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pple/XHCY/数值表7.10/数值版本7.10/技能配置表/"/>
    </mc:Choice>
  </mc:AlternateContent>
  <bookViews>
    <workbookView xWindow="28800" yWindow="460" windowWidth="38400" windowHeight="20160" tabRatio="500" activeTab="10"/>
  </bookViews>
  <sheets>
    <sheet name="角色" sheetId="16" r:id="rId1"/>
    <sheet name="特效对应" sheetId="19" r:id="rId2"/>
    <sheet name="角色属性概况" sheetId="17" r:id="rId3"/>
    <sheet name="角色技能升级比率表" sheetId="18" r:id="rId4"/>
    <sheet name="主动技能" sheetId="1" r:id="rId5"/>
    <sheet name="组合技" sheetId="28" r:id="rId6"/>
    <sheet name="组合技能设计" sheetId="29" r:id="rId7"/>
    <sheet name="连击" sheetId="4" r:id="rId8"/>
    <sheet name="连击映射表" sheetId="27" r:id="rId9"/>
    <sheet name="被动技能" sheetId="2" r:id="rId10"/>
    <sheet name="buff" sheetId="3" r:id="rId11"/>
    <sheet name="主动技能升级" sheetId="14" r:id="rId12"/>
    <sheet name="被动技能升级" sheetId="15" r:id="rId13"/>
    <sheet name="对应表" sheetId="6" r:id="rId14"/>
    <sheet name="(SkillMaster)" sheetId="7" r:id="rId15"/>
    <sheet name="(SkillSlave)" sheetId="8" r:id="rId16"/>
    <sheet name="(SkillBuff)" sheetId="9" r:id="rId17"/>
    <sheet name="(SkillEvolution)" sheetId="10" r:id="rId18"/>
    <sheet name="连击skillmaster" sheetId="26" r:id="rId19"/>
    <sheet name="skill_master_uplv" sheetId="13" r:id="rId20"/>
    <sheet name="skill_slave_uplv" sheetId="12" r:id="rId21"/>
  </sheets>
  <externalReferences>
    <externalReference r:id="rId22"/>
  </externalReferenc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8" i="1" l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7" i="1"/>
  <c r="Z27" i="1"/>
  <c r="O3" i="17"/>
  <c r="N3" i="17"/>
  <c r="C7" i="1"/>
  <c r="A7" i="1"/>
  <c r="C8" i="1"/>
  <c r="A8" i="1"/>
  <c r="C9" i="1"/>
  <c r="A9" i="1"/>
  <c r="C10" i="1"/>
  <c r="A10" i="1"/>
  <c r="C11" i="1"/>
  <c r="A11" i="1"/>
  <c r="C12" i="1"/>
  <c r="A12" i="1"/>
  <c r="C13" i="1"/>
  <c r="A13" i="1"/>
  <c r="C14" i="1"/>
  <c r="A14" i="1"/>
  <c r="C15" i="1"/>
  <c r="A15" i="1"/>
  <c r="C16" i="1"/>
  <c r="A16" i="1"/>
  <c r="C17" i="1"/>
  <c r="A17" i="1"/>
  <c r="C18" i="1"/>
  <c r="A18" i="1"/>
  <c r="C19" i="1"/>
  <c r="A19" i="1"/>
  <c r="C20" i="1"/>
  <c r="A20" i="1"/>
  <c r="C21" i="1"/>
  <c r="A21" i="1"/>
  <c r="C22" i="1"/>
  <c r="A22" i="1"/>
  <c r="C23" i="1"/>
  <c r="A23" i="1"/>
  <c r="C24" i="1"/>
  <c r="A24" i="1"/>
  <c r="C25" i="1"/>
  <c r="A25" i="1"/>
  <c r="C26" i="1"/>
  <c r="A26" i="1"/>
  <c r="C27" i="1"/>
  <c r="A27" i="1"/>
  <c r="C28" i="1"/>
  <c r="A28" i="1"/>
  <c r="C29" i="1"/>
  <c r="A29" i="1"/>
  <c r="C30" i="1"/>
  <c r="A30" i="1"/>
  <c r="C31" i="1"/>
  <c r="A31" i="1"/>
  <c r="C32" i="1"/>
  <c r="A32" i="1"/>
  <c r="C33" i="1"/>
  <c r="A33" i="1"/>
  <c r="C34" i="1"/>
  <c r="A34" i="1"/>
  <c r="C35" i="1"/>
  <c r="A35" i="1"/>
  <c r="C36" i="1"/>
  <c r="A36" i="1"/>
  <c r="C37" i="1"/>
  <c r="A37" i="1"/>
  <c r="C38" i="1"/>
  <c r="A38" i="1"/>
  <c r="C39" i="1"/>
  <c r="A39" i="1"/>
  <c r="C40" i="1"/>
  <c r="A40" i="1"/>
  <c r="C41" i="1"/>
  <c r="A41" i="1"/>
  <c r="C42" i="1"/>
  <c r="A42" i="1"/>
  <c r="C43" i="1"/>
  <c r="A43" i="1"/>
  <c r="C44" i="1"/>
  <c r="A44" i="1"/>
  <c r="C45" i="1"/>
  <c r="A45" i="1"/>
  <c r="C46" i="1"/>
  <c r="A46" i="1"/>
  <c r="C47" i="1"/>
  <c r="A47" i="1"/>
  <c r="C48" i="1"/>
  <c r="A48" i="1"/>
  <c r="C49" i="1"/>
  <c r="A49" i="1"/>
  <c r="C50" i="1"/>
  <c r="A50" i="1"/>
  <c r="C51" i="1"/>
  <c r="A51" i="1"/>
  <c r="C52" i="1"/>
  <c r="A52" i="1"/>
  <c r="C53" i="1"/>
  <c r="A53" i="1"/>
  <c r="C54" i="1"/>
  <c r="A54" i="1"/>
  <c r="C55" i="1"/>
  <c r="A55" i="1"/>
  <c r="C56" i="1"/>
  <c r="A56" i="1"/>
  <c r="C57" i="1"/>
  <c r="A57" i="1"/>
  <c r="C58" i="1"/>
  <c r="A58" i="1"/>
  <c r="C59" i="1"/>
  <c r="A59" i="1"/>
  <c r="C60" i="1"/>
  <c r="A60" i="1"/>
  <c r="C61" i="1"/>
  <c r="A61" i="1"/>
  <c r="C62" i="1"/>
  <c r="A62" i="1"/>
  <c r="C63" i="1"/>
  <c r="A63" i="1"/>
  <c r="C64" i="1"/>
  <c r="A64" i="1"/>
  <c r="C65" i="1"/>
  <c r="A65" i="1"/>
  <c r="C66" i="1"/>
  <c r="A66" i="1"/>
  <c r="C67" i="1"/>
  <c r="A67" i="1"/>
  <c r="C68" i="1"/>
  <c r="A68" i="1"/>
  <c r="C69" i="1"/>
  <c r="A69" i="1"/>
  <c r="C70" i="1"/>
  <c r="A70" i="1"/>
  <c r="C71" i="1"/>
  <c r="A71" i="1"/>
  <c r="C72" i="1"/>
  <c r="A72" i="1"/>
  <c r="C73" i="1"/>
  <c r="A73" i="1"/>
  <c r="C74" i="1"/>
  <c r="A74" i="1"/>
  <c r="C75" i="1"/>
  <c r="A75" i="1"/>
  <c r="C76" i="1"/>
  <c r="A76" i="1"/>
  <c r="C77" i="1"/>
  <c r="A77" i="1"/>
  <c r="C78" i="1"/>
  <c r="A78" i="1"/>
  <c r="C79" i="1"/>
  <c r="A79" i="1"/>
  <c r="C80" i="1"/>
  <c r="A80" i="1"/>
  <c r="C81" i="1"/>
  <c r="A81" i="1"/>
  <c r="C82" i="1"/>
  <c r="A82" i="1"/>
  <c r="C83" i="1"/>
  <c r="A83" i="1"/>
  <c r="C84" i="1"/>
  <c r="A84" i="1"/>
  <c r="C85" i="1"/>
  <c r="A85" i="1"/>
  <c r="C86" i="1"/>
  <c r="A86" i="1"/>
  <c r="C87" i="1"/>
  <c r="A87" i="1"/>
  <c r="C88" i="1"/>
  <c r="A88" i="1"/>
  <c r="C89" i="1"/>
  <c r="A89" i="1"/>
  <c r="C90" i="1"/>
  <c r="A90" i="1"/>
  <c r="C91" i="1"/>
  <c r="A91" i="1"/>
  <c r="C92" i="1"/>
  <c r="A92" i="1"/>
  <c r="C93" i="1"/>
  <c r="A93" i="1"/>
  <c r="C94" i="1"/>
  <c r="A94" i="1"/>
  <c r="C95" i="1"/>
  <c r="A95" i="1"/>
  <c r="C96" i="1"/>
  <c r="A96" i="1"/>
  <c r="C97" i="1"/>
  <c r="A97" i="1"/>
  <c r="C98" i="1"/>
  <c r="A98" i="1"/>
  <c r="C99" i="1"/>
  <c r="A99" i="1"/>
  <c r="C100" i="1"/>
  <c r="A100" i="1"/>
  <c r="C101" i="1"/>
  <c r="A101" i="1"/>
  <c r="C102" i="1"/>
  <c r="A102" i="1"/>
  <c r="C103" i="1"/>
  <c r="A103" i="1"/>
  <c r="C104" i="1"/>
  <c r="A104" i="1"/>
  <c r="C105" i="1"/>
  <c r="A105" i="1"/>
  <c r="C106" i="1"/>
  <c r="A106" i="1"/>
  <c r="C107" i="1"/>
  <c r="A107" i="1"/>
  <c r="C108" i="1"/>
  <c r="A108" i="1"/>
  <c r="C109" i="1"/>
  <c r="A109" i="1"/>
  <c r="C110" i="1"/>
  <c r="A110" i="1"/>
  <c r="C111" i="1"/>
  <c r="A111" i="1"/>
  <c r="C112" i="1"/>
  <c r="A112" i="1"/>
  <c r="C113" i="1"/>
  <c r="A113" i="1"/>
  <c r="C114" i="1"/>
  <c r="A114" i="1"/>
  <c r="C115" i="1"/>
  <c r="A115" i="1"/>
  <c r="C116" i="1"/>
  <c r="A116" i="1"/>
  <c r="C117" i="1"/>
  <c r="A117" i="1"/>
  <c r="C118" i="1"/>
  <c r="A118" i="1"/>
  <c r="C119" i="1"/>
  <c r="A119" i="1"/>
  <c r="C120" i="1"/>
  <c r="A120" i="1"/>
  <c r="C121" i="1"/>
  <c r="A121" i="1"/>
  <c r="C122" i="1"/>
  <c r="A122" i="1"/>
  <c r="C123" i="1"/>
  <c r="A123" i="1"/>
  <c r="C124" i="1"/>
  <c r="A124" i="1"/>
  <c r="C125" i="1"/>
  <c r="A125" i="1"/>
  <c r="C126" i="1"/>
  <c r="A126" i="1"/>
  <c r="C127" i="1"/>
  <c r="A127" i="1"/>
  <c r="C128" i="1"/>
  <c r="A128" i="1"/>
  <c r="C129" i="1"/>
  <c r="A129" i="1"/>
  <c r="C130" i="1"/>
  <c r="A130" i="1"/>
  <c r="C131" i="1"/>
  <c r="A131" i="1"/>
  <c r="C132" i="1"/>
  <c r="A132" i="1"/>
  <c r="C133" i="1"/>
  <c r="A133" i="1"/>
  <c r="C134" i="1"/>
  <c r="A134" i="1"/>
  <c r="C135" i="1"/>
  <c r="A135" i="1"/>
  <c r="C136" i="1"/>
  <c r="A136" i="1"/>
  <c r="C137" i="1"/>
  <c r="A137" i="1"/>
  <c r="C138" i="1"/>
  <c r="A138" i="1"/>
  <c r="C139" i="1"/>
  <c r="A139" i="1"/>
  <c r="C140" i="1"/>
  <c r="A140" i="1"/>
  <c r="C141" i="1"/>
  <c r="A141" i="1"/>
  <c r="C142" i="1"/>
  <c r="A142" i="1"/>
  <c r="C143" i="1"/>
  <c r="A143" i="1"/>
  <c r="C144" i="1"/>
  <c r="A144" i="1"/>
  <c r="C145" i="1"/>
  <c r="A145" i="1"/>
  <c r="C146" i="1"/>
  <c r="A146" i="1"/>
  <c r="C147" i="1"/>
  <c r="A147" i="1"/>
  <c r="C148" i="1"/>
  <c r="A148" i="1"/>
  <c r="C149" i="1"/>
  <c r="A149" i="1"/>
  <c r="C150" i="1"/>
  <c r="A150" i="1"/>
  <c r="C151" i="1"/>
  <c r="A151" i="1"/>
  <c r="C152" i="1"/>
  <c r="A152" i="1"/>
  <c r="C153" i="1"/>
  <c r="A153" i="1"/>
  <c r="C154" i="1"/>
  <c r="A154" i="1"/>
  <c r="C155" i="1"/>
  <c r="A155" i="1"/>
  <c r="C156" i="1"/>
  <c r="A156" i="1"/>
  <c r="C157" i="1"/>
  <c r="A157" i="1"/>
  <c r="C158" i="1"/>
  <c r="A158" i="1"/>
  <c r="C159" i="1"/>
  <c r="A159" i="1"/>
  <c r="C160" i="1"/>
  <c r="A160" i="1"/>
  <c r="C161" i="1"/>
  <c r="A161" i="1"/>
  <c r="C162" i="1"/>
  <c r="A162" i="1"/>
  <c r="C163" i="1"/>
  <c r="A163" i="1"/>
  <c r="C164" i="1"/>
  <c r="A164" i="1"/>
  <c r="C165" i="1"/>
  <c r="A165" i="1"/>
  <c r="C166" i="1"/>
  <c r="A166" i="1"/>
  <c r="C167" i="1"/>
  <c r="A167" i="1"/>
  <c r="C168" i="1"/>
  <c r="A168" i="1"/>
  <c r="C169" i="1"/>
  <c r="A169" i="1"/>
  <c r="C170" i="1"/>
  <c r="A170" i="1"/>
  <c r="C171" i="1"/>
  <c r="A171" i="1"/>
  <c r="C172" i="1"/>
  <c r="A172" i="1"/>
  <c r="C173" i="1"/>
  <c r="A173" i="1"/>
  <c r="C174" i="1"/>
  <c r="A174" i="1"/>
  <c r="C175" i="1"/>
  <c r="A175" i="1"/>
  <c r="C176" i="1"/>
  <c r="A176" i="1"/>
  <c r="C177" i="1"/>
  <c r="A177" i="1"/>
  <c r="C178" i="1"/>
  <c r="A178" i="1"/>
  <c r="C179" i="1"/>
  <c r="A179" i="1"/>
  <c r="C180" i="1"/>
  <c r="A180" i="1"/>
  <c r="C181" i="1"/>
  <c r="A181" i="1"/>
  <c r="C182" i="1"/>
  <c r="A182" i="1"/>
  <c r="C183" i="1"/>
  <c r="A183" i="1"/>
  <c r="C184" i="1"/>
  <c r="A184" i="1"/>
  <c r="C185" i="1"/>
  <c r="A185" i="1"/>
  <c r="C186" i="1"/>
  <c r="A186" i="1"/>
  <c r="C187" i="1"/>
  <c r="A187" i="1"/>
  <c r="C188" i="1"/>
  <c r="A188" i="1"/>
  <c r="C189" i="1"/>
  <c r="A189" i="1"/>
  <c r="C190" i="1"/>
  <c r="A190" i="1"/>
  <c r="C191" i="1"/>
  <c r="A191" i="1"/>
  <c r="C192" i="1"/>
  <c r="A192" i="1"/>
  <c r="C193" i="1"/>
  <c r="A193" i="1"/>
  <c r="C194" i="1"/>
  <c r="A194" i="1"/>
  <c r="C195" i="1"/>
  <c r="A195" i="1"/>
  <c r="C196" i="1"/>
  <c r="A196" i="1"/>
  <c r="C197" i="1"/>
  <c r="A197" i="1"/>
  <c r="C198" i="1"/>
  <c r="A198" i="1"/>
  <c r="C199" i="1"/>
  <c r="A199" i="1"/>
  <c r="C200" i="1"/>
  <c r="A200" i="1"/>
  <c r="C201" i="1"/>
  <c r="A201" i="1"/>
  <c r="C202" i="1"/>
  <c r="A202" i="1"/>
  <c r="C203" i="1"/>
  <c r="A203" i="1"/>
  <c r="C204" i="1"/>
  <c r="A204" i="1"/>
  <c r="C205" i="1"/>
  <c r="A205" i="1"/>
  <c r="C206" i="1"/>
  <c r="A206" i="1"/>
  <c r="C207" i="1"/>
  <c r="A207" i="1"/>
  <c r="C208" i="1"/>
  <c r="A208" i="1"/>
  <c r="C209" i="1"/>
  <c r="A209" i="1"/>
  <c r="C210" i="1"/>
  <c r="A210" i="1"/>
  <c r="C211" i="1"/>
  <c r="A211" i="1"/>
  <c r="C212" i="1"/>
  <c r="A212" i="1"/>
  <c r="C213" i="1"/>
  <c r="A213" i="1"/>
  <c r="C214" i="1"/>
  <c r="A214" i="1"/>
  <c r="C215" i="1"/>
  <c r="A215" i="1"/>
  <c r="C216" i="1"/>
  <c r="A216" i="1"/>
  <c r="C217" i="1"/>
  <c r="A217" i="1"/>
  <c r="C218" i="1"/>
  <c r="A218" i="1"/>
  <c r="C219" i="1"/>
  <c r="A219" i="1"/>
  <c r="C220" i="1"/>
  <c r="A220" i="1"/>
  <c r="C221" i="1"/>
  <c r="A221" i="1"/>
  <c r="C222" i="1"/>
  <c r="A222" i="1"/>
  <c r="C223" i="1"/>
  <c r="A223" i="1"/>
  <c r="C224" i="1"/>
  <c r="A224" i="1"/>
  <c r="C225" i="1"/>
  <c r="A225" i="1"/>
  <c r="C226" i="1"/>
  <c r="A226" i="1"/>
  <c r="C227" i="1"/>
  <c r="A227" i="1"/>
  <c r="C228" i="1"/>
  <c r="A228" i="1"/>
  <c r="C229" i="1"/>
  <c r="A229" i="1"/>
  <c r="C230" i="1"/>
  <c r="A230" i="1"/>
  <c r="C231" i="1"/>
  <c r="A231" i="1"/>
  <c r="C232" i="1"/>
  <c r="A232" i="1"/>
  <c r="C233" i="1"/>
  <c r="A233" i="1"/>
  <c r="C234" i="1"/>
  <c r="A234" i="1"/>
  <c r="C235" i="1"/>
  <c r="A235" i="1"/>
  <c r="C236" i="1"/>
  <c r="A236" i="1"/>
  <c r="C237" i="1"/>
  <c r="A237" i="1"/>
  <c r="C238" i="1"/>
  <c r="A238" i="1"/>
  <c r="C239" i="1"/>
  <c r="A239" i="1"/>
  <c r="C240" i="1"/>
  <c r="A240" i="1"/>
  <c r="C241" i="1"/>
  <c r="A241" i="1"/>
  <c r="C242" i="1"/>
  <c r="A242" i="1"/>
  <c r="C243" i="1"/>
  <c r="A243" i="1"/>
  <c r="C244" i="1"/>
  <c r="A244" i="1"/>
  <c r="C245" i="1"/>
  <c r="A245" i="1"/>
  <c r="C246" i="1"/>
  <c r="A246" i="1"/>
  <c r="C247" i="1"/>
  <c r="A247" i="1"/>
  <c r="C248" i="1"/>
  <c r="A248" i="1"/>
  <c r="C249" i="1"/>
  <c r="A249" i="1"/>
  <c r="C250" i="1"/>
  <c r="A250" i="1"/>
  <c r="C251" i="1"/>
  <c r="A251" i="1"/>
  <c r="C252" i="1"/>
  <c r="A252" i="1"/>
  <c r="C253" i="1"/>
  <c r="A253" i="1"/>
  <c r="C254" i="1"/>
  <c r="A254" i="1"/>
  <c r="C255" i="1"/>
  <c r="A255" i="1"/>
  <c r="C256" i="1"/>
  <c r="A256" i="1"/>
  <c r="C257" i="1"/>
  <c r="A257" i="1"/>
  <c r="C258" i="1"/>
  <c r="A258" i="1"/>
  <c r="C259" i="1"/>
  <c r="A259" i="1"/>
  <c r="C260" i="1"/>
  <c r="A260" i="1"/>
  <c r="C261" i="1"/>
  <c r="A261" i="1"/>
  <c r="C262" i="1"/>
  <c r="A262" i="1"/>
  <c r="C263" i="1"/>
  <c r="A263" i="1"/>
  <c r="C264" i="1"/>
  <c r="A264" i="1"/>
  <c r="C265" i="1"/>
  <c r="A265" i="1"/>
  <c r="C266" i="1"/>
  <c r="A266" i="1"/>
  <c r="C267" i="1"/>
  <c r="A267" i="1"/>
  <c r="C268" i="1"/>
  <c r="A268" i="1"/>
  <c r="C269" i="1"/>
  <c r="A269" i="1"/>
  <c r="C270" i="1"/>
  <c r="A270" i="1"/>
  <c r="C271" i="1"/>
  <c r="A271" i="1"/>
  <c r="C272" i="1"/>
  <c r="A272" i="1"/>
  <c r="C273" i="1"/>
  <c r="A273" i="1"/>
  <c r="C274" i="1"/>
  <c r="A274" i="1"/>
  <c r="C275" i="1"/>
  <c r="A275" i="1"/>
  <c r="C276" i="1"/>
  <c r="A276" i="1"/>
  <c r="C277" i="1"/>
  <c r="A277" i="1"/>
  <c r="C278" i="1"/>
  <c r="A278" i="1"/>
  <c r="C279" i="1"/>
  <c r="A279" i="1"/>
  <c r="C280" i="1"/>
  <c r="A280" i="1"/>
  <c r="C281" i="1"/>
  <c r="A281" i="1"/>
  <c r="C282" i="1"/>
  <c r="A282" i="1"/>
  <c r="C283" i="1"/>
  <c r="A283" i="1"/>
  <c r="C284" i="1"/>
  <c r="A284" i="1"/>
  <c r="C285" i="1"/>
  <c r="A285" i="1"/>
  <c r="C286" i="1"/>
  <c r="A286" i="1"/>
  <c r="C287" i="1"/>
  <c r="A287" i="1"/>
  <c r="C288" i="1"/>
  <c r="A288" i="1"/>
  <c r="C289" i="1"/>
  <c r="A289" i="1"/>
  <c r="C290" i="1"/>
  <c r="A290" i="1"/>
  <c r="C291" i="1"/>
  <c r="A291" i="1"/>
  <c r="C292" i="1"/>
  <c r="A292" i="1"/>
  <c r="C293" i="1"/>
  <c r="A293" i="1"/>
  <c r="C294" i="1"/>
  <c r="A294" i="1"/>
  <c r="C295" i="1"/>
  <c r="A295" i="1"/>
  <c r="C296" i="1"/>
  <c r="A296" i="1"/>
  <c r="C297" i="1"/>
  <c r="A297" i="1"/>
  <c r="C298" i="1"/>
  <c r="A298" i="1"/>
  <c r="C299" i="1"/>
  <c r="A299" i="1"/>
  <c r="C300" i="1"/>
  <c r="A300" i="1"/>
  <c r="C301" i="1"/>
  <c r="A301" i="1"/>
  <c r="C302" i="1"/>
  <c r="A302" i="1"/>
  <c r="C303" i="1"/>
  <c r="A303" i="1"/>
  <c r="C304" i="1"/>
  <c r="A304" i="1"/>
  <c r="C305" i="1"/>
  <c r="A305" i="1"/>
  <c r="C306" i="1"/>
  <c r="A306" i="1"/>
  <c r="C307" i="1"/>
  <c r="A307" i="1"/>
  <c r="C308" i="1"/>
  <c r="A308" i="1"/>
  <c r="C309" i="1"/>
  <c r="A309" i="1"/>
  <c r="C310" i="1"/>
  <c r="A310" i="1"/>
  <c r="C311" i="1"/>
  <c r="A311" i="1"/>
  <c r="C312" i="1"/>
  <c r="A312" i="1"/>
  <c r="C313" i="1"/>
  <c r="A313" i="1"/>
  <c r="C314" i="1"/>
  <c r="A314" i="1"/>
  <c r="C315" i="1"/>
  <c r="A315" i="1"/>
  <c r="C316" i="1"/>
  <c r="A316" i="1"/>
  <c r="C317" i="1"/>
  <c r="A317" i="1"/>
  <c r="C318" i="1"/>
  <c r="A318" i="1"/>
  <c r="C319" i="1"/>
  <c r="A319" i="1"/>
  <c r="C320" i="1"/>
  <c r="A320" i="1"/>
  <c r="C321" i="1"/>
  <c r="A321" i="1"/>
  <c r="C322" i="1"/>
  <c r="A322" i="1"/>
  <c r="C323" i="1"/>
  <c r="A323" i="1"/>
  <c r="C324" i="1"/>
  <c r="A324" i="1"/>
  <c r="C325" i="1"/>
  <c r="A325" i="1"/>
  <c r="C326" i="1"/>
  <c r="A326" i="1"/>
  <c r="C327" i="1"/>
  <c r="A327" i="1"/>
  <c r="C328" i="1"/>
  <c r="A328" i="1"/>
  <c r="C329" i="1"/>
  <c r="A329" i="1"/>
  <c r="C330" i="1"/>
  <c r="A330" i="1"/>
  <c r="C331" i="1"/>
  <c r="A331" i="1"/>
  <c r="C332" i="1"/>
  <c r="A332" i="1"/>
  <c r="C333" i="1"/>
  <c r="A333" i="1"/>
  <c r="C334" i="1"/>
  <c r="A334" i="1"/>
  <c r="C335" i="1"/>
  <c r="A335" i="1"/>
  <c r="C336" i="1"/>
  <c r="A336" i="1"/>
  <c r="C337" i="1"/>
  <c r="A337" i="1"/>
  <c r="C338" i="1"/>
  <c r="A338" i="1"/>
  <c r="C339" i="1"/>
  <c r="A339" i="1"/>
  <c r="C340" i="1"/>
  <c r="A340" i="1"/>
  <c r="C341" i="1"/>
  <c r="A341" i="1"/>
  <c r="C342" i="1"/>
  <c r="A342" i="1"/>
  <c r="C343" i="1"/>
  <c r="A343" i="1"/>
  <c r="C344" i="1"/>
  <c r="A344" i="1"/>
  <c r="C345" i="1"/>
  <c r="A345" i="1"/>
  <c r="C346" i="1"/>
  <c r="A346" i="1"/>
  <c r="C347" i="1"/>
  <c r="A347" i="1"/>
  <c r="C348" i="1"/>
  <c r="A348" i="1"/>
  <c r="C349" i="1"/>
  <c r="A349" i="1"/>
  <c r="C350" i="1"/>
  <c r="A350" i="1"/>
  <c r="C351" i="1"/>
  <c r="A351" i="1"/>
  <c r="C352" i="1"/>
  <c r="A352" i="1"/>
  <c r="C353" i="1"/>
  <c r="A353" i="1"/>
  <c r="C354" i="1"/>
  <c r="A354" i="1"/>
  <c r="C355" i="1"/>
  <c r="A355" i="1"/>
  <c r="C356" i="1"/>
  <c r="A356" i="1"/>
  <c r="C357" i="1"/>
  <c r="A357" i="1"/>
  <c r="C358" i="1"/>
  <c r="A358" i="1"/>
  <c r="C359" i="1"/>
  <c r="A359" i="1"/>
  <c r="C360" i="1"/>
  <c r="A360" i="1"/>
  <c r="C361" i="1"/>
  <c r="A361" i="1"/>
  <c r="C362" i="1"/>
  <c r="A362" i="1"/>
  <c r="C363" i="1"/>
  <c r="A363" i="1"/>
  <c r="C364" i="1"/>
  <c r="A364" i="1"/>
  <c r="C365" i="1"/>
  <c r="A365" i="1"/>
  <c r="C366" i="1"/>
  <c r="A366" i="1"/>
  <c r="C367" i="1"/>
  <c r="A367" i="1"/>
  <c r="C368" i="1"/>
  <c r="A368" i="1"/>
  <c r="C369" i="1"/>
  <c r="A369" i="1"/>
  <c r="C370" i="1"/>
  <c r="A370" i="1"/>
  <c r="C371" i="1"/>
  <c r="A371" i="1"/>
  <c r="C372" i="1"/>
  <c r="A372" i="1"/>
  <c r="C373" i="1"/>
  <c r="A373" i="1"/>
  <c r="C374" i="1"/>
  <c r="A374" i="1"/>
  <c r="C375" i="1"/>
  <c r="A375" i="1"/>
  <c r="C376" i="1"/>
  <c r="A376" i="1"/>
  <c r="C377" i="1"/>
  <c r="A377" i="1"/>
  <c r="C378" i="1"/>
  <c r="A378" i="1"/>
  <c r="C379" i="1"/>
  <c r="A379" i="1"/>
  <c r="C380" i="1"/>
  <c r="A380" i="1"/>
  <c r="C381" i="1"/>
  <c r="A381" i="1"/>
  <c r="C382" i="1"/>
  <c r="A382" i="1"/>
  <c r="C383" i="1"/>
  <c r="A383" i="1"/>
  <c r="C384" i="1"/>
  <c r="A384" i="1"/>
  <c r="C385" i="1"/>
  <c r="A385" i="1"/>
  <c r="C386" i="1"/>
  <c r="A386" i="1"/>
  <c r="C387" i="1"/>
  <c r="A387" i="1"/>
  <c r="C388" i="1"/>
  <c r="A388" i="1"/>
  <c r="C389" i="1"/>
  <c r="A389" i="1"/>
  <c r="C390" i="1"/>
  <c r="A390" i="1"/>
  <c r="C391" i="1"/>
  <c r="A391" i="1"/>
  <c r="C392" i="1"/>
  <c r="A392" i="1"/>
  <c r="C393" i="1"/>
  <c r="A393" i="1"/>
  <c r="C394" i="1"/>
  <c r="A394" i="1"/>
  <c r="C395" i="1"/>
  <c r="A395" i="1"/>
  <c r="C396" i="1"/>
  <c r="A396" i="1"/>
  <c r="C397" i="1"/>
  <c r="A397" i="1"/>
  <c r="C398" i="1"/>
  <c r="A398" i="1"/>
  <c r="C399" i="1"/>
  <c r="A399" i="1"/>
  <c r="C400" i="1"/>
  <c r="A400" i="1"/>
  <c r="C401" i="1"/>
  <c r="A401" i="1"/>
  <c r="C402" i="1"/>
  <c r="A402" i="1"/>
  <c r="C403" i="1"/>
  <c r="A403" i="1"/>
  <c r="C404" i="1"/>
  <c r="A404" i="1"/>
  <c r="C405" i="1"/>
  <c r="A405" i="1"/>
  <c r="C406" i="1"/>
  <c r="A406" i="1"/>
  <c r="C407" i="1"/>
  <c r="A407" i="1"/>
  <c r="C408" i="1"/>
  <c r="A408" i="1"/>
  <c r="C409" i="1"/>
  <c r="A409" i="1"/>
  <c r="C410" i="1"/>
  <c r="A410" i="1"/>
  <c r="C411" i="1"/>
  <c r="A411" i="1"/>
  <c r="C412" i="1"/>
  <c r="A412" i="1"/>
  <c r="C413" i="1"/>
  <c r="A413" i="1"/>
  <c r="C414" i="1"/>
  <c r="A414" i="1"/>
  <c r="C415" i="1"/>
  <c r="A415" i="1"/>
  <c r="C416" i="1"/>
  <c r="A416" i="1"/>
  <c r="C417" i="1"/>
  <c r="A417" i="1"/>
  <c r="C418" i="1"/>
  <c r="A418" i="1"/>
  <c r="C419" i="1"/>
  <c r="A419" i="1"/>
  <c r="C420" i="1"/>
  <c r="A420" i="1"/>
  <c r="C421" i="1"/>
  <c r="A421" i="1"/>
  <c r="C422" i="1"/>
  <c r="A422" i="1"/>
  <c r="C423" i="1"/>
  <c r="A423" i="1"/>
  <c r="C424" i="1"/>
  <c r="A424" i="1"/>
  <c r="C425" i="1"/>
  <c r="A425" i="1"/>
  <c r="C426" i="1"/>
  <c r="A426" i="1"/>
  <c r="C427" i="1"/>
  <c r="A427" i="1"/>
  <c r="C428" i="1"/>
  <c r="A428" i="1"/>
  <c r="C429" i="1"/>
  <c r="A429" i="1"/>
  <c r="C430" i="1"/>
  <c r="A430" i="1"/>
  <c r="C431" i="1"/>
  <c r="A431" i="1"/>
  <c r="C432" i="1"/>
  <c r="A432" i="1"/>
  <c r="C433" i="1"/>
  <c r="A433" i="1"/>
  <c r="C434" i="1"/>
  <c r="A434" i="1"/>
  <c r="C435" i="1"/>
  <c r="A435" i="1"/>
  <c r="C436" i="1"/>
  <c r="A436" i="1"/>
  <c r="C437" i="1"/>
  <c r="A437" i="1"/>
  <c r="C438" i="1"/>
  <c r="A438" i="1"/>
  <c r="C439" i="1"/>
  <c r="A439" i="1"/>
  <c r="C440" i="1"/>
  <c r="A440" i="1"/>
  <c r="C441" i="1"/>
  <c r="A441" i="1"/>
  <c r="C442" i="1"/>
  <c r="A442" i="1"/>
  <c r="C443" i="1"/>
  <c r="A443" i="1"/>
  <c r="C444" i="1"/>
  <c r="A444" i="1"/>
  <c r="C445" i="1"/>
  <c r="A445" i="1"/>
  <c r="C446" i="1"/>
  <c r="A446" i="1"/>
  <c r="C447" i="1"/>
  <c r="A447" i="1"/>
  <c r="C448" i="1"/>
  <c r="A448" i="1"/>
  <c r="C449" i="1"/>
  <c r="A449" i="1"/>
  <c r="C450" i="1"/>
  <c r="A450" i="1"/>
  <c r="C451" i="1"/>
  <c r="A451" i="1"/>
  <c r="C452" i="1"/>
  <c r="A452" i="1"/>
  <c r="C453" i="1"/>
  <c r="A453" i="1"/>
  <c r="C454" i="1"/>
  <c r="A454" i="1"/>
  <c r="C455" i="1"/>
  <c r="A455" i="1"/>
  <c r="C456" i="1"/>
  <c r="A456" i="1"/>
  <c r="C457" i="1"/>
  <c r="A457" i="1"/>
  <c r="C458" i="1"/>
  <c r="A458" i="1"/>
  <c r="C459" i="1"/>
  <c r="A459" i="1"/>
  <c r="C460" i="1"/>
  <c r="A460" i="1"/>
  <c r="C461" i="1"/>
  <c r="A461" i="1"/>
  <c r="C462" i="1"/>
  <c r="A462" i="1"/>
  <c r="C463" i="1"/>
  <c r="A463" i="1"/>
  <c r="C464" i="1"/>
  <c r="A464" i="1"/>
  <c r="C465" i="1"/>
  <c r="A465" i="1"/>
  <c r="C466" i="1"/>
  <c r="A466" i="1"/>
  <c r="C467" i="1"/>
  <c r="A467" i="1"/>
  <c r="C468" i="1"/>
  <c r="A468" i="1"/>
  <c r="C469" i="1"/>
  <c r="A469" i="1"/>
  <c r="C470" i="1"/>
  <c r="A470" i="1"/>
  <c r="C471" i="1"/>
  <c r="A471" i="1"/>
  <c r="C472" i="1"/>
  <c r="A472" i="1"/>
  <c r="C473" i="1"/>
  <c r="A473" i="1"/>
  <c r="C474" i="1"/>
  <c r="A474" i="1"/>
  <c r="C475" i="1"/>
  <c r="A475" i="1"/>
  <c r="C476" i="1"/>
  <c r="A476" i="1"/>
  <c r="C477" i="1"/>
  <c r="A477" i="1"/>
  <c r="C478" i="1"/>
  <c r="A478" i="1"/>
  <c r="C479" i="1"/>
  <c r="A479" i="1"/>
  <c r="C480" i="1"/>
  <c r="A480" i="1"/>
  <c r="C481" i="1"/>
  <c r="A481" i="1"/>
  <c r="C482" i="1"/>
  <c r="A482" i="1"/>
  <c r="C483" i="1"/>
  <c r="A483" i="1"/>
  <c r="C484" i="1"/>
  <c r="A484" i="1"/>
  <c r="C485" i="1"/>
  <c r="A485" i="1"/>
  <c r="C486" i="1"/>
  <c r="A486" i="1"/>
  <c r="C487" i="1"/>
  <c r="A487" i="1"/>
  <c r="C488" i="1"/>
  <c r="A488" i="1"/>
  <c r="C489" i="1"/>
  <c r="A489" i="1"/>
  <c r="C490" i="1"/>
  <c r="A490" i="1"/>
  <c r="C491" i="1"/>
  <c r="A491" i="1"/>
  <c r="C492" i="1"/>
  <c r="A492" i="1"/>
  <c r="C493" i="1"/>
  <c r="A493" i="1"/>
  <c r="C494" i="1"/>
  <c r="A494" i="1"/>
  <c r="C495" i="1"/>
  <c r="A495" i="1"/>
  <c r="C496" i="1"/>
  <c r="A496" i="1"/>
  <c r="C497" i="1"/>
  <c r="A497" i="1"/>
  <c r="C498" i="1"/>
  <c r="A498" i="1"/>
  <c r="C499" i="1"/>
  <c r="A499" i="1"/>
  <c r="C500" i="1"/>
  <c r="A500" i="1"/>
  <c r="C501" i="1"/>
  <c r="A501" i="1"/>
  <c r="C502" i="1"/>
  <c r="A502" i="1"/>
  <c r="C503" i="1"/>
  <c r="A503" i="1"/>
  <c r="C504" i="1"/>
  <c r="A504" i="1"/>
  <c r="C505" i="1"/>
  <c r="A505" i="1"/>
  <c r="C506" i="1"/>
  <c r="A506" i="1"/>
  <c r="C507" i="1"/>
  <c r="A507" i="1"/>
  <c r="C508" i="1"/>
  <c r="A508" i="1"/>
  <c r="C509" i="1"/>
  <c r="A509" i="1"/>
  <c r="C510" i="1"/>
  <c r="A510" i="1"/>
  <c r="C511" i="1"/>
  <c r="A511" i="1"/>
  <c r="C512" i="1"/>
  <c r="A512" i="1"/>
  <c r="C513" i="1"/>
  <c r="A513" i="1"/>
  <c r="C514" i="1"/>
  <c r="A514" i="1"/>
  <c r="C515" i="1"/>
  <c r="A515" i="1"/>
  <c r="C516" i="1"/>
  <c r="A516" i="1"/>
  <c r="C517" i="1"/>
  <c r="A517" i="1"/>
  <c r="C518" i="1"/>
  <c r="A518" i="1"/>
  <c r="C519" i="1"/>
  <c r="A519" i="1"/>
  <c r="C520" i="1"/>
  <c r="A520" i="1"/>
  <c r="C521" i="1"/>
  <c r="A521" i="1"/>
  <c r="C522" i="1"/>
  <c r="A522" i="1"/>
  <c r="C523" i="1"/>
  <c r="A523" i="1"/>
  <c r="C524" i="1"/>
  <c r="A524" i="1"/>
  <c r="C525" i="1"/>
  <c r="A525" i="1"/>
  <c r="C526" i="1"/>
  <c r="A526" i="1"/>
  <c r="C527" i="1"/>
  <c r="A527" i="1"/>
  <c r="C528" i="1"/>
  <c r="A528" i="1"/>
  <c r="C529" i="1"/>
  <c r="A529" i="1"/>
  <c r="C530" i="1"/>
  <c r="A530" i="1"/>
  <c r="C531" i="1"/>
  <c r="A531" i="1"/>
  <c r="C532" i="1"/>
  <c r="A532" i="1"/>
  <c r="C533" i="1"/>
  <c r="A533" i="1"/>
  <c r="C534" i="1"/>
  <c r="A534" i="1"/>
  <c r="C535" i="1"/>
  <c r="A535" i="1"/>
  <c r="C536" i="1"/>
  <c r="A536" i="1"/>
  <c r="C537" i="1"/>
  <c r="A537" i="1"/>
  <c r="C538" i="1"/>
  <c r="A538" i="1"/>
  <c r="C539" i="1"/>
  <c r="A539" i="1"/>
  <c r="C540" i="1"/>
  <c r="A540" i="1"/>
  <c r="C541" i="1"/>
  <c r="A541" i="1"/>
  <c r="C542" i="1"/>
  <c r="A542" i="1"/>
  <c r="C543" i="1"/>
  <c r="A543" i="1"/>
  <c r="C544" i="1"/>
  <c r="A544" i="1"/>
  <c r="C545" i="1"/>
  <c r="A545" i="1"/>
  <c r="C546" i="1"/>
  <c r="A546" i="1"/>
  <c r="C547" i="1"/>
  <c r="A547" i="1"/>
  <c r="C548" i="1"/>
  <c r="A548" i="1"/>
  <c r="C549" i="1"/>
  <c r="A549" i="1"/>
  <c r="C550" i="1"/>
  <c r="A550" i="1"/>
  <c r="C551" i="1"/>
  <c r="A551" i="1"/>
  <c r="C552" i="1"/>
  <c r="A552" i="1"/>
  <c r="C553" i="1"/>
  <c r="A553" i="1"/>
  <c r="C554" i="1"/>
  <c r="A554" i="1"/>
  <c r="C555" i="1"/>
  <c r="A555" i="1"/>
  <c r="C556" i="1"/>
  <c r="A556" i="1"/>
  <c r="C557" i="1"/>
  <c r="A557" i="1"/>
  <c r="C558" i="1"/>
  <c r="A558" i="1"/>
  <c r="C559" i="1"/>
  <c r="A559" i="1"/>
  <c r="C560" i="1"/>
  <c r="A560" i="1"/>
  <c r="C561" i="1"/>
  <c r="A561" i="1"/>
  <c r="C562" i="1"/>
  <c r="A562" i="1"/>
  <c r="C563" i="1"/>
  <c r="A563" i="1"/>
  <c r="C564" i="1"/>
  <c r="A564" i="1"/>
  <c r="C565" i="1"/>
  <c r="A565" i="1"/>
  <c r="C566" i="1"/>
  <c r="A566" i="1"/>
  <c r="C567" i="1"/>
  <c r="A567" i="1"/>
  <c r="C568" i="1"/>
  <c r="A568" i="1"/>
  <c r="C569" i="1"/>
  <c r="A569" i="1"/>
  <c r="C570" i="1"/>
  <c r="A570" i="1"/>
  <c r="C571" i="1"/>
  <c r="A571" i="1"/>
  <c r="C572" i="1"/>
  <c r="A572" i="1"/>
  <c r="C573" i="1"/>
  <c r="A573" i="1"/>
  <c r="C574" i="1"/>
  <c r="A574" i="1"/>
  <c r="C575" i="1"/>
  <c r="A575" i="1"/>
  <c r="C576" i="1"/>
  <c r="A576" i="1"/>
  <c r="C577" i="1"/>
  <c r="A577" i="1"/>
  <c r="C578" i="1"/>
  <c r="A578" i="1"/>
  <c r="C579" i="1"/>
  <c r="A579" i="1"/>
  <c r="C580" i="1"/>
  <c r="A580" i="1"/>
  <c r="C581" i="1"/>
  <c r="A581" i="1"/>
  <c r="C582" i="1"/>
  <c r="A582" i="1"/>
  <c r="C583" i="1"/>
  <c r="A583" i="1"/>
  <c r="C584" i="1"/>
  <c r="A584" i="1"/>
  <c r="C585" i="1"/>
  <c r="A585" i="1"/>
  <c r="C586" i="1"/>
  <c r="A586" i="1"/>
  <c r="C587" i="1"/>
  <c r="A587" i="1"/>
  <c r="C588" i="1"/>
  <c r="A588" i="1"/>
  <c r="C589" i="1"/>
  <c r="A589" i="1"/>
  <c r="C590" i="1"/>
  <c r="A590" i="1"/>
  <c r="C591" i="1"/>
  <c r="A591" i="1"/>
  <c r="C592" i="1"/>
  <c r="A592" i="1"/>
  <c r="C593" i="1"/>
  <c r="A593" i="1"/>
  <c r="C594" i="1"/>
  <c r="A594" i="1"/>
  <c r="C595" i="1"/>
  <c r="A595" i="1"/>
  <c r="C596" i="1"/>
  <c r="A596" i="1"/>
  <c r="C597" i="1"/>
  <c r="A597" i="1"/>
  <c r="C598" i="1"/>
  <c r="A598" i="1"/>
  <c r="C599" i="1"/>
  <c r="A599" i="1"/>
  <c r="C600" i="1"/>
  <c r="A600" i="1"/>
  <c r="C601" i="1"/>
  <c r="A601" i="1"/>
  <c r="C602" i="1"/>
  <c r="A602" i="1"/>
  <c r="C603" i="1"/>
  <c r="A603" i="1"/>
  <c r="C604" i="1"/>
  <c r="A604" i="1"/>
  <c r="C605" i="1"/>
  <c r="A605" i="1"/>
  <c r="C606" i="1"/>
  <c r="A606" i="1"/>
  <c r="C607" i="1"/>
  <c r="A607" i="1"/>
  <c r="C608" i="1"/>
  <c r="A608" i="1"/>
  <c r="C609" i="1"/>
  <c r="A609" i="1"/>
  <c r="C610" i="1"/>
  <c r="A610" i="1"/>
  <c r="C611" i="1"/>
  <c r="A611" i="1"/>
  <c r="C612" i="1"/>
  <c r="A612" i="1"/>
  <c r="C613" i="1"/>
  <c r="A613" i="1"/>
  <c r="C614" i="1"/>
  <c r="A614" i="1"/>
  <c r="C615" i="1"/>
  <c r="A615" i="1"/>
  <c r="C616" i="1"/>
  <c r="A616" i="1"/>
  <c r="C617" i="1"/>
  <c r="A617" i="1"/>
  <c r="C618" i="1"/>
  <c r="A618" i="1"/>
  <c r="C619" i="1"/>
  <c r="A619" i="1"/>
  <c r="C620" i="1"/>
  <c r="A620" i="1"/>
  <c r="C621" i="1"/>
  <c r="A621" i="1"/>
  <c r="C622" i="1"/>
  <c r="A622" i="1"/>
  <c r="C623" i="1"/>
  <c r="A623" i="1"/>
  <c r="C624" i="1"/>
  <c r="A624" i="1"/>
  <c r="C625" i="1"/>
  <c r="A625" i="1"/>
  <c r="C626" i="1"/>
  <c r="A626" i="1"/>
  <c r="C627" i="1"/>
  <c r="A627" i="1"/>
  <c r="C628" i="1"/>
  <c r="A628" i="1"/>
  <c r="C629" i="1"/>
  <c r="A629" i="1"/>
  <c r="C630" i="1"/>
  <c r="A630" i="1"/>
  <c r="C631" i="1"/>
  <c r="A631" i="1"/>
  <c r="C632" i="1"/>
  <c r="A632" i="1"/>
  <c r="C633" i="1"/>
  <c r="A633" i="1"/>
  <c r="C634" i="1"/>
  <c r="A634" i="1"/>
  <c r="C635" i="1"/>
  <c r="A635" i="1"/>
  <c r="C636" i="1"/>
  <c r="A636" i="1"/>
  <c r="C637" i="1"/>
  <c r="A637" i="1"/>
  <c r="C638" i="1"/>
  <c r="A638" i="1"/>
  <c r="C639" i="1"/>
  <c r="A639" i="1"/>
  <c r="C640" i="1"/>
  <c r="A640" i="1"/>
  <c r="C641" i="1"/>
  <c r="A641" i="1"/>
  <c r="C642" i="1"/>
  <c r="A642" i="1"/>
  <c r="C643" i="1"/>
  <c r="A643" i="1"/>
  <c r="C644" i="1"/>
  <c r="A644" i="1"/>
  <c r="C645" i="1"/>
  <c r="A645" i="1"/>
  <c r="C646" i="1"/>
  <c r="A646" i="1"/>
  <c r="C647" i="1"/>
  <c r="A647" i="1"/>
  <c r="C648" i="1"/>
  <c r="A648" i="1"/>
  <c r="C649" i="1"/>
  <c r="A649" i="1"/>
  <c r="C650" i="1"/>
  <c r="A650" i="1"/>
  <c r="C651" i="1"/>
  <c r="A651" i="1"/>
  <c r="C652" i="1"/>
  <c r="A652" i="1"/>
  <c r="C653" i="1"/>
  <c r="A653" i="1"/>
  <c r="C654" i="1"/>
  <c r="A654" i="1"/>
  <c r="C655" i="1"/>
  <c r="A655" i="1"/>
  <c r="C656" i="1"/>
  <c r="A656" i="1"/>
  <c r="C657" i="1"/>
  <c r="A657" i="1"/>
  <c r="C658" i="1"/>
  <c r="A658" i="1"/>
  <c r="C659" i="1"/>
  <c r="A659" i="1"/>
  <c r="C660" i="1"/>
  <c r="A660" i="1"/>
  <c r="C661" i="1"/>
  <c r="A661" i="1"/>
  <c r="C662" i="1"/>
  <c r="A662" i="1"/>
  <c r="C663" i="1"/>
  <c r="A663" i="1"/>
  <c r="C664" i="1"/>
  <c r="A664" i="1"/>
  <c r="C665" i="1"/>
  <c r="A665" i="1"/>
  <c r="C666" i="1"/>
  <c r="A666" i="1"/>
  <c r="C667" i="1"/>
  <c r="A667" i="1"/>
  <c r="C668" i="1"/>
  <c r="A668" i="1"/>
  <c r="C669" i="1"/>
  <c r="A669" i="1"/>
  <c r="C670" i="1"/>
  <c r="A670" i="1"/>
  <c r="C671" i="1"/>
  <c r="A671" i="1"/>
  <c r="C672" i="1"/>
  <c r="A672" i="1"/>
  <c r="C673" i="1"/>
  <c r="A673" i="1"/>
  <c r="C674" i="1"/>
  <c r="A674" i="1"/>
  <c r="C675" i="1"/>
  <c r="A675" i="1"/>
  <c r="C676" i="1"/>
  <c r="A676" i="1"/>
  <c r="C677" i="1"/>
  <c r="A677" i="1"/>
  <c r="C678" i="1"/>
  <c r="A678" i="1"/>
  <c r="C679" i="1"/>
  <c r="A679" i="1"/>
  <c r="C680" i="1"/>
  <c r="A680" i="1"/>
  <c r="C681" i="1"/>
  <c r="A681" i="1"/>
  <c r="C682" i="1"/>
  <c r="A682" i="1"/>
  <c r="C683" i="1"/>
  <c r="A683" i="1"/>
  <c r="C684" i="1"/>
  <c r="A684" i="1"/>
  <c r="C685" i="1"/>
  <c r="A685" i="1"/>
  <c r="C686" i="1"/>
  <c r="A686" i="1"/>
  <c r="C687" i="1"/>
  <c r="A687" i="1"/>
  <c r="C688" i="1"/>
  <c r="A688" i="1"/>
  <c r="C689" i="1"/>
  <c r="A689" i="1"/>
  <c r="C690" i="1"/>
  <c r="A690" i="1"/>
  <c r="C691" i="1"/>
  <c r="A691" i="1"/>
  <c r="C692" i="1"/>
  <c r="A692" i="1"/>
  <c r="C693" i="1"/>
  <c r="A693" i="1"/>
  <c r="C694" i="1"/>
  <c r="A694" i="1"/>
  <c r="C695" i="1"/>
  <c r="A695" i="1"/>
  <c r="C696" i="1"/>
  <c r="A696" i="1"/>
  <c r="C697" i="1"/>
  <c r="A697" i="1"/>
  <c r="C698" i="1"/>
  <c r="A698" i="1"/>
  <c r="C699" i="1"/>
  <c r="A699" i="1"/>
  <c r="C700" i="1"/>
  <c r="A700" i="1"/>
  <c r="C701" i="1"/>
  <c r="A701" i="1"/>
  <c r="C702" i="1"/>
  <c r="A702" i="1"/>
  <c r="C703" i="1"/>
  <c r="A703" i="1"/>
  <c r="C704" i="1"/>
  <c r="A704" i="1"/>
  <c r="C705" i="1"/>
  <c r="A705" i="1"/>
  <c r="C706" i="1"/>
  <c r="A706" i="1"/>
  <c r="C707" i="1"/>
  <c r="A707" i="1"/>
  <c r="C708" i="1"/>
  <c r="A708" i="1"/>
  <c r="C709" i="1"/>
  <c r="A709" i="1"/>
  <c r="C710" i="1"/>
  <c r="A710" i="1"/>
  <c r="C711" i="1"/>
  <c r="A711" i="1"/>
  <c r="C712" i="1"/>
  <c r="A712" i="1"/>
  <c r="C713" i="1"/>
  <c r="A713" i="1"/>
  <c r="C714" i="1"/>
  <c r="A714" i="1"/>
  <c r="C715" i="1"/>
  <c r="A715" i="1"/>
  <c r="C716" i="1"/>
  <c r="A716" i="1"/>
  <c r="C717" i="1"/>
  <c r="A717" i="1"/>
  <c r="C718" i="1"/>
  <c r="A718" i="1"/>
  <c r="C719" i="1"/>
  <c r="A719" i="1"/>
  <c r="C720" i="1"/>
  <c r="A720" i="1"/>
  <c r="C721" i="1"/>
  <c r="A721" i="1"/>
  <c r="C722" i="1"/>
  <c r="A722" i="1"/>
  <c r="C723" i="1"/>
  <c r="A723" i="1"/>
  <c r="C724" i="1"/>
  <c r="A724" i="1"/>
  <c r="C725" i="1"/>
  <c r="A725" i="1"/>
  <c r="C726" i="1"/>
  <c r="A726" i="1"/>
  <c r="C727" i="1"/>
  <c r="A727" i="1"/>
  <c r="C728" i="1"/>
  <c r="A728" i="1"/>
  <c r="C729" i="1"/>
  <c r="A729" i="1"/>
  <c r="C730" i="1"/>
  <c r="A730" i="1"/>
  <c r="C731" i="1"/>
  <c r="A731" i="1"/>
  <c r="C732" i="1"/>
  <c r="A732" i="1"/>
  <c r="C733" i="1"/>
  <c r="A733" i="1"/>
  <c r="C734" i="1"/>
  <c r="A734" i="1"/>
  <c r="C735" i="1"/>
  <c r="A735" i="1"/>
  <c r="C736" i="1"/>
  <c r="A736" i="1"/>
  <c r="C737" i="1"/>
  <c r="A737" i="1"/>
  <c r="C738" i="1"/>
  <c r="A738" i="1"/>
  <c r="C739" i="1"/>
  <c r="A739" i="1"/>
  <c r="C740" i="1"/>
  <c r="A740" i="1"/>
  <c r="C741" i="1"/>
  <c r="A741" i="1"/>
  <c r="C742" i="1"/>
  <c r="A742" i="1"/>
  <c r="C743" i="1"/>
  <c r="A743" i="1"/>
  <c r="C744" i="1"/>
  <c r="A744" i="1"/>
  <c r="C745" i="1"/>
  <c r="A745" i="1"/>
  <c r="C746" i="1"/>
  <c r="A746" i="1"/>
  <c r="C747" i="1"/>
  <c r="A747" i="1"/>
  <c r="C748" i="1"/>
  <c r="A748" i="1"/>
  <c r="C749" i="1"/>
  <c r="A749" i="1"/>
  <c r="C750" i="1"/>
  <c r="A750" i="1"/>
  <c r="C751" i="1"/>
  <c r="A751" i="1"/>
  <c r="C752" i="1"/>
  <c r="A752" i="1"/>
  <c r="C753" i="1"/>
  <c r="A753" i="1"/>
  <c r="C754" i="1"/>
  <c r="A754" i="1"/>
  <c r="C755" i="1"/>
  <c r="A755" i="1"/>
  <c r="C756" i="1"/>
  <c r="A756" i="1"/>
  <c r="C757" i="1"/>
  <c r="A757" i="1"/>
  <c r="C758" i="1"/>
  <c r="A758" i="1"/>
  <c r="C759" i="1"/>
  <c r="A759" i="1"/>
  <c r="C760" i="1"/>
  <c r="A760" i="1"/>
  <c r="C761" i="1"/>
  <c r="A761" i="1"/>
  <c r="C762" i="1"/>
  <c r="A762" i="1"/>
  <c r="C763" i="1"/>
  <c r="A763" i="1"/>
  <c r="C764" i="1"/>
  <c r="A764" i="1"/>
  <c r="C765" i="1"/>
  <c r="A765" i="1"/>
  <c r="C766" i="1"/>
  <c r="A766" i="1"/>
  <c r="C767" i="1"/>
  <c r="A767" i="1"/>
  <c r="C768" i="1"/>
  <c r="A768" i="1"/>
  <c r="C769" i="1"/>
  <c r="A769" i="1"/>
  <c r="C770" i="1"/>
  <c r="A770" i="1"/>
  <c r="C771" i="1"/>
  <c r="A771" i="1"/>
  <c r="C772" i="1"/>
  <c r="A772" i="1"/>
  <c r="C773" i="1"/>
  <c r="A773" i="1"/>
  <c r="C774" i="1"/>
  <c r="A774" i="1"/>
  <c r="C775" i="1"/>
  <c r="A775" i="1"/>
  <c r="C776" i="1"/>
  <c r="A776" i="1"/>
  <c r="C777" i="1"/>
  <c r="A777" i="1"/>
  <c r="C778" i="1"/>
  <c r="A778" i="1"/>
  <c r="C779" i="1"/>
  <c r="A779" i="1"/>
  <c r="C780" i="1"/>
  <c r="A780" i="1"/>
  <c r="C781" i="1"/>
  <c r="A781" i="1"/>
  <c r="C782" i="1"/>
  <c r="A782" i="1"/>
  <c r="C783" i="1"/>
  <c r="A783" i="1"/>
  <c r="C784" i="1"/>
  <c r="A784" i="1"/>
  <c r="C785" i="1"/>
  <c r="A785" i="1"/>
  <c r="C786" i="1"/>
  <c r="A786" i="1"/>
  <c r="C787" i="1"/>
  <c r="A787" i="1"/>
  <c r="C788" i="1"/>
  <c r="A788" i="1"/>
  <c r="C789" i="1"/>
  <c r="A789" i="1"/>
  <c r="C790" i="1"/>
  <c r="A790" i="1"/>
  <c r="C791" i="1"/>
  <c r="A791" i="1"/>
  <c r="C792" i="1"/>
  <c r="A792" i="1"/>
  <c r="C793" i="1"/>
  <c r="A793" i="1"/>
  <c r="C794" i="1"/>
  <c r="A794" i="1"/>
  <c r="C795" i="1"/>
  <c r="A795" i="1"/>
  <c r="C796" i="1"/>
  <c r="A796" i="1"/>
  <c r="C797" i="1"/>
  <c r="A797" i="1"/>
  <c r="C798" i="1"/>
  <c r="A798" i="1"/>
  <c r="C799" i="1"/>
  <c r="A799" i="1"/>
  <c r="C800" i="1"/>
  <c r="A800" i="1"/>
  <c r="C801" i="1"/>
  <c r="A801" i="1"/>
  <c r="C802" i="1"/>
  <c r="A802" i="1"/>
  <c r="C803" i="1"/>
  <c r="A803" i="1"/>
  <c r="C804" i="1"/>
  <c r="A804" i="1"/>
  <c r="C805" i="1"/>
  <c r="A805" i="1"/>
  <c r="C806" i="1"/>
  <c r="A806" i="1"/>
  <c r="C807" i="1"/>
  <c r="A807" i="1"/>
  <c r="C808" i="1"/>
  <c r="A808" i="1"/>
  <c r="C809" i="1"/>
  <c r="A809" i="1"/>
  <c r="C810" i="1"/>
  <c r="A810" i="1"/>
  <c r="C811" i="1"/>
  <c r="A811" i="1"/>
  <c r="C812" i="1"/>
  <c r="A812" i="1"/>
  <c r="C813" i="1"/>
  <c r="A813" i="1"/>
  <c r="C814" i="1"/>
  <c r="A814" i="1"/>
  <c r="C815" i="1"/>
  <c r="A815" i="1"/>
  <c r="C816" i="1"/>
  <c r="A816" i="1"/>
  <c r="C817" i="1"/>
  <c r="A817" i="1"/>
  <c r="C818" i="1"/>
  <c r="A818" i="1"/>
  <c r="C819" i="1"/>
  <c r="A819" i="1"/>
  <c r="C820" i="1"/>
  <c r="A820" i="1"/>
  <c r="C821" i="1"/>
  <c r="A821" i="1"/>
  <c r="C822" i="1"/>
  <c r="A822" i="1"/>
  <c r="C823" i="1"/>
  <c r="A823" i="1"/>
  <c r="C824" i="1"/>
  <c r="A824" i="1"/>
  <c r="C825" i="1"/>
  <c r="A825" i="1"/>
  <c r="C826" i="1"/>
  <c r="A826" i="1"/>
  <c r="C827" i="1"/>
  <c r="A827" i="1"/>
  <c r="C828" i="1"/>
  <c r="A828" i="1"/>
  <c r="C829" i="1"/>
  <c r="A829" i="1"/>
  <c r="C830" i="1"/>
  <c r="A830" i="1"/>
  <c r="C831" i="1"/>
  <c r="A831" i="1"/>
  <c r="C832" i="1"/>
  <c r="A832" i="1"/>
  <c r="C833" i="1"/>
  <c r="A833" i="1"/>
  <c r="C834" i="1"/>
  <c r="A834" i="1"/>
  <c r="C835" i="1"/>
  <c r="A835" i="1"/>
  <c r="C836" i="1"/>
  <c r="A836" i="1"/>
  <c r="C837" i="1"/>
  <c r="A837" i="1"/>
  <c r="C838" i="1"/>
  <c r="A838" i="1"/>
  <c r="C839" i="1"/>
  <c r="A839" i="1"/>
  <c r="C840" i="1"/>
  <c r="A840" i="1"/>
  <c r="C841" i="1"/>
  <c r="A841" i="1"/>
  <c r="C842" i="1"/>
  <c r="A842" i="1"/>
  <c r="C843" i="1"/>
  <c r="A843" i="1"/>
  <c r="C844" i="1"/>
  <c r="A844" i="1"/>
  <c r="C845" i="1"/>
  <c r="A845" i="1"/>
  <c r="C846" i="1"/>
  <c r="A846" i="1"/>
  <c r="C847" i="1"/>
  <c r="A847" i="1"/>
  <c r="C848" i="1"/>
  <c r="A848" i="1"/>
  <c r="C849" i="1"/>
  <c r="A849" i="1"/>
  <c r="C850" i="1"/>
  <c r="A850" i="1"/>
  <c r="C851" i="1"/>
  <c r="A851" i="1"/>
  <c r="C852" i="1"/>
  <c r="A852" i="1"/>
  <c r="C853" i="1"/>
  <c r="A853" i="1"/>
  <c r="C854" i="1"/>
  <c r="A854" i="1"/>
  <c r="C855" i="1"/>
  <c r="A855" i="1"/>
  <c r="C856" i="1"/>
  <c r="A856" i="1"/>
  <c r="C857" i="1"/>
  <c r="A857" i="1"/>
  <c r="C858" i="1"/>
  <c r="A858" i="1"/>
  <c r="C859" i="1"/>
  <c r="A859" i="1"/>
  <c r="C860" i="1"/>
  <c r="A860" i="1"/>
  <c r="C861" i="1"/>
  <c r="A861" i="1"/>
  <c r="C862" i="1"/>
  <c r="A862" i="1"/>
  <c r="C863" i="1"/>
  <c r="A863" i="1"/>
  <c r="C864" i="1"/>
  <c r="A864" i="1"/>
  <c r="C865" i="1"/>
  <c r="A865" i="1"/>
  <c r="C866" i="1"/>
  <c r="A866" i="1"/>
  <c r="C867" i="1"/>
  <c r="A867" i="1"/>
  <c r="C868" i="1"/>
  <c r="A868" i="1"/>
  <c r="C869" i="1"/>
  <c r="A869" i="1"/>
  <c r="C870" i="1"/>
  <c r="A870" i="1"/>
  <c r="C871" i="1"/>
  <c r="A871" i="1"/>
  <c r="C872" i="1"/>
  <c r="A872" i="1"/>
  <c r="C873" i="1"/>
  <c r="A873" i="1"/>
  <c r="C874" i="1"/>
  <c r="A874" i="1"/>
  <c r="C875" i="1"/>
  <c r="A875" i="1"/>
  <c r="C876" i="1"/>
  <c r="A876" i="1"/>
  <c r="C877" i="1"/>
  <c r="A877" i="1"/>
  <c r="C878" i="1"/>
  <c r="A878" i="1"/>
  <c r="C879" i="1"/>
  <c r="A879" i="1"/>
  <c r="C880" i="1"/>
  <c r="A880" i="1"/>
  <c r="C881" i="1"/>
  <c r="A881" i="1"/>
  <c r="C882" i="1"/>
  <c r="A882" i="1"/>
  <c r="C883" i="1"/>
  <c r="A883" i="1"/>
  <c r="C884" i="1"/>
  <c r="A884" i="1"/>
  <c r="C885" i="1"/>
  <c r="A885" i="1"/>
  <c r="C886" i="1"/>
  <c r="A886" i="1"/>
  <c r="C887" i="1"/>
  <c r="A887" i="1"/>
  <c r="C888" i="1"/>
  <c r="A888" i="1"/>
  <c r="C889" i="1"/>
  <c r="A889" i="1"/>
  <c r="C890" i="1"/>
  <c r="A890" i="1"/>
  <c r="C891" i="1"/>
  <c r="A891" i="1"/>
  <c r="C892" i="1"/>
  <c r="A892" i="1"/>
  <c r="C893" i="1"/>
  <c r="A893" i="1"/>
  <c r="C894" i="1"/>
  <c r="A894" i="1"/>
  <c r="C895" i="1"/>
  <c r="A895" i="1"/>
  <c r="C896" i="1"/>
  <c r="A896" i="1"/>
  <c r="C897" i="1"/>
  <c r="A897" i="1"/>
  <c r="C898" i="1"/>
  <c r="A898" i="1"/>
  <c r="C899" i="1"/>
  <c r="A899" i="1"/>
  <c r="C900" i="1"/>
  <c r="A900" i="1"/>
  <c r="C901" i="1"/>
  <c r="A901" i="1"/>
  <c r="C902" i="1"/>
  <c r="A902" i="1"/>
  <c r="C903" i="1"/>
  <c r="A903" i="1"/>
  <c r="C904" i="1"/>
  <c r="A904" i="1"/>
  <c r="C905" i="1"/>
  <c r="A905" i="1"/>
  <c r="C906" i="1"/>
  <c r="A906" i="1"/>
  <c r="C907" i="1"/>
  <c r="A907" i="1"/>
  <c r="C908" i="1"/>
  <c r="A908" i="1"/>
  <c r="C909" i="1"/>
  <c r="A909" i="1"/>
  <c r="C910" i="1"/>
  <c r="A910" i="1"/>
  <c r="C911" i="1"/>
  <c r="A911" i="1"/>
  <c r="C912" i="1"/>
  <c r="A912" i="1"/>
  <c r="C913" i="1"/>
  <c r="A913" i="1"/>
  <c r="C914" i="1"/>
  <c r="A914" i="1"/>
  <c r="C915" i="1"/>
  <c r="A915" i="1"/>
  <c r="C916" i="1"/>
  <c r="A916" i="1"/>
  <c r="C917" i="1"/>
  <c r="A917" i="1"/>
  <c r="C918" i="1"/>
  <c r="A918" i="1"/>
  <c r="C919" i="1"/>
  <c r="A919" i="1"/>
  <c r="C920" i="1"/>
  <c r="A920" i="1"/>
  <c r="C921" i="1"/>
  <c r="A921" i="1"/>
  <c r="C922" i="1"/>
  <c r="A922" i="1"/>
  <c r="C923" i="1"/>
  <c r="A923" i="1"/>
  <c r="C924" i="1"/>
  <c r="A924" i="1"/>
  <c r="C925" i="1"/>
  <c r="A925" i="1"/>
  <c r="C926" i="1"/>
  <c r="A926" i="1"/>
  <c r="C927" i="1"/>
  <c r="A927" i="1"/>
  <c r="C928" i="1"/>
  <c r="A928" i="1"/>
  <c r="C929" i="1"/>
  <c r="A929" i="1"/>
  <c r="C930" i="1"/>
  <c r="A930" i="1"/>
  <c r="C931" i="1"/>
  <c r="A931" i="1"/>
  <c r="C932" i="1"/>
  <c r="A932" i="1"/>
  <c r="C933" i="1"/>
  <c r="A933" i="1"/>
  <c r="C934" i="1"/>
  <c r="A934" i="1"/>
  <c r="C935" i="1"/>
  <c r="A935" i="1"/>
  <c r="C936" i="1"/>
  <c r="A936" i="1"/>
  <c r="C937" i="1"/>
  <c r="A937" i="1"/>
  <c r="C938" i="1"/>
  <c r="A938" i="1"/>
  <c r="C939" i="1"/>
  <c r="A939" i="1"/>
  <c r="C940" i="1"/>
  <c r="A940" i="1"/>
  <c r="C941" i="1"/>
  <c r="A941" i="1"/>
  <c r="C942" i="1"/>
  <c r="A942" i="1"/>
  <c r="C943" i="1"/>
  <c r="A943" i="1"/>
  <c r="C944" i="1"/>
  <c r="A944" i="1"/>
  <c r="C945" i="1"/>
  <c r="A945" i="1"/>
  <c r="C946" i="1"/>
  <c r="A946" i="1"/>
  <c r="C947" i="1"/>
  <c r="A947" i="1"/>
  <c r="C948" i="1"/>
  <c r="A948" i="1"/>
  <c r="C949" i="1"/>
  <c r="A949" i="1"/>
  <c r="C950" i="1"/>
  <c r="A950" i="1"/>
  <c r="C951" i="1"/>
  <c r="A951" i="1"/>
  <c r="C952" i="1"/>
  <c r="A952" i="1"/>
  <c r="C953" i="1"/>
  <c r="A953" i="1"/>
  <c r="C954" i="1"/>
  <c r="A954" i="1"/>
  <c r="C955" i="1"/>
  <c r="A955" i="1"/>
  <c r="C956" i="1"/>
  <c r="A956" i="1"/>
  <c r="C957" i="1"/>
  <c r="A957" i="1"/>
  <c r="C958" i="1"/>
  <c r="A958" i="1"/>
  <c r="C959" i="1"/>
  <c r="A959" i="1"/>
  <c r="C960" i="1"/>
  <c r="A960" i="1"/>
  <c r="C961" i="1"/>
  <c r="A961" i="1"/>
  <c r="C962" i="1"/>
  <c r="A962" i="1"/>
  <c r="C963" i="1"/>
  <c r="A963" i="1"/>
  <c r="C964" i="1"/>
  <c r="A964" i="1"/>
  <c r="C965" i="1"/>
  <c r="A965" i="1"/>
  <c r="C966" i="1"/>
  <c r="A966" i="1"/>
  <c r="C967" i="1"/>
  <c r="A967" i="1"/>
  <c r="C968" i="1"/>
  <c r="A968" i="1"/>
  <c r="C969" i="1"/>
  <c r="A969" i="1"/>
  <c r="C970" i="1"/>
  <c r="A970" i="1"/>
  <c r="C971" i="1"/>
  <c r="A971" i="1"/>
  <c r="C972" i="1"/>
  <c r="A972" i="1"/>
  <c r="C973" i="1"/>
  <c r="A973" i="1"/>
  <c r="C974" i="1"/>
  <c r="A974" i="1"/>
  <c r="C975" i="1"/>
  <c r="A975" i="1"/>
  <c r="C976" i="1"/>
  <c r="A976" i="1"/>
  <c r="C977" i="1"/>
  <c r="A977" i="1"/>
  <c r="C978" i="1"/>
  <c r="A978" i="1"/>
  <c r="C979" i="1"/>
  <c r="A979" i="1"/>
  <c r="C980" i="1"/>
  <c r="A980" i="1"/>
  <c r="C981" i="1"/>
  <c r="A981" i="1"/>
  <c r="C982" i="1"/>
  <c r="A982" i="1"/>
  <c r="C983" i="1"/>
  <c r="A983" i="1"/>
  <c r="C984" i="1"/>
  <c r="A984" i="1"/>
  <c r="C985" i="1"/>
  <c r="A985" i="1"/>
  <c r="C986" i="1"/>
  <c r="A986" i="1"/>
  <c r="C987" i="1"/>
  <c r="A987" i="1"/>
  <c r="C988" i="1"/>
  <c r="A988" i="1"/>
  <c r="C989" i="1"/>
  <c r="A989" i="1"/>
  <c r="C990" i="1"/>
  <c r="A990" i="1"/>
  <c r="C991" i="1"/>
  <c r="A991" i="1"/>
  <c r="C992" i="1"/>
  <c r="A992" i="1"/>
  <c r="C993" i="1"/>
  <c r="A993" i="1"/>
  <c r="C994" i="1"/>
  <c r="A994" i="1"/>
  <c r="C995" i="1"/>
  <c r="A995" i="1"/>
  <c r="C996" i="1"/>
  <c r="A996" i="1"/>
  <c r="C997" i="1"/>
  <c r="A997" i="1"/>
  <c r="C998" i="1"/>
  <c r="A998" i="1"/>
  <c r="C999" i="1"/>
  <c r="A999" i="1"/>
  <c r="C1000" i="1"/>
  <c r="A1000" i="1"/>
  <c r="C1001" i="1"/>
  <c r="A1001" i="1"/>
  <c r="C1002" i="1"/>
  <c r="A1002" i="1"/>
  <c r="C1003" i="1"/>
  <c r="A1003" i="1"/>
  <c r="C1004" i="1"/>
  <c r="A1004" i="1"/>
  <c r="C1005" i="1"/>
  <c r="A1005" i="1"/>
  <c r="C1006" i="1"/>
  <c r="A1006" i="1"/>
  <c r="C1007" i="1"/>
  <c r="A1007" i="1"/>
  <c r="C1008" i="1"/>
  <c r="A1008" i="1"/>
  <c r="C1009" i="1"/>
  <c r="A1009" i="1"/>
  <c r="C1010" i="1"/>
  <c r="A1010" i="1"/>
  <c r="C1011" i="1"/>
  <c r="A1011" i="1"/>
  <c r="C1012" i="1"/>
  <c r="A1012" i="1"/>
  <c r="C1013" i="1"/>
  <c r="A1013" i="1"/>
  <c r="C1014" i="1"/>
  <c r="A1014" i="1"/>
  <c r="C1015" i="1"/>
  <c r="A1015" i="1"/>
  <c r="C1016" i="1"/>
  <c r="A1016" i="1"/>
  <c r="C1017" i="1"/>
  <c r="A1017" i="1"/>
  <c r="C1018" i="1"/>
  <c r="A1018" i="1"/>
  <c r="C1019" i="1"/>
  <c r="A1019" i="1"/>
  <c r="C1020" i="1"/>
  <c r="A1020" i="1"/>
  <c r="C1021" i="1"/>
  <c r="A1021" i="1"/>
  <c r="C1022" i="1"/>
  <c r="A1022" i="1"/>
  <c r="C1023" i="1"/>
  <c r="A1023" i="1"/>
  <c r="C1024" i="1"/>
  <c r="A1024" i="1"/>
  <c r="C1025" i="1"/>
  <c r="A1025" i="1"/>
  <c r="C1026" i="1"/>
  <c r="A1026" i="1"/>
  <c r="C1027" i="1"/>
  <c r="A1027" i="1"/>
  <c r="C1028" i="1"/>
  <c r="A1028" i="1"/>
  <c r="C1029" i="1"/>
  <c r="A1029" i="1"/>
  <c r="C1030" i="1"/>
  <c r="A1030" i="1"/>
  <c r="C1031" i="1"/>
  <c r="A1031" i="1"/>
  <c r="C1032" i="1"/>
  <c r="A1032" i="1"/>
  <c r="C1033" i="1"/>
  <c r="A1033" i="1"/>
  <c r="C1034" i="1"/>
  <c r="A1034" i="1"/>
  <c r="C1035" i="1"/>
  <c r="A1035" i="1"/>
  <c r="C1036" i="1"/>
  <c r="A1036" i="1"/>
  <c r="C1037" i="1"/>
  <c r="A1037" i="1"/>
  <c r="C1038" i="1"/>
  <c r="A1038" i="1"/>
  <c r="C1039" i="1"/>
  <c r="A1039" i="1"/>
  <c r="C1040" i="1"/>
  <c r="A1040" i="1"/>
  <c r="C1041" i="1"/>
  <c r="A1041" i="1"/>
  <c r="C1042" i="1"/>
  <c r="A1042" i="1"/>
  <c r="C1043" i="1"/>
  <c r="A1043" i="1"/>
  <c r="C1044" i="1"/>
  <c r="A1044" i="1"/>
  <c r="C1045" i="1"/>
  <c r="A1045" i="1"/>
  <c r="C1046" i="1"/>
  <c r="A1046" i="1"/>
  <c r="C1047" i="1"/>
  <c r="A1047" i="1"/>
  <c r="C1048" i="1"/>
  <c r="A1048" i="1"/>
  <c r="C1049" i="1"/>
  <c r="A1049" i="1"/>
  <c r="C1050" i="1"/>
  <c r="A1050" i="1"/>
  <c r="C1051" i="1"/>
  <c r="A1051" i="1"/>
  <c r="C1052" i="1"/>
  <c r="A1052" i="1"/>
  <c r="C1053" i="1"/>
  <c r="A1053" i="1"/>
  <c r="C1054" i="1"/>
  <c r="A1054" i="1"/>
  <c r="C1055" i="1"/>
  <c r="A1055" i="1"/>
  <c r="C1056" i="1"/>
  <c r="A1056" i="1"/>
  <c r="C1057" i="1"/>
  <c r="A1057" i="1"/>
  <c r="C1058" i="1"/>
  <c r="A1058" i="1"/>
  <c r="C1059" i="1"/>
  <c r="A1059" i="1"/>
  <c r="C1060" i="1"/>
  <c r="A1060" i="1"/>
  <c r="C1061" i="1"/>
  <c r="A1061" i="1"/>
  <c r="C1062" i="1"/>
  <c r="A1062" i="1"/>
  <c r="C1063" i="1"/>
  <c r="A1063" i="1"/>
  <c r="C1064" i="1"/>
  <c r="A1064" i="1"/>
  <c r="C1065" i="1"/>
  <c r="A1065" i="1"/>
  <c r="C1066" i="1"/>
  <c r="A1066" i="1"/>
  <c r="C1067" i="1"/>
  <c r="A1067" i="1"/>
  <c r="C1068" i="1"/>
  <c r="A1068" i="1"/>
  <c r="C1069" i="1"/>
  <c r="A1069" i="1"/>
  <c r="C1070" i="1"/>
  <c r="A1070" i="1"/>
  <c r="C1071" i="1"/>
  <c r="A1071" i="1"/>
  <c r="C1072" i="1"/>
  <c r="A1072" i="1"/>
  <c r="C1073" i="1"/>
  <c r="A1073" i="1"/>
  <c r="C1074" i="1"/>
  <c r="A1074" i="1"/>
  <c r="C1075" i="1"/>
  <c r="A1075" i="1"/>
  <c r="C1076" i="1"/>
  <c r="A1076" i="1"/>
  <c r="C1077" i="1"/>
  <c r="A1077" i="1"/>
  <c r="C1078" i="1"/>
  <c r="A1078" i="1"/>
  <c r="C1079" i="1"/>
  <c r="A1079" i="1"/>
  <c r="C1080" i="1"/>
  <c r="A1080" i="1"/>
  <c r="C1081" i="1"/>
  <c r="A1081" i="1"/>
  <c r="C1082" i="1"/>
  <c r="A1082" i="1"/>
  <c r="C1083" i="1"/>
  <c r="A1083" i="1"/>
  <c r="C1084" i="1"/>
  <c r="A1084" i="1"/>
  <c r="C1085" i="1"/>
  <c r="A1085" i="1"/>
  <c r="C1086" i="1"/>
  <c r="A1086" i="1"/>
  <c r="C1087" i="1"/>
  <c r="A1087" i="1"/>
  <c r="C1088" i="1"/>
  <c r="A1088" i="1"/>
  <c r="C1089" i="1"/>
  <c r="A1089" i="1"/>
  <c r="C1090" i="1"/>
  <c r="A1090" i="1"/>
  <c r="C1091" i="1"/>
  <c r="A1091" i="1"/>
  <c r="C1092" i="1"/>
  <c r="A1092" i="1"/>
  <c r="C1093" i="1"/>
  <c r="A1093" i="1"/>
  <c r="C1094" i="1"/>
  <c r="A1094" i="1"/>
  <c r="C1095" i="1"/>
  <c r="A1095" i="1"/>
  <c r="C1096" i="1"/>
  <c r="A1096" i="1"/>
  <c r="C1097" i="1"/>
  <c r="A1097" i="1"/>
  <c r="C1098" i="1"/>
  <c r="A1098" i="1"/>
  <c r="C1099" i="1"/>
  <c r="A1099" i="1"/>
  <c r="C1100" i="1"/>
  <c r="A1100" i="1"/>
  <c r="C1101" i="1"/>
  <c r="A1101" i="1"/>
  <c r="C1102" i="1"/>
  <c r="A1102" i="1"/>
  <c r="C1103" i="1"/>
  <c r="A1103" i="1"/>
  <c r="C1104" i="1"/>
  <c r="A1104" i="1"/>
  <c r="C1105" i="1"/>
  <c r="A1105" i="1"/>
  <c r="C1106" i="1"/>
  <c r="A1106" i="1"/>
  <c r="C1107" i="1"/>
  <c r="A1107" i="1"/>
  <c r="C1108" i="1"/>
  <c r="A1108" i="1"/>
  <c r="C1109" i="1"/>
  <c r="A1109" i="1"/>
  <c r="C1110" i="1"/>
  <c r="A1110" i="1"/>
  <c r="C1111" i="1"/>
  <c r="A1111" i="1"/>
  <c r="C1112" i="1"/>
  <c r="A1112" i="1"/>
  <c r="C1113" i="1"/>
  <c r="A1113" i="1"/>
  <c r="C1114" i="1"/>
  <c r="A1114" i="1"/>
  <c r="C1115" i="1"/>
  <c r="A1115" i="1"/>
  <c r="C1116" i="1"/>
  <c r="A1116" i="1"/>
  <c r="C1117" i="1"/>
  <c r="A1117" i="1"/>
  <c r="C1118" i="1"/>
  <c r="A1118" i="1"/>
  <c r="C1119" i="1"/>
  <c r="A1119" i="1"/>
  <c r="C1120" i="1"/>
  <c r="A1120" i="1"/>
  <c r="C1121" i="1"/>
  <c r="A1121" i="1"/>
  <c r="C1122" i="1"/>
  <c r="A1122" i="1"/>
  <c r="C1123" i="1"/>
  <c r="A1123" i="1"/>
  <c r="C1124" i="1"/>
  <c r="A1124" i="1"/>
  <c r="C1125" i="1"/>
  <c r="A1125" i="1"/>
  <c r="C1126" i="1"/>
  <c r="A1126" i="1"/>
  <c r="C1127" i="1"/>
  <c r="A1127" i="1"/>
  <c r="C1128" i="1"/>
  <c r="A1128" i="1"/>
  <c r="C1129" i="1"/>
  <c r="A1129" i="1"/>
  <c r="C1130" i="1"/>
  <c r="A1130" i="1"/>
  <c r="C1131" i="1"/>
  <c r="A1131" i="1"/>
  <c r="C1132" i="1"/>
  <c r="A1132" i="1"/>
  <c r="C1133" i="1"/>
  <c r="A1133" i="1"/>
  <c r="C1134" i="1"/>
  <c r="A1134" i="1"/>
  <c r="C1135" i="1"/>
  <c r="A1135" i="1"/>
  <c r="C1136" i="1"/>
  <c r="A1136" i="1"/>
  <c r="C1137" i="1"/>
  <c r="A1137" i="1"/>
  <c r="C1138" i="1"/>
  <c r="A1138" i="1"/>
  <c r="C1139" i="1"/>
  <c r="A1139" i="1"/>
  <c r="C1140" i="1"/>
  <c r="A1140" i="1"/>
  <c r="C1141" i="1"/>
  <c r="A1141" i="1"/>
  <c r="C1142" i="1"/>
  <c r="A1142" i="1"/>
  <c r="C1143" i="1"/>
  <c r="A1143" i="1"/>
  <c r="C1144" i="1"/>
  <c r="A1144" i="1"/>
  <c r="C1145" i="1"/>
  <c r="A1145" i="1"/>
  <c r="C1146" i="1"/>
  <c r="A1146" i="1"/>
  <c r="C1147" i="1"/>
  <c r="A1147" i="1"/>
  <c r="C1148" i="1"/>
  <c r="A1148" i="1"/>
  <c r="C1149" i="1"/>
  <c r="A1149" i="1"/>
  <c r="C1150" i="1"/>
  <c r="A1150" i="1"/>
  <c r="C1151" i="1"/>
  <c r="A1151" i="1"/>
  <c r="C1152" i="1"/>
  <c r="A1152" i="1"/>
  <c r="C1153" i="1"/>
  <c r="A1153" i="1"/>
  <c r="C1154" i="1"/>
  <c r="A1154" i="1"/>
  <c r="C1155" i="1"/>
  <c r="A1155" i="1"/>
  <c r="C1156" i="1"/>
  <c r="A1156" i="1"/>
  <c r="C1157" i="1"/>
  <c r="A1157" i="1"/>
  <c r="C1158" i="1"/>
  <c r="A1158" i="1"/>
  <c r="C1159" i="1"/>
  <c r="A1159" i="1"/>
  <c r="C1160" i="1"/>
  <c r="A1160" i="1"/>
  <c r="C1161" i="1"/>
  <c r="A1161" i="1"/>
  <c r="C1162" i="1"/>
  <c r="A1162" i="1"/>
  <c r="C1163" i="1"/>
  <c r="A1163" i="1"/>
  <c r="C1164" i="1"/>
  <c r="A1164" i="1"/>
  <c r="C1165" i="1"/>
  <c r="A1165" i="1"/>
  <c r="C1166" i="1"/>
  <c r="A1166" i="1"/>
  <c r="C1167" i="1"/>
  <c r="A1167" i="1"/>
  <c r="C1168" i="1"/>
  <c r="A1168" i="1"/>
  <c r="C1169" i="1"/>
  <c r="A1169" i="1"/>
  <c r="C1170" i="1"/>
  <c r="A1170" i="1"/>
  <c r="C1171" i="1"/>
  <c r="A1171" i="1"/>
  <c r="C1172" i="1"/>
  <c r="A1172" i="1"/>
  <c r="C1173" i="1"/>
  <c r="A1173" i="1"/>
  <c r="C1174" i="1"/>
  <c r="A1174" i="1"/>
  <c r="C1175" i="1"/>
  <c r="A1175" i="1"/>
  <c r="C1176" i="1"/>
  <c r="A1176" i="1"/>
  <c r="C1177" i="1"/>
  <c r="A1177" i="1"/>
  <c r="C1178" i="1"/>
  <c r="A1178" i="1"/>
  <c r="C1179" i="1"/>
  <c r="A1179" i="1"/>
  <c r="C1180" i="1"/>
  <c r="A1180" i="1"/>
  <c r="C1181" i="1"/>
  <c r="A1181" i="1"/>
  <c r="C1182" i="1"/>
  <c r="A1182" i="1"/>
  <c r="C1183" i="1"/>
  <c r="A1183" i="1"/>
  <c r="C1184" i="1"/>
  <c r="A1184" i="1"/>
  <c r="C1185" i="1"/>
  <c r="A1185" i="1"/>
  <c r="C1186" i="1"/>
  <c r="A1186" i="1"/>
  <c r="C1187" i="1"/>
  <c r="A1187" i="1"/>
  <c r="C1188" i="1"/>
  <c r="A1188" i="1"/>
  <c r="C1189" i="1"/>
  <c r="A1189" i="1"/>
  <c r="C1190" i="1"/>
  <c r="A1190" i="1"/>
  <c r="C1191" i="1"/>
  <c r="A1191" i="1"/>
  <c r="C1192" i="1"/>
  <c r="A1192" i="1"/>
  <c r="C1193" i="1"/>
  <c r="A1193" i="1"/>
  <c r="C1194" i="1"/>
  <c r="A1194" i="1"/>
  <c r="C1195" i="1"/>
  <c r="A1195" i="1"/>
  <c r="C1196" i="1"/>
  <c r="A1196" i="1"/>
  <c r="C1197" i="1"/>
  <c r="A1197" i="1"/>
  <c r="C1198" i="1"/>
  <c r="A1198" i="1"/>
  <c r="C1199" i="1"/>
  <c r="A1199" i="1"/>
  <c r="C1200" i="1"/>
  <c r="A1200" i="1"/>
  <c r="C1201" i="1"/>
  <c r="A1201" i="1"/>
  <c r="C1202" i="1"/>
  <c r="A1202" i="1"/>
  <c r="C1203" i="1"/>
  <c r="A1203" i="1"/>
  <c r="C1204" i="1"/>
  <c r="A1204" i="1"/>
  <c r="C1205" i="1"/>
  <c r="A1205" i="1"/>
  <c r="C1206" i="1"/>
  <c r="A1206" i="1"/>
  <c r="C1207" i="1"/>
  <c r="A1207" i="1"/>
  <c r="C1208" i="1"/>
  <c r="A1208" i="1"/>
  <c r="C1209" i="1"/>
  <c r="A1209" i="1"/>
  <c r="C1210" i="1"/>
  <c r="A1210" i="1"/>
  <c r="C1211" i="1"/>
  <c r="A1211" i="1"/>
  <c r="C1212" i="1"/>
  <c r="A1212" i="1"/>
  <c r="C1213" i="1"/>
  <c r="A1213" i="1"/>
  <c r="C1214" i="1"/>
  <c r="A1214" i="1"/>
  <c r="C1215" i="1"/>
  <c r="A1215" i="1"/>
  <c r="C1216" i="1"/>
  <c r="A1216" i="1"/>
  <c r="C1217" i="1"/>
  <c r="A1217" i="1"/>
  <c r="C1218" i="1"/>
  <c r="A1218" i="1"/>
  <c r="C1219" i="1"/>
  <c r="A1219" i="1"/>
  <c r="C1220" i="1"/>
  <c r="A1220" i="1"/>
  <c r="C1221" i="1"/>
  <c r="A1221" i="1"/>
  <c r="C1222" i="1"/>
  <c r="A1222" i="1"/>
  <c r="C1223" i="1"/>
  <c r="A1223" i="1"/>
  <c r="C1224" i="1"/>
  <c r="A1224" i="1"/>
  <c r="C1225" i="1"/>
  <c r="A1225" i="1"/>
  <c r="C1226" i="1"/>
  <c r="A1226" i="1"/>
  <c r="C1227" i="1"/>
  <c r="A1227" i="1"/>
  <c r="C1228" i="1"/>
  <c r="A1228" i="1"/>
  <c r="C1229" i="1"/>
  <c r="A1229" i="1"/>
  <c r="C1230" i="1"/>
  <c r="A1230" i="1"/>
  <c r="C1231" i="1"/>
  <c r="A1231" i="1"/>
  <c r="C1232" i="1"/>
  <c r="A1232" i="1"/>
  <c r="C1233" i="1"/>
  <c r="A1233" i="1"/>
  <c r="C1234" i="1"/>
  <c r="A1234" i="1"/>
  <c r="C1235" i="1"/>
  <c r="A1235" i="1"/>
  <c r="C1236" i="1"/>
  <c r="A1236" i="1"/>
  <c r="C1237" i="1"/>
  <c r="A1237" i="1"/>
  <c r="C1238" i="1"/>
  <c r="A1238" i="1"/>
  <c r="C1239" i="1"/>
  <c r="A1239" i="1"/>
  <c r="C1240" i="1"/>
  <c r="A1240" i="1"/>
  <c r="C1241" i="1"/>
  <c r="A1241" i="1"/>
  <c r="C1242" i="1"/>
  <c r="A1242" i="1"/>
  <c r="C1243" i="1"/>
  <c r="A1243" i="1"/>
  <c r="C1244" i="1"/>
  <c r="A1244" i="1"/>
  <c r="C1245" i="1"/>
  <c r="A1245" i="1"/>
  <c r="C1246" i="1"/>
  <c r="A1246" i="1"/>
  <c r="C1247" i="1"/>
  <c r="A1247" i="1"/>
  <c r="C1248" i="1"/>
  <c r="A1248" i="1"/>
  <c r="C1249" i="1"/>
  <c r="A1249" i="1"/>
  <c r="C1250" i="1"/>
  <c r="A1250" i="1"/>
  <c r="C1251" i="1"/>
  <c r="A1251" i="1"/>
  <c r="C1252" i="1"/>
  <c r="A1252" i="1"/>
  <c r="C1253" i="1"/>
  <c r="A1253" i="1"/>
  <c r="C1254" i="1"/>
  <c r="A1254" i="1"/>
  <c r="C1255" i="1"/>
  <c r="A1255" i="1"/>
  <c r="C1256" i="1"/>
  <c r="A1256" i="1"/>
  <c r="C1257" i="1"/>
  <c r="A1257" i="1"/>
  <c r="C1258" i="1"/>
  <c r="A1258" i="1"/>
  <c r="C1259" i="1"/>
  <c r="A1259" i="1"/>
  <c r="C1260" i="1"/>
  <c r="A1260" i="1"/>
  <c r="C1261" i="1"/>
  <c r="A1261" i="1"/>
  <c r="C1262" i="1"/>
  <c r="A1262" i="1"/>
  <c r="C1263" i="1"/>
  <c r="A1263" i="1"/>
  <c r="C1264" i="1"/>
  <c r="A1264" i="1"/>
  <c r="C1265" i="1"/>
  <c r="A1265" i="1"/>
  <c r="C1266" i="1"/>
  <c r="A1266" i="1"/>
  <c r="C1267" i="1"/>
  <c r="A1267" i="1"/>
  <c r="C1268" i="1"/>
  <c r="A1268" i="1"/>
  <c r="C1269" i="1"/>
  <c r="A1269" i="1"/>
  <c r="C1270" i="1"/>
  <c r="A1270" i="1"/>
  <c r="C1271" i="1"/>
  <c r="A1271" i="1"/>
  <c r="C1272" i="1"/>
  <c r="A1272" i="1"/>
  <c r="C1273" i="1"/>
  <c r="A1273" i="1"/>
  <c r="C1274" i="1"/>
  <c r="A1274" i="1"/>
  <c r="C1275" i="1"/>
  <c r="A1275" i="1"/>
  <c r="C1276" i="1"/>
  <c r="A1276" i="1"/>
  <c r="C1277" i="1"/>
  <c r="A1277" i="1"/>
  <c r="C1278" i="1"/>
  <c r="A1278" i="1"/>
  <c r="C1279" i="1"/>
  <c r="A1279" i="1"/>
  <c r="C1280" i="1"/>
  <c r="A1280" i="1"/>
  <c r="C1281" i="1"/>
  <c r="A1281" i="1"/>
  <c r="C1282" i="1"/>
  <c r="A1282" i="1"/>
  <c r="C1283" i="1"/>
  <c r="A1283" i="1"/>
  <c r="C1284" i="1"/>
  <c r="A1284" i="1"/>
  <c r="C1285" i="1"/>
  <c r="A1285" i="1"/>
  <c r="C1286" i="1"/>
  <c r="A1286" i="1"/>
  <c r="C1287" i="1"/>
  <c r="A1287" i="1"/>
  <c r="C1288" i="1"/>
  <c r="A1288" i="1"/>
  <c r="C1289" i="1"/>
  <c r="A1289" i="1"/>
  <c r="C1290" i="1"/>
  <c r="A1290" i="1"/>
  <c r="C1291" i="1"/>
  <c r="A1291" i="1"/>
  <c r="C1292" i="1"/>
  <c r="A1292" i="1"/>
  <c r="C1293" i="1"/>
  <c r="A1293" i="1"/>
  <c r="C1294" i="1"/>
  <c r="A1294" i="1"/>
  <c r="C1295" i="1"/>
  <c r="A1295" i="1"/>
  <c r="C1296" i="1"/>
  <c r="A1296" i="1"/>
  <c r="C1297" i="1"/>
  <c r="A1297" i="1"/>
  <c r="C1298" i="1"/>
  <c r="A1298" i="1"/>
  <c r="C1299" i="1"/>
  <c r="A1299" i="1"/>
  <c r="C1300" i="1"/>
  <c r="A1300" i="1"/>
  <c r="C1301" i="1"/>
  <c r="A1301" i="1"/>
  <c r="C1302" i="1"/>
  <c r="A1302" i="1"/>
  <c r="C1303" i="1"/>
  <c r="A1303" i="1"/>
  <c r="C1304" i="1"/>
  <c r="A1304" i="1"/>
  <c r="C1305" i="1"/>
  <c r="A1305" i="1"/>
  <c r="C1306" i="1"/>
  <c r="A1306" i="1"/>
  <c r="C1307" i="1"/>
  <c r="A1307" i="1"/>
  <c r="C1308" i="1"/>
  <c r="A1308" i="1"/>
  <c r="C1309" i="1"/>
  <c r="A1309" i="1"/>
  <c r="C1310" i="1"/>
  <c r="A1310" i="1"/>
  <c r="C1311" i="1"/>
  <c r="A1311" i="1"/>
  <c r="C1312" i="1"/>
  <c r="A1312" i="1"/>
  <c r="C1313" i="1"/>
  <c r="A1313" i="1"/>
  <c r="C1314" i="1"/>
  <c r="A1314" i="1"/>
  <c r="C1315" i="1"/>
  <c r="A1315" i="1"/>
  <c r="C1316" i="1"/>
  <c r="A1316" i="1"/>
  <c r="C1317" i="1"/>
  <c r="A1317" i="1"/>
  <c r="C1318" i="1"/>
  <c r="A1318" i="1"/>
  <c r="C1319" i="1"/>
  <c r="A1319" i="1"/>
  <c r="C1320" i="1"/>
  <c r="A1320" i="1"/>
  <c r="C1321" i="1"/>
  <c r="A1321" i="1"/>
  <c r="C1322" i="1"/>
  <c r="A1322" i="1"/>
  <c r="C1323" i="1"/>
  <c r="A1323" i="1"/>
  <c r="C1324" i="1"/>
  <c r="A1324" i="1"/>
  <c r="C1325" i="1"/>
  <c r="A1325" i="1"/>
  <c r="C1326" i="1"/>
  <c r="A1326" i="1"/>
  <c r="F26" i="16"/>
  <c r="G26" i="16"/>
  <c r="H26" i="16"/>
  <c r="I26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BG26" i="16"/>
  <c r="BH26" i="16"/>
  <c r="BI26" i="16"/>
  <c r="BJ26" i="16"/>
  <c r="AS26" i="16"/>
  <c r="W26" i="16"/>
  <c r="BK26" i="16"/>
  <c r="BL26" i="16"/>
  <c r="BM26" i="16"/>
  <c r="BN26" i="16"/>
  <c r="AT26" i="16"/>
  <c r="X26" i="16"/>
  <c r="BO26" i="16"/>
  <c r="BP26" i="16"/>
  <c r="BQ26" i="16"/>
  <c r="BR26" i="16"/>
  <c r="AU26" i="16"/>
  <c r="Y26" i="16"/>
  <c r="AW26" i="16"/>
  <c r="M4" i="16"/>
  <c r="AX26" i="16"/>
  <c r="AY26" i="16"/>
  <c r="AZ26" i="16"/>
  <c r="BU26" i="16"/>
  <c r="BV26" i="16"/>
  <c r="BW26" i="16"/>
  <c r="BX26" i="16"/>
  <c r="BY26" i="16"/>
  <c r="BZ26" i="16"/>
  <c r="CA26" i="16"/>
  <c r="CC26" i="16"/>
  <c r="B5" i="17"/>
  <c r="K4" i="17"/>
  <c r="AA1008" i="1"/>
  <c r="AB1008" i="1"/>
  <c r="Z1008" i="1"/>
  <c r="I1008" i="1"/>
  <c r="B8" i="17"/>
  <c r="K5" i="17"/>
  <c r="AA1009" i="1"/>
  <c r="AB1009" i="1"/>
  <c r="Z1009" i="1"/>
  <c r="I1009" i="1"/>
  <c r="B13" i="17"/>
  <c r="K6" i="17"/>
  <c r="AA1010" i="1"/>
  <c r="AB1010" i="1"/>
  <c r="Z1010" i="1"/>
  <c r="I1010" i="1"/>
  <c r="B18" i="17"/>
  <c r="K7" i="17"/>
  <c r="AA1011" i="1"/>
  <c r="AB1011" i="1"/>
  <c r="Z1011" i="1"/>
  <c r="I1011" i="1"/>
  <c r="B23" i="17"/>
  <c r="K8" i="17"/>
  <c r="AA1012" i="1"/>
  <c r="AB1012" i="1"/>
  <c r="Z1012" i="1"/>
  <c r="I1012" i="1"/>
  <c r="B28" i="17"/>
  <c r="K9" i="17"/>
  <c r="AA1013" i="1"/>
  <c r="AB1013" i="1"/>
  <c r="Z1013" i="1"/>
  <c r="I1013" i="1"/>
  <c r="B33" i="17"/>
  <c r="K10" i="17"/>
  <c r="AA1014" i="1"/>
  <c r="AB1014" i="1"/>
  <c r="Z1014" i="1"/>
  <c r="I1014" i="1"/>
  <c r="B38" i="17"/>
  <c r="K11" i="17"/>
  <c r="AA1015" i="1"/>
  <c r="AB1015" i="1"/>
  <c r="Z1015" i="1"/>
  <c r="I1015" i="1"/>
  <c r="B43" i="17"/>
  <c r="K12" i="17"/>
  <c r="AA1016" i="1"/>
  <c r="AB1016" i="1"/>
  <c r="Z1016" i="1"/>
  <c r="I1016" i="1"/>
  <c r="B48" i="17"/>
  <c r="K13" i="17"/>
  <c r="AA1017" i="1"/>
  <c r="AB1017" i="1"/>
  <c r="Z1017" i="1"/>
  <c r="I1017" i="1"/>
  <c r="B53" i="17"/>
  <c r="K14" i="17"/>
  <c r="AA1018" i="1"/>
  <c r="AB1018" i="1"/>
  <c r="Z1018" i="1"/>
  <c r="I1018" i="1"/>
  <c r="B58" i="17"/>
  <c r="K15" i="17"/>
  <c r="AA1019" i="1"/>
  <c r="AB1019" i="1"/>
  <c r="Z1019" i="1"/>
  <c r="I1019" i="1"/>
  <c r="B63" i="17"/>
  <c r="K16" i="17"/>
  <c r="AA1020" i="1"/>
  <c r="AB1020" i="1"/>
  <c r="Z1020" i="1"/>
  <c r="I1020" i="1"/>
  <c r="B68" i="17"/>
  <c r="K17" i="17"/>
  <c r="AA1021" i="1"/>
  <c r="AB1021" i="1"/>
  <c r="Z1021" i="1"/>
  <c r="I1021" i="1"/>
  <c r="B73" i="17"/>
  <c r="K18" i="17"/>
  <c r="AA1022" i="1"/>
  <c r="AB1022" i="1"/>
  <c r="Z1022" i="1"/>
  <c r="I1022" i="1"/>
  <c r="B78" i="17"/>
  <c r="K19" i="17"/>
  <c r="AA1023" i="1"/>
  <c r="AB1023" i="1"/>
  <c r="Z1023" i="1"/>
  <c r="I1023" i="1"/>
  <c r="B83" i="17"/>
  <c r="K20" i="17"/>
  <c r="AA1024" i="1"/>
  <c r="AB1024" i="1"/>
  <c r="Z1024" i="1"/>
  <c r="I1024" i="1"/>
  <c r="B88" i="17"/>
  <c r="K21" i="17"/>
  <c r="AA1025" i="1"/>
  <c r="AB1025" i="1"/>
  <c r="Z1025" i="1"/>
  <c r="I1025" i="1"/>
  <c r="B93" i="17"/>
  <c r="K22" i="17"/>
  <c r="AA1026" i="1"/>
  <c r="AB1026" i="1"/>
  <c r="Z1026" i="1"/>
  <c r="I1026" i="1"/>
  <c r="B4" i="17"/>
  <c r="K3" i="17"/>
  <c r="AA1007" i="1"/>
  <c r="AB1007" i="1"/>
  <c r="Z1007" i="1"/>
  <c r="I1007" i="1"/>
  <c r="AA888" i="1"/>
  <c r="AB888" i="1"/>
  <c r="Z888" i="1"/>
  <c r="I888" i="1"/>
  <c r="AA889" i="1"/>
  <c r="AB889" i="1"/>
  <c r="Z889" i="1"/>
  <c r="I889" i="1"/>
  <c r="AA890" i="1"/>
  <c r="AB890" i="1"/>
  <c r="Z890" i="1"/>
  <c r="I890" i="1"/>
  <c r="AA891" i="1"/>
  <c r="AB891" i="1"/>
  <c r="Z891" i="1"/>
  <c r="I891" i="1"/>
  <c r="AA892" i="1"/>
  <c r="AB892" i="1"/>
  <c r="Z892" i="1"/>
  <c r="I892" i="1"/>
  <c r="AA893" i="1"/>
  <c r="AB893" i="1"/>
  <c r="Z893" i="1"/>
  <c r="I893" i="1"/>
  <c r="AA894" i="1"/>
  <c r="AB894" i="1"/>
  <c r="Z894" i="1"/>
  <c r="I894" i="1"/>
  <c r="AA895" i="1"/>
  <c r="AB895" i="1"/>
  <c r="Z895" i="1"/>
  <c r="I895" i="1"/>
  <c r="AA896" i="1"/>
  <c r="AB896" i="1"/>
  <c r="Z896" i="1"/>
  <c r="I896" i="1"/>
  <c r="AA897" i="1"/>
  <c r="AB897" i="1"/>
  <c r="Z897" i="1"/>
  <c r="I897" i="1"/>
  <c r="AA898" i="1"/>
  <c r="AB898" i="1"/>
  <c r="Z898" i="1"/>
  <c r="I898" i="1"/>
  <c r="AA899" i="1"/>
  <c r="AB899" i="1"/>
  <c r="Z899" i="1"/>
  <c r="I899" i="1"/>
  <c r="AA900" i="1"/>
  <c r="AB900" i="1"/>
  <c r="Z900" i="1"/>
  <c r="I900" i="1"/>
  <c r="AA901" i="1"/>
  <c r="AB901" i="1"/>
  <c r="Z901" i="1"/>
  <c r="I901" i="1"/>
  <c r="AA902" i="1"/>
  <c r="AB902" i="1"/>
  <c r="Z902" i="1"/>
  <c r="I902" i="1"/>
  <c r="AA903" i="1"/>
  <c r="AB903" i="1"/>
  <c r="Z903" i="1"/>
  <c r="I903" i="1"/>
  <c r="AA904" i="1"/>
  <c r="AB904" i="1"/>
  <c r="Z904" i="1"/>
  <c r="I904" i="1"/>
  <c r="AA905" i="1"/>
  <c r="AB905" i="1"/>
  <c r="Z905" i="1"/>
  <c r="I905" i="1"/>
  <c r="AA906" i="1"/>
  <c r="AB906" i="1"/>
  <c r="Z906" i="1"/>
  <c r="I906" i="1"/>
  <c r="AA887" i="1"/>
  <c r="AB887" i="1"/>
  <c r="Z887" i="1"/>
  <c r="I887" i="1"/>
  <c r="AA168" i="1"/>
  <c r="AB168" i="1"/>
  <c r="Z168" i="1"/>
  <c r="I168" i="1"/>
  <c r="AA169" i="1"/>
  <c r="AB169" i="1"/>
  <c r="Z169" i="1"/>
  <c r="I169" i="1"/>
  <c r="AA170" i="1"/>
  <c r="AB170" i="1"/>
  <c r="Z170" i="1"/>
  <c r="I170" i="1"/>
  <c r="AA171" i="1"/>
  <c r="AB171" i="1"/>
  <c r="Z171" i="1"/>
  <c r="I171" i="1"/>
  <c r="AA172" i="1"/>
  <c r="AB172" i="1"/>
  <c r="Z172" i="1"/>
  <c r="I172" i="1"/>
  <c r="AA173" i="1"/>
  <c r="AB173" i="1"/>
  <c r="Z173" i="1"/>
  <c r="I173" i="1"/>
  <c r="AA174" i="1"/>
  <c r="AB174" i="1"/>
  <c r="Z174" i="1"/>
  <c r="I174" i="1"/>
  <c r="AA175" i="1"/>
  <c r="AB175" i="1"/>
  <c r="Z175" i="1"/>
  <c r="I175" i="1"/>
  <c r="AA176" i="1"/>
  <c r="AB176" i="1"/>
  <c r="Z176" i="1"/>
  <c r="I176" i="1"/>
  <c r="AA177" i="1"/>
  <c r="AB177" i="1"/>
  <c r="Z177" i="1"/>
  <c r="I177" i="1"/>
  <c r="AA178" i="1"/>
  <c r="AB178" i="1"/>
  <c r="Z178" i="1"/>
  <c r="I178" i="1"/>
  <c r="AA179" i="1"/>
  <c r="AB179" i="1"/>
  <c r="Z179" i="1"/>
  <c r="I179" i="1"/>
  <c r="AA180" i="1"/>
  <c r="AB180" i="1"/>
  <c r="Z180" i="1"/>
  <c r="I180" i="1"/>
  <c r="AA181" i="1"/>
  <c r="AB181" i="1"/>
  <c r="Z181" i="1"/>
  <c r="I181" i="1"/>
  <c r="AA182" i="1"/>
  <c r="AB182" i="1"/>
  <c r="Z182" i="1"/>
  <c r="I182" i="1"/>
  <c r="AA183" i="1"/>
  <c r="AB183" i="1"/>
  <c r="Z183" i="1"/>
  <c r="I183" i="1"/>
  <c r="AA184" i="1"/>
  <c r="AB184" i="1"/>
  <c r="Z184" i="1"/>
  <c r="I184" i="1"/>
  <c r="AA185" i="1"/>
  <c r="AB185" i="1"/>
  <c r="Z185" i="1"/>
  <c r="I185" i="1"/>
  <c r="AA186" i="1"/>
  <c r="AB186" i="1"/>
  <c r="Z186" i="1"/>
  <c r="I186" i="1"/>
  <c r="AA167" i="1"/>
  <c r="AB167" i="1"/>
  <c r="Z167" i="1"/>
  <c r="I16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7" i="1"/>
  <c r="AG7" i="1"/>
  <c r="A117" i="26"/>
  <c r="E124" i="28"/>
  <c r="B117" i="26"/>
  <c r="C117" i="26"/>
  <c r="D117" i="26"/>
  <c r="E117" i="26"/>
  <c r="F117" i="26"/>
  <c r="G117" i="26"/>
  <c r="H117" i="26"/>
  <c r="I117" i="26"/>
  <c r="M124" i="28"/>
  <c r="J117" i="26"/>
  <c r="K117" i="26"/>
  <c r="L117" i="26"/>
  <c r="M117" i="26"/>
  <c r="AM124" i="28"/>
  <c r="AN124" i="28"/>
  <c r="AO124" i="28"/>
  <c r="AP124" i="28"/>
  <c r="AQ124" i="28"/>
  <c r="Q124" i="28"/>
  <c r="N117" i="26"/>
  <c r="AR124" i="28"/>
  <c r="AS124" i="28"/>
  <c r="AT124" i="28"/>
  <c r="AU124" i="28"/>
  <c r="AV124" i="28"/>
  <c r="R124" i="28"/>
  <c r="O117" i="26"/>
  <c r="S124" i="28"/>
  <c r="P117" i="26"/>
  <c r="S117" i="26"/>
  <c r="T117" i="26"/>
  <c r="U117" i="26"/>
  <c r="V117" i="26"/>
  <c r="W117" i="26"/>
  <c r="X117" i="26"/>
  <c r="Y117" i="26"/>
  <c r="Z117" i="26"/>
  <c r="AA117" i="26"/>
  <c r="AC117" i="26"/>
  <c r="AD117" i="26"/>
  <c r="AE117" i="26"/>
  <c r="A118" i="26"/>
  <c r="E125" i="28"/>
  <c r="B118" i="26"/>
  <c r="C118" i="26"/>
  <c r="D118" i="26"/>
  <c r="E118" i="26"/>
  <c r="F118" i="26"/>
  <c r="G118" i="26"/>
  <c r="H118" i="26"/>
  <c r="I118" i="26"/>
  <c r="M125" i="28"/>
  <c r="J118" i="26"/>
  <c r="K118" i="26"/>
  <c r="L118" i="26"/>
  <c r="M118" i="26"/>
  <c r="AM125" i="28"/>
  <c r="AN125" i="28"/>
  <c r="AO125" i="28"/>
  <c r="AP125" i="28"/>
  <c r="AQ125" i="28"/>
  <c r="Q125" i="28"/>
  <c r="N118" i="26"/>
  <c r="AR125" i="28"/>
  <c r="AS125" i="28"/>
  <c r="AT125" i="28"/>
  <c r="AU125" i="28"/>
  <c r="AV125" i="28"/>
  <c r="R125" i="28"/>
  <c r="O118" i="26"/>
  <c r="S125" i="28"/>
  <c r="P118" i="26"/>
  <c r="S118" i="26"/>
  <c r="T118" i="26"/>
  <c r="U118" i="26"/>
  <c r="V118" i="26"/>
  <c r="W118" i="26"/>
  <c r="X118" i="26"/>
  <c r="Y118" i="26"/>
  <c r="Z118" i="26"/>
  <c r="AA118" i="26"/>
  <c r="AC118" i="26"/>
  <c r="AD118" i="26"/>
  <c r="AE118" i="26"/>
  <c r="A119" i="26"/>
  <c r="E126" i="28"/>
  <c r="B119" i="26"/>
  <c r="C119" i="26"/>
  <c r="D119" i="26"/>
  <c r="E119" i="26"/>
  <c r="F119" i="26"/>
  <c r="G119" i="26"/>
  <c r="H119" i="26"/>
  <c r="I119" i="26"/>
  <c r="M126" i="28"/>
  <c r="J119" i="26"/>
  <c r="K119" i="26"/>
  <c r="L119" i="26"/>
  <c r="M119" i="26"/>
  <c r="AM126" i="28"/>
  <c r="AN126" i="28"/>
  <c r="AO126" i="28"/>
  <c r="AP126" i="28"/>
  <c r="AQ126" i="28"/>
  <c r="Q126" i="28"/>
  <c r="N119" i="26"/>
  <c r="AR126" i="28"/>
  <c r="AS126" i="28"/>
  <c r="AT126" i="28"/>
  <c r="AU126" i="28"/>
  <c r="AV126" i="28"/>
  <c r="R126" i="28"/>
  <c r="O119" i="26"/>
  <c r="S126" i="28"/>
  <c r="P119" i="26"/>
  <c r="S119" i="26"/>
  <c r="T119" i="26"/>
  <c r="U119" i="26"/>
  <c r="V119" i="26"/>
  <c r="W119" i="26"/>
  <c r="X119" i="26"/>
  <c r="Y119" i="26"/>
  <c r="Z119" i="26"/>
  <c r="AA119" i="26"/>
  <c r="AC119" i="26"/>
  <c r="AD119" i="26"/>
  <c r="AE119" i="26"/>
  <c r="A120" i="26"/>
  <c r="E127" i="28"/>
  <c r="B120" i="26"/>
  <c r="C120" i="26"/>
  <c r="D120" i="26"/>
  <c r="E120" i="26"/>
  <c r="F120" i="26"/>
  <c r="G120" i="26"/>
  <c r="H120" i="26"/>
  <c r="I120" i="26"/>
  <c r="M127" i="28"/>
  <c r="J120" i="26"/>
  <c r="K120" i="26"/>
  <c r="L120" i="26"/>
  <c r="M120" i="26"/>
  <c r="AM127" i="28"/>
  <c r="AN127" i="28"/>
  <c r="AO127" i="28"/>
  <c r="AP127" i="28"/>
  <c r="AQ127" i="28"/>
  <c r="Q127" i="28"/>
  <c r="N120" i="26"/>
  <c r="AR127" i="28"/>
  <c r="AS127" i="28"/>
  <c r="AT127" i="28"/>
  <c r="AU127" i="28"/>
  <c r="AV127" i="28"/>
  <c r="R127" i="28"/>
  <c r="O120" i="26"/>
  <c r="S127" i="28"/>
  <c r="P120" i="26"/>
  <c r="S120" i="26"/>
  <c r="T120" i="26"/>
  <c r="U120" i="26"/>
  <c r="V120" i="26"/>
  <c r="W120" i="26"/>
  <c r="X120" i="26"/>
  <c r="Y120" i="26"/>
  <c r="Z120" i="26"/>
  <c r="AA120" i="26"/>
  <c r="AC120" i="26"/>
  <c r="AD120" i="26"/>
  <c r="AE120" i="26"/>
  <c r="A121" i="26"/>
  <c r="E128" i="28"/>
  <c r="B121" i="26"/>
  <c r="C121" i="26"/>
  <c r="D121" i="26"/>
  <c r="E121" i="26"/>
  <c r="F121" i="26"/>
  <c r="G121" i="26"/>
  <c r="H121" i="26"/>
  <c r="I121" i="26"/>
  <c r="M128" i="28"/>
  <c r="J121" i="26"/>
  <c r="K121" i="26"/>
  <c r="L121" i="26"/>
  <c r="M121" i="26"/>
  <c r="AM128" i="28"/>
  <c r="AN128" i="28"/>
  <c r="AO128" i="28"/>
  <c r="AP128" i="28"/>
  <c r="AQ128" i="28"/>
  <c r="Q128" i="28"/>
  <c r="N121" i="26"/>
  <c r="AR128" i="28"/>
  <c r="AS128" i="28"/>
  <c r="AT128" i="28"/>
  <c r="AU128" i="28"/>
  <c r="AV128" i="28"/>
  <c r="R128" i="28"/>
  <c r="O121" i="26"/>
  <c r="S128" i="28"/>
  <c r="P121" i="26"/>
  <c r="S121" i="26"/>
  <c r="T121" i="26"/>
  <c r="U121" i="26"/>
  <c r="V121" i="26"/>
  <c r="W121" i="26"/>
  <c r="X121" i="26"/>
  <c r="Y121" i="26"/>
  <c r="Z121" i="26"/>
  <c r="AA121" i="26"/>
  <c r="AC121" i="26"/>
  <c r="AD121" i="26"/>
  <c r="AE121" i="26"/>
  <c r="A122" i="26"/>
  <c r="E129" i="28"/>
  <c r="B122" i="26"/>
  <c r="C122" i="26"/>
  <c r="D122" i="26"/>
  <c r="E122" i="26"/>
  <c r="F122" i="26"/>
  <c r="G122" i="26"/>
  <c r="H122" i="26"/>
  <c r="I122" i="26"/>
  <c r="M129" i="28"/>
  <c r="J122" i="26"/>
  <c r="K122" i="26"/>
  <c r="L122" i="26"/>
  <c r="M122" i="26"/>
  <c r="AM129" i="28"/>
  <c r="AN129" i="28"/>
  <c r="AO129" i="28"/>
  <c r="AP129" i="28"/>
  <c r="AQ129" i="28"/>
  <c r="Q129" i="28"/>
  <c r="N122" i="26"/>
  <c r="AR129" i="28"/>
  <c r="AS129" i="28"/>
  <c r="AT129" i="28"/>
  <c r="AU129" i="28"/>
  <c r="AV129" i="28"/>
  <c r="R129" i="28"/>
  <c r="O122" i="26"/>
  <c r="S129" i="28"/>
  <c r="P122" i="26"/>
  <c r="S122" i="26"/>
  <c r="T122" i="26"/>
  <c r="U122" i="26"/>
  <c r="V122" i="26"/>
  <c r="W122" i="26"/>
  <c r="X122" i="26"/>
  <c r="Y122" i="26"/>
  <c r="Z122" i="26"/>
  <c r="AA122" i="26"/>
  <c r="AC122" i="26"/>
  <c r="AD122" i="26"/>
  <c r="AE122" i="26"/>
  <c r="A123" i="26"/>
  <c r="E130" i="28"/>
  <c r="B123" i="26"/>
  <c r="C123" i="26"/>
  <c r="D123" i="26"/>
  <c r="E123" i="26"/>
  <c r="F123" i="26"/>
  <c r="G123" i="26"/>
  <c r="H123" i="26"/>
  <c r="I123" i="26"/>
  <c r="M130" i="28"/>
  <c r="J123" i="26"/>
  <c r="K123" i="26"/>
  <c r="L123" i="26"/>
  <c r="M123" i="26"/>
  <c r="AM130" i="28"/>
  <c r="AN130" i="28"/>
  <c r="AO130" i="28"/>
  <c r="AP130" i="28"/>
  <c r="AQ130" i="28"/>
  <c r="Q130" i="28"/>
  <c r="N123" i="26"/>
  <c r="AR130" i="28"/>
  <c r="AS130" i="28"/>
  <c r="AT130" i="28"/>
  <c r="AU130" i="28"/>
  <c r="AV130" i="28"/>
  <c r="R130" i="28"/>
  <c r="O123" i="26"/>
  <c r="S130" i="28"/>
  <c r="P123" i="26"/>
  <c r="S123" i="26"/>
  <c r="T123" i="26"/>
  <c r="U123" i="26"/>
  <c r="V123" i="26"/>
  <c r="W123" i="26"/>
  <c r="X123" i="26"/>
  <c r="Y123" i="26"/>
  <c r="Z123" i="26"/>
  <c r="AA123" i="26"/>
  <c r="AC123" i="26"/>
  <c r="AD123" i="26"/>
  <c r="AE123" i="26"/>
  <c r="A124" i="26"/>
  <c r="E131" i="28"/>
  <c r="B124" i="26"/>
  <c r="C124" i="26"/>
  <c r="D124" i="26"/>
  <c r="E124" i="26"/>
  <c r="F124" i="26"/>
  <c r="G124" i="26"/>
  <c r="H124" i="26"/>
  <c r="I124" i="26"/>
  <c r="M131" i="28"/>
  <c r="J124" i="26"/>
  <c r="K124" i="26"/>
  <c r="L124" i="26"/>
  <c r="M124" i="26"/>
  <c r="AM131" i="28"/>
  <c r="AN131" i="28"/>
  <c r="AO131" i="28"/>
  <c r="AP131" i="28"/>
  <c r="AQ131" i="28"/>
  <c r="Q131" i="28"/>
  <c r="N124" i="26"/>
  <c r="AR131" i="28"/>
  <c r="AS131" i="28"/>
  <c r="AT131" i="28"/>
  <c r="AU131" i="28"/>
  <c r="AV131" i="28"/>
  <c r="R131" i="28"/>
  <c r="O124" i="26"/>
  <c r="S131" i="28"/>
  <c r="P124" i="26"/>
  <c r="S124" i="26"/>
  <c r="T124" i="26"/>
  <c r="U124" i="26"/>
  <c r="V124" i="26"/>
  <c r="W124" i="26"/>
  <c r="X124" i="26"/>
  <c r="Y124" i="26"/>
  <c r="Z124" i="26"/>
  <c r="AA124" i="26"/>
  <c r="AC124" i="26"/>
  <c r="AD124" i="26"/>
  <c r="AE124" i="26"/>
  <c r="A125" i="26"/>
  <c r="E132" i="28"/>
  <c r="B125" i="26"/>
  <c r="C125" i="26"/>
  <c r="D125" i="26"/>
  <c r="E125" i="26"/>
  <c r="F125" i="26"/>
  <c r="G125" i="26"/>
  <c r="H125" i="26"/>
  <c r="I125" i="26"/>
  <c r="M132" i="28"/>
  <c r="J125" i="26"/>
  <c r="K125" i="26"/>
  <c r="L125" i="26"/>
  <c r="M125" i="26"/>
  <c r="AM132" i="28"/>
  <c r="AN132" i="28"/>
  <c r="AO132" i="28"/>
  <c r="AP132" i="28"/>
  <c r="AQ132" i="28"/>
  <c r="Q132" i="28"/>
  <c r="N125" i="26"/>
  <c r="AR132" i="28"/>
  <c r="AS132" i="28"/>
  <c r="AT132" i="28"/>
  <c r="AU132" i="28"/>
  <c r="AV132" i="28"/>
  <c r="R132" i="28"/>
  <c r="O125" i="26"/>
  <c r="S132" i="28"/>
  <c r="P125" i="26"/>
  <c r="S125" i="26"/>
  <c r="T125" i="26"/>
  <c r="U125" i="26"/>
  <c r="V125" i="26"/>
  <c r="W125" i="26"/>
  <c r="X125" i="26"/>
  <c r="Y125" i="26"/>
  <c r="Z125" i="26"/>
  <c r="AA125" i="26"/>
  <c r="AC125" i="26"/>
  <c r="AD125" i="26"/>
  <c r="AE125" i="26"/>
  <c r="A126" i="26"/>
  <c r="E133" i="28"/>
  <c r="B126" i="26"/>
  <c r="C126" i="26"/>
  <c r="D126" i="26"/>
  <c r="E126" i="26"/>
  <c r="F126" i="26"/>
  <c r="G126" i="26"/>
  <c r="H126" i="26"/>
  <c r="I126" i="26"/>
  <c r="M133" i="28"/>
  <c r="J126" i="26"/>
  <c r="K126" i="26"/>
  <c r="L126" i="26"/>
  <c r="M126" i="26"/>
  <c r="AM133" i="28"/>
  <c r="AN133" i="28"/>
  <c r="AO133" i="28"/>
  <c r="AP133" i="28"/>
  <c r="AQ133" i="28"/>
  <c r="Q133" i="28"/>
  <c r="N126" i="26"/>
  <c r="AR133" i="28"/>
  <c r="AS133" i="28"/>
  <c r="AT133" i="28"/>
  <c r="AU133" i="28"/>
  <c r="AV133" i="28"/>
  <c r="R133" i="28"/>
  <c r="O126" i="26"/>
  <c r="S133" i="28"/>
  <c r="P126" i="26"/>
  <c r="S126" i="26"/>
  <c r="T126" i="26"/>
  <c r="U126" i="26"/>
  <c r="V126" i="26"/>
  <c r="W126" i="26"/>
  <c r="X126" i="26"/>
  <c r="Y126" i="26"/>
  <c r="Z126" i="26"/>
  <c r="AA126" i="26"/>
  <c r="AC126" i="26"/>
  <c r="AD126" i="26"/>
  <c r="AE126" i="26"/>
  <c r="A127" i="26"/>
  <c r="E134" i="28"/>
  <c r="B127" i="26"/>
  <c r="C127" i="26"/>
  <c r="D127" i="26"/>
  <c r="E127" i="26"/>
  <c r="F127" i="26"/>
  <c r="G127" i="26"/>
  <c r="H127" i="26"/>
  <c r="I127" i="26"/>
  <c r="M134" i="28"/>
  <c r="J127" i="26"/>
  <c r="K127" i="26"/>
  <c r="L127" i="26"/>
  <c r="M127" i="26"/>
  <c r="AM134" i="28"/>
  <c r="AN134" i="28"/>
  <c r="AO134" i="28"/>
  <c r="AP134" i="28"/>
  <c r="AQ134" i="28"/>
  <c r="Q134" i="28"/>
  <c r="N127" i="26"/>
  <c r="AR134" i="28"/>
  <c r="AS134" i="28"/>
  <c r="AT134" i="28"/>
  <c r="AU134" i="28"/>
  <c r="AV134" i="28"/>
  <c r="R134" i="28"/>
  <c r="O127" i="26"/>
  <c r="S134" i="28"/>
  <c r="P127" i="26"/>
  <c r="S127" i="26"/>
  <c r="T127" i="26"/>
  <c r="U127" i="26"/>
  <c r="V127" i="26"/>
  <c r="W127" i="26"/>
  <c r="X127" i="26"/>
  <c r="Y127" i="26"/>
  <c r="Z127" i="26"/>
  <c r="AA127" i="26"/>
  <c r="AC127" i="26"/>
  <c r="AD127" i="26"/>
  <c r="AE127" i="26"/>
  <c r="A128" i="26"/>
  <c r="E135" i="28"/>
  <c r="B128" i="26"/>
  <c r="C128" i="26"/>
  <c r="D128" i="26"/>
  <c r="E128" i="26"/>
  <c r="F128" i="26"/>
  <c r="G128" i="26"/>
  <c r="H128" i="26"/>
  <c r="I128" i="26"/>
  <c r="M135" i="28"/>
  <c r="J128" i="26"/>
  <c r="K128" i="26"/>
  <c r="L128" i="26"/>
  <c r="M128" i="26"/>
  <c r="AM135" i="28"/>
  <c r="AN135" i="28"/>
  <c r="AO135" i="28"/>
  <c r="AP135" i="28"/>
  <c r="AQ135" i="28"/>
  <c r="Q135" i="28"/>
  <c r="N128" i="26"/>
  <c r="AR135" i="28"/>
  <c r="AS135" i="28"/>
  <c r="AT135" i="28"/>
  <c r="AU135" i="28"/>
  <c r="AV135" i="28"/>
  <c r="R135" i="28"/>
  <c r="O128" i="26"/>
  <c r="S135" i="28"/>
  <c r="P128" i="26"/>
  <c r="S128" i="26"/>
  <c r="T128" i="26"/>
  <c r="U128" i="26"/>
  <c r="V128" i="26"/>
  <c r="W128" i="26"/>
  <c r="X128" i="26"/>
  <c r="Y128" i="26"/>
  <c r="Z128" i="26"/>
  <c r="AA128" i="26"/>
  <c r="AC128" i="26"/>
  <c r="AD128" i="26"/>
  <c r="AE128" i="26"/>
  <c r="A129" i="26"/>
  <c r="E136" i="28"/>
  <c r="B129" i="26"/>
  <c r="C129" i="26"/>
  <c r="D129" i="26"/>
  <c r="E129" i="26"/>
  <c r="F129" i="26"/>
  <c r="G129" i="26"/>
  <c r="H129" i="26"/>
  <c r="I129" i="26"/>
  <c r="M136" i="28"/>
  <c r="J129" i="26"/>
  <c r="K129" i="26"/>
  <c r="L129" i="26"/>
  <c r="M129" i="26"/>
  <c r="AM136" i="28"/>
  <c r="AN136" i="28"/>
  <c r="AO136" i="28"/>
  <c r="AP136" i="28"/>
  <c r="AQ136" i="28"/>
  <c r="Q136" i="28"/>
  <c r="N129" i="26"/>
  <c r="AR136" i="28"/>
  <c r="AS136" i="28"/>
  <c r="AT136" i="28"/>
  <c r="AU136" i="28"/>
  <c r="AV136" i="28"/>
  <c r="R136" i="28"/>
  <c r="O129" i="26"/>
  <c r="S136" i="28"/>
  <c r="P129" i="26"/>
  <c r="S129" i="26"/>
  <c r="T129" i="26"/>
  <c r="U129" i="26"/>
  <c r="V129" i="26"/>
  <c r="W129" i="26"/>
  <c r="X129" i="26"/>
  <c r="Y129" i="26"/>
  <c r="Z129" i="26"/>
  <c r="AA129" i="26"/>
  <c r="AC129" i="26"/>
  <c r="AD129" i="26"/>
  <c r="AE129" i="26"/>
  <c r="A130" i="26"/>
  <c r="E137" i="28"/>
  <c r="B130" i="26"/>
  <c r="C130" i="26"/>
  <c r="D130" i="26"/>
  <c r="E130" i="26"/>
  <c r="F130" i="26"/>
  <c r="G130" i="26"/>
  <c r="H130" i="26"/>
  <c r="I130" i="26"/>
  <c r="M137" i="28"/>
  <c r="J130" i="26"/>
  <c r="K130" i="26"/>
  <c r="L130" i="26"/>
  <c r="M130" i="26"/>
  <c r="AM137" i="28"/>
  <c r="AN137" i="28"/>
  <c r="AO137" i="28"/>
  <c r="AP137" i="28"/>
  <c r="AQ137" i="28"/>
  <c r="Q137" i="28"/>
  <c r="N130" i="26"/>
  <c r="AR137" i="28"/>
  <c r="AS137" i="28"/>
  <c r="AT137" i="28"/>
  <c r="AU137" i="28"/>
  <c r="AV137" i="28"/>
  <c r="R137" i="28"/>
  <c r="O130" i="26"/>
  <c r="S137" i="28"/>
  <c r="P130" i="26"/>
  <c r="S130" i="26"/>
  <c r="T130" i="26"/>
  <c r="U130" i="26"/>
  <c r="V130" i="26"/>
  <c r="W130" i="26"/>
  <c r="X130" i="26"/>
  <c r="Y130" i="26"/>
  <c r="Z130" i="26"/>
  <c r="AA130" i="26"/>
  <c r="AC130" i="26"/>
  <c r="AD130" i="26"/>
  <c r="AE130" i="26"/>
  <c r="A131" i="26"/>
  <c r="E138" i="28"/>
  <c r="B131" i="26"/>
  <c r="C131" i="26"/>
  <c r="D131" i="26"/>
  <c r="E131" i="26"/>
  <c r="F131" i="26"/>
  <c r="G131" i="26"/>
  <c r="H131" i="26"/>
  <c r="I131" i="26"/>
  <c r="M138" i="28"/>
  <c r="J131" i="26"/>
  <c r="K131" i="26"/>
  <c r="L131" i="26"/>
  <c r="M131" i="26"/>
  <c r="AM138" i="28"/>
  <c r="AN138" i="28"/>
  <c r="AO138" i="28"/>
  <c r="AP138" i="28"/>
  <c r="AQ138" i="28"/>
  <c r="Q138" i="28"/>
  <c r="N131" i="26"/>
  <c r="AR138" i="28"/>
  <c r="AS138" i="28"/>
  <c r="AT138" i="28"/>
  <c r="AU138" i="28"/>
  <c r="AV138" i="28"/>
  <c r="R138" i="28"/>
  <c r="O131" i="26"/>
  <c r="S138" i="28"/>
  <c r="P131" i="26"/>
  <c r="S131" i="26"/>
  <c r="T131" i="26"/>
  <c r="U131" i="26"/>
  <c r="V131" i="26"/>
  <c r="W131" i="26"/>
  <c r="X131" i="26"/>
  <c r="Y131" i="26"/>
  <c r="Z131" i="26"/>
  <c r="AA131" i="26"/>
  <c r="AC131" i="26"/>
  <c r="AD131" i="26"/>
  <c r="AE131" i="26"/>
  <c r="A132" i="26"/>
  <c r="E139" i="28"/>
  <c r="B132" i="26"/>
  <c r="C132" i="26"/>
  <c r="D132" i="26"/>
  <c r="E132" i="26"/>
  <c r="F132" i="26"/>
  <c r="G132" i="26"/>
  <c r="H132" i="26"/>
  <c r="I132" i="26"/>
  <c r="M139" i="28"/>
  <c r="J132" i="26"/>
  <c r="K132" i="26"/>
  <c r="L132" i="26"/>
  <c r="M132" i="26"/>
  <c r="AM139" i="28"/>
  <c r="AN139" i="28"/>
  <c r="AO139" i="28"/>
  <c r="AP139" i="28"/>
  <c r="AQ139" i="28"/>
  <c r="Q139" i="28"/>
  <c r="N132" i="26"/>
  <c r="AR139" i="28"/>
  <c r="AS139" i="28"/>
  <c r="AT139" i="28"/>
  <c r="AU139" i="28"/>
  <c r="AV139" i="28"/>
  <c r="R139" i="28"/>
  <c r="O132" i="26"/>
  <c r="S139" i="28"/>
  <c r="P132" i="26"/>
  <c r="S132" i="26"/>
  <c r="T132" i="26"/>
  <c r="U132" i="26"/>
  <c r="V132" i="26"/>
  <c r="W132" i="26"/>
  <c r="X132" i="26"/>
  <c r="Y132" i="26"/>
  <c r="Z132" i="26"/>
  <c r="AA132" i="26"/>
  <c r="AC132" i="26"/>
  <c r="AD132" i="26"/>
  <c r="AE132" i="26"/>
  <c r="A133" i="26"/>
  <c r="E140" i="28"/>
  <c r="B133" i="26"/>
  <c r="C133" i="26"/>
  <c r="D133" i="26"/>
  <c r="E133" i="26"/>
  <c r="F133" i="26"/>
  <c r="G133" i="26"/>
  <c r="H133" i="26"/>
  <c r="I133" i="26"/>
  <c r="M140" i="28"/>
  <c r="J133" i="26"/>
  <c r="K133" i="26"/>
  <c r="L133" i="26"/>
  <c r="M133" i="26"/>
  <c r="AM140" i="28"/>
  <c r="AN140" i="28"/>
  <c r="AO140" i="28"/>
  <c r="AP140" i="28"/>
  <c r="AQ140" i="28"/>
  <c r="Q140" i="28"/>
  <c r="N133" i="26"/>
  <c r="AR140" i="28"/>
  <c r="AS140" i="28"/>
  <c r="AT140" i="28"/>
  <c r="AU140" i="28"/>
  <c r="AV140" i="28"/>
  <c r="R140" i="28"/>
  <c r="O133" i="26"/>
  <c r="S140" i="28"/>
  <c r="P133" i="26"/>
  <c r="S133" i="26"/>
  <c r="T133" i="26"/>
  <c r="U133" i="26"/>
  <c r="V133" i="26"/>
  <c r="W133" i="26"/>
  <c r="X133" i="26"/>
  <c r="Y133" i="26"/>
  <c r="Z133" i="26"/>
  <c r="AA133" i="26"/>
  <c r="AC133" i="26"/>
  <c r="AD133" i="26"/>
  <c r="AE133" i="26"/>
  <c r="A134" i="26"/>
  <c r="E141" i="28"/>
  <c r="B134" i="26"/>
  <c r="C134" i="26"/>
  <c r="D134" i="26"/>
  <c r="E134" i="26"/>
  <c r="F134" i="26"/>
  <c r="G134" i="26"/>
  <c r="H134" i="26"/>
  <c r="I134" i="26"/>
  <c r="M141" i="28"/>
  <c r="J134" i="26"/>
  <c r="K134" i="26"/>
  <c r="L134" i="26"/>
  <c r="M134" i="26"/>
  <c r="AM141" i="28"/>
  <c r="AN141" i="28"/>
  <c r="AO141" i="28"/>
  <c r="AP141" i="28"/>
  <c r="AQ141" i="28"/>
  <c r="Q141" i="28"/>
  <c r="N134" i="26"/>
  <c r="AR141" i="28"/>
  <c r="AS141" i="28"/>
  <c r="AT141" i="28"/>
  <c r="AU141" i="28"/>
  <c r="AV141" i="28"/>
  <c r="R141" i="28"/>
  <c r="O134" i="26"/>
  <c r="S141" i="28"/>
  <c r="P134" i="26"/>
  <c r="S134" i="26"/>
  <c r="T134" i="26"/>
  <c r="U134" i="26"/>
  <c r="V134" i="26"/>
  <c r="W134" i="26"/>
  <c r="X134" i="26"/>
  <c r="Y134" i="26"/>
  <c r="Z134" i="26"/>
  <c r="AA134" i="26"/>
  <c r="AC134" i="26"/>
  <c r="AD134" i="26"/>
  <c r="AE134" i="26"/>
  <c r="A135" i="26"/>
  <c r="E142" i="28"/>
  <c r="B135" i="26"/>
  <c r="C135" i="26"/>
  <c r="D135" i="26"/>
  <c r="E135" i="26"/>
  <c r="F135" i="26"/>
  <c r="G135" i="26"/>
  <c r="H135" i="26"/>
  <c r="I135" i="26"/>
  <c r="M142" i="28"/>
  <c r="J135" i="26"/>
  <c r="K135" i="26"/>
  <c r="L135" i="26"/>
  <c r="M135" i="26"/>
  <c r="AM142" i="28"/>
  <c r="AN142" i="28"/>
  <c r="AO142" i="28"/>
  <c r="AP142" i="28"/>
  <c r="AQ142" i="28"/>
  <c r="Q142" i="28"/>
  <c r="N135" i="26"/>
  <c r="AR142" i="28"/>
  <c r="AS142" i="28"/>
  <c r="AT142" i="28"/>
  <c r="AU142" i="28"/>
  <c r="AV142" i="28"/>
  <c r="R142" i="28"/>
  <c r="O135" i="26"/>
  <c r="S142" i="28"/>
  <c r="P135" i="26"/>
  <c r="S135" i="26"/>
  <c r="T135" i="26"/>
  <c r="U135" i="26"/>
  <c r="V135" i="26"/>
  <c r="W135" i="26"/>
  <c r="X135" i="26"/>
  <c r="Y135" i="26"/>
  <c r="Z135" i="26"/>
  <c r="AA135" i="26"/>
  <c r="AC135" i="26"/>
  <c r="AD135" i="26"/>
  <c r="AE135" i="26"/>
  <c r="A136" i="26"/>
  <c r="E143" i="28"/>
  <c r="B136" i="26"/>
  <c r="C136" i="26"/>
  <c r="D136" i="26"/>
  <c r="E136" i="26"/>
  <c r="F136" i="26"/>
  <c r="G136" i="26"/>
  <c r="H136" i="26"/>
  <c r="I136" i="26"/>
  <c r="M143" i="28"/>
  <c r="J136" i="26"/>
  <c r="K136" i="26"/>
  <c r="L136" i="26"/>
  <c r="M136" i="26"/>
  <c r="AM143" i="28"/>
  <c r="AN143" i="28"/>
  <c r="AO143" i="28"/>
  <c r="AP143" i="28"/>
  <c r="AQ143" i="28"/>
  <c r="Q143" i="28"/>
  <c r="N136" i="26"/>
  <c r="AR143" i="28"/>
  <c r="AS143" i="28"/>
  <c r="AT143" i="28"/>
  <c r="AU143" i="28"/>
  <c r="AV143" i="28"/>
  <c r="R143" i="28"/>
  <c r="O136" i="26"/>
  <c r="S143" i="28"/>
  <c r="P136" i="26"/>
  <c r="S136" i="26"/>
  <c r="T136" i="26"/>
  <c r="U136" i="26"/>
  <c r="V136" i="26"/>
  <c r="W136" i="26"/>
  <c r="X136" i="26"/>
  <c r="Y136" i="26"/>
  <c r="Z136" i="26"/>
  <c r="AA136" i="26"/>
  <c r="AC136" i="26"/>
  <c r="AD136" i="26"/>
  <c r="AE136" i="26"/>
  <c r="A137" i="26"/>
  <c r="E144" i="28"/>
  <c r="B137" i="26"/>
  <c r="C137" i="26"/>
  <c r="D137" i="26"/>
  <c r="E137" i="26"/>
  <c r="F137" i="26"/>
  <c r="G137" i="26"/>
  <c r="H137" i="26"/>
  <c r="I137" i="26"/>
  <c r="M144" i="28"/>
  <c r="J137" i="26"/>
  <c r="K137" i="26"/>
  <c r="L137" i="26"/>
  <c r="M137" i="26"/>
  <c r="AM144" i="28"/>
  <c r="AN144" i="28"/>
  <c r="AO144" i="28"/>
  <c r="AP144" i="28"/>
  <c r="AQ144" i="28"/>
  <c r="Q144" i="28"/>
  <c r="N137" i="26"/>
  <c r="AR144" i="28"/>
  <c r="AS144" i="28"/>
  <c r="AT144" i="28"/>
  <c r="AU144" i="28"/>
  <c r="AV144" i="28"/>
  <c r="R144" i="28"/>
  <c r="O137" i="26"/>
  <c r="S144" i="28"/>
  <c r="P137" i="26"/>
  <c r="S137" i="26"/>
  <c r="T137" i="26"/>
  <c r="U137" i="26"/>
  <c r="V137" i="26"/>
  <c r="W137" i="26"/>
  <c r="X137" i="26"/>
  <c r="Y137" i="26"/>
  <c r="Z137" i="26"/>
  <c r="AA137" i="26"/>
  <c r="AC137" i="26"/>
  <c r="AD137" i="26"/>
  <c r="AE137" i="26"/>
  <c r="A138" i="26"/>
  <c r="E145" i="28"/>
  <c r="B138" i="26"/>
  <c r="C138" i="26"/>
  <c r="D138" i="26"/>
  <c r="E138" i="26"/>
  <c r="F138" i="26"/>
  <c r="G138" i="26"/>
  <c r="H138" i="26"/>
  <c r="I138" i="26"/>
  <c r="M145" i="28"/>
  <c r="J138" i="26"/>
  <c r="K138" i="26"/>
  <c r="L138" i="26"/>
  <c r="M138" i="26"/>
  <c r="AM145" i="28"/>
  <c r="AN145" i="28"/>
  <c r="AO145" i="28"/>
  <c r="AP145" i="28"/>
  <c r="AQ145" i="28"/>
  <c r="Q145" i="28"/>
  <c r="N138" i="26"/>
  <c r="AR145" i="28"/>
  <c r="AS145" i="28"/>
  <c r="AT145" i="28"/>
  <c r="AU145" i="28"/>
  <c r="AV145" i="28"/>
  <c r="R145" i="28"/>
  <c r="O138" i="26"/>
  <c r="S145" i="28"/>
  <c r="P138" i="26"/>
  <c r="S138" i="26"/>
  <c r="T138" i="26"/>
  <c r="U138" i="26"/>
  <c r="V138" i="26"/>
  <c r="W138" i="26"/>
  <c r="X138" i="26"/>
  <c r="Y138" i="26"/>
  <c r="Z138" i="26"/>
  <c r="AA138" i="26"/>
  <c r="AC138" i="26"/>
  <c r="AD138" i="26"/>
  <c r="AE138" i="26"/>
  <c r="A139" i="26"/>
  <c r="E146" i="28"/>
  <c r="B139" i="26"/>
  <c r="C139" i="26"/>
  <c r="D139" i="26"/>
  <c r="E139" i="26"/>
  <c r="F139" i="26"/>
  <c r="G139" i="26"/>
  <c r="H139" i="26"/>
  <c r="I139" i="26"/>
  <c r="M146" i="28"/>
  <c r="J139" i="26"/>
  <c r="K139" i="26"/>
  <c r="L139" i="26"/>
  <c r="M139" i="26"/>
  <c r="AM146" i="28"/>
  <c r="AN146" i="28"/>
  <c r="AO146" i="28"/>
  <c r="AP146" i="28"/>
  <c r="AQ146" i="28"/>
  <c r="Q146" i="28"/>
  <c r="N139" i="26"/>
  <c r="AR146" i="28"/>
  <c r="AS146" i="28"/>
  <c r="AT146" i="28"/>
  <c r="AU146" i="28"/>
  <c r="AV146" i="28"/>
  <c r="R146" i="28"/>
  <c r="O139" i="26"/>
  <c r="S146" i="28"/>
  <c r="P139" i="26"/>
  <c r="S139" i="26"/>
  <c r="T139" i="26"/>
  <c r="U139" i="26"/>
  <c r="V139" i="26"/>
  <c r="W139" i="26"/>
  <c r="X139" i="26"/>
  <c r="Y139" i="26"/>
  <c r="Z139" i="26"/>
  <c r="AA139" i="26"/>
  <c r="AC139" i="26"/>
  <c r="AD139" i="26"/>
  <c r="AE139" i="26"/>
  <c r="A140" i="26"/>
  <c r="E147" i="28"/>
  <c r="B140" i="26"/>
  <c r="C140" i="26"/>
  <c r="D140" i="26"/>
  <c r="E140" i="26"/>
  <c r="F140" i="26"/>
  <c r="G140" i="26"/>
  <c r="H140" i="26"/>
  <c r="I140" i="26"/>
  <c r="M147" i="28"/>
  <c r="J140" i="26"/>
  <c r="K140" i="26"/>
  <c r="L140" i="26"/>
  <c r="M140" i="26"/>
  <c r="AM147" i="28"/>
  <c r="AN147" i="28"/>
  <c r="AO147" i="28"/>
  <c r="AP147" i="28"/>
  <c r="AQ147" i="28"/>
  <c r="Q147" i="28"/>
  <c r="N140" i="26"/>
  <c r="AR147" i="28"/>
  <c r="AS147" i="28"/>
  <c r="AT147" i="28"/>
  <c r="AU147" i="28"/>
  <c r="AV147" i="28"/>
  <c r="R147" i="28"/>
  <c r="O140" i="26"/>
  <c r="S147" i="28"/>
  <c r="P140" i="26"/>
  <c r="S140" i="26"/>
  <c r="T140" i="26"/>
  <c r="U140" i="26"/>
  <c r="V140" i="26"/>
  <c r="W140" i="26"/>
  <c r="X140" i="26"/>
  <c r="Y140" i="26"/>
  <c r="Z140" i="26"/>
  <c r="AA140" i="26"/>
  <c r="AC140" i="26"/>
  <c r="AD140" i="26"/>
  <c r="AE140" i="26"/>
  <c r="A141" i="26"/>
  <c r="E148" i="28"/>
  <c r="B141" i="26"/>
  <c r="C141" i="26"/>
  <c r="D141" i="26"/>
  <c r="E141" i="26"/>
  <c r="F141" i="26"/>
  <c r="G141" i="26"/>
  <c r="H141" i="26"/>
  <c r="I141" i="26"/>
  <c r="M148" i="28"/>
  <c r="J141" i="26"/>
  <c r="K141" i="26"/>
  <c r="L141" i="26"/>
  <c r="M141" i="26"/>
  <c r="AM148" i="28"/>
  <c r="AN148" i="28"/>
  <c r="AO148" i="28"/>
  <c r="AP148" i="28"/>
  <c r="AQ148" i="28"/>
  <c r="Q148" i="28"/>
  <c r="N141" i="26"/>
  <c r="AR148" i="28"/>
  <c r="AS148" i="28"/>
  <c r="AT148" i="28"/>
  <c r="AU148" i="28"/>
  <c r="AV148" i="28"/>
  <c r="R148" i="28"/>
  <c r="O141" i="26"/>
  <c r="S148" i="28"/>
  <c r="P141" i="26"/>
  <c r="S141" i="26"/>
  <c r="T141" i="26"/>
  <c r="U141" i="26"/>
  <c r="V141" i="26"/>
  <c r="W141" i="26"/>
  <c r="X141" i="26"/>
  <c r="Y141" i="26"/>
  <c r="Z141" i="26"/>
  <c r="AA141" i="26"/>
  <c r="AC141" i="26"/>
  <c r="AD141" i="26"/>
  <c r="AE141" i="26"/>
  <c r="A142" i="26"/>
  <c r="E149" i="28"/>
  <c r="B142" i="26"/>
  <c r="C142" i="26"/>
  <c r="D142" i="26"/>
  <c r="E142" i="26"/>
  <c r="F142" i="26"/>
  <c r="G142" i="26"/>
  <c r="H142" i="26"/>
  <c r="I142" i="26"/>
  <c r="M149" i="28"/>
  <c r="J142" i="26"/>
  <c r="K142" i="26"/>
  <c r="L142" i="26"/>
  <c r="M142" i="26"/>
  <c r="AM149" i="28"/>
  <c r="AN149" i="28"/>
  <c r="AO149" i="28"/>
  <c r="AP149" i="28"/>
  <c r="AQ149" i="28"/>
  <c r="Q149" i="28"/>
  <c r="N142" i="26"/>
  <c r="AR149" i="28"/>
  <c r="AS149" i="28"/>
  <c r="AT149" i="28"/>
  <c r="AU149" i="28"/>
  <c r="AV149" i="28"/>
  <c r="R149" i="28"/>
  <c r="O142" i="26"/>
  <c r="S149" i="28"/>
  <c r="P142" i="26"/>
  <c r="S142" i="26"/>
  <c r="T142" i="26"/>
  <c r="U142" i="26"/>
  <c r="V142" i="26"/>
  <c r="W142" i="26"/>
  <c r="X142" i="26"/>
  <c r="Y142" i="26"/>
  <c r="Z142" i="26"/>
  <c r="AA142" i="26"/>
  <c r="AC142" i="26"/>
  <c r="AD142" i="26"/>
  <c r="AE142" i="26"/>
  <c r="A143" i="26"/>
  <c r="E150" i="28"/>
  <c r="B143" i="26"/>
  <c r="C143" i="26"/>
  <c r="D143" i="26"/>
  <c r="E143" i="26"/>
  <c r="F143" i="26"/>
  <c r="G143" i="26"/>
  <c r="H143" i="26"/>
  <c r="I143" i="26"/>
  <c r="M150" i="28"/>
  <c r="J143" i="26"/>
  <c r="K143" i="26"/>
  <c r="L143" i="26"/>
  <c r="M143" i="26"/>
  <c r="AM150" i="28"/>
  <c r="AN150" i="28"/>
  <c r="AO150" i="28"/>
  <c r="AP150" i="28"/>
  <c r="AQ150" i="28"/>
  <c r="Q150" i="28"/>
  <c r="N143" i="26"/>
  <c r="AR150" i="28"/>
  <c r="AS150" i="28"/>
  <c r="AT150" i="28"/>
  <c r="AU150" i="28"/>
  <c r="AV150" i="28"/>
  <c r="R150" i="28"/>
  <c r="O143" i="26"/>
  <c r="S150" i="28"/>
  <c r="P143" i="26"/>
  <c r="S143" i="26"/>
  <c r="T143" i="26"/>
  <c r="U143" i="26"/>
  <c r="V143" i="26"/>
  <c r="W143" i="26"/>
  <c r="X143" i="26"/>
  <c r="Y143" i="26"/>
  <c r="Z143" i="26"/>
  <c r="AA143" i="26"/>
  <c r="AC143" i="26"/>
  <c r="AD143" i="26"/>
  <c r="AE143" i="26"/>
  <c r="A144" i="26"/>
  <c r="E151" i="28"/>
  <c r="B144" i="26"/>
  <c r="C144" i="26"/>
  <c r="D144" i="26"/>
  <c r="E144" i="26"/>
  <c r="F144" i="26"/>
  <c r="G144" i="26"/>
  <c r="H144" i="26"/>
  <c r="I144" i="26"/>
  <c r="M151" i="28"/>
  <c r="J144" i="26"/>
  <c r="K144" i="26"/>
  <c r="L144" i="26"/>
  <c r="M144" i="26"/>
  <c r="AM151" i="28"/>
  <c r="AN151" i="28"/>
  <c r="AO151" i="28"/>
  <c r="AP151" i="28"/>
  <c r="AQ151" i="28"/>
  <c r="Q151" i="28"/>
  <c r="N144" i="26"/>
  <c r="AR151" i="28"/>
  <c r="AS151" i="28"/>
  <c r="AT151" i="28"/>
  <c r="AU151" i="28"/>
  <c r="AV151" i="28"/>
  <c r="R151" i="28"/>
  <c r="O144" i="26"/>
  <c r="S151" i="28"/>
  <c r="P144" i="26"/>
  <c r="S144" i="26"/>
  <c r="T144" i="26"/>
  <c r="U144" i="26"/>
  <c r="V144" i="26"/>
  <c r="W144" i="26"/>
  <c r="X144" i="26"/>
  <c r="Y144" i="26"/>
  <c r="Z144" i="26"/>
  <c r="AA144" i="26"/>
  <c r="AC144" i="26"/>
  <c r="AD144" i="26"/>
  <c r="AE144" i="26"/>
  <c r="A145" i="26"/>
  <c r="E152" i="28"/>
  <c r="B145" i="26"/>
  <c r="C145" i="26"/>
  <c r="D145" i="26"/>
  <c r="E145" i="26"/>
  <c r="F145" i="26"/>
  <c r="G145" i="26"/>
  <c r="H145" i="26"/>
  <c r="I145" i="26"/>
  <c r="M152" i="28"/>
  <c r="J145" i="26"/>
  <c r="K145" i="26"/>
  <c r="L145" i="26"/>
  <c r="M145" i="26"/>
  <c r="AM152" i="28"/>
  <c r="AN152" i="28"/>
  <c r="AO152" i="28"/>
  <c r="AP152" i="28"/>
  <c r="AQ152" i="28"/>
  <c r="Q152" i="28"/>
  <c r="N145" i="26"/>
  <c r="AR152" i="28"/>
  <c r="AS152" i="28"/>
  <c r="AT152" i="28"/>
  <c r="AU152" i="28"/>
  <c r="AV152" i="28"/>
  <c r="R152" i="28"/>
  <c r="O145" i="26"/>
  <c r="S152" i="28"/>
  <c r="P145" i="26"/>
  <c r="S145" i="26"/>
  <c r="T145" i="26"/>
  <c r="U145" i="26"/>
  <c r="V145" i="26"/>
  <c r="W145" i="26"/>
  <c r="X145" i="26"/>
  <c r="Y145" i="26"/>
  <c r="Z145" i="26"/>
  <c r="AA145" i="26"/>
  <c r="AC145" i="26"/>
  <c r="AD145" i="26"/>
  <c r="AE145" i="26"/>
  <c r="A146" i="26"/>
  <c r="E153" i="28"/>
  <c r="B146" i="26"/>
  <c r="C146" i="26"/>
  <c r="D146" i="26"/>
  <c r="E146" i="26"/>
  <c r="F146" i="26"/>
  <c r="G146" i="26"/>
  <c r="H146" i="26"/>
  <c r="I146" i="26"/>
  <c r="M153" i="28"/>
  <c r="J146" i="26"/>
  <c r="K146" i="26"/>
  <c r="L146" i="26"/>
  <c r="M146" i="26"/>
  <c r="AM153" i="28"/>
  <c r="AN153" i="28"/>
  <c r="AO153" i="28"/>
  <c r="AP153" i="28"/>
  <c r="AQ153" i="28"/>
  <c r="Q153" i="28"/>
  <c r="N146" i="26"/>
  <c r="AR153" i="28"/>
  <c r="AS153" i="28"/>
  <c r="AT153" i="28"/>
  <c r="AU153" i="28"/>
  <c r="AV153" i="28"/>
  <c r="R153" i="28"/>
  <c r="O146" i="26"/>
  <c r="S153" i="28"/>
  <c r="P146" i="26"/>
  <c r="S146" i="26"/>
  <c r="T146" i="26"/>
  <c r="U146" i="26"/>
  <c r="V146" i="26"/>
  <c r="W146" i="26"/>
  <c r="X146" i="26"/>
  <c r="Y146" i="26"/>
  <c r="Z146" i="26"/>
  <c r="AA146" i="26"/>
  <c r="AC146" i="26"/>
  <c r="AD146" i="26"/>
  <c r="AE146" i="26"/>
  <c r="A147" i="26"/>
  <c r="E154" i="28"/>
  <c r="B147" i="26"/>
  <c r="C147" i="26"/>
  <c r="D147" i="26"/>
  <c r="E147" i="26"/>
  <c r="F147" i="26"/>
  <c r="G147" i="26"/>
  <c r="H147" i="26"/>
  <c r="I147" i="26"/>
  <c r="M154" i="28"/>
  <c r="J147" i="26"/>
  <c r="K147" i="26"/>
  <c r="L147" i="26"/>
  <c r="M147" i="26"/>
  <c r="AM154" i="28"/>
  <c r="AN154" i="28"/>
  <c r="AO154" i="28"/>
  <c r="AP154" i="28"/>
  <c r="AQ154" i="28"/>
  <c r="Q154" i="28"/>
  <c r="N147" i="26"/>
  <c r="AR154" i="28"/>
  <c r="AS154" i="28"/>
  <c r="AT154" i="28"/>
  <c r="AU154" i="28"/>
  <c r="AV154" i="28"/>
  <c r="R154" i="28"/>
  <c r="O147" i="26"/>
  <c r="S154" i="28"/>
  <c r="P147" i="26"/>
  <c r="S147" i="26"/>
  <c r="T147" i="26"/>
  <c r="U147" i="26"/>
  <c r="V147" i="26"/>
  <c r="W147" i="26"/>
  <c r="X147" i="26"/>
  <c r="Y147" i="26"/>
  <c r="Z147" i="26"/>
  <c r="AA147" i="26"/>
  <c r="AC147" i="26"/>
  <c r="AD147" i="26"/>
  <c r="AE147" i="26"/>
  <c r="A148" i="26"/>
  <c r="E155" i="28"/>
  <c r="B148" i="26"/>
  <c r="C148" i="26"/>
  <c r="D148" i="26"/>
  <c r="E148" i="26"/>
  <c r="F148" i="26"/>
  <c r="G148" i="26"/>
  <c r="H148" i="26"/>
  <c r="I148" i="26"/>
  <c r="M155" i="28"/>
  <c r="J148" i="26"/>
  <c r="K148" i="26"/>
  <c r="L148" i="26"/>
  <c r="M148" i="26"/>
  <c r="AM155" i="28"/>
  <c r="AN155" i="28"/>
  <c r="AO155" i="28"/>
  <c r="AP155" i="28"/>
  <c r="AQ155" i="28"/>
  <c r="Q155" i="28"/>
  <c r="N148" i="26"/>
  <c r="AR155" i="28"/>
  <c r="AS155" i="28"/>
  <c r="AT155" i="28"/>
  <c r="AU155" i="28"/>
  <c r="AV155" i="28"/>
  <c r="R155" i="28"/>
  <c r="O148" i="26"/>
  <c r="S155" i="28"/>
  <c r="P148" i="26"/>
  <c r="S148" i="26"/>
  <c r="T148" i="26"/>
  <c r="U148" i="26"/>
  <c r="V148" i="26"/>
  <c r="W148" i="26"/>
  <c r="X148" i="26"/>
  <c r="Y148" i="26"/>
  <c r="Z148" i="26"/>
  <c r="AA148" i="26"/>
  <c r="AC148" i="26"/>
  <c r="AD148" i="26"/>
  <c r="AE148" i="26"/>
  <c r="A149" i="26"/>
  <c r="E156" i="28"/>
  <c r="B149" i="26"/>
  <c r="C149" i="26"/>
  <c r="D149" i="26"/>
  <c r="E149" i="26"/>
  <c r="F149" i="26"/>
  <c r="G149" i="26"/>
  <c r="H149" i="26"/>
  <c r="I149" i="26"/>
  <c r="M156" i="28"/>
  <c r="J149" i="26"/>
  <c r="K149" i="26"/>
  <c r="L149" i="26"/>
  <c r="M149" i="26"/>
  <c r="AM156" i="28"/>
  <c r="AN156" i="28"/>
  <c r="AO156" i="28"/>
  <c r="AP156" i="28"/>
  <c r="AQ156" i="28"/>
  <c r="Q156" i="28"/>
  <c r="N149" i="26"/>
  <c r="AR156" i="28"/>
  <c r="AS156" i="28"/>
  <c r="AT156" i="28"/>
  <c r="AU156" i="28"/>
  <c r="AV156" i="28"/>
  <c r="R156" i="28"/>
  <c r="O149" i="26"/>
  <c r="S156" i="28"/>
  <c r="P149" i="26"/>
  <c r="S149" i="26"/>
  <c r="T149" i="26"/>
  <c r="U149" i="26"/>
  <c r="V149" i="26"/>
  <c r="W149" i="26"/>
  <c r="X149" i="26"/>
  <c r="Y149" i="26"/>
  <c r="Z149" i="26"/>
  <c r="AA149" i="26"/>
  <c r="AC149" i="26"/>
  <c r="AD149" i="26"/>
  <c r="AE149" i="26"/>
  <c r="A150" i="26"/>
  <c r="E157" i="28"/>
  <c r="B150" i="26"/>
  <c r="C150" i="26"/>
  <c r="D150" i="26"/>
  <c r="E150" i="26"/>
  <c r="F150" i="26"/>
  <c r="G150" i="26"/>
  <c r="H150" i="26"/>
  <c r="I150" i="26"/>
  <c r="M157" i="28"/>
  <c r="J150" i="26"/>
  <c r="K150" i="26"/>
  <c r="L150" i="26"/>
  <c r="M150" i="26"/>
  <c r="AM157" i="28"/>
  <c r="AN157" i="28"/>
  <c r="AO157" i="28"/>
  <c r="AP157" i="28"/>
  <c r="AQ157" i="28"/>
  <c r="Q157" i="28"/>
  <c r="N150" i="26"/>
  <c r="AR157" i="28"/>
  <c r="AS157" i="28"/>
  <c r="AT157" i="28"/>
  <c r="AU157" i="28"/>
  <c r="AV157" i="28"/>
  <c r="R157" i="28"/>
  <c r="O150" i="26"/>
  <c r="S157" i="28"/>
  <c r="P150" i="26"/>
  <c r="S150" i="26"/>
  <c r="T150" i="26"/>
  <c r="U150" i="26"/>
  <c r="V150" i="26"/>
  <c r="W150" i="26"/>
  <c r="X150" i="26"/>
  <c r="Y150" i="26"/>
  <c r="Z150" i="26"/>
  <c r="AA150" i="26"/>
  <c r="AC150" i="26"/>
  <c r="AD150" i="26"/>
  <c r="AE150" i="26"/>
  <c r="A151" i="26"/>
  <c r="E158" i="28"/>
  <c r="B151" i="26"/>
  <c r="C151" i="26"/>
  <c r="D151" i="26"/>
  <c r="E151" i="26"/>
  <c r="F151" i="26"/>
  <c r="G151" i="26"/>
  <c r="H151" i="26"/>
  <c r="I151" i="26"/>
  <c r="M158" i="28"/>
  <c r="J151" i="26"/>
  <c r="K151" i="26"/>
  <c r="L151" i="26"/>
  <c r="M151" i="26"/>
  <c r="AM158" i="28"/>
  <c r="AN158" i="28"/>
  <c r="AO158" i="28"/>
  <c r="AP158" i="28"/>
  <c r="AQ158" i="28"/>
  <c r="Q158" i="28"/>
  <c r="N151" i="26"/>
  <c r="AR158" i="28"/>
  <c r="AS158" i="28"/>
  <c r="AT158" i="28"/>
  <c r="AU158" i="28"/>
  <c r="AV158" i="28"/>
  <c r="R158" i="28"/>
  <c r="O151" i="26"/>
  <c r="S158" i="28"/>
  <c r="P151" i="26"/>
  <c r="S151" i="26"/>
  <c r="T151" i="26"/>
  <c r="U151" i="26"/>
  <c r="V151" i="26"/>
  <c r="W151" i="26"/>
  <c r="X151" i="26"/>
  <c r="Y151" i="26"/>
  <c r="Z151" i="26"/>
  <c r="AA151" i="26"/>
  <c r="AC151" i="26"/>
  <c r="AD151" i="26"/>
  <c r="AE151" i="26"/>
  <c r="A152" i="26"/>
  <c r="E159" i="28"/>
  <c r="B152" i="26"/>
  <c r="C152" i="26"/>
  <c r="D152" i="26"/>
  <c r="E152" i="26"/>
  <c r="F152" i="26"/>
  <c r="G152" i="26"/>
  <c r="H152" i="26"/>
  <c r="I152" i="26"/>
  <c r="M159" i="28"/>
  <c r="J152" i="26"/>
  <c r="K152" i="26"/>
  <c r="L152" i="26"/>
  <c r="M152" i="26"/>
  <c r="AM159" i="28"/>
  <c r="AN159" i="28"/>
  <c r="AO159" i="28"/>
  <c r="AP159" i="28"/>
  <c r="AQ159" i="28"/>
  <c r="Q159" i="28"/>
  <c r="N152" i="26"/>
  <c r="AR159" i="28"/>
  <c r="AS159" i="28"/>
  <c r="AT159" i="28"/>
  <c r="AU159" i="28"/>
  <c r="AV159" i="28"/>
  <c r="R159" i="28"/>
  <c r="O152" i="26"/>
  <c r="S159" i="28"/>
  <c r="P152" i="26"/>
  <c r="S152" i="26"/>
  <c r="T152" i="26"/>
  <c r="U152" i="26"/>
  <c r="V152" i="26"/>
  <c r="W152" i="26"/>
  <c r="X152" i="26"/>
  <c r="Y152" i="26"/>
  <c r="Z152" i="26"/>
  <c r="AA152" i="26"/>
  <c r="AC152" i="26"/>
  <c r="AD152" i="26"/>
  <c r="AE152" i="26"/>
  <c r="A153" i="26"/>
  <c r="E160" i="28"/>
  <c r="B153" i="26"/>
  <c r="C153" i="26"/>
  <c r="D153" i="26"/>
  <c r="E153" i="26"/>
  <c r="F153" i="26"/>
  <c r="G153" i="26"/>
  <c r="H153" i="26"/>
  <c r="I153" i="26"/>
  <c r="M160" i="28"/>
  <c r="J153" i="26"/>
  <c r="K153" i="26"/>
  <c r="L153" i="26"/>
  <c r="M153" i="26"/>
  <c r="AM160" i="28"/>
  <c r="AN160" i="28"/>
  <c r="AO160" i="28"/>
  <c r="AP160" i="28"/>
  <c r="AQ160" i="28"/>
  <c r="Q160" i="28"/>
  <c r="N153" i="26"/>
  <c r="AR160" i="28"/>
  <c r="AS160" i="28"/>
  <c r="AT160" i="28"/>
  <c r="AU160" i="28"/>
  <c r="AV160" i="28"/>
  <c r="R160" i="28"/>
  <c r="O153" i="26"/>
  <c r="S160" i="28"/>
  <c r="P153" i="26"/>
  <c r="S153" i="26"/>
  <c r="T153" i="26"/>
  <c r="U153" i="26"/>
  <c r="V153" i="26"/>
  <c r="W153" i="26"/>
  <c r="X153" i="26"/>
  <c r="Y153" i="26"/>
  <c r="Z153" i="26"/>
  <c r="AA153" i="26"/>
  <c r="AC153" i="26"/>
  <c r="AD153" i="26"/>
  <c r="AE153" i="26"/>
  <c r="A154" i="26"/>
  <c r="E161" i="28"/>
  <c r="B154" i="26"/>
  <c r="C154" i="26"/>
  <c r="D154" i="26"/>
  <c r="E154" i="26"/>
  <c r="F154" i="26"/>
  <c r="G154" i="26"/>
  <c r="H154" i="26"/>
  <c r="I154" i="26"/>
  <c r="M161" i="28"/>
  <c r="J154" i="26"/>
  <c r="K154" i="26"/>
  <c r="L154" i="26"/>
  <c r="M154" i="26"/>
  <c r="AM161" i="28"/>
  <c r="AN161" i="28"/>
  <c r="AO161" i="28"/>
  <c r="AP161" i="28"/>
  <c r="AQ161" i="28"/>
  <c r="Q161" i="28"/>
  <c r="N154" i="26"/>
  <c r="AR161" i="28"/>
  <c r="AS161" i="28"/>
  <c r="AT161" i="28"/>
  <c r="AU161" i="28"/>
  <c r="AV161" i="28"/>
  <c r="R161" i="28"/>
  <c r="O154" i="26"/>
  <c r="S161" i="28"/>
  <c r="P154" i="26"/>
  <c r="S154" i="26"/>
  <c r="T154" i="26"/>
  <c r="U154" i="26"/>
  <c r="V154" i="26"/>
  <c r="W154" i="26"/>
  <c r="X154" i="26"/>
  <c r="Y154" i="26"/>
  <c r="Z154" i="26"/>
  <c r="AA154" i="26"/>
  <c r="AC154" i="26"/>
  <c r="AD154" i="26"/>
  <c r="AE154" i="26"/>
  <c r="A155" i="26"/>
  <c r="E162" i="28"/>
  <c r="B155" i="26"/>
  <c r="C155" i="26"/>
  <c r="D155" i="26"/>
  <c r="E155" i="26"/>
  <c r="F155" i="26"/>
  <c r="G155" i="26"/>
  <c r="H155" i="26"/>
  <c r="I155" i="26"/>
  <c r="M162" i="28"/>
  <c r="J155" i="26"/>
  <c r="K155" i="26"/>
  <c r="L155" i="26"/>
  <c r="M155" i="26"/>
  <c r="AM162" i="28"/>
  <c r="AN162" i="28"/>
  <c r="AO162" i="28"/>
  <c r="AP162" i="28"/>
  <c r="AQ162" i="28"/>
  <c r="Q162" i="28"/>
  <c r="N155" i="26"/>
  <c r="AR162" i="28"/>
  <c r="AS162" i="28"/>
  <c r="AT162" i="28"/>
  <c r="AU162" i="28"/>
  <c r="AV162" i="28"/>
  <c r="R162" i="28"/>
  <c r="O155" i="26"/>
  <c r="S162" i="28"/>
  <c r="P155" i="26"/>
  <c r="S155" i="26"/>
  <c r="T155" i="26"/>
  <c r="U155" i="26"/>
  <c r="V155" i="26"/>
  <c r="W155" i="26"/>
  <c r="X155" i="26"/>
  <c r="Y155" i="26"/>
  <c r="Z155" i="26"/>
  <c r="AA155" i="26"/>
  <c r="AC155" i="26"/>
  <c r="AD155" i="26"/>
  <c r="AE155" i="26"/>
  <c r="A156" i="26"/>
  <c r="E163" i="28"/>
  <c r="B156" i="26"/>
  <c r="C156" i="26"/>
  <c r="D156" i="26"/>
  <c r="E156" i="26"/>
  <c r="F156" i="26"/>
  <c r="G156" i="26"/>
  <c r="H156" i="26"/>
  <c r="I156" i="26"/>
  <c r="M163" i="28"/>
  <c r="J156" i="26"/>
  <c r="K156" i="26"/>
  <c r="L156" i="26"/>
  <c r="M156" i="26"/>
  <c r="AM163" i="28"/>
  <c r="AN163" i="28"/>
  <c r="AO163" i="28"/>
  <c r="AP163" i="28"/>
  <c r="AQ163" i="28"/>
  <c r="Q163" i="28"/>
  <c r="N156" i="26"/>
  <c r="AR163" i="28"/>
  <c r="AS163" i="28"/>
  <c r="AT163" i="28"/>
  <c r="AU163" i="28"/>
  <c r="AV163" i="28"/>
  <c r="R163" i="28"/>
  <c r="O156" i="26"/>
  <c r="S163" i="28"/>
  <c r="P156" i="26"/>
  <c r="S156" i="26"/>
  <c r="T156" i="26"/>
  <c r="U156" i="26"/>
  <c r="V156" i="26"/>
  <c r="W156" i="26"/>
  <c r="X156" i="26"/>
  <c r="Y156" i="26"/>
  <c r="Z156" i="26"/>
  <c r="AA156" i="26"/>
  <c r="AC156" i="26"/>
  <c r="AD156" i="26"/>
  <c r="AE156" i="26"/>
  <c r="A157" i="26"/>
  <c r="E164" i="28"/>
  <c r="B157" i="26"/>
  <c r="C157" i="26"/>
  <c r="D157" i="26"/>
  <c r="E157" i="26"/>
  <c r="F157" i="26"/>
  <c r="G157" i="26"/>
  <c r="H157" i="26"/>
  <c r="I157" i="26"/>
  <c r="M164" i="28"/>
  <c r="J157" i="26"/>
  <c r="K157" i="26"/>
  <c r="L157" i="26"/>
  <c r="M157" i="26"/>
  <c r="AM164" i="28"/>
  <c r="AN164" i="28"/>
  <c r="AO164" i="28"/>
  <c r="AP164" i="28"/>
  <c r="AQ164" i="28"/>
  <c r="Q164" i="28"/>
  <c r="N157" i="26"/>
  <c r="AR164" i="28"/>
  <c r="AS164" i="28"/>
  <c r="AT164" i="28"/>
  <c r="AU164" i="28"/>
  <c r="AV164" i="28"/>
  <c r="R164" i="28"/>
  <c r="O157" i="26"/>
  <c r="S164" i="28"/>
  <c r="P157" i="26"/>
  <c r="S157" i="26"/>
  <c r="T157" i="26"/>
  <c r="U157" i="26"/>
  <c r="V157" i="26"/>
  <c r="W157" i="26"/>
  <c r="X157" i="26"/>
  <c r="Y157" i="26"/>
  <c r="Z157" i="26"/>
  <c r="AA157" i="26"/>
  <c r="AC157" i="26"/>
  <c r="AD157" i="26"/>
  <c r="AE157" i="26"/>
  <c r="A158" i="26"/>
  <c r="E165" i="28"/>
  <c r="B158" i="26"/>
  <c r="C158" i="26"/>
  <c r="D158" i="26"/>
  <c r="E158" i="26"/>
  <c r="F158" i="26"/>
  <c r="G158" i="26"/>
  <c r="H158" i="26"/>
  <c r="I158" i="26"/>
  <c r="M165" i="28"/>
  <c r="J158" i="26"/>
  <c r="K158" i="26"/>
  <c r="L158" i="26"/>
  <c r="M158" i="26"/>
  <c r="AM165" i="28"/>
  <c r="AN165" i="28"/>
  <c r="AO165" i="28"/>
  <c r="AP165" i="28"/>
  <c r="AQ165" i="28"/>
  <c r="Q165" i="28"/>
  <c r="N158" i="26"/>
  <c r="AR165" i="28"/>
  <c r="AS165" i="28"/>
  <c r="AT165" i="28"/>
  <c r="AU165" i="28"/>
  <c r="AV165" i="28"/>
  <c r="R165" i="28"/>
  <c r="O158" i="26"/>
  <c r="S165" i="28"/>
  <c r="P158" i="26"/>
  <c r="S158" i="26"/>
  <c r="T158" i="26"/>
  <c r="U158" i="26"/>
  <c r="V158" i="26"/>
  <c r="W158" i="26"/>
  <c r="X158" i="26"/>
  <c r="Y158" i="26"/>
  <c r="Z158" i="26"/>
  <c r="AA158" i="26"/>
  <c r="AC158" i="26"/>
  <c r="AD158" i="26"/>
  <c r="AE158" i="26"/>
  <c r="A159" i="26"/>
  <c r="E166" i="28"/>
  <c r="B159" i="26"/>
  <c r="C159" i="26"/>
  <c r="D159" i="26"/>
  <c r="E159" i="26"/>
  <c r="F159" i="26"/>
  <c r="G159" i="26"/>
  <c r="H159" i="26"/>
  <c r="I159" i="26"/>
  <c r="M166" i="28"/>
  <c r="J159" i="26"/>
  <c r="K159" i="26"/>
  <c r="L159" i="26"/>
  <c r="M159" i="26"/>
  <c r="AM166" i="28"/>
  <c r="AN166" i="28"/>
  <c r="AO166" i="28"/>
  <c r="AP166" i="28"/>
  <c r="AQ166" i="28"/>
  <c r="Q166" i="28"/>
  <c r="N159" i="26"/>
  <c r="AR166" i="28"/>
  <c r="AS166" i="28"/>
  <c r="AT166" i="28"/>
  <c r="AU166" i="28"/>
  <c r="AV166" i="28"/>
  <c r="R166" i="28"/>
  <c r="O159" i="26"/>
  <c r="S166" i="28"/>
  <c r="P159" i="26"/>
  <c r="S159" i="26"/>
  <c r="T159" i="26"/>
  <c r="U159" i="26"/>
  <c r="V159" i="26"/>
  <c r="W159" i="26"/>
  <c r="X159" i="26"/>
  <c r="Y159" i="26"/>
  <c r="Z159" i="26"/>
  <c r="AA159" i="26"/>
  <c r="AC159" i="26"/>
  <c r="AD159" i="26"/>
  <c r="AE159" i="26"/>
  <c r="A160" i="26"/>
  <c r="E167" i="28"/>
  <c r="B160" i="26"/>
  <c r="C160" i="26"/>
  <c r="D160" i="26"/>
  <c r="E160" i="26"/>
  <c r="F160" i="26"/>
  <c r="G160" i="26"/>
  <c r="H160" i="26"/>
  <c r="I160" i="26"/>
  <c r="M167" i="28"/>
  <c r="J160" i="26"/>
  <c r="K160" i="26"/>
  <c r="L160" i="26"/>
  <c r="M160" i="26"/>
  <c r="AM167" i="28"/>
  <c r="AN167" i="28"/>
  <c r="AO167" i="28"/>
  <c r="AP167" i="28"/>
  <c r="AQ167" i="28"/>
  <c r="Q167" i="28"/>
  <c r="N160" i="26"/>
  <c r="AR167" i="28"/>
  <c r="AS167" i="28"/>
  <c r="AT167" i="28"/>
  <c r="AU167" i="28"/>
  <c r="AV167" i="28"/>
  <c r="R167" i="28"/>
  <c r="O160" i="26"/>
  <c r="S167" i="28"/>
  <c r="P160" i="26"/>
  <c r="S160" i="26"/>
  <c r="T160" i="26"/>
  <c r="U160" i="26"/>
  <c r="V160" i="26"/>
  <c r="W160" i="26"/>
  <c r="X160" i="26"/>
  <c r="Y160" i="26"/>
  <c r="Z160" i="26"/>
  <c r="AA160" i="26"/>
  <c r="AC160" i="26"/>
  <c r="AD160" i="26"/>
  <c r="AE160" i="26"/>
  <c r="A161" i="26"/>
  <c r="E168" i="28"/>
  <c r="B161" i="26"/>
  <c r="C161" i="26"/>
  <c r="D161" i="26"/>
  <c r="E161" i="26"/>
  <c r="F161" i="26"/>
  <c r="G161" i="26"/>
  <c r="H161" i="26"/>
  <c r="I161" i="26"/>
  <c r="M168" i="28"/>
  <c r="J161" i="26"/>
  <c r="K161" i="26"/>
  <c r="L161" i="26"/>
  <c r="M161" i="26"/>
  <c r="AM168" i="28"/>
  <c r="AN168" i="28"/>
  <c r="AO168" i="28"/>
  <c r="AP168" i="28"/>
  <c r="AQ168" i="28"/>
  <c r="Q168" i="28"/>
  <c r="N161" i="26"/>
  <c r="AR168" i="28"/>
  <c r="AS168" i="28"/>
  <c r="AT168" i="28"/>
  <c r="AU168" i="28"/>
  <c r="AV168" i="28"/>
  <c r="R168" i="28"/>
  <c r="O161" i="26"/>
  <c r="S168" i="28"/>
  <c r="P161" i="26"/>
  <c r="S161" i="26"/>
  <c r="T161" i="26"/>
  <c r="U161" i="26"/>
  <c r="V161" i="26"/>
  <c r="W161" i="26"/>
  <c r="X161" i="26"/>
  <c r="Y161" i="26"/>
  <c r="Z161" i="26"/>
  <c r="AA161" i="26"/>
  <c r="AC161" i="26"/>
  <c r="AD161" i="26"/>
  <c r="AE161" i="26"/>
  <c r="A162" i="26"/>
  <c r="E169" i="28"/>
  <c r="B162" i="26"/>
  <c r="C162" i="26"/>
  <c r="D162" i="26"/>
  <c r="E162" i="26"/>
  <c r="F162" i="26"/>
  <c r="G162" i="26"/>
  <c r="H162" i="26"/>
  <c r="I162" i="26"/>
  <c r="M169" i="28"/>
  <c r="J162" i="26"/>
  <c r="K162" i="26"/>
  <c r="L162" i="26"/>
  <c r="M162" i="26"/>
  <c r="AM169" i="28"/>
  <c r="AN169" i="28"/>
  <c r="AO169" i="28"/>
  <c r="AP169" i="28"/>
  <c r="AQ169" i="28"/>
  <c r="Q169" i="28"/>
  <c r="N162" i="26"/>
  <c r="AR169" i="28"/>
  <c r="AS169" i="28"/>
  <c r="AT169" i="28"/>
  <c r="AU169" i="28"/>
  <c r="AV169" i="28"/>
  <c r="R169" i="28"/>
  <c r="O162" i="26"/>
  <c r="S169" i="28"/>
  <c r="P162" i="26"/>
  <c r="S162" i="26"/>
  <c r="T162" i="26"/>
  <c r="U162" i="26"/>
  <c r="V162" i="26"/>
  <c r="W162" i="26"/>
  <c r="X162" i="26"/>
  <c r="Y162" i="26"/>
  <c r="Z162" i="26"/>
  <c r="AA162" i="26"/>
  <c r="AC162" i="26"/>
  <c r="AD162" i="26"/>
  <c r="AE162" i="26"/>
  <c r="A163" i="26"/>
  <c r="E170" i="28"/>
  <c r="B163" i="26"/>
  <c r="C163" i="26"/>
  <c r="D163" i="26"/>
  <c r="E163" i="26"/>
  <c r="F163" i="26"/>
  <c r="G163" i="26"/>
  <c r="H163" i="26"/>
  <c r="I163" i="26"/>
  <c r="M170" i="28"/>
  <c r="J163" i="26"/>
  <c r="K163" i="26"/>
  <c r="L163" i="26"/>
  <c r="M163" i="26"/>
  <c r="AM170" i="28"/>
  <c r="AN170" i="28"/>
  <c r="AO170" i="28"/>
  <c r="AP170" i="28"/>
  <c r="AQ170" i="28"/>
  <c r="Q170" i="28"/>
  <c r="N163" i="26"/>
  <c r="AR170" i="28"/>
  <c r="AS170" i="28"/>
  <c r="AT170" i="28"/>
  <c r="AU170" i="28"/>
  <c r="AV170" i="28"/>
  <c r="R170" i="28"/>
  <c r="O163" i="26"/>
  <c r="S170" i="28"/>
  <c r="P163" i="26"/>
  <c r="S163" i="26"/>
  <c r="T163" i="26"/>
  <c r="U163" i="26"/>
  <c r="V163" i="26"/>
  <c r="W163" i="26"/>
  <c r="X163" i="26"/>
  <c r="Y163" i="26"/>
  <c r="Z163" i="26"/>
  <c r="AA163" i="26"/>
  <c r="AC163" i="26"/>
  <c r="AD163" i="26"/>
  <c r="AE163" i="26"/>
  <c r="A94" i="26"/>
  <c r="E101" i="28"/>
  <c r="B94" i="26"/>
  <c r="C94" i="26"/>
  <c r="D94" i="26"/>
  <c r="E94" i="26"/>
  <c r="F94" i="26"/>
  <c r="G94" i="26"/>
  <c r="H94" i="26"/>
  <c r="I94" i="26"/>
  <c r="M101" i="28"/>
  <c r="J94" i="26"/>
  <c r="K94" i="26"/>
  <c r="L94" i="26"/>
  <c r="M94" i="26"/>
  <c r="AM101" i="28"/>
  <c r="AN101" i="28"/>
  <c r="AO101" i="28"/>
  <c r="AP101" i="28"/>
  <c r="AQ101" i="28"/>
  <c r="Q101" i="28"/>
  <c r="N94" i="26"/>
  <c r="AR101" i="28"/>
  <c r="AS101" i="28"/>
  <c r="AT101" i="28"/>
  <c r="AU101" i="28"/>
  <c r="AV101" i="28"/>
  <c r="R101" i="28"/>
  <c r="O94" i="26"/>
  <c r="S101" i="28"/>
  <c r="P94" i="26"/>
  <c r="S94" i="26"/>
  <c r="T94" i="26"/>
  <c r="U94" i="26"/>
  <c r="V94" i="26"/>
  <c r="W94" i="26"/>
  <c r="X94" i="26"/>
  <c r="Y94" i="26"/>
  <c r="Z94" i="26"/>
  <c r="AA94" i="26"/>
  <c r="AC94" i="26"/>
  <c r="AD94" i="26"/>
  <c r="AE94" i="26"/>
  <c r="A95" i="26"/>
  <c r="E102" i="28"/>
  <c r="B95" i="26"/>
  <c r="C95" i="26"/>
  <c r="D95" i="26"/>
  <c r="E95" i="26"/>
  <c r="F95" i="26"/>
  <c r="G95" i="26"/>
  <c r="H95" i="26"/>
  <c r="I95" i="26"/>
  <c r="M102" i="28"/>
  <c r="J95" i="26"/>
  <c r="K95" i="26"/>
  <c r="L95" i="26"/>
  <c r="M95" i="26"/>
  <c r="AM102" i="28"/>
  <c r="AN102" i="28"/>
  <c r="AO102" i="28"/>
  <c r="AP102" i="28"/>
  <c r="AQ102" i="28"/>
  <c r="Q102" i="28"/>
  <c r="N95" i="26"/>
  <c r="AR102" i="28"/>
  <c r="AS102" i="28"/>
  <c r="AT102" i="28"/>
  <c r="AU102" i="28"/>
  <c r="AV102" i="28"/>
  <c r="R102" i="28"/>
  <c r="O95" i="26"/>
  <c r="S102" i="28"/>
  <c r="P95" i="26"/>
  <c r="S95" i="26"/>
  <c r="T95" i="26"/>
  <c r="U95" i="26"/>
  <c r="V95" i="26"/>
  <c r="W95" i="26"/>
  <c r="X95" i="26"/>
  <c r="Y95" i="26"/>
  <c r="Z95" i="26"/>
  <c r="AA95" i="26"/>
  <c r="AC95" i="26"/>
  <c r="AD95" i="26"/>
  <c r="AE95" i="26"/>
  <c r="A96" i="26"/>
  <c r="E103" i="28"/>
  <c r="B96" i="26"/>
  <c r="C96" i="26"/>
  <c r="D96" i="26"/>
  <c r="E96" i="26"/>
  <c r="F96" i="26"/>
  <c r="G96" i="26"/>
  <c r="H96" i="26"/>
  <c r="I96" i="26"/>
  <c r="M103" i="28"/>
  <c r="J96" i="26"/>
  <c r="K96" i="26"/>
  <c r="L96" i="26"/>
  <c r="M96" i="26"/>
  <c r="AM103" i="28"/>
  <c r="AN103" i="28"/>
  <c r="AO103" i="28"/>
  <c r="AP103" i="28"/>
  <c r="AQ103" i="28"/>
  <c r="Q103" i="28"/>
  <c r="N96" i="26"/>
  <c r="AR103" i="28"/>
  <c r="AS103" i="28"/>
  <c r="AT103" i="28"/>
  <c r="AU103" i="28"/>
  <c r="AV103" i="28"/>
  <c r="R103" i="28"/>
  <c r="O96" i="26"/>
  <c r="S103" i="28"/>
  <c r="P96" i="26"/>
  <c r="S96" i="26"/>
  <c r="T96" i="26"/>
  <c r="U96" i="26"/>
  <c r="V96" i="26"/>
  <c r="W96" i="26"/>
  <c r="X96" i="26"/>
  <c r="Y96" i="26"/>
  <c r="Z96" i="26"/>
  <c r="AA96" i="26"/>
  <c r="AC96" i="26"/>
  <c r="AD96" i="26"/>
  <c r="AE96" i="26"/>
  <c r="A97" i="26"/>
  <c r="E104" i="28"/>
  <c r="B97" i="26"/>
  <c r="C97" i="26"/>
  <c r="D97" i="26"/>
  <c r="E97" i="26"/>
  <c r="F97" i="26"/>
  <c r="G97" i="26"/>
  <c r="H97" i="26"/>
  <c r="I97" i="26"/>
  <c r="M104" i="28"/>
  <c r="J97" i="26"/>
  <c r="K97" i="26"/>
  <c r="L97" i="26"/>
  <c r="M97" i="26"/>
  <c r="AM104" i="28"/>
  <c r="AN104" i="28"/>
  <c r="AO104" i="28"/>
  <c r="AP104" i="28"/>
  <c r="AQ104" i="28"/>
  <c r="Q104" i="28"/>
  <c r="N97" i="26"/>
  <c r="AR104" i="28"/>
  <c r="AS104" i="28"/>
  <c r="AT104" i="28"/>
  <c r="AU104" i="28"/>
  <c r="AV104" i="28"/>
  <c r="R104" i="28"/>
  <c r="O97" i="26"/>
  <c r="S104" i="28"/>
  <c r="P97" i="26"/>
  <c r="S97" i="26"/>
  <c r="T97" i="26"/>
  <c r="U97" i="26"/>
  <c r="V97" i="26"/>
  <c r="W97" i="26"/>
  <c r="X97" i="26"/>
  <c r="Y97" i="26"/>
  <c r="Z97" i="26"/>
  <c r="AA97" i="26"/>
  <c r="AC97" i="26"/>
  <c r="AD97" i="26"/>
  <c r="AE97" i="26"/>
  <c r="A98" i="26"/>
  <c r="E105" i="28"/>
  <c r="B98" i="26"/>
  <c r="C98" i="26"/>
  <c r="D98" i="26"/>
  <c r="E98" i="26"/>
  <c r="F98" i="26"/>
  <c r="G98" i="26"/>
  <c r="H98" i="26"/>
  <c r="I98" i="26"/>
  <c r="M105" i="28"/>
  <c r="J98" i="26"/>
  <c r="K98" i="26"/>
  <c r="L98" i="26"/>
  <c r="M98" i="26"/>
  <c r="AM105" i="28"/>
  <c r="AN105" i="28"/>
  <c r="AO105" i="28"/>
  <c r="AP105" i="28"/>
  <c r="AQ105" i="28"/>
  <c r="Q105" i="28"/>
  <c r="N98" i="26"/>
  <c r="AR105" i="28"/>
  <c r="AS105" i="28"/>
  <c r="AT105" i="28"/>
  <c r="AU105" i="28"/>
  <c r="AV105" i="28"/>
  <c r="R105" i="28"/>
  <c r="O98" i="26"/>
  <c r="S105" i="28"/>
  <c r="P98" i="26"/>
  <c r="S98" i="26"/>
  <c r="T98" i="26"/>
  <c r="U98" i="26"/>
  <c r="V98" i="26"/>
  <c r="W98" i="26"/>
  <c r="X98" i="26"/>
  <c r="Y98" i="26"/>
  <c r="Z98" i="26"/>
  <c r="AA98" i="26"/>
  <c r="AC98" i="26"/>
  <c r="AD98" i="26"/>
  <c r="AE98" i="26"/>
  <c r="A99" i="26"/>
  <c r="E106" i="28"/>
  <c r="B99" i="26"/>
  <c r="C99" i="26"/>
  <c r="D99" i="26"/>
  <c r="E99" i="26"/>
  <c r="F99" i="26"/>
  <c r="G99" i="26"/>
  <c r="H99" i="26"/>
  <c r="I99" i="26"/>
  <c r="M106" i="28"/>
  <c r="J99" i="26"/>
  <c r="K99" i="26"/>
  <c r="L99" i="26"/>
  <c r="M99" i="26"/>
  <c r="AM106" i="28"/>
  <c r="AN106" i="28"/>
  <c r="AO106" i="28"/>
  <c r="AP106" i="28"/>
  <c r="AQ106" i="28"/>
  <c r="Q106" i="28"/>
  <c r="N99" i="26"/>
  <c r="AR106" i="28"/>
  <c r="AS106" i="28"/>
  <c r="AT106" i="28"/>
  <c r="AU106" i="28"/>
  <c r="AV106" i="28"/>
  <c r="R106" i="28"/>
  <c r="O99" i="26"/>
  <c r="S106" i="28"/>
  <c r="P99" i="26"/>
  <c r="S99" i="26"/>
  <c r="T99" i="26"/>
  <c r="U99" i="26"/>
  <c r="V99" i="26"/>
  <c r="W99" i="26"/>
  <c r="X99" i="26"/>
  <c r="Y99" i="26"/>
  <c r="Z99" i="26"/>
  <c r="AA99" i="26"/>
  <c r="AC99" i="26"/>
  <c r="AD99" i="26"/>
  <c r="AE99" i="26"/>
  <c r="A100" i="26"/>
  <c r="E107" i="28"/>
  <c r="B100" i="26"/>
  <c r="C100" i="26"/>
  <c r="D100" i="26"/>
  <c r="E100" i="26"/>
  <c r="F100" i="26"/>
  <c r="G100" i="26"/>
  <c r="H100" i="26"/>
  <c r="I100" i="26"/>
  <c r="M107" i="28"/>
  <c r="J100" i="26"/>
  <c r="K100" i="26"/>
  <c r="L100" i="26"/>
  <c r="M100" i="26"/>
  <c r="AM107" i="28"/>
  <c r="AN107" i="28"/>
  <c r="AO107" i="28"/>
  <c r="AP107" i="28"/>
  <c r="AQ107" i="28"/>
  <c r="Q107" i="28"/>
  <c r="N100" i="26"/>
  <c r="AR107" i="28"/>
  <c r="AS107" i="28"/>
  <c r="AT107" i="28"/>
  <c r="AU107" i="28"/>
  <c r="AV107" i="28"/>
  <c r="R107" i="28"/>
  <c r="O100" i="26"/>
  <c r="S107" i="28"/>
  <c r="P100" i="26"/>
  <c r="S100" i="26"/>
  <c r="T100" i="26"/>
  <c r="U100" i="26"/>
  <c r="V100" i="26"/>
  <c r="W100" i="26"/>
  <c r="X100" i="26"/>
  <c r="Y100" i="26"/>
  <c r="Z100" i="26"/>
  <c r="AA100" i="26"/>
  <c r="AC100" i="26"/>
  <c r="AD100" i="26"/>
  <c r="AE100" i="26"/>
  <c r="A101" i="26"/>
  <c r="E108" i="28"/>
  <c r="B101" i="26"/>
  <c r="C101" i="26"/>
  <c r="D101" i="26"/>
  <c r="E101" i="26"/>
  <c r="F101" i="26"/>
  <c r="G101" i="26"/>
  <c r="H101" i="26"/>
  <c r="I101" i="26"/>
  <c r="M108" i="28"/>
  <c r="J101" i="26"/>
  <c r="K101" i="26"/>
  <c r="L101" i="26"/>
  <c r="M101" i="26"/>
  <c r="AM108" i="28"/>
  <c r="AN108" i="28"/>
  <c r="AO108" i="28"/>
  <c r="AP108" i="28"/>
  <c r="AQ108" i="28"/>
  <c r="Q108" i="28"/>
  <c r="N101" i="26"/>
  <c r="AR108" i="28"/>
  <c r="AS108" i="28"/>
  <c r="AT108" i="28"/>
  <c r="AU108" i="28"/>
  <c r="AV108" i="28"/>
  <c r="R108" i="28"/>
  <c r="O101" i="26"/>
  <c r="S108" i="28"/>
  <c r="P101" i="26"/>
  <c r="S101" i="26"/>
  <c r="T101" i="26"/>
  <c r="U101" i="26"/>
  <c r="V101" i="26"/>
  <c r="W101" i="26"/>
  <c r="X101" i="26"/>
  <c r="Y101" i="26"/>
  <c r="Z101" i="26"/>
  <c r="AA101" i="26"/>
  <c r="AC101" i="26"/>
  <c r="AD101" i="26"/>
  <c r="AE101" i="26"/>
  <c r="A102" i="26"/>
  <c r="E109" i="28"/>
  <c r="B102" i="26"/>
  <c r="C102" i="26"/>
  <c r="D102" i="26"/>
  <c r="E102" i="26"/>
  <c r="F102" i="26"/>
  <c r="G102" i="26"/>
  <c r="H102" i="26"/>
  <c r="I102" i="26"/>
  <c r="M109" i="28"/>
  <c r="J102" i="26"/>
  <c r="K102" i="26"/>
  <c r="L102" i="26"/>
  <c r="M102" i="26"/>
  <c r="AM109" i="28"/>
  <c r="AN109" i="28"/>
  <c r="AO109" i="28"/>
  <c r="AP109" i="28"/>
  <c r="AQ109" i="28"/>
  <c r="Q109" i="28"/>
  <c r="N102" i="26"/>
  <c r="AR109" i="28"/>
  <c r="AS109" i="28"/>
  <c r="AT109" i="28"/>
  <c r="AU109" i="28"/>
  <c r="AV109" i="28"/>
  <c r="R109" i="28"/>
  <c r="O102" i="26"/>
  <c r="S109" i="28"/>
  <c r="P102" i="26"/>
  <c r="S102" i="26"/>
  <c r="T102" i="26"/>
  <c r="U102" i="26"/>
  <c r="V102" i="26"/>
  <c r="W102" i="26"/>
  <c r="X102" i="26"/>
  <c r="Y102" i="26"/>
  <c r="Z102" i="26"/>
  <c r="AA102" i="26"/>
  <c r="AC102" i="26"/>
  <c r="AD102" i="26"/>
  <c r="AE102" i="26"/>
  <c r="A103" i="26"/>
  <c r="E110" i="28"/>
  <c r="B103" i="26"/>
  <c r="C103" i="26"/>
  <c r="D103" i="26"/>
  <c r="E103" i="26"/>
  <c r="F103" i="26"/>
  <c r="G103" i="26"/>
  <c r="H103" i="26"/>
  <c r="I103" i="26"/>
  <c r="M110" i="28"/>
  <c r="J103" i="26"/>
  <c r="K103" i="26"/>
  <c r="L103" i="26"/>
  <c r="M103" i="26"/>
  <c r="AM110" i="28"/>
  <c r="AN110" i="28"/>
  <c r="AO110" i="28"/>
  <c r="AP110" i="28"/>
  <c r="AQ110" i="28"/>
  <c r="Q110" i="28"/>
  <c r="N103" i="26"/>
  <c r="AR110" i="28"/>
  <c r="AS110" i="28"/>
  <c r="AT110" i="28"/>
  <c r="AU110" i="28"/>
  <c r="AV110" i="28"/>
  <c r="R110" i="28"/>
  <c r="O103" i="26"/>
  <c r="S110" i="28"/>
  <c r="P103" i="26"/>
  <c r="S103" i="26"/>
  <c r="T103" i="26"/>
  <c r="U103" i="26"/>
  <c r="V103" i="26"/>
  <c r="W103" i="26"/>
  <c r="X103" i="26"/>
  <c r="Y103" i="26"/>
  <c r="Z103" i="26"/>
  <c r="AA103" i="26"/>
  <c r="AC103" i="26"/>
  <c r="AD103" i="26"/>
  <c r="AE103" i="26"/>
  <c r="A104" i="26"/>
  <c r="E111" i="28"/>
  <c r="B104" i="26"/>
  <c r="C104" i="26"/>
  <c r="D104" i="26"/>
  <c r="E104" i="26"/>
  <c r="F104" i="26"/>
  <c r="G104" i="26"/>
  <c r="H104" i="26"/>
  <c r="I104" i="26"/>
  <c r="M111" i="28"/>
  <c r="J104" i="26"/>
  <c r="K104" i="26"/>
  <c r="L104" i="26"/>
  <c r="M104" i="26"/>
  <c r="AM111" i="28"/>
  <c r="AN111" i="28"/>
  <c r="AO111" i="28"/>
  <c r="AP111" i="28"/>
  <c r="AQ111" i="28"/>
  <c r="Q111" i="28"/>
  <c r="N104" i="26"/>
  <c r="AR111" i="28"/>
  <c r="AS111" i="28"/>
  <c r="AT111" i="28"/>
  <c r="AU111" i="28"/>
  <c r="AV111" i="28"/>
  <c r="R111" i="28"/>
  <c r="O104" i="26"/>
  <c r="S111" i="28"/>
  <c r="P104" i="26"/>
  <c r="S104" i="26"/>
  <c r="T104" i="26"/>
  <c r="U104" i="26"/>
  <c r="V104" i="26"/>
  <c r="W104" i="26"/>
  <c r="X104" i="26"/>
  <c r="Y104" i="26"/>
  <c r="Z104" i="26"/>
  <c r="AA104" i="26"/>
  <c r="AC104" i="26"/>
  <c r="AD104" i="26"/>
  <c r="AE104" i="26"/>
  <c r="A105" i="26"/>
  <c r="E112" i="28"/>
  <c r="B105" i="26"/>
  <c r="C105" i="26"/>
  <c r="D105" i="26"/>
  <c r="E105" i="26"/>
  <c r="F105" i="26"/>
  <c r="G105" i="26"/>
  <c r="H105" i="26"/>
  <c r="I105" i="26"/>
  <c r="M112" i="28"/>
  <c r="J105" i="26"/>
  <c r="K105" i="26"/>
  <c r="L105" i="26"/>
  <c r="M105" i="26"/>
  <c r="AM112" i="28"/>
  <c r="AN112" i="28"/>
  <c r="AO112" i="28"/>
  <c r="AP112" i="28"/>
  <c r="AQ112" i="28"/>
  <c r="Q112" i="28"/>
  <c r="N105" i="26"/>
  <c r="AR112" i="28"/>
  <c r="AS112" i="28"/>
  <c r="AT112" i="28"/>
  <c r="AU112" i="28"/>
  <c r="AV112" i="28"/>
  <c r="R112" i="28"/>
  <c r="O105" i="26"/>
  <c r="S112" i="28"/>
  <c r="P105" i="26"/>
  <c r="S105" i="26"/>
  <c r="T105" i="26"/>
  <c r="U105" i="26"/>
  <c r="V105" i="26"/>
  <c r="W105" i="26"/>
  <c r="X105" i="26"/>
  <c r="Y105" i="26"/>
  <c r="Z105" i="26"/>
  <c r="AA105" i="26"/>
  <c r="AC105" i="26"/>
  <c r="AD105" i="26"/>
  <c r="AE105" i="26"/>
  <c r="A106" i="26"/>
  <c r="E113" i="28"/>
  <c r="B106" i="26"/>
  <c r="C106" i="26"/>
  <c r="D106" i="26"/>
  <c r="E106" i="26"/>
  <c r="F106" i="26"/>
  <c r="G106" i="26"/>
  <c r="H106" i="26"/>
  <c r="I106" i="26"/>
  <c r="M113" i="28"/>
  <c r="J106" i="26"/>
  <c r="K106" i="26"/>
  <c r="L106" i="26"/>
  <c r="M106" i="26"/>
  <c r="AM113" i="28"/>
  <c r="AN113" i="28"/>
  <c r="AO113" i="28"/>
  <c r="AP113" i="28"/>
  <c r="AQ113" i="28"/>
  <c r="Q113" i="28"/>
  <c r="N106" i="26"/>
  <c r="AR113" i="28"/>
  <c r="AS113" i="28"/>
  <c r="AT113" i="28"/>
  <c r="AU113" i="28"/>
  <c r="AV113" i="28"/>
  <c r="R113" i="28"/>
  <c r="O106" i="26"/>
  <c r="S113" i="28"/>
  <c r="P106" i="26"/>
  <c r="S106" i="26"/>
  <c r="T106" i="26"/>
  <c r="U106" i="26"/>
  <c r="V106" i="26"/>
  <c r="W106" i="26"/>
  <c r="X106" i="26"/>
  <c r="Y106" i="26"/>
  <c r="Z106" i="26"/>
  <c r="AA106" i="26"/>
  <c r="AC106" i="26"/>
  <c r="AD106" i="26"/>
  <c r="AE106" i="26"/>
  <c r="A107" i="26"/>
  <c r="E114" i="28"/>
  <c r="B107" i="26"/>
  <c r="C107" i="26"/>
  <c r="D107" i="26"/>
  <c r="E107" i="26"/>
  <c r="F107" i="26"/>
  <c r="G107" i="26"/>
  <c r="H107" i="26"/>
  <c r="I107" i="26"/>
  <c r="M114" i="28"/>
  <c r="J107" i="26"/>
  <c r="K107" i="26"/>
  <c r="L107" i="26"/>
  <c r="M107" i="26"/>
  <c r="AM114" i="28"/>
  <c r="AN114" i="28"/>
  <c r="AO114" i="28"/>
  <c r="AP114" i="28"/>
  <c r="AQ114" i="28"/>
  <c r="Q114" i="28"/>
  <c r="N107" i="26"/>
  <c r="AR114" i="28"/>
  <c r="AS114" i="28"/>
  <c r="AT114" i="28"/>
  <c r="AU114" i="28"/>
  <c r="AV114" i="28"/>
  <c r="R114" i="28"/>
  <c r="O107" i="26"/>
  <c r="S114" i="28"/>
  <c r="P107" i="26"/>
  <c r="S107" i="26"/>
  <c r="T107" i="26"/>
  <c r="U107" i="26"/>
  <c r="V107" i="26"/>
  <c r="W107" i="26"/>
  <c r="X107" i="26"/>
  <c r="Y107" i="26"/>
  <c r="Z107" i="26"/>
  <c r="AA107" i="26"/>
  <c r="AC107" i="26"/>
  <c r="AD107" i="26"/>
  <c r="AE107" i="26"/>
  <c r="A108" i="26"/>
  <c r="E115" i="28"/>
  <c r="B108" i="26"/>
  <c r="C108" i="26"/>
  <c r="D108" i="26"/>
  <c r="E108" i="26"/>
  <c r="F108" i="26"/>
  <c r="G108" i="26"/>
  <c r="H108" i="26"/>
  <c r="I108" i="26"/>
  <c r="M115" i="28"/>
  <c r="J108" i="26"/>
  <c r="K108" i="26"/>
  <c r="L108" i="26"/>
  <c r="M108" i="26"/>
  <c r="AM115" i="28"/>
  <c r="AN115" i="28"/>
  <c r="AO115" i="28"/>
  <c r="AP115" i="28"/>
  <c r="AQ115" i="28"/>
  <c r="Q115" i="28"/>
  <c r="N108" i="26"/>
  <c r="AR115" i="28"/>
  <c r="AS115" i="28"/>
  <c r="AT115" i="28"/>
  <c r="AU115" i="28"/>
  <c r="AV115" i="28"/>
  <c r="R115" i="28"/>
  <c r="O108" i="26"/>
  <c r="S115" i="28"/>
  <c r="P108" i="26"/>
  <c r="S108" i="26"/>
  <c r="T108" i="26"/>
  <c r="U108" i="26"/>
  <c r="V108" i="26"/>
  <c r="W108" i="26"/>
  <c r="X108" i="26"/>
  <c r="Y108" i="26"/>
  <c r="Z108" i="26"/>
  <c r="AA108" i="26"/>
  <c r="AC108" i="26"/>
  <c r="AD108" i="26"/>
  <c r="AE108" i="26"/>
  <c r="A109" i="26"/>
  <c r="E116" i="28"/>
  <c r="B109" i="26"/>
  <c r="C109" i="26"/>
  <c r="D109" i="26"/>
  <c r="E109" i="26"/>
  <c r="F109" i="26"/>
  <c r="G109" i="26"/>
  <c r="H109" i="26"/>
  <c r="I109" i="26"/>
  <c r="M116" i="28"/>
  <c r="J109" i="26"/>
  <c r="K109" i="26"/>
  <c r="L109" i="26"/>
  <c r="M109" i="26"/>
  <c r="AM116" i="28"/>
  <c r="AN116" i="28"/>
  <c r="AO116" i="28"/>
  <c r="AP116" i="28"/>
  <c r="AQ116" i="28"/>
  <c r="Q116" i="28"/>
  <c r="N109" i="26"/>
  <c r="AR116" i="28"/>
  <c r="AS116" i="28"/>
  <c r="AT116" i="28"/>
  <c r="AU116" i="28"/>
  <c r="AV116" i="28"/>
  <c r="R116" i="28"/>
  <c r="O109" i="26"/>
  <c r="S116" i="28"/>
  <c r="P109" i="26"/>
  <c r="S109" i="26"/>
  <c r="T109" i="26"/>
  <c r="U109" i="26"/>
  <c r="V109" i="26"/>
  <c r="W109" i="26"/>
  <c r="X109" i="26"/>
  <c r="Y109" i="26"/>
  <c r="Z109" i="26"/>
  <c r="AA109" i="26"/>
  <c r="AC109" i="26"/>
  <c r="AD109" i="26"/>
  <c r="AE109" i="26"/>
  <c r="A110" i="26"/>
  <c r="E117" i="28"/>
  <c r="B110" i="26"/>
  <c r="C110" i="26"/>
  <c r="D110" i="26"/>
  <c r="E110" i="26"/>
  <c r="F110" i="26"/>
  <c r="G110" i="26"/>
  <c r="H110" i="26"/>
  <c r="I110" i="26"/>
  <c r="M117" i="28"/>
  <c r="J110" i="26"/>
  <c r="K110" i="26"/>
  <c r="L110" i="26"/>
  <c r="M110" i="26"/>
  <c r="AM117" i="28"/>
  <c r="AN117" i="28"/>
  <c r="AO117" i="28"/>
  <c r="AP117" i="28"/>
  <c r="AQ117" i="28"/>
  <c r="Q117" i="28"/>
  <c r="N110" i="26"/>
  <c r="AR117" i="28"/>
  <c r="AS117" i="28"/>
  <c r="AT117" i="28"/>
  <c r="AU117" i="28"/>
  <c r="AV117" i="28"/>
  <c r="R117" i="28"/>
  <c r="O110" i="26"/>
  <c r="S117" i="28"/>
  <c r="P110" i="26"/>
  <c r="S110" i="26"/>
  <c r="T110" i="26"/>
  <c r="U110" i="26"/>
  <c r="V110" i="26"/>
  <c r="W110" i="26"/>
  <c r="X110" i="26"/>
  <c r="Y110" i="26"/>
  <c r="Z110" i="26"/>
  <c r="AA110" i="26"/>
  <c r="AC110" i="26"/>
  <c r="AD110" i="26"/>
  <c r="AE110" i="26"/>
  <c r="A111" i="26"/>
  <c r="E118" i="28"/>
  <c r="B111" i="26"/>
  <c r="C111" i="26"/>
  <c r="D111" i="26"/>
  <c r="E111" i="26"/>
  <c r="F111" i="26"/>
  <c r="G111" i="26"/>
  <c r="H111" i="26"/>
  <c r="I111" i="26"/>
  <c r="M118" i="28"/>
  <c r="J111" i="26"/>
  <c r="K111" i="26"/>
  <c r="L111" i="26"/>
  <c r="M111" i="26"/>
  <c r="AM118" i="28"/>
  <c r="AN118" i="28"/>
  <c r="AO118" i="28"/>
  <c r="AP118" i="28"/>
  <c r="AQ118" i="28"/>
  <c r="Q118" i="28"/>
  <c r="N111" i="26"/>
  <c r="AR118" i="28"/>
  <c r="AS118" i="28"/>
  <c r="AT118" i="28"/>
  <c r="AU118" i="28"/>
  <c r="AV118" i="28"/>
  <c r="R118" i="28"/>
  <c r="O111" i="26"/>
  <c r="S118" i="28"/>
  <c r="P111" i="26"/>
  <c r="S111" i="26"/>
  <c r="T111" i="26"/>
  <c r="U111" i="26"/>
  <c r="V111" i="26"/>
  <c r="W111" i="26"/>
  <c r="X111" i="26"/>
  <c r="Y111" i="26"/>
  <c r="Z111" i="26"/>
  <c r="AA111" i="26"/>
  <c r="AC111" i="26"/>
  <c r="AD111" i="26"/>
  <c r="AE111" i="26"/>
  <c r="A112" i="26"/>
  <c r="E119" i="28"/>
  <c r="B112" i="26"/>
  <c r="C112" i="26"/>
  <c r="D112" i="26"/>
  <c r="E112" i="26"/>
  <c r="F112" i="26"/>
  <c r="G112" i="26"/>
  <c r="H112" i="26"/>
  <c r="I112" i="26"/>
  <c r="M119" i="28"/>
  <c r="J112" i="26"/>
  <c r="K112" i="26"/>
  <c r="L112" i="26"/>
  <c r="M112" i="26"/>
  <c r="AM119" i="28"/>
  <c r="AN119" i="28"/>
  <c r="AO119" i="28"/>
  <c r="AP119" i="28"/>
  <c r="AQ119" i="28"/>
  <c r="Q119" i="28"/>
  <c r="N112" i="26"/>
  <c r="AR119" i="28"/>
  <c r="AS119" i="28"/>
  <c r="AT119" i="28"/>
  <c r="AU119" i="28"/>
  <c r="AV119" i="28"/>
  <c r="R119" i="28"/>
  <c r="O112" i="26"/>
  <c r="S119" i="28"/>
  <c r="P112" i="26"/>
  <c r="S112" i="26"/>
  <c r="T112" i="26"/>
  <c r="U112" i="26"/>
  <c r="V112" i="26"/>
  <c r="W112" i="26"/>
  <c r="X112" i="26"/>
  <c r="Y112" i="26"/>
  <c r="Z112" i="26"/>
  <c r="AA112" i="26"/>
  <c r="AC112" i="26"/>
  <c r="AD112" i="26"/>
  <c r="AE112" i="26"/>
  <c r="A113" i="26"/>
  <c r="E120" i="28"/>
  <c r="B113" i="26"/>
  <c r="C113" i="26"/>
  <c r="D113" i="26"/>
  <c r="E113" i="26"/>
  <c r="F113" i="26"/>
  <c r="G113" i="26"/>
  <c r="H113" i="26"/>
  <c r="I113" i="26"/>
  <c r="M120" i="28"/>
  <c r="J113" i="26"/>
  <c r="K113" i="26"/>
  <c r="L113" i="26"/>
  <c r="M113" i="26"/>
  <c r="AM120" i="28"/>
  <c r="AN120" i="28"/>
  <c r="AO120" i="28"/>
  <c r="AP120" i="28"/>
  <c r="AQ120" i="28"/>
  <c r="Q120" i="28"/>
  <c r="N113" i="26"/>
  <c r="AR120" i="28"/>
  <c r="AS120" i="28"/>
  <c r="AT120" i="28"/>
  <c r="AU120" i="28"/>
  <c r="AV120" i="28"/>
  <c r="R120" i="28"/>
  <c r="O113" i="26"/>
  <c r="S120" i="28"/>
  <c r="P113" i="26"/>
  <c r="S113" i="26"/>
  <c r="T113" i="26"/>
  <c r="U113" i="26"/>
  <c r="V113" i="26"/>
  <c r="W113" i="26"/>
  <c r="X113" i="26"/>
  <c r="Y113" i="26"/>
  <c r="Z113" i="26"/>
  <c r="AA113" i="26"/>
  <c r="AC113" i="26"/>
  <c r="AD113" i="26"/>
  <c r="AE113" i="26"/>
  <c r="A114" i="26"/>
  <c r="E121" i="28"/>
  <c r="B114" i="26"/>
  <c r="C114" i="26"/>
  <c r="D114" i="26"/>
  <c r="E114" i="26"/>
  <c r="F114" i="26"/>
  <c r="G114" i="26"/>
  <c r="H114" i="26"/>
  <c r="I114" i="26"/>
  <c r="M121" i="28"/>
  <c r="J114" i="26"/>
  <c r="K114" i="26"/>
  <c r="L114" i="26"/>
  <c r="M114" i="26"/>
  <c r="AM121" i="28"/>
  <c r="AN121" i="28"/>
  <c r="AO121" i="28"/>
  <c r="AP121" i="28"/>
  <c r="AQ121" i="28"/>
  <c r="Q121" i="28"/>
  <c r="N114" i="26"/>
  <c r="AR121" i="28"/>
  <c r="AS121" i="28"/>
  <c r="AT121" i="28"/>
  <c r="AU121" i="28"/>
  <c r="AV121" i="28"/>
  <c r="R121" i="28"/>
  <c r="O114" i="26"/>
  <c r="S121" i="28"/>
  <c r="P114" i="26"/>
  <c r="S114" i="26"/>
  <c r="T114" i="26"/>
  <c r="U114" i="26"/>
  <c r="V114" i="26"/>
  <c r="W114" i="26"/>
  <c r="X114" i="26"/>
  <c r="Y114" i="26"/>
  <c r="Z114" i="26"/>
  <c r="AA114" i="26"/>
  <c r="AC114" i="26"/>
  <c r="AD114" i="26"/>
  <c r="AE114" i="26"/>
  <c r="A115" i="26"/>
  <c r="E122" i="28"/>
  <c r="B115" i="26"/>
  <c r="C115" i="26"/>
  <c r="D115" i="26"/>
  <c r="E115" i="26"/>
  <c r="F115" i="26"/>
  <c r="G115" i="26"/>
  <c r="H115" i="26"/>
  <c r="I115" i="26"/>
  <c r="M122" i="28"/>
  <c r="J115" i="26"/>
  <c r="K115" i="26"/>
  <c r="L115" i="26"/>
  <c r="M115" i="26"/>
  <c r="AM122" i="28"/>
  <c r="AN122" i="28"/>
  <c r="AO122" i="28"/>
  <c r="AP122" i="28"/>
  <c r="AQ122" i="28"/>
  <c r="Q122" i="28"/>
  <c r="N115" i="26"/>
  <c r="AR122" i="28"/>
  <c r="AS122" i="28"/>
  <c r="AT122" i="28"/>
  <c r="AU122" i="28"/>
  <c r="AV122" i="28"/>
  <c r="R122" i="28"/>
  <c r="O115" i="26"/>
  <c r="S122" i="28"/>
  <c r="P115" i="26"/>
  <c r="S115" i="26"/>
  <c r="T115" i="26"/>
  <c r="U115" i="26"/>
  <c r="V115" i="26"/>
  <c r="W115" i="26"/>
  <c r="X115" i="26"/>
  <c r="Y115" i="26"/>
  <c r="Z115" i="26"/>
  <c r="AA115" i="26"/>
  <c r="AC115" i="26"/>
  <c r="AD115" i="26"/>
  <c r="AE115" i="26"/>
  <c r="A116" i="26"/>
  <c r="E123" i="28"/>
  <c r="B116" i="26"/>
  <c r="C116" i="26"/>
  <c r="D116" i="26"/>
  <c r="E116" i="26"/>
  <c r="F116" i="26"/>
  <c r="G116" i="26"/>
  <c r="H116" i="26"/>
  <c r="I116" i="26"/>
  <c r="M123" i="28"/>
  <c r="J116" i="26"/>
  <c r="K116" i="26"/>
  <c r="L116" i="26"/>
  <c r="M116" i="26"/>
  <c r="AM123" i="28"/>
  <c r="AN123" i="28"/>
  <c r="AO123" i="28"/>
  <c r="AP123" i="28"/>
  <c r="AQ123" i="28"/>
  <c r="Q123" i="28"/>
  <c r="N116" i="26"/>
  <c r="AR123" i="28"/>
  <c r="AS123" i="28"/>
  <c r="AT123" i="28"/>
  <c r="AU123" i="28"/>
  <c r="AV123" i="28"/>
  <c r="R123" i="28"/>
  <c r="O116" i="26"/>
  <c r="S123" i="28"/>
  <c r="P116" i="26"/>
  <c r="S116" i="26"/>
  <c r="T116" i="26"/>
  <c r="U116" i="26"/>
  <c r="V116" i="26"/>
  <c r="W116" i="26"/>
  <c r="X116" i="26"/>
  <c r="Y116" i="26"/>
  <c r="Z116" i="26"/>
  <c r="AA116" i="26"/>
  <c r="AC116" i="26"/>
  <c r="AD116" i="26"/>
  <c r="AE116" i="26"/>
  <c r="A74" i="26"/>
  <c r="E81" i="28"/>
  <c r="B74" i="26"/>
  <c r="C74" i="26"/>
  <c r="D74" i="26"/>
  <c r="E74" i="26"/>
  <c r="F74" i="26"/>
  <c r="G74" i="26"/>
  <c r="H74" i="26"/>
  <c r="I74" i="26"/>
  <c r="M81" i="28"/>
  <c r="J74" i="26"/>
  <c r="K74" i="26"/>
  <c r="L74" i="26"/>
  <c r="M74" i="26"/>
  <c r="L16" i="3"/>
  <c r="AM81" i="28"/>
  <c r="L28" i="3"/>
  <c r="AN81" i="28"/>
  <c r="AO81" i="28"/>
  <c r="AP81" i="28"/>
  <c r="AQ81" i="28"/>
  <c r="Q81" i="28"/>
  <c r="N74" i="26"/>
  <c r="AR81" i="28"/>
  <c r="AS81" i="28"/>
  <c r="AT81" i="28"/>
  <c r="AU81" i="28"/>
  <c r="AV81" i="28"/>
  <c r="R81" i="28"/>
  <c r="O74" i="26"/>
  <c r="S81" i="28"/>
  <c r="P74" i="26"/>
  <c r="S74" i="26"/>
  <c r="T74" i="26"/>
  <c r="U74" i="26"/>
  <c r="V74" i="26"/>
  <c r="W74" i="26"/>
  <c r="X74" i="26"/>
  <c r="Y74" i="26"/>
  <c r="Z74" i="26"/>
  <c r="AA74" i="26"/>
  <c r="AC74" i="26"/>
  <c r="AD74" i="26"/>
  <c r="AE74" i="26"/>
  <c r="A75" i="26"/>
  <c r="E82" i="28"/>
  <c r="B75" i="26"/>
  <c r="C75" i="26"/>
  <c r="D75" i="26"/>
  <c r="E75" i="26"/>
  <c r="F75" i="26"/>
  <c r="G75" i="26"/>
  <c r="H75" i="26"/>
  <c r="I75" i="26"/>
  <c r="M82" i="28"/>
  <c r="J75" i="26"/>
  <c r="K75" i="26"/>
  <c r="L75" i="26"/>
  <c r="M75" i="26"/>
  <c r="AM82" i="28"/>
  <c r="L29" i="3"/>
  <c r="AN82" i="28"/>
  <c r="AO82" i="28"/>
  <c r="AP82" i="28"/>
  <c r="AQ82" i="28"/>
  <c r="Q82" i="28"/>
  <c r="N75" i="26"/>
  <c r="AR82" i="28"/>
  <c r="AS82" i="28"/>
  <c r="AT82" i="28"/>
  <c r="AU82" i="28"/>
  <c r="AV82" i="28"/>
  <c r="R82" i="28"/>
  <c r="O75" i="26"/>
  <c r="S82" i="28"/>
  <c r="P75" i="26"/>
  <c r="S75" i="26"/>
  <c r="T75" i="26"/>
  <c r="U75" i="26"/>
  <c r="V75" i="26"/>
  <c r="W75" i="26"/>
  <c r="X75" i="26"/>
  <c r="Y75" i="26"/>
  <c r="Z75" i="26"/>
  <c r="AA75" i="26"/>
  <c r="AC75" i="26"/>
  <c r="AD75" i="26"/>
  <c r="AE75" i="26"/>
  <c r="A76" i="26"/>
  <c r="E83" i="28"/>
  <c r="B76" i="26"/>
  <c r="C76" i="26"/>
  <c r="D76" i="26"/>
  <c r="E76" i="26"/>
  <c r="F76" i="26"/>
  <c r="G76" i="26"/>
  <c r="H76" i="26"/>
  <c r="I76" i="26"/>
  <c r="M83" i="28"/>
  <c r="J76" i="26"/>
  <c r="K76" i="26"/>
  <c r="L76" i="26"/>
  <c r="M76" i="26"/>
  <c r="L17" i="3"/>
  <c r="AM83" i="28"/>
  <c r="AN83" i="28"/>
  <c r="AO83" i="28"/>
  <c r="AP83" i="28"/>
  <c r="AQ83" i="28"/>
  <c r="Q83" i="28"/>
  <c r="N76" i="26"/>
  <c r="AR83" i="28"/>
  <c r="AS83" i="28"/>
  <c r="AT83" i="28"/>
  <c r="AU83" i="28"/>
  <c r="AV83" i="28"/>
  <c r="R83" i="28"/>
  <c r="O76" i="26"/>
  <c r="S83" i="28"/>
  <c r="P76" i="26"/>
  <c r="S76" i="26"/>
  <c r="T76" i="26"/>
  <c r="U76" i="26"/>
  <c r="V76" i="26"/>
  <c r="W76" i="26"/>
  <c r="X76" i="26"/>
  <c r="Y76" i="26"/>
  <c r="Z76" i="26"/>
  <c r="AA76" i="26"/>
  <c r="AC76" i="26"/>
  <c r="AD76" i="26"/>
  <c r="AE76" i="26"/>
  <c r="A77" i="26"/>
  <c r="E84" i="28"/>
  <c r="B77" i="26"/>
  <c r="C77" i="26"/>
  <c r="D77" i="26"/>
  <c r="E77" i="26"/>
  <c r="F77" i="26"/>
  <c r="G77" i="26"/>
  <c r="H77" i="26"/>
  <c r="I77" i="26"/>
  <c r="M84" i="28"/>
  <c r="J77" i="26"/>
  <c r="K77" i="26"/>
  <c r="L77" i="26"/>
  <c r="M77" i="26"/>
  <c r="AM84" i="28"/>
  <c r="L30" i="3"/>
  <c r="AN84" i="28"/>
  <c r="AO84" i="28"/>
  <c r="AP84" i="28"/>
  <c r="AQ84" i="28"/>
  <c r="Q84" i="28"/>
  <c r="N77" i="26"/>
  <c r="AR84" i="28"/>
  <c r="AS84" i="28"/>
  <c r="AT84" i="28"/>
  <c r="AU84" i="28"/>
  <c r="AV84" i="28"/>
  <c r="R84" i="28"/>
  <c r="O77" i="26"/>
  <c r="S84" i="28"/>
  <c r="P77" i="26"/>
  <c r="S77" i="26"/>
  <c r="T77" i="26"/>
  <c r="U77" i="26"/>
  <c r="V77" i="26"/>
  <c r="W77" i="26"/>
  <c r="X77" i="26"/>
  <c r="Y77" i="26"/>
  <c r="Z77" i="26"/>
  <c r="AA77" i="26"/>
  <c r="AC77" i="26"/>
  <c r="AD77" i="26"/>
  <c r="AE77" i="26"/>
  <c r="A78" i="26"/>
  <c r="E85" i="28"/>
  <c r="B78" i="26"/>
  <c r="C78" i="26"/>
  <c r="D78" i="26"/>
  <c r="E78" i="26"/>
  <c r="F78" i="26"/>
  <c r="G78" i="26"/>
  <c r="H78" i="26"/>
  <c r="I78" i="26"/>
  <c r="M85" i="28"/>
  <c r="J78" i="26"/>
  <c r="K78" i="26"/>
  <c r="L78" i="26"/>
  <c r="M78" i="26"/>
  <c r="L18" i="3"/>
  <c r="AM85" i="28"/>
  <c r="AN85" i="28"/>
  <c r="AO85" i="28"/>
  <c r="AP85" i="28"/>
  <c r="AQ85" i="28"/>
  <c r="Q85" i="28"/>
  <c r="N78" i="26"/>
  <c r="AR85" i="28"/>
  <c r="AS85" i="28"/>
  <c r="AT85" i="28"/>
  <c r="AU85" i="28"/>
  <c r="AV85" i="28"/>
  <c r="R85" i="28"/>
  <c r="O78" i="26"/>
  <c r="S85" i="28"/>
  <c r="P78" i="26"/>
  <c r="S78" i="26"/>
  <c r="T78" i="26"/>
  <c r="U78" i="26"/>
  <c r="V78" i="26"/>
  <c r="W78" i="26"/>
  <c r="X78" i="26"/>
  <c r="Y78" i="26"/>
  <c r="Z78" i="26"/>
  <c r="AA78" i="26"/>
  <c r="AC78" i="26"/>
  <c r="AD78" i="26"/>
  <c r="AE78" i="26"/>
  <c r="A79" i="26"/>
  <c r="E86" i="28"/>
  <c r="B79" i="26"/>
  <c r="C79" i="26"/>
  <c r="D79" i="26"/>
  <c r="E79" i="26"/>
  <c r="F79" i="26"/>
  <c r="G79" i="26"/>
  <c r="H79" i="26"/>
  <c r="I79" i="26"/>
  <c r="M86" i="28"/>
  <c r="J79" i="26"/>
  <c r="K79" i="26"/>
  <c r="L79" i="26"/>
  <c r="M79" i="26"/>
  <c r="AM86" i="28"/>
  <c r="L31" i="3"/>
  <c r="AN86" i="28"/>
  <c r="AO86" i="28"/>
  <c r="AP86" i="28"/>
  <c r="AQ86" i="28"/>
  <c r="Q86" i="28"/>
  <c r="N79" i="26"/>
  <c r="AR86" i="28"/>
  <c r="AS86" i="28"/>
  <c r="AT86" i="28"/>
  <c r="AU86" i="28"/>
  <c r="AV86" i="28"/>
  <c r="R86" i="28"/>
  <c r="O79" i="26"/>
  <c r="S86" i="28"/>
  <c r="P79" i="26"/>
  <c r="S79" i="26"/>
  <c r="T79" i="26"/>
  <c r="U79" i="26"/>
  <c r="V79" i="26"/>
  <c r="W79" i="26"/>
  <c r="X79" i="26"/>
  <c r="Y79" i="26"/>
  <c r="Z79" i="26"/>
  <c r="AA79" i="26"/>
  <c r="AC79" i="26"/>
  <c r="AD79" i="26"/>
  <c r="AE79" i="26"/>
  <c r="A80" i="26"/>
  <c r="E87" i="28"/>
  <c r="B80" i="26"/>
  <c r="C80" i="26"/>
  <c r="D80" i="26"/>
  <c r="E80" i="26"/>
  <c r="F80" i="26"/>
  <c r="G80" i="26"/>
  <c r="H80" i="26"/>
  <c r="I80" i="26"/>
  <c r="M87" i="28"/>
  <c r="J80" i="26"/>
  <c r="K80" i="26"/>
  <c r="L80" i="26"/>
  <c r="M80" i="26"/>
  <c r="L19" i="3"/>
  <c r="AM87" i="28"/>
  <c r="AN87" i="28"/>
  <c r="AO87" i="28"/>
  <c r="AP87" i="28"/>
  <c r="AQ87" i="28"/>
  <c r="Q87" i="28"/>
  <c r="N80" i="26"/>
  <c r="AR87" i="28"/>
  <c r="AS87" i="28"/>
  <c r="AT87" i="28"/>
  <c r="AU87" i="28"/>
  <c r="AV87" i="28"/>
  <c r="R87" i="28"/>
  <c r="O80" i="26"/>
  <c r="S87" i="28"/>
  <c r="P80" i="26"/>
  <c r="S80" i="26"/>
  <c r="T80" i="26"/>
  <c r="U80" i="26"/>
  <c r="V80" i="26"/>
  <c r="W80" i="26"/>
  <c r="X80" i="26"/>
  <c r="Y80" i="26"/>
  <c r="Z80" i="26"/>
  <c r="AA80" i="26"/>
  <c r="AC80" i="26"/>
  <c r="AD80" i="26"/>
  <c r="AE80" i="26"/>
  <c r="A81" i="26"/>
  <c r="E88" i="28"/>
  <c r="B81" i="26"/>
  <c r="C81" i="26"/>
  <c r="D81" i="26"/>
  <c r="E81" i="26"/>
  <c r="F81" i="26"/>
  <c r="G81" i="26"/>
  <c r="H81" i="26"/>
  <c r="I81" i="26"/>
  <c r="M88" i="28"/>
  <c r="J81" i="26"/>
  <c r="K81" i="26"/>
  <c r="L81" i="26"/>
  <c r="M81" i="26"/>
  <c r="AM88" i="28"/>
  <c r="L32" i="3"/>
  <c r="AN88" i="28"/>
  <c r="AO88" i="28"/>
  <c r="AP88" i="28"/>
  <c r="AQ88" i="28"/>
  <c r="Q88" i="28"/>
  <c r="N81" i="26"/>
  <c r="AR88" i="28"/>
  <c r="AS88" i="28"/>
  <c r="AT88" i="28"/>
  <c r="AU88" i="28"/>
  <c r="AV88" i="28"/>
  <c r="R88" i="28"/>
  <c r="O81" i="26"/>
  <c r="S88" i="28"/>
  <c r="P81" i="26"/>
  <c r="S81" i="26"/>
  <c r="T81" i="26"/>
  <c r="U81" i="26"/>
  <c r="V81" i="26"/>
  <c r="W81" i="26"/>
  <c r="X81" i="26"/>
  <c r="Y81" i="26"/>
  <c r="Z81" i="26"/>
  <c r="AA81" i="26"/>
  <c r="AC81" i="26"/>
  <c r="AD81" i="26"/>
  <c r="AE81" i="26"/>
  <c r="A82" i="26"/>
  <c r="E89" i="28"/>
  <c r="B82" i="26"/>
  <c r="C82" i="26"/>
  <c r="D82" i="26"/>
  <c r="E82" i="26"/>
  <c r="F82" i="26"/>
  <c r="G82" i="26"/>
  <c r="H82" i="26"/>
  <c r="I82" i="26"/>
  <c r="M89" i="28"/>
  <c r="J82" i="26"/>
  <c r="K82" i="26"/>
  <c r="L82" i="26"/>
  <c r="M82" i="26"/>
  <c r="L20" i="3"/>
  <c r="AM89" i="28"/>
  <c r="AN89" i="28"/>
  <c r="AO89" i="28"/>
  <c r="AP89" i="28"/>
  <c r="AQ89" i="28"/>
  <c r="Q89" i="28"/>
  <c r="N82" i="26"/>
  <c r="AR89" i="28"/>
  <c r="AS89" i="28"/>
  <c r="AT89" i="28"/>
  <c r="AU89" i="28"/>
  <c r="AV89" i="28"/>
  <c r="R89" i="28"/>
  <c r="O82" i="26"/>
  <c r="S89" i="28"/>
  <c r="P82" i="26"/>
  <c r="S82" i="26"/>
  <c r="T82" i="26"/>
  <c r="U82" i="26"/>
  <c r="V82" i="26"/>
  <c r="W82" i="26"/>
  <c r="X82" i="26"/>
  <c r="Y82" i="26"/>
  <c r="Z82" i="26"/>
  <c r="AA82" i="26"/>
  <c r="AC82" i="26"/>
  <c r="AD82" i="26"/>
  <c r="AE82" i="26"/>
  <c r="A83" i="26"/>
  <c r="E90" i="28"/>
  <c r="B83" i="26"/>
  <c r="C83" i="26"/>
  <c r="D83" i="26"/>
  <c r="E83" i="26"/>
  <c r="F83" i="26"/>
  <c r="G83" i="26"/>
  <c r="H83" i="26"/>
  <c r="I83" i="26"/>
  <c r="M90" i="28"/>
  <c r="J83" i="26"/>
  <c r="K83" i="26"/>
  <c r="L83" i="26"/>
  <c r="M83" i="26"/>
  <c r="L21" i="3"/>
  <c r="AM90" i="28"/>
  <c r="L33" i="3"/>
  <c r="AN90" i="28"/>
  <c r="AO90" i="28"/>
  <c r="AP90" i="28"/>
  <c r="AQ90" i="28"/>
  <c r="Q90" i="28"/>
  <c r="N83" i="26"/>
  <c r="AR90" i="28"/>
  <c r="AS90" i="28"/>
  <c r="AT90" i="28"/>
  <c r="AU90" i="28"/>
  <c r="AV90" i="28"/>
  <c r="R90" i="28"/>
  <c r="O83" i="26"/>
  <c r="S90" i="28"/>
  <c r="P83" i="26"/>
  <c r="S83" i="26"/>
  <c r="T83" i="26"/>
  <c r="U83" i="26"/>
  <c r="V83" i="26"/>
  <c r="W83" i="26"/>
  <c r="X83" i="26"/>
  <c r="Y83" i="26"/>
  <c r="Z83" i="26"/>
  <c r="AA83" i="26"/>
  <c r="AC83" i="26"/>
  <c r="AD83" i="26"/>
  <c r="AE83" i="26"/>
  <c r="A84" i="26"/>
  <c r="E91" i="28"/>
  <c r="B84" i="26"/>
  <c r="C84" i="26"/>
  <c r="D84" i="26"/>
  <c r="E84" i="26"/>
  <c r="F84" i="26"/>
  <c r="G84" i="26"/>
  <c r="H84" i="26"/>
  <c r="I84" i="26"/>
  <c r="M91" i="28"/>
  <c r="J84" i="26"/>
  <c r="K84" i="26"/>
  <c r="L84" i="26"/>
  <c r="M84" i="26"/>
  <c r="AM91" i="28"/>
  <c r="AN91" i="28"/>
  <c r="AO91" i="28"/>
  <c r="AP91" i="28"/>
  <c r="AQ91" i="28"/>
  <c r="Q91" i="28"/>
  <c r="N84" i="26"/>
  <c r="AR91" i="28"/>
  <c r="AS91" i="28"/>
  <c r="AT91" i="28"/>
  <c r="AU91" i="28"/>
  <c r="AV91" i="28"/>
  <c r="R91" i="28"/>
  <c r="O84" i="26"/>
  <c r="S91" i="28"/>
  <c r="P84" i="26"/>
  <c r="S84" i="26"/>
  <c r="T84" i="26"/>
  <c r="U84" i="26"/>
  <c r="V84" i="26"/>
  <c r="W84" i="26"/>
  <c r="X84" i="26"/>
  <c r="Y84" i="26"/>
  <c r="Z84" i="26"/>
  <c r="AA84" i="26"/>
  <c r="AC84" i="26"/>
  <c r="AD84" i="26"/>
  <c r="AE84" i="26"/>
  <c r="A85" i="26"/>
  <c r="E92" i="28"/>
  <c r="B85" i="26"/>
  <c r="C85" i="26"/>
  <c r="D85" i="26"/>
  <c r="E85" i="26"/>
  <c r="F85" i="26"/>
  <c r="G85" i="26"/>
  <c r="H85" i="26"/>
  <c r="I85" i="26"/>
  <c r="M92" i="28"/>
  <c r="J85" i="26"/>
  <c r="K85" i="26"/>
  <c r="L85" i="26"/>
  <c r="M85" i="26"/>
  <c r="AM92" i="28"/>
  <c r="AN92" i="28"/>
  <c r="AO92" i="28"/>
  <c r="AP92" i="28"/>
  <c r="AQ92" i="28"/>
  <c r="Q92" i="28"/>
  <c r="N85" i="26"/>
  <c r="AR92" i="28"/>
  <c r="AS92" i="28"/>
  <c r="AT92" i="28"/>
  <c r="AU92" i="28"/>
  <c r="AV92" i="28"/>
  <c r="R92" i="28"/>
  <c r="O85" i="26"/>
  <c r="S92" i="28"/>
  <c r="P85" i="26"/>
  <c r="S85" i="26"/>
  <c r="T85" i="26"/>
  <c r="U85" i="26"/>
  <c r="V85" i="26"/>
  <c r="W85" i="26"/>
  <c r="X85" i="26"/>
  <c r="Y85" i="26"/>
  <c r="Z85" i="26"/>
  <c r="AA85" i="26"/>
  <c r="AC85" i="26"/>
  <c r="AD85" i="26"/>
  <c r="AE85" i="26"/>
  <c r="A86" i="26"/>
  <c r="E93" i="28"/>
  <c r="B86" i="26"/>
  <c r="C86" i="26"/>
  <c r="D86" i="26"/>
  <c r="E86" i="26"/>
  <c r="F86" i="26"/>
  <c r="G86" i="26"/>
  <c r="H86" i="26"/>
  <c r="I86" i="26"/>
  <c r="M93" i="28"/>
  <c r="J86" i="26"/>
  <c r="K86" i="26"/>
  <c r="L86" i="26"/>
  <c r="M86" i="26"/>
  <c r="AM93" i="28"/>
  <c r="AN93" i="28"/>
  <c r="AO93" i="28"/>
  <c r="AP93" i="28"/>
  <c r="AQ93" i="28"/>
  <c r="Q93" i="28"/>
  <c r="N86" i="26"/>
  <c r="AR93" i="28"/>
  <c r="AS93" i="28"/>
  <c r="AT93" i="28"/>
  <c r="AU93" i="28"/>
  <c r="AV93" i="28"/>
  <c r="R93" i="28"/>
  <c r="O86" i="26"/>
  <c r="S93" i="28"/>
  <c r="P86" i="26"/>
  <c r="S86" i="26"/>
  <c r="T86" i="26"/>
  <c r="U86" i="26"/>
  <c r="V86" i="26"/>
  <c r="W86" i="26"/>
  <c r="X86" i="26"/>
  <c r="Y86" i="26"/>
  <c r="Z86" i="26"/>
  <c r="AA86" i="26"/>
  <c r="AC86" i="26"/>
  <c r="AD86" i="26"/>
  <c r="AE86" i="26"/>
  <c r="A87" i="26"/>
  <c r="E94" i="28"/>
  <c r="B87" i="26"/>
  <c r="C87" i="26"/>
  <c r="D87" i="26"/>
  <c r="E87" i="26"/>
  <c r="F87" i="26"/>
  <c r="G87" i="26"/>
  <c r="H87" i="26"/>
  <c r="I87" i="26"/>
  <c r="M94" i="28"/>
  <c r="J87" i="26"/>
  <c r="K87" i="26"/>
  <c r="L87" i="26"/>
  <c r="M87" i="26"/>
  <c r="AM94" i="28"/>
  <c r="AN94" i="28"/>
  <c r="AO94" i="28"/>
  <c r="AP94" i="28"/>
  <c r="AQ94" i="28"/>
  <c r="Q94" i="28"/>
  <c r="N87" i="26"/>
  <c r="AR94" i="28"/>
  <c r="AS94" i="28"/>
  <c r="AT94" i="28"/>
  <c r="AU94" i="28"/>
  <c r="AV94" i="28"/>
  <c r="R94" i="28"/>
  <c r="O87" i="26"/>
  <c r="S94" i="28"/>
  <c r="P87" i="26"/>
  <c r="S87" i="26"/>
  <c r="T87" i="26"/>
  <c r="U87" i="26"/>
  <c r="V87" i="26"/>
  <c r="W87" i="26"/>
  <c r="X87" i="26"/>
  <c r="Y87" i="26"/>
  <c r="Z87" i="26"/>
  <c r="AA87" i="26"/>
  <c r="AC87" i="26"/>
  <c r="AD87" i="26"/>
  <c r="AE87" i="26"/>
  <c r="A88" i="26"/>
  <c r="E95" i="28"/>
  <c r="B88" i="26"/>
  <c r="C88" i="26"/>
  <c r="D88" i="26"/>
  <c r="E88" i="26"/>
  <c r="F88" i="26"/>
  <c r="G88" i="26"/>
  <c r="H88" i="26"/>
  <c r="I88" i="26"/>
  <c r="M95" i="28"/>
  <c r="J88" i="26"/>
  <c r="K88" i="26"/>
  <c r="L88" i="26"/>
  <c r="M88" i="26"/>
  <c r="AM95" i="28"/>
  <c r="AN95" i="28"/>
  <c r="AO95" i="28"/>
  <c r="AP95" i="28"/>
  <c r="AQ95" i="28"/>
  <c r="Q95" i="28"/>
  <c r="N88" i="26"/>
  <c r="AR95" i="28"/>
  <c r="AS95" i="28"/>
  <c r="AT95" i="28"/>
  <c r="AU95" i="28"/>
  <c r="AV95" i="28"/>
  <c r="R95" i="28"/>
  <c r="O88" i="26"/>
  <c r="S95" i="28"/>
  <c r="P88" i="26"/>
  <c r="S88" i="26"/>
  <c r="T88" i="26"/>
  <c r="U88" i="26"/>
  <c r="V88" i="26"/>
  <c r="W88" i="26"/>
  <c r="X88" i="26"/>
  <c r="Y88" i="26"/>
  <c r="Z88" i="26"/>
  <c r="AA88" i="26"/>
  <c r="AC88" i="26"/>
  <c r="AD88" i="26"/>
  <c r="AE88" i="26"/>
  <c r="A89" i="26"/>
  <c r="E96" i="28"/>
  <c r="B89" i="26"/>
  <c r="C89" i="26"/>
  <c r="D89" i="26"/>
  <c r="E89" i="26"/>
  <c r="F89" i="26"/>
  <c r="G89" i="26"/>
  <c r="H89" i="26"/>
  <c r="I89" i="26"/>
  <c r="M96" i="28"/>
  <c r="J89" i="26"/>
  <c r="K89" i="26"/>
  <c r="L89" i="26"/>
  <c r="M89" i="26"/>
  <c r="AM96" i="28"/>
  <c r="AN96" i="28"/>
  <c r="AO96" i="28"/>
  <c r="AP96" i="28"/>
  <c r="AQ96" i="28"/>
  <c r="Q96" i="28"/>
  <c r="N89" i="26"/>
  <c r="AR96" i="28"/>
  <c r="AS96" i="28"/>
  <c r="AT96" i="28"/>
  <c r="AU96" i="28"/>
  <c r="AV96" i="28"/>
  <c r="R96" i="28"/>
  <c r="O89" i="26"/>
  <c r="S96" i="28"/>
  <c r="P89" i="26"/>
  <c r="S89" i="26"/>
  <c r="T89" i="26"/>
  <c r="U89" i="26"/>
  <c r="V89" i="26"/>
  <c r="W89" i="26"/>
  <c r="X89" i="26"/>
  <c r="Y89" i="26"/>
  <c r="Z89" i="26"/>
  <c r="AA89" i="26"/>
  <c r="AC89" i="26"/>
  <c r="AD89" i="26"/>
  <c r="AE89" i="26"/>
  <c r="A90" i="26"/>
  <c r="E97" i="28"/>
  <c r="B90" i="26"/>
  <c r="C90" i="26"/>
  <c r="D90" i="26"/>
  <c r="E90" i="26"/>
  <c r="F90" i="26"/>
  <c r="G90" i="26"/>
  <c r="H90" i="26"/>
  <c r="I90" i="26"/>
  <c r="M97" i="28"/>
  <c r="J90" i="26"/>
  <c r="K90" i="26"/>
  <c r="L90" i="26"/>
  <c r="M90" i="26"/>
  <c r="AM97" i="28"/>
  <c r="AN97" i="28"/>
  <c r="AO97" i="28"/>
  <c r="AP97" i="28"/>
  <c r="AQ97" i="28"/>
  <c r="Q97" i="28"/>
  <c r="N90" i="26"/>
  <c r="AR97" i="28"/>
  <c r="AS97" i="28"/>
  <c r="AT97" i="28"/>
  <c r="AU97" i="28"/>
  <c r="AV97" i="28"/>
  <c r="R97" i="28"/>
  <c r="O90" i="26"/>
  <c r="S97" i="28"/>
  <c r="P90" i="26"/>
  <c r="S90" i="26"/>
  <c r="T90" i="26"/>
  <c r="U90" i="26"/>
  <c r="V90" i="26"/>
  <c r="W90" i="26"/>
  <c r="X90" i="26"/>
  <c r="Y90" i="26"/>
  <c r="Z90" i="26"/>
  <c r="AA90" i="26"/>
  <c r="AC90" i="26"/>
  <c r="AD90" i="26"/>
  <c r="AE90" i="26"/>
  <c r="A91" i="26"/>
  <c r="E98" i="28"/>
  <c r="B91" i="26"/>
  <c r="C91" i="26"/>
  <c r="D91" i="26"/>
  <c r="E91" i="26"/>
  <c r="F91" i="26"/>
  <c r="G91" i="26"/>
  <c r="H91" i="26"/>
  <c r="I91" i="26"/>
  <c r="M98" i="28"/>
  <c r="J91" i="26"/>
  <c r="K91" i="26"/>
  <c r="L91" i="26"/>
  <c r="M91" i="26"/>
  <c r="AM98" i="28"/>
  <c r="AN98" i="28"/>
  <c r="AO98" i="28"/>
  <c r="AP98" i="28"/>
  <c r="AQ98" i="28"/>
  <c r="Q98" i="28"/>
  <c r="N91" i="26"/>
  <c r="AR98" i="28"/>
  <c r="AS98" i="28"/>
  <c r="AT98" i="28"/>
  <c r="AU98" i="28"/>
  <c r="AV98" i="28"/>
  <c r="R98" i="28"/>
  <c r="O91" i="26"/>
  <c r="S98" i="28"/>
  <c r="P91" i="26"/>
  <c r="S91" i="26"/>
  <c r="T91" i="26"/>
  <c r="U91" i="26"/>
  <c r="V91" i="26"/>
  <c r="W91" i="26"/>
  <c r="X91" i="26"/>
  <c r="Y91" i="26"/>
  <c r="Z91" i="26"/>
  <c r="AA91" i="26"/>
  <c r="AC91" i="26"/>
  <c r="AD91" i="26"/>
  <c r="AE91" i="26"/>
  <c r="A92" i="26"/>
  <c r="E99" i="28"/>
  <c r="B92" i="26"/>
  <c r="C92" i="26"/>
  <c r="D92" i="26"/>
  <c r="E92" i="26"/>
  <c r="F92" i="26"/>
  <c r="G92" i="26"/>
  <c r="H92" i="26"/>
  <c r="I92" i="26"/>
  <c r="M99" i="28"/>
  <c r="J92" i="26"/>
  <c r="K92" i="26"/>
  <c r="L92" i="26"/>
  <c r="M92" i="26"/>
  <c r="AM99" i="28"/>
  <c r="AN99" i="28"/>
  <c r="AO99" i="28"/>
  <c r="AP99" i="28"/>
  <c r="AQ99" i="28"/>
  <c r="Q99" i="28"/>
  <c r="N92" i="26"/>
  <c r="AR99" i="28"/>
  <c r="AS99" i="28"/>
  <c r="AT99" i="28"/>
  <c r="AU99" i="28"/>
  <c r="AV99" i="28"/>
  <c r="R99" i="28"/>
  <c r="O92" i="26"/>
  <c r="S99" i="28"/>
  <c r="P92" i="26"/>
  <c r="S92" i="26"/>
  <c r="T92" i="26"/>
  <c r="U92" i="26"/>
  <c r="V92" i="26"/>
  <c r="W92" i="26"/>
  <c r="X92" i="26"/>
  <c r="Y92" i="26"/>
  <c r="Z92" i="26"/>
  <c r="AA92" i="26"/>
  <c r="AC92" i="26"/>
  <c r="AD92" i="26"/>
  <c r="AE92" i="26"/>
  <c r="A93" i="26"/>
  <c r="E100" i="28"/>
  <c r="B93" i="26"/>
  <c r="C93" i="26"/>
  <c r="D93" i="26"/>
  <c r="E93" i="26"/>
  <c r="F93" i="26"/>
  <c r="G93" i="26"/>
  <c r="H93" i="26"/>
  <c r="I93" i="26"/>
  <c r="M100" i="28"/>
  <c r="J93" i="26"/>
  <c r="K93" i="26"/>
  <c r="L93" i="26"/>
  <c r="M93" i="26"/>
  <c r="AM100" i="28"/>
  <c r="AN100" i="28"/>
  <c r="AO100" i="28"/>
  <c r="AP100" i="28"/>
  <c r="AQ100" i="28"/>
  <c r="Q100" i="28"/>
  <c r="N93" i="26"/>
  <c r="AR100" i="28"/>
  <c r="AS100" i="28"/>
  <c r="AT100" i="28"/>
  <c r="AU100" i="28"/>
  <c r="AV100" i="28"/>
  <c r="R100" i="28"/>
  <c r="O93" i="26"/>
  <c r="S100" i="28"/>
  <c r="P93" i="26"/>
  <c r="S93" i="26"/>
  <c r="T93" i="26"/>
  <c r="U93" i="26"/>
  <c r="V93" i="26"/>
  <c r="W93" i="26"/>
  <c r="X93" i="26"/>
  <c r="Y93" i="26"/>
  <c r="Z93" i="26"/>
  <c r="AA93" i="26"/>
  <c r="AC93" i="26"/>
  <c r="AD93" i="26"/>
  <c r="AE93" i="26"/>
  <c r="A51" i="26"/>
  <c r="E58" i="28"/>
  <c r="B51" i="26"/>
  <c r="C51" i="26"/>
  <c r="D51" i="26"/>
  <c r="E51" i="26"/>
  <c r="F51" i="26"/>
  <c r="G51" i="26"/>
  <c r="H51" i="26"/>
  <c r="I51" i="26"/>
  <c r="M58" i="28"/>
  <c r="J51" i="26"/>
  <c r="K51" i="26"/>
  <c r="L51" i="26"/>
  <c r="M51" i="26"/>
  <c r="AM58" i="28"/>
  <c r="AN58" i="28"/>
  <c r="AO58" i="28"/>
  <c r="AP58" i="28"/>
  <c r="AQ58" i="28"/>
  <c r="Q58" i="28"/>
  <c r="N51" i="26"/>
  <c r="AR58" i="28"/>
  <c r="AS58" i="28"/>
  <c r="AT58" i="28"/>
  <c r="AU58" i="28"/>
  <c r="AV58" i="28"/>
  <c r="R58" i="28"/>
  <c r="O51" i="26"/>
  <c r="S58" i="28"/>
  <c r="P51" i="26"/>
  <c r="S51" i="26"/>
  <c r="T51" i="26"/>
  <c r="U51" i="26"/>
  <c r="V51" i="26"/>
  <c r="W51" i="26"/>
  <c r="X51" i="26"/>
  <c r="Y51" i="26"/>
  <c r="Z51" i="26"/>
  <c r="AA51" i="26"/>
  <c r="AC51" i="26"/>
  <c r="AD51" i="26"/>
  <c r="AE51" i="26"/>
  <c r="A52" i="26"/>
  <c r="E59" i="28"/>
  <c r="B52" i="26"/>
  <c r="C52" i="26"/>
  <c r="D52" i="26"/>
  <c r="E52" i="26"/>
  <c r="F52" i="26"/>
  <c r="G52" i="26"/>
  <c r="H52" i="26"/>
  <c r="I52" i="26"/>
  <c r="M59" i="28"/>
  <c r="J52" i="26"/>
  <c r="K52" i="26"/>
  <c r="L52" i="26"/>
  <c r="M52" i="26"/>
  <c r="AM59" i="28"/>
  <c r="AN59" i="28"/>
  <c r="AO59" i="28"/>
  <c r="AP59" i="28"/>
  <c r="AQ59" i="28"/>
  <c r="Q59" i="28"/>
  <c r="N52" i="26"/>
  <c r="AR59" i="28"/>
  <c r="AS59" i="28"/>
  <c r="AT59" i="28"/>
  <c r="AU59" i="28"/>
  <c r="AV59" i="28"/>
  <c r="R59" i="28"/>
  <c r="O52" i="26"/>
  <c r="S59" i="28"/>
  <c r="P52" i="26"/>
  <c r="S52" i="26"/>
  <c r="T52" i="26"/>
  <c r="U52" i="26"/>
  <c r="V52" i="26"/>
  <c r="W52" i="26"/>
  <c r="X52" i="26"/>
  <c r="Y52" i="26"/>
  <c r="Z52" i="26"/>
  <c r="AA52" i="26"/>
  <c r="AC52" i="26"/>
  <c r="AD52" i="26"/>
  <c r="AE52" i="26"/>
  <c r="A53" i="26"/>
  <c r="E60" i="28"/>
  <c r="B53" i="26"/>
  <c r="C53" i="26"/>
  <c r="D53" i="26"/>
  <c r="E53" i="26"/>
  <c r="F53" i="26"/>
  <c r="G53" i="26"/>
  <c r="H53" i="26"/>
  <c r="I53" i="26"/>
  <c r="M60" i="28"/>
  <c r="J53" i="26"/>
  <c r="K53" i="26"/>
  <c r="L53" i="26"/>
  <c r="M53" i="26"/>
  <c r="AM60" i="28"/>
  <c r="AN60" i="28"/>
  <c r="AO60" i="28"/>
  <c r="AP60" i="28"/>
  <c r="AQ60" i="28"/>
  <c r="Q60" i="28"/>
  <c r="N53" i="26"/>
  <c r="AR60" i="28"/>
  <c r="AS60" i="28"/>
  <c r="AT60" i="28"/>
  <c r="AU60" i="28"/>
  <c r="AV60" i="28"/>
  <c r="R60" i="28"/>
  <c r="O53" i="26"/>
  <c r="S60" i="28"/>
  <c r="P53" i="26"/>
  <c r="S53" i="26"/>
  <c r="T53" i="26"/>
  <c r="U53" i="26"/>
  <c r="V53" i="26"/>
  <c r="W53" i="26"/>
  <c r="X53" i="26"/>
  <c r="Y53" i="26"/>
  <c r="Z53" i="26"/>
  <c r="AA53" i="26"/>
  <c r="AC53" i="26"/>
  <c r="AD53" i="26"/>
  <c r="AE53" i="26"/>
  <c r="A54" i="26"/>
  <c r="E61" i="28"/>
  <c r="B54" i="26"/>
  <c r="C54" i="26"/>
  <c r="D54" i="26"/>
  <c r="E54" i="26"/>
  <c r="F54" i="26"/>
  <c r="G54" i="26"/>
  <c r="H54" i="26"/>
  <c r="I54" i="26"/>
  <c r="M61" i="28"/>
  <c r="J54" i="26"/>
  <c r="K54" i="26"/>
  <c r="L54" i="26"/>
  <c r="M54" i="26"/>
  <c r="AM61" i="28"/>
  <c r="AN61" i="28"/>
  <c r="AO61" i="28"/>
  <c r="AP61" i="28"/>
  <c r="AQ61" i="28"/>
  <c r="Q61" i="28"/>
  <c r="N54" i="26"/>
  <c r="AR61" i="28"/>
  <c r="AS61" i="28"/>
  <c r="AT61" i="28"/>
  <c r="AU61" i="28"/>
  <c r="AV61" i="28"/>
  <c r="R61" i="28"/>
  <c r="O54" i="26"/>
  <c r="S61" i="28"/>
  <c r="P54" i="26"/>
  <c r="S54" i="26"/>
  <c r="T54" i="26"/>
  <c r="U54" i="26"/>
  <c r="V54" i="26"/>
  <c r="W54" i="26"/>
  <c r="X54" i="26"/>
  <c r="Y54" i="26"/>
  <c r="Z54" i="26"/>
  <c r="AA54" i="26"/>
  <c r="AC54" i="26"/>
  <c r="AD54" i="26"/>
  <c r="AE54" i="26"/>
  <c r="A55" i="26"/>
  <c r="E62" i="28"/>
  <c r="B55" i="26"/>
  <c r="C55" i="26"/>
  <c r="D55" i="26"/>
  <c r="E55" i="26"/>
  <c r="F55" i="26"/>
  <c r="G55" i="26"/>
  <c r="H55" i="26"/>
  <c r="I55" i="26"/>
  <c r="M62" i="28"/>
  <c r="J55" i="26"/>
  <c r="K55" i="26"/>
  <c r="L55" i="26"/>
  <c r="M55" i="26"/>
  <c r="AM62" i="28"/>
  <c r="AN62" i="28"/>
  <c r="AO62" i="28"/>
  <c r="AP62" i="28"/>
  <c r="AQ62" i="28"/>
  <c r="Q62" i="28"/>
  <c r="N55" i="26"/>
  <c r="AR62" i="28"/>
  <c r="AS62" i="28"/>
  <c r="AT62" i="28"/>
  <c r="AU62" i="28"/>
  <c r="AV62" i="28"/>
  <c r="R62" i="28"/>
  <c r="O55" i="26"/>
  <c r="S62" i="28"/>
  <c r="P55" i="26"/>
  <c r="S55" i="26"/>
  <c r="T55" i="26"/>
  <c r="U55" i="26"/>
  <c r="V55" i="26"/>
  <c r="W55" i="26"/>
  <c r="X55" i="26"/>
  <c r="Y55" i="26"/>
  <c r="Z55" i="26"/>
  <c r="AA55" i="26"/>
  <c r="AC55" i="26"/>
  <c r="AD55" i="26"/>
  <c r="AE55" i="26"/>
  <c r="A56" i="26"/>
  <c r="E63" i="28"/>
  <c r="B56" i="26"/>
  <c r="C56" i="26"/>
  <c r="D56" i="26"/>
  <c r="E56" i="26"/>
  <c r="F56" i="26"/>
  <c r="G56" i="26"/>
  <c r="H56" i="26"/>
  <c r="I56" i="26"/>
  <c r="M63" i="28"/>
  <c r="J56" i="26"/>
  <c r="K56" i="26"/>
  <c r="L56" i="26"/>
  <c r="M56" i="26"/>
  <c r="AM63" i="28"/>
  <c r="AN63" i="28"/>
  <c r="AO63" i="28"/>
  <c r="AP63" i="28"/>
  <c r="AQ63" i="28"/>
  <c r="Q63" i="28"/>
  <c r="N56" i="26"/>
  <c r="AR63" i="28"/>
  <c r="AS63" i="28"/>
  <c r="AT63" i="28"/>
  <c r="AU63" i="28"/>
  <c r="AV63" i="28"/>
  <c r="R63" i="28"/>
  <c r="O56" i="26"/>
  <c r="S63" i="28"/>
  <c r="P56" i="26"/>
  <c r="S56" i="26"/>
  <c r="T56" i="26"/>
  <c r="U56" i="26"/>
  <c r="V56" i="26"/>
  <c r="W56" i="26"/>
  <c r="X56" i="26"/>
  <c r="Y56" i="26"/>
  <c r="Z56" i="26"/>
  <c r="AA56" i="26"/>
  <c r="AC56" i="26"/>
  <c r="AD56" i="26"/>
  <c r="AE56" i="26"/>
  <c r="A57" i="26"/>
  <c r="E64" i="28"/>
  <c r="B57" i="26"/>
  <c r="C57" i="26"/>
  <c r="D57" i="26"/>
  <c r="E57" i="26"/>
  <c r="F57" i="26"/>
  <c r="G57" i="26"/>
  <c r="H57" i="26"/>
  <c r="I57" i="26"/>
  <c r="M64" i="28"/>
  <c r="J57" i="26"/>
  <c r="K57" i="26"/>
  <c r="L57" i="26"/>
  <c r="M57" i="26"/>
  <c r="AM64" i="28"/>
  <c r="AN64" i="28"/>
  <c r="AO64" i="28"/>
  <c r="AP64" i="28"/>
  <c r="AQ64" i="28"/>
  <c r="Q64" i="28"/>
  <c r="N57" i="26"/>
  <c r="AR64" i="28"/>
  <c r="AS64" i="28"/>
  <c r="AT64" i="28"/>
  <c r="AU64" i="28"/>
  <c r="AV64" i="28"/>
  <c r="R64" i="28"/>
  <c r="O57" i="26"/>
  <c r="S64" i="28"/>
  <c r="P57" i="26"/>
  <c r="S57" i="26"/>
  <c r="T57" i="26"/>
  <c r="U57" i="26"/>
  <c r="V57" i="26"/>
  <c r="W57" i="26"/>
  <c r="X57" i="26"/>
  <c r="Y57" i="26"/>
  <c r="Z57" i="26"/>
  <c r="AA57" i="26"/>
  <c r="AC57" i="26"/>
  <c r="AD57" i="26"/>
  <c r="AE57" i="26"/>
  <c r="A58" i="26"/>
  <c r="E65" i="28"/>
  <c r="B58" i="26"/>
  <c r="C58" i="26"/>
  <c r="D58" i="26"/>
  <c r="E58" i="26"/>
  <c r="F58" i="26"/>
  <c r="G58" i="26"/>
  <c r="H58" i="26"/>
  <c r="I58" i="26"/>
  <c r="M65" i="28"/>
  <c r="J58" i="26"/>
  <c r="K58" i="26"/>
  <c r="L58" i="26"/>
  <c r="M58" i="26"/>
  <c r="AM65" i="28"/>
  <c r="AN65" i="28"/>
  <c r="AO65" i="28"/>
  <c r="AP65" i="28"/>
  <c r="AQ65" i="28"/>
  <c r="Q65" i="28"/>
  <c r="N58" i="26"/>
  <c r="AR65" i="28"/>
  <c r="AS65" i="28"/>
  <c r="AT65" i="28"/>
  <c r="AU65" i="28"/>
  <c r="AV65" i="28"/>
  <c r="R65" i="28"/>
  <c r="O58" i="26"/>
  <c r="S65" i="28"/>
  <c r="P58" i="26"/>
  <c r="S58" i="26"/>
  <c r="T58" i="26"/>
  <c r="U58" i="26"/>
  <c r="V58" i="26"/>
  <c r="W58" i="26"/>
  <c r="X58" i="26"/>
  <c r="Y58" i="26"/>
  <c r="Z58" i="26"/>
  <c r="AA58" i="26"/>
  <c r="AC58" i="26"/>
  <c r="AD58" i="26"/>
  <c r="AE58" i="26"/>
  <c r="A59" i="26"/>
  <c r="E66" i="28"/>
  <c r="B59" i="26"/>
  <c r="C59" i="26"/>
  <c r="D59" i="26"/>
  <c r="E59" i="26"/>
  <c r="F59" i="26"/>
  <c r="G59" i="26"/>
  <c r="H59" i="26"/>
  <c r="I59" i="26"/>
  <c r="M66" i="28"/>
  <c r="J59" i="26"/>
  <c r="K59" i="26"/>
  <c r="L59" i="26"/>
  <c r="M59" i="26"/>
  <c r="AM66" i="28"/>
  <c r="AN66" i="28"/>
  <c r="AO66" i="28"/>
  <c r="AP66" i="28"/>
  <c r="AQ66" i="28"/>
  <c r="Q66" i="28"/>
  <c r="N59" i="26"/>
  <c r="AR66" i="28"/>
  <c r="AS66" i="28"/>
  <c r="AT66" i="28"/>
  <c r="AU66" i="28"/>
  <c r="AV66" i="28"/>
  <c r="R66" i="28"/>
  <c r="O59" i="26"/>
  <c r="S66" i="28"/>
  <c r="P59" i="26"/>
  <c r="S59" i="26"/>
  <c r="T59" i="26"/>
  <c r="U59" i="26"/>
  <c r="V59" i="26"/>
  <c r="W59" i="26"/>
  <c r="X59" i="26"/>
  <c r="Y59" i="26"/>
  <c r="Z59" i="26"/>
  <c r="AA59" i="26"/>
  <c r="AC59" i="26"/>
  <c r="AD59" i="26"/>
  <c r="AE59" i="26"/>
  <c r="A60" i="26"/>
  <c r="E67" i="28"/>
  <c r="B60" i="26"/>
  <c r="C60" i="26"/>
  <c r="D60" i="26"/>
  <c r="E60" i="26"/>
  <c r="F60" i="26"/>
  <c r="G60" i="26"/>
  <c r="H60" i="26"/>
  <c r="I60" i="26"/>
  <c r="M67" i="28"/>
  <c r="J60" i="26"/>
  <c r="K60" i="26"/>
  <c r="L60" i="26"/>
  <c r="M60" i="26"/>
  <c r="AM67" i="28"/>
  <c r="AN67" i="28"/>
  <c r="AO67" i="28"/>
  <c r="AP67" i="28"/>
  <c r="AQ67" i="28"/>
  <c r="Q67" i="28"/>
  <c r="N60" i="26"/>
  <c r="AR67" i="28"/>
  <c r="AS67" i="28"/>
  <c r="AT67" i="28"/>
  <c r="AU67" i="28"/>
  <c r="AV67" i="28"/>
  <c r="R67" i="28"/>
  <c r="O60" i="26"/>
  <c r="S67" i="28"/>
  <c r="P60" i="26"/>
  <c r="S60" i="26"/>
  <c r="T60" i="26"/>
  <c r="U60" i="26"/>
  <c r="V60" i="26"/>
  <c r="W60" i="26"/>
  <c r="X60" i="26"/>
  <c r="Y60" i="26"/>
  <c r="Z60" i="26"/>
  <c r="AA60" i="26"/>
  <c r="AC60" i="26"/>
  <c r="AD60" i="26"/>
  <c r="AE60" i="26"/>
  <c r="A61" i="26"/>
  <c r="E68" i="28"/>
  <c r="B61" i="26"/>
  <c r="C61" i="26"/>
  <c r="D61" i="26"/>
  <c r="E61" i="26"/>
  <c r="F61" i="26"/>
  <c r="G61" i="26"/>
  <c r="H61" i="26"/>
  <c r="I61" i="26"/>
  <c r="M68" i="28"/>
  <c r="J61" i="26"/>
  <c r="K61" i="26"/>
  <c r="L61" i="26"/>
  <c r="M61" i="26"/>
  <c r="AM68" i="28"/>
  <c r="AN68" i="28"/>
  <c r="AO68" i="28"/>
  <c r="AP68" i="28"/>
  <c r="AQ68" i="28"/>
  <c r="Q68" i="28"/>
  <c r="N61" i="26"/>
  <c r="AR68" i="28"/>
  <c r="AS68" i="28"/>
  <c r="AT68" i="28"/>
  <c r="AU68" i="28"/>
  <c r="AV68" i="28"/>
  <c r="R68" i="28"/>
  <c r="O61" i="26"/>
  <c r="S68" i="28"/>
  <c r="P61" i="26"/>
  <c r="S61" i="26"/>
  <c r="T61" i="26"/>
  <c r="U61" i="26"/>
  <c r="V61" i="26"/>
  <c r="W61" i="26"/>
  <c r="X61" i="26"/>
  <c r="Y61" i="26"/>
  <c r="Z61" i="26"/>
  <c r="AA61" i="26"/>
  <c r="AC61" i="26"/>
  <c r="AD61" i="26"/>
  <c r="AE61" i="26"/>
  <c r="A62" i="26"/>
  <c r="E69" i="28"/>
  <c r="B62" i="26"/>
  <c r="C62" i="26"/>
  <c r="D62" i="26"/>
  <c r="E62" i="26"/>
  <c r="F62" i="26"/>
  <c r="G62" i="26"/>
  <c r="H62" i="26"/>
  <c r="I62" i="26"/>
  <c r="M69" i="28"/>
  <c r="J62" i="26"/>
  <c r="K62" i="26"/>
  <c r="L62" i="26"/>
  <c r="M62" i="26"/>
  <c r="AM69" i="28"/>
  <c r="AN69" i="28"/>
  <c r="AO69" i="28"/>
  <c r="AP69" i="28"/>
  <c r="AQ69" i="28"/>
  <c r="Q69" i="28"/>
  <c r="N62" i="26"/>
  <c r="AR69" i="28"/>
  <c r="AS69" i="28"/>
  <c r="AT69" i="28"/>
  <c r="AU69" i="28"/>
  <c r="AV69" i="28"/>
  <c r="R69" i="28"/>
  <c r="O62" i="26"/>
  <c r="S69" i="28"/>
  <c r="P62" i="26"/>
  <c r="S62" i="26"/>
  <c r="T62" i="26"/>
  <c r="U62" i="26"/>
  <c r="V62" i="26"/>
  <c r="W62" i="26"/>
  <c r="X62" i="26"/>
  <c r="Y62" i="26"/>
  <c r="Z62" i="26"/>
  <c r="AA62" i="26"/>
  <c r="AC62" i="26"/>
  <c r="AD62" i="26"/>
  <c r="AE62" i="26"/>
  <c r="A63" i="26"/>
  <c r="E70" i="28"/>
  <c r="B63" i="26"/>
  <c r="C63" i="26"/>
  <c r="D63" i="26"/>
  <c r="E63" i="26"/>
  <c r="F63" i="26"/>
  <c r="G63" i="26"/>
  <c r="H63" i="26"/>
  <c r="I63" i="26"/>
  <c r="M70" i="28"/>
  <c r="J63" i="26"/>
  <c r="K63" i="26"/>
  <c r="L63" i="26"/>
  <c r="M63" i="26"/>
  <c r="AM70" i="28"/>
  <c r="AN70" i="28"/>
  <c r="AO70" i="28"/>
  <c r="AP70" i="28"/>
  <c r="AQ70" i="28"/>
  <c r="Q70" i="28"/>
  <c r="N63" i="26"/>
  <c r="AR70" i="28"/>
  <c r="AS70" i="28"/>
  <c r="AT70" i="28"/>
  <c r="AU70" i="28"/>
  <c r="AV70" i="28"/>
  <c r="R70" i="28"/>
  <c r="O63" i="26"/>
  <c r="S70" i="28"/>
  <c r="P63" i="26"/>
  <c r="S63" i="26"/>
  <c r="T63" i="26"/>
  <c r="U63" i="26"/>
  <c r="V63" i="26"/>
  <c r="W63" i="26"/>
  <c r="X63" i="26"/>
  <c r="Y63" i="26"/>
  <c r="Z63" i="26"/>
  <c r="AA63" i="26"/>
  <c r="AC63" i="26"/>
  <c r="AD63" i="26"/>
  <c r="AE63" i="26"/>
  <c r="A64" i="26"/>
  <c r="E71" i="28"/>
  <c r="B64" i="26"/>
  <c r="C64" i="26"/>
  <c r="D64" i="26"/>
  <c r="E64" i="26"/>
  <c r="F64" i="26"/>
  <c r="G64" i="26"/>
  <c r="H64" i="26"/>
  <c r="I64" i="26"/>
  <c r="M71" i="28"/>
  <c r="J64" i="26"/>
  <c r="K64" i="26"/>
  <c r="L64" i="26"/>
  <c r="M64" i="26"/>
  <c r="L11" i="3"/>
  <c r="AM71" i="28"/>
  <c r="L23" i="3"/>
  <c r="AN71" i="28"/>
  <c r="AO71" i="28"/>
  <c r="AP71" i="28"/>
  <c r="AQ71" i="28"/>
  <c r="Q71" i="28"/>
  <c r="N64" i="26"/>
  <c r="AR71" i="28"/>
  <c r="AS71" i="28"/>
  <c r="AT71" i="28"/>
  <c r="AU71" i="28"/>
  <c r="AV71" i="28"/>
  <c r="R71" i="28"/>
  <c r="O64" i="26"/>
  <c r="S71" i="28"/>
  <c r="P64" i="26"/>
  <c r="S64" i="26"/>
  <c r="T64" i="26"/>
  <c r="U64" i="26"/>
  <c r="V64" i="26"/>
  <c r="W64" i="26"/>
  <c r="X64" i="26"/>
  <c r="Y64" i="26"/>
  <c r="Z64" i="26"/>
  <c r="AA64" i="26"/>
  <c r="AC64" i="26"/>
  <c r="AD64" i="26"/>
  <c r="AE64" i="26"/>
  <c r="A65" i="26"/>
  <c r="E72" i="28"/>
  <c r="B65" i="26"/>
  <c r="C65" i="26"/>
  <c r="D65" i="26"/>
  <c r="E65" i="26"/>
  <c r="F65" i="26"/>
  <c r="G65" i="26"/>
  <c r="H65" i="26"/>
  <c r="I65" i="26"/>
  <c r="M72" i="28"/>
  <c r="J65" i="26"/>
  <c r="K65" i="26"/>
  <c r="L65" i="26"/>
  <c r="M65" i="26"/>
  <c r="AM72" i="28"/>
  <c r="L24" i="3"/>
  <c r="AN72" i="28"/>
  <c r="AO72" i="28"/>
  <c r="AP72" i="28"/>
  <c r="AQ72" i="28"/>
  <c r="Q72" i="28"/>
  <c r="N65" i="26"/>
  <c r="AR72" i="28"/>
  <c r="AS72" i="28"/>
  <c r="AT72" i="28"/>
  <c r="AU72" i="28"/>
  <c r="AV72" i="28"/>
  <c r="R72" i="28"/>
  <c r="O65" i="26"/>
  <c r="S72" i="28"/>
  <c r="P65" i="26"/>
  <c r="S65" i="26"/>
  <c r="T65" i="26"/>
  <c r="U65" i="26"/>
  <c r="V65" i="26"/>
  <c r="W65" i="26"/>
  <c r="X65" i="26"/>
  <c r="Y65" i="26"/>
  <c r="Z65" i="26"/>
  <c r="AA65" i="26"/>
  <c r="AC65" i="26"/>
  <c r="AD65" i="26"/>
  <c r="AE65" i="26"/>
  <c r="A66" i="26"/>
  <c r="E73" i="28"/>
  <c r="B66" i="26"/>
  <c r="C66" i="26"/>
  <c r="D66" i="26"/>
  <c r="E66" i="26"/>
  <c r="F66" i="26"/>
  <c r="G66" i="26"/>
  <c r="H66" i="26"/>
  <c r="I66" i="26"/>
  <c r="M73" i="28"/>
  <c r="J66" i="26"/>
  <c r="K66" i="26"/>
  <c r="L66" i="26"/>
  <c r="M66" i="26"/>
  <c r="L12" i="3"/>
  <c r="AM73" i="28"/>
  <c r="AN73" i="28"/>
  <c r="AO73" i="28"/>
  <c r="AP73" i="28"/>
  <c r="AQ73" i="28"/>
  <c r="Q73" i="28"/>
  <c r="N66" i="26"/>
  <c r="AR73" i="28"/>
  <c r="AS73" i="28"/>
  <c r="AT73" i="28"/>
  <c r="AU73" i="28"/>
  <c r="AV73" i="28"/>
  <c r="R73" i="28"/>
  <c r="O66" i="26"/>
  <c r="S73" i="28"/>
  <c r="P66" i="26"/>
  <c r="S66" i="26"/>
  <c r="T66" i="26"/>
  <c r="U66" i="26"/>
  <c r="V66" i="26"/>
  <c r="W66" i="26"/>
  <c r="X66" i="26"/>
  <c r="Y66" i="26"/>
  <c r="Z66" i="26"/>
  <c r="AA66" i="26"/>
  <c r="AC66" i="26"/>
  <c r="AD66" i="26"/>
  <c r="AE66" i="26"/>
  <c r="A67" i="26"/>
  <c r="E74" i="28"/>
  <c r="B67" i="26"/>
  <c r="C67" i="26"/>
  <c r="D67" i="26"/>
  <c r="E67" i="26"/>
  <c r="F67" i="26"/>
  <c r="G67" i="26"/>
  <c r="H67" i="26"/>
  <c r="I67" i="26"/>
  <c r="M74" i="28"/>
  <c r="J67" i="26"/>
  <c r="K67" i="26"/>
  <c r="L67" i="26"/>
  <c r="M67" i="26"/>
  <c r="AM74" i="28"/>
  <c r="L25" i="3"/>
  <c r="AN74" i="28"/>
  <c r="AO74" i="28"/>
  <c r="AP74" i="28"/>
  <c r="AQ74" i="28"/>
  <c r="Q74" i="28"/>
  <c r="N67" i="26"/>
  <c r="AR74" i="28"/>
  <c r="AS74" i="28"/>
  <c r="AT74" i="28"/>
  <c r="AU74" i="28"/>
  <c r="AV74" i="28"/>
  <c r="R74" i="28"/>
  <c r="O67" i="26"/>
  <c r="S74" i="28"/>
  <c r="P67" i="26"/>
  <c r="S67" i="26"/>
  <c r="T67" i="26"/>
  <c r="U67" i="26"/>
  <c r="V67" i="26"/>
  <c r="W67" i="26"/>
  <c r="X67" i="26"/>
  <c r="Y67" i="26"/>
  <c r="Z67" i="26"/>
  <c r="AA67" i="26"/>
  <c r="AC67" i="26"/>
  <c r="AD67" i="26"/>
  <c r="AE67" i="26"/>
  <c r="A68" i="26"/>
  <c r="E75" i="28"/>
  <c r="B68" i="26"/>
  <c r="C68" i="26"/>
  <c r="D68" i="26"/>
  <c r="E68" i="26"/>
  <c r="F68" i="26"/>
  <c r="G68" i="26"/>
  <c r="H68" i="26"/>
  <c r="I68" i="26"/>
  <c r="M75" i="28"/>
  <c r="J68" i="26"/>
  <c r="K68" i="26"/>
  <c r="L68" i="26"/>
  <c r="M68" i="26"/>
  <c r="L13" i="3"/>
  <c r="AM75" i="28"/>
  <c r="AN75" i="28"/>
  <c r="AO75" i="28"/>
  <c r="AP75" i="28"/>
  <c r="AQ75" i="28"/>
  <c r="Q75" i="28"/>
  <c r="N68" i="26"/>
  <c r="AR75" i="28"/>
  <c r="AS75" i="28"/>
  <c r="AT75" i="28"/>
  <c r="AU75" i="28"/>
  <c r="AV75" i="28"/>
  <c r="R75" i="28"/>
  <c r="O68" i="26"/>
  <c r="S75" i="28"/>
  <c r="P68" i="26"/>
  <c r="S68" i="26"/>
  <c r="T68" i="26"/>
  <c r="U68" i="26"/>
  <c r="V68" i="26"/>
  <c r="W68" i="26"/>
  <c r="X68" i="26"/>
  <c r="Y68" i="26"/>
  <c r="Z68" i="26"/>
  <c r="AA68" i="26"/>
  <c r="AC68" i="26"/>
  <c r="AD68" i="26"/>
  <c r="AE68" i="26"/>
  <c r="A69" i="26"/>
  <c r="E76" i="28"/>
  <c r="B69" i="26"/>
  <c r="C69" i="26"/>
  <c r="D69" i="26"/>
  <c r="E69" i="26"/>
  <c r="F69" i="26"/>
  <c r="G69" i="26"/>
  <c r="H69" i="26"/>
  <c r="I69" i="26"/>
  <c r="M76" i="28"/>
  <c r="J69" i="26"/>
  <c r="K69" i="26"/>
  <c r="L69" i="26"/>
  <c r="M69" i="26"/>
  <c r="AM76" i="28"/>
  <c r="L26" i="3"/>
  <c r="AN76" i="28"/>
  <c r="AO76" i="28"/>
  <c r="AP76" i="28"/>
  <c r="AQ76" i="28"/>
  <c r="Q76" i="28"/>
  <c r="N69" i="26"/>
  <c r="AR76" i="28"/>
  <c r="AS76" i="28"/>
  <c r="AT76" i="28"/>
  <c r="AU76" i="28"/>
  <c r="AV76" i="28"/>
  <c r="R76" i="28"/>
  <c r="O69" i="26"/>
  <c r="S76" i="28"/>
  <c r="P69" i="26"/>
  <c r="S69" i="26"/>
  <c r="T69" i="26"/>
  <c r="U69" i="26"/>
  <c r="V69" i="26"/>
  <c r="W69" i="26"/>
  <c r="X69" i="26"/>
  <c r="Y69" i="26"/>
  <c r="Z69" i="26"/>
  <c r="AA69" i="26"/>
  <c r="AC69" i="26"/>
  <c r="AD69" i="26"/>
  <c r="AE69" i="26"/>
  <c r="A70" i="26"/>
  <c r="E77" i="28"/>
  <c r="B70" i="26"/>
  <c r="C70" i="26"/>
  <c r="D70" i="26"/>
  <c r="E70" i="26"/>
  <c r="F70" i="26"/>
  <c r="G70" i="26"/>
  <c r="H70" i="26"/>
  <c r="I70" i="26"/>
  <c r="M77" i="28"/>
  <c r="J70" i="26"/>
  <c r="K70" i="26"/>
  <c r="L70" i="26"/>
  <c r="M70" i="26"/>
  <c r="L14" i="3"/>
  <c r="AM77" i="28"/>
  <c r="AN77" i="28"/>
  <c r="AO77" i="28"/>
  <c r="AP77" i="28"/>
  <c r="AQ77" i="28"/>
  <c r="Q77" i="28"/>
  <c r="N70" i="26"/>
  <c r="AR77" i="28"/>
  <c r="AS77" i="28"/>
  <c r="AT77" i="28"/>
  <c r="AU77" i="28"/>
  <c r="AV77" i="28"/>
  <c r="R77" i="28"/>
  <c r="O70" i="26"/>
  <c r="S77" i="28"/>
  <c r="P70" i="26"/>
  <c r="S70" i="26"/>
  <c r="T70" i="26"/>
  <c r="U70" i="26"/>
  <c r="V70" i="26"/>
  <c r="W70" i="26"/>
  <c r="X70" i="26"/>
  <c r="Y70" i="26"/>
  <c r="Z70" i="26"/>
  <c r="AA70" i="26"/>
  <c r="AC70" i="26"/>
  <c r="AD70" i="26"/>
  <c r="AE70" i="26"/>
  <c r="A71" i="26"/>
  <c r="E78" i="28"/>
  <c r="B71" i="26"/>
  <c r="C71" i="26"/>
  <c r="D71" i="26"/>
  <c r="E71" i="26"/>
  <c r="F71" i="26"/>
  <c r="G71" i="26"/>
  <c r="H71" i="26"/>
  <c r="I71" i="26"/>
  <c r="M78" i="28"/>
  <c r="J71" i="26"/>
  <c r="K71" i="26"/>
  <c r="L71" i="26"/>
  <c r="M71" i="26"/>
  <c r="AM78" i="28"/>
  <c r="L27" i="3"/>
  <c r="AN78" i="28"/>
  <c r="AO78" i="28"/>
  <c r="AP78" i="28"/>
  <c r="AQ78" i="28"/>
  <c r="Q78" i="28"/>
  <c r="N71" i="26"/>
  <c r="AR78" i="28"/>
  <c r="AS78" i="28"/>
  <c r="AT78" i="28"/>
  <c r="AU78" i="28"/>
  <c r="AV78" i="28"/>
  <c r="R78" i="28"/>
  <c r="O71" i="26"/>
  <c r="S78" i="28"/>
  <c r="P71" i="26"/>
  <c r="S71" i="26"/>
  <c r="T71" i="26"/>
  <c r="U71" i="26"/>
  <c r="V71" i="26"/>
  <c r="W71" i="26"/>
  <c r="X71" i="26"/>
  <c r="Y71" i="26"/>
  <c r="Z71" i="26"/>
  <c r="AA71" i="26"/>
  <c r="AC71" i="26"/>
  <c r="AD71" i="26"/>
  <c r="AE71" i="26"/>
  <c r="A72" i="26"/>
  <c r="E79" i="28"/>
  <c r="B72" i="26"/>
  <c r="C72" i="26"/>
  <c r="D72" i="26"/>
  <c r="E72" i="26"/>
  <c r="F72" i="26"/>
  <c r="G72" i="26"/>
  <c r="H72" i="26"/>
  <c r="I72" i="26"/>
  <c r="M79" i="28"/>
  <c r="J72" i="26"/>
  <c r="K72" i="26"/>
  <c r="L72" i="26"/>
  <c r="M72" i="26"/>
  <c r="L15" i="3"/>
  <c r="AM79" i="28"/>
  <c r="AN79" i="28"/>
  <c r="AO79" i="28"/>
  <c r="AP79" i="28"/>
  <c r="AQ79" i="28"/>
  <c r="Q79" i="28"/>
  <c r="N72" i="26"/>
  <c r="AR79" i="28"/>
  <c r="AS79" i="28"/>
  <c r="AT79" i="28"/>
  <c r="AU79" i="28"/>
  <c r="AV79" i="28"/>
  <c r="R79" i="28"/>
  <c r="O72" i="26"/>
  <c r="S79" i="28"/>
  <c r="P72" i="26"/>
  <c r="S72" i="26"/>
  <c r="T72" i="26"/>
  <c r="U72" i="26"/>
  <c r="V72" i="26"/>
  <c r="W72" i="26"/>
  <c r="X72" i="26"/>
  <c r="Y72" i="26"/>
  <c r="Z72" i="26"/>
  <c r="AA72" i="26"/>
  <c r="AC72" i="26"/>
  <c r="AD72" i="26"/>
  <c r="AE72" i="26"/>
  <c r="A73" i="26"/>
  <c r="E80" i="28"/>
  <c r="B73" i="26"/>
  <c r="C73" i="26"/>
  <c r="D73" i="26"/>
  <c r="E73" i="26"/>
  <c r="F73" i="26"/>
  <c r="G73" i="26"/>
  <c r="H73" i="26"/>
  <c r="I73" i="26"/>
  <c r="M80" i="28"/>
  <c r="J73" i="26"/>
  <c r="K73" i="26"/>
  <c r="L73" i="26"/>
  <c r="M73" i="26"/>
  <c r="AM80" i="28"/>
  <c r="AN80" i="28"/>
  <c r="AO80" i="28"/>
  <c r="AP80" i="28"/>
  <c r="AQ80" i="28"/>
  <c r="Q80" i="28"/>
  <c r="N73" i="26"/>
  <c r="AR80" i="28"/>
  <c r="AS80" i="28"/>
  <c r="AT80" i="28"/>
  <c r="AU80" i="28"/>
  <c r="AV80" i="28"/>
  <c r="R80" i="28"/>
  <c r="O73" i="26"/>
  <c r="S80" i="28"/>
  <c r="P73" i="26"/>
  <c r="S73" i="26"/>
  <c r="T73" i="26"/>
  <c r="U73" i="26"/>
  <c r="V73" i="26"/>
  <c r="W73" i="26"/>
  <c r="X73" i="26"/>
  <c r="Y73" i="26"/>
  <c r="Z73" i="26"/>
  <c r="AA73" i="26"/>
  <c r="AC73" i="26"/>
  <c r="AD73" i="26"/>
  <c r="AE73" i="26"/>
  <c r="A36" i="26"/>
  <c r="E43" i="28"/>
  <c r="B36" i="26"/>
  <c r="C36" i="26"/>
  <c r="D36" i="26"/>
  <c r="E36" i="26"/>
  <c r="F36" i="26"/>
  <c r="G36" i="26"/>
  <c r="H36" i="26"/>
  <c r="I36" i="26"/>
  <c r="M43" i="28"/>
  <c r="J36" i="26"/>
  <c r="K36" i="26"/>
  <c r="L36" i="26"/>
  <c r="M36" i="26"/>
  <c r="L66" i="3"/>
  <c r="AM43" i="28"/>
  <c r="AN43" i="28"/>
  <c r="AO43" i="28"/>
  <c r="AP43" i="28"/>
  <c r="AQ43" i="28"/>
  <c r="Q43" i="28"/>
  <c r="N36" i="26"/>
  <c r="AR43" i="28"/>
  <c r="AS43" i="28"/>
  <c r="AT43" i="28"/>
  <c r="AU43" i="28"/>
  <c r="AV43" i="28"/>
  <c r="R43" i="28"/>
  <c r="O36" i="26"/>
  <c r="S43" i="28"/>
  <c r="P36" i="26"/>
  <c r="S36" i="26"/>
  <c r="T36" i="26"/>
  <c r="U36" i="26"/>
  <c r="V36" i="26"/>
  <c r="W36" i="26"/>
  <c r="X36" i="26"/>
  <c r="Y36" i="26"/>
  <c r="Z36" i="26"/>
  <c r="AA36" i="26"/>
  <c r="AC36" i="26"/>
  <c r="AD36" i="26"/>
  <c r="AE36" i="26"/>
  <c r="A37" i="26"/>
  <c r="E44" i="28"/>
  <c r="B37" i="26"/>
  <c r="C37" i="26"/>
  <c r="D37" i="26"/>
  <c r="E37" i="26"/>
  <c r="F37" i="26"/>
  <c r="G37" i="26"/>
  <c r="H37" i="26"/>
  <c r="I37" i="26"/>
  <c r="M44" i="28"/>
  <c r="J37" i="26"/>
  <c r="K37" i="26"/>
  <c r="L37" i="26"/>
  <c r="M37" i="26"/>
  <c r="L67" i="3"/>
  <c r="AM44" i="28"/>
  <c r="AN44" i="28"/>
  <c r="AO44" i="28"/>
  <c r="AP44" i="28"/>
  <c r="AQ44" i="28"/>
  <c r="Q44" i="28"/>
  <c r="N37" i="26"/>
  <c r="AR44" i="28"/>
  <c r="AS44" i="28"/>
  <c r="AT44" i="28"/>
  <c r="AU44" i="28"/>
  <c r="AV44" i="28"/>
  <c r="R44" i="28"/>
  <c r="O37" i="26"/>
  <c r="S44" i="28"/>
  <c r="P37" i="26"/>
  <c r="S37" i="26"/>
  <c r="T37" i="26"/>
  <c r="U37" i="26"/>
  <c r="V37" i="26"/>
  <c r="W37" i="26"/>
  <c r="X37" i="26"/>
  <c r="Y37" i="26"/>
  <c r="Z37" i="26"/>
  <c r="AA37" i="26"/>
  <c r="AC37" i="26"/>
  <c r="AD37" i="26"/>
  <c r="AE37" i="26"/>
  <c r="A38" i="26"/>
  <c r="E45" i="28"/>
  <c r="B38" i="26"/>
  <c r="C38" i="26"/>
  <c r="D38" i="26"/>
  <c r="E38" i="26"/>
  <c r="F38" i="26"/>
  <c r="G38" i="26"/>
  <c r="H38" i="26"/>
  <c r="I38" i="26"/>
  <c r="M45" i="28"/>
  <c r="J38" i="26"/>
  <c r="K38" i="26"/>
  <c r="L38" i="26"/>
  <c r="M38" i="26"/>
  <c r="L68" i="3"/>
  <c r="AM45" i="28"/>
  <c r="AN45" i="28"/>
  <c r="AO45" i="28"/>
  <c r="AP45" i="28"/>
  <c r="AQ45" i="28"/>
  <c r="Q45" i="28"/>
  <c r="N38" i="26"/>
  <c r="AR45" i="28"/>
  <c r="AS45" i="28"/>
  <c r="AT45" i="28"/>
  <c r="AU45" i="28"/>
  <c r="AV45" i="28"/>
  <c r="R45" i="28"/>
  <c r="O38" i="26"/>
  <c r="S45" i="28"/>
  <c r="P38" i="26"/>
  <c r="S38" i="26"/>
  <c r="T38" i="26"/>
  <c r="U38" i="26"/>
  <c r="V38" i="26"/>
  <c r="W38" i="26"/>
  <c r="X38" i="26"/>
  <c r="Y38" i="26"/>
  <c r="Z38" i="26"/>
  <c r="AA38" i="26"/>
  <c r="AC38" i="26"/>
  <c r="AD38" i="26"/>
  <c r="AE38" i="26"/>
  <c r="A39" i="26"/>
  <c r="E46" i="28"/>
  <c r="B39" i="26"/>
  <c r="C39" i="26"/>
  <c r="D39" i="26"/>
  <c r="E39" i="26"/>
  <c r="F39" i="26"/>
  <c r="G39" i="26"/>
  <c r="H39" i="26"/>
  <c r="I39" i="26"/>
  <c r="M46" i="28"/>
  <c r="J39" i="26"/>
  <c r="K39" i="26"/>
  <c r="L39" i="26"/>
  <c r="M39" i="26"/>
  <c r="L69" i="3"/>
  <c r="AM46" i="28"/>
  <c r="AN46" i="28"/>
  <c r="AO46" i="28"/>
  <c r="AP46" i="28"/>
  <c r="AQ46" i="28"/>
  <c r="Q46" i="28"/>
  <c r="N39" i="26"/>
  <c r="AR46" i="28"/>
  <c r="AS46" i="28"/>
  <c r="AT46" i="28"/>
  <c r="AU46" i="28"/>
  <c r="AV46" i="28"/>
  <c r="R46" i="28"/>
  <c r="O39" i="26"/>
  <c r="S46" i="28"/>
  <c r="P39" i="26"/>
  <c r="S39" i="26"/>
  <c r="T39" i="26"/>
  <c r="U39" i="26"/>
  <c r="V39" i="26"/>
  <c r="W39" i="26"/>
  <c r="X39" i="26"/>
  <c r="Y39" i="26"/>
  <c r="Z39" i="26"/>
  <c r="AA39" i="26"/>
  <c r="AC39" i="26"/>
  <c r="AD39" i="26"/>
  <c r="AE39" i="26"/>
  <c r="A40" i="26"/>
  <c r="E47" i="28"/>
  <c r="B40" i="26"/>
  <c r="C40" i="26"/>
  <c r="D40" i="26"/>
  <c r="E40" i="26"/>
  <c r="F40" i="26"/>
  <c r="G40" i="26"/>
  <c r="H40" i="26"/>
  <c r="I40" i="26"/>
  <c r="M47" i="28"/>
  <c r="J40" i="26"/>
  <c r="K40" i="26"/>
  <c r="L40" i="26"/>
  <c r="M40" i="26"/>
  <c r="L70" i="3"/>
  <c r="AM47" i="28"/>
  <c r="AN47" i="28"/>
  <c r="AO47" i="28"/>
  <c r="AP47" i="28"/>
  <c r="AQ47" i="28"/>
  <c r="Q47" i="28"/>
  <c r="N40" i="26"/>
  <c r="AR47" i="28"/>
  <c r="AS47" i="28"/>
  <c r="AT47" i="28"/>
  <c r="AU47" i="28"/>
  <c r="AV47" i="28"/>
  <c r="R47" i="28"/>
  <c r="O40" i="26"/>
  <c r="S47" i="28"/>
  <c r="P40" i="26"/>
  <c r="S40" i="26"/>
  <c r="T40" i="26"/>
  <c r="U40" i="26"/>
  <c r="V40" i="26"/>
  <c r="W40" i="26"/>
  <c r="X40" i="26"/>
  <c r="Y40" i="26"/>
  <c r="Z40" i="26"/>
  <c r="AA40" i="26"/>
  <c r="AC40" i="26"/>
  <c r="AD40" i="26"/>
  <c r="AE40" i="26"/>
  <c r="A41" i="26"/>
  <c r="E48" i="28"/>
  <c r="B41" i="26"/>
  <c r="C41" i="26"/>
  <c r="D41" i="26"/>
  <c r="E41" i="26"/>
  <c r="F41" i="26"/>
  <c r="G41" i="26"/>
  <c r="H41" i="26"/>
  <c r="I41" i="26"/>
  <c r="M48" i="28"/>
  <c r="J41" i="26"/>
  <c r="K41" i="26"/>
  <c r="L41" i="26"/>
  <c r="M41" i="26"/>
  <c r="L71" i="3"/>
  <c r="AM48" i="28"/>
  <c r="AN48" i="28"/>
  <c r="AO48" i="28"/>
  <c r="AP48" i="28"/>
  <c r="AQ48" i="28"/>
  <c r="Q48" i="28"/>
  <c r="N41" i="26"/>
  <c r="AR48" i="28"/>
  <c r="AS48" i="28"/>
  <c r="AT48" i="28"/>
  <c r="AU48" i="28"/>
  <c r="AV48" i="28"/>
  <c r="R48" i="28"/>
  <c r="O41" i="26"/>
  <c r="S48" i="28"/>
  <c r="P41" i="26"/>
  <c r="S41" i="26"/>
  <c r="T41" i="26"/>
  <c r="U41" i="26"/>
  <c r="V41" i="26"/>
  <c r="W41" i="26"/>
  <c r="X41" i="26"/>
  <c r="Y41" i="26"/>
  <c r="Z41" i="26"/>
  <c r="AA41" i="26"/>
  <c r="AC41" i="26"/>
  <c r="AD41" i="26"/>
  <c r="AE41" i="26"/>
  <c r="A42" i="26"/>
  <c r="E49" i="28"/>
  <c r="B42" i="26"/>
  <c r="C42" i="26"/>
  <c r="D42" i="26"/>
  <c r="E42" i="26"/>
  <c r="F42" i="26"/>
  <c r="G42" i="26"/>
  <c r="H42" i="26"/>
  <c r="I42" i="26"/>
  <c r="M49" i="28"/>
  <c r="J42" i="26"/>
  <c r="K42" i="26"/>
  <c r="L42" i="26"/>
  <c r="M42" i="26"/>
  <c r="L72" i="3"/>
  <c r="AM49" i="28"/>
  <c r="AN49" i="28"/>
  <c r="AO49" i="28"/>
  <c r="AP49" i="28"/>
  <c r="AQ49" i="28"/>
  <c r="Q49" i="28"/>
  <c r="N42" i="26"/>
  <c r="AR49" i="28"/>
  <c r="AS49" i="28"/>
  <c r="AT49" i="28"/>
  <c r="AU49" i="28"/>
  <c r="AV49" i="28"/>
  <c r="R49" i="28"/>
  <c r="O42" i="26"/>
  <c r="S49" i="28"/>
  <c r="P42" i="26"/>
  <c r="S42" i="26"/>
  <c r="T42" i="26"/>
  <c r="U42" i="26"/>
  <c r="V42" i="26"/>
  <c r="W42" i="26"/>
  <c r="X42" i="26"/>
  <c r="Y42" i="26"/>
  <c r="Z42" i="26"/>
  <c r="AA42" i="26"/>
  <c r="AC42" i="26"/>
  <c r="AD42" i="26"/>
  <c r="AE42" i="26"/>
  <c r="A43" i="26"/>
  <c r="E50" i="28"/>
  <c r="B43" i="26"/>
  <c r="C43" i="26"/>
  <c r="D43" i="26"/>
  <c r="E43" i="26"/>
  <c r="F43" i="26"/>
  <c r="G43" i="26"/>
  <c r="H43" i="26"/>
  <c r="I43" i="26"/>
  <c r="M50" i="28"/>
  <c r="J43" i="26"/>
  <c r="K43" i="26"/>
  <c r="L43" i="26"/>
  <c r="M43" i="26"/>
  <c r="L73" i="3"/>
  <c r="AM50" i="28"/>
  <c r="AN50" i="28"/>
  <c r="AO50" i="28"/>
  <c r="AP50" i="28"/>
  <c r="AQ50" i="28"/>
  <c r="Q50" i="28"/>
  <c r="N43" i="26"/>
  <c r="AR50" i="28"/>
  <c r="AS50" i="28"/>
  <c r="AT50" i="28"/>
  <c r="AU50" i="28"/>
  <c r="AV50" i="28"/>
  <c r="R50" i="28"/>
  <c r="O43" i="26"/>
  <c r="S50" i="28"/>
  <c r="P43" i="26"/>
  <c r="S43" i="26"/>
  <c r="T43" i="26"/>
  <c r="U43" i="26"/>
  <c r="V43" i="26"/>
  <c r="W43" i="26"/>
  <c r="X43" i="26"/>
  <c r="Y43" i="26"/>
  <c r="Z43" i="26"/>
  <c r="AA43" i="26"/>
  <c r="AC43" i="26"/>
  <c r="AD43" i="26"/>
  <c r="AE43" i="26"/>
  <c r="A44" i="26"/>
  <c r="E51" i="28"/>
  <c r="B44" i="26"/>
  <c r="C44" i="26"/>
  <c r="D44" i="26"/>
  <c r="E44" i="26"/>
  <c r="F44" i="26"/>
  <c r="G44" i="26"/>
  <c r="H44" i="26"/>
  <c r="I44" i="26"/>
  <c r="M51" i="28"/>
  <c r="J44" i="26"/>
  <c r="K44" i="26"/>
  <c r="L44" i="26"/>
  <c r="M44" i="26"/>
  <c r="AM51" i="28"/>
  <c r="AN51" i="28"/>
  <c r="AO51" i="28"/>
  <c r="AP51" i="28"/>
  <c r="AQ51" i="28"/>
  <c r="Q51" i="28"/>
  <c r="N44" i="26"/>
  <c r="AR51" i="28"/>
  <c r="AS51" i="28"/>
  <c r="AT51" i="28"/>
  <c r="AU51" i="28"/>
  <c r="AV51" i="28"/>
  <c r="R51" i="28"/>
  <c r="O44" i="26"/>
  <c r="S51" i="28"/>
  <c r="P44" i="26"/>
  <c r="S44" i="26"/>
  <c r="T44" i="26"/>
  <c r="U44" i="26"/>
  <c r="V44" i="26"/>
  <c r="W44" i="26"/>
  <c r="X44" i="26"/>
  <c r="Y44" i="26"/>
  <c r="Z44" i="26"/>
  <c r="AA44" i="26"/>
  <c r="AC44" i="26"/>
  <c r="AD44" i="26"/>
  <c r="AE44" i="26"/>
  <c r="A45" i="26"/>
  <c r="E52" i="28"/>
  <c r="B45" i="26"/>
  <c r="C45" i="26"/>
  <c r="D45" i="26"/>
  <c r="E45" i="26"/>
  <c r="F45" i="26"/>
  <c r="G45" i="26"/>
  <c r="H45" i="26"/>
  <c r="I45" i="26"/>
  <c r="M52" i="28"/>
  <c r="J45" i="26"/>
  <c r="K45" i="26"/>
  <c r="L45" i="26"/>
  <c r="M45" i="26"/>
  <c r="AM52" i="28"/>
  <c r="AN52" i="28"/>
  <c r="AO52" i="28"/>
  <c r="AP52" i="28"/>
  <c r="AQ52" i="28"/>
  <c r="Q52" i="28"/>
  <c r="N45" i="26"/>
  <c r="AR52" i="28"/>
  <c r="AS52" i="28"/>
  <c r="AT52" i="28"/>
  <c r="AU52" i="28"/>
  <c r="AV52" i="28"/>
  <c r="R52" i="28"/>
  <c r="O45" i="26"/>
  <c r="S52" i="28"/>
  <c r="P45" i="26"/>
  <c r="S45" i="26"/>
  <c r="T45" i="26"/>
  <c r="U45" i="26"/>
  <c r="V45" i="26"/>
  <c r="W45" i="26"/>
  <c r="X45" i="26"/>
  <c r="Y45" i="26"/>
  <c r="Z45" i="26"/>
  <c r="AA45" i="26"/>
  <c r="AC45" i="26"/>
  <c r="AD45" i="26"/>
  <c r="AE45" i="26"/>
  <c r="A46" i="26"/>
  <c r="E53" i="28"/>
  <c r="B46" i="26"/>
  <c r="C46" i="26"/>
  <c r="D46" i="26"/>
  <c r="E46" i="26"/>
  <c r="F46" i="26"/>
  <c r="G46" i="26"/>
  <c r="H46" i="26"/>
  <c r="I46" i="26"/>
  <c r="M53" i="28"/>
  <c r="J46" i="26"/>
  <c r="K46" i="26"/>
  <c r="L46" i="26"/>
  <c r="M46" i="26"/>
  <c r="AM53" i="28"/>
  <c r="AN53" i="28"/>
  <c r="AO53" i="28"/>
  <c r="AP53" i="28"/>
  <c r="AQ53" i="28"/>
  <c r="Q53" i="28"/>
  <c r="N46" i="26"/>
  <c r="AR53" i="28"/>
  <c r="AS53" i="28"/>
  <c r="AT53" i="28"/>
  <c r="AU53" i="28"/>
  <c r="AV53" i="28"/>
  <c r="R53" i="28"/>
  <c r="O46" i="26"/>
  <c r="S53" i="28"/>
  <c r="P46" i="26"/>
  <c r="S46" i="26"/>
  <c r="T46" i="26"/>
  <c r="U46" i="26"/>
  <c r="V46" i="26"/>
  <c r="W46" i="26"/>
  <c r="X46" i="26"/>
  <c r="Y46" i="26"/>
  <c r="Z46" i="26"/>
  <c r="AA46" i="26"/>
  <c r="AC46" i="26"/>
  <c r="AD46" i="26"/>
  <c r="AE46" i="26"/>
  <c r="A47" i="26"/>
  <c r="E54" i="28"/>
  <c r="B47" i="26"/>
  <c r="C47" i="26"/>
  <c r="D47" i="26"/>
  <c r="E47" i="26"/>
  <c r="F47" i="26"/>
  <c r="G47" i="26"/>
  <c r="H47" i="26"/>
  <c r="I47" i="26"/>
  <c r="M54" i="28"/>
  <c r="J47" i="26"/>
  <c r="K47" i="26"/>
  <c r="L47" i="26"/>
  <c r="M47" i="26"/>
  <c r="AM54" i="28"/>
  <c r="AN54" i="28"/>
  <c r="AO54" i="28"/>
  <c r="AP54" i="28"/>
  <c r="AQ54" i="28"/>
  <c r="Q54" i="28"/>
  <c r="N47" i="26"/>
  <c r="AR54" i="28"/>
  <c r="AS54" i="28"/>
  <c r="AT54" i="28"/>
  <c r="AU54" i="28"/>
  <c r="AV54" i="28"/>
  <c r="R54" i="28"/>
  <c r="O47" i="26"/>
  <c r="S54" i="28"/>
  <c r="P47" i="26"/>
  <c r="S47" i="26"/>
  <c r="T47" i="26"/>
  <c r="U47" i="26"/>
  <c r="V47" i="26"/>
  <c r="W47" i="26"/>
  <c r="X47" i="26"/>
  <c r="Y47" i="26"/>
  <c r="Z47" i="26"/>
  <c r="AA47" i="26"/>
  <c r="AC47" i="26"/>
  <c r="AD47" i="26"/>
  <c r="AE47" i="26"/>
  <c r="A48" i="26"/>
  <c r="E55" i="28"/>
  <c r="B48" i="26"/>
  <c r="C48" i="26"/>
  <c r="D48" i="26"/>
  <c r="E48" i="26"/>
  <c r="F48" i="26"/>
  <c r="G48" i="26"/>
  <c r="H48" i="26"/>
  <c r="I48" i="26"/>
  <c r="M55" i="28"/>
  <c r="J48" i="26"/>
  <c r="K48" i="26"/>
  <c r="L48" i="26"/>
  <c r="M48" i="26"/>
  <c r="AM55" i="28"/>
  <c r="AN55" i="28"/>
  <c r="AO55" i="28"/>
  <c r="AP55" i="28"/>
  <c r="AQ55" i="28"/>
  <c r="Q55" i="28"/>
  <c r="N48" i="26"/>
  <c r="AR55" i="28"/>
  <c r="AS55" i="28"/>
  <c r="AT55" i="28"/>
  <c r="AU55" i="28"/>
  <c r="AV55" i="28"/>
  <c r="R55" i="28"/>
  <c r="O48" i="26"/>
  <c r="S55" i="28"/>
  <c r="P48" i="26"/>
  <c r="S48" i="26"/>
  <c r="T48" i="26"/>
  <c r="U48" i="26"/>
  <c r="V48" i="26"/>
  <c r="W48" i="26"/>
  <c r="X48" i="26"/>
  <c r="Y48" i="26"/>
  <c r="Z48" i="26"/>
  <c r="AA48" i="26"/>
  <c r="AC48" i="26"/>
  <c r="AD48" i="26"/>
  <c r="AE48" i="26"/>
  <c r="A49" i="26"/>
  <c r="E56" i="28"/>
  <c r="B49" i="26"/>
  <c r="C49" i="26"/>
  <c r="D49" i="26"/>
  <c r="E49" i="26"/>
  <c r="F49" i="26"/>
  <c r="G49" i="26"/>
  <c r="H49" i="26"/>
  <c r="I49" i="26"/>
  <c r="M56" i="28"/>
  <c r="J49" i="26"/>
  <c r="K49" i="26"/>
  <c r="L49" i="26"/>
  <c r="M49" i="26"/>
  <c r="AM56" i="28"/>
  <c r="AN56" i="28"/>
  <c r="AO56" i="28"/>
  <c r="AP56" i="28"/>
  <c r="AQ56" i="28"/>
  <c r="Q56" i="28"/>
  <c r="N49" i="26"/>
  <c r="AR56" i="28"/>
  <c r="AS56" i="28"/>
  <c r="AT56" i="28"/>
  <c r="AU56" i="28"/>
  <c r="AV56" i="28"/>
  <c r="R56" i="28"/>
  <c r="O49" i="26"/>
  <c r="S56" i="28"/>
  <c r="P49" i="26"/>
  <c r="S49" i="26"/>
  <c r="T49" i="26"/>
  <c r="U49" i="26"/>
  <c r="V49" i="26"/>
  <c r="W49" i="26"/>
  <c r="X49" i="26"/>
  <c r="Y49" i="26"/>
  <c r="Z49" i="26"/>
  <c r="AA49" i="26"/>
  <c r="AC49" i="26"/>
  <c r="AD49" i="26"/>
  <c r="AE49" i="26"/>
  <c r="A50" i="26"/>
  <c r="E57" i="28"/>
  <c r="B50" i="26"/>
  <c r="C50" i="26"/>
  <c r="D50" i="26"/>
  <c r="E50" i="26"/>
  <c r="F50" i="26"/>
  <c r="G50" i="26"/>
  <c r="H50" i="26"/>
  <c r="I50" i="26"/>
  <c r="M57" i="28"/>
  <c r="J50" i="26"/>
  <c r="K50" i="26"/>
  <c r="L50" i="26"/>
  <c r="M50" i="26"/>
  <c r="AM57" i="28"/>
  <c r="AN57" i="28"/>
  <c r="AO57" i="28"/>
  <c r="AP57" i="28"/>
  <c r="AQ57" i="28"/>
  <c r="Q57" i="28"/>
  <c r="N50" i="26"/>
  <c r="AR57" i="28"/>
  <c r="AS57" i="28"/>
  <c r="AT57" i="28"/>
  <c r="AU57" i="28"/>
  <c r="AV57" i="28"/>
  <c r="R57" i="28"/>
  <c r="O50" i="26"/>
  <c r="S57" i="28"/>
  <c r="P50" i="26"/>
  <c r="S50" i="26"/>
  <c r="T50" i="26"/>
  <c r="U50" i="26"/>
  <c r="V50" i="26"/>
  <c r="W50" i="26"/>
  <c r="X50" i="26"/>
  <c r="Y50" i="26"/>
  <c r="Z50" i="26"/>
  <c r="AA50" i="26"/>
  <c r="AC50" i="26"/>
  <c r="AD50" i="26"/>
  <c r="AE50" i="26"/>
  <c r="AD5" i="26"/>
  <c r="AD6" i="26"/>
  <c r="AD7" i="26"/>
  <c r="AD8" i="26"/>
  <c r="AD9" i="26"/>
  <c r="AD10" i="26"/>
  <c r="AD11" i="26"/>
  <c r="AD12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26" i="26"/>
  <c r="AD27" i="26"/>
  <c r="AD28" i="26"/>
  <c r="AD29" i="26"/>
  <c r="AD30" i="26"/>
  <c r="AD31" i="26"/>
  <c r="AD32" i="26"/>
  <c r="AD33" i="26"/>
  <c r="AD34" i="26"/>
  <c r="AD35" i="26"/>
  <c r="AD4" i="26"/>
  <c r="AC5" i="26"/>
  <c r="AE5" i="26"/>
  <c r="AC6" i="26"/>
  <c r="AE6" i="26"/>
  <c r="AC7" i="26"/>
  <c r="AE7" i="26"/>
  <c r="AC8" i="26"/>
  <c r="AE8" i="26"/>
  <c r="AC9" i="26"/>
  <c r="AE9" i="26"/>
  <c r="AC10" i="26"/>
  <c r="AE10" i="26"/>
  <c r="AC11" i="26"/>
  <c r="AE11" i="26"/>
  <c r="AC12" i="26"/>
  <c r="AE12" i="26"/>
  <c r="AC13" i="26"/>
  <c r="AE13" i="26"/>
  <c r="AC14" i="26"/>
  <c r="AE14" i="26"/>
  <c r="AC15" i="26"/>
  <c r="AE15" i="26"/>
  <c r="AC16" i="26"/>
  <c r="AE16" i="26"/>
  <c r="AC17" i="26"/>
  <c r="AE17" i="26"/>
  <c r="AC18" i="26"/>
  <c r="AE18" i="26"/>
  <c r="AC19" i="26"/>
  <c r="AE19" i="26"/>
  <c r="AC20" i="26"/>
  <c r="AE20" i="26"/>
  <c r="AC21" i="26"/>
  <c r="AE21" i="26"/>
  <c r="AC22" i="26"/>
  <c r="AE22" i="26"/>
  <c r="AC23" i="26"/>
  <c r="AE23" i="26"/>
  <c r="AC24" i="26"/>
  <c r="AE24" i="26"/>
  <c r="AC25" i="26"/>
  <c r="AE25" i="26"/>
  <c r="AC26" i="26"/>
  <c r="AE26" i="26"/>
  <c r="AC27" i="26"/>
  <c r="AE27" i="26"/>
  <c r="AC28" i="26"/>
  <c r="AE28" i="26"/>
  <c r="AC29" i="26"/>
  <c r="AE29" i="26"/>
  <c r="AC30" i="26"/>
  <c r="AE30" i="26"/>
  <c r="AC31" i="26"/>
  <c r="AE31" i="26"/>
  <c r="AC32" i="26"/>
  <c r="AE32" i="26"/>
  <c r="AC33" i="26"/>
  <c r="AE33" i="26"/>
  <c r="AC34" i="26"/>
  <c r="AE34" i="26"/>
  <c r="AC35" i="26"/>
  <c r="AE35" i="26"/>
  <c r="AC4" i="26"/>
  <c r="AE4" i="26"/>
  <c r="Y5" i="26"/>
  <c r="Z5" i="26"/>
  <c r="AA5" i="26"/>
  <c r="Y6" i="26"/>
  <c r="Z6" i="26"/>
  <c r="AA6" i="26"/>
  <c r="Y7" i="26"/>
  <c r="Z7" i="26"/>
  <c r="AA7" i="26"/>
  <c r="Y8" i="26"/>
  <c r="Z8" i="26"/>
  <c r="AA8" i="26"/>
  <c r="Y9" i="26"/>
  <c r="Z9" i="26"/>
  <c r="AA9" i="26"/>
  <c r="Y10" i="26"/>
  <c r="Z10" i="26"/>
  <c r="AA10" i="26"/>
  <c r="Y11" i="26"/>
  <c r="Z11" i="26"/>
  <c r="AA11" i="26"/>
  <c r="Y12" i="26"/>
  <c r="Z12" i="26"/>
  <c r="AA12" i="26"/>
  <c r="Y13" i="26"/>
  <c r="Z13" i="26"/>
  <c r="AA13" i="26"/>
  <c r="Y14" i="26"/>
  <c r="Z14" i="26"/>
  <c r="AA14" i="26"/>
  <c r="Y15" i="26"/>
  <c r="Z15" i="26"/>
  <c r="AA15" i="26"/>
  <c r="Y16" i="26"/>
  <c r="Z16" i="26"/>
  <c r="AA16" i="26"/>
  <c r="Y17" i="26"/>
  <c r="Z17" i="26"/>
  <c r="AA17" i="26"/>
  <c r="Y18" i="26"/>
  <c r="Z18" i="26"/>
  <c r="AA18" i="26"/>
  <c r="Y19" i="26"/>
  <c r="Z19" i="26"/>
  <c r="AA19" i="26"/>
  <c r="Y20" i="26"/>
  <c r="Z20" i="26"/>
  <c r="AA20" i="26"/>
  <c r="Y21" i="26"/>
  <c r="Z21" i="26"/>
  <c r="AA21" i="26"/>
  <c r="Y22" i="26"/>
  <c r="Z22" i="26"/>
  <c r="AA22" i="26"/>
  <c r="Y23" i="26"/>
  <c r="Z23" i="26"/>
  <c r="AA23" i="26"/>
  <c r="Y24" i="26"/>
  <c r="Z24" i="26"/>
  <c r="AA24" i="26"/>
  <c r="Y25" i="26"/>
  <c r="Z25" i="26"/>
  <c r="AA25" i="26"/>
  <c r="Y26" i="26"/>
  <c r="Z26" i="26"/>
  <c r="AA26" i="26"/>
  <c r="Y27" i="26"/>
  <c r="Z27" i="26"/>
  <c r="AA27" i="26"/>
  <c r="Y28" i="26"/>
  <c r="Z28" i="26"/>
  <c r="AA28" i="26"/>
  <c r="Y29" i="26"/>
  <c r="Z29" i="26"/>
  <c r="AA29" i="26"/>
  <c r="Y30" i="26"/>
  <c r="Z30" i="26"/>
  <c r="AA30" i="26"/>
  <c r="Y31" i="26"/>
  <c r="Z31" i="26"/>
  <c r="AA31" i="26"/>
  <c r="Y32" i="26"/>
  <c r="Z32" i="26"/>
  <c r="AA32" i="26"/>
  <c r="Y33" i="26"/>
  <c r="Z33" i="26"/>
  <c r="AA33" i="26"/>
  <c r="Y34" i="26"/>
  <c r="Z34" i="26"/>
  <c r="AA34" i="26"/>
  <c r="Y35" i="26"/>
  <c r="Z35" i="26"/>
  <c r="AA35" i="26"/>
  <c r="Y4" i="26"/>
  <c r="Z4" i="26"/>
  <c r="AA4" i="26"/>
  <c r="V5" i="26"/>
  <c r="W5" i="26"/>
  <c r="X5" i="26"/>
  <c r="V6" i="26"/>
  <c r="W6" i="26"/>
  <c r="X6" i="26"/>
  <c r="V7" i="26"/>
  <c r="W7" i="26"/>
  <c r="X7" i="26"/>
  <c r="V8" i="26"/>
  <c r="W8" i="26"/>
  <c r="X8" i="26"/>
  <c r="V9" i="26"/>
  <c r="W9" i="26"/>
  <c r="X9" i="26"/>
  <c r="V10" i="26"/>
  <c r="W10" i="26"/>
  <c r="X10" i="26"/>
  <c r="V11" i="26"/>
  <c r="W11" i="26"/>
  <c r="X11" i="26"/>
  <c r="V12" i="26"/>
  <c r="W12" i="26"/>
  <c r="X12" i="26"/>
  <c r="V13" i="26"/>
  <c r="W13" i="26"/>
  <c r="X13" i="26"/>
  <c r="V14" i="26"/>
  <c r="W14" i="26"/>
  <c r="X14" i="26"/>
  <c r="V15" i="26"/>
  <c r="W15" i="26"/>
  <c r="X15" i="26"/>
  <c r="V16" i="26"/>
  <c r="W16" i="26"/>
  <c r="X16" i="26"/>
  <c r="V17" i="26"/>
  <c r="W17" i="26"/>
  <c r="X17" i="26"/>
  <c r="V18" i="26"/>
  <c r="W18" i="26"/>
  <c r="X18" i="26"/>
  <c r="V19" i="26"/>
  <c r="W19" i="26"/>
  <c r="X19" i="26"/>
  <c r="V20" i="26"/>
  <c r="W20" i="26"/>
  <c r="X20" i="26"/>
  <c r="V21" i="26"/>
  <c r="W21" i="26"/>
  <c r="X21" i="26"/>
  <c r="V22" i="26"/>
  <c r="W22" i="26"/>
  <c r="X22" i="26"/>
  <c r="V23" i="26"/>
  <c r="W23" i="26"/>
  <c r="X23" i="26"/>
  <c r="V24" i="26"/>
  <c r="W24" i="26"/>
  <c r="X24" i="26"/>
  <c r="V25" i="26"/>
  <c r="W25" i="26"/>
  <c r="X25" i="26"/>
  <c r="V26" i="26"/>
  <c r="W26" i="26"/>
  <c r="X26" i="26"/>
  <c r="V27" i="26"/>
  <c r="W27" i="26"/>
  <c r="X27" i="26"/>
  <c r="V28" i="26"/>
  <c r="W28" i="26"/>
  <c r="X28" i="26"/>
  <c r="V29" i="26"/>
  <c r="W29" i="26"/>
  <c r="X29" i="26"/>
  <c r="V30" i="26"/>
  <c r="W30" i="26"/>
  <c r="X30" i="26"/>
  <c r="V31" i="26"/>
  <c r="W31" i="26"/>
  <c r="X31" i="26"/>
  <c r="V32" i="26"/>
  <c r="W32" i="26"/>
  <c r="X32" i="26"/>
  <c r="V33" i="26"/>
  <c r="W33" i="26"/>
  <c r="X33" i="26"/>
  <c r="V34" i="26"/>
  <c r="W34" i="26"/>
  <c r="X34" i="26"/>
  <c r="V35" i="26"/>
  <c r="W35" i="26"/>
  <c r="X35" i="26"/>
  <c r="W4" i="26"/>
  <c r="X4" i="26"/>
  <c r="V4" i="26"/>
  <c r="T5" i="26"/>
  <c r="U5" i="26"/>
  <c r="T6" i="26"/>
  <c r="U6" i="26"/>
  <c r="T7" i="26"/>
  <c r="U7" i="26"/>
  <c r="T8" i="26"/>
  <c r="U8" i="26"/>
  <c r="T9" i="26"/>
  <c r="U9" i="26"/>
  <c r="T10" i="26"/>
  <c r="U10" i="26"/>
  <c r="T11" i="26"/>
  <c r="U11" i="26"/>
  <c r="T12" i="26"/>
  <c r="U12" i="26"/>
  <c r="T13" i="26"/>
  <c r="U13" i="26"/>
  <c r="T14" i="26"/>
  <c r="U14" i="26"/>
  <c r="T15" i="26"/>
  <c r="U15" i="26"/>
  <c r="T16" i="26"/>
  <c r="U16" i="26"/>
  <c r="T17" i="26"/>
  <c r="U17" i="26"/>
  <c r="T18" i="26"/>
  <c r="U18" i="26"/>
  <c r="T19" i="26"/>
  <c r="U19" i="26"/>
  <c r="T20" i="26"/>
  <c r="U20" i="26"/>
  <c r="T21" i="26"/>
  <c r="U21" i="26"/>
  <c r="T22" i="26"/>
  <c r="U22" i="26"/>
  <c r="T23" i="26"/>
  <c r="U23" i="26"/>
  <c r="T24" i="26"/>
  <c r="U24" i="26"/>
  <c r="T25" i="26"/>
  <c r="U25" i="26"/>
  <c r="T26" i="26"/>
  <c r="U26" i="26"/>
  <c r="T27" i="26"/>
  <c r="U27" i="26"/>
  <c r="T28" i="26"/>
  <c r="U28" i="26"/>
  <c r="T29" i="26"/>
  <c r="U29" i="26"/>
  <c r="T30" i="26"/>
  <c r="U30" i="26"/>
  <c r="T31" i="26"/>
  <c r="U31" i="26"/>
  <c r="T32" i="26"/>
  <c r="U32" i="26"/>
  <c r="T33" i="26"/>
  <c r="U33" i="26"/>
  <c r="T34" i="26"/>
  <c r="U34" i="26"/>
  <c r="T35" i="26"/>
  <c r="U35" i="26"/>
  <c r="T4" i="26"/>
  <c r="U4" i="26"/>
  <c r="S5" i="26"/>
  <c r="S6" i="26"/>
  <c r="S7" i="26"/>
  <c r="S8" i="26"/>
  <c r="S9" i="26"/>
  <c r="S10" i="26"/>
  <c r="S11" i="26"/>
  <c r="S12" i="26"/>
  <c r="S13" i="26"/>
  <c r="S14" i="26"/>
  <c r="S15" i="26"/>
  <c r="S16" i="26"/>
  <c r="S17" i="26"/>
  <c r="S18" i="26"/>
  <c r="S19" i="26"/>
  <c r="S20" i="26"/>
  <c r="S21" i="26"/>
  <c r="S22" i="26"/>
  <c r="S23" i="26"/>
  <c r="S24" i="26"/>
  <c r="S25" i="26"/>
  <c r="S26" i="26"/>
  <c r="S27" i="26"/>
  <c r="S28" i="26"/>
  <c r="S29" i="26"/>
  <c r="S30" i="26"/>
  <c r="S31" i="26"/>
  <c r="S32" i="26"/>
  <c r="S33" i="26"/>
  <c r="S34" i="26"/>
  <c r="S35" i="26"/>
  <c r="S4" i="26"/>
  <c r="M5" i="26"/>
  <c r="AM12" i="28"/>
  <c r="AN12" i="28"/>
  <c r="AO12" i="28"/>
  <c r="AP12" i="28"/>
  <c r="AQ12" i="28"/>
  <c r="Q12" i="28"/>
  <c r="N5" i="26"/>
  <c r="AR12" i="28"/>
  <c r="AS12" i="28"/>
  <c r="AT12" i="28"/>
  <c r="AU12" i="28"/>
  <c r="AV12" i="28"/>
  <c r="R12" i="28"/>
  <c r="O5" i="26"/>
  <c r="S12" i="28"/>
  <c r="P5" i="26"/>
  <c r="M6" i="26"/>
  <c r="AM13" i="28"/>
  <c r="AN13" i="28"/>
  <c r="AO13" i="28"/>
  <c r="AP13" i="28"/>
  <c r="AQ13" i="28"/>
  <c r="Q13" i="28"/>
  <c r="N6" i="26"/>
  <c r="AR13" i="28"/>
  <c r="AS13" i="28"/>
  <c r="AT13" i="28"/>
  <c r="AU13" i="28"/>
  <c r="AV13" i="28"/>
  <c r="R13" i="28"/>
  <c r="O6" i="26"/>
  <c r="S13" i="28"/>
  <c r="P6" i="26"/>
  <c r="M7" i="26"/>
  <c r="AM14" i="28"/>
  <c r="AN14" i="28"/>
  <c r="AO14" i="28"/>
  <c r="AP14" i="28"/>
  <c r="AQ14" i="28"/>
  <c r="Q14" i="28"/>
  <c r="N7" i="26"/>
  <c r="AR14" i="28"/>
  <c r="AS14" i="28"/>
  <c r="AT14" i="28"/>
  <c r="AU14" i="28"/>
  <c r="AV14" i="28"/>
  <c r="R14" i="28"/>
  <c r="O7" i="26"/>
  <c r="S14" i="28"/>
  <c r="P7" i="26"/>
  <c r="M8" i="26"/>
  <c r="AM15" i="28"/>
  <c r="AN15" i="28"/>
  <c r="AO15" i="28"/>
  <c r="AP15" i="28"/>
  <c r="AQ15" i="28"/>
  <c r="Q15" i="28"/>
  <c r="N8" i="26"/>
  <c r="AR15" i="28"/>
  <c r="AS15" i="28"/>
  <c r="AT15" i="28"/>
  <c r="AU15" i="28"/>
  <c r="AV15" i="28"/>
  <c r="R15" i="28"/>
  <c r="O8" i="26"/>
  <c r="S15" i="28"/>
  <c r="P8" i="26"/>
  <c r="M9" i="26"/>
  <c r="AM16" i="28"/>
  <c r="AN16" i="28"/>
  <c r="AO16" i="28"/>
  <c r="AP16" i="28"/>
  <c r="AQ16" i="28"/>
  <c r="Q16" i="28"/>
  <c r="N9" i="26"/>
  <c r="AR16" i="28"/>
  <c r="AS16" i="28"/>
  <c r="AT16" i="28"/>
  <c r="AU16" i="28"/>
  <c r="AV16" i="28"/>
  <c r="R16" i="28"/>
  <c r="O9" i="26"/>
  <c r="S16" i="28"/>
  <c r="P9" i="26"/>
  <c r="M10" i="26"/>
  <c r="AM17" i="28"/>
  <c r="AN17" i="28"/>
  <c r="AO17" i="28"/>
  <c r="AP17" i="28"/>
  <c r="AQ17" i="28"/>
  <c r="Q17" i="28"/>
  <c r="N10" i="26"/>
  <c r="AR17" i="28"/>
  <c r="AS17" i="28"/>
  <c r="AT17" i="28"/>
  <c r="AU17" i="28"/>
  <c r="AV17" i="28"/>
  <c r="R17" i="28"/>
  <c r="O10" i="26"/>
  <c r="S17" i="28"/>
  <c r="P10" i="26"/>
  <c r="M11" i="26"/>
  <c r="AM18" i="28"/>
  <c r="AN18" i="28"/>
  <c r="AO18" i="28"/>
  <c r="AP18" i="28"/>
  <c r="AQ18" i="28"/>
  <c r="Q18" i="28"/>
  <c r="N11" i="26"/>
  <c r="AR18" i="28"/>
  <c r="AS18" i="28"/>
  <c r="AT18" i="28"/>
  <c r="AU18" i="28"/>
  <c r="AV18" i="28"/>
  <c r="R18" i="28"/>
  <c r="O11" i="26"/>
  <c r="S18" i="28"/>
  <c r="P11" i="26"/>
  <c r="M12" i="26"/>
  <c r="AM19" i="28"/>
  <c r="AN19" i="28"/>
  <c r="AO19" i="28"/>
  <c r="AP19" i="28"/>
  <c r="AQ19" i="28"/>
  <c r="Q19" i="28"/>
  <c r="N12" i="26"/>
  <c r="AR19" i="28"/>
  <c r="AS19" i="28"/>
  <c r="AT19" i="28"/>
  <c r="AU19" i="28"/>
  <c r="AV19" i="28"/>
  <c r="R19" i="28"/>
  <c r="O12" i="26"/>
  <c r="S19" i="28"/>
  <c r="P12" i="26"/>
  <c r="M13" i="26"/>
  <c r="AM20" i="28"/>
  <c r="AN20" i="28"/>
  <c r="AO20" i="28"/>
  <c r="AP20" i="28"/>
  <c r="AQ20" i="28"/>
  <c r="Q20" i="28"/>
  <c r="N13" i="26"/>
  <c r="AR20" i="28"/>
  <c r="AS20" i="28"/>
  <c r="AT20" i="28"/>
  <c r="AU20" i="28"/>
  <c r="AV20" i="28"/>
  <c r="R20" i="28"/>
  <c r="O13" i="26"/>
  <c r="S20" i="28"/>
  <c r="P13" i="26"/>
  <c r="M14" i="26"/>
  <c r="AM21" i="28"/>
  <c r="AN21" i="28"/>
  <c r="AO21" i="28"/>
  <c r="AP21" i="28"/>
  <c r="AQ21" i="28"/>
  <c r="Q21" i="28"/>
  <c r="N14" i="26"/>
  <c r="AR21" i="28"/>
  <c r="AS21" i="28"/>
  <c r="AT21" i="28"/>
  <c r="AU21" i="28"/>
  <c r="AV21" i="28"/>
  <c r="R21" i="28"/>
  <c r="O14" i="26"/>
  <c r="S21" i="28"/>
  <c r="P14" i="26"/>
  <c r="M15" i="26"/>
  <c r="AM22" i="28"/>
  <c r="AN22" i="28"/>
  <c r="AO22" i="28"/>
  <c r="AP22" i="28"/>
  <c r="AQ22" i="28"/>
  <c r="Q22" i="28"/>
  <c r="N15" i="26"/>
  <c r="AR22" i="28"/>
  <c r="AS22" i="28"/>
  <c r="AT22" i="28"/>
  <c r="AU22" i="28"/>
  <c r="AV22" i="28"/>
  <c r="R22" i="28"/>
  <c r="O15" i="26"/>
  <c r="S22" i="28"/>
  <c r="P15" i="26"/>
  <c r="M16" i="26"/>
  <c r="AM23" i="28"/>
  <c r="AN23" i="28"/>
  <c r="AO23" i="28"/>
  <c r="AP23" i="28"/>
  <c r="AQ23" i="28"/>
  <c r="Q23" i="28"/>
  <c r="N16" i="26"/>
  <c r="AR23" i="28"/>
  <c r="AS23" i="28"/>
  <c r="AT23" i="28"/>
  <c r="AU23" i="28"/>
  <c r="AV23" i="28"/>
  <c r="R23" i="28"/>
  <c r="O16" i="26"/>
  <c r="S23" i="28"/>
  <c r="P16" i="26"/>
  <c r="M17" i="26"/>
  <c r="AM24" i="28"/>
  <c r="AN24" i="28"/>
  <c r="AO24" i="28"/>
  <c r="AP24" i="28"/>
  <c r="AQ24" i="28"/>
  <c r="Q24" i="28"/>
  <c r="N17" i="26"/>
  <c r="AR24" i="28"/>
  <c r="AS24" i="28"/>
  <c r="AT24" i="28"/>
  <c r="AU24" i="28"/>
  <c r="AV24" i="28"/>
  <c r="R24" i="28"/>
  <c r="O17" i="26"/>
  <c r="S24" i="28"/>
  <c r="P17" i="26"/>
  <c r="M18" i="26"/>
  <c r="AM25" i="28"/>
  <c r="AN25" i="28"/>
  <c r="AO25" i="28"/>
  <c r="AP25" i="28"/>
  <c r="AQ25" i="28"/>
  <c r="Q25" i="28"/>
  <c r="N18" i="26"/>
  <c r="AR25" i="28"/>
  <c r="AS25" i="28"/>
  <c r="AT25" i="28"/>
  <c r="AU25" i="28"/>
  <c r="AV25" i="28"/>
  <c r="R25" i="28"/>
  <c r="O18" i="26"/>
  <c r="S25" i="28"/>
  <c r="P18" i="26"/>
  <c r="M19" i="26"/>
  <c r="AM26" i="28"/>
  <c r="AN26" i="28"/>
  <c r="AO26" i="28"/>
  <c r="AP26" i="28"/>
  <c r="AQ26" i="28"/>
  <c r="Q26" i="28"/>
  <c r="N19" i="26"/>
  <c r="AR26" i="28"/>
  <c r="AS26" i="28"/>
  <c r="AT26" i="28"/>
  <c r="AU26" i="28"/>
  <c r="AV26" i="28"/>
  <c r="R26" i="28"/>
  <c r="O19" i="26"/>
  <c r="S26" i="28"/>
  <c r="P19" i="26"/>
  <c r="M20" i="26"/>
  <c r="AM27" i="28"/>
  <c r="AN27" i="28"/>
  <c r="AO27" i="28"/>
  <c r="AP27" i="28"/>
  <c r="AQ27" i="28"/>
  <c r="Q27" i="28"/>
  <c r="N20" i="26"/>
  <c r="AR27" i="28"/>
  <c r="AS27" i="28"/>
  <c r="AT27" i="28"/>
  <c r="AU27" i="28"/>
  <c r="AV27" i="28"/>
  <c r="R27" i="28"/>
  <c r="O20" i="26"/>
  <c r="S27" i="28"/>
  <c r="P20" i="26"/>
  <c r="M21" i="26"/>
  <c r="AM28" i="28"/>
  <c r="AN28" i="28"/>
  <c r="AO28" i="28"/>
  <c r="AP28" i="28"/>
  <c r="AQ28" i="28"/>
  <c r="Q28" i="28"/>
  <c r="N21" i="26"/>
  <c r="AR28" i="28"/>
  <c r="AS28" i="28"/>
  <c r="AT28" i="28"/>
  <c r="AU28" i="28"/>
  <c r="AV28" i="28"/>
  <c r="R28" i="28"/>
  <c r="O21" i="26"/>
  <c r="S28" i="28"/>
  <c r="P21" i="26"/>
  <c r="M22" i="26"/>
  <c r="AM29" i="28"/>
  <c r="AN29" i="28"/>
  <c r="AO29" i="28"/>
  <c r="AP29" i="28"/>
  <c r="AQ29" i="28"/>
  <c r="Q29" i="28"/>
  <c r="N22" i="26"/>
  <c r="AR29" i="28"/>
  <c r="AS29" i="28"/>
  <c r="AT29" i="28"/>
  <c r="AU29" i="28"/>
  <c r="AV29" i="28"/>
  <c r="R29" i="28"/>
  <c r="O22" i="26"/>
  <c r="S29" i="28"/>
  <c r="P22" i="26"/>
  <c r="M23" i="26"/>
  <c r="AM30" i="28"/>
  <c r="AN30" i="28"/>
  <c r="AO30" i="28"/>
  <c r="AP30" i="28"/>
  <c r="AQ30" i="28"/>
  <c r="Q30" i="28"/>
  <c r="N23" i="26"/>
  <c r="AR30" i="28"/>
  <c r="AS30" i="28"/>
  <c r="AT30" i="28"/>
  <c r="AU30" i="28"/>
  <c r="AV30" i="28"/>
  <c r="R30" i="28"/>
  <c r="O23" i="26"/>
  <c r="S30" i="28"/>
  <c r="P23" i="26"/>
  <c r="M24" i="26"/>
  <c r="L54" i="3"/>
  <c r="AM31" i="28"/>
  <c r="AN31" i="28"/>
  <c r="AO31" i="28"/>
  <c r="AP31" i="28"/>
  <c r="AQ31" i="28"/>
  <c r="Q31" i="28"/>
  <c r="N24" i="26"/>
  <c r="AR31" i="28"/>
  <c r="AS31" i="28"/>
  <c r="AT31" i="28"/>
  <c r="AU31" i="28"/>
  <c r="AV31" i="28"/>
  <c r="R31" i="28"/>
  <c r="O24" i="26"/>
  <c r="S31" i="28"/>
  <c r="P24" i="26"/>
  <c r="M25" i="26"/>
  <c r="L55" i="3"/>
  <c r="AM32" i="28"/>
  <c r="AN32" i="28"/>
  <c r="AO32" i="28"/>
  <c r="AP32" i="28"/>
  <c r="AQ32" i="28"/>
  <c r="Q32" i="28"/>
  <c r="N25" i="26"/>
  <c r="AR32" i="28"/>
  <c r="AS32" i="28"/>
  <c r="AT32" i="28"/>
  <c r="AU32" i="28"/>
  <c r="AV32" i="28"/>
  <c r="R32" i="28"/>
  <c r="O25" i="26"/>
  <c r="S32" i="28"/>
  <c r="P25" i="26"/>
  <c r="M26" i="26"/>
  <c r="L56" i="3"/>
  <c r="AM33" i="28"/>
  <c r="AN33" i="28"/>
  <c r="AO33" i="28"/>
  <c r="AP33" i="28"/>
  <c r="AQ33" i="28"/>
  <c r="Q33" i="28"/>
  <c r="N26" i="26"/>
  <c r="AR33" i="28"/>
  <c r="AS33" i="28"/>
  <c r="AT33" i="28"/>
  <c r="AU33" i="28"/>
  <c r="AV33" i="28"/>
  <c r="R33" i="28"/>
  <c r="O26" i="26"/>
  <c r="S33" i="28"/>
  <c r="P26" i="26"/>
  <c r="M27" i="26"/>
  <c r="L57" i="3"/>
  <c r="AM34" i="28"/>
  <c r="AN34" i="28"/>
  <c r="AO34" i="28"/>
  <c r="AP34" i="28"/>
  <c r="AQ34" i="28"/>
  <c r="Q34" i="28"/>
  <c r="N27" i="26"/>
  <c r="AR34" i="28"/>
  <c r="AS34" i="28"/>
  <c r="AT34" i="28"/>
  <c r="AU34" i="28"/>
  <c r="AV34" i="28"/>
  <c r="R34" i="28"/>
  <c r="O27" i="26"/>
  <c r="S34" i="28"/>
  <c r="P27" i="26"/>
  <c r="M28" i="26"/>
  <c r="L58" i="3"/>
  <c r="AM35" i="28"/>
  <c r="AN35" i="28"/>
  <c r="AO35" i="28"/>
  <c r="AP35" i="28"/>
  <c r="AQ35" i="28"/>
  <c r="Q35" i="28"/>
  <c r="N28" i="26"/>
  <c r="AR35" i="28"/>
  <c r="AS35" i="28"/>
  <c r="AT35" i="28"/>
  <c r="AU35" i="28"/>
  <c r="AV35" i="28"/>
  <c r="R35" i="28"/>
  <c r="O28" i="26"/>
  <c r="S35" i="28"/>
  <c r="P28" i="26"/>
  <c r="M29" i="26"/>
  <c r="L59" i="3"/>
  <c r="AM36" i="28"/>
  <c r="AN36" i="28"/>
  <c r="AO36" i="28"/>
  <c r="AP36" i="28"/>
  <c r="AQ36" i="28"/>
  <c r="Q36" i="28"/>
  <c r="N29" i="26"/>
  <c r="AR36" i="28"/>
  <c r="AS36" i="28"/>
  <c r="AT36" i="28"/>
  <c r="AU36" i="28"/>
  <c r="AV36" i="28"/>
  <c r="R36" i="28"/>
  <c r="O29" i="26"/>
  <c r="S36" i="28"/>
  <c r="P29" i="26"/>
  <c r="M30" i="26"/>
  <c r="L60" i="3"/>
  <c r="AM37" i="28"/>
  <c r="AN37" i="28"/>
  <c r="AO37" i="28"/>
  <c r="AP37" i="28"/>
  <c r="AQ37" i="28"/>
  <c r="Q37" i="28"/>
  <c r="N30" i="26"/>
  <c r="AR37" i="28"/>
  <c r="AS37" i="28"/>
  <c r="AT37" i="28"/>
  <c r="AU37" i="28"/>
  <c r="AV37" i="28"/>
  <c r="R37" i="28"/>
  <c r="O30" i="26"/>
  <c r="S37" i="28"/>
  <c r="P30" i="26"/>
  <c r="M31" i="26"/>
  <c r="L61" i="3"/>
  <c r="AM38" i="28"/>
  <c r="AN38" i="28"/>
  <c r="AO38" i="28"/>
  <c r="AP38" i="28"/>
  <c r="AQ38" i="28"/>
  <c r="Q38" i="28"/>
  <c r="N31" i="26"/>
  <c r="AR38" i="28"/>
  <c r="AS38" i="28"/>
  <c r="AT38" i="28"/>
  <c r="AU38" i="28"/>
  <c r="AV38" i="28"/>
  <c r="R38" i="28"/>
  <c r="O31" i="26"/>
  <c r="S38" i="28"/>
  <c r="P31" i="26"/>
  <c r="M32" i="26"/>
  <c r="L62" i="3"/>
  <c r="AM39" i="28"/>
  <c r="AN39" i="28"/>
  <c r="AO39" i="28"/>
  <c r="AP39" i="28"/>
  <c r="AQ39" i="28"/>
  <c r="Q39" i="28"/>
  <c r="N32" i="26"/>
  <c r="AR39" i="28"/>
  <c r="AS39" i="28"/>
  <c r="AT39" i="28"/>
  <c r="AU39" i="28"/>
  <c r="AV39" i="28"/>
  <c r="R39" i="28"/>
  <c r="O32" i="26"/>
  <c r="S39" i="28"/>
  <c r="P32" i="26"/>
  <c r="M33" i="26"/>
  <c r="L63" i="3"/>
  <c r="AM40" i="28"/>
  <c r="AN40" i="28"/>
  <c r="AO40" i="28"/>
  <c r="AP40" i="28"/>
  <c r="AQ40" i="28"/>
  <c r="Q40" i="28"/>
  <c r="N33" i="26"/>
  <c r="AR40" i="28"/>
  <c r="AS40" i="28"/>
  <c r="AT40" i="28"/>
  <c r="AU40" i="28"/>
  <c r="AV40" i="28"/>
  <c r="R40" i="28"/>
  <c r="O33" i="26"/>
  <c r="S40" i="28"/>
  <c r="P33" i="26"/>
  <c r="M34" i="26"/>
  <c r="L64" i="3"/>
  <c r="AM41" i="28"/>
  <c r="AN41" i="28"/>
  <c r="AO41" i="28"/>
  <c r="AP41" i="28"/>
  <c r="AQ41" i="28"/>
  <c r="Q41" i="28"/>
  <c r="N34" i="26"/>
  <c r="AR41" i="28"/>
  <c r="AS41" i="28"/>
  <c r="AT41" i="28"/>
  <c r="AU41" i="28"/>
  <c r="AV41" i="28"/>
  <c r="R41" i="28"/>
  <c r="O34" i="26"/>
  <c r="S41" i="28"/>
  <c r="P34" i="26"/>
  <c r="M35" i="26"/>
  <c r="L65" i="3"/>
  <c r="AM42" i="28"/>
  <c r="AN42" i="28"/>
  <c r="AO42" i="28"/>
  <c r="AP42" i="28"/>
  <c r="AQ42" i="28"/>
  <c r="Q42" i="28"/>
  <c r="N35" i="26"/>
  <c r="AR42" i="28"/>
  <c r="AS42" i="28"/>
  <c r="AT42" i="28"/>
  <c r="AU42" i="28"/>
  <c r="AV42" i="28"/>
  <c r="R42" i="28"/>
  <c r="O35" i="26"/>
  <c r="S42" i="28"/>
  <c r="P35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4" i="26"/>
  <c r="M4" i="26"/>
  <c r="AM11" i="28"/>
  <c r="AN11" i="28"/>
  <c r="AO11" i="28"/>
  <c r="AP11" i="28"/>
  <c r="AQ11" i="28"/>
  <c r="Q11" i="28"/>
  <c r="N4" i="26"/>
  <c r="AR11" i="28"/>
  <c r="AS11" i="28"/>
  <c r="AT11" i="28"/>
  <c r="AU11" i="28"/>
  <c r="AV11" i="28"/>
  <c r="R11" i="28"/>
  <c r="O4" i="26"/>
  <c r="S11" i="28"/>
  <c r="P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4" i="26"/>
  <c r="E12" i="28"/>
  <c r="M12" i="28"/>
  <c r="J5" i="26"/>
  <c r="E13" i="28"/>
  <c r="M13" i="28"/>
  <c r="J6" i="26"/>
  <c r="E14" i="28"/>
  <c r="M14" i="28"/>
  <c r="J7" i="26"/>
  <c r="E15" i="28"/>
  <c r="M15" i="28"/>
  <c r="J8" i="26"/>
  <c r="E16" i="28"/>
  <c r="M16" i="28"/>
  <c r="J9" i="26"/>
  <c r="E17" i="28"/>
  <c r="M17" i="28"/>
  <c r="J10" i="26"/>
  <c r="E18" i="28"/>
  <c r="M18" i="28"/>
  <c r="J11" i="26"/>
  <c r="E19" i="28"/>
  <c r="M19" i="28"/>
  <c r="J12" i="26"/>
  <c r="E20" i="28"/>
  <c r="M20" i="28"/>
  <c r="J13" i="26"/>
  <c r="E21" i="28"/>
  <c r="M21" i="28"/>
  <c r="J14" i="26"/>
  <c r="E22" i="28"/>
  <c r="M22" i="28"/>
  <c r="J15" i="26"/>
  <c r="E23" i="28"/>
  <c r="M23" i="28"/>
  <c r="J16" i="26"/>
  <c r="E24" i="28"/>
  <c r="M24" i="28"/>
  <c r="J17" i="26"/>
  <c r="E25" i="28"/>
  <c r="M25" i="28"/>
  <c r="J18" i="26"/>
  <c r="E26" i="28"/>
  <c r="M26" i="28"/>
  <c r="J19" i="26"/>
  <c r="E27" i="28"/>
  <c r="M27" i="28"/>
  <c r="J20" i="26"/>
  <c r="E28" i="28"/>
  <c r="M28" i="28"/>
  <c r="J21" i="26"/>
  <c r="E29" i="28"/>
  <c r="M29" i="28"/>
  <c r="J22" i="26"/>
  <c r="E30" i="28"/>
  <c r="M30" i="28"/>
  <c r="J23" i="26"/>
  <c r="E31" i="28"/>
  <c r="M31" i="28"/>
  <c r="J24" i="26"/>
  <c r="E32" i="28"/>
  <c r="M32" i="28"/>
  <c r="J25" i="26"/>
  <c r="E33" i="28"/>
  <c r="M33" i="28"/>
  <c r="J26" i="26"/>
  <c r="E34" i="28"/>
  <c r="M34" i="28"/>
  <c r="J27" i="26"/>
  <c r="E35" i="28"/>
  <c r="M35" i="28"/>
  <c r="J28" i="26"/>
  <c r="E36" i="28"/>
  <c r="M36" i="28"/>
  <c r="J29" i="26"/>
  <c r="E37" i="28"/>
  <c r="M37" i="28"/>
  <c r="J30" i="26"/>
  <c r="E38" i="28"/>
  <c r="M38" i="28"/>
  <c r="J31" i="26"/>
  <c r="E39" i="28"/>
  <c r="M39" i="28"/>
  <c r="J32" i="26"/>
  <c r="E40" i="28"/>
  <c r="M40" i="28"/>
  <c r="J33" i="26"/>
  <c r="E41" i="28"/>
  <c r="M41" i="28"/>
  <c r="J34" i="26"/>
  <c r="E42" i="28"/>
  <c r="M42" i="28"/>
  <c r="J35" i="26"/>
  <c r="E11" i="28"/>
  <c r="M11" i="28"/>
  <c r="J4" i="26"/>
  <c r="I5" i="26"/>
  <c r="I6" i="26"/>
  <c r="I7" i="26"/>
  <c r="I8" i="26"/>
  <c r="I9" i="26"/>
  <c r="I10" i="26"/>
  <c r="I11" i="26"/>
  <c r="I12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25" i="26"/>
  <c r="I26" i="26"/>
  <c r="I27" i="26"/>
  <c r="I28" i="26"/>
  <c r="I29" i="26"/>
  <c r="I30" i="26"/>
  <c r="I31" i="26"/>
  <c r="I32" i="26"/>
  <c r="I33" i="26"/>
  <c r="I34" i="26"/>
  <c r="I35" i="26"/>
  <c r="I4" i="26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H23" i="26"/>
  <c r="H24" i="26"/>
  <c r="H25" i="26"/>
  <c r="H26" i="26"/>
  <c r="H27" i="26"/>
  <c r="H28" i="26"/>
  <c r="H29" i="26"/>
  <c r="H30" i="26"/>
  <c r="H31" i="26"/>
  <c r="H32" i="26"/>
  <c r="H33" i="26"/>
  <c r="H34" i="26"/>
  <c r="H35" i="26"/>
  <c r="H4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4" i="26"/>
  <c r="A17" i="26"/>
  <c r="B17" i="26"/>
  <c r="C17" i="26"/>
  <c r="D17" i="26"/>
  <c r="A18" i="26"/>
  <c r="B18" i="26"/>
  <c r="C18" i="26"/>
  <c r="D18" i="26"/>
  <c r="A19" i="26"/>
  <c r="B19" i="26"/>
  <c r="C19" i="26"/>
  <c r="D19" i="26"/>
  <c r="A20" i="26"/>
  <c r="B20" i="26"/>
  <c r="C20" i="26"/>
  <c r="D20" i="26"/>
  <c r="A21" i="26"/>
  <c r="B21" i="26"/>
  <c r="C21" i="26"/>
  <c r="D21" i="26"/>
  <c r="A22" i="26"/>
  <c r="B22" i="26"/>
  <c r="C22" i="26"/>
  <c r="D22" i="26"/>
  <c r="A23" i="26"/>
  <c r="B23" i="26"/>
  <c r="C23" i="26"/>
  <c r="D23" i="26"/>
  <c r="A24" i="26"/>
  <c r="B24" i="26"/>
  <c r="C24" i="26"/>
  <c r="D24" i="26"/>
  <c r="A25" i="26"/>
  <c r="B25" i="26"/>
  <c r="C25" i="26"/>
  <c r="D25" i="26"/>
  <c r="A26" i="26"/>
  <c r="B26" i="26"/>
  <c r="C26" i="26"/>
  <c r="D26" i="26"/>
  <c r="A27" i="26"/>
  <c r="B27" i="26"/>
  <c r="C27" i="26"/>
  <c r="D27" i="26"/>
  <c r="A28" i="26"/>
  <c r="B28" i="26"/>
  <c r="C28" i="26"/>
  <c r="D28" i="26"/>
  <c r="A29" i="26"/>
  <c r="B29" i="26"/>
  <c r="C29" i="26"/>
  <c r="D29" i="26"/>
  <c r="A30" i="26"/>
  <c r="B30" i="26"/>
  <c r="C30" i="26"/>
  <c r="D30" i="26"/>
  <c r="A31" i="26"/>
  <c r="B31" i="26"/>
  <c r="C31" i="26"/>
  <c r="D31" i="26"/>
  <c r="A32" i="26"/>
  <c r="B32" i="26"/>
  <c r="C32" i="26"/>
  <c r="D32" i="26"/>
  <c r="A33" i="26"/>
  <c r="B33" i="26"/>
  <c r="C33" i="26"/>
  <c r="D33" i="26"/>
  <c r="A34" i="26"/>
  <c r="B34" i="26"/>
  <c r="C34" i="26"/>
  <c r="D34" i="26"/>
  <c r="A35" i="26"/>
  <c r="B35" i="26"/>
  <c r="C35" i="26"/>
  <c r="D35" i="26"/>
  <c r="D5" i="26"/>
  <c r="D6" i="26"/>
  <c r="D7" i="26"/>
  <c r="D8" i="26"/>
  <c r="D9" i="26"/>
  <c r="D10" i="26"/>
  <c r="D11" i="26"/>
  <c r="D12" i="26"/>
  <c r="D13" i="26"/>
  <c r="D14" i="26"/>
  <c r="D15" i="26"/>
  <c r="D16" i="26"/>
  <c r="D4" i="26"/>
  <c r="B5" i="26"/>
  <c r="C5" i="26"/>
  <c r="B6" i="26"/>
  <c r="C6" i="26"/>
  <c r="B7" i="26"/>
  <c r="C7" i="26"/>
  <c r="B8" i="26"/>
  <c r="C8" i="26"/>
  <c r="B9" i="26"/>
  <c r="C9" i="26"/>
  <c r="B10" i="26"/>
  <c r="C10" i="26"/>
  <c r="B11" i="26"/>
  <c r="C11" i="26"/>
  <c r="B12" i="26"/>
  <c r="C12" i="26"/>
  <c r="B13" i="26"/>
  <c r="C13" i="26"/>
  <c r="B14" i="26"/>
  <c r="C14" i="26"/>
  <c r="B15" i="26"/>
  <c r="C15" i="26"/>
  <c r="B16" i="26"/>
  <c r="C16" i="26"/>
  <c r="C4" i="26"/>
  <c r="B4" i="26"/>
  <c r="A5" i="26"/>
  <c r="A6" i="26"/>
  <c r="A7" i="26"/>
  <c r="A8" i="26"/>
  <c r="A9" i="26"/>
  <c r="A10" i="26"/>
  <c r="A11" i="26"/>
  <c r="A12" i="26"/>
  <c r="A13" i="26"/>
  <c r="A14" i="26"/>
  <c r="A15" i="26"/>
  <c r="A16" i="26"/>
  <c r="A4" i="26"/>
  <c r="A5" i="10"/>
  <c r="O11" i="29"/>
  <c r="E7" i="4"/>
  <c r="B5" i="10"/>
  <c r="C5" i="10"/>
  <c r="M7" i="4"/>
  <c r="N7" i="4"/>
  <c r="J7" i="4"/>
  <c r="G7" i="4"/>
  <c r="D5" i="10"/>
  <c r="O7" i="4"/>
  <c r="P7" i="4"/>
  <c r="K7" i="4"/>
  <c r="H7" i="4"/>
  <c r="E5" i="10"/>
  <c r="Q7" i="4"/>
  <c r="L7" i="4"/>
  <c r="I7" i="4"/>
  <c r="F5" i="10"/>
  <c r="A6" i="10"/>
  <c r="O12" i="29"/>
  <c r="E8" i="4"/>
  <c r="B6" i="10"/>
  <c r="C6" i="10"/>
  <c r="M8" i="4"/>
  <c r="N8" i="4"/>
  <c r="J8" i="4"/>
  <c r="G8" i="4"/>
  <c r="D6" i="10"/>
  <c r="O8" i="4"/>
  <c r="P8" i="4"/>
  <c r="K8" i="4"/>
  <c r="H8" i="4"/>
  <c r="E6" i="10"/>
  <c r="Q8" i="4"/>
  <c r="L8" i="4"/>
  <c r="I8" i="4"/>
  <c r="F6" i="10"/>
  <c r="A7" i="10"/>
  <c r="O13" i="29"/>
  <c r="E9" i="4"/>
  <c r="B7" i="10"/>
  <c r="C7" i="10"/>
  <c r="M9" i="4"/>
  <c r="N9" i="4"/>
  <c r="J9" i="4"/>
  <c r="G9" i="4"/>
  <c r="D7" i="10"/>
  <c r="O9" i="4"/>
  <c r="P9" i="4"/>
  <c r="K9" i="4"/>
  <c r="H9" i="4"/>
  <c r="E7" i="10"/>
  <c r="Q9" i="4"/>
  <c r="L9" i="4"/>
  <c r="I9" i="4"/>
  <c r="F7" i="10"/>
  <c r="A8" i="10"/>
  <c r="O14" i="29"/>
  <c r="E10" i="4"/>
  <c r="B8" i="10"/>
  <c r="C8" i="10"/>
  <c r="M10" i="4"/>
  <c r="N10" i="4"/>
  <c r="J10" i="4"/>
  <c r="G10" i="4"/>
  <c r="D8" i="10"/>
  <c r="O10" i="4"/>
  <c r="P10" i="4"/>
  <c r="K10" i="4"/>
  <c r="H10" i="4"/>
  <c r="E8" i="10"/>
  <c r="Q10" i="4"/>
  <c r="L10" i="4"/>
  <c r="I10" i="4"/>
  <c r="F8" i="10"/>
  <c r="A9" i="10"/>
  <c r="O15" i="29"/>
  <c r="E11" i="4"/>
  <c r="B9" i="10"/>
  <c r="C9" i="10"/>
  <c r="M11" i="4"/>
  <c r="N11" i="4"/>
  <c r="J11" i="4"/>
  <c r="G11" i="4"/>
  <c r="D9" i="10"/>
  <c r="O11" i="4"/>
  <c r="P11" i="4"/>
  <c r="K11" i="4"/>
  <c r="H11" i="4"/>
  <c r="E9" i="10"/>
  <c r="Q11" i="4"/>
  <c r="L11" i="4"/>
  <c r="I11" i="4"/>
  <c r="F9" i="10"/>
  <c r="A10" i="10"/>
  <c r="O16" i="29"/>
  <c r="E12" i="4"/>
  <c r="B10" i="10"/>
  <c r="C10" i="10"/>
  <c r="M12" i="4"/>
  <c r="N12" i="4"/>
  <c r="J12" i="4"/>
  <c r="G12" i="4"/>
  <c r="D10" i="10"/>
  <c r="O12" i="4"/>
  <c r="P12" i="4"/>
  <c r="K12" i="4"/>
  <c r="H12" i="4"/>
  <c r="E10" i="10"/>
  <c r="Q12" i="4"/>
  <c r="L12" i="4"/>
  <c r="I12" i="4"/>
  <c r="F10" i="10"/>
  <c r="A11" i="10"/>
  <c r="O17" i="29"/>
  <c r="E13" i="4"/>
  <c r="B11" i="10"/>
  <c r="C11" i="10"/>
  <c r="M13" i="4"/>
  <c r="N13" i="4"/>
  <c r="J13" i="4"/>
  <c r="G13" i="4"/>
  <c r="D11" i="10"/>
  <c r="O13" i="4"/>
  <c r="P13" i="4"/>
  <c r="K13" i="4"/>
  <c r="H13" i="4"/>
  <c r="E11" i="10"/>
  <c r="Q13" i="4"/>
  <c r="L13" i="4"/>
  <c r="I13" i="4"/>
  <c r="F11" i="10"/>
  <c r="A12" i="10"/>
  <c r="O18" i="29"/>
  <c r="E14" i="4"/>
  <c r="B12" i="10"/>
  <c r="C12" i="10"/>
  <c r="M14" i="4"/>
  <c r="N14" i="4"/>
  <c r="J14" i="4"/>
  <c r="G14" i="4"/>
  <c r="D12" i="10"/>
  <c r="O14" i="4"/>
  <c r="P14" i="4"/>
  <c r="K14" i="4"/>
  <c r="H14" i="4"/>
  <c r="E12" i="10"/>
  <c r="Q14" i="4"/>
  <c r="L14" i="4"/>
  <c r="I14" i="4"/>
  <c r="F12" i="10"/>
  <c r="A13" i="10"/>
  <c r="O19" i="29"/>
  <c r="E15" i="4"/>
  <c r="B13" i="10"/>
  <c r="C13" i="10"/>
  <c r="M15" i="4"/>
  <c r="N15" i="4"/>
  <c r="J15" i="4"/>
  <c r="G15" i="4"/>
  <c r="D13" i="10"/>
  <c r="O15" i="4"/>
  <c r="P15" i="4"/>
  <c r="K15" i="4"/>
  <c r="H15" i="4"/>
  <c r="E13" i="10"/>
  <c r="Q15" i="4"/>
  <c r="L15" i="4"/>
  <c r="I15" i="4"/>
  <c r="F13" i="10"/>
  <c r="A14" i="10"/>
  <c r="O20" i="29"/>
  <c r="E16" i="4"/>
  <c r="B14" i="10"/>
  <c r="C14" i="10"/>
  <c r="M16" i="4"/>
  <c r="N16" i="4"/>
  <c r="J16" i="4"/>
  <c r="G16" i="4"/>
  <c r="D14" i="10"/>
  <c r="O16" i="4"/>
  <c r="P16" i="4"/>
  <c r="K16" i="4"/>
  <c r="H16" i="4"/>
  <c r="E14" i="10"/>
  <c r="Q16" i="4"/>
  <c r="L16" i="4"/>
  <c r="I16" i="4"/>
  <c r="F14" i="10"/>
  <c r="A15" i="10"/>
  <c r="O21" i="29"/>
  <c r="E17" i="4"/>
  <c r="B15" i="10"/>
  <c r="C15" i="10"/>
  <c r="M17" i="4"/>
  <c r="N17" i="4"/>
  <c r="J17" i="4"/>
  <c r="G17" i="4"/>
  <c r="D15" i="10"/>
  <c r="O17" i="4"/>
  <c r="P17" i="4"/>
  <c r="K17" i="4"/>
  <c r="H17" i="4"/>
  <c r="E15" i="10"/>
  <c r="Q17" i="4"/>
  <c r="L17" i="4"/>
  <c r="I17" i="4"/>
  <c r="F15" i="10"/>
  <c r="A16" i="10"/>
  <c r="O22" i="29"/>
  <c r="E18" i="4"/>
  <c r="B16" i="10"/>
  <c r="C16" i="10"/>
  <c r="M18" i="4"/>
  <c r="N18" i="4"/>
  <c r="J18" i="4"/>
  <c r="G18" i="4"/>
  <c r="D16" i="10"/>
  <c r="O18" i="4"/>
  <c r="P18" i="4"/>
  <c r="K18" i="4"/>
  <c r="H18" i="4"/>
  <c r="E16" i="10"/>
  <c r="Q18" i="4"/>
  <c r="L18" i="4"/>
  <c r="I18" i="4"/>
  <c r="F16" i="10"/>
  <c r="A17" i="10"/>
  <c r="O23" i="29"/>
  <c r="E19" i="4"/>
  <c r="B17" i="10"/>
  <c r="C17" i="10"/>
  <c r="M19" i="4"/>
  <c r="N19" i="4"/>
  <c r="J19" i="4"/>
  <c r="G19" i="4"/>
  <c r="D17" i="10"/>
  <c r="O19" i="4"/>
  <c r="P19" i="4"/>
  <c r="K19" i="4"/>
  <c r="H19" i="4"/>
  <c r="E17" i="10"/>
  <c r="Q19" i="4"/>
  <c r="L19" i="4"/>
  <c r="I19" i="4"/>
  <c r="F17" i="10"/>
  <c r="A18" i="10"/>
  <c r="O24" i="29"/>
  <c r="E20" i="4"/>
  <c r="B18" i="10"/>
  <c r="C18" i="10"/>
  <c r="M20" i="4"/>
  <c r="N20" i="4"/>
  <c r="J20" i="4"/>
  <c r="G20" i="4"/>
  <c r="D18" i="10"/>
  <c r="O20" i="4"/>
  <c r="P20" i="4"/>
  <c r="K20" i="4"/>
  <c r="H20" i="4"/>
  <c r="E18" i="10"/>
  <c r="Q20" i="4"/>
  <c r="L20" i="4"/>
  <c r="I20" i="4"/>
  <c r="F18" i="10"/>
  <c r="A19" i="10"/>
  <c r="O25" i="29"/>
  <c r="E21" i="4"/>
  <c r="B19" i="10"/>
  <c r="C19" i="10"/>
  <c r="M21" i="4"/>
  <c r="N21" i="4"/>
  <c r="J21" i="4"/>
  <c r="G21" i="4"/>
  <c r="D19" i="10"/>
  <c r="O21" i="4"/>
  <c r="P21" i="4"/>
  <c r="K21" i="4"/>
  <c r="H21" i="4"/>
  <c r="E19" i="10"/>
  <c r="Q21" i="4"/>
  <c r="L21" i="4"/>
  <c r="I21" i="4"/>
  <c r="F19" i="10"/>
  <c r="A20" i="10"/>
  <c r="O26" i="29"/>
  <c r="E22" i="4"/>
  <c r="B20" i="10"/>
  <c r="C20" i="10"/>
  <c r="M22" i="4"/>
  <c r="N22" i="4"/>
  <c r="J22" i="4"/>
  <c r="G22" i="4"/>
  <c r="D20" i="10"/>
  <c r="O22" i="4"/>
  <c r="P22" i="4"/>
  <c r="K22" i="4"/>
  <c r="H22" i="4"/>
  <c r="E20" i="10"/>
  <c r="Q22" i="4"/>
  <c r="L22" i="4"/>
  <c r="I22" i="4"/>
  <c r="F20" i="10"/>
  <c r="A21" i="10"/>
  <c r="O27" i="29"/>
  <c r="E23" i="4"/>
  <c r="B21" i="10"/>
  <c r="C21" i="10"/>
  <c r="M23" i="4"/>
  <c r="N23" i="4"/>
  <c r="J23" i="4"/>
  <c r="G23" i="4"/>
  <c r="D21" i="10"/>
  <c r="O23" i="4"/>
  <c r="P23" i="4"/>
  <c r="K23" i="4"/>
  <c r="H23" i="4"/>
  <c r="E21" i="10"/>
  <c r="Q23" i="4"/>
  <c r="L23" i="4"/>
  <c r="I23" i="4"/>
  <c r="F21" i="10"/>
  <c r="A22" i="10"/>
  <c r="O28" i="29"/>
  <c r="E24" i="4"/>
  <c r="B22" i="10"/>
  <c r="C22" i="10"/>
  <c r="M24" i="4"/>
  <c r="N24" i="4"/>
  <c r="J24" i="4"/>
  <c r="G24" i="4"/>
  <c r="D22" i="10"/>
  <c r="O24" i="4"/>
  <c r="P24" i="4"/>
  <c r="K24" i="4"/>
  <c r="H24" i="4"/>
  <c r="E22" i="10"/>
  <c r="Q24" i="4"/>
  <c r="L24" i="4"/>
  <c r="I24" i="4"/>
  <c r="F22" i="10"/>
  <c r="A23" i="10"/>
  <c r="O29" i="29"/>
  <c r="E25" i="4"/>
  <c r="B23" i="10"/>
  <c r="C23" i="10"/>
  <c r="M25" i="4"/>
  <c r="N25" i="4"/>
  <c r="J25" i="4"/>
  <c r="G25" i="4"/>
  <c r="D23" i="10"/>
  <c r="O25" i="4"/>
  <c r="P25" i="4"/>
  <c r="K25" i="4"/>
  <c r="H25" i="4"/>
  <c r="E23" i="10"/>
  <c r="Q25" i="4"/>
  <c r="L25" i="4"/>
  <c r="I25" i="4"/>
  <c r="F23" i="10"/>
  <c r="A24" i="10"/>
  <c r="O30" i="29"/>
  <c r="E26" i="4"/>
  <c r="B24" i="10"/>
  <c r="C24" i="10"/>
  <c r="M26" i="4"/>
  <c r="N26" i="4"/>
  <c r="J26" i="4"/>
  <c r="G26" i="4"/>
  <c r="D24" i="10"/>
  <c r="O26" i="4"/>
  <c r="P26" i="4"/>
  <c r="K26" i="4"/>
  <c r="H26" i="4"/>
  <c r="E24" i="10"/>
  <c r="Q26" i="4"/>
  <c r="L26" i="4"/>
  <c r="I26" i="4"/>
  <c r="F24" i="10"/>
  <c r="A25" i="10"/>
  <c r="O31" i="29"/>
  <c r="E27" i="4"/>
  <c r="B25" i="10"/>
  <c r="C25" i="10"/>
  <c r="M27" i="4"/>
  <c r="N27" i="4"/>
  <c r="J27" i="4"/>
  <c r="G27" i="4"/>
  <c r="D25" i="10"/>
  <c r="O27" i="4"/>
  <c r="P27" i="4"/>
  <c r="K27" i="4"/>
  <c r="H27" i="4"/>
  <c r="E25" i="10"/>
  <c r="Q27" i="4"/>
  <c r="L27" i="4"/>
  <c r="I27" i="4"/>
  <c r="F25" i="10"/>
  <c r="A26" i="10"/>
  <c r="O32" i="29"/>
  <c r="E28" i="4"/>
  <c r="B26" i="10"/>
  <c r="C26" i="10"/>
  <c r="M28" i="4"/>
  <c r="N28" i="4"/>
  <c r="J28" i="4"/>
  <c r="G28" i="4"/>
  <c r="D26" i="10"/>
  <c r="O28" i="4"/>
  <c r="P28" i="4"/>
  <c r="K28" i="4"/>
  <c r="H28" i="4"/>
  <c r="E26" i="10"/>
  <c r="Q28" i="4"/>
  <c r="L28" i="4"/>
  <c r="I28" i="4"/>
  <c r="F26" i="10"/>
  <c r="A27" i="10"/>
  <c r="O33" i="29"/>
  <c r="E29" i="4"/>
  <c r="B27" i="10"/>
  <c r="C27" i="10"/>
  <c r="M29" i="4"/>
  <c r="N29" i="4"/>
  <c r="J29" i="4"/>
  <c r="G29" i="4"/>
  <c r="D27" i="10"/>
  <c r="O29" i="4"/>
  <c r="P29" i="4"/>
  <c r="K29" i="4"/>
  <c r="H29" i="4"/>
  <c r="E27" i="10"/>
  <c r="Q29" i="4"/>
  <c r="L29" i="4"/>
  <c r="I29" i="4"/>
  <c r="F27" i="10"/>
  <c r="A28" i="10"/>
  <c r="O34" i="29"/>
  <c r="E30" i="4"/>
  <c r="B28" i="10"/>
  <c r="C28" i="10"/>
  <c r="M30" i="4"/>
  <c r="N30" i="4"/>
  <c r="J30" i="4"/>
  <c r="G30" i="4"/>
  <c r="D28" i="10"/>
  <c r="O30" i="4"/>
  <c r="P30" i="4"/>
  <c r="K30" i="4"/>
  <c r="H30" i="4"/>
  <c r="E28" i="10"/>
  <c r="Q30" i="4"/>
  <c r="L30" i="4"/>
  <c r="I30" i="4"/>
  <c r="F28" i="10"/>
  <c r="A29" i="10"/>
  <c r="O35" i="29"/>
  <c r="E31" i="4"/>
  <c r="B29" i="10"/>
  <c r="C29" i="10"/>
  <c r="M31" i="4"/>
  <c r="N31" i="4"/>
  <c r="J31" i="4"/>
  <c r="G31" i="4"/>
  <c r="D29" i="10"/>
  <c r="O31" i="4"/>
  <c r="P31" i="4"/>
  <c r="K31" i="4"/>
  <c r="H31" i="4"/>
  <c r="E29" i="10"/>
  <c r="Q31" i="4"/>
  <c r="L31" i="4"/>
  <c r="I31" i="4"/>
  <c r="F29" i="10"/>
  <c r="A30" i="10"/>
  <c r="O36" i="29"/>
  <c r="E32" i="4"/>
  <c r="B30" i="10"/>
  <c r="C30" i="10"/>
  <c r="M32" i="4"/>
  <c r="N32" i="4"/>
  <c r="J32" i="4"/>
  <c r="G32" i="4"/>
  <c r="D30" i="10"/>
  <c r="O32" i="4"/>
  <c r="P32" i="4"/>
  <c r="K32" i="4"/>
  <c r="H32" i="4"/>
  <c r="E30" i="10"/>
  <c r="Q32" i="4"/>
  <c r="L32" i="4"/>
  <c r="I32" i="4"/>
  <c r="F30" i="10"/>
  <c r="A31" i="10"/>
  <c r="O37" i="29"/>
  <c r="E33" i="4"/>
  <c r="B31" i="10"/>
  <c r="C31" i="10"/>
  <c r="M33" i="4"/>
  <c r="N33" i="4"/>
  <c r="J33" i="4"/>
  <c r="G33" i="4"/>
  <c r="D31" i="10"/>
  <c r="O33" i="4"/>
  <c r="P33" i="4"/>
  <c r="K33" i="4"/>
  <c r="H33" i="4"/>
  <c r="E31" i="10"/>
  <c r="Q33" i="4"/>
  <c r="L33" i="4"/>
  <c r="I33" i="4"/>
  <c r="F31" i="10"/>
  <c r="A32" i="10"/>
  <c r="O38" i="29"/>
  <c r="E34" i="4"/>
  <c r="B32" i="10"/>
  <c r="C32" i="10"/>
  <c r="M34" i="4"/>
  <c r="N34" i="4"/>
  <c r="J34" i="4"/>
  <c r="G34" i="4"/>
  <c r="D32" i="10"/>
  <c r="O34" i="4"/>
  <c r="P34" i="4"/>
  <c r="K34" i="4"/>
  <c r="H34" i="4"/>
  <c r="E32" i="10"/>
  <c r="Q34" i="4"/>
  <c r="L34" i="4"/>
  <c r="I34" i="4"/>
  <c r="F32" i="10"/>
  <c r="A33" i="10"/>
  <c r="O39" i="29"/>
  <c r="E35" i="4"/>
  <c r="B33" i="10"/>
  <c r="C33" i="10"/>
  <c r="M35" i="4"/>
  <c r="N35" i="4"/>
  <c r="J35" i="4"/>
  <c r="G35" i="4"/>
  <c r="D33" i="10"/>
  <c r="O35" i="4"/>
  <c r="P35" i="4"/>
  <c r="K35" i="4"/>
  <c r="H35" i="4"/>
  <c r="E33" i="10"/>
  <c r="Q35" i="4"/>
  <c r="L35" i="4"/>
  <c r="I35" i="4"/>
  <c r="F33" i="10"/>
  <c r="A34" i="10"/>
  <c r="O40" i="29"/>
  <c r="E36" i="4"/>
  <c r="B34" i="10"/>
  <c r="C34" i="10"/>
  <c r="M36" i="4"/>
  <c r="N36" i="4"/>
  <c r="J36" i="4"/>
  <c r="G36" i="4"/>
  <c r="D34" i="10"/>
  <c r="O36" i="4"/>
  <c r="P36" i="4"/>
  <c r="K36" i="4"/>
  <c r="H36" i="4"/>
  <c r="E34" i="10"/>
  <c r="Q36" i="4"/>
  <c r="L36" i="4"/>
  <c r="I36" i="4"/>
  <c r="F34" i="10"/>
  <c r="A35" i="10"/>
  <c r="O41" i="29"/>
  <c r="E37" i="4"/>
  <c r="B35" i="10"/>
  <c r="C35" i="10"/>
  <c r="M37" i="4"/>
  <c r="N37" i="4"/>
  <c r="J37" i="4"/>
  <c r="G37" i="4"/>
  <c r="D35" i="10"/>
  <c r="O37" i="4"/>
  <c r="P37" i="4"/>
  <c r="K37" i="4"/>
  <c r="H37" i="4"/>
  <c r="E35" i="10"/>
  <c r="Q37" i="4"/>
  <c r="L37" i="4"/>
  <c r="I37" i="4"/>
  <c r="F35" i="10"/>
  <c r="A36" i="10"/>
  <c r="O42" i="29"/>
  <c r="E38" i="4"/>
  <c r="B36" i="10"/>
  <c r="C36" i="10"/>
  <c r="M38" i="4"/>
  <c r="N38" i="4"/>
  <c r="J38" i="4"/>
  <c r="G38" i="4"/>
  <c r="D36" i="10"/>
  <c r="O38" i="4"/>
  <c r="P38" i="4"/>
  <c r="K38" i="4"/>
  <c r="H38" i="4"/>
  <c r="E36" i="10"/>
  <c r="Q38" i="4"/>
  <c r="L38" i="4"/>
  <c r="I38" i="4"/>
  <c r="F36" i="10"/>
  <c r="A37" i="10"/>
  <c r="O43" i="29"/>
  <c r="E39" i="4"/>
  <c r="B37" i="10"/>
  <c r="C37" i="10"/>
  <c r="M39" i="4"/>
  <c r="N39" i="4"/>
  <c r="J39" i="4"/>
  <c r="G39" i="4"/>
  <c r="D37" i="10"/>
  <c r="O39" i="4"/>
  <c r="P39" i="4"/>
  <c r="K39" i="4"/>
  <c r="H39" i="4"/>
  <c r="E37" i="10"/>
  <c r="Q39" i="4"/>
  <c r="L39" i="4"/>
  <c r="I39" i="4"/>
  <c r="F37" i="10"/>
  <c r="A38" i="10"/>
  <c r="O44" i="29"/>
  <c r="E40" i="4"/>
  <c r="B38" i="10"/>
  <c r="C38" i="10"/>
  <c r="M40" i="4"/>
  <c r="N40" i="4"/>
  <c r="J40" i="4"/>
  <c r="G40" i="4"/>
  <c r="D38" i="10"/>
  <c r="O40" i="4"/>
  <c r="P40" i="4"/>
  <c r="K40" i="4"/>
  <c r="H40" i="4"/>
  <c r="E38" i="10"/>
  <c r="Q40" i="4"/>
  <c r="L40" i="4"/>
  <c r="I40" i="4"/>
  <c r="F38" i="10"/>
  <c r="A39" i="10"/>
  <c r="O45" i="29"/>
  <c r="E41" i="4"/>
  <c r="B39" i="10"/>
  <c r="C39" i="10"/>
  <c r="M41" i="4"/>
  <c r="N41" i="4"/>
  <c r="J41" i="4"/>
  <c r="G41" i="4"/>
  <c r="D39" i="10"/>
  <c r="O41" i="4"/>
  <c r="P41" i="4"/>
  <c r="K41" i="4"/>
  <c r="H41" i="4"/>
  <c r="E39" i="10"/>
  <c r="Q41" i="4"/>
  <c r="L41" i="4"/>
  <c r="I41" i="4"/>
  <c r="F39" i="10"/>
  <c r="A40" i="10"/>
  <c r="O46" i="29"/>
  <c r="E42" i="4"/>
  <c r="B40" i="10"/>
  <c r="C40" i="10"/>
  <c r="M42" i="4"/>
  <c r="N42" i="4"/>
  <c r="J42" i="4"/>
  <c r="G42" i="4"/>
  <c r="D40" i="10"/>
  <c r="O42" i="4"/>
  <c r="P42" i="4"/>
  <c r="K42" i="4"/>
  <c r="H42" i="4"/>
  <c r="E40" i="10"/>
  <c r="Q42" i="4"/>
  <c r="L42" i="4"/>
  <c r="I42" i="4"/>
  <c r="F40" i="10"/>
  <c r="A41" i="10"/>
  <c r="O47" i="29"/>
  <c r="E43" i="4"/>
  <c r="B41" i="10"/>
  <c r="C41" i="10"/>
  <c r="M43" i="4"/>
  <c r="N43" i="4"/>
  <c r="J43" i="4"/>
  <c r="G43" i="4"/>
  <c r="D41" i="10"/>
  <c r="O43" i="4"/>
  <c r="P43" i="4"/>
  <c r="K43" i="4"/>
  <c r="H43" i="4"/>
  <c r="E41" i="10"/>
  <c r="Q43" i="4"/>
  <c r="L43" i="4"/>
  <c r="I43" i="4"/>
  <c r="F41" i="10"/>
  <c r="A42" i="10"/>
  <c r="O48" i="29"/>
  <c r="E44" i="4"/>
  <c r="B42" i="10"/>
  <c r="C42" i="10"/>
  <c r="M44" i="4"/>
  <c r="N44" i="4"/>
  <c r="J44" i="4"/>
  <c r="G44" i="4"/>
  <c r="D42" i="10"/>
  <c r="O44" i="4"/>
  <c r="P44" i="4"/>
  <c r="K44" i="4"/>
  <c r="H44" i="4"/>
  <c r="E42" i="10"/>
  <c r="Q44" i="4"/>
  <c r="L44" i="4"/>
  <c r="I44" i="4"/>
  <c r="F42" i="10"/>
  <c r="A43" i="10"/>
  <c r="O49" i="29"/>
  <c r="E45" i="4"/>
  <c r="B43" i="10"/>
  <c r="C43" i="10"/>
  <c r="M45" i="4"/>
  <c r="N45" i="4"/>
  <c r="J45" i="4"/>
  <c r="G45" i="4"/>
  <c r="D43" i="10"/>
  <c r="O45" i="4"/>
  <c r="P45" i="4"/>
  <c r="K45" i="4"/>
  <c r="H45" i="4"/>
  <c r="E43" i="10"/>
  <c r="Q45" i="4"/>
  <c r="L45" i="4"/>
  <c r="I45" i="4"/>
  <c r="F43" i="10"/>
  <c r="A44" i="10"/>
  <c r="O50" i="29"/>
  <c r="E46" i="4"/>
  <c r="B44" i="10"/>
  <c r="C44" i="10"/>
  <c r="M46" i="4"/>
  <c r="N46" i="4"/>
  <c r="J46" i="4"/>
  <c r="G46" i="4"/>
  <c r="D44" i="10"/>
  <c r="O46" i="4"/>
  <c r="P46" i="4"/>
  <c r="K46" i="4"/>
  <c r="H46" i="4"/>
  <c r="E44" i="10"/>
  <c r="Q46" i="4"/>
  <c r="L46" i="4"/>
  <c r="I46" i="4"/>
  <c r="F44" i="10"/>
  <c r="A45" i="10"/>
  <c r="O51" i="29"/>
  <c r="E47" i="4"/>
  <c r="B45" i="10"/>
  <c r="C45" i="10"/>
  <c r="M47" i="4"/>
  <c r="N47" i="4"/>
  <c r="J47" i="4"/>
  <c r="G47" i="4"/>
  <c r="D45" i="10"/>
  <c r="O47" i="4"/>
  <c r="P47" i="4"/>
  <c r="K47" i="4"/>
  <c r="H47" i="4"/>
  <c r="E45" i="10"/>
  <c r="Q47" i="4"/>
  <c r="L47" i="4"/>
  <c r="I47" i="4"/>
  <c r="F45" i="10"/>
  <c r="A46" i="10"/>
  <c r="O52" i="29"/>
  <c r="E48" i="4"/>
  <c r="B46" i="10"/>
  <c r="C46" i="10"/>
  <c r="M48" i="4"/>
  <c r="N48" i="4"/>
  <c r="J48" i="4"/>
  <c r="G48" i="4"/>
  <c r="D46" i="10"/>
  <c r="O48" i="4"/>
  <c r="P48" i="4"/>
  <c r="K48" i="4"/>
  <c r="H48" i="4"/>
  <c r="E46" i="10"/>
  <c r="Q48" i="4"/>
  <c r="L48" i="4"/>
  <c r="I48" i="4"/>
  <c r="F46" i="10"/>
  <c r="A47" i="10"/>
  <c r="O53" i="29"/>
  <c r="E49" i="4"/>
  <c r="B47" i="10"/>
  <c r="C47" i="10"/>
  <c r="M49" i="4"/>
  <c r="N49" i="4"/>
  <c r="J49" i="4"/>
  <c r="G49" i="4"/>
  <c r="D47" i="10"/>
  <c r="O49" i="4"/>
  <c r="P49" i="4"/>
  <c r="K49" i="4"/>
  <c r="H49" i="4"/>
  <c r="E47" i="10"/>
  <c r="Q49" i="4"/>
  <c r="L49" i="4"/>
  <c r="I49" i="4"/>
  <c r="F47" i="10"/>
  <c r="A48" i="10"/>
  <c r="O54" i="29"/>
  <c r="E50" i="4"/>
  <c r="B48" i="10"/>
  <c r="C48" i="10"/>
  <c r="M50" i="4"/>
  <c r="N50" i="4"/>
  <c r="J50" i="4"/>
  <c r="G50" i="4"/>
  <c r="D48" i="10"/>
  <c r="O50" i="4"/>
  <c r="P50" i="4"/>
  <c r="K50" i="4"/>
  <c r="H50" i="4"/>
  <c r="E48" i="10"/>
  <c r="Q50" i="4"/>
  <c r="L50" i="4"/>
  <c r="I50" i="4"/>
  <c r="F48" i="10"/>
  <c r="A49" i="10"/>
  <c r="O55" i="29"/>
  <c r="E51" i="4"/>
  <c r="B49" i="10"/>
  <c r="C49" i="10"/>
  <c r="M51" i="4"/>
  <c r="N51" i="4"/>
  <c r="J51" i="4"/>
  <c r="G51" i="4"/>
  <c r="D49" i="10"/>
  <c r="O51" i="4"/>
  <c r="P51" i="4"/>
  <c r="K51" i="4"/>
  <c r="H51" i="4"/>
  <c r="E49" i="10"/>
  <c r="Q51" i="4"/>
  <c r="L51" i="4"/>
  <c r="I51" i="4"/>
  <c r="F49" i="10"/>
  <c r="A50" i="10"/>
  <c r="O56" i="29"/>
  <c r="E52" i="4"/>
  <c r="B50" i="10"/>
  <c r="C50" i="10"/>
  <c r="M52" i="4"/>
  <c r="N52" i="4"/>
  <c r="J52" i="4"/>
  <c r="G52" i="4"/>
  <c r="D50" i="10"/>
  <c r="O52" i="4"/>
  <c r="P52" i="4"/>
  <c r="K52" i="4"/>
  <c r="H52" i="4"/>
  <c r="E50" i="10"/>
  <c r="Q52" i="4"/>
  <c r="L52" i="4"/>
  <c r="I52" i="4"/>
  <c r="F50" i="10"/>
  <c r="A51" i="10"/>
  <c r="O57" i="29"/>
  <c r="E53" i="4"/>
  <c r="B51" i="10"/>
  <c r="C51" i="10"/>
  <c r="M53" i="4"/>
  <c r="N53" i="4"/>
  <c r="J53" i="4"/>
  <c r="G53" i="4"/>
  <c r="D51" i="10"/>
  <c r="O53" i="4"/>
  <c r="P53" i="4"/>
  <c r="K53" i="4"/>
  <c r="H53" i="4"/>
  <c r="E51" i="10"/>
  <c r="Q53" i="4"/>
  <c r="L53" i="4"/>
  <c r="I53" i="4"/>
  <c r="F51" i="10"/>
  <c r="A52" i="10"/>
  <c r="O58" i="29"/>
  <c r="E54" i="4"/>
  <c r="B52" i="10"/>
  <c r="C52" i="10"/>
  <c r="M54" i="4"/>
  <c r="N54" i="4"/>
  <c r="J54" i="4"/>
  <c r="G54" i="4"/>
  <c r="D52" i="10"/>
  <c r="O54" i="4"/>
  <c r="P54" i="4"/>
  <c r="K54" i="4"/>
  <c r="H54" i="4"/>
  <c r="E52" i="10"/>
  <c r="Q54" i="4"/>
  <c r="L54" i="4"/>
  <c r="I54" i="4"/>
  <c r="F52" i="10"/>
  <c r="A53" i="10"/>
  <c r="O59" i="29"/>
  <c r="E55" i="4"/>
  <c r="B53" i="10"/>
  <c r="C53" i="10"/>
  <c r="M55" i="4"/>
  <c r="N55" i="4"/>
  <c r="J55" i="4"/>
  <c r="G55" i="4"/>
  <c r="D53" i="10"/>
  <c r="O55" i="4"/>
  <c r="P55" i="4"/>
  <c r="K55" i="4"/>
  <c r="H55" i="4"/>
  <c r="E53" i="10"/>
  <c r="Q55" i="4"/>
  <c r="L55" i="4"/>
  <c r="I55" i="4"/>
  <c r="F53" i="10"/>
  <c r="A54" i="10"/>
  <c r="O60" i="29"/>
  <c r="E56" i="4"/>
  <c r="B54" i="10"/>
  <c r="C54" i="10"/>
  <c r="M56" i="4"/>
  <c r="N56" i="4"/>
  <c r="J56" i="4"/>
  <c r="G56" i="4"/>
  <c r="D54" i="10"/>
  <c r="O56" i="4"/>
  <c r="P56" i="4"/>
  <c r="K56" i="4"/>
  <c r="H56" i="4"/>
  <c r="E54" i="10"/>
  <c r="Q56" i="4"/>
  <c r="L56" i="4"/>
  <c r="I56" i="4"/>
  <c r="F54" i="10"/>
  <c r="A55" i="10"/>
  <c r="O61" i="29"/>
  <c r="E57" i="4"/>
  <c r="B55" i="10"/>
  <c r="C55" i="10"/>
  <c r="M57" i="4"/>
  <c r="N57" i="4"/>
  <c r="J57" i="4"/>
  <c r="G57" i="4"/>
  <c r="D55" i="10"/>
  <c r="O57" i="4"/>
  <c r="P57" i="4"/>
  <c r="K57" i="4"/>
  <c r="H57" i="4"/>
  <c r="E55" i="10"/>
  <c r="Q57" i="4"/>
  <c r="L57" i="4"/>
  <c r="I57" i="4"/>
  <c r="F55" i="10"/>
  <c r="A56" i="10"/>
  <c r="O62" i="29"/>
  <c r="E58" i="4"/>
  <c r="B56" i="10"/>
  <c r="C56" i="10"/>
  <c r="M58" i="4"/>
  <c r="N58" i="4"/>
  <c r="J58" i="4"/>
  <c r="G58" i="4"/>
  <c r="D56" i="10"/>
  <c r="O58" i="4"/>
  <c r="P58" i="4"/>
  <c r="K58" i="4"/>
  <c r="H58" i="4"/>
  <c r="E56" i="10"/>
  <c r="Q58" i="4"/>
  <c r="L58" i="4"/>
  <c r="I58" i="4"/>
  <c r="F56" i="10"/>
  <c r="A57" i="10"/>
  <c r="O63" i="29"/>
  <c r="E59" i="4"/>
  <c r="B57" i="10"/>
  <c r="C57" i="10"/>
  <c r="M59" i="4"/>
  <c r="N59" i="4"/>
  <c r="J59" i="4"/>
  <c r="G59" i="4"/>
  <c r="D57" i="10"/>
  <c r="O59" i="4"/>
  <c r="P59" i="4"/>
  <c r="K59" i="4"/>
  <c r="H59" i="4"/>
  <c r="E57" i="10"/>
  <c r="Q59" i="4"/>
  <c r="L59" i="4"/>
  <c r="I59" i="4"/>
  <c r="F57" i="10"/>
  <c r="A58" i="10"/>
  <c r="O64" i="29"/>
  <c r="E60" i="4"/>
  <c r="B58" i="10"/>
  <c r="C58" i="10"/>
  <c r="M60" i="4"/>
  <c r="N60" i="4"/>
  <c r="J60" i="4"/>
  <c r="G60" i="4"/>
  <c r="D58" i="10"/>
  <c r="O60" i="4"/>
  <c r="P60" i="4"/>
  <c r="K60" i="4"/>
  <c r="H60" i="4"/>
  <c r="E58" i="10"/>
  <c r="Q60" i="4"/>
  <c r="L60" i="4"/>
  <c r="I60" i="4"/>
  <c r="F58" i="10"/>
  <c r="A59" i="10"/>
  <c r="O65" i="29"/>
  <c r="E61" i="4"/>
  <c r="B59" i="10"/>
  <c r="C59" i="10"/>
  <c r="M61" i="4"/>
  <c r="N61" i="4"/>
  <c r="J61" i="4"/>
  <c r="G61" i="4"/>
  <c r="D59" i="10"/>
  <c r="O61" i="4"/>
  <c r="P61" i="4"/>
  <c r="K61" i="4"/>
  <c r="H61" i="4"/>
  <c r="E59" i="10"/>
  <c r="Q61" i="4"/>
  <c r="L61" i="4"/>
  <c r="I61" i="4"/>
  <c r="F59" i="10"/>
  <c r="A60" i="10"/>
  <c r="O66" i="29"/>
  <c r="E62" i="4"/>
  <c r="B60" i="10"/>
  <c r="C60" i="10"/>
  <c r="M62" i="4"/>
  <c r="N62" i="4"/>
  <c r="J62" i="4"/>
  <c r="G62" i="4"/>
  <c r="D60" i="10"/>
  <c r="O62" i="4"/>
  <c r="P62" i="4"/>
  <c r="K62" i="4"/>
  <c r="H62" i="4"/>
  <c r="E60" i="10"/>
  <c r="Q62" i="4"/>
  <c r="L62" i="4"/>
  <c r="I62" i="4"/>
  <c r="F60" i="10"/>
  <c r="O10" i="29"/>
  <c r="E6" i="4"/>
  <c r="B4" i="10"/>
  <c r="C4" i="10"/>
  <c r="M6" i="4"/>
  <c r="N6" i="4"/>
  <c r="J6" i="4"/>
  <c r="G6" i="4"/>
  <c r="D4" i="10"/>
  <c r="O6" i="4"/>
  <c r="P6" i="4"/>
  <c r="K6" i="4"/>
  <c r="H6" i="4"/>
  <c r="E4" i="10"/>
  <c r="Q6" i="4"/>
  <c r="L6" i="4"/>
  <c r="I6" i="4"/>
  <c r="F4" i="10"/>
  <c r="A4" i="10"/>
  <c r="I11" i="29"/>
  <c r="K11" i="29"/>
  <c r="I12" i="29"/>
  <c r="K12" i="29"/>
  <c r="H13" i="29"/>
  <c r="I13" i="29"/>
  <c r="K13" i="29"/>
  <c r="H14" i="29"/>
  <c r="I14" i="29"/>
  <c r="K14" i="29"/>
  <c r="H15" i="29"/>
  <c r="I15" i="29"/>
  <c r="K15" i="29"/>
  <c r="H16" i="29"/>
  <c r="I16" i="29"/>
  <c r="K16" i="29"/>
  <c r="H17" i="29"/>
  <c r="I17" i="29"/>
  <c r="K17" i="29"/>
  <c r="H18" i="29"/>
  <c r="I18" i="29"/>
  <c r="K18" i="29"/>
  <c r="H19" i="29"/>
  <c r="I19" i="29"/>
  <c r="K19" i="29"/>
  <c r="H20" i="29"/>
  <c r="I20" i="29"/>
  <c r="K20" i="29"/>
  <c r="H21" i="29"/>
  <c r="I21" i="29"/>
  <c r="K21" i="29"/>
  <c r="H22" i="29"/>
  <c r="I22" i="29"/>
  <c r="K22" i="29"/>
  <c r="H23" i="29"/>
  <c r="I23" i="29"/>
  <c r="K23" i="29"/>
  <c r="H24" i="29"/>
  <c r="I24" i="29"/>
  <c r="K24" i="29"/>
  <c r="H25" i="29"/>
  <c r="I25" i="29"/>
  <c r="K25" i="29"/>
  <c r="H26" i="29"/>
  <c r="I26" i="29"/>
  <c r="K26" i="29"/>
  <c r="H27" i="29"/>
  <c r="I27" i="29"/>
  <c r="K27" i="29"/>
  <c r="H28" i="29"/>
  <c r="I28" i="29"/>
  <c r="K28" i="29"/>
  <c r="H29" i="29"/>
  <c r="I29" i="29"/>
  <c r="K29" i="29"/>
  <c r="H30" i="29"/>
  <c r="I30" i="29"/>
  <c r="K30" i="29"/>
  <c r="H31" i="29"/>
  <c r="I31" i="29"/>
  <c r="K31" i="29"/>
  <c r="H32" i="29"/>
  <c r="I32" i="29"/>
  <c r="K32" i="29"/>
  <c r="H33" i="29"/>
  <c r="I33" i="29"/>
  <c r="K33" i="29"/>
  <c r="H34" i="29"/>
  <c r="I34" i="29"/>
  <c r="K34" i="29"/>
  <c r="H35" i="29"/>
  <c r="I35" i="29"/>
  <c r="K35" i="29"/>
  <c r="H36" i="29"/>
  <c r="I36" i="29"/>
  <c r="K36" i="29"/>
  <c r="H37" i="29"/>
  <c r="I37" i="29"/>
  <c r="K37" i="29"/>
  <c r="H38" i="29"/>
  <c r="I38" i="29"/>
  <c r="K38" i="29"/>
  <c r="H39" i="29"/>
  <c r="I39" i="29"/>
  <c r="K39" i="29"/>
  <c r="H40" i="29"/>
  <c r="I40" i="29"/>
  <c r="K40" i="29"/>
  <c r="H41" i="29"/>
  <c r="I41" i="29"/>
  <c r="K41" i="29"/>
  <c r="H42" i="29"/>
  <c r="I42" i="29"/>
  <c r="K42" i="29"/>
  <c r="H43" i="29"/>
  <c r="I43" i="29"/>
  <c r="K43" i="29"/>
  <c r="H44" i="29"/>
  <c r="I44" i="29"/>
  <c r="K44" i="29"/>
  <c r="H45" i="29"/>
  <c r="I45" i="29"/>
  <c r="K45" i="29"/>
  <c r="H46" i="29"/>
  <c r="I46" i="29"/>
  <c r="K46" i="29"/>
  <c r="H47" i="29"/>
  <c r="I47" i="29"/>
  <c r="K47" i="29"/>
  <c r="H48" i="29"/>
  <c r="I48" i="29"/>
  <c r="K48" i="29"/>
  <c r="H49" i="29"/>
  <c r="I49" i="29"/>
  <c r="K49" i="29"/>
  <c r="H50" i="29"/>
  <c r="I50" i="29"/>
  <c r="K50" i="29"/>
  <c r="H51" i="29"/>
  <c r="I51" i="29"/>
  <c r="K51" i="29"/>
  <c r="H52" i="29"/>
  <c r="I52" i="29"/>
  <c r="K52" i="29"/>
  <c r="H53" i="29"/>
  <c r="I53" i="29"/>
  <c r="K53" i="29"/>
  <c r="H54" i="29"/>
  <c r="I54" i="29"/>
  <c r="K54" i="29"/>
  <c r="H55" i="29"/>
  <c r="I55" i="29"/>
  <c r="K55" i="29"/>
  <c r="H56" i="29"/>
  <c r="I56" i="29"/>
  <c r="K56" i="29"/>
  <c r="H57" i="29"/>
  <c r="I57" i="29"/>
  <c r="K57" i="29"/>
  <c r="H58" i="29"/>
  <c r="I58" i="29"/>
  <c r="K58" i="29"/>
  <c r="H59" i="29"/>
  <c r="I59" i="29"/>
  <c r="K59" i="29"/>
  <c r="H60" i="29"/>
  <c r="I60" i="29"/>
  <c r="K60" i="29"/>
  <c r="H61" i="29"/>
  <c r="I61" i="29"/>
  <c r="K61" i="29"/>
  <c r="H62" i="29"/>
  <c r="I62" i="29"/>
  <c r="K62" i="29"/>
  <c r="H63" i="29"/>
  <c r="I63" i="29"/>
  <c r="K63" i="29"/>
  <c r="H64" i="29"/>
  <c r="I64" i="29"/>
  <c r="K64" i="29"/>
  <c r="H65" i="29"/>
  <c r="I65" i="29"/>
  <c r="K65" i="29"/>
  <c r="H66" i="29"/>
  <c r="I66" i="29"/>
  <c r="K66" i="29"/>
  <c r="K10" i="29"/>
  <c r="J64" i="29"/>
  <c r="J65" i="29"/>
  <c r="J6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10" i="29"/>
  <c r="C151" i="28"/>
  <c r="D151" i="28"/>
  <c r="B151" i="28"/>
  <c r="L151" i="28"/>
  <c r="W151" i="28"/>
  <c r="AB151" i="28"/>
  <c r="AC151" i="28"/>
  <c r="AF151" i="28"/>
  <c r="AY151" i="28"/>
  <c r="C152" i="28"/>
  <c r="D152" i="28"/>
  <c r="B152" i="28"/>
  <c r="L152" i="28"/>
  <c r="W152" i="28"/>
  <c r="AB152" i="28"/>
  <c r="AC152" i="28"/>
  <c r="AF152" i="28"/>
  <c r="AY152" i="28"/>
  <c r="C153" i="28"/>
  <c r="D153" i="28"/>
  <c r="B153" i="28"/>
  <c r="L153" i="28"/>
  <c r="W153" i="28"/>
  <c r="AB153" i="28"/>
  <c r="AC153" i="28"/>
  <c r="AF153" i="28"/>
  <c r="AY153" i="28"/>
  <c r="C154" i="28"/>
  <c r="D154" i="28"/>
  <c r="B154" i="28"/>
  <c r="L154" i="28"/>
  <c r="W154" i="28"/>
  <c r="AB154" i="28"/>
  <c r="AC154" i="28"/>
  <c r="AF154" i="28"/>
  <c r="AY154" i="28"/>
  <c r="C155" i="28"/>
  <c r="D155" i="28"/>
  <c r="B155" i="28"/>
  <c r="L155" i="28"/>
  <c r="W155" i="28"/>
  <c r="AB155" i="28"/>
  <c r="AC155" i="28"/>
  <c r="AF155" i="28"/>
  <c r="AY155" i="28"/>
  <c r="C156" i="28"/>
  <c r="D156" i="28"/>
  <c r="B156" i="28"/>
  <c r="L156" i="28"/>
  <c r="W156" i="28"/>
  <c r="AB156" i="28"/>
  <c r="AC156" i="28"/>
  <c r="AF156" i="28"/>
  <c r="AY156" i="28"/>
  <c r="C157" i="28"/>
  <c r="D157" i="28"/>
  <c r="B157" i="28"/>
  <c r="L157" i="28"/>
  <c r="W157" i="28"/>
  <c r="AB157" i="28"/>
  <c r="AC157" i="28"/>
  <c r="AF157" i="28"/>
  <c r="AY157" i="28"/>
  <c r="C158" i="28"/>
  <c r="D158" i="28"/>
  <c r="B158" i="28"/>
  <c r="L158" i="28"/>
  <c r="W158" i="28"/>
  <c r="AB158" i="28"/>
  <c r="AC158" i="28"/>
  <c r="AF158" i="28"/>
  <c r="AY158" i="28"/>
  <c r="C159" i="28"/>
  <c r="D159" i="28"/>
  <c r="B159" i="28"/>
  <c r="L159" i="28"/>
  <c r="W159" i="28"/>
  <c r="AB159" i="28"/>
  <c r="AC159" i="28"/>
  <c r="AF159" i="28"/>
  <c r="AY159" i="28"/>
  <c r="C160" i="28"/>
  <c r="D160" i="28"/>
  <c r="B160" i="28"/>
  <c r="L160" i="28"/>
  <c r="W160" i="28"/>
  <c r="AB160" i="28"/>
  <c r="AC160" i="28"/>
  <c r="AF160" i="28"/>
  <c r="AY160" i="28"/>
  <c r="C161" i="28"/>
  <c r="D161" i="28"/>
  <c r="B161" i="28"/>
  <c r="L161" i="28"/>
  <c r="W161" i="28"/>
  <c r="AB161" i="28"/>
  <c r="AC161" i="28"/>
  <c r="AF161" i="28"/>
  <c r="AY161" i="28"/>
  <c r="C162" i="28"/>
  <c r="D162" i="28"/>
  <c r="B162" i="28"/>
  <c r="L162" i="28"/>
  <c r="W162" i="28"/>
  <c r="AB162" i="28"/>
  <c r="AC162" i="28"/>
  <c r="AF162" i="28"/>
  <c r="AY162" i="28"/>
  <c r="C163" i="28"/>
  <c r="D163" i="28"/>
  <c r="B163" i="28"/>
  <c r="L163" i="28"/>
  <c r="W163" i="28"/>
  <c r="AB163" i="28"/>
  <c r="AC163" i="28"/>
  <c r="AF163" i="28"/>
  <c r="AY163" i="28"/>
  <c r="C164" i="28"/>
  <c r="D164" i="28"/>
  <c r="B164" i="28"/>
  <c r="L164" i="28"/>
  <c r="W164" i="28"/>
  <c r="AB164" i="28"/>
  <c r="AC164" i="28"/>
  <c r="AF164" i="28"/>
  <c r="AY164" i="28"/>
  <c r="C165" i="28"/>
  <c r="D165" i="28"/>
  <c r="B165" i="28"/>
  <c r="L165" i="28"/>
  <c r="W165" i="28"/>
  <c r="AB165" i="28"/>
  <c r="AC165" i="28"/>
  <c r="AF165" i="28"/>
  <c r="AY165" i="28"/>
  <c r="C166" i="28"/>
  <c r="D166" i="28"/>
  <c r="B166" i="28"/>
  <c r="L166" i="28"/>
  <c r="W166" i="28"/>
  <c r="AB166" i="28"/>
  <c r="AC166" i="28"/>
  <c r="AF166" i="28"/>
  <c r="AY166" i="28"/>
  <c r="C167" i="28"/>
  <c r="D167" i="28"/>
  <c r="B167" i="28"/>
  <c r="L167" i="28"/>
  <c r="W167" i="28"/>
  <c r="AB167" i="28"/>
  <c r="AC167" i="28"/>
  <c r="AF167" i="28"/>
  <c r="AY167" i="28"/>
  <c r="C168" i="28"/>
  <c r="D168" i="28"/>
  <c r="B168" i="28"/>
  <c r="L168" i="28"/>
  <c r="W168" i="28"/>
  <c r="AB168" i="28"/>
  <c r="AC168" i="28"/>
  <c r="AF168" i="28"/>
  <c r="AY168" i="28"/>
  <c r="C169" i="28"/>
  <c r="D169" i="28"/>
  <c r="B169" i="28"/>
  <c r="L169" i="28"/>
  <c r="W169" i="28"/>
  <c r="AB169" i="28"/>
  <c r="AC169" i="28"/>
  <c r="AF169" i="28"/>
  <c r="AY169" i="28"/>
  <c r="C170" i="28"/>
  <c r="D170" i="28"/>
  <c r="B170" i="28"/>
  <c r="L170" i="28"/>
  <c r="W170" i="28"/>
  <c r="AB170" i="28"/>
  <c r="AC170" i="28"/>
  <c r="AF170" i="28"/>
  <c r="AY170" i="28"/>
  <c r="W12" i="28"/>
  <c r="W13" i="28"/>
  <c r="W14" i="28"/>
  <c r="W15" i="28"/>
  <c r="W16" i="28"/>
  <c r="W17" i="28"/>
  <c r="W18" i="28"/>
  <c r="W19" i="28"/>
  <c r="W20" i="28"/>
  <c r="W21" i="28"/>
  <c r="W22" i="28"/>
  <c r="W23" i="28"/>
  <c r="W24" i="28"/>
  <c r="W25" i="28"/>
  <c r="W26" i="28"/>
  <c r="W27" i="28"/>
  <c r="W28" i="28"/>
  <c r="W29" i="28"/>
  <c r="W30" i="28"/>
  <c r="W31" i="28"/>
  <c r="W32" i="28"/>
  <c r="W33" i="28"/>
  <c r="W34" i="28"/>
  <c r="W35" i="28"/>
  <c r="W36" i="28"/>
  <c r="W37" i="28"/>
  <c r="W38" i="28"/>
  <c r="W39" i="28"/>
  <c r="W40" i="28"/>
  <c r="W41" i="28"/>
  <c r="W42" i="28"/>
  <c r="W43" i="28"/>
  <c r="W44" i="28"/>
  <c r="W45" i="28"/>
  <c r="W46" i="28"/>
  <c r="W47" i="28"/>
  <c r="W48" i="28"/>
  <c r="W49" i="28"/>
  <c r="W50" i="28"/>
  <c r="W51" i="28"/>
  <c r="W52" i="28"/>
  <c r="W53" i="28"/>
  <c r="W54" i="28"/>
  <c r="W55" i="28"/>
  <c r="W56" i="28"/>
  <c r="W57" i="28"/>
  <c r="W58" i="28"/>
  <c r="W59" i="28"/>
  <c r="W60" i="28"/>
  <c r="W61" i="28"/>
  <c r="W62" i="28"/>
  <c r="W63" i="28"/>
  <c r="W64" i="28"/>
  <c r="W65" i="28"/>
  <c r="W66" i="28"/>
  <c r="W67" i="28"/>
  <c r="W68" i="28"/>
  <c r="W69" i="28"/>
  <c r="W70" i="28"/>
  <c r="W71" i="28"/>
  <c r="W72" i="28"/>
  <c r="W73" i="28"/>
  <c r="W74" i="28"/>
  <c r="W75" i="28"/>
  <c r="W76" i="28"/>
  <c r="W77" i="28"/>
  <c r="W78" i="28"/>
  <c r="W79" i="28"/>
  <c r="W80" i="28"/>
  <c r="W81" i="28"/>
  <c r="W82" i="28"/>
  <c r="W83" i="28"/>
  <c r="W84" i="28"/>
  <c r="W85" i="28"/>
  <c r="W86" i="28"/>
  <c r="W87" i="28"/>
  <c r="W88" i="28"/>
  <c r="W89" i="28"/>
  <c r="W90" i="28"/>
  <c r="W91" i="28"/>
  <c r="W92" i="28"/>
  <c r="W93" i="28"/>
  <c r="W94" i="28"/>
  <c r="W95" i="28"/>
  <c r="W96" i="28"/>
  <c r="W97" i="28"/>
  <c r="W98" i="28"/>
  <c r="W99" i="28"/>
  <c r="W100" i="28"/>
  <c r="W101" i="28"/>
  <c r="W102" i="28"/>
  <c r="W103" i="28"/>
  <c r="W104" i="28"/>
  <c r="W105" i="28"/>
  <c r="W106" i="28"/>
  <c r="W107" i="28"/>
  <c r="W108" i="28"/>
  <c r="W109" i="28"/>
  <c r="W110" i="28"/>
  <c r="W111" i="28"/>
  <c r="W112" i="28"/>
  <c r="W113" i="28"/>
  <c r="W114" i="28"/>
  <c r="W115" i="28"/>
  <c r="W116" i="28"/>
  <c r="W117" i="28"/>
  <c r="W118" i="28"/>
  <c r="W119" i="28"/>
  <c r="W120" i="28"/>
  <c r="W121" i="28"/>
  <c r="W122" i="28"/>
  <c r="W123" i="28"/>
  <c r="W124" i="28"/>
  <c r="W125" i="28"/>
  <c r="W126" i="28"/>
  <c r="W127" i="28"/>
  <c r="W128" i="28"/>
  <c r="W129" i="28"/>
  <c r="W130" i="28"/>
  <c r="W131" i="28"/>
  <c r="W132" i="28"/>
  <c r="W133" i="28"/>
  <c r="W134" i="28"/>
  <c r="W135" i="28"/>
  <c r="W136" i="28"/>
  <c r="W137" i="28"/>
  <c r="W138" i="28"/>
  <c r="W139" i="28"/>
  <c r="W140" i="28"/>
  <c r="W141" i="28"/>
  <c r="W142" i="28"/>
  <c r="W143" i="28"/>
  <c r="W144" i="28"/>
  <c r="W145" i="28"/>
  <c r="W146" i="28"/>
  <c r="W147" i="28"/>
  <c r="W148" i="28"/>
  <c r="W149" i="28"/>
  <c r="W150" i="28"/>
  <c r="W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L102" i="28"/>
  <c r="L103" i="28"/>
  <c r="L104" i="28"/>
  <c r="L105" i="28"/>
  <c r="L106" i="28"/>
  <c r="L107" i="28"/>
  <c r="L108" i="28"/>
  <c r="L109" i="28"/>
  <c r="L110" i="28"/>
  <c r="L111" i="28"/>
  <c r="L112" i="28"/>
  <c r="L113" i="28"/>
  <c r="L114" i="28"/>
  <c r="L115" i="28"/>
  <c r="L116" i="28"/>
  <c r="L117" i="28"/>
  <c r="L118" i="28"/>
  <c r="L119" i="28"/>
  <c r="L120" i="28"/>
  <c r="L121" i="28"/>
  <c r="L122" i="28"/>
  <c r="L123" i="28"/>
  <c r="L124" i="28"/>
  <c r="L125" i="28"/>
  <c r="L126" i="28"/>
  <c r="L127" i="28"/>
  <c r="L128" i="28"/>
  <c r="L129" i="28"/>
  <c r="L130" i="28"/>
  <c r="L131" i="28"/>
  <c r="L132" i="28"/>
  <c r="L133" i="28"/>
  <c r="L134" i="28"/>
  <c r="L135" i="28"/>
  <c r="L136" i="28"/>
  <c r="L137" i="28"/>
  <c r="L138" i="28"/>
  <c r="L139" i="28"/>
  <c r="L140" i="28"/>
  <c r="L141" i="28"/>
  <c r="L142" i="28"/>
  <c r="L143" i="28"/>
  <c r="L144" i="28"/>
  <c r="L145" i="28"/>
  <c r="L146" i="28"/>
  <c r="L147" i="28"/>
  <c r="L148" i="28"/>
  <c r="L149" i="28"/>
  <c r="L150" i="28"/>
  <c r="L11" i="28"/>
  <c r="C51" i="28"/>
  <c r="D51" i="28"/>
  <c r="B51" i="28"/>
  <c r="AB51" i="28"/>
  <c r="AC51" i="28"/>
  <c r="AF51" i="28"/>
  <c r="AY51" i="28"/>
  <c r="C52" i="28"/>
  <c r="D52" i="28"/>
  <c r="B52" i="28"/>
  <c r="AB52" i="28"/>
  <c r="AC52" i="28"/>
  <c r="AF52" i="28"/>
  <c r="AY52" i="28"/>
  <c r="C53" i="28"/>
  <c r="D53" i="28"/>
  <c r="B53" i="28"/>
  <c r="AB53" i="28"/>
  <c r="AC53" i="28"/>
  <c r="AF53" i="28"/>
  <c r="AY53" i="28"/>
  <c r="C54" i="28"/>
  <c r="D54" i="28"/>
  <c r="B54" i="28"/>
  <c r="AB54" i="28"/>
  <c r="AC54" i="28"/>
  <c r="AF54" i="28"/>
  <c r="AY54" i="28"/>
  <c r="C55" i="28"/>
  <c r="D55" i="28"/>
  <c r="B55" i="28"/>
  <c r="AB55" i="28"/>
  <c r="AC55" i="28"/>
  <c r="AF55" i="28"/>
  <c r="AY55" i="28"/>
  <c r="C56" i="28"/>
  <c r="D56" i="28"/>
  <c r="B56" i="28"/>
  <c r="AB56" i="28"/>
  <c r="AC56" i="28"/>
  <c r="AF56" i="28"/>
  <c r="AY56" i="28"/>
  <c r="C57" i="28"/>
  <c r="D57" i="28"/>
  <c r="B57" i="28"/>
  <c r="AB57" i="28"/>
  <c r="AC57" i="28"/>
  <c r="AF57" i="28"/>
  <c r="AY57" i="28"/>
  <c r="C58" i="28"/>
  <c r="D58" i="28"/>
  <c r="B58" i="28"/>
  <c r="AB58" i="28"/>
  <c r="AC58" i="28"/>
  <c r="AF58" i="28"/>
  <c r="AY58" i="28"/>
  <c r="C59" i="28"/>
  <c r="D59" i="28"/>
  <c r="B59" i="28"/>
  <c r="AB59" i="28"/>
  <c r="AC59" i="28"/>
  <c r="AF59" i="28"/>
  <c r="AY59" i="28"/>
  <c r="C60" i="28"/>
  <c r="D60" i="28"/>
  <c r="B60" i="28"/>
  <c r="AB60" i="28"/>
  <c r="AC60" i="28"/>
  <c r="AF60" i="28"/>
  <c r="AY60" i="28"/>
  <c r="C61" i="28"/>
  <c r="D61" i="28"/>
  <c r="B61" i="28"/>
  <c r="AB61" i="28"/>
  <c r="AC61" i="28"/>
  <c r="AF61" i="28"/>
  <c r="AY61" i="28"/>
  <c r="C62" i="28"/>
  <c r="D62" i="28"/>
  <c r="B62" i="28"/>
  <c r="AB62" i="28"/>
  <c r="AC62" i="28"/>
  <c r="AF62" i="28"/>
  <c r="AY62" i="28"/>
  <c r="C63" i="28"/>
  <c r="D63" i="28"/>
  <c r="B63" i="28"/>
  <c r="AB63" i="28"/>
  <c r="AC63" i="28"/>
  <c r="AF63" i="28"/>
  <c r="AY63" i="28"/>
  <c r="C64" i="28"/>
  <c r="D64" i="28"/>
  <c r="B64" i="28"/>
  <c r="AB64" i="28"/>
  <c r="AC64" i="28"/>
  <c r="AF64" i="28"/>
  <c r="AY64" i="28"/>
  <c r="C65" i="28"/>
  <c r="D65" i="28"/>
  <c r="B65" i="28"/>
  <c r="AB65" i="28"/>
  <c r="AC65" i="28"/>
  <c r="AF65" i="28"/>
  <c r="AY65" i="28"/>
  <c r="C66" i="28"/>
  <c r="D66" i="28"/>
  <c r="B66" i="28"/>
  <c r="AB66" i="28"/>
  <c r="AC66" i="28"/>
  <c r="AF66" i="28"/>
  <c r="AY66" i="28"/>
  <c r="C67" i="28"/>
  <c r="D67" i="28"/>
  <c r="B67" i="28"/>
  <c r="AB67" i="28"/>
  <c r="AC67" i="28"/>
  <c r="AF67" i="28"/>
  <c r="AY67" i="28"/>
  <c r="C68" i="28"/>
  <c r="D68" i="28"/>
  <c r="B68" i="28"/>
  <c r="AB68" i="28"/>
  <c r="AC68" i="28"/>
  <c r="AF68" i="28"/>
  <c r="AY68" i="28"/>
  <c r="C69" i="28"/>
  <c r="D69" i="28"/>
  <c r="B69" i="28"/>
  <c r="AB69" i="28"/>
  <c r="AC69" i="28"/>
  <c r="AF69" i="28"/>
  <c r="AY69" i="28"/>
  <c r="C70" i="28"/>
  <c r="D70" i="28"/>
  <c r="B70" i="28"/>
  <c r="AB70" i="28"/>
  <c r="AC70" i="28"/>
  <c r="AF70" i="28"/>
  <c r="AY70" i="28"/>
  <c r="C71" i="28"/>
  <c r="D71" i="28"/>
  <c r="B71" i="28"/>
  <c r="AB71" i="28"/>
  <c r="AC71" i="28"/>
  <c r="AF71" i="28"/>
  <c r="AY71" i="28"/>
  <c r="C72" i="28"/>
  <c r="D72" i="28"/>
  <c r="B72" i="28"/>
  <c r="AB72" i="28"/>
  <c r="AC72" i="28"/>
  <c r="AF72" i="28"/>
  <c r="AY72" i="28"/>
  <c r="C73" i="28"/>
  <c r="D73" i="28"/>
  <c r="B73" i="28"/>
  <c r="AB73" i="28"/>
  <c r="AC73" i="28"/>
  <c r="AF73" i="28"/>
  <c r="AY73" i="28"/>
  <c r="C74" i="28"/>
  <c r="D74" i="28"/>
  <c r="B74" i="28"/>
  <c r="AB74" i="28"/>
  <c r="AC74" i="28"/>
  <c r="AF74" i="28"/>
  <c r="AY74" i="28"/>
  <c r="C75" i="28"/>
  <c r="D75" i="28"/>
  <c r="B75" i="28"/>
  <c r="AB75" i="28"/>
  <c r="AC75" i="28"/>
  <c r="AF75" i="28"/>
  <c r="AY75" i="28"/>
  <c r="C76" i="28"/>
  <c r="D76" i="28"/>
  <c r="B76" i="28"/>
  <c r="AB76" i="28"/>
  <c r="AC76" i="28"/>
  <c r="AF76" i="28"/>
  <c r="AY76" i="28"/>
  <c r="C77" i="28"/>
  <c r="D77" i="28"/>
  <c r="B77" i="28"/>
  <c r="AB77" i="28"/>
  <c r="AC77" i="28"/>
  <c r="AF77" i="28"/>
  <c r="AY77" i="28"/>
  <c r="C78" i="28"/>
  <c r="D78" i="28"/>
  <c r="B78" i="28"/>
  <c r="AB78" i="28"/>
  <c r="AC78" i="28"/>
  <c r="AF78" i="28"/>
  <c r="AY78" i="28"/>
  <c r="C79" i="28"/>
  <c r="D79" i="28"/>
  <c r="B79" i="28"/>
  <c r="AB79" i="28"/>
  <c r="AC79" i="28"/>
  <c r="AF79" i="28"/>
  <c r="AY79" i="28"/>
  <c r="C80" i="28"/>
  <c r="D80" i="28"/>
  <c r="B80" i="28"/>
  <c r="AB80" i="28"/>
  <c r="AC80" i="28"/>
  <c r="AF80" i="28"/>
  <c r="AY80" i="28"/>
  <c r="C81" i="28"/>
  <c r="D81" i="28"/>
  <c r="B81" i="28"/>
  <c r="AB81" i="28"/>
  <c r="AC81" i="28"/>
  <c r="AF81" i="28"/>
  <c r="AY81" i="28"/>
  <c r="C82" i="28"/>
  <c r="D82" i="28"/>
  <c r="B82" i="28"/>
  <c r="AB82" i="28"/>
  <c r="AC82" i="28"/>
  <c r="AF82" i="28"/>
  <c r="AY82" i="28"/>
  <c r="C83" i="28"/>
  <c r="D83" i="28"/>
  <c r="B83" i="28"/>
  <c r="AB83" i="28"/>
  <c r="AC83" i="28"/>
  <c r="AF83" i="28"/>
  <c r="AY83" i="28"/>
  <c r="C84" i="28"/>
  <c r="D84" i="28"/>
  <c r="B84" i="28"/>
  <c r="AB84" i="28"/>
  <c r="AC84" i="28"/>
  <c r="AF84" i="28"/>
  <c r="AY84" i="28"/>
  <c r="C85" i="28"/>
  <c r="D85" i="28"/>
  <c r="B85" i="28"/>
  <c r="AB85" i="28"/>
  <c r="AC85" i="28"/>
  <c r="AF85" i="28"/>
  <c r="AY85" i="28"/>
  <c r="C86" i="28"/>
  <c r="D86" i="28"/>
  <c r="B86" i="28"/>
  <c r="AB86" i="28"/>
  <c r="AC86" i="28"/>
  <c r="AF86" i="28"/>
  <c r="AY86" i="28"/>
  <c r="C87" i="28"/>
  <c r="D87" i="28"/>
  <c r="B87" i="28"/>
  <c r="AB87" i="28"/>
  <c r="AC87" i="28"/>
  <c r="AF87" i="28"/>
  <c r="AY87" i="28"/>
  <c r="C88" i="28"/>
  <c r="D88" i="28"/>
  <c r="B88" i="28"/>
  <c r="AB88" i="28"/>
  <c r="AC88" i="28"/>
  <c r="AF88" i="28"/>
  <c r="AY88" i="28"/>
  <c r="C89" i="28"/>
  <c r="D89" i="28"/>
  <c r="B89" i="28"/>
  <c r="AB89" i="28"/>
  <c r="AC89" i="28"/>
  <c r="AF89" i="28"/>
  <c r="AY89" i="28"/>
  <c r="C90" i="28"/>
  <c r="D90" i="28"/>
  <c r="B90" i="28"/>
  <c r="AB90" i="28"/>
  <c r="AC90" i="28"/>
  <c r="AF90" i="28"/>
  <c r="AY90" i="28"/>
  <c r="C91" i="28"/>
  <c r="D91" i="28"/>
  <c r="B91" i="28"/>
  <c r="AB91" i="28"/>
  <c r="AC91" i="28"/>
  <c r="AF91" i="28"/>
  <c r="AY91" i="28"/>
  <c r="C92" i="28"/>
  <c r="D92" i="28"/>
  <c r="B92" i="28"/>
  <c r="AB92" i="28"/>
  <c r="AC92" i="28"/>
  <c r="AF92" i="28"/>
  <c r="AY92" i="28"/>
  <c r="C93" i="28"/>
  <c r="D93" i="28"/>
  <c r="B93" i="28"/>
  <c r="AB93" i="28"/>
  <c r="AC93" i="28"/>
  <c r="AF93" i="28"/>
  <c r="AY93" i="28"/>
  <c r="C94" i="28"/>
  <c r="D94" i="28"/>
  <c r="B94" i="28"/>
  <c r="AB94" i="28"/>
  <c r="AC94" i="28"/>
  <c r="AF94" i="28"/>
  <c r="AY94" i="28"/>
  <c r="C95" i="28"/>
  <c r="D95" i="28"/>
  <c r="B95" i="28"/>
  <c r="AB95" i="28"/>
  <c r="AC95" i="28"/>
  <c r="AF95" i="28"/>
  <c r="AY95" i="28"/>
  <c r="C96" i="28"/>
  <c r="D96" i="28"/>
  <c r="B96" i="28"/>
  <c r="AB96" i="28"/>
  <c r="AC96" i="28"/>
  <c r="AF96" i="28"/>
  <c r="AY96" i="28"/>
  <c r="C97" i="28"/>
  <c r="D97" i="28"/>
  <c r="B97" i="28"/>
  <c r="AB97" i="28"/>
  <c r="AC97" i="28"/>
  <c r="AF97" i="28"/>
  <c r="AY97" i="28"/>
  <c r="C98" i="28"/>
  <c r="D98" i="28"/>
  <c r="B98" i="28"/>
  <c r="AB98" i="28"/>
  <c r="AC98" i="28"/>
  <c r="AF98" i="28"/>
  <c r="AY98" i="28"/>
  <c r="C99" i="28"/>
  <c r="D99" i="28"/>
  <c r="B99" i="28"/>
  <c r="AB99" i="28"/>
  <c r="AC99" i="28"/>
  <c r="AF99" i="28"/>
  <c r="AY99" i="28"/>
  <c r="C100" i="28"/>
  <c r="D100" i="28"/>
  <c r="B100" i="28"/>
  <c r="AB100" i="28"/>
  <c r="AC100" i="28"/>
  <c r="AF100" i="28"/>
  <c r="AY100" i="28"/>
  <c r="C101" i="28"/>
  <c r="D101" i="28"/>
  <c r="B101" i="28"/>
  <c r="AB101" i="28"/>
  <c r="AC101" i="28"/>
  <c r="AF101" i="28"/>
  <c r="AY101" i="28"/>
  <c r="C102" i="28"/>
  <c r="D102" i="28"/>
  <c r="B102" i="28"/>
  <c r="AB102" i="28"/>
  <c r="AC102" i="28"/>
  <c r="AF102" i="28"/>
  <c r="AY102" i="28"/>
  <c r="C103" i="28"/>
  <c r="D103" i="28"/>
  <c r="B103" i="28"/>
  <c r="AB103" i="28"/>
  <c r="AC103" i="28"/>
  <c r="AF103" i="28"/>
  <c r="AY103" i="28"/>
  <c r="C104" i="28"/>
  <c r="D104" i="28"/>
  <c r="B104" i="28"/>
  <c r="AB104" i="28"/>
  <c r="AC104" i="28"/>
  <c r="AF104" i="28"/>
  <c r="AY104" i="28"/>
  <c r="C105" i="28"/>
  <c r="D105" i="28"/>
  <c r="B105" i="28"/>
  <c r="AB105" i="28"/>
  <c r="AC105" i="28"/>
  <c r="AF105" i="28"/>
  <c r="AY105" i="28"/>
  <c r="C106" i="28"/>
  <c r="D106" i="28"/>
  <c r="B106" i="28"/>
  <c r="AB106" i="28"/>
  <c r="AC106" i="28"/>
  <c r="AF106" i="28"/>
  <c r="AY106" i="28"/>
  <c r="C107" i="28"/>
  <c r="D107" i="28"/>
  <c r="B107" i="28"/>
  <c r="AB107" i="28"/>
  <c r="AC107" i="28"/>
  <c r="AF107" i="28"/>
  <c r="AY107" i="28"/>
  <c r="C108" i="28"/>
  <c r="D108" i="28"/>
  <c r="B108" i="28"/>
  <c r="AB108" i="28"/>
  <c r="AC108" i="28"/>
  <c r="AF108" i="28"/>
  <c r="AY108" i="28"/>
  <c r="C109" i="28"/>
  <c r="D109" i="28"/>
  <c r="B109" i="28"/>
  <c r="AB109" i="28"/>
  <c r="AC109" i="28"/>
  <c r="AF109" i="28"/>
  <c r="AY109" i="28"/>
  <c r="C110" i="28"/>
  <c r="D110" i="28"/>
  <c r="B110" i="28"/>
  <c r="AB110" i="28"/>
  <c r="AC110" i="28"/>
  <c r="AF110" i="28"/>
  <c r="AY110" i="28"/>
  <c r="C111" i="28"/>
  <c r="D111" i="28"/>
  <c r="B111" i="28"/>
  <c r="AB111" i="28"/>
  <c r="AC111" i="28"/>
  <c r="AF111" i="28"/>
  <c r="AY111" i="28"/>
  <c r="C112" i="28"/>
  <c r="D112" i="28"/>
  <c r="B112" i="28"/>
  <c r="AB112" i="28"/>
  <c r="AC112" i="28"/>
  <c r="AF112" i="28"/>
  <c r="AY112" i="28"/>
  <c r="C113" i="28"/>
  <c r="D113" i="28"/>
  <c r="B113" i="28"/>
  <c r="AB113" i="28"/>
  <c r="AC113" i="28"/>
  <c r="AF113" i="28"/>
  <c r="AY113" i="28"/>
  <c r="C114" i="28"/>
  <c r="D114" i="28"/>
  <c r="B114" i="28"/>
  <c r="AB114" i="28"/>
  <c r="AC114" i="28"/>
  <c r="AF114" i="28"/>
  <c r="AY114" i="28"/>
  <c r="C115" i="28"/>
  <c r="D115" i="28"/>
  <c r="B115" i="28"/>
  <c r="AB115" i="28"/>
  <c r="AC115" i="28"/>
  <c r="AF115" i="28"/>
  <c r="AY115" i="28"/>
  <c r="C116" i="28"/>
  <c r="D116" i="28"/>
  <c r="B116" i="28"/>
  <c r="AB116" i="28"/>
  <c r="AC116" i="28"/>
  <c r="AF116" i="28"/>
  <c r="AY116" i="28"/>
  <c r="C117" i="28"/>
  <c r="D117" i="28"/>
  <c r="B117" i="28"/>
  <c r="AB117" i="28"/>
  <c r="AC117" i="28"/>
  <c r="AF117" i="28"/>
  <c r="AY117" i="28"/>
  <c r="C118" i="28"/>
  <c r="D118" i="28"/>
  <c r="B118" i="28"/>
  <c r="AB118" i="28"/>
  <c r="AC118" i="28"/>
  <c r="AF118" i="28"/>
  <c r="AY118" i="28"/>
  <c r="C119" i="28"/>
  <c r="D119" i="28"/>
  <c r="B119" i="28"/>
  <c r="AB119" i="28"/>
  <c r="AC119" i="28"/>
  <c r="AF119" i="28"/>
  <c r="AY119" i="28"/>
  <c r="C120" i="28"/>
  <c r="D120" i="28"/>
  <c r="B120" i="28"/>
  <c r="AB120" i="28"/>
  <c r="AC120" i="28"/>
  <c r="AF120" i="28"/>
  <c r="AY120" i="28"/>
  <c r="C121" i="28"/>
  <c r="D121" i="28"/>
  <c r="B121" i="28"/>
  <c r="AB121" i="28"/>
  <c r="AC121" i="28"/>
  <c r="AF121" i="28"/>
  <c r="AY121" i="28"/>
  <c r="C122" i="28"/>
  <c r="D122" i="28"/>
  <c r="B122" i="28"/>
  <c r="AB122" i="28"/>
  <c r="AC122" i="28"/>
  <c r="AF122" i="28"/>
  <c r="AY122" i="28"/>
  <c r="C123" i="28"/>
  <c r="D123" i="28"/>
  <c r="B123" i="28"/>
  <c r="AB123" i="28"/>
  <c r="AC123" i="28"/>
  <c r="AF123" i="28"/>
  <c r="AY123" i="28"/>
  <c r="C124" i="28"/>
  <c r="D124" i="28"/>
  <c r="B124" i="28"/>
  <c r="AB124" i="28"/>
  <c r="AC124" i="28"/>
  <c r="AF124" i="28"/>
  <c r="AY124" i="28"/>
  <c r="C125" i="28"/>
  <c r="D125" i="28"/>
  <c r="B125" i="28"/>
  <c r="AB125" i="28"/>
  <c r="AC125" i="28"/>
  <c r="AF125" i="28"/>
  <c r="AY125" i="28"/>
  <c r="C126" i="28"/>
  <c r="D126" i="28"/>
  <c r="B126" i="28"/>
  <c r="AB126" i="28"/>
  <c r="AC126" i="28"/>
  <c r="AF126" i="28"/>
  <c r="AY126" i="28"/>
  <c r="C127" i="28"/>
  <c r="D127" i="28"/>
  <c r="B127" i="28"/>
  <c r="AB127" i="28"/>
  <c r="AC127" i="28"/>
  <c r="AF127" i="28"/>
  <c r="AY127" i="28"/>
  <c r="C128" i="28"/>
  <c r="D128" i="28"/>
  <c r="B128" i="28"/>
  <c r="AB128" i="28"/>
  <c r="AC128" i="28"/>
  <c r="AF128" i="28"/>
  <c r="AY128" i="28"/>
  <c r="C129" i="28"/>
  <c r="D129" i="28"/>
  <c r="B129" i="28"/>
  <c r="AB129" i="28"/>
  <c r="AC129" i="28"/>
  <c r="AF129" i="28"/>
  <c r="AY129" i="28"/>
  <c r="C130" i="28"/>
  <c r="D130" i="28"/>
  <c r="B130" i="28"/>
  <c r="AB130" i="28"/>
  <c r="AC130" i="28"/>
  <c r="AF130" i="28"/>
  <c r="AY130" i="28"/>
  <c r="C131" i="28"/>
  <c r="D131" i="28"/>
  <c r="B131" i="28"/>
  <c r="AB131" i="28"/>
  <c r="AC131" i="28"/>
  <c r="AF131" i="28"/>
  <c r="AY131" i="28"/>
  <c r="C132" i="28"/>
  <c r="D132" i="28"/>
  <c r="B132" i="28"/>
  <c r="AB132" i="28"/>
  <c r="AC132" i="28"/>
  <c r="AF132" i="28"/>
  <c r="AY132" i="28"/>
  <c r="C133" i="28"/>
  <c r="D133" i="28"/>
  <c r="B133" i="28"/>
  <c r="AB133" i="28"/>
  <c r="AC133" i="28"/>
  <c r="AF133" i="28"/>
  <c r="AY133" i="28"/>
  <c r="C134" i="28"/>
  <c r="D134" i="28"/>
  <c r="B134" i="28"/>
  <c r="AB134" i="28"/>
  <c r="AC134" i="28"/>
  <c r="AF134" i="28"/>
  <c r="AY134" i="28"/>
  <c r="C135" i="28"/>
  <c r="D135" i="28"/>
  <c r="B135" i="28"/>
  <c r="AB135" i="28"/>
  <c r="AC135" i="28"/>
  <c r="AF135" i="28"/>
  <c r="AY135" i="28"/>
  <c r="C136" i="28"/>
  <c r="D136" i="28"/>
  <c r="B136" i="28"/>
  <c r="AB136" i="28"/>
  <c r="AC136" i="28"/>
  <c r="AF136" i="28"/>
  <c r="AY136" i="28"/>
  <c r="C137" i="28"/>
  <c r="D137" i="28"/>
  <c r="B137" i="28"/>
  <c r="AB137" i="28"/>
  <c r="AC137" i="28"/>
  <c r="AF137" i="28"/>
  <c r="AY137" i="28"/>
  <c r="C138" i="28"/>
  <c r="D138" i="28"/>
  <c r="B138" i="28"/>
  <c r="AB138" i="28"/>
  <c r="AC138" i="28"/>
  <c r="AF138" i="28"/>
  <c r="AY138" i="28"/>
  <c r="C139" i="28"/>
  <c r="D139" i="28"/>
  <c r="B139" i="28"/>
  <c r="AB139" i="28"/>
  <c r="AC139" i="28"/>
  <c r="AF139" i="28"/>
  <c r="AY139" i="28"/>
  <c r="C140" i="28"/>
  <c r="D140" i="28"/>
  <c r="B140" i="28"/>
  <c r="AB140" i="28"/>
  <c r="AC140" i="28"/>
  <c r="AF140" i="28"/>
  <c r="AY140" i="28"/>
  <c r="C141" i="28"/>
  <c r="D141" i="28"/>
  <c r="B141" i="28"/>
  <c r="AB141" i="28"/>
  <c r="AC141" i="28"/>
  <c r="AF141" i="28"/>
  <c r="AY141" i="28"/>
  <c r="C142" i="28"/>
  <c r="D142" i="28"/>
  <c r="B142" i="28"/>
  <c r="AB142" i="28"/>
  <c r="AC142" i="28"/>
  <c r="AF142" i="28"/>
  <c r="AY142" i="28"/>
  <c r="C143" i="28"/>
  <c r="D143" i="28"/>
  <c r="B143" i="28"/>
  <c r="AB143" i="28"/>
  <c r="AC143" i="28"/>
  <c r="AF143" i="28"/>
  <c r="AY143" i="28"/>
  <c r="C144" i="28"/>
  <c r="D144" i="28"/>
  <c r="B144" i="28"/>
  <c r="AB144" i="28"/>
  <c r="AC144" i="28"/>
  <c r="AF144" i="28"/>
  <c r="AY144" i="28"/>
  <c r="C145" i="28"/>
  <c r="D145" i="28"/>
  <c r="B145" i="28"/>
  <c r="AB145" i="28"/>
  <c r="AC145" i="28"/>
  <c r="AF145" i="28"/>
  <c r="AY145" i="28"/>
  <c r="C146" i="28"/>
  <c r="D146" i="28"/>
  <c r="B146" i="28"/>
  <c r="AB146" i="28"/>
  <c r="AC146" i="28"/>
  <c r="AF146" i="28"/>
  <c r="AY146" i="28"/>
  <c r="C147" i="28"/>
  <c r="D147" i="28"/>
  <c r="B147" i="28"/>
  <c r="AB147" i="28"/>
  <c r="AC147" i="28"/>
  <c r="AF147" i="28"/>
  <c r="AY147" i="28"/>
  <c r="C148" i="28"/>
  <c r="D148" i="28"/>
  <c r="B148" i="28"/>
  <c r="AB148" i="28"/>
  <c r="AC148" i="28"/>
  <c r="AF148" i="28"/>
  <c r="AY148" i="28"/>
  <c r="C149" i="28"/>
  <c r="D149" i="28"/>
  <c r="B149" i="28"/>
  <c r="AB149" i="28"/>
  <c r="AC149" i="28"/>
  <c r="AF149" i="28"/>
  <c r="AY149" i="28"/>
  <c r="C150" i="28"/>
  <c r="D150" i="28"/>
  <c r="B150" i="28"/>
  <c r="AB150" i="28"/>
  <c r="AC150" i="28"/>
  <c r="AF150" i="28"/>
  <c r="AY150" i="28"/>
  <c r="C12" i="28"/>
  <c r="D12" i="28"/>
  <c r="AY12" i="28"/>
  <c r="C13" i="28"/>
  <c r="D13" i="28"/>
  <c r="AY13" i="28"/>
  <c r="C14" i="28"/>
  <c r="D14" i="28"/>
  <c r="AY14" i="28"/>
  <c r="C15" i="28"/>
  <c r="D15" i="28"/>
  <c r="AY15" i="28"/>
  <c r="C16" i="28"/>
  <c r="D16" i="28"/>
  <c r="AY16" i="28"/>
  <c r="C17" i="28"/>
  <c r="D17" i="28"/>
  <c r="AY17" i="28"/>
  <c r="C18" i="28"/>
  <c r="D18" i="28"/>
  <c r="AY18" i="28"/>
  <c r="C19" i="28"/>
  <c r="D19" i="28"/>
  <c r="AY19" i="28"/>
  <c r="C20" i="28"/>
  <c r="D20" i="28"/>
  <c r="AY20" i="28"/>
  <c r="C21" i="28"/>
  <c r="D21" i="28"/>
  <c r="AY21" i="28"/>
  <c r="C22" i="28"/>
  <c r="D22" i="28"/>
  <c r="AY22" i="28"/>
  <c r="C23" i="28"/>
  <c r="D23" i="28"/>
  <c r="AY23" i="28"/>
  <c r="C24" i="28"/>
  <c r="D24" i="28"/>
  <c r="AY24" i="28"/>
  <c r="C25" i="28"/>
  <c r="D25" i="28"/>
  <c r="AY25" i="28"/>
  <c r="C26" i="28"/>
  <c r="D26" i="28"/>
  <c r="AY26" i="28"/>
  <c r="C27" i="28"/>
  <c r="D27" i="28"/>
  <c r="AY27" i="28"/>
  <c r="C28" i="28"/>
  <c r="D28" i="28"/>
  <c r="AY28" i="28"/>
  <c r="C29" i="28"/>
  <c r="D29" i="28"/>
  <c r="AY29" i="28"/>
  <c r="C30" i="28"/>
  <c r="D30" i="28"/>
  <c r="AY30" i="28"/>
  <c r="C31" i="28"/>
  <c r="D31" i="28"/>
  <c r="AY31" i="28"/>
  <c r="C32" i="28"/>
  <c r="D32" i="28"/>
  <c r="AY32" i="28"/>
  <c r="C33" i="28"/>
  <c r="D33" i="28"/>
  <c r="AY33" i="28"/>
  <c r="C34" i="28"/>
  <c r="D34" i="28"/>
  <c r="AY34" i="28"/>
  <c r="C35" i="28"/>
  <c r="D35" i="28"/>
  <c r="AY35" i="28"/>
  <c r="C36" i="28"/>
  <c r="D36" i="28"/>
  <c r="AY36" i="28"/>
  <c r="C37" i="28"/>
  <c r="D37" i="28"/>
  <c r="AY37" i="28"/>
  <c r="C38" i="28"/>
  <c r="D38" i="28"/>
  <c r="AY38" i="28"/>
  <c r="C39" i="28"/>
  <c r="D39" i="28"/>
  <c r="AY39" i="28"/>
  <c r="C40" i="28"/>
  <c r="D40" i="28"/>
  <c r="AY40" i="28"/>
  <c r="C41" i="28"/>
  <c r="D41" i="28"/>
  <c r="AY41" i="28"/>
  <c r="C42" i="28"/>
  <c r="D42" i="28"/>
  <c r="AY42" i="28"/>
  <c r="C43" i="28"/>
  <c r="D43" i="28"/>
  <c r="AY43" i="28"/>
  <c r="C44" i="28"/>
  <c r="D44" i="28"/>
  <c r="AY44" i="28"/>
  <c r="C45" i="28"/>
  <c r="D45" i="28"/>
  <c r="AY45" i="28"/>
  <c r="C46" i="28"/>
  <c r="D46" i="28"/>
  <c r="AY46" i="28"/>
  <c r="C47" i="28"/>
  <c r="D47" i="28"/>
  <c r="AY47" i="28"/>
  <c r="C48" i="28"/>
  <c r="D48" i="28"/>
  <c r="AY48" i="28"/>
  <c r="C49" i="28"/>
  <c r="D49" i="28"/>
  <c r="AY49" i="28"/>
  <c r="C50" i="28"/>
  <c r="D50" i="28"/>
  <c r="AY50" i="28"/>
  <c r="AY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11" i="28"/>
  <c r="AF50" i="28"/>
  <c r="AC50" i="28"/>
  <c r="AB50" i="28"/>
  <c r="AF49" i="28"/>
  <c r="AC49" i="28"/>
  <c r="AB49" i="28"/>
  <c r="AF48" i="28"/>
  <c r="AC48" i="28"/>
  <c r="AB48" i="28"/>
  <c r="AF47" i="28"/>
  <c r="AC47" i="28"/>
  <c r="AB47" i="28"/>
  <c r="AF46" i="28"/>
  <c r="AC46" i="28"/>
  <c r="AB46" i="28"/>
  <c r="AF45" i="28"/>
  <c r="AC45" i="28"/>
  <c r="AB45" i="28"/>
  <c r="AF44" i="28"/>
  <c r="AC44" i="28"/>
  <c r="AB44" i="28"/>
  <c r="AF43" i="28"/>
  <c r="AC43" i="28"/>
  <c r="AB43" i="28"/>
  <c r="AF42" i="28"/>
  <c r="AC42" i="28"/>
  <c r="AB42" i="28"/>
  <c r="AF41" i="28"/>
  <c r="AC41" i="28"/>
  <c r="AB41" i="28"/>
  <c r="AF40" i="28"/>
  <c r="AC40" i="28"/>
  <c r="AB40" i="28"/>
  <c r="AF39" i="28"/>
  <c r="AC39" i="28"/>
  <c r="AB39" i="28"/>
  <c r="AF38" i="28"/>
  <c r="AC38" i="28"/>
  <c r="AB38" i="28"/>
  <c r="AF37" i="28"/>
  <c r="AC37" i="28"/>
  <c r="AB37" i="28"/>
  <c r="AF36" i="28"/>
  <c r="AC36" i="28"/>
  <c r="AB36" i="28"/>
  <c r="AF35" i="28"/>
  <c r="AC35" i="28"/>
  <c r="AB35" i="28"/>
  <c r="AF34" i="28"/>
  <c r="AC34" i="28"/>
  <c r="AB34" i="28"/>
  <c r="AF33" i="28"/>
  <c r="AC33" i="28"/>
  <c r="AB33" i="28"/>
  <c r="AF32" i="28"/>
  <c r="AC32" i="28"/>
  <c r="AB32" i="28"/>
  <c r="AF31" i="28"/>
  <c r="AC31" i="28"/>
  <c r="AB31" i="28"/>
  <c r="AF30" i="28"/>
  <c r="AC30" i="28"/>
  <c r="AB30" i="28"/>
  <c r="AF29" i="28"/>
  <c r="AC29" i="28"/>
  <c r="AB29" i="28"/>
  <c r="AF28" i="28"/>
  <c r="AC28" i="28"/>
  <c r="AB28" i="28"/>
  <c r="AF27" i="28"/>
  <c r="AC27" i="28"/>
  <c r="AB27" i="28"/>
  <c r="AF26" i="28"/>
  <c r="AC26" i="28"/>
  <c r="AB26" i="28"/>
  <c r="AF25" i="28"/>
  <c r="AC25" i="28"/>
  <c r="AB25" i="28"/>
  <c r="AF24" i="28"/>
  <c r="AC24" i="28"/>
  <c r="AB24" i="28"/>
  <c r="AF23" i="28"/>
  <c r="AC23" i="28"/>
  <c r="AB23" i="28"/>
  <c r="AF22" i="28"/>
  <c r="AC22" i="28"/>
  <c r="AB22" i="28"/>
  <c r="AF21" i="28"/>
  <c r="AC21" i="28"/>
  <c r="AB21" i="28"/>
  <c r="AF20" i="28"/>
  <c r="AC20" i="28"/>
  <c r="AB20" i="28"/>
  <c r="AF19" i="28"/>
  <c r="AC19" i="28"/>
  <c r="AB19" i="28"/>
  <c r="AF18" i="28"/>
  <c r="AC18" i="28"/>
  <c r="AB18" i="28"/>
  <c r="AF17" i="28"/>
  <c r="AC17" i="28"/>
  <c r="AB17" i="28"/>
  <c r="AF16" i="28"/>
  <c r="AC16" i="28"/>
  <c r="AB16" i="28"/>
  <c r="AF15" i="28"/>
  <c r="AC15" i="28"/>
  <c r="AB15" i="28"/>
  <c r="AX14" i="28"/>
  <c r="AW14" i="28"/>
  <c r="AF14" i="28"/>
  <c r="AC14" i="28"/>
  <c r="AB14" i="28"/>
  <c r="AX13" i="28"/>
  <c r="AW13" i="28"/>
  <c r="AF13" i="28"/>
  <c r="AC13" i="28"/>
  <c r="AB13" i="28"/>
  <c r="AX12" i="28"/>
  <c r="AW12" i="28"/>
  <c r="AF12" i="28"/>
  <c r="AC12" i="28"/>
  <c r="AB12" i="28"/>
  <c r="AX11" i="28"/>
  <c r="AW11" i="28"/>
  <c r="AF11" i="28"/>
  <c r="AC11" i="28"/>
  <c r="AB11" i="28"/>
  <c r="AD5" i="7"/>
  <c r="AD6" i="7"/>
  <c r="AD7" i="7"/>
  <c r="AD8" i="7"/>
  <c r="AD9" i="7"/>
  <c r="AD10" i="7"/>
  <c r="AD11" i="7"/>
  <c r="AD12" i="7"/>
  <c r="AD13" i="7"/>
  <c r="AD14" i="7"/>
  <c r="AD15" i="7"/>
  <c r="AD16" i="7"/>
  <c r="AD17" i="7"/>
  <c r="AD18" i="7"/>
  <c r="AD19" i="7"/>
  <c r="AD20" i="7"/>
  <c r="AD21" i="7"/>
  <c r="AD22" i="7"/>
  <c r="AD23" i="7"/>
  <c r="AD24" i="7"/>
  <c r="AD25" i="7"/>
  <c r="AD26" i="7"/>
  <c r="AD27" i="7"/>
  <c r="AD28" i="7"/>
  <c r="AD29" i="7"/>
  <c r="AD30" i="7"/>
  <c r="AD31" i="7"/>
  <c r="AD32" i="7"/>
  <c r="AD33" i="7"/>
  <c r="AD34" i="7"/>
  <c r="AD35" i="7"/>
  <c r="AD36" i="7"/>
  <c r="AD37" i="7"/>
  <c r="AD38" i="7"/>
  <c r="AD39" i="7"/>
  <c r="AD40" i="7"/>
  <c r="AD41" i="7"/>
  <c r="AD42" i="7"/>
  <c r="AD43" i="7"/>
  <c r="AD44" i="7"/>
  <c r="AD45" i="7"/>
  <c r="AD46" i="7"/>
  <c r="AD47" i="7"/>
  <c r="AD48" i="7"/>
  <c r="AD49" i="7"/>
  <c r="AD50" i="7"/>
  <c r="AD51" i="7"/>
  <c r="AD52" i="7"/>
  <c r="AD53" i="7"/>
  <c r="AD54" i="7"/>
  <c r="AD55" i="7"/>
  <c r="AD56" i="7"/>
  <c r="AD57" i="7"/>
  <c r="AD58" i="7"/>
  <c r="AD59" i="7"/>
  <c r="AD60" i="7"/>
  <c r="AD61" i="7"/>
  <c r="AD62" i="7"/>
  <c r="AD63" i="7"/>
  <c r="AD64" i="7"/>
  <c r="AD65" i="7"/>
  <c r="AD66" i="7"/>
  <c r="AD67" i="7"/>
  <c r="AD68" i="7"/>
  <c r="AD69" i="7"/>
  <c r="AD70" i="7"/>
  <c r="AD71" i="7"/>
  <c r="AD72" i="7"/>
  <c r="AD73" i="7"/>
  <c r="AD74" i="7"/>
  <c r="AD75" i="7"/>
  <c r="AD76" i="7"/>
  <c r="AD77" i="7"/>
  <c r="AD78" i="7"/>
  <c r="AD79" i="7"/>
  <c r="AD80" i="7"/>
  <c r="AD81" i="7"/>
  <c r="AD82" i="7"/>
  <c r="AD83" i="7"/>
  <c r="AD84" i="7"/>
  <c r="AD85" i="7"/>
  <c r="AD86" i="7"/>
  <c r="AD87" i="7"/>
  <c r="AD88" i="7"/>
  <c r="AD89" i="7"/>
  <c r="AD90" i="7"/>
  <c r="AD91" i="7"/>
  <c r="AD92" i="7"/>
  <c r="AD93" i="7"/>
  <c r="AD94" i="7"/>
  <c r="AD95" i="7"/>
  <c r="AD96" i="7"/>
  <c r="AD97" i="7"/>
  <c r="AD98" i="7"/>
  <c r="AD99" i="7"/>
  <c r="AD100" i="7"/>
  <c r="AD101" i="7"/>
  <c r="AD102" i="7"/>
  <c r="AD103" i="7"/>
  <c r="AD104" i="7"/>
  <c r="AD105" i="7"/>
  <c r="AD106" i="7"/>
  <c r="AD107" i="7"/>
  <c r="AD108" i="7"/>
  <c r="AD109" i="7"/>
  <c r="AD110" i="7"/>
  <c r="AD111" i="7"/>
  <c r="AD112" i="7"/>
  <c r="AD113" i="7"/>
  <c r="AD114" i="7"/>
  <c r="AD115" i="7"/>
  <c r="AD116" i="7"/>
  <c r="AD117" i="7"/>
  <c r="AD118" i="7"/>
  <c r="AD119" i="7"/>
  <c r="AD120" i="7"/>
  <c r="AD121" i="7"/>
  <c r="AD122" i="7"/>
  <c r="AD123" i="7"/>
  <c r="AD124" i="7"/>
  <c r="AD125" i="7"/>
  <c r="AD126" i="7"/>
  <c r="AD127" i="7"/>
  <c r="AD128" i="7"/>
  <c r="AD129" i="7"/>
  <c r="AD130" i="7"/>
  <c r="AD131" i="7"/>
  <c r="AD132" i="7"/>
  <c r="AD133" i="7"/>
  <c r="AD134" i="7"/>
  <c r="AD135" i="7"/>
  <c r="AD136" i="7"/>
  <c r="AD137" i="7"/>
  <c r="AD138" i="7"/>
  <c r="AD139" i="7"/>
  <c r="AD140" i="7"/>
  <c r="AD141" i="7"/>
  <c r="AD142" i="7"/>
  <c r="AD143" i="7"/>
  <c r="AD144" i="7"/>
  <c r="AD145" i="7"/>
  <c r="AD146" i="7"/>
  <c r="AD147" i="7"/>
  <c r="AD148" i="7"/>
  <c r="AD149" i="7"/>
  <c r="AD150" i="7"/>
  <c r="AD151" i="7"/>
  <c r="AD152" i="7"/>
  <c r="AD153" i="7"/>
  <c r="AD154" i="7"/>
  <c r="AD155" i="7"/>
  <c r="AD156" i="7"/>
  <c r="AD157" i="7"/>
  <c r="AD158" i="7"/>
  <c r="AD159" i="7"/>
  <c r="AD160" i="7"/>
  <c r="AD161" i="7"/>
  <c r="AD162" i="7"/>
  <c r="AD163" i="7"/>
  <c r="AD164" i="7"/>
  <c r="AD165" i="7"/>
  <c r="AD166" i="7"/>
  <c r="AD167" i="7"/>
  <c r="AD168" i="7"/>
  <c r="AD169" i="7"/>
  <c r="AD170" i="7"/>
  <c r="AD171" i="7"/>
  <c r="AD172" i="7"/>
  <c r="AD173" i="7"/>
  <c r="AD174" i="7"/>
  <c r="AD175" i="7"/>
  <c r="AD176" i="7"/>
  <c r="AD177" i="7"/>
  <c r="AD178" i="7"/>
  <c r="AD179" i="7"/>
  <c r="AD180" i="7"/>
  <c r="AD181" i="7"/>
  <c r="AD182" i="7"/>
  <c r="AD183" i="7"/>
  <c r="AD184" i="7"/>
  <c r="AD185" i="7"/>
  <c r="AD186" i="7"/>
  <c r="AD187" i="7"/>
  <c r="AD188" i="7"/>
  <c r="AD189" i="7"/>
  <c r="AD190" i="7"/>
  <c r="AD191" i="7"/>
  <c r="AD192" i="7"/>
  <c r="AD193" i="7"/>
  <c r="AD194" i="7"/>
  <c r="AD195" i="7"/>
  <c r="AD196" i="7"/>
  <c r="AD197" i="7"/>
  <c r="AD198" i="7"/>
  <c r="AD199" i="7"/>
  <c r="AD200" i="7"/>
  <c r="AD201" i="7"/>
  <c r="AD202" i="7"/>
  <c r="AD203" i="7"/>
  <c r="AD204" i="7"/>
  <c r="AD205" i="7"/>
  <c r="AD206" i="7"/>
  <c r="AD207" i="7"/>
  <c r="AD208" i="7"/>
  <c r="AD209" i="7"/>
  <c r="AD210" i="7"/>
  <c r="AD211" i="7"/>
  <c r="AD212" i="7"/>
  <c r="AD213" i="7"/>
  <c r="AD214" i="7"/>
  <c r="AD215" i="7"/>
  <c r="AD216" i="7"/>
  <c r="AD217" i="7"/>
  <c r="AD218" i="7"/>
  <c r="AD219" i="7"/>
  <c r="AD220" i="7"/>
  <c r="AD221" i="7"/>
  <c r="AD222" i="7"/>
  <c r="AD223" i="7"/>
  <c r="AD224" i="7"/>
  <c r="AD225" i="7"/>
  <c r="AD226" i="7"/>
  <c r="AD227" i="7"/>
  <c r="AD228" i="7"/>
  <c r="AD229" i="7"/>
  <c r="AD230" i="7"/>
  <c r="AD231" i="7"/>
  <c r="AD232" i="7"/>
  <c r="AD233" i="7"/>
  <c r="AD234" i="7"/>
  <c r="AD235" i="7"/>
  <c r="AD236" i="7"/>
  <c r="AD237" i="7"/>
  <c r="AD238" i="7"/>
  <c r="AD239" i="7"/>
  <c r="AD240" i="7"/>
  <c r="AD241" i="7"/>
  <c r="AD242" i="7"/>
  <c r="AD243" i="7"/>
  <c r="AD244" i="7"/>
  <c r="AD245" i="7"/>
  <c r="AD246" i="7"/>
  <c r="AD247" i="7"/>
  <c r="AD248" i="7"/>
  <c r="AD249" i="7"/>
  <c r="AD250" i="7"/>
  <c r="AD251" i="7"/>
  <c r="AD252" i="7"/>
  <c r="AD253" i="7"/>
  <c r="AD254" i="7"/>
  <c r="AD255" i="7"/>
  <c r="AD256" i="7"/>
  <c r="AD257" i="7"/>
  <c r="AD258" i="7"/>
  <c r="AD259" i="7"/>
  <c r="AD260" i="7"/>
  <c r="AD261" i="7"/>
  <c r="AD262" i="7"/>
  <c r="AD263" i="7"/>
  <c r="AD264" i="7"/>
  <c r="AD265" i="7"/>
  <c r="AD266" i="7"/>
  <c r="AD267" i="7"/>
  <c r="AD268" i="7"/>
  <c r="AD269" i="7"/>
  <c r="AD270" i="7"/>
  <c r="AD271" i="7"/>
  <c r="AD272" i="7"/>
  <c r="AD273" i="7"/>
  <c r="AD274" i="7"/>
  <c r="AD275" i="7"/>
  <c r="AD276" i="7"/>
  <c r="AD277" i="7"/>
  <c r="AD278" i="7"/>
  <c r="AD279" i="7"/>
  <c r="AD280" i="7"/>
  <c r="AD281" i="7"/>
  <c r="AD282" i="7"/>
  <c r="AD283" i="7"/>
  <c r="AD284" i="7"/>
  <c r="AD285" i="7"/>
  <c r="AD286" i="7"/>
  <c r="AD287" i="7"/>
  <c r="AD288" i="7"/>
  <c r="AD289" i="7"/>
  <c r="AD290" i="7"/>
  <c r="AD291" i="7"/>
  <c r="AD292" i="7"/>
  <c r="AD293" i="7"/>
  <c r="AD294" i="7"/>
  <c r="AD295" i="7"/>
  <c r="AD296" i="7"/>
  <c r="AD297" i="7"/>
  <c r="AD298" i="7"/>
  <c r="AD299" i="7"/>
  <c r="AD300" i="7"/>
  <c r="AD301" i="7"/>
  <c r="AD302" i="7"/>
  <c r="AD303" i="7"/>
  <c r="AD304" i="7"/>
  <c r="AD305" i="7"/>
  <c r="AD306" i="7"/>
  <c r="AD307" i="7"/>
  <c r="AD308" i="7"/>
  <c r="AD309" i="7"/>
  <c r="AD310" i="7"/>
  <c r="AD311" i="7"/>
  <c r="AD312" i="7"/>
  <c r="AD313" i="7"/>
  <c r="AD314" i="7"/>
  <c r="AD315" i="7"/>
  <c r="AD316" i="7"/>
  <c r="AD317" i="7"/>
  <c r="AD318" i="7"/>
  <c r="AD319" i="7"/>
  <c r="AD320" i="7"/>
  <c r="AD321" i="7"/>
  <c r="AD322" i="7"/>
  <c r="AD323" i="7"/>
  <c r="AD324" i="7"/>
  <c r="AD325" i="7"/>
  <c r="AD326" i="7"/>
  <c r="AD327" i="7"/>
  <c r="AD328" i="7"/>
  <c r="AD329" i="7"/>
  <c r="AD330" i="7"/>
  <c r="AD331" i="7"/>
  <c r="AD332" i="7"/>
  <c r="AD333" i="7"/>
  <c r="AD334" i="7"/>
  <c r="AD335" i="7"/>
  <c r="AD336" i="7"/>
  <c r="AD337" i="7"/>
  <c r="AD338" i="7"/>
  <c r="AD339" i="7"/>
  <c r="AD340" i="7"/>
  <c r="AD341" i="7"/>
  <c r="AD342" i="7"/>
  <c r="AD343" i="7"/>
  <c r="AD344" i="7"/>
  <c r="AD345" i="7"/>
  <c r="AD346" i="7"/>
  <c r="AD347" i="7"/>
  <c r="AD348" i="7"/>
  <c r="AD349" i="7"/>
  <c r="AD350" i="7"/>
  <c r="AD351" i="7"/>
  <c r="AD352" i="7"/>
  <c r="AD353" i="7"/>
  <c r="AD354" i="7"/>
  <c r="AD355" i="7"/>
  <c r="AD356" i="7"/>
  <c r="AD357" i="7"/>
  <c r="AD358" i="7"/>
  <c r="AD359" i="7"/>
  <c r="AD360" i="7"/>
  <c r="AD361" i="7"/>
  <c r="AD362" i="7"/>
  <c r="AD363" i="7"/>
  <c r="AD364" i="7"/>
  <c r="AD365" i="7"/>
  <c r="AD366" i="7"/>
  <c r="AD367" i="7"/>
  <c r="AD368" i="7"/>
  <c r="AD369" i="7"/>
  <c r="AD370" i="7"/>
  <c r="AD371" i="7"/>
  <c r="AD372" i="7"/>
  <c r="AD373" i="7"/>
  <c r="AD374" i="7"/>
  <c r="AD375" i="7"/>
  <c r="AD376" i="7"/>
  <c r="AD377" i="7"/>
  <c r="AD378" i="7"/>
  <c r="AD379" i="7"/>
  <c r="AD380" i="7"/>
  <c r="AD381" i="7"/>
  <c r="AD382" i="7"/>
  <c r="AD383" i="7"/>
  <c r="AD384" i="7"/>
  <c r="AD385" i="7"/>
  <c r="AD386" i="7"/>
  <c r="AD387" i="7"/>
  <c r="AD388" i="7"/>
  <c r="AD389" i="7"/>
  <c r="AD390" i="7"/>
  <c r="AD391" i="7"/>
  <c r="AD392" i="7"/>
  <c r="AD393" i="7"/>
  <c r="AD394" i="7"/>
  <c r="AD395" i="7"/>
  <c r="AD396" i="7"/>
  <c r="AD397" i="7"/>
  <c r="AD398" i="7"/>
  <c r="AD399" i="7"/>
  <c r="AD400" i="7"/>
  <c r="AD401" i="7"/>
  <c r="AD402" i="7"/>
  <c r="AD403" i="7"/>
  <c r="AD404" i="7"/>
  <c r="AD405" i="7"/>
  <c r="AD406" i="7"/>
  <c r="AD407" i="7"/>
  <c r="AD408" i="7"/>
  <c r="AD409" i="7"/>
  <c r="AD410" i="7"/>
  <c r="AD411" i="7"/>
  <c r="AD412" i="7"/>
  <c r="AD413" i="7"/>
  <c r="AD414" i="7"/>
  <c r="AD415" i="7"/>
  <c r="AD416" i="7"/>
  <c r="AD417" i="7"/>
  <c r="AD418" i="7"/>
  <c r="AD419" i="7"/>
  <c r="AD420" i="7"/>
  <c r="AD421" i="7"/>
  <c r="AD422" i="7"/>
  <c r="AD423" i="7"/>
  <c r="AD424" i="7"/>
  <c r="AD425" i="7"/>
  <c r="AD426" i="7"/>
  <c r="AD427" i="7"/>
  <c r="AD428" i="7"/>
  <c r="AD429" i="7"/>
  <c r="AD430" i="7"/>
  <c r="AD431" i="7"/>
  <c r="AD432" i="7"/>
  <c r="AD433" i="7"/>
  <c r="AD434" i="7"/>
  <c r="AD435" i="7"/>
  <c r="AD436" i="7"/>
  <c r="AD437" i="7"/>
  <c r="AD438" i="7"/>
  <c r="AD439" i="7"/>
  <c r="AD440" i="7"/>
  <c r="AD441" i="7"/>
  <c r="AD442" i="7"/>
  <c r="AD443" i="7"/>
  <c r="AD444" i="7"/>
  <c r="AD445" i="7"/>
  <c r="AD446" i="7"/>
  <c r="AD447" i="7"/>
  <c r="AD448" i="7"/>
  <c r="AD449" i="7"/>
  <c r="AD450" i="7"/>
  <c r="AD451" i="7"/>
  <c r="AD452" i="7"/>
  <c r="AD453" i="7"/>
  <c r="AD454" i="7"/>
  <c r="AD455" i="7"/>
  <c r="AD456" i="7"/>
  <c r="AD457" i="7"/>
  <c r="AD458" i="7"/>
  <c r="AD459" i="7"/>
  <c r="AD460" i="7"/>
  <c r="AD461" i="7"/>
  <c r="AD462" i="7"/>
  <c r="AD463" i="7"/>
  <c r="AD464" i="7"/>
  <c r="AD465" i="7"/>
  <c r="AD466" i="7"/>
  <c r="AD467" i="7"/>
  <c r="AD468" i="7"/>
  <c r="AD469" i="7"/>
  <c r="AD470" i="7"/>
  <c r="AD471" i="7"/>
  <c r="AD472" i="7"/>
  <c r="AD473" i="7"/>
  <c r="AD474" i="7"/>
  <c r="AD475" i="7"/>
  <c r="AD476" i="7"/>
  <c r="AD477" i="7"/>
  <c r="AD478" i="7"/>
  <c r="AD479" i="7"/>
  <c r="AD480" i="7"/>
  <c r="AD481" i="7"/>
  <c r="AD482" i="7"/>
  <c r="AD483" i="7"/>
  <c r="AD484" i="7"/>
  <c r="AD485" i="7"/>
  <c r="AD486" i="7"/>
  <c r="AD487" i="7"/>
  <c r="AD488" i="7"/>
  <c r="AD489" i="7"/>
  <c r="AD490" i="7"/>
  <c r="AD491" i="7"/>
  <c r="AD492" i="7"/>
  <c r="AD493" i="7"/>
  <c r="AD494" i="7"/>
  <c r="AD495" i="7"/>
  <c r="AD496" i="7"/>
  <c r="AD497" i="7"/>
  <c r="AD498" i="7"/>
  <c r="AD499" i="7"/>
  <c r="AD500" i="7"/>
  <c r="AD501" i="7"/>
  <c r="AD502" i="7"/>
  <c r="AD503" i="7"/>
  <c r="AD504" i="7"/>
  <c r="AD505" i="7"/>
  <c r="AD506" i="7"/>
  <c r="AD507" i="7"/>
  <c r="AD508" i="7"/>
  <c r="AD509" i="7"/>
  <c r="AD510" i="7"/>
  <c r="AD511" i="7"/>
  <c r="AD512" i="7"/>
  <c r="AD513" i="7"/>
  <c r="AD514" i="7"/>
  <c r="AD515" i="7"/>
  <c r="AD516" i="7"/>
  <c r="AD517" i="7"/>
  <c r="AD518" i="7"/>
  <c r="AD519" i="7"/>
  <c r="AD520" i="7"/>
  <c r="AD521" i="7"/>
  <c r="AD522" i="7"/>
  <c r="AD523" i="7"/>
  <c r="AD524" i="7"/>
  <c r="AD525" i="7"/>
  <c r="AD526" i="7"/>
  <c r="AD527" i="7"/>
  <c r="AD528" i="7"/>
  <c r="AD529" i="7"/>
  <c r="AD530" i="7"/>
  <c r="AD531" i="7"/>
  <c r="AD532" i="7"/>
  <c r="AD533" i="7"/>
  <c r="AD534" i="7"/>
  <c r="AD535" i="7"/>
  <c r="AD536" i="7"/>
  <c r="AD537" i="7"/>
  <c r="AD538" i="7"/>
  <c r="AD539" i="7"/>
  <c r="AD540" i="7"/>
  <c r="AD541" i="7"/>
  <c r="AD542" i="7"/>
  <c r="AD543" i="7"/>
  <c r="AD544" i="7"/>
  <c r="AD545" i="7"/>
  <c r="AD546" i="7"/>
  <c r="AD547" i="7"/>
  <c r="AD548" i="7"/>
  <c r="AD549" i="7"/>
  <c r="AD550" i="7"/>
  <c r="AD551" i="7"/>
  <c r="AD552" i="7"/>
  <c r="AD553" i="7"/>
  <c r="AD554" i="7"/>
  <c r="AD555" i="7"/>
  <c r="AD556" i="7"/>
  <c r="AD557" i="7"/>
  <c r="AD558" i="7"/>
  <c r="AD559" i="7"/>
  <c r="AD560" i="7"/>
  <c r="AD561" i="7"/>
  <c r="AD562" i="7"/>
  <c r="AD563" i="7"/>
  <c r="AD564" i="7"/>
  <c r="AD565" i="7"/>
  <c r="AD566" i="7"/>
  <c r="AD567" i="7"/>
  <c r="AD568" i="7"/>
  <c r="AD569" i="7"/>
  <c r="AD570" i="7"/>
  <c r="AD571" i="7"/>
  <c r="AD572" i="7"/>
  <c r="AD573" i="7"/>
  <c r="AD574" i="7"/>
  <c r="AD575" i="7"/>
  <c r="AD576" i="7"/>
  <c r="AD577" i="7"/>
  <c r="AD578" i="7"/>
  <c r="AD579" i="7"/>
  <c r="AD580" i="7"/>
  <c r="AD581" i="7"/>
  <c r="AD582" i="7"/>
  <c r="AD583" i="7"/>
  <c r="AD584" i="7"/>
  <c r="AD585" i="7"/>
  <c r="AD586" i="7"/>
  <c r="AD587" i="7"/>
  <c r="AD588" i="7"/>
  <c r="AD589" i="7"/>
  <c r="AD590" i="7"/>
  <c r="AD591" i="7"/>
  <c r="AD592" i="7"/>
  <c r="AD593" i="7"/>
  <c r="AD594" i="7"/>
  <c r="AD595" i="7"/>
  <c r="AD596" i="7"/>
  <c r="AD597" i="7"/>
  <c r="AD598" i="7"/>
  <c r="AD599" i="7"/>
  <c r="AD600" i="7"/>
  <c r="AD601" i="7"/>
  <c r="AD602" i="7"/>
  <c r="AD603" i="7"/>
  <c r="AD604" i="7"/>
  <c r="AD605" i="7"/>
  <c r="AD606" i="7"/>
  <c r="AD607" i="7"/>
  <c r="AD608" i="7"/>
  <c r="AD609" i="7"/>
  <c r="AD610" i="7"/>
  <c r="AD611" i="7"/>
  <c r="AD612" i="7"/>
  <c r="AD613" i="7"/>
  <c r="AD614" i="7"/>
  <c r="AD615" i="7"/>
  <c r="AD616" i="7"/>
  <c r="AD617" i="7"/>
  <c r="AD618" i="7"/>
  <c r="AD619" i="7"/>
  <c r="AD620" i="7"/>
  <c r="AD621" i="7"/>
  <c r="AD622" i="7"/>
  <c r="AD623" i="7"/>
  <c r="AD624" i="7"/>
  <c r="AD625" i="7"/>
  <c r="AD626" i="7"/>
  <c r="AD627" i="7"/>
  <c r="AD628" i="7"/>
  <c r="AD629" i="7"/>
  <c r="AD630" i="7"/>
  <c r="AD631" i="7"/>
  <c r="AD632" i="7"/>
  <c r="AD633" i="7"/>
  <c r="AD634" i="7"/>
  <c r="AD635" i="7"/>
  <c r="AD636" i="7"/>
  <c r="AD637" i="7"/>
  <c r="AD638" i="7"/>
  <c r="AD639" i="7"/>
  <c r="AD640" i="7"/>
  <c r="AD641" i="7"/>
  <c r="AD642" i="7"/>
  <c r="AD643" i="7"/>
  <c r="AD644" i="7"/>
  <c r="AD645" i="7"/>
  <c r="AD646" i="7"/>
  <c r="AD647" i="7"/>
  <c r="AD648" i="7"/>
  <c r="AD649" i="7"/>
  <c r="AD650" i="7"/>
  <c r="AD651" i="7"/>
  <c r="AD652" i="7"/>
  <c r="AD653" i="7"/>
  <c r="AD654" i="7"/>
  <c r="AD655" i="7"/>
  <c r="AD656" i="7"/>
  <c r="AD657" i="7"/>
  <c r="AD658" i="7"/>
  <c r="AD659" i="7"/>
  <c r="AD660" i="7"/>
  <c r="AD661" i="7"/>
  <c r="AD662" i="7"/>
  <c r="AD663" i="7"/>
  <c r="AD664" i="7"/>
  <c r="AD665" i="7"/>
  <c r="AD666" i="7"/>
  <c r="AD667" i="7"/>
  <c r="AD668" i="7"/>
  <c r="AD669" i="7"/>
  <c r="AD670" i="7"/>
  <c r="AD671" i="7"/>
  <c r="AD672" i="7"/>
  <c r="AD673" i="7"/>
  <c r="AD674" i="7"/>
  <c r="AD675" i="7"/>
  <c r="AD676" i="7"/>
  <c r="AD677" i="7"/>
  <c r="AD678" i="7"/>
  <c r="AD679" i="7"/>
  <c r="AD680" i="7"/>
  <c r="AD681" i="7"/>
  <c r="AD682" i="7"/>
  <c r="AD683" i="7"/>
  <c r="AD684" i="7"/>
  <c r="AD685" i="7"/>
  <c r="AD686" i="7"/>
  <c r="AD687" i="7"/>
  <c r="AD688" i="7"/>
  <c r="AD689" i="7"/>
  <c r="AD690" i="7"/>
  <c r="AD691" i="7"/>
  <c r="AD692" i="7"/>
  <c r="AD693" i="7"/>
  <c r="AD694" i="7"/>
  <c r="AD695" i="7"/>
  <c r="AD696" i="7"/>
  <c r="AD697" i="7"/>
  <c r="AD698" i="7"/>
  <c r="AD699" i="7"/>
  <c r="AD700" i="7"/>
  <c r="AD701" i="7"/>
  <c r="AD702" i="7"/>
  <c r="AD703" i="7"/>
  <c r="AD704" i="7"/>
  <c r="AD705" i="7"/>
  <c r="AD706" i="7"/>
  <c r="AD707" i="7"/>
  <c r="AD708" i="7"/>
  <c r="AD709" i="7"/>
  <c r="AD710" i="7"/>
  <c r="AD711" i="7"/>
  <c r="AD712" i="7"/>
  <c r="AD713" i="7"/>
  <c r="AD714" i="7"/>
  <c r="AD715" i="7"/>
  <c r="AD716" i="7"/>
  <c r="AD717" i="7"/>
  <c r="AD718" i="7"/>
  <c r="AD719" i="7"/>
  <c r="AD720" i="7"/>
  <c r="AD721" i="7"/>
  <c r="AD722" i="7"/>
  <c r="AD723" i="7"/>
  <c r="AD724" i="7"/>
  <c r="AD725" i="7"/>
  <c r="AD726" i="7"/>
  <c r="AD727" i="7"/>
  <c r="AD728" i="7"/>
  <c r="AD729" i="7"/>
  <c r="AD730" i="7"/>
  <c r="AD731" i="7"/>
  <c r="AD732" i="7"/>
  <c r="AD733" i="7"/>
  <c r="AD734" i="7"/>
  <c r="AD735" i="7"/>
  <c r="AD736" i="7"/>
  <c r="AD737" i="7"/>
  <c r="AD738" i="7"/>
  <c r="AD739" i="7"/>
  <c r="AD740" i="7"/>
  <c r="AD741" i="7"/>
  <c r="AD742" i="7"/>
  <c r="AD743" i="7"/>
  <c r="AD744" i="7"/>
  <c r="AD745" i="7"/>
  <c r="AD746" i="7"/>
  <c r="AD747" i="7"/>
  <c r="AD748" i="7"/>
  <c r="AD749" i="7"/>
  <c r="AD750" i="7"/>
  <c r="AD751" i="7"/>
  <c r="AD752" i="7"/>
  <c r="AD753" i="7"/>
  <c r="AD754" i="7"/>
  <c r="AD755" i="7"/>
  <c r="AD756" i="7"/>
  <c r="AD757" i="7"/>
  <c r="AD758" i="7"/>
  <c r="AD759" i="7"/>
  <c r="AD760" i="7"/>
  <c r="AD761" i="7"/>
  <c r="AD762" i="7"/>
  <c r="AD763" i="7"/>
  <c r="AD764" i="7"/>
  <c r="AD765" i="7"/>
  <c r="AD766" i="7"/>
  <c r="AD767" i="7"/>
  <c r="AD768" i="7"/>
  <c r="AD769" i="7"/>
  <c r="AD770" i="7"/>
  <c r="AD771" i="7"/>
  <c r="AD772" i="7"/>
  <c r="AD773" i="7"/>
  <c r="AD774" i="7"/>
  <c r="AD775" i="7"/>
  <c r="AD776" i="7"/>
  <c r="AD777" i="7"/>
  <c r="AD778" i="7"/>
  <c r="AD779" i="7"/>
  <c r="AD780" i="7"/>
  <c r="AD781" i="7"/>
  <c r="AD782" i="7"/>
  <c r="AD783" i="7"/>
  <c r="AD784" i="7"/>
  <c r="AD785" i="7"/>
  <c r="AD786" i="7"/>
  <c r="AD787" i="7"/>
  <c r="AD788" i="7"/>
  <c r="AD789" i="7"/>
  <c r="AD790" i="7"/>
  <c r="AD791" i="7"/>
  <c r="AD792" i="7"/>
  <c r="AD793" i="7"/>
  <c r="AD794" i="7"/>
  <c r="AD795" i="7"/>
  <c r="AD796" i="7"/>
  <c r="AD797" i="7"/>
  <c r="AD798" i="7"/>
  <c r="AD799" i="7"/>
  <c r="AD800" i="7"/>
  <c r="AD801" i="7"/>
  <c r="AD802" i="7"/>
  <c r="AD803" i="7"/>
  <c r="AD804" i="7"/>
  <c r="AD805" i="7"/>
  <c r="AD806" i="7"/>
  <c r="AD807" i="7"/>
  <c r="AD808" i="7"/>
  <c r="AD809" i="7"/>
  <c r="AD810" i="7"/>
  <c r="AD811" i="7"/>
  <c r="AD812" i="7"/>
  <c r="AD813" i="7"/>
  <c r="AD814" i="7"/>
  <c r="AD815" i="7"/>
  <c r="AD816" i="7"/>
  <c r="AD817" i="7"/>
  <c r="AD818" i="7"/>
  <c r="AD819" i="7"/>
  <c r="AD820" i="7"/>
  <c r="AD821" i="7"/>
  <c r="AD822" i="7"/>
  <c r="AD823" i="7"/>
  <c r="AD824" i="7"/>
  <c r="AD825" i="7"/>
  <c r="AD826" i="7"/>
  <c r="AD827" i="7"/>
  <c r="AD828" i="7"/>
  <c r="AD829" i="7"/>
  <c r="AD830" i="7"/>
  <c r="AD831" i="7"/>
  <c r="AD832" i="7"/>
  <c r="AD833" i="7"/>
  <c r="AD834" i="7"/>
  <c r="AD835" i="7"/>
  <c r="AD836" i="7"/>
  <c r="AD837" i="7"/>
  <c r="AD838" i="7"/>
  <c r="AD839" i="7"/>
  <c r="AD840" i="7"/>
  <c r="AD841" i="7"/>
  <c r="AD842" i="7"/>
  <c r="AD843" i="7"/>
  <c r="AD844" i="7"/>
  <c r="AD845" i="7"/>
  <c r="AD846" i="7"/>
  <c r="AD847" i="7"/>
  <c r="AD848" i="7"/>
  <c r="AD849" i="7"/>
  <c r="AD850" i="7"/>
  <c r="AD851" i="7"/>
  <c r="AD852" i="7"/>
  <c r="AD853" i="7"/>
  <c r="AD854" i="7"/>
  <c r="AD855" i="7"/>
  <c r="AD856" i="7"/>
  <c r="AD857" i="7"/>
  <c r="AD858" i="7"/>
  <c r="AD859" i="7"/>
  <c r="AD860" i="7"/>
  <c r="AD861" i="7"/>
  <c r="AD862" i="7"/>
  <c r="AD863" i="7"/>
  <c r="AD864" i="7"/>
  <c r="AD865" i="7"/>
  <c r="AD866" i="7"/>
  <c r="AD867" i="7"/>
  <c r="AD868" i="7"/>
  <c r="AD869" i="7"/>
  <c r="AD870" i="7"/>
  <c r="AD871" i="7"/>
  <c r="AD872" i="7"/>
  <c r="AD873" i="7"/>
  <c r="AD874" i="7"/>
  <c r="AD875" i="7"/>
  <c r="AD876" i="7"/>
  <c r="AD877" i="7"/>
  <c r="AD878" i="7"/>
  <c r="AD879" i="7"/>
  <c r="AD880" i="7"/>
  <c r="AD881" i="7"/>
  <c r="AD882" i="7"/>
  <c r="AD883" i="7"/>
  <c r="AD884" i="7"/>
  <c r="AD885" i="7"/>
  <c r="AD886" i="7"/>
  <c r="AD887" i="7"/>
  <c r="AD888" i="7"/>
  <c r="AD889" i="7"/>
  <c r="AD890" i="7"/>
  <c r="AD891" i="7"/>
  <c r="AD892" i="7"/>
  <c r="AD893" i="7"/>
  <c r="AD894" i="7"/>
  <c r="AD895" i="7"/>
  <c r="AD896" i="7"/>
  <c r="AD897" i="7"/>
  <c r="AD898" i="7"/>
  <c r="AD899" i="7"/>
  <c r="AD900" i="7"/>
  <c r="AD901" i="7"/>
  <c r="AD902" i="7"/>
  <c r="AD903" i="7"/>
  <c r="AD904" i="7"/>
  <c r="AD905" i="7"/>
  <c r="AD906" i="7"/>
  <c r="AD907" i="7"/>
  <c r="AD908" i="7"/>
  <c r="AD909" i="7"/>
  <c r="AD910" i="7"/>
  <c r="AD911" i="7"/>
  <c r="AD912" i="7"/>
  <c r="AD913" i="7"/>
  <c r="AD914" i="7"/>
  <c r="AD915" i="7"/>
  <c r="AD916" i="7"/>
  <c r="AD917" i="7"/>
  <c r="AD918" i="7"/>
  <c r="AD919" i="7"/>
  <c r="AD920" i="7"/>
  <c r="AD921" i="7"/>
  <c r="AD922" i="7"/>
  <c r="AD923" i="7"/>
  <c r="AD924" i="7"/>
  <c r="AD925" i="7"/>
  <c r="AD926" i="7"/>
  <c r="AD927" i="7"/>
  <c r="AD928" i="7"/>
  <c r="AD929" i="7"/>
  <c r="AD930" i="7"/>
  <c r="AD931" i="7"/>
  <c r="AD932" i="7"/>
  <c r="AD933" i="7"/>
  <c r="AD934" i="7"/>
  <c r="AD935" i="7"/>
  <c r="AD936" i="7"/>
  <c r="AD937" i="7"/>
  <c r="AD938" i="7"/>
  <c r="AD939" i="7"/>
  <c r="AD940" i="7"/>
  <c r="AD941" i="7"/>
  <c r="AD942" i="7"/>
  <c r="AD943" i="7"/>
  <c r="AD944" i="7"/>
  <c r="AD945" i="7"/>
  <c r="AD946" i="7"/>
  <c r="AD947" i="7"/>
  <c r="AD948" i="7"/>
  <c r="AD949" i="7"/>
  <c r="AD950" i="7"/>
  <c r="AD951" i="7"/>
  <c r="AD952" i="7"/>
  <c r="AD953" i="7"/>
  <c r="AD954" i="7"/>
  <c r="AD955" i="7"/>
  <c r="AD956" i="7"/>
  <c r="AD957" i="7"/>
  <c r="AD958" i="7"/>
  <c r="AD959" i="7"/>
  <c r="AD960" i="7"/>
  <c r="AD961" i="7"/>
  <c r="AD962" i="7"/>
  <c r="AD963" i="7"/>
  <c r="AD964" i="7"/>
  <c r="AD965" i="7"/>
  <c r="AD966" i="7"/>
  <c r="AD967" i="7"/>
  <c r="AD968" i="7"/>
  <c r="AD969" i="7"/>
  <c r="AD970" i="7"/>
  <c r="AD971" i="7"/>
  <c r="AD972" i="7"/>
  <c r="AD973" i="7"/>
  <c r="AD974" i="7"/>
  <c r="AD975" i="7"/>
  <c r="AD976" i="7"/>
  <c r="AD977" i="7"/>
  <c r="AD978" i="7"/>
  <c r="AD979" i="7"/>
  <c r="AD980" i="7"/>
  <c r="AD981" i="7"/>
  <c r="AD982" i="7"/>
  <c r="AD983" i="7"/>
  <c r="AD984" i="7"/>
  <c r="AD985" i="7"/>
  <c r="AD986" i="7"/>
  <c r="AD987" i="7"/>
  <c r="AD988" i="7"/>
  <c r="AD989" i="7"/>
  <c r="AD990" i="7"/>
  <c r="AD991" i="7"/>
  <c r="AD992" i="7"/>
  <c r="AD993" i="7"/>
  <c r="AD994" i="7"/>
  <c r="AD995" i="7"/>
  <c r="AD996" i="7"/>
  <c r="AD997" i="7"/>
  <c r="AD998" i="7"/>
  <c r="AD999" i="7"/>
  <c r="AD1000" i="7"/>
  <c r="AD1001" i="7"/>
  <c r="AD1002" i="7"/>
  <c r="AD1003" i="7"/>
  <c r="AD1004" i="7"/>
  <c r="AD1005" i="7"/>
  <c r="AD1006" i="7"/>
  <c r="AD1007" i="7"/>
  <c r="AD1008" i="7"/>
  <c r="AD1009" i="7"/>
  <c r="AD1010" i="7"/>
  <c r="AD1011" i="7"/>
  <c r="AD1012" i="7"/>
  <c r="AD1013" i="7"/>
  <c r="AD1014" i="7"/>
  <c r="AD1015" i="7"/>
  <c r="AD1016" i="7"/>
  <c r="AD1017" i="7"/>
  <c r="AD1018" i="7"/>
  <c r="AD1019" i="7"/>
  <c r="AD1020" i="7"/>
  <c r="AD1021" i="7"/>
  <c r="AD1022" i="7"/>
  <c r="AD1023" i="7"/>
  <c r="AD1024" i="7"/>
  <c r="AD1025" i="7"/>
  <c r="AD1026" i="7"/>
  <c r="AD1027" i="7"/>
  <c r="AD1028" i="7"/>
  <c r="AD1029" i="7"/>
  <c r="AD1030" i="7"/>
  <c r="AD1031" i="7"/>
  <c r="AD1032" i="7"/>
  <c r="AD1033" i="7"/>
  <c r="AD1034" i="7"/>
  <c r="AD1035" i="7"/>
  <c r="AD1036" i="7"/>
  <c r="AD1037" i="7"/>
  <c r="AD1038" i="7"/>
  <c r="AD1039" i="7"/>
  <c r="AD1040" i="7"/>
  <c r="AD1041" i="7"/>
  <c r="AD1042" i="7"/>
  <c r="AD1043" i="7"/>
  <c r="AD1044" i="7"/>
  <c r="AD1045" i="7"/>
  <c r="AD1046" i="7"/>
  <c r="AD1047" i="7"/>
  <c r="AD1048" i="7"/>
  <c r="AD1049" i="7"/>
  <c r="AD1050" i="7"/>
  <c r="AD1051" i="7"/>
  <c r="AD1052" i="7"/>
  <c r="AD1053" i="7"/>
  <c r="AD1054" i="7"/>
  <c r="AD1055" i="7"/>
  <c r="AD1056" i="7"/>
  <c r="AD1057" i="7"/>
  <c r="AD1058" i="7"/>
  <c r="AD1059" i="7"/>
  <c r="AD1060" i="7"/>
  <c r="AD1061" i="7"/>
  <c r="AD1062" i="7"/>
  <c r="AD1063" i="7"/>
  <c r="AD1064" i="7"/>
  <c r="AD1065" i="7"/>
  <c r="AD1066" i="7"/>
  <c r="AD1067" i="7"/>
  <c r="AD1068" i="7"/>
  <c r="AD1069" i="7"/>
  <c r="AD1070" i="7"/>
  <c r="AD1071" i="7"/>
  <c r="AD1072" i="7"/>
  <c r="AD1073" i="7"/>
  <c r="AD1074" i="7"/>
  <c r="AD1075" i="7"/>
  <c r="AD1076" i="7"/>
  <c r="AD1077" i="7"/>
  <c r="AD1078" i="7"/>
  <c r="AD1079" i="7"/>
  <c r="AD1080" i="7"/>
  <c r="AD1081" i="7"/>
  <c r="AD1082" i="7"/>
  <c r="AD1083" i="7"/>
  <c r="AD1084" i="7"/>
  <c r="AD1085" i="7"/>
  <c r="AD1086" i="7"/>
  <c r="AD1087" i="7"/>
  <c r="AD1088" i="7"/>
  <c r="AD1089" i="7"/>
  <c r="AD1090" i="7"/>
  <c r="AD1091" i="7"/>
  <c r="AD1092" i="7"/>
  <c r="AD1093" i="7"/>
  <c r="AD1094" i="7"/>
  <c r="AD1095" i="7"/>
  <c r="AD1096" i="7"/>
  <c r="AD1097" i="7"/>
  <c r="AD1098" i="7"/>
  <c r="AD1099" i="7"/>
  <c r="AD1100" i="7"/>
  <c r="AD1101" i="7"/>
  <c r="AD1102" i="7"/>
  <c r="AD1103" i="7"/>
  <c r="AD1104" i="7"/>
  <c r="AD1105" i="7"/>
  <c r="AD1106" i="7"/>
  <c r="AD1107" i="7"/>
  <c r="AD1108" i="7"/>
  <c r="AD1109" i="7"/>
  <c r="AD1110" i="7"/>
  <c r="AD1111" i="7"/>
  <c r="AD1112" i="7"/>
  <c r="AD1113" i="7"/>
  <c r="AD1114" i="7"/>
  <c r="AD1115" i="7"/>
  <c r="AD1116" i="7"/>
  <c r="AD1117" i="7"/>
  <c r="AD1118" i="7"/>
  <c r="AD1119" i="7"/>
  <c r="AD1120" i="7"/>
  <c r="AD1121" i="7"/>
  <c r="AD1122" i="7"/>
  <c r="AD1123" i="7"/>
  <c r="AD1124" i="7"/>
  <c r="AD1125" i="7"/>
  <c r="AD1126" i="7"/>
  <c r="AD1127" i="7"/>
  <c r="AD1128" i="7"/>
  <c r="AD1129" i="7"/>
  <c r="AD1130" i="7"/>
  <c r="AD1131" i="7"/>
  <c r="AD1132" i="7"/>
  <c r="AD1133" i="7"/>
  <c r="AD1134" i="7"/>
  <c r="AD1135" i="7"/>
  <c r="AD1136" i="7"/>
  <c r="AD1137" i="7"/>
  <c r="AD1138" i="7"/>
  <c r="AD1139" i="7"/>
  <c r="AD1140" i="7"/>
  <c r="AD1141" i="7"/>
  <c r="AD1142" i="7"/>
  <c r="AD1143" i="7"/>
  <c r="AD1144" i="7"/>
  <c r="AD1145" i="7"/>
  <c r="AD1146" i="7"/>
  <c r="AD1147" i="7"/>
  <c r="AD1148" i="7"/>
  <c r="AD1149" i="7"/>
  <c r="AD1150" i="7"/>
  <c r="AD1151" i="7"/>
  <c r="AD1152" i="7"/>
  <c r="AD1153" i="7"/>
  <c r="AD1154" i="7"/>
  <c r="AD1155" i="7"/>
  <c r="AD1156" i="7"/>
  <c r="AD1157" i="7"/>
  <c r="AD1158" i="7"/>
  <c r="AD1159" i="7"/>
  <c r="AD1160" i="7"/>
  <c r="AD1161" i="7"/>
  <c r="AD1162" i="7"/>
  <c r="AD1163" i="7"/>
  <c r="AD1164" i="7"/>
  <c r="AD1165" i="7"/>
  <c r="AD1166" i="7"/>
  <c r="AD1167" i="7"/>
  <c r="AD1168" i="7"/>
  <c r="AD1169" i="7"/>
  <c r="AD1170" i="7"/>
  <c r="AD1171" i="7"/>
  <c r="AD1172" i="7"/>
  <c r="AD1173" i="7"/>
  <c r="AD1174" i="7"/>
  <c r="AD1175" i="7"/>
  <c r="AD1176" i="7"/>
  <c r="AD1177" i="7"/>
  <c r="AD1178" i="7"/>
  <c r="AD1179" i="7"/>
  <c r="AD1180" i="7"/>
  <c r="AD1181" i="7"/>
  <c r="AD1182" i="7"/>
  <c r="AD1183" i="7"/>
  <c r="AD1184" i="7"/>
  <c r="AD1185" i="7"/>
  <c r="AD1186" i="7"/>
  <c r="AD1187" i="7"/>
  <c r="AD1188" i="7"/>
  <c r="AD1189" i="7"/>
  <c r="AD1190" i="7"/>
  <c r="AD1191" i="7"/>
  <c r="AD1192" i="7"/>
  <c r="AD1193" i="7"/>
  <c r="AD1194" i="7"/>
  <c r="AD1195" i="7"/>
  <c r="AD1196" i="7"/>
  <c r="AD1197" i="7"/>
  <c r="AD1198" i="7"/>
  <c r="AD1199" i="7"/>
  <c r="AD1200" i="7"/>
  <c r="AD1201" i="7"/>
  <c r="AD1202" i="7"/>
  <c r="AD1203" i="7"/>
  <c r="AD1204" i="7"/>
  <c r="AD1205" i="7"/>
  <c r="AD1206" i="7"/>
  <c r="AD1207" i="7"/>
  <c r="AD1208" i="7"/>
  <c r="AD1209" i="7"/>
  <c r="AD1210" i="7"/>
  <c r="AD1211" i="7"/>
  <c r="AD1212" i="7"/>
  <c r="AD1213" i="7"/>
  <c r="AD1214" i="7"/>
  <c r="AD1215" i="7"/>
  <c r="AD1216" i="7"/>
  <c r="AD1217" i="7"/>
  <c r="AD1218" i="7"/>
  <c r="AD1219" i="7"/>
  <c r="AD1220" i="7"/>
  <c r="AD1221" i="7"/>
  <c r="AD1222" i="7"/>
  <c r="AD1223" i="7"/>
  <c r="AD1224" i="7"/>
  <c r="AD1225" i="7"/>
  <c r="AD1226" i="7"/>
  <c r="AD1227" i="7"/>
  <c r="AD1228" i="7"/>
  <c r="AD1229" i="7"/>
  <c r="AD1230" i="7"/>
  <c r="AD1231" i="7"/>
  <c r="AD1232" i="7"/>
  <c r="AD1233" i="7"/>
  <c r="AD1234" i="7"/>
  <c r="AD1235" i="7"/>
  <c r="AD1236" i="7"/>
  <c r="AD1237" i="7"/>
  <c r="AD1238" i="7"/>
  <c r="AD1239" i="7"/>
  <c r="AD1240" i="7"/>
  <c r="AD1241" i="7"/>
  <c r="AD1242" i="7"/>
  <c r="AD1243" i="7"/>
  <c r="AD1244" i="7"/>
  <c r="AD1245" i="7"/>
  <c r="AD1246" i="7"/>
  <c r="AD1247" i="7"/>
  <c r="AD1248" i="7"/>
  <c r="AD1249" i="7"/>
  <c r="AD1250" i="7"/>
  <c r="AD1251" i="7"/>
  <c r="AD1252" i="7"/>
  <c r="AD1253" i="7"/>
  <c r="AD1254" i="7"/>
  <c r="AD1255" i="7"/>
  <c r="AD1256" i="7"/>
  <c r="AD1257" i="7"/>
  <c r="AD1258" i="7"/>
  <c r="AD1259" i="7"/>
  <c r="AD1260" i="7"/>
  <c r="AD1261" i="7"/>
  <c r="AD1262" i="7"/>
  <c r="AD1263" i="7"/>
  <c r="AD1264" i="7"/>
  <c r="AD1265" i="7"/>
  <c r="AD1266" i="7"/>
  <c r="AD1267" i="7"/>
  <c r="AD1268" i="7"/>
  <c r="AD1269" i="7"/>
  <c r="AD1270" i="7"/>
  <c r="AD1271" i="7"/>
  <c r="AD1272" i="7"/>
  <c r="AD1273" i="7"/>
  <c r="AD1274" i="7"/>
  <c r="AD1275" i="7"/>
  <c r="AD1276" i="7"/>
  <c r="AD1277" i="7"/>
  <c r="AD1278" i="7"/>
  <c r="AD1279" i="7"/>
  <c r="AD1280" i="7"/>
  <c r="AD1281" i="7"/>
  <c r="AD1282" i="7"/>
  <c r="AD1283" i="7"/>
  <c r="AD1284" i="7"/>
  <c r="AD1285" i="7"/>
  <c r="AD1286" i="7"/>
  <c r="AD1287" i="7"/>
  <c r="AD1288" i="7"/>
  <c r="AD1289" i="7"/>
  <c r="AD1290" i="7"/>
  <c r="AD1291" i="7"/>
  <c r="AD1292" i="7"/>
  <c r="AD1293" i="7"/>
  <c r="AD1294" i="7"/>
  <c r="AD1295" i="7"/>
  <c r="AD1296" i="7"/>
  <c r="AD1297" i="7"/>
  <c r="AD1298" i="7"/>
  <c r="AD1299" i="7"/>
  <c r="AD1300" i="7"/>
  <c r="AD1301" i="7"/>
  <c r="AD1302" i="7"/>
  <c r="AD1303" i="7"/>
  <c r="AD1304" i="7"/>
  <c r="AD1305" i="7"/>
  <c r="AD1306" i="7"/>
  <c r="AD1307" i="7"/>
  <c r="AD1308" i="7"/>
  <c r="AD1309" i="7"/>
  <c r="AD1310" i="7"/>
  <c r="AD1311" i="7"/>
  <c r="AD1312" i="7"/>
  <c r="AD1313" i="7"/>
  <c r="AD1314" i="7"/>
  <c r="AD1315" i="7"/>
  <c r="AD1316" i="7"/>
  <c r="AD1317" i="7"/>
  <c r="AD1318" i="7"/>
  <c r="AD1319" i="7"/>
  <c r="AD1320" i="7"/>
  <c r="AD1321" i="7"/>
  <c r="AD1322" i="7"/>
  <c r="AD1323" i="7"/>
  <c r="AD4" i="7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F737" i="1"/>
  <c r="BF738" i="1"/>
  <c r="BF739" i="1"/>
  <c r="BF740" i="1"/>
  <c r="BF741" i="1"/>
  <c r="BF742" i="1"/>
  <c r="BF743" i="1"/>
  <c r="BF744" i="1"/>
  <c r="BF745" i="1"/>
  <c r="BF746" i="1"/>
  <c r="BF747" i="1"/>
  <c r="BF748" i="1"/>
  <c r="BF749" i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F804" i="1"/>
  <c r="BF805" i="1"/>
  <c r="BF806" i="1"/>
  <c r="BF807" i="1"/>
  <c r="BF808" i="1"/>
  <c r="BF809" i="1"/>
  <c r="BF810" i="1"/>
  <c r="BF811" i="1"/>
  <c r="BF812" i="1"/>
  <c r="BF813" i="1"/>
  <c r="BF814" i="1"/>
  <c r="BF815" i="1"/>
  <c r="BF816" i="1"/>
  <c r="BF817" i="1"/>
  <c r="BF818" i="1"/>
  <c r="BF819" i="1"/>
  <c r="BF820" i="1"/>
  <c r="BF821" i="1"/>
  <c r="BF822" i="1"/>
  <c r="BF823" i="1"/>
  <c r="BF824" i="1"/>
  <c r="BF825" i="1"/>
  <c r="BF826" i="1"/>
  <c r="BF827" i="1"/>
  <c r="BF828" i="1"/>
  <c r="BF829" i="1"/>
  <c r="BF830" i="1"/>
  <c r="BF831" i="1"/>
  <c r="BF832" i="1"/>
  <c r="BF833" i="1"/>
  <c r="BF834" i="1"/>
  <c r="BF835" i="1"/>
  <c r="BF836" i="1"/>
  <c r="BF837" i="1"/>
  <c r="BF838" i="1"/>
  <c r="BF839" i="1"/>
  <c r="BF840" i="1"/>
  <c r="BF841" i="1"/>
  <c r="BF842" i="1"/>
  <c r="BF843" i="1"/>
  <c r="BF844" i="1"/>
  <c r="BF845" i="1"/>
  <c r="BF846" i="1"/>
  <c r="BF847" i="1"/>
  <c r="BF848" i="1"/>
  <c r="BF849" i="1"/>
  <c r="BF850" i="1"/>
  <c r="BF851" i="1"/>
  <c r="BF852" i="1"/>
  <c r="BF853" i="1"/>
  <c r="BF854" i="1"/>
  <c r="BF855" i="1"/>
  <c r="BF856" i="1"/>
  <c r="BF857" i="1"/>
  <c r="BF858" i="1"/>
  <c r="BF859" i="1"/>
  <c r="BF860" i="1"/>
  <c r="BF861" i="1"/>
  <c r="BF862" i="1"/>
  <c r="BF863" i="1"/>
  <c r="BF864" i="1"/>
  <c r="BF865" i="1"/>
  <c r="BF866" i="1"/>
  <c r="BF867" i="1"/>
  <c r="BF868" i="1"/>
  <c r="BF869" i="1"/>
  <c r="BF870" i="1"/>
  <c r="BF871" i="1"/>
  <c r="BF872" i="1"/>
  <c r="BF873" i="1"/>
  <c r="BF874" i="1"/>
  <c r="BF875" i="1"/>
  <c r="BF876" i="1"/>
  <c r="BF877" i="1"/>
  <c r="BF878" i="1"/>
  <c r="BF879" i="1"/>
  <c r="BF880" i="1"/>
  <c r="BF881" i="1"/>
  <c r="BF882" i="1"/>
  <c r="BF883" i="1"/>
  <c r="BF884" i="1"/>
  <c r="BF885" i="1"/>
  <c r="BF886" i="1"/>
  <c r="BF887" i="1"/>
  <c r="BF888" i="1"/>
  <c r="BF889" i="1"/>
  <c r="BF890" i="1"/>
  <c r="BF891" i="1"/>
  <c r="BF892" i="1"/>
  <c r="BF893" i="1"/>
  <c r="BF894" i="1"/>
  <c r="BF895" i="1"/>
  <c r="BF896" i="1"/>
  <c r="BF897" i="1"/>
  <c r="BF898" i="1"/>
  <c r="BF899" i="1"/>
  <c r="BF900" i="1"/>
  <c r="BF901" i="1"/>
  <c r="BF902" i="1"/>
  <c r="BF903" i="1"/>
  <c r="BF904" i="1"/>
  <c r="BF905" i="1"/>
  <c r="BF906" i="1"/>
  <c r="BF907" i="1"/>
  <c r="BF908" i="1"/>
  <c r="BF909" i="1"/>
  <c r="BF910" i="1"/>
  <c r="BF911" i="1"/>
  <c r="BF912" i="1"/>
  <c r="BF913" i="1"/>
  <c r="BF914" i="1"/>
  <c r="BF915" i="1"/>
  <c r="BF916" i="1"/>
  <c r="BF917" i="1"/>
  <c r="BF918" i="1"/>
  <c r="BF919" i="1"/>
  <c r="BF920" i="1"/>
  <c r="BF921" i="1"/>
  <c r="BF922" i="1"/>
  <c r="BF923" i="1"/>
  <c r="BF924" i="1"/>
  <c r="BF925" i="1"/>
  <c r="BF926" i="1"/>
  <c r="BF927" i="1"/>
  <c r="BF928" i="1"/>
  <c r="BF929" i="1"/>
  <c r="BF930" i="1"/>
  <c r="BF931" i="1"/>
  <c r="BF932" i="1"/>
  <c r="BF933" i="1"/>
  <c r="BF934" i="1"/>
  <c r="BF935" i="1"/>
  <c r="BF936" i="1"/>
  <c r="BF937" i="1"/>
  <c r="BF938" i="1"/>
  <c r="BF939" i="1"/>
  <c r="BF940" i="1"/>
  <c r="BF941" i="1"/>
  <c r="BF942" i="1"/>
  <c r="BF943" i="1"/>
  <c r="BF944" i="1"/>
  <c r="BF945" i="1"/>
  <c r="BF946" i="1"/>
  <c r="BF947" i="1"/>
  <c r="BF948" i="1"/>
  <c r="BF949" i="1"/>
  <c r="BF950" i="1"/>
  <c r="BF951" i="1"/>
  <c r="BF952" i="1"/>
  <c r="BF953" i="1"/>
  <c r="BF954" i="1"/>
  <c r="BF955" i="1"/>
  <c r="BF956" i="1"/>
  <c r="BF957" i="1"/>
  <c r="BF958" i="1"/>
  <c r="BF959" i="1"/>
  <c r="BF960" i="1"/>
  <c r="BF961" i="1"/>
  <c r="BF962" i="1"/>
  <c r="BF963" i="1"/>
  <c r="BF964" i="1"/>
  <c r="BF965" i="1"/>
  <c r="BF966" i="1"/>
  <c r="BF967" i="1"/>
  <c r="BF968" i="1"/>
  <c r="BF969" i="1"/>
  <c r="BF970" i="1"/>
  <c r="BF971" i="1"/>
  <c r="BF972" i="1"/>
  <c r="BF973" i="1"/>
  <c r="BF974" i="1"/>
  <c r="BF975" i="1"/>
  <c r="BF976" i="1"/>
  <c r="BF977" i="1"/>
  <c r="BF978" i="1"/>
  <c r="BF979" i="1"/>
  <c r="BF980" i="1"/>
  <c r="BF981" i="1"/>
  <c r="BF982" i="1"/>
  <c r="BF983" i="1"/>
  <c r="BF984" i="1"/>
  <c r="BF985" i="1"/>
  <c r="BF986" i="1"/>
  <c r="BF987" i="1"/>
  <c r="BF988" i="1"/>
  <c r="BF989" i="1"/>
  <c r="BF990" i="1"/>
  <c r="BF991" i="1"/>
  <c r="BF992" i="1"/>
  <c r="BF993" i="1"/>
  <c r="BF994" i="1"/>
  <c r="BF995" i="1"/>
  <c r="BF996" i="1"/>
  <c r="BF997" i="1"/>
  <c r="BF998" i="1"/>
  <c r="BF999" i="1"/>
  <c r="BF1000" i="1"/>
  <c r="BF1001" i="1"/>
  <c r="BF1002" i="1"/>
  <c r="BF1003" i="1"/>
  <c r="BF1004" i="1"/>
  <c r="BF1005" i="1"/>
  <c r="BF1006" i="1"/>
  <c r="BF1007" i="1"/>
  <c r="BF1008" i="1"/>
  <c r="BF1009" i="1"/>
  <c r="BF1010" i="1"/>
  <c r="BF1011" i="1"/>
  <c r="BF1012" i="1"/>
  <c r="BF1013" i="1"/>
  <c r="BF1014" i="1"/>
  <c r="BF1015" i="1"/>
  <c r="BF1016" i="1"/>
  <c r="BF1017" i="1"/>
  <c r="BF1018" i="1"/>
  <c r="BF1019" i="1"/>
  <c r="BF1020" i="1"/>
  <c r="BF1021" i="1"/>
  <c r="BF1022" i="1"/>
  <c r="BF1023" i="1"/>
  <c r="BF1024" i="1"/>
  <c r="BF1025" i="1"/>
  <c r="BF1026" i="1"/>
  <c r="BF1027" i="1"/>
  <c r="BF1028" i="1"/>
  <c r="BF1029" i="1"/>
  <c r="BF1030" i="1"/>
  <c r="BF1031" i="1"/>
  <c r="BF1032" i="1"/>
  <c r="BF1033" i="1"/>
  <c r="BF1034" i="1"/>
  <c r="BF1035" i="1"/>
  <c r="BF1036" i="1"/>
  <c r="BF1037" i="1"/>
  <c r="BF1038" i="1"/>
  <c r="BF1039" i="1"/>
  <c r="BF1040" i="1"/>
  <c r="BF1041" i="1"/>
  <c r="BF1042" i="1"/>
  <c r="BF1043" i="1"/>
  <c r="BF1044" i="1"/>
  <c r="BF1045" i="1"/>
  <c r="BF1046" i="1"/>
  <c r="BF1047" i="1"/>
  <c r="BF1048" i="1"/>
  <c r="BF1049" i="1"/>
  <c r="BF1050" i="1"/>
  <c r="BF1051" i="1"/>
  <c r="BF1052" i="1"/>
  <c r="BF1053" i="1"/>
  <c r="BF1054" i="1"/>
  <c r="BF1055" i="1"/>
  <c r="BF1056" i="1"/>
  <c r="BF1057" i="1"/>
  <c r="BF1058" i="1"/>
  <c r="BF1059" i="1"/>
  <c r="BF1060" i="1"/>
  <c r="BF1061" i="1"/>
  <c r="BF1062" i="1"/>
  <c r="BF1063" i="1"/>
  <c r="BF1064" i="1"/>
  <c r="BF1065" i="1"/>
  <c r="BF1066" i="1"/>
  <c r="BF1067" i="1"/>
  <c r="BF1068" i="1"/>
  <c r="BF1069" i="1"/>
  <c r="BF1070" i="1"/>
  <c r="BF1071" i="1"/>
  <c r="BF1072" i="1"/>
  <c r="BF1073" i="1"/>
  <c r="BF1074" i="1"/>
  <c r="BF1075" i="1"/>
  <c r="BF1076" i="1"/>
  <c r="BF1077" i="1"/>
  <c r="BF1078" i="1"/>
  <c r="BF1079" i="1"/>
  <c r="BF1080" i="1"/>
  <c r="BF1081" i="1"/>
  <c r="BF1082" i="1"/>
  <c r="BF1083" i="1"/>
  <c r="BF1084" i="1"/>
  <c r="BF1085" i="1"/>
  <c r="BF1086" i="1"/>
  <c r="BF1087" i="1"/>
  <c r="BF1088" i="1"/>
  <c r="BF1089" i="1"/>
  <c r="BF1090" i="1"/>
  <c r="BF1091" i="1"/>
  <c r="BF1092" i="1"/>
  <c r="BF1093" i="1"/>
  <c r="BF1094" i="1"/>
  <c r="BF1095" i="1"/>
  <c r="BF1096" i="1"/>
  <c r="BF1097" i="1"/>
  <c r="BF1098" i="1"/>
  <c r="BF1099" i="1"/>
  <c r="BF1100" i="1"/>
  <c r="BF1101" i="1"/>
  <c r="BF1102" i="1"/>
  <c r="BF1103" i="1"/>
  <c r="BF1104" i="1"/>
  <c r="BF1105" i="1"/>
  <c r="BF1106" i="1"/>
  <c r="BF1107" i="1"/>
  <c r="BF1108" i="1"/>
  <c r="BF1109" i="1"/>
  <c r="BF1110" i="1"/>
  <c r="BF1111" i="1"/>
  <c r="BF1112" i="1"/>
  <c r="BF1113" i="1"/>
  <c r="BF1114" i="1"/>
  <c r="BF1115" i="1"/>
  <c r="BF1116" i="1"/>
  <c r="BF1117" i="1"/>
  <c r="BF1118" i="1"/>
  <c r="BF1119" i="1"/>
  <c r="BF1120" i="1"/>
  <c r="BF1121" i="1"/>
  <c r="BF1122" i="1"/>
  <c r="BF1123" i="1"/>
  <c r="BF1124" i="1"/>
  <c r="BF1125" i="1"/>
  <c r="BF1126" i="1"/>
  <c r="BF1127" i="1"/>
  <c r="BF1128" i="1"/>
  <c r="BF1129" i="1"/>
  <c r="BF1130" i="1"/>
  <c r="BF1131" i="1"/>
  <c r="BF1132" i="1"/>
  <c r="BF1133" i="1"/>
  <c r="BF1134" i="1"/>
  <c r="BF1135" i="1"/>
  <c r="BF1136" i="1"/>
  <c r="BF1137" i="1"/>
  <c r="BF1138" i="1"/>
  <c r="BF1139" i="1"/>
  <c r="BF1140" i="1"/>
  <c r="BF1141" i="1"/>
  <c r="BF1142" i="1"/>
  <c r="BF1143" i="1"/>
  <c r="BF1144" i="1"/>
  <c r="BF1145" i="1"/>
  <c r="BF1146" i="1"/>
  <c r="BF1147" i="1"/>
  <c r="BF1148" i="1"/>
  <c r="BF1149" i="1"/>
  <c r="BF1150" i="1"/>
  <c r="BF1151" i="1"/>
  <c r="BF1152" i="1"/>
  <c r="BF1153" i="1"/>
  <c r="BF1154" i="1"/>
  <c r="BF1155" i="1"/>
  <c r="BF1156" i="1"/>
  <c r="BF1157" i="1"/>
  <c r="BF1158" i="1"/>
  <c r="BF1159" i="1"/>
  <c r="BF1160" i="1"/>
  <c r="BF1161" i="1"/>
  <c r="BF1162" i="1"/>
  <c r="BF1163" i="1"/>
  <c r="BF1164" i="1"/>
  <c r="BF1165" i="1"/>
  <c r="BF1166" i="1"/>
  <c r="BF1167" i="1"/>
  <c r="BF1168" i="1"/>
  <c r="BF1169" i="1"/>
  <c r="BF1170" i="1"/>
  <c r="BF1171" i="1"/>
  <c r="BF1172" i="1"/>
  <c r="BF1173" i="1"/>
  <c r="BF1174" i="1"/>
  <c r="BF1175" i="1"/>
  <c r="BF1176" i="1"/>
  <c r="BF1177" i="1"/>
  <c r="BF1178" i="1"/>
  <c r="BF1179" i="1"/>
  <c r="BF1180" i="1"/>
  <c r="BF1181" i="1"/>
  <c r="BF1182" i="1"/>
  <c r="BF1183" i="1"/>
  <c r="BF1184" i="1"/>
  <c r="BF1185" i="1"/>
  <c r="BF1186" i="1"/>
  <c r="BF1187" i="1"/>
  <c r="BF1188" i="1"/>
  <c r="BF1189" i="1"/>
  <c r="BF1190" i="1"/>
  <c r="BF1191" i="1"/>
  <c r="BF1192" i="1"/>
  <c r="BF1193" i="1"/>
  <c r="BF1194" i="1"/>
  <c r="BF1195" i="1"/>
  <c r="BF1196" i="1"/>
  <c r="BF1197" i="1"/>
  <c r="BF1198" i="1"/>
  <c r="BF1199" i="1"/>
  <c r="BF1200" i="1"/>
  <c r="BF1201" i="1"/>
  <c r="BF1202" i="1"/>
  <c r="BF1203" i="1"/>
  <c r="BF1204" i="1"/>
  <c r="BF1205" i="1"/>
  <c r="BF1206" i="1"/>
  <c r="BF1207" i="1"/>
  <c r="BF1208" i="1"/>
  <c r="BF1209" i="1"/>
  <c r="BF1210" i="1"/>
  <c r="BF1211" i="1"/>
  <c r="BF1212" i="1"/>
  <c r="BF1213" i="1"/>
  <c r="BF1214" i="1"/>
  <c r="BF1215" i="1"/>
  <c r="BF1216" i="1"/>
  <c r="BF1217" i="1"/>
  <c r="BF1218" i="1"/>
  <c r="BF1219" i="1"/>
  <c r="BF1220" i="1"/>
  <c r="BF1221" i="1"/>
  <c r="BF1222" i="1"/>
  <c r="BF1223" i="1"/>
  <c r="BF1224" i="1"/>
  <c r="BF1225" i="1"/>
  <c r="BF1226" i="1"/>
  <c r="BF1227" i="1"/>
  <c r="BF1228" i="1"/>
  <c r="BF1229" i="1"/>
  <c r="BF1230" i="1"/>
  <c r="BF1231" i="1"/>
  <c r="BF1232" i="1"/>
  <c r="BF1233" i="1"/>
  <c r="BF1234" i="1"/>
  <c r="BF1235" i="1"/>
  <c r="BF1236" i="1"/>
  <c r="BF1237" i="1"/>
  <c r="BF1238" i="1"/>
  <c r="BF1239" i="1"/>
  <c r="BF1240" i="1"/>
  <c r="BF1241" i="1"/>
  <c r="BF1242" i="1"/>
  <c r="BF1243" i="1"/>
  <c r="BF1244" i="1"/>
  <c r="BF1245" i="1"/>
  <c r="BF1246" i="1"/>
  <c r="BF1247" i="1"/>
  <c r="BF1248" i="1"/>
  <c r="BF1249" i="1"/>
  <c r="BF1250" i="1"/>
  <c r="BF1251" i="1"/>
  <c r="BF1252" i="1"/>
  <c r="BF1253" i="1"/>
  <c r="BF1254" i="1"/>
  <c r="BF1255" i="1"/>
  <c r="BF1256" i="1"/>
  <c r="BF1257" i="1"/>
  <c r="BF1258" i="1"/>
  <c r="BF1259" i="1"/>
  <c r="BF1260" i="1"/>
  <c r="BF1261" i="1"/>
  <c r="BF1262" i="1"/>
  <c r="BF1263" i="1"/>
  <c r="BF1264" i="1"/>
  <c r="BF1265" i="1"/>
  <c r="BF1266" i="1"/>
  <c r="BF1267" i="1"/>
  <c r="BF1268" i="1"/>
  <c r="BF1269" i="1"/>
  <c r="BF1270" i="1"/>
  <c r="BF1271" i="1"/>
  <c r="BF1272" i="1"/>
  <c r="BF1273" i="1"/>
  <c r="BF1274" i="1"/>
  <c r="BF1275" i="1"/>
  <c r="BF1276" i="1"/>
  <c r="BF1277" i="1"/>
  <c r="BF1278" i="1"/>
  <c r="BF1279" i="1"/>
  <c r="BF1280" i="1"/>
  <c r="BF1281" i="1"/>
  <c r="BF1282" i="1"/>
  <c r="BF1283" i="1"/>
  <c r="BF1284" i="1"/>
  <c r="BF1285" i="1"/>
  <c r="BF1286" i="1"/>
  <c r="BF1287" i="1"/>
  <c r="BF1288" i="1"/>
  <c r="BF1289" i="1"/>
  <c r="BF1290" i="1"/>
  <c r="BF1291" i="1"/>
  <c r="BF1292" i="1"/>
  <c r="BF1293" i="1"/>
  <c r="BF1294" i="1"/>
  <c r="BF1295" i="1"/>
  <c r="BF1296" i="1"/>
  <c r="BF1297" i="1"/>
  <c r="BF1298" i="1"/>
  <c r="BF1299" i="1"/>
  <c r="BF1300" i="1"/>
  <c r="BF1301" i="1"/>
  <c r="BF1302" i="1"/>
  <c r="BF1303" i="1"/>
  <c r="BF1304" i="1"/>
  <c r="BF1305" i="1"/>
  <c r="BF1306" i="1"/>
  <c r="BF1307" i="1"/>
  <c r="BF1308" i="1"/>
  <c r="BF1309" i="1"/>
  <c r="BF1310" i="1"/>
  <c r="BF1311" i="1"/>
  <c r="BF1312" i="1"/>
  <c r="BF1313" i="1"/>
  <c r="BF1314" i="1"/>
  <c r="BF1315" i="1"/>
  <c r="BF1316" i="1"/>
  <c r="BF1317" i="1"/>
  <c r="BF1318" i="1"/>
  <c r="BF1319" i="1"/>
  <c r="BF1320" i="1"/>
  <c r="BF1321" i="1"/>
  <c r="BF1322" i="1"/>
  <c r="BF1323" i="1"/>
  <c r="BF1324" i="1"/>
  <c r="BF1325" i="1"/>
  <c r="BF1326" i="1"/>
  <c r="BF7" i="1"/>
  <c r="AC379" i="7"/>
  <c r="AE379" i="7"/>
  <c r="AC380" i="7"/>
  <c r="AE380" i="7"/>
  <c r="AC381" i="7"/>
  <c r="AE381" i="7"/>
  <c r="AC382" i="7"/>
  <c r="AE382" i="7"/>
  <c r="AC383" i="7"/>
  <c r="AE383" i="7"/>
  <c r="AC384" i="7"/>
  <c r="AE384" i="7"/>
  <c r="AC385" i="7"/>
  <c r="AE385" i="7"/>
  <c r="AC386" i="7"/>
  <c r="AE386" i="7"/>
  <c r="AC387" i="7"/>
  <c r="AE387" i="7"/>
  <c r="AC388" i="7"/>
  <c r="AE388" i="7"/>
  <c r="AC389" i="7"/>
  <c r="AE389" i="7"/>
  <c r="AC390" i="7"/>
  <c r="AE390" i="7"/>
  <c r="AC391" i="7"/>
  <c r="AE391" i="7"/>
  <c r="AC392" i="7"/>
  <c r="AE392" i="7"/>
  <c r="AC393" i="7"/>
  <c r="AE393" i="7"/>
  <c r="AC394" i="7"/>
  <c r="AE394" i="7"/>
  <c r="AC395" i="7"/>
  <c r="AE395" i="7"/>
  <c r="AC396" i="7"/>
  <c r="AE396" i="7"/>
  <c r="AC397" i="7"/>
  <c r="AE397" i="7"/>
  <c r="AC398" i="7"/>
  <c r="AE398" i="7"/>
  <c r="AC399" i="7"/>
  <c r="AE399" i="7"/>
  <c r="AC400" i="7"/>
  <c r="AE400" i="7"/>
  <c r="AC401" i="7"/>
  <c r="AE401" i="7"/>
  <c r="AC402" i="7"/>
  <c r="AE402" i="7"/>
  <c r="AC403" i="7"/>
  <c r="AE403" i="7"/>
  <c r="AC404" i="7"/>
  <c r="AE404" i="7"/>
  <c r="AC405" i="7"/>
  <c r="AE405" i="7"/>
  <c r="AC406" i="7"/>
  <c r="AE406" i="7"/>
  <c r="AC407" i="7"/>
  <c r="AE407" i="7"/>
  <c r="AC408" i="7"/>
  <c r="AE408" i="7"/>
  <c r="AC409" i="7"/>
  <c r="AE409" i="7"/>
  <c r="AC410" i="7"/>
  <c r="AE410" i="7"/>
  <c r="AC411" i="7"/>
  <c r="AE411" i="7"/>
  <c r="AC412" i="7"/>
  <c r="AE412" i="7"/>
  <c r="AC413" i="7"/>
  <c r="AE413" i="7"/>
  <c r="AC414" i="7"/>
  <c r="AE414" i="7"/>
  <c r="AC415" i="7"/>
  <c r="AE415" i="7"/>
  <c r="AC416" i="7"/>
  <c r="AE416" i="7"/>
  <c r="AC417" i="7"/>
  <c r="AE417" i="7"/>
  <c r="AC418" i="7"/>
  <c r="AE418" i="7"/>
  <c r="AC419" i="7"/>
  <c r="AE419" i="7"/>
  <c r="AC420" i="7"/>
  <c r="AE420" i="7"/>
  <c r="AC421" i="7"/>
  <c r="AE421" i="7"/>
  <c r="AC422" i="7"/>
  <c r="AE422" i="7"/>
  <c r="AC423" i="7"/>
  <c r="AE423" i="7"/>
  <c r="AC424" i="7"/>
  <c r="AE424" i="7"/>
  <c r="AC425" i="7"/>
  <c r="AE425" i="7"/>
  <c r="AC426" i="7"/>
  <c r="AE426" i="7"/>
  <c r="AC427" i="7"/>
  <c r="AE427" i="7"/>
  <c r="AC428" i="7"/>
  <c r="AE428" i="7"/>
  <c r="AC429" i="7"/>
  <c r="AE429" i="7"/>
  <c r="AC430" i="7"/>
  <c r="AE430" i="7"/>
  <c r="AC431" i="7"/>
  <c r="AE431" i="7"/>
  <c r="AC432" i="7"/>
  <c r="AE432" i="7"/>
  <c r="AC433" i="7"/>
  <c r="AE433" i="7"/>
  <c r="AC434" i="7"/>
  <c r="AE434" i="7"/>
  <c r="AC435" i="7"/>
  <c r="AE435" i="7"/>
  <c r="AC436" i="7"/>
  <c r="AE436" i="7"/>
  <c r="AC437" i="7"/>
  <c r="AE437" i="7"/>
  <c r="AC438" i="7"/>
  <c r="AE438" i="7"/>
  <c r="AC439" i="7"/>
  <c r="AE439" i="7"/>
  <c r="AC440" i="7"/>
  <c r="AE440" i="7"/>
  <c r="AC441" i="7"/>
  <c r="AE441" i="7"/>
  <c r="AC442" i="7"/>
  <c r="AE442" i="7"/>
  <c r="AC443" i="7"/>
  <c r="AE443" i="7"/>
  <c r="AC444" i="7"/>
  <c r="AE444" i="7"/>
  <c r="AC445" i="7"/>
  <c r="AE445" i="7"/>
  <c r="AC446" i="7"/>
  <c r="AE446" i="7"/>
  <c r="AC447" i="7"/>
  <c r="AE447" i="7"/>
  <c r="AC448" i="7"/>
  <c r="AE448" i="7"/>
  <c r="AC449" i="7"/>
  <c r="AE449" i="7"/>
  <c r="AC450" i="7"/>
  <c r="AE450" i="7"/>
  <c r="AC451" i="7"/>
  <c r="AE451" i="7"/>
  <c r="AC452" i="7"/>
  <c r="AE452" i="7"/>
  <c r="AC453" i="7"/>
  <c r="AE453" i="7"/>
  <c r="AC454" i="7"/>
  <c r="AE454" i="7"/>
  <c r="AC455" i="7"/>
  <c r="AE455" i="7"/>
  <c r="AC456" i="7"/>
  <c r="AE456" i="7"/>
  <c r="AC457" i="7"/>
  <c r="AE457" i="7"/>
  <c r="AC458" i="7"/>
  <c r="AE458" i="7"/>
  <c r="AC459" i="7"/>
  <c r="AE459" i="7"/>
  <c r="AC460" i="7"/>
  <c r="AE460" i="7"/>
  <c r="AC461" i="7"/>
  <c r="AE461" i="7"/>
  <c r="AC462" i="7"/>
  <c r="AE462" i="7"/>
  <c r="AC463" i="7"/>
  <c r="AE463" i="7"/>
  <c r="AC464" i="7"/>
  <c r="AE464" i="7"/>
  <c r="AC465" i="7"/>
  <c r="AE465" i="7"/>
  <c r="AC466" i="7"/>
  <c r="AE466" i="7"/>
  <c r="AC467" i="7"/>
  <c r="AE467" i="7"/>
  <c r="AC468" i="7"/>
  <c r="AE468" i="7"/>
  <c r="AC469" i="7"/>
  <c r="AE469" i="7"/>
  <c r="AC470" i="7"/>
  <c r="AE470" i="7"/>
  <c r="AC471" i="7"/>
  <c r="AE471" i="7"/>
  <c r="AC472" i="7"/>
  <c r="AE472" i="7"/>
  <c r="AC473" i="7"/>
  <c r="AE473" i="7"/>
  <c r="AC474" i="7"/>
  <c r="AE474" i="7"/>
  <c r="AC475" i="7"/>
  <c r="AE475" i="7"/>
  <c r="AC476" i="7"/>
  <c r="AE476" i="7"/>
  <c r="AC477" i="7"/>
  <c r="AE477" i="7"/>
  <c r="AC478" i="7"/>
  <c r="AE478" i="7"/>
  <c r="AC479" i="7"/>
  <c r="AE479" i="7"/>
  <c r="AC480" i="7"/>
  <c r="AE480" i="7"/>
  <c r="AC481" i="7"/>
  <c r="AE481" i="7"/>
  <c r="AC482" i="7"/>
  <c r="AE482" i="7"/>
  <c r="AC483" i="7"/>
  <c r="AE483" i="7"/>
  <c r="AC484" i="7"/>
  <c r="AE484" i="7"/>
  <c r="AC485" i="7"/>
  <c r="AE485" i="7"/>
  <c r="AC486" i="7"/>
  <c r="AE486" i="7"/>
  <c r="AC487" i="7"/>
  <c r="AE487" i="7"/>
  <c r="AC488" i="7"/>
  <c r="AE488" i="7"/>
  <c r="AC489" i="7"/>
  <c r="AE489" i="7"/>
  <c r="AC490" i="7"/>
  <c r="AE490" i="7"/>
  <c r="AC491" i="7"/>
  <c r="AE491" i="7"/>
  <c r="AC492" i="7"/>
  <c r="AE492" i="7"/>
  <c r="AC493" i="7"/>
  <c r="AE493" i="7"/>
  <c r="AC494" i="7"/>
  <c r="AE494" i="7"/>
  <c r="AC495" i="7"/>
  <c r="AE495" i="7"/>
  <c r="AC496" i="7"/>
  <c r="AE496" i="7"/>
  <c r="AC497" i="7"/>
  <c r="AE497" i="7"/>
  <c r="AC498" i="7"/>
  <c r="AE498" i="7"/>
  <c r="AC499" i="7"/>
  <c r="AE499" i="7"/>
  <c r="AC500" i="7"/>
  <c r="AE500" i="7"/>
  <c r="AC501" i="7"/>
  <c r="AE501" i="7"/>
  <c r="AC502" i="7"/>
  <c r="AE502" i="7"/>
  <c r="AC503" i="7"/>
  <c r="AE503" i="7"/>
  <c r="AC504" i="7"/>
  <c r="AE504" i="7"/>
  <c r="AC505" i="7"/>
  <c r="AE505" i="7"/>
  <c r="AC506" i="7"/>
  <c r="AE506" i="7"/>
  <c r="AC507" i="7"/>
  <c r="AE507" i="7"/>
  <c r="AC508" i="7"/>
  <c r="AE508" i="7"/>
  <c r="AC509" i="7"/>
  <c r="AE509" i="7"/>
  <c r="AC510" i="7"/>
  <c r="AE510" i="7"/>
  <c r="AC511" i="7"/>
  <c r="AE511" i="7"/>
  <c r="AC512" i="7"/>
  <c r="AE512" i="7"/>
  <c r="AC513" i="7"/>
  <c r="AE513" i="7"/>
  <c r="AC514" i="7"/>
  <c r="AE514" i="7"/>
  <c r="AC515" i="7"/>
  <c r="AE515" i="7"/>
  <c r="AC516" i="7"/>
  <c r="AE516" i="7"/>
  <c r="AC517" i="7"/>
  <c r="AE517" i="7"/>
  <c r="AC518" i="7"/>
  <c r="AE518" i="7"/>
  <c r="AC519" i="7"/>
  <c r="AE519" i="7"/>
  <c r="AC520" i="7"/>
  <c r="AE520" i="7"/>
  <c r="AC521" i="7"/>
  <c r="AE521" i="7"/>
  <c r="AC522" i="7"/>
  <c r="AE522" i="7"/>
  <c r="AC523" i="7"/>
  <c r="AE523" i="7"/>
  <c r="AC524" i="7"/>
  <c r="AE524" i="7"/>
  <c r="AC525" i="7"/>
  <c r="AE525" i="7"/>
  <c r="AC526" i="7"/>
  <c r="AE526" i="7"/>
  <c r="AC527" i="7"/>
  <c r="AE527" i="7"/>
  <c r="AC528" i="7"/>
  <c r="AE528" i="7"/>
  <c r="AC529" i="7"/>
  <c r="AE529" i="7"/>
  <c r="AC530" i="7"/>
  <c r="AE530" i="7"/>
  <c r="AC531" i="7"/>
  <c r="AE531" i="7"/>
  <c r="AC532" i="7"/>
  <c r="AE532" i="7"/>
  <c r="AC533" i="7"/>
  <c r="AE533" i="7"/>
  <c r="AC534" i="7"/>
  <c r="AE534" i="7"/>
  <c r="AC535" i="7"/>
  <c r="AE535" i="7"/>
  <c r="AC536" i="7"/>
  <c r="AE536" i="7"/>
  <c r="AC537" i="7"/>
  <c r="AE537" i="7"/>
  <c r="AC538" i="7"/>
  <c r="AE538" i="7"/>
  <c r="AC539" i="7"/>
  <c r="AE539" i="7"/>
  <c r="AC540" i="7"/>
  <c r="AE540" i="7"/>
  <c r="AC541" i="7"/>
  <c r="AE541" i="7"/>
  <c r="AC542" i="7"/>
  <c r="AE542" i="7"/>
  <c r="AC543" i="7"/>
  <c r="AE543" i="7"/>
  <c r="AC544" i="7"/>
  <c r="AE544" i="7"/>
  <c r="AC545" i="7"/>
  <c r="AE545" i="7"/>
  <c r="AC546" i="7"/>
  <c r="AE546" i="7"/>
  <c r="AC547" i="7"/>
  <c r="AE547" i="7"/>
  <c r="AC548" i="7"/>
  <c r="AE548" i="7"/>
  <c r="AC549" i="7"/>
  <c r="AE549" i="7"/>
  <c r="AC550" i="7"/>
  <c r="AE550" i="7"/>
  <c r="AC551" i="7"/>
  <c r="AE551" i="7"/>
  <c r="AC552" i="7"/>
  <c r="AE552" i="7"/>
  <c r="AC553" i="7"/>
  <c r="AE553" i="7"/>
  <c r="AC554" i="7"/>
  <c r="AE554" i="7"/>
  <c r="AC555" i="7"/>
  <c r="AE555" i="7"/>
  <c r="AC556" i="7"/>
  <c r="AE556" i="7"/>
  <c r="AC557" i="7"/>
  <c r="AE557" i="7"/>
  <c r="AC558" i="7"/>
  <c r="AE558" i="7"/>
  <c r="AC559" i="7"/>
  <c r="AE559" i="7"/>
  <c r="AC560" i="7"/>
  <c r="AE560" i="7"/>
  <c r="AC561" i="7"/>
  <c r="AE561" i="7"/>
  <c r="AC562" i="7"/>
  <c r="AE562" i="7"/>
  <c r="AC563" i="7"/>
  <c r="AE563" i="7"/>
  <c r="AC564" i="7"/>
  <c r="AE564" i="7"/>
  <c r="AC565" i="7"/>
  <c r="AE565" i="7"/>
  <c r="AC566" i="7"/>
  <c r="AE566" i="7"/>
  <c r="AC567" i="7"/>
  <c r="AE567" i="7"/>
  <c r="AC568" i="7"/>
  <c r="AE568" i="7"/>
  <c r="AC569" i="7"/>
  <c r="AE569" i="7"/>
  <c r="AC570" i="7"/>
  <c r="AE570" i="7"/>
  <c r="AC571" i="7"/>
  <c r="AE571" i="7"/>
  <c r="AC572" i="7"/>
  <c r="AE572" i="7"/>
  <c r="AC573" i="7"/>
  <c r="AE573" i="7"/>
  <c r="AC574" i="7"/>
  <c r="AE574" i="7"/>
  <c r="AC575" i="7"/>
  <c r="AE575" i="7"/>
  <c r="AC576" i="7"/>
  <c r="AE576" i="7"/>
  <c r="AC577" i="7"/>
  <c r="AE577" i="7"/>
  <c r="AC578" i="7"/>
  <c r="AE578" i="7"/>
  <c r="AC579" i="7"/>
  <c r="AE579" i="7"/>
  <c r="AC580" i="7"/>
  <c r="AE580" i="7"/>
  <c r="AC581" i="7"/>
  <c r="AE581" i="7"/>
  <c r="AC582" i="7"/>
  <c r="AE582" i="7"/>
  <c r="AC583" i="7"/>
  <c r="AE583" i="7"/>
  <c r="AC584" i="7"/>
  <c r="AE584" i="7"/>
  <c r="AC585" i="7"/>
  <c r="AE585" i="7"/>
  <c r="AC586" i="7"/>
  <c r="AE586" i="7"/>
  <c r="AC587" i="7"/>
  <c r="AE587" i="7"/>
  <c r="AC588" i="7"/>
  <c r="AE588" i="7"/>
  <c r="AC589" i="7"/>
  <c r="AE589" i="7"/>
  <c r="AC590" i="7"/>
  <c r="AE590" i="7"/>
  <c r="AC591" i="7"/>
  <c r="AE591" i="7"/>
  <c r="AC592" i="7"/>
  <c r="AE592" i="7"/>
  <c r="AC593" i="7"/>
  <c r="AE593" i="7"/>
  <c r="AC594" i="7"/>
  <c r="AE594" i="7"/>
  <c r="AC595" i="7"/>
  <c r="AE595" i="7"/>
  <c r="AC596" i="7"/>
  <c r="AE596" i="7"/>
  <c r="AC597" i="7"/>
  <c r="AE597" i="7"/>
  <c r="AC598" i="7"/>
  <c r="AE598" i="7"/>
  <c r="AC599" i="7"/>
  <c r="AE599" i="7"/>
  <c r="AC600" i="7"/>
  <c r="AE600" i="7"/>
  <c r="AC601" i="7"/>
  <c r="AE601" i="7"/>
  <c r="AC602" i="7"/>
  <c r="AE602" i="7"/>
  <c r="AC603" i="7"/>
  <c r="AE603" i="7"/>
  <c r="AC604" i="7"/>
  <c r="AE604" i="7"/>
  <c r="AC605" i="7"/>
  <c r="AE605" i="7"/>
  <c r="AC606" i="7"/>
  <c r="AE606" i="7"/>
  <c r="AC607" i="7"/>
  <c r="AE607" i="7"/>
  <c r="AC608" i="7"/>
  <c r="AE608" i="7"/>
  <c r="AC609" i="7"/>
  <c r="AE609" i="7"/>
  <c r="AC610" i="7"/>
  <c r="AE610" i="7"/>
  <c r="AC611" i="7"/>
  <c r="AE611" i="7"/>
  <c r="AC612" i="7"/>
  <c r="AE612" i="7"/>
  <c r="AC613" i="7"/>
  <c r="AE613" i="7"/>
  <c r="AC614" i="7"/>
  <c r="AE614" i="7"/>
  <c r="AC615" i="7"/>
  <c r="AE615" i="7"/>
  <c r="AC616" i="7"/>
  <c r="AE616" i="7"/>
  <c r="AC617" i="7"/>
  <c r="AE617" i="7"/>
  <c r="AC618" i="7"/>
  <c r="AE618" i="7"/>
  <c r="AC619" i="7"/>
  <c r="AE619" i="7"/>
  <c r="AC620" i="7"/>
  <c r="AE620" i="7"/>
  <c r="AC621" i="7"/>
  <c r="AE621" i="7"/>
  <c r="AC622" i="7"/>
  <c r="AE622" i="7"/>
  <c r="AC623" i="7"/>
  <c r="AE623" i="7"/>
  <c r="AC624" i="7"/>
  <c r="AE624" i="7"/>
  <c r="AC625" i="7"/>
  <c r="AE625" i="7"/>
  <c r="AC626" i="7"/>
  <c r="AE626" i="7"/>
  <c r="AC627" i="7"/>
  <c r="AE627" i="7"/>
  <c r="AC628" i="7"/>
  <c r="AE628" i="7"/>
  <c r="AC629" i="7"/>
  <c r="AE629" i="7"/>
  <c r="AC630" i="7"/>
  <c r="AE630" i="7"/>
  <c r="AC631" i="7"/>
  <c r="AE631" i="7"/>
  <c r="AC632" i="7"/>
  <c r="AE632" i="7"/>
  <c r="AC633" i="7"/>
  <c r="AE633" i="7"/>
  <c r="AC634" i="7"/>
  <c r="AE634" i="7"/>
  <c r="AC635" i="7"/>
  <c r="AE635" i="7"/>
  <c r="AC636" i="7"/>
  <c r="AE636" i="7"/>
  <c r="AC637" i="7"/>
  <c r="AE637" i="7"/>
  <c r="AC638" i="7"/>
  <c r="AE638" i="7"/>
  <c r="AC639" i="7"/>
  <c r="AE639" i="7"/>
  <c r="AC640" i="7"/>
  <c r="AE640" i="7"/>
  <c r="AC641" i="7"/>
  <c r="AE641" i="7"/>
  <c r="AC642" i="7"/>
  <c r="AE642" i="7"/>
  <c r="AC643" i="7"/>
  <c r="AE643" i="7"/>
  <c r="AC644" i="7"/>
  <c r="AE644" i="7"/>
  <c r="AC645" i="7"/>
  <c r="AE645" i="7"/>
  <c r="AC646" i="7"/>
  <c r="AE646" i="7"/>
  <c r="AC647" i="7"/>
  <c r="AE647" i="7"/>
  <c r="AC648" i="7"/>
  <c r="AE648" i="7"/>
  <c r="AC649" i="7"/>
  <c r="AE649" i="7"/>
  <c r="AC650" i="7"/>
  <c r="AE650" i="7"/>
  <c r="AC651" i="7"/>
  <c r="AE651" i="7"/>
  <c r="AC652" i="7"/>
  <c r="AE652" i="7"/>
  <c r="AC653" i="7"/>
  <c r="AE653" i="7"/>
  <c r="AC654" i="7"/>
  <c r="AE654" i="7"/>
  <c r="AC655" i="7"/>
  <c r="AE655" i="7"/>
  <c r="AC656" i="7"/>
  <c r="AE656" i="7"/>
  <c r="AC657" i="7"/>
  <c r="AE657" i="7"/>
  <c r="AC658" i="7"/>
  <c r="AE658" i="7"/>
  <c r="AC659" i="7"/>
  <c r="AE659" i="7"/>
  <c r="AC660" i="7"/>
  <c r="AE660" i="7"/>
  <c r="AC661" i="7"/>
  <c r="AE661" i="7"/>
  <c r="AC662" i="7"/>
  <c r="AE662" i="7"/>
  <c r="AC663" i="7"/>
  <c r="AE663" i="7"/>
  <c r="AC664" i="7"/>
  <c r="AE664" i="7"/>
  <c r="AC665" i="7"/>
  <c r="AE665" i="7"/>
  <c r="AC666" i="7"/>
  <c r="AE666" i="7"/>
  <c r="AC667" i="7"/>
  <c r="AE667" i="7"/>
  <c r="AC668" i="7"/>
  <c r="AE668" i="7"/>
  <c r="AC669" i="7"/>
  <c r="AE669" i="7"/>
  <c r="AC670" i="7"/>
  <c r="AE670" i="7"/>
  <c r="AC671" i="7"/>
  <c r="AE671" i="7"/>
  <c r="AC672" i="7"/>
  <c r="AE672" i="7"/>
  <c r="AC673" i="7"/>
  <c r="AE673" i="7"/>
  <c r="AC674" i="7"/>
  <c r="AE674" i="7"/>
  <c r="AC675" i="7"/>
  <c r="AE675" i="7"/>
  <c r="AC676" i="7"/>
  <c r="AE676" i="7"/>
  <c r="AC677" i="7"/>
  <c r="AE677" i="7"/>
  <c r="AC678" i="7"/>
  <c r="AE678" i="7"/>
  <c r="AC679" i="7"/>
  <c r="AE679" i="7"/>
  <c r="AC680" i="7"/>
  <c r="AE680" i="7"/>
  <c r="AC681" i="7"/>
  <c r="AE681" i="7"/>
  <c r="AC682" i="7"/>
  <c r="AE682" i="7"/>
  <c r="AC683" i="7"/>
  <c r="AE683" i="7"/>
  <c r="AC684" i="7"/>
  <c r="AE684" i="7"/>
  <c r="AC685" i="7"/>
  <c r="AE685" i="7"/>
  <c r="AC686" i="7"/>
  <c r="AE686" i="7"/>
  <c r="AC687" i="7"/>
  <c r="AE687" i="7"/>
  <c r="AC688" i="7"/>
  <c r="AE688" i="7"/>
  <c r="AC689" i="7"/>
  <c r="AE689" i="7"/>
  <c r="AC690" i="7"/>
  <c r="AE690" i="7"/>
  <c r="AC691" i="7"/>
  <c r="AE691" i="7"/>
  <c r="AC692" i="7"/>
  <c r="AE692" i="7"/>
  <c r="AC693" i="7"/>
  <c r="AE693" i="7"/>
  <c r="AC694" i="7"/>
  <c r="AE694" i="7"/>
  <c r="AC695" i="7"/>
  <c r="AE695" i="7"/>
  <c r="AC696" i="7"/>
  <c r="AE696" i="7"/>
  <c r="AC697" i="7"/>
  <c r="AE697" i="7"/>
  <c r="AC698" i="7"/>
  <c r="AE698" i="7"/>
  <c r="AC699" i="7"/>
  <c r="AE699" i="7"/>
  <c r="AC700" i="7"/>
  <c r="AE700" i="7"/>
  <c r="AC701" i="7"/>
  <c r="AE701" i="7"/>
  <c r="AC702" i="7"/>
  <c r="AE702" i="7"/>
  <c r="AC703" i="7"/>
  <c r="AE703" i="7"/>
  <c r="AC704" i="7"/>
  <c r="AE704" i="7"/>
  <c r="AC705" i="7"/>
  <c r="AE705" i="7"/>
  <c r="AC706" i="7"/>
  <c r="AE706" i="7"/>
  <c r="AC707" i="7"/>
  <c r="AE707" i="7"/>
  <c r="AC708" i="7"/>
  <c r="AE708" i="7"/>
  <c r="AC709" i="7"/>
  <c r="AE709" i="7"/>
  <c r="AC710" i="7"/>
  <c r="AE710" i="7"/>
  <c r="AC711" i="7"/>
  <c r="AE711" i="7"/>
  <c r="AC712" i="7"/>
  <c r="AE712" i="7"/>
  <c r="AC713" i="7"/>
  <c r="AE713" i="7"/>
  <c r="AC714" i="7"/>
  <c r="AE714" i="7"/>
  <c r="AC715" i="7"/>
  <c r="AE715" i="7"/>
  <c r="AC716" i="7"/>
  <c r="AE716" i="7"/>
  <c r="AC717" i="7"/>
  <c r="AE717" i="7"/>
  <c r="AC718" i="7"/>
  <c r="AE718" i="7"/>
  <c r="AC719" i="7"/>
  <c r="AE719" i="7"/>
  <c r="AC720" i="7"/>
  <c r="AE720" i="7"/>
  <c r="AC721" i="7"/>
  <c r="AE721" i="7"/>
  <c r="AC722" i="7"/>
  <c r="AE722" i="7"/>
  <c r="AC723" i="7"/>
  <c r="AE723" i="7"/>
  <c r="AC724" i="7"/>
  <c r="AE724" i="7"/>
  <c r="AC725" i="7"/>
  <c r="AE725" i="7"/>
  <c r="AC726" i="7"/>
  <c r="AE726" i="7"/>
  <c r="AC727" i="7"/>
  <c r="AE727" i="7"/>
  <c r="AC728" i="7"/>
  <c r="AE728" i="7"/>
  <c r="AC729" i="7"/>
  <c r="AE729" i="7"/>
  <c r="AC730" i="7"/>
  <c r="AE730" i="7"/>
  <c r="AC731" i="7"/>
  <c r="AE731" i="7"/>
  <c r="AC732" i="7"/>
  <c r="AE732" i="7"/>
  <c r="AC733" i="7"/>
  <c r="AE733" i="7"/>
  <c r="AC734" i="7"/>
  <c r="AE734" i="7"/>
  <c r="AC735" i="7"/>
  <c r="AE735" i="7"/>
  <c r="AC736" i="7"/>
  <c r="AE736" i="7"/>
  <c r="AC737" i="7"/>
  <c r="AE737" i="7"/>
  <c r="AC738" i="7"/>
  <c r="AE738" i="7"/>
  <c r="AC739" i="7"/>
  <c r="AE739" i="7"/>
  <c r="AC740" i="7"/>
  <c r="AE740" i="7"/>
  <c r="AC741" i="7"/>
  <c r="AE741" i="7"/>
  <c r="AC742" i="7"/>
  <c r="AE742" i="7"/>
  <c r="AC743" i="7"/>
  <c r="AE743" i="7"/>
  <c r="AC744" i="7"/>
  <c r="AE744" i="7"/>
  <c r="AC745" i="7"/>
  <c r="AE745" i="7"/>
  <c r="AC746" i="7"/>
  <c r="AE746" i="7"/>
  <c r="AC747" i="7"/>
  <c r="AE747" i="7"/>
  <c r="AC748" i="7"/>
  <c r="AE748" i="7"/>
  <c r="AC749" i="7"/>
  <c r="AE749" i="7"/>
  <c r="AC750" i="7"/>
  <c r="AE750" i="7"/>
  <c r="AC751" i="7"/>
  <c r="AE751" i="7"/>
  <c r="AC752" i="7"/>
  <c r="AE752" i="7"/>
  <c r="AC753" i="7"/>
  <c r="AE753" i="7"/>
  <c r="AC754" i="7"/>
  <c r="AE754" i="7"/>
  <c r="AC755" i="7"/>
  <c r="AE755" i="7"/>
  <c r="AC756" i="7"/>
  <c r="AE756" i="7"/>
  <c r="AC757" i="7"/>
  <c r="AE757" i="7"/>
  <c r="AC758" i="7"/>
  <c r="AE758" i="7"/>
  <c r="AC759" i="7"/>
  <c r="AE759" i="7"/>
  <c r="AC760" i="7"/>
  <c r="AE760" i="7"/>
  <c r="AC761" i="7"/>
  <c r="AE761" i="7"/>
  <c r="AC762" i="7"/>
  <c r="AE762" i="7"/>
  <c r="AC763" i="7"/>
  <c r="AE763" i="7"/>
  <c r="AC764" i="7"/>
  <c r="AE764" i="7"/>
  <c r="AC765" i="7"/>
  <c r="AE765" i="7"/>
  <c r="AC766" i="7"/>
  <c r="AE766" i="7"/>
  <c r="AC767" i="7"/>
  <c r="AE767" i="7"/>
  <c r="AC768" i="7"/>
  <c r="AE768" i="7"/>
  <c r="AC769" i="7"/>
  <c r="AE769" i="7"/>
  <c r="AC770" i="7"/>
  <c r="AE770" i="7"/>
  <c r="AC771" i="7"/>
  <c r="AE771" i="7"/>
  <c r="AC772" i="7"/>
  <c r="AE772" i="7"/>
  <c r="AC773" i="7"/>
  <c r="AE773" i="7"/>
  <c r="AC774" i="7"/>
  <c r="AE774" i="7"/>
  <c r="AC775" i="7"/>
  <c r="AE775" i="7"/>
  <c r="AC776" i="7"/>
  <c r="AE776" i="7"/>
  <c r="AC777" i="7"/>
  <c r="AE777" i="7"/>
  <c r="AC778" i="7"/>
  <c r="AE778" i="7"/>
  <c r="AC779" i="7"/>
  <c r="AE779" i="7"/>
  <c r="AC780" i="7"/>
  <c r="AE780" i="7"/>
  <c r="AC781" i="7"/>
  <c r="AE781" i="7"/>
  <c r="AC782" i="7"/>
  <c r="AE782" i="7"/>
  <c r="AC783" i="7"/>
  <c r="AE783" i="7"/>
  <c r="AC784" i="7"/>
  <c r="AE784" i="7"/>
  <c r="AC785" i="7"/>
  <c r="AE785" i="7"/>
  <c r="AC786" i="7"/>
  <c r="AE786" i="7"/>
  <c r="AC787" i="7"/>
  <c r="AE787" i="7"/>
  <c r="AC788" i="7"/>
  <c r="AE788" i="7"/>
  <c r="AC789" i="7"/>
  <c r="AE789" i="7"/>
  <c r="AC790" i="7"/>
  <c r="AE790" i="7"/>
  <c r="AC791" i="7"/>
  <c r="AE791" i="7"/>
  <c r="AC792" i="7"/>
  <c r="AE792" i="7"/>
  <c r="AC793" i="7"/>
  <c r="AE793" i="7"/>
  <c r="AC794" i="7"/>
  <c r="AE794" i="7"/>
  <c r="AC795" i="7"/>
  <c r="AE795" i="7"/>
  <c r="AC796" i="7"/>
  <c r="AE796" i="7"/>
  <c r="AC797" i="7"/>
  <c r="AE797" i="7"/>
  <c r="AC798" i="7"/>
  <c r="AE798" i="7"/>
  <c r="AC799" i="7"/>
  <c r="AE799" i="7"/>
  <c r="AC800" i="7"/>
  <c r="AE800" i="7"/>
  <c r="AC801" i="7"/>
  <c r="AE801" i="7"/>
  <c r="AC802" i="7"/>
  <c r="AE802" i="7"/>
  <c r="AC803" i="7"/>
  <c r="AE803" i="7"/>
  <c r="AC804" i="7"/>
  <c r="AE804" i="7"/>
  <c r="AC805" i="7"/>
  <c r="AE805" i="7"/>
  <c r="AC806" i="7"/>
  <c r="AE806" i="7"/>
  <c r="AC807" i="7"/>
  <c r="AE807" i="7"/>
  <c r="AC808" i="7"/>
  <c r="AE808" i="7"/>
  <c r="AC809" i="7"/>
  <c r="AE809" i="7"/>
  <c r="AC810" i="7"/>
  <c r="AE810" i="7"/>
  <c r="AC811" i="7"/>
  <c r="AE811" i="7"/>
  <c r="AC812" i="7"/>
  <c r="AE812" i="7"/>
  <c r="AC813" i="7"/>
  <c r="AE813" i="7"/>
  <c r="AC814" i="7"/>
  <c r="AE814" i="7"/>
  <c r="AC815" i="7"/>
  <c r="AE815" i="7"/>
  <c r="AC816" i="7"/>
  <c r="AE816" i="7"/>
  <c r="AC817" i="7"/>
  <c r="AE817" i="7"/>
  <c r="AC818" i="7"/>
  <c r="AE818" i="7"/>
  <c r="AC819" i="7"/>
  <c r="AE819" i="7"/>
  <c r="AC820" i="7"/>
  <c r="AE820" i="7"/>
  <c r="AC821" i="7"/>
  <c r="AE821" i="7"/>
  <c r="AC822" i="7"/>
  <c r="AE822" i="7"/>
  <c r="AC823" i="7"/>
  <c r="AE823" i="7"/>
  <c r="AC824" i="7"/>
  <c r="AE824" i="7"/>
  <c r="AC825" i="7"/>
  <c r="AE825" i="7"/>
  <c r="AC826" i="7"/>
  <c r="AE826" i="7"/>
  <c r="AC827" i="7"/>
  <c r="AE827" i="7"/>
  <c r="AC828" i="7"/>
  <c r="AE828" i="7"/>
  <c r="AC829" i="7"/>
  <c r="AE829" i="7"/>
  <c r="AC830" i="7"/>
  <c r="AE830" i="7"/>
  <c r="AC831" i="7"/>
  <c r="AE831" i="7"/>
  <c r="AC832" i="7"/>
  <c r="AE832" i="7"/>
  <c r="AC833" i="7"/>
  <c r="AE833" i="7"/>
  <c r="AC834" i="7"/>
  <c r="AE834" i="7"/>
  <c r="AC835" i="7"/>
  <c r="AE835" i="7"/>
  <c r="AC836" i="7"/>
  <c r="AE836" i="7"/>
  <c r="AC837" i="7"/>
  <c r="AE837" i="7"/>
  <c r="AC838" i="7"/>
  <c r="AE838" i="7"/>
  <c r="AC839" i="7"/>
  <c r="AE839" i="7"/>
  <c r="AC840" i="7"/>
  <c r="AE840" i="7"/>
  <c r="AC841" i="7"/>
  <c r="AE841" i="7"/>
  <c r="AC842" i="7"/>
  <c r="AE842" i="7"/>
  <c r="AC843" i="7"/>
  <c r="AE843" i="7"/>
  <c r="AC844" i="7"/>
  <c r="AE844" i="7"/>
  <c r="AC845" i="7"/>
  <c r="AE845" i="7"/>
  <c r="AC846" i="7"/>
  <c r="AE846" i="7"/>
  <c r="AC847" i="7"/>
  <c r="AE847" i="7"/>
  <c r="AC848" i="7"/>
  <c r="AE848" i="7"/>
  <c r="AC849" i="7"/>
  <c r="AE849" i="7"/>
  <c r="AC850" i="7"/>
  <c r="AE850" i="7"/>
  <c r="AC851" i="7"/>
  <c r="AE851" i="7"/>
  <c r="AC852" i="7"/>
  <c r="AE852" i="7"/>
  <c r="AC853" i="7"/>
  <c r="AE853" i="7"/>
  <c r="AC854" i="7"/>
  <c r="AE854" i="7"/>
  <c r="AC855" i="7"/>
  <c r="AE855" i="7"/>
  <c r="AC856" i="7"/>
  <c r="AE856" i="7"/>
  <c r="AC857" i="7"/>
  <c r="AE857" i="7"/>
  <c r="AC858" i="7"/>
  <c r="AE858" i="7"/>
  <c r="AC859" i="7"/>
  <c r="AE859" i="7"/>
  <c r="AC860" i="7"/>
  <c r="AE860" i="7"/>
  <c r="AC861" i="7"/>
  <c r="AE861" i="7"/>
  <c r="AC862" i="7"/>
  <c r="AE862" i="7"/>
  <c r="AC863" i="7"/>
  <c r="AE863" i="7"/>
  <c r="AC864" i="7"/>
  <c r="AE864" i="7"/>
  <c r="AC865" i="7"/>
  <c r="AE865" i="7"/>
  <c r="AC866" i="7"/>
  <c r="AE866" i="7"/>
  <c r="AC867" i="7"/>
  <c r="AE867" i="7"/>
  <c r="AC868" i="7"/>
  <c r="AE868" i="7"/>
  <c r="AC869" i="7"/>
  <c r="AE869" i="7"/>
  <c r="AC870" i="7"/>
  <c r="AE870" i="7"/>
  <c r="AC871" i="7"/>
  <c r="AE871" i="7"/>
  <c r="AC872" i="7"/>
  <c r="AE872" i="7"/>
  <c r="AC873" i="7"/>
  <c r="AE873" i="7"/>
  <c r="AC874" i="7"/>
  <c r="AE874" i="7"/>
  <c r="AC875" i="7"/>
  <c r="AE875" i="7"/>
  <c r="AC876" i="7"/>
  <c r="AE876" i="7"/>
  <c r="AC877" i="7"/>
  <c r="AE877" i="7"/>
  <c r="AC878" i="7"/>
  <c r="AE878" i="7"/>
  <c r="AC879" i="7"/>
  <c r="AE879" i="7"/>
  <c r="AC880" i="7"/>
  <c r="AE880" i="7"/>
  <c r="AC881" i="7"/>
  <c r="AE881" i="7"/>
  <c r="AC882" i="7"/>
  <c r="AE882" i="7"/>
  <c r="AC883" i="7"/>
  <c r="AE883" i="7"/>
  <c r="AC884" i="7"/>
  <c r="AE884" i="7"/>
  <c r="AC885" i="7"/>
  <c r="AE885" i="7"/>
  <c r="AC886" i="7"/>
  <c r="AE886" i="7"/>
  <c r="AC887" i="7"/>
  <c r="AE887" i="7"/>
  <c r="AC888" i="7"/>
  <c r="AE888" i="7"/>
  <c r="AC889" i="7"/>
  <c r="AE889" i="7"/>
  <c r="AC890" i="7"/>
  <c r="AE890" i="7"/>
  <c r="AC891" i="7"/>
  <c r="AE891" i="7"/>
  <c r="AC892" i="7"/>
  <c r="AE892" i="7"/>
  <c r="AC893" i="7"/>
  <c r="AE893" i="7"/>
  <c r="AC894" i="7"/>
  <c r="AE894" i="7"/>
  <c r="AC895" i="7"/>
  <c r="AE895" i="7"/>
  <c r="AC896" i="7"/>
  <c r="AE896" i="7"/>
  <c r="AC897" i="7"/>
  <c r="AE897" i="7"/>
  <c r="AC898" i="7"/>
  <c r="AE898" i="7"/>
  <c r="AC899" i="7"/>
  <c r="AE899" i="7"/>
  <c r="AC900" i="7"/>
  <c r="AE900" i="7"/>
  <c r="AC901" i="7"/>
  <c r="AE901" i="7"/>
  <c r="AC902" i="7"/>
  <c r="AE902" i="7"/>
  <c r="AC903" i="7"/>
  <c r="AE903" i="7"/>
  <c r="AC904" i="7"/>
  <c r="AE904" i="7"/>
  <c r="AC905" i="7"/>
  <c r="AE905" i="7"/>
  <c r="AC906" i="7"/>
  <c r="AE906" i="7"/>
  <c r="AC907" i="7"/>
  <c r="AE907" i="7"/>
  <c r="AC908" i="7"/>
  <c r="AE908" i="7"/>
  <c r="AC909" i="7"/>
  <c r="AE909" i="7"/>
  <c r="AC910" i="7"/>
  <c r="AE910" i="7"/>
  <c r="AC911" i="7"/>
  <c r="AE911" i="7"/>
  <c r="AC912" i="7"/>
  <c r="AE912" i="7"/>
  <c r="AC913" i="7"/>
  <c r="AE913" i="7"/>
  <c r="AC914" i="7"/>
  <c r="AE914" i="7"/>
  <c r="AC915" i="7"/>
  <c r="AE915" i="7"/>
  <c r="AC916" i="7"/>
  <c r="AE916" i="7"/>
  <c r="AC917" i="7"/>
  <c r="AE917" i="7"/>
  <c r="AC918" i="7"/>
  <c r="AE918" i="7"/>
  <c r="AC919" i="7"/>
  <c r="AE919" i="7"/>
  <c r="AC920" i="7"/>
  <c r="AE920" i="7"/>
  <c r="AC921" i="7"/>
  <c r="AE921" i="7"/>
  <c r="AC922" i="7"/>
  <c r="AE922" i="7"/>
  <c r="AC923" i="7"/>
  <c r="AE923" i="7"/>
  <c r="AC924" i="7"/>
  <c r="AE924" i="7"/>
  <c r="AC925" i="7"/>
  <c r="AE925" i="7"/>
  <c r="AC926" i="7"/>
  <c r="AE926" i="7"/>
  <c r="AC927" i="7"/>
  <c r="AE927" i="7"/>
  <c r="AC928" i="7"/>
  <c r="AE928" i="7"/>
  <c r="AC929" i="7"/>
  <c r="AE929" i="7"/>
  <c r="AC930" i="7"/>
  <c r="AE930" i="7"/>
  <c r="AC931" i="7"/>
  <c r="AE931" i="7"/>
  <c r="AC932" i="7"/>
  <c r="AE932" i="7"/>
  <c r="AC933" i="7"/>
  <c r="AE933" i="7"/>
  <c r="AC934" i="7"/>
  <c r="AE934" i="7"/>
  <c r="AC935" i="7"/>
  <c r="AE935" i="7"/>
  <c r="AC936" i="7"/>
  <c r="AE936" i="7"/>
  <c r="AC937" i="7"/>
  <c r="AE937" i="7"/>
  <c r="AC938" i="7"/>
  <c r="AE938" i="7"/>
  <c r="AC939" i="7"/>
  <c r="AE939" i="7"/>
  <c r="AC940" i="7"/>
  <c r="AE940" i="7"/>
  <c r="AC941" i="7"/>
  <c r="AE941" i="7"/>
  <c r="AC942" i="7"/>
  <c r="AE942" i="7"/>
  <c r="AC943" i="7"/>
  <c r="AE943" i="7"/>
  <c r="AC944" i="7"/>
  <c r="AE944" i="7"/>
  <c r="AC945" i="7"/>
  <c r="AE945" i="7"/>
  <c r="AC946" i="7"/>
  <c r="AE946" i="7"/>
  <c r="AC947" i="7"/>
  <c r="AE947" i="7"/>
  <c r="AC948" i="7"/>
  <c r="AE948" i="7"/>
  <c r="AC949" i="7"/>
  <c r="AE949" i="7"/>
  <c r="AC950" i="7"/>
  <c r="AE950" i="7"/>
  <c r="AC951" i="7"/>
  <c r="AE951" i="7"/>
  <c r="AC952" i="7"/>
  <c r="AE952" i="7"/>
  <c r="AC953" i="7"/>
  <c r="AE953" i="7"/>
  <c r="AC954" i="7"/>
  <c r="AE954" i="7"/>
  <c r="AC955" i="7"/>
  <c r="AE955" i="7"/>
  <c r="AC956" i="7"/>
  <c r="AE956" i="7"/>
  <c r="AC957" i="7"/>
  <c r="AE957" i="7"/>
  <c r="AC958" i="7"/>
  <c r="AE958" i="7"/>
  <c r="AC959" i="7"/>
  <c r="AE959" i="7"/>
  <c r="AC960" i="7"/>
  <c r="AE960" i="7"/>
  <c r="AC961" i="7"/>
  <c r="AE961" i="7"/>
  <c r="AC962" i="7"/>
  <c r="AE962" i="7"/>
  <c r="AC963" i="7"/>
  <c r="AE963" i="7"/>
  <c r="AC964" i="7"/>
  <c r="AE964" i="7"/>
  <c r="AC965" i="7"/>
  <c r="AE965" i="7"/>
  <c r="AC966" i="7"/>
  <c r="AE966" i="7"/>
  <c r="AC967" i="7"/>
  <c r="AE967" i="7"/>
  <c r="AC968" i="7"/>
  <c r="AE968" i="7"/>
  <c r="AC969" i="7"/>
  <c r="AE969" i="7"/>
  <c r="AC970" i="7"/>
  <c r="AE970" i="7"/>
  <c r="AC971" i="7"/>
  <c r="AE971" i="7"/>
  <c r="AC972" i="7"/>
  <c r="AE972" i="7"/>
  <c r="AC973" i="7"/>
  <c r="AE973" i="7"/>
  <c r="AC974" i="7"/>
  <c r="AE974" i="7"/>
  <c r="AC975" i="7"/>
  <c r="AE975" i="7"/>
  <c r="AC976" i="7"/>
  <c r="AE976" i="7"/>
  <c r="AC977" i="7"/>
  <c r="AE977" i="7"/>
  <c r="AC978" i="7"/>
  <c r="AE978" i="7"/>
  <c r="AC979" i="7"/>
  <c r="AE979" i="7"/>
  <c r="AC980" i="7"/>
  <c r="AE980" i="7"/>
  <c r="AC981" i="7"/>
  <c r="AE981" i="7"/>
  <c r="AC982" i="7"/>
  <c r="AE982" i="7"/>
  <c r="AC983" i="7"/>
  <c r="AE983" i="7"/>
  <c r="AC984" i="7"/>
  <c r="AE984" i="7"/>
  <c r="AC985" i="7"/>
  <c r="AE985" i="7"/>
  <c r="AC986" i="7"/>
  <c r="AE986" i="7"/>
  <c r="AC987" i="7"/>
  <c r="AE987" i="7"/>
  <c r="AC988" i="7"/>
  <c r="AE988" i="7"/>
  <c r="AC989" i="7"/>
  <c r="AE989" i="7"/>
  <c r="AC990" i="7"/>
  <c r="AE990" i="7"/>
  <c r="AC991" i="7"/>
  <c r="AE991" i="7"/>
  <c r="AC992" i="7"/>
  <c r="AE992" i="7"/>
  <c r="AC993" i="7"/>
  <c r="AE993" i="7"/>
  <c r="AC994" i="7"/>
  <c r="AE994" i="7"/>
  <c r="AC995" i="7"/>
  <c r="AE995" i="7"/>
  <c r="AC996" i="7"/>
  <c r="AE996" i="7"/>
  <c r="AC997" i="7"/>
  <c r="AE997" i="7"/>
  <c r="AC998" i="7"/>
  <c r="AE998" i="7"/>
  <c r="AC999" i="7"/>
  <c r="AE999" i="7"/>
  <c r="AC1000" i="7"/>
  <c r="AE1000" i="7"/>
  <c r="AC1001" i="7"/>
  <c r="AE1001" i="7"/>
  <c r="AC1002" i="7"/>
  <c r="AE1002" i="7"/>
  <c r="AC1003" i="7"/>
  <c r="AE1003" i="7"/>
  <c r="AC1004" i="7"/>
  <c r="AE1004" i="7"/>
  <c r="AC1005" i="7"/>
  <c r="AE1005" i="7"/>
  <c r="AC1006" i="7"/>
  <c r="AE1006" i="7"/>
  <c r="AC1007" i="7"/>
  <c r="AE1007" i="7"/>
  <c r="AC1008" i="7"/>
  <c r="AE1008" i="7"/>
  <c r="AC1009" i="7"/>
  <c r="AE1009" i="7"/>
  <c r="AC1010" i="7"/>
  <c r="AE1010" i="7"/>
  <c r="AC1011" i="7"/>
  <c r="AE1011" i="7"/>
  <c r="AC1012" i="7"/>
  <c r="AE1012" i="7"/>
  <c r="AC1013" i="7"/>
  <c r="AE1013" i="7"/>
  <c r="AC1014" i="7"/>
  <c r="AE1014" i="7"/>
  <c r="AC1015" i="7"/>
  <c r="AE1015" i="7"/>
  <c r="AC1016" i="7"/>
  <c r="AE1016" i="7"/>
  <c r="AC1017" i="7"/>
  <c r="AE1017" i="7"/>
  <c r="AC1018" i="7"/>
  <c r="AE1018" i="7"/>
  <c r="AC1019" i="7"/>
  <c r="AE1019" i="7"/>
  <c r="AC1020" i="7"/>
  <c r="AE1020" i="7"/>
  <c r="AC1021" i="7"/>
  <c r="AE1021" i="7"/>
  <c r="AC1022" i="7"/>
  <c r="AE1022" i="7"/>
  <c r="AC1023" i="7"/>
  <c r="AE1023" i="7"/>
  <c r="AC1024" i="7"/>
  <c r="AE1024" i="7"/>
  <c r="AC1025" i="7"/>
  <c r="AE1025" i="7"/>
  <c r="AC1026" i="7"/>
  <c r="AE1026" i="7"/>
  <c r="AC1027" i="7"/>
  <c r="AE1027" i="7"/>
  <c r="AC1028" i="7"/>
  <c r="AE1028" i="7"/>
  <c r="AC1029" i="7"/>
  <c r="AE1029" i="7"/>
  <c r="AC1030" i="7"/>
  <c r="AE1030" i="7"/>
  <c r="AC1031" i="7"/>
  <c r="AE1031" i="7"/>
  <c r="AC1032" i="7"/>
  <c r="AE1032" i="7"/>
  <c r="AC1033" i="7"/>
  <c r="AE1033" i="7"/>
  <c r="AC1034" i="7"/>
  <c r="AE1034" i="7"/>
  <c r="AC1035" i="7"/>
  <c r="AE1035" i="7"/>
  <c r="AC1036" i="7"/>
  <c r="AE1036" i="7"/>
  <c r="AC1037" i="7"/>
  <c r="AE1037" i="7"/>
  <c r="AC1038" i="7"/>
  <c r="AE1038" i="7"/>
  <c r="AC1039" i="7"/>
  <c r="AE1039" i="7"/>
  <c r="AC1040" i="7"/>
  <c r="AE1040" i="7"/>
  <c r="AC1041" i="7"/>
  <c r="AE1041" i="7"/>
  <c r="AC1042" i="7"/>
  <c r="AE1042" i="7"/>
  <c r="AC1043" i="7"/>
  <c r="AE1043" i="7"/>
  <c r="AC1044" i="7"/>
  <c r="AE1044" i="7"/>
  <c r="AC1045" i="7"/>
  <c r="AE1045" i="7"/>
  <c r="AC1046" i="7"/>
  <c r="AE1046" i="7"/>
  <c r="AC1047" i="7"/>
  <c r="AE1047" i="7"/>
  <c r="AC1048" i="7"/>
  <c r="AE1048" i="7"/>
  <c r="AC1049" i="7"/>
  <c r="AE1049" i="7"/>
  <c r="AC1050" i="7"/>
  <c r="AE1050" i="7"/>
  <c r="AC1051" i="7"/>
  <c r="AE1051" i="7"/>
  <c r="AC1052" i="7"/>
  <c r="AE1052" i="7"/>
  <c r="AC1053" i="7"/>
  <c r="AE1053" i="7"/>
  <c r="AC1054" i="7"/>
  <c r="AE1054" i="7"/>
  <c r="AC1055" i="7"/>
  <c r="AE1055" i="7"/>
  <c r="AC1056" i="7"/>
  <c r="AE1056" i="7"/>
  <c r="AC1057" i="7"/>
  <c r="AE1057" i="7"/>
  <c r="AC1058" i="7"/>
  <c r="AE1058" i="7"/>
  <c r="AC1059" i="7"/>
  <c r="AE1059" i="7"/>
  <c r="AC1060" i="7"/>
  <c r="AE1060" i="7"/>
  <c r="AC1061" i="7"/>
  <c r="AE1061" i="7"/>
  <c r="AC1062" i="7"/>
  <c r="AE1062" i="7"/>
  <c r="AC1063" i="7"/>
  <c r="AE1063" i="7"/>
  <c r="AC1064" i="7"/>
  <c r="AE1064" i="7"/>
  <c r="AC1065" i="7"/>
  <c r="AE1065" i="7"/>
  <c r="AC1066" i="7"/>
  <c r="AE1066" i="7"/>
  <c r="AC1067" i="7"/>
  <c r="AE1067" i="7"/>
  <c r="AC1068" i="7"/>
  <c r="AE1068" i="7"/>
  <c r="AC1069" i="7"/>
  <c r="AE1069" i="7"/>
  <c r="AC1070" i="7"/>
  <c r="AE1070" i="7"/>
  <c r="AC1071" i="7"/>
  <c r="AE1071" i="7"/>
  <c r="AC1072" i="7"/>
  <c r="AE1072" i="7"/>
  <c r="AC1073" i="7"/>
  <c r="AE1073" i="7"/>
  <c r="AC1074" i="7"/>
  <c r="AE1074" i="7"/>
  <c r="AC1075" i="7"/>
  <c r="AE1075" i="7"/>
  <c r="AC1076" i="7"/>
  <c r="AE1076" i="7"/>
  <c r="AC1077" i="7"/>
  <c r="AE1077" i="7"/>
  <c r="AC1078" i="7"/>
  <c r="AE1078" i="7"/>
  <c r="AC1079" i="7"/>
  <c r="AE1079" i="7"/>
  <c r="AC1080" i="7"/>
  <c r="AE1080" i="7"/>
  <c r="AC1081" i="7"/>
  <c r="AE1081" i="7"/>
  <c r="AC1082" i="7"/>
  <c r="AE1082" i="7"/>
  <c r="AC1083" i="7"/>
  <c r="AE1083" i="7"/>
  <c r="AC1084" i="7"/>
  <c r="AE1084" i="7"/>
  <c r="AC1085" i="7"/>
  <c r="AE1085" i="7"/>
  <c r="AC1086" i="7"/>
  <c r="AE1086" i="7"/>
  <c r="AC1087" i="7"/>
  <c r="AE1087" i="7"/>
  <c r="AC1088" i="7"/>
  <c r="AE1088" i="7"/>
  <c r="AC1089" i="7"/>
  <c r="AE1089" i="7"/>
  <c r="AC1090" i="7"/>
  <c r="AE1090" i="7"/>
  <c r="AC1091" i="7"/>
  <c r="AE1091" i="7"/>
  <c r="AC1092" i="7"/>
  <c r="AE1092" i="7"/>
  <c r="AC1093" i="7"/>
  <c r="AE1093" i="7"/>
  <c r="AC1094" i="7"/>
  <c r="AE1094" i="7"/>
  <c r="AC1095" i="7"/>
  <c r="AE1095" i="7"/>
  <c r="AC1096" i="7"/>
  <c r="AE1096" i="7"/>
  <c r="AC1097" i="7"/>
  <c r="AE1097" i="7"/>
  <c r="AC1098" i="7"/>
  <c r="AE1098" i="7"/>
  <c r="AC1099" i="7"/>
  <c r="AE1099" i="7"/>
  <c r="AC1100" i="7"/>
  <c r="AE1100" i="7"/>
  <c r="AC1101" i="7"/>
  <c r="AE1101" i="7"/>
  <c r="AC1102" i="7"/>
  <c r="AE1102" i="7"/>
  <c r="AC1103" i="7"/>
  <c r="AE1103" i="7"/>
  <c r="AC1104" i="7"/>
  <c r="AE1104" i="7"/>
  <c r="AC1105" i="7"/>
  <c r="AE1105" i="7"/>
  <c r="AC1106" i="7"/>
  <c r="AE1106" i="7"/>
  <c r="AC1107" i="7"/>
  <c r="AE1107" i="7"/>
  <c r="AC1108" i="7"/>
  <c r="AE1108" i="7"/>
  <c r="AC1109" i="7"/>
  <c r="AE1109" i="7"/>
  <c r="AC1110" i="7"/>
  <c r="AE1110" i="7"/>
  <c r="AC1111" i="7"/>
  <c r="AE1111" i="7"/>
  <c r="AC1112" i="7"/>
  <c r="AE1112" i="7"/>
  <c r="AC1113" i="7"/>
  <c r="AE1113" i="7"/>
  <c r="AC1114" i="7"/>
  <c r="AE1114" i="7"/>
  <c r="AC1115" i="7"/>
  <c r="AE1115" i="7"/>
  <c r="AC1116" i="7"/>
  <c r="AE1116" i="7"/>
  <c r="AC1117" i="7"/>
  <c r="AE1117" i="7"/>
  <c r="AC1118" i="7"/>
  <c r="AE1118" i="7"/>
  <c r="AC1119" i="7"/>
  <c r="AE1119" i="7"/>
  <c r="AC1120" i="7"/>
  <c r="AE1120" i="7"/>
  <c r="AC1121" i="7"/>
  <c r="AE1121" i="7"/>
  <c r="AC1122" i="7"/>
  <c r="AE1122" i="7"/>
  <c r="AC1123" i="7"/>
  <c r="AE1123" i="7"/>
  <c r="AC1124" i="7"/>
  <c r="AE1124" i="7"/>
  <c r="AC1125" i="7"/>
  <c r="AE1125" i="7"/>
  <c r="AC1126" i="7"/>
  <c r="AE1126" i="7"/>
  <c r="AC1127" i="7"/>
  <c r="AE1127" i="7"/>
  <c r="AC1128" i="7"/>
  <c r="AE1128" i="7"/>
  <c r="AC1129" i="7"/>
  <c r="AE1129" i="7"/>
  <c r="AC1130" i="7"/>
  <c r="AE1130" i="7"/>
  <c r="AC1131" i="7"/>
  <c r="AE1131" i="7"/>
  <c r="AC1132" i="7"/>
  <c r="AE1132" i="7"/>
  <c r="AC1133" i="7"/>
  <c r="AE1133" i="7"/>
  <c r="AC1134" i="7"/>
  <c r="AE1134" i="7"/>
  <c r="AC1135" i="7"/>
  <c r="AE1135" i="7"/>
  <c r="AC1136" i="7"/>
  <c r="AE1136" i="7"/>
  <c r="AC1137" i="7"/>
  <c r="AE1137" i="7"/>
  <c r="AC1138" i="7"/>
  <c r="AE1138" i="7"/>
  <c r="AC1139" i="7"/>
  <c r="AE1139" i="7"/>
  <c r="AC1140" i="7"/>
  <c r="AE1140" i="7"/>
  <c r="AC1141" i="7"/>
  <c r="AE1141" i="7"/>
  <c r="AC1142" i="7"/>
  <c r="AE1142" i="7"/>
  <c r="AC1143" i="7"/>
  <c r="AE1143" i="7"/>
  <c r="AC1144" i="7"/>
  <c r="AE1144" i="7"/>
  <c r="AC1145" i="7"/>
  <c r="AE1145" i="7"/>
  <c r="AC1146" i="7"/>
  <c r="AE1146" i="7"/>
  <c r="AC1147" i="7"/>
  <c r="AE1147" i="7"/>
  <c r="AC1148" i="7"/>
  <c r="AE1148" i="7"/>
  <c r="AC1149" i="7"/>
  <c r="AE1149" i="7"/>
  <c r="AC1150" i="7"/>
  <c r="AE1150" i="7"/>
  <c r="AC1151" i="7"/>
  <c r="AE1151" i="7"/>
  <c r="AC1152" i="7"/>
  <c r="AE1152" i="7"/>
  <c r="AC1153" i="7"/>
  <c r="AE1153" i="7"/>
  <c r="AC1154" i="7"/>
  <c r="AE1154" i="7"/>
  <c r="AC1155" i="7"/>
  <c r="AE1155" i="7"/>
  <c r="AC1156" i="7"/>
  <c r="AE1156" i="7"/>
  <c r="AC1157" i="7"/>
  <c r="AE1157" i="7"/>
  <c r="AC1158" i="7"/>
  <c r="AE1158" i="7"/>
  <c r="AC1159" i="7"/>
  <c r="AE1159" i="7"/>
  <c r="AC1160" i="7"/>
  <c r="AE1160" i="7"/>
  <c r="AC1161" i="7"/>
  <c r="AE1161" i="7"/>
  <c r="AC1162" i="7"/>
  <c r="AE1162" i="7"/>
  <c r="AC1163" i="7"/>
  <c r="AE1163" i="7"/>
  <c r="AC1164" i="7"/>
  <c r="AE1164" i="7"/>
  <c r="AC1165" i="7"/>
  <c r="AE1165" i="7"/>
  <c r="AC1166" i="7"/>
  <c r="AE1166" i="7"/>
  <c r="AC1167" i="7"/>
  <c r="AE1167" i="7"/>
  <c r="AC1168" i="7"/>
  <c r="AE1168" i="7"/>
  <c r="AC1169" i="7"/>
  <c r="AE1169" i="7"/>
  <c r="AC1170" i="7"/>
  <c r="AE1170" i="7"/>
  <c r="AC1171" i="7"/>
  <c r="AE1171" i="7"/>
  <c r="AC1172" i="7"/>
  <c r="AE1172" i="7"/>
  <c r="AC1173" i="7"/>
  <c r="AE1173" i="7"/>
  <c r="AC1174" i="7"/>
  <c r="AE1174" i="7"/>
  <c r="AC1175" i="7"/>
  <c r="AE1175" i="7"/>
  <c r="AC1176" i="7"/>
  <c r="AE1176" i="7"/>
  <c r="AC1177" i="7"/>
  <c r="AE1177" i="7"/>
  <c r="AC1178" i="7"/>
  <c r="AE1178" i="7"/>
  <c r="AC1179" i="7"/>
  <c r="AE1179" i="7"/>
  <c r="AC1180" i="7"/>
  <c r="AE1180" i="7"/>
  <c r="AC1181" i="7"/>
  <c r="AE1181" i="7"/>
  <c r="AC1182" i="7"/>
  <c r="AE1182" i="7"/>
  <c r="AC1183" i="7"/>
  <c r="AE1183" i="7"/>
  <c r="AC1184" i="7"/>
  <c r="AE1184" i="7"/>
  <c r="AC1185" i="7"/>
  <c r="AE1185" i="7"/>
  <c r="AC1186" i="7"/>
  <c r="AE1186" i="7"/>
  <c r="AC1187" i="7"/>
  <c r="AE1187" i="7"/>
  <c r="AC1188" i="7"/>
  <c r="AE1188" i="7"/>
  <c r="AC1189" i="7"/>
  <c r="AE1189" i="7"/>
  <c r="AC1190" i="7"/>
  <c r="AE1190" i="7"/>
  <c r="AC1191" i="7"/>
  <c r="AE1191" i="7"/>
  <c r="AC1192" i="7"/>
  <c r="AE1192" i="7"/>
  <c r="AC1193" i="7"/>
  <c r="AE1193" i="7"/>
  <c r="AC1194" i="7"/>
  <c r="AE1194" i="7"/>
  <c r="AC1195" i="7"/>
  <c r="AE1195" i="7"/>
  <c r="AC1196" i="7"/>
  <c r="AE1196" i="7"/>
  <c r="AC1197" i="7"/>
  <c r="AE1197" i="7"/>
  <c r="AC1198" i="7"/>
  <c r="AE1198" i="7"/>
  <c r="AC1199" i="7"/>
  <c r="AE1199" i="7"/>
  <c r="AC1200" i="7"/>
  <c r="AE1200" i="7"/>
  <c r="AC1201" i="7"/>
  <c r="AE1201" i="7"/>
  <c r="AC1202" i="7"/>
  <c r="AE1202" i="7"/>
  <c r="AC1203" i="7"/>
  <c r="AE1203" i="7"/>
  <c r="AC1204" i="7"/>
  <c r="AE1204" i="7"/>
  <c r="AC1205" i="7"/>
  <c r="AE1205" i="7"/>
  <c r="AC1206" i="7"/>
  <c r="AE1206" i="7"/>
  <c r="AC1207" i="7"/>
  <c r="AE1207" i="7"/>
  <c r="AC1208" i="7"/>
  <c r="AE1208" i="7"/>
  <c r="AC1209" i="7"/>
  <c r="AE1209" i="7"/>
  <c r="AC1210" i="7"/>
  <c r="AE1210" i="7"/>
  <c r="AC1211" i="7"/>
  <c r="AE1211" i="7"/>
  <c r="AC1212" i="7"/>
  <c r="AE1212" i="7"/>
  <c r="AC1213" i="7"/>
  <c r="AE1213" i="7"/>
  <c r="AC1214" i="7"/>
  <c r="AE1214" i="7"/>
  <c r="AC1215" i="7"/>
  <c r="AE1215" i="7"/>
  <c r="AC1216" i="7"/>
  <c r="AE1216" i="7"/>
  <c r="AC1217" i="7"/>
  <c r="AE1217" i="7"/>
  <c r="AC1218" i="7"/>
  <c r="AE1218" i="7"/>
  <c r="AC1219" i="7"/>
  <c r="AE1219" i="7"/>
  <c r="AC1220" i="7"/>
  <c r="AE1220" i="7"/>
  <c r="AC1221" i="7"/>
  <c r="AE1221" i="7"/>
  <c r="AC1222" i="7"/>
  <c r="AE1222" i="7"/>
  <c r="AC1223" i="7"/>
  <c r="AE1223" i="7"/>
  <c r="AC1224" i="7"/>
  <c r="AE1224" i="7"/>
  <c r="AC1225" i="7"/>
  <c r="AE1225" i="7"/>
  <c r="AC1226" i="7"/>
  <c r="AE1226" i="7"/>
  <c r="AC1227" i="7"/>
  <c r="AE1227" i="7"/>
  <c r="AC1228" i="7"/>
  <c r="AE1228" i="7"/>
  <c r="AC1229" i="7"/>
  <c r="AE1229" i="7"/>
  <c r="AC1230" i="7"/>
  <c r="AE1230" i="7"/>
  <c r="AC1231" i="7"/>
  <c r="AE1231" i="7"/>
  <c r="AC1232" i="7"/>
  <c r="AE1232" i="7"/>
  <c r="AC1233" i="7"/>
  <c r="AE1233" i="7"/>
  <c r="AC1234" i="7"/>
  <c r="AE1234" i="7"/>
  <c r="AC1235" i="7"/>
  <c r="AE1235" i="7"/>
  <c r="AC1236" i="7"/>
  <c r="AE1236" i="7"/>
  <c r="AC1237" i="7"/>
  <c r="AE1237" i="7"/>
  <c r="AC1238" i="7"/>
  <c r="AE1238" i="7"/>
  <c r="AC1239" i="7"/>
  <c r="AE1239" i="7"/>
  <c r="AC1240" i="7"/>
  <c r="AE1240" i="7"/>
  <c r="AC1241" i="7"/>
  <c r="AE1241" i="7"/>
  <c r="AC1242" i="7"/>
  <c r="AE1242" i="7"/>
  <c r="AC1243" i="7"/>
  <c r="AE1243" i="7"/>
  <c r="AC1244" i="7"/>
  <c r="AE1244" i="7"/>
  <c r="AC1245" i="7"/>
  <c r="AE1245" i="7"/>
  <c r="AC1246" i="7"/>
  <c r="AE1246" i="7"/>
  <c r="AC1247" i="7"/>
  <c r="AE1247" i="7"/>
  <c r="AC1248" i="7"/>
  <c r="AE1248" i="7"/>
  <c r="AC1249" i="7"/>
  <c r="AE1249" i="7"/>
  <c r="AC1250" i="7"/>
  <c r="AE1250" i="7"/>
  <c r="AC1251" i="7"/>
  <c r="AE1251" i="7"/>
  <c r="AC1252" i="7"/>
  <c r="AE1252" i="7"/>
  <c r="AC1253" i="7"/>
  <c r="AE1253" i="7"/>
  <c r="AC1254" i="7"/>
  <c r="AE1254" i="7"/>
  <c r="AC1255" i="7"/>
  <c r="AE1255" i="7"/>
  <c r="AC1256" i="7"/>
  <c r="AE1256" i="7"/>
  <c r="AC1257" i="7"/>
  <c r="AE1257" i="7"/>
  <c r="AC1258" i="7"/>
  <c r="AE1258" i="7"/>
  <c r="AC1259" i="7"/>
  <c r="AE1259" i="7"/>
  <c r="AC1260" i="7"/>
  <c r="AE1260" i="7"/>
  <c r="AC1261" i="7"/>
  <c r="AE1261" i="7"/>
  <c r="AC1262" i="7"/>
  <c r="AE1262" i="7"/>
  <c r="AC1263" i="7"/>
  <c r="AE1263" i="7"/>
  <c r="AC1264" i="7"/>
  <c r="AE1264" i="7"/>
  <c r="AC1265" i="7"/>
  <c r="AE1265" i="7"/>
  <c r="AC1266" i="7"/>
  <c r="AE1266" i="7"/>
  <c r="AC1267" i="7"/>
  <c r="AE1267" i="7"/>
  <c r="AC1268" i="7"/>
  <c r="AE1268" i="7"/>
  <c r="AC1269" i="7"/>
  <c r="AE1269" i="7"/>
  <c r="AC1270" i="7"/>
  <c r="AE1270" i="7"/>
  <c r="AC1271" i="7"/>
  <c r="AE1271" i="7"/>
  <c r="AC1272" i="7"/>
  <c r="AE1272" i="7"/>
  <c r="AC1273" i="7"/>
  <c r="AE1273" i="7"/>
  <c r="AC1274" i="7"/>
  <c r="AE1274" i="7"/>
  <c r="AC1275" i="7"/>
  <c r="AE1275" i="7"/>
  <c r="AC1276" i="7"/>
  <c r="AE1276" i="7"/>
  <c r="AC1277" i="7"/>
  <c r="AE1277" i="7"/>
  <c r="AC1278" i="7"/>
  <c r="AE1278" i="7"/>
  <c r="AC1279" i="7"/>
  <c r="AE1279" i="7"/>
  <c r="AC1280" i="7"/>
  <c r="AE1280" i="7"/>
  <c r="AC1281" i="7"/>
  <c r="AE1281" i="7"/>
  <c r="AC1282" i="7"/>
  <c r="AE1282" i="7"/>
  <c r="AC1283" i="7"/>
  <c r="AE1283" i="7"/>
  <c r="AC1284" i="7"/>
  <c r="AE1284" i="7"/>
  <c r="AC1285" i="7"/>
  <c r="AE1285" i="7"/>
  <c r="AC1286" i="7"/>
  <c r="AE1286" i="7"/>
  <c r="AC1287" i="7"/>
  <c r="AE1287" i="7"/>
  <c r="AC1288" i="7"/>
  <c r="AE1288" i="7"/>
  <c r="AC1289" i="7"/>
  <c r="AE1289" i="7"/>
  <c r="AC1290" i="7"/>
  <c r="AE1290" i="7"/>
  <c r="AC1291" i="7"/>
  <c r="AE1291" i="7"/>
  <c r="AC1292" i="7"/>
  <c r="AE1292" i="7"/>
  <c r="AC1293" i="7"/>
  <c r="AE1293" i="7"/>
  <c r="AC1294" i="7"/>
  <c r="AE1294" i="7"/>
  <c r="AC1295" i="7"/>
  <c r="AE1295" i="7"/>
  <c r="AC1296" i="7"/>
  <c r="AE1296" i="7"/>
  <c r="AC1297" i="7"/>
  <c r="AE1297" i="7"/>
  <c r="AC1298" i="7"/>
  <c r="AE1298" i="7"/>
  <c r="AC1299" i="7"/>
  <c r="AE1299" i="7"/>
  <c r="AC1300" i="7"/>
  <c r="AE1300" i="7"/>
  <c r="AC1301" i="7"/>
  <c r="AE1301" i="7"/>
  <c r="AC1302" i="7"/>
  <c r="AE1302" i="7"/>
  <c r="AC1303" i="7"/>
  <c r="AE1303" i="7"/>
  <c r="AC1304" i="7"/>
  <c r="AE1304" i="7"/>
  <c r="AC1305" i="7"/>
  <c r="AE1305" i="7"/>
  <c r="AC1306" i="7"/>
  <c r="AE1306" i="7"/>
  <c r="AC1307" i="7"/>
  <c r="AE1307" i="7"/>
  <c r="AC1308" i="7"/>
  <c r="AE1308" i="7"/>
  <c r="AC1309" i="7"/>
  <c r="AE1309" i="7"/>
  <c r="AC1310" i="7"/>
  <c r="AE1310" i="7"/>
  <c r="AC1311" i="7"/>
  <c r="AE1311" i="7"/>
  <c r="AC1312" i="7"/>
  <c r="AE1312" i="7"/>
  <c r="AC1313" i="7"/>
  <c r="AE1313" i="7"/>
  <c r="AC1314" i="7"/>
  <c r="AE1314" i="7"/>
  <c r="AC1315" i="7"/>
  <c r="AE1315" i="7"/>
  <c r="AC1316" i="7"/>
  <c r="AE1316" i="7"/>
  <c r="AC1317" i="7"/>
  <c r="AE1317" i="7"/>
  <c r="AC1318" i="7"/>
  <c r="AE1318" i="7"/>
  <c r="AC1319" i="7"/>
  <c r="AE1319" i="7"/>
  <c r="AC1320" i="7"/>
  <c r="AE1320" i="7"/>
  <c r="AC1321" i="7"/>
  <c r="AE1321" i="7"/>
  <c r="AC1322" i="7"/>
  <c r="AE1322" i="7"/>
  <c r="AC1323" i="7"/>
  <c r="AE1323" i="7"/>
  <c r="AC5" i="7"/>
  <c r="AE5" i="7"/>
  <c r="AC6" i="7"/>
  <c r="AE6" i="7"/>
  <c r="AC7" i="7"/>
  <c r="AE7" i="7"/>
  <c r="AC8" i="7"/>
  <c r="AE8" i="7"/>
  <c r="AC9" i="7"/>
  <c r="AE9" i="7"/>
  <c r="AC10" i="7"/>
  <c r="AE10" i="7"/>
  <c r="AC11" i="7"/>
  <c r="AE11" i="7"/>
  <c r="AC12" i="7"/>
  <c r="AE12" i="7"/>
  <c r="AC13" i="7"/>
  <c r="AE13" i="7"/>
  <c r="AC14" i="7"/>
  <c r="AE14" i="7"/>
  <c r="AC15" i="7"/>
  <c r="AE15" i="7"/>
  <c r="AC16" i="7"/>
  <c r="AE16" i="7"/>
  <c r="AC17" i="7"/>
  <c r="AE17" i="7"/>
  <c r="AC18" i="7"/>
  <c r="AE18" i="7"/>
  <c r="AC19" i="7"/>
  <c r="AE19" i="7"/>
  <c r="AC20" i="7"/>
  <c r="AE20" i="7"/>
  <c r="AC21" i="7"/>
  <c r="AE21" i="7"/>
  <c r="AC22" i="7"/>
  <c r="AE22" i="7"/>
  <c r="AC23" i="7"/>
  <c r="AE23" i="7"/>
  <c r="AC24" i="7"/>
  <c r="AE24" i="7"/>
  <c r="AC25" i="7"/>
  <c r="AE25" i="7"/>
  <c r="AC26" i="7"/>
  <c r="AE26" i="7"/>
  <c r="AC27" i="7"/>
  <c r="AE27" i="7"/>
  <c r="AC28" i="7"/>
  <c r="AE28" i="7"/>
  <c r="AC29" i="7"/>
  <c r="AE29" i="7"/>
  <c r="AC30" i="7"/>
  <c r="AE30" i="7"/>
  <c r="AC31" i="7"/>
  <c r="AE31" i="7"/>
  <c r="AC32" i="7"/>
  <c r="AE32" i="7"/>
  <c r="AC33" i="7"/>
  <c r="AE33" i="7"/>
  <c r="AC34" i="7"/>
  <c r="AE34" i="7"/>
  <c r="AC35" i="7"/>
  <c r="AE35" i="7"/>
  <c r="AC36" i="7"/>
  <c r="AE36" i="7"/>
  <c r="AC37" i="7"/>
  <c r="AE37" i="7"/>
  <c r="AC38" i="7"/>
  <c r="AE38" i="7"/>
  <c r="AC39" i="7"/>
  <c r="AE39" i="7"/>
  <c r="AC40" i="7"/>
  <c r="AE40" i="7"/>
  <c r="AC41" i="7"/>
  <c r="AE41" i="7"/>
  <c r="AC42" i="7"/>
  <c r="AE42" i="7"/>
  <c r="AC43" i="7"/>
  <c r="AE43" i="7"/>
  <c r="AC44" i="7"/>
  <c r="AE44" i="7"/>
  <c r="AC45" i="7"/>
  <c r="AE45" i="7"/>
  <c r="AC46" i="7"/>
  <c r="AE46" i="7"/>
  <c r="AC47" i="7"/>
  <c r="AE47" i="7"/>
  <c r="AC48" i="7"/>
  <c r="AE48" i="7"/>
  <c r="AC49" i="7"/>
  <c r="AE49" i="7"/>
  <c r="AC50" i="7"/>
  <c r="AE50" i="7"/>
  <c r="AC51" i="7"/>
  <c r="AE51" i="7"/>
  <c r="AC52" i="7"/>
  <c r="AE52" i="7"/>
  <c r="AC53" i="7"/>
  <c r="AE53" i="7"/>
  <c r="AC54" i="7"/>
  <c r="AE54" i="7"/>
  <c r="AC55" i="7"/>
  <c r="AE55" i="7"/>
  <c r="AC56" i="7"/>
  <c r="AE56" i="7"/>
  <c r="AC57" i="7"/>
  <c r="AE57" i="7"/>
  <c r="AC58" i="7"/>
  <c r="AE58" i="7"/>
  <c r="AC59" i="7"/>
  <c r="AE59" i="7"/>
  <c r="AC60" i="7"/>
  <c r="AE60" i="7"/>
  <c r="AC61" i="7"/>
  <c r="AE61" i="7"/>
  <c r="AC62" i="7"/>
  <c r="AE62" i="7"/>
  <c r="AC63" i="7"/>
  <c r="AE63" i="7"/>
  <c r="AC64" i="7"/>
  <c r="AE64" i="7"/>
  <c r="AC65" i="7"/>
  <c r="AE65" i="7"/>
  <c r="AC66" i="7"/>
  <c r="AE66" i="7"/>
  <c r="AC67" i="7"/>
  <c r="AE67" i="7"/>
  <c r="AC68" i="7"/>
  <c r="AE68" i="7"/>
  <c r="AC69" i="7"/>
  <c r="AE69" i="7"/>
  <c r="AC70" i="7"/>
  <c r="AE70" i="7"/>
  <c r="AC71" i="7"/>
  <c r="AE71" i="7"/>
  <c r="AC72" i="7"/>
  <c r="AE72" i="7"/>
  <c r="AC73" i="7"/>
  <c r="AE73" i="7"/>
  <c r="AC74" i="7"/>
  <c r="AE74" i="7"/>
  <c r="AC75" i="7"/>
  <c r="AE75" i="7"/>
  <c r="AC76" i="7"/>
  <c r="AE76" i="7"/>
  <c r="AC77" i="7"/>
  <c r="AE77" i="7"/>
  <c r="AC78" i="7"/>
  <c r="AE78" i="7"/>
  <c r="AC79" i="7"/>
  <c r="AE79" i="7"/>
  <c r="AC80" i="7"/>
  <c r="AE80" i="7"/>
  <c r="AC81" i="7"/>
  <c r="AE81" i="7"/>
  <c r="AC82" i="7"/>
  <c r="AE82" i="7"/>
  <c r="AC83" i="7"/>
  <c r="AE83" i="7"/>
  <c r="AC84" i="7"/>
  <c r="AE84" i="7"/>
  <c r="AC85" i="7"/>
  <c r="AE85" i="7"/>
  <c r="AC86" i="7"/>
  <c r="AE86" i="7"/>
  <c r="AC87" i="7"/>
  <c r="AE87" i="7"/>
  <c r="AC88" i="7"/>
  <c r="AE88" i="7"/>
  <c r="AC89" i="7"/>
  <c r="AE89" i="7"/>
  <c r="AC90" i="7"/>
  <c r="AE90" i="7"/>
  <c r="AC91" i="7"/>
  <c r="AE91" i="7"/>
  <c r="AC92" i="7"/>
  <c r="AE92" i="7"/>
  <c r="AC93" i="7"/>
  <c r="AE93" i="7"/>
  <c r="AC94" i="7"/>
  <c r="AE94" i="7"/>
  <c r="AC95" i="7"/>
  <c r="AE95" i="7"/>
  <c r="AC96" i="7"/>
  <c r="AE96" i="7"/>
  <c r="AC97" i="7"/>
  <c r="AE97" i="7"/>
  <c r="AC98" i="7"/>
  <c r="AE98" i="7"/>
  <c r="AC99" i="7"/>
  <c r="AE99" i="7"/>
  <c r="AC100" i="7"/>
  <c r="AE100" i="7"/>
  <c r="AC101" i="7"/>
  <c r="AE101" i="7"/>
  <c r="AC102" i="7"/>
  <c r="AE102" i="7"/>
  <c r="AC103" i="7"/>
  <c r="AE103" i="7"/>
  <c r="AC104" i="7"/>
  <c r="AE104" i="7"/>
  <c r="AC105" i="7"/>
  <c r="AE105" i="7"/>
  <c r="AC106" i="7"/>
  <c r="AE106" i="7"/>
  <c r="AC107" i="7"/>
  <c r="AE107" i="7"/>
  <c r="AC108" i="7"/>
  <c r="AE108" i="7"/>
  <c r="AC109" i="7"/>
  <c r="AE109" i="7"/>
  <c r="AC110" i="7"/>
  <c r="AE110" i="7"/>
  <c r="AC111" i="7"/>
  <c r="AE111" i="7"/>
  <c r="AC112" i="7"/>
  <c r="AE112" i="7"/>
  <c r="AC113" i="7"/>
  <c r="AE113" i="7"/>
  <c r="AC114" i="7"/>
  <c r="AE114" i="7"/>
  <c r="AC115" i="7"/>
  <c r="AE115" i="7"/>
  <c r="AC116" i="7"/>
  <c r="AE116" i="7"/>
  <c r="AC117" i="7"/>
  <c r="AE117" i="7"/>
  <c r="AC118" i="7"/>
  <c r="AE118" i="7"/>
  <c r="AC119" i="7"/>
  <c r="AE119" i="7"/>
  <c r="AC120" i="7"/>
  <c r="AE120" i="7"/>
  <c r="AC121" i="7"/>
  <c r="AE121" i="7"/>
  <c r="AC122" i="7"/>
  <c r="AE122" i="7"/>
  <c r="AC123" i="7"/>
  <c r="AE123" i="7"/>
  <c r="AC124" i="7"/>
  <c r="AE124" i="7"/>
  <c r="AC125" i="7"/>
  <c r="AE125" i="7"/>
  <c r="AC126" i="7"/>
  <c r="AE126" i="7"/>
  <c r="AC127" i="7"/>
  <c r="AE127" i="7"/>
  <c r="AC128" i="7"/>
  <c r="AE128" i="7"/>
  <c r="AC129" i="7"/>
  <c r="AE129" i="7"/>
  <c r="AC130" i="7"/>
  <c r="AE130" i="7"/>
  <c r="AC131" i="7"/>
  <c r="AE131" i="7"/>
  <c r="AC132" i="7"/>
  <c r="AE132" i="7"/>
  <c r="AC133" i="7"/>
  <c r="AE133" i="7"/>
  <c r="AC134" i="7"/>
  <c r="AE134" i="7"/>
  <c r="AC135" i="7"/>
  <c r="AE135" i="7"/>
  <c r="AC136" i="7"/>
  <c r="AE136" i="7"/>
  <c r="AC137" i="7"/>
  <c r="AE137" i="7"/>
  <c r="AC138" i="7"/>
  <c r="AE138" i="7"/>
  <c r="AC139" i="7"/>
  <c r="AE139" i="7"/>
  <c r="AC140" i="7"/>
  <c r="AE140" i="7"/>
  <c r="AC141" i="7"/>
  <c r="AE141" i="7"/>
  <c r="AC142" i="7"/>
  <c r="AE142" i="7"/>
  <c r="AC143" i="7"/>
  <c r="AE143" i="7"/>
  <c r="AC144" i="7"/>
  <c r="AE144" i="7"/>
  <c r="AC145" i="7"/>
  <c r="AE145" i="7"/>
  <c r="AC146" i="7"/>
  <c r="AE146" i="7"/>
  <c r="AC147" i="7"/>
  <c r="AE147" i="7"/>
  <c r="AC148" i="7"/>
  <c r="AE148" i="7"/>
  <c r="AC149" i="7"/>
  <c r="AE149" i="7"/>
  <c r="AC150" i="7"/>
  <c r="AE150" i="7"/>
  <c r="AC151" i="7"/>
  <c r="AE151" i="7"/>
  <c r="AC152" i="7"/>
  <c r="AE152" i="7"/>
  <c r="AC153" i="7"/>
  <c r="AE153" i="7"/>
  <c r="AC154" i="7"/>
  <c r="AE154" i="7"/>
  <c r="AC155" i="7"/>
  <c r="AE155" i="7"/>
  <c r="AC156" i="7"/>
  <c r="AE156" i="7"/>
  <c r="AC157" i="7"/>
  <c r="AE157" i="7"/>
  <c r="AC158" i="7"/>
  <c r="AE158" i="7"/>
  <c r="AC159" i="7"/>
  <c r="AE159" i="7"/>
  <c r="AC160" i="7"/>
  <c r="AE160" i="7"/>
  <c r="AC161" i="7"/>
  <c r="AE161" i="7"/>
  <c r="AC162" i="7"/>
  <c r="AE162" i="7"/>
  <c r="AC163" i="7"/>
  <c r="AE163" i="7"/>
  <c r="AC164" i="7"/>
  <c r="AE164" i="7"/>
  <c r="AC165" i="7"/>
  <c r="AE165" i="7"/>
  <c r="AC166" i="7"/>
  <c r="AE166" i="7"/>
  <c r="AC167" i="7"/>
  <c r="AE167" i="7"/>
  <c r="AC168" i="7"/>
  <c r="AE168" i="7"/>
  <c r="AC169" i="7"/>
  <c r="AE169" i="7"/>
  <c r="AC170" i="7"/>
  <c r="AE170" i="7"/>
  <c r="AC171" i="7"/>
  <c r="AE171" i="7"/>
  <c r="AC172" i="7"/>
  <c r="AE172" i="7"/>
  <c r="AC173" i="7"/>
  <c r="AE173" i="7"/>
  <c r="AC174" i="7"/>
  <c r="AE174" i="7"/>
  <c r="AC175" i="7"/>
  <c r="AE175" i="7"/>
  <c r="AC176" i="7"/>
  <c r="AE176" i="7"/>
  <c r="AC177" i="7"/>
  <c r="AE177" i="7"/>
  <c r="AC178" i="7"/>
  <c r="AE178" i="7"/>
  <c r="AC179" i="7"/>
  <c r="AE179" i="7"/>
  <c r="AC180" i="7"/>
  <c r="AE180" i="7"/>
  <c r="AC181" i="7"/>
  <c r="AE181" i="7"/>
  <c r="AC182" i="7"/>
  <c r="AE182" i="7"/>
  <c r="AC183" i="7"/>
  <c r="AE183" i="7"/>
  <c r="AC184" i="7"/>
  <c r="AE184" i="7"/>
  <c r="AC185" i="7"/>
  <c r="AE185" i="7"/>
  <c r="AC186" i="7"/>
  <c r="AE186" i="7"/>
  <c r="AC187" i="7"/>
  <c r="AE187" i="7"/>
  <c r="AC188" i="7"/>
  <c r="AE188" i="7"/>
  <c r="AC189" i="7"/>
  <c r="AE189" i="7"/>
  <c r="AC190" i="7"/>
  <c r="AE190" i="7"/>
  <c r="AC191" i="7"/>
  <c r="AE191" i="7"/>
  <c r="AC192" i="7"/>
  <c r="AE192" i="7"/>
  <c r="AC193" i="7"/>
  <c r="AE193" i="7"/>
  <c r="AC194" i="7"/>
  <c r="AE194" i="7"/>
  <c r="AC195" i="7"/>
  <c r="AE195" i="7"/>
  <c r="AC196" i="7"/>
  <c r="AE196" i="7"/>
  <c r="AC197" i="7"/>
  <c r="AE197" i="7"/>
  <c r="AC198" i="7"/>
  <c r="AE198" i="7"/>
  <c r="AC199" i="7"/>
  <c r="AE199" i="7"/>
  <c r="AC200" i="7"/>
  <c r="AE200" i="7"/>
  <c r="AC201" i="7"/>
  <c r="AE201" i="7"/>
  <c r="AC202" i="7"/>
  <c r="AE202" i="7"/>
  <c r="AC203" i="7"/>
  <c r="AE203" i="7"/>
  <c r="AC204" i="7"/>
  <c r="AE204" i="7"/>
  <c r="AC205" i="7"/>
  <c r="AE205" i="7"/>
  <c r="AC206" i="7"/>
  <c r="AE206" i="7"/>
  <c r="AC207" i="7"/>
  <c r="AE207" i="7"/>
  <c r="AC208" i="7"/>
  <c r="AE208" i="7"/>
  <c r="AC209" i="7"/>
  <c r="AE209" i="7"/>
  <c r="AC210" i="7"/>
  <c r="AE210" i="7"/>
  <c r="AC211" i="7"/>
  <c r="AE211" i="7"/>
  <c r="AC212" i="7"/>
  <c r="AE212" i="7"/>
  <c r="AC213" i="7"/>
  <c r="AE213" i="7"/>
  <c r="AC214" i="7"/>
  <c r="AE214" i="7"/>
  <c r="AC215" i="7"/>
  <c r="AE215" i="7"/>
  <c r="AC216" i="7"/>
  <c r="AE216" i="7"/>
  <c r="AC217" i="7"/>
  <c r="AE217" i="7"/>
  <c r="AC218" i="7"/>
  <c r="AE218" i="7"/>
  <c r="AC219" i="7"/>
  <c r="AE219" i="7"/>
  <c r="AC220" i="7"/>
  <c r="AE220" i="7"/>
  <c r="AC221" i="7"/>
  <c r="AE221" i="7"/>
  <c r="AC222" i="7"/>
  <c r="AE222" i="7"/>
  <c r="AC223" i="7"/>
  <c r="AE223" i="7"/>
  <c r="AC224" i="7"/>
  <c r="AE224" i="7"/>
  <c r="AC225" i="7"/>
  <c r="AE225" i="7"/>
  <c r="AC226" i="7"/>
  <c r="AE226" i="7"/>
  <c r="AC227" i="7"/>
  <c r="AE227" i="7"/>
  <c r="AC228" i="7"/>
  <c r="AE228" i="7"/>
  <c r="AC229" i="7"/>
  <c r="AE229" i="7"/>
  <c r="AC230" i="7"/>
  <c r="AE230" i="7"/>
  <c r="AC231" i="7"/>
  <c r="AE231" i="7"/>
  <c r="AC232" i="7"/>
  <c r="AE232" i="7"/>
  <c r="AC233" i="7"/>
  <c r="AE233" i="7"/>
  <c r="AC234" i="7"/>
  <c r="AE234" i="7"/>
  <c r="AC235" i="7"/>
  <c r="AE235" i="7"/>
  <c r="AC236" i="7"/>
  <c r="AE236" i="7"/>
  <c r="AC237" i="7"/>
  <c r="AE237" i="7"/>
  <c r="AC238" i="7"/>
  <c r="AE238" i="7"/>
  <c r="AC239" i="7"/>
  <c r="AE239" i="7"/>
  <c r="AC240" i="7"/>
  <c r="AE240" i="7"/>
  <c r="AC241" i="7"/>
  <c r="AE241" i="7"/>
  <c r="AC242" i="7"/>
  <c r="AE242" i="7"/>
  <c r="AC243" i="7"/>
  <c r="AE243" i="7"/>
  <c r="AC244" i="7"/>
  <c r="AE244" i="7"/>
  <c r="AC245" i="7"/>
  <c r="AE245" i="7"/>
  <c r="AC246" i="7"/>
  <c r="AE246" i="7"/>
  <c r="AC247" i="7"/>
  <c r="AE247" i="7"/>
  <c r="AC248" i="7"/>
  <c r="AE248" i="7"/>
  <c r="AC249" i="7"/>
  <c r="AE249" i="7"/>
  <c r="AC250" i="7"/>
  <c r="AE250" i="7"/>
  <c r="AC251" i="7"/>
  <c r="AE251" i="7"/>
  <c r="AC252" i="7"/>
  <c r="AE252" i="7"/>
  <c r="AC253" i="7"/>
  <c r="AE253" i="7"/>
  <c r="AC254" i="7"/>
  <c r="AE254" i="7"/>
  <c r="AC255" i="7"/>
  <c r="AE255" i="7"/>
  <c r="AC256" i="7"/>
  <c r="AE256" i="7"/>
  <c r="AC257" i="7"/>
  <c r="AE257" i="7"/>
  <c r="AC258" i="7"/>
  <c r="AE258" i="7"/>
  <c r="AC259" i="7"/>
  <c r="AE259" i="7"/>
  <c r="AC260" i="7"/>
  <c r="AE260" i="7"/>
  <c r="AC261" i="7"/>
  <c r="AE261" i="7"/>
  <c r="AC262" i="7"/>
  <c r="AE262" i="7"/>
  <c r="AC263" i="7"/>
  <c r="AE263" i="7"/>
  <c r="AC264" i="7"/>
  <c r="AE264" i="7"/>
  <c r="AC265" i="7"/>
  <c r="AE265" i="7"/>
  <c r="AC266" i="7"/>
  <c r="AE266" i="7"/>
  <c r="AC267" i="7"/>
  <c r="AE267" i="7"/>
  <c r="AC268" i="7"/>
  <c r="AE268" i="7"/>
  <c r="AC269" i="7"/>
  <c r="AE269" i="7"/>
  <c r="AC270" i="7"/>
  <c r="AE270" i="7"/>
  <c r="AC271" i="7"/>
  <c r="AE271" i="7"/>
  <c r="AC272" i="7"/>
  <c r="AE272" i="7"/>
  <c r="AC273" i="7"/>
  <c r="AE273" i="7"/>
  <c r="AC274" i="7"/>
  <c r="AE274" i="7"/>
  <c r="AC275" i="7"/>
  <c r="AE275" i="7"/>
  <c r="AC276" i="7"/>
  <c r="AE276" i="7"/>
  <c r="AC277" i="7"/>
  <c r="AE277" i="7"/>
  <c r="AC278" i="7"/>
  <c r="AE278" i="7"/>
  <c r="AC279" i="7"/>
  <c r="AE279" i="7"/>
  <c r="AC280" i="7"/>
  <c r="AE280" i="7"/>
  <c r="AC281" i="7"/>
  <c r="AE281" i="7"/>
  <c r="AC282" i="7"/>
  <c r="AE282" i="7"/>
  <c r="AC283" i="7"/>
  <c r="AE283" i="7"/>
  <c r="AC284" i="7"/>
  <c r="AE284" i="7"/>
  <c r="AC285" i="7"/>
  <c r="AE285" i="7"/>
  <c r="AC286" i="7"/>
  <c r="AE286" i="7"/>
  <c r="AC287" i="7"/>
  <c r="AE287" i="7"/>
  <c r="AC288" i="7"/>
  <c r="AE288" i="7"/>
  <c r="AC289" i="7"/>
  <c r="AE289" i="7"/>
  <c r="AC290" i="7"/>
  <c r="AE290" i="7"/>
  <c r="AC291" i="7"/>
  <c r="AE291" i="7"/>
  <c r="AC292" i="7"/>
  <c r="AE292" i="7"/>
  <c r="AC293" i="7"/>
  <c r="AE293" i="7"/>
  <c r="AC294" i="7"/>
  <c r="AE294" i="7"/>
  <c r="AC295" i="7"/>
  <c r="AE295" i="7"/>
  <c r="AC296" i="7"/>
  <c r="AE296" i="7"/>
  <c r="AC297" i="7"/>
  <c r="AE297" i="7"/>
  <c r="AC298" i="7"/>
  <c r="AE298" i="7"/>
  <c r="AC299" i="7"/>
  <c r="AE299" i="7"/>
  <c r="AC300" i="7"/>
  <c r="AE300" i="7"/>
  <c r="AC301" i="7"/>
  <c r="AE301" i="7"/>
  <c r="AC302" i="7"/>
  <c r="AE302" i="7"/>
  <c r="AC303" i="7"/>
  <c r="AE303" i="7"/>
  <c r="AC304" i="7"/>
  <c r="AE304" i="7"/>
  <c r="AC305" i="7"/>
  <c r="AE305" i="7"/>
  <c r="AC306" i="7"/>
  <c r="AE306" i="7"/>
  <c r="AC307" i="7"/>
  <c r="AE307" i="7"/>
  <c r="AC308" i="7"/>
  <c r="AE308" i="7"/>
  <c r="AC309" i="7"/>
  <c r="AE309" i="7"/>
  <c r="AC310" i="7"/>
  <c r="AE310" i="7"/>
  <c r="AC311" i="7"/>
  <c r="AE311" i="7"/>
  <c r="AC312" i="7"/>
  <c r="AE312" i="7"/>
  <c r="AC313" i="7"/>
  <c r="AE313" i="7"/>
  <c r="AC314" i="7"/>
  <c r="AE314" i="7"/>
  <c r="AC315" i="7"/>
  <c r="AE315" i="7"/>
  <c r="AC316" i="7"/>
  <c r="AE316" i="7"/>
  <c r="AC317" i="7"/>
  <c r="AE317" i="7"/>
  <c r="AC318" i="7"/>
  <c r="AE318" i="7"/>
  <c r="AC319" i="7"/>
  <c r="AE319" i="7"/>
  <c r="AC320" i="7"/>
  <c r="AE320" i="7"/>
  <c r="AC321" i="7"/>
  <c r="AE321" i="7"/>
  <c r="AC322" i="7"/>
  <c r="AE322" i="7"/>
  <c r="AC323" i="7"/>
  <c r="AE323" i="7"/>
  <c r="AC324" i="7"/>
  <c r="AE324" i="7"/>
  <c r="AC325" i="7"/>
  <c r="AE325" i="7"/>
  <c r="AC326" i="7"/>
  <c r="AE326" i="7"/>
  <c r="AC327" i="7"/>
  <c r="AE327" i="7"/>
  <c r="AC328" i="7"/>
  <c r="AE328" i="7"/>
  <c r="AC329" i="7"/>
  <c r="AE329" i="7"/>
  <c r="AC330" i="7"/>
  <c r="AE330" i="7"/>
  <c r="AC331" i="7"/>
  <c r="AE331" i="7"/>
  <c r="AC332" i="7"/>
  <c r="AE332" i="7"/>
  <c r="AC333" i="7"/>
  <c r="AE333" i="7"/>
  <c r="AC334" i="7"/>
  <c r="AE334" i="7"/>
  <c r="AC335" i="7"/>
  <c r="AE335" i="7"/>
  <c r="AC336" i="7"/>
  <c r="AE336" i="7"/>
  <c r="AC337" i="7"/>
  <c r="AE337" i="7"/>
  <c r="AC338" i="7"/>
  <c r="AE338" i="7"/>
  <c r="AC339" i="7"/>
  <c r="AE339" i="7"/>
  <c r="AC340" i="7"/>
  <c r="AE340" i="7"/>
  <c r="AC341" i="7"/>
  <c r="AE341" i="7"/>
  <c r="AC342" i="7"/>
  <c r="AE342" i="7"/>
  <c r="AC343" i="7"/>
  <c r="AE343" i="7"/>
  <c r="AC344" i="7"/>
  <c r="AE344" i="7"/>
  <c r="AC345" i="7"/>
  <c r="AE345" i="7"/>
  <c r="AC346" i="7"/>
  <c r="AE346" i="7"/>
  <c r="AC347" i="7"/>
  <c r="AE347" i="7"/>
  <c r="AC348" i="7"/>
  <c r="AE348" i="7"/>
  <c r="AC349" i="7"/>
  <c r="AE349" i="7"/>
  <c r="AC350" i="7"/>
  <c r="AE350" i="7"/>
  <c r="AC351" i="7"/>
  <c r="AE351" i="7"/>
  <c r="AC352" i="7"/>
  <c r="AE352" i="7"/>
  <c r="AC353" i="7"/>
  <c r="AE353" i="7"/>
  <c r="AC354" i="7"/>
  <c r="AE354" i="7"/>
  <c r="AC355" i="7"/>
  <c r="AE355" i="7"/>
  <c r="AC356" i="7"/>
  <c r="AE356" i="7"/>
  <c r="AC357" i="7"/>
  <c r="AE357" i="7"/>
  <c r="AC358" i="7"/>
  <c r="AE358" i="7"/>
  <c r="AC359" i="7"/>
  <c r="AE359" i="7"/>
  <c r="AC360" i="7"/>
  <c r="AE360" i="7"/>
  <c r="AC361" i="7"/>
  <c r="AE361" i="7"/>
  <c r="AC362" i="7"/>
  <c r="AE362" i="7"/>
  <c r="AC363" i="7"/>
  <c r="AE363" i="7"/>
  <c r="AC364" i="7"/>
  <c r="AE364" i="7"/>
  <c r="AC365" i="7"/>
  <c r="AE365" i="7"/>
  <c r="AC366" i="7"/>
  <c r="AE366" i="7"/>
  <c r="AC367" i="7"/>
  <c r="AE367" i="7"/>
  <c r="AC368" i="7"/>
  <c r="AE368" i="7"/>
  <c r="AC369" i="7"/>
  <c r="AE369" i="7"/>
  <c r="AC370" i="7"/>
  <c r="AE370" i="7"/>
  <c r="AC371" i="7"/>
  <c r="AE371" i="7"/>
  <c r="AC372" i="7"/>
  <c r="AE372" i="7"/>
  <c r="AC373" i="7"/>
  <c r="AE373" i="7"/>
  <c r="AC374" i="7"/>
  <c r="AE374" i="7"/>
  <c r="AC375" i="7"/>
  <c r="AE375" i="7"/>
  <c r="AC376" i="7"/>
  <c r="AE376" i="7"/>
  <c r="AC377" i="7"/>
  <c r="AE377" i="7"/>
  <c r="AC378" i="7"/>
  <c r="AE378" i="7"/>
  <c r="AC4" i="7"/>
  <c r="AE4" i="7"/>
  <c r="BD8" i="1"/>
  <c r="BE8" i="1"/>
  <c r="BD9" i="1"/>
  <c r="BE9" i="1"/>
  <c r="BD10" i="1"/>
  <c r="BE10" i="1"/>
  <c r="BD187" i="1"/>
  <c r="BE187" i="1"/>
  <c r="BD188" i="1"/>
  <c r="BE188" i="1"/>
  <c r="BD189" i="1"/>
  <c r="BE189" i="1"/>
  <c r="BD190" i="1"/>
  <c r="BE190" i="1"/>
  <c r="BD191" i="1"/>
  <c r="BE191" i="1"/>
  <c r="BD192" i="1"/>
  <c r="BE192" i="1"/>
  <c r="BD193" i="1"/>
  <c r="BE193" i="1"/>
  <c r="BD194" i="1"/>
  <c r="BE194" i="1"/>
  <c r="BD195" i="1"/>
  <c r="BE195" i="1"/>
  <c r="BD196" i="1"/>
  <c r="BE196" i="1"/>
  <c r="BD197" i="1"/>
  <c r="BE197" i="1"/>
  <c r="BD198" i="1"/>
  <c r="BE198" i="1"/>
  <c r="BD199" i="1"/>
  <c r="BE199" i="1"/>
  <c r="BD200" i="1"/>
  <c r="BE200" i="1"/>
  <c r="BD201" i="1"/>
  <c r="BE201" i="1"/>
  <c r="BD202" i="1"/>
  <c r="BE202" i="1"/>
  <c r="BD203" i="1"/>
  <c r="BE203" i="1"/>
  <c r="BD204" i="1"/>
  <c r="BE204" i="1"/>
  <c r="BD205" i="1"/>
  <c r="BE205" i="1"/>
  <c r="BD206" i="1"/>
  <c r="BE206" i="1"/>
  <c r="BD207" i="1"/>
  <c r="BE207" i="1"/>
  <c r="BD208" i="1"/>
  <c r="BE208" i="1"/>
  <c r="BD209" i="1"/>
  <c r="BE209" i="1"/>
  <c r="BD210" i="1"/>
  <c r="BE210" i="1"/>
  <c r="BD211" i="1"/>
  <c r="BE211" i="1"/>
  <c r="BD212" i="1"/>
  <c r="BE212" i="1"/>
  <c r="BD213" i="1"/>
  <c r="BE213" i="1"/>
  <c r="BD214" i="1"/>
  <c r="BE214" i="1"/>
  <c r="BD215" i="1"/>
  <c r="BE215" i="1"/>
  <c r="BD216" i="1"/>
  <c r="BE216" i="1"/>
  <c r="BD217" i="1"/>
  <c r="BE217" i="1"/>
  <c r="BD218" i="1"/>
  <c r="BE218" i="1"/>
  <c r="BD219" i="1"/>
  <c r="BE219" i="1"/>
  <c r="BD220" i="1"/>
  <c r="BE220" i="1"/>
  <c r="BD221" i="1"/>
  <c r="BE221" i="1"/>
  <c r="BD222" i="1"/>
  <c r="BE222" i="1"/>
  <c r="BD223" i="1"/>
  <c r="BE223" i="1"/>
  <c r="BD224" i="1"/>
  <c r="BE224" i="1"/>
  <c r="BD225" i="1"/>
  <c r="BE225" i="1"/>
  <c r="BD226" i="1"/>
  <c r="BE226" i="1"/>
  <c r="BD227" i="1"/>
  <c r="BE227" i="1"/>
  <c r="BD228" i="1"/>
  <c r="BE228" i="1"/>
  <c r="BD229" i="1"/>
  <c r="BE229" i="1"/>
  <c r="BD230" i="1"/>
  <c r="BE230" i="1"/>
  <c r="BD231" i="1"/>
  <c r="BE231" i="1"/>
  <c r="BD232" i="1"/>
  <c r="BE232" i="1"/>
  <c r="BD233" i="1"/>
  <c r="BE233" i="1"/>
  <c r="BD234" i="1"/>
  <c r="BE234" i="1"/>
  <c r="BD235" i="1"/>
  <c r="BE235" i="1"/>
  <c r="BD236" i="1"/>
  <c r="BE236" i="1"/>
  <c r="BD237" i="1"/>
  <c r="BE237" i="1"/>
  <c r="BD238" i="1"/>
  <c r="BE238" i="1"/>
  <c r="BD239" i="1"/>
  <c r="BE239" i="1"/>
  <c r="BD240" i="1"/>
  <c r="BE240" i="1"/>
  <c r="BD241" i="1"/>
  <c r="BE241" i="1"/>
  <c r="BD242" i="1"/>
  <c r="BE242" i="1"/>
  <c r="BD243" i="1"/>
  <c r="BE243" i="1"/>
  <c r="BD244" i="1"/>
  <c r="BE244" i="1"/>
  <c r="BD245" i="1"/>
  <c r="BE245" i="1"/>
  <c r="BD246" i="1"/>
  <c r="BE246" i="1"/>
  <c r="BD247" i="1"/>
  <c r="BE247" i="1"/>
  <c r="BD248" i="1"/>
  <c r="BE248" i="1"/>
  <c r="BD249" i="1"/>
  <c r="BE249" i="1"/>
  <c r="BD250" i="1"/>
  <c r="BE250" i="1"/>
  <c r="BD251" i="1"/>
  <c r="BE251" i="1"/>
  <c r="BD252" i="1"/>
  <c r="BE252" i="1"/>
  <c r="BD253" i="1"/>
  <c r="BE253" i="1"/>
  <c r="BD254" i="1"/>
  <c r="BE254" i="1"/>
  <c r="BD255" i="1"/>
  <c r="BE255" i="1"/>
  <c r="BD256" i="1"/>
  <c r="BE256" i="1"/>
  <c r="BD257" i="1"/>
  <c r="BE257" i="1"/>
  <c r="BD258" i="1"/>
  <c r="BE258" i="1"/>
  <c r="BD259" i="1"/>
  <c r="BE259" i="1"/>
  <c r="BD260" i="1"/>
  <c r="BE260" i="1"/>
  <c r="BD261" i="1"/>
  <c r="BE261" i="1"/>
  <c r="BD262" i="1"/>
  <c r="BE262" i="1"/>
  <c r="BD263" i="1"/>
  <c r="BE263" i="1"/>
  <c r="BD264" i="1"/>
  <c r="BE264" i="1"/>
  <c r="BD265" i="1"/>
  <c r="BE265" i="1"/>
  <c r="BD266" i="1"/>
  <c r="BE266" i="1"/>
  <c r="BD267" i="1"/>
  <c r="BE267" i="1"/>
  <c r="BD268" i="1"/>
  <c r="BE268" i="1"/>
  <c r="BD269" i="1"/>
  <c r="BE269" i="1"/>
  <c r="BD270" i="1"/>
  <c r="BE270" i="1"/>
  <c r="BD271" i="1"/>
  <c r="BE271" i="1"/>
  <c r="BD272" i="1"/>
  <c r="BE272" i="1"/>
  <c r="BD273" i="1"/>
  <c r="BE273" i="1"/>
  <c r="BD274" i="1"/>
  <c r="BE274" i="1"/>
  <c r="BD275" i="1"/>
  <c r="BE275" i="1"/>
  <c r="BD276" i="1"/>
  <c r="BE276" i="1"/>
  <c r="BD277" i="1"/>
  <c r="BE277" i="1"/>
  <c r="BD278" i="1"/>
  <c r="BE278" i="1"/>
  <c r="BD279" i="1"/>
  <c r="BE279" i="1"/>
  <c r="BD280" i="1"/>
  <c r="BE280" i="1"/>
  <c r="BD281" i="1"/>
  <c r="BE281" i="1"/>
  <c r="BD282" i="1"/>
  <c r="BE282" i="1"/>
  <c r="BD283" i="1"/>
  <c r="BE283" i="1"/>
  <c r="BD284" i="1"/>
  <c r="BE284" i="1"/>
  <c r="BD285" i="1"/>
  <c r="BE285" i="1"/>
  <c r="BD286" i="1"/>
  <c r="BE286" i="1"/>
  <c r="BD287" i="1"/>
  <c r="BE287" i="1"/>
  <c r="BD288" i="1"/>
  <c r="BE288" i="1"/>
  <c r="BD289" i="1"/>
  <c r="BE289" i="1"/>
  <c r="BD290" i="1"/>
  <c r="BE290" i="1"/>
  <c r="BD291" i="1"/>
  <c r="BE291" i="1"/>
  <c r="BD292" i="1"/>
  <c r="BE292" i="1"/>
  <c r="BD293" i="1"/>
  <c r="BE293" i="1"/>
  <c r="BD294" i="1"/>
  <c r="BE294" i="1"/>
  <c r="BD295" i="1"/>
  <c r="BE295" i="1"/>
  <c r="BD296" i="1"/>
  <c r="BE296" i="1"/>
  <c r="BD297" i="1"/>
  <c r="BE297" i="1"/>
  <c r="BD298" i="1"/>
  <c r="BE298" i="1"/>
  <c r="BD299" i="1"/>
  <c r="BE299" i="1"/>
  <c r="BD300" i="1"/>
  <c r="BE300" i="1"/>
  <c r="BD301" i="1"/>
  <c r="BE301" i="1"/>
  <c r="BD302" i="1"/>
  <c r="BE302" i="1"/>
  <c r="BD303" i="1"/>
  <c r="BE303" i="1"/>
  <c r="BD304" i="1"/>
  <c r="BE304" i="1"/>
  <c r="BD305" i="1"/>
  <c r="BE305" i="1"/>
  <c r="BD306" i="1"/>
  <c r="BE306" i="1"/>
  <c r="BD307" i="1"/>
  <c r="BE307" i="1"/>
  <c r="BD308" i="1"/>
  <c r="BE308" i="1"/>
  <c r="BD309" i="1"/>
  <c r="BE309" i="1"/>
  <c r="BD310" i="1"/>
  <c r="BE310" i="1"/>
  <c r="BD311" i="1"/>
  <c r="BE311" i="1"/>
  <c r="BD312" i="1"/>
  <c r="BE312" i="1"/>
  <c r="BD313" i="1"/>
  <c r="BE313" i="1"/>
  <c r="BD314" i="1"/>
  <c r="BE314" i="1"/>
  <c r="BD315" i="1"/>
  <c r="BE315" i="1"/>
  <c r="BD316" i="1"/>
  <c r="BE316" i="1"/>
  <c r="BD317" i="1"/>
  <c r="BE317" i="1"/>
  <c r="BD318" i="1"/>
  <c r="BE318" i="1"/>
  <c r="BD319" i="1"/>
  <c r="BE319" i="1"/>
  <c r="BD320" i="1"/>
  <c r="BE320" i="1"/>
  <c r="BD321" i="1"/>
  <c r="BE321" i="1"/>
  <c r="BD322" i="1"/>
  <c r="BE322" i="1"/>
  <c r="BD323" i="1"/>
  <c r="BE323" i="1"/>
  <c r="BD324" i="1"/>
  <c r="BE324" i="1"/>
  <c r="BD325" i="1"/>
  <c r="BE325" i="1"/>
  <c r="BD326" i="1"/>
  <c r="BE326" i="1"/>
  <c r="BD327" i="1"/>
  <c r="BE327" i="1"/>
  <c r="BD328" i="1"/>
  <c r="BE328" i="1"/>
  <c r="BD329" i="1"/>
  <c r="BE329" i="1"/>
  <c r="BD330" i="1"/>
  <c r="BE330" i="1"/>
  <c r="BD331" i="1"/>
  <c r="BE331" i="1"/>
  <c r="BD332" i="1"/>
  <c r="BE332" i="1"/>
  <c r="BD333" i="1"/>
  <c r="BE333" i="1"/>
  <c r="BD334" i="1"/>
  <c r="BE334" i="1"/>
  <c r="BD335" i="1"/>
  <c r="BE335" i="1"/>
  <c r="BD336" i="1"/>
  <c r="BE336" i="1"/>
  <c r="BD337" i="1"/>
  <c r="BE337" i="1"/>
  <c r="BD338" i="1"/>
  <c r="BE338" i="1"/>
  <c r="BD339" i="1"/>
  <c r="BE339" i="1"/>
  <c r="BD340" i="1"/>
  <c r="BE340" i="1"/>
  <c r="BD341" i="1"/>
  <c r="BE341" i="1"/>
  <c r="BD342" i="1"/>
  <c r="BE342" i="1"/>
  <c r="BD343" i="1"/>
  <c r="BE343" i="1"/>
  <c r="BD344" i="1"/>
  <c r="BE344" i="1"/>
  <c r="BD345" i="1"/>
  <c r="BE345" i="1"/>
  <c r="BD346" i="1"/>
  <c r="BE346" i="1"/>
  <c r="BD347" i="1"/>
  <c r="BE347" i="1"/>
  <c r="BD348" i="1"/>
  <c r="BE348" i="1"/>
  <c r="BD349" i="1"/>
  <c r="BE349" i="1"/>
  <c r="BD350" i="1"/>
  <c r="BE350" i="1"/>
  <c r="BD351" i="1"/>
  <c r="BE351" i="1"/>
  <c r="BD352" i="1"/>
  <c r="BE352" i="1"/>
  <c r="BD353" i="1"/>
  <c r="BE353" i="1"/>
  <c r="BD354" i="1"/>
  <c r="BE354" i="1"/>
  <c r="BD355" i="1"/>
  <c r="BE355" i="1"/>
  <c r="BD356" i="1"/>
  <c r="BE356" i="1"/>
  <c r="BD357" i="1"/>
  <c r="BE357" i="1"/>
  <c r="BD358" i="1"/>
  <c r="BE358" i="1"/>
  <c r="BD359" i="1"/>
  <c r="BE359" i="1"/>
  <c r="BD360" i="1"/>
  <c r="BE360" i="1"/>
  <c r="BD361" i="1"/>
  <c r="BE361" i="1"/>
  <c r="BD362" i="1"/>
  <c r="BE362" i="1"/>
  <c r="BD363" i="1"/>
  <c r="BE363" i="1"/>
  <c r="BD364" i="1"/>
  <c r="BE364" i="1"/>
  <c r="BD365" i="1"/>
  <c r="BE365" i="1"/>
  <c r="BD366" i="1"/>
  <c r="BE366" i="1"/>
  <c r="BD367" i="1"/>
  <c r="BE367" i="1"/>
  <c r="BD368" i="1"/>
  <c r="BE368" i="1"/>
  <c r="BD369" i="1"/>
  <c r="BE369" i="1"/>
  <c r="BD370" i="1"/>
  <c r="BE370" i="1"/>
  <c r="BD371" i="1"/>
  <c r="BE371" i="1"/>
  <c r="BD372" i="1"/>
  <c r="BE372" i="1"/>
  <c r="BD373" i="1"/>
  <c r="BE373" i="1"/>
  <c r="BD374" i="1"/>
  <c r="BE374" i="1"/>
  <c r="BD375" i="1"/>
  <c r="BE375" i="1"/>
  <c r="BD376" i="1"/>
  <c r="BE376" i="1"/>
  <c r="BD377" i="1"/>
  <c r="BE377" i="1"/>
  <c r="BD378" i="1"/>
  <c r="BE378" i="1"/>
  <c r="BD379" i="1"/>
  <c r="BE379" i="1"/>
  <c r="BD380" i="1"/>
  <c r="BE380" i="1"/>
  <c r="BD381" i="1"/>
  <c r="BE381" i="1"/>
  <c r="BD382" i="1"/>
  <c r="BE382" i="1"/>
  <c r="BD383" i="1"/>
  <c r="BE383" i="1"/>
  <c r="BD384" i="1"/>
  <c r="BE384" i="1"/>
  <c r="BD385" i="1"/>
  <c r="BE385" i="1"/>
  <c r="BD386" i="1"/>
  <c r="BE386" i="1"/>
  <c r="BD387" i="1"/>
  <c r="BE387" i="1"/>
  <c r="BD388" i="1"/>
  <c r="BE388" i="1"/>
  <c r="BD389" i="1"/>
  <c r="BE389" i="1"/>
  <c r="BD390" i="1"/>
  <c r="BE390" i="1"/>
  <c r="BD391" i="1"/>
  <c r="BE391" i="1"/>
  <c r="BD392" i="1"/>
  <c r="BE392" i="1"/>
  <c r="BD393" i="1"/>
  <c r="BE393" i="1"/>
  <c r="BD394" i="1"/>
  <c r="BE394" i="1"/>
  <c r="BD395" i="1"/>
  <c r="BE395" i="1"/>
  <c r="BD396" i="1"/>
  <c r="BE396" i="1"/>
  <c r="BD397" i="1"/>
  <c r="BE397" i="1"/>
  <c r="BD398" i="1"/>
  <c r="BE398" i="1"/>
  <c r="BD399" i="1"/>
  <c r="BE399" i="1"/>
  <c r="BD400" i="1"/>
  <c r="BE400" i="1"/>
  <c r="BD401" i="1"/>
  <c r="BE401" i="1"/>
  <c r="BD402" i="1"/>
  <c r="BE402" i="1"/>
  <c r="BD403" i="1"/>
  <c r="BE403" i="1"/>
  <c r="BD404" i="1"/>
  <c r="BE404" i="1"/>
  <c r="BD405" i="1"/>
  <c r="BE405" i="1"/>
  <c r="BD406" i="1"/>
  <c r="BE406" i="1"/>
  <c r="BD407" i="1"/>
  <c r="BE407" i="1"/>
  <c r="BD408" i="1"/>
  <c r="BE408" i="1"/>
  <c r="BD409" i="1"/>
  <c r="BE409" i="1"/>
  <c r="BD410" i="1"/>
  <c r="BE410" i="1"/>
  <c r="BD411" i="1"/>
  <c r="BE411" i="1"/>
  <c r="BD412" i="1"/>
  <c r="BE412" i="1"/>
  <c r="BD413" i="1"/>
  <c r="BE413" i="1"/>
  <c r="BD414" i="1"/>
  <c r="BE414" i="1"/>
  <c r="BD415" i="1"/>
  <c r="BE415" i="1"/>
  <c r="BD416" i="1"/>
  <c r="BE416" i="1"/>
  <c r="BD417" i="1"/>
  <c r="BE417" i="1"/>
  <c r="BD418" i="1"/>
  <c r="BE418" i="1"/>
  <c r="BD419" i="1"/>
  <c r="BE419" i="1"/>
  <c r="BD420" i="1"/>
  <c r="BE420" i="1"/>
  <c r="BD421" i="1"/>
  <c r="BE421" i="1"/>
  <c r="BD422" i="1"/>
  <c r="BE422" i="1"/>
  <c r="BD423" i="1"/>
  <c r="BE423" i="1"/>
  <c r="BD424" i="1"/>
  <c r="BE424" i="1"/>
  <c r="BD425" i="1"/>
  <c r="BE425" i="1"/>
  <c r="BD426" i="1"/>
  <c r="BE426" i="1"/>
  <c r="BD427" i="1"/>
  <c r="BE427" i="1"/>
  <c r="BD428" i="1"/>
  <c r="BE428" i="1"/>
  <c r="BD429" i="1"/>
  <c r="BE429" i="1"/>
  <c r="BD430" i="1"/>
  <c r="BE430" i="1"/>
  <c r="BD431" i="1"/>
  <c r="BE431" i="1"/>
  <c r="BD432" i="1"/>
  <c r="BE432" i="1"/>
  <c r="BD433" i="1"/>
  <c r="BE433" i="1"/>
  <c r="BD434" i="1"/>
  <c r="BE434" i="1"/>
  <c r="BD435" i="1"/>
  <c r="BE435" i="1"/>
  <c r="BD436" i="1"/>
  <c r="BE436" i="1"/>
  <c r="BD437" i="1"/>
  <c r="BE437" i="1"/>
  <c r="BD438" i="1"/>
  <c r="BE438" i="1"/>
  <c r="BD439" i="1"/>
  <c r="BE439" i="1"/>
  <c r="BD440" i="1"/>
  <c r="BE440" i="1"/>
  <c r="BD441" i="1"/>
  <c r="BE441" i="1"/>
  <c r="BD442" i="1"/>
  <c r="BE442" i="1"/>
  <c r="BD443" i="1"/>
  <c r="BE443" i="1"/>
  <c r="BD444" i="1"/>
  <c r="BE444" i="1"/>
  <c r="BD445" i="1"/>
  <c r="BE445" i="1"/>
  <c r="BD446" i="1"/>
  <c r="BE446" i="1"/>
  <c r="BD447" i="1"/>
  <c r="BE447" i="1"/>
  <c r="BD448" i="1"/>
  <c r="BE448" i="1"/>
  <c r="BD449" i="1"/>
  <c r="BE449" i="1"/>
  <c r="BD450" i="1"/>
  <c r="BE450" i="1"/>
  <c r="BD451" i="1"/>
  <c r="BE451" i="1"/>
  <c r="BD452" i="1"/>
  <c r="BE452" i="1"/>
  <c r="BD453" i="1"/>
  <c r="BE453" i="1"/>
  <c r="BD454" i="1"/>
  <c r="BE454" i="1"/>
  <c r="BD455" i="1"/>
  <c r="BE455" i="1"/>
  <c r="BD456" i="1"/>
  <c r="BE456" i="1"/>
  <c r="BD457" i="1"/>
  <c r="BE457" i="1"/>
  <c r="BD458" i="1"/>
  <c r="BE458" i="1"/>
  <c r="BD459" i="1"/>
  <c r="BE459" i="1"/>
  <c r="BD460" i="1"/>
  <c r="BE460" i="1"/>
  <c r="BD461" i="1"/>
  <c r="BE461" i="1"/>
  <c r="BD462" i="1"/>
  <c r="BE462" i="1"/>
  <c r="BD463" i="1"/>
  <c r="BE463" i="1"/>
  <c r="BD464" i="1"/>
  <c r="BE464" i="1"/>
  <c r="BD465" i="1"/>
  <c r="BE465" i="1"/>
  <c r="BD466" i="1"/>
  <c r="BE466" i="1"/>
  <c r="BD467" i="1"/>
  <c r="BE467" i="1"/>
  <c r="BD468" i="1"/>
  <c r="BE468" i="1"/>
  <c r="BD469" i="1"/>
  <c r="BE469" i="1"/>
  <c r="BD470" i="1"/>
  <c r="BE470" i="1"/>
  <c r="BD471" i="1"/>
  <c r="BE471" i="1"/>
  <c r="BD472" i="1"/>
  <c r="BE472" i="1"/>
  <c r="BD473" i="1"/>
  <c r="BE473" i="1"/>
  <c r="BD474" i="1"/>
  <c r="BE474" i="1"/>
  <c r="BD475" i="1"/>
  <c r="BE475" i="1"/>
  <c r="BD476" i="1"/>
  <c r="BE476" i="1"/>
  <c r="BD477" i="1"/>
  <c r="BE477" i="1"/>
  <c r="BD478" i="1"/>
  <c r="BE478" i="1"/>
  <c r="BD479" i="1"/>
  <c r="BE479" i="1"/>
  <c r="BD480" i="1"/>
  <c r="BE480" i="1"/>
  <c r="BD481" i="1"/>
  <c r="BE481" i="1"/>
  <c r="BD482" i="1"/>
  <c r="BE482" i="1"/>
  <c r="BD483" i="1"/>
  <c r="BE483" i="1"/>
  <c r="BD484" i="1"/>
  <c r="BE484" i="1"/>
  <c r="BD485" i="1"/>
  <c r="BE485" i="1"/>
  <c r="BD486" i="1"/>
  <c r="BE486" i="1"/>
  <c r="BD487" i="1"/>
  <c r="BE487" i="1"/>
  <c r="BD488" i="1"/>
  <c r="BE488" i="1"/>
  <c r="BD489" i="1"/>
  <c r="BE489" i="1"/>
  <c r="BD490" i="1"/>
  <c r="BE490" i="1"/>
  <c r="BD491" i="1"/>
  <c r="BE491" i="1"/>
  <c r="BD492" i="1"/>
  <c r="BE492" i="1"/>
  <c r="BD493" i="1"/>
  <c r="BE493" i="1"/>
  <c r="BD494" i="1"/>
  <c r="BE494" i="1"/>
  <c r="BD495" i="1"/>
  <c r="BE495" i="1"/>
  <c r="BD496" i="1"/>
  <c r="BE496" i="1"/>
  <c r="BD497" i="1"/>
  <c r="BE497" i="1"/>
  <c r="BD498" i="1"/>
  <c r="BE498" i="1"/>
  <c r="BD499" i="1"/>
  <c r="BE499" i="1"/>
  <c r="BD500" i="1"/>
  <c r="BE500" i="1"/>
  <c r="BD501" i="1"/>
  <c r="BE501" i="1"/>
  <c r="BD502" i="1"/>
  <c r="BE502" i="1"/>
  <c r="BD503" i="1"/>
  <c r="BE503" i="1"/>
  <c r="BD504" i="1"/>
  <c r="BE504" i="1"/>
  <c r="BD505" i="1"/>
  <c r="BE505" i="1"/>
  <c r="BD506" i="1"/>
  <c r="BE506" i="1"/>
  <c r="BD507" i="1"/>
  <c r="BE507" i="1"/>
  <c r="BD508" i="1"/>
  <c r="BE508" i="1"/>
  <c r="BD509" i="1"/>
  <c r="BE509" i="1"/>
  <c r="BD510" i="1"/>
  <c r="BE510" i="1"/>
  <c r="BD511" i="1"/>
  <c r="BE511" i="1"/>
  <c r="BD512" i="1"/>
  <c r="BE512" i="1"/>
  <c r="BD513" i="1"/>
  <c r="BE513" i="1"/>
  <c r="BD514" i="1"/>
  <c r="BE514" i="1"/>
  <c r="BD515" i="1"/>
  <c r="BE515" i="1"/>
  <c r="BD516" i="1"/>
  <c r="BE516" i="1"/>
  <c r="BD517" i="1"/>
  <c r="BE517" i="1"/>
  <c r="BD518" i="1"/>
  <c r="BE518" i="1"/>
  <c r="BD519" i="1"/>
  <c r="BE519" i="1"/>
  <c r="BD520" i="1"/>
  <c r="BE520" i="1"/>
  <c r="BD521" i="1"/>
  <c r="BE521" i="1"/>
  <c r="BD522" i="1"/>
  <c r="BE522" i="1"/>
  <c r="BD523" i="1"/>
  <c r="BE523" i="1"/>
  <c r="BD524" i="1"/>
  <c r="BE524" i="1"/>
  <c r="BD525" i="1"/>
  <c r="BE525" i="1"/>
  <c r="BD526" i="1"/>
  <c r="BE526" i="1"/>
  <c r="BD527" i="1"/>
  <c r="BE527" i="1"/>
  <c r="BD528" i="1"/>
  <c r="BE528" i="1"/>
  <c r="BD529" i="1"/>
  <c r="BE529" i="1"/>
  <c r="BD530" i="1"/>
  <c r="BE530" i="1"/>
  <c r="BD531" i="1"/>
  <c r="BE531" i="1"/>
  <c r="BD532" i="1"/>
  <c r="BE532" i="1"/>
  <c r="BD533" i="1"/>
  <c r="BE533" i="1"/>
  <c r="BD534" i="1"/>
  <c r="BE534" i="1"/>
  <c r="BD535" i="1"/>
  <c r="BE535" i="1"/>
  <c r="BD536" i="1"/>
  <c r="BE536" i="1"/>
  <c r="BD537" i="1"/>
  <c r="BE537" i="1"/>
  <c r="BD538" i="1"/>
  <c r="BE538" i="1"/>
  <c r="BD539" i="1"/>
  <c r="BE539" i="1"/>
  <c r="BD540" i="1"/>
  <c r="BE540" i="1"/>
  <c r="BD541" i="1"/>
  <c r="BE541" i="1"/>
  <c r="BD542" i="1"/>
  <c r="BE542" i="1"/>
  <c r="BD543" i="1"/>
  <c r="BE543" i="1"/>
  <c r="BD544" i="1"/>
  <c r="BE544" i="1"/>
  <c r="BD545" i="1"/>
  <c r="BE545" i="1"/>
  <c r="BD546" i="1"/>
  <c r="BE546" i="1"/>
  <c r="BD547" i="1"/>
  <c r="BE547" i="1"/>
  <c r="BD548" i="1"/>
  <c r="BE548" i="1"/>
  <c r="BD549" i="1"/>
  <c r="BE549" i="1"/>
  <c r="BD550" i="1"/>
  <c r="BE550" i="1"/>
  <c r="BD551" i="1"/>
  <c r="BE551" i="1"/>
  <c r="BD552" i="1"/>
  <c r="BE552" i="1"/>
  <c r="BD553" i="1"/>
  <c r="BE553" i="1"/>
  <c r="BD554" i="1"/>
  <c r="BE554" i="1"/>
  <c r="BD555" i="1"/>
  <c r="BE555" i="1"/>
  <c r="BD556" i="1"/>
  <c r="BE556" i="1"/>
  <c r="BD557" i="1"/>
  <c r="BE557" i="1"/>
  <c r="BD558" i="1"/>
  <c r="BE558" i="1"/>
  <c r="BD559" i="1"/>
  <c r="BE559" i="1"/>
  <c r="BD560" i="1"/>
  <c r="BE560" i="1"/>
  <c r="BD561" i="1"/>
  <c r="BE561" i="1"/>
  <c r="BD562" i="1"/>
  <c r="BE562" i="1"/>
  <c r="BD563" i="1"/>
  <c r="BE563" i="1"/>
  <c r="BD564" i="1"/>
  <c r="BE564" i="1"/>
  <c r="BD565" i="1"/>
  <c r="BE565" i="1"/>
  <c r="BD566" i="1"/>
  <c r="BE566" i="1"/>
  <c r="BD567" i="1"/>
  <c r="BE567" i="1"/>
  <c r="BD568" i="1"/>
  <c r="BE568" i="1"/>
  <c r="BD569" i="1"/>
  <c r="BE569" i="1"/>
  <c r="BD570" i="1"/>
  <c r="BE570" i="1"/>
  <c r="BD571" i="1"/>
  <c r="BE571" i="1"/>
  <c r="BD572" i="1"/>
  <c r="BE572" i="1"/>
  <c r="BD573" i="1"/>
  <c r="BE573" i="1"/>
  <c r="BD574" i="1"/>
  <c r="BE574" i="1"/>
  <c r="BD575" i="1"/>
  <c r="BE575" i="1"/>
  <c r="BD576" i="1"/>
  <c r="BE576" i="1"/>
  <c r="BD577" i="1"/>
  <c r="BE577" i="1"/>
  <c r="BD578" i="1"/>
  <c r="BE578" i="1"/>
  <c r="BD579" i="1"/>
  <c r="BE579" i="1"/>
  <c r="BD580" i="1"/>
  <c r="BE580" i="1"/>
  <c r="BD581" i="1"/>
  <c r="BE581" i="1"/>
  <c r="BD582" i="1"/>
  <c r="BE582" i="1"/>
  <c r="BD583" i="1"/>
  <c r="BE583" i="1"/>
  <c r="BD584" i="1"/>
  <c r="BE584" i="1"/>
  <c r="BD585" i="1"/>
  <c r="BE585" i="1"/>
  <c r="BD586" i="1"/>
  <c r="BE586" i="1"/>
  <c r="BD587" i="1"/>
  <c r="BE587" i="1"/>
  <c r="BD588" i="1"/>
  <c r="BE588" i="1"/>
  <c r="BD589" i="1"/>
  <c r="BE589" i="1"/>
  <c r="BD590" i="1"/>
  <c r="BE590" i="1"/>
  <c r="BD591" i="1"/>
  <c r="BE591" i="1"/>
  <c r="BD592" i="1"/>
  <c r="BE592" i="1"/>
  <c r="BD593" i="1"/>
  <c r="BE593" i="1"/>
  <c r="BD594" i="1"/>
  <c r="BE594" i="1"/>
  <c r="BD595" i="1"/>
  <c r="BE595" i="1"/>
  <c r="BD596" i="1"/>
  <c r="BE596" i="1"/>
  <c r="BD597" i="1"/>
  <c r="BE597" i="1"/>
  <c r="BD598" i="1"/>
  <c r="BE598" i="1"/>
  <c r="BD599" i="1"/>
  <c r="BE599" i="1"/>
  <c r="BD600" i="1"/>
  <c r="BE600" i="1"/>
  <c r="BD601" i="1"/>
  <c r="BE601" i="1"/>
  <c r="BD602" i="1"/>
  <c r="BE602" i="1"/>
  <c r="BD603" i="1"/>
  <c r="BE603" i="1"/>
  <c r="BD604" i="1"/>
  <c r="BE604" i="1"/>
  <c r="BD605" i="1"/>
  <c r="BE605" i="1"/>
  <c r="BD606" i="1"/>
  <c r="BE606" i="1"/>
  <c r="BD607" i="1"/>
  <c r="BE607" i="1"/>
  <c r="BD608" i="1"/>
  <c r="BE608" i="1"/>
  <c r="BD609" i="1"/>
  <c r="BE609" i="1"/>
  <c r="BD610" i="1"/>
  <c r="BE610" i="1"/>
  <c r="BD611" i="1"/>
  <c r="BE611" i="1"/>
  <c r="BD612" i="1"/>
  <c r="BE612" i="1"/>
  <c r="BD613" i="1"/>
  <c r="BE613" i="1"/>
  <c r="BD614" i="1"/>
  <c r="BE614" i="1"/>
  <c r="BD615" i="1"/>
  <c r="BE615" i="1"/>
  <c r="BD616" i="1"/>
  <c r="BE616" i="1"/>
  <c r="BD617" i="1"/>
  <c r="BE617" i="1"/>
  <c r="BD618" i="1"/>
  <c r="BE618" i="1"/>
  <c r="BD619" i="1"/>
  <c r="BE619" i="1"/>
  <c r="BD620" i="1"/>
  <c r="BE620" i="1"/>
  <c r="BD621" i="1"/>
  <c r="BE621" i="1"/>
  <c r="BD622" i="1"/>
  <c r="BE622" i="1"/>
  <c r="BD623" i="1"/>
  <c r="BE623" i="1"/>
  <c r="BD624" i="1"/>
  <c r="BE624" i="1"/>
  <c r="BD625" i="1"/>
  <c r="BE625" i="1"/>
  <c r="BD626" i="1"/>
  <c r="BE626" i="1"/>
  <c r="BD627" i="1"/>
  <c r="BE627" i="1"/>
  <c r="BD628" i="1"/>
  <c r="BE628" i="1"/>
  <c r="BD629" i="1"/>
  <c r="BE629" i="1"/>
  <c r="BD630" i="1"/>
  <c r="BE630" i="1"/>
  <c r="BD631" i="1"/>
  <c r="BE631" i="1"/>
  <c r="BD632" i="1"/>
  <c r="BE632" i="1"/>
  <c r="BD633" i="1"/>
  <c r="BE633" i="1"/>
  <c r="BD634" i="1"/>
  <c r="BE634" i="1"/>
  <c r="BD635" i="1"/>
  <c r="BE635" i="1"/>
  <c r="BD636" i="1"/>
  <c r="BE636" i="1"/>
  <c r="BD637" i="1"/>
  <c r="BE637" i="1"/>
  <c r="BD638" i="1"/>
  <c r="BE638" i="1"/>
  <c r="BD639" i="1"/>
  <c r="BE639" i="1"/>
  <c r="BD640" i="1"/>
  <c r="BE640" i="1"/>
  <c r="BD641" i="1"/>
  <c r="BE641" i="1"/>
  <c r="BD642" i="1"/>
  <c r="BE642" i="1"/>
  <c r="BD643" i="1"/>
  <c r="BE643" i="1"/>
  <c r="BD644" i="1"/>
  <c r="BE644" i="1"/>
  <c r="BD645" i="1"/>
  <c r="BE645" i="1"/>
  <c r="BD646" i="1"/>
  <c r="BE646" i="1"/>
  <c r="BD647" i="1"/>
  <c r="BE647" i="1"/>
  <c r="BD648" i="1"/>
  <c r="BE648" i="1"/>
  <c r="BD649" i="1"/>
  <c r="BE649" i="1"/>
  <c r="BD650" i="1"/>
  <c r="BE650" i="1"/>
  <c r="BD651" i="1"/>
  <c r="BE651" i="1"/>
  <c r="BD652" i="1"/>
  <c r="BE652" i="1"/>
  <c r="BD653" i="1"/>
  <c r="BE653" i="1"/>
  <c r="BD654" i="1"/>
  <c r="BE654" i="1"/>
  <c r="BD655" i="1"/>
  <c r="BE655" i="1"/>
  <c r="BD656" i="1"/>
  <c r="BE656" i="1"/>
  <c r="BD657" i="1"/>
  <c r="BE657" i="1"/>
  <c r="BD658" i="1"/>
  <c r="BE658" i="1"/>
  <c r="BD659" i="1"/>
  <c r="BE659" i="1"/>
  <c r="BD660" i="1"/>
  <c r="BE660" i="1"/>
  <c r="BD661" i="1"/>
  <c r="BE661" i="1"/>
  <c r="BD662" i="1"/>
  <c r="BE662" i="1"/>
  <c r="BD663" i="1"/>
  <c r="BE663" i="1"/>
  <c r="BD664" i="1"/>
  <c r="BE664" i="1"/>
  <c r="BD665" i="1"/>
  <c r="BE665" i="1"/>
  <c r="BD666" i="1"/>
  <c r="BE666" i="1"/>
  <c r="BD667" i="1"/>
  <c r="BE667" i="1"/>
  <c r="BD668" i="1"/>
  <c r="BE668" i="1"/>
  <c r="BD669" i="1"/>
  <c r="BE669" i="1"/>
  <c r="BD670" i="1"/>
  <c r="BE670" i="1"/>
  <c r="BD671" i="1"/>
  <c r="BE671" i="1"/>
  <c r="BD672" i="1"/>
  <c r="BE672" i="1"/>
  <c r="BD673" i="1"/>
  <c r="BE673" i="1"/>
  <c r="BD674" i="1"/>
  <c r="BE674" i="1"/>
  <c r="BD675" i="1"/>
  <c r="BE675" i="1"/>
  <c r="BD676" i="1"/>
  <c r="BE676" i="1"/>
  <c r="BD677" i="1"/>
  <c r="BE677" i="1"/>
  <c r="BD678" i="1"/>
  <c r="BE678" i="1"/>
  <c r="BD679" i="1"/>
  <c r="BE679" i="1"/>
  <c r="BD680" i="1"/>
  <c r="BE680" i="1"/>
  <c r="BD681" i="1"/>
  <c r="BE681" i="1"/>
  <c r="BD682" i="1"/>
  <c r="BE682" i="1"/>
  <c r="BD683" i="1"/>
  <c r="BE683" i="1"/>
  <c r="BD684" i="1"/>
  <c r="BE684" i="1"/>
  <c r="BD685" i="1"/>
  <c r="BE685" i="1"/>
  <c r="BD686" i="1"/>
  <c r="BE686" i="1"/>
  <c r="BD687" i="1"/>
  <c r="BE687" i="1"/>
  <c r="BD688" i="1"/>
  <c r="BE688" i="1"/>
  <c r="BD689" i="1"/>
  <c r="BE689" i="1"/>
  <c r="BD690" i="1"/>
  <c r="BE690" i="1"/>
  <c r="BD691" i="1"/>
  <c r="BE691" i="1"/>
  <c r="BD692" i="1"/>
  <c r="BE692" i="1"/>
  <c r="BD693" i="1"/>
  <c r="BE693" i="1"/>
  <c r="BD694" i="1"/>
  <c r="BE694" i="1"/>
  <c r="BD695" i="1"/>
  <c r="BE695" i="1"/>
  <c r="BD696" i="1"/>
  <c r="BE696" i="1"/>
  <c r="BD697" i="1"/>
  <c r="BE697" i="1"/>
  <c r="BD698" i="1"/>
  <c r="BE698" i="1"/>
  <c r="BD699" i="1"/>
  <c r="BE699" i="1"/>
  <c r="BD700" i="1"/>
  <c r="BE700" i="1"/>
  <c r="BD701" i="1"/>
  <c r="BE701" i="1"/>
  <c r="BD702" i="1"/>
  <c r="BE702" i="1"/>
  <c r="BD703" i="1"/>
  <c r="BE703" i="1"/>
  <c r="BD704" i="1"/>
  <c r="BE704" i="1"/>
  <c r="BD705" i="1"/>
  <c r="BE705" i="1"/>
  <c r="BD706" i="1"/>
  <c r="BE706" i="1"/>
  <c r="BD707" i="1"/>
  <c r="BE707" i="1"/>
  <c r="BD708" i="1"/>
  <c r="BE708" i="1"/>
  <c r="BD709" i="1"/>
  <c r="BE709" i="1"/>
  <c r="BD710" i="1"/>
  <c r="BE710" i="1"/>
  <c r="BD711" i="1"/>
  <c r="BE711" i="1"/>
  <c r="BD712" i="1"/>
  <c r="BE712" i="1"/>
  <c r="BD713" i="1"/>
  <c r="BE713" i="1"/>
  <c r="BD714" i="1"/>
  <c r="BE714" i="1"/>
  <c r="BD715" i="1"/>
  <c r="BE715" i="1"/>
  <c r="BD716" i="1"/>
  <c r="BE716" i="1"/>
  <c r="BD717" i="1"/>
  <c r="BE717" i="1"/>
  <c r="BD718" i="1"/>
  <c r="BE718" i="1"/>
  <c r="BD719" i="1"/>
  <c r="BE719" i="1"/>
  <c r="BD720" i="1"/>
  <c r="BE720" i="1"/>
  <c r="BD721" i="1"/>
  <c r="BE721" i="1"/>
  <c r="BD722" i="1"/>
  <c r="BE722" i="1"/>
  <c r="BD723" i="1"/>
  <c r="BE723" i="1"/>
  <c r="BD724" i="1"/>
  <c r="BE724" i="1"/>
  <c r="BD725" i="1"/>
  <c r="BE725" i="1"/>
  <c r="BD726" i="1"/>
  <c r="BE726" i="1"/>
  <c r="BD727" i="1"/>
  <c r="BE727" i="1"/>
  <c r="BD728" i="1"/>
  <c r="BE728" i="1"/>
  <c r="BD729" i="1"/>
  <c r="BE729" i="1"/>
  <c r="BD730" i="1"/>
  <c r="BE730" i="1"/>
  <c r="BD731" i="1"/>
  <c r="BE731" i="1"/>
  <c r="BD732" i="1"/>
  <c r="BE732" i="1"/>
  <c r="BD733" i="1"/>
  <c r="BE733" i="1"/>
  <c r="BD734" i="1"/>
  <c r="BE734" i="1"/>
  <c r="BD735" i="1"/>
  <c r="BE735" i="1"/>
  <c r="BD736" i="1"/>
  <c r="BE736" i="1"/>
  <c r="BD737" i="1"/>
  <c r="BE737" i="1"/>
  <c r="BD738" i="1"/>
  <c r="BE738" i="1"/>
  <c r="BD739" i="1"/>
  <c r="BE739" i="1"/>
  <c r="BD740" i="1"/>
  <c r="BE740" i="1"/>
  <c r="BD741" i="1"/>
  <c r="BE741" i="1"/>
  <c r="BD742" i="1"/>
  <c r="BE742" i="1"/>
  <c r="BD743" i="1"/>
  <c r="BE743" i="1"/>
  <c r="BD744" i="1"/>
  <c r="BE744" i="1"/>
  <c r="BD745" i="1"/>
  <c r="BE745" i="1"/>
  <c r="BD746" i="1"/>
  <c r="BE746" i="1"/>
  <c r="BD747" i="1"/>
  <c r="BE747" i="1"/>
  <c r="BD748" i="1"/>
  <c r="BE748" i="1"/>
  <c r="BD749" i="1"/>
  <c r="BE749" i="1"/>
  <c r="BD750" i="1"/>
  <c r="BE750" i="1"/>
  <c r="BD751" i="1"/>
  <c r="BE751" i="1"/>
  <c r="BD752" i="1"/>
  <c r="BE752" i="1"/>
  <c r="BD753" i="1"/>
  <c r="BE753" i="1"/>
  <c r="BD754" i="1"/>
  <c r="BE754" i="1"/>
  <c r="BD755" i="1"/>
  <c r="BE755" i="1"/>
  <c r="BD756" i="1"/>
  <c r="BE756" i="1"/>
  <c r="BD757" i="1"/>
  <c r="BE757" i="1"/>
  <c r="BD758" i="1"/>
  <c r="BE758" i="1"/>
  <c r="BD759" i="1"/>
  <c r="BE759" i="1"/>
  <c r="BD760" i="1"/>
  <c r="BE760" i="1"/>
  <c r="BD761" i="1"/>
  <c r="BE761" i="1"/>
  <c r="BD762" i="1"/>
  <c r="BE762" i="1"/>
  <c r="BD763" i="1"/>
  <c r="BE763" i="1"/>
  <c r="BD764" i="1"/>
  <c r="BE764" i="1"/>
  <c r="BD765" i="1"/>
  <c r="BE765" i="1"/>
  <c r="BD766" i="1"/>
  <c r="BE766" i="1"/>
  <c r="BD767" i="1"/>
  <c r="BE767" i="1"/>
  <c r="BD768" i="1"/>
  <c r="BE768" i="1"/>
  <c r="BD769" i="1"/>
  <c r="BE769" i="1"/>
  <c r="BD770" i="1"/>
  <c r="BE770" i="1"/>
  <c r="BD771" i="1"/>
  <c r="BE771" i="1"/>
  <c r="BD772" i="1"/>
  <c r="BE772" i="1"/>
  <c r="BD773" i="1"/>
  <c r="BE773" i="1"/>
  <c r="BD774" i="1"/>
  <c r="BE774" i="1"/>
  <c r="BD775" i="1"/>
  <c r="BE775" i="1"/>
  <c r="BD776" i="1"/>
  <c r="BE776" i="1"/>
  <c r="BD777" i="1"/>
  <c r="BE777" i="1"/>
  <c r="BD778" i="1"/>
  <c r="BE778" i="1"/>
  <c r="BD779" i="1"/>
  <c r="BE779" i="1"/>
  <c r="BD780" i="1"/>
  <c r="BE780" i="1"/>
  <c r="BD781" i="1"/>
  <c r="BE781" i="1"/>
  <c r="BD782" i="1"/>
  <c r="BE782" i="1"/>
  <c r="BD783" i="1"/>
  <c r="BE783" i="1"/>
  <c r="BD784" i="1"/>
  <c r="BE784" i="1"/>
  <c r="BD785" i="1"/>
  <c r="BE785" i="1"/>
  <c r="BD786" i="1"/>
  <c r="BE786" i="1"/>
  <c r="BD787" i="1"/>
  <c r="BE787" i="1"/>
  <c r="BD788" i="1"/>
  <c r="BE788" i="1"/>
  <c r="BD789" i="1"/>
  <c r="BE789" i="1"/>
  <c r="BD790" i="1"/>
  <c r="BE790" i="1"/>
  <c r="BD791" i="1"/>
  <c r="BE791" i="1"/>
  <c r="BD792" i="1"/>
  <c r="BE792" i="1"/>
  <c r="BD793" i="1"/>
  <c r="BE793" i="1"/>
  <c r="BD794" i="1"/>
  <c r="BE794" i="1"/>
  <c r="BD795" i="1"/>
  <c r="BE795" i="1"/>
  <c r="BD796" i="1"/>
  <c r="BE796" i="1"/>
  <c r="BD797" i="1"/>
  <c r="BE797" i="1"/>
  <c r="BD798" i="1"/>
  <c r="BE798" i="1"/>
  <c r="BD799" i="1"/>
  <c r="BE799" i="1"/>
  <c r="BD800" i="1"/>
  <c r="BE800" i="1"/>
  <c r="BD801" i="1"/>
  <c r="BE801" i="1"/>
  <c r="BD802" i="1"/>
  <c r="BE802" i="1"/>
  <c r="BD803" i="1"/>
  <c r="BE803" i="1"/>
  <c r="BD804" i="1"/>
  <c r="BE804" i="1"/>
  <c r="BD805" i="1"/>
  <c r="BE805" i="1"/>
  <c r="BD806" i="1"/>
  <c r="BE806" i="1"/>
  <c r="BD807" i="1"/>
  <c r="BE807" i="1"/>
  <c r="BD808" i="1"/>
  <c r="BE808" i="1"/>
  <c r="BD809" i="1"/>
  <c r="BE809" i="1"/>
  <c r="BD810" i="1"/>
  <c r="BE810" i="1"/>
  <c r="BD811" i="1"/>
  <c r="BE811" i="1"/>
  <c r="BD812" i="1"/>
  <c r="BE812" i="1"/>
  <c r="BD813" i="1"/>
  <c r="BE813" i="1"/>
  <c r="BD814" i="1"/>
  <c r="BE814" i="1"/>
  <c r="BD815" i="1"/>
  <c r="BE815" i="1"/>
  <c r="BD816" i="1"/>
  <c r="BE816" i="1"/>
  <c r="BD817" i="1"/>
  <c r="BE817" i="1"/>
  <c r="BD818" i="1"/>
  <c r="BE818" i="1"/>
  <c r="BD819" i="1"/>
  <c r="BE819" i="1"/>
  <c r="BD820" i="1"/>
  <c r="BE820" i="1"/>
  <c r="BD821" i="1"/>
  <c r="BE821" i="1"/>
  <c r="BD822" i="1"/>
  <c r="BE822" i="1"/>
  <c r="BD823" i="1"/>
  <c r="BE823" i="1"/>
  <c r="BD824" i="1"/>
  <c r="BE824" i="1"/>
  <c r="BD825" i="1"/>
  <c r="BE825" i="1"/>
  <c r="BD826" i="1"/>
  <c r="BE826" i="1"/>
  <c r="BD827" i="1"/>
  <c r="BE827" i="1"/>
  <c r="BD828" i="1"/>
  <c r="BE828" i="1"/>
  <c r="BD829" i="1"/>
  <c r="BE829" i="1"/>
  <c r="BD830" i="1"/>
  <c r="BE830" i="1"/>
  <c r="BD831" i="1"/>
  <c r="BE831" i="1"/>
  <c r="BD832" i="1"/>
  <c r="BE832" i="1"/>
  <c r="BD833" i="1"/>
  <c r="BE833" i="1"/>
  <c r="BD834" i="1"/>
  <c r="BE834" i="1"/>
  <c r="BD835" i="1"/>
  <c r="BE835" i="1"/>
  <c r="BD836" i="1"/>
  <c r="BE836" i="1"/>
  <c r="BD837" i="1"/>
  <c r="BE837" i="1"/>
  <c r="BD838" i="1"/>
  <c r="BE838" i="1"/>
  <c r="BD839" i="1"/>
  <c r="BE839" i="1"/>
  <c r="BD840" i="1"/>
  <c r="BE840" i="1"/>
  <c r="BD841" i="1"/>
  <c r="BE841" i="1"/>
  <c r="BD842" i="1"/>
  <c r="BE842" i="1"/>
  <c r="BD843" i="1"/>
  <c r="BE843" i="1"/>
  <c r="BD844" i="1"/>
  <c r="BE844" i="1"/>
  <c r="BD845" i="1"/>
  <c r="BE845" i="1"/>
  <c r="BD846" i="1"/>
  <c r="BE846" i="1"/>
  <c r="BD847" i="1"/>
  <c r="BE847" i="1"/>
  <c r="BD848" i="1"/>
  <c r="BE848" i="1"/>
  <c r="BD849" i="1"/>
  <c r="BE849" i="1"/>
  <c r="BD850" i="1"/>
  <c r="BE850" i="1"/>
  <c r="BD851" i="1"/>
  <c r="BE851" i="1"/>
  <c r="BD852" i="1"/>
  <c r="BE852" i="1"/>
  <c r="BD853" i="1"/>
  <c r="BE853" i="1"/>
  <c r="BD854" i="1"/>
  <c r="BE854" i="1"/>
  <c r="BD855" i="1"/>
  <c r="BE855" i="1"/>
  <c r="BD856" i="1"/>
  <c r="BE856" i="1"/>
  <c r="BD857" i="1"/>
  <c r="BE857" i="1"/>
  <c r="BD858" i="1"/>
  <c r="BE858" i="1"/>
  <c r="BD859" i="1"/>
  <c r="BE859" i="1"/>
  <c r="BD860" i="1"/>
  <c r="BE860" i="1"/>
  <c r="BD861" i="1"/>
  <c r="BE861" i="1"/>
  <c r="BD862" i="1"/>
  <c r="BE862" i="1"/>
  <c r="BD863" i="1"/>
  <c r="BE863" i="1"/>
  <c r="BD864" i="1"/>
  <c r="BE864" i="1"/>
  <c r="BD865" i="1"/>
  <c r="BE865" i="1"/>
  <c r="BD866" i="1"/>
  <c r="BE866" i="1"/>
  <c r="BD867" i="1"/>
  <c r="BE867" i="1"/>
  <c r="BD868" i="1"/>
  <c r="BE868" i="1"/>
  <c r="BD869" i="1"/>
  <c r="BE869" i="1"/>
  <c r="BD870" i="1"/>
  <c r="BE870" i="1"/>
  <c r="BD871" i="1"/>
  <c r="BE871" i="1"/>
  <c r="BD872" i="1"/>
  <c r="BE872" i="1"/>
  <c r="BD873" i="1"/>
  <c r="BE873" i="1"/>
  <c r="BD874" i="1"/>
  <c r="BE874" i="1"/>
  <c r="BD875" i="1"/>
  <c r="BE875" i="1"/>
  <c r="BD876" i="1"/>
  <c r="BE876" i="1"/>
  <c r="BD877" i="1"/>
  <c r="BE877" i="1"/>
  <c r="BD878" i="1"/>
  <c r="BE878" i="1"/>
  <c r="BD879" i="1"/>
  <c r="BE879" i="1"/>
  <c r="BD880" i="1"/>
  <c r="BE880" i="1"/>
  <c r="BD881" i="1"/>
  <c r="BE881" i="1"/>
  <c r="BD882" i="1"/>
  <c r="BE882" i="1"/>
  <c r="BD883" i="1"/>
  <c r="BE883" i="1"/>
  <c r="BD884" i="1"/>
  <c r="BE884" i="1"/>
  <c r="BD885" i="1"/>
  <c r="BE885" i="1"/>
  <c r="BD886" i="1"/>
  <c r="BE886" i="1"/>
  <c r="BD887" i="1"/>
  <c r="BE887" i="1"/>
  <c r="BD888" i="1"/>
  <c r="BE888" i="1"/>
  <c r="BD889" i="1"/>
  <c r="BE889" i="1"/>
  <c r="BD890" i="1"/>
  <c r="BE890" i="1"/>
  <c r="BD891" i="1"/>
  <c r="BE891" i="1"/>
  <c r="BD892" i="1"/>
  <c r="BE892" i="1"/>
  <c r="BD893" i="1"/>
  <c r="BE893" i="1"/>
  <c r="BD894" i="1"/>
  <c r="BE894" i="1"/>
  <c r="BD895" i="1"/>
  <c r="BE895" i="1"/>
  <c r="BD896" i="1"/>
  <c r="BE896" i="1"/>
  <c r="BD897" i="1"/>
  <c r="BE897" i="1"/>
  <c r="BD898" i="1"/>
  <c r="BE898" i="1"/>
  <c r="BD899" i="1"/>
  <c r="BE899" i="1"/>
  <c r="BD900" i="1"/>
  <c r="BE900" i="1"/>
  <c r="BD901" i="1"/>
  <c r="BE901" i="1"/>
  <c r="BD902" i="1"/>
  <c r="BE902" i="1"/>
  <c r="BD903" i="1"/>
  <c r="BE903" i="1"/>
  <c r="BD904" i="1"/>
  <c r="BE904" i="1"/>
  <c r="BD905" i="1"/>
  <c r="BE905" i="1"/>
  <c r="BD906" i="1"/>
  <c r="BE906" i="1"/>
  <c r="BD907" i="1"/>
  <c r="BE907" i="1"/>
  <c r="BD908" i="1"/>
  <c r="BE908" i="1"/>
  <c r="BD909" i="1"/>
  <c r="BE909" i="1"/>
  <c r="BD910" i="1"/>
  <c r="BE910" i="1"/>
  <c r="BD911" i="1"/>
  <c r="BE911" i="1"/>
  <c r="BD912" i="1"/>
  <c r="BE912" i="1"/>
  <c r="BD913" i="1"/>
  <c r="BE913" i="1"/>
  <c r="BD914" i="1"/>
  <c r="BE914" i="1"/>
  <c r="BD915" i="1"/>
  <c r="BE915" i="1"/>
  <c r="BD916" i="1"/>
  <c r="BE916" i="1"/>
  <c r="BD917" i="1"/>
  <c r="BE917" i="1"/>
  <c r="BD918" i="1"/>
  <c r="BE918" i="1"/>
  <c r="BD919" i="1"/>
  <c r="BE919" i="1"/>
  <c r="BD920" i="1"/>
  <c r="BE920" i="1"/>
  <c r="BD921" i="1"/>
  <c r="BE921" i="1"/>
  <c r="BD922" i="1"/>
  <c r="BE922" i="1"/>
  <c r="BD923" i="1"/>
  <c r="BE923" i="1"/>
  <c r="BD924" i="1"/>
  <c r="BE924" i="1"/>
  <c r="BD925" i="1"/>
  <c r="BE925" i="1"/>
  <c r="BD926" i="1"/>
  <c r="BE926" i="1"/>
  <c r="BD927" i="1"/>
  <c r="BE927" i="1"/>
  <c r="BD928" i="1"/>
  <c r="BE928" i="1"/>
  <c r="BD929" i="1"/>
  <c r="BE929" i="1"/>
  <c r="BD930" i="1"/>
  <c r="BE930" i="1"/>
  <c r="BD931" i="1"/>
  <c r="BE931" i="1"/>
  <c r="BD932" i="1"/>
  <c r="BE932" i="1"/>
  <c r="BD933" i="1"/>
  <c r="BE933" i="1"/>
  <c r="BD934" i="1"/>
  <c r="BE934" i="1"/>
  <c r="BD935" i="1"/>
  <c r="BE935" i="1"/>
  <c r="BD936" i="1"/>
  <c r="BE936" i="1"/>
  <c r="BD937" i="1"/>
  <c r="BE937" i="1"/>
  <c r="BD938" i="1"/>
  <c r="BE938" i="1"/>
  <c r="BD939" i="1"/>
  <c r="BE939" i="1"/>
  <c r="BD940" i="1"/>
  <c r="BE940" i="1"/>
  <c r="BD941" i="1"/>
  <c r="BE941" i="1"/>
  <c r="BD942" i="1"/>
  <c r="BE942" i="1"/>
  <c r="BD943" i="1"/>
  <c r="BE943" i="1"/>
  <c r="BD944" i="1"/>
  <c r="BE944" i="1"/>
  <c r="BD945" i="1"/>
  <c r="BE945" i="1"/>
  <c r="BD946" i="1"/>
  <c r="BE946" i="1"/>
  <c r="BD947" i="1"/>
  <c r="BE947" i="1"/>
  <c r="BD948" i="1"/>
  <c r="BE948" i="1"/>
  <c r="BD949" i="1"/>
  <c r="BE949" i="1"/>
  <c r="BD950" i="1"/>
  <c r="BE950" i="1"/>
  <c r="BD951" i="1"/>
  <c r="BE951" i="1"/>
  <c r="BD952" i="1"/>
  <c r="BE952" i="1"/>
  <c r="BD953" i="1"/>
  <c r="BE953" i="1"/>
  <c r="BD954" i="1"/>
  <c r="BE954" i="1"/>
  <c r="BD955" i="1"/>
  <c r="BE955" i="1"/>
  <c r="BD956" i="1"/>
  <c r="BE956" i="1"/>
  <c r="BD957" i="1"/>
  <c r="BE957" i="1"/>
  <c r="BD958" i="1"/>
  <c r="BE958" i="1"/>
  <c r="BD959" i="1"/>
  <c r="BE959" i="1"/>
  <c r="BD960" i="1"/>
  <c r="BE960" i="1"/>
  <c r="BD961" i="1"/>
  <c r="BE961" i="1"/>
  <c r="BD962" i="1"/>
  <c r="BE962" i="1"/>
  <c r="BD963" i="1"/>
  <c r="BE963" i="1"/>
  <c r="BD964" i="1"/>
  <c r="BE964" i="1"/>
  <c r="BD965" i="1"/>
  <c r="BE965" i="1"/>
  <c r="BD966" i="1"/>
  <c r="BE966" i="1"/>
  <c r="BD967" i="1"/>
  <c r="BE967" i="1"/>
  <c r="BD968" i="1"/>
  <c r="BE968" i="1"/>
  <c r="BD969" i="1"/>
  <c r="BE969" i="1"/>
  <c r="BD970" i="1"/>
  <c r="BE970" i="1"/>
  <c r="BD971" i="1"/>
  <c r="BE971" i="1"/>
  <c r="BD972" i="1"/>
  <c r="BE972" i="1"/>
  <c r="BD973" i="1"/>
  <c r="BE973" i="1"/>
  <c r="BD974" i="1"/>
  <c r="BE974" i="1"/>
  <c r="BD975" i="1"/>
  <c r="BE975" i="1"/>
  <c r="BD976" i="1"/>
  <c r="BE976" i="1"/>
  <c r="BD977" i="1"/>
  <c r="BE977" i="1"/>
  <c r="BD978" i="1"/>
  <c r="BE978" i="1"/>
  <c r="BD979" i="1"/>
  <c r="BE979" i="1"/>
  <c r="BD980" i="1"/>
  <c r="BE980" i="1"/>
  <c r="BD981" i="1"/>
  <c r="BE981" i="1"/>
  <c r="BD982" i="1"/>
  <c r="BE982" i="1"/>
  <c r="BD983" i="1"/>
  <c r="BE983" i="1"/>
  <c r="BD984" i="1"/>
  <c r="BE984" i="1"/>
  <c r="BD985" i="1"/>
  <c r="BE985" i="1"/>
  <c r="BD986" i="1"/>
  <c r="BE986" i="1"/>
  <c r="BD987" i="1"/>
  <c r="BE987" i="1"/>
  <c r="BD988" i="1"/>
  <c r="BE988" i="1"/>
  <c r="BD989" i="1"/>
  <c r="BE989" i="1"/>
  <c r="BD990" i="1"/>
  <c r="BE990" i="1"/>
  <c r="BD991" i="1"/>
  <c r="BE991" i="1"/>
  <c r="BD992" i="1"/>
  <c r="BE992" i="1"/>
  <c r="BD993" i="1"/>
  <c r="BE993" i="1"/>
  <c r="BD994" i="1"/>
  <c r="BE994" i="1"/>
  <c r="BD995" i="1"/>
  <c r="BE995" i="1"/>
  <c r="BD996" i="1"/>
  <c r="BE996" i="1"/>
  <c r="BD997" i="1"/>
  <c r="BE997" i="1"/>
  <c r="BD998" i="1"/>
  <c r="BE998" i="1"/>
  <c r="BD999" i="1"/>
  <c r="BE999" i="1"/>
  <c r="BD1000" i="1"/>
  <c r="BE1000" i="1"/>
  <c r="BD1001" i="1"/>
  <c r="BE1001" i="1"/>
  <c r="BD1002" i="1"/>
  <c r="BE1002" i="1"/>
  <c r="BD1003" i="1"/>
  <c r="BE1003" i="1"/>
  <c r="BD1004" i="1"/>
  <c r="BE1004" i="1"/>
  <c r="BD1005" i="1"/>
  <c r="BE1005" i="1"/>
  <c r="BD1006" i="1"/>
  <c r="BE1006" i="1"/>
  <c r="BD1007" i="1"/>
  <c r="BE1007" i="1"/>
  <c r="BD1008" i="1"/>
  <c r="BE1008" i="1"/>
  <c r="BD1009" i="1"/>
  <c r="BE1009" i="1"/>
  <c r="BD1010" i="1"/>
  <c r="BE1010" i="1"/>
  <c r="BD1011" i="1"/>
  <c r="BE1011" i="1"/>
  <c r="BD1012" i="1"/>
  <c r="BE1012" i="1"/>
  <c r="BD1013" i="1"/>
  <c r="BE1013" i="1"/>
  <c r="BD1014" i="1"/>
  <c r="BE1014" i="1"/>
  <c r="BD1015" i="1"/>
  <c r="BE1015" i="1"/>
  <c r="BD1016" i="1"/>
  <c r="BE1016" i="1"/>
  <c r="BD1017" i="1"/>
  <c r="BE1017" i="1"/>
  <c r="BD1018" i="1"/>
  <c r="BE1018" i="1"/>
  <c r="BD1019" i="1"/>
  <c r="BE1019" i="1"/>
  <c r="BD1020" i="1"/>
  <c r="BE1020" i="1"/>
  <c r="BD1021" i="1"/>
  <c r="BE1021" i="1"/>
  <c r="BD1022" i="1"/>
  <c r="BE1022" i="1"/>
  <c r="BD1023" i="1"/>
  <c r="BE1023" i="1"/>
  <c r="BD1024" i="1"/>
  <c r="BE1024" i="1"/>
  <c r="BD1025" i="1"/>
  <c r="BE1025" i="1"/>
  <c r="BD1026" i="1"/>
  <c r="BE1026" i="1"/>
  <c r="BD1027" i="1"/>
  <c r="BE1027" i="1"/>
  <c r="BD1028" i="1"/>
  <c r="BE1028" i="1"/>
  <c r="BD1029" i="1"/>
  <c r="BE1029" i="1"/>
  <c r="BD1030" i="1"/>
  <c r="BE1030" i="1"/>
  <c r="BD1031" i="1"/>
  <c r="BE1031" i="1"/>
  <c r="BD1032" i="1"/>
  <c r="BE1032" i="1"/>
  <c r="BD1033" i="1"/>
  <c r="BE1033" i="1"/>
  <c r="BD1034" i="1"/>
  <c r="BE1034" i="1"/>
  <c r="BD1035" i="1"/>
  <c r="BE1035" i="1"/>
  <c r="BD1036" i="1"/>
  <c r="BE1036" i="1"/>
  <c r="BD1037" i="1"/>
  <c r="BE1037" i="1"/>
  <c r="BD1038" i="1"/>
  <c r="BE1038" i="1"/>
  <c r="BD1039" i="1"/>
  <c r="BE1039" i="1"/>
  <c r="BD1040" i="1"/>
  <c r="BE1040" i="1"/>
  <c r="BD1041" i="1"/>
  <c r="BE1041" i="1"/>
  <c r="BD1042" i="1"/>
  <c r="BE1042" i="1"/>
  <c r="BD1043" i="1"/>
  <c r="BE1043" i="1"/>
  <c r="BD1044" i="1"/>
  <c r="BE1044" i="1"/>
  <c r="BD1045" i="1"/>
  <c r="BE1045" i="1"/>
  <c r="BD1046" i="1"/>
  <c r="BE1046" i="1"/>
  <c r="BD1047" i="1"/>
  <c r="BE1047" i="1"/>
  <c r="BD1048" i="1"/>
  <c r="BE1048" i="1"/>
  <c r="BD1049" i="1"/>
  <c r="BE1049" i="1"/>
  <c r="BD1050" i="1"/>
  <c r="BE1050" i="1"/>
  <c r="BD1051" i="1"/>
  <c r="BE1051" i="1"/>
  <c r="BD1052" i="1"/>
  <c r="BE1052" i="1"/>
  <c r="BD1053" i="1"/>
  <c r="BE1053" i="1"/>
  <c r="BD1054" i="1"/>
  <c r="BE1054" i="1"/>
  <c r="BD1055" i="1"/>
  <c r="BE1055" i="1"/>
  <c r="BD1056" i="1"/>
  <c r="BE1056" i="1"/>
  <c r="BD1057" i="1"/>
  <c r="BE1057" i="1"/>
  <c r="BD1058" i="1"/>
  <c r="BE1058" i="1"/>
  <c r="BD1059" i="1"/>
  <c r="BE1059" i="1"/>
  <c r="BD1060" i="1"/>
  <c r="BE1060" i="1"/>
  <c r="BD1061" i="1"/>
  <c r="BE1061" i="1"/>
  <c r="BD1062" i="1"/>
  <c r="BE1062" i="1"/>
  <c r="BD1063" i="1"/>
  <c r="BE1063" i="1"/>
  <c r="BD1064" i="1"/>
  <c r="BE1064" i="1"/>
  <c r="BD1065" i="1"/>
  <c r="BE1065" i="1"/>
  <c r="BD1066" i="1"/>
  <c r="BE1066" i="1"/>
  <c r="BD1067" i="1"/>
  <c r="BE1067" i="1"/>
  <c r="BD1068" i="1"/>
  <c r="BE1068" i="1"/>
  <c r="BD1069" i="1"/>
  <c r="BE1069" i="1"/>
  <c r="BD1070" i="1"/>
  <c r="BE1070" i="1"/>
  <c r="BD1071" i="1"/>
  <c r="BE1071" i="1"/>
  <c r="BD1072" i="1"/>
  <c r="BE1072" i="1"/>
  <c r="BD1073" i="1"/>
  <c r="BE1073" i="1"/>
  <c r="BD1074" i="1"/>
  <c r="BE1074" i="1"/>
  <c r="BD1075" i="1"/>
  <c r="BE1075" i="1"/>
  <c r="BD1076" i="1"/>
  <c r="BE1076" i="1"/>
  <c r="BD1077" i="1"/>
  <c r="BE1077" i="1"/>
  <c r="BD1078" i="1"/>
  <c r="BE1078" i="1"/>
  <c r="BD1079" i="1"/>
  <c r="BE1079" i="1"/>
  <c r="BD1080" i="1"/>
  <c r="BE1080" i="1"/>
  <c r="BD1081" i="1"/>
  <c r="BE1081" i="1"/>
  <c r="BD1082" i="1"/>
  <c r="BE1082" i="1"/>
  <c r="BD1083" i="1"/>
  <c r="BE1083" i="1"/>
  <c r="BD1084" i="1"/>
  <c r="BE1084" i="1"/>
  <c r="BD1085" i="1"/>
  <c r="BE1085" i="1"/>
  <c r="BD1086" i="1"/>
  <c r="BE1086" i="1"/>
  <c r="BD1087" i="1"/>
  <c r="BE1087" i="1"/>
  <c r="BD1088" i="1"/>
  <c r="BE1088" i="1"/>
  <c r="BD1089" i="1"/>
  <c r="BE1089" i="1"/>
  <c r="BD1090" i="1"/>
  <c r="BE1090" i="1"/>
  <c r="BD1091" i="1"/>
  <c r="BE1091" i="1"/>
  <c r="BD1092" i="1"/>
  <c r="BE1092" i="1"/>
  <c r="BD1093" i="1"/>
  <c r="BE1093" i="1"/>
  <c r="BD1094" i="1"/>
  <c r="BE1094" i="1"/>
  <c r="BD1095" i="1"/>
  <c r="BE1095" i="1"/>
  <c r="BD1096" i="1"/>
  <c r="BE1096" i="1"/>
  <c r="BD1097" i="1"/>
  <c r="BE1097" i="1"/>
  <c r="BD1098" i="1"/>
  <c r="BE1098" i="1"/>
  <c r="BD1099" i="1"/>
  <c r="BE1099" i="1"/>
  <c r="BD1100" i="1"/>
  <c r="BE1100" i="1"/>
  <c r="BD1101" i="1"/>
  <c r="BE1101" i="1"/>
  <c r="BD1102" i="1"/>
  <c r="BE1102" i="1"/>
  <c r="BD1103" i="1"/>
  <c r="BE1103" i="1"/>
  <c r="BD1104" i="1"/>
  <c r="BE1104" i="1"/>
  <c r="BD1105" i="1"/>
  <c r="BE1105" i="1"/>
  <c r="BD1106" i="1"/>
  <c r="BE1106" i="1"/>
  <c r="BD1107" i="1"/>
  <c r="BE1107" i="1"/>
  <c r="BD1108" i="1"/>
  <c r="BE1108" i="1"/>
  <c r="BD1109" i="1"/>
  <c r="BE1109" i="1"/>
  <c r="BD1110" i="1"/>
  <c r="BE1110" i="1"/>
  <c r="BD1111" i="1"/>
  <c r="BE1111" i="1"/>
  <c r="BD1112" i="1"/>
  <c r="BE1112" i="1"/>
  <c r="BD1113" i="1"/>
  <c r="BE1113" i="1"/>
  <c r="BD1114" i="1"/>
  <c r="BE1114" i="1"/>
  <c r="BD1115" i="1"/>
  <c r="BE1115" i="1"/>
  <c r="BD1116" i="1"/>
  <c r="BE1116" i="1"/>
  <c r="BD1117" i="1"/>
  <c r="BE1117" i="1"/>
  <c r="BD1118" i="1"/>
  <c r="BE1118" i="1"/>
  <c r="BD1119" i="1"/>
  <c r="BE1119" i="1"/>
  <c r="BD1120" i="1"/>
  <c r="BE1120" i="1"/>
  <c r="BD1121" i="1"/>
  <c r="BE1121" i="1"/>
  <c r="BD1122" i="1"/>
  <c r="BE1122" i="1"/>
  <c r="BD1123" i="1"/>
  <c r="BE1123" i="1"/>
  <c r="BD1124" i="1"/>
  <c r="BE1124" i="1"/>
  <c r="BD1125" i="1"/>
  <c r="BE1125" i="1"/>
  <c r="BD1126" i="1"/>
  <c r="BE1126" i="1"/>
  <c r="BD1127" i="1"/>
  <c r="BE1127" i="1"/>
  <c r="BD1128" i="1"/>
  <c r="BE1128" i="1"/>
  <c r="BD1129" i="1"/>
  <c r="BE1129" i="1"/>
  <c r="BD1130" i="1"/>
  <c r="BE1130" i="1"/>
  <c r="BD1131" i="1"/>
  <c r="BE1131" i="1"/>
  <c r="BD1132" i="1"/>
  <c r="BE1132" i="1"/>
  <c r="BD1133" i="1"/>
  <c r="BE1133" i="1"/>
  <c r="BD1134" i="1"/>
  <c r="BE1134" i="1"/>
  <c r="BD1135" i="1"/>
  <c r="BE1135" i="1"/>
  <c r="BD1136" i="1"/>
  <c r="BE1136" i="1"/>
  <c r="BD1137" i="1"/>
  <c r="BE1137" i="1"/>
  <c r="BD1138" i="1"/>
  <c r="BE1138" i="1"/>
  <c r="BD1139" i="1"/>
  <c r="BE1139" i="1"/>
  <c r="BD1140" i="1"/>
  <c r="BE1140" i="1"/>
  <c r="BD1141" i="1"/>
  <c r="BE1141" i="1"/>
  <c r="BD1142" i="1"/>
  <c r="BE1142" i="1"/>
  <c r="BD1143" i="1"/>
  <c r="BE1143" i="1"/>
  <c r="BD1144" i="1"/>
  <c r="BE1144" i="1"/>
  <c r="BD1145" i="1"/>
  <c r="BE1145" i="1"/>
  <c r="BD1146" i="1"/>
  <c r="BE1146" i="1"/>
  <c r="BD1147" i="1"/>
  <c r="BE1147" i="1"/>
  <c r="BD1148" i="1"/>
  <c r="BE1148" i="1"/>
  <c r="BD1149" i="1"/>
  <c r="BE1149" i="1"/>
  <c r="BD1150" i="1"/>
  <c r="BE1150" i="1"/>
  <c r="BD1151" i="1"/>
  <c r="BE1151" i="1"/>
  <c r="BD1152" i="1"/>
  <c r="BE1152" i="1"/>
  <c r="BD1153" i="1"/>
  <c r="BE1153" i="1"/>
  <c r="BD1154" i="1"/>
  <c r="BE1154" i="1"/>
  <c r="BD1155" i="1"/>
  <c r="BE1155" i="1"/>
  <c r="BD1156" i="1"/>
  <c r="BE1156" i="1"/>
  <c r="BD1157" i="1"/>
  <c r="BE1157" i="1"/>
  <c r="BD1158" i="1"/>
  <c r="BE1158" i="1"/>
  <c r="BD1159" i="1"/>
  <c r="BE1159" i="1"/>
  <c r="BD1160" i="1"/>
  <c r="BE1160" i="1"/>
  <c r="BD1161" i="1"/>
  <c r="BE1161" i="1"/>
  <c r="BD1162" i="1"/>
  <c r="BE1162" i="1"/>
  <c r="BD1163" i="1"/>
  <c r="BE1163" i="1"/>
  <c r="BD1164" i="1"/>
  <c r="BE1164" i="1"/>
  <c r="BD1165" i="1"/>
  <c r="BE1165" i="1"/>
  <c r="BD1166" i="1"/>
  <c r="BE1166" i="1"/>
  <c r="BD1167" i="1"/>
  <c r="BE1167" i="1"/>
  <c r="BD1168" i="1"/>
  <c r="BE1168" i="1"/>
  <c r="BD1169" i="1"/>
  <c r="BE1169" i="1"/>
  <c r="BD1170" i="1"/>
  <c r="BE1170" i="1"/>
  <c r="BD1171" i="1"/>
  <c r="BE1171" i="1"/>
  <c r="BD1172" i="1"/>
  <c r="BE1172" i="1"/>
  <c r="BD1173" i="1"/>
  <c r="BE1173" i="1"/>
  <c r="BD1174" i="1"/>
  <c r="BE1174" i="1"/>
  <c r="BD1175" i="1"/>
  <c r="BE1175" i="1"/>
  <c r="BD1176" i="1"/>
  <c r="BE1176" i="1"/>
  <c r="BD1177" i="1"/>
  <c r="BE1177" i="1"/>
  <c r="BD1178" i="1"/>
  <c r="BE1178" i="1"/>
  <c r="BD1179" i="1"/>
  <c r="BE1179" i="1"/>
  <c r="BD1180" i="1"/>
  <c r="BE1180" i="1"/>
  <c r="BD1181" i="1"/>
  <c r="BE1181" i="1"/>
  <c r="BD1182" i="1"/>
  <c r="BE1182" i="1"/>
  <c r="BD1183" i="1"/>
  <c r="BE1183" i="1"/>
  <c r="BD1184" i="1"/>
  <c r="BE1184" i="1"/>
  <c r="BD1185" i="1"/>
  <c r="BE1185" i="1"/>
  <c r="BD1186" i="1"/>
  <c r="BE1186" i="1"/>
  <c r="BD1187" i="1"/>
  <c r="BE1187" i="1"/>
  <c r="BD1188" i="1"/>
  <c r="BE1188" i="1"/>
  <c r="BD1189" i="1"/>
  <c r="BE1189" i="1"/>
  <c r="BD1190" i="1"/>
  <c r="BE1190" i="1"/>
  <c r="BD1191" i="1"/>
  <c r="BE1191" i="1"/>
  <c r="BD1192" i="1"/>
  <c r="BE1192" i="1"/>
  <c r="BD1193" i="1"/>
  <c r="BE1193" i="1"/>
  <c r="BD1194" i="1"/>
  <c r="BE1194" i="1"/>
  <c r="BD1195" i="1"/>
  <c r="BE1195" i="1"/>
  <c r="BD1196" i="1"/>
  <c r="BE1196" i="1"/>
  <c r="BD1197" i="1"/>
  <c r="BE1197" i="1"/>
  <c r="BD1198" i="1"/>
  <c r="BE1198" i="1"/>
  <c r="BD1199" i="1"/>
  <c r="BE1199" i="1"/>
  <c r="BD1200" i="1"/>
  <c r="BE1200" i="1"/>
  <c r="BD1201" i="1"/>
  <c r="BE1201" i="1"/>
  <c r="BD1202" i="1"/>
  <c r="BE1202" i="1"/>
  <c r="BD1203" i="1"/>
  <c r="BE1203" i="1"/>
  <c r="BD1204" i="1"/>
  <c r="BE1204" i="1"/>
  <c r="BD1205" i="1"/>
  <c r="BE1205" i="1"/>
  <c r="BD1206" i="1"/>
  <c r="BE1206" i="1"/>
  <c r="BD1207" i="1"/>
  <c r="BE1207" i="1"/>
  <c r="BD1208" i="1"/>
  <c r="BE1208" i="1"/>
  <c r="BD1209" i="1"/>
  <c r="BE1209" i="1"/>
  <c r="BD1210" i="1"/>
  <c r="BE1210" i="1"/>
  <c r="BD1211" i="1"/>
  <c r="BE1211" i="1"/>
  <c r="BD1212" i="1"/>
  <c r="BE1212" i="1"/>
  <c r="BD1213" i="1"/>
  <c r="BE1213" i="1"/>
  <c r="BD1214" i="1"/>
  <c r="BE1214" i="1"/>
  <c r="BD1215" i="1"/>
  <c r="BE1215" i="1"/>
  <c r="BD1216" i="1"/>
  <c r="BE1216" i="1"/>
  <c r="BD1217" i="1"/>
  <c r="BE1217" i="1"/>
  <c r="BD1218" i="1"/>
  <c r="BE1218" i="1"/>
  <c r="BD1219" i="1"/>
  <c r="BE1219" i="1"/>
  <c r="BD1220" i="1"/>
  <c r="BE1220" i="1"/>
  <c r="BD1221" i="1"/>
  <c r="BE1221" i="1"/>
  <c r="BD1222" i="1"/>
  <c r="BE1222" i="1"/>
  <c r="BD1223" i="1"/>
  <c r="BE1223" i="1"/>
  <c r="BD1224" i="1"/>
  <c r="BE1224" i="1"/>
  <c r="BD1225" i="1"/>
  <c r="BE1225" i="1"/>
  <c r="BD1226" i="1"/>
  <c r="BE1226" i="1"/>
  <c r="BD1227" i="1"/>
  <c r="BE1227" i="1"/>
  <c r="BD1228" i="1"/>
  <c r="BE1228" i="1"/>
  <c r="BD1229" i="1"/>
  <c r="BE1229" i="1"/>
  <c r="BD1230" i="1"/>
  <c r="BE1230" i="1"/>
  <c r="BD1231" i="1"/>
  <c r="BE1231" i="1"/>
  <c r="BD1232" i="1"/>
  <c r="BE1232" i="1"/>
  <c r="BD1233" i="1"/>
  <c r="BE1233" i="1"/>
  <c r="BD1234" i="1"/>
  <c r="BE1234" i="1"/>
  <c r="BD1235" i="1"/>
  <c r="BE1235" i="1"/>
  <c r="BD1236" i="1"/>
  <c r="BE1236" i="1"/>
  <c r="BD1237" i="1"/>
  <c r="BE1237" i="1"/>
  <c r="BD1238" i="1"/>
  <c r="BE1238" i="1"/>
  <c r="BD1239" i="1"/>
  <c r="BE1239" i="1"/>
  <c r="BD1240" i="1"/>
  <c r="BE1240" i="1"/>
  <c r="BD1241" i="1"/>
  <c r="BE1241" i="1"/>
  <c r="BD1242" i="1"/>
  <c r="BE1242" i="1"/>
  <c r="BD1243" i="1"/>
  <c r="BE1243" i="1"/>
  <c r="BD1244" i="1"/>
  <c r="BE1244" i="1"/>
  <c r="BD1245" i="1"/>
  <c r="BE1245" i="1"/>
  <c r="BD1246" i="1"/>
  <c r="BE1246" i="1"/>
  <c r="BD1247" i="1"/>
  <c r="BE1247" i="1"/>
  <c r="BD1248" i="1"/>
  <c r="BE1248" i="1"/>
  <c r="BD1249" i="1"/>
  <c r="BE1249" i="1"/>
  <c r="BD1250" i="1"/>
  <c r="BE1250" i="1"/>
  <c r="BD1251" i="1"/>
  <c r="BE1251" i="1"/>
  <c r="BD1252" i="1"/>
  <c r="BE1252" i="1"/>
  <c r="BD1253" i="1"/>
  <c r="BE1253" i="1"/>
  <c r="BD1254" i="1"/>
  <c r="BE1254" i="1"/>
  <c r="BD1255" i="1"/>
  <c r="BE1255" i="1"/>
  <c r="BD1256" i="1"/>
  <c r="BE1256" i="1"/>
  <c r="BD1257" i="1"/>
  <c r="BE1257" i="1"/>
  <c r="BD1258" i="1"/>
  <c r="BE1258" i="1"/>
  <c r="BD1259" i="1"/>
  <c r="BE1259" i="1"/>
  <c r="BD1260" i="1"/>
  <c r="BE1260" i="1"/>
  <c r="BD1261" i="1"/>
  <c r="BE1261" i="1"/>
  <c r="BD1262" i="1"/>
  <c r="BE1262" i="1"/>
  <c r="BD1263" i="1"/>
  <c r="BE1263" i="1"/>
  <c r="BD1264" i="1"/>
  <c r="BE1264" i="1"/>
  <c r="BD1265" i="1"/>
  <c r="BE1265" i="1"/>
  <c r="BD1266" i="1"/>
  <c r="BE1266" i="1"/>
  <c r="BD1267" i="1"/>
  <c r="BE1267" i="1"/>
  <c r="BD1268" i="1"/>
  <c r="BE1268" i="1"/>
  <c r="BD1269" i="1"/>
  <c r="BE1269" i="1"/>
  <c r="BD1270" i="1"/>
  <c r="BE1270" i="1"/>
  <c r="BD1271" i="1"/>
  <c r="BE1271" i="1"/>
  <c r="BD1272" i="1"/>
  <c r="BE1272" i="1"/>
  <c r="BD1273" i="1"/>
  <c r="BE1273" i="1"/>
  <c r="BD1274" i="1"/>
  <c r="BE1274" i="1"/>
  <c r="BD1275" i="1"/>
  <c r="BE1275" i="1"/>
  <c r="BD1276" i="1"/>
  <c r="BE1276" i="1"/>
  <c r="BD1277" i="1"/>
  <c r="BE1277" i="1"/>
  <c r="BD1278" i="1"/>
  <c r="BE1278" i="1"/>
  <c r="BD1279" i="1"/>
  <c r="BE1279" i="1"/>
  <c r="BD1280" i="1"/>
  <c r="BE1280" i="1"/>
  <c r="BD1281" i="1"/>
  <c r="BE1281" i="1"/>
  <c r="BD1282" i="1"/>
  <c r="BE1282" i="1"/>
  <c r="BD1283" i="1"/>
  <c r="BE1283" i="1"/>
  <c r="BD1284" i="1"/>
  <c r="BE1284" i="1"/>
  <c r="BD1285" i="1"/>
  <c r="BE1285" i="1"/>
  <c r="BD1286" i="1"/>
  <c r="BE1286" i="1"/>
  <c r="BD1287" i="1"/>
  <c r="BE1287" i="1"/>
  <c r="BD1288" i="1"/>
  <c r="BE1288" i="1"/>
  <c r="BD1289" i="1"/>
  <c r="BE1289" i="1"/>
  <c r="BD1290" i="1"/>
  <c r="BE1290" i="1"/>
  <c r="BD1291" i="1"/>
  <c r="BE1291" i="1"/>
  <c r="BD1292" i="1"/>
  <c r="BE1292" i="1"/>
  <c r="BD1293" i="1"/>
  <c r="BE1293" i="1"/>
  <c r="BD1294" i="1"/>
  <c r="BE1294" i="1"/>
  <c r="BD1295" i="1"/>
  <c r="BE1295" i="1"/>
  <c r="BD1296" i="1"/>
  <c r="BE1296" i="1"/>
  <c r="BD1297" i="1"/>
  <c r="BE1297" i="1"/>
  <c r="BD1298" i="1"/>
  <c r="BE1298" i="1"/>
  <c r="BD1299" i="1"/>
  <c r="BE1299" i="1"/>
  <c r="BD1300" i="1"/>
  <c r="BE1300" i="1"/>
  <c r="BD1301" i="1"/>
  <c r="BE1301" i="1"/>
  <c r="BD1302" i="1"/>
  <c r="BE1302" i="1"/>
  <c r="BD1303" i="1"/>
  <c r="BE1303" i="1"/>
  <c r="BD1304" i="1"/>
  <c r="BE1304" i="1"/>
  <c r="BD1305" i="1"/>
  <c r="BE1305" i="1"/>
  <c r="BD1306" i="1"/>
  <c r="BE1306" i="1"/>
  <c r="BD1307" i="1"/>
  <c r="BE1307" i="1"/>
  <c r="BD1308" i="1"/>
  <c r="BE1308" i="1"/>
  <c r="BD1309" i="1"/>
  <c r="BE1309" i="1"/>
  <c r="BD1310" i="1"/>
  <c r="BE1310" i="1"/>
  <c r="BD1311" i="1"/>
  <c r="BE1311" i="1"/>
  <c r="BD1312" i="1"/>
  <c r="BE1312" i="1"/>
  <c r="BD1313" i="1"/>
  <c r="BE1313" i="1"/>
  <c r="BD1314" i="1"/>
  <c r="BE1314" i="1"/>
  <c r="BD1315" i="1"/>
  <c r="BE1315" i="1"/>
  <c r="BD1316" i="1"/>
  <c r="BE1316" i="1"/>
  <c r="BD1317" i="1"/>
  <c r="BE1317" i="1"/>
  <c r="BD1318" i="1"/>
  <c r="BE1318" i="1"/>
  <c r="BD1319" i="1"/>
  <c r="BE1319" i="1"/>
  <c r="BD1320" i="1"/>
  <c r="BE1320" i="1"/>
  <c r="BD1321" i="1"/>
  <c r="BE1321" i="1"/>
  <c r="BD1322" i="1"/>
  <c r="BE1322" i="1"/>
  <c r="BD1323" i="1"/>
  <c r="BE1323" i="1"/>
  <c r="BD1324" i="1"/>
  <c r="BE1324" i="1"/>
  <c r="BD1325" i="1"/>
  <c r="BE1325" i="1"/>
  <c r="BD1326" i="1"/>
  <c r="BE1326" i="1"/>
  <c r="BS97" i="3"/>
  <c r="BT97" i="3"/>
  <c r="BU97" i="3"/>
  <c r="BV97" i="3"/>
  <c r="Y7" i="2"/>
  <c r="BW97" i="3"/>
  <c r="BZ97" i="3"/>
  <c r="Z7" i="2"/>
  <c r="I7" i="2"/>
  <c r="BS98" i="3"/>
  <c r="BT98" i="3"/>
  <c r="BU98" i="3"/>
  <c r="BV98" i="3"/>
  <c r="Y8" i="2"/>
  <c r="BW98" i="3"/>
  <c r="BZ98" i="3"/>
  <c r="Z8" i="2"/>
  <c r="I8" i="2"/>
  <c r="BS99" i="3"/>
  <c r="BT99" i="3"/>
  <c r="BU99" i="3"/>
  <c r="BV99" i="3"/>
  <c r="Y9" i="2"/>
  <c r="BW99" i="3"/>
  <c r="BZ99" i="3"/>
  <c r="Z9" i="2"/>
  <c r="I9" i="2"/>
  <c r="BS100" i="3"/>
  <c r="BT100" i="3"/>
  <c r="BU100" i="3"/>
  <c r="BV100" i="3"/>
  <c r="Y10" i="2"/>
  <c r="BW100" i="3"/>
  <c r="BZ100" i="3"/>
  <c r="Z10" i="2"/>
  <c r="I10" i="2"/>
  <c r="BS101" i="3"/>
  <c r="BT101" i="3"/>
  <c r="BU101" i="3"/>
  <c r="BV101" i="3"/>
  <c r="Y11" i="2"/>
  <c r="BW101" i="3"/>
  <c r="BZ101" i="3"/>
  <c r="Z11" i="2"/>
  <c r="I11" i="2"/>
  <c r="BS102" i="3"/>
  <c r="BT102" i="3"/>
  <c r="BU102" i="3"/>
  <c r="BV102" i="3"/>
  <c r="Y12" i="2"/>
  <c r="BW102" i="3"/>
  <c r="BZ102" i="3"/>
  <c r="Z12" i="2"/>
  <c r="I12" i="2"/>
  <c r="BS103" i="3"/>
  <c r="BT103" i="3"/>
  <c r="BU103" i="3"/>
  <c r="BV103" i="3"/>
  <c r="Y13" i="2"/>
  <c r="BW103" i="3"/>
  <c r="BZ103" i="3"/>
  <c r="Z13" i="2"/>
  <c r="I13" i="2"/>
  <c r="BS104" i="3"/>
  <c r="BT104" i="3"/>
  <c r="BU104" i="3"/>
  <c r="BV104" i="3"/>
  <c r="Y14" i="2"/>
  <c r="BW104" i="3"/>
  <c r="BZ104" i="3"/>
  <c r="Z14" i="2"/>
  <c r="I14" i="2"/>
  <c r="BS105" i="3"/>
  <c r="BT105" i="3"/>
  <c r="BU105" i="3"/>
  <c r="BV105" i="3"/>
  <c r="Y15" i="2"/>
  <c r="BW105" i="3"/>
  <c r="BZ105" i="3"/>
  <c r="Z15" i="2"/>
  <c r="I15" i="2"/>
  <c r="BS106" i="3"/>
  <c r="BT106" i="3"/>
  <c r="BU106" i="3"/>
  <c r="BV106" i="3"/>
  <c r="Y16" i="2"/>
  <c r="BW106" i="3"/>
  <c r="BZ106" i="3"/>
  <c r="Z16" i="2"/>
  <c r="I16" i="2"/>
  <c r="BS107" i="3"/>
  <c r="BT107" i="3"/>
  <c r="BU107" i="3"/>
  <c r="BV107" i="3"/>
  <c r="Y17" i="2"/>
  <c r="BW107" i="3"/>
  <c r="BZ107" i="3"/>
  <c r="Z17" i="2"/>
  <c r="I17" i="2"/>
  <c r="BS108" i="3"/>
  <c r="BT108" i="3"/>
  <c r="BU108" i="3"/>
  <c r="BV108" i="3"/>
  <c r="Y18" i="2"/>
  <c r="BW108" i="3"/>
  <c r="BZ108" i="3"/>
  <c r="Z18" i="2"/>
  <c r="I18" i="2"/>
  <c r="BS109" i="3"/>
  <c r="BT109" i="3"/>
  <c r="BU109" i="3"/>
  <c r="BV109" i="3"/>
  <c r="Y19" i="2"/>
  <c r="BW109" i="3"/>
  <c r="BZ109" i="3"/>
  <c r="Z19" i="2"/>
  <c r="I19" i="2"/>
  <c r="BS110" i="3"/>
  <c r="BT110" i="3"/>
  <c r="BU110" i="3"/>
  <c r="BV110" i="3"/>
  <c r="Y20" i="2"/>
  <c r="BW110" i="3"/>
  <c r="BZ110" i="3"/>
  <c r="Z20" i="2"/>
  <c r="I20" i="2"/>
  <c r="BS111" i="3"/>
  <c r="BT111" i="3"/>
  <c r="BU111" i="3"/>
  <c r="BV111" i="3"/>
  <c r="Y21" i="2"/>
  <c r="BW111" i="3"/>
  <c r="BZ111" i="3"/>
  <c r="Z21" i="2"/>
  <c r="I21" i="2"/>
  <c r="BS112" i="3"/>
  <c r="BT112" i="3"/>
  <c r="BU112" i="3"/>
  <c r="BV112" i="3"/>
  <c r="Y22" i="2"/>
  <c r="BW112" i="3"/>
  <c r="BZ112" i="3"/>
  <c r="Z22" i="2"/>
  <c r="I22" i="2"/>
  <c r="BS113" i="3"/>
  <c r="BT113" i="3"/>
  <c r="BU113" i="3"/>
  <c r="BV113" i="3"/>
  <c r="Y23" i="2"/>
  <c r="BW113" i="3"/>
  <c r="BZ113" i="3"/>
  <c r="Z23" i="2"/>
  <c r="I23" i="2"/>
  <c r="BS114" i="3"/>
  <c r="BT114" i="3"/>
  <c r="BU114" i="3"/>
  <c r="BV114" i="3"/>
  <c r="Y24" i="2"/>
  <c r="BW114" i="3"/>
  <c r="BZ114" i="3"/>
  <c r="Z24" i="2"/>
  <c r="I24" i="2"/>
  <c r="BS115" i="3"/>
  <c r="BT115" i="3"/>
  <c r="BU115" i="3"/>
  <c r="BV115" i="3"/>
  <c r="Y25" i="2"/>
  <c r="BW115" i="3"/>
  <c r="BZ115" i="3"/>
  <c r="Z25" i="2"/>
  <c r="I25" i="2"/>
  <c r="BS116" i="3"/>
  <c r="BT116" i="3"/>
  <c r="BU116" i="3"/>
  <c r="BV116" i="3"/>
  <c r="Y26" i="2"/>
  <c r="BW116" i="3"/>
  <c r="BZ116" i="3"/>
  <c r="Z26" i="2"/>
  <c r="I26" i="2"/>
  <c r="BS117" i="3"/>
  <c r="BT117" i="3"/>
  <c r="BU117" i="3"/>
  <c r="BV117" i="3"/>
  <c r="Y27" i="2"/>
  <c r="BW117" i="3"/>
  <c r="BZ117" i="3"/>
  <c r="Z27" i="2"/>
  <c r="I27" i="2"/>
  <c r="BS118" i="3"/>
  <c r="BT118" i="3"/>
  <c r="BU118" i="3"/>
  <c r="BV118" i="3"/>
  <c r="Y28" i="2"/>
  <c r="BW118" i="3"/>
  <c r="BZ118" i="3"/>
  <c r="Z28" i="2"/>
  <c r="I28" i="2"/>
  <c r="BS119" i="3"/>
  <c r="BT119" i="3"/>
  <c r="BU119" i="3"/>
  <c r="BV119" i="3"/>
  <c r="Y29" i="2"/>
  <c r="BW119" i="3"/>
  <c r="BZ119" i="3"/>
  <c r="Z29" i="2"/>
  <c r="I29" i="2"/>
  <c r="BS120" i="3"/>
  <c r="BT120" i="3"/>
  <c r="BU120" i="3"/>
  <c r="BV120" i="3"/>
  <c r="Y30" i="2"/>
  <c r="BW120" i="3"/>
  <c r="BZ120" i="3"/>
  <c r="Z30" i="2"/>
  <c r="I30" i="2"/>
  <c r="BS121" i="3"/>
  <c r="BT121" i="3"/>
  <c r="BU121" i="3"/>
  <c r="BV121" i="3"/>
  <c r="Y31" i="2"/>
  <c r="BW121" i="3"/>
  <c r="BZ121" i="3"/>
  <c r="Z31" i="2"/>
  <c r="I31" i="2"/>
  <c r="BS122" i="3"/>
  <c r="BT122" i="3"/>
  <c r="BU122" i="3"/>
  <c r="BV122" i="3"/>
  <c r="Y32" i="2"/>
  <c r="BW122" i="3"/>
  <c r="BZ122" i="3"/>
  <c r="Z32" i="2"/>
  <c r="I32" i="2"/>
  <c r="BS123" i="3"/>
  <c r="BT123" i="3"/>
  <c r="BU123" i="3"/>
  <c r="BV123" i="3"/>
  <c r="Y33" i="2"/>
  <c r="BW123" i="3"/>
  <c r="BZ123" i="3"/>
  <c r="Z33" i="2"/>
  <c r="I33" i="2"/>
  <c r="BS124" i="3"/>
  <c r="BT124" i="3"/>
  <c r="BU124" i="3"/>
  <c r="BV124" i="3"/>
  <c r="Y34" i="2"/>
  <c r="BW124" i="3"/>
  <c r="BZ124" i="3"/>
  <c r="Z34" i="2"/>
  <c r="I34" i="2"/>
  <c r="BS125" i="3"/>
  <c r="BT125" i="3"/>
  <c r="BU125" i="3"/>
  <c r="BV125" i="3"/>
  <c r="Y35" i="2"/>
  <c r="BW125" i="3"/>
  <c r="BZ125" i="3"/>
  <c r="Z35" i="2"/>
  <c r="I35" i="2"/>
  <c r="BS126" i="3"/>
  <c r="BT126" i="3"/>
  <c r="BU126" i="3"/>
  <c r="BV126" i="3"/>
  <c r="Y36" i="2"/>
  <c r="BW126" i="3"/>
  <c r="BZ126" i="3"/>
  <c r="Z36" i="2"/>
  <c r="I36" i="2"/>
  <c r="BS127" i="3"/>
  <c r="BT127" i="3"/>
  <c r="BU127" i="3"/>
  <c r="BV127" i="3"/>
  <c r="Y37" i="2"/>
  <c r="BW127" i="3"/>
  <c r="BZ127" i="3"/>
  <c r="Z37" i="2"/>
  <c r="I37" i="2"/>
  <c r="BS128" i="3"/>
  <c r="BT128" i="3"/>
  <c r="BU128" i="3"/>
  <c r="BV128" i="3"/>
  <c r="Y38" i="2"/>
  <c r="BW128" i="3"/>
  <c r="BZ128" i="3"/>
  <c r="Z38" i="2"/>
  <c r="I38" i="2"/>
  <c r="BS129" i="3"/>
  <c r="BT129" i="3"/>
  <c r="BU129" i="3"/>
  <c r="BV129" i="3"/>
  <c r="Y39" i="2"/>
  <c r="BW129" i="3"/>
  <c r="BZ129" i="3"/>
  <c r="Z39" i="2"/>
  <c r="I39" i="2"/>
  <c r="BS130" i="3"/>
  <c r="BT130" i="3"/>
  <c r="BU130" i="3"/>
  <c r="BV130" i="3"/>
  <c r="Y40" i="2"/>
  <c r="BW130" i="3"/>
  <c r="BZ130" i="3"/>
  <c r="Z40" i="2"/>
  <c r="I40" i="2"/>
  <c r="BS131" i="3"/>
  <c r="BT131" i="3"/>
  <c r="BU131" i="3"/>
  <c r="BV131" i="3"/>
  <c r="Y41" i="2"/>
  <c r="BW131" i="3"/>
  <c r="BZ131" i="3"/>
  <c r="Z41" i="2"/>
  <c r="I41" i="2"/>
  <c r="BS132" i="3"/>
  <c r="BT132" i="3"/>
  <c r="BU132" i="3"/>
  <c r="BV132" i="3"/>
  <c r="Y42" i="2"/>
  <c r="BW132" i="3"/>
  <c r="BZ132" i="3"/>
  <c r="Z42" i="2"/>
  <c r="I42" i="2"/>
  <c r="BS133" i="3"/>
  <c r="BT133" i="3"/>
  <c r="BU133" i="3"/>
  <c r="BV133" i="3"/>
  <c r="Y43" i="2"/>
  <c r="BW133" i="3"/>
  <c r="BZ133" i="3"/>
  <c r="Z43" i="2"/>
  <c r="I43" i="2"/>
  <c r="BS134" i="3"/>
  <c r="BT134" i="3"/>
  <c r="BU134" i="3"/>
  <c r="BV134" i="3"/>
  <c r="Y44" i="2"/>
  <c r="BW134" i="3"/>
  <c r="BZ134" i="3"/>
  <c r="Z44" i="2"/>
  <c r="I44" i="2"/>
  <c r="BS135" i="3"/>
  <c r="BT135" i="3"/>
  <c r="BU135" i="3"/>
  <c r="BV135" i="3"/>
  <c r="Y45" i="2"/>
  <c r="BW135" i="3"/>
  <c r="BZ135" i="3"/>
  <c r="Z45" i="2"/>
  <c r="I45" i="2"/>
  <c r="BS136" i="3"/>
  <c r="BT136" i="3"/>
  <c r="BU136" i="3"/>
  <c r="BV136" i="3"/>
  <c r="Y46" i="2"/>
  <c r="BW136" i="3"/>
  <c r="BZ136" i="3"/>
  <c r="Z46" i="2"/>
  <c r="I46" i="2"/>
  <c r="BS137" i="3"/>
  <c r="BT137" i="3"/>
  <c r="BU137" i="3"/>
  <c r="BV137" i="3"/>
  <c r="Y47" i="2"/>
  <c r="BW137" i="3"/>
  <c r="BZ137" i="3"/>
  <c r="Z47" i="2"/>
  <c r="I47" i="2"/>
  <c r="BS138" i="3"/>
  <c r="BT138" i="3"/>
  <c r="BU138" i="3"/>
  <c r="BV138" i="3"/>
  <c r="Y48" i="2"/>
  <c r="BW138" i="3"/>
  <c r="BZ138" i="3"/>
  <c r="Z48" i="2"/>
  <c r="I48" i="2"/>
  <c r="BS139" i="3"/>
  <c r="BT139" i="3"/>
  <c r="BU139" i="3"/>
  <c r="BV139" i="3"/>
  <c r="Y49" i="2"/>
  <c r="BW139" i="3"/>
  <c r="BZ139" i="3"/>
  <c r="Z49" i="2"/>
  <c r="I49" i="2"/>
  <c r="BS140" i="3"/>
  <c r="BT140" i="3"/>
  <c r="BU140" i="3"/>
  <c r="BV140" i="3"/>
  <c r="Y50" i="2"/>
  <c r="BW140" i="3"/>
  <c r="BZ140" i="3"/>
  <c r="Z50" i="2"/>
  <c r="I50" i="2"/>
  <c r="BS141" i="3"/>
  <c r="BT141" i="3"/>
  <c r="BU141" i="3"/>
  <c r="BV141" i="3"/>
  <c r="Y51" i="2"/>
  <c r="BW141" i="3"/>
  <c r="BZ141" i="3"/>
  <c r="Z51" i="2"/>
  <c r="I51" i="2"/>
  <c r="BS142" i="3"/>
  <c r="BT142" i="3"/>
  <c r="BU142" i="3"/>
  <c r="BV142" i="3"/>
  <c r="Y52" i="2"/>
  <c r="BW142" i="3"/>
  <c r="BZ142" i="3"/>
  <c r="Z52" i="2"/>
  <c r="I52" i="2"/>
  <c r="BS143" i="3"/>
  <c r="BT143" i="3"/>
  <c r="BU143" i="3"/>
  <c r="BV143" i="3"/>
  <c r="Y53" i="2"/>
  <c r="BW143" i="3"/>
  <c r="BZ143" i="3"/>
  <c r="Z53" i="2"/>
  <c r="I53" i="2"/>
  <c r="BS144" i="3"/>
  <c r="BT144" i="3"/>
  <c r="BU144" i="3"/>
  <c r="BV144" i="3"/>
  <c r="Y54" i="2"/>
  <c r="BW144" i="3"/>
  <c r="BZ144" i="3"/>
  <c r="Z54" i="2"/>
  <c r="I54" i="2"/>
  <c r="BS145" i="3"/>
  <c r="BT145" i="3"/>
  <c r="BU145" i="3"/>
  <c r="BV145" i="3"/>
  <c r="Y55" i="2"/>
  <c r="BW145" i="3"/>
  <c r="BZ145" i="3"/>
  <c r="Z55" i="2"/>
  <c r="I55" i="2"/>
  <c r="BS146" i="3"/>
  <c r="BT146" i="3"/>
  <c r="BU146" i="3"/>
  <c r="BV146" i="3"/>
  <c r="Y56" i="2"/>
  <c r="BW146" i="3"/>
  <c r="BZ146" i="3"/>
  <c r="Z56" i="2"/>
  <c r="I56" i="2"/>
  <c r="BS147" i="3"/>
  <c r="BT147" i="3"/>
  <c r="BU147" i="3"/>
  <c r="BV147" i="3"/>
  <c r="Y57" i="2"/>
  <c r="BW147" i="3"/>
  <c r="BZ147" i="3"/>
  <c r="Z57" i="2"/>
  <c r="I57" i="2"/>
  <c r="BS148" i="3"/>
  <c r="BT148" i="3"/>
  <c r="BU148" i="3"/>
  <c r="BV148" i="3"/>
  <c r="Y58" i="2"/>
  <c r="BW148" i="3"/>
  <c r="BZ148" i="3"/>
  <c r="Z58" i="2"/>
  <c r="I58" i="2"/>
  <c r="BS149" i="3"/>
  <c r="BT149" i="3"/>
  <c r="BU149" i="3"/>
  <c r="BV149" i="3"/>
  <c r="Y59" i="2"/>
  <c r="BW149" i="3"/>
  <c r="BZ149" i="3"/>
  <c r="Z59" i="2"/>
  <c r="I59" i="2"/>
  <c r="BS150" i="3"/>
  <c r="BT150" i="3"/>
  <c r="BU150" i="3"/>
  <c r="BV150" i="3"/>
  <c r="Y60" i="2"/>
  <c r="BW150" i="3"/>
  <c r="BZ150" i="3"/>
  <c r="Z60" i="2"/>
  <c r="I60" i="2"/>
  <c r="BS151" i="3"/>
  <c r="BT151" i="3"/>
  <c r="BU151" i="3"/>
  <c r="BV151" i="3"/>
  <c r="Y61" i="2"/>
  <c r="BW151" i="3"/>
  <c r="BZ151" i="3"/>
  <c r="Z61" i="2"/>
  <c r="I61" i="2"/>
  <c r="BS152" i="3"/>
  <c r="BT152" i="3"/>
  <c r="BU152" i="3"/>
  <c r="BV152" i="3"/>
  <c r="Y62" i="2"/>
  <c r="BW152" i="3"/>
  <c r="BZ152" i="3"/>
  <c r="Z62" i="2"/>
  <c r="I62" i="2"/>
  <c r="BS153" i="3"/>
  <c r="BT153" i="3"/>
  <c r="BU153" i="3"/>
  <c r="BV153" i="3"/>
  <c r="Y63" i="2"/>
  <c r="BW153" i="3"/>
  <c r="BZ153" i="3"/>
  <c r="Z63" i="2"/>
  <c r="I63" i="2"/>
  <c r="BS154" i="3"/>
  <c r="BT154" i="3"/>
  <c r="BU154" i="3"/>
  <c r="BV154" i="3"/>
  <c r="Y64" i="2"/>
  <c r="BW154" i="3"/>
  <c r="BZ154" i="3"/>
  <c r="Z64" i="2"/>
  <c r="I64" i="2"/>
  <c r="BS155" i="3"/>
  <c r="BT155" i="3"/>
  <c r="BU155" i="3"/>
  <c r="BV155" i="3"/>
  <c r="Y65" i="2"/>
  <c r="BW155" i="3"/>
  <c r="BZ155" i="3"/>
  <c r="Z65" i="2"/>
  <c r="I65" i="2"/>
  <c r="BS156" i="3"/>
  <c r="BT156" i="3"/>
  <c r="BU156" i="3"/>
  <c r="BV156" i="3"/>
  <c r="Y66" i="2"/>
  <c r="BW156" i="3"/>
  <c r="BZ156" i="3"/>
  <c r="Z66" i="2"/>
  <c r="I66" i="2"/>
  <c r="BS157" i="3"/>
  <c r="BT157" i="3"/>
  <c r="BU157" i="3"/>
  <c r="BV157" i="3"/>
  <c r="Y67" i="2"/>
  <c r="BW157" i="3"/>
  <c r="BZ157" i="3"/>
  <c r="Z67" i="2"/>
  <c r="I67" i="2"/>
  <c r="BS158" i="3"/>
  <c r="BT158" i="3"/>
  <c r="BU158" i="3"/>
  <c r="BV158" i="3"/>
  <c r="Y68" i="2"/>
  <c r="BW158" i="3"/>
  <c r="BZ158" i="3"/>
  <c r="Z68" i="2"/>
  <c r="I68" i="2"/>
  <c r="BS159" i="3"/>
  <c r="BT159" i="3"/>
  <c r="BU159" i="3"/>
  <c r="BV159" i="3"/>
  <c r="Y69" i="2"/>
  <c r="BW159" i="3"/>
  <c r="BZ159" i="3"/>
  <c r="Z69" i="2"/>
  <c r="I69" i="2"/>
  <c r="BS160" i="3"/>
  <c r="BT160" i="3"/>
  <c r="BU160" i="3"/>
  <c r="BV160" i="3"/>
  <c r="Y70" i="2"/>
  <c r="BW160" i="3"/>
  <c r="BZ160" i="3"/>
  <c r="Z70" i="2"/>
  <c r="I70" i="2"/>
  <c r="BS161" i="3"/>
  <c r="BT161" i="3"/>
  <c r="BU161" i="3"/>
  <c r="BV161" i="3"/>
  <c r="Y71" i="2"/>
  <c r="BW161" i="3"/>
  <c r="BZ161" i="3"/>
  <c r="Z71" i="2"/>
  <c r="I71" i="2"/>
  <c r="BS162" i="3"/>
  <c r="BT162" i="3"/>
  <c r="BU162" i="3"/>
  <c r="BV162" i="3"/>
  <c r="Y72" i="2"/>
  <c r="BW162" i="3"/>
  <c r="BZ162" i="3"/>
  <c r="Z72" i="2"/>
  <c r="I72" i="2"/>
  <c r="BS163" i="3"/>
  <c r="BT163" i="3"/>
  <c r="BU163" i="3"/>
  <c r="BV163" i="3"/>
  <c r="Y73" i="2"/>
  <c r="BW163" i="3"/>
  <c r="BZ163" i="3"/>
  <c r="Z73" i="2"/>
  <c r="I73" i="2"/>
  <c r="BS164" i="3"/>
  <c r="BT164" i="3"/>
  <c r="BU164" i="3"/>
  <c r="BV164" i="3"/>
  <c r="Y74" i="2"/>
  <c r="BW164" i="3"/>
  <c r="BZ164" i="3"/>
  <c r="Z74" i="2"/>
  <c r="I74" i="2"/>
  <c r="BS165" i="3"/>
  <c r="BT165" i="3"/>
  <c r="BU165" i="3"/>
  <c r="BV165" i="3"/>
  <c r="Y75" i="2"/>
  <c r="BW165" i="3"/>
  <c r="BZ165" i="3"/>
  <c r="Z75" i="2"/>
  <c r="I75" i="2"/>
  <c r="BS166" i="3"/>
  <c r="BT166" i="3"/>
  <c r="BU166" i="3"/>
  <c r="BV166" i="3"/>
  <c r="Y76" i="2"/>
  <c r="BW166" i="3"/>
  <c r="BZ166" i="3"/>
  <c r="Z76" i="2"/>
  <c r="I76" i="2"/>
  <c r="BS167" i="3"/>
  <c r="BT167" i="3"/>
  <c r="BU167" i="3"/>
  <c r="BV167" i="3"/>
  <c r="Y77" i="2"/>
  <c r="BW167" i="3"/>
  <c r="BZ167" i="3"/>
  <c r="Z77" i="2"/>
  <c r="I77" i="2"/>
  <c r="BS168" i="3"/>
  <c r="BT168" i="3"/>
  <c r="BU168" i="3"/>
  <c r="BV168" i="3"/>
  <c r="Y78" i="2"/>
  <c r="BW168" i="3"/>
  <c r="BZ168" i="3"/>
  <c r="Z78" i="2"/>
  <c r="I78" i="2"/>
  <c r="BS169" i="3"/>
  <c r="BT169" i="3"/>
  <c r="BU169" i="3"/>
  <c r="BV169" i="3"/>
  <c r="Y79" i="2"/>
  <c r="BW169" i="3"/>
  <c r="BZ169" i="3"/>
  <c r="Z79" i="2"/>
  <c r="I79" i="2"/>
  <c r="BS170" i="3"/>
  <c r="BT170" i="3"/>
  <c r="BU170" i="3"/>
  <c r="BV170" i="3"/>
  <c r="Y80" i="2"/>
  <c r="BW170" i="3"/>
  <c r="BZ170" i="3"/>
  <c r="Z80" i="2"/>
  <c r="I80" i="2"/>
  <c r="BS171" i="3"/>
  <c r="BT171" i="3"/>
  <c r="BU171" i="3"/>
  <c r="BV171" i="3"/>
  <c r="Y81" i="2"/>
  <c r="BW171" i="3"/>
  <c r="BZ171" i="3"/>
  <c r="Z81" i="2"/>
  <c r="I81" i="2"/>
  <c r="BS172" i="3"/>
  <c r="BT172" i="3"/>
  <c r="BU172" i="3"/>
  <c r="BV172" i="3"/>
  <c r="Y82" i="2"/>
  <c r="BW172" i="3"/>
  <c r="BZ172" i="3"/>
  <c r="Z82" i="2"/>
  <c r="I82" i="2"/>
  <c r="BS173" i="3"/>
  <c r="BT173" i="3"/>
  <c r="BU173" i="3"/>
  <c r="BV173" i="3"/>
  <c r="Y83" i="2"/>
  <c r="BW173" i="3"/>
  <c r="BZ173" i="3"/>
  <c r="Z83" i="2"/>
  <c r="I83" i="2"/>
  <c r="BS174" i="3"/>
  <c r="BT174" i="3"/>
  <c r="BU174" i="3"/>
  <c r="BV174" i="3"/>
  <c r="Y84" i="2"/>
  <c r="BW174" i="3"/>
  <c r="BZ174" i="3"/>
  <c r="Z84" i="2"/>
  <c r="I84" i="2"/>
  <c r="BS175" i="3"/>
  <c r="BT175" i="3"/>
  <c r="BU175" i="3"/>
  <c r="BV175" i="3"/>
  <c r="Y85" i="2"/>
  <c r="BW175" i="3"/>
  <c r="BZ175" i="3"/>
  <c r="Z85" i="2"/>
  <c r="I85" i="2"/>
  <c r="BS176" i="3"/>
  <c r="BT176" i="3"/>
  <c r="BU176" i="3"/>
  <c r="BV176" i="3"/>
  <c r="Y86" i="2"/>
  <c r="BW176" i="3"/>
  <c r="BZ176" i="3"/>
  <c r="Z86" i="2"/>
  <c r="I86" i="2"/>
  <c r="BS177" i="3"/>
  <c r="BT177" i="3"/>
  <c r="BU177" i="3"/>
  <c r="BV177" i="3"/>
  <c r="Y87" i="2"/>
  <c r="BW177" i="3"/>
  <c r="BZ177" i="3"/>
  <c r="Z87" i="2"/>
  <c r="I87" i="2"/>
  <c r="BS178" i="3"/>
  <c r="BT178" i="3"/>
  <c r="BU178" i="3"/>
  <c r="BV178" i="3"/>
  <c r="Y88" i="2"/>
  <c r="BW178" i="3"/>
  <c r="BZ178" i="3"/>
  <c r="Z88" i="2"/>
  <c r="I88" i="2"/>
  <c r="BS179" i="3"/>
  <c r="BT179" i="3"/>
  <c r="BU179" i="3"/>
  <c r="BV179" i="3"/>
  <c r="Y89" i="2"/>
  <c r="BW179" i="3"/>
  <c r="BZ179" i="3"/>
  <c r="Z89" i="2"/>
  <c r="I89" i="2"/>
  <c r="BS180" i="3"/>
  <c r="BT180" i="3"/>
  <c r="BU180" i="3"/>
  <c r="BV180" i="3"/>
  <c r="Y90" i="2"/>
  <c r="BW180" i="3"/>
  <c r="BZ180" i="3"/>
  <c r="Z90" i="2"/>
  <c r="I90" i="2"/>
  <c r="BS181" i="3"/>
  <c r="BT181" i="3"/>
  <c r="BU181" i="3"/>
  <c r="BV181" i="3"/>
  <c r="Y91" i="2"/>
  <c r="BW181" i="3"/>
  <c r="BZ181" i="3"/>
  <c r="Z91" i="2"/>
  <c r="I91" i="2"/>
  <c r="BS182" i="3"/>
  <c r="BT182" i="3"/>
  <c r="BU182" i="3"/>
  <c r="BV182" i="3"/>
  <c r="Y92" i="2"/>
  <c r="BW182" i="3"/>
  <c r="BZ182" i="3"/>
  <c r="Z92" i="2"/>
  <c r="I92" i="2"/>
  <c r="BS183" i="3"/>
  <c r="BT183" i="3"/>
  <c r="BU183" i="3"/>
  <c r="BV183" i="3"/>
  <c r="Y93" i="2"/>
  <c r="BW183" i="3"/>
  <c r="BZ183" i="3"/>
  <c r="Z93" i="2"/>
  <c r="I93" i="2"/>
  <c r="BS184" i="3"/>
  <c r="BT184" i="3"/>
  <c r="BU184" i="3"/>
  <c r="BV184" i="3"/>
  <c r="Y94" i="2"/>
  <c r="BW184" i="3"/>
  <c r="BZ184" i="3"/>
  <c r="Z94" i="2"/>
  <c r="I94" i="2"/>
  <c r="BS185" i="3"/>
  <c r="BT185" i="3"/>
  <c r="BU185" i="3"/>
  <c r="BV185" i="3"/>
  <c r="Y95" i="2"/>
  <c r="BW185" i="3"/>
  <c r="BZ185" i="3"/>
  <c r="Z95" i="2"/>
  <c r="I95" i="2"/>
  <c r="BS186" i="3"/>
  <c r="BT186" i="3"/>
  <c r="BU186" i="3"/>
  <c r="BV186" i="3"/>
  <c r="Y96" i="2"/>
  <c r="BW186" i="3"/>
  <c r="BZ186" i="3"/>
  <c r="Z96" i="2"/>
  <c r="I96" i="2"/>
  <c r="BS187" i="3"/>
  <c r="BT187" i="3"/>
  <c r="BU187" i="3"/>
  <c r="BV187" i="3"/>
  <c r="Y97" i="2"/>
  <c r="BW187" i="3"/>
  <c r="BZ187" i="3"/>
  <c r="Z97" i="2"/>
  <c r="I97" i="2"/>
  <c r="BS188" i="3"/>
  <c r="BT188" i="3"/>
  <c r="BU188" i="3"/>
  <c r="BV188" i="3"/>
  <c r="Y98" i="2"/>
  <c r="BW188" i="3"/>
  <c r="BZ188" i="3"/>
  <c r="Z98" i="2"/>
  <c r="I98" i="2"/>
  <c r="BS189" i="3"/>
  <c r="BT189" i="3"/>
  <c r="BU189" i="3"/>
  <c r="BV189" i="3"/>
  <c r="Y99" i="2"/>
  <c r="BW189" i="3"/>
  <c r="BZ189" i="3"/>
  <c r="Z99" i="2"/>
  <c r="I99" i="2"/>
  <c r="BS190" i="3"/>
  <c r="BT190" i="3"/>
  <c r="BU190" i="3"/>
  <c r="BV190" i="3"/>
  <c r="Y100" i="2"/>
  <c r="BW190" i="3"/>
  <c r="BZ190" i="3"/>
  <c r="Z100" i="2"/>
  <c r="I100" i="2"/>
  <c r="BS191" i="3"/>
  <c r="BT191" i="3"/>
  <c r="BU191" i="3"/>
  <c r="BV191" i="3"/>
  <c r="Y101" i="2"/>
  <c r="BW191" i="3"/>
  <c r="BZ191" i="3"/>
  <c r="Z101" i="2"/>
  <c r="I101" i="2"/>
  <c r="BS192" i="3"/>
  <c r="BT192" i="3"/>
  <c r="BU192" i="3"/>
  <c r="BV192" i="3"/>
  <c r="Y102" i="2"/>
  <c r="BW192" i="3"/>
  <c r="BZ192" i="3"/>
  <c r="Z102" i="2"/>
  <c r="I102" i="2"/>
  <c r="BS193" i="3"/>
  <c r="BT193" i="3"/>
  <c r="BU193" i="3"/>
  <c r="BV193" i="3"/>
  <c r="Y103" i="2"/>
  <c r="BW193" i="3"/>
  <c r="BZ193" i="3"/>
  <c r="Z103" i="2"/>
  <c r="I103" i="2"/>
  <c r="BS194" i="3"/>
  <c r="BT194" i="3"/>
  <c r="BU194" i="3"/>
  <c r="BV194" i="3"/>
  <c r="Y104" i="2"/>
  <c r="BW194" i="3"/>
  <c r="BZ194" i="3"/>
  <c r="Z104" i="2"/>
  <c r="I104" i="2"/>
  <c r="BS195" i="3"/>
  <c r="BT195" i="3"/>
  <c r="BU195" i="3"/>
  <c r="BV195" i="3"/>
  <c r="Y105" i="2"/>
  <c r="BW195" i="3"/>
  <c r="BZ195" i="3"/>
  <c r="Z105" i="2"/>
  <c r="I105" i="2"/>
  <c r="BS196" i="3"/>
  <c r="BT196" i="3"/>
  <c r="BU196" i="3"/>
  <c r="BV196" i="3"/>
  <c r="Y106" i="2"/>
  <c r="BW196" i="3"/>
  <c r="BZ196" i="3"/>
  <c r="Z106" i="2"/>
  <c r="I106" i="2"/>
  <c r="BS197" i="3"/>
  <c r="BT197" i="3"/>
  <c r="BU197" i="3"/>
  <c r="BV197" i="3"/>
  <c r="Y107" i="2"/>
  <c r="BW197" i="3"/>
  <c r="BZ197" i="3"/>
  <c r="Z107" i="2"/>
  <c r="I107" i="2"/>
  <c r="BS198" i="3"/>
  <c r="BT198" i="3"/>
  <c r="BU198" i="3"/>
  <c r="BV198" i="3"/>
  <c r="Y108" i="2"/>
  <c r="BW198" i="3"/>
  <c r="BZ198" i="3"/>
  <c r="Z108" i="2"/>
  <c r="I108" i="2"/>
  <c r="BS199" i="3"/>
  <c r="BT199" i="3"/>
  <c r="BU199" i="3"/>
  <c r="BV199" i="3"/>
  <c r="Y109" i="2"/>
  <c r="BW199" i="3"/>
  <c r="BZ199" i="3"/>
  <c r="Z109" i="2"/>
  <c r="I109" i="2"/>
  <c r="BS200" i="3"/>
  <c r="BT200" i="3"/>
  <c r="BU200" i="3"/>
  <c r="BV200" i="3"/>
  <c r="Y110" i="2"/>
  <c r="BW200" i="3"/>
  <c r="BZ200" i="3"/>
  <c r="Z110" i="2"/>
  <c r="I110" i="2"/>
  <c r="BS201" i="3"/>
  <c r="BT201" i="3"/>
  <c r="BU201" i="3"/>
  <c r="BV201" i="3"/>
  <c r="Y111" i="2"/>
  <c r="BW201" i="3"/>
  <c r="BZ201" i="3"/>
  <c r="Z111" i="2"/>
  <c r="I111" i="2"/>
  <c r="BS202" i="3"/>
  <c r="BT202" i="3"/>
  <c r="BU202" i="3"/>
  <c r="BV202" i="3"/>
  <c r="Y112" i="2"/>
  <c r="BW202" i="3"/>
  <c r="BZ202" i="3"/>
  <c r="Z112" i="2"/>
  <c r="I112" i="2"/>
  <c r="BS203" i="3"/>
  <c r="BT203" i="3"/>
  <c r="BU203" i="3"/>
  <c r="BV203" i="3"/>
  <c r="Y113" i="2"/>
  <c r="BW203" i="3"/>
  <c r="BZ203" i="3"/>
  <c r="Z113" i="2"/>
  <c r="I113" i="2"/>
  <c r="BS204" i="3"/>
  <c r="BT204" i="3"/>
  <c r="BU204" i="3"/>
  <c r="BV204" i="3"/>
  <c r="Y114" i="2"/>
  <c r="BW204" i="3"/>
  <c r="BZ204" i="3"/>
  <c r="Z114" i="2"/>
  <c r="I114" i="2"/>
  <c r="BS205" i="3"/>
  <c r="BT205" i="3"/>
  <c r="BU205" i="3"/>
  <c r="BV205" i="3"/>
  <c r="Y115" i="2"/>
  <c r="BW205" i="3"/>
  <c r="BZ205" i="3"/>
  <c r="Z115" i="2"/>
  <c r="I115" i="2"/>
  <c r="BS206" i="3"/>
  <c r="BT206" i="3"/>
  <c r="BU206" i="3"/>
  <c r="BV206" i="3"/>
  <c r="Y116" i="2"/>
  <c r="BW206" i="3"/>
  <c r="BZ206" i="3"/>
  <c r="Z116" i="2"/>
  <c r="I116" i="2"/>
  <c r="BS207" i="3"/>
  <c r="BT207" i="3"/>
  <c r="BU207" i="3"/>
  <c r="BV207" i="3"/>
  <c r="Y117" i="2"/>
  <c r="BW207" i="3"/>
  <c r="BZ207" i="3"/>
  <c r="Z117" i="2"/>
  <c r="I117" i="2"/>
  <c r="BS208" i="3"/>
  <c r="BT208" i="3"/>
  <c r="BU208" i="3"/>
  <c r="BV208" i="3"/>
  <c r="Y118" i="2"/>
  <c r="BW208" i="3"/>
  <c r="BZ208" i="3"/>
  <c r="Z118" i="2"/>
  <c r="I118" i="2"/>
  <c r="BS209" i="3"/>
  <c r="BT209" i="3"/>
  <c r="BU209" i="3"/>
  <c r="BV209" i="3"/>
  <c r="Y119" i="2"/>
  <c r="BW209" i="3"/>
  <c r="BZ209" i="3"/>
  <c r="Z119" i="2"/>
  <c r="I119" i="2"/>
  <c r="BS210" i="3"/>
  <c r="BT210" i="3"/>
  <c r="BU210" i="3"/>
  <c r="BV210" i="3"/>
  <c r="Y120" i="2"/>
  <c r="BW210" i="3"/>
  <c r="BZ210" i="3"/>
  <c r="Z120" i="2"/>
  <c r="I120" i="2"/>
  <c r="BS211" i="3"/>
  <c r="BT211" i="3"/>
  <c r="BU211" i="3"/>
  <c r="BV211" i="3"/>
  <c r="Y121" i="2"/>
  <c r="BW211" i="3"/>
  <c r="BZ211" i="3"/>
  <c r="Z121" i="2"/>
  <c r="I121" i="2"/>
  <c r="BS212" i="3"/>
  <c r="BT212" i="3"/>
  <c r="BU212" i="3"/>
  <c r="BV212" i="3"/>
  <c r="Y122" i="2"/>
  <c r="BW212" i="3"/>
  <c r="BZ212" i="3"/>
  <c r="Z122" i="2"/>
  <c r="I122" i="2"/>
  <c r="BS213" i="3"/>
  <c r="BT213" i="3"/>
  <c r="BU213" i="3"/>
  <c r="BV213" i="3"/>
  <c r="Y123" i="2"/>
  <c r="BW213" i="3"/>
  <c r="BZ213" i="3"/>
  <c r="Z123" i="2"/>
  <c r="I123" i="2"/>
  <c r="BS214" i="3"/>
  <c r="BT214" i="3"/>
  <c r="BU214" i="3"/>
  <c r="BV214" i="3"/>
  <c r="Y124" i="2"/>
  <c r="BW214" i="3"/>
  <c r="BZ214" i="3"/>
  <c r="Z124" i="2"/>
  <c r="I124" i="2"/>
  <c r="BS215" i="3"/>
  <c r="BT215" i="3"/>
  <c r="BU215" i="3"/>
  <c r="BV215" i="3"/>
  <c r="Y125" i="2"/>
  <c r="BW215" i="3"/>
  <c r="BZ215" i="3"/>
  <c r="Z125" i="2"/>
  <c r="I125" i="2"/>
  <c r="BS216" i="3"/>
  <c r="BT216" i="3"/>
  <c r="BU216" i="3"/>
  <c r="BV216" i="3"/>
  <c r="Y126" i="2"/>
  <c r="BW216" i="3"/>
  <c r="BZ216" i="3"/>
  <c r="Z126" i="2"/>
  <c r="I126" i="2"/>
  <c r="BS217" i="3"/>
  <c r="BT217" i="3"/>
  <c r="BU217" i="3"/>
  <c r="BV217" i="3"/>
  <c r="Y127" i="2"/>
  <c r="BW217" i="3"/>
  <c r="BZ217" i="3"/>
  <c r="Z127" i="2"/>
  <c r="I127" i="2"/>
  <c r="BS218" i="3"/>
  <c r="BT218" i="3"/>
  <c r="BU218" i="3"/>
  <c r="BV218" i="3"/>
  <c r="Y128" i="2"/>
  <c r="BW218" i="3"/>
  <c r="BZ218" i="3"/>
  <c r="Z128" i="2"/>
  <c r="I128" i="2"/>
  <c r="BS219" i="3"/>
  <c r="BT219" i="3"/>
  <c r="BU219" i="3"/>
  <c r="BV219" i="3"/>
  <c r="Y129" i="2"/>
  <c r="BW219" i="3"/>
  <c r="BZ219" i="3"/>
  <c r="Z129" i="2"/>
  <c r="I129" i="2"/>
  <c r="BS220" i="3"/>
  <c r="BT220" i="3"/>
  <c r="BU220" i="3"/>
  <c r="BV220" i="3"/>
  <c r="Y130" i="2"/>
  <c r="BW220" i="3"/>
  <c r="BZ220" i="3"/>
  <c r="Z130" i="2"/>
  <c r="I130" i="2"/>
  <c r="BS221" i="3"/>
  <c r="BT221" i="3"/>
  <c r="BU221" i="3"/>
  <c r="BV221" i="3"/>
  <c r="Y131" i="2"/>
  <c r="BW221" i="3"/>
  <c r="BZ221" i="3"/>
  <c r="Z131" i="2"/>
  <c r="I131" i="2"/>
  <c r="BS222" i="3"/>
  <c r="BT222" i="3"/>
  <c r="BU222" i="3"/>
  <c r="BV222" i="3"/>
  <c r="Y132" i="2"/>
  <c r="BW222" i="3"/>
  <c r="BZ222" i="3"/>
  <c r="Z132" i="2"/>
  <c r="I132" i="2"/>
  <c r="BS223" i="3"/>
  <c r="BT223" i="3"/>
  <c r="BU223" i="3"/>
  <c r="BV223" i="3"/>
  <c r="Y133" i="2"/>
  <c r="BW223" i="3"/>
  <c r="BZ223" i="3"/>
  <c r="Z133" i="2"/>
  <c r="I133" i="2"/>
  <c r="BS224" i="3"/>
  <c r="BT224" i="3"/>
  <c r="BU224" i="3"/>
  <c r="BV224" i="3"/>
  <c r="Y134" i="2"/>
  <c r="BW224" i="3"/>
  <c r="BZ224" i="3"/>
  <c r="Z134" i="2"/>
  <c r="I134" i="2"/>
  <c r="BS225" i="3"/>
  <c r="BT225" i="3"/>
  <c r="BU225" i="3"/>
  <c r="BV225" i="3"/>
  <c r="Y135" i="2"/>
  <c r="BW225" i="3"/>
  <c r="BZ225" i="3"/>
  <c r="Z135" i="2"/>
  <c r="I135" i="2"/>
  <c r="BS226" i="3"/>
  <c r="BT226" i="3"/>
  <c r="BU226" i="3"/>
  <c r="BV226" i="3"/>
  <c r="Y136" i="2"/>
  <c r="BW226" i="3"/>
  <c r="BZ226" i="3"/>
  <c r="Z136" i="2"/>
  <c r="I136" i="2"/>
  <c r="BS227" i="3"/>
  <c r="BT227" i="3"/>
  <c r="BU227" i="3"/>
  <c r="BV227" i="3"/>
  <c r="Y137" i="2"/>
  <c r="BW227" i="3"/>
  <c r="BZ227" i="3"/>
  <c r="Z137" i="2"/>
  <c r="I137" i="2"/>
  <c r="BS228" i="3"/>
  <c r="BT228" i="3"/>
  <c r="BU228" i="3"/>
  <c r="BV228" i="3"/>
  <c r="Y138" i="2"/>
  <c r="BW228" i="3"/>
  <c r="BZ228" i="3"/>
  <c r="Z138" i="2"/>
  <c r="I138" i="2"/>
  <c r="BS229" i="3"/>
  <c r="BT229" i="3"/>
  <c r="BU229" i="3"/>
  <c r="BV229" i="3"/>
  <c r="Y139" i="2"/>
  <c r="BW229" i="3"/>
  <c r="BZ229" i="3"/>
  <c r="Z139" i="2"/>
  <c r="I139" i="2"/>
  <c r="BS230" i="3"/>
  <c r="BT230" i="3"/>
  <c r="BU230" i="3"/>
  <c r="BV230" i="3"/>
  <c r="Y140" i="2"/>
  <c r="BW230" i="3"/>
  <c r="BZ230" i="3"/>
  <c r="Z140" i="2"/>
  <c r="I140" i="2"/>
  <c r="BS231" i="3"/>
  <c r="BT231" i="3"/>
  <c r="BU231" i="3"/>
  <c r="BV231" i="3"/>
  <c r="Y141" i="2"/>
  <c r="BW231" i="3"/>
  <c r="BZ231" i="3"/>
  <c r="Z141" i="2"/>
  <c r="I141" i="2"/>
  <c r="BS232" i="3"/>
  <c r="BT232" i="3"/>
  <c r="BU232" i="3"/>
  <c r="BV232" i="3"/>
  <c r="Y142" i="2"/>
  <c r="BW232" i="3"/>
  <c r="BZ232" i="3"/>
  <c r="Z142" i="2"/>
  <c r="I142" i="2"/>
  <c r="BS233" i="3"/>
  <c r="BT233" i="3"/>
  <c r="BU233" i="3"/>
  <c r="BV233" i="3"/>
  <c r="Y143" i="2"/>
  <c r="BW233" i="3"/>
  <c r="BZ233" i="3"/>
  <c r="Z143" i="2"/>
  <c r="I143" i="2"/>
  <c r="BS234" i="3"/>
  <c r="BT234" i="3"/>
  <c r="BU234" i="3"/>
  <c r="BV234" i="3"/>
  <c r="Y144" i="2"/>
  <c r="BW234" i="3"/>
  <c r="BZ234" i="3"/>
  <c r="Z144" i="2"/>
  <c r="I144" i="2"/>
  <c r="BS235" i="3"/>
  <c r="BT235" i="3"/>
  <c r="BU235" i="3"/>
  <c r="BV235" i="3"/>
  <c r="Y145" i="2"/>
  <c r="BW235" i="3"/>
  <c r="BZ235" i="3"/>
  <c r="Z145" i="2"/>
  <c r="I145" i="2"/>
  <c r="BS236" i="3"/>
  <c r="BT236" i="3"/>
  <c r="BU236" i="3"/>
  <c r="BV236" i="3"/>
  <c r="Y146" i="2"/>
  <c r="BW236" i="3"/>
  <c r="BZ236" i="3"/>
  <c r="Z146" i="2"/>
  <c r="I146" i="2"/>
  <c r="BS237" i="3"/>
  <c r="BT237" i="3"/>
  <c r="BU237" i="3"/>
  <c r="BV237" i="3"/>
  <c r="Y147" i="2"/>
  <c r="BW237" i="3"/>
  <c r="BZ237" i="3"/>
  <c r="Z147" i="2"/>
  <c r="I147" i="2"/>
  <c r="BS238" i="3"/>
  <c r="BT238" i="3"/>
  <c r="BU238" i="3"/>
  <c r="BV238" i="3"/>
  <c r="Y148" i="2"/>
  <c r="BW238" i="3"/>
  <c r="BZ238" i="3"/>
  <c r="Z148" i="2"/>
  <c r="I148" i="2"/>
  <c r="BS239" i="3"/>
  <c r="BT239" i="3"/>
  <c r="BU239" i="3"/>
  <c r="BV239" i="3"/>
  <c r="Y149" i="2"/>
  <c r="BW239" i="3"/>
  <c r="BZ239" i="3"/>
  <c r="Z149" i="2"/>
  <c r="I149" i="2"/>
  <c r="BS240" i="3"/>
  <c r="BT240" i="3"/>
  <c r="BU240" i="3"/>
  <c r="BV240" i="3"/>
  <c r="Y150" i="2"/>
  <c r="BW240" i="3"/>
  <c r="BZ240" i="3"/>
  <c r="Z150" i="2"/>
  <c r="I150" i="2"/>
  <c r="BS241" i="3"/>
  <c r="BT241" i="3"/>
  <c r="BU241" i="3"/>
  <c r="BV241" i="3"/>
  <c r="Y151" i="2"/>
  <c r="BW241" i="3"/>
  <c r="BZ241" i="3"/>
  <c r="Z151" i="2"/>
  <c r="I151" i="2"/>
  <c r="BS242" i="3"/>
  <c r="BT242" i="3"/>
  <c r="BU242" i="3"/>
  <c r="BV242" i="3"/>
  <c r="Y152" i="2"/>
  <c r="BW242" i="3"/>
  <c r="BZ242" i="3"/>
  <c r="Z152" i="2"/>
  <c r="I152" i="2"/>
  <c r="BS243" i="3"/>
  <c r="BT243" i="3"/>
  <c r="BU243" i="3"/>
  <c r="BV243" i="3"/>
  <c r="Y153" i="2"/>
  <c r="BW243" i="3"/>
  <c r="BZ243" i="3"/>
  <c r="Z153" i="2"/>
  <c r="I153" i="2"/>
  <c r="BS244" i="3"/>
  <c r="BT244" i="3"/>
  <c r="BU244" i="3"/>
  <c r="BV244" i="3"/>
  <c r="Y154" i="2"/>
  <c r="BW244" i="3"/>
  <c r="BZ244" i="3"/>
  <c r="Z154" i="2"/>
  <c r="I154" i="2"/>
  <c r="BS245" i="3"/>
  <c r="BT245" i="3"/>
  <c r="BU245" i="3"/>
  <c r="BV245" i="3"/>
  <c r="Y155" i="2"/>
  <c r="BW245" i="3"/>
  <c r="BZ245" i="3"/>
  <c r="Z155" i="2"/>
  <c r="I155" i="2"/>
  <c r="BS246" i="3"/>
  <c r="BT246" i="3"/>
  <c r="BU246" i="3"/>
  <c r="BV246" i="3"/>
  <c r="Y156" i="2"/>
  <c r="BW246" i="3"/>
  <c r="BZ246" i="3"/>
  <c r="Z156" i="2"/>
  <c r="I156" i="2"/>
  <c r="BS247" i="3"/>
  <c r="BT247" i="3"/>
  <c r="BU247" i="3"/>
  <c r="BV247" i="3"/>
  <c r="Y157" i="2"/>
  <c r="BW247" i="3"/>
  <c r="BZ247" i="3"/>
  <c r="Z157" i="2"/>
  <c r="I157" i="2"/>
  <c r="BS248" i="3"/>
  <c r="BT248" i="3"/>
  <c r="BU248" i="3"/>
  <c r="BV248" i="3"/>
  <c r="Y158" i="2"/>
  <c r="BW248" i="3"/>
  <c r="BZ248" i="3"/>
  <c r="Z158" i="2"/>
  <c r="I158" i="2"/>
  <c r="BS249" i="3"/>
  <c r="BT249" i="3"/>
  <c r="BU249" i="3"/>
  <c r="BV249" i="3"/>
  <c r="Y159" i="2"/>
  <c r="BW249" i="3"/>
  <c r="BZ249" i="3"/>
  <c r="Z159" i="2"/>
  <c r="I159" i="2"/>
  <c r="BS250" i="3"/>
  <c r="BT250" i="3"/>
  <c r="BU250" i="3"/>
  <c r="BV250" i="3"/>
  <c r="Y160" i="2"/>
  <c r="BW250" i="3"/>
  <c r="BZ250" i="3"/>
  <c r="Z160" i="2"/>
  <c r="I160" i="2"/>
  <c r="BS251" i="3"/>
  <c r="BT251" i="3"/>
  <c r="BU251" i="3"/>
  <c r="BV251" i="3"/>
  <c r="Y161" i="2"/>
  <c r="BW251" i="3"/>
  <c r="BZ251" i="3"/>
  <c r="Z161" i="2"/>
  <c r="I161" i="2"/>
  <c r="BS252" i="3"/>
  <c r="BT252" i="3"/>
  <c r="BU252" i="3"/>
  <c r="BV252" i="3"/>
  <c r="Y162" i="2"/>
  <c r="BW252" i="3"/>
  <c r="BZ252" i="3"/>
  <c r="Z162" i="2"/>
  <c r="I162" i="2"/>
  <c r="BS253" i="3"/>
  <c r="BT253" i="3"/>
  <c r="BU253" i="3"/>
  <c r="BV253" i="3"/>
  <c r="Y163" i="2"/>
  <c r="BW253" i="3"/>
  <c r="BZ253" i="3"/>
  <c r="Z163" i="2"/>
  <c r="I163" i="2"/>
  <c r="BS254" i="3"/>
  <c r="BT254" i="3"/>
  <c r="BU254" i="3"/>
  <c r="BV254" i="3"/>
  <c r="Y164" i="2"/>
  <c r="BW254" i="3"/>
  <c r="BZ254" i="3"/>
  <c r="Z164" i="2"/>
  <c r="I164" i="2"/>
  <c r="BS255" i="3"/>
  <c r="BT255" i="3"/>
  <c r="BU255" i="3"/>
  <c r="BV255" i="3"/>
  <c r="Y165" i="2"/>
  <c r="BW255" i="3"/>
  <c r="BZ255" i="3"/>
  <c r="Z165" i="2"/>
  <c r="I165" i="2"/>
  <c r="BS256" i="3"/>
  <c r="BT256" i="3"/>
  <c r="BU256" i="3"/>
  <c r="BV256" i="3"/>
  <c r="Y166" i="2"/>
  <c r="BW256" i="3"/>
  <c r="BZ256" i="3"/>
  <c r="Z166" i="2"/>
  <c r="I166" i="2"/>
  <c r="BS257" i="3"/>
  <c r="BT257" i="3"/>
  <c r="BU257" i="3"/>
  <c r="BV257" i="3"/>
  <c r="Y167" i="2"/>
  <c r="BW257" i="3"/>
  <c r="BZ257" i="3"/>
  <c r="Z167" i="2"/>
  <c r="I167" i="2"/>
  <c r="BS258" i="3"/>
  <c r="BT258" i="3"/>
  <c r="BU258" i="3"/>
  <c r="BV258" i="3"/>
  <c r="Y168" i="2"/>
  <c r="BW258" i="3"/>
  <c r="BZ258" i="3"/>
  <c r="Z168" i="2"/>
  <c r="I168" i="2"/>
  <c r="BS259" i="3"/>
  <c r="BT259" i="3"/>
  <c r="BU259" i="3"/>
  <c r="BV259" i="3"/>
  <c r="Y169" i="2"/>
  <c r="BW259" i="3"/>
  <c r="BZ259" i="3"/>
  <c r="Z169" i="2"/>
  <c r="I169" i="2"/>
  <c r="BS260" i="3"/>
  <c r="BT260" i="3"/>
  <c r="BU260" i="3"/>
  <c r="BV260" i="3"/>
  <c r="Y170" i="2"/>
  <c r="BW260" i="3"/>
  <c r="BZ260" i="3"/>
  <c r="Z170" i="2"/>
  <c r="I170" i="2"/>
  <c r="BS261" i="3"/>
  <c r="BT261" i="3"/>
  <c r="BU261" i="3"/>
  <c r="BV261" i="3"/>
  <c r="Y171" i="2"/>
  <c r="BW261" i="3"/>
  <c r="BZ261" i="3"/>
  <c r="Z171" i="2"/>
  <c r="I171" i="2"/>
  <c r="BS262" i="3"/>
  <c r="BT262" i="3"/>
  <c r="BU262" i="3"/>
  <c r="BV262" i="3"/>
  <c r="Y172" i="2"/>
  <c r="BW262" i="3"/>
  <c r="BZ262" i="3"/>
  <c r="Z172" i="2"/>
  <c r="I172" i="2"/>
  <c r="BS263" i="3"/>
  <c r="BT263" i="3"/>
  <c r="BU263" i="3"/>
  <c r="BV263" i="3"/>
  <c r="Y173" i="2"/>
  <c r="BW263" i="3"/>
  <c r="BZ263" i="3"/>
  <c r="Z173" i="2"/>
  <c r="I173" i="2"/>
  <c r="BS264" i="3"/>
  <c r="BT264" i="3"/>
  <c r="BU264" i="3"/>
  <c r="BV264" i="3"/>
  <c r="Y174" i="2"/>
  <c r="BW264" i="3"/>
  <c r="BZ264" i="3"/>
  <c r="Z174" i="2"/>
  <c r="I174" i="2"/>
  <c r="BS265" i="3"/>
  <c r="BT265" i="3"/>
  <c r="BU265" i="3"/>
  <c r="BV265" i="3"/>
  <c r="Y175" i="2"/>
  <c r="BW265" i="3"/>
  <c r="BZ265" i="3"/>
  <c r="Z175" i="2"/>
  <c r="I175" i="2"/>
  <c r="BS266" i="3"/>
  <c r="BT266" i="3"/>
  <c r="BU266" i="3"/>
  <c r="BV266" i="3"/>
  <c r="Y176" i="2"/>
  <c r="BW266" i="3"/>
  <c r="BZ266" i="3"/>
  <c r="Z176" i="2"/>
  <c r="I176" i="2"/>
  <c r="BS267" i="3"/>
  <c r="BT267" i="3"/>
  <c r="BU267" i="3"/>
  <c r="BV267" i="3"/>
  <c r="Y177" i="2"/>
  <c r="BW267" i="3"/>
  <c r="BZ267" i="3"/>
  <c r="Z177" i="2"/>
  <c r="I177" i="2"/>
  <c r="BS268" i="3"/>
  <c r="BT268" i="3"/>
  <c r="BU268" i="3"/>
  <c r="BV268" i="3"/>
  <c r="Y178" i="2"/>
  <c r="BW268" i="3"/>
  <c r="BZ268" i="3"/>
  <c r="Z178" i="2"/>
  <c r="I178" i="2"/>
  <c r="BS269" i="3"/>
  <c r="BT269" i="3"/>
  <c r="BU269" i="3"/>
  <c r="BV269" i="3"/>
  <c r="Y179" i="2"/>
  <c r="BW269" i="3"/>
  <c r="BZ269" i="3"/>
  <c r="Z179" i="2"/>
  <c r="I179" i="2"/>
  <c r="BS270" i="3"/>
  <c r="BT270" i="3"/>
  <c r="BU270" i="3"/>
  <c r="BV270" i="3"/>
  <c r="Y180" i="2"/>
  <c r="BW270" i="3"/>
  <c r="BZ270" i="3"/>
  <c r="Z180" i="2"/>
  <c r="I180" i="2"/>
  <c r="BS271" i="3"/>
  <c r="BT271" i="3"/>
  <c r="BU271" i="3"/>
  <c r="BV271" i="3"/>
  <c r="Y181" i="2"/>
  <c r="BW271" i="3"/>
  <c r="BZ271" i="3"/>
  <c r="Z181" i="2"/>
  <c r="I181" i="2"/>
  <c r="BS272" i="3"/>
  <c r="BT272" i="3"/>
  <c r="BU272" i="3"/>
  <c r="BV272" i="3"/>
  <c r="Y182" i="2"/>
  <c r="BW272" i="3"/>
  <c r="BZ272" i="3"/>
  <c r="Z182" i="2"/>
  <c r="I182" i="2"/>
  <c r="BS273" i="3"/>
  <c r="BT273" i="3"/>
  <c r="BU273" i="3"/>
  <c r="BV273" i="3"/>
  <c r="Y183" i="2"/>
  <c r="BW273" i="3"/>
  <c r="BZ273" i="3"/>
  <c r="Z183" i="2"/>
  <c r="I183" i="2"/>
  <c r="BS274" i="3"/>
  <c r="BT274" i="3"/>
  <c r="BU274" i="3"/>
  <c r="BV274" i="3"/>
  <c r="Y184" i="2"/>
  <c r="BW274" i="3"/>
  <c r="BZ274" i="3"/>
  <c r="Z184" i="2"/>
  <c r="I184" i="2"/>
  <c r="BS275" i="3"/>
  <c r="BT275" i="3"/>
  <c r="BU275" i="3"/>
  <c r="BV275" i="3"/>
  <c r="Y185" i="2"/>
  <c r="BW275" i="3"/>
  <c r="BZ275" i="3"/>
  <c r="Z185" i="2"/>
  <c r="I185" i="2"/>
  <c r="BS276" i="3"/>
  <c r="BT276" i="3"/>
  <c r="BU276" i="3"/>
  <c r="BV276" i="3"/>
  <c r="Y186" i="2"/>
  <c r="BW276" i="3"/>
  <c r="BZ276" i="3"/>
  <c r="Z186" i="2"/>
  <c r="I186" i="2"/>
  <c r="BS277" i="3"/>
  <c r="BT277" i="3"/>
  <c r="BU277" i="3"/>
  <c r="BV277" i="3"/>
  <c r="Y187" i="2"/>
  <c r="BW277" i="3"/>
  <c r="BZ277" i="3"/>
  <c r="Z187" i="2"/>
  <c r="I187" i="2"/>
  <c r="BS278" i="3"/>
  <c r="BT278" i="3"/>
  <c r="BU278" i="3"/>
  <c r="BV278" i="3"/>
  <c r="Y188" i="2"/>
  <c r="BW278" i="3"/>
  <c r="BZ278" i="3"/>
  <c r="Z188" i="2"/>
  <c r="I188" i="2"/>
  <c r="BS279" i="3"/>
  <c r="BT279" i="3"/>
  <c r="BU279" i="3"/>
  <c r="BV279" i="3"/>
  <c r="Y189" i="2"/>
  <c r="BW279" i="3"/>
  <c r="BZ279" i="3"/>
  <c r="Z189" i="2"/>
  <c r="I189" i="2"/>
  <c r="BS280" i="3"/>
  <c r="BT280" i="3"/>
  <c r="BU280" i="3"/>
  <c r="BV280" i="3"/>
  <c r="Y190" i="2"/>
  <c r="BW280" i="3"/>
  <c r="BZ280" i="3"/>
  <c r="Z190" i="2"/>
  <c r="I190" i="2"/>
  <c r="BS281" i="3"/>
  <c r="BT281" i="3"/>
  <c r="BU281" i="3"/>
  <c r="BV281" i="3"/>
  <c r="Y191" i="2"/>
  <c r="BW281" i="3"/>
  <c r="BZ281" i="3"/>
  <c r="Z191" i="2"/>
  <c r="I191" i="2"/>
  <c r="BS282" i="3"/>
  <c r="BT282" i="3"/>
  <c r="BU282" i="3"/>
  <c r="BV282" i="3"/>
  <c r="Y192" i="2"/>
  <c r="BW282" i="3"/>
  <c r="BZ282" i="3"/>
  <c r="Z192" i="2"/>
  <c r="I192" i="2"/>
  <c r="BS283" i="3"/>
  <c r="BT283" i="3"/>
  <c r="BU283" i="3"/>
  <c r="BV283" i="3"/>
  <c r="Y193" i="2"/>
  <c r="BW283" i="3"/>
  <c r="BZ283" i="3"/>
  <c r="Z193" i="2"/>
  <c r="I193" i="2"/>
  <c r="BS284" i="3"/>
  <c r="BT284" i="3"/>
  <c r="BU284" i="3"/>
  <c r="BV284" i="3"/>
  <c r="Y194" i="2"/>
  <c r="BW284" i="3"/>
  <c r="BZ284" i="3"/>
  <c r="Z194" i="2"/>
  <c r="I194" i="2"/>
  <c r="BS285" i="3"/>
  <c r="BT285" i="3"/>
  <c r="BU285" i="3"/>
  <c r="BV285" i="3"/>
  <c r="Y195" i="2"/>
  <c r="BW285" i="3"/>
  <c r="BZ285" i="3"/>
  <c r="Z195" i="2"/>
  <c r="I195" i="2"/>
  <c r="BS286" i="3"/>
  <c r="BT286" i="3"/>
  <c r="BU286" i="3"/>
  <c r="BV286" i="3"/>
  <c r="Y196" i="2"/>
  <c r="BW286" i="3"/>
  <c r="BZ286" i="3"/>
  <c r="Z196" i="2"/>
  <c r="I196" i="2"/>
  <c r="BS287" i="3"/>
  <c r="BT287" i="3"/>
  <c r="BU287" i="3"/>
  <c r="BV287" i="3"/>
  <c r="Y197" i="2"/>
  <c r="BW287" i="3"/>
  <c r="BZ287" i="3"/>
  <c r="Z197" i="2"/>
  <c r="I197" i="2"/>
  <c r="BS288" i="3"/>
  <c r="BT288" i="3"/>
  <c r="BU288" i="3"/>
  <c r="BV288" i="3"/>
  <c r="Y198" i="2"/>
  <c r="BW288" i="3"/>
  <c r="BZ288" i="3"/>
  <c r="Z198" i="2"/>
  <c r="I198" i="2"/>
  <c r="BS289" i="3"/>
  <c r="BT289" i="3"/>
  <c r="BU289" i="3"/>
  <c r="BV289" i="3"/>
  <c r="Y199" i="2"/>
  <c r="BW289" i="3"/>
  <c r="BZ289" i="3"/>
  <c r="Z199" i="2"/>
  <c r="I199" i="2"/>
  <c r="BS290" i="3"/>
  <c r="BT290" i="3"/>
  <c r="BU290" i="3"/>
  <c r="BV290" i="3"/>
  <c r="Y200" i="2"/>
  <c r="BW290" i="3"/>
  <c r="BZ290" i="3"/>
  <c r="Z200" i="2"/>
  <c r="I200" i="2"/>
  <c r="BS291" i="3"/>
  <c r="BT291" i="3"/>
  <c r="BU291" i="3"/>
  <c r="BV291" i="3"/>
  <c r="Y201" i="2"/>
  <c r="BW291" i="3"/>
  <c r="BZ291" i="3"/>
  <c r="Z201" i="2"/>
  <c r="I201" i="2"/>
  <c r="BS292" i="3"/>
  <c r="BT292" i="3"/>
  <c r="BU292" i="3"/>
  <c r="BV292" i="3"/>
  <c r="Y202" i="2"/>
  <c r="BW292" i="3"/>
  <c r="BZ292" i="3"/>
  <c r="Z202" i="2"/>
  <c r="I202" i="2"/>
  <c r="BS293" i="3"/>
  <c r="BT293" i="3"/>
  <c r="BU293" i="3"/>
  <c r="BV293" i="3"/>
  <c r="Y203" i="2"/>
  <c r="BW293" i="3"/>
  <c r="BZ293" i="3"/>
  <c r="Z203" i="2"/>
  <c r="I203" i="2"/>
  <c r="BS294" i="3"/>
  <c r="BT294" i="3"/>
  <c r="BU294" i="3"/>
  <c r="BV294" i="3"/>
  <c r="Y204" i="2"/>
  <c r="BW294" i="3"/>
  <c r="BZ294" i="3"/>
  <c r="Z204" i="2"/>
  <c r="I204" i="2"/>
  <c r="BS295" i="3"/>
  <c r="BT295" i="3"/>
  <c r="BU295" i="3"/>
  <c r="BV295" i="3"/>
  <c r="Y205" i="2"/>
  <c r="BW295" i="3"/>
  <c r="BZ295" i="3"/>
  <c r="Z205" i="2"/>
  <c r="I205" i="2"/>
  <c r="BS296" i="3"/>
  <c r="BT296" i="3"/>
  <c r="BU296" i="3"/>
  <c r="BV296" i="3"/>
  <c r="Y206" i="2"/>
  <c r="BW296" i="3"/>
  <c r="BZ296" i="3"/>
  <c r="Z206" i="2"/>
  <c r="I206" i="2"/>
  <c r="BS297" i="3"/>
  <c r="BT297" i="3"/>
  <c r="BU297" i="3"/>
  <c r="BV297" i="3"/>
  <c r="Y207" i="2"/>
  <c r="BW297" i="3"/>
  <c r="BZ297" i="3"/>
  <c r="Z207" i="2"/>
  <c r="I207" i="2"/>
  <c r="BS298" i="3"/>
  <c r="BT298" i="3"/>
  <c r="BU298" i="3"/>
  <c r="BV298" i="3"/>
  <c r="Y208" i="2"/>
  <c r="BW298" i="3"/>
  <c r="BZ298" i="3"/>
  <c r="Z208" i="2"/>
  <c r="I208" i="2"/>
  <c r="BS299" i="3"/>
  <c r="BT299" i="3"/>
  <c r="BU299" i="3"/>
  <c r="BV299" i="3"/>
  <c r="Y209" i="2"/>
  <c r="BW299" i="3"/>
  <c r="BZ299" i="3"/>
  <c r="Z209" i="2"/>
  <c r="I209" i="2"/>
  <c r="BS300" i="3"/>
  <c r="BT300" i="3"/>
  <c r="BU300" i="3"/>
  <c r="BV300" i="3"/>
  <c r="Y210" i="2"/>
  <c r="BW300" i="3"/>
  <c r="BZ300" i="3"/>
  <c r="Z210" i="2"/>
  <c r="I210" i="2"/>
  <c r="BS301" i="3"/>
  <c r="BT301" i="3"/>
  <c r="BU301" i="3"/>
  <c r="BV301" i="3"/>
  <c r="Y211" i="2"/>
  <c r="BW301" i="3"/>
  <c r="BZ301" i="3"/>
  <c r="Z211" i="2"/>
  <c r="I211" i="2"/>
  <c r="BS302" i="3"/>
  <c r="BT302" i="3"/>
  <c r="BU302" i="3"/>
  <c r="BV302" i="3"/>
  <c r="Y212" i="2"/>
  <c r="BW302" i="3"/>
  <c r="BZ302" i="3"/>
  <c r="Z212" i="2"/>
  <c r="I212" i="2"/>
  <c r="BS303" i="3"/>
  <c r="BT303" i="3"/>
  <c r="BU303" i="3"/>
  <c r="BV303" i="3"/>
  <c r="Y213" i="2"/>
  <c r="BW303" i="3"/>
  <c r="BZ303" i="3"/>
  <c r="Z213" i="2"/>
  <c r="I213" i="2"/>
  <c r="BS304" i="3"/>
  <c r="BT304" i="3"/>
  <c r="BU304" i="3"/>
  <c r="BV304" i="3"/>
  <c r="Y214" i="2"/>
  <c r="BW304" i="3"/>
  <c r="BZ304" i="3"/>
  <c r="Z214" i="2"/>
  <c r="I214" i="2"/>
  <c r="BS305" i="3"/>
  <c r="BT305" i="3"/>
  <c r="BU305" i="3"/>
  <c r="BV305" i="3"/>
  <c r="Y215" i="2"/>
  <c r="BW305" i="3"/>
  <c r="BZ305" i="3"/>
  <c r="Z215" i="2"/>
  <c r="I215" i="2"/>
  <c r="BS306" i="3"/>
  <c r="BT306" i="3"/>
  <c r="BU306" i="3"/>
  <c r="BV306" i="3"/>
  <c r="Y216" i="2"/>
  <c r="BW306" i="3"/>
  <c r="BZ306" i="3"/>
  <c r="Z216" i="2"/>
  <c r="I216" i="2"/>
  <c r="BS307" i="3"/>
  <c r="BT307" i="3"/>
  <c r="BU307" i="3"/>
  <c r="BV307" i="3"/>
  <c r="Y217" i="2"/>
  <c r="BW307" i="3"/>
  <c r="BZ307" i="3"/>
  <c r="Z217" i="2"/>
  <c r="I217" i="2"/>
  <c r="BS308" i="3"/>
  <c r="BT308" i="3"/>
  <c r="BU308" i="3"/>
  <c r="BV308" i="3"/>
  <c r="Y218" i="2"/>
  <c r="BW308" i="3"/>
  <c r="BZ308" i="3"/>
  <c r="Z218" i="2"/>
  <c r="I218" i="2"/>
  <c r="BS309" i="3"/>
  <c r="BT309" i="3"/>
  <c r="BU309" i="3"/>
  <c r="BV309" i="3"/>
  <c r="Y219" i="2"/>
  <c r="BW309" i="3"/>
  <c r="BZ309" i="3"/>
  <c r="Z219" i="2"/>
  <c r="I219" i="2"/>
  <c r="BS310" i="3"/>
  <c r="BT310" i="3"/>
  <c r="BU310" i="3"/>
  <c r="BV310" i="3"/>
  <c r="Y220" i="2"/>
  <c r="BW310" i="3"/>
  <c r="BZ310" i="3"/>
  <c r="Z220" i="2"/>
  <c r="I220" i="2"/>
  <c r="BS311" i="3"/>
  <c r="BT311" i="3"/>
  <c r="BU311" i="3"/>
  <c r="BV311" i="3"/>
  <c r="Y221" i="2"/>
  <c r="BW311" i="3"/>
  <c r="BZ311" i="3"/>
  <c r="Z221" i="2"/>
  <c r="I221" i="2"/>
  <c r="BS312" i="3"/>
  <c r="BT312" i="3"/>
  <c r="BU312" i="3"/>
  <c r="BV312" i="3"/>
  <c r="Y222" i="2"/>
  <c r="BW312" i="3"/>
  <c r="BZ312" i="3"/>
  <c r="Z222" i="2"/>
  <c r="I222" i="2"/>
  <c r="BS313" i="3"/>
  <c r="BT313" i="3"/>
  <c r="BU313" i="3"/>
  <c r="BV313" i="3"/>
  <c r="Y223" i="2"/>
  <c r="BW313" i="3"/>
  <c r="BZ313" i="3"/>
  <c r="Z223" i="2"/>
  <c r="I223" i="2"/>
  <c r="BS314" i="3"/>
  <c r="BT314" i="3"/>
  <c r="BU314" i="3"/>
  <c r="BV314" i="3"/>
  <c r="Y224" i="2"/>
  <c r="BW314" i="3"/>
  <c r="BZ314" i="3"/>
  <c r="Z224" i="2"/>
  <c r="I224" i="2"/>
  <c r="BS315" i="3"/>
  <c r="BT315" i="3"/>
  <c r="BU315" i="3"/>
  <c r="BV315" i="3"/>
  <c r="Y225" i="2"/>
  <c r="BW315" i="3"/>
  <c r="BZ315" i="3"/>
  <c r="Z225" i="2"/>
  <c r="I225" i="2"/>
  <c r="BS316" i="3"/>
  <c r="BT316" i="3"/>
  <c r="BU316" i="3"/>
  <c r="BV316" i="3"/>
  <c r="Y226" i="2"/>
  <c r="BW316" i="3"/>
  <c r="BZ316" i="3"/>
  <c r="Z226" i="2"/>
  <c r="I226" i="2"/>
  <c r="BS317" i="3"/>
  <c r="BT317" i="3"/>
  <c r="BU317" i="3"/>
  <c r="BV317" i="3"/>
  <c r="Y227" i="2"/>
  <c r="BW317" i="3"/>
  <c r="BZ317" i="3"/>
  <c r="Z227" i="2"/>
  <c r="I227" i="2"/>
  <c r="BS318" i="3"/>
  <c r="BT318" i="3"/>
  <c r="BU318" i="3"/>
  <c r="BV318" i="3"/>
  <c r="Y228" i="2"/>
  <c r="BW318" i="3"/>
  <c r="BZ318" i="3"/>
  <c r="Z228" i="2"/>
  <c r="I228" i="2"/>
  <c r="BS319" i="3"/>
  <c r="BT319" i="3"/>
  <c r="BU319" i="3"/>
  <c r="BV319" i="3"/>
  <c r="Y229" i="2"/>
  <c r="BW319" i="3"/>
  <c r="BZ319" i="3"/>
  <c r="Z229" i="2"/>
  <c r="I229" i="2"/>
  <c r="BS320" i="3"/>
  <c r="BT320" i="3"/>
  <c r="BU320" i="3"/>
  <c r="BV320" i="3"/>
  <c r="Y230" i="2"/>
  <c r="BW320" i="3"/>
  <c r="BZ320" i="3"/>
  <c r="Z230" i="2"/>
  <c r="I230" i="2"/>
  <c r="BS321" i="3"/>
  <c r="BT321" i="3"/>
  <c r="BU321" i="3"/>
  <c r="BV321" i="3"/>
  <c r="Y231" i="2"/>
  <c r="BW321" i="3"/>
  <c r="BZ321" i="3"/>
  <c r="Z231" i="2"/>
  <c r="I231" i="2"/>
  <c r="BS322" i="3"/>
  <c r="BT322" i="3"/>
  <c r="BU322" i="3"/>
  <c r="BV322" i="3"/>
  <c r="Y232" i="2"/>
  <c r="BW322" i="3"/>
  <c r="BZ322" i="3"/>
  <c r="Z232" i="2"/>
  <c r="I232" i="2"/>
  <c r="BS323" i="3"/>
  <c r="BT323" i="3"/>
  <c r="BU323" i="3"/>
  <c r="BV323" i="3"/>
  <c r="Y233" i="2"/>
  <c r="BW323" i="3"/>
  <c r="BZ323" i="3"/>
  <c r="Z233" i="2"/>
  <c r="I233" i="2"/>
  <c r="BS324" i="3"/>
  <c r="BT324" i="3"/>
  <c r="BU324" i="3"/>
  <c r="BV324" i="3"/>
  <c r="Y234" i="2"/>
  <c r="BW324" i="3"/>
  <c r="BZ324" i="3"/>
  <c r="Z234" i="2"/>
  <c r="I234" i="2"/>
  <c r="BS325" i="3"/>
  <c r="BT325" i="3"/>
  <c r="BU325" i="3"/>
  <c r="BV325" i="3"/>
  <c r="Y235" i="2"/>
  <c r="BW325" i="3"/>
  <c r="BZ325" i="3"/>
  <c r="Z235" i="2"/>
  <c r="I235" i="2"/>
  <c r="BS326" i="3"/>
  <c r="BT326" i="3"/>
  <c r="BU326" i="3"/>
  <c r="BV326" i="3"/>
  <c r="Y236" i="2"/>
  <c r="BW326" i="3"/>
  <c r="BZ326" i="3"/>
  <c r="Z236" i="2"/>
  <c r="I236" i="2"/>
  <c r="BS327" i="3"/>
  <c r="BT327" i="3"/>
  <c r="BU327" i="3"/>
  <c r="BV327" i="3"/>
  <c r="Y237" i="2"/>
  <c r="BW327" i="3"/>
  <c r="BZ327" i="3"/>
  <c r="Z237" i="2"/>
  <c r="I237" i="2"/>
  <c r="BS328" i="3"/>
  <c r="BT328" i="3"/>
  <c r="BU328" i="3"/>
  <c r="BV328" i="3"/>
  <c r="Y238" i="2"/>
  <c r="BW328" i="3"/>
  <c r="BZ328" i="3"/>
  <c r="Z238" i="2"/>
  <c r="I238" i="2"/>
  <c r="BS329" i="3"/>
  <c r="BT329" i="3"/>
  <c r="BU329" i="3"/>
  <c r="BV329" i="3"/>
  <c r="Y239" i="2"/>
  <c r="BW329" i="3"/>
  <c r="BZ329" i="3"/>
  <c r="Z239" i="2"/>
  <c r="I239" i="2"/>
  <c r="BS330" i="3"/>
  <c r="BT330" i="3"/>
  <c r="BU330" i="3"/>
  <c r="BV330" i="3"/>
  <c r="Y240" i="2"/>
  <c r="BW330" i="3"/>
  <c r="BZ330" i="3"/>
  <c r="Z240" i="2"/>
  <c r="I240" i="2"/>
  <c r="BS331" i="3"/>
  <c r="BT331" i="3"/>
  <c r="BU331" i="3"/>
  <c r="BV331" i="3"/>
  <c r="Y241" i="2"/>
  <c r="BW331" i="3"/>
  <c r="BZ331" i="3"/>
  <c r="Z241" i="2"/>
  <c r="I241" i="2"/>
  <c r="BS332" i="3"/>
  <c r="BT332" i="3"/>
  <c r="BU332" i="3"/>
  <c r="BV332" i="3"/>
  <c r="Y242" i="2"/>
  <c r="BW332" i="3"/>
  <c r="BZ332" i="3"/>
  <c r="Z242" i="2"/>
  <c r="I242" i="2"/>
  <c r="BS333" i="3"/>
  <c r="BT333" i="3"/>
  <c r="BU333" i="3"/>
  <c r="BV333" i="3"/>
  <c r="Y243" i="2"/>
  <c r="BW333" i="3"/>
  <c r="BZ333" i="3"/>
  <c r="Z243" i="2"/>
  <c r="I243" i="2"/>
  <c r="BS334" i="3"/>
  <c r="BT334" i="3"/>
  <c r="BU334" i="3"/>
  <c r="BV334" i="3"/>
  <c r="Y244" i="2"/>
  <c r="BW334" i="3"/>
  <c r="BZ334" i="3"/>
  <c r="Z244" i="2"/>
  <c r="I244" i="2"/>
  <c r="BS335" i="3"/>
  <c r="BT335" i="3"/>
  <c r="BU335" i="3"/>
  <c r="BV335" i="3"/>
  <c r="Y245" i="2"/>
  <c r="BW335" i="3"/>
  <c r="BZ335" i="3"/>
  <c r="Z245" i="2"/>
  <c r="I245" i="2"/>
  <c r="BS336" i="3"/>
  <c r="BT336" i="3"/>
  <c r="BU336" i="3"/>
  <c r="BV336" i="3"/>
  <c r="Y246" i="2"/>
  <c r="BW336" i="3"/>
  <c r="BX336" i="3"/>
  <c r="BY336" i="3"/>
  <c r="BZ336" i="3"/>
  <c r="Z246" i="2"/>
  <c r="I246" i="2"/>
  <c r="BS337" i="3"/>
  <c r="BT337" i="3"/>
  <c r="BU337" i="3"/>
  <c r="BV337" i="3"/>
  <c r="Y247" i="2"/>
  <c r="BW337" i="3"/>
  <c r="BX337" i="3"/>
  <c r="BY337" i="3"/>
  <c r="BZ337" i="3"/>
  <c r="Z247" i="2"/>
  <c r="I247" i="2"/>
  <c r="BS338" i="3"/>
  <c r="BT338" i="3"/>
  <c r="BU338" i="3"/>
  <c r="BV338" i="3"/>
  <c r="Y248" i="2"/>
  <c r="BW338" i="3"/>
  <c r="BX338" i="3"/>
  <c r="BY338" i="3"/>
  <c r="BZ338" i="3"/>
  <c r="Z248" i="2"/>
  <c r="I248" i="2"/>
  <c r="BS339" i="3"/>
  <c r="BT339" i="3"/>
  <c r="BU339" i="3"/>
  <c r="BV339" i="3"/>
  <c r="Y249" i="2"/>
  <c r="BW339" i="3"/>
  <c r="BX339" i="3"/>
  <c r="BY339" i="3"/>
  <c r="BZ339" i="3"/>
  <c r="Z249" i="2"/>
  <c r="I249" i="2"/>
  <c r="BS340" i="3"/>
  <c r="BT340" i="3"/>
  <c r="BU340" i="3"/>
  <c r="BV340" i="3"/>
  <c r="Y250" i="2"/>
  <c r="BW340" i="3"/>
  <c r="BX340" i="3"/>
  <c r="BY340" i="3"/>
  <c r="BZ340" i="3"/>
  <c r="Z250" i="2"/>
  <c r="I250" i="2"/>
  <c r="BS341" i="3"/>
  <c r="BT341" i="3"/>
  <c r="BU341" i="3"/>
  <c r="BV341" i="3"/>
  <c r="Y251" i="2"/>
  <c r="BW341" i="3"/>
  <c r="BX341" i="3"/>
  <c r="BY341" i="3"/>
  <c r="BZ341" i="3"/>
  <c r="Z251" i="2"/>
  <c r="I251" i="2"/>
  <c r="BS342" i="3"/>
  <c r="BT342" i="3"/>
  <c r="BU342" i="3"/>
  <c r="BV342" i="3"/>
  <c r="Y252" i="2"/>
  <c r="BW342" i="3"/>
  <c r="BX342" i="3"/>
  <c r="BY342" i="3"/>
  <c r="BZ342" i="3"/>
  <c r="Z252" i="2"/>
  <c r="I252" i="2"/>
  <c r="BS343" i="3"/>
  <c r="BT343" i="3"/>
  <c r="BU343" i="3"/>
  <c r="BV343" i="3"/>
  <c r="Y253" i="2"/>
  <c r="BW343" i="3"/>
  <c r="BX343" i="3"/>
  <c r="BY343" i="3"/>
  <c r="BZ343" i="3"/>
  <c r="Z253" i="2"/>
  <c r="I253" i="2"/>
  <c r="BS344" i="3"/>
  <c r="BT344" i="3"/>
  <c r="BU344" i="3"/>
  <c r="BV344" i="3"/>
  <c r="Y254" i="2"/>
  <c r="BW344" i="3"/>
  <c r="BX344" i="3"/>
  <c r="BY344" i="3"/>
  <c r="BZ344" i="3"/>
  <c r="Z254" i="2"/>
  <c r="I254" i="2"/>
  <c r="BS345" i="3"/>
  <c r="BT345" i="3"/>
  <c r="BU345" i="3"/>
  <c r="BV345" i="3"/>
  <c r="Y255" i="2"/>
  <c r="BW345" i="3"/>
  <c r="BX345" i="3"/>
  <c r="BY345" i="3"/>
  <c r="BZ345" i="3"/>
  <c r="Z255" i="2"/>
  <c r="I255" i="2"/>
  <c r="BS346" i="3"/>
  <c r="BT346" i="3"/>
  <c r="BU346" i="3"/>
  <c r="BV346" i="3"/>
  <c r="Y256" i="2"/>
  <c r="BW346" i="3"/>
  <c r="BX346" i="3"/>
  <c r="BY346" i="3"/>
  <c r="BZ346" i="3"/>
  <c r="Z256" i="2"/>
  <c r="I256" i="2"/>
  <c r="BS347" i="3"/>
  <c r="BT347" i="3"/>
  <c r="BU347" i="3"/>
  <c r="BV347" i="3"/>
  <c r="Y257" i="2"/>
  <c r="BW347" i="3"/>
  <c r="BX347" i="3"/>
  <c r="BY347" i="3"/>
  <c r="BZ347" i="3"/>
  <c r="Z257" i="2"/>
  <c r="I257" i="2"/>
  <c r="BS348" i="3"/>
  <c r="BT348" i="3"/>
  <c r="BU348" i="3"/>
  <c r="BV348" i="3"/>
  <c r="Y258" i="2"/>
  <c r="BW348" i="3"/>
  <c r="BX348" i="3"/>
  <c r="BY348" i="3"/>
  <c r="BZ348" i="3"/>
  <c r="Z258" i="2"/>
  <c r="I258" i="2"/>
  <c r="BS349" i="3"/>
  <c r="BT349" i="3"/>
  <c r="BU349" i="3"/>
  <c r="BV349" i="3"/>
  <c r="Y259" i="2"/>
  <c r="BW349" i="3"/>
  <c r="BX349" i="3"/>
  <c r="BY349" i="3"/>
  <c r="BZ349" i="3"/>
  <c r="Z259" i="2"/>
  <c r="I259" i="2"/>
  <c r="BS350" i="3"/>
  <c r="BT350" i="3"/>
  <c r="BU350" i="3"/>
  <c r="BV350" i="3"/>
  <c r="Y260" i="2"/>
  <c r="BW350" i="3"/>
  <c r="BX350" i="3"/>
  <c r="BY350" i="3"/>
  <c r="BZ350" i="3"/>
  <c r="Z260" i="2"/>
  <c r="I260" i="2"/>
  <c r="BS351" i="3"/>
  <c r="BT351" i="3"/>
  <c r="BU351" i="3"/>
  <c r="BV351" i="3"/>
  <c r="Y261" i="2"/>
  <c r="BW351" i="3"/>
  <c r="BX351" i="3"/>
  <c r="BY351" i="3"/>
  <c r="BZ351" i="3"/>
  <c r="Z261" i="2"/>
  <c r="I261" i="2"/>
  <c r="BS352" i="3"/>
  <c r="BT352" i="3"/>
  <c r="BU352" i="3"/>
  <c r="BV352" i="3"/>
  <c r="Y262" i="2"/>
  <c r="BW352" i="3"/>
  <c r="BX352" i="3"/>
  <c r="BY352" i="3"/>
  <c r="BZ352" i="3"/>
  <c r="Z262" i="2"/>
  <c r="I262" i="2"/>
  <c r="BS353" i="3"/>
  <c r="BT353" i="3"/>
  <c r="BU353" i="3"/>
  <c r="BV353" i="3"/>
  <c r="Y263" i="2"/>
  <c r="BW353" i="3"/>
  <c r="BX353" i="3"/>
  <c r="BY353" i="3"/>
  <c r="BZ353" i="3"/>
  <c r="Z263" i="2"/>
  <c r="I263" i="2"/>
  <c r="BS354" i="3"/>
  <c r="BT354" i="3"/>
  <c r="BU354" i="3"/>
  <c r="BV354" i="3"/>
  <c r="Y264" i="2"/>
  <c r="BW354" i="3"/>
  <c r="BX354" i="3"/>
  <c r="BY354" i="3"/>
  <c r="BZ354" i="3"/>
  <c r="Z264" i="2"/>
  <c r="I264" i="2"/>
  <c r="BS355" i="3"/>
  <c r="BT355" i="3"/>
  <c r="BU355" i="3"/>
  <c r="BV355" i="3"/>
  <c r="Y265" i="2"/>
  <c r="BW355" i="3"/>
  <c r="BX355" i="3"/>
  <c r="BY355" i="3"/>
  <c r="BZ355" i="3"/>
  <c r="Z265" i="2"/>
  <c r="I265" i="2"/>
  <c r="BS356" i="3"/>
  <c r="BT356" i="3"/>
  <c r="BU356" i="3"/>
  <c r="BV356" i="3"/>
  <c r="Y266" i="2"/>
  <c r="BW356" i="3"/>
  <c r="BX356" i="3"/>
  <c r="BY356" i="3"/>
  <c r="BZ356" i="3"/>
  <c r="Z266" i="2"/>
  <c r="I266" i="2"/>
  <c r="BS357" i="3"/>
  <c r="BT357" i="3"/>
  <c r="BU357" i="3"/>
  <c r="BV357" i="3"/>
  <c r="Y267" i="2"/>
  <c r="BW357" i="3"/>
  <c r="BX357" i="3"/>
  <c r="BY357" i="3"/>
  <c r="BZ357" i="3"/>
  <c r="Z267" i="2"/>
  <c r="I267" i="2"/>
  <c r="BS358" i="3"/>
  <c r="BT358" i="3"/>
  <c r="BU358" i="3"/>
  <c r="BV358" i="3"/>
  <c r="Y268" i="2"/>
  <c r="BW358" i="3"/>
  <c r="BX358" i="3"/>
  <c r="BY358" i="3"/>
  <c r="BZ358" i="3"/>
  <c r="Z268" i="2"/>
  <c r="I268" i="2"/>
  <c r="BS359" i="3"/>
  <c r="BT359" i="3"/>
  <c r="BU359" i="3"/>
  <c r="BV359" i="3"/>
  <c r="Y269" i="2"/>
  <c r="BW359" i="3"/>
  <c r="BX359" i="3"/>
  <c r="BY359" i="3"/>
  <c r="BZ359" i="3"/>
  <c r="Z269" i="2"/>
  <c r="I269" i="2"/>
  <c r="BS360" i="3"/>
  <c r="BT360" i="3"/>
  <c r="BU360" i="3"/>
  <c r="BV360" i="3"/>
  <c r="Y270" i="2"/>
  <c r="BW360" i="3"/>
  <c r="BX360" i="3"/>
  <c r="BY360" i="3"/>
  <c r="BZ360" i="3"/>
  <c r="Z270" i="2"/>
  <c r="I270" i="2"/>
  <c r="BS361" i="3"/>
  <c r="BT361" i="3"/>
  <c r="BU361" i="3"/>
  <c r="BV361" i="3"/>
  <c r="Y271" i="2"/>
  <c r="BW361" i="3"/>
  <c r="BX361" i="3"/>
  <c r="BY361" i="3"/>
  <c r="BZ361" i="3"/>
  <c r="Z271" i="2"/>
  <c r="I271" i="2"/>
  <c r="BS362" i="3"/>
  <c r="BT362" i="3"/>
  <c r="BU362" i="3"/>
  <c r="BV362" i="3"/>
  <c r="Y272" i="2"/>
  <c r="BW362" i="3"/>
  <c r="BX362" i="3"/>
  <c r="BY362" i="3"/>
  <c r="BZ362" i="3"/>
  <c r="Z272" i="2"/>
  <c r="I272" i="2"/>
  <c r="BS363" i="3"/>
  <c r="BT363" i="3"/>
  <c r="BU363" i="3"/>
  <c r="BV363" i="3"/>
  <c r="Y273" i="2"/>
  <c r="BW363" i="3"/>
  <c r="BX363" i="3"/>
  <c r="BY363" i="3"/>
  <c r="BZ363" i="3"/>
  <c r="Z273" i="2"/>
  <c r="I273" i="2"/>
  <c r="BS364" i="3"/>
  <c r="BT364" i="3"/>
  <c r="BU364" i="3"/>
  <c r="BV364" i="3"/>
  <c r="Y274" i="2"/>
  <c r="BW364" i="3"/>
  <c r="BX364" i="3"/>
  <c r="BY364" i="3"/>
  <c r="BZ364" i="3"/>
  <c r="Z274" i="2"/>
  <c r="I274" i="2"/>
  <c r="BS365" i="3"/>
  <c r="BT365" i="3"/>
  <c r="BU365" i="3"/>
  <c r="BV365" i="3"/>
  <c r="Y275" i="2"/>
  <c r="BW365" i="3"/>
  <c r="BX365" i="3"/>
  <c r="BY365" i="3"/>
  <c r="BZ365" i="3"/>
  <c r="Z275" i="2"/>
  <c r="I275" i="2"/>
  <c r="BS366" i="3"/>
  <c r="BT366" i="3"/>
  <c r="BU366" i="3"/>
  <c r="BV366" i="3"/>
  <c r="Y276" i="2"/>
  <c r="BW366" i="3"/>
  <c r="BX366" i="3"/>
  <c r="BY366" i="3"/>
  <c r="BZ366" i="3"/>
  <c r="Z276" i="2"/>
  <c r="I276" i="2"/>
  <c r="BS367" i="3"/>
  <c r="BT367" i="3"/>
  <c r="BU367" i="3"/>
  <c r="BV367" i="3"/>
  <c r="Y277" i="2"/>
  <c r="BW367" i="3"/>
  <c r="BX367" i="3"/>
  <c r="BY367" i="3"/>
  <c r="BZ367" i="3"/>
  <c r="Z277" i="2"/>
  <c r="I277" i="2"/>
  <c r="BS368" i="3"/>
  <c r="BT368" i="3"/>
  <c r="BU368" i="3"/>
  <c r="BV368" i="3"/>
  <c r="Y278" i="2"/>
  <c r="BW368" i="3"/>
  <c r="BX368" i="3"/>
  <c r="BY368" i="3"/>
  <c r="BZ368" i="3"/>
  <c r="Z278" i="2"/>
  <c r="I278" i="2"/>
  <c r="BS369" i="3"/>
  <c r="BT369" i="3"/>
  <c r="BU369" i="3"/>
  <c r="BV369" i="3"/>
  <c r="Y279" i="2"/>
  <c r="BW369" i="3"/>
  <c r="BX369" i="3"/>
  <c r="BY369" i="3"/>
  <c r="BZ369" i="3"/>
  <c r="Z279" i="2"/>
  <c r="I279" i="2"/>
  <c r="BS370" i="3"/>
  <c r="BT370" i="3"/>
  <c r="BU370" i="3"/>
  <c r="BV370" i="3"/>
  <c r="Y280" i="2"/>
  <c r="BW370" i="3"/>
  <c r="BX370" i="3"/>
  <c r="BY370" i="3"/>
  <c r="BZ370" i="3"/>
  <c r="Z280" i="2"/>
  <c r="I280" i="2"/>
  <c r="BS371" i="3"/>
  <c r="BT371" i="3"/>
  <c r="BU371" i="3"/>
  <c r="BV371" i="3"/>
  <c r="Y281" i="2"/>
  <c r="BW371" i="3"/>
  <c r="BX371" i="3"/>
  <c r="BY371" i="3"/>
  <c r="BZ371" i="3"/>
  <c r="Z281" i="2"/>
  <c r="I281" i="2"/>
  <c r="BS372" i="3"/>
  <c r="BT372" i="3"/>
  <c r="BU372" i="3"/>
  <c r="BV372" i="3"/>
  <c r="Y282" i="2"/>
  <c r="BW372" i="3"/>
  <c r="BX372" i="3"/>
  <c r="BY372" i="3"/>
  <c r="BZ372" i="3"/>
  <c r="Z282" i="2"/>
  <c r="I282" i="2"/>
  <c r="BS373" i="3"/>
  <c r="BT373" i="3"/>
  <c r="BU373" i="3"/>
  <c r="BV373" i="3"/>
  <c r="Y283" i="2"/>
  <c r="BW373" i="3"/>
  <c r="BX373" i="3"/>
  <c r="BY373" i="3"/>
  <c r="BZ373" i="3"/>
  <c r="Z283" i="2"/>
  <c r="I283" i="2"/>
  <c r="BS374" i="3"/>
  <c r="BT374" i="3"/>
  <c r="BU374" i="3"/>
  <c r="BV374" i="3"/>
  <c r="Y284" i="2"/>
  <c r="BW374" i="3"/>
  <c r="BX374" i="3"/>
  <c r="BY374" i="3"/>
  <c r="BZ374" i="3"/>
  <c r="Z284" i="2"/>
  <c r="I284" i="2"/>
  <c r="BS375" i="3"/>
  <c r="BT375" i="3"/>
  <c r="BU375" i="3"/>
  <c r="BV375" i="3"/>
  <c r="Y285" i="2"/>
  <c r="BW375" i="3"/>
  <c r="BX375" i="3"/>
  <c r="BY375" i="3"/>
  <c r="BZ375" i="3"/>
  <c r="Z285" i="2"/>
  <c r="I285" i="2"/>
  <c r="BS376" i="3"/>
  <c r="BT376" i="3"/>
  <c r="BU376" i="3"/>
  <c r="BV376" i="3"/>
  <c r="Y286" i="2"/>
  <c r="BW376" i="3"/>
  <c r="BX376" i="3"/>
  <c r="BY376" i="3"/>
  <c r="BZ376" i="3"/>
  <c r="Z286" i="2"/>
  <c r="I286" i="2"/>
  <c r="BS377" i="3"/>
  <c r="BT377" i="3"/>
  <c r="BU377" i="3"/>
  <c r="BV377" i="3"/>
  <c r="Y287" i="2"/>
  <c r="BW377" i="3"/>
  <c r="BX377" i="3"/>
  <c r="BY377" i="3"/>
  <c r="BZ377" i="3"/>
  <c r="Z287" i="2"/>
  <c r="I287" i="2"/>
  <c r="BS378" i="3"/>
  <c r="BT378" i="3"/>
  <c r="BU378" i="3"/>
  <c r="BV378" i="3"/>
  <c r="Y288" i="2"/>
  <c r="BW378" i="3"/>
  <c r="BX378" i="3"/>
  <c r="BY378" i="3"/>
  <c r="BZ378" i="3"/>
  <c r="Z288" i="2"/>
  <c r="I288" i="2"/>
  <c r="BS379" i="3"/>
  <c r="BT379" i="3"/>
  <c r="BU379" i="3"/>
  <c r="BV379" i="3"/>
  <c r="Y289" i="2"/>
  <c r="BW379" i="3"/>
  <c r="BX379" i="3"/>
  <c r="BY379" i="3"/>
  <c r="BZ379" i="3"/>
  <c r="Z289" i="2"/>
  <c r="I289" i="2"/>
  <c r="BS380" i="3"/>
  <c r="BT380" i="3"/>
  <c r="BU380" i="3"/>
  <c r="BV380" i="3"/>
  <c r="Y290" i="2"/>
  <c r="BW380" i="3"/>
  <c r="BX380" i="3"/>
  <c r="BY380" i="3"/>
  <c r="BZ380" i="3"/>
  <c r="Z290" i="2"/>
  <c r="I290" i="2"/>
  <c r="BS381" i="3"/>
  <c r="BT381" i="3"/>
  <c r="BU381" i="3"/>
  <c r="BV381" i="3"/>
  <c r="Y291" i="2"/>
  <c r="BW381" i="3"/>
  <c r="BX381" i="3"/>
  <c r="BY381" i="3"/>
  <c r="BZ381" i="3"/>
  <c r="Z291" i="2"/>
  <c r="I291" i="2"/>
  <c r="BS382" i="3"/>
  <c r="BT382" i="3"/>
  <c r="BU382" i="3"/>
  <c r="BV382" i="3"/>
  <c r="Y292" i="2"/>
  <c r="BW382" i="3"/>
  <c r="BX382" i="3"/>
  <c r="BY382" i="3"/>
  <c r="BZ382" i="3"/>
  <c r="Z292" i="2"/>
  <c r="I292" i="2"/>
  <c r="BS383" i="3"/>
  <c r="BT383" i="3"/>
  <c r="BU383" i="3"/>
  <c r="BV383" i="3"/>
  <c r="Y293" i="2"/>
  <c r="BW383" i="3"/>
  <c r="BX383" i="3"/>
  <c r="BY383" i="3"/>
  <c r="BZ383" i="3"/>
  <c r="Z293" i="2"/>
  <c r="I293" i="2"/>
  <c r="BS384" i="3"/>
  <c r="BT384" i="3"/>
  <c r="BU384" i="3"/>
  <c r="BV384" i="3"/>
  <c r="Y294" i="2"/>
  <c r="BW384" i="3"/>
  <c r="BX384" i="3"/>
  <c r="BY384" i="3"/>
  <c r="BZ384" i="3"/>
  <c r="Z294" i="2"/>
  <c r="I294" i="2"/>
  <c r="BS385" i="3"/>
  <c r="BT385" i="3"/>
  <c r="BU385" i="3"/>
  <c r="BV385" i="3"/>
  <c r="Y295" i="2"/>
  <c r="BW385" i="3"/>
  <c r="BX385" i="3"/>
  <c r="BY385" i="3"/>
  <c r="BZ385" i="3"/>
  <c r="Z295" i="2"/>
  <c r="I295" i="2"/>
  <c r="BS386" i="3"/>
  <c r="BT386" i="3"/>
  <c r="BU386" i="3"/>
  <c r="BV386" i="3"/>
  <c r="Y296" i="2"/>
  <c r="BW386" i="3"/>
  <c r="BX386" i="3"/>
  <c r="BY386" i="3"/>
  <c r="BZ386" i="3"/>
  <c r="Z296" i="2"/>
  <c r="I296" i="2"/>
  <c r="BS387" i="3"/>
  <c r="BT387" i="3"/>
  <c r="BU387" i="3"/>
  <c r="BV387" i="3"/>
  <c r="Y297" i="2"/>
  <c r="BW387" i="3"/>
  <c r="BX387" i="3"/>
  <c r="BY387" i="3"/>
  <c r="BZ387" i="3"/>
  <c r="Z297" i="2"/>
  <c r="I297" i="2"/>
  <c r="BS388" i="3"/>
  <c r="BT388" i="3"/>
  <c r="BU388" i="3"/>
  <c r="BV388" i="3"/>
  <c r="Y298" i="2"/>
  <c r="BW388" i="3"/>
  <c r="BX388" i="3"/>
  <c r="BY388" i="3"/>
  <c r="BZ388" i="3"/>
  <c r="Z298" i="2"/>
  <c r="I298" i="2"/>
  <c r="BS389" i="3"/>
  <c r="BT389" i="3"/>
  <c r="BU389" i="3"/>
  <c r="BV389" i="3"/>
  <c r="Y299" i="2"/>
  <c r="BW389" i="3"/>
  <c r="BX389" i="3"/>
  <c r="BY389" i="3"/>
  <c r="BZ389" i="3"/>
  <c r="Z299" i="2"/>
  <c r="I299" i="2"/>
  <c r="BS390" i="3"/>
  <c r="BT390" i="3"/>
  <c r="BU390" i="3"/>
  <c r="BV390" i="3"/>
  <c r="Y300" i="2"/>
  <c r="BW390" i="3"/>
  <c r="BX390" i="3"/>
  <c r="BY390" i="3"/>
  <c r="BZ390" i="3"/>
  <c r="Z300" i="2"/>
  <c r="I300" i="2"/>
  <c r="BS391" i="3"/>
  <c r="BT391" i="3"/>
  <c r="BU391" i="3"/>
  <c r="BV391" i="3"/>
  <c r="Y301" i="2"/>
  <c r="BW391" i="3"/>
  <c r="BX391" i="3"/>
  <c r="BY391" i="3"/>
  <c r="BZ391" i="3"/>
  <c r="Z301" i="2"/>
  <c r="I301" i="2"/>
  <c r="BS392" i="3"/>
  <c r="BT392" i="3"/>
  <c r="BU392" i="3"/>
  <c r="BV392" i="3"/>
  <c r="Y302" i="2"/>
  <c r="BW392" i="3"/>
  <c r="BX392" i="3"/>
  <c r="BY392" i="3"/>
  <c r="BZ392" i="3"/>
  <c r="Z302" i="2"/>
  <c r="I302" i="2"/>
  <c r="BS393" i="3"/>
  <c r="BT393" i="3"/>
  <c r="BU393" i="3"/>
  <c r="BV393" i="3"/>
  <c r="Y303" i="2"/>
  <c r="BW393" i="3"/>
  <c r="BX393" i="3"/>
  <c r="BY393" i="3"/>
  <c r="BZ393" i="3"/>
  <c r="Z303" i="2"/>
  <c r="I303" i="2"/>
  <c r="BS394" i="3"/>
  <c r="BT394" i="3"/>
  <c r="BU394" i="3"/>
  <c r="BV394" i="3"/>
  <c r="Y304" i="2"/>
  <c r="BW394" i="3"/>
  <c r="BX394" i="3"/>
  <c r="BY394" i="3"/>
  <c r="BZ394" i="3"/>
  <c r="Z304" i="2"/>
  <c r="I304" i="2"/>
  <c r="BS395" i="3"/>
  <c r="BT395" i="3"/>
  <c r="BU395" i="3"/>
  <c r="BV395" i="3"/>
  <c r="Y305" i="2"/>
  <c r="BW395" i="3"/>
  <c r="BX395" i="3"/>
  <c r="BY395" i="3"/>
  <c r="BZ395" i="3"/>
  <c r="Z305" i="2"/>
  <c r="I305" i="2"/>
  <c r="BS396" i="3"/>
  <c r="BT396" i="3"/>
  <c r="BU396" i="3"/>
  <c r="BV396" i="3"/>
  <c r="Y306" i="2"/>
  <c r="BW396" i="3"/>
  <c r="BX396" i="3"/>
  <c r="BY396" i="3"/>
  <c r="BZ396" i="3"/>
  <c r="Z306" i="2"/>
  <c r="I306" i="2"/>
  <c r="BS397" i="3"/>
  <c r="BT397" i="3"/>
  <c r="BU397" i="3"/>
  <c r="BV397" i="3"/>
  <c r="Y307" i="2"/>
  <c r="BW397" i="3"/>
  <c r="BX397" i="3"/>
  <c r="BY397" i="3"/>
  <c r="BZ397" i="3"/>
  <c r="Z307" i="2"/>
  <c r="I307" i="2"/>
  <c r="BS398" i="3"/>
  <c r="BT398" i="3"/>
  <c r="BU398" i="3"/>
  <c r="BV398" i="3"/>
  <c r="Y308" i="2"/>
  <c r="BW398" i="3"/>
  <c r="BX398" i="3"/>
  <c r="BY398" i="3"/>
  <c r="BZ398" i="3"/>
  <c r="Z308" i="2"/>
  <c r="I308" i="2"/>
  <c r="BS399" i="3"/>
  <c r="BT399" i="3"/>
  <c r="BU399" i="3"/>
  <c r="BV399" i="3"/>
  <c r="Y309" i="2"/>
  <c r="BW399" i="3"/>
  <c r="BX399" i="3"/>
  <c r="BY399" i="3"/>
  <c r="BZ399" i="3"/>
  <c r="Z309" i="2"/>
  <c r="I309" i="2"/>
  <c r="BS400" i="3"/>
  <c r="BT400" i="3"/>
  <c r="BU400" i="3"/>
  <c r="BV400" i="3"/>
  <c r="Y310" i="2"/>
  <c r="BW400" i="3"/>
  <c r="BX400" i="3"/>
  <c r="BY400" i="3"/>
  <c r="BZ400" i="3"/>
  <c r="Z310" i="2"/>
  <c r="I310" i="2"/>
  <c r="BS401" i="3"/>
  <c r="BT401" i="3"/>
  <c r="BU401" i="3"/>
  <c r="BV401" i="3"/>
  <c r="Y311" i="2"/>
  <c r="BW401" i="3"/>
  <c r="BX401" i="3"/>
  <c r="BY401" i="3"/>
  <c r="BZ401" i="3"/>
  <c r="Z311" i="2"/>
  <c r="I311" i="2"/>
  <c r="BS402" i="3"/>
  <c r="BT402" i="3"/>
  <c r="BU402" i="3"/>
  <c r="BV402" i="3"/>
  <c r="Y312" i="2"/>
  <c r="BW402" i="3"/>
  <c r="BX402" i="3"/>
  <c r="BY402" i="3"/>
  <c r="BZ402" i="3"/>
  <c r="Z312" i="2"/>
  <c r="I312" i="2"/>
  <c r="BS403" i="3"/>
  <c r="BT403" i="3"/>
  <c r="BU403" i="3"/>
  <c r="BV403" i="3"/>
  <c r="Y313" i="2"/>
  <c r="BW403" i="3"/>
  <c r="BX403" i="3"/>
  <c r="BY403" i="3"/>
  <c r="BZ403" i="3"/>
  <c r="Z313" i="2"/>
  <c r="I313" i="2"/>
  <c r="BS404" i="3"/>
  <c r="BT404" i="3"/>
  <c r="BU404" i="3"/>
  <c r="BV404" i="3"/>
  <c r="Y314" i="2"/>
  <c r="BW404" i="3"/>
  <c r="BX404" i="3"/>
  <c r="BY404" i="3"/>
  <c r="BZ404" i="3"/>
  <c r="Z314" i="2"/>
  <c r="I314" i="2"/>
  <c r="BS405" i="3"/>
  <c r="BT405" i="3"/>
  <c r="BU405" i="3"/>
  <c r="BV405" i="3"/>
  <c r="Y315" i="2"/>
  <c r="BW405" i="3"/>
  <c r="BX405" i="3"/>
  <c r="BY405" i="3"/>
  <c r="BZ405" i="3"/>
  <c r="Z315" i="2"/>
  <c r="I315" i="2"/>
  <c r="BS406" i="3"/>
  <c r="BT406" i="3"/>
  <c r="BU406" i="3"/>
  <c r="BV406" i="3"/>
  <c r="Y316" i="2"/>
  <c r="BW406" i="3"/>
  <c r="BX406" i="3"/>
  <c r="BY406" i="3"/>
  <c r="BZ406" i="3"/>
  <c r="Z316" i="2"/>
  <c r="I316" i="2"/>
  <c r="BS407" i="3"/>
  <c r="BT407" i="3"/>
  <c r="BU407" i="3"/>
  <c r="BV407" i="3"/>
  <c r="Y317" i="2"/>
  <c r="BW407" i="3"/>
  <c r="BX407" i="3"/>
  <c r="BY407" i="3"/>
  <c r="BZ407" i="3"/>
  <c r="Z317" i="2"/>
  <c r="I317" i="2"/>
  <c r="BS408" i="3"/>
  <c r="BT408" i="3"/>
  <c r="BU408" i="3"/>
  <c r="BV408" i="3"/>
  <c r="Y318" i="2"/>
  <c r="BW408" i="3"/>
  <c r="BX408" i="3"/>
  <c r="BY408" i="3"/>
  <c r="BZ408" i="3"/>
  <c r="Z318" i="2"/>
  <c r="I318" i="2"/>
  <c r="BS409" i="3"/>
  <c r="BT409" i="3"/>
  <c r="BU409" i="3"/>
  <c r="BV409" i="3"/>
  <c r="Y319" i="2"/>
  <c r="BW409" i="3"/>
  <c r="BX409" i="3"/>
  <c r="BY409" i="3"/>
  <c r="BZ409" i="3"/>
  <c r="Z319" i="2"/>
  <c r="I319" i="2"/>
  <c r="BS410" i="3"/>
  <c r="BT410" i="3"/>
  <c r="BU410" i="3"/>
  <c r="BV410" i="3"/>
  <c r="Y320" i="2"/>
  <c r="BW410" i="3"/>
  <c r="BX410" i="3"/>
  <c r="BY410" i="3"/>
  <c r="BZ410" i="3"/>
  <c r="Z320" i="2"/>
  <c r="I320" i="2"/>
  <c r="BS411" i="3"/>
  <c r="BT411" i="3"/>
  <c r="BU411" i="3"/>
  <c r="BV411" i="3"/>
  <c r="Y321" i="2"/>
  <c r="BW411" i="3"/>
  <c r="BX411" i="3"/>
  <c r="BY411" i="3"/>
  <c r="BZ411" i="3"/>
  <c r="Z321" i="2"/>
  <c r="I321" i="2"/>
  <c r="BS412" i="3"/>
  <c r="BT412" i="3"/>
  <c r="BU412" i="3"/>
  <c r="BV412" i="3"/>
  <c r="Y322" i="2"/>
  <c r="BW412" i="3"/>
  <c r="BX412" i="3"/>
  <c r="BY412" i="3"/>
  <c r="BZ412" i="3"/>
  <c r="Z322" i="2"/>
  <c r="I322" i="2"/>
  <c r="BS413" i="3"/>
  <c r="BT413" i="3"/>
  <c r="BU413" i="3"/>
  <c r="BV413" i="3"/>
  <c r="Y323" i="2"/>
  <c r="BW413" i="3"/>
  <c r="BX413" i="3"/>
  <c r="BY413" i="3"/>
  <c r="BZ413" i="3"/>
  <c r="Z323" i="2"/>
  <c r="I323" i="2"/>
  <c r="BS414" i="3"/>
  <c r="BT414" i="3"/>
  <c r="BU414" i="3"/>
  <c r="BV414" i="3"/>
  <c r="Y324" i="2"/>
  <c r="BW414" i="3"/>
  <c r="BX414" i="3"/>
  <c r="BY414" i="3"/>
  <c r="BZ414" i="3"/>
  <c r="Z324" i="2"/>
  <c r="I324" i="2"/>
  <c r="BS415" i="3"/>
  <c r="BT415" i="3"/>
  <c r="BU415" i="3"/>
  <c r="BV415" i="3"/>
  <c r="Y325" i="2"/>
  <c r="BW415" i="3"/>
  <c r="BX415" i="3"/>
  <c r="BY415" i="3"/>
  <c r="BZ415" i="3"/>
  <c r="Z325" i="2"/>
  <c r="I325" i="2"/>
  <c r="BS416" i="3"/>
  <c r="BT416" i="3"/>
  <c r="BU416" i="3"/>
  <c r="BV416" i="3"/>
  <c r="Y326" i="2"/>
  <c r="BW416" i="3"/>
  <c r="BX416" i="3"/>
  <c r="BY416" i="3"/>
  <c r="BZ416" i="3"/>
  <c r="Z326" i="2"/>
  <c r="I326" i="2"/>
  <c r="BS417" i="3"/>
  <c r="BT417" i="3"/>
  <c r="BU417" i="3"/>
  <c r="BV417" i="3"/>
  <c r="Y327" i="2"/>
  <c r="BW417" i="3"/>
  <c r="BX417" i="3"/>
  <c r="BY417" i="3"/>
  <c r="BZ417" i="3"/>
  <c r="Z327" i="2"/>
  <c r="I327" i="2"/>
  <c r="BS418" i="3"/>
  <c r="BT418" i="3"/>
  <c r="BU418" i="3"/>
  <c r="BV418" i="3"/>
  <c r="Y328" i="2"/>
  <c r="BW418" i="3"/>
  <c r="BX418" i="3"/>
  <c r="BY418" i="3"/>
  <c r="BZ418" i="3"/>
  <c r="Z328" i="2"/>
  <c r="I328" i="2"/>
  <c r="BS419" i="3"/>
  <c r="BT419" i="3"/>
  <c r="BU419" i="3"/>
  <c r="BV419" i="3"/>
  <c r="Y329" i="2"/>
  <c r="BW419" i="3"/>
  <c r="BX419" i="3"/>
  <c r="BY419" i="3"/>
  <c r="BZ419" i="3"/>
  <c r="Z329" i="2"/>
  <c r="I329" i="2"/>
  <c r="BS420" i="3"/>
  <c r="BT420" i="3"/>
  <c r="BU420" i="3"/>
  <c r="BV420" i="3"/>
  <c r="Y330" i="2"/>
  <c r="BW420" i="3"/>
  <c r="BX420" i="3"/>
  <c r="BY420" i="3"/>
  <c r="BZ420" i="3"/>
  <c r="Z330" i="2"/>
  <c r="I330" i="2"/>
  <c r="BS421" i="3"/>
  <c r="BT421" i="3"/>
  <c r="BU421" i="3"/>
  <c r="BV421" i="3"/>
  <c r="Y331" i="2"/>
  <c r="BW421" i="3"/>
  <c r="BX421" i="3"/>
  <c r="BY421" i="3"/>
  <c r="BZ421" i="3"/>
  <c r="Z331" i="2"/>
  <c r="I331" i="2"/>
  <c r="BS422" i="3"/>
  <c r="BT422" i="3"/>
  <c r="BU422" i="3"/>
  <c r="BV422" i="3"/>
  <c r="Y332" i="2"/>
  <c r="BW422" i="3"/>
  <c r="BX422" i="3"/>
  <c r="BY422" i="3"/>
  <c r="BZ422" i="3"/>
  <c r="Z332" i="2"/>
  <c r="I332" i="2"/>
  <c r="BS423" i="3"/>
  <c r="BT423" i="3"/>
  <c r="BU423" i="3"/>
  <c r="BV423" i="3"/>
  <c r="Y333" i="2"/>
  <c r="BW423" i="3"/>
  <c r="BX423" i="3"/>
  <c r="BY423" i="3"/>
  <c r="BZ423" i="3"/>
  <c r="Z333" i="2"/>
  <c r="I333" i="2"/>
  <c r="BS424" i="3"/>
  <c r="BT424" i="3"/>
  <c r="BU424" i="3"/>
  <c r="BV424" i="3"/>
  <c r="Y334" i="2"/>
  <c r="BW424" i="3"/>
  <c r="BX424" i="3"/>
  <c r="BY424" i="3"/>
  <c r="BZ424" i="3"/>
  <c r="Z334" i="2"/>
  <c r="I334" i="2"/>
  <c r="BS425" i="3"/>
  <c r="BT425" i="3"/>
  <c r="BU425" i="3"/>
  <c r="BV425" i="3"/>
  <c r="Y335" i="2"/>
  <c r="BW425" i="3"/>
  <c r="BX425" i="3"/>
  <c r="BY425" i="3"/>
  <c r="BZ425" i="3"/>
  <c r="Z335" i="2"/>
  <c r="I335" i="2"/>
  <c r="BS426" i="3"/>
  <c r="BT426" i="3"/>
  <c r="BU426" i="3"/>
  <c r="BV426" i="3"/>
  <c r="Y336" i="2"/>
  <c r="BW426" i="3"/>
  <c r="BX426" i="3"/>
  <c r="BY426" i="3"/>
  <c r="BZ426" i="3"/>
  <c r="Z336" i="2"/>
  <c r="I336" i="2"/>
  <c r="BS427" i="3"/>
  <c r="BT427" i="3"/>
  <c r="BU427" i="3"/>
  <c r="BV427" i="3"/>
  <c r="Y337" i="2"/>
  <c r="BW427" i="3"/>
  <c r="BX427" i="3"/>
  <c r="BY427" i="3"/>
  <c r="BZ427" i="3"/>
  <c r="Z337" i="2"/>
  <c r="I337" i="2"/>
  <c r="BS428" i="3"/>
  <c r="BT428" i="3"/>
  <c r="BU428" i="3"/>
  <c r="BV428" i="3"/>
  <c r="Y338" i="2"/>
  <c r="BW428" i="3"/>
  <c r="BX428" i="3"/>
  <c r="BY428" i="3"/>
  <c r="BZ428" i="3"/>
  <c r="Z338" i="2"/>
  <c r="I338" i="2"/>
  <c r="BS429" i="3"/>
  <c r="BT429" i="3"/>
  <c r="BU429" i="3"/>
  <c r="BV429" i="3"/>
  <c r="Y339" i="2"/>
  <c r="BW429" i="3"/>
  <c r="BX429" i="3"/>
  <c r="BY429" i="3"/>
  <c r="BZ429" i="3"/>
  <c r="Z339" i="2"/>
  <c r="I339" i="2"/>
  <c r="BS430" i="3"/>
  <c r="BT430" i="3"/>
  <c r="BU430" i="3"/>
  <c r="BV430" i="3"/>
  <c r="Y340" i="2"/>
  <c r="BW430" i="3"/>
  <c r="BX430" i="3"/>
  <c r="BY430" i="3"/>
  <c r="BZ430" i="3"/>
  <c r="Z340" i="2"/>
  <c r="I340" i="2"/>
  <c r="BS431" i="3"/>
  <c r="BT431" i="3"/>
  <c r="BU431" i="3"/>
  <c r="BV431" i="3"/>
  <c r="Y341" i="2"/>
  <c r="BW431" i="3"/>
  <c r="BX431" i="3"/>
  <c r="BY431" i="3"/>
  <c r="BZ431" i="3"/>
  <c r="Z341" i="2"/>
  <c r="I341" i="2"/>
  <c r="BS432" i="3"/>
  <c r="BT432" i="3"/>
  <c r="BU432" i="3"/>
  <c r="BV432" i="3"/>
  <c r="Y342" i="2"/>
  <c r="BW432" i="3"/>
  <c r="BX432" i="3"/>
  <c r="BY432" i="3"/>
  <c r="BZ432" i="3"/>
  <c r="Z342" i="2"/>
  <c r="I342" i="2"/>
  <c r="BS433" i="3"/>
  <c r="BT433" i="3"/>
  <c r="BU433" i="3"/>
  <c r="BV433" i="3"/>
  <c r="Y343" i="2"/>
  <c r="BW433" i="3"/>
  <c r="BX433" i="3"/>
  <c r="BY433" i="3"/>
  <c r="BZ433" i="3"/>
  <c r="Z343" i="2"/>
  <c r="I343" i="2"/>
  <c r="BS434" i="3"/>
  <c r="BT434" i="3"/>
  <c r="BU434" i="3"/>
  <c r="BV434" i="3"/>
  <c r="Y344" i="2"/>
  <c r="BW434" i="3"/>
  <c r="BX434" i="3"/>
  <c r="BY434" i="3"/>
  <c r="BZ434" i="3"/>
  <c r="Z344" i="2"/>
  <c r="I344" i="2"/>
  <c r="BS435" i="3"/>
  <c r="BT435" i="3"/>
  <c r="BU435" i="3"/>
  <c r="BV435" i="3"/>
  <c r="Y345" i="2"/>
  <c r="BW435" i="3"/>
  <c r="BX435" i="3"/>
  <c r="BY435" i="3"/>
  <c r="BZ435" i="3"/>
  <c r="Z345" i="2"/>
  <c r="I345" i="2"/>
  <c r="BS436" i="3"/>
  <c r="BT436" i="3"/>
  <c r="BU436" i="3"/>
  <c r="BV436" i="3"/>
  <c r="Y346" i="2"/>
  <c r="BW436" i="3"/>
  <c r="BX436" i="3"/>
  <c r="BY436" i="3"/>
  <c r="BZ436" i="3"/>
  <c r="Z346" i="2"/>
  <c r="I346" i="2"/>
  <c r="BS437" i="3"/>
  <c r="BT437" i="3"/>
  <c r="BU437" i="3"/>
  <c r="BV437" i="3"/>
  <c r="Y347" i="2"/>
  <c r="BW437" i="3"/>
  <c r="BX437" i="3"/>
  <c r="BY437" i="3"/>
  <c r="BZ437" i="3"/>
  <c r="Z347" i="2"/>
  <c r="I347" i="2"/>
  <c r="BS438" i="3"/>
  <c r="BT438" i="3"/>
  <c r="BU438" i="3"/>
  <c r="BV438" i="3"/>
  <c r="Y348" i="2"/>
  <c r="BW438" i="3"/>
  <c r="BX438" i="3"/>
  <c r="BY438" i="3"/>
  <c r="BZ438" i="3"/>
  <c r="Z348" i="2"/>
  <c r="I348" i="2"/>
  <c r="BS439" i="3"/>
  <c r="BT439" i="3"/>
  <c r="BU439" i="3"/>
  <c r="BV439" i="3"/>
  <c r="Y349" i="2"/>
  <c r="BW439" i="3"/>
  <c r="BX439" i="3"/>
  <c r="BY439" i="3"/>
  <c r="BZ439" i="3"/>
  <c r="Z349" i="2"/>
  <c r="I349" i="2"/>
  <c r="BS440" i="3"/>
  <c r="BT440" i="3"/>
  <c r="BU440" i="3"/>
  <c r="BV440" i="3"/>
  <c r="Y350" i="2"/>
  <c r="BW440" i="3"/>
  <c r="BX440" i="3"/>
  <c r="BY440" i="3"/>
  <c r="BZ440" i="3"/>
  <c r="Z350" i="2"/>
  <c r="I350" i="2"/>
  <c r="BS441" i="3"/>
  <c r="BT441" i="3"/>
  <c r="BU441" i="3"/>
  <c r="BV441" i="3"/>
  <c r="Y351" i="2"/>
  <c r="BW441" i="3"/>
  <c r="BX441" i="3"/>
  <c r="BY441" i="3"/>
  <c r="BZ441" i="3"/>
  <c r="Z351" i="2"/>
  <c r="I351" i="2"/>
  <c r="BS442" i="3"/>
  <c r="BT442" i="3"/>
  <c r="BU442" i="3"/>
  <c r="BV442" i="3"/>
  <c r="Y352" i="2"/>
  <c r="BW442" i="3"/>
  <c r="BX442" i="3"/>
  <c r="BY442" i="3"/>
  <c r="BZ442" i="3"/>
  <c r="Z352" i="2"/>
  <c r="I352" i="2"/>
  <c r="BS443" i="3"/>
  <c r="BT443" i="3"/>
  <c r="BU443" i="3"/>
  <c r="BV443" i="3"/>
  <c r="Y353" i="2"/>
  <c r="BW443" i="3"/>
  <c r="BX443" i="3"/>
  <c r="BY443" i="3"/>
  <c r="BZ443" i="3"/>
  <c r="Z353" i="2"/>
  <c r="I353" i="2"/>
  <c r="BS444" i="3"/>
  <c r="BT444" i="3"/>
  <c r="BU444" i="3"/>
  <c r="BV444" i="3"/>
  <c r="Y354" i="2"/>
  <c r="BW444" i="3"/>
  <c r="BX444" i="3"/>
  <c r="BY444" i="3"/>
  <c r="BZ444" i="3"/>
  <c r="Z354" i="2"/>
  <c r="I354" i="2"/>
  <c r="BS445" i="3"/>
  <c r="BT445" i="3"/>
  <c r="BU445" i="3"/>
  <c r="BV445" i="3"/>
  <c r="Y355" i="2"/>
  <c r="BW445" i="3"/>
  <c r="BX445" i="3"/>
  <c r="BY445" i="3"/>
  <c r="BZ445" i="3"/>
  <c r="Z355" i="2"/>
  <c r="I355" i="2"/>
  <c r="BS446" i="3"/>
  <c r="BT446" i="3"/>
  <c r="BU446" i="3"/>
  <c r="BV446" i="3"/>
  <c r="Y356" i="2"/>
  <c r="BW446" i="3"/>
  <c r="BX446" i="3"/>
  <c r="BY446" i="3"/>
  <c r="BZ446" i="3"/>
  <c r="Z356" i="2"/>
  <c r="I356" i="2"/>
  <c r="BS447" i="3"/>
  <c r="BT447" i="3"/>
  <c r="BU447" i="3"/>
  <c r="BV447" i="3"/>
  <c r="Y357" i="2"/>
  <c r="BW447" i="3"/>
  <c r="BX447" i="3"/>
  <c r="BY447" i="3"/>
  <c r="BZ447" i="3"/>
  <c r="Z357" i="2"/>
  <c r="I357" i="2"/>
  <c r="BS448" i="3"/>
  <c r="BT448" i="3"/>
  <c r="BU448" i="3"/>
  <c r="BV448" i="3"/>
  <c r="Y358" i="2"/>
  <c r="BW448" i="3"/>
  <c r="BX448" i="3"/>
  <c r="BY448" i="3"/>
  <c r="BZ448" i="3"/>
  <c r="Z358" i="2"/>
  <c r="I358" i="2"/>
  <c r="BS449" i="3"/>
  <c r="BT449" i="3"/>
  <c r="BU449" i="3"/>
  <c r="BV449" i="3"/>
  <c r="Y359" i="2"/>
  <c r="BW449" i="3"/>
  <c r="BX449" i="3"/>
  <c r="BY449" i="3"/>
  <c r="BZ449" i="3"/>
  <c r="Z359" i="2"/>
  <c r="I359" i="2"/>
  <c r="BS450" i="3"/>
  <c r="BT450" i="3"/>
  <c r="BU450" i="3"/>
  <c r="BV450" i="3"/>
  <c r="Y360" i="2"/>
  <c r="BW450" i="3"/>
  <c r="BX450" i="3"/>
  <c r="BY450" i="3"/>
  <c r="BZ450" i="3"/>
  <c r="Z360" i="2"/>
  <c r="I360" i="2"/>
  <c r="BS451" i="3"/>
  <c r="BT451" i="3"/>
  <c r="BU451" i="3"/>
  <c r="BV451" i="3"/>
  <c r="Y361" i="2"/>
  <c r="BW451" i="3"/>
  <c r="BX451" i="3"/>
  <c r="BY451" i="3"/>
  <c r="BZ451" i="3"/>
  <c r="Z361" i="2"/>
  <c r="I361" i="2"/>
  <c r="BS452" i="3"/>
  <c r="BT452" i="3"/>
  <c r="BU452" i="3"/>
  <c r="BV452" i="3"/>
  <c r="Y362" i="2"/>
  <c r="BW452" i="3"/>
  <c r="BX452" i="3"/>
  <c r="BY452" i="3"/>
  <c r="BZ452" i="3"/>
  <c r="Z362" i="2"/>
  <c r="I362" i="2"/>
  <c r="BS453" i="3"/>
  <c r="BT453" i="3"/>
  <c r="BU453" i="3"/>
  <c r="BV453" i="3"/>
  <c r="Y363" i="2"/>
  <c r="BW453" i="3"/>
  <c r="BX453" i="3"/>
  <c r="BY453" i="3"/>
  <c r="BZ453" i="3"/>
  <c r="Z363" i="2"/>
  <c r="I363" i="2"/>
  <c r="BS454" i="3"/>
  <c r="BT454" i="3"/>
  <c r="BU454" i="3"/>
  <c r="BV454" i="3"/>
  <c r="Y364" i="2"/>
  <c r="BW454" i="3"/>
  <c r="BX454" i="3"/>
  <c r="BY454" i="3"/>
  <c r="BZ454" i="3"/>
  <c r="Z364" i="2"/>
  <c r="I364" i="2"/>
  <c r="BS455" i="3"/>
  <c r="BT455" i="3"/>
  <c r="BU455" i="3"/>
  <c r="BV455" i="3"/>
  <c r="Y365" i="2"/>
  <c r="BW455" i="3"/>
  <c r="BX455" i="3"/>
  <c r="BY455" i="3"/>
  <c r="BZ455" i="3"/>
  <c r="Z365" i="2"/>
  <c r="I365" i="2"/>
  <c r="BS456" i="3"/>
  <c r="BT456" i="3"/>
  <c r="BU456" i="3"/>
  <c r="BV456" i="3"/>
  <c r="Y366" i="2"/>
  <c r="BW456" i="3"/>
  <c r="BX456" i="3"/>
  <c r="BY456" i="3"/>
  <c r="BZ456" i="3"/>
  <c r="Z366" i="2"/>
  <c r="I366" i="2"/>
  <c r="BS457" i="3"/>
  <c r="BT457" i="3"/>
  <c r="BU457" i="3"/>
  <c r="BV457" i="3"/>
  <c r="Y367" i="2"/>
  <c r="BW457" i="3"/>
  <c r="BX457" i="3"/>
  <c r="BY457" i="3"/>
  <c r="BZ457" i="3"/>
  <c r="Z367" i="2"/>
  <c r="I367" i="2"/>
  <c r="BS458" i="3"/>
  <c r="BT458" i="3"/>
  <c r="BU458" i="3"/>
  <c r="BV458" i="3"/>
  <c r="Y368" i="2"/>
  <c r="BW458" i="3"/>
  <c r="BX458" i="3"/>
  <c r="BY458" i="3"/>
  <c r="BZ458" i="3"/>
  <c r="Z368" i="2"/>
  <c r="I368" i="2"/>
  <c r="BS459" i="3"/>
  <c r="BT459" i="3"/>
  <c r="BU459" i="3"/>
  <c r="BV459" i="3"/>
  <c r="Y369" i="2"/>
  <c r="BW459" i="3"/>
  <c r="BX459" i="3"/>
  <c r="BY459" i="3"/>
  <c r="BZ459" i="3"/>
  <c r="Z369" i="2"/>
  <c r="I369" i="2"/>
  <c r="BS460" i="3"/>
  <c r="BT460" i="3"/>
  <c r="BU460" i="3"/>
  <c r="BV460" i="3"/>
  <c r="Y370" i="2"/>
  <c r="BW460" i="3"/>
  <c r="BX460" i="3"/>
  <c r="BY460" i="3"/>
  <c r="BZ460" i="3"/>
  <c r="Z370" i="2"/>
  <c r="I370" i="2"/>
  <c r="BS461" i="3"/>
  <c r="BT461" i="3"/>
  <c r="BU461" i="3"/>
  <c r="BV461" i="3"/>
  <c r="Y371" i="2"/>
  <c r="BW461" i="3"/>
  <c r="BX461" i="3"/>
  <c r="BY461" i="3"/>
  <c r="BZ461" i="3"/>
  <c r="Z371" i="2"/>
  <c r="I371" i="2"/>
  <c r="BS462" i="3"/>
  <c r="BT462" i="3"/>
  <c r="BU462" i="3"/>
  <c r="BV462" i="3"/>
  <c r="Y372" i="2"/>
  <c r="BW462" i="3"/>
  <c r="BX462" i="3"/>
  <c r="BY462" i="3"/>
  <c r="BZ462" i="3"/>
  <c r="Z372" i="2"/>
  <c r="I372" i="2"/>
  <c r="BS463" i="3"/>
  <c r="BT463" i="3"/>
  <c r="BU463" i="3"/>
  <c r="BV463" i="3"/>
  <c r="Y373" i="2"/>
  <c r="BW463" i="3"/>
  <c r="BX463" i="3"/>
  <c r="BY463" i="3"/>
  <c r="BZ463" i="3"/>
  <c r="Z373" i="2"/>
  <c r="I373" i="2"/>
  <c r="BS464" i="3"/>
  <c r="BT464" i="3"/>
  <c r="BU464" i="3"/>
  <c r="BV464" i="3"/>
  <c r="Y374" i="2"/>
  <c r="BW464" i="3"/>
  <c r="BX464" i="3"/>
  <c r="BY464" i="3"/>
  <c r="BZ464" i="3"/>
  <c r="Z374" i="2"/>
  <c r="I374" i="2"/>
  <c r="BS465" i="3"/>
  <c r="BT465" i="3"/>
  <c r="BU465" i="3"/>
  <c r="BV465" i="3"/>
  <c r="Y375" i="2"/>
  <c r="BW465" i="3"/>
  <c r="BX465" i="3"/>
  <c r="BY465" i="3"/>
  <c r="BZ465" i="3"/>
  <c r="Z375" i="2"/>
  <c r="I375" i="2"/>
  <c r="BS466" i="3"/>
  <c r="BT466" i="3"/>
  <c r="BU466" i="3"/>
  <c r="BV466" i="3"/>
  <c r="Y376" i="2"/>
  <c r="BW466" i="3"/>
  <c r="BX466" i="3"/>
  <c r="BY466" i="3"/>
  <c r="BZ466" i="3"/>
  <c r="Z376" i="2"/>
  <c r="I376" i="2"/>
  <c r="BS467" i="3"/>
  <c r="BT467" i="3"/>
  <c r="BU467" i="3"/>
  <c r="BV467" i="3"/>
  <c r="Y377" i="2"/>
  <c r="BW467" i="3"/>
  <c r="BX467" i="3"/>
  <c r="BY467" i="3"/>
  <c r="BZ467" i="3"/>
  <c r="Z377" i="2"/>
  <c r="I377" i="2"/>
  <c r="BS468" i="3"/>
  <c r="BT468" i="3"/>
  <c r="BU468" i="3"/>
  <c r="BV468" i="3"/>
  <c r="Y378" i="2"/>
  <c r="BW468" i="3"/>
  <c r="BX468" i="3"/>
  <c r="BY468" i="3"/>
  <c r="BZ468" i="3"/>
  <c r="Z378" i="2"/>
  <c r="I378" i="2"/>
  <c r="BS469" i="3"/>
  <c r="BT469" i="3"/>
  <c r="BU469" i="3"/>
  <c r="BV469" i="3"/>
  <c r="Y379" i="2"/>
  <c r="BW469" i="3"/>
  <c r="BX469" i="3"/>
  <c r="BY469" i="3"/>
  <c r="BZ469" i="3"/>
  <c r="Z379" i="2"/>
  <c r="I379" i="2"/>
  <c r="BS470" i="3"/>
  <c r="BT470" i="3"/>
  <c r="BU470" i="3"/>
  <c r="BV470" i="3"/>
  <c r="Y380" i="2"/>
  <c r="BW470" i="3"/>
  <c r="BX470" i="3"/>
  <c r="BY470" i="3"/>
  <c r="BZ470" i="3"/>
  <c r="Z380" i="2"/>
  <c r="I380" i="2"/>
  <c r="BS471" i="3"/>
  <c r="BT471" i="3"/>
  <c r="BU471" i="3"/>
  <c r="BV471" i="3"/>
  <c r="Y381" i="2"/>
  <c r="BW471" i="3"/>
  <c r="BX471" i="3"/>
  <c r="BY471" i="3"/>
  <c r="BZ471" i="3"/>
  <c r="Z381" i="2"/>
  <c r="I381" i="2"/>
  <c r="BS472" i="3"/>
  <c r="BT472" i="3"/>
  <c r="BU472" i="3"/>
  <c r="BV472" i="3"/>
  <c r="Y382" i="2"/>
  <c r="BW472" i="3"/>
  <c r="BX472" i="3"/>
  <c r="BY472" i="3"/>
  <c r="BZ472" i="3"/>
  <c r="Z382" i="2"/>
  <c r="I382" i="2"/>
  <c r="BS473" i="3"/>
  <c r="BT473" i="3"/>
  <c r="BU473" i="3"/>
  <c r="BV473" i="3"/>
  <c r="Y383" i="2"/>
  <c r="BW473" i="3"/>
  <c r="BX473" i="3"/>
  <c r="BY473" i="3"/>
  <c r="BZ473" i="3"/>
  <c r="Z383" i="2"/>
  <c r="I383" i="2"/>
  <c r="BS474" i="3"/>
  <c r="BT474" i="3"/>
  <c r="BU474" i="3"/>
  <c r="BV474" i="3"/>
  <c r="Y384" i="2"/>
  <c r="BW474" i="3"/>
  <c r="BX474" i="3"/>
  <c r="BY474" i="3"/>
  <c r="BZ474" i="3"/>
  <c r="Z384" i="2"/>
  <c r="I384" i="2"/>
  <c r="BS475" i="3"/>
  <c r="BT475" i="3"/>
  <c r="BU475" i="3"/>
  <c r="BV475" i="3"/>
  <c r="Y385" i="2"/>
  <c r="BW475" i="3"/>
  <c r="BX475" i="3"/>
  <c r="BY475" i="3"/>
  <c r="BZ475" i="3"/>
  <c r="Z385" i="2"/>
  <c r="I385" i="2"/>
  <c r="BS476" i="3"/>
  <c r="BT476" i="3"/>
  <c r="BU476" i="3"/>
  <c r="BV476" i="3"/>
  <c r="Y386" i="2"/>
  <c r="BW476" i="3"/>
  <c r="BX476" i="3"/>
  <c r="BY476" i="3"/>
  <c r="BZ476" i="3"/>
  <c r="Z386" i="2"/>
  <c r="I386" i="2"/>
  <c r="BS477" i="3"/>
  <c r="BT477" i="3"/>
  <c r="BU477" i="3"/>
  <c r="BV477" i="3"/>
  <c r="Y387" i="2"/>
  <c r="BW477" i="3"/>
  <c r="BX477" i="3"/>
  <c r="BY477" i="3"/>
  <c r="BZ477" i="3"/>
  <c r="Z387" i="2"/>
  <c r="I387" i="2"/>
  <c r="BS478" i="3"/>
  <c r="BT478" i="3"/>
  <c r="BU478" i="3"/>
  <c r="BV478" i="3"/>
  <c r="Y388" i="2"/>
  <c r="BW478" i="3"/>
  <c r="BX478" i="3"/>
  <c r="BY478" i="3"/>
  <c r="BZ478" i="3"/>
  <c r="Z388" i="2"/>
  <c r="I388" i="2"/>
  <c r="BS479" i="3"/>
  <c r="BT479" i="3"/>
  <c r="BU479" i="3"/>
  <c r="BV479" i="3"/>
  <c r="Y389" i="2"/>
  <c r="BW479" i="3"/>
  <c r="BX479" i="3"/>
  <c r="BY479" i="3"/>
  <c r="BZ479" i="3"/>
  <c r="Z389" i="2"/>
  <c r="I389" i="2"/>
  <c r="BS480" i="3"/>
  <c r="BT480" i="3"/>
  <c r="BU480" i="3"/>
  <c r="BV480" i="3"/>
  <c r="Y390" i="2"/>
  <c r="BW480" i="3"/>
  <c r="BX480" i="3"/>
  <c r="BY480" i="3"/>
  <c r="BZ480" i="3"/>
  <c r="Z390" i="2"/>
  <c r="I390" i="2"/>
  <c r="BS481" i="3"/>
  <c r="BT481" i="3"/>
  <c r="BU481" i="3"/>
  <c r="BV481" i="3"/>
  <c r="Y391" i="2"/>
  <c r="BW481" i="3"/>
  <c r="BX481" i="3"/>
  <c r="BY481" i="3"/>
  <c r="BZ481" i="3"/>
  <c r="Z391" i="2"/>
  <c r="I391" i="2"/>
  <c r="BS482" i="3"/>
  <c r="BT482" i="3"/>
  <c r="BU482" i="3"/>
  <c r="BV482" i="3"/>
  <c r="Y392" i="2"/>
  <c r="BW482" i="3"/>
  <c r="BX482" i="3"/>
  <c r="BY482" i="3"/>
  <c r="BZ482" i="3"/>
  <c r="Z392" i="2"/>
  <c r="I392" i="2"/>
  <c r="BS483" i="3"/>
  <c r="BT483" i="3"/>
  <c r="BU483" i="3"/>
  <c r="BV483" i="3"/>
  <c r="Y393" i="2"/>
  <c r="BW483" i="3"/>
  <c r="BX483" i="3"/>
  <c r="BY483" i="3"/>
  <c r="BZ483" i="3"/>
  <c r="Z393" i="2"/>
  <c r="I393" i="2"/>
  <c r="BS484" i="3"/>
  <c r="BT484" i="3"/>
  <c r="BU484" i="3"/>
  <c r="BV484" i="3"/>
  <c r="Y394" i="2"/>
  <c r="BW484" i="3"/>
  <c r="BX484" i="3"/>
  <c r="BY484" i="3"/>
  <c r="BZ484" i="3"/>
  <c r="Z394" i="2"/>
  <c r="I394" i="2"/>
  <c r="BS485" i="3"/>
  <c r="BT485" i="3"/>
  <c r="BU485" i="3"/>
  <c r="BV485" i="3"/>
  <c r="Y395" i="2"/>
  <c r="BW485" i="3"/>
  <c r="BX485" i="3"/>
  <c r="BY485" i="3"/>
  <c r="BZ485" i="3"/>
  <c r="Z395" i="2"/>
  <c r="I395" i="2"/>
  <c r="BS486" i="3"/>
  <c r="BT486" i="3"/>
  <c r="BU486" i="3"/>
  <c r="BV486" i="3"/>
  <c r="Y396" i="2"/>
  <c r="BW486" i="3"/>
  <c r="BX486" i="3"/>
  <c r="BY486" i="3"/>
  <c r="BZ486" i="3"/>
  <c r="Z396" i="2"/>
  <c r="I396" i="2"/>
  <c r="BS487" i="3"/>
  <c r="BT487" i="3"/>
  <c r="BU487" i="3"/>
  <c r="BV487" i="3"/>
  <c r="Y397" i="2"/>
  <c r="BW487" i="3"/>
  <c r="BX487" i="3"/>
  <c r="BY487" i="3"/>
  <c r="BZ487" i="3"/>
  <c r="Z397" i="2"/>
  <c r="I397" i="2"/>
  <c r="BS488" i="3"/>
  <c r="BT488" i="3"/>
  <c r="BU488" i="3"/>
  <c r="BV488" i="3"/>
  <c r="Y398" i="2"/>
  <c r="BW488" i="3"/>
  <c r="BX488" i="3"/>
  <c r="BY488" i="3"/>
  <c r="BZ488" i="3"/>
  <c r="Z398" i="2"/>
  <c r="I398" i="2"/>
  <c r="BS489" i="3"/>
  <c r="BT489" i="3"/>
  <c r="BU489" i="3"/>
  <c r="BV489" i="3"/>
  <c r="Y399" i="2"/>
  <c r="BW489" i="3"/>
  <c r="BX489" i="3"/>
  <c r="BY489" i="3"/>
  <c r="BZ489" i="3"/>
  <c r="Z399" i="2"/>
  <c r="I399" i="2"/>
  <c r="BS490" i="3"/>
  <c r="BT490" i="3"/>
  <c r="BU490" i="3"/>
  <c r="BV490" i="3"/>
  <c r="Y400" i="2"/>
  <c r="BW490" i="3"/>
  <c r="BX490" i="3"/>
  <c r="BY490" i="3"/>
  <c r="BZ490" i="3"/>
  <c r="Z400" i="2"/>
  <c r="I400" i="2"/>
  <c r="BS491" i="3"/>
  <c r="BT491" i="3"/>
  <c r="BU491" i="3"/>
  <c r="BV491" i="3"/>
  <c r="Y401" i="2"/>
  <c r="BW491" i="3"/>
  <c r="BX491" i="3"/>
  <c r="BY491" i="3"/>
  <c r="BZ491" i="3"/>
  <c r="Z401" i="2"/>
  <c r="I401" i="2"/>
  <c r="BS492" i="3"/>
  <c r="BT492" i="3"/>
  <c r="BU492" i="3"/>
  <c r="BV492" i="3"/>
  <c r="Y402" i="2"/>
  <c r="BW492" i="3"/>
  <c r="BX492" i="3"/>
  <c r="BY492" i="3"/>
  <c r="BZ492" i="3"/>
  <c r="Z402" i="2"/>
  <c r="I402" i="2"/>
  <c r="BS493" i="3"/>
  <c r="BT493" i="3"/>
  <c r="BU493" i="3"/>
  <c r="BV493" i="3"/>
  <c r="Y403" i="2"/>
  <c r="BW493" i="3"/>
  <c r="BX493" i="3"/>
  <c r="BY493" i="3"/>
  <c r="BZ493" i="3"/>
  <c r="Z403" i="2"/>
  <c r="I403" i="2"/>
  <c r="BS494" i="3"/>
  <c r="BT494" i="3"/>
  <c r="BU494" i="3"/>
  <c r="BV494" i="3"/>
  <c r="Y404" i="2"/>
  <c r="BW494" i="3"/>
  <c r="BX494" i="3"/>
  <c r="BY494" i="3"/>
  <c r="BZ494" i="3"/>
  <c r="Z404" i="2"/>
  <c r="I404" i="2"/>
  <c r="BS495" i="3"/>
  <c r="BT495" i="3"/>
  <c r="BU495" i="3"/>
  <c r="BV495" i="3"/>
  <c r="Y405" i="2"/>
  <c r="BW495" i="3"/>
  <c r="BX495" i="3"/>
  <c r="BY495" i="3"/>
  <c r="BZ495" i="3"/>
  <c r="Z405" i="2"/>
  <c r="I405" i="2"/>
  <c r="BS96" i="3"/>
  <c r="BT96" i="3"/>
  <c r="BU96" i="3"/>
  <c r="BV96" i="3"/>
  <c r="Y6" i="2"/>
  <c r="BW96" i="3"/>
  <c r="BZ96" i="3"/>
  <c r="Z6" i="2"/>
  <c r="I6" i="2"/>
  <c r="BX97" i="3"/>
  <c r="BY97" i="3"/>
  <c r="BX98" i="3"/>
  <c r="BY98" i="3"/>
  <c r="BX99" i="3"/>
  <c r="BY99" i="3"/>
  <c r="BX100" i="3"/>
  <c r="BY100" i="3"/>
  <c r="BX101" i="3"/>
  <c r="BY101" i="3"/>
  <c r="BX102" i="3"/>
  <c r="BY102" i="3"/>
  <c r="BX103" i="3"/>
  <c r="BY103" i="3"/>
  <c r="BX104" i="3"/>
  <c r="BY104" i="3"/>
  <c r="BX105" i="3"/>
  <c r="BY105" i="3"/>
  <c r="BX106" i="3"/>
  <c r="BY106" i="3"/>
  <c r="BX107" i="3"/>
  <c r="BY107" i="3"/>
  <c r="BX108" i="3"/>
  <c r="BY108" i="3"/>
  <c r="BX109" i="3"/>
  <c r="BY109" i="3"/>
  <c r="BX110" i="3"/>
  <c r="BY110" i="3"/>
  <c r="BX111" i="3"/>
  <c r="BY111" i="3"/>
  <c r="BX112" i="3"/>
  <c r="BY112" i="3"/>
  <c r="BX113" i="3"/>
  <c r="BY113" i="3"/>
  <c r="BX114" i="3"/>
  <c r="BY114" i="3"/>
  <c r="BX115" i="3"/>
  <c r="BY115" i="3"/>
  <c r="BX116" i="3"/>
  <c r="BY116" i="3"/>
  <c r="BX117" i="3"/>
  <c r="BY117" i="3"/>
  <c r="BX118" i="3"/>
  <c r="BY118" i="3"/>
  <c r="BX119" i="3"/>
  <c r="BY119" i="3"/>
  <c r="BX120" i="3"/>
  <c r="BY120" i="3"/>
  <c r="BX121" i="3"/>
  <c r="BY121" i="3"/>
  <c r="BX122" i="3"/>
  <c r="BY122" i="3"/>
  <c r="BX123" i="3"/>
  <c r="BY123" i="3"/>
  <c r="BX124" i="3"/>
  <c r="BY124" i="3"/>
  <c r="BX125" i="3"/>
  <c r="BY125" i="3"/>
  <c r="BX126" i="3"/>
  <c r="BY126" i="3"/>
  <c r="BX127" i="3"/>
  <c r="BY127" i="3"/>
  <c r="BX128" i="3"/>
  <c r="BY128" i="3"/>
  <c r="BX129" i="3"/>
  <c r="BY129" i="3"/>
  <c r="BX130" i="3"/>
  <c r="BY130" i="3"/>
  <c r="BX131" i="3"/>
  <c r="BY131" i="3"/>
  <c r="BX132" i="3"/>
  <c r="BY132" i="3"/>
  <c r="BX133" i="3"/>
  <c r="BY133" i="3"/>
  <c r="BX134" i="3"/>
  <c r="BY134" i="3"/>
  <c r="BX135" i="3"/>
  <c r="BY135" i="3"/>
  <c r="BX136" i="3"/>
  <c r="BY136" i="3"/>
  <c r="BX137" i="3"/>
  <c r="BY137" i="3"/>
  <c r="BX138" i="3"/>
  <c r="BY138" i="3"/>
  <c r="BX139" i="3"/>
  <c r="BY139" i="3"/>
  <c r="BX140" i="3"/>
  <c r="BY140" i="3"/>
  <c r="BX141" i="3"/>
  <c r="BY141" i="3"/>
  <c r="BX142" i="3"/>
  <c r="BY142" i="3"/>
  <c r="BX143" i="3"/>
  <c r="BY143" i="3"/>
  <c r="BX144" i="3"/>
  <c r="BY144" i="3"/>
  <c r="BX145" i="3"/>
  <c r="BY145" i="3"/>
  <c r="BX146" i="3"/>
  <c r="BY146" i="3"/>
  <c r="BX147" i="3"/>
  <c r="BY147" i="3"/>
  <c r="BX148" i="3"/>
  <c r="BY148" i="3"/>
  <c r="BX149" i="3"/>
  <c r="BY149" i="3"/>
  <c r="BX150" i="3"/>
  <c r="BY150" i="3"/>
  <c r="BX151" i="3"/>
  <c r="BY151" i="3"/>
  <c r="BX152" i="3"/>
  <c r="BY152" i="3"/>
  <c r="BX153" i="3"/>
  <c r="BY153" i="3"/>
  <c r="BX154" i="3"/>
  <c r="BY154" i="3"/>
  <c r="BX155" i="3"/>
  <c r="BY155" i="3"/>
  <c r="BX156" i="3"/>
  <c r="BY156" i="3"/>
  <c r="BX157" i="3"/>
  <c r="BY157" i="3"/>
  <c r="BX158" i="3"/>
  <c r="BY158" i="3"/>
  <c r="BX159" i="3"/>
  <c r="BY159" i="3"/>
  <c r="BX160" i="3"/>
  <c r="BY160" i="3"/>
  <c r="BX161" i="3"/>
  <c r="BY161" i="3"/>
  <c r="BX162" i="3"/>
  <c r="BY162" i="3"/>
  <c r="BX163" i="3"/>
  <c r="BY163" i="3"/>
  <c r="BX164" i="3"/>
  <c r="BY164" i="3"/>
  <c r="BX165" i="3"/>
  <c r="BY165" i="3"/>
  <c r="BX166" i="3"/>
  <c r="BY166" i="3"/>
  <c r="BX167" i="3"/>
  <c r="BY167" i="3"/>
  <c r="BX168" i="3"/>
  <c r="BY168" i="3"/>
  <c r="BX169" i="3"/>
  <c r="BY169" i="3"/>
  <c r="BX170" i="3"/>
  <c r="BY170" i="3"/>
  <c r="BX171" i="3"/>
  <c r="BY171" i="3"/>
  <c r="BX172" i="3"/>
  <c r="BY172" i="3"/>
  <c r="BX173" i="3"/>
  <c r="BY173" i="3"/>
  <c r="BX174" i="3"/>
  <c r="BY174" i="3"/>
  <c r="BX175" i="3"/>
  <c r="BY175" i="3"/>
  <c r="BX176" i="3"/>
  <c r="BY176" i="3"/>
  <c r="BX177" i="3"/>
  <c r="BY177" i="3"/>
  <c r="BX178" i="3"/>
  <c r="BY178" i="3"/>
  <c r="BX179" i="3"/>
  <c r="BY179" i="3"/>
  <c r="BX180" i="3"/>
  <c r="BY180" i="3"/>
  <c r="BX181" i="3"/>
  <c r="BY181" i="3"/>
  <c r="BX182" i="3"/>
  <c r="BY182" i="3"/>
  <c r="BX183" i="3"/>
  <c r="BY183" i="3"/>
  <c r="BX184" i="3"/>
  <c r="BY184" i="3"/>
  <c r="BX185" i="3"/>
  <c r="BY185" i="3"/>
  <c r="BX186" i="3"/>
  <c r="BY186" i="3"/>
  <c r="BX187" i="3"/>
  <c r="BY187" i="3"/>
  <c r="BX188" i="3"/>
  <c r="BY188" i="3"/>
  <c r="BX189" i="3"/>
  <c r="BY189" i="3"/>
  <c r="BX190" i="3"/>
  <c r="BY190" i="3"/>
  <c r="BX191" i="3"/>
  <c r="BY191" i="3"/>
  <c r="BX192" i="3"/>
  <c r="BY192" i="3"/>
  <c r="BX193" i="3"/>
  <c r="BY193" i="3"/>
  <c r="BX194" i="3"/>
  <c r="BY194" i="3"/>
  <c r="BX195" i="3"/>
  <c r="BY195" i="3"/>
  <c r="BX196" i="3"/>
  <c r="BY196" i="3"/>
  <c r="BX197" i="3"/>
  <c r="BY197" i="3"/>
  <c r="BX198" i="3"/>
  <c r="BY198" i="3"/>
  <c r="BX199" i="3"/>
  <c r="BY199" i="3"/>
  <c r="BX200" i="3"/>
  <c r="BY200" i="3"/>
  <c r="BX201" i="3"/>
  <c r="BY201" i="3"/>
  <c r="BX202" i="3"/>
  <c r="BY202" i="3"/>
  <c r="BX203" i="3"/>
  <c r="BY203" i="3"/>
  <c r="BX204" i="3"/>
  <c r="BY204" i="3"/>
  <c r="BX205" i="3"/>
  <c r="BY205" i="3"/>
  <c r="BX206" i="3"/>
  <c r="BY206" i="3"/>
  <c r="BX207" i="3"/>
  <c r="BY207" i="3"/>
  <c r="BX208" i="3"/>
  <c r="BY208" i="3"/>
  <c r="BX209" i="3"/>
  <c r="BY209" i="3"/>
  <c r="BX210" i="3"/>
  <c r="BY210" i="3"/>
  <c r="BX211" i="3"/>
  <c r="BY211" i="3"/>
  <c r="BX212" i="3"/>
  <c r="BY212" i="3"/>
  <c r="BX213" i="3"/>
  <c r="BY213" i="3"/>
  <c r="BX214" i="3"/>
  <c r="BY214" i="3"/>
  <c r="BX215" i="3"/>
  <c r="BY215" i="3"/>
  <c r="BX216" i="3"/>
  <c r="BY216" i="3"/>
  <c r="BX217" i="3"/>
  <c r="BY217" i="3"/>
  <c r="BX218" i="3"/>
  <c r="BY218" i="3"/>
  <c r="BX219" i="3"/>
  <c r="BY219" i="3"/>
  <c r="BX220" i="3"/>
  <c r="BY220" i="3"/>
  <c r="BX221" i="3"/>
  <c r="BY221" i="3"/>
  <c r="BX222" i="3"/>
  <c r="BY222" i="3"/>
  <c r="BX223" i="3"/>
  <c r="BY223" i="3"/>
  <c r="BX224" i="3"/>
  <c r="BY224" i="3"/>
  <c r="BX225" i="3"/>
  <c r="BY225" i="3"/>
  <c r="BX226" i="3"/>
  <c r="BY226" i="3"/>
  <c r="BX227" i="3"/>
  <c r="BY227" i="3"/>
  <c r="BX228" i="3"/>
  <c r="BY228" i="3"/>
  <c r="BX229" i="3"/>
  <c r="BY229" i="3"/>
  <c r="BX230" i="3"/>
  <c r="BY230" i="3"/>
  <c r="BX231" i="3"/>
  <c r="BY231" i="3"/>
  <c r="BX232" i="3"/>
  <c r="BY232" i="3"/>
  <c r="BX233" i="3"/>
  <c r="BY233" i="3"/>
  <c r="BX234" i="3"/>
  <c r="BY234" i="3"/>
  <c r="BX235" i="3"/>
  <c r="BY235" i="3"/>
  <c r="BX236" i="3"/>
  <c r="BY236" i="3"/>
  <c r="BX237" i="3"/>
  <c r="BY237" i="3"/>
  <c r="BX238" i="3"/>
  <c r="BY238" i="3"/>
  <c r="BX239" i="3"/>
  <c r="BY239" i="3"/>
  <c r="BX240" i="3"/>
  <c r="BY240" i="3"/>
  <c r="BX241" i="3"/>
  <c r="BY241" i="3"/>
  <c r="BX242" i="3"/>
  <c r="BY242" i="3"/>
  <c r="BX243" i="3"/>
  <c r="BY243" i="3"/>
  <c r="BX244" i="3"/>
  <c r="BY244" i="3"/>
  <c r="BX245" i="3"/>
  <c r="BY245" i="3"/>
  <c r="BX246" i="3"/>
  <c r="BY246" i="3"/>
  <c r="BX247" i="3"/>
  <c r="BY247" i="3"/>
  <c r="BX248" i="3"/>
  <c r="BY248" i="3"/>
  <c r="BX249" i="3"/>
  <c r="BY249" i="3"/>
  <c r="BX250" i="3"/>
  <c r="BY250" i="3"/>
  <c r="BX251" i="3"/>
  <c r="BY251" i="3"/>
  <c r="BX252" i="3"/>
  <c r="BY252" i="3"/>
  <c r="BX253" i="3"/>
  <c r="BY253" i="3"/>
  <c r="BX254" i="3"/>
  <c r="BY254" i="3"/>
  <c r="BX255" i="3"/>
  <c r="BY255" i="3"/>
  <c r="BX256" i="3"/>
  <c r="BY256" i="3"/>
  <c r="BX257" i="3"/>
  <c r="BY257" i="3"/>
  <c r="BX258" i="3"/>
  <c r="BY258" i="3"/>
  <c r="BX259" i="3"/>
  <c r="BY259" i="3"/>
  <c r="BX260" i="3"/>
  <c r="BY260" i="3"/>
  <c r="BX261" i="3"/>
  <c r="BY261" i="3"/>
  <c r="BX262" i="3"/>
  <c r="BY262" i="3"/>
  <c r="BX263" i="3"/>
  <c r="BY263" i="3"/>
  <c r="BX264" i="3"/>
  <c r="BY264" i="3"/>
  <c r="BX265" i="3"/>
  <c r="BY265" i="3"/>
  <c r="BX266" i="3"/>
  <c r="BY266" i="3"/>
  <c r="BX267" i="3"/>
  <c r="BY267" i="3"/>
  <c r="BX268" i="3"/>
  <c r="BY268" i="3"/>
  <c r="BX269" i="3"/>
  <c r="BY269" i="3"/>
  <c r="BX270" i="3"/>
  <c r="BY270" i="3"/>
  <c r="BX271" i="3"/>
  <c r="BY271" i="3"/>
  <c r="BX272" i="3"/>
  <c r="BY272" i="3"/>
  <c r="BX273" i="3"/>
  <c r="BY273" i="3"/>
  <c r="BX274" i="3"/>
  <c r="BY274" i="3"/>
  <c r="BX275" i="3"/>
  <c r="BY275" i="3"/>
  <c r="BX276" i="3"/>
  <c r="BY276" i="3"/>
  <c r="BX277" i="3"/>
  <c r="BY277" i="3"/>
  <c r="BX278" i="3"/>
  <c r="BY278" i="3"/>
  <c r="BX279" i="3"/>
  <c r="BY279" i="3"/>
  <c r="BX280" i="3"/>
  <c r="BY280" i="3"/>
  <c r="BX281" i="3"/>
  <c r="BY281" i="3"/>
  <c r="BX282" i="3"/>
  <c r="BY282" i="3"/>
  <c r="BX283" i="3"/>
  <c r="BY283" i="3"/>
  <c r="BX284" i="3"/>
  <c r="BY284" i="3"/>
  <c r="BX285" i="3"/>
  <c r="BY285" i="3"/>
  <c r="BX286" i="3"/>
  <c r="BY286" i="3"/>
  <c r="BX287" i="3"/>
  <c r="BY287" i="3"/>
  <c r="BX288" i="3"/>
  <c r="BY288" i="3"/>
  <c r="BX289" i="3"/>
  <c r="BY289" i="3"/>
  <c r="BX290" i="3"/>
  <c r="BY290" i="3"/>
  <c r="BX291" i="3"/>
  <c r="BY291" i="3"/>
  <c r="BX292" i="3"/>
  <c r="BY292" i="3"/>
  <c r="BX293" i="3"/>
  <c r="BY293" i="3"/>
  <c r="BX294" i="3"/>
  <c r="BY294" i="3"/>
  <c r="BX295" i="3"/>
  <c r="BY295" i="3"/>
  <c r="BX296" i="3"/>
  <c r="BY296" i="3"/>
  <c r="BX297" i="3"/>
  <c r="BY297" i="3"/>
  <c r="BX298" i="3"/>
  <c r="BY298" i="3"/>
  <c r="BX299" i="3"/>
  <c r="BY299" i="3"/>
  <c r="BX300" i="3"/>
  <c r="BY300" i="3"/>
  <c r="BX301" i="3"/>
  <c r="BY301" i="3"/>
  <c r="BX302" i="3"/>
  <c r="BY302" i="3"/>
  <c r="BX303" i="3"/>
  <c r="BY303" i="3"/>
  <c r="BX304" i="3"/>
  <c r="BY304" i="3"/>
  <c r="BX305" i="3"/>
  <c r="BY305" i="3"/>
  <c r="BX306" i="3"/>
  <c r="BY306" i="3"/>
  <c r="BX307" i="3"/>
  <c r="BY307" i="3"/>
  <c r="BX308" i="3"/>
  <c r="BY308" i="3"/>
  <c r="BX309" i="3"/>
  <c r="BY309" i="3"/>
  <c r="BX310" i="3"/>
  <c r="BY310" i="3"/>
  <c r="BX311" i="3"/>
  <c r="BY311" i="3"/>
  <c r="BX312" i="3"/>
  <c r="BY312" i="3"/>
  <c r="BX313" i="3"/>
  <c r="BY313" i="3"/>
  <c r="BX314" i="3"/>
  <c r="BY314" i="3"/>
  <c r="BX315" i="3"/>
  <c r="BY315" i="3"/>
  <c r="BX316" i="3"/>
  <c r="BY316" i="3"/>
  <c r="BX317" i="3"/>
  <c r="BY317" i="3"/>
  <c r="BX318" i="3"/>
  <c r="BY318" i="3"/>
  <c r="BX319" i="3"/>
  <c r="BY319" i="3"/>
  <c r="BX320" i="3"/>
  <c r="BY320" i="3"/>
  <c r="BX321" i="3"/>
  <c r="BY321" i="3"/>
  <c r="BX322" i="3"/>
  <c r="BY322" i="3"/>
  <c r="BX323" i="3"/>
  <c r="BY323" i="3"/>
  <c r="BX324" i="3"/>
  <c r="BY324" i="3"/>
  <c r="BX325" i="3"/>
  <c r="BY325" i="3"/>
  <c r="BX326" i="3"/>
  <c r="BY326" i="3"/>
  <c r="BX327" i="3"/>
  <c r="BY327" i="3"/>
  <c r="BX328" i="3"/>
  <c r="BY328" i="3"/>
  <c r="BX329" i="3"/>
  <c r="BY329" i="3"/>
  <c r="BX330" i="3"/>
  <c r="BY330" i="3"/>
  <c r="BX331" i="3"/>
  <c r="BY331" i="3"/>
  <c r="BX332" i="3"/>
  <c r="BY332" i="3"/>
  <c r="BX333" i="3"/>
  <c r="BY333" i="3"/>
  <c r="BX334" i="3"/>
  <c r="BY334" i="3"/>
  <c r="BX335" i="3"/>
  <c r="BY335" i="3"/>
  <c r="BX96" i="3"/>
  <c r="BY96" i="3"/>
  <c r="BQ97" i="3"/>
  <c r="BO97" i="3"/>
  <c r="BQ98" i="3"/>
  <c r="BO98" i="3"/>
  <c r="BQ99" i="3"/>
  <c r="BO99" i="3"/>
  <c r="BQ100" i="3"/>
  <c r="BO100" i="3"/>
  <c r="BQ101" i="3"/>
  <c r="BO101" i="3"/>
  <c r="BQ102" i="3"/>
  <c r="BO102" i="3"/>
  <c r="BQ103" i="3"/>
  <c r="BO103" i="3"/>
  <c r="BQ104" i="3"/>
  <c r="BO104" i="3"/>
  <c r="BQ105" i="3"/>
  <c r="BO105" i="3"/>
  <c r="BQ106" i="3"/>
  <c r="BO106" i="3"/>
  <c r="BQ107" i="3"/>
  <c r="BO107" i="3"/>
  <c r="BQ108" i="3"/>
  <c r="BO108" i="3"/>
  <c r="BQ109" i="3"/>
  <c r="BO109" i="3"/>
  <c r="BQ110" i="3"/>
  <c r="BO110" i="3"/>
  <c r="BQ111" i="3"/>
  <c r="BO111" i="3"/>
  <c r="BQ112" i="3"/>
  <c r="BO112" i="3"/>
  <c r="BQ113" i="3"/>
  <c r="BO113" i="3"/>
  <c r="BQ114" i="3"/>
  <c r="BO114" i="3"/>
  <c r="BQ115" i="3"/>
  <c r="BO115" i="3"/>
  <c r="BQ116" i="3"/>
  <c r="BO116" i="3"/>
  <c r="BQ117" i="3"/>
  <c r="BO117" i="3"/>
  <c r="BQ118" i="3"/>
  <c r="BO118" i="3"/>
  <c r="BQ119" i="3"/>
  <c r="BO119" i="3"/>
  <c r="BQ120" i="3"/>
  <c r="BO120" i="3"/>
  <c r="BQ121" i="3"/>
  <c r="BO121" i="3"/>
  <c r="BQ122" i="3"/>
  <c r="BO122" i="3"/>
  <c r="BQ123" i="3"/>
  <c r="BO123" i="3"/>
  <c r="BQ124" i="3"/>
  <c r="BO124" i="3"/>
  <c r="BQ125" i="3"/>
  <c r="BO125" i="3"/>
  <c r="BQ126" i="3"/>
  <c r="BO126" i="3"/>
  <c r="BQ127" i="3"/>
  <c r="BO127" i="3"/>
  <c r="BQ128" i="3"/>
  <c r="BO128" i="3"/>
  <c r="BQ129" i="3"/>
  <c r="BO129" i="3"/>
  <c r="BQ130" i="3"/>
  <c r="BO130" i="3"/>
  <c r="BQ131" i="3"/>
  <c r="BO131" i="3"/>
  <c r="BQ132" i="3"/>
  <c r="BO132" i="3"/>
  <c r="BQ133" i="3"/>
  <c r="BO133" i="3"/>
  <c r="BQ134" i="3"/>
  <c r="BO134" i="3"/>
  <c r="BQ135" i="3"/>
  <c r="BO135" i="3"/>
  <c r="BQ136" i="3"/>
  <c r="BO136" i="3"/>
  <c r="BQ137" i="3"/>
  <c r="BO137" i="3"/>
  <c r="BQ138" i="3"/>
  <c r="BO138" i="3"/>
  <c r="BQ139" i="3"/>
  <c r="BO139" i="3"/>
  <c r="BQ140" i="3"/>
  <c r="BO140" i="3"/>
  <c r="BQ141" i="3"/>
  <c r="BO141" i="3"/>
  <c r="BQ142" i="3"/>
  <c r="BO142" i="3"/>
  <c r="BQ143" i="3"/>
  <c r="BO143" i="3"/>
  <c r="BQ144" i="3"/>
  <c r="BO144" i="3"/>
  <c r="BQ145" i="3"/>
  <c r="BO145" i="3"/>
  <c r="BQ146" i="3"/>
  <c r="BO146" i="3"/>
  <c r="BQ147" i="3"/>
  <c r="BO147" i="3"/>
  <c r="BQ148" i="3"/>
  <c r="BO148" i="3"/>
  <c r="BQ149" i="3"/>
  <c r="BO149" i="3"/>
  <c r="BQ150" i="3"/>
  <c r="BO150" i="3"/>
  <c r="BQ151" i="3"/>
  <c r="BO151" i="3"/>
  <c r="BQ152" i="3"/>
  <c r="BO152" i="3"/>
  <c r="BQ153" i="3"/>
  <c r="BO153" i="3"/>
  <c r="BQ154" i="3"/>
  <c r="BO154" i="3"/>
  <c r="BQ155" i="3"/>
  <c r="BO155" i="3"/>
  <c r="BQ156" i="3"/>
  <c r="BO156" i="3"/>
  <c r="BQ157" i="3"/>
  <c r="BO157" i="3"/>
  <c r="BQ158" i="3"/>
  <c r="BO158" i="3"/>
  <c r="BQ159" i="3"/>
  <c r="BO159" i="3"/>
  <c r="BQ160" i="3"/>
  <c r="BO160" i="3"/>
  <c r="BQ161" i="3"/>
  <c r="BO161" i="3"/>
  <c r="BQ162" i="3"/>
  <c r="BO162" i="3"/>
  <c r="BQ163" i="3"/>
  <c r="BO163" i="3"/>
  <c r="BQ164" i="3"/>
  <c r="BO164" i="3"/>
  <c r="BQ165" i="3"/>
  <c r="BO165" i="3"/>
  <c r="BQ166" i="3"/>
  <c r="BO166" i="3"/>
  <c r="BQ167" i="3"/>
  <c r="BO167" i="3"/>
  <c r="BQ168" i="3"/>
  <c r="BO168" i="3"/>
  <c r="BQ169" i="3"/>
  <c r="BO169" i="3"/>
  <c r="BQ170" i="3"/>
  <c r="BO170" i="3"/>
  <c r="BQ171" i="3"/>
  <c r="BO171" i="3"/>
  <c r="BQ172" i="3"/>
  <c r="BO172" i="3"/>
  <c r="BQ173" i="3"/>
  <c r="BO173" i="3"/>
  <c r="BQ174" i="3"/>
  <c r="BO174" i="3"/>
  <c r="BQ175" i="3"/>
  <c r="BO175" i="3"/>
  <c r="BQ176" i="3"/>
  <c r="BO176" i="3"/>
  <c r="BQ177" i="3"/>
  <c r="BO177" i="3"/>
  <c r="BQ178" i="3"/>
  <c r="BO178" i="3"/>
  <c r="BQ179" i="3"/>
  <c r="BO179" i="3"/>
  <c r="BQ180" i="3"/>
  <c r="BO180" i="3"/>
  <c r="BQ181" i="3"/>
  <c r="BO181" i="3"/>
  <c r="BQ182" i="3"/>
  <c r="BO182" i="3"/>
  <c r="BQ183" i="3"/>
  <c r="BO183" i="3"/>
  <c r="BQ184" i="3"/>
  <c r="BO184" i="3"/>
  <c r="BQ185" i="3"/>
  <c r="BO185" i="3"/>
  <c r="BQ186" i="3"/>
  <c r="BO186" i="3"/>
  <c r="BQ187" i="3"/>
  <c r="BO187" i="3"/>
  <c r="BQ188" i="3"/>
  <c r="BO188" i="3"/>
  <c r="BQ189" i="3"/>
  <c r="BO189" i="3"/>
  <c r="BQ190" i="3"/>
  <c r="BO190" i="3"/>
  <c r="BQ191" i="3"/>
  <c r="BO191" i="3"/>
  <c r="BQ192" i="3"/>
  <c r="BO192" i="3"/>
  <c r="BQ193" i="3"/>
  <c r="BO193" i="3"/>
  <c r="BQ194" i="3"/>
  <c r="BO194" i="3"/>
  <c r="BQ195" i="3"/>
  <c r="BO195" i="3"/>
  <c r="BQ196" i="3"/>
  <c r="BO196" i="3"/>
  <c r="BQ197" i="3"/>
  <c r="BO197" i="3"/>
  <c r="BQ198" i="3"/>
  <c r="BO198" i="3"/>
  <c r="BQ199" i="3"/>
  <c r="BO199" i="3"/>
  <c r="BQ200" i="3"/>
  <c r="BO200" i="3"/>
  <c r="BQ201" i="3"/>
  <c r="BO201" i="3"/>
  <c r="BQ202" i="3"/>
  <c r="BO202" i="3"/>
  <c r="BQ203" i="3"/>
  <c r="BO203" i="3"/>
  <c r="BQ204" i="3"/>
  <c r="BO204" i="3"/>
  <c r="BQ205" i="3"/>
  <c r="BO205" i="3"/>
  <c r="BQ206" i="3"/>
  <c r="BO206" i="3"/>
  <c r="BQ207" i="3"/>
  <c r="BO207" i="3"/>
  <c r="BQ208" i="3"/>
  <c r="BO208" i="3"/>
  <c r="BQ209" i="3"/>
  <c r="BO209" i="3"/>
  <c r="BQ210" i="3"/>
  <c r="BO210" i="3"/>
  <c r="BQ211" i="3"/>
  <c r="BO211" i="3"/>
  <c r="BQ212" i="3"/>
  <c r="BO212" i="3"/>
  <c r="BQ213" i="3"/>
  <c r="BO213" i="3"/>
  <c r="BQ214" i="3"/>
  <c r="BO214" i="3"/>
  <c r="BQ215" i="3"/>
  <c r="BO215" i="3"/>
  <c r="BQ216" i="3"/>
  <c r="BO216" i="3"/>
  <c r="BQ217" i="3"/>
  <c r="BO217" i="3"/>
  <c r="BQ218" i="3"/>
  <c r="BO218" i="3"/>
  <c r="BQ219" i="3"/>
  <c r="BO219" i="3"/>
  <c r="BQ220" i="3"/>
  <c r="BO220" i="3"/>
  <c r="BQ221" i="3"/>
  <c r="BO221" i="3"/>
  <c r="BQ222" i="3"/>
  <c r="BO222" i="3"/>
  <c r="BQ223" i="3"/>
  <c r="BO223" i="3"/>
  <c r="BQ224" i="3"/>
  <c r="BO224" i="3"/>
  <c r="BQ225" i="3"/>
  <c r="BO225" i="3"/>
  <c r="BQ226" i="3"/>
  <c r="BO226" i="3"/>
  <c r="BQ227" i="3"/>
  <c r="BO227" i="3"/>
  <c r="BQ228" i="3"/>
  <c r="BO228" i="3"/>
  <c r="BQ229" i="3"/>
  <c r="BO229" i="3"/>
  <c r="BQ230" i="3"/>
  <c r="BO230" i="3"/>
  <c r="BQ231" i="3"/>
  <c r="BO231" i="3"/>
  <c r="BQ232" i="3"/>
  <c r="BO232" i="3"/>
  <c r="BQ233" i="3"/>
  <c r="BO233" i="3"/>
  <c r="BQ234" i="3"/>
  <c r="BO234" i="3"/>
  <c r="BQ235" i="3"/>
  <c r="BO235" i="3"/>
  <c r="BQ236" i="3"/>
  <c r="BO236" i="3"/>
  <c r="BQ237" i="3"/>
  <c r="BO237" i="3"/>
  <c r="BQ238" i="3"/>
  <c r="BO238" i="3"/>
  <c r="BQ239" i="3"/>
  <c r="BO239" i="3"/>
  <c r="BQ240" i="3"/>
  <c r="BO240" i="3"/>
  <c r="BQ241" i="3"/>
  <c r="BO241" i="3"/>
  <c r="BQ242" i="3"/>
  <c r="BO242" i="3"/>
  <c r="BQ243" i="3"/>
  <c r="BO243" i="3"/>
  <c r="BQ244" i="3"/>
  <c r="BO244" i="3"/>
  <c r="BQ245" i="3"/>
  <c r="BO245" i="3"/>
  <c r="BQ246" i="3"/>
  <c r="BO246" i="3"/>
  <c r="BQ247" i="3"/>
  <c r="BO247" i="3"/>
  <c r="BQ248" i="3"/>
  <c r="BO248" i="3"/>
  <c r="BQ249" i="3"/>
  <c r="BO249" i="3"/>
  <c r="BQ250" i="3"/>
  <c r="BO250" i="3"/>
  <c r="BQ251" i="3"/>
  <c r="BO251" i="3"/>
  <c r="BQ252" i="3"/>
  <c r="BO252" i="3"/>
  <c r="BQ253" i="3"/>
  <c r="BO253" i="3"/>
  <c r="BQ254" i="3"/>
  <c r="BO254" i="3"/>
  <c r="BQ255" i="3"/>
  <c r="BO255" i="3"/>
  <c r="BQ256" i="3"/>
  <c r="BO256" i="3"/>
  <c r="BQ257" i="3"/>
  <c r="BO257" i="3"/>
  <c r="BQ258" i="3"/>
  <c r="BO258" i="3"/>
  <c r="BQ259" i="3"/>
  <c r="BO259" i="3"/>
  <c r="BQ260" i="3"/>
  <c r="BO260" i="3"/>
  <c r="BQ261" i="3"/>
  <c r="BO261" i="3"/>
  <c r="BQ262" i="3"/>
  <c r="BO262" i="3"/>
  <c r="BQ263" i="3"/>
  <c r="BO263" i="3"/>
  <c r="BQ264" i="3"/>
  <c r="BO264" i="3"/>
  <c r="BQ265" i="3"/>
  <c r="BO265" i="3"/>
  <c r="BQ266" i="3"/>
  <c r="BO266" i="3"/>
  <c r="BQ267" i="3"/>
  <c r="BO267" i="3"/>
  <c r="BQ268" i="3"/>
  <c r="BO268" i="3"/>
  <c r="BQ269" i="3"/>
  <c r="BO269" i="3"/>
  <c r="BQ270" i="3"/>
  <c r="BO270" i="3"/>
  <c r="BQ271" i="3"/>
  <c r="BO271" i="3"/>
  <c r="BQ272" i="3"/>
  <c r="BO272" i="3"/>
  <c r="BQ273" i="3"/>
  <c r="BO273" i="3"/>
  <c r="BQ274" i="3"/>
  <c r="BO274" i="3"/>
  <c r="BQ275" i="3"/>
  <c r="BO275" i="3"/>
  <c r="BQ276" i="3"/>
  <c r="BO276" i="3"/>
  <c r="BQ277" i="3"/>
  <c r="BO277" i="3"/>
  <c r="BQ278" i="3"/>
  <c r="BO278" i="3"/>
  <c r="BQ279" i="3"/>
  <c r="BO279" i="3"/>
  <c r="BQ280" i="3"/>
  <c r="BO280" i="3"/>
  <c r="BQ281" i="3"/>
  <c r="BO281" i="3"/>
  <c r="BQ282" i="3"/>
  <c r="BO282" i="3"/>
  <c r="BQ283" i="3"/>
  <c r="BO283" i="3"/>
  <c r="BQ284" i="3"/>
  <c r="BO284" i="3"/>
  <c r="BQ285" i="3"/>
  <c r="BO285" i="3"/>
  <c r="BQ286" i="3"/>
  <c r="BO286" i="3"/>
  <c r="BQ287" i="3"/>
  <c r="BO287" i="3"/>
  <c r="BQ288" i="3"/>
  <c r="BO288" i="3"/>
  <c r="BQ289" i="3"/>
  <c r="BO289" i="3"/>
  <c r="BQ290" i="3"/>
  <c r="BO290" i="3"/>
  <c r="BQ291" i="3"/>
  <c r="BO291" i="3"/>
  <c r="BQ292" i="3"/>
  <c r="BO292" i="3"/>
  <c r="BQ293" i="3"/>
  <c r="BO293" i="3"/>
  <c r="BQ294" i="3"/>
  <c r="BO294" i="3"/>
  <c r="BQ295" i="3"/>
  <c r="BO295" i="3"/>
  <c r="BQ296" i="3"/>
  <c r="BO296" i="3"/>
  <c r="BQ297" i="3"/>
  <c r="BO297" i="3"/>
  <c r="BQ298" i="3"/>
  <c r="BO298" i="3"/>
  <c r="BQ299" i="3"/>
  <c r="BO299" i="3"/>
  <c r="BQ300" i="3"/>
  <c r="BO300" i="3"/>
  <c r="BQ301" i="3"/>
  <c r="BO301" i="3"/>
  <c r="BQ302" i="3"/>
  <c r="BO302" i="3"/>
  <c r="BQ303" i="3"/>
  <c r="BO303" i="3"/>
  <c r="BQ304" i="3"/>
  <c r="BO304" i="3"/>
  <c r="BQ305" i="3"/>
  <c r="BO305" i="3"/>
  <c r="BQ306" i="3"/>
  <c r="BO306" i="3"/>
  <c r="BQ307" i="3"/>
  <c r="BO307" i="3"/>
  <c r="BQ308" i="3"/>
  <c r="BO308" i="3"/>
  <c r="BQ309" i="3"/>
  <c r="BO309" i="3"/>
  <c r="BQ310" i="3"/>
  <c r="BO310" i="3"/>
  <c r="BQ311" i="3"/>
  <c r="BO311" i="3"/>
  <c r="BQ312" i="3"/>
  <c r="BO312" i="3"/>
  <c r="BQ313" i="3"/>
  <c r="BO313" i="3"/>
  <c r="BQ314" i="3"/>
  <c r="BO314" i="3"/>
  <c r="BQ315" i="3"/>
  <c r="BO315" i="3"/>
  <c r="BQ316" i="3"/>
  <c r="BO316" i="3"/>
  <c r="BQ317" i="3"/>
  <c r="BO317" i="3"/>
  <c r="BQ318" i="3"/>
  <c r="BO318" i="3"/>
  <c r="BQ319" i="3"/>
  <c r="BO319" i="3"/>
  <c r="BQ320" i="3"/>
  <c r="BO320" i="3"/>
  <c r="BQ321" i="3"/>
  <c r="BO321" i="3"/>
  <c r="BQ322" i="3"/>
  <c r="BO322" i="3"/>
  <c r="BQ323" i="3"/>
  <c r="BO323" i="3"/>
  <c r="BQ324" i="3"/>
  <c r="BO324" i="3"/>
  <c r="BQ325" i="3"/>
  <c r="BO325" i="3"/>
  <c r="BQ326" i="3"/>
  <c r="BO326" i="3"/>
  <c r="BQ327" i="3"/>
  <c r="BO327" i="3"/>
  <c r="BQ328" i="3"/>
  <c r="BO328" i="3"/>
  <c r="BQ329" i="3"/>
  <c r="BO329" i="3"/>
  <c r="BQ330" i="3"/>
  <c r="BO330" i="3"/>
  <c r="BQ331" i="3"/>
  <c r="BO331" i="3"/>
  <c r="BQ332" i="3"/>
  <c r="BO332" i="3"/>
  <c r="BQ333" i="3"/>
  <c r="BO333" i="3"/>
  <c r="BQ334" i="3"/>
  <c r="BO334" i="3"/>
  <c r="BQ335" i="3"/>
  <c r="BO335" i="3"/>
  <c r="BQ336" i="3"/>
  <c r="BO336" i="3"/>
  <c r="BQ337" i="3"/>
  <c r="BO337" i="3"/>
  <c r="BQ338" i="3"/>
  <c r="BO338" i="3"/>
  <c r="BQ339" i="3"/>
  <c r="BO339" i="3"/>
  <c r="BQ340" i="3"/>
  <c r="BO340" i="3"/>
  <c r="BQ341" i="3"/>
  <c r="BO341" i="3"/>
  <c r="BQ342" i="3"/>
  <c r="BO342" i="3"/>
  <c r="BQ343" i="3"/>
  <c r="BO343" i="3"/>
  <c r="BQ344" i="3"/>
  <c r="BO344" i="3"/>
  <c r="BQ345" i="3"/>
  <c r="BO345" i="3"/>
  <c r="BQ346" i="3"/>
  <c r="BO346" i="3"/>
  <c r="BQ347" i="3"/>
  <c r="BO347" i="3"/>
  <c r="BQ348" i="3"/>
  <c r="BO348" i="3"/>
  <c r="BQ349" i="3"/>
  <c r="BO349" i="3"/>
  <c r="BQ350" i="3"/>
  <c r="BO350" i="3"/>
  <c r="BQ351" i="3"/>
  <c r="BO351" i="3"/>
  <c r="BQ352" i="3"/>
  <c r="BO352" i="3"/>
  <c r="BQ353" i="3"/>
  <c r="BO353" i="3"/>
  <c r="BQ354" i="3"/>
  <c r="BO354" i="3"/>
  <c r="BQ355" i="3"/>
  <c r="BO355" i="3"/>
  <c r="BQ356" i="3"/>
  <c r="BO356" i="3"/>
  <c r="BQ357" i="3"/>
  <c r="BO357" i="3"/>
  <c r="BQ358" i="3"/>
  <c r="BO358" i="3"/>
  <c r="BQ359" i="3"/>
  <c r="BO359" i="3"/>
  <c r="BQ360" i="3"/>
  <c r="BO360" i="3"/>
  <c r="BQ361" i="3"/>
  <c r="BO361" i="3"/>
  <c r="BQ362" i="3"/>
  <c r="BO362" i="3"/>
  <c r="BQ363" i="3"/>
  <c r="BO363" i="3"/>
  <c r="BQ364" i="3"/>
  <c r="BO364" i="3"/>
  <c r="BQ365" i="3"/>
  <c r="BO365" i="3"/>
  <c r="BQ366" i="3"/>
  <c r="BO366" i="3"/>
  <c r="BQ367" i="3"/>
  <c r="BO367" i="3"/>
  <c r="BQ368" i="3"/>
  <c r="BO368" i="3"/>
  <c r="BQ369" i="3"/>
  <c r="BO369" i="3"/>
  <c r="BQ370" i="3"/>
  <c r="BO370" i="3"/>
  <c r="BQ371" i="3"/>
  <c r="BO371" i="3"/>
  <c r="BQ372" i="3"/>
  <c r="BO372" i="3"/>
  <c r="BQ373" i="3"/>
  <c r="BO373" i="3"/>
  <c r="BQ374" i="3"/>
  <c r="BO374" i="3"/>
  <c r="BQ375" i="3"/>
  <c r="BO375" i="3"/>
  <c r="BQ376" i="3"/>
  <c r="BO376" i="3"/>
  <c r="BQ377" i="3"/>
  <c r="BO377" i="3"/>
  <c r="BQ378" i="3"/>
  <c r="BO378" i="3"/>
  <c r="BQ379" i="3"/>
  <c r="BO379" i="3"/>
  <c r="BQ380" i="3"/>
  <c r="BO380" i="3"/>
  <c r="BQ381" i="3"/>
  <c r="BO381" i="3"/>
  <c r="BQ382" i="3"/>
  <c r="BO382" i="3"/>
  <c r="BQ383" i="3"/>
  <c r="BO383" i="3"/>
  <c r="BQ384" i="3"/>
  <c r="BO384" i="3"/>
  <c r="BQ385" i="3"/>
  <c r="BO385" i="3"/>
  <c r="BQ386" i="3"/>
  <c r="BO386" i="3"/>
  <c r="BQ387" i="3"/>
  <c r="BO387" i="3"/>
  <c r="BQ388" i="3"/>
  <c r="BO388" i="3"/>
  <c r="BQ389" i="3"/>
  <c r="BO389" i="3"/>
  <c r="BQ390" i="3"/>
  <c r="BO390" i="3"/>
  <c r="BQ391" i="3"/>
  <c r="BO391" i="3"/>
  <c r="BQ392" i="3"/>
  <c r="BO392" i="3"/>
  <c r="BQ393" i="3"/>
  <c r="BO393" i="3"/>
  <c r="BQ394" i="3"/>
  <c r="BO394" i="3"/>
  <c r="BQ395" i="3"/>
  <c r="BO395" i="3"/>
  <c r="BQ396" i="3"/>
  <c r="BO396" i="3"/>
  <c r="BQ397" i="3"/>
  <c r="BO397" i="3"/>
  <c r="BQ398" i="3"/>
  <c r="BO398" i="3"/>
  <c r="BQ399" i="3"/>
  <c r="BO399" i="3"/>
  <c r="BQ400" i="3"/>
  <c r="BO400" i="3"/>
  <c r="BQ401" i="3"/>
  <c r="BO401" i="3"/>
  <c r="BQ402" i="3"/>
  <c r="BO402" i="3"/>
  <c r="BQ403" i="3"/>
  <c r="BO403" i="3"/>
  <c r="BQ404" i="3"/>
  <c r="BO404" i="3"/>
  <c r="BQ405" i="3"/>
  <c r="BO405" i="3"/>
  <c r="BQ406" i="3"/>
  <c r="BO406" i="3"/>
  <c r="BQ407" i="3"/>
  <c r="BO407" i="3"/>
  <c r="BQ408" i="3"/>
  <c r="BO408" i="3"/>
  <c r="BQ409" i="3"/>
  <c r="BO409" i="3"/>
  <c r="BQ410" i="3"/>
  <c r="BO410" i="3"/>
  <c r="BQ411" i="3"/>
  <c r="BO411" i="3"/>
  <c r="BQ412" i="3"/>
  <c r="BO412" i="3"/>
  <c r="BQ413" i="3"/>
  <c r="BO413" i="3"/>
  <c r="BQ414" i="3"/>
  <c r="BO414" i="3"/>
  <c r="BQ415" i="3"/>
  <c r="BO415" i="3"/>
  <c r="BQ416" i="3"/>
  <c r="BO416" i="3"/>
  <c r="BQ417" i="3"/>
  <c r="BO417" i="3"/>
  <c r="BQ418" i="3"/>
  <c r="BO418" i="3"/>
  <c r="BQ419" i="3"/>
  <c r="BO419" i="3"/>
  <c r="BQ420" i="3"/>
  <c r="BO420" i="3"/>
  <c r="BQ421" i="3"/>
  <c r="BO421" i="3"/>
  <c r="BQ422" i="3"/>
  <c r="BO422" i="3"/>
  <c r="BQ423" i="3"/>
  <c r="BO423" i="3"/>
  <c r="BQ424" i="3"/>
  <c r="BO424" i="3"/>
  <c r="BQ425" i="3"/>
  <c r="BO425" i="3"/>
  <c r="BQ426" i="3"/>
  <c r="BO426" i="3"/>
  <c r="BQ427" i="3"/>
  <c r="BO427" i="3"/>
  <c r="BQ428" i="3"/>
  <c r="BO428" i="3"/>
  <c r="BQ429" i="3"/>
  <c r="BO429" i="3"/>
  <c r="BQ430" i="3"/>
  <c r="BO430" i="3"/>
  <c r="BQ431" i="3"/>
  <c r="BO431" i="3"/>
  <c r="BQ432" i="3"/>
  <c r="BO432" i="3"/>
  <c r="BQ433" i="3"/>
  <c r="BO433" i="3"/>
  <c r="BQ434" i="3"/>
  <c r="BO434" i="3"/>
  <c r="BQ435" i="3"/>
  <c r="BO435" i="3"/>
  <c r="BQ436" i="3"/>
  <c r="BO436" i="3"/>
  <c r="BQ437" i="3"/>
  <c r="BO437" i="3"/>
  <c r="BQ438" i="3"/>
  <c r="BO438" i="3"/>
  <c r="BQ439" i="3"/>
  <c r="BO439" i="3"/>
  <c r="BQ440" i="3"/>
  <c r="BO440" i="3"/>
  <c r="BQ441" i="3"/>
  <c r="BO441" i="3"/>
  <c r="BQ442" i="3"/>
  <c r="BO442" i="3"/>
  <c r="BQ443" i="3"/>
  <c r="BO443" i="3"/>
  <c r="BQ444" i="3"/>
  <c r="BO444" i="3"/>
  <c r="BQ445" i="3"/>
  <c r="BO445" i="3"/>
  <c r="BQ446" i="3"/>
  <c r="BO446" i="3"/>
  <c r="BQ447" i="3"/>
  <c r="BO447" i="3"/>
  <c r="BQ448" i="3"/>
  <c r="BO448" i="3"/>
  <c r="BQ449" i="3"/>
  <c r="BO449" i="3"/>
  <c r="BQ450" i="3"/>
  <c r="BO450" i="3"/>
  <c r="BQ451" i="3"/>
  <c r="BO451" i="3"/>
  <c r="BQ452" i="3"/>
  <c r="BO452" i="3"/>
  <c r="BQ453" i="3"/>
  <c r="BO453" i="3"/>
  <c r="BQ454" i="3"/>
  <c r="BO454" i="3"/>
  <c r="BQ455" i="3"/>
  <c r="BO455" i="3"/>
  <c r="BQ456" i="3"/>
  <c r="BO456" i="3"/>
  <c r="BQ457" i="3"/>
  <c r="BO457" i="3"/>
  <c r="BQ458" i="3"/>
  <c r="BO458" i="3"/>
  <c r="BQ459" i="3"/>
  <c r="BO459" i="3"/>
  <c r="BQ460" i="3"/>
  <c r="BO460" i="3"/>
  <c r="BQ461" i="3"/>
  <c r="BO461" i="3"/>
  <c r="BQ462" i="3"/>
  <c r="BO462" i="3"/>
  <c r="BQ463" i="3"/>
  <c r="BO463" i="3"/>
  <c r="BQ464" i="3"/>
  <c r="BO464" i="3"/>
  <c r="BQ465" i="3"/>
  <c r="BO465" i="3"/>
  <c r="BQ466" i="3"/>
  <c r="BO466" i="3"/>
  <c r="BQ467" i="3"/>
  <c r="BO467" i="3"/>
  <c r="BQ468" i="3"/>
  <c r="BO468" i="3"/>
  <c r="BQ469" i="3"/>
  <c r="BO469" i="3"/>
  <c r="BQ470" i="3"/>
  <c r="BO470" i="3"/>
  <c r="BQ471" i="3"/>
  <c r="BO471" i="3"/>
  <c r="BQ472" i="3"/>
  <c r="BO472" i="3"/>
  <c r="BQ473" i="3"/>
  <c r="BO473" i="3"/>
  <c r="BQ474" i="3"/>
  <c r="BO474" i="3"/>
  <c r="BQ475" i="3"/>
  <c r="BO475" i="3"/>
  <c r="BQ476" i="3"/>
  <c r="BO476" i="3"/>
  <c r="BQ477" i="3"/>
  <c r="BO477" i="3"/>
  <c r="BQ478" i="3"/>
  <c r="BO478" i="3"/>
  <c r="BQ479" i="3"/>
  <c r="BO479" i="3"/>
  <c r="BQ480" i="3"/>
  <c r="BO480" i="3"/>
  <c r="BQ481" i="3"/>
  <c r="BO481" i="3"/>
  <c r="BQ482" i="3"/>
  <c r="BO482" i="3"/>
  <c r="BQ483" i="3"/>
  <c r="BO483" i="3"/>
  <c r="BQ484" i="3"/>
  <c r="BO484" i="3"/>
  <c r="BQ485" i="3"/>
  <c r="BO485" i="3"/>
  <c r="BQ486" i="3"/>
  <c r="BO486" i="3"/>
  <c r="BQ487" i="3"/>
  <c r="BO487" i="3"/>
  <c r="BQ488" i="3"/>
  <c r="BO488" i="3"/>
  <c r="BQ489" i="3"/>
  <c r="BO489" i="3"/>
  <c r="BQ490" i="3"/>
  <c r="BO490" i="3"/>
  <c r="BQ491" i="3"/>
  <c r="BO491" i="3"/>
  <c r="BQ492" i="3"/>
  <c r="BO492" i="3"/>
  <c r="BQ493" i="3"/>
  <c r="BO493" i="3"/>
  <c r="BQ494" i="3"/>
  <c r="BO494" i="3"/>
  <c r="BQ495" i="3"/>
  <c r="BO495" i="3"/>
  <c r="BQ96" i="3"/>
  <c r="BO96" i="3"/>
  <c r="BR6" i="3"/>
  <c r="BR7" i="3"/>
  <c r="BR8" i="3"/>
  <c r="BR9" i="3"/>
  <c r="BR10" i="3"/>
  <c r="BR11" i="3"/>
  <c r="BR12" i="3"/>
  <c r="BR13" i="3"/>
  <c r="BR14" i="3"/>
  <c r="BR15" i="3"/>
  <c r="BR16" i="3"/>
  <c r="BR17" i="3"/>
  <c r="BR18" i="3"/>
  <c r="BR19" i="3"/>
  <c r="BR20" i="3"/>
  <c r="BR21" i="3"/>
  <c r="BR22" i="3"/>
  <c r="BR23" i="3"/>
  <c r="BR24" i="3"/>
  <c r="BR25" i="3"/>
  <c r="BR26" i="3"/>
  <c r="BR27" i="3"/>
  <c r="BR28" i="3"/>
  <c r="BR29" i="3"/>
  <c r="BR30" i="3"/>
  <c r="BR31" i="3"/>
  <c r="BR32" i="3"/>
  <c r="BR33" i="3"/>
  <c r="BR34" i="3"/>
  <c r="BR35" i="3"/>
  <c r="BR36" i="3"/>
  <c r="BR37" i="3"/>
  <c r="BR38" i="3"/>
  <c r="BR39" i="3"/>
  <c r="BR40" i="3"/>
  <c r="BR41" i="3"/>
  <c r="BR42" i="3"/>
  <c r="BR43" i="3"/>
  <c r="BR44" i="3"/>
  <c r="BR45" i="3"/>
  <c r="BR46" i="3"/>
  <c r="BR47" i="3"/>
  <c r="BR48" i="3"/>
  <c r="BR49" i="3"/>
  <c r="BR50" i="3"/>
  <c r="BR51" i="3"/>
  <c r="BR52" i="3"/>
  <c r="BR53" i="3"/>
  <c r="BR54" i="3"/>
  <c r="BR55" i="3"/>
  <c r="BR56" i="3"/>
  <c r="BR57" i="3"/>
  <c r="BR58" i="3"/>
  <c r="BR59" i="3"/>
  <c r="BR60" i="3"/>
  <c r="BR61" i="3"/>
  <c r="BR62" i="3"/>
  <c r="BR63" i="3"/>
  <c r="BR64" i="3"/>
  <c r="BR65" i="3"/>
  <c r="BR66" i="3"/>
  <c r="BR67" i="3"/>
  <c r="BR68" i="3"/>
  <c r="BR69" i="3"/>
  <c r="BR70" i="3"/>
  <c r="BR71" i="3"/>
  <c r="BR72" i="3"/>
  <c r="BR73" i="3"/>
  <c r="BR74" i="3"/>
  <c r="BR75" i="3"/>
  <c r="BR76" i="3"/>
  <c r="BR77" i="3"/>
  <c r="BR78" i="3"/>
  <c r="BR79" i="3"/>
  <c r="BR80" i="3"/>
  <c r="BR81" i="3"/>
  <c r="BR82" i="3"/>
  <c r="BR83" i="3"/>
  <c r="BR84" i="3"/>
  <c r="BR85" i="3"/>
  <c r="BR86" i="3"/>
  <c r="BR87" i="3"/>
  <c r="BR88" i="3"/>
  <c r="BR89" i="3"/>
  <c r="BR90" i="3"/>
  <c r="BR91" i="3"/>
  <c r="BR92" i="3"/>
  <c r="BR93" i="3"/>
  <c r="BR94" i="3"/>
  <c r="BR95" i="3"/>
  <c r="BR96" i="3"/>
  <c r="BR97" i="3"/>
  <c r="BR98" i="3"/>
  <c r="BR99" i="3"/>
  <c r="BR100" i="3"/>
  <c r="BR101" i="3"/>
  <c r="BR102" i="3"/>
  <c r="BR103" i="3"/>
  <c r="BR104" i="3"/>
  <c r="BR105" i="3"/>
  <c r="BR106" i="3"/>
  <c r="BR107" i="3"/>
  <c r="BR108" i="3"/>
  <c r="BR109" i="3"/>
  <c r="BR110" i="3"/>
  <c r="BR111" i="3"/>
  <c r="BR112" i="3"/>
  <c r="BR113" i="3"/>
  <c r="BR114" i="3"/>
  <c r="BR115" i="3"/>
  <c r="BR116" i="3"/>
  <c r="BR117" i="3"/>
  <c r="BR118" i="3"/>
  <c r="BR119" i="3"/>
  <c r="BR120" i="3"/>
  <c r="BR121" i="3"/>
  <c r="BR122" i="3"/>
  <c r="BR123" i="3"/>
  <c r="BR124" i="3"/>
  <c r="BR125" i="3"/>
  <c r="BR126" i="3"/>
  <c r="BR127" i="3"/>
  <c r="BR128" i="3"/>
  <c r="BR129" i="3"/>
  <c r="BR130" i="3"/>
  <c r="BR131" i="3"/>
  <c r="BR132" i="3"/>
  <c r="BR133" i="3"/>
  <c r="BR134" i="3"/>
  <c r="BR135" i="3"/>
  <c r="BR136" i="3"/>
  <c r="BR137" i="3"/>
  <c r="BR138" i="3"/>
  <c r="BR139" i="3"/>
  <c r="BR140" i="3"/>
  <c r="BR141" i="3"/>
  <c r="BR142" i="3"/>
  <c r="BR143" i="3"/>
  <c r="BR144" i="3"/>
  <c r="BR145" i="3"/>
  <c r="BR146" i="3"/>
  <c r="BR147" i="3"/>
  <c r="BR148" i="3"/>
  <c r="BR149" i="3"/>
  <c r="BR150" i="3"/>
  <c r="BR151" i="3"/>
  <c r="BR152" i="3"/>
  <c r="BR153" i="3"/>
  <c r="BR154" i="3"/>
  <c r="BR155" i="3"/>
  <c r="BR156" i="3"/>
  <c r="BR157" i="3"/>
  <c r="BR158" i="3"/>
  <c r="BR159" i="3"/>
  <c r="BR160" i="3"/>
  <c r="BR161" i="3"/>
  <c r="BR162" i="3"/>
  <c r="BR163" i="3"/>
  <c r="BR164" i="3"/>
  <c r="BR165" i="3"/>
  <c r="BR166" i="3"/>
  <c r="BR167" i="3"/>
  <c r="BR168" i="3"/>
  <c r="BR169" i="3"/>
  <c r="BR170" i="3"/>
  <c r="BR171" i="3"/>
  <c r="BR172" i="3"/>
  <c r="BR173" i="3"/>
  <c r="BR174" i="3"/>
  <c r="BR175" i="3"/>
  <c r="BR176" i="3"/>
  <c r="BR177" i="3"/>
  <c r="BR178" i="3"/>
  <c r="BR179" i="3"/>
  <c r="BR180" i="3"/>
  <c r="BR181" i="3"/>
  <c r="BR182" i="3"/>
  <c r="BR183" i="3"/>
  <c r="BR184" i="3"/>
  <c r="BR185" i="3"/>
  <c r="BR186" i="3"/>
  <c r="BR187" i="3"/>
  <c r="BR188" i="3"/>
  <c r="BR189" i="3"/>
  <c r="BR190" i="3"/>
  <c r="BR191" i="3"/>
  <c r="BR192" i="3"/>
  <c r="BR193" i="3"/>
  <c r="BR194" i="3"/>
  <c r="BR195" i="3"/>
  <c r="BR196" i="3"/>
  <c r="BR197" i="3"/>
  <c r="BR198" i="3"/>
  <c r="BR199" i="3"/>
  <c r="BR200" i="3"/>
  <c r="BR201" i="3"/>
  <c r="BR202" i="3"/>
  <c r="BR203" i="3"/>
  <c r="BR204" i="3"/>
  <c r="BR205" i="3"/>
  <c r="BR206" i="3"/>
  <c r="BR207" i="3"/>
  <c r="BR208" i="3"/>
  <c r="BR209" i="3"/>
  <c r="BR210" i="3"/>
  <c r="BR211" i="3"/>
  <c r="BR212" i="3"/>
  <c r="BR213" i="3"/>
  <c r="BR214" i="3"/>
  <c r="BR215" i="3"/>
  <c r="BR216" i="3"/>
  <c r="BR217" i="3"/>
  <c r="BR218" i="3"/>
  <c r="BR219" i="3"/>
  <c r="BR220" i="3"/>
  <c r="BR221" i="3"/>
  <c r="BR222" i="3"/>
  <c r="BR223" i="3"/>
  <c r="BR224" i="3"/>
  <c r="BR225" i="3"/>
  <c r="BR226" i="3"/>
  <c r="BR227" i="3"/>
  <c r="BR228" i="3"/>
  <c r="BR229" i="3"/>
  <c r="BR230" i="3"/>
  <c r="BR231" i="3"/>
  <c r="BR232" i="3"/>
  <c r="BR233" i="3"/>
  <c r="BR234" i="3"/>
  <c r="BR235" i="3"/>
  <c r="BR236" i="3"/>
  <c r="BR237" i="3"/>
  <c r="BR238" i="3"/>
  <c r="BR239" i="3"/>
  <c r="BR240" i="3"/>
  <c r="BR241" i="3"/>
  <c r="BR242" i="3"/>
  <c r="BR243" i="3"/>
  <c r="BR244" i="3"/>
  <c r="BR245" i="3"/>
  <c r="BR246" i="3"/>
  <c r="BR247" i="3"/>
  <c r="BR248" i="3"/>
  <c r="BR249" i="3"/>
  <c r="BR250" i="3"/>
  <c r="BR251" i="3"/>
  <c r="BR252" i="3"/>
  <c r="BR253" i="3"/>
  <c r="BR254" i="3"/>
  <c r="BR255" i="3"/>
  <c r="BR256" i="3"/>
  <c r="BR257" i="3"/>
  <c r="BR258" i="3"/>
  <c r="BR259" i="3"/>
  <c r="BR260" i="3"/>
  <c r="BR261" i="3"/>
  <c r="BR262" i="3"/>
  <c r="BR263" i="3"/>
  <c r="BR264" i="3"/>
  <c r="BR265" i="3"/>
  <c r="BR266" i="3"/>
  <c r="BR267" i="3"/>
  <c r="BR268" i="3"/>
  <c r="BR269" i="3"/>
  <c r="BR270" i="3"/>
  <c r="BR271" i="3"/>
  <c r="BR272" i="3"/>
  <c r="BR273" i="3"/>
  <c r="BR274" i="3"/>
  <c r="BR275" i="3"/>
  <c r="BR276" i="3"/>
  <c r="BR277" i="3"/>
  <c r="BR278" i="3"/>
  <c r="BR279" i="3"/>
  <c r="BR280" i="3"/>
  <c r="BR281" i="3"/>
  <c r="BR282" i="3"/>
  <c r="BR283" i="3"/>
  <c r="BR284" i="3"/>
  <c r="BR285" i="3"/>
  <c r="BR286" i="3"/>
  <c r="BR287" i="3"/>
  <c r="BR288" i="3"/>
  <c r="BR289" i="3"/>
  <c r="BR290" i="3"/>
  <c r="BR291" i="3"/>
  <c r="BR292" i="3"/>
  <c r="BR293" i="3"/>
  <c r="BR294" i="3"/>
  <c r="BR295" i="3"/>
  <c r="BR296" i="3"/>
  <c r="BR297" i="3"/>
  <c r="BR298" i="3"/>
  <c r="BR299" i="3"/>
  <c r="BR300" i="3"/>
  <c r="BR301" i="3"/>
  <c r="BR302" i="3"/>
  <c r="BR303" i="3"/>
  <c r="BR304" i="3"/>
  <c r="BR305" i="3"/>
  <c r="BR306" i="3"/>
  <c r="BR307" i="3"/>
  <c r="BR308" i="3"/>
  <c r="BR309" i="3"/>
  <c r="BR310" i="3"/>
  <c r="BR311" i="3"/>
  <c r="BR312" i="3"/>
  <c r="BR313" i="3"/>
  <c r="BR314" i="3"/>
  <c r="BR315" i="3"/>
  <c r="BR316" i="3"/>
  <c r="BR317" i="3"/>
  <c r="BR318" i="3"/>
  <c r="BR319" i="3"/>
  <c r="BR320" i="3"/>
  <c r="BR321" i="3"/>
  <c r="BR322" i="3"/>
  <c r="BR323" i="3"/>
  <c r="BR324" i="3"/>
  <c r="BR325" i="3"/>
  <c r="BR326" i="3"/>
  <c r="BR327" i="3"/>
  <c r="BR328" i="3"/>
  <c r="BR329" i="3"/>
  <c r="BR330" i="3"/>
  <c r="BR331" i="3"/>
  <c r="BR332" i="3"/>
  <c r="BR333" i="3"/>
  <c r="BR334" i="3"/>
  <c r="BR335" i="3"/>
  <c r="BR336" i="3"/>
  <c r="BR337" i="3"/>
  <c r="BR338" i="3"/>
  <c r="BR339" i="3"/>
  <c r="BR340" i="3"/>
  <c r="BR341" i="3"/>
  <c r="BR342" i="3"/>
  <c r="BR343" i="3"/>
  <c r="BR344" i="3"/>
  <c r="BR345" i="3"/>
  <c r="BR346" i="3"/>
  <c r="BR347" i="3"/>
  <c r="BR348" i="3"/>
  <c r="BR349" i="3"/>
  <c r="BR350" i="3"/>
  <c r="BR351" i="3"/>
  <c r="BR352" i="3"/>
  <c r="BR353" i="3"/>
  <c r="BR354" i="3"/>
  <c r="BR355" i="3"/>
  <c r="BR356" i="3"/>
  <c r="BR357" i="3"/>
  <c r="BR358" i="3"/>
  <c r="BR359" i="3"/>
  <c r="BR360" i="3"/>
  <c r="BR361" i="3"/>
  <c r="BR362" i="3"/>
  <c r="BR363" i="3"/>
  <c r="BR364" i="3"/>
  <c r="BR365" i="3"/>
  <c r="BR366" i="3"/>
  <c r="BR367" i="3"/>
  <c r="BR368" i="3"/>
  <c r="BR369" i="3"/>
  <c r="BR370" i="3"/>
  <c r="BR371" i="3"/>
  <c r="BR372" i="3"/>
  <c r="BR373" i="3"/>
  <c r="BR374" i="3"/>
  <c r="BR375" i="3"/>
  <c r="BR376" i="3"/>
  <c r="BR377" i="3"/>
  <c r="BR378" i="3"/>
  <c r="BR379" i="3"/>
  <c r="BR380" i="3"/>
  <c r="BR381" i="3"/>
  <c r="BR382" i="3"/>
  <c r="BR383" i="3"/>
  <c r="BR384" i="3"/>
  <c r="BR385" i="3"/>
  <c r="BR386" i="3"/>
  <c r="BR387" i="3"/>
  <c r="BR388" i="3"/>
  <c r="BR389" i="3"/>
  <c r="BR390" i="3"/>
  <c r="BR391" i="3"/>
  <c r="BR392" i="3"/>
  <c r="BR393" i="3"/>
  <c r="BR394" i="3"/>
  <c r="BR395" i="3"/>
  <c r="BR396" i="3"/>
  <c r="BR397" i="3"/>
  <c r="BR398" i="3"/>
  <c r="BR399" i="3"/>
  <c r="BR400" i="3"/>
  <c r="BR401" i="3"/>
  <c r="BR402" i="3"/>
  <c r="BR403" i="3"/>
  <c r="BR404" i="3"/>
  <c r="BR405" i="3"/>
  <c r="BR406" i="3"/>
  <c r="BR407" i="3"/>
  <c r="BR408" i="3"/>
  <c r="BR409" i="3"/>
  <c r="BR410" i="3"/>
  <c r="BR411" i="3"/>
  <c r="BR412" i="3"/>
  <c r="BR413" i="3"/>
  <c r="BR414" i="3"/>
  <c r="BR415" i="3"/>
  <c r="BR416" i="3"/>
  <c r="BR417" i="3"/>
  <c r="BR418" i="3"/>
  <c r="BR419" i="3"/>
  <c r="BR420" i="3"/>
  <c r="BR421" i="3"/>
  <c r="BR422" i="3"/>
  <c r="BR423" i="3"/>
  <c r="BR424" i="3"/>
  <c r="BR425" i="3"/>
  <c r="BR426" i="3"/>
  <c r="BR427" i="3"/>
  <c r="BR428" i="3"/>
  <c r="BR429" i="3"/>
  <c r="BR430" i="3"/>
  <c r="BR431" i="3"/>
  <c r="BR432" i="3"/>
  <c r="BR433" i="3"/>
  <c r="BR434" i="3"/>
  <c r="BR435" i="3"/>
  <c r="BR436" i="3"/>
  <c r="BR437" i="3"/>
  <c r="BR438" i="3"/>
  <c r="BR439" i="3"/>
  <c r="BR440" i="3"/>
  <c r="BR441" i="3"/>
  <c r="BR442" i="3"/>
  <c r="BR443" i="3"/>
  <c r="BR444" i="3"/>
  <c r="BR445" i="3"/>
  <c r="BR446" i="3"/>
  <c r="BR447" i="3"/>
  <c r="BR448" i="3"/>
  <c r="BR449" i="3"/>
  <c r="BR450" i="3"/>
  <c r="BR451" i="3"/>
  <c r="BR452" i="3"/>
  <c r="BR453" i="3"/>
  <c r="BR454" i="3"/>
  <c r="BR455" i="3"/>
  <c r="BR456" i="3"/>
  <c r="BR457" i="3"/>
  <c r="BR458" i="3"/>
  <c r="BR459" i="3"/>
  <c r="BR460" i="3"/>
  <c r="BR461" i="3"/>
  <c r="BR462" i="3"/>
  <c r="BR463" i="3"/>
  <c r="BR464" i="3"/>
  <c r="BR465" i="3"/>
  <c r="BR466" i="3"/>
  <c r="BR467" i="3"/>
  <c r="BR468" i="3"/>
  <c r="BR469" i="3"/>
  <c r="BR470" i="3"/>
  <c r="BR471" i="3"/>
  <c r="BR472" i="3"/>
  <c r="BR473" i="3"/>
  <c r="BR474" i="3"/>
  <c r="BR475" i="3"/>
  <c r="BR476" i="3"/>
  <c r="BR477" i="3"/>
  <c r="BR478" i="3"/>
  <c r="BR479" i="3"/>
  <c r="BR480" i="3"/>
  <c r="BR481" i="3"/>
  <c r="BR482" i="3"/>
  <c r="BR483" i="3"/>
  <c r="BR484" i="3"/>
  <c r="BR485" i="3"/>
  <c r="BR486" i="3"/>
  <c r="BR487" i="3"/>
  <c r="BR488" i="3"/>
  <c r="BR489" i="3"/>
  <c r="BR490" i="3"/>
  <c r="BR491" i="3"/>
  <c r="BR492" i="3"/>
  <c r="BR493" i="3"/>
  <c r="BR494" i="3"/>
  <c r="BR495" i="3"/>
  <c r="BR496" i="3"/>
  <c r="BR497" i="3"/>
  <c r="BR498" i="3"/>
  <c r="BR499" i="3"/>
  <c r="BR500" i="3"/>
  <c r="BR501" i="3"/>
  <c r="BR5" i="3"/>
  <c r="BQ6" i="3"/>
  <c r="BQ7" i="3"/>
  <c r="BQ8" i="3"/>
  <c r="BQ9" i="3"/>
  <c r="BQ10" i="3"/>
  <c r="BQ11" i="3"/>
  <c r="BQ12" i="3"/>
  <c r="BQ13" i="3"/>
  <c r="BQ14" i="3"/>
  <c r="BQ15" i="3"/>
  <c r="BQ16" i="3"/>
  <c r="BQ17" i="3"/>
  <c r="BQ18" i="3"/>
  <c r="BQ19" i="3"/>
  <c r="BQ20" i="3"/>
  <c r="BQ21" i="3"/>
  <c r="BQ22" i="3"/>
  <c r="BQ23" i="3"/>
  <c r="BQ24" i="3"/>
  <c r="BQ25" i="3"/>
  <c r="BQ26" i="3"/>
  <c r="BQ27" i="3"/>
  <c r="BQ28" i="3"/>
  <c r="BQ29" i="3"/>
  <c r="BQ30" i="3"/>
  <c r="BQ31" i="3"/>
  <c r="BQ32" i="3"/>
  <c r="BQ33" i="3"/>
  <c r="BQ34" i="3"/>
  <c r="BQ35" i="3"/>
  <c r="BQ36" i="3"/>
  <c r="BQ37" i="3"/>
  <c r="BQ38" i="3"/>
  <c r="BQ39" i="3"/>
  <c r="BQ40" i="3"/>
  <c r="BQ41" i="3"/>
  <c r="BQ42" i="3"/>
  <c r="BQ43" i="3"/>
  <c r="BQ44" i="3"/>
  <c r="BQ45" i="3"/>
  <c r="BQ46" i="3"/>
  <c r="BQ47" i="3"/>
  <c r="BQ48" i="3"/>
  <c r="BQ49" i="3"/>
  <c r="BQ50" i="3"/>
  <c r="BQ51" i="3"/>
  <c r="BQ52" i="3"/>
  <c r="BQ53" i="3"/>
  <c r="BQ54" i="3"/>
  <c r="BQ55" i="3"/>
  <c r="BQ56" i="3"/>
  <c r="BQ57" i="3"/>
  <c r="BQ58" i="3"/>
  <c r="BQ59" i="3"/>
  <c r="BQ60" i="3"/>
  <c r="BQ61" i="3"/>
  <c r="BQ62" i="3"/>
  <c r="BQ63" i="3"/>
  <c r="BQ64" i="3"/>
  <c r="BQ65" i="3"/>
  <c r="BQ66" i="3"/>
  <c r="BQ67" i="3"/>
  <c r="BQ68" i="3"/>
  <c r="BQ69" i="3"/>
  <c r="BQ70" i="3"/>
  <c r="BQ71" i="3"/>
  <c r="BQ72" i="3"/>
  <c r="BQ73" i="3"/>
  <c r="BQ74" i="3"/>
  <c r="BQ75" i="3"/>
  <c r="BQ76" i="3"/>
  <c r="BQ77" i="3"/>
  <c r="BQ78" i="3"/>
  <c r="BQ79" i="3"/>
  <c r="BQ80" i="3"/>
  <c r="BQ81" i="3"/>
  <c r="BQ82" i="3"/>
  <c r="BQ83" i="3"/>
  <c r="BQ84" i="3"/>
  <c r="BQ85" i="3"/>
  <c r="BQ86" i="3"/>
  <c r="BQ87" i="3"/>
  <c r="BQ88" i="3"/>
  <c r="BQ89" i="3"/>
  <c r="BQ90" i="3"/>
  <c r="BQ91" i="3"/>
  <c r="BQ92" i="3"/>
  <c r="BQ93" i="3"/>
  <c r="BQ94" i="3"/>
  <c r="BQ95" i="3"/>
  <c r="BQ496" i="3"/>
  <c r="BQ497" i="3"/>
  <c r="BQ498" i="3"/>
  <c r="BQ499" i="3"/>
  <c r="BQ500" i="3"/>
  <c r="BQ501" i="3"/>
  <c r="BQ5" i="3"/>
  <c r="K5" i="3"/>
  <c r="BN5" i="3"/>
  <c r="K6" i="3"/>
  <c r="BN6" i="3"/>
  <c r="K7" i="3"/>
  <c r="BN7" i="3"/>
  <c r="K8" i="3"/>
  <c r="BN8" i="3"/>
  <c r="BO5" i="3"/>
  <c r="BP5" i="3"/>
  <c r="BO6" i="3"/>
  <c r="BP6" i="3"/>
  <c r="BO7" i="3"/>
  <c r="BP7" i="3"/>
  <c r="BO8" i="3"/>
  <c r="BP8" i="3"/>
  <c r="K9" i="3"/>
  <c r="BN9" i="3"/>
  <c r="BO9" i="3"/>
  <c r="BP9" i="3"/>
  <c r="K10" i="3"/>
  <c r="BN10" i="3"/>
  <c r="BO10" i="3"/>
  <c r="BP10" i="3"/>
  <c r="K11" i="3"/>
  <c r="BN11" i="3"/>
  <c r="BO11" i="3"/>
  <c r="BP11" i="3"/>
  <c r="K12" i="3"/>
  <c r="BN12" i="3"/>
  <c r="BO12" i="3"/>
  <c r="BP12" i="3"/>
  <c r="K13" i="3"/>
  <c r="BN13" i="3"/>
  <c r="BO13" i="3"/>
  <c r="BP13" i="3"/>
  <c r="K14" i="3"/>
  <c r="BN14" i="3"/>
  <c r="BO14" i="3"/>
  <c r="BP14" i="3"/>
  <c r="K15" i="3"/>
  <c r="BN15" i="3"/>
  <c r="BO15" i="3"/>
  <c r="BP15" i="3"/>
  <c r="K16" i="3"/>
  <c r="BN16" i="3"/>
  <c r="BO16" i="3"/>
  <c r="BP16" i="3"/>
  <c r="K17" i="3"/>
  <c r="BN17" i="3"/>
  <c r="BO17" i="3"/>
  <c r="BP17" i="3"/>
  <c r="K18" i="3"/>
  <c r="BN18" i="3"/>
  <c r="BO18" i="3"/>
  <c r="BP18" i="3"/>
  <c r="K19" i="3"/>
  <c r="BN19" i="3"/>
  <c r="BO19" i="3"/>
  <c r="BP19" i="3"/>
  <c r="K20" i="3"/>
  <c r="BN20" i="3"/>
  <c r="BO20" i="3"/>
  <c r="BP20" i="3"/>
  <c r="K21" i="3"/>
  <c r="BN21" i="3"/>
  <c r="BO21" i="3"/>
  <c r="BP21" i="3"/>
  <c r="K22" i="3"/>
  <c r="BN22" i="3"/>
  <c r="BO22" i="3"/>
  <c r="BP22" i="3"/>
  <c r="K23" i="3"/>
  <c r="BN23" i="3"/>
  <c r="BO23" i="3"/>
  <c r="BP23" i="3"/>
  <c r="K24" i="3"/>
  <c r="BN24" i="3"/>
  <c r="BO24" i="3"/>
  <c r="BP24" i="3"/>
  <c r="K25" i="3"/>
  <c r="BN25" i="3"/>
  <c r="BO25" i="3"/>
  <c r="BP25" i="3"/>
  <c r="K26" i="3"/>
  <c r="BN26" i="3"/>
  <c r="BO26" i="3"/>
  <c r="BP26" i="3"/>
  <c r="K27" i="3"/>
  <c r="BN27" i="3"/>
  <c r="BO27" i="3"/>
  <c r="BP27" i="3"/>
  <c r="K28" i="3"/>
  <c r="BN28" i="3"/>
  <c r="BO28" i="3"/>
  <c r="BP28" i="3"/>
  <c r="K29" i="3"/>
  <c r="BN29" i="3"/>
  <c r="BO29" i="3"/>
  <c r="BP29" i="3"/>
  <c r="K30" i="3"/>
  <c r="BN30" i="3"/>
  <c r="BO30" i="3"/>
  <c r="BP30" i="3"/>
  <c r="K31" i="3"/>
  <c r="BN31" i="3"/>
  <c r="BO31" i="3"/>
  <c r="BP31" i="3"/>
  <c r="K32" i="3"/>
  <c r="BN32" i="3"/>
  <c r="BO32" i="3"/>
  <c r="BP32" i="3"/>
  <c r="K33" i="3"/>
  <c r="BN33" i="3"/>
  <c r="BO33" i="3"/>
  <c r="BP33" i="3"/>
  <c r="K34" i="3"/>
  <c r="BN34" i="3"/>
  <c r="V34" i="3"/>
  <c r="BO34" i="3"/>
  <c r="BP34" i="3"/>
  <c r="K35" i="3"/>
  <c r="BN35" i="3"/>
  <c r="N4" i="17"/>
  <c r="V35" i="3"/>
  <c r="BO35" i="3"/>
  <c r="BP35" i="3"/>
  <c r="K36" i="3"/>
  <c r="BN36" i="3"/>
  <c r="N5" i="17"/>
  <c r="V36" i="3"/>
  <c r="BO36" i="3"/>
  <c r="BP36" i="3"/>
  <c r="K37" i="3"/>
  <c r="BN37" i="3"/>
  <c r="N6" i="17"/>
  <c r="V37" i="3"/>
  <c r="BO37" i="3"/>
  <c r="BP37" i="3"/>
  <c r="K38" i="3"/>
  <c r="BN38" i="3"/>
  <c r="N7" i="17"/>
  <c r="V38" i="3"/>
  <c r="BO38" i="3"/>
  <c r="BP38" i="3"/>
  <c r="K39" i="3"/>
  <c r="BN39" i="3"/>
  <c r="N8" i="17"/>
  <c r="V39" i="3"/>
  <c r="BO39" i="3"/>
  <c r="BP39" i="3"/>
  <c r="K40" i="3"/>
  <c r="BN40" i="3"/>
  <c r="N9" i="17"/>
  <c r="V40" i="3"/>
  <c r="BO40" i="3"/>
  <c r="BP40" i="3"/>
  <c r="K41" i="3"/>
  <c r="BN41" i="3"/>
  <c r="N10" i="17"/>
  <c r="V41" i="3"/>
  <c r="BO41" i="3"/>
  <c r="BP41" i="3"/>
  <c r="K42" i="3"/>
  <c r="BN42" i="3"/>
  <c r="N11" i="17"/>
  <c r="V42" i="3"/>
  <c r="BO42" i="3"/>
  <c r="BP42" i="3"/>
  <c r="K43" i="3"/>
  <c r="BN43" i="3"/>
  <c r="N12" i="17"/>
  <c r="V43" i="3"/>
  <c r="BO43" i="3"/>
  <c r="BP43" i="3"/>
  <c r="K44" i="3"/>
  <c r="BN44" i="3"/>
  <c r="N13" i="17"/>
  <c r="V44" i="3"/>
  <c r="BO44" i="3"/>
  <c r="BP44" i="3"/>
  <c r="K45" i="3"/>
  <c r="BN45" i="3"/>
  <c r="N14" i="17"/>
  <c r="V45" i="3"/>
  <c r="BO45" i="3"/>
  <c r="BP45" i="3"/>
  <c r="K46" i="3"/>
  <c r="BN46" i="3"/>
  <c r="N15" i="17"/>
  <c r="V46" i="3"/>
  <c r="BO46" i="3"/>
  <c r="BP46" i="3"/>
  <c r="K47" i="3"/>
  <c r="BN47" i="3"/>
  <c r="N16" i="17"/>
  <c r="V47" i="3"/>
  <c r="BO47" i="3"/>
  <c r="BP47" i="3"/>
  <c r="K48" i="3"/>
  <c r="BN48" i="3"/>
  <c r="N17" i="17"/>
  <c r="V48" i="3"/>
  <c r="BO48" i="3"/>
  <c r="BP48" i="3"/>
  <c r="K49" i="3"/>
  <c r="BN49" i="3"/>
  <c r="N18" i="17"/>
  <c r="V49" i="3"/>
  <c r="BO49" i="3"/>
  <c r="BP49" i="3"/>
  <c r="K50" i="3"/>
  <c r="BN50" i="3"/>
  <c r="N19" i="17"/>
  <c r="V50" i="3"/>
  <c r="BO50" i="3"/>
  <c r="BP50" i="3"/>
  <c r="K51" i="3"/>
  <c r="BN51" i="3"/>
  <c r="N20" i="17"/>
  <c r="V51" i="3"/>
  <c r="BO51" i="3"/>
  <c r="BP51" i="3"/>
  <c r="K52" i="3"/>
  <c r="BN52" i="3"/>
  <c r="N21" i="17"/>
  <c r="V52" i="3"/>
  <c r="BO52" i="3"/>
  <c r="BP52" i="3"/>
  <c r="K53" i="3"/>
  <c r="BN53" i="3"/>
  <c r="N22" i="17"/>
  <c r="V53" i="3"/>
  <c r="BO53" i="3"/>
  <c r="BP53" i="3"/>
  <c r="K54" i="3"/>
  <c r="BN54" i="3"/>
  <c r="M3" i="17"/>
  <c r="AA54" i="3"/>
  <c r="BO54" i="3"/>
  <c r="BP54" i="3"/>
  <c r="K55" i="3"/>
  <c r="BN55" i="3"/>
  <c r="M4" i="17"/>
  <c r="AA55" i="3"/>
  <c r="BO55" i="3"/>
  <c r="BP55" i="3"/>
  <c r="K56" i="3"/>
  <c r="BN56" i="3"/>
  <c r="M5" i="17"/>
  <c r="AA56" i="3"/>
  <c r="BO56" i="3"/>
  <c r="BP56" i="3"/>
  <c r="K57" i="3"/>
  <c r="BN57" i="3"/>
  <c r="M6" i="17"/>
  <c r="AA57" i="3"/>
  <c r="BO57" i="3"/>
  <c r="BP57" i="3"/>
  <c r="K58" i="3"/>
  <c r="BN58" i="3"/>
  <c r="M7" i="17"/>
  <c r="AA58" i="3"/>
  <c r="BO58" i="3"/>
  <c r="BP58" i="3"/>
  <c r="K59" i="3"/>
  <c r="BN59" i="3"/>
  <c r="M8" i="17"/>
  <c r="AA59" i="3"/>
  <c r="BO59" i="3"/>
  <c r="BP59" i="3"/>
  <c r="K60" i="3"/>
  <c r="BN60" i="3"/>
  <c r="M9" i="17"/>
  <c r="AA60" i="3"/>
  <c r="BO60" i="3"/>
  <c r="BP60" i="3"/>
  <c r="K61" i="3"/>
  <c r="BN61" i="3"/>
  <c r="M10" i="17"/>
  <c r="AA61" i="3"/>
  <c r="BO61" i="3"/>
  <c r="BP61" i="3"/>
  <c r="K62" i="3"/>
  <c r="BN62" i="3"/>
  <c r="M11" i="17"/>
  <c r="AA62" i="3"/>
  <c r="BO62" i="3"/>
  <c r="BP62" i="3"/>
  <c r="K63" i="3"/>
  <c r="BN63" i="3"/>
  <c r="M12" i="17"/>
  <c r="AA63" i="3"/>
  <c r="BO63" i="3"/>
  <c r="BP63" i="3"/>
  <c r="K64" i="3"/>
  <c r="BN64" i="3"/>
  <c r="M13" i="17"/>
  <c r="AA64" i="3"/>
  <c r="BO64" i="3"/>
  <c r="BP64" i="3"/>
  <c r="K65" i="3"/>
  <c r="BN65" i="3"/>
  <c r="M14" i="17"/>
  <c r="AA65" i="3"/>
  <c r="BO65" i="3"/>
  <c r="BP65" i="3"/>
  <c r="K66" i="3"/>
  <c r="BN66" i="3"/>
  <c r="M15" i="17"/>
  <c r="AA66" i="3"/>
  <c r="BO66" i="3"/>
  <c r="BP66" i="3"/>
  <c r="K67" i="3"/>
  <c r="BN67" i="3"/>
  <c r="M16" i="17"/>
  <c r="AA67" i="3"/>
  <c r="BO67" i="3"/>
  <c r="BP67" i="3"/>
  <c r="K68" i="3"/>
  <c r="BN68" i="3"/>
  <c r="M17" i="17"/>
  <c r="AA68" i="3"/>
  <c r="BO68" i="3"/>
  <c r="BP68" i="3"/>
  <c r="K69" i="3"/>
  <c r="BN69" i="3"/>
  <c r="M18" i="17"/>
  <c r="AA69" i="3"/>
  <c r="BO69" i="3"/>
  <c r="BP69" i="3"/>
  <c r="K70" i="3"/>
  <c r="BN70" i="3"/>
  <c r="M19" i="17"/>
  <c r="AA70" i="3"/>
  <c r="BO70" i="3"/>
  <c r="BP70" i="3"/>
  <c r="K71" i="3"/>
  <c r="BN71" i="3"/>
  <c r="M20" i="17"/>
  <c r="AA71" i="3"/>
  <c r="BO71" i="3"/>
  <c r="BP71" i="3"/>
  <c r="K72" i="3"/>
  <c r="BN72" i="3"/>
  <c r="M21" i="17"/>
  <c r="AA72" i="3"/>
  <c r="BO72" i="3"/>
  <c r="BP72" i="3"/>
  <c r="K73" i="3"/>
  <c r="BN73" i="3"/>
  <c r="M22" i="17"/>
  <c r="AA73" i="3"/>
  <c r="BO73" i="3"/>
  <c r="BP73" i="3"/>
  <c r="K74" i="3"/>
  <c r="BN74" i="3"/>
  <c r="BO74" i="3"/>
  <c r="BP74" i="3"/>
  <c r="K75" i="3"/>
  <c r="BN75" i="3"/>
  <c r="BO75" i="3"/>
  <c r="BP75" i="3"/>
  <c r="K76" i="3"/>
  <c r="BN76" i="3"/>
  <c r="BO76" i="3"/>
  <c r="BP76" i="3"/>
  <c r="K77" i="3"/>
  <c r="BN77" i="3"/>
  <c r="BO77" i="3"/>
  <c r="BP77" i="3"/>
  <c r="K78" i="3"/>
  <c r="BN78" i="3"/>
  <c r="BO78" i="3"/>
  <c r="BP78" i="3"/>
  <c r="K79" i="3"/>
  <c r="BN79" i="3"/>
  <c r="BO79" i="3"/>
  <c r="BP79" i="3"/>
  <c r="K80" i="3"/>
  <c r="BN80" i="3"/>
  <c r="BO80" i="3"/>
  <c r="BP80" i="3"/>
  <c r="K81" i="3"/>
  <c r="BN81" i="3"/>
  <c r="BO81" i="3"/>
  <c r="BP81" i="3"/>
  <c r="K82" i="3"/>
  <c r="BN82" i="3"/>
  <c r="BO82" i="3"/>
  <c r="BP82" i="3"/>
  <c r="K83" i="3"/>
  <c r="BN83" i="3"/>
  <c r="BO83" i="3"/>
  <c r="BP83" i="3"/>
  <c r="K84" i="3"/>
  <c r="BN84" i="3"/>
  <c r="BO84" i="3"/>
  <c r="BP84" i="3"/>
  <c r="K85" i="3"/>
  <c r="BN85" i="3"/>
  <c r="BO85" i="3"/>
  <c r="BP85" i="3"/>
  <c r="K86" i="3"/>
  <c r="BN86" i="3"/>
  <c r="BO86" i="3"/>
  <c r="BP86" i="3"/>
  <c r="K87" i="3"/>
  <c r="BN87" i="3"/>
  <c r="BO87" i="3"/>
  <c r="BP87" i="3"/>
  <c r="K88" i="3"/>
  <c r="BN88" i="3"/>
  <c r="BO88" i="3"/>
  <c r="BP88" i="3"/>
  <c r="K89" i="3"/>
  <c r="BN89" i="3"/>
  <c r="BO89" i="3"/>
  <c r="BP89" i="3"/>
  <c r="K90" i="3"/>
  <c r="BN90" i="3"/>
  <c r="BO90" i="3"/>
  <c r="BP90" i="3"/>
  <c r="K91" i="3"/>
  <c r="BN91" i="3"/>
  <c r="BO91" i="3"/>
  <c r="BP91" i="3"/>
  <c r="K92" i="3"/>
  <c r="BN92" i="3"/>
  <c r="BO92" i="3"/>
  <c r="BP92" i="3"/>
  <c r="K93" i="3"/>
  <c r="BN93" i="3"/>
  <c r="BO93" i="3"/>
  <c r="BP93" i="3"/>
  <c r="K94" i="3"/>
  <c r="BN94" i="3"/>
  <c r="BO94" i="3"/>
  <c r="BP94" i="3"/>
  <c r="K95" i="3"/>
  <c r="BN95" i="3"/>
  <c r="BO95" i="3"/>
  <c r="BP95" i="3"/>
  <c r="K96" i="3"/>
  <c r="BN96" i="3"/>
  <c r="BP96" i="3"/>
  <c r="K97" i="3"/>
  <c r="BN97" i="3"/>
  <c r="BP97" i="3"/>
  <c r="K98" i="3"/>
  <c r="BN98" i="3"/>
  <c r="BP98" i="3"/>
  <c r="K99" i="3"/>
  <c r="BN99" i="3"/>
  <c r="BP99" i="3"/>
  <c r="K100" i="3"/>
  <c r="BN100" i="3"/>
  <c r="BP100" i="3"/>
  <c r="K101" i="3"/>
  <c r="BN101" i="3"/>
  <c r="BP101" i="3"/>
  <c r="K102" i="3"/>
  <c r="BN102" i="3"/>
  <c r="BP102" i="3"/>
  <c r="K103" i="3"/>
  <c r="BN103" i="3"/>
  <c r="BP103" i="3"/>
  <c r="K104" i="3"/>
  <c r="BN104" i="3"/>
  <c r="BP104" i="3"/>
  <c r="K105" i="3"/>
  <c r="BN105" i="3"/>
  <c r="BP105" i="3"/>
  <c r="K106" i="3"/>
  <c r="BN106" i="3"/>
  <c r="BP106" i="3"/>
  <c r="K107" i="3"/>
  <c r="BN107" i="3"/>
  <c r="BP107" i="3"/>
  <c r="K108" i="3"/>
  <c r="BN108" i="3"/>
  <c r="BP108" i="3"/>
  <c r="K109" i="3"/>
  <c r="BN109" i="3"/>
  <c r="BP109" i="3"/>
  <c r="K110" i="3"/>
  <c r="BN110" i="3"/>
  <c r="BP110" i="3"/>
  <c r="K111" i="3"/>
  <c r="BN111" i="3"/>
  <c r="BP111" i="3"/>
  <c r="K112" i="3"/>
  <c r="BN112" i="3"/>
  <c r="BP112" i="3"/>
  <c r="K113" i="3"/>
  <c r="BN113" i="3"/>
  <c r="BP113" i="3"/>
  <c r="K114" i="3"/>
  <c r="BN114" i="3"/>
  <c r="BP114" i="3"/>
  <c r="K115" i="3"/>
  <c r="BN115" i="3"/>
  <c r="BP115" i="3"/>
  <c r="K116" i="3"/>
  <c r="BN116" i="3"/>
  <c r="BP116" i="3"/>
  <c r="K117" i="3"/>
  <c r="BN117" i="3"/>
  <c r="BP117" i="3"/>
  <c r="K118" i="3"/>
  <c r="BN118" i="3"/>
  <c r="BP118" i="3"/>
  <c r="K119" i="3"/>
  <c r="BN119" i="3"/>
  <c r="BP119" i="3"/>
  <c r="K120" i="3"/>
  <c r="BN120" i="3"/>
  <c r="BP120" i="3"/>
  <c r="K121" i="3"/>
  <c r="BN121" i="3"/>
  <c r="BP121" i="3"/>
  <c r="K122" i="3"/>
  <c r="BN122" i="3"/>
  <c r="BP122" i="3"/>
  <c r="K123" i="3"/>
  <c r="BN123" i="3"/>
  <c r="BP123" i="3"/>
  <c r="K124" i="3"/>
  <c r="BN124" i="3"/>
  <c r="BP124" i="3"/>
  <c r="K125" i="3"/>
  <c r="BN125" i="3"/>
  <c r="BP125" i="3"/>
  <c r="K126" i="3"/>
  <c r="BN126" i="3"/>
  <c r="BP126" i="3"/>
  <c r="K127" i="3"/>
  <c r="BN127" i="3"/>
  <c r="BP127" i="3"/>
  <c r="K128" i="3"/>
  <c r="BN128" i="3"/>
  <c r="BP128" i="3"/>
  <c r="K129" i="3"/>
  <c r="BN129" i="3"/>
  <c r="BP129" i="3"/>
  <c r="K130" i="3"/>
  <c r="BN130" i="3"/>
  <c r="BP130" i="3"/>
  <c r="K131" i="3"/>
  <c r="BN131" i="3"/>
  <c r="BP131" i="3"/>
  <c r="K132" i="3"/>
  <c r="BN132" i="3"/>
  <c r="BP132" i="3"/>
  <c r="K133" i="3"/>
  <c r="BN133" i="3"/>
  <c r="BP133" i="3"/>
  <c r="K134" i="3"/>
  <c r="BN134" i="3"/>
  <c r="BP134" i="3"/>
  <c r="K135" i="3"/>
  <c r="BN135" i="3"/>
  <c r="BP135" i="3"/>
  <c r="K136" i="3"/>
  <c r="BN136" i="3"/>
  <c r="BP136" i="3"/>
  <c r="K137" i="3"/>
  <c r="BN137" i="3"/>
  <c r="BP137" i="3"/>
  <c r="K138" i="3"/>
  <c r="BN138" i="3"/>
  <c r="BP138" i="3"/>
  <c r="K139" i="3"/>
  <c r="BN139" i="3"/>
  <c r="BP139" i="3"/>
  <c r="K140" i="3"/>
  <c r="BN140" i="3"/>
  <c r="BP140" i="3"/>
  <c r="K141" i="3"/>
  <c r="BN141" i="3"/>
  <c r="BP141" i="3"/>
  <c r="K142" i="3"/>
  <c r="BN142" i="3"/>
  <c r="BP142" i="3"/>
  <c r="K143" i="3"/>
  <c r="BN143" i="3"/>
  <c r="BP143" i="3"/>
  <c r="K144" i="3"/>
  <c r="BN144" i="3"/>
  <c r="BP144" i="3"/>
  <c r="K145" i="3"/>
  <c r="BN145" i="3"/>
  <c r="BP145" i="3"/>
  <c r="K146" i="3"/>
  <c r="BN146" i="3"/>
  <c r="BP146" i="3"/>
  <c r="K147" i="3"/>
  <c r="BN147" i="3"/>
  <c r="BP147" i="3"/>
  <c r="K148" i="3"/>
  <c r="BN148" i="3"/>
  <c r="BP148" i="3"/>
  <c r="K149" i="3"/>
  <c r="BN149" i="3"/>
  <c r="BP149" i="3"/>
  <c r="K150" i="3"/>
  <c r="BN150" i="3"/>
  <c r="BP150" i="3"/>
  <c r="K151" i="3"/>
  <c r="BN151" i="3"/>
  <c r="BP151" i="3"/>
  <c r="K152" i="3"/>
  <c r="BN152" i="3"/>
  <c r="BP152" i="3"/>
  <c r="K153" i="3"/>
  <c r="BN153" i="3"/>
  <c r="BP153" i="3"/>
  <c r="K154" i="3"/>
  <c r="BN154" i="3"/>
  <c r="BP154" i="3"/>
  <c r="K155" i="3"/>
  <c r="BN155" i="3"/>
  <c r="BP155" i="3"/>
  <c r="K156" i="3"/>
  <c r="BN156" i="3"/>
  <c r="BP156" i="3"/>
  <c r="K157" i="3"/>
  <c r="BN157" i="3"/>
  <c r="BP157" i="3"/>
  <c r="K158" i="3"/>
  <c r="BN158" i="3"/>
  <c r="BP158" i="3"/>
  <c r="K159" i="3"/>
  <c r="BN159" i="3"/>
  <c r="BP159" i="3"/>
  <c r="K160" i="3"/>
  <c r="BN160" i="3"/>
  <c r="BP160" i="3"/>
  <c r="K161" i="3"/>
  <c r="BN161" i="3"/>
  <c r="BP161" i="3"/>
  <c r="K162" i="3"/>
  <c r="BN162" i="3"/>
  <c r="BP162" i="3"/>
  <c r="K163" i="3"/>
  <c r="BN163" i="3"/>
  <c r="BP163" i="3"/>
  <c r="K164" i="3"/>
  <c r="BN164" i="3"/>
  <c r="BP164" i="3"/>
  <c r="K165" i="3"/>
  <c r="BN165" i="3"/>
  <c r="BP165" i="3"/>
  <c r="K166" i="3"/>
  <c r="BN166" i="3"/>
  <c r="BP166" i="3"/>
  <c r="K167" i="3"/>
  <c r="BN167" i="3"/>
  <c r="BP167" i="3"/>
  <c r="K168" i="3"/>
  <c r="BN168" i="3"/>
  <c r="BP168" i="3"/>
  <c r="K169" i="3"/>
  <c r="BN169" i="3"/>
  <c r="BP169" i="3"/>
  <c r="K170" i="3"/>
  <c r="BN170" i="3"/>
  <c r="BP170" i="3"/>
  <c r="K171" i="3"/>
  <c r="BN171" i="3"/>
  <c r="BP171" i="3"/>
  <c r="K172" i="3"/>
  <c r="BN172" i="3"/>
  <c r="BP172" i="3"/>
  <c r="K173" i="3"/>
  <c r="BN173" i="3"/>
  <c r="BP173" i="3"/>
  <c r="K174" i="3"/>
  <c r="BN174" i="3"/>
  <c r="BP174" i="3"/>
  <c r="K175" i="3"/>
  <c r="BN175" i="3"/>
  <c r="BP175" i="3"/>
  <c r="K176" i="3"/>
  <c r="BN176" i="3"/>
  <c r="BP176" i="3"/>
  <c r="K177" i="3"/>
  <c r="BN177" i="3"/>
  <c r="BP177" i="3"/>
  <c r="K178" i="3"/>
  <c r="BN178" i="3"/>
  <c r="BP178" i="3"/>
  <c r="K179" i="3"/>
  <c r="BN179" i="3"/>
  <c r="BP179" i="3"/>
  <c r="K180" i="3"/>
  <c r="BN180" i="3"/>
  <c r="BP180" i="3"/>
  <c r="K181" i="3"/>
  <c r="BN181" i="3"/>
  <c r="BP181" i="3"/>
  <c r="K182" i="3"/>
  <c r="BN182" i="3"/>
  <c r="BP182" i="3"/>
  <c r="K183" i="3"/>
  <c r="BN183" i="3"/>
  <c r="BP183" i="3"/>
  <c r="K184" i="3"/>
  <c r="BN184" i="3"/>
  <c r="BP184" i="3"/>
  <c r="K185" i="3"/>
  <c r="BN185" i="3"/>
  <c r="BP185" i="3"/>
  <c r="K186" i="3"/>
  <c r="BN186" i="3"/>
  <c r="BP186" i="3"/>
  <c r="K187" i="3"/>
  <c r="BN187" i="3"/>
  <c r="BP187" i="3"/>
  <c r="K188" i="3"/>
  <c r="BN188" i="3"/>
  <c r="BP188" i="3"/>
  <c r="K189" i="3"/>
  <c r="BN189" i="3"/>
  <c r="BP189" i="3"/>
  <c r="K190" i="3"/>
  <c r="BN190" i="3"/>
  <c r="BP190" i="3"/>
  <c r="K191" i="3"/>
  <c r="BN191" i="3"/>
  <c r="BP191" i="3"/>
  <c r="K192" i="3"/>
  <c r="BN192" i="3"/>
  <c r="BP192" i="3"/>
  <c r="K193" i="3"/>
  <c r="BN193" i="3"/>
  <c r="BP193" i="3"/>
  <c r="K194" i="3"/>
  <c r="BN194" i="3"/>
  <c r="BP194" i="3"/>
  <c r="K195" i="3"/>
  <c r="BN195" i="3"/>
  <c r="BP195" i="3"/>
  <c r="K196" i="3"/>
  <c r="BN196" i="3"/>
  <c r="BP196" i="3"/>
  <c r="K197" i="3"/>
  <c r="BN197" i="3"/>
  <c r="BP197" i="3"/>
  <c r="K198" i="3"/>
  <c r="BN198" i="3"/>
  <c r="BP198" i="3"/>
  <c r="K199" i="3"/>
  <c r="BN199" i="3"/>
  <c r="BP199" i="3"/>
  <c r="K200" i="3"/>
  <c r="BN200" i="3"/>
  <c r="BP200" i="3"/>
  <c r="K201" i="3"/>
  <c r="BN201" i="3"/>
  <c r="BP201" i="3"/>
  <c r="K202" i="3"/>
  <c r="BN202" i="3"/>
  <c r="BP202" i="3"/>
  <c r="K203" i="3"/>
  <c r="BN203" i="3"/>
  <c r="BP203" i="3"/>
  <c r="K204" i="3"/>
  <c r="BN204" i="3"/>
  <c r="BP204" i="3"/>
  <c r="K205" i="3"/>
  <c r="BN205" i="3"/>
  <c r="BP205" i="3"/>
  <c r="K206" i="3"/>
  <c r="BN206" i="3"/>
  <c r="BP206" i="3"/>
  <c r="K207" i="3"/>
  <c r="BN207" i="3"/>
  <c r="BP207" i="3"/>
  <c r="K208" i="3"/>
  <c r="BN208" i="3"/>
  <c r="BP208" i="3"/>
  <c r="K209" i="3"/>
  <c r="BN209" i="3"/>
  <c r="BP209" i="3"/>
  <c r="K210" i="3"/>
  <c r="BN210" i="3"/>
  <c r="BP210" i="3"/>
  <c r="K211" i="3"/>
  <c r="BN211" i="3"/>
  <c r="BP211" i="3"/>
  <c r="K212" i="3"/>
  <c r="BN212" i="3"/>
  <c r="BP212" i="3"/>
  <c r="K213" i="3"/>
  <c r="BN213" i="3"/>
  <c r="BP213" i="3"/>
  <c r="K214" i="3"/>
  <c r="BN214" i="3"/>
  <c r="BP214" i="3"/>
  <c r="K215" i="3"/>
  <c r="BN215" i="3"/>
  <c r="BP215" i="3"/>
  <c r="K216" i="3"/>
  <c r="BN216" i="3"/>
  <c r="BP216" i="3"/>
  <c r="K217" i="3"/>
  <c r="BN217" i="3"/>
  <c r="BP217" i="3"/>
  <c r="K218" i="3"/>
  <c r="BN218" i="3"/>
  <c r="BP218" i="3"/>
  <c r="K219" i="3"/>
  <c r="BN219" i="3"/>
  <c r="BP219" i="3"/>
  <c r="K220" i="3"/>
  <c r="BN220" i="3"/>
  <c r="BP220" i="3"/>
  <c r="K221" i="3"/>
  <c r="BN221" i="3"/>
  <c r="BP221" i="3"/>
  <c r="K222" i="3"/>
  <c r="BN222" i="3"/>
  <c r="BP222" i="3"/>
  <c r="K223" i="3"/>
  <c r="BN223" i="3"/>
  <c r="BP223" i="3"/>
  <c r="K224" i="3"/>
  <c r="BN224" i="3"/>
  <c r="BP224" i="3"/>
  <c r="K225" i="3"/>
  <c r="BN225" i="3"/>
  <c r="BP225" i="3"/>
  <c r="K226" i="3"/>
  <c r="BN226" i="3"/>
  <c r="BP226" i="3"/>
  <c r="K227" i="3"/>
  <c r="BN227" i="3"/>
  <c r="BP227" i="3"/>
  <c r="K228" i="3"/>
  <c r="BN228" i="3"/>
  <c r="BP228" i="3"/>
  <c r="K229" i="3"/>
  <c r="BN229" i="3"/>
  <c r="BP229" i="3"/>
  <c r="K230" i="3"/>
  <c r="BN230" i="3"/>
  <c r="BP230" i="3"/>
  <c r="K231" i="3"/>
  <c r="BN231" i="3"/>
  <c r="BP231" i="3"/>
  <c r="K232" i="3"/>
  <c r="BN232" i="3"/>
  <c r="BP232" i="3"/>
  <c r="K233" i="3"/>
  <c r="BN233" i="3"/>
  <c r="BP233" i="3"/>
  <c r="K234" i="3"/>
  <c r="BN234" i="3"/>
  <c r="BP234" i="3"/>
  <c r="K235" i="3"/>
  <c r="BN235" i="3"/>
  <c r="BP235" i="3"/>
  <c r="K236" i="3"/>
  <c r="BN236" i="3"/>
  <c r="BP236" i="3"/>
  <c r="K237" i="3"/>
  <c r="BN237" i="3"/>
  <c r="BP237" i="3"/>
  <c r="K238" i="3"/>
  <c r="BN238" i="3"/>
  <c r="BP238" i="3"/>
  <c r="K239" i="3"/>
  <c r="BN239" i="3"/>
  <c r="BP239" i="3"/>
  <c r="K240" i="3"/>
  <c r="BN240" i="3"/>
  <c r="BP240" i="3"/>
  <c r="K241" i="3"/>
  <c r="BN241" i="3"/>
  <c r="BP241" i="3"/>
  <c r="K242" i="3"/>
  <c r="BN242" i="3"/>
  <c r="BP242" i="3"/>
  <c r="K243" i="3"/>
  <c r="BN243" i="3"/>
  <c r="BP243" i="3"/>
  <c r="K244" i="3"/>
  <c r="BN244" i="3"/>
  <c r="BP244" i="3"/>
  <c r="K245" i="3"/>
  <c r="BN245" i="3"/>
  <c r="BP245" i="3"/>
  <c r="K246" i="3"/>
  <c r="BN246" i="3"/>
  <c r="BP246" i="3"/>
  <c r="K247" i="3"/>
  <c r="BN247" i="3"/>
  <c r="BP247" i="3"/>
  <c r="K248" i="3"/>
  <c r="BN248" i="3"/>
  <c r="BP248" i="3"/>
  <c r="K249" i="3"/>
  <c r="BN249" i="3"/>
  <c r="BP249" i="3"/>
  <c r="K250" i="3"/>
  <c r="BN250" i="3"/>
  <c r="BP250" i="3"/>
  <c r="K251" i="3"/>
  <c r="BN251" i="3"/>
  <c r="BP251" i="3"/>
  <c r="K252" i="3"/>
  <c r="BN252" i="3"/>
  <c r="BP252" i="3"/>
  <c r="K253" i="3"/>
  <c r="BN253" i="3"/>
  <c r="BP253" i="3"/>
  <c r="K254" i="3"/>
  <c r="BN254" i="3"/>
  <c r="BP254" i="3"/>
  <c r="K255" i="3"/>
  <c r="BN255" i="3"/>
  <c r="BP255" i="3"/>
  <c r="K256" i="3"/>
  <c r="BN256" i="3"/>
  <c r="BP256" i="3"/>
  <c r="K257" i="3"/>
  <c r="BN257" i="3"/>
  <c r="BP257" i="3"/>
  <c r="K258" i="3"/>
  <c r="BN258" i="3"/>
  <c r="BP258" i="3"/>
  <c r="K259" i="3"/>
  <c r="BN259" i="3"/>
  <c r="BP259" i="3"/>
  <c r="K260" i="3"/>
  <c r="BN260" i="3"/>
  <c r="BP260" i="3"/>
  <c r="K261" i="3"/>
  <c r="BN261" i="3"/>
  <c r="BP261" i="3"/>
  <c r="K262" i="3"/>
  <c r="BN262" i="3"/>
  <c r="BP262" i="3"/>
  <c r="K263" i="3"/>
  <c r="BN263" i="3"/>
  <c r="BP263" i="3"/>
  <c r="K264" i="3"/>
  <c r="BN264" i="3"/>
  <c r="BP264" i="3"/>
  <c r="K265" i="3"/>
  <c r="BN265" i="3"/>
  <c r="BP265" i="3"/>
  <c r="K266" i="3"/>
  <c r="BN266" i="3"/>
  <c r="BP266" i="3"/>
  <c r="K267" i="3"/>
  <c r="BN267" i="3"/>
  <c r="BP267" i="3"/>
  <c r="K268" i="3"/>
  <c r="BN268" i="3"/>
  <c r="BP268" i="3"/>
  <c r="K269" i="3"/>
  <c r="BN269" i="3"/>
  <c r="BP269" i="3"/>
  <c r="K270" i="3"/>
  <c r="BN270" i="3"/>
  <c r="BP270" i="3"/>
  <c r="K271" i="3"/>
  <c r="BN271" i="3"/>
  <c r="BP271" i="3"/>
  <c r="K272" i="3"/>
  <c r="BN272" i="3"/>
  <c r="BP272" i="3"/>
  <c r="K273" i="3"/>
  <c r="BN273" i="3"/>
  <c r="BP273" i="3"/>
  <c r="K274" i="3"/>
  <c r="BN274" i="3"/>
  <c r="BP274" i="3"/>
  <c r="K275" i="3"/>
  <c r="BN275" i="3"/>
  <c r="BP275" i="3"/>
  <c r="K276" i="3"/>
  <c r="BN276" i="3"/>
  <c r="BP276" i="3"/>
  <c r="K277" i="3"/>
  <c r="BN277" i="3"/>
  <c r="BP277" i="3"/>
  <c r="K278" i="3"/>
  <c r="BN278" i="3"/>
  <c r="BP278" i="3"/>
  <c r="K279" i="3"/>
  <c r="BN279" i="3"/>
  <c r="BP279" i="3"/>
  <c r="K280" i="3"/>
  <c r="BN280" i="3"/>
  <c r="BP280" i="3"/>
  <c r="K281" i="3"/>
  <c r="BN281" i="3"/>
  <c r="BP281" i="3"/>
  <c r="K282" i="3"/>
  <c r="BN282" i="3"/>
  <c r="BP282" i="3"/>
  <c r="K283" i="3"/>
  <c r="BN283" i="3"/>
  <c r="BP283" i="3"/>
  <c r="K284" i="3"/>
  <c r="BN284" i="3"/>
  <c r="BP284" i="3"/>
  <c r="K285" i="3"/>
  <c r="BN285" i="3"/>
  <c r="BP285" i="3"/>
  <c r="K286" i="3"/>
  <c r="BN286" i="3"/>
  <c r="BP286" i="3"/>
  <c r="K287" i="3"/>
  <c r="BN287" i="3"/>
  <c r="BP287" i="3"/>
  <c r="K288" i="3"/>
  <c r="BN288" i="3"/>
  <c r="BP288" i="3"/>
  <c r="K289" i="3"/>
  <c r="BN289" i="3"/>
  <c r="BP289" i="3"/>
  <c r="K290" i="3"/>
  <c r="BN290" i="3"/>
  <c r="BP290" i="3"/>
  <c r="K291" i="3"/>
  <c r="BN291" i="3"/>
  <c r="BP291" i="3"/>
  <c r="K292" i="3"/>
  <c r="BN292" i="3"/>
  <c r="BP292" i="3"/>
  <c r="K293" i="3"/>
  <c r="BN293" i="3"/>
  <c r="BP293" i="3"/>
  <c r="K294" i="3"/>
  <c r="BN294" i="3"/>
  <c r="BP294" i="3"/>
  <c r="K295" i="3"/>
  <c r="BN295" i="3"/>
  <c r="BP295" i="3"/>
  <c r="K296" i="3"/>
  <c r="BN296" i="3"/>
  <c r="BP296" i="3"/>
  <c r="K297" i="3"/>
  <c r="BN297" i="3"/>
  <c r="BP297" i="3"/>
  <c r="K298" i="3"/>
  <c r="BN298" i="3"/>
  <c r="BP298" i="3"/>
  <c r="K299" i="3"/>
  <c r="BN299" i="3"/>
  <c r="BP299" i="3"/>
  <c r="K300" i="3"/>
  <c r="BN300" i="3"/>
  <c r="BP300" i="3"/>
  <c r="K301" i="3"/>
  <c r="BN301" i="3"/>
  <c r="BP301" i="3"/>
  <c r="K302" i="3"/>
  <c r="BN302" i="3"/>
  <c r="BP302" i="3"/>
  <c r="K303" i="3"/>
  <c r="BN303" i="3"/>
  <c r="BP303" i="3"/>
  <c r="K304" i="3"/>
  <c r="BN304" i="3"/>
  <c r="BP304" i="3"/>
  <c r="K305" i="3"/>
  <c r="BN305" i="3"/>
  <c r="BP305" i="3"/>
  <c r="K306" i="3"/>
  <c r="BN306" i="3"/>
  <c r="BP306" i="3"/>
  <c r="K307" i="3"/>
  <c r="BN307" i="3"/>
  <c r="BP307" i="3"/>
  <c r="K308" i="3"/>
  <c r="BN308" i="3"/>
  <c r="BP308" i="3"/>
  <c r="K309" i="3"/>
  <c r="BN309" i="3"/>
  <c r="BP309" i="3"/>
  <c r="K310" i="3"/>
  <c r="BN310" i="3"/>
  <c r="BP310" i="3"/>
  <c r="K311" i="3"/>
  <c r="BN311" i="3"/>
  <c r="BP311" i="3"/>
  <c r="K312" i="3"/>
  <c r="BN312" i="3"/>
  <c r="BP312" i="3"/>
  <c r="K313" i="3"/>
  <c r="BN313" i="3"/>
  <c r="BP313" i="3"/>
  <c r="K314" i="3"/>
  <c r="BN314" i="3"/>
  <c r="BP314" i="3"/>
  <c r="K315" i="3"/>
  <c r="BN315" i="3"/>
  <c r="BP315" i="3"/>
  <c r="K316" i="3"/>
  <c r="BN316" i="3"/>
  <c r="BP316" i="3"/>
  <c r="K317" i="3"/>
  <c r="BN317" i="3"/>
  <c r="BP317" i="3"/>
  <c r="K318" i="3"/>
  <c r="BN318" i="3"/>
  <c r="BP318" i="3"/>
  <c r="K319" i="3"/>
  <c r="BN319" i="3"/>
  <c r="BP319" i="3"/>
  <c r="K320" i="3"/>
  <c r="BN320" i="3"/>
  <c r="BP320" i="3"/>
  <c r="K321" i="3"/>
  <c r="BN321" i="3"/>
  <c r="BP321" i="3"/>
  <c r="K322" i="3"/>
  <c r="BN322" i="3"/>
  <c r="BP322" i="3"/>
  <c r="K323" i="3"/>
  <c r="BN323" i="3"/>
  <c r="BP323" i="3"/>
  <c r="K324" i="3"/>
  <c r="BN324" i="3"/>
  <c r="BP324" i="3"/>
  <c r="K325" i="3"/>
  <c r="BN325" i="3"/>
  <c r="BP325" i="3"/>
  <c r="K326" i="3"/>
  <c r="BN326" i="3"/>
  <c r="BP326" i="3"/>
  <c r="K327" i="3"/>
  <c r="BN327" i="3"/>
  <c r="BP327" i="3"/>
  <c r="K328" i="3"/>
  <c r="BN328" i="3"/>
  <c r="BP328" i="3"/>
  <c r="K329" i="3"/>
  <c r="BN329" i="3"/>
  <c r="BP329" i="3"/>
  <c r="K330" i="3"/>
  <c r="BN330" i="3"/>
  <c r="BP330" i="3"/>
  <c r="K331" i="3"/>
  <c r="BN331" i="3"/>
  <c r="BP331" i="3"/>
  <c r="K332" i="3"/>
  <c r="BN332" i="3"/>
  <c r="BP332" i="3"/>
  <c r="K333" i="3"/>
  <c r="BN333" i="3"/>
  <c r="BP333" i="3"/>
  <c r="K334" i="3"/>
  <c r="BN334" i="3"/>
  <c r="BP334" i="3"/>
  <c r="K335" i="3"/>
  <c r="BN335" i="3"/>
  <c r="BP335" i="3"/>
  <c r="K336" i="3"/>
  <c r="BN336" i="3"/>
  <c r="BP336" i="3"/>
  <c r="K337" i="3"/>
  <c r="BN337" i="3"/>
  <c r="BP337" i="3"/>
  <c r="K338" i="3"/>
  <c r="BN338" i="3"/>
  <c r="BP338" i="3"/>
  <c r="K339" i="3"/>
  <c r="BN339" i="3"/>
  <c r="BP339" i="3"/>
  <c r="K340" i="3"/>
  <c r="BN340" i="3"/>
  <c r="BP340" i="3"/>
  <c r="K341" i="3"/>
  <c r="BN341" i="3"/>
  <c r="BP341" i="3"/>
  <c r="K342" i="3"/>
  <c r="BN342" i="3"/>
  <c r="BP342" i="3"/>
  <c r="K343" i="3"/>
  <c r="BN343" i="3"/>
  <c r="BP343" i="3"/>
  <c r="K344" i="3"/>
  <c r="BN344" i="3"/>
  <c r="BP344" i="3"/>
  <c r="K345" i="3"/>
  <c r="BN345" i="3"/>
  <c r="BP345" i="3"/>
  <c r="K346" i="3"/>
  <c r="BN346" i="3"/>
  <c r="BP346" i="3"/>
  <c r="K347" i="3"/>
  <c r="BN347" i="3"/>
  <c r="BP347" i="3"/>
  <c r="K348" i="3"/>
  <c r="BN348" i="3"/>
  <c r="BP348" i="3"/>
  <c r="K349" i="3"/>
  <c r="BN349" i="3"/>
  <c r="BP349" i="3"/>
  <c r="K350" i="3"/>
  <c r="BN350" i="3"/>
  <c r="BP350" i="3"/>
  <c r="K351" i="3"/>
  <c r="BN351" i="3"/>
  <c r="BP351" i="3"/>
  <c r="K352" i="3"/>
  <c r="BN352" i="3"/>
  <c r="BP352" i="3"/>
  <c r="K353" i="3"/>
  <c r="BN353" i="3"/>
  <c r="BP353" i="3"/>
  <c r="K354" i="3"/>
  <c r="BN354" i="3"/>
  <c r="BP354" i="3"/>
  <c r="K355" i="3"/>
  <c r="BN355" i="3"/>
  <c r="BP355" i="3"/>
  <c r="K356" i="3"/>
  <c r="BN356" i="3"/>
  <c r="BP356" i="3"/>
  <c r="K357" i="3"/>
  <c r="BN357" i="3"/>
  <c r="BP357" i="3"/>
  <c r="K358" i="3"/>
  <c r="BN358" i="3"/>
  <c r="BP358" i="3"/>
  <c r="K359" i="3"/>
  <c r="BN359" i="3"/>
  <c r="BP359" i="3"/>
  <c r="K360" i="3"/>
  <c r="BN360" i="3"/>
  <c r="BP360" i="3"/>
  <c r="K361" i="3"/>
  <c r="BN361" i="3"/>
  <c r="BP361" i="3"/>
  <c r="K362" i="3"/>
  <c r="BN362" i="3"/>
  <c r="BP362" i="3"/>
  <c r="K363" i="3"/>
  <c r="BN363" i="3"/>
  <c r="BP363" i="3"/>
  <c r="K364" i="3"/>
  <c r="BN364" i="3"/>
  <c r="BP364" i="3"/>
  <c r="K365" i="3"/>
  <c r="BN365" i="3"/>
  <c r="BP365" i="3"/>
  <c r="K366" i="3"/>
  <c r="BN366" i="3"/>
  <c r="BP366" i="3"/>
  <c r="K367" i="3"/>
  <c r="BN367" i="3"/>
  <c r="BP367" i="3"/>
  <c r="K368" i="3"/>
  <c r="BN368" i="3"/>
  <c r="BP368" i="3"/>
  <c r="K369" i="3"/>
  <c r="BN369" i="3"/>
  <c r="BP369" i="3"/>
  <c r="K370" i="3"/>
  <c r="BN370" i="3"/>
  <c r="BP370" i="3"/>
  <c r="K371" i="3"/>
  <c r="BN371" i="3"/>
  <c r="BP371" i="3"/>
  <c r="K372" i="3"/>
  <c r="BN372" i="3"/>
  <c r="BP372" i="3"/>
  <c r="K373" i="3"/>
  <c r="BN373" i="3"/>
  <c r="BP373" i="3"/>
  <c r="K374" i="3"/>
  <c r="BN374" i="3"/>
  <c r="BP374" i="3"/>
  <c r="K375" i="3"/>
  <c r="BN375" i="3"/>
  <c r="BP375" i="3"/>
  <c r="K376" i="3"/>
  <c r="BN376" i="3"/>
  <c r="BP376" i="3"/>
  <c r="K377" i="3"/>
  <c r="BN377" i="3"/>
  <c r="BP377" i="3"/>
  <c r="K378" i="3"/>
  <c r="BN378" i="3"/>
  <c r="BP378" i="3"/>
  <c r="K379" i="3"/>
  <c r="BN379" i="3"/>
  <c r="BP379" i="3"/>
  <c r="K380" i="3"/>
  <c r="BN380" i="3"/>
  <c r="BP380" i="3"/>
  <c r="K381" i="3"/>
  <c r="BN381" i="3"/>
  <c r="BP381" i="3"/>
  <c r="K382" i="3"/>
  <c r="BN382" i="3"/>
  <c r="BP382" i="3"/>
  <c r="K383" i="3"/>
  <c r="BN383" i="3"/>
  <c r="BP383" i="3"/>
  <c r="K384" i="3"/>
  <c r="BN384" i="3"/>
  <c r="BP384" i="3"/>
  <c r="K385" i="3"/>
  <c r="BN385" i="3"/>
  <c r="BP385" i="3"/>
  <c r="K386" i="3"/>
  <c r="BN386" i="3"/>
  <c r="BP386" i="3"/>
  <c r="K387" i="3"/>
  <c r="BN387" i="3"/>
  <c r="BP387" i="3"/>
  <c r="K388" i="3"/>
  <c r="BN388" i="3"/>
  <c r="BP388" i="3"/>
  <c r="K389" i="3"/>
  <c r="BN389" i="3"/>
  <c r="BP389" i="3"/>
  <c r="K390" i="3"/>
  <c r="BN390" i="3"/>
  <c r="BP390" i="3"/>
  <c r="K391" i="3"/>
  <c r="BN391" i="3"/>
  <c r="BP391" i="3"/>
  <c r="K392" i="3"/>
  <c r="BN392" i="3"/>
  <c r="BP392" i="3"/>
  <c r="K393" i="3"/>
  <c r="BN393" i="3"/>
  <c r="BP393" i="3"/>
  <c r="K394" i="3"/>
  <c r="BN394" i="3"/>
  <c r="BP394" i="3"/>
  <c r="K395" i="3"/>
  <c r="BN395" i="3"/>
  <c r="BP395" i="3"/>
  <c r="K396" i="3"/>
  <c r="BN396" i="3"/>
  <c r="BP396" i="3"/>
  <c r="K397" i="3"/>
  <c r="BN397" i="3"/>
  <c r="BP397" i="3"/>
  <c r="K398" i="3"/>
  <c r="BN398" i="3"/>
  <c r="BP398" i="3"/>
  <c r="K399" i="3"/>
  <c r="BN399" i="3"/>
  <c r="BP399" i="3"/>
  <c r="K400" i="3"/>
  <c r="BN400" i="3"/>
  <c r="BP400" i="3"/>
  <c r="K401" i="3"/>
  <c r="BN401" i="3"/>
  <c r="BP401" i="3"/>
  <c r="K402" i="3"/>
  <c r="BN402" i="3"/>
  <c r="BP402" i="3"/>
  <c r="K403" i="3"/>
  <c r="BN403" i="3"/>
  <c r="BP403" i="3"/>
  <c r="K404" i="3"/>
  <c r="BN404" i="3"/>
  <c r="BP404" i="3"/>
  <c r="K405" i="3"/>
  <c r="BN405" i="3"/>
  <c r="BP405" i="3"/>
  <c r="K406" i="3"/>
  <c r="BN406" i="3"/>
  <c r="BP406" i="3"/>
  <c r="K407" i="3"/>
  <c r="BN407" i="3"/>
  <c r="BP407" i="3"/>
  <c r="K408" i="3"/>
  <c r="BN408" i="3"/>
  <c r="BP408" i="3"/>
  <c r="K409" i="3"/>
  <c r="BN409" i="3"/>
  <c r="BP409" i="3"/>
  <c r="K410" i="3"/>
  <c r="BN410" i="3"/>
  <c r="BP410" i="3"/>
  <c r="K411" i="3"/>
  <c r="BN411" i="3"/>
  <c r="BP411" i="3"/>
  <c r="K412" i="3"/>
  <c r="BN412" i="3"/>
  <c r="BP412" i="3"/>
  <c r="K413" i="3"/>
  <c r="BN413" i="3"/>
  <c r="BP413" i="3"/>
  <c r="K414" i="3"/>
  <c r="BN414" i="3"/>
  <c r="BP414" i="3"/>
  <c r="K415" i="3"/>
  <c r="BN415" i="3"/>
  <c r="BP415" i="3"/>
  <c r="K416" i="3"/>
  <c r="BN416" i="3"/>
  <c r="BP416" i="3"/>
  <c r="K417" i="3"/>
  <c r="BN417" i="3"/>
  <c r="BP417" i="3"/>
  <c r="K418" i="3"/>
  <c r="BN418" i="3"/>
  <c r="BP418" i="3"/>
  <c r="K419" i="3"/>
  <c r="BN419" i="3"/>
  <c r="BP419" i="3"/>
  <c r="K420" i="3"/>
  <c r="BN420" i="3"/>
  <c r="BP420" i="3"/>
  <c r="K421" i="3"/>
  <c r="BN421" i="3"/>
  <c r="BP421" i="3"/>
  <c r="K422" i="3"/>
  <c r="BN422" i="3"/>
  <c r="BP422" i="3"/>
  <c r="K423" i="3"/>
  <c r="BN423" i="3"/>
  <c r="BP423" i="3"/>
  <c r="K424" i="3"/>
  <c r="BN424" i="3"/>
  <c r="BP424" i="3"/>
  <c r="K425" i="3"/>
  <c r="BN425" i="3"/>
  <c r="BP425" i="3"/>
  <c r="K426" i="3"/>
  <c r="BN426" i="3"/>
  <c r="BP426" i="3"/>
  <c r="K427" i="3"/>
  <c r="BN427" i="3"/>
  <c r="BP427" i="3"/>
  <c r="K428" i="3"/>
  <c r="BN428" i="3"/>
  <c r="BP428" i="3"/>
  <c r="K429" i="3"/>
  <c r="BN429" i="3"/>
  <c r="BP429" i="3"/>
  <c r="K430" i="3"/>
  <c r="BN430" i="3"/>
  <c r="BP430" i="3"/>
  <c r="K431" i="3"/>
  <c r="BN431" i="3"/>
  <c r="BP431" i="3"/>
  <c r="K432" i="3"/>
  <c r="BN432" i="3"/>
  <c r="BP432" i="3"/>
  <c r="K433" i="3"/>
  <c r="BN433" i="3"/>
  <c r="BP433" i="3"/>
  <c r="K434" i="3"/>
  <c r="BN434" i="3"/>
  <c r="BP434" i="3"/>
  <c r="K435" i="3"/>
  <c r="BN435" i="3"/>
  <c r="BP435" i="3"/>
  <c r="K436" i="3"/>
  <c r="BN436" i="3"/>
  <c r="BP436" i="3"/>
  <c r="K437" i="3"/>
  <c r="BN437" i="3"/>
  <c r="BP437" i="3"/>
  <c r="K438" i="3"/>
  <c r="BN438" i="3"/>
  <c r="BP438" i="3"/>
  <c r="K439" i="3"/>
  <c r="BN439" i="3"/>
  <c r="BP439" i="3"/>
  <c r="K440" i="3"/>
  <c r="BN440" i="3"/>
  <c r="BP440" i="3"/>
  <c r="K441" i="3"/>
  <c r="BN441" i="3"/>
  <c r="BP441" i="3"/>
  <c r="K442" i="3"/>
  <c r="BN442" i="3"/>
  <c r="BP442" i="3"/>
  <c r="K443" i="3"/>
  <c r="BN443" i="3"/>
  <c r="BP443" i="3"/>
  <c r="K444" i="3"/>
  <c r="BN444" i="3"/>
  <c r="BP444" i="3"/>
  <c r="K445" i="3"/>
  <c r="BN445" i="3"/>
  <c r="BP445" i="3"/>
  <c r="K446" i="3"/>
  <c r="BN446" i="3"/>
  <c r="BP446" i="3"/>
  <c r="K447" i="3"/>
  <c r="BN447" i="3"/>
  <c r="BP447" i="3"/>
  <c r="K448" i="3"/>
  <c r="BN448" i="3"/>
  <c r="BP448" i="3"/>
  <c r="K449" i="3"/>
  <c r="BN449" i="3"/>
  <c r="BP449" i="3"/>
  <c r="K450" i="3"/>
  <c r="BN450" i="3"/>
  <c r="BP450" i="3"/>
  <c r="K451" i="3"/>
  <c r="BN451" i="3"/>
  <c r="BP451" i="3"/>
  <c r="K452" i="3"/>
  <c r="BN452" i="3"/>
  <c r="BP452" i="3"/>
  <c r="K453" i="3"/>
  <c r="BN453" i="3"/>
  <c r="BP453" i="3"/>
  <c r="K454" i="3"/>
  <c r="BN454" i="3"/>
  <c r="BP454" i="3"/>
  <c r="K455" i="3"/>
  <c r="BN455" i="3"/>
  <c r="BP455" i="3"/>
  <c r="K456" i="3"/>
  <c r="BN456" i="3"/>
  <c r="BP456" i="3"/>
  <c r="K457" i="3"/>
  <c r="BN457" i="3"/>
  <c r="BP457" i="3"/>
  <c r="K458" i="3"/>
  <c r="BN458" i="3"/>
  <c r="BP458" i="3"/>
  <c r="K459" i="3"/>
  <c r="BN459" i="3"/>
  <c r="BP459" i="3"/>
  <c r="K460" i="3"/>
  <c r="BN460" i="3"/>
  <c r="BP460" i="3"/>
  <c r="K461" i="3"/>
  <c r="BN461" i="3"/>
  <c r="BP461" i="3"/>
  <c r="K462" i="3"/>
  <c r="BN462" i="3"/>
  <c r="BP462" i="3"/>
  <c r="K463" i="3"/>
  <c r="BN463" i="3"/>
  <c r="BP463" i="3"/>
  <c r="K464" i="3"/>
  <c r="BN464" i="3"/>
  <c r="BP464" i="3"/>
  <c r="K465" i="3"/>
  <c r="BN465" i="3"/>
  <c r="BP465" i="3"/>
  <c r="K466" i="3"/>
  <c r="BN466" i="3"/>
  <c r="BP466" i="3"/>
  <c r="K467" i="3"/>
  <c r="BN467" i="3"/>
  <c r="BP467" i="3"/>
  <c r="K468" i="3"/>
  <c r="BN468" i="3"/>
  <c r="BP468" i="3"/>
  <c r="K469" i="3"/>
  <c r="BN469" i="3"/>
  <c r="BP469" i="3"/>
  <c r="K470" i="3"/>
  <c r="BN470" i="3"/>
  <c r="BP470" i="3"/>
  <c r="K471" i="3"/>
  <c r="BN471" i="3"/>
  <c r="BP471" i="3"/>
  <c r="K472" i="3"/>
  <c r="BN472" i="3"/>
  <c r="BP472" i="3"/>
  <c r="K473" i="3"/>
  <c r="BN473" i="3"/>
  <c r="BP473" i="3"/>
  <c r="K474" i="3"/>
  <c r="BN474" i="3"/>
  <c r="BP474" i="3"/>
  <c r="K475" i="3"/>
  <c r="BN475" i="3"/>
  <c r="BP475" i="3"/>
  <c r="K476" i="3"/>
  <c r="BN476" i="3"/>
  <c r="BP476" i="3"/>
  <c r="K477" i="3"/>
  <c r="BN477" i="3"/>
  <c r="BP477" i="3"/>
  <c r="K478" i="3"/>
  <c r="BN478" i="3"/>
  <c r="BP478" i="3"/>
  <c r="K479" i="3"/>
  <c r="BN479" i="3"/>
  <c r="BP479" i="3"/>
  <c r="K480" i="3"/>
  <c r="BN480" i="3"/>
  <c r="BP480" i="3"/>
  <c r="K481" i="3"/>
  <c r="BN481" i="3"/>
  <c r="BP481" i="3"/>
  <c r="K482" i="3"/>
  <c r="BN482" i="3"/>
  <c r="BP482" i="3"/>
  <c r="K483" i="3"/>
  <c r="BN483" i="3"/>
  <c r="BP483" i="3"/>
  <c r="K484" i="3"/>
  <c r="BN484" i="3"/>
  <c r="BP484" i="3"/>
  <c r="K485" i="3"/>
  <c r="BN485" i="3"/>
  <c r="BP485" i="3"/>
  <c r="K486" i="3"/>
  <c r="BN486" i="3"/>
  <c r="BP486" i="3"/>
  <c r="K487" i="3"/>
  <c r="BN487" i="3"/>
  <c r="BP487" i="3"/>
  <c r="K488" i="3"/>
  <c r="BN488" i="3"/>
  <c r="BP488" i="3"/>
  <c r="K489" i="3"/>
  <c r="BN489" i="3"/>
  <c r="BP489" i="3"/>
  <c r="K490" i="3"/>
  <c r="BN490" i="3"/>
  <c r="BP490" i="3"/>
  <c r="K491" i="3"/>
  <c r="BN491" i="3"/>
  <c r="BP491" i="3"/>
  <c r="K492" i="3"/>
  <c r="BN492" i="3"/>
  <c r="BP492" i="3"/>
  <c r="K493" i="3"/>
  <c r="BN493" i="3"/>
  <c r="BP493" i="3"/>
  <c r="K494" i="3"/>
  <c r="BN494" i="3"/>
  <c r="BP494" i="3"/>
  <c r="K495" i="3"/>
  <c r="BN495" i="3"/>
  <c r="BP495" i="3"/>
  <c r="K496" i="3"/>
  <c r="BN496" i="3"/>
  <c r="BO496" i="3"/>
  <c r="BP496" i="3"/>
  <c r="K497" i="3"/>
  <c r="BN497" i="3"/>
  <c r="BO497" i="3"/>
  <c r="BP497" i="3"/>
  <c r="K498" i="3"/>
  <c r="BN498" i="3"/>
  <c r="BO498" i="3"/>
  <c r="BP498" i="3"/>
  <c r="K499" i="3"/>
  <c r="BN499" i="3"/>
  <c r="BO499" i="3"/>
  <c r="BP499" i="3"/>
  <c r="K500" i="3"/>
  <c r="BN500" i="3"/>
  <c r="BO500" i="3"/>
  <c r="BP500" i="3"/>
  <c r="K501" i="3"/>
  <c r="BN501" i="3"/>
  <c r="BO501" i="3"/>
  <c r="BP501" i="3"/>
  <c r="B6" i="12"/>
  <c r="C6" i="12"/>
  <c r="D6" i="12"/>
  <c r="E6" i="12"/>
  <c r="R5" i="17"/>
  <c r="O8" i="15"/>
  <c r="F6" i="12"/>
  <c r="G6" i="12"/>
  <c r="H6" i="12"/>
  <c r="B7" i="12"/>
  <c r="C7" i="12"/>
  <c r="D7" i="12"/>
  <c r="E7" i="12"/>
  <c r="R6" i="17"/>
  <c r="O9" i="15"/>
  <c r="F7" i="12"/>
  <c r="G7" i="12"/>
  <c r="H7" i="12"/>
  <c r="B8" i="12"/>
  <c r="C8" i="12"/>
  <c r="D8" i="12"/>
  <c r="E8" i="12"/>
  <c r="R7" i="17"/>
  <c r="O10" i="15"/>
  <c r="F8" i="12"/>
  <c r="G8" i="12"/>
  <c r="H8" i="12"/>
  <c r="B9" i="12"/>
  <c r="C9" i="12"/>
  <c r="D9" i="12"/>
  <c r="E9" i="12"/>
  <c r="R8" i="17"/>
  <c r="O11" i="15"/>
  <c r="F9" i="12"/>
  <c r="G9" i="12"/>
  <c r="H9" i="12"/>
  <c r="B10" i="12"/>
  <c r="C10" i="12"/>
  <c r="D10" i="12"/>
  <c r="E10" i="12"/>
  <c r="R9" i="17"/>
  <c r="O12" i="15"/>
  <c r="F10" i="12"/>
  <c r="G10" i="12"/>
  <c r="H10" i="12"/>
  <c r="B11" i="12"/>
  <c r="C11" i="12"/>
  <c r="D11" i="12"/>
  <c r="E11" i="12"/>
  <c r="R10" i="17"/>
  <c r="O13" i="15"/>
  <c r="F11" i="12"/>
  <c r="G11" i="12"/>
  <c r="H11" i="12"/>
  <c r="B12" i="12"/>
  <c r="C12" i="12"/>
  <c r="D12" i="12"/>
  <c r="E12" i="12"/>
  <c r="R11" i="17"/>
  <c r="O14" i="15"/>
  <c r="F12" i="12"/>
  <c r="G12" i="12"/>
  <c r="H12" i="12"/>
  <c r="B13" i="12"/>
  <c r="C13" i="12"/>
  <c r="D13" i="12"/>
  <c r="E13" i="12"/>
  <c r="R12" i="17"/>
  <c r="O15" i="15"/>
  <c r="F13" i="12"/>
  <c r="G13" i="12"/>
  <c r="H13" i="12"/>
  <c r="B14" i="12"/>
  <c r="C14" i="12"/>
  <c r="D14" i="12"/>
  <c r="E14" i="12"/>
  <c r="R13" i="17"/>
  <c r="O16" i="15"/>
  <c r="F14" i="12"/>
  <c r="G14" i="12"/>
  <c r="H14" i="12"/>
  <c r="B15" i="12"/>
  <c r="C15" i="12"/>
  <c r="D15" i="12"/>
  <c r="E15" i="12"/>
  <c r="R14" i="17"/>
  <c r="O17" i="15"/>
  <c r="F15" i="12"/>
  <c r="G15" i="12"/>
  <c r="H15" i="12"/>
  <c r="B16" i="12"/>
  <c r="C16" i="12"/>
  <c r="D16" i="12"/>
  <c r="E16" i="12"/>
  <c r="R15" i="17"/>
  <c r="O18" i="15"/>
  <c r="F16" i="12"/>
  <c r="G16" i="12"/>
  <c r="H16" i="12"/>
  <c r="B17" i="12"/>
  <c r="C17" i="12"/>
  <c r="D17" i="12"/>
  <c r="E17" i="12"/>
  <c r="R16" i="17"/>
  <c r="O19" i="15"/>
  <c r="F17" i="12"/>
  <c r="G17" i="12"/>
  <c r="H17" i="12"/>
  <c r="B18" i="12"/>
  <c r="C18" i="12"/>
  <c r="D18" i="12"/>
  <c r="E18" i="12"/>
  <c r="R17" i="17"/>
  <c r="O20" i="15"/>
  <c r="F18" i="12"/>
  <c r="G18" i="12"/>
  <c r="H18" i="12"/>
  <c r="B19" i="12"/>
  <c r="C19" i="12"/>
  <c r="D19" i="12"/>
  <c r="E19" i="12"/>
  <c r="R18" i="17"/>
  <c r="O21" i="15"/>
  <c r="F19" i="12"/>
  <c r="G19" i="12"/>
  <c r="H19" i="12"/>
  <c r="B20" i="12"/>
  <c r="C20" i="12"/>
  <c r="D20" i="12"/>
  <c r="E20" i="12"/>
  <c r="R19" i="17"/>
  <c r="O22" i="15"/>
  <c r="F20" i="12"/>
  <c r="G20" i="12"/>
  <c r="H20" i="12"/>
  <c r="B21" i="12"/>
  <c r="C21" i="12"/>
  <c r="D21" i="12"/>
  <c r="E21" i="12"/>
  <c r="R20" i="17"/>
  <c r="O23" i="15"/>
  <c r="F21" i="12"/>
  <c r="G21" i="12"/>
  <c r="H21" i="12"/>
  <c r="B22" i="12"/>
  <c r="C22" i="12"/>
  <c r="D22" i="12"/>
  <c r="E22" i="12"/>
  <c r="R21" i="17"/>
  <c r="O24" i="15"/>
  <c r="F22" i="12"/>
  <c r="G22" i="12"/>
  <c r="H22" i="12"/>
  <c r="B23" i="12"/>
  <c r="C23" i="12"/>
  <c r="D23" i="12"/>
  <c r="E23" i="12"/>
  <c r="R22" i="17"/>
  <c r="O25" i="15"/>
  <c r="F23" i="12"/>
  <c r="G23" i="12"/>
  <c r="H23" i="12"/>
  <c r="B24" i="12"/>
  <c r="C24" i="12"/>
  <c r="D24" i="12"/>
  <c r="E24" i="12"/>
  <c r="R23" i="17"/>
  <c r="O26" i="15"/>
  <c r="F24" i="12"/>
  <c r="G24" i="12"/>
  <c r="H24" i="12"/>
  <c r="B25" i="12"/>
  <c r="C25" i="12"/>
  <c r="D25" i="12"/>
  <c r="E25" i="12"/>
  <c r="R4" i="17"/>
  <c r="O27" i="15"/>
  <c r="F25" i="12"/>
  <c r="G25" i="12"/>
  <c r="H25" i="12"/>
  <c r="B26" i="12"/>
  <c r="C26" i="12"/>
  <c r="D26" i="12"/>
  <c r="E26" i="12"/>
  <c r="O28" i="15"/>
  <c r="F26" i="12"/>
  <c r="G26" i="12"/>
  <c r="H26" i="12"/>
  <c r="B27" i="12"/>
  <c r="C27" i="12"/>
  <c r="D27" i="12"/>
  <c r="E27" i="12"/>
  <c r="O29" i="15"/>
  <c r="F27" i="12"/>
  <c r="G27" i="12"/>
  <c r="H27" i="12"/>
  <c r="B28" i="12"/>
  <c r="C28" i="12"/>
  <c r="D28" i="12"/>
  <c r="E28" i="12"/>
  <c r="O30" i="15"/>
  <c r="F28" i="12"/>
  <c r="G28" i="12"/>
  <c r="H28" i="12"/>
  <c r="B29" i="12"/>
  <c r="C29" i="12"/>
  <c r="D29" i="12"/>
  <c r="E29" i="12"/>
  <c r="O31" i="15"/>
  <c r="F29" i="12"/>
  <c r="G29" i="12"/>
  <c r="H29" i="12"/>
  <c r="B30" i="12"/>
  <c r="C30" i="12"/>
  <c r="D30" i="12"/>
  <c r="E30" i="12"/>
  <c r="O32" i="15"/>
  <c r="F30" i="12"/>
  <c r="G30" i="12"/>
  <c r="H30" i="12"/>
  <c r="B31" i="12"/>
  <c r="C31" i="12"/>
  <c r="D31" i="12"/>
  <c r="E31" i="12"/>
  <c r="O33" i="15"/>
  <c r="F31" i="12"/>
  <c r="G31" i="12"/>
  <c r="H31" i="12"/>
  <c r="B32" i="12"/>
  <c r="C32" i="12"/>
  <c r="D32" i="12"/>
  <c r="E32" i="12"/>
  <c r="O34" i="15"/>
  <c r="F32" i="12"/>
  <c r="G32" i="12"/>
  <c r="H32" i="12"/>
  <c r="B33" i="12"/>
  <c r="C33" i="12"/>
  <c r="D33" i="12"/>
  <c r="E33" i="12"/>
  <c r="O35" i="15"/>
  <c r="F33" i="12"/>
  <c r="G33" i="12"/>
  <c r="H33" i="12"/>
  <c r="B34" i="12"/>
  <c r="C34" i="12"/>
  <c r="D34" i="12"/>
  <c r="E34" i="12"/>
  <c r="O36" i="15"/>
  <c r="F34" i="12"/>
  <c r="G34" i="12"/>
  <c r="H34" i="12"/>
  <c r="B35" i="12"/>
  <c r="C35" i="12"/>
  <c r="D35" i="12"/>
  <c r="E35" i="12"/>
  <c r="O37" i="15"/>
  <c r="F35" i="12"/>
  <c r="G35" i="12"/>
  <c r="H35" i="12"/>
  <c r="B36" i="12"/>
  <c r="C36" i="12"/>
  <c r="D36" i="12"/>
  <c r="E36" i="12"/>
  <c r="O38" i="15"/>
  <c r="F36" i="12"/>
  <c r="G36" i="12"/>
  <c r="H36" i="12"/>
  <c r="B37" i="12"/>
  <c r="C37" i="12"/>
  <c r="D37" i="12"/>
  <c r="E37" i="12"/>
  <c r="O39" i="15"/>
  <c r="F37" i="12"/>
  <c r="G37" i="12"/>
  <c r="H37" i="12"/>
  <c r="B38" i="12"/>
  <c r="C38" i="12"/>
  <c r="D38" i="12"/>
  <c r="E38" i="12"/>
  <c r="O40" i="15"/>
  <c r="F38" i="12"/>
  <c r="G38" i="12"/>
  <c r="H38" i="12"/>
  <c r="B39" i="12"/>
  <c r="C39" i="12"/>
  <c r="D39" i="12"/>
  <c r="E39" i="12"/>
  <c r="O41" i="15"/>
  <c r="F39" i="12"/>
  <c r="G39" i="12"/>
  <c r="H39" i="12"/>
  <c r="B40" i="12"/>
  <c r="C40" i="12"/>
  <c r="D40" i="12"/>
  <c r="E40" i="12"/>
  <c r="O42" i="15"/>
  <c r="F40" i="12"/>
  <c r="G40" i="12"/>
  <c r="H40" i="12"/>
  <c r="B41" i="12"/>
  <c r="C41" i="12"/>
  <c r="D41" i="12"/>
  <c r="E41" i="12"/>
  <c r="O43" i="15"/>
  <c r="F41" i="12"/>
  <c r="G41" i="12"/>
  <c r="H41" i="12"/>
  <c r="B42" i="12"/>
  <c r="C42" i="12"/>
  <c r="D42" i="12"/>
  <c r="E42" i="12"/>
  <c r="O44" i="15"/>
  <c r="F42" i="12"/>
  <c r="G42" i="12"/>
  <c r="H42" i="12"/>
  <c r="B43" i="12"/>
  <c r="C43" i="12"/>
  <c r="D43" i="12"/>
  <c r="E43" i="12"/>
  <c r="O45" i="15"/>
  <c r="F43" i="12"/>
  <c r="G43" i="12"/>
  <c r="H43" i="12"/>
  <c r="B44" i="12"/>
  <c r="C44" i="12"/>
  <c r="D44" i="12"/>
  <c r="E44" i="12"/>
  <c r="O46" i="15"/>
  <c r="F44" i="12"/>
  <c r="G44" i="12"/>
  <c r="H44" i="12"/>
  <c r="B45" i="12"/>
  <c r="C45" i="12"/>
  <c r="D45" i="12"/>
  <c r="E45" i="12"/>
  <c r="O47" i="15"/>
  <c r="F45" i="12"/>
  <c r="G45" i="12"/>
  <c r="H45" i="12"/>
  <c r="B46" i="12"/>
  <c r="C46" i="12"/>
  <c r="D46" i="12"/>
  <c r="E46" i="12"/>
  <c r="O48" i="15"/>
  <c r="F46" i="12"/>
  <c r="G46" i="12"/>
  <c r="H46" i="12"/>
  <c r="B47" i="12"/>
  <c r="C47" i="12"/>
  <c r="D47" i="12"/>
  <c r="E47" i="12"/>
  <c r="O49" i="15"/>
  <c r="F47" i="12"/>
  <c r="G47" i="12"/>
  <c r="H47" i="12"/>
  <c r="B48" i="12"/>
  <c r="C48" i="12"/>
  <c r="D48" i="12"/>
  <c r="E48" i="12"/>
  <c r="O50" i="15"/>
  <c r="F48" i="12"/>
  <c r="G48" i="12"/>
  <c r="H48" i="12"/>
  <c r="B49" i="12"/>
  <c r="C49" i="12"/>
  <c r="D49" i="12"/>
  <c r="E49" i="12"/>
  <c r="O51" i="15"/>
  <c r="F49" i="12"/>
  <c r="G49" i="12"/>
  <c r="H49" i="12"/>
  <c r="B50" i="12"/>
  <c r="C50" i="12"/>
  <c r="D50" i="12"/>
  <c r="E50" i="12"/>
  <c r="O52" i="15"/>
  <c r="F50" i="12"/>
  <c r="G50" i="12"/>
  <c r="H50" i="12"/>
  <c r="B51" i="12"/>
  <c r="C51" i="12"/>
  <c r="D51" i="12"/>
  <c r="E51" i="12"/>
  <c r="O53" i="15"/>
  <c r="F51" i="12"/>
  <c r="G51" i="12"/>
  <c r="H51" i="12"/>
  <c r="B52" i="12"/>
  <c r="C52" i="12"/>
  <c r="D52" i="12"/>
  <c r="E52" i="12"/>
  <c r="O54" i="15"/>
  <c r="F52" i="12"/>
  <c r="G52" i="12"/>
  <c r="H52" i="12"/>
  <c r="B53" i="12"/>
  <c r="C53" i="12"/>
  <c r="D53" i="12"/>
  <c r="E53" i="12"/>
  <c r="O55" i="15"/>
  <c r="F53" i="12"/>
  <c r="G53" i="12"/>
  <c r="H53" i="12"/>
  <c r="B54" i="12"/>
  <c r="C54" i="12"/>
  <c r="D54" i="12"/>
  <c r="E54" i="12"/>
  <c r="O56" i="15"/>
  <c r="F54" i="12"/>
  <c r="G54" i="12"/>
  <c r="H54" i="12"/>
  <c r="B55" i="12"/>
  <c r="C55" i="12"/>
  <c r="D55" i="12"/>
  <c r="E55" i="12"/>
  <c r="O57" i="15"/>
  <c r="F55" i="12"/>
  <c r="G55" i="12"/>
  <c r="H55" i="12"/>
  <c r="B56" i="12"/>
  <c r="C56" i="12"/>
  <c r="D56" i="12"/>
  <c r="E56" i="12"/>
  <c r="O58" i="15"/>
  <c r="F56" i="12"/>
  <c r="G56" i="12"/>
  <c r="H56" i="12"/>
  <c r="B57" i="12"/>
  <c r="C57" i="12"/>
  <c r="D57" i="12"/>
  <c r="E57" i="12"/>
  <c r="O59" i="15"/>
  <c r="F57" i="12"/>
  <c r="G57" i="12"/>
  <c r="H57" i="12"/>
  <c r="B58" i="12"/>
  <c r="C58" i="12"/>
  <c r="D58" i="12"/>
  <c r="E58" i="12"/>
  <c r="O60" i="15"/>
  <c r="F58" i="12"/>
  <c r="G58" i="12"/>
  <c r="H58" i="12"/>
  <c r="B59" i="12"/>
  <c r="C59" i="12"/>
  <c r="D59" i="12"/>
  <c r="E59" i="12"/>
  <c r="O61" i="15"/>
  <c r="F59" i="12"/>
  <c r="G59" i="12"/>
  <c r="H59" i="12"/>
  <c r="B60" i="12"/>
  <c r="C60" i="12"/>
  <c r="D60" i="12"/>
  <c r="E60" i="12"/>
  <c r="O62" i="15"/>
  <c r="F60" i="12"/>
  <c r="G60" i="12"/>
  <c r="H60" i="12"/>
  <c r="B61" i="12"/>
  <c r="C61" i="12"/>
  <c r="D61" i="12"/>
  <c r="E61" i="12"/>
  <c r="O63" i="15"/>
  <c r="F61" i="12"/>
  <c r="G61" i="12"/>
  <c r="H61" i="12"/>
  <c r="B62" i="12"/>
  <c r="C62" i="12"/>
  <c r="D62" i="12"/>
  <c r="E62" i="12"/>
  <c r="O64" i="15"/>
  <c r="F62" i="12"/>
  <c r="G62" i="12"/>
  <c r="H62" i="12"/>
  <c r="B63" i="12"/>
  <c r="C63" i="12"/>
  <c r="D63" i="12"/>
  <c r="E63" i="12"/>
  <c r="O65" i="15"/>
  <c r="F63" i="12"/>
  <c r="G63" i="12"/>
  <c r="H63" i="12"/>
  <c r="B64" i="12"/>
  <c r="C64" i="12"/>
  <c r="D64" i="12"/>
  <c r="E64" i="12"/>
  <c r="O66" i="15"/>
  <c r="F64" i="12"/>
  <c r="G64" i="12"/>
  <c r="H64" i="12"/>
  <c r="B65" i="12"/>
  <c r="C65" i="12"/>
  <c r="D65" i="12"/>
  <c r="E65" i="12"/>
  <c r="O67" i="15"/>
  <c r="F65" i="12"/>
  <c r="G65" i="12"/>
  <c r="H65" i="12"/>
  <c r="B66" i="12"/>
  <c r="C66" i="12"/>
  <c r="D66" i="12"/>
  <c r="E66" i="12"/>
  <c r="O68" i="15"/>
  <c r="F66" i="12"/>
  <c r="G66" i="12"/>
  <c r="H66" i="12"/>
  <c r="B67" i="12"/>
  <c r="C67" i="12"/>
  <c r="D67" i="12"/>
  <c r="E67" i="12"/>
  <c r="O69" i="15"/>
  <c r="F67" i="12"/>
  <c r="G67" i="12"/>
  <c r="H67" i="12"/>
  <c r="B68" i="12"/>
  <c r="C68" i="12"/>
  <c r="D68" i="12"/>
  <c r="E68" i="12"/>
  <c r="O70" i="15"/>
  <c r="F68" i="12"/>
  <c r="G68" i="12"/>
  <c r="H68" i="12"/>
  <c r="B69" i="12"/>
  <c r="C69" i="12"/>
  <c r="D69" i="12"/>
  <c r="E69" i="12"/>
  <c r="O71" i="15"/>
  <c r="F69" i="12"/>
  <c r="G69" i="12"/>
  <c r="H69" i="12"/>
  <c r="B70" i="12"/>
  <c r="C70" i="12"/>
  <c r="D70" i="12"/>
  <c r="E70" i="12"/>
  <c r="O72" i="15"/>
  <c r="F70" i="12"/>
  <c r="G70" i="12"/>
  <c r="H70" i="12"/>
  <c r="B71" i="12"/>
  <c r="C71" i="12"/>
  <c r="D71" i="12"/>
  <c r="E71" i="12"/>
  <c r="O73" i="15"/>
  <c r="F71" i="12"/>
  <c r="G71" i="12"/>
  <c r="H71" i="12"/>
  <c r="B72" i="12"/>
  <c r="C72" i="12"/>
  <c r="D72" i="12"/>
  <c r="E72" i="12"/>
  <c r="O74" i="15"/>
  <c r="F72" i="12"/>
  <c r="G72" i="12"/>
  <c r="H72" i="12"/>
  <c r="B73" i="12"/>
  <c r="C73" i="12"/>
  <c r="D73" i="12"/>
  <c r="E73" i="12"/>
  <c r="O75" i="15"/>
  <c r="F73" i="12"/>
  <c r="G73" i="12"/>
  <c r="H73" i="12"/>
  <c r="B74" i="12"/>
  <c r="C74" i="12"/>
  <c r="D74" i="12"/>
  <c r="E74" i="12"/>
  <c r="O76" i="15"/>
  <c r="F74" i="12"/>
  <c r="G74" i="12"/>
  <c r="H74" i="12"/>
  <c r="B75" i="12"/>
  <c r="C75" i="12"/>
  <c r="D75" i="12"/>
  <c r="E75" i="12"/>
  <c r="O77" i="15"/>
  <c r="F75" i="12"/>
  <c r="G75" i="12"/>
  <c r="H75" i="12"/>
  <c r="B76" i="12"/>
  <c r="C76" i="12"/>
  <c r="D76" i="12"/>
  <c r="E76" i="12"/>
  <c r="O78" i="15"/>
  <c r="F76" i="12"/>
  <c r="G76" i="12"/>
  <c r="H76" i="12"/>
  <c r="B77" i="12"/>
  <c r="C77" i="12"/>
  <c r="D77" i="12"/>
  <c r="E77" i="12"/>
  <c r="O79" i="15"/>
  <c r="F77" i="12"/>
  <c r="G77" i="12"/>
  <c r="H77" i="12"/>
  <c r="B78" i="12"/>
  <c r="C78" i="12"/>
  <c r="D78" i="12"/>
  <c r="E78" i="12"/>
  <c r="O80" i="15"/>
  <c r="F78" i="12"/>
  <c r="G78" i="12"/>
  <c r="H78" i="12"/>
  <c r="B79" i="12"/>
  <c r="C79" i="12"/>
  <c r="D79" i="12"/>
  <c r="E79" i="12"/>
  <c r="O81" i="15"/>
  <c r="F79" i="12"/>
  <c r="G79" i="12"/>
  <c r="H79" i="12"/>
  <c r="B80" i="12"/>
  <c r="C80" i="12"/>
  <c r="D80" i="12"/>
  <c r="E80" i="12"/>
  <c r="O82" i="15"/>
  <c r="F80" i="12"/>
  <c r="G80" i="12"/>
  <c r="H80" i="12"/>
  <c r="B81" i="12"/>
  <c r="C81" i="12"/>
  <c r="D81" i="12"/>
  <c r="E81" i="12"/>
  <c r="O83" i="15"/>
  <c r="F81" i="12"/>
  <c r="G81" i="12"/>
  <c r="H81" i="12"/>
  <c r="B82" i="12"/>
  <c r="C82" i="12"/>
  <c r="D82" i="12"/>
  <c r="E82" i="12"/>
  <c r="O84" i="15"/>
  <c r="F82" i="12"/>
  <c r="G82" i="12"/>
  <c r="H82" i="12"/>
  <c r="B83" i="12"/>
  <c r="C83" i="12"/>
  <c r="D83" i="12"/>
  <c r="E83" i="12"/>
  <c r="O85" i="15"/>
  <c r="F83" i="12"/>
  <c r="G83" i="12"/>
  <c r="H83" i="12"/>
  <c r="B84" i="12"/>
  <c r="C84" i="12"/>
  <c r="D84" i="12"/>
  <c r="E84" i="12"/>
  <c r="O86" i="15"/>
  <c r="F84" i="12"/>
  <c r="G84" i="12"/>
  <c r="H84" i="12"/>
  <c r="B85" i="12"/>
  <c r="C85" i="12"/>
  <c r="D85" i="12"/>
  <c r="E85" i="12"/>
  <c r="O87" i="15"/>
  <c r="F85" i="12"/>
  <c r="G85" i="12"/>
  <c r="H85" i="12"/>
  <c r="B86" i="12"/>
  <c r="C86" i="12"/>
  <c r="D86" i="12"/>
  <c r="E86" i="12"/>
  <c r="O88" i="15"/>
  <c r="F86" i="12"/>
  <c r="G86" i="12"/>
  <c r="H86" i="12"/>
  <c r="B87" i="12"/>
  <c r="C87" i="12"/>
  <c r="D87" i="12"/>
  <c r="E87" i="12"/>
  <c r="O89" i="15"/>
  <c r="F87" i="12"/>
  <c r="G87" i="12"/>
  <c r="H87" i="12"/>
  <c r="B88" i="12"/>
  <c r="C88" i="12"/>
  <c r="D88" i="12"/>
  <c r="E88" i="12"/>
  <c r="O90" i="15"/>
  <c r="F88" i="12"/>
  <c r="G88" i="12"/>
  <c r="H88" i="12"/>
  <c r="B89" i="12"/>
  <c r="C89" i="12"/>
  <c r="D89" i="12"/>
  <c r="E89" i="12"/>
  <c r="O91" i="15"/>
  <c r="F89" i="12"/>
  <c r="G89" i="12"/>
  <c r="H89" i="12"/>
  <c r="B90" i="12"/>
  <c r="C90" i="12"/>
  <c r="D90" i="12"/>
  <c r="E90" i="12"/>
  <c r="O92" i="15"/>
  <c r="F90" i="12"/>
  <c r="G90" i="12"/>
  <c r="H90" i="12"/>
  <c r="B91" i="12"/>
  <c r="C91" i="12"/>
  <c r="D91" i="12"/>
  <c r="E91" i="12"/>
  <c r="O93" i="15"/>
  <c r="F91" i="12"/>
  <c r="G91" i="12"/>
  <c r="H91" i="12"/>
  <c r="B92" i="12"/>
  <c r="C92" i="12"/>
  <c r="D92" i="12"/>
  <c r="E92" i="12"/>
  <c r="O94" i="15"/>
  <c r="F92" i="12"/>
  <c r="G92" i="12"/>
  <c r="H92" i="12"/>
  <c r="B93" i="12"/>
  <c r="C93" i="12"/>
  <c r="D93" i="12"/>
  <c r="E93" i="12"/>
  <c r="O95" i="15"/>
  <c r="F93" i="12"/>
  <c r="G93" i="12"/>
  <c r="H93" i="12"/>
  <c r="B94" i="12"/>
  <c r="C94" i="12"/>
  <c r="D94" i="12"/>
  <c r="E94" i="12"/>
  <c r="O96" i="15"/>
  <c r="F94" i="12"/>
  <c r="G94" i="12"/>
  <c r="H94" i="12"/>
  <c r="B95" i="12"/>
  <c r="C95" i="12"/>
  <c r="D95" i="12"/>
  <c r="E95" i="12"/>
  <c r="O97" i="15"/>
  <c r="F95" i="12"/>
  <c r="G95" i="12"/>
  <c r="H95" i="12"/>
  <c r="B96" i="12"/>
  <c r="C96" i="12"/>
  <c r="D96" i="12"/>
  <c r="E96" i="12"/>
  <c r="O98" i="15"/>
  <c r="F96" i="12"/>
  <c r="G96" i="12"/>
  <c r="H96" i="12"/>
  <c r="B97" i="12"/>
  <c r="C97" i="12"/>
  <c r="D97" i="12"/>
  <c r="E97" i="12"/>
  <c r="O99" i="15"/>
  <c r="F97" i="12"/>
  <c r="G97" i="12"/>
  <c r="H97" i="12"/>
  <c r="B98" i="12"/>
  <c r="C98" i="12"/>
  <c r="D98" i="12"/>
  <c r="E98" i="12"/>
  <c r="O100" i="15"/>
  <c r="F98" i="12"/>
  <c r="G98" i="12"/>
  <c r="H98" i="12"/>
  <c r="B99" i="12"/>
  <c r="C99" i="12"/>
  <c r="D99" i="12"/>
  <c r="E99" i="12"/>
  <c r="O101" i="15"/>
  <c r="F99" i="12"/>
  <c r="G99" i="12"/>
  <c r="H99" i="12"/>
  <c r="B100" i="12"/>
  <c r="C100" i="12"/>
  <c r="D100" i="12"/>
  <c r="E100" i="12"/>
  <c r="O102" i="15"/>
  <c r="F100" i="12"/>
  <c r="G100" i="12"/>
  <c r="H100" i="12"/>
  <c r="B101" i="12"/>
  <c r="C101" i="12"/>
  <c r="D101" i="12"/>
  <c r="E101" i="12"/>
  <c r="O103" i="15"/>
  <c r="F101" i="12"/>
  <c r="G101" i="12"/>
  <c r="H101" i="12"/>
  <c r="B102" i="12"/>
  <c r="C102" i="12"/>
  <c r="D102" i="12"/>
  <c r="E102" i="12"/>
  <c r="O104" i="15"/>
  <c r="F102" i="12"/>
  <c r="G102" i="12"/>
  <c r="H102" i="12"/>
  <c r="B103" i="12"/>
  <c r="C103" i="12"/>
  <c r="D103" i="12"/>
  <c r="E103" i="12"/>
  <c r="O105" i="15"/>
  <c r="F103" i="12"/>
  <c r="G103" i="12"/>
  <c r="H103" i="12"/>
  <c r="B104" i="12"/>
  <c r="C104" i="12"/>
  <c r="D104" i="12"/>
  <c r="E104" i="12"/>
  <c r="O106" i="15"/>
  <c r="F104" i="12"/>
  <c r="G104" i="12"/>
  <c r="H104" i="12"/>
  <c r="B105" i="12"/>
  <c r="C105" i="12"/>
  <c r="D105" i="12"/>
  <c r="E105" i="12"/>
  <c r="O107" i="15"/>
  <c r="F105" i="12"/>
  <c r="G105" i="12"/>
  <c r="H105" i="12"/>
  <c r="B106" i="12"/>
  <c r="C106" i="12"/>
  <c r="D106" i="12"/>
  <c r="E106" i="12"/>
  <c r="O108" i="15"/>
  <c r="F106" i="12"/>
  <c r="G106" i="12"/>
  <c r="H106" i="12"/>
  <c r="B107" i="12"/>
  <c r="C107" i="12"/>
  <c r="D107" i="12"/>
  <c r="E107" i="12"/>
  <c r="O109" i="15"/>
  <c r="F107" i="12"/>
  <c r="G107" i="12"/>
  <c r="H107" i="12"/>
  <c r="B108" i="12"/>
  <c r="C108" i="12"/>
  <c r="D108" i="12"/>
  <c r="E108" i="12"/>
  <c r="O110" i="15"/>
  <c r="F108" i="12"/>
  <c r="G108" i="12"/>
  <c r="H108" i="12"/>
  <c r="B109" i="12"/>
  <c r="C109" i="12"/>
  <c r="D109" i="12"/>
  <c r="E109" i="12"/>
  <c r="O111" i="15"/>
  <c r="F109" i="12"/>
  <c r="G109" i="12"/>
  <c r="H109" i="12"/>
  <c r="B110" i="12"/>
  <c r="C110" i="12"/>
  <c r="D110" i="12"/>
  <c r="E110" i="12"/>
  <c r="O112" i="15"/>
  <c r="F110" i="12"/>
  <c r="G110" i="12"/>
  <c r="H110" i="12"/>
  <c r="B111" i="12"/>
  <c r="C111" i="12"/>
  <c r="D111" i="12"/>
  <c r="E111" i="12"/>
  <c r="O113" i="15"/>
  <c r="F111" i="12"/>
  <c r="G111" i="12"/>
  <c r="H111" i="12"/>
  <c r="B112" i="12"/>
  <c r="C112" i="12"/>
  <c r="D112" i="12"/>
  <c r="E112" i="12"/>
  <c r="O114" i="15"/>
  <c r="F112" i="12"/>
  <c r="G112" i="12"/>
  <c r="H112" i="12"/>
  <c r="B113" i="12"/>
  <c r="C113" i="12"/>
  <c r="D113" i="12"/>
  <c r="E113" i="12"/>
  <c r="O115" i="15"/>
  <c r="F113" i="12"/>
  <c r="G113" i="12"/>
  <c r="H113" i="12"/>
  <c r="B114" i="12"/>
  <c r="C114" i="12"/>
  <c r="D114" i="12"/>
  <c r="E114" i="12"/>
  <c r="O116" i="15"/>
  <c r="F114" i="12"/>
  <c r="G114" i="12"/>
  <c r="H114" i="12"/>
  <c r="B115" i="12"/>
  <c r="C115" i="12"/>
  <c r="D115" i="12"/>
  <c r="E115" i="12"/>
  <c r="O117" i="15"/>
  <c r="F115" i="12"/>
  <c r="G115" i="12"/>
  <c r="H115" i="12"/>
  <c r="B116" i="12"/>
  <c r="C116" i="12"/>
  <c r="D116" i="12"/>
  <c r="E116" i="12"/>
  <c r="O118" i="15"/>
  <c r="F116" i="12"/>
  <c r="G116" i="12"/>
  <c r="H116" i="12"/>
  <c r="B117" i="12"/>
  <c r="C117" i="12"/>
  <c r="D117" i="12"/>
  <c r="E117" i="12"/>
  <c r="O119" i="15"/>
  <c r="F117" i="12"/>
  <c r="G117" i="12"/>
  <c r="H117" i="12"/>
  <c r="B118" i="12"/>
  <c r="C118" i="12"/>
  <c r="D118" i="12"/>
  <c r="E118" i="12"/>
  <c r="O120" i="15"/>
  <c r="F118" i="12"/>
  <c r="G118" i="12"/>
  <c r="H118" i="12"/>
  <c r="B119" i="12"/>
  <c r="C119" i="12"/>
  <c r="D119" i="12"/>
  <c r="E119" i="12"/>
  <c r="O121" i="15"/>
  <c r="F119" i="12"/>
  <c r="G119" i="12"/>
  <c r="H119" i="12"/>
  <c r="B120" i="12"/>
  <c r="C120" i="12"/>
  <c r="D120" i="12"/>
  <c r="E120" i="12"/>
  <c r="O122" i="15"/>
  <c r="F120" i="12"/>
  <c r="G120" i="12"/>
  <c r="H120" i="12"/>
  <c r="B121" i="12"/>
  <c r="C121" i="12"/>
  <c r="D121" i="12"/>
  <c r="E121" i="12"/>
  <c r="O123" i="15"/>
  <c r="F121" i="12"/>
  <c r="G121" i="12"/>
  <c r="H121" i="12"/>
  <c r="B122" i="12"/>
  <c r="C122" i="12"/>
  <c r="D122" i="12"/>
  <c r="E122" i="12"/>
  <c r="O124" i="15"/>
  <c r="F122" i="12"/>
  <c r="G122" i="12"/>
  <c r="H122" i="12"/>
  <c r="B123" i="12"/>
  <c r="C123" i="12"/>
  <c r="D123" i="12"/>
  <c r="E123" i="12"/>
  <c r="O125" i="15"/>
  <c r="F123" i="12"/>
  <c r="G123" i="12"/>
  <c r="H123" i="12"/>
  <c r="B124" i="12"/>
  <c r="C124" i="12"/>
  <c r="D124" i="12"/>
  <c r="E124" i="12"/>
  <c r="O126" i="15"/>
  <c r="F124" i="12"/>
  <c r="G124" i="12"/>
  <c r="H124" i="12"/>
  <c r="B125" i="12"/>
  <c r="C125" i="12"/>
  <c r="D125" i="12"/>
  <c r="E125" i="12"/>
  <c r="O127" i="15"/>
  <c r="F125" i="12"/>
  <c r="G125" i="12"/>
  <c r="H125" i="12"/>
  <c r="B126" i="12"/>
  <c r="C126" i="12"/>
  <c r="D126" i="12"/>
  <c r="E126" i="12"/>
  <c r="O128" i="15"/>
  <c r="F126" i="12"/>
  <c r="G126" i="12"/>
  <c r="H126" i="12"/>
  <c r="B127" i="12"/>
  <c r="C127" i="12"/>
  <c r="D127" i="12"/>
  <c r="E127" i="12"/>
  <c r="O129" i="15"/>
  <c r="F127" i="12"/>
  <c r="G127" i="12"/>
  <c r="H127" i="12"/>
  <c r="B128" i="12"/>
  <c r="C128" i="12"/>
  <c r="D128" i="12"/>
  <c r="E128" i="12"/>
  <c r="O130" i="15"/>
  <c r="F128" i="12"/>
  <c r="G128" i="12"/>
  <c r="H128" i="12"/>
  <c r="B129" i="12"/>
  <c r="C129" i="12"/>
  <c r="D129" i="12"/>
  <c r="E129" i="12"/>
  <c r="O131" i="15"/>
  <c r="F129" i="12"/>
  <c r="G129" i="12"/>
  <c r="H129" i="12"/>
  <c r="B130" i="12"/>
  <c r="C130" i="12"/>
  <c r="D130" i="12"/>
  <c r="E130" i="12"/>
  <c r="O132" i="15"/>
  <c r="F130" i="12"/>
  <c r="G130" i="12"/>
  <c r="H130" i="12"/>
  <c r="B131" i="12"/>
  <c r="C131" i="12"/>
  <c r="D131" i="12"/>
  <c r="E131" i="12"/>
  <c r="O133" i="15"/>
  <c r="F131" i="12"/>
  <c r="G131" i="12"/>
  <c r="H131" i="12"/>
  <c r="B132" i="12"/>
  <c r="C132" i="12"/>
  <c r="D132" i="12"/>
  <c r="E132" i="12"/>
  <c r="O134" i="15"/>
  <c r="F132" i="12"/>
  <c r="G132" i="12"/>
  <c r="H132" i="12"/>
  <c r="B133" i="12"/>
  <c r="C133" i="12"/>
  <c r="D133" i="12"/>
  <c r="E133" i="12"/>
  <c r="O135" i="15"/>
  <c r="F133" i="12"/>
  <c r="G133" i="12"/>
  <c r="H133" i="12"/>
  <c r="B134" i="12"/>
  <c r="C134" i="12"/>
  <c r="D134" i="12"/>
  <c r="E134" i="12"/>
  <c r="O136" i="15"/>
  <c r="F134" i="12"/>
  <c r="G134" i="12"/>
  <c r="H134" i="12"/>
  <c r="B135" i="12"/>
  <c r="C135" i="12"/>
  <c r="D135" i="12"/>
  <c r="E135" i="12"/>
  <c r="O137" i="15"/>
  <c r="F135" i="12"/>
  <c r="G135" i="12"/>
  <c r="H135" i="12"/>
  <c r="B136" i="12"/>
  <c r="C136" i="12"/>
  <c r="D136" i="12"/>
  <c r="E136" i="12"/>
  <c r="O138" i="15"/>
  <c r="F136" i="12"/>
  <c r="G136" i="12"/>
  <c r="H136" i="12"/>
  <c r="B137" i="12"/>
  <c r="C137" i="12"/>
  <c r="D137" i="12"/>
  <c r="E137" i="12"/>
  <c r="O139" i="15"/>
  <c r="F137" i="12"/>
  <c r="G137" i="12"/>
  <c r="H137" i="12"/>
  <c r="B138" i="12"/>
  <c r="C138" i="12"/>
  <c r="D138" i="12"/>
  <c r="E138" i="12"/>
  <c r="O140" i="15"/>
  <c r="F138" i="12"/>
  <c r="G138" i="12"/>
  <c r="H138" i="12"/>
  <c r="B139" i="12"/>
  <c r="C139" i="12"/>
  <c r="D139" i="12"/>
  <c r="E139" i="12"/>
  <c r="O141" i="15"/>
  <c r="F139" i="12"/>
  <c r="G139" i="12"/>
  <c r="H139" i="12"/>
  <c r="B140" i="12"/>
  <c r="C140" i="12"/>
  <c r="D140" i="12"/>
  <c r="E140" i="12"/>
  <c r="O142" i="15"/>
  <c r="F140" i="12"/>
  <c r="G140" i="12"/>
  <c r="H140" i="12"/>
  <c r="B141" i="12"/>
  <c r="C141" i="12"/>
  <c r="D141" i="12"/>
  <c r="E141" i="12"/>
  <c r="O143" i="15"/>
  <c r="F141" i="12"/>
  <c r="G141" i="12"/>
  <c r="H141" i="12"/>
  <c r="B142" i="12"/>
  <c r="C142" i="12"/>
  <c r="D142" i="12"/>
  <c r="E142" i="12"/>
  <c r="O144" i="15"/>
  <c r="F142" i="12"/>
  <c r="G142" i="12"/>
  <c r="H142" i="12"/>
  <c r="B143" i="12"/>
  <c r="C143" i="12"/>
  <c r="D143" i="12"/>
  <c r="E143" i="12"/>
  <c r="O145" i="15"/>
  <c r="F143" i="12"/>
  <c r="G143" i="12"/>
  <c r="H143" i="12"/>
  <c r="B144" i="12"/>
  <c r="C144" i="12"/>
  <c r="D144" i="12"/>
  <c r="E144" i="12"/>
  <c r="O146" i="15"/>
  <c r="F144" i="12"/>
  <c r="G144" i="12"/>
  <c r="H144" i="12"/>
  <c r="B145" i="12"/>
  <c r="C145" i="12"/>
  <c r="D145" i="12"/>
  <c r="E145" i="12"/>
  <c r="O147" i="15"/>
  <c r="F145" i="12"/>
  <c r="G145" i="12"/>
  <c r="H145" i="12"/>
  <c r="B146" i="12"/>
  <c r="C146" i="12"/>
  <c r="D146" i="12"/>
  <c r="E146" i="12"/>
  <c r="O148" i="15"/>
  <c r="F146" i="12"/>
  <c r="G146" i="12"/>
  <c r="H146" i="12"/>
  <c r="B147" i="12"/>
  <c r="C147" i="12"/>
  <c r="D147" i="12"/>
  <c r="E147" i="12"/>
  <c r="O149" i="15"/>
  <c r="F147" i="12"/>
  <c r="G147" i="12"/>
  <c r="H147" i="12"/>
  <c r="B148" i="12"/>
  <c r="C148" i="12"/>
  <c r="D148" i="12"/>
  <c r="E148" i="12"/>
  <c r="O150" i="15"/>
  <c r="F148" i="12"/>
  <c r="G148" i="12"/>
  <c r="H148" i="12"/>
  <c r="B149" i="12"/>
  <c r="C149" i="12"/>
  <c r="D149" i="12"/>
  <c r="E149" i="12"/>
  <c r="O151" i="15"/>
  <c r="F149" i="12"/>
  <c r="G149" i="12"/>
  <c r="H149" i="12"/>
  <c r="B150" i="12"/>
  <c r="C150" i="12"/>
  <c r="D150" i="12"/>
  <c r="E150" i="12"/>
  <c r="O152" i="15"/>
  <c r="F150" i="12"/>
  <c r="G150" i="12"/>
  <c r="H150" i="12"/>
  <c r="B151" i="12"/>
  <c r="C151" i="12"/>
  <c r="D151" i="12"/>
  <c r="E151" i="12"/>
  <c r="O153" i="15"/>
  <c r="F151" i="12"/>
  <c r="G151" i="12"/>
  <c r="H151" i="12"/>
  <c r="B152" i="12"/>
  <c r="C152" i="12"/>
  <c r="D152" i="12"/>
  <c r="E152" i="12"/>
  <c r="O154" i="15"/>
  <c r="F152" i="12"/>
  <c r="G152" i="12"/>
  <c r="H152" i="12"/>
  <c r="B153" i="12"/>
  <c r="C153" i="12"/>
  <c r="D153" i="12"/>
  <c r="E153" i="12"/>
  <c r="O155" i="15"/>
  <c r="F153" i="12"/>
  <c r="G153" i="12"/>
  <c r="H153" i="12"/>
  <c r="B154" i="12"/>
  <c r="C154" i="12"/>
  <c r="D154" i="12"/>
  <c r="E154" i="12"/>
  <c r="O156" i="15"/>
  <c r="F154" i="12"/>
  <c r="G154" i="12"/>
  <c r="H154" i="12"/>
  <c r="B155" i="12"/>
  <c r="C155" i="12"/>
  <c r="D155" i="12"/>
  <c r="E155" i="12"/>
  <c r="O157" i="15"/>
  <c r="F155" i="12"/>
  <c r="G155" i="12"/>
  <c r="H155" i="12"/>
  <c r="B156" i="12"/>
  <c r="C156" i="12"/>
  <c r="D156" i="12"/>
  <c r="E156" i="12"/>
  <c r="O158" i="15"/>
  <c r="F156" i="12"/>
  <c r="G156" i="12"/>
  <c r="H156" i="12"/>
  <c r="B157" i="12"/>
  <c r="C157" i="12"/>
  <c r="D157" i="12"/>
  <c r="E157" i="12"/>
  <c r="O159" i="15"/>
  <c r="F157" i="12"/>
  <c r="G157" i="12"/>
  <c r="H157" i="12"/>
  <c r="B158" i="12"/>
  <c r="C158" i="12"/>
  <c r="D158" i="12"/>
  <c r="E158" i="12"/>
  <c r="O160" i="15"/>
  <c r="F158" i="12"/>
  <c r="G158" i="12"/>
  <c r="H158" i="12"/>
  <c r="B159" i="12"/>
  <c r="C159" i="12"/>
  <c r="D159" i="12"/>
  <c r="E159" i="12"/>
  <c r="O161" i="15"/>
  <c r="F159" i="12"/>
  <c r="G159" i="12"/>
  <c r="H159" i="12"/>
  <c r="B160" i="12"/>
  <c r="C160" i="12"/>
  <c r="D160" i="12"/>
  <c r="E160" i="12"/>
  <c r="O162" i="15"/>
  <c r="F160" i="12"/>
  <c r="G160" i="12"/>
  <c r="H160" i="12"/>
  <c r="B161" i="12"/>
  <c r="C161" i="12"/>
  <c r="D161" i="12"/>
  <c r="E161" i="12"/>
  <c r="O163" i="15"/>
  <c r="F161" i="12"/>
  <c r="G161" i="12"/>
  <c r="H161" i="12"/>
  <c r="B162" i="12"/>
  <c r="C162" i="12"/>
  <c r="D162" i="12"/>
  <c r="E162" i="12"/>
  <c r="O164" i="15"/>
  <c r="F162" i="12"/>
  <c r="G162" i="12"/>
  <c r="H162" i="12"/>
  <c r="B163" i="12"/>
  <c r="C163" i="12"/>
  <c r="D163" i="12"/>
  <c r="E163" i="12"/>
  <c r="O165" i="15"/>
  <c r="F163" i="12"/>
  <c r="G163" i="12"/>
  <c r="H163" i="12"/>
  <c r="B164" i="12"/>
  <c r="C164" i="12"/>
  <c r="D164" i="12"/>
  <c r="E164" i="12"/>
  <c r="O166" i="15"/>
  <c r="F164" i="12"/>
  <c r="G164" i="12"/>
  <c r="H164" i="12"/>
  <c r="B165" i="12"/>
  <c r="C165" i="12"/>
  <c r="D165" i="12"/>
  <c r="E165" i="12"/>
  <c r="O167" i="15"/>
  <c r="F165" i="12"/>
  <c r="G165" i="12"/>
  <c r="H165" i="12"/>
  <c r="B166" i="12"/>
  <c r="C166" i="12"/>
  <c r="D166" i="12"/>
  <c r="E166" i="12"/>
  <c r="O168" i="15"/>
  <c r="F166" i="12"/>
  <c r="G166" i="12"/>
  <c r="H166" i="12"/>
  <c r="B167" i="12"/>
  <c r="C167" i="12"/>
  <c r="D167" i="12"/>
  <c r="E167" i="12"/>
  <c r="O169" i="15"/>
  <c r="F167" i="12"/>
  <c r="G167" i="12"/>
  <c r="H167" i="12"/>
  <c r="B168" i="12"/>
  <c r="C168" i="12"/>
  <c r="D168" i="12"/>
  <c r="E168" i="12"/>
  <c r="O170" i="15"/>
  <c r="F168" i="12"/>
  <c r="G168" i="12"/>
  <c r="H168" i="12"/>
  <c r="B169" i="12"/>
  <c r="C169" i="12"/>
  <c r="D169" i="12"/>
  <c r="E169" i="12"/>
  <c r="O171" i="15"/>
  <c r="F169" i="12"/>
  <c r="G169" i="12"/>
  <c r="H169" i="12"/>
  <c r="B170" i="12"/>
  <c r="C170" i="12"/>
  <c r="D170" i="12"/>
  <c r="E170" i="12"/>
  <c r="O172" i="15"/>
  <c r="F170" i="12"/>
  <c r="G170" i="12"/>
  <c r="H170" i="12"/>
  <c r="B171" i="12"/>
  <c r="C171" i="12"/>
  <c r="D171" i="12"/>
  <c r="E171" i="12"/>
  <c r="O173" i="15"/>
  <c r="F171" i="12"/>
  <c r="G171" i="12"/>
  <c r="H171" i="12"/>
  <c r="B172" i="12"/>
  <c r="C172" i="12"/>
  <c r="D172" i="12"/>
  <c r="E172" i="12"/>
  <c r="O174" i="15"/>
  <c r="F172" i="12"/>
  <c r="G172" i="12"/>
  <c r="H172" i="12"/>
  <c r="B173" i="12"/>
  <c r="C173" i="12"/>
  <c r="D173" i="12"/>
  <c r="E173" i="12"/>
  <c r="O175" i="15"/>
  <c r="F173" i="12"/>
  <c r="G173" i="12"/>
  <c r="H173" i="12"/>
  <c r="B174" i="12"/>
  <c r="C174" i="12"/>
  <c r="D174" i="12"/>
  <c r="E174" i="12"/>
  <c r="O176" i="15"/>
  <c r="F174" i="12"/>
  <c r="G174" i="12"/>
  <c r="H174" i="12"/>
  <c r="B175" i="12"/>
  <c r="C175" i="12"/>
  <c r="D175" i="12"/>
  <c r="E175" i="12"/>
  <c r="O177" i="15"/>
  <c r="F175" i="12"/>
  <c r="G175" i="12"/>
  <c r="H175" i="12"/>
  <c r="B176" i="12"/>
  <c r="C176" i="12"/>
  <c r="D176" i="12"/>
  <c r="E176" i="12"/>
  <c r="O178" i="15"/>
  <c r="F176" i="12"/>
  <c r="G176" i="12"/>
  <c r="H176" i="12"/>
  <c r="B177" i="12"/>
  <c r="C177" i="12"/>
  <c r="D177" i="12"/>
  <c r="E177" i="12"/>
  <c r="O179" i="15"/>
  <c r="F177" i="12"/>
  <c r="G177" i="12"/>
  <c r="H177" i="12"/>
  <c r="B178" i="12"/>
  <c r="C178" i="12"/>
  <c r="D178" i="12"/>
  <c r="E178" i="12"/>
  <c r="O180" i="15"/>
  <c r="F178" i="12"/>
  <c r="G178" i="12"/>
  <c r="H178" i="12"/>
  <c r="B179" i="12"/>
  <c r="C179" i="12"/>
  <c r="D179" i="12"/>
  <c r="E179" i="12"/>
  <c r="O181" i="15"/>
  <c r="F179" i="12"/>
  <c r="G179" i="12"/>
  <c r="H179" i="12"/>
  <c r="B180" i="12"/>
  <c r="C180" i="12"/>
  <c r="D180" i="12"/>
  <c r="E180" i="12"/>
  <c r="O182" i="15"/>
  <c r="F180" i="12"/>
  <c r="G180" i="12"/>
  <c r="H180" i="12"/>
  <c r="B181" i="12"/>
  <c r="C181" i="12"/>
  <c r="D181" i="12"/>
  <c r="E181" i="12"/>
  <c r="O183" i="15"/>
  <c r="F181" i="12"/>
  <c r="G181" i="12"/>
  <c r="H181" i="12"/>
  <c r="B182" i="12"/>
  <c r="C182" i="12"/>
  <c r="D182" i="12"/>
  <c r="E182" i="12"/>
  <c r="O184" i="15"/>
  <c r="F182" i="12"/>
  <c r="G182" i="12"/>
  <c r="H182" i="12"/>
  <c r="B183" i="12"/>
  <c r="C183" i="12"/>
  <c r="D183" i="12"/>
  <c r="E183" i="12"/>
  <c r="O185" i="15"/>
  <c r="F183" i="12"/>
  <c r="G183" i="12"/>
  <c r="H183" i="12"/>
  <c r="B184" i="12"/>
  <c r="C184" i="12"/>
  <c r="D184" i="12"/>
  <c r="E184" i="12"/>
  <c r="O186" i="15"/>
  <c r="F184" i="12"/>
  <c r="G184" i="12"/>
  <c r="H184" i="12"/>
  <c r="B185" i="12"/>
  <c r="C185" i="12"/>
  <c r="D185" i="12"/>
  <c r="E185" i="12"/>
  <c r="O187" i="15"/>
  <c r="F185" i="12"/>
  <c r="G185" i="12"/>
  <c r="H185" i="12"/>
  <c r="B186" i="12"/>
  <c r="C186" i="12"/>
  <c r="D186" i="12"/>
  <c r="E186" i="12"/>
  <c r="O188" i="15"/>
  <c r="F186" i="12"/>
  <c r="G186" i="12"/>
  <c r="H186" i="12"/>
  <c r="B187" i="12"/>
  <c r="C187" i="12"/>
  <c r="D187" i="12"/>
  <c r="E187" i="12"/>
  <c r="O189" i="15"/>
  <c r="F187" i="12"/>
  <c r="G187" i="12"/>
  <c r="H187" i="12"/>
  <c r="B188" i="12"/>
  <c r="C188" i="12"/>
  <c r="D188" i="12"/>
  <c r="E188" i="12"/>
  <c r="O190" i="15"/>
  <c r="F188" i="12"/>
  <c r="G188" i="12"/>
  <c r="H188" i="12"/>
  <c r="B189" i="12"/>
  <c r="C189" i="12"/>
  <c r="D189" i="12"/>
  <c r="E189" i="12"/>
  <c r="O191" i="15"/>
  <c r="F189" i="12"/>
  <c r="G189" i="12"/>
  <c r="H189" i="12"/>
  <c r="B190" i="12"/>
  <c r="C190" i="12"/>
  <c r="D190" i="12"/>
  <c r="E190" i="12"/>
  <c r="O192" i="15"/>
  <c r="F190" i="12"/>
  <c r="G190" i="12"/>
  <c r="H190" i="12"/>
  <c r="B191" i="12"/>
  <c r="C191" i="12"/>
  <c r="D191" i="12"/>
  <c r="E191" i="12"/>
  <c r="O193" i="15"/>
  <c r="F191" i="12"/>
  <c r="G191" i="12"/>
  <c r="H191" i="12"/>
  <c r="B192" i="12"/>
  <c r="C192" i="12"/>
  <c r="D192" i="12"/>
  <c r="E192" i="12"/>
  <c r="O194" i="15"/>
  <c r="F192" i="12"/>
  <c r="G192" i="12"/>
  <c r="H192" i="12"/>
  <c r="B193" i="12"/>
  <c r="C193" i="12"/>
  <c r="D193" i="12"/>
  <c r="E193" i="12"/>
  <c r="O195" i="15"/>
  <c r="F193" i="12"/>
  <c r="G193" i="12"/>
  <c r="H193" i="12"/>
  <c r="B194" i="12"/>
  <c r="C194" i="12"/>
  <c r="D194" i="12"/>
  <c r="E194" i="12"/>
  <c r="O196" i="15"/>
  <c r="F194" i="12"/>
  <c r="G194" i="12"/>
  <c r="H194" i="12"/>
  <c r="B195" i="12"/>
  <c r="C195" i="12"/>
  <c r="D195" i="12"/>
  <c r="E195" i="12"/>
  <c r="O197" i="15"/>
  <c r="F195" i="12"/>
  <c r="G195" i="12"/>
  <c r="H195" i="12"/>
  <c r="B196" i="12"/>
  <c r="C196" i="12"/>
  <c r="D196" i="12"/>
  <c r="E196" i="12"/>
  <c r="O198" i="15"/>
  <c r="F196" i="12"/>
  <c r="G196" i="12"/>
  <c r="H196" i="12"/>
  <c r="B197" i="12"/>
  <c r="C197" i="12"/>
  <c r="D197" i="12"/>
  <c r="E197" i="12"/>
  <c r="O199" i="15"/>
  <c r="F197" i="12"/>
  <c r="G197" i="12"/>
  <c r="H197" i="12"/>
  <c r="B198" i="12"/>
  <c r="C198" i="12"/>
  <c r="D198" i="12"/>
  <c r="E198" i="12"/>
  <c r="O200" i="15"/>
  <c r="F198" i="12"/>
  <c r="G198" i="12"/>
  <c r="H198" i="12"/>
  <c r="B199" i="12"/>
  <c r="C199" i="12"/>
  <c r="D199" i="12"/>
  <c r="E199" i="12"/>
  <c r="O201" i="15"/>
  <c r="F199" i="12"/>
  <c r="G199" i="12"/>
  <c r="H199" i="12"/>
  <c r="B200" i="12"/>
  <c r="C200" i="12"/>
  <c r="D200" i="12"/>
  <c r="E200" i="12"/>
  <c r="O202" i="15"/>
  <c r="F200" i="12"/>
  <c r="G200" i="12"/>
  <c r="H200" i="12"/>
  <c r="B201" i="12"/>
  <c r="C201" i="12"/>
  <c r="D201" i="12"/>
  <c r="E201" i="12"/>
  <c r="O203" i="15"/>
  <c r="F201" i="12"/>
  <c r="G201" i="12"/>
  <c r="H201" i="12"/>
  <c r="B202" i="12"/>
  <c r="C202" i="12"/>
  <c r="D202" i="12"/>
  <c r="E202" i="12"/>
  <c r="O204" i="15"/>
  <c r="F202" i="12"/>
  <c r="G202" i="12"/>
  <c r="H202" i="12"/>
  <c r="B203" i="12"/>
  <c r="C203" i="12"/>
  <c r="D203" i="12"/>
  <c r="E203" i="12"/>
  <c r="O205" i="15"/>
  <c r="F203" i="12"/>
  <c r="G203" i="12"/>
  <c r="H203" i="12"/>
  <c r="B204" i="12"/>
  <c r="C204" i="12"/>
  <c r="D204" i="12"/>
  <c r="E204" i="12"/>
  <c r="O206" i="15"/>
  <c r="F204" i="12"/>
  <c r="G204" i="12"/>
  <c r="H204" i="12"/>
  <c r="B205" i="12"/>
  <c r="C205" i="12"/>
  <c r="D205" i="12"/>
  <c r="E205" i="12"/>
  <c r="O207" i="15"/>
  <c r="F205" i="12"/>
  <c r="G205" i="12"/>
  <c r="H205" i="12"/>
  <c r="B206" i="12"/>
  <c r="C206" i="12"/>
  <c r="D206" i="12"/>
  <c r="E206" i="12"/>
  <c r="O208" i="15"/>
  <c r="F206" i="12"/>
  <c r="G206" i="12"/>
  <c r="H206" i="12"/>
  <c r="B207" i="12"/>
  <c r="C207" i="12"/>
  <c r="D207" i="12"/>
  <c r="E207" i="12"/>
  <c r="O209" i="15"/>
  <c r="F207" i="12"/>
  <c r="G207" i="12"/>
  <c r="H207" i="12"/>
  <c r="B208" i="12"/>
  <c r="C208" i="12"/>
  <c r="D208" i="12"/>
  <c r="E208" i="12"/>
  <c r="O210" i="15"/>
  <c r="F208" i="12"/>
  <c r="G208" i="12"/>
  <c r="H208" i="12"/>
  <c r="B209" i="12"/>
  <c r="C209" i="12"/>
  <c r="D209" i="12"/>
  <c r="E209" i="12"/>
  <c r="O211" i="15"/>
  <c r="F209" i="12"/>
  <c r="G209" i="12"/>
  <c r="H209" i="12"/>
  <c r="B210" i="12"/>
  <c r="C210" i="12"/>
  <c r="D210" i="12"/>
  <c r="E210" i="12"/>
  <c r="O212" i="15"/>
  <c r="F210" i="12"/>
  <c r="G210" i="12"/>
  <c r="H210" i="12"/>
  <c r="B211" i="12"/>
  <c r="C211" i="12"/>
  <c r="D211" i="12"/>
  <c r="E211" i="12"/>
  <c r="O213" i="15"/>
  <c r="F211" i="12"/>
  <c r="G211" i="12"/>
  <c r="H211" i="12"/>
  <c r="B212" i="12"/>
  <c r="C212" i="12"/>
  <c r="D212" i="12"/>
  <c r="E212" i="12"/>
  <c r="O214" i="15"/>
  <c r="F212" i="12"/>
  <c r="G212" i="12"/>
  <c r="H212" i="12"/>
  <c r="B213" i="12"/>
  <c r="C213" i="12"/>
  <c r="D213" i="12"/>
  <c r="E213" i="12"/>
  <c r="O215" i="15"/>
  <c r="F213" i="12"/>
  <c r="G213" i="12"/>
  <c r="H213" i="12"/>
  <c r="B214" i="12"/>
  <c r="C214" i="12"/>
  <c r="D214" i="12"/>
  <c r="E214" i="12"/>
  <c r="O216" i="15"/>
  <c r="F214" i="12"/>
  <c r="G214" i="12"/>
  <c r="H214" i="12"/>
  <c r="B215" i="12"/>
  <c r="C215" i="12"/>
  <c r="D215" i="12"/>
  <c r="E215" i="12"/>
  <c r="O217" i="15"/>
  <c r="F215" i="12"/>
  <c r="G215" i="12"/>
  <c r="H215" i="12"/>
  <c r="B216" i="12"/>
  <c r="C216" i="12"/>
  <c r="D216" i="12"/>
  <c r="E216" i="12"/>
  <c r="O218" i="15"/>
  <c r="F216" i="12"/>
  <c r="G216" i="12"/>
  <c r="H216" i="12"/>
  <c r="B217" i="12"/>
  <c r="C217" i="12"/>
  <c r="D217" i="12"/>
  <c r="E217" i="12"/>
  <c r="O219" i="15"/>
  <c r="F217" i="12"/>
  <c r="G217" i="12"/>
  <c r="H217" i="12"/>
  <c r="B218" i="12"/>
  <c r="C218" i="12"/>
  <c r="D218" i="12"/>
  <c r="E218" i="12"/>
  <c r="O220" i="15"/>
  <c r="F218" i="12"/>
  <c r="G218" i="12"/>
  <c r="H218" i="12"/>
  <c r="B219" i="12"/>
  <c r="C219" i="12"/>
  <c r="D219" i="12"/>
  <c r="E219" i="12"/>
  <c r="O221" i="15"/>
  <c r="F219" i="12"/>
  <c r="G219" i="12"/>
  <c r="H219" i="12"/>
  <c r="B220" i="12"/>
  <c r="C220" i="12"/>
  <c r="D220" i="12"/>
  <c r="E220" i="12"/>
  <c r="O222" i="15"/>
  <c r="F220" i="12"/>
  <c r="G220" i="12"/>
  <c r="H220" i="12"/>
  <c r="B221" i="12"/>
  <c r="C221" i="12"/>
  <c r="D221" i="12"/>
  <c r="E221" i="12"/>
  <c r="O223" i="15"/>
  <c r="F221" i="12"/>
  <c r="G221" i="12"/>
  <c r="H221" i="12"/>
  <c r="B222" i="12"/>
  <c r="C222" i="12"/>
  <c r="D222" i="12"/>
  <c r="E222" i="12"/>
  <c r="O224" i="15"/>
  <c r="F222" i="12"/>
  <c r="G222" i="12"/>
  <c r="H222" i="12"/>
  <c r="B223" i="12"/>
  <c r="C223" i="12"/>
  <c r="D223" i="12"/>
  <c r="E223" i="12"/>
  <c r="O225" i="15"/>
  <c r="F223" i="12"/>
  <c r="G223" i="12"/>
  <c r="H223" i="12"/>
  <c r="B224" i="12"/>
  <c r="C224" i="12"/>
  <c r="D224" i="12"/>
  <c r="E224" i="12"/>
  <c r="O226" i="15"/>
  <c r="F224" i="12"/>
  <c r="G224" i="12"/>
  <c r="H224" i="12"/>
  <c r="B225" i="12"/>
  <c r="C225" i="12"/>
  <c r="D225" i="12"/>
  <c r="E225" i="12"/>
  <c r="O227" i="15"/>
  <c r="F225" i="12"/>
  <c r="G225" i="12"/>
  <c r="H225" i="12"/>
  <c r="B226" i="12"/>
  <c r="C226" i="12"/>
  <c r="D226" i="12"/>
  <c r="E226" i="12"/>
  <c r="O228" i="15"/>
  <c r="F226" i="12"/>
  <c r="G226" i="12"/>
  <c r="H226" i="12"/>
  <c r="B227" i="12"/>
  <c r="C227" i="12"/>
  <c r="D227" i="12"/>
  <c r="E227" i="12"/>
  <c r="O229" i="15"/>
  <c r="F227" i="12"/>
  <c r="G227" i="12"/>
  <c r="H227" i="12"/>
  <c r="B228" i="12"/>
  <c r="C228" i="12"/>
  <c r="D228" i="12"/>
  <c r="E228" i="12"/>
  <c r="O230" i="15"/>
  <c r="F228" i="12"/>
  <c r="G228" i="12"/>
  <c r="H228" i="12"/>
  <c r="B229" i="12"/>
  <c r="C229" i="12"/>
  <c r="D229" i="12"/>
  <c r="E229" i="12"/>
  <c r="O231" i="15"/>
  <c r="F229" i="12"/>
  <c r="G229" i="12"/>
  <c r="H229" i="12"/>
  <c r="B230" i="12"/>
  <c r="C230" i="12"/>
  <c r="D230" i="12"/>
  <c r="E230" i="12"/>
  <c r="O232" i="15"/>
  <c r="F230" i="12"/>
  <c r="G230" i="12"/>
  <c r="H230" i="12"/>
  <c r="B231" i="12"/>
  <c r="C231" i="12"/>
  <c r="D231" i="12"/>
  <c r="E231" i="12"/>
  <c r="O233" i="15"/>
  <c r="F231" i="12"/>
  <c r="G231" i="12"/>
  <c r="H231" i="12"/>
  <c r="B232" i="12"/>
  <c r="C232" i="12"/>
  <c r="D232" i="12"/>
  <c r="E232" i="12"/>
  <c r="O234" i="15"/>
  <c r="F232" i="12"/>
  <c r="G232" i="12"/>
  <c r="H232" i="12"/>
  <c r="B233" i="12"/>
  <c r="C233" i="12"/>
  <c r="D233" i="12"/>
  <c r="E233" i="12"/>
  <c r="O235" i="15"/>
  <c r="F233" i="12"/>
  <c r="G233" i="12"/>
  <c r="H233" i="12"/>
  <c r="B234" i="12"/>
  <c r="C234" i="12"/>
  <c r="D234" i="12"/>
  <c r="E234" i="12"/>
  <c r="O236" i="15"/>
  <c r="F234" i="12"/>
  <c r="G234" i="12"/>
  <c r="H234" i="12"/>
  <c r="B235" i="12"/>
  <c r="C235" i="12"/>
  <c r="D235" i="12"/>
  <c r="E235" i="12"/>
  <c r="O237" i="15"/>
  <c r="F235" i="12"/>
  <c r="G235" i="12"/>
  <c r="H235" i="12"/>
  <c r="B236" i="12"/>
  <c r="C236" i="12"/>
  <c r="D236" i="12"/>
  <c r="E236" i="12"/>
  <c r="O238" i="15"/>
  <c r="F236" i="12"/>
  <c r="G236" i="12"/>
  <c r="H236" i="12"/>
  <c r="B237" i="12"/>
  <c r="C237" i="12"/>
  <c r="D237" i="12"/>
  <c r="E237" i="12"/>
  <c r="O239" i="15"/>
  <c r="F237" i="12"/>
  <c r="G237" i="12"/>
  <c r="H237" i="12"/>
  <c r="B238" i="12"/>
  <c r="C238" i="12"/>
  <c r="D238" i="12"/>
  <c r="E238" i="12"/>
  <c r="O240" i="15"/>
  <c r="F238" i="12"/>
  <c r="G238" i="12"/>
  <c r="H238" i="12"/>
  <c r="B239" i="12"/>
  <c r="C239" i="12"/>
  <c r="D239" i="12"/>
  <c r="E239" i="12"/>
  <c r="O241" i="15"/>
  <c r="F239" i="12"/>
  <c r="G239" i="12"/>
  <c r="H239" i="12"/>
  <c r="B240" i="12"/>
  <c r="C240" i="12"/>
  <c r="D240" i="12"/>
  <c r="E240" i="12"/>
  <c r="O242" i="15"/>
  <c r="F240" i="12"/>
  <c r="G240" i="12"/>
  <c r="H240" i="12"/>
  <c r="B241" i="12"/>
  <c r="C241" i="12"/>
  <c r="D241" i="12"/>
  <c r="E241" i="12"/>
  <c r="O243" i="15"/>
  <c r="F241" i="12"/>
  <c r="G241" i="12"/>
  <c r="H241" i="12"/>
  <c r="B242" i="12"/>
  <c r="C242" i="12"/>
  <c r="D242" i="12"/>
  <c r="E242" i="12"/>
  <c r="O244" i="15"/>
  <c r="F242" i="12"/>
  <c r="G242" i="12"/>
  <c r="H242" i="12"/>
  <c r="B243" i="12"/>
  <c r="C243" i="12"/>
  <c r="D243" i="12"/>
  <c r="E243" i="12"/>
  <c r="O245" i="15"/>
  <c r="F243" i="12"/>
  <c r="G243" i="12"/>
  <c r="H243" i="12"/>
  <c r="B244" i="12"/>
  <c r="C244" i="12"/>
  <c r="D244" i="12"/>
  <c r="E244" i="12"/>
  <c r="O246" i="15"/>
  <c r="F244" i="12"/>
  <c r="G244" i="12"/>
  <c r="H244" i="12"/>
  <c r="B245" i="12"/>
  <c r="C245" i="12"/>
  <c r="D245" i="12"/>
  <c r="E245" i="12"/>
  <c r="O247" i="15"/>
  <c r="F245" i="12"/>
  <c r="G245" i="12"/>
  <c r="H245" i="12"/>
  <c r="B246" i="12"/>
  <c r="C246" i="12"/>
  <c r="D246" i="12"/>
  <c r="E246" i="12"/>
  <c r="O248" i="15"/>
  <c r="F246" i="12"/>
  <c r="G246" i="12"/>
  <c r="H246" i="12"/>
  <c r="B247" i="12"/>
  <c r="C247" i="12"/>
  <c r="D247" i="12"/>
  <c r="E247" i="12"/>
  <c r="O249" i="15"/>
  <c r="F247" i="12"/>
  <c r="G247" i="12"/>
  <c r="H247" i="12"/>
  <c r="B248" i="12"/>
  <c r="C248" i="12"/>
  <c r="D248" i="12"/>
  <c r="E248" i="12"/>
  <c r="O250" i="15"/>
  <c r="F248" i="12"/>
  <c r="G248" i="12"/>
  <c r="H248" i="12"/>
  <c r="B249" i="12"/>
  <c r="C249" i="12"/>
  <c r="D249" i="12"/>
  <c r="E249" i="12"/>
  <c r="O251" i="15"/>
  <c r="F249" i="12"/>
  <c r="G249" i="12"/>
  <c r="H249" i="12"/>
  <c r="B250" i="12"/>
  <c r="C250" i="12"/>
  <c r="D250" i="12"/>
  <c r="E250" i="12"/>
  <c r="O252" i="15"/>
  <c r="F250" i="12"/>
  <c r="G250" i="12"/>
  <c r="H250" i="12"/>
  <c r="B251" i="12"/>
  <c r="C251" i="12"/>
  <c r="D251" i="12"/>
  <c r="E251" i="12"/>
  <c r="O253" i="15"/>
  <c r="F251" i="12"/>
  <c r="G251" i="12"/>
  <c r="H251" i="12"/>
  <c r="B252" i="12"/>
  <c r="C252" i="12"/>
  <c r="D252" i="12"/>
  <c r="E252" i="12"/>
  <c r="O254" i="15"/>
  <c r="F252" i="12"/>
  <c r="G252" i="12"/>
  <c r="H252" i="12"/>
  <c r="B253" i="12"/>
  <c r="C253" i="12"/>
  <c r="D253" i="12"/>
  <c r="E253" i="12"/>
  <c r="O255" i="15"/>
  <c r="F253" i="12"/>
  <c r="G253" i="12"/>
  <c r="H253" i="12"/>
  <c r="B254" i="12"/>
  <c r="C254" i="12"/>
  <c r="D254" i="12"/>
  <c r="E254" i="12"/>
  <c r="O256" i="15"/>
  <c r="F254" i="12"/>
  <c r="G254" i="12"/>
  <c r="H254" i="12"/>
  <c r="B255" i="12"/>
  <c r="C255" i="12"/>
  <c r="D255" i="12"/>
  <c r="E255" i="12"/>
  <c r="O257" i="15"/>
  <c r="F255" i="12"/>
  <c r="G255" i="12"/>
  <c r="H255" i="12"/>
  <c r="B256" i="12"/>
  <c r="C256" i="12"/>
  <c r="D256" i="12"/>
  <c r="E256" i="12"/>
  <c r="O258" i="15"/>
  <c r="F256" i="12"/>
  <c r="G256" i="12"/>
  <c r="H256" i="12"/>
  <c r="B257" i="12"/>
  <c r="C257" i="12"/>
  <c r="D257" i="12"/>
  <c r="E257" i="12"/>
  <c r="O259" i="15"/>
  <c r="F257" i="12"/>
  <c r="G257" i="12"/>
  <c r="H257" i="12"/>
  <c r="B258" i="12"/>
  <c r="C258" i="12"/>
  <c r="D258" i="12"/>
  <c r="E258" i="12"/>
  <c r="O260" i="15"/>
  <c r="F258" i="12"/>
  <c r="G258" i="12"/>
  <c r="H258" i="12"/>
  <c r="B259" i="12"/>
  <c r="C259" i="12"/>
  <c r="D259" i="12"/>
  <c r="E259" i="12"/>
  <c r="O261" i="15"/>
  <c r="F259" i="12"/>
  <c r="G259" i="12"/>
  <c r="H259" i="12"/>
  <c r="B260" i="12"/>
  <c r="C260" i="12"/>
  <c r="D260" i="12"/>
  <c r="E260" i="12"/>
  <c r="O262" i="15"/>
  <c r="F260" i="12"/>
  <c r="G260" i="12"/>
  <c r="H260" i="12"/>
  <c r="B261" i="12"/>
  <c r="C261" i="12"/>
  <c r="D261" i="12"/>
  <c r="E261" i="12"/>
  <c r="O263" i="15"/>
  <c r="F261" i="12"/>
  <c r="G261" i="12"/>
  <c r="H261" i="12"/>
  <c r="B262" i="12"/>
  <c r="C262" i="12"/>
  <c r="D262" i="12"/>
  <c r="E262" i="12"/>
  <c r="O264" i="15"/>
  <c r="F262" i="12"/>
  <c r="G262" i="12"/>
  <c r="H262" i="12"/>
  <c r="B263" i="12"/>
  <c r="C263" i="12"/>
  <c r="D263" i="12"/>
  <c r="E263" i="12"/>
  <c r="O265" i="15"/>
  <c r="F263" i="12"/>
  <c r="G263" i="12"/>
  <c r="H263" i="12"/>
  <c r="B264" i="12"/>
  <c r="C264" i="12"/>
  <c r="D264" i="12"/>
  <c r="E264" i="12"/>
  <c r="O266" i="15"/>
  <c r="F264" i="12"/>
  <c r="G264" i="12"/>
  <c r="H264" i="12"/>
  <c r="B265" i="12"/>
  <c r="C265" i="12"/>
  <c r="D265" i="12"/>
  <c r="E265" i="12"/>
  <c r="O267" i="15"/>
  <c r="F265" i="12"/>
  <c r="G265" i="12"/>
  <c r="H265" i="12"/>
  <c r="B266" i="12"/>
  <c r="C266" i="12"/>
  <c r="D266" i="12"/>
  <c r="E266" i="12"/>
  <c r="O268" i="15"/>
  <c r="F266" i="12"/>
  <c r="G266" i="12"/>
  <c r="H266" i="12"/>
  <c r="B267" i="12"/>
  <c r="C267" i="12"/>
  <c r="D267" i="12"/>
  <c r="E267" i="12"/>
  <c r="O269" i="15"/>
  <c r="F267" i="12"/>
  <c r="G267" i="12"/>
  <c r="H267" i="12"/>
  <c r="B268" i="12"/>
  <c r="C268" i="12"/>
  <c r="D268" i="12"/>
  <c r="E268" i="12"/>
  <c r="O270" i="15"/>
  <c r="F268" i="12"/>
  <c r="G268" i="12"/>
  <c r="H268" i="12"/>
  <c r="B269" i="12"/>
  <c r="C269" i="12"/>
  <c r="D269" i="12"/>
  <c r="E269" i="12"/>
  <c r="O271" i="15"/>
  <c r="F269" i="12"/>
  <c r="G269" i="12"/>
  <c r="H269" i="12"/>
  <c r="B270" i="12"/>
  <c r="C270" i="12"/>
  <c r="D270" i="12"/>
  <c r="E270" i="12"/>
  <c r="O272" i="15"/>
  <c r="F270" i="12"/>
  <c r="G270" i="12"/>
  <c r="H270" i="12"/>
  <c r="B271" i="12"/>
  <c r="C271" i="12"/>
  <c r="D271" i="12"/>
  <c r="E271" i="12"/>
  <c r="O273" i="15"/>
  <c r="F271" i="12"/>
  <c r="G271" i="12"/>
  <c r="H271" i="12"/>
  <c r="B272" i="12"/>
  <c r="C272" i="12"/>
  <c r="D272" i="12"/>
  <c r="E272" i="12"/>
  <c r="O274" i="15"/>
  <c r="F272" i="12"/>
  <c r="G272" i="12"/>
  <c r="H272" i="12"/>
  <c r="B273" i="12"/>
  <c r="C273" i="12"/>
  <c r="D273" i="12"/>
  <c r="E273" i="12"/>
  <c r="O275" i="15"/>
  <c r="F273" i="12"/>
  <c r="G273" i="12"/>
  <c r="H273" i="12"/>
  <c r="B274" i="12"/>
  <c r="C274" i="12"/>
  <c r="D274" i="12"/>
  <c r="E274" i="12"/>
  <c r="O276" i="15"/>
  <c r="F274" i="12"/>
  <c r="G274" i="12"/>
  <c r="H274" i="12"/>
  <c r="B275" i="12"/>
  <c r="C275" i="12"/>
  <c r="D275" i="12"/>
  <c r="E275" i="12"/>
  <c r="O277" i="15"/>
  <c r="F275" i="12"/>
  <c r="G275" i="12"/>
  <c r="H275" i="12"/>
  <c r="B276" i="12"/>
  <c r="C276" i="12"/>
  <c r="D276" i="12"/>
  <c r="E276" i="12"/>
  <c r="O278" i="15"/>
  <c r="F276" i="12"/>
  <c r="G276" i="12"/>
  <c r="H276" i="12"/>
  <c r="B277" i="12"/>
  <c r="C277" i="12"/>
  <c r="D277" i="12"/>
  <c r="E277" i="12"/>
  <c r="O279" i="15"/>
  <c r="F277" i="12"/>
  <c r="G277" i="12"/>
  <c r="H277" i="12"/>
  <c r="B278" i="12"/>
  <c r="C278" i="12"/>
  <c r="D278" i="12"/>
  <c r="E278" i="12"/>
  <c r="O280" i="15"/>
  <c r="F278" i="12"/>
  <c r="G278" i="12"/>
  <c r="H278" i="12"/>
  <c r="B279" i="12"/>
  <c r="C279" i="12"/>
  <c r="D279" i="12"/>
  <c r="E279" i="12"/>
  <c r="O281" i="15"/>
  <c r="F279" i="12"/>
  <c r="G279" i="12"/>
  <c r="H279" i="12"/>
  <c r="B280" i="12"/>
  <c r="C280" i="12"/>
  <c r="D280" i="12"/>
  <c r="E280" i="12"/>
  <c r="O282" i="15"/>
  <c r="F280" i="12"/>
  <c r="G280" i="12"/>
  <c r="H280" i="12"/>
  <c r="B281" i="12"/>
  <c r="C281" i="12"/>
  <c r="D281" i="12"/>
  <c r="E281" i="12"/>
  <c r="O283" i="15"/>
  <c r="F281" i="12"/>
  <c r="G281" i="12"/>
  <c r="H281" i="12"/>
  <c r="B282" i="12"/>
  <c r="C282" i="12"/>
  <c r="D282" i="12"/>
  <c r="E282" i="12"/>
  <c r="O284" i="15"/>
  <c r="F282" i="12"/>
  <c r="G282" i="12"/>
  <c r="H282" i="12"/>
  <c r="B283" i="12"/>
  <c r="C283" i="12"/>
  <c r="D283" i="12"/>
  <c r="E283" i="12"/>
  <c r="O285" i="15"/>
  <c r="F283" i="12"/>
  <c r="G283" i="12"/>
  <c r="H283" i="12"/>
  <c r="B284" i="12"/>
  <c r="C284" i="12"/>
  <c r="D284" i="12"/>
  <c r="E284" i="12"/>
  <c r="O286" i="15"/>
  <c r="F284" i="12"/>
  <c r="G284" i="12"/>
  <c r="H284" i="12"/>
  <c r="B285" i="12"/>
  <c r="C285" i="12"/>
  <c r="D285" i="12"/>
  <c r="E285" i="12"/>
  <c r="O287" i="15"/>
  <c r="F285" i="12"/>
  <c r="G285" i="12"/>
  <c r="H285" i="12"/>
  <c r="B286" i="12"/>
  <c r="C286" i="12"/>
  <c r="D286" i="12"/>
  <c r="E286" i="12"/>
  <c r="O288" i="15"/>
  <c r="F286" i="12"/>
  <c r="G286" i="12"/>
  <c r="H286" i="12"/>
  <c r="B287" i="12"/>
  <c r="C287" i="12"/>
  <c r="D287" i="12"/>
  <c r="E287" i="12"/>
  <c r="O289" i="15"/>
  <c r="F287" i="12"/>
  <c r="G287" i="12"/>
  <c r="H287" i="12"/>
  <c r="B288" i="12"/>
  <c r="C288" i="12"/>
  <c r="D288" i="12"/>
  <c r="E288" i="12"/>
  <c r="O290" i="15"/>
  <c r="F288" i="12"/>
  <c r="G288" i="12"/>
  <c r="H288" i="12"/>
  <c r="B289" i="12"/>
  <c r="C289" i="12"/>
  <c r="D289" i="12"/>
  <c r="E289" i="12"/>
  <c r="O291" i="15"/>
  <c r="F289" i="12"/>
  <c r="G289" i="12"/>
  <c r="H289" i="12"/>
  <c r="B290" i="12"/>
  <c r="C290" i="12"/>
  <c r="D290" i="12"/>
  <c r="E290" i="12"/>
  <c r="O292" i="15"/>
  <c r="F290" i="12"/>
  <c r="G290" i="12"/>
  <c r="H290" i="12"/>
  <c r="B291" i="12"/>
  <c r="C291" i="12"/>
  <c r="D291" i="12"/>
  <c r="E291" i="12"/>
  <c r="O293" i="15"/>
  <c r="F291" i="12"/>
  <c r="G291" i="12"/>
  <c r="H291" i="12"/>
  <c r="B292" i="12"/>
  <c r="C292" i="12"/>
  <c r="D292" i="12"/>
  <c r="E292" i="12"/>
  <c r="O294" i="15"/>
  <c r="F292" i="12"/>
  <c r="G292" i="12"/>
  <c r="H292" i="12"/>
  <c r="B293" i="12"/>
  <c r="C293" i="12"/>
  <c r="D293" i="12"/>
  <c r="E293" i="12"/>
  <c r="O295" i="15"/>
  <c r="F293" i="12"/>
  <c r="G293" i="12"/>
  <c r="H293" i="12"/>
  <c r="B294" i="12"/>
  <c r="C294" i="12"/>
  <c r="D294" i="12"/>
  <c r="E294" i="12"/>
  <c r="O296" i="15"/>
  <c r="F294" i="12"/>
  <c r="G294" i="12"/>
  <c r="H294" i="12"/>
  <c r="B295" i="12"/>
  <c r="C295" i="12"/>
  <c r="D295" i="12"/>
  <c r="E295" i="12"/>
  <c r="O297" i="15"/>
  <c r="F295" i="12"/>
  <c r="G295" i="12"/>
  <c r="H295" i="12"/>
  <c r="B296" i="12"/>
  <c r="C296" i="12"/>
  <c r="D296" i="12"/>
  <c r="E296" i="12"/>
  <c r="O298" i="15"/>
  <c r="F296" i="12"/>
  <c r="G296" i="12"/>
  <c r="H296" i="12"/>
  <c r="B297" i="12"/>
  <c r="C297" i="12"/>
  <c r="D297" i="12"/>
  <c r="E297" i="12"/>
  <c r="O299" i="15"/>
  <c r="F297" i="12"/>
  <c r="G297" i="12"/>
  <c r="H297" i="12"/>
  <c r="B298" i="12"/>
  <c r="C298" i="12"/>
  <c r="D298" i="12"/>
  <c r="E298" i="12"/>
  <c r="O300" i="15"/>
  <c r="F298" i="12"/>
  <c r="G298" i="12"/>
  <c r="H298" i="12"/>
  <c r="B299" i="12"/>
  <c r="C299" i="12"/>
  <c r="D299" i="12"/>
  <c r="E299" i="12"/>
  <c r="O301" i="15"/>
  <c r="F299" i="12"/>
  <c r="G299" i="12"/>
  <c r="H299" i="12"/>
  <c r="B300" i="12"/>
  <c r="C300" i="12"/>
  <c r="D300" i="12"/>
  <c r="E300" i="12"/>
  <c r="O302" i="15"/>
  <c r="F300" i="12"/>
  <c r="G300" i="12"/>
  <c r="H300" i="12"/>
  <c r="B301" i="12"/>
  <c r="C301" i="12"/>
  <c r="D301" i="12"/>
  <c r="E301" i="12"/>
  <c r="O303" i="15"/>
  <c r="F301" i="12"/>
  <c r="G301" i="12"/>
  <c r="H301" i="12"/>
  <c r="B302" i="12"/>
  <c r="C302" i="12"/>
  <c r="D302" i="12"/>
  <c r="E302" i="12"/>
  <c r="O304" i="15"/>
  <c r="F302" i="12"/>
  <c r="G302" i="12"/>
  <c r="H302" i="12"/>
  <c r="B303" i="12"/>
  <c r="C303" i="12"/>
  <c r="D303" i="12"/>
  <c r="E303" i="12"/>
  <c r="O305" i="15"/>
  <c r="F303" i="12"/>
  <c r="G303" i="12"/>
  <c r="H303" i="12"/>
  <c r="B304" i="12"/>
  <c r="C304" i="12"/>
  <c r="D304" i="12"/>
  <c r="E304" i="12"/>
  <c r="O306" i="15"/>
  <c r="F304" i="12"/>
  <c r="G304" i="12"/>
  <c r="H304" i="12"/>
  <c r="B305" i="12"/>
  <c r="C305" i="12"/>
  <c r="D305" i="12"/>
  <c r="E305" i="12"/>
  <c r="O307" i="15"/>
  <c r="F305" i="12"/>
  <c r="G305" i="12"/>
  <c r="H305" i="12"/>
  <c r="B306" i="12"/>
  <c r="C306" i="12"/>
  <c r="D306" i="12"/>
  <c r="E306" i="12"/>
  <c r="O308" i="15"/>
  <c r="F306" i="12"/>
  <c r="G306" i="12"/>
  <c r="H306" i="12"/>
  <c r="B307" i="12"/>
  <c r="C307" i="12"/>
  <c r="D307" i="12"/>
  <c r="E307" i="12"/>
  <c r="O309" i="15"/>
  <c r="F307" i="12"/>
  <c r="G307" i="12"/>
  <c r="H307" i="12"/>
  <c r="B308" i="12"/>
  <c r="C308" i="12"/>
  <c r="D308" i="12"/>
  <c r="E308" i="12"/>
  <c r="O310" i="15"/>
  <c r="F308" i="12"/>
  <c r="G308" i="12"/>
  <c r="H308" i="12"/>
  <c r="B309" i="12"/>
  <c r="C309" i="12"/>
  <c r="D309" i="12"/>
  <c r="E309" i="12"/>
  <c r="O311" i="15"/>
  <c r="F309" i="12"/>
  <c r="G309" i="12"/>
  <c r="H309" i="12"/>
  <c r="B310" i="12"/>
  <c r="C310" i="12"/>
  <c r="D310" i="12"/>
  <c r="E310" i="12"/>
  <c r="O312" i="15"/>
  <c r="F310" i="12"/>
  <c r="G310" i="12"/>
  <c r="H310" i="12"/>
  <c r="B311" i="12"/>
  <c r="C311" i="12"/>
  <c r="D311" i="12"/>
  <c r="E311" i="12"/>
  <c r="O313" i="15"/>
  <c r="F311" i="12"/>
  <c r="G311" i="12"/>
  <c r="H311" i="12"/>
  <c r="B312" i="12"/>
  <c r="C312" i="12"/>
  <c r="D312" i="12"/>
  <c r="E312" i="12"/>
  <c r="O314" i="15"/>
  <c r="F312" i="12"/>
  <c r="G312" i="12"/>
  <c r="H312" i="12"/>
  <c r="B313" i="12"/>
  <c r="C313" i="12"/>
  <c r="D313" i="12"/>
  <c r="E313" i="12"/>
  <c r="O315" i="15"/>
  <c r="F313" i="12"/>
  <c r="G313" i="12"/>
  <c r="H313" i="12"/>
  <c r="B314" i="12"/>
  <c r="C314" i="12"/>
  <c r="D314" i="12"/>
  <c r="E314" i="12"/>
  <c r="O316" i="15"/>
  <c r="F314" i="12"/>
  <c r="G314" i="12"/>
  <c r="H314" i="12"/>
  <c r="B315" i="12"/>
  <c r="C315" i="12"/>
  <c r="D315" i="12"/>
  <c r="E315" i="12"/>
  <c r="O317" i="15"/>
  <c r="F315" i="12"/>
  <c r="G315" i="12"/>
  <c r="H315" i="12"/>
  <c r="B316" i="12"/>
  <c r="C316" i="12"/>
  <c r="D316" i="12"/>
  <c r="E316" i="12"/>
  <c r="O318" i="15"/>
  <c r="F316" i="12"/>
  <c r="G316" i="12"/>
  <c r="H316" i="12"/>
  <c r="B317" i="12"/>
  <c r="C317" i="12"/>
  <c r="D317" i="12"/>
  <c r="E317" i="12"/>
  <c r="O319" i="15"/>
  <c r="F317" i="12"/>
  <c r="G317" i="12"/>
  <c r="H317" i="12"/>
  <c r="B318" i="12"/>
  <c r="C318" i="12"/>
  <c r="D318" i="12"/>
  <c r="E318" i="12"/>
  <c r="O320" i="15"/>
  <c r="F318" i="12"/>
  <c r="G318" i="12"/>
  <c r="H318" i="12"/>
  <c r="B319" i="12"/>
  <c r="C319" i="12"/>
  <c r="D319" i="12"/>
  <c r="E319" i="12"/>
  <c r="O321" i="15"/>
  <c r="F319" i="12"/>
  <c r="G319" i="12"/>
  <c r="H319" i="12"/>
  <c r="B320" i="12"/>
  <c r="C320" i="12"/>
  <c r="D320" i="12"/>
  <c r="E320" i="12"/>
  <c r="O322" i="15"/>
  <c r="F320" i="12"/>
  <c r="G320" i="12"/>
  <c r="H320" i="12"/>
  <c r="B321" i="12"/>
  <c r="C321" i="12"/>
  <c r="D321" i="12"/>
  <c r="E321" i="12"/>
  <c r="O323" i="15"/>
  <c r="F321" i="12"/>
  <c r="G321" i="12"/>
  <c r="H321" i="12"/>
  <c r="B322" i="12"/>
  <c r="C322" i="12"/>
  <c r="D322" i="12"/>
  <c r="E322" i="12"/>
  <c r="O324" i="15"/>
  <c r="F322" i="12"/>
  <c r="G322" i="12"/>
  <c r="H322" i="12"/>
  <c r="B323" i="12"/>
  <c r="C323" i="12"/>
  <c r="D323" i="12"/>
  <c r="E323" i="12"/>
  <c r="O325" i="15"/>
  <c r="F323" i="12"/>
  <c r="G323" i="12"/>
  <c r="H323" i="12"/>
  <c r="B324" i="12"/>
  <c r="C324" i="12"/>
  <c r="D324" i="12"/>
  <c r="E324" i="12"/>
  <c r="O326" i="15"/>
  <c r="F324" i="12"/>
  <c r="G324" i="12"/>
  <c r="H324" i="12"/>
  <c r="B325" i="12"/>
  <c r="C325" i="12"/>
  <c r="D325" i="12"/>
  <c r="E325" i="12"/>
  <c r="O327" i="15"/>
  <c r="F325" i="12"/>
  <c r="G325" i="12"/>
  <c r="H325" i="12"/>
  <c r="B326" i="12"/>
  <c r="C326" i="12"/>
  <c r="D326" i="12"/>
  <c r="E326" i="12"/>
  <c r="O328" i="15"/>
  <c r="F326" i="12"/>
  <c r="G326" i="12"/>
  <c r="H326" i="12"/>
  <c r="B327" i="12"/>
  <c r="C327" i="12"/>
  <c r="D327" i="12"/>
  <c r="E327" i="12"/>
  <c r="O329" i="15"/>
  <c r="F327" i="12"/>
  <c r="G327" i="12"/>
  <c r="H327" i="12"/>
  <c r="B328" i="12"/>
  <c r="C328" i="12"/>
  <c r="D328" i="12"/>
  <c r="E328" i="12"/>
  <c r="O330" i="15"/>
  <c r="F328" i="12"/>
  <c r="G328" i="12"/>
  <c r="H328" i="12"/>
  <c r="B329" i="12"/>
  <c r="C329" i="12"/>
  <c r="D329" i="12"/>
  <c r="E329" i="12"/>
  <c r="O331" i="15"/>
  <c r="F329" i="12"/>
  <c r="G329" i="12"/>
  <c r="H329" i="12"/>
  <c r="B330" i="12"/>
  <c r="C330" i="12"/>
  <c r="D330" i="12"/>
  <c r="E330" i="12"/>
  <c r="O332" i="15"/>
  <c r="F330" i="12"/>
  <c r="G330" i="12"/>
  <c r="H330" i="12"/>
  <c r="B331" i="12"/>
  <c r="C331" i="12"/>
  <c r="D331" i="12"/>
  <c r="E331" i="12"/>
  <c r="O333" i="15"/>
  <c r="F331" i="12"/>
  <c r="G331" i="12"/>
  <c r="H331" i="12"/>
  <c r="B332" i="12"/>
  <c r="C332" i="12"/>
  <c r="D332" i="12"/>
  <c r="E332" i="12"/>
  <c r="O334" i="15"/>
  <c r="F332" i="12"/>
  <c r="G332" i="12"/>
  <c r="H332" i="12"/>
  <c r="B333" i="12"/>
  <c r="C333" i="12"/>
  <c r="D333" i="12"/>
  <c r="E333" i="12"/>
  <c r="O335" i="15"/>
  <c r="F333" i="12"/>
  <c r="G333" i="12"/>
  <c r="H333" i="12"/>
  <c r="B334" i="12"/>
  <c r="C334" i="12"/>
  <c r="D334" i="12"/>
  <c r="E334" i="12"/>
  <c r="O336" i="15"/>
  <c r="F334" i="12"/>
  <c r="G334" i="12"/>
  <c r="H334" i="12"/>
  <c r="B335" i="12"/>
  <c r="C335" i="12"/>
  <c r="D335" i="12"/>
  <c r="E335" i="12"/>
  <c r="O337" i="15"/>
  <c r="F335" i="12"/>
  <c r="G335" i="12"/>
  <c r="H335" i="12"/>
  <c r="B336" i="12"/>
  <c r="C336" i="12"/>
  <c r="D336" i="12"/>
  <c r="E336" i="12"/>
  <c r="O338" i="15"/>
  <c r="F336" i="12"/>
  <c r="G336" i="12"/>
  <c r="H336" i="12"/>
  <c r="B337" i="12"/>
  <c r="C337" i="12"/>
  <c r="D337" i="12"/>
  <c r="E337" i="12"/>
  <c r="O339" i="15"/>
  <c r="F337" i="12"/>
  <c r="G337" i="12"/>
  <c r="H337" i="12"/>
  <c r="B338" i="12"/>
  <c r="C338" i="12"/>
  <c r="D338" i="12"/>
  <c r="E338" i="12"/>
  <c r="O340" i="15"/>
  <c r="F338" i="12"/>
  <c r="G338" i="12"/>
  <c r="H338" i="12"/>
  <c r="B339" i="12"/>
  <c r="C339" i="12"/>
  <c r="D339" i="12"/>
  <c r="E339" i="12"/>
  <c r="O341" i="15"/>
  <c r="F339" i="12"/>
  <c r="G339" i="12"/>
  <c r="H339" i="12"/>
  <c r="B340" i="12"/>
  <c r="C340" i="12"/>
  <c r="D340" i="12"/>
  <c r="E340" i="12"/>
  <c r="O342" i="15"/>
  <c r="F340" i="12"/>
  <c r="G340" i="12"/>
  <c r="H340" i="12"/>
  <c r="B341" i="12"/>
  <c r="C341" i="12"/>
  <c r="D341" i="12"/>
  <c r="E341" i="12"/>
  <c r="O343" i="15"/>
  <c r="F341" i="12"/>
  <c r="G341" i="12"/>
  <c r="H341" i="12"/>
  <c r="B342" i="12"/>
  <c r="C342" i="12"/>
  <c r="D342" i="12"/>
  <c r="E342" i="12"/>
  <c r="O344" i="15"/>
  <c r="F342" i="12"/>
  <c r="G342" i="12"/>
  <c r="H342" i="12"/>
  <c r="B343" i="12"/>
  <c r="C343" i="12"/>
  <c r="D343" i="12"/>
  <c r="E343" i="12"/>
  <c r="O345" i="15"/>
  <c r="F343" i="12"/>
  <c r="G343" i="12"/>
  <c r="H343" i="12"/>
  <c r="B344" i="12"/>
  <c r="C344" i="12"/>
  <c r="D344" i="12"/>
  <c r="E344" i="12"/>
  <c r="O346" i="15"/>
  <c r="F344" i="12"/>
  <c r="G344" i="12"/>
  <c r="H344" i="12"/>
  <c r="B345" i="12"/>
  <c r="C345" i="12"/>
  <c r="D345" i="12"/>
  <c r="E345" i="12"/>
  <c r="O347" i="15"/>
  <c r="F345" i="12"/>
  <c r="G345" i="12"/>
  <c r="H345" i="12"/>
  <c r="B346" i="12"/>
  <c r="C346" i="12"/>
  <c r="D346" i="12"/>
  <c r="E346" i="12"/>
  <c r="O348" i="15"/>
  <c r="F346" i="12"/>
  <c r="G346" i="12"/>
  <c r="H346" i="12"/>
  <c r="B347" i="12"/>
  <c r="C347" i="12"/>
  <c r="D347" i="12"/>
  <c r="E347" i="12"/>
  <c r="O349" i="15"/>
  <c r="F347" i="12"/>
  <c r="G347" i="12"/>
  <c r="H347" i="12"/>
  <c r="B348" i="12"/>
  <c r="C348" i="12"/>
  <c r="D348" i="12"/>
  <c r="E348" i="12"/>
  <c r="O350" i="15"/>
  <c r="F348" i="12"/>
  <c r="G348" i="12"/>
  <c r="H348" i="12"/>
  <c r="B349" i="12"/>
  <c r="C349" i="12"/>
  <c r="D349" i="12"/>
  <c r="E349" i="12"/>
  <c r="O351" i="15"/>
  <c r="F349" i="12"/>
  <c r="G349" i="12"/>
  <c r="H349" i="12"/>
  <c r="B350" i="12"/>
  <c r="C350" i="12"/>
  <c r="D350" i="12"/>
  <c r="E350" i="12"/>
  <c r="O352" i="15"/>
  <c r="F350" i="12"/>
  <c r="G350" i="12"/>
  <c r="H350" i="12"/>
  <c r="B351" i="12"/>
  <c r="C351" i="12"/>
  <c r="D351" i="12"/>
  <c r="E351" i="12"/>
  <c r="O353" i="15"/>
  <c r="F351" i="12"/>
  <c r="G351" i="12"/>
  <c r="H351" i="12"/>
  <c r="B352" i="12"/>
  <c r="C352" i="12"/>
  <c r="D352" i="12"/>
  <c r="E352" i="12"/>
  <c r="O354" i="15"/>
  <c r="F352" i="12"/>
  <c r="G352" i="12"/>
  <c r="H352" i="12"/>
  <c r="B353" i="12"/>
  <c r="C353" i="12"/>
  <c r="D353" i="12"/>
  <c r="E353" i="12"/>
  <c r="O355" i="15"/>
  <c r="F353" i="12"/>
  <c r="G353" i="12"/>
  <c r="H353" i="12"/>
  <c r="B354" i="12"/>
  <c r="C354" i="12"/>
  <c r="D354" i="12"/>
  <c r="E354" i="12"/>
  <c r="O356" i="15"/>
  <c r="F354" i="12"/>
  <c r="G354" i="12"/>
  <c r="H354" i="12"/>
  <c r="B355" i="12"/>
  <c r="C355" i="12"/>
  <c r="D355" i="12"/>
  <c r="E355" i="12"/>
  <c r="O357" i="15"/>
  <c r="F355" i="12"/>
  <c r="G355" i="12"/>
  <c r="H355" i="12"/>
  <c r="B356" i="12"/>
  <c r="C356" i="12"/>
  <c r="D356" i="12"/>
  <c r="E356" i="12"/>
  <c r="O358" i="15"/>
  <c r="F356" i="12"/>
  <c r="G356" i="12"/>
  <c r="H356" i="12"/>
  <c r="B357" i="12"/>
  <c r="C357" i="12"/>
  <c r="D357" i="12"/>
  <c r="E357" i="12"/>
  <c r="O359" i="15"/>
  <c r="F357" i="12"/>
  <c r="G357" i="12"/>
  <c r="H357" i="12"/>
  <c r="B358" i="12"/>
  <c r="C358" i="12"/>
  <c r="D358" i="12"/>
  <c r="E358" i="12"/>
  <c r="O360" i="15"/>
  <c r="F358" i="12"/>
  <c r="G358" i="12"/>
  <c r="H358" i="12"/>
  <c r="B359" i="12"/>
  <c r="C359" i="12"/>
  <c r="D359" i="12"/>
  <c r="E359" i="12"/>
  <c r="O361" i="15"/>
  <c r="F359" i="12"/>
  <c r="G359" i="12"/>
  <c r="H359" i="12"/>
  <c r="B360" i="12"/>
  <c r="C360" i="12"/>
  <c r="D360" i="12"/>
  <c r="E360" i="12"/>
  <c r="O362" i="15"/>
  <c r="F360" i="12"/>
  <c r="G360" i="12"/>
  <c r="H360" i="12"/>
  <c r="B361" i="12"/>
  <c r="C361" i="12"/>
  <c r="D361" i="12"/>
  <c r="E361" i="12"/>
  <c r="O363" i="15"/>
  <c r="F361" i="12"/>
  <c r="G361" i="12"/>
  <c r="H361" i="12"/>
  <c r="B362" i="12"/>
  <c r="C362" i="12"/>
  <c r="D362" i="12"/>
  <c r="E362" i="12"/>
  <c r="O364" i="15"/>
  <c r="F362" i="12"/>
  <c r="G362" i="12"/>
  <c r="H362" i="12"/>
  <c r="B363" i="12"/>
  <c r="C363" i="12"/>
  <c r="D363" i="12"/>
  <c r="E363" i="12"/>
  <c r="O365" i="15"/>
  <c r="F363" i="12"/>
  <c r="G363" i="12"/>
  <c r="H363" i="12"/>
  <c r="B364" i="12"/>
  <c r="C364" i="12"/>
  <c r="D364" i="12"/>
  <c r="E364" i="12"/>
  <c r="O366" i="15"/>
  <c r="F364" i="12"/>
  <c r="G364" i="12"/>
  <c r="H364" i="12"/>
  <c r="B365" i="12"/>
  <c r="C365" i="12"/>
  <c r="D365" i="12"/>
  <c r="E365" i="12"/>
  <c r="O367" i="15"/>
  <c r="F365" i="12"/>
  <c r="G365" i="12"/>
  <c r="H365" i="12"/>
  <c r="B366" i="12"/>
  <c r="C366" i="12"/>
  <c r="D366" i="12"/>
  <c r="E366" i="12"/>
  <c r="O368" i="15"/>
  <c r="F366" i="12"/>
  <c r="G366" i="12"/>
  <c r="H366" i="12"/>
  <c r="B367" i="12"/>
  <c r="C367" i="12"/>
  <c r="D367" i="12"/>
  <c r="E367" i="12"/>
  <c r="O369" i="15"/>
  <c r="F367" i="12"/>
  <c r="G367" i="12"/>
  <c r="H367" i="12"/>
  <c r="B368" i="12"/>
  <c r="C368" i="12"/>
  <c r="D368" i="12"/>
  <c r="E368" i="12"/>
  <c r="O370" i="15"/>
  <c r="F368" i="12"/>
  <c r="G368" i="12"/>
  <c r="H368" i="12"/>
  <c r="B369" i="12"/>
  <c r="C369" i="12"/>
  <c r="D369" i="12"/>
  <c r="E369" i="12"/>
  <c r="O371" i="15"/>
  <c r="F369" i="12"/>
  <c r="G369" i="12"/>
  <c r="H369" i="12"/>
  <c r="B370" i="12"/>
  <c r="C370" i="12"/>
  <c r="D370" i="12"/>
  <c r="E370" i="12"/>
  <c r="O372" i="15"/>
  <c r="F370" i="12"/>
  <c r="G370" i="12"/>
  <c r="H370" i="12"/>
  <c r="B371" i="12"/>
  <c r="C371" i="12"/>
  <c r="D371" i="12"/>
  <c r="E371" i="12"/>
  <c r="O373" i="15"/>
  <c r="F371" i="12"/>
  <c r="G371" i="12"/>
  <c r="H371" i="12"/>
  <c r="B372" i="12"/>
  <c r="C372" i="12"/>
  <c r="D372" i="12"/>
  <c r="E372" i="12"/>
  <c r="O374" i="15"/>
  <c r="F372" i="12"/>
  <c r="G372" i="12"/>
  <c r="H372" i="12"/>
  <c r="B373" i="12"/>
  <c r="C373" i="12"/>
  <c r="D373" i="12"/>
  <c r="E373" i="12"/>
  <c r="O375" i="15"/>
  <c r="F373" i="12"/>
  <c r="G373" i="12"/>
  <c r="H373" i="12"/>
  <c r="B374" i="12"/>
  <c r="C374" i="12"/>
  <c r="D374" i="12"/>
  <c r="E374" i="12"/>
  <c r="O376" i="15"/>
  <c r="F374" i="12"/>
  <c r="G374" i="12"/>
  <c r="H374" i="12"/>
  <c r="B375" i="12"/>
  <c r="C375" i="12"/>
  <c r="D375" i="12"/>
  <c r="E375" i="12"/>
  <c r="O377" i="15"/>
  <c r="F375" i="12"/>
  <c r="G375" i="12"/>
  <c r="H375" i="12"/>
  <c r="B376" i="12"/>
  <c r="C376" i="12"/>
  <c r="D376" i="12"/>
  <c r="E376" i="12"/>
  <c r="O378" i="15"/>
  <c r="F376" i="12"/>
  <c r="G376" i="12"/>
  <c r="H376" i="12"/>
  <c r="B377" i="12"/>
  <c r="C377" i="12"/>
  <c r="D377" i="12"/>
  <c r="E377" i="12"/>
  <c r="O379" i="15"/>
  <c r="F377" i="12"/>
  <c r="G377" i="12"/>
  <c r="H377" i="12"/>
  <c r="B378" i="12"/>
  <c r="C378" i="12"/>
  <c r="D378" i="12"/>
  <c r="E378" i="12"/>
  <c r="O380" i="15"/>
  <c r="F378" i="12"/>
  <c r="G378" i="12"/>
  <c r="H378" i="12"/>
  <c r="B379" i="12"/>
  <c r="C379" i="12"/>
  <c r="D379" i="12"/>
  <c r="E379" i="12"/>
  <c r="O381" i="15"/>
  <c r="F379" i="12"/>
  <c r="G379" i="12"/>
  <c r="H379" i="12"/>
  <c r="B380" i="12"/>
  <c r="C380" i="12"/>
  <c r="D380" i="12"/>
  <c r="E380" i="12"/>
  <c r="O382" i="15"/>
  <c r="F380" i="12"/>
  <c r="G380" i="12"/>
  <c r="H380" i="12"/>
  <c r="B381" i="12"/>
  <c r="C381" i="12"/>
  <c r="D381" i="12"/>
  <c r="E381" i="12"/>
  <c r="O383" i="15"/>
  <c r="F381" i="12"/>
  <c r="G381" i="12"/>
  <c r="H381" i="12"/>
  <c r="B382" i="12"/>
  <c r="C382" i="12"/>
  <c r="D382" i="12"/>
  <c r="E382" i="12"/>
  <c r="O384" i="15"/>
  <c r="F382" i="12"/>
  <c r="G382" i="12"/>
  <c r="H382" i="12"/>
  <c r="B383" i="12"/>
  <c r="C383" i="12"/>
  <c r="D383" i="12"/>
  <c r="E383" i="12"/>
  <c r="O385" i="15"/>
  <c r="F383" i="12"/>
  <c r="G383" i="12"/>
  <c r="H383" i="12"/>
  <c r="B384" i="12"/>
  <c r="C384" i="12"/>
  <c r="D384" i="12"/>
  <c r="E384" i="12"/>
  <c r="O386" i="15"/>
  <c r="F384" i="12"/>
  <c r="G384" i="12"/>
  <c r="H384" i="12"/>
  <c r="B385" i="12"/>
  <c r="C385" i="12"/>
  <c r="D385" i="12"/>
  <c r="E385" i="12"/>
  <c r="O387" i="15"/>
  <c r="F385" i="12"/>
  <c r="G385" i="12"/>
  <c r="H385" i="12"/>
  <c r="B386" i="12"/>
  <c r="C386" i="12"/>
  <c r="D386" i="12"/>
  <c r="E386" i="12"/>
  <c r="O388" i="15"/>
  <c r="F386" i="12"/>
  <c r="G386" i="12"/>
  <c r="H386" i="12"/>
  <c r="B387" i="12"/>
  <c r="C387" i="12"/>
  <c r="D387" i="12"/>
  <c r="E387" i="12"/>
  <c r="O389" i="15"/>
  <c r="F387" i="12"/>
  <c r="G387" i="12"/>
  <c r="H387" i="12"/>
  <c r="B388" i="12"/>
  <c r="C388" i="12"/>
  <c r="D388" i="12"/>
  <c r="E388" i="12"/>
  <c r="O390" i="15"/>
  <c r="F388" i="12"/>
  <c r="G388" i="12"/>
  <c r="H388" i="12"/>
  <c r="B389" i="12"/>
  <c r="C389" i="12"/>
  <c r="D389" i="12"/>
  <c r="E389" i="12"/>
  <c r="O391" i="15"/>
  <c r="F389" i="12"/>
  <c r="G389" i="12"/>
  <c r="H389" i="12"/>
  <c r="B390" i="12"/>
  <c r="C390" i="12"/>
  <c r="D390" i="12"/>
  <c r="E390" i="12"/>
  <c r="O392" i="15"/>
  <c r="F390" i="12"/>
  <c r="G390" i="12"/>
  <c r="H390" i="12"/>
  <c r="B391" i="12"/>
  <c r="C391" i="12"/>
  <c r="D391" i="12"/>
  <c r="E391" i="12"/>
  <c r="O393" i="15"/>
  <c r="F391" i="12"/>
  <c r="G391" i="12"/>
  <c r="H391" i="12"/>
  <c r="B392" i="12"/>
  <c r="C392" i="12"/>
  <c r="D392" i="12"/>
  <c r="E392" i="12"/>
  <c r="O394" i="15"/>
  <c r="F392" i="12"/>
  <c r="G392" i="12"/>
  <c r="H392" i="12"/>
  <c r="B393" i="12"/>
  <c r="C393" i="12"/>
  <c r="D393" i="12"/>
  <c r="E393" i="12"/>
  <c r="O395" i="15"/>
  <c r="F393" i="12"/>
  <c r="G393" i="12"/>
  <c r="H393" i="12"/>
  <c r="B394" i="12"/>
  <c r="C394" i="12"/>
  <c r="D394" i="12"/>
  <c r="E394" i="12"/>
  <c r="O396" i="15"/>
  <c r="F394" i="12"/>
  <c r="G394" i="12"/>
  <c r="H394" i="12"/>
  <c r="B395" i="12"/>
  <c r="C395" i="12"/>
  <c r="D395" i="12"/>
  <c r="E395" i="12"/>
  <c r="O397" i="15"/>
  <c r="F395" i="12"/>
  <c r="G395" i="12"/>
  <c r="H395" i="12"/>
  <c r="B396" i="12"/>
  <c r="C396" i="12"/>
  <c r="D396" i="12"/>
  <c r="E396" i="12"/>
  <c r="O398" i="15"/>
  <c r="F396" i="12"/>
  <c r="G396" i="12"/>
  <c r="H396" i="12"/>
  <c r="B397" i="12"/>
  <c r="C397" i="12"/>
  <c r="D397" i="12"/>
  <c r="E397" i="12"/>
  <c r="O399" i="15"/>
  <c r="F397" i="12"/>
  <c r="G397" i="12"/>
  <c r="H397" i="12"/>
  <c r="B398" i="12"/>
  <c r="C398" i="12"/>
  <c r="D398" i="12"/>
  <c r="E398" i="12"/>
  <c r="O400" i="15"/>
  <c r="F398" i="12"/>
  <c r="G398" i="12"/>
  <c r="H398" i="12"/>
  <c r="B399" i="12"/>
  <c r="C399" i="12"/>
  <c r="D399" i="12"/>
  <c r="E399" i="12"/>
  <c r="O401" i="15"/>
  <c r="F399" i="12"/>
  <c r="G399" i="12"/>
  <c r="H399" i="12"/>
  <c r="B400" i="12"/>
  <c r="C400" i="12"/>
  <c r="D400" i="12"/>
  <c r="E400" i="12"/>
  <c r="O402" i="15"/>
  <c r="F400" i="12"/>
  <c r="G400" i="12"/>
  <c r="H400" i="12"/>
  <c r="B401" i="12"/>
  <c r="C401" i="12"/>
  <c r="D401" i="12"/>
  <c r="E401" i="12"/>
  <c r="O403" i="15"/>
  <c r="F401" i="12"/>
  <c r="G401" i="12"/>
  <c r="H401" i="12"/>
  <c r="B402" i="12"/>
  <c r="C402" i="12"/>
  <c r="D402" i="12"/>
  <c r="E402" i="12"/>
  <c r="O404" i="15"/>
  <c r="F402" i="12"/>
  <c r="G402" i="12"/>
  <c r="H402" i="12"/>
  <c r="B403" i="12"/>
  <c r="C403" i="12"/>
  <c r="D403" i="12"/>
  <c r="E403" i="12"/>
  <c r="O405" i="15"/>
  <c r="F403" i="12"/>
  <c r="G403" i="12"/>
  <c r="H403" i="12"/>
  <c r="B404" i="12"/>
  <c r="C404" i="12"/>
  <c r="D404" i="12"/>
  <c r="E404" i="12"/>
  <c r="O406" i="15"/>
  <c r="F404" i="12"/>
  <c r="G404" i="12"/>
  <c r="H404" i="12"/>
  <c r="C5" i="12"/>
  <c r="D5" i="12"/>
  <c r="E5" i="12"/>
  <c r="O7" i="15"/>
  <c r="F5" i="12"/>
  <c r="G5" i="12"/>
  <c r="H5" i="12"/>
  <c r="B5" i="12"/>
  <c r="B8" i="14"/>
  <c r="H8" i="14"/>
  <c r="K8" i="14"/>
  <c r="B6" i="13"/>
  <c r="I8" i="14"/>
  <c r="L8" i="14"/>
  <c r="C6" i="13"/>
  <c r="D6" i="13"/>
  <c r="E6" i="13"/>
  <c r="O8" i="14"/>
  <c r="F6" i="13"/>
  <c r="G6" i="13"/>
  <c r="H6" i="13"/>
  <c r="B9" i="14"/>
  <c r="H9" i="14"/>
  <c r="K9" i="14"/>
  <c r="B7" i="13"/>
  <c r="I9" i="14"/>
  <c r="L9" i="14"/>
  <c r="C7" i="13"/>
  <c r="D7" i="13"/>
  <c r="E7" i="13"/>
  <c r="O9" i="14"/>
  <c r="F7" i="13"/>
  <c r="G7" i="13"/>
  <c r="H7" i="13"/>
  <c r="B10" i="14"/>
  <c r="H10" i="14"/>
  <c r="K10" i="14"/>
  <c r="B8" i="13"/>
  <c r="I10" i="14"/>
  <c r="L10" i="14"/>
  <c r="C8" i="13"/>
  <c r="D8" i="13"/>
  <c r="E8" i="13"/>
  <c r="O10" i="14"/>
  <c r="F8" i="13"/>
  <c r="G8" i="13"/>
  <c r="H8" i="13"/>
  <c r="B11" i="14"/>
  <c r="H11" i="14"/>
  <c r="K11" i="14"/>
  <c r="B9" i="13"/>
  <c r="I11" i="14"/>
  <c r="L11" i="14"/>
  <c r="C9" i="13"/>
  <c r="D9" i="13"/>
  <c r="E9" i="13"/>
  <c r="O11" i="14"/>
  <c r="F9" i="13"/>
  <c r="G9" i="13"/>
  <c r="H9" i="13"/>
  <c r="B12" i="14"/>
  <c r="H12" i="14"/>
  <c r="K12" i="14"/>
  <c r="B10" i="13"/>
  <c r="I12" i="14"/>
  <c r="L12" i="14"/>
  <c r="C10" i="13"/>
  <c r="D10" i="13"/>
  <c r="E10" i="13"/>
  <c r="O12" i="14"/>
  <c r="F10" i="13"/>
  <c r="G10" i="13"/>
  <c r="H10" i="13"/>
  <c r="B13" i="14"/>
  <c r="H13" i="14"/>
  <c r="K13" i="14"/>
  <c r="B11" i="13"/>
  <c r="I13" i="14"/>
  <c r="L13" i="14"/>
  <c r="C11" i="13"/>
  <c r="D11" i="13"/>
  <c r="E11" i="13"/>
  <c r="O13" i="14"/>
  <c r="F11" i="13"/>
  <c r="G11" i="13"/>
  <c r="H11" i="13"/>
  <c r="B14" i="14"/>
  <c r="H14" i="14"/>
  <c r="K14" i="14"/>
  <c r="B12" i="13"/>
  <c r="I14" i="14"/>
  <c r="L14" i="14"/>
  <c r="C12" i="13"/>
  <c r="D12" i="13"/>
  <c r="E12" i="13"/>
  <c r="O14" i="14"/>
  <c r="F12" i="13"/>
  <c r="G12" i="13"/>
  <c r="H12" i="13"/>
  <c r="B15" i="14"/>
  <c r="H15" i="14"/>
  <c r="K15" i="14"/>
  <c r="B13" i="13"/>
  <c r="I15" i="14"/>
  <c r="L15" i="14"/>
  <c r="C13" i="13"/>
  <c r="D13" i="13"/>
  <c r="E13" i="13"/>
  <c r="O15" i="14"/>
  <c r="F13" i="13"/>
  <c r="G13" i="13"/>
  <c r="H13" i="13"/>
  <c r="B16" i="14"/>
  <c r="H16" i="14"/>
  <c r="K16" i="14"/>
  <c r="B14" i="13"/>
  <c r="I16" i="14"/>
  <c r="L16" i="14"/>
  <c r="C14" i="13"/>
  <c r="D14" i="13"/>
  <c r="E14" i="13"/>
  <c r="O16" i="14"/>
  <c r="F14" i="13"/>
  <c r="G14" i="13"/>
  <c r="H14" i="13"/>
  <c r="B17" i="14"/>
  <c r="H17" i="14"/>
  <c r="K17" i="14"/>
  <c r="B15" i="13"/>
  <c r="I17" i="14"/>
  <c r="L17" i="14"/>
  <c r="C15" i="13"/>
  <c r="D15" i="13"/>
  <c r="E15" i="13"/>
  <c r="O17" i="14"/>
  <c r="F15" i="13"/>
  <c r="G15" i="13"/>
  <c r="H15" i="13"/>
  <c r="B18" i="14"/>
  <c r="H18" i="14"/>
  <c r="K18" i="14"/>
  <c r="B16" i="13"/>
  <c r="I18" i="14"/>
  <c r="L18" i="14"/>
  <c r="C16" i="13"/>
  <c r="D16" i="13"/>
  <c r="E16" i="13"/>
  <c r="O18" i="14"/>
  <c r="F16" i="13"/>
  <c r="G16" i="13"/>
  <c r="H16" i="13"/>
  <c r="B19" i="14"/>
  <c r="H19" i="14"/>
  <c r="K19" i="14"/>
  <c r="B17" i="13"/>
  <c r="I19" i="14"/>
  <c r="L19" i="14"/>
  <c r="C17" i="13"/>
  <c r="D17" i="13"/>
  <c r="E17" i="13"/>
  <c r="O19" i="14"/>
  <c r="F17" i="13"/>
  <c r="G17" i="13"/>
  <c r="H17" i="13"/>
  <c r="B20" i="14"/>
  <c r="H20" i="14"/>
  <c r="K20" i="14"/>
  <c r="B18" i="13"/>
  <c r="I20" i="14"/>
  <c r="L20" i="14"/>
  <c r="C18" i="13"/>
  <c r="D18" i="13"/>
  <c r="E18" i="13"/>
  <c r="O20" i="14"/>
  <c r="F18" i="13"/>
  <c r="G18" i="13"/>
  <c r="H18" i="13"/>
  <c r="B21" i="14"/>
  <c r="H21" i="14"/>
  <c r="K21" i="14"/>
  <c r="B19" i="13"/>
  <c r="I21" i="14"/>
  <c r="L21" i="14"/>
  <c r="C19" i="13"/>
  <c r="D19" i="13"/>
  <c r="E19" i="13"/>
  <c r="O21" i="14"/>
  <c r="F19" i="13"/>
  <c r="G19" i="13"/>
  <c r="H19" i="13"/>
  <c r="B22" i="14"/>
  <c r="H22" i="14"/>
  <c r="K22" i="14"/>
  <c r="B20" i="13"/>
  <c r="I22" i="14"/>
  <c r="L22" i="14"/>
  <c r="C20" i="13"/>
  <c r="D20" i="13"/>
  <c r="E20" i="13"/>
  <c r="O22" i="14"/>
  <c r="F20" i="13"/>
  <c r="G20" i="13"/>
  <c r="H20" i="13"/>
  <c r="B23" i="14"/>
  <c r="H23" i="14"/>
  <c r="K23" i="14"/>
  <c r="B21" i="13"/>
  <c r="I23" i="14"/>
  <c r="L23" i="14"/>
  <c r="C21" i="13"/>
  <c r="D21" i="13"/>
  <c r="E21" i="13"/>
  <c r="O23" i="14"/>
  <c r="F21" i="13"/>
  <c r="G21" i="13"/>
  <c r="H21" i="13"/>
  <c r="B24" i="14"/>
  <c r="H24" i="14"/>
  <c r="K24" i="14"/>
  <c r="B22" i="13"/>
  <c r="I24" i="14"/>
  <c r="L24" i="14"/>
  <c r="C22" i="13"/>
  <c r="D22" i="13"/>
  <c r="E22" i="13"/>
  <c r="O24" i="14"/>
  <c r="F22" i="13"/>
  <c r="G22" i="13"/>
  <c r="H22" i="13"/>
  <c r="B25" i="14"/>
  <c r="H25" i="14"/>
  <c r="K25" i="14"/>
  <c r="B23" i="13"/>
  <c r="I25" i="14"/>
  <c r="L25" i="14"/>
  <c r="C23" i="13"/>
  <c r="D23" i="13"/>
  <c r="E23" i="13"/>
  <c r="O25" i="14"/>
  <c r="F23" i="13"/>
  <c r="G23" i="13"/>
  <c r="H23" i="13"/>
  <c r="B26" i="14"/>
  <c r="H26" i="14"/>
  <c r="K26" i="14"/>
  <c r="B24" i="13"/>
  <c r="I26" i="14"/>
  <c r="L26" i="14"/>
  <c r="C24" i="13"/>
  <c r="D24" i="13"/>
  <c r="E24" i="13"/>
  <c r="O26" i="14"/>
  <c r="F24" i="13"/>
  <c r="G24" i="13"/>
  <c r="H24" i="13"/>
  <c r="B27" i="14"/>
  <c r="H27" i="14"/>
  <c r="K27" i="14"/>
  <c r="B25" i="13"/>
  <c r="I27" i="14"/>
  <c r="L27" i="14"/>
  <c r="C25" i="13"/>
  <c r="D25" i="13"/>
  <c r="E25" i="13"/>
  <c r="O27" i="14"/>
  <c r="F25" i="13"/>
  <c r="G25" i="13"/>
  <c r="H25" i="13"/>
  <c r="B28" i="14"/>
  <c r="H28" i="14"/>
  <c r="K28" i="14"/>
  <c r="B26" i="13"/>
  <c r="I28" i="14"/>
  <c r="L28" i="14"/>
  <c r="C26" i="13"/>
  <c r="D26" i="13"/>
  <c r="E26" i="13"/>
  <c r="O28" i="14"/>
  <c r="F26" i="13"/>
  <c r="G26" i="13"/>
  <c r="H26" i="13"/>
  <c r="B29" i="14"/>
  <c r="H29" i="14"/>
  <c r="K29" i="14"/>
  <c r="B27" i="13"/>
  <c r="I29" i="14"/>
  <c r="L29" i="14"/>
  <c r="C27" i="13"/>
  <c r="D27" i="13"/>
  <c r="E27" i="13"/>
  <c r="O29" i="14"/>
  <c r="F27" i="13"/>
  <c r="G27" i="13"/>
  <c r="H27" i="13"/>
  <c r="B30" i="14"/>
  <c r="H30" i="14"/>
  <c r="K30" i="14"/>
  <c r="B28" i="13"/>
  <c r="I30" i="14"/>
  <c r="L30" i="14"/>
  <c r="C28" i="13"/>
  <c r="D28" i="13"/>
  <c r="E28" i="13"/>
  <c r="O30" i="14"/>
  <c r="F28" i="13"/>
  <c r="G28" i="13"/>
  <c r="H28" i="13"/>
  <c r="B31" i="14"/>
  <c r="H31" i="14"/>
  <c r="K31" i="14"/>
  <c r="B29" i="13"/>
  <c r="I31" i="14"/>
  <c r="L31" i="14"/>
  <c r="C29" i="13"/>
  <c r="D29" i="13"/>
  <c r="E29" i="13"/>
  <c r="O31" i="14"/>
  <c r="F29" i="13"/>
  <c r="G29" i="13"/>
  <c r="H29" i="13"/>
  <c r="B32" i="14"/>
  <c r="H32" i="14"/>
  <c r="K32" i="14"/>
  <c r="B30" i="13"/>
  <c r="I32" i="14"/>
  <c r="L32" i="14"/>
  <c r="C30" i="13"/>
  <c r="D30" i="13"/>
  <c r="E30" i="13"/>
  <c r="O32" i="14"/>
  <c r="F30" i="13"/>
  <c r="G30" i="13"/>
  <c r="H30" i="13"/>
  <c r="B33" i="14"/>
  <c r="H33" i="14"/>
  <c r="K33" i="14"/>
  <c r="B31" i="13"/>
  <c r="I33" i="14"/>
  <c r="L33" i="14"/>
  <c r="C31" i="13"/>
  <c r="D31" i="13"/>
  <c r="E31" i="13"/>
  <c r="O33" i="14"/>
  <c r="F31" i="13"/>
  <c r="G31" i="13"/>
  <c r="H31" i="13"/>
  <c r="B34" i="14"/>
  <c r="H34" i="14"/>
  <c r="K34" i="14"/>
  <c r="B32" i="13"/>
  <c r="I34" i="14"/>
  <c r="L34" i="14"/>
  <c r="C32" i="13"/>
  <c r="D32" i="13"/>
  <c r="E32" i="13"/>
  <c r="O34" i="14"/>
  <c r="F32" i="13"/>
  <c r="G32" i="13"/>
  <c r="H32" i="13"/>
  <c r="B35" i="14"/>
  <c r="H35" i="14"/>
  <c r="K35" i="14"/>
  <c r="B33" i="13"/>
  <c r="I35" i="14"/>
  <c r="L35" i="14"/>
  <c r="C33" i="13"/>
  <c r="D33" i="13"/>
  <c r="E33" i="13"/>
  <c r="O35" i="14"/>
  <c r="F33" i="13"/>
  <c r="G33" i="13"/>
  <c r="H33" i="13"/>
  <c r="B36" i="14"/>
  <c r="H36" i="14"/>
  <c r="K36" i="14"/>
  <c r="B34" i="13"/>
  <c r="I36" i="14"/>
  <c r="L36" i="14"/>
  <c r="C34" i="13"/>
  <c r="D34" i="13"/>
  <c r="E34" i="13"/>
  <c r="O36" i="14"/>
  <c r="F34" i="13"/>
  <c r="G34" i="13"/>
  <c r="H34" i="13"/>
  <c r="B37" i="14"/>
  <c r="H37" i="14"/>
  <c r="K37" i="14"/>
  <c r="B35" i="13"/>
  <c r="I37" i="14"/>
  <c r="L37" i="14"/>
  <c r="C35" i="13"/>
  <c r="D35" i="13"/>
  <c r="E35" i="13"/>
  <c r="O37" i="14"/>
  <c r="F35" i="13"/>
  <c r="G35" i="13"/>
  <c r="H35" i="13"/>
  <c r="B38" i="14"/>
  <c r="H38" i="14"/>
  <c r="K38" i="14"/>
  <c r="B36" i="13"/>
  <c r="I38" i="14"/>
  <c r="L38" i="14"/>
  <c r="C36" i="13"/>
  <c r="D36" i="13"/>
  <c r="E36" i="13"/>
  <c r="O38" i="14"/>
  <c r="F36" i="13"/>
  <c r="G36" i="13"/>
  <c r="H36" i="13"/>
  <c r="B39" i="14"/>
  <c r="H39" i="14"/>
  <c r="K39" i="14"/>
  <c r="B37" i="13"/>
  <c r="I39" i="14"/>
  <c r="L39" i="14"/>
  <c r="C37" i="13"/>
  <c r="D37" i="13"/>
  <c r="E37" i="13"/>
  <c r="O39" i="14"/>
  <c r="F37" i="13"/>
  <c r="G37" i="13"/>
  <c r="H37" i="13"/>
  <c r="B40" i="14"/>
  <c r="H40" i="14"/>
  <c r="K40" i="14"/>
  <c r="B38" i="13"/>
  <c r="I40" i="14"/>
  <c r="L40" i="14"/>
  <c r="C38" i="13"/>
  <c r="D38" i="13"/>
  <c r="E38" i="13"/>
  <c r="O40" i="14"/>
  <c r="F38" i="13"/>
  <c r="G38" i="13"/>
  <c r="H38" i="13"/>
  <c r="B41" i="14"/>
  <c r="H41" i="14"/>
  <c r="K41" i="14"/>
  <c r="B39" i="13"/>
  <c r="I41" i="14"/>
  <c r="L41" i="14"/>
  <c r="C39" i="13"/>
  <c r="D39" i="13"/>
  <c r="E39" i="13"/>
  <c r="O41" i="14"/>
  <c r="F39" i="13"/>
  <c r="G39" i="13"/>
  <c r="H39" i="13"/>
  <c r="B42" i="14"/>
  <c r="H42" i="14"/>
  <c r="K42" i="14"/>
  <c r="B40" i="13"/>
  <c r="I42" i="14"/>
  <c r="L42" i="14"/>
  <c r="C40" i="13"/>
  <c r="D40" i="13"/>
  <c r="E40" i="13"/>
  <c r="O42" i="14"/>
  <c r="F40" i="13"/>
  <c r="G40" i="13"/>
  <c r="H40" i="13"/>
  <c r="B43" i="14"/>
  <c r="H43" i="14"/>
  <c r="K43" i="14"/>
  <c r="B41" i="13"/>
  <c r="I43" i="14"/>
  <c r="L43" i="14"/>
  <c r="C41" i="13"/>
  <c r="D41" i="13"/>
  <c r="E41" i="13"/>
  <c r="O43" i="14"/>
  <c r="F41" i="13"/>
  <c r="G41" i="13"/>
  <c r="H41" i="13"/>
  <c r="B44" i="14"/>
  <c r="H44" i="14"/>
  <c r="K44" i="14"/>
  <c r="B42" i="13"/>
  <c r="I44" i="14"/>
  <c r="L44" i="14"/>
  <c r="C42" i="13"/>
  <c r="D42" i="13"/>
  <c r="E42" i="13"/>
  <c r="O44" i="14"/>
  <c r="F42" i="13"/>
  <c r="G42" i="13"/>
  <c r="H42" i="13"/>
  <c r="B45" i="14"/>
  <c r="H45" i="14"/>
  <c r="K45" i="14"/>
  <c r="B43" i="13"/>
  <c r="I45" i="14"/>
  <c r="L45" i="14"/>
  <c r="C43" i="13"/>
  <c r="D43" i="13"/>
  <c r="E43" i="13"/>
  <c r="O45" i="14"/>
  <c r="F43" i="13"/>
  <c r="G43" i="13"/>
  <c r="H43" i="13"/>
  <c r="B46" i="14"/>
  <c r="H46" i="14"/>
  <c r="K46" i="14"/>
  <c r="B44" i="13"/>
  <c r="I46" i="14"/>
  <c r="L46" i="14"/>
  <c r="C44" i="13"/>
  <c r="D44" i="13"/>
  <c r="E44" i="13"/>
  <c r="O46" i="14"/>
  <c r="F44" i="13"/>
  <c r="G44" i="13"/>
  <c r="H44" i="13"/>
  <c r="B47" i="14"/>
  <c r="H47" i="14"/>
  <c r="K47" i="14"/>
  <c r="B45" i="13"/>
  <c r="I47" i="14"/>
  <c r="L47" i="14"/>
  <c r="C45" i="13"/>
  <c r="D45" i="13"/>
  <c r="E45" i="13"/>
  <c r="O47" i="14"/>
  <c r="F45" i="13"/>
  <c r="G45" i="13"/>
  <c r="H45" i="13"/>
  <c r="B48" i="14"/>
  <c r="H48" i="14"/>
  <c r="K48" i="14"/>
  <c r="B46" i="13"/>
  <c r="I48" i="14"/>
  <c r="L48" i="14"/>
  <c r="C46" i="13"/>
  <c r="D46" i="13"/>
  <c r="E46" i="13"/>
  <c r="O48" i="14"/>
  <c r="F46" i="13"/>
  <c r="G46" i="13"/>
  <c r="H46" i="13"/>
  <c r="B49" i="14"/>
  <c r="H49" i="14"/>
  <c r="K49" i="14"/>
  <c r="B47" i="13"/>
  <c r="I49" i="14"/>
  <c r="L49" i="14"/>
  <c r="C47" i="13"/>
  <c r="D47" i="13"/>
  <c r="E47" i="13"/>
  <c r="O49" i="14"/>
  <c r="F47" i="13"/>
  <c r="G47" i="13"/>
  <c r="H47" i="13"/>
  <c r="B50" i="14"/>
  <c r="H50" i="14"/>
  <c r="K50" i="14"/>
  <c r="B48" i="13"/>
  <c r="I50" i="14"/>
  <c r="L50" i="14"/>
  <c r="C48" i="13"/>
  <c r="D48" i="13"/>
  <c r="E48" i="13"/>
  <c r="O50" i="14"/>
  <c r="F48" i="13"/>
  <c r="G48" i="13"/>
  <c r="H48" i="13"/>
  <c r="B51" i="14"/>
  <c r="H51" i="14"/>
  <c r="K51" i="14"/>
  <c r="B49" i="13"/>
  <c r="I51" i="14"/>
  <c r="L51" i="14"/>
  <c r="C49" i="13"/>
  <c r="D49" i="13"/>
  <c r="E49" i="13"/>
  <c r="O51" i="14"/>
  <c r="F49" i="13"/>
  <c r="G49" i="13"/>
  <c r="H49" i="13"/>
  <c r="B52" i="14"/>
  <c r="H52" i="14"/>
  <c r="K52" i="14"/>
  <c r="B50" i="13"/>
  <c r="I52" i="14"/>
  <c r="L52" i="14"/>
  <c r="C50" i="13"/>
  <c r="D50" i="13"/>
  <c r="E50" i="13"/>
  <c r="O52" i="14"/>
  <c r="F50" i="13"/>
  <c r="G50" i="13"/>
  <c r="H50" i="13"/>
  <c r="B53" i="14"/>
  <c r="H53" i="14"/>
  <c r="K53" i="14"/>
  <c r="B51" i="13"/>
  <c r="I53" i="14"/>
  <c r="L53" i="14"/>
  <c r="C51" i="13"/>
  <c r="D51" i="13"/>
  <c r="E51" i="13"/>
  <c r="O53" i="14"/>
  <c r="F51" i="13"/>
  <c r="G51" i="13"/>
  <c r="H51" i="13"/>
  <c r="B54" i="14"/>
  <c r="H54" i="14"/>
  <c r="K54" i="14"/>
  <c r="B52" i="13"/>
  <c r="I54" i="14"/>
  <c r="L54" i="14"/>
  <c r="C52" i="13"/>
  <c r="D52" i="13"/>
  <c r="E52" i="13"/>
  <c r="O54" i="14"/>
  <c r="F52" i="13"/>
  <c r="G52" i="13"/>
  <c r="H52" i="13"/>
  <c r="B55" i="14"/>
  <c r="H55" i="14"/>
  <c r="K55" i="14"/>
  <c r="B53" i="13"/>
  <c r="I55" i="14"/>
  <c r="L55" i="14"/>
  <c r="C53" i="13"/>
  <c r="D53" i="13"/>
  <c r="E53" i="13"/>
  <c r="O55" i="14"/>
  <c r="F53" i="13"/>
  <c r="G53" i="13"/>
  <c r="H53" i="13"/>
  <c r="B56" i="14"/>
  <c r="H56" i="14"/>
  <c r="K56" i="14"/>
  <c r="B54" i="13"/>
  <c r="I56" i="14"/>
  <c r="L56" i="14"/>
  <c r="C54" i="13"/>
  <c r="D54" i="13"/>
  <c r="E54" i="13"/>
  <c r="O56" i="14"/>
  <c r="F54" i="13"/>
  <c r="G54" i="13"/>
  <c r="H54" i="13"/>
  <c r="B57" i="14"/>
  <c r="H57" i="14"/>
  <c r="K57" i="14"/>
  <c r="B55" i="13"/>
  <c r="I57" i="14"/>
  <c r="L57" i="14"/>
  <c r="C55" i="13"/>
  <c r="D55" i="13"/>
  <c r="E55" i="13"/>
  <c r="O57" i="14"/>
  <c r="F55" i="13"/>
  <c r="G55" i="13"/>
  <c r="H55" i="13"/>
  <c r="B58" i="14"/>
  <c r="H58" i="14"/>
  <c r="K58" i="14"/>
  <c r="B56" i="13"/>
  <c r="I58" i="14"/>
  <c r="L58" i="14"/>
  <c r="C56" i="13"/>
  <c r="D56" i="13"/>
  <c r="E56" i="13"/>
  <c r="O58" i="14"/>
  <c r="F56" i="13"/>
  <c r="G56" i="13"/>
  <c r="H56" i="13"/>
  <c r="B59" i="14"/>
  <c r="H59" i="14"/>
  <c r="K59" i="14"/>
  <c r="B57" i="13"/>
  <c r="I59" i="14"/>
  <c r="L59" i="14"/>
  <c r="C57" i="13"/>
  <c r="D57" i="13"/>
  <c r="E57" i="13"/>
  <c r="O59" i="14"/>
  <c r="F57" i="13"/>
  <c r="G57" i="13"/>
  <c r="H57" i="13"/>
  <c r="B60" i="14"/>
  <c r="H60" i="14"/>
  <c r="K60" i="14"/>
  <c r="B58" i="13"/>
  <c r="I60" i="14"/>
  <c r="L60" i="14"/>
  <c r="C58" i="13"/>
  <c r="D58" i="13"/>
  <c r="E58" i="13"/>
  <c r="O60" i="14"/>
  <c r="F58" i="13"/>
  <c r="G58" i="13"/>
  <c r="H58" i="13"/>
  <c r="B61" i="14"/>
  <c r="H61" i="14"/>
  <c r="K61" i="14"/>
  <c r="B59" i="13"/>
  <c r="I61" i="14"/>
  <c r="L61" i="14"/>
  <c r="C59" i="13"/>
  <c r="D59" i="13"/>
  <c r="E59" i="13"/>
  <c r="O61" i="14"/>
  <c r="F59" i="13"/>
  <c r="G59" i="13"/>
  <c r="H59" i="13"/>
  <c r="B62" i="14"/>
  <c r="H62" i="14"/>
  <c r="K62" i="14"/>
  <c r="B60" i="13"/>
  <c r="I62" i="14"/>
  <c r="L62" i="14"/>
  <c r="C60" i="13"/>
  <c r="D60" i="13"/>
  <c r="E60" i="13"/>
  <c r="O62" i="14"/>
  <c r="F60" i="13"/>
  <c r="G60" i="13"/>
  <c r="H60" i="13"/>
  <c r="B63" i="14"/>
  <c r="H63" i="14"/>
  <c r="K63" i="14"/>
  <c r="B61" i="13"/>
  <c r="I63" i="14"/>
  <c r="L63" i="14"/>
  <c r="C61" i="13"/>
  <c r="D61" i="13"/>
  <c r="E61" i="13"/>
  <c r="O63" i="14"/>
  <c r="F61" i="13"/>
  <c r="G61" i="13"/>
  <c r="H61" i="13"/>
  <c r="B64" i="14"/>
  <c r="H64" i="14"/>
  <c r="K64" i="14"/>
  <c r="B62" i="13"/>
  <c r="I64" i="14"/>
  <c r="L64" i="14"/>
  <c r="C62" i="13"/>
  <c r="D62" i="13"/>
  <c r="E62" i="13"/>
  <c r="O64" i="14"/>
  <c r="F62" i="13"/>
  <c r="G62" i="13"/>
  <c r="H62" i="13"/>
  <c r="B65" i="14"/>
  <c r="H65" i="14"/>
  <c r="K65" i="14"/>
  <c r="B63" i="13"/>
  <c r="I65" i="14"/>
  <c r="L65" i="14"/>
  <c r="C63" i="13"/>
  <c r="D63" i="13"/>
  <c r="E63" i="13"/>
  <c r="O65" i="14"/>
  <c r="F63" i="13"/>
  <c r="G63" i="13"/>
  <c r="H63" i="13"/>
  <c r="B66" i="14"/>
  <c r="H66" i="14"/>
  <c r="K66" i="14"/>
  <c r="B64" i="13"/>
  <c r="I66" i="14"/>
  <c r="L66" i="14"/>
  <c r="C64" i="13"/>
  <c r="D64" i="13"/>
  <c r="E64" i="13"/>
  <c r="O66" i="14"/>
  <c r="F64" i="13"/>
  <c r="G64" i="13"/>
  <c r="H64" i="13"/>
  <c r="B67" i="14"/>
  <c r="H67" i="14"/>
  <c r="K67" i="14"/>
  <c r="B65" i="13"/>
  <c r="I67" i="14"/>
  <c r="L67" i="14"/>
  <c r="C65" i="13"/>
  <c r="D65" i="13"/>
  <c r="E65" i="13"/>
  <c r="O67" i="14"/>
  <c r="F65" i="13"/>
  <c r="G65" i="13"/>
  <c r="H65" i="13"/>
  <c r="B68" i="14"/>
  <c r="H68" i="14"/>
  <c r="K68" i="14"/>
  <c r="B66" i="13"/>
  <c r="I68" i="14"/>
  <c r="L68" i="14"/>
  <c r="C66" i="13"/>
  <c r="D66" i="13"/>
  <c r="E66" i="13"/>
  <c r="O68" i="14"/>
  <c r="F66" i="13"/>
  <c r="G66" i="13"/>
  <c r="H66" i="13"/>
  <c r="B69" i="14"/>
  <c r="H69" i="14"/>
  <c r="K69" i="14"/>
  <c r="B67" i="13"/>
  <c r="I69" i="14"/>
  <c r="L69" i="14"/>
  <c r="C67" i="13"/>
  <c r="D67" i="13"/>
  <c r="E67" i="13"/>
  <c r="O69" i="14"/>
  <c r="F67" i="13"/>
  <c r="G67" i="13"/>
  <c r="H67" i="13"/>
  <c r="B70" i="14"/>
  <c r="H70" i="14"/>
  <c r="K70" i="14"/>
  <c r="B68" i="13"/>
  <c r="I70" i="14"/>
  <c r="L70" i="14"/>
  <c r="C68" i="13"/>
  <c r="D68" i="13"/>
  <c r="E68" i="13"/>
  <c r="O70" i="14"/>
  <c r="F68" i="13"/>
  <c r="G68" i="13"/>
  <c r="H68" i="13"/>
  <c r="B71" i="14"/>
  <c r="H71" i="14"/>
  <c r="K71" i="14"/>
  <c r="B69" i="13"/>
  <c r="I71" i="14"/>
  <c r="L71" i="14"/>
  <c r="C69" i="13"/>
  <c r="D69" i="13"/>
  <c r="E69" i="13"/>
  <c r="O71" i="14"/>
  <c r="F69" i="13"/>
  <c r="G69" i="13"/>
  <c r="H69" i="13"/>
  <c r="B72" i="14"/>
  <c r="H72" i="14"/>
  <c r="K72" i="14"/>
  <c r="B70" i="13"/>
  <c r="I72" i="14"/>
  <c r="L72" i="14"/>
  <c r="C70" i="13"/>
  <c r="D70" i="13"/>
  <c r="E70" i="13"/>
  <c r="O72" i="14"/>
  <c r="F70" i="13"/>
  <c r="G70" i="13"/>
  <c r="H70" i="13"/>
  <c r="B73" i="14"/>
  <c r="H73" i="14"/>
  <c r="K73" i="14"/>
  <c r="B71" i="13"/>
  <c r="I73" i="14"/>
  <c r="L73" i="14"/>
  <c r="C71" i="13"/>
  <c r="D71" i="13"/>
  <c r="E71" i="13"/>
  <c r="O73" i="14"/>
  <c r="F71" i="13"/>
  <c r="G71" i="13"/>
  <c r="H71" i="13"/>
  <c r="B74" i="14"/>
  <c r="H74" i="14"/>
  <c r="K74" i="14"/>
  <c r="B72" i="13"/>
  <c r="I74" i="14"/>
  <c r="L74" i="14"/>
  <c r="C72" i="13"/>
  <c r="D72" i="13"/>
  <c r="E72" i="13"/>
  <c r="O74" i="14"/>
  <c r="F72" i="13"/>
  <c r="G72" i="13"/>
  <c r="H72" i="13"/>
  <c r="B75" i="14"/>
  <c r="H75" i="14"/>
  <c r="K75" i="14"/>
  <c r="B73" i="13"/>
  <c r="I75" i="14"/>
  <c r="L75" i="14"/>
  <c r="C73" i="13"/>
  <c r="D73" i="13"/>
  <c r="E73" i="13"/>
  <c r="O75" i="14"/>
  <c r="F73" i="13"/>
  <c r="G73" i="13"/>
  <c r="H73" i="13"/>
  <c r="B76" i="14"/>
  <c r="H76" i="14"/>
  <c r="K76" i="14"/>
  <c r="B74" i="13"/>
  <c r="I76" i="14"/>
  <c r="L76" i="14"/>
  <c r="C74" i="13"/>
  <c r="D74" i="13"/>
  <c r="E74" i="13"/>
  <c r="O76" i="14"/>
  <c r="F74" i="13"/>
  <c r="G74" i="13"/>
  <c r="H74" i="13"/>
  <c r="B77" i="14"/>
  <c r="H77" i="14"/>
  <c r="K77" i="14"/>
  <c r="B75" i="13"/>
  <c r="I77" i="14"/>
  <c r="L77" i="14"/>
  <c r="C75" i="13"/>
  <c r="D75" i="13"/>
  <c r="E75" i="13"/>
  <c r="O77" i="14"/>
  <c r="F75" i="13"/>
  <c r="G75" i="13"/>
  <c r="H75" i="13"/>
  <c r="B78" i="14"/>
  <c r="H78" i="14"/>
  <c r="K78" i="14"/>
  <c r="B76" i="13"/>
  <c r="I78" i="14"/>
  <c r="L78" i="14"/>
  <c r="C76" i="13"/>
  <c r="D76" i="13"/>
  <c r="E76" i="13"/>
  <c r="O78" i="14"/>
  <c r="F76" i="13"/>
  <c r="G76" i="13"/>
  <c r="H76" i="13"/>
  <c r="B79" i="14"/>
  <c r="H79" i="14"/>
  <c r="K79" i="14"/>
  <c r="B77" i="13"/>
  <c r="I79" i="14"/>
  <c r="L79" i="14"/>
  <c r="C77" i="13"/>
  <c r="D77" i="13"/>
  <c r="E77" i="13"/>
  <c r="O79" i="14"/>
  <c r="F77" i="13"/>
  <c r="G77" i="13"/>
  <c r="H77" i="13"/>
  <c r="B80" i="14"/>
  <c r="H80" i="14"/>
  <c r="K80" i="14"/>
  <c r="B78" i="13"/>
  <c r="I80" i="14"/>
  <c r="L80" i="14"/>
  <c r="C78" i="13"/>
  <c r="D78" i="13"/>
  <c r="E78" i="13"/>
  <c r="O80" i="14"/>
  <c r="F78" i="13"/>
  <c r="G78" i="13"/>
  <c r="H78" i="13"/>
  <c r="B81" i="14"/>
  <c r="H81" i="14"/>
  <c r="K81" i="14"/>
  <c r="B79" i="13"/>
  <c r="I81" i="14"/>
  <c r="L81" i="14"/>
  <c r="C79" i="13"/>
  <c r="D79" i="13"/>
  <c r="E79" i="13"/>
  <c r="O81" i="14"/>
  <c r="F79" i="13"/>
  <c r="G79" i="13"/>
  <c r="H79" i="13"/>
  <c r="B82" i="14"/>
  <c r="H82" i="14"/>
  <c r="K82" i="14"/>
  <c r="B80" i="13"/>
  <c r="I82" i="14"/>
  <c r="L82" i="14"/>
  <c r="C80" i="13"/>
  <c r="D80" i="13"/>
  <c r="E80" i="13"/>
  <c r="O82" i="14"/>
  <c r="F80" i="13"/>
  <c r="G80" i="13"/>
  <c r="H80" i="13"/>
  <c r="B83" i="14"/>
  <c r="H83" i="14"/>
  <c r="K83" i="14"/>
  <c r="B81" i="13"/>
  <c r="I83" i="14"/>
  <c r="L83" i="14"/>
  <c r="C81" i="13"/>
  <c r="D81" i="13"/>
  <c r="E81" i="13"/>
  <c r="O83" i="14"/>
  <c r="F81" i="13"/>
  <c r="G81" i="13"/>
  <c r="H81" i="13"/>
  <c r="B84" i="14"/>
  <c r="H84" i="14"/>
  <c r="K84" i="14"/>
  <c r="B82" i="13"/>
  <c r="I84" i="14"/>
  <c r="L84" i="14"/>
  <c r="C82" i="13"/>
  <c r="D82" i="13"/>
  <c r="E82" i="13"/>
  <c r="O84" i="14"/>
  <c r="F82" i="13"/>
  <c r="G82" i="13"/>
  <c r="H82" i="13"/>
  <c r="B85" i="14"/>
  <c r="H85" i="14"/>
  <c r="K85" i="14"/>
  <c r="B83" i="13"/>
  <c r="I85" i="14"/>
  <c r="L85" i="14"/>
  <c r="C83" i="13"/>
  <c r="D83" i="13"/>
  <c r="E83" i="13"/>
  <c r="O85" i="14"/>
  <c r="F83" i="13"/>
  <c r="G83" i="13"/>
  <c r="H83" i="13"/>
  <c r="B86" i="14"/>
  <c r="H86" i="14"/>
  <c r="K86" i="14"/>
  <c r="B84" i="13"/>
  <c r="I86" i="14"/>
  <c r="L86" i="14"/>
  <c r="C84" i="13"/>
  <c r="D84" i="13"/>
  <c r="E84" i="13"/>
  <c r="O86" i="14"/>
  <c r="F84" i="13"/>
  <c r="G84" i="13"/>
  <c r="H84" i="13"/>
  <c r="B87" i="14"/>
  <c r="H87" i="14"/>
  <c r="K87" i="14"/>
  <c r="B85" i="13"/>
  <c r="I87" i="14"/>
  <c r="L87" i="14"/>
  <c r="C85" i="13"/>
  <c r="D85" i="13"/>
  <c r="E85" i="13"/>
  <c r="O87" i="14"/>
  <c r="F85" i="13"/>
  <c r="G85" i="13"/>
  <c r="H85" i="13"/>
  <c r="B88" i="14"/>
  <c r="H88" i="14"/>
  <c r="K88" i="14"/>
  <c r="B86" i="13"/>
  <c r="I88" i="14"/>
  <c r="L88" i="14"/>
  <c r="C86" i="13"/>
  <c r="D86" i="13"/>
  <c r="E86" i="13"/>
  <c r="O88" i="14"/>
  <c r="F86" i="13"/>
  <c r="G86" i="13"/>
  <c r="H86" i="13"/>
  <c r="B89" i="14"/>
  <c r="H89" i="14"/>
  <c r="K89" i="14"/>
  <c r="B87" i="13"/>
  <c r="I89" i="14"/>
  <c r="L89" i="14"/>
  <c r="C87" i="13"/>
  <c r="D87" i="13"/>
  <c r="E87" i="13"/>
  <c r="O89" i="14"/>
  <c r="F87" i="13"/>
  <c r="G87" i="13"/>
  <c r="H87" i="13"/>
  <c r="B90" i="14"/>
  <c r="H90" i="14"/>
  <c r="K90" i="14"/>
  <c r="B88" i="13"/>
  <c r="I90" i="14"/>
  <c r="L90" i="14"/>
  <c r="C88" i="13"/>
  <c r="D88" i="13"/>
  <c r="E88" i="13"/>
  <c r="O90" i="14"/>
  <c r="F88" i="13"/>
  <c r="G88" i="13"/>
  <c r="H88" i="13"/>
  <c r="B91" i="14"/>
  <c r="H91" i="14"/>
  <c r="K91" i="14"/>
  <c r="B89" i="13"/>
  <c r="I91" i="14"/>
  <c r="L91" i="14"/>
  <c r="C89" i="13"/>
  <c r="D89" i="13"/>
  <c r="E89" i="13"/>
  <c r="O91" i="14"/>
  <c r="F89" i="13"/>
  <c r="G89" i="13"/>
  <c r="H89" i="13"/>
  <c r="B92" i="14"/>
  <c r="H92" i="14"/>
  <c r="K92" i="14"/>
  <c r="B90" i="13"/>
  <c r="I92" i="14"/>
  <c r="L92" i="14"/>
  <c r="C90" i="13"/>
  <c r="D90" i="13"/>
  <c r="E90" i="13"/>
  <c r="O92" i="14"/>
  <c r="F90" i="13"/>
  <c r="G90" i="13"/>
  <c r="H90" i="13"/>
  <c r="B93" i="14"/>
  <c r="H93" i="14"/>
  <c r="K93" i="14"/>
  <c r="B91" i="13"/>
  <c r="I93" i="14"/>
  <c r="L93" i="14"/>
  <c r="C91" i="13"/>
  <c r="D91" i="13"/>
  <c r="E91" i="13"/>
  <c r="O93" i="14"/>
  <c r="F91" i="13"/>
  <c r="G91" i="13"/>
  <c r="H91" i="13"/>
  <c r="B94" i="14"/>
  <c r="H94" i="14"/>
  <c r="K94" i="14"/>
  <c r="B92" i="13"/>
  <c r="I94" i="14"/>
  <c r="L94" i="14"/>
  <c r="C92" i="13"/>
  <c r="D92" i="13"/>
  <c r="E92" i="13"/>
  <c r="O94" i="14"/>
  <c r="F92" i="13"/>
  <c r="G92" i="13"/>
  <c r="H92" i="13"/>
  <c r="B95" i="14"/>
  <c r="H95" i="14"/>
  <c r="K95" i="14"/>
  <c r="B93" i="13"/>
  <c r="I95" i="14"/>
  <c r="L95" i="14"/>
  <c r="C93" i="13"/>
  <c r="D93" i="13"/>
  <c r="E93" i="13"/>
  <c r="O95" i="14"/>
  <c r="F93" i="13"/>
  <c r="G93" i="13"/>
  <c r="H93" i="13"/>
  <c r="B96" i="14"/>
  <c r="H96" i="14"/>
  <c r="K96" i="14"/>
  <c r="B94" i="13"/>
  <c r="I96" i="14"/>
  <c r="L96" i="14"/>
  <c r="C94" i="13"/>
  <c r="D94" i="13"/>
  <c r="E94" i="13"/>
  <c r="O96" i="14"/>
  <c r="F94" i="13"/>
  <c r="G94" i="13"/>
  <c r="H94" i="13"/>
  <c r="B97" i="14"/>
  <c r="H97" i="14"/>
  <c r="K97" i="14"/>
  <c r="B95" i="13"/>
  <c r="I97" i="14"/>
  <c r="L97" i="14"/>
  <c r="C95" i="13"/>
  <c r="D95" i="13"/>
  <c r="E95" i="13"/>
  <c r="O97" i="14"/>
  <c r="F95" i="13"/>
  <c r="G95" i="13"/>
  <c r="H95" i="13"/>
  <c r="B98" i="14"/>
  <c r="H98" i="14"/>
  <c r="K98" i="14"/>
  <c r="B96" i="13"/>
  <c r="I98" i="14"/>
  <c r="L98" i="14"/>
  <c r="C96" i="13"/>
  <c r="D96" i="13"/>
  <c r="E96" i="13"/>
  <c r="O98" i="14"/>
  <c r="F96" i="13"/>
  <c r="G96" i="13"/>
  <c r="H96" i="13"/>
  <c r="B99" i="14"/>
  <c r="H99" i="14"/>
  <c r="K99" i="14"/>
  <c r="B97" i="13"/>
  <c r="I99" i="14"/>
  <c r="L99" i="14"/>
  <c r="C97" i="13"/>
  <c r="D97" i="13"/>
  <c r="E97" i="13"/>
  <c r="O99" i="14"/>
  <c r="F97" i="13"/>
  <c r="G97" i="13"/>
  <c r="H97" i="13"/>
  <c r="B100" i="14"/>
  <c r="H100" i="14"/>
  <c r="K100" i="14"/>
  <c r="B98" i="13"/>
  <c r="I100" i="14"/>
  <c r="L100" i="14"/>
  <c r="C98" i="13"/>
  <c r="D98" i="13"/>
  <c r="E98" i="13"/>
  <c r="O100" i="14"/>
  <c r="F98" i="13"/>
  <c r="G98" i="13"/>
  <c r="H98" i="13"/>
  <c r="B101" i="14"/>
  <c r="H101" i="14"/>
  <c r="K101" i="14"/>
  <c r="B99" i="13"/>
  <c r="I101" i="14"/>
  <c r="L101" i="14"/>
  <c r="C99" i="13"/>
  <c r="D99" i="13"/>
  <c r="E99" i="13"/>
  <c r="O101" i="14"/>
  <c r="F99" i="13"/>
  <c r="G99" i="13"/>
  <c r="H99" i="13"/>
  <c r="B102" i="14"/>
  <c r="H102" i="14"/>
  <c r="K102" i="14"/>
  <c r="B100" i="13"/>
  <c r="I102" i="14"/>
  <c r="L102" i="14"/>
  <c r="C100" i="13"/>
  <c r="D100" i="13"/>
  <c r="E100" i="13"/>
  <c r="O102" i="14"/>
  <c r="F100" i="13"/>
  <c r="G100" i="13"/>
  <c r="H100" i="13"/>
  <c r="B103" i="14"/>
  <c r="H103" i="14"/>
  <c r="K103" i="14"/>
  <c r="B101" i="13"/>
  <c r="I103" i="14"/>
  <c r="L103" i="14"/>
  <c r="C101" i="13"/>
  <c r="D101" i="13"/>
  <c r="E101" i="13"/>
  <c r="O103" i="14"/>
  <c r="F101" i="13"/>
  <c r="G101" i="13"/>
  <c r="H101" i="13"/>
  <c r="B104" i="14"/>
  <c r="H104" i="14"/>
  <c r="K104" i="14"/>
  <c r="B102" i="13"/>
  <c r="I104" i="14"/>
  <c r="L104" i="14"/>
  <c r="C102" i="13"/>
  <c r="D102" i="13"/>
  <c r="E102" i="13"/>
  <c r="O104" i="14"/>
  <c r="F102" i="13"/>
  <c r="G102" i="13"/>
  <c r="H102" i="13"/>
  <c r="B105" i="14"/>
  <c r="H105" i="14"/>
  <c r="K105" i="14"/>
  <c r="B103" i="13"/>
  <c r="I105" i="14"/>
  <c r="L105" i="14"/>
  <c r="C103" i="13"/>
  <c r="D103" i="13"/>
  <c r="E103" i="13"/>
  <c r="O105" i="14"/>
  <c r="F103" i="13"/>
  <c r="G103" i="13"/>
  <c r="H103" i="13"/>
  <c r="B106" i="14"/>
  <c r="H106" i="14"/>
  <c r="K106" i="14"/>
  <c r="B104" i="13"/>
  <c r="I106" i="14"/>
  <c r="L106" i="14"/>
  <c r="C104" i="13"/>
  <c r="D104" i="13"/>
  <c r="E104" i="13"/>
  <c r="O106" i="14"/>
  <c r="F104" i="13"/>
  <c r="G104" i="13"/>
  <c r="H104" i="13"/>
  <c r="B107" i="14"/>
  <c r="H107" i="14"/>
  <c r="K107" i="14"/>
  <c r="B105" i="13"/>
  <c r="I107" i="14"/>
  <c r="L107" i="14"/>
  <c r="C105" i="13"/>
  <c r="D105" i="13"/>
  <c r="E105" i="13"/>
  <c r="O107" i="14"/>
  <c r="F105" i="13"/>
  <c r="G105" i="13"/>
  <c r="H105" i="13"/>
  <c r="B108" i="14"/>
  <c r="H108" i="14"/>
  <c r="K108" i="14"/>
  <c r="B106" i="13"/>
  <c r="I108" i="14"/>
  <c r="L108" i="14"/>
  <c r="C106" i="13"/>
  <c r="D106" i="13"/>
  <c r="E106" i="13"/>
  <c r="O108" i="14"/>
  <c r="F106" i="13"/>
  <c r="G106" i="13"/>
  <c r="H106" i="13"/>
  <c r="B109" i="14"/>
  <c r="H109" i="14"/>
  <c r="K109" i="14"/>
  <c r="B107" i="13"/>
  <c r="I109" i="14"/>
  <c r="L109" i="14"/>
  <c r="C107" i="13"/>
  <c r="D107" i="13"/>
  <c r="E107" i="13"/>
  <c r="O109" i="14"/>
  <c r="F107" i="13"/>
  <c r="G107" i="13"/>
  <c r="H107" i="13"/>
  <c r="B110" i="14"/>
  <c r="H110" i="14"/>
  <c r="K110" i="14"/>
  <c r="B108" i="13"/>
  <c r="I110" i="14"/>
  <c r="L110" i="14"/>
  <c r="C108" i="13"/>
  <c r="D108" i="13"/>
  <c r="E108" i="13"/>
  <c r="O110" i="14"/>
  <c r="F108" i="13"/>
  <c r="G108" i="13"/>
  <c r="H108" i="13"/>
  <c r="B111" i="14"/>
  <c r="H111" i="14"/>
  <c r="K111" i="14"/>
  <c r="B109" i="13"/>
  <c r="I111" i="14"/>
  <c r="L111" i="14"/>
  <c r="C109" i="13"/>
  <c r="D109" i="13"/>
  <c r="E109" i="13"/>
  <c r="O111" i="14"/>
  <c r="F109" i="13"/>
  <c r="G109" i="13"/>
  <c r="H109" i="13"/>
  <c r="B112" i="14"/>
  <c r="H112" i="14"/>
  <c r="K112" i="14"/>
  <c r="B110" i="13"/>
  <c r="I112" i="14"/>
  <c r="L112" i="14"/>
  <c r="C110" i="13"/>
  <c r="D110" i="13"/>
  <c r="E110" i="13"/>
  <c r="O112" i="14"/>
  <c r="F110" i="13"/>
  <c r="G110" i="13"/>
  <c r="H110" i="13"/>
  <c r="B113" i="14"/>
  <c r="H113" i="14"/>
  <c r="K113" i="14"/>
  <c r="B111" i="13"/>
  <c r="I113" i="14"/>
  <c r="L113" i="14"/>
  <c r="C111" i="13"/>
  <c r="D111" i="13"/>
  <c r="E111" i="13"/>
  <c r="O113" i="14"/>
  <c r="F111" i="13"/>
  <c r="G111" i="13"/>
  <c r="H111" i="13"/>
  <c r="B114" i="14"/>
  <c r="H114" i="14"/>
  <c r="K114" i="14"/>
  <c r="B112" i="13"/>
  <c r="I114" i="14"/>
  <c r="L114" i="14"/>
  <c r="C112" i="13"/>
  <c r="D112" i="13"/>
  <c r="E112" i="13"/>
  <c r="O114" i="14"/>
  <c r="F112" i="13"/>
  <c r="G112" i="13"/>
  <c r="H112" i="13"/>
  <c r="B115" i="14"/>
  <c r="H115" i="14"/>
  <c r="K115" i="14"/>
  <c r="B113" i="13"/>
  <c r="I115" i="14"/>
  <c r="L115" i="14"/>
  <c r="C113" i="13"/>
  <c r="D113" i="13"/>
  <c r="E113" i="13"/>
  <c r="O115" i="14"/>
  <c r="F113" i="13"/>
  <c r="G113" i="13"/>
  <c r="H113" i="13"/>
  <c r="B116" i="14"/>
  <c r="H116" i="14"/>
  <c r="K116" i="14"/>
  <c r="B114" i="13"/>
  <c r="I116" i="14"/>
  <c r="L116" i="14"/>
  <c r="C114" i="13"/>
  <c r="D114" i="13"/>
  <c r="E114" i="13"/>
  <c r="O116" i="14"/>
  <c r="F114" i="13"/>
  <c r="G114" i="13"/>
  <c r="H114" i="13"/>
  <c r="B117" i="14"/>
  <c r="H117" i="14"/>
  <c r="K117" i="14"/>
  <c r="B115" i="13"/>
  <c r="I117" i="14"/>
  <c r="L117" i="14"/>
  <c r="C115" i="13"/>
  <c r="D115" i="13"/>
  <c r="E115" i="13"/>
  <c r="O117" i="14"/>
  <c r="F115" i="13"/>
  <c r="G115" i="13"/>
  <c r="H115" i="13"/>
  <c r="B118" i="14"/>
  <c r="H118" i="14"/>
  <c r="K118" i="14"/>
  <c r="B116" i="13"/>
  <c r="I118" i="14"/>
  <c r="L118" i="14"/>
  <c r="C116" i="13"/>
  <c r="D116" i="13"/>
  <c r="E116" i="13"/>
  <c r="O118" i="14"/>
  <c r="F116" i="13"/>
  <c r="G116" i="13"/>
  <c r="H116" i="13"/>
  <c r="B119" i="14"/>
  <c r="H119" i="14"/>
  <c r="K119" i="14"/>
  <c r="B117" i="13"/>
  <c r="I119" i="14"/>
  <c r="L119" i="14"/>
  <c r="C117" i="13"/>
  <c r="D117" i="13"/>
  <c r="E117" i="13"/>
  <c r="O119" i="14"/>
  <c r="F117" i="13"/>
  <c r="G117" i="13"/>
  <c r="H117" i="13"/>
  <c r="B120" i="14"/>
  <c r="H120" i="14"/>
  <c r="K120" i="14"/>
  <c r="B118" i="13"/>
  <c r="I120" i="14"/>
  <c r="L120" i="14"/>
  <c r="C118" i="13"/>
  <c r="D118" i="13"/>
  <c r="E118" i="13"/>
  <c r="O120" i="14"/>
  <c r="F118" i="13"/>
  <c r="G118" i="13"/>
  <c r="H118" i="13"/>
  <c r="B121" i="14"/>
  <c r="H121" i="14"/>
  <c r="K121" i="14"/>
  <c r="B119" i="13"/>
  <c r="I121" i="14"/>
  <c r="L121" i="14"/>
  <c r="C119" i="13"/>
  <c r="D119" i="13"/>
  <c r="E119" i="13"/>
  <c r="O121" i="14"/>
  <c r="F119" i="13"/>
  <c r="G119" i="13"/>
  <c r="H119" i="13"/>
  <c r="B122" i="14"/>
  <c r="H122" i="14"/>
  <c r="K122" i="14"/>
  <c r="B120" i="13"/>
  <c r="I122" i="14"/>
  <c r="L122" i="14"/>
  <c r="C120" i="13"/>
  <c r="D120" i="13"/>
  <c r="E120" i="13"/>
  <c r="O122" i="14"/>
  <c r="F120" i="13"/>
  <c r="G120" i="13"/>
  <c r="H120" i="13"/>
  <c r="B123" i="14"/>
  <c r="H123" i="14"/>
  <c r="K123" i="14"/>
  <c r="B121" i="13"/>
  <c r="I123" i="14"/>
  <c r="L123" i="14"/>
  <c r="C121" i="13"/>
  <c r="D121" i="13"/>
  <c r="E121" i="13"/>
  <c r="O123" i="14"/>
  <c r="F121" i="13"/>
  <c r="G121" i="13"/>
  <c r="H121" i="13"/>
  <c r="B124" i="14"/>
  <c r="H124" i="14"/>
  <c r="K124" i="14"/>
  <c r="B122" i="13"/>
  <c r="I124" i="14"/>
  <c r="L124" i="14"/>
  <c r="C122" i="13"/>
  <c r="D122" i="13"/>
  <c r="E122" i="13"/>
  <c r="O124" i="14"/>
  <c r="F122" i="13"/>
  <c r="G122" i="13"/>
  <c r="H122" i="13"/>
  <c r="B125" i="14"/>
  <c r="H125" i="14"/>
  <c r="K125" i="14"/>
  <c r="B123" i="13"/>
  <c r="I125" i="14"/>
  <c r="L125" i="14"/>
  <c r="C123" i="13"/>
  <c r="D123" i="13"/>
  <c r="E123" i="13"/>
  <c r="O125" i="14"/>
  <c r="F123" i="13"/>
  <c r="G123" i="13"/>
  <c r="H123" i="13"/>
  <c r="B126" i="14"/>
  <c r="H126" i="14"/>
  <c r="K126" i="14"/>
  <c r="B124" i="13"/>
  <c r="I126" i="14"/>
  <c r="L126" i="14"/>
  <c r="C124" i="13"/>
  <c r="D124" i="13"/>
  <c r="E124" i="13"/>
  <c r="O126" i="14"/>
  <c r="F124" i="13"/>
  <c r="G124" i="13"/>
  <c r="H124" i="13"/>
  <c r="B127" i="14"/>
  <c r="H127" i="14"/>
  <c r="K127" i="14"/>
  <c r="B125" i="13"/>
  <c r="I127" i="14"/>
  <c r="L127" i="14"/>
  <c r="C125" i="13"/>
  <c r="D125" i="13"/>
  <c r="E125" i="13"/>
  <c r="O127" i="14"/>
  <c r="F125" i="13"/>
  <c r="G125" i="13"/>
  <c r="H125" i="13"/>
  <c r="B128" i="14"/>
  <c r="H128" i="14"/>
  <c r="K128" i="14"/>
  <c r="B126" i="13"/>
  <c r="I128" i="14"/>
  <c r="L128" i="14"/>
  <c r="C126" i="13"/>
  <c r="D126" i="13"/>
  <c r="E126" i="13"/>
  <c r="O128" i="14"/>
  <c r="F126" i="13"/>
  <c r="G126" i="13"/>
  <c r="H126" i="13"/>
  <c r="B129" i="14"/>
  <c r="H129" i="14"/>
  <c r="K129" i="14"/>
  <c r="B127" i="13"/>
  <c r="I129" i="14"/>
  <c r="L129" i="14"/>
  <c r="C127" i="13"/>
  <c r="D127" i="13"/>
  <c r="E127" i="13"/>
  <c r="O129" i="14"/>
  <c r="F127" i="13"/>
  <c r="G127" i="13"/>
  <c r="H127" i="13"/>
  <c r="B130" i="14"/>
  <c r="H130" i="14"/>
  <c r="K130" i="14"/>
  <c r="B128" i="13"/>
  <c r="I130" i="14"/>
  <c r="L130" i="14"/>
  <c r="C128" i="13"/>
  <c r="D128" i="13"/>
  <c r="E128" i="13"/>
  <c r="O130" i="14"/>
  <c r="F128" i="13"/>
  <c r="G128" i="13"/>
  <c r="H128" i="13"/>
  <c r="B131" i="14"/>
  <c r="H131" i="14"/>
  <c r="K131" i="14"/>
  <c r="B129" i="13"/>
  <c r="I131" i="14"/>
  <c r="L131" i="14"/>
  <c r="C129" i="13"/>
  <c r="D129" i="13"/>
  <c r="E129" i="13"/>
  <c r="O131" i="14"/>
  <c r="F129" i="13"/>
  <c r="G129" i="13"/>
  <c r="H129" i="13"/>
  <c r="B132" i="14"/>
  <c r="H132" i="14"/>
  <c r="K132" i="14"/>
  <c r="B130" i="13"/>
  <c r="I132" i="14"/>
  <c r="L132" i="14"/>
  <c r="C130" i="13"/>
  <c r="D130" i="13"/>
  <c r="E130" i="13"/>
  <c r="O132" i="14"/>
  <c r="F130" i="13"/>
  <c r="G130" i="13"/>
  <c r="H130" i="13"/>
  <c r="B133" i="14"/>
  <c r="H133" i="14"/>
  <c r="K133" i="14"/>
  <c r="B131" i="13"/>
  <c r="I133" i="14"/>
  <c r="L133" i="14"/>
  <c r="C131" i="13"/>
  <c r="D131" i="13"/>
  <c r="E131" i="13"/>
  <c r="O133" i="14"/>
  <c r="F131" i="13"/>
  <c r="G131" i="13"/>
  <c r="H131" i="13"/>
  <c r="B134" i="14"/>
  <c r="H134" i="14"/>
  <c r="K134" i="14"/>
  <c r="B132" i="13"/>
  <c r="I134" i="14"/>
  <c r="L134" i="14"/>
  <c r="C132" i="13"/>
  <c r="D132" i="13"/>
  <c r="E132" i="13"/>
  <c r="O134" i="14"/>
  <c r="F132" i="13"/>
  <c r="G132" i="13"/>
  <c r="H132" i="13"/>
  <c r="B135" i="14"/>
  <c r="H135" i="14"/>
  <c r="K135" i="14"/>
  <c r="B133" i="13"/>
  <c r="I135" i="14"/>
  <c r="L135" i="14"/>
  <c r="C133" i="13"/>
  <c r="D133" i="13"/>
  <c r="E133" i="13"/>
  <c r="O135" i="14"/>
  <c r="F133" i="13"/>
  <c r="G133" i="13"/>
  <c r="H133" i="13"/>
  <c r="B136" i="14"/>
  <c r="H136" i="14"/>
  <c r="K136" i="14"/>
  <c r="B134" i="13"/>
  <c r="I136" i="14"/>
  <c r="L136" i="14"/>
  <c r="C134" i="13"/>
  <c r="D134" i="13"/>
  <c r="E134" i="13"/>
  <c r="O136" i="14"/>
  <c r="F134" i="13"/>
  <c r="G134" i="13"/>
  <c r="H134" i="13"/>
  <c r="B137" i="14"/>
  <c r="H137" i="14"/>
  <c r="K137" i="14"/>
  <c r="B135" i="13"/>
  <c r="I137" i="14"/>
  <c r="L137" i="14"/>
  <c r="C135" i="13"/>
  <c r="D135" i="13"/>
  <c r="E135" i="13"/>
  <c r="O137" i="14"/>
  <c r="F135" i="13"/>
  <c r="G135" i="13"/>
  <c r="H135" i="13"/>
  <c r="B138" i="14"/>
  <c r="H138" i="14"/>
  <c r="K138" i="14"/>
  <c r="B136" i="13"/>
  <c r="I138" i="14"/>
  <c r="L138" i="14"/>
  <c r="C136" i="13"/>
  <c r="D136" i="13"/>
  <c r="E136" i="13"/>
  <c r="O138" i="14"/>
  <c r="F136" i="13"/>
  <c r="G136" i="13"/>
  <c r="H136" i="13"/>
  <c r="B139" i="14"/>
  <c r="H139" i="14"/>
  <c r="K139" i="14"/>
  <c r="B137" i="13"/>
  <c r="I139" i="14"/>
  <c r="L139" i="14"/>
  <c r="C137" i="13"/>
  <c r="D137" i="13"/>
  <c r="E137" i="13"/>
  <c r="O139" i="14"/>
  <c r="F137" i="13"/>
  <c r="G137" i="13"/>
  <c r="H137" i="13"/>
  <c r="B140" i="14"/>
  <c r="H140" i="14"/>
  <c r="K140" i="14"/>
  <c r="B138" i="13"/>
  <c r="I140" i="14"/>
  <c r="L140" i="14"/>
  <c r="C138" i="13"/>
  <c r="D138" i="13"/>
  <c r="E138" i="13"/>
  <c r="O140" i="14"/>
  <c r="F138" i="13"/>
  <c r="G138" i="13"/>
  <c r="H138" i="13"/>
  <c r="B141" i="14"/>
  <c r="H141" i="14"/>
  <c r="K141" i="14"/>
  <c r="B139" i="13"/>
  <c r="I141" i="14"/>
  <c r="L141" i="14"/>
  <c r="C139" i="13"/>
  <c r="D139" i="13"/>
  <c r="E139" i="13"/>
  <c r="O141" i="14"/>
  <c r="F139" i="13"/>
  <c r="G139" i="13"/>
  <c r="H139" i="13"/>
  <c r="B142" i="14"/>
  <c r="H142" i="14"/>
  <c r="K142" i="14"/>
  <c r="B140" i="13"/>
  <c r="I142" i="14"/>
  <c r="L142" i="14"/>
  <c r="C140" i="13"/>
  <c r="D140" i="13"/>
  <c r="E140" i="13"/>
  <c r="O142" i="14"/>
  <c r="F140" i="13"/>
  <c r="G140" i="13"/>
  <c r="H140" i="13"/>
  <c r="B143" i="14"/>
  <c r="H143" i="14"/>
  <c r="K143" i="14"/>
  <c r="B141" i="13"/>
  <c r="I143" i="14"/>
  <c r="L143" i="14"/>
  <c r="C141" i="13"/>
  <c r="D141" i="13"/>
  <c r="E141" i="13"/>
  <c r="O143" i="14"/>
  <c r="F141" i="13"/>
  <c r="G141" i="13"/>
  <c r="H141" i="13"/>
  <c r="B144" i="14"/>
  <c r="H144" i="14"/>
  <c r="K144" i="14"/>
  <c r="B142" i="13"/>
  <c r="I144" i="14"/>
  <c r="L144" i="14"/>
  <c r="C142" i="13"/>
  <c r="D142" i="13"/>
  <c r="E142" i="13"/>
  <c r="O144" i="14"/>
  <c r="F142" i="13"/>
  <c r="G142" i="13"/>
  <c r="H142" i="13"/>
  <c r="B145" i="14"/>
  <c r="H145" i="14"/>
  <c r="K145" i="14"/>
  <c r="B143" i="13"/>
  <c r="I145" i="14"/>
  <c r="L145" i="14"/>
  <c r="C143" i="13"/>
  <c r="D143" i="13"/>
  <c r="E143" i="13"/>
  <c r="O145" i="14"/>
  <c r="F143" i="13"/>
  <c r="G143" i="13"/>
  <c r="H143" i="13"/>
  <c r="B146" i="14"/>
  <c r="H146" i="14"/>
  <c r="K146" i="14"/>
  <c r="B144" i="13"/>
  <c r="I146" i="14"/>
  <c r="L146" i="14"/>
  <c r="C144" i="13"/>
  <c r="D144" i="13"/>
  <c r="E144" i="13"/>
  <c r="O146" i="14"/>
  <c r="F144" i="13"/>
  <c r="G144" i="13"/>
  <c r="H144" i="13"/>
  <c r="B147" i="14"/>
  <c r="H147" i="14"/>
  <c r="K147" i="14"/>
  <c r="B145" i="13"/>
  <c r="I147" i="14"/>
  <c r="L147" i="14"/>
  <c r="C145" i="13"/>
  <c r="D145" i="13"/>
  <c r="E145" i="13"/>
  <c r="O147" i="14"/>
  <c r="F145" i="13"/>
  <c r="G145" i="13"/>
  <c r="H145" i="13"/>
  <c r="B148" i="14"/>
  <c r="H148" i="14"/>
  <c r="K148" i="14"/>
  <c r="B146" i="13"/>
  <c r="I148" i="14"/>
  <c r="L148" i="14"/>
  <c r="C146" i="13"/>
  <c r="D146" i="13"/>
  <c r="E146" i="13"/>
  <c r="O148" i="14"/>
  <c r="F146" i="13"/>
  <c r="G146" i="13"/>
  <c r="H146" i="13"/>
  <c r="B149" i="14"/>
  <c r="H149" i="14"/>
  <c r="K149" i="14"/>
  <c r="B147" i="13"/>
  <c r="I149" i="14"/>
  <c r="L149" i="14"/>
  <c r="C147" i="13"/>
  <c r="D147" i="13"/>
  <c r="E147" i="13"/>
  <c r="O149" i="14"/>
  <c r="F147" i="13"/>
  <c r="G147" i="13"/>
  <c r="H147" i="13"/>
  <c r="B150" i="14"/>
  <c r="H150" i="14"/>
  <c r="K150" i="14"/>
  <c r="B148" i="13"/>
  <c r="I150" i="14"/>
  <c r="L150" i="14"/>
  <c r="C148" i="13"/>
  <c r="D148" i="13"/>
  <c r="E148" i="13"/>
  <c r="O150" i="14"/>
  <c r="F148" i="13"/>
  <c r="G148" i="13"/>
  <c r="H148" i="13"/>
  <c r="B151" i="14"/>
  <c r="H151" i="14"/>
  <c r="K151" i="14"/>
  <c r="B149" i="13"/>
  <c r="I151" i="14"/>
  <c r="L151" i="14"/>
  <c r="C149" i="13"/>
  <c r="D149" i="13"/>
  <c r="E149" i="13"/>
  <c r="O151" i="14"/>
  <c r="F149" i="13"/>
  <c r="G149" i="13"/>
  <c r="H149" i="13"/>
  <c r="B152" i="14"/>
  <c r="H152" i="14"/>
  <c r="K152" i="14"/>
  <c r="B150" i="13"/>
  <c r="I152" i="14"/>
  <c r="L152" i="14"/>
  <c r="C150" i="13"/>
  <c r="D150" i="13"/>
  <c r="E150" i="13"/>
  <c r="O152" i="14"/>
  <c r="F150" i="13"/>
  <c r="G150" i="13"/>
  <c r="H150" i="13"/>
  <c r="B153" i="14"/>
  <c r="H153" i="14"/>
  <c r="K153" i="14"/>
  <c r="B151" i="13"/>
  <c r="I153" i="14"/>
  <c r="L153" i="14"/>
  <c r="C151" i="13"/>
  <c r="D151" i="13"/>
  <c r="E151" i="13"/>
  <c r="O153" i="14"/>
  <c r="F151" i="13"/>
  <c r="G151" i="13"/>
  <c r="H151" i="13"/>
  <c r="B154" i="14"/>
  <c r="H154" i="14"/>
  <c r="K154" i="14"/>
  <c r="B152" i="13"/>
  <c r="I154" i="14"/>
  <c r="L154" i="14"/>
  <c r="C152" i="13"/>
  <c r="D152" i="13"/>
  <c r="E152" i="13"/>
  <c r="O154" i="14"/>
  <c r="F152" i="13"/>
  <c r="G152" i="13"/>
  <c r="H152" i="13"/>
  <c r="B155" i="14"/>
  <c r="H155" i="14"/>
  <c r="K155" i="14"/>
  <c r="B153" i="13"/>
  <c r="I155" i="14"/>
  <c r="L155" i="14"/>
  <c r="C153" i="13"/>
  <c r="D153" i="13"/>
  <c r="E153" i="13"/>
  <c r="O155" i="14"/>
  <c r="F153" i="13"/>
  <c r="G153" i="13"/>
  <c r="H153" i="13"/>
  <c r="B156" i="14"/>
  <c r="H156" i="14"/>
  <c r="K156" i="14"/>
  <c r="B154" i="13"/>
  <c r="I156" i="14"/>
  <c r="L156" i="14"/>
  <c r="C154" i="13"/>
  <c r="D154" i="13"/>
  <c r="E154" i="13"/>
  <c r="O156" i="14"/>
  <c r="F154" i="13"/>
  <c r="G154" i="13"/>
  <c r="H154" i="13"/>
  <c r="B157" i="14"/>
  <c r="H157" i="14"/>
  <c r="K157" i="14"/>
  <c r="B155" i="13"/>
  <c r="I157" i="14"/>
  <c r="L157" i="14"/>
  <c r="C155" i="13"/>
  <c r="D155" i="13"/>
  <c r="E155" i="13"/>
  <c r="O157" i="14"/>
  <c r="F155" i="13"/>
  <c r="G155" i="13"/>
  <c r="H155" i="13"/>
  <c r="B158" i="14"/>
  <c r="H158" i="14"/>
  <c r="K158" i="14"/>
  <c r="B156" i="13"/>
  <c r="I158" i="14"/>
  <c r="L158" i="14"/>
  <c r="C156" i="13"/>
  <c r="D156" i="13"/>
  <c r="E156" i="13"/>
  <c r="O158" i="14"/>
  <c r="F156" i="13"/>
  <c r="G156" i="13"/>
  <c r="H156" i="13"/>
  <c r="B159" i="14"/>
  <c r="H159" i="14"/>
  <c r="K159" i="14"/>
  <c r="B157" i="13"/>
  <c r="I159" i="14"/>
  <c r="L159" i="14"/>
  <c r="C157" i="13"/>
  <c r="D157" i="13"/>
  <c r="E157" i="13"/>
  <c r="O159" i="14"/>
  <c r="F157" i="13"/>
  <c r="G157" i="13"/>
  <c r="H157" i="13"/>
  <c r="B160" i="14"/>
  <c r="H160" i="14"/>
  <c r="K160" i="14"/>
  <c r="B158" i="13"/>
  <c r="I160" i="14"/>
  <c r="L160" i="14"/>
  <c r="C158" i="13"/>
  <c r="D158" i="13"/>
  <c r="E158" i="13"/>
  <c r="O160" i="14"/>
  <c r="F158" i="13"/>
  <c r="G158" i="13"/>
  <c r="H158" i="13"/>
  <c r="B161" i="14"/>
  <c r="H161" i="14"/>
  <c r="K161" i="14"/>
  <c r="B159" i="13"/>
  <c r="I161" i="14"/>
  <c r="L161" i="14"/>
  <c r="C159" i="13"/>
  <c r="D159" i="13"/>
  <c r="E159" i="13"/>
  <c r="O161" i="14"/>
  <c r="F159" i="13"/>
  <c r="G159" i="13"/>
  <c r="H159" i="13"/>
  <c r="B162" i="14"/>
  <c r="H162" i="14"/>
  <c r="K162" i="14"/>
  <c r="B160" i="13"/>
  <c r="I162" i="14"/>
  <c r="L162" i="14"/>
  <c r="C160" i="13"/>
  <c r="D160" i="13"/>
  <c r="E160" i="13"/>
  <c r="O162" i="14"/>
  <c r="F160" i="13"/>
  <c r="G160" i="13"/>
  <c r="H160" i="13"/>
  <c r="B163" i="14"/>
  <c r="H163" i="14"/>
  <c r="K163" i="14"/>
  <c r="B161" i="13"/>
  <c r="I163" i="14"/>
  <c r="L163" i="14"/>
  <c r="C161" i="13"/>
  <c r="D161" i="13"/>
  <c r="E161" i="13"/>
  <c r="O163" i="14"/>
  <c r="F161" i="13"/>
  <c r="G161" i="13"/>
  <c r="H161" i="13"/>
  <c r="B164" i="14"/>
  <c r="H164" i="14"/>
  <c r="K164" i="14"/>
  <c r="B162" i="13"/>
  <c r="I164" i="14"/>
  <c r="L164" i="14"/>
  <c r="C162" i="13"/>
  <c r="D162" i="13"/>
  <c r="E162" i="13"/>
  <c r="O164" i="14"/>
  <c r="F162" i="13"/>
  <c r="G162" i="13"/>
  <c r="H162" i="13"/>
  <c r="B165" i="14"/>
  <c r="H165" i="14"/>
  <c r="K165" i="14"/>
  <c r="B163" i="13"/>
  <c r="I165" i="14"/>
  <c r="L165" i="14"/>
  <c r="C163" i="13"/>
  <c r="D163" i="13"/>
  <c r="E163" i="13"/>
  <c r="O165" i="14"/>
  <c r="F163" i="13"/>
  <c r="G163" i="13"/>
  <c r="H163" i="13"/>
  <c r="B166" i="14"/>
  <c r="H166" i="14"/>
  <c r="K166" i="14"/>
  <c r="B164" i="13"/>
  <c r="I166" i="14"/>
  <c r="L166" i="14"/>
  <c r="C164" i="13"/>
  <c r="D164" i="13"/>
  <c r="E164" i="13"/>
  <c r="O166" i="14"/>
  <c r="F164" i="13"/>
  <c r="G164" i="13"/>
  <c r="H164" i="13"/>
  <c r="B167" i="14"/>
  <c r="H167" i="14"/>
  <c r="K167" i="14"/>
  <c r="B165" i="13"/>
  <c r="I167" i="14"/>
  <c r="L167" i="14"/>
  <c r="C165" i="13"/>
  <c r="D165" i="13"/>
  <c r="E165" i="13"/>
  <c r="O167" i="14"/>
  <c r="F165" i="13"/>
  <c r="G165" i="13"/>
  <c r="H165" i="13"/>
  <c r="B168" i="14"/>
  <c r="H168" i="14"/>
  <c r="K168" i="14"/>
  <c r="B166" i="13"/>
  <c r="I168" i="14"/>
  <c r="L168" i="14"/>
  <c r="C166" i="13"/>
  <c r="D166" i="13"/>
  <c r="E166" i="13"/>
  <c r="O168" i="14"/>
  <c r="F166" i="13"/>
  <c r="G166" i="13"/>
  <c r="H166" i="13"/>
  <c r="B169" i="14"/>
  <c r="H169" i="14"/>
  <c r="K169" i="14"/>
  <c r="B167" i="13"/>
  <c r="I169" i="14"/>
  <c r="L169" i="14"/>
  <c r="C167" i="13"/>
  <c r="D167" i="13"/>
  <c r="E167" i="13"/>
  <c r="O169" i="14"/>
  <c r="F167" i="13"/>
  <c r="G167" i="13"/>
  <c r="H167" i="13"/>
  <c r="B170" i="14"/>
  <c r="H170" i="14"/>
  <c r="K170" i="14"/>
  <c r="B168" i="13"/>
  <c r="I170" i="14"/>
  <c r="L170" i="14"/>
  <c r="C168" i="13"/>
  <c r="D168" i="13"/>
  <c r="E168" i="13"/>
  <c r="O170" i="14"/>
  <c r="F168" i="13"/>
  <c r="G168" i="13"/>
  <c r="H168" i="13"/>
  <c r="B171" i="14"/>
  <c r="H171" i="14"/>
  <c r="K171" i="14"/>
  <c r="B169" i="13"/>
  <c r="I171" i="14"/>
  <c r="L171" i="14"/>
  <c r="C169" i="13"/>
  <c r="D169" i="13"/>
  <c r="E169" i="13"/>
  <c r="O171" i="14"/>
  <c r="F169" i="13"/>
  <c r="G169" i="13"/>
  <c r="H169" i="13"/>
  <c r="B172" i="14"/>
  <c r="H172" i="14"/>
  <c r="K172" i="14"/>
  <c r="B170" i="13"/>
  <c r="I172" i="14"/>
  <c r="L172" i="14"/>
  <c r="C170" i="13"/>
  <c r="D170" i="13"/>
  <c r="E170" i="13"/>
  <c r="O172" i="14"/>
  <c r="F170" i="13"/>
  <c r="G170" i="13"/>
  <c r="H170" i="13"/>
  <c r="B173" i="14"/>
  <c r="H173" i="14"/>
  <c r="K173" i="14"/>
  <c r="B171" i="13"/>
  <c r="I173" i="14"/>
  <c r="L173" i="14"/>
  <c r="C171" i="13"/>
  <c r="D171" i="13"/>
  <c r="E171" i="13"/>
  <c r="O173" i="14"/>
  <c r="F171" i="13"/>
  <c r="G171" i="13"/>
  <c r="H171" i="13"/>
  <c r="B174" i="14"/>
  <c r="H174" i="14"/>
  <c r="K174" i="14"/>
  <c r="B172" i="13"/>
  <c r="I174" i="14"/>
  <c r="L174" i="14"/>
  <c r="C172" i="13"/>
  <c r="D172" i="13"/>
  <c r="E172" i="13"/>
  <c r="O174" i="14"/>
  <c r="F172" i="13"/>
  <c r="G172" i="13"/>
  <c r="H172" i="13"/>
  <c r="B175" i="14"/>
  <c r="H175" i="14"/>
  <c r="K175" i="14"/>
  <c r="B173" i="13"/>
  <c r="I175" i="14"/>
  <c r="L175" i="14"/>
  <c r="C173" i="13"/>
  <c r="D173" i="13"/>
  <c r="E173" i="13"/>
  <c r="O175" i="14"/>
  <c r="F173" i="13"/>
  <c r="G173" i="13"/>
  <c r="H173" i="13"/>
  <c r="B176" i="14"/>
  <c r="H176" i="14"/>
  <c r="K176" i="14"/>
  <c r="B174" i="13"/>
  <c r="I176" i="14"/>
  <c r="L176" i="14"/>
  <c r="C174" i="13"/>
  <c r="D174" i="13"/>
  <c r="E174" i="13"/>
  <c r="O176" i="14"/>
  <c r="F174" i="13"/>
  <c r="G174" i="13"/>
  <c r="H174" i="13"/>
  <c r="B177" i="14"/>
  <c r="H177" i="14"/>
  <c r="K177" i="14"/>
  <c r="B175" i="13"/>
  <c r="I177" i="14"/>
  <c r="L177" i="14"/>
  <c r="C175" i="13"/>
  <c r="D175" i="13"/>
  <c r="E175" i="13"/>
  <c r="O177" i="14"/>
  <c r="F175" i="13"/>
  <c r="G175" i="13"/>
  <c r="H175" i="13"/>
  <c r="B178" i="14"/>
  <c r="H178" i="14"/>
  <c r="K178" i="14"/>
  <c r="B176" i="13"/>
  <c r="I178" i="14"/>
  <c r="L178" i="14"/>
  <c r="C176" i="13"/>
  <c r="D176" i="13"/>
  <c r="E176" i="13"/>
  <c r="O178" i="14"/>
  <c r="F176" i="13"/>
  <c r="G176" i="13"/>
  <c r="H176" i="13"/>
  <c r="B179" i="14"/>
  <c r="H179" i="14"/>
  <c r="K179" i="14"/>
  <c r="B177" i="13"/>
  <c r="I179" i="14"/>
  <c r="L179" i="14"/>
  <c r="C177" i="13"/>
  <c r="D177" i="13"/>
  <c r="E177" i="13"/>
  <c r="O179" i="14"/>
  <c r="F177" i="13"/>
  <c r="G177" i="13"/>
  <c r="H177" i="13"/>
  <c r="B180" i="14"/>
  <c r="H180" i="14"/>
  <c r="K180" i="14"/>
  <c r="B178" i="13"/>
  <c r="I180" i="14"/>
  <c r="L180" i="14"/>
  <c r="C178" i="13"/>
  <c r="D178" i="13"/>
  <c r="E178" i="13"/>
  <c r="O180" i="14"/>
  <c r="F178" i="13"/>
  <c r="G178" i="13"/>
  <c r="H178" i="13"/>
  <c r="B181" i="14"/>
  <c r="H181" i="14"/>
  <c r="K181" i="14"/>
  <c r="B179" i="13"/>
  <c r="I181" i="14"/>
  <c r="L181" i="14"/>
  <c r="C179" i="13"/>
  <c r="D179" i="13"/>
  <c r="E179" i="13"/>
  <c r="O181" i="14"/>
  <c r="F179" i="13"/>
  <c r="G179" i="13"/>
  <c r="H179" i="13"/>
  <c r="B182" i="14"/>
  <c r="H182" i="14"/>
  <c r="K182" i="14"/>
  <c r="B180" i="13"/>
  <c r="I182" i="14"/>
  <c r="L182" i="14"/>
  <c r="C180" i="13"/>
  <c r="D180" i="13"/>
  <c r="E180" i="13"/>
  <c r="O182" i="14"/>
  <c r="F180" i="13"/>
  <c r="G180" i="13"/>
  <c r="H180" i="13"/>
  <c r="B183" i="14"/>
  <c r="H183" i="14"/>
  <c r="K183" i="14"/>
  <c r="B181" i="13"/>
  <c r="I183" i="14"/>
  <c r="L183" i="14"/>
  <c r="C181" i="13"/>
  <c r="D181" i="13"/>
  <c r="E181" i="13"/>
  <c r="O183" i="14"/>
  <c r="F181" i="13"/>
  <c r="G181" i="13"/>
  <c r="H181" i="13"/>
  <c r="B184" i="14"/>
  <c r="H184" i="14"/>
  <c r="K184" i="14"/>
  <c r="B182" i="13"/>
  <c r="I184" i="14"/>
  <c r="L184" i="14"/>
  <c r="C182" i="13"/>
  <c r="D182" i="13"/>
  <c r="E182" i="13"/>
  <c r="O184" i="14"/>
  <c r="F182" i="13"/>
  <c r="G182" i="13"/>
  <c r="H182" i="13"/>
  <c r="B185" i="14"/>
  <c r="H185" i="14"/>
  <c r="K185" i="14"/>
  <c r="B183" i="13"/>
  <c r="I185" i="14"/>
  <c r="L185" i="14"/>
  <c r="C183" i="13"/>
  <c r="D183" i="13"/>
  <c r="E183" i="13"/>
  <c r="O185" i="14"/>
  <c r="F183" i="13"/>
  <c r="G183" i="13"/>
  <c r="H183" i="13"/>
  <c r="B186" i="14"/>
  <c r="H186" i="14"/>
  <c r="K186" i="14"/>
  <c r="B184" i="13"/>
  <c r="I186" i="14"/>
  <c r="L186" i="14"/>
  <c r="C184" i="13"/>
  <c r="D184" i="13"/>
  <c r="E184" i="13"/>
  <c r="O186" i="14"/>
  <c r="F184" i="13"/>
  <c r="G184" i="13"/>
  <c r="H184" i="13"/>
  <c r="B187" i="14"/>
  <c r="H187" i="14"/>
  <c r="K187" i="14"/>
  <c r="B185" i="13"/>
  <c r="I187" i="14"/>
  <c r="L187" i="14"/>
  <c r="C185" i="13"/>
  <c r="D185" i="13"/>
  <c r="E185" i="13"/>
  <c r="O187" i="14"/>
  <c r="F185" i="13"/>
  <c r="G185" i="13"/>
  <c r="H185" i="13"/>
  <c r="B188" i="14"/>
  <c r="H188" i="14"/>
  <c r="K188" i="14"/>
  <c r="B186" i="13"/>
  <c r="I188" i="14"/>
  <c r="L188" i="14"/>
  <c r="C186" i="13"/>
  <c r="D186" i="13"/>
  <c r="E186" i="13"/>
  <c r="O188" i="14"/>
  <c r="F186" i="13"/>
  <c r="G186" i="13"/>
  <c r="H186" i="13"/>
  <c r="B189" i="14"/>
  <c r="H189" i="14"/>
  <c r="K189" i="14"/>
  <c r="B187" i="13"/>
  <c r="I189" i="14"/>
  <c r="L189" i="14"/>
  <c r="C187" i="13"/>
  <c r="D187" i="13"/>
  <c r="E187" i="13"/>
  <c r="O189" i="14"/>
  <c r="F187" i="13"/>
  <c r="G187" i="13"/>
  <c r="H187" i="13"/>
  <c r="B190" i="14"/>
  <c r="H190" i="14"/>
  <c r="K190" i="14"/>
  <c r="B188" i="13"/>
  <c r="I190" i="14"/>
  <c r="L190" i="14"/>
  <c r="C188" i="13"/>
  <c r="D188" i="13"/>
  <c r="E188" i="13"/>
  <c r="O190" i="14"/>
  <c r="F188" i="13"/>
  <c r="G188" i="13"/>
  <c r="H188" i="13"/>
  <c r="B191" i="14"/>
  <c r="H191" i="14"/>
  <c r="K191" i="14"/>
  <c r="B189" i="13"/>
  <c r="I191" i="14"/>
  <c r="L191" i="14"/>
  <c r="C189" i="13"/>
  <c r="D189" i="13"/>
  <c r="E189" i="13"/>
  <c r="O191" i="14"/>
  <c r="F189" i="13"/>
  <c r="G189" i="13"/>
  <c r="H189" i="13"/>
  <c r="B192" i="14"/>
  <c r="H192" i="14"/>
  <c r="K192" i="14"/>
  <c r="B190" i="13"/>
  <c r="I192" i="14"/>
  <c r="L192" i="14"/>
  <c r="C190" i="13"/>
  <c r="D190" i="13"/>
  <c r="E190" i="13"/>
  <c r="O192" i="14"/>
  <c r="F190" i="13"/>
  <c r="G190" i="13"/>
  <c r="H190" i="13"/>
  <c r="B193" i="14"/>
  <c r="H193" i="14"/>
  <c r="K193" i="14"/>
  <c r="B191" i="13"/>
  <c r="I193" i="14"/>
  <c r="L193" i="14"/>
  <c r="C191" i="13"/>
  <c r="D191" i="13"/>
  <c r="E191" i="13"/>
  <c r="O193" i="14"/>
  <c r="F191" i="13"/>
  <c r="G191" i="13"/>
  <c r="H191" i="13"/>
  <c r="B194" i="14"/>
  <c r="H194" i="14"/>
  <c r="K194" i="14"/>
  <c r="B192" i="13"/>
  <c r="I194" i="14"/>
  <c r="L194" i="14"/>
  <c r="C192" i="13"/>
  <c r="D192" i="13"/>
  <c r="E192" i="13"/>
  <c r="O194" i="14"/>
  <c r="F192" i="13"/>
  <c r="G192" i="13"/>
  <c r="H192" i="13"/>
  <c r="B195" i="14"/>
  <c r="H195" i="14"/>
  <c r="K195" i="14"/>
  <c r="B193" i="13"/>
  <c r="I195" i="14"/>
  <c r="L195" i="14"/>
  <c r="C193" i="13"/>
  <c r="D193" i="13"/>
  <c r="E193" i="13"/>
  <c r="O195" i="14"/>
  <c r="F193" i="13"/>
  <c r="G193" i="13"/>
  <c r="H193" i="13"/>
  <c r="B196" i="14"/>
  <c r="H196" i="14"/>
  <c r="K196" i="14"/>
  <c r="B194" i="13"/>
  <c r="I196" i="14"/>
  <c r="L196" i="14"/>
  <c r="C194" i="13"/>
  <c r="D194" i="13"/>
  <c r="E194" i="13"/>
  <c r="O196" i="14"/>
  <c r="F194" i="13"/>
  <c r="G194" i="13"/>
  <c r="H194" i="13"/>
  <c r="B197" i="14"/>
  <c r="H197" i="14"/>
  <c r="K197" i="14"/>
  <c r="B195" i="13"/>
  <c r="I197" i="14"/>
  <c r="L197" i="14"/>
  <c r="C195" i="13"/>
  <c r="D195" i="13"/>
  <c r="E195" i="13"/>
  <c r="O197" i="14"/>
  <c r="F195" i="13"/>
  <c r="G195" i="13"/>
  <c r="H195" i="13"/>
  <c r="B198" i="14"/>
  <c r="H198" i="14"/>
  <c r="K198" i="14"/>
  <c r="B196" i="13"/>
  <c r="I198" i="14"/>
  <c r="L198" i="14"/>
  <c r="C196" i="13"/>
  <c r="D196" i="13"/>
  <c r="E196" i="13"/>
  <c r="O198" i="14"/>
  <c r="F196" i="13"/>
  <c r="G196" i="13"/>
  <c r="H196" i="13"/>
  <c r="B199" i="14"/>
  <c r="H199" i="14"/>
  <c r="K199" i="14"/>
  <c r="B197" i="13"/>
  <c r="I199" i="14"/>
  <c r="L199" i="14"/>
  <c r="C197" i="13"/>
  <c r="D197" i="13"/>
  <c r="E197" i="13"/>
  <c r="O199" i="14"/>
  <c r="F197" i="13"/>
  <c r="G197" i="13"/>
  <c r="H197" i="13"/>
  <c r="B200" i="14"/>
  <c r="H200" i="14"/>
  <c r="K200" i="14"/>
  <c r="B198" i="13"/>
  <c r="I200" i="14"/>
  <c r="L200" i="14"/>
  <c r="C198" i="13"/>
  <c r="D198" i="13"/>
  <c r="E198" i="13"/>
  <c r="O200" i="14"/>
  <c r="F198" i="13"/>
  <c r="G198" i="13"/>
  <c r="H198" i="13"/>
  <c r="B201" i="14"/>
  <c r="H201" i="14"/>
  <c r="K201" i="14"/>
  <c r="B199" i="13"/>
  <c r="I201" i="14"/>
  <c r="L201" i="14"/>
  <c r="C199" i="13"/>
  <c r="D199" i="13"/>
  <c r="E199" i="13"/>
  <c r="O201" i="14"/>
  <c r="F199" i="13"/>
  <c r="G199" i="13"/>
  <c r="H199" i="13"/>
  <c r="B202" i="14"/>
  <c r="H202" i="14"/>
  <c r="K202" i="14"/>
  <c r="B200" i="13"/>
  <c r="I202" i="14"/>
  <c r="L202" i="14"/>
  <c r="C200" i="13"/>
  <c r="D200" i="13"/>
  <c r="E200" i="13"/>
  <c r="O202" i="14"/>
  <c r="F200" i="13"/>
  <c r="G200" i="13"/>
  <c r="H200" i="13"/>
  <c r="B203" i="14"/>
  <c r="H203" i="14"/>
  <c r="K203" i="14"/>
  <c r="B201" i="13"/>
  <c r="I203" i="14"/>
  <c r="L203" i="14"/>
  <c r="C201" i="13"/>
  <c r="D201" i="13"/>
  <c r="E201" i="13"/>
  <c r="O203" i="14"/>
  <c r="F201" i="13"/>
  <c r="G201" i="13"/>
  <c r="H201" i="13"/>
  <c r="B204" i="14"/>
  <c r="H204" i="14"/>
  <c r="K204" i="14"/>
  <c r="B202" i="13"/>
  <c r="I204" i="14"/>
  <c r="L204" i="14"/>
  <c r="C202" i="13"/>
  <c r="D202" i="13"/>
  <c r="E202" i="13"/>
  <c r="O204" i="14"/>
  <c r="F202" i="13"/>
  <c r="G202" i="13"/>
  <c r="H202" i="13"/>
  <c r="B205" i="14"/>
  <c r="H205" i="14"/>
  <c r="K205" i="14"/>
  <c r="B203" i="13"/>
  <c r="I205" i="14"/>
  <c r="L205" i="14"/>
  <c r="C203" i="13"/>
  <c r="D203" i="13"/>
  <c r="E203" i="13"/>
  <c r="O205" i="14"/>
  <c r="F203" i="13"/>
  <c r="G203" i="13"/>
  <c r="H203" i="13"/>
  <c r="B206" i="14"/>
  <c r="H206" i="14"/>
  <c r="K206" i="14"/>
  <c r="B204" i="13"/>
  <c r="I206" i="14"/>
  <c r="L206" i="14"/>
  <c r="C204" i="13"/>
  <c r="D204" i="13"/>
  <c r="E204" i="13"/>
  <c r="O206" i="14"/>
  <c r="F204" i="13"/>
  <c r="G204" i="13"/>
  <c r="H204" i="13"/>
  <c r="B207" i="14"/>
  <c r="H207" i="14"/>
  <c r="K207" i="14"/>
  <c r="B205" i="13"/>
  <c r="I207" i="14"/>
  <c r="L207" i="14"/>
  <c r="C205" i="13"/>
  <c r="D205" i="13"/>
  <c r="E205" i="13"/>
  <c r="O207" i="14"/>
  <c r="F205" i="13"/>
  <c r="G205" i="13"/>
  <c r="H205" i="13"/>
  <c r="B208" i="14"/>
  <c r="H208" i="14"/>
  <c r="K208" i="14"/>
  <c r="B206" i="13"/>
  <c r="I208" i="14"/>
  <c r="L208" i="14"/>
  <c r="C206" i="13"/>
  <c r="D206" i="13"/>
  <c r="E206" i="13"/>
  <c r="O208" i="14"/>
  <c r="F206" i="13"/>
  <c r="G206" i="13"/>
  <c r="H206" i="13"/>
  <c r="B209" i="14"/>
  <c r="H209" i="14"/>
  <c r="K209" i="14"/>
  <c r="B207" i="13"/>
  <c r="I209" i="14"/>
  <c r="L209" i="14"/>
  <c r="C207" i="13"/>
  <c r="D207" i="13"/>
  <c r="E207" i="13"/>
  <c r="O209" i="14"/>
  <c r="F207" i="13"/>
  <c r="G207" i="13"/>
  <c r="H207" i="13"/>
  <c r="B210" i="14"/>
  <c r="H210" i="14"/>
  <c r="K210" i="14"/>
  <c r="B208" i="13"/>
  <c r="I210" i="14"/>
  <c r="L210" i="14"/>
  <c r="C208" i="13"/>
  <c r="D208" i="13"/>
  <c r="E208" i="13"/>
  <c r="O210" i="14"/>
  <c r="F208" i="13"/>
  <c r="G208" i="13"/>
  <c r="H208" i="13"/>
  <c r="B211" i="14"/>
  <c r="H211" i="14"/>
  <c r="K211" i="14"/>
  <c r="B209" i="13"/>
  <c r="I211" i="14"/>
  <c r="L211" i="14"/>
  <c r="C209" i="13"/>
  <c r="D209" i="13"/>
  <c r="E209" i="13"/>
  <c r="O211" i="14"/>
  <c r="F209" i="13"/>
  <c r="G209" i="13"/>
  <c r="H209" i="13"/>
  <c r="B212" i="14"/>
  <c r="H212" i="14"/>
  <c r="K212" i="14"/>
  <c r="B210" i="13"/>
  <c r="I212" i="14"/>
  <c r="L212" i="14"/>
  <c r="C210" i="13"/>
  <c r="D210" i="13"/>
  <c r="E210" i="13"/>
  <c r="O212" i="14"/>
  <c r="F210" i="13"/>
  <c r="G210" i="13"/>
  <c r="H210" i="13"/>
  <c r="B213" i="14"/>
  <c r="H213" i="14"/>
  <c r="K213" i="14"/>
  <c r="B211" i="13"/>
  <c r="I213" i="14"/>
  <c r="L213" i="14"/>
  <c r="C211" i="13"/>
  <c r="D211" i="13"/>
  <c r="E211" i="13"/>
  <c r="O213" i="14"/>
  <c r="F211" i="13"/>
  <c r="G211" i="13"/>
  <c r="H211" i="13"/>
  <c r="B214" i="14"/>
  <c r="H214" i="14"/>
  <c r="K214" i="14"/>
  <c r="B212" i="13"/>
  <c r="I214" i="14"/>
  <c r="L214" i="14"/>
  <c r="C212" i="13"/>
  <c r="D212" i="13"/>
  <c r="E212" i="13"/>
  <c r="O214" i="14"/>
  <c r="F212" i="13"/>
  <c r="G212" i="13"/>
  <c r="H212" i="13"/>
  <c r="B215" i="14"/>
  <c r="H215" i="14"/>
  <c r="K215" i="14"/>
  <c r="B213" i="13"/>
  <c r="I215" i="14"/>
  <c r="L215" i="14"/>
  <c r="C213" i="13"/>
  <c r="D213" i="13"/>
  <c r="E213" i="13"/>
  <c r="O215" i="14"/>
  <c r="F213" i="13"/>
  <c r="G213" i="13"/>
  <c r="H213" i="13"/>
  <c r="B216" i="14"/>
  <c r="H216" i="14"/>
  <c r="K216" i="14"/>
  <c r="B214" i="13"/>
  <c r="I216" i="14"/>
  <c r="L216" i="14"/>
  <c r="C214" i="13"/>
  <c r="D214" i="13"/>
  <c r="E214" i="13"/>
  <c r="O216" i="14"/>
  <c r="F214" i="13"/>
  <c r="G214" i="13"/>
  <c r="H214" i="13"/>
  <c r="B217" i="14"/>
  <c r="H217" i="14"/>
  <c r="K217" i="14"/>
  <c r="B215" i="13"/>
  <c r="I217" i="14"/>
  <c r="L217" i="14"/>
  <c r="C215" i="13"/>
  <c r="D215" i="13"/>
  <c r="E215" i="13"/>
  <c r="O217" i="14"/>
  <c r="F215" i="13"/>
  <c r="G215" i="13"/>
  <c r="H215" i="13"/>
  <c r="B218" i="14"/>
  <c r="H218" i="14"/>
  <c r="K218" i="14"/>
  <c r="B216" i="13"/>
  <c r="I218" i="14"/>
  <c r="L218" i="14"/>
  <c r="C216" i="13"/>
  <c r="D216" i="13"/>
  <c r="E216" i="13"/>
  <c r="O218" i="14"/>
  <c r="F216" i="13"/>
  <c r="G216" i="13"/>
  <c r="H216" i="13"/>
  <c r="B219" i="14"/>
  <c r="H219" i="14"/>
  <c r="K219" i="14"/>
  <c r="B217" i="13"/>
  <c r="I219" i="14"/>
  <c r="L219" i="14"/>
  <c r="C217" i="13"/>
  <c r="D217" i="13"/>
  <c r="E217" i="13"/>
  <c r="O219" i="14"/>
  <c r="F217" i="13"/>
  <c r="G217" i="13"/>
  <c r="H217" i="13"/>
  <c r="B220" i="14"/>
  <c r="H220" i="14"/>
  <c r="K220" i="14"/>
  <c r="B218" i="13"/>
  <c r="I220" i="14"/>
  <c r="L220" i="14"/>
  <c r="C218" i="13"/>
  <c r="D218" i="13"/>
  <c r="E218" i="13"/>
  <c r="O220" i="14"/>
  <c r="F218" i="13"/>
  <c r="G218" i="13"/>
  <c r="H218" i="13"/>
  <c r="B221" i="14"/>
  <c r="H221" i="14"/>
  <c r="K221" i="14"/>
  <c r="B219" i="13"/>
  <c r="I221" i="14"/>
  <c r="L221" i="14"/>
  <c r="C219" i="13"/>
  <c r="D219" i="13"/>
  <c r="E219" i="13"/>
  <c r="O221" i="14"/>
  <c r="F219" i="13"/>
  <c r="G219" i="13"/>
  <c r="H219" i="13"/>
  <c r="B222" i="14"/>
  <c r="H222" i="14"/>
  <c r="K222" i="14"/>
  <c r="B220" i="13"/>
  <c r="I222" i="14"/>
  <c r="L222" i="14"/>
  <c r="C220" i="13"/>
  <c r="D220" i="13"/>
  <c r="E220" i="13"/>
  <c r="O222" i="14"/>
  <c r="F220" i="13"/>
  <c r="G220" i="13"/>
  <c r="H220" i="13"/>
  <c r="B223" i="14"/>
  <c r="H223" i="14"/>
  <c r="K223" i="14"/>
  <c r="B221" i="13"/>
  <c r="I223" i="14"/>
  <c r="L223" i="14"/>
  <c r="C221" i="13"/>
  <c r="D221" i="13"/>
  <c r="E221" i="13"/>
  <c r="O223" i="14"/>
  <c r="F221" i="13"/>
  <c r="G221" i="13"/>
  <c r="H221" i="13"/>
  <c r="B224" i="14"/>
  <c r="H224" i="14"/>
  <c r="K224" i="14"/>
  <c r="B222" i="13"/>
  <c r="I224" i="14"/>
  <c r="L224" i="14"/>
  <c r="C222" i="13"/>
  <c r="D222" i="13"/>
  <c r="E222" i="13"/>
  <c r="O224" i="14"/>
  <c r="F222" i="13"/>
  <c r="G222" i="13"/>
  <c r="H222" i="13"/>
  <c r="B225" i="14"/>
  <c r="H225" i="14"/>
  <c r="K225" i="14"/>
  <c r="B223" i="13"/>
  <c r="I225" i="14"/>
  <c r="L225" i="14"/>
  <c r="C223" i="13"/>
  <c r="D223" i="13"/>
  <c r="E223" i="13"/>
  <c r="O225" i="14"/>
  <c r="F223" i="13"/>
  <c r="G223" i="13"/>
  <c r="H223" i="13"/>
  <c r="B226" i="14"/>
  <c r="H226" i="14"/>
  <c r="K226" i="14"/>
  <c r="B224" i="13"/>
  <c r="I226" i="14"/>
  <c r="L226" i="14"/>
  <c r="C224" i="13"/>
  <c r="D224" i="13"/>
  <c r="E224" i="13"/>
  <c r="O226" i="14"/>
  <c r="F224" i="13"/>
  <c r="G224" i="13"/>
  <c r="H224" i="13"/>
  <c r="B227" i="14"/>
  <c r="H227" i="14"/>
  <c r="K227" i="14"/>
  <c r="B225" i="13"/>
  <c r="I227" i="14"/>
  <c r="L227" i="14"/>
  <c r="C225" i="13"/>
  <c r="D225" i="13"/>
  <c r="E225" i="13"/>
  <c r="O227" i="14"/>
  <c r="F225" i="13"/>
  <c r="G225" i="13"/>
  <c r="H225" i="13"/>
  <c r="B228" i="14"/>
  <c r="H228" i="14"/>
  <c r="K228" i="14"/>
  <c r="B226" i="13"/>
  <c r="I228" i="14"/>
  <c r="L228" i="14"/>
  <c r="C226" i="13"/>
  <c r="D226" i="13"/>
  <c r="E226" i="13"/>
  <c r="O228" i="14"/>
  <c r="F226" i="13"/>
  <c r="G226" i="13"/>
  <c r="H226" i="13"/>
  <c r="B229" i="14"/>
  <c r="H229" i="14"/>
  <c r="K229" i="14"/>
  <c r="B227" i="13"/>
  <c r="I229" i="14"/>
  <c r="L229" i="14"/>
  <c r="C227" i="13"/>
  <c r="D227" i="13"/>
  <c r="E227" i="13"/>
  <c r="O229" i="14"/>
  <c r="F227" i="13"/>
  <c r="G227" i="13"/>
  <c r="H227" i="13"/>
  <c r="B230" i="14"/>
  <c r="H230" i="14"/>
  <c r="K230" i="14"/>
  <c r="B228" i="13"/>
  <c r="I230" i="14"/>
  <c r="L230" i="14"/>
  <c r="C228" i="13"/>
  <c r="D228" i="13"/>
  <c r="E228" i="13"/>
  <c r="O230" i="14"/>
  <c r="F228" i="13"/>
  <c r="G228" i="13"/>
  <c r="H228" i="13"/>
  <c r="B231" i="14"/>
  <c r="H231" i="14"/>
  <c r="K231" i="14"/>
  <c r="B229" i="13"/>
  <c r="I231" i="14"/>
  <c r="L231" i="14"/>
  <c r="C229" i="13"/>
  <c r="D229" i="13"/>
  <c r="E229" i="13"/>
  <c r="O231" i="14"/>
  <c r="F229" i="13"/>
  <c r="G229" i="13"/>
  <c r="H229" i="13"/>
  <c r="B232" i="14"/>
  <c r="H232" i="14"/>
  <c r="K232" i="14"/>
  <c r="B230" i="13"/>
  <c r="I232" i="14"/>
  <c r="L232" i="14"/>
  <c r="C230" i="13"/>
  <c r="D230" i="13"/>
  <c r="E230" i="13"/>
  <c r="O232" i="14"/>
  <c r="F230" i="13"/>
  <c r="G230" i="13"/>
  <c r="H230" i="13"/>
  <c r="B233" i="14"/>
  <c r="H233" i="14"/>
  <c r="K233" i="14"/>
  <c r="B231" i="13"/>
  <c r="I233" i="14"/>
  <c r="L233" i="14"/>
  <c r="C231" i="13"/>
  <c r="D231" i="13"/>
  <c r="E231" i="13"/>
  <c r="O233" i="14"/>
  <c r="F231" i="13"/>
  <c r="G231" i="13"/>
  <c r="H231" i="13"/>
  <c r="B234" i="14"/>
  <c r="H234" i="14"/>
  <c r="K234" i="14"/>
  <c r="B232" i="13"/>
  <c r="I234" i="14"/>
  <c r="L234" i="14"/>
  <c r="C232" i="13"/>
  <c r="D232" i="13"/>
  <c r="E232" i="13"/>
  <c r="O234" i="14"/>
  <c r="F232" i="13"/>
  <c r="G232" i="13"/>
  <c r="H232" i="13"/>
  <c r="B235" i="14"/>
  <c r="H235" i="14"/>
  <c r="K235" i="14"/>
  <c r="B233" i="13"/>
  <c r="I235" i="14"/>
  <c r="L235" i="14"/>
  <c r="C233" i="13"/>
  <c r="D233" i="13"/>
  <c r="E233" i="13"/>
  <c r="O235" i="14"/>
  <c r="F233" i="13"/>
  <c r="G233" i="13"/>
  <c r="H233" i="13"/>
  <c r="B236" i="14"/>
  <c r="H236" i="14"/>
  <c r="K236" i="14"/>
  <c r="B234" i="13"/>
  <c r="I236" i="14"/>
  <c r="L236" i="14"/>
  <c r="C234" i="13"/>
  <c r="D234" i="13"/>
  <c r="E234" i="13"/>
  <c r="O236" i="14"/>
  <c r="F234" i="13"/>
  <c r="G234" i="13"/>
  <c r="H234" i="13"/>
  <c r="B237" i="14"/>
  <c r="H237" i="14"/>
  <c r="K237" i="14"/>
  <c r="B235" i="13"/>
  <c r="I237" i="14"/>
  <c r="L237" i="14"/>
  <c r="C235" i="13"/>
  <c r="D235" i="13"/>
  <c r="E235" i="13"/>
  <c r="O237" i="14"/>
  <c r="F235" i="13"/>
  <c r="G235" i="13"/>
  <c r="H235" i="13"/>
  <c r="B238" i="14"/>
  <c r="H238" i="14"/>
  <c r="K238" i="14"/>
  <c r="B236" i="13"/>
  <c r="I238" i="14"/>
  <c r="L238" i="14"/>
  <c r="C236" i="13"/>
  <c r="D236" i="13"/>
  <c r="E236" i="13"/>
  <c r="O238" i="14"/>
  <c r="F236" i="13"/>
  <c r="G236" i="13"/>
  <c r="H236" i="13"/>
  <c r="B239" i="14"/>
  <c r="H239" i="14"/>
  <c r="K239" i="14"/>
  <c r="B237" i="13"/>
  <c r="I239" i="14"/>
  <c r="L239" i="14"/>
  <c r="C237" i="13"/>
  <c r="D237" i="13"/>
  <c r="E237" i="13"/>
  <c r="O239" i="14"/>
  <c r="F237" i="13"/>
  <c r="G237" i="13"/>
  <c r="H237" i="13"/>
  <c r="B240" i="14"/>
  <c r="H240" i="14"/>
  <c r="K240" i="14"/>
  <c r="B238" i="13"/>
  <c r="I240" i="14"/>
  <c r="L240" i="14"/>
  <c r="C238" i="13"/>
  <c r="D238" i="13"/>
  <c r="E238" i="13"/>
  <c r="O240" i="14"/>
  <c r="F238" i="13"/>
  <c r="G238" i="13"/>
  <c r="H238" i="13"/>
  <c r="B241" i="14"/>
  <c r="H241" i="14"/>
  <c r="K241" i="14"/>
  <c r="B239" i="13"/>
  <c r="I241" i="14"/>
  <c r="L241" i="14"/>
  <c r="C239" i="13"/>
  <c r="D239" i="13"/>
  <c r="E239" i="13"/>
  <c r="O241" i="14"/>
  <c r="F239" i="13"/>
  <c r="G239" i="13"/>
  <c r="H239" i="13"/>
  <c r="B242" i="14"/>
  <c r="H242" i="14"/>
  <c r="K242" i="14"/>
  <c r="B240" i="13"/>
  <c r="I242" i="14"/>
  <c r="L242" i="14"/>
  <c r="C240" i="13"/>
  <c r="D240" i="13"/>
  <c r="E240" i="13"/>
  <c r="O242" i="14"/>
  <c r="F240" i="13"/>
  <c r="G240" i="13"/>
  <c r="H240" i="13"/>
  <c r="B243" i="14"/>
  <c r="H243" i="14"/>
  <c r="K243" i="14"/>
  <c r="B241" i="13"/>
  <c r="I243" i="14"/>
  <c r="L243" i="14"/>
  <c r="C241" i="13"/>
  <c r="D241" i="13"/>
  <c r="E241" i="13"/>
  <c r="O243" i="14"/>
  <c r="F241" i="13"/>
  <c r="G241" i="13"/>
  <c r="H241" i="13"/>
  <c r="B244" i="14"/>
  <c r="H244" i="14"/>
  <c r="K244" i="14"/>
  <c r="B242" i="13"/>
  <c r="I244" i="14"/>
  <c r="L244" i="14"/>
  <c r="C242" i="13"/>
  <c r="D242" i="13"/>
  <c r="E242" i="13"/>
  <c r="O244" i="14"/>
  <c r="F242" i="13"/>
  <c r="G242" i="13"/>
  <c r="H242" i="13"/>
  <c r="B245" i="14"/>
  <c r="H245" i="14"/>
  <c r="K245" i="14"/>
  <c r="B243" i="13"/>
  <c r="I245" i="14"/>
  <c r="L245" i="14"/>
  <c r="C243" i="13"/>
  <c r="D243" i="13"/>
  <c r="E243" i="13"/>
  <c r="O245" i="14"/>
  <c r="F243" i="13"/>
  <c r="G243" i="13"/>
  <c r="H243" i="13"/>
  <c r="B246" i="14"/>
  <c r="H246" i="14"/>
  <c r="K246" i="14"/>
  <c r="B244" i="13"/>
  <c r="I246" i="14"/>
  <c r="L246" i="14"/>
  <c r="C244" i="13"/>
  <c r="D244" i="13"/>
  <c r="E244" i="13"/>
  <c r="O246" i="14"/>
  <c r="F244" i="13"/>
  <c r="G244" i="13"/>
  <c r="H244" i="13"/>
  <c r="B247" i="14"/>
  <c r="H247" i="14"/>
  <c r="K247" i="14"/>
  <c r="B245" i="13"/>
  <c r="I247" i="14"/>
  <c r="L247" i="14"/>
  <c r="C245" i="13"/>
  <c r="D245" i="13"/>
  <c r="E245" i="13"/>
  <c r="O247" i="14"/>
  <c r="F245" i="13"/>
  <c r="G245" i="13"/>
  <c r="H245" i="13"/>
  <c r="B248" i="14"/>
  <c r="H248" i="14"/>
  <c r="K248" i="14"/>
  <c r="B246" i="13"/>
  <c r="I248" i="14"/>
  <c r="L248" i="14"/>
  <c r="C246" i="13"/>
  <c r="D246" i="13"/>
  <c r="E246" i="13"/>
  <c r="O248" i="14"/>
  <c r="F246" i="13"/>
  <c r="G246" i="13"/>
  <c r="H246" i="13"/>
  <c r="B249" i="14"/>
  <c r="H249" i="14"/>
  <c r="K249" i="14"/>
  <c r="B247" i="13"/>
  <c r="I249" i="14"/>
  <c r="L249" i="14"/>
  <c r="C247" i="13"/>
  <c r="D247" i="13"/>
  <c r="E247" i="13"/>
  <c r="O249" i="14"/>
  <c r="F247" i="13"/>
  <c r="G247" i="13"/>
  <c r="H247" i="13"/>
  <c r="B250" i="14"/>
  <c r="H250" i="14"/>
  <c r="K250" i="14"/>
  <c r="B248" i="13"/>
  <c r="I250" i="14"/>
  <c r="L250" i="14"/>
  <c r="C248" i="13"/>
  <c r="D248" i="13"/>
  <c r="E248" i="13"/>
  <c r="O250" i="14"/>
  <c r="F248" i="13"/>
  <c r="G248" i="13"/>
  <c r="H248" i="13"/>
  <c r="B251" i="14"/>
  <c r="H251" i="14"/>
  <c r="K251" i="14"/>
  <c r="B249" i="13"/>
  <c r="I251" i="14"/>
  <c r="L251" i="14"/>
  <c r="C249" i="13"/>
  <c r="D249" i="13"/>
  <c r="E249" i="13"/>
  <c r="O251" i="14"/>
  <c r="F249" i="13"/>
  <c r="G249" i="13"/>
  <c r="H249" i="13"/>
  <c r="B252" i="14"/>
  <c r="H252" i="14"/>
  <c r="K252" i="14"/>
  <c r="B250" i="13"/>
  <c r="I252" i="14"/>
  <c r="L252" i="14"/>
  <c r="C250" i="13"/>
  <c r="D250" i="13"/>
  <c r="E250" i="13"/>
  <c r="O252" i="14"/>
  <c r="F250" i="13"/>
  <c r="G250" i="13"/>
  <c r="H250" i="13"/>
  <c r="B253" i="14"/>
  <c r="H253" i="14"/>
  <c r="K253" i="14"/>
  <c r="B251" i="13"/>
  <c r="I253" i="14"/>
  <c r="L253" i="14"/>
  <c r="C251" i="13"/>
  <c r="D251" i="13"/>
  <c r="E251" i="13"/>
  <c r="O253" i="14"/>
  <c r="F251" i="13"/>
  <c r="G251" i="13"/>
  <c r="H251" i="13"/>
  <c r="B254" i="14"/>
  <c r="H254" i="14"/>
  <c r="K254" i="14"/>
  <c r="B252" i="13"/>
  <c r="I254" i="14"/>
  <c r="L254" i="14"/>
  <c r="C252" i="13"/>
  <c r="D252" i="13"/>
  <c r="E252" i="13"/>
  <c r="O254" i="14"/>
  <c r="F252" i="13"/>
  <c r="G252" i="13"/>
  <c r="H252" i="13"/>
  <c r="B255" i="14"/>
  <c r="H255" i="14"/>
  <c r="K255" i="14"/>
  <c r="B253" i="13"/>
  <c r="I255" i="14"/>
  <c r="L255" i="14"/>
  <c r="C253" i="13"/>
  <c r="D253" i="13"/>
  <c r="E253" i="13"/>
  <c r="O255" i="14"/>
  <c r="F253" i="13"/>
  <c r="G253" i="13"/>
  <c r="H253" i="13"/>
  <c r="B256" i="14"/>
  <c r="H256" i="14"/>
  <c r="K256" i="14"/>
  <c r="B254" i="13"/>
  <c r="I256" i="14"/>
  <c r="L256" i="14"/>
  <c r="C254" i="13"/>
  <c r="D254" i="13"/>
  <c r="E254" i="13"/>
  <c r="O256" i="14"/>
  <c r="F254" i="13"/>
  <c r="G254" i="13"/>
  <c r="H254" i="13"/>
  <c r="B257" i="14"/>
  <c r="H257" i="14"/>
  <c r="K257" i="14"/>
  <c r="B255" i="13"/>
  <c r="I257" i="14"/>
  <c r="L257" i="14"/>
  <c r="C255" i="13"/>
  <c r="D255" i="13"/>
  <c r="E255" i="13"/>
  <c r="O257" i="14"/>
  <c r="F255" i="13"/>
  <c r="G255" i="13"/>
  <c r="H255" i="13"/>
  <c r="B258" i="14"/>
  <c r="H258" i="14"/>
  <c r="K258" i="14"/>
  <c r="B256" i="13"/>
  <c r="I258" i="14"/>
  <c r="L258" i="14"/>
  <c r="C256" i="13"/>
  <c r="D256" i="13"/>
  <c r="E256" i="13"/>
  <c r="O258" i="14"/>
  <c r="F256" i="13"/>
  <c r="G256" i="13"/>
  <c r="H256" i="13"/>
  <c r="B259" i="14"/>
  <c r="H259" i="14"/>
  <c r="K259" i="14"/>
  <c r="B257" i="13"/>
  <c r="I259" i="14"/>
  <c r="L259" i="14"/>
  <c r="C257" i="13"/>
  <c r="D257" i="13"/>
  <c r="E257" i="13"/>
  <c r="O259" i="14"/>
  <c r="F257" i="13"/>
  <c r="G257" i="13"/>
  <c r="H257" i="13"/>
  <c r="B260" i="14"/>
  <c r="H260" i="14"/>
  <c r="K260" i="14"/>
  <c r="B258" i="13"/>
  <c r="I260" i="14"/>
  <c r="L260" i="14"/>
  <c r="C258" i="13"/>
  <c r="D258" i="13"/>
  <c r="E258" i="13"/>
  <c r="O260" i="14"/>
  <c r="F258" i="13"/>
  <c r="G258" i="13"/>
  <c r="H258" i="13"/>
  <c r="B261" i="14"/>
  <c r="H261" i="14"/>
  <c r="K261" i="14"/>
  <c r="B259" i="13"/>
  <c r="I261" i="14"/>
  <c r="L261" i="14"/>
  <c r="C259" i="13"/>
  <c r="D259" i="13"/>
  <c r="E259" i="13"/>
  <c r="O261" i="14"/>
  <c r="F259" i="13"/>
  <c r="G259" i="13"/>
  <c r="H259" i="13"/>
  <c r="B262" i="14"/>
  <c r="H262" i="14"/>
  <c r="K262" i="14"/>
  <c r="B260" i="13"/>
  <c r="I262" i="14"/>
  <c r="L262" i="14"/>
  <c r="C260" i="13"/>
  <c r="D260" i="13"/>
  <c r="E260" i="13"/>
  <c r="O262" i="14"/>
  <c r="F260" i="13"/>
  <c r="G260" i="13"/>
  <c r="H260" i="13"/>
  <c r="B263" i="14"/>
  <c r="H263" i="14"/>
  <c r="K263" i="14"/>
  <c r="B261" i="13"/>
  <c r="I263" i="14"/>
  <c r="L263" i="14"/>
  <c r="C261" i="13"/>
  <c r="D261" i="13"/>
  <c r="E261" i="13"/>
  <c r="O263" i="14"/>
  <c r="F261" i="13"/>
  <c r="G261" i="13"/>
  <c r="H261" i="13"/>
  <c r="B264" i="14"/>
  <c r="H264" i="14"/>
  <c r="K264" i="14"/>
  <c r="B262" i="13"/>
  <c r="I264" i="14"/>
  <c r="L264" i="14"/>
  <c r="C262" i="13"/>
  <c r="D262" i="13"/>
  <c r="E262" i="13"/>
  <c r="O264" i="14"/>
  <c r="F262" i="13"/>
  <c r="G262" i="13"/>
  <c r="H262" i="13"/>
  <c r="B265" i="14"/>
  <c r="H265" i="14"/>
  <c r="K265" i="14"/>
  <c r="B263" i="13"/>
  <c r="I265" i="14"/>
  <c r="L265" i="14"/>
  <c r="C263" i="13"/>
  <c r="D263" i="13"/>
  <c r="E263" i="13"/>
  <c r="O265" i="14"/>
  <c r="F263" i="13"/>
  <c r="G263" i="13"/>
  <c r="H263" i="13"/>
  <c r="B266" i="14"/>
  <c r="H266" i="14"/>
  <c r="K266" i="14"/>
  <c r="B264" i="13"/>
  <c r="I266" i="14"/>
  <c r="L266" i="14"/>
  <c r="C264" i="13"/>
  <c r="D264" i="13"/>
  <c r="E264" i="13"/>
  <c r="O266" i="14"/>
  <c r="F264" i="13"/>
  <c r="G264" i="13"/>
  <c r="H264" i="13"/>
  <c r="B267" i="14"/>
  <c r="H267" i="14"/>
  <c r="K267" i="14"/>
  <c r="B265" i="13"/>
  <c r="I267" i="14"/>
  <c r="L267" i="14"/>
  <c r="C265" i="13"/>
  <c r="D265" i="13"/>
  <c r="E265" i="13"/>
  <c r="O267" i="14"/>
  <c r="F265" i="13"/>
  <c r="G265" i="13"/>
  <c r="H265" i="13"/>
  <c r="B268" i="14"/>
  <c r="H268" i="14"/>
  <c r="K268" i="14"/>
  <c r="B266" i="13"/>
  <c r="I268" i="14"/>
  <c r="L268" i="14"/>
  <c r="C266" i="13"/>
  <c r="D266" i="13"/>
  <c r="E266" i="13"/>
  <c r="O268" i="14"/>
  <c r="F266" i="13"/>
  <c r="G266" i="13"/>
  <c r="H266" i="13"/>
  <c r="B269" i="14"/>
  <c r="H269" i="14"/>
  <c r="K269" i="14"/>
  <c r="B267" i="13"/>
  <c r="I269" i="14"/>
  <c r="L269" i="14"/>
  <c r="C267" i="13"/>
  <c r="D267" i="13"/>
  <c r="E267" i="13"/>
  <c r="O269" i="14"/>
  <c r="F267" i="13"/>
  <c r="G267" i="13"/>
  <c r="H267" i="13"/>
  <c r="B270" i="14"/>
  <c r="H270" i="14"/>
  <c r="K270" i="14"/>
  <c r="B268" i="13"/>
  <c r="I270" i="14"/>
  <c r="L270" i="14"/>
  <c r="C268" i="13"/>
  <c r="D268" i="13"/>
  <c r="E268" i="13"/>
  <c r="O270" i="14"/>
  <c r="F268" i="13"/>
  <c r="G268" i="13"/>
  <c r="H268" i="13"/>
  <c r="B271" i="14"/>
  <c r="H271" i="14"/>
  <c r="K271" i="14"/>
  <c r="B269" i="13"/>
  <c r="I271" i="14"/>
  <c r="L271" i="14"/>
  <c r="C269" i="13"/>
  <c r="D269" i="13"/>
  <c r="E269" i="13"/>
  <c r="O271" i="14"/>
  <c r="F269" i="13"/>
  <c r="G269" i="13"/>
  <c r="H269" i="13"/>
  <c r="B272" i="14"/>
  <c r="H272" i="14"/>
  <c r="K272" i="14"/>
  <c r="B270" i="13"/>
  <c r="I272" i="14"/>
  <c r="L272" i="14"/>
  <c r="C270" i="13"/>
  <c r="D270" i="13"/>
  <c r="E270" i="13"/>
  <c r="O272" i="14"/>
  <c r="F270" i="13"/>
  <c r="G270" i="13"/>
  <c r="H270" i="13"/>
  <c r="B273" i="14"/>
  <c r="H273" i="14"/>
  <c r="K273" i="14"/>
  <c r="B271" i="13"/>
  <c r="I273" i="14"/>
  <c r="L273" i="14"/>
  <c r="C271" i="13"/>
  <c r="D271" i="13"/>
  <c r="E271" i="13"/>
  <c r="O273" i="14"/>
  <c r="F271" i="13"/>
  <c r="G271" i="13"/>
  <c r="H271" i="13"/>
  <c r="B274" i="14"/>
  <c r="H274" i="14"/>
  <c r="K274" i="14"/>
  <c r="B272" i="13"/>
  <c r="I274" i="14"/>
  <c r="L274" i="14"/>
  <c r="C272" i="13"/>
  <c r="D272" i="13"/>
  <c r="E272" i="13"/>
  <c r="O274" i="14"/>
  <c r="F272" i="13"/>
  <c r="G272" i="13"/>
  <c r="H272" i="13"/>
  <c r="B275" i="14"/>
  <c r="H275" i="14"/>
  <c r="K275" i="14"/>
  <c r="B273" i="13"/>
  <c r="I275" i="14"/>
  <c r="L275" i="14"/>
  <c r="C273" i="13"/>
  <c r="D273" i="13"/>
  <c r="E273" i="13"/>
  <c r="O275" i="14"/>
  <c r="F273" i="13"/>
  <c r="G273" i="13"/>
  <c r="H273" i="13"/>
  <c r="B276" i="14"/>
  <c r="H276" i="14"/>
  <c r="K276" i="14"/>
  <c r="B274" i="13"/>
  <c r="I276" i="14"/>
  <c r="L276" i="14"/>
  <c r="C274" i="13"/>
  <c r="D274" i="13"/>
  <c r="E274" i="13"/>
  <c r="O276" i="14"/>
  <c r="F274" i="13"/>
  <c r="G274" i="13"/>
  <c r="H274" i="13"/>
  <c r="B277" i="14"/>
  <c r="H277" i="14"/>
  <c r="K277" i="14"/>
  <c r="B275" i="13"/>
  <c r="I277" i="14"/>
  <c r="L277" i="14"/>
  <c r="C275" i="13"/>
  <c r="D275" i="13"/>
  <c r="E275" i="13"/>
  <c r="O277" i="14"/>
  <c r="F275" i="13"/>
  <c r="G275" i="13"/>
  <c r="H275" i="13"/>
  <c r="B278" i="14"/>
  <c r="H278" i="14"/>
  <c r="K278" i="14"/>
  <c r="B276" i="13"/>
  <c r="I278" i="14"/>
  <c r="L278" i="14"/>
  <c r="C276" i="13"/>
  <c r="D276" i="13"/>
  <c r="E276" i="13"/>
  <c r="O278" i="14"/>
  <c r="F276" i="13"/>
  <c r="G276" i="13"/>
  <c r="H276" i="13"/>
  <c r="B279" i="14"/>
  <c r="H279" i="14"/>
  <c r="K279" i="14"/>
  <c r="B277" i="13"/>
  <c r="I279" i="14"/>
  <c r="L279" i="14"/>
  <c r="C277" i="13"/>
  <c r="D277" i="13"/>
  <c r="E277" i="13"/>
  <c r="O279" i="14"/>
  <c r="F277" i="13"/>
  <c r="G277" i="13"/>
  <c r="H277" i="13"/>
  <c r="B280" i="14"/>
  <c r="H280" i="14"/>
  <c r="K280" i="14"/>
  <c r="B278" i="13"/>
  <c r="I280" i="14"/>
  <c r="L280" i="14"/>
  <c r="C278" i="13"/>
  <c r="D278" i="13"/>
  <c r="E278" i="13"/>
  <c r="O280" i="14"/>
  <c r="F278" i="13"/>
  <c r="G278" i="13"/>
  <c r="H278" i="13"/>
  <c r="B281" i="14"/>
  <c r="H281" i="14"/>
  <c r="K281" i="14"/>
  <c r="B279" i="13"/>
  <c r="I281" i="14"/>
  <c r="L281" i="14"/>
  <c r="C279" i="13"/>
  <c r="D279" i="13"/>
  <c r="E279" i="13"/>
  <c r="O281" i="14"/>
  <c r="F279" i="13"/>
  <c r="G279" i="13"/>
  <c r="H279" i="13"/>
  <c r="B282" i="14"/>
  <c r="H282" i="14"/>
  <c r="K282" i="14"/>
  <c r="B280" i="13"/>
  <c r="I282" i="14"/>
  <c r="L282" i="14"/>
  <c r="C280" i="13"/>
  <c r="D280" i="13"/>
  <c r="E280" i="13"/>
  <c r="O282" i="14"/>
  <c r="F280" i="13"/>
  <c r="G280" i="13"/>
  <c r="H280" i="13"/>
  <c r="B283" i="14"/>
  <c r="H283" i="14"/>
  <c r="K283" i="14"/>
  <c r="B281" i="13"/>
  <c r="I283" i="14"/>
  <c r="L283" i="14"/>
  <c r="C281" i="13"/>
  <c r="D281" i="13"/>
  <c r="E281" i="13"/>
  <c r="O283" i="14"/>
  <c r="F281" i="13"/>
  <c r="G281" i="13"/>
  <c r="H281" i="13"/>
  <c r="B284" i="14"/>
  <c r="H284" i="14"/>
  <c r="K284" i="14"/>
  <c r="B282" i="13"/>
  <c r="I284" i="14"/>
  <c r="L284" i="14"/>
  <c r="C282" i="13"/>
  <c r="D282" i="13"/>
  <c r="E282" i="13"/>
  <c r="O284" i="14"/>
  <c r="F282" i="13"/>
  <c r="G282" i="13"/>
  <c r="H282" i="13"/>
  <c r="B285" i="14"/>
  <c r="H285" i="14"/>
  <c r="K285" i="14"/>
  <c r="B283" i="13"/>
  <c r="I285" i="14"/>
  <c r="L285" i="14"/>
  <c r="C283" i="13"/>
  <c r="D283" i="13"/>
  <c r="E283" i="13"/>
  <c r="O285" i="14"/>
  <c r="F283" i="13"/>
  <c r="G283" i="13"/>
  <c r="H283" i="13"/>
  <c r="B286" i="14"/>
  <c r="H286" i="14"/>
  <c r="K286" i="14"/>
  <c r="B284" i="13"/>
  <c r="I286" i="14"/>
  <c r="L286" i="14"/>
  <c r="C284" i="13"/>
  <c r="D284" i="13"/>
  <c r="E284" i="13"/>
  <c r="O286" i="14"/>
  <c r="F284" i="13"/>
  <c r="G284" i="13"/>
  <c r="H284" i="13"/>
  <c r="B287" i="14"/>
  <c r="H287" i="14"/>
  <c r="K287" i="14"/>
  <c r="B285" i="13"/>
  <c r="I287" i="14"/>
  <c r="L287" i="14"/>
  <c r="C285" i="13"/>
  <c r="D285" i="13"/>
  <c r="E285" i="13"/>
  <c r="O287" i="14"/>
  <c r="F285" i="13"/>
  <c r="G285" i="13"/>
  <c r="H285" i="13"/>
  <c r="B288" i="14"/>
  <c r="H288" i="14"/>
  <c r="K288" i="14"/>
  <c r="B286" i="13"/>
  <c r="I288" i="14"/>
  <c r="L288" i="14"/>
  <c r="C286" i="13"/>
  <c r="D286" i="13"/>
  <c r="E286" i="13"/>
  <c r="O288" i="14"/>
  <c r="F286" i="13"/>
  <c r="G286" i="13"/>
  <c r="H286" i="13"/>
  <c r="B289" i="14"/>
  <c r="H289" i="14"/>
  <c r="K289" i="14"/>
  <c r="B287" i="13"/>
  <c r="I289" i="14"/>
  <c r="L289" i="14"/>
  <c r="C287" i="13"/>
  <c r="D287" i="13"/>
  <c r="E287" i="13"/>
  <c r="O289" i="14"/>
  <c r="F287" i="13"/>
  <c r="G287" i="13"/>
  <c r="H287" i="13"/>
  <c r="B290" i="14"/>
  <c r="H290" i="14"/>
  <c r="K290" i="14"/>
  <c r="B288" i="13"/>
  <c r="I290" i="14"/>
  <c r="L290" i="14"/>
  <c r="C288" i="13"/>
  <c r="D288" i="13"/>
  <c r="E288" i="13"/>
  <c r="O290" i="14"/>
  <c r="F288" i="13"/>
  <c r="G288" i="13"/>
  <c r="H288" i="13"/>
  <c r="B291" i="14"/>
  <c r="H291" i="14"/>
  <c r="K291" i="14"/>
  <c r="B289" i="13"/>
  <c r="I291" i="14"/>
  <c r="L291" i="14"/>
  <c r="C289" i="13"/>
  <c r="D289" i="13"/>
  <c r="E289" i="13"/>
  <c r="O291" i="14"/>
  <c r="F289" i="13"/>
  <c r="G289" i="13"/>
  <c r="H289" i="13"/>
  <c r="B292" i="14"/>
  <c r="H292" i="14"/>
  <c r="K292" i="14"/>
  <c r="B290" i="13"/>
  <c r="I292" i="14"/>
  <c r="L292" i="14"/>
  <c r="C290" i="13"/>
  <c r="D290" i="13"/>
  <c r="E290" i="13"/>
  <c r="O292" i="14"/>
  <c r="F290" i="13"/>
  <c r="G290" i="13"/>
  <c r="H290" i="13"/>
  <c r="B293" i="14"/>
  <c r="H293" i="14"/>
  <c r="K293" i="14"/>
  <c r="B291" i="13"/>
  <c r="I293" i="14"/>
  <c r="L293" i="14"/>
  <c r="C291" i="13"/>
  <c r="D291" i="13"/>
  <c r="E291" i="13"/>
  <c r="O293" i="14"/>
  <c r="F291" i="13"/>
  <c r="G291" i="13"/>
  <c r="H291" i="13"/>
  <c r="B294" i="14"/>
  <c r="H294" i="14"/>
  <c r="K294" i="14"/>
  <c r="B292" i="13"/>
  <c r="I294" i="14"/>
  <c r="L294" i="14"/>
  <c r="C292" i="13"/>
  <c r="D292" i="13"/>
  <c r="E292" i="13"/>
  <c r="O294" i="14"/>
  <c r="F292" i="13"/>
  <c r="G292" i="13"/>
  <c r="H292" i="13"/>
  <c r="B295" i="14"/>
  <c r="H295" i="14"/>
  <c r="K295" i="14"/>
  <c r="B293" i="13"/>
  <c r="I295" i="14"/>
  <c r="L295" i="14"/>
  <c r="C293" i="13"/>
  <c r="D293" i="13"/>
  <c r="E293" i="13"/>
  <c r="O295" i="14"/>
  <c r="F293" i="13"/>
  <c r="G293" i="13"/>
  <c r="H293" i="13"/>
  <c r="B296" i="14"/>
  <c r="H296" i="14"/>
  <c r="K296" i="14"/>
  <c r="B294" i="13"/>
  <c r="I296" i="14"/>
  <c r="L296" i="14"/>
  <c r="C294" i="13"/>
  <c r="D294" i="13"/>
  <c r="E294" i="13"/>
  <c r="O296" i="14"/>
  <c r="F294" i="13"/>
  <c r="G294" i="13"/>
  <c r="H294" i="13"/>
  <c r="B297" i="14"/>
  <c r="H297" i="14"/>
  <c r="K297" i="14"/>
  <c r="B295" i="13"/>
  <c r="I297" i="14"/>
  <c r="L297" i="14"/>
  <c r="C295" i="13"/>
  <c r="D295" i="13"/>
  <c r="E295" i="13"/>
  <c r="O297" i="14"/>
  <c r="F295" i="13"/>
  <c r="G295" i="13"/>
  <c r="H295" i="13"/>
  <c r="B298" i="14"/>
  <c r="H298" i="14"/>
  <c r="K298" i="14"/>
  <c r="B296" i="13"/>
  <c r="I298" i="14"/>
  <c r="L298" i="14"/>
  <c r="C296" i="13"/>
  <c r="D296" i="13"/>
  <c r="E296" i="13"/>
  <c r="O298" i="14"/>
  <c r="F296" i="13"/>
  <c r="G296" i="13"/>
  <c r="H296" i="13"/>
  <c r="B299" i="14"/>
  <c r="H299" i="14"/>
  <c r="K299" i="14"/>
  <c r="B297" i="13"/>
  <c r="I299" i="14"/>
  <c r="L299" i="14"/>
  <c r="C297" i="13"/>
  <c r="D297" i="13"/>
  <c r="E297" i="13"/>
  <c r="O299" i="14"/>
  <c r="F297" i="13"/>
  <c r="G297" i="13"/>
  <c r="H297" i="13"/>
  <c r="B300" i="14"/>
  <c r="H300" i="14"/>
  <c r="K300" i="14"/>
  <c r="B298" i="13"/>
  <c r="I300" i="14"/>
  <c r="L300" i="14"/>
  <c r="C298" i="13"/>
  <c r="D298" i="13"/>
  <c r="E298" i="13"/>
  <c r="O300" i="14"/>
  <c r="F298" i="13"/>
  <c r="G298" i="13"/>
  <c r="H298" i="13"/>
  <c r="B301" i="14"/>
  <c r="H301" i="14"/>
  <c r="K301" i="14"/>
  <c r="B299" i="13"/>
  <c r="I301" i="14"/>
  <c r="L301" i="14"/>
  <c r="C299" i="13"/>
  <c r="D299" i="13"/>
  <c r="E299" i="13"/>
  <c r="O301" i="14"/>
  <c r="F299" i="13"/>
  <c r="G299" i="13"/>
  <c r="H299" i="13"/>
  <c r="B302" i="14"/>
  <c r="H302" i="14"/>
  <c r="K302" i="14"/>
  <c r="B300" i="13"/>
  <c r="I302" i="14"/>
  <c r="L302" i="14"/>
  <c r="C300" i="13"/>
  <c r="D300" i="13"/>
  <c r="E300" i="13"/>
  <c r="O302" i="14"/>
  <c r="F300" i="13"/>
  <c r="G300" i="13"/>
  <c r="H300" i="13"/>
  <c r="B303" i="14"/>
  <c r="H303" i="14"/>
  <c r="K303" i="14"/>
  <c r="B301" i="13"/>
  <c r="I303" i="14"/>
  <c r="L303" i="14"/>
  <c r="C301" i="13"/>
  <c r="D301" i="13"/>
  <c r="E301" i="13"/>
  <c r="O303" i="14"/>
  <c r="F301" i="13"/>
  <c r="G301" i="13"/>
  <c r="H301" i="13"/>
  <c r="B304" i="14"/>
  <c r="H304" i="14"/>
  <c r="K304" i="14"/>
  <c r="B302" i="13"/>
  <c r="I304" i="14"/>
  <c r="L304" i="14"/>
  <c r="C302" i="13"/>
  <c r="D302" i="13"/>
  <c r="E302" i="13"/>
  <c r="O304" i="14"/>
  <c r="F302" i="13"/>
  <c r="G302" i="13"/>
  <c r="H302" i="13"/>
  <c r="B305" i="14"/>
  <c r="H305" i="14"/>
  <c r="K305" i="14"/>
  <c r="B303" i="13"/>
  <c r="I305" i="14"/>
  <c r="L305" i="14"/>
  <c r="C303" i="13"/>
  <c r="D303" i="13"/>
  <c r="E303" i="13"/>
  <c r="O305" i="14"/>
  <c r="F303" i="13"/>
  <c r="G303" i="13"/>
  <c r="H303" i="13"/>
  <c r="B306" i="14"/>
  <c r="H306" i="14"/>
  <c r="K306" i="14"/>
  <c r="B304" i="13"/>
  <c r="I306" i="14"/>
  <c r="L306" i="14"/>
  <c r="C304" i="13"/>
  <c r="D304" i="13"/>
  <c r="E304" i="13"/>
  <c r="O306" i="14"/>
  <c r="F304" i="13"/>
  <c r="G304" i="13"/>
  <c r="H304" i="13"/>
  <c r="B307" i="14"/>
  <c r="H307" i="14"/>
  <c r="K307" i="14"/>
  <c r="B305" i="13"/>
  <c r="I307" i="14"/>
  <c r="L307" i="14"/>
  <c r="C305" i="13"/>
  <c r="D305" i="13"/>
  <c r="E305" i="13"/>
  <c r="O307" i="14"/>
  <c r="F305" i="13"/>
  <c r="G305" i="13"/>
  <c r="H305" i="13"/>
  <c r="B308" i="14"/>
  <c r="H308" i="14"/>
  <c r="K308" i="14"/>
  <c r="B306" i="13"/>
  <c r="I308" i="14"/>
  <c r="L308" i="14"/>
  <c r="C306" i="13"/>
  <c r="D306" i="13"/>
  <c r="E306" i="13"/>
  <c r="O308" i="14"/>
  <c r="F306" i="13"/>
  <c r="G306" i="13"/>
  <c r="H306" i="13"/>
  <c r="B309" i="14"/>
  <c r="H309" i="14"/>
  <c r="K309" i="14"/>
  <c r="B307" i="13"/>
  <c r="I309" i="14"/>
  <c r="L309" i="14"/>
  <c r="C307" i="13"/>
  <c r="D307" i="13"/>
  <c r="E307" i="13"/>
  <c r="O309" i="14"/>
  <c r="F307" i="13"/>
  <c r="G307" i="13"/>
  <c r="H307" i="13"/>
  <c r="B310" i="14"/>
  <c r="H310" i="14"/>
  <c r="K310" i="14"/>
  <c r="B308" i="13"/>
  <c r="I310" i="14"/>
  <c r="L310" i="14"/>
  <c r="C308" i="13"/>
  <c r="D308" i="13"/>
  <c r="E308" i="13"/>
  <c r="O310" i="14"/>
  <c r="F308" i="13"/>
  <c r="G308" i="13"/>
  <c r="H308" i="13"/>
  <c r="B311" i="14"/>
  <c r="H311" i="14"/>
  <c r="K311" i="14"/>
  <c r="B309" i="13"/>
  <c r="I311" i="14"/>
  <c r="L311" i="14"/>
  <c r="C309" i="13"/>
  <c r="D309" i="13"/>
  <c r="E309" i="13"/>
  <c r="O311" i="14"/>
  <c r="F309" i="13"/>
  <c r="G309" i="13"/>
  <c r="H309" i="13"/>
  <c r="B312" i="14"/>
  <c r="H312" i="14"/>
  <c r="K312" i="14"/>
  <c r="B310" i="13"/>
  <c r="I312" i="14"/>
  <c r="L312" i="14"/>
  <c r="C310" i="13"/>
  <c r="D310" i="13"/>
  <c r="E310" i="13"/>
  <c r="O312" i="14"/>
  <c r="F310" i="13"/>
  <c r="G310" i="13"/>
  <c r="H310" i="13"/>
  <c r="B313" i="14"/>
  <c r="H313" i="14"/>
  <c r="K313" i="14"/>
  <c r="B311" i="13"/>
  <c r="I313" i="14"/>
  <c r="L313" i="14"/>
  <c r="C311" i="13"/>
  <c r="D311" i="13"/>
  <c r="E311" i="13"/>
  <c r="O313" i="14"/>
  <c r="F311" i="13"/>
  <c r="G311" i="13"/>
  <c r="H311" i="13"/>
  <c r="B314" i="14"/>
  <c r="H314" i="14"/>
  <c r="K314" i="14"/>
  <c r="B312" i="13"/>
  <c r="I314" i="14"/>
  <c r="L314" i="14"/>
  <c r="C312" i="13"/>
  <c r="D312" i="13"/>
  <c r="E312" i="13"/>
  <c r="O314" i="14"/>
  <c r="F312" i="13"/>
  <c r="G312" i="13"/>
  <c r="H312" i="13"/>
  <c r="B315" i="14"/>
  <c r="H315" i="14"/>
  <c r="K315" i="14"/>
  <c r="B313" i="13"/>
  <c r="I315" i="14"/>
  <c r="L315" i="14"/>
  <c r="C313" i="13"/>
  <c r="D313" i="13"/>
  <c r="E313" i="13"/>
  <c r="O315" i="14"/>
  <c r="F313" i="13"/>
  <c r="G313" i="13"/>
  <c r="H313" i="13"/>
  <c r="B316" i="14"/>
  <c r="H316" i="14"/>
  <c r="K316" i="14"/>
  <c r="B314" i="13"/>
  <c r="I316" i="14"/>
  <c r="L316" i="14"/>
  <c r="C314" i="13"/>
  <c r="D314" i="13"/>
  <c r="E314" i="13"/>
  <c r="O316" i="14"/>
  <c r="F314" i="13"/>
  <c r="G314" i="13"/>
  <c r="H314" i="13"/>
  <c r="B317" i="14"/>
  <c r="H317" i="14"/>
  <c r="K317" i="14"/>
  <c r="B315" i="13"/>
  <c r="I317" i="14"/>
  <c r="L317" i="14"/>
  <c r="C315" i="13"/>
  <c r="D315" i="13"/>
  <c r="E315" i="13"/>
  <c r="O317" i="14"/>
  <c r="F315" i="13"/>
  <c r="G315" i="13"/>
  <c r="H315" i="13"/>
  <c r="B318" i="14"/>
  <c r="H318" i="14"/>
  <c r="K318" i="14"/>
  <c r="B316" i="13"/>
  <c r="I318" i="14"/>
  <c r="L318" i="14"/>
  <c r="C316" i="13"/>
  <c r="D316" i="13"/>
  <c r="E316" i="13"/>
  <c r="O318" i="14"/>
  <c r="F316" i="13"/>
  <c r="G316" i="13"/>
  <c r="H316" i="13"/>
  <c r="B319" i="14"/>
  <c r="H319" i="14"/>
  <c r="K319" i="14"/>
  <c r="B317" i="13"/>
  <c r="I319" i="14"/>
  <c r="L319" i="14"/>
  <c r="C317" i="13"/>
  <c r="D317" i="13"/>
  <c r="E317" i="13"/>
  <c r="O319" i="14"/>
  <c r="F317" i="13"/>
  <c r="G317" i="13"/>
  <c r="H317" i="13"/>
  <c r="B320" i="14"/>
  <c r="H320" i="14"/>
  <c r="K320" i="14"/>
  <c r="B318" i="13"/>
  <c r="I320" i="14"/>
  <c r="L320" i="14"/>
  <c r="C318" i="13"/>
  <c r="D318" i="13"/>
  <c r="E318" i="13"/>
  <c r="O320" i="14"/>
  <c r="F318" i="13"/>
  <c r="G318" i="13"/>
  <c r="H318" i="13"/>
  <c r="B321" i="14"/>
  <c r="H321" i="14"/>
  <c r="K321" i="14"/>
  <c r="B319" i="13"/>
  <c r="I321" i="14"/>
  <c r="L321" i="14"/>
  <c r="C319" i="13"/>
  <c r="D319" i="13"/>
  <c r="E319" i="13"/>
  <c r="O321" i="14"/>
  <c r="F319" i="13"/>
  <c r="G319" i="13"/>
  <c r="H319" i="13"/>
  <c r="B322" i="14"/>
  <c r="H322" i="14"/>
  <c r="K322" i="14"/>
  <c r="B320" i="13"/>
  <c r="I322" i="14"/>
  <c r="L322" i="14"/>
  <c r="C320" i="13"/>
  <c r="D320" i="13"/>
  <c r="E320" i="13"/>
  <c r="O322" i="14"/>
  <c r="F320" i="13"/>
  <c r="G320" i="13"/>
  <c r="H320" i="13"/>
  <c r="B323" i="14"/>
  <c r="H323" i="14"/>
  <c r="K323" i="14"/>
  <c r="B321" i="13"/>
  <c r="I323" i="14"/>
  <c r="L323" i="14"/>
  <c r="C321" i="13"/>
  <c r="D321" i="13"/>
  <c r="E321" i="13"/>
  <c r="O323" i="14"/>
  <c r="F321" i="13"/>
  <c r="G321" i="13"/>
  <c r="H321" i="13"/>
  <c r="B324" i="14"/>
  <c r="H324" i="14"/>
  <c r="K324" i="14"/>
  <c r="B322" i="13"/>
  <c r="I324" i="14"/>
  <c r="L324" i="14"/>
  <c r="C322" i="13"/>
  <c r="D322" i="13"/>
  <c r="E322" i="13"/>
  <c r="O324" i="14"/>
  <c r="F322" i="13"/>
  <c r="G322" i="13"/>
  <c r="H322" i="13"/>
  <c r="B325" i="14"/>
  <c r="H325" i="14"/>
  <c r="K325" i="14"/>
  <c r="B323" i="13"/>
  <c r="I325" i="14"/>
  <c r="L325" i="14"/>
  <c r="C323" i="13"/>
  <c r="D323" i="13"/>
  <c r="E323" i="13"/>
  <c r="O325" i="14"/>
  <c r="F323" i="13"/>
  <c r="G323" i="13"/>
  <c r="H323" i="13"/>
  <c r="B326" i="14"/>
  <c r="H326" i="14"/>
  <c r="K326" i="14"/>
  <c r="B324" i="13"/>
  <c r="I326" i="14"/>
  <c r="L326" i="14"/>
  <c r="C324" i="13"/>
  <c r="D324" i="13"/>
  <c r="E324" i="13"/>
  <c r="O326" i="14"/>
  <c r="F324" i="13"/>
  <c r="G324" i="13"/>
  <c r="H324" i="13"/>
  <c r="B327" i="14"/>
  <c r="H327" i="14"/>
  <c r="K327" i="14"/>
  <c r="B325" i="13"/>
  <c r="I327" i="14"/>
  <c r="L327" i="14"/>
  <c r="C325" i="13"/>
  <c r="D325" i="13"/>
  <c r="E325" i="13"/>
  <c r="O327" i="14"/>
  <c r="F325" i="13"/>
  <c r="G325" i="13"/>
  <c r="H325" i="13"/>
  <c r="B328" i="14"/>
  <c r="H328" i="14"/>
  <c r="K328" i="14"/>
  <c r="B326" i="13"/>
  <c r="I328" i="14"/>
  <c r="L328" i="14"/>
  <c r="C326" i="13"/>
  <c r="D326" i="13"/>
  <c r="E326" i="13"/>
  <c r="O328" i="14"/>
  <c r="F326" i="13"/>
  <c r="G326" i="13"/>
  <c r="H326" i="13"/>
  <c r="B329" i="14"/>
  <c r="H329" i="14"/>
  <c r="K329" i="14"/>
  <c r="B327" i="13"/>
  <c r="I329" i="14"/>
  <c r="L329" i="14"/>
  <c r="C327" i="13"/>
  <c r="D327" i="13"/>
  <c r="E327" i="13"/>
  <c r="O329" i="14"/>
  <c r="F327" i="13"/>
  <c r="G327" i="13"/>
  <c r="H327" i="13"/>
  <c r="B330" i="14"/>
  <c r="H330" i="14"/>
  <c r="K330" i="14"/>
  <c r="B328" i="13"/>
  <c r="I330" i="14"/>
  <c r="L330" i="14"/>
  <c r="C328" i="13"/>
  <c r="D328" i="13"/>
  <c r="E328" i="13"/>
  <c r="O330" i="14"/>
  <c r="F328" i="13"/>
  <c r="G328" i="13"/>
  <c r="H328" i="13"/>
  <c r="B331" i="14"/>
  <c r="H331" i="14"/>
  <c r="K331" i="14"/>
  <c r="B329" i="13"/>
  <c r="I331" i="14"/>
  <c r="L331" i="14"/>
  <c r="C329" i="13"/>
  <c r="D329" i="13"/>
  <c r="E329" i="13"/>
  <c r="O331" i="14"/>
  <c r="F329" i="13"/>
  <c r="G329" i="13"/>
  <c r="H329" i="13"/>
  <c r="B332" i="14"/>
  <c r="H332" i="14"/>
  <c r="K332" i="14"/>
  <c r="B330" i="13"/>
  <c r="I332" i="14"/>
  <c r="L332" i="14"/>
  <c r="C330" i="13"/>
  <c r="D330" i="13"/>
  <c r="E330" i="13"/>
  <c r="O332" i="14"/>
  <c r="F330" i="13"/>
  <c r="G330" i="13"/>
  <c r="H330" i="13"/>
  <c r="B333" i="14"/>
  <c r="H333" i="14"/>
  <c r="K333" i="14"/>
  <c r="B331" i="13"/>
  <c r="I333" i="14"/>
  <c r="L333" i="14"/>
  <c r="C331" i="13"/>
  <c r="D331" i="13"/>
  <c r="E331" i="13"/>
  <c r="O333" i="14"/>
  <c r="F331" i="13"/>
  <c r="G331" i="13"/>
  <c r="H331" i="13"/>
  <c r="B334" i="14"/>
  <c r="H334" i="14"/>
  <c r="K334" i="14"/>
  <c r="B332" i="13"/>
  <c r="I334" i="14"/>
  <c r="L334" i="14"/>
  <c r="C332" i="13"/>
  <c r="D332" i="13"/>
  <c r="E332" i="13"/>
  <c r="O334" i="14"/>
  <c r="F332" i="13"/>
  <c r="G332" i="13"/>
  <c r="H332" i="13"/>
  <c r="B335" i="14"/>
  <c r="H335" i="14"/>
  <c r="K335" i="14"/>
  <c r="B333" i="13"/>
  <c r="I335" i="14"/>
  <c r="L335" i="14"/>
  <c r="C333" i="13"/>
  <c r="D333" i="13"/>
  <c r="E333" i="13"/>
  <c r="O335" i="14"/>
  <c r="F333" i="13"/>
  <c r="G333" i="13"/>
  <c r="H333" i="13"/>
  <c r="B336" i="14"/>
  <c r="H336" i="14"/>
  <c r="K336" i="14"/>
  <c r="B334" i="13"/>
  <c r="I336" i="14"/>
  <c r="L336" i="14"/>
  <c r="C334" i="13"/>
  <c r="D334" i="13"/>
  <c r="E334" i="13"/>
  <c r="O336" i="14"/>
  <c r="F334" i="13"/>
  <c r="G334" i="13"/>
  <c r="H334" i="13"/>
  <c r="B337" i="14"/>
  <c r="H337" i="14"/>
  <c r="K337" i="14"/>
  <c r="B335" i="13"/>
  <c r="I337" i="14"/>
  <c r="L337" i="14"/>
  <c r="C335" i="13"/>
  <c r="D335" i="13"/>
  <c r="E335" i="13"/>
  <c r="O337" i="14"/>
  <c r="F335" i="13"/>
  <c r="G335" i="13"/>
  <c r="H335" i="13"/>
  <c r="B338" i="14"/>
  <c r="H338" i="14"/>
  <c r="K338" i="14"/>
  <c r="B336" i="13"/>
  <c r="I338" i="14"/>
  <c r="L338" i="14"/>
  <c r="C336" i="13"/>
  <c r="D336" i="13"/>
  <c r="E336" i="13"/>
  <c r="O338" i="14"/>
  <c r="F336" i="13"/>
  <c r="G336" i="13"/>
  <c r="H336" i="13"/>
  <c r="B339" i="14"/>
  <c r="H339" i="14"/>
  <c r="K339" i="14"/>
  <c r="B337" i="13"/>
  <c r="I339" i="14"/>
  <c r="L339" i="14"/>
  <c r="C337" i="13"/>
  <c r="D337" i="13"/>
  <c r="E337" i="13"/>
  <c r="O339" i="14"/>
  <c r="F337" i="13"/>
  <c r="G337" i="13"/>
  <c r="H337" i="13"/>
  <c r="B340" i="14"/>
  <c r="H340" i="14"/>
  <c r="K340" i="14"/>
  <c r="B338" i="13"/>
  <c r="I340" i="14"/>
  <c r="L340" i="14"/>
  <c r="C338" i="13"/>
  <c r="D338" i="13"/>
  <c r="E338" i="13"/>
  <c r="O340" i="14"/>
  <c r="F338" i="13"/>
  <c r="G338" i="13"/>
  <c r="H338" i="13"/>
  <c r="B341" i="14"/>
  <c r="H341" i="14"/>
  <c r="K341" i="14"/>
  <c r="B339" i="13"/>
  <c r="I341" i="14"/>
  <c r="L341" i="14"/>
  <c r="C339" i="13"/>
  <c r="D339" i="13"/>
  <c r="E339" i="13"/>
  <c r="O341" i="14"/>
  <c r="F339" i="13"/>
  <c r="G339" i="13"/>
  <c r="H339" i="13"/>
  <c r="B342" i="14"/>
  <c r="H342" i="14"/>
  <c r="K342" i="14"/>
  <c r="B340" i="13"/>
  <c r="I342" i="14"/>
  <c r="L342" i="14"/>
  <c r="C340" i="13"/>
  <c r="D340" i="13"/>
  <c r="E340" i="13"/>
  <c r="O342" i="14"/>
  <c r="F340" i="13"/>
  <c r="G340" i="13"/>
  <c r="H340" i="13"/>
  <c r="B343" i="14"/>
  <c r="H343" i="14"/>
  <c r="K343" i="14"/>
  <c r="B341" i="13"/>
  <c r="I343" i="14"/>
  <c r="L343" i="14"/>
  <c r="C341" i="13"/>
  <c r="D341" i="13"/>
  <c r="E341" i="13"/>
  <c r="O343" i="14"/>
  <c r="F341" i="13"/>
  <c r="G341" i="13"/>
  <c r="H341" i="13"/>
  <c r="B344" i="14"/>
  <c r="H344" i="14"/>
  <c r="K344" i="14"/>
  <c r="B342" i="13"/>
  <c r="I344" i="14"/>
  <c r="L344" i="14"/>
  <c r="C342" i="13"/>
  <c r="D342" i="13"/>
  <c r="E342" i="13"/>
  <c r="O344" i="14"/>
  <c r="F342" i="13"/>
  <c r="G342" i="13"/>
  <c r="H342" i="13"/>
  <c r="B345" i="14"/>
  <c r="H345" i="14"/>
  <c r="K345" i="14"/>
  <c r="B343" i="13"/>
  <c r="I345" i="14"/>
  <c r="L345" i="14"/>
  <c r="C343" i="13"/>
  <c r="D343" i="13"/>
  <c r="E343" i="13"/>
  <c r="O345" i="14"/>
  <c r="F343" i="13"/>
  <c r="G343" i="13"/>
  <c r="H343" i="13"/>
  <c r="B346" i="14"/>
  <c r="H346" i="14"/>
  <c r="K346" i="14"/>
  <c r="B344" i="13"/>
  <c r="I346" i="14"/>
  <c r="L346" i="14"/>
  <c r="C344" i="13"/>
  <c r="D344" i="13"/>
  <c r="E344" i="13"/>
  <c r="O346" i="14"/>
  <c r="F344" i="13"/>
  <c r="G344" i="13"/>
  <c r="H344" i="13"/>
  <c r="B347" i="14"/>
  <c r="H347" i="14"/>
  <c r="K347" i="14"/>
  <c r="B345" i="13"/>
  <c r="I347" i="14"/>
  <c r="L347" i="14"/>
  <c r="C345" i="13"/>
  <c r="D345" i="13"/>
  <c r="E345" i="13"/>
  <c r="O347" i="14"/>
  <c r="F345" i="13"/>
  <c r="G345" i="13"/>
  <c r="H345" i="13"/>
  <c r="B348" i="14"/>
  <c r="H348" i="14"/>
  <c r="K348" i="14"/>
  <c r="B346" i="13"/>
  <c r="I348" i="14"/>
  <c r="L348" i="14"/>
  <c r="C346" i="13"/>
  <c r="D346" i="13"/>
  <c r="E346" i="13"/>
  <c r="O348" i="14"/>
  <c r="F346" i="13"/>
  <c r="G346" i="13"/>
  <c r="H346" i="13"/>
  <c r="B349" i="14"/>
  <c r="H349" i="14"/>
  <c r="K349" i="14"/>
  <c r="B347" i="13"/>
  <c r="I349" i="14"/>
  <c r="L349" i="14"/>
  <c r="C347" i="13"/>
  <c r="D347" i="13"/>
  <c r="E347" i="13"/>
  <c r="O349" i="14"/>
  <c r="F347" i="13"/>
  <c r="G347" i="13"/>
  <c r="H347" i="13"/>
  <c r="B350" i="14"/>
  <c r="H350" i="14"/>
  <c r="K350" i="14"/>
  <c r="B348" i="13"/>
  <c r="I350" i="14"/>
  <c r="L350" i="14"/>
  <c r="C348" i="13"/>
  <c r="D348" i="13"/>
  <c r="E348" i="13"/>
  <c r="O350" i="14"/>
  <c r="F348" i="13"/>
  <c r="G348" i="13"/>
  <c r="H348" i="13"/>
  <c r="B351" i="14"/>
  <c r="H351" i="14"/>
  <c r="K351" i="14"/>
  <c r="B349" i="13"/>
  <c r="I351" i="14"/>
  <c r="L351" i="14"/>
  <c r="C349" i="13"/>
  <c r="D349" i="13"/>
  <c r="E349" i="13"/>
  <c r="O351" i="14"/>
  <c r="F349" i="13"/>
  <c r="G349" i="13"/>
  <c r="H349" i="13"/>
  <c r="B352" i="14"/>
  <c r="H352" i="14"/>
  <c r="K352" i="14"/>
  <c r="B350" i="13"/>
  <c r="I352" i="14"/>
  <c r="L352" i="14"/>
  <c r="C350" i="13"/>
  <c r="D350" i="13"/>
  <c r="E350" i="13"/>
  <c r="O352" i="14"/>
  <c r="F350" i="13"/>
  <c r="G350" i="13"/>
  <c r="H350" i="13"/>
  <c r="B353" i="14"/>
  <c r="H353" i="14"/>
  <c r="K353" i="14"/>
  <c r="B351" i="13"/>
  <c r="I353" i="14"/>
  <c r="L353" i="14"/>
  <c r="C351" i="13"/>
  <c r="D351" i="13"/>
  <c r="E351" i="13"/>
  <c r="O353" i="14"/>
  <c r="F351" i="13"/>
  <c r="G351" i="13"/>
  <c r="H351" i="13"/>
  <c r="B354" i="14"/>
  <c r="H354" i="14"/>
  <c r="K354" i="14"/>
  <c r="B352" i="13"/>
  <c r="I354" i="14"/>
  <c r="L354" i="14"/>
  <c r="C352" i="13"/>
  <c r="D352" i="13"/>
  <c r="E352" i="13"/>
  <c r="O354" i="14"/>
  <c r="F352" i="13"/>
  <c r="G352" i="13"/>
  <c r="H352" i="13"/>
  <c r="B355" i="14"/>
  <c r="H355" i="14"/>
  <c r="K355" i="14"/>
  <c r="B353" i="13"/>
  <c r="I355" i="14"/>
  <c r="L355" i="14"/>
  <c r="C353" i="13"/>
  <c r="D353" i="13"/>
  <c r="E353" i="13"/>
  <c r="O355" i="14"/>
  <c r="F353" i="13"/>
  <c r="G353" i="13"/>
  <c r="H353" i="13"/>
  <c r="B356" i="14"/>
  <c r="H356" i="14"/>
  <c r="K356" i="14"/>
  <c r="B354" i="13"/>
  <c r="I356" i="14"/>
  <c r="L356" i="14"/>
  <c r="C354" i="13"/>
  <c r="D354" i="13"/>
  <c r="E354" i="13"/>
  <c r="O356" i="14"/>
  <c r="F354" i="13"/>
  <c r="G354" i="13"/>
  <c r="H354" i="13"/>
  <c r="B357" i="14"/>
  <c r="H357" i="14"/>
  <c r="K357" i="14"/>
  <c r="B355" i="13"/>
  <c r="I357" i="14"/>
  <c r="L357" i="14"/>
  <c r="C355" i="13"/>
  <c r="D355" i="13"/>
  <c r="E355" i="13"/>
  <c r="O357" i="14"/>
  <c r="F355" i="13"/>
  <c r="G355" i="13"/>
  <c r="H355" i="13"/>
  <c r="B358" i="14"/>
  <c r="H358" i="14"/>
  <c r="K358" i="14"/>
  <c r="B356" i="13"/>
  <c r="I358" i="14"/>
  <c r="L358" i="14"/>
  <c r="C356" i="13"/>
  <c r="D356" i="13"/>
  <c r="E356" i="13"/>
  <c r="O358" i="14"/>
  <c r="F356" i="13"/>
  <c r="G356" i="13"/>
  <c r="H356" i="13"/>
  <c r="B359" i="14"/>
  <c r="H359" i="14"/>
  <c r="K359" i="14"/>
  <c r="B357" i="13"/>
  <c r="I359" i="14"/>
  <c r="L359" i="14"/>
  <c r="C357" i="13"/>
  <c r="D357" i="13"/>
  <c r="E357" i="13"/>
  <c r="O359" i="14"/>
  <c r="F357" i="13"/>
  <c r="G357" i="13"/>
  <c r="H357" i="13"/>
  <c r="B360" i="14"/>
  <c r="H360" i="14"/>
  <c r="K360" i="14"/>
  <c r="B358" i="13"/>
  <c r="I360" i="14"/>
  <c r="L360" i="14"/>
  <c r="C358" i="13"/>
  <c r="D358" i="13"/>
  <c r="E358" i="13"/>
  <c r="O360" i="14"/>
  <c r="F358" i="13"/>
  <c r="G358" i="13"/>
  <c r="H358" i="13"/>
  <c r="B361" i="14"/>
  <c r="H361" i="14"/>
  <c r="K361" i="14"/>
  <c r="B359" i="13"/>
  <c r="I361" i="14"/>
  <c r="L361" i="14"/>
  <c r="C359" i="13"/>
  <c r="D359" i="13"/>
  <c r="E359" i="13"/>
  <c r="O361" i="14"/>
  <c r="F359" i="13"/>
  <c r="G359" i="13"/>
  <c r="H359" i="13"/>
  <c r="B362" i="14"/>
  <c r="H362" i="14"/>
  <c r="K362" i="14"/>
  <c r="B360" i="13"/>
  <c r="I362" i="14"/>
  <c r="L362" i="14"/>
  <c r="C360" i="13"/>
  <c r="D360" i="13"/>
  <c r="E360" i="13"/>
  <c r="O362" i="14"/>
  <c r="F360" i="13"/>
  <c r="G360" i="13"/>
  <c r="H360" i="13"/>
  <c r="B363" i="14"/>
  <c r="H363" i="14"/>
  <c r="K363" i="14"/>
  <c r="B361" i="13"/>
  <c r="I363" i="14"/>
  <c r="L363" i="14"/>
  <c r="C361" i="13"/>
  <c r="D361" i="13"/>
  <c r="E361" i="13"/>
  <c r="O363" i="14"/>
  <c r="F361" i="13"/>
  <c r="G361" i="13"/>
  <c r="H361" i="13"/>
  <c r="B364" i="14"/>
  <c r="H364" i="14"/>
  <c r="K364" i="14"/>
  <c r="B362" i="13"/>
  <c r="I364" i="14"/>
  <c r="L364" i="14"/>
  <c r="C362" i="13"/>
  <c r="D362" i="13"/>
  <c r="E362" i="13"/>
  <c r="O364" i="14"/>
  <c r="F362" i="13"/>
  <c r="G362" i="13"/>
  <c r="H362" i="13"/>
  <c r="B365" i="14"/>
  <c r="H365" i="14"/>
  <c r="K365" i="14"/>
  <c r="B363" i="13"/>
  <c r="I365" i="14"/>
  <c r="L365" i="14"/>
  <c r="C363" i="13"/>
  <c r="D363" i="13"/>
  <c r="E363" i="13"/>
  <c r="O365" i="14"/>
  <c r="F363" i="13"/>
  <c r="G363" i="13"/>
  <c r="H363" i="13"/>
  <c r="B366" i="14"/>
  <c r="H366" i="14"/>
  <c r="K366" i="14"/>
  <c r="B364" i="13"/>
  <c r="I366" i="14"/>
  <c r="L366" i="14"/>
  <c r="C364" i="13"/>
  <c r="D364" i="13"/>
  <c r="E364" i="13"/>
  <c r="O366" i="14"/>
  <c r="F364" i="13"/>
  <c r="G364" i="13"/>
  <c r="H364" i="13"/>
  <c r="B367" i="14"/>
  <c r="H367" i="14"/>
  <c r="K367" i="14"/>
  <c r="B365" i="13"/>
  <c r="I367" i="14"/>
  <c r="L367" i="14"/>
  <c r="C365" i="13"/>
  <c r="D365" i="13"/>
  <c r="E365" i="13"/>
  <c r="O367" i="14"/>
  <c r="F365" i="13"/>
  <c r="G365" i="13"/>
  <c r="H365" i="13"/>
  <c r="B368" i="14"/>
  <c r="H368" i="14"/>
  <c r="K368" i="14"/>
  <c r="B366" i="13"/>
  <c r="I368" i="14"/>
  <c r="L368" i="14"/>
  <c r="C366" i="13"/>
  <c r="D366" i="13"/>
  <c r="E366" i="13"/>
  <c r="O368" i="14"/>
  <c r="F366" i="13"/>
  <c r="G366" i="13"/>
  <c r="H366" i="13"/>
  <c r="B369" i="14"/>
  <c r="H369" i="14"/>
  <c r="K369" i="14"/>
  <c r="B367" i="13"/>
  <c r="I369" i="14"/>
  <c r="L369" i="14"/>
  <c r="C367" i="13"/>
  <c r="D367" i="13"/>
  <c r="E367" i="13"/>
  <c r="O369" i="14"/>
  <c r="F367" i="13"/>
  <c r="G367" i="13"/>
  <c r="H367" i="13"/>
  <c r="B370" i="14"/>
  <c r="H370" i="14"/>
  <c r="K370" i="14"/>
  <c r="B368" i="13"/>
  <c r="I370" i="14"/>
  <c r="L370" i="14"/>
  <c r="C368" i="13"/>
  <c r="D368" i="13"/>
  <c r="E368" i="13"/>
  <c r="O370" i="14"/>
  <c r="F368" i="13"/>
  <c r="G368" i="13"/>
  <c r="H368" i="13"/>
  <c r="B371" i="14"/>
  <c r="H371" i="14"/>
  <c r="K371" i="14"/>
  <c r="B369" i="13"/>
  <c r="I371" i="14"/>
  <c r="L371" i="14"/>
  <c r="C369" i="13"/>
  <c r="D369" i="13"/>
  <c r="E369" i="13"/>
  <c r="O371" i="14"/>
  <c r="F369" i="13"/>
  <c r="G369" i="13"/>
  <c r="H369" i="13"/>
  <c r="B372" i="14"/>
  <c r="H372" i="14"/>
  <c r="K372" i="14"/>
  <c r="B370" i="13"/>
  <c r="I372" i="14"/>
  <c r="L372" i="14"/>
  <c r="C370" i="13"/>
  <c r="D370" i="13"/>
  <c r="E370" i="13"/>
  <c r="O372" i="14"/>
  <c r="F370" i="13"/>
  <c r="G370" i="13"/>
  <c r="H370" i="13"/>
  <c r="B373" i="14"/>
  <c r="H373" i="14"/>
  <c r="K373" i="14"/>
  <c r="B371" i="13"/>
  <c r="I373" i="14"/>
  <c r="L373" i="14"/>
  <c r="C371" i="13"/>
  <c r="D371" i="13"/>
  <c r="E371" i="13"/>
  <c r="O373" i="14"/>
  <c r="F371" i="13"/>
  <c r="G371" i="13"/>
  <c r="H371" i="13"/>
  <c r="B374" i="14"/>
  <c r="H374" i="14"/>
  <c r="K374" i="14"/>
  <c r="B372" i="13"/>
  <c r="I374" i="14"/>
  <c r="L374" i="14"/>
  <c r="C372" i="13"/>
  <c r="D372" i="13"/>
  <c r="E372" i="13"/>
  <c r="O374" i="14"/>
  <c r="F372" i="13"/>
  <c r="G372" i="13"/>
  <c r="H372" i="13"/>
  <c r="B375" i="14"/>
  <c r="H375" i="14"/>
  <c r="K375" i="14"/>
  <c r="B373" i="13"/>
  <c r="I375" i="14"/>
  <c r="L375" i="14"/>
  <c r="C373" i="13"/>
  <c r="D373" i="13"/>
  <c r="E373" i="13"/>
  <c r="O375" i="14"/>
  <c r="F373" i="13"/>
  <c r="G373" i="13"/>
  <c r="H373" i="13"/>
  <c r="B376" i="14"/>
  <c r="H376" i="14"/>
  <c r="K376" i="14"/>
  <c r="B374" i="13"/>
  <c r="I376" i="14"/>
  <c r="L376" i="14"/>
  <c r="C374" i="13"/>
  <c r="D374" i="13"/>
  <c r="E374" i="13"/>
  <c r="O376" i="14"/>
  <c r="F374" i="13"/>
  <c r="G374" i="13"/>
  <c r="H374" i="13"/>
  <c r="B377" i="14"/>
  <c r="H377" i="14"/>
  <c r="K377" i="14"/>
  <c r="B375" i="13"/>
  <c r="I377" i="14"/>
  <c r="L377" i="14"/>
  <c r="C375" i="13"/>
  <c r="D375" i="13"/>
  <c r="E375" i="13"/>
  <c r="O377" i="14"/>
  <c r="F375" i="13"/>
  <c r="G375" i="13"/>
  <c r="H375" i="13"/>
  <c r="B378" i="14"/>
  <c r="H378" i="14"/>
  <c r="K378" i="14"/>
  <c r="B376" i="13"/>
  <c r="I378" i="14"/>
  <c r="L378" i="14"/>
  <c r="C376" i="13"/>
  <c r="D376" i="13"/>
  <c r="E376" i="13"/>
  <c r="O378" i="14"/>
  <c r="F376" i="13"/>
  <c r="G376" i="13"/>
  <c r="H376" i="13"/>
  <c r="B379" i="14"/>
  <c r="H379" i="14"/>
  <c r="K379" i="14"/>
  <c r="B377" i="13"/>
  <c r="I379" i="14"/>
  <c r="L379" i="14"/>
  <c r="C377" i="13"/>
  <c r="D377" i="13"/>
  <c r="E377" i="13"/>
  <c r="O379" i="14"/>
  <c r="F377" i="13"/>
  <c r="G377" i="13"/>
  <c r="H377" i="13"/>
  <c r="B380" i="14"/>
  <c r="H380" i="14"/>
  <c r="K380" i="14"/>
  <c r="B378" i="13"/>
  <c r="I380" i="14"/>
  <c r="L380" i="14"/>
  <c r="C378" i="13"/>
  <c r="D378" i="13"/>
  <c r="E378" i="13"/>
  <c r="O380" i="14"/>
  <c r="F378" i="13"/>
  <c r="G378" i="13"/>
  <c r="H378" i="13"/>
  <c r="B381" i="14"/>
  <c r="H381" i="14"/>
  <c r="K381" i="14"/>
  <c r="B379" i="13"/>
  <c r="I381" i="14"/>
  <c r="L381" i="14"/>
  <c r="C379" i="13"/>
  <c r="D379" i="13"/>
  <c r="E379" i="13"/>
  <c r="O381" i="14"/>
  <c r="F379" i="13"/>
  <c r="G379" i="13"/>
  <c r="H379" i="13"/>
  <c r="B382" i="14"/>
  <c r="H382" i="14"/>
  <c r="K382" i="14"/>
  <c r="B380" i="13"/>
  <c r="I382" i="14"/>
  <c r="L382" i="14"/>
  <c r="C380" i="13"/>
  <c r="D380" i="13"/>
  <c r="E380" i="13"/>
  <c r="O382" i="14"/>
  <c r="F380" i="13"/>
  <c r="G380" i="13"/>
  <c r="H380" i="13"/>
  <c r="B383" i="14"/>
  <c r="H383" i="14"/>
  <c r="K383" i="14"/>
  <c r="B381" i="13"/>
  <c r="I383" i="14"/>
  <c r="L383" i="14"/>
  <c r="C381" i="13"/>
  <c r="D381" i="13"/>
  <c r="E381" i="13"/>
  <c r="O383" i="14"/>
  <c r="F381" i="13"/>
  <c r="G381" i="13"/>
  <c r="H381" i="13"/>
  <c r="B384" i="14"/>
  <c r="H384" i="14"/>
  <c r="K384" i="14"/>
  <c r="B382" i="13"/>
  <c r="I384" i="14"/>
  <c r="L384" i="14"/>
  <c r="C382" i="13"/>
  <c r="D382" i="13"/>
  <c r="E382" i="13"/>
  <c r="O384" i="14"/>
  <c r="F382" i="13"/>
  <c r="G382" i="13"/>
  <c r="H382" i="13"/>
  <c r="B385" i="14"/>
  <c r="H385" i="14"/>
  <c r="K385" i="14"/>
  <c r="B383" i="13"/>
  <c r="I385" i="14"/>
  <c r="L385" i="14"/>
  <c r="C383" i="13"/>
  <c r="D383" i="13"/>
  <c r="E383" i="13"/>
  <c r="O385" i="14"/>
  <c r="F383" i="13"/>
  <c r="G383" i="13"/>
  <c r="H383" i="13"/>
  <c r="B386" i="14"/>
  <c r="H386" i="14"/>
  <c r="K386" i="14"/>
  <c r="B384" i="13"/>
  <c r="I386" i="14"/>
  <c r="L386" i="14"/>
  <c r="C384" i="13"/>
  <c r="D384" i="13"/>
  <c r="E384" i="13"/>
  <c r="O386" i="14"/>
  <c r="F384" i="13"/>
  <c r="G384" i="13"/>
  <c r="H384" i="13"/>
  <c r="B387" i="14"/>
  <c r="H387" i="14"/>
  <c r="K387" i="14"/>
  <c r="B385" i="13"/>
  <c r="I387" i="14"/>
  <c r="L387" i="14"/>
  <c r="C385" i="13"/>
  <c r="D385" i="13"/>
  <c r="E385" i="13"/>
  <c r="O387" i="14"/>
  <c r="F385" i="13"/>
  <c r="G385" i="13"/>
  <c r="H385" i="13"/>
  <c r="B388" i="14"/>
  <c r="H388" i="14"/>
  <c r="K388" i="14"/>
  <c r="B386" i="13"/>
  <c r="I388" i="14"/>
  <c r="L388" i="14"/>
  <c r="C386" i="13"/>
  <c r="D386" i="13"/>
  <c r="E386" i="13"/>
  <c r="O388" i="14"/>
  <c r="F386" i="13"/>
  <c r="G386" i="13"/>
  <c r="H386" i="13"/>
  <c r="B389" i="14"/>
  <c r="H389" i="14"/>
  <c r="K389" i="14"/>
  <c r="B387" i="13"/>
  <c r="I389" i="14"/>
  <c r="L389" i="14"/>
  <c r="C387" i="13"/>
  <c r="D387" i="13"/>
  <c r="E387" i="13"/>
  <c r="O389" i="14"/>
  <c r="F387" i="13"/>
  <c r="G387" i="13"/>
  <c r="H387" i="13"/>
  <c r="B390" i="14"/>
  <c r="H390" i="14"/>
  <c r="K390" i="14"/>
  <c r="B388" i="13"/>
  <c r="I390" i="14"/>
  <c r="L390" i="14"/>
  <c r="C388" i="13"/>
  <c r="D388" i="13"/>
  <c r="E388" i="13"/>
  <c r="O390" i="14"/>
  <c r="F388" i="13"/>
  <c r="G388" i="13"/>
  <c r="H388" i="13"/>
  <c r="B391" i="14"/>
  <c r="H391" i="14"/>
  <c r="K391" i="14"/>
  <c r="B389" i="13"/>
  <c r="I391" i="14"/>
  <c r="L391" i="14"/>
  <c r="C389" i="13"/>
  <c r="D389" i="13"/>
  <c r="E389" i="13"/>
  <c r="O391" i="14"/>
  <c r="F389" i="13"/>
  <c r="G389" i="13"/>
  <c r="H389" i="13"/>
  <c r="B392" i="14"/>
  <c r="H392" i="14"/>
  <c r="K392" i="14"/>
  <c r="B390" i="13"/>
  <c r="I392" i="14"/>
  <c r="L392" i="14"/>
  <c r="C390" i="13"/>
  <c r="D390" i="13"/>
  <c r="E390" i="13"/>
  <c r="O392" i="14"/>
  <c r="F390" i="13"/>
  <c r="G390" i="13"/>
  <c r="H390" i="13"/>
  <c r="B393" i="14"/>
  <c r="H393" i="14"/>
  <c r="K393" i="14"/>
  <c r="B391" i="13"/>
  <c r="I393" i="14"/>
  <c r="L393" i="14"/>
  <c r="C391" i="13"/>
  <c r="D391" i="13"/>
  <c r="E391" i="13"/>
  <c r="O393" i="14"/>
  <c r="F391" i="13"/>
  <c r="G391" i="13"/>
  <c r="H391" i="13"/>
  <c r="B394" i="14"/>
  <c r="H394" i="14"/>
  <c r="K394" i="14"/>
  <c r="B392" i="13"/>
  <c r="I394" i="14"/>
  <c r="L394" i="14"/>
  <c r="C392" i="13"/>
  <c r="D392" i="13"/>
  <c r="E392" i="13"/>
  <c r="O394" i="14"/>
  <c r="F392" i="13"/>
  <c r="G392" i="13"/>
  <c r="H392" i="13"/>
  <c r="B395" i="14"/>
  <c r="H395" i="14"/>
  <c r="K395" i="14"/>
  <c r="B393" i="13"/>
  <c r="I395" i="14"/>
  <c r="L395" i="14"/>
  <c r="C393" i="13"/>
  <c r="D393" i="13"/>
  <c r="E393" i="13"/>
  <c r="O395" i="14"/>
  <c r="F393" i="13"/>
  <c r="G393" i="13"/>
  <c r="H393" i="13"/>
  <c r="B396" i="14"/>
  <c r="H396" i="14"/>
  <c r="K396" i="14"/>
  <c r="B394" i="13"/>
  <c r="I396" i="14"/>
  <c r="L396" i="14"/>
  <c r="C394" i="13"/>
  <c r="D394" i="13"/>
  <c r="E394" i="13"/>
  <c r="O396" i="14"/>
  <c r="F394" i="13"/>
  <c r="G394" i="13"/>
  <c r="H394" i="13"/>
  <c r="B397" i="14"/>
  <c r="H397" i="14"/>
  <c r="K397" i="14"/>
  <c r="B395" i="13"/>
  <c r="I397" i="14"/>
  <c r="L397" i="14"/>
  <c r="C395" i="13"/>
  <c r="D395" i="13"/>
  <c r="E395" i="13"/>
  <c r="O397" i="14"/>
  <c r="F395" i="13"/>
  <c r="G395" i="13"/>
  <c r="H395" i="13"/>
  <c r="B398" i="14"/>
  <c r="H398" i="14"/>
  <c r="K398" i="14"/>
  <c r="B396" i="13"/>
  <c r="I398" i="14"/>
  <c r="L398" i="14"/>
  <c r="C396" i="13"/>
  <c r="D396" i="13"/>
  <c r="E396" i="13"/>
  <c r="O398" i="14"/>
  <c r="F396" i="13"/>
  <c r="G396" i="13"/>
  <c r="H396" i="13"/>
  <c r="B399" i="14"/>
  <c r="H399" i="14"/>
  <c r="K399" i="14"/>
  <c r="B397" i="13"/>
  <c r="I399" i="14"/>
  <c r="L399" i="14"/>
  <c r="C397" i="13"/>
  <c r="D397" i="13"/>
  <c r="E397" i="13"/>
  <c r="O399" i="14"/>
  <c r="F397" i="13"/>
  <c r="G397" i="13"/>
  <c r="H397" i="13"/>
  <c r="B400" i="14"/>
  <c r="H400" i="14"/>
  <c r="K400" i="14"/>
  <c r="B398" i="13"/>
  <c r="I400" i="14"/>
  <c r="L400" i="14"/>
  <c r="C398" i="13"/>
  <c r="D398" i="13"/>
  <c r="E398" i="13"/>
  <c r="O400" i="14"/>
  <c r="F398" i="13"/>
  <c r="G398" i="13"/>
  <c r="H398" i="13"/>
  <c r="B401" i="14"/>
  <c r="H401" i="14"/>
  <c r="K401" i="14"/>
  <c r="B399" i="13"/>
  <c r="I401" i="14"/>
  <c r="L401" i="14"/>
  <c r="C399" i="13"/>
  <c r="D399" i="13"/>
  <c r="E399" i="13"/>
  <c r="O401" i="14"/>
  <c r="F399" i="13"/>
  <c r="G399" i="13"/>
  <c r="H399" i="13"/>
  <c r="B402" i="14"/>
  <c r="H402" i="14"/>
  <c r="K402" i="14"/>
  <c r="B400" i="13"/>
  <c r="I402" i="14"/>
  <c r="L402" i="14"/>
  <c r="C400" i="13"/>
  <c r="D400" i="13"/>
  <c r="E400" i="13"/>
  <c r="O402" i="14"/>
  <c r="F400" i="13"/>
  <c r="G400" i="13"/>
  <c r="H400" i="13"/>
  <c r="B403" i="14"/>
  <c r="H403" i="14"/>
  <c r="K403" i="14"/>
  <c r="B401" i="13"/>
  <c r="I403" i="14"/>
  <c r="L403" i="14"/>
  <c r="C401" i="13"/>
  <c r="D401" i="13"/>
  <c r="E401" i="13"/>
  <c r="O403" i="14"/>
  <c r="F401" i="13"/>
  <c r="G401" i="13"/>
  <c r="H401" i="13"/>
  <c r="B404" i="14"/>
  <c r="H404" i="14"/>
  <c r="K404" i="14"/>
  <c r="B402" i="13"/>
  <c r="I404" i="14"/>
  <c r="L404" i="14"/>
  <c r="C402" i="13"/>
  <c r="D402" i="13"/>
  <c r="E402" i="13"/>
  <c r="O404" i="14"/>
  <c r="F402" i="13"/>
  <c r="G402" i="13"/>
  <c r="H402" i="13"/>
  <c r="B405" i="14"/>
  <c r="H405" i="14"/>
  <c r="K405" i="14"/>
  <c r="B403" i="13"/>
  <c r="I405" i="14"/>
  <c r="L405" i="14"/>
  <c r="C403" i="13"/>
  <c r="D403" i="13"/>
  <c r="E403" i="13"/>
  <c r="O405" i="14"/>
  <c r="F403" i="13"/>
  <c r="G403" i="13"/>
  <c r="H403" i="13"/>
  <c r="B406" i="14"/>
  <c r="H406" i="14"/>
  <c r="K406" i="14"/>
  <c r="B404" i="13"/>
  <c r="I406" i="14"/>
  <c r="L406" i="14"/>
  <c r="C404" i="13"/>
  <c r="D404" i="13"/>
  <c r="E404" i="13"/>
  <c r="O406" i="14"/>
  <c r="F404" i="13"/>
  <c r="G404" i="13"/>
  <c r="H404" i="13"/>
  <c r="B407" i="14"/>
  <c r="H407" i="14"/>
  <c r="K407" i="14"/>
  <c r="B405" i="13"/>
  <c r="I407" i="14"/>
  <c r="L407" i="14"/>
  <c r="C405" i="13"/>
  <c r="D405" i="13"/>
  <c r="E405" i="13"/>
  <c r="O407" i="14"/>
  <c r="F405" i="13"/>
  <c r="G405" i="13"/>
  <c r="H405" i="13"/>
  <c r="B408" i="14"/>
  <c r="H408" i="14"/>
  <c r="K408" i="14"/>
  <c r="B406" i="13"/>
  <c r="I408" i="14"/>
  <c r="L408" i="14"/>
  <c r="C406" i="13"/>
  <c r="D406" i="13"/>
  <c r="E406" i="13"/>
  <c r="O408" i="14"/>
  <c r="F406" i="13"/>
  <c r="G406" i="13"/>
  <c r="H406" i="13"/>
  <c r="B409" i="14"/>
  <c r="H409" i="14"/>
  <c r="K409" i="14"/>
  <c r="B407" i="13"/>
  <c r="I409" i="14"/>
  <c r="L409" i="14"/>
  <c r="C407" i="13"/>
  <c r="D407" i="13"/>
  <c r="E407" i="13"/>
  <c r="O409" i="14"/>
  <c r="F407" i="13"/>
  <c r="G407" i="13"/>
  <c r="H407" i="13"/>
  <c r="B410" i="14"/>
  <c r="H410" i="14"/>
  <c r="K410" i="14"/>
  <c r="B408" i="13"/>
  <c r="I410" i="14"/>
  <c r="L410" i="14"/>
  <c r="C408" i="13"/>
  <c r="D408" i="13"/>
  <c r="E408" i="13"/>
  <c r="O410" i="14"/>
  <c r="F408" i="13"/>
  <c r="G408" i="13"/>
  <c r="H408" i="13"/>
  <c r="B411" i="14"/>
  <c r="H411" i="14"/>
  <c r="K411" i="14"/>
  <c r="B409" i="13"/>
  <c r="I411" i="14"/>
  <c r="L411" i="14"/>
  <c r="C409" i="13"/>
  <c r="D409" i="13"/>
  <c r="E409" i="13"/>
  <c r="O411" i="14"/>
  <c r="F409" i="13"/>
  <c r="G409" i="13"/>
  <c r="H409" i="13"/>
  <c r="B412" i="14"/>
  <c r="H412" i="14"/>
  <c r="K412" i="14"/>
  <c r="B410" i="13"/>
  <c r="I412" i="14"/>
  <c r="L412" i="14"/>
  <c r="C410" i="13"/>
  <c r="D410" i="13"/>
  <c r="E410" i="13"/>
  <c r="O412" i="14"/>
  <c r="F410" i="13"/>
  <c r="G410" i="13"/>
  <c r="H410" i="13"/>
  <c r="B413" i="14"/>
  <c r="H413" i="14"/>
  <c r="K413" i="14"/>
  <c r="B411" i="13"/>
  <c r="I413" i="14"/>
  <c r="L413" i="14"/>
  <c r="C411" i="13"/>
  <c r="D411" i="13"/>
  <c r="E411" i="13"/>
  <c r="O413" i="14"/>
  <c r="F411" i="13"/>
  <c r="G411" i="13"/>
  <c r="H411" i="13"/>
  <c r="B414" i="14"/>
  <c r="H414" i="14"/>
  <c r="K414" i="14"/>
  <c r="B412" i="13"/>
  <c r="I414" i="14"/>
  <c r="L414" i="14"/>
  <c r="C412" i="13"/>
  <c r="D412" i="13"/>
  <c r="E412" i="13"/>
  <c r="O414" i="14"/>
  <c r="F412" i="13"/>
  <c r="G412" i="13"/>
  <c r="H412" i="13"/>
  <c r="B415" i="14"/>
  <c r="H415" i="14"/>
  <c r="K415" i="14"/>
  <c r="B413" i="13"/>
  <c r="I415" i="14"/>
  <c r="L415" i="14"/>
  <c r="C413" i="13"/>
  <c r="D413" i="13"/>
  <c r="E413" i="13"/>
  <c r="O415" i="14"/>
  <c r="F413" i="13"/>
  <c r="G413" i="13"/>
  <c r="H413" i="13"/>
  <c r="B416" i="14"/>
  <c r="H416" i="14"/>
  <c r="K416" i="14"/>
  <c r="B414" i="13"/>
  <c r="I416" i="14"/>
  <c r="L416" i="14"/>
  <c r="C414" i="13"/>
  <c r="D414" i="13"/>
  <c r="E414" i="13"/>
  <c r="O416" i="14"/>
  <c r="F414" i="13"/>
  <c r="G414" i="13"/>
  <c r="H414" i="13"/>
  <c r="B417" i="14"/>
  <c r="H417" i="14"/>
  <c r="K417" i="14"/>
  <c r="B415" i="13"/>
  <c r="I417" i="14"/>
  <c r="L417" i="14"/>
  <c r="C415" i="13"/>
  <c r="D415" i="13"/>
  <c r="E415" i="13"/>
  <c r="O417" i="14"/>
  <c r="F415" i="13"/>
  <c r="G415" i="13"/>
  <c r="H415" i="13"/>
  <c r="B418" i="14"/>
  <c r="H418" i="14"/>
  <c r="K418" i="14"/>
  <c r="B416" i="13"/>
  <c r="I418" i="14"/>
  <c r="L418" i="14"/>
  <c r="C416" i="13"/>
  <c r="D416" i="13"/>
  <c r="E416" i="13"/>
  <c r="O418" i="14"/>
  <c r="F416" i="13"/>
  <c r="G416" i="13"/>
  <c r="H416" i="13"/>
  <c r="B419" i="14"/>
  <c r="H419" i="14"/>
  <c r="K419" i="14"/>
  <c r="B417" i="13"/>
  <c r="I419" i="14"/>
  <c r="L419" i="14"/>
  <c r="C417" i="13"/>
  <c r="D417" i="13"/>
  <c r="E417" i="13"/>
  <c r="O419" i="14"/>
  <c r="F417" i="13"/>
  <c r="G417" i="13"/>
  <c r="H417" i="13"/>
  <c r="B420" i="14"/>
  <c r="H420" i="14"/>
  <c r="K420" i="14"/>
  <c r="B418" i="13"/>
  <c r="I420" i="14"/>
  <c r="L420" i="14"/>
  <c r="C418" i="13"/>
  <c r="D418" i="13"/>
  <c r="E418" i="13"/>
  <c r="O420" i="14"/>
  <c r="F418" i="13"/>
  <c r="G418" i="13"/>
  <c r="H418" i="13"/>
  <c r="B421" i="14"/>
  <c r="H421" i="14"/>
  <c r="K421" i="14"/>
  <c r="B419" i="13"/>
  <c r="I421" i="14"/>
  <c r="L421" i="14"/>
  <c r="C419" i="13"/>
  <c r="D419" i="13"/>
  <c r="E419" i="13"/>
  <c r="O421" i="14"/>
  <c r="F419" i="13"/>
  <c r="G419" i="13"/>
  <c r="H419" i="13"/>
  <c r="B422" i="14"/>
  <c r="H422" i="14"/>
  <c r="K422" i="14"/>
  <c r="B420" i="13"/>
  <c r="I422" i="14"/>
  <c r="L422" i="14"/>
  <c r="C420" i="13"/>
  <c r="D420" i="13"/>
  <c r="E420" i="13"/>
  <c r="O422" i="14"/>
  <c r="F420" i="13"/>
  <c r="G420" i="13"/>
  <c r="H420" i="13"/>
  <c r="B423" i="14"/>
  <c r="H423" i="14"/>
  <c r="K423" i="14"/>
  <c r="B421" i="13"/>
  <c r="I423" i="14"/>
  <c r="L423" i="14"/>
  <c r="C421" i="13"/>
  <c r="D421" i="13"/>
  <c r="E421" i="13"/>
  <c r="O423" i="14"/>
  <c r="F421" i="13"/>
  <c r="G421" i="13"/>
  <c r="H421" i="13"/>
  <c r="B424" i="14"/>
  <c r="H424" i="14"/>
  <c r="K424" i="14"/>
  <c r="B422" i="13"/>
  <c r="I424" i="14"/>
  <c r="L424" i="14"/>
  <c r="C422" i="13"/>
  <c r="D422" i="13"/>
  <c r="E422" i="13"/>
  <c r="O424" i="14"/>
  <c r="F422" i="13"/>
  <c r="G422" i="13"/>
  <c r="H422" i="13"/>
  <c r="B425" i="14"/>
  <c r="H425" i="14"/>
  <c r="K425" i="14"/>
  <c r="B423" i="13"/>
  <c r="I425" i="14"/>
  <c r="L425" i="14"/>
  <c r="C423" i="13"/>
  <c r="D423" i="13"/>
  <c r="E423" i="13"/>
  <c r="O425" i="14"/>
  <c r="F423" i="13"/>
  <c r="G423" i="13"/>
  <c r="H423" i="13"/>
  <c r="B426" i="14"/>
  <c r="H426" i="14"/>
  <c r="K426" i="14"/>
  <c r="B424" i="13"/>
  <c r="I426" i="14"/>
  <c r="L426" i="14"/>
  <c r="C424" i="13"/>
  <c r="D424" i="13"/>
  <c r="E424" i="13"/>
  <c r="O426" i="14"/>
  <c r="F424" i="13"/>
  <c r="G424" i="13"/>
  <c r="H424" i="13"/>
  <c r="B427" i="14"/>
  <c r="H427" i="14"/>
  <c r="K427" i="14"/>
  <c r="B425" i="13"/>
  <c r="I427" i="14"/>
  <c r="L427" i="14"/>
  <c r="C425" i="13"/>
  <c r="D425" i="13"/>
  <c r="E425" i="13"/>
  <c r="O427" i="14"/>
  <c r="F425" i="13"/>
  <c r="G425" i="13"/>
  <c r="H425" i="13"/>
  <c r="B428" i="14"/>
  <c r="H428" i="14"/>
  <c r="K428" i="14"/>
  <c r="B426" i="13"/>
  <c r="I428" i="14"/>
  <c r="L428" i="14"/>
  <c r="C426" i="13"/>
  <c r="D426" i="13"/>
  <c r="E426" i="13"/>
  <c r="O428" i="14"/>
  <c r="F426" i="13"/>
  <c r="G426" i="13"/>
  <c r="H426" i="13"/>
  <c r="B429" i="14"/>
  <c r="H429" i="14"/>
  <c r="K429" i="14"/>
  <c r="B427" i="13"/>
  <c r="I429" i="14"/>
  <c r="L429" i="14"/>
  <c r="C427" i="13"/>
  <c r="D427" i="13"/>
  <c r="E427" i="13"/>
  <c r="O429" i="14"/>
  <c r="F427" i="13"/>
  <c r="G427" i="13"/>
  <c r="H427" i="13"/>
  <c r="B430" i="14"/>
  <c r="H430" i="14"/>
  <c r="K430" i="14"/>
  <c r="B428" i="13"/>
  <c r="I430" i="14"/>
  <c r="L430" i="14"/>
  <c r="C428" i="13"/>
  <c r="D428" i="13"/>
  <c r="E428" i="13"/>
  <c r="O430" i="14"/>
  <c r="F428" i="13"/>
  <c r="G428" i="13"/>
  <c r="H428" i="13"/>
  <c r="B431" i="14"/>
  <c r="H431" i="14"/>
  <c r="K431" i="14"/>
  <c r="B429" i="13"/>
  <c r="I431" i="14"/>
  <c r="L431" i="14"/>
  <c r="C429" i="13"/>
  <c r="D429" i="13"/>
  <c r="E429" i="13"/>
  <c r="O431" i="14"/>
  <c r="F429" i="13"/>
  <c r="G429" i="13"/>
  <c r="H429" i="13"/>
  <c r="B432" i="14"/>
  <c r="H432" i="14"/>
  <c r="K432" i="14"/>
  <c r="B430" i="13"/>
  <c r="I432" i="14"/>
  <c r="L432" i="14"/>
  <c r="C430" i="13"/>
  <c r="D430" i="13"/>
  <c r="E430" i="13"/>
  <c r="O432" i="14"/>
  <c r="F430" i="13"/>
  <c r="G430" i="13"/>
  <c r="H430" i="13"/>
  <c r="B433" i="14"/>
  <c r="H433" i="14"/>
  <c r="K433" i="14"/>
  <c r="B431" i="13"/>
  <c r="I433" i="14"/>
  <c r="L433" i="14"/>
  <c r="C431" i="13"/>
  <c r="D431" i="13"/>
  <c r="E431" i="13"/>
  <c r="O433" i="14"/>
  <c r="F431" i="13"/>
  <c r="G431" i="13"/>
  <c r="H431" i="13"/>
  <c r="B434" i="14"/>
  <c r="H434" i="14"/>
  <c r="K434" i="14"/>
  <c r="B432" i="13"/>
  <c r="I434" i="14"/>
  <c r="L434" i="14"/>
  <c r="C432" i="13"/>
  <c r="D432" i="13"/>
  <c r="E432" i="13"/>
  <c r="O434" i="14"/>
  <c r="F432" i="13"/>
  <c r="G432" i="13"/>
  <c r="H432" i="13"/>
  <c r="B435" i="14"/>
  <c r="H435" i="14"/>
  <c r="K435" i="14"/>
  <c r="B433" i="13"/>
  <c r="I435" i="14"/>
  <c r="L435" i="14"/>
  <c r="C433" i="13"/>
  <c r="D433" i="13"/>
  <c r="E433" i="13"/>
  <c r="O435" i="14"/>
  <c r="F433" i="13"/>
  <c r="G433" i="13"/>
  <c r="H433" i="13"/>
  <c r="B436" i="14"/>
  <c r="H436" i="14"/>
  <c r="K436" i="14"/>
  <c r="B434" i="13"/>
  <c r="I436" i="14"/>
  <c r="L436" i="14"/>
  <c r="C434" i="13"/>
  <c r="D434" i="13"/>
  <c r="E434" i="13"/>
  <c r="O436" i="14"/>
  <c r="F434" i="13"/>
  <c r="G434" i="13"/>
  <c r="H434" i="13"/>
  <c r="B437" i="14"/>
  <c r="H437" i="14"/>
  <c r="K437" i="14"/>
  <c r="B435" i="13"/>
  <c r="I437" i="14"/>
  <c r="L437" i="14"/>
  <c r="C435" i="13"/>
  <c r="D435" i="13"/>
  <c r="E435" i="13"/>
  <c r="O437" i="14"/>
  <c r="F435" i="13"/>
  <c r="G435" i="13"/>
  <c r="H435" i="13"/>
  <c r="B438" i="14"/>
  <c r="H438" i="14"/>
  <c r="K438" i="14"/>
  <c r="B436" i="13"/>
  <c r="I438" i="14"/>
  <c r="L438" i="14"/>
  <c r="C436" i="13"/>
  <c r="D436" i="13"/>
  <c r="E436" i="13"/>
  <c r="O438" i="14"/>
  <c r="F436" i="13"/>
  <c r="G436" i="13"/>
  <c r="H436" i="13"/>
  <c r="B439" i="14"/>
  <c r="H439" i="14"/>
  <c r="K439" i="14"/>
  <c r="B437" i="13"/>
  <c r="I439" i="14"/>
  <c r="L439" i="14"/>
  <c r="C437" i="13"/>
  <c r="D437" i="13"/>
  <c r="E437" i="13"/>
  <c r="O439" i="14"/>
  <c r="F437" i="13"/>
  <c r="G437" i="13"/>
  <c r="H437" i="13"/>
  <c r="B440" i="14"/>
  <c r="H440" i="14"/>
  <c r="K440" i="14"/>
  <c r="B438" i="13"/>
  <c r="I440" i="14"/>
  <c r="L440" i="14"/>
  <c r="C438" i="13"/>
  <c r="D438" i="13"/>
  <c r="E438" i="13"/>
  <c r="O440" i="14"/>
  <c r="F438" i="13"/>
  <c r="G438" i="13"/>
  <c r="H438" i="13"/>
  <c r="B441" i="14"/>
  <c r="H441" i="14"/>
  <c r="K441" i="14"/>
  <c r="B439" i="13"/>
  <c r="I441" i="14"/>
  <c r="L441" i="14"/>
  <c r="C439" i="13"/>
  <c r="D439" i="13"/>
  <c r="E439" i="13"/>
  <c r="O441" i="14"/>
  <c r="F439" i="13"/>
  <c r="G439" i="13"/>
  <c r="H439" i="13"/>
  <c r="B442" i="14"/>
  <c r="H442" i="14"/>
  <c r="K442" i="14"/>
  <c r="B440" i="13"/>
  <c r="I442" i="14"/>
  <c r="L442" i="14"/>
  <c r="C440" i="13"/>
  <c r="D440" i="13"/>
  <c r="E440" i="13"/>
  <c r="O442" i="14"/>
  <c r="F440" i="13"/>
  <c r="G440" i="13"/>
  <c r="H440" i="13"/>
  <c r="B443" i="14"/>
  <c r="H443" i="14"/>
  <c r="K443" i="14"/>
  <c r="B441" i="13"/>
  <c r="I443" i="14"/>
  <c r="L443" i="14"/>
  <c r="C441" i="13"/>
  <c r="D441" i="13"/>
  <c r="E441" i="13"/>
  <c r="O443" i="14"/>
  <c r="F441" i="13"/>
  <c r="G441" i="13"/>
  <c r="H441" i="13"/>
  <c r="B444" i="14"/>
  <c r="H444" i="14"/>
  <c r="K444" i="14"/>
  <c r="B442" i="13"/>
  <c r="I444" i="14"/>
  <c r="L444" i="14"/>
  <c r="C442" i="13"/>
  <c r="D442" i="13"/>
  <c r="E442" i="13"/>
  <c r="O444" i="14"/>
  <c r="F442" i="13"/>
  <c r="G442" i="13"/>
  <c r="H442" i="13"/>
  <c r="B445" i="14"/>
  <c r="H445" i="14"/>
  <c r="K445" i="14"/>
  <c r="B443" i="13"/>
  <c r="I445" i="14"/>
  <c r="L445" i="14"/>
  <c r="C443" i="13"/>
  <c r="D443" i="13"/>
  <c r="E443" i="13"/>
  <c r="O445" i="14"/>
  <c r="F443" i="13"/>
  <c r="G443" i="13"/>
  <c r="H443" i="13"/>
  <c r="B446" i="14"/>
  <c r="H446" i="14"/>
  <c r="K446" i="14"/>
  <c r="B444" i="13"/>
  <c r="I446" i="14"/>
  <c r="L446" i="14"/>
  <c r="C444" i="13"/>
  <c r="D444" i="13"/>
  <c r="E444" i="13"/>
  <c r="O446" i="14"/>
  <c r="F444" i="13"/>
  <c r="G444" i="13"/>
  <c r="H444" i="13"/>
  <c r="B447" i="14"/>
  <c r="H447" i="14"/>
  <c r="K447" i="14"/>
  <c r="B445" i="13"/>
  <c r="I447" i="14"/>
  <c r="L447" i="14"/>
  <c r="C445" i="13"/>
  <c r="D445" i="13"/>
  <c r="E445" i="13"/>
  <c r="O447" i="14"/>
  <c r="F445" i="13"/>
  <c r="G445" i="13"/>
  <c r="H445" i="13"/>
  <c r="B448" i="14"/>
  <c r="H448" i="14"/>
  <c r="K448" i="14"/>
  <c r="B446" i="13"/>
  <c r="I448" i="14"/>
  <c r="L448" i="14"/>
  <c r="C446" i="13"/>
  <c r="D446" i="13"/>
  <c r="E446" i="13"/>
  <c r="O448" i="14"/>
  <c r="F446" i="13"/>
  <c r="G446" i="13"/>
  <c r="H446" i="13"/>
  <c r="B449" i="14"/>
  <c r="H449" i="14"/>
  <c r="K449" i="14"/>
  <c r="B447" i="13"/>
  <c r="I449" i="14"/>
  <c r="L449" i="14"/>
  <c r="C447" i="13"/>
  <c r="D447" i="13"/>
  <c r="E447" i="13"/>
  <c r="O449" i="14"/>
  <c r="F447" i="13"/>
  <c r="G447" i="13"/>
  <c r="H447" i="13"/>
  <c r="B450" i="14"/>
  <c r="H450" i="14"/>
  <c r="K450" i="14"/>
  <c r="B448" i="13"/>
  <c r="I450" i="14"/>
  <c r="L450" i="14"/>
  <c r="C448" i="13"/>
  <c r="D448" i="13"/>
  <c r="E448" i="13"/>
  <c r="O450" i="14"/>
  <c r="F448" i="13"/>
  <c r="G448" i="13"/>
  <c r="H448" i="13"/>
  <c r="B451" i="14"/>
  <c r="H451" i="14"/>
  <c r="K451" i="14"/>
  <c r="B449" i="13"/>
  <c r="I451" i="14"/>
  <c r="L451" i="14"/>
  <c r="C449" i="13"/>
  <c r="D449" i="13"/>
  <c r="E449" i="13"/>
  <c r="O451" i="14"/>
  <c r="F449" i="13"/>
  <c r="G449" i="13"/>
  <c r="H449" i="13"/>
  <c r="B452" i="14"/>
  <c r="H452" i="14"/>
  <c r="K452" i="14"/>
  <c r="B450" i="13"/>
  <c r="I452" i="14"/>
  <c r="L452" i="14"/>
  <c r="C450" i="13"/>
  <c r="D450" i="13"/>
  <c r="E450" i="13"/>
  <c r="O452" i="14"/>
  <c r="F450" i="13"/>
  <c r="G450" i="13"/>
  <c r="H450" i="13"/>
  <c r="B453" i="14"/>
  <c r="H453" i="14"/>
  <c r="K453" i="14"/>
  <c r="B451" i="13"/>
  <c r="I453" i="14"/>
  <c r="L453" i="14"/>
  <c r="C451" i="13"/>
  <c r="D451" i="13"/>
  <c r="E451" i="13"/>
  <c r="O453" i="14"/>
  <c r="F451" i="13"/>
  <c r="G451" i="13"/>
  <c r="H451" i="13"/>
  <c r="B454" i="14"/>
  <c r="H454" i="14"/>
  <c r="K454" i="14"/>
  <c r="B452" i="13"/>
  <c r="I454" i="14"/>
  <c r="L454" i="14"/>
  <c r="C452" i="13"/>
  <c r="D452" i="13"/>
  <c r="E452" i="13"/>
  <c r="O454" i="14"/>
  <c r="F452" i="13"/>
  <c r="G452" i="13"/>
  <c r="H452" i="13"/>
  <c r="B455" i="14"/>
  <c r="H455" i="14"/>
  <c r="K455" i="14"/>
  <c r="B453" i="13"/>
  <c r="I455" i="14"/>
  <c r="L455" i="14"/>
  <c r="C453" i="13"/>
  <c r="D453" i="13"/>
  <c r="E453" i="13"/>
  <c r="O455" i="14"/>
  <c r="F453" i="13"/>
  <c r="G453" i="13"/>
  <c r="H453" i="13"/>
  <c r="B456" i="14"/>
  <c r="H456" i="14"/>
  <c r="K456" i="14"/>
  <c r="B454" i="13"/>
  <c r="I456" i="14"/>
  <c r="L456" i="14"/>
  <c r="C454" i="13"/>
  <c r="D454" i="13"/>
  <c r="E454" i="13"/>
  <c r="O456" i="14"/>
  <c r="F454" i="13"/>
  <c r="G454" i="13"/>
  <c r="H454" i="13"/>
  <c r="B457" i="14"/>
  <c r="H457" i="14"/>
  <c r="K457" i="14"/>
  <c r="B455" i="13"/>
  <c r="I457" i="14"/>
  <c r="L457" i="14"/>
  <c r="C455" i="13"/>
  <c r="D455" i="13"/>
  <c r="E455" i="13"/>
  <c r="O457" i="14"/>
  <c r="F455" i="13"/>
  <c r="G455" i="13"/>
  <c r="H455" i="13"/>
  <c r="B458" i="14"/>
  <c r="H458" i="14"/>
  <c r="K458" i="14"/>
  <c r="B456" i="13"/>
  <c r="I458" i="14"/>
  <c r="L458" i="14"/>
  <c r="C456" i="13"/>
  <c r="D456" i="13"/>
  <c r="E456" i="13"/>
  <c r="O458" i="14"/>
  <c r="F456" i="13"/>
  <c r="G456" i="13"/>
  <c r="H456" i="13"/>
  <c r="B459" i="14"/>
  <c r="H459" i="14"/>
  <c r="K459" i="14"/>
  <c r="B457" i="13"/>
  <c r="I459" i="14"/>
  <c r="L459" i="14"/>
  <c r="C457" i="13"/>
  <c r="D457" i="13"/>
  <c r="E457" i="13"/>
  <c r="O459" i="14"/>
  <c r="F457" i="13"/>
  <c r="G457" i="13"/>
  <c r="H457" i="13"/>
  <c r="B460" i="14"/>
  <c r="H460" i="14"/>
  <c r="K460" i="14"/>
  <c r="B458" i="13"/>
  <c r="I460" i="14"/>
  <c r="L460" i="14"/>
  <c r="C458" i="13"/>
  <c r="D458" i="13"/>
  <c r="E458" i="13"/>
  <c r="O460" i="14"/>
  <c r="F458" i="13"/>
  <c r="G458" i="13"/>
  <c r="H458" i="13"/>
  <c r="B461" i="14"/>
  <c r="H461" i="14"/>
  <c r="K461" i="14"/>
  <c r="B459" i="13"/>
  <c r="I461" i="14"/>
  <c r="L461" i="14"/>
  <c r="C459" i="13"/>
  <c r="D459" i="13"/>
  <c r="E459" i="13"/>
  <c r="O461" i="14"/>
  <c r="F459" i="13"/>
  <c r="G459" i="13"/>
  <c r="H459" i="13"/>
  <c r="B462" i="14"/>
  <c r="H462" i="14"/>
  <c r="K462" i="14"/>
  <c r="B460" i="13"/>
  <c r="I462" i="14"/>
  <c r="L462" i="14"/>
  <c r="C460" i="13"/>
  <c r="D460" i="13"/>
  <c r="E460" i="13"/>
  <c r="O462" i="14"/>
  <c r="F460" i="13"/>
  <c r="G460" i="13"/>
  <c r="H460" i="13"/>
  <c r="B463" i="14"/>
  <c r="H463" i="14"/>
  <c r="K463" i="14"/>
  <c r="B461" i="13"/>
  <c r="I463" i="14"/>
  <c r="L463" i="14"/>
  <c r="C461" i="13"/>
  <c r="D461" i="13"/>
  <c r="E461" i="13"/>
  <c r="O463" i="14"/>
  <c r="F461" i="13"/>
  <c r="G461" i="13"/>
  <c r="H461" i="13"/>
  <c r="B464" i="14"/>
  <c r="H464" i="14"/>
  <c r="K464" i="14"/>
  <c r="B462" i="13"/>
  <c r="I464" i="14"/>
  <c r="L464" i="14"/>
  <c r="C462" i="13"/>
  <c r="D462" i="13"/>
  <c r="E462" i="13"/>
  <c r="O464" i="14"/>
  <c r="F462" i="13"/>
  <c r="G462" i="13"/>
  <c r="H462" i="13"/>
  <c r="B465" i="14"/>
  <c r="H465" i="14"/>
  <c r="K465" i="14"/>
  <c r="B463" i="13"/>
  <c r="I465" i="14"/>
  <c r="L465" i="14"/>
  <c r="C463" i="13"/>
  <c r="D463" i="13"/>
  <c r="E463" i="13"/>
  <c r="O465" i="14"/>
  <c r="F463" i="13"/>
  <c r="G463" i="13"/>
  <c r="H463" i="13"/>
  <c r="B466" i="14"/>
  <c r="H466" i="14"/>
  <c r="K466" i="14"/>
  <c r="B464" i="13"/>
  <c r="I466" i="14"/>
  <c r="L466" i="14"/>
  <c r="C464" i="13"/>
  <c r="D464" i="13"/>
  <c r="E464" i="13"/>
  <c r="O466" i="14"/>
  <c r="F464" i="13"/>
  <c r="G464" i="13"/>
  <c r="H464" i="13"/>
  <c r="B467" i="14"/>
  <c r="H467" i="14"/>
  <c r="K467" i="14"/>
  <c r="B465" i="13"/>
  <c r="I467" i="14"/>
  <c r="L467" i="14"/>
  <c r="C465" i="13"/>
  <c r="D465" i="13"/>
  <c r="E465" i="13"/>
  <c r="O467" i="14"/>
  <c r="F465" i="13"/>
  <c r="G465" i="13"/>
  <c r="H465" i="13"/>
  <c r="B468" i="14"/>
  <c r="H468" i="14"/>
  <c r="K468" i="14"/>
  <c r="B466" i="13"/>
  <c r="I468" i="14"/>
  <c r="L468" i="14"/>
  <c r="C466" i="13"/>
  <c r="D466" i="13"/>
  <c r="E466" i="13"/>
  <c r="O468" i="14"/>
  <c r="F466" i="13"/>
  <c r="G466" i="13"/>
  <c r="H466" i="13"/>
  <c r="B469" i="14"/>
  <c r="H469" i="14"/>
  <c r="K469" i="14"/>
  <c r="B467" i="13"/>
  <c r="I469" i="14"/>
  <c r="L469" i="14"/>
  <c r="C467" i="13"/>
  <c r="D467" i="13"/>
  <c r="E467" i="13"/>
  <c r="O469" i="14"/>
  <c r="F467" i="13"/>
  <c r="G467" i="13"/>
  <c r="H467" i="13"/>
  <c r="B470" i="14"/>
  <c r="H470" i="14"/>
  <c r="K470" i="14"/>
  <c r="B468" i="13"/>
  <c r="I470" i="14"/>
  <c r="L470" i="14"/>
  <c r="C468" i="13"/>
  <c r="D468" i="13"/>
  <c r="E468" i="13"/>
  <c r="O470" i="14"/>
  <c r="F468" i="13"/>
  <c r="G468" i="13"/>
  <c r="H468" i="13"/>
  <c r="B471" i="14"/>
  <c r="H471" i="14"/>
  <c r="K471" i="14"/>
  <c r="B469" i="13"/>
  <c r="I471" i="14"/>
  <c r="L471" i="14"/>
  <c r="C469" i="13"/>
  <c r="D469" i="13"/>
  <c r="E469" i="13"/>
  <c r="O471" i="14"/>
  <c r="F469" i="13"/>
  <c r="G469" i="13"/>
  <c r="H469" i="13"/>
  <c r="B472" i="14"/>
  <c r="H472" i="14"/>
  <c r="K472" i="14"/>
  <c r="B470" i="13"/>
  <c r="I472" i="14"/>
  <c r="L472" i="14"/>
  <c r="C470" i="13"/>
  <c r="D470" i="13"/>
  <c r="E470" i="13"/>
  <c r="O472" i="14"/>
  <c r="F470" i="13"/>
  <c r="G470" i="13"/>
  <c r="H470" i="13"/>
  <c r="B473" i="14"/>
  <c r="H473" i="14"/>
  <c r="K473" i="14"/>
  <c r="B471" i="13"/>
  <c r="I473" i="14"/>
  <c r="L473" i="14"/>
  <c r="C471" i="13"/>
  <c r="D471" i="13"/>
  <c r="E471" i="13"/>
  <c r="O473" i="14"/>
  <c r="F471" i="13"/>
  <c r="G471" i="13"/>
  <c r="H471" i="13"/>
  <c r="B474" i="14"/>
  <c r="H474" i="14"/>
  <c r="K474" i="14"/>
  <c r="B472" i="13"/>
  <c r="I474" i="14"/>
  <c r="L474" i="14"/>
  <c r="C472" i="13"/>
  <c r="D472" i="13"/>
  <c r="E472" i="13"/>
  <c r="O474" i="14"/>
  <c r="F472" i="13"/>
  <c r="G472" i="13"/>
  <c r="H472" i="13"/>
  <c r="B475" i="14"/>
  <c r="H475" i="14"/>
  <c r="K475" i="14"/>
  <c r="B473" i="13"/>
  <c r="I475" i="14"/>
  <c r="L475" i="14"/>
  <c r="C473" i="13"/>
  <c r="D473" i="13"/>
  <c r="E473" i="13"/>
  <c r="O475" i="14"/>
  <c r="F473" i="13"/>
  <c r="G473" i="13"/>
  <c r="H473" i="13"/>
  <c r="B476" i="14"/>
  <c r="H476" i="14"/>
  <c r="K476" i="14"/>
  <c r="B474" i="13"/>
  <c r="I476" i="14"/>
  <c r="L476" i="14"/>
  <c r="C474" i="13"/>
  <c r="D474" i="13"/>
  <c r="E474" i="13"/>
  <c r="O476" i="14"/>
  <c r="F474" i="13"/>
  <c r="G474" i="13"/>
  <c r="H474" i="13"/>
  <c r="B477" i="14"/>
  <c r="H477" i="14"/>
  <c r="K477" i="14"/>
  <c r="B475" i="13"/>
  <c r="I477" i="14"/>
  <c r="L477" i="14"/>
  <c r="C475" i="13"/>
  <c r="D475" i="13"/>
  <c r="E475" i="13"/>
  <c r="O477" i="14"/>
  <c r="F475" i="13"/>
  <c r="G475" i="13"/>
  <c r="H475" i="13"/>
  <c r="B478" i="14"/>
  <c r="H478" i="14"/>
  <c r="K478" i="14"/>
  <c r="B476" i="13"/>
  <c r="I478" i="14"/>
  <c r="L478" i="14"/>
  <c r="C476" i="13"/>
  <c r="D476" i="13"/>
  <c r="E476" i="13"/>
  <c r="O478" i="14"/>
  <c r="F476" i="13"/>
  <c r="G476" i="13"/>
  <c r="H476" i="13"/>
  <c r="B479" i="14"/>
  <c r="H479" i="14"/>
  <c r="K479" i="14"/>
  <c r="B477" i="13"/>
  <c r="I479" i="14"/>
  <c r="L479" i="14"/>
  <c r="C477" i="13"/>
  <c r="D477" i="13"/>
  <c r="E477" i="13"/>
  <c r="O479" i="14"/>
  <c r="F477" i="13"/>
  <c r="G477" i="13"/>
  <c r="H477" i="13"/>
  <c r="B480" i="14"/>
  <c r="H480" i="14"/>
  <c r="K480" i="14"/>
  <c r="B478" i="13"/>
  <c r="I480" i="14"/>
  <c r="L480" i="14"/>
  <c r="C478" i="13"/>
  <c r="D478" i="13"/>
  <c r="E478" i="13"/>
  <c r="O480" i="14"/>
  <c r="F478" i="13"/>
  <c r="G478" i="13"/>
  <c r="H478" i="13"/>
  <c r="B481" i="14"/>
  <c r="H481" i="14"/>
  <c r="K481" i="14"/>
  <c r="B479" i="13"/>
  <c r="I481" i="14"/>
  <c r="L481" i="14"/>
  <c r="C479" i="13"/>
  <c r="D479" i="13"/>
  <c r="E479" i="13"/>
  <c r="O481" i="14"/>
  <c r="F479" i="13"/>
  <c r="G479" i="13"/>
  <c r="H479" i="13"/>
  <c r="B482" i="14"/>
  <c r="H482" i="14"/>
  <c r="K482" i="14"/>
  <c r="B480" i="13"/>
  <c r="I482" i="14"/>
  <c r="L482" i="14"/>
  <c r="C480" i="13"/>
  <c r="D480" i="13"/>
  <c r="E480" i="13"/>
  <c r="O482" i="14"/>
  <c r="F480" i="13"/>
  <c r="G480" i="13"/>
  <c r="H480" i="13"/>
  <c r="B483" i="14"/>
  <c r="H483" i="14"/>
  <c r="K483" i="14"/>
  <c r="B481" i="13"/>
  <c r="I483" i="14"/>
  <c r="L483" i="14"/>
  <c r="C481" i="13"/>
  <c r="D481" i="13"/>
  <c r="E481" i="13"/>
  <c r="O483" i="14"/>
  <c r="F481" i="13"/>
  <c r="G481" i="13"/>
  <c r="H481" i="13"/>
  <c r="B484" i="14"/>
  <c r="H484" i="14"/>
  <c r="K484" i="14"/>
  <c r="B482" i="13"/>
  <c r="I484" i="14"/>
  <c r="L484" i="14"/>
  <c r="C482" i="13"/>
  <c r="D482" i="13"/>
  <c r="E482" i="13"/>
  <c r="O484" i="14"/>
  <c r="F482" i="13"/>
  <c r="G482" i="13"/>
  <c r="H482" i="13"/>
  <c r="B485" i="14"/>
  <c r="H485" i="14"/>
  <c r="K485" i="14"/>
  <c r="B483" i="13"/>
  <c r="I485" i="14"/>
  <c r="L485" i="14"/>
  <c r="C483" i="13"/>
  <c r="D483" i="13"/>
  <c r="E483" i="13"/>
  <c r="O485" i="14"/>
  <c r="F483" i="13"/>
  <c r="G483" i="13"/>
  <c r="H483" i="13"/>
  <c r="B486" i="14"/>
  <c r="H486" i="14"/>
  <c r="K486" i="14"/>
  <c r="B484" i="13"/>
  <c r="I486" i="14"/>
  <c r="L486" i="14"/>
  <c r="C484" i="13"/>
  <c r="D484" i="13"/>
  <c r="E484" i="13"/>
  <c r="O486" i="14"/>
  <c r="F484" i="13"/>
  <c r="G484" i="13"/>
  <c r="H484" i="13"/>
  <c r="B487" i="14"/>
  <c r="H487" i="14"/>
  <c r="K487" i="14"/>
  <c r="B485" i="13"/>
  <c r="I487" i="14"/>
  <c r="L487" i="14"/>
  <c r="C485" i="13"/>
  <c r="D485" i="13"/>
  <c r="E485" i="13"/>
  <c r="O487" i="14"/>
  <c r="F485" i="13"/>
  <c r="G485" i="13"/>
  <c r="H485" i="13"/>
  <c r="B488" i="14"/>
  <c r="H488" i="14"/>
  <c r="K488" i="14"/>
  <c r="B486" i="13"/>
  <c r="I488" i="14"/>
  <c r="L488" i="14"/>
  <c r="C486" i="13"/>
  <c r="D486" i="13"/>
  <c r="E486" i="13"/>
  <c r="O488" i="14"/>
  <c r="F486" i="13"/>
  <c r="G486" i="13"/>
  <c r="H486" i="13"/>
  <c r="B489" i="14"/>
  <c r="H489" i="14"/>
  <c r="K489" i="14"/>
  <c r="B487" i="13"/>
  <c r="I489" i="14"/>
  <c r="L489" i="14"/>
  <c r="C487" i="13"/>
  <c r="D487" i="13"/>
  <c r="E487" i="13"/>
  <c r="O489" i="14"/>
  <c r="F487" i="13"/>
  <c r="G487" i="13"/>
  <c r="H487" i="13"/>
  <c r="B490" i="14"/>
  <c r="H490" i="14"/>
  <c r="K490" i="14"/>
  <c r="B488" i="13"/>
  <c r="I490" i="14"/>
  <c r="L490" i="14"/>
  <c r="C488" i="13"/>
  <c r="D488" i="13"/>
  <c r="E488" i="13"/>
  <c r="O490" i="14"/>
  <c r="F488" i="13"/>
  <c r="G488" i="13"/>
  <c r="H488" i="13"/>
  <c r="B491" i="14"/>
  <c r="H491" i="14"/>
  <c r="K491" i="14"/>
  <c r="B489" i="13"/>
  <c r="I491" i="14"/>
  <c r="L491" i="14"/>
  <c r="C489" i="13"/>
  <c r="D489" i="13"/>
  <c r="E489" i="13"/>
  <c r="O491" i="14"/>
  <c r="F489" i="13"/>
  <c r="G489" i="13"/>
  <c r="H489" i="13"/>
  <c r="B492" i="14"/>
  <c r="H492" i="14"/>
  <c r="K492" i="14"/>
  <c r="B490" i="13"/>
  <c r="I492" i="14"/>
  <c r="L492" i="14"/>
  <c r="C490" i="13"/>
  <c r="D490" i="13"/>
  <c r="E490" i="13"/>
  <c r="O492" i="14"/>
  <c r="F490" i="13"/>
  <c r="G490" i="13"/>
  <c r="H490" i="13"/>
  <c r="B493" i="14"/>
  <c r="H493" i="14"/>
  <c r="K493" i="14"/>
  <c r="B491" i="13"/>
  <c r="I493" i="14"/>
  <c r="L493" i="14"/>
  <c r="C491" i="13"/>
  <c r="D491" i="13"/>
  <c r="E491" i="13"/>
  <c r="O493" i="14"/>
  <c r="F491" i="13"/>
  <c r="G491" i="13"/>
  <c r="H491" i="13"/>
  <c r="B494" i="14"/>
  <c r="H494" i="14"/>
  <c r="K494" i="14"/>
  <c r="B492" i="13"/>
  <c r="I494" i="14"/>
  <c r="L494" i="14"/>
  <c r="C492" i="13"/>
  <c r="D492" i="13"/>
  <c r="E492" i="13"/>
  <c r="O494" i="14"/>
  <c r="F492" i="13"/>
  <c r="G492" i="13"/>
  <c r="H492" i="13"/>
  <c r="B495" i="14"/>
  <c r="H495" i="14"/>
  <c r="K495" i="14"/>
  <c r="B493" i="13"/>
  <c r="I495" i="14"/>
  <c r="L495" i="14"/>
  <c r="C493" i="13"/>
  <c r="D493" i="13"/>
  <c r="E493" i="13"/>
  <c r="O495" i="14"/>
  <c r="F493" i="13"/>
  <c r="G493" i="13"/>
  <c r="H493" i="13"/>
  <c r="B496" i="14"/>
  <c r="H496" i="14"/>
  <c r="K496" i="14"/>
  <c r="B494" i="13"/>
  <c r="I496" i="14"/>
  <c r="L496" i="14"/>
  <c r="C494" i="13"/>
  <c r="D494" i="13"/>
  <c r="E494" i="13"/>
  <c r="O496" i="14"/>
  <c r="F494" i="13"/>
  <c r="G494" i="13"/>
  <c r="H494" i="13"/>
  <c r="B497" i="14"/>
  <c r="H497" i="14"/>
  <c r="K497" i="14"/>
  <c r="B495" i="13"/>
  <c r="I497" i="14"/>
  <c r="L497" i="14"/>
  <c r="C495" i="13"/>
  <c r="D495" i="13"/>
  <c r="E495" i="13"/>
  <c r="O497" i="14"/>
  <c r="F495" i="13"/>
  <c r="G495" i="13"/>
  <c r="H495" i="13"/>
  <c r="B498" i="14"/>
  <c r="H498" i="14"/>
  <c r="K498" i="14"/>
  <c r="B496" i="13"/>
  <c r="I498" i="14"/>
  <c r="L498" i="14"/>
  <c r="C496" i="13"/>
  <c r="D496" i="13"/>
  <c r="E496" i="13"/>
  <c r="O498" i="14"/>
  <c r="F496" i="13"/>
  <c r="G496" i="13"/>
  <c r="H496" i="13"/>
  <c r="B499" i="14"/>
  <c r="H499" i="14"/>
  <c r="K499" i="14"/>
  <c r="B497" i="13"/>
  <c r="I499" i="14"/>
  <c r="L499" i="14"/>
  <c r="C497" i="13"/>
  <c r="D497" i="13"/>
  <c r="E497" i="13"/>
  <c r="O499" i="14"/>
  <c r="F497" i="13"/>
  <c r="G497" i="13"/>
  <c r="H497" i="13"/>
  <c r="B500" i="14"/>
  <c r="H500" i="14"/>
  <c r="K500" i="14"/>
  <c r="B498" i="13"/>
  <c r="I500" i="14"/>
  <c r="L500" i="14"/>
  <c r="C498" i="13"/>
  <c r="D498" i="13"/>
  <c r="E498" i="13"/>
  <c r="O500" i="14"/>
  <c r="F498" i="13"/>
  <c r="G498" i="13"/>
  <c r="H498" i="13"/>
  <c r="B501" i="14"/>
  <c r="H501" i="14"/>
  <c r="K501" i="14"/>
  <c r="B499" i="13"/>
  <c r="I501" i="14"/>
  <c r="L501" i="14"/>
  <c r="C499" i="13"/>
  <c r="D499" i="13"/>
  <c r="E499" i="13"/>
  <c r="O501" i="14"/>
  <c r="F499" i="13"/>
  <c r="G499" i="13"/>
  <c r="H499" i="13"/>
  <c r="B502" i="14"/>
  <c r="H502" i="14"/>
  <c r="K502" i="14"/>
  <c r="B500" i="13"/>
  <c r="I502" i="14"/>
  <c r="L502" i="14"/>
  <c r="C500" i="13"/>
  <c r="D500" i="13"/>
  <c r="E500" i="13"/>
  <c r="O502" i="14"/>
  <c r="F500" i="13"/>
  <c r="G500" i="13"/>
  <c r="H500" i="13"/>
  <c r="B503" i="14"/>
  <c r="H503" i="14"/>
  <c r="K503" i="14"/>
  <c r="B501" i="13"/>
  <c r="I503" i="14"/>
  <c r="L503" i="14"/>
  <c r="C501" i="13"/>
  <c r="D501" i="13"/>
  <c r="E501" i="13"/>
  <c r="O503" i="14"/>
  <c r="F501" i="13"/>
  <c r="G501" i="13"/>
  <c r="H501" i="13"/>
  <c r="B504" i="14"/>
  <c r="H504" i="14"/>
  <c r="K504" i="14"/>
  <c r="B502" i="13"/>
  <c r="I504" i="14"/>
  <c r="L504" i="14"/>
  <c r="C502" i="13"/>
  <c r="D502" i="13"/>
  <c r="E502" i="13"/>
  <c r="O504" i="14"/>
  <c r="F502" i="13"/>
  <c r="G502" i="13"/>
  <c r="H502" i="13"/>
  <c r="B505" i="14"/>
  <c r="H505" i="14"/>
  <c r="K505" i="14"/>
  <c r="B503" i="13"/>
  <c r="I505" i="14"/>
  <c r="L505" i="14"/>
  <c r="C503" i="13"/>
  <c r="D503" i="13"/>
  <c r="E503" i="13"/>
  <c r="O505" i="14"/>
  <c r="F503" i="13"/>
  <c r="G503" i="13"/>
  <c r="H503" i="13"/>
  <c r="B506" i="14"/>
  <c r="H506" i="14"/>
  <c r="K506" i="14"/>
  <c r="B504" i="13"/>
  <c r="I506" i="14"/>
  <c r="L506" i="14"/>
  <c r="C504" i="13"/>
  <c r="D504" i="13"/>
  <c r="E504" i="13"/>
  <c r="O506" i="14"/>
  <c r="F504" i="13"/>
  <c r="G504" i="13"/>
  <c r="H504" i="13"/>
  <c r="B507" i="14"/>
  <c r="H507" i="14"/>
  <c r="K507" i="14"/>
  <c r="B505" i="13"/>
  <c r="I507" i="14"/>
  <c r="L507" i="14"/>
  <c r="C505" i="13"/>
  <c r="D505" i="13"/>
  <c r="E505" i="13"/>
  <c r="O507" i="14"/>
  <c r="F505" i="13"/>
  <c r="G505" i="13"/>
  <c r="H505" i="13"/>
  <c r="B508" i="14"/>
  <c r="H508" i="14"/>
  <c r="K508" i="14"/>
  <c r="B506" i="13"/>
  <c r="I508" i="14"/>
  <c r="L508" i="14"/>
  <c r="C506" i="13"/>
  <c r="D506" i="13"/>
  <c r="E506" i="13"/>
  <c r="O508" i="14"/>
  <c r="F506" i="13"/>
  <c r="G506" i="13"/>
  <c r="H506" i="13"/>
  <c r="B509" i="14"/>
  <c r="H509" i="14"/>
  <c r="K509" i="14"/>
  <c r="B507" i="13"/>
  <c r="I509" i="14"/>
  <c r="L509" i="14"/>
  <c r="C507" i="13"/>
  <c r="D507" i="13"/>
  <c r="E507" i="13"/>
  <c r="O509" i="14"/>
  <c r="F507" i="13"/>
  <c r="G507" i="13"/>
  <c r="H507" i="13"/>
  <c r="B510" i="14"/>
  <c r="H510" i="14"/>
  <c r="K510" i="14"/>
  <c r="B508" i="13"/>
  <c r="I510" i="14"/>
  <c r="L510" i="14"/>
  <c r="C508" i="13"/>
  <c r="D508" i="13"/>
  <c r="E508" i="13"/>
  <c r="O510" i="14"/>
  <c r="F508" i="13"/>
  <c r="G508" i="13"/>
  <c r="H508" i="13"/>
  <c r="B511" i="14"/>
  <c r="H511" i="14"/>
  <c r="K511" i="14"/>
  <c r="B509" i="13"/>
  <c r="I511" i="14"/>
  <c r="L511" i="14"/>
  <c r="C509" i="13"/>
  <c r="D509" i="13"/>
  <c r="E509" i="13"/>
  <c r="O511" i="14"/>
  <c r="F509" i="13"/>
  <c r="G509" i="13"/>
  <c r="H509" i="13"/>
  <c r="B512" i="14"/>
  <c r="H512" i="14"/>
  <c r="K512" i="14"/>
  <c r="B510" i="13"/>
  <c r="I512" i="14"/>
  <c r="L512" i="14"/>
  <c r="C510" i="13"/>
  <c r="D510" i="13"/>
  <c r="E510" i="13"/>
  <c r="O512" i="14"/>
  <c r="F510" i="13"/>
  <c r="G510" i="13"/>
  <c r="H510" i="13"/>
  <c r="B513" i="14"/>
  <c r="H513" i="14"/>
  <c r="K513" i="14"/>
  <c r="B511" i="13"/>
  <c r="I513" i="14"/>
  <c r="L513" i="14"/>
  <c r="C511" i="13"/>
  <c r="D511" i="13"/>
  <c r="E511" i="13"/>
  <c r="O513" i="14"/>
  <c r="F511" i="13"/>
  <c r="G511" i="13"/>
  <c r="H511" i="13"/>
  <c r="B514" i="14"/>
  <c r="H514" i="14"/>
  <c r="K514" i="14"/>
  <c r="B512" i="13"/>
  <c r="I514" i="14"/>
  <c r="L514" i="14"/>
  <c r="C512" i="13"/>
  <c r="D512" i="13"/>
  <c r="E512" i="13"/>
  <c r="O514" i="14"/>
  <c r="F512" i="13"/>
  <c r="G512" i="13"/>
  <c r="H512" i="13"/>
  <c r="B515" i="14"/>
  <c r="H515" i="14"/>
  <c r="K515" i="14"/>
  <c r="B513" i="13"/>
  <c r="I515" i="14"/>
  <c r="L515" i="14"/>
  <c r="C513" i="13"/>
  <c r="D513" i="13"/>
  <c r="E513" i="13"/>
  <c r="O515" i="14"/>
  <c r="F513" i="13"/>
  <c r="G513" i="13"/>
  <c r="H513" i="13"/>
  <c r="B516" i="14"/>
  <c r="H516" i="14"/>
  <c r="K516" i="14"/>
  <c r="B514" i="13"/>
  <c r="I516" i="14"/>
  <c r="L516" i="14"/>
  <c r="C514" i="13"/>
  <c r="D514" i="13"/>
  <c r="E514" i="13"/>
  <c r="O516" i="14"/>
  <c r="F514" i="13"/>
  <c r="G514" i="13"/>
  <c r="H514" i="13"/>
  <c r="B517" i="14"/>
  <c r="H517" i="14"/>
  <c r="K517" i="14"/>
  <c r="B515" i="13"/>
  <c r="I517" i="14"/>
  <c r="L517" i="14"/>
  <c r="C515" i="13"/>
  <c r="D515" i="13"/>
  <c r="E515" i="13"/>
  <c r="O517" i="14"/>
  <c r="F515" i="13"/>
  <c r="G515" i="13"/>
  <c r="H515" i="13"/>
  <c r="B518" i="14"/>
  <c r="H518" i="14"/>
  <c r="K518" i="14"/>
  <c r="B516" i="13"/>
  <c r="I518" i="14"/>
  <c r="L518" i="14"/>
  <c r="C516" i="13"/>
  <c r="D516" i="13"/>
  <c r="E516" i="13"/>
  <c r="O518" i="14"/>
  <c r="F516" i="13"/>
  <c r="G516" i="13"/>
  <c r="H516" i="13"/>
  <c r="B519" i="14"/>
  <c r="H519" i="14"/>
  <c r="K519" i="14"/>
  <c r="B517" i="13"/>
  <c r="I519" i="14"/>
  <c r="L519" i="14"/>
  <c r="C517" i="13"/>
  <c r="D517" i="13"/>
  <c r="E517" i="13"/>
  <c r="O519" i="14"/>
  <c r="F517" i="13"/>
  <c r="G517" i="13"/>
  <c r="H517" i="13"/>
  <c r="B520" i="14"/>
  <c r="H520" i="14"/>
  <c r="K520" i="14"/>
  <c r="B518" i="13"/>
  <c r="I520" i="14"/>
  <c r="L520" i="14"/>
  <c r="C518" i="13"/>
  <c r="D518" i="13"/>
  <c r="E518" i="13"/>
  <c r="O520" i="14"/>
  <c r="F518" i="13"/>
  <c r="G518" i="13"/>
  <c r="H518" i="13"/>
  <c r="B521" i="14"/>
  <c r="H521" i="14"/>
  <c r="K521" i="14"/>
  <c r="B519" i="13"/>
  <c r="I521" i="14"/>
  <c r="L521" i="14"/>
  <c r="C519" i="13"/>
  <c r="D519" i="13"/>
  <c r="E519" i="13"/>
  <c r="O521" i="14"/>
  <c r="F519" i="13"/>
  <c r="G519" i="13"/>
  <c r="H519" i="13"/>
  <c r="B522" i="14"/>
  <c r="H522" i="14"/>
  <c r="K522" i="14"/>
  <c r="B520" i="13"/>
  <c r="I522" i="14"/>
  <c r="L522" i="14"/>
  <c r="C520" i="13"/>
  <c r="D520" i="13"/>
  <c r="E520" i="13"/>
  <c r="O522" i="14"/>
  <c r="F520" i="13"/>
  <c r="G520" i="13"/>
  <c r="H520" i="13"/>
  <c r="B523" i="14"/>
  <c r="H523" i="14"/>
  <c r="K523" i="14"/>
  <c r="B521" i="13"/>
  <c r="I523" i="14"/>
  <c r="L523" i="14"/>
  <c r="C521" i="13"/>
  <c r="D521" i="13"/>
  <c r="E521" i="13"/>
  <c r="O523" i="14"/>
  <c r="F521" i="13"/>
  <c r="G521" i="13"/>
  <c r="H521" i="13"/>
  <c r="B524" i="14"/>
  <c r="H524" i="14"/>
  <c r="K524" i="14"/>
  <c r="B522" i="13"/>
  <c r="I524" i="14"/>
  <c r="L524" i="14"/>
  <c r="C522" i="13"/>
  <c r="D522" i="13"/>
  <c r="E522" i="13"/>
  <c r="O524" i="14"/>
  <c r="F522" i="13"/>
  <c r="G522" i="13"/>
  <c r="H522" i="13"/>
  <c r="B525" i="14"/>
  <c r="H525" i="14"/>
  <c r="K525" i="14"/>
  <c r="B523" i="13"/>
  <c r="I525" i="14"/>
  <c r="L525" i="14"/>
  <c r="C523" i="13"/>
  <c r="D523" i="13"/>
  <c r="E523" i="13"/>
  <c r="O525" i="14"/>
  <c r="F523" i="13"/>
  <c r="G523" i="13"/>
  <c r="H523" i="13"/>
  <c r="B526" i="14"/>
  <c r="H526" i="14"/>
  <c r="K526" i="14"/>
  <c r="B524" i="13"/>
  <c r="I526" i="14"/>
  <c r="L526" i="14"/>
  <c r="C524" i="13"/>
  <c r="D524" i="13"/>
  <c r="E524" i="13"/>
  <c r="O526" i="14"/>
  <c r="F524" i="13"/>
  <c r="G524" i="13"/>
  <c r="H524" i="13"/>
  <c r="B527" i="14"/>
  <c r="H527" i="14"/>
  <c r="K527" i="14"/>
  <c r="B525" i="13"/>
  <c r="I527" i="14"/>
  <c r="L527" i="14"/>
  <c r="C525" i="13"/>
  <c r="D525" i="13"/>
  <c r="E525" i="13"/>
  <c r="O527" i="14"/>
  <c r="F525" i="13"/>
  <c r="G525" i="13"/>
  <c r="H525" i="13"/>
  <c r="B528" i="14"/>
  <c r="H528" i="14"/>
  <c r="K528" i="14"/>
  <c r="B526" i="13"/>
  <c r="I528" i="14"/>
  <c r="L528" i="14"/>
  <c r="C526" i="13"/>
  <c r="D526" i="13"/>
  <c r="E526" i="13"/>
  <c r="O528" i="14"/>
  <c r="F526" i="13"/>
  <c r="G526" i="13"/>
  <c r="H526" i="13"/>
  <c r="B529" i="14"/>
  <c r="H529" i="14"/>
  <c r="K529" i="14"/>
  <c r="B527" i="13"/>
  <c r="I529" i="14"/>
  <c r="L529" i="14"/>
  <c r="C527" i="13"/>
  <c r="D527" i="13"/>
  <c r="E527" i="13"/>
  <c r="O529" i="14"/>
  <c r="F527" i="13"/>
  <c r="G527" i="13"/>
  <c r="H527" i="13"/>
  <c r="B530" i="14"/>
  <c r="H530" i="14"/>
  <c r="K530" i="14"/>
  <c r="B528" i="13"/>
  <c r="I530" i="14"/>
  <c r="L530" i="14"/>
  <c r="C528" i="13"/>
  <c r="D528" i="13"/>
  <c r="E528" i="13"/>
  <c r="O530" i="14"/>
  <c r="F528" i="13"/>
  <c r="G528" i="13"/>
  <c r="H528" i="13"/>
  <c r="B531" i="14"/>
  <c r="H531" i="14"/>
  <c r="K531" i="14"/>
  <c r="B529" i="13"/>
  <c r="I531" i="14"/>
  <c r="L531" i="14"/>
  <c r="C529" i="13"/>
  <c r="D529" i="13"/>
  <c r="E529" i="13"/>
  <c r="O531" i="14"/>
  <c r="F529" i="13"/>
  <c r="G529" i="13"/>
  <c r="H529" i="13"/>
  <c r="B532" i="14"/>
  <c r="H532" i="14"/>
  <c r="K532" i="14"/>
  <c r="B530" i="13"/>
  <c r="I532" i="14"/>
  <c r="L532" i="14"/>
  <c r="C530" i="13"/>
  <c r="D530" i="13"/>
  <c r="E530" i="13"/>
  <c r="O532" i="14"/>
  <c r="F530" i="13"/>
  <c r="G530" i="13"/>
  <c r="H530" i="13"/>
  <c r="B533" i="14"/>
  <c r="H533" i="14"/>
  <c r="K533" i="14"/>
  <c r="B531" i="13"/>
  <c r="I533" i="14"/>
  <c r="L533" i="14"/>
  <c r="C531" i="13"/>
  <c r="D531" i="13"/>
  <c r="E531" i="13"/>
  <c r="O533" i="14"/>
  <c r="F531" i="13"/>
  <c r="G531" i="13"/>
  <c r="H531" i="13"/>
  <c r="B534" i="14"/>
  <c r="H534" i="14"/>
  <c r="K534" i="14"/>
  <c r="B532" i="13"/>
  <c r="I534" i="14"/>
  <c r="L534" i="14"/>
  <c r="C532" i="13"/>
  <c r="D532" i="13"/>
  <c r="E532" i="13"/>
  <c r="O534" i="14"/>
  <c r="F532" i="13"/>
  <c r="G532" i="13"/>
  <c r="H532" i="13"/>
  <c r="B535" i="14"/>
  <c r="H535" i="14"/>
  <c r="K535" i="14"/>
  <c r="B533" i="13"/>
  <c r="I535" i="14"/>
  <c r="L535" i="14"/>
  <c r="C533" i="13"/>
  <c r="D533" i="13"/>
  <c r="E533" i="13"/>
  <c r="O535" i="14"/>
  <c r="F533" i="13"/>
  <c r="G533" i="13"/>
  <c r="H533" i="13"/>
  <c r="B536" i="14"/>
  <c r="H536" i="14"/>
  <c r="K536" i="14"/>
  <c r="B534" i="13"/>
  <c r="I536" i="14"/>
  <c r="L536" i="14"/>
  <c r="C534" i="13"/>
  <c r="D534" i="13"/>
  <c r="E534" i="13"/>
  <c r="O536" i="14"/>
  <c r="F534" i="13"/>
  <c r="G534" i="13"/>
  <c r="H534" i="13"/>
  <c r="B537" i="14"/>
  <c r="H537" i="14"/>
  <c r="K537" i="14"/>
  <c r="B535" i="13"/>
  <c r="I537" i="14"/>
  <c r="L537" i="14"/>
  <c r="C535" i="13"/>
  <c r="D535" i="13"/>
  <c r="E535" i="13"/>
  <c r="O537" i="14"/>
  <c r="F535" i="13"/>
  <c r="G535" i="13"/>
  <c r="H535" i="13"/>
  <c r="B538" i="14"/>
  <c r="H538" i="14"/>
  <c r="K538" i="14"/>
  <c r="B536" i="13"/>
  <c r="I538" i="14"/>
  <c r="L538" i="14"/>
  <c r="C536" i="13"/>
  <c r="D536" i="13"/>
  <c r="E536" i="13"/>
  <c r="O538" i="14"/>
  <c r="F536" i="13"/>
  <c r="G536" i="13"/>
  <c r="H536" i="13"/>
  <c r="B539" i="14"/>
  <c r="H539" i="14"/>
  <c r="K539" i="14"/>
  <c r="B537" i="13"/>
  <c r="I539" i="14"/>
  <c r="L539" i="14"/>
  <c r="C537" i="13"/>
  <c r="D537" i="13"/>
  <c r="E537" i="13"/>
  <c r="O539" i="14"/>
  <c r="F537" i="13"/>
  <c r="G537" i="13"/>
  <c r="H537" i="13"/>
  <c r="B540" i="14"/>
  <c r="H540" i="14"/>
  <c r="K540" i="14"/>
  <c r="B538" i="13"/>
  <c r="I540" i="14"/>
  <c r="L540" i="14"/>
  <c r="C538" i="13"/>
  <c r="D538" i="13"/>
  <c r="E538" i="13"/>
  <c r="O540" i="14"/>
  <c r="F538" i="13"/>
  <c r="G538" i="13"/>
  <c r="H538" i="13"/>
  <c r="B541" i="14"/>
  <c r="H541" i="14"/>
  <c r="K541" i="14"/>
  <c r="B539" i="13"/>
  <c r="I541" i="14"/>
  <c r="L541" i="14"/>
  <c r="C539" i="13"/>
  <c r="D539" i="13"/>
  <c r="E539" i="13"/>
  <c r="O541" i="14"/>
  <c r="F539" i="13"/>
  <c r="G539" i="13"/>
  <c r="H539" i="13"/>
  <c r="B542" i="14"/>
  <c r="H542" i="14"/>
  <c r="K542" i="14"/>
  <c r="B540" i="13"/>
  <c r="I542" i="14"/>
  <c r="L542" i="14"/>
  <c r="C540" i="13"/>
  <c r="D540" i="13"/>
  <c r="E540" i="13"/>
  <c r="O542" i="14"/>
  <c r="F540" i="13"/>
  <c r="G540" i="13"/>
  <c r="H540" i="13"/>
  <c r="B543" i="14"/>
  <c r="H543" i="14"/>
  <c r="K543" i="14"/>
  <c r="B541" i="13"/>
  <c r="I543" i="14"/>
  <c r="L543" i="14"/>
  <c r="C541" i="13"/>
  <c r="D541" i="13"/>
  <c r="E541" i="13"/>
  <c r="O543" i="14"/>
  <c r="F541" i="13"/>
  <c r="G541" i="13"/>
  <c r="H541" i="13"/>
  <c r="B544" i="14"/>
  <c r="H544" i="14"/>
  <c r="K544" i="14"/>
  <c r="B542" i="13"/>
  <c r="I544" i="14"/>
  <c r="L544" i="14"/>
  <c r="C542" i="13"/>
  <c r="D542" i="13"/>
  <c r="E542" i="13"/>
  <c r="O544" i="14"/>
  <c r="F542" i="13"/>
  <c r="G542" i="13"/>
  <c r="H542" i="13"/>
  <c r="B545" i="14"/>
  <c r="H545" i="14"/>
  <c r="K545" i="14"/>
  <c r="B543" i="13"/>
  <c r="I545" i="14"/>
  <c r="L545" i="14"/>
  <c r="C543" i="13"/>
  <c r="D543" i="13"/>
  <c r="E543" i="13"/>
  <c r="O545" i="14"/>
  <c r="F543" i="13"/>
  <c r="G543" i="13"/>
  <c r="H543" i="13"/>
  <c r="B546" i="14"/>
  <c r="H546" i="14"/>
  <c r="K546" i="14"/>
  <c r="B544" i="13"/>
  <c r="I546" i="14"/>
  <c r="L546" i="14"/>
  <c r="C544" i="13"/>
  <c r="D544" i="13"/>
  <c r="E544" i="13"/>
  <c r="O546" i="14"/>
  <c r="F544" i="13"/>
  <c r="G544" i="13"/>
  <c r="H544" i="13"/>
  <c r="B547" i="14"/>
  <c r="H547" i="14"/>
  <c r="K547" i="14"/>
  <c r="B545" i="13"/>
  <c r="I547" i="14"/>
  <c r="L547" i="14"/>
  <c r="C545" i="13"/>
  <c r="D545" i="13"/>
  <c r="E545" i="13"/>
  <c r="O547" i="14"/>
  <c r="F545" i="13"/>
  <c r="G545" i="13"/>
  <c r="H545" i="13"/>
  <c r="B548" i="14"/>
  <c r="H548" i="14"/>
  <c r="K548" i="14"/>
  <c r="B546" i="13"/>
  <c r="I548" i="14"/>
  <c r="L548" i="14"/>
  <c r="C546" i="13"/>
  <c r="D546" i="13"/>
  <c r="E546" i="13"/>
  <c r="O548" i="14"/>
  <c r="F546" i="13"/>
  <c r="G546" i="13"/>
  <c r="H546" i="13"/>
  <c r="B549" i="14"/>
  <c r="H549" i="14"/>
  <c r="K549" i="14"/>
  <c r="B547" i="13"/>
  <c r="I549" i="14"/>
  <c r="L549" i="14"/>
  <c r="C547" i="13"/>
  <c r="D547" i="13"/>
  <c r="E547" i="13"/>
  <c r="O549" i="14"/>
  <c r="F547" i="13"/>
  <c r="G547" i="13"/>
  <c r="H547" i="13"/>
  <c r="B550" i="14"/>
  <c r="H550" i="14"/>
  <c r="K550" i="14"/>
  <c r="B548" i="13"/>
  <c r="I550" i="14"/>
  <c r="L550" i="14"/>
  <c r="C548" i="13"/>
  <c r="D548" i="13"/>
  <c r="E548" i="13"/>
  <c r="O550" i="14"/>
  <c r="F548" i="13"/>
  <c r="G548" i="13"/>
  <c r="H548" i="13"/>
  <c r="B551" i="14"/>
  <c r="H551" i="14"/>
  <c r="K551" i="14"/>
  <c r="B549" i="13"/>
  <c r="I551" i="14"/>
  <c r="L551" i="14"/>
  <c r="C549" i="13"/>
  <c r="D549" i="13"/>
  <c r="E549" i="13"/>
  <c r="O551" i="14"/>
  <c r="F549" i="13"/>
  <c r="G549" i="13"/>
  <c r="H549" i="13"/>
  <c r="B552" i="14"/>
  <c r="H552" i="14"/>
  <c r="K552" i="14"/>
  <c r="B550" i="13"/>
  <c r="I552" i="14"/>
  <c r="L552" i="14"/>
  <c r="C550" i="13"/>
  <c r="D550" i="13"/>
  <c r="E550" i="13"/>
  <c r="O552" i="14"/>
  <c r="F550" i="13"/>
  <c r="G550" i="13"/>
  <c r="H550" i="13"/>
  <c r="B553" i="14"/>
  <c r="H553" i="14"/>
  <c r="K553" i="14"/>
  <c r="B551" i="13"/>
  <c r="I553" i="14"/>
  <c r="L553" i="14"/>
  <c r="C551" i="13"/>
  <c r="D551" i="13"/>
  <c r="E551" i="13"/>
  <c r="O553" i="14"/>
  <c r="F551" i="13"/>
  <c r="G551" i="13"/>
  <c r="H551" i="13"/>
  <c r="B554" i="14"/>
  <c r="H554" i="14"/>
  <c r="K554" i="14"/>
  <c r="B552" i="13"/>
  <c r="I554" i="14"/>
  <c r="L554" i="14"/>
  <c r="C552" i="13"/>
  <c r="D552" i="13"/>
  <c r="E552" i="13"/>
  <c r="O554" i="14"/>
  <c r="F552" i="13"/>
  <c r="G552" i="13"/>
  <c r="H552" i="13"/>
  <c r="B555" i="14"/>
  <c r="H555" i="14"/>
  <c r="K555" i="14"/>
  <c r="B553" i="13"/>
  <c r="I555" i="14"/>
  <c r="L555" i="14"/>
  <c r="C553" i="13"/>
  <c r="D553" i="13"/>
  <c r="E553" i="13"/>
  <c r="O555" i="14"/>
  <c r="F553" i="13"/>
  <c r="G553" i="13"/>
  <c r="H553" i="13"/>
  <c r="B556" i="14"/>
  <c r="H556" i="14"/>
  <c r="K556" i="14"/>
  <c r="B554" i="13"/>
  <c r="I556" i="14"/>
  <c r="L556" i="14"/>
  <c r="C554" i="13"/>
  <c r="D554" i="13"/>
  <c r="E554" i="13"/>
  <c r="O556" i="14"/>
  <c r="F554" i="13"/>
  <c r="G554" i="13"/>
  <c r="H554" i="13"/>
  <c r="B557" i="14"/>
  <c r="H557" i="14"/>
  <c r="K557" i="14"/>
  <c r="B555" i="13"/>
  <c r="I557" i="14"/>
  <c r="L557" i="14"/>
  <c r="C555" i="13"/>
  <c r="D555" i="13"/>
  <c r="E555" i="13"/>
  <c r="O557" i="14"/>
  <c r="F555" i="13"/>
  <c r="G555" i="13"/>
  <c r="H555" i="13"/>
  <c r="B558" i="14"/>
  <c r="H558" i="14"/>
  <c r="K558" i="14"/>
  <c r="B556" i="13"/>
  <c r="I558" i="14"/>
  <c r="L558" i="14"/>
  <c r="C556" i="13"/>
  <c r="D556" i="13"/>
  <c r="E556" i="13"/>
  <c r="O558" i="14"/>
  <c r="F556" i="13"/>
  <c r="G556" i="13"/>
  <c r="H556" i="13"/>
  <c r="B559" i="14"/>
  <c r="H559" i="14"/>
  <c r="K559" i="14"/>
  <c r="B557" i="13"/>
  <c r="I559" i="14"/>
  <c r="L559" i="14"/>
  <c r="C557" i="13"/>
  <c r="D557" i="13"/>
  <c r="E557" i="13"/>
  <c r="O559" i="14"/>
  <c r="F557" i="13"/>
  <c r="G557" i="13"/>
  <c r="H557" i="13"/>
  <c r="B560" i="14"/>
  <c r="H560" i="14"/>
  <c r="K560" i="14"/>
  <c r="B558" i="13"/>
  <c r="I560" i="14"/>
  <c r="L560" i="14"/>
  <c r="C558" i="13"/>
  <c r="D558" i="13"/>
  <c r="E558" i="13"/>
  <c r="O560" i="14"/>
  <c r="F558" i="13"/>
  <c r="G558" i="13"/>
  <c r="H558" i="13"/>
  <c r="B561" i="14"/>
  <c r="H561" i="14"/>
  <c r="K561" i="14"/>
  <c r="B559" i="13"/>
  <c r="I561" i="14"/>
  <c r="L561" i="14"/>
  <c r="C559" i="13"/>
  <c r="D559" i="13"/>
  <c r="E559" i="13"/>
  <c r="O561" i="14"/>
  <c r="F559" i="13"/>
  <c r="G559" i="13"/>
  <c r="H559" i="13"/>
  <c r="B562" i="14"/>
  <c r="H562" i="14"/>
  <c r="K562" i="14"/>
  <c r="B560" i="13"/>
  <c r="I562" i="14"/>
  <c r="L562" i="14"/>
  <c r="C560" i="13"/>
  <c r="D560" i="13"/>
  <c r="E560" i="13"/>
  <c r="O562" i="14"/>
  <c r="F560" i="13"/>
  <c r="G560" i="13"/>
  <c r="H560" i="13"/>
  <c r="B563" i="14"/>
  <c r="H563" i="14"/>
  <c r="K563" i="14"/>
  <c r="B561" i="13"/>
  <c r="I563" i="14"/>
  <c r="L563" i="14"/>
  <c r="C561" i="13"/>
  <c r="D561" i="13"/>
  <c r="E561" i="13"/>
  <c r="O563" i="14"/>
  <c r="F561" i="13"/>
  <c r="G561" i="13"/>
  <c r="H561" i="13"/>
  <c r="B564" i="14"/>
  <c r="H564" i="14"/>
  <c r="K564" i="14"/>
  <c r="B562" i="13"/>
  <c r="I564" i="14"/>
  <c r="L564" i="14"/>
  <c r="C562" i="13"/>
  <c r="D562" i="13"/>
  <c r="E562" i="13"/>
  <c r="O564" i="14"/>
  <c r="F562" i="13"/>
  <c r="G562" i="13"/>
  <c r="H562" i="13"/>
  <c r="B565" i="14"/>
  <c r="H565" i="14"/>
  <c r="K565" i="14"/>
  <c r="B563" i="13"/>
  <c r="I565" i="14"/>
  <c r="L565" i="14"/>
  <c r="C563" i="13"/>
  <c r="D563" i="13"/>
  <c r="E563" i="13"/>
  <c r="O565" i="14"/>
  <c r="F563" i="13"/>
  <c r="G563" i="13"/>
  <c r="H563" i="13"/>
  <c r="B566" i="14"/>
  <c r="H566" i="14"/>
  <c r="K566" i="14"/>
  <c r="B564" i="13"/>
  <c r="I566" i="14"/>
  <c r="L566" i="14"/>
  <c r="C564" i="13"/>
  <c r="D564" i="13"/>
  <c r="E564" i="13"/>
  <c r="O566" i="14"/>
  <c r="F564" i="13"/>
  <c r="G564" i="13"/>
  <c r="H564" i="13"/>
  <c r="B567" i="14"/>
  <c r="H567" i="14"/>
  <c r="K567" i="14"/>
  <c r="B565" i="13"/>
  <c r="I567" i="14"/>
  <c r="L567" i="14"/>
  <c r="C565" i="13"/>
  <c r="D565" i="13"/>
  <c r="E565" i="13"/>
  <c r="O567" i="14"/>
  <c r="F565" i="13"/>
  <c r="G565" i="13"/>
  <c r="H565" i="13"/>
  <c r="B568" i="14"/>
  <c r="H568" i="14"/>
  <c r="K568" i="14"/>
  <c r="B566" i="13"/>
  <c r="I568" i="14"/>
  <c r="L568" i="14"/>
  <c r="C566" i="13"/>
  <c r="D566" i="13"/>
  <c r="E566" i="13"/>
  <c r="O568" i="14"/>
  <c r="F566" i="13"/>
  <c r="G566" i="13"/>
  <c r="H566" i="13"/>
  <c r="B569" i="14"/>
  <c r="H569" i="14"/>
  <c r="K569" i="14"/>
  <c r="B567" i="13"/>
  <c r="I569" i="14"/>
  <c r="L569" i="14"/>
  <c r="C567" i="13"/>
  <c r="D567" i="13"/>
  <c r="E567" i="13"/>
  <c r="O569" i="14"/>
  <c r="F567" i="13"/>
  <c r="G567" i="13"/>
  <c r="H567" i="13"/>
  <c r="B570" i="14"/>
  <c r="H570" i="14"/>
  <c r="K570" i="14"/>
  <c r="B568" i="13"/>
  <c r="I570" i="14"/>
  <c r="L570" i="14"/>
  <c r="C568" i="13"/>
  <c r="D568" i="13"/>
  <c r="E568" i="13"/>
  <c r="O570" i="14"/>
  <c r="F568" i="13"/>
  <c r="G568" i="13"/>
  <c r="H568" i="13"/>
  <c r="B571" i="14"/>
  <c r="H571" i="14"/>
  <c r="K571" i="14"/>
  <c r="B569" i="13"/>
  <c r="I571" i="14"/>
  <c r="L571" i="14"/>
  <c r="C569" i="13"/>
  <c r="D569" i="13"/>
  <c r="E569" i="13"/>
  <c r="O571" i="14"/>
  <c r="F569" i="13"/>
  <c r="G569" i="13"/>
  <c r="H569" i="13"/>
  <c r="B572" i="14"/>
  <c r="H572" i="14"/>
  <c r="K572" i="14"/>
  <c r="B570" i="13"/>
  <c r="I572" i="14"/>
  <c r="L572" i="14"/>
  <c r="C570" i="13"/>
  <c r="D570" i="13"/>
  <c r="E570" i="13"/>
  <c r="O572" i="14"/>
  <c r="F570" i="13"/>
  <c r="G570" i="13"/>
  <c r="H570" i="13"/>
  <c r="B573" i="14"/>
  <c r="H573" i="14"/>
  <c r="K573" i="14"/>
  <c r="B571" i="13"/>
  <c r="I573" i="14"/>
  <c r="L573" i="14"/>
  <c r="C571" i="13"/>
  <c r="D571" i="13"/>
  <c r="E571" i="13"/>
  <c r="O573" i="14"/>
  <c r="F571" i="13"/>
  <c r="G571" i="13"/>
  <c r="H571" i="13"/>
  <c r="B574" i="14"/>
  <c r="H574" i="14"/>
  <c r="K574" i="14"/>
  <c r="B572" i="13"/>
  <c r="I574" i="14"/>
  <c r="L574" i="14"/>
  <c r="C572" i="13"/>
  <c r="D572" i="13"/>
  <c r="E572" i="13"/>
  <c r="O574" i="14"/>
  <c r="F572" i="13"/>
  <c r="G572" i="13"/>
  <c r="H572" i="13"/>
  <c r="B575" i="14"/>
  <c r="H575" i="14"/>
  <c r="K575" i="14"/>
  <c r="B573" i="13"/>
  <c r="I575" i="14"/>
  <c r="L575" i="14"/>
  <c r="C573" i="13"/>
  <c r="D573" i="13"/>
  <c r="E573" i="13"/>
  <c r="O575" i="14"/>
  <c r="F573" i="13"/>
  <c r="G573" i="13"/>
  <c r="H573" i="13"/>
  <c r="B576" i="14"/>
  <c r="H576" i="14"/>
  <c r="K576" i="14"/>
  <c r="B574" i="13"/>
  <c r="I576" i="14"/>
  <c r="L576" i="14"/>
  <c r="C574" i="13"/>
  <c r="D574" i="13"/>
  <c r="E574" i="13"/>
  <c r="O576" i="14"/>
  <c r="F574" i="13"/>
  <c r="G574" i="13"/>
  <c r="H574" i="13"/>
  <c r="B577" i="14"/>
  <c r="H577" i="14"/>
  <c r="K577" i="14"/>
  <c r="B575" i="13"/>
  <c r="I577" i="14"/>
  <c r="L577" i="14"/>
  <c r="C575" i="13"/>
  <c r="D575" i="13"/>
  <c r="E575" i="13"/>
  <c r="O577" i="14"/>
  <c r="F575" i="13"/>
  <c r="G575" i="13"/>
  <c r="H575" i="13"/>
  <c r="B578" i="14"/>
  <c r="H578" i="14"/>
  <c r="K578" i="14"/>
  <c r="B576" i="13"/>
  <c r="I578" i="14"/>
  <c r="L578" i="14"/>
  <c r="C576" i="13"/>
  <c r="D576" i="13"/>
  <c r="E576" i="13"/>
  <c r="O578" i="14"/>
  <c r="F576" i="13"/>
  <c r="G576" i="13"/>
  <c r="H576" i="13"/>
  <c r="B579" i="14"/>
  <c r="H579" i="14"/>
  <c r="K579" i="14"/>
  <c r="B577" i="13"/>
  <c r="I579" i="14"/>
  <c r="L579" i="14"/>
  <c r="C577" i="13"/>
  <c r="D577" i="13"/>
  <c r="E577" i="13"/>
  <c r="O579" i="14"/>
  <c r="F577" i="13"/>
  <c r="G577" i="13"/>
  <c r="H577" i="13"/>
  <c r="B580" i="14"/>
  <c r="H580" i="14"/>
  <c r="K580" i="14"/>
  <c r="B578" i="13"/>
  <c r="I580" i="14"/>
  <c r="L580" i="14"/>
  <c r="C578" i="13"/>
  <c r="D578" i="13"/>
  <c r="E578" i="13"/>
  <c r="O580" i="14"/>
  <c r="F578" i="13"/>
  <c r="G578" i="13"/>
  <c r="H578" i="13"/>
  <c r="B581" i="14"/>
  <c r="H581" i="14"/>
  <c r="K581" i="14"/>
  <c r="B579" i="13"/>
  <c r="I581" i="14"/>
  <c r="L581" i="14"/>
  <c r="C579" i="13"/>
  <c r="D579" i="13"/>
  <c r="E579" i="13"/>
  <c r="O581" i="14"/>
  <c r="F579" i="13"/>
  <c r="G579" i="13"/>
  <c r="H579" i="13"/>
  <c r="B582" i="14"/>
  <c r="H582" i="14"/>
  <c r="K582" i="14"/>
  <c r="B580" i="13"/>
  <c r="I582" i="14"/>
  <c r="L582" i="14"/>
  <c r="C580" i="13"/>
  <c r="D580" i="13"/>
  <c r="E580" i="13"/>
  <c r="O582" i="14"/>
  <c r="F580" i="13"/>
  <c r="G580" i="13"/>
  <c r="H580" i="13"/>
  <c r="B583" i="14"/>
  <c r="H583" i="14"/>
  <c r="K583" i="14"/>
  <c r="B581" i="13"/>
  <c r="I583" i="14"/>
  <c r="L583" i="14"/>
  <c r="C581" i="13"/>
  <c r="D581" i="13"/>
  <c r="E581" i="13"/>
  <c r="O583" i="14"/>
  <c r="F581" i="13"/>
  <c r="G581" i="13"/>
  <c r="H581" i="13"/>
  <c r="B584" i="14"/>
  <c r="H584" i="14"/>
  <c r="K584" i="14"/>
  <c r="B582" i="13"/>
  <c r="I584" i="14"/>
  <c r="L584" i="14"/>
  <c r="C582" i="13"/>
  <c r="D582" i="13"/>
  <c r="E582" i="13"/>
  <c r="O584" i="14"/>
  <c r="F582" i="13"/>
  <c r="G582" i="13"/>
  <c r="H582" i="13"/>
  <c r="B585" i="14"/>
  <c r="H585" i="14"/>
  <c r="K585" i="14"/>
  <c r="B583" i="13"/>
  <c r="I585" i="14"/>
  <c r="L585" i="14"/>
  <c r="C583" i="13"/>
  <c r="D583" i="13"/>
  <c r="E583" i="13"/>
  <c r="O585" i="14"/>
  <c r="F583" i="13"/>
  <c r="G583" i="13"/>
  <c r="H583" i="13"/>
  <c r="B586" i="14"/>
  <c r="H586" i="14"/>
  <c r="K586" i="14"/>
  <c r="B584" i="13"/>
  <c r="I586" i="14"/>
  <c r="L586" i="14"/>
  <c r="C584" i="13"/>
  <c r="D584" i="13"/>
  <c r="E584" i="13"/>
  <c r="O586" i="14"/>
  <c r="F584" i="13"/>
  <c r="G584" i="13"/>
  <c r="H584" i="13"/>
  <c r="B587" i="14"/>
  <c r="H587" i="14"/>
  <c r="K587" i="14"/>
  <c r="B585" i="13"/>
  <c r="I587" i="14"/>
  <c r="L587" i="14"/>
  <c r="C585" i="13"/>
  <c r="D585" i="13"/>
  <c r="E585" i="13"/>
  <c r="O587" i="14"/>
  <c r="F585" i="13"/>
  <c r="G585" i="13"/>
  <c r="H585" i="13"/>
  <c r="B588" i="14"/>
  <c r="H588" i="14"/>
  <c r="K588" i="14"/>
  <c r="B586" i="13"/>
  <c r="I588" i="14"/>
  <c r="L588" i="14"/>
  <c r="C586" i="13"/>
  <c r="D586" i="13"/>
  <c r="E586" i="13"/>
  <c r="O588" i="14"/>
  <c r="F586" i="13"/>
  <c r="G586" i="13"/>
  <c r="H586" i="13"/>
  <c r="B589" i="14"/>
  <c r="H589" i="14"/>
  <c r="K589" i="14"/>
  <c r="B587" i="13"/>
  <c r="I589" i="14"/>
  <c r="L589" i="14"/>
  <c r="C587" i="13"/>
  <c r="D587" i="13"/>
  <c r="E587" i="13"/>
  <c r="O589" i="14"/>
  <c r="F587" i="13"/>
  <c r="G587" i="13"/>
  <c r="H587" i="13"/>
  <c r="B590" i="14"/>
  <c r="H590" i="14"/>
  <c r="K590" i="14"/>
  <c r="B588" i="13"/>
  <c r="I590" i="14"/>
  <c r="L590" i="14"/>
  <c r="C588" i="13"/>
  <c r="D588" i="13"/>
  <c r="E588" i="13"/>
  <c r="O590" i="14"/>
  <c r="F588" i="13"/>
  <c r="G588" i="13"/>
  <c r="H588" i="13"/>
  <c r="B591" i="14"/>
  <c r="H591" i="14"/>
  <c r="K591" i="14"/>
  <c r="B589" i="13"/>
  <c r="I591" i="14"/>
  <c r="L591" i="14"/>
  <c r="C589" i="13"/>
  <c r="D589" i="13"/>
  <c r="E589" i="13"/>
  <c r="O591" i="14"/>
  <c r="F589" i="13"/>
  <c r="G589" i="13"/>
  <c r="H589" i="13"/>
  <c r="B592" i="14"/>
  <c r="H592" i="14"/>
  <c r="K592" i="14"/>
  <c r="B590" i="13"/>
  <c r="I592" i="14"/>
  <c r="L592" i="14"/>
  <c r="C590" i="13"/>
  <c r="D590" i="13"/>
  <c r="E590" i="13"/>
  <c r="O592" i="14"/>
  <c r="F590" i="13"/>
  <c r="G590" i="13"/>
  <c r="H590" i="13"/>
  <c r="B593" i="14"/>
  <c r="H593" i="14"/>
  <c r="K593" i="14"/>
  <c r="B591" i="13"/>
  <c r="I593" i="14"/>
  <c r="L593" i="14"/>
  <c r="C591" i="13"/>
  <c r="D591" i="13"/>
  <c r="E591" i="13"/>
  <c r="O593" i="14"/>
  <c r="F591" i="13"/>
  <c r="G591" i="13"/>
  <c r="H591" i="13"/>
  <c r="B594" i="14"/>
  <c r="H594" i="14"/>
  <c r="K594" i="14"/>
  <c r="B592" i="13"/>
  <c r="I594" i="14"/>
  <c r="L594" i="14"/>
  <c r="C592" i="13"/>
  <c r="D592" i="13"/>
  <c r="E592" i="13"/>
  <c r="O594" i="14"/>
  <c r="F592" i="13"/>
  <c r="G592" i="13"/>
  <c r="H592" i="13"/>
  <c r="B595" i="14"/>
  <c r="H595" i="14"/>
  <c r="K595" i="14"/>
  <c r="B593" i="13"/>
  <c r="I595" i="14"/>
  <c r="L595" i="14"/>
  <c r="C593" i="13"/>
  <c r="D593" i="13"/>
  <c r="E593" i="13"/>
  <c r="O595" i="14"/>
  <c r="F593" i="13"/>
  <c r="G593" i="13"/>
  <c r="H593" i="13"/>
  <c r="B596" i="14"/>
  <c r="H596" i="14"/>
  <c r="K596" i="14"/>
  <c r="B594" i="13"/>
  <c r="I596" i="14"/>
  <c r="L596" i="14"/>
  <c r="C594" i="13"/>
  <c r="D594" i="13"/>
  <c r="E594" i="13"/>
  <c r="O596" i="14"/>
  <c r="F594" i="13"/>
  <c r="G594" i="13"/>
  <c r="H594" i="13"/>
  <c r="B597" i="14"/>
  <c r="H597" i="14"/>
  <c r="K597" i="14"/>
  <c r="B595" i="13"/>
  <c r="I597" i="14"/>
  <c r="L597" i="14"/>
  <c r="C595" i="13"/>
  <c r="D595" i="13"/>
  <c r="E595" i="13"/>
  <c r="O597" i="14"/>
  <c r="F595" i="13"/>
  <c r="G595" i="13"/>
  <c r="H595" i="13"/>
  <c r="B598" i="14"/>
  <c r="H598" i="14"/>
  <c r="K598" i="14"/>
  <c r="B596" i="13"/>
  <c r="I598" i="14"/>
  <c r="L598" i="14"/>
  <c r="C596" i="13"/>
  <c r="D596" i="13"/>
  <c r="E596" i="13"/>
  <c r="O598" i="14"/>
  <c r="F596" i="13"/>
  <c r="G596" i="13"/>
  <c r="H596" i="13"/>
  <c r="B599" i="14"/>
  <c r="H599" i="14"/>
  <c r="K599" i="14"/>
  <c r="B597" i="13"/>
  <c r="I599" i="14"/>
  <c r="L599" i="14"/>
  <c r="C597" i="13"/>
  <c r="D597" i="13"/>
  <c r="E597" i="13"/>
  <c r="O599" i="14"/>
  <c r="F597" i="13"/>
  <c r="G597" i="13"/>
  <c r="H597" i="13"/>
  <c r="B600" i="14"/>
  <c r="H600" i="14"/>
  <c r="K600" i="14"/>
  <c r="B598" i="13"/>
  <c r="I600" i="14"/>
  <c r="L600" i="14"/>
  <c r="C598" i="13"/>
  <c r="D598" i="13"/>
  <c r="E598" i="13"/>
  <c r="O600" i="14"/>
  <c r="F598" i="13"/>
  <c r="G598" i="13"/>
  <c r="H598" i="13"/>
  <c r="B601" i="14"/>
  <c r="H601" i="14"/>
  <c r="K601" i="14"/>
  <c r="B599" i="13"/>
  <c r="I601" i="14"/>
  <c r="L601" i="14"/>
  <c r="C599" i="13"/>
  <c r="D599" i="13"/>
  <c r="E599" i="13"/>
  <c r="O601" i="14"/>
  <c r="F599" i="13"/>
  <c r="G599" i="13"/>
  <c r="H599" i="13"/>
  <c r="B602" i="14"/>
  <c r="H602" i="14"/>
  <c r="K602" i="14"/>
  <c r="B600" i="13"/>
  <c r="I602" i="14"/>
  <c r="L602" i="14"/>
  <c r="C600" i="13"/>
  <c r="D600" i="13"/>
  <c r="E600" i="13"/>
  <c r="O602" i="14"/>
  <c r="F600" i="13"/>
  <c r="G600" i="13"/>
  <c r="H600" i="13"/>
  <c r="B603" i="14"/>
  <c r="H603" i="14"/>
  <c r="K603" i="14"/>
  <c r="B601" i="13"/>
  <c r="I603" i="14"/>
  <c r="L603" i="14"/>
  <c r="C601" i="13"/>
  <c r="D601" i="13"/>
  <c r="E601" i="13"/>
  <c r="O603" i="14"/>
  <c r="F601" i="13"/>
  <c r="G601" i="13"/>
  <c r="H601" i="13"/>
  <c r="B604" i="14"/>
  <c r="H604" i="14"/>
  <c r="K604" i="14"/>
  <c r="B602" i="13"/>
  <c r="I604" i="14"/>
  <c r="L604" i="14"/>
  <c r="C602" i="13"/>
  <c r="D602" i="13"/>
  <c r="E602" i="13"/>
  <c r="O604" i="14"/>
  <c r="F602" i="13"/>
  <c r="G602" i="13"/>
  <c r="H602" i="13"/>
  <c r="B605" i="14"/>
  <c r="H605" i="14"/>
  <c r="K605" i="14"/>
  <c r="B603" i="13"/>
  <c r="I605" i="14"/>
  <c r="L605" i="14"/>
  <c r="C603" i="13"/>
  <c r="D603" i="13"/>
  <c r="E603" i="13"/>
  <c r="O605" i="14"/>
  <c r="F603" i="13"/>
  <c r="G603" i="13"/>
  <c r="H603" i="13"/>
  <c r="B606" i="14"/>
  <c r="H606" i="14"/>
  <c r="K606" i="14"/>
  <c r="B604" i="13"/>
  <c r="I606" i="14"/>
  <c r="L606" i="14"/>
  <c r="C604" i="13"/>
  <c r="D604" i="13"/>
  <c r="E604" i="13"/>
  <c r="O606" i="14"/>
  <c r="F604" i="13"/>
  <c r="G604" i="13"/>
  <c r="H604" i="13"/>
  <c r="B607" i="14"/>
  <c r="H607" i="14"/>
  <c r="K607" i="14"/>
  <c r="B605" i="13"/>
  <c r="I607" i="14"/>
  <c r="L607" i="14"/>
  <c r="C605" i="13"/>
  <c r="D605" i="13"/>
  <c r="E605" i="13"/>
  <c r="O607" i="14"/>
  <c r="F605" i="13"/>
  <c r="G605" i="13"/>
  <c r="H605" i="13"/>
  <c r="B608" i="14"/>
  <c r="H608" i="14"/>
  <c r="K608" i="14"/>
  <c r="B606" i="13"/>
  <c r="I608" i="14"/>
  <c r="L608" i="14"/>
  <c r="C606" i="13"/>
  <c r="D606" i="13"/>
  <c r="E606" i="13"/>
  <c r="O608" i="14"/>
  <c r="F606" i="13"/>
  <c r="G606" i="13"/>
  <c r="H606" i="13"/>
  <c r="B609" i="14"/>
  <c r="H609" i="14"/>
  <c r="K609" i="14"/>
  <c r="B607" i="13"/>
  <c r="I609" i="14"/>
  <c r="L609" i="14"/>
  <c r="C607" i="13"/>
  <c r="D607" i="13"/>
  <c r="E607" i="13"/>
  <c r="O609" i="14"/>
  <c r="F607" i="13"/>
  <c r="G607" i="13"/>
  <c r="H607" i="13"/>
  <c r="B610" i="14"/>
  <c r="H610" i="14"/>
  <c r="K610" i="14"/>
  <c r="B608" i="13"/>
  <c r="I610" i="14"/>
  <c r="L610" i="14"/>
  <c r="C608" i="13"/>
  <c r="D608" i="13"/>
  <c r="E608" i="13"/>
  <c r="O610" i="14"/>
  <c r="F608" i="13"/>
  <c r="G608" i="13"/>
  <c r="H608" i="13"/>
  <c r="B611" i="14"/>
  <c r="H611" i="14"/>
  <c r="K611" i="14"/>
  <c r="B609" i="13"/>
  <c r="I611" i="14"/>
  <c r="L611" i="14"/>
  <c r="C609" i="13"/>
  <c r="D609" i="13"/>
  <c r="E609" i="13"/>
  <c r="O611" i="14"/>
  <c r="F609" i="13"/>
  <c r="G609" i="13"/>
  <c r="H609" i="13"/>
  <c r="B612" i="14"/>
  <c r="H612" i="14"/>
  <c r="K612" i="14"/>
  <c r="B610" i="13"/>
  <c r="I612" i="14"/>
  <c r="L612" i="14"/>
  <c r="C610" i="13"/>
  <c r="D610" i="13"/>
  <c r="E610" i="13"/>
  <c r="O612" i="14"/>
  <c r="F610" i="13"/>
  <c r="G610" i="13"/>
  <c r="H610" i="13"/>
  <c r="B613" i="14"/>
  <c r="H613" i="14"/>
  <c r="K613" i="14"/>
  <c r="B611" i="13"/>
  <c r="I613" i="14"/>
  <c r="L613" i="14"/>
  <c r="C611" i="13"/>
  <c r="D611" i="13"/>
  <c r="E611" i="13"/>
  <c r="O613" i="14"/>
  <c r="F611" i="13"/>
  <c r="G611" i="13"/>
  <c r="H611" i="13"/>
  <c r="B614" i="14"/>
  <c r="H614" i="14"/>
  <c r="K614" i="14"/>
  <c r="B612" i="13"/>
  <c r="I614" i="14"/>
  <c r="L614" i="14"/>
  <c r="C612" i="13"/>
  <c r="D612" i="13"/>
  <c r="E612" i="13"/>
  <c r="O614" i="14"/>
  <c r="F612" i="13"/>
  <c r="G612" i="13"/>
  <c r="H612" i="13"/>
  <c r="B615" i="14"/>
  <c r="H615" i="14"/>
  <c r="K615" i="14"/>
  <c r="B613" i="13"/>
  <c r="I615" i="14"/>
  <c r="L615" i="14"/>
  <c r="C613" i="13"/>
  <c r="D613" i="13"/>
  <c r="E613" i="13"/>
  <c r="O615" i="14"/>
  <c r="F613" i="13"/>
  <c r="G613" i="13"/>
  <c r="H613" i="13"/>
  <c r="B616" i="14"/>
  <c r="H616" i="14"/>
  <c r="K616" i="14"/>
  <c r="B614" i="13"/>
  <c r="I616" i="14"/>
  <c r="L616" i="14"/>
  <c r="C614" i="13"/>
  <c r="D614" i="13"/>
  <c r="E614" i="13"/>
  <c r="O616" i="14"/>
  <c r="F614" i="13"/>
  <c r="G614" i="13"/>
  <c r="H614" i="13"/>
  <c r="B617" i="14"/>
  <c r="H617" i="14"/>
  <c r="K617" i="14"/>
  <c r="B615" i="13"/>
  <c r="I617" i="14"/>
  <c r="L617" i="14"/>
  <c r="C615" i="13"/>
  <c r="D615" i="13"/>
  <c r="E615" i="13"/>
  <c r="O617" i="14"/>
  <c r="F615" i="13"/>
  <c r="G615" i="13"/>
  <c r="H615" i="13"/>
  <c r="B618" i="14"/>
  <c r="H618" i="14"/>
  <c r="K618" i="14"/>
  <c r="B616" i="13"/>
  <c r="I618" i="14"/>
  <c r="L618" i="14"/>
  <c r="C616" i="13"/>
  <c r="D616" i="13"/>
  <c r="E616" i="13"/>
  <c r="O618" i="14"/>
  <c r="F616" i="13"/>
  <c r="G616" i="13"/>
  <c r="H616" i="13"/>
  <c r="B619" i="14"/>
  <c r="H619" i="14"/>
  <c r="K619" i="14"/>
  <c r="B617" i="13"/>
  <c r="I619" i="14"/>
  <c r="L619" i="14"/>
  <c r="C617" i="13"/>
  <c r="D617" i="13"/>
  <c r="E617" i="13"/>
  <c r="O619" i="14"/>
  <c r="F617" i="13"/>
  <c r="G617" i="13"/>
  <c r="H617" i="13"/>
  <c r="B620" i="14"/>
  <c r="H620" i="14"/>
  <c r="K620" i="14"/>
  <c r="B618" i="13"/>
  <c r="I620" i="14"/>
  <c r="L620" i="14"/>
  <c r="C618" i="13"/>
  <c r="D618" i="13"/>
  <c r="E618" i="13"/>
  <c r="O620" i="14"/>
  <c r="F618" i="13"/>
  <c r="G618" i="13"/>
  <c r="H618" i="13"/>
  <c r="B621" i="14"/>
  <c r="H621" i="14"/>
  <c r="K621" i="14"/>
  <c r="B619" i="13"/>
  <c r="I621" i="14"/>
  <c r="L621" i="14"/>
  <c r="C619" i="13"/>
  <c r="D619" i="13"/>
  <c r="E619" i="13"/>
  <c r="O621" i="14"/>
  <c r="F619" i="13"/>
  <c r="G619" i="13"/>
  <c r="H619" i="13"/>
  <c r="B622" i="14"/>
  <c r="H622" i="14"/>
  <c r="K622" i="14"/>
  <c r="B620" i="13"/>
  <c r="I622" i="14"/>
  <c r="L622" i="14"/>
  <c r="C620" i="13"/>
  <c r="D620" i="13"/>
  <c r="E620" i="13"/>
  <c r="O622" i="14"/>
  <c r="F620" i="13"/>
  <c r="G620" i="13"/>
  <c r="H620" i="13"/>
  <c r="B623" i="14"/>
  <c r="H623" i="14"/>
  <c r="K623" i="14"/>
  <c r="B621" i="13"/>
  <c r="I623" i="14"/>
  <c r="L623" i="14"/>
  <c r="C621" i="13"/>
  <c r="D621" i="13"/>
  <c r="E621" i="13"/>
  <c r="O623" i="14"/>
  <c r="F621" i="13"/>
  <c r="G621" i="13"/>
  <c r="H621" i="13"/>
  <c r="B624" i="14"/>
  <c r="H624" i="14"/>
  <c r="K624" i="14"/>
  <c r="B622" i="13"/>
  <c r="I624" i="14"/>
  <c r="L624" i="14"/>
  <c r="C622" i="13"/>
  <c r="D622" i="13"/>
  <c r="E622" i="13"/>
  <c r="O624" i="14"/>
  <c r="F622" i="13"/>
  <c r="G622" i="13"/>
  <c r="H622" i="13"/>
  <c r="B625" i="14"/>
  <c r="H625" i="14"/>
  <c r="K625" i="14"/>
  <c r="B623" i="13"/>
  <c r="I625" i="14"/>
  <c r="L625" i="14"/>
  <c r="C623" i="13"/>
  <c r="D623" i="13"/>
  <c r="E623" i="13"/>
  <c r="O625" i="14"/>
  <c r="F623" i="13"/>
  <c r="G623" i="13"/>
  <c r="H623" i="13"/>
  <c r="B626" i="14"/>
  <c r="H626" i="14"/>
  <c r="K626" i="14"/>
  <c r="B624" i="13"/>
  <c r="I626" i="14"/>
  <c r="L626" i="14"/>
  <c r="C624" i="13"/>
  <c r="D624" i="13"/>
  <c r="E624" i="13"/>
  <c r="O626" i="14"/>
  <c r="F624" i="13"/>
  <c r="G624" i="13"/>
  <c r="H624" i="13"/>
  <c r="B627" i="14"/>
  <c r="H627" i="14"/>
  <c r="K627" i="14"/>
  <c r="B625" i="13"/>
  <c r="I627" i="14"/>
  <c r="L627" i="14"/>
  <c r="C625" i="13"/>
  <c r="D625" i="13"/>
  <c r="E625" i="13"/>
  <c r="O627" i="14"/>
  <c r="F625" i="13"/>
  <c r="G625" i="13"/>
  <c r="H625" i="13"/>
  <c r="B628" i="14"/>
  <c r="H628" i="14"/>
  <c r="K628" i="14"/>
  <c r="B626" i="13"/>
  <c r="I628" i="14"/>
  <c r="L628" i="14"/>
  <c r="C626" i="13"/>
  <c r="D626" i="13"/>
  <c r="E626" i="13"/>
  <c r="O628" i="14"/>
  <c r="F626" i="13"/>
  <c r="G626" i="13"/>
  <c r="H626" i="13"/>
  <c r="B629" i="14"/>
  <c r="H629" i="14"/>
  <c r="K629" i="14"/>
  <c r="B627" i="13"/>
  <c r="I629" i="14"/>
  <c r="L629" i="14"/>
  <c r="C627" i="13"/>
  <c r="D627" i="13"/>
  <c r="E627" i="13"/>
  <c r="O629" i="14"/>
  <c r="F627" i="13"/>
  <c r="G627" i="13"/>
  <c r="H627" i="13"/>
  <c r="B630" i="14"/>
  <c r="H630" i="14"/>
  <c r="K630" i="14"/>
  <c r="B628" i="13"/>
  <c r="I630" i="14"/>
  <c r="L630" i="14"/>
  <c r="C628" i="13"/>
  <c r="D628" i="13"/>
  <c r="E628" i="13"/>
  <c r="O630" i="14"/>
  <c r="F628" i="13"/>
  <c r="G628" i="13"/>
  <c r="H628" i="13"/>
  <c r="B631" i="14"/>
  <c r="H631" i="14"/>
  <c r="K631" i="14"/>
  <c r="B629" i="13"/>
  <c r="I631" i="14"/>
  <c r="L631" i="14"/>
  <c r="C629" i="13"/>
  <c r="D629" i="13"/>
  <c r="E629" i="13"/>
  <c r="O631" i="14"/>
  <c r="F629" i="13"/>
  <c r="G629" i="13"/>
  <c r="H629" i="13"/>
  <c r="B632" i="14"/>
  <c r="H632" i="14"/>
  <c r="K632" i="14"/>
  <c r="B630" i="13"/>
  <c r="I632" i="14"/>
  <c r="L632" i="14"/>
  <c r="C630" i="13"/>
  <c r="D630" i="13"/>
  <c r="E630" i="13"/>
  <c r="O632" i="14"/>
  <c r="F630" i="13"/>
  <c r="G630" i="13"/>
  <c r="H630" i="13"/>
  <c r="B633" i="14"/>
  <c r="H633" i="14"/>
  <c r="K633" i="14"/>
  <c r="B631" i="13"/>
  <c r="I633" i="14"/>
  <c r="L633" i="14"/>
  <c r="C631" i="13"/>
  <c r="D631" i="13"/>
  <c r="E631" i="13"/>
  <c r="O633" i="14"/>
  <c r="F631" i="13"/>
  <c r="G631" i="13"/>
  <c r="H631" i="13"/>
  <c r="B634" i="14"/>
  <c r="H634" i="14"/>
  <c r="K634" i="14"/>
  <c r="B632" i="13"/>
  <c r="I634" i="14"/>
  <c r="L634" i="14"/>
  <c r="C632" i="13"/>
  <c r="D632" i="13"/>
  <c r="E632" i="13"/>
  <c r="O634" i="14"/>
  <c r="F632" i="13"/>
  <c r="G632" i="13"/>
  <c r="H632" i="13"/>
  <c r="B635" i="14"/>
  <c r="H635" i="14"/>
  <c r="K635" i="14"/>
  <c r="B633" i="13"/>
  <c r="I635" i="14"/>
  <c r="L635" i="14"/>
  <c r="C633" i="13"/>
  <c r="D633" i="13"/>
  <c r="E633" i="13"/>
  <c r="O635" i="14"/>
  <c r="F633" i="13"/>
  <c r="G633" i="13"/>
  <c r="H633" i="13"/>
  <c r="B636" i="14"/>
  <c r="H636" i="14"/>
  <c r="K636" i="14"/>
  <c r="B634" i="13"/>
  <c r="I636" i="14"/>
  <c r="L636" i="14"/>
  <c r="C634" i="13"/>
  <c r="D634" i="13"/>
  <c r="E634" i="13"/>
  <c r="O636" i="14"/>
  <c r="F634" i="13"/>
  <c r="G634" i="13"/>
  <c r="H634" i="13"/>
  <c r="B637" i="14"/>
  <c r="H637" i="14"/>
  <c r="K637" i="14"/>
  <c r="B635" i="13"/>
  <c r="I637" i="14"/>
  <c r="L637" i="14"/>
  <c r="C635" i="13"/>
  <c r="D635" i="13"/>
  <c r="E635" i="13"/>
  <c r="O637" i="14"/>
  <c r="F635" i="13"/>
  <c r="G635" i="13"/>
  <c r="H635" i="13"/>
  <c r="B638" i="14"/>
  <c r="H638" i="14"/>
  <c r="K638" i="14"/>
  <c r="B636" i="13"/>
  <c r="I638" i="14"/>
  <c r="L638" i="14"/>
  <c r="C636" i="13"/>
  <c r="D636" i="13"/>
  <c r="E636" i="13"/>
  <c r="O638" i="14"/>
  <c r="F636" i="13"/>
  <c r="G636" i="13"/>
  <c r="H636" i="13"/>
  <c r="B639" i="14"/>
  <c r="H639" i="14"/>
  <c r="K639" i="14"/>
  <c r="B637" i="13"/>
  <c r="I639" i="14"/>
  <c r="L639" i="14"/>
  <c r="C637" i="13"/>
  <c r="D637" i="13"/>
  <c r="E637" i="13"/>
  <c r="O639" i="14"/>
  <c r="F637" i="13"/>
  <c r="G637" i="13"/>
  <c r="H637" i="13"/>
  <c r="B640" i="14"/>
  <c r="H640" i="14"/>
  <c r="K640" i="14"/>
  <c r="B638" i="13"/>
  <c r="I640" i="14"/>
  <c r="L640" i="14"/>
  <c r="C638" i="13"/>
  <c r="D638" i="13"/>
  <c r="E638" i="13"/>
  <c r="O640" i="14"/>
  <c r="F638" i="13"/>
  <c r="G638" i="13"/>
  <c r="H638" i="13"/>
  <c r="B641" i="14"/>
  <c r="H641" i="14"/>
  <c r="K641" i="14"/>
  <c r="B639" i="13"/>
  <c r="I641" i="14"/>
  <c r="L641" i="14"/>
  <c r="C639" i="13"/>
  <c r="D639" i="13"/>
  <c r="E639" i="13"/>
  <c r="O641" i="14"/>
  <c r="F639" i="13"/>
  <c r="G639" i="13"/>
  <c r="H639" i="13"/>
  <c r="B642" i="14"/>
  <c r="H642" i="14"/>
  <c r="K642" i="14"/>
  <c r="B640" i="13"/>
  <c r="I642" i="14"/>
  <c r="L642" i="14"/>
  <c r="C640" i="13"/>
  <c r="D640" i="13"/>
  <c r="E640" i="13"/>
  <c r="O642" i="14"/>
  <c r="F640" i="13"/>
  <c r="G640" i="13"/>
  <c r="H640" i="13"/>
  <c r="B643" i="14"/>
  <c r="H643" i="14"/>
  <c r="K643" i="14"/>
  <c r="B641" i="13"/>
  <c r="I643" i="14"/>
  <c r="L643" i="14"/>
  <c r="C641" i="13"/>
  <c r="D641" i="13"/>
  <c r="E641" i="13"/>
  <c r="O643" i="14"/>
  <c r="F641" i="13"/>
  <c r="G641" i="13"/>
  <c r="H641" i="13"/>
  <c r="B644" i="14"/>
  <c r="H644" i="14"/>
  <c r="K644" i="14"/>
  <c r="B642" i="13"/>
  <c r="I644" i="14"/>
  <c r="L644" i="14"/>
  <c r="C642" i="13"/>
  <c r="D642" i="13"/>
  <c r="E642" i="13"/>
  <c r="O644" i="14"/>
  <c r="F642" i="13"/>
  <c r="G642" i="13"/>
  <c r="H642" i="13"/>
  <c r="B645" i="14"/>
  <c r="H645" i="14"/>
  <c r="K645" i="14"/>
  <c r="B643" i="13"/>
  <c r="I645" i="14"/>
  <c r="L645" i="14"/>
  <c r="C643" i="13"/>
  <c r="D643" i="13"/>
  <c r="E643" i="13"/>
  <c r="O645" i="14"/>
  <c r="F643" i="13"/>
  <c r="G643" i="13"/>
  <c r="H643" i="13"/>
  <c r="B646" i="14"/>
  <c r="H646" i="14"/>
  <c r="K646" i="14"/>
  <c r="B644" i="13"/>
  <c r="I646" i="14"/>
  <c r="L646" i="14"/>
  <c r="C644" i="13"/>
  <c r="D644" i="13"/>
  <c r="E644" i="13"/>
  <c r="O646" i="14"/>
  <c r="F644" i="13"/>
  <c r="G644" i="13"/>
  <c r="H644" i="13"/>
  <c r="B647" i="14"/>
  <c r="H647" i="14"/>
  <c r="K647" i="14"/>
  <c r="B645" i="13"/>
  <c r="I647" i="14"/>
  <c r="L647" i="14"/>
  <c r="C645" i="13"/>
  <c r="D645" i="13"/>
  <c r="E645" i="13"/>
  <c r="O647" i="14"/>
  <c r="F645" i="13"/>
  <c r="G645" i="13"/>
  <c r="H645" i="13"/>
  <c r="B648" i="14"/>
  <c r="H648" i="14"/>
  <c r="K648" i="14"/>
  <c r="B646" i="13"/>
  <c r="I648" i="14"/>
  <c r="L648" i="14"/>
  <c r="C646" i="13"/>
  <c r="D646" i="13"/>
  <c r="E646" i="13"/>
  <c r="O648" i="14"/>
  <c r="F646" i="13"/>
  <c r="G646" i="13"/>
  <c r="H646" i="13"/>
  <c r="B649" i="14"/>
  <c r="H649" i="14"/>
  <c r="K649" i="14"/>
  <c r="B647" i="13"/>
  <c r="I649" i="14"/>
  <c r="L649" i="14"/>
  <c r="C647" i="13"/>
  <c r="D647" i="13"/>
  <c r="E647" i="13"/>
  <c r="O649" i="14"/>
  <c r="F647" i="13"/>
  <c r="G647" i="13"/>
  <c r="H647" i="13"/>
  <c r="B650" i="14"/>
  <c r="H650" i="14"/>
  <c r="K650" i="14"/>
  <c r="B648" i="13"/>
  <c r="I650" i="14"/>
  <c r="L650" i="14"/>
  <c r="C648" i="13"/>
  <c r="D648" i="13"/>
  <c r="E648" i="13"/>
  <c r="O650" i="14"/>
  <c r="F648" i="13"/>
  <c r="G648" i="13"/>
  <c r="H648" i="13"/>
  <c r="B651" i="14"/>
  <c r="H651" i="14"/>
  <c r="K651" i="14"/>
  <c r="B649" i="13"/>
  <c r="I651" i="14"/>
  <c r="L651" i="14"/>
  <c r="C649" i="13"/>
  <c r="D649" i="13"/>
  <c r="E649" i="13"/>
  <c r="O651" i="14"/>
  <c r="F649" i="13"/>
  <c r="G649" i="13"/>
  <c r="H649" i="13"/>
  <c r="B652" i="14"/>
  <c r="H652" i="14"/>
  <c r="K652" i="14"/>
  <c r="B650" i="13"/>
  <c r="I652" i="14"/>
  <c r="L652" i="14"/>
  <c r="C650" i="13"/>
  <c r="D650" i="13"/>
  <c r="E650" i="13"/>
  <c r="O652" i="14"/>
  <c r="F650" i="13"/>
  <c r="G650" i="13"/>
  <c r="H650" i="13"/>
  <c r="B653" i="14"/>
  <c r="H653" i="14"/>
  <c r="K653" i="14"/>
  <c r="B651" i="13"/>
  <c r="I653" i="14"/>
  <c r="L653" i="14"/>
  <c r="C651" i="13"/>
  <c r="D651" i="13"/>
  <c r="E651" i="13"/>
  <c r="O653" i="14"/>
  <c r="F651" i="13"/>
  <c r="G651" i="13"/>
  <c r="H651" i="13"/>
  <c r="B654" i="14"/>
  <c r="H654" i="14"/>
  <c r="K654" i="14"/>
  <c r="B652" i="13"/>
  <c r="I654" i="14"/>
  <c r="L654" i="14"/>
  <c r="C652" i="13"/>
  <c r="D652" i="13"/>
  <c r="E652" i="13"/>
  <c r="O654" i="14"/>
  <c r="F652" i="13"/>
  <c r="G652" i="13"/>
  <c r="H652" i="13"/>
  <c r="B655" i="14"/>
  <c r="H655" i="14"/>
  <c r="K655" i="14"/>
  <c r="B653" i="13"/>
  <c r="I655" i="14"/>
  <c r="L655" i="14"/>
  <c r="C653" i="13"/>
  <c r="D653" i="13"/>
  <c r="E653" i="13"/>
  <c r="O655" i="14"/>
  <c r="F653" i="13"/>
  <c r="G653" i="13"/>
  <c r="H653" i="13"/>
  <c r="B656" i="14"/>
  <c r="H656" i="14"/>
  <c r="K656" i="14"/>
  <c r="B654" i="13"/>
  <c r="I656" i="14"/>
  <c r="L656" i="14"/>
  <c r="C654" i="13"/>
  <c r="D654" i="13"/>
  <c r="E654" i="13"/>
  <c r="O656" i="14"/>
  <c r="F654" i="13"/>
  <c r="G654" i="13"/>
  <c r="H654" i="13"/>
  <c r="B657" i="14"/>
  <c r="H657" i="14"/>
  <c r="K657" i="14"/>
  <c r="B655" i="13"/>
  <c r="I657" i="14"/>
  <c r="L657" i="14"/>
  <c r="C655" i="13"/>
  <c r="D655" i="13"/>
  <c r="E655" i="13"/>
  <c r="O657" i="14"/>
  <c r="F655" i="13"/>
  <c r="G655" i="13"/>
  <c r="H655" i="13"/>
  <c r="B658" i="14"/>
  <c r="H658" i="14"/>
  <c r="K658" i="14"/>
  <c r="B656" i="13"/>
  <c r="I658" i="14"/>
  <c r="L658" i="14"/>
  <c r="C656" i="13"/>
  <c r="D656" i="13"/>
  <c r="E656" i="13"/>
  <c r="O658" i="14"/>
  <c r="F656" i="13"/>
  <c r="G656" i="13"/>
  <c r="H656" i="13"/>
  <c r="B659" i="14"/>
  <c r="H659" i="14"/>
  <c r="K659" i="14"/>
  <c r="B657" i="13"/>
  <c r="I659" i="14"/>
  <c r="L659" i="14"/>
  <c r="C657" i="13"/>
  <c r="D657" i="13"/>
  <c r="E657" i="13"/>
  <c r="O659" i="14"/>
  <c r="F657" i="13"/>
  <c r="G657" i="13"/>
  <c r="H657" i="13"/>
  <c r="B660" i="14"/>
  <c r="H660" i="14"/>
  <c r="K660" i="14"/>
  <c r="B658" i="13"/>
  <c r="I660" i="14"/>
  <c r="L660" i="14"/>
  <c r="C658" i="13"/>
  <c r="D658" i="13"/>
  <c r="E658" i="13"/>
  <c r="O660" i="14"/>
  <c r="F658" i="13"/>
  <c r="G658" i="13"/>
  <c r="H658" i="13"/>
  <c r="B661" i="14"/>
  <c r="H661" i="14"/>
  <c r="K661" i="14"/>
  <c r="B659" i="13"/>
  <c r="I661" i="14"/>
  <c r="L661" i="14"/>
  <c r="C659" i="13"/>
  <c r="D659" i="13"/>
  <c r="E659" i="13"/>
  <c r="O661" i="14"/>
  <c r="F659" i="13"/>
  <c r="G659" i="13"/>
  <c r="H659" i="13"/>
  <c r="B662" i="14"/>
  <c r="H662" i="14"/>
  <c r="K662" i="14"/>
  <c r="B660" i="13"/>
  <c r="I662" i="14"/>
  <c r="L662" i="14"/>
  <c r="C660" i="13"/>
  <c r="D660" i="13"/>
  <c r="E660" i="13"/>
  <c r="O662" i="14"/>
  <c r="F660" i="13"/>
  <c r="G660" i="13"/>
  <c r="H660" i="13"/>
  <c r="B663" i="14"/>
  <c r="H663" i="14"/>
  <c r="K663" i="14"/>
  <c r="B661" i="13"/>
  <c r="I663" i="14"/>
  <c r="L663" i="14"/>
  <c r="C661" i="13"/>
  <c r="D661" i="13"/>
  <c r="E661" i="13"/>
  <c r="O663" i="14"/>
  <c r="F661" i="13"/>
  <c r="G661" i="13"/>
  <c r="H661" i="13"/>
  <c r="B664" i="14"/>
  <c r="H664" i="14"/>
  <c r="K664" i="14"/>
  <c r="B662" i="13"/>
  <c r="I664" i="14"/>
  <c r="L664" i="14"/>
  <c r="C662" i="13"/>
  <c r="D662" i="13"/>
  <c r="E662" i="13"/>
  <c r="O664" i="14"/>
  <c r="F662" i="13"/>
  <c r="G662" i="13"/>
  <c r="H662" i="13"/>
  <c r="B665" i="14"/>
  <c r="H665" i="14"/>
  <c r="K665" i="14"/>
  <c r="B663" i="13"/>
  <c r="I665" i="14"/>
  <c r="L665" i="14"/>
  <c r="C663" i="13"/>
  <c r="D663" i="13"/>
  <c r="E663" i="13"/>
  <c r="O665" i="14"/>
  <c r="F663" i="13"/>
  <c r="G663" i="13"/>
  <c r="H663" i="13"/>
  <c r="B666" i="14"/>
  <c r="H666" i="14"/>
  <c r="K666" i="14"/>
  <c r="B664" i="13"/>
  <c r="I666" i="14"/>
  <c r="L666" i="14"/>
  <c r="C664" i="13"/>
  <c r="D664" i="13"/>
  <c r="E664" i="13"/>
  <c r="O666" i="14"/>
  <c r="F664" i="13"/>
  <c r="G664" i="13"/>
  <c r="H664" i="13"/>
  <c r="B667" i="14"/>
  <c r="H667" i="14"/>
  <c r="K667" i="14"/>
  <c r="B665" i="13"/>
  <c r="I667" i="14"/>
  <c r="L667" i="14"/>
  <c r="C665" i="13"/>
  <c r="D665" i="13"/>
  <c r="E665" i="13"/>
  <c r="O667" i="14"/>
  <c r="F665" i="13"/>
  <c r="G665" i="13"/>
  <c r="H665" i="13"/>
  <c r="B668" i="14"/>
  <c r="H668" i="14"/>
  <c r="K668" i="14"/>
  <c r="B666" i="13"/>
  <c r="I668" i="14"/>
  <c r="L668" i="14"/>
  <c r="C666" i="13"/>
  <c r="D666" i="13"/>
  <c r="E666" i="13"/>
  <c r="O668" i="14"/>
  <c r="F666" i="13"/>
  <c r="G666" i="13"/>
  <c r="H666" i="13"/>
  <c r="B669" i="14"/>
  <c r="H669" i="14"/>
  <c r="K669" i="14"/>
  <c r="B667" i="13"/>
  <c r="I669" i="14"/>
  <c r="L669" i="14"/>
  <c r="C667" i="13"/>
  <c r="D667" i="13"/>
  <c r="E667" i="13"/>
  <c r="O669" i="14"/>
  <c r="F667" i="13"/>
  <c r="G667" i="13"/>
  <c r="H667" i="13"/>
  <c r="B670" i="14"/>
  <c r="H670" i="14"/>
  <c r="K670" i="14"/>
  <c r="B668" i="13"/>
  <c r="I670" i="14"/>
  <c r="L670" i="14"/>
  <c r="C668" i="13"/>
  <c r="D668" i="13"/>
  <c r="E668" i="13"/>
  <c r="O670" i="14"/>
  <c r="F668" i="13"/>
  <c r="G668" i="13"/>
  <c r="H668" i="13"/>
  <c r="B671" i="14"/>
  <c r="H671" i="14"/>
  <c r="K671" i="14"/>
  <c r="B669" i="13"/>
  <c r="I671" i="14"/>
  <c r="L671" i="14"/>
  <c r="C669" i="13"/>
  <c r="D669" i="13"/>
  <c r="E669" i="13"/>
  <c r="O671" i="14"/>
  <c r="F669" i="13"/>
  <c r="G669" i="13"/>
  <c r="H669" i="13"/>
  <c r="B672" i="14"/>
  <c r="H672" i="14"/>
  <c r="K672" i="14"/>
  <c r="B670" i="13"/>
  <c r="I672" i="14"/>
  <c r="L672" i="14"/>
  <c r="C670" i="13"/>
  <c r="D670" i="13"/>
  <c r="E670" i="13"/>
  <c r="O672" i="14"/>
  <c r="F670" i="13"/>
  <c r="G670" i="13"/>
  <c r="H670" i="13"/>
  <c r="B673" i="14"/>
  <c r="H673" i="14"/>
  <c r="K673" i="14"/>
  <c r="B671" i="13"/>
  <c r="I673" i="14"/>
  <c r="L673" i="14"/>
  <c r="C671" i="13"/>
  <c r="D671" i="13"/>
  <c r="E671" i="13"/>
  <c r="O673" i="14"/>
  <c r="F671" i="13"/>
  <c r="G671" i="13"/>
  <c r="H671" i="13"/>
  <c r="B674" i="14"/>
  <c r="H674" i="14"/>
  <c r="K674" i="14"/>
  <c r="B672" i="13"/>
  <c r="I674" i="14"/>
  <c r="L674" i="14"/>
  <c r="C672" i="13"/>
  <c r="D672" i="13"/>
  <c r="E672" i="13"/>
  <c r="O674" i="14"/>
  <c r="F672" i="13"/>
  <c r="G672" i="13"/>
  <c r="H672" i="13"/>
  <c r="B675" i="14"/>
  <c r="H675" i="14"/>
  <c r="K675" i="14"/>
  <c r="B673" i="13"/>
  <c r="I675" i="14"/>
  <c r="L675" i="14"/>
  <c r="C673" i="13"/>
  <c r="D673" i="13"/>
  <c r="E673" i="13"/>
  <c r="O675" i="14"/>
  <c r="F673" i="13"/>
  <c r="G673" i="13"/>
  <c r="H673" i="13"/>
  <c r="B676" i="14"/>
  <c r="H676" i="14"/>
  <c r="K676" i="14"/>
  <c r="B674" i="13"/>
  <c r="I676" i="14"/>
  <c r="L676" i="14"/>
  <c r="C674" i="13"/>
  <c r="D674" i="13"/>
  <c r="E674" i="13"/>
  <c r="O676" i="14"/>
  <c r="F674" i="13"/>
  <c r="G674" i="13"/>
  <c r="H674" i="13"/>
  <c r="B677" i="14"/>
  <c r="H677" i="14"/>
  <c r="K677" i="14"/>
  <c r="B675" i="13"/>
  <c r="I677" i="14"/>
  <c r="L677" i="14"/>
  <c r="C675" i="13"/>
  <c r="D675" i="13"/>
  <c r="E675" i="13"/>
  <c r="O677" i="14"/>
  <c r="F675" i="13"/>
  <c r="G675" i="13"/>
  <c r="H675" i="13"/>
  <c r="B678" i="14"/>
  <c r="H678" i="14"/>
  <c r="K678" i="14"/>
  <c r="B676" i="13"/>
  <c r="I678" i="14"/>
  <c r="L678" i="14"/>
  <c r="C676" i="13"/>
  <c r="D676" i="13"/>
  <c r="E676" i="13"/>
  <c r="O678" i="14"/>
  <c r="F676" i="13"/>
  <c r="G676" i="13"/>
  <c r="H676" i="13"/>
  <c r="B679" i="14"/>
  <c r="H679" i="14"/>
  <c r="K679" i="14"/>
  <c r="B677" i="13"/>
  <c r="I679" i="14"/>
  <c r="L679" i="14"/>
  <c r="C677" i="13"/>
  <c r="D677" i="13"/>
  <c r="E677" i="13"/>
  <c r="O679" i="14"/>
  <c r="F677" i="13"/>
  <c r="G677" i="13"/>
  <c r="H677" i="13"/>
  <c r="B680" i="14"/>
  <c r="H680" i="14"/>
  <c r="K680" i="14"/>
  <c r="B678" i="13"/>
  <c r="I680" i="14"/>
  <c r="L680" i="14"/>
  <c r="C678" i="13"/>
  <c r="D678" i="13"/>
  <c r="E678" i="13"/>
  <c r="O680" i="14"/>
  <c r="F678" i="13"/>
  <c r="G678" i="13"/>
  <c r="H678" i="13"/>
  <c r="B681" i="14"/>
  <c r="H681" i="14"/>
  <c r="K681" i="14"/>
  <c r="B679" i="13"/>
  <c r="I681" i="14"/>
  <c r="L681" i="14"/>
  <c r="C679" i="13"/>
  <c r="D679" i="13"/>
  <c r="E679" i="13"/>
  <c r="O681" i="14"/>
  <c r="F679" i="13"/>
  <c r="G679" i="13"/>
  <c r="H679" i="13"/>
  <c r="B682" i="14"/>
  <c r="H682" i="14"/>
  <c r="K682" i="14"/>
  <c r="B680" i="13"/>
  <c r="I682" i="14"/>
  <c r="L682" i="14"/>
  <c r="C680" i="13"/>
  <c r="D680" i="13"/>
  <c r="E680" i="13"/>
  <c r="O682" i="14"/>
  <c r="F680" i="13"/>
  <c r="G680" i="13"/>
  <c r="H680" i="13"/>
  <c r="B683" i="14"/>
  <c r="H683" i="14"/>
  <c r="K683" i="14"/>
  <c r="B681" i="13"/>
  <c r="I683" i="14"/>
  <c r="L683" i="14"/>
  <c r="C681" i="13"/>
  <c r="D681" i="13"/>
  <c r="E681" i="13"/>
  <c r="O683" i="14"/>
  <c r="F681" i="13"/>
  <c r="G681" i="13"/>
  <c r="H681" i="13"/>
  <c r="B684" i="14"/>
  <c r="H684" i="14"/>
  <c r="K684" i="14"/>
  <c r="B682" i="13"/>
  <c r="I684" i="14"/>
  <c r="L684" i="14"/>
  <c r="C682" i="13"/>
  <c r="D682" i="13"/>
  <c r="E682" i="13"/>
  <c r="O684" i="14"/>
  <c r="F682" i="13"/>
  <c r="G682" i="13"/>
  <c r="H682" i="13"/>
  <c r="B685" i="14"/>
  <c r="H685" i="14"/>
  <c r="K685" i="14"/>
  <c r="B683" i="13"/>
  <c r="I685" i="14"/>
  <c r="L685" i="14"/>
  <c r="C683" i="13"/>
  <c r="D683" i="13"/>
  <c r="E683" i="13"/>
  <c r="O685" i="14"/>
  <c r="F683" i="13"/>
  <c r="G683" i="13"/>
  <c r="H683" i="13"/>
  <c r="B686" i="14"/>
  <c r="H686" i="14"/>
  <c r="K686" i="14"/>
  <c r="B684" i="13"/>
  <c r="I686" i="14"/>
  <c r="L686" i="14"/>
  <c r="C684" i="13"/>
  <c r="D684" i="13"/>
  <c r="E684" i="13"/>
  <c r="O686" i="14"/>
  <c r="F684" i="13"/>
  <c r="G684" i="13"/>
  <c r="H684" i="13"/>
  <c r="B687" i="14"/>
  <c r="H687" i="14"/>
  <c r="K687" i="14"/>
  <c r="B685" i="13"/>
  <c r="I687" i="14"/>
  <c r="L687" i="14"/>
  <c r="C685" i="13"/>
  <c r="D685" i="13"/>
  <c r="E685" i="13"/>
  <c r="O687" i="14"/>
  <c r="F685" i="13"/>
  <c r="G685" i="13"/>
  <c r="H685" i="13"/>
  <c r="B688" i="14"/>
  <c r="H688" i="14"/>
  <c r="K688" i="14"/>
  <c r="B686" i="13"/>
  <c r="I688" i="14"/>
  <c r="L688" i="14"/>
  <c r="C686" i="13"/>
  <c r="D686" i="13"/>
  <c r="E686" i="13"/>
  <c r="O688" i="14"/>
  <c r="F686" i="13"/>
  <c r="G686" i="13"/>
  <c r="H686" i="13"/>
  <c r="B689" i="14"/>
  <c r="H689" i="14"/>
  <c r="K689" i="14"/>
  <c r="B687" i="13"/>
  <c r="I689" i="14"/>
  <c r="L689" i="14"/>
  <c r="C687" i="13"/>
  <c r="D687" i="13"/>
  <c r="E687" i="13"/>
  <c r="O689" i="14"/>
  <c r="F687" i="13"/>
  <c r="G687" i="13"/>
  <c r="H687" i="13"/>
  <c r="B690" i="14"/>
  <c r="H690" i="14"/>
  <c r="K690" i="14"/>
  <c r="B688" i="13"/>
  <c r="I690" i="14"/>
  <c r="L690" i="14"/>
  <c r="C688" i="13"/>
  <c r="D688" i="13"/>
  <c r="E688" i="13"/>
  <c r="O690" i="14"/>
  <c r="F688" i="13"/>
  <c r="G688" i="13"/>
  <c r="H688" i="13"/>
  <c r="B691" i="14"/>
  <c r="H691" i="14"/>
  <c r="K691" i="14"/>
  <c r="B689" i="13"/>
  <c r="I691" i="14"/>
  <c r="L691" i="14"/>
  <c r="C689" i="13"/>
  <c r="D689" i="13"/>
  <c r="E689" i="13"/>
  <c r="O691" i="14"/>
  <c r="F689" i="13"/>
  <c r="G689" i="13"/>
  <c r="H689" i="13"/>
  <c r="B692" i="14"/>
  <c r="H692" i="14"/>
  <c r="K692" i="14"/>
  <c r="B690" i="13"/>
  <c r="I692" i="14"/>
  <c r="L692" i="14"/>
  <c r="C690" i="13"/>
  <c r="D690" i="13"/>
  <c r="E690" i="13"/>
  <c r="O692" i="14"/>
  <c r="F690" i="13"/>
  <c r="G690" i="13"/>
  <c r="H690" i="13"/>
  <c r="B693" i="14"/>
  <c r="H693" i="14"/>
  <c r="K693" i="14"/>
  <c r="B691" i="13"/>
  <c r="I693" i="14"/>
  <c r="L693" i="14"/>
  <c r="C691" i="13"/>
  <c r="D691" i="13"/>
  <c r="E691" i="13"/>
  <c r="O693" i="14"/>
  <c r="F691" i="13"/>
  <c r="G691" i="13"/>
  <c r="H691" i="13"/>
  <c r="B694" i="14"/>
  <c r="H694" i="14"/>
  <c r="K694" i="14"/>
  <c r="B692" i="13"/>
  <c r="I694" i="14"/>
  <c r="L694" i="14"/>
  <c r="C692" i="13"/>
  <c r="D692" i="13"/>
  <c r="E692" i="13"/>
  <c r="O694" i="14"/>
  <c r="F692" i="13"/>
  <c r="G692" i="13"/>
  <c r="H692" i="13"/>
  <c r="B695" i="14"/>
  <c r="H695" i="14"/>
  <c r="K695" i="14"/>
  <c r="B693" i="13"/>
  <c r="I695" i="14"/>
  <c r="L695" i="14"/>
  <c r="C693" i="13"/>
  <c r="D693" i="13"/>
  <c r="E693" i="13"/>
  <c r="O695" i="14"/>
  <c r="F693" i="13"/>
  <c r="G693" i="13"/>
  <c r="H693" i="13"/>
  <c r="B696" i="14"/>
  <c r="H696" i="14"/>
  <c r="K696" i="14"/>
  <c r="B694" i="13"/>
  <c r="I696" i="14"/>
  <c r="L696" i="14"/>
  <c r="C694" i="13"/>
  <c r="D694" i="13"/>
  <c r="E694" i="13"/>
  <c r="O696" i="14"/>
  <c r="F694" i="13"/>
  <c r="G694" i="13"/>
  <c r="H694" i="13"/>
  <c r="B697" i="14"/>
  <c r="H697" i="14"/>
  <c r="K697" i="14"/>
  <c r="B695" i="13"/>
  <c r="I697" i="14"/>
  <c r="L697" i="14"/>
  <c r="C695" i="13"/>
  <c r="D695" i="13"/>
  <c r="E695" i="13"/>
  <c r="O697" i="14"/>
  <c r="F695" i="13"/>
  <c r="G695" i="13"/>
  <c r="H695" i="13"/>
  <c r="B698" i="14"/>
  <c r="H698" i="14"/>
  <c r="K698" i="14"/>
  <c r="B696" i="13"/>
  <c r="I698" i="14"/>
  <c r="L698" i="14"/>
  <c r="C696" i="13"/>
  <c r="D696" i="13"/>
  <c r="E696" i="13"/>
  <c r="O698" i="14"/>
  <c r="F696" i="13"/>
  <c r="G696" i="13"/>
  <c r="H696" i="13"/>
  <c r="B699" i="14"/>
  <c r="H699" i="14"/>
  <c r="K699" i="14"/>
  <c r="B697" i="13"/>
  <c r="I699" i="14"/>
  <c r="L699" i="14"/>
  <c r="C697" i="13"/>
  <c r="D697" i="13"/>
  <c r="E697" i="13"/>
  <c r="O699" i="14"/>
  <c r="F697" i="13"/>
  <c r="G697" i="13"/>
  <c r="H697" i="13"/>
  <c r="B700" i="14"/>
  <c r="H700" i="14"/>
  <c r="K700" i="14"/>
  <c r="B698" i="13"/>
  <c r="I700" i="14"/>
  <c r="L700" i="14"/>
  <c r="C698" i="13"/>
  <c r="D698" i="13"/>
  <c r="E698" i="13"/>
  <c r="O700" i="14"/>
  <c r="F698" i="13"/>
  <c r="G698" i="13"/>
  <c r="H698" i="13"/>
  <c r="B701" i="14"/>
  <c r="H701" i="14"/>
  <c r="K701" i="14"/>
  <c r="B699" i="13"/>
  <c r="I701" i="14"/>
  <c r="L701" i="14"/>
  <c r="C699" i="13"/>
  <c r="D699" i="13"/>
  <c r="E699" i="13"/>
  <c r="O701" i="14"/>
  <c r="F699" i="13"/>
  <c r="G699" i="13"/>
  <c r="H699" i="13"/>
  <c r="B702" i="14"/>
  <c r="H702" i="14"/>
  <c r="K702" i="14"/>
  <c r="B700" i="13"/>
  <c r="I702" i="14"/>
  <c r="L702" i="14"/>
  <c r="C700" i="13"/>
  <c r="D700" i="13"/>
  <c r="E700" i="13"/>
  <c r="O702" i="14"/>
  <c r="F700" i="13"/>
  <c r="G700" i="13"/>
  <c r="H700" i="13"/>
  <c r="B703" i="14"/>
  <c r="H703" i="14"/>
  <c r="K703" i="14"/>
  <c r="B701" i="13"/>
  <c r="I703" i="14"/>
  <c r="L703" i="14"/>
  <c r="C701" i="13"/>
  <c r="D701" i="13"/>
  <c r="E701" i="13"/>
  <c r="O703" i="14"/>
  <c r="F701" i="13"/>
  <c r="G701" i="13"/>
  <c r="H701" i="13"/>
  <c r="B704" i="14"/>
  <c r="H704" i="14"/>
  <c r="K704" i="14"/>
  <c r="B702" i="13"/>
  <c r="I704" i="14"/>
  <c r="L704" i="14"/>
  <c r="C702" i="13"/>
  <c r="D702" i="13"/>
  <c r="E702" i="13"/>
  <c r="O704" i="14"/>
  <c r="F702" i="13"/>
  <c r="G702" i="13"/>
  <c r="H702" i="13"/>
  <c r="B705" i="14"/>
  <c r="H705" i="14"/>
  <c r="K705" i="14"/>
  <c r="B703" i="13"/>
  <c r="I705" i="14"/>
  <c r="L705" i="14"/>
  <c r="C703" i="13"/>
  <c r="D703" i="13"/>
  <c r="E703" i="13"/>
  <c r="O705" i="14"/>
  <c r="F703" i="13"/>
  <c r="G703" i="13"/>
  <c r="H703" i="13"/>
  <c r="B706" i="14"/>
  <c r="H706" i="14"/>
  <c r="K706" i="14"/>
  <c r="B704" i="13"/>
  <c r="I706" i="14"/>
  <c r="L706" i="14"/>
  <c r="C704" i="13"/>
  <c r="D704" i="13"/>
  <c r="E704" i="13"/>
  <c r="O706" i="14"/>
  <c r="F704" i="13"/>
  <c r="G704" i="13"/>
  <c r="H704" i="13"/>
  <c r="B707" i="14"/>
  <c r="H707" i="14"/>
  <c r="K707" i="14"/>
  <c r="B705" i="13"/>
  <c r="I707" i="14"/>
  <c r="L707" i="14"/>
  <c r="C705" i="13"/>
  <c r="D705" i="13"/>
  <c r="E705" i="13"/>
  <c r="O707" i="14"/>
  <c r="F705" i="13"/>
  <c r="G705" i="13"/>
  <c r="H705" i="13"/>
  <c r="B708" i="14"/>
  <c r="H708" i="14"/>
  <c r="K708" i="14"/>
  <c r="B706" i="13"/>
  <c r="I708" i="14"/>
  <c r="L708" i="14"/>
  <c r="C706" i="13"/>
  <c r="D706" i="13"/>
  <c r="E706" i="13"/>
  <c r="O708" i="14"/>
  <c r="F706" i="13"/>
  <c r="G706" i="13"/>
  <c r="H706" i="13"/>
  <c r="B709" i="14"/>
  <c r="H709" i="14"/>
  <c r="K709" i="14"/>
  <c r="B707" i="13"/>
  <c r="I709" i="14"/>
  <c r="L709" i="14"/>
  <c r="C707" i="13"/>
  <c r="D707" i="13"/>
  <c r="E707" i="13"/>
  <c r="O709" i="14"/>
  <c r="F707" i="13"/>
  <c r="G707" i="13"/>
  <c r="H707" i="13"/>
  <c r="B710" i="14"/>
  <c r="H710" i="14"/>
  <c r="K710" i="14"/>
  <c r="B708" i="13"/>
  <c r="I710" i="14"/>
  <c r="L710" i="14"/>
  <c r="C708" i="13"/>
  <c r="D708" i="13"/>
  <c r="E708" i="13"/>
  <c r="O710" i="14"/>
  <c r="F708" i="13"/>
  <c r="G708" i="13"/>
  <c r="H708" i="13"/>
  <c r="B711" i="14"/>
  <c r="H711" i="14"/>
  <c r="K711" i="14"/>
  <c r="B709" i="13"/>
  <c r="I711" i="14"/>
  <c r="L711" i="14"/>
  <c r="C709" i="13"/>
  <c r="D709" i="13"/>
  <c r="E709" i="13"/>
  <c r="O711" i="14"/>
  <c r="F709" i="13"/>
  <c r="G709" i="13"/>
  <c r="H709" i="13"/>
  <c r="B712" i="14"/>
  <c r="H712" i="14"/>
  <c r="K712" i="14"/>
  <c r="B710" i="13"/>
  <c r="I712" i="14"/>
  <c r="L712" i="14"/>
  <c r="C710" i="13"/>
  <c r="D710" i="13"/>
  <c r="E710" i="13"/>
  <c r="O712" i="14"/>
  <c r="F710" i="13"/>
  <c r="G710" i="13"/>
  <c r="H710" i="13"/>
  <c r="B713" i="14"/>
  <c r="H713" i="14"/>
  <c r="K713" i="14"/>
  <c r="B711" i="13"/>
  <c r="I713" i="14"/>
  <c r="L713" i="14"/>
  <c r="C711" i="13"/>
  <c r="D711" i="13"/>
  <c r="E711" i="13"/>
  <c r="O713" i="14"/>
  <c r="F711" i="13"/>
  <c r="G711" i="13"/>
  <c r="H711" i="13"/>
  <c r="B714" i="14"/>
  <c r="H714" i="14"/>
  <c r="K714" i="14"/>
  <c r="B712" i="13"/>
  <c r="I714" i="14"/>
  <c r="L714" i="14"/>
  <c r="C712" i="13"/>
  <c r="D712" i="13"/>
  <c r="E712" i="13"/>
  <c r="O714" i="14"/>
  <c r="F712" i="13"/>
  <c r="G712" i="13"/>
  <c r="H712" i="13"/>
  <c r="B715" i="14"/>
  <c r="H715" i="14"/>
  <c r="K715" i="14"/>
  <c r="B713" i="13"/>
  <c r="I715" i="14"/>
  <c r="L715" i="14"/>
  <c r="C713" i="13"/>
  <c r="D713" i="13"/>
  <c r="E713" i="13"/>
  <c r="O715" i="14"/>
  <c r="F713" i="13"/>
  <c r="G713" i="13"/>
  <c r="H713" i="13"/>
  <c r="B716" i="14"/>
  <c r="H716" i="14"/>
  <c r="K716" i="14"/>
  <c r="B714" i="13"/>
  <c r="I716" i="14"/>
  <c r="L716" i="14"/>
  <c r="C714" i="13"/>
  <c r="D714" i="13"/>
  <c r="E714" i="13"/>
  <c r="O716" i="14"/>
  <c r="F714" i="13"/>
  <c r="G714" i="13"/>
  <c r="H714" i="13"/>
  <c r="B717" i="14"/>
  <c r="H717" i="14"/>
  <c r="K717" i="14"/>
  <c r="B715" i="13"/>
  <c r="I717" i="14"/>
  <c r="L717" i="14"/>
  <c r="C715" i="13"/>
  <c r="D715" i="13"/>
  <c r="E715" i="13"/>
  <c r="O717" i="14"/>
  <c r="F715" i="13"/>
  <c r="G715" i="13"/>
  <c r="H715" i="13"/>
  <c r="B718" i="14"/>
  <c r="H718" i="14"/>
  <c r="K718" i="14"/>
  <c r="B716" i="13"/>
  <c r="I718" i="14"/>
  <c r="L718" i="14"/>
  <c r="C716" i="13"/>
  <c r="D716" i="13"/>
  <c r="E716" i="13"/>
  <c r="O718" i="14"/>
  <c r="F716" i="13"/>
  <c r="G716" i="13"/>
  <c r="H716" i="13"/>
  <c r="B719" i="14"/>
  <c r="H719" i="14"/>
  <c r="K719" i="14"/>
  <c r="B717" i="13"/>
  <c r="I719" i="14"/>
  <c r="L719" i="14"/>
  <c r="C717" i="13"/>
  <c r="D717" i="13"/>
  <c r="E717" i="13"/>
  <c r="O719" i="14"/>
  <c r="F717" i="13"/>
  <c r="G717" i="13"/>
  <c r="H717" i="13"/>
  <c r="B720" i="14"/>
  <c r="H720" i="14"/>
  <c r="K720" i="14"/>
  <c r="B718" i="13"/>
  <c r="I720" i="14"/>
  <c r="L720" i="14"/>
  <c r="C718" i="13"/>
  <c r="D718" i="13"/>
  <c r="E718" i="13"/>
  <c r="O720" i="14"/>
  <c r="F718" i="13"/>
  <c r="G718" i="13"/>
  <c r="H718" i="13"/>
  <c r="B721" i="14"/>
  <c r="H721" i="14"/>
  <c r="K721" i="14"/>
  <c r="B719" i="13"/>
  <c r="I721" i="14"/>
  <c r="L721" i="14"/>
  <c r="C719" i="13"/>
  <c r="D719" i="13"/>
  <c r="E719" i="13"/>
  <c r="O721" i="14"/>
  <c r="F719" i="13"/>
  <c r="G719" i="13"/>
  <c r="H719" i="13"/>
  <c r="B722" i="14"/>
  <c r="H722" i="14"/>
  <c r="K722" i="14"/>
  <c r="B720" i="13"/>
  <c r="I722" i="14"/>
  <c r="L722" i="14"/>
  <c r="C720" i="13"/>
  <c r="D720" i="13"/>
  <c r="E720" i="13"/>
  <c r="O722" i="14"/>
  <c r="F720" i="13"/>
  <c r="G720" i="13"/>
  <c r="H720" i="13"/>
  <c r="B723" i="14"/>
  <c r="H723" i="14"/>
  <c r="K723" i="14"/>
  <c r="B721" i="13"/>
  <c r="I723" i="14"/>
  <c r="L723" i="14"/>
  <c r="C721" i="13"/>
  <c r="D721" i="13"/>
  <c r="E721" i="13"/>
  <c r="O723" i="14"/>
  <c r="F721" i="13"/>
  <c r="G721" i="13"/>
  <c r="H721" i="13"/>
  <c r="B724" i="14"/>
  <c r="H724" i="14"/>
  <c r="K724" i="14"/>
  <c r="B722" i="13"/>
  <c r="I724" i="14"/>
  <c r="L724" i="14"/>
  <c r="C722" i="13"/>
  <c r="D722" i="13"/>
  <c r="E722" i="13"/>
  <c r="O724" i="14"/>
  <c r="F722" i="13"/>
  <c r="G722" i="13"/>
  <c r="H722" i="13"/>
  <c r="B725" i="14"/>
  <c r="H725" i="14"/>
  <c r="K725" i="14"/>
  <c r="B723" i="13"/>
  <c r="I725" i="14"/>
  <c r="L725" i="14"/>
  <c r="C723" i="13"/>
  <c r="D723" i="13"/>
  <c r="E723" i="13"/>
  <c r="O725" i="14"/>
  <c r="F723" i="13"/>
  <c r="G723" i="13"/>
  <c r="H723" i="13"/>
  <c r="B726" i="14"/>
  <c r="H726" i="14"/>
  <c r="K726" i="14"/>
  <c r="B724" i="13"/>
  <c r="I726" i="14"/>
  <c r="L726" i="14"/>
  <c r="C724" i="13"/>
  <c r="D724" i="13"/>
  <c r="E724" i="13"/>
  <c r="O726" i="14"/>
  <c r="F724" i="13"/>
  <c r="G724" i="13"/>
  <c r="H724" i="13"/>
  <c r="B727" i="14"/>
  <c r="H727" i="14"/>
  <c r="K727" i="14"/>
  <c r="B725" i="13"/>
  <c r="I727" i="14"/>
  <c r="L727" i="14"/>
  <c r="C725" i="13"/>
  <c r="D725" i="13"/>
  <c r="E725" i="13"/>
  <c r="O727" i="14"/>
  <c r="F725" i="13"/>
  <c r="G725" i="13"/>
  <c r="H725" i="13"/>
  <c r="B728" i="14"/>
  <c r="H728" i="14"/>
  <c r="K728" i="14"/>
  <c r="B726" i="13"/>
  <c r="I728" i="14"/>
  <c r="L728" i="14"/>
  <c r="C726" i="13"/>
  <c r="D726" i="13"/>
  <c r="E726" i="13"/>
  <c r="O728" i="14"/>
  <c r="F726" i="13"/>
  <c r="G726" i="13"/>
  <c r="H726" i="13"/>
  <c r="B729" i="14"/>
  <c r="H729" i="14"/>
  <c r="K729" i="14"/>
  <c r="B727" i="13"/>
  <c r="I729" i="14"/>
  <c r="L729" i="14"/>
  <c r="C727" i="13"/>
  <c r="D727" i="13"/>
  <c r="E727" i="13"/>
  <c r="O729" i="14"/>
  <c r="F727" i="13"/>
  <c r="G727" i="13"/>
  <c r="H727" i="13"/>
  <c r="B730" i="14"/>
  <c r="H730" i="14"/>
  <c r="K730" i="14"/>
  <c r="B728" i="13"/>
  <c r="I730" i="14"/>
  <c r="L730" i="14"/>
  <c r="C728" i="13"/>
  <c r="D728" i="13"/>
  <c r="E728" i="13"/>
  <c r="O730" i="14"/>
  <c r="F728" i="13"/>
  <c r="G728" i="13"/>
  <c r="H728" i="13"/>
  <c r="B731" i="14"/>
  <c r="H731" i="14"/>
  <c r="K731" i="14"/>
  <c r="B729" i="13"/>
  <c r="I731" i="14"/>
  <c r="L731" i="14"/>
  <c r="C729" i="13"/>
  <c r="D729" i="13"/>
  <c r="E729" i="13"/>
  <c r="O731" i="14"/>
  <c r="F729" i="13"/>
  <c r="G729" i="13"/>
  <c r="H729" i="13"/>
  <c r="B732" i="14"/>
  <c r="H732" i="14"/>
  <c r="K732" i="14"/>
  <c r="B730" i="13"/>
  <c r="I732" i="14"/>
  <c r="L732" i="14"/>
  <c r="C730" i="13"/>
  <c r="D730" i="13"/>
  <c r="E730" i="13"/>
  <c r="O732" i="14"/>
  <c r="F730" i="13"/>
  <c r="G730" i="13"/>
  <c r="H730" i="13"/>
  <c r="B733" i="14"/>
  <c r="H733" i="14"/>
  <c r="K733" i="14"/>
  <c r="B731" i="13"/>
  <c r="I733" i="14"/>
  <c r="L733" i="14"/>
  <c r="C731" i="13"/>
  <c r="D731" i="13"/>
  <c r="E731" i="13"/>
  <c r="O733" i="14"/>
  <c r="F731" i="13"/>
  <c r="G731" i="13"/>
  <c r="H731" i="13"/>
  <c r="B734" i="14"/>
  <c r="H734" i="14"/>
  <c r="K734" i="14"/>
  <c r="B732" i="13"/>
  <c r="I734" i="14"/>
  <c r="L734" i="14"/>
  <c r="C732" i="13"/>
  <c r="D732" i="13"/>
  <c r="E732" i="13"/>
  <c r="O734" i="14"/>
  <c r="F732" i="13"/>
  <c r="G732" i="13"/>
  <c r="H732" i="13"/>
  <c r="B735" i="14"/>
  <c r="H735" i="14"/>
  <c r="K735" i="14"/>
  <c r="B733" i="13"/>
  <c r="I735" i="14"/>
  <c r="L735" i="14"/>
  <c r="C733" i="13"/>
  <c r="D733" i="13"/>
  <c r="E733" i="13"/>
  <c r="O735" i="14"/>
  <c r="F733" i="13"/>
  <c r="G733" i="13"/>
  <c r="H733" i="13"/>
  <c r="B736" i="14"/>
  <c r="H736" i="14"/>
  <c r="K736" i="14"/>
  <c r="B734" i="13"/>
  <c r="I736" i="14"/>
  <c r="L736" i="14"/>
  <c r="C734" i="13"/>
  <c r="D734" i="13"/>
  <c r="E734" i="13"/>
  <c r="O736" i="14"/>
  <c r="F734" i="13"/>
  <c r="G734" i="13"/>
  <c r="H734" i="13"/>
  <c r="B737" i="14"/>
  <c r="H737" i="14"/>
  <c r="K737" i="14"/>
  <c r="B735" i="13"/>
  <c r="I737" i="14"/>
  <c r="L737" i="14"/>
  <c r="C735" i="13"/>
  <c r="D735" i="13"/>
  <c r="E735" i="13"/>
  <c r="O737" i="14"/>
  <c r="F735" i="13"/>
  <c r="G735" i="13"/>
  <c r="H735" i="13"/>
  <c r="B738" i="14"/>
  <c r="H738" i="14"/>
  <c r="K738" i="14"/>
  <c r="B736" i="13"/>
  <c r="I738" i="14"/>
  <c r="L738" i="14"/>
  <c r="C736" i="13"/>
  <c r="D736" i="13"/>
  <c r="E736" i="13"/>
  <c r="O738" i="14"/>
  <c r="F736" i="13"/>
  <c r="G736" i="13"/>
  <c r="H736" i="13"/>
  <c r="B739" i="14"/>
  <c r="H739" i="14"/>
  <c r="K739" i="14"/>
  <c r="B737" i="13"/>
  <c r="I739" i="14"/>
  <c r="L739" i="14"/>
  <c r="C737" i="13"/>
  <c r="D737" i="13"/>
  <c r="E737" i="13"/>
  <c r="O739" i="14"/>
  <c r="F737" i="13"/>
  <c r="G737" i="13"/>
  <c r="H737" i="13"/>
  <c r="B740" i="14"/>
  <c r="H740" i="14"/>
  <c r="K740" i="14"/>
  <c r="B738" i="13"/>
  <c r="I740" i="14"/>
  <c r="L740" i="14"/>
  <c r="C738" i="13"/>
  <c r="D738" i="13"/>
  <c r="E738" i="13"/>
  <c r="O740" i="14"/>
  <c r="F738" i="13"/>
  <c r="G738" i="13"/>
  <c r="H738" i="13"/>
  <c r="B741" i="14"/>
  <c r="H741" i="14"/>
  <c r="K741" i="14"/>
  <c r="B739" i="13"/>
  <c r="I741" i="14"/>
  <c r="L741" i="14"/>
  <c r="C739" i="13"/>
  <c r="D739" i="13"/>
  <c r="E739" i="13"/>
  <c r="O741" i="14"/>
  <c r="F739" i="13"/>
  <c r="G739" i="13"/>
  <c r="H739" i="13"/>
  <c r="B742" i="14"/>
  <c r="H742" i="14"/>
  <c r="K742" i="14"/>
  <c r="B740" i="13"/>
  <c r="I742" i="14"/>
  <c r="L742" i="14"/>
  <c r="C740" i="13"/>
  <c r="D740" i="13"/>
  <c r="E740" i="13"/>
  <c r="O742" i="14"/>
  <c r="F740" i="13"/>
  <c r="G740" i="13"/>
  <c r="H740" i="13"/>
  <c r="B743" i="14"/>
  <c r="H743" i="14"/>
  <c r="K743" i="14"/>
  <c r="B741" i="13"/>
  <c r="I743" i="14"/>
  <c r="L743" i="14"/>
  <c r="C741" i="13"/>
  <c r="D741" i="13"/>
  <c r="E741" i="13"/>
  <c r="O743" i="14"/>
  <c r="F741" i="13"/>
  <c r="G741" i="13"/>
  <c r="H741" i="13"/>
  <c r="B744" i="14"/>
  <c r="H744" i="14"/>
  <c r="K744" i="14"/>
  <c r="B742" i="13"/>
  <c r="I744" i="14"/>
  <c r="L744" i="14"/>
  <c r="C742" i="13"/>
  <c r="D742" i="13"/>
  <c r="E742" i="13"/>
  <c r="O744" i="14"/>
  <c r="F742" i="13"/>
  <c r="G742" i="13"/>
  <c r="H742" i="13"/>
  <c r="B745" i="14"/>
  <c r="H745" i="14"/>
  <c r="K745" i="14"/>
  <c r="B743" i="13"/>
  <c r="I745" i="14"/>
  <c r="L745" i="14"/>
  <c r="C743" i="13"/>
  <c r="D743" i="13"/>
  <c r="E743" i="13"/>
  <c r="O745" i="14"/>
  <c r="F743" i="13"/>
  <c r="G743" i="13"/>
  <c r="H743" i="13"/>
  <c r="B746" i="14"/>
  <c r="H746" i="14"/>
  <c r="K746" i="14"/>
  <c r="B744" i="13"/>
  <c r="I746" i="14"/>
  <c r="L746" i="14"/>
  <c r="C744" i="13"/>
  <c r="D744" i="13"/>
  <c r="E744" i="13"/>
  <c r="O746" i="14"/>
  <c r="F744" i="13"/>
  <c r="G744" i="13"/>
  <c r="H744" i="13"/>
  <c r="B747" i="14"/>
  <c r="H747" i="14"/>
  <c r="K747" i="14"/>
  <c r="B745" i="13"/>
  <c r="I747" i="14"/>
  <c r="L747" i="14"/>
  <c r="C745" i="13"/>
  <c r="D745" i="13"/>
  <c r="E745" i="13"/>
  <c r="O747" i="14"/>
  <c r="F745" i="13"/>
  <c r="G745" i="13"/>
  <c r="H745" i="13"/>
  <c r="B748" i="14"/>
  <c r="H748" i="14"/>
  <c r="K748" i="14"/>
  <c r="B746" i="13"/>
  <c r="I748" i="14"/>
  <c r="L748" i="14"/>
  <c r="C746" i="13"/>
  <c r="D746" i="13"/>
  <c r="E746" i="13"/>
  <c r="O748" i="14"/>
  <c r="F746" i="13"/>
  <c r="G746" i="13"/>
  <c r="H746" i="13"/>
  <c r="B749" i="14"/>
  <c r="H749" i="14"/>
  <c r="K749" i="14"/>
  <c r="B747" i="13"/>
  <c r="I749" i="14"/>
  <c r="L749" i="14"/>
  <c r="C747" i="13"/>
  <c r="D747" i="13"/>
  <c r="E747" i="13"/>
  <c r="O749" i="14"/>
  <c r="F747" i="13"/>
  <c r="G747" i="13"/>
  <c r="H747" i="13"/>
  <c r="B750" i="14"/>
  <c r="H750" i="14"/>
  <c r="K750" i="14"/>
  <c r="B748" i="13"/>
  <c r="I750" i="14"/>
  <c r="L750" i="14"/>
  <c r="C748" i="13"/>
  <c r="D748" i="13"/>
  <c r="E748" i="13"/>
  <c r="O750" i="14"/>
  <c r="F748" i="13"/>
  <c r="G748" i="13"/>
  <c r="H748" i="13"/>
  <c r="B751" i="14"/>
  <c r="H751" i="14"/>
  <c r="K751" i="14"/>
  <c r="B749" i="13"/>
  <c r="I751" i="14"/>
  <c r="L751" i="14"/>
  <c r="C749" i="13"/>
  <c r="D749" i="13"/>
  <c r="E749" i="13"/>
  <c r="O751" i="14"/>
  <c r="F749" i="13"/>
  <c r="G749" i="13"/>
  <c r="H749" i="13"/>
  <c r="B752" i="14"/>
  <c r="H752" i="14"/>
  <c r="K752" i="14"/>
  <c r="B750" i="13"/>
  <c r="I752" i="14"/>
  <c r="L752" i="14"/>
  <c r="C750" i="13"/>
  <c r="D750" i="13"/>
  <c r="E750" i="13"/>
  <c r="O752" i="14"/>
  <c r="F750" i="13"/>
  <c r="G750" i="13"/>
  <c r="H750" i="13"/>
  <c r="B753" i="14"/>
  <c r="H753" i="14"/>
  <c r="K753" i="14"/>
  <c r="B751" i="13"/>
  <c r="I753" i="14"/>
  <c r="L753" i="14"/>
  <c r="C751" i="13"/>
  <c r="D751" i="13"/>
  <c r="E751" i="13"/>
  <c r="O753" i="14"/>
  <c r="F751" i="13"/>
  <c r="G751" i="13"/>
  <c r="H751" i="13"/>
  <c r="B754" i="14"/>
  <c r="H754" i="14"/>
  <c r="K754" i="14"/>
  <c r="B752" i="13"/>
  <c r="I754" i="14"/>
  <c r="L754" i="14"/>
  <c r="C752" i="13"/>
  <c r="D752" i="13"/>
  <c r="E752" i="13"/>
  <c r="O754" i="14"/>
  <c r="F752" i="13"/>
  <c r="G752" i="13"/>
  <c r="H752" i="13"/>
  <c r="B755" i="14"/>
  <c r="H755" i="14"/>
  <c r="K755" i="14"/>
  <c r="B753" i="13"/>
  <c r="I755" i="14"/>
  <c r="L755" i="14"/>
  <c r="C753" i="13"/>
  <c r="D753" i="13"/>
  <c r="E753" i="13"/>
  <c r="O755" i="14"/>
  <c r="F753" i="13"/>
  <c r="G753" i="13"/>
  <c r="H753" i="13"/>
  <c r="B756" i="14"/>
  <c r="H756" i="14"/>
  <c r="K756" i="14"/>
  <c r="B754" i="13"/>
  <c r="I756" i="14"/>
  <c r="L756" i="14"/>
  <c r="C754" i="13"/>
  <c r="D754" i="13"/>
  <c r="E754" i="13"/>
  <c r="O756" i="14"/>
  <c r="F754" i="13"/>
  <c r="G754" i="13"/>
  <c r="H754" i="13"/>
  <c r="B757" i="14"/>
  <c r="H757" i="14"/>
  <c r="K757" i="14"/>
  <c r="B755" i="13"/>
  <c r="I757" i="14"/>
  <c r="L757" i="14"/>
  <c r="C755" i="13"/>
  <c r="D755" i="13"/>
  <c r="E755" i="13"/>
  <c r="O757" i="14"/>
  <c r="F755" i="13"/>
  <c r="G755" i="13"/>
  <c r="H755" i="13"/>
  <c r="B758" i="14"/>
  <c r="H758" i="14"/>
  <c r="K758" i="14"/>
  <c r="B756" i="13"/>
  <c r="I758" i="14"/>
  <c r="L758" i="14"/>
  <c r="C756" i="13"/>
  <c r="D756" i="13"/>
  <c r="E756" i="13"/>
  <c r="O758" i="14"/>
  <c r="F756" i="13"/>
  <c r="G756" i="13"/>
  <c r="H756" i="13"/>
  <c r="B759" i="14"/>
  <c r="H759" i="14"/>
  <c r="K759" i="14"/>
  <c r="B757" i="13"/>
  <c r="I759" i="14"/>
  <c r="L759" i="14"/>
  <c r="C757" i="13"/>
  <c r="D757" i="13"/>
  <c r="E757" i="13"/>
  <c r="O759" i="14"/>
  <c r="F757" i="13"/>
  <c r="G757" i="13"/>
  <c r="H757" i="13"/>
  <c r="B760" i="14"/>
  <c r="H760" i="14"/>
  <c r="K760" i="14"/>
  <c r="B758" i="13"/>
  <c r="I760" i="14"/>
  <c r="L760" i="14"/>
  <c r="C758" i="13"/>
  <c r="D758" i="13"/>
  <c r="E758" i="13"/>
  <c r="O760" i="14"/>
  <c r="F758" i="13"/>
  <c r="G758" i="13"/>
  <c r="H758" i="13"/>
  <c r="B761" i="14"/>
  <c r="H761" i="14"/>
  <c r="K761" i="14"/>
  <c r="B759" i="13"/>
  <c r="I761" i="14"/>
  <c r="L761" i="14"/>
  <c r="C759" i="13"/>
  <c r="D759" i="13"/>
  <c r="E759" i="13"/>
  <c r="O761" i="14"/>
  <c r="F759" i="13"/>
  <c r="G759" i="13"/>
  <c r="H759" i="13"/>
  <c r="B762" i="14"/>
  <c r="H762" i="14"/>
  <c r="K762" i="14"/>
  <c r="B760" i="13"/>
  <c r="I762" i="14"/>
  <c r="L762" i="14"/>
  <c r="C760" i="13"/>
  <c r="D760" i="13"/>
  <c r="E760" i="13"/>
  <c r="O762" i="14"/>
  <c r="F760" i="13"/>
  <c r="G760" i="13"/>
  <c r="H760" i="13"/>
  <c r="B763" i="14"/>
  <c r="H763" i="14"/>
  <c r="K763" i="14"/>
  <c r="B761" i="13"/>
  <c r="I763" i="14"/>
  <c r="L763" i="14"/>
  <c r="C761" i="13"/>
  <c r="D761" i="13"/>
  <c r="E761" i="13"/>
  <c r="O763" i="14"/>
  <c r="F761" i="13"/>
  <c r="G761" i="13"/>
  <c r="H761" i="13"/>
  <c r="B764" i="14"/>
  <c r="H764" i="14"/>
  <c r="K764" i="14"/>
  <c r="B762" i="13"/>
  <c r="I764" i="14"/>
  <c r="L764" i="14"/>
  <c r="C762" i="13"/>
  <c r="D762" i="13"/>
  <c r="E762" i="13"/>
  <c r="O764" i="14"/>
  <c r="F762" i="13"/>
  <c r="G762" i="13"/>
  <c r="H762" i="13"/>
  <c r="B765" i="14"/>
  <c r="H765" i="14"/>
  <c r="K765" i="14"/>
  <c r="B763" i="13"/>
  <c r="I765" i="14"/>
  <c r="L765" i="14"/>
  <c r="C763" i="13"/>
  <c r="D763" i="13"/>
  <c r="E763" i="13"/>
  <c r="O765" i="14"/>
  <c r="F763" i="13"/>
  <c r="G763" i="13"/>
  <c r="H763" i="13"/>
  <c r="B766" i="14"/>
  <c r="H766" i="14"/>
  <c r="K766" i="14"/>
  <c r="B764" i="13"/>
  <c r="I766" i="14"/>
  <c r="L766" i="14"/>
  <c r="C764" i="13"/>
  <c r="D764" i="13"/>
  <c r="E764" i="13"/>
  <c r="O766" i="14"/>
  <c r="F764" i="13"/>
  <c r="G764" i="13"/>
  <c r="H764" i="13"/>
  <c r="B767" i="14"/>
  <c r="H767" i="14"/>
  <c r="K767" i="14"/>
  <c r="B765" i="13"/>
  <c r="I767" i="14"/>
  <c r="L767" i="14"/>
  <c r="C765" i="13"/>
  <c r="D765" i="13"/>
  <c r="E765" i="13"/>
  <c r="O767" i="14"/>
  <c r="F765" i="13"/>
  <c r="G765" i="13"/>
  <c r="H765" i="13"/>
  <c r="B768" i="14"/>
  <c r="H768" i="14"/>
  <c r="K768" i="14"/>
  <c r="B766" i="13"/>
  <c r="I768" i="14"/>
  <c r="L768" i="14"/>
  <c r="C766" i="13"/>
  <c r="D766" i="13"/>
  <c r="E766" i="13"/>
  <c r="O768" i="14"/>
  <c r="F766" i="13"/>
  <c r="G766" i="13"/>
  <c r="H766" i="13"/>
  <c r="B769" i="14"/>
  <c r="H769" i="14"/>
  <c r="K769" i="14"/>
  <c r="B767" i="13"/>
  <c r="I769" i="14"/>
  <c r="L769" i="14"/>
  <c r="C767" i="13"/>
  <c r="D767" i="13"/>
  <c r="E767" i="13"/>
  <c r="O769" i="14"/>
  <c r="F767" i="13"/>
  <c r="G767" i="13"/>
  <c r="H767" i="13"/>
  <c r="B770" i="14"/>
  <c r="H770" i="14"/>
  <c r="K770" i="14"/>
  <c r="B768" i="13"/>
  <c r="I770" i="14"/>
  <c r="L770" i="14"/>
  <c r="C768" i="13"/>
  <c r="D768" i="13"/>
  <c r="E768" i="13"/>
  <c r="O770" i="14"/>
  <c r="F768" i="13"/>
  <c r="G768" i="13"/>
  <c r="H768" i="13"/>
  <c r="B771" i="14"/>
  <c r="H771" i="14"/>
  <c r="K771" i="14"/>
  <c r="B769" i="13"/>
  <c r="I771" i="14"/>
  <c r="L771" i="14"/>
  <c r="C769" i="13"/>
  <c r="D769" i="13"/>
  <c r="E769" i="13"/>
  <c r="O771" i="14"/>
  <c r="F769" i="13"/>
  <c r="G769" i="13"/>
  <c r="H769" i="13"/>
  <c r="B772" i="14"/>
  <c r="H772" i="14"/>
  <c r="K772" i="14"/>
  <c r="B770" i="13"/>
  <c r="I772" i="14"/>
  <c r="L772" i="14"/>
  <c r="C770" i="13"/>
  <c r="D770" i="13"/>
  <c r="E770" i="13"/>
  <c r="O772" i="14"/>
  <c r="F770" i="13"/>
  <c r="G770" i="13"/>
  <c r="H770" i="13"/>
  <c r="B773" i="14"/>
  <c r="H773" i="14"/>
  <c r="K773" i="14"/>
  <c r="B771" i="13"/>
  <c r="I773" i="14"/>
  <c r="L773" i="14"/>
  <c r="C771" i="13"/>
  <c r="D771" i="13"/>
  <c r="E771" i="13"/>
  <c r="O773" i="14"/>
  <c r="F771" i="13"/>
  <c r="G771" i="13"/>
  <c r="H771" i="13"/>
  <c r="B774" i="14"/>
  <c r="H774" i="14"/>
  <c r="K774" i="14"/>
  <c r="B772" i="13"/>
  <c r="I774" i="14"/>
  <c r="L774" i="14"/>
  <c r="C772" i="13"/>
  <c r="D772" i="13"/>
  <c r="E772" i="13"/>
  <c r="O774" i="14"/>
  <c r="F772" i="13"/>
  <c r="G772" i="13"/>
  <c r="H772" i="13"/>
  <c r="B775" i="14"/>
  <c r="H775" i="14"/>
  <c r="K775" i="14"/>
  <c r="B773" i="13"/>
  <c r="I775" i="14"/>
  <c r="L775" i="14"/>
  <c r="C773" i="13"/>
  <c r="D773" i="13"/>
  <c r="E773" i="13"/>
  <c r="O775" i="14"/>
  <c r="F773" i="13"/>
  <c r="G773" i="13"/>
  <c r="H773" i="13"/>
  <c r="B776" i="14"/>
  <c r="H776" i="14"/>
  <c r="K776" i="14"/>
  <c r="B774" i="13"/>
  <c r="I776" i="14"/>
  <c r="L776" i="14"/>
  <c r="C774" i="13"/>
  <c r="D774" i="13"/>
  <c r="E774" i="13"/>
  <c r="O776" i="14"/>
  <c r="F774" i="13"/>
  <c r="G774" i="13"/>
  <c r="H774" i="13"/>
  <c r="B777" i="14"/>
  <c r="H777" i="14"/>
  <c r="K777" i="14"/>
  <c r="B775" i="13"/>
  <c r="I777" i="14"/>
  <c r="L777" i="14"/>
  <c r="C775" i="13"/>
  <c r="D775" i="13"/>
  <c r="E775" i="13"/>
  <c r="O777" i="14"/>
  <c r="F775" i="13"/>
  <c r="G775" i="13"/>
  <c r="H775" i="13"/>
  <c r="B778" i="14"/>
  <c r="H778" i="14"/>
  <c r="K778" i="14"/>
  <c r="B776" i="13"/>
  <c r="I778" i="14"/>
  <c r="L778" i="14"/>
  <c r="C776" i="13"/>
  <c r="D776" i="13"/>
  <c r="E776" i="13"/>
  <c r="O778" i="14"/>
  <c r="F776" i="13"/>
  <c r="G776" i="13"/>
  <c r="H776" i="13"/>
  <c r="B779" i="14"/>
  <c r="H779" i="14"/>
  <c r="K779" i="14"/>
  <c r="B777" i="13"/>
  <c r="I779" i="14"/>
  <c r="L779" i="14"/>
  <c r="C777" i="13"/>
  <c r="D777" i="13"/>
  <c r="E777" i="13"/>
  <c r="O779" i="14"/>
  <c r="F777" i="13"/>
  <c r="G777" i="13"/>
  <c r="H777" i="13"/>
  <c r="B780" i="14"/>
  <c r="H780" i="14"/>
  <c r="K780" i="14"/>
  <c r="B778" i="13"/>
  <c r="I780" i="14"/>
  <c r="L780" i="14"/>
  <c r="C778" i="13"/>
  <c r="D778" i="13"/>
  <c r="E778" i="13"/>
  <c r="O780" i="14"/>
  <c r="F778" i="13"/>
  <c r="G778" i="13"/>
  <c r="H778" i="13"/>
  <c r="B781" i="14"/>
  <c r="H781" i="14"/>
  <c r="K781" i="14"/>
  <c r="B779" i="13"/>
  <c r="I781" i="14"/>
  <c r="L781" i="14"/>
  <c r="C779" i="13"/>
  <c r="D779" i="13"/>
  <c r="E779" i="13"/>
  <c r="O781" i="14"/>
  <c r="F779" i="13"/>
  <c r="G779" i="13"/>
  <c r="H779" i="13"/>
  <c r="B782" i="14"/>
  <c r="H782" i="14"/>
  <c r="K782" i="14"/>
  <c r="B780" i="13"/>
  <c r="I782" i="14"/>
  <c r="L782" i="14"/>
  <c r="C780" i="13"/>
  <c r="D780" i="13"/>
  <c r="E780" i="13"/>
  <c r="O782" i="14"/>
  <c r="F780" i="13"/>
  <c r="G780" i="13"/>
  <c r="H780" i="13"/>
  <c r="B783" i="14"/>
  <c r="H783" i="14"/>
  <c r="K783" i="14"/>
  <c r="B781" i="13"/>
  <c r="I783" i="14"/>
  <c r="L783" i="14"/>
  <c r="C781" i="13"/>
  <c r="D781" i="13"/>
  <c r="E781" i="13"/>
  <c r="O783" i="14"/>
  <c r="F781" i="13"/>
  <c r="G781" i="13"/>
  <c r="H781" i="13"/>
  <c r="B784" i="14"/>
  <c r="H784" i="14"/>
  <c r="K784" i="14"/>
  <c r="B782" i="13"/>
  <c r="I784" i="14"/>
  <c r="L784" i="14"/>
  <c r="C782" i="13"/>
  <c r="D782" i="13"/>
  <c r="E782" i="13"/>
  <c r="O784" i="14"/>
  <c r="F782" i="13"/>
  <c r="G782" i="13"/>
  <c r="H782" i="13"/>
  <c r="B785" i="14"/>
  <c r="H785" i="14"/>
  <c r="K785" i="14"/>
  <c r="B783" i="13"/>
  <c r="I785" i="14"/>
  <c r="L785" i="14"/>
  <c r="C783" i="13"/>
  <c r="D783" i="13"/>
  <c r="E783" i="13"/>
  <c r="O785" i="14"/>
  <c r="F783" i="13"/>
  <c r="G783" i="13"/>
  <c r="H783" i="13"/>
  <c r="B786" i="14"/>
  <c r="H786" i="14"/>
  <c r="K786" i="14"/>
  <c r="B784" i="13"/>
  <c r="I786" i="14"/>
  <c r="L786" i="14"/>
  <c r="C784" i="13"/>
  <c r="D784" i="13"/>
  <c r="E784" i="13"/>
  <c r="O786" i="14"/>
  <c r="F784" i="13"/>
  <c r="G784" i="13"/>
  <c r="H784" i="13"/>
  <c r="B787" i="14"/>
  <c r="H787" i="14"/>
  <c r="K787" i="14"/>
  <c r="B785" i="13"/>
  <c r="I787" i="14"/>
  <c r="L787" i="14"/>
  <c r="C785" i="13"/>
  <c r="D785" i="13"/>
  <c r="E785" i="13"/>
  <c r="O787" i="14"/>
  <c r="F785" i="13"/>
  <c r="G785" i="13"/>
  <c r="H785" i="13"/>
  <c r="B788" i="14"/>
  <c r="H788" i="14"/>
  <c r="K788" i="14"/>
  <c r="B786" i="13"/>
  <c r="I788" i="14"/>
  <c r="L788" i="14"/>
  <c r="C786" i="13"/>
  <c r="D786" i="13"/>
  <c r="E786" i="13"/>
  <c r="O788" i="14"/>
  <c r="F786" i="13"/>
  <c r="G786" i="13"/>
  <c r="H786" i="13"/>
  <c r="B789" i="14"/>
  <c r="H789" i="14"/>
  <c r="K789" i="14"/>
  <c r="B787" i="13"/>
  <c r="I789" i="14"/>
  <c r="L789" i="14"/>
  <c r="C787" i="13"/>
  <c r="D787" i="13"/>
  <c r="E787" i="13"/>
  <c r="O789" i="14"/>
  <c r="F787" i="13"/>
  <c r="G787" i="13"/>
  <c r="H787" i="13"/>
  <c r="B790" i="14"/>
  <c r="H790" i="14"/>
  <c r="K790" i="14"/>
  <c r="B788" i="13"/>
  <c r="I790" i="14"/>
  <c r="L790" i="14"/>
  <c r="C788" i="13"/>
  <c r="D788" i="13"/>
  <c r="E788" i="13"/>
  <c r="O790" i="14"/>
  <c r="F788" i="13"/>
  <c r="G788" i="13"/>
  <c r="H788" i="13"/>
  <c r="B791" i="14"/>
  <c r="H791" i="14"/>
  <c r="K791" i="14"/>
  <c r="B789" i="13"/>
  <c r="I791" i="14"/>
  <c r="L791" i="14"/>
  <c r="C789" i="13"/>
  <c r="D789" i="13"/>
  <c r="E789" i="13"/>
  <c r="O791" i="14"/>
  <c r="F789" i="13"/>
  <c r="G789" i="13"/>
  <c r="H789" i="13"/>
  <c r="B792" i="14"/>
  <c r="H792" i="14"/>
  <c r="K792" i="14"/>
  <c r="B790" i="13"/>
  <c r="I792" i="14"/>
  <c r="L792" i="14"/>
  <c r="C790" i="13"/>
  <c r="D790" i="13"/>
  <c r="E790" i="13"/>
  <c r="O792" i="14"/>
  <c r="F790" i="13"/>
  <c r="G790" i="13"/>
  <c r="H790" i="13"/>
  <c r="B793" i="14"/>
  <c r="H793" i="14"/>
  <c r="K793" i="14"/>
  <c r="B791" i="13"/>
  <c r="I793" i="14"/>
  <c r="L793" i="14"/>
  <c r="C791" i="13"/>
  <c r="D791" i="13"/>
  <c r="E791" i="13"/>
  <c r="O793" i="14"/>
  <c r="F791" i="13"/>
  <c r="G791" i="13"/>
  <c r="H791" i="13"/>
  <c r="B794" i="14"/>
  <c r="H794" i="14"/>
  <c r="K794" i="14"/>
  <c r="B792" i="13"/>
  <c r="I794" i="14"/>
  <c r="L794" i="14"/>
  <c r="C792" i="13"/>
  <c r="D792" i="13"/>
  <c r="E792" i="13"/>
  <c r="O794" i="14"/>
  <c r="F792" i="13"/>
  <c r="G792" i="13"/>
  <c r="H792" i="13"/>
  <c r="B795" i="14"/>
  <c r="H795" i="14"/>
  <c r="K795" i="14"/>
  <c r="B793" i="13"/>
  <c r="I795" i="14"/>
  <c r="L795" i="14"/>
  <c r="C793" i="13"/>
  <c r="D793" i="13"/>
  <c r="E793" i="13"/>
  <c r="O795" i="14"/>
  <c r="F793" i="13"/>
  <c r="G793" i="13"/>
  <c r="H793" i="13"/>
  <c r="B796" i="14"/>
  <c r="H796" i="14"/>
  <c r="K796" i="14"/>
  <c r="B794" i="13"/>
  <c r="I796" i="14"/>
  <c r="L796" i="14"/>
  <c r="C794" i="13"/>
  <c r="D794" i="13"/>
  <c r="E794" i="13"/>
  <c r="O796" i="14"/>
  <c r="F794" i="13"/>
  <c r="G794" i="13"/>
  <c r="H794" i="13"/>
  <c r="B797" i="14"/>
  <c r="H797" i="14"/>
  <c r="K797" i="14"/>
  <c r="B795" i="13"/>
  <c r="I797" i="14"/>
  <c r="L797" i="14"/>
  <c r="C795" i="13"/>
  <c r="D795" i="13"/>
  <c r="E795" i="13"/>
  <c r="O797" i="14"/>
  <c r="F795" i="13"/>
  <c r="G795" i="13"/>
  <c r="H795" i="13"/>
  <c r="B798" i="14"/>
  <c r="H798" i="14"/>
  <c r="K798" i="14"/>
  <c r="B796" i="13"/>
  <c r="I798" i="14"/>
  <c r="L798" i="14"/>
  <c r="C796" i="13"/>
  <c r="D796" i="13"/>
  <c r="E796" i="13"/>
  <c r="O798" i="14"/>
  <c r="F796" i="13"/>
  <c r="G796" i="13"/>
  <c r="H796" i="13"/>
  <c r="B799" i="14"/>
  <c r="H799" i="14"/>
  <c r="K799" i="14"/>
  <c r="B797" i="13"/>
  <c r="I799" i="14"/>
  <c r="L799" i="14"/>
  <c r="C797" i="13"/>
  <c r="D797" i="13"/>
  <c r="E797" i="13"/>
  <c r="O799" i="14"/>
  <c r="F797" i="13"/>
  <c r="G797" i="13"/>
  <c r="H797" i="13"/>
  <c r="B800" i="14"/>
  <c r="H800" i="14"/>
  <c r="K800" i="14"/>
  <c r="B798" i="13"/>
  <c r="I800" i="14"/>
  <c r="L800" i="14"/>
  <c r="C798" i="13"/>
  <c r="D798" i="13"/>
  <c r="E798" i="13"/>
  <c r="O800" i="14"/>
  <c r="F798" i="13"/>
  <c r="G798" i="13"/>
  <c r="H798" i="13"/>
  <c r="B801" i="14"/>
  <c r="H801" i="14"/>
  <c r="K801" i="14"/>
  <c r="B799" i="13"/>
  <c r="I801" i="14"/>
  <c r="L801" i="14"/>
  <c r="C799" i="13"/>
  <c r="D799" i="13"/>
  <c r="E799" i="13"/>
  <c r="O801" i="14"/>
  <c r="F799" i="13"/>
  <c r="G799" i="13"/>
  <c r="H799" i="13"/>
  <c r="B802" i="14"/>
  <c r="H802" i="14"/>
  <c r="K802" i="14"/>
  <c r="B800" i="13"/>
  <c r="I802" i="14"/>
  <c r="L802" i="14"/>
  <c r="C800" i="13"/>
  <c r="D800" i="13"/>
  <c r="E800" i="13"/>
  <c r="O802" i="14"/>
  <c r="F800" i="13"/>
  <c r="G800" i="13"/>
  <c r="H800" i="13"/>
  <c r="B803" i="14"/>
  <c r="H803" i="14"/>
  <c r="K803" i="14"/>
  <c r="B801" i="13"/>
  <c r="I803" i="14"/>
  <c r="L803" i="14"/>
  <c r="C801" i="13"/>
  <c r="D801" i="13"/>
  <c r="E801" i="13"/>
  <c r="O803" i="14"/>
  <c r="F801" i="13"/>
  <c r="G801" i="13"/>
  <c r="H801" i="13"/>
  <c r="B804" i="14"/>
  <c r="H804" i="14"/>
  <c r="K804" i="14"/>
  <c r="B802" i="13"/>
  <c r="I804" i="14"/>
  <c r="L804" i="14"/>
  <c r="C802" i="13"/>
  <c r="D802" i="13"/>
  <c r="E802" i="13"/>
  <c r="O804" i="14"/>
  <c r="F802" i="13"/>
  <c r="G802" i="13"/>
  <c r="H802" i="13"/>
  <c r="B805" i="14"/>
  <c r="H805" i="14"/>
  <c r="K805" i="14"/>
  <c r="B803" i="13"/>
  <c r="I805" i="14"/>
  <c r="L805" i="14"/>
  <c r="C803" i="13"/>
  <c r="D803" i="13"/>
  <c r="E803" i="13"/>
  <c r="O805" i="14"/>
  <c r="F803" i="13"/>
  <c r="G803" i="13"/>
  <c r="H803" i="13"/>
  <c r="B806" i="14"/>
  <c r="H806" i="14"/>
  <c r="K806" i="14"/>
  <c r="B804" i="13"/>
  <c r="I806" i="14"/>
  <c r="L806" i="14"/>
  <c r="C804" i="13"/>
  <c r="D804" i="13"/>
  <c r="E804" i="13"/>
  <c r="O806" i="14"/>
  <c r="F804" i="13"/>
  <c r="G804" i="13"/>
  <c r="H804" i="13"/>
  <c r="B807" i="14"/>
  <c r="H807" i="14"/>
  <c r="K807" i="14"/>
  <c r="B805" i="13"/>
  <c r="I807" i="14"/>
  <c r="L807" i="14"/>
  <c r="C805" i="13"/>
  <c r="D805" i="13"/>
  <c r="E805" i="13"/>
  <c r="O807" i="14"/>
  <c r="F805" i="13"/>
  <c r="G805" i="13"/>
  <c r="H805" i="13"/>
  <c r="B808" i="14"/>
  <c r="H808" i="14"/>
  <c r="K808" i="14"/>
  <c r="B806" i="13"/>
  <c r="I808" i="14"/>
  <c r="L808" i="14"/>
  <c r="C806" i="13"/>
  <c r="D806" i="13"/>
  <c r="E806" i="13"/>
  <c r="O808" i="14"/>
  <c r="F806" i="13"/>
  <c r="G806" i="13"/>
  <c r="H806" i="13"/>
  <c r="B809" i="14"/>
  <c r="H809" i="14"/>
  <c r="K809" i="14"/>
  <c r="B807" i="13"/>
  <c r="I809" i="14"/>
  <c r="L809" i="14"/>
  <c r="C807" i="13"/>
  <c r="D807" i="13"/>
  <c r="E807" i="13"/>
  <c r="O809" i="14"/>
  <c r="F807" i="13"/>
  <c r="G807" i="13"/>
  <c r="H807" i="13"/>
  <c r="B810" i="14"/>
  <c r="H810" i="14"/>
  <c r="K810" i="14"/>
  <c r="B808" i="13"/>
  <c r="I810" i="14"/>
  <c r="L810" i="14"/>
  <c r="C808" i="13"/>
  <c r="D808" i="13"/>
  <c r="E808" i="13"/>
  <c r="O810" i="14"/>
  <c r="F808" i="13"/>
  <c r="G808" i="13"/>
  <c r="H808" i="13"/>
  <c r="B811" i="14"/>
  <c r="H811" i="14"/>
  <c r="K811" i="14"/>
  <c r="B809" i="13"/>
  <c r="I811" i="14"/>
  <c r="L811" i="14"/>
  <c r="C809" i="13"/>
  <c r="D809" i="13"/>
  <c r="E809" i="13"/>
  <c r="O811" i="14"/>
  <c r="F809" i="13"/>
  <c r="G809" i="13"/>
  <c r="H809" i="13"/>
  <c r="B812" i="14"/>
  <c r="H812" i="14"/>
  <c r="K812" i="14"/>
  <c r="B810" i="13"/>
  <c r="I812" i="14"/>
  <c r="L812" i="14"/>
  <c r="C810" i="13"/>
  <c r="D810" i="13"/>
  <c r="E810" i="13"/>
  <c r="O812" i="14"/>
  <c r="F810" i="13"/>
  <c r="G810" i="13"/>
  <c r="H810" i="13"/>
  <c r="B813" i="14"/>
  <c r="H813" i="14"/>
  <c r="K813" i="14"/>
  <c r="B811" i="13"/>
  <c r="I813" i="14"/>
  <c r="L813" i="14"/>
  <c r="C811" i="13"/>
  <c r="D811" i="13"/>
  <c r="E811" i="13"/>
  <c r="O813" i="14"/>
  <c r="F811" i="13"/>
  <c r="G811" i="13"/>
  <c r="H811" i="13"/>
  <c r="B814" i="14"/>
  <c r="H814" i="14"/>
  <c r="K814" i="14"/>
  <c r="B812" i="13"/>
  <c r="I814" i="14"/>
  <c r="L814" i="14"/>
  <c r="C812" i="13"/>
  <c r="D812" i="13"/>
  <c r="E812" i="13"/>
  <c r="O814" i="14"/>
  <c r="F812" i="13"/>
  <c r="G812" i="13"/>
  <c r="H812" i="13"/>
  <c r="B815" i="14"/>
  <c r="H815" i="14"/>
  <c r="K815" i="14"/>
  <c r="B813" i="13"/>
  <c r="I815" i="14"/>
  <c r="L815" i="14"/>
  <c r="C813" i="13"/>
  <c r="D813" i="13"/>
  <c r="E813" i="13"/>
  <c r="O815" i="14"/>
  <c r="F813" i="13"/>
  <c r="G813" i="13"/>
  <c r="H813" i="13"/>
  <c r="B816" i="14"/>
  <c r="H816" i="14"/>
  <c r="K816" i="14"/>
  <c r="B814" i="13"/>
  <c r="I816" i="14"/>
  <c r="L816" i="14"/>
  <c r="C814" i="13"/>
  <c r="D814" i="13"/>
  <c r="E814" i="13"/>
  <c r="O816" i="14"/>
  <c r="F814" i="13"/>
  <c r="G814" i="13"/>
  <c r="H814" i="13"/>
  <c r="B817" i="14"/>
  <c r="H817" i="14"/>
  <c r="K817" i="14"/>
  <c r="B815" i="13"/>
  <c r="I817" i="14"/>
  <c r="L817" i="14"/>
  <c r="C815" i="13"/>
  <c r="D815" i="13"/>
  <c r="E815" i="13"/>
  <c r="O817" i="14"/>
  <c r="F815" i="13"/>
  <c r="G815" i="13"/>
  <c r="H815" i="13"/>
  <c r="B818" i="14"/>
  <c r="H818" i="14"/>
  <c r="K818" i="14"/>
  <c r="B816" i="13"/>
  <c r="I818" i="14"/>
  <c r="L818" i="14"/>
  <c r="C816" i="13"/>
  <c r="D816" i="13"/>
  <c r="E816" i="13"/>
  <c r="O818" i="14"/>
  <c r="F816" i="13"/>
  <c r="G816" i="13"/>
  <c r="H816" i="13"/>
  <c r="B819" i="14"/>
  <c r="H819" i="14"/>
  <c r="K819" i="14"/>
  <c r="B817" i="13"/>
  <c r="I819" i="14"/>
  <c r="L819" i="14"/>
  <c r="C817" i="13"/>
  <c r="D817" i="13"/>
  <c r="E817" i="13"/>
  <c r="O819" i="14"/>
  <c r="F817" i="13"/>
  <c r="G817" i="13"/>
  <c r="H817" i="13"/>
  <c r="B820" i="14"/>
  <c r="H820" i="14"/>
  <c r="K820" i="14"/>
  <c r="B818" i="13"/>
  <c r="I820" i="14"/>
  <c r="L820" i="14"/>
  <c r="C818" i="13"/>
  <c r="D818" i="13"/>
  <c r="E818" i="13"/>
  <c r="O820" i="14"/>
  <c r="F818" i="13"/>
  <c r="G818" i="13"/>
  <c r="H818" i="13"/>
  <c r="B821" i="14"/>
  <c r="H821" i="14"/>
  <c r="K821" i="14"/>
  <c r="B819" i="13"/>
  <c r="I821" i="14"/>
  <c r="L821" i="14"/>
  <c r="C819" i="13"/>
  <c r="D819" i="13"/>
  <c r="E819" i="13"/>
  <c r="O821" i="14"/>
  <c r="F819" i="13"/>
  <c r="G819" i="13"/>
  <c r="H819" i="13"/>
  <c r="B822" i="14"/>
  <c r="H822" i="14"/>
  <c r="K822" i="14"/>
  <c r="B820" i="13"/>
  <c r="I822" i="14"/>
  <c r="L822" i="14"/>
  <c r="C820" i="13"/>
  <c r="D820" i="13"/>
  <c r="E820" i="13"/>
  <c r="O822" i="14"/>
  <c r="F820" i="13"/>
  <c r="G820" i="13"/>
  <c r="H820" i="13"/>
  <c r="B823" i="14"/>
  <c r="H823" i="14"/>
  <c r="K823" i="14"/>
  <c r="B821" i="13"/>
  <c r="I823" i="14"/>
  <c r="L823" i="14"/>
  <c r="C821" i="13"/>
  <c r="D821" i="13"/>
  <c r="E821" i="13"/>
  <c r="O823" i="14"/>
  <c r="F821" i="13"/>
  <c r="G821" i="13"/>
  <c r="H821" i="13"/>
  <c r="B824" i="14"/>
  <c r="H824" i="14"/>
  <c r="K824" i="14"/>
  <c r="B822" i="13"/>
  <c r="I824" i="14"/>
  <c r="L824" i="14"/>
  <c r="C822" i="13"/>
  <c r="D822" i="13"/>
  <c r="E822" i="13"/>
  <c r="O824" i="14"/>
  <c r="F822" i="13"/>
  <c r="G822" i="13"/>
  <c r="H822" i="13"/>
  <c r="B825" i="14"/>
  <c r="H825" i="14"/>
  <c r="K825" i="14"/>
  <c r="B823" i="13"/>
  <c r="I825" i="14"/>
  <c r="L825" i="14"/>
  <c r="C823" i="13"/>
  <c r="D823" i="13"/>
  <c r="E823" i="13"/>
  <c r="O825" i="14"/>
  <c r="F823" i="13"/>
  <c r="G823" i="13"/>
  <c r="H823" i="13"/>
  <c r="B826" i="14"/>
  <c r="H826" i="14"/>
  <c r="K826" i="14"/>
  <c r="B824" i="13"/>
  <c r="I826" i="14"/>
  <c r="L826" i="14"/>
  <c r="C824" i="13"/>
  <c r="D824" i="13"/>
  <c r="E824" i="13"/>
  <c r="O826" i="14"/>
  <c r="F824" i="13"/>
  <c r="G824" i="13"/>
  <c r="H824" i="13"/>
  <c r="B827" i="14"/>
  <c r="H827" i="14"/>
  <c r="K827" i="14"/>
  <c r="B825" i="13"/>
  <c r="I827" i="14"/>
  <c r="L827" i="14"/>
  <c r="C825" i="13"/>
  <c r="D825" i="13"/>
  <c r="E825" i="13"/>
  <c r="O827" i="14"/>
  <c r="F825" i="13"/>
  <c r="G825" i="13"/>
  <c r="H825" i="13"/>
  <c r="B828" i="14"/>
  <c r="H828" i="14"/>
  <c r="K828" i="14"/>
  <c r="B826" i="13"/>
  <c r="I828" i="14"/>
  <c r="L828" i="14"/>
  <c r="C826" i="13"/>
  <c r="D826" i="13"/>
  <c r="E826" i="13"/>
  <c r="O828" i="14"/>
  <c r="F826" i="13"/>
  <c r="G826" i="13"/>
  <c r="H826" i="13"/>
  <c r="B829" i="14"/>
  <c r="H829" i="14"/>
  <c r="K829" i="14"/>
  <c r="B827" i="13"/>
  <c r="I829" i="14"/>
  <c r="L829" i="14"/>
  <c r="C827" i="13"/>
  <c r="D827" i="13"/>
  <c r="E827" i="13"/>
  <c r="O829" i="14"/>
  <c r="F827" i="13"/>
  <c r="G827" i="13"/>
  <c r="H827" i="13"/>
  <c r="B830" i="14"/>
  <c r="H830" i="14"/>
  <c r="K830" i="14"/>
  <c r="B828" i="13"/>
  <c r="I830" i="14"/>
  <c r="L830" i="14"/>
  <c r="C828" i="13"/>
  <c r="D828" i="13"/>
  <c r="E828" i="13"/>
  <c r="O830" i="14"/>
  <c r="F828" i="13"/>
  <c r="G828" i="13"/>
  <c r="H828" i="13"/>
  <c r="B831" i="14"/>
  <c r="H831" i="14"/>
  <c r="K831" i="14"/>
  <c r="B829" i="13"/>
  <c r="I831" i="14"/>
  <c r="L831" i="14"/>
  <c r="C829" i="13"/>
  <c r="D829" i="13"/>
  <c r="E829" i="13"/>
  <c r="O831" i="14"/>
  <c r="F829" i="13"/>
  <c r="G829" i="13"/>
  <c r="H829" i="13"/>
  <c r="B832" i="14"/>
  <c r="H832" i="14"/>
  <c r="K832" i="14"/>
  <c r="B830" i="13"/>
  <c r="I832" i="14"/>
  <c r="L832" i="14"/>
  <c r="C830" i="13"/>
  <c r="D830" i="13"/>
  <c r="E830" i="13"/>
  <c r="O832" i="14"/>
  <c r="F830" i="13"/>
  <c r="G830" i="13"/>
  <c r="H830" i="13"/>
  <c r="B833" i="14"/>
  <c r="H833" i="14"/>
  <c r="K833" i="14"/>
  <c r="B831" i="13"/>
  <c r="I833" i="14"/>
  <c r="L833" i="14"/>
  <c r="C831" i="13"/>
  <c r="D831" i="13"/>
  <c r="E831" i="13"/>
  <c r="O833" i="14"/>
  <c r="F831" i="13"/>
  <c r="G831" i="13"/>
  <c r="H831" i="13"/>
  <c r="B834" i="14"/>
  <c r="H834" i="14"/>
  <c r="K834" i="14"/>
  <c r="B832" i="13"/>
  <c r="I834" i="14"/>
  <c r="L834" i="14"/>
  <c r="C832" i="13"/>
  <c r="D832" i="13"/>
  <c r="E832" i="13"/>
  <c r="O834" i="14"/>
  <c r="F832" i="13"/>
  <c r="G832" i="13"/>
  <c r="H832" i="13"/>
  <c r="B835" i="14"/>
  <c r="H835" i="14"/>
  <c r="K835" i="14"/>
  <c r="B833" i="13"/>
  <c r="I835" i="14"/>
  <c r="L835" i="14"/>
  <c r="C833" i="13"/>
  <c r="D833" i="13"/>
  <c r="E833" i="13"/>
  <c r="O835" i="14"/>
  <c r="F833" i="13"/>
  <c r="G833" i="13"/>
  <c r="H833" i="13"/>
  <c r="B836" i="14"/>
  <c r="H836" i="14"/>
  <c r="K836" i="14"/>
  <c r="B834" i="13"/>
  <c r="I836" i="14"/>
  <c r="L836" i="14"/>
  <c r="C834" i="13"/>
  <c r="D834" i="13"/>
  <c r="E834" i="13"/>
  <c r="O836" i="14"/>
  <c r="F834" i="13"/>
  <c r="G834" i="13"/>
  <c r="H834" i="13"/>
  <c r="B837" i="14"/>
  <c r="H837" i="14"/>
  <c r="K837" i="14"/>
  <c r="B835" i="13"/>
  <c r="I837" i="14"/>
  <c r="L837" i="14"/>
  <c r="C835" i="13"/>
  <c r="D835" i="13"/>
  <c r="E835" i="13"/>
  <c r="O837" i="14"/>
  <c r="F835" i="13"/>
  <c r="G835" i="13"/>
  <c r="H835" i="13"/>
  <c r="B838" i="14"/>
  <c r="H838" i="14"/>
  <c r="K838" i="14"/>
  <c r="B836" i="13"/>
  <c r="I838" i="14"/>
  <c r="L838" i="14"/>
  <c r="C836" i="13"/>
  <c r="D836" i="13"/>
  <c r="E836" i="13"/>
  <c r="O838" i="14"/>
  <c r="F836" i="13"/>
  <c r="G836" i="13"/>
  <c r="H836" i="13"/>
  <c r="B839" i="14"/>
  <c r="H839" i="14"/>
  <c r="K839" i="14"/>
  <c r="B837" i="13"/>
  <c r="I839" i="14"/>
  <c r="L839" i="14"/>
  <c r="C837" i="13"/>
  <c r="D837" i="13"/>
  <c r="E837" i="13"/>
  <c r="O839" i="14"/>
  <c r="F837" i="13"/>
  <c r="G837" i="13"/>
  <c r="H837" i="13"/>
  <c r="B840" i="14"/>
  <c r="H840" i="14"/>
  <c r="K840" i="14"/>
  <c r="B838" i="13"/>
  <c r="I840" i="14"/>
  <c r="L840" i="14"/>
  <c r="C838" i="13"/>
  <c r="D838" i="13"/>
  <c r="E838" i="13"/>
  <c r="O840" i="14"/>
  <c r="F838" i="13"/>
  <c r="G838" i="13"/>
  <c r="H838" i="13"/>
  <c r="B841" i="14"/>
  <c r="H841" i="14"/>
  <c r="K841" i="14"/>
  <c r="B839" i="13"/>
  <c r="I841" i="14"/>
  <c r="L841" i="14"/>
  <c r="C839" i="13"/>
  <c r="D839" i="13"/>
  <c r="E839" i="13"/>
  <c r="O841" i="14"/>
  <c r="F839" i="13"/>
  <c r="G839" i="13"/>
  <c r="H839" i="13"/>
  <c r="B842" i="14"/>
  <c r="H842" i="14"/>
  <c r="K842" i="14"/>
  <c r="B840" i="13"/>
  <c r="I842" i="14"/>
  <c r="L842" i="14"/>
  <c r="C840" i="13"/>
  <c r="D840" i="13"/>
  <c r="E840" i="13"/>
  <c r="O842" i="14"/>
  <c r="F840" i="13"/>
  <c r="G840" i="13"/>
  <c r="H840" i="13"/>
  <c r="B843" i="14"/>
  <c r="H843" i="14"/>
  <c r="K843" i="14"/>
  <c r="B841" i="13"/>
  <c r="I843" i="14"/>
  <c r="L843" i="14"/>
  <c r="C841" i="13"/>
  <c r="D841" i="13"/>
  <c r="E841" i="13"/>
  <c r="O843" i="14"/>
  <c r="F841" i="13"/>
  <c r="G841" i="13"/>
  <c r="H841" i="13"/>
  <c r="B844" i="14"/>
  <c r="H844" i="14"/>
  <c r="K844" i="14"/>
  <c r="B842" i="13"/>
  <c r="I844" i="14"/>
  <c r="L844" i="14"/>
  <c r="C842" i="13"/>
  <c r="D842" i="13"/>
  <c r="E842" i="13"/>
  <c r="O844" i="14"/>
  <c r="F842" i="13"/>
  <c r="G842" i="13"/>
  <c r="H842" i="13"/>
  <c r="B845" i="14"/>
  <c r="H845" i="14"/>
  <c r="K845" i="14"/>
  <c r="B843" i="13"/>
  <c r="I845" i="14"/>
  <c r="L845" i="14"/>
  <c r="C843" i="13"/>
  <c r="D843" i="13"/>
  <c r="E843" i="13"/>
  <c r="O845" i="14"/>
  <c r="F843" i="13"/>
  <c r="G843" i="13"/>
  <c r="H843" i="13"/>
  <c r="B846" i="14"/>
  <c r="H846" i="14"/>
  <c r="K846" i="14"/>
  <c r="B844" i="13"/>
  <c r="I846" i="14"/>
  <c r="L846" i="14"/>
  <c r="C844" i="13"/>
  <c r="D844" i="13"/>
  <c r="E844" i="13"/>
  <c r="O846" i="14"/>
  <c r="F844" i="13"/>
  <c r="G844" i="13"/>
  <c r="H844" i="13"/>
  <c r="B847" i="14"/>
  <c r="H847" i="14"/>
  <c r="K847" i="14"/>
  <c r="B845" i="13"/>
  <c r="I847" i="14"/>
  <c r="L847" i="14"/>
  <c r="C845" i="13"/>
  <c r="D845" i="13"/>
  <c r="E845" i="13"/>
  <c r="O847" i="14"/>
  <c r="F845" i="13"/>
  <c r="G845" i="13"/>
  <c r="H845" i="13"/>
  <c r="B848" i="14"/>
  <c r="H848" i="14"/>
  <c r="K848" i="14"/>
  <c r="B846" i="13"/>
  <c r="I848" i="14"/>
  <c r="L848" i="14"/>
  <c r="C846" i="13"/>
  <c r="D846" i="13"/>
  <c r="E846" i="13"/>
  <c r="O848" i="14"/>
  <c r="F846" i="13"/>
  <c r="G846" i="13"/>
  <c r="H846" i="13"/>
  <c r="B849" i="14"/>
  <c r="H849" i="14"/>
  <c r="K849" i="14"/>
  <c r="B847" i="13"/>
  <c r="I849" i="14"/>
  <c r="L849" i="14"/>
  <c r="C847" i="13"/>
  <c r="D847" i="13"/>
  <c r="E847" i="13"/>
  <c r="O849" i="14"/>
  <c r="F847" i="13"/>
  <c r="G847" i="13"/>
  <c r="H847" i="13"/>
  <c r="B850" i="14"/>
  <c r="H850" i="14"/>
  <c r="K850" i="14"/>
  <c r="B848" i="13"/>
  <c r="I850" i="14"/>
  <c r="L850" i="14"/>
  <c r="C848" i="13"/>
  <c r="D848" i="13"/>
  <c r="E848" i="13"/>
  <c r="O850" i="14"/>
  <c r="F848" i="13"/>
  <c r="G848" i="13"/>
  <c r="H848" i="13"/>
  <c r="B851" i="14"/>
  <c r="H851" i="14"/>
  <c r="K851" i="14"/>
  <c r="B849" i="13"/>
  <c r="I851" i="14"/>
  <c r="L851" i="14"/>
  <c r="C849" i="13"/>
  <c r="D849" i="13"/>
  <c r="E849" i="13"/>
  <c r="O851" i="14"/>
  <c r="F849" i="13"/>
  <c r="G849" i="13"/>
  <c r="H849" i="13"/>
  <c r="B852" i="14"/>
  <c r="H852" i="14"/>
  <c r="K852" i="14"/>
  <c r="B850" i="13"/>
  <c r="I852" i="14"/>
  <c r="L852" i="14"/>
  <c r="C850" i="13"/>
  <c r="D850" i="13"/>
  <c r="E850" i="13"/>
  <c r="O852" i="14"/>
  <c r="F850" i="13"/>
  <c r="G850" i="13"/>
  <c r="H850" i="13"/>
  <c r="B853" i="14"/>
  <c r="H853" i="14"/>
  <c r="K853" i="14"/>
  <c r="B851" i="13"/>
  <c r="I853" i="14"/>
  <c r="L853" i="14"/>
  <c r="C851" i="13"/>
  <c r="D851" i="13"/>
  <c r="E851" i="13"/>
  <c r="O853" i="14"/>
  <c r="F851" i="13"/>
  <c r="G851" i="13"/>
  <c r="H851" i="13"/>
  <c r="B854" i="14"/>
  <c r="H854" i="14"/>
  <c r="K854" i="14"/>
  <c r="B852" i="13"/>
  <c r="I854" i="14"/>
  <c r="L854" i="14"/>
  <c r="C852" i="13"/>
  <c r="D852" i="13"/>
  <c r="E852" i="13"/>
  <c r="O854" i="14"/>
  <c r="F852" i="13"/>
  <c r="G852" i="13"/>
  <c r="H852" i="13"/>
  <c r="B855" i="14"/>
  <c r="H855" i="14"/>
  <c r="K855" i="14"/>
  <c r="B853" i="13"/>
  <c r="I855" i="14"/>
  <c r="L855" i="14"/>
  <c r="C853" i="13"/>
  <c r="D853" i="13"/>
  <c r="E853" i="13"/>
  <c r="O855" i="14"/>
  <c r="F853" i="13"/>
  <c r="G853" i="13"/>
  <c r="H853" i="13"/>
  <c r="B856" i="14"/>
  <c r="H856" i="14"/>
  <c r="K856" i="14"/>
  <c r="B854" i="13"/>
  <c r="I856" i="14"/>
  <c r="L856" i="14"/>
  <c r="C854" i="13"/>
  <c r="D854" i="13"/>
  <c r="E854" i="13"/>
  <c r="O856" i="14"/>
  <c r="F854" i="13"/>
  <c r="G854" i="13"/>
  <c r="H854" i="13"/>
  <c r="B857" i="14"/>
  <c r="H857" i="14"/>
  <c r="K857" i="14"/>
  <c r="B855" i="13"/>
  <c r="I857" i="14"/>
  <c r="L857" i="14"/>
  <c r="C855" i="13"/>
  <c r="D855" i="13"/>
  <c r="E855" i="13"/>
  <c r="O857" i="14"/>
  <c r="F855" i="13"/>
  <c r="G855" i="13"/>
  <c r="H855" i="13"/>
  <c r="B858" i="14"/>
  <c r="H858" i="14"/>
  <c r="K858" i="14"/>
  <c r="B856" i="13"/>
  <c r="I858" i="14"/>
  <c r="L858" i="14"/>
  <c r="C856" i="13"/>
  <c r="D856" i="13"/>
  <c r="E856" i="13"/>
  <c r="O858" i="14"/>
  <c r="F856" i="13"/>
  <c r="G856" i="13"/>
  <c r="H856" i="13"/>
  <c r="B859" i="14"/>
  <c r="H859" i="14"/>
  <c r="K859" i="14"/>
  <c r="B857" i="13"/>
  <c r="I859" i="14"/>
  <c r="L859" i="14"/>
  <c r="C857" i="13"/>
  <c r="D857" i="13"/>
  <c r="E857" i="13"/>
  <c r="O859" i="14"/>
  <c r="F857" i="13"/>
  <c r="G857" i="13"/>
  <c r="H857" i="13"/>
  <c r="B860" i="14"/>
  <c r="H860" i="14"/>
  <c r="K860" i="14"/>
  <c r="B858" i="13"/>
  <c r="I860" i="14"/>
  <c r="L860" i="14"/>
  <c r="C858" i="13"/>
  <c r="D858" i="13"/>
  <c r="E858" i="13"/>
  <c r="O860" i="14"/>
  <c r="F858" i="13"/>
  <c r="G858" i="13"/>
  <c r="H858" i="13"/>
  <c r="B861" i="14"/>
  <c r="H861" i="14"/>
  <c r="K861" i="14"/>
  <c r="B859" i="13"/>
  <c r="I861" i="14"/>
  <c r="L861" i="14"/>
  <c r="C859" i="13"/>
  <c r="D859" i="13"/>
  <c r="E859" i="13"/>
  <c r="O861" i="14"/>
  <c r="F859" i="13"/>
  <c r="G859" i="13"/>
  <c r="H859" i="13"/>
  <c r="B862" i="14"/>
  <c r="H862" i="14"/>
  <c r="K862" i="14"/>
  <c r="B860" i="13"/>
  <c r="I862" i="14"/>
  <c r="L862" i="14"/>
  <c r="C860" i="13"/>
  <c r="D860" i="13"/>
  <c r="E860" i="13"/>
  <c r="O862" i="14"/>
  <c r="F860" i="13"/>
  <c r="G860" i="13"/>
  <c r="H860" i="13"/>
  <c r="B863" i="14"/>
  <c r="H863" i="14"/>
  <c r="K863" i="14"/>
  <c r="B861" i="13"/>
  <c r="I863" i="14"/>
  <c r="L863" i="14"/>
  <c r="C861" i="13"/>
  <c r="D861" i="13"/>
  <c r="E861" i="13"/>
  <c r="O863" i="14"/>
  <c r="F861" i="13"/>
  <c r="G861" i="13"/>
  <c r="H861" i="13"/>
  <c r="B864" i="14"/>
  <c r="H864" i="14"/>
  <c r="K864" i="14"/>
  <c r="B862" i="13"/>
  <c r="I864" i="14"/>
  <c r="L864" i="14"/>
  <c r="C862" i="13"/>
  <c r="D862" i="13"/>
  <c r="E862" i="13"/>
  <c r="O864" i="14"/>
  <c r="F862" i="13"/>
  <c r="G862" i="13"/>
  <c r="H862" i="13"/>
  <c r="B865" i="14"/>
  <c r="H865" i="14"/>
  <c r="K865" i="14"/>
  <c r="B863" i="13"/>
  <c r="I865" i="14"/>
  <c r="L865" i="14"/>
  <c r="C863" i="13"/>
  <c r="D863" i="13"/>
  <c r="E863" i="13"/>
  <c r="O865" i="14"/>
  <c r="F863" i="13"/>
  <c r="G863" i="13"/>
  <c r="H863" i="13"/>
  <c r="B866" i="14"/>
  <c r="H866" i="14"/>
  <c r="K866" i="14"/>
  <c r="B864" i="13"/>
  <c r="I866" i="14"/>
  <c r="L866" i="14"/>
  <c r="C864" i="13"/>
  <c r="D864" i="13"/>
  <c r="E864" i="13"/>
  <c r="O866" i="14"/>
  <c r="F864" i="13"/>
  <c r="G864" i="13"/>
  <c r="H864" i="13"/>
  <c r="B867" i="14"/>
  <c r="H867" i="14"/>
  <c r="K867" i="14"/>
  <c r="B865" i="13"/>
  <c r="I867" i="14"/>
  <c r="L867" i="14"/>
  <c r="C865" i="13"/>
  <c r="D865" i="13"/>
  <c r="E865" i="13"/>
  <c r="O867" i="14"/>
  <c r="F865" i="13"/>
  <c r="G865" i="13"/>
  <c r="H865" i="13"/>
  <c r="B868" i="14"/>
  <c r="H868" i="14"/>
  <c r="K868" i="14"/>
  <c r="B866" i="13"/>
  <c r="I868" i="14"/>
  <c r="L868" i="14"/>
  <c r="C866" i="13"/>
  <c r="D866" i="13"/>
  <c r="E866" i="13"/>
  <c r="O868" i="14"/>
  <c r="F866" i="13"/>
  <c r="G866" i="13"/>
  <c r="H866" i="13"/>
  <c r="B869" i="14"/>
  <c r="H869" i="14"/>
  <c r="K869" i="14"/>
  <c r="B867" i="13"/>
  <c r="I869" i="14"/>
  <c r="L869" i="14"/>
  <c r="C867" i="13"/>
  <c r="D867" i="13"/>
  <c r="E867" i="13"/>
  <c r="O869" i="14"/>
  <c r="F867" i="13"/>
  <c r="G867" i="13"/>
  <c r="H867" i="13"/>
  <c r="B870" i="14"/>
  <c r="H870" i="14"/>
  <c r="K870" i="14"/>
  <c r="B868" i="13"/>
  <c r="I870" i="14"/>
  <c r="L870" i="14"/>
  <c r="C868" i="13"/>
  <c r="D868" i="13"/>
  <c r="E868" i="13"/>
  <c r="O870" i="14"/>
  <c r="F868" i="13"/>
  <c r="G868" i="13"/>
  <c r="H868" i="13"/>
  <c r="B871" i="14"/>
  <c r="H871" i="14"/>
  <c r="K871" i="14"/>
  <c r="B869" i="13"/>
  <c r="I871" i="14"/>
  <c r="L871" i="14"/>
  <c r="C869" i="13"/>
  <c r="D869" i="13"/>
  <c r="E869" i="13"/>
  <c r="O871" i="14"/>
  <c r="F869" i="13"/>
  <c r="G869" i="13"/>
  <c r="H869" i="13"/>
  <c r="B872" i="14"/>
  <c r="H872" i="14"/>
  <c r="K872" i="14"/>
  <c r="B870" i="13"/>
  <c r="I872" i="14"/>
  <c r="L872" i="14"/>
  <c r="C870" i="13"/>
  <c r="D870" i="13"/>
  <c r="E870" i="13"/>
  <c r="O872" i="14"/>
  <c r="F870" i="13"/>
  <c r="G870" i="13"/>
  <c r="H870" i="13"/>
  <c r="B873" i="14"/>
  <c r="H873" i="14"/>
  <c r="K873" i="14"/>
  <c r="B871" i="13"/>
  <c r="I873" i="14"/>
  <c r="L873" i="14"/>
  <c r="C871" i="13"/>
  <c r="D871" i="13"/>
  <c r="E871" i="13"/>
  <c r="O873" i="14"/>
  <c r="F871" i="13"/>
  <c r="G871" i="13"/>
  <c r="H871" i="13"/>
  <c r="B874" i="14"/>
  <c r="H874" i="14"/>
  <c r="K874" i="14"/>
  <c r="B872" i="13"/>
  <c r="I874" i="14"/>
  <c r="L874" i="14"/>
  <c r="C872" i="13"/>
  <c r="D872" i="13"/>
  <c r="E872" i="13"/>
  <c r="O874" i="14"/>
  <c r="F872" i="13"/>
  <c r="G872" i="13"/>
  <c r="H872" i="13"/>
  <c r="B875" i="14"/>
  <c r="H875" i="14"/>
  <c r="K875" i="14"/>
  <c r="B873" i="13"/>
  <c r="I875" i="14"/>
  <c r="L875" i="14"/>
  <c r="C873" i="13"/>
  <c r="D873" i="13"/>
  <c r="E873" i="13"/>
  <c r="O875" i="14"/>
  <c r="F873" i="13"/>
  <c r="G873" i="13"/>
  <c r="H873" i="13"/>
  <c r="B876" i="14"/>
  <c r="H876" i="14"/>
  <c r="K876" i="14"/>
  <c r="B874" i="13"/>
  <c r="I876" i="14"/>
  <c r="L876" i="14"/>
  <c r="C874" i="13"/>
  <c r="D874" i="13"/>
  <c r="E874" i="13"/>
  <c r="O876" i="14"/>
  <c r="F874" i="13"/>
  <c r="G874" i="13"/>
  <c r="H874" i="13"/>
  <c r="B877" i="14"/>
  <c r="H877" i="14"/>
  <c r="K877" i="14"/>
  <c r="B875" i="13"/>
  <c r="I877" i="14"/>
  <c r="L877" i="14"/>
  <c r="C875" i="13"/>
  <c r="D875" i="13"/>
  <c r="E875" i="13"/>
  <c r="O877" i="14"/>
  <c r="F875" i="13"/>
  <c r="G875" i="13"/>
  <c r="H875" i="13"/>
  <c r="B878" i="14"/>
  <c r="H878" i="14"/>
  <c r="K878" i="14"/>
  <c r="B876" i="13"/>
  <c r="I878" i="14"/>
  <c r="L878" i="14"/>
  <c r="C876" i="13"/>
  <c r="D876" i="13"/>
  <c r="E876" i="13"/>
  <c r="O878" i="14"/>
  <c r="F876" i="13"/>
  <c r="G876" i="13"/>
  <c r="H876" i="13"/>
  <c r="B879" i="14"/>
  <c r="H879" i="14"/>
  <c r="K879" i="14"/>
  <c r="B877" i="13"/>
  <c r="I879" i="14"/>
  <c r="L879" i="14"/>
  <c r="C877" i="13"/>
  <c r="D877" i="13"/>
  <c r="E877" i="13"/>
  <c r="O879" i="14"/>
  <c r="F877" i="13"/>
  <c r="G877" i="13"/>
  <c r="H877" i="13"/>
  <c r="B880" i="14"/>
  <c r="H880" i="14"/>
  <c r="K880" i="14"/>
  <c r="B878" i="13"/>
  <c r="I880" i="14"/>
  <c r="L880" i="14"/>
  <c r="C878" i="13"/>
  <c r="D878" i="13"/>
  <c r="E878" i="13"/>
  <c r="O880" i="14"/>
  <c r="F878" i="13"/>
  <c r="G878" i="13"/>
  <c r="H878" i="13"/>
  <c r="B881" i="14"/>
  <c r="H881" i="14"/>
  <c r="K881" i="14"/>
  <c r="B879" i="13"/>
  <c r="I881" i="14"/>
  <c r="L881" i="14"/>
  <c r="C879" i="13"/>
  <c r="D879" i="13"/>
  <c r="E879" i="13"/>
  <c r="O881" i="14"/>
  <c r="F879" i="13"/>
  <c r="G879" i="13"/>
  <c r="H879" i="13"/>
  <c r="B882" i="14"/>
  <c r="H882" i="14"/>
  <c r="K882" i="14"/>
  <c r="B880" i="13"/>
  <c r="I882" i="14"/>
  <c r="L882" i="14"/>
  <c r="C880" i="13"/>
  <c r="D880" i="13"/>
  <c r="E880" i="13"/>
  <c r="O882" i="14"/>
  <c r="F880" i="13"/>
  <c r="G880" i="13"/>
  <c r="H880" i="13"/>
  <c r="B883" i="14"/>
  <c r="H883" i="14"/>
  <c r="K883" i="14"/>
  <c r="B881" i="13"/>
  <c r="I883" i="14"/>
  <c r="L883" i="14"/>
  <c r="C881" i="13"/>
  <c r="D881" i="13"/>
  <c r="E881" i="13"/>
  <c r="O883" i="14"/>
  <c r="F881" i="13"/>
  <c r="G881" i="13"/>
  <c r="H881" i="13"/>
  <c r="B884" i="14"/>
  <c r="H884" i="14"/>
  <c r="K884" i="14"/>
  <c r="B882" i="13"/>
  <c r="I884" i="14"/>
  <c r="L884" i="14"/>
  <c r="C882" i="13"/>
  <c r="D882" i="13"/>
  <c r="E882" i="13"/>
  <c r="O884" i="14"/>
  <c r="F882" i="13"/>
  <c r="G882" i="13"/>
  <c r="H882" i="13"/>
  <c r="B885" i="14"/>
  <c r="H885" i="14"/>
  <c r="K885" i="14"/>
  <c r="B883" i="13"/>
  <c r="I885" i="14"/>
  <c r="L885" i="14"/>
  <c r="C883" i="13"/>
  <c r="D883" i="13"/>
  <c r="E883" i="13"/>
  <c r="O885" i="14"/>
  <c r="F883" i="13"/>
  <c r="G883" i="13"/>
  <c r="H883" i="13"/>
  <c r="B886" i="14"/>
  <c r="H886" i="14"/>
  <c r="K886" i="14"/>
  <c r="B884" i="13"/>
  <c r="I886" i="14"/>
  <c r="L886" i="14"/>
  <c r="C884" i="13"/>
  <c r="D884" i="13"/>
  <c r="E884" i="13"/>
  <c r="O886" i="14"/>
  <c r="F884" i="13"/>
  <c r="G884" i="13"/>
  <c r="H884" i="13"/>
  <c r="B887" i="14"/>
  <c r="H887" i="14"/>
  <c r="K887" i="14"/>
  <c r="B885" i="13"/>
  <c r="I887" i="14"/>
  <c r="L887" i="14"/>
  <c r="C885" i="13"/>
  <c r="D885" i="13"/>
  <c r="E885" i="13"/>
  <c r="O887" i="14"/>
  <c r="F885" i="13"/>
  <c r="G885" i="13"/>
  <c r="H885" i="13"/>
  <c r="B888" i="14"/>
  <c r="H888" i="14"/>
  <c r="K888" i="14"/>
  <c r="B886" i="13"/>
  <c r="I888" i="14"/>
  <c r="L888" i="14"/>
  <c r="C886" i="13"/>
  <c r="D886" i="13"/>
  <c r="E886" i="13"/>
  <c r="O888" i="14"/>
  <c r="F886" i="13"/>
  <c r="G886" i="13"/>
  <c r="H886" i="13"/>
  <c r="B889" i="14"/>
  <c r="H889" i="14"/>
  <c r="K889" i="14"/>
  <c r="B887" i="13"/>
  <c r="I889" i="14"/>
  <c r="L889" i="14"/>
  <c r="C887" i="13"/>
  <c r="D887" i="13"/>
  <c r="E887" i="13"/>
  <c r="O889" i="14"/>
  <c r="F887" i="13"/>
  <c r="G887" i="13"/>
  <c r="H887" i="13"/>
  <c r="B890" i="14"/>
  <c r="H890" i="14"/>
  <c r="K890" i="14"/>
  <c r="B888" i="13"/>
  <c r="I890" i="14"/>
  <c r="L890" i="14"/>
  <c r="C888" i="13"/>
  <c r="D888" i="13"/>
  <c r="E888" i="13"/>
  <c r="O890" i="14"/>
  <c r="F888" i="13"/>
  <c r="G888" i="13"/>
  <c r="H888" i="13"/>
  <c r="B891" i="14"/>
  <c r="H891" i="14"/>
  <c r="K891" i="14"/>
  <c r="B889" i="13"/>
  <c r="I891" i="14"/>
  <c r="L891" i="14"/>
  <c r="C889" i="13"/>
  <c r="D889" i="13"/>
  <c r="E889" i="13"/>
  <c r="O891" i="14"/>
  <c r="F889" i="13"/>
  <c r="G889" i="13"/>
  <c r="H889" i="13"/>
  <c r="B892" i="14"/>
  <c r="H892" i="14"/>
  <c r="K892" i="14"/>
  <c r="B890" i="13"/>
  <c r="I892" i="14"/>
  <c r="L892" i="14"/>
  <c r="C890" i="13"/>
  <c r="D890" i="13"/>
  <c r="E890" i="13"/>
  <c r="O892" i="14"/>
  <c r="F890" i="13"/>
  <c r="G890" i="13"/>
  <c r="H890" i="13"/>
  <c r="B893" i="14"/>
  <c r="H893" i="14"/>
  <c r="K893" i="14"/>
  <c r="B891" i="13"/>
  <c r="I893" i="14"/>
  <c r="L893" i="14"/>
  <c r="C891" i="13"/>
  <c r="D891" i="13"/>
  <c r="E891" i="13"/>
  <c r="O893" i="14"/>
  <c r="F891" i="13"/>
  <c r="G891" i="13"/>
  <c r="H891" i="13"/>
  <c r="B894" i="14"/>
  <c r="H894" i="14"/>
  <c r="K894" i="14"/>
  <c r="B892" i="13"/>
  <c r="I894" i="14"/>
  <c r="L894" i="14"/>
  <c r="C892" i="13"/>
  <c r="D892" i="13"/>
  <c r="E892" i="13"/>
  <c r="O894" i="14"/>
  <c r="F892" i="13"/>
  <c r="G892" i="13"/>
  <c r="H892" i="13"/>
  <c r="B895" i="14"/>
  <c r="H895" i="14"/>
  <c r="K895" i="14"/>
  <c r="B893" i="13"/>
  <c r="I895" i="14"/>
  <c r="L895" i="14"/>
  <c r="C893" i="13"/>
  <c r="D893" i="13"/>
  <c r="E893" i="13"/>
  <c r="O895" i="14"/>
  <c r="F893" i="13"/>
  <c r="G893" i="13"/>
  <c r="H893" i="13"/>
  <c r="B896" i="14"/>
  <c r="H896" i="14"/>
  <c r="K896" i="14"/>
  <c r="B894" i="13"/>
  <c r="I896" i="14"/>
  <c r="L896" i="14"/>
  <c r="C894" i="13"/>
  <c r="D894" i="13"/>
  <c r="E894" i="13"/>
  <c r="O896" i="14"/>
  <c r="F894" i="13"/>
  <c r="G894" i="13"/>
  <c r="H894" i="13"/>
  <c r="B897" i="14"/>
  <c r="H897" i="14"/>
  <c r="K897" i="14"/>
  <c r="B895" i="13"/>
  <c r="I897" i="14"/>
  <c r="L897" i="14"/>
  <c r="C895" i="13"/>
  <c r="D895" i="13"/>
  <c r="E895" i="13"/>
  <c r="O897" i="14"/>
  <c r="F895" i="13"/>
  <c r="G895" i="13"/>
  <c r="H895" i="13"/>
  <c r="B898" i="14"/>
  <c r="H898" i="14"/>
  <c r="K898" i="14"/>
  <c r="B896" i="13"/>
  <c r="I898" i="14"/>
  <c r="L898" i="14"/>
  <c r="C896" i="13"/>
  <c r="D896" i="13"/>
  <c r="E896" i="13"/>
  <c r="O898" i="14"/>
  <c r="F896" i="13"/>
  <c r="G896" i="13"/>
  <c r="H896" i="13"/>
  <c r="B899" i="14"/>
  <c r="H899" i="14"/>
  <c r="K899" i="14"/>
  <c r="B897" i="13"/>
  <c r="I899" i="14"/>
  <c r="L899" i="14"/>
  <c r="C897" i="13"/>
  <c r="D897" i="13"/>
  <c r="E897" i="13"/>
  <c r="O899" i="14"/>
  <c r="F897" i="13"/>
  <c r="G897" i="13"/>
  <c r="H897" i="13"/>
  <c r="B900" i="14"/>
  <c r="H900" i="14"/>
  <c r="K900" i="14"/>
  <c r="B898" i="13"/>
  <c r="I900" i="14"/>
  <c r="L900" i="14"/>
  <c r="C898" i="13"/>
  <c r="D898" i="13"/>
  <c r="E898" i="13"/>
  <c r="O900" i="14"/>
  <c r="F898" i="13"/>
  <c r="G898" i="13"/>
  <c r="H898" i="13"/>
  <c r="B901" i="14"/>
  <c r="H901" i="14"/>
  <c r="K901" i="14"/>
  <c r="B899" i="13"/>
  <c r="I901" i="14"/>
  <c r="L901" i="14"/>
  <c r="C899" i="13"/>
  <c r="D899" i="13"/>
  <c r="E899" i="13"/>
  <c r="O901" i="14"/>
  <c r="F899" i="13"/>
  <c r="G899" i="13"/>
  <c r="H899" i="13"/>
  <c r="B902" i="14"/>
  <c r="H902" i="14"/>
  <c r="K902" i="14"/>
  <c r="B900" i="13"/>
  <c r="I902" i="14"/>
  <c r="L902" i="14"/>
  <c r="C900" i="13"/>
  <c r="D900" i="13"/>
  <c r="E900" i="13"/>
  <c r="O902" i="14"/>
  <c r="F900" i="13"/>
  <c r="G900" i="13"/>
  <c r="H900" i="13"/>
  <c r="B903" i="14"/>
  <c r="H903" i="14"/>
  <c r="K903" i="14"/>
  <c r="B901" i="13"/>
  <c r="I903" i="14"/>
  <c r="L903" i="14"/>
  <c r="C901" i="13"/>
  <c r="D901" i="13"/>
  <c r="E901" i="13"/>
  <c r="O903" i="14"/>
  <c r="F901" i="13"/>
  <c r="G901" i="13"/>
  <c r="H901" i="13"/>
  <c r="B904" i="14"/>
  <c r="H904" i="14"/>
  <c r="K904" i="14"/>
  <c r="B902" i="13"/>
  <c r="I904" i="14"/>
  <c r="L904" i="14"/>
  <c r="C902" i="13"/>
  <c r="D902" i="13"/>
  <c r="E902" i="13"/>
  <c r="O904" i="14"/>
  <c r="F902" i="13"/>
  <c r="G902" i="13"/>
  <c r="H902" i="13"/>
  <c r="B905" i="14"/>
  <c r="H905" i="14"/>
  <c r="K905" i="14"/>
  <c r="B903" i="13"/>
  <c r="I905" i="14"/>
  <c r="L905" i="14"/>
  <c r="C903" i="13"/>
  <c r="D903" i="13"/>
  <c r="E903" i="13"/>
  <c r="O905" i="14"/>
  <c r="F903" i="13"/>
  <c r="G903" i="13"/>
  <c r="H903" i="13"/>
  <c r="B906" i="14"/>
  <c r="H906" i="14"/>
  <c r="K906" i="14"/>
  <c r="B904" i="13"/>
  <c r="I906" i="14"/>
  <c r="L906" i="14"/>
  <c r="C904" i="13"/>
  <c r="D904" i="13"/>
  <c r="E904" i="13"/>
  <c r="O906" i="14"/>
  <c r="F904" i="13"/>
  <c r="G904" i="13"/>
  <c r="H904" i="13"/>
  <c r="B907" i="14"/>
  <c r="H907" i="14"/>
  <c r="K907" i="14"/>
  <c r="B905" i="13"/>
  <c r="I907" i="14"/>
  <c r="L907" i="14"/>
  <c r="C905" i="13"/>
  <c r="D905" i="13"/>
  <c r="E905" i="13"/>
  <c r="O907" i="14"/>
  <c r="F905" i="13"/>
  <c r="G905" i="13"/>
  <c r="H905" i="13"/>
  <c r="B908" i="14"/>
  <c r="H908" i="14"/>
  <c r="K908" i="14"/>
  <c r="B906" i="13"/>
  <c r="I908" i="14"/>
  <c r="L908" i="14"/>
  <c r="C906" i="13"/>
  <c r="D906" i="13"/>
  <c r="E906" i="13"/>
  <c r="O908" i="14"/>
  <c r="F906" i="13"/>
  <c r="G906" i="13"/>
  <c r="H906" i="13"/>
  <c r="B909" i="14"/>
  <c r="H909" i="14"/>
  <c r="K909" i="14"/>
  <c r="B907" i="13"/>
  <c r="I909" i="14"/>
  <c r="L909" i="14"/>
  <c r="C907" i="13"/>
  <c r="D907" i="13"/>
  <c r="E907" i="13"/>
  <c r="O909" i="14"/>
  <c r="F907" i="13"/>
  <c r="G907" i="13"/>
  <c r="H907" i="13"/>
  <c r="B910" i="14"/>
  <c r="H910" i="14"/>
  <c r="K910" i="14"/>
  <c r="B908" i="13"/>
  <c r="I910" i="14"/>
  <c r="L910" i="14"/>
  <c r="C908" i="13"/>
  <c r="D908" i="13"/>
  <c r="E908" i="13"/>
  <c r="O910" i="14"/>
  <c r="F908" i="13"/>
  <c r="G908" i="13"/>
  <c r="H908" i="13"/>
  <c r="B911" i="14"/>
  <c r="H911" i="14"/>
  <c r="K911" i="14"/>
  <c r="B909" i="13"/>
  <c r="I911" i="14"/>
  <c r="L911" i="14"/>
  <c r="C909" i="13"/>
  <c r="D909" i="13"/>
  <c r="E909" i="13"/>
  <c r="O911" i="14"/>
  <c r="F909" i="13"/>
  <c r="G909" i="13"/>
  <c r="H909" i="13"/>
  <c r="B912" i="14"/>
  <c r="H912" i="14"/>
  <c r="K912" i="14"/>
  <c r="B910" i="13"/>
  <c r="I912" i="14"/>
  <c r="L912" i="14"/>
  <c r="C910" i="13"/>
  <c r="D910" i="13"/>
  <c r="E910" i="13"/>
  <c r="O912" i="14"/>
  <c r="F910" i="13"/>
  <c r="G910" i="13"/>
  <c r="H910" i="13"/>
  <c r="B913" i="14"/>
  <c r="H913" i="14"/>
  <c r="K913" i="14"/>
  <c r="B911" i="13"/>
  <c r="I913" i="14"/>
  <c r="L913" i="14"/>
  <c r="C911" i="13"/>
  <c r="D911" i="13"/>
  <c r="E911" i="13"/>
  <c r="O913" i="14"/>
  <c r="F911" i="13"/>
  <c r="G911" i="13"/>
  <c r="H911" i="13"/>
  <c r="B914" i="14"/>
  <c r="H914" i="14"/>
  <c r="K914" i="14"/>
  <c r="B912" i="13"/>
  <c r="I914" i="14"/>
  <c r="L914" i="14"/>
  <c r="C912" i="13"/>
  <c r="D912" i="13"/>
  <c r="E912" i="13"/>
  <c r="O914" i="14"/>
  <c r="F912" i="13"/>
  <c r="G912" i="13"/>
  <c r="H912" i="13"/>
  <c r="B915" i="14"/>
  <c r="H915" i="14"/>
  <c r="K915" i="14"/>
  <c r="B913" i="13"/>
  <c r="I915" i="14"/>
  <c r="L915" i="14"/>
  <c r="C913" i="13"/>
  <c r="D913" i="13"/>
  <c r="E913" i="13"/>
  <c r="O915" i="14"/>
  <c r="F913" i="13"/>
  <c r="G913" i="13"/>
  <c r="H913" i="13"/>
  <c r="B916" i="14"/>
  <c r="H916" i="14"/>
  <c r="K916" i="14"/>
  <c r="B914" i="13"/>
  <c r="I916" i="14"/>
  <c r="L916" i="14"/>
  <c r="C914" i="13"/>
  <c r="D914" i="13"/>
  <c r="E914" i="13"/>
  <c r="O916" i="14"/>
  <c r="F914" i="13"/>
  <c r="G914" i="13"/>
  <c r="H914" i="13"/>
  <c r="B917" i="14"/>
  <c r="H917" i="14"/>
  <c r="K917" i="14"/>
  <c r="B915" i="13"/>
  <c r="I917" i="14"/>
  <c r="L917" i="14"/>
  <c r="C915" i="13"/>
  <c r="D915" i="13"/>
  <c r="E915" i="13"/>
  <c r="O917" i="14"/>
  <c r="F915" i="13"/>
  <c r="G915" i="13"/>
  <c r="H915" i="13"/>
  <c r="B918" i="14"/>
  <c r="H918" i="14"/>
  <c r="K918" i="14"/>
  <c r="B916" i="13"/>
  <c r="I918" i="14"/>
  <c r="L918" i="14"/>
  <c r="C916" i="13"/>
  <c r="D916" i="13"/>
  <c r="E916" i="13"/>
  <c r="O918" i="14"/>
  <c r="F916" i="13"/>
  <c r="G916" i="13"/>
  <c r="H916" i="13"/>
  <c r="B919" i="14"/>
  <c r="H919" i="14"/>
  <c r="K919" i="14"/>
  <c r="B917" i="13"/>
  <c r="I919" i="14"/>
  <c r="L919" i="14"/>
  <c r="C917" i="13"/>
  <c r="D917" i="13"/>
  <c r="E917" i="13"/>
  <c r="O919" i="14"/>
  <c r="F917" i="13"/>
  <c r="G917" i="13"/>
  <c r="H917" i="13"/>
  <c r="B920" i="14"/>
  <c r="H920" i="14"/>
  <c r="K920" i="14"/>
  <c r="B918" i="13"/>
  <c r="I920" i="14"/>
  <c r="L920" i="14"/>
  <c r="C918" i="13"/>
  <c r="D918" i="13"/>
  <c r="E918" i="13"/>
  <c r="O920" i="14"/>
  <c r="F918" i="13"/>
  <c r="G918" i="13"/>
  <c r="H918" i="13"/>
  <c r="B921" i="14"/>
  <c r="H921" i="14"/>
  <c r="K921" i="14"/>
  <c r="B919" i="13"/>
  <c r="I921" i="14"/>
  <c r="L921" i="14"/>
  <c r="C919" i="13"/>
  <c r="D919" i="13"/>
  <c r="E919" i="13"/>
  <c r="O921" i="14"/>
  <c r="F919" i="13"/>
  <c r="G919" i="13"/>
  <c r="H919" i="13"/>
  <c r="B922" i="14"/>
  <c r="H922" i="14"/>
  <c r="K922" i="14"/>
  <c r="B920" i="13"/>
  <c r="I922" i="14"/>
  <c r="L922" i="14"/>
  <c r="C920" i="13"/>
  <c r="D920" i="13"/>
  <c r="E920" i="13"/>
  <c r="O922" i="14"/>
  <c r="F920" i="13"/>
  <c r="G920" i="13"/>
  <c r="H920" i="13"/>
  <c r="B923" i="14"/>
  <c r="H923" i="14"/>
  <c r="K923" i="14"/>
  <c r="B921" i="13"/>
  <c r="I923" i="14"/>
  <c r="L923" i="14"/>
  <c r="C921" i="13"/>
  <c r="D921" i="13"/>
  <c r="E921" i="13"/>
  <c r="O923" i="14"/>
  <c r="F921" i="13"/>
  <c r="G921" i="13"/>
  <c r="H921" i="13"/>
  <c r="B924" i="14"/>
  <c r="H924" i="14"/>
  <c r="K924" i="14"/>
  <c r="B922" i="13"/>
  <c r="I924" i="14"/>
  <c r="L924" i="14"/>
  <c r="C922" i="13"/>
  <c r="D922" i="13"/>
  <c r="E922" i="13"/>
  <c r="O924" i="14"/>
  <c r="F922" i="13"/>
  <c r="G922" i="13"/>
  <c r="H922" i="13"/>
  <c r="B925" i="14"/>
  <c r="H925" i="14"/>
  <c r="K925" i="14"/>
  <c r="B923" i="13"/>
  <c r="I925" i="14"/>
  <c r="L925" i="14"/>
  <c r="C923" i="13"/>
  <c r="D923" i="13"/>
  <c r="E923" i="13"/>
  <c r="O925" i="14"/>
  <c r="F923" i="13"/>
  <c r="G923" i="13"/>
  <c r="H923" i="13"/>
  <c r="B926" i="14"/>
  <c r="H926" i="14"/>
  <c r="K926" i="14"/>
  <c r="B924" i="13"/>
  <c r="I926" i="14"/>
  <c r="L926" i="14"/>
  <c r="C924" i="13"/>
  <c r="D924" i="13"/>
  <c r="E924" i="13"/>
  <c r="O926" i="14"/>
  <c r="F924" i="13"/>
  <c r="G924" i="13"/>
  <c r="H924" i="13"/>
  <c r="B927" i="14"/>
  <c r="H927" i="14"/>
  <c r="K927" i="14"/>
  <c r="B925" i="13"/>
  <c r="I927" i="14"/>
  <c r="L927" i="14"/>
  <c r="C925" i="13"/>
  <c r="D925" i="13"/>
  <c r="E925" i="13"/>
  <c r="O927" i="14"/>
  <c r="F925" i="13"/>
  <c r="G925" i="13"/>
  <c r="H925" i="13"/>
  <c r="B928" i="14"/>
  <c r="H928" i="14"/>
  <c r="K928" i="14"/>
  <c r="B926" i="13"/>
  <c r="I928" i="14"/>
  <c r="L928" i="14"/>
  <c r="C926" i="13"/>
  <c r="D926" i="13"/>
  <c r="E926" i="13"/>
  <c r="O928" i="14"/>
  <c r="F926" i="13"/>
  <c r="G926" i="13"/>
  <c r="H926" i="13"/>
  <c r="B929" i="14"/>
  <c r="H929" i="14"/>
  <c r="K929" i="14"/>
  <c r="B927" i="13"/>
  <c r="I929" i="14"/>
  <c r="L929" i="14"/>
  <c r="C927" i="13"/>
  <c r="D927" i="13"/>
  <c r="E927" i="13"/>
  <c r="O929" i="14"/>
  <c r="F927" i="13"/>
  <c r="G927" i="13"/>
  <c r="H927" i="13"/>
  <c r="B930" i="14"/>
  <c r="H930" i="14"/>
  <c r="K930" i="14"/>
  <c r="B928" i="13"/>
  <c r="I930" i="14"/>
  <c r="L930" i="14"/>
  <c r="C928" i="13"/>
  <c r="D928" i="13"/>
  <c r="E928" i="13"/>
  <c r="O930" i="14"/>
  <c r="F928" i="13"/>
  <c r="G928" i="13"/>
  <c r="H928" i="13"/>
  <c r="B931" i="14"/>
  <c r="H931" i="14"/>
  <c r="K931" i="14"/>
  <c r="B929" i="13"/>
  <c r="I931" i="14"/>
  <c r="L931" i="14"/>
  <c r="C929" i="13"/>
  <c r="D929" i="13"/>
  <c r="E929" i="13"/>
  <c r="O931" i="14"/>
  <c r="F929" i="13"/>
  <c r="G929" i="13"/>
  <c r="H929" i="13"/>
  <c r="B932" i="14"/>
  <c r="H932" i="14"/>
  <c r="K932" i="14"/>
  <c r="B930" i="13"/>
  <c r="I932" i="14"/>
  <c r="L932" i="14"/>
  <c r="C930" i="13"/>
  <c r="D930" i="13"/>
  <c r="E930" i="13"/>
  <c r="O932" i="14"/>
  <c r="F930" i="13"/>
  <c r="G930" i="13"/>
  <c r="H930" i="13"/>
  <c r="B933" i="14"/>
  <c r="H933" i="14"/>
  <c r="K933" i="14"/>
  <c r="B931" i="13"/>
  <c r="I933" i="14"/>
  <c r="L933" i="14"/>
  <c r="C931" i="13"/>
  <c r="D931" i="13"/>
  <c r="E931" i="13"/>
  <c r="O933" i="14"/>
  <c r="F931" i="13"/>
  <c r="G931" i="13"/>
  <c r="H931" i="13"/>
  <c r="B934" i="14"/>
  <c r="H934" i="14"/>
  <c r="K934" i="14"/>
  <c r="B932" i="13"/>
  <c r="I934" i="14"/>
  <c r="L934" i="14"/>
  <c r="C932" i="13"/>
  <c r="D932" i="13"/>
  <c r="E932" i="13"/>
  <c r="O934" i="14"/>
  <c r="F932" i="13"/>
  <c r="G932" i="13"/>
  <c r="H932" i="13"/>
  <c r="B935" i="14"/>
  <c r="H935" i="14"/>
  <c r="K935" i="14"/>
  <c r="B933" i="13"/>
  <c r="I935" i="14"/>
  <c r="L935" i="14"/>
  <c r="C933" i="13"/>
  <c r="D933" i="13"/>
  <c r="E933" i="13"/>
  <c r="O935" i="14"/>
  <c r="F933" i="13"/>
  <c r="G933" i="13"/>
  <c r="H933" i="13"/>
  <c r="B936" i="14"/>
  <c r="H936" i="14"/>
  <c r="K936" i="14"/>
  <c r="B934" i="13"/>
  <c r="I936" i="14"/>
  <c r="L936" i="14"/>
  <c r="C934" i="13"/>
  <c r="D934" i="13"/>
  <c r="E934" i="13"/>
  <c r="O936" i="14"/>
  <c r="F934" i="13"/>
  <c r="G934" i="13"/>
  <c r="H934" i="13"/>
  <c r="B937" i="14"/>
  <c r="H937" i="14"/>
  <c r="K937" i="14"/>
  <c r="B935" i="13"/>
  <c r="I937" i="14"/>
  <c r="L937" i="14"/>
  <c r="C935" i="13"/>
  <c r="D935" i="13"/>
  <c r="E935" i="13"/>
  <c r="O937" i="14"/>
  <c r="F935" i="13"/>
  <c r="G935" i="13"/>
  <c r="H935" i="13"/>
  <c r="B938" i="14"/>
  <c r="H938" i="14"/>
  <c r="K938" i="14"/>
  <c r="B936" i="13"/>
  <c r="I938" i="14"/>
  <c r="L938" i="14"/>
  <c r="C936" i="13"/>
  <c r="D936" i="13"/>
  <c r="E936" i="13"/>
  <c r="O938" i="14"/>
  <c r="F936" i="13"/>
  <c r="G936" i="13"/>
  <c r="H936" i="13"/>
  <c r="B939" i="14"/>
  <c r="H939" i="14"/>
  <c r="K939" i="14"/>
  <c r="B937" i="13"/>
  <c r="I939" i="14"/>
  <c r="L939" i="14"/>
  <c r="C937" i="13"/>
  <c r="D937" i="13"/>
  <c r="E937" i="13"/>
  <c r="O939" i="14"/>
  <c r="F937" i="13"/>
  <c r="G937" i="13"/>
  <c r="H937" i="13"/>
  <c r="B940" i="14"/>
  <c r="H940" i="14"/>
  <c r="K940" i="14"/>
  <c r="B938" i="13"/>
  <c r="I940" i="14"/>
  <c r="L940" i="14"/>
  <c r="C938" i="13"/>
  <c r="D938" i="13"/>
  <c r="E938" i="13"/>
  <c r="O940" i="14"/>
  <c r="F938" i="13"/>
  <c r="G938" i="13"/>
  <c r="H938" i="13"/>
  <c r="B941" i="14"/>
  <c r="H941" i="14"/>
  <c r="K941" i="14"/>
  <c r="B939" i="13"/>
  <c r="I941" i="14"/>
  <c r="L941" i="14"/>
  <c r="C939" i="13"/>
  <c r="D939" i="13"/>
  <c r="E939" i="13"/>
  <c r="O941" i="14"/>
  <c r="F939" i="13"/>
  <c r="G939" i="13"/>
  <c r="H939" i="13"/>
  <c r="B942" i="14"/>
  <c r="H942" i="14"/>
  <c r="K942" i="14"/>
  <c r="B940" i="13"/>
  <c r="I942" i="14"/>
  <c r="L942" i="14"/>
  <c r="C940" i="13"/>
  <c r="D940" i="13"/>
  <c r="E940" i="13"/>
  <c r="O942" i="14"/>
  <c r="F940" i="13"/>
  <c r="G940" i="13"/>
  <c r="H940" i="13"/>
  <c r="B943" i="14"/>
  <c r="H943" i="14"/>
  <c r="K943" i="14"/>
  <c r="B941" i="13"/>
  <c r="I943" i="14"/>
  <c r="L943" i="14"/>
  <c r="C941" i="13"/>
  <c r="D941" i="13"/>
  <c r="E941" i="13"/>
  <c r="O943" i="14"/>
  <c r="F941" i="13"/>
  <c r="G941" i="13"/>
  <c r="H941" i="13"/>
  <c r="B944" i="14"/>
  <c r="H944" i="14"/>
  <c r="K944" i="14"/>
  <c r="B942" i="13"/>
  <c r="I944" i="14"/>
  <c r="L944" i="14"/>
  <c r="C942" i="13"/>
  <c r="D942" i="13"/>
  <c r="E942" i="13"/>
  <c r="O944" i="14"/>
  <c r="F942" i="13"/>
  <c r="G942" i="13"/>
  <c r="H942" i="13"/>
  <c r="B945" i="14"/>
  <c r="H945" i="14"/>
  <c r="K945" i="14"/>
  <c r="B943" i="13"/>
  <c r="I945" i="14"/>
  <c r="L945" i="14"/>
  <c r="C943" i="13"/>
  <c r="D943" i="13"/>
  <c r="E943" i="13"/>
  <c r="O945" i="14"/>
  <c r="F943" i="13"/>
  <c r="G943" i="13"/>
  <c r="H943" i="13"/>
  <c r="B946" i="14"/>
  <c r="H946" i="14"/>
  <c r="K946" i="14"/>
  <c r="B944" i="13"/>
  <c r="I946" i="14"/>
  <c r="L946" i="14"/>
  <c r="C944" i="13"/>
  <c r="D944" i="13"/>
  <c r="E944" i="13"/>
  <c r="O946" i="14"/>
  <c r="F944" i="13"/>
  <c r="G944" i="13"/>
  <c r="H944" i="13"/>
  <c r="B947" i="14"/>
  <c r="H947" i="14"/>
  <c r="K947" i="14"/>
  <c r="B945" i="13"/>
  <c r="I947" i="14"/>
  <c r="L947" i="14"/>
  <c r="C945" i="13"/>
  <c r="D945" i="13"/>
  <c r="E945" i="13"/>
  <c r="O947" i="14"/>
  <c r="F945" i="13"/>
  <c r="G945" i="13"/>
  <c r="H945" i="13"/>
  <c r="B948" i="14"/>
  <c r="H948" i="14"/>
  <c r="K948" i="14"/>
  <c r="B946" i="13"/>
  <c r="I948" i="14"/>
  <c r="L948" i="14"/>
  <c r="C946" i="13"/>
  <c r="D946" i="13"/>
  <c r="E946" i="13"/>
  <c r="O948" i="14"/>
  <c r="F946" i="13"/>
  <c r="G946" i="13"/>
  <c r="H946" i="13"/>
  <c r="B949" i="14"/>
  <c r="H949" i="14"/>
  <c r="K949" i="14"/>
  <c r="B947" i="13"/>
  <c r="I949" i="14"/>
  <c r="L949" i="14"/>
  <c r="C947" i="13"/>
  <c r="D947" i="13"/>
  <c r="E947" i="13"/>
  <c r="O949" i="14"/>
  <c r="F947" i="13"/>
  <c r="G947" i="13"/>
  <c r="H947" i="13"/>
  <c r="B950" i="14"/>
  <c r="H950" i="14"/>
  <c r="K950" i="14"/>
  <c r="B948" i="13"/>
  <c r="I950" i="14"/>
  <c r="L950" i="14"/>
  <c r="C948" i="13"/>
  <c r="D948" i="13"/>
  <c r="E948" i="13"/>
  <c r="O950" i="14"/>
  <c r="F948" i="13"/>
  <c r="G948" i="13"/>
  <c r="H948" i="13"/>
  <c r="B951" i="14"/>
  <c r="H951" i="14"/>
  <c r="K951" i="14"/>
  <c r="B949" i="13"/>
  <c r="I951" i="14"/>
  <c r="L951" i="14"/>
  <c r="C949" i="13"/>
  <c r="D949" i="13"/>
  <c r="E949" i="13"/>
  <c r="O951" i="14"/>
  <c r="F949" i="13"/>
  <c r="G949" i="13"/>
  <c r="H949" i="13"/>
  <c r="B952" i="14"/>
  <c r="H952" i="14"/>
  <c r="K952" i="14"/>
  <c r="B950" i="13"/>
  <c r="I952" i="14"/>
  <c r="L952" i="14"/>
  <c r="C950" i="13"/>
  <c r="D950" i="13"/>
  <c r="E950" i="13"/>
  <c r="O952" i="14"/>
  <c r="F950" i="13"/>
  <c r="G950" i="13"/>
  <c r="H950" i="13"/>
  <c r="B953" i="14"/>
  <c r="H953" i="14"/>
  <c r="K953" i="14"/>
  <c r="B951" i="13"/>
  <c r="I953" i="14"/>
  <c r="L953" i="14"/>
  <c r="C951" i="13"/>
  <c r="D951" i="13"/>
  <c r="E951" i="13"/>
  <c r="O953" i="14"/>
  <c r="F951" i="13"/>
  <c r="G951" i="13"/>
  <c r="H951" i="13"/>
  <c r="B954" i="14"/>
  <c r="H954" i="14"/>
  <c r="K954" i="14"/>
  <c r="B952" i="13"/>
  <c r="I954" i="14"/>
  <c r="L954" i="14"/>
  <c r="C952" i="13"/>
  <c r="D952" i="13"/>
  <c r="E952" i="13"/>
  <c r="O954" i="14"/>
  <c r="F952" i="13"/>
  <c r="G952" i="13"/>
  <c r="H952" i="13"/>
  <c r="B955" i="14"/>
  <c r="H955" i="14"/>
  <c r="K955" i="14"/>
  <c r="B953" i="13"/>
  <c r="I955" i="14"/>
  <c r="L955" i="14"/>
  <c r="C953" i="13"/>
  <c r="D953" i="13"/>
  <c r="E953" i="13"/>
  <c r="O955" i="14"/>
  <c r="F953" i="13"/>
  <c r="G953" i="13"/>
  <c r="H953" i="13"/>
  <c r="B956" i="14"/>
  <c r="H956" i="14"/>
  <c r="K956" i="14"/>
  <c r="B954" i="13"/>
  <c r="I956" i="14"/>
  <c r="L956" i="14"/>
  <c r="C954" i="13"/>
  <c r="D954" i="13"/>
  <c r="E954" i="13"/>
  <c r="O956" i="14"/>
  <c r="F954" i="13"/>
  <c r="G954" i="13"/>
  <c r="H954" i="13"/>
  <c r="B957" i="14"/>
  <c r="H957" i="14"/>
  <c r="K957" i="14"/>
  <c r="B955" i="13"/>
  <c r="I957" i="14"/>
  <c r="L957" i="14"/>
  <c r="C955" i="13"/>
  <c r="D955" i="13"/>
  <c r="E955" i="13"/>
  <c r="O957" i="14"/>
  <c r="F955" i="13"/>
  <c r="G955" i="13"/>
  <c r="H955" i="13"/>
  <c r="B958" i="14"/>
  <c r="H958" i="14"/>
  <c r="K958" i="14"/>
  <c r="B956" i="13"/>
  <c r="I958" i="14"/>
  <c r="L958" i="14"/>
  <c r="C956" i="13"/>
  <c r="D956" i="13"/>
  <c r="E956" i="13"/>
  <c r="O958" i="14"/>
  <c r="F956" i="13"/>
  <c r="G956" i="13"/>
  <c r="H956" i="13"/>
  <c r="B959" i="14"/>
  <c r="H959" i="14"/>
  <c r="K959" i="14"/>
  <c r="B957" i="13"/>
  <c r="I959" i="14"/>
  <c r="L959" i="14"/>
  <c r="C957" i="13"/>
  <c r="D957" i="13"/>
  <c r="E957" i="13"/>
  <c r="O959" i="14"/>
  <c r="F957" i="13"/>
  <c r="G957" i="13"/>
  <c r="H957" i="13"/>
  <c r="B960" i="14"/>
  <c r="H960" i="14"/>
  <c r="K960" i="14"/>
  <c r="B958" i="13"/>
  <c r="I960" i="14"/>
  <c r="L960" i="14"/>
  <c r="C958" i="13"/>
  <c r="D958" i="13"/>
  <c r="E958" i="13"/>
  <c r="O960" i="14"/>
  <c r="F958" i="13"/>
  <c r="G958" i="13"/>
  <c r="H958" i="13"/>
  <c r="B961" i="14"/>
  <c r="H961" i="14"/>
  <c r="K961" i="14"/>
  <c r="B959" i="13"/>
  <c r="I961" i="14"/>
  <c r="L961" i="14"/>
  <c r="C959" i="13"/>
  <c r="D959" i="13"/>
  <c r="E959" i="13"/>
  <c r="O961" i="14"/>
  <c r="F959" i="13"/>
  <c r="G959" i="13"/>
  <c r="H959" i="13"/>
  <c r="B962" i="14"/>
  <c r="H962" i="14"/>
  <c r="K962" i="14"/>
  <c r="B960" i="13"/>
  <c r="I962" i="14"/>
  <c r="L962" i="14"/>
  <c r="C960" i="13"/>
  <c r="D960" i="13"/>
  <c r="E960" i="13"/>
  <c r="O962" i="14"/>
  <c r="F960" i="13"/>
  <c r="G960" i="13"/>
  <c r="H960" i="13"/>
  <c r="B963" i="14"/>
  <c r="H963" i="14"/>
  <c r="K963" i="14"/>
  <c r="B961" i="13"/>
  <c r="I963" i="14"/>
  <c r="L963" i="14"/>
  <c r="C961" i="13"/>
  <c r="D961" i="13"/>
  <c r="E961" i="13"/>
  <c r="O963" i="14"/>
  <c r="F961" i="13"/>
  <c r="G961" i="13"/>
  <c r="H961" i="13"/>
  <c r="B964" i="14"/>
  <c r="H964" i="14"/>
  <c r="K964" i="14"/>
  <c r="B962" i="13"/>
  <c r="I964" i="14"/>
  <c r="L964" i="14"/>
  <c r="C962" i="13"/>
  <c r="D962" i="13"/>
  <c r="E962" i="13"/>
  <c r="O964" i="14"/>
  <c r="F962" i="13"/>
  <c r="G962" i="13"/>
  <c r="H962" i="13"/>
  <c r="B965" i="14"/>
  <c r="H965" i="14"/>
  <c r="K965" i="14"/>
  <c r="B963" i="13"/>
  <c r="I965" i="14"/>
  <c r="L965" i="14"/>
  <c r="C963" i="13"/>
  <c r="D963" i="13"/>
  <c r="E963" i="13"/>
  <c r="O965" i="14"/>
  <c r="F963" i="13"/>
  <c r="G963" i="13"/>
  <c r="H963" i="13"/>
  <c r="B966" i="14"/>
  <c r="H966" i="14"/>
  <c r="K966" i="14"/>
  <c r="B964" i="13"/>
  <c r="I966" i="14"/>
  <c r="L966" i="14"/>
  <c r="C964" i="13"/>
  <c r="D964" i="13"/>
  <c r="E964" i="13"/>
  <c r="O966" i="14"/>
  <c r="F964" i="13"/>
  <c r="G964" i="13"/>
  <c r="H964" i="13"/>
  <c r="B967" i="14"/>
  <c r="H967" i="14"/>
  <c r="K967" i="14"/>
  <c r="B965" i="13"/>
  <c r="I967" i="14"/>
  <c r="L967" i="14"/>
  <c r="C965" i="13"/>
  <c r="D965" i="13"/>
  <c r="E965" i="13"/>
  <c r="O967" i="14"/>
  <c r="F965" i="13"/>
  <c r="G965" i="13"/>
  <c r="H965" i="13"/>
  <c r="B968" i="14"/>
  <c r="H968" i="14"/>
  <c r="K968" i="14"/>
  <c r="B966" i="13"/>
  <c r="I968" i="14"/>
  <c r="L968" i="14"/>
  <c r="C966" i="13"/>
  <c r="D966" i="13"/>
  <c r="E966" i="13"/>
  <c r="O968" i="14"/>
  <c r="F966" i="13"/>
  <c r="G966" i="13"/>
  <c r="H966" i="13"/>
  <c r="B969" i="14"/>
  <c r="H969" i="14"/>
  <c r="K969" i="14"/>
  <c r="B967" i="13"/>
  <c r="I969" i="14"/>
  <c r="L969" i="14"/>
  <c r="C967" i="13"/>
  <c r="D967" i="13"/>
  <c r="E967" i="13"/>
  <c r="O969" i="14"/>
  <c r="F967" i="13"/>
  <c r="G967" i="13"/>
  <c r="H967" i="13"/>
  <c r="B970" i="14"/>
  <c r="H970" i="14"/>
  <c r="K970" i="14"/>
  <c r="B968" i="13"/>
  <c r="I970" i="14"/>
  <c r="L970" i="14"/>
  <c r="C968" i="13"/>
  <c r="D968" i="13"/>
  <c r="E968" i="13"/>
  <c r="O970" i="14"/>
  <c r="F968" i="13"/>
  <c r="G968" i="13"/>
  <c r="H968" i="13"/>
  <c r="B971" i="14"/>
  <c r="H971" i="14"/>
  <c r="K971" i="14"/>
  <c r="B969" i="13"/>
  <c r="I971" i="14"/>
  <c r="L971" i="14"/>
  <c r="C969" i="13"/>
  <c r="D969" i="13"/>
  <c r="E969" i="13"/>
  <c r="O971" i="14"/>
  <c r="F969" i="13"/>
  <c r="G969" i="13"/>
  <c r="H969" i="13"/>
  <c r="B972" i="14"/>
  <c r="H972" i="14"/>
  <c r="K972" i="14"/>
  <c r="B970" i="13"/>
  <c r="I972" i="14"/>
  <c r="L972" i="14"/>
  <c r="C970" i="13"/>
  <c r="D970" i="13"/>
  <c r="E970" i="13"/>
  <c r="O972" i="14"/>
  <c r="F970" i="13"/>
  <c r="G970" i="13"/>
  <c r="H970" i="13"/>
  <c r="B973" i="14"/>
  <c r="H973" i="14"/>
  <c r="K973" i="14"/>
  <c r="B971" i="13"/>
  <c r="I973" i="14"/>
  <c r="L973" i="14"/>
  <c r="C971" i="13"/>
  <c r="D971" i="13"/>
  <c r="E971" i="13"/>
  <c r="O973" i="14"/>
  <c r="F971" i="13"/>
  <c r="G971" i="13"/>
  <c r="H971" i="13"/>
  <c r="B974" i="14"/>
  <c r="H974" i="14"/>
  <c r="K974" i="14"/>
  <c r="B972" i="13"/>
  <c r="I974" i="14"/>
  <c r="L974" i="14"/>
  <c r="C972" i="13"/>
  <c r="D972" i="13"/>
  <c r="E972" i="13"/>
  <c r="O974" i="14"/>
  <c r="F972" i="13"/>
  <c r="G972" i="13"/>
  <c r="H972" i="13"/>
  <c r="B975" i="14"/>
  <c r="H975" i="14"/>
  <c r="K975" i="14"/>
  <c r="B973" i="13"/>
  <c r="I975" i="14"/>
  <c r="L975" i="14"/>
  <c r="C973" i="13"/>
  <c r="D973" i="13"/>
  <c r="E973" i="13"/>
  <c r="O975" i="14"/>
  <c r="F973" i="13"/>
  <c r="G973" i="13"/>
  <c r="H973" i="13"/>
  <c r="B976" i="14"/>
  <c r="H976" i="14"/>
  <c r="K976" i="14"/>
  <c r="B974" i="13"/>
  <c r="I976" i="14"/>
  <c r="L976" i="14"/>
  <c r="C974" i="13"/>
  <c r="D974" i="13"/>
  <c r="E974" i="13"/>
  <c r="O976" i="14"/>
  <c r="F974" i="13"/>
  <c r="G974" i="13"/>
  <c r="H974" i="13"/>
  <c r="B977" i="14"/>
  <c r="H977" i="14"/>
  <c r="K977" i="14"/>
  <c r="B975" i="13"/>
  <c r="I977" i="14"/>
  <c r="L977" i="14"/>
  <c r="C975" i="13"/>
  <c r="D975" i="13"/>
  <c r="E975" i="13"/>
  <c r="O977" i="14"/>
  <c r="F975" i="13"/>
  <c r="G975" i="13"/>
  <c r="H975" i="13"/>
  <c r="B978" i="14"/>
  <c r="H978" i="14"/>
  <c r="K978" i="14"/>
  <c r="B976" i="13"/>
  <c r="I978" i="14"/>
  <c r="L978" i="14"/>
  <c r="C976" i="13"/>
  <c r="D976" i="13"/>
  <c r="E976" i="13"/>
  <c r="O978" i="14"/>
  <c r="F976" i="13"/>
  <c r="G976" i="13"/>
  <c r="H976" i="13"/>
  <c r="B979" i="14"/>
  <c r="H979" i="14"/>
  <c r="K979" i="14"/>
  <c r="B977" i="13"/>
  <c r="I979" i="14"/>
  <c r="L979" i="14"/>
  <c r="C977" i="13"/>
  <c r="D977" i="13"/>
  <c r="E977" i="13"/>
  <c r="O979" i="14"/>
  <c r="F977" i="13"/>
  <c r="G977" i="13"/>
  <c r="H977" i="13"/>
  <c r="B980" i="14"/>
  <c r="H980" i="14"/>
  <c r="K980" i="14"/>
  <c r="B978" i="13"/>
  <c r="I980" i="14"/>
  <c r="L980" i="14"/>
  <c r="C978" i="13"/>
  <c r="D978" i="13"/>
  <c r="E978" i="13"/>
  <c r="O980" i="14"/>
  <c r="F978" i="13"/>
  <c r="G978" i="13"/>
  <c r="H978" i="13"/>
  <c r="B981" i="14"/>
  <c r="H981" i="14"/>
  <c r="K981" i="14"/>
  <c r="B979" i="13"/>
  <c r="I981" i="14"/>
  <c r="L981" i="14"/>
  <c r="C979" i="13"/>
  <c r="D979" i="13"/>
  <c r="E979" i="13"/>
  <c r="O981" i="14"/>
  <c r="F979" i="13"/>
  <c r="G979" i="13"/>
  <c r="H979" i="13"/>
  <c r="B982" i="14"/>
  <c r="H982" i="14"/>
  <c r="K982" i="14"/>
  <c r="B980" i="13"/>
  <c r="I982" i="14"/>
  <c r="L982" i="14"/>
  <c r="C980" i="13"/>
  <c r="D980" i="13"/>
  <c r="E980" i="13"/>
  <c r="O982" i="14"/>
  <c r="F980" i="13"/>
  <c r="G980" i="13"/>
  <c r="H980" i="13"/>
  <c r="B983" i="14"/>
  <c r="H983" i="14"/>
  <c r="K983" i="14"/>
  <c r="B981" i="13"/>
  <c r="I983" i="14"/>
  <c r="L983" i="14"/>
  <c r="C981" i="13"/>
  <c r="D981" i="13"/>
  <c r="E981" i="13"/>
  <c r="O983" i="14"/>
  <c r="F981" i="13"/>
  <c r="G981" i="13"/>
  <c r="H981" i="13"/>
  <c r="B984" i="14"/>
  <c r="H984" i="14"/>
  <c r="K984" i="14"/>
  <c r="B982" i="13"/>
  <c r="I984" i="14"/>
  <c r="L984" i="14"/>
  <c r="C982" i="13"/>
  <c r="D982" i="13"/>
  <c r="E982" i="13"/>
  <c r="O984" i="14"/>
  <c r="F982" i="13"/>
  <c r="G982" i="13"/>
  <c r="H982" i="13"/>
  <c r="B985" i="14"/>
  <c r="H985" i="14"/>
  <c r="K985" i="14"/>
  <c r="B983" i="13"/>
  <c r="I985" i="14"/>
  <c r="L985" i="14"/>
  <c r="C983" i="13"/>
  <c r="D983" i="13"/>
  <c r="E983" i="13"/>
  <c r="O985" i="14"/>
  <c r="F983" i="13"/>
  <c r="G983" i="13"/>
  <c r="H983" i="13"/>
  <c r="B986" i="14"/>
  <c r="H986" i="14"/>
  <c r="K986" i="14"/>
  <c r="B984" i="13"/>
  <c r="I986" i="14"/>
  <c r="L986" i="14"/>
  <c r="C984" i="13"/>
  <c r="D984" i="13"/>
  <c r="E984" i="13"/>
  <c r="O986" i="14"/>
  <c r="F984" i="13"/>
  <c r="G984" i="13"/>
  <c r="H984" i="13"/>
  <c r="B987" i="14"/>
  <c r="H987" i="14"/>
  <c r="K987" i="14"/>
  <c r="B985" i="13"/>
  <c r="I987" i="14"/>
  <c r="L987" i="14"/>
  <c r="C985" i="13"/>
  <c r="D985" i="13"/>
  <c r="E985" i="13"/>
  <c r="O987" i="14"/>
  <c r="F985" i="13"/>
  <c r="G985" i="13"/>
  <c r="H985" i="13"/>
  <c r="B988" i="14"/>
  <c r="H988" i="14"/>
  <c r="K988" i="14"/>
  <c r="B986" i="13"/>
  <c r="I988" i="14"/>
  <c r="L988" i="14"/>
  <c r="C986" i="13"/>
  <c r="D986" i="13"/>
  <c r="E986" i="13"/>
  <c r="O988" i="14"/>
  <c r="F986" i="13"/>
  <c r="G986" i="13"/>
  <c r="H986" i="13"/>
  <c r="B989" i="14"/>
  <c r="H989" i="14"/>
  <c r="K989" i="14"/>
  <c r="B987" i="13"/>
  <c r="I989" i="14"/>
  <c r="L989" i="14"/>
  <c r="C987" i="13"/>
  <c r="D987" i="13"/>
  <c r="E987" i="13"/>
  <c r="O989" i="14"/>
  <c r="F987" i="13"/>
  <c r="G987" i="13"/>
  <c r="H987" i="13"/>
  <c r="B990" i="14"/>
  <c r="H990" i="14"/>
  <c r="K990" i="14"/>
  <c r="B988" i="13"/>
  <c r="I990" i="14"/>
  <c r="L990" i="14"/>
  <c r="C988" i="13"/>
  <c r="D988" i="13"/>
  <c r="E988" i="13"/>
  <c r="O990" i="14"/>
  <c r="F988" i="13"/>
  <c r="G988" i="13"/>
  <c r="H988" i="13"/>
  <c r="B991" i="14"/>
  <c r="H991" i="14"/>
  <c r="K991" i="14"/>
  <c r="B989" i="13"/>
  <c r="I991" i="14"/>
  <c r="L991" i="14"/>
  <c r="C989" i="13"/>
  <c r="D989" i="13"/>
  <c r="E989" i="13"/>
  <c r="O991" i="14"/>
  <c r="F989" i="13"/>
  <c r="G989" i="13"/>
  <c r="H989" i="13"/>
  <c r="B992" i="14"/>
  <c r="H992" i="14"/>
  <c r="K992" i="14"/>
  <c r="B990" i="13"/>
  <c r="I992" i="14"/>
  <c r="L992" i="14"/>
  <c r="C990" i="13"/>
  <c r="D990" i="13"/>
  <c r="E990" i="13"/>
  <c r="O992" i="14"/>
  <c r="F990" i="13"/>
  <c r="G990" i="13"/>
  <c r="H990" i="13"/>
  <c r="B993" i="14"/>
  <c r="H993" i="14"/>
  <c r="K993" i="14"/>
  <c r="B991" i="13"/>
  <c r="I993" i="14"/>
  <c r="L993" i="14"/>
  <c r="C991" i="13"/>
  <c r="D991" i="13"/>
  <c r="E991" i="13"/>
  <c r="O993" i="14"/>
  <c r="F991" i="13"/>
  <c r="G991" i="13"/>
  <c r="H991" i="13"/>
  <c r="B994" i="14"/>
  <c r="H994" i="14"/>
  <c r="K994" i="14"/>
  <c r="B992" i="13"/>
  <c r="I994" i="14"/>
  <c r="L994" i="14"/>
  <c r="C992" i="13"/>
  <c r="D992" i="13"/>
  <c r="E992" i="13"/>
  <c r="O994" i="14"/>
  <c r="F992" i="13"/>
  <c r="G992" i="13"/>
  <c r="H992" i="13"/>
  <c r="B995" i="14"/>
  <c r="H995" i="14"/>
  <c r="K995" i="14"/>
  <c r="B993" i="13"/>
  <c r="I995" i="14"/>
  <c r="L995" i="14"/>
  <c r="C993" i="13"/>
  <c r="D993" i="13"/>
  <c r="E993" i="13"/>
  <c r="O995" i="14"/>
  <c r="F993" i="13"/>
  <c r="G993" i="13"/>
  <c r="H993" i="13"/>
  <c r="B996" i="14"/>
  <c r="H996" i="14"/>
  <c r="K996" i="14"/>
  <c r="B994" i="13"/>
  <c r="I996" i="14"/>
  <c r="L996" i="14"/>
  <c r="C994" i="13"/>
  <c r="D994" i="13"/>
  <c r="E994" i="13"/>
  <c r="O996" i="14"/>
  <c r="F994" i="13"/>
  <c r="G994" i="13"/>
  <c r="H994" i="13"/>
  <c r="B997" i="14"/>
  <c r="H997" i="14"/>
  <c r="K997" i="14"/>
  <c r="B995" i="13"/>
  <c r="I997" i="14"/>
  <c r="L997" i="14"/>
  <c r="C995" i="13"/>
  <c r="D995" i="13"/>
  <c r="E995" i="13"/>
  <c r="O997" i="14"/>
  <c r="F995" i="13"/>
  <c r="G995" i="13"/>
  <c r="H995" i="13"/>
  <c r="B998" i="14"/>
  <c r="H998" i="14"/>
  <c r="K998" i="14"/>
  <c r="B996" i="13"/>
  <c r="I998" i="14"/>
  <c r="L998" i="14"/>
  <c r="C996" i="13"/>
  <c r="D996" i="13"/>
  <c r="E996" i="13"/>
  <c r="O998" i="14"/>
  <c r="F996" i="13"/>
  <c r="G996" i="13"/>
  <c r="H996" i="13"/>
  <c r="B999" i="14"/>
  <c r="H999" i="14"/>
  <c r="K999" i="14"/>
  <c r="B997" i="13"/>
  <c r="I999" i="14"/>
  <c r="L999" i="14"/>
  <c r="C997" i="13"/>
  <c r="D997" i="13"/>
  <c r="E997" i="13"/>
  <c r="O999" i="14"/>
  <c r="F997" i="13"/>
  <c r="G997" i="13"/>
  <c r="H997" i="13"/>
  <c r="B1000" i="14"/>
  <c r="H1000" i="14"/>
  <c r="K1000" i="14"/>
  <c r="B998" i="13"/>
  <c r="I1000" i="14"/>
  <c r="L1000" i="14"/>
  <c r="C998" i="13"/>
  <c r="D998" i="13"/>
  <c r="E998" i="13"/>
  <c r="O1000" i="14"/>
  <c r="F998" i="13"/>
  <c r="G998" i="13"/>
  <c r="H998" i="13"/>
  <c r="B1001" i="14"/>
  <c r="H1001" i="14"/>
  <c r="K1001" i="14"/>
  <c r="B999" i="13"/>
  <c r="I1001" i="14"/>
  <c r="L1001" i="14"/>
  <c r="C999" i="13"/>
  <c r="D999" i="13"/>
  <c r="E999" i="13"/>
  <c r="O1001" i="14"/>
  <c r="F999" i="13"/>
  <c r="G999" i="13"/>
  <c r="H999" i="13"/>
  <c r="B1002" i="14"/>
  <c r="H1002" i="14"/>
  <c r="K1002" i="14"/>
  <c r="B1000" i="13"/>
  <c r="I1002" i="14"/>
  <c r="L1002" i="14"/>
  <c r="C1000" i="13"/>
  <c r="D1000" i="13"/>
  <c r="E1000" i="13"/>
  <c r="O1002" i="14"/>
  <c r="F1000" i="13"/>
  <c r="G1000" i="13"/>
  <c r="H1000" i="13"/>
  <c r="B1003" i="14"/>
  <c r="H1003" i="14"/>
  <c r="K1003" i="14"/>
  <c r="B1001" i="13"/>
  <c r="I1003" i="14"/>
  <c r="L1003" i="14"/>
  <c r="C1001" i="13"/>
  <c r="D1001" i="13"/>
  <c r="E1001" i="13"/>
  <c r="O1003" i="14"/>
  <c r="F1001" i="13"/>
  <c r="G1001" i="13"/>
  <c r="H1001" i="13"/>
  <c r="B1004" i="14"/>
  <c r="H1004" i="14"/>
  <c r="K1004" i="14"/>
  <c r="B1002" i="13"/>
  <c r="I1004" i="14"/>
  <c r="L1004" i="14"/>
  <c r="C1002" i="13"/>
  <c r="D1002" i="13"/>
  <c r="E1002" i="13"/>
  <c r="O1004" i="14"/>
  <c r="F1002" i="13"/>
  <c r="G1002" i="13"/>
  <c r="H1002" i="13"/>
  <c r="B1005" i="14"/>
  <c r="H1005" i="14"/>
  <c r="K1005" i="14"/>
  <c r="B1003" i="13"/>
  <c r="I1005" i="14"/>
  <c r="L1005" i="14"/>
  <c r="C1003" i="13"/>
  <c r="D1003" i="13"/>
  <c r="E1003" i="13"/>
  <c r="O1005" i="14"/>
  <c r="F1003" i="13"/>
  <c r="G1003" i="13"/>
  <c r="H1003" i="13"/>
  <c r="B1006" i="14"/>
  <c r="H1006" i="14"/>
  <c r="K1006" i="14"/>
  <c r="B1004" i="13"/>
  <c r="I1006" i="14"/>
  <c r="L1006" i="14"/>
  <c r="C1004" i="13"/>
  <c r="D1004" i="13"/>
  <c r="E1004" i="13"/>
  <c r="O1006" i="14"/>
  <c r="F1004" i="13"/>
  <c r="G1004" i="13"/>
  <c r="H1004" i="13"/>
  <c r="B1007" i="14"/>
  <c r="H1007" i="14"/>
  <c r="K1007" i="14"/>
  <c r="B1005" i="13"/>
  <c r="I1007" i="14"/>
  <c r="L1007" i="14"/>
  <c r="C1005" i="13"/>
  <c r="D1005" i="13"/>
  <c r="E1005" i="13"/>
  <c r="O1007" i="14"/>
  <c r="F1005" i="13"/>
  <c r="G1005" i="13"/>
  <c r="H1005" i="13"/>
  <c r="B1008" i="14"/>
  <c r="H1008" i="14"/>
  <c r="K1008" i="14"/>
  <c r="B1006" i="13"/>
  <c r="I1008" i="14"/>
  <c r="L1008" i="14"/>
  <c r="C1006" i="13"/>
  <c r="D1006" i="13"/>
  <c r="E1006" i="13"/>
  <c r="O1008" i="14"/>
  <c r="F1006" i="13"/>
  <c r="G1006" i="13"/>
  <c r="H1006" i="13"/>
  <c r="B1009" i="14"/>
  <c r="H1009" i="14"/>
  <c r="K1009" i="14"/>
  <c r="B1007" i="13"/>
  <c r="I1009" i="14"/>
  <c r="L1009" i="14"/>
  <c r="C1007" i="13"/>
  <c r="D1007" i="13"/>
  <c r="E1007" i="13"/>
  <c r="O1009" i="14"/>
  <c r="F1007" i="13"/>
  <c r="G1007" i="13"/>
  <c r="H1007" i="13"/>
  <c r="B1010" i="14"/>
  <c r="H1010" i="14"/>
  <c r="K1010" i="14"/>
  <c r="B1008" i="13"/>
  <c r="I1010" i="14"/>
  <c r="L1010" i="14"/>
  <c r="C1008" i="13"/>
  <c r="D1008" i="13"/>
  <c r="E1008" i="13"/>
  <c r="O1010" i="14"/>
  <c r="F1008" i="13"/>
  <c r="G1008" i="13"/>
  <c r="H1008" i="13"/>
  <c r="B1011" i="14"/>
  <c r="H1011" i="14"/>
  <c r="K1011" i="14"/>
  <c r="B1009" i="13"/>
  <c r="I1011" i="14"/>
  <c r="L1011" i="14"/>
  <c r="C1009" i="13"/>
  <c r="D1009" i="13"/>
  <c r="E1009" i="13"/>
  <c r="O1011" i="14"/>
  <c r="F1009" i="13"/>
  <c r="G1009" i="13"/>
  <c r="H1009" i="13"/>
  <c r="B1012" i="14"/>
  <c r="H1012" i="14"/>
  <c r="K1012" i="14"/>
  <c r="B1010" i="13"/>
  <c r="I1012" i="14"/>
  <c r="L1012" i="14"/>
  <c r="C1010" i="13"/>
  <c r="D1010" i="13"/>
  <c r="E1010" i="13"/>
  <c r="O1012" i="14"/>
  <c r="F1010" i="13"/>
  <c r="G1010" i="13"/>
  <c r="H1010" i="13"/>
  <c r="B1013" i="14"/>
  <c r="H1013" i="14"/>
  <c r="K1013" i="14"/>
  <c r="B1011" i="13"/>
  <c r="I1013" i="14"/>
  <c r="L1013" i="14"/>
  <c r="C1011" i="13"/>
  <c r="D1011" i="13"/>
  <c r="E1011" i="13"/>
  <c r="O1013" i="14"/>
  <c r="F1011" i="13"/>
  <c r="G1011" i="13"/>
  <c r="H1011" i="13"/>
  <c r="B1014" i="14"/>
  <c r="H1014" i="14"/>
  <c r="K1014" i="14"/>
  <c r="B1012" i="13"/>
  <c r="I1014" i="14"/>
  <c r="L1014" i="14"/>
  <c r="C1012" i="13"/>
  <c r="D1012" i="13"/>
  <c r="E1012" i="13"/>
  <c r="O1014" i="14"/>
  <c r="F1012" i="13"/>
  <c r="G1012" i="13"/>
  <c r="H1012" i="13"/>
  <c r="B1015" i="14"/>
  <c r="H1015" i="14"/>
  <c r="K1015" i="14"/>
  <c r="B1013" i="13"/>
  <c r="I1015" i="14"/>
  <c r="L1015" i="14"/>
  <c r="C1013" i="13"/>
  <c r="D1013" i="13"/>
  <c r="E1013" i="13"/>
  <c r="O1015" i="14"/>
  <c r="F1013" i="13"/>
  <c r="G1013" i="13"/>
  <c r="H1013" i="13"/>
  <c r="B1016" i="14"/>
  <c r="H1016" i="14"/>
  <c r="K1016" i="14"/>
  <c r="B1014" i="13"/>
  <c r="I1016" i="14"/>
  <c r="L1016" i="14"/>
  <c r="C1014" i="13"/>
  <c r="D1014" i="13"/>
  <c r="E1014" i="13"/>
  <c r="O1016" i="14"/>
  <c r="F1014" i="13"/>
  <c r="G1014" i="13"/>
  <c r="H1014" i="13"/>
  <c r="B1017" i="14"/>
  <c r="H1017" i="14"/>
  <c r="K1017" i="14"/>
  <c r="B1015" i="13"/>
  <c r="I1017" i="14"/>
  <c r="L1017" i="14"/>
  <c r="C1015" i="13"/>
  <c r="D1015" i="13"/>
  <c r="E1015" i="13"/>
  <c r="O1017" i="14"/>
  <c r="F1015" i="13"/>
  <c r="G1015" i="13"/>
  <c r="H1015" i="13"/>
  <c r="B1018" i="14"/>
  <c r="H1018" i="14"/>
  <c r="K1018" i="14"/>
  <c r="B1016" i="13"/>
  <c r="I1018" i="14"/>
  <c r="L1018" i="14"/>
  <c r="C1016" i="13"/>
  <c r="D1016" i="13"/>
  <c r="E1016" i="13"/>
  <c r="O1018" i="14"/>
  <c r="F1016" i="13"/>
  <c r="G1016" i="13"/>
  <c r="H1016" i="13"/>
  <c r="B1019" i="14"/>
  <c r="H1019" i="14"/>
  <c r="K1019" i="14"/>
  <c r="B1017" i="13"/>
  <c r="I1019" i="14"/>
  <c r="L1019" i="14"/>
  <c r="C1017" i="13"/>
  <c r="D1017" i="13"/>
  <c r="E1017" i="13"/>
  <c r="O1019" i="14"/>
  <c r="F1017" i="13"/>
  <c r="G1017" i="13"/>
  <c r="H1017" i="13"/>
  <c r="B1020" i="14"/>
  <c r="H1020" i="14"/>
  <c r="K1020" i="14"/>
  <c r="B1018" i="13"/>
  <c r="I1020" i="14"/>
  <c r="L1020" i="14"/>
  <c r="C1018" i="13"/>
  <c r="D1018" i="13"/>
  <c r="E1018" i="13"/>
  <c r="O1020" i="14"/>
  <c r="F1018" i="13"/>
  <c r="G1018" i="13"/>
  <c r="H1018" i="13"/>
  <c r="B1021" i="14"/>
  <c r="H1021" i="14"/>
  <c r="K1021" i="14"/>
  <c r="B1019" i="13"/>
  <c r="I1021" i="14"/>
  <c r="L1021" i="14"/>
  <c r="C1019" i="13"/>
  <c r="D1019" i="13"/>
  <c r="E1019" i="13"/>
  <c r="O1021" i="14"/>
  <c r="F1019" i="13"/>
  <c r="G1019" i="13"/>
  <c r="H1019" i="13"/>
  <c r="B1022" i="14"/>
  <c r="H1022" i="14"/>
  <c r="K1022" i="14"/>
  <c r="B1020" i="13"/>
  <c r="I1022" i="14"/>
  <c r="L1022" i="14"/>
  <c r="C1020" i="13"/>
  <c r="D1020" i="13"/>
  <c r="E1020" i="13"/>
  <c r="O1022" i="14"/>
  <c r="F1020" i="13"/>
  <c r="G1020" i="13"/>
  <c r="H1020" i="13"/>
  <c r="B1023" i="14"/>
  <c r="H1023" i="14"/>
  <c r="K1023" i="14"/>
  <c r="B1021" i="13"/>
  <c r="I1023" i="14"/>
  <c r="L1023" i="14"/>
  <c r="C1021" i="13"/>
  <c r="D1021" i="13"/>
  <c r="E1021" i="13"/>
  <c r="O1023" i="14"/>
  <c r="F1021" i="13"/>
  <c r="G1021" i="13"/>
  <c r="H1021" i="13"/>
  <c r="B1024" i="14"/>
  <c r="H1024" i="14"/>
  <c r="K1024" i="14"/>
  <c r="B1022" i="13"/>
  <c r="I1024" i="14"/>
  <c r="L1024" i="14"/>
  <c r="C1022" i="13"/>
  <c r="D1022" i="13"/>
  <c r="E1022" i="13"/>
  <c r="O1024" i="14"/>
  <c r="F1022" i="13"/>
  <c r="G1022" i="13"/>
  <c r="H1022" i="13"/>
  <c r="B1025" i="14"/>
  <c r="H1025" i="14"/>
  <c r="K1025" i="14"/>
  <c r="B1023" i="13"/>
  <c r="I1025" i="14"/>
  <c r="L1025" i="14"/>
  <c r="C1023" i="13"/>
  <c r="D1023" i="13"/>
  <c r="E1023" i="13"/>
  <c r="O1025" i="14"/>
  <c r="F1023" i="13"/>
  <c r="G1023" i="13"/>
  <c r="H1023" i="13"/>
  <c r="B1026" i="14"/>
  <c r="H1026" i="14"/>
  <c r="K1026" i="14"/>
  <c r="B1024" i="13"/>
  <c r="I1026" i="14"/>
  <c r="L1026" i="14"/>
  <c r="C1024" i="13"/>
  <c r="D1024" i="13"/>
  <c r="E1024" i="13"/>
  <c r="O1026" i="14"/>
  <c r="F1024" i="13"/>
  <c r="G1024" i="13"/>
  <c r="H1024" i="13"/>
  <c r="B1027" i="14"/>
  <c r="H1027" i="14"/>
  <c r="K1027" i="14"/>
  <c r="B1025" i="13"/>
  <c r="I1027" i="14"/>
  <c r="L1027" i="14"/>
  <c r="C1025" i="13"/>
  <c r="D1025" i="13"/>
  <c r="E1025" i="13"/>
  <c r="O1027" i="14"/>
  <c r="F1025" i="13"/>
  <c r="G1025" i="13"/>
  <c r="H1025" i="13"/>
  <c r="B1028" i="14"/>
  <c r="H1028" i="14"/>
  <c r="K1028" i="14"/>
  <c r="B1026" i="13"/>
  <c r="I1028" i="14"/>
  <c r="L1028" i="14"/>
  <c r="C1026" i="13"/>
  <c r="D1026" i="13"/>
  <c r="E1026" i="13"/>
  <c r="O1028" i="14"/>
  <c r="F1026" i="13"/>
  <c r="G1026" i="13"/>
  <c r="H1026" i="13"/>
  <c r="B1029" i="14"/>
  <c r="H1029" i="14"/>
  <c r="K1029" i="14"/>
  <c r="B1027" i="13"/>
  <c r="I1029" i="14"/>
  <c r="L1029" i="14"/>
  <c r="C1027" i="13"/>
  <c r="D1027" i="13"/>
  <c r="E1027" i="13"/>
  <c r="O1029" i="14"/>
  <c r="F1027" i="13"/>
  <c r="G1027" i="13"/>
  <c r="H1027" i="13"/>
  <c r="B1030" i="14"/>
  <c r="H1030" i="14"/>
  <c r="K1030" i="14"/>
  <c r="B1028" i="13"/>
  <c r="I1030" i="14"/>
  <c r="L1030" i="14"/>
  <c r="C1028" i="13"/>
  <c r="D1028" i="13"/>
  <c r="E1028" i="13"/>
  <c r="O1030" i="14"/>
  <c r="F1028" i="13"/>
  <c r="G1028" i="13"/>
  <c r="H1028" i="13"/>
  <c r="B1031" i="14"/>
  <c r="H1031" i="14"/>
  <c r="K1031" i="14"/>
  <c r="B1029" i="13"/>
  <c r="I1031" i="14"/>
  <c r="L1031" i="14"/>
  <c r="C1029" i="13"/>
  <c r="D1029" i="13"/>
  <c r="E1029" i="13"/>
  <c r="O1031" i="14"/>
  <c r="F1029" i="13"/>
  <c r="G1029" i="13"/>
  <c r="H1029" i="13"/>
  <c r="B1032" i="14"/>
  <c r="H1032" i="14"/>
  <c r="K1032" i="14"/>
  <c r="B1030" i="13"/>
  <c r="I1032" i="14"/>
  <c r="L1032" i="14"/>
  <c r="C1030" i="13"/>
  <c r="D1030" i="13"/>
  <c r="E1030" i="13"/>
  <c r="O1032" i="14"/>
  <c r="F1030" i="13"/>
  <c r="G1030" i="13"/>
  <c r="H1030" i="13"/>
  <c r="B1033" i="14"/>
  <c r="H1033" i="14"/>
  <c r="K1033" i="14"/>
  <c r="B1031" i="13"/>
  <c r="I1033" i="14"/>
  <c r="L1033" i="14"/>
  <c r="C1031" i="13"/>
  <c r="D1031" i="13"/>
  <c r="E1031" i="13"/>
  <c r="O1033" i="14"/>
  <c r="F1031" i="13"/>
  <c r="G1031" i="13"/>
  <c r="H1031" i="13"/>
  <c r="B1034" i="14"/>
  <c r="H1034" i="14"/>
  <c r="K1034" i="14"/>
  <c r="B1032" i="13"/>
  <c r="I1034" i="14"/>
  <c r="L1034" i="14"/>
  <c r="C1032" i="13"/>
  <c r="D1032" i="13"/>
  <c r="E1032" i="13"/>
  <c r="O1034" i="14"/>
  <c r="F1032" i="13"/>
  <c r="G1032" i="13"/>
  <c r="H1032" i="13"/>
  <c r="B1035" i="14"/>
  <c r="H1035" i="14"/>
  <c r="K1035" i="14"/>
  <c r="B1033" i="13"/>
  <c r="I1035" i="14"/>
  <c r="L1035" i="14"/>
  <c r="C1033" i="13"/>
  <c r="D1033" i="13"/>
  <c r="E1033" i="13"/>
  <c r="O1035" i="14"/>
  <c r="F1033" i="13"/>
  <c r="G1033" i="13"/>
  <c r="H1033" i="13"/>
  <c r="B1036" i="14"/>
  <c r="H1036" i="14"/>
  <c r="K1036" i="14"/>
  <c r="B1034" i="13"/>
  <c r="I1036" i="14"/>
  <c r="L1036" i="14"/>
  <c r="C1034" i="13"/>
  <c r="D1034" i="13"/>
  <c r="E1034" i="13"/>
  <c r="O1036" i="14"/>
  <c r="F1034" i="13"/>
  <c r="G1034" i="13"/>
  <c r="H1034" i="13"/>
  <c r="B1037" i="14"/>
  <c r="H1037" i="14"/>
  <c r="K1037" i="14"/>
  <c r="B1035" i="13"/>
  <c r="I1037" i="14"/>
  <c r="L1037" i="14"/>
  <c r="C1035" i="13"/>
  <c r="D1035" i="13"/>
  <c r="E1035" i="13"/>
  <c r="O1037" i="14"/>
  <c r="F1035" i="13"/>
  <c r="G1035" i="13"/>
  <c r="H1035" i="13"/>
  <c r="B1038" i="14"/>
  <c r="H1038" i="14"/>
  <c r="K1038" i="14"/>
  <c r="B1036" i="13"/>
  <c r="I1038" i="14"/>
  <c r="L1038" i="14"/>
  <c r="C1036" i="13"/>
  <c r="D1036" i="13"/>
  <c r="E1036" i="13"/>
  <c r="O1038" i="14"/>
  <c r="F1036" i="13"/>
  <c r="G1036" i="13"/>
  <c r="H1036" i="13"/>
  <c r="B1039" i="14"/>
  <c r="H1039" i="14"/>
  <c r="K1039" i="14"/>
  <c r="B1037" i="13"/>
  <c r="I1039" i="14"/>
  <c r="L1039" i="14"/>
  <c r="C1037" i="13"/>
  <c r="D1037" i="13"/>
  <c r="E1037" i="13"/>
  <c r="O1039" i="14"/>
  <c r="F1037" i="13"/>
  <c r="G1037" i="13"/>
  <c r="H1037" i="13"/>
  <c r="B1040" i="14"/>
  <c r="H1040" i="14"/>
  <c r="K1040" i="14"/>
  <c r="B1038" i="13"/>
  <c r="I1040" i="14"/>
  <c r="L1040" i="14"/>
  <c r="C1038" i="13"/>
  <c r="D1038" i="13"/>
  <c r="E1038" i="13"/>
  <c r="O1040" i="14"/>
  <c r="F1038" i="13"/>
  <c r="G1038" i="13"/>
  <c r="H1038" i="13"/>
  <c r="B1041" i="14"/>
  <c r="H1041" i="14"/>
  <c r="K1041" i="14"/>
  <c r="B1039" i="13"/>
  <c r="I1041" i="14"/>
  <c r="L1041" i="14"/>
  <c r="C1039" i="13"/>
  <c r="D1039" i="13"/>
  <c r="E1039" i="13"/>
  <c r="O1041" i="14"/>
  <c r="F1039" i="13"/>
  <c r="G1039" i="13"/>
  <c r="H1039" i="13"/>
  <c r="B1042" i="14"/>
  <c r="H1042" i="14"/>
  <c r="K1042" i="14"/>
  <c r="B1040" i="13"/>
  <c r="I1042" i="14"/>
  <c r="L1042" i="14"/>
  <c r="C1040" i="13"/>
  <c r="D1040" i="13"/>
  <c r="E1040" i="13"/>
  <c r="O1042" i="14"/>
  <c r="F1040" i="13"/>
  <c r="G1040" i="13"/>
  <c r="H1040" i="13"/>
  <c r="B1043" i="14"/>
  <c r="H1043" i="14"/>
  <c r="K1043" i="14"/>
  <c r="B1041" i="13"/>
  <c r="I1043" i="14"/>
  <c r="L1043" i="14"/>
  <c r="C1041" i="13"/>
  <c r="D1041" i="13"/>
  <c r="E1041" i="13"/>
  <c r="O1043" i="14"/>
  <c r="F1041" i="13"/>
  <c r="G1041" i="13"/>
  <c r="H1041" i="13"/>
  <c r="B1044" i="14"/>
  <c r="H1044" i="14"/>
  <c r="K1044" i="14"/>
  <c r="B1042" i="13"/>
  <c r="I1044" i="14"/>
  <c r="L1044" i="14"/>
  <c r="C1042" i="13"/>
  <c r="D1042" i="13"/>
  <c r="E1042" i="13"/>
  <c r="O1044" i="14"/>
  <c r="F1042" i="13"/>
  <c r="G1042" i="13"/>
  <c r="H1042" i="13"/>
  <c r="B1045" i="14"/>
  <c r="H1045" i="14"/>
  <c r="K1045" i="14"/>
  <c r="B1043" i="13"/>
  <c r="I1045" i="14"/>
  <c r="L1045" i="14"/>
  <c r="C1043" i="13"/>
  <c r="D1043" i="13"/>
  <c r="E1043" i="13"/>
  <c r="O1045" i="14"/>
  <c r="F1043" i="13"/>
  <c r="G1043" i="13"/>
  <c r="H1043" i="13"/>
  <c r="B1046" i="14"/>
  <c r="H1046" i="14"/>
  <c r="K1046" i="14"/>
  <c r="B1044" i="13"/>
  <c r="I1046" i="14"/>
  <c r="L1046" i="14"/>
  <c r="C1044" i="13"/>
  <c r="D1044" i="13"/>
  <c r="E1044" i="13"/>
  <c r="O1046" i="14"/>
  <c r="F1044" i="13"/>
  <c r="G1044" i="13"/>
  <c r="H1044" i="13"/>
  <c r="B1047" i="14"/>
  <c r="H1047" i="14"/>
  <c r="K1047" i="14"/>
  <c r="B1045" i="13"/>
  <c r="I1047" i="14"/>
  <c r="L1047" i="14"/>
  <c r="C1045" i="13"/>
  <c r="D1045" i="13"/>
  <c r="E1045" i="13"/>
  <c r="O1047" i="14"/>
  <c r="F1045" i="13"/>
  <c r="G1045" i="13"/>
  <c r="H1045" i="13"/>
  <c r="B1048" i="14"/>
  <c r="H1048" i="14"/>
  <c r="K1048" i="14"/>
  <c r="B1046" i="13"/>
  <c r="I1048" i="14"/>
  <c r="L1048" i="14"/>
  <c r="C1046" i="13"/>
  <c r="D1046" i="13"/>
  <c r="E1046" i="13"/>
  <c r="O1048" i="14"/>
  <c r="F1046" i="13"/>
  <c r="G1046" i="13"/>
  <c r="H1046" i="13"/>
  <c r="B1049" i="14"/>
  <c r="H1049" i="14"/>
  <c r="K1049" i="14"/>
  <c r="B1047" i="13"/>
  <c r="I1049" i="14"/>
  <c r="L1049" i="14"/>
  <c r="C1047" i="13"/>
  <c r="D1047" i="13"/>
  <c r="E1047" i="13"/>
  <c r="O1049" i="14"/>
  <c r="F1047" i="13"/>
  <c r="G1047" i="13"/>
  <c r="H1047" i="13"/>
  <c r="B1050" i="14"/>
  <c r="H1050" i="14"/>
  <c r="K1050" i="14"/>
  <c r="B1048" i="13"/>
  <c r="I1050" i="14"/>
  <c r="L1050" i="14"/>
  <c r="C1048" i="13"/>
  <c r="D1048" i="13"/>
  <c r="E1048" i="13"/>
  <c r="O1050" i="14"/>
  <c r="F1048" i="13"/>
  <c r="G1048" i="13"/>
  <c r="H1048" i="13"/>
  <c r="B1051" i="14"/>
  <c r="H1051" i="14"/>
  <c r="K1051" i="14"/>
  <c r="B1049" i="13"/>
  <c r="I1051" i="14"/>
  <c r="L1051" i="14"/>
  <c r="C1049" i="13"/>
  <c r="D1049" i="13"/>
  <c r="E1049" i="13"/>
  <c r="O1051" i="14"/>
  <c r="F1049" i="13"/>
  <c r="G1049" i="13"/>
  <c r="H1049" i="13"/>
  <c r="B1052" i="14"/>
  <c r="H1052" i="14"/>
  <c r="K1052" i="14"/>
  <c r="B1050" i="13"/>
  <c r="I1052" i="14"/>
  <c r="L1052" i="14"/>
  <c r="C1050" i="13"/>
  <c r="D1050" i="13"/>
  <c r="E1050" i="13"/>
  <c r="O1052" i="14"/>
  <c r="F1050" i="13"/>
  <c r="G1050" i="13"/>
  <c r="H1050" i="13"/>
  <c r="B1053" i="14"/>
  <c r="H1053" i="14"/>
  <c r="K1053" i="14"/>
  <c r="B1051" i="13"/>
  <c r="I1053" i="14"/>
  <c r="L1053" i="14"/>
  <c r="C1051" i="13"/>
  <c r="D1051" i="13"/>
  <c r="E1051" i="13"/>
  <c r="O1053" i="14"/>
  <c r="F1051" i="13"/>
  <c r="G1051" i="13"/>
  <c r="H1051" i="13"/>
  <c r="B1054" i="14"/>
  <c r="H1054" i="14"/>
  <c r="K1054" i="14"/>
  <c r="B1052" i="13"/>
  <c r="I1054" i="14"/>
  <c r="L1054" i="14"/>
  <c r="C1052" i="13"/>
  <c r="D1052" i="13"/>
  <c r="E1052" i="13"/>
  <c r="O1054" i="14"/>
  <c r="F1052" i="13"/>
  <c r="G1052" i="13"/>
  <c r="H1052" i="13"/>
  <c r="B1055" i="14"/>
  <c r="H1055" i="14"/>
  <c r="K1055" i="14"/>
  <c r="B1053" i="13"/>
  <c r="I1055" i="14"/>
  <c r="L1055" i="14"/>
  <c r="C1053" i="13"/>
  <c r="D1053" i="13"/>
  <c r="E1053" i="13"/>
  <c r="O1055" i="14"/>
  <c r="F1053" i="13"/>
  <c r="G1053" i="13"/>
  <c r="H1053" i="13"/>
  <c r="B1056" i="14"/>
  <c r="H1056" i="14"/>
  <c r="K1056" i="14"/>
  <c r="B1054" i="13"/>
  <c r="I1056" i="14"/>
  <c r="L1056" i="14"/>
  <c r="C1054" i="13"/>
  <c r="D1054" i="13"/>
  <c r="E1054" i="13"/>
  <c r="O1056" i="14"/>
  <c r="F1054" i="13"/>
  <c r="G1054" i="13"/>
  <c r="H1054" i="13"/>
  <c r="B1057" i="14"/>
  <c r="H1057" i="14"/>
  <c r="K1057" i="14"/>
  <c r="B1055" i="13"/>
  <c r="I1057" i="14"/>
  <c r="L1057" i="14"/>
  <c r="C1055" i="13"/>
  <c r="D1055" i="13"/>
  <c r="E1055" i="13"/>
  <c r="O1057" i="14"/>
  <c r="F1055" i="13"/>
  <c r="G1055" i="13"/>
  <c r="H1055" i="13"/>
  <c r="B1058" i="14"/>
  <c r="H1058" i="14"/>
  <c r="K1058" i="14"/>
  <c r="B1056" i="13"/>
  <c r="I1058" i="14"/>
  <c r="L1058" i="14"/>
  <c r="C1056" i="13"/>
  <c r="D1056" i="13"/>
  <c r="E1056" i="13"/>
  <c r="O1058" i="14"/>
  <c r="F1056" i="13"/>
  <c r="G1056" i="13"/>
  <c r="H1056" i="13"/>
  <c r="B1059" i="14"/>
  <c r="H1059" i="14"/>
  <c r="K1059" i="14"/>
  <c r="B1057" i="13"/>
  <c r="I1059" i="14"/>
  <c r="L1059" i="14"/>
  <c r="C1057" i="13"/>
  <c r="D1057" i="13"/>
  <c r="E1057" i="13"/>
  <c r="O1059" i="14"/>
  <c r="F1057" i="13"/>
  <c r="G1057" i="13"/>
  <c r="H1057" i="13"/>
  <c r="B1060" i="14"/>
  <c r="H1060" i="14"/>
  <c r="K1060" i="14"/>
  <c r="B1058" i="13"/>
  <c r="I1060" i="14"/>
  <c r="L1060" i="14"/>
  <c r="C1058" i="13"/>
  <c r="D1058" i="13"/>
  <c r="E1058" i="13"/>
  <c r="O1060" i="14"/>
  <c r="F1058" i="13"/>
  <c r="G1058" i="13"/>
  <c r="H1058" i="13"/>
  <c r="B1061" i="14"/>
  <c r="H1061" i="14"/>
  <c r="K1061" i="14"/>
  <c r="B1059" i="13"/>
  <c r="I1061" i="14"/>
  <c r="L1061" i="14"/>
  <c r="C1059" i="13"/>
  <c r="D1059" i="13"/>
  <c r="E1059" i="13"/>
  <c r="O1061" i="14"/>
  <c r="F1059" i="13"/>
  <c r="G1059" i="13"/>
  <c r="H1059" i="13"/>
  <c r="B1062" i="14"/>
  <c r="H1062" i="14"/>
  <c r="K1062" i="14"/>
  <c r="B1060" i="13"/>
  <c r="I1062" i="14"/>
  <c r="L1062" i="14"/>
  <c r="C1060" i="13"/>
  <c r="D1060" i="13"/>
  <c r="E1060" i="13"/>
  <c r="O1062" i="14"/>
  <c r="F1060" i="13"/>
  <c r="G1060" i="13"/>
  <c r="H1060" i="13"/>
  <c r="B1063" i="14"/>
  <c r="H1063" i="14"/>
  <c r="K1063" i="14"/>
  <c r="B1061" i="13"/>
  <c r="I1063" i="14"/>
  <c r="L1063" i="14"/>
  <c r="C1061" i="13"/>
  <c r="D1061" i="13"/>
  <c r="E1061" i="13"/>
  <c r="O1063" i="14"/>
  <c r="F1061" i="13"/>
  <c r="G1061" i="13"/>
  <c r="H1061" i="13"/>
  <c r="B1064" i="14"/>
  <c r="H1064" i="14"/>
  <c r="K1064" i="14"/>
  <c r="B1062" i="13"/>
  <c r="I1064" i="14"/>
  <c r="L1064" i="14"/>
  <c r="C1062" i="13"/>
  <c r="D1062" i="13"/>
  <c r="E1062" i="13"/>
  <c r="O1064" i="14"/>
  <c r="F1062" i="13"/>
  <c r="G1062" i="13"/>
  <c r="H1062" i="13"/>
  <c r="B1065" i="14"/>
  <c r="H1065" i="14"/>
  <c r="K1065" i="14"/>
  <c r="B1063" i="13"/>
  <c r="I1065" i="14"/>
  <c r="L1065" i="14"/>
  <c r="C1063" i="13"/>
  <c r="D1063" i="13"/>
  <c r="E1063" i="13"/>
  <c r="O1065" i="14"/>
  <c r="F1063" i="13"/>
  <c r="G1063" i="13"/>
  <c r="H1063" i="13"/>
  <c r="B1066" i="14"/>
  <c r="H1066" i="14"/>
  <c r="K1066" i="14"/>
  <c r="B1064" i="13"/>
  <c r="I1066" i="14"/>
  <c r="L1066" i="14"/>
  <c r="C1064" i="13"/>
  <c r="D1064" i="13"/>
  <c r="E1064" i="13"/>
  <c r="O1066" i="14"/>
  <c r="F1064" i="13"/>
  <c r="G1064" i="13"/>
  <c r="H1064" i="13"/>
  <c r="B1067" i="14"/>
  <c r="H1067" i="14"/>
  <c r="K1067" i="14"/>
  <c r="B1065" i="13"/>
  <c r="I1067" i="14"/>
  <c r="L1067" i="14"/>
  <c r="C1065" i="13"/>
  <c r="D1065" i="13"/>
  <c r="E1065" i="13"/>
  <c r="O1067" i="14"/>
  <c r="F1065" i="13"/>
  <c r="G1065" i="13"/>
  <c r="H1065" i="13"/>
  <c r="B1068" i="14"/>
  <c r="H1068" i="14"/>
  <c r="K1068" i="14"/>
  <c r="B1066" i="13"/>
  <c r="I1068" i="14"/>
  <c r="L1068" i="14"/>
  <c r="C1066" i="13"/>
  <c r="D1066" i="13"/>
  <c r="E1066" i="13"/>
  <c r="O1068" i="14"/>
  <c r="F1066" i="13"/>
  <c r="G1066" i="13"/>
  <c r="H1066" i="13"/>
  <c r="B1069" i="14"/>
  <c r="H1069" i="14"/>
  <c r="K1069" i="14"/>
  <c r="B1067" i="13"/>
  <c r="I1069" i="14"/>
  <c r="L1069" i="14"/>
  <c r="C1067" i="13"/>
  <c r="D1067" i="13"/>
  <c r="E1067" i="13"/>
  <c r="O1069" i="14"/>
  <c r="F1067" i="13"/>
  <c r="G1067" i="13"/>
  <c r="H1067" i="13"/>
  <c r="B1070" i="14"/>
  <c r="H1070" i="14"/>
  <c r="K1070" i="14"/>
  <c r="B1068" i="13"/>
  <c r="I1070" i="14"/>
  <c r="L1070" i="14"/>
  <c r="C1068" i="13"/>
  <c r="D1068" i="13"/>
  <c r="E1068" i="13"/>
  <c r="O1070" i="14"/>
  <c r="F1068" i="13"/>
  <c r="G1068" i="13"/>
  <c r="H1068" i="13"/>
  <c r="B1071" i="14"/>
  <c r="H1071" i="14"/>
  <c r="K1071" i="14"/>
  <c r="B1069" i="13"/>
  <c r="I1071" i="14"/>
  <c r="L1071" i="14"/>
  <c r="C1069" i="13"/>
  <c r="D1069" i="13"/>
  <c r="E1069" i="13"/>
  <c r="O1071" i="14"/>
  <c r="F1069" i="13"/>
  <c r="G1069" i="13"/>
  <c r="H1069" i="13"/>
  <c r="B1072" i="14"/>
  <c r="H1072" i="14"/>
  <c r="K1072" i="14"/>
  <c r="B1070" i="13"/>
  <c r="I1072" i="14"/>
  <c r="L1072" i="14"/>
  <c r="C1070" i="13"/>
  <c r="D1070" i="13"/>
  <c r="E1070" i="13"/>
  <c r="O1072" i="14"/>
  <c r="F1070" i="13"/>
  <c r="G1070" i="13"/>
  <c r="H1070" i="13"/>
  <c r="B1073" i="14"/>
  <c r="H1073" i="14"/>
  <c r="K1073" i="14"/>
  <c r="B1071" i="13"/>
  <c r="I1073" i="14"/>
  <c r="L1073" i="14"/>
  <c r="C1071" i="13"/>
  <c r="D1071" i="13"/>
  <c r="E1071" i="13"/>
  <c r="O1073" i="14"/>
  <c r="F1071" i="13"/>
  <c r="G1071" i="13"/>
  <c r="H1071" i="13"/>
  <c r="B1074" i="14"/>
  <c r="H1074" i="14"/>
  <c r="K1074" i="14"/>
  <c r="B1072" i="13"/>
  <c r="I1074" i="14"/>
  <c r="L1074" i="14"/>
  <c r="C1072" i="13"/>
  <c r="D1072" i="13"/>
  <c r="E1072" i="13"/>
  <c r="O1074" i="14"/>
  <c r="F1072" i="13"/>
  <c r="G1072" i="13"/>
  <c r="H1072" i="13"/>
  <c r="B1075" i="14"/>
  <c r="H1075" i="14"/>
  <c r="K1075" i="14"/>
  <c r="B1073" i="13"/>
  <c r="I1075" i="14"/>
  <c r="L1075" i="14"/>
  <c r="C1073" i="13"/>
  <c r="D1073" i="13"/>
  <c r="E1073" i="13"/>
  <c r="O1075" i="14"/>
  <c r="F1073" i="13"/>
  <c r="G1073" i="13"/>
  <c r="H1073" i="13"/>
  <c r="B1076" i="14"/>
  <c r="H1076" i="14"/>
  <c r="K1076" i="14"/>
  <c r="B1074" i="13"/>
  <c r="I1076" i="14"/>
  <c r="L1076" i="14"/>
  <c r="C1074" i="13"/>
  <c r="D1074" i="13"/>
  <c r="E1074" i="13"/>
  <c r="O1076" i="14"/>
  <c r="F1074" i="13"/>
  <c r="G1074" i="13"/>
  <c r="H1074" i="13"/>
  <c r="B1077" i="14"/>
  <c r="H1077" i="14"/>
  <c r="K1077" i="14"/>
  <c r="B1075" i="13"/>
  <c r="I1077" i="14"/>
  <c r="L1077" i="14"/>
  <c r="C1075" i="13"/>
  <c r="D1075" i="13"/>
  <c r="E1075" i="13"/>
  <c r="O1077" i="14"/>
  <c r="F1075" i="13"/>
  <c r="G1075" i="13"/>
  <c r="H1075" i="13"/>
  <c r="B1078" i="14"/>
  <c r="H1078" i="14"/>
  <c r="K1078" i="14"/>
  <c r="B1076" i="13"/>
  <c r="I1078" i="14"/>
  <c r="L1078" i="14"/>
  <c r="C1076" i="13"/>
  <c r="D1076" i="13"/>
  <c r="E1076" i="13"/>
  <c r="O1078" i="14"/>
  <c r="F1076" i="13"/>
  <c r="G1076" i="13"/>
  <c r="H1076" i="13"/>
  <c r="B1079" i="14"/>
  <c r="H1079" i="14"/>
  <c r="K1079" i="14"/>
  <c r="B1077" i="13"/>
  <c r="I1079" i="14"/>
  <c r="L1079" i="14"/>
  <c r="C1077" i="13"/>
  <c r="D1077" i="13"/>
  <c r="E1077" i="13"/>
  <c r="O1079" i="14"/>
  <c r="F1077" i="13"/>
  <c r="G1077" i="13"/>
  <c r="H1077" i="13"/>
  <c r="B1080" i="14"/>
  <c r="H1080" i="14"/>
  <c r="K1080" i="14"/>
  <c r="B1078" i="13"/>
  <c r="I1080" i="14"/>
  <c r="L1080" i="14"/>
  <c r="C1078" i="13"/>
  <c r="D1078" i="13"/>
  <c r="E1078" i="13"/>
  <c r="O1080" i="14"/>
  <c r="F1078" i="13"/>
  <c r="G1078" i="13"/>
  <c r="H1078" i="13"/>
  <c r="B1081" i="14"/>
  <c r="H1081" i="14"/>
  <c r="K1081" i="14"/>
  <c r="B1079" i="13"/>
  <c r="I1081" i="14"/>
  <c r="L1081" i="14"/>
  <c r="C1079" i="13"/>
  <c r="D1079" i="13"/>
  <c r="E1079" i="13"/>
  <c r="O1081" i="14"/>
  <c r="F1079" i="13"/>
  <c r="G1079" i="13"/>
  <c r="H1079" i="13"/>
  <c r="B1082" i="14"/>
  <c r="H1082" i="14"/>
  <c r="K1082" i="14"/>
  <c r="B1080" i="13"/>
  <c r="I1082" i="14"/>
  <c r="L1082" i="14"/>
  <c r="C1080" i="13"/>
  <c r="D1080" i="13"/>
  <c r="E1080" i="13"/>
  <c r="O1082" i="14"/>
  <c r="F1080" i="13"/>
  <c r="G1080" i="13"/>
  <c r="H1080" i="13"/>
  <c r="B1083" i="14"/>
  <c r="H1083" i="14"/>
  <c r="K1083" i="14"/>
  <c r="B1081" i="13"/>
  <c r="I1083" i="14"/>
  <c r="L1083" i="14"/>
  <c r="C1081" i="13"/>
  <c r="D1081" i="13"/>
  <c r="E1081" i="13"/>
  <c r="O1083" i="14"/>
  <c r="F1081" i="13"/>
  <c r="G1081" i="13"/>
  <c r="H1081" i="13"/>
  <c r="B1084" i="14"/>
  <c r="H1084" i="14"/>
  <c r="K1084" i="14"/>
  <c r="B1082" i="13"/>
  <c r="I1084" i="14"/>
  <c r="L1084" i="14"/>
  <c r="C1082" i="13"/>
  <c r="D1082" i="13"/>
  <c r="E1082" i="13"/>
  <c r="O1084" i="14"/>
  <c r="F1082" i="13"/>
  <c r="G1082" i="13"/>
  <c r="H1082" i="13"/>
  <c r="B1085" i="14"/>
  <c r="H1085" i="14"/>
  <c r="K1085" i="14"/>
  <c r="B1083" i="13"/>
  <c r="I1085" i="14"/>
  <c r="L1085" i="14"/>
  <c r="C1083" i="13"/>
  <c r="D1083" i="13"/>
  <c r="E1083" i="13"/>
  <c r="O1085" i="14"/>
  <c r="F1083" i="13"/>
  <c r="G1083" i="13"/>
  <c r="H1083" i="13"/>
  <c r="B1086" i="14"/>
  <c r="H1086" i="14"/>
  <c r="K1086" i="14"/>
  <c r="B1084" i="13"/>
  <c r="I1086" i="14"/>
  <c r="L1086" i="14"/>
  <c r="C1084" i="13"/>
  <c r="D1084" i="13"/>
  <c r="E1084" i="13"/>
  <c r="O1086" i="14"/>
  <c r="F1084" i="13"/>
  <c r="G1084" i="13"/>
  <c r="H1084" i="13"/>
  <c r="B1087" i="14"/>
  <c r="H1087" i="14"/>
  <c r="K1087" i="14"/>
  <c r="B1085" i="13"/>
  <c r="I1087" i="14"/>
  <c r="L1087" i="14"/>
  <c r="C1085" i="13"/>
  <c r="D1085" i="13"/>
  <c r="E1085" i="13"/>
  <c r="O1087" i="14"/>
  <c r="F1085" i="13"/>
  <c r="G1085" i="13"/>
  <c r="H1085" i="13"/>
  <c r="B1088" i="14"/>
  <c r="H1088" i="14"/>
  <c r="K1088" i="14"/>
  <c r="B1086" i="13"/>
  <c r="I1088" i="14"/>
  <c r="L1088" i="14"/>
  <c r="C1086" i="13"/>
  <c r="D1086" i="13"/>
  <c r="E1086" i="13"/>
  <c r="O1088" i="14"/>
  <c r="F1086" i="13"/>
  <c r="G1086" i="13"/>
  <c r="H1086" i="13"/>
  <c r="B1089" i="14"/>
  <c r="H1089" i="14"/>
  <c r="K1089" i="14"/>
  <c r="B1087" i="13"/>
  <c r="I1089" i="14"/>
  <c r="L1089" i="14"/>
  <c r="C1087" i="13"/>
  <c r="D1087" i="13"/>
  <c r="E1087" i="13"/>
  <c r="O1089" i="14"/>
  <c r="F1087" i="13"/>
  <c r="G1087" i="13"/>
  <c r="H1087" i="13"/>
  <c r="B1090" i="14"/>
  <c r="H1090" i="14"/>
  <c r="K1090" i="14"/>
  <c r="B1088" i="13"/>
  <c r="I1090" i="14"/>
  <c r="L1090" i="14"/>
  <c r="C1088" i="13"/>
  <c r="D1088" i="13"/>
  <c r="E1088" i="13"/>
  <c r="O1090" i="14"/>
  <c r="F1088" i="13"/>
  <c r="G1088" i="13"/>
  <c r="H1088" i="13"/>
  <c r="B1091" i="14"/>
  <c r="H1091" i="14"/>
  <c r="K1091" i="14"/>
  <c r="B1089" i="13"/>
  <c r="I1091" i="14"/>
  <c r="L1091" i="14"/>
  <c r="C1089" i="13"/>
  <c r="D1089" i="13"/>
  <c r="E1089" i="13"/>
  <c r="O1091" i="14"/>
  <c r="F1089" i="13"/>
  <c r="G1089" i="13"/>
  <c r="H1089" i="13"/>
  <c r="B1092" i="14"/>
  <c r="H1092" i="14"/>
  <c r="K1092" i="14"/>
  <c r="B1090" i="13"/>
  <c r="I1092" i="14"/>
  <c r="L1092" i="14"/>
  <c r="C1090" i="13"/>
  <c r="D1090" i="13"/>
  <c r="E1090" i="13"/>
  <c r="O1092" i="14"/>
  <c r="F1090" i="13"/>
  <c r="G1090" i="13"/>
  <c r="H1090" i="13"/>
  <c r="B1093" i="14"/>
  <c r="H1093" i="14"/>
  <c r="K1093" i="14"/>
  <c r="B1091" i="13"/>
  <c r="I1093" i="14"/>
  <c r="L1093" i="14"/>
  <c r="C1091" i="13"/>
  <c r="D1091" i="13"/>
  <c r="E1091" i="13"/>
  <c r="O1093" i="14"/>
  <c r="F1091" i="13"/>
  <c r="G1091" i="13"/>
  <c r="H1091" i="13"/>
  <c r="B1094" i="14"/>
  <c r="H1094" i="14"/>
  <c r="K1094" i="14"/>
  <c r="B1092" i="13"/>
  <c r="I1094" i="14"/>
  <c r="L1094" i="14"/>
  <c r="C1092" i="13"/>
  <c r="D1092" i="13"/>
  <c r="E1092" i="13"/>
  <c r="O1094" i="14"/>
  <c r="F1092" i="13"/>
  <c r="G1092" i="13"/>
  <c r="H1092" i="13"/>
  <c r="B1095" i="14"/>
  <c r="H1095" i="14"/>
  <c r="K1095" i="14"/>
  <c r="B1093" i="13"/>
  <c r="I1095" i="14"/>
  <c r="L1095" i="14"/>
  <c r="C1093" i="13"/>
  <c r="D1093" i="13"/>
  <c r="E1093" i="13"/>
  <c r="O1095" i="14"/>
  <c r="F1093" i="13"/>
  <c r="G1093" i="13"/>
  <c r="H1093" i="13"/>
  <c r="B1096" i="14"/>
  <c r="H1096" i="14"/>
  <c r="K1096" i="14"/>
  <c r="B1094" i="13"/>
  <c r="I1096" i="14"/>
  <c r="L1096" i="14"/>
  <c r="C1094" i="13"/>
  <c r="D1094" i="13"/>
  <c r="E1094" i="13"/>
  <c r="O1096" i="14"/>
  <c r="F1094" i="13"/>
  <c r="G1094" i="13"/>
  <c r="H1094" i="13"/>
  <c r="B1097" i="14"/>
  <c r="H1097" i="14"/>
  <c r="K1097" i="14"/>
  <c r="B1095" i="13"/>
  <c r="I1097" i="14"/>
  <c r="L1097" i="14"/>
  <c r="C1095" i="13"/>
  <c r="D1095" i="13"/>
  <c r="E1095" i="13"/>
  <c r="O1097" i="14"/>
  <c r="F1095" i="13"/>
  <c r="G1095" i="13"/>
  <c r="H1095" i="13"/>
  <c r="B1098" i="14"/>
  <c r="H1098" i="14"/>
  <c r="K1098" i="14"/>
  <c r="B1096" i="13"/>
  <c r="I1098" i="14"/>
  <c r="L1098" i="14"/>
  <c r="C1096" i="13"/>
  <c r="D1096" i="13"/>
  <c r="E1096" i="13"/>
  <c r="O1098" i="14"/>
  <c r="F1096" i="13"/>
  <c r="G1096" i="13"/>
  <c r="H1096" i="13"/>
  <c r="B1099" i="14"/>
  <c r="H1099" i="14"/>
  <c r="K1099" i="14"/>
  <c r="B1097" i="13"/>
  <c r="I1099" i="14"/>
  <c r="L1099" i="14"/>
  <c r="C1097" i="13"/>
  <c r="D1097" i="13"/>
  <c r="E1097" i="13"/>
  <c r="O1099" i="14"/>
  <c r="F1097" i="13"/>
  <c r="G1097" i="13"/>
  <c r="H1097" i="13"/>
  <c r="B1100" i="14"/>
  <c r="H1100" i="14"/>
  <c r="K1100" i="14"/>
  <c r="B1098" i="13"/>
  <c r="I1100" i="14"/>
  <c r="L1100" i="14"/>
  <c r="C1098" i="13"/>
  <c r="D1098" i="13"/>
  <c r="E1098" i="13"/>
  <c r="O1100" i="14"/>
  <c r="F1098" i="13"/>
  <c r="G1098" i="13"/>
  <c r="H1098" i="13"/>
  <c r="B1101" i="14"/>
  <c r="H1101" i="14"/>
  <c r="K1101" i="14"/>
  <c r="B1099" i="13"/>
  <c r="I1101" i="14"/>
  <c r="L1101" i="14"/>
  <c r="C1099" i="13"/>
  <c r="D1099" i="13"/>
  <c r="E1099" i="13"/>
  <c r="O1101" i="14"/>
  <c r="F1099" i="13"/>
  <c r="G1099" i="13"/>
  <c r="H1099" i="13"/>
  <c r="B1102" i="14"/>
  <c r="H1102" i="14"/>
  <c r="K1102" i="14"/>
  <c r="B1100" i="13"/>
  <c r="I1102" i="14"/>
  <c r="L1102" i="14"/>
  <c r="C1100" i="13"/>
  <c r="D1100" i="13"/>
  <c r="E1100" i="13"/>
  <c r="O1102" i="14"/>
  <c r="F1100" i="13"/>
  <c r="G1100" i="13"/>
  <c r="H1100" i="13"/>
  <c r="B1103" i="14"/>
  <c r="H1103" i="14"/>
  <c r="K1103" i="14"/>
  <c r="B1101" i="13"/>
  <c r="I1103" i="14"/>
  <c r="L1103" i="14"/>
  <c r="C1101" i="13"/>
  <c r="D1101" i="13"/>
  <c r="E1101" i="13"/>
  <c r="O1103" i="14"/>
  <c r="F1101" i="13"/>
  <c r="G1101" i="13"/>
  <c r="H1101" i="13"/>
  <c r="B1104" i="14"/>
  <c r="H1104" i="14"/>
  <c r="K1104" i="14"/>
  <c r="B1102" i="13"/>
  <c r="I1104" i="14"/>
  <c r="L1104" i="14"/>
  <c r="C1102" i="13"/>
  <c r="D1102" i="13"/>
  <c r="E1102" i="13"/>
  <c r="O1104" i="14"/>
  <c r="F1102" i="13"/>
  <c r="G1102" i="13"/>
  <c r="H1102" i="13"/>
  <c r="B1105" i="14"/>
  <c r="H1105" i="14"/>
  <c r="K1105" i="14"/>
  <c r="B1103" i="13"/>
  <c r="I1105" i="14"/>
  <c r="L1105" i="14"/>
  <c r="C1103" i="13"/>
  <c r="D1103" i="13"/>
  <c r="E1103" i="13"/>
  <c r="O1105" i="14"/>
  <c r="F1103" i="13"/>
  <c r="G1103" i="13"/>
  <c r="H1103" i="13"/>
  <c r="B1106" i="14"/>
  <c r="H1106" i="14"/>
  <c r="K1106" i="14"/>
  <c r="B1104" i="13"/>
  <c r="I1106" i="14"/>
  <c r="L1106" i="14"/>
  <c r="C1104" i="13"/>
  <c r="D1104" i="13"/>
  <c r="E1104" i="13"/>
  <c r="O1106" i="14"/>
  <c r="F1104" i="13"/>
  <c r="G1104" i="13"/>
  <c r="H1104" i="13"/>
  <c r="B1107" i="14"/>
  <c r="H1107" i="14"/>
  <c r="K1107" i="14"/>
  <c r="B1105" i="13"/>
  <c r="I1107" i="14"/>
  <c r="L1107" i="14"/>
  <c r="C1105" i="13"/>
  <c r="D1105" i="13"/>
  <c r="E1105" i="13"/>
  <c r="O1107" i="14"/>
  <c r="F1105" i="13"/>
  <c r="G1105" i="13"/>
  <c r="H1105" i="13"/>
  <c r="B1108" i="14"/>
  <c r="H1108" i="14"/>
  <c r="K1108" i="14"/>
  <c r="B1106" i="13"/>
  <c r="I1108" i="14"/>
  <c r="L1108" i="14"/>
  <c r="C1106" i="13"/>
  <c r="D1106" i="13"/>
  <c r="E1106" i="13"/>
  <c r="O1108" i="14"/>
  <c r="F1106" i="13"/>
  <c r="G1106" i="13"/>
  <c r="H1106" i="13"/>
  <c r="B1109" i="14"/>
  <c r="H1109" i="14"/>
  <c r="K1109" i="14"/>
  <c r="B1107" i="13"/>
  <c r="I1109" i="14"/>
  <c r="L1109" i="14"/>
  <c r="C1107" i="13"/>
  <c r="D1107" i="13"/>
  <c r="E1107" i="13"/>
  <c r="O1109" i="14"/>
  <c r="F1107" i="13"/>
  <c r="G1107" i="13"/>
  <c r="H1107" i="13"/>
  <c r="B1110" i="14"/>
  <c r="H1110" i="14"/>
  <c r="K1110" i="14"/>
  <c r="B1108" i="13"/>
  <c r="I1110" i="14"/>
  <c r="L1110" i="14"/>
  <c r="C1108" i="13"/>
  <c r="D1108" i="13"/>
  <c r="E1108" i="13"/>
  <c r="O1110" i="14"/>
  <c r="F1108" i="13"/>
  <c r="G1108" i="13"/>
  <c r="H1108" i="13"/>
  <c r="B1111" i="14"/>
  <c r="H1111" i="14"/>
  <c r="K1111" i="14"/>
  <c r="B1109" i="13"/>
  <c r="I1111" i="14"/>
  <c r="L1111" i="14"/>
  <c r="C1109" i="13"/>
  <c r="D1109" i="13"/>
  <c r="E1109" i="13"/>
  <c r="O1111" i="14"/>
  <c r="F1109" i="13"/>
  <c r="G1109" i="13"/>
  <c r="H1109" i="13"/>
  <c r="B1112" i="14"/>
  <c r="H1112" i="14"/>
  <c r="K1112" i="14"/>
  <c r="B1110" i="13"/>
  <c r="I1112" i="14"/>
  <c r="L1112" i="14"/>
  <c r="C1110" i="13"/>
  <c r="D1110" i="13"/>
  <c r="E1110" i="13"/>
  <c r="O1112" i="14"/>
  <c r="F1110" i="13"/>
  <c r="G1110" i="13"/>
  <c r="H1110" i="13"/>
  <c r="B1113" i="14"/>
  <c r="H1113" i="14"/>
  <c r="K1113" i="14"/>
  <c r="B1111" i="13"/>
  <c r="I1113" i="14"/>
  <c r="L1113" i="14"/>
  <c r="C1111" i="13"/>
  <c r="D1111" i="13"/>
  <c r="E1111" i="13"/>
  <c r="O1113" i="14"/>
  <c r="F1111" i="13"/>
  <c r="G1111" i="13"/>
  <c r="H1111" i="13"/>
  <c r="B1114" i="14"/>
  <c r="H1114" i="14"/>
  <c r="K1114" i="14"/>
  <c r="B1112" i="13"/>
  <c r="I1114" i="14"/>
  <c r="L1114" i="14"/>
  <c r="C1112" i="13"/>
  <c r="D1112" i="13"/>
  <c r="E1112" i="13"/>
  <c r="O1114" i="14"/>
  <c r="F1112" i="13"/>
  <c r="G1112" i="13"/>
  <c r="H1112" i="13"/>
  <c r="B1115" i="14"/>
  <c r="H1115" i="14"/>
  <c r="K1115" i="14"/>
  <c r="B1113" i="13"/>
  <c r="I1115" i="14"/>
  <c r="L1115" i="14"/>
  <c r="C1113" i="13"/>
  <c r="D1113" i="13"/>
  <c r="E1113" i="13"/>
  <c r="O1115" i="14"/>
  <c r="F1113" i="13"/>
  <c r="G1113" i="13"/>
  <c r="H1113" i="13"/>
  <c r="B1116" i="14"/>
  <c r="H1116" i="14"/>
  <c r="K1116" i="14"/>
  <c r="B1114" i="13"/>
  <c r="I1116" i="14"/>
  <c r="L1116" i="14"/>
  <c r="C1114" i="13"/>
  <c r="D1114" i="13"/>
  <c r="E1114" i="13"/>
  <c r="O1116" i="14"/>
  <c r="F1114" i="13"/>
  <c r="G1114" i="13"/>
  <c r="H1114" i="13"/>
  <c r="B1117" i="14"/>
  <c r="H1117" i="14"/>
  <c r="K1117" i="14"/>
  <c r="B1115" i="13"/>
  <c r="I1117" i="14"/>
  <c r="L1117" i="14"/>
  <c r="C1115" i="13"/>
  <c r="D1115" i="13"/>
  <c r="E1115" i="13"/>
  <c r="O1117" i="14"/>
  <c r="F1115" i="13"/>
  <c r="G1115" i="13"/>
  <c r="H1115" i="13"/>
  <c r="B1118" i="14"/>
  <c r="H1118" i="14"/>
  <c r="K1118" i="14"/>
  <c r="B1116" i="13"/>
  <c r="I1118" i="14"/>
  <c r="L1118" i="14"/>
  <c r="C1116" i="13"/>
  <c r="D1116" i="13"/>
  <c r="E1116" i="13"/>
  <c r="O1118" i="14"/>
  <c r="F1116" i="13"/>
  <c r="G1116" i="13"/>
  <c r="H1116" i="13"/>
  <c r="B1119" i="14"/>
  <c r="H1119" i="14"/>
  <c r="K1119" i="14"/>
  <c r="B1117" i="13"/>
  <c r="I1119" i="14"/>
  <c r="L1119" i="14"/>
  <c r="C1117" i="13"/>
  <c r="D1117" i="13"/>
  <c r="E1117" i="13"/>
  <c r="O1119" i="14"/>
  <c r="F1117" i="13"/>
  <c r="G1117" i="13"/>
  <c r="H1117" i="13"/>
  <c r="B1120" i="14"/>
  <c r="H1120" i="14"/>
  <c r="K1120" i="14"/>
  <c r="B1118" i="13"/>
  <c r="I1120" i="14"/>
  <c r="L1120" i="14"/>
  <c r="C1118" i="13"/>
  <c r="D1118" i="13"/>
  <c r="E1118" i="13"/>
  <c r="O1120" i="14"/>
  <c r="F1118" i="13"/>
  <c r="G1118" i="13"/>
  <c r="H1118" i="13"/>
  <c r="B1121" i="14"/>
  <c r="H1121" i="14"/>
  <c r="K1121" i="14"/>
  <c r="B1119" i="13"/>
  <c r="I1121" i="14"/>
  <c r="L1121" i="14"/>
  <c r="C1119" i="13"/>
  <c r="D1119" i="13"/>
  <c r="E1119" i="13"/>
  <c r="O1121" i="14"/>
  <c r="F1119" i="13"/>
  <c r="G1119" i="13"/>
  <c r="H1119" i="13"/>
  <c r="B1122" i="14"/>
  <c r="H1122" i="14"/>
  <c r="K1122" i="14"/>
  <c r="B1120" i="13"/>
  <c r="I1122" i="14"/>
  <c r="L1122" i="14"/>
  <c r="C1120" i="13"/>
  <c r="D1120" i="13"/>
  <c r="E1120" i="13"/>
  <c r="O1122" i="14"/>
  <c r="F1120" i="13"/>
  <c r="G1120" i="13"/>
  <c r="H1120" i="13"/>
  <c r="B1123" i="14"/>
  <c r="H1123" i="14"/>
  <c r="K1123" i="14"/>
  <c r="B1121" i="13"/>
  <c r="I1123" i="14"/>
  <c r="L1123" i="14"/>
  <c r="C1121" i="13"/>
  <c r="D1121" i="13"/>
  <c r="E1121" i="13"/>
  <c r="O1123" i="14"/>
  <c r="F1121" i="13"/>
  <c r="G1121" i="13"/>
  <c r="H1121" i="13"/>
  <c r="B1124" i="14"/>
  <c r="H1124" i="14"/>
  <c r="K1124" i="14"/>
  <c r="B1122" i="13"/>
  <c r="I1124" i="14"/>
  <c r="L1124" i="14"/>
  <c r="C1122" i="13"/>
  <c r="D1122" i="13"/>
  <c r="E1122" i="13"/>
  <c r="O1124" i="14"/>
  <c r="F1122" i="13"/>
  <c r="G1122" i="13"/>
  <c r="H1122" i="13"/>
  <c r="B1125" i="14"/>
  <c r="H1125" i="14"/>
  <c r="K1125" i="14"/>
  <c r="B1123" i="13"/>
  <c r="I1125" i="14"/>
  <c r="L1125" i="14"/>
  <c r="C1123" i="13"/>
  <c r="D1123" i="13"/>
  <c r="E1123" i="13"/>
  <c r="O1125" i="14"/>
  <c r="F1123" i="13"/>
  <c r="G1123" i="13"/>
  <c r="H1123" i="13"/>
  <c r="B1126" i="14"/>
  <c r="H1126" i="14"/>
  <c r="K1126" i="14"/>
  <c r="B1124" i="13"/>
  <c r="I1126" i="14"/>
  <c r="L1126" i="14"/>
  <c r="C1124" i="13"/>
  <c r="D1124" i="13"/>
  <c r="E1124" i="13"/>
  <c r="O1126" i="14"/>
  <c r="F1124" i="13"/>
  <c r="G1124" i="13"/>
  <c r="H1124" i="13"/>
  <c r="B1127" i="14"/>
  <c r="H1127" i="14"/>
  <c r="K1127" i="14"/>
  <c r="B1125" i="13"/>
  <c r="I1127" i="14"/>
  <c r="L1127" i="14"/>
  <c r="C1125" i="13"/>
  <c r="D1125" i="13"/>
  <c r="E1125" i="13"/>
  <c r="O1127" i="14"/>
  <c r="F1125" i="13"/>
  <c r="G1125" i="13"/>
  <c r="H1125" i="13"/>
  <c r="B1128" i="14"/>
  <c r="H1128" i="14"/>
  <c r="K1128" i="14"/>
  <c r="B1126" i="13"/>
  <c r="I1128" i="14"/>
  <c r="L1128" i="14"/>
  <c r="C1126" i="13"/>
  <c r="D1126" i="13"/>
  <c r="E1126" i="13"/>
  <c r="O1128" i="14"/>
  <c r="F1126" i="13"/>
  <c r="G1126" i="13"/>
  <c r="H1126" i="13"/>
  <c r="B1129" i="14"/>
  <c r="H1129" i="14"/>
  <c r="K1129" i="14"/>
  <c r="B1127" i="13"/>
  <c r="I1129" i="14"/>
  <c r="L1129" i="14"/>
  <c r="C1127" i="13"/>
  <c r="D1127" i="13"/>
  <c r="E1127" i="13"/>
  <c r="O1129" i="14"/>
  <c r="F1127" i="13"/>
  <c r="G1127" i="13"/>
  <c r="H1127" i="13"/>
  <c r="B1130" i="14"/>
  <c r="H1130" i="14"/>
  <c r="K1130" i="14"/>
  <c r="B1128" i="13"/>
  <c r="I1130" i="14"/>
  <c r="L1130" i="14"/>
  <c r="C1128" i="13"/>
  <c r="D1128" i="13"/>
  <c r="E1128" i="13"/>
  <c r="O1130" i="14"/>
  <c r="F1128" i="13"/>
  <c r="G1128" i="13"/>
  <c r="H1128" i="13"/>
  <c r="B1131" i="14"/>
  <c r="H1131" i="14"/>
  <c r="K1131" i="14"/>
  <c r="B1129" i="13"/>
  <c r="I1131" i="14"/>
  <c r="L1131" i="14"/>
  <c r="C1129" i="13"/>
  <c r="D1129" i="13"/>
  <c r="E1129" i="13"/>
  <c r="O1131" i="14"/>
  <c r="F1129" i="13"/>
  <c r="G1129" i="13"/>
  <c r="H1129" i="13"/>
  <c r="B1132" i="14"/>
  <c r="H1132" i="14"/>
  <c r="K1132" i="14"/>
  <c r="B1130" i="13"/>
  <c r="I1132" i="14"/>
  <c r="L1132" i="14"/>
  <c r="C1130" i="13"/>
  <c r="D1130" i="13"/>
  <c r="E1130" i="13"/>
  <c r="O1132" i="14"/>
  <c r="F1130" i="13"/>
  <c r="G1130" i="13"/>
  <c r="H1130" i="13"/>
  <c r="B1133" i="14"/>
  <c r="H1133" i="14"/>
  <c r="K1133" i="14"/>
  <c r="B1131" i="13"/>
  <c r="I1133" i="14"/>
  <c r="L1133" i="14"/>
  <c r="C1131" i="13"/>
  <c r="D1131" i="13"/>
  <c r="E1131" i="13"/>
  <c r="O1133" i="14"/>
  <c r="F1131" i="13"/>
  <c r="G1131" i="13"/>
  <c r="H1131" i="13"/>
  <c r="B1134" i="14"/>
  <c r="H1134" i="14"/>
  <c r="K1134" i="14"/>
  <c r="B1132" i="13"/>
  <c r="I1134" i="14"/>
  <c r="L1134" i="14"/>
  <c r="C1132" i="13"/>
  <c r="D1132" i="13"/>
  <c r="E1132" i="13"/>
  <c r="O1134" i="14"/>
  <c r="F1132" i="13"/>
  <c r="G1132" i="13"/>
  <c r="H1132" i="13"/>
  <c r="B1135" i="14"/>
  <c r="H1135" i="14"/>
  <c r="K1135" i="14"/>
  <c r="B1133" i="13"/>
  <c r="I1135" i="14"/>
  <c r="L1135" i="14"/>
  <c r="C1133" i="13"/>
  <c r="D1133" i="13"/>
  <c r="E1133" i="13"/>
  <c r="O1135" i="14"/>
  <c r="F1133" i="13"/>
  <c r="G1133" i="13"/>
  <c r="H1133" i="13"/>
  <c r="B1136" i="14"/>
  <c r="H1136" i="14"/>
  <c r="K1136" i="14"/>
  <c r="B1134" i="13"/>
  <c r="I1136" i="14"/>
  <c r="L1136" i="14"/>
  <c r="C1134" i="13"/>
  <c r="D1134" i="13"/>
  <c r="E1134" i="13"/>
  <c r="O1136" i="14"/>
  <c r="F1134" i="13"/>
  <c r="G1134" i="13"/>
  <c r="H1134" i="13"/>
  <c r="B1137" i="14"/>
  <c r="H1137" i="14"/>
  <c r="K1137" i="14"/>
  <c r="B1135" i="13"/>
  <c r="I1137" i="14"/>
  <c r="L1137" i="14"/>
  <c r="C1135" i="13"/>
  <c r="D1135" i="13"/>
  <c r="E1135" i="13"/>
  <c r="O1137" i="14"/>
  <c r="F1135" i="13"/>
  <c r="G1135" i="13"/>
  <c r="H1135" i="13"/>
  <c r="B1138" i="14"/>
  <c r="H1138" i="14"/>
  <c r="K1138" i="14"/>
  <c r="B1136" i="13"/>
  <c r="I1138" i="14"/>
  <c r="L1138" i="14"/>
  <c r="C1136" i="13"/>
  <c r="D1136" i="13"/>
  <c r="E1136" i="13"/>
  <c r="O1138" i="14"/>
  <c r="F1136" i="13"/>
  <c r="G1136" i="13"/>
  <c r="H1136" i="13"/>
  <c r="B1139" i="14"/>
  <c r="H1139" i="14"/>
  <c r="K1139" i="14"/>
  <c r="B1137" i="13"/>
  <c r="I1139" i="14"/>
  <c r="L1139" i="14"/>
  <c r="C1137" i="13"/>
  <c r="D1137" i="13"/>
  <c r="E1137" i="13"/>
  <c r="O1139" i="14"/>
  <c r="F1137" i="13"/>
  <c r="G1137" i="13"/>
  <c r="H1137" i="13"/>
  <c r="B1140" i="14"/>
  <c r="H1140" i="14"/>
  <c r="K1140" i="14"/>
  <c r="B1138" i="13"/>
  <c r="I1140" i="14"/>
  <c r="L1140" i="14"/>
  <c r="C1138" i="13"/>
  <c r="D1138" i="13"/>
  <c r="E1138" i="13"/>
  <c r="O1140" i="14"/>
  <c r="F1138" i="13"/>
  <c r="G1138" i="13"/>
  <c r="H1138" i="13"/>
  <c r="B1141" i="14"/>
  <c r="H1141" i="14"/>
  <c r="K1141" i="14"/>
  <c r="B1139" i="13"/>
  <c r="I1141" i="14"/>
  <c r="L1141" i="14"/>
  <c r="C1139" i="13"/>
  <c r="D1139" i="13"/>
  <c r="E1139" i="13"/>
  <c r="O1141" i="14"/>
  <c r="F1139" i="13"/>
  <c r="G1139" i="13"/>
  <c r="H1139" i="13"/>
  <c r="B1142" i="14"/>
  <c r="H1142" i="14"/>
  <c r="K1142" i="14"/>
  <c r="B1140" i="13"/>
  <c r="I1142" i="14"/>
  <c r="L1142" i="14"/>
  <c r="C1140" i="13"/>
  <c r="D1140" i="13"/>
  <c r="E1140" i="13"/>
  <c r="O1142" i="14"/>
  <c r="F1140" i="13"/>
  <c r="G1140" i="13"/>
  <c r="H1140" i="13"/>
  <c r="B1143" i="14"/>
  <c r="H1143" i="14"/>
  <c r="K1143" i="14"/>
  <c r="B1141" i="13"/>
  <c r="I1143" i="14"/>
  <c r="L1143" i="14"/>
  <c r="C1141" i="13"/>
  <c r="D1141" i="13"/>
  <c r="E1141" i="13"/>
  <c r="O1143" i="14"/>
  <c r="F1141" i="13"/>
  <c r="G1141" i="13"/>
  <c r="H1141" i="13"/>
  <c r="B1144" i="14"/>
  <c r="H1144" i="14"/>
  <c r="K1144" i="14"/>
  <c r="B1142" i="13"/>
  <c r="I1144" i="14"/>
  <c r="L1144" i="14"/>
  <c r="C1142" i="13"/>
  <c r="D1142" i="13"/>
  <c r="E1142" i="13"/>
  <c r="O1144" i="14"/>
  <c r="F1142" i="13"/>
  <c r="G1142" i="13"/>
  <c r="H1142" i="13"/>
  <c r="B1145" i="14"/>
  <c r="H1145" i="14"/>
  <c r="K1145" i="14"/>
  <c r="B1143" i="13"/>
  <c r="I1145" i="14"/>
  <c r="L1145" i="14"/>
  <c r="C1143" i="13"/>
  <c r="D1143" i="13"/>
  <c r="E1143" i="13"/>
  <c r="O1145" i="14"/>
  <c r="F1143" i="13"/>
  <c r="G1143" i="13"/>
  <c r="H1143" i="13"/>
  <c r="B1146" i="14"/>
  <c r="H1146" i="14"/>
  <c r="K1146" i="14"/>
  <c r="B1144" i="13"/>
  <c r="I1146" i="14"/>
  <c r="L1146" i="14"/>
  <c r="C1144" i="13"/>
  <c r="D1144" i="13"/>
  <c r="E1144" i="13"/>
  <c r="O1146" i="14"/>
  <c r="F1144" i="13"/>
  <c r="G1144" i="13"/>
  <c r="H1144" i="13"/>
  <c r="B1147" i="14"/>
  <c r="H1147" i="14"/>
  <c r="K1147" i="14"/>
  <c r="B1145" i="13"/>
  <c r="I1147" i="14"/>
  <c r="L1147" i="14"/>
  <c r="C1145" i="13"/>
  <c r="D1145" i="13"/>
  <c r="E1145" i="13"/>
  <c r="O1147" i="14"/>
  <c r="F1145" i="13"/>
  <c r="G1145" i="13"/>
  <c r="H1145" i="13"/>
  <c r="B1148" i="14"/>
  <c r="H1148" i="14"/>
  <c r="K1148" i="14"/>
  <c r="B1146" i="13"/>
  <c r="I1148" i="14"/>
  <c r="L1148" i="14"/>
  <c r="C1146" i="13"/>
  <c r="D1146" i="13"/>
  <c r="E1146" i="13"/>
  <c r="O1148" i="14"/>
  <c r="F1146" i="13"/>
  <c r="G1146" i="13"/>
  <c r="H1146" i="13"/>
  <c r="B1149" i="14"/>
  <c r="H1149" i="14"/>
  <c r="K1149" i="14"/>
  <c r="B1147" i="13"/>
  <c r="I1149" i="14"/>
  <c r="L1149" i="14"/>
  <c r="C1147" i="13"/>
  <c r="D1147" i="13"/>
  <c r="E1147" i="13"/>
  <c r="O1149" i="14"/>
  <c r="F1147" i="13"/>
  <c r="G1147" i="13"/>
  <c r="H1147" i="13"/>
  <c r="B1150" i="14"/>
  <c r="H1150" i="14"/>
  <c r="K1150" i="14"/>
  <c r="B1148" i="13"/>
  <c r="I1150" i="14"/>
  <c r="L1150" i="14"/>
  <c r="C1148" i="13"/>
  <c r="D1148" i="13"/>
  <c r="E1148" i="13"/>
  <c r="O1150" i="14"/>
  <c r="F1148" i="13"/>
  <c r="G1148" i="13"/>
  <c r="H1148" i="13"/>
  <c r="B1151" i="14"/>
  <c r="H1151" i="14"/>
  <c r="K1151" i="14"/>
  <c r="B1149" i="13"/>
  <c r="I1151" i="14"/>
  <c r="L1151" i="14"/>
  <c r="C1149" i="13"/>
  <c r="D1149" i="13"/>
  <c r="E1149" i="13"/>
  <c r="O1151" i="14"/>
  <c r="F1149" i="13"/>
  <c r="G1149" i="13"/>
  <c r="H1149" i="13"/>
  <c r="B1152" i="14"/>
  <c r="H1152" i="14"/>
  <c r="K1152" i="14"/>
  <c r="B1150" i="13"/>
  <c r="I1152" i="14"/>
  <c r="L1152" i="14"/>
  <c r="C1150" i="13"/>
  <c r="D1150" i="13"/>
  <c r="E1150" i="13"/>
  <c r="O1152" i="14"/>
  <c r="F1150" i="13"/>
  <c r="G1150" i="13"/>
  <c r="H1150" i="13"/>
  <c r="B1153" i="14"/>
  <c r="H1153" i="14"/>
  <c r="K1153" i="14"/>
  <c r="B1151" i="13"/>
  <c r="I1153" i="14"/>
  <c r="L1153" i="14"/>
  <c r="C1151" i="13"/>
  <c r="D1151" i="13"/>
  <c r="E1151" i="13"/>
  <c r="O1153" i="14"/>
  <c r="F1151" i="13"/>
  <c r="G1151" i="13"/>
  <c r="H1151" i="13"/>
  <c r="B1154" i="14"/>
  <c r="H1154" i="14"/>
  <c r="K1154" i="14"/>
  <c r="B1152" i="13"/>
  <c r="I1154" i="14"/>
  <c r="L1154" i="14"/>
  <c r="C1152" i="13"/>
  <c r="D1152" i="13"/>
  <c r="E1152" i="13"/>
  <c r="O1154" i="14"/>
  <c r="F1152" i="13"/>
  <c r="G1152" i="13"/>
  <c r="H1152" i="13"/>
  <c r="B1155" i="14"/>
  <c r="H1155" i="14"/>
  <c r="K1155" i="14"/>
  <c r="B1153" i="13"/>
  <c r="I1155" i="14"/>
  <c r="L1155" i="14"/>
  <c r="C1153" i="13"/>
  <c r="D1153" i="13"/>
  <c r="E1153" i="13"/>
  <c r="O1155" i="14"/>
  <c r="F1153" i="13"/>
  <c r="G1153" i="13"/>
  <c r="H1153" i="13"/>
  <c r="B1156" i="14"/>
  <c r="H1156" i="14"/>
  <c r="K1156" i="14"/>
  <c r="B1154" i="13"/>
  <c r="I1156" i="14"/>
  <c r="L1156" i="14"/>
  <c r="C1154" i="13"/>
  <c r="D1154" i="13"/>
  <c r="E1154" i="13"/>
  <c r="O1156" i="14"/>
  <c r="F1154" i="13"/>
  <c r="G1154" i="13"/>
  <c r="H1154" i="13"/>
  <c r="B1157" i="14"/>
  <c r="H1157" i="14"/>
  <c r="K1157" i="14"/>
  <c r="B1155" i="13"/>
  <c r="I1157" i="14"/>
  <c r="L1157" i="14"/>
  <c r="C1155" i="13"/>
  <c r="D1155" i="13"/>
  <c r="E1155" i="13"/>
  <c r="O1157" i="14"/>
  <c r="F1155" i="13"/>
  <c r="G1155" i="13"/>
  <c r="H1155" i="13"/>
  <c r="B1158" i="14"/>
  <c r="H1158" i="14"/>
  <c r="K1158" i="14"/>
  <c r="B1156" i="13"/>
  <c r="I1158" i="14"/>
  <c r="L1158" i="14"/>
  <c r="C1156" i="13"/>
  <c r="D1156" i="13"/>
  <c r="E1156" i="13"/>
  <c r="O1158" i="14"/>
  <c r="F1156" i="13"/>
  <c r="G1156" i="13"/>
  <c r="H1156" i="13"/>
  <c r="B1159" i="14"/>
  <c r="H1159" i="14"/>
  <c r="K1159" i="14"/>
  <c r="B1157" i="13"/>
  <c r="I1159" i="14"/>
  <c r="L1159" i="14"/>
  <c r="C1157" i="13"/>
  <c r="D1157" i="13"/>
  <c r="E1157" i="13"/>
  <c r="O1159" i="14"/>
  <c r="F1157" i="13"/>
  <c r="G1157" i="13"/>
  <c r="H1157" i="13"/>
  <c r="B1160" i="14"/>
  <c r="H1160" i="14"/>
  <c r="K1160" i="14"/>
  <c r="B1158" i="13"/>
  <c r="I1160" i="14"/>
  <c r="L1160" i="14"/>
  <c r="C1158" i="13"/>
  <c r="D1158" i="13"/>
  <c r="E1158" i="13"/>
  <c r="O1160" i="14"/>
  <c r="F1158" i="13"/>
  <c r="G1158" i="13"/>
  <c r="H1158" i="13"/>
  <c r="B1161" i="14"/>
  <c r="H1161" i="14"/>
  <c r="K1161" i="14"/>
  <c r="B1159" i="13"/>
  <c r="I1161" i="14"/>
  <c r="L1161" i="14"/>
  <c r="C1159" i="13"/>
  <c r="D1159" i="13"/>
  <c r="E1159" i="13"/>
  <c r="O1161" i="14"/>
  <c r="F1159" i="13"/>
  <c r="G1159" i="13"/>
  <c r="H1159" i="13"/>
  <c r="B1162" i="14"/>
  <c r="H1162" i="14"/>
  <c r="K1162" i="14"/>
  <c r="B1160" i="13"/>
  <c r="I1162" i="14"/>
  <c r="L1162" i="14"/>
  <c r="C1160" i="13"/>
  <c r="D1160" i="13"/>
  <c r="E1160" i="13"/>
  <c r="O1162" i="14"/>
  <c r="F1160" i="13"/>
  <c r="G1160" i="13"/>
  <c r="H1160" i="13"/>
  <c r="B1163" i="14"/>
  <c r="H1163" i="14"/>
  <c r="K1163" i="14"/>
  <c r="B1161" i="13"/>
  <c r="I1163" i="14"/>
  <c r="L1163" i="14"/>
  <c r="C1161" i="13"/>
  <c r="D1161" i="13"/>
  <c r="E1161" i="13"/>
  <c r="O1163" i="14"/>
  <c r="F1161" i="13"/>
  <c r="G1161" i="13"/>
  <c r="H1161" i="13"/>
  <c r="B1164" i="14"/>
  <c r="H1164" i="14"/>
  <c r="K1164" i="14"/>
  <c r="B1162" i="13"/>
  <c r="I1164" i="14"/>
  <c r="L1164" i="14"/>
  <c r="C1162" i="13"/>
  <c r="D1162" i="13"/>
  <c r="E1162" i="13"/>
  <c r="O1164" i="14"/>
  <c r="F1162" i="13"/>
  <c r="G1162" i="13"/>
  <c r="H1162" i="13"/>
  <c r="B1165" i="14"/>
  <c r="H1165" i="14"/>
  <c r="K1165" i="14"/>
  <c r="B1163" i="13"/>
  <c r="I1165" i="14"/>
  <c r="L1165" i="14"/>
  <c r="C1163" i="13"/>
  <c r="D1163" i="13"/>
  <c r="E1163" i="13"/>
  <c r="O1165" i="14"/>
  <c r="F1163" i="13"/>
  <c r="G1163" i="13"/>
  <c r="H1163" i="13"/>
  <c r="B1166" i="14"/>
  <c r="H1166" i="14"/>
  <c r="K1166" i="14"/>
  <c r="B1164" i="13"/>
  <c r="I1166" i="14"/>
  <c r="L1166" i="14"/>
  <c r="C1164" i="13"/>
  <c r="D1164" i="13"/>
  <c r="E1164" i="13"/>
  <c r="O1166" i="14"/>
  <c r="F1164" i="13"/>
  <c r="G1164" i="13"/>
  <c r="H1164" i="13"/>
  <c r="B1167" i="14"/>
  <c r="H1167" i="14"/>
  <c r="K1167" i="14"/>
  <c r="B1165" i="13"/>
  <c r="I1167" i="14"/>
  <c r="L1167" i="14"/>
  <c r="C1165" i="13"/>
  <c r="D1165" i="13"/>
  <c r="E1165" i="13"/>
  <c r="O1167" i="14"/>
  <c r="F1165" i="13"/>
  <c r="G1165" i="13"/>
  <c r="H1165" i="13"/>
  <c r="B1168" i="14"/>
  <c r="H1168" i="14"/>
  <c r="K1168" i="14"/>
  <c r="B1166" i="13"/>
  <c r="I1168" i="14"/>
  <c r="L1168" i="14"/>
  <c r="C1166" i="13"/>
  <c r="D1166" i="13"/>
  <c r="E1166" i="13"/>
  <c r="O1168" i="14"/>
  <c r="F1166" i="13"/>
  <c r="G1166" i="13"/>
  <c r="H1166" i="13"/>
  <c r="B1169" i="14"/>
  <c r="H1169" i="14"/>
  <c r="K1169" i="14"/>
  <c r="B1167" i="13"/>
  <c r="I1169" i="14"/>
  <c r="L1169" i="14"/>
  <c r="C1167" i="13"/>
  <c r="D1167" i="13"/>
  <c r="E1167" i="13"/>
  <c r="O1169" i="14"/>
  <c r="F1167" i="13"/>
  <c r="G1167" i="13"/>
  <c r="H1167" i="13"/>
  <c r="B1170" i="14"/>
  <c r="H1170" i="14"/>
  <c r="K1170" i="14"/>
  <c r="B1168" i="13"/>
  <c r="I1170" i="14"/>
  <c r="L1170" i="14"/>
  <c r="C1168" i="13"/>
  <c r="D1168" i="13"/>
  <c r="E1168" i="13"/>
  <c r="O1170" i="14"/>
  <c r="F1168" i="13"/>
  <c r="G1168" i="13"/>
  <c r="H1168" i="13"/>
  <c r="B1171" i="14"/>
  <c r="H1171" i="14"/>
  <c r="K1171" i="14"/>
  <c r="B1169" i="13"/>
  <c r="I1171" i="14"/>
  <c r="L1171" i="14"/>
  <c r="C1169" i="13"/>
  <c r="D1169" i="13"/>
  <c r="E1169" i="13"/>
  <c r="O1171" i="14"/>
  <c r="F1169" i="13"/>
  <c r="G1169" i="13"/>
  <c r="H1169" i="13"/>
  <c r="B1172" i="14"/>
  <c r="H1172" i="14"/>
  <c r="K1172" i="14"/>
  <c r="B1170" i="13"/>
  <c r="I1172" i="14"/>
  <c r="L1172" i="14"/>
  <c r="C1170" i="13"/>
  <c r="D1170" i="13"/>
  <c r="E1170" i="13"/>
  <c r="O1172" i="14"/>
  <c r="F1170" i="13"/>
  <c r="G1170" i="13"/>
  <c r="H1170" i="13"/>
  <c r="B1173" i="14"/>
  <c r="H1173" i="14"/>
  <c r="K1173" i="14"/>
  <c r="B1171" i="13"/>
  <c r="I1173" i="14"/>
  <c r="L1173" i="14"/>
  <c r="C1171" i="13"/>
  <c r="D1171" i="13"/>
  <c r="E1171" i="13"/>
  <c r="O1173" i="14"/>
  <c r="F1171" i="13"/>
  <c r="G1171" i="13"/>
  <c r="H1171" i="13"/>
  <c r="B1174" i="14"/>
  <c r="H1174" i="14"/>
  <c r="K1174" i="14"/>
  <c r="B1172" i="13"/>
  <c r="I1174" i="14"/>
  <c r="L1174" i="14"/>
  <c r="C1172" i="13"/>
  <c r="D1172" i="13"/>
  <c r="E1172" i="13"/>
  <c r="O1174" i="14"/>
  <c r="F1172" i="13"/>
  <c r="G1172" i="13"/>
  <c r="H1172" i="13"/>
  <c r="B1175" i="14"/>
  <c r="H1175" i="14"/>
  <c r="K1175" i="14"/>
  <c r="B1173" i="13"/>
  <c r="I1175" i="14"/>
  <c r="L1175" i="14"/>
  <c r="C1173" i="13"/>
  <c r="D1173" i="13"/>
  <c r="E1173" i="13"/>
  <c r="O1175" i="14"/>
  <c r="F1173" i="13"/>
  <c r="G1173" i="13"/>
  <c r="H1173" i="13"/>
  <c r="B1176" i="14"/>
  <c r="H1176" i="14"/>
  <c r="K1176" i="14"/>
  <c r="B1174" i="13"/>
  <c r="I1176" i="14"/>
  <c r="L1176" i="14"/>
  <c r="C1174" i="13"/>
  <c r="D1174" i="13"/>
  <c r="E1174" i="13"/>
  <c r="O1176" i="14"/>
  <c r="F1174" i="13"/>
  <c r="G1174" i="13"/>
  <c r="H1174" i="13"/>
  <c r="B1177" i="14"/>
  <c r="H1177" i="14"/>
  <c r="K1177" i="14"/>
  <c r="B1175" i="13"/>
  <c r="I1177" i="14"/>
  <c r="L1177" i="14"/>
  <c r="C1175" i="13"/>
  <c r="D1175" i="13"/>
  <c r="E1175" i="13"/>
  <c r="O1177" i="14"/>
  <c r="F1175" i="13"/>
  <c r="G1175" i="13"/>
  <c r="H1175" i="13"/>
  <c r="B1178" i="14"/>
  <c r="H1178" i="14"/>
  <c r="K1178" i="14"/>
  <c r="B1176" i="13"/>
  <c r="I1178" i="14"/>
  <c r="L1178" i="14"/>
  <c r="C1176" i="13"/>
  <c r="D1176" i="13"/>
  <c r="E1176" i="13"/>
  <c r="O1178" i="14"/>
  <c r="F1176" i="13"/>
  <c r="G1176" i="13"/>
  <c r="H1176" i="13"/>
  <c r="B1179" i="14"/>
  <c r="H1179" i="14"/>
  <c r="K1179" i="14"/>
  <c r="B1177" i="13"/>
  <c r="I1179" i="14"/>
  <c r="L1179" i="14"/>
  <c r="C1177" i="13"/>
  <c r="D1177" i="13"/>
  <c r="E1177" i="13"/>
  <c r="O1179" i="14"/>
  <c r="F1177" i="13"/>
  <c r="G1177" i="13"/>
  <c r="H1177" i="13"/>
  <c r="B1180" i="14"/>
  <c r="H1180" i="14"/>
  <c r="K1180" i="14"/>
  <c r="B1178" i="13"/>
  <c r="I1180" i="14"/>
  <c r="L1180" i="14"/>
  <c r="C1178" i="13"/>
  <c r="D1178" i="13"/>
  <c r="E1178" i="13"/>
  <c r="O1180" i="14"/>
  <c r="F1178" i="13"/>
  <c r="G1178" i="13"/>
  <c r="H1178" i="13"/>
  <c r="B1181" i="14"/>
  <c r="H1181" i="14"/>
  <c r="K1181" i="14"/>
  <c r="B1179" i="13"/>
  <c r="I1181" i="14"/>
  <c r="L1181" i="14"/>
  <c r="C1179" i="13"/>
  <c r="D1179" i="13"/>
  <c r="E1179" i="13"/>
  <c r="O1181" i="14"/>
  <c r="F1179" i="13"/>
  <c r="G1179" i="13"/>
  <c r="H1179" i="13"/>
  <c r="B1182" i="14"/>
  <c r="H1182" i="14"/>
  <c r="K1182" i="14"/>
  <c r="B1180" i="13"/>
  <c r="I1182" i="14"/>
  <c r="L1182" i="14"/>
  <c r="C1180" i="13"/>
  <c r="D1180" i="13"/>
  <c r="E1180" i="13"/>
  <c r="O1182" i="14"/>
  <c r="F1180" i="13"/>
  <c r="G1180" i="13"/>
  <c r="H1180" i="13"/>
  <c r="B1183" i="14"/>
  <c r="H1183" i="14"/>
  <c r="K1183" i="14"/>
  <c r="B1181" i="13"/>
  <c r="I1183" i="14"/>
  <c r="L1183" i="14"/>
  <c r="C1181" i="13"/>
  <c r="D1181" i="13"/>
  <c r="E1181" i="13"/>
  <c r="O1183" i="14"/>
  <c r="F1181" i="13"/>
  <c r="G1181" i="13"/>
  <c r="H1181" i="13"/>
  <c r="B1184" i="14"/>
  <c r="H1184" i="14"/>
  <c r="K1184" i="14"/>
  <c r="B1182" i="13"/>
  <c r="I1184" i="14"/>
  <c r="L1184" i="14"/>
  <c r="C1182" i="13"/>
  <c r="D1182" i="13"/>
  <c r="E1182" i="13"/>
  <c r="O1184" i="14"/>
  <c r="F1182" i="13"/>
  <c r="G1182" i="13"/>
  <c r="H1182" i="13"/>
  <c r="B1185" i="14"/>
  <c r="H1185" i="14"/>
  <c r="K1185" i="14"/>
  <c r="B1183" i="13"/>
  <c r="I1185" i="14"/>
  <c r="L1185" i="14"/>
  <c r="C1183" i="13"/>
  <c r="D1183" i="13"/>
  <c r="E1183" i="13"/>
  <c r="O1185" i="14"/>
  <c r="F1183" i="13"/>
  <c r="G1183" i="13"/>
  <c r="H1183" i="13"/>
  <c r="B1186" i="14"/>
  <c r="H1186" i="14"/>
  <c r="K1186" i="14"/>
  <c r="B1184" i="13"/>
  <c r="I1186" i="14"/>
  <c r="L1186" i="14"/>
  <c r="C1184" i="13"/>
  <c r="D1184" i="13"/>
  <c r="E1184" i="13"/>
  <c r="O1186" i="14"/>
  <c r="F1184" i="13"/>
  <c r="G1184" i="13"/>
  <c r="H1184" i="13"/>
  <c r="B1187" i="14"/>
  <c r="H1187" i="14"/>
  <c r="K1187" i="14"/>
  <c r="B1185" i="13"/>
  <c r="I1187" i="14"/>
  <c r="L1187" i="14"/>
  <c r="C1185" i="13"/>
  <c r="D1185" i="13"/>
  <c r="E1185" i="13"/>
  <c r="O1187" i="14"/>
  <c r="F1185" i="13"/>
  <c r="G1185" i="13"/>
  <c r="H1185" i="13"/>
  <c r="B1188" i="14"/>
  <c r="H1188" i="14"/>
  <c r="K1188" i="14"/>
  <c r="B1186" i="13"/>
  <c r="I1188" i="14"/>
  <c r="L1188" i="14"/>
  <c r="C1186" i="13"/>
  <c r="D1186" i="13"/>
  <c r="E1186" i="13"/>
  <c r="O1188" i="14"/>
  <c r="F1186" i="13"/>
  <c r="G1186" i="13"/>
  <c r="H1186" i="13"/>
  <c r="B1189" i="14"/>
  <c r="H1189" i="14"/>
  <c r="K1189" i="14"/>
  <c r="B1187" i="13"/>
  <c r="I1189" i="14"/>
  <c r="L1189" i="14"/>
  <c r="C1187" i="13"/>
  <c r="D1187" i="13"/>
  <c r="E1187" i="13"/>
  <c r="O1189" i="14"/>
  <c r="F1187" i="13"/>
  <c r="G1187" i="13"/>
  <c r="H1187" i="13"/>
  <c r="B1190" i="14"/>
  <c r="H1190" i="14"/>
  <c r="K1190" i="14"/>
  <c r="B1188" i="13"/>
  <c r="I1190" i="14"/>
  <c r="L1190" i="14"/>
  <c r="C1188" i="13"/>
  <c r="D1188" i="13"/>
  <c r="E1188" i="13"/>
  <c r="O1190" i="14"/>
  <c r="F1188" i="13"/>
  <c r="G1188" i="13"/>
  <c r="H1188" i="13"/>
  <c r="B1191" i="14"/>
  <c r="H1191" i="14"/>
  <c r="K1191" i="14"/>
  <c r="B1189" i="13"/>
  <c r="I1191" i="14"/>
  <c r="L1191" i="14"/>
  <c r="C1189" i="13"/>
  <c r="D1189" i="13"/>
  <c r="E1189" i="13"/>
  <c r="O1191" i="14"/>
  <c r="F1189" i="13"/>
  <c r="G1189" i="13"/>
  <c r="H1189" i="13"/>
  <c r="B1192" i="14"/>
  <c r="H1192" i="14"/>
  <c r="K1192" i="14"/>
  <c r="B1190" i="13"/>
  <c r="I1192" i="14"/>
  <c r="L1192" i="14"/>
  <c r="C1190" i="13"/>
  <c r="D1190" i="13"/>
  <c r="E1190" i="13"/>
  <c r="O1192" i="14"/>
  <c r="F1190" i="13"/>
  <c r="G1190" i="13"/>
  <c r="H1190" i="13"/>
  <c r="B1193" i="14"/>
  <c r="H1193" i="14"/>
  <c r="K1193" i="14"/>
  <c r="B1191" i="13"/>
  <c r="I1193" i="14"/>
  <c r="L1193" i="14"/>
  <c r="C1191" i="13"/>
  <c r="D1191" i="13"/>
  <c r="E1191" i="13"/>
  <c r="O1193" i="14"/>
  <c r="F1191" i="13"/>
  <c r="G1191" i="13"/>
  <c r="H1191" i="13"/>
  <c r="B1194" i="14"/>
  <c r="H1194" i="14"/>
  <c r="K1194" i="14"/>
  <c r="B1192" i="13"/>
  <c r="I1194" i="14"/>
  <c r="L1194" i="14"/>
  <c r="C1192" i="13"/>
  <c r="D1192" i="13"/>
  <c r="E1192" i="13"/>
  <c r="O1194" i="14"/>
  <c r="F1192" i="13"/>
  <c r="G1192" i="13"/>
  <c r="H1192" i="13"/>
  <c r="B1195" i="14"/>
  <c r="H1195" i="14"/>
  <c r="K1195" i="14"/>
  <c r="B1193" i="13"/>
  <c r="I1195" i="14"/>
  <c r="L1195" i="14"/>
  <c r="C1193" i="13"/>
  <c r="D1193" i="13"/>
  <c r="E1193" i="13"/>
  <c r="O1195" i="14"/>
  <c r="F1193" i="13"/>
  <c r="G1193" i="13"/>
  <c r="H1193" i="13"/>
  <c r="B1196" i="14"/>
  <c r="H1196" i="14"/>
  <c r="K1196" i="14"/>
  <c r="B1194" i="13"/>
  <c r="I1196" i="14"/>
  <c r="L1196" i="14"/>
  <c r="C1194" i="13"/>
  <c r="D1194" i="13"/>
  <c r="E1194" i="13"/>
  <c r="O1196" i="14"/>
  <c r="F1194" i="13"/>
  <c r="G1194" i="13"/>
  <c r="H1194" i="13"/>
  <c r="B1197" i="14"/>
  <c r="H1197" i="14"/>
  <c r="K1197" i="14"/>
  <c r="B1195" i="13"/>
  <c r="I1197" i="14"/>
  <c r="L1197" i="14"/>
  <c r="C1195" i="13"/>
  <c r="D1195" i="13"/>
  <c r="E1195" i="13"/>
  <c r="O1197" i="14"/>
  <c r="F1195" i="13"/>
  <c r="G1195" i="13"/>
  <c r="H1195" i="13"/>
  <c r="B1198" i="14"/>
  <c r="H1198" i="14"/>
  <c r="K1198" i="14"/>
  <c r="B1196" i="13"/>
  <c r="I1198" i="14"/>
  <c r="L1198" i="14"/>
  <c r="C1196" i="13"/>
  <c r="D1196" i="13"/>
  <c r="E1196" i="13"/>
  <c r="O1198" i="14"/>
  <c r="F1196" i="13"/>
  <c r="G1196" i="13"/>
  <c r="H1196" i="13"/>
  <c r="B1199" i="14"/>
  <c r="H1199" i="14"/>
  <c r="K1199" i="14"/>
  <c r="B1197" i="13"/>
  <c r="I1199" i="14"/>
  <c r="L1199" i="14"/>
  <c r="C1197" i="13"/>
  <c r="D1197" i="13"/>
  <c r="E1197" i="13"/>
  <c r="O1199" i="14"/>
  <c r="F1197" i="13"/>
  <c r="G1197" i="13"/>
  <c r="H1197" i="13"/>
  <c r="B1200" i="14"/>
  <c r="H1200" i="14"/>
  <c r="K1200" i="14"/>
  <c r="B1198" i="13"/>
  <c r="I1200" i="14"/>
  <c r="L1200" i="14"/>
  <c r="C1198" i="13"/>
  <c r="D1198" i="13"/>
  <c r="E1198" i="13"/>
  <c r="O1200" i="14"/>
  <c r="F1198" i="13"/>
  <c r="G1198" i="13"/>
  <c r="H1198" i="13"/>
  <c r="B1201" i="14"/>
  <c r="H1201" i="14"/>
  <c r="K1201" i="14"/>
  <c r="B1199" i="13"/>
  <c r="I1201" i="14"/>
  <c r="L1201" i="14"/>
  <c r="C1199" i="13"/>
  <c r="D1199" i="13"/>
  <c r="E1199" i="13"/>
  <c r="O1201" i="14"/>
  <c r="F1199" i="13"/>
  <c r="G1199" i="13"/>
  <c r="H1199" i="13"/>
  <c r="B1202" i="14"/>
  <c r="H1202" i="14"/>
  <c r="K1202" i="14"/>
  <c r="B1200" i="13"/>
  <c r="I1202" i="14"/>
  <c r="L1202" i="14"/>
  <c r="C1200" i="13"/>
  <c r="D1200" i="13"/>
  <c r="E1200" i="13"/>
  <c r="O1202" i="14"/>
  <c r="F1200" i="13"/>
  <c r="G1200" i="13"/>
  <c r="H1200" i="13"/>
  <c r="B1203" i="14"/>
  <c r="H1203" i="14"/>
  <c r="K1203" i="14"/>
  <c r="B1201" i="13"/>
  <c r="I1203" i="14"/>
  <c r="L1203" i="14"/>
  <c r="C1201" i="13"/>
  <c r="D1201" i="13"/>
  <c r="E1201" i="13"/>
  <c r="O1203" i="14"/>
  <c r="F1201" i="13"/>
  <c r="G1201" i="13"/>
  <c r="H1201" i="13"/>
  <c r="B1204" i="14"/>
  <c r="H1204" i="14"/>
  <c r="K1204" i="14"/>
  <c r="B1202" i="13"/>
  <c r="I1204" i="14"/>
  <c r="L1204" i="14"/>
  <c r="C1202" i="13"/>
  <c r="D1202" i="13"/>
  <c r="E1202" i="13"/>
  <c r="O1204" i="14"/>
  <c r="F1202" i="13"/>
  <c r="G1202" i="13"/>
  <c r="H1202" i="13"/>
  <c r="B1205" i="14"/>
  <c r="H1205" i="14"/>
  <c r="K1205" i="14"/>
  <c r="B1203" i="13"/>
  <c r="I1205" i="14"/>
  <c r="L1205" i="14"/>
  <c r="C1203" i="13"/>
  <c r="D1203" i="13"/>
  <c r="E1203" i="13"/>
  <c r="O1205" i="14"/>
  <c r="F1203" i="13"/>
  <c r="G1203" i="13"/>
  <c r="H1203" i="13"/>
  <c r="B1206" i="14"/>
  <c r="H1206" i="14"/>
  <c r="K1206" i="14"/>
  <c r="B1204" i="13"/>
  <c r="I1206" i="14"/>
  <c r="L1206" i="14"/>
  <c r="C1204" i="13"/>
  <c r="D1204" i="13"/>
  <c r="E1204" i="13"/>
  <c r="O1206" i="14"/>
  <c r="F1204" i="13"/>
  <c r="G1204" i="13"/>
  <c r="H1204" i="13"/>
  <c r="B1207" i="14"/>
  <c r="H1207" i="14"/>
  <c r="K1207" i="14"/>
  <c r="B1205" i="13"/>
  <c r="I1207" i="14"/>
  <c r="L1207" i="14"/>
  <c r="C1205" i="13"/>
  <c r="D1205" i="13"/>
  <c r="E1205" i="13"/>
  <c r="O1207" i="14"/>
  <c r="F1205" i="13"/>
  <c r="G1205" i="13"/>
  <c r="H1205" i="13"/>
  <c r="B1208" i="14"/>
  <c r="H1208" i="14"/>
  <c r="K1208" i="14"/>
  <c r="B1206" i="13"/>
  <c r="I1208" i="14"/>
  <c r="L1208" i="14"/>
  <c r="C1206" i="13"/>
  <c r="D1206" i="13"/>
  <c r="E1206" i="13"/>
  <c r="O1208" i="14"/>
  <c r="F1206" i="13"/>
  <c r="G1206" i="13"/>
  <c r="H1206" i="13"/>
  <c r="B1209" i="14"/>
  <c r="H1209" i="14"/>
  <c r="K1209" i="14"/>
  <c r="B1207" i="13"/>
  <c r="I1209" i="14"/>
  <c r="L1209" i="14"/>
  <c r="C1207" i="13"/>
  <c r="D1207" i="13"/>
  <c r="E1207" i="13"/>
  <c r="O1209" i="14"/>
  <c r="F1207" i="13"/>
  <c r="G1207" i="13"/>
  <c r="H1207" i="13"/>
  <c r="B1210" i="14"/>
  <c r="H1210" i="14"/>
  <c r="K1210" i="14"/>
  <c r="B1208" i="13"/>
  <c r="I1210" i="14"/>
  <c r="L1210" i="14"/>
  <c r="C1208" i="13"/>
  <c r="D1208" i="13"/>
  <c r="E1208" i="13"/>
  <c r="O1210" i="14"/>
  <c r="F1208" i="13"/>
  <c r="G1208" i="13"/>
  <c r="H1208" i="13"/>
  <c r="B1211" i="14"/>
  <c r="H1211" i="14"/>
  <c r="K1211" i="14"/>
  <c r="B1209" i="13"/>
  <c r="I1211" i="14"/>
  <c r="L1211" i="14"/>
  <c r="C1209" i="13"/>
  <c r="D1209" i="13"/>
  <c r="E1209" i="13"/>
  <c r="O1211" i="14"/>
  <c r="F1209" i="13"/>
  <c r="G1209" i="13"/>
  <c r="H1209" i="13"/>
  <c r="B1212" i="14"/>
  <c r="H1212" i="14"/>
  <c r="K1212" i="14"/>
  <c r="B1210" i="13"/>
  <c r="I1212" i="14"/>
  <c r="L1212" i="14"/>
  <c r="C1210" i="13"/>
  <c r="D1210" i="13"/>
  <c r="E1210" i="13"/>
  <c r="O1212" i="14"/>
  <c r="F1210" i="13"/>
  <c r="G1210" i="13"/>
  <c r="H1210" i="13"/>
  <c r="B1213" i="14"/>
  <c r="H1213" i="14"/>
  <c r="K1213" i="14"/>
  <c r="B1211" i="13"/>
  <c r="I1213" i="14"/>
  <c r="L1213" i="14"/>
  <c r="C1211" i="13"/>
  <c r="D1211" i="13"/>
  <c r="E1211" i="13"/>
  <c r="O1213" i="14"/>
  <c r="F1211" i="13"/>
  <c r="G1211" i="13"/>
  <c r="H1211" i="13"/>
  <c r="B1214" i="14"/>
  <c r="H1214" i="14"/>
  <c r="K1214" i="14"/>
  <c r="B1212" i="13"/>
  <c r="I1214" i="14"/>
  <c r="L1214" i="14"/>
  <c r="C1212" i="13"/>
  <c r="D1212" i="13"/>
  <c r="E1212" i="13"/>
  <c r="O1214" i="14"/>
  <c r="F1212" i="13"/>
  <c r="G1212" i="13"/>
  <c r="H1212" i="13"/>
  <c r="B1215" i="14"/>
  <c r="H1215" i="14"/>
  <c r="K1215" i="14"/>
  <c r="B1213" i="13"/>
  <c r="I1215" i="14"/>
  <c r="L1215" i="14"/>
  <c r="C1213" i="13"/>
  <c r="D1213" i="13"/>
  <c r="E1213" i="13"/>
  <c r="O1215" i="14"/>
  <c r="F1213" i="13"/>
  <c r="G1213" i="13"/>
  <c r="H1213" i="13"/>
  <c r="B1216" i="14"/>
  <c r="H1216" i="14"/>
  <c r="K1216" i="14"/>
  <c r="B1214" i="13"/>
  <c r="I1216" i="14"/>
  <c r="L1216" i="14"/>
  <c r="C1214" i="13"/>
  <c r="D1214" i="13"/>
  <c r="E1214" i="13"/>
  <c r="O1216" i="14"/>
  <c r="F1214" i="13"/>
  <c r="G1214" i="13"/>
  <c r="H1214" i="13"/>
  <c r="B1217" i="14"/>
  <c r="H1217" i="14"/>
  <c r="K1217" i="14"/>
  <c r="B1215" i="13"/>
  <c r="I1217" i="14"/>
  <c r="L1217" i="14"/>
  <c r="C1215" i="13"/>
  <c r="D1215" i="13"/>
  <c r="E1215" i="13"/>
  <c r="O1217" i="14"/>
  <c r="F1215" i="13"/>
  <c r="G1215" i="13"/>
  <c r="H1215" i="13"/>
  <c r="B1218" i="14"/>
  <c r="H1218" i="14"/>
  <c r="K1218" i="14"/>
  <c r="B1216" i="13"/>
  <c r="I1218" i="14"/>
  <c r="L1218" i="14"/>
  <c r="C1216" i="13"/>
  <c r="D1216" i="13"/>
  <c r="E1216" i="13"/>
  <c r="O1218" i="14"/>
  <c r="F1216" i="13"/>
  <c r="G1216" i="13"/>
  <c r="H1216" i="13"/>
  <c r="B1219" i="14"/>
  <c r="H1219" i="14"/>
  <c r="K1219" i="14"/>
  <c r="B1217" i="13"/>
  <c r="I1219" i="14"/>
  <c r="L1219" i="14"/>
  <c r="C1217" i="13"/>
  <c r="D1217" i="13"/>
  <c r="E1217" i="13"/>
  <c r="O1219" i="14"/>
  <c r="F1217" i="13"/>
  <c r="G1217" i="13"/>
  <c r="H1217" i="13"/>
  <c r="B1220" i="14"/>
  <c r="H1220" i="14"/>
  <c r="K1220" i="14"/>
  <c r="B1218" i="13"/>
  <c r="I1220" i="14"/>
  <c r="L1220" i="14"/>
  <c r="C1218" i="13"/>
  <c r="D1218" i="13"/>
  <c r="E1218" i="13"/>
  <c r="O1220" i="14"/>
  <c r="F1218" i="13"/>
  <c r="G1218" i="13"/>
  <c r="H1218" i="13"/>
  <c r="B1221" i="14"/>
  <c r="H1221" i="14"/>
  <c r="K1221" i="14"/>
  <c r="B1219" i="13"/>
  <c r="I1221" i="14"/>
  <c r="L1221" i="14"/>
  <c r="C1219" i="13"/>
  <c r="D1219" i="13"/>
  <c r="E1219" i="13"/>
  <c r="O1221" i="14"/>
  <c r="F1219" i="13"/>
  <c r="G1219" i="13"/>
  <c r="H1219" i="13"/>
  <c r="B1222" i="14"/>
  <c r="H1222" i="14"/>
  <c r="K1222" i="14"/>
  <c r="B1220" i="13"/>
  <c r="I1222" i="14"/>
  <c r="L1222" i="14"/>
  <c r="C1220" i="13"/>
  <c r="D1220" i="13"/>
  <c r="E1220" i="13"/>
  <c r="O1222" i="14"/>
  <c r="F1220" i="13"/>
  <c r="G1220" i="13"/>
  <c r="H1220" i="13"/>
  <c r="B1223" i="14"/>
  <c r="H1223" i="14"/>
  <c r="K1223" i="14"/>
  <c r="B1221" i="13"/>
  <c r="I1223" i="14"/>
  <c r="L1223" i="14"/>
  <c r="C1221" i="13"/>
  <c r="D1221" i="13"/>
  <c r="E1221" i="13"/>
  <c r="O1223" i="14"/>
  <c r="F1221" i="13"/>
  <c r="G1221" i="13"/>
  <c r="H1221" i="13"/>
  <c r="B1224" i="14"/>
  <c r="H1224" i="14"/>
  <c r="K1224" i="14"/>
  <c r="B1222" i="13"/>
  <c r="I1224" i="14"/>
  <c r="L1224" i="14"/>
  <c r="C1222" i="13"/>
  <c r="D1222" i="13"/>
  <c r="E1222" i="13"/>
  <c r="O1224" i="14"/>
  <c r="F1222" i="13"/>
  <c r="G1222" i="13"/>
  <c r="H1222" i="13"/>
  <c r="B1225" i="14"/>
  <c r="H1225" i="14"/>
  <c r="K1225" i="14"/>
  <c r="B1223" i="13"/>
  <c r="I1225" i="14"/>
  <c r="L1225" i="14"/>
  <c r="C1223" i="13"/>
  <c r="D1223" i="13"/>
  <c r="E1223" i="13"/>
  <c r="O1225" i="14"/>
  <c r="F1223" i="13"/>
  <c r="G1223" i="13"/>
  <c r="H1223" i="13"/>
  <c r="B1226" i="14"/>
  <c r="H1226" i="14"/>
  <c r="K1226" i="14"/>
  <c r="B1224" i="13"/>
  <c r="I1226" i="14"/>
  <c r="L1226" i="14"/>
  <c r="C1224" i="13"/>
  <c r="D1224" i="13"/>
  <c r="E1224" i="13"/>
  <c r="O1226" i="14"/>
  <c r="F1224" i="13"/>
  <c r="G1224" i="13"/>
  <c r="H1224" i="13"/>
  <c r="B1227" i="14"/>
  <c r="H1227" i="14"/>
  <c r="K1227" i="14"/>
  <c r="B1225" i="13"/>
  <c r="I1227" i="14"/>
  <c r="L1227" i="14"/>
  <c r="C1225" i="13"/>
  <c r="D1225" i="13"/>
  <c r="E1225" i="13"/>
  <c r="O1227" i="14"/>
  <c r="F1225" i="13"/>
  <c r="G1225" i="13"/>
  <c r="H1225" i="13"/>
  <c r="B1228" i="14"/>
  <c r="H1228" i="14"/>
  <c r="K1228" i="14"/>
  <c r="B1226" i="13"/>
  <c r="I1228" i="14"/>
  <c r="L1228" i="14"/>
  <c r="C1226" i="13"/>
  <c r="D1226" i="13"/>
  <c r="E1226" i="13"/>
  <c r="O1228" i="14"/>
  <c r="F1226" i="13"/>
  <c r="G1226" i="13"/>
  <c r="H1226" i="13"/>
  <c r="B1229" i="14"/>
  <c r="H1229" i="14"/>
  <c r="K1229" i="14"/>
  <c r="B1227" i="13"/>
  <c r="I1229" i="14"/>
  <c r="L1229" i="14"/>
  <c r="C1227" i="13"/>
  <c r="D1227" i="13"/>
  <c r="E1227" i="13"/>
  <c r="O1229" i="14"/>
  <c r="F1227" i="13"/>
  <c r="G1227" i="13"/>
  <c r="H1227" i="13"/>
  <c r="B1230" i="14"/>
  <c r="H1230" i="14"/>
  <c r="K1230" i="14"/>
  <c r="B1228" i="13"/>
  <c r="I1230" i="14"/>
  <c r="L1230" i="14"/>
  <c r="C1228" i="13"/>
  <c r="D1228" i="13"/>
  <c r="E1228" i="13"/>
  <c r="O1230" i="14"/>
  <c r="F1228" i="13"/>
  <c r="G1228" i="13"/>
  <c r="H1228" i="13"/>
  <c r="B1231" i="14"/>
  <c r="H1231" i="14"/>
  <c r="K1231" i="14"/>
  <c r="B1229" i="13"/>
  <c r="I1231" i="14"/>
  <c r="L1231" i="14"/>
  <c r="C1229" i="13"/>
  <c r="D1229" i="13"/>
  <c r="E1229" i="13"/>
  <c r="O1231" i="14"/>
  <c r="F1229" i="13"/>
  <c r="G1229" i="13"/>
  <c r="H1229" i="13"/>
  <c r="B1232" i="14"/>
  <c r="H1232" i="14"/>
  <c r="K1232" i="14"/>
  <c r="B1230" i="13"/>
  <c r="I1232" i="14"/>
  <c r="L1232" i="14"/>
  <c r="C1230" i="13"/>
  <c r="D1230" i="13"/>
  <c r="E1230" i="13"/>
  <c r="O1232" i="14"/>
  <c r="F1230" i="13"/>
  <c r="G1230" i="13"/>
  <c r="H1230" i="13"/>
  <c r="B1233" i="14"/>
  <c r="H1233" i="14"/>
  <c r="K1233" i="14"/>
  <c r="B1231" i="13"/>
  <c r="I1233" i="14"/>
  <c r="L1233" i="14"/>
  <c r="C1231" i="13"/>
  <c r="D1231" i="13"/>
  <c r="E1231" i="13"/>
  <c r="O1233" i="14"/>
  <c r="F1231" i="13"/>
  <c r="G1231" i="13"/>
  <c r="H1231" i="13"/>
  <c r="B1234" i="14"/>
  <c r="H1234" i="14"/>
  <c r="K1234" i="14"/>
  <c r="B1232" i="13"/>
  <c r="I1234" i="14"/>
  <c r="L1234" i="14"/>
  <c r="C1232" i="13"/>
  <c r="D1232" i="13"/>
  <c r="E1232" i="13"/>
  <c r="O1234" i="14"/>
  <c r="F1232" i="13"/>
  <c r="G1232" i="13"/>
  <c r="H1232" i="13"/>
  <c r="B1235" i="14"/>
  <c r="H1235" i="14"/>
  <c r="K1235" i="14"/>
  <c r="B1233" i="13"/>
  <c r="I1235" i="14"/>
  <c r="L1235" i="14"/>
  <c r="C1233" i="13"/>
  <c r="D1233" i="13"/>
  <c r="E1233" i="13"/>
  <c r="O1235" i="14"/>
  <c r="F1233" i="13"/>
  <c r="G1233" i="13"/>
  <c r="H1233" i="13"/>
  <c r="B1236" i="14"/>
  <c r="H1236" i="14"/>
  <c r="K1236" i="14"/>
  <c r="B1234" i="13"/>
  <c r="I1236" i="14"/>
  <c r="L1236" i="14"/>
  <c r="C1234" i="13"/>
  <c r="D1234" i="13"/>
  <c r="E1234" i="13"/>
  <c r="O1236" i="14"/>
  <c r="F1234" i="13"/>
  <c r="G1234" i="13"/>
  <c r="H1234" i="13"/>
  <c r="B1237" i="14"/>
  <c r="H1237" i="14"/>
  <c r="K1237" i="14"/>
  <c r="B1235" i="13"/>
  <c r="I1237" i="14"/>
  <c r="L1237" i="14"/>
  <c r="C1235" i="13"/>
  <c r="D1235" i="13"/>
  <c r="E1235" i="13"/>
  <c r="O1237" i="14"/>
  <c r="F1235" i="13"/>
  <c r="G1235" i="13"/>
  <c r="H1235" i="13"/>
  <c r="B1238" i="14"/>
  <c r="H1238" i="14"/>
  <c r="K1238" i="14"/>
  <c r="B1236" i="13"/>
  <c r="I1238" i="14"/>
  <c r="L1238" i="14"/>
  <c r="C1236" i="13"/>
  <c r="D1236" i="13"/>
  <c r="E1236" i="13"/>
  <c r="O1238" i="14"/>
  <c r="F1236" i="13"/>
  <c r="G1236" i="13"/>
  <c r="H1236" i="13"/>
  <c r="B1239" i="14"/>
  <c r="H1239" i="14"/>
  <c r="K1239" i="14"/>
  <c r="B1237" i="13"/>
  <c r="I1239" i="14"/>
  <c r="L1239" i="14"/>
  <c r="C1237" i="13"/>
  <c r="D1237" i="13"/>
  <c r="E1237" i="13"/>
  <c r="O1239" i="14"/>
  <c r="F1237" i="13"/>
  <c r="G1237" i="13"/>
  <c r="H1237" i="13"/>
  <c r="B1240" i="14"/>
  <c r="H1240" i="14"/>
  <c r="K1240" i="14"/>
  <c r="B1238" i="13"/>
  <c r="I1240" i="14"/>
  <c r="L1240" i="14"/>
  <c r="C1238" i="13"/>
  <c r="D1238" i="13"/>
  <c r="E1238" i="13"/>
  <c r="O1240" i="14"/>
  <c r="F1238" i="13"/>
  <c r="G1238" i="13"/>
  <c r="H1238" i="13"/>
  <c r="B1241" i="14"/>
  <c r="H1241" i="14"/>
  <c r="K1241" i="14"/>
  <c r="B1239" i="13"/>
  <c r="I1241" i="14"/>
  <c r="L1241" i="14"/>
  <c r="C1239" i="13"/>
  <c r="D1239" i="13"/>
  <c r="E1239" i="13"/>
  <c r="O1241" i="14"/>
  <c r="F1239" i="13"/>
  <c r="G1239" i="13"/>
  <c r="H1239" i="13"/>
  <c r="B1242" i="14"/>
  <c r="H1242" i="14"/>
  <c r="K1242" i="14"/>
  <c r="B1240" i="13"/>
  <c r="I1242" i="14"/>
  <c r="L1242" i="14"/>
  <c r="C1240" i="13"/>
  <c r="D1240" i="13"/>
  <c r="E1240" i="13"/>
  <c r="O1242" i="14"/>
  <c r="F1240" i="13"/>
  <c r="G1240" i="13"/>
  <c r="H1240" i="13"/>
  <c r="B1243" i="14"/>
  <c r="H1243" i="14"/>
  <c r="K1243" i="14"/>
  <c r="B1241" i="13"/>
  <c r="I1243" i="14"/>
  <c r="L1243" i="14"/>
  <c r="C1241" i="13"/>
  <c r="D1241" i="13"/>
  <c r="E1241" i="13"/>
  <c r="O1243" i="14"/>
  <c r="F1241" i="13"/>
  <c r="G1241" i="13"/>
  <c r="H1241" i="13"/>
  <c r="B1244" i="14"/>
  <c r="H1244" i="14"/>
  <c r="K1244" i="14"/>
  <c r="B1242" i="13"/>
  <c r="I1244" i="14"/>
  <c r="L1244" i="14"/>
  <c r="C1242" i="13"/>
  <c r="D1242" i="13"/>
  <c r="E1242" i="13"/>
  <c r="O1244" i="14"/>
  <c r="F1242" i="13"/>
  <c r="G1242" i="13"/>
  <c r="H1242" i="13"/>
  <c r="B1245" i="14"/>
  <c r="H1245" i="14"/>
  <c r="K1245" i="14"/>
  <c r="B1243" i="13"/>
  <c r="I1245" i="14"/>
  <c r="L1245" i="14"/>
  <c r="C1243" i="13"/>
  <c r="D1243" i="13"/>
  <c r="E1243" i="13"/>
  <c r="O1245" i="14"/>
  <c r="F1243" i="13"/>
  <c r="G1243" i="13"/>
  <c r="H1243" i="13"/>
  <c r="B1246" i="14"/>
  <c r="H1246" i="14"/>
  <c r="K1246" i="14"/>
  <c r="B1244" i="13"/>
  <c r="I1246" i="14"/>
  <c r="L1246" i="14"/>
  <c r="C1244" i="13"/>
  <c r="D1244" i="13"/>
  <c r="E1244" i="13"/>
  <c r="O1246" i="14"/>
  <c r="F1244" i="13"/>
  <c r="G1244" i="13"/>
  <c r="H1244" i="13"/>
  <c r="B1247" i="14"/>
  <c r="H1247" i="14"/>
  <c r="K1247" i="14"/>
  <c r="B1245" i="13"/>
  <c r="I1247" i="14"/>
  <c r="L1247" i="14"/>
  <c r="C1245" i="13"/>
  <c r="D1245" i="13"/>
  <c r="E1245" i="13"/>
  <c r="O1247" i="14"/>
  <c r="F1245" i="13"/>
  <c r="G1245" i="13"/>
  <c r="H1245" i="13"/>
  <c r="B1248" i="14"/>
  <c r="H1248" i="14"/>
  <c r="K1248" i="14"/>
  <c r="B1246" i="13"/>
  <c r="I1248" i="14"/>
  <c r="L1248" i="14"/>
  <c r="C1246" i="13"/>
  <c r="D1246" i="13"/>
  <c r="E1246" i="13"/>
  <c r="O1248" i="14"/>
  <c r="F1246" i="13"/>
  <c r="G1246" i="13"/>
  <c r="H1246" i="13"/>
  <c r="B1249" i="14"/>
  <c r="H1249" i="14"/>
  <c r="K1249" i="14"/>
  <c r="B1247" i="13"/>
  <c r="I1249" i="14"/>
  <c r="L1249" i="14"/>
  <c r="C1247" i="13"/>
  <c r="D1247" i="13"/>
  <c r="E1247" i="13"/>
  <c r="O1249" i="14"/>
  <c r="F1247" i="13"/>
  <c r="G1247" i="13"/>
  <c r="H1247" i="13"/>
  <c r="B1250" i="14"/>
  <c r="H1250" i="14"/>
  <c r="K1250" i="14"/>
  <c r="B1248" i="13"/>
  <c r="I1250" i="14"/>
  <c r="L1250" i="14"/>
  <c r="C1248" i="13"/>
  <c r="D1248" i="13"/>
  <c r="E1248" i="13"/>
  <c r="O1250" i="14"/>
  <c r="F1248" i="13"/>
  <c r="G1248" i="13"/>
  <c r="H1248" i="13"/>
  <c r="B1251" i="14"/>
  <c r="H1251" i="14"/>
  <c r="K1251" i="14"/>
  <c r="B1249" i="13"/>
  <c r="I1251" i="14"/>
  <c r="L1251" i="14"/>
  <c r="C1249" i="13"/>
  <c r="D1249" i="13"/>
  <c r="E1249" i="13"/>
  <c r="O1251" i="14"/>
  <c r="F1249" i="13"/>
  <c r="G1249" i="13"/>
  <c r="H1249" i="13"/>
  <c r="B1252" i="14"/>
  <c r="H1252" i="14"/>
  <c r="K1252" i="14"/>
  <c r="B1250" i="13"/>
  <c r="I1252" i="14"/>
  <c r="L1252" i="14"/>
  <c r="C1250" i="13"/>
  <c r="D1250" i="13"/>
  <c r="E1250" i="13"/>
  <c r="O1252" i="14"/>
  <c r="F1250" i="13"/>
  <c r="G1250" i="13"/>
  <c r="H1250" i="13"/>
  <c r="B1253" i="14"/>
  <c r="H1253" i="14"/>
  <c r="K1253" i="14"/>
  <c r="B1251" i="13"/>
  <c r="I1253" i="14"/>
  <c r="L1253" i="14"/>
  <c r="C1251" i="13"/>
  <c r="D1251" i="13"/>
  <c r="E1251" i="13"/>
  <c r="O1253" i="14"/>
  <c r="F1251" i="13"/>
  <c r="G1251" i="13"/>
  <c r="H1251" i="13"/>
  <c r="B1254" i="14"/>
  <c r="H1254" i="14"/>
  <c r="K1254" i="14"/>
  <c r="B1252" i="13"/>
  <c r="I1254" i="14"/>
  <c r="L1254" i="14"/>
  <c r="C1252" i="13"/>
  <c r="D1252" i="13"/>
  <c r="E1252" i="13"/>
  <c r="O1254" i="14"/>
  <c r="F1252" i="13"/>
  <c r="G1252" i="13"/>
  <c r="H1252" i="13"/>
  <c r="B1255" i="14"/>
  <c r="H1255" i="14"/>
  <c r="K1255" i="14"/>
  <c r="B1253" i="13"/>
  <c r="I1255" i="14"/>
  <c r="L1255" i="14"/>
  <c r="C1253" i="13"/>
  <c r="D1253" i="13"/>
  <c r="E1253" i="13"/>
  <c r="O1255" i="14"/>
  <c r="F1253" i="13"/>
  <c r="G1253" i="13"/>
  <c r="H1253" i="13"/>
  <c r="B1256" i="14"/>
  <c r="H1256" i="14"/>
  <c r="K1256" i="14"/>
  <c r="B1254" i="13"/>
  <c r="I1256" i="14"/>
  <c r="L1256" i="14"/>
  <c r="C1254" i="13"/>
  <c r="D1254" i="13"/>
  <c r="E1254" i="13"/>
  <c r="O1256" i="14"/>
  <c r="F1254" i="13"/>
  <c r="G1254" i="13"/>
  <c r="H1254" i="13"/>
  <c r="B1257" i="14"/>
  <c r="H1257" i="14"/>
  <c r="K1257" i="14"/>
  <c r="B1255" i="13"/>
  <c r="I1257" i="14"/>
  <c r="L1257" i="14"/>
  <c r="C1255" i="13"/>
  <c r="D1255" i="13"/>
  <c r="E1255" i="13"/>
  <c r="O1257" i="14"/>
  <c r="F1255" i="13"/>
  <c r="G1255" i="13"/>
  <c r="H1255" i="13"/>
  <c r="B1258" i="14"/>
  <c r="H1258" i="14"/>
  <c r="K1258" i="14"/>
  <c r="B1256" i="13"/>
  <c r="I1258" i="14"/>
  <c r="L1258" i="14"/>
  <c r="C1256" i="13"/>
  <c r="D1256" i="13"/>
  <c r="E1256" i="13"/>
  <c r="O1258" i="14"/>
  <c r="F1256" i="13"/>
  <c r="G1256" i="13"/>
  <c r="H1256" i="13"/>
  <c r="B1259" i="14"/>
  <c r="H1259" i="14"/>
  <c r="K1259" i="14"/>
  <c r="B1257" i="13"/>
  <c r="I1259" i="14"/>
  <c r="L1259" i="14"/>
  <c r="C1257" i="13"/>
  <c r="D1257" i="13"/>
  <c r="E1257" i="13"/>
  <c r="O1259" i="14"/>
  <c r="F1257" i="13"/>
  <c r="G1257" i="13"/>
  <c r="H1257" i="13"/>
  <c r="B1260" i="14"/>
  <c r="H1260" i="14"/>
  <c r="K1260" i="14"/>
  <c r="B1258" i="13"/>
  <c r="I1260" i="14"/>
  <c r="L1260" i="14"/>
  <c r="C1258" i="13"/>
  <c r="D1258" i="13"/>
  <c r="E1258" i="13"/>
  <c r="O1260" i="14"/>
  <c r="F1258" i="13"/>
  <c r="G1258" i="13"/>
  <c r="H1258" i="13"/>
  <c r="B1261" i="14"/>
  <c r="H1261" i="14"/>
  <c r="K1261" i="14"/>
  <c r="B1259" i="13"/>
  <c r="I1261" i="14"/>
  <c r="L1261" i="14"/>
  <c r="C1259" i="13"/>
  <c r="D1259" i="13"/>
  <c r="E1259" i="13"/>
  <c r="O1261" i="14"/>
  <c r="F1259" i="13"/>
  <c r="G1259" i="13"/>
  <c r="H1259" i="13"/>
  <c r="B1262" i="14"/>
  <c r="H1262" i="14"/>
  <c r="K1262" i="14"/>
  <c r="B1260" i="13"/>
  <c r="I1262" i="14"/>
  <c r="L1262" i="14"/>
  <c r="C1260" i="13"/>
  <c r="D1260" i="13"/>
  <c r="E1260" i="13"/>
  <c r="O1262" i="14"/>
  <c r="F1260" i="13"/>
  <c r="G1260" i="13"/>
  <c r="H1260" i="13"/>
  <c r="B1263" i="14"/>
  <c r="H1263" i="14"/>
  <c r="K1263" i="14"/>
  <c r="B1261" i="13"/>
  <c r="I1263" i="14"/>
  <c r="L1263" i="14"/>
  <c r="C1261" i="13"/>
  <c r="D1261" i="13"/>
  <c r="E1261" i="13"/>
  <c r="O1263" i="14"/>
  <c r="F1261" i="13"/>
  <c r="G1261" i="13"/>
  <c r="H1261" i="13"/>
  <c r="B1264" i="14"/>
  <c r="H1264" i="14"/>
  <c r="K1264" i="14"/>
  <c r="B1262" i="13"/>
  <c r="I1264" i="14"/>
  <c r="L1264" i="14"/>
  <c r="C1262" i="13"/>
  <c r="D1262" i="13"/>
  <c r="E1262" i="13"/>
  <c r="O1264" i="14"/>
  <c r="F1262" i="13"/>
  <c r="G1262" i="13"/>
  <c r="H1262" i="13"/>
  <c r="B1265" i="14"/>
  <c r="H1265" i="14"/>
  <c r="K1265" i="14"/>
  <c r="B1263" i="13"/>
  <c r="I1265" i="14"/>
  <c r="L1265" i="14"/>
  <c r="C1263" i="13"/>
  <c r="D1263" i="13"/>
  <c r="E1263" i="13"/>
  <c r="O1265" i="14"/>
  <c r="F1263" i="13"/>
  <c r="G1263" i="13"/>
  <c r="H1263" i="13"/>
  <c r="B1266" i="14"/>
  <c r="H1266" i="14"/>
  <c r="K1266" i="14"/>
  <c r="B1264" i="13"/>
  <c r="I1266" i="14"/>
  <c r="L1266" i="14"/>
  <c r="C1264" i="13"/>
  <c r="D1264" i="13"/>
  <c r="E1264" i="13"/>
  <c r="O1266" i="14"/>
  <c r="F1264" i="13"/>
  <c r="G1264" i="13"/>
  <c r="H1264" i="13"/>
  <c r="B1267" i="14"/>
  <c r="H1267" i="14"/>
  <c r="K1267" i="14"/>
  <c r="B1265" i="13"/>
  <c r="I1267" i="14"/>
  <c r="L1267" i="14"/>
  <c r="C1265" i="13"/>
  <c r="D1265" i="13"/>
  <c r="E1265" i="13"/>
  <c r="O1267" i="14"/>
  <c r="F1265" i="13"/>
  <c r="G1265" i="13"/>
  <c r="H1265" i="13"/>
  <c r="B1268" i="14"/>
  <c r="H1268" i="14"/>
  <c r="K1268" i="14"/>
  <c r="B1266" i="13"/>
  <c r="I1268" i="14"/>
  <c r="L1268" i="14"/>
  <c r="C1266" i="13"/>
  <c r="D1266" i="13"/>
  <c r="E1266" i="13"/>
  <c r="O1268" i="14"/>
  <c r="F1266" i="13"/>
  <c r="G1266" i="13"/>
  <c r="H1266" i="13"/>
  <c r="B1269" i="14"/>
  <c r="H1269" i="14"/>
  <c r="K1269" i="14"/>
  <c r="B1267" i="13"/>
  <c r="I1269" i="14"/>
  <c r="L1269" i="14"/>
  <c r="C1267" i="13"/>
  <c r="D1267" i="13"/>
  <c r="E1267" i="13"/>
  <c r="O1269" i="14"/>
  <c r="F1267" i="13"/>
  <c r="G1267" i="13"/>
  <c r="H1267" i="13"/>
  <c r="B1270" i="14"/>
  <c r="H1270" i="14"/>
  <c r="K1270" i="14"/>
  <c r="B1268" i="13"/>
  <c r="I1270" i="14"/>
  <c r="L1270" i="14"/>
  <c r="C1268" i="13"/>
  <c r="D1268" i="13"/>
  <c r="E1268" i="13"/>
  <c r="O1270" i="14"/>
  <c r="F1268" i="13"/>
  <c r="G1268" i="13"/>
  <c r="H1268" i="13"/>
  <c r="B1271" i="14"/>
  <c r="H1271" i="14"/>
  <c r="K1271" i="14"/>
  <c r="B1269" i="13"/>
  <c r="I1271" i="14"/>
  <c r="L1271" i="14"/>
  <c r="C1269" i="13"/>
  <c r="D1269" i="13"/>
  <c r="E1269" i="13"/>
  <c r="O1271" i="14"/>
  <c r="F1269" i="13"/>
  <c r="G1269" i="13"/>
  <c r="H1269" i="13"/>
  <c r="B1272" i="14"/>
  <c r="H1272" i="14"/>
  <c r="K1272" i="14"/>
  <c r="B1270" i="13"/>
  <c r="I1272" i="14"/>
  <c r="L1272" i="14"/>
  <c r="C1270" i="13"/>
  <c r="D1270" i="13"/>
  <c r="E1270" i="13"/>
  <c r="O1272" i="14"/>
  <c r="F1270" i="13"/>
  <c r="G1270" i="13"/>
  <c r="H1270" i="13"/>
  <c r="B1273" i="14"/>
  <c r="H1273" i="14"/>
  <c r="K1273" i="14"/>
  <c r="B1271" i="13"/>
  <c r="I1273" i="14"/>
  <c r="L1273" i="14"/>
  <c r="C1271" i="13"/>
  <c r="D1271" i="13"/>
  <c r="E1271" i="13"/>
  <c r="O1273" i="14"/>
  <c r="F1271" i="13"/>
  <c r="G1271" i="13"/>
  <c r="H1271" i="13"/>
  <c r="B1274" i="14"/>
  <c r="H1274" i="14"/>
  <c r="K1274" i="14"/>
  <c r="B1272" i="13"/>
  <c r="I1274" i="14"/>
  <c r="L1274" i="14"/>
  <c r="C1272" i="13"/>
  <c r="D1272" i="13"/>
  <c r="E1272" i="13"/>
  <c r="O1274" i="14"/>
  <c r="F1272" i="13"/>
  <c r="G1272" i="13"/>
  <c r="H1272" i="13"/>
  <c r="B1275" i="14"/>
  <c r="H1275" i="14"/>
  <c r="K1275" i="14"/>
  <c r="B1273" i="13"/>
  <c r="I1275" i="14"/>
  <c r="L1275" i="14"/>
  <c r="C1273" i="13"/>
  <c r="D1273" i="13"/>
  <c r="E1273" i="13"/>
  <c r="O1275" i="14"/>
  <c r="F1273" i="13"/>
  <c r="G1273" i="13"/>
  <c r="H1273" i="13"/>
  <c r="B1276" i="14"/>
  <c r="H1276" i="14"/>
  <c r="K1276" i="14"/>
  <c r="B1274" i="13"/>
  <c r="I1276" i="14"/>
  <c r="L1276" i="14"/>
  <c r="C1274" i="13"/>
  <c r="D1274" i="13"/>
  <c r="E1274" i="13"/>
  <c r="O1276" i="14"/>
  <c r="F1274" i="13"/>
  <c r="G1274" i="13"/>
  <c r="H1274" i="13"/>
  <c r="B1277" i="14"/>
  <c r="H1277" i="14"/>
  <c r="K1277" i="14"/>
  <c r="B1275" i="13"/>
  <c r="I1277" i="14"/>
  <c r="L1277" i="14"/>
  <c r="C1275" i="13"/>
  <c r="D1275" i="13"/>
  <c r="E1275" i="13"/>
  <c r="O1277" i="14"/>
  <c r="F1275" i="13"/>
  <c r="G1275" i="13"/>
  <c r="H1275" i="13"/>
  <c r="B1278" i="14"/>
  <c r="H1278" i="14"/>
  <c r="K1278" i="14"/>
  <c r="B1276" i="13"/>
  <c r="I1278" i="14"/>
  <c r="L1278" i="14"/>
  <c r="C1276" i="13"/>
  <c r="D1276" i="13"/>
  <c r="E1276" i="13"/>
  <c r="O1278" i="14"/>
  <c r="F1276" i="13"/>
  <c r="G1276" i="13"/>
  <c r="H1276" i="13"/>
  <c r="B1279" i="14"/>
  <c r="H1279" i="14"/>
  <c r="K1279" i="14"/>
  <c r="B1277" i="13"/>
  <c r="I1279" i="14"/>
  <c r="L1279" i="14"/>
  <c r="C1277" i="13"/>
  <c r="D1277" i="13"/>
  <c r="E1277" i="13"/>
  <c r="O1279" i="14"/>
  <c r="F1277" i="13"/>
  <c r="G1277" i="13"/>
  <c r="H1277" i="13"/>
  <c r="B1280" i="14"/>
  <c r="H1280" i="14"/>
  <c r="K1280" i="14"/>
  <c r="B1278" i="13"/>
  <c r="I1280" i="14"/>
  <c r="L1280" i="14"/>
  <c r="C1278" i="13"/>
  <c r="D1278" i="13"/>
  <c r="E1278" i="13"/>
  <c r="O1280" i="14"/>
  <c r="F1278" i="13"/>
  <c r="G1278" i="13"/>
  <c r="H1278" i="13"/>
  <c r="B1281" i="14"/>
  <c r="H1281" i="14"/>
  <c r="K1281" i="14"/>
  <c r="B1279" i="13"/>
  <c r="I1281" i="14"/>
  <c r="L1281" i="14"/>
  <c r="C1279" i="13"/>
  <c r="D1279" i="13"/>
  <c r="E1279" i="13"/>
  <c r="O1281" i="14"/>
  <c r="F1279" i="13"/>
  <c r="G1279" i="13"/>
  <c r="H1279" i="13"/>
  <c r="B1282" i="14"/>
  <c r="H1282" i="14"/>
  <c r="K1282" i="14"/>
  <c r="B1280" i="13"/>
  <c r="I1282" i="14"/>
  <c r="L1282" i="14"/>
  <c r="C1280" i="13"/>
  <c r="D1280" i="13"/>
  <c r="E1280" i="13"/>
  <c r="O1282" i="14"/>
  <c r="F1280" i="13"/>
  <c r="G1280" i="13"/>
  <c r="H1280" i="13"/>
  <c r="B1283" i="14"/>
  <c r="H1283" i="14"/>
  <c r="K1283" i="14"/>
  <c r="B1281" i="13"/>
  <c r="I1283" i="14"/>
  <c r="L1283" i="14"/>
  <c r="C1281" i="13"/>
  <c r="D1281" i="13"/>
  <c r="E1281" i="13"/>
  <c r="O1283" i="14"/>
  <c r="F1281" i="13"/>
  <c r="G1281" i="13"/>
  <c r="H1281" i="13"/>
  <c r="B1284" i="14"/>
  <c r="H1284" i="14"/>
  <c r="K1284" i="14"/>
  <c r="B1282" i="13"/>
  <c r="I1284" i="14"/>
  <c r="L1284" i="14"/>
  <c r="C1282" i="13"/>
  <c r="D1282" i="13"/>
  <c r="E1282" i="13"/>
  <c r="O1284" i="14"/>
  <c r="F1282" i="13"/>
  <c r="G1282" i="13"/>
  <c r="H1282" i="13"/>
  <c r="B1285" i="14"/>
  <c r="H1285" i="14"/>
  <c r="K1285" i="14"/>
  <c r="B1283" i="13"/>
  <c r="I1285" i="14"/>
  <c r="L1285" i="14"/>
  <c r="C1283" i="13"/>
  <c r="D1283" i="13"/>
  <c r="E1283" i="13"/>
  <c r="O1285" i="14"/>
  <c r="F1283" i="13"/>
  <c r="G1283" i="13"/>
  <c r="H1283" i="13"/>
  <c r="B1286" i="14"/>
  <c r="H1286" i="14"/>
  <c r="K1286" i="14"/>
  <c r="B1284" i="13"/>
  <c r="I1286" i="14"/>
  <c r="L1286" i="14"/>
  <c r="C1284" i="13"/>
  <c r="D1284" i="13"/>
  <c r="E1284" i="13"/>
  <c r="O1286" i="14"/>
  <c r="F1284" i="13"/>
  <c r="G1284" i="13"/>
  <c r="H1284" i="13"/>
  <c r="B1287" i="14"/>
  <c r="H1287" i="14"/>
  <c r="K1287" i="14"/>
  <c r="B1285" i="13"/>
  <c r="I1287" i="14"/>
  <c r="L1287" i="14"/>
  <c r="C1285" i="13"/>
  <c r="D1285" i="13"/>
  <c r="E1285" i="13"/>
  <c r="O1287" i="14"/>
  <c r="F1285" i="13"/>
  <c r="G1285" i="13"/>
  <c r="H1285" i="13"/>
  <c r="B1288" i="14"/>
  <c r="H1288" i="14"/>
  <c r="K1288" i="14"/>
  <c r="B1286" i="13"/>
  <c r="I1288" i="14"/>
  <c r="L1288" i="14"/>
  <c r="C1286" i="13"/>
  <c r="D1286" i="13"/>
  <c r="E1286" i="13"/>
  <c r="O1288" i="14"/>
  <c r="F1286" i="13"/>
  <c r="G1286" i="13"/>
  <c r="H1286" i="13"/>
  <c r="B1289" i="14"/>
  <c r="H1289" i="14"/>
  <c r="K1289" i="14"/>
  <c r="B1287" i="13"/>
  <c r="I1289" i="14"/>
  <c r="L1289" i="14"/>
  <c r="C1287" i="13"/>
  <c r="D1287" i="13"/>
  <c r="E1287" i="13"/>
  <c r="O1289" i="14"/>
  <c r="F1287" i="13"/>
  <c r="G1287" i="13"/>
  <c r="H1287" i="13"/>
  <c r="B1290" i="14"/>
  <c r="H1290" i="14"/>
  <c r="K1290" i="14"/>
  <c r="B1288" i="13"/>
  <c r="I1290" i="14"/>
  <c r="L1290" i="14"/>
  <c r="C1288" i="13"/>
  <c r="D1288" i="13"/>
  <c r="E1288" i="13"/>
  <c r="O1290" i="14"/>
  <c r="F1288" i="13"/>
  <c r="G1288" i="13"/>
  <c r="H1288" i="13"/>
  <c r="B1291" i="14"/>
  <c r="H1291" i="14"/>
  <c r="K1291" i="14"/>
  <c r="B1289" i="13"/>
  <c r="I1291" i="14"/>
  <c r="L1291" i="14"/>
  <c r="C1289" i="13"/>
  <c r="D1289" i="13"/>
  <c r="E1289" i="13"/>
  <c r="O1291" i="14"/>
  <c r="F1289" i="13"/>
  <c r="G1289" i="13"/>
  <c r="H1289" i="13"/>
  <c r="B1292" i="14"/>
  <c r="H1292" i="14"/>
  <c r="K1292" i="14"/>
  <c r="B1290" i="13"/>
  <c r="I1292" i="14"/>
  <c r="L1292" i="14"/>
  <c r="C1290" i="13"/>
  <c r="D1290" i="13"/>
  <c r="E1290" i="13"/>
  <c r="O1292" i="14"/>
  <c r="F1290" i="13"/>
  <c r="G1290" i="13"/>
  <c r="H1290" i="13"/>
  <c r="B1293" i="14"/>
  <c r="H1293" i="14"/>
  <c r="K1293" i="14"/>
  <c r="B1291" i="13"/>
  <c r="I1293" i="14"/>
  <c r="L1293" i="14"/>
  <c r="C1291" i="13"/>
  <c r="D1291" i="13"/>
  <c r="E1291" i="13"/>
  <c r="O1293" i="14"/>
  <c r="F1291" i="13"/>
  <c r="G1291" i="13"/>
  <c r="H1291" i="13"/>
  <c r="B1294" i="14"/>
  <c r="H1294" i="14"/>
  <c r="K1294" i="14"/>
  <c r="B1292" i="13"/>
  <c r="I1294" i="14"/>
  <c r="L1294" i="14"/>
  <c r="C1292" i="13"/>
  <c r="D1292" i="13"/>
  <c r="E1292" i="13"/>
  <c r="O1294" i="14"/>
  <c r="F1292" i="13"/>
  <c r="G1292" i="13"/>
  <c r="H1292" i="13"/>
  <c r="B1295" i="14"/>
  <c r="H1295" i="14"/>
  <c r="K1295" i="14"/>
  <c r="B1293" i="13"/>
  <c r="I1295" i="14"/>
  <c r="L1295" i="14"/>
  <c r="C1293" i="13"/>
  <c r="D1293" i="13"/>
  <c r="E1293" i="13"/>
  <c r="O1295" i="14"/>
  <c r="F1293" i="13"/>
  <c r="G1293" i="13"/>
  <c r="H1293" i="13"/>
  <c r="B1296" i="14"/>
  <c r="H1296" i="14"/>
  <c r="K1296" i="14"/>
  <c r="B1294" i="13"/>
  <c r="I1296" i="14"/>
  <c r="L1296" i="14"/>
  <c r="C1294" i="13"/>
  <c r="D1294" i="13"/>
  <c r="E1294" i="13"/>
  <c r="O1296" i="14"/>
  <c r="F1294" i="13"/>
  <c r="G1294" i="13"/>
  <c r="H1294" i="13"/>
  <c r="B1297" i="14"/>
  <c r="H1297" i="14"/>
  <c r="K1297" i="14"/>
  <c r="B1295" i="13"/>
  <c r="I1297" i="14"/>
  <c r="L1297" i="14"/>
  <c r="C1295" i="13"/>
  <c r="D1295" i="13"/>
  <c r="E1295" i="13"/>
  <c r="O1297" i="14"/>
  <c r="F1295" i="13"/>
  <c r="G1295" i="13"/>
  <c r="H1295" i="13"/>
  <c r="B1298" i="14"/>
  <c r="H1298" i="14"/>
  <c r="K1298" i="14"/>
  <c r="B1296" i="13"/>
  <c r="I1298" i="14"/>
  <c r="L1298" i="14"/>
  <c r="C1296" i="13"/>
  <c r="D1296" i="13"/>
  <c r="E1296" i="13"/>
  <c r="O1298" i="14"/>
  <c r="F1296" i="13"/>
  <c r="G1296" i="13"/>
  <c r="H1296" i="13"/>
  <c r="B1299" i="14"/>
  <c r="H1299" i="14"/>
  <c r="K1299" i="14"/>
  <c r="B1297" i="13"/>
  <c r="I1299" i="14"/>
  <c r="L1299" i="14"/>
  <c r="C1297" i="13"/>
  <c r="D1297" i="13"/>
  <c r="E1297" i="13"/>
  <c r="O1299" i="14"/>
  <c r="F1297" i="13"/>
  <c r="G1297" i="13"/>
  <c r="H1297" i="13"/>
  <c r="B1300" i="14"/>
  <c r="H1300" i="14"/>
  <c r="K1300" i="14"/>
  <c r="B1298" i="13"/>
  <c r="I1300" i="14"/>
  <c r="L1300" i="14"/>
  <c r="C1298" i="13"/>
  <c r="D1298" i="13"/>
  <c r="E1298" i="13"/>
  <c r="O1300" i="14"/>
  <c r="F1298" i="13"/>
  <c r="G1298" i="13"/>
  <c r="H1298" i="13"/>
  <c r="B1301" i="14"/>
  <c r="H1301" i="14"/>
  <c r="K1301" i="14"/>
  <c r="B1299" i="13"/>
  <c r="I1301" i="14"/>
  <c r="L1301" i="14"/>
  <c r="C1299" i="13"/>
  <c r="D1299" i="13"/>
  <c r="E1299" i="13"/>
  <c r="O1301" i="14"/>
  <c r="F1299" i="13"/>
  <c r="G1299" i="13"/>
  <c r="H1299" i="13"/>
  <c r="B1302" i="14"/>
  <c r="H1302" i="14"/>
  <c r="K1302" i="14"/>
  <c r="B1300" i="13"/>
  <c r="I1302" i="14"/>
  <c r="L1302" i="14"/>
  <c r="C1300" i="13"/>
  <c r="D1300" i="13"/>
  <c r="E1300" i="13"/>
  <c r="O1302" i="14"/>
  <c r="F1300" i="13"/>
  <c r="G1300" i="13"/>
  <c r="H1300" i="13"/>
  <c r="B1303" i="14"/>
  <c r="H1303" i="14"/>
  <c r="K1303" i="14"/>
  <c r="B1301" i="13"/>
  <c r="I1303" i="14"/>
  <c r="L1303" i="14"/>
  <c r="C1301" i="13"/>
  <c r="D1301" i="13"/>
  <c r="E1301" i="13"/>
  <c r="O1303" i="14"/>
  <c r="F1301" i="13"/>
  <c r="G1301" i="13"/>
  <c r="H1301" i="13"/>
  <c r="B1304" i="14"/>
  <c r="H1304" i="14"/>
  <c r="K1304" i="14"/>
  <c r="B1302" i="13"/>
  <c r="I1304" i="14"/>
  <c r="L1304" i="14"/>
  <c r="C1302" i="13"/>
  <c r="D1302" i="13"/>
  <c r="E1302" i="13"/>
  <c r="O1304" i="14"/>
  <c r="F1302" i="13"/>
  <c r="G1302" i="13"/>
  <c r="H1302" i="13"/>
  <c r="B1305" i="14"/>
  <c r="H1305" i="14"/>
  <c r="K1305" i="14"/>
  <c r="B1303" i="13"/>
  <c r="I1305" i="14"/>
  <c r="L1305" i="14"/>
  <c r="C1303" i="13"/>
  <c r="D1303" i="13"/>
  <c r="E1303" i="13"/>
  <c r="O1305" i="14"/>
  <c r="F1303" i="13"/>
  <c r="G1303" i="13"/>
  <c r="H1303" i="13"/>
  <c r="B1306" i="14"/>
  <c r="H1306" i="14"/>
  <c r="K1306" i="14"/>
  <c r="B1304" i="13"/>
  <c r="I1306" i="14"/>
  <c r="L1306" i="14"/>
  <c r="C1304" i="13"/>
  <c r="D1304" i="13"/>
  <c r="E1304" i="13"/>
  <c r="O1306" i="14"/>
  <c r="F1304" i="13"/>
  <c r="G1304" i="13"/>
  <c r="H1304" i="13"/>
  <c r="B1307" i="14"/>
  <c r="H1307" i="14"/>
  <c r="K1307" i="14"/>
  <c r="B1305" i="13"/>
  <c r="I1307" i="14"/>
  <c r="L1307" i="14"/>
  <c r="C1305" i="13"/>
  <c r="D1305" i="13"/>
  <c r="E1305" i="13"/>
  <c r="O1307" i="14"/>
  <c r="F1305" i="13"/>
  <c r="G1305" i="13"/>
  <c r="H1305" i="13"/>
  <c r="B1308" i="14"/>
  <c r="H1308" i="14"/>
  <c r="K1308" i="14"/>
  <c r="B1306" i="13"/>
  <c r="I1308" i="14"/>
  <c r="L1308" i="14"/>
  <c r="C1306" i="13"/>
  <c r="D1306" i="13"/>
  <c r="E1306" i="13"/>
  <c r="O1308" i="14"/>
  <c r="F1306" i="13"/>
  <c r="G1306" i="13"/>
  <c r="H1306" i="13"/>
  <c r="B1309" i="14"/>
  <c r="H1309" i="14"/>
  <c r="K1309" i="14"/>
  <c r="B1307" i="13"/>
  <c r="I1309" i="14"/>
  <c r="L1309" i="14"/>
  <c r="C1307" i="13"/>
  <c r="D1307" i="13"/>
  <c r="E1307" i="13"/>
  <c r="O1309" i="14"/>
  <c r="F1307" i="13"/>
  <c r="G1307" i="13"/>
  <c r="H1307" i="13"/>
  <c r="B1310" i="14"/>
  <c r="H1310" i="14"/>
  <c r="K1310" i="14"/>
  <c r="B1308" i="13"/>
  <c r="I1310" i="14"/>
  <c r="L1310" i="14"/>
  <c r="C1308" i="13"/>
  <c r="D1308" i="13"/>
  <c r="E1308" i="13"/>
  <c r="O1310" i="14"/>
  <c r="F1308" i="13"/>
  <c r="G1308" i="13"/>
  <c r="H1308" i="13"/>
  <c r="B1311" i="14"/>
  <c r="H1311" i="14"/>
  <c r="K1311" i="14"/>
  <c r="B1309" i="13"/>
  <c r="I1311" i="14"/>
  <c r="L1311" i="14"/>
  <c r="C1309" i="13"/>
  <c r="D1309" i="13"/>
  <c r="E1309" i="13"/>
  <c r="O1311" i="14"/>
  <c r="F1309" i="13"/>
  <c r="G1309" i="13"/>
  <c r="H1309" i="13"/>
  <c r="B1312" i="14"/>
  <c r="H1312" i="14"/>
  <c r="K1312" i="14"/>
  <c r="B1310" i="13"/>
  <c r="I1312" i="14"/>
  <c r="L1312" i="14"/>
  <c r="C1310" i="13"/>
  <c r="D1310" i="13"/>
  <c r="E1310" i="13"/>
  <c r="O1312" i="14"/>
  <c r="F1310" i="13"/>
  <c r="G1310" i="13"/>
  <c r="H1310" i="13"/>
  <c r="B1313" i="14"/>
  <c r="H1313" i="14"/>
  <c r="K1313" i="14"/>
  <c r="B1311" i="13"/>
  <c r="I1313" i="14"/>
  <c r="L1313" i="14"/>
  <c r="C1311" i="13"/>
  <c r="D1311" i="13"/>
  <c r="E1311" i="13"/>
  <c r="O1313" i="14"/>
  <c r="F1311" i="13"/>
  <c r="G1311" i="13"/>
  <c r="H1311" i="13"/>
  <c r="B1314" i="14"/>
  <c r="H1314" i="14"/>
  <c r="K1314" i="14"/>
  <c r="B1312" i="13"/>
  <c r="I1314" i="14"/>
  <c r="L1314" i="14"/>
  <c r="C1312" i="13"/>
  <c r="D1312" i="13"/>
  <c r="E1312" i="13"/>
  <c r="O1314" i="14"/>
  <c r="F1312" i="13"/>
  <c r="G1312" i="13"/>
  <c r="H1312" i="13"/>
  <c r="B1315" i="14"/>
  <c r="H1315" i="14"/>
  <c r="K1315" i="14"/>
  <c r="B1313" i="13"/>
  <c r="I1315" i="14"/>
  <c r="L1315" i="14"/>
  <c r="C1313" i="13"/>
  <c r="D1313" i="13"/>
  <c r="E1313" i="13"/>
  <c r="O1315" i="14"/>
  <c r="F1313" i="13"/>
  <c r="G1313" i="13"/>
  <c r="H1313" i="13"/>
  <c r="B1316" i="14"/>
  <c r="H1316" i="14"/>
  <c r="K1316" i="14"/>
  <c r="B1314" i="13"/>
  <c r="I1316" i="14"/>
  <c r="L1316" i="14"/>
  <c r="C1314" i="13"/>
  <c r="D1314" i="13"/>
  <c r="E1314" i="13"/>
  <c r="O1316" i="14"/>
  <c r="F1314" i="13"/>
  <c r="G1314" i="13"/>
  <c r="H1314" i="13"/>
  <c r="B1317" i="14"/>
  <c r="H1317" i="14"/>
  <c r="K1317" i="14"/>
  <c r="B1315" i="13"/>
  <c r="I1317" i="14"/>
  <c r="L1317" i="14"/>
  <c r="C1315" i="13"/>
  <c r="D1315" i="13"/>
  <c r="E1315" i="13"/>
  <c r="O1317" i="14"/>
  <c r="F1315" i="13"/>
  <c r="G1315" i="13"/>
  <c r="H1315" i="13"/>
  <c r="B1318" i="14"/>
  <c r="H1318" i="14"/>
  <c r="K1318" i="14"/>
  <c r="B1316" i="13"/>
  <c r="I1318" i="14"/>
  <c r="L1318" i="14"/>
  <c r="C1316" i="13"/>
  <c r="D1316" i="13"/>
  <c r="E1316" i="13"/>
  <c r="O1318" i="14"/>
  <c r="F1316" i="13"/>
  <c r="G1316" i="13"/>
  <c r="H1316" i="13"/>
  <c r="B1319" i="14"/>
  <c r="H1319" i="14"/>
  <c r="K1319" i="14"/>
  <c r="B1317" i="13"/>
  <c r="I1319" i="14"/>
  <c r="L1319" i="14"/>
  <c r="C1317" i="13"/>
  <c r="D1317" i="13"/>
  <c r="E1317" i="13"/>
  <c r="O1319" i="14"/>
  <c r="F1317" i="13"/>
  <c r="G1317" i="13"/>
  <c r="H1317" i="13"/>
  <c r="B1320" i="14"/>
  <c r="H1320" i="14"/>
  <c r="K1320" i="14"/>
  <c r="B1318" i="13"/>
  <c r="I1320" i="14"/>
  <c r="L1320" i="14"/>
  <c r="C1318" i="13"/>
  <c r="D1318" i="13"/>
  <c r="E1318" i="13"/>
  <c r="O1320" i="14"/>
  <c r="F1318" i="13"/>
  <c r="G1318" i="13"/>
  <c r="H1318" i="13"/>
  <c r="B1321" i="14"/>
  <c r="H1321" i="14"/>
  <c r="K1321" i="14"/>
  <c r="B1319" i="13"/>
  <c r="I1321" i="14"/>
  <c r="L1321" i="14"/>
  <c r="C1319" i="13"/>
  <c r="D1319" i="13"/>
  <c r="E1319" i="13"/>
  <c r="O1321" i="14"/>
  <c r="F1319" i="13"/>
  <c r="G1319" i="13"/>
  <c r="H1319" i="13"/>
  <c r="B1322" i="14"/>
  <c r="H1322" i="14"/>
  <c r="K1322" i="14"/>
  <c r="B1320" i="13"/>
  <c r="I1322" i="14"/>
  <c r="L1322" i="14"/>
  <c r="C1320" i="13"/>
  <c r="D1320" i="13"/>
  <c r="E1320" i="13"/>
  <c r="O1322" i="14"/>
  <c r="F1320" i="13"/>
  <c r="G1320" i="13"/>
  <c r="H1320" i="13"/>
  <c r="B1323" i="14"/>
  <c r="H1323" i="14"/>
  <c r="K1323" i="14"/>
  <c r="B1321" i="13"/>
  <c r="I1323" i="14"/>
  <c r="L1323" i="14"/>
  <c r="C1321" i="13"/>
  <c r="D1321" i="13"/>
  <c r="E1321" i="13"/>
  <c r="O1323" i="14"/>
  <c r="F1321" i="13"/>
  <c r="G1321" i="13"/>
  <c r="H1321" i="13"/>
  <c r="B1324" i="14"/>
  <c r="H1324" i="14"/>
  <c r="K1324" i="14"/>
  <c r="B1322" i="13"/>
  <c r="I1324" i="14"/>
  <c r="L1324" i="14"/>
  <c r="C1322" i="13"/>
  <c r="D1322" i="13"/>
  <c r="E1322" i="13"/>
  <c r="O1324" i="14"/>
  <c r="F1322" i="13"/>
  <c r="G1322" i="13"/>
  <c r="H1322" i="13"/>
  <c r="B1325" i="14"/>
  <c r="H1325" i="14"/>
  <c r="K1325" i="14"/>
  <c r="B1323" i="13"/>
  <c r="I1325" i="14"/>
  <c r="L1325" i="14"/>
  <c r="C1323" i="13"/>
  <c r="D1323" i="13"/>
  <c r="E1323" i="13"/>
  <c r="O1325" i="14"/>
  <c r="F1323" i="13"/>
  <c r="G1323" i="13"/>
  <c r="H1323" i="13"/>
  <c r="B1326" i="14"/>
  <c r="H1326" i="14"/>
  <c r="K1326" i="14"/>
  <c r="B1324" i="13"/>
  <c r="I1326" i="14"/>
  <c r="L1326" i="14"/>
  <c r="C1324" i="13"/>
  <c r="D1324" i="13"/>
  <c r="E1324" i="13"/>
  <c r="O1326" i="14"/>
  <c r="F1324" i="13"/>
  <c r="G1324" i="13"/>
  <c r="H1324" i="13"/>
  <c r="B7" i="14"/>
  <c r="I7" i="14"/>
  <c r="L7" i="14"/>
  <c r="C5" i="13"/>
  <c r="D5" i="13"/>
  <c r="E5" i="13"/>
  <c r="O7" i="14"/>
  <c r="F5" i="13"/>
  <c r="G5" i="13"/>
  <c r="H5" i="13"/>
  <c r="H7" i="14"/>
  <c r="K7" i="14"/>
  <c r="B5" i="13"/>
  <c r="R3" i="17"/>
  <c r="B6" i="17"/>
  <c r="B7" i="17"/>
  <c r="B9" i="17"/>
  <c r="B10" i="17"/>
  <c r="B11" i="17"/>
  <c r="B12" i="17"/>
  <c r="B14" i="17"/>
  <c r="B15" i="17"/>
  <c r="B16" i="17"/>
  <c r="B17" i="17"/>
  <c r="B19" i="17"/>
  <c r="B20" i="17"/>
  <c r="B21" i="17"/>
  <c r="B22" i="17"/>
  <c r="B24" i="17"/>
  <c r="B25" i="17"/>
  <c r="B26" i="17"/>
  <c r="B27" i="17"/>
  <c r="B29" i="17"/>
  <c r="B30" i="17"/>
  <c r="B31" i="17"/>
  <c r="B32" i="17"/>
  <c r="B34" i="17"/>
  <c r="B35" i="17"/>
  <c r="B36" i="17"/>
  <c r="B37" i="17"/>
  <c r="B39" i="17"/>
  <c r="B40" i="17"/>
  <c r="B41" i="17"/>
  <c r="B42" i="17"/>
  <c r="B44" i="17"/>
  <c r="B45" i="17"/>
  <c r="B46" i="17"/>
  <c r="B47" i="17"/>
  <c r="B49" i="17"/>
  <c r="B50" i="17"/>
  <c r="B51" i="17"/>
  <c r="B52" i="17"/>
  <c r="B54" i="17"/>
  <c r="B55" i="17"/>
  <c r="B56" i="17"/>
  <c r="B57" i="17"/>
  <c r="B59" i="17"/>
  <c r="B60" i="17"/>
  <c r="B61" i="17"/>
  <c r="B62" i="17"/>
  <c r="B64" i="17"/>
  <c r="B65" i="17"/>
  <c r="B66" i="17"/>
  <c r="B67" i="17"/>
  <c r="B69" i="17"/>
  <c r="B70" i="17"/>
  <c r="B71" i="17"/>
  <c r="B72" i="17"/>
  <c r="B74" i="17"/>
  <c r="B75" i="17"/>
  <c r="B76" i="17"/>
  <c r="B77" i="17"/>
  <c r="B79" i="17"/>
  <c r="B80" i="17"/>
  <c r="B81" i="17"/>
  <c r="B82" i="17"/>
  <c r="B84" i="17"/>
  <c r="B85" i="17"/>
  <c r="B86" i="17"/>
  <c r="B87" i="17"/>
  <c r="B89" i="17"/>
  <c r="B90" i="17"/>
  <c r="B91" i="17"/>
  <c r="B92" i="17"/>
  <c r="B94" i="17"/>
  <c r="B95" i="17"/>
  <c r="B96" i="17"/>
  <c r="B97" i="17"/>
  <c r="B98" i="17"/>
  <c r="B99" i="17"/>
  <c r="B100" i="17"/>
  <c r="B101" i="17"/>
  <c r="B102" i="17"/>
  <c r="B103" i="17"/>
  <c r="B3" i="17"/>
  <c r="A495" i="9"/>
  <c r="B495" i="9"/>
  <c r="C495" i="9"/>
  <c r="D495" i="9"/>
  <c r="E495" i="9"/>
  <c r="F495" i="9"/>
  <c r="G495" i="9"/>
  <c r="H495" i="9"/>
  <c r="BG496" i="3"/>
  <c r="BH496" i="3"/>
  <c r="BI496" i="3"/>
  <c r="BJ496" i="3"/>
  <c r="BK496" i="3"/>
  <c r="AJ496" i="3"/>
  <c r="I495" i="9"/>
  <c r="J495" i="9"/>
  <c r="K495" i="9"/>
  <c r="L495" i="9"/>
  <c r="M495" i="9"/>
  <c r="N495" i="9"/>
  <c r="O495" i="9"/>
  <c r="P495" i="9"/>
  <c r="Q495" i="9"/>
  <c r="R495" i="9"/>
  <c r="S495" i="9"/>
  <c r="T495" i="9"/>
  <c r="L5" i="3"/>
  <c r="L6" i="3"/>
  <c r="L7" i="3"/>
  <c r="L8" i="3"/>
  <c r="L9" i="3"/>
  <c r="L10" i="3"/>
  <c r="L22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BB496" i="3"/>
  <c r="BC496" i="3"/>
  <c r="BD496" i="3"/>
  <c r="BE496" i="3"/>
  <c r="BF496" i="3"/>
  <c r="BA496" i="3"/>
  <c r="U495" i="9"/>
  <c r="V495" i="9"/>
  <c r="A496" i="9"/>
  <c r="B496" i="9"/>
  <c r="C496" i="9"/>
  <c r="D496" i="9"/>
  <c r="E496" i="9"/>
  <c r="F496" i="9"/>
  <c r="G496" i="9"/>
  <c r="H496" i="9"/>
  <c r="BG497" i="3"/>
  <c r="BH497" i="3"/>
  <c r="BI497" i="3"/>
  <c r="BJ497" i="3"/>
  <c r="BK497" i="3"/>
  <c r="AJ497" i="3"/>
  <c r="I496" i="9"/>
  <c r="J496" i="9"/>
  <c r="K496" i="9"/>
  <c r="L496" i="9"/>
  <c r="M496" i="9"/>
  <c r="N496" i="9"/>
  <c r="O496" i="9"/>
  <c r="P496" i="9"/>
  <c r="Q496" i="9"/>
  <c r="R496" i="9"/>
  <c r="S496" i="9"/>
  <c r="T496" i="9"/>
  <c r="BB497" i="3"/>
  <c r="BC497" i="3"/>
  <c r="BD497" i="3"/>
  <c r="BE497" i="3"/>
  <c r="BF497" i="3"/>
  <c r="BA497" i="3"/>
  <c r="U496" i="9"/>
  <c r="V496" i="9"/>
  <c r="A497" i="9"/>
  <c r="B497" i="9"/>
  <c r="C497" i="9"/>
  <c r="D497" i="9"/>
  <c r="E497" i="9"/>
  <c r="F497" i="9"/>
  <c r="G497" i="9"/>
  <c r="H497" i="9"/>
  <c r="BG498" i="3"/>
  <c r="BH498" i="3"/>
  <c r="BI498" i="3"/>
  <c r="BJ498" i="3"/>
  <c r="BK498" i="3"/>
  <c r="AJ498" i="3"/>
  <c r="I497" i="9"/>
  <c r="J497" i="9"/>
  <c r="K497" i="9"/>
  <c r="L497" i="9"/>
  <c r="M497" i="9"/>
  <c r="N497" i="9"/>
  <c r="O497" i="9"/>
  <c r="P497" i="9"/>
  <c r="Q497" i="9"/>
  <c r="R497" i="9"/>
  <c r="S497" i="9"/>
  <c r="T497" i="9"/>
  <c r="BB498" i="3"/>
  <c r="BC498" i="3"/>
  <c r="BD498" i="3"/>
  <c r="BE498" i="3"/>
  <c r="BF498" i="3"/>
  <c r="BA498" i="3"/>
  <c r="U497" i="9"/>
  <c r="V497" i="9"/>
  <c r="A498" i="9"/>
  <c r="B498" i="9"/>
  <c r="C498" i="9"/>
  <c r="D498" i="9"/>
  <c r="E498" i="9"/>
  <c r="F498" i="9"/>
  <c r="G498" i="9"/>
  <c r="H498" i="9"/>
  <c r="BG499" i="3"/>
  <c r="BH499" i="3"/>
  <c r="BI499" i="3"/>
  <c r="BJ499" i="3"/>
  <c r="BK499" i="3"/>
  <c r="AJ499" i="3"/>
  <c r="I498" i="9"/>
  <c r="J498" i="9"/>
  <c r="K498" i="9"/>
  <c r="L498" i="9"/>
  <c r="M498" i="9"/>
  <c r="N498" i="9"/>
  <c r="O498" i="9"/>
  <c r="P498" i="9"/>
  <c r="Q498" i="9"/>
  <c r="R498" i="9"/>
  <c r="S498" i="9"/>
  <c r="T498" i="9"/>
  <c r="BB499" i="3"/>
  <c r="BC499" i="3"/>
  <c r="BD499" i="3"/>
  <c r="BE499" i="3"/>
  <c r="BF499" i="3"/>
  <c r="BA499" i="3"/>
  <c r="U498" i="9"/>
  <c r="V498" i="9"/>
  <c r="A499" i="9"/>
  <c r="B499" i="9"/>
  <c r="C499" i="9"/>
  <c r="D499" i="9"/>
  <c r="E499" i="9"/>
  <c r="F499" i="9"/>
  <c r="G499" i="9"/>
  <c r="H499" i="9"/>
  <c r="BG500" i="3"/>
  <c r="BH500" i="3"/>
  <c r="BI500" i="3"/>
  <c r="BJ500" i="3"/>
  <c r="BK500" i="3"/>
  <c r="AJ500" i="3"/>
  <c r="I499" i="9"/>
  <c r="J499" i="9"/>
  <c r="K499" i="9"/>
  <c r="L499" i="9"/>
  <c r="M499" i="9"/>
  <c r="N499" i="9"/>
  <c r="O499" i="9"/>
  <c r="P499" i="9"/>
  <c r="Q499" i="9"/>
  <c r="R499" i="9"/>
  <c r="S499" i="9"/>
  <c r="T499" i="9"/>
  <c r="BB500" i="3"/>
  <c r="BC500" i="3"/>
  <c r="BD500" i="3"/>
  <c r="BE500" i="3"/>
  <c r="BF500" i="3"/>
  <c r="BA500" i="3"/>
  <c r="U499" i="9"/>
  <c r="V499" i="9"/>
  <c r="A500" i="9"/>
  <c r="B500" i="9"/>
  <c r="C500" i="9"/>
  <c r="D500" i="9"/>
  <c r="E500" i="9"/>
  <c r="F500" i="9"/>
  <c r="G500" i="9"/>
  <c r="H500" i="9"/>
  <c r="BG501" i="3"/>
  <c r="BH501" i="3"/>
  <c r="BI501" i="3"/>
  <c r="BJ501" i="3"/>
  <c r="BK501" i="3"/>
  <c r="AJ501" i="3"/>
  <c r="I500" i="9"/>
  <c r="J500" i="9"/>
  <c r="K500" i="9"/>
  <c r="L500" i="9"/>
  <c r="M500" i="9"/>
  <c r="N500" i="9"/>
  <c r="O500" i="9"/>
  <c r="P500" i="9"/>
  <c r="Q500" i="9"/>
  <c r="R500" i="9"/>
  <c r="S500" i="9"/>
  <c r="T500" i="9"/>
  <c r="BB501" i="3"/>
  <c r="BC501" i="3"/>
  <c r="BD501" i="3"/>
  <c r="BE501" i="3"/>
  <c r="BF501" i="3"/>
  <c r="BA501" i="3"/>
  <c r="U500" i="9"/>
  <c r="V500" i="9"/>
  <c r="P497" i="3"/>
  <c r="P498" i="3"/>
  <c r="P499" i="3"/>
  <c r="P500" i="3"/>
  <c r="P501" i="3"/>
  <c r="P496" i="3"/>
  <c r="I21" i="7"/>
  <c r="P40" i="3"/>
  <c r="BA1293" i="1"/>
  <c r="I1293" i="1"/>
  <c r="AA1227" i="1"/>
  <c r="AB1227" i="1"/>
  <c r="Z1227" i="1"/>
  <c r="I1227" i="1"/>
  <c r="AA1228" i="1"/>
  <c r="AB1228" i="1"/>
  <c r="Z1228" i="1"/>
  <c r="I1228" i="1"/>
  <c r="AA1229" i="1"/>
  <c r="AB1229" i="1"/>
  <c r="Z1229" i="1"/>
  <c r="I1229" i="1"/>
  <c r="AA1230" i="1"/>
  <c r="AB1230" i="1"/>
  <c r="Z1230" i="1"/>
  <c r="I1230" i="1"/>
  <c r="AA1231" i="1"/>
  <c r="AB1231" i="1"/>
  <c r="Z1231" i="1"/>
  <c r="I1231" i="1"/>
  <c r="AA1232" i="1"/>
  <c r="AB1232" i="1"/>
  <c r="Z1232" i="1"/>
  <c r="I1232" i="1"/>
  <c r="AA1233" i="1"/>
  <c r="AB1233" i="1"/>
  <c r="Z1233" i="1"/>
  <c r="I1233" i="1"/>
  <c r="AA1234" i="1"/>
  <c r="AB1234" i="1"/>
  <c r="Z1234" i="1"/>
  <c r="I1234" i="1"/>
  <c r="AA1235" i="1"/>
  <c r="AB1235" i="1"/>
  <c r="Z1235" i="1"/>
  <c r="I1235" i="1"/>
  <c r="AA1236" i="1"/>
  <c r="AB1236" i="1"/>
  <c r="Z1236" i="1"/>
  <c r="I1236" i="1"/>
  <c r="AA1237" i="1"/>
  <c r="AB1237" i="1"/>
  <c r="Z1237" i="1"/>
  <c r="I1237" i="1"/>
  <c r="AA1238" i="1"/>
  <c r="AB1238" i="1"/>
  <c r="Z1238" i="1"/>
  <c r="I1238" i="1"/>
  <c r="AA1239" i="1"/>
  <c r="AB1239" i="1"/>
  <c r="Z1239" i="1"/>
  <c r="I1239" i="1"/>
  <c r="AA1240" i="1"/>
  <c r="AB1240" i="1"/>
  <c r="Z1240" i="1"/>
  <c r="I1240" i="1"/>
  <c r="AA1241" i="1"/>
  <c r="AB1241" i="1"/>
  <c r="Z1241" i="1"/>
  <c r="I1241" i="1"/>
  <c r="AA1242" i="1"/>
  <c r="AB1242" i="1"/>
  <c r="Z1242" i="1"/>
  <c r="I1242" i="1"/>
  <c r="AA1243" i="1"/>
  <c r="AB1243" i="1"/>
  <c r="Z1243" i="1"/>
  <c r="I1243" i="1"/>
  <c r="AA1244" i="1"/>
  <c r="AB1244" i="1"/>
  <c r="Z1244" i="1"/>
  <c r="I1244" i="1"/>
  <c r="AA1245" i="1"/>
  <c r="AB1245" i="1"/>
  <c r="Z1245" i="1"/>
  <c r="I1245" i="1"/>
  <c r="AA1246" i="1"/>
  <c r="AB1246" i="1"/>
  <c r="Z1246" i="1"/>
  <c r="I1246" i="1"/>
  <c r="AA8" i="1"/>
  <c r="AB8" i="1"/>
  <c r="Z8" i="1"/>
  <c r="I8" i="1"/>
  <c r="AA9" i="1"/>
  <c r="AB9" i="1"/>
  <c r="Z9" i="1"/>
  <c r="I9" i="1"/>
  <c r="AA10" i="1"/>
  <c r="AB10" i="1"/>
  <c r="Z10" i="1"/>
  <c r="I10" i="1"/>
  <c r="AA11" i="1"/>
  <c r="AB11" i="1"/>
  <c r="Z11" i="1"/>
  <c r="I11" i="1"/>
  <c r="AA12" i="1"/>
  <c r="AB12" i="1"/>
  <c r="Z12" i="1"/>
  <c r="I12" i="1"/>
  <c r="AA13" i="1"/>
  <c r="AB13" i="1"/>
  <c r="Z13" i="1"/>
  <c r="I13" i="1"/>
  <c r="AA14" i="1"/>
  <c r="AB14" i="1"/>
  <c r="Z14" i="1"/>
  <c r="I14" i="1"/>
  <c r="AA15" i="1"/>
  <c r="AB15" i="1"/>
  <c r="Z15" i="1"/>
  <c r="I15" i="1"/>
  <c r="AA16" i="1"/>
  <c r="AB16" i="1"/>
  <c r="Z16" i="1"/>
  <c r="I16" i="1"/>
  <c r="AA17" i="1"/>
  <c r="AB17" i="1"/>
  <c r="Z17" i="1"/>
  <c r="I17" i="1"/>
  <c r="AA18" i="1"/>
  <c r="AB18" i="1"/>
  <c r="Z18" i="1"/>
  <c r="I18" i="1"/>
  <c r="AA19" i="1"/>
  <c r="AB19" i="1"/>
  <c r="Z19" i="1"/>
  <c r="I19" i="1"/>
  <c r="AA20" i="1"/>
  <c r="AB20" i="1"/>
  <c r="Z20" i="1"/>
  <c r="I20" i="1"/>
  <c r="AA21" i="1"/>
  <c r="AB21" i="1"/>
  <c r="Z21" i="1"/>
  <c r="I21" i="1"/>
  <c r="AA22" i="1"/>
  <c r="AB22" i="1"/>
  <c r="Z22" i="1"/>
  <c r="I22" i="1"/>
  <c r="AA23" i="1"/>
  <c r="AB23" i="1"/>
  <c r="Z23" i="1"/>
  <c r="I23" i="1"/>
  <c r="AA24" i="1"/>
  <c r="AB24" i="1"/>
  <c r="Z24" i="1"/>
  <c r="I24" i="1"/>
  <c r="AA25" i="1"/>
  <c r="AB25" i="1"/>
  <c r="Z25" i="1"/>
  <c r="I25" i="1"/>
  <c r="AA26" i="1"/>
  <c r="AB26" i="1"/>
  <c r="Z26" i="1"/>
  <c r="I26" i="1"/>
  <c r="AA7" i="1"/>
  <c r="AB7" i="1"/>
  <c r="Z7" i="1"/>
  <c r="I7" i="1"/>
  <c r="AA67" i="1"/>
  <c r="AB67" i="1"/>
  <c r="Z67" i="1"/>
  <c r="I67" i="1"/>
  <c r="AA68" i="1"/>
  <c r="AB68" i="1"/>
  <c r="Z68" i="1"/>
  <c r="I68" i="1"/>
  <c r="AA69" i="1"/>
  <c r="AB69" i="1"/>
  <c r="Z69" i="1"/>
  <c r="I69" i="1"/>
  <c r="AA70" i="1"/>
  <c r="AB70" i="1"/>
  <c r="Z70" i="1"/>
  <c r="I70" i="1"/>
  <c r="AA71" i="1"/>
  <c r="AB71" i="1"/>
  <c r="Z71" i="1"/>
  <c r="I71" i="1"/>
  <c r="AA72" i="1"/>
  <c r="AB72" i="1"/>
  <c r="Z72" i="1"/>
  <c r="I72" i="1"/>
  <c r="AA73" i="1"/>
  <c r="AB73" i="1"/>
  <c r="Z73" i="1"/>
  <c r="I73" i="1"/>
  <c r="AA74" i="1"/>
  <c r="AB74" i="1"/>
  <c r="Z74" i="1"/>
  <c r="I74" i="1"/>
  <c r="AA75" i="1"/>
  <c r="AB75" i="1"/>
  <c r="Z75" i="1"/>
  <c r="I75" i="1"/>
  <c r="AA76" i="1"/>
  <c r="AB76" i="1"/>
  <c r="Z76" i="1"/>
  <c r="I76" i="1"/>
  <c r="AA77" i="1"/>
  <c r="AB77" i="1"/>
  <c r="Z77" i="1"/>
  <c r="I77" i="1"/>
  <c r="AA78" i="1"/>
  <c r="AB78" i="1"/>
  <c r="Z78" i="1"/>
  <c r="I78" i="1"/>
  <c r="AA79" i="1"/>
  <c r="AB79" i="1"/>
  <c r="Z79" i="1"/>
  <c r="I79" i="1"/>
  <c r="AA80" i="1"/>
  <c r="AB80" i="1"/>
  <c r="Z80" i="1"/>
  <c r="I80" i="1"/>
  <c r="AA81" i="1"/>
  <c r="AB81" i="1"/>
  <c r="Z81" i="1"/>
  <c r="I81" i="1"/>
  <c r="AA82" i="1"/>
  <c r="AB82" i="1"/>
  <c r="Z82" i="1"/>
  <c r="I82" i="1"/>
  <c r="AA83" i="1"/>
  <c r="AB83" i="1"/>
  <c r="Z83" i="1"/>
  <c r="I83" i="1"/>
  <c r="AA84" i="1"/>
  <c r="AB84" i="1"/>
  <c r="Z84" i="1"/>
  <c r="I84" i="1"/>
  <c r="AA85" i="1"/>
  <c r="AB85" i="1"/>
  <c r="Z85" i="1"/>
  <c r="I85" i="1"/>
  <c r="AA86" i="1"/>
  <c r="AB86" i="1"/>
  <c r="Z86" i="1"/>
  <c r="I86" i="1"/>
  <c r="AA87" i="1"/>
  <c r="AB87" i="1"/>
  <c r="Z87" i="1"/>
  <c r="I87" i="1"/>
  <c r="AA88" i="1"/>
  <c r="AB88" i="1"/>
  <c r="Z88" i="1"/>
  <c r="I88" i="1"/>
  <c r="AA89" i="1"/>
  <c r="AB89" i="1"/>
  <c r="Z89" i="1"/>
  <c r="I89" i="1"/>
  <c r="AA90" i="1"/>
  <c r="AB90" i="1"/>
  <c r="Z90" i="1"/>
  <c r="I90" i="1"/>
  <c r="AA91" i="1"/>
  <c r="AB91" i="1"/>
  <c r="Z91" i="1"/>
  <c r="I91" i="1"/>
  <c r="AA92" i="1"/>
  <c r="AB92" i="1"/>
  <c r="Z92" i="1"/>
  <c r="I92" i="1"/>
  <c r="AA93" i="1"/>
  <c r="AB93" i="1"/>
  <c r="Z93" i="1"/>
  <c r="I93" i="1"/>
  <c r="AA94" i="1"/>
  <c r="AB94" i="1"/>
  <c r="Z94" i="1"/>
  <c r="I94" i="1"/>
  <c r="AA95" i="1"/>
  <c r="AB95" i="1"/>
  <c r="Z95" i="1"/>
  <c r="I95" i="1"/>
  <c r="AA96" i="1"/>
  <c r="AB96" i="1"/>
  <c r="Z96" i="1"/>
  <c r="I96" i="1"/>
  <c r="AA97" i="1"/>
  <c r="AB97" i="1"/>
  <c r="Z97" i="1"/>
  <c r="I97" i="1"/>
  <c r="AA98" i="1"/>
  <c r="AB98" i="1"/>
  <c r="Z98" i="1"/>
  <c r="I98" i="1"/>
  <c r="AA99" i="1"/>
  <c r="AB99" i="1"/>
  <c r="Z99" i="1"/>
  <c r="I99" i="1"/>
  <c r="AA100" i="1"/>
  <c r="AB100" i="1"/>
  <c r="Z100" i="1"/>
  <c r="I100" i="1"/>
  <c r="AA101" i="1"/>
  <c r="AB101" i="1"/>
  <c r="Z101" i="1"/>
  <c r="I101" i="1"/>
  <c r="AA102" i="1"/>
  <c r="AB102" i="1"/>
  <c r="Z102" i="1"/>
  <c r="I102" i="1"/>
  <c r="AA103" i="1"/>
  <c r="AB103" i="1"/>
  <c r="Z103" i="1"/>
  <c r="I103" i="1"/>
  <c r="AA104" i="1"/>
  <c r="AB104" i="1"/>
  <c r="Z104" i="1"/>
  <c r="I104" i="1"/>
  <c r="AA105" i="1"/>
  <c r="AB105" i="1"/>
  <c r="Z105" i="1"/>
  <c r="I105" i="1"/>
  <c r="AA106" i="1"/>
  <c r="AB106" i="1"/>
  <c r="Z106" i="1"/>
  <c r="I106" i="1"/>
  <c r="AA127" i="1"/>
  <c r="AB127" i="1"/>
  <c r="Z127" i="1"/>
  <c r="I127" i="1"/>
  <c r="AA128" i="1"/>
  <c r="AB128" i="1"/>
  <c r="Z128" i="1"/>
  <c r="I128" i="1"/>
  <c r="AA129" i="1"/>
  <c r="AB129" i="1"/>
  <c r="Z129" i="1"/>
  <c r="I129" i="1"/>
  <c r="AA130" i="1"/>
  <c r="AB130" i="1"/>
  <c r="Z130" i="1"/>
  <c r="I130" i="1"/>
  <c r="AA131" i="1"/>
  <c r="AB131" i="1"/>
  <c r="Z131" i="1"/>
  <c r="I131" i="1"/>
  <c r="AA132" i="1"/>
  <c r="AB132" i="1"/>
  <c r="Z132" i="1"/>
  <c r="I132" i="1"/>
  <c r="AA133" i="1"/>
  <c r="AB133" i="1"/>
  <c r="Z133" i="1"/>
  <c r="I133" i="1"/>
  <c r="AA134" i="1"/>
  <c r="AB134" i="1"/>
  <c r="Z134" i="1"/>
  <c r="I134" i="1"/>
  <c r="AA135" i="1"/>
  <c r="AB135" i="1"/>
  <c r="Z135" i="1"/>
  <c r="I135" i="1"/>
  <c r="AA136" i="1"/>
  <c r="AB136" i="1"/>
  <c r="Z136" i="1"/>
  <c r="I136" i="1"/>
  <c r="AA137" i="1"/>
  <c r="AB137" i="1"/>
  <c r="Z137" i="1"/>
  <c r="I137" i="1"/>
  <c r="AA138" i="1"/>
  <c r="AB138" i="1"/>
  <c r="Z138" i="1"/>
  <c r="I138" i="1"/>
  <c r="AA139" i="1"/>
  <c r="AB139" i="1"/>
  <c r="Z139" i="1"/>
  <c r="I139" i="1"/>
  <c r="AA140" i="1"/>
  <c r="AB140" i="1"/>
  <c r="Z140" i="1"/>
  <c r="I140" i="1"/>
  <c r="AA141" i="1"/>
  <c r="AB141" i="1"/>
  <c r="Z141" i="1"/>
  <c r="I141" i="1"/>
  <c r="AA142" i="1"/>
  <c r="AB142" i="1"/>
  <c r="Z142" i="1"/>
  <c r="I142" i="1"/>
  <c r="AA143" i="1"/>
  <c r="AB143" i="1"/>
  <c r="Z143" i="1"/>
  <c r="I143" i="1"/>
  <c r="AA144" i="1"/>
  <c r="AB144" i="1"/>
  <c r="Z144" i="1"/>
  <c r="I144" i="1"/>
  <c r="AA145" i="1"/>
  <c r="AB145" i="1"/>
  <c r="Z145" i="1"/>
  <c r="I145" i="1"/>
  <c r="AA146" i="1"/>
  <c r="AB146" i="1"/>
  <c r="Z146" i="1"/>
  <c r="I146" i="1"/>
  <c r="AA148" i="1"/>
  <c r="AB148" i="1"/>
  <c r="Z148" i="1"/>
  <c r="I148" i="1"/>
  <c r="AA149" i="1"/>
  <c r="AB149" i="1"/>
  <c r="Z149" i="1"/>
  <c r="I149" i="1"/>
  <c r="AA150" i="1"/>
  <c r="AB150" i="1"/>
  <c r="Z150" i="1"/>
  <c r="I150" i="1"/>
  <c r="AA151" i="1"/>
  <c r="AB151" i="1"/>
  <c r="Z151" i="1"/>
  <c r="I151" i="1"/>
  <c r="AA152" i="1"/>
  <c r="AB152" i="1"/>
  <c r="Z152" i="1"/>
  <c r="I152" i="1"/>
  <c r="AA153" i="1"/>
  <c r="AB153" i="1"/>
  <c r="Z153" i="1"/>
  <c r="I153" i="1"/>
  <c r="AA154" i="1"/>
  <c r="AB154" i="1"/>
  <c r="Z154" i="1"/>
  <c r="I154" i="1"/>
  <c r="AA155" i="1"/>
  <c r="AB155" i="1"/>
  <c r="Z155" i="1"/>
  <c r="I155" i="1"/>
  <c r="AA156" i="1"/>
  <c r="AB156" i="1"/>
  <c r="Z156" i="1"/>
  <c r="I156" i="1"/>
  <c r="AA157" i="1"/>
  <c r="AB157" i="1"/>
  <c r="Z157" i="1"/>
  <c r="I157" i="1"/>
  <c r="AA158" i="1"/>
  <c r="AB158" i="1"/>
  <c r="Z158" i="1"/>
  <c r="I158" i="1"/>
  <c r="AA159" i="1"/>
  <c r="AB159" i="1"/>
  <c r="Z159" i="1"/>
  <c r="I159" i="1"/>
  <c r="AA160" i="1"/>
  <c r="AB160" i="1"/>
  <c r="Z160" i="1"/>
  <c r="I160" i="1"/>
  <c r="AA161" i="1"/>
  <c r="AB161" i="1"/>
  <c r="Z161" i="1"/>
  <c r="I161" i="1"/>
  <c r="AA162" i="1"/>
  <c r="AB162" i="1"/>
  <c r="Z162" i="1"/>
  <c r="I162" i="1"/>
  <c r="AA163" i="1"/>
  <c r="AB163" i="1"/>
  <c r="Z163" i="1"/>
  <c r="I163" i="1"/>
  <c r="AA164" i="1"/>
  <c r="AB164" i="1"/>
  <c r="Z164" i="1"/>
  <c r="I164" i="1"/>
  <c r="AA165" i="1"/>
  <c r="AB165" i="1"/>
  <c r="Z165" i="1"/>
  <c r="I165" i="1"/>
  <c r="AA166" i="1"/>
  <c r="AB166" i="1"/>
  <c r="Z166" i="1"/>
  <c r="I166" i="1"/>
  <c r="AA147" i="1"/>
  <c r="AB147" i="1"/>
  <c r="Z147" i="1"/>
  <c r="I147" i="1"/>
  <c r="AA187" i="1"/>
  <c r="AB187" i="1"/>
  <c r="Z187" i="1"/>
  <c r="I187" i="1"/>
  <c r="AA188" i="1"/>
  <c r="AB188" i="1"/>
  <c r="Z188" i="1"/>
  <c r="I188" i="1"/>
  <c r="AA189" i="1"/>
  <c r="AB189" i="1"/>
  <c r="Z189" i="1"/>
  <c r="I189" i="1"/>
  <c r="AA190" i="1"/>
  <c r="AB190" i="1"/>
  <c r="Z190" i="1"/>
  <c r="I190" i="1"/>
  <c r="AA191" i="1"/>
  <c r="AB191" i="1"/>
  <c r="Z191" i="1"/>
  <c r="I191" i="1"/>
  <c r="AA192" i="1"/>
  <c r="AB192" i="1"/>
  <c r="Z192" i="1"/>
  <c r="I192" i="1"/>
  <c r="AA193" i="1"/>
  <c r="AB193" i="1"/>
  <c r="Z193" i="1"/>
  <c r="I193" i="1"/>
  <c r="AA194" i="1"/>
  <c r="AB194" i="1"/>
  <c r="Z194" i="1"/>
  <c r="I194" i="1"/>
  <c r="AA195" i="1"/>
  <c r="AB195" i="1"/>
  <c r="Z195" i="1"/>
  <c r="I195" i="1"/>
  <c r="AA196" i="1"/>
  <c r="AB196" i="1"/>
  <c r="Z196" i="1"/>
  <c r="I196" i="1"/>
  <c r="AA197" i="1"/>
  <c r="AB197" i="1"/>
  <c r="Z197" i="1"/>
  <c r="I197" i="1"/>
  <c r="AA198" i="1"/>
  <c r="AB198" i="1"/>
  <c r="Z198" i="1"/>
  <c r="I198" i="1"/>
  <c r="AA199" i="1"/>
  <c r="AB199" i="1"/>
  <c r="Z199" i="1"/>
  <c r="I199" i="1"/>
  <c r="AA200" i="1"/>
  <c r="AB200" i="1"/>
  <c r="Z200" i="1"/>
  <c r="I200" i="1"/>
  <c r="AA201" i="1"/>
  <c r="AB201" i="1"/>
  <c r="Z201" i="1"/>
  <c r="I201" i="1"/>
  <c r="AA202" i="1"/>
  <c r="AB202" i="1"/>
  <c r="Z202" i="1"/>
  <c r="I202" i="1"/>
  <c r="AA203" i="1"/>
  <c r="AB203" i="1"/>
  <c r="Z203" i="1"/>
  <c r="I203" i="1"/>
  <c r="AA204" i="1"/>
  <c r="AB204" i="1"/>
  <c r="Z204" i="1"/>
  <c r="I204" i="1"/>
  <c r="AA205" i="1"/>
  <c r="AB205" i="1"/>
  <c r="Z205" i="1"/>
  <c r="I205" i="1"/>
  <c r="AA206" i="1"/>
  <c r="AB206" i="1"/>
  <c r="Z206" i="1"/>
  <c r="I206" i="1"/>
  <c r="AA207" i="1"/>
  <c r="AB207" i="1"/>
  <c r="Z207" i="1"/>
  <c r="I207" i="1"/>
  <c r="AA208" i="1"/>
  <c r="AB208" i="1"/>
  <c r="Z208" i="1"/>
  <c r="I208" i="1"/>
  <c r="AA209" i="1"/>
  <c r="AB209" i="1"/>
  <c r="Z209" i="1"/>
  <c r="I209" i="1"/>
  <c r="AA210" i="1"/>
  <c r="AB210" i="1"/>
  <c r="Z210" i="1"/>
  <c r="I210" i="1"/>
  <c r="Z1311" i="1"/>
  <c r="AA1311" i="1"/>
  <c r="AB1311" i="1"/>
  <c r="Z1312" i="1"/>
  <c r="AA1312" i="1"/>
  <c r="AB1312" i="1"/>
  <c r="Z1313" i="1"/>
  <c r="AA1313" i="1"/>
  <c r="AB1313" i="1"/>
  <c r="Z1314" i="1"/>
  <c r="AA1314" i="1"/>
  <c r="AB1314" i="1"/>
  <c r="Z1315" i="1"/>
  <c r="AA1315" i="1"/>
  <c r="AB1315" i="1"/>
  <c r="Z1316" i="1"/>
  <c r="AA1316" i="1"/>
  <c r="AB1316" i="1"/>
  <c r="Z1317" i="1"/>
  <c r="AA1317" i="1"/>
  <c r="AB1317" i="1"/>
  <c r="Z1318" i="1"/>
  <c r="AA1318" i="1"/>
  <c r="AB1318" i="1"/>
  <c r="Z1319" i="1"/>
  <c r="AA1319" i="1"/>
  <c r="AB1319" i="1"/>
  <c r="Z1320" i="1"/>
  <c r="AA1320" i="1"/>
  <c r="AB1320" i="1"/>
  <c r="Z1321" i="1"/>
  <c r="AA1321" i="1"/>
  <c r="AB1321" i="1"/>
  <c r="Z1322" i="1"/>
  <c r="AA1322" i="1"/>
  <c r="AB1322" i="1"/>
  <c r="Z1323" i="1"/>
  <c r="AA1323" i="1"/>
  <c r="AB1323" i="1"/>
  <c r="Z1324" i="1"/>
  <c r="AA1324" i="1"/>
  <c r="AB1324" i="1"/>
  <c r="Z1325" i="1"/>
  <c r="AA1325" i="1"/>
  <c r="AB1325" i="1"/>
  <c r="Z1326" i="1"/>
  <c r="AA1326" i="1"/>
  <c r="AB1326" i="1"/>
  <c r="Z1287" i="1"/>
  <c r="AA1287" i="1"/>
  <c r="AB1287" i="1"/>
  <c r="Z1288" i="1"/>
  <c r="AA1288" i="1"/>
  <c r="AB1288" i="1"/>
  <c r="Z1289" i="1"/>
  <c r="AA1289" i="1"/>
  <c r="AB1289" i="1"/>
  <c r="Z1290" i="1"/>
  <c r="AA1290" i="1"/>
  <c r="AB1290" i="1"/>
  <c r="Z1291" i="1"/>
  <c r="AA1291" i="1"/>
  <c r="AB1291" i="1"/>
  <c r="Z1292" i="1"/>
  <c r="AA1292" i="1"/>
  <c r="AB1292" i="1"/>
  <c r="Z1293" i="1"/>
  <c r="AA1293" i="1"/>
  <c r="AB1293" i="1"/>
  <c r="Z1294" i="1"/>
  <c r="AA1294" i="1"/>
  <c r="AB1294" i="1"/>
  <c r="Z1295" i="1"/>
  <c r="AA1295" i="1"/>
  <c r="AB1295" i="1"/>
  <c r="Z1296" i="1"/>
  <c r="AA1296" i="1"/>
  <c r="AB1296" i="1"/>
  <c r="Z1297" i="1"/>
  <c r="AA1297" i="1"/>
  <c r="AB1297" i="1"/>
  <c r="Z1298" i="1"/>
  <c r="AA1298" i="1"/>
  <c r="AB1298" i="1"/>
  <c r="Z1299" i="1"/>
  <c r="AA1299" i="1"/>
  <c r="AB1299" i="1"/>
  <c r="Z1300" i="1"/>
  <c r="AA1300" i="1"/>
  <c r="AB1300" i="1"/>
  <c r="Z1301" i="1"/>
  <c r="AA1301" i="1"/>
  <c r="AB1301" i="1"/>
  <c r="Z1302" i="1"/>
  <c r="AA1302" i="1"/>
  <c r="AB1302" i="1"/>
  <c r="Z1303" i="1"/>
  <c r="AA1303" i="1"/>
  <c r="AB1303" i="1"/>
  <c r="Z1304" i="1"/>
  <c r="AA1304" i="1"/>
  <c r="AB1304" i="1"/>
  <c r="Z1305" i="1"/>
  <c r="AA1305" i="1"/>
  <c r="AB1305" i="1"/>
  <c r="Z1306" i="1"/>
  <c r="AA1306" i="1"/>
  <c r="AB1306" i="1"/>
  <c r="Z1307" i="1"/>
  <c r="AA1307" i="1"/>
  <c r="AB1307" i="1"/>
  <c r="Z1308" i="1"/>
  <c r="AA1308" i="1"/>
  <c r="AB1308" i="1"/>
  <c r="Z1309" i="1"/>
  <c r="AA1309" i="1"/>
  <c r="AB1309" i="1"/>
  <c r="Z1310" i="1"/>
  <c r="AA1310" i="1"/>
  <c r="AB1310" i="1"/>
  <c r="Z1208" i="1"/>
  <c r="AA1208" i="1"/>
  <c r="AB1208" i="1"/>
  <c r="Z1209" i="1"/>
  <c r="AA1209" i="1"/>
  <c r="AB1209" i="1"/>
  <c r="Z1210" i="1"/>
  <c r="AA1210" i="1"/>
  <c r="AB1210" i="1"/>
  <c r="Z1211" i="1"/>
  <c r="AA1211" i="1"/>
  <c r="AB1211" i="1"/>
  <c r="Z1212" i="1"/>
  <c r="AA1212" i="1"/>
  <c r="AB1212" i="1"/>
  <c r="Z1213" i="1"/>
  <c r="AA1213" i="1"/>
  <c r="AB1213" i="1"/>
  <c r="Z1214" i="1"/>
  <c r="AA1214" i="1"/>
  <c r="AB1214" i="1"/>
  <c r="Z1215" i="1"/>
  <c r="AA1215" i="1"/>
  <c r="AB1215" i="1"/>
  <c r="Z1216" i="1"/>
  <c r="AA1216" i="1"/>
  <c r="AB1216" i="1"/>
  <c r="Z1217" i="1"/>
  <c r="AA1217" i="1"/>
  <c r="AB1217" i="1"/>
  <c r="Z1218" i="1"/>
  <c r="AA1218" i="1"/>
  <c r="AB1218" i="1"/>
  <c r="Z1219" i="1"/>
  <c r="AA1219" i="1"/>
  <c r="AB1219" i="1"/>
  <c r="Z1220" i="1"/>
  <c r="AA1220" i="1"/>
  <c r="AB1220" i="1"/>
  <c r="Z1221" i="1"/>
  <c r="AA1221" i="1"/>
  <c r="AB1221" i="1"/>
  <c r="Z1222" i="1"/>
  <c r="AA1222" i="1"/>
  <c r="AB1222" i="1"/>
  <c r="Z1223" i="1"/>
  <c r="AA1223" i="1"/>
  <c r="AB1223" i="1"/>
  <c r="Z1224" i="1"/>
  <c r="AA1224" i="1"/>
  <c r="AB1224" i="1"/>
  <c r="Z1225" i="1"/>
  <c r="AA1225" i="1"/>
  <c r="AB1225" i="1"/>
  <c r="Z1226" i="1"/>
  <c r="AA1226" i="1"/>
  <c r="AB1226" i="1"/>
  <c r="Z1247" i="1"/>
  <c r="AA1247" i="1"/>
  <c r="AB1247" i="1"/>
  <c r="Z1248" i="1"/>
  <c r="AA1248" i="1"/>
  <c r="AB1248" i="1"/>
  <c r="Z1249" i="1"/>
  <c r="AA1249" i="1"/>
  <c r="AB1249" i="1"/>
  <c r="Z1250" i="1"/>
  <c r="AA1250" i="1"/>
  <c r="AB1250" i="1"/>
  <c r="Z1251" i="1"/>
  <c r="AA1251" i="1"/>
  <c r="AB1251" i="1"/>
  <c r="Z1252" i="1"/>
  <c r="AA1252" i="1"/>
  <c r="AB1252" i="1"/>
  <c r="Z1253" i="1"/>
  <c r="AA1253" i="1"/>
  <c r="AB1253" i="1"/>
  <c r="Z1254" i="1"/>
  <c r="AA1254" i="1"/>
  <c r="AB1254" i="1"/>
  <c r="Z1255" i="1"/>
  <c r="AA1255" i="1"/>
  <c r="AB1255" i="1"/>
  <c r="Z1256" i="1"/>
  <c r="AA1256" i="1"/>
  <c r="AB1256" i="1"/>
  <c r="Z1257" i="1"/>
  <c r="AA1257" i="1"/>
  <c r="AB1257" i="1"/>
  <c r="Z1258" i="1"/>
  <c r="AA1258" i="1"/>
  <c r="AB1258" i="1"/>
  <c r="Z1259" i="1"/>
  <c r="AA1259" i="1"/>
  <c r="AB1259" i="1"/>
  <c r="Z1260" i="1"/>
  <c r="AA1260" i="1"/>
  <c r="AB1260" i="1"/>
  <c r="Z1261" i="1"/>
  <c r="AA1261" i="1"/>
  <c r="AB1261" i="1"/>
  <c r="Z1262" i="1"/>
  <c r="AA1262" i="1"/>
  <c r="AB1262" i="1"/>
  <c r="Z1263" i="1"/>
  <c r="AA1263" i="1"/>
  <c r="AB1263" i="1"/>
  <c r="Z1264" i="1"/>
  <c r="AA1264" i="1"/>
  <c r="AB1264" i="1"/>
  <c r="Z1265" i="1"/>
  <c r="AA1265" i="1"/>
  <c r="AB1265" i="1"/>
  <c r="Z1266" i="1"/>
  <c r="AA1266" i="1"/>
  <c r="AB1266" i="1"/>
  <c r="Z1267" i="1"/>
  <c r="AA1267" i="1"/>
  <c r="AB1267" i="1"/>
  <c r="Z1268" i="1"/>
  <c r="AA1268" i="1"/>
  <c r="AB1268" i="1"/>
  <c r="Z1269" i="1"/>
  <c r="AA1269" i="1"/>
  <c r="AB1269" i="1"/>
  <c r="Z1270" i="1"/>
  <c r="AA1270" i="1"/>
  <c r="AB1270" i="1"/>
  <c r="Z1271" i="1"/>
  <c r="AA1271" i="1"/>
  <c r="AB1271" i="1"/>
  <c r="Z1272" i="1"/>
  <c r="AA1272" i="1"/>
  <c r="AB1272" i="1"/>
  <c r="Z1273" i="1"/>
  <c r="AA1273" i="1"/>
  <c r="AB1273" i="1"/>
  <c r="Z1274" i="1"/>
  <c r="AA1274" i="1"/>
  <c r="AB1274" i="1"/>
  <c r="Z1275" i="1"/>
  <c r="AA1275" i="1"/>
  <c r="AB1275" i="1"/>
  <c r="Z1276" i="1"/>
  <c r="AA1276" i="1"/>
  <c r="AB1276" i="1"/>
  <c r="Z1277" i="1"/>
  <c r="AA1277" i="1"/>
  <c r="AB1277" i="1"/>
  <c r="Z1278" i="1"/>
  <c r="AA1278" i="1"/>
  <c r="AB1278" i="1"/>
  <c r="Z1279" i="1"/>
  <c r="AA1279" i="1"/>
  <c r="AB1279" i="1"/>
  <c r="Z1280" i="1"/>
  <c r="AA1280" i="1"/>
  <c r="AB1280" i="1"/>
  <c r="Z1281" i="1"/>
  <c r="AA1281" i="1"/>
  <c r="AB1281" i="1"/>
  <c r="Z1282" i="1"/>
  <c r="AA1282" i="1"/>
  <c r="AB1282" i="1"/>
  <c r="Z1283" i="1"/>
  <c r="AA1283" i="1"/>
  <c r="AB1283" i="1"/>
  <c r="Z1284" i="1"/>
  <c r="AA1284" i="1"/>
  <c r="AB1284" i="1"/>
  <c r="Z1285" i="1"/>
  <c r="AA1285" i="1"/>
  <c r="AB1285" i="1"/>
  <c r="Z1286" i="1"/>
  <c r="AA1286" i="1"/>
  <c r="AB1286" i="1"/>
  <c r="Z1187" i="1"/>
  <c r="AA1187" i="1"/>
  <c r="AB1187" i="1"/>
  <c r="Z1188" i="1"/>
  <c r="AA1188" i="1"/>
  <c r="AB1188" i="1"/>
  <c r="Z1189" i="1"/>
  <c r="AA1189" i="1"/>
  <c r="AB1189" i="1"/>
  <c r="Z1190" i="1"/>
  <c r="AA1190" i="1"/>
  <c r="AB1190" i="1"/>
  <c r="Z1191" i="1"/>
  <c r="AA1191" i="1"/>
  <c r="AB1191" i="1"/>
  <c r="Z1192" i="1"/>
  <c r="AA1192" i="1"/>
  <c r="AB1192" i="1"/>
  <c r="Z1193" i="1"/>
  <c r="AA1193" i="1"/>
  <c r="AB1193" i="1"/>
  <c r="Z1194" i="1"/>
  <c r="AA1194" i="1"/>
  <c r="AB1194" i="1"/>
  <c r="Z1195" i="1"/>
  <c r="AA1195" i="1"/>
  <c r="AB1195" i="1"/>
  <c r="Z1196" i="1"/>
  <c r="AA1196" i="1"/>
  <c r="AB1196" i="1"/>
  <c r="Z1197" i="1"/>
  <c r="AA1197" i="1"/>
  <c r="AB1197" i="1"/>
  <c r="Z1198" i="1"/>
  <c r="AA1198" i="1"/>
  <c r="AB1198" i="1"/>
  <c r="Z1199" i="1"/>
  <c r="AA1199" i="1"/>
  <c r="AB1199" i="1"/>
  <c r="Z1200" i="1"/>
  <c r="AA1200" i="1"/>
  <c r="AB1200" i="1"/>
  <c r="Z1201" i="1"/>
  <c r="AA1201" i="1"/>
  <c r="AB1201" i="1"/>
  <c r="Z1202" i="1"/>
  <c r="AA1202" i="1"/>
  <c r="AB1202" i="1"/>
  <c r="Z1203" i="1"/>
  <c r="AA1203" i="1"/>
  <c r="AB1203" i="1"/>
  <c r="Z1204" i="1"/>
  <c r="AA1204" i="1"/>
  <c r="AB1204" i="1"/>
  <c r="Z1205" i="1"/>
  <c r="AA1205" i="1"/>
  <c r="AB1205" i="1"/>
  <c r="Z1206" i="1"/>
  <c r="AA1206" i="1"/>
  <c r="AB1206" i="1"/>
  <c r="Z1207" i="1"/>
  <c r="AA1207" i="1"/>
  <c r="AB1207" i="1"/>
  <c r="Z1133" i="1"/>
  <c r="AA1133" i="1"/>
  <c r="AB1133" i="1"/>
  <c r="Z1134" i="1"/>
  <c r="AA1134" i="1"/>
  <c r="AB1134" i="1"/>
  <c r="Z1135" i="1"/>
  <c r="AA1135" i="1"/>
  <c r="AB1135" i="1"/>
  <c r="Z1136" i="1"/>
  <c r="AA1136" i="1"/>
  <c r="AB1136" i="1"/>
  <c r="Z1137" i="1"/>
  <c r="AA1137" i="1"/>
  <c r="AB1137" i="1"/>
  <c r="Z1138" i="1"/>
  <c r="AA1138" i="1"/>
  <c r="AB1138" i="1"/>
  <c r="Z1139" i="1"/>
  <c r="AA1139" i="1"/>
  <c r="AB1139" i="1"/>
  <c r="Z1140" i="1"/>
  <c r="AA1140" i="1"/>
  <c r="AB1140" i="1"/>
  <c r="Z1141" i="1"/>
  <c r="AA1141" i="1"/>
  <c r="AB1141" i="1"/>
  <c r="Z1142" i="1"/>
  <c r="AA1142" i="1"/>
  <c r="AB1142" i="1"/>
  <c r="Z1143" i="1"/>
  <c r="AA1143" i="1"/>
  <c r="AB1143" i="1"/>
  <c r="Z1144" i="1"/>
  <c r="AA1144" i="1"/>
  <c r="AB1144" i="1"/>
  <c r="Z1145" i="1"/>
  <c r="AA1145" i="1"/>
  <c r="AB1145" i="1"/>
  <c r="Z1146" i="1"/>
  <c r="AA1146" i="1"/>
  <c r="AB1146" i="1"/>
  <c r="Z1147" i="1"/>
  <c r="AA1147" i="1"/>
  <c r="AB1147" i="1"/>
  <c r="Z1148" i="1"/>
  <c r="AA1148" i="1"/>
  <c r="AB1148" i="1"/>
  <c r="Z1149" i="1"/>
  <c r="AA1149" i="1"/>
  <c r="AB1149" i="1"/>
  <c r="Z1150" i="1"/>
  <c r="AA1150" i="1"/>
  <c r="AB1150" i="1"/>
  <c r="Z1151" i="1"/>
  <c r="AA1151" i="1"/>
  <c r="AB1151" i="1"/>
  <c r="Z1152" i="1"/>
  <c r="AA1152" i="1"/>
  <c r="AB1152" i="1"/>
  <c r="Z1153" i="1"/>
  <c r="AA1153" i="1"/>
  <c r="AB1153" i="1"/>
  <c r="Z1154" i="1"/>
  <c r="AA1154" i="1"/>
  <c r="AB1154" i="1"/>
  <c r="Z1155" i="1"/>
  <c r="AA1155" i="1"/>
  <c r="AB1155" i="1"/>
  <c r="Z1156" i="1"/>
  <c r="AA1156" i="1"/>
  <c r="AB1156" i="1"/>
  <c r="Z1157" i="1"/>
  <c r="AA1157" i="1"/>
  <c r="AB1157" i="1"/>
  <c r="Z1158" i="1"/>
  <c r="AA1158" i="1"/>
  <c r="AB1158" i="1"/>
  <c r="Z1159" i="1"/>
  <c r="AA1159" i="1"/>
  <c r="AB1159" i="1"/>
  <c r="Z1160" i="1"/>
  <c r="AA1160" i="1"/>
  <c r="AB1160" i="1"/>
  <c r="Z1161" i="1"/>
  <c r="AA1161" i="1"/>
  <c r="AB1161" i="1"/>
  <c r="Z1162" i="1"/>
  <c r="AA1162" i="1"/>
  <c r="AB1162" i="1"/>
  <c r="Z1163" i="1"/>
  <c r="AA1163" i="1"/>
  <c r="AB1163" i="1"/>
  <c r="Z1164" i="1"/>
  <c r="AA1164" i="1"/>
  <c r="AB1164" i="1"/>
  <c r="Z1165" i="1"/>
  <c r="AA1165" i="1"/>
  <c r="AB1165" i="1"/>
  <c r="Z1166" i="1"/>
  <c r="AA1166" i="1"/>
  <c r="AB1166" i="1"/>
  <c r="Z1167" i="1"/>
  <c r="AA1167" i="1"/>
  <c r="AB1167" i="1"/>
  <c r="Z1168" i="1"/>
  <c r="AA1168" i="1"/>
  <c r="AB1168" i="1"/>
  <c r="Z1169" i="1"/>
  <c r="AA1169" i="1"/>
  <c r="AB1169" i="1"/>
  <c r="Z1170" i="1"/>
  <c r="AA1170" i="1"/>
  <c r="AB1170" i="1"/>
  <c r="Z1171" i="1"/>
  <c r="AA1171" i="1"/>
  <c r="AB1171" i="1"/>
  <c r="Z1172" i="1"/>
  <c r="AA1172" i="1"/>
  <c r="AB1172" i="1"/>
  <c r="Z1173" i="1"/>
  <c r="AA1173" i="1"/>
  <c r="AB1173" i="1"/>
  <c r="Z1174" i="1"/>
  <c r="AA1174" i="1"/>
  <c r="AB1174" i="1"/>
  <c r="Z1175" i="1"/>
  <c r="AA1175" i="1"/>
  <c r="AB1175" i="1"/>
  <c r="Z1176" i="1"/>
  <c r="AA1176" i="1"/>
  <c r="AB1176" i="1"/>
  <c r="Z1177" i="1"/>
  <c r="AA1177" i="1"/>
  <c r="AB1177" i="1"/>
  <c r="Z1178" i="1"/>
  <c r="AA1178" i="1"/>
  <c r="AB1178" i="1"/>
  <c r="Z1179" i="1"/>
  <c r="AA1179" i="1"/>
  <c r="AB1179" i="1"/>
  <c r="Z1180" i="1"/>
  <c r="AA1180" i="1"/>
  <c r="AB1180" i="1"/>
  <c r="Z1181" i="1"/>
  <c r="AA1181" i="1"/>
  <c r="AB1181" i="1"/>
  <c r="Z1182" i="1"/>
  <c r="AA1182" i="1"/>
  <c r="AB1182" i="1"/>
  <c r="Z1183" i="1"/>
  <c r="AA1183" i="1"/>
  <c r="AB1183" i="1"/>
  <c r="Z1184" i="1"/>
  <c r="AA1184" i="1"/>
  <c r="AB1184" i="1"/>
  <c r="Z1185" i="1"/>
  <c r="AA1185" i="1"/>
  <c r="AB1185" i="1"/>
  <c r="Z1186" i="1"/>
  <c r="AA1186" i="1"/>
  <c r="AB1186" i="1"/>
  <c r="Z1107" i="1"/>
  <c r="AA1107" i="1"/>
  <c r="AB1107" i="1"/>
  <c r="Z1108" i="1"/>
  <c r="AA1108" i="1"/>
  <c r="AB1108" i="1"/>
  <c r="Z1109" i="1"/>
  <c r="AA1109" i="1"/>
  <c r="AB1109" i="1"/>
  <c r="Z1110" i="1"/>
  <c r="AA1110" i="1"/>
  <c r="AB1110" i="1"/>
  <c r="Z1111" i="1"/>
  <c r="AA1111" i="1"/>
  <c r="AB1111" i="1"/>
  <c r="Z1112" i="1"/>
  <c r="AA1112" i="1"/>
  <c r="AB1112" i="1"/>
  <c r="Z1113" i="1"/>
  <c r="AA1113" i="1"/>
  <c r="AB1113" i="1"/>
  <c r="Z1114" i="1"/>
  <c r="AA1114" i="1"/>
  <c r="AB1114" i="1"/>
  <c r="Z1115" i="1"/>
  <c r="AA1115" i="1"/>
  <c r="AB1115" i="1"/>
  <c r="Z1116" i="1"/>
  <c r="AA1116" i="1"/>
  <c r="AB1116" i="1"/>
  <c r="Z1117" i="1"/>
  <c r="AA1117" i="1"/>
  <c r="AB1117" i="1"/>
  <c r="Z1118" i="1"/>
  <c r="AA1118" i="1"/>
  <c r="AB1118" i="1"/>
  <c r="Z1119" i="1"/>
  <c r="AA1119" i="1"/>
  <c r="AB1119" i="1"/>
  <c r="Z1120" i="1"/>
  <c r="AA1120" i="1"/>
  <c r="AB1120" i="1"/>
  <c r="Z1121" i="1"/>
  <c r="AA1121" i="1"/>
  <c r="AB1121" i="1"/>
  <c r="Z1122" i="1"/>
  <c r="AA1122" i="1"/>
  <c r="AB1122" i="1"/>
  <c r="Z1123" i="1"/>
  <c r="AA1123" i="1"/>
  <c r="AB1123" i="1"/>
  <c r="Z1124" i="1"/>
  <c r="AA1124" i="1"/>
  <c r="AB1124" i="1"/>
  <c r="Z1125" i="1"/>
  <c r="AA1125" i="1"/>
  <c r="AB1125" i="1"/>
  <c r="Z1126" i="1"/>
  <c r="AA1126" i="1"/>
  <c r="AB1126" i="1"/>
  <c r="Z1127" i="1"/>
  <c r="AA1127" i="1"/>
  <c r="AB1127" i="1"/>
  <c r="Z1128" i="1"/>
  <c r="AA1128" i="1"/>
  <c r="AB1128" i="1"/>
  <c r="Z1129" i="1"/>
  <c r="AA1129" i="1"/>
  <c r="AB1129" i="1"/>
  <c r="Z1130" i="1"/>
  <c r="AA1130" i="1"/>
  <c r="AB1130" i="1"/>
  <c r="Z1131" i="1"/>
  <c r="AA1131" i="1"/>
  <c r="AB1131" i="1"/>
  <c r="Z1132" i="1"/>
  <c r="AA1132" i="1"/>
  <c r="AB1132" i="1"/>
  <c r="Z791" i="1"/>
  <c r="AA791" i="1"/>
  <c r="AB791" i="1"/>
  <c r="Z792" i="1"/>
  <c r="AA792" i="1"/>
  <c r="AB792" i="1"/>
  <c r="Z793" i="1"/>
  <c r="AA793" i="1"/>
  <c r="AB793" i="1"/>
  <c r="Z794" i="1"/>
  <c r="AA794" i="1"/>
  <c r="AB794" i="1"/>
  <c r="Z795" i="1"/>
  <c r="AA795" i="1"/>
  <c r="AB795" i="1"/>
  <c r="Z796" i="1"/>
  <c r="AA796" i="1"/>
  <c r="AB796" i="1"/>
  <c r="Z797" i="1"/>
  <c r="AA797" i="1"/>
  <c r="AB797" i="1"/>
  <c r="Z798" i="1"/>
  <c r="AA798" i="1"/>
  <c r="AB798" i="1"/>
  <c r="Z799" i="1"/>
  <c r="AA799" i="1"/>
  <c r="AB799" i="1"/>
  <c r="Z800" i="1"/>
  <c r="AA800" i="1"/>
  <c r="AB800" i="1"/>
  <c r="Z801" i="1"/>
  <c r="AA801" i="1"/>
  <c r="AB801" i="1"/>
  <c r="Z802" i="1"/>
  <c r="AA802" i="1"/>
  <c r="AB802" i="1"/>
  <c r="Z803" i="1"/>
  <c r="AA803" i="1"/>
  <c r="AB803" i="1"/>
  <c r="Z804" i="1"/>
  <c r="AA804" i="1"/>
  <c r="AB804" i="1"/>
  <c r="Z805" i="1"/>
  <c r="AA805" i="1"/>
  <c r="AB805" i="1"/>
  <c r="Z806" i="1"/>
  <c r="AA806" i="1"/>
  <c r="AB806" i="1"/>
  <c r="Z807" i="1"/>
  <c r="AA807" i="1"/>
  <c r="AB807" i="1"/>
  <c r="Z808" i="1"/>
  <c r="AA808" i="1"/>
  <c r="AB808" i="1"/>
  <c r="Z809" i="1"/>
  <c r="AA809" i="1"/>
  <c r="AB809" i="1"/>
  <c r="Z810" i="1"/>
  <c r="AA810" i="1"/>
  <c r="AB810" i="1"/>
  <c r="Z811" i="1"/>
  <c r="AA811" i="1"/>
  <c r="AB811" i="1"/>
  <c r="Z812" i="1"/>
  <c r="AA812" i="1"/>
  <c r="AB812" i="1"/>
  <c r="Z813" i="1"/>
  <c r="AA813" i="1"/>
  <c r="AB813" i="1"/>
  <c r="Z814" i="1"/>
  <c r="AA814" i="1"/>
  <c r="AB814" i="1"/>
  <c r="Z815" i="1"/>
  <c r="AA815" i="1"/>
  <c r="AB815" i="1"/>
  <c r="Z816" i="1"/>
  <c r="AA816" i="1"/>
  <c r="AB816" i="1"/>
  <c r="Z817" i="1"/>
  <c r="AA817" i="1"/>
  <c r="AB817" i="1"/>
  <c r="Z818" i="1"/>
  <c r="AA818" i="1"/>
  <c r="AB818" i="1"/>
  <c r="Z819" i="1"/>
  <c r="AA819" i="1"/>
  <c r="AB819" i="1"/>
  <c r="Z820" i="1"/>
  <c r="AA820" i="1"/>
  <c r="AB820" i="1"/>
  <c r="Z821" i="1"/>
  <c r="AA821" i="1"/>
  <c r="AB821" i="1"/>
  <c r="Z822" i="1"/>
  <c r="AA822" i="1"/>
  <c r="AB822" i="1"/>
  <c r="Z823" i="1"/>
  <c r="AA823" i="1"/>
  <c r="AB823" i="1"/>
  <c r="Z824" i="1"/>
  <c r="AA824" i="1"/>
  <c r="AB824" i="1"/>
  <c r="Z825" i="1"/>
  <c r="AA825" i="1"/>
  <c r="AB825" i="1"/>
  <c r="Z826" i="1"/>
  <c r="AA826" i="1"/>
  <c r="AB826" i="1"/>
  <c r="Z827" i="1"/>
  <c r="AA827" i="1"/>
  <c r="AB827" i="1"/>
  <c r="Z828" i="1"/>
  <c r="AA828" i="1"/>
  <c r="AB828" i="1"/>
  <c r="Z829" i="1"/>
  <c r="AA829" i="1"/>
  <c r="AB829" i="1"/>
  <c r="Z830" i="1"/>
  <c r="AA830" i="1"/>
  <c r="AB830" i="1"/>
  <c r="Z831" i="1"/>
  <c r="AA831" i="1"/>
  <c r="AB831" i="1"/>
  <c r="Z832" i="1"/>
  <c r="AA832" i="1"/>
  <c r="AB832" i="1"/>
  <c r="Z833" i="1"/>
  <c r="AA833" i="1"/>
  <c r="AB833" i="1"/>
  <c r="Z834" i="1"/>
  <c r="AA834" i="1"/>
  <c r="AB834" i="1"/>
  <c r="Z835" i="1"/>
  <c r="AA835" i="1"/>
  <c r="AB835" i="1"/>
  <c r="Z836" i="1"/>
  <c r="AA836" i="1"/>
  <c r="AB836" i="1"/>
  <c r="Z837" i="1"/>
  <c r="AA837" i="1"/>
  <c r="AB837" i="1"/>
  <c r="Z838" i="1"/>
  <c r="AA838" i="1"/>
  <c r="AB838" i="1"/>
  <c r="Z839" i="1"/>
  <c r="AA839" i="1"/>
  <c r="AB839" i="1"/>
  <c r="Z840" i="1"/>
  <c r="AA840" i="1"/>
  <c r="AB840" i="1"/>
  <c r="Z841" i="1"/>
  <c r="AA841" i="1"/>
  <c r="AB841" i="1"/>
  <c r="Z842" i="1"/>
  <c r="AA842" i="1"/>
  <c r="AB842" i="1"/>
  <c r="Z843" i="1"/>
  <c r="AA843" i="1"/>
  <c r="AB843" i="1"/>
  <c r="Z844" i="1"/>
  <c r="AA844" i="1"/>
  <c r="AB844" i="1"/>
  <c r="Z845" i="1"/>
  <c r="AA845" i="1"/>
  <c r="AB845" i="1"/>
  <c r="Z846" i="1"/>
  <c r="AA846" i="1"/>
  <c r="AB846" i="1"/>
  <c r="Z847" i="1"/>
  <c r="AA847" i="1"/>
  <c r="AB847" i="1"/>
  <c r="Z848" i="1"/>
  <c r="AA848" i="1"/>
  <c r="AB848" i="1"/>
  <c r="Z849" i="1"/>
  <c r="AA849" i="1"/>
  <c r="AB849" i="1"/>
  <c r="Z850" i="1"/>
  <c r="AA850" i="1"/>
  <c r="AB850" i="1"/>
  <c r="Z851" i="1"/>
  <c r="AA851" i="1"/>
  <c r="AB851" i="1"/>
  <c r="Z852" i="1"/>
  <c r="AA852" i="1"/>
  <c r="AB852" i="1"/>
  <c r="Z853" i="1"/>
  <c r="AA853" i="1"/>
  <c r="AB853" i="1"/>
  <c r="Z854" i="1"/>
  <c r="AA854" i="1"/>
  <c r="AB854" i="1"/>
  <c r="Z855" i="1"/>
  <c r="AA855" i="1"/>
  <c r="AB855" i="1"/>
  <c r="Z856" i="1"/>
  <c r="AA856" i="1"/>
  <c r="AB856" i="1"/>
  <c r="Z857" i="1"/>
  <c r="AA857" i="1"/>
  <c r="AB857" i="1"/>
  <c r="Z858" i="1"/>
  <c r="AA858" i="1"/>
  <c r="AB858" i="1"/>
  <c r="Z859" i="1"/>
  <c r="AA859" i="1"/>
  <c r="AB859" i="1"/>
  <c r="Z860" i="1"/>
  <c r="AA860" i="1"/>
  <c r="AB860" i="1"/>
  <c r="Z861" i="1"/>
  <c r="AA861" i="1"/>
  <c r="AB861" i="1"/>
  <c r="Z862" i="1"/>
  <c r="AA862" i="1"/>
  <c r="AB862" i="1"/>
  <c r="Z863" i="1"/>
  <c r="AA863" i="1"/>
  <c r="AB863" i="1"/>
  <c r="Z864" i="1"/>
  <c r="AA864" i="1"/>
  <c r="AB864" i="1"/>
  <c r="Z865" i="1"/>
  <c r="AA865" i="1"/>
  <c r="AB865" i="1"/>
  <c r="Z866" i="1"/>
  <c r="AA866" i="1"/>
  <c r="AB866" i="1"/>
  <c r="Z867" i="1"/>
  <c r="AA867" i="1"/>
  <c r="AB867" i="1"/>
  <c r="Z868" i="1"/>
  <c r="AA868" i="1"/>
  <c r="AB868" i="1"/>
  <c r="Z869" i="1"/>
  <c r="AA869" i="1"/>
  <c r="AB869" i="1"/>
  <c r="Z870" i="1"/>
  <c r="AA870" i="1"/>
  <c r="AB870" i="1"/>
  <c r="Z871" i="1"/>
  <c r="AA871" i="1"/>
  <c r="AB871" i="1"/>
  <c r="Z872" i="1"/>
  <c r="AA872" i="1"/>
  <c r="AB872" i="1"/>
  <c r="Z873" i="1"/>
  <c r="AA873" i="1"/>
  <c r="AB873" i="1"/>
  <c r="Z874" i="1"/>
  <c r="AA874" i="1"/>
  <c r="AB874" i="1"/>
  <c r="Z875" i="1"/>
  <c r="AA875" i="1"/>
  <c r="AB875" i="1"/>
  <c r="Z876" i="1"/>
  <c r="AA876" i="1"/>
  <c r="AB876" i="1"/>
  <c r="Z877" i="1"/>
  <c r="AA877" i="1"/>
  <c r="AB877" i="1"/>
  <c r="Z878" i="1"/>
  <c r="AA878" i="1"/>
  <c r="AB878" i="1"/>
  <c r="Z879" i="1"/>
  <c r="AA879" i="1"/>
  <c r="AB879" i="1"/>
  <c r="Z880" i="1"/>
  <c r="AA880" i="1"/>
  <c r="AB880" i="1"/>
  <c r="Z881" i="1"/>
  <c r="AA881" i="1"/>
  <c r="AB881" i="1"/>
  <c r="Z882" i="1"/>
  <c r="AA882" i="1"/>
  <c r="AB882" i="1"/>
  <c r="Z883" i="1"/>
  <c r="AA883" i="1"/>
  <c r="AB883" i="1"/>
  <c r="Z884" i="1"/>
  <c r="AA884" i="1"/>
  <c r="AB884" i="1"/>
  <c r="Z885" i="1"/>
  <c r="AA885" i="1"/>
  <c r="AB885" i="1"/>
  <c r="Z886" i="1"/>
  <c r="AA886" i="1"/>
  <c r="AB886" i="1"/>
  <c r="Z907" i="1"/>
  <c r="AA907" i="1"/>
  <c r="AB907" i="1"/>
  <c r="Z908" i="1"/>
  <c r="AA908" i="1"/>
  <c r="AB908" i="1"/>
  <c r="Z909" i="1"/>
  <c r="AA909" i="1"/>
  <c r="AB909" i="1"/>
  <c r="Z910" i="1"/>
  <c r="AA910" i="1"/>
  <c r="AB910" i="1"/>
  <c r="Z911" i="1"/>
  <c r="AA911" i="1"/>
  <c r="AB911" i="1"/>
  <c r="Z912" i="1"/>
  <c r="AA912" i="1"/>
  <c r="AB912" i="1"/>
  <c r="Z913" i="1"/>
  <c r="AA913" i="1"/>
  <c r="AB913" i="1"/>
  <c r="Z914" i="1"/>
  <c r="AA914" i="1"/>
  <c r="AB914" i="1"/>
  <c r="Z915" i="1"/>
  <c r="AA915" i="1"/>
  <c r="AB915" i="1"/>
  <c r="Z916" i="1"/>
  <c r="AA916" i="1"/>
  <c r="AB916" i="1"/>
  <c r="Z917" i="1"/>
  <c r="AA917" i="1"/>
  <c r="AB917" i="1"/>
  <c r="Z918" i="1"/>
  <c r="AA918" i="1"/>
  <c r="AB918" i="1"/>
  <c r="Z919" i="1"/>
  <c r="AA919" i="1"/>
  <c r="AB919" i="1"/>
  <c r="Z920" i="1"/>
  <c r="AA920" i="1"/>
  <c r="AB920" i="1"/>
  <c r="Z921" i="1"/>
  <c r="AA921" i="1"/>
  <c r="AB921" i="1"/>
  <c r="Z922" i="1"/>
  <c r="AA922" i="1"/>
  <c r="AB922" i="1"/>
  <c r="Z923" i="1"/>
  <c r="AA923" i="1"/>
  <c r="AB923" i="1"/>
  <c r="Z924" i="1"/>
  <c r="AA924" i="1"/>
  <c r="AB924" i="1"/>
  <c r="Z925" i="1"/>
  <c r="AA925" i="1"/>
  <c r="AB925" i="1"/>
  <c r="Z926" i="1"/>
  <c r="AA926" i="1"/>
  <c r="AB926" i="1"/>
  <c r="Z927" i="1"/>
  <c r="AA927" i="1"/>
  <c r="AB927" i="1"/>
  <c r="Z928" i="1"/>
  <c r="AA928" i="1"/>
  <c r="AB928" i="1"/>
  <c r="Z929" i="1"/>
  <c r="AA929" i="1"/>
  <c r="AB929" i="1"/>
  <c r="Z930" i="1"/>
  <c r="AA930" i="1"/>
  <c r="AB930" i="1"/>
  <c r="Z931" i="1"/>
  <c r="AA931" i="1"/>
  <c r="AB931" i="1"/>
  <c r="Z932" i="1"/>
  <c r="AA932" i="1"/>
  <c r="AB932" i="1"/>
  <c r="Z933" i="1"/>
  <c r="AA933" i="1"/>
  <c r="AB933" i="1"/>
  <c r="Z934" i="1"/>
  <c r="AA934" i="1"/>
  <c r="AB934" i="1"/>
  <c r="Z935" i="1"/>
  <c r="AA935" i="1"/>
  <c r="AB935" i="1"/>
  <c r="Z936" i="1"/>
  <c r="AA936" i="1"/>
  <c r="AB936" i="1"/>
  <c r="Z937" i="1"/>
  <c r="AA937" i="1"/>
  <c r="AB937" i="1"/>
  <c r="Z938" i="1"/>
  <c r="AA938" i="1"/>
  <c r="AB938" i="1"/>
  <c r="Z939" i="1"/>
  <c r="AA939" i="1"/>
  <c r="AB939" i="1"/>
  <c r="Z940" i="1"/>
  <c r="AA940" i="1"/>
  <c r="AB940" i="1"/>
  <c r="Z941" i="1"/>
  <c r="AA941" i="1"/>
  <c r="AB941" i="1"/>
  <c r="Z942" i="1"/>
  <c r="AA942" i="1"/>
  <c r="AB942" i="1"/>
  <c r="Z943" i="1"/>
  <c r="AA943" i="1"/>
  <c r="AB943" i="1"/>
  <c r="Z944" i="1"/>
  <c r="AA944" i="1"/>
  <c r="AB944" i="1"/>
  <c r="Z945" i="1"/>
  <c r="AA945" i="1"/>
  <c r="AB945" i="1"/>
  <c r="Z946" i="1"/>
  <c r="AA946" i="1"/>
  <c r="AB946" i="1"/>
  <c r="Z947" i="1"/>
  <c r="AA947" i="1"/>
  <c r="AB947" i="1"/>
  <c r="Z948" i="1"/>
  <c r="AA948" i="1"/>
  <c r="AB948" i="1"/>
  <c r="Z949" i="1"/>
  <c r="AA949" i="1"/>
  <c r="AB949" i="1"/>
  <c r="Z950" i="1"/>
  <c r="AA950" i="1"/>
  <c r="AB950" i="1"/>
  <c r="Z951" i="1"/>
  <c r="AA951" i="1"/>
  <c r="AB951" i="1"/>
  <c r="Z952" i="1"/>
  <c r="AA952" i="1"/>
  <c r="AB952" i="1"/>
  <c r="Z953" i="1"/>
  <c r="AA953" i="1"/>
  <c r="AB953" i="1"/>
  <c r="Z954" i="1"/>
  <c r="AA954" i="1"/>
  <c r="AB954" i="1"/>
  <c r="Z955" i="1"/>
  <c r="AA955" i="1"/>
  <c r="AB955" i="1"/>
  <c r="Z956" i="1"/>
  <c r="AA956" i="1"/>
  <c r="AB956" i="1"/>
  <c r="Z957" i="1"/>
  <c r="AA957" i="1"/>
  <c r="AB957" i="1"/>
  <c r="Z958" i="1"/>
  <c r="AA958" i="1"/>
  <c r="AB958" i="1"/>
  <c r="Z959" i="1"/>
  <c r="AA959" i="1"/>
  <c r="AB959" i="1"/>
  <c r="Z960" i="1"/>
  <c r="AA960" i="1"/>
  <c r="AB960" i="1"/>
  <c r="Z961" i="1"/>
  <c r="AA961" i="1"/>
  <c r="AB961" i="1"/>
  <c r="Z962" i="1"/>
  <c r="AA962" i="1"/>
  <c r="AB962" i="1"/>
  <c r="Z963" i="1"/>
  <c r="AA963" i="1"/>
  <c r="AB963" i="1"/>
  <c r="Z964" i="1"/>
  <c r="AA964" i="1"/>
  <c r="AB964" i="1"/>
  <c r="Z965" i="1"/>
  <c r="AA965" i="1"/>
  <c r="AB965" i="1"/>
  <c r="Z966" i="1"/>
  <c r="AA966" i="1"/>
  <c r="AB966" i="1"/>
  <c r="Z967" i="1"/>
  <c r="AA967" i="1"/>
  <c r="AB967" i="1"/>
  <c r="Z968" i="1"/>
  <c r="AA968" i="1"/>
  <c r="AB968" i="1"/>
  <c r="Z969" i="1"/>
  <c r="AA969" i="1"/>
  <c r="AB969" i="1"/>
  <c r="Z970" i="1"/>
  <c r="AA970" i="1"/>
  <c r="AB970" i="1"/>
  <c r="Z971" i="1"/>
  <c r="AA971" i="1"/>
  <c r="AB971" i="1"/>
  <c r="Z972" i="1"/>
  <c r="AA972" i="1"/>
  <c r="AB972" i="1"/>
  <c r="Z973" i="1"/>
  <c r="AA973" i="1"/>
  <c r="AB973" i="1"/>
  <c r="Z974" i="1"/>
  <c r="AA974" i="1"/>
  <c r="AB974" i="1"/>
  <c r="Z975" i="1"/>
  <c r="AA975" i="1"/>
  <c r="AB975" i="1"/>
  <c r="Z976" i="1"/>
  <c r="AA976" i="1"/>
  <c r="AB976" i="1"/>
  <c r="Z977" i="1"/>
  <c r="AA977" i="1"/>
  <c r="AB977" i="1"/>
  <c r="Z978" i="1"/>
  <c r="AA978" i="1"/>
  <c r="AB978" i="1"/>
  <c r="Z979" i="1"/>
  <c r="AA979" i="1"/>
  <c r="AB979" i="1"/>
  <c r="Z980" i="1"/>
  <c r="AA980" i="1"/>
  <c r="AB980" i="1"/>
  <c r="Z981" i="1"/>
  <c r="AA981" i="1"/>
  <c r="AB981" i="1"/>
  <c r="Z982" i="1"/>
  <c r="AA982" i="1"/>
  <c r="AB982" i="1"/>
  <c r="Z983" i="1"/>
  <c r="AA983" i="1"/>
  <c r="AB983" i="1"/>
  <c r="Z984" i="1"/>
  <c r="AA984" i="1"/>
  <c r="AB984" i="1"/>
  <c r="Z985" i="1"/>
  <c r="AA985" i="1"/>
  <c r="AB985" i="1"/>
  <c r="Z986" i="1"/>
  <c r="AA986" i="1"/>
  <c r="AB986" i="1"/>
  <c r="Z987" i="1"/>
  <c r="AA987" i="1"/>
  <c r="AB987" i="1"/>
  <c r="Z988" i="1"/>
  <c r="AA988" i="1"/>
  <c r="AB988" i="1"/>
  <c r="Z989" i="1"/>
  <c r="AA989" i="1"/>
  <c r="AB989" i="1"/>
  <c r="Z990" i="1"/>
  <c r="AA990" i="1"/>
  <c r="AB990" i="1"/>
  <c r="Z991" i="1"/>
  <c r="AA991" i="1"/>
  <c r="AB991" i="1"/>
  <c r="Z992" i="1"/>
  <c r="AA992" i="1"/>
  <c r="AB992" i="1"/>
  <c r="Z993" i="1"/>
  <c r="AA993" i="1"/>
  <c r="AB993" i="1"/>
  <c r="Z994" i="1"/>
  <c r="AA994" i="1"/>
  <c r="AB994" i="1"/>
  <c r="Z995" i="1"/>
  <c r="AA995" i="1"/>
  <c r="AB995" i="1"/>
  <c r="Z996" i="1"/>
  <c r="AA996" i="1"/>
  <c r="AB996" i="1"/>
  <c r="Z997" i="1"/>
  <c r="AA997" i="1"/>
  <c r="AB997" i="1"/>
  <c r="Z998" i="1"/>
  <c r="AA998" i="1"/>
  <c r="AB998" i="1"/>
  <c r="Z999" i="1"/>
  <c r="AA999" i="1"/>
  <c r="AB999" i="1"/>
  <c r="Z1000" i="1"/>
  <c r="AA1000" i="1"/>
  <c r="AB1000" i="1"/>
  <c r="Z1001" i="1"/>
  <c r="AA1001" i="1"/>
  <c r="AB1001" i="1"/>
  <c r="Z1002" i="1"/>
  <c r="AA1002" i="1"/>
  <c r="AB1002" i="1"/>
  <c r="Z1003" i="1"/>
  <c r="AA1003" i="1"/>
  <c r="AB1003" i="1"/>
  <c r="Z1004" i="1"/>
  <c r="AA1004" i="1"/>
  <c r="AB1004" i="1"/>
  <c r="Z1005" i="1"/>
  <c r="AA1005" i="1"/>
  <c r="AB1005" i="1"/>
  <c r="Z1006" i="1"/>
  <c r="AA1006" i="1"/>
  <c r="AB1006" i="1"/>
  <c r="Z1027" i="1"/>
  <c r="AA1027" i="1"/>
  <c r="AB1027" i="1"/>
  <c r="Z1028" i="1"/>
  <c r="AA1028" i="1"/>
  <c r="AB1028" i="1"/>
  <c r="Z1029" i="1"/>
  <c r="AA1029" i="1"/>
  <c r="AB1029" i="1"/>
  <c r="Z1030" i="1"/>
  <c r="AA1030" i="1"/>
  <c r="AB1030" i="1"/>
  <c r="Z1031" i="1"/>
  <c r="AA1031" i="1"/>
  <c r="AB1031" i="1"/>
  <c r="Z1032" i="1"/>
  <c r="AA1032" i="1"/>
  <c r="AB1032" i="1"/>
  <c r="Z1033" i="1"/>
  <c r="AA1033" i="1"/>
  <c r="AB1033" i="1"/>
  <c r="Z1034" i="1"/>
  <c r="AA1034" i="1"/>
  <c r="AB1034" i="1"/>
  <c r="Z1035" i="1"/>
  <c r="AA1035" i="1"/>
  <c r="AB1035" i="1"/>
  <c r="Z1036" i="1"/>
  <c r="AA1036" i="1"/>
  <c r="AB1036" i="1"/>
  <c r="Z1037" i="1"/>
  <c r="AA1037" i="1"/>
  <c r="AB1037" i="1"/>
  <c r="Z1038" i="1"/>
  <c r="AA1038" i="1"/>
  <c r="AB1038" i="1"/>
  <c r="Z1039" i="1"/>
  <c r="AA1039" i="1"/>
  <c r="AB1039" i="1"/>
  <c r="Z1040" i="1"/>
  <c r="AA1040" i="1"/>
  <c r="AB1040" i="1"/>
  <c r="Z1041" i="1"/>
  <c r="AA1041" i="1"/>
  <c r="AB1041" i="1"/>
  <c r="Z1042" i="1"/>
  <c r="AA1042" i="1"/>
  <c r="AB1042" i="1"/>
  <c r="Z1043" i="1"/>
  <c r="AA1043" i="1"/>
  <c r="AB1043" i="1"/>
  <c r="Z1044" i="1"/>
  <c r="AA1044" i="1"/>
  <c r="AB1044" i="1"/>
  <c r="Z1045" i="1"/>
  <c r="AA1045" i="1"/>
  <c r="AB1045" i="1"/>
  <c r="Z1046" i="1"/>
  <c r="AA1046" i="1"/>
  <c r="AB1046" i="1"/>
  <c r="Z1047" i="1"/>
  <c r="AA1047" i="1"/>
  <c r="AB1047" i="1"/>
  <c r="Z1048" i="1"/>
  <c r="AA1048" i="1"/>
  <c r="AB1048" i="1"/>
  <c r="Z1049" i="1"/>
  <c r="AA1049" i="1"/>
  <c r="AB1049" i="1"/>
  <c r="Z1050" i="1"/>
  <c r="AA1050" i="1"/>
  <c r="AB1050" i="1"/>
  <c r="Z1051" i="1"/>
  <c r="AA1051" i="1"/>
  <c r="AB1051" i="1"/>
  <c r="Z1052" i="1"/>
  <c r="AA1052" i="1"/>
  <c r="AB1052" i="1"/>
  <c r="Z1053" i="1"/>
  <c r="AA1053" i="1"/>
  <c r="AB1053" i="1"/>
  <c r="Z1054" i="1"/>
  <c r="AA1054" i="1"/>
  <c r="AB1054" i="1"/>
  <c r="Z1055" i="1"/>
  <c r="AA1055" i="1"/>
  <c r="AB1055" i="1"/>
  <c r="Z1056" i="1"/>
  <c r="AA1056" i="1"/>
  <c r="AB1056" i="1"/>
  <c r="Z1057" i="1"/>
  <c r="AA1057" i="1"/>
  <c r="AB1057" i="1"/>
  <c r="Z1058" i="1"/>
  <c r="AA1058" i="1"/>
  <c r="AB1058" i="1"/>
  <c r="Z1059" i="1"/>
  <c r="AA1059" i="1"/>
  <c r="AB1059" i="1"/>
  <c r="Z1060" i="1"/>
  <c r="AA1060" i="1"/>
  <c r="AB1060" i="1"/>
  <c r="Z1061" i="1"/>
  <c r="AA1061" i="1"/>
  <c r="AB1061" i="1"/>
  <c r="Z1062" i="1"/>
  <c r="AA1062" i="1"/>
  <c r="AB1062" i="1"/>
  <c r="Z1063" i="1"/>
  <c r="AA1063" i="1"/>
  <c r="AB1063" i="1"/>
  <c r="Z1064" i="1"/>
  <c r="AA1064" i="1"/>
  <c r="AB1064" i="1"/>
  <c r="Z1065" i="1"/>
  <c r="AA1065" i="1"/>
  <c r="AB1065" i="1"/>
  <c r="Z1066" i="1"/>
  <c r="AA1066" i="1"/>
  <c r="AB1066" i="1"/>
  <c r="Z1067" i="1"/>
  <c r="AA1067" i="1"/>
  <c r="AB1067" i="1"/>
  <c r="Z1068" i="1"/>
  <c r="AA1068" i="1"/>
  <c r="AB1068" i="1"/>
  <c r="Z1069" i="1"/>
  <c r="AA1069" i="1"/>
  <c r="AB1069" i="1"/>
  <c r="Z1070" i="1"/>
  <c r="AA1070" i="1"/>
  <c r="AB1070" i="1"/>
  <c r="Z1071" i="1"/>
  <c r="AA1071" i="1"/>
  <c r="AB1071" i="1"/>
  <c r="Z1072" i="1"/>
  <c r="AA1072" i="1"/>
  <c r="AB1072" i="1"/>
  <c r="Z1073" i="1"/>
  <c r="AA1073" i="1"/>
  <c r="AB1073" i="1"/>
  <c r="Z1074" i="1"/>
  <c r="AA1074" i="1"/>
  <c r="AB1074" i="1"/>
  <c r="Z1075" i="1"/>
  <c r="AA1075" i="1"/>
  <c r="AB1075" i="1"/>
  <c r="Z1076" i="1"/>
  <c r="AA1076" i="1"/>
  <c r="AB1076" i="1"/>
  <c r="Z1077" i="1"/>
  <c r="AA1077" i="1"/>
  <c r="AB1077" i="1"/>
  <c r="Z1078" i="1"/>
  <c r="AA1078" i="1"/>
  <c r="AB1078" i="1"/>
  <c r="Z1079" i="1"/>
  <c r="AA1079" i="1"/>
  <c r="AB1079" i="1"/>
  <c r="Z1080" i="1"/>
  <c r="AA1080" i="1"/>
  <c r="AB1080" i="1"/>
  <c r="Z1081" i="1"/>
  <c r="AA1081" i="1"/>
  <c r="AB1081" i="1"/>
  <c r="Z1082" i="1"/>
  <c r="AA1082" i="1"/>
  <c r="AB1082" i="1"/>
  <c r="Z1083" i="1"/>
  <c r="AA1083" i="1"/>
  <c r="AB1083" i="1"/>
  <c r="Z1084" i="1"/>
  <c r="AA1084" i="1"/>
  <c r="AB1084" i="1"/>
  <c r="Z1085" i="1"/>
  <c r="AA1085" i="1"/>
  <c r="AB1085" i="1"/>
  <c r="Z1086" i="1"/>
  <c r="AA1086" i="1"/>
  <c r="AB1086" i="1"/>
  <c r="Z1087" i="1"/>
  <c r="AA1087" i="1"/>
  <c r="AB1087" i="1"/>
  <c r="Z1088" i="1"/>
  <c r="AA1088" i="1"/>
  <c r="AB1088" i="1"/>
  <c r="Z1089" i="1"/>
  <c r="AA1089" i="1"/>
  <c r="AB1089" i="1"/>
  <c r="Z1090" i="1"/>
  <c r="AA1090" i="1"/>
  <c r="AB1090" i="1"/>
  <c r="Z1091" i="1"/>
  <c r="AA1091" i="1"/>
  <c r="AB1091" i="1"/>
  <c r="Z1092" i="1"/>
  <c r="AA1092" i="1"/>
  <c r="AB1092" i="1"/>
  <c r="Z1093" i="1"/>
  <c r="AA1093" i="1"/>
  <c r="AB1093" i="1"/>
  <c r="Z1094" i="1"/>
  <c r="AA1094" i="1"/>
  <c r="AB1094" i="1"/>
  <c r="Z1095" i="1"/>
  <c r="AA1095" i="1"/>
  <c r="AB1095" i="1"/>
  <c r="Z1096" i="1"/>
  <c r="AA1096" i="1"/>
  <c r="AB1096" i="1"/>
  <c r="Z1097" i="1"/>
  <c r="AA1097" i="1"/>
  <c r="AB1097" i="1"/>
  <c r="Z1098" i="1"/>
  <c r="AA1098" i="1"/>
  <c r="AB1098" i="1"/>
  <c r="Z1099" i="1"/>
  <c r="AA1099" i="1"/>
  <c r="AB1099" i="1"/>
  <c r="Z1100" i="1"/>
  <c r="AA1100" i="1"/>
  <c r="AB1100" i="1"/>
  <c r="Z1101" i="1"/>
  <c r="AA1101" i="1"/>
  <c r="AB1101" i="1"/>
  <c r="Z1102" i="1"/>
  <c r="AA1102" i="1"/>
  <c r="AB1102" i="1"/>
  <c r="Z1103" i="1"/>
  <c r="AA1103" i="1"/>
  <c r="AB1103" i="1"/>
  <c r="Z1104" i="1"/>
  <c r="AA1104" i="1"/>
  <c r="AB1104" i="1"/>
  <c r="Z1105" i="1"/>
  <c r="AA1105" i="1"/>
  <c r="AB1105" i="1"/>
  <c r="Z1106" i="1"/>
  <c r="AA1106" i="1"/>
  <c r="AB1106" i="1"/>
  <c r="Z766" i="1"/>
  <c r="AA766" i="1"/>
  <c r="AB766" i="1"/>
  <c r="Z767" i="1"/>
  <c r="AA767" i="1"/>
  <c r="AB767" i="1"/>
  <c r="Z768" i="1"/>
  <c r="AA768" i="1"/>
  <c r="AB768" i="1"/>
  <c r="Z769" i="1"/>
  <c r="AA769" i="1"/>
  <c r="AB769" i="1"/>
  <c r="Z770" i="1"/>
  <c r="AA770" i="1"/>
  <c r="AB770" i="1"/>
  <c r="Z771" i="1"/>
  <c r="AA771" i="1"/>
  <c r="AB771" i="1"/>
  <c r="Z772" i="1"/>
  <c r="AA772" i="1"/>
  <c r="AB772" i="1"/>
  <c r="Z773" i="1"/>
  <c r="AA773" i="1"/>
  <c r="AB773" i="1"/>
  <c r="Z774" i="1"/>
  <c r="AA774" i="1"/>
  <c r="AB774" i="1"/>
  <c r="Z775" i="1"/>
  <c r="AA775" i="1"/>
  <c r="AB775" i="1"/>
  <c r="Z776" i="1"/>
  <c r="AA776" i="1"/>
  <c r="AB776" i="1"/>
  <c r="Z777" i="1"/>
  <c r="AA777" i="1"/>
  <c r="AB777" i="1"/>
  <c r="Z778" i="1"/>
  <c r="AA778" i="1"/>
  <c r="AB778" i="1"/>
  <c r="Z779" i="1"/>
  <c r="AA779" i="1"/>
  <c r="AB779" i="1"/>
  <c r="Z780" i="1"/>
  <c r="AA780" i="1"/>
  <c r="AB780" i="1"/>
  <c r="Z781" i="1"/>
  <c r="AA781" i="1"/>
  <c r="AB781" i="1"/>
  <c r="Z782" i="1"/>
  <c r="AA782" i="1"/>
  <c r="AB782" i="1"/>
  <c r="Z783" i="1"/>
  <c r="AA783" i="1"/>
  <c r="AB783" i="1"/>
  <c r="Z784" i="1"/>
  <c r="AA784" i="1"/>
  <c r="AB784" i="1"/>
  <c r="Z785" i="1"/>
  <c r="AA785" i="1"/>
  <c r="AB785" i="1"/>
  <c r="Z786" i="1"/>
  <c r="AA786" i="1"/>
  <c r="AB786" i="1"/>
  <c r="Z787" i="1"/>
  <c r="AA787" i="1"/>
  <c r="AB787" i="1"/>
  <c r="Z788" i="1"/>
  <c r="AA788" i="1"/>
  <c r="AB788" i="1"/>
  <c r="Z789" i="1"/>
  <c r="AA789" i="1"/>
  <c r="AB789" i="1"/>
  <c r="Z790" i="1"/>
  <c r="AA790" i="1"/>
  <c r="AB790" i="1"/>
  <c r="Z747" i="1"/>
  <c r="AA747" i="1"/>
  <c r="AB747" i="1"/>
  <c r="Z748" i="1"/>
  <c r="AA748" i="1"/>
  <c r="AB748" i="1"/>
  <c r="Z749" i="1"/>
  <c r="AA749" i="1"/>
  <c r="AB749" i="1"/>
  <c r="Z750" i="1"/>
  <c r="AA750" i="1"/>
  <c r="AB750" i="1"/>
  <c r="Z751" i="1"/>
  <c r="AA751" i="1"/>
  <c r="AB751" i="1"/>
  <c r="Z752" i="1"/>
  <c r="AA752" i="1"/>
  <c r="AB752" i="1"/>
  <c r="Z753" i="1"/>
  <c r="AA753" i="1"/>
  <c r="AB753" i="1"/>
  <c r="Z754" i="1"/>
  <c r="AA754" i="1"/>
  <c r="AB754" i="1"/>
  <c r="Z755" i="1"/>
  <c r="AA755" i="1"/>
  <c r="AB755" i="1"/>
  <c r="Z756" i="1"/>
  <c r="AA756" i="1"/>
  <c r="AB756" i="1"/>
  <c r="Z757" i="1"/>
  <c r="AA757" i="1"/>
  <c r="AB757" i="1"/>
  <c r="Z758" i="1"/>
  <c r="AA758" i="1"/>
  <c r="AB758" i="1"/>
  <c r="Z759" i="1"/>
  <c r="AA759" i="1"/>
  <c r="AB759" i="1"/>
  <c r="Z760" i="1"/>
  <c r="AA760" i="1"/>
  <c r="AB760" i="1"/>
  <c r="Z761" i="1"/>
  <c r="AA761" i="1"/>
  <c r="AB761" i="1"/>
  <c r="Z762" i="1"/>
  <c r="AA762" i="1"/>
  <c r="AB762" i="1"/>
  <c r="Z763" i="1"/>
  <c r="AA763" i="1"/>
  <c r="AB763" i="1"/>
  <c r="Z764" i="1"/>
  <c r="AA764" i="1"/>
  <c r="AB764" i="1"/>
  <c r="Z765" i="1"/>
  <c r="AA765" i="1"/>
  <c r="AB765" i="1"/>
  <c r="Z674" i="1"/>
  <c r="AA674" i="1"/>
  <c r="AB674" i="1"/>
  <c r="Z675" i="1"/>
  <c r="AA675" i="1"/>
  <c r="AB675" i="1"/>
  <c r="Z676" i="1"/>
  <c r="AA676" i="1"/>
  <c r="AB676" i="1"/>
  <c r="Z677" i="1"/>
  <c r="AA677" i="1"/>
  <c r="AB677" i="1"/>
  <c r="Z678" i="1"/>
  <c r="AA678" i="1"/>
  <c r="AB678" i="1"/>
  <c r="Z679" i="1"/>
  <c r="AA679" i="1"/>
  <c r="AB679" i="1"/>
  <c r="Z680" i="1"/>
  <c r="AA680" i="1"/>
  <c r="AB680" i="1"/>
  <c r="Z681" i="1"/>
  <c r="AA681" i="1"/>
  <c r="AB681" i="1"/>
  <c r="Z682" i="1"/>
  <c r="AA682" i="1"/>
  <c r="AB682" i="1"/>
  <c r="Z683" i="1"/>
  <c r="AA683" i="1"/>
  <c r="AB683" i="1"/>
  <c r="Z684" i="1"/>
  <c r="AA684" i="1"/>
  <c r="AB684" i="1"/>
  <c r="Z685" i="1"/>
  <c r="AA685" i="1"/>
  <c r="AB685" i="1"/>
  <c r="Z686" i="1"/>
  <c r="AA686" i="1"/>
  <c r="AB686" i="1"/>
  <c r="Z687" i="1"/>
  <c r="AA687" i="1"/>
  <c r="AB687" i="1"/>
  <c r="Z688" i="1"/>
  <c r="AA688" i="1"/>
  <c r="AB688" i="1"/>
  <c r="Z689" i="1"/>
  <c r="AA689" i="1"/>
  <c r="AB689" i="1"/>
  <c r="Z690" i="1"/>
  <c r="AA690" i="1"/>
  <c r="AB690" i="1"/>
  <c r="Z691" i="1"/>
  <c r="AA691" i="1"/>
  <c r="AB691" i="1"/>
  <c r="Z692" i="1"/>
  <c r="AA692" i="1"/>
  <c r="AB692" i="1"/>
  <c r="Z693" i="1"/>
  <c r="AA693" i="1"/>
  <c r="AB693" i="1"/>
  <c r="Z694" i="1"/>
  <c r="AA694" i="1"/>
  <c r="AB694" i="1"/>
  <c r="Z695" i="1"/>
  <c r="AA695" i="1"/>
  <c r="AB695" i="1"/>
  <c r="Z696" i="1"/>
  <c r="AA696" i="1"/>
  <c r="AB696" i="1"/>
  <c r="Z697" i="1"/>
  <c r="AA697" i="1"/>
  <c r="AB697" i="1"/>
  <c r="Z698" i="1"/>
  <c r="AA698" i="1"/>
  <c r="AB698" i="1"/>
  <c r="Z699" i="1"/>
  <c r="AA699" i="1"/>
  <c r="AB699" i="1"/>
  <c r="Z700" i="1"/>
  <c r="AA700" i="1"/>
  <c r="AB700" i="1"/>
  <c r="Z701" i="1"/>
  <c r="AA701" i="1"/>
  <c r="AB701" i="1"/>
  <c r="Z702" i="1"/>
  <c r="AA702" i="1"/>
  <c r="AB702" i="1"/>
  <c r="Z703" i="1"/>
  <c r="AA703" i="1"/>
  <c r="AB703" i="1"/>
  <c r="Z704" i="1"/>
  <c r="AA704" i="1"/>
  <c r="AB704" i="1"/>
  <c r="Z705" i="1"/>
  <c r="AA705" i="1"/>
  <c r="AB705" i="1"/>
  <c r="Z706" i="1"/>
  <c r="AA706" i="1"/>
  <c r="AB706" i="1"/>
  <c r="Z707" i="1"/>
  <c r="AA707" i="1"/>
  <c r="AB707" i="1"/>
  <c r="Z708" i="1"/>
  <c r="AA708" i="1"/>
  <c r="AB708" i="1"/>
  <c r="Z709" i="1"/>
  <c r="AA709" i="1"/>
  <c r="AB709" i="1"/>
  <c r="Z710" i="1"/>
  <c r="AA710" i="1"/>
  <c r="AB710" i="1"/>
  <c r="Z711" i="1"/>
  <c r="AA711" i="1"/>
  <c r="AB711" i="1"/>
  <c r="Z712" i="1"/>
  <c r="AA712" i="1"/>
  <c r="AB712" i="1"/>
  <c r="Z713" i="1"/>
  <c r="AA713" i="1"/>
  <c r="AB713" i="1"/>
  <c r="Z714" i="1"/>
  <c r="AA714" i="1"/>
  <c r="AB714" i="1"/>
  <c r="Z715" i="1"/>
  <c r="AA715" i="1"/>
  <c r="AB715" i="1"/>
  <c r="Z716" i="1"/>
  <c r="AA716" i="1"/>
  <c r="AB716" i="1"/>
  <c r="Z717" i="1"/>
  <c r="AA717" i="1"/>
  <c r="AB717" i="1"/>
  <c r="Z718" i="1"/>
  <c r="AA718" i="1"/>
  <c r="AB718" i="1"/>
  <c r="Z719" i="1"/>
  <c r="AA719" i="1"/>
  <c r="AB719" i="1"/>
  <c r="Z720" i="1"/>
  <c r="AA720" i="1"/>
  <c r="AB720" i="1"/>
  <c r="Z721" i="1"/>
  <c r="AA721" i="1"/>
  <c r="AB721" i="1"/>
  <c r="Z722" i="1"/>
  <c r="AA722" i="1"/>
  <c r="AB722" i="1"/>
  <c r="Z723" i="1"/>
  <c r="AA723" i="1"/>
  <c r="AB723" i="1"/>
  <c r="Z724" i="1"/>
  <c r="AA724" i="1"/>
  <c r="AB724" i="1"/>
  <c r="Z725" i="1"/>
  <c r="AA725" i="1"/>
  <c r="AB725" i="1"/>
  <c r="Z726" i="1"/>
  <c r="AA726" i="1"/>
  <c r="AB726" i="1"/>
  <c r="Z727" i="1"/>
  <c r="AA727" i="1"/>
  <c r="AB727" i="1"/>
  <c r="Z728" i="1"/>
  <c r="AA728" i="1"/>
  <c r="AB728" i="1"/>
  <c r="Z729" i="1"/>
  <c r="AA729" i="1"/>
  <c r="AB729" i="1"/>
  <c r="Z730" i="1"/>
  <c r="AA730" i="1"/>
  <c r="AB730" i="1"/>
  <c r="Z731" i="1"/>
  <c r="AA731" i="1"/>
  <c r="AB731" i="1"/>
  <c r="Z732" i="1"/>
  <c r="AA732" i="1"/>
  <c r="AB732" i="1"/>
  <c r="Z733" i="1"/>
  <c r="AA733" i="1"/>
  <c r="AB733" i="1"/>
  <c r="Z734" i="1"/>
  <c r="AA734" i="1"/>
  <c r="AB734" i="1"/>
  <c r="Z735" i="1"/>
  <c r="AA735" i="1"/>
  <c r="AB735" i="1"/>
  <c r="Z736" i="1"/>
  <c r="AA736" i="1"/>
  <c r="AB736" i="1"/>
  <c r="Z737" i="1"/>
  <c r="AA737" i="1"/>
  <c r="AB737" i="1"/>
  <c r="Z738" i="1"/>
  <c r="AA738" i="1"/>
  <c r="AB738" i="1"/>
  <c r="Z739" i="1"/>
  <c r="AA739" i="1"/>
  <c r="AB739" i="1"/>
  <c r="Z740" i="1"/>
  <c r="AA740" i="1"/>
  <c r="AB740" i="1"/>
  <c r="Z741" i="1"/>
  <c r="AA741" i="1"/>
  <c r="AB741" i="1"/>
  <c r="Z742" i="1"/>
  <c r="AA742" i="1"/>
  <c r="AB742" i="1"/>
  <c r="Z743" i="1"/>
  <c r="AA743" i="1"/>
  <c r="AB743" i="1"/>
  <c r="Z744" i="1"/>
  <c r="AA744" i="1"/>
  <c r="AB744" i="1"/>
  <c r="Z745" i="1"/>
  <c r="AA745" i="1"/>
  <c r="AB745" i="1"/>
  <c r="Z746" i="1"/>
  <c r="AA746" i="1"/>
  <c r="AB746" i="1"/>
  <c r="Z652" i="1"/>
  <c r="AA652" i="1"/>
  <c r="AB652" i="1"/>
  <c r="Z653" i="1"/>
  <c r="AA653" i="1"/>
  <c r="AB653" i="1"/>
  <c r="Z654" i="1"/>
  <c r="AA654" i="1"/>
  <c r="AB654" i="1"/>
  <c r="Z655" i="1"/>
  <c r="AA655" i="1"/>
  <c r="AB655" i="1"/>
  <c r="Z656" i="1"/>
  <c r="AA656" i="1"/>
  <c r="AB656" i="1"/>
  <c r="Z657" i="1"/>
  <c r="AA657" i="1"/>
  <c r="AB657" i="1"/>
  <c r="Z658" i="1"/>
  <c r="AA658" i="1"/>
  <c r="AB658" i="1"/>
  <c r="Z659" i="1"/>
  <c r="AA659" i="1"/>
  <c r="AB659" i="1"/>
  <c r="Z660" i="1"/>
  <c r="AA660" i="1"/>
  <c r="AB660" i="1"/>
  <c r="Z661" i="1"/>
  <c r="AA661" i="1"/>
  <c r="AB661" i="1"/>
  <c r="Z662" i="1"/>
  <c r="AA662" i="1"/>
  <c r="AB662" i="1"/>
  <c r="Z663" i="1"/>
  <c r="AA663" i="1"/>
  <c r="AB663" i="1"/>
  <c r="Z664" i="1"/>
  <c r="AA664" i="1"/>
  <c r="AB664" i="1"/>
  <c r="Z665" i="1"/>
  <c r="AA665" i="1"/>
  <c r="AB665" i="1"/>
  <c r="Z666" i="1"/>
  <c r="AA666" i="1"/>
  <c r="AB666" i="1"/>
  <c r="Z667" i="1"/>
  <c r="AA667" i="1"/>
  <c r="AB667" i="1"/>
  <c r="Z668" i="1"/>
  <c r="AA668" i="1"/>
  <c r="AB668" i="1"/>
  <c r="Z669" i="1"/>
  <c r="AA669" i="1"/>
  <c r="AB669" i="1"/>
  <c r="Z670" i="1"/>
  <c r="AA670" i="1"/>
  <c r="AB670" i="1"/>
  <c r="Z671" i="1"/>
  <c r="AA671" i="1"/>
  <c r="AB671" i="1"/>
  <c r="Z672" i="1"/>
  <c r="AA672" i="1"/>
  <c r="AB672" i="1"/>
  <c r="Z673" i="1"/>
  <c r="AA673" i="1"/>
  <c r="AB673" i="1"/>
  <c r="Z632" i="1"/>
  <c r="AA632" i="1"/>
  <c r="AB632" i="1"/>
  <c r="Z633" i="1"/>
  <c r="AA633" i="1"/>
  <c r="AB633" i="1"/>
  <c r="Z634" i="1"/>
  <c r="AA634" i="1"/>
  <c r="AB634" i="1"/>
  <c r="Z635" i="1"/>
  <c r="AA635" i="1"/>
  <c r="AB635" i="1"/>
  <c r="Z636" i="1"/>
  <c r="AA636" i="1"/>
  <c r="AB636" i="1"/>
  <c r="Z637" i="1"/>
  <c r="AA637" i="1"/>
  <c r="AB637" i="1"/>
  <c r="Z638" i="1"/>
  <c r="AA638" i="1"/>
  <c r="AB638" i="1"/>
  <c r="Z639" i="1"/>
  <c r="AA639" i="1"/>
  <c r="AB639" i="1"/>
  <c r="Z640" i="1"/>
  <c r="AA640" i="1"/>
  <c r="AB640" i="1"/>
  <c r="Z641" i="1"/>
  <c r="AA641" i="1"/>
  <c r="AB641" i="1"/>
  <c r="Z642" i="1"/>
  <c r="AA642" i="1"/>
  <c r="AB642" i="1"/>
  <c r="Z643" i="1"/>
  <c r="AA643" i="1"/>
  <c r="AB643" i="1"/>
  <c r="Z644" i="1"/>
  <c r="AA644" i="1"/>
  <c r="AB644" i="1"/>
  <c r="Z645" i="1"/>
  <c r="AA645" i="1"/>
  <c r="AB645" i="1"/>
  <c r="Z646" i="1"/>
  <c r="AA646" i="1"/>
  <c r="AB646" i="1"/>
  <c r="Z647" i="1"/>
  <c r="AA647" i="1"/>
  <c r="AB647" i="1"/>
  <c r="Z648" i="1"/>
  <c r="AA648" i="1"/>
  <c r="AB648" i="1"/>
  <c r="Z649" i="1"/>
  <c r="AA649" i="1"/>
  <c r="AB649" i="1"/>
  <c r="Z650" i="1"/>
  <c r="AA650" i="1"/>
  <c r="AB650" i="1"/>
  <c r="Z651" i="1"/>
  <c r="AA651" i="1"/>
  <c r="AB651" i="1"/>
  <c r="Z211" i="1"/>
  <c r="AA211" i="1"/>
  <c r="AB211" i="1"/>
  <c r="Z212" i="1"/>
  <c r="AA212" i="1"/>
  <c r="AB212" i="1"/>
  <c r="Z213" i="1"/>
  <c r="AA213" i="1"/>
  <c r="AB213" i="1"/>
  <c r="Z214" i="1"/>
  <c r="AA214" i="1"/>
  <c r="AB214" i="1"/>
  <c r="Z215" i="1"/>
  <c r="AA215" i="1"/>
  <c r="AB215" i="1"/>
  <c r="Z216" i="1"/>
  <c r="AA216" i="1"/>
  <c r="AB216" i="1"/>
  <c r="Z217" i="1"/>
  <c r="AA217" i="1"/>
  <c r="AB217" i="1"/>
  <c r="Z218" i="1"/>
  <c r="AA218" i="1"/>
  <c r="AB218" i="1"/>
  <c r="Z219" i="1"/>
  <c r="AA219" i="1"/>
  <c r="AB219" i="1"/>
  <c r="Z220" i="1"/>
  <c r="AA220" i="1"/>
  <c r="AB220" i="1"/>
  <c r="Z221" i="1"/>
  <c r="AA221" i="1"/>
  <c r="AB221" i="1"/>
  <c r="Z222" i="1"/>
  <c r="AA222" i="1"/>
  <c r="AB222" i="1"/>
  <c r="Z223" i="1"/>
  <c r="AA223" i="1"/>
  <c r="AB223" i="1"/>
  <c r="Z224" i="1"/>
  <c r="AA224" i="1"/>
  <c r="AB224" i="1"/>
  <c r="Z225" i="1"/>
  <c r="AA225" i="1"/>
  <c r="AB225" i="1"/>
  <c r="Z226" i="1"/>
  <c r="AA226" i="1"/>
  <c r="AB226" i="1"/>
  <c r="Z227" i="1"/>
  <c r="AA227" i="1"/>
  <c r="AB227" i="1"/>
  <c r="Z228" i="1"/>
  <c r="AA228" i="1"/>
  <c r="AB228" i="1"/>
  <c r="Z229" i="1"/>
  <c r="AA229" i="1"/>
  <c r="AB229" i="1"/>
  <c r="Z230" i="1"/>
  <c r="AA230" i="1"/>
  <c r="AB230" i="1"/>
  <c r="Z231" i="1"/>
  <c r="AA231" i="1"/>
  <c r="AB231" i="1"/>
  <c r="Z232" i="1"/>
  <c r="AA232" i="1"/>
  <c r="AB232" i="1"/>
  <c r="Z233" i="1"/>
  <c r="AA233" i="1"/>
  <c r="AB233" i="1"/>
  <c r="Z234" i="1"/>
  <c r="AA234" i="1"/>
  <c r="AB234" i="1"/>
  <c r="Z235" i="1"/>
  <c r="AA235" i="1"/>
  <c r="AB235" i="1"/>
  <c r="Z236" i="1"/>
  <c r="AA236" i="1"/>
  <c r="AB236" i="1"/>
  <c r="Z237" i="1"/>
  <c r="AA237" i="1"/>
  <c r="AB237" i="1"/>
  <c r="Z238" i="1"/>
  <c r="AA238" i="1"/>
  <c r="AB238" i="1"/>
  <c r="Z239" i="1"/>
  <c r="AA239" i="1"/>
  <c r="AB239" i="1"/>
  <c r="Z240" i="1"/>
  <c r="AA240" i="1"/>
  <c r="AB240" i="1"/>
  <c r="Z241" i="1"/>
  <c r="AA241" i="1"/>
  <c r="AB241" i="1"/>
  <c r="Z242" i="1"/>
  <c r="AA242" i="1"/>
  <c r="AB242" i="1"/>
  <c r="Z243" i="1"/>
  <c r="AA243" i="1"/>
  <c r="AB243" i="1"/>
  <c r="Z244" i="1"/>
  <c r="AA244" i="1"/>
  <c r="AB244" i="1"/>
  <c r="Z245" i="1"/>
  <c r="AA245" i="1"/>
  <c r="AB245" i="1"/>
  <c r="Z246" i="1"/>
  <c r="AA246" i="1"/>
  <c r="AB246" i="1"/>
  <c r="Z247" i="1"/>
  <c r="AA247" i="1"/>
  <c r="AB247" i="1"/>
  <c r="Z248" i="1"/>
  <c r="AA248" i="1"/>
  <c r="AB248" i="1"/>
  <c r="Z249" i="1"/>
  <c r="AA249" i="1"/>
  <c r="AB249" i="1"/>
  <c r="Z250" i="1"/>
  <c r="AA250" i="1"/>
  <c r="AB250" i="1"/>
  <c r="Z251" i="1"/>
  <c r="AA251" i="1"/>
  <c r="AB251" i="1"/>
  <c r="Z252" i="1"/>
  <c r="AA252" i="1"/>
  <c r="AB252" i="1"/>
  <c r="Z253" i="1"/>
  <c r="AA253" i="1"/>
  <c r="AB253" i="1"/>
  <c r="Z254" i="1"/>
  <c r="AA254" i="1"/>
  <c r="AB254" i="1"/>
  <c r="Z255" i="1"/>
  <c r="AA255" i="1"/>
  <c r="AB255" i="1"/>
  <c r="Z256" i="1"/>
  <c r="AA256" i="1"/>
  <c r="AB256" i="1"/>
  <c r="Z257" i="1"/>
  <c r="AA257" i="1"/>
  <c r="AB257" i="1"/>
  <c r="Z258" i="1"/>
  <c r="AA258" i="1"/>
  <c r="AB258" i="1"/>
  <c r="Z259" i="1"/>
  <c r="AA259" i="1"/>
  <c r="AB259" i="1"/>
  <c r="Z260" i="1"/>
  <c r="AA260" i="1"/>
  <c r="AB260" i="1"/>
  <c r="Z261" i="1"/>
  <c r="AA261" i="1"/>
  <c r="AB261" i="1"/>
  <c r="Z262" i="1"/>
  <c r="AA262" i="1"/>
  <c r="AB262" i="1"/>
  <c r="Z263" i="1"/>
  <c r="AA263" i="1"/>
  <c r="AB263" i="1"/>
  <c r="Z264" i="1"/>
  <c r="AA264" i="1"/>
  <c r="AB264" i="1"/>
  <c r="Z265" i="1"/>
  <c r="AA265" i="1"/>
  <c r="AB265" i="1"/>
  <c r="Z266" i="1"/>
  <c r="AA266" i="1"/>
  <c r="AB266" i="1"/>
  <c r="Z267" i="1"/>
  <c r="AA267" i="1"/>
  <c r="AB267" i="1"/>
  <c r="Z268" i="1"/>
  <c r="AA268" i="1"/>
  <c r="AB268" i="1"/>
  <c r="Z269" i="1"/>
  <c r="AA269" i="1"/>
  <c r="AB269" i="1"/>
  <c r="Z270" i="1"/>
  <c r="AA270" i="1"/>
  <c r="AB270" i="1"/>
  <c r="Z271" i="1"/>
  <c r="AA271" i="1"/>
  <c r="AB271" i="1"/>
  <c r="Z272" i="1"/>
  <c r="AA272" i="1"/>
  <c r="AB272" i="1"/>
  <c r="Z273" i="1"/>
  <c r="AA273" i="1"/>
  <c r="AB273" i="1"/>
  <c r="Z274" i="1"/>
  <c r="AA274" i="1"/>
  <c r="AB274" i="1"/>
  <c r="Z275" i="1"/>
  <c r="AA275" i="1"/>
  <c r="AB275" i="1"/>
  <c r="Z276" i="1"/>
  <c r="AA276" i="1"/>
  <c r="AB276" i="1"/>
  <c r="Z277" i="1"/>
  <c r="AA277" i="1"/>
  <c r="AB277" i="1"/>
  <c r="Z278" i="1"/>
  <c r="AA278" i="1"/>
  <c r="AB278" i="1"/>
  <c r="Z279" i="1"/>
  <c r="AA279" i="1"/>
  <c r="AB279" i="1"/>
  <c r="Z280" i="1"/>
  <c r="AA280" i="1"/>
  <c r="AB280" i="1"/>
  <c r="Z281" i="1"/>
  <c r="AA281" i="1"/>
  <c r="AB281" i="1"/>
  <c r="Z282" i="1"/>
  <c r="AA282" i="1"/>
  <c r="AB282" i="1"/>
  <c r="Z283" i="1"/>
  <c r="AA283" i="1"/>
  <c r="AB283" i="1"/>
  <c r="Z284" i="1"/>
  <c r="AA284" i="1"/>
  <c r="AB284" i="1"/>
  <c r="Z285" i="1"/>
  <c r="AA285" i="1"/>
  <c r="AB285" i="1"/>
  <c r="Z286" i="1"/>
  <c r="AA286" i="1"/>
  <c r="AB286" i="1"/>
  <c r="Z287" i="1"/>
  <c r="AA287" i="1"/>
  <c r="AB287" i="1"/>
  <c r="Z288" i="1"/>
  <c r="AA288" i="1"/>
  <c r="AB288" i="1"/>
  <c r="Z289" i="1"/>
  <c r="AA289" i="1"/>
  <c r="AB289" i="1"/>
  <c r="Z290" i="1"/>
  <c r="AA290" i="1"/>
  <c r="AB290" i="1"/>
  <c r="Z291" i="1"/>
  <c r="AA291" i="1"/>
  <c r="AB291" i="1"/>
  <c r="Z292" i="1"/>
  <c r="AA292" i="1"/>
  <c r="AB292" i="1"/>
  <c r="Z293" i="1"/>
  <c r="AA293" i="1"/>
  <c r="AB293" i="1"/>
  <c r="Z294" i="1"/>
  <c r="AA294" i="1"/>
  <c r="AB294" i="1"/>
  <c r="Z295" i="1"/>
  <c r="AA295" i="1"/>
  <c r="AB295" i="1"/>
  <c r="Z296" i="1"/>
  <c r="AA296" i="1"/>
  <c r="AB296" i="1"/>
  <c r="Z297" i="1"/>
  <c r="AA297" i="1"/>
  <c r="AB297" i="1"/>
  <c r="Z298" i="1"/>
  <c r="AA298" i="1"/>
  <c r="AB298" i="1"/>
  <c r="Z299" i="1"/>
  <c r="AA299" i="1"/>
  <c r="AB299" i="1"/>
  <c r="Z300" i="1"/>
  <c r="AA300" i="1"/>
  <c r="AB300" i="1"/>
  <c r="Z301" i="1"/>
  <c r="AA301" i="1"/>
  <c r="AB301" i="1"/>
  <c r="Z302" i="1"/>
  <c r="AA302" i="1"/>
  <c r="AB302" i="1"/>
  <c r="Z303" i="1"/>
  <c r="AA303" i="1"/>
  <c r="AB303" i="1"/>
  <c r="Z304" i="1"/>
  <c r="AA304" i="1"/>
  <c r="AB304" i="1"/>
  <c r="Z305" i="1"/>
  <c r="AA305" i="1"/>
  <c r="AB305" i="1"/>
  <c r="Z306" i="1"/>
  <c r="AA306" i="1"/>
  <c r="AB306" i="1"/>
  <c r="Z307" i="1"/>
  <c r="AA307" i="1"/>
  <c r="AB307" i="1"/>
  <c r="Z308" i="1"/>
  <c r="AA308" i="1"/>
  <c r="AB308" i="1"/>
  <c r="Z309" i="1"/>
  <c r="AA309" i="1"/>
  <c r="AB309" i="1"/>
  <c r="Z310" i="1"/>
  <c r="AA310" i="1"/>
  <c r="AB310" i="1"/>
  <c r="Z311" i="1"/>
  <c r="AA311" i="1"/>
  <c r="AB311" i="1"/>
  <c r="Z312" i="1"/>
  <c r="AA312" i="1"/>
  <c r="AB312" i="1"/>
  <c r="Z313" i="1"/>
  <c r="AA313" i="1"/>
  <c r="AB313" i="1"/>
  <c r="Z314" i="1"/>
  <c r="AA314" i="1"/>
  <c r="AB314" i="1"/>
  <c r="Z315" i="1"/>
  <c r="AA315" i="1"/>
  <c r="AB315" i="1"/>
  <c r="Z316" i="1"/>
  <c r="AA316" i="1"/>
  <c r="AB316" i="1"/>
  <c r="Z317" i="1"/>
  <c r="AA317" i="1"/>
  <c r="AB317" i="1"/>
  <c r="Z318" i="1"/>
  <c r="AA318" i="1"/>
  <c r="AB318" i="1"/>
  <c r="Z319" i="1"/>
  <c r="AA319" i="1"/>
  <c r="AB319" i="1"/>
  <c r="Z320" i="1"/>
  <c r="AA320" i="1"/>
  <c r="AB320" i="1"/>
  <c r="Z321" i="1"/>
  <c r="AA321" i="1"/>
  <c r="AB321" i="1"/>
  <c r="Z322" i="1"/>
  <c r="AA322" i="1"/>
  <c r="AB322" i="1"/>
  <c r="Z323" i="1"/>
  <c r="AA323" i="1"/>
  <c r="AB323" i="1"/>
  <c r="Z324" i="1"/>
  <c r="AA324" i="1"/>
  <c r="AB324" i="1"/>
  <c r="Z325" i="1"/>
  <c r="AA325" i="1"/>
  <c r="AB325" i="1"/>
  <c r="Z326" i="1"/>
  <c r="AA326" i="1"/>
  <c r="AB326" i="1"/>
  <c r="Z327" i="1"/>
  <c r="AA327" i="1"/>
  <c r="AB327" i="1"/>
  <c r="Z328" i="1"/>
  <c r="AA328" i="1"/>
  <c r="AB328" i="1"/>
  <c r="Z329" i="1"/>
  <c r="AA329" i="1"/>
  <c r="AB329" i="1"/>
  <c r="Z330" i="1"/>
  <c r="AA330" i="1"/>
  <c r="AB330" i="1"/>
  <c r="Z331" i="1"/>
  <c r="AA331" i="1"/>
  <c r="AB331" i="1"/>
  <c r="Z332" i="1"/>
  <c r="AA332" i="1"/>
  <c r="AB332" i="1"/>
  <c r="Z333" i="1"/>
  <c r="AA333" i="1"/>
  <c r="AB333" i="1"/>
  <c r="Z334" i="1"/>
  <c r="AA334" i="1"/>
  <c r="AB334" i="1"/>
  <c r="Z335" i="1"/>
  <c r="AA335" i="1"/>
  <c r="AB335" i="1"/>
  <c r="Z336" i="1"/>
  <c r="AA336" i="1"/>
  <c r="AB336" i="1"/>
  <c r="Z337" i="1"/>
  <c r="AA337" i="1"/>
  <c r="AB337" i="1"/>
  <c r="Z338" i="1"/>
  <c r="AA338" i="1"/>
  <c r="AB338" i="1"/>
  <c r="Z339" i="1"/>
  <c r="AA339" i="1"/>
  <c r="AB339" i="1"/>
  <c r="Z340" i="1"/>
  <c r="AA340" i="1"/>
  <c r="AB340" i="1"/>
  <c r="Z341" i="1"/>
  <c r="AA341" i="1"/>
  <c r="AB341" i="1"/>
  <c r="Z342" i="1"/>
  <c r="AA342" i="1"/>
  <c r="AB342" i="1"/>
  <c r="Z343" i="1"/>
  <c r="AA343" i="1"/>
  <c r="AB343" i="1"/>
  <c r="Z344" i="1"/>
  <c r="AA344" i="1"/>
  <c r="AB344" i="1"/>
  <c r="Z345" i="1"/>
  <c r="AA345" i="1"/>
  <c r="AB345" i="1"/>
  <c r="Z346" i="1"/>
  <c r="AA346" i="1"/>
  <c r="AB346" i="1"/>
  <c r="Z347" i="1"/>
  <c r="AA347" i="1"/>
  <c r="AB347" i="1"/>
  <c r="Z348" i="1"/>
  <c r="AA348" i="1"/>
  <c r="AB348" i="1"/>
  <c r="Z349" i="1"/>
  <c r="AA349" i="1"/>
  <c r="AB349" i="1"/>
  <c r="Z350" i="1"/>
  <c r="AA350" i="1"/>
  <c r="AB350" i="1"/>
  <c r="Z351" i="1"/>
  <c r="AA351" i="1"/>
  <c r="AB351" i="1"/>
  <c r="Z352" i="1"/>
  <c r="AA352" i="1"/>
  <c r="AB352" i="1"/>
  <c r="Z353" i="1"/>
  <c r="AA353" i="1"/>
  <c r="AB353" i="1"/>
  <c r="Z354" i="1"/>
  <c r="AA354" i="1"/>
  <c r="AB354" i="1"/>
  <c r="Z355" i="1"/>
  <c r="AA355" i="1"/>
  <c r="AB355" i="1"/>
  <c r="Z356" i="1"/>
  <c r="AA356" i="1"/>
  <c r="AB356" i="1"/>
  <c r="Z357" i="1"/>
  <c r="AA357" i="1"/>
  <c r="AB357" i="1"/>
  <c r="Z358" i="1"/>
  <c r="AA358" i="1"/>
  <c r="AB358" i="1"/>
  <c r="Z359" i="1"/>
  <c r="AA359" i="1"/>
  <c r="AB359" i="1"/>
  <c r="Z360" i="1"/>
  <c r="AA360" i="1"/>
  <c r="AB360" i="1"/>
  <c r="Z361" i="1"/>
  <c r="AA361" i="1"/>
  <c r="AB361" i="1"/>
  <c r="Z362" i="1"/>
  <c r="AA362" i="1"/>
  <c r="AB362" i="1"/>
  <c r="Z363" i="1"/>
  <c r="AA363" i="1"/>
  <c r="AB363" i="1"/>
  <c r="Z364" i="1"/>
  <c r="AA364" i="1"/>
  <c r="AB364" i="1"/>
  <c r="Z365" i="1"/>
  <c r="AA365" i="1"/>
  <c r="AB365" i="1"/>
  <c r="Z366" i="1"/>
  <c r="AA366" i="1"/>
  <c r="AB366" i="1"/>
  <c r="Z367" i="1"/>
  <c r="AA367" i="1"/>
  <c r="AB367" i="1"/>
  <c r="Z368" i="1"/>
  <c r="AA368" i="1"/>
  <c r="AB368" i="1"/>
  <c r="Z369" i="1"/>
  <c r="AA369" i="1"/>
  <c r="AB369" i="1"/>
  <c r="Z370" i="1"/>
  <c r="AA370" i="1"/>
  <c r="AB370" i="1"/>
  <c r="Z371" i="1"/>
  <c r="AA371" i="1"/>
  <c r="AB371" i="1"/>
  <c r="Z372" i="1"/>
  <c r="AA372" i="1"/>
  <c r="AB372" i="1"/>
  <c r="Z373" i="1"/>
  <c r="AA373" i="1"/>
  <c r="AB373" i="1"/>
  <c r="Z374" i="1"/>
  <c r="AA374" i="1"/>
  <c r="AB374" i="1"/>
  <c r="Z375" i="1"/>
  <c r="AA375" i="1"/>
  <c r="AB375" i="1"/>
  <c r="Z376" i="1"/>
  <c r="AA376" i="1"/>
  <c r="AB376" i="1"/>
  <c r="Z377" i="1"/>
  <c r="AA377" i="1"/>
  <c r="AB377" i="1"/>
  <c r="Z378" i="1"/>
  <c r="AA378" i="1"/>
  <c r="AB378" i="1"/>
  <c r="Z379" i="1"/>
  <c r="AA379" i="1"/>
  <c r="AB379" i="1"/>
  <c r="Z380" i="1"/>
  <c r="AA380" i="1"/>
  <c r="AB380" i="1"/>
  <c r="Z381" i="1"/>
  <c r="AA381" i="1"/>
  <c r="AB381" i="1"/>
  <c r="Z382" i="1"/>
  <c r="AA382" i="1"/>
  <c r="AB382" i="1"/>
  <c r="Z383" i="1"/>
  <c r="AA383" i="1"/>
  <c r="AB383" i="1"/>
  <c r="Z384" i="1"/>
  <c r="AA384" i="1"/>
  <c r="AB384" i="1"/>
  <c r="Z385" i="1"/>
  <c r="AA385" i="1"/>
  <c r="AB385" i="1"/>
  <c r="Z386" i="1"/>
  <c r="AA386" i="1"/>
  <c r="AB386" i="1"/>
  <c r="Z387" i="1"/>
  <c r="AA387" i="1"/>
  <c r="AB387" i="1"/>
  <c r="Z388" i="1"/>
  <c r="AA388" i="1"/>
  <c r="AB388" i="1"/>
  <c r="Z389" i="1"/>
  <c r="AA389" i="1"/>
  <c r="AB389" i="1"/>
  <c r="Z390" i="1"/>
  <c r="AA390" i="1"/>
  <c r="AB390" i="1"/>
  <c r="Z391" i="1"/>
  <c r="AA391" i="1"/>
  <c r="AB391" i="1"/>
  <c r="Z392" i="1"/>
  <c r="AA392" i="1"/>
  <c r="AB392" i="1"/>
  <c r="Z393" i="1"/>
  <c r="AA393" i="1"/>
  <c r="AB393" i="1"/>
  <c r="Z394" i="1"/>
  <c r="AA394" i="1"/>
  <c r="AB394" i="1"/>
  <c r="Z395" i="1"/>
  <c r="AA395" i="1"/>
  <c r="AB395" i="1"/>
  <c r="Z396" i="1"/>
  <c r="AA396" i="1"/>
  <c r="AB396" i="1"/>
  <c r="Z397" i="1"/>
  <c r="AA397" i="1"/>
  <c r="AB397" i="1"/>
  <c r="Z398" i="1"/>
  <c r="AA398" i="1"/>
  <c r="AB398" i="1"/>
  <c r="Z399" i="1"/>
  <c r="AA399" i="1"/>
  <c r="AB399" i="1"/>
  <c r="Z400" i="1"/>
  <c r="AA400" i="1"/>
  <c r="AB400" i="1"/>
  <c r="Z401" i="1"/>
  <c r="AA401" i="1"/>
  <c r="AB401" i="1"/>
  <c r="Z402" i="1"/>
  <c r="AA402" i="1"/>
  <c r="AB402" i="1"/>
  <c r="Z403" i="1"/>
  <c r="AA403" i="1"/>
  <c r="AB403" i="1"/>
  <c r="Z404" i="1"/>
  <c r="AA404" i="1"/>
  <c r="AB404" i="1"/>
  <c r="Z405" i="1"/>
  <c r="AA405" i="1"/>
  <c r="AB405" i="1"/>
  <c r="Z406" i="1"/>
  <c r="AA406" i="1"/>
  <c r="AB406" i="1"/>
  <c r="Z407" i="1"/>
  <c r="AA407" i="1"/>
  <c r="AB407" i="1"/>
  <c r="Z408" i="1"/>
  <c r="AA408" i="1"/>
  <c r="AB408" i="1"/>
  <c r="Z409" i="1"/>
  <c r="AA409" i="1"/>
  <c r="AB409" i="1"/>
  <c r="Z410" i="1"/>
  <c r="AA410" i="1"/>
  <c r="AB410" i="1"/>
  <c r="Z411" i="1"/>
  <c r="AA411" i="1"/>
  <c r="AB411" i="1"/>
  <c r="Z412" i="1"/>
  <c r="AA412" i="1"/>
  <c r="AB412" i="1"/>
  <c r="Z413" i="1"/>
  <c r="AA413" i="1"/>
  <c r="AB413" i="1"/>
  <c r="Z414" i="1"/>
  <c r="AA414" i="1"/>
  <c r="AB414" i="1"/>
  <c r="Z415" i="1"/>
  <c r="AA415" i="1"/>
  <c r="AB415" i="1"/>
  <c r="Z416" i="1"/>
  <c r="AA416" i="1"/>
  <c r="AB416" i="1"/>
  <c r="Z417" i="1"/>
  <c r="AA417" i="1"/>
  <c r="AB417" i="1"/>
  <c r="Z418" i="1"/>
  <c r="AA418" i="1"/>
  <c r="AB418" i="1"/>
  <c r="Z419" i="1"/>
  <c r="AA419" i="1"/>
  <c r="AB419" i="1"/>
  <c r="Z420" i="1"/>
  <c r="AA420" i="1"/>
  <c r="AB420" i="1"/>
  <c r="Z421" i="1"/>
  <c r="AA421" i="1"/>
  <c r="AB421" i="1"/>
  <c r="Z422" i="1"/>
  <c r="AA422" i="1"/>
  <c r="AB422" i="1"/>
  <c r="Z423" i="1"/>
  <c r="AA423" i="1"/>
  <c r="AB423" i="1"/>
  <c r="Z424" i="1"/>
  <c r="AA424" i="1"/>
  <c r="AB424" i="1"/>
  <c r="Z425" i="1"/>
  <c r="AA425" i="1"/>
  <c r="AB425" i="1"/>
  <c r="Z426" i="1"/>
  <c r="AA426" i="1"/>
  <c r="AB426" i="1"/>
  <c r="Z427" i="1"/>
  <c r="AA427" i="1"/>
  <c r="AB427" i="1"/>
  <c r="Z428" i="1"/>
  <c r="AA428" i="1"/>
  <c r="AB428" i="1"/>
  <c r="Z429" i="1"/>
  <c r="AA429" i="1"/>
  <c r="AB429" i="1"/>
  <c r="Z430" i="1"/>
  <c r="AA430" i="1"/>
  <c r="AB430" i="1"/>
  <c r="Z431" i="1"/>
  <c r="AA431" i="1"/>
  <c r="AB431" i="1"/>
  <c r="Z432" i="1"/>
  <c r="AA432" i="1"/>
  <c r="AB432" i="1"/>
  <c r="Z433" i="1"/>
  <c r="AA433" i="1"/>
  <c r="AB433" i="1"/>
  <c r="Z434" i="1"/>
  <c r="AA434" i="1"/>
  <c r="AB434" i="1"/>
  <c r="Z435" i="1"/>
  <c r="AA435" i="1"/>
  <c r="AB435" i="1"/>
  <c r="Z436" i="1"/>
  <c r="AA436" i="1"/>
  <c r="AB436" i="1"/>
  <c r="Z437" i="1"/>
  <c r="AA437" i="1"/>
  <c r="AB437" i="1"/>
  <c r="Z438" i="1"/>
  <c r="AA438" i="1"/>
  <c r="AB438" i="1"/>
  <c r="Z439" i="1"/>
  <c r="AA439" i="1"/>
  <c r="AB439" i="1"/>
  <c r="Z440" i="1"/>
  <c r="AA440" i="1"/>
  <c r="AB440" i="1"/>
  <c r="Z441" i="1"/>
  <c r="AA441" i="1"/>
  <c r="AB441" i="1"/>
  <c r="Z442" i="1"/>
  <c r="AA442" i="1"/>
  <c r="AB442" i="1"/>
  <c r="Z443" i="1"/>
  <c r="AA443" i="1"/>
  <c r="AB443" i="1"/>
  <c r="Z444" i="1"/>
  <c r="AA444" i="1"/>
  <c r="AB444" i="1"/>
  <c r="Z445" i="1"/>
  <c r="AA445" i="1"/>
  <c r="AB445" i="1"/>
  <c r="Z446" i="1"/>
  <c r="AA446" i="1"/>
  <c r="AB446" i="1"/>
  <c r="Z447" i="1"/>
  <c r="AA447" i="1"/>
  <c r="AB447" i="1"/>
  <c r="Z448" i="1"/>
  <c r="AA448" i="1"/>
  <c r="AB448" i="1"/>
  <c r="Z449" i="1"/>
  <c r="AA449" i="1"/>
  <c r="AB449" i="1"/>
  <c r="Z450" i="1"/>
  <c r="AA450" i="1"/>
  <c r="AB450" i="1"/>
  <c r="Z451" i="1"/>
  <c r="AA451" i="1"/>
  <c r="AB451" i="1"/>
  <c r="Z452" i="1"/>
  <c r="AA452" i="1"/>
  <c r="AB452" i="1"/>
  <c r="Z453" i="1"/>
  <c r="AA453" i="1"/>
  <c r="AB453" i="1"/>
  <c r="Z454" i="1"/>
  <c r="AA454" i="1"/>
  <c r="AB454" i="1"/>
  <c r="Z455" i="1"/>
  <c r="AA455" i="1"/>
  <c r="AB455" i="1"/>
  <c r="Z456" i="1"/>
  <c r="AA456" i="1"/>
  <c r="AB456" i="1"/>
  <c r="Z457" i="1"/>
  <c r="AA457" i="1"/>
  <c r="AB457" i="1"/>
  <c r="Z458" i="1"/>
  <c r="AA458" i="1"/>
  <c r="AB458" i="1"/>
  <c r="Z459" i="1"/>
  <c r="AA459" i="1"/>
  <c r="AB459" i="1"/>
  <c r="Z460" i="1"/>
  <c r="AA460" i="1"/>
  <c r="AB460" i="1"/>
  <c r="Z461" i="1"/>
  <c r="AA461" i="1"/>
  <c r="AB461" i="1"/>
  <c r="Z462" i="1"/>
  <c r="AA462" i="1"/>
  <c r="AB462" i="1"/>
  <c r="Z463" i="1"/>
  <c r="AA463" i="1"/>
  <c r="AB463" i="1"/>
  <c r="Z464" i="1"/>
  <c r="AA464" i="1"/>
  <c r="AB464" i="1"/>
  <c r="Z465" i="1"/>
  <c r="AA465" i="1"/>
  <c r="AB465" i="1"/>
  <c r="Z466" i="1"/>
  <c r="AA466" i="1"/>
  <c r="AB466" i="1"/>
  <c r="Z467" i="1"/>
  <c r="AA467" i="1"/>
  <c r="AB467" i="1"/>
  <c r="Z468" i="1"/>
  <c r="AA468" i="1"/>
  <c r="AB468" i="1"/>
  <c r="Z469" i="1"/>
  <c r="AA469" i="1"/>
  <c r="AB469" i="1"/>
  <c r="Z470" i="1"/>
  <c r="AA470" i="1"/>
  <c r="AB470" i="1"/>
  <c r="Z471" i="1"/>
  <c r="AA471" i="1"/>
  <c r="AB471" i="1"/>
  <c r="Z472" i="1"/>
  <c r="AA472" i="1"/>
  <c r="AB472" i="1"/>
  <c r="Z473" i="1"/>
  <c r="AA473" i="1"/>
  <c r="AB473" i="1"/>
  <c r="Z474" i="1"/>
  <c r="AA474" i="1"/>
  <c r="AB474" i="1"/>
  <c r="Z475" i="1"/>
  <c r="AA475" i="1"/>
  <c r="AB475" i="1"/>
  <c r="Z476" i="1"/>
  <c r="AA476" i="1"/>
  <c r="AB476" i="1"/>
  <c r="Z477" i="1"/>
  <c r="AA477" i="1"/>
  <c r="AB477" i="1"/>
  <c r="Z478" i="1"/>
  <c r="AA478" i="1"/>
  <c r="AB478" i="1"/>
  <c r="Z479" i="1"/>
  <c r="AA479" i="1"/>
  <c r="AB479" i="1"/>
  <c r="Z480" i="1"/>
  <c r="AA480" i="1"/>
  <c r="AB480" i="1"/>
  <c r="Z481" i="1"/>
  <c r="AA481" i="1"/>
  <c r="AB481" i="1"/>
  <c r="Z482" i="1"/>
  <c r="AA482" i="1"/>
  <c r="AB482" i="1"/>
  <c r="Z483" i="1"/>
  <c r="AA483" i="1"/>
  <c r="AB483" i="1"/>
  <c r="Z484" i="1"/>
  <c r="AA484" i="1"/>
  <c r="AB484" i="1"/>
  <c r="Z485" i="1"/>
  <c r="AA485" i="1"/>
  <c r="AB485" i="1"/>
  <c r="Z486" i="1"/>
  <c r="AA486" i="1"/>
  <c r="AB486" i="1"/>
  <c r="Z487" i="1"/>
  <c r="AA487" i="1"/>
  <c r="AB487" i="1"/>
  <c r="Z488" i="1"/>
  <c r="AA488" i="1"/>
  <c r="AB488" i="1"/>
  <c r="Z489" i="1"/>
  <c r="AA489" i="1"/>
  <c r="AB489" i="1"/>
  <c r="Z490" i="1"/>
  <c r="AA490" i="1"/>
  <c r="AB490" i="1"/>
  <c r="Z491" i="1"/>
  <c r="AA491" i="1"/>
  <c r="AB491" i="1"/>
  <c r="Z492" i="1"/>
  <c r="AA492" i="1"/>
  <c r="AB492" i="1"/>
  <c r="Z493" i="1"/>
  <c r="AA493" i="1"/>
  <c r="AB493" i="1"/>
  <c r="Z494" i="1"/>
  <c r="AA494" i="1"/>
  <c r="AB494" i="1"/>
  <c r="Z495" i="1"/>
  <c r="AA495" i="1"/>
  <c r="AB495" i="1"/>
  <c r="Z496" i="1"/>
  <c r="AA496" i="1"/>
  <c r="AB496" i="1"/>
  <c r="Z497" i="1"/>
  <c r="AA497" i="1"/>
  <c r="AB497" i="1"/>
  <c r="Z498" i="1"/>
  <c r="AA498" i="1"/>
  <c r="AB498" i="1"/>
  <c r="Z499" i="1"/>
  <c r="AA499" i="1"/>
  <c r="AB499" i="1"/>
  <c r="Z500" i="1"/>
  <c r="AA500" i="1"/>
  <c r="AB500" i="1"/>
  <c r="Z501" i="1"/>
  <c r="AA501" i="1"/>
  <c r="AB501" i="1"/>
  <c r="Z502" i="1"/>
  <c r="AA502" i="1"/>
  <c r="AB502" i="1"/>
  <c r="Z503" i="1"/>
  <c r="AA503" i="1"/>
  <c r="AB503" i="1"/>
  <c r="Z504" i="1"/>
  <c r="AA504" i="1"/>
  <c r="AB504" i="1"/>
  <c r="Z505" i="1"/>
  <c r="AA505" i="1"/>
  <c r="AB505" i="1"/>
  <c r="Z506" i="1"/>
  <c r="AA506" i="1"/>
  <c r="AB506" i="1"/>
  <c r="Z507" i="1"/>
  <c r="AA507" i="1"/>
  <c r="AB507" i="1"/>
  <c r="Z508" i="1"/>
  <c r="AA508" i="1"/>
  <c r="AB508" i="1"/>
  <c r="Z509" i="1"/>
  <c r="AA509" i="1"/>
  <c r="AB509" i="1"/>
  <c r="Z510" i="1"/>
  <c r="AA510" i="1"/>
  <c r="AB510" i="1"/>
  <c r="Z511" i="1"/>
  <c r="AA511" i="1"/>
  <c r="AB511" i="1"/>
  <c r="Z512" i="1"/>
  <c r="AA512" i="1"/>
  <c r="AB512" i="1"/>
  <c r="Z513" i="1"/>
  <c r="AA513" i="1"/>
  <c r="AB513" i="1"/>
  <c r="Z514" i="1"/>
  <c r="AA514" i="1"/>
  <c r="AB514" i="1"/>
  <c r="Z515" i="1"/>
  <c r="AA515" i="1"/>
  <c r="AB515" i="1"/>
  <c r="Z516" i="1"/>
  <c r="AA516" i="1"/>
  <c r="AB516" i="1"/>
  <c r="Z517" i="1"/>
  <c r="AA517" i="1"/>
  <c r="AB517" i="1"/>
  <c r="Z518" i="1"/>
  <c r="AA518" i="1"/>
  <c r="AB518" i="1"/>
  <c r="Z519" i="1"/>
  <c r="AA519" i="1"/>
  <c r="AB519" i="1"/>
  <c r="Z520" i="1"/>
  <c r="AA520" i="1"/>
  <c r="AB520" i="1"/>
  <c r="Z521" i="1"/>
  <c r="AA521" i="1"/>
  <c r="AB521" i="1"/>
  <c r="Z522" i="1"/>
  <c r="AA522" i="1"/>
  <c r="AB522" i="1"/>
  <c r="Z523" i="1"/>
  <c r="AA523" i="1"/>
  <c r="AB523" i="1"/>
  <c r="Z524" i="1"/>
  <c r="AA524" i="1"/>
  <c r="AB524" i="1"/>
  <c r="Z525" i="1"/>
  <c r="AA525" i="1"/>
  <c r="AB525" i="1"/>
  <c r="Z526" i="1"/>
  <c r="AA526" i="1"/>
  <c r="AB526" i="1"/>
  <c r="Z527" i="1"/>
  <c r="AA527" i="1"/>
  <c r="AB527" i="1"/>
  <c r="Z528" i="1"/>
  <c r="AA528" i="1"/>
  <c r="AB528" i="1"/>
  <c r="Z529" i="1"/>
  <c r="AA529" i="1"/>
  <c r="AB529" i="1"/>
  <c r="Z530" i="1"/>
  <c r="AA530" i="1"/>
  <c r="AB530" i="1"/>
  <c r="Z531" i="1"/>
  <c r="AA531" i="1"/>
  <c r="AB531" i="1"/>
  <c r="Z532" i="1"/>
  <c r="AA532" i="1"/>
  <c r="AB532" i="1"/>
  <c r="Z533" i="1"/>
  <c r="AA533" i="1"/>
  <c r="AB533" i="1"/>
  <c r="Z534" i="1"/>
  <c r="AA534" i="1"/>
  <c r="AB534" i="1"/>
  <c r="Z535" i="1"/>
  <c r="AA535" i="1"/>
  <c r="AB535" i="1"/>
  <c r="Z536" i="1"/>
  <c r="AA536" i="1"/>
  <c r="AB536" i="1"/>
  <c r="Z537" i="1"/>
  <c r="AA537" i="1"/>
  <c r="AB537" i="1"/>
  <c r="Z538" i="1"/>
  <c r="AA538" i="1"/>
  <c r="AB538" i="1"/>
  <c r="Z539" i="1"/>
  <c r="AA539" i="1"/>
  <c r="AB539" i="1"/>
  <c r="Z540" i="1"/>
  <c r="AA540" i="1"/>
  <c r="AB540" i="1"/>
  <c r="Z541" i="1"/>
  <c r="AA541" i="1"/>
  <c r="AB541" i="1"/>
  <c r="Z542" i="1"/>
  <c r="AA542" i="1"/>
  <c r="AB542" i="1"/>
  <c r="Z543" i="1"/>
  <c r="AA543" i="1"/>
  <c r="AB543" i="1"/>
  <c r="Z544" i="1"/>
  <c r="AA544" i="1"/>
  <c r="AB544" i="1"/>
  <c r="Z545" i="1"/>
  <c r="AA545" i="1"/>
  <c r="AB545" i="1"/>
  <c r="Z546" i="1"/>
  <c r="AA546" i="1"/>
  <c r="AB546" i="1"/>
  <c r="Z547" i="1"/>
  <c r="AA547" i="1"/>
  <c r="AB547" i="1"/>
  <c r="Z548" i="1"/>
  <c r="AA548" i="1"/>
  <c r="AB548" i="1"/>
  <c r="Z549" i="1"/>
  <c r="AA549" i="1"/>
  <c r="AB549" i="1"/>
  <c r="Z550" i="1"/>
  <c r="AA550" i="1"/>
  <c r="AB550" i="1"/>
  <c r="Z551" i="1"/>
  <c r="AA551" i="1"/>
  <c r="AB551" i="1"/>
  <c r="Z552" i="1"/>
  <c r="AA552" i="1"/>
  <c r="AB552" i="1"/>
  <c r="Z553" i="1"/>
  <c r="AA553" i="1"/>
  <c r="AB553" i="1"/>
  <c r="Z554" i="1"/>
  <c r="AA554" i="1"/>
  <c r="AB554" i="1"/>
  <c r="Z555" i="1"/>
  <c r="AA555" i="1"/>
  <c r="AB555" i="1"/>
  <c r="Z556" i="1"/>
  <c r="AA556" i="1"/>
  <c r="AB556" i="1"/>
  <c r="Z557" i="1"/>
  <c r="AA557" i="1"/>
  <c r="AB557" i="1"/>
  <c r="Z558" i="1"/>
  <c r="AA558" i="1"/>
  <c r="AB558" i="1"/>
  <c r="Z559" i="1"/>
  <c r="AA559" i="1"/>
  <c r="AB559" i="1"/>
  <c r="Z560" i="1"/>
  <c r="AA560" i="1"/>
  <c r="AB560" i="1"/>
  <c r="Z561" i="1"/>
  <c r="AA561" i="1"/>
  <c r="AB561" i="1"/>
  <c r="Z562" i="1"/>
  <c r="AA562" i="1"/>
  <c r="AB562" i="1"/>
  <c r="Z563" i="1"/>
  <c r="AA563" i="1"/>
  <c r="AB563" i="1"/>
  <c r="Z564" i="1"/>
  <c r="AA564" i="1"/>
  <c r="AB564" i="1"/>
  <c r="Z565" i="1"/>
  <c r="AA565" i="1"/>
  <c r="AB565" i="1"/>
  <c r="Z566" i="1"/>
  <c r="AA566" i="1"/>
  <c r="AB566" i="1"/>
  <c r="Z567" i="1"/>
  <c r="AA567" i="1"/>
  <c r="AB567" i="1"/>
  <c r="Z568" i="1"/>
  <c r="AA568" i="1"/>
  <c r="AB568" i="1"/>
  <c r="Z569" i="1"/>
  <c r="AA569" i="1"/>
  <c r="AB569" i="1"/>
  <c r="Z570" i="1"/>
  <c r="AA570" i="1"/>
  <c r="AB570" i="1"/>
  <c r="Z571" i="1"/>
  <c r="AA571" i="1"/>
  <c r="AB571" i="1"/>
  <c r="Z572" i="1"/>
  <c r="AA572" i="1"/>
  <c r="AB572" i="1"/>
  <c r="Z573" i="1"/>
  <c r="AA573" i="1"/>
  <c r="AB573" i="1"/>
  <c r="Z574" i="1"/>
  <c r="AA574" i="1"/>
  <c r="AB574" i="1"/>
  <c r="Z575" i="1"/>
  <c r="AA575" i="1"/>
  <c r="AB575" i="1"/>
  <c r="Z576" i="1"/>
  <c r="AA576" i="1"/>
  <c r="AB576" i="1"/>
  <c r="Z577" i="1"/>
  <c r="AA577" i="1"/>
  <c r="AB577" i="1"/>
  <c r="Z578" i="1"/>
  <c r="AA578" i="1"/>
  <c r="AB578" i="1"/>
  <c r="Z579" i="1"/>
  <c r="AA579" i="1"/>
  <c r="AB579" i="1"/>
  <c r="Z580" i="1"/>
  <c r="AA580" i="1"/>
  <c r="AB580" i="1"/>
  <c r="Z581" i="1"/>
  <c r="AA581" i="1"/>
  <c r="AB581" i="1"/>
  <c r="Z582" i="1"/>
  <c r="AA582" i="1"/>
  <c r="AB582" i="1"/>
  <c r="Z583" i="1"/>
  <c r="AA583" i="1"/>
  <c r="AB583" i="1"/>
  <c r="Z584" i="1"/>
  <c r="AA584" i="1"/>
  <c r="AB584" i="1"/>
  <c r="Z585" i="1"/>
  <c r="AA585" i="1"/>
  <c r="AB585" i="1"/>
  <c r="Z586" i="1"/>
  <c r="AA586" i="1"/>
  <c r="AB586" i="1"/>
  <c r="Z587" i="1"/>
  <c r="AA587" i="1"/>
  <c r="AB587" i="1"/>
  <c r="Z588" i="1"/>
  <c r="AA588" i="1"/>
  <c r="AB588" i="1"/>
  <c r="Z589" i="1"/>
  <c r="AA589" i="1"/>
  <c r="AB589" i="1"/>
  <c r="Z590" i="1"/>
  <c r="AA590" i="1"/>
  <c r="AB590" i="1"/>
  <c r="Z591" i="1"/>
  <c r="AA591" i="1"/>
  <c r="AB591" i="1"/>
  <c r="Z592" i="1"/>
  <c r="AA592" i="1"/>
  <c r="AB592" i="1"/>
  <c r="Z593" i="1"/>
  <c r="AA593" i="1"/>
  <c r="AB593" i="1"/>
  <c r="Z594" i="1"/>
  <c r="AA594" i="1"/>
  <c r="AB594" i="1"/>
  <c r="Z595" i="1"/>
  <c r="AA595" i="1"/>
  <c r="AB595" i="1"/>
  <c r="Z596" i="1"/>
  <c r="AA596" i="1"/>
  <c r="AB596" i="1"/>
  <c r="Z597" i="1"/>
  <c r="AA597" i="1"/>
  <c r="AB597" i="1"/>
  <c r="Z598" i="1"/>
  <c r="AA598" i="1"/>
  <c r="AB598" i="1"/>
  <c r="Z599" i="1"/>
  <c r="AA599" i="1"/>
  <c r="AB599" i="1"/>
  <c r="Z600" i="1"/>
  <c r="AA600" i="1"/>
  <c r="AB600" i="1"/>
  <c r="Z601" i="1"/>
  <c r="AA601" i="1"/>
  <c r="AB601" i="1"/>
  <c r="Z602" i="1"/>
  <c r="AA602" i="1"/>
  <c r="AB602" i="1"/>
  <c r="Z603" i="1"/>
  <c r="AA603" i="1"/>
  <c r="AB603" i="1"/>
  <c r="Z604" i="1"/>
  <c r="AA604" i="1"/>
  <c r="AB604" i="1"/>
  <c r="Z605" i="1"/>
  <c r="AA605" i="1"/>
  <c r="AB605" i="1"/>
  <c r="Z606" i="1"/>
  <c r="AA606" i="1"/>
  <c r="AB606" i="1"/>
  <c r="Z607" i="1"/>
  <c r="AA607" i="1"/>
  <c r="AB607" i="1"/>
  <c r="Z608" i="1"/>
  <c r="AA608" i="1"/>
  <c r="AB608" i="1"/>
  <c r="Z609" i="1"/>
  <c r="AA609" i="1"/>
  <c r="AB609" i="1"/>
  <c r="Z610" i="1"/>
  <c r="AA610" i="1"/>
  <c r="AB610" i="1"/>
  <c r="Z611" i="1"/>
  <c r="AA611" i="1"/>
  <c r="AB611" i="1"/>
  <c r="Z612" i="1"/>
  <c r="AA612" i="1"/>
  <c r="AB612" i="1"/>
  <c r="Z613" i="1"/>
  <c r="AA613" i="1"/>
  <c r="AB613" i="1"/>
  <c r="Z614" i="1"/>
  <c r="AA614" i="1"/>
  <c r="AB614" i="1"/>
  <c r="Z615" i="1"/>
  <c r="AA615" i="1"/>
  <c r="AB615" i="1"/>
  <c r="Z616" i="1"/>
  <c r="AA616" i="1"/>
  <c r="AB616" i="1"/>
  <c r="Z617" i="1"/>
  <c r="AA617" i="1"/>
  <c r="AB617" i="1"/>
  <c r="Z618" i="1"/>
  <c r="AA618" i="1"/>
  <c r="AB618" i="1"/>
  <c r="Z619" i="1"/>
  <c r="AA619" i="1"/>
  <c r="AB619" i="1"/>
  <c r="Z620" i="1"/>
  <c r="AA620" i="1"/>
  <c r="AB620" i="1"/>
  <c r="Z621" i="1"/>
  <c r="AA621" i="1"/>
  <c r="AB621" i="1"/>
  <c r="Z622" i="1"/>
  <c r="AA622" i="1"/>
  <c r="AB622" i="1"/>
  <c r="Z623" i="1"/>
  <c r="AA623" i="1"/>
  <c r="AB623" i="1"/>
  <c r="Z624" i="1"/>
  <c r="AA624" i="1"/>
  <c r="AB624" i="1"/>
  <c r="Z625" i="1"/>
  <c r="AA625" i="1"/>
  <c r="AB625" i="1"/>
  <c r="Z626" i="1"/>
  <c r="AA626" i="1"/>
  <c r="AB626" i="1"/>
  <c r="Z627" i="1"/>
  <c r="AA627" i="1"/>
  <c r="AB627" i="1"/>
  <c r="Z628" i="1"/>
  <c r="AA628" i="1"/>
  <c r="AB628" i="1"/>
  <c r="Z629" i="1"/>
  <c r="AA629" i="1"/>
  <c r="AB629" i="1"/>
  <c r="Z630" i="1"/>
  <c r="AA630" i="1"/>
  <c r="AB630" i="1"/>
  <c r="Z631" i="1"/>
  <c r="AA631" i="1"/>
  <c r="AB631" i="1"/>
  <c r="Z113" i="1"/>
  <c r="AA113" i="1"/>
  <c r="AB113" i="1"/>
  <c r="Z114" i="1"/>
  <c r="AA114" i="1"/>
  <c r="AB114" i="1"/>
  <c r="Z115" i="1"/>
  <c r="AA115" i="1"/>
  <c r="AB115" i="1"/>
  <c r="Z116" i="1"/>
  <c r="AA116" i="1"/>
  <c r="AB116" i="1"/>
  <c r="Z117" i="1"/>
  <c r="AA117" i="1"/>
  <c r="AB117" i="1"/>
  <c r="Z118" i="1"/>
  <c r="AA118" i="1"/>
  <c r="AB118" i="1"/>
  <c r="Z119" i="1"/>
  <c r="AA119" i="1"/>
  <c r="AB119" i="1"/>
  <c r="Z120" i="1"/>
  <c r="AA120" i="1"/>
  <c r="AB120" i="1"/>
  <c r="Z121" i="1"/>
  <c r="AA121" i="1"/>
  <c r="AB121" i="1"/>
  <c r="Z122" i="1"/>
  <c r="AA122" i="1"/>
  <c r="AB122" i="1"/>
  <c r="Z123" i="1"/>
  <c r="AA123" i="1"/>
  <c r="AB123" i="1"/>
  <c r="Z124" i="1"/>
  <c r="AA124" i="1"/>
  <c r="AB124" i="1"/>
  <c r="Z125" i="1"/>
  <c r="AA125" i="1"/>
  <c r="AB125" i="1"/>
  <c r="Z126" i="1"/>
  <c r="AA126" i="1"/>
  <c r="AB126" i="1"/>
  <c r="Z107" i="1"/>
  <c r="AA107" i="1"/>
  <c r="AB107" i="1"/>
  <c r="Z108" i="1"/>
  <c r="AA108" i="1"/>
  <c r="AB108" i="1"/>
  <c r="Z109" i="1"/>
  <c r="AA109" i="1"/>
  <c r="AB109" i="1"/>
  <c r="Z110" i="1"/>
  <c r="AA110" i="1"/>
  <c r="AB110" i="1"/>
  <c r="Z111" i="1"/>
  <c r="AA111" i="1"/>
  <c r="AB111" i="1"/>
  <c r="Z112" i="1"/>
  <c r="AA112" i="1"/>
  <c r="AB112" i="1"/>
  <c r="AA43" i="1"/>
  <c r="AB43" i="1"/>
  <c r="AA44" i="1"/>
  <c r="AB44" i="1"/>
  <c r="AA45" i="1"/>
  <c r="AB45" i="1"/>
  <c r="AA46" i="1"/>
  <c r="AB46" i="1"/>
  <c r="AA47" i="1"/>
  <c r="AB47" i="1"/>
  <c r="AA48" i="1"/>
  <c r="AB48" i="1"/>
  <c r="AA49" i="1"/>
  <c r="AB49" i="1"/>
  <c r="AA50" i="1"/>
  <c r="AB50" i="1"/>
  <c r="AA51" i="1"/>
  <c r="AB51" i="1"/>
  <c r="AA52" i="1"/>
  <c r="AB52" i="1"/>
  <c r="AA53" i="1"/>
  <c r="AB53" i="1"/>
  <c r="AA54" i="1"/>
  <c r="AB54" i="1"/>
  <c r="AA55" i="1"/>
  <c r="AB55" i="1"/>
  <c r="AA56" i="1"/>
  <c r="AB56" i="1"/>
  <c r="AA57" i="1"/>
  <c r="AB57" i="1"/>
  <c r="AA58" i="1"/>
  <c r="AB58" i="1"/>
  <c r="AA59" i="1"/>
  <c r="AB59" i="1"/>
  <c r="AA60" i="1"/>
  <c r="AB60" i="1"/>
  <c r="AA61" i="1"/>
  <c r="AB61" i="1"/>
  <c r="AA62" i="1"/>
  <c r="AB62" i="1"/>
  <c r="AA63" i="1"/>
  <c r="AB63" i="1"/>
  <c r="AA64" i="1"/>
  <c r="AB64" i="1"/>
  <c r="AA65" i="1"/>
  <c r="AB65" i="1"/>
  <c r="AA66" i="1"/>
  <c r="AB66" i="1"/>
  <c r="AA27" i="1"/>
  <c r="AB27" i="1"/>
  <c r="AA28" i="1"/>
  <c r="AB28" i="1"/>
  <c r="AA29" i="1"/>
  <c r="AB29" i="1"/>
  <c r="AA30" i="1"/>
  <c r="AB30" i="1"/>
  <c r="AA31" i="1"/>
  <c r="AB31" i="1"/>
  <c r="AA32" i="1"/>
  <c r="AB32" i="1"/>
  <c r="AA33" i="1"/>
  <c r="AB33" i="1"/>
  <c r="AA34" i="1"/>
  <c r="AB34" i="1"/>
  <c r="AA35" i="1"/>
  <c r="AB35" i="1"/>
  <c r="AA36" i="1"/>
  <c r="AB36" i="1"/>
  <c r="AA37" i="1"/>
  <c r="AB37" i="1"/>
  <c r="AA38" i="1"/>
  <c r="AB38" i="1"/>
  <c r="AA39" i="1"/>
  <c r="AB39" i="1"/>
  <c r="AA40" i="1"/>
  <c r="AB40" i="1"/>
  <c r="AA41" i="1"/>
  <c r="AB41" i="1"/>
  <c r="AA42" i="1"/>
  <c r="AB42" i="1"/>
  <c r="Z60" i="1"/>
  <c r="Z61" i="1"/>
  <c r="Z62" i="1"/>
  <c r="Z63" i="1"/>
  <c r="Z64" i="1"/>
  <c r="Z65" i="1"/>
  <c r="Z66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28" i="1"/>
  <c r="Z29" i="1"/>
  <c r="Z30" i="1"/>
  <c r="Z31" i="1"/>
  <c r="CC4" i="16"/>
  <c r="CC5" i="16"/>
  <c r="CC6" i="16"/>
  <c r="CC7" i="16"/>
  <c r="CC8" i="16"/>
  <c r="CC9" i="16"/>
  <c r="CC10" i="16"/>
  <c r="CC11" i="16"/>
  <c r="CC12" i="16"/>
  <c r="CC13" i="16"/>
  <c r="CC14" i="16"/>
  <c r="CC15" i="16"/>
  <c r="CC16" i="16"/>
  <c r="CC17" i="16"/>
  <c r="CC18" i="16"/>
  <c r="CC19" i="16"/>
  <c r="CC20" i="16"/>
  <c r="CC21" i="16"/>
  <c r="CC22" i="16"/>
  <c r="CC23" i="16"/>
  <c r="CC24" i="16"/>
  <c r="CC25" i="16"/>
  <c r="CC3" i="16"/>
  <c r="S5" i="16"/>
  <c r="BY5" i="16"/>
  <c r="T5" i="16"/>
  <c r="BZ5" i="16"/>
  <c r="U5" i="16"/>
  <c r="CA5" i="16"/>
  <c r="S6" i="16"/>
  <c r="BY6" i="16"/>
  <c r="T6" i="16"/>
  <c r="BZ6" i="16"/>
  <c r="U6" i="16"/>
  <c r="CA6" i="16"/>
  <c r="S7" i="16"/>
  <c r="BY7" i="16"/>
  <c r="T7" i="16"/>
  <c r="BZ7" i="16"/>
  <c r="U7" i="16"/>
  <c r="CA7" i="16"/>
  <c r="S8" i="16"/>
  <c r="BY8" i="16"/>
  <c r="T8" i="16"/>
  <c r="BZ8" i="16"/>
  <c r="U8" i="16"/>
  <c r="CA8" i="16"/>
  <c r="S9" i="16"/>
  <c r="BY9" i="16"/>
  <c r="T9" i="16"/>
  <c r="BZ9" i="16"/>
  <c r="U9" i="16"/>
  <c r="CA9" i="16"/>
  <c r="S10" i="16"/>
  <c r="BY10" i="16"/>
  <c r="T10" i="16"/>
  <c r="BZ10" i="16"/>
  <c r="U10" i="16"/>
  <c r="CA10" i="16"/>
  <c r="S11" i="16"/>
  <c r="BY11" i="16"/>
  <c r="T11" i="16"/>
  <c r="BZ11" i="16"/>
  <c r="U11" i="16"/>
  <c r="CA11" i="16"/>
  <c r="S12" i="16"/>
  <c r="BY12" i="16"/>
  <c r="T12" i="16"/>
  <c r="BZ12" i="16"/>
  <c r="U12" i="16"/>
  <c r="CA12" i="16"/>
  <c r="S13" i="16"/>
  <c r="BY13" i="16"/>
  <c r="T13" i="16"/>
  <c r="BZ13" i="16"/>
  <c r="U13" i="16"/>
  <c r="CA13" i="16"/>
  <c r="S14" i="16"/>
  <c r="BY14" i="16"/>
  <c r="T14" i="16"/>
  <c r="BZ14" i="16"/>
  <c r="U14" i="16"/>
  <c r="CA14" i="16"/>
  <c r="S15" i="16"/>
  <c r="BY15" i="16"/>
  <c r="T15" i="16"/>
  <c r="BZ15" i="16"/>
  <c r="U15" i="16"/>
  <c r="CA15" i="16"/>
  <c r="S16" i="16"/>
  <c r="BY16" i="16"/>
  <c r="T16" i="16"/>
  <c r="BZ16" i="16"/>
  <c r="U16" i="16"/>
  <c r="CA16" i="16"/>
  <c r="S17" i="16"/>
  <c r="BY17" i="16"/>
  <c r="T17" i="16"/>
  <c r="BZ17" i="16"/>
  <c r="U17" i="16"/>
  <c r="CA17" i="16"/>
  <c r="S18" i="16"/>
  <c r="BY18" i="16"/>
  <c r="T18" i="16"/>
  <c r="BZ18" i="16"/>
  <c r="U18" i="16"/>
  <c r="CA18" i="16"/>
  <c r="S19" i="16"/>
  <c r="BY19" i="16"/>
  <c r="T19" i="16"/>
  <c r="BZ19" i="16"/>
  <c r="U19" i="16"/>
  <c r="CA19" i="16"/>
  <c r="S20" i="16"/>
  <c r="BY20" i="16"/>
  <c r="T20" i="16"/>
  <c r="BZ20" i="16"/>
  <c r="U20" i="16"/>
  <c r="CA20" i="16"/>
  <c r="S21" i="16"/>
  <c r="BY21" i="16"/>
  <c r="T21" i="16"/>
  <c r="BZ21" i="16"/>
  <c r="U21" i="16"/>
  <c r="CA21" i="16"/>
  <c r="S22" i="16"/>
  <c r="BY22" i="16"/>
  <c r="T22" i="16"/>
  <c r="BZ22" i="16"/>
  <c r="U22" i="16"/>
  <c r="CA22" i="16"/>
  <c r="S23" i="16"/>
  <c r="BY23" i="16"/>
  <c r="T23" i="16"/>
  <c r="BZ23" i="16"/>
  <c r="U23" i="16"/>
  <c r="CA23" i="16"/>
  <c r="S24" i="16"/>
  <c r="BY24" i="16"/>
  <c r="T24" i="16"/>
  <c r="BZ24" i="16"/>
  <c r="U24" i="16"/>
  <c r="CA24" i="16"/>
  <c r="S25" i="16"/>
  <c r="BY25" i="16"/>
  <c r="T25" i="16"/>
  <c r="BZ25" i="16"/>
  <c r="U25" i="16"/>
  <c r="CA25" i="16"/>
  <c r="T4" i="16"/>
  <c r="BZ4" i="16"/>
  <c r="U4" i="16"/>
  <c r="CA4" i="16"/>
  <c r="S4" i="16"/>
  <c r="BY4" i="16"/>
  <c r="M5" i="16"/>
  <c r="BV5" i="16"/>
  <c r="N5" i="16"/>
  <c r="BW5" i="16"/>
  <c r="O5" i="16"/>
  <c r="BX5" i="16"/>
  <c r="M6" i="16"/>
  <c r="BV6" i="16"/>
  <c r="N6" i="16"/>
  <c r="BW6" i="16"/>
  <c r="O6" i="16"/>
  <c r="BX6" i="16"/>
  <c r="M7" i="16"/>
  <c r="BV7" i="16"/>
  <c r="N7" i="16"/>
  <c r="BW7" i="16"/>
  <c r="O7" i="16"/>
  <c r="BX7" i="16"/>
  <c r="M8" i="16"/>
  <c r="BV8" i="16"/>
  <c r="N8" i="16"/>
  <c r="BW8" i="16"/>
  <c r="O8" i="16"/>
  <c r="BX8" i="16"/>
  <c r="M9" i="16"/>
  <c r="BV9" i="16"/>
  <c r="N9" i="16"/>
  <c r="BW9" i="16"/>
  <c r="O9" i="16"/>
  <c r="BX9" i="16"/>
  <c r="M10" i="16"/>
  <c r="BV10" i="16"/>
  <c r="N10" i="16"/>
  <c r="BW10" i="16"/>
  <c r="O10" i="16"/>
  <c r="BX10" i="16"/>
  <c r="M11" i="16"/>
  <c r="BV11" i="16"/>
  <c r="N11" i="16"/>
  <c r="BW11" i="16"/>
  <c r="O11" i="16"/>
  <c r="BX11" i="16"/>
  <c r="M12" i="16"/>
  <c r="BV12" i="16"/>
  <c r="N12" i="16"/>
  <c r="BW12" i="16"/>
  <c r="O12" i="16"/>
  <c r="BX12" i="16"/>
  <c r="M13" i="16"/>
  <c r="BV13" i="16"/>
  <c r="N13" i="16"/>
  <c r="BW13" i="16"/>
  <c r="O13" i="16"/>
  <c r="BX13" i="16"/>
  <c r="M14" i="16"/>
  <c r="BV14" i="16"/>
  <c r="N14" i="16"/>
  <c r="BW14" i="16"/>
  <c r="O14" i="16"/>
  <c r="BX14" i="16"/>
  <c r="M15" i="16"/>
  <c r="BV15" i="16"/>
  <c r="N15" i="16"/>
  <c r="BW15" i="16"/>
  <c r="O15" i="16"/>
  <c r="BX15" i="16"/>
  <c r="M16" i="16"/>
  <c r="BV16" i="16"/>
  <c r="N16" i="16"/>
  <c r="BW16" i="16"/>
  <c r="O16" i="16"/>
  <c r="BX16" i="16"/>
  <c r="M17" i="16"/>
  <c r="BV17" i="16"/>
  <c r="N17" i="16"/>
  <c r="BW17" i="16"/>
  <c r="O17" i="16"/>
  <c r="BX17" i="16"/>
  <c r="M18" i="16"/>
  <c r="BV18" i="16"/>
  <c r="N18" i="16"/>
  <c r="BW18" i="16"/>
  <c r="O18" i="16"/>
  <c r="BX18" i="16"/>
  <c r="M19" i="16"/>
  <c r="BV19" i="16"/>
  <c r="N19" i="16"/>
  <c r="BW19" i="16"/>
  <c r="O19" i="16"/>
  <c r="BX19" i="16"/>
  <c r="M20" i="16"/>
  <c r="BV20" i="16"/>
  <c r="N20" i="16"/>
  <c r="BW20" i="16"/>
  <c r="O20" i="16"/>
  <c r="BX20" i="16"/>
  <c r="M21" i="16"/>
  <c r="BV21" i="16"/>
  <c r="N21" i="16"/>
  <c r="BW21" i="16"/>
  <c r="O21" i="16"/>
  <c r="BX21" i="16"/>
  <c r="M22" i="16"/>
  <c r="BV22" i="16"/>
  <c r="N22" i="16"/>
  <c r="BW22" i="16"/>
  <c r="O22" i="16"/>
  <c r="BX22" i="16"/>
  <c r="M23" i="16"/>
  <c r="BV23" i="16"/>
  <c r="N23" i="16"/>
  <c r="BW23" i="16"/>
  <c r="O23" i="16"/>
  <c r="BX23" i="16"/>
  <c r="M24" i="16"/>
  <c r="BV24" i="16"/>
  <c r="N24" i="16"/>
  <c r="BW24" i="16"/>
  <c r="O24" i="16"/>
  <c r="BX24" i="16"/>
  <c r="M25" i="16"/>
  <c r="BV25" i="16"/>
  <c r="N25" i="16"/>
  <c r="BW25" i="16"/>
  <c r="O25" i="16"/>
  <c r="BX25" i="16"/>
  <c r="N4" i="16"/>
  <c r="BW4" i="16"/>
  <c r="O4" i="16"/>
  <c r="BX4" i="16"/>
  <c r="BV4" i="16"/>
  <c r="BU4" i="16"/>
  <c r="BU5" i="16"/>
  <c r="BU6" i="16"/>
  <c r="BU7" i="16"/>
  <c r="BU8" i="16"/>
  <c r="BU9" i="16"/>
  <c r="BU10" i="16"/>
  <c r="BU11" i="16"/>
  <c r="BU12" i="16"/>
  <c r="BU13" i="16"/>
  <c r="BU14" i="16"/>
  <c r="BU15" i="16"/>
  <c r="BU16" i="16"/>
  <c r="BU17" i="16"/>
  <c r="BU18" i="16"/>
  <c r="BU19" i="16"/>
  <c r="BU20" i="16"/>
  <c r="BU21" i="16"/>
  <c r="BU22" i="16"/>
  <c r="BU23" i="16"/>
  <c r="BU24" i="16"/>
  <c r="BU25" i="16"/>
  <c r="BU3" i="16"/>
  <c r="P73" i="3"/>
  <c r="BA346" i="1"/>
  <c r="I346" i="1"/>
  <c r="P72" i="3"/>
  <c r="BA345" i="1"/>
  <c r="I345" i="1"/>
  <c r="P71" i="3"/>
  <c r="BA344" i="1"/>
  <c r="I344" i="1"/>
  <c r="P70" i="3"/>
  <c r="BA343" i="1"/>
  <c r="I343" i="1"/>
  <c r="P69" i="3"/>
  <c r="BA342" i="1"/>
  <c r="I342" i="1"/>
  <c r="P68" i="3"/>
  <c r="BA341" i="1"/>
  <c r="I341" i="1"/>
  <c r="P67" i="3"/>
  <c r="BA340" i="1"/>
  <c r="I340" i="1"/>
  <c r="P66" i="3"/>
  <c r="BA339" i="1"/>
  <c r="I339" i="1"/>
  <c r="P65" i="3"/>
  <c r="BA338" i="1"/>
  <c r="I338" i="1"/>
  <c r="P64" i="3"/>
  <c r="BA337" i="1"/>
  <c r="I337" i="1"/>
  <c r="P63" i="3"/>
  <c r="BA336" i="1"/>
  <c r="I336" i="1"/>
  <c r="P62" i="3"/>
  <c r="BA335" i="1"/>
  <c r="I335" i="1"/>
  <c r="P61" i="3"/>
  <c r="BA334" i="1"/>
  <c r="I334" i="1"/>
  <c r="P60" i="3"/>
  <c r="BA333" i="1"/>
  <c r="I333" i="1"/>
  <c r="P59" i="3"/>
  <c r="BA332" i="1"/>
  <c r="I332" i="1"/>
  <c r="P58" i="3"/>
  <c r="BA331" i="1"/>
  <c r="I331" i="1"/>
  <c r="P57" i="3"/>
  <c r="BA330" i="1"/>
  <c r="I330" i="1"/>
  <c r="P56" i="3"/>
  <c r="BA329" i="1"/>
  <c r="I329" i="1"/>
  <c r="P55" i="3"/>
  <c r="BA328" i="1"/>
  <c r="I328" i="1"/>
  <c r="P54" i="3"/>
  <c r="BA327" i="1"/>
  <c r="I327" i="1"/>
  <c r="BA1108" i="1"/>
  <c r="I1108" i="1"/>
  <c r="BA1109" i="1"/>
  <c r="I1109" i="1"/>
  <c r="BA1110" i="1"/>
  <c r="I1110" i="1"/>
  <c r="BA1111" i="1"/>
  <c r="I1111" i="1"/>
  <c r="BA1112" i="1"/>
  <c r="I1112" i="1"/>
  <c r="BA1113" i="1"/>
  <c r="I1113" i="1"/>
  <c r="BA1114" i="1"/>
  <c r="I1114" i="1"/>
  <c r="BA1115" i="1"/>
  <c r="I1115" i="1"/>
  <c r="BA1116" i="1"/>
  <c r="I1116" i="1"/>
  <c r="BA1117" i="1"/>
  <c r="I1117" i="1"/>
  <c r="BA1118" i="1"/>
  <c r="I1118" i="1"/>
  <c r="BA1119" i="1"/>
  <c r="I1119" i="1"/>
  <c r="BA1120" i="1"/>
  <c r="I1120" i="1"/>
  <c r="BA1121" i="1"/>
  <c r="I1121" i="1"/>
  <c r="BA1122" i="1"/>
  <c r="I1122" i="1"/>
  <c r="BA1123" i="1"/>
  <c r="I1123" i="1"/>
  <c r="BA1124" i="1"/>
  <c r="I1124" i="1"/>
  <c r="BA1125" i="1"/>
  <c r="I1125" i="1"/>
  <c r="BA1126" i="1"/>
  <c r="I1126" i="1"/>
  <c r="BA1107" i="1"/>
  <c r="I1107" i="1"/>
  <c r="P53" i="3"/>
  <c r="BA1306" i="1"/>
  <c r="I1306" i="1"/>
  <c r="P52" i="3"/>
  <c r="BA1305" i="1"/>
  <c r="I1305" i="1"/>
  <c r="P51" i="3"/>
  <c r="BA1304" i="1"/>
  <c r="I1304" i="1"/>
  <c r="P50" i="3"/>
  <c r="BA1303" i="1"/>
  <c r="I1303" i="1"/>
  <c r="P49" i="3"/>
  <c r="BA1302" i="1"/>
  <c r="I1302" i="1"/>
  <c r="P48" i="3"/>
  <c r="BA1301" i="1"/>
  <c r="I1301" i="1"/>
  <c r="P47" i="3"/>
  <c r="BA1300" i="1"/>
  <c r="I1300" i="1"/>
  <c r="P46" i="3"/>
  <c r="BA1299" i="1"/>
  <c r="I1299" i="1"/>
  <c r="P45" i="3"/>
  <c r="BA1298" i="1"/>
  <c r="I1298" i="1"/>
  <c r="P44" i="3"/>
  <c r="BA1297" i="1"/>
  <c r="I1297" i="1"/>
  <c r="P43" i="3"/>
  <c r="BA1296" i="1"/>
  <c r="I1296" i="1"/>
  <c r="P42" i="3"/>
  <c r="BA1295" i="1"/>
  <c r="I1295" i="1"/>
  <c r="P41" i="3"/>
  <c r="BA1294" i="1"/>
  <c r="I1294" i="1"/>
  <c r="P39" i="3"/>
  <c r="BA1292" i="1"/>
  <c r="I1292" i="1"/>
  <c r="P38" i="3"/>
  <c r="BA1291" i="1"/>
  <c r="I1291" i="1"/>
  <c r="P37" i="3"/>
  <c r="BA1290" i="1"/>
  <c r="I1290" i="1"/>
  <c r="P36" i="3"/>
  <c r="BA1289" i="1"/>
  <c r="I1289" i="1"/>
  <c r="P35" i="3"/>
  <c r="BA1288" i="1"/>
  <c r="I1288" i="1"/>
  <c r="P34" i="3"/>
  <c r="BA1287" i="1"/>
  <c r="I1287" i="1"/>
  <c r="BA748" i="1"/>
  <c r="I748" i="1"/>
  <c r="BA749" i="1"/>
  <c r="I749" i="1"/>
  <c r="BA750" i="1"/>
  <c r="I750" i="1"/>
  <c r="BA751" i="1"/>
  <c r="I751" i="1"/>
  <c r="BA752" i="1"/>
  <c r="I752" i="1"/>
  <c r="BA753" i="1"/>
  <c r="I753" i="1"/>
  <c r="BA754" i="1"/>
  <c r="I754" i="1"/>
  <c r="BA755" i="1"/>
  <c r="I755" i="1"/>
  <c r="BA756" i="1"/>
  <c r="I756" i="1"/>
  <c r="BA757" i="1"/>
  <c r="I757" i="1"/>
  <c r="BA758" i="1"/>
  <c r="I758" i="1"/>
  <c r="BA759" i="1"/>
  <c r="I759" i="1"/>
  <c r="BA760" i="1"/>
  <c r="I760" i="1"/>
  <c r="BA761" i="1"/>
  <c r="I761" i="1"/>
  <c r="BA762" i="1"/>
  <c r="I762" i="1"/>
  <c r="BA763" i="1"/>
  <c r="I763" i="1"/>
  <c r="BA764" i="1"/>
  <c r="I764" i="1"/>
  <c r="BA765" i="1"/>
  <c r="I765" i="1"/>
  <c r="BA766" i="1"/>
  <c r="I766" i="1"/>
  <c r="BA747" i="1"/>
  <c r="I747" i="1"/>
  <c r="BA568" i="1"/>
  <c r="I568" i="1"/>
  <c r="BA569" i="1"/>
  <c r="I569" i="1"/>
  <c r="BA570" i="1"/>
  <c r="I570" i="1"/>
  <c r="BA571" i="1"/>
  <c r="I571" i="1"/>
  <c r="BA572" i="1"/>
  <c r="I572" i="1"/>
  <c r="BA573" i="1"/>
  <c r="I573" i="1"/>
  <c r="BA574" i="1"/>
  <c r="I574" i="1"/>
  <c r="BA575" i="1"/>
  <c r="I575" i="1"/>
  <c r="BA576" i="1"/>
  <c r="I576" i="1"/>
  <c r="BA577" i="1"/>
  <c r="I577" i="1"/>
  <c r="BA578" i="1"/>
  <c r="I578" i="1"/>
  <c r="BA579" i="1"/>
  <c r="I579" i="1"/>
  <c r="BA580" i="1"/>
  <c r="I580" i="1"/>
  <c r="BA581" i="1"/>
  <c r="I581" i="1"/>
  <c r="BA582" i="1"/>
  <c r="I582" i="1"/>
  <c r="BA583" i="1"/>
  <c r="I583" i="1"/>
  <c r="BA584" i="1"/>
  <c r="I584" i="1"/>
  <c r="BA585" i="1"/>
  <c r="I585" i="1"/>
  <c r="BA586" i="1"/>
  <c r="I586" i="1"/>
  <c r="BA567" i="1"/>
  <c r="I567" i="1"/>
  <c r="A5" i="7"/>
  <c r="B5" i="7"/>
  <c r="C5" i="7"/>
  <c r="D5" i="7"/>
  <c r="E5" i="7"/>
  <c r="F5" i="7"/>
  <c r="G5" i="7"/>
  <c r="H5" i="7"/>
  <c r="I5" i="7"/>
  <c r="BG4" i="16"/>
  <c r="BH4" i="16"/>
  <c r="BI4" i="16"/>
  <c r="BJ4" i="16"/>
  <c r="AS4" i="16"/>
  <c r="W4" i="16"/>
  <c r="P8" i="1"/>
  <c r="J5" i="7"/>
  <c r="Q8" i="1"/>
  <c r="K5" i="7"/>
  <c r="L5" i="7"/>
  <c r="M5" i="7"/>
  <c r="AQ8" i="1"/>
  <c r="AR8" i="1"/>
  <c r="AS8" i="1"/>
  <c r="AT8" i="1"/>
  <c r="AU8" i="1"/>
  <c r="T8" i="1"/>
  <c r="N5" i="7"/>
  <c r="AV8" i="1"/>
  <c r="AW8" i="1"/>
  <c r="AX8" i="1"/>
  <c r="AY8" i="1"/>
  <c r="AZ8" i="1"/>
  <c r="U8" i="1"/>
  <c r="O5" i="7"/>
  <c r="AX4" i="16"/>
  <c r="V8" i="1"/>
  <c r="P5" i="7"/>
  <c r="Q5" i="7"/>
  <c r="R5" i="7"/>
  <c r="Y8" i="1"/>
  <c r="S5" i="7"/>
  <c r="T5" i="7"/>
  <c r="U5" i="7"/>
  <c r="V5" i="7"/>
  <c r="W5" i="7"/>
  <c r="AE8" i="1"/>
  <c r="X5" i="7"/>
  <c r="Y5" i="7"/>
  <c r="Z5" i="7"/>
  <c r="AH8" i="1"/>
  <c r="AA5" i="7"/>
  <c r="AB5" i="7"/>
  <c r="A6" i="7"/>
  <c r="B6" i="7"/>
  <c r="C6" i="7"/>
  <c r="D6" i="7"/>
  <c r="E6" i="7"/>
  <c r="F6" i="7"/>
  <c r="G6" i="7"/>
  <c r="H6" i="7"/>
  <c r="I6" i="7"/>
  <c r="P9" i="1"/>
  <c r="J6" i="7"/>
  <c r="Q9" i="1"/>
  <c r="K6" i="7"/>
  <c r="L6" i="7"/>
  <c r="M6" i="7"/>
  <c r="AQ9" i="1"/>
  <c r="AR9" i="1"/>
  <c r="AS9" i="1"/>
  <c r="AT9" i="1"/>
  <c r="AU9" i="1"/>
  <c r="T9" i="1"/>
  <c r="N6" i="7"/>
  <c r="AV9" i="1"/>
  <c r="AW9" i="1"/>
  <c r="AX9" i="1"/>
  <c r="AY9" i="1"/>
  <c r="AZ9" i="1"/>
  <c r="U9" i="1"/>
  <c r="O6" i="7"/>
  <c r="V9" i="1"/>
  <c r="P6" i="7"/>
  <c r="Q6" i="7"/>
  <c r="R6" i="7"/>
  <c r="Y9" i="1"/>
  <c r="S6" i="7"/>
  <c r="T6" i="7"/>
  <c r="U6" i="7"/>
  <c r="V6" i="7"/>
  <c r="W6" i="7"/>
  <c r="AE9" i="1"/>
  <c r="X6" i="7"/>
  <c r="Y6" i="7"/>
  <c r="Z6" i="7"/>
  <c r="AH9" i="1"/>
  <c r="AA6" i="7"/>
  <c r="AB6" i="7"/>
  <c r="A7" i="7"/>
  <c r="B7" i="7"/>
  <c r="C7" i="7"/>
  <c r="D7" i="7"/>
  <c r="E7" i="7"/>
  <c r="F7" i="7"/>
  <c r="G7" i="7"/>
  <c r="H7" i="7"/>
  <c r="I7" i="7"/>
  <c r="P10" i="1"/>
  <c r="J7" i="7"/>
  <c r="Q10" i="1"/>
  <c r="K7" i="7"/>
  <c r="L7" i="7"/>
  <c r="M7" i="7"/>
  <c r="AQ10" i="1"/>
  <c r="AR10" i="1"/>
  <c r="AS10" i="1"/>
  <c r="AT10" i="1"/>
  <c r="AU10" i="1"/>
  <c r="T10" i="1"/>
  <c r="N7" i="7"/>
  <c r="AV10" i="1"/>
  <c r="AW10" i="1"/>
  <c r="AX10" i="1"/>
  <c r="AY10" i="1"/>
  <c r="AZ10" i="1"/>
  <c r="U10" i="1"/>
  <c r="O7" i="7"/>
  <c r="V10" i="1"/>
  <c r="P7" i="7"/>
  <c r="Q7" i="7"/>
  <c r="R7" i="7"/>
  <c r="Y10" i="1"/>
  <c r="S7" i="7"/>
  <c r="T7" i="7"/>
  <c r="U7" i="7"/>
  <c r="V7" i="7"/>
  <c r="W7" i="7"/>
  <c r="AE10" i="1"/>
  <c r="X7" i="7"/>
  <c r="Y7" i="7"/>
  <c r="Z7" i="7"/>
  <c r="AH10" i="1"/>
  <c r="AA7" i="7"/>
  <c r="AB7" i="7"/>
  <c r="A8" i="7"/>
  <c r="B8" i="7"/>
  <c r="C8" i="7"/>
  <c r="D8" i="7"/>
  <c r="E8" i="7"/>
  <c r="F8" i="7"/>
  <c r="G8" i="7"/>
  <c r="H8" i="7"/>
  <c r="I8" i="7"/>
  <c r="P11" i="1"/>
  <c r="J8" i="7"/>
  <c r="Q11" i="1"/>
  <c r="K8" i="7"/>
  <c r="L8" i="7"/>
  <c r="M8" i="7"/>
  <c r="AQ11" i="1"/>
  <c r="AR11" i="1"/>
  <c r="AS11" i="1"/>
  <c r="AT11" i="1"/>
  <c r="AU11" i="1"/>
  <c r="T11" i="1"/>
  <c r="N8" i="7"/>
  <c r="AV11" i="1"/>
  <c r="AW11" i="1"/>
  <c r="AX11" i="1"/>
  <c r="AY11" i="1"/>
  <c r="AZ11" i="1"/>
  <c r="U11" i="1"/>
  <c r="O8" i="7"/>
  <c r="V11" i="1"/>
  <c r="P8" i="7"/>
  <c r="Q8" i="7"/>
  <c r="R8" i="7"/>
  <c r="Y11" i="1"/>
  <c r="S8" i="7"/>
  <c r="T8" i="7"/>
  <c r="U8" i="7"/>
  <c r="V8" i="7"/>
  <c r="W8" i="7"/>
  <c r="AE11" i="1"/>
  <c r="X8" i="7"/>
  <c r="Y8" i="7"/>
  <c r="Z8" i="7"/>
  <c r="AH11" i="1"/>
  <c r="AA8" i="7"/>
  <c r="AB8" i="7"/>
  <c r="A9" i="7"/>
  <c r="B9" i="7"/>
  <c r="C9" i="7"/>
  <c r="D9" i="7"/>
  <c r="E9" i="7"/>
  <c r="F9" i="7"/>
  <c r="G9" i="7"/>
  <c r="H9" i="7"/>
  <c r="I9" i="7"/>
  <c r="P12" i="1"/>
  <c r="J9" i="7"/>
  <c r="Q12" i="1"/>
  <c r="K9" i="7"/>
  <c r="L9" i="7"/>
  <c r="M9" i="7"/>
  <c r="AQ12" i="1"/>
  <c r="AR12" i="1"/>
  <c r="AS12" i="1"/>
  <c r="AT12" i="1"/>
  <c r="AU12" i="1"/>
  <c r="T12" i="1"/>
  <c r="N9" i="7"/>
  <c r="AV12" i="1"/>
  <c r="AW12" i="1"/>
  <c r="AX12" i="1"/>
  <c r="AY12" i="1"/>
  <c r="AZ12" i="1"/>
  <c r="U12" i="1"/>
  <c r="O9" i="7"/>
  <c r="V12" i="1"/>
  <c r="P9" i="7"/>
  <c r="Q9" i="7"/>
  <c r="R9" i="7"/>
  <c r="Y12" i="1"/>
  <c r="S9" i="7"/>
  <c r="T9" i="7"/>
  <c r="U9" i="7"/>
  <c r="V9" i="7"/>
  <c r="W9" i="7"/>
  <c r="AE12" i="1"/>
  <c r="X9" i="7"/>
  <c r="Y9" i="7"/>
  <c r="Z9" i="7"/>
  <c r="AH12" i="1"/>
  <c r="AA9" i="7"/>
  <c r="AB9" i="7"/>
  <c r="A10" i="7"/>
  <c r="B10" i="7"/>
  <c r="C10" i="7"/>
  <c r="D10" i="7"/>
  <c r="E10" i="7"/>
  <c r="F10" i="7"/>
  <c r="G10" i="7"/>
  <c r="H10" i="7"/>
  <c r="I10" i="7"/>
  <c r="P13" i="1"/>
  <c r="J10" i="7"/>
  <c r="Q13" i="1"/>
  <c r="K10" i="7"/>
  <c r="L10" i="7"/>
  <c r="M10" i="7"/>
  <c r="AQ13" i="1"/>
  <c r="AR13" i="1"/>
  <c r="AS13" i="1"/>
  <c r="AT13" i="1"/>
  <c r="AU13" i="1"/>
  <c r="T13" i="1"/>
  <c r="N10" i="7"/>
  <c r="AV13" i="1"/>
  <c r="AW13" i="1"/>
  <c r="AX13" i="1"/>
  <c r="AY13" i="1"/>
  <c r="AZ13" i="1"/>
  <c r="U13" i="1"/>
  <c r="O10" i="7"/>
  <c r="V13" i="1"/>
  <c r="P10" i="7"/>
  <c r="Q10" i="7"/>
  <c r="R10" i="7"/>
  <c r="Y13" i="1"/>
  <c r="S10" i="7"/>
  <c r="T10" i="7"/>
  <c r="U10" i="7"/>
  <c r="V10" i="7"/>
  <c r="W10" i="7"/>
  <c r="AE13" i="1"/>
  <c r="X10" i="7"/>
  <c r="Y10" i="7"/>
  <c r="Z10" i="7"/>
  <c r="AH13" i="1"/>
  <c r="AA10" i="7"/>
  <c r="AB10" i="7"/>
  <c r="A11" i="7"/>
  <c r="B11" i="7"/>
  <c r="C11" i="7"/>
  <c r="D11" i="7"/>
  <c r="E11" i="7"/>
  <c r="F11" i="7"/>
  <c r="G11" i="7"/>
  <c r="H11" i="7"/>
  <c r="I11" i="7"/>
  <c r="P14" i="1"/>
  <c r="J11" i="7"/>
  <c r="Q14" i="1"/>
  <c r="K11" i="7"/>
  <c r="L11" i="7"/>
  <c r="M11" i="7"/>
  <c r="AQ14" i="1"/>
  <c r="AR14" i="1"/>
  <c r="AS14" i="1"/>
  <c r="AT14" i="1"/>
  <c r="AU14" i="1"/>
  <c r="T14" i="1"/>
  <c r="N11" i="7"/>
  <c r="AV14" i="1"/>
  <c r="AW14" i="1"/>
  <c r="AX14" i="1"/>
  <c r="AY14" i="1"/>
  <c r="AZ14" i="1"/>
  <c r="U14" i="1"/>
  <c r="O11" i="7"/>
  <c r="V14" i="1"/>
  <c r="P11" i="7"/>
  <c r="Q11" i="7"/>
  <c r="R11" i="7"/>
  <c r="Y14" i="1"/>
  <c r="S11" i="7"/>
  <c r="T11" i="7"/>
  <c r="U11" i="7"/>
  <c r="V11" i="7"/>
  <c r="W11" i="7"/>
  <c r="AE14" i="1"/>
  <c r="X11" i="7"/>
  <c r="Y11" i="7"/>
  <c r="Z11" i="7"/>
  <c r="AH14" i="1"/>
  <c r="AA11" i="7"/>
  <c r="AB11" i="7"/>
  <c r="A12" i="7"/>
  <c r="B12" i="7"/>
  <c r="C12" i="7"/>
  <c r="D12" i="7"/>
  <c r="E12" i="7"/>
  <c r="F12" i="7"/>
  <c r="G12" i="7"/>
  <c r="H12" i="7"/>
  <c r="I12" i="7"/>
  <c r="P15" i="1"/>
  <c r="J12" i="7"/>
  <c r="Q15" i="1"/>
  <c r="K12" i="7"/>
  <c r="L12" i="7"/>
  <c r="M12" i="7"/>
  <c r="AQ15" i="1"/>
  <c r="AR15" i="1"/>
  <c r="AS15" i="1"/>
  <c r="AT15" i="1"/>
  <c r="AU15" i="1"/>
  <c r="T15" i="1"/>
  <c r="N12" i="7"/>
  <c r="AV15" i="1"/>
  <c r="AW15" i="1"/>
  <c r="AX15" i="1"/>
  <c r="AY15" i="1"/>
  <c r="AZ15" i="1"/>
  <c r="U15" i="1"/>
  <c r="O12" i="7"/>
  <c r="V15" i="1"/>
  <c r="P12" i="7"/>
  <c r="Q12" i="7"/>
  <c r="R12" i="7"/>
  <c r="Y15" i="1"/>
  <c r="S12" i="7"/>
  <c r="T12" i="7"/>
  <c r="U12" i="7"/>
  <c r="V12" i="7"/>
  <c r="W12" i="7"/>
  <c r="AE15" i="1"/>
  <c r="X12" i="7"/>
  <c r="Y12" i="7"/>
  <c r="Z12" i="7"/>
  <c r="AH15" i="1"/>
  <c r="AA12" i="7"/>
  <c r="AB12" i="7"/>
  <c r="A13" i="7"/>
  <c r="B13" i="7"/>
  <c r="C13" i="7"/>
  <c r="D13" i="7"/>
  <c r="E13" i="7"/>
  <c r="F13" i="7"/>
  <c r="G13" i="7"/>
  <c r="H13" i="7"/>
  <c r="I13" i="7"/>
  <c r="P16" i="1"/>
  <c r="J13" i="7"/>
  <c r="Q16" i="1"/>
  <c r="K13" i="7"/>
  <c r="L13" i="7"/>
  <c r="M13" i="7"/>
  <c r="AQ16" i="1"/>
  <c r="AR16" i="1"/>
  <c r="AS16" i="1"/>
  <c r="AT16" i="1"/>
  <c r="AU16" i="1"/>
  <c r="T16" i="1"/>
  <c r="N13" i="7"/>
  <c r="AV16" i="1"/>
  <c r="AW16" i="1"/>
  <c r="AX16" i="1"/>
  <c r="AY16" i="1"/>
  <c r="AZ16" i="1"/>
  <c r="U16" i="1"/>
  <c r="O13" i="7"/>
  <c r="V16" i="1"/>
  <c r="P13" i="7"/>
  <c r="Q13" i="7"/>
  <c r="R13" i="7"/>
  <c r="Y16" i="1"/>
  <c r="S13" i="7"/>
  <c r="T13" i="7"/>
  <c r="U13" i="7"/>
  <c r="V13" i="7"/>
  <c r="W13" i="7"/>
  <c r="AE16" i="1"/>
  <c r="X13" i="7"/>
  <c r="Y13" i="7"/>
  <c r="Z13" i="7"/>
  <c r="AH16" i="1"/>
  <c r="AA13" i="7"/>
  <c r="AB13" i="7"/>
  <c r="A14" i="7"/>
  <c r="B14" i="7"/>
  <c r="C14" i="7"/>
  <c r="D14" i="7"/>
  <c r="E14" i="7"/>
  <c r="F14" i="7"/>
  <c r="G14" i="7"/>
  <c r="H14" i="7"/>
  <c r="I14" i="7"/>
  <c r="P17" i="1"/>
  <c r="J14" i="7"/>
  <c r="Q17" i="1"/>
  <c r="K14" i="7"/>
  <c r="L14" i="7"/>
  <c r="M14" i="7"/>
  <c r="AQ17" i="1"/>
  <c r="AR17" i="1"/>
  <c r="AS17" i="1"/>
  <c r="AT17" i="1"/>
  <c r="AU17" i="1"/>
  <c r="T17" i="1"/>
  <c r="N14" i="7"/>
  <c r="AV17" i="1"/>
  <c r="AW17" i="1"/>
  <c r="AX17" i="1"/>
  <c r="AY17" i="1"/>
  <c r="AZ17" i="1"/>
  <c r="U17" i="1"/>
  <c r="O14" i="7"/>
  <c r="V17" i="1"/>
  <c r="P14" i="7"/>
  <c r="Q14" i="7"/>
  <c r="R14" i="7"/>
  <c r="Y17" i="1"/>
  <c r="S14" i="7"/>
  <c r="T14" i="7"/>
  <c r="U14" i="7"/>
  <c r="V14" i="7"/>
  <c r="W14" i="7"/>
  <c r="AE17" i="1"/>
  <c r="X14" i="7"/>
  <c r="Y14" i="7"/>
  <c r="Z14" i="7"/>
  <c r="AH17" i="1"/>
  <c r="AA14" i="7"/>
  <c r="AB14" i="7"/>
  <c r="A15" i="7"/>
  <c r="B15" i="7"/>
  <c r="C15" i="7"/>
  <c r="D15" i="7"/>
  <c r="E15" i="7"/>
  <c r="F15" i="7"/>
  <c r="G15" i="7"/>
  <c r="H15" i="7"/>
  <c r="I15" i="7"/>
  <c r="P18" i="1"/>
  <c r="J15" i="7"/>
  <c r="Q18" i="1"/>
  <c r="K15" i="7"/>
  <c r="L15" i="7"/>
  <c r="M15" i="7"/>
  <c r="AQ18" i="1"/>
  <c r="AR18" i="1"/>
  <c r="AS18" i="1"/>
  <c r="AT18" i="1"/>
  <c r="AU18" i="1"/>
  <c r="T18" i="1"/>
  <c r="N15" i="7"/>
  <c r="AV18" i="1"/>
  <c r="AW18" i="1"/>
  <c r="AX18" i="1"/>
  <c r="AY18" i="1"/>
  <c r="AZ18" i="1"/>
  <c r="U18" i="1"/>
  <c r="O15" i="7"/>
  <c r="V18" i="1"/>
  <c r="P15" i="7"/>
  <c r="Q15" i="7"/>
  <c r="R15" i="7"/>
  <c r="Y18" i="1"/>
  <c r="S15" i="7"/>
  <c r="T15" i="7"/>
  <c r="U15" i="7"/>
  <c r="V15" i="7"/>
  <c r="W15" i="7"/>
  <c r="AE18" i="1"/>
  <c r="X15" i="7"/>
  <c r="Y15" i="7"/>
  <c r="Z15" i="7"/>
  <c r="AH18" i="1"/>
  <c r="AA15" i="7"/>
  <c r="AB15" i="7"/>
  <c r="A16" i="7"/>
  <c r="B16" i="7"/>
  <c r="C16" i="7"/>
  <c r="D16" i="7"/>
  <c r="E16" i="7"/>
  <c r="F16" i="7"/>
  <c r="G16" i="7"/>
  <c r="H16" i="7"/>
  <c r="I16" i="7"/>
  <c r="P19" i="1"/>
  <c r="J16" i="7"/>
  <c r="Q19" i="1"/>
  <c r="K16" i="7"/>
  <c r="L16" i="7"/>
  <c r="M16" i="7"/>
  <c r="AQ19" i="1"/>
  <c r="AR19" i="1"/>
  <c r="AS19" i="1"/>
  <c r="AT19" i="1"/>
  <c r="AU19" i="1"/>
  <c r="T19" i="1"/>
  <c r="N16" i="7"/>
  <c r="AV19" i="1"/>
  <c r="AW19" i="1"/>
  <c r="AX19" i="1"/>
  <c r="AY19" i="1"/>
  <c r="AZ19" i="1"/>
  <c r="U19" i="1"/>
  <c r="O16" i="7"/>
  <c r="V19" i="1"/>
  <c r="P16" i="7"/>
  <c r="Q16" i="7"/>
  <c r="R16" i="7"/>
  <c r="Y19" i="1"/>
  <c r="S16" i="7"/>
  <c r="T16" i="7"/>
  <c r="U16" i="7"/>
  <c r="V16" i="7"/>
  <c r="W16" i="7"/>
  <c r="AE19" i="1"/>
  <c r="X16" i="7"/>
  <c r="Y16" i="7"/>
  <c r="Z16" i="7"/>
  <c r="AH19" i="1"/>
  <c r="AA16" i="7"/>
  <c r="AB16" i="7"/>
  <c r="A17" i="7"/>
  <c r="B17" i="7"/>
  <c r="C17" i="7"/>
  <c r="D17" i="7"/>
  <c r="E17" i="7"/>
  <c r="F17" i="7"/>
  <c r="G17" i="7"/>
  <c r="H17" i="7"/>
  <c r="I17" i="7"/>
  <c r="P20" i="1"/>
  <c r="J17" i="7"/>
  <c r="Q20" i="1"/>
  <c r="K17" i="7"/>
  <c r="L17" i="7"/>
  <c r="M17" i="7"/>
  <c r="AQ20" i="1"/>
  <c r="AR20" i="1"/>
  <c r="AS20" i="1"/>
  <c r="AT20" i="1"/>
  <c r="AU20" i="1"/>
  <c r="T20" i="1"/>
  <c r="N17" i="7"/>
  <c r="AV20" i="1"/>
  <c r="AW20" i="1"/>
  <c r="AX20" i="1"/>
  <c r="AY20" i="1"/>
  <c r="AZ20" i="1"/>
  <c r="U20" i="1"/>
  <c r="O17" i="7"/>
  <c r="V20" i="1"/>
  <c r="P17" i="7"/>
  <c r="Q17" i="7"/>
  <c r="R17" i="7"/>
  <c r="Y20" i="1"/>
  <c r="S17" i="7"/>
  <c r="T17" i="7"/>
  <c r="U17" i="7"/>
  <c r="V17" i="7"/>
  <c r="W17" i="7"/>
  <c r="AE20" i="1"/>
  <c r="X17" i="7"/>
  <c r="Y17" i="7"/>
  <c r="Z17" i="7"/>
  <c r="AH20" i="1"/>
  <c r="AA17" i="7"/>
  <c r="AB17" i="7"/>
  <c r="A18" i="7"/>
  <c r="B18" i="7"/>
  <c r="C18" i="7"/>
  <c r="D18" i="7"/>
  <c r="E18" i="7"/>
  <c r="F18" i="7"/>
  <c r="G18" i="7"/>
  <c r="H18" i="7"/>
  <c r="I18" i="7"/>
  <c r="P21" i="1"/>
  <c r="J18" i="7"/>
  <c r="Q21" i="1"/>
  <c r="K18" i="7"/>
  <c r="L18" i="7"/>
  <c r="M18" i="7"/>
  <c r="AQ21" i="1"/>
  <c r="AR21" i="1"/>
  <c r="AS21" i="1"/>
  <c r="AT21" i="1"/>
  <c r="AU21" i="1"/>
  <c r="T21" i="1"/>
  <c r="N18" i="7"/>
  <c r="AV21" i="1"/>
  <c r="AW21" i="1"/>
  <c r="AX21" i="1"/>
  <c r="AY21" i="1"/>
  <c r="AZ21" i="1"/>
  <c r="U21" i="1"/>
  <c r="O18" i="7"/>
  <c r="V21" i="1"/>
  <c r="P18" i="7"/>
  <c r="Q18" i="7"/>
  <c r="R18" i="7"/>
  <c r="Y21" i="1"/>
  <c r="S18" i="7"/>
  <c r="T18" i="7"/>
  <c r="U18" i="7"/>
  <c r="V18" i="7"/>
  <c r="W18" i="7"/>
  <c r="AE21" i="1"/>
  <c r="X18" i="7"/>
  <c r="Y18" i="7"/>
  <c r="Z18" i="7"/>
  <c r="AH21" i="1"/>
  <c r="AA18" i="7"/>
  <c r="AB18" i="7"/>
  <c r="A19" i="7"/>
  <c r="B19" i="7"/>
  <c r="C19" i="7"/>
  <c r="D19" i="7"/>
  <c r="E19" i="7"/>
  <c r="F19" i="7"/>
  <c r="G19" i="7"/>
  <c r="H19" i="7"/>
  <c r="I19" i="7"/>
  <c r="P22" i="1"/>
  <c r="J19" i="7"/>
  <c r="Q22" i="1"/>
  <c r="K19" i="7"/>
  <c r="L19" i="7"/>
  <c r="M19" i="7"/>
  <c r="AQ22" i="1"/>
  <c r="AR22" i="1"/>
  <c r="AS22" i="1"/>
  <c r="AT22" i="1"/>
  <c r="AU22" i="1"/>
  <c r="T22" i="1"/>
  <c r="N19" i="7"/>
  <c r="AV22" i="1"/>
  <c r="AW22" i="1"/>
  <c r="AX22" i="1"/>
  <c r="AY22" i="1"/>
  <c r="AZ22" i="1"/>
  <c r="U22" i="1"/>
  <c r="O19" i="7"/>
  <c r="V22" i="1"/>
  <c r="P19" i="7"/>
  <c r="Q19" i="7"/>
  <c r="R19" i="7"/>
  <c r="Y22" i="1"/>
  <c r="S19" i="7"/>
  <c r="T19" i="7"/>
  <c r="U19" i="7"/>
  <c r="V19" i="7"/>
  <c r="W19" i="7"/>
  <c r="AE22" i="1"/>
  <c r="X19" i="7"/>
  <c r="Y19" i="7"/>
  <c r="Z19" i="7"/>
  <c r="AH22" i="1"/>
  <c r="AA19" i="7"/>
  <c r="AB19" i="7"/>
  <c r="A20" i="7"/>
  <c r="B20" i="7"/>
  <c r="C20" i="7"/>
  <c r="D20" i="7"/>
  <c r="E20" i="7"/>
  <c r="F20" i="7"/>
  <c r="G20" i="7"/>
  <c r="H20" i="7"/>
  <c r="I20" i="7"/>
  <c r="P23" i="1"/>
  <c r="J20" i="7"/>
  <c r="Q23" i="1"/>
  <c r="K20" i="7"/>
  <c r="L20" i="7"/>
  <c r="M20" i="7"/>
  <c r="AQ23" i="1"/>
  <c r="AR23" i="1"/>
  <c r="AS23" i="1"/>
  <c r="AT23" i="1"/>
  <c r="AU23" i="1"/>
  <c r="T23" i="1"/>
  <c r="N20" i="7"/>
  <c r="AV23" i="1"/>
  <c r="AW23" i="1"/>
  <c r="AX23" i="1"/>
  <c r="AY23" i="1"/>
  <c r="AZ23" i="1"/>
  <c r="U23" i="1"/>
  <c r="O20" i="7"/>
  <c r="V23" i="1"/>
  <c r="P20" i="7"/>
  <c r="Q20" i="7"/>
  <c r="R20" i="7"/>
  <c r="Y23" i="1"/>
  <c r="S20" i="7"/>
  <c r="T20" i="7"/>
  <c r="U20" i="7"/>
  <c r="V20" i="7"/>
  <c r="W20" i="7"/>
  <c r="AE23" i="1"/>
  <c r="X20" i="7"/>
  <c r="Y20" i="7"/>
  <c r="Z20" i="7"/>
  <c r="AH23" i="1"/>
  <c r="AA20" i="7"/>
  <c r="AB20" i="7"/>
  <c r="A21" i="7"/>
  <c r="B21" i="7"/>
  <c r="C21" i="7"/>
  <c r="D21" i="7"/>
  <c r="E21" i="7"/>
  <c r="F21" i="7"/>
  <c r="G21" i="7"/>
  <c r="H21" i="7"/>
  <c r="P24" i="1"/>
  <c r="J21" i="7"/>
  <c r="Q24" i="1"/>
  <c r="K21" i="7"/>
  <c r="L21" i="7"/>
  <c r="M21" i="7"/>
  <c r="AQ24" i="1"/>
  <c r="AR24" i="1"/>
  <c r="AS24" i="1"/>
  <c r="AT24" i="1"/>
  <c r="AU24" i="1"/>
  <c r="T24" i="1"/>
  <c r="N21" i="7"/>
  <c r="AV24" i="1"/>
  <c r="AW24" i="1"/>
  <c r="AX24" i="1"/>
  <c r="AY24" i="1"/>
  <c r="AZ24" i="1"/>
  <c r="U24" i="1"/>
  <c r="O21" i="7"/>
  <c r="V24" i="1"/>
  <c r="P21" i="7"/>
  <c r="Q21" i="7"/>
  <c r="R21" i="7"/>
  <c r="Y24" i="1"/>
  <c r="S21" i="7"/>
  <c r="T21" i="7"/>
  <c r="U21" i="7"/>
  <c r="V21" i="7"/>
  <c r="W21" i="7"/>
  <c r="AE24" i="1"/>
  <c r="X21" i="7"/>
  <c r="Y21" i="7"/>
  <c r="Z21" i="7"/>
  <c r="AH24" i="1"/>
  <c r="AA21" i="7"/>
  <c r="AB21" i="7"/>
  <c r="A22" i="7"/>
  <c r="B22" i="7"/>
  <c r="C22" i="7"/>
  <c r="D22" i="7"/>
  <c r="E22" i="7"/>
  <c r="F22" i="7"/>
  <c r="G22" i="7"/>
  <c r="H22" i="7"/>
  <c r="I22" i="7"/>
  <c r="P25" i="1"/>
  <c r="J22" i="7"/>
  <c r="Q25" i="1"/>
  <c r="K22" i="7"/>
  <c r="L22" i="7"/>
  <c r="M22" i="7"/>
  <c r="AQ25" i="1"/>
  <c r="AR25" i="1"/>
  <c r="AS25" i="1"/>
  <c r="AT25" i="1"/>
  <c r="AU25" i="1"/>
  <c r="T25" i="1"/>
  <c r="N22" i="7"/>
  <c r="AV25" i="1"/>
  <c r="AW25" i="1"/>
  <c r="AX25" i="1"/>
  <c r="AY25" i="1"/>
  <c r="AZ25" i="1"/>
  <c r="U25" i="1"/>
  <c r="O22" i="7"/>
  <c r="V25" i="1"/>
  <c r="P22" i="7"/>
  <c r="Q22" i="7"/>
  <c r="R22" i="7"/>
  <c r="Y25" i="1"/>
  <c r="S22" i="7"/>
  <c r="T22" i="7"/>
  <c r="U22" i="7"/>
  <c r="V22" i="7"/>
  <c r="W22" i="7"/>
  <c r="AE25" i="1"/>
  <c r="X22" i="7"/>
  <c r="Y22" i="7"/>
  <c r="Z22" i="7"/>
  <c r="AH25" i="1"/>
  <c r="AA22" i="7"/>
  <c r="AB22" i="7"/>
  <c r="A23" i="7"/>
  <c r="B23" i="7"/>
  <c r="C23" i="7"/>
  <c r="D23" i="7"/>
  <c r="E23" i="7"/>
  <c r="F23" i="7"/>
  <c r="G23" i="7"/>
  <c r="H23" i="7"/>
  <c r="I23" i="7"/>
  <c r="P26" i="1"/>
  <c r="J23" i="7"/>
  <c r="Q26" i="1"/>
  <c r="K23" i="7"/>
  <c r="L23" i="7"/>
  <c r="M23" i="7"/>
  <c r="AQ26" i="1"/>
  <c r="AR26" i="1"/>
  <c r="AS26" i="1"/>
  <c r="AT26" i="1"/>
  <c r="AU26" i="1"/>
  <c r="T26" i="1"/>
  <c r="N23" i="7"/>
  <c r="AV26" i="1"/>
  <c r="AW26" i="1"/>
  <c r="AX26" i="1"/>
  <c r="AY26" i="1"/>
  <c r="AZ26" i="1"/>
  <c r="U26" i="1"/>
  <c r="O23" i="7"/>
  <c r="V26" i="1"/>
  <c r="P23" i="7"/>
  <c r="Q23" i="7"/>
  <c r="R23" i="7"/>
  <c r="Y26" i="1"/>
  <c r="S23" i="7"/>
  <c r="T23" i="7"/>
  <c r="U23" i="7"/>
  <c r="V23" i="7"/>
  <c r="W23" i="7"/>
  <c r="AE26" i="1"/>
  <c r="X23" i="7"/>
  <c r="Y23" i="7"/>
  <c r="Z23" i="7"/>
  <c r="AH26" i="1"/>
  <c r="AA23" i="7"/>
  <c r="AB23" i="7"/>
  <c r="A24" i="7"/>
  <c r="B24" i="7"/>
  <c r="I27" i="1"/>
  <c r="C24" i="7"/>
  <c r="D24" i="7"/>
  <c r="E24" i="7"/>
  <c r="F24" i="7"/>
  <c r="G24" i="7"/>
  <c r="H24" i="7"/>
  <c r="I24" i="7"/>
  <c r="BK4" i="16"/>
  <c r="BL4" i="16"/>
  <c r="BM4" i="16"/>
  <c r="BN4" i="16"/>
  <c r="AT4" i="16"/>
  <c r="X4" i="16"/>
  <c r="P27" i="1"/>
  <c r="J24" i="7"/>
  <c r="Q27" i="1"/>
  <c r="K24" i="7"/>
  <c r="L24" i="7"/>
  <c r="M24" i="7"/>
  <c r="AQ27" i="1"/>
  <c r="AR27" i="1"/>
  <c r="AS27" i="1"/>
  <c r="AT27" i="1"/>
  <c r="AU27" i="1"/>
  <c r="T27" i="1"/>
  <c r="N24" i="7"/>
  <c r="AV27" i="1"/>
  <c r="AW27" i="1"/>
  <c r="AX27" i="1"/>
  <c r="AY27" i="1"/>
  <c r="AZ27" i="1"/>
  <c r="U27" i="1"/>
  <c r="O24" i="7"/>
  <c r="AY4" i="16"/>
  <c r="V27" i="1"/>
  <c r="P24" i="7"/>
  <c r="Q24" i="7"/>
  <c r="R24" i="7"/>
  <c r="Y27" i="1"/>
  <c r="S24" i="7"/>
  <c r="T24" i="7"/>
  <c r="U24" i="7"/>
  <c r="V24" i="7"/>
  <c r="W24" i="7"/>
  <c r="AE27" i="1"/>
  <c r="X24" i="7"/>
  <c r="Y24" i="7"/>
  <c r="Z24" i="7"/>
  <c r="AH27" i="1"/>
  <c r="AA24" i="7"/>
  <c r="AB24" i="7"/>
  <c r="A25" i="7"/>
  <c r="B25" i="7"/>
  <c r="I28" i="1"/>
  <c r="C25" i="7"/>
  <c r="D25" i="7"/>
  <c r="E25" i="7"/>
  <c r="F25" i="7"/>
  <c r="G25" i="7"/>
  <c r="H25" i="7"/>
  <c r="I25" i="7"/>
  <c r="P28" i="1"/>
  <c r="J25" i="7"/>
  <c r="Q28" i="1"/>
  <c r="K25" i="7"/>
  <c r="L25" i="7"/>
  <c r="M25" i="7"/>
  <c r="AQ28" i="1"/>
  <c r="AR28" i="1"/>
  <c r="AS28" i="1"/>
  <c r="AT28" i="1"/>
  <c r="AU28" i="1"/>
  <c r="T28" i="1"/>
  <c r="N25" i="7"/>
  <c r="AV28" i="1"/>
  <c r="AW28" i="1"/>
  <c r="AX28" i="1"/>
  <c r="AY28" i="1"/>
  <c r="AZ28" i="1"/>
  <c r="U28" i="1"/>
  <c r="O25" i="7"/>
  <c r="V28" i="1"/>
  <c r="P25" i="7"/>
  <c r="Q25" i="7"/>
  <c r="R25" i="7"/>
  <c r="Y28" i="1"/>
  <c r="S25" i="7"/>
  <c r="T25" i="7"/>
  <c r="U25" i="7"/>
  <c r="V25" i="7"/>
  <c r="W25" i="7"/>
  <c r="AE28" i="1"/>
  <c r="X25" i="7"/>
  <c r="Y25" i="7"/>
  <c r="Z25" i="7"/>
  <c r="AH28" i="1"/>
  <c r="AA25" i="7"/>
  <c r="AB25" i="7"/>
  <c r="A26" i="7"/>
  <c r="B26" i="7"/>
  <c r="I29" i="1"/>
  <c r="C26" i="7"/>
  <c r="D26" i="7"/>
  <c r="E26" i="7"/>
  <c r="F26" i="7"/>
  <c r="G26" i="7"/>
  <c r="H26" i="7"/>
  <c r="I26" i="7"/>
  <c r="P29" i="1"/>
  <c r="J26" i="7"/>
  <c r="Q29" i="1"/>
  <c r="K26" i="7"/>
  <c r="L26" i="7"/>
  <c r="M26" i="7"/>
  <c r="AQ29" i="1"/>
  <c r="AR29" i="1"/>
  <c r="AS29" i="1"/>
  <c r="AT29" i="1"/>
  <c r="AU29" i="1"/>
  <c r="T29" i="1"/>
  <c r="N26" i="7"/>
  <c r="AV29" i="1"/>
  <c r="AW29" i="1"/>
  <c r="AX29" i="1"/>
  <c r="AY29" i="1"/>
  <c r="AZ29" i="1"/>
  <c r="U29" i="1"/>
  <c r="O26" i="7"/>
  <c r="V29" i="1"/>
  <c r="P26" i="7"/>
  <c r="Q26" i="7"/>
  <c r="R26" i="7"/>
  <c r="Y29" i="1"/>
  <c r="S26" i="7"/>
  <c r="T26" i="7"/>
  <c r="U26" i="7"/>
  <c r="V26" i="7"/>
  <c r="W26" i="7"/>
  <c r="AE29" i="1"/>
  <c r="X26" i="7"/>
  <c r="Y26" i="7"/>
  <c r="Z26" i="7"/>
  <c r="AH29" i="1"/>
  <c r="AA26" i="7"/>
  <c r="AB26" i="7"/>
  <c r="A27" i="7"/>
  <c r="B27" i="7"/>
  <c r="I30" i="1"/>
  <c r="C27" i="7"/>
  <c r="D27" i="7"/>
  <c r="E27" i="7"/>
  <c r="F27" i="7"/>
  <c r="G27" i="7"/>
  <c r="H27" i="7"/>
  <c r="I27" i="7"/>
  <c r="P30" i="1"/>
  <c r="J27" i="7"/>
  <c r="Q30" i="1"/>
  <c r="K27" i="7"/>
  <c r="L27" i="7"/>
  <c r="M27" i="7"/>
  <c r="AQ30" i="1"/>
  <c r="AR30" i="1"/>
  <c r="AS30" i="1"/>
  <c r="AT30" i="1"/>
  <c r="AU30" i="1"/>
  <c r="T30" i="1"/>
  <c r="N27" i="7"/>
  <c r="AV30" i="1"/>
  <c r="AW30" i="1"/>
  <c r="AX30" i="1"/>
  <c r="AY30" i="1"/>
  <c r="AZ30" i="1"/>
  <c r="U30" i="1"/>
  <c r="O27" i="7"/>
  <c r="V30" i="1"/>
  <c r="P27" i="7"/>
  <c r="Q27" i="7"/>
  <c r="R27" i="7"/>
  <c r="Y30" i="1"/>
  <c r="S27" i="7"/>
  <c r="T27" i="7"/>
  <c r="U27" i="7"/>
  <c r="V27" i="7"/>
  <c r="W27" i="7"/>
  <c r="AE30" i="1"/>
  <c r="X27" i="7"/>
  <c r="Y27" i="7"/>
  <c r="Z27" i="7"/>
  <c r="AH30" i="1"/>
  <c r="AA27" i="7"/>
  <c r="AB27" i="7"/>
  <c r="A28" i="7"/>
  <c r="B28" i="7"/>
  <c r="I31" i="1"/>
  <c r="C28" i="7"/>
  <c r="D28" i="7"/>
  <c r="E28" i="7"/>
  <c r="F28" i="7"/>
  <c r="G28" i="7"/>
  <c r="H28" i="7"/>
  <c r="I28" i="7"/>
  <c r="P31" i="1"/>
  <c r="J28" i="7"/>
  <c r="Q31" i="1"/>
  <c r="K28" i="7"/>
  <c r="L28" i="7"/>
  <c r="M28" i="7"/>
  <c r="AQ31" i="1"/>
  <c r="AR31" i="1"/>
  <c r="AS31" i="1"/>
  <c r="AT31" i="1"/>
  <c r="AU31" i="1"/>
  <c r="T31" i="1"/>
  <c r="N28" i="7"/>
  <c r="AV31" i="1"/>
  <c r="AW31" i="1"/>
  <c r="AX31" i="1"/>
  <c r="AY31" i="1"/>
  <c r="AZ31" i="1"/>
  <c r="U31" i="1"/>
  <c r="O28" i="7"/>
  <c r="V31" i="1"/>
  <c r="P28" i="7"/>
  <c r="Q28" i="7"/>
  <c r="R28" i="7"/>
  <c r="Y31" i="1"/>
  <c r="S28" i="7"/>
  <c r="T28" i="7"/>
  <c r="U28" i="7"/>
  <c r="V28" i="7"/>
  <c r="W28" i="7"/>
  <c r="AE31" i="1"/>
  <c r="X28" i="7"/>
  <c r="Y28" i="7"/>
  <c r="Z28" i="7"/>
  <c r="AH31" i="1"/>
  <c r="AA28" i="7"/>
  <c r="AB28" i="7"/>
  <c r="A29" i="7"/>
  <c r="B29" i="7"/>
  <c r="I32" i="1"/>
  <c r="C29" i="7"/>
  <c r="D29" i="7"/>
  <c r="E29" i="7"/>
  <c r="F29" i="7"/>
  <c r="G29" i="7"/>
  <c r="H29" i="7"/>
  <c r="I29" i="7"/>
  <c r="P32" i="1"/>
  <c r="J29" i="7"/>
  <c r="Q32" i="1"/>
  <c r="K29" i="7"/>
  <c r="L29" i="7"/>
  <c r="M29" i="7"/>
  <c r="AQ32" i="1"/>
  <c r="AR32" i="1"/>
  <c r="AS32" i="1"/>
  <c r="AT32" i="1"/>
  <c r="AU32" i="1"/>
  <c r="T32" i="1"/>
  <c r="N29" i="7"/>
  <c r="AV32" i="1"/>
  <c r="AW32" i="1"/>
  <c r="AX32" i="1"/>
  <c r="AY32" i="1"/>
  <c r="AZ32" i="1"/>
  <c r="U32" i="1"/>
  <c r="O29" i="7"/>
  <c r="V32" i="1"/>
  <c r="P29" i="7"/>
  <c r="Q29" i="7"/>
  <c r="R29" i="7"/>
  <c r="Y32" i="1"/>
  <c r="S29" i="7"/>
  <c r="T29" i="7"/>
  <c r="U29" i="7"/>
  <c r="V29" i="7"/>
  <c r="W29" i="7"/>
  <c r="AE32" i="1"/>
  <c r="X29" i="7"/>
  <c r="Y29" i="7"/>
  <c r="Z29" i="7"/>
  <c r="AH32" i="1"/>
  <c r="AA29" i="7"/>
  <c r="AB29" i="7"/>
  <c r="A30" i="7"/>
  <c r="B30" i="7"/>
  <c r="I33" i="1"/>
  <c r="C30" i="7"/>
  <c r="D30" i="7"/>
  <c r="E30" i="7"/>
  <c r="F30" i="7"/>
  <c r="G30" i="7"/>
  <c r="H30" i="7"/>
  <c r="I30" i="7"/>
  <c r="P33" i="1"/>
  <c r="J30" i="7"/>
  <c r="Q33" i="1"/>
  <c r="K30" i="7"/>
  <c r="L30" i="7"/>
  <c r="M30" i="7"/>
  <c r="AQ33" i="1"/>
  <c r="AR33" i="1"/>
  <c r="AS33" i="1"/>
  <c r="AT33" i="1"/>
  <c r="AU33" i="1"/>
  <c r="T33" i="1"/>
  <c r="N30" i="7"/>
  <c r="AV33" i="1"/>
  <c r="AW33" i="1"/>
  <c r="AX33" i="1"/>
  <c r="AY33" i="1"/>
  <c r="AZ33" i="1"/>
  <c r="U33" i="1"/>
  <c r="O30" i="7"/>
  <c r="V33" i="1"/>
  <c r="P30" i="7"/>
  <c r="Q30" i="7"/>
  <c r="R30" i="7"/>
  <c r="Y33" i="1"/>
  <c r="S30" i="7"/>
  <c r="T30" i="7"/>
  <c r="U30" i="7"/>
  <c r="V30" i="7"/>
  <c r="W30" i="7"/>
  <c r="AE33" i="1"/>
  <c r="X30" i="7"/>
  <c r="Y30" i="7"/>
  <c r="Z30" i="7"/>
  <c r="AH33" i="1"/>
  <c r="AA30" i="7"/>
  <c r="AB30" i="7"/>
  <c r="A31" i="7"/>
  <c r="B31" i="7"/>
  <c r="I34" i="1"/>
  <c r="C31" i="7"/>
  <c r="D31" i="7"/>
  <c r="E31" i="7"/>
  <c r="F31" i="7"/>
  <c r="G31" i="7"/>
  <c r="H31" i="7"/>
  <c r="I31" i="7"/>
  <c r="P34" i="1"/>
  <c r="J31" i="7"/>
  <c r="Q34" i="1"/>
  <c r="K31" i="7"/>
  <c r="L31" i="7"/>
  <c r="M31" i="7"/>
  <c r="AQ34" i="1"/>
  <c r="AR34" i="1"/>
  <c r="AS34" i="1"/>
  <c r="AT34" i="1"/>
  <c r="AU34" i="1"/>
  <c r="T34" i="1"/>
  <c r="N31" i="7"/>
  <c r="AV34" i="1"/>
  <c r="AW34" i="1"/>
  <c r="AX34" i="1"/>
  <c r="AY34" i="1"/>
  <c r="AZ34" i="1"/>
  <c r="U34" i="1"/>
  <c r="O31" i="7"/>
  <c r="V34" i="1"/>
  <c r="P31" i="7"/>
  <c r="Q31" i="7"/>
  <c r="R31" i="7"/>
  <c r="Y34" i="1"/>
  <c r="S31" i="7"/>
  <c r="T31" i="7"/>
  <c r="U31" i="7"/>
  <c r="V31" i="7"/>
  <c r="W31" i="7"/>
  <c r="AE34" i="1"/>
  <c r="X31" i="7"/>
  <c r="Y31" i="7"/>
  <c r="Z31" i="7"/>
  <c r="AH34" i="1"/>
  <c r="AA31" i="7"/>
  <c r="AB31" i="7"/>
  <c r="A32" i="7"/>
  <c r="B32" i="7"/>
  <c r="I35" i="1"/>
  <c r="C32" i="7"/>
  <c r="D32" i="7"/>
  <c r="E32" i="7"/>
  <c r="F32" i="7"/>
  <c r="G32" i="7"/>
  <c r="H32" i="7"/>
  <c r="I32" i="7"/>
  <c r="P35" i="1"/>
  <c r="J32" i="7"/>
  <c r="Q35" i="1"/>
  <c r="K32" i="7"/>
  <c r="L32" i="7"/>
  <c r="M32" i="7"/>
  <c r="AQ35" i="1"/>
  <c r="AR35" i="1"/>
  <c r="AS35" i="1"/>
  <c r="AT35" i="1"/>
  <c r="AU35" i="1"/>
  <c r="T35" i="1"/>
  <c r="N32" i="7"/>
  <c r="AV35" i="1"/>
  <c r="AW35" i="1"/>
  <c r="AX35" i="1"/>
  <c r="AY35" i="1"/>
  <c r="AZ35" i="1"/>
  <c r="U35" i="1"/>
  <c r="O32" i="7"/>
  <c r="V35" i="1"/>
  <c r="P32" i="7"/>
  <c r="Q32" i="7"/>
  <c r="R32" i="7"/>
  <c r="Y35" i="1"/>
  <c r="S32" i="7"/>
  <c r="T32" i="7"/>
  <c r="U32" i="7"/>
  <c r="V32" i="7"/>
  <c r="W32" i="7"/>
  <c r="AE35" i="1"/>
  <c r="X32" i="7"/>
  <c r="Y32" i="7"/>
  <c r="Z32" i="7"/>
  <c r="AH35" i="1"/>
  <c r="AA32" i="7"/>
  <c r="AB32" i="7"/>
  <c r="A33" i="7"/>
  <c r="B33" i="7"/>
  <c r="I36" i="1"/>
  <c r="C33" i="7"/>
  <c r="D33" i="7"/>
  <c r="E33" i="7"/>
  <c r="F33" i="7"/>
  <c r="G33" i="7"/>
  <c r="H33" i="7"/>
  <c r="I33" i="7"/>
  <c r="P36" i="1"/>
  <c r="J33" i="7"/>
  <c r="Q36" i="1"/>
  <c r="K33" i="7"/>
  <c r="L33" i="7"/>
  <c r="M33" i="7"/>
  <c r="AQ36" i="1"/>
  <c r="AR36" i="1"/>
  <c r="AS36" i="1"/>
  <c r="AT36" i="1"/>
  <c r="AU36" i="1"/>
  <c r="T36" i="1"/>
  <c r="N33" i="7"/>
  <c r="AV36" i="1"/>
  <c r="AW36" i="1"/>
  <c r="AX36" i="1"/>
  <c r="AY36" i="1"/>
  <c r="AZ36" i="1"/>
  <c r="U36" i="1"/>
  <c r="O33" i="7"/>
  <c r="V36" i="1"/>
  <c r="P33" i="7"/>
  <c r="Q33" i="7"/>
  <c r="R33" i="7"/>
  <c r="Y36" i="1"/>
  <c r="S33" i="7"/>
  <c r="T33" i="7"/>
  <c r="U33" i="7"/>
  <c r="V33" i="7"/>
  <c r="W33" i="7"/>
  <c r="AE36" i="1"/>
  <c r="X33" i="7"/>
  <c r="Y33" i="7"/>
  <c r="Z33" i="7"/>
  <c r="AH36" i="1"/>
  <c r="AA33" i="7"/>
  <c r="AB33" i="7"/>
  <c r="A34" i="7"/>
  <c r="B34" i="7"/>
  <c r="I37" i="1"/>
  <c r="C34" i="7"/>
  <c r="D34" i="7"/>
  <c r="E34" i="7"/>
  <c r="F34" i="7"/>
  <c r="G34" i="7"/>
  <c r="H34" i="7"/>
  <c r="I34" i="7"/>
  <c r="P37" i="1"/>
  <c r="J34" i="7"/>
  <c r="Q37" i="1"/>
  <c r="K34" i="7"/>
  <c r="L34" i="7"/>
  <c r="M34" i="7"/>
  <c r="AQ37" i="1"/>
  <c r="AR37" i="1"/>
  <c r="AS37" i="1"/>
  <c r="AT37" i="1"/>
  <c r="AU37" i="1"/>
  <c r="T37" i="1"/>
  <c r="N34" i="7"/>
  <c r="AV37" i="1"/>
  <c r="AW37" i="1"/>
  <c r="AX37" i="1"/>
  <c r="AY37" i="1"/>
  <c r="AZ37" i="1"/>
  <c r="U37" i="1"/>
  <c r="O34" i="7"/>
  <c r="V37" i="1"/>
  <c r="P34" i="7"/>
  <c r="Q34" i="7"/>
  <c r="R34" i="7"/>
  <c r="Y37" i="1"/>
  <c r="S34" i="7"/>
  <c r="T34" i="7"/>
  <c r="U34" i="7"/>
  <c r="V34" i="7"/>
  <c r="W34" i="7"/>
  <c r="AE37" i="1"/>
  <c r="X34" i="7"/>
  <c r="Y34" i="7"/>
  <c r="Z34" i="7"/>
  <c r="AH37" i="1"/>
  <c r="AA34" i="7"/>
  <c r="AB34" i="7"/>
  <c r="A35" i="7"/>
  <c r="B35" i="7"/>
  <c r="I38" i="1"/>
  <c r="C35" i="7"/>
  <c r="D35" i="7"/>
  <c r="E35" i="7"/>
  <c r="F35" i="7"/>
  <c r="G35" i="7"/>
  <c r="H35" i="7"/>
  <c r="I35" i="7"/>
  <c r="P38" i="1"/>
  <c r="J35" i="7"/>
  <c r="Q38" i="1"/>
  <c r="K35" i="7"/>
  <c r="L35" i="7"/>
  <c r="M35" i="7"/>
  <c r="AQ38" i="1"/>
  <c r="AR38" i="1"/>
  <c r="AS38" i="1"/>
  <c r="AT38" i="1"/>
  <c r="AU38" i="1"/>
  <c r="T38" i="1"/>
  <c r="N35" i="7"/>
  <c r="AV38" i="1"/>
  <c r="AW38" i="1"/>
  <c r="AX38" i="1"/>
  <c r="AY38" i="1"/>
  <c r="AZ38" i="1"/>
  <c r="U38" i="1"/>
  <c r="O35" i="7"/>
  <c r="V38" i="1"/>
  <c r="P35" i="7"/>
  <c r="Q35" i="7"/>
  <c r="R35" i="7"/>
  <c r="Y38" i="1"/>
  <c r="S35" i="7"/>
  <c r="T35" i="7"/>
  <c r="U35" i="7"/>
  <c r="V35" i="7"/>
  <c r="W35" i="7"/>
  <c r="AE38" i="1"/>
  <c r="X35" i="7"/>
  <c r="Y35" i="7"/>
  <c r="Z35" i="7"/>
  <c r="AH38" i="1"/>
  <c r="AA35" i="7"/>
  <c r="AB35" i="7"/>
  <c r="A36" i="7"/>
  <c r="B36" i="7"/>
  <c r="I39" i="1"/>
  <c r="C36" i="7"/>
  <c r="D36" i="7"/>
  <c r="E36" i="7"/>
  <c r="F36" i="7"/>
  <c r="G36" i="7"/>
  <c r="H36" i="7"/>
  <c r="I36" i="7"/>
  <c r="P39" i="1"/>
  <c r="J36" i="7"/>
  <c r="Q39" i="1"/>
  <c r="K36" i="7"/>
  <c r="L36" i="7"/>
  <c r="M36" i="7"/>
  <c r="AQ39" i="1"/>
  <c r="AR39" i="1"/>
  <c r="AS39" i="1"/>
  <c r="AT39" i="1"/>
  <c r="AU39" i="1"/>
  <c r="T39" i="1"/>
  <c r="N36" i="7"/>
  <c r="AV39" i="1"/>
  <c r="AW39" i="1"/>
  <c r="AX39" i="1"/>
  <c r="AY39" i="1"/>
  <c r="AZ39" i="1"/>
  <c r="U39" i="1"/>
  <c r="O36" i="7"/>
  <c r="V39" i="1"/>
  <c r="P36" i="7"/>
  <c r="Q36" i="7"/>
  <c r="R36" i="7"/>
  <c r="Y39" i="1"/>
  <c r="S36" i="7"/>
  <c r="T36" i="7"/>
  <c r="U36" i="7"/>
  <c r="V36" i="7"/>
  <c r="W36" i="7"/>
  <c r="AE39" i="1"/>
  <c r="X36" i="7"/>
  <c r="Y36" i="7"/>
  <c r="Z36" i="7"/>
  <c r="AH39" i="1"/>
  <c r="AA36" i="7"/>
  <c r="AB36" i="7"/>
  <c r="A37" i="7"/>
  <c r="B37" i="7"/>
  <c r="I40" i="1"/>
  <c r="C37" i="7"/>
  <c r="D37" i="7"/>
  <c r="E37" i="7"/>
  <c r="F37" i="7"/>
  <c r="G37" i="7"/>
  <c r="H37" i="7"/>
  <c r="I37" i="7"/>
  <c r="P40" i="1"/>
  <c r="J37" i="7"/>
  <c r="Q40" i="1"/>
  <c r="K37" i="7"/>
  <c r="L37" i="7"/>
  <c r="M37" i="7"/>
  <c r="AQ40" i="1"/>
  <c r="AR40" i="1"/>
  <c r="AS40" i="1"/>
  <c r="AT40" i="1"/>
  <c r="AU40" i="1"/>
  <c r="T40" i="1"/>
  <c r="N37" i="7"/>
  <c r="AV40" i="1"/>
  <c r="AW40" i="1"/>
  <c r="AX40" i="1"/>
  <c r="AY40" i="1"/>
  <c r="AZ40" i="1"/>
  <c r="U40" i="1"/>
  <c r="O37" i="7"/>
  <c r="V40" i="1"/>
  <c r="P37" i="7"/>
  <c r="Q37" i="7"/>
  <c r="R37" i="7"/>
  <c r="Y40" i="1"/>
  <c r="S37" i="7"/>
  <c r="T37" i="7"/>
  <c r="U37" i="7"/>
  <c r="V37" i="7"/>
  <c r="W37" i="7"/>
  <c r="AE40" i="1"/>
  <c r="X37" i="7"/>
  <c r="Y37" i="7"/>
  <c r="Z37" i="7"/>
  <c r="AH40" i="1"/>
  <c r="AA37" i="7"/>
  <c r="AB37" i="7"/>
  <c r="A38" i="7"/>
  <c r="B38" i="7"/>
  <c r="I41" i="1"/>
  <c r="C38" i="7"/>
  <c r="D38" i="7"/>
  <c r="E38" i="7"/>
  <c r="F38" i="7"/>
  <c r="G38" i="7"/>
  <c r="H38" i="7"/>
  <c r="I38" i="7"/>
  <c r="P41" i="1"/>
  <c r="J38" i="7"/>
  <c r="Q41" i="1"/>
  <c r="K38" i="7"/>
  <c r="L38" i="7"/>
  <c r="M38" i="7"/>
  <c r="AQ41" i="1"/>
  <c r="AR41" i="1"/>
  <c r="AS41" i="1"/>
  <c r="AT41" i="1"/>
  <c r="AU41" i="1"/>
  <c r="T41" i="1"/>
  <c r="N38" i="7"/>
  <c r="AV41" i="1"/>
  <c r="AW41" i="1"/>
  <c r="AX41" i="1"/>
  <c r="AY41" i="1"/>
  <c r="AZ41" i="1"/>
  <c r="U41" i="1"/>
  <c r="O38" i="7"/>
  <c r="V41" i="1"/>
  <c r="P38" i="7"/>
  <c r="Q38" i="7"/>
  <c r="R38" i="7"/>
  <c r="Y41" i="1"/>
  <c r="S38" i="7"/>
  <c r="T38" i="7"/>
  <c r="U38" i="7"/>
  <c r="V38" i="7"/>
  <c r="W38" i="7"/>
  <c r="AE41" i="1"/>
  <c r="X38" i="7"/>
  <c r="Y38" i="7"/>
  <c r="Z38" i="7"/>
  <c r="AH41" i="1"/>
  <c r="AA38" i="7"/>
  <c r="AB38" i="7"/>
  <c r="A39" i="7"/>
  <c r="B39" i="7"/>
  <c r="I42" i="1"/>
  <c r="C39" i="7"/>
  <c r="D39" i="7"/>
  <c r="E39" i="7"/>
  <c r="F39" i="7"/>
  <c r="G39" i="7"/>
  <c r="H39" i="7"/>
  <c r="I39" i="7"/>
  <c r="P42" i="1"/>
  <c r="J39" i="7"/>
  <c r="Q42" i="1"/>
  <c r="K39" i="7"/>
  <c r="L39" i="7"/>
  <c r="M39" i="7"/>
  <c r="AQ42" i="1"/>
  <c r="AR42" i="1"/>
  <c r="AS42" i="1"/>
  <c r="AT42" i="1"/>
  <c r="AU42" i="1"/>
  <c r="T42" i="1"/>
  <c r="N39" i="7"/>
  <c r="AV42" i="1"/>
  <c r="AW42" i="1"/>
  <c r="AX42" i="1"/>
  <c r="AY42" i="1"/>
  <c r="AZ42" i="1"/>
  <c r="U42" i="1"/>
  <c r="O39" i="7"/>
  <c r="V42" i="1"/>
  <c r="P39" i="7"/>
  <c r="Q39" i="7"/>
  <c r="R39" i="7"/>
  <c r="Y42" i="1"/>
  <c r="S39" i="7"/>
  <c r="T39" i="7"/>
  <c r="U39" i="7"/>
  <c r="V39" i="7"/>
  <c r="W39" i="7"/>
  <c r="AE42" i="1"/>
  <c r="X39" i="7"/>
  <c r="Y39" i="7"/>
  <c r="Z39" i="7"/>
  <c r="AH42" i="1"/>
  <c r="AA39" i="7"/>
  <c r="AB39" i="7"/>
  <c r="A40" i="7"/>
  <c r="B40" i="7"/>
  <c r="I43" i="1"/>
  <c r="C40" i="7"/>
  <c r="D40" i="7"/>
  <c r="E40" i="7"/>
  <c r="F40" i="7"/>
  <c r="G40" i="7"/>
  <c r="H40" i="7"/>
  <c r="I40" i="7"/>
  <c r="P43" i="1"/>
  <c r="J40" i="7"/>
  <c r="Q43" i="1"/>
  <c r="K40" i="7"/>
  <c r="L40" i="7"/>
  <c r="M40" i="7"/>
  <c r="AQ43" i="1"/>
  <c r="AR43" i="1"/>
  <c r="AS43" i="1"/>
  <c r="AT43" i="1"/>
  <c r="AU43" i="1"/>
  <c r="T43" i="1"/>
  <c r="N40" i="7"/>
  <c r="AV43" i="1"/>
  <c r="AW43" i="1"/>
  <c r="AX43" i="1"/>
  <c r="AY43" i="1"/>
  <c r="AZ43" i="1"/>
  <c r="U43" i="1"/>
  <c r="O40" i="7"/>
  <c r="V43" i="1"/>
  <c r="P40" i="7"/>
  <c r="Q40" i="7"/>
  <c r="R40" i="7"/>
  <c r="Y43" i="1"/>
  <c r="S40" i="7"/>
  <c r="T40" i="7"/>
  <c r="U40" i="7"/>
  <c r="V40" i="7"/>
  <c r="W40" i="7"/>
  <c r="AE43" i="1"/>
  <c r="X40" i="7"/>
  <c r="Y40" i="7"/>
  <c r="Z40" i="7"/>
  <c r="AH43" i="1"/>
  <c r="AA40" i="7"/>
  <c r="AB40" i="7"/>
  <c r="A41" i="7"/>
  <c r="B41" i="7"/>
  <c r="I44" i="1"/>
  <c r="C41" i="7"/>
  <c r="D41" i="7"/>
  <c r="E41" i="7"/>
  <c r="F41" i="7"/>
  <c r="G41" i="7"/>
  <c r="H41" i="7"/>
  <c r="I41" i="7"/>
  <c r="P44" i="1"/>
  <c r="J41" i="7"/>
  <c r="Q44" i="1"/>
  <c r="K41" i="7"/>
  <c r="L41" i="7"/>
  <c r="M41" i="7"/>
  <c r="AQ44" i="1"/>
  <c r="AR44" i="1"/>
  <c r="AS44" i="1"/>
  <c r="AT44" i="1"/>
  <c r="AU44" i="1"/>
  <c r="T44" i="1"/>
  <c r="N41" i="7"/>
  <c r="AV44" i="1"/>
  <c r="AW44" i="1"/>
  <c r="AX44" i="1"/>
  <c r="AY44" i="1"/>
  <c r="AZ44" i="1"/>
  <c r="U44" i="1"/>
  <c r="O41" i="7"/>
  <c r="V44" i="1"/>
  <c r="P41" i="7"/>
  <c r="Q41" i="7"/>
  <c r="R41" i="7"/>
  <c r="Y44" i="1"/>
  <c r="S41" i="7"/>
  <c r="T41" i="7"/>
  <c r="U41" i="7"/>
  <c r="V41" i="7"/>
  <c r="W41" i="7"/>
  <c r="AE44" i="1"/>
  <c r="X41" i="7"/>
  <c r="Y41" i="7"/>
  <c r="Z41" i="7"/>
  <c r="AH44" i="1"/>
  <c r="AA41" i="7"/>
  <c r="AB41" i="7"/>
  <c r="A42" i="7"/>
  <c r="B42" i="7"/>
  <c r="I45" i="1"/>
  <c r="C42" i="7"/>
  <c r="D42" i="7"/>
  <c r="E42" i="7"/>
  <c r="F42" i="7"/>
  <c r="G42" i="7"/>
  <c r="H42" i="7"/>
  <c r="I42" i="7"/>
  <c r="P45" i="1"/>
  <c r="J42" i="7"/>
  <c r="Q45" i="1"/>
  <c r="K42" i="7"/>
  <c r="L42" i="7"/>
  <c r="M42" i="7"/>
  <c r="AQ45" i="1"/>
  <c r="AR45" i="1"/>
  <c r="AS45" i="1"/>
  <c r="AT45" i="1"/>
  <c r="AU45" i="1"/>
  <c r="T45" i="1"/>
  <c r="N42" i="7"/>
  <c r="AV45" i="1"/>
  <c r="AW45" i="1"/>
  <c r="AX45" i="1"/>
  <c r="AY45" i="1"/>
  <c r="AZ45" i="1"/>
  <c r="U45" i="1"/>
  <c r="O42" i="7"/>
  <c r="V45" i="1"/>
  <c r="P42" i="7"/>
  <c r="Q42" i="7"/>
  <c r="R42" i="7"/>
  <c r="Y45" i="1"/>
  <c r="S42" i="7"/>
  <c r="T42" i="7"/>
  <c r="U42" i="7"/>
  <c r="V42" i="7"/>
  <c r="W42" i="7"/>
  <c r="AE45" i="1"/>
  <c r="X42" i="7"/>
  <c r="Y42" i="7"/>
  <c r="Z42" i="7"/>
  <c r="AH45" i="1"/>
  <c r="AA42" i="7"/>
  <c r="AB42" i="7"/>
  <c r="A43" i="7"/>
  <c r="B43" i="7"/>
  <c r="I46" i="1"/>
  <c r="C43" i="7"/>
  <c r="D43" i="7"/>
  <c r="E43" i="7"/>
  <c r="F43" i="7"/>
  <c r="G43" i="7"/>
  <c r="H43" i="7"/>
  <c r="I43" i="7"/>
  <c r="P46" i="1"/>
  <c r="J43" i="7"/>
  <c r="Q46" i="1"/>
  <c r="K43" i="7"/>
  <c r="L43" i="7"/>
  <c r="M43" i="7"/>
  <c r="AQ46" i="1"/>
  <c r="AR46" i="1"/>
  <c r="AS46" i="1"/>
  <c r="AT46" i="1"/>
  <c r="AU46" i="1"/>
  <c r="T46" i="1"/>
  <c r="N43" i="7"/>
  <c r="AV46" i="1"/>
  <c r="AW46" i="1"/>
  <c r="AX46" i="1"/>
  <c r="AY46" i="1"/>
  <c r="AZ46" i="1"/>
  <c r="U46" i="1"/>
  <c r="O43" i="7"/>
  <c r="V46" i="1"/>
  <c r="P43" i="7"/>
  <c r="Q43" i="7"/>
  <c r="R43" i="7"/>
  <c r="Y46" i="1"/>
  <c r="S43" i="7"/>
  <c r="T43" i="7"/>
  <c r="U43" i="7"/>
  <c r="V43" i="7"/>
  <c r="W43" i="7"/>
  <c r="AE46" i="1"/>
  <c r="X43" i="7"/>
  <c r="Y43" i="7"/>
  <c r="Z43" i="7"/>
  <c r="AH46" i="1"/>
  <c r="AA43" i="7"/>
  <c r="AB43" i="7"/>
  <c r="A44" i="7"/>
  <c r="B44" i="7"/>
  <c r="I47" i="1"/>
  <c r="C44" i="7"/>
  <c r="D44" i="7"/>
  <c r="E44" i="7"/>
  <c r="F44" i="7"/>
  <c r="G44" i="7"/>
  <c r="H44" i="7"/>
  <c r="I44" i="7"/>
  <c r="BO4" i="16"/>
  <c r="BP4" i="16"/>
  <c r="BQ4" i="16"/>
  <c r="BR4" i="16"/>
  <c r="AU4" i="16"/>
  <c r="Y4" i="16"/>
  <c r="P47" i="1"/>
  <c r="J44" i="7"/>
  <c r="Q47" i="1"/>
  <c r="K44" i="7"/>
  <c r="L44" i="7"/>
  <c r="M44" i="7"/>
  <c r="AQ47" i="1"/>
  <c r="AR47" i="1"/>
  <c r="AS47" i="1"/>
  <c r="AT47" i="1"/>
  <c r="AU47" i="1"/>
  <c r="T47" i="1"/>
  <c r="N44" i="7"/>
  <c r="AV47" i="1"/>
  <c r="AW47" i="1"/>
  <c r="AX47" i="1"/>
  <c r="AY47" i="1"/>
  <c r="AZ47" i="1"/>
  <c r="U47" i="1"/>
  <c r="O44" i="7"/>
  <c r="AZ4" i="16"/>
  <c r="V47" i="1"/>
  <c r="P44" i="7"/>
  <c r="Q44" i="7"/>
  <c r="R44" i="7"/>
  <c r="Y47" i="1"/>
  <c r="S44" i="7"/>
  <c r="T44" i="7"/>
  <c r="U44" i="7"/>
  <c r="V44" i="7"/>
  <c r="W44" i="7"/>
  <c r="AE47" i="1"/>
  <c r="X44" i="7"/>
  <c r="Y44" i="7"/>
  <c r="Z44" i="7"/>
  <c r="AH47" i="1"/>
  <c r="AA44" i="7"/>
  <c r="AB44" i="7"/>
  <c r="A45" i="7"/>
  <c r="B45" i="7"/>
  <c r="I48" i="1"/>
  <c r="C45" i="7"/>
  <c r="D45" i="7"/>
  <c r="E45" i="7"/>
  <c r="F45" i="7"/>
  <c r="G45" i="7"/>
  <c r="H45" i="7"/>
  <c r="I45" i="7"/>
  <c r="P48" i="1"/>
  <c r="J45" i="7"/>
  <c r="Q48" i="1"/>
  <c r="K45" i="7"/>
  <c r="L45" i="7"/>
  <c r="M45" i="7"/>
  <c r="AQ48" i="1"/>
  <c r="AR48" i="1"/>
  <c r="AS48" i="1"/>
  <c r="AT48" i="1"/>
  <c r="AU48" i="1"/>
  <c r="T48" i="1"/>
  <c r="N45" i="7"/>
  <c r="AV48" i="1"/>
  <c r="AW48" i="1"/>
  <c r="AX48" i="1"/>
  <c r="AY48" i="1"/>
  <c r="AZ48" i="1"/>
  <c r="U48" i="1"/>
  <c r="O45" i="7"/>
  <c r="V48" i="1"/>
  <c r="P45" i="7"/>
  <c r="Q45" i="7"/>
  <c r="R45" i="7"/>
  <c r="Y48" i="1"/>
  <c r="S45" i="7"/>
  <c r="T45" i="7"/>
  <c r="U45" i="7"/>
  <c r="V45" i="7"/>
  <c r="W45" i="7"/>
  <c r="AE48" i="1"/>
  <c r="X45" i="7"/>
  <c r="Y45" i="7"/>
  <c r="Z45" i="7"/>
  <c r="AH48" i="1"/>
  <c r="AA45" i="7"/>
  <c r="AB45" i="7"/>
  <c r="A46" i="7"/>
  <c r="B46" i="7"/>
  <c r="I49" i="1"/>
  <c r="C46" i="7"/>
  <c r="D46" i="7"/>
  <c r="E46" i="7"/>
  <c r="F46" i="7"/>
  <c r="G46" i="7"/>
  <c r="H46" i="7"/>
  <c r="I46" i="7"/>
  <c r="P49" i="1"/>
  <c r="J46" i="7"/>
  <c r="Q49" i="1"/>
  <c r="K46" i="7"/>
  <c r="L46" i="7"/>
  <c r="M46" i="7"/>
  <c r="AQ49" i="1"/>
  <c r="AR49" i="1"/>
  <c r="AS49" i="1"/>
  <c r="AT49" i="1"/>
  <c r="AU49" i="1"/>
  <c r="T49" i="1"/>
  <c r="N46" i="7"/>
  <c r="AV49" i="1"/>
  <c r="AW49" i="1"/>
  <c r="AX49" i="1"/>
  <c r="AY49" i="1"/>
  <c r="AZ49" i="1"/>
  <c r="U49" i="1"/>
  <c r="O46" i="7"/>
  <c r="V49" i="1"/>
  <c r="P46" i="7"/>
  <c r="Q46" i="7"/>
  <c r="R46" i="7"/>
  <c r="Y49" i="1"/>
  <c r="S46" i="7"/>
  <c r="T46" i="7"/>
  <c r="U46" i="7"/>
  <c r="V46" i="7"/>
  <c r="W46" i="7"/>
  <c r="AE49" i="1"/>
  <c r="X46" i="7"/>
  <c r="Y46" i="7"/>
  <c r="Z46" i="7"/>
  <c r="AH49" i="1"/>
  <c r="AA46" i="7"/>
  <c r="AB46" i="7"/>
  <c r="A47" i="7"/>
  <c r="B47" i="7"/>
  <c r="I50" i="1"/>
  <c r="C47" i="7"/>
  <c r="D47" i="7"/>
  <c r="E47" i="7"/>
  <c r="F47" i="7"/>
  <c r="G47" i="7"/>
  <c r="H47" i="7"/>
  <c r="I47" i="7"/>
  <c r="P50" i="1"/>
  <c r="J47" i="7"/>
  <c r="Q50" i="1"/>
  <c r="K47" i="7"/>
  <c r="L47" i="7"/>
  <c r="M47" i="7"/>
  <c r="AQ50" i="1"/>
  <c r="AR50" i="1"/>
  <c r="AS50" i="1"/>
  <c r="AT50" i="1"/>
  <c r="AU50" i="1"/>
  <c r="T50" i="1"/>
  <c r="N47" i="7"/>
  <c r="AV50" i="1"/>
  <c r="AW50" i="1"/>
  <c r="AX50" i="1"/>
  <c r="AY50" i="1"/>
  <c r="AZ50" i="1"/>
  <c r="U50" i="1"/>
  <c r="O47" i="7"/>
  <c r="V50" i="1"/>
  <c r="P47" i="7"/>
  <c r="Q47" i="7"/>
  <c r="R47" i="7"/>
  <c r="Y50" i="1"/>
  <c r="S47" i="7"/>
  <c r="T47" i="7"/>
  <c r="U47" i="7"/>
  <c r="V47" i="7"/>
  <c r="W47" i="7"/>
  <c r="AE50" i="1"/>
  <c r="X47" i="7"/>
  <c r="Y47" i="7"/>
  <c r="Z47" i="7"/>
  <c r="AH50" i="1"/>
  <c r="AA47" i="7"/>
  <c r="AB47" i="7"/>
  <c r="A48" i="7"/>
  <c r="B48" i="7"/>
  <c r="I51" i="1"/>
  <c r="C48" i="7"/>
  <c r="D48" i="7"/>
  <c r="E48" i="7"/>
  <c r="F48" i="7"/>
  <c r="G48" i="7"/>
  <c r="H48" i="7"/>
  <c r="I48" i="7"/>
  <c r="P51" i="1"/>
  <c r="J48" i="7"/>
  <c r="Q51" i="1"/>
  <c r="K48" i="7"/>
  <c r="L48" i="7"/>
  <c r="M48" i="7"/>
  <c r="AQ51" i="1"/>
  <c r="AR51" i="1"/>
  <c r="AS51" i="1"/>
  <c r="AT51" i="1"/>
  <c r="AU51" i="1"/>
  <c r="T51" i="1"/>
  <c r="N48" i="7"/>
  <c r="AV51" i="1"/>
  <c r="AW51" i="1"/>
  <c r="AX51" i="1"/>
  <c r="AY51" i="1"/>
  <c r="AZ51" i="1"/>
  <c r="U51" i="1"/>
  <c r="O48" i="7"/>
  <c r="V51" i="1"/>
  <c r="P48" i="7"/>
  <c r="Q48" i="7"/>
  <c r="R48" i="7"/>
  <c r="Y51" i="1"/>
  <c r="S48" i="7"/>
  <c r="T48" i="7"/>
  <c r="U48" i="7"/>
  <c r="V48" i="7"/>
  <c r="W48" i="7"/>
  <c r="AE51" i="1"/>
  <c r="X48" i="7"/>
  <c r="Y48" i="7"/>
  <c r="Z48" i="7"/>
  <c r="AH51" i="1"/>
  <c r="AA48" i="7"/>
  <c r="AB48" i="7"/>
  <c r="A49" i="7"/>
  <c r="B49" i="7"/>
  <c r="I52" i="1"/>
  <c r="C49" i="7"/>
  <c r="D49" i="7"/>
  <c r="E49" i="7"/>
  <c r="F49" i="7"/>
  <c r="G49" i="7"/>
  <c r="H49" i="7"/>
  <c r="I49" i="7"/>
  <c r="P52" i="1"/>
  <c r="J49" i="7"/>
  <c r="Q52" i="1"/>
  <c r="K49" i="7"/>
  <c r="L49" i="7"/>
  <c r="M49" i="7"/>
  <c r="AQ52" i="1"/>
  <c r="AR52" i="1"/>
  <c r="AS52" i="1"/>
  <c r="AT52" i="1"/>
  <c r="AU52" i="1"/>
  <c r="T52" i="1"/>
  <c r="N49" i="7"/>
  <c r="AV52" i="1"/>
  <c r="AW52" i="1"/>
  <c r="AX52" i="1"/>
  <c r="AY52" i="1"/>
  <c r="AZ52" i="1"/>
  <c r="U52" i="1"/>
  <c r="O49" i="7"/>
  <c r="V52" i="1"/>
  <c r="P49" i="7"/>
  <c r="Q49" i="7"/>
  <c r="R49" i="7"/>
  <c r="Y52" i="1"/>
  <c r="S49" i="7"/>
  <c r="T49" i="7"/>
  <c r="U49" i="7"/>
  <c r="V49" i="7"/>
  <c r="W49" i="7"/>
  <c r="AE52" i="1"/>
  <c r="X49" i="7"/>
  <c r="Y49" i="7"/>
  <c r="Z49" i="7"/>
  <c r="AH52" i="1"/>
  <c r="AA49" i="7"/>
  <c r="AB49" i="7"/>
  <c r="A50" i="7"/>
  <c r="B50" i="7"/>
  <c r="I53" i="1"/>
  <c r="C50" i="7"/>
  <c r="D50" i="7"/>
  <c r="E50" i="7"/>
  <c r="F50" i="7"/>
  <c r="G50" i="7"/>
  <c r="H50" i="7"/>
  <c r="I50" i="7"/>
  <c r="P53" i="1"/>
  <c r="J50" i="7"/>
  <c r="Q53" i="1"/>
  <c r="K50" i="7"/>
  <c r="L50" i="7"/>
  <c r="M50" i="7"/>
  <c r="AQ53" i="1"/>
  <c r="AR53" i="1"/>
  <c r="AS53" i="1"/>
  <c r="AT53" i="1"/>
  <c r="AU53" i="1"/>
  <c r="T53" i="1"/>
  <c r="N50" i="7"/>
  <c r="AV53" i="1"/>
  <c r="AW53" i="1"/>
  <c r="AX53" i="1"/>
  <c r="AY53" i="1"/>
  <c r="AZ53" i="1"/>
  <c r="U53" i="1"/>
  <c r="O50" i="7"/>
  <c r="V53" i="1"/>
  <c r="P50" i="7"/>
  <c r="Q50" i="7"/>
  <c r="R50" i="7"/>
  <c r="Y53" i="1"/>
  <c r="S50" i="7"/>
  <c r="T50" i="7"/>
  <c r="U50" i="7"/>
  <c r="V50" i="7"/>
  <c r="W50" i="7"/>
  <c r="AE53" i="1"/>
  <c r="X50" i="7"/>
  <c r="Y50" i="7"/>
  <c r="Z50" i="7"/>
  <c r="AH53" i="1"/>
  <c r="AA50" i="7"/>
  <c r="AB50" i="7"/>
  <c r="A51" i="7"/>
  <c r="B51" i="7"/>
  <c r="I54" i="1"/>
  <c r="C51" i="7"/>
  <c r="D51" i="7"/>
  <c r="E51" i="7"/>
  <c r="F51" i="7"/>
  <c r="G51" i="7"/>
  <c r="H51" i="7"/>
  <c r="I51" i="7"/>
  <c r="P54" i="1"/>
  <c r="J51" i="7"/>
  <c r="Q54" i="1"/>
  <c r="K51" i="7"/>
  <c r="L51" i="7"/>
  <c r="M51" i="7"/>
  <c r="AQ54" i="1"/>
  <c r="AR54" i="1"/>
  <c r="AS54" i="1"/>
  <c r="AT54" i="1"/>
  <c r="AU54" i="1"/>
  <c r="T54" i="1"/>
  <c r="N51" i="7"/>
  <c r="AV54" i="1"/>
  <c r="AW54" i="1"/>
  <c r="AX54" i="1"/>
  <c r="AY54" i="1"/>
  <c r="AZ54" i="1"/>
  <c r="U54" i="1"/>
  <c r="O51" i="7"/>
  <c r="V54" i="1"/>
  <c r="P51" i="7"/>
  <c r="Q51" i="7"/>
  <c r="R51" i="7"/>
  <c r="Y54" i="1"/>
  <c r="S51" i="7"/>
  <c r="T51" i="7"/>
  <c r="U51" i="7"/>
  <c r="V51" i="7"/>
  <c r="W51" i="7"/>
  <c r="AE54" i="1"/>
  <c r="X51" i="7"/>
  <c r="Y51" i="7"/>
  <c r="Z51" i="7"/>
  <c r="AH54" i="1"/>
  <c r="AA51" i="7"/>
  <c r="AB51" i="7"/>
  <c r="A52" i="7"/>
  <c r="B52" i="7"/>
  <c r="I55" i="1"/>
  <c r="C52" i="7"/>
  <c r="D52" i="7"/>
  <c r="E52" i="7"/>
  <c r="F52" i="7"/>
  <c r="G52" i="7"/>
  <c r="H52" i="7"/>
  <c r="I52" i="7"/>
  <c r="P55" i="1"/>
  <c r="J52" i="7"/>
  <c r="Q55" i="1"/>
  <c r="K52" i="7"/>
  <c r="L52" i="7"/>
  <c r="M52" i="7"/>
  <c r="AQ55" i="1"/>
  <c r="AR55" i="1"/>
  <c r="AS55" i="1"/>
  <c r="AT55" i="1"/>
  <c r="AU55" i="1"/>
  <c r="T55" i="1"/>
  <c r="N52" i="7"/>
  <c r="AV55" i="1"/>
  <c r="AW55" i="1"/>
  <c r="AX55" i="1"/>
  <c r="AY55" i="1"/>
  <c r="AZ55" i="1"/>
  <c r="U55" i="1"/>
  <c r="O52" i="7"/>
  <c r="V55" i="1"/>
  <c r="P52" i="7"/>
  <c r="Q52" i="7"/>
  <c r="R52" i="7"/>
  <c r="Y55" i="1"/>
  <c r="S52" i="7"/>
  <c r="T52" i="7"/>
  <c r="U52" i="7"/>
  <c r="V52" i="7"/>
  <c r="W52" i="7"/>
  <c r="AE55" i="1"/>
  <c r="X52" i="7"/>
  <c r="Y52" i="7"/>
  <c r="Z52" i="7"/>
  <c r="AH55" i="1"/>
  <c r="AA52" i="7"/>
  <c r="AB52" i="7"/>
  <c r="A53" i="7"/>
  <c r="B53" i="7"/>
  <c r="I56" i="1"/>
  <c r="C53" i="7"/>
  <c r="D53" i="7"/>
  <c r="E53" i="7"/>
  <c r="F53" i="7"/>
  <c r="G53" i="7"/>
  <c r="H53" i="7"/>
  <c r="I53" i="7"/>
  <c r="P56" i="1"/>
  <c r="J53" i="7"/>
  <c r="Q56" i="1"/>
  <c r="K53" i="7"/>
  <c r="L53" i="7"/>
  <c r="M53" i="7"/>
  <c r="AQ56" i="1"/>
  <c r="AR56" i="1"/>
  <c r="AS56" i="1"/>
  <c r="AT56" i="1"/>
  <c r="AU56" i="1"/>
  <c r="T56" i="1"/>
  <c r="N53" i="7"/>
  <c r="AV56" i="1"/>
  <c r="AW56" i="1"/>
  <c r="AX56" i="1"/>
  <c r="AY56" i="1"/>
  <c r="AZ56" i="1"/>
  <c r="U56" i="1"/>
  <c r="O53" i="7"/>
  <c r="V56" i="1"/>
  <c r="P53" i="7"/>
  <c r="Q53" i="7"/>
  <c r="R53" i="7"/>
  <c r="Y56" i="1"/>
  <c r="S53" i="7"/>
  <c r="T53" i="7"/>
  <c r="U53" i="7"/>
  <c r="V53" i="7"/>
  <c r="W53" i="7"/>
  <c r="AE56" i="1"/>
  <c r="X53" i="7"/>
  <c r="Y53" i="7"/>
  <c r="Z53" i="7"/>
  <c r="AH56" i="1"/>
  <c r="AA53" i="7"/>
  <c r="AB53" i="7"/>
  <c r="A54" i="7"/>
  <c r="B54" i="7"/>
  <c r="I57" i="1"/>
  <c r="C54" i="7"/>
  <c r="D54" i="7"/>
  <c r="E54" i="7"/>
  <c r="F54" i="7"/>
  <c r="G54" i="7"/>
  <c r="H54" i="7"/>
  <c r="I54" i="7"/>
  <c r="P57" i="1"/>
  <c r="J54" i="7"/>
  <c r="Q57" i="1"/>
  <c r="K54" i="7"/>
  <c r="L54" i="7"/>
  <c r="M54" i="7"/>
  <c r="AQ57" i="1"/>
  <c r="AR57" i="1"/>
  <c r="AS57" i="1"/>
  <c r="AT57" i="1"/>
  <c r="AU57" i="1"/>
  <c r="T57" i="1"/>
  <c r="N54" i="7"/>
  <c r="AV57" i="1"/>
  <c r="AW57" i="1"/>
  <c r="AX57" i="1"/>
  <c r="AY57" i="1"/>
  <c r="AZ57" i="1"/>
  <c r="U57" i="1"/>
  <c r="O54" i="7"/>
  <c r="V57" i="1"/>
  <c r="P54" i="7"/>
  <c r="Q54" i="7"/>
  <c r="R54" i="7"/>
  <c r="Y57" i="1"/>
  <c r="S54" i="7"/>
  <c r="T54" i="7"/>
  <c r="U54" i="7"/>
  <c r="V54" i="7"/>
  <c r="W54" i="7"/>
  <c r="AE57" i="1"/>
  <c r="X54" i="7"/>
  <c r="Y54" i="7"/>
  <c r="Z54" i="7"/>
  <c r="AH57" i="1"/>
  <c r="AA54" i="7"/>
  <c r="AB54" i="7"/>
  <c r="A55" i="7"/>
  <c r="B55" i="7"/>
  <c r="I58" i="1"/>
  <c r="C55" i="7"/>
  <c r="D55" i="7"/>
  <c r="E55" i="7"/>
  <c r="F55" i="7"/>
  <c r="G55" i="7"/>
  <c r="H55" i="7"/>
  <c r="I55" i="7"/>
  <c r="P58" i="1"/>
  <c r="J55" i="7"/>
  <c r="Q58" i="1"/>
  <c r="K55" i="7"/>
  <c r="L55" i="7"/>
  <c r="M55" i="7"/>
  <c r="AQ58" i="1"/>
  <c r="AR58" i="1"/>
  <c r="AS58" i="1"/>
  <c r="AT58" i="1"/>
  <c r="AU58" i="1"/>
  <c r="T58" i="1"/>
  <c r="N55" i="7"/>
  <c r="AV58" i="1"/>
  <c r="AW58" i="1"/>
  <c r="AX58" i="1"/>
  <c r="AY58" i="1"/>
  <c r="AZ58" i="1"/>
  <c r="U58" i="1"/>
  <c r="O55" i="7"/>
  <c r="V58" i="1"/>
  <c r="P55" i="7"/>
  <c r="Q55" i="7"/>
  <c r="R55" i="7"/>
  <c r="Y58" i="1"/>
  <c r="S55" i="7"/>
  <c r="T55" i="7"/>
  <c r="U55" i="7"/>
  <c r="V55" i="7"/>
  <c r="W55" i="7"/>
  <c r="AE58" i="1"/>
  <c r="X55" i="7"/>
  <c r="Y55" i="7"/>
  <c r="Z55" i="7"/>
  <c r="AH58" i="1"/>
  <c r="AA55" i="7"/>
  <c r="AB55" i="7"/>
  <c r="A56" i="7"/>
  <c r="B56" i="7"/>
  <c r="I59" i="1"/>
  <c r="C56" i="7"/>
  <c r="D56" i="7"/>
  <c r="E56" i="7"/>
  <c r="F56" i="7"/>
  <c r="G56" i="7"/>
  <c r="H56" i="7"/>
  <c r="I56" i="7"/>
  <c r="P59" i="1"/>
  <c r="J56" i="7"/>
  <c r="Q59" i="1"/>
  <c r="K56" i="7"/>
  <c r="L56" i="7"/>
  <c r="M56" i="7"/>
  <c r="AQ59" i="1"/>
  <c r="AR59" i="1"/>
  <c r="AS59" i="1"/>
  <c r="AT59" i="1"/>
  <c r="AU59" i="1"/>
  <c r="T59" i="1"/>
  <c r="N56" i="7"/>
  <c r="AV59" i="1"/>
  <c r="AW59" i="1"/>
  <c r="AX59" i="1"/>
  <c r="AY59" i="1"/>
  <c r="AZ59" i="1"/>
  <c r="U59" i="1"/>
  <c r="O56" i="7"/>
  <c r="V59" i="1"/>
  <c r="P56" i="7"/>
  <c r="Q56" i="7"/>
  <c r="R56" i="7"/>
  <c r="Y59" i="1"/>
  <c r="S56" i="7"/>
  <c r="T56" i="7"/>
  <c r="U56" i="7"/>
  <c r="V56" i="7"/>
  <c r="W56" i="7"/>
  <c r="AE59" i="1"/>
  <c r="X56" i="7"/>
  <c r="Y56" i="7"/>
  <c r="Z56" i="7"/>
  <c r="AH59" i="1"/>
  <c r="AA56" i="7"/>
  <c r="AB56" i="7"/>
  <c r="A57" i="7"/>
  <c r="B57" i="7"/>
  <c r="I60" i="1"/>
  <c r="C57" i="7"/>
  <c r="D57" i="7"/>
  <c r="E57" i="7"/>
  <c r="F57" i="7"/>
  <c r="G57" i="7"/>
  <c r="H57" i="7"/>
  <c r="I57" i="7"/>
  <c r="P60" i="1"/>
  <c r="J57" i="7"/>
  <c r="Q60" i="1"/>
  <c r="K57" i="7"/>
  <c r="L57" i="7"/>
  <c r="M57" i="7"/>
  <c r="AQ60" i="1"/>
  <c r="AR60" i="1"/>
  <c r="AS60" i="1"/>
  <c r="AT60" i="1"/>
  <c r="AU60" i="1"/>
  <c r="T60" i="1"/>
  <c r="N57" i="7"/>
  <c r="AV60" i="1"/>
  <c r="AW60" i="1"/>
  <c r="AX60" i="1"/>
  <c r="AY60" i="1"/>
  <c r="AZ60" i="1"/>
  <c r="U60" i="1"/>
  <c r="O57" i="7"/>
  <c r="V60" i="1"/>
  <c r="P57" i="7"/>
  <c r="Q57" i="7"/>
  <c r="R57" i="7"/>
  <c r="Y60" i="1"/>
  <c r="S57" i="7"/>
  <c r="T57" i="7"/>
  <c r="U57" i="7"/>
  <c r="V57" i="7"/>
  <c r="W57" i="7"/>
  <c r="AE60" i="1"/>
  <c r="X57" i="7"/>
  <c r="Y57" i="7"/>
  <c r="Z57" i="7"/>
  <c r="AH60" i="1"/>
  <c r="AA57" i="7"/>
  <c r="AB57" i="7"/>
  <c r="A58" i="7"/>
  <c r="B58" i="7"/>
  <c r="I61" i="1"/>
  <c r="C58" i="7"/>
  <c r="D58" i="7"/>
  <c r="E58" i="7"/>
  <c r="F58" i="7"/>
  <c r="G58" i="7"/>
  <c r="H58" i="7"/>
  <c r="I58" i="7"/>
  <c r="P61" i="1"/>
  <c r="J58" i="7"/>
  <c r="Q61" i="1"/>
  <c r="K58" i="7"/>
  <c r="L58" i="7"/>
  <c r="M58" i="7"/>
  <c r="AQ61" i="1"/>
  <c r="AR61" i="1"/>
  <c r="AS61" i="1"/>
  <c r="AT61" i="1"/>
  <c r="AU61" i="1"/>
  <c r="T61" i="1"/>
  <c r="N58" i="7"/>
  <c r="AV61" i="1"/>
  <c r="AW61" i="1"/>
  <c r="AX61" i="1"/>
  <c r="AY61" i="1"/>
  <c r="AZ61" i="1"/>
  <c r="U61" i="1"/>
  <c r="O58" i="7"/>
  <c r="V61" i="1"/>
  <c r="P58" i="7"/>
  <c r="Q58" i="7"/>
  <c r="R58" i="7"/>
  <c r="Y61" i="1"/>
  <c r="S58" i="7"/>
  <c r="T58" i="7"/>
  <c r="U58" i="7"/>
  <c r="V58" i="7"/>
  <c r="W58" i="7"/>
  <c r="AE61" i="1"/>
  <c r="X58" i="7"/>
  <c r="Y58" i="7"/>
  <c r="Z58" i="7"/>
  <c r="AH61" i="1"/>
  <c r="AA58" i="7"/>
  <c r="AB58" i="7"/>
  <c r="A59" i="7"/>
  <c r="B59" i="7"/>
  <c r="I62" i="1"/>
  <c r="C59" i="7"/>
  <c r="D59" i="7"/>
  <c r="E59" i="7"/>
  <c r="F59" i="7"/>
  <c r="G59" i="7"/>
  <c r="H59" i="7"/>
  <c r="I59" i="7"/>
  <c r="P62" i="1"/>
  <c r="J59" i="7"/>
  <c r="Q62" i="1"/>
  <c r="K59" i="7"/>
  <c r="L59" i="7"/>
  <c r="M59" i="7"/>
  <c r="AQ62" i="1"/>
  <c r="AR62" i="1"/>
  <c r="AS62" i="1"/>
  <c r="AT62" i="1"/>
  <c r="AU62" i="1"/>
  <c r="T62" i="1"/>
  <c r="N59" i="7"/>
  <c r="AV62" i="1"/>
  <c r="AW62" i="1"/>
  <c r="AX62" i="1"/>
  <c r="AY62" i="1"/>
  <c r="AZ62" i="1"/>
  <c r="U62" i="1"/>
  <c r="O59" i="7"/>
  <c r="V62" i="1"/>
  <c r="P59" i="7"/>
  <c r="Q59" i="7"/>
  <c r="R59" i="7"/>
  <c r="Y62" i="1"/>
  <c r="S59" i="7"/>
  <c r="T59" i="7"/>
  <c r="U59" i="7"/>
  <c r="V59" i="7"/>
  <c r="W59" i="7"/>
  <c r="AE62" i="1"/>
  <c r="X59" i="7"/>
  <c r="Y59" i="7"/>
  <c r="Z59" i="7"/>
  <c r="AH62" i="1"/>
  <c r="AA59" i="7"/>
  <c r="AB59" i="7"/>
  <c r="A60" i="7"/>
  <c r="B60" i="7"/>
  <c r="I63" i="1"/>
  <c r="C60" i="7"/>
  <c r="D60" i="7"/>
  <c r="E60" i="7"/>
  <c r="F60" i="7"/>
  <c r="G60" i="7"/>
  <c r="H60" i="7"/>
  <c r="I60" i="7"/>
  <c r="P63" i="1"/>
  <c r="J60" i="7"/>
  <c r="Q63" i="1"/>
  <c r="K60" i="7"/>
  <c r="L60" i="7"/>
  <c r="M60" i="7"/>
  <c r="AQ63" i="1"/>
  <c r="AR63" i="1"/>
  <c r="AS63" i="1"/>
  <c r="AT63" i="1"/>
  <c r="AU63" i="1"/>
  <c r="T63" i="1"/>
  <c r="N60" i="7"/>
  <c r="AV63" i="1"/>
  <c r="AW63" i="1"/>
  <c r="AX63" i="1"/>
  <c r="AY63" i="1"/>
  <c r="AZ63" i="1"/>
  <c r="U63" i="1"/>
  <c r="O60" i="7"/>
  <c r="V63" i="1"/>
  <c r="P60" i="7"/>
  <c r="Q60" i="7"/>
  <c r="R60" i="7"/>
  <c r="Y63" i="1"/>
  <c r="S60" i="7"/>
  <c r="T60" i="7"/>
  <c r="U60" i="7"/>
  <c r="V60" i="7"/>
  <c r="W60" i="7"/>
  <c r="AE63" i="1"/>
  <c r="X60" i="7"/>
  <c r="Y60" i="7"/>
  <c r="Z60" i="7"/>
  <c r="AH63" i="1"/>
  <c r="AA60" i="7"/>
  <c r="AB60" i="7"/>
  <c r="A61" i="7"/>
  <c r="B61" i="7"/>
  <c r="I64" i="1"/>
  <c r="C61" i="7"/>
  <c r="D61" i="7"/>
  <c r="E61" i="7"/>
  <c r="F61" i="7"/>
  <c r="G61" i="7"/>
  <c r="H61" i="7"/>
  <c r="I61" i="7"/>
  <c r="P64" i="1"/>
  <c r="J61" i="7"/>
  <c r="Q64" i="1"/>
  <c r="K61" i="7"/>
  <c r="L61" i="7"/>
  <c r="M61" i="7"/>
  <c r="AQ64" i="1"/>
  <c r="AR64" i="1"/>
  <c r="AS64" i="1"/>
  <c r="AT64" i="1"/>
  <c r="AU64" i="1"/>
  <c r="T64" i="1"/>
  <c r="N61" i="7"/>
  <c r="AV64" i="1"/>
  <c r="AW64" i="1"/>
  <c r="AX64" i="1"/>
  <c r="AY64" i="1"/>
  <c r="AZ64" i="1"/>
  <c r="U64" i="1"/>
  <c r="O61" i="7"/>
  <c r="V64" i="1"/>
  <c r="P61" i="7"/>
  <c r="Q61" i="7"/>
  <c r="R61" i="7"/>
  <c r="Y64" i="1"/>
  <c r="S61" i="7"/>
  <c r="T61" i="7"/>
  <c r="U61" i="7"/>
  <c r="V61" i="7"/>
  <c r="W61" i="7"/>
  <c r="AE64" i="1"/>
  <c r="X61" i="7"/>
  <c r="Y61" i="7"/>
  <c r="Z61" i="7"/>
  <c r="AH64" i="1"/>
  <c r="AA61" i="7"/>
  <c r="AB61" i="7"/>
  <c r="A62" i="7"/>
  <c r="B62" i="7"/>
  <c r="I65" i="1"/>
  <c r="C62" i="7"/>
  <c r="D62" i="7"/>
  <c r="E62" i="7"/>
  <c r="F62" i="7"/>
  <c r="G62" i="7"/>
  <c r="H62" i="7"/>
  <c r="I62" i="7"/>
  <c r="P65" i="1"/>
  <c r="J62" i="7"/>
  <c r="Q65" i="1"/>
  <c r="K62" i="7"/>
  <c r="L62" i="7"/>
  <c r="M62" i="7"/>
  <c r="AQ65" i="1"/>
  <c r="AR65" i="1"/>
  <c r="AS65" i="1"/>
  <c r="AT65" i="1"/>
  <c r="AU65" i="1"/>
  <c r="T65" i="1"/>
  <c r="N62" i="7"/>
  <c r="AV65" i="1"/>
  <c r="AW65" i="1"/>
  <c r="AX65" i="1"/>
  <c r="AY65" i="1"/>
  <c r="AZ65" i="1"/>
  <c r="U65" i="1"/>
  <c r="O62" i="7"/>
  <c r="V65" i="1"/>
  <c r="P62" i="7"/>
  <c r="Q62" i="7"/>
  <c r="R62" i="7"/>
  <c r="Y65" i="1"/>
  <c r="S62" i="7"/>
  <c r="T62" i="7"/>
  <c r="U62" i="7"/>
  <c r="V62" i="7"/>
  <c r="W62" i="7"/>
  <c r="AE65" i="1"/>
  <c r="X62" i="7"/>
  <c r="Y62" i="7"/>
  <c r="Z62" i="7"/>
  <c r="AH65" i="1"/>
  <c r="AA62" i="7"/>
  <c r="AB62" i="7"/>
  <c r="A63" i="7"/>
  <c r="B63" i="7"/>
  <c r="I66" i="1"/>
  <c r="C63" i="7"/>
  <c r="D63" i="7"/>
  <c r="E63" i="7"/>
  <c r="F63" i="7"/>
  <c r="G63" i="7"/>
  <c r="H63" i="7"/>
  <c r="I63" i="7"/>
  <c r="P66" i="1"/>
  <c r="J63" i="7"/>
  <c r="Q66" i="1"/>
  <c r="K63" i="7"/>
  <c r="L63" i="7"/>
  <c r="M63" i="7"/>
  <c r="AQ66" i="1"/>
  <c r="AR66" i="1"/>
  <c r="AS66" i="1"/>
  <c r="AT66" i="1"/>
  <c r="AU66" i="1"/>
  <c r="T66" i="1"/>
  <c r="N63" i="7"/>
  <c r="AV66" i="1"/>
  <c r="AW66" i="1"/>
  <c r="AX66" i="1"/>
  <c r="AY66" i="1"/>
  <c r="AZ66" i="1"/>
  <c r="U66" i="1"/>
  <c r="O63" i="7"/>
  <c r="V66" i="1"/>
  <c r="P63" i="7"/>
  <c r="Q63" i="7"/>
  <c r="R63" i="7"/>
  <c r="Y66" i="1"/>
  <c r="S63" i="7"/>
  <c r="T63" i="7"/>
  <c r="U63" i="7"/>
  <c r="V63" i="7"/>
  <c r="W63" i="7"/>
  <c r="AE66" i="1"/>
  <c r="X63" i="7"/>
  <c r="Y63" i="7"/>
  <c r="Z63" i="7"/>
  <c r="AH66" i="1"/>
  <c r="AA63" i="7"/>
  <c r="AB63" i="7"/>
  <c r="A64" i="7"/>
  <c r="B64" i="7"/>
  <c r="C64" i="7"/>
  <c r="D64" i="7"/>
  <c r="E64" i="7"/>
  <c r="F64" i="7"/>
  <c r="G64" i="7"/>
  <c r="H64" i="7"/>
  <c r="I64" i="7"/>
  <c r="BG5" i="16"/>
  <c r="BH5" i="16"/>
  <c r="BI5" i="16"/>
  <c r="BJ5" i="16"/>
  <c r="AS5" i="16"/>
  <c r="W5" i="16"/>
  <c r="P67" i="1"/>
  <c r="J64" i="7"/>
  <c r="Q67" i="1"/>
  <c r="K64" i="7"/>
  <c r="L64" i="7"/>
  <c r="M64" i="7"/>
  <c r="AQ67" i="1"/>
  <c r="AR67" i="1"/>
  <c r="AS67" i="1"/>
  <c r="AT67" i="1"/>
  <c r="AU67" i="1"/>
  <c r="T67" i="1"/>
  <c r="N64" i="7"/>
  <c r="AV67" i="1"/>
  <c r="AW67" i="1"/>
  <c r="AX67" i="1"/>
  <c r="AY67" i="1"/>
  <c r="AZ67" i="1"/>
  <c r="U67" i="1"/>
  <c r="O64" i="7"/>
  <c r="AX5" i="16"/>
  <c r="V67" i="1"/>
  <c r="P64" i="7"/>
  <c r="Q64" i="7"/>
  <c r="R64" i="7"/>
  <c r="Y67" i="1"/>
  <c r="S64" i="7"/>
  <c r="T64" i="7"/>
  <c r="U64" i="7"/>
  <c r="V64" i="7"/>
  <c r="W64" i="7"/>
  <c r="AE67" i="1"/>
  <c r="X64" i="7"/>
  <c r="Y64" i="7"/>
  <c r="Z64" i="7"/>
  <c r="AH67" i="1"/>
  <c r="AA64" i="7"/>
  <c r="AB64" i="7"/>
  <c r="A65" i="7"/>
  <c r="B65" i="7"/>
  <c r="C65" i="7"/>
  <c r="D65" i="7"/>
  <c r="E65" i="7"/>
  <c r="F65" i="7"/>
  <c r="G65" i="7"/>
  <c r="H65" i="7"/>
  <c r="I65" i="7"/>
  <c r="P68" i="1"/>
  <c r="J65" i="7"/>
  <c r="Q68" i="1"/>
  <c r="K65" i="7"/>
  <c r="L65" i="7"/>
  <c r="M65" i="7"/>
  <c r="AQ68" i="1"/>
  <c r="AR68" i="1"/>
  <c r="AS68" i="1"/>
  <c r="AT68" i="1"/>
  <c r="AU68" i="1"/>
  <c r="T68" i="1"/>
  <c r="N65" i="7"/>
  <c r="AV68" i="1"/>
  <c r="AW68" i="1"/>
  <c r="AX68" i="1"/>
  <c r="AY68" i="1"/>
  <c r="AZ68" i="1"/>
  <c r="U68" i="1"/>
  <c r="O65" i="7"/>
  <c r="V68" i="1"/>
  <c r="P65" i="7"/>
  <c r="Q65" i="7"/>
  <c r="R65" i="7"/>
  <c r="Y68" i="1"/>
  <c r="S65" i="7"/>
  <c r="T65" i="7"/>
  <c r="U65" i="7"/>
  <c r="V65" i="7"/>
  <c r="W65" i="7"/>
  <c r="AE68" i="1"/>
  <c r="X65" i="7"/>
  <c r="Y65" i="7"/>
  <c r="Z65" i="7"/>
  <c r="AH68" i="1"/>
  <c r="AA65" i="7"/>
  <c r="AB65" i="7"/>
  <c r="A66" i="7"/>
  <c r="B66" i="7"/>
  <c r="C66" i="7"/>
  <c r="D66" i="7"/>
  <c r="E66" i="7"/>
  <c r="F66" i="7"/>
  <c r="G66" i="7"/>
  <c r="H66" i="7"/>
  <c r="I66" i="7"/>
  <c r="P69" i="1"/>
  <c r="J66" i="7"/>
  <c r="Q69" i="1"/>
  <c r="K66" i="7"/>
  <c r="L66" i="7"/>
  <c r="M66" i="7"/>
  <c r="AQ69" i="1"/>
  <c r="AR69" i="1"/>
  <c r="AS69" i="1"/>
  <c r="AT69" i="1"/>
  <c r="AU69" i="1"/>
  <c r="T69" i="1"/>
  <c r="N66" i="7"/>
  <c r="AV69" i="1"/>
  <c r="AW69" i="1"/>
  <c r="AX69" i="1"/>
  <c r="AY69" i="1"/>
  <c r="AZ69" i="1"/>
  <c r="U69" i="1"/>
  <c r="O66" i="7"/>
  <c r="V69" i="1"/>
  <c r="P66" i="7"/>
  <c r="Q66" i="7"/>
  <c r="R66" i="7"/>
  <c r="Y69" i="1"/>
  <c r="S66" i="7"/>
  <c r="T66" i="7"/>
  <c r="U66" i="7"/>
  <c r="V66" i="7"/>
  <c r="W66" i="7"/>
  <c r="AE69" i="1"/>
  <c r="X66" i="7"/>
  <c r="Y66" i="7"/>
  <c r="Z66" i="7"/>
  <c r="AH69" i="1"/>
  <c r="AA66" i="7"/>
  <c r="AB66" i="7"/>
  <c r="A67" i="7"/>
  <c r="B67" i="7"/>
  <c r="C67" i="7"/>
  <c r="D67" i="7"/>
  <c r="E67" i="7"/>
  <c r="F67" i="7"/>
  <c r="G67" i="7"/>
  <c r="H67" i="7"/>
  <c r="I67" i="7"/>
  <c r="P70" i="1"/>
  <c r="J67" i="7"/>
  <c r="Q70" i="1"/>
  <c r="K67" i="7"/>
  <c r="L67" i="7"/>
  <c r="M67" i="7"/>
  <c r="AQ70" i="1"/>
  <c r="AR70" i="1"/>
  <c r="AS70" i="1"/>
  <c r="AT70" i="1"/>
  <c r="AU70" i="1"/>
  <c r="T70" i="1"/>
  <c r="N67" i="7"/>
  <c r="AV70" i="1"/>
  <c r="AW70" i="1"/>
  <c r="AX70" i="1"/>
  <c r="AY70" i="1"/>
  <c r="AZ70" i="1"/>
  <c r="U70" i="1"/>
  <c r="O67" i="7"/>
  <c r="V70" i="1"/>
  <c r="P67" i="7"/>
  <c r="Q67" i="7"/>
  <c r="R67" i="7"/>
  <c r="Y70" i="1"/>
  <c r="S67" i="7"/>
  <c r="T67" i="7"/>
  <c r="U67" i="7"/>
  <c r="V67" i="7"/>
  <c r="W67" i="7"/>
  <c r="AE70" i="1"/>
  <c r="X67" i="7"/>
  <c r="Y67" i="7"/>
  <c r="Z67" i="7"/>
  <c r="AH70" i="1"/>
  <c r="AA67" i="7"/>
  <c r="AB67" i="7"/>
  <c r="A68" i="7"/>
  <c r="B68" i="7"/>
  <c r="C68" i="7"/>
  <c r="D68" i="7"/>
  <c r="E68" i="7"/>
  <c r="F68" i="7"/>
  <c r="G68" i="7"/>
  <c r="H68" i="7"/>
  <c r="I68" i="7"/>
  <c r="P71" i="1"/>
  <c r="J68" i="7"/>
  <c r="Q71" i="1"/>
  <c r="K68" i="7"/>
  <c r="L68" i="7"/>
  <c r="M68" i="7"/>
  <c r="AQ71" i="1"/>
  <c r="AR71" i="1"/>
  <c r="AS71" i="1"/>
  <c r="AT71" i="1"/>
  <c r="AU71" i="1"/>
  <c r="T71" i="1"/>
  <c r="N68" i="7"/>
  <c r="AV71" i="1"/>
  <c r="AW71" i="1"/>
  <c r="AX71" i="1"/>
  <c r="AY71" i="1"/>
  <c r="AZ71" i="1"/>
  <c r="U71" i="1"/>
  <c r="O68" i="7"/>
  <c r="V71" i="1"/>
  <c r="P68" i="7"/>
  <c r="Q68" i="7"/>
  <c r="R68" i="7"/>
  <c r="Y71" i="1"/>
  <c r="S68" i="7"/>
  <c r="T68" i="7"/>
  <c r="U68" i="7"/>
  <c r="V68" i="7"/>
  <c r="W68" i="7"/>
  <c r="AE71" i="1"/>
  <c r="X68" i="7"/>
  <c r="Y68" i="7"/>
  <c r="Z68" i="7"/>
  <c r="AH71" i="1"/>
  <c r="AA68" i="7"/>
  <c r="AB68" i="7"/>
  <c r="A69" i="7"/>
  <c r="B69" i="7"/>
  <c r="C69" i="7"/>
  <c r="D69" i="7"/>
  <c r="E69" i="7"/>
  <c r="F69" i="7"/>
  <c r="G69" i="7"/>
  <c r="H69" i="7"/>
  <c r="I69" i="7"/>
  <c r="P72" i="1"/>
  <c r="J69" i="7"/>
  <c r="Q72" i="1"/>
  <c r="K69" i="7"/>
  <c r="L69" i="7"/>
  <c r="M69" i="7"/>
  <c r="AQ72" i="1"/>
  <c r="AR72" i="1"/>
  <c r="AS72" i="1"/>
  <c r="AT72" i="1"/>
  <c r="AU72" i="1"/>
  <c r="T72" i="1"/>
  <c r="N69" i="7"/>
  <c r="AV72" i="1"/>
  <c r="AW72" i="1"/>
  <c r="AX72" i="1"/>
  <c r="AY72" i="1"/>
  <c r="AZ72" i="1"/>
  <c r="U72" i="1"/>
  <c r="O69" i="7"/>
  <c r="V72" i="1"/>
  <c r="P69" i="7"/>
  <c r="Q69" i="7"/>
  <c r="R69" i="7"/>
  <c r="Y72" i="1"/>
  <c r="S69" i="7"/>
  <c r="T69" i="7"/>
  <c r="U69" i="7"/>
  <c r="V69" i="7"/>
  <c r="W69" i="7"/>
  <c r="AE72" i="1"/>
  <c r="X69" i="7"/>
  <c r="Y69" i="7"/>
  <c r="Z69" i="7"/>
  <c r="AH72" i="1"/>
  <c r="AA69" i="7"/>
  <c r="AB69" i="7"/>
  <c r="A70" i="7"/>
  <c r="B70" i="7"/>
  <c r="C70" i="7"/>
  <c r="D70" i="7"/>
  <c r="E70" i="7"/>
  <c r="F70" i="7"/>
  <c r="G70" i="7"/>
  <c r="H70" i="7"/>
  <c r="I70" i="7"/>
  <c r="P73" i="1"/>
  <c r="J70" i="7"/>
  <c r="Q73" i="1"/>
  <c r="K70" i="7"/>
  <c r="L70" i="7"/>
  <c r="M70" i="7"/>
  <c r="AQ73" i="1"/>
  <c r="AR73" i="1"/>
  <c r="AS73" i="1"/>
  <c r="AT73" i="1"/>
  <c r="AU73" i="1"/>
  <c r="T73" i="1"/>
  <c r="N70" i="7"/>
  <c r="AV73" i="1"/>
  <c r="AW73" i="1"/>
  <c r="AX73" i="1"/>
  <c r="AY73" i="1"/>
  <c r="AZ73" i="1"/>
  <c r="U73" i="1"/>
  <c r="O70" i="7"/>
  <c r="V73" i="1"/>
  <c r="P70" i="7"/>
  <c r="Q70" i="7"/>
  <c r="R70" i="7"/>
  <c r="Y73" i="1"/>
  <c r="S70" i="7"/>
  <c r="T70" i="7"/>
  <c r="U70" i="7"/>
  <c r="V70" i="7"/>
  <c r="W70" i="7"/>
  <c r="AE73" i="1"/>
  <c r="X70" i="7"/>
  <c r="Y70" i="7"/>
  <c r="Z70" i="7"/>
  <c r="AH73" i="1"/>
  <c r="AA70" i="7"/>
  <c r="AB70" i="7"/>
  <c r="A71" i="7"/>
  <c r="B71" i="7"/>
  <c r="C71" i="7"/>
  <c r="D71" i="7"/>
  <c r="E71" i="7"/>
  <c r="F71" i="7"/>
  <c r="G71" i="7"/>
  <c r="H71" i="7"/>
  <c r="I71" i="7"/>
  <c r="P74" i="1"/>
  <c r="J71" i="7"/>
  <c r="Q74" i="1"/>
  <c r="K71" i="7"/>
  <c r="L71" i="7"/>
  <c r="M71" i="7"/>
  <c r="AQ74" i="1"/>
  <c r="AR74" i="1"/>
  <c r="AS74" i="1"/>
  <c r="AT74" i="1"/>
  <c r="AU74" i="1"/>
  <c r="T74" i="1"/>
  <c r="N71" i="7"/>
  <c r="AV74" i="1"/>
  <c r="AW74" i="1"/>
  <c r="AX74" i="1"/>
  <c r="AY74" i="1"/>
  <c r="AZ74" i="1"/>
  <c r="U74" i="1"/>
  <c r="O71" i="7"/>
  <c r="V74" i="1"/>
  <c r="P71" i="7"/>
  <c r="Q71" i="7"/>
  <c r="R71" i="7"/>
  <c r="Y74" i="1"/>
  <c r="S71" i="7"/>
  <c r="T71" i="7"/>
  <c r="U71" i="7"/>
  <c r="V71" i="7"/>
  <c r="W71" i="7"/>
  <c r="AE74" i="1"/>
  <c r="X71" i="7"/>
  <c r="Y71" i="7"/>
  <c r="Z71" i="7"/>
  <c r="AH74" i="1"/>
  <c r="AA71" i="7"/>
  <c r="AB71" i="7"/>
  <c r="A72" i="7"/>
  <c r="B72" i="7"/>
  <c r="C72" i="7"/>
  <c r="D72" i="7"/>
  <c r="E72" i="7"/>
  <c r="F72" i="7"/>
  <c r="G72" i="7"/>
  <c r="H72" i="7"/>
  <c r="I72" i="7"/>
  <c r="P75" i="1"/>
  <c r="J72" i="7"/>
  <c r="Q75" i="1"/>
  <c r="K72" i="7"/>
  <c r="L72" i="7"/>
  <c r="M72" i="7"/>
  <c r="AQ75" i="1"/>
  <c r="AR75" i="1"/>
  <c r="AS75" i="1"/>
  <c r="AT75" i="1"/>
  <c r="AU75" i="1"/>
  <c r="T75" i="1"/>
  <c r="N72" i="7"/>
  <c r="AV75" i="1"/>
  <c r="AW75" i="1"/>
  <c r="AX75" i="1"/>
  <c r="AY75" i="1"/>
  <c r="AZ75" i="1"/>
  <c r="U75" i="1"/>
  <c r="O72" i="7"/>
  <c r="V75" i="1"/>
  <c r="P72" i="7"/>
  <c r="Q72" i="7"/>
  <c r="R72" i="7"/>
  <c r="Y75" i="1"/>
  <c r="S72" i="7"/>
  <c r="T72" i="7"/>
  <c r="U72" i="7"/>
  <c r="V72" i="7"/>
  <c r="W72" i="7"/>
  <c r="AE75" i="1"/>
  <c r="X72" i="7"/>
  <c r="Y72" i="7"/>
  <c r="Z72" i="7"/>
  <c r="AH75" i="1"/>
  <c r="AA72" i="7"/>
  <c r="AB72" i="7"/>
  <c r="A73" i="7"/>
  <c r="B73" i="7"/>
  <c r="C73" i="7"/>
  <c r="D73" i="7"/>
  <c r="E73" i="7"/>
  <c r="F73" i="7"/>
  <c r="G73" i="7"/>
  <c r="H73" i="7"/>
  <c r="I73" i="7"/>
  <c r="P76" i="1"/>
  <c r="J73" i="7"/>
  <c r="Q76" i="1"/>
  <c r="K73" i="7"/>
  <c r="L73" i="7"/>
  <c r="M73" i="7"/>
  <c r="AQ76" i="1"/>
  <c r="AR76" i="1"/>
  <c r="AS76" i="1"/>
  <c r="AT76" i="1"/>
  <c r="AU76" i="1"/>
  <c r="T76" i="1"/>
  <c r="N73" i="7"/>
  <c r="AV76" i="1"/>
  <c r="AW76" i="1"/>
  <c r="AX76" i="1"/>
  <c r="AY76" i="1"/>
  <c r="AZ76" i="1"/>
  <c r="U76" i="1"/>
  <c r="O73" i="7"/>
  <c r="V76" i="1"/>
  <c r="P73" i="7"/>
  <c r="Q73" i="7"/>
  <c r="R73" i="7"/>
  <c r="Y76" i="1"/>
  <c r="S73" i="7"/>
  <c r="T73" i="7"/>
  <c r="U73" i="7"/>
  <c r="V73" i="7"/>
  <c r="W73" i="7"/>
  <c r="AE76" i="1"/>
  <c r="X73" i="7"/>
  <c r="Y73" i="7"/>
  <c r="Z73" i="7"/>
  <c r="AH76" i="1"/>
  <c r="AA73" i="7"/>
  <c r="AB73" i="7"/>
  <c r="A74" i="7"/>
  <c r="B74" i="7"/>
  <c r="C74" i="7"/>
  <c r="D74" i="7"/>
  <c r="E74" i="7"/>
  <c r="F74" i="7"/>
  <c r="G74" i="7"/>
  <c r="H74" i="7"/>
  <c r="I74" i="7"/>
  <c r="P77" i="1"/>
  <c r="J74" i="7"/>
  <c r="Q77" i="1"/>
  <c r="K74" i="7"/>
  <c r="L74" i="7"/>
  <c r="M74" i="7"/>
  <c r="AQ77" i="1"/>
  <c r="AR77" i="1"/>
  <c r="AS77" i="1"/>
  <c r="AT77" i="1"/>
  <c r="AU77" i="1"/>
  <c r="T77" i="1"/>
  <c r="N74" i="7"/>
  <c r="AV77" i="1"/>
  <c r="AW77" i="1"/>
  <c r="AX77" i="1"/>
  <c r="AY77" i="1"/>
  <c r="AZ77" i="1"/>
  <c r="U77" i="1"/>
  <c r="O74" i="7"/>
  <c r="V77" i="1"/>
  <c r="P74" i="7"/>
  <c r="Q74" i="7"/>
  <c r="R74" i="7"/>
  <c r="Y77" i="1"/>
  <c r="S74" i="7"/>
  <c r="T74" i="7"/>
  <c r="U74" i="7"/>
  <c r="V74" i="7"/>
  <c r="W74" i="7"/>
  <c r="AE77" i="1"/>
  <c r="X74" i="7"/>
  <c r="Y74" i="7"/>
  <c r="Z74" i="7"/>
  <c r="AH77" i="1"/>
  <c r="AA74" i="7"/>
  <c r="AB74" i="7"/>
  <c r="A75" i="7"/>
  <c r="B75" i="7"/>
  <c r="C75" i="7"/>
  <c r="D75" i="7"/>
  <c r="E75" i="7"/>
  <c r="F75" i="7"/>
  <c r="G75" i="7"/>
  <c r="H75" i="7"/>
  <c r="I75" i="7"/>
  <c r="P78" i="1"/>
  <c r="J75" i="7"/>
  <c r="Q78" i="1"/>
  <c r="K75" i="7"/>
  <c r="L75" i="7"/>
  <c r="M75" i="7"/>
  <c r="AQ78" i="1"/>
  <c r="AR78" i="1"/>
  <c r="AS78" i="1"/>
  <c r="AT78" i="1"/>
  <c r="AU78" i="1"/>
  <c r="T78" i="1"/>
  <c r="N75" i="7"/>
  <c r="AV78" i="1"/>
  <c r="AW78" i="1"/>
  <c r="AX78" i="1"/>
  <c r="AY78" i="1"/>
  <c r="AZ78" i="1"/>
  <c r="U78" i="1"/>
  <c r="O75" i="7"/>
  <c r="V78" i="1"/>
  <c r="P75" i="7"/>
  <c r="Q75" i="7"/>
  <c r="R75" i="7"/>
  <c r="Y78" i="1"/>
  <c r="S75" i="7"/>
  <c r="T75" i="7"/>
  <c r="U75" i="7"/>
  <c r="V75" i="7"/>
  <c r="W75" i="7"/>
  <c r="AE78" i="1"/>
  <c r="X75" i="7"/>
  <c r="Y75" i="7"/>
  <c r="Z75" i="7"/>
  <c r="AH78" i="1"/>
  <c r="AA75" i="7"/>
  <c r="AB75" i="7"/>
  <c r="A76" i="7"/>
  <c r="B76" i="7"/>
  <c r="C76" i="7"/>
  <c r="D76" i="7"/>
  <c r="E76" i="7"/>
  <c r="F76" i="7"/>
  <c r="G76" i="7"/>
  <c r="H76" i="7"/>
  <c r="I76" i="7"/>
  <c r="P79" i="1"/>
  <c r="J76" i="7"/>
  <c r="Q79" i="1"/>
  <c r="K76" i="7"/>
  <c r="L76" i="7"/>
  <c r="M76" i="7"/>
  <c r="AQ79" i="1"/>
  <c r="AR79" i="1"/>
  <c r="AS79" i="1"/>
  <c r="AT79" i="1"/>
  <c r="AU79" i="1"/>
  <c r="T79" i="1"/>
  <c r="N76" i="7"/>
  <c r="AV79" i="1"/>
  <c r="AW79" i="1"/>
  <c r="AX79" i="1"/>
  <c r="AY79" i="1"/>
  <c r="AZ79" i="1"/>
  <c r="U79" i="1"/>
  <c r="O76" i="7"/>
  <c r="V79" i="1"/>
  <c r="P76" i="7"/>
  <c r="Q76" i="7"/>
  <c r="R76" i="7"/>
  <c r="Y79" i="1"/>
  <c r="S76" i="7"/>
  <c r="T76" i="7"/>
  <c r="U76" i="7"/>
  <c r="V76" i="7"/>
  <c r="W76" i="7"/>
  <c r="AE79" i="1"/>
  <c r="X76" i="7"/>
  <c r="Y76" i="7"/>
  <c r="Z76" i="7"/>
  <c r="AH79" i="1"/>
  <c r="AA76" i="7"/>
  <c r="AB76" i="7"/>
  <c r="A77" i="7"/>
  <c r="B77" i="7"/>
  <c r="C77" i="7"/>
  <c r="D77" i="7"/>
  <c r="E77" i="7"/>
  <c r="F77" i="7"/>
  <c r="G77" i="7"/>
  <c r="H77" i="7"/>
  <c r="I77" i="7"/>
  <c r="P80" i="1"/>
  <c r="J77" i="7"/>
  <c r="Q80" i="1"/>
  <c r="K77" i="7"/>
  <c r="L77" i="7"/>
  <c r="M77" i="7"/>
  <c r="AQ80" i="1"/>
  <c r="AR80" i="1"/>
  <c r="AS80" i="1"/>
  <c r="AT80" i="1"/>
  <c r="AU80" i="1"/>
  <c r="T80" i="1"/>
  <c r="N77" i="7"/>
  <c r="AV80" i="1"/>
  <c r="AW80" i="1"/>
  <c r="AX80" i="1"/>
  <c r="AY80" i="1"/>
  <c r="AZ80" i="1"/>
  <c r="U80" i="1"/>
  <c r="O77" i="7"/>
  <c r="V80" i="1"/>
  <c r="P77" i="7"/>
  <c r="Q77" i="7"/>
  <c r="R77" i="7"/>
  <c r="Y80" i="1"/>
  <c r="S77" i="7"/>
  <c r="T77" i="7"/>
  <c r="U77" i="7"/>
  <c r="V77" i="7"/>
  <c r="W77" i="7"/>
  <c r="AE80" i="1"/>
  <c r="X77" i="7"/>
  <c r="Y77" i="7"/>
  <c r="Z77" i="7"/>
  <c r="AH80" i="1"/>
  <c r="AA77" i="7"/>
  <c r="AB77" i="7"/>
  <c r="A78" i="7"/>
  <c r="B78" i="7"/>
  <c r="C78" i="7"/>
  <c r="D78" i="7"/>
  <c r="E78" i="7"/>
  <c r="F78" i="7"/>
  <c r="G78" i="7"/>
  <c r="H78" i="7"/>
  <c r="I78" i="7"/>
  <c r="P81" i="1"/>
  <c r="J78" i="7"/>
  <c r="Q81" i="1"/>
  <c r="K78" i="7"/>
  <c r="L78" i="7"/>
  <c r="M78" i="7"/>
  <c r="AQ81" i="1"/>
  <c r="AR81" i="1"/>
  <c r="AS81" i="1"/>
  <c r="AT81" i="1"/>
  <c r="AU81" i="1"/>
  <c r="T81" i="1"/>
  <c r="N78" i="7"/>
  <c r="AV81" i="1"/>
  <c r="AW81" i="1"/>
  <c r="AX81" i="1"/>
  <c r="AY81" i="1"/>
  <c r="AZ81" i="1"/>
  <c r="U81" i="1"/>
  <c r="O78" i="7"/>
  <c r="V81" i="1"/>
  <c r="P78" i="7"/>
  <c r="Q78" i="7"/>
  <c r="R78" i="7"/>
  <c r="Y81" i="1"/>
  <c r="S78" i="7"/>
  <c r="T78" i="7"/>
  <c r="U78" i="7"/>
  <c r="V78" i="7"/>
  <c r="W78" i="7"/>
  <c r="AE81" i="1"/>
  <c r="X78" i="7"/>
  <c r="Y78" i="7"/>
  <c r="Z78" i="7"/>
  <c r="AH81" i="1"/>
  <c r="AA78" i="7"/>
  <c r="AB78" i="7"/>
  <c r="A79" i="7"/>
  <c r="B79" i="7"/>
  <c r="C79" i="7"/>
  <c r="D79" i="7"/>
  <c r="E79" i="7"/>
  <c r="F79" i="7"/>
  <c r="G79" i="7"/>
  <c r="H79" i="7"/>
  <c r="I79" i="7"/>
  <c r="P82" i="1"/>
  <c r="J79" i="7"/>
  <c r="Q82" i="1"/>
  <c r="K79" i="7"/>
  <c r="L79" i="7"/>
  <c r="M79" i="7"/>
  <c r="AQ82" i="1"/>
  <c r="AR82" i="1"/>
  <c r="AS82" i="1"/>
  <c r="AT82" i="1"/>
  <c r="AU82" i="1"/>
  <c r="T82" i="1"/>
  <c r="N79" i="7"/>
  <c r="AV82" i="1"/>
  <c r="AW82" i="1"/>
  <c r="AX82" i="1"/>
  <c r="AY82" i="1"/>
  <c r="AZ82" i="1"/>
  <c r="U82" i="1"/>
  <c r="O79" i="7"/>
  <c r="V82" i="1"/>
  <c r="P79" i="7"/>
  <c r="Q79" i="7"/>
  <c r="R79" i="7"/>
  <c r="Y82" i="1"/>
  <c r="S79" i="7"/>
  <c r="T79" i="7"/>
  <c r="U79" i="7"/>
  <c r="V79" i="7"/>
  <c r="W79" i="7"/>
  <c r="AE82" i="1"/>
  <c r="X79" i="7"/>
  <c r="Y79" i="7"/>
  <c r="Z79" i="7"/>
  <c r="AH82" i="1"/>
  <c r="AA79" i="7"/>
  <c r="AB79" i="7"/>
  <c r="A80" i="7"/>
  <c r="B80" i="7"/>
  <c r="C80" i="7"/>
  <c r="D80" i="7"/>
  <c r="E80" i="7"/>
  <c r="F80" i="7"/>
  <c r="G80" i="7"/>
  <c r="H80" i="7"/>
  <c r="I80" i="7"/>
  <c r="P83" i="1"/>
  <c r="J80" i="7"/>
  <c r="Q83" i="1"/>
  <c r="K80" i="7"/>
  <c r="L80" i="7"/>
  <c r="M80" i="7"/>
  <c r="AQ83" i="1"/>
  <c r="AR83" i="1"/>
  <c r="AS83" i="1"/>
  <c r="AT83" i="1"/>
  <c r="AU83" i="1"/>
  <c r="T83" i="1"/>
  <c r="N80" i="7"/>
  <c r="AV83" i="1"/>
  <c r="AW83" i="1"/>
  <c r="AX83" i="1"/>
  <c r="AY83" i="1"/>
  <c r="AZ83" i="1"/>
  <c r="U83" i="1"/>
  <c r="O80" i="7"/>
  <c r="V83" i="1"/>
  <c r="P80" i="7"/>
  <c r="Q80" i="7"/>
  <c r="R80" i="7"/>
  <c r="Y83" i="1"/>
  <c r="S80" i="7"/>
  <c r="T80" i="7"/>
  <c r="U80" i="7"/>
  <c r="V80" i="7"/>
  <c r="W80" i="7"/>
  <c r="AE83" i="1"/>
  <c r="X80" i="7"/>
  <c r="Y80" i="7"/>
  <c r="Z80" i="7"/>
  <c r="AH83" i="1"/>
  <c r="AA80" i="7"/>
  <c r="AB80" i="7"/>
  <c r="A81" i="7"/>
  <c r="B81" i="7"/>
  <c r="C81" i="7"/>
  <c r="D81" i="7"/>
  <c r="E81" i="7"/>
  <c r="F81" i="7"/>
  <c r="G81" i="7"/>
  <c r="H81" i="7"/>
  <c r="I81" i="7"/>
  <c r="P84" i="1"/>
  <c r="J81" i="7"/>
  <c r="Q84" i="1"/>
  <c r="K81" i="7"/>
  <c r="L81" i="7"/>
  <c r="M81" i="7"/>
  <c r="AQ84" i="1"/>
  <c r="AR84" i="1"/>
  <c r="AS84" i="1"/>
  <c r="AT84" i="1"/>
  <c r="AU84" i="1"/>
  <c r="T84" i="1"/>
  <c r="N81" i="7"/>
  <c r="AV84" i="1"/>
  <c r="AW84" i="1"/>
  <c r="AX84" i="1"/>
  <c r="AY84" i="1"/>
  <c r="AZ84" i="1"/>
  <c r="U84" i="1"/>
  <c r="O81" i="7"/>
  <c r="V84" i="1"/>
  <c r="P81" i="7"/>
  <c r="Q81" i="7"/>
  <c r="R81" i="7"/>
  <c r="Y84" i="1"/>
  <c r="S81" i="7"/>
  <c r="T81" i="7"/>
  <c r="U81" i="7"/>
  <c r="V81" i="7"/>
  <c r="W81" i="7"/>
  <c r="AE84" i="1"/>
  <c r="X81" i="7"/>
  <c r="Y81" i="7"/>
  <c r="Z81" i="7"/>
  <c r="AH84" i="1"/>
  <c r="AA81" i="7"/>
  <c r="AB81" i="7"/>
  <c r="A82" i="7"/>
  <c r="B82" i="7"/>
  <c r="C82" i="7"/>
  <c r="D82" i="7"/>
  <c r="E82" i="7"/>
  <c r="F82" i="7"/>
  <c r="G82" i="7"/>
  <c r="H82" i="7"/>
  <c r="I82" i="7"/>
  <c r="P85" i="1"/>
  <c r="J82" i="7"/>
  <c r="Q85" i="1"/>
  <c r="K82" i="7"/>
  <c r="L82" i="7"/>
  <c r="M82" i="7"/>
  <c r="AQ85" i="1"/>
  <c r="AR85" i="1"/>
  <c r="AS85" i="1"/>
  <c r="AT85" i="1"/>
  <c r="AU85" i="1"/>
  <c r="T85" i="1"/>
  <c r="N82" i="7"/>
  <c r="AV85" i="1"/>
  <c r="AW85" i="1"/>
  <c r="AX85" i="1"/>
  <c r="AY85" i="1"/>
  <c r="AZ85" i="1"/>
  <c r="U85" i="1"/>
  <c r="O82" i="7"/>
  <c r="V85" i="1"/>
  <c r="P82" i="7"/>
  <c r="Q82" i="7"/>
  <c r="R82" i="7"/>
  <c r="Y85" i="1"/>
  <c r="S82" i="7"/>
  <c r="T82" i="7"/>
  <c r="U82" i="7"/>
  <c r="V82" i="7"/>
  <c r="W82" i="7"/>
  <c r="AE85" i="1"/>
  <c r="X82" i="7"/>
  <c r="Y82" i="7"/>
  <c r="Z82" i="7"/>
  <c r="AH85" i="1"/>
  <c r="AA82" i="7"/>
  <c r="AB82" i="7"/>
  <c r="A83" i="7"/>
  <c r="B83" i="7"/>
  <c r="C83" i="7"/>
  <c r="D83" i="7"/>
  <c r="E83" i="7"/>
  <c r="F83" i="7"/>
  <c r="G83" i="7"/>
  <c r="H83" i="7"/>
  <c r="I83" i="7"/>
  <c r="P86" i="1"/>
  <c r="J83" i="7"/>
  <c r="Q86" i="1"/>
  <c r="K83" i="7"/>
  <c r="L83" i="7"/>
  <c r="M83" i="7"/>
  <c r="AQ86" i="1"/>
  <c r="AR86" i="1"/>
  <c r="AS86" i="1"/>
  <c r="AT86" i="1"/>
  <c r="AU86" i="1"/>
  <c r="T86" i="1"/>
  <c r="N83" i="7"/>
  <c r="AV86" i="1"/>
  <c r="AW86" i="1"/>
  <c r="AX86" i="1"/>
  <c r="AY86" i="1"/>
  <c r="AZ86" i="1"/>
  <c r="U86" i="1"/>
  <c r="O83" i="7"/>
  <c r="V86" i="1"/>
  <c r="P83" i="7"/>
  <c r="Q83" i="7"/>
  <c r="R83" i="7"/>
  <c r="Y86" i="1"/>
  <c r="S83" i="7"/>
  <c r="T83" i="7"/>
  <c r="U83" i="7"/>
  <c r="V83" i="7"/>
  <c r="W83" i="7"/>
  <c r="AE86" i="1"/>
  <c r="X83" i="7"/>
  <c r="Y83" i="7"/>
  <c r="Z83" i="7"/>
  <c r="AH86" i="1"/>
  <c r="AA83" i="7"/>
  <c r="AB83" i="7"/>
  <c r="A84" i="7"/>
  <c r="B84" i="7"/>
  <c r="C84" i="7"/>
  <c r="D84" i="7"/>
  <c r="E84" i="7"/>
  <c r="F84" i="7"/>
  <c r="G84" i="7"/>
  <c r="H84" i="7"/>
  <c r="I84" i="7"/>
  <c r="BK5" i="16"/>
  <c r="BL5" i="16"/>
  <c r="BM5" i="16"/>
  <c r="BN5" i="16"/>
  <c r="AT5" i="16"/>
  <c r="X5" i="16"/>
  <c r="P87" i="1"/>
  <c r="J84" i="7"/>
  <c r="Q87" i="1"/>
  <c r="K84" i="7"/>
  <c r="L84" i="7"/>
  <c r="M84" i="7"/>
  <c r="AQ87" i="1"/>
  <c r="AR87" i="1"/>
  <c r="AS87" i="1"/>
  <c r="AT87" i="1"/>
  <c r="AU87" i="1"/>
  <c r="T87" i="1"/>
  <c r="N84" i="7"/>
  <c r="AV87" i="1"/>
  <c r="AW87" i="1"/>
  <c r="AX87" i="1"/>
  <c r="AY87" i="1"/>
  <c r="AZ87" i="1"/>
  <c r="U87" i="1"/>
  <c r="O84" i="7"/>
  <c r="AY5" i="16"/>
  <c r="V87" i="1"/>
  <c r="P84" i="7"/>
  <c r="Q84" i="7"/>
  <c r="R84" i="7"/>
  <c r="Y87" i="1"/>
  <c r="S84" i="7"/>
  <c r="T84" i="7"/>
  <c r="U84" i="7"/>
  <c r="V84" i="7"/>
  <c r="W84" i="7"/>
  <c r="AE87" i="1"/>
  <c r="X84" i="7"/>
  <c r="Y84" i="7"/>
  <c r="Z84" i="7"/>
  <c r="AH87" i="1"/>
  <c r="AA84" i="7"/>
  <c r="AB84" i="7"/>
  <c r="A85" i="7"/>
  <c r="B85" i="7"/>
  <c r="C85" i="7"/>
  <c r="D85" i="7"/>
  <c r="E85" i="7"/>
  <c r="F85" i="7"/>
  <c r="G85" i="7"/>
  <c r="H85" i="7"/>
  <c r="I85" i="7"/>
  <c r="P88" i="1"/>
  <c r="J85" i="7"/>
  <c r="Q88" i="1"/>
  <c r="K85" i="7"/>
  <c r="L85" i="7"/>
  <c r="M85" i="7"/>
  <c r="AQ88" i="1"/>
  <c r="AR88" i="1"/>
  <c r="AS88" i="1"/>
  <c r="AT88" i="1"/>
  <c r="AU88" i="1"/>
  <c r="T88" i="1"/>
  <c r="N85" i="7"/>
  <c r="AV88" i="1"/>
  <c r="AW88" i="1"/>
  <c r="AX88" i="1"/>
  <c r="AY88" i="1"/>
  <c r="AZ88" i="1"/>
  <c r="U88" i="1"/>
  <c r="O85" i="7"/>
  <c r="V88" i="1"/>
  <c r="P85" i="7"/>
  <c r="Q85" i="7"/>
  <c r="R85" i="7"/>
  <c r="Y88" i="1"/>
  <c r="S85" i="7"/>
  <c r="T85" i="7"/>
  <c r="U85" i="7"/>
  <c r="V85" i="7"/>
  <c r="W85" i="7"/>
  <c r="AE88" i="1"/>
  <c r="X85" i="7"/>
  <c r="Y85" i="7"/>
  <c r="Z85" i="7"/>
  <c r="AH88" i="1"/>
  <c r="AA85" i="7"/>
  <c r="AB85" i="7"/>
  <c r="A86" i="7"/>
  <c r="B86" i="7"/>
  <c r="C86" i="7"/>
  <c r="D86" i="7"/>
  <c r="E86" i="7"/>
  <c r="F86" i="7"/>
  <c r="G86" i="7"/>
  <c r="H86" i="7"/>
  <c r="I86" i="7"/>
  <c r="P89" i="1"/>
  <c r="J86" i="7"/>
  <c r="Q89" i="1"/>
  <c r="K86" i="7"/>
  <c r="L86" i="7"/>
  <c r="M86" i="7"/>
  <c r="AQ89" i="1"/>
  <c r="AR89" i="1"/>
  <c r="AS89" i="1"/>
  <c r="AT89" i="1"/>
  <c r="AU89" i="1"/>
  <c r="T89" i="1"/>
  <c r="N86" i="7"/>
  <c r="AV89" i="1"/>
  <c r="AW89" i="1"/>
  <c r="AX89" i="1"/>
  <c r="AY89" i="1"/>
  <c r="AZ89" i="1"/>
  <c r="U89" i="1"/>
  <c r="O86" i="7"/>
  <c r="V89" i="1"/>
  <c r="P86" i="7"/>
  <c r="Q86" i="7"/>
  <c r="R86" i="7"/>
  <c r="Y89" i="1"/>
  <c r="S86" i="7"/>
  <c r="T86" i="7"/>
  <c r="U86" i="7"/>
  <c r="V86" i="7"/>
  <c r="W86" i="7"/>
  <c r="AE89" i="1"/>
  <c r="X86" i="7"/>
  <c r="Y86" i="7"/>
  <c r="Z86" i="7"/>
  <c r="AH89" i="1"/>
  <c r="AA86" i="7"/>
  <c r="AB86" i="7"/>
  <c r="A87" i="7"/>
  <c r="B87" i="7"/>
  <c r="C87" i="7"/>
  <c r="D87" i="7"/>
  <c r="E87" i="7"/>
  <c r="F87" i="7"/>
  <c r="G87" i="7"/>
  <c r="H87" i="7"/>
  <c r="I87" i="7"/>
  <c r="P90" i="1"/>
  <c r="J87" i="7"/>
  <c r="Q90" i="1"/>
  <c r="K87" i="7"/>
  <c r="L87" i="7"/>
  <c r="M87" i="7"/>
  <c r="AQ90" i="1"/>
  <c r="AR90" i="1"/>
  <c r="AS90" i="1"/>
  <c r="AT90" i="1"/>
  <c r="AU90" i="1"/>
  <c r="T90" i="1"/>
  <c r="N87" i="7"/>
  <c r="AV90" i="1"/>
  <c r="AW90" i="1"/>
  <c r="AX90" i="1"/>
  <c r="AY90" i="1"/>
  <c r="AZ90" i="1"/>
  <c r="U90" i="1"/>
  <c r="O87" i="7"/>
  <c r="V90" i="1"/>
  <c r="P87" i="7"/>
  <c r="Q87" i="7"/>
  <c r="R87" i="7"/>
  <c r="Y90" i="1"/>
  <c r="S87" i="7"/>
  <c r="T87" i="7"/>
  <c r="U87" i="7"/>
  <c r="V87" i="7"/>
  <c r="W87" i="7"/>
  <c r="AE90" i="1"/>
  <c r="X87" i="7"/>
  <c r="Y87" i="7"/>
  <c r="Z87" i="7"/>
  <c r="AH90" i="1"/>
  <c r="AA87" i="7"/>
  <c r="AB87" i="7"/>
  <c r="A88" i="7"/>
  <c r="B88" i="7"/>
  <c r="C88" i="7"/>
  <c r="D88" i="7"/>
  <c r="E88" i="7"/>
  <c r="F88" i="7"/>
  <c r="G88" i="7"/>
  <c r="H88" i="7"/>
  <c r="I88" i="7"/>
  <c r="P91" i="1"/>
  <c r="J88" i="7"/>
  <c r="Q91" i="1"/>
  <c r="K88" i="7"/>
  <c r="L88" i="7"/>
  <c r="M88" i="7"/>
  <c r="AQ91" i="1"/>
  <c r="AR91" i="1"/>
  <c r="AS91" i="1"/>
  <c r="AT91" i="1"/>
  <c r="AU91" i="1"/>
  <c r="T91" i="1"/>
  <c r="N88" i="7"/>
  <c r="AV91" i="1"/>
  <c r="AW91" i="1"/>
  <c r="AX91" i="1"/>
  <c r="AY91" i="1"/>
  <c r="AZ91" i="1"/>
  <c r="U91" i="1"/>
  <c r="O88" i="7"/>
  <c r="V91" i="1"/>
  <c r="P88" i="7"/>
  <c r="Q88" i="7"/>
  <c r="R88" i="7"/>
  <c r="Y91" i="1"/>
  <c r="S88" i="7"/>
  <c r="T88" i="7"/>
  <c r="U88" i="7"/>
  <c r="V88" i="7"/>
  <c r="W88" i="7"/>
  <c r="AE91" i="1"/>
  <c r="X88" i="7"/>
  <c r="Y88" i="7"/>
  <c r="Z88" i="7"/>
  <c r="AH91" i="1"/>
  <c r="AA88" i="7"/>
  <c r="AB88" i="7"/>
  <c r="A89" i="7"/>
  <c r="B89" i="7"/>
  <c r="C89" i="7"/>
  <c r="D89" i="7"/>
  <c r="E89" i="7"/>
  <c r="F89" i="7"/>
  <c r="G89" i="7"/>
  <c r="H89" i="7"/>
  <c r="I89" i="7"/>
  <c r="P92" i="1"/>
  <c r="J89" i="7"/>
  <c r="Q92" i="1"/>
  <c r="K89" i="7"/>
  <c r="L89" i="7"/>
  <c r="M89" i="7"/>
  <c r="AQ92" i="1"/>
  <c r="AR92" i="1"/>
  <c r="AS92" i="1"/>
  <c r="AT92" i="1"/>
  <c r="AU92" i="1"/>
  <c r="T92" i="1"/>
  <c r="N89" i="7"/>
  <c r="AV92" i="1"/>
  <c r="AW92" i="1"/>
  <c r="AX92" i="1"/>
  <c r="AY92" i="1"/>
  <c r="AZ92" i="1"/>
  <c r="U92" i="1"/>
  <c r="O89" i="7"/>
  <c r="V92" i="1"/>
  <c r="P89" i="7"/>
  <c r="Q89" i="7"/>
  <c r="R89" i="7"/>
  <c r="Y92" i="1"/>
  <c r="S89" i="7"/>
  <c r="T89" i="7"/>
  <c r="U89" i="7"/>
  <c r="V89" i="7"/>
  <c r="W89" i="7"/>
  <c r="AE92" i="1"/>
  <c r="X89" i="7"/>
  <c r="Y89" i="7"/>
  <c r="Z89" i="7"/>
  <c r="AH92" i="1"/>
  <c r="AA89" i="7"/>
  <c r="AB89" i="7"/>
  <c r="A90" i="7"/>
  <c r="B90" i="7"/>
  <c r="C90" i="7"/>
  <c r="D90" i="7"/>
  <c r="E90" i="7"/>
  <c r="F90" i="7"/>
  <c r="G90" i="7"/>
  <c r="H90" i="7"/>
  <c r="I90" i="7"/>
  <c r="P93" i="1"/>
  <c r="J90" i="7"/>
  <c r="Q93" i="1"/>
  <c r="K90" i="7"/>
  <c r="L90" i="7"/>
  <c r="M90" i="7"/>
  <c r="AQ93" i="1"/>
  <c r="AR93" i="1"/>
  <c r="AS93" i="1"/>
  <c r="AT93" i="1"/>
  <c r="AU93" i="1"/>
  <c r="T93" i="1"/>
  <c r="N90" i="7"/>
  <c r="AV93" i="1"/>
  <c r="AW93" i="1"/>
  <c r="AX93" i="1"/>
  <c r="AY93" i="1"/>
  <c r="AZ93" i="1"/>
  <c r="U93" i="1"/>
  <c r="O90" i="7"/>
  <c r="V93" i="1"/>
  <c r="P90" i="7"/>
  <c r="Q90" i="7"/>
  <c r="R90" i="7"/>
  <c r="Y93" i="1"/>
  <c r="S90" i="7"/>
  <c r="T90" i="7"/>
  <c r="U90" i="7"/>
  <c r="V90" i="7"/>
  <c r="W90" i="7"/>
  <c r="AE93" i="1"/>
  <c r="X90" i="7"/>
  <c r="Y90" i="7"/>
  <c r="Z90" i="7"/>
  <c r="AH93" i="1"/>
  <c r="AA90" i="7"/>
  <c r="AB90" i="7"/>
  <c r="A91" i="7"/>
  <c r="B91" i="7"/>
  <c r="C91" i="7"/>
  <c r="D91" i="7"/>
  <c r="E91" i="7"/>
  <c r="F91" i="7"/>
  <c r="G91" i="7"/>
  <c r="H91" i="7"/>
  <c r="I91" i="7"/>
  <c r="P94" i="1"/>
  <c r="J91" i="7"/>
  <c r="Q94" i="1"/>
  <c r="K91" i="7"/>
  <c r="L91" i="7"/>
  <c r="M91" i="7"/>
  <c r="AQ94" i="1"/>
  <c r="AR94" i="1"/>
  <c r="AS94" i="1"/>
  <c r="AT94" i="1"/>
  <c r="AU94" i="1"/>
  <c r="T94" i="1"/>
  <c r="N91" i="7"/>
  <c r="AV94" i="1"/>
  <c r="AW94" i="1"/>
  <c r="AX94" i="1"/>
  <c r="AY94" i="1"/>
  <c r="AZ94" i="1"/>
  <c r="U94" i="1"/>
  <c r="O91" i="7"/>
  <c r="V94" i="1"/>
  <c r="P91" i="7"/>
  <c r="Q91" i="7"/>
  <c r="R91" i="7"/>
  <c r="Y94" i="1"/>
  <c r="S91" i="7"/>
  <c r="T91" i="7"/>
  <c r="U91" i="7"/>
  <c r="V91" i="7"/>
  <c r="W91" i="7"/>
  <c r="AE94" i="1"/>
  <c r="X91" i="7"/>
  <c r="Y91" i="7"/>
  <c r="Z91" i="7"/>
  <c r="AH94" i="1"/>
  <c r="AA91" i="7"/>
  <c r="AB91" i="7"/>
  <c r="A92" i="7"/>
  <c r="B92" i="7"/>
  <c r="C92" i="7"/>
  <c r="D92" i="7"/>
  <c r="E92" i="7"/>
  <c r="F92" i="7"/>
  <c r="G92" i="7"/>
  <c r="H92" i="7"/>
  <c r="I92" i="7"/>
  <c r="P95" i="1"/>
  <c r="J92" i="7"/>
  <c r="Q95" i="1"/>
  <c r="K92" i="7"/>
  <c r="L92" i="7"/>
  <c r="M92" i="7"/>
  <c r="AQ95" i="1"/>
  <c r="AR95" i="1"/>
  <c r="AS95" i="1"/>
  <c r="AT95" i="1"/>
  <c r="AU95" i="1"/>
  <c r="T95" i="1"/>
  <c r="N92" i="7"/>
  <c r="AV95" i="1"/>
  <c r="AW95" i="1"/>
  <c r="AX95" i="1"/>
  <c r="AY95" i="1"/>
  <c r="AZ95" i="1"/>
  <c r="U95" i="1"/>
  <c r="O92" i="7"/>
  <c r="V95" i="1"/>
  <c r="P92" i="7"/>
  <c r="Q92" i="7"/>
  <c r="R92" i="7"/>
  <c r="Y95" i="1"/>
  <c r="S92" i="7"/>
  <c r="T92" i="7"/>
  <c r="U92" i="7"/>
  <c r="V92" i="7"/>
  <c r="W92" i="7"/>
  <c r="AE95" i="1"/>
  <c r="X92" i="7"/>
  <c r="Y92" i="7"/>
  <c r="Z92" i="7"/>
  <c r="AH95" i="1"/>
  <c r="AA92" i="7"/>
  <c r="AB92" i="7"/>
  <c r="A93" i="7"/>
  <c r="B93" i="7"/>
  <c r="C93" i="7"/>
  <c r="D93" i="7"/>
  <c r="E93" i="7"/>
  <c r="F93" i="7"/>
  <c r="G93" i="7"/>
  <c r="H93" i="7"/>
  <c r="I93" i="7"/>
  <c r="P96" i="1"/>
  <c r="J93" i="7"/>
  <c r="Q96" i="1"/>
  <c r="K93" i="7"/>
  <c r="L93" i="7"/>
  <c r="M93" i="7"/>
  <c r="AQ96" i="1"/>
  <c r="AR96" i="1"/>
  <c r="AS96" i="1"/>
  <c r="AT96" i="1"/>
  <c r="AU96" i="1"/>
  <c r="T96" i="1"/>
  <c r="N93" i="7"/>
  <c r="AV96" i="1"/>
  <c r="AW96" i="1"/>
  <c r="AX96" i="1"/>
  <c r="AY96" i="1"/>
  <c r="AZ96" i="1"/>
  <c r="U96" i="1"/>
  <c r="O93" i="7"/>
  <c r="V96" i="1"/>
  <c r="P93" i="7"/>
  <c r="Q93" i="7"/>
  <c r="R93" i="7"/>
  <c r="Y96" i="1"/>
  <c r="S93" i="7"/>
  <c r="T93" i="7"/>
  <c r="U93" i="7"/>
  <c r="V93" i="7"/>
  <c r="W93" i="7"/>
  <c r="AE96" i="1"/>
  <c r="X93" i="7"/>
  <c r="Y93" i="7"/>
  <c r="Z93" i="7"/>
  <c r="AH96" i="1"/>
  <c r="AA93" i="7"/>
  <c r="AB93" i="7"/>
  <c r="A94" i="7"/>
  <c r="B94" i="7"/>
  <c r="C94" i="7"/>
  <c r="D94" i="7"/>
  <c r="E94" i="7"/>
  <c r="F94" i="7"/>
  <c r="G94" i="7"/>
  <c r="H94" i="7"/>
  <c r="I94" i="7"/>
  <c r="P97" i="1"/>
  <c r="J94" i="7"/>
  <c r="Q97" i="1"/>
  <c r="K94" i="7"/>
  <c r="L94" i="7"/>
  <c r="M94" i="7"/>
  <c r="AQ97" i="1"/>
  <c r="AR97" i="1"/>
  <c r="AS97" i="1"/>
  <c r="AT97" i="1"/>
  <c r="AU97" i="1"/>
  <c r="T97" i="1"/>
  <c r="N94" i="7"/>
  <c r="AV97" i="1"/>
  <c r="AW97" i="1"/>
  <c r="AX97" i="1"/>
  <c r="AY97" i="1"/>
  <c r="AZ97" i="1"/>
  <c r="U97" i="1"/>
  <c r="O94" i="7"/>
  <c r="V97" i="1"/>
  <c r="P94" i="7"/>
  <c r="Q94" i="7"/>
  <c r="R94" i="7"/>
  <c r="Y97" i="1"/>
  <c r="S94" i="7"/>
  <c r="T94" i="7"/>
  <c r="U94" i="7"/>
  <c r="V94" i="7"/>
  <c r="W94" i="7"/>
  <c r="AE97" i="1"/>
  <c r="X94" i="7"/>
  <c r="Y94" i="7"/>
  <c r="Z94" i="7"/>
  <c r="AH97" i="1"/>
  <c r="AA94" i="7"/>
  <c r="AB94" i="7"/>
  <c r="A95" i="7"/>
  <c r="B95" i="7"/>
  <c r="C95" i="7"/>
  <c r="D95" i="7"/>
  <c r="E95" i="7"/>
  <c r="F95" i="7"/>
  <c r="G95" i="7"/>
  <c r="H95" i="7"/>
  <c r="I95" i="7"/>
  <c r="P98" i="1"/>
  <c r="J95" i="7"/>
  <c r="Q98" i="1"/>
  <c r="K95" i="7"/>
  <c r="L95" i="7"/>
  <c r="M95" i="7"/>
  <c r="AQ98" i="1"/>
  <c r="AR98" i="1"/>
  <c r="AS98" i="1"/>
  <c r="AT98" i="1"/>
  <c r="AU98" i="1"/>
  <c r="T98" i="1"/>
  <c r="N95" i="7"/>
  <c r="AV98" i="1"/>
  <c r="AW98" i="1"/>
  <c r="AX98" i="1"/>
  <c r="AY98" i="1"/>
  <c r="AZ98" i="1"/>
  <c r="U98" i="1"/>
  <c r="O95" i="7"/>
  <c r="V98" i="1"/>
  <c r="P95" i="7"/>
  <c r="Q95" i="7"/>
  <c r="R95" i="7"/>
  <c r="Y98" i="1"/>
  <c r="S95" i="7"/>
  <c r="T95" i="7"/>
  <c r="U95" i="7"/>
  <c r="V95" i="7"/>
  <c r="W95" i="7"/>
  <c r="AE98" i="1"/>
  <c r="X95" i="7"/>
  <c r="Y95" i="7"/>
  <c r="Z95" i="7"/>
  <c r="AH98" i="1"/>
  <c r="AA95" i="7"/>
  <c r="AB95" i="7"/>
  <c r="A96" i="7"/>
  <c r="B96" i="7"/>
  <c r="C96" i="7"/>
  <c r="D96" i="7"/>
  <c r="E96" i="7"/>
  <c r="F96" i="7"/>
  <c r="G96" i="7"/>
  <c r="H96" i="7"/>
  <c r="I96" i="7"/>
  <c r="P99" i="1"/>
  <c r="J96" i="7"/>
  <c r="Q99" i="1"/>
  <c r="K96" i="7"/>
  <c r="L96" i="7"/>
  <c r="M96" i="7"/>
  <c r="AQ99" i="1"/>
  <c r="AR99" i="1"/>
  <c r="AS99" i="1"/>
  <c r="AT99" i="1"/>
  <c r="AU99" i="1"/>
  <c r="T99" i="1"/>
  <c r="N96" i="7"/>
  <c r="AV99" i="1"/>
  <c r="AW99" i="1"/>
  <c r="AX99" i="1"/>
  <c r="AY99" i="1"/>
  <c r="AZ99" i="1"/>
  <c r="U99" i="1"/>
  <c r="O96" i="7"/>
  <c r="V99" i="1"/>
  <c r="P96" i="7"/>
  <c r="Q96" i="7"/>
  <c r="R96" i="7"/>
  <c r="Y99" i="1"/>
  <c r="S96" i="7"/>
  <c r="T96" i="7"/>
  <c r="U96" i="7"/>
  <c r="V96" i="7"/>
  <c r="W96" i="7"/>
  <c r="AE99" i="1"/>
  <c r="X96" i="7"/>
  <c r="Y96" i="7"/>
  <c r="Z96" i="7"/>
  <c r="AH99" i="1"/>
  <c r="AA96" i="7"/>
  <c r="AB96" i="7"/>
  <c r="A97" i="7"/>
  <c r="B97" i="7"/>
  <c r="C97" i="7"/>
  <c r="D97" i="7"/>
  <c r="E97" i="7"/>
  <c r="F97" i="7"/>
  <c r="G97" i="7"/>
  <c r="H97" i="7"/>
  <c r="I97" i="7"/>
  <c r="P100" i="1"/>
  <c r="J97" i="7"/>
  <c r="Q100" i="1"/>
  <c r="K97" i="7"/>
  <c r="L97" i="7"/>
  <c r="M97" i="7"/>
  <c r="AQ100" i="1"/>
  <c r="AR100" i="1"/>
  <c r="AS100" i="1"/>
  <c r="AT100" i="1"/>
  <c r="AU100" i="1"/>
  <c r="T100" i="1"/>
  <c r="N97" i="7"/>
  <c r="AV100" i="1"/>
  <c r="AW100" i="1"/>
  <c r="AX100" i="1"/>
  <c r="AY100" i="1"/>
  <c r="AZ100" i="1"/>
  <c r="U100" i="1"/>
  <c r="O97" i="7"/>
  <c r="V100" i="1"/>
  <c r="P97" i="7"/>
  <c r="Q97" i="7"/>
  <c r="R97" i="7"/>
  <c r="Y100" i="1"/>
  <c r="S97" i="7"/>
  <c r="T97" i="7"/>
  <c r="U97" i="7"/>
  <c r="V97" i="7"/>
  <c r="W97" i="7"/>
  <c r="AE100" i="1"/>
  <c r="X97" i="7"/>
  <c r="Y97" i="7"/>
  <c r="Z97" i="7"/>
  <c r="AH100" i="1"/>
  <c r="AA97" i="7"/>
  <c r="AB97" i="7"/>
  <c r="A98" i="7"/>
  <c r="B98" i="7"/>
  <c r="C98" i="7"/>
  <c r="D98" i="7"/>
  <c r="E98" i="7"/>
  <c r="F98" i="7"/>
  <c r="G98" i="7"/>
  <c r="H98" i="7"/>
  <c r="I98" i="7"/>
  <c r="P101" i="1"/>
  <c r="J98" i="7"/>
  <c r="Q101" i="1"/>
  <c r="K98" i="7"/>
  <c r="L98" i="7"/>
  <c r="M98" i="7"/>
  <c r="AQ101" i="1"/>
  <c r="AR101" i="1"/>
  <c r="AS101" i="1"/>
  <c r="AT101" i="1"/>
  <c r="AU101" i="1"/>
  <c r="T101" i="1"/>
  <c r="N98" i="7"/>
  <c r="AV101" i="1"/>
  <c r="AW101" i="1"/>
  <c r="AX101" i="1"/>
  <c r="AY101" i="1"/>
  <c r="AZ101" i="1"/>
  <c r="U101" i="1"/>
  <c r="O98" i="7"/>
  <c r="V101" i="1"/>
  <c r="P98" i="7"/>
  <c r="Q98" i="7"/>
  <c r="R98" i="7"/>
  <c r="Y101" i="1"/>
  <c r="S98" i="7"/>
  <c r="T98" i="7"/>
  <c r="U98" i="7"/>
  <c r="V98" i="7"/>
  <c r="W98" i="7"/>
  <c r="AE101" i="1"/>
  <c r="X98" i="7"/>
  <c r="Y98" i="7"/>
  <c r="Z98" i="7"/>
  <c r="AH101" i="1"/>
  <c r="AA98" i="7"/>
  <c r="AB98" i="7"/>
  <c r="A99" i="7"/>
  <c r="B99" i="7"/>
  <c r="C99" i="7"/>
  <c r="D99" i="7"/>
  <c r="E99" i="7"/>
  <c r="F99" i="7"/>
  <c r="G99" i="7"/>
  <c r="H99" i="7"/>
  <c r="I99" i="7"/>
  <c r="P102" i="1"/>
  <c r="J99" i="7"/>
  <c r="Q102" i="1"/>
  <c r="K99" i="7"/>
  <c r="L99" i="7"/>
  <c r="M99" i="7"/>
  <c r="AQ102" i="1"/>
  <c r="AR102" i="1"/>
  <c r="AS102" i="1"/>
  <c r="AT102" i="1"/>
  <c r="AU102" i="1"/>
  <c r="T102" i="1"/>
  <c r="N99" i="7"/>
  <c r="AV102" i="1"/>
  <c r="AW102" i="1"/>
  <c r="AX102" i="1"/>
  <c r="AY102" i="1"/>
  <c r="AZ102" i="1"/>
  <c r="U102" i="1"/>
  <c r="O99" i="7"/>
  <c r="V102" i="1"/>
  <c r="P99" i="7"/>
  <c r="Q99" i="7"/>
  <c r="R99" i="7"/>
  <c r="Y102" i="1"/>
  <c r="S99" i="7"/>
  <c r="T99" i="7"/>
  <c r="U99" i="7"/>
  <c r="V99" i="7"/>
  <c r="W99" i="7"/>
  <c r="AE102" i="1"/>
  <c r="X99" i="7"/>
  <c r="Y99" i="7"/>
  <c r="Z99" i="7"/>
  <c r="AH102" i="1"/>
  <c r="AA99" i="7"/>
  <c r="AB99" i="7"/>
  <c r="A100" i="7"/>
  <c r="B100" i="7"/>
  <c r="C100" i="7"/>
  <c r="D100" i="7"/>
  <c r="E100" i="7"/>
  <c r="F100" i="7"/>
  <c r="G100" i="7"/>
  <c r="H100" i="7"/>
  <c r="I100" i="7"/>
  <c r="P103" i="1"/>
  <c r="J100" i="7"/>
  <c r="Q103" i="1"/>
  <c r="K100" i="7"/>
  <c r="L100" i="7"/>
  <c r="M100" i="7"/>
  <c r="AQ103" i="1"/>
  <c r="AR103" i="1"/>
  <c r="AS103" i="1"/>
  <c r="AT103" i="1"/>
  <c r="AU103" i="1"/>
  <c r="T103" i="1"/>
  <c r="N100" i="7"/>
  <c r="AV103" i="1"/>
  <c r="AW103" i="1"/>
  <c r="AX103" i="1"/>
  <c r="AY103" i="1"/>
  <c r="AZ103" i="1"/>
  <c r="U103" i="1"/>
  <c r="O100" i="7"/>
  <c r="V103" i="1"/>
  <c r="P100" i="7"/>
  <c r="Q100" i="7"/>
  <c r="R100" i="7"/>
  <c r="Y103" i="1"/>
  <c r="S100" i="7"/>
  <c r="T100" i="7"/>
  <c r="U100" i="7"/>
  <c r="V100" i="7"/>
  <c r="W100" i="7"/>
  <c r="AE103" i="1"/>
  <c r="X100" i="7"/>
  <c r="Y100" i="7"/>
  <c r="Z100" i="7"/>
  <c r="AH103" i="1"/>
  <c r="AA100" i="7"/>
  <c r="AB100" i="7"/>
  <c r="A101" i="7"/>
  <c r="B101" i="7"/>
  <c r="C101" i="7"/>
  <c r="D101" i="7"/>
  <c r="E101" i="7"/>
  <c r="F101" i="7"/>
  <c r="G101" i="7"/>
  <c r="H101" i="7"/>
  <c r="I101" i="7"/>
  <c r="P104" i="1"/>
  <c r="J101" i="7"/>
  <c r="Q104" i="1"/>
  <c r="K101" i="7"/>
  <c r="L101" i="7"/>
  <c r="M101" i="7"/>
  <c r="AQ104" i="1"/>
  <c r="AR104" i="1"/>
  <c r="AS104" i="1"/>
  <c r="AT104" i="1"/>
  <c r="AU104" i="1"/>
  <c r="T104" i="1"/>
  <c r="N101" i="7"/>
  <c r="AV104" i="1"/>
  <c r="AW104" i="1"/>
  <c r="AX104" i="1"/>
  <c r="AY104" i="1"/>
  <c r="AZ104" i="1"/>
  <c r="U104" i="1"/>
  <c r="O101" i="7"/>
  <c r="V104" i="1"/>
  <c r="P101" i="7"/>
  <c r="Q101" i="7"/>
  <c r="R101" i="7"/>
  <c r="Y104" i="1"/>
  <c r="S101" i="7"/>
  <c r="T101" i="7"/>
  <c r="U101" i="7"/>
  <c r="V101" i="7"/>
  <c r="W101" i="7"/>
  <c r="AE104" i="1"/>
  <c r="X101" i="7"/>
  <c r="Y101" i="7"/>
  <c r="Z101" i="7"/>
  <c r="AH104" i="1"/>
  <c r="AA101" i="7"/>
  <c r="AB101" i="7"/>
  <c r="A102" i="7"/>
  <c r="B102" i="7"/>
  <c r="C102" i="7"/>
  <c r="D102" i="7"/>
  <c r="E102" i="7"/>
  <c r="F102" i="7"/>
  <c r="G102" i="7"/>
  <c r="H102" i="7"/>
  <c r="I102" i="7"/>
  <c r="P105" i="1"/>
  <c r="J102" i="7"/>
  <c r="Q105" i="1"/>
  <c r="K102" i="7"/>
  <c r="L102" i="7"/>
  <c r="M102" i="7"/>
  <c r="AQ105" i="1"/>
  <c r="AR105" i="1"/>
  <c r="AS105" i="1"/>
  <c r="AT105" i="1"/>
  <c r="AU105" i="1"/>
  <c r="T105" i="1"/>
  <c r="N102" i="7"/>
  <c r="AV105" i="1"/>
  <c r="AW105" i="1"/>
  <c r="AX105" i="1"/>
  <c r="AY105" i="1"/>
  <c r="AZ105" i="1"/>
  <c r="U105" i="1"/>
  <c r="O102" i="7"/>
  <c r="V105" i="1"/>
  <c r="P102" i="7"/>
  <c r="Q102" i="7"/>
  <c r="R102" i="7"/>
  <c r="Y105" i="1"/>
  <c r="S102" i="7"/>
  <c r="T102" i="7"/>
  <c r="U102" i="7"/>
  <c r="V102" i="7"/>
  <c r="W102" i="7"/>
  <c r="AE105" i="1"/>
  <c r="X102" i="7"/>
  <c r="Y102" i="7"/>
  <c r="Z102" i="7"/>
  <c r="AH105" i="1"/>
  <c r="AA102" i="7"/>
  <c r="AB102" i="7"/>
  <c r="A103" i="7"/>
  <c r="B103" i="7"/>
  <c r="C103" i="7"/>
  <c r="D103" i="7"/>
  <c r="E103" i="7"/>
  <c r="F103" i="7"/>
  <c r="G103" i="7"/>
  <c r="H103" i="7"/>
  <c r="I103" i="7"/>
  <c r="P106" i="1"/>
  <c r="J103" i="7"/>
  <c r="Q106" i="1"/>
  <c r="K103" i="7"/>
  <c r="L103" i="7"/>
  <c r="M103" i="7"/>
  <c r="AQ106" i="1"/>
  <c r="AR106" i="1"/>
  <c r="AS106" i="1"/>
  <c r="AT106" i="1"/>
  <c r="AU106" i="1"/>
  <c r="T106" i="1"/>
  <c r="N103" i="7"/>
  <c r="AV106" i="1"/>
  <c r="AW106" i="1"/>
  <c r="AX106" i="1"/>
  <c r="AY106" i="1"/>
  <c r="AZ106" i="1"/>
  <c r="U106" i="1"/>
  <c r="O103" i="7"/>
  <c r="V106" i="1"/>
  <c r="P103" i="7"/>
  <c r="Q103" i="7"/>
  <c r="R103" i="7"/>
  <c r="Y106" i="1"/>
  <c r="S103" i="7"/>
  <c r="T103" i="7"/>
  <c r="U103" i="7"/>
  <c r="V103" i="7"/>
  <c r="W103" i="7"/>
  <c r="AE106" i="1"/>
  <c r="X103" i="7"/>
  <c r="Y103" i="7"/>
  <c r="Z103" i="7"/>
  <c r="AH106" i="1"/>
  <c r="AA103" i="7"/>
  <c r="AB103" i="7"/>
  <c r="A104" i="7"/>
  <c r="B104" i="7"/>
  <c r="P11" i="3"/>
  <c r="BA107" i="1"/>
  <c r="P23" i="3"/>
  <c r="BB107" i="1"/>
  <c r="I107" i="1"/>
  <c r="C104" i="7"/>
  <c r="D104" i="7"/>
  <c r="E104" i="7"/>
  <c r="F104" i="7"/>
  <c r="G104" i="7"/>
  <c r="H104" i="7"/>
  <c r="I104" i="7"/>
  <c r="BO5" i="16"/>
  <c r="BP5" i="16"/>
  <c r="BQ5" i="16"/>
  <c r="BR5" i="16"/>
  <c r="AU5" i="16"/>
  <c r="Y5" i="16"/>
  <c r="P107" i="1"/>
  <c r="J104" i="7"/>
  <c r="Q107" i="1"/>
  <c r="K104" i="7"/>
  <c r="L104" i="7"/>
  <c r="M104" i="7"/>
  <c r="AQ107" i="1"/>
  <c r="AR107" i="1"/>
  <c r="AS107" i="1"/>
  <c r="AT107" i="1"/>
  <c r="AU107" i="1"/>
  <c r="T107" i="1"/>
  <c r="N104" i="7"/>
  <c r="AV107" i="1"/>
  <c r="AW107" i="1"/>
  <c r="AX107" i="1"/>
  <c r="AY107" i="1"/>
  <c r="AZ107" i="1"/>
  <c r="U107" i="1"/>
  <c r="O104" i="7"/>
  <c r="AZ5" i="16"/>
  <c r="V107" i="1"/>
  <c r="P104" i="7"/>
  <c r="Q104" i="7"/>
  <c r="R104" i="7"/>
  <c r="Y107" i="1"/>
  <c r="S104" i="7"/>
  <c r="T104" i="7"/>
  <c r="U104" i="7"/>
  <c r="V104" i="7"/>
  <c r="W104" i="7"/>
  <c r="AE107" i="1"/>
  <c r="X104" i="7"/>
  <c r="Y104" i="7"/>
  <c r="Z104" i="7"/>
  <c r="AH107" i="1"/>
  <c r="AA104" i="7"/>
  <c r="AB104" i="7"/>
  <c r="A105" i="7"/>
  <c r="B105" i="7"/>
  <c r="BA108" i="1"/>
  <c r="P24" i="3"/>
  <c r="BB108" i="1"/>
  <c r="I108" i="1"/>
  <c r="C105" i="7"/>
  <c r="D105" i="7"/>
  <c r="E105" i="7"/>
  <c r="F105" i="7"/>
  <c r="G105" i="7"/>
  <c r="H105" i="7"/>
  <c r="I105" i="7"/>
  <c r="P108" i="1"/>
  <c r="J105" i="7"/>
  <c r="Q108" i="1"/>
  <c r="K105" i="7"/>
  <c r="L105" i="7"/>
  <c r="M105" i="7"/>
  <c r="AQ108" i="1"/>
  <c r="AR108" i="1"/>
  <c r="AS108" i="1"/>
  <c r="AT108" i="1"/>
  <c r="AU108" i="1"/>
  <c r="T108" i="1"/>
  <c r="N105" i="7"/>
  <c r="AV108" i="1"/>
  <c r="AW108" i="1"/>
  <c r="AX108" i="1"/>
  <c r="AY108" i="1"/>
  <c r="AZ108" i="1"/>
  <c r="U108" i="1"/>
  <c r="O105" i="7"/>
  <c r="V108" i="1"/>
  <c r="P105" i="7"/>
  <c r="Q105" i="7"/>
  <c r="R105" i="7"/>
  <c r="Y108" i="1"/>
  <c r="S105" i="7"/>
  <c r="T105" i="7"/>
  <c r="U105" i="7"/>
  <c r="V105" i="7"/>
  <c r="W105" i="7"/>
  <c r="AE108" i="1"/>
  <c r="X105" i="7"/>
  <c r="Y105" i="7"/>
  <c r="Z105" i="7"/>
  <c r="AH108" i="1"/>
  <c r="AA105" i="7"/>
  <c r="AB105" i="7"/>
  <c r="A106" i="7"/>
  <c r="B106" i="7"/>
  <c r="P12" i="3"/>
  <c r="BA109" i="1"/>
  <c r="BB109" i="1"/>
  <c r="I109" i="1"/>
  <c r="C106" i="7"/>
  <c r="D106" i="7"/>
  <c r="E106" i="7"/>
  <c r="F106" i="7"/>
  <c r="G106" i="7"/>
  <c r="H106" i="7"/>
  <c r="I106" i="7"/>
  <c r="P109" i="1"/>
  <c r="J106" i="7"/>
  <c r="Q109" i="1"/>
  <c r="K106" i="7"/>
  <c r="L106" i="7"/>
  <c r="M106" i="7"/>
  <c r="AQ109" i="1"/>
  <c r="AR109" i="1"/>
  <c r="AS109" i="1"/>
  <c r="AT109" i="1"/>
  <c r="AU109" i="1"/>
  <c r="T109" i="1"/>
  <c r="N106" i="7"/>
  <c r="AV109" i="1"/>
  <c r="AW109" i="1"/>
  <c r="AX109" i="1"/>
  <c r="AY109" i="1"/>
  <c r="AZ109" i="1"/>
  <c r="U109" i="1"/>
  <c r="O106" i="7"/>
  <c r="V109" i="1"/>
  <c r="P106" i="7"/>
  <c r="Q106" i="7"/>
  <c r="R106" i="7"/>
  <c r="Y109" i="1"/>
  <c r="S106" i="7"/>
  <c r="T106" i="7"/>
  <c r="U106" i="7"/>
  <c r="V106" i="7"/>
  <c r="W106" i="7"/>
  <c r="AE109" i="1"/>
  <c r="X106" i="7"/>
  <c r="Y106" i="7"/>
  <c r="Z106" i="7"/>
  <c r="AH109" i="1"/>
  <c r="AA106" i="7"/>
  <c r="AB106" i="7"/>
  <c r="A107" i="7"/>
  <c r="B107" i="7"/>
  <c r="BA110" i="1"/>
  <c r="P25" i="3"/>
  <c r="BB110" i="1"/>
  <c r="I110" i="1"/>
  <c r="C107" i="7"/>
  <c r="D107" i="7"/>
  <c r="E107" i="7"/>
  <c r="F107" i="7"/>
  <c r="G107" i="7"/>
  <c r="H107" i="7"/>
  <c r="I107" i="7"/>
  <c r="P110" i="1"/>
  <c r="J107" i="7"/>
  <c r="Q110" i="1"/>
  <c r="K107" i="7"/>
  <c r="L107" i="7"/>
  <c r="M107" i="7"/>
  <c r="AQ110" i="1"/>
  <c r="AR110" i="1"/>
  <c r="AS110" i="1"/>
  <c r="AT110" i="1"/>
  <c r="AU110" i="1"/>
  <c r="T110" i="1"/>
  <c r="N107" i="7"/>
  <c r="AV110" i="1"/>
  <c r="AW110" i="1"/>
  <c r="AX110" i="1"/>
  <c r="AY110" i="1"/>
  <c r="AZ110" i="1"/>
  <c r="U110" i="1"/>
  <c r="O107" i="7"/>
  <c r="V110" i="1"/>
  <c r="P107" i="7"/>
  <c r="Q107" i="7"/>
  <c r="R107" i="7"/>
  <c r="Y110" i="1"/>
  <c r="S107" i="7"/>
  <c r="T107" i="7"/>
  <c r="U107" i="7"/>
  <c r="V107" i="7"/>
  <c r="W107" i="7"/>
  <c r="AE110" i="1"/>
  <c r="X107" i="7"/>
  <c r="Y107" i="7"/>
  <c r="Z107" i="7"/>
  <c r="AH110" i="1"/>
  <c r="AA107" i="7"/>
  <c r="AB107" i="7"/>
  <c r="A108" i="7"/>
  <c r="B108" i="7"/>
  <c r="P13" i="3"/>
  <c r="BA111" i="1"/>
  <c r="BB111" i="1"/>
  <c r="I111" i="1"/>
  <c r="C108" i="7"/>
  <c r="D108" i="7"/>
  <c r="E108" i="7"/>
  <c r="F108" i="7"/>
  <c r="G108" i="7"/>
  <c r="H108" i="7"/>
  <c r="I108" i="7"/>
  <c r="P111" i="1"/>
  <c r="J108" i="7"/>
  <c r="Q111" i="1"/>
  <c r="K108" i="7"/>
  <c r="L108" i="7"/>
  <c r="M108" i="7"/>
  <c r="AQ111" i="1"/>
  <c r="AR111" i="1"/>
  <c r="AS111" i="1"/>
  <c r="AT111" i="1"/>
  <c r="AU111" i="1"/>
  <c r="T111" i="1"/>
  <c r="N108" i="7"/>
  <c r="AV111" i="1"/>
  <c r="AW111" i="1"/>
  <c r="AX111" i="1"/>
  <c r="AY111" i="1"/>
  <c r="AZ111" i="1"/>
  <c r="U111" i="1"/>
  <c r="O108" i="7"/>
  <c r="V111" i="1"/>
  <c r="P108" i="7"/>
  <c r="Q108" i="7"/>
  <c r="R108" i="7"/>
  <c r="Y111" i="1"/>
  <c r="S108" i="7"/>
  <c r="T108" i="7"/>
  <c r="U108" i="7"/>
  <c r="V108" i="7"/>
  <c r="W108" i="7"/>
  <c r="AE111" i="1"/>
  <c r="X108" i="7"/>
  <c r="Y108" i="7"/>
  <c r="Z108" i="7"/>
  <c r="AH111" i="1"/>
  <c r="AA108" i="7"/>
  <c r="AB108" i="7"/>
  <c r="A109" i="7"/>
  <c r="B109" i="7"/>
  <c r="BA112" i="1"/>
  <c r="P26" i="3"/>
  <c r="BB112" i="1"/>
  <c r="I112" i="1"/>
  <c r="C109" i="7"/>
  <c r="D109" i="7"/>
  <c r="E109" i="7"/>
  <c r="F109" i="7"/>
  <c r="G109" i="7"/>
  <c r="H109" i="7"/>
  <c r="I109" i="7"/>
  <c r="P112" i="1"/>
  <c r="J109" i="7"/>
  <c r="Q112" i="1"/>
  <c r="K109" i="7"/>
  <c r="L109" i="7"/>
  <c r="M109" i="7"/>
  <c r="AQ112" i="1"/>
  <c r="AR112" i="1"/>
  <c r="AS112" i="1"/>
  <c r="AT112" i="1"/>
  <c r="AU112" i="1"/>
  <c r="T112" i="1"/>
  <c r="N109" i="7"/>
  <c r="AV112" i="1"/>
  <c r="AW112" i="1"/>
  <c r="AX112" i="1"/>
  <c r="AY112" i="1"/>
  <c r="AZ112" i="1"/>
  <c r="U112" i="1"/>
  <c r="O109" i="7"/>
  <c r="V112" i="1"/>
  <c r="P109" i="7"/>
  <c r="Q109" i="7"/>
  <c r="R109" i="7"/>
  <c r="Y112" i="1"/>
  <c r="S109" i="7"/>
  <c r="T109" i="7"/>
  <c r="U109" i="7"/>
  <c r="V109" i="7"/>
  <c r="W109" i="7"/>
  <c r="AE112" i="1"/>
  <c r="X109" i="7"/>
  <c r="Y109" i="7"/>
  <c r="Z109" i="7"/>
  <c r="AH112" i="1"/>
  <c r="AA109" i="7"/>
  <c r="AB109" i="7"/>
  <c r="A110" i="7"/>
  <c r="B110" i="7"/>
  <c r="P14" i="3"/>
  <c r="BA113" i="1"/>
  <c r="BB113" i="1"/>
  <c r="I113" i="1"/>
  <c r="C110" i="7"/>
  <c r="D110" i="7"/>
  <c r="E110" i="7"/>
  <c r="F110" i="7"/>
  <c r="G110" i="7"/>
  <c r="H110" i="7"/>
  <c r="I110" i="7"/>
  <c r="P113" i="1"/>
  <c r="J110" i="7"/>
  <c r="Q113" i="1"/>
  <c r="K110" i="7"/>
  <c r="L110" i="7"/>
  <c r="M110" i="7"/>
  <c r="AQ113" i="1"/>
  <c r="AR113" i="1"/>
  <c r="AS113" i="1"/>
  <c r="AT113" i="1"/>
  <c r="AU113" i="1"/>
  <c r="T113" i="1"/>
  <c r="N110" i="7"/>
  <c r="AV113" i="1"/>
  <c r="AW113" i="1"/>
  <c r="AX113" i="1"/>
  <c r="AY113" i="1"/>
  <c r="AZ113" i="1"/>
  <c r="U113" i="1"/>
  <c r="O110" i="7"/>
  <c r="V113" i="1"/>
  <c r="P110" i="7"/>
  <c r="Q110" i="7"/>
  <c r="R110" i="7"/>
  <c r="Y113" i="1"/>
  <c r="S110" i="7"/>
  <c r="T110" i="7"/>
  <c r="U110" i="7"/>
  <c r="V110" i="7"/>
  <c r="W110" i="7"/>
  <c r="AE113" i="1"/>
  <c r="X110" i="7"/>
  <c r="Y110" i="7"/>
  <c r="Z110" i="7"/>
  <c r="AH113" i="1"/>
  <c r="AA110" i="7"/>
  <c r="AB110" i="7"/>
  <c r="A111" i="7"/>
  <c r="B111" i="7"/>
  <c r="BA114" i="1"/>
  <c r="P27" i="3"/>
  <c r="BB114" i="1"/>
  <c r="I114" i="1"/>
  <c r="C111" i="7"/>
  <c r="D111" i="7"/>
  <c r="E111" i="7"/>
  <c r="F111" i="7"/>
  <c r="G111" i="7"/>
  <c r="H111" i="7"/>
  <c r="I111" i="7"/>
  <c r="P114" i="1"/>
  <c r="J111" i="7"/>
  <c r="Q114" i="1"/>
  <c r="K111" i="7"/>
  <c r="L111" i="7"/>
  <c r="M111" i="7"/>
  <c r="AQ114" i="1"/>
  <c r="AR114" i="1"/>
  <c r="AS114" i="1"/>
  <c r="AT114" i="1"/>
  <c r="AU114" i="1"/>
  <c r="T114" i="1"/>
  <c r="N111" i="7"/>
  <c r="AV114" i="1"/>
  <c r="AW114" i="1"/>
  <c r="AX114" i="1"/>
  <c r="AY114" i="1"/>
  <c r="AZ114" i="1"/>
  <c r="U114" i="1"/>
  <c r="O111" i="7"/>
  <c r="V114" i="1"/>
  <c r="P111" i="7"/>
  <c r="Q111" i="7"/>
  <c r="R111" i="7"/>
  <c r="Y114" i="1"/>
  <c r="S111" i="7"/>
  <c r="T111" i="7"/>
  <c r="U111" i="7"/>
  <c r="V111" i="7"/>
  <c r="W111" i="7"/>
  <c r="AE114" i="1"/>
  <c r="X111" i="7"/>
  <c r="Y111" i="7"/>
  <c r="Z111" i="7"/>
  <c r="AH114" i="1"/>
  <c r="AA111" i="7"/>
  <c r="AB111" i="7"/>
  <c r="A112" i="7"/>
  <c r="B112" i="7"/>
  <c r="P15" i="3"/>
  <c r="BA115" i="1"/>
  <c r="BB115" i="1"/>
  <c r="I115" i="1"/>
  <c r="C112" i="7"/>
  <c r="D112" i="7"/>
  <c r="E112" i="7"/>
  <c r="F112" i="7"/>
  <c r="G112" i="7"/>
  <c r="H112" i="7"/>
  <c r="I112" i="7"/>
  <c r="P115" i="1"/>
  <c r="J112" i="7"/>
  <c r="Q115" i="1"/>
  <c r="K112" i="7"/>
  <c r="L112" i="7"/>
  <c r="M112" i="7"/>
  <c r="AQ115" i="1"/>
  <c r="AR115" i="1"/>
  <c r="AS115" i="1"/>
  <c r="AT115" i="1"/>
  <c r="AU115" i="1"/>
  <c r="T115" i="1"/>
  <c r="N112" i="7"/>
  <c r="AV115" i="1"/>
  <c r="AW115" i="1"/>
  <c r="AX115" i="1"/>
  <c r="AY115" i="1"/>
  <c r="AZ115" i="1"/>
  <c r="U115" i="1"/>
  <c r="O112" i="7"/>
  <c r="V115" i="1"/>
  <c r="P112" i="7"/>
  <c r="Q112" i="7"/>
  <c r="R112" i="7"/>
  <c r="Y115" i="1"/>
  <c r="S112" i="7"/>
  <c r="T112" i="7"/>
  <c r="U112" i="7"/>
  <c r="V112" i="7"/>
  <c r="W112" i="7"/>
  <c r="AE115" i="1"/>
  <c r="X112" i="7"/>
  <c r="Y112" i="7"/>
  <c r="Z112" i="7"/>
  <c r="AH115" i="1"/>
  <c r="AA112" i="7"/>
  <c r="AB112" i="7"/>
  <c r="A113" i="7"/>
  <c r="B113" i="7"/>
  <c r="BA116" i="1"/>
  <c r="P28" i="3"/>
  <c r="BB116" i="1"/>
  <c r="I116" i="1"/>
  <c r="C113" i="7"/>
  <c r="D113" i="7"/>
  <c r="E113" i="7"/>
  <c r="F113" i="7"/>
  <c r="G113" i="7"/>
  <c r="H113" i="7"/>
  <c r="I113" i="7"/>
  <c r="P116" i="1"/>
  <c r="J113" i="7"/>
  <c r="Q116" i="1"/>
  <c r="K113" i="7"/>
  <c r="L113" i="7"/>
  <c r="M113" i="7"/>
  <c r="AQ116" i="1"/>
  <c r="AR116" i="1"/>
  <c r="AS116" i="1"/>
  <c r="AT116" i="1"/>
  <c r="AU116" i="1"/>
  <c r="T116" i="1"/>
  <c r="N113" i="7"/>
  <c r="AV116" i="1"/>
  <c r="AW116" i="1"/>
  <c r="AX116" i="1"/>
  <c r="AY116" i="1"/>
  <c r="AZ116" i="1"/>
  <c r="U116" i="1"/>
  <c r="O113" i="7"/>
  <c r="V116" i="1"/>
  <c r="P113" i="7"/>
  <c r="Q113" i="7"/>
  <c r="R113" i="7"/>
  <c r="Y116" i="1"/>
  <c r="S113" i="7"/>
  <c r="T113" i="7"/>
  <c r="U113" i="7"/>
  <c r="V113" i="7"/>
  <c r="W113" i="7"/>
  <c r="AE116" i="1"/>
  <c r="X113" i="7"/>
  <c r="Y113" i="7"/>
  <c r="Z113" i="7"/>
  <c r="AH116" i="1"/>
  <c r="AA113" i="7"/>
  <c r="AB113" i="7"/>
  <c r="A114" i="7"/>
  <c r="B114" i="7"/>
  <c r="P16" i="3"/>
  <c r="BA117" i="1"/>
  <c r="BB117" i="1"/>
  <c r="I117" i="1"/>
  <c r="C114" i="7"/>
  <c r="D114" i="7"/>
  <c r="E114" i="7"/>
  <c r="F114" i="7"/>
  <c r="G114" i="7"/>
  <c r="H114" i="7"/>
  <c r="I114" i="7"/>
  <c r="P117" i="1"/>
  <c r="J114" i="7"/>
  <c r="Q117" i="1"/>
  <c r="K114" i="7"/>
  <c r="L114" i="7"/>
  <c r="M114" i="7"/>
  <c r="AQ117" i="1"/>
  <c r="AR117" i="1"/>
  <c r="AS117" i="1"/>
  <c r="AT117" i="1"/>
  <c r="AU117" i="1"/>
  <c r="T117" i="1"/>
  <c r="N114" i="7"/>
  <c r="AV117" i="1"/>
  <c r="AW117" i="1"/>
  <c r="AX117" i="1"/>
  <c r="AY117" i="1"/>
  <c r="AZ117" i="1"/>
  <c r="U117" i="1"/>
  <c r="O114" i="7"/>
  <c r="V117" i="1"/>
  <c r="P114" i="7"/>
  <c r="Q114" i="7"/>
  <c r="R114" i="7"/>
  <c r="Y117" i="1"/>
  <c r="S114" i="7"/>
  <c r="T114" i="7"/>
  <c r="U114" i="7"/>
  <c r="V114" i="7"/>
  <c r="W114" i="7"/>
  <c r="AE117" i="1"/>
  <c r="X114" i="7"/>
  <c r="Y114" i="7"/>
  <c r="Z114" i="7"/>
  <c r="AH117" i="1"/>
  <c r="AA114" i="7"/>
  <c r="AB114" i="7"/>
  <c r="A115" i="7"/>
  <c r="B115" i="7"/>
  <c r="BA118" i="1"/>
  <c r="P29" i="3"/>
  <c r="BB118" i="1"/>
  <c r="I118" i="1"/>
  <c r="C115" i="7"/>
  <c r="D115" i="7"/>
  <c r="E115" i="7"/>
  <c r="F115" i="7"/>
  <c r="G115" i="7"/>
  <c r="H115" i="7"/>
  <c r="I115" i="7"/>
  <c r="P118" i="1"/>
  <c r="J115" i="7"/>
  <c r="Q118" i="1"/>
  <c r="K115" i="7"/>
  <c r="L115" i="7"/>
  <c r="M115" i="7"/>
  <c r="AQ118" i="1"/>
  <c r="AR118" i="1"/>
  <c r="AS118" i="1"/>
  <c r="AT118" i="1"/>
  <c r="AU118" i="1"/>
  <c r="T118" i="1"/>
  <c r="N115" i="7"/>
  <c r="AV118" i="1"/>
  <c r="AW118" i="1"/>
  <c r="AX118" i="1"/>
  <c r="AY118" i="1"/>
  <c r="AZ118" i="1"/>
  <c r="U118" i="1"/>
  <c r="O115" i="7"/>
  <c r="V118" i="1"/>
  <c r="P115" i="7"/>
  <c r="Q115" i="7"/>
  <c r="R115" i="7"/>
  <c r="Y118" i="1"/>
  <c r="S115" i="7"/>
  <c r="T115" i="7"/>
  <c r="U115" i="7"/>
  <c r="V115" i="7"/>
  <c r="W115" i="7"/>
  <c r="AE118" i="1"/>
  <c r="X115" i="7"/>
  <c r="Y115" i="7"/>
  <c r="Z115" i="7"/>
  <c r="AH118" i="1"/>
  <c r="AA115" i="7"/>
  <c r="AB115" i="7"/>
  <c r="A116" i="7"/>
  <c r="B116" i="7"/>
  <c r="P17" i="3"/>
  <c r="BA119" i="1"/>
  <c r="BB119" i="1"/>
  <c r="I119" i="1"/>
  <c r="C116" i="7"/>
  <c r="D116" i="7"/>
  <c r="E116" i="7"/>
  <c r="F116" i="7"/>
  <c r="G116" i="7"/>
  <c r="H116" i="7"/>
  <c r="I116" i="7"/>
  <c r="P119" i="1"/>
  <c r="J116" i="7"/>
  <c r="Q119" i="1"/>
  <c r="K116" i="7"/>
  <c r="L116" i="7"/>
  <c r="M116" i="7"/>
  <c r="AQ119" i="1"/>
  <c r="AR119" i="1"/>
  <c r="AS119" i="1"/>
  <c r="AT119" i="1"/>
  <c r="AU119" i="1"/>
  <c r="T119" i="1"/>
  <c r="N116" i="7"/>
  <c r="AV119" i="1"/>
  <c r="AW119" i="1"/>
  <c r="AX119" i="1"/>
  <c r="AY119" i="1"/>
  <c r="AZ119" i="1"/>
  <c r="U119" i="1"/>
  <c r="O116" i="7"/>
  <c r="V119" i="1"/>
  <c r="P116" i="7"/>
  <c r="Q116" i="7"/>
  <c r="R116" i="7"/>
  <c r="Y119" i="1"/>
  <c r="S116" i="7"/>
  <c r="T116" i="7"/>
  <c r="U116" i="7"/>
  <c r="V116" i="7"/>
  <c r="W116" i="7"/>
  <c r="AE119" i="1"/>
  <c r="X116" i="7"/>
  <c r="Y116" i="7"/>
  <c r="Z116" i="7"/>
  <c r="AH119" i="1"/>
  <c r="AA116" i="7"/>
  <c r="AB116" i="7"/>
  <c r="A117" i="7"/>
  <c r="B117" i="7"/>
  <c r="BA120" i="1"/>
  <c r="P30" i="3"/>
  <c r="BB120" i="1"/>
  <c r="I120" i="1"/>
  <c r="C117" i="7"/>
  <c r="D117" i="7"/>
  <c r="E117" i="7"/>
  <c r="F117" i="7"/>
  <c r="G117" i="7"/>
  <c r="H117" i="7"/>
  <c r="I117" i="7"/>
  <c r="P120" i="1"/>
  <c r="J117" i="7"/>
  <c r="Q120" i="1"/>
  <c r="K117" i="7"/>
  <c r="L117" i="7"/>
  <c r="M117" i="7"/>
  <c r="AQ120" i="1"/>
  <c r="AR120" i="1"/>
  <c r="AS120" i="1"/>
  <c r="AT120" i="1"/>
  <c r="AU120" i="1"/>
  <c r="T120" i="1"/>
  <c r="N117" i="7"/>
  <c r="AV120" i="1"/>
  <c r="AW120" i="1"/>
  <c r="AX120" i="1"/>
  <c r="AY120" i="1"/>
  <c r="AZ120" i="1"/>
  <c r="U120" i="1"/>
  <c r="O117" i="7"/>
  <c r="V120" i="1"/>
  <c r="P117" i="7"/>
  <c r="Q117" i="7"/>
  <c r="R117" i="7"/>
  <c r="Y120" i="1"/>
  <c r="S117" i="7"/>
  <c r="T117" i="7"/>
  <c r="U117" i="7"/>
  <c r="V117" i="7"/>
  <c r="W117" i="7"/>
  <c r="AE120" i="1"/>
  <c r="X117" i="7"/>
  <c r="Y117" i="7"/>
  <c r="Z117" i="7"/>
  <c r="AH120" i="1"/>
  <c r="AA117" i="7"/>
  <c r="AB117" i="7"/>
  <c r="A118" i="7"/>
  <c r="B118" i="7"/>
  <c r="P18" i="3"/>
  <c r="BA121" i="1"/>
  <c r="BB121" i="1"/>
  <c r="I121" i="1"/>
  <c r="C118" i="7"/>
  <c r="D118" i="7"/>
  <c r="E118" i="7"/>
  <c r="F118" i="7"/>
  <c r="G118" i="7"/>
  <c r="H118" i="7"/>
  <c r="I118" i="7"/>
  <c r="P121" i="1"/>
  <c r="J118" i="7"/>
  <c r="Q121" i="1"/>
  <c r="K118" i="7"/>
  <c r="L118" i="7"/>
  <c r="M118" i="7"/>
  <c r="AQ121" i="1"/>
  <c r="AR121" i="1"/>
  <c r="AS121" i="1"/>
  <c r="AT121" i="1"/>
  <c r="AU121" i="1"/>
  <c r="T121" i="1"/>
  <c r="N118" i="7"/>
  <c r="AV121" i="1"/>
  <c r="AW121" i="1"/>
  <c r="AX121" i="1"/>
  <c r="AY121" i="1"/>
  <c r="AZ121" i="1"/>
  <c r="U121" i="1"/>
  <c r="O118" i="7"/>
  <c r="V121" i="1"/>
  <c r="P118" i="7"/>
  <c r="Q118" i="7"/>
  <c r="R118" i="7"/>
  <c r="Y121" i="1"/>
  <c r="S118" i="7"/>
  <c r="T118" i="7"/>
  <c r="U118" i="7"/>
  <c r="V118" i="7"/>
  <c r="W118" i="7"/>
  <c r="AE121" i="1"/>
  <c r="X118" i="7"/>
  <c r="Y118" i="7"/>
  <c r="Z118" i="7"/>
  <c r="AH121" i="1"/>
  <c r="AA118" i="7"/>
  <c r="AB118" i="7"/>
  <c r="A119" i="7"/>
  <c r="B119" i="7"/>
  <c r="BA122" i="1"/>
  <c r="P31" i="3"/>
  <c r="BB122" i="1"/>
  <c r="I122" i="1"/>
  <c r="C119" i="7"/>
  <c r="D119" i="7"/>
  <c r="E119" i="7"/>
  <c r="F119" i="7"/>
  <c r="G119" i="7"/>
  <c r="H119" i="7"/>
  <c r="I119" i="7"/>
  <c r="P122" i="1"/>
  <c r="J119" i="7"/>
  <c r="Q122" i="1"/>
  <c r="K119" i="7"/>
  <c r="L119" i="7"/>
  <c r="M119" i="7"/>
  <c r="AQ122" i="1"/>
  <c r="AR122" i="1"/>
  <c r="AS122" i="1"/>
  <c r="AT122" i="1"/>
  <c r="AU122" i="1"/>
  <c r="T122" i="1"/>
  <c r="N119" i="7"/>
  <c r="AV122" i="1"/>
  <c r="AW122" i="1"/>
  <c r="AX122" i="1"/>
  <c r="AY122" i="1"/>
  <c r="AZ122" i="1"/>
  <c r="U122" i="1"/>
  <c r="O119" i="7"/>
  <c r="V122" i="1"/>
  <c r="P119" i="7"/>
  <c r="Q119" i="7"/>
  <c r="R119" i="7"/>
  <c r="Y122" i="1"/>
  <c r="S119" i="7"/>
  <c r="T119" i="7"/>
  <c r="U119" i="7"/>
  <c r="V119" i="7"/>
  <c r="W119" i="7"/>
  <c r="AE122" i="1"/>
  <c r="X119" i="7"/>
  <c r="Y119" i="7"/>
  <c r="Z119" i="7"/>
  <c r="AH122" i="1"/>
  <c r="AA119" i="7"/>
  <c r="AB119" i="7"/>
  <c r="A120" i="7"/>
  <c r="B120" i="7"/>
  <c r="P19" i="3"/>
  <c r="BA123" i="1"/>
  <c r="BB123" i="1"/>
  <c r="I123" i="1"/>
  <c r="C120" i="7"/>
  <c r="D120" i="7"/>
  <c r="E120" i="7"/>
  <c r="F120" i="7"/>
  <c r="G120" i="7"/>
  <c r="H120" i="7"/>
  <c r="I120" i="7"/>
  <c r="P123" i="1"/>
  <c r="J120" i="7"/>
  <c r="Q123" i="1"/>
  <c r="K120" i="7"/>
  <c r="L120" i="7"/>
  <c r="M120" i="7"/>
  <c r="AQ123" i="1"/>
  <c r="AR123" i="1"/>
  <c r="AS123" i="1"/>
  <c r="AT123" i="1"/>
  <c r="AU123" i="1"/>
  <c r="T123" i="1"/>
  <c r="N120" i="7"/>
  <c r="AV123" i="1"/>
  <c r="AW123" i="1"/>
  <c r="AX123" i="1"/>
  <c r="AY123" i="1"/>
  <c r="AZ123" i="1"/>
  <c r="U123" i="1"/>
  <c r="O120" i="7"/>
  <c r="V123" i="1"/>
  <c r="P120" i="7"/>
  <c r="Q120" i="7"/>
  <c r="R120" i="7"/>
  <c r="Y123" i="1"/>
  <c r="S120" i="7"/>
  <c r="T120" i="7"/>
  <c r="U120" i="7"/>
  <c r="V120" i="7"/>
  <c r="W120" i="7"/>
  <c r="AE123" i="1"/>
  <c r="X120" i="7"/>
  <c r="Y120" i="7"/>
  <c r="Z120" i="7"/>
  <c r="AH123" i="1"/>
  <c r="AA120" i="7"/>
  <c r="AB120" i="7"/>
  <c r="A121" i="7"/>
  <c r="B121" i="7"/>
  <c r="BA124" i="1"/>
  <c r="P32" i="3"/>
  <c r="BB124" i="1"/>
  <c r="I124" i="1"/>
  <c r="C121" i="7"/>
  <c r="D121" i="7"/>
  <c r="E121" i="7"/>
  <c r="F121" i="7"/>
  <c r="G121" i="7"/>
  <c r="H121" i="7"/>
  <c r="I121" i="7"/>
  <c r="P124" i="1"/>
  <c r="J121" i="7"/>
  <c r="Q124" i="1"/>
  <c r="K121" i="7"/>
  <c r="L121" i="7"/>
  <c r="M121" i="7"/>
  <c r="AQ124" i="1"/>
  <c r="AR124" i="1"/>
  <c r="AS124" i="1"/>
  <c r="AT124" i="1"/>
  <c r="AU124" i="1"/>
  <c r="T124" i="1"/>
  <c r="N121" i="7"/>
  <c r="AV124" i="1"/>
  <c r="AW124" i="1"/>
  <c r="AX124" i="1"/>
  <c r="AY124" i="1"/>
  <c r="AZ124" i="1"/>
  <c r="U124" i="1"/>
  <c r="O121" i="7"/>
  <c r="V124" i="1"/>
  <c r="P121" i="7"/>
  <c r="Q121" i="7"/>
  <c r="R121" i="7"/>
  <c r="Y124" i="1"/>
  <c r="S121" i="7"/>
  <c r="T121" i="7"/>
  <c r="U121" i="7"/>
  <c r="V121" i="7"/>
  <c r="W121" i="7"/>
  <c r="AE124" i="1"/>
  <c r="X121" i="7"/>
  <c r="Y121" i="7"/>
  <c r="Z121" i="7"/>
  <c r="AH124" i="1"/>
  <c r="AA121" i="7"/>
  <c r="AB121" i="7"/>
  <c r="A122" i="7"/>
  <c r="B122" i="7"/>
  <c r="P20" i="3"/>
  <c r="BA125" i="1"/>
  <c r="BB125" i="1"/>
  <c r="I125" i="1"/>
  <c r="C122" i="7"/>
  <c r="D122" i="7"/>
  <c r="E122" i="7"/>
  <c r="F122" i="7"/>
  <c r="G122" i="7"/>
  <c r="H122" i="7"/>
  <c r="I122" i="7"/>
  <c r="P125" i="1"/>
  <c r="J122" i="7"/>
  <c r="Q125" i="1"/>
  <c r="K122" i="7"/>
  <c r="L122" i="7"/>
  <c r="M122" i="7"/>
  <c r="AQ125" i="1"/>
  <c r="AR125" i="1"/>
  <c r="AS125" i="1"/>
  <c r="AT125" i="1"/>
  <c r="AU125" i="1"/>
  <c r="T125" i="1"/>
  <c r="N122" i="7"/>
  <c r="AV125" i="1"/>
  <c r="AW125" i="1"/>
  <c r="AX125" i="1"/>
  <c r="AY125" i="1"/>
  <c r="AZ125" i="1"/>
  <c r="U125" i="1"/>
  <c r="O122" i="7"/>
  <c r="V125" i="1"/>
  <c r="P122" i="7"/>
  <c r="Q122" i="7"/>
  <c r="R122" i="7"/>
  <c r="Y125" i="1"/>
  <c r="S122" i="7"/>
  <c r="T122" i="7"/>
  <c r="U122" i="7"/>
  <c r="V122" i="7"/>
  <c r="W122" i="7"/>
  <c r="AE125" i="1"/>
  <c r="X122" i="7"/>
  <c r="Y122" i="7"/>
  <c r="Z122" i="7"/>
  <c r="AH125" i="1"/>
  <c r="AA122" i="7"/>
  <c r="AB122" i="7"/>
  <c r="A123" i="7"/>
  <c r="B123" i="7"/>
  <c r="P21" i="3"/>
  <c r="BA126" i="1"/>
  <c r="P33" i="3"/>
  <c r="BB126" i="1"/>
  <c r="I126" i="1"/>
  <c r="C123" i="7"/>
  <c r="D123" i="7"/>
  <c r="E123" i="7"/>
  <c r="F123" i="7"/>
  <c r="G123" i="7"/>
  <c r="H123" i="7"/>
  <c r="I123" i="7"/>
  <c r="P126" i="1"/>
  <c r="J123" i="7"/>
  <c r="Q126" i="1"/>
  <c r="K123" i="7"/>
  <c r="L123" i="7"/>
  <c r="M123" i="7"/>
  <c r="AQ126" i="1"/>
  <c r="AR126" i="1"/>
  <c r="AS126" i="1"/>
  <c r="AT126" i="1"/>
  <c r="AU126" i="1"/>
  <c r="T126" i="1"/>
  <c r="N123" i="7"/>
  <c r="AV126" i="1"/>
  <c r="AW126" i="1"/>
  <c r="AX126" i="1"/>
  <c r="AY126" i="1"/>
  <c r="AZ126" i="1"/>
  <c r="U126" i="1"/>
  <c r="O123" i="7"/>
  <c r="V126" i="1"/>
  <c r="P123" i="7"/>
  <c r="Q123" i="7"/>
  <c r="R123" i="7"/>
  <c r="Y126" i="1"/>
  <c r="S123" i="7"/>
  <c r="T123" i="7"/>
  <c r="U123" i="7"/>
  <c r="V123" i="7"/>
  <c r="W123" i="7"/>
  <c r="AE126" i="1"/>
  <c r="X123" i="7"/>
  <c r="Y123" i="7"/>
  <c r="Z123" i="7"/>
  <c r="AH126" i="1"/>
  <c r="AA123" i="7"/>
  <c r="AB123" i="7"/>
  <c r="A124" i="7"/>
  <c r="B124" i="7"/>
  <c r="C124" i="7"/>
  <c r="D124" i="7"/>
  <c r="E124" i="7"/>
  <c r="F124" i="7"/>
  <c r="G124" i="7"/>
  <c r="H124" i="7"/>
  <c r="I124" i="7"/>
  <c r="BG6" i="16"/>
  <c r="BH6" i="16"/>
  <c r="BI6" i="16"/>
  <c r="BJ6" i="16"/>
  <c r="AS6" i="16"/>
  <c r="W6" i="16"/>
  <c r="P127" i="1"/>
  <c r="J124" i="7"/>
  <c r="Q127" i="1"/>
  <c r="K124" i="7"/>
  <c r="L124" i="7"/>
  <c r="M124" i="7"/>
  <c r="AQ127" i="1"/>
  <c r="AR127" i="1"/>
  <c r="AS127" i="1"/>
  <c r="AT127" i="1"/>
  <c r="AU127" i="1"/>
  <c r="T127" i="1"/>
  <c r="N124" i="7"/>
  <c r="AV127" i="1"/>
  <c r="AW127" i="1"/>
  <c r="AX127" i="1"/>
  <c r="AY127" i="1"/>
  <c r="AZ127" i="1"/>
  <c r="U127" i="1"/>
  <c r="O124" i="7"/>
  <c r="AX6" i="16"/>
  <c r="V127" i="1"/>
  <c r="P124" i="7"/>
  <c r="Q124" i="7"/>
  <c r="R124" i="7"/>
  <c r="Y127" i="1"/>
  <c r="S124" i="7"/>
  <c r="T124" i="7"/>
  <c r="U124" i="7"/>
  <c r="V124" i="7"/>
  <c r="W124" i="7"/>
  <c r="AE127" i="1"/>
  <c r="X124" i="7"/>
  <c r="Y124" i="7"/>
  <c r="Z124" i="7"/>
  <c r="AH127" i="1"/>
  <c r="AA124" i="7"/>
  <c r="AB124" i="7"/>
  <c r="A125" i="7"/>
  <c r="B125" i="7"/>
  <c r="C125" i="7"/>
  <c r="D125" i="7"/>
  <c r="E125" i="7"/>
  <c r="F125" i="7"/>
  <c r="G125" i="7"/>
  <c r="H125" i="7"/>
  <c r="I125" i="7"/>
  <c r="P128" i="1"/>
  <c r="J125" i="7"/>
  <c r="Q128" i="1"/>
  <c r="K125" i="7"/>
  <c r="L125" i="7"/>
  <c r="M125" i="7"/>
  <c r="AQ128" i="1"/>
  <c r="AR128" i="1"/>
  <c r="AS128" i="1"/>
  <c r="AT128" i="1"/>
  <c r="AU128" i="1"/>
  <c r="T128" i="1"/>
  <c r="N125" i="7"/>
  <c r="AV128" i="1"/>
  <c r="AW128" i="1"/>
  <c r="AX128" i="1"/>
  <c r="AY128" i="1"/>
  <c r="AZ128" i="1"/>
  <c r="U128" i="1"/>
  <c r="O125" i="7"/>
  <c r="V128" i="1"/>
  <c r="P125" i="7"/>
  <c r="Q125" i="7"/>
  <c r="R125" i="7"/>
  <c r="Y128" i="1"/>
  <c r="S125" i="7"/>
  <c r="T125" i="7"/>
  <c r="U125" i="7"/>
  <c r="V125" i="7"/>
  <c r="W125" i="7"/>
  <c r="AE128" i="1"/>
  <c r="X125" i="7"/>
  <c r="Y125" i="7"/>
  <c r="Z125" i="7"/>
  <c r="AH128" i="1"/>
  <c r="AA125" i="7"/>
  <c r="AB125" i="7"/>
  <c r="A126" i="7"/>
  <c r="B126" i="7"/>
  <c r="C126" i="7"/>
  <c r="D126" i="7"/>
  <c r="E126" i="7"/>
  <c r="F126" i="7"/>
  <c r="G126" i="7"/>
  <c r="H126" i="7"/>
  <c r="I126" i="7"/>
  <c r="P129" i="1"/>
  <c r="J126" i="7"/>
  <c r="Q129" i="1"/>
  <c r="K126" i="7"/>
  <c r="L126" i="7"/>
  <c r="M126" i="7"/>
  <c r="AQ129" i="1"/>
  <c r="AR129" i="1"/>
  <c r="AS129" i="1"/>
  <c r="AT129" i="1"/>
  <c r="AU129" i="1"/>
  <c r="T129" i="1"/>
  <c r="N126" i="7"/>
  <c r="AV129" i="1"/>
  <c r="AW129" i="1"/>
  <c r="AX129" i="1"/>
  <c r="AY129" i="1"/>
  <c r="AZ129" i="1"/>
  <c r="U129" i="1"/>
  <c r="O126" i="7"/>
  <c r="V129" i="1"/>
  <c r="P126" i="7"/>
  <c r="Q126" i="7"/>
  <c r="R126" i="7"/>
  <c r="Y129" i="1"/>
  <c r="S126" i="7"/>
  <c r="T126" i="7"/>
  <c r="U126" i="7"/>
  <c r="V126" i="7"/>
  <c r="W126" i="7"/>
  <c r="AE129" i="1"/>
  <c r="X126" i="7"/>
  <c r="Y126" i="7"/>
  <c r="Z126" i="7"/>
  <c r="AH129" i="1"/>
  <c r="AA126" i="7"/>
  <c r="AB126" i="7"/>
  <c r="A127" i="7"/>
  <c r="B127" i="7"/>
  <c r="C127" i="7"/>
  <c r="D127" i="7"/>
  <c r="E127" i="7"/>
  <c r="F127" i="7"/>
  <c r="G127" i="7"/>
  <c r="H127" i="7"/>
  <c r="I127" i="7"/>
  <c r="P130" i="1"/>
  <c r="J127" i="7"/>
  <c r="Q130" i="1"/>
  <c r="K127" i="7"/>
  <c r="L127" i="7"/>
  <c r="M127" i="7"/>
  <c r="AQ130" i="1"/>
  <c r="AR130" i="1"/>
  <c r="AS130" i="1"/>
  <c r="AT130" i="1"/>
  <c r="AU130" i="1"/>
  <c r="T130" i="1"/>
  <c r="N127" i="7"/>
  <c r="AV130" i="1"/>
  <c r="AW130" i="1"/>
  <c r="AX130" i="1"/>
  <c r="AY130" i="1"/>
  <c r="AZ130" i="1"/>
  <c r="U130" i="1"/>
  <c r="O127" i="7"/>
  <c r="V130" i="1"/>
  <c r="P127" i="7"/>
  <c r="Q127" i="7"/>
  <c r="R127" i="7"/>
  <c r="Y130" i="1"/>
  <c r="S127" i="7"/>
  <c r="T127" i="7"/>
  <c r="U127" i="7"/>
  <c r="V127" i="7"/>
  <c r="W127" i="7"/>
  <c r="AE130" i="1"/>
  <c r="X127" i="7"/>
  <c r="Y127" i="7"/>
  <c r="Z127" i="7"/>
  <c r="AH130" i="1"/>
  <c r="AA127" i="7"/>
  <c r="AB127" i="7"/>
  <c r="A128" i="7"/>
  <c r="B128" i="7"/>
  <c r="C128" i="7"/>
  <c r="D128" i="7"/>
  <c r="E128" i="7"/>
  <c r="F128" i="7"/>
  <c r="G128" i="7"/>
  <c r="H128" i="7"/>
  <c r="I128" i="7"/>
  <c r="P131" i="1"/>
  <c r="J128" i="7"/>
  <c r="Q131" i="1"/>
  <c r="K128" i="7"/>
  <c r="L128" i="7"/>
  <c r="M128" i="7"/>
  <c r="AQ131" i="1"/>
  <c r="AR131" i="1"/>
  <c r="AS131" i="1"/>
  <c r="AT131" i="1"/>
  <c r="AU131" i="1"/>
  <c r="T131" i="1"/>
  <c r="N128" i="7"/>
  <c r="AV131" i="1"/>
  <c r="AW131" i="1"/>
  <c r="AX131" i="1"/>
  <c r="AY131" i="1"/>
  <c r="AZ131" i="1"/>
  <c r="U131" i="1"/>
  <c r="O128" i="7"/>
  <c r="V131" i="1"/>
  <c r="P128" i="7"/>
  <c r="Q128" i="7"/>
  <c r="R128" i="7"/>
  <c r="Y131" i="1"/>
  <c r="S128" i="7"/>
  <c r="T128" i="7"/>
  <c r="U128" i="7"/>
  <c r="V128" i="7"/>
  <c r="W128" i="7"/>
  <c r="AE131" i="1"/>
  <c r="X128" i="7"/>
  <c r="Y128" i="7"/>
  <c r="Z128" i="7"/>
  <c r="AH131" i="1"/>
  <c r="AA128" i="7"/>
  <c r="AB128" i="7"/>
  <c r="A129" i="7"/>
  <c r="B129" i="7"/>
  <c r="C129" i="7"/>
  <c r="D129" i="7"/>
  <c r="E129" i="7"/>
  <c r="F129" i="7"/>
  <c r="G129" i="7"/>
  <c r="H129" i="7"/>
  <c r="I129" i="7"/>
  <c r="P132" i="1"/>
  <c r="J129" i="7"/>
  <c r="Q132" i="1"/>
  <c r="K129" i="7"/>
  <c r="L129" i="7"/>
  <c r="M129" i="7"/>
  <c r="AQ132" i="1"/>
  <c r="AR132" i="1"/>
  <c r="AS132" i="1"/>
  <c r="AT132" i="1"/>
  <c r="AU132" i="1"/>
  <c r="T132" i="1"/>
  <c r="N129" i="7"/>
  <c r="AV132" i="1"/>
  <c r="AW132" i="1"/>
  <c r="AX132" i="1"/>
  <c r="AY132" i="1"/>
  <c r="AZ132" i="1"/>
  <c r="U132" i="1"/>
  <c r="O129" i="7"/>
  <c r="V132" i="1"/>
  <c r="P129" i="7"/>
  <c r="Q129" i="7"/>
  <c r="R129" i="7"/>
  <c r="Y132" i="1"/>
  <c r="S129" i="7"/>
  <c r="T129" i="7"/>
  <c r="U129" i="7"/>
  <c r="V129" i="7"/>
  <c r="W129" i="7"/>
  <c r="AE132" i="1"/>
  <c r="X129" i="7"/>
  <c r="Y129" i="7"/>
  <c r="Z129" i="7"/>
  <c r="AH132" i="1"/>
  <c r="AA129" i="7"/>
  <c r="AB129" i="7"/>
  <c r="A130" i="7"/>
  <c r="B130" i="7"/>
  <c r="C130" i="7"/>
  <c r="D130" i="7"/>
  <c r="E130" i="7"/>
  <c r="F130" i="7"/>
  <c r="G130" i="7"/>
  <c r="H130" i="7"/>
  <c r="I130" i="7"/>
  <c r="P133" i="1"/>
  <c r="J130" i="7"/>
  <c r="Q133" i="1"/>
  <c r="K130" i="7"/>
  <c r="L130" i="7"/>
  <c r="M130" i="7"/>
  <c r="AQ133" i="1"/>
  <c r="AR133" i="1"/>
  <c r="AS133" i="1"/>
  <c r="AT133" i="1"/>
  <c r="AU133" i="1"/>
  <c r="T133" i="1"/>
  <c r="N130" i="7"/>
  <c r="AV133" i="1"/>
  <c r="AW133" i="1"/>
  <c r="AX133" i="1"/>
  <c r="AY133" i="1"/>
  <c r="AZ133" i="1"/>
  <c r="U133" i="1"/>
  <c r="O130" i="7"/>
  <c r="V133" i="1"/>
  <c r="P130" i="7"/>
  <c r="Q130" i="7"/>
  <c r="R130" i="7"/>
  <c r="Y133" i="1"/>
  <c r="S130" i="7"/>
  <c r="T130" i="7"/>
  <c r="U130" i="7"/>
  <c r="V130" i="7"/>
  <c r="W130" i="7"/>
  <c r="AE133" i="1"/>
  <c r="X130" i="7"/>
  <c r="Y130" i="7"/>
  <c r="Z130" i="7"/>
  <c r="AH133" i="1"/>
  <c r="AA130" i="7"/>
  <c r="AB130" i="7"/>
  <c r="A131" i="7"/>
  <c r="B131" i="7"/>
  <c r="C131" i="7"/>
  <c r="D131" i="7"/>
  <c r="E131" i="7"/>
  <c r="F131" i="7"/>
  <c r="G131" i="7"/>
  <c r="H131" i="7"/>
  <c r="I131" i="7"/>
  <c r="P134" i="1"/>
  <c r="J131" i="7"/>
  <c r="Q134" i="1"/>
  <c r="K131" i="7"/>
  <c r="L131" i="7"/>
  <c r="M131" i="7"/>
  <c r="AQ134" i="1"/>
  <c r="AR134" i="1"/>
  <c r="AS134" i="1"/>
  <c r="AT134" i="1"/>
  <c r="AU134" i="1"/>
  <c r="T134" i="1"/>
  <c r="N131" i="7"/>
  <c r="AV134" i="1"/>
  <c r="AW134" i="1"/>
  <c r="AX134" i="1"/>
  <c r="AY134" i="1"/>
  <c r="AZ134" i="1"/>
  <c r="U134" i="1"/>
  <c r="O131" i="7"/>
  <c r="V134" i="1"/>
  <c r="P131" i="7"/>
  <c r="Q131" i="7"/>
  <c r="R131" i="7"/>
  <c r="Y134" i="1"/>
  <c r="S131" i="7"/>
  <c r="T131" i="7"/>
  <c r="U131" i="7"/>
  <c r="V131" i="7"/>
  <c r="W131" i="7"/>
  <c r="AE134" i="1"/>
  <c r="X131" i="7"/>
  <c r="Y131" i="7"/>
  <c r="Z131" i="7"/>
  <c r="AH134" i="1"/>
  <c r="AA131" i="7"/>
  <c r="AB131" i="7"/>
  <c r="A132" i="7"/>
  <c r="B132" i="7"/>
  <c r="C132" i="7"/>
  <c r="D132" i="7"/>
  <c r="E132" i="7"/>
  <c r="F132" i="7"/>
  <c r="G132" i="7"/>
  <c r="H132" i="7"/>
  <c r="I132" i="7"/>
  <c r="P135" i="1"/>
  <c r="J132" i="7"/>
  <c r="Q135" i="1"/>
  <c r="K132" i="7"/>
  <c r="L132" i="7"/>
  <c r="M132" i="7"/>
  <c r="AQ135" i="1"/>
  <c r="AR135" i="1"/>
  <c r="AS135" i="1"/>
  <c r="AT135" i="1"/>
  <c r="AU135" i="1"/>
  <c r="T135" i="1"/>
  <c r="N132" i="7"/>
  <c r="AV135" i="1"/>
  <c r="AW135" i="1"/>
  <c r="AX135" i="1"/>
  <c r="AY135" i="1"/>
  <c r="AZ135" i="1"/>
  <c r="U135" i="1"/>
  <c r="O132" i="7"/>
  <c r="V135" i="1"/>
  <c r="P132" i="7"/>
  <c r="Q132" i="7"/>
  <c r="R132" i="7"/>
  <c r="Y135" i="1"/>
  <c r="S132" i="7"/>
  <c r="T132" i="7"/>
  <c r="U132" i="7"/>
  <c r="V132" i="7"/>
  <c r="W132" i="7"/>
  <c r="AE135" i="1"/>
  <c r="X132" i="7"/>
  <c r="Y132" i="7"/>
  <c r="Z132" i="7"/>
  <c r="AH135" i="1"/>
  <c r="AA132" i="7"/>
  <c r="AB132" i="7"/>
  <c r="A133" i="7"/>
  <c r="B133" i="7"/>
  <c r="C133" i="7"/>
  <c r="D133" i="7"/>
  <c r="E133" i="7"/>
  <c r="F133" i="7"/>
  <c r="G133" i="7"/>
  <c r="H133" i="7"/>
  <c r="I133" i="7"/>
  <c r="P136" i="1"/>
  <c r="J133" i="7"/>
  <c r="Q136" i="1"/>
  <c r="K133" i="7"/>
  <c r="L133" i="7"/>
  <c r="M133" i="7"/>
  <c r="AQ136" i="1"/>
  <c r="AR136" i="1"/>
  <c r="AS136" i="1"/>
  <c r="AT136" i="1"/>
  <c r="AU136" i="1"/>
  <c r="T136" i="1"/>
  <c r="N133" i="7"/>
  <c r="AV136" i="1"/>
  <c r="AW136" i="1"/>
  <c r="AX136" i="1"/>
  <c r="AY136" i="1"/>
  <c r="AZ136" i="1"/>
  <c r="U136" i="1"/>
  <c r="O133" i="7"/>
  <c r="V136" i="1"/>
  <c r="P133" i="7"/>
  <c r="Q133" i="7"/>
  <c r="R133" i="7"/>
  <c r="Y136" i="1"/>
  <c r="S133" i="7"/>
  <c r="T133" i="7"/>
  <c r="U133" i="7"/>
  <c r="V133" i="7"/>
  <c r="W133" i="7"/>
  <c r="AE136" i="1"/>
  <c r="X133" i="7"/>
  <c r="Y133" i="7"/>
  <c r="Z133" i="7"/>
  <c r="AH136" i="1"/>
  <c r="AA133" i="7"/>
  <c r="AB133" i="7"/>
  <c r="A134" i="7"/>
  <c r="B134" i="7"/>
  <c r="C134" i="7"/>
  <c r="D134" i="7"/>
  <c r="E134" i="7"/>
  <c r="F134" i="7"/>
  <c r="G134" i="7"/>
  <c r="H134" i="7"/>
  <c r="I134" i="7"/>
  <c r="P137" i="1"/>
  <c r="J134" i="7"/>
  <c r="Q137" i="1"/>
  <c r="K134" i="7"/>
  <c r="L134" i="7"/>
  <c r="M134" i="7"/>
  <c r="AQ137" i="1"/>
  <c r="AR137" i="1"/>
  <c r="AS137" i="1"/>
  <c r="AT137" i="1"/>
  <c r="AU137" i="1"/>
  <c r="T137" i="1"/>
  <c r="N134" i="7"/>
  <c r="AV137" i="1"/>
  <c r="AW137" i="1"/>
  <c r="AX137" i="1"/>
  <c r="AY137" i="1"/>
  <c r="AZ137" i="1"/>
  <c r="U137" i="1"/>
  <c r="O134" i="7"/>
  <c r="V137" i="1"/>
  <c r="P134" i="7"/>
  <c r="Q134" i="7"/>
  <c r="R134" i="7"/>
  <c r="Y137" i="1"/>
  <c r="S134" i="7"/>
  <c r="T134" i="7"/>
  <c r="U134" i="7"/>
  <c r="V134" i="7"/>
  <c r="W134" i="7"/>
  <c r="AE137" i="1"/>
  <c r="X134" i="7"/>
  <c r="Y134" i="7"/>
  <c r="Z134" i="7"/>
  <c r="AH137" i="1"/>
  <c r="AA134" i="7"/>
  <c r="AB134" i="7"/>
  <c r="A135" i="7"/>
  <c r="B135" i="7"/>
  <c r="C135" i="7"/>
  <c r="D135" i="7"/>
  <c r="E135" i="7"/>
  <c r="F135" i="7"/>
  <c r="G135" i="7"/>
  <c r="H135" i="7"/>
  <c r="I135" i="7"/>
  <c r="P138" i="1"/>
  <c r="J135" i="7"/>
  <c r="Q138" i="1"/>
  <c r="K135" i="7"/>
  <c r="L135" i="7"/>
  <c r="M135" i="7"/>
  <c r="AQ138" i="1"/>
  <c r="AR138" i="1"/>
  <c r="AS138" i="1"/>
  <c r="AT138" i="1"/>
  <c r="AU138" i="1"/>
  <c r="T138" i="1"/>
  <c r="N135" i="7"/>
  <c r="AV138" i="1"/>
  <c r="AW138" i="1"/>
  <c r="AX138" i="1"/>
  <c r="AY138" i="1"/>
  <c r="AZ138" i="1"/>
  <c r="U138" i="1"/>
  <c r="O135" i="7"/>
  <c r="V138" i="1"/>
  <c r="P135" i="7"/>
  <c r="Q135" i="7"/>
  <c r="R135" i="7"/>
  <c r="Y138" i="1"/>
  <c r="S135" i="7"/>
  <c r="T135" i="7"/>
  <c r="U135" i="7"/>
  <c r="V135" i="7"/>
  <c r="W135" i="7"/>
  <c r="AE138" i="1"/>
  <c r="X135" i="7"/>
  <c r="Y135" i="7"/>
  <c r="Z135" i="7"/>
  <c r="AH138" i="1"/>
  <c r="AA135" i="7"/>
  <c r="AB135" i="7"/>
  <c r="A136" i="7"/>
  <c r="B136" i="7"/>
  <c r="C136" i="7"/>
  <c r="D136" i="7"/>
  <c r="E136" i="7"/>
  <c r="F136" i="7"/>
  <c r="G136" i="7"/>
  <c r="H136" i="7"/>
  <c r="I136" i="7"/>
  <c r="P139" i="1"/>
  <c r="J136" i="7"/>
  <c r="Q139" i="1"/>
  <c r="K136" i="7"/>
  <c r="L136" i="7"/>
  <c r="M136" i="7"/>
  <c r="AQ139" i="1"/>
  <c r="AR139" i="1"/>
  <c r="AS139" i="1"/>
  <c r="AT139" i="1"/>
  <c r="AU139" i="1"/>
  <c r="T139" i="1"/>
  <c r="N136" i="7"/>
  <c r="AV139" i="1"/>
  <c r="AW139" i="1"/>
  <c r="AX139" i="1"/>
  <c r="AY139" i="1"/>
  <c r="AZ139" i="1"/>
  <c r="U139" i="1"/>
  <c r="O136" i="7"/>
  <c r="V139" i="1"/>
  <c r="P136" i="7"/>
  <c r="Q136" i="7"/>
  <c r="R136" i="7"/>
  <c r="Y139" i="1"/>
  <c r="S136" i="7"/>
  <c r="T136" i="7"/>
  <c r="U136" i="7"/>
  <c r="V136" i="7"/>
  <c r="W136" i="7"/>
  <c r="AE139" i="1"/>
  <c r="X136" i="7"/>
  <c r="Y136" i="7"/>
  <c r="Z136" i="7"/>
  <c r="AH139" i="1"/>
  <c r="AA136" i="7"/>
  <c r="AB136" i="7"/>
  <c r="A137" i="7"/>
  <c r="B137" i="7"/>
  <c r="C137" i="7"/>
  <c r="D137" i="7"/>
  <c r="E137" i="7"/>
  <c r="F137" i="7"/>
  <c r="G137" i="7"/>
  <c r="H137" i="7"/>
  <c r="I137" i="7"/>
  <c r="P140" i="1"/>
  <c r="J137" i="7"/>
  <c r="Q140" i="1"/>
  <c r="K137" i="7"/>
  <c r="L137" i="7"/>
  <c r="M137" i="7"/>
  <c r="AQ140" i="1"/>
  <c r="AR140" i="1"/>
  <c r="AS140" i="1"/>
  <c r="AT140" i="1"/>
  <c r="AU140" i="1"/>
  <c r="T140" i="1"/>
  <c r="N137" i="7"/>
  <c r="AV140" i="1"/>
  <c r="AW140" i="1"/>
  <c r="AX140" i="1"/>
  <c r="AY140" i="1"/>
  <c r="AZ140" i="1"/>
  <c r="U140" i="1"/>
  <c r="O137" i="7"/>
  <c r="V140" i="1"/>
  <c r="P137" i="7"/>
  <c r="Q137" i="7"/>
  <c r="R137" i="7"/>
  <c r="Y140" i="1"/>
  <c r="S137" i="7"/>
  <c r="T137" i="7"/>
  <c r="U137" i="7"/>
  <c r="V137" i="7"/>
  <c r="W137" i="7"/>
  <c r="AE140" i="1"/>
  <c r="X137" i="7"/>
  <c r="Y137" i="7"/>
  <c r="Z137" i="7"/>
  <c r="AH140" i="1"/>
  <c r="AA137" i="7"/>
  <c r="AB137" i="7"/>
  <c r="A138" i="7"/>
  <c r="B138" i="7"/>
  <c r="C138" i="7"/>
  <c r="D138" i="7"/>
  <c r="E138" i="7"/>
  <c r="F138" i="7"/>
  <c r="G138" i="7"/>
  <c r="H138" i="7"/>
  <c r="I138" i="7"/>
  <c r="P141" i="1"/>
  <c r="J138" i="7"/>
  <c r="Q141" i="1"/>
  <c r="K138" i="7"/>
  <c r="L138" i="7"/>
  <c r="M138" i="7"/>
  <c r="AQ141" i="1"/>
  <c r="AR141" i="1"/>
  <c r="AS141" i="1"/>
  <c r="AT141" i="1"/>
  <c r="AU141" i="1"/>
  <c r="T141" i="1"/>
  <c r="N138" i="7"/>
  <c r="AV141" i="1"/>
  <c r="AW141" i="1"/>
  <c r="AX141" i="1"/>
  <c r="AY141" i="1"/>
  <c r="AZ141" i="1"/>
  <c r="U141" i="1"/>
  <c r="O138" i="7"/>
  <c r="V141" i="1"/>
  <c r="P138" i="7"/>
  <c r="Q138" i="7"/>
  <c r="R138" i="7"/>
  <c r="Y141" i="1"/>
  <c r="S138" i="7"/>
  <c r="T138" i="7"/>
  <c r="U138" i="7"/>
  <c r="V138" i="7"/>
  <c r="W138" i="7"/>
  <c r="AE141" i="1"/>
  <c r="X138" i="7"/>
  <c r="Y138" i="7"/>
  <c r="Z138" i="7"/>
  <c r="AH141" i="1"/>
  <c r="AA138" i="7"/>
  <c r="AB138" i="7"/>
  <c r="A139" i="7"/>
  <c r="B139" i="7"/>
  <c r="C139" i="7"/>
  <c r="D139" i="7"/>
  <c r="E139" i="7"/>
  <c r="F139" i="7"/>
  <c r="G139" i="7"/>
  <c r="H139" i="7"/>
  <c r="I139" i="7"/>
  <c r="P142" i="1"/>
  <c r="J139" i="7"/>
  <c r="Q142" i="1"/>
  <c r="K139" i="7"/>
  <c r="L139" i="7"/>
  <c r="M139" i="7"/>
  <c r="AQ142" i="1"/>
  <c r="AR142" i="1"/>
  <c r="AS142" i="1"/>
  <c r="AT142" i="1"/>
  <c r="AU142" i="1"/>
  <c r="T142" i="1"/>
  <c r="N139" i="7"/>
  <c r="AV142" i="1"/>
  <c r="AW142" i="1"/>
  <c r="AX142" i="1"/>
  <c r="AY142" i="1"/>
  <c r="AZ142" i="1"/>
  <c r="U142" i="1"/>
  <c r="O139" i="7"/>
  <c r="V142" i="1"/>
  <c r="P139" i="7"/>
  <c r="Q139" i="7"/>
  <c r="R139" i="7"/>
  <c r="Y142" i="1"/>
  <c r="S139" i="7"/>
  <c r="T139" i="7"/>
  <c r="U139" i="7"/>
  <c r="V139" i="7"/>
  <c r="W139" i="7"/>
  <c r="AE142" i="1"/>
  <c r="X139" i="7"/>
  <c r="Y139" i="7"/>
  <c r="Z139" i="7"/>
  <c r="AH142" i="1"/>
  <c r="AA139" i="7"/>
  <c r="AB139" i="7"/>
  <c r="A140" i="7"/>
  <c r="B140" i="7"/>
  <c r="C140" i="7"/>
  <c r="D140" i="7"/>
  <c r="E140" i="7"/>
  <c r="F140" i="7"/>
  <c r="G140" i="7"/>
  <c r="H140" i="7"/>
  <c r="I140" i="7"/>
  <c r="P143" i="1"/>
  <c r="J140" i="7"/>
  <c r="Q143" i="1"/>
  <c r="K140" i="7"/>
  <c r="L140" i="7"/>
  <c r="M140" i="7"/>
  <c r="AQ143" i="1"/>
  <c r="AR143" i="1"/>
  <c r="AS143" i="1"/>
  <c r="AT143" i="1"/>
  <c r="AU143" i="1"/>
  <c r="T143" i="1"/>
  <c r="N140" i="7"/>
  <c r="AV143" i="1"/>
  <c r="AW143" i="1"/>
  <c r="AX143" i="1"/>
  <c r="AY143" i="1"/>
  <c r="AZ143" i="1"/>
  <c r="U143" i="1"/>
  <c r="O140" i="7"/>
  <c r="V143" i="1"/>
  <c r="P140" i="7"/>
  <c r="Q140" i="7"/>
  <c r="R140" i="7"/>
  <c r="Y143" i="1"/>
  <c r="S140" i="7"/>
  <c r="T140" i="7"/>
  <c r="U140" i="7"/>
  <c r="V140" i="7"/>
  <c r="W140" i="7"/>
  <c r="AE143" i="1"/>
  <c r="X140" i="7"/>
  <c r="Y140" i="7"/>
  <c r="Z140" i="7"/>
  <c r="AH143" i="1"/>
  <c r="AA140" i="7"/>
  <c r="AB140" i="7"/>
  <c r="A141" i="7"/>
  <c r="B141" i="7"/>
  <c r="C141" i="7"/>
  <c r="D141" i="7"/>
  <c r="E141" i="7"/>
  <c r="F141" i="7"/>
  <c r="G141" i="7"/>
  <c r="H141" i="7"/>
  <c r="I141" i="7"/>
  <c r="P144" i="1"/>
  <c r="J141" i="7"/>
  <c r="Q144" i="1"/>
  <c r="K141" i="7"/>
  <c r="L141" i="7"/>
  <c r="M141" i="7"/>
  <c r="AQ144" i="1"/>
  <c r="AR144" i="1"/>
  <c r="AS144" i="1"/>
  <c r="AT144" i="1"/>
  <c r="AU144" i="1"/>
  <c r="T144" i="1"/>
  <c r="N141" i="7"/>
  <c r="AV144" i="1"/>
  <c r="AW144" i="1"/>
  <c r="AX144" i="1"/>
  <c r="AY144" i="1"/>
  <c r="AZ144" i="1"/>
  <c r="U144" i="1"/>
  <c r="O141" i="7"/>
  <c r="V144" i="1"/>
  <c r="P141" i="7"/>
  <c r="Q141" i="7"/>
  <c r="R141" i="7"/>
  <c r="Y144" i="1"/>
  <c r="S141" i="7"/>
  <c r="T141" i="7"/>
  <c r="U141" i="7"/>
  <c r="V141" i="7"/>
  <c r="W141" i="7"/>
  <c r="AE144" i="1"/>
  <c r="X141" i="7"/>
  <c r="Y141" i="7"/>
  <c r="Z141" i="7"/>
  <c r="AH144" i="1"/>
  <c r="AA141" i="7"/>
  <c r="AB141" i="7"/>
  <c r="A142" i="7"/>
  <c r="B142" i="7"/>
  <c r="C142" i="7"/>
  <c r="D142" i="7"/>
  <c r="E142" i="7"/>
  <c r="F142" i="7"/>
  <c r="G142" i="7"/>
  <c r="H142" i="7"/>
  <c r="I142" i="7"/>
  <c r="P145" i="1"/>
  <c r="J142" i="7"/>
  <c r="Q145" i="1"/>
  <c r="K142" i="7"/>
  <c r="L142" i="7"/>
  <c r="M142" i="7"/>
  <c r="AQ145" i="1"/>
  <c r="AR145" i="1"/>
  <c r="AS145" i="1"/>
  <c r="AT145" i="1"/>
  <c r="AU145" i="1"/>
  <c r="T145" i="1"/>
  <c r="N142" i="7"/>
  <c r="AV145" i="1"/>
  <c r="AW145" i="1"/>
  <c r="AX145" i="1"/>
  <c r="AY145" i="1"/>
  <c r="AZ145" i="1"/>
  <c r="U145" i="1"/>
  <c r="O142" i="7"/>
  <c r="V145" i="1"/>
  <c r="P142" i="7"/>
  <c r="Q142" i="7"/>
  <c r="R142" i="7"/>
  <c r="Y145" i="1"/>
  <c r="S142" i="7"/>
  <c r="T142" i="7"/>
  <c r="U142" i="7"/>
  <c r="V142" i="7"/>
  <c r="W142" i="7"/>
  <c r="AE145" i="1"/>
  <c r="X142" i="7"/>
  <c r="Y142" i="7"/>
  <c r="Z142" i="7"/>
  <c r="AH145" i="1"/>
  <c r="AA142" i="7"/>
  <c r="AB142" i="7"/>
  <c r="A143" i="7"/>
  <c r="B143" i="7"/>
  <c r="C143" i="7"/>
  <c r="D143" i="7"/>
  <c r="E143" i="7"/>
  <c r="F143" i="7"/>
  <c r="G143" i="7"/>
  <c r="H143" i="7"/>
  <c r="I143" i="7"/>
  <c r="P146" i="1"/>
  <c r="J143" i="7"/>
  <c r="Q146" i="1"/>
  <c r="K143" i="7"/>
  <c r="L143" i="7"/>
  <c r="M143" i="7"/>
  <c r="AQ146" i="1"/>
  <c r="AR146" i="1"/>
  <c r="AS146" i="1"/>
  <c r="AT146" i="1"/>
  <c r="AU146" i="1"/>
  <c r="T146" i="1"/>
  <c r="N143" i="7"/>
  <c r="AV146" i="1"/>
  <c r="AW146" i="1"/>
  <c r="AX146" i="1"/>
  <c r="AY146" i="1"/>
  <c r="AZ146" i="1"/>
  <c r="U146" i="1"/>
  <c r="O143" i="7"/>
  <c r="V146" i="1"/>
  <c r="P143" i="7"/>
  <c r="Q143" i="7"/>
  <c r="R143" i="7"/>
  <c r="Y146" i="1"/>
  <c r="S143" i="7"/>
  <c r="T143" i="7"/>
  <c r="U143" i="7"/>
  <c r="V143" i="7"/>
  <c r="W143" i="7"/>
  <c r="AE146" i="1"/>
  <c r="X143" i="7"/>
  <c r="Y143" i="7"/>
  <c r="Z143" i="7"/>
  <c r="AH146" i="1"/>
  <c r="AA143" i="7"/>
  <c r="AB143" i="7"/>
  <c r="A144" i="7"/>
  <c r="B144" i="7"/>
  <c r="C144" i="7"/>
  <c r="D144" i="7"/>
  <c r="E144" i="7"/>
  <c r="F144" i="7"/>
  <c r="G144" i="7"/>
  <c r="H144" i="7"/>
  <c r="I144" i="7"/>
  <c r="BK6" i="16"/>
  <c r="BL6" i="16"/>
  <c r="BM6" i="16"/>
  <c r="BN6" i="16"/>
  <c r="AT6" i="16"/>
  <c r="X6" i="16"/>
  <c r="P147" i="1"/>
  <c r="J144" i="7"/>
  <c r="Q147" i="1"/>
  <c r="K144" i="7"/>
  <c r="L144" i="7"/>
  <c r="M144" i="7"/>
  <c r="AQ147" i="1"/>
  <c r="AR147" i="1"/>
  <c r="AS147" i="1"/>
  <c r="AT147" i="1"/>
  <c r="AU147" i="1"/>
  <c r="T147" i="1"/>
  <c r="N144" i="7"/>
  <c r="AV147" i="1"/>
  <c r="AW147" i="1"/>
  <c r="AX147" i="1"/>
  <c r="AY147" i="1"/>
  <c r="AZ147" i="1"/>
  <c r="U147" i="1"/>
  <c r="O144" i="7"/>
  <c r="AY6" i="16"/>
  <c r="V147" i="1"/>
  <c r="P144" i="7"/>
  <c r="Q144" i="7"/>
  <c r="R144" i="7"/>
  <c r="Y147" i="1"/>
  <c r="S144" i="7"/>
  <c r="T144" i="7"/>
  <c r="U144" i="7"/>
  <c r="V144" i="7"/>
  <c r="W144" i="7"/>
  <c r="AE147" i="1"/>
  <c r="X144" i="7"/>
  <c r="Y144" i="7"/>
  <c r="Z144" i="7"/>
  <c r="AH147" i="1"/>
  <c r="AA144" i="7"/>
  <c r="AB144" i="7"/>
  <c r="A145" i="7"/>
  <c r="B145" i="7"/>
  <c r="C145" i="7"/>
  <c r="D145" i="7"/>
  <c r="E145" i="7"/>
  <c r="F145" i="7"/>
  <c r="G145" i="7"/>
  <c r="H145" i="7"/>
  <c r="I145" i="7"/>
  <c r="P148" i="1"/>
  <c r="J145" i="7"/>
  <c r="Q148" i="1"/>
  <c r="K145" i="7"/>
  <c r="L145" i="7"/>
  <c r="M145" i="7"/>
  <c r="AQ148" i="1"/>
  <c r="AR148" i="1"/>
  <c r="AS148" i="1"/>
  <c r="AT148" i="1"/>
  <c r="AU148" i="1"/>
  <c r="T148" i="1"/>
  <c r="N145" i="7"/>
  <c r="AV148" i="1"/>
  <c r="AW148" i="1"/>
  <c r="AX148" i="1"/>
  <c r="AY148" i="1"/>
  <c r="AZ148" i="1"/>
  <c r="U148" i="1"/>
  <c r="O145" i="7"/>
  <c r="V148" i="1"/>
  <c r="P145" i="7"/>
  <c r="Q145" i="7"/>
  <c r="R145" i="7"/>
  <c r="Y148" i="1"/>
  <c r="S145" i="7"/>
  <c r="T145" i="7"/>
  <c r="U145" i="7"/>
  <c r="V145" i="7"/>
  <c r="W145" i="7"/>
  <c r="AE148" i="1"/>
  <c r="X145" i="7"/>
  <c r="Y145" i="7"/>
  <c r="Z145" i="7"/>
  <c r="AH148" i="1"/>
  <c r="AA145" i="7"/>
  <c r="AB145" i="7"/>
  <c r="A146" i="7"/>
  <c r="B146" i="7"/>
  <c r="C146" i="7"/>
  <c r="D146" i="7"/>
  <c r="E146" i="7"/>
  <c r="F146" i="7"/>
  <c r="G146" i="7"/>
  <c r="H146" i="7"/>
  <c r="I146" i="7"/>
  <c r="P149" i="1"/>
  <c r="J146" i="7"/>
  <c r="Q149" i="1"/>
  <c r="K146" i="7"/>
  <c r="L146" i="7"/>
  <c r="M146" i="7"/>
  <c r="AQ149" i="1"/>
  <c r="AR149" i="1"/>
  <c r="AS149" i="1"/>
  <c r="AT149" i="1"/>
  <c r="AU149" i="1"/>
  <c r="T149" i="1"/>
  <c r="N146" i="7"/>
  <c r="AV149" i="1"/>
  <c r="AW149" i="1"/>
  <c r="AX149" i="1"/>
  <c r="AY149" i="1"/>
  <c r="AZ149" i="1"/>
  <c r="U149" i="1"/>
  <c r="O146" i="7"/>
  <c r="V149" i="1"/>
  <c r="P146" i="7"/>
  <c r="Q146" i="7"/>
  <c r="R146" i="7"/>
  <c r="Y149" i="1"/>
  <c r="S146" i="7"/>
  <c r="T146" i="7"/>
  <c r="U146" i="7"/>
  <c r="V146" i="7"/>
  <c r="W146" i="7"/>
  <c r="AE149" i="1"/>
  <c r="X146" i="7"/>
  <c r="Y146" i="7"/>
  <c r="Z146" i="7"/>
  <c r="AH149" i="1"/>
  <c r="AA146" i="7"/>
  <c r="AB146" i="7"/>
  <c r="A147" i="7"/>
  <c r="B147" i="7"/>
  <c r="C147" i="7"/>
  <c r="D147" i="7"/>
  <c r="E147" i="7"/>
  <c r="F147" i="7"/>
  <c r="G147" i="7"/>
  <c r="H147" i="7"/>
  <c r="I147" i="7"/>
  <c r="P150" i="1"/>
  <c r="J147" i="7"/>
  <c r="Q150" i="1"/>
  <c r="K147" i="7"/>
  <c r="L147" i="7"/>
  <c r="M147" i="7"/>
  <c r="AQ150" i="1"/>
  <c r="AR150" i="1"/>
  <c r="AS150" i="1"/>
  <c r="AT150" i="1"/>
  <c r="AU150" i="1"/>
  <c r="T150" i="1"/>
  <c r="N147" i="7"/>
  <c r="AV150" i="1"/>
  <c r="AW150" i="1"/>
  <c r="AX150" i="1"/>
  <c r="AY150" i="1"/>
  <c r="AZ150" i="1"/>
  <c r="U150" i="1"/>
  <c r="O147" i="7"/>
  <c r="V150" i="1"/>
  <c r="P147" i="7"/>
  <c r="Q147" i="7"/>
  <c r="R147" i="7"/>
  <c r="Y150" i="1"/>
  <c r="S147" i="7"/>
  <c r="T147" i="7"/>
  <c r="U147" i="7"/>
  <c r="V147" i="7"/>
  <c r="W147" i="7"/>
  <c r="AE150" i="1"/>
  <c r="X147" i="7"/>
  <c r="Y147" i="7"/>
  <c r="Z147" i="7"/>
  <c r="AH150" i="1"/>
  <c r="AA147" i="7"/>
  <c r="AB147" i="7"/>
  <c r="A148" i="7"/>
  <c r="B148" i="7"/>
  <c r="C148" i="7"/>
  <c r="D148" i="7"/>
  <c r="E148" i="7"/>
  <c r="F148" i="7"/>
  <c r="G148" i="7"/>
  <c r="H148" i="7"/>
  <c r="I148" i="7"/>
  <c r="P151" i="1"/>
  <c r="J148" i="7"/>
  <c r="Q151" i="1"/>
  <c r="K148" i="7"/>
  <c r="L148" i="7"/>
  <c r="M148" i="7"/>
  <c r="AQ151" i="1"/>
  <c r="AR151" i="1"/>
  <c r="AS151" i="1"/>
  <c r="AT151" i="1"/>
  <c r="AU151" i="1"/>
  <c r="T151" i="1"/>
  <c r="N148" i="7"/>
  <c r="AV151" i="1"/>
  <c r="AW151" i="1"/>
  <c r="AX151" i="1"/>
  <c r="AY151" i="1"/>
  <c r="AZ151" i="1"/>
  <c r="U151" i="1"/>
  <c r="O148" i="7"/>
  <c r="V151" i="1"/>
  <c r="P148" i="7"/>
  <c r="Q148" i="7"/>
  <c r="R148" i="7"/>
  <c r="Y151" i="1"/>
  <c r="S148" i="7"/>
  <c r="T148" i="7"/>
  <c r="U148" i="7"/>
  <c r="V148" i="7"/>
  <c r="W148" i="7"/>
  <c r="AE151" i="1"/>
  <c r="X148" i="7"/>
  <c r="Y148" i="7"/>
  <c r="Z148" i="7"/>
  <c r="AH151" i="1"/>
  <c r="AA148" i="7"/>
  <c r="AB148" i="7"/>
  <c r="A149" i="7"/>
  <c r="B149" i="7"/>
  <c r="C149" i="7"/>
  <c r="D149" i="7"/>
  <c r="E149" i="7"/>
  <c r="F149" i="7"/>
  <c r="G149" i="7"/>
  <c r="H149" i="7"/>
  <c r="I149" i="7"/>
  <c r="P152" i="1"/>
  <c r="J149" i="7"/>
  <c r="Q152" i="1"/>
  <c r="K149" i="7"/>
  <c r="L149" i="7"/>
  <c r="M149" i="7"/>
  <c r="AQ152" i="1"/>
  <c r="AR152" i="1"/>
  <c r="AS152" i="1"/>
  <c r="AT152" i="1"/>
  <c r="AU152" i="1"/>
  <c r="T152" i="1"/>
  <c r="N149" i="7"/>
  <c r="AV152" i="1"/>
  <c r="AW152" i="1"/>
  <c r="AX152" i="1"/>
  <c r="AY152" i="1"/>
  <c r="AZ152" i="1"/>
  <c r="U152" i="1"/>
  <c r="O149" i="7"/>
  <c r="V152" i="1"/>
  <c r="P149" i="7"/>
  <c r="Q149" i="7"/>
  <c r="R149" i="7"/>
  <c r="Y152" i="1"/>
  <c r="S149" i="7"/>
  <c r="T149" i="7"/>
  <c r="U149" i="7"/>
  <c r="V149" i="7"/>
  <c r="W149" i="7"/>
  <c r="AE152" i="1"/>
  <c r="X149" i="7"/>
  <c r="Y149" i="7"/>
  <c r="Z149" i="7"/>
  <c r="AH152" i="1"/>
  <c r="AA149" i="7"/>
  <c r="AB149" i="7"/>
  <c r="A150" i="7"/>
  <c r="B150" i="7"/>
  <c r="C150" i="7"/>
  <c r="D150" i="7"/>
  <c r="E150" i="7"/>
  <c r="F150" i="7"/>
  <c r="G150" i="7"/>
  <c r="H150" i="7"/>
  <c r="I150" i="7"/>
  <c r="P153" i="1"/>
  <c r="J150" i="7"/>
  <c r="Q153" i="1"/>
  <c r="K150" i="7"/>
  <c r="L150" i="7"/>
  <c r="M150" i="7"/>
  <c r="AQ153" i="1"/>
  <c r="AR153" i="1"/>
  <c r="AS153" i="1"/>
  <c r="AT153" i="1"/>
  <c r="AU153" i="1"/>
  <c r="T153" i="1"/>
  <c r="N150" i="7"/>
  <c r="AV153" i="1"/>
  <c r="AW153" i="1"/>
  <c r="AX153" i="1"/>
  <c r="AY153" i="1"/>
  <c r="AZ153" i="1"/>
  <c r="U153" i="1"/>
  <c r="O150" i="7"/>
  <c r="V153" i="1"/>
  <c r="P150" i="7"/>
  <c r="Q150" i="7"/>
  <c r="R150" i="7"/>
  <c r="Y153" i="1"/>
  <c r="S150" i="7"/>
  <c r="T150" i="7"/>
  <c r="U150" i="7"/>
  <c r="V150" i="7"/>
  <c r="W150" i="7"/>
  <c r="AE153" i="1"/>
  <c r="X150" i="7"/>
  <c r="Y150" i="7"/>
  <c r="Z150" i="7"/>
  <c r="AH153" i="1"/>
  <c r="AA150" i="7"/>
  <c r="AB150" i="7"/>
  <c r="A151" i="7"/>
  <c r="B151" i="7"/>
  <c r="C151" i="7"/>
  <c r="D151" i="7"/>
  <c r="E151" i="7"/>
  <c r="F151" i="7"/>
  <c r="G151" i="7"/>
  <c r="H151" i="7"/>
  <c r="I151" i="7"/>
  <c r="P154" i="1"/>
  <c r="J151" i="7"/>
  <c r="Q154" i="1"/>
  <c r="K151" i="7"/>
  <c r="L151" i="7"/>
  <c r="M151" i="7"/>
  <c r="AQ154" i="1"/>
  <c r="AR154" i="1"/>
  <c r="AS154" i="1"/>
  <c r="AT154" i="1"/>
  <c r="AU154" i="1"/>
  <c r="T154" i="1"/>
  <c r="N151" i="7"/>
  <c r="AV154" i="1"/>
  <c r="AW154" i="1"/>
  <c r="AX154" i="1"/>
  <c r="AY154" i="1"/>
  <c r="AZ154" i="1"/>
  <c r="U154" i="1"/>
  <c r="O151" i="7"/>
  <c r="V154" i="1"/>
  <c r="P151" i="7"/>
  <c r="Q151" i="7"/>
  <c r="R151" i="7"/>
  <c r="Y154" i="1"/>
  <c r="S151" i="7"/>
  <c r="T151" i="7"/>
  <c r="U151" i="7"/>
  <c r="V151" i="7"/>
  <c r="W151" i="7"/>
  <c r="AE154" i="1"/>
  <c r="X151" i="7"/>
  <c r="Y151" i="7"/>
  <c r="Z151" i="7"/>
  <c r="AH154" i="1"/>
  <c r="AA151" i="7"/>
  <c r="AB151" i="7"/>
  <c r="A152" i="7"/>
  <c r="B152" i="7"/>
  <c r="C152" i="7"/>
  <c r="D152" i="7"/>
  <c r="E152" i="7"/>
  <c r="F152" i="7"/>
  <c r="G152" i="7"/>
  <c r="H152" i="7"/>
  <c r="I152" i="7"/>
  <c r="P155" i="1"/>
  <c r="J152" i="7"/>
  <c r="Q155" i="1"/>
  <c r="K152" i="7"/>
  <c r="L152" i="7"/>
  <c r="M152" i="7"/>
  <c r="AQ155" i="1"/>
  <c r="AR155" i="1"/>
  <c r="AS155" i="1"/>
  <c r="AT155" i="1"/>
  <c r="AU155" i="1"/>
  <c r="T155" i="1"/>
  <c r="N152" i="7"/>
  <c r="AV155" i="1"/>
  <c r="AW155" i="1"/>
  <c r="AX155" i="1"/>
  <c r="AY155" i="1"/>
  <c r="AZ155" i="1"/>
  <c r="U155" i="1"/>
  <c r="O152" i="7"/>
  <c r="V155" i="1"/>
  <c r="P152" i="7"/>
  <c r="Q152" i="7"/>
  <c r="R152" i="7"/>
  <c r="Y155" i="1"/>
  <c r="S152" i="7"/>
  <c r="T152" i="7"/>
  <c r="U152" i="7"/>
  <c r="V152" i="7"/>
  <c r="W152" i="7"/>
  <c r="AE155" i="1"/>
  <c r="X152" i="7"/>
  <c r="Y152" i="7"/>
  <c r="Z152" i="7"/>
  <c r="AH155" i="1"/>
  <c r="AA152" i="7"/>
  <c r="AB152" i="7"/>
  <c r="A153" i="7"/>
  <c r="B153" i="7"/>
  <c r="C153" i="7"/>
  <c r="D153" i="7"/>
  <c r="E153" i="7"/>
  <c r="F153" i="7"/>
  <c r="G153" i="7"/>
  <c r="H153" i="7"/>
  <c r="I153" i="7"/>
  <c r="P156" i="1"/>
  <c r="J153" i="7"/>
  <c r="Q156" i="1"/>
  <c r="K153" i="7"/>
  <c r="L153" i="7"/>
  <c r="M153" i="7"/>
  <c r="AQ156" i="1"/>
  <c r="AR156" i="1"/>
  <c r="AS156" i="1"/>
  <c r="AT156" i="1"/>
  <c r="AU156" i="1"/>
  <c r="T156" i="1"/>
  <c r="N153" i="7"/>
  <c r="AV156" i="1"/>
  <c r="AW156" i="1"/>
  <c r="AX156" i="1"/>
  <c r="AY156" i="1"/>
  <c r="AZ156" i="1"/>
  <c r="U156" i="1"/>
  <c r="O153" i="7"/>
  <c r="V156" i="1"/>
  <c r="P153" i="7"/>
  <c r="Q153" i="7"/>
  <c r="R153" i="7"/>
  <c r="Y156" i="1"/>
  <c r="S153" i="7"/>
  <c r="T153" i="7"/>
  <c r="U153" i="7"/>
  <c r="V153" i="7"/>
  <c r="W153" i="7"/>
  <c r="AE156" i="1"/>
  <c r="X153" i="7"/>
  <c r="Y153" i="7"/>
  <c r="Z153" i="7"/>
  <c r="AH156" i="1"/>
  <c r="AA153" i="7"/>
  <c r="AB153" i="7"/>
  <c r="A154" i="7"/>
  <c r="B154" i="7"/>
  <c r="C154" i="7"/>
  <c r="D154" i="7"/>
  <c r="E154" i="7"/>
  <c r="F154" i="7"/>
  <c r="G154" i="7"/>
  <c r="H154" i="7"/>
  <c r="I154" i="7"/>
  <c r="P157" i="1"/>
  <c r="J154" i="7"/>
  <c r="Q157" i="1"/>
  <c r="K154" i="7"/>
  <c r="L154" i="7"/>
  <c r="M154" i="7"/>
  <c r="AQ157" i="1"/>
  <c r="AR157" i="1"/>
  <c r="AS157" i="1"/>
  <c r="AT157" i="1"/>
  <c r="AU157" i="1"/>
  <c r="T157" i="1"/>
  <c r="N154" i="7"/>
  <c r="AV157" i="1"/>
  <c r="AW157" i="1"/>
  <c r="AX157" i="1"/>
  <c r="AY157" i="1"/>
  <c r="AZ157" i="1"/>
  <c r="U157" i="1"/>
  <c r="O154" i="7"/>
  <c r="V157" i="1"/>
  <c r="P154" i="7"/>
  <c r="Q154" i="7"/>
  <c r="R154" i="7"/>
  <c r="Y157" i="1"/>
  <c r="S154" i="7"/>
  <c r="T154" i="7"/>
  <c r="U154" i="7"/>
  <c r="V154" i="7"/>
  <c r="W154" i="7"/>
  <c r="AE157" i="1"/>
  <c r="X154" i="7"/>
  <c r="Y154" i="7"/>
  <c r="Z154" i="7"/>
  <c r="AH157" i="1"/>
  <c r="AA154" i="7"/>
  <c r="AB154" i="7"/>
  <c r="A155" i="7"/>
  <c r="B155" i="7"/>
  <c r="C155" i="7"/>
  <c r="D155" i="7"/>
  <c r="E155" i="7"/>
  <c r="F155" i="7"/>
  <c r="G155" i="7"/>
  <c r="H155" i="7"/>
  <c r="I155" i="7"/>
  <c r="P158" i="1"/>
  <c r="J155" i="7"/>
  <c r="Q158" i="1"/>
  <c r="K155" i="7"/>
  <c r="L155" i="7"/>
  <c r="M155" i="7"/>
  <c r="AQ158" i="1"/>
  <c r="AR158" i="1"/>
  <c r="AS158" i="1"/>
  <c r="AT158" i="1"/>
  <c r="AU158" i="1"/>
  <c r="T158" i="1"/>
  <c r="N155" i="7"/>
  <c r="AV158" i="1"/>
  <c r="AW158" i="1"/>
  <c r="AX158" i="1"/>
  <c r="AY158" i="1"/>
  <c r="AZ158" i="1"/>
  <c r="U158" i="1"/>
  <c r="O155" i="7"/>
  <c r="V158" i="1"/>
  <c r="P155" i="7"/>
  <c r="Q155" i="7"/>
  <c r="R155" i="7"/>
  <c r="Y158" i="1"/>
  <c r="S155" i="7"/>
  <c r="T155" i="7"/>
  <c r="U155" i="7"/>
  <c r="V155" i="7"/>
  <c r="W155" i="7"/>
  <c r="AE158" i="1"/>
  <c r="X155" i="7"/>
  <c r="Y155" i="7"/>
  <c r="Z155" i="7"/>
  <c r="AH158" i="1"/>
  <c r="AA155" i="7"/>
  <c r="AB155" i="7"/>
  <c r="A156" i="7"/>
  <c r="B156" i="7"/>
  <c r="C156" i="7"/>
  <c r="D156" i="7"/>
  <c r="E156" i="7"/>
  <c r="F156" i="7"/>
  <c r="G156" i="7"/>
  <c r="H156" i="7"/>
  <c r="I156" i="7"/>
  <c r="P159" i="1"/>
  <c r="J156" i="7"/>
  <c r="Q159" i="1"/>
  <c r="K156" i="7"/>
  <c r="L156" i="7"/>
  <c r="M156" i="7"/>
  <c r="AQ159" i="1"/>
  <c r="AR159" i="1"/>
  <c r="AS159" i="1"/>
  <c r="AT159" i="1"/>
  <c r="AU159" i="1"/>
  <c r="T159" i="1"/>
  <c r="N156" i="7"/>
  <c r="AV159" i="1"/>
  <c r="AW159" i="1"/>
  <c r="AX159" i="1"/>
  <c r="AY159" i="1"/>
  <c r="AZ159" i="1"/>
  <c r="U159" i="1"/>
  <c r="O156" i="7"/>
  <c r="V159" i="1"/>
  <c r="P156" i="7"/>
  <c r="Q156" i="7"/>
  <c r="R156" i="7"/>
  <c r="Y159" i="1"/>
  <c r="S156" i="7"/>
  <c r="T156" i="7"/>
  <c r="U156" i="7"/>
  <c r="V156" i="7"/>
  <c r="W156" i="7"/>
  <c r="AE159" i="1"/>
  <c r="X156" i="7"/>
  <c r="Y156" i="7"/>
  <c r="Z156" i="7"/>
  <c r="AH159" i="1"/>
  <c r="AA156" i="7"/>
  <c r="AB156" i="7"/>
  <c r="A157" i="7"/>
  <c r="B157" i="7"/>
  <c r="C157" i="7"/>
  <c r="D157" i="7"/>
  <c r="E157" i="7"/>
  <c r="F157" i="7"/>
  <c r="G157" i="7"/>
  <c r="H157" i="7"/>
  <c r="I157" i="7"/>
  <c r="P160" i="1"/>
  <c r="J157" i="7"/>
  <c r="Q160" i="1"/>
  <c r="K157" i="7"/>
  <c r="L157" i="7"/>
  <c r="M157" i="7"/>
  <c r="AQ160" i="1"/>
  <c r="AR160" i="1"/>
  <c r="AS160" i="1"/>
  <c r="AT160" i="1"/>
  <c r="AU160" i="1"/>
  <c r="T160" i="1"/>
  <c r="N157" i="7"/>
  <c r="AV160" i="1"/>
  <c r="AW160" i="1"/>
  <c r="AX160" i="1"/>
  <c r="AY160" i="1"/>
  <c r="AZ160" i="1"/>
  <c r="U160" i="1"/>
  <c r="O157" i="7"/>
  <c r="V160" i="1"/>
  <c r="P157" i="7"/>
  <c r="Q157" i="7"/>
  <c r="R157" i="7"/>
  <c r="Y160" i="1"/>
  <c r="S157" i="7"/>
  <c r="T157" i="7"/>
  <c r="U157" i="7"/>
  <c r="V157" i="7"/>
  <c r="W157" i="7"/>
  <c r="AE160" i="1"/>
  <c r="X157" i="7"/>
  <c r="Y157" i="7"/>
  <c r="Z157" i="7"/>
  <c r="AH160" i="1"/>
  <c r="AA157" i="7"/>
  <c r="AB157" i="7"/>
  <c r="A158" i="7"/>
  <c r="B158" i="7"/>
  <c r="C158" i="7"/>
  <c r="D158" i="7"/>
  <c r="E158" i="7"/>
  <c r="F158" i="7"/>
  <c r="G158" i="7"/>
  <c r="H158" i="7"/>
  <c r="I158" i="7"/>
  <c r="P161" i="1"/>
  <c r="J158" i="7"/>
  <c r="Q161" i="1"/>
  <c r="K158" i="7"/>
  <c r="L158" i="7"/>
  <c r="M158" i="7"/>
  <c r="AQ161" i="1"/>
  <c r="AR161" i="1"/>
  <c r="AS161" i="1"/>
  <c r="AT161" i="1"/>
  <c r="AU161" i="1"/>
  <c r="T161" i="1"/>
  <c r="N158" i="7"/>
  <c r="AV161" i="1"/>
  <c r="AW161" i="1"/>
  <c r="AX161" i="1"/>
  <c r="AY161" i="1"/>
  <c r="AZ161" i="1"/>
  <c r="U161" i="1"/>
  <c r="O158" i="7"/>
  <c r="V161" i="1"/>
  <c r="P158" i="7"/>
  <c r="Q158" i="7"/>
  <c r="R158" i="7"/>
  <c r="Y161" i="1"/>
  <c r="S158" i="7"/>
  <c r="T158" i="7"/>
  <c r="U158" i="7"/>
  <c r="V158" i="7"/>
  <c r="W158" i="7"/>
  <c r="AE161" i="1"/>
  <c r="X158" i="7"/>
  <c r="Y158" i="7"/>
  <c r="Z158" i="7"/>
  <c r="AH161" i="1"/>
  <c r="AA158" i="7"/>
  <c r="AB158" i="7"/>
  <c r="A159" i="7"/>
  <c r="B159" i="7"/>
  <c r="C159" i="7"/>
  <c r="D159" i="7"/>
  <c r="E159" i="7"/>
  <c r="F159" i="7"/>
  <c r="G159" i="7"/>
  <c r="H159" i="7"/>
  <c r="I159" i="7"/>
  <c r="P162" i="1"/>
  <c r="J159" i="7"/>
  <c r="Q162" i="1"/>
  <c r="K159" i="7"/>
  <c r="L159" i="7"/>
  <c r="M159" i="7"/>
  <c r="AQ162" i="1"/>
  <c r="AR162" i="1"/>
  <c r="AS162" i="1"/>
  <c r="AT162" i="1"/>
  <c r="AU162" i="1"/>
  <c r="T162" i="1"/>
  <c r="N159" i="7"/>
  <c r="AV162" i="1"/>
  <c r="AW162" i="1"/>
  <c r="AX162" i="1"/>
  <c r="AY162" i="1"/>
  <c r="AZ162" i="1"/>
  <c r="U162" i="1"/>
  <c r="O159" i="7"/>
  <c r="V162" i="1"/>
  <c r="P159" i="7"/>
  <c r="Q159" i="7"/>
  <c r="R159" i="7"/>
  <c r="Y162" i="1"/>
  <c r="S159" i="7"/>
  <c r="T159" i="7"/>
  <c r="U159" i="7"/>
  <c r="V159" i="7"/>
  <c r="W159" i="7"/>
  <c r="AE162" i="1"/>
  <c r="X159" i="7"/>
  <c r="Y159" i="7"/>
  <c r="Z159" i="7"/>
  <c r="AH162" i="1"/>
  <c r="AA159" i="7"/>
  <c r="AB159" i="7"/>
  <c r="A160" i="7"/>
  <c r="B160" i="7"/>
  <c r="C160" i="7"/>
  <c r="D160" i="7"/>
  <c r="E160" i="7"/>
  <c r="F160" i="7"/>
  <c r="G160" i="7"/>
  <c r="H160" i="7"/>
  <c r="I160" i="7"/>
  <c r="P163" i="1"/>
  <c r="J160" i="7"/>
  <c r="Q163" i="1"/>
  <c r="K160" i="7"/>
  <c r="L160" i="7"/>
  <c r="M160" i="7"/>
  <c r="AQ163" i="1"/>
  <c r="AR163" i="1"/>
  <c r="AS163" i="1"/>
  <c r="AT163" i="1"/>
  <c r="AU163" i="1"/>
  <c r="T163" i="1"/>
  <c r="N160" i="7"/>
  <c r="AV163" i="1"/>
  <c r="AW163" i="1"/>
  <c r="AX163" i="1"/>
  <c r="AY163" i="1"/>
  <c r="AZ163" i="1"/>
  <c r="U163" i="1"/>
  <c r="O160" i="7"/>
  <c r="V163" i="1"/>
  <c r="P160" i="7"/>
  <c r="Q160" i="7"/>
  <c r="R160" i="7"/>
  <c r="Y163" i="1"/>
  <c r="S160" i="7"/>
  <c r="T160" i="7"/>
  <c r="U160" i="7"/>
  <c r="V160" i="7"/>
  <c r="W160" i="7"/>
  <c r="AE163" i="1"/>
  <c r="X160" i="7"/>
  <c r="Y160" i="7"/>
  <c r="Z160" i="7"/>
  <c r="AH163" i="1"/>
  <c r="AA160" i="7"/>
  <c r="AB160" i="7"/>
  <c r="A161" i="7"/>
  <c r="B161" i="7"/>
  <c r="C161" i="7"/>
  <c r="D161" i="7"/>
  <c r="E161" i="7"/>
  <c r="F161" i="7"/>
  <c r="G161" i="7"/>
  <c r="H161" i="7"/>
  <c r="I161" i="7"/>
  <c r="P164" i="1"/>
  <c r="J161" i="7"/>
  <c r="Q164" i="1"/>
  <c r="K161" i="7"/>
  <c r="L161" i="7"/>
  <c r="M161" i="7"/>
  <c r="AQ164" i="1"/>
  <c r="AR164" i="1"/>
  <c r="AS164" i="1"/>
  <c r="AT164" i="1"/>
  <c r="AU164" i="1"/>
  <c r="T164" i="1"/>
  <c r="N161" i="7"/>
  <c r="AV164" i="1"/>
  <c r="AW164" i="1"/>
  <c r="AX164" i="1"/>
  <c r="AY164" i="1"/>
  <c r="AZ164" i="1"/>
  <c r="U164" i="1"/>
  <c r="O161" i="7"/>
  <c r="V164" i="1"/>
  <c r="P161" i="7"/>
  <c r="Q161" i="7"/>
  <c r="R161" i="7"/>
  <c r="Y164" i="1"/>
  <c r="S161" i="7"/>
  <c r="T161" i="7"/>
  <c r="U161" i="7"/>
  <c r="V161" i="7"/>
  <c r="W161" i="7"/>
  <c r="AE164" i="1"/>
  <c r="X161" i="7"/>
  <c r="Y161" i="7"/>
  <c r="Z161" i="7"/>
  <c r="AH164" i="1"/>
  <c r="AA161" i="7"/>
  <c r="AB161" i="7"/>
  <c r="A162" i="7"/>
  <c r="B162" i="7"/>
  <c r="C162" i="7"/>
  <c r="D162" i="7"/>
  <c r="E162" i="7"/>
  <c r="F162" i="7"/>
  <c r="G162" i="7"/>
  <c r="H162" i="7"/>
  <c r="I162" i="7"/>
  <c r="P165" i="1"/>
  <c r="J162" i="7"/>
  <c r="Q165" i="1"/>
  <c r="K162" i="7"/>
  <c r="L162" i="7"/>
  <c r="M162" i="7"/>
  <c r="AQ165" i="1"/>
  <c r="AR165" i="1"/>
  <c r="AS165" i="1"/>
  <c r="AT165" i="1"/>
  <c r="AU165" i="1"/>
  <c r="T165" i="1"/>
  <c r="N162" i="7"/>
  <c r="AV165" i="1"/>
  <c r="AW165" i="1"/>
  <c r="AX165" i="1"/>
  <c r="AY165" i="1"/>
  <c r="AZ165" i="1"/>
  <c r="U165" i="1"/>
  <c r="O162" i="7"/>
  <c r="V165" i="1"/>
  <c r="P162" i="7"/>
  <c r="Q162" i="7"/>
  <c r="R162" i="7"/>
  <c r="Y165" i="1"/>
  <c r="S162" i="7"/>
  <c r="T162" i="7"/>
  <c r="U162" i="7"/>
  <c r="V162" i="7"/>
  <c r="W162" i="7"/>
  <c r="AE165" i="1"/>
  <c r="X162" i="7"/>
  <c r="Y162" i="7"/>
  <c r="Z162" i="7"/>
  <c r="AH165" i="1"/>
  <c r="AA162" i="7"/>
  <c r="AB162" i="7"/>
  <c r="A163" i="7"/>
  <c r="B163" i="7"/>
  <c r="C163" i="7"/>
  <c r="D163" i="7"/>
  <c r="E163" i="7"/>
  <c r="F163" i="7"/>
  <c r="G163" i="7"/>
  <c r="H163" i="7"/>
  <c r="I163" i="7"/>
  <c r="P166" i="1"/>
  <c r="J163" i="7"/>
  <c r="Q166" i="1"/>
  <c r="K163" i="7"/>
  <c r="L163" i="7"/>
  <c r="M163" i="7"/>
  <c r="AQ166" i="1"/>
  <c r="AR166" i="1"/>
  <c r="AS166" i="1"/>
  <c r="AT166" i="1"/>
  <c r="AU166" i="1"/>
  <c r="T166" i="1"/>
  <c r="N163" i="7"/>
  <c r="AV166" i="1"/>
  <c r="AW166" i="1"/>
  <c r="AX166" i="1"/>
  <c r="AY166" i="1"/>
  <c r="AZ166" i="1"/>
  <c r="U166" i="1"/>
  <c r="O163" i="7"/>
  <c r="V166" i="1"/>
  <c r="P163" i="7"/>
  <c r="Q163" i="7"/>
  <c r="R163" i="7"/>
  <c r="Y166" i="1"/>
  <c r="S163" i="7"/>
  <c r="T163" i="7"/>
  <c r="U163" i="7"/>
  <c r="V163" i="7"/>
  <c r="W163" i="7"/>
  <c r="AE166" i="1"/>
  <c r="X163" i="7"/>
  <c r="Y163" i="7"/>
  <c r="Z163" i="7"/>
  <c r="AH166" i="1"/>
  <c r="AA163" i="7"/>
  <c r="AB163" i="7"/>
  <c r="A164" i="7"/>
  <c r="B164" i="7"/>
  <c r="C164" i="7"/>
  <c r="D164" i="7"/>
  <c r="E164" i="7"/>
  <c r="F164" i="7"/>
  <c r="G164" i="7"/>
  <c r="H164" i="7"/>
  <c r="I164" i="7"/>
  <c r="BO6" i="16"/>
  <c r="BP6" i="16"/>
  <c r="BQ6" i="16"/>
  <c r="BR6" i="16"/>
  <c r="AU6" i="16"/>
  <c r="Y6" i="16"/>
  <c r="P167" i="1"/>
  <c r="J164" i="7"/>
  <c r="Q167" i="1"/>
  <c r="K164" i="7"/>
  <c r="L164" i="7"/>
  <c r="M164" i="7"/>
  <c r="AQ167" i="1"/>
  <c r="AR167" i="1"/>
  <c r="AS167" i="1"/>
  <c r="AT167" i="1"/>
  <c r="AU167" i="1"/>
  <c r="T167" i="1"/>
  <c r="N164" i="7"/>
  <c r="AV167" i="1"/>
  <c r="AW167" i="1"/>
  <c r="AX167" i="1"/>
  <c r="AY167" i="1"/>
  <c r="AZ167" i="1"/>
  <c r="U167" i="1"/>
  <c r="O164" i="7"/>
  <c r="AZ6" i="16"/>
  <c r="V167" i="1"/>
  <c r="P164" i="7"/>
  <c r="Q164" i="7"/>
  <c r="R164" i="7"/>
  <c r="Y167" i="1"/>
  <c r="S164" i="7"/>
  <c r="T164" i="7"/>
  <c r="U164" i="7"/>
  <c r="V164" i="7"/>
  <c r="W164" i="7"/>
  <c r="AE167" i="1"/>
  <c r="X164" i="7"/>
  <c r="Y164" i="7"/>
  <c r="Z164" i="7"/>
  <c r="AH167" i="1"/>
  <c r="AA164" i="7"/>
  <c r="AB164" i="7"/>
  <c r="A165" i="7"/>
  <c r="B165" i="7"/>
  <c r="C165" i="7"/>
  <c r="D165" i="7"/>
  <c r="E165" i="7"/>
  <c r="F165" i="7"/>
  <c r="G165" i="7"/>
  <c r="H165" i="7"/>
  <c r="I165" i="7"/>
  <c r="P168" i="1"/>
  <c r="J165" i="7"/>
  <c r="Q168" i="1"/>
  <c r="K165" i="7"/>
  <c r="L165" i="7"/>
  <c r="M165" i="7"/>
  <c r="AQ168" i="1"/>
  <c r="AR168" i="1"/>
  <c r="AS168" i="1"/>
  <c r="AT168" i="1"/>
  <c r="AU168" i="1"/>
  <c r="T168" i="1"/>
  <c r="N165" i="7"/>
  <c r="AV168" i="1"/>
  <c r="AW168" i="1"/>
  <c r="AX168" i="1"/>
  <c r="AY168" i="1"/>
  <c r="AZ168" i="1"/>
  <c r="U168" i="1"/>
  <c r="O165" i="7"/>
  <c r="V168" i="1"/>
  <c r="P165" i="7"/>
  <c r="Q165" i="7"/>
  <c r="R165" i="7"/>
  <c r="Y168" i="1"/>
  <c r="S165" i="7"/>
  <c r="T165" i="7"/>
  <c r="U165" i="7"/>
  <c r="V165" i="7"/>
  <c r="W165" i="7"/>
  <c r="AE168" i="1"/>
  <c r="X165" i="7"/>
  <c r="Y165" i="7"/>
  <c r="Z165" i="7"/>
  <c r="AH168" i="1"/>
  <c r="AA165" i="7"/>
  <c r="AB165" i="7"/>
  <c r="A166" i="7"/>
  <c r="B166" i="7"/>
  <c r="C166" i="7"/>
  <c r="D166" i="7"/>
  <c r="E166" i="7"/>
  <c r="F166" i="7"/>
  <c r="G166" i="7"/>
  <c r="H166" i="7"/>
  <c r="I166" i="7"/>
  <c r="P169" i="1"/>
  <c r="J166" i="7"/>
  <c r="Q169" i="1"/>
  <c r="K166" i="7"/>
  <c r="L166" i="7"/>
  <c r="M166" i="7"/>
  <c r="AQ169" i="1"/>
  <c r="AR169" i="1"/>
  <c r="AS169" i="1"/>
  <c r="AT169" i="1"/>
  <c r="AU169" i="1"/>
  <c r="T169" i="1"/>
  <c r="N166" i="7"/>
  <c r="AV169" i="1"/>
  <c r="AW169" i="1"/>
  <c r="AX169" i="1"/>
  <c r="AY169" i="1"/>
  <c r="AZ169" i="1"/>
  <c r="U169" i="1"/>
  <c r="O166" i="7"/>
  <c r="V169" i="1"/>
  <c r="P166" i="7"/>
  <c r="Q166" i="7"/>
  <c r="R166" i="7"/>
  <c r="Y169" i="1"/>
  <c r="S166" i="7"/>
  <c r="T166" i="7"/>
  <c r="U166" i="7"/>
  <c r="V166" i="7"/>
  <c r="W166" i="7"/>
  <c r="AE169" i="1"/>
  <c r="X166" i="7"/>
  <c r="Y166" i="7"/>
  <c r="Z166" i="7"/>
  <c r="AH169" i="1"/>
  <c r="AA166" i="7"/>
  <c r="AB166" i="7"/>
  <c r="A167" i="7"/>
  <c r="B167" i="7"/>
  <c r="C167" i="7"/>
  <c r="D167" i="7"/>
  <c r="E167" i="7"/>
  <c r="F167" i="7"/>
  <c r="G167" i="7"/>
  <c r="H167" i="7"/>
  <c r="I167" i="7"/>
  <c r="P170" i="1"/>
  <c r="J167" i="7"/>
  <c r="Q170" i="1"/>
  <c r="K167" i="7"/>
  <c r="L167" i="7"/>
  <c r="M167" i="7"/>
  <c r="AQ170" i="1"/>
  <c r="AR170" i="1"/>
  <c r="AS170" i="1"/>
  <c r="AT170" i="1"/>
  <c r="AU170" i="1"/>
  <c r="T170" i="1"/>
  <c r="N167" i="7"/>
  <c r="AV170" i="1"/>
  <c r="AW170" i="1"/>
  <c r="AX170" i="1"/>
  <c r="AY170" i="1"/>
  <c r="AZ170" i="1"/>
  <c r="U170" i="1"/>
  <c r="O167" i="7"/>
  <c r="V170" i="1"/>
  <c r="P167" i="7"/>
  <c r="Q167" i="7"/>
  <c r="R167" i="7"/>
  <c r="Y170" i="1"/>
  <c r="S167" i="7"/>
  <c r="T167" i="7"/>
  <c r="U167" i="7"/>
  <c r="V167" i="7"/>
  <c r="W167" i="7"/>
  <c r="AE170" i="1"/>
  <c r="X167" i="7"/>
  <c r="Y167" i="7"/>
  <c r="Z167" i="7"/>
  <c r="AH170" i="1"/>
  <c r="AA167" i="7"/>
  <c r="AB167" i="7"/>
  <c r="A168" i="7"/>
  <c r="B168" i="7"/>
  <c r="C168" i="7"/>
  <c r="D168" i="7"/>
  <c r="E168" i="7"/>
  <c r="F168" i="7"/>
  <c r="G168" i="7"/>
  <c r="H168" i="7"/>
  <c r="I168" i="7"/>
  <c r="P171" i="1"/>
  <c r="J168" i="7"/>
  <c r="Q171" i="1"/>
  <c r="K168" i="7"/>
  <c r="L168" i="7"/>
  <c r="M168" i="7"/>
  <c r="AQ171" i="1"/>
  <c r="AR171" i="1"/>
  <c r="AS171" i="1"/>
  <c r="AT171" i="1"/>
  <c r="AU171" i="1"/>
  <c r="T171" i="1"/>
  <c r="N168" i="7"/>
  <c r="AV171" i="1"/>
  <c r="AW171" i="1"/>
  <c r="AX171" i="1"/>
  <c r="AY171" i="1"/>
  <c r="AZ171" i="1"/>
  <c r="U171" i="1"/>
  <c r="O168" i="7"/>
  <c r="V171" i="1"/>
  <c r="P168" i="7"/>
  <c r="Q168" i="7"/>
  <c r="R168" i="7"/>
  <c r="Y171" i="1"/>
  <c r="S168" i="7"/>
  <c r="T168" i="7"/>
  <c r="U168" i="7"/>
  <c r="V168" i="7"/>
  <c r="W168" i="7"/>
  <c r="AE171" i="1"/>
  <c r="X168" i="7"/>
  <c r="Y168" i="7"/>
  <c r="Z168" i="7"/>
  <c r="AH171" i="1"/>
  <c r="AA168" i="7"/>
  <c r="AB168" i="7"/>
  <c r="A169" i="7"/>
  <c r="B169" i="7"/>
  <c r="C169" i="7"/>
  <c r="D169" i="7"/>
  <c r="E169" i="7"/>
  <c r="F169" i="7"/>
  <c r="G169" i="7"/>
  <c r="H169" i="7"/>
  <c r="I169" i="7"/>
  <c r="P172" i="1"/>
  <c r="J169" i="7"/>
  <c r="Q172" i="1"/>
  <c r="K169" i="7"/>
  <c r="L169" i="7"/>
  <c r="M169" i="7"/>
  <c r="AQ172" i="1"/>
  <c r="AR172" i="1"/>
  <c r="AS172" i="1"/>
  <c r="AT172" i="1"/>
  <c r="AU172" i="1"/>
  <c r="T172" i="1"/>
  <c r="N169" i="7"/>
  <c r="AV172" i="1"/>
  <c r="AW172" i="1"/>
  <c r="AX172" i="1"/>
  <c r="AY172" i="1"/>
  <c r="AZ172" i="1"/>
  <c r="U172" i="1"/>
  <c r="O169" i="7"/>
  <c r="V172" i="1"/>
  <c r="P169" i="7"/>
  <c r="Q169" i="7"/>
  <c r="R169" i="7"/>
  <c r="Y172" i="1"/>
  <c r="S169" i="7"/>
  <c r="T169" i="7"/>
  <c r="U169" i="7"/>
  <c r="V169" i="7"/>
  <c r="W169" i="7"/>
  <c r="AE172" i="1"/>
  <c r="X169" i="7"/>
  <c r="Y169" i="7"/>
  <c r="Z169" i="7"/>
  <c r="AH172" i="1"/>
  <c r="AA169" i="7"/>
  <c r="AB169" i="7"/>
  <c r="A170" i="7"/>
  <c r="B170" i="7"/>
  <c r="C170" i="7"/>
  <c r="D170" i="7"/>
  <c r="E170" i="7"/>
  <c r="F170" i="7"/>
  <c r="G170" i="7"/>
  <c r="H170" i="7"/>
  <c r="I170" i="7"/>
  <c r="P173" i="1"/>
  <c r="J170" i="7"/>
  <c r="Q173" i="1"/>
  <c r="K170" i="7"/>
  <c r="L170" i="7"/>
  <c r="M170" i="7"/>
  <c r="AQ173" i="1"/>
  <c r="AR173" i="1"/>
  <c r="AS173" i="1"/>
  <c r="AT173" i="1"/>
  <c r="AU173" i="1"/>
  <c r="T173" i="1"/>
  <c r="N170" i="7"/>
  <c r="AV173" i="1"/>
  <c r="AW173" i="1"/>
  <c r="AX173" i="1"/>
  <c r="AY173" i="1"/>
  <c r="AZ173" i="1"/>
  <c r="U173" i="1"/>
  <c r="O170" i="7"/>
  <c r="V173" i="1"/>
  <c r="P170" i="7"/>
  <c r="Q170" i="7"/>
  <c r="R170" i="7"/>
  <c r="Y173" i="1"/>
  <c r="S170" i="7"/>
  <c r="T170" i="7"/>
  <c r="U170" i="7"/>
  <c r="V170" i="7"/>
  <c r="W170" i="7"/>
  <c r="AE173" i="1"/>
  <c r="X170" i="7"/>
  <c r="Y170" i="7"/>
  <c r="Z170" i="7"/>
  <c r="AH173" i="1"/>
  <c r="AA170" i="7"/>
  <c r="AB170" i="7"/>
  <c r="A171" i="7"/>
  <c r="B171" i="7"/>
  <c r="C171" i="7"/>
  <c r="D171" i="7"/>
  <c r="E171" i="7"/>
  <c r="F171" i="7"/>
  <c r="G171" i="7"/>
  <c r="H171" i="7"/>
  <c r="I171" i="7"/>
  <c r="P174" i="1"/>
  <c r="J171" i="7"/>
  <c r="Q174" i="1"/>
  <c r="K171" i="7"/>
  <c r="L171" i="7"/>
  <c r="M171" i="7"/>
  <c r="AQ174" i="1"/>
  <c r="AR174" i="1"/>
  <c r="AS174" i="1"/>
  <c r="AT174" i="1"/>
  <c r="AU174" i="1"/>
  <c r="T174" i="1"/>
  <c r="N171" i="7"/>
  <c r="AV174" i="1"/>
  <c r="AW174" i="1"/>
  <c r="AX174" i="1"/>
  <c r="AY174" i="1"/>
  <c r="AZ174" i="1"/>
  <c r="U174" i="1"/>
  <c r="O171" i="7"/>
  <c r="V174" i="1"/>
  <c r="P171" i="7"/>
  <c r="Q171" i="7"/>
  <c r="R171" i="7"/>
  <c r="Y174" i="1"/>
  <c r="S171" i="7"/>
  <c r="T171" i="7"/>
  <c r="U171" i="7"/>
  <c r="V171" i="7"/>
  <c r="W171" i="7"/>
  <c r="AE174" i="1"/>
  <c r="X171" i="7"/>
  <c r="Y171" i="7"/>
  <c r="Z171" i="7"/>
  <c r="AH174" i="1"/>
  <c r="AA171" i="7"/>
  <c r="AB171" i="7"/>
  <c r="A172" i="7"/>
  <c r="B172" i="7"/>
  <c r="C172" i="7"/>
  <c r="D172" i="7"/>
  <c r="E172" i="7"/>
  <c r="F172" i="7"/>
  <c r="G172" i="7"/>
  <c r="H172" i="7"/>
  <c r="I172" i="7"/>
  <c r="P175" i="1"/>
  <c r="J172" i="7"/>
  <c r="Q175" i="1"/>
  <c r="K172" i="7"/>
  <c r="L172" i="7"/>
  <c r="M172" i="7"/>
  <c r="AQ175" i="1"/>
  <c r="AR175" i="1"/>
  <c r="AS175" i="1"/>
  <c r="AT175" i="1"/>
  <c r="AU175" i="1"/>
  <c r="T175" i="1"/>
  <c r="N172" i="7"/>
  <c r="AV175" i="1"/>
  <c r="AW175" i="1"/>
  <c r="AX175" i="1"/>
  <c r="AY175" i="1"/>
  <c r="AZ175" i="1"/>
  <c r="U175" i="1"/>
  <c r="O172" i="7"/>
  <c r="V175" i="1"/>
  <c r="P172" i="7"/>
  <c r="Q172" i="7"/>
  <c r="R172" i="7"/>
  <c r="Y175" i="1"/>
  <c r="S172" i="7"/>
  <c r="T172" i="7"/>
  <c r="U172" i="7"/>
  <c r="V172" i="7"/>
  <c r="W172" i="7"/>
  <c r="AE175" i="1"/>
  <c r="X172" i="7"/>
  <c r="Y172" i="7"/>
  <c r="Z172" i="7"/>
  <c r="AH175" i="1"/>
  <c r="AA172" i="7"/>
  <c r="AB172" i="7"/>
  <c r="A173" i="7"/>
  <c r="B173" i="7"/>
  <c r="C173" i="7"/>
  <c r="D173" i="7"/>
  <c r="E173" i="7"/>
  <c r="F173" i="7"/>
  <c r="G173" i="7"/>
  <c r="H173" i="7"/>
  <c r="I173" i="7"/>
  <c r="P176" i="1"/>
  <c r="J173" i="7"/>
  <c r="Q176" i="1"/>
  <c r="K173" i="7"/>
  <c r="L173" i="7"/>
  <c r="M173" i="7"/>
  <c r="AQ176" i="1"/>
  <c r="AR176" i="1"/>
  <c r="AS176" i="1"/>
  <c r="AT176" i="1"/>
  <c r="AU176" i="1"/>
  <c r="T176" i="1"/>
  <c r="N173" i="7"/>
  <c r="AV176" i="1"/>
  <c r="AW176" i="1"/>
  <c r="AX176" i="1"/>
  <c r="AY176" i="1"/>
  <c r="AZ176" i="1"/>
  <c r="U176" i="1"/>
  <c r="O173" i="7"/>
  <c r="V176" i="1"/>
  <c r="P173" i="7"/>
  <c r="Q173" i="7"/>
  <c r="R173" i="7"/>
  <c r="Y176" i="1"/>
  <c r="S173" i="7"/>
  <c r="T173" i="7"/>
  <c r="U173" i="7"/>
  <c r="V173" i="7"/>
  <c r="W173" i="7"/>
  <c r="AE176" i="1"/>
  <c r="X173" i="7"/>
  <c r="Y173" i="7"/>
  <c r="Z173" i="7"/>
  <c r="AH176" i="1"/>
  <c r="AA173" i="7"/>
  <c r="AB173" i="7"/>
  <c r="A174" i="7"/>
  <c r="B174" i="7"/>
  <c r="C174" i="7"/>
  <c r="D174" i="7"/>
  <c r="E174" i="7"/>
  <c r="F174" i="7"/>
  <c r="G174" i="7"/>
  <c r="H174" i="7"/>
  <c r="I174" i="7"/>
  <c r="P177" i="1"/>
  <c r="J174" i="7"/>
  <c r="Q177" i="1"/>
  <c r="K174" i="7"/>
  <c r="L174" i="7"/>
  <c r="M174" i="7"/>
  <c r="AQ177" i="1"/>
  <c r="AR177" i="1"/>
  <c r="AS177" i="1"/>
  <c r="AT177" i="1"/>
  <c r="AU177" i="1"/>
  <c r="T177" i="1"/>
  <c r="N174" i="7"/>
  <c r="AV177" i="1"/>
  <c r="AW177" i="1"/>
  <c r="AX177" i="1"/>
  <c r="AY177" i="1"/>
  <c r="AZ177" i="1"/>
  <c r="U177" i="1"/>
  <c r="O174" i="7"/>
  <c r="V177" i="1"/>
  <c r="P174" i="7"/>
  <c r="Q174" i="7"/>
  <c r="R174" i="7"/>
  <c r="Y177" i="1"/>
  <c r="S174" i="7"/>
  <c r="T174" i="7"/>
  <c r="U174" i="7"/>
  <c r="V174" i="7"/>
  <c r="W174" i="7"/>
  <c r="AE177" i="1"/>
  <c r="X174" i="7"/>
  <c r="Y174" i="7"/>
  <c r="Z174" i="7"/>
  <c r="AH177" i="1"/>
  <c r="AA174" i="7"/>
  <c r="AB174" i="7"/>
  <c r="A175" i="7"/>
  <c r="B175" i="7"/>
  <c r="C175" i="7"/>
  <c r="D175" i="7"/>
  <c r="E175" i="7"/>
  <c r="F175" i="7"/>
  <c r="G175" i="7"/>
  <c r="H175" i="7"/>
  <c r="I175" i="7"/>
  <c r="P178" i="1"/>
  <c r="J175" i="7"/>
  <c r="Q178" i="1"/>
  <c r="K175" i="7"/>
  <c r="L175" i="7"/>
  <c r="M175" i="7"/>
  <c r="AQ178" i="1"/>
  <c r="AR178" i="1"/>
  <c r="AS178" i="1"/>
  <c r="AT178" i="1"/>
  <c r="AU178" i="1"/>
  <c r="T178" i="1"/>
  <c r="N175" i="7"/>
  <c r="AV178" i="1"/>
  <c r="AW178" i="1"/>
  <c r="AX178" i="1"/>
  <c r="AY178" i="1"/>
  <c r="AZ178" i="1"/>
  <c r="U178" i="1"/>
  <c r="O175" i="7"/>
  <c r="V178" i="1"/>
  <c r="P175" i="7"/>
  <c r="Q175" i="7"/>
  <c r="R175" i="7"/>
  <c r="Y178" i="1"/>
  <c r="S175" i="7"/>
  <c r="T175" i="7"/>
  <c r="U175" i="7"/>
  <c r="V175" i="7"/>
  <c r="W175" i="7"/>
  <c r="AE178" i="1"/>
  <c r="X175" i="7"/>
  <c r="Y175" i="7"/>
  <c r="Z175" i="7"/>
  <c r="AH178" i="1"/>
  <c r="AA175" i="7"/>
  <c r="AB175" i="7"/>
  <c r="A176" i="7"/>
  <c r="B176" i="7"/>
  <c r="C176" i="7"/>
  <c r="D176" i="7"/>
  <c r="E176" i="7"/>
  <c r="F176" i="7"/>
  <c r="G176" i="7"/>
  <c r="H176" i="7"/>
  <c r="I176" i="7"/>
  <c r="P179" i="1"/>
  <c r="J176" i="7"/>
  <c r="Q179" i="1"/>
  <c r="K176" i="7"/>
  <c r="L176" i="7"/>
  <c r="M176" i="7"/>
  <c r="AQ179" i="1"/>
  <c r="AR179" i="1"/>
  <c r="AS179" i="1"/>
  <c r="AT179" i="1"/>
  <c r="AU179" i="1"/>
  <c r="T179" i="1"/>
  <c r="N176" i="7"/>
  <c r="AV179" i="1"/>
  <c r="AW179" i="1"/>
  <c r="AX179" i="1"/>
  <c r="AY179" i="1"/>
  <c r="AZ179" i="1"/>
  <c r="U179" i="1"/>
  <c r="O176" i="7"/>
  <c r="V179" i="1"/>
  <c r="P176" i="7"/>
  <c r="Q176" i="7"/>
  <c r="R176" i="7"/>
  <c r="Y179" i="1"/>
  <c r="S176" i="7"/>
  <c r="T176" i="7"/>
  <c r="U176" i="7"/>
  <c r="V176" i="7"/>
  <c r="W176" i="7"/>
  <c r="AE179" i="1"/>
  <c r="X176" i="7"/>
  <c r="Y176" i="7"/>
  <c r="Z176" i="7"/>
  <c r="AH179" i="1"/>
  <c r="AA176" i="7"/>
  <c r="AB176" i="7"/>
  <c r="A177" i="7"/>
  <c r="B177" i="7"/>
  <c r="C177" i="7"/>
  <c r="D177" i="7"/>
  <c r="E177" i="7"/>
  <c r="F177" i="7"/>
  <c r="G177" i="7"/>
  <c r="H177" i="7"/>
  <c r="I177" i="7"/>
  <c r="P180" i="1"/>
  <c r="J177" i="7"/>
  <c r="Q180" i="1"/>
  <c r="K177" i="7"/>
  <c r="L177" i="7"/>
  <c r="M177" i="7"/>
  <c r="AQ180" i="1"/>
  <c r="AR180" i="1"/>
  <c r="AS180" i="1"/>
  <c r="AT180" i="1"/>
  <c r="AU180" i="1"/>
  <c r="T180" i="1"/>
  <c r="N177" i="7"/>
  <c r="AV180" i="1"/>
  <c r="AW180" i="1"/>
  <c r="AX180" i="1"/>
  <c r="AY180" i="1"/>
  <c r="AZ180" i="1"/>
  <c r="U180" i="1"/>
  <c r="O177" i="7"/>
  <c r="V180" i="1"/>
  <c r="P177" i="7"/>
  <c r="Q177" i="7"/>
  <c r="R177" i="7"/>
  <c r="Y180" i="1"/>
  <c r="S177" i="7"/>
  <c r="T177" i="7"/>
  <c r="U177" i="7"/>
  <c r="V177" i="7"/>
  <c r="W177" i="7"/>
  <c r="AE180" i="1"/>
  <c r="X177" i="7"/>
  <c r="Y177" i="7"/>
  <c r="Z177" i="7"/>
  <c r="AH180" i="1"/>
  <c r="AA177" i="7"/>
  <c r="AB177" i="7"/>
  <c r="A178" i="7"/>
  <c r="B178" i="7"/>
  <c r="C178" i="7"/>
  <c r="D178" i="7"/>
  <c r="E178" i="7"/>
  <c r="F178" i="7"/>
  <c r="G178" i="7"/>
  <c r="H178" i="7"/>
  <c r="I178" i="7"/>
  <c r="P181" i="1"/>
  <c r="J178" i="7"/>
  <c r="Q181" i="1"/>
  <c r="K178" i="7"/>
  <c r="L178" i="7"/>
  <c r="M178" i="7"/>
  <c r="AQ181" i="1"/>
  <c r="AR181" i="1"/>
  <c r="AS181" i="1"/>
  <c r="AT181" i="1"/>
  <c r="AU181" i="1"/>
  <c r="T181" i="1"/>
  <c r="N178" i="7"/>
  <c r="AV181" i="1"/>
  <c r="AW181" i="1"/>
  <c r="AX181" i="1"/>
  <c r="AY181" i="1"/>
  <c r="AZ181" i="1"/>
  <c r="U181" i="1"/>
  <c r="O178" i="7"/>
  <c r="V181" i="1"/>
  <c r="P178" i="7"/>
  <c r="Q178" i="7"/>
  <c r="R178" i="7"/>
  <c r="Y181" i="1"/>
  <c r="S178" i="7"/>
  <c r="T178" i="7"/>
  <c r="U178" i="7"/>
  <c r="V178" i="7"/>
  <c r="W178" i="7"/>
  <c r="AE181" i="1"/>
  <c r="X178" i="7"/>
  <c r="Y178" i="7"/>
  <c r="Z178" i="7"/>
  <c r="AH181" i="1"/>
  <c r="AA178" i="7"/>
  <c r="AB178" i="7"/>
  <c r="A179" i="7"/>
  <c r="B179" i="7"/>
  <c r="C179" i="7"/>
  <c r="D179" i="7"/>
  <c r="E179" i="7"/>
  <c r="F179" i="7"/>
  <c r="G179" i="7"/>
  <c r="H179" i="7"/>
  <c r="I179" i="7"/>
  <c r="P182" i="1"/>
  <c r="J179" i="7"/>
  <c r="Q182" i="1"/>
  <c r="K179" i="7"/>
  <c r="L179" i="7"/>
  <c r="M179" i="7"/>
  <c r="AQ182" i="1"/>
  <c r="AR182" i="1"/>
  <c r="AS182" i="1"/>
  <c r="AT182" i="1"/>
  <c r="AU182" i="1"/>
  <c r="T182" i="1"/>
  <c r="N179" i="7"/>
  <c r="AV182" i="1"/>
  <c r="AW182" i="1"/>
  <c r="AX182" i="1"/>
  <c r="AY182" i="1"/>
  <c r="AZ182" i="1"/>
  <c r="U182" i="1"/>
  <c r="O179" i="7"/>
  <c r="V182" i="1"/>
  <c r="P179" i="7"/>
  <c r="Q179" i="7"/>
  <c r="R179" i="7"/>
  <c r="Y182" i="1"/>
  <c r="S179" i="7"/>
  <c r="T179" i="7"/>
  <c r="U179" i="7"/>
  <c r="V179" i="7"/>
  <c r="W179" i="7"/>
  <c r="AE182" i="1"/>
  <c r="X179" i="7"/>
  <c r="Y179" i="7"/>
  <c r="Z179" i="7"/>
  <c r="AH182" i="1"/>
  <c r="AA179" i="7"/>
  <c r="AB179" i="7"/>
  <c r="A180" i="7"/>
  <c r="B180" i="7"/>
  <c r="C180" i="7"/>
  <c r="D180" i="7"/>
  <c r="E180" i="7"/>
  <c r="F180" i="7"/>
  <c r="G180" i="7"/>
  <c r="H180" i="7"/>
  <c r="I180" i="7"/>
  <c r="P183" i="1"/>
  <c r="J180" i="7"/>
  <c r="Q183" i="1"/>
  <c r="K180" i="7"/>
  <c r="L180" i="7"/>
  <c r="M180" i="7"/>
  <c r="AQ183" i="1"/>
  <c r="AR183" i="1"/>
  <c r="AS183" i="1"/>
  <c r="AT183" i="1"/>
  <c r="AU183" i="1"/>
  <c r="T183" i="1"/>
  <c r="N180" i="7"/>
  <c r="AV183" i="1"/>
  <c r="AW183" i="1"/>
  <c r="AX183" i="1"/>
  <c r="AY183" i="1"/>
  <c r="AZ183" i="1"/>
  <c r="U183" i="1"/>
  <c r="O180" i="7"/>
  <c r="V183" i="1"/>
  <c r="P180" i="7"/>
  <c r="Q180" i="7"/>
  <c r="R180" i="7"/>
  <c r="Y183" i="1"/>
  <c r="S180" i="7"/>
  <c r="T180" i="7"/>
  <c r="U180" i="7"/>
  <c r="V180" i="7"/>
  <c r="W180" i="7"/>
  <c r="AE183" i="1"/>
  <c r="X180" i="7"/>
  <c r="Y180" i="7"/>
  <c r="Z180" i="7"/>
  <c r="AH183" i="1"/>
  <c r="AA180" i="7"/>
  <c r="AB180" i="7"/>
  <c r="A181" i="7"/>
  <c r="B181" i="7"/>
  <c r="C181" i="7"/>
  <c r="D181" i="7"/>
  <c r="E181" i="7"/>
  <c r="F181" i="7"/>
  <c r="G181" i="7"/>
  <c r="H181" i="7"/>
  <c r="I181" i="7"/>
  <c r="P184" i="1"/>
  <c r="J181" i="7"/>
  <c r="Q184" i="1"/>
  <c r="K181" i="7"/>
  <c r="L181" i="7"/>
  <c r="M181" i="7"/>
  <c r="AQ184" i="1"/>
  <c r="AR184" i="1"/>
  <c r="AS184" i="1"/>
  <c r="AT184" i="1"/>
  <c r="AU184" i="1"/>
  <c r="T184" i="1"/>
  <c r="N181" i="7"/>
  <c r="AV184" i="1"/>
  <c r="AW184" i="1"/>
  <c r="AX184" i="1"/>
  <c r="AY184" i="1"/>
  <c r="AZ184" i="1"/>
  <c r="U184" i="1"/>
  <c r="O181" i="7"/>
  <c r="V184" i="1"/>
  <c r="P181" i="7"/>
  <c r="Q181" i="7"/>
  <c r="R181" i="7"/>
  <c r="Y184" i="1"/>
  <c r="S181" i="7"/>
  <c r="T181" i="7"/>
  <c r="U181" i="7"/>
  <c r="V181" i="7"/>
  <c r="W181" i="7"/>
  <c r="AE184" i="1"/>
  <c r="X181" i="7"/>
  <c r="Y181" i="7"/>
  <c r="Z181" i="7"/>
  <c r="AH184" i="1"/>
  <c r="AA181" i="7"/>
  <c r="AB181" i="7"/>
  <c r="A182" i="7"/>
  <c r="B182" i="7"/>
  <c r="C182" i="7"/>
  <c r="D182" i="7"/>
  <c r="E182" i="7"/>
  <c r="F182" i="7"/>
  <c r="G182" i="7"/>
  <c r="H182" i="7"/>
  <c r="I182" i="7"/>
  <c r="P185" i="1"/>
  <c r="J182" i="7"/>
  <c r="Q185" i="1"/>
  <c r="K182" i="7"/>
  <c r="L182" i="7"/>
  <c r="M182" i="7"/>
  <c r="AQ185" i="1"/>
  <c r="AR185" i="1"/>
  <c r="AS185" i="1"/>
  <c r="AT185" i="1"/>
  <c r="AU185" i="1"/>
  <c r="T185" i="1"/>
  <c r="N182" i="7"/>
  <c r="AV185" i="1"/>
  <c r="AW185" i="1"/>
  <c r="AX185" i="1"/>
  <c r="AY185" i="1"/>
  <c r="AZ185" i="1"/>
  <c r="U185" i="1"/>
  <c r="O182" i="7"/>
  <c r="V185" i="1"/>
  <c r="P182" i="7"/>
  <c r="Q182" i="7"/>
  <c r="R182" i="7"/>
  <c r="Y185" i="1"/>
  <c r="S182" i="7"/>
  <c r="T182" i="7"/>
  <c r="U182" i="7"/>
  <c r="V182" i="7"/>
  <c r="W182" i="7"/>
  <c r="AE185" i="1"/>
  <c r="X182" i="7"/>
  <c r="Y182" i="7"/>
  <c r="Z182" i="7"/>
  <c r="AH185" i="1"/>
  <c r="AA182" i="7"/>
  <c r="AB182" i="7"/>
  <c r="A183" i="7"/>
  <c r="B183" i="7"/>
  <c r="C183" i="7"/>
  <c r="D183" i="7"/>
  <c r="E183" i="7"/>
  <c r="F183" i="7"/>
  <c r="G183" i="7"/>
  <c r="H183" i="7"/>
  <c r="I183" i="7"/>
  <c r="P186" i="1"/>
  <c r="J183" i="7"/>
  <c r="Q186" i="1"/>
  <c r="K183" i="7"/>
  <c r="L183" i="7"/>
  <c r="M183" i="7"/>
  <c r="AQ186" i="1"/>
  <c r="AR186" i="1"/>
  <c r="AS186" i="1"/>
  <c r="AT186" i="1"/>
  <c r="AU186" i="1"/>
  <c r="T186" i="1"/>
  <c r="N183" i="7"/>
  <c r="AV186" i="1"/>
  <c r="AW186" i="1"/>
  <c r="AX186" i="1"/>
  <c r="AY186" i="1"/>
  <c r="AZ186" i="1"/>
  <c r="U186" i="1"/>
  <c r="O183" i="7"/>
  <c r="V186" i="1"/>
  <c r="P183" i="7"/>
  <c r="Q183" i="7"/>
  <c r="R183" i="7"/>
  <c r="Y186" i="1"/>
  <c r="S183" i="7"/>
  <c r="T183" i="7"/>
  <c r="U183" i="7"/>
  <c r="V183" i="7"/>
  <c r="W183" i="7"/>
  <c r="AE186" i="1"/>
  <c r="X183" i="7"/>
  <c r="Y183" i="7"/>
  <c r="Z183" i="7"/>
  <c r="AH186" i="1"/>
  <c r="AA183" i="7"/>
  <c r="AB183" i="7"/>
  <c r="A184" i="7"/>
  <c r="B184" i="7"/>
  <c r="C184" i="7"/>
  <c r="D184" i="7"/>
  <c r="E184" i="7"/>
  <c r="F184" i="7"/>
  <c r="G184" i="7"/>
  <c r="H184" i="7"/>
  <c r="I184" i="7"/>
  <c r="BG7" i="16"/>
  <c r="BH7" i="16"/>
  <c r="BI7" i="16"/>
  <c r="BJ7" i="16"/>
  <c r="AS7" i="16"/>
  <c r="W7" i="16"/>
  <c r="P187" i="1"/>
  <c r="J184" i="7"/>
  <c r="Q187" i="1"/>
  <c r="K184" i="7"/>
  <c r="L184" i="7"/>
  <c r="M184" i="7"/>
  <c r="AQ187" i="1"/>
  <c r="AR187" i="1"/>
  <c r="AS187" i="1"/>
  <c r="AT187" i="1"/>
  <c r="AU187" i="1"/>
  <c r="T187" i="1"/>
  <c r="N184" i="7"/>
  <c r="AV187" i="1"/>
  <c r="AW187" i="1"/>
  <c r="AX187" i="1"/>
  <c r="AY187" i="1"/>
  <c r="AZ187" i="1"/>
  <c r="U187" i="1"/>
  <c r="O184" i="7"/>
  <c r="AX7" i="16"/>
  <c r="V187" i="1"/>
  <c r="P184" i="7"/>
  <c r="Q184" i="7"/>
  <c r="R184" i="7"/>
  <c r="Y187" i="1"/>
  <c r="S184" i="7"/>
  <c r="T184" i="7"/>
  <c r="U184" i="7"/>
  <c r="V184" i="7"/>
  <c r="W184" i="7"/>
  <c r="AE187" i="1"/>
  <c r="X184" i="7"/>
  <c r="Y184" i="7"/>
  <c r="Z184" i="7"/>
  <c r="AH187" i="1"/>
  <c r="AA184" i="7"/>
  <c r="AB184" i="7"/>
  <c r="A185" i="7"/>
  <c r="B185" i="7"/>
  <c r="C185" i="7"/>
  <c r="D185" i="7"/>
  <c r="E185" i="7"/>
  <c r="F185" i="7"/>
  <c r="G185" i="7"/>
  <c r="H185" i="7"/>
  <c r="I185" i="7"/>
  <c r="P188" i="1"/>
  <c r="J185" i="7"/>
  <c r="Q188" i="1"/>
  <c r="K185" i="7"/>
  <c r="L185" i="7"/>
  <c r="M185" i="7"/>
  <c r="AQ188" i="1"/>
  <c r="AR188" i="1"/>
  <c r="AS188" i="1"/>
  <c r="AT188" i="1"/>
  <c r="AU188" i="1"/>
  <c r="T188" i="1"/>
  <c r="N185" i="7"/>
  <c r="AV188" i="1"/>
  <c r="AW188" i="1"/>
  <c r="AX188" i="1"/>
  <c r="AY188" i="1"/>
  <c r="AZ188" i="1"/>
  <c r="U188" i="1"/>
  <c r="O185" i="7"/>
  <c r="V188" i="1"/>
  <c r="P185" i="7"/>
  <c r="Q185" i="7"/>
  <c r="R185" i="7"/>
  <c r="Y188" i="1"/>
  <c r="S185" i="7"/>
  <c r="T185" i="7"/>
  <c r="U185" i="7"/>
  <c r="V185" i="7"/>
  <c r="W185" i="7"/>
  <c r="AE188" i="1"/>
  <c r="X185" i="7"/>
  <c r="Y185" i="7"/>
  <c r="Z185" i="7"/>
  <c r="AH188" i="1"/>
  <c r="AA185" i="7"/>
  <c r="AB185" i="7"/>
  <c r="A186" i="7"/>
  <c r="B186" i="7"/>
  <c r="C186" i="7"/>
  <c r="D186" i="7"/>
  <c r="E186" i="7"/>
  <c r="F186" i="7"/>
  <c r="G186" i="7"/>
  <c r="H186" i="7"/>
  <c r="I186" i="7"/>
  <c r="P189" i="1"/>
  <c r="J186" i="7"/>
  <c r="Q189" i="1"/>
  <c r="K186" i="7"/>
  <c r="L186" i="7"/>
  <c r="M186" i="7"/>
  <c r="AQ189" i="1"/>
  <c r="AR189" i="1"/>
  <c r="AS189" i="1"/>
  <c r="AT189" i="1"/>
  <c r="AU189" i="1"/>
  <c r="T189" i="1"/>
  <c r="N186" i="7"/>
  <c r="AV189" i="1"/>
  <c r="AW189" i="1"/>
  <c r="AX189" i="1"/>
  <c r="AY189" i="1"/>
  <c r="AZ189" i="1"/>
  <c r="U189" i="1"/>
  <c r="O186" i="7"/>
  <c r="V189" i="1"/>
  <c r="P186" i="7"/>
  <c r="Q186" i="7"/>
  <c r="R186" i="7"/>
  <c r="Y189" i="1"/>
  <c r="S186" i="7"/>
  <c r="T186" i="7"/>
  <c r="U186" i="7"/>
  <c r="V186" i="7"/>
  <c r="W186" i="7"/>
  <c r="AE189" i="1"/>
  <c r="X186" i="7"/>
  <c r="Y186" i="7"/>
  <c r="Z186" i="7"/>
  <c r="AH189" i="1"/>
  <c r="AA186" i="7"/>
  <c r="AB186" i="7"/>
  <c r="A187" i="7"/>
  <c r="B187" i="7"/>
  <c r="C187" i="7"/>
  <c r="D187" i="7"/>
  <c r="E187" i="7"/>
  <c r="F187" i="7"/>
  <c r="G187" i="7"/>
  <c r="H187" i="7"/>
  <c r="I187" i="7"/>
  <c r="P190" i="1"/>
  <c r="J187" i="7"/>
  <c r="Q190" i="1"/>
  <c r="K187" i="7"/>
  <c r="L187" i="7"/>
  <c r="M187" i="7"/>
  <c r="AQ190" i="1"/>
  <c r="AR190" i="1"/>
  <c r="AS190" i="1"/>
  <c r="AT190" i="1"/>
  <c r="AU190" i="1"/>
  <c r="T190" i="1"/>
  <c r="N187" i="7"/>
  <c r="AV190" i="1"/>
  <c r="AW190" i="1"/>
  <c r="AX190" i="1"/>
  <c r="AY190" i="1"/>
  <c r="AZ190" i="1"/>
  <c r="U190" i="1"/>
  <c r="O187" i="7"/>
  <c r="V190" i="1"/>
  <c r="P187" i="7"/>
  <c r="Q187" i="7"/>
  <c r="R187" i="7"/>
  <c r="Y190" i="1"/>
  <c r="S187" i="7"/>
  <c r="T187" i="7"/>
  <c r="U187" i="7"/>
  <c r="V187" i="7"/>
  <c r="W187" i="7"/>
  <c r="AE190" i="1"/>
  <c r="X187" i="7"/>
  <c r="Y187" i="7"/>
  <c r="Z187" i="7"/>
  <c r="AH190" i="1"/>
  <c r="AA187" i="7"/>
  <c r="AB187" i="7"/>
  <c r="A188" i="7"/>
  <c r="B188" i="7"/>
  <c r="C188" i="7"/>
  <c r="D188" i="7"/>
  <c r="E188" i="7"/>
  <c r="F188" i="7"/>
  <c r="G188" i="7"/>
  <c r="H188" i="7"/>
  <c r="I188" i="7"/>
  <c r="P191" i="1"/>
  <c r="J188" i="7"/>
  <c r="Q191" i="1"/>
  <c r="K188" i="7"/>
  <c r="L188" i="7"/>
  <c r="M188" i="7"/>
  <c r="AQ191" i="1"/>
  <c r="AR191" i="1"/>
  <c r="AS191" i="1"/>
  <c r="AT191" i="1"/>
  <c r="AU191" i="1"/>
  <c r="T191" i="1"/>
  <c r="N188" i="7"/>
  <c r="AV191" i="1"/>
  <c r="AW191" i="1"/>
  <c r="AX191" i="1"/>
  <c r="AY191" i="1"/>
  <c r="AZ191" i="1"/>
  <c r="U191" i="1"/>
  <c r="O188" i="7"/>
  <c r="V191" i="1"/>
  <c r="P188" i="7"/>
  <c r="Q188" i="7"/>
  <c r="R188" i="7"/>
  <c r="Y191" i="1"/>
  <c r="S188" i="7"/>
  <c r="T188" i="7"/>
  <c r="U188" i="7"/>
  <c r="V188" i="7"/>
  <c r="W188" i="7"/>
  <c r="AE191" i="1"/>
  <c r="X188" i="7"/>
  <c r="Y188" i="7"/>
  <c r="Z188" i="7"/>
  <c r="AH191" i="1"/>
  <c r="AA188" i="7"/>
  <c r="AB188" i="7"/>
  <c r="A189" i="7"/>
  <c r="B189" i="7"/>
  <c r="C189" i="7"/>
  <c r="D189" i="7"/>
  <c r="E189" i="7"/>
  <c r="F189" i="7"/>
  <c r="G189" i="7"/>
  <c r="H189" i="7"/>
  <c r="I189" i="7"/>
  <c r="P192" i="1"/>
  <c r="J189" i="7"/>
  <c r="Q192" i="1"/>
  <c r="K189" i="7"/>
  <c r="L189" i="7"/>
  <c r="M189" i="7"/>
  <c r="AQ192" i="1"/>
  <c r="AR192" i="1"/>
  <c r="AS192" i="1"/>
  <c r="AT192" i="1"/>
  <c r="AU192" i="1"/>
  <c r="T192" i="1"/>
  <c r="N189" i="7"/>
  <c r="AV192" i="1"/>
  <c r="AW192" i="1"/>
  <c r="AX192" i="1"/>
  <c r="AY192" i="1"/>
  <c r="AZ192" i="1"/>
  <c r="U192" i="1"/>
  <c r="O189" i="7"/>
  <c r="V192" i="1"/>
  <c r="P189" i="7"/>
  <c r="Q189" i="7"/>
  <c r="R189" i="7"/>
  <c r="Y192" i="1"/>
  <c r="S189" i="7"/>
  <c r="T189" i="7"/>
  <c r="U189" i="7"/>
  <c r="V189" i="7"/>
  <c r="W189" i="7"/>
  <c r="AE192" i="1"/>
  <c r="X189" i="7"/>
  <c r="Y189" i="7"/>
  <c r="Z189" i="7"/>
  <c r="AH192" i="1"/>
  <c r="AA189" i="7"/>
  <c r="AB189" i="7"/>
  <c r="A190" i="7"/>
  <c r="B190" i="7"/>
  <c r="C190" i="7"/>
  <c r="D190" i="7"/>
  <c r="E190" i="7"/>
  <c r="F190" i="7"/>
  <c r="G190" i="7"/>
  <c r="H190" i="7"/>
  <c r="I190" i="7"/>
  <c r="P193" i="1"/>
  <c r="J190" i="7"/>
  <c r="Q193" i="1"/>
  <c r="K190" i="7"/>
  <c r="L190" i="7"/>
  <c r="M190" i="7"/>
  <c r="AQ193" i="1"/>
  <c r="AR193" i="1"/>
  <c r="AS193" i="1"/>
  <c r="AT193" i="1"/>
  <c r="AU193" i="1"/>
  <c r="T193" i="1"/>
  <c r="N190" i="7"/>
  <c r="AV193" i="1"/>
  <c r="AW193" i="1"/>
  <c r="AX193" i="1"/>
  <c r="AY193" i="1"/>
  <c r="AZ193" i="1"/>
  <c r="U193" i="1"/>
  <c r="O190" i="7"/>
  <c r="V193" i="1"/>
  <c r="P190" i="7"/>
  <c r="Q190" i="7"/>
  <c r="R190" i="7"/>
  <c r="Y193" i="1"/>
  <c r="S190" i="7"/>
  <c r="T190" i="7"/>
  <c r="U190" i="7"/>
  <c r="V190" i="7"/>
  <c r="W190" i="7"/>
  <c r="AE193" i="1"/>
  <c r="X190" i="7"/>
  <c r="Y190" i="7"/>
  <c r="Z190" i="7"/>
  <c r="AH193" i="1"/>
  <c r="AA190" i="7"/>
  <c r="AB190" i="7"/>
  <c r="A191" i="7"/>
  <c r="B191" i="7"/>
  <c r="C191" i="7"/>
  <c r="D191" i="7"/>
  <c r="E191" i="7"/>
  <c r="F191" i="7"/>
  <c r="G191" i="7"/>
  <c r="H191" i="7"/>
  <c r="I191" i="7"/>
  <c r="P194" i="1"/>
  <c r="J191" i="7"/>
  <c r="Q194" i="1"/>
  <c r="K191" i="7"/>
  <c r="L191" i="7"/>
  <c r="M191" i="7"/>
  <c r="AQ194" i="1"/>
  <c r="AR194" i="1"/>
  <c r="AS194" i="1"/>
  <c r="AT194" i="1"/>
  <c r="AU194" i="1"/>
  <c r="T194" i="1"/>
  <c r="N191" i="7"/>
  <c r="AV194" i="1"/>
  <c r="AW194" i="1"/>
  <c r="AX194" i="1"/>
  <c r="AY194" i="1"/>
  <c r="AZ194" i="1"/>
  <c r="U194" i="1"/>
  <c r="O191" i="7"/>
  <c r="V194" i="1"/>
  <c r="P191" i="7"/>
  <c r="Q191" i="7"/>
  <c r="R191" i="7"/>
  <c r="Y194" i="1"/>
  <c r="S191" i="7"/>
  <c r="T191" i="7"/>
  <c r="U191" i="7"/>
  <c r="V191" i="7"/>
  <c r="W191" i="7"/>
  <c r="AE194" i="1"/>
  <c r="X191" i="7"/>
  <c r="Y191" i="7"/>
  <c r="Z191" i="7"/>
  <c r="AH194" i="1"/>
  <c r="AA191" i="7"/>
  <c r="AB191" i="7"/>
  <c r="A192" i="7"/>
  <c r="B192" i="7"/>
  <c r="C192" i="7"/>
  <c r="D192" i="7"/>
  <c r="E192" i="7"/>
  <c r="F192" i="7"/>
  <c r="G192" i="7"/>
  <c r="H192" i="7"/>
  <c r="I192" i="7"/>
  <c r="P195" i="1"/>
  <c r="J192" i="7"/>
  <c r="Q195" i="1"/>
  <c r="K192" i="7"/>
  <c r="L192" i="7"/>
  <c r="M192" i="7"/>
  <c r="AQ195" i="1"/>
  <c r="AR195" i="1"/>
  <c r="AS195" i="1"/>
  <c r="AT195" i="1"/>
  <c r="AU195" i="1"/>
  <c r="T195" i="1"/>
  <c r="N192" i="7"/>
  <c r="AV195" i="1"/>
  <c r="AW195" i="1"/>
  <c r="AX195" i="1"/>
  <c r="AY195" i="1"/>
  <c r="AZ195" i="1"/>
  <c r="U195" i="1"/>
  <c r="O192" i="7"/>
  <c r="V195" i="1"/>
  <c r="P192" i="7"/>
  <c r="Q192" i="7"/>
  <c r="R192" i="7"/>
  <c r="Y195" i="1"/>
  <c r="S192" i="7"/>
  <c r="T192" i="7"/>
  <c r="U192" i="7"/>
  <c r="V192" i="7"/>
  <c r="W192" i="7"/>
  <c r="AE195" i="1"/>
  <c r="X192" i="7"/>
  <c r="Y192" i="7"/>
  <c r="Z192" i="7"/>
  <c r="AH195" i="1"/>
  <c r="AA192" i="7"/>
  <c r="AB192" i="7"/>
  <c r="A193" i="7"/>
  <c r="B193" i="7"/>
  <c r="C193" i="7"/>
  <c r="D193" i="7"/>
  <c r="E193" i="7"/>
  <c r="F193" i="7"/>
  <c r="G193" i="7"/>
  <c r="H193" i="7"/>
  <c r="I193" i="7"/>
  <c r="P196" i="1"/>
  <c r="J193" i="7"/>
  <c r="Q196" i="1"/>
  <c r="K193" i="7"/>
  <c r="L193" i="7"/>
  <c r="M193" i="7"/>
  <c r="AQ196" i="1"/>
  <c r="AR196" i="1"/>
  <c r="AS196" i="1"/>
  <c r="AT196" i="1"/>
  <c r="AU196" i="1"/>
  <c r="T196" i="1"/>
  <c r="N193" i="7"/>
  <c r="AV196" i="1"/>
  <c r="AW196" i="1"/>
  <c r="AX196" i="1"/>
  <c r="AY196" i="1"/>
  <c r="AZ196" i="1"/>
  <c r="U196" i="1"/>
  <c r="O193" i="7"/>
  <c r="V196" i="1"/>
  <c r="P193" i="7"/>
  <c r="Q193" i="7"/>
  <c r="R193" i="7"/>
  <c r="Y196" i="1"/>
  <c r="S193" i="7"/>
  <c r="T193" i="7"/>
  <c r="U193" i="7"/>
  <c r="V193" i="7"/>
  <c r="W193" i="7"/>
  <c r="AE196" i="1"/>
  <c r="X193" i="7"/>
  <c r="Y193" i="7"/>
  <c r="Z193" i="7"/>
  <c r="AH196" i="1"/>
  <c r="AA193" i="7"/>
  <c r="AB193" i="7"/>
  <c r="A194" i="7"/>
  <c r="B194" i="7"/>
  <c r="C194" i="7"/>
  <c r="D194" i="7"/>
  <c r="E194" i="7"/>
  <c r="F194" i="7"/>
  <c r="G194" i="7"/>
  <c r="H194" i="7"/>
  <c r="I194" i="7"/>
  <c r="P197" i="1"/>
  <c r="J194" i="7"/>
  <c r="Q197" i="1"/>
  <c r="K194" i="7"/>
  <c r="L194" i="7"/>
  <c r="M194" i="7"/>
  <c r="AQ197" i="1"/>
  <c r="AR197" i="1"/>
  <c r="AS197" i="1"/>
  <c r="AT197" i="1"/>
  <c r="AU197" i="1"/>
  <c r="T197" i="1"/>
  <c r="N194" i="7"/>
  <c r="AV197" i="1"/>
  <c r="AW197" i="1"/>
  <c r="AX197" i="1"/>
  <c r="AY197" i="1"/>
  <c r="AZ197" i="1"/>
  <c r="U197" i="1"/>
  <c r="O194" i="7"/>
  <c r="V197" i="1"/>
  <c r="P194" i="7"/>
  <c r="Q194" i="7"/>
  <c r="R194" i="7"/>
  <c r="Y197" i="1"/>
  <c r="S194" i="7"/>
  <c r="T194" i="7"/>
  <c r="U194" i="7"/>
  <c r="V194" i="7"/>
  <c r="W194" i="7"/>
  <c r="AE197" i="1"/>
  <c r="X194" i="7"/>
  <c r="Y194" i="7"/>
  <c r="Z194" i="7"/>
  <c r="AH197" i="1"/>
  <c r="AA194" i="7"/>
  <c r="AB194" i="7"/>
  <c r="A195" i="7"/>
  <c r="B195" i="7"/>
  <c r="C195" i="7"/>
  <c r="D195" i="7"/>
  <c r="E195" i="7"/>
  <c r="F195" i="7"/>
  <c r="G195" i="7"/>
  <c r="H195" i="7"/>
  <c r="I195" i="7"/>
  <c r="P198" i="1"/>
  <c r="J195" i="7"/>
  <c r="Q198" i="1"/>
  <c r="K195" i="7"/>
  <c r="L195" i="7"/>
  <c r="M195" i="7"/>
  <c r="AQ198" i="1"/>
  <c r="AR198" i="1"/>
  <c r="AS198" i="1"/>
  <c r="AT198" i="1"/>
  <c r="AU198" i="1"/>
  <c r="T198" i="1"/>
  <c r="N195" i="7"/>
  <c r="AV198" i="1"/>
  <c r="AW198" i="1"/>
  <c r="AX198" i="1"/>
  <c r="AY198" i="1"/>
  <c r="AZ198" i="1"/>
  <c r="U198" i="1"/>
  <c r="O195" i="7"/>
  <c r="V198" i="1"/>
  <c r="P195" i="7"/>
  <c r="Q195" i="7"/>
  <c r="R195" i="7"/>
  <c r="Y198" i="1"/>
  <c r="S195" i="7"/>
  <c r="T195" i="7"/>
  <c r="U195" i="7"/>
  <c r="V195" i="7"/>
  <c r="W195" i="7"/>
  <c r="AE198" i="1"/>
  <c r="X195" i="7"/>
  <c r="Y195" i="7"/>
  <c r="Z195" i="7"/>
  <c r="AH198" i="1"/>
  <c r="AA195" i="7"/>
  <c r="AB195" i="7"/>
  <c r="A196" i="7"/>
  <c r="B196" i="7"/>
  <c r="C196" i="7"/>
  <c r="D196" i="7"/>
  <c r="E196" i="7"/>
  <c r="F196" i="7"/>
  <c r="G196" i="7"/>
  <c r="H196" i="7"/>
  <c r="I196" i="7"/>
  <c r="P199" i="1"/>
  <c r="J196" i="7"/>
  <c r="Q199" i="1"/>
  <c r="K196" i="7"/>
  <c r="L196" i="7"/>
  <c r="M196" i="7"/>
  <c r="AQ199" i="1"/>
  <c r="AR199" i="1"/>
  <c r="AS199" i="1"/>
  <c r="AT199" i="1"/>
  <c r="AU199" i="1"/>
  <c r="T199" i="1"/>
  <c r="N196" i="7"/>
  <c r="AV199" i="1"/>
  <c r="AW199" i="1"/>
  <c r="AX199" i="1"/>
  <c r="AY199" i="1"/>
  <c r="AZ199" i="1"/>
  <c r="U199" i="1"/>
  <c r="O196" i="7"/>
  <c r="V199" i="1"/>
  <c r="P196" i="7"/>
  <c r="Q196" i="7"/>
  <c r="R196" i="7"/>
  <c r="Y199" i="1"/>
  <c r="S196" i="7"/>
  <c r="T196" i="7"/>
  <c r="U196" i="7"/>
  <c r="V196" i="7"/>
  <c r="W196" i="7"/>
  <c r="AE199" i="1"/>
  <c r="X196" i="7"/>
  <c r="Y196" i="7"/>
  <c r="Z196" i="7"/>
  <c r="AH199" i="1"/>
  <c r="AA196" i="7"/>
  <c r="AB196" i="7"/>
  <c r="A197" i="7"/>
  <c r="B197" i="7"/>
  <c r="C197" i="7"/>
  <c r="D197" i="7"/>
  <c r="E197" i="7"/>
  <c r="F197" i="7"/>
  <c r="G197" i="7"/>
  <c r="H197" i="7"/>
  <c r="I197" i="7"/>
  <c r="P200" i="1"/>
  <c r="J197" i="7"/>
  <c r="Q200" i="1"/>
  <c r="K197" i="7"/>
  <c r="L197" i="7"/>
  <c r="M197" i="7"/>
  <c r="AQ200" i="1"/>
  <c r="AR200" i="1"/>
  <c r="AS200" i="1"/>
  <c r="AT200" i="1"/>
  <c r="AU200" i="1"/>
  <c r="T200" i="1"/>
  <c r="N197" i="7"/>
  <c r="AV200" i="1"/>
  <c r="AW200" i="1"/>
  <c r="AX200" i="1"/>
  <c r="AY200" i="1"/>
  <c r="AZ200" i="1"/>
  <c r="U200" i="1"/>
  <c r="O197" i="7"/>
  <c r="V200" i="1"/>
  <c r="P197" i="7"/>
  <c r="Q197" i="7"/>
  <c r="R197" i="7"/>
  <c r="Y200" i="1"/>
  <c r="S197" i="7"/>
  <c r="T197" i="7"/>
  <c r="U197" i="7"/>
  <c r="V197" i="7"/>
  <c r="W197" i="7"/>
  <c r="AE200" i="1"/>
  <c r="X197" i="7"/>
  <c r="Y197" i="7"/>
  <c r="Z197" i="7"/>
  <c r="AH200" i="1"/>
  <c r="AA197" i="7"/>
  <c r="AB197" i="7"/>
  <c r="A198" i="7"/>
  <c r="B198" i="7"/>
  <c r="C198" i="7"/>
  <c r="D198" i="7"/>
  <c r="E198" i="7"/>
  <c r="F198" i="7"/>
  <c r="G198" i="7"/>
  <c r="H198" i="7"/>
  <c r="I198" i="7"/>
  <c r="P201" i="1"/>
  <c r="J198" i="7"/>
  <c r="Q201" i="1"/>
  <c r="K198" i="7"/>
  <c r="L198" i="7"/>
  <c r="M198" i="7"/>
  <c r="AQ201" i="1"/>
  <c r="AR201" i="1"/>
  <c r="AS201" i="1"/>
  <c r="AT201" i="1"/>
  <c r="AU201" i="1"/>
  <c r="T201" i="1"/>
  <c r="N198" i="7"/>
  <c r="AV201" i="1"/>
  <c r="AW201" i="1"/>
  <c r="AX201" i="1"/>
  <c r="AY201" i="1"/>
  <c r="AZ201" i="1"/>
  <c r="U201" i="1"/>
  <c r="O198" i="7"/>
  <c r="V201" i="1"/>
  <c r="P198" i="7"/>
  <c r="Q198" i="7"/>
  <c r="R198" i="7"/>
  <c r="Y201" i="1"/>
  <c r="S198" i="7"/>
  <c r="T198" i="7"/>
  <c r="U198" i="7"/>
  <c r="V198" i="7"/>
  <c r="W198" i="7"/>
  <c r="AE201" i="1"/>
  <c r="X198" i="7"/>
  <c r="Y198" i="7"/>
  <c r="Z198" i="7"/>
  <c r="AH201" i="1"/>
  <c r="AA198" i="7"/>
  <c r="AB198" i="7"/>
  <c r="A199" i="7"/>
  <c r="B199" i="7"/>
  <c r="C199" i="7"/>
  <c r="D199" i="7"/>
  <c r="E199" i="7"/>
  <c r="F199" i="7"/>
  <c r="G199" i="7"/>
  <c r="H199" i="7"/>
  <c r="I199" i="7"/>
  <c r="P202" i="1"/>
  <c r="J199" i="7"/>
  <c r="Q202" i="1"/>
  <c r="K199" i="7"/>
  <c r="L199" i="7"/>
  <c r="M199" i="7"/>
  <c r="AQ202" i="1"/>
  <c r="AR202" i="1"/>
  <c r="AS202" i="1"/>
  <c r="AT202" i="1"/>
  <c r="AU202" i="1"/>
  <c r="T202" i="1"/>
  <c r="N199" i="7"/>
  <c r="AV202" i="1"/>
  <c r="AW202" i="1"/>
  <c r="AX202" i="1"/>
  <c r="AY202" i="1"/>
  <c r="AZ202" i="1"/>
  <c r="U202" i="1"/>
  <c r="O199" i="7"/>
  <c r="V202" i="1"/>
  <c r="P199" i="7"/>
  <c r="Q199" i="7"/>
  <c r="R199" i="7"/>
  <c r="Y202" i="1"/>
  <c r="S199" i="7"/>
  <c r="T199" i="7"/>
  <c r="U199" i="7"/>
  <c r="V199" i="7"/>
  <c r="W199" i="7"/>
  <c r="AE202" i="1"/>
  <c r="X199" i="7"/>
  <c r="Y199" i="7"/>
  <c r="Z199" i="7"/>
  <c r="AH202" i="1"/>
  <c r="AA199" i="7"/>
  <c r="AB199" i="7"/>
  <c r="A200" i="7"/>
  <c r="B200" i="7"/>
  <c r="C200" i="7"/>
  <c r="D200" i="7"/>
  <c r="E200" i="7"/>
  <c r="F200" i="7"/>
  <c r="G200" i="7"/>
  <c r="H200" i="7"/>
  <c r="I200" i="7"/>
  <c r="P203" i="1"/>
  <c r="J200" i="7"/>
  <c r="Q203" i="1"/>
  <c r="K200" i="7"/>
  <c r="L200" i="7"/>
  <c r="M200" i="7"/>
  <c r="AQ203" i="1"/>
  <c r="AR203" i="1"/>
  <c r="AS203" i="1"/>
  <c r="AT203" i="1"/>
  <c r="AU203" i="1"/>
  <c r="T203" i="1"/>
  <c r="N200" i="7"/>
  <c r="AV203" i="1"/>
  <c r="AW203" i="1"/>
  <c r="AX203" i="1"/>
  <c r="AY203" i="1"/>
  <c r="AZ203" i="1"/>
  <c r="U203" i="1"/>
  <c r="O200" i="7"/>
  <c r="V203" i="1"/>
  <c r="P200" i="7"/>
  <c r="Q200" i="7"/>
  <c r="R200" i="7"/>
  <c r="Y203" i="1"/>
  <c r="S200" i="7"/>
  <c r="T200" i="7"/>
  <c r="U200" i="7"/>
  <c r="V200" i="7"/>
  <c r="W200" i="7"/>
  <c r="AE203" i="1"/>
  <c r="X200" i="7"/>
  <c r="Y200" i="7"/>
  <c r="Z200" i="7"/>
  <c r="AH203" i="1"/>
  <c r="AA200" i="7"/>
  <c r="AB200" i="7"/>
  <c r="A201" i="7"/>
  <c r="B201" i="7"/>
  <c r="C201" i="7"/>
  <c r="D201" i="7"/>
  <c r="E201" i="7"/>
  <c r="F201" i="7"/>
  <c r="G201" i="7"/>
  <c r="H201" i="7"/>
  <c r="I201" i="7"/>
  <c r="P204" i="1"/>
  <c r="J201" i="7"/>
  <c r="Q204" i="1"/>
  <c r="K201" i="7"/>
  <c r="L201" i="7"/>
  <c r="M201" i="7"/>
  <c r="AQ204" i="1"/>
  <c r="AR204" i="1"/>
  <c r="AS204" i="1"/>
  <c r="AT204" i="1"/>
  <c r="AU204" i="1"/>
  <c r="T204" i="1"/>
  <c r="N201" i="7"/>
  <c r="AV204" i="1"/>
  <c r="AW204" i="1"/>
  <c r="AX204" i="1"/>
  <c r="AY204" i="1"/>
  <c r="AZ204" i="1"/>
  <c r="U204" i="1"/>
  <c r="O201" i="7"/>
  <c r="V204" i="1"/>
  <c r="P201" i="7"/>
  <c r="Q201" i="7"/>
  <c r="R201" i="7"/>
  <c r="Y204" i="1"/>
  <c r="S201" i="7"/>
  <c r="T201" i="7"/>
  <c r="U201" i="7"/>
  <c r="V201" i="7"/>
  <c r="W201" i="7"/>
  <c r="AE204" i="1"/>
  <c r="X201" i="7"/>
  <c r="Y201" i="7"/>
  <c r="Z201" i="7"/>
  <c r="AH204" i="1"/>
  <c r="AA201" i="7"/>
  <c r="AB201" i="7"/>
  <c r="A202" i="7"/>
  <c r="B202" i="7"/>
  <c r="C202" i="7"/>
  <c r="D202" i="7"/>
  <c r="E202" i="7"/>
  <c r="F202" i="7"/>
  <c r="G202" i="7"/>
  <c r="H202" i="7"/>
  <c r="I202" i="7"/>
  <c r="P205" i="1"/>
  <c r="J202" i="7"/>
  <c r="Q205" i="1"/>
  <c r="K202" i="7"/>
  <c r="L202" i="7"/>
  <c r="M202" i="7"/>
  <c r="AQ205" i="1"/>
  <c r="AR205" i="1"/>
  <c r="AS205" i="1"/>
  <c r="AT205" i="1"/>
  <c r="AU205" i="1"/>
  <c r="T205" i="1"/>
  <c r="N202" i="7"/>
  <c r="AV205" i="1"/>
  <c r="AW205" i="1"/>
  <c r="AX205" i="1"/>
  <c r="AY205" i="1"/>
  <c r="AZ205" i="1"/>
  <c r="U205" i="1"/>
  <c r="O202" i="7"/>
  <c r="V205" i="1"/>
  <c r="P202" i="7"/>
  <c r="Q202" i="7"/>
  <c r="R202" i="7"/>
  <c r="Y205" i="1"/>
  <c r="S202" i="7"/>
  <c r="T202" i="7"/>
  <c r="U202" i="7"/>
  <c r="V202" i="7"/>
  <c r="W202" i="7"/>
  <c r="AE205" i="1"/>
  <c r="X202" i="7"/>
  <c r="Y202" i="7"/>
  <c r="Z202" i="7"/>
  <c r="AH205" i="1"/>
  <c r="AA202" i="7"/>
  <c r="AB202" i="7"/>
  <c r="A203" i="7"/>
  <c r="B203" i="7"/>
  <c r="C203" i="7"/>
  <c r="D203" i="7"/>
  <c r="E203" i="7"/>
  <c r="F203" i="7"/>
  <c r="G203" i="7"/>
  <c r="H203" i="7"/>
  <c r="I203" i="7"/>
  <c r="P206" i="1"/>
  <c r="J203" i="7"/>
  <c r="Q206" i="1"/>
  <c r="K203" i="7"/>
  <c r="L203" i="7"/>
  <c r="M203" i="7"/>
  <c r="AQ206" i="1"/>
  <c r="AR206" i="1"/>
  <c r="AS206" i="1"/>
  <c r="AT206" i="1"/>
  <c r="AU206" i="1"/>
  <c r="T206" i="1"/>
  <c r="N203" i="7"/>
  <c r="AV206" i="1"/>
  <c r="AW206" i="1"/>
  <c r="AX206" i="1"/>
  <c r="AY206" i="1"/>
  <c r="AZ206" i="1"/>
  <c r="U206" i="1"/>
  <c r="O203" i="7"/>
  <c r="V206" i="1"/>
  <c r="P203" i="7"/>
  <c r="Q203" i="7"/>
  <c r="R203" i="7"/>
  <c r="Y206" i="1"/>
  <c r="S203" i="7"/>
  <c r="T203" i="7"/>
  <c r="U203" i="7"/>
  <c r="V203" i="7"/>
  <c r="W203" i="7"/>
  <c r="AE206" i="1"/>
  <c r="X203" i="7"/>
  <c r="Y203" i="7"/>
  <c r="Z203" i="7"/>
  <c r="AH206" i="1"/>
  <c r="AA203" i="7"/>
  <c r="AB203" i="7"/>
  <c r="A204" i="7"/>
  <c r="B204" i="7"/>
  <c r="C204" i="7"/>
  <c r="D204" i="7"/>
  <c r="E204" i="7"/>
  <c r="F204" i="7"/>
  <c r="G204" i="7"/>
  <c r="H204" i="7"/>
  <c r="I204" i="7"/>
  <c r="BK7" i="16"/>
  <c r="BL7" i="16"/>
  <c r="BM7" i="16"/>
  <c r="BN7" i="16"/>
  <c r="AT7" i="16"/>
  <c r="X7" i="16"/>
  <c r="P207" i="1"/>
  <c r="J204" i="7"/>
  <c r="Q207" i="1"/>
  <c r="K204" i="7"/>
  <c r="L204" i="7"/>
  <c r="M204" i="7"/>
  <c r="AQ207" i="1"/>
  <c r="AR207" i="1"/>
  <c r="AS207" i="1"/>
  <c r="AT207" i="1"/>
  <c r="AU207" i="1"/>
  <c r="T207" i="1"/>
  <c r="N204" i="7"/>
  <c r="AV207" i="1"/>
  <c r="AW207" i="1"/>
  <c r="AX207" i="1"/>
  <c r="AY207" i="1"/>
  <c r="AZ207" i="1"/>
  <c r="U207" i="1"/>
  <c r="O204" i="7"/>
  <c r="AY7" i="16"/>
  <c r="V207" i="1"/>
  <c r="P204" i="7"/>
  <c r="Q204" i="7"/>
  <c r="R204" i="7"/>
  <c r="Y207" i="1"/>
  <c r="S204" i="7"/>
  <c r="T204" i="7"/>
  <c r="U204" i="7"/>
  <c r="V204" i="7"/>
  <c r="W204" i="7"/>
  <c r="AE207" i="1"/>
  <c r="X204" i="7"/>
  <c r="Y204" i="7"/>
  <c r="Z204" i="7"/>
  <c r="AH207" i="1"/>
  <c r="AA204" i="7"/>
  <c r="AB204" i="7"/>
  <c r="A205" i="7"/>
  <c r="B205" i="7"/>
  <c r="C205" i="7"/>
  <c r="D205" i="7"/>
  <c r="E205" i="7"/>
  <c r="F205" i="7"/>
  <c r="G205" i="7"/>
  <c r="H205" i="7"/>
  <c r="I205" i="7"/>
  <c r="P208" i="1"/>
  <c r="J205" i="7"/>
  <c r="Q208" i="1"/>
  <c r="K205" i="7"/>
  <c r="L205" i="7"/>
  <c r="M205" i="7"/>
  <c r="AQ208" i="1"/>
  <c r="AR208" i="1"/>
  <c r="AS208" i="1"/>
  <c r="AT208" i="1"/>
  <c r="AU208" i="1"/>
  <c r="T208" i="1"/>
  <c r="N205" i="7"/>
  <c r="AV208" i="1"/>
  <c r="AW208" i="1"/>
  <c r="AX208" i="1"/>
  <c r="AY208" i="1"/>
  <c r="AZ208" i="1"/>
  <c r="U208" i="1"/>
  <c r="O205" i="7"/>
  <c r="V208" i="1"/>
  <c r="P205" i="7"/>
  <c r="Q205" i="7"/>
  <c r="R205" i="7"/>
  <c r="Y208" i="1"/>
  <c r="S205" i="7"/>
  <c r="T205" i="7"/>
  <c r="U205" i="7"/>
  <c r="V205" i="7"/>
  <c r="W205" i="7"/>
  <c r="AE208" i="1"/>
  <c r="X205" i="7"/>
  <c r="Y205" i="7"/>
  <c r="Z205" i="7"/>
  <c r="AH208" i="1"/>
  <c r="AA205" i="7"/>
  <c r="AB205" i="7"/>
  <c r="A206" i="7"/>
  <c r="B206" i="7"/>
  <c r="C206" i="7"/>
  <c r="D206" i="7"/>
  <c r="E206" i="7"/>
  <c r="F206" i="7"/>
  <c r="G206" i="7"/>
  <c r="H206" i="7"/>
  <c r="I206" i="7"/>
  <c r="P209" i="1"/>
  <c r="J206" i="7"/>
  <c r="Q209" i="1"/>
  <c r="K206" i="7"/>
  <c r="L206" i="7"/>
  <c r="M206" i="7"/>
  <c r="AQ209" i="1"/>
  <c r="AR209" i="1"/>
  <c r="AS209" i="1"/>
  <c r="AT209" i="1"/>
  <c r="AU209" i="1"/>
  <c r="T209" i="1"/>
  <c r="N206" i="7"/>
  <c r="AV209" i="1"/>
  <c r="AW209" i="1"/>
  <c r="AX209" i="1"/>
  <c r="AY209" i="1"/>
  <c r="AZ209" i="1"/>
  <c r="U209" i="1"/>
  <c r="O206" i="7"/>
  <c r="V209" i="1"/>
  <c r="P206" i="7"/>
  <c r="Q206" i="7"/>
  <c r="R206" i="7"/>
  <c r="Y209" i="1"/>
  <c r="S206" i="7"/>
  <c r="T206" i="7"/>
  <c r="U206" i="7"/>
  <c r="V206" i="7"/>
  <c r="W206" i="7"/>
  <c r="AE209" i="1"/>
  <c r="X206" i="7"/>
  <c r="Y206" i="7"/>
  <c r="Z206" i="7"/>
  <c r="AH209" i="1"/>
  <c r="AA206" i="7"/>
  <c r="AB206" i="7"/>
  <c r="A207" i="7"/>
  <c r="B207" i="7"/>
  <c r="C207" i="7"/>
  <c r="D207" i="7"/>
  <c r="E207" i="7"/>
  <c r="F207" i="7"/>
  <c r="G207" i="7"/>
  <c r="H207" i="7"/>
  <c r="I207" i="7"/>
  <c r="P210" i="1"/>
  <c r="J207" i="7"/>
  <c r="Q210" i="1"/>
  <c r="K207" i="7"/>
  <c r="L207" i="7"/>
  <c r="M207" i="7"/>
  <c r="AQ210" i="1"/>
  <c r="AR210" i="1"/>
  <c r="AS210" i="1"/>
  <c r="AT210" i="1"/>
  <c r="AU210" i="1"/>
  <c r="T210" i="1"/>
  <c r="N207" i="7"/>
  <c r="AV210" i="1"/>
  <c r="AW210" i="1"/>
  <c r="AX210" i="1"/>
  <c r="AY210" i="1"/>
  <c r="AZ210" i="1"/>
  <c r="U210" i="1"/>
  <c r="O207" i="7"/>
  <c r="V210" i="1"/>
  <c r="P207" i="7"/>
  <c r="Q207" i="7"/>
  <c r="R207" i="7"/>
  <c r="Y210" i="1"/>
  <c r="S207" i="7"/>
  <c r="T207" i="7"/>
  <c r="U207" i="7"/>
  <c r="V207" i="7"/>
  <c r="W207" i="7"/>
  <c r="AE210" i="1"/>
  <c r="X207" i="7"/>
  <c r="Y207" i="7"/>
  <c r="Z207" i="7"/>
  <c r="AH210" i="1"/>
  <c r="AA207" i="7"/>
  <c r="AB207" i="7"/>
  <c r="A208" i="7"/>
  <c r="B208" i="7"/>
  <c r="I211" i="1"/>
  <c r="C208" i="7"/>
  <c r="D208" i="7"/>
  <c r="E208" i="7"/>
  <c r="F208" i="7"/>
  <c r="G208" i="7"/>
  <c r="H208" i="7"/>
  <c r="I208" i="7"/>
  <c r="P211" i="1"/>
  <c r="J208" i="7"/>
  <c r="Q211" i="1"/>
  <c r="K208" i="7"/>
  <c r="L208" i="7"/>
  <c r="M208" i="7"/>
  <c r="AQ211" i="1"/>
  <c r="AR211" i="1"/>
  <c r="AS211" i="1"/>
  <c r="AT211" i="1"/>
  <c r="AU211" i="1"/>
  <c r="T211" i="1"/>
  <c r="N208" i="7"/>
  <c r="AV211" i="1"/>
  <c r="AW211" i="1"/>
  <c r="AX211" i="1"/>
  <c r="AY211" i="1"/>
  <c r="AZ211" i="1"/>
  <c r="U211" i="1"/>
  <c r="O208" i="7"/>
  <c r="V211" i="1"/>
  <c r="P208" i="7"/>
  <c r="Q208" i="7"/>
  <c r="R208" i="7"/>
  <c r="Y211" i="1"/>
  <c r="S208" i="7"/>
  <c r="T208" i="7"/>
  <c r="U208" i="7"/>
  <c r="V208" i="7"/>
  <c r="W208" i="7"/>
  <c r="AE211" i="1"/>
  <c r="X208" i="7"/>
  <c r="Y208" i="7"/>
  <c r="Z208" i="7"/>
  <c r="AH211" i="1"/>
  <c r="AA208" i="7"/>
  <c r="AB208" i="7"/>
  <c r="A209" i="7"/>
  <c r="B209" i="7"/>
  <c r="I212" i="1"/>
  <c r="C209" i="7"/>
  <c r="D209" i="7"/>
  <c r="E209" i="7"/>
  <c r="F209" i="7"/>
  <c r="G209" i="7"/>
  <c r="H209" i="7"/>
  <c r="I209" i="7"/>
  <c r="P212" i="1"/>
  <c r="J209" i="7"/>
  <c r="Q212" i="1"/>
  <c r="K209" i="7"/>
  <c r="L209" i="7"/>
  <c r="M209" i="7"/>
  <c r="AQ212" i="1"/>
  <c r="AR212" i="1"/>
  <c r="AS212" i="1"/>
  <c r="AT212" i="1"/>
  <c r="AU212" i="1"/>
  <c r="T212" i="1"/>
  <c r="N209" i="7"/>
  <c r="AV212" i="1"/>
  <c r="AW212" i="1"/>
  <c r="AX212" i="1"/>
  <c r="AY212" i="1"/>
  <c r="AZ212" i="1"/>
  <c r="U212" i="1"/>
  <c r="O209" i="7"/>
  <c r="V212" i="1"/>
  <c r="P209" i="7"/>
  <c r="Q209" i="7"/>
  <c r="R209" i="7"/>
  <c r="Y212" i="1"/>
  <c r="S209" i="7"/>
  <c r="T209" i="7"/>
  <c r="U209" i="7"/>
  <c r="V209" i="7"/>
  <c r="W209" i="7"/>
  <c r="AE212" i="1"/>
  <c r="X209" i="7"/>
  <c r="Y209" i="7"/>
  <c r="Z209" i="7"/>
  <c r="AH212" i="1"/>
  <c r="AA209" i="7"/>
  <c r="AB209" i="7"/>
  <c r="A210" i="7"/>
  <c r="B210" i="7"/>
  <c r="I213" i="1"/>
  <c r="C210" i="7"/>
  <c r="D210" i="7"/>
  <c r="E210" i="7"/>
  <c r="F210" i="7"/>
  <c r="G210" i="7"/>
  <c r="H210" i="7"/>
  <c r="I210" i="7"/>
  <c r="P213" i="1"/>
  <c r="J210" i="7"/>
  <c r="Q213" i="1"/>
  <c r="K210" i="7"/>
  <c r="L210" i="7"/>
  <c r="M210" i="7"/>
  <c r="AQ213" i="1"/>
  <c r="AR213" i="1"/>
  <c r="AS213" i="1"/>
  <c r="AT213" i="1"/>
  <c r="AU213" i="1"/>
  <c r="T213" i="1"/>
  <c r="N210" i="7"/>
  <c r="AV213" i="1"/>
  <c r="AW213" i="1"/>
  <c r="AX213" i="1"/>
  <c r="AY213" i="1"/>
  <c r="AZ213" i="1"/>
  <c r="U213" i="1"/>
  <c r="O210" i="7"/>
  <c r="V213" i="1"/>
  <c r="P210" i="7"/>
  <c r="Q210" i="7"/>
  <c r="R210" i="7"/>
  <c r="Y213" i="1"/>
  <c r="S210" i="7"/>
  <c r="T210" i="7"/>
  <c r="U210" i="7"/>
  <c r="V210" i="7"/>
  <c r="W210" i="7"/>
  <c r="AE213" i="1"/>
  <c r="X210" i="7"/>
  <c r="Y210" i="7"/>
  <c r="Z210" i="7"/>
  <c r="AH213" i="1"/>
  <c r="AA210" i="7"/>
  <c r="AB210" i="7"/>
  <c r="A211" i="7"/>
  <c r="B211" i="7"/>
  <c r="I214" i="1"/>
  <c r="C211" i="7"/>
  <c r="D211" i="7"/>
  <c r="E211" i="7"/>
  <c r="F211" i="7"/>
  <c r="G211" i="7"/>
  <c r="H211" i="7"/>
  <c r="I211" i="7"/>
  <c r="P214" i="1"/>
  <c r="J211" i="7"/>
  <c r="Q214" i="1"/>
  <c r="K211" i="7"/>
  <c r="L211" i="7"/>
  <c r="M211" i="7"/>
  <c r="AQ214" i="1"/>
  <c r="AR214" i="1"/>
  <c r="AS214" i="1"/>
  <c r="AT214" i="1"/>
  <c r="AU214" i="1"/>
  <c r="T214" i="1"/>
  <c r="N211" i="7"/>
  <c r="AV214" i="1"/>
  <c r="AW214" i="1"/>
  <c r="AX214" i="1"/>
  <c r="AY214" i="1"/>
  <c r="AZ214" i="1"/>
  <c r="U214" i="1"/>
  <c r="O211" i="7"/>
  <c r="V214" i="1"/>
  <c r="P211" i="7"/>
  <c r="Q211" i="7"/>
  <c r="R211" i="7"/>
  <c r="Y214" i="1"/>
  <c r="S211" i="7"/>
  <c r="T211" i="7"/>
  <c r="U211" i="7"/>
  <c r="V211" i="7"/>
  <c r="W211" i="7"/>
  <c r="AE214" i="1"/>
  <c r="X211" i="7"/>
  <c r="Y211" i="7"/>
  <c r="Z211" i="7"/>
  <c r="AH214" i="1"/>
  <c r="AA211" i="7"/>
  <c r="AB211" i="7"/>
  <c r="A212" i="7"/>
  <c r="B212" i="7"/>
  <c r="I215" i="1"/>
  <c r="C212" i="7"/>
  <c r="D212" i="7"/>
  <c r="E212" i="7"/>
  <c r="F212" i="7"/>
  <c r="G212" i="7"/>
  <c r="H212" i="7"/>
  <c r="I212" i="7"/>
  <c r="P215" i="1"/>
  <c r="J212" i="7"/>
  <c r="Q215" i="1"/>
  <c r="K212" i="7"/>
  <c r="L212" i="7"/>
  <c r="M212" i="7"/>
  <c r="AQ215" i="1"/>
  <c r="AR215" i="1"/>
  <c r="AS215" i="1"/>
  <c r="AT215" i="1"/>
  <c r="AU215" i="1"/>
  <c r="T215" i="1"/>
  <c r="N212" i="7"/>
  <c r="AV215" i="1"/>
  <c r="AW215" i="1"/>
  <c r="AX215" i="1"/>
  <c r="AY215" i="1"/>
  <c r="AZ215" i="1"/>
  <c r="U215" i="1"/>
  <c r="O212" i="7"/>
  <c r="V215" i="1"/>
  <c r="P212" i="7"/>
  <c r="Q212" i="7"/>
  <c r="R212" i="7"/>
  <c r="Y215" i="1"/>
  <c r="S212" i="7"/>
  <c r="T212" i="7"/>
  <c r="U212" i="7"/>
  <c r="V212" i="7"/>
  <c r="W212" i="7"/>
  <c r="AE215" i="1"/>
  <c r="X212" i="7"/>
  <c r="Y212" i="7"/>
  <c r="Z212" i="7"/>
  <c r="AH215" i="1"/>
  <c r="AA212" i="7"/>
  <c r="AB212" i="7"/>
  <c r="A213" i="7"/>
  <c r="B213" i="7"/>
  <c r="I216" i="1"/>
  <c r="C213" i="7"/>
  <c r="D213" i="7"/>
  <c r="E213" i="7"/>
  <c r="F213" i="7"/>
  <c r="G213" i="7"/>
  <c r="H213" i="7"/>
  <c r="I213" i="7"/>
  <c r="P216" i="1"/>
  <c r="J213" i="7"/>
  <c r="Q216" i="1"/>
  <c r="K213" i="7"/>
  <c r="L213" i="7"/>
  <c r="M213" i="7"/>
  <c r="AQ216" i="1"/>
  <c r="AR216" i="1"/>
  <c r="AS216" i="1"/>
  <c r="AT216" i="1"/>
  <c r="AU216" i="1"/>
  <c r="T216" i="1"/>
  <c r="N213" i="7"/>
  <c r="AV216" i="1"/>
  <c r="AW216" i="1"/>
  <c r="AX216" i="1"/>
  <c r="AY216" i="1"/>
  <c r="AZ216" i="1"/>
  <c r="U216" i="1"/>
  <c r="O213" i="7"/>
  <c r="V216" i="1"/>
  <c r="P213" i="7"/>
  <c r="Q213" i="7"/>
  <c r="R213" i="7"/>
  <c r="Y216" i="1"/>
  <c r="S213" i="7"/>
  <c r="T213" i="7"/>
  <c r="U213" i="7"/>
  <c r="V213" i="7"/>
  <c r="W213" i="7"/>
  <c r="AE216" i="1"/>
  <c r="X213" i="7"/>
  <c r="Y213" i="7"/>
  <c r="Z213" i="7"/>
  <c r="AH216" i="1"/>
  <c r="AA213" i="7"/>
  <c r="AB213" i="7"/>
  <c r="A214" i="7"/>
  <c r="B214" i="7"/>
  <c r="I217" i="1"/>
  <c r="C214" i="7"/>
  <c r="D214" i="7"/>
  <c r="E214" i="7"/>
  <c r="F214" i="7"/>
  <c r="G214" i="7"/>
  <c r="H214" i="7"/>
  <c r="I214" i="7"/>
  <c r="P217" i="1"/>
  <c r="J214" i="7"/>
  <c r="Q217" i="1"/>
  <c r="K214" i="7"/>
  <c r="L214" i="7"/>
  <c r="M214" i="7"/>
  <c r="AQ217" i="1"/>
  <c r="AR217" i="1"/>
  <c r="AS217" i="1"/>
  <c r="AT217" i="1"/>
  <c r="AU217" i="1"/>
  <c r="T217" i="1"/>
  <c r="N214" i="7"/>
  <c r="AV217" i="1"/>
  <c r="AW217" i="1"/>
  <c r="AX217" i="1"/>
  <c r="AY217" i="1"/>
  <c r="AZ217" i="1"/>
  <c r="U217" i="1"/>
  <c r="O214" i="7"/>
  <c r="V217" i="1"/>
  <c r="P214" i="7"/>
  <c r="Q214" i="7"/>
  <c r="R214" i="7"/>
  <c r="Y217" i="1"/>
  <c r="S214" i="7"/>
  <c r="T214" i="7"/>
  <c r="U214" i="7"/>
  <c r="V214" i="7"/>
  <c r="W214" i="7"/>
  <c r="AE217" i="1"/>
  <c r="X214" i="7"/>
  <c r="Y214" i="7"/>
  <c r="Z214" i="7"/>
  <c r="AH217" i="1"/>
  <c r="AA214" i="7"/>
  <c r="AB214" i="7"/>
  <c r="A215" i="7"/>
  <c r="B215" i="7"/>
  <c r="I218" i="1"/>
  <c r="C215" i="7"/>
  <c r="D215" i="7"/>
  <c r="E215" i="7"/>
  <c r="F215" i="7"/>
  <c r="G215" i="7"/>
  <c r="H215" i="7"/>
  <c r="I215" i="7"/>
  <c r="P218" i="1"/>
  <c r="J215" i="7"/>
  <c r="Q218" i="1"/>
  <c r="K215" i="7"/>
  <c r="L215" i="7"/>
  <c r="M215" i="7"/>
  <c r="AQ218" i="1"/>
  <c r="AR218" i="1"/>
  <c r="AS218" i="1"/>
  <c r="AT218" i="1"/>
  <c r="AU218" i="1"/>
  <c r="T218" i="1"/>
  <c r="N215" i="7"/>
  <c r="AV218" i="1"/>
  <c r="AW218" i="1"/>
  <c r="AX218" i="1"/>
  <c r="AY218" i="1"/>
  <c r="AZ218" i="1"/>
  <c r="U218" i="1"/>
  <c r="O215" i="7"/>
  <c r="V218" i="1"/>
  <c r="P215" i="7"/>
  <c r="Q215" i="7"/>
  <c r="R215" i="7"/>
  <c r="Y218" i="1"/>
  <c r="S215" i="7"/>
  <c r="T215" i="7"/>
  <c r="U215" i="7"/>
  <c r="V215" i="7"/>
  <c r="W215" i="7"/>
  <c r="AE218" i="1"/>
  <c r="X215" i="7"/>
  <c r="Y215" i="7"/>
  <c r="Z215" i="7"/>
  <c r="AH218" i="1"/>
  <c r="AA215" i="7"/>
  <c r="AB215" i="7"/>
  <c r="A216" i="7"/>
  <c r="B216" i="7"/>
  <c r="I219" i="1"/>
  <c r="C216" i="7"/>
  <c r="D216" i="7"/>
  <c r="E216" i="7"/>
  <c r="F216" i="7"/>
  <c r="G216" i="7"/>
  <c r="H216" i="7"/>
  <c r="I216" i="7"/>
  <c r="P219" i="1"/>
  <c r="J216" i="7"/>
  <c r="Q219" i="1"/>
  <c r="K216" i="7"/>
  <c r="L216" i="7"/>
  <c r="M216" i="7"/>
  <c r="AQ219" i="1"/>
  <c r="AR219" i="1"/>
  <c r="AS219" i="1"/>
  <c r="AT219" i="1"/>
  <c r="AU219" i="1"/>
  <c r="T219" i="1"/>
  <c r="N216" i="7"/>
  <c r="AV219" i="1"/>
  <c r="AW219" i="1"/>
  <c r="AX219" i="1"/>
  <c r="AY219" i="1"/>
  <c r="AZ219" i="1"/>
  <c r="U219" i="1"/>
  <c r="O216" i="7"/>
  <c r="V219" i="1"/>
  <c r="P216" i="7"/>
  <c r="Q216" i="7"/>
  <c r="R216" i="7"/>
  <c r="Y219" i="1"/>
  <c r="S216" i="7"/>
  <c r="T216" i="7"/>
  <c r="U216" i="7"/>
  <c r="V216" i="7"/>
  <c r="W216" i="7"/>
  <c r="AE219" i="1"/>
  <c r="X216" i="7"/>
  <c r="Y216" i="7"/>
  <c r="Z216" i="7"/>
  <c r="AH219" i="1"/>
  <c r="AA216" i="7"/>
  <c r="AB216" i="7"/>
  <c r="A217" i="7"/>
  <c r="B217" i="7"/>
  <c r="I220" i="1"/>
  <c r="C217" i="7"/>
  <c r="D217" i="7"/>
  <c r="E217" i="7"/>
  <c r="F217" i="7"/>
  <c r="G217" i="7"/>
  <c r="H217" i="7"/>
  <c r="I217" i="7"/>
  <c r="P220" i="1"/>
  <c r="J217" i="7"/>
  <c r="Q220" i="1"/>
  <c r="K217" i="7"/>
  <c r="L217" i="7"/>
  <c r="M217" i="7"/>
  <c r="AQ220" i="1"/>
  <c r="AR220" i="1"/>
  <c r="AS220" i="1"/>
  <c r="AT220" i="1"/>
  <c r="AU220" i="1"/>
  <c r="T220" i="1"/>
  <c r="N217" i="7"/>
  <c r="AV220" i="1"/>
  <c r="AW220" i="1"/>
  <c r="AX220" i="1"/>
  <c r="AY220" i="1"/>
  <c r="AZ220" i="1"/>
  <c r="U220" i="1"/>
  <c r="O217" i="7"/>
  <c r="V220" i="1"/>
  <c r="P217" i="7"/>
  <c r="Q217" i="7"/>
  <c r="R217" i="7"/>
  <c r="Y220" i="1"/>
  <c r="S217" i="7"/>
  <c r="T217" i="7"/>
  <c r="U217" i="7"/>
  <c r="V217" i="7"/>
  <c r="W217" i="7"/>
  <c r="AE220" i="1"/>
  <c r="X217" i="7"/>
  <c r="Y217" i="7"/>
  <c r="Z217" i="7"/>
  <c r="AH220" i="1"/>
  <c r="AA217" i="7"/>
  <c r="AB217" i="7"/>
  <c r="A218" i="7"/>
  <c r="B218" i="7"/>
  <c r="I221" i="1"/>
  <c r="C218" i="7"/>
  <c r="D218" i="7"/>
  <c r="E218" i="7"/>
  <c r="F218" i="7"/>
  <c r="G218" i="7"/>
  <c r="H218" i="7"/>
  <c r="I218" i="7"/>
  <c r="P221" i="1"/>
  <c r="J218" i="7"/>
  <c r="Q221" i="1"/>
  <c r="K218" i="7"/>
  <c r="L218" i="7"/>
  <c r="M218" i="7"/>
  <c r="AQ221" i="1"/>
  <c r="AR221" i="1"/>
  <c r="AS221" i="1"/>
  <c r="AT221" i="1"/>
  <c r="AU221" i="1"/>
  <c r="T221" i="1"/>
  <c r="N218" i="7"/>
  <c r="AV221" i="1"/>
  <c r="AW221" i="1"/>
  <c r="AX221" i="1"/>
  <c r="AY221" i="1"/>
  <c r="AZ221" i="1"/>
  <c r="U221" i="1"/>
  <c r="O218" i="7"/>
  <c r="V221" i="1"/>
  <c r="P218" i="7"/>
  <c r="Q218" i="7"/>
  <c r="R218" i="7"/>
  <c r="Y221" i="1"/>
  <c r="S218" i="7"/>
  <c r="T218" i="7"/>
  <c r="U218" i="7"/>
  <c r="V218" i="7"/>
  <c r="W218" i="7"/>
  <c r="AE221" i="1"/>
  <c r="X218" i="7"/>
  <c r="Y218" i="7"/>
  <c r="Z218" i="7"/>
  <c r="AH221" i="1"/>
  <c r="AA218" i="7"/>
  <c r="AB218" i="7"/>
  <c r="A219" i="7"/>
  <c r="B219" i="7"/>
  <c r="I222" i="1"/>
  <c r="C219" i="7"/>
  <c r="D219" i="7"/>
  <c r="E219" i="7"/>
  <c r="F219" i="7"/>
  <c r="G219" i="7"/>
  <c r="H219" i="7"/>
  <c r="I219" i="7"/>
  <c r="P222" i="1"/>
  <c r="J219" i="7"/>
  <c r="Q222" i="1"/>
  <c r="K219" i="7"/>
  <c r="L219" i="7"/>
  <c r="M219" i="7"/>
  <c r="AQ222" i="1"/>
  <c r="AR222" i="1"/>
  <c r="AS222" i="1"/>
  <c r="AT222" i="1"/>
  <c r="AU222" i="1"/>
  <c r="T222" i="1"/>
  <c r="N219" i="7"/>
  <c r="AV222" i="1"/>
  <c r="AW222" i="1"/>
  <c r="AX222" i="1"/>
  <c r="AY222" i="1"/>
  <c r="AZ222" i="1"/>
  <c r="U222" i="1"/>
  <c r="O219" i="7"/>
  <c r="V222" i="1"/>
  <c r="P219" i="7"/>
  <c r="Q219" i="7"/>
  <c r="R219" i="7"/>
  <c r="Y222" i="1"/>
  <c r="S219" i="7"/>
  <c r="T219" i="7"/>
  <c r="U219" i="7"/>
  <c r="V219" i="7"/>
  <c r="W219" i="7"/>
  <c r="AE222" i="1"/>
  <c r="X219" i="7"/>
  <c r="Y219" i="7"/>
  <c r="Z219" i="7"/>
  <c r="AH222" i="1"/>
  <c r="AA219" i="7"/>
  <c r="AB219" i="7"/>
  <c r="A220" i="7"/>
  <c r="B220" i="7"/>
  <c r="I223" i="1"/>
  <c r="C220" i="7"/>
  <c r="D220" i="7"/>
  <c r="E220" i="7"/>
  <c r="F220" i="7"/>
  <c r="G220" i="7"/>
  <c r="H220" i="7"/>
  <c r="I220" i="7"/>
  <c r="P223" i="1"/>
  <c r="J220" i="7"/>
  <c r="Q223" i="1"/>
  <c r="K220" i="7"/>
  <c r="L220" i="7"/>
  <c r="M220" i="7"/>
  <c r="AQ223" i="1"/>
  <c r="AR223" i="1"/>
  <c r="AS223" i="1"/>
  <c r="AT223" i="1"/>
  <c r="AU223" i="1"/>
  <c r="T223" i="1"/>
  <c r="N220" i="7"/>
  <c r="AV223" i="1"/>
  <c r="AW223" i="1"/>
  <c r="AX223" i="1"/>
  <c r="AY223" i="1"/>
  <c r="AZ223" i="1"/>
  <c r="U223" i="1"/>
  <c r="O220" i="7"/>
  <c r="V223" i="1"/>
  <c r="P220" i="7"/>
  <c r="Q220" i="7"/>
  <c r="R220" i="7"/>
  <c r="Y223" i="1"/>
  <c r="S220" i="7"/>
  <c r="T220" i="7"/>
  <c r="U220" i="7"/>
  <c r="V220" i="7"/>
  <c r="W220" i="7"/>
  <c r="AE223" i="1"/>
  <c r="X220" i="7"/>
  <c r="Y220" i="7"/>
  <c r="Z220" i="7"/>
  <c r="AH223" i="1"/>
  <c r="AA220" i="7"/>
  <c r="AB220" i="7"/>
  <c r="A221" i="7"/>
  <c r="B221" i="7"/>
  <c r="I224" i="1"/>
  <c r="C221" i="7"/>
  <c r="D221" i="7"/>
  <c r="E221" i="7"/>
  <c r="F221" i="7"/>
  <c r="G221" i="7"/>
  <c r="H221" i="7"/>
  <c r="I221" i="7"/>
  <c r="P224" i="1"/>
  <c r="J221" i="7"/>
  <c r="Q224" i="1"/>
  <c r="K221" i="7"/>
  <c r="L221" i="7"/>
  <c r="M221" i="7"/>
  <c r="AQ224" i="1"/>
  <c r="AR224" i="1"/>
  <c r="AS224" i="1"/>
  <c r="AT224" i="1"/>
  <c r="AU224" i="1"/>
  <c r="T224" i="1"/>
  <c r="N221" i="7"/>
  <c r="AV224" i="1"/>
  <c r="AW224" i="1"/>
  <c r="AX224" i="1"/>
  <c r="AY224" i="1"/>
  <c r="AZ224" i="1"/>
  <c r="U224" i="1"/>
  <c r="O221" i="7"/>
  <c r="V224" i="1"/>
  <c r="P221" i="7"/>
  <c r="Q221" i="7"/>
  <c r="R221" i="7"/>
  <c r="Y224" i="1"/>
  <c r="S221" i="7"/>
  <c r="T221" i="7"/>
  <c r="U221" i="7"/>
  <c r="V221" i="7"/>
  <c r="W221" i="7"/>
  <c r="AE224" i="1"/>
  <c r="X221" i="7"/>
  <c r="Y221" i="7"/>
  <c r="Z221" i="7"/>
  <c r="AH224" i="1"/>
  <c r="AA221" i="7"/>
  <c r="AB221" i="7"/>
  <c r="A222" i="7"/>
  <c r="B222" i="7"/>
  <c r="I225" i="1"/>
  <c r="C222" i="7"/>
  <c r="D222" i="7"/>
  <c r="E222" i="7"/>
  <c r="F222" i="7"/>
  <c r="G222" i="7"/>
  <c r="H222" i="7"/>
  <c r="I222" i="7"/>
  <c r="P225" i="1"/>
  <c r="J222" i="7"/>
  <c r="Q225" i="1"/>
  <c r="K222" i="7"/>
  <c r="L222" i="7"/>
  <c r="M222" i="7"/>
  <c r="AQ225" i="1"/>
  <c r="AR225" i="1"/>
  <c r="AS225" i="1"/>
  <c r="AT225" i="1"/>
  <c r="AU225" i="1"/>
  <c r="T225" i="1"/>
  <c r="N222" i="7"/>
  <c r="AV225" i="1"/>
  <c r="AW225" i="1"/>
  <c r="AX225" i="1"/>
  <c r="AY225" i="1"/>
  <c r="AZ225" i="1"/>
  <c r="U225" i="1"/>
  <c r="O222" i="7"/>
  <c r="V225" i="1"/>
  <c r="P222" i="7"/>
  <c r="Q222" i="7"/>
  <c r="R222" i="7"/>
  <c r="Y225" i="1"/>
  <c r="S222" i="7"/>
  <c r="T222" i="7"/>
  <c r="U222" i="7"/>
  <c r="V222" i="7"/>
  <c r="W222" i="7"/>
  <c r="AE225" i="1"/>
  <c r="X222" i="7"/>
  <c r="Y222" i="7"/>
  <c r="Z222" i="7"/>
  <c r="AH225" i="1"/>
  <c r="AA222" i="7"/>
  <c r="AB222" i="7"/>
  <c r="A223" i="7"/>
  <c r="B223" i="7"/>
  <c r="I226" i="1"/>
  <c r="C223" i="7"/>
  <c r="D223" i="7"/>
  <c r="E223" i="7"/>
  <c r="F223" i="7"/>
  <c r="G223" i="7"/>
  <c r="H223" i="7"/>
  <c r="I223" i="7"/>
  <c r="P226" i="1"/>
  <c r="J223" i="7"/>
  <c r="Q226" i="1"/>
  <c r="K223" i="7"/>
  <c r="L223" i="7"/>
  <c r="M223" i="7"/>
  <c r="AQ226" i="1"/>
  <c r="AR226" i="1"/>
  <c r="AS226" i="1"/>
  <c r="AT226" i="1"/>
  <c r="AU226" i="1"/>
  <c r="T226" i="1"/>
  <c r="N223" i="7"/>
  <c r="AV226" i="1"/>
  <c r="AW226" i="1"/>
  <c r="AX226" i="1"/>
  <c r="AY226" i="1"/>
  <c r="AZ226" i="1"/>
  <c r="U226" i="1"/>
  <c r="O223" i="7"/>
  <c r="V226" i="1"/>
  <c r="P223" i="7"/>
  <c r="Q223" i="7"/>
  <c r="R223" i="7"/>
  <c r="Y226" i="1"/>
  <c r="S223" i="7"/>
  <c r="T223" i="7"/>
  <c r="U223" i="7"/>
  <c r="V223" i="7"/>
  <c r="W223" i="7"/>
  <c r="AE226" i="1"/>
  <c r="X223" i="7"/>
  <c r="Y223" i="7"/>
  <c r="Z223" i="7"/>
  <c r="AH226" i="1"/>
  <c r="AA223" i="7"/>
  <c r="AB223" i="7"/>
  <c r="A224" i="7"/>
  <c r="B224" i="7"/>
  <c r="I227" i="1"/>
  <c r="C224" i="7"/>
  <c r="D224" i="7"/>
  <c r="E224" i="7"/>
  <c r="F224" i="7"/>
  <c r="G224" i="7"/>
  <c r="H224" i="7"/>
  <c r="I224" i="7"/>
  <c r="BO7" i="16"/>
  <c r="BP7" i="16"/>
  <c r="BQ7" i="16"/>
  <c r="BR7" i="16"/>
  <c r="AU7" i="16"/>
  <c r="Y7" i="16"/>
  <c r="P227" i="1"/>
  <c r="J224" i="7"/>
  <c r="Q227" i="1"/>
  <c r="K224" i="7"/>
  <c r="L224" i="7"/>
  <c r="M224" i="7"/>
  <c r="AQ227" i="1"/>
  <c r="AR227" i="1"/>
  <c r="AS227" i="1"/>
  <c r="AT227" i="1"/>
  <c r="AU227" i="1"/>
  <c r="T227" i="1"/>
  <c r="N224" i="7"/>
  <c r="AV227" i="1"/>
  <c r="AW227" i="1"/>
  <c r="AX227" i="1"/>
  <c r="AY227" i="1"/>
  <c r="AZ227" i="1"/>
  <c r="U227" i="1"/>
  <c r="O224" i="7"/>
  <c r="AZ7" i="16"/>
  <c r="V227" i="1"/>
  <c r="P224" i="7"/>
  <c r="Q224" i="7"/>
  <c r="R224" i="7"/>
  <c r="Y227" i="1"/>
  <c r="S224" i="7"/>
  <c r="T224" i="7"/>
  <c r="U224" i="7"/>
  <c r="V224" i="7"/>
  <c r="W224" i="7"/>
  <c r="AE227" i="1"/>
  <c r="X224" i="7"/>
  <c r="Y224" i="7"/>
  <c r="Z224" i="7"/>
  <c r="AH227" i="1"/>
  <c r="AA224" i="7"/>
  <c r="AB224" i="7"/>
  <c r="A225" i="7"/>
  <c r="B225" i="7"/>
  <c r="I228" i="1"/>
  <c r="C225" i="7"/>
  <c r="D225" i="7"/>
  <c r="E225" i="7"/>
  <c r="F225" i="7"/>
  <c r="G225" i="7"/>
  <c r="H225" i="7"/>
  <c r="I225" i="7"/>
  <c r="P228" i="1"/>
  <c r="J225" i="7"/>
  <c r="Q228" i="1"/>
  <c r="K225" i="7"/>
  <c r="L225" i="7"/>
  <c r="M225" i="7"/>
  <c r="AQ228" i="1"/>
  <c r="AR228" i="1"/>
  <c r="AS228" i="1"/>
  <c r="AT228" i="1"/>
  <c r="AU228" i="1"/>
  <c r="T228" i="1"/>
  <c r="N225" i="7"/>
  <c r="AV228" i="1"/>
  <c r="AW228" i="1"/>
  <c r="AX228" i="1"/>
  <c r="AY228" i="1"/>
  <c r="AZ228" i="1"/>
  <c r="U228" i="1"/>
  <c r="O225" i="7"/>
  <c r="V228" i="1"/>
  <c r="P225" i="7"/>
  <c r="Q225" i="7"/>
  <c r="R225" i="7"/>
  <c r="Y228" i="1"/>
  <c r="S225" i="7"/>
  <c r="T225" i="7"/>
  <c r="U225" i="7"/>
  <c r="V225" i="7"/>
  <c r="W225" i="7"/>
  <c r="AE228" i="1"/>
  <c r="X225" i="7"/>
  <c r="Y225" i="7"/>
  <c r="Z225" i="7"/>
  <c r="AH228" i="1"/>
  <c r="AA225" i="7"/>
  <c r="AB225" i="7"/>
  <c r="A226" i="7"/>
  <c r="B226" i="7"/>
  <c r="I229" i="1"/>
  <c r="C226" i="7"/>
  <c r="D226" i="7"/>
  <c r="E226" i="7"/>
  <c r="F226" i="7"/>
  <c r="G226" i="7"/>
  <c r="H226" i="7"/>
  <c r="I226" i="7"/>
  <c r="P229" i="1"/>
  <c r="J226" i="7"/>
  <c r="Q229" i="1"/>
  <c r="K226" i="7"/>
  <c r="L226" i="7"/>
  <c r="M226" i="7"/>
  <c r="AQ229" i="1"/>
  <c r="AR229" i="1"/>
  <c r="AS229" i="1"/>
  <c r="AT229" i="1"/>
  <c r="AU229" i="1"/>
  <c r="T229" i="1"/>
  <c r="N226" i="7"/>
  <c r="AV229" i="1"/>
  <c r="AW229" i="1"/>
  <c r="AX229" i="1"/>
  <c r="AY229" i="1"/>
  <c r="AZ229" i="1"/>
  <c r="U229" i="1"/>
  <c r="O226" i="7"/>
  <c r="V229" i="1"/>
  <c r="P226" i="7"/>
  <c r="Q226" i="7"/>
  <c r="R226" i="7"/>
  <c r="Y229" i="1"/>
  <c r="S226" i="7"/>
  <c r="T226" i="7"/>
  <c r="U226" i="7"/>
  <c r="V226" i="7"/>
  <c r="W226" i="7"/>
  <c r="AE229" i="1"/>
  <c r="X226" i="7"/>
  <c r="Y226" i="7"/>
  <c r="Z226" i="7"/>
  <c r="AH229" i="1"/>
  <c r="AA226" i="7"/>
  <c r="AB226" i="7"/>
  <c r="A227" i="7"/>
  <c r="B227" i="7"/>
  <c r="I230" i="1"/>
  <c r="C227" i="7"/>
  <c r="D227" i="7"/>
  <c r="E227" i="7"/>
  <c r="F227" i="7"/>
  <c r="G227" i="7"/>
  <c r="H227" i="7"/>
  <c r="I227" i="7"/>
  <c r="P230" i="1"/>
  <c r="J227" i="7"/>
  <c r="Q230" i="1"/>
  <c r="K227" i="7"/>
  <c r="L227" i="7"/>
  <c r="M227" i="7"/>
  <c r="AQ230" i="1"/>
  <c r="AR230" i="1"/>
  <c r="AS230" i="1"/>
  <c r="AT230" i="1"/>
  <c r="AU230" i="1"/>
  <c r="T230" i="1"/>
  <c r="N227" i="7"/>
  <c r="AV230" i="1"/>
  <c r="AW230" i="1"/>
  <c r="AX230" i="1"/>
  <c r="AY230" i="1"/>
  <c r="AZ230" i="1"/>
  <c r="U230" i="1"/>
  <c r="O227" i="7"/>
  <c r="V230" i="1"/>
  <c r="P227" i="7"/>
  <c r="Q227" i="7"/>
  <c r="R227" i="7"/>
  <c r="Y230" i="1"/>
  <c r="S227" i="7"/>
  <c r="T227" i="7"/>
  <c r="U227" i="7"/>
  <c r="V227" i="7"/>
  <c r="W227" i="7"/>
  <c r="AE230" i="1"/>
  <c r="X227" i="7"/>
  <c r="Y227" i="7"/>
  <c r="Z227" i="7"/>
  <c r="AH230" i="1"/>
  <c r="AA227" i="7"/>
  <c r="AB227" i="7"/>
  <c r="A228" i="7"/>
  <c r="B228" i="7"/>
  <c r="I231" i="1"/>
  <c r="C228" i="7"/>
  <c r="D228" i="7"/>
  <c r="E228" i="7"/>
  <c r="F228" i="7"/>
  <c r="G228" i="7"/>
  <c r="H228" i="7"/>
  <c r="I228" i="7"/>
  <c r="P231" i="1"/>
  <c r="J228" i="7"/>
  <c r="Q231" i="1"/>
  <c r="K228" i="7"/>
  <c r="L228" i="7"/>
  <c r="M228" i="7"/>
  <c r="AQ231" i="1"/>
  <c r="AR231" i="1"/>
  <c r="AS231" i="1"/>
  <c r="AT231" i="1"/>
  <c r="AU231" i="1"/>
  <c r="T231" i="1"/>
  <c r="N228" i="7"/>
  <c r="AV231" i="1"/>
  <c r="AW231" i="1"/>
  <c r="AX231" i="1"/>
  <c r="AY231" i="1"/>
  <c r="AZ231" i="1"/>
  <c r="U231" i="1"/>
  <c r="O228" i="7"/>
  <c r="V231" i="1"/>
  <c r="P228" i="7"/>
  <c r="Q228" i="7"/>
  <c r="R228" i="7"/>
  <c r="Y231" i="1"/>
  <c r="S228" i="7"/>
  <c r="T228" i="7"/>
  <c r="U228" i="7"/>
  <c r="V228" i="7"/>
  <c r="W228" i="7"/>
  <c r="AE231" i="1"/>
  <c r="X228" i="7"/>
  <c r="Y228" i="7"/>
  <c r="Z228" i="7"/>
  <c r="AH231" i="1"/>
  <c r="AA228" i="7"/>
  <c r="AB228" i="7"/>
  <c r="A229" i="7"/>
  <c r="B229" i="7"/>
  <c r="I232" i="1"/>
  <c r="C229" i="7"/>
  <c r="D229" i="7"/>
  <c r="E229" i="7"/>
  <c r="F229" i="7"/>
  <c r="G229" i="7"/>
  <c r="H229" i="7"/>
  <c r="I229" i="7"/>
  <c r="P232" i="1"/>
  <c r="J229" i="7"/>
  <c r="Q232" i="1"/>
  <c r="K229" i="7"/>
  <c r="L229" i="7"/>
  <c r="M229" i="7"/>
  <c r="AQ232" i="1"/>
  <c r="AR232" i="1"/>
  <c r="AS232" i="1"/>
  <c r="AT232" i="1"/>
  <c r="AU232" i="1"/>
  <c r="T232" i="1"/>
  <c r="N229" i="7"/>
  <c r="AV232" i="1"/>
  <c r="AW232" i="1"/>
  <c r="AX232" i="1"/>
  <c r="AY232" i="1"/>
  <c r="AZ232" i="1"/>
  <c r="U232" i="1"/>
  <c r="O229" i="7"/>
  <c r="V232" i="1"/>
  <c r="P229" i="7"/>
  <c r="Q229" i="7"/>
  <c r="R229" i="7"/>
  <c r="Y232" i="1"/>
  <c r="S229" i="7"/>
  <c r="T229" i="7"/>
  <c r="U229" i="7"/>
  <c r="V229" i="7"/>
  <c r="W229" i="7"/>
  <c r="AE232" i="1"/>
  <c r="X229" i="7"/>
  <c r="Y229" i="7"/>
  <c r="Z229" i="7"/>
  <c r="AH232" i="1"/>
  <c r="AA229" i="7"/>
  <c r="AB229" i="7"/>
  <c r="A230" i="7"/>
  <c r="B230" i="7"/>
  <c r="I233" i="1"/>
  <c r="C230" i="7"/>
  <c r="D230" i="7"/>
  <c r="E230" i="7"/>
  <c r="F230" i="7"/>
  <c r="G230" i="7"/>
  <c r="H230" i="7"/>
  <c r="I230" i="7"/>
  <c r="P233" i="1"/>
  <c r="J230" i="7"/>
  <c r="Q233" i="1"/>
  <c r="K230" i="7"/>
  <c r="L230" i="7"/>
  <c r="M230" i="7"/>
  <c r="AQ233" i="1"/>
  <c r="AR233" i="1"/>
  <c r="AS233" i="1"/>
  <c r="AT233" i="1"/>
  <c r="AU233" i="1"/>
  <c r="T233" i="1"/>
  <c r="N230" i="7"/>
  <c r="AV233" i="1"/>
  <c r="AW233" i="1"/>
  <c r="AX233" i="1"/>
  <c r="AY233" i="1"/>
  <c r="AZ233" i="1"/>
  <c r="U233" i="1"/>
  <c r="O230" i="7"/>
  <c r="V233" i="1"/>
  <c r="P230" i="7"/>
  <c r="Q230" i="7"/>
  <c r="R230" i="7"/>
  <c r="Y233" i="1"/>
  <c r="S230" i="7"/>
  <c r="T230" i="7"/>
  <c r="U230" i="7"/>
  <c r="V230" i="7"/>
  <c r="W230" i="7"/>
  <c r="AE233" i="1"/>
  <c r="X230" i="7"/>
  <c r="Y230" i="7"/>
  <c r="Z230" i="7"/>
  <c r="AH233" i="1"/>
  <c r="AA230" i="7"/>
  <c r="AB230" i="7"/>
  <c r="A231" i="7"/>
  <c r="B231" i="7"/>
  <c r="I234" i="1"/>
  <c r="C231" i="7"/>
  <c r="D231" i="7"/>
  <c r="E231" i="7"/>
  <c r="F231" i="7"/>
  <c r="G231" i="7"/>
  <c r="H231" i="7"/>
  <c r="I231" i="7"/>
  <c r="P234" i="1"/>
  <c r="J231" i="7"/>
  <c r="Q234" i="1"/>
  <c r="K231" i="7"/>
  <c r="L231" i="7"/>
  <c r="M231" i="7"/>
  <c r="AQ234" i="1"/>
  <c r="AR234" i="1"/>
  <c r="AS234" i="1"/>
  <c r="AT234" i="1"/>
  <c r="AU234" i="1"/>
  <c r="T234" i="1"/>
  <c r="N231" i="7"/>
  <c r="AV234" i="1"/>
  <c r="AW234" i="1"/>
  <c r="AX234" i="1"/>
  <c r="AY234" i="1"/>
  <c r="AZ234" i="1"/>
  <c r="U234" i="1"/>
  <c r="O231" i="7"/>
  <c r="V234" i="1"/>
  <c r="P231" i="7"/>
  <c r="Q231" i="7"/>
  <c r="R231" i="7"/>
  <c r="Y234" i="1"/>
  <c r="S231" i="7"/>
  <c r="T231" i="7"/>
  <c r="U231" i="7"/>
  <c r="V231" i="7"/>
  <c r="W231" i="7"/>
  <c r="AE234" i="1"/>
  <c r="X231" i="7"/>
  <c r="Y231" i="7"/>
  <c r="Z231" i="7"/>
  <c r="AH234" i="1"/>
  <c r="AA231" i="7"/>
  <c r="AB231" i="7"/>
  <c r="A232" i="7"/>
  <c r="B232" i="7"/>
  <c r="I235" i="1"/>
  <c r="C232" i="7"/>
  <c r="D232" i="7"/>
  <c r="E232" i="7"/>
  <c r="F232" i="7"/>
  <c r="G232" i="7"/>
  <c r="H232" i="7"/>
  <c r="I232" i="7"/>
  <c r="P235" i="1"/>
  <c r="J232" i="7"/>
  <c r="Q235" i="1"/>
  <c r="K232" i="7"/>
  <c r="L232" i="7"/>
  <c r="M232" i="7"/>
  <c r="AQ235" i="1"/>
  <c r="AR235" i="1"/>
  <c r="AS235" i="1"/>
  <c r="AT235" i="1"/>
  <c r="AU235" i="1"/>
  <c r="T235" i="1"/>
  <c r="N232" i="7"/>
  <c r="AV235" i="1"/>
  <c r="AW235" i="1"/>
  <c r="AX235" i="1"/>
  <c r="AY235" i="1"/>
  <c r="AZ235" i="1"/>
  <c r="U235" i="1"/>
  <c r="O232" i="7"/>
  <c r="V235" i="1"/>
  <c r="P232" i="7"/>
  <c r="Q232" i="7"/>
  <c r="R232" i="7"/>
  <c r="Y235" i="1"/>
  <c r="S232" i="7"/>
  <c r="T232" i="7"/>
  <c r="U232" i="7"/>
  <c r="V232" i="7"/>
  <c r="W232" i="7"/>
  <c r="AE235" i="1"/>
  <c r="X232" i="7"/>
  <c r="Y232" i="7"/>
  <c r="Z232" i="7"/>
  <c r="AH235" i="1"/>
  <c r="AA232" i="7"/>
  <c r="AB232" i="7"/>
  <c r="A233" i="7"/>
  <c r="B233" i="7"/>
  <c r="I236" i="1"/>
  <c r="C233" i="7"/>
  <c r="D233" i="7"/>
  <c r="E233" i="7"/>
  <c r="F233" i="7"/>
  <c r="G233" i="7"/>
  <c r="H233" i="7"/>
  <c r="I233" i="7"/>
  <c r="P236" i="1"/>
  <c r="J233" i="7"/>
  <c r="Q236" i="1"/>
  <c r="K233" i="7"/>
  <c r="L233" i="7"/>
  <c r="M233" i="7"/>
  <c r="AQ236" i="1"/>
  <c r="AR236" i="1"/>
  <c r="AS236" i="1"/>
  <c r="AT236" i="1"/>
  <c r="AU236" i="1"/>
  <c r="T236" i="1"/>
  <c r="N233" i="7"/>
  <c r="AV236" i="1"/>
  <c r="AW236" i="1"/>
  <c r="AX236" i="1"/>
  <c r="AY236" i="1"/>
  <c r="AZ236" i="1"/>
  <c r="U236" i="1"/>
  <c r="O233" i="7"/>
  <c r="V236" i="1"/>
  <c r="P233" i="7"/>
  <c r="Q233" i="7"/>
  <c r="R233" i="7"/>
  <c r="Y236" i="1"/>
  <c r="S233" i="7"/>
  <c r="T233" i="7"/>
  <c r="U233" i="7"/>
  <c r="V233" i="7"/>
  <c r="W233" i="7"/>
  <c r="AE236" i="1"/>
  <c r="X233" i="7"/>
  <c r="Y233" i="7"/>
  <c r="Z233" i="7"/>
  <c r="AH236" i="1"/>
  <c r="AA233" i="7"/>
  <c r="AB233" i="7"/>
  <c r="A234" i="7"/>
  <c r="B234" i="7"/>
  <c r="I237" i="1"/>
  <c r="C234" i="7"/>
  <c r="D234" i="7"/>
  <c r="E234" i="7"/>
  <c r="F234" i="7"/>
  <c r="G234" i="7"/>
  <c r="H234" i="7"/>
  <c r="I234" i="7"/>
  <c r="P237" i="1"/>
  <c r="J234" i="7"/>
  <c r="Q237" i="1"/>
  <c r="K234" i="7"/>
  <c r="L234" i="7"/>
  <c r="M234" i="7"/>
  <c r="AQ237" i="1"/>
  <c r="AR237" i="1"/>
  <c r="AS237" i="1"/>
  <c r="AT237" i="1"/>
  <c r="AU237" i="1"/>
  <c r="T237" i="1"/>
  <c r="N234" i="7"/>
  <c r="AV237" i="1"/>
  <c r="AW237" i="1"/>
  <c r="AX237" i="1"/>
  <c r="AY237" i="1"/>
  <c r="AZ237" i="1"/>
  <c r="U237" i="1"/>
  <c r="O234" i="7"/>
  <c r="V237" i="1"/>
  <c r="P234" i="7"/>
  <c r="Q234" i="7"/>
  <c r="R234" i="7"/>
  <c r="Y237" i="1"/>
  <c r="S234" i="7"/>
  <c r="T234" i="7"/>
  <c r="U234" i="7"/>
  <c r="V234" i="7"/>
  <c r="W234" i="7"/>
  <c r="AE237" i="1"/>
  <c r="X234" i="7"/>
  <c r="Y234" i="7"/>
  <c r="Z234" i="7"/>
  <c r="AH237" i="1"/>
  <c r="AA234" i="7"/>
  <c r="AB234" i="7"/>
  <c r="A235" i="7"/>
  <c r="B235" i="7"/>
  <c r="I238" i="1"/>
  <c r="C235" i="7"/>
  <c r="D235" i="7"/>
  <c r="E235" i="7"/>
  <c r="F235" i="7"/>
  <c r="G235" i="7"/>
  <c r="H235" i="7"/>
  <c r="I235" i="7"/>
  <c r="P238" i="1"/>
  <c r="J235" i="7"/>
  <c r="Q238" i="1"/>
  <c r="K235" i="7"/>
  <c r="L235" i="7"/>
  <c r="M235" i="7"/>
  <c r="AQ238" i="1"/>
  <c r="AR238" i="1"/>
  <c r="AS238" i="1"/>
  <c r="AT238" i="1"/>
  <c r="AU238" i="1"/>
  <c r="T238" i="1"/>
  <c r="N235" i="7"/>
  <c r="AV238" i="1"/>
  <c r="AW238" i="1"/>
  <c r="AX238" i="1"/>
  <c r="AY238" i="1"/>
  <c r="AZ238" i="1"/>
  <c r="U238" i="1"/>
  <c r="O235" i="7"/>
  <c r="V238" i="1"/>
  <c r="P235" i="7"/>
  <c r="Q235" i="7"/>
  <c r="R235" i="7"/>
  <c r="Y238" i="1"/>
  <c r="S235" i="7"/>
  <c r="T235" i="7"/>
  <c r="U235" i="7"/>
  <c r="V235" i="7"/>
  <c r="W235" i="7"/>
  <c r="AE238" i="1"/>
  <c r="X235" i="7"/>
  <c r="Y235" i="7"/>
  <c r="Z235" i="7"/>
  <c r="AH238" i="1"/>
  <c r="AA235" i="7"/>
  <c r="AB235" i="7"/>
  <c r="A236" i="7"/>
  <c r="B236" i="7"/>
  <c r="I239" i="1"/>
  <c r="C236" i="7"/>
  <c r="D236" i="7"/>
  <c r="E236" i="7"/>
  <c r="F236" i="7"/>
  <c r="G236" i="7"/>
  <c r="H236" i="7"/>
  <c r="I236" i="7"/>
  <c r="P239" i="1"/>
  <c r="J236" i="7"/>
  <c r="Q239" i="1"/>
  <c r="K236" i="7"/>
  <c r="L236" i="7"/>
  <c r="M236" i="7"/>
  <c r="AQ239" i="1"/>
  <c r="AR239" i="1"/>
  <c r="AS239" i="1"/>
  <c r="AT239" i="1"/>
  <c r="AU239" i="1"/>
  <c r="T239" i="1"/>
  <c r="N236" i="7"/>
  <c r="AV239" i="1"/>
  <c r="AW239" i="1"/>
  <c r="AX239" i="1"/>
  <c r="AY239" i="1"/>
  <c r="AZ239" i="1"/>
  <c r="U239" i="1"/>
  <c r="O236" i="7"/>
  <c r="V239" i="1"/>
  <c r="P236" i="7"/>
  <c r="Q236" i="7"/>
  <c r="R236" i="7"/>
  <c r="Y239" i="1"/>
  <c r="S236" i="7"/>
  <c r="T236" i="7"/>
  <c r="U236" i="7"/>
  <c r="V236" i="7"/>
  <c r="W236" i="7"/>
  <c r="AE239" i="1"/>
  <c r="X236" i="7"/>
  <c r="Y236" i="7"/>
  <c r="Z236" i="7"/>
  <c r="AH239" i="1"/>
  <c r="AA236" i="7"/>
  <c r="AB236" i="7"/>
  <c r="A237" i="7"/>
  <c r="B237" i="7"/>
  <c r="I240" i="1"/>
  <c r="C237" i="7"/>
  <c r="D237" i="7"/>
  <c r="E237" i="7"/>
  <c r="F237" i="7"/>
  <c r="G237" i="7"/>
  <c r="H237" i="7"/>
  <c r="I237" i="7"/>
  <c r="P240" i="1"/>
  <c r="J237" i="7"/>
  <c r="Q240" i="1"/>
  <c r="K237" i="7"/>
  <c r="L237" i="7"/>
  <c r="M237" i="7"/>
  <c r="AQ240" i="1"/>
  <c r="AR240" i="1"/>
  <c r="AS240" i="1"/>
  <c r="AT240" i="1"/>
  <c r="AU240" i="1"/>
  <c r="T240" i="1"/>
  <c r="N237" i="7"/>
  <c r="AV240" i="1"/>
  <c r="AW240" i="1"/>
  <c r="AX240" i="1"/>
  <c r="AY240" i="1"/>
  <c r="AZ240" i="1"/>
  <c r="U240" i="1"/>
  <c r="O237" i="7"/>
  <c r="V240" i="1"/>
  <c r="P237" i="7"/>
  <c r="Q237" i="7"/>
  <c r="R237" i="7"/>
  <c r="Y240" i="1"/>
  <c r="S237" i="7"/>
  <c r="T237" i="7"/>
  <c r="U237" i="7"/>
  <c r="V237" i="7"/>
  <c r="W237" i="7"/>
  <c r="AE240" i="1"/>
  <c r="X237" i="7"/>
  <c r="Y237" i="7"/>
  <c r="Z237" i="7"/>
  <c r="AH240" i="1"/>
  <c r="AA237" i="7"/>
  <c r="AB237" i="7"/>
  <c r="A238" i="7"/>
  <c r="B238" i="7"/>
  <c r="I241" i="1"/>
  <c r="C238" i="7"/>
  <c r="D238" i="7"/>
  <c r="E238" i="7"/>
  <c r="F238" i="7"/>
  <c r="G238" i="7"/>
  <c r="H238" i="7"/>
  <c r="I238" i="7"/>
  <c r="P241" i="1"/>
  <c r="J238" i="7"/>
  <c r="Q241" i="1"/>
  <c r="K238" i="7"/>
  <c r="L238" i="7"/>
  <c r="M238" i="7"/>
  <c r="AQ241" i="1"/>
  <c r="AR241" i="1"/>
  <c r="AS241" i="1"/>
  <c r="AT241" i="1"/>
  <c r="AU241" i="1"/>
  <c r="T241" i="1"/>
  <c r="N238" i="7"/>
  <c r="AV241" i="1"/>
  <c r="AW241" i="1"/>
  <c r="AX241" i="1"/>
  <c r="AY241" i="1"/>
  <c r="AZ241" i="1"/>
  <c r="U241" i="1"/>
  <c r="O238" i="7"/>
  <c r="V241" i="1"/>
  <c r="P238" i="7"/>
  <c r="Q238" i="7"/>
  <c r="R238" i="7"/>
  <c r="Y241" i="1"/>
  <c r="S238" i="7"/>
  <c r="T238" i="7"/>
  <c r="U238" i="7"/>
  <c r="V238" i="7"/>
  <c r="W238" i="7"/>
  <c r="AE241" i="1"/>
  <c r="X238" i="7"/>
  <c r="Y238" i="7"/>
  <c r="Z238" i="7"/>
  <c r="AH241" i="1"/>
  <c r="AA238" i="7"/>
  <c r="AB238" i="7"/>
  <c r="A239" i="7"/>
  <c r="B239" i="7"/>
  <c r="I242" i="1"/>
  <c r="C239" i="7"/>
  <c r="D239" i="7"/>
  <c r="E239" i="7"/>
  <c r="F239" i="7"/>
  <c r="G239" i="7"/>
  <c r="H239" i="7"/>
  <c r="I239" i="7"/>
  <c r="P242" i="1"/>
  <c r="J239" i="7"/>
  <c r="Q242" i="1"/>
  <c r="K239" i="7"/>
  <c r="L239" i="7"/>
  <c r="M239" i="7"/>
  <c r="AQ242" i="1"/>
  <c r="AR242" i="1"/>
  <c r="AS242" i="1"/>
  <c r="AT242" i="1"/>
  <c r="AU242" i="1"/>
  <c r="T242" i="1"/>
  <c r="N239" i="7"/>
  <c r="AV242" i="1"/>
  <c r="AW242" i="1"/>
  <c r="AX242" i="1"/>
  <c r="AY242" i="1"/>
  <c r="AZ242" i="1"/>
  <c r="U242" i="1"/>
  <c r="O239" i="7"/>
  <c r="V242" i="1"/>
  <c r="P239" i="7"/>
  <c r="Q239" i="7"/>
  <c r="R239" i="7"/>
  <c r="Y242" i="1"/>
  <c r="S239" i="7"/>
  <c r="T239" i="7"/>
  <c r="U239" i="7"/>
  <c r="V239" i="7"/>
  <c r="W239" i="7"/>
  <c r="AE242" i="1"/>
  <c r="X239" i="7"/>
  <c r="Y239" i="7"/>
  <c r="Z239" i="7"/>
  <c r="AH242" i="1"/>
  <c r="AA239" i="7"/>
  <c r="AB239" i="7"/>
  <c r="A240" i="7"/>
  <c r="B240" i="7"/>
  <c r="I243" i="1"/>
  <c r="C240" i="7"/>
  <c r="D240" i="7"/>
  <c r="E240" i="7"/>
  <c r="F240" i="7"/>
  <c r="G240" i="7"/>
  <c r="H240" i="7"/>
  <c r="I240" i="7"/>
  <c r="P243" i="1"/>
  <c r="J240" i="7"/>
  <c r="Q243" i="1"/>
  <c r="K240" i="7"/>
  <c r="L240" i="7"/>
  <c r="M240" i="7"/>
  <c r="AQ243" i="1"/>
  <c r="AR243" i="1"/>
  <c r="AS243" i="1"/>
  <c r="AT243" i="1"/>
  <c r="AU243" i="1"/>
  <c r="T243" i="1"/>
  <c r="N240" i="7"/>
  <c r="AV243" i="1"/>
  <c r="AW243" i="1"/>
  <c r="AX243" i="1"/>
  <c r="AY243" i="1"/>
  <c r="AZ243" i="1"/>
  <c r="U243" i="1"/>
  <c r="O240" i="7"/>
  <c r="V243" i="1"/>
  <c r="P240" i="7"/>
  <c r="Q240" i="7"/>
  <c r="R240" i="7"/>
  <c r="Y243" i="1"/>
  <c r="S240" i="7"/>
  <c r="T240" i="7"/>
  <c r="U240" i="7"/>
  <c r="V240" i="7"/>
  <c r="W240" i="7"/>
  <c r="AE243" i="1"/>
  <c r="X240" i="7"/>
  <c r="Y240" i="7"/>
  <c r="Z240" i="7"/>
  <c r="AH243" i="1"/>
  <c r="AA240" i="7"/>
  <c r="AB240" i="7"/>
  <c r="A241" i="7"/>
  <c r="B241" i="7"/>
  <c r="I244" i="1"/>
  <c r="C241" i="7"/>
  <c r="D241" i="7"/>
  <c r="E241" i="7"/>
  <c r="F241" i="7"/>
  <c r="G241" i="7"/>
  <c r="H241" i="7"/>
  <c r="I241" i="7"/>
  <c r="P244" i="1"/>
  <c r="J241" i="7"/>
  <c r="Q244" i="1"/>
  <c r="K241" i="7"/>
  <c r="L241" i="7"/>
  <c r="M241" i="7"/>
  <c r="AQ244" i="1"/>
  <c r="AR244" i="1"/>
  <c r="AS244" i="1"/>
  <c r="AT244" i="1"/>
  <c r="AU244" i="1"/>
  <c r="T244" i="1"/>
  <c r="N241" i="7"/>
  <c r="AV244" i="1"/>
  <c r="AW244" i="1"/>
  <c r="AX244" i="1"/>
  <c r="AY244" i="1"/>
  <c r="AZ244" i="1"/>
  <c r="U244" i="1"/>
  <c r="O241" i="7"/>
  <c r="V244" i="1"/>
  <c r="P241" i="7"/>
  <c r="Q241" i="7"/>
  <c r="R241" i="7"/>
  <c r="Y244" i="1"/>
  <c r="S241" i="7"/>
  <c r="T241" i="7"/>
  <c r="U241" i="7"/>
  <c r="V241" i="7"/>
  <c r="W241" i="7"/>
  <c r="AE244" i="1"/>
  <c r="X241" i="7"/>
  <c r="Y241" i="7"/>
  <c r="Z241" i="7"/>
  <c r="AH244" i="1"/>
  <c r="AA241" i="7"/>
  <c r="AB241" i="7"/>
  <c r="A242" i="7"/>
  <c r="B242" i="7"/>
  <c r="I245" i="1"/>
  <c r="C242" i="7"/>
  <c r="D242" i="7"/>
  <c r="E242" i="7"/>
  <c r="F242" i="7"/>
  <c r="G242" i="7"/>
  <c r="H242" i="7"/>
  <c r="I242" i="7"/>
  <c r="P245" i="1"/>
  <c r="J242" i="7"/>
  <c r="Q245" i="1"/>
  <c r="K242" i="7"/>
  <c r="L242" i="7"/>
  <c r="M242" i="7"/>
  <c r="AQ245" i="1"/>
  <c r="AR245" i="1"/>
  <c r="AS245" i="1"/>
  <c r="AT245" i="1"/>
  <c r="AU245" i="1"/>
  <c r="T245" i="1"/>
  <c r="N242" i="7"/>
  <c r="AV245" i="1"/>
  <c r="AW245" i="1"/>
  <c r="AX245" i="1"/>
  <c r="AY245" i="1"/>
  <c r="AZ245" i="1"/>
  <c r="U245" i="1"/>
  <c r="O242" i="7"/>
  <c r="V245" i="1"/>
  <c r="P242" i="7"/>
  <c r="Q242" i="7"/>
  <c r="R242" i="7"/>
  <c r="Y245" i="1"/>
  <c r="S242" i="7"/>
  <c r="T242" i="7"/>
  <c r="U242" i="7"/>
  <c r="V242" i="7"/>
  <c r="W242" i="7"/>
  <c r="AE245" i="1"/>
  <c r="X242" i="7"/>
  <c r="Y242" i="7"/>
  <c r="Z242" i="7"/>
  <c r="AH245" i="1"/>
  <c r="AA242" i="7"/>
  <c r="AB242" i="7"/>
  <c r="A243" i="7"/>
  <c r="B243" i="7"/>
  <c r="I246" i="1"/>
  <c r="C243" i="7"/>
  <c r="D243" i="7"/>
  <c r="E243" i="7"/>
  <c r="F243" i="7"/>
  <c r="G243" i="7"/>
  <c r="H243" i="7"/>
  <c r="I243" i="7"/>
  <c r="P246" i="1"/>
  <c r="J243" i="7"/>
  <c r="Q246" i="1"/>
  <c r="K243" i="7"/>
  <c r="L243" i="7"/>
  <c r="M243" i="7"/>
  <c r="AQ246" i="1"/>
  <c r="AR246" i="1"/>
  <c r="AS246" i="1"/>
  <c r="AT246" i="1"/>
  <c r="AU246" i="1"/>
  <c r="T246" i="1"/>
  <c r="N243" i="7"/>
  <c r="AV246" i="1"/>
  <c r="AW246" i="1"/>
  <c r="AX246" i="1"/>
  <c r="AY246" i="1"/>
  <c r="AZ246" i="1"/>
  <c r="U246" i="1"/>
  <c r="O243" i="7"/>
  <c r="V246" i="1"/>
  <c r="P243" i="7"/>
  <c r="Q243" i="7"/>
  <c r="R243" i="7"/>
  <c r="Y246" i="1"/>
  <c r="S243" i="7"/>
  <c r="T243" i="7"/>
  <c r="U243" i="7"/>
  <c r="V243" i="7"/>
  <c r="W243" i="7"/>
  <c r="AE246" i="1"/>
  <c r="X243" i="7"/>
  <c r="Y243" i="7"/>
  <c r="Z243" i="7"/>
  <c r="AH246" i="1"/>
  <c r="AA243" i="7"/>
  <c r="AB243" i="7"/>
  <c r="A244" i="7"/>
  <c r="B244" i="7"/>
  <c r="I247" i="1"/>
  <c r="C244" i="7"/>
  <c r="D244" i="7"/>
  <c r="E244" i="7"/>
  <c r="F244" i="7"/>
  <c r="G244" i="7"/>
  <c r="H244" i="7"/>
  <c r="I244" i="7"/>
  <c r="BG8" i="16"/>
  <c r="BH8" i="16"/>
  <c r="BI8" i="16"/>
  <c r="BJ8" i="16"/>
  <c r="AS8" i="16"/>
  <c r="W8" i="16"/>
  <c r="P247" i="1"/>
  <c r="J244" i="7"/>
  <c r="Q247" i="1"/>
  <c r="K244" i="7"/>
  <c r="L244" i="7"/>
  <c r="M244" i="7"/>
  <c r="AQ247" i="1"/>
  <c r="AR247" i="1"/>
  <c r="AS247" i="1"/>
  <c r="AT247" i="1"/>
  <c r="AU247" i="1"/>
  <c r="T247" i="1"/>
  <c r="N244" i="7"/>
  <c r="AV247" i="1"/>
  <c r="AW247" i="1"/>
  <c r="AX247" i="1"/>
  <c r="AY247" i="1"/>
  <c r="AZ247" i="1"/>
  <c r="U247" i="1"/>
  <c r="O244" i="7"/>
  <c r="AX8" i="16"/>
  <c r="V247" i="1"/>
  <c r="P244" i="7"/>
  <c r="Q244" i="7"/>
  <c r="R244" i="7"/>
  <c r="Y247" i="1"/>
  <c r="S244" i="7"/>
  <c r="T244" i="7"/>
  <c r="U244" i="7"/>
  <c r="V244" i="7"/>
  <c r="W244" i="7"/>
  <c r="AE247" i="1"/>
  <c r="X244" i="7"/>
  <c r="Y244" i="7"/>
  <c r="Z244" i="7"/>
  <c r="AH247" i="1"/>
  <c r="AA244" i="7"/>
  <c r="AB244" i="7"/>
  <c r="A245" i="7"/>
  <c r="B245" i="7"/>
  <c r="I248" i="1"/>
  <c r="C245" i="7"/>
  <c r="D245" i="7"/>
  <c r="E245" i="7"/>
  <c r="F245" i="7"/>
  <c r="G245" i="7"/>
  <c r="H245" i="7"/>
  <c r="I245" i="7"/>
  <c r="P248" i="1"/>
  <c r="J245" i="7"/>
  <c r="Q248" i="1"/>
  <c r="K245" i="7"/>
  <c r="L245" i="7"/>
  <c r="M245" i="7"/>
  <c r="AQ248" i="1"/>
  <c r="AR248" i="1"/>
  <c r="AS248" i="1"/>
  <c r="AT248" i="1"/>
  <c r="AU248" i="1"/>
  <c r="T248" i="1"/>
  <c r="N245" i="7"/>
  <c r="AV248" i="1"/>
  <c r="AW248" i="1"/>
  <c r="AX248" i="1"/>
  <c r="AY248" i="1"/>
  <c r="AZ248" i="1"/>
  <c r="U248" i="1"/>
  <c r="O245" i="7"/>
  <c r="V248" i="1"/>
  <c r="P245" i="7"/>
  <c r="Q245" i="7"/>
  <c r="R245" i="7"/>
  <c r="Y248" i="1"/>
  <c r="S245" i="7"/>
  <c r="T245" i="7"/>
  <c r="U245" i="7"/>
  <c r="V245" i="7"/>
  <c r="W245" i="7"/>
  <c r="AE248" i="1"/>
  <c r="X245" i="7"/>
  <c r="Y245" i="7"/>
  <c r="Z245" i="7"/>
  <c r="AH248" i="1"/>
  <c r="AA245" i="7"/>
  <c r="AB245" i="7"/>
  <c r="A246" i="7"/>
  <c r="B246" i="7"/>
  <c r="I249" i="1"/>
  <c r="C246" i="7"/>
  <c r="D246" i="7"/>
  <c r="E246" i="7"/>
  <c r="F246" i="7"/>
  <c r="G246" i="7"/>
  <c r="H246" i="7"/>
  <c r="I246" i="7"/>
  <c r="P249" i="1"/>
  <c r="J246" i="7"/>
  <c r="Q249" i="1"/>
  <c r="K246" i="7"/>
  <c r="L246" i="7"/>
  <c r="M246" i="7"/>
  <c r="AQ249" i="1"/>
  <c r="AR249" i="1"/>
  <c r="AS249" i="1"/>
  <c r="AT249" i="1"/>
  <c r="AU249" i="1"/>
  <c r="T249" i="1"/>
  <c r="N246" i="7"/>
  <c r="AV249" i="1"/>
  <c r="AW249" i="1"/>
  <c r="AX249" i="1"/>
  <c r="AY249" i="1"/>
  <c r="AZ249" i="1"/>
  <c r="U249" i="1"/>
  <c r="O246" i="7"/>
  <c r="V249" i="1"/>
  <c r="P246" i="7"/>
  <c r="Q246" i="7"/>
  <c r="R246" i="7"/>
  <c r="Y249" i="1"/>
  <c r="S246" i="7"/>
  <c r="T246" i="7"/>
  <c r="U246" i="7"/>
  <c r="V246" i="7"/>
  <c r="W246" i="7"/>
  <c r="AE249" i="1"/>
  <c r="X246" i="7"/>
  <c r="Y246" i="7"/>
  <c r="Z246" i="7"/>
  <c r="AH249" i="1"/>
  <c r="AA246" i="7"/>
  <c r="AB246" i="7"/>
  <c r="A247" i="7"/>
  <c r="B247" i="7"/>
  <c r="I250" i="1"/>
  <c r="C247" i="7"/>
  <c r="D247" i="7"/>
  <c r="E247" i="7"/>
  <c r="F247" i="7"/>
  <c r="G247" i="7"/>
  <c r="H247" i="7"/>
  <c r="I247" i="7"/>
  <c r="P250" i="1"/>
  <c r="J247" i="7"/>
  <c r="Q250" i="1"/>
  <c r="K247" i="7"/>
  <c r="L247" i="7"/>
  <c r="M247" i="7"/>
  <c r="AQ250" i="1"/>
  <c r="AR250" i="1"/>
  <c r="AS250" i="1"/>
  <c r="AT250" i="1"/>
  <c r="AU250" i="1"/>
  <c r="T250" i="1"/>
  <c r="N247" i="7"/>
  <c r="AV250" i="1"/>
  <c r="AW250" i="1"/>
  <c r="AX250" i="1"/>
  <c r="AY250" i="1"/>
  <c r="AZ250" i="1"/>
  <c r="U250" i="1"/>
  <c r="O247" i="7"/>
  <c r="V250" i="1"/>
  <c r="P247" i="7"/>
  <c r="Q247" i="7"/>
  <c r="R247" i="7"/>
  <c r="Y250" i="1"/>
  <c r="S247" i="7"/>
  <c r="T247" i="7"/>
  <c r="U247" i="7"/>
  <c r="V247" i="7"/>
  <c r="W247" i="7"/>
  <c r="AE250" i="1"/>
  <c r="X247" i="7"/>
  <c r="Y247" i="7"/>
  <c r="Z247" i="7"/>
  <c r="AH250" i="1"/>
  <c r="AA247" i="7"/>
  <c r="AB247" i="7"/>
  <c r="A248" i="7"/>
  <c r="B248" i="7"/>
  <c r="I251" i="1"/>
  <c r="C248" i="7"/>
  <c r="D248" i="7"/>
  <c r="E248" i="7"/>
  <c r="F248" i="7"/>
  <c r="G248" i="7"/>
  <c r="H248" i="7"/>
  <c r="I248" i="7"/>
  <c r="P251" i="1"/>
  <c r="J248" i="7"/>
  <c r="Q251" i="1"/>
  <c r="K248" i="7"/>
  <c r="L248" i="7"/>
  <c r="M248" i="7"/>
  <c r="AQ251" i="1"/>
  <c r="AR251" i="1"/>
  <c r="AS251" i="1"/>
  <c r="AT251" i="1"/>
  <c r="AU251" i="1"/>
  <c r="T251" i="1"/>
  <c r="N248" i="7"/>
  <c r="AV251" i="1"/>
  <c r="AW251" i="1"/>
  <c r="AX251" i="1"/>
  <c r="AY251" i="1"/>
  <c r="AZ251" i="1"/>
  <c r="U251" i="1"/>
  <c r="O248" i="7"/>
  <c r="V251" i="1"/>
  <c r="P248" i="7"/>
  <c r="Q248" i="7"/>
  <c r="R248" i="7"/>
  <c r="Y251" i="1"/>
  <c r="S248" i="7"/>
  <c r="T248" i="7"/>
  <c r="U248" i="7"/>
  <c r="V248" i="7"/>
  <c r="W248" i="7"/>
  <c r="AE251" i="1"/>
  <c r="X248" i="7"/>
  <c r="Y248" i="7"/>
  <c r="Z248" i="7"/>
  <c r="AH251" i="1"/>
  <c r="AA248" i="7"/>
  <c r="AB248" i="7"/>
  <c r="A249" i="7"/>
  <c r="B249" i="7"/>
  <c r="I252" i="1"/>
  <c r="C249" i="7"/>
  <c r="D249" i="7"/>
  <c r="E249" i="7"/>
  <c r="F249" i="7"/>
  <c r="G249" i="7"/>
  <c r="H249" i="7"/>
  <c r="I249" i="7"/>
  <c r="P252" i="1"/>
  <c r="J249" i="7"/>
  <c r="Q252" i="1"/>
  <c r="K249" i="7"/>
  <c r="L249" i="7"/>
  <c r="M249" i="7"/>
  <c r="AQ252" i="1"/>
  <c r="AR252" i="1"/>
  <c r="AS252" i="1"/>
  <c r="AT252" i="1"/>
  <c r="AU252" i="1"/>
  <c r="T252" i="1"/>
  <c r="N249" i="7"/>
  <c r="AV252" i="1"/>
  <c r="AW252" i="1"/>
  <c r="AX252" i="1"/>
  <c r="AY252" i="1"/>
  <c r="AZ252" i="1"/>
  <c r="U252" i="1"/>
  <c r="O249" i="7"/>
  <c r="V252" i="1"/>
  <c r="P249" i="7"/>
  <c r="Q249" i="7"/>
  <c r="R249" i="7"/>
  <c r="Y252" i="1"/>
  <c r="S249" i="7"/>
  <c r="T249" i="7"/>
  <c r="U249" i="7"/>
  <c r="V249" i="7"/>
  <c r="W249" i="7"/>
  <c r="AE252" i="1"/>
  <c r="X249" i="7"/>
  <c r="Y249" i="7"/>
  <c r="Z249" i="7"/>
  <c r="AH252" i="1"/>
  <c r="AA249" i="7"/>
  <c r="AB249" i="7"/>
  <c r="A250" i="7"/>
  <c r="B250" i="7"/>
  <c r="I253" i="1"/>
  <c r="C250" i="7"/>
  <c r="D250" i="7"/>
  <c r="E250" i="7"/>
  <c r="F250" i="7"/>
  <c r="G250" i="7"/>
  <c r="H250" i="7"/>
  <c r="I250" i="7"/>
  <c r="P253" i="1"/>
  <c r="J250" i="7"/>
  <c r="Q253" i="1"/>
  <c r="K250" i="7"/>
  <c r="L250" i="7"/>
  <c r="M250" i="7"/>
  <c r="AQ253" i="1"/>
  <c r="AR253" i="1"/>
  <c r="AS253" i="1"/>
  <c r="AT253" i="1"/>
  <c r="AU253" i="1"/>
  <c r="T253" i="1"/>
  <c r="N250" i="7"/>
  <c r="AV253" i="1"/>
  <c r="AW253" i="1"/>
  <c r="AX253" i="1"/>
  <c r="AY253" i="1"/>
  <c r="AZ253" i="1"/>
  <c r="U253" i="1"/>
  <c r="O250" i="7"/>
  <c r="V253" i="1"/>
  <c r="P250" i="7"/>
  <c r="Q250" i="7"/>
  <c r="R250" i="7"/>
  <c r="Y253" i="1"/>
  <c r="S250" i="7"/>
  <c r="T250" i="7"/>
  <c r="U250" i="7"/>
  <c r="V250" i="7"/>
  <c r="W250" i="7"/>
  <c r="AE253" i="1"/>
  <c r="X250" i="7"/>
  <c r="Y250" i="7"/>
  <c r="Z250" i="7"/>
  <c r="AH253" i="1"/>
  <c r="AA250" i="7"/>
  <c r="AB250" i="7"/>
  <c r="A251" i="7"/>
  <c r="B251" i="7"/>
  <c r="I254" i="1"/>
  <c r="C251" i="7"/>
  <c r="D251" i="7"/>
  <c r="E251" i="7"/>
  <c r="F251" i="7"/>
  <c r="G251" i="7"/>
  <c r="H251" i="7"/>
  <c r="I251" i="7"/>
  <c r="P254" i="1"/>
  <c r="J251" i="7"/>
  <c r="Q254" i="1"/>
  <c r="K251" i="7"/>
  <c r="L251" i="7"/>
  <c r="M251" i="7"/>
  <c r="AQ254" i="1"/>
  <c r="AR254" i="1"/>
  <c r="AS254" i="1"/>
  <c r="AT254" i="1"/>
  <c r="AU254" i="1"/>
  <c r="T254" i="1"/>
  <c r="N251" i="7"/>
  <c r="AV254" i="1"/>
  <c r="AW254" i="1"/>
  <c r="AX254" i="1"/>
  <c r="AY254" i="1"/>
  <c r="AZ254" i="1"/>
  <c r="U254" i="1"/>
  <c r="O251" i="7"/>
  <c r="V254" i="1"/>
  <c r="P251" i="7"/>
  <c r="Q251" i="7"/>
  <c r="R251" i="7"/>
  <c r="Y254" i="1"/>
  <c r="S251" i="7"/>
  <c r="T251" i="7"/>
  <c r="U251" i="7"/>
  <c r="V251" i="7"/>
  <c r="W251" i="7"/>
  <c r="AE254" i="1"/>
  <c r="X251" i="7"/>
  <c r="Y251" i="7"/>
  <c r="Z251" i="7"/>
  <c r="AH254" i="1"/>
  <c r="AA251" i="7"/>
  <c r="AB251" i="7"/>
  <c r="A252" i="7"/>
  <c r="B252" i="7"/>
  <c r="I255" i="1"/>
  <c r="C252" i="7"/>
  <c r="D252" i="7"/>
  <c r="E252" i="7"/>
  <c r="F252" i="7"/>
  <c r="G252" i="7"/>
  <c r="H252" i="7"/>
  <c r="I252" i="7"/>
  <c r="P255" i="1"/>
  <c r="J252" i="7"/>
  <c r="Q255" i="1"/>
  <c r="K252" i="7"/>
  <c r="L252" i="7"/>
  <c r="M252" i="7"/>
  <c r="AQ255" i="1"/>
  <c r="AR255" i="1"/>
  <c r="AS255" i="1"/>
  <c r="AT255" i="1"/>
  <c r="AU255" i="1"/>
  <c r="T255" i="1"/>
  <c r="N252" i="7"/>
  <c r="AV255" i="1"/>
  <c r="AW255" i="1"/>
  <c r="AX255" i="1"/>
  <c r="AY255" i="1"/>
  <c r="AZ255" i="1"/>
  <c r="U255" i="1"/>
  <c r="O252" i="7"/>
  <c r="V255" i="1"/>
  <c r="P252" i="7"/>
  <c r="Q252" i="7"/>
  <c r="R252" i="7"/>
  <c r="Y255" i="1"/>
  <c r="S252" i="7"/>
  <c r="T252" i="7"/>
  <c r="U252" i="7"/>
  <c r="V252" i="7"/>
  <c r="W252" i="7"/>
  <c r="AE255" i="1"/>
  <c r="X252" i="7"/>
  <c r="Y252" i="7"/>
  <c r="Z252" i="7"/>
  <c r="AH255" i="1"/>
  <c r="AA252" i="7"/>
  <c r="AB252" i="7"/>
  <c r="A253" i="7"/>
  <c r="B253" i="7"/>
  <c r="I256" i="1"/>
  <c r="C253" i="7"/>
  <c r="D253" i="7"/>
  <c r="E253" i="7"/>
  <c r="F253" i="7"/>
  <c r="G253" i="7"/>
  <c r="H253" i="7"/>
  <c r="I253" i="7"/>
  <c r="P256" i="1"/>
  <c r="J253" i="7"/>
  <c r="Q256" i="1"/>
  <c r="K253" i="7"/>
  <c r="L253" i="7"/>
  <c r="M253" i="7"/>
  <c r="AQ256" i="1"/>
  <c r="AR256" i="1"/>
  <c r="AS256" i="1"/>
  <c r="AT256" i="1"/>
  <c r="AU256" i="1"/>
  <c r="T256" i="1"/>
  <c r="N253" i="7"/>
  <c r="AV256" i="1"/>
  <c r="AW256" i="1"/>
  <c r="AX256" i="1"/>
  <c r="AY256" i="1"/>
  <c r="AZ256" i="1"/>
  <c r="U256" i="1"/>
  <c r="O253" i="7"/>
  <c r="V256" i="1"/>
  <c r="P253" i="7"/>
  <c r="Q253" i="7"/>
  <c r="R253" i="7"/>
  <c r="Y256" i="1"/>
  <c r="S253" i="7"/>
  <c r="T253" i="7"/>
  <c r="U253" i="7"/>
  <c r="V253" i="7"/>
  <c r="W253" i="7"/>
  <c r="AE256" i="1"/>
  <c r="X253" i="7"/>
  <c r="Y253" i="7"/>
  <c r="Z253" i="7"/>
  <c r="AH256" i="1"/>
  <c r="AA253" i="7"/>
  <c r="AB253" i="7"/>
  <c r="A254" i="7"/>
  <c r="B254" i="7"/>
  <c r="I257" i="1"/>
  <c r="C254" i="7"/>
  <c r="D254" i="7"/>
  <c r="E254" i="7"/>
  <c r="F254" i="7"/>
  <c r="G254" i="7"/>
  <c r="H254" i="7"/>
  <c r="I254" i="7"/>
  <c r="P257" i="1"/>
  <c r="J254" i="7"/>
  <c r="Q257" i="1"/>
  <c r="K254" i="7"/>
  <c r="L254" i="7"/>
  <c r="M254" i="7"/>
  <c r="AQ257" i="1"/>
  <c r="AR257" i="1"/>
  <c r="AS257" i="1"/>
  <c r="AT257" i="1"/>
  <c r="AU257" i="1"/>
  <c r="T257" i="1"/>
  <c r="N254" i="7"/>
  <c r="AV257" i="1"/>
  <c r="AW257" i="1"/>
  <c r="AX257" i="1"/>
  <c r="AY257" i="1"/>
  <c r="AZ257" i="1"/>
  <c r="U257" i="1"/>
  <c r="O254" i="7"/>
  <c r="V257" i="1"/>
  <c r="P254" i="7"/>
  <c r="Q254" i="7"/>
  <c r="R254" i="7"/>
  <c r="Y257" i="1"/>
  <c r="S254" i="7"/>
  <c r="T254" i="7"/>
  <c r="U254" i="7"/>
  <c r="V254" i="7"/>
  <c r="W254" i="7"/>
  <c r="AE257" i="1"/>
  <c r="X254" i="7"/>
  <c r="Y254" i="7"/>
  <c r="Z254" i="7"/>
  <c r="AH257" i="1"/>
  <c r="AA254" i="7"/>
  <c r="AB254" i="7"/>
  <c r="A255" i="7"/>
  <c r="B255" i="7"/>
  <c r="I258" i="1"/>
  <c r="C255" i="7"/>
  <c r="D255" i="7"/>
  <c r="E255" i="7"/>
  <c r="F255" i="7"/>
  <c r="G255" i="7"/>
  <c r="H255" i="7"/>
  <c r="I255" i="7"/>
  <c r="P258" i="1"/>
  <c r="J255" i="7"/>
  <c r="Q258" i="1"/>
  <c r="K255" i="7"/>
  <c r="L255" i="7"/>
  <c r="M255" i="7"/>
  <c r="AQ258" i="1"/>
  <c r="AR258" i="1"/>
  <c r="AS258" i="1"/>
  <c r="AT258" i="1"/>
  <c r="AU258" i="1"/>
  <c r="T258" i="1"/>
  <c r="N255" i="7"/>
  <c r="AV258" i="1"/>
  <c r="AW258" i="1"/>
  <c r="AX258" i="1"/>
  <c r="AY258" i="1"/>
  <c r="AZ258" i="1"/>
  <c r="U258" i="1"/>
  <c r="O255" i="7"/>
  <c r="V258" i="1"/>
  <c r="P255" i="7"/>
  <c r="Q255" i="7"/>
  <c r="R255" i="7"/>
  <c r="Y258" i="1"/>
  <c r="S255" i="7"/>
  <c r="T255" i="7"/>
  <c r="U255" i="7"/>
  <c r="V255" i="7"/>
  <c r="W255" i="7"/>
  <c r="AE258" i="1"/>
  <c r="X255" i="7"/>
  <c r="Y255" i="7"/>
  <c r="Z255" i="7"/>
  <c r="AH258" i="1"/>
  <c r="AA255" i="7"/>
  <c r="AB255" i="7"/>
  <c r="A256" i="7"/>
  <c r="B256" i="7"/>
  <c r="I259" i="1"/>
  <c r="C256" i="7"/>
  <c r="D256" i="7"/>
  <c r="E256" i="7"/>
  <c r="F256" i="7"/>
  <c r="G256" i="7"/>
  <c r="H256" i="7"/>
  <c r="I256" i="7"/>
  <c r="P259" i="1"/>
  <c r="J256" i="7"/>
  <c r="Q259" i="1"/>
  <c r="K256" i="7"/>
  <c r="L256" i="7"/>
  <c r="M256" i="7"/>
  <c r="AQ259" i="1"/>
  <c r="AR259" i="1"/>
  <c r="AS259" i="1"/>
  <c r="AT259" i="1"/>
  <c r="AU259" i="1"/>
  <c r="T259" i="1"/>
  <c r="N256" i="7"/>
  <c r="AV259" i="1"/>
  <c r="AW259" i="1"/>
  <c r="AX259" i="1"/>
  <c r="AY259" i="1"/>
  <c r="AZ259" i="1"/>
  <c r="U259" i="1"/>
  <c r="O256" i="7"/>
  <c r="V259" i="1"/>
  <c r="P256" i="7"/>
  <c r="Q256" i="7"/>
  <c r="R256" i="7"/>
  <c r="Y259" i="1"/>
  <c r="S256" i="7"/>
  <c r="T256" i="7"/>
  <c r="U256" i="7"/>
  <c r="V256" i="7"/>
  <c r="W256" i="7"/>
  <c r="AE259" i="1"/>
  <c r="X256" i="7"/>
  <c r="Y256" i="7"/>
  <c r="Z256" i="7"/>
  <c r="AH259" i="1"/>
  <c r="AA256" i="7"/>
  <c r="AB256" i="7"/>
  <c r="A257" i="7"/>
  <c r="B257" i="7"/>
  <c r="I260" i="1"/>
  <c r="C257" i="7"/>
  <c r="D257" i="7"/>
  <c r="E257" i="7"/>
  <c r="F257" i="7"/>
  <c r="G257" i="7"/>
  <c r="H257" i="7"/>
  <c r="I257" i="7"/>
  <c r="P260" i="1"/>
  <c r="J257" i="7"/>
  <c r="Q260" i="1"/>
  <c r="K257" i="7"/>
  <c r="L257" i="7"/>
  <c r="M257" i="7"/>
  <c r="AQ260" i="1"/>
  <c r="AR260" i="1"/>
  <c r="AS260" i="1"/>
  <c r="AT260" i="1"/>
  <c r="AU260" i="1"/>
  <c r="T260" i="1"/>
  <c r="N257" i="7"/>
  <c r="AV260" i="1"/>
  <c r="AW260" i="1"/>
  <c r="AX260" i="1"/>
  <c r="AY260" i="1"/>
  <c r="AZ260" i="1"/>
  <c r="U260" i="1"/>
  <c r="O257" i="7"/>
  <c r="V260" i="1"/>
  <c r="P257" i="7"/>
  <c r="Q257" i="7"/>
  <c r="R257" i="7"/>
  <c r="Y260" i="1"/>
  <c r="S257" i="7"/>
  <c r="T257" i="7"/>
  <c r="U257" i="7"/>
  <c r="V257" i="7"/>
  <c r="W257" i="7"/>
  <c r="AE260" i="1"/>
  <c r="X257" i="7"/>
  <c r="Y257" i="7"/>
  <c r="Z257" i="7"/>
  <c r="AH260" i="1"/>
  <c r="AA257" i="7"/>
  <c r="AB257" i="7"/>
  <c r="A258" i="7"/>
  <c r="B258" i="7"/>
  <c r="I261" i="1"/>
  <c r="C258" i="7"/>
  <c r="D258" i="7"/>
  <c r="E258" i="7"/>
  <c r="F258" i="7"/>
  <c r="G258" i="7"/>
  <c r="H258" i="7"/>
  <c r="I258" i="7"/>
  <c r="P261" i="1"/>
  <c r="J258" i="7"/>
  <c r="Q261" i="1"/>
  <c r="K258" i="7"/>
  <c r="L258" i="7"/>
  <c r="M258" i="7"/>
  <c r="AQ261" i="1"/>
  <c r="AR261" i="1"/>
  <c r="AS261" i="1"/>
  <c r="AT261" i="1"/>
  <c r="AU261" i="1"/>
  <c r="T261" i="1"/>
  <c r="N258" i="7"/>
  <c r="AV261" i="1"/>
  <c r="AW261" i="1"/>
  <c r="AX261" i="1"/>
  <c r="AY261" i="1"/>
  <c r="AZ261" i="1"/>
  <c r="U261" i="1"/>
  <c r="O258" i="7"/>
  <c r="V261" i="1"/>
  <c r="P258" i="7"/>
  <c r="Q258" i="7"/>
  <c r="R258" i="7"/>
  <c r="Y261" i="1"/>
  <c r="S258" i="7"/>
  <c r="T258" i="7"/>
  <c r="U258" i="7"/>
  <c r="V258" i="7"/>
  <c r="W258" i="7"/>
  <c r="AE261" i="1"/>
  <c r="X258" i="7"/>
  <c r="Y258" i="7"/>
  <c r="Z258" i="7"/>
  <c r="AH261" i="1"/>
  <c r="AA258" i="7"/>
  <c r="AB258" i="7"/>
  <c r="A259" i="7"/>
  <c r="B259" i="7"/>
  <c r="I262" i="1"/>
  <c r="C259" i="7"/>
  <c r="D259" i="7"/>
  <c r="E259" i="7"/>
  <c r="F259" i="7"/>
  <c r="G259" i="7"/>
  <c r="H259" i="7"/>
  <c r="I259" i="7"/>
  <c r="P262" i="1"/>
  <c r="J259" i="7"/>
  <c r="Q262" i="1"/>
  <c r="K259" i="7"/>
  <c r="L259" i="7"/>
  <c r="M259" i="7"/>
  <c r="AQ262" i="1"/>
  <c r="AR262" i="1"/>
  <c r="AS262" i="1"/>
  <c r="AT262" i="1"/>
  <c r="AU262" i="1"/>
  <c r="T262" i="1"/>
  <c r="N259" i="7"/>
  <c r="AV262" i="1"/>
  <c r="AW262" i="1"/>
  <c r="AX262" i="1"/>
  <c r="AY262" i="1"/>
  <c r="AZ262" i="1"/>
  <c r="U262" i="1"/>
  <c r="O259" i="7"/>
  <c r="V262" i="1"/>
  <c r="P259" i="7"/>
  <c r="Q259" i="7"/>
  <c r="R259" i="7"/>
  <c r="Y262" i="1"/>
  <c r="S259" i="7"/>
  <c r="T259" i="7"/>
  <c r="U259" i="7"/>
  <c r="V259" i="7"/>
  <c r="W259" i="7"/>
  <c r="AE262" i="1"/>
  <c r="X259" i="7"/>
  <c r="Y259" i="7"/>
  <c r="Z259" i="7"/>
  <c r="AH262" i="1"/>
  <c r="AA259" i="7"/>
  <c r="AB259" i="7"/>
  <c r="A260" i="7"/>
  <c r="B260" i="7"/>
  <c r="I263" i="1"/>
  <c r="C260" i="7"/>
  <c r="D260" i="7"/>
  <c r="E260" i="7"/>
  <c r="F260" i="7"/>
  <c r="G260" i="7"/>
  <c r="H260" i="7"/>
  <c r="I260" i="7"/>
  <c r="P263" i="1"/>
  <c r="J260" i="7"/>
  <c r="Q263" i="1"/>
  <c r="K260" i="7"/>
  <c r="L260" i="7"/>
  <c r="M260" i="7"/>
  <c r="AQ263" i="1"/>
  <c r="AR263" i="1"/>
  <c r="AS263" i="1"/>
  <c r="AT263" i="1"/>
  <c r="AU263" i="1"/>
  <c r="T263" i="1"/>
  <c r="N260" i="7"/>
  <c r="AV263" i="1"/>
  <c r="AW263" i="1"/>
  <c r="AX263" i="1"/>
  <c r="AY263" i="1"/>
  <c r="AZ263" i="1"/>
  <c r="U263" i="1"/>
  <c r="O260" i="7"/>
  <c r="V263" i="1"/>
  <c r="P260" i="7"/>
  <c r="Q260" i="7"/>
  <c r="R260" i="7"/>
  <c r="Y263" i="1"/>
  <c r="S260" i="7"/>
  <c r="T260" i="7"/>
  <c r="U260" i="7"/>
  <c r="V260" i="7"/>
  <c r="W260" i="7"/>
  <c r="AE263" i="1"/>
  <c r="X260" i="7"/>
  <c r="Y260" i="7"/>
  <c r="Z260" i="7"/>
  <c r="AH263" i="1"/>
  <c r="AA260" i="7"/>
  <c r="AB260" i="7"/>
  <c r="A261" i="7"/>
  <c r="B261" i="7"/>
  <c r="I264" i="1"/>
  <c r="C261" i="7"/>
  <c r="D261" i="7"/>
  <c r="E261" i="7"/>
  <c r="F261" i="7"/>
  <c r="G261" i="7"/>
  <c r="H261" i="7"/>
  <c r="I261" i="7"/>
  <c r="P264" i="1"/>
  <c r="J261" i="7"/>
  <c r="Q264" i="1"/>
  <c r="K261" i="7"/>
  <c r="L261" i="7"/>
  <c r="M261" i="7"/>
  <c r="AQ264" i="1"/>
  <c r="AR264" i="1"/>
  <c r="AS264" i="1"/>
  <c r="AT264" i="1"/>
  <c r="AU264" i="1"/>
  <c r="T264" i="1"/>
  <c r="N261" i="7"/>
  <c r="AV264" i="1"/>
  <c r="AW264" i="1"/>
  <c r="AX264" i="1"/>
  <c r="AY264" i="1"/>
  <c r="AZ264" i="1"/>
  <c r="U264" i="1"/>
  <c r="O261" i="7"/>
  <c r="V264" i="1"/>
  <c r="P261" i="7"/>
  <c r="Q261" i="7"/>
  <c r="R261" i="7"/>
  <c r="Y264" i="1"/>
  <c r="S261" i="7"/>
  <c r="T261" i="7"/>
  <c r="U261" i="7"/>
  <c r="V261" i="7"/>
  <c r="W261" i="7"/>
  <c r="AE264" i="1"/>
  <c r="X261" i="7"/>
  <c r="Y261" i="7"/>
  <c r="Z261" i="7"/>
  <c r="AH264" i="1"/>
  <c r="AA261" i="7"/>
  <c r="AB261" i="7"/>
  <c r="A262" i="7"/>
  <c r="B262" i="7"/>
  <c r="I265" i="1"/>
  <c r="C262" i="7"/>
  <c r="D262" i="7"/>
  <c r="E262" i="7"/>
  <c r="F262" i="7"/>
  <c r="G262" i="7"/>
  <c r="H262" i="7"/>
  <c r="I262" i="7"/>
  <c r="P265" i="1"/>
  <c r="J262" i="7"/>
  <c r="Q265" i="1"/>
  <c r="K262" i="7"/>
  <c r="L262" i="7"/>
  <c r="M262" i="7"/>
  <c r="AQ265" i="1"/>
  <c r="AR265" i="1"/>
  <c r="AS265" i="1"/>
  <c r="AT265" i="1"/>
  <c r="AU265" i="1"/>
  <c r="T265" i="1"/>
  <c r="N262" i="7"/>
  <c r="AV265" i="1"/>
  <c r="AW265" i="1"/>
  <c r="AX265" i="1"/>
  <c r="AY265" i="1"/>
  <c r="AZ265" i="1"/>
  <c r="U265" i="1"/>
  <c r="O262" i="7"/>
  <c r="V265" i="1"/>
  <c r="P262" i="7"/>
  <c r="Q262" i="7"/>
  <c r="R262" i="7"/>
  <c r="Y265" i="1"/>
  <c r="S262" i="7"/>
  <c r="T262" i="7"/>
  <c r="U262" i="7"/>
  <c r="V262" i="7"/>
  <c r="W262" i="7"/>
  <c r="AE265" i="1"/>
  <c r="X262" i="7"/>
  <c r="Y262" i="7"/>
  <c r="Z262" i="7"/>
  <c r="AH265" i="1"/>
  <c r="AA262" i="7"/>
  <c r="AB262" i="7"/>
  <c r="A263" i="7"/>
  <c r="B263" i="7"/>
  <c r="I266" i="1"/>
  <c r="C263" i="7"/>
  <c r="D263" i="7"/>
  <c r="E263" i="7"/>
  <c r="F263" i="7"/>
  <c r="G263" i="7"/>
  <c r="H263" i="7"/>
  <c r="I263" i="7"/>
  <c r="P266" i="1"/>
  <c r="J263" i="7"/>
  <c r="Q266" i="1"/>
  <c r="K263" i="7"/>
  <c r="L263" i="7"/>
  <c r="M263" i="7"/>
  <c r="AQ266" i="1"/>
  <c r="AR266" i="1"/>
  <c r="AS266" i="1"/>
  <c r="AT266" i="1"/>
  <c r="AU266" i="1"/>
  <c r="T266" i="1"/>
  <c r="N263" i="7"/>
  <c r="AV266" i="1"/>
  <c r="AW266" i="1"/>
  <c r="AX266" i="1"/>
  <c r="AY266" i="1"/>
  <c r="AZ266" i="1"/>
  <c r="U266" i="1"/>
  <c r="O263" i="7"/>
  <c r="V266" i="1"/>
  <c r="P263" i="7"/>
  <c r="Q263" i="7"/>
  <c r="R263" i="7"/>
  <c r="Y266" i="1"/>
  <c r="S263" i="7"/>
  <c r="T263" i="7"/>
  <c r="U263" i="7"/>
  <c r="V263" i="7"/>
  <c r="W263" i="7"/>
  <c r="AE266" i="1"/>
  <c r="X263" i="7"/>
  <c r="Y263" i="7"/>
  <c r="Z263" i="7"/>
  <c r="AH266" i="1"/>
  <c r="AA263" i="7"/>
  <c r="AB263" i="7"/>
  <c r="A264" i="7"/>
  <c r="B264" i="7"/>
  <c r="I267" i="1"/>
  <c r="C264" i="7"/>
  <c r="D264" i="7"/>
  <c r="E264" i="7"/>
  <c r="F264" i="7"/>
  <c r="G264" i="7"/>
  <c r="H264" i="7"/>
  <c r="I264" i="7"/>
  <c r="BK8" i="16"/>
  <c r="BL8" i="16"/>
  <c r="BM8" i="16"/>
  <c r="BN8" i="16"/>
  <c r="AT8" i="16"/>
  <c r="X8" i="16"/>
  <c r="P267" i="1"/>
  <c r="J264" i="7"/>
  <c r="Q267" i="1"/>
  <c r="K264" i="7"/>
  <c r="L264" i="7"/>
  <c r="M264" i="7"/>
  <c r="AQ267" i="1"/>
  <c r="AR267" i="1"/>
  <c r="AS267" i="1"/>
  <c r="AT267" i="1"/>
  <c r="AU267" i="1"/>
  <c r="T267" i="1"/>
  <c r="N264" i="7"/>
  <c r="AV267" i="1"/>
  <c r="AW267" i="1"/>
  <c r="AX267" i="1"/>
  <c r="AY267" i="1"/>
  <c r="AZ267" i="1"/>
  <c r="U267" i="1"/>
  <c r="O264" i="7"/>
  <c r="AY8" i="16"/>
  <c r="V267" i="1"/>
  <c r="P264" i="7"/>
  <c r="Q264" i="7"/>
  <c r="R264" i="7"/>
  <c r="Y267" i="1"/>
  <c r="S264" i="7"/>
  <c r="T264" i="7"/>
  <c r="U264" i="7"/>
  <c r="V264" i="7"/>
  <c r="W264" i="7"/>
  <c r="AE267" i="1"/>
  <c r="X264" i="7"/>
  <c r="Y264" i="7"/>
  <c r="Z264" i="7"/>
  <c r="AH267" i="1"/>
  <c r="AA264" i="7"/>
  <c r="AB264" i="7"/>
  <c r="A265" i="7"/>
  <c r="B265" i="7"/>
  <c r="I268" i="1"/>
  <c r="C265" i="7"/>
  <c r="D265" i="7"/>
  <c r="E265" i="7"/>
  <c r="F265" i="7"/>
  <c r="G265" i="7"/>
  <c r="H265" i="7"/>
  <c r="I265" i="7"/>
  <c r="P268" i="1"/>
  <c r="J265" i="7"/>
  <c r="Q268" i="1"/>
  <c r="K265" i="7"/>
  <c r="L265" i="7"/>
  <c r="M265" i="7"/>
  <c r="AQ268" i="1"/>
  <c r="AR268" i="1"/>
  <c r="AS268" i="1"/>
  <c r="AT268" i="1"/>
  <c r="AU268" i="1"/>
  <c r="T268" i="1"/>
  <c r="N265" i="7"/>
  <c r="AV268" i="1"/>
  <c r="AW268" i="1"/>
  <c r="AX268" i="1"/>
  <c r="AY268" i="1"/>
  <c r="AZ268" i="1"/>
  <c r="U268" i="1"/>
  <c r="O265" i="7"/>
  <c r="V268" i="1"/>
  <c r="P265" i="7"/>
  <c r="Q265" i="7"/>
  <c r="R265" i="7"/>
  <c r="Y268" i="1"/>
  <c r="S265" i="7"/>
  <c r="T265" i="7"/>
  <c r="U265" i="7"/>
  <c r="V265" i="7"/>
  <c r="W265" i="7"/>
  <c r="AE268" i="1"/>
  <c r="X265" i="7"/>
  <c r="Y265" i="7"/>
  <c r="Z265" i="7"/>
  <c r="AH268" i="1"/>
  <c r="AA265" i="7"/>
  <c r="AB265" i="7"/>
  <c r="A266" i="7"/>
  <c r="B266" i="7"/>
  <c r="I269" i="1"/>
  <c r="C266" i="7"/>
  <c r="D266" i="7"/>
  <c r="E266" i="7"/>
  <c r="F266" i="7"/>
  <c r="G266" i="7"/>
  <c r="H266" i="7"/>
  <c r="I266" i="7"/>
  <c r="P269" i="1"/>
  <c r="J266" i="7"/>
  <c r="Q269" i="1"/>
  <c r="K266" i="7"/>
  <c r="L266" i="7"/>
  <c r="M266" i="7"/>
  <c r="AQ269" i="1"/>
  <c r="AR269" i="1"/>
  <c r="AS269" i="1"/>
  <c r="AT269" i="1"/>
  <c r="AU269" i="1"/>
  <c r="T269" i="1"/>
  <c r="N266" i="7"/>
  <c r="AV269" i="1"/>
  <c r="AW269" i="1"/>
  <c r="AX269" i="1"/>
  <c r="AY269" i="1"/>
  <c r="AZ269" i="1"/>
  <c r="U269" i="1"/>
  <c r="O266" i="7"/>
  <c r="V269" i="1"/>
  <c r="P266" i="7"/>
  <c r="Q266" i="7"/>
  <c r="R266" i="7"/>
  <c r="Y269" i="1"/>
  <c r="S266" i="7"/>
  <c r="T266" i="7"/>
  <c r="U266" i="7"/>
  <c r="V266" i="7"/>
  <c r="W266" i="7"/>
  <c r="AE269" i="1"/>
  <c r="X266" i="7"/>
  <c r="Y266" i="7"/>
  <c r="Z266" i="7"/>
  <c r="AH269" i="1"/>
  <c r="AA266" i="7"/>
  <c r="AB266" i="7"/>
  <c r="A267" i="7"/>
  <c r="B267" i="7"/>
  <c r="I270" i="1"/>
  <c r="C267" i="7"/>
  <c r="D267" i="7"/>
  <c r="E267" i="7"/>
  <c r="F267" i="7"/>
  <c r="G267" i="7"/>
  <c r="H267" i="7"/>
  <c r="I267" i="7"/>
  <c r="P270" i="1"/>
  <c r="J267" i="7"/>
  <c r="Q270" i="1"/>
  <c r="K267" i="7"/>
  <c r="L267" i="7"/>
  <c r="M267" i="7"/>
  <c r="AQ270" i="1"/>
  <c r="AR270" i="1"/>
  <c r="AS270" i="1"/>
  <c r="AT270" i="1"/>
  <c r="AU270" i="1"/>
  <c r="T270" i="1"/>
  <c r="N267" i="7"/>
  <c r="AV270" i="1"/>
  <c r="AW270" i="1"/>
  <c r="AX270" i="1"/>
  <c r="AY270" i="1"/>
  <c r="AZ270" i="1"/>
  <c r="U270" i="1"/>
  <c r="O267" i="7"/>
  <c r="V270" i="1"/>
  <c r="P267" i="7"/>
  <c r="Q267" i="7"/>
  <c r="R267" i="7"/>
  <c r="Y270" i="1"/>
  <c r="S267" i="7"/>
  <c r="T267" i="7"/>
  <c r="U267" i="7"/>
  <c r="V267" i="7"/>
  <c r="W267" i="7"/>
  <c r="AE270" i="1"/>
  <c r="X267" i="7"/>
  <c r="Y267" i="7"/>
  <c r="Z267" i="7"/>
  <c r="AH270" i="1"/>
  <c r="AA267" i="7"/>
  <c r="AB267" i="7"/>
  <c r="A268" i="7"/>
  <c r="B268" i="7"/>
  <c r="I271" i="1"/>
  <c r="C268" i="7"/>
  <c r="D268" i="7"/>
  <c r="E268" i="7"/>
  <c r="F268" i="7"/>
  <c r="G268" i="7"/>
  <c r="H268" i="7"/>
  <c r="I268" i="7"/>
  <c r="P271" i="1"/>
  <c r="J268" i="7"/>
  <c r="Q271" i="1"/>
  <c r="K268" i="7"/>
  <c r="L268" i="7"/>
  <c r="M268" i="7"/>
  <c r="AQ271" i="1"/>
  <c r="AR271" i="1"/>
  <c r="AS271" i="1"/>
  <c r="AT271" i="1"/>
  <c r="AU271" i="1"/>
  <c r="T271" i="1"/>
  <c r="N268" i="7"/>
  <c r="AV271" i="1"/>
  <c r="AW271" i="1"/>
  <c r="AX271" i="1"/>
  <c r="AY271" i="1"/>
  <c r="AZ271" i="1"/>
  <c r="U271" i="1"/>
  <c r="O268" i="7"/>
  <c r="V271" i="1"/>
  <c r="P268" i="7"/>
  <c r="Q268" i="7"/>
  <c r="R268" i="7"/>
  <c r="Y271" i="1"/>
  <c r="S268" i="7"/>
  <c r="T268" i="7"/>
  <c r="U268" i="7"/>
  <c r="V268" i="7"/>
  <c r="W268" i="7"/>
  <c r="AE271" i="1"/>
  <c r="X268" i="7"/>
  <c r="Y268" i="7"/>
  <c r="Z268" i="7"/>
  <c r="AH271" i="1"/>
  <c r="AA268" i="7"/>
  <c r="AB268" i="7"/>
  <c r="A269" i="7"/>
  <c r="B269" i="7"/>
  <c r="I272" i="1"/>
  <c r="C269" i="7"/>
  <c r="D269" i="7"/>
  <c r="E269" i="7"/>
  <c r="F269" i="7"/>
  <c r="G269" i="7"/>
  <c r="H269" i="7"/>
  <c r="I269" i="7"/>
  <c r="P272" i="1"/>
  <c r="J269" i="7"/>
  <c r="Q272" i="1"/>
  <c r="K269" i="7"/>
  <c r="L269" i="7"/>
  <c r="M269" i="7"/>
  <c r="AQ272" i="1"/>
  <c r="AR272" i="1"/>
  <c r="AS272" i="1"/>
  <c r="AT272" i="1"/>
  <c r="AU272" i="1"/>
  <c r="T272" i="1"/>
  <c r="N269" i="7"/>
  <c r="AV272" i="1"/>
  <c r="AW272" i="1"/>
  <c r="AX272" i="1"/>
  <c r="AY272" i="1"/>
  <c r="AZ272" i="1"/>
  <c r="U272" i="1"/>
  <c r="O269" i="7"/>
  <c r="V272" i="1"/>
  <c r="P269" i="7"/>
  <c r="Q269" i="7"/>
  <c r="R269" i="7"/>
  <c r="Y272" i="1"/>
  <c r="S269" i="7"/>
  <c r="T269" i="7"/>
  <c r="U269" i="7"/>
  <c r="V269" i="7"/>
  <c r="W269" i="7"/>
  <c r="AE272" i="1"/>
  <c r="X269" i="7"/>
  <c r="Y269" i="7"/>
  <c r="Z269" i="7"/>
  <c r="AH272" i="1"/>
  <c r="AA269" i="7"/>
  <c r="AB269" i="7"/>
  <c r="A270" i="7"/>
  <c r="B270" i="7"/>
  <c r="I273" i="1"/>
  <c r="C270" i="7"/>
  <c r="D270" i="7"/>
  <c r="E270" i="7"/>
  <c r="F270" i="7"/>
  <c r="G270" i="7"/>
  <c r="H270" i="7"/>
  <c r="I270" i="7"/>
  <c r="P273" i="1"/>
  <c r="J270" i="7"/>
  <c r="Q273" i="1"/>
  <c r="K270" i="7"/>
  <c r="L270" i="7"/>
  <c r="M270" i="7"/>
  <c r="AQ273" i="1"/>
  <c r="AR273" i="1"/>
  <c r="AS273" i="1"/>
  <c r="AT273" i="1"/>
  <c r="AU273" i="1"/>
  <c r="T273" i="1"/>
  <c r="N270" i="7"/>
  <c r="AV273" i="1"/>
  <c r="AW273" i="1"/>
  <c r="AX273" i="1"/>
  <c r="AY273" i="1"/>
  <c r="AZ273" i="1"/>
  <c r="U273" i="1"/>
  <c r="O270" i="7"/>
  <c r="V273" i="1"/>
  <c r="P270" i="7"/>
  <c r="Q270" i="7"/>
  <c r="R270" i="7"/>
  <c r="Y273" i="1"/>
  <c r="S270" i="7"/>
  <c r="T270" i="7"/>
  <c r="U270" i="7"/>
  <c r="V270" i="7"/>
  <c r="W270" i="7"/>
  <c r="AE273" i="1"/>
  <c r="X270" i="7"/>
  <c r="Y270" i="7"/>
  <c r="Z270" i="7"/>
  <c r="AH273" i="1"/>
  <c r="AA270" i="7"/>
  <c r="AB270" i="7"/>
  <c r="A271" i="7"/>
  <c r="B271" i="7"/>
  <c r="I274" i="1"/>
  <c r="C271" i="7"/>
  <c r="D271" i="7"/>
  <c r="E271" i="7"/>
  <c r="F271" i="7"/>
  <c r="G271" i="7"/>
  <c r="H271" i="7"/>
  <c r="I271" i="7"/>
  <c r="P274" i="1"/>
  <c r="J271" i="7"/>
  <c r="Q274" i="1"/>
  <c r="K271" i="7"/>
  <c r="L271" i="7"/>
  <c r="M271" i="7"/>
  <c r="AQ274" i="1"/>
  <c r="AR274" i="1"/>
  <c r="AS274" i="1"/>
  <c r="AT274" i="1"/>
  <c r="AU274" i="1"/>
  <c r="T274" i="1"/>
  <c r="N271" i="7"/>
  <c r="AV274" i="1"/>
  <c r="AW274" i="1"/>
  <c r="AX274" i="1"/>
  <c r="AY274" i="1"/>
  <c r="AZ274" i="1"/>
  <c r="U274" i="1"/>
  <c r="O271" i="7"/>
  <c r="V274" i="1"/>
  <c r="P271" i="7"/>
  <c r="Q271" i="7"/>
  <c r="R271" i="7"/>
  <c r="Y274" i="1"/>
  <c r="S271" i="7"/>
  <c r="T271" i="7"/>
  <c r="U271" i="7"/>
  <c r="V271" i="7"/>
  <c r="W271" i="7"/>
  <c r="AE274" i="1"/>
  <c r="X271" i="7"/>
  <c r="Y271" i="7"/>
  <c r="Z271" i="7"/>
  <c r="AH274" i="1"/>
  <c r="AA271" i="7"/>
  <c r="AB271" i="7"/>
  <c r="A272" i="7"/>
  <c r="B272" i="7"/>
  <c r="I275" i="1"/>
  <c r="C272" i="7"/>
  <c r="D272" i="7"/>
  <c r="E272" i="7"/>
  <c r="F272" i="7"/>
  <c r="G272" i="7"/>
  <c r="H272" i="7"/>
  <c r="I272" i="7"/>
  <c r="P275" i="1"/>
  <c r="J272" i="7"/>
  <c r="Q275" i="1"/>
  <c r="K272" i="7"/>
  <c r="L272" i="7"/>
  <c r="M272" i="7"/>
  <c r="AQ275" i="1"/>
  <c r="AR275" i="1"/>
  <c r="AS275" i="1"/>
  <c r="AT275" i="1"/>
  <c r="AU275" i="1"/>
  <c r="T275" i="1"/>
  <c r="N272" i="7"/>
  <c r="AV275" i="1"/>
  <c r="AW275" i="1"/>
  <c r="AX275" i="1"/>
  <c r="AY275" i="1"/>
  <c r="AZ275" i="1"/>
  <c r="U275" i="1"/>
  <c r="O272" i="7"/>
  <c r="V275" i="1"/>
  <c r="P272" i="7"/>
  <c r="Q272" i="7"/>
  <c r="R272" i="7"/>
  <c r="Y275" i="1"/>
  <c r="S272" i="7"/>
  <c r="T272" i="7"/>
  <c r="U272" i="7"/>
  <c r="V272" i="7"/>
  <c r="W272" i="7"/>
  <c r="AE275" i="1"/>
  <c r="X272" i="7"/>
  <c r="Y272" i="7"/>
  <c r="Z272" i="7"/>
  <c r="AH275" i="1"/>
  <c r="AA272" i="7"/>
  <c r="AB272" i="7"/>
  <c r="A273" i="7"/>
  <c r="B273" i="7"/>
  <c r="I276" i="1"/>
  <c r="C273" i="7"/>
  <c r="D273" i="7"/>
  <c r="E273" i="7"/>
  <c r="F273" i="7"/>
  <c r="G273" i="7"/>
  <c r="H273" i="7"/>
  <c r="I273" i="7"/>
  <c r="P276" i="1"/>
  <c r="J273" i="7"/>
  <c r="Q276" i="1"/>
  <c r="K273" i="7"/>
  <c r="L273" i="7"/>
  <c r="M273" i="7"/>
  <c r="AQ276" i="1"/>
  <c r="AR276" i="1"/>
  <c r="AS276" i="1"/>
  <c r="AT276" i="1"/>
  <c r="AU276" i="1"/>
  <c r="T276" i="1"/>
  <c r="N273" i="7"/>
  <c r="AV276" i="1"/>
  <c r="AW276" i="1"/>
  <c r="AX276" i="1"/>
  <c r="AY276" i="1"/>
  <c r="AZ276" i="1"/>
  <c r="U276" i="1"/>
  <c r="O273" i="7"/>
  <c r="V276" i="1"/>
  <c r="P273" i="7"/>
  <c r="Q273" i="7"/>
  <c r="R273" i="7"/>
  <c r="Y276" i="1"/>
  <c r="S273" i="7"/>
  <c r="T273" i="7"/>
  <c r="U273" i="7"/>
  <c r="V273" i="7"/>
  <c r="W273" i="7"/>
  <c r="AE276" i="1"/>
  <c r="X273" i="7"/>
  <c r="Y273" i="7"/>
  <c r="Z273" i="7"/>
  <c r="AH276" i="1"/>
  <c r="AA273" i="7"/>
  <c r="AB273" i="7"/>
  <c r="A274" i="7"/>
  <c r="B274" i="7"/>
  <c r="I277" i="1"/>
  <c r="C274" i="7"/>
  <c r="D274" i="7"/>
  <c r="E274" i="7"/>
  <c r="F274" i="7"/>
  <c r="G274" i="7"/>
  <c r="H274" i="7"/>
  <c r="I274" i="7"/>
  <c r="P277" i="1"/>
  <c r="J274" i="7"/>
  <c r="Q277" i="1"/>
  <c r="K274" i="7"/>
  <c r="L274" i="7"/>
  <c r="M274" i="7"/>
  <c r="AQ277" i="1"/>
  <c r="AR277" i="1"/>
  <c r="AS277" i="1"/>
  <c r="AT277" i="1"/>
  <c r="AU277" i="1"/>
  <c r="T277" i="1"/>
  <c r="N274" i="7"/>
  <c r="AV277" i="1"/>
  <c r="AW277" i="1"/>
  <c r="AX277" i="1"/>
  <c r="AY277" i="1"/>
  <c r="AZ277" i="1"/>
  <c r="U277" i="1"/>
  <c r="O274" i="7"/>
  <c r="V277" i="1"/>
  <c r="P274" i="7"/>
  <c r="Q274" i="7"/>
  <c r="R274" i="7"/>
  <c r="Y277" i="1"/>
  <c r="S274" i="7"/>
  <c r="T274" i="7"/>
  <c r="U274" i="7"/>
  <c r="V274" i="7"/>
  <c r="W274" i="7"/>
  <c r="AE277" i="1"/>
  <c r="X274" i="7"/>
  <c r="Y274" i="7"/>
  <c r="Z274" i="7"/>
  <c r="AH277" i="1"/>
  <c r="AA274" i="7"/>
  <c r="AB274" i="7"/>
  <c r="A275" i="7"/>
  <c r="B275" i="7"/>
  <c r="I278" i="1"/>
  <c r="C275" i="7"/>
  <c r="D275" i="7"/>
  <c r="E275" i="7"/>
  <c r="F275" i="7"/>
  <c r="G275" i="7"/>
  <c r="H275" i="7"/>
  <c r="I275" i="7"/>
  <c r="P278" i="1"/>
  <c r="J275" i="7"/>
  <c r="Q278" i="1"/>
  <c r="K275" i="7"/>
  <c r="L275" i="7"/>
  <c r="M275" i="7"/>
  <c r="AQ278" i="1"/>
  <c r="AR278" i="1"/>
  <c r="AS278" i="1"/>
  <c r="AT278" i="1"/>
  <c r="AU278" i="1"/>
  <c r="T278" i="1"/>
  <c r="N275" i="7"/>
  <c r="AV278" i="1"/>
  <c r="AW278" i="1"/>
  <c r="AX278" i="1"/>
  <c r="AY278" i="1"/>
  <c r="AZ278" i="1"/>
  <c r="U278" i="1"/>
  <c r="O275" i="7"/>
  <c r="V278" i="1"/>
  <c r="P275" i="7"/>
  <c r="Q275" i="7"/>
  <c r="R275" i="7"/>
  <c r="Y278" i="1"/>
  <c r="S275" i="7"/>
  <c r="T275" i="7"/>
  <c r="U275" i="7"/>
  <c r="V275" i="7"/>
  <c r="W275" i="7"/>
  <c r="AE278" i="1"/>
  <c r="X275" i="7"/>
  <c r="Y275" i="7"/>
  <c r="Z275" i="7"/>
  <c r="AH278" i="1"/>
  <c r="AA275" i="7"/>
  <c r="AB275" i="7"/>
  <c r="A276" i="7"/>
  <c r="B276" i="7"/>
  <c r="I279" i="1"/>
  <c r="C276" i="7"/>
  <c r="D276" i="7"/>
  <c r="E276" i="7"/>
  <c r="F276" i="7"/>
  <c r="G276" i="7"/>
  <c r="H276" i="7"/>
  <c r="I276" i="7"/>
  <c r="P279" i="1"/>
  <c r="J276" i="7"/>
  <c r="Q279" i="1"/>
  <c r="K276" i="7"/>
  <c r="L276" i="7"/>
  <c r="M276" i="7"/>
  <c r="AQ279" i="1"/>
  <c r="AR279" i="1"/>
  <c r="AS279" i="1"/>
  <c r="AT279" i="1"/>
  <c r="AU279" i="1"/>
  <c r="T279" i="1"/>
  <c r="N276" i="7"/>
  <c r="AV279" i="1"/>
  <c r="AW279" i="1"/>
  <c r="AX279" i="1"/>
  <c r="AY279" i="1"/>
  <c r="AZ279" i="1"/>
  <c r="U279" i="1"/>
  <c r="O276" i="7"/>
  <c r="V279" i="1"/>
  <c r="P276" i="7"/>
  <c r="Q276" i="7"/>
  <c r="R276" i="7"/>
  <c r="Y279" i="1"/>
  <c r="S276" i="7"/>
  <c r="T276" i="7"/>
  <c r="U276" i="7"/>
  <c r="V276" i="7"/>
  <c r="W276" i="7"/>
  <c r="AE279" i="1"/>
  <c r="X276" i="7"/>
  <c r="Y276" i="7"/>
  <c r="Z276" i="7"/>
  <c r="AH279" i="1"/>
  <c r="AA276" i="7"/>
  <c r="AB276" i="7"/>
  <c r="A277" i="7"/>
  <c r="B277" i="7"/>
  <c r="I280" i="1"/>
  <c r="C277" i="7"/>
  <c r="D277" i="7"/>
  <c r="E277" i="7"/>
  <c r="F277" i="7"/>
  <c r="G277" i="7"/>
  <c r="H277" i="7"/>
  <c r="I277" i="7"/>
  <c r="P280" i="1"/>
  <c r="J277" i="7"/>
  <c r="Q280" i="1"/>
  <c r="K277" i="7"/>
  <c r="L277" i="7"/>
  <c r="M277" i="7"/>
  <c r="AQ280" i="1"/>
  <c r="AR280" i="1"/>
  <c r="AS280" i="1"/>
  <c r="AT280" i="1"/>
  <c r="AU280" i="1"/>
  <c r="T280" i="1"/>
  <c r="N277" i="7"/>
  <c r="AV280" i="1"/>
  <c r="AW280" i="1"/>
  <c r="AX280" i="1"/>
  <c r="AY280" i="1"/>
  <c r="AZ280" i="1"/>
  <c r="U280" i="1"/>
  <c r="O277" i="7"/>
  <c r="V280" i="1"/>
  <c r="P277" i="7"/>
  <c r="Q277" i="7"/>
  <c r="R277" i="7"/>
  <c r="Y280" i="1"/>
  <c r="S277" i="7"/>
  <c r="T277" i="7"/>
  <c r="U277" i="7"/>
  <c r="V277" i="7"/>
  <c r="W277" i="7"/>
  <c r="AE280" i="1"/>
  <c r="X277" i="7"/>
  <c r="Y277" i="7"/>
  <c r="Z277" i="7"/>
  <c r="AH280" i="1"/>
  <c r="AA277" i="7"/>
  <c r="AB277" i="7"/>
  <c r="A278" i="7"/>
  <c r="B278" i="7"/>
  <c r="I281" i="1"/>
  <c r="C278" i="7"/>
  <c r="D278" i="7"/>
  <c r="E278" i="7"/>
  <c r="F278" i="7"/>
  <c r="G278" i="7"/>
  <c r="H278" i="7"/>
  <c r="I278" i="7"/>
  <c r="P281" i="1"/>
  <c r="J278" i="7"/>
  <c r="Q281" i="1"/>
  <c r="K278" i="7"/>
  <c r="L278" i="7"/>
  <c r="M278" i="7"/>
  <c r="AQ281" i="1"/>
  <c r="AR281" i="1"/>
  <c r="AS281" i="1"/>
  <c r="AT281" i="1"/>
  <c r="AU281" i="1"/>
  <c r="T281" i="1"/>
  <c r="N278" i="7"/>
  <c r="AV281" i="1"/>
  <c r="AW281" i="1"/>
  <c r="AX281" i="1"/>
  <c r="AY281" i="1"/>
  <c r="AZ281" i="1"/>
  <c r="U281" i="1"/>
  <c r="O278" i="7"/>
  <c r="V281" i="1"/>
  <c r="P278" i="7"/>
  <c r="Q278" i="7"/>
  <c r="R278" i="7"/>
  <c r="Y281" i="1"/>
  <c r="S278" i="7"/>
  <c r="T278" i="7"/>
  <c r="U278" i="7"/>
  <c r="V278" i="7"/>
  <c r="W278" i="7"/>
  <c r="AE281" i="1"/>
  <c r="X278" i="7"/>
  <c r="Y278" i="7"/>
  <c r="Z278" i="7"/>
  <c r="AH281" i="1"/>
  <c r="AA278" i="7"/>
  <c r="AB278" i="7"/>
  <c r="A279" i="7"/>
  <c r="B279" i="7"/>
  <c r="I282" i="1"/>
  <c r="C279" i="7"/>
  <c r="D279" i="7"/>
  <c r="E279" i="7"/>
  <c r="F279" i="7"/>
  <c r="G279" i="7"/>
  <c r="H279" i="7"/>
  <c r="I279" i="7"/>
  <c r="P282" i="1"/>
  <c r="J279" i="7"/>
  <c r="Q282" i="1"/>
  <c r="K279" i="7"/>
  <c r="L279" i="7"/>
  <c r="M279" i="7"/>
  <c r="AQ282" i="1"/>
  <c r="AR282" i="1"/>
  <c r="AS282" i="1"/>
  <c r="AT282" i="1"/>
  <c r="AU282" i="1"/>
  <c r="T282" i="1"/>
  <c r="N279" i="7"/>
  <c r="AV282" i="1"/>
  <c r="AW282" i="1"/>
  <c r="AX282" i="1"/>
  <c r="AY282" i="1"/>
  <c r="AZ282" i="1"/>
  <c r="U282" i="1"/>
  <c r="O279" i="7"/>
  <c r="V282" i="1"/>
  <c r="P279" i="7"/>
  <c r="Q279" i="7"/>
  <c r="R279" i="7"/>
  <c r="Y282" i="1"/>
  <c r="S279" i="7"/>
  <c r="T279" i="7"/>
  <c r="U279" i="7"/>
  <c r="V279" i="7"/>
  <c r="W279" i="7"/>
  <c r="AE282" i="1"/>
  <c r="X279" i="7"/>
  <c r="Y279" i="7"/>
  <c r="Z279" i="7"/>
  <c r="AH282" i="1"/>
  <c r="AA279" i="7"/>
  <c r="AB279" i="7"/>
  <c r="A280" i="7"/>
  <c r="B280" i="7"/>
  <c r="I283" i="1"/>
  <c r="C280" i="7"/>
  <c r="D280" i="7"/>
  <c r="E280" i="7"/>
  <c r="F280" i="7"/>
  <c r="G280" i="7"/>
  <c r="H280" i="7"/>
  <c r="I280" i="7"/>
  <c r="P283" i="1"/>
  <c r="J280" i="7"/>
  <c r="Q283" i="1"/>
  <c r="K280" i="7"/>
  <c r="L280" i="7"/>
  <c r="M280" i="7"/>
  <c r="AQ283" i="1"/>
  <c r="AR283" i="1"/>
  <c r="AS283" i="1"/>
  <c r="AT283" i="1"/>
  <c r="AU283" i="1"/>
  <c r="T283" i="1"/>
  <c r="N280" i="7"/>
  <c r="AV283" i="1"/>
  <c r="AW283" i="1"/>
  <c r="AX283" i="1"/>
  <c r="AY283" i="1"/>
  <c r="AZ283" i="1"/>
  <c r="U283" i="1"/>
  <c r="O280" i="7"/>
  <c r="V283" i="1"/>
  <c r="P280" i="7"/>
  <c r="Q280" i="7"/>
  <c r="R280" i="7"/>
  <c r="Y283" i="1"/>
  <c r="S280" i="7"/>
  <c r="T280" i="7"/>
  <c r="U280" i="7"/>
  <c r="V280" i="7"/>
  <c r="W280" i="7"/>
  <c r="AE283" i="1"/>
  <c r="X280" i="7"/>
  <c r="Y280" i="7"/>
  <c r="Z280" i="7"/>
  <c r="AH283" i="1"/>
  <c r="AA280" i="7"/>
  <c r="AB280" i="7"/>
  <c r="A281" i="7"/>
  <c r="B281" i="7"/>
  <c r="I284" i="1"/>
  <c r="C281" i="7"/>
  <c r="D281" i="7"/>
  <c r="E281" i="7"/>
  <c r="F281" i="7"/>
  <c r="G281" i="7"/>
  <c r="H281" i="7"/>
  <c r="I281" i="7"/>
  <c r="P284" i="1"/>
  <c r="J281" i="7"/>
  <c r="Q284" i="1"/>
  <c r="K281" i="7"/>
  <c r="L281" i="7"/>
  <c r="M281" i="7"/>
  <c r="AQ284" i="1"/>
  <c r="AR284" i="1"/>
  <c r="AS284" i="1"/>
  <c r="AT284" i="1"/>
  <c r="AU284" i="1"/>
  <c r="T284" i="1"/>
  <c r="N281" i="7"/>
  <c r="AV284" i="1"/>
  <c r="AW284" i="1"/>
  <c r="AX284" i="1"/>
  <c r="AY284" i="1"/>
  <c r="AZ284" i="1"/>
  <c r="U284" i="1"/>
  <c r="O281" i="7"/>
  <c r="V284" i="1"/>
  <c r="P281" i="7"/>
  <c r="Q281" i="7"/>
  <c r="R281" i="7"/>
  <c r="Y284" i="1"/>
  <c r="S281" i="7"/>
  <c r="T281" i="7"/>
  <c r="U281" i="7"/>
  <c r="V281" i="7"/>
  <c r="W281" i="7"/>
  <c r="AE284" i="1"/>
  <c r="X281" i="7"/>
  <c r="Y281" i="7"/>
  <c r="Z281" i="7"/>
  <c r="AH284" i="1"/>
  <c r="AA281" i="7"/>
  <c r="AB281" i="7"/>
  <c r="A282" i="7"/>
  <c r="B282" i="7"/>
  <c r="I285" i="1"/>
  <c r="C282" i="7"/>
  <c r="D282" i="7"/>
  <c r="E282" i="7"/>
  <c r="F282" i="7"/>
  <c r="G282" i="7"/>
  <c r="H282" i="7"/>
  <c r="I282" i="7"/>
  <c r="P285" i="1"/>
  <c r="J282" i="7"/>
  <c r="Q285" i="1"/>
  <c r="K282" i="7"/>
  <c r="L282" i="7"/>
  <c r="M282" i="7"/>
  <c r="AQ285" i="1"/>
  <c r="AR285" i="1"/>
  <c r="AS285" i="1"/>
  <c r="AT285" i="1"/>
  <c r="AU285" i="1"/>
  <c r="T285" i="1"/>
  <c r="N282" i="7"/>
  <c r="AV285" i="1"/>
  <c r="AW285" i="1"/>
  <c r="AX285" i="1"/>
  <c r="AY285" i="1"/>
  <c r="AZ285" i="1"/>
  <c r="U285" i="1"/>
  <c r="O282" i="7"/>
  <c r="V285" i="1"/>
  <c r="P282" i="7"/>
  <c r="Q282" i="7"/>
  <c r="R282" i="7"/>
  <c r="Y285" i="1"/>
  <c r="S282" i="7"/>
  <c r="T282" i="7"/>
  <c r="U282" i="7"/>
  <c r="V282" i="7"/>
  <c r="W282" i="7"/>
  <c r="AE285" i="1"/>
  <c r="X282" i="7"/>
  <c r="Y282" i="7"/>
  <c r="Z282" i="7"/>
  <c r="AH285" i="1"/>
  <c r="AA282" i="7"/>
  <c r="AB282" i="7"/>
  <c r="A283" i="7"/>
  <c r="B283" i="7"/>
  <c r="I286" i="1"/>
  <c r="C283" i="7"/>
  <c r="D283" i="7"/>
  <c r="E283" i="7"/>
  <c r="F283" i="7"/>
  <c r="G283" i="7"/>
  <c r="H283" i="7"/>
  <c r="I283" i="7"/>
  <c r="P286" i="1"/>
  <c r="J283" i="7"/>
  <c r="Q286" i="1"/>
  <c r="K283" i="7"/>
  <c r="L283" i="7"/>
  <c r="M283" i="7"/>
  <c r="AQ286" i="1"/>
  <c r="AR286" i="1"/>
  <c r="AS286" i="1"/>
  <c r="AT286" i="1"/>
  <c r="AU286" i="1"/>
  <c r="T286" i="1"/>
  <c r="N283" i="7"/>
  <c r="AV286" i="1"/>
  <c r="AW286" i="1"/>
  <c r="AX286" i="1"/>
  <c r="AY286" i="1"/>
  <c r="AZ286" i="1"/>
  <c r="U286" i="1"/>
  <c r="O283" i="7"/>
  <c r="V286" i="1"/>
  <c r="P283" i="7"/>
  <c r="Q283" i="7"/>
  <c r="R283" i="7"/>
  <c r="Y286" i="1"/>
  <c r="S283" i="7"/>
  <c r="T283" i="7"/>
  <c r="U283" i="7"/>
  <c r="V283" i="7"/>
  <c r="W283" i="7"/>
  <c r="AE286" i="1"/>
  <c r="X283" i="7"/>
  <c r="Y283" i="7"/>
  <c r="Z283" i="7"/>
  <c r="AH286" i="1"/>
  <c r="AA283" i="7"/>
  <c r="AB283" i="7"/>
  <c r="A284" i="7"/>
  <c r="B284" i="7"/>
  <c r="I287" i="1"/>
  <c r="C284" i="7"/>
  <c r="D284" i="7"/>
  <c r="E284" i="7"/>
  <c r="F284" i="7"/>
  <c r="G284" i="7"/>
  <c r="H284" i="7"/>
  <c r="I284" i="7"/>
  <c r="BO8" i="16"/>
  <c r="BP8" i="16"/>
  <c r="BQ8" i="16"/>
  <c r="BR8" i="16"/>
  <c r="AU8" i="16"/>
  <c r="Y8" i="16"/>
  <c r="P287" i="1"/>
  <c r="J284" i="7"/>
  <c r="Q287" i="1"/>
  <c r="K284" i="7"/>
  <c r="L284" i="7"/>
  <c r="M284" i="7"/>
  <c r="AQ287" i="1"/>
  <c r="AR287" i="1"/>
  <c r="AS287" i="1"/>
  <c r="AT287" i="1"/>
  <c r="AU287" i="1"/>
  <c r="T287" i="1"/>
  <c r="N284" i="7"/>
  <c r="AV287" i="1"/>
  <c r="AW287" i="1"/>
  <c r="AX287" i="1"/>
  <c r="AY287" i="1"/>
  <c r="AZ287" i="1"/>
  <c r="U287" i="1"/>
  <c r="O284" i="7"/>
  <c r="AZ8" i="16"/>
  <c r="V287" i="1"/>
  <c r="P284" i="7"/>
  <c r="Q284" i="7"/>
  <c r="R284" i="7"/>
  <c r="Y287" i="1"/>
  <c r="S284" i="7"/>
  <c r="T284" i="7"/>
  <c r="U284" i="7"/>
  <c r="V284" i="7"/>
  <c r="W284" i="7"/>
  <c r="AE287" i="1"/>
  <c r="X284" i="7"/>
  <c r="Y284" i="7"/>
  <c r="Z284" i="7"/>
  <c r="AH287" i="1"/>
  <c r="AA284" i="7"/>
  <c r="AB284" i="7"/>
  <c r="A285" i="7"/>
  <c r="B285" i="7"/>
  <c r="I288" i="1"/>
  <c r="C285" i="7"/>
  <c r="D285" i="7"/>
  <c r="E285" i="7"/>
  <c r="F285" i="7"/>
  <c r="G285" i="7"/>
  <c r="H285" i="7"/>
  <c r="I285" i="7"/>
  <c r="P288" i="1"/>
  <c r="J285" i="7"/>
  <c r="Q288" i="1"/>
  <c r="K285" i="7"/>
  <c r="L285" i="7"/>
  <c r="M285" i="7"/>
  <c r="AQ288" i="1"/>
  <c r="AR288" i="1"/>
  <c r="AS288" i="1"/>
  <c r="AT288" i="1"/>
  <c r="AU288" i="1"/>
  <c r="T288" i="1"/>
  <c r="N285" i="7"/>
  <c r="AV288" i="1"/>
  <c r="AW288" i="1"/>
  <c r="AX288" i="1"/>
  <c r="AY288" i="1"/>
  <c r="AZ288" i="1"/>
  <c r="U288" i="1"/>
  <c r="O285" i="7"/>
  <c r="V288" i="1"/>
  <c r="P285" i="7"/>
  <c r="Q285" i="7"/>
  <c r="R285" i="7"/>
  <c r="Y288" i="1"/>
  <c r="S285" i="7"/>
  <c r="T285" i="7"/>
  <c r="U285" i="7"/>
  <c r="V285" i="7"/>
  <c r="W285" i="7"/>
  <c r="AE288" i="1"/>
  <c r="X285" i="7"/>
  <c r="Y285" i="7"/>
  <c r="Z285" i="7"/>
  <c r="AH288" i="1"/>
  <c r="AA285" i="7"/>
  <c r="AB285" i="7"/>
  <c r="A286" i="7"/>
  <c r="B286" i="7"/>
  <c r="I289" i="1"/>
  <c r="C286" i="7"/>
  <c r="D286" i="7"/>
  <c r="E286" i="7"/>
  <c r="F286" i="7"/>
  <c r="G286" i="7"/>
  <c r="H286" i="7"/>
  <c r="I286" i="7"/>
  <c r="P289" i="1"/>
  <c r="J286" i="7"/>
  <c r="Q289" i="1"/>
  <c r="K286" i="7"/>
  <c r="L286" i="7"/>
  <c r="M286" i="7"/>
  <c r="AQ289" i="1"/>
  <c r="AR289" i="1"/>
  <c r="AS289" i="1"/>
  <c r="AT289" i="1"/>
  <c r="AU289" i="1"/>
  <c r="T289" i="1"/>
  <c r="N286" i="7"/>
  <c r="AV289" i="1"/>
  <c r="AW289" i="1"/>
  <c r="AX289" i="1"/>
  <c r="AY289" i="1"/>
  <c r="AZ289" i="1"/>
  <c r="U289" i="1"/>
  <c r="O286" i="7"/>
  <c r="V289" i="1"/>
  <c r="P286" i="7"/>
  <c r="Q286" i="7"/>
  <c r="R286" i="7"/>
  <c r="Y289" i="1"/>
  <c r="S286" i="7"/>
  <c r="T286" i="7"/>
  <c r="U286" i="7"/>
  <c r="V286" i="7"/>
  <c r="W286" i="7"/>
  <c r="AE289" i="1"/>
  <c r="X286" i="7"/>
  <c r="Y286" i="7"/>
  <c r="Z286" i="7"/>
  <c r="AH289" i="1"/>
  <c r="AA286" i="7"/>
  <c r="AB286" i="7"/>
  <c r="A287" i="7"/>
  <c r="B287" i="7"/>
  <c r="I290" i="1"/>
  <c r="C287" i="7"/>
  <c r="D287" i="7"/>
  <c r="E287" i="7"/>
  <c r="F287" i="7"/>
  <c r="G287" i="7"/>
  <c r="H287" i="7"/>
  <c r="I287" i="7"/>
  <c r="P290" i="1"/>
  <c r="J287" i="7"/>
  <c r="Q290" i="1"/>
  <c r="K287" i="7"/>
  <c r="L287" i="7"/>
  <c r="M287" i="7"/>
  <c r="AQ290" i="1"/>
  <c r="AR290" i="1"/>
  <c r="AS290" i="1"/>
  <c r="AT290" i="1"/>
  <c r="AU290" i="1"/>
  <c r="T290" i="1"/>
  <c r="N287" i="7"/>
  <c r="AV290" i="1"/>
  <c r="AW290" i="1"/>
  <c r="AX290" i="1"/>
  <c r="AY290" i="1"/>
  <c r="AZ290" i="1"/>
  <c r="U290" i="1"/>
  <c r="O287" i="7"/>
  <c r="V290" i="1"/>
  <c r="P287" i="7"/>
  <c r="Q287" i="7"/>
  <c r="R287" i="7"/>
  <c r="Y290" i="1"/>
  <c r="S287" i="7"/>
  <c r="T287" i="7"/>
  <c r="U287" i="7"/>
  <c r="V287" i="7"/>
  <c r="W287" i="7"/>
  <c r="AE290" i="1"/>
  <c r="X287" i="7"/>
  <c r="Y287" i="7"/>
  <c r="Z287" i="7"/>
  <c r="AH290" i="1"/>
  <c r="AA287" i="7"/>
  <c r="AB287" i="7"/>
  <c r="A288" i="7"/>
  <c r="B288" i="7"/>
  <c r="I291" i="1"/>
  <c r="C288" i="7"/>
  <c r="D288" i="7"/>
  <c r="E288" i="7"/>
  <c r="F288" i="7"/>
  <c r="G288" i="7"/>
  <c r="H288" i="7"/>
  <c r="I288" i="7"/>
  <c r="P291" i="1"/>
  <c r="J288" i="7"/>
  <c r="Q291" i="1"/>
  <c r="K288" i="7"/>
  <c r="L288" i="7"/>
  <c r="M288" i="7"/>
  <c r="AQ291" i="1"/>
  <c r="AR291" i="1"/>
  <c r="AS291" i="1"/>
  <c r="AT291" i="1"/>
  <c r="AU291" i="1"/>
  <c r="T291" i="1"/>
  <c r="N288" i="7"/>
  <c r="AV291" i="1"/>
  <c r="AW291" i="1"/>
  <c r="AX291" i="1"/>
  <c r="AY291" i="1"/>
  <c r="AZ291" i="1"/>
  <c r="U291" i="1"/>
  <c r="O288" i="7"/>
  <c r="V291" i="1"/>
  <c r="P288" i="7"/>
  <c r="Q288" i="7"/>
  <c r="R288" i="7"/>
  <c r="Y291" i="1"/>
  <c r="S288" i="7"/>
  <c r="T288" i="7"/>
  <c r="U288" i="7"/>
  <c r="V288" i="7"/>
  <c r="W288" i="7"/>
  <c r="AE291" i="1"/>
  <c r="X288" i="7"/>
  <c r="Y288" i="7"/>
  <c r="Z288" i="7"/>
  <c r="AH291" i="1"/>
  <c r="AA288" i="7"/>
  <c r="AB288" i="7"/>
  <c r="A289" i="7"/>
  <c r="B289" i="7"/>
  <c r="I292" i="1"/>
  <c r="C289" i="7"/>
  <c r="D289" i="7"/>
  <c r="E289" i="7"/>
  <c r="F289" i="7"/>
  <c r="G289" i="7"/>
  <c r="H289" i="7"/>
  <c r="I289" i="7"/>
  <c r="P292" i="1"/>
  <c r="J289" i="7"/>
  <c r="Q292" i="1"/>
  <c r="K289" i="7"/>
  <c r="L289" i="7"/>
  <c r="M289" i="7"/>
  <c r="AQ292" i="1"/>
  <c r="AR292" i="1"/>
  <c r="AS292" i="1"/>
  <c r="AT292" i="1"/>
  <c r="AU292" i="1"/>
  <c r="T292" i="1"/>
  <c r="N289" i="7"/>
  <c r="AV292" i="1"/>
  <c r="AW292" i="1"/>
  <c r="AX292" i="1"/>
  <c r="AY292" i="1"/>
  <c r="AZ292" i="1"/>
  <c r="U292" i="1"/>
  <c r="O289" i="7"/>
  <c r="V292" i="1"/>
  <c r="P289" i="7"/>
  <c r="Q289" i="7"/>
  <c r="R289" i="7"/>
  <c r="Y292" i="1"/>
  <c r="S289" i="7"/>
  <c r="T289" i="7"/>
  <c r="U289" i="7"/>
  <c r="V289" i="7"/>
  <c r="W289" i="7"/>
  <c r="AE292" i="1"/>
  <c r="X289" i="7"/>
  <c r="Y289" i="7"/>
  <c r="Z289" i="7"/>
  <c r="AH292" i="1"/>
  <c r="AA289" i="7"/>
  <c r="AB289" i="7"/>
  <c r="A290" i="7"/>
  <c r="B290" i="7"/>
  <c r="I293" i="1"/>
  <c r="C290" i="7"/>
  <c r="D290" i="7"/>
  <c r="E290" i="7"/>
  <c r="F290" i="7"/>
  <c r="G290" i="7"/>
  <c r="H290" i="7"/>
  <c r="I290" i="7"/>
  <c r="P293" i="1"/>
  <c r="J290" i="7"/>
  <c r="Q293" i="1"/>
  <c r="K290" i="7"/>
  <c r="L290" i="7"/>
  <c r="M290" i="7"/>
  <c r="AQ293" i="1"/>
  <c r="AR293" i="1"/>
  <c r="AS293" i="1"/>
  <c r="AT293" i="1"/>
  <c r="AU293" i="1"/>
  <c r="T293" i="1"/>
  <c r="N290" i="7"/>
  <c r="AV293" i="1"/>
  <c r="AW293" i="1"/>
  <c r="AX293" i="1"/>
  <c r="AY293" i="1"/>
  <c r="AZ293" i="1"/>
  <c r="U293" i="1"/>
  <c r="O290" i="7"/>
  <c r="V293" i="1"/>
  <c r="P290" i="7"/>
  <c r="Q290" i="7"/>
  <c r="R290" i="7"/>
  <c r="Y293" i="1"/>
  <c r="S290" i="7"/>
  <c r="T290" i="7"/>
  <c r="U290" i="7"/>
  <c r="V290" i="7"/>
  <c r="W290" i="7"/>
  <c r="AE293" i="1"/>
  <c r="X290" i="7"/>
  <c r="Y290" i="7"/>
  <c r="Z290" i="7"/>
  <c r="AH293" i="1"/>
  <c r="AA290" i="7"/>
  <c r="AB290" i="7"/>
  <c r="A291" i="7"/>
  <c r="B291" i="7"/>
  <c r="I294" i="1"/>
  <c r="C291" i="7"/>
  <c r="D291" i="7"/>
  <c r="E291" i="7"/>
  <c r="F291" i="7"/>
  <c r="G291" i="7"/>
  <c r="H291" i="7"/>
  <c r="I291" i="7"/>
  <c r="P294" i="1"/>
  <c r="J291" i="7"/>
  <c r="Q294" i="1"/>
  <c r="K291" i="7"/>
  <c r="L291" i="7"/>
  <c r="M291" i="7"/>
  <c r="AQ294" i="1"/>
  <c r="AR294" i="1"/>
  <c r="AS294" i="1"/>
  <c r="AT294" i="1"/>
  <c r="AU294" i="1"/>
  <c r="T294" i="1"/>
  <c r="N291" i="7"/>
  <c r="AV294" i="1"/>
  <c r="AW294" i="1"/>
  <c r="AX294" i="1"/>
  <c r="AY294" i="1"/>
  <c r="AZ294" i="1"/>
  <c r="U294" i="1"/>
  <c r="O291" i="7"/>
  <c r="V294" i="1"/>
  <c r="P291" i="7"/>
  <c r="Q291" i="7"/>
  <c r="R291" i="7"/>
  <c r="Y294" i="1"/>
  <c r="S291" i="7"/>
  <c r="T291" i="7"/>
  <c r="U291" i="7"/>
  <c r="V291" i="7"/>
  <c r="W291" i="7"/>
  <c r="AE294" i="1"/>
  <c r="X291" i="7"/>
  <c r="Y291" i="7"/>
  <c r="Z291" i="7"/>
  <c r="AH294" i="1"/>
  <c r="AA291" i="7"/>
  <c r="AB291" i="7"/>
  <c r="A292" i="7"/>
  <c r="B292" i="7"/>
  <c r="I295" i="1"/>
  <c r="C292" i="7"/>
  <c r="D292" i="7"/>
  <c r="E292" i="7"/>
  <c r="F292" i="7"/>
  <c r="G292" i="7"/>
  <c r="H292" i="7"/>
  <c r="I292" i="7"/>
  <c r="P295" i="1"/>
  <c r="J292" i="7"/>
  <c r="Q295" i="1"/>
  <c r="K292" i="7"/>
  <c r="L292" i="7"/>
  <c r="M292" i="7"/>
  <c r="AQ295" i="1"/>
  <c r="AR295" i="1"/>
  <c r="AS295" i="1"/>
  <c r="AT295" i="1"/>
  <c r="AU295" i="1"/>
  <c r="T295" i="1"/>
  <c r="N292" i="7"/>
  <c r="AV295" i="1"/>
  <c r="AW295" i="1"/>
  <c r="AX295" i="1"/>
  <c r="AY295" i="1"/>
  <c r="AZ295" i="1"/>
  <c r="U295" i="1"/>
  <c r="O292" i="7"/>
  <c r="V295" i="1"/>
  <c r="P292" i="7"/>
  <c r="Q292" i="7"/>
  <c r="R292" i="7"/>
  <c r="Y295" i="1"/>
  <c r="S292" i="7"/>
  <c r="T292" i="7"/>
  <c r="U292" i="7"/>
  <c r="V292" i="7"/>
  <c r="W292" i="7"/>
  <c r="AE295" i="1"/>
  <c r="X292" i="7"/>
  <c r="Y292" i="7"/>
  <c r="Z292" i="7"/>
  <c r="AH295" i="1"/>
  <c r="AA292" i="7"/>
  <c r="AB292" i="7"/>
  <c r="A293" i="7"/>
  <c r="B293" i="7"/>
  <c r="I296" i="1"/>
  <c r="C293" i="7"/>
  <c r="D293" i="7"/>
  <c r="E293" i="7"/>
  <c r="F293" i="7"/>
  <c r="G293" i="7"/>
  <c r="H293" i="7"/>
  <c r="I293" i="7"/>
  <c r="P296" i="1"/>
  <c r="J293" i="7"/>
  <c r="Q296" i="1"/>
  <c r="K293" i="7"/>
  <c r="L293" i="7"/>
  <c r="M293" i="7"/>
  <c r="AQ296" i="1"/>
  <c r="AR296" i="1"/>
  <c r="AS296" i="1"/>
  <c r="AT296" i="1"/>
  <c r="AU296" i="1"/>
  <c r="T296" i="1"/>
  <c r="N293" i="7"/>
  <c r="AV296" i="1"/>
  <c r="AW296" i="1"/>
  <c r="AX296" i="1"/>
  <c r="AY296" i="1"/>
  <c r="AZ296" i="1"/>
  <c r="U296" i="1"/>
  <c r="O293" i="7"/>
  <c r="V296" i="1"/>
  <c r="P293" i="7"/>
  <c r="Q293" i="7"/>
  <c r="R293" i="7"/>
  <c r="Y296" i="1"/>
  <c r="S293" i="7"/>
  <c r="T293" i="7"/>
  <c r="U293" i="7"/>
  <c r="V293" i="7"/>
  <c r="W293" i="7"/>
  <c r="AE296" i="1"/>
  <c r="X293" i="7"/>
  <c r="Y293" i="7"/>
  <c r="Z293" i="7"/>
  <c r="AH296" i="1"/>
  <c r="AA293" i="7"/>
  <c r="AB293" i="7"/>
  <c r="A294" i="7"/>
  <c r="B294" i="7"/>
  <c r="I297" i="1"/>
  <c r="C294" i="7"/>
  <c r="D294" i="7"/>
  <c r="E294" i="7"/>
  <c r="F294" i="7"/>
  <c r="G294" i="7"/>
  <c r="H294" i="7"/>
  <c r="I294" i="7"/>
  <c r="P297" i="1"/>
  <c r="J294" i="7"/>
  <c r="Q297" i="1"/>
  <c r="K294" i="7"/>
  <c r="L294" i="7"/>
  <c r="M294" i="7"/>
  <c r="AQ297" i="1"/>
  <c r="AR297" i="1"/>
  <c r="AS297" i="1"/>
  <c r="AT297" i="1"/>
  <c r="AU297" i="1"/>
  <c r="T297" i="1"/>
  <c r="N294" i="7"/>
  <c r="AV297" i="1"/>
  <c r="AW297" i="1"/>
  <c r="AX297" i="1"/>
  <c r="AY297" i="1"/>
  <c r="AZ297" i="1"/>
  <c r="U297" i="1"/>
  <c r="O294" i="7"/>
  <c r="V297" i="1"/>
  <c r="P294" i="7"/>
  <c r="Q294" i="7"/>
  <c r="R294" i="7"/>
  <c r="Y297" i="1"/>
  <c r="S294" i="7"/>
  <c r="T294" i="7"/>
  <c r="U294" i="7"/>
  <c r="V294" i="7"/>
  <c r="W294" i="7"/>
  <c r="AE297" i="1"/>
  <c r="X294" i="7"/>
  <c r="Y294" i="7"/>
  <c r="Z294" i="7"/>
  <c r="AH297" i="1"/>
  <c r="AA294" i="7"/>
  <c r="AB294" i="7"/>
  <c r="A295" i="7"/>
  <c r="B295" i="7"/>
  <c r="I298" i="1"/>
  <c r="C295" i="7"/>
  <c r="D295" i="7"/>
  <c r="E295" i="7"/>
  <c r="F295" i="7"/>
  <c r="G295" i="7"/>
  <c r="H295" i="7"/>
  <c r="I295" i="7"/>
  <c r="P298" i="1"/>
  <c r="J295" i="7"/>
  <c r="Q298" i="1"/>
  <c r="K295" i="7"/>
  <c r="L295" i="7"/>
  <c r="M295" i="7"/>
  <c r="AQ298" i="1"/>
  <c r="AR298" i="1"/>
  <c r="AS298" i="1"/>
  <c r="AT298" i="1"/>
  <c r="AU298" i="1"/>
  <c r="T298" i="1"/>
  <c r="N295" i="7"/>
  <c r="AV298" i="1"/>
  <c r="AW298" i="1"/>
  <c r="AX298" i="1"/>
  <c r="AY298" i="1"/>
  <c r="AZ298" i="1"/>
  <c r="U298" i="1"/>
  <c r="O295" i="7"/>
  <c r="V298" i="1"/>
  <c r="P295" i="7"/>
  <c r="Q295" i="7"/>
  <c r="R295" i="7"/>
  <c r="Y298" i="1"/>
  <c r="S295" i="7"/>
  <c r="T295" i="7"/>
  <c r="U295" i="7"/>
  <c r="V295" i="7"/>
  <c r="W295" i="7"/>
  <c r="AE298" i="1"/>
  <c r="X295" i="7"/>
  <c r="Y295" i="7"/>
  <c r="Z295" i="7"/>
  <c r="AH298" i="1"/>
  <c r="AA295" i="7"/>
  <c r="AB295" i="7"/>
  <c r="A296" i="7"/>
  <c r="B296" i="7"/>
  <c r="I299" i="1"/>
  <c r="C296" i="7"/>
  <c r="D296" i="7"/>
  <c r="E296" i="7"/>
  <c r="F296" i="7"/>
  <c r="G296" i="7"/>
  <c r="H296" i="7"/>
  <c r="I296" i="7"/>
  <c r="P299" i="1"/>
  <c r="J296" i="7"/>
  <c r="Q299" i="1"/>
  <c r="K296" i="7"/>
  <c r="L296" i="7"/>
  <c r="M296" i="7"/>
  <c r="AQ299" i="1"/>
  <c r="AR299" i="1"/>
  <c r="AS299" i="1"/>
  <c r="AT299" i="1"/>
  <c r="AU299" i="1"/>
  <c r="T299" i="1"/>
  <c r="N296" i="7"/>
  <c r="AV299" i="1"/>
  <c r="AW299" i="1"/>
  <c r="AX299" i="1"/>
  <c r="AY299" i="1"/>
  <c r="AZ299" i="1"/>
  <c r="U299" i="1"/>
  <c r="O296" i="7"/>
  <c r="V299" i="1"/>
  <c r="P296" i="7"/>
  <c r="Q296" i="7"/>
  <c r="R296" i="7"/>
  <c r="Y299" i="1"/>
  <c r="S296" i="7"/>
  <c r="T296" i="7"/>
  <c r="U296" i="7"/>
  <c r="V296" i="7"/>
  <c r="W296" i="7"/>
  <c r="AE299" i="1"/>
  <c r="X296" i="7"/>
  <c r="Y296" i="7"/>
  <c r="Z296" i="7"/>
  <c r="AH299" i="1"/>
  <c r="AA296" i="7"/>
  <c r="AB296" i="7"/>
  <c r="A297" i="7"/>
  <c r="B297" i="7"/>
  <c r="I300" i="1"/>
  <c r="C297" i="7"/>
  <c r="D297" i="7"/>
  <c r="E297" i="7"/>
  <c r="F297" i="7"/>
  <c r="G297" i="7"/>
  <c r="H297" i="7"/>
  <c r="I297" i="7"/>
  <c r="P300" i="1"/>
  <c r="J297" i="7"/>
  <c r="Q300" i="1"/>
  <c r="K297" i="7"/>
  <c r="L297" i="7"/>
  <c r="M297" i="7"/>
  <c r="AQ300" i="1"/>
  <c r="AR300" i="1"/>
  <c r="AS300" i="1"/>
  <c r="AT300" i="1"/>
  <c r="AU300" i="1"/>
  <c r="T300" i="1"/>
  <c r="N297" i="7"/>
  <c r="AV300" i="1"/>
  <c r="AW300" i="1"/>
  <c r="AX300" i="1"/>
  <c r="AY300" i="1"/>
  <c r="AZ300" i="1"/>
  <c r="U300" i="1"/>
  <c r="O297" i="7"/>
  <c r="V300" i="1"/>
  <c r="P297" i="7"/>
  <c r="Q297" i="7"/>
  <c r="R297" i="7"/>
  <c r="Y300" i="1"/>
  <c r="S297" i="7"/>
  <c r="T297" i="7"/>
  <c r="U297" i="7"/>
  <c r="V297" i="7"/>
  <c r="W297" i="7"/>
  <c r="AE300" i="1"/>
  <c r="X297" i="7"/>
  <c r="Y297" i="7"/>
  <c r="Z297" i="7"/>
  <c r="AH300" i="1"/>
  <c r="AA297" i="7"/>
  <c r="AB297" i="7"/>
  <c r="A298" i="7"/>
  <c r="B298" i="7"/>
  <c r="I301" i="1"/>
  <c r="C298" i="7"/>
  <c r="D298" i="7"/>
  <c r="E298" i="7"/>
  <c r="F298" i="7"/>
  <c r="G298" i="7"/>
  <c r="H298" i="7"/>
  <c r="I298" i="7"/>
  <c r="P301" i="1"/>
  <c r="J298" i="7"/>
  <c r="Q301" i="1"/>
  <c r="K298" i="7"/>
  <c r="L298" i="7"/>
  <c r="M298" i="7"/>
  <c r="AQ301" i="1"/>
  <c r="AR301" i="1"/>
  <c r="AS301" i="1"/>
  <c r="AT301" i="1"/>
  <c r="AU301" i="1"/>
  <c r="T301" i="1"/>
  <c r="N298" i="7"/>
  <c r="AV301" i="1"/>
  <c r="AW301" i="1"/>
  <c r="AX301" i="1"/>
  <c r="AY301" i="1"/>
  <c r="AZ301" i="1"/>
  <c r="U301" i="1"/>
  <c r="O298" i="7"/>
  <c r="V301" i="1"/>
  <c r="P298" i="7"/>
  <c r="Q298" i="7"/>
  <c r="R298" i="7"/>
  <c r="Y301" i="1"/>
  <c r="S298" i="7"/>
  <c r="T298" i="7"/>
  <c r="U298" i="7"/>
  <c r="V298" i="7"/>
  <c r="W298" i="7"/>
  <c r="AE301" i="1"/>
  <c r="X298" i="7"/>
  <c r="Y298" i="7"/>
  <c r="Z298" i="7"/>
  <c r="AH301" i="1"/>
  <c r="AA298" i="7"/>
  <c r="AB298" i="7"/>
  <c r="A299" i="7"/>
  <c r="B299" i="7"/>
  <c r="I302" i="1"/>
  <c r="C299" i="7"/>
  <c r="D299" i="7"/>
  <c r="E299" i="7"/>
  <c r="F299" i="7"/>
  <c r="G299" i="7"/>
  <c r="H299" i="7"/>
  <c r="I299" i="7"/>
  <c r="P302" i="1"/>
  <c r="J299" i="7"/>
  <c r="Q302" i="1"/>
  <c r="K299" i="7"/>
  <c r="L299" i="7"/>
  <c r="M299" i="7"/>
  <c r="AQ302" i="1"/>
  <c r="AR302" i="1"/>
  <c r="AS302" i="1"/>
  <c r="AT302" i="1"/>
  <c r="AU302" i="1"/>
  <c r="T302" i="1"/>
  <c r="N299" i="7"/>
  <c r="AV302" i="1"/>
  <c r="AW302" i="1"/>
  <c r="AX302" i="1"/>
  <c r="AY302" i="1"/>
  <c r="AZ302" i="1"/>
  <c r="U302" i="1"/>
  <c r="O299" i="7"/>
  <c r="V302" i="1"/>
  <c r="P299" i="7"/>
  <c r="Q299" i="7"/>
  <c r="R299" i="7"/>
  <c r="Y302" i="1"/>
  <c r="S299" i="7"/>
  <c r="T299" i="7"/>
  <c r="U299" i="7"/>
  <c r="V299" i="7"/>
  <c r="W299" i="7"/>
  <c r="AE302" i="1"/>
  <c r="X299" i="7"/>
  <c r="Y299" i="7"/>
  <c r="Z299" i="7"/>
  <c r="AH302" i="1"/>
  <c r="AA299" i="7"/>
  <c r="AB299" i="7"/>
  <c r="A300" i="7"/>
  <c r="B300" i="7"/>
  <c r="I303" i="1"/>
  <c r="C300" i="7"/>
  <c r="D300" i="7"/>
  <c r="E300" i="7"/>
  <c r="F300" i="7"/>
  <c r="G300" i="7"/>
  <c r="H300" i="7"/>
  <c r="I300" i="7"/>
  <c r="P303" i="1"/>
  <c r="J300" i="7"/>
  <c r="Q303" i="1"/>
  <c r="K300" i="7"/>
  <c r="L300" i="7"/>
  <c r="M300" i="7"/>
  <c r="AQ303" i="1"/>
  <c r="AR303" i="1"/>
  <c r="AS303" i="1"/>
  <c r="AT303" i="1"/>
  <c r="AU303" i="1"/>
  <c r="T303" i="1"/>
  <c r="N300" i="7"/>
  <c r="AV303" i="1"/>
  <c r="AW303" i="1"/>
  <c r="AX303" i="1"/>
  <c r="AY303" i="1"/>
  <c r="AZ303" i="1"/>
  <c r="U303" i="1"/>
  <c r="O300" i="7"/>
  <c r="V303" i="1"/>
  <c r="P300" i="7"/>
  <c r="Q300" i="7"/>
  <c r="R300" i="7"/>
  <c r="Y303" i="1"/>
  <c r="S300" i="7"/>
  <c r="T300" i="7"/>
  <c r="U300" i="7"/>
  <c r="V300" i="7"/>
  <c r="W300" i="7"/>
  <c r="AE303" i="1"/>
  <c r="X300" i="7"/>
  <c r="Y300" i="7"/>
  <c r="Z300" i="7"/>
  <c r="AH303" i="1"/>
  <c r="AA300" i="7"/>
  <c r="AB300" i="7"/>
  <c r="A301" i="7"/>
  <c r="B301" i="7"/>
  <c r="I304" i="1"/>
  <c r="C301" i="7"/>
  <c r="D301" i="7"/>
  <c r="E301" i="7"/>
  <c r="F301" i="7"/>
  <c r="G301" i="7"/>
  <c r="H301" i="7"/>
  <c r="I301" i="7"/>
  <c r="P304" i="1"/>
  <c r="J301" i="7"/>
  <c r="Q304" i="1"/>
  <c r="K301" i="7"/>
  <c r="L301" i="7"/>
  <c r="M301" i="7"/>
  <c r="AQ304" i="1"/>
  <c r="AR304" i="1"/>
  <c r="AS304" i="1"/>
  <c r="AT304" i="1"/>
  <c r="AU304" i="1"/>
  <c r="T304" i="1"/>
  <c r="N301" i="7"/>
  <c r="AV304" i="1"/>
  <c r="AW304" i="1"/>
  <c r="AX304" i="1"/>
  <c r="AY304" i="1"/>
  <c r="AZ304" i="1"/>
  <c r="U304" i="1"/>
  <c r="O301" i="7"/>
  <c r="V304" i="1"/>
  <c r="P301" i="7"/>
  <c r="Q301" i="7"/>
  <c r="R301" i="7"/>
  <c r="Y304" i="1"/>
  <c r="S301" i="7"/>
  <c r="T301" i="7"/>
  <c r="U301" i="7"/>
  <c r="V301" i="7"/>
  <c r="W301" i="7"/>
  <c r="AE304" i="1"/>
  <c r="X301" i="7"/>
  <c r="Y301" i="7"/>
  <c r="Z301" i="7"/>
  <c r="AH304" i="1"/>
  <c r="AA301" i="7"/>
  <c r="AB301" i="7"/>
  <c r="A302" i="7"/>
  <c r="B302" i="7"/>
  <c r="I305" i="1"/>
  <c r="C302" i="7"/>
  <c r="D302" i="7"/>
  <c r="E302" i="7"/>
  <c r="F302" i="7"/>
  <c r="G302" i="7"/>
  <c r="H302" i="7"/>
  <c r="I302" i="7"/>
  <c r="P305" i="1"/>
  <c r="J302" i="7"/>
  <c r="Q305" i="1"/>
  <c r="K302" i="7"/>
  <c r="L302" i="7"/>
  <c r="M302" i="7"/>
  <c r="AQ305" i="1"/>
  <c r="AR305" i="1"/>
  <c r="AS305" i="1"/>
  <c r="AT305" i="1"/>
  <c r="AU305" i="1"/>
  <c r="T305" i="1"/>
  <c r="N302" i="7"/>
  <c r="AV305" i="1"/>
  <c r="AW305" i="1"/>
  <c r="AX305" i="1"/>
  <c r="AY305" i="1"/>
  <c r="AZ305" i="1"/>
  <c r="U305" i="1"/>
  <c r="O302" i="7"/>
  <c r="V305" i="1"/>
  <c r="P302" i="7"/>
  <c r="Q302" i="7"/>
  <c r="R302" i="7"/>
  <c r="Y305" i="1"/>
  <c r="S302" i="7"/>
  <c r="T302" i="7"/>
  <c r="U302" i="7"/>
  <c r="V302" i="7"/>
  <c r="W302" i="7"/>
  <c r="AE305" i="1"/>
  <c r="X302" i="7"/>
  <c r="Y302" i="7"/>
  <c r="Z302" i="7"/>
  <c r="AH305" i="1"/>
  <c r="AA302" i="7"/>
  <c r="AB302" i="7"/>
  <c r="A303" i="7"/>
  <c r="B303" i="7"/>
  <c r="I306" i="1"/>
  <c r="C303" i="7"/>
  <c r="D303" i="7"/>
  <c r="E303" i="7"/>
  <c r="F303" i="7"/>
  <c r="G303" i="7"/>
  <c r="H303" i="7"/>
  <c r="I303" i="7"/>
  <c r="P306" i="1"/>
  <c r="J303" i="7"/>
  <c r="Q306" i="1"/>
  <c r="K303" i="7"/>
  <c r="L303" i="7"/>
  <c r="M303" i="7"/>
  <c r="AQ306" i="1"/>
  <c r="AR306" i="1"/>
  <c r="AS306" i="1"/>
  <c r="AT306" i="1"/>
  <c r="AU306" i="1"/>
  <c r="T306" i="1"/>
  <c r="N303" i="7"/>
  <c r="AV306" i="1"/>
  <c r="AW306" i="1"/>
  <c r="AX306" i="1"/>
  <c r="AY306" i="1"/>
  <c r="AZ306" i="1"/>
  <c r="U306" i="1"/>
  <c r="O303" i="7"/>
  <c r="V306" i="1"/>
  <c r="P303" i="7"/>
  <c r="Q303" i="7"/>
  <c r="R303" i="7"/>
  <c r="Y306" i="1"/>
  <c r="S303" i="7"/>
  <c r="T303" i="7"/>
  <c r="U303" i="7"/>
  <c r="V303" i="7"/>
  <c r="W303" i="7"/>
  <c r="AE306" i="1"/>
  <c r="X303" i="7"/>
  <c r="Y303" i="7"/>
  <c r="Z303" i="7"/>
  <c r="AH306" i="1"/>
  <c r="AA303" i="7"/>
  <c r="AB303" i="7"/>
  <c r="A304" i="7"/>
  <c r="B304" i="7"/>
  <c r="I307" i="1"/>
  <c r="C304" i="7"/>
  <c r="D304" i="7"/>
  <c r="E304" i="7"/>
  <c r="F304" i="7"/>
  <c r="G304" i="7"/>
  <c r="H304" i="7"/>
  <c r="I304" i="7"/>
  <c r="BG9" i="16"/>
  <c r="BH9" i="16"/>
  <c r="BI9" i="16"/>
  <c r="BJ9" i="16"/>
  <c r="AS9" i="16"/>
  <c r="W9" i="16"/>
  <c r="P307" i="1"/>
  <c r="J304" i="7"/>
  <c r="Q307" i="1"/>
  <c r="K304" i="7"/>
  <c r="L304" i="7"/>
  <c r="M304" i="7"/>
  <c r="AQ307" i="1"/>
  <c r="AR307" i="1"/>
  <c r="AS307" i="1"/>
  <c r="AT307" i="1"/>
  <c r="AU307" i="1"/>
  <c r="T307" i="1"/>
  <c r="N304" i="7"/>
  <c r="AV307" i="1"/>
  <c r="AW307" i="1"/>
  <c r="AX307" i="1"/>
  <c r="AY307" i="1"/>
  <c r="AZ307" i="1"/>
  <c r="U307" i="1"/>
  <c r="O304" i="7"/>
  <c r="AX9" i="16"/>
  <c r="V307" i="1"/>
  <c r="P304" i="7"/>
  <c r="Q304" i="7"/>
  <c r="R304" i="7"/>
  <c r="Y307" i="1"/>
  <c r="S304" i="7"/>
  <c r="T304" i="7"/>
  <c r="U304" i="7"/>
  <c r="V304" i="7"/>
  <c r="W304" i="7"/>
  <c r="AE307" i="1"/>
  <c r="X304" i="7"/>
  <c r="Y304" i="7"/>
  <c r="Z304" i="7"/>
  <c r="AH307" i="1"/>
  <c r="AA304" i="7"/>
  <c r="AB304" i="7"/>
  <c r="A305" i="7"/>
  <c r="B305" i="7"/>
  <c r="I308" i="1"/>
  <c r="C305" i="7"/>
  <c r="D305" i="7"/>
  <c r="E305" i="7"/>
  <c r="F305" i="7"/>
  <c r="G305" i="7"/>
  <c r="H305" i="7"/>
  <c r="I305" i="7"/>
  <c r="P308" i="1"/>
  <c r="J305" i="7"/>
  <c r="Q308" i="1"/>
  <c r="K305" i="7"/>
  <c r="L305" i="7"/>
  <c r="M305" i="7"/>
  <c r="AQ308" i="1"/>
  <c r="AR308" i="1"/>
  <c r="AS308" i="1"/>
  <c r="AT308" i="1"/>
  <c r="AU308" i="1"/>
  <c r="T308" i="1"/>
  <c r="N305" i="7"/>
  <c r="AV308" i="1"/>
  <c r="AW308" i="1"/>
  <c r="AX308" i="1"/>
  <c r="AY308" i="1"/>
  <c r="AZ308" i="1"/>
  <c r="U308" i="1"/>
  <c r="O305" i="7"/>
  <c r="V308" i="1"/>
  <c r="P305" i="7"/>
  <c r="Q305" i="7"/>
  <c r="R305" i="7"/>
  <c r="Y308" i="1"/>
  <c r="S305" i="7"/>
  <c r="T305" i="7"/>
  <c r="U305" i="7"/>
  <c r="V305" i="7"/>
  <c r="W305" i="7"/>
  <c r="AE308" i="1"/>
  <c r="X305" i="7"/>
  <c r="Y305" i="7"/>
  <c r="Z305" i="7"/>
  <c r="AH308" i="1"/>
  <c r="AA305" i="7"/>
  <c r="AB305" i="7"/>
  <c r="A306" i="7"/>
  <c r="B306" i="7"/>
  <c r="I309" i="1"/>
  <c r="C306" i="7"/>
  <c r="D306" i="7"/>
  <c r="E306" i="7"/>
  <c r="F306" i="7"/>
  <c r="G306" i="7"/>
  <c r="H306" i="7"/>
  <c r="I306" i="7"/>
  <c r="P309" i="1"/>
  <c r="J306" i="7"/>
  <c r="Q309" i="1"/>
  <c r="K306" i="7"/>
  <c r="L306" i="7"/>
  <c r="M306" i="7"/>
  <c r="AQ309" i="1"/>
  <c r="AR309" i="1"/>
  <c r="AS309" i="1"/>
  <c r="AT309" i="1"/>
  <c r="AU309" i="1"/>
  <c r="T309" i="1"/>
  <c r="N306" i="7"/>
  <c r="AV309" i="1"/>
  <c r="AW309" i="1"/>
  <c r="AX309" i="1"/>
  <c r="AY309" i="1"/>
  <c r="AZ309" i="1"/>
  <c r="U309" i="1"/>
  <c r="O306" i="7"/>
  <c r="V309" i="1"/>
  <c r="P306" i="7"/>
  <c r="Q306" i="7"/>
  <c r="R306" i="7"/>
  <c r="Y309" i="1"/>
  <c r="S306" i="7"/>
  <c r="T306" i="7"/>
  <c r="U306" i="7"/>
  <c r="V306" i="7"/>
  <c r="W306" i="7"/>
  <c r="AE309" i="1"/>
  <c r="X306" i="7"/>
  <c r="Y306" i="7"/>
  <c r="Z306" i="7"/>
  <c r="AH309" i="1"/>
  <c r="AA306" i="7"/>
  <c r="AB306" i="7"/>
  <c r="A307" i="7"/>
  <c r="B307" i="7"/>
  <c r="I310" i="1"/>
  <c r="C307" i="7"/>
  <c r="D307" i="7"/>
  <c r="E307" i="7"/>
  <c r="F307" i="7"/>
  <c r="G307" i="7"/>
  <c r="H307" i="7"/>
  <c r="I307" i="7"/>
  <c r="P310" i="1"/>
  <c r="J307" i="7"/>
  <c r="Q310" i="1"/>
  <c r="K307" i="7"/>
  <c r="L307" i="7"/>
  <c r="M307" i="7"/>
  <c r="AQ310" i="1"/>
  <c r="AR310" i="1"/>
  <c r="AS310" i="1"/>
  <c r="AT310" i="1"/>
  <c r="AU310" i="1"/>
  <c r="T310" i="1"/>
  <c r="N307" i="7"/>
  <c r="AV310" i="1"/>
  <c r="AW310" i="1"/>
  <c r="AX310" i="1"/>
  <c r="AY310" i="1"/>
  <c r="AZ310" i="1"/>
  <c r="U310" i="1"/>
  <c r="O307" i="7"/>
  <c r="V310" i="1"/>
  <c r="P307" i="7"/>
  <c r="Q307" i="7"/>
  <c r="R307" i="7"/>
  <c r="Y310" i="1"/>
  <c r="S307" i="7"/>
  <c r="T307" i="7"/>
  <c r="U307" i="7"/>
  <c r="V307" i="7"/>
  <c r="W307" i="7"/>
  <c r="AE310" i="1"/>
  <c r="X307" i="7"/>
  <c r="Y307" i="7"/>
  <c r="Z307" i="7"/>
  <c r="AH310" i="1"/>
  <c r="AA307" i="7"/>
  <c r="AB307" i="7"/>
  <c r="A308" i="7"/>
  <c r="B308" i="7"/>
  <c r="I311" i="1"/>
  <c r="C308" i="7"/>
  <c r="D308" i="7"/>
  <c r="E308" i="7"/>
  <c r="F308" i="7"/>
  <c r="G308" i="7"/>
  <c r="H308" i="7"/>
  <c r="I308" i="7"/>
  <c r="P311" i="1"/>
  <c r="J308" i="7"/>
  <c r="Q311" i="1"/>
  <c r="K308" i="7"/>
  <c r="L308" i="7"/>
  <c r="M308" i="7"/>
  <c r="AQ311" i="1"/>
  <c r="AR311" i="1"/>
  <c r="AS311" i="1"/>
  <c r="AT311" i="1"/>
  <c r="AU311" i="1"/>
  <c r="T311" i="1"/>
  <c r="N308" i="7"/>
  <c r="AV311" i="1"/>
  <c r="AW311" i="1"/>
  <c r="AX311" i="1"/>
  <c r="AY311" i="1"/>
  <c r="AZ311" i="1"/>
  <c r="U311" i="1"/>
  <c r="O308" i="7"/>
  <c r="V311" i="1"/>
  <c r="P308" i="7"/>
  <c r="Q308" i="7"/>
  <c r="R308" i="7"/>
  <c r="Y311" i="1"/>
  <c r="S308" i="7"/>
  <c r="T308" i="7"/>
  <c r="U308" i="7"/>
  <c r="V308" i="7"/>
  <c r="W308" i="7"/>
  <c r="AE311" i="1"/>
  <c r="X308" i="7"/>
  <c r="Y308" i="7"/>
  <c r="Z308" i="7"/>
  <c r="AH311" i="1"/>
  <c r="AA308" i="7"/>
  <c r="AB308" i="7"/>
  <c r="A309" i="7"/>
  <c r="B309" i="7"/>
  <c r="I312" i="1"/>
  <c r="C309" i="7"/>
  <c r="D309" i="7"/>
  <c r="E309" i="7"/>
  <c r="F309" i="7"/>
  <c r="G309" i="7"/>
  <c r="H309" i="7"/>
  <c r="I309" i="7"/>
  <c r="P312" i="1"/>
  <c r="J309" i="7"/>
  <c r="Q312" i="1"/>
  <c r="K309" i="7"/>
  <c r="L309" i="7"/>
  <c r="M309" i="7"/>
  <c r="AQ312" i="1"/>
  <c r="AR312" i="1"/>
  <c r="AS312" i="1"/>
  <c r="AT312" i="1"/>
  <c r="AU312" i="1"/>
  <c r="T312" i="1"/>
  <c r="N309" i="7"/>
  <c r="AV312" i="1"/>
  <c r="AW312" i="1"/>
  <c r="AX312" i="1"/>
  <c r="AY312" i="1"/>
  <c r="AZ312" i="1"/>
  <c r="U312" i="1"/>
  <c r="O309" i="7"/>
  <c r="V312" i="1"/>
  <c r="P309" i="7"/>
  <c r="Q309" i="7"/>
  <c r="R309" i="7"/>
  <c r="Y312" i="1"/>
  <c r="S309" i="7"/>
  <c r="T309" i="7"/>
  <c r="U309" i="7"/>
  <c r="V309" i="7"/>
  <c r="W309" i="7"/>
  <c r="AE312" i="1"/>
  <c r="X309" i="7"/>
  <c r="Y309" i="7"/>
  <c r="Z309" i="7"/>
  <c r="AH312" i="1"/>
  <c r="AA309" i="7"/>
  <c r="AB309" i="7"/>
  <c r="A310" i="7"/>
  <c r="B310" i="7"/>
  <c r="I313" i="1"/>
  <c r="C310" i="7"/>
  <c r="D310" i="7"/>
  <c r="E310" i="7"/>
  <c r="F310" i="7"/>
  <c r="G310" i="7"/>
  <c r="H310" i="7"/>
  <c r="I310" i="7"/>
  <c r="P313" i="1"/>
  <c r="J310" i="7"/>
  <c r="Q313" i="1"/>
  <c r="K310" i="7"/>
  <c r="L310" i="7"/>
  <c r="M310" i="7"/>
  <c r="AQ313" i="1"/>
  <c r="AR313" i="1"/>
  <c r="AS313" i="1"/>
  <c r="AT313" i="1"/>
  <c r="AU313" i="1"/>
  <c r="T313" i="1"/>
  <c r="N310" i="7"/>
  <c r="AV313" i="1"/>
  <c r="AW313" i="1"/>
  <c r="AX313" i="1"/>
  <c r="AY313" i="1"/>
  <c r="AZ313" i="1"/>
  <c r="U313" i="1"/>
  <c r="O310" i="7"/>
  <c r="V313" i="1"/>
  <c r="P310" i="7"/>
  <c r="Q310" i="7"/>
  <c r="R310" i="7"/>
  <c r="Y313" i="1"/>
  <c r="S310" i="7"/>
  <c r="T310" i="7"/>
  <c r="U310" i="7"/>
  <c r="V310" i="7"/>
  <c r="W310" i="7"/>
  <c r="AE313" i="1"/>
  <c r="X310" i="7"/>
  <c r="Y310" i="7"/>
  <c r="Z310" i="7"/>
  <c r="AH313" i="1"/>
  <c r="AA310" i="7"/>
  <c r="AB310" i="7"/>
  <c r="A311" i="7"/>
  <c r="B311" i="7"/>
  <c r="I314" i="1"/>
  <c r="C311" i="7"/>
  <c r="D311" i="7"/>
  <c r="E311" i="7"/>
  <c r="F311" i="7"/>
  <c r="G311" i="7"/>
  <c r="H311" i="7"/>
  <c r="I311" i="7"/>
  <c r="P314" i="1"/>
  <c r="J311" i="7"/>
  <c r="Q314" i="1"/>
  <c r="K311" i="7"/>
  <c r="L311" i="7"/>
  <c r="M311" i="7"/>
  <c r="AQ314" i="1"/>
  <c r="AR314" i="1"/>
  <c r="AS314" i="1"/>
  <c r="AT314" i="1"/>
  <c r="AU314" i="1"/>
  <c r="T314" i="1"/>
  <c r="N311" i="7"/>
  <c r="AV314" i="1"/>
  <c r="AW314" i="1"/>
  <c r="AX314" i="1"/>
  <c r="AY314" i="1"/>
  <c r="AZ314" i="1"/>
  <c r="U314" i="1"/>
  <c r="O311" i="7"/>
  <c r="V314" i="1"/>
  <c r="P311" i="7"/>
  <c r="Q311" i="7"/>
  <c r="R311" i="7"/>
  <c r="Y314" i="1"/>
  <c r="S311" i="7"/>
  <c r="T311" i="7"/>
  <c r="U311" i="7"/>
  <c r="V311" i="7"/>
  <c r="W311" i="7"/>
  <c r="AE314" i="1"/>
  <c r="X311" i="7"/>
  <c r="Y311" i="7"/>
  <c r="Z311" i="7"/>
  <c r="AH314" i="1"/>
  <c r="AA311" i="7"/>
  <c r="AB311" i="7"/>
  <c r="A312" i="7"/>
  <c r="B312" i="7"/>
  <c r="I315" i="1"/>
  <c r="C312" i="7"/>
  <c r="D312" i="7"/>
  <c r="E312" i="7"/>
  <c r="F312" i="7"/>
  <c r="G312" i="7"/>
  <c r="H312" i="7"/>
  <c r="I312" i="7"/>
  <c r="P315" i="1"/>
  <c r="J312" i="7"/>
  <c r="Q315" i="1"/>
  <c r="K312" i="7"/>
  <c r="L312" i="7"/>
  <c r="M312" i="7"/>
  <c r="AQ315" i="1"/>
  <c r="AR315" i="1"/>
  <c r="AS315" i="1"/>
  <c r="AT315" i="1"/>
  <c r="AU315" i="1"/>
  <c r="T315" i="1"/>
  <c r="N312" i="7"/>
  <c r="AV315" i="1"/>
  <c r="AW315" i="1"/>
  <c r="AX315" i="1"/>
  <c r="AY315" i="1"/>
  <c r="AZ315" i="1"/>
  <c r="U315" i="1"/>
  <c r="O312" i="7"/>
  <c r="V315" i="1"/>
  <c r="P312" i="7"/>
  <c r="Q312" i="7"/>
  <c r="R312" i="7"/>
  <c r="Y315" i="1"/>
  <c r="S312" i="7"/>
  <c r="T312" i="7"/>
  <c r="U312" i="7"/>
  <c r="V312" i="7"/>
  <c r="W312" i="7"/>
  <c r="AE315" i="1"/>
  <c r="X312" i="7"/>
  <c r="Y312" i="7"/>
  <c r="Z312" i="7"/>
  <c r="AH315" i="1"/>
  <c r="AA312" i="7"/>
  <c r="AB312" i="7"/>
  <c r="A313" i="7"/>
  <c r="B313" i="7"/>
  <c r="I316" i="1"/>
  <c r="C313" i="7"/>
  <c r="D313" i="7"/>
  <c r="E313" i="7"/>
  <c r="F313" i="7"/>
  <c r="G313" i="7"/>
  <c r="H313" i="7"/>
  <c r="I313" i="7"/>
  <c r="P316" i="1"/>
  <c r="J313" i="7"/>
  <c r="Q316" i="1"/>
  <c r="K313" i="7"/>
  <c r="L313" i="7"/>
  <c r="M313" i="7"/>
  <c r="AQ316" i="1"/>
  <c r="AR316" i="1"/>
  <c r="AS316" i="1"/>
  <c r="AT316" i="1"/>
  <c r="AU316" i="1"/>
  <c r="T316" i="1"/>
  <c r="N313" i="7"/>
  <c r="AV316" i="1"/>
  <c r="AW316" i="1"/>
  <c r="AX316" i="1"/>
  <c r="AY316" i="1"/>
  <c r="AZ316" i="1"/>
  <c r="U316" i="1"/>
  <c r="O313" i="7"/>
  <c r="V316" i="1"/>
  <c r="P313" i="7"/>
  <c r="Q313" i="7"/>
  <c r="R313" i="7"/>
  <c r="Y316" i="1"/>
  <c r="S313" i="7"/>
  <c r="T313" i="7"/>
  <c r="U313" i="7"/>
  <c r="V313" i="7"/>
  <c r="W313" i="7"/>
  <c r="AE316" i="1"/>
  <c r="X313" i="7"/>
  <c r="Y313" i="7"/>
  <c r="Z313" i="7"/>
  <c r="AH316" i="1"/>
  <c r="AA313" i="7"/>
  <c r="AB313" i="7"/>
  <c r="A314" i="7"/>
  <c r="B314" i="7"/>
  <c r="I317" i="1"/>
  <c r="C314" i="7"/>
  <c r="D314" i="7"/>
  <c r="E314" i="7"/>
  <c r="F314" i="7"/>
  <c r="G314" i="7"/>
  <c r="H314" i="7"/>
  <c r="I314" i="7"/>
  <c r="P317" i="1"/>
  <c r="J314" i="7"/>
  <c r="Q317" i="1"/>
  <c r="K314" i="7"/>
  <c r="L314" i="7"/>
  <c r="M314" i="7"/>
  <c r="AQ317" i="1"/>
  <c r="AR317" i="1"/>
  <c r="AS317" i="1"/>
  <c r="AT317" i="1"/>
  <c r="AU317" i="1"/>
  <c r="T317" i="1"/>
  <c r="N314" i="7"/>
  <c r="AV317" i="1"/>
  <c r="AW317" i="1"/>
  <c r="AX317" i="1"/>
  <c r="AY317" i="1"/>
  <c r="AZ317" i="1"/>
  <c r="U317" i="1"/>
  <c r="O314" i="7"/>
  <c r="V317" i="1"/>
  <c r="P314" i="7"/>
  <c r="Q314" i="7"/>
  <c r="R314" i="7"/>
  <c r="Y317" i="1"/>
  <c r="S314" i="7"/>
  <c r="T314" i="7"/>
  <c r="U314" i="7"/>
  <c r="V314" i="7"/>
  <c r="W314" i="7"/>
  <c r="AE317" i="1"/>
  <c r="X314" i="7"/>
  <c r="Y314" i="7"/>
  <c r="Z314" i="7"/>
  <c r="AH317" i="1"/>
  <c r="AA314" i="7"/>
  <c r="AB314" i="7"/>
  <c r="A315" i="7"/>
  <c r="B315" i="7"/>
  <c r="I318" i="1"/>
  <c r="C315" i="7"/>
  <c r="D315" i="7"/>
  <c r="E315" i="7"/>
  <c r="F315" i="7"/>
  <c r="G315" i="7"/>
  <c r="H315" i="7"/>
  <c r="I315" i="7"/>
  <c r="P318" i="1"/>
  <c r="J315" i="7"/>
  <c r="Q318" i="1"/>
  <c r="K315" i="7"/>
  <c r="L315" i="7"/>
  <c r="M315" i="7"/>
  <c r="AQ318" i="1"/>
  <c r="AR318" i="1"/>
  <c r="AS318" i="1"/>
  <c r="AT318" i="1"/>
  <c r="AU318" i="1"/>
  <c r="T318" i="1"/>
  <c r="N315" i="7"/>
  <c r="AV318" i="1"/>
  <c r="AW318" i="1"/>
  <c r="AX318" i="1"/>
  <c r="AY318" i="1"/>
  <c r="AZ318" i="1"/>
  <c r="U318" i="1"/>
  <c r="O315" i="7"/>
  <c r="V318" i="1"/>
  <c r="P315" i="7"/>
  <c r="Q315" i="7"/>
  <c r="R315" i="7"/>
  <c r="Y318" i="1"/>
  <c r="S315" i="7"/>
  <c r="T315" i="7"/>
  <c r="U315" i="7"/>
  <c r="V315" i="7"/>
  <c r="W315" i="7"/>
  <c r="AE318" i="1"/>
  <c r="X315" i="7"/>
  <c r="Y315" i="7"/>
  <c r="Z315" i="7"/>
  <c r="AH318" i="1"/>
  <c r="AA315" i="7"/>
  <c r="AB315" i="7"/>
  <c r="A316" i="7"/>
  <c r="B316" i="7"/>
  <c r="I319" i="1"/>
  <c r="C316" i="7"/>
  <c r="D316" i="7"/>
  <c r="E316" i="7"/>
  <c r="F316" i="7"/>
  <c r="G316" i="7"/>
  <c r="H316" i="7"/>
  <c r="I316" i="7"/>
  <c r="P319" i="1"/>
  <c r="J316" i="7"/>
  <c r="Q319" i="1"/>
  <c r="K316" i="7"/>
  <c r="L316" i="7"/>
  <c r="M316" i="7"/>
  <c r="AQ319" i="1"/>
  <c r="AR319" i="1"/>
  <c r="AS319" i="1"/>
  <c r="AT319" i="1"/>
  <c r="AU319" i="1"/>
  <c r="T319" i="1"/>
  <c r="N316" i="7"/>
  <c r="AV319" i="1"/>
  <c r="AW319" i="1"/>
  <c r="AX319" i="1"/>
  <c r="AY319" i="1"/>
  <c r="AZ319" i="1"/>
  <c r="U319" i="1"/>
  <c r="O316" i="7"/>
  <c r="V319" i="1"/>
  <c r="P316" i="7"/>
  <c r="Q316" i="7"/>
  <c r="R316" i="7"/>
  <c r="Y319" i="1"/>
  <c r="S316" i="7"/>
  <c r="T316" i="7"/>
  <c r="U316" i="7"/>
  <c r="V316" i="7"/>
  <c r="W316" i="7"/>
  <c r="AE319" i="1"/>
  <c r="X316" i="7"/>
  <c r="Y316" i="7"/>
  <c r="Z316" i="7"/>
  <c r="AH319" i="1"/>
  <c r="AA316" i="7"/>
  <c r="AB316" i="7"/>
  <c r="A317" i="7"/>
  <c r="B317" i="7"/>
  <c r="I320" i="1"/>
  <c r="C317" i="7"/>
  <c r="D317" i="7"/>
  <c r="E317" i="7"/>
  <c r="F317" i="7"/>
  <c r="G317" i="7"/>
  <c r="H317" i="7"/>
  <c r="I317" i="7"/>
  <c r="P320" i="1"/>
  <c r="J317" i="7"/>
  <c r="Q320" i="1"/>
  <c r="K317" i="7"/>
  <c r="L317" i="7"/>
  <c r="M317" i="7"/>
  <c r="AQ320" i="1"/>
  <c r="AR320" i="1"/>
  <c r="AS320" i="1"/>
  <c r="AT320" i="1"/>
  <c r="AU320" i="1"/>
  <c r="T320" i="1"/>
  <c r="N317" i="7"/>
  <c r="AV320" i="1"/>
  <c r="AW320" i="1"/>
  <c r="AX320" i="1"/>
  <c r="AY320" i="1"/>
  <c r="AZ320" i="1"/>
  <c r="U320" i="1"/>
  <c r="O317" i="7"/>
  <c r="V320" i="1"/>
  <c r="P317" i="7"/>
  <c r="Q317" i="7"/>
  <c r="R317" i="7"/>
  <c r="Y320" i="1"/>
  <c r="S317" i="7"/>
  <c r="T317" i="7"/>
  <c r="U317" i="7"/>
  <c r="V317" i="7"/>
  <c r="W317" i="7"/>
  <c r="AE320" i="1"/>
  <c r="X317" i="7"/>
  <c r="Y317" i="7"/>
  <c r="Z317" i="7"/>
  <c r="AH320" i="1"/>
  <c r="AA317" i="7"/>
  <c r="AB317" i="7"/>
  <c r="A318" i="7"/>
  <c r="B318" i="7"/>
  <c r="I321" i="1"/>
  <c r="C318" i="7"/>
  <c r="D318" i="7"/>
  <c r="E318" i="7"/>
  <c r="F318" i="7"/>
  <c r="G318" i="7"/>
  <c r="H318" i="7"/>
  <c r="I318" i="7"/>
  <c r="P321" i="1"/>
  <c r="J318" i="7"/>
  <c r="Q321" i="1"/>
  <c r="K318" i="7"/>
  <c r="L318" i="7"/>
  <c r="M318" i="7"/>
  <c r="AQ321" i="1"/>
  <c r="AR321" i="1"/>
  <c r="AS321" i="1"/>
  <c r="AT321" i="1"/>
  <c r="AU321" i="1"/>
  <c r="T321" i="1"/>
  <c r="N318" i="7"/>
  <c r="AV321" i="1"/>
  <c r="AW321" i="1"/>
  <c r="AX321" i="1"/>
  <c r="AY321" i="1"/>
  <c r="AZ321" i="1"/>
  <c r="U321" i="1"/>
  <c r="O318" i="7"/>
  <c r="V321" i="1"/>
  <c r="P318" i="7"/>
  <c r="Q318" i="7"/>
  <c r="R318" i="7"/>
  <c r="Y321" i="1"/>
  <c r="S318" i="7"/>
  <c r="T318" i="7"/>
  <c r="U318" i="7"/>
  <c r="V318" i="7"/>
  <c r="W318" i="7"/>
  <c r="AE321" i="1"/>
  <c r="X318" i="7"/>
  <c r="Y318" i="7"/>
  <c r="Z318" i="7"/>
  <c r="AH321" i="1"/>
  <c r="AA318" i="7"/>
  <c r="AB318" i="7"/>
  <c r="A319" i="7"/>
  <c r="B319" i="7"/>
  <c r="I322" i="1"/>
  <c r="C319" i="7"/>
  <c r="D319" i="7"/>
  <c r="E319" i="7"/>
  <c r="F319" i="7"/>
  <c r="G319" i="7"/>
  <c r="H319" i="7"/>
  <c r="I319" i="7"/>
  <c r="P322" i="1"/>
  <c r="J319" i="7"/>
  <c r="Q322" i="1"/>
  <c r="K319" i="7"/>
  <c r="L319" i="7"/>
  <c r="M319" i="7"/>
  <c r="AQ322" i="1"/>
  <c r="AR322" i="1"/>
  <c r="AS322" i="1"/>
  <c r="AT322" i="1"/>
  <c r="AU322" i="1"/>
  <c r="T322" i="1"/>
  <c r="N319" i="7"/>
  <c r="AV322" i="1"/>
  <c r="AW322" i="1"/>
  <c r="AX322" i="1"/>
  <c r="AY322" i="1"/>
  <c r="AZ322" i="1"/>
  <c r="U322" i="1"/>
  <c r="O319" i="7"/>
  <c r="V322" i="1"/>
  <c r="P319" i="7"/>
  <c r="Q319" i="7"/>
  <c r="R319" i="7"/>
  <c r="Y322" i="1"/>
  <c r="S319" i="7"/>
  <c r="T319" i="7"/>
  <c r="U319" i="7"/>
  <c r="V319" i="7"/>
  <c r="W319" i="7"/>
  <c r="AE322" i="1"/>
  <c r="X319" i="7"/>
  <c r="Y319" i="7"/>
  <c r="Z319" i="7"/>
  <c r="AH322" i="1"/>
  <c r="AA319" i="7"/>
  <c r="AB319" i="7"/>
  <c r="A320" i="7"/>
  <c r="B320" i="7"/>
  <c r="I323" i="1"/>
  <c r="C320" i="7"/>
  <c r="D320" i="7"/>
  <c r="E320" i="7"/>
  <c r="F320" i="7"/>
  <c r="G320" i="7"/>
  <c r="H320" i="7"/>
  <c r="I320" i="7"/>
  <c r="P323" i="1"/>
  <c r="J320" i="7"/>
  <c r="Q323" i="1"/>
  <c r="K320" i="7"/>
  <c r="L320" i="7"/>
  <c r="M320" i="7"/>
  <c r="AQ323" i="1"/>
  <c r="AR323" i="1"/>
  <c r="AS323" i="1"/>
  <c r="AT323" i="1"/>
  <c r="AU323" i="1"/>
  <c r="T323" i="1"/>
  <c r="N320" i="7"/>
  <c r="AV323" i="1"/>
  <c r="AW323" i="1"/>
  <c r="AX323" i="1"/>
  <c r="AY323" i="1"/>
  <c r="AZ323" i="1"/>
  <c r="U323" i="1"/>
  <c r="O320" i="7"/>
  <c r="V323" i="1"/>
  <c r="P320" i="7"/>
  <c r="Q320" i="7"/>
  <c r="R320" i="7"/>
  <c r="Y323" i="1"/>
  <c r="S320" i="7"/>
  <c r="T320" i="7"/>
  <c r="U320" i="7"/>
  <c r="V320" i="7"/>
  <c r="W320" i="7"/>
  <c r="AE323" i="1"/>
  <c r="X320" i="7"/>
  <c r="Y320" i="7"/>
  <c r="Z320" i="7"/>
  <c r="AH323" i="1"/>
  <c r="AA320" i="7"/>
  <c r="AB320" i="7"/>
  <c r="A321" i="7"/>
  <c r="B321" i="7"/>
  <c r="I324" i="1"/>
  <c r="C321" i="7"/>
  <c r="D321" i="7"/>
  <c r="E321" i="7"/>
  <c r="F321" i="7"/>
  <c r="G321" i="7"/>
  <c r="H321" i="7"/>
  <c r="I321" i="7"/>
  <c r="P324" i="1"/>
  <c r="J321" i="7"/>
  <c r="Q324" i="1"/>
  <c r="K321" i="7"/>
  <c r="L321" i="7"/>
  <c r="M321" i="7"/>
  <c r="AQ324" i="1"/>
  <c r="AR324" i="1"/>
  <c r="AS324" i="1"/>
  <c r="AT324" i="1"/>
  <c r="AU324" i="1"/>
  <c r="T324" i="1"/>
  <c r="N321" i="7"/>
  <c r="AV324" i="1"/>
  <c r="AW324" i="1"/>
  <c r="AX324" i="1"/>
  <c r="AY324" i="1"/>
  <c r="AZ324" i="1"/>
  <c r="U324" i="1"/>
  <c r="O321" i="7"/>
  <c r="V324" i="1"/>
  <c r="P321" i="7"/>
  <c r="Q321" i="7"/>
  <c r="R321" i="7"/>
  <c r="Y324" i="1"/>
  <c r="S321" i="7"/>
  <c r="T321" i="7"/>
  <c r="U321" i="7"/>
  <c r="V321" i="7"/>
  <c r="W321" i="7"/>
  <c r="AE324" i="1"/>
  <c r="X321" i="7"/>
  <c r="Y321" i="7"/>
  <c r="Z321" i="7"/>
  <c r="AH324" i="1"/>
  <c r="AA321" i="7"/>
  <c r="AB321" i="7"/>
  <c r="A322" i="7"/>
  <c r="B322" i="7"/>
  <c r="I325" i="1"/>
  <c r="C322" i="7"/>
  <c r="D322" i="7"/>
  <c r="E322" i="7"/>
  <c r="F322" i="7"/>
  <c r="G322" i="7"/>
  <c r="H322" i="7"/>
  <c r="I322" i="7"/>
  <c r="P325" i="1"/>
  <c r="J322" i="7"/>
  <c r="Q325" i="1"/>
  <c r="K322" i="7"/>
  <c r="L322" i="7"/>
  <c r="M322" i="7"/>
  <c r="AQ325" i="1"/>
  <c r="AR325" i="1"/>
  <c r="AS325" i="1"/>
  <c r="AT325" i="1"/>
  <c r="AU325" i="1"/>
  <c r="T325" i="1"/>
  <c r="N322" i="7"/>
  <c r="AV325" i="1"/>
  <c r="AW325" i="1"/>
  <c r="AX325" i="1"/>
  <c r="AY325" i="1"/>
  <c r="AZ325" i="1"/>
  <c r="U325" i="1"/>
  <c r="O322" i="7"/>
  <c r="V325" i="1"/>
  <c r="P322" i="7"/>
  <c r="Q322" i="7"/>
  <c r="R322" i="7"/>
  <c r="Y325" i="1"/>
  <c r="S322" i="7"/>
  <c r="T322" i="7"/>
  <c r="U322" i="7"/>
  <c r="V322" i="7"/>
  <c r="W322" i="7"/>
  <c r="AE325" i="1"/>
  <c r="X322" i="7"/>
  <c r="Y322" i="7"/>
  <c r="Z322" i="7"/>
  <c r="AH325" i="1"/>
  <c r="AA322" i="7"/>
  <c r="AB322" i="7"/>
  <c r="A323" i="7"/>
  <c r="B323" i="7"/>
  <c r="I326" i="1"/>
  <c r="C323" i="7"/>
  <c r="D323" i="7"/>
  <c r="E323" i="7"/>
  <c r="F323" i="7"/>
  <c r="G323" i="7"/>
  <c r="H323" i="7"/>
  <c r="I323" i="7"/>
  <c r="P326" i="1"/>
  <c r="J323" i="7"/>
  <c r="Q326" i="1"/>
  <c r="K323" i="7"/>
  <c r="L323" i="7"/>
  <c r="M323" i="7"/>
  <c r="AQ326" i="1"/>
  <c r="AR326" i="1"/>
  <c r="AS326" i="1"/>
  <c r="AT326" i="1"/>
  <c r="AU326" i="1"/>
  <c r="T326" i="1"/>
  <c r="N323" i="7"/>
  <c r="AV326" i="1"/>
  <c r="AW326" i="1"/>
  <c r="AX326" i="1"/>
  <c r="AY326" i="1"/>
  <c r="AZ326" i="1"/>
  <c r="U326" i="1"/>
  <c r="O323" i="7"/>
  <c r="V326" i="1"/>
  <c r="P323" i="7"/>
  <c r="Q323" i="7"/>
  <c r="R323" i="7"/>
  <c r="Y326" i="1"/>
  <c r="S323" i="7"/>
  <c r="T323" i="7"/>
  <c r="U323" i="7"/>
  <c r="V323" i="7"/>
  <c r="W323" i="7"/>
  <c r="AE326" i="1"/>
  <c r="X323" i="7"/>
  <c r="Y323" i="7"/>
  <c r="Z323" i="7"/>
  <c r="AH326" i="1"/>
  <c r="AA323" i="7"/>
  <c r="AB323" i="7"/>
  <c r="A324" i="7"/>
  <c r="B324" i="7"/>
  <c r="C324" i="7"/>
  <c r="D324" i="7"/>
  <c r="E324" i="7"/>
  <c r="F324" i="7"/>
  <c r="G324" i="7"/>
  <c r="H324" i="7"/>
  <c r="I324" i="7"/>
  <c r="BK9" i="16"/>
  <c r="BL9" i="16"/>
  <c r="BM9" i="16"/>
  <c r="BN9" i="16"/>
  <c r="AT9" i="16"/>
  <c r="X9" i="16"/>
  <c r="P327" i="1"/>
  <c r="J324" i="7"/>
  <c r="Q327" i="1"/>
  <c r="K324" i="7"/>
  <c r="L324" i="7"/>
  <c r="M324" i="7"/>
  <c r="AQ327" i="1"/>
  <c r="AR327" i="1"/>
  <c r="AS327" i="1"/>
  <c r="AT327" i="1"/>
  <c r="AU327" i="1"/>
  <c r="T327" i="1"/>
  <c r="N324" i="7"/>
  <c r="AV327" i="1"/>
  <c r="AW327" i="1"/>
  <c r="AX327" i="1"/>
  <c r="AY327" i="1"/>
  <c r="AZ327" i="1"/>
  <c r="U327" i="1"/>
  <c r="O324" i="7"/>
  <c r="AY9" i="16"/>
  <c r="V327" i="1"/>
  <c r="P324" i="7"/>
  <c r="Q324" i="7"/>
  <c r="R324" i="7"/>
  <c r="Y327" i="1"/>
  <c r="S324" i="7"/>
  <c r="T324" i="7"/>
  <c r="U324" i="7"/>
  <c r="V324" i="7"/>
  <c r="W324" i="7"/>
  <c r="AE327" i="1"/>
  <c r="X324" i="7"/>
  <c r="Y324" i="7"/>
  <c r="Z324" i="7"/>
  <c r="AH327" i="1"/>
  <c r="AA324" i="7"/>
  <c r="AB324" i="7"/>
  <c r="A325" i="7"/>
  <c r="B325" i="7"/>
  <c r="C325" i="7"/>
  <c r="D325" i="7"/>
  <c r="E325" i="7"/>
  <c r="F325" i="7"/>
  <c r="G325" i="7"/>
  <c r="H325" i="7"/>
  <c r="I325" i="7"/>
  <c r="P328" i="1"/>
  <c r="J325" i="7"/>
  <c r="Q328" i="1"/>
  <c r="K325" i="7"/>
  <c r="L325" i="7"/>
  <c r="M325" i="7"/>
  <c r="AQ328" i="1"/>
  <c r="AR328" i="1"/>
  <c r="AS328" i="1"/>
  <c r="AT328" i="1"/>
  <c r="AU328" i="1"/>
  <c r="T328" i="1"/>
  <c r="N325" i="7"/>
  <c r="AV328" i="1"/>
  <c r="AW328" i="1"/>
  <c r="AX328" i="1"/>
  <c r="AY328" i="1"/>
  <c r="AZ328" i="1"/>
  <c r="U328" i="1"/>
  <c r="O325" i="7"/>
  <c r="V328" i="1"/>
  <c r="P325" i="7"/>
  <c r="Q325" i="7"/>
  <c r="R325" i="7"/>
  <c r="Y328" i="1"/>
  <c r="S325" i="7"/>
  <c r="T325" i="7"/>
  <c r="U325" i="7"/>
  <c r="V325" i="7"/>
  <c r="W325" i="7"/>
  <c r="AE328" i="1"/>
  <c r="X325" i="7"/>
  <c r="Y325" i="7"/>
  <c r="Z325" i="7"/>
  <c r="AH328" i="1"/>
  <c r="AA325" i="7"/>
  <c r="AB325" i="7"/>
  <c r="A326" i="7"/>
  <c r="B326" i="7"/>
  <c r="C326" i="7"/>
  <c r="D326" i="7"/>
  <c r="E326" i="7"/>
  <c r="F326" i="7"/>
  <c r="G326" i="7"/>
  <c r="H326" i="7"/>
  <c r="I326" i="7"/>
  <c r="P329" i="1"/>
  <c r="J326" i="7"/>
  <c r="Q329" i="1"/>
  <c r="K326" i="7"/>
  <c r="L326" i="7"/>
  <c r="M326" i="7"/>
  <c r="AQ329" i="1"/>
  <c r="AR329" i="1"/>
  <c r="AS329" i="1"/>
  <c r="AT329" i="1"/>
  <c r="AU329" i="1"/>
  <c r="T329" i="1"/>
  <c r="N326" i="7"/>
  <c r="AV329" i="1"/>
  <c r="AW329" i="1"/>
  <c r="AX329" i="1"/>
  <c r="AY329" i="1"/>
  <c r="AZ329" i="1"/>
  <c r="U329" i="1"/>
  <c r="O326" i="7"/>
  <c r="V329" i="1"/>
  <c r="P326" i="7"/>
  <c r="Q326" i="7"/>
  <c r="R326" i="7"/>
  <c r="Y329" i="1"/>
  <c r="S326" i="7"/>
  <c r="T326" i="7"/>
  <c r="U326" i="7"/>
  <c r="V326" i="7"/>
  <c r="W326" i="7"/>
  <c r="AE329" i="1"/>
  <c r="X326" i="7"/>
  <c r="Y326" i="7"/>
  <c r="Z326" i="7"/>
  <c r="AH329" i="1"/>
  <c r="AA326" i="7"/>
  <c r="AB326" i="7"/>
  <c r="A327" i="7"/>
  <c r="B327" i="7"/>
  <c r="C327" i="7"/>
  <c r="D327" i="7"/>
  <c r="E327" i="7"/>
  <c r="F327" i="7"/>
  <c r="G327" i="7"/>
  <c r="H327" i="7"/>
  <c r="I327" i="7"/>
  <c r="P330" i="1"/>
  <c r="J327" i="7"/>
  <c r="Q330" i="1"/>
  <c r="K327" i="7"/>
  <c r="L327" i="7"/>
  <c r="M327" i="7"/>
  <c r="AQ330" i="1"/>
  <c r="AR330" i="1"/>
  <c r="AS330" i="1"/>
  <c r="AT330" i="1"/>
  <c r="AU330" i="1"/>
  <c r="T330" i="1"/>
  <c r="N327" i="7"/>
  <c r="AV330" i="1"/>
  <c r="AW330" i="1"/>
  <c r="AX330" i="1"/>
  <c r="AY330" i="1"/>
  <c r="AZ330" i="1"/>
  <c r="U330" i="1"/>
  <c r="O327" i="7"/>
  <c r="V330" i="1"/>
  <c r="P327" i="7"/>
  <c r="Q327" i="7"/>
  <c r="R327" i="7"/>
  <c r="Y330" i="1"/>
  <c r="S327" i="7"/>
  <c r="T327" i="7"/>
  <c r="U327" i="7"/>
  <c r="V327" i="7"/>
  <c r="W327" i="7"/>
  <c r="AE330" i="1"/>
  <c r="X327" i="7"/>
  <c r="Y327" i="7"/>
  <c r="Z327" i="7"/>
  <c r="AH330" i="1"/>
  <c r="AA327" i="7"/>
  <c r="AB327" i="7"/>
  <c r="A328" i="7"/>
  <c r="B328" i="7"/>
  <c r="C328" i="7"/>
  <c r="D328" i="7"/>
  <c r="E328" i="7"/>
  <c r="F328" i="7"/>
  <c r="G328" i="7"/>
  <c r="H328" i="7"/>
  <c r="I328" i="7"/>
  <c r="P331" i="1"/>
  <c r="J328" i="7"/>
  <c r="Q331" i="1"/>
  <c r="K328" i="7"/>
  <c r="L328" i="7"/>
  <c r="M328" i="7"/>
  <c r="AQ331" i="1"/>
  <c r="AR331" i="1"/>
  <c r="AS331" i="1"/>
  <c r="AT331" i="1"/>
  <c r="AU331" i="1"/>
  <c r="T331" i="1"/>
  <c r="N328" i="7"/>
  <c r="AV331" i="1"/>
  <c r="AW331" i="1"/>
  <c r="AX331" i="1"/>
  <c r="AY331" i="1"/>
  <c r="AZ331" i="1"/>
  <c r="U331" i="1"/>
  <c r="O328" i="7"/>
  <c r="V331" i="1"/>
  <c r="P328" i="7"/>
  <c r="Q328" i="7"/>
  <c r="R328" i="7"/>
  <c r="Y331" i="1"/>
  <c r="S328" i="7"/>
  <c r="T328" i="7"/>
  <c r="U328" i="7"/>
  <c r="V328" i="7"/>
  <c r="W328" i="7"/>
  <c r="AE331" i="1"/>
  <c r="X328" i="7"/>
  <c r="Y328" i="7"/>
  <c r="Z328" i="7"/>
  <c r="AH331" i="1"/>
  <c r="AA328" i="7"/>
  <c r="AB328" i="7"/>
  <c r="A329" i="7"/>
  <c r="B329" i="7"/>
  <c r="C329" i="7"/>
  <c r="D329" i="7"/>
  <c r="E329" i="7"/>
  <c r="F329" i="7"/>
  <c r="G329" i="7"/>
  <c r="H329" i="7"/>
  <c r="I329" i="7"/>
  <c r="P332" i="1"/>
  <c r="J329" i="7"/>
  <c r="Q332" i="1"/>
  <c r="K329" i="7"/>
  <c r="L329" i="7"/>
  <c r="M329" i="7"/>
  <c r="AQ332" i="1"/>
  <c r="AR332" i="1"/>
  <c r="AS332" i="1"/>
  <c r="AT332" i="1"/>
  <c r="AU332" i="1"/>
  <c r="T332" i="1"/>
  <c r="N329" i="7"/>
  <c r="AV332" i="1"/>
  <c r="AW332" i="1"/>
  <c r="AX332" i="1"/>
  <c r="AY332" i="1"/>
  <c r="AZ332" i="1"/>
  <c r="U332" i="1"/>
  <c r="O329" i="7"/>
  <c r="V332" i="1"/>
  <c r="P329" i="7"/>
  <c r="Q329" i="7"/>
  <c r="R329" i="7"/>
  <c r="Y332" i="1"/>
  <c r="S329" i="7"/>
  <c r="T329" i="7"/>
  <c r="U329" i="7"/>
  <c r="V329" i="7"/>
  <c r="W329" i="7"/>
  <c r="AE332" i="1"/>
  <c r="X329" i="7"/>
  <c r="Y329" i="7"/>
  <c r="Z329" i="7"/>
  <c r="AH332" i="1"/>
  <c r="AA329" i="7"/>
  <c r="AB329" i="7"/>
  <c r="A330" i="7"/>
  <c r="B330" i="7"/>
  <c r="C330" i="7"/>
  <c r="D330" i="7"/>
  <c r="E330" i="7"/>
  <c r="F330" i="7"/>
  <c r="G330" i="7"/>
  <c r="H330" i="7"/>
  <c r="I330" i="7"/>
  <c r="P333" i="1"/>
  <c r="J330" i="7"/>
  <c r="Q333" i="1"/>
  <c r="K330" i="7"/>
  <c r="L330" i="7"/>
  <c r="M330" i="7"/>
  <c r="AQ333" i="1"/>
  <c r="AR333" i="1"/>
  <c r="AS333" i="1"/>
  <c r="AT333" i="1"/>
  <c r="AU333" i="1"/>
  <c r="T333" i="1"/>
  <c r="N330" i="7"/>
  <c r="AV333" i="1"/>
  <c r="AW333" i="1"/>
  <c r="AX333" i="1"/>
  <c r="AY333" i="1"/>
  <c r="AZ333" i="1"/>
  <c r="U333" i="1"/>
  <c r="O330" i="7"/>
  <c r="V333" i="1"/>
  <c r="P330" i="7"/>
  <c r="Q330" i="7"/>
  <c r="R330" i="7"/>
  <c r="Y333" i="1"/>
  <c r="S330" i="7"/>
  <c r="T330" i="7"/>
  <c r="U330" i="7"/>
  <c r="V330" i="7"/>
  <c r="W330" i="7"/>
  <c r="AE333" i="1"/>
  <c r="X330" i="7"/>
  <c r="Y330" i="7"/>
  <c r="Z330" i="7"/>
  <c r="AH333" i="1"/>
  <c r="AA330" i="7"/>
  <c r="AB330" i="7"/>
  <c r="A331" i="7"/>
  <c r="B331" i="7"/>
  <c r="C331" i="7"/>
  <c r="D331" i="7"/>
  <c r="E331" i="7"/>
  <c r="F331" i="7"/>
  <c r="G331" i="7"/>
  <c r="H331" i="7"/>
  <c r="I331" i="7"/>
  <c r="P334" i="1"/>
  <c r="J331" i="7"/>
  <c r="Q334" i="1"/>
  <c r="K331" i="7"/>
  <c r="L331" i="7"/>
  <c r="M331" i="7"/>
  <c r="AQ334" i="1"/>
  <c r="AR334" i="1"/>
  <c r="AS334" i="1"/>
  <c r="AT334" i="1"/>
  <c r="AU334" i="1"/>
  <c r="T334" i="1"/>
  <c r="N331" i="7"/>
  <c r="AV334" i="1"/>
  <c r="AW334" i="1"/>
  <c r="AX334" i="1"/>
  <c r="AY334" i="1"/>
  <c r="AZ334" i="1"/>
  <c r="U334" i="1"/>
  <c r="O331" i="7"/>
  <c r="V334" i="1"/>
  <c r="P331" i="7"/>
  <c r="Q331" i="7"/>
  <c r="R331" i="7"/>
  <c r="Y334" i="1"/>
  <c r="S331" i="7"/>
  <c r="T331" i="7"/>
  <c r="U331" i="7"/>
  <c r="V331" i="7"/>
  <c r="W331" i="7"/>
  <c r="AE334" i="1"/>
  <c r="X331" i="7"/>
  <c r="Y331" i="7"/>
  <c r="Z331" i="7"/>
  <c r="AH334" i="1"/>
  <c r="AA331" i="7"/>
  <c r="AB331" i="7"/>
  <c r="A332" i="7"/>
  <c r="B332" i="7"/>
  <c r="C332" i="7"/>
  <c r="D332" i="7"/>
  <c r="E332" i="7"/>
  <c r="F332" i="7"/>
  <c r="G332" i="7"/>
  <c r="H332" i="7"/>
  <c r="I332" i="7"/>
  <c r="P335" i="1"/>
  <c r="J332" i="7"/>
  <c r="Q335" i="1"/>
  <c r="K332" i="7"/>
  <c r="L332" i="7"/>
  <c r="M332" i="7"/>
  <c r="AQ335" i="1"/>
  <c r="AR335" i="1"/>
  <c r="AS335" i="1"/>
  <c r="AT335" i="1"/>
  <c r="AU335" i="1"/>
  <c r="T335" i="1"/>
  <c r="N332" i="7"/>
  <c r="AV335" i="1"/>
  <c r="AW335" i="1"/>
  <c r="AX335" i="1"/>
  <c r="AY335" i="1"/>
  <c r="AZ335" i="1"/>
  <c r="U335" i="1"/>
  <c r="O332" i="7"/>
  <c r="V335" i="1"/>
  <c r="P332" i="7"/>
  <c r="Q332" i="7"/>
  <c r="R332" i="7"/>
  <c r="Y335" i="1"/>
  <c r="S332" i="7"/>
  <c r="T332" i="7"/>
  <c r="U332" i="7"/>
  <c r="V332" i="7"/>
  <c r="W332" i="7"/>
  <c r="AE335" i="1"/>
  <c r="X332" i="7"/>
  <c r="Y332" i="7"/>
  <c r="Z332" i="7"/>
  <c r="AH335" i="1"/>
  <c r="AA332" i="7"/>
  <c r="AB332" i="7"/>
  <c r="A333" i="7"/>
  <c r="B333" i="7"/>
  <c r="C333" i="7"/>
  <c r="D333" i="7"/>
  <c r="E333" i="7"/>
  <c r="F333" i="7"/>
  <c r="G333" i="7"/>
  <c r="H333" i="7"/>
  <c r="I333" i="7"/>
  <c r="P336" i="1"/>
  <c r="J333" i="7"/>
  <c r="Q336" i="1"/>
  <c r="K333" i="7"/>
  <c r="L333" i="7"/>
  <c r="M333" i="7"/>
  <c r="AQ336" i="1"/>
  <c r="AR336" i="1"/>
  <c r="AS336" i="1"/>
  <c r="AT336" i="1"/>
  <c r="AU336" i="1"/>
  <c r="T336" i="1"/>
  <c r="N333" i="7"/>
  <c r="AV336" i="1"/>
  <c r="AW336" i="1"/>
  <c r="AX336" i="1"/>
  <c r="AY336" i="1"/>
  <c r="AZ336" i="1"/>
  <c r="U336" i="1"/>
  <c r="O333" i="7"/>
  <c r="V336" i="1"/>
  <c r="P333" i="7"/>
  <c r="Q333" i="7"/>
  <c r="R333" i="7"/>
  <c r="Y336" i="1"/>
  <c r="S333" i="7"/>
  <c r="T333" i="7"/>
  <c r="U333" i="7"/>
  <c r="V333" i="7"/>
  <c r="W333" i="7"/>
  <c r="AE336" i="1"/>
  <c r="X333" i="7"/>
  <c r="Y333" i="7"/>
  <c r="Z333" i="7"/>
  <c r="AH336" i="1"/>
  <c r="AA333" i="7"/>
  <c r="AB333" i="7"/>
  <c r="A334" i="7"/>
  <c r="B334" i="7"/>
  <c r="C334" i="7"/>
  <c r="D334" i="7"/>
  <c r="E334" i="7"/>
  <c r="F334" i="7"/>
  <c r="G334" i="7"/>
  <c r="H334" i="7"/>
  <c r="I334" i="7"/>
  <c r="P337" i="1"/>
  <c r="J334" i="7"/>
  <c r="Q337" i="1"/>
  <c r="K334" i="7"/>
  <c r="L334" i="7"/>
  <c r="M334" i="7"/>
  <c r="AQ337" i="1"/>
  <c r="AR337" i="1"/>
  <c r="AS337" i="1"/>
  <c r="AT337" i="1"/>
  <c r="AU337" i="1"/>
  <c r="T337" i="1"/>
  <c r="N334" i="7"/>
  <c r="AV337" i="1"/>
  <c r="AW337" i="1"/>
  <c r="AX337" i="1"/>
  <c r="AY337" i="1"/>
  <c r="AZ337" i="1"/>
  <c r="U337" i="1"/>
  <c r="O334" i="7"/>
  <c r="V337" i="1"/>
  <c r="P334" i="7"/>
  <c r="Q334" i="7"/>
  <c r="R334" i="7"/>
  <c r="Y337" i="1"/>
  <c r="S334" i="7"/>
  <c r="T334" i="7"/>
  <c r="U334" i="7"/>
  <c r="V334" i="7"/>
  <c r="W334" i="7"/>
  <c r="AE337" i="1"/>
  <c r="X334" i="7"/>
  <c r="Y334" i="7"/>
  <c r="Z334" i="7"/>
  <c r="AH337" i="1"/>
  <c r="AA334" i="7"/>
  <c r="AB334" i="7"/>
  <c r="A335" i="7"/>
  <c r="B335" i="7"/>
  <c r="C335" i="7"/>
  <c r="D335" i="7"/>
  <c r="E335" i="7"/>
  <c r="F335" i="7"/>
  <c r="G335" i="7"/>
  <c r="H335" i="7"/>
  <c r="I335" i="7"/>
  <c r="P338" i="1"/>
  <c r="J335" i="7"/>
  <c r="Q338" i="1"/>
  <c r="K335" i="7"/>
  <c r="L335" i="7"/>
  <c r="M335" i="7"/>
  <c r="AQ338" i="1"/>
  <c r="AR338" i="1"/>
  <c r="AS338" i="1"/>
  <c r="AT338" i="1"/>
  <c r="AU338" i="1"/>
  <c r="T338" i="1"/>
  <c r="N335" i="7"/>
  <c r="AV338" i="1"/>
  <c r="AW338" i="1"/>
  <c r="AX338" i="1"/>
  <c r="AY338" i="1"/>
  <c r="AZ338" i="1"/>
  <c r="U338" i="1"/>
  <c r="O335" i="7"/>
  <c r="V338" i="1"/>
  <c r="P335" i="7"/>
  <c r="Q335" i="7"/>
  <c r="R335" i="7"/>
  <c r="Y338" i="1"/>
  <c r="S335" i="7"/>
  <c r="T335" i="7"/>
  <c r="U335" i="7"/>
  <c r="V335" i="7"/>
  <c r="W335" i="7"/>
  <c r="AE338" i="1"/>
  <c r="X335" i="7"/>
  <c r="Y335" i="7"/>
  <c r="Z335" i="7"/>
  <c r="AH338" i="1"/>
  <c r="AA335" i="7"/>
  <c r="AB335" i="7"/>
  <c r="A336" i="7"/>
  <c r="B336" i="7"/>
  <c r="C336" i="7"/>
  <c r="D336" i="7"/>
  <c r="E336" i="7"/>
  <c r="F336" i="7"/>
  <c r="G336" i="7"/>
  <c r="H336" i="7"/>
  <c r="I336" i="7"/>
  <c r="P339" i="1"/>
  <c r="J336" i="7"/>
  <c r="Q339" i="1"/>
  <c r="K336" i="7"/>
  <c r="L336" i="7"/>
  <c r="M336" i="7"/>
  <c r="AQ339" i="1"/>
  <c r="AR339" i="1"/>
  <c r="AS339" i="1"/>
  <c r="AT339" i="1"/>
  <c r="AU339" i="1"/>
  <c r="T339" i="1"/>
  <c r="N336" i="7"/>
  <c r="AV339" i="1"/>
  <c r="AW339" i="1"/>
  <c r="AX339" i="1"/>
  <c r="AY339" i="1"/>
  <c r="AZ339" i="1"/>
  <c r="U339" i="1"/>
  <c r="O336" i="7"/>
  <c r="V339" i="1"/>
  <c r="P336" i="7"/>
  <c r="Q336" i="7"/>
  <c r="R336" i="7"/>
  <c r="Y339" i="1"/>
  <c r="S336" i="7"/>
  <c r="T336" i="7"/>
  <c r="U336" i="7"/>
  <c r="V336" i="7"/>
  <c r="W336" i="7"/>
  <c r="AE339" i="1"/>
  <c r="X336" i="7"/>
  <c r="Y336" i="7"/>
  <c r="Z336" i="7"/>
  <c r="AH339" i="1"/>
  <c r="AA336" i="7"/>
  <c r="AB336" i="7"/>
  <c r="A337" i="7"/>
  <c r="B337" i="7"/>
  <c r="C337" i="7"/>
  <c r="D337" i="7"/>
  <c r="E337" i="7"/>
  <c r="F337" i="7"/>
  <c r="G337" i="7"/>
  <c r="H337" i="7"/>
  <c r="I337" i="7"/>
  <c r="P340" i="1"/>
  <c r="J337" i="7"/>
  <c r="Q340" i="1"/>
  <c r="K337" i="7"/>
  <c r="L337" i="7"/>
  <c r="M337" i="7"/>
  <c r="AQ340" i="1"/>
  <c r="AR340" i="1"/>
  <c r="AS340" i="1"/>
  <c r="AT340" i="1"/>
  <c r="AU340" i="1"/>
  <c r="T340" i="1"/>
  <c r="N337" i="7"/>
  <c r="AV340" i="1"/>
  <c r="AW340" i="1"/>
  <c r="AX340" i="1"/>
  <c r="AY340" i="1"/>
  <c r="AZ340" i="1"/>
  <c r="U340" i="1"/>
  <c r="O337" i="7"/>
  <c r="V340" i="1"/>
  <c r="P337" i="7"/>
  <c r="Q337" i="7"/>
  <c r="R337" i="7"/>
  <c r="Y340" i="1"/>
  <c r="S337" i="7"/>
  <c r="T337" i="7"/>
  <c r="U337" i="7"/>
  <c r="V337" i="7"/>
  <c r="W337" i="7"/>
  <c r="AE340" i="1"/>
  <c r="X337" i="7"/>
  <c r="Y337" i="7"/>
  <c r="Z337" i="7"/>
  <c r="AH340" i="1"/>
  <c r="AA337" i="7"/>
  <c r="AB337" i="7"/>
  <c r="A338" i="7"/>
  <c r="B338" i="7"/>
  <c r="C338" i="7"/>
  <c r="D338" i="7"/>
  <c r="E338" i="7"/>
  <c r="F338" i="7"/>
  <c r="G338" i="7"/>
  <c r="H338" i="7"/>
  <c r="I338" i="7"/>
  <c r="P341" i="1"/>
  <c r="J338" i="7"/>
  <c r="Q341" i="1"/>
  <c r="K338" i="7"/>
  <c r="L338" i="7"/>
  <c r="M338" i="7"/>
  <c r="AQ341" i="1"/>
  <c r="AR341" i="1"/>
  <c r="AS341" i="1"/>
  <c r="AT341" i="1"/>
  <c r="AU341" i="1"/>
  <c r="T341" i="1"/>
  <c r="N338" i="7"/>
  <c r="AV341" i="1"/>
  <c r="AW341" i="1"/>
  <c r="AX341" i="1"/>
  <c r="AY341" i="1"/>
  <c r="AZ341" i="1"/>
  <c r="U341" i="1"/>
  <c r="O338" i="7"/>
  <c r="V341" i="1"/>
  <c r="P338" i="7"/>
  <c r="Q338" i="7"/>
  <c r="R338" i="7"/>
  <c r="Y341" i="1"/>
  <c r="S338" i="7"/>
  <c r="T338" i="7"/>
  <c r="U338" i="7"/>
  <c r="V338" i="7"/>
  <c r="W338" i="7"/>
  <c r="AE341" i="1"/>
  <c r="X338" i="7"/>
  <c r="Y338" i="7"/>
  <c r="Z338" i="7"/>
  <c r="AH341" i="1"/>
  <c r="AA338" i="7"/>
  <c r="AB338" i="7"/>
  <c r="A339" i="7"/>
  <c r="B339" i="7"/>
  <c r="C339" i="7"/>
  <c r="D339" i="7"/>
  <c r="E339" i="7"/>
  <c r="F339" i="7"/>
  <c r="G339" i="7"/>
  <c r="H339" i="7"/>
  <c r="I339" i="7"/>
  <c r="P342" i="1"/>
  <c r="J339" i="7"/>
  <c r="Q342" i="1"/>
  <c r="K339" i="7"/>
  <c r="L339" i="7"/>
  <c r="M339" i="7"/>
  <c r="AQ342" i="1"/>
  <c r="AR342" i="1"/>
  <c r="AS342" i="1"/>
  <c r="AT342" i="1"/>
  <c r="AU342" i="1"/>
  <c r="T342" i="1"/>
  <c r="N339" i="7"/>
  <c r="AV342" i="1"/>
  <c r="AW342" i="1"/>
  <c r="AX342" i="1"/>
  <c r="AY342" i="1"/>
  <c r="AZ342" i="1"/>
  <c r="U342" i="1"/>
  <c r="O339" i="7"/>
  <c r="V342" i="1"/>
  <c r="P339" i="7"/>
  <c r="Q339" i="7"/>
  <c r="R339" i="7"/>
  <c r="Y342" i="1"/>
  <c r="S339" i="7"/>
  <c r="T339" i="7"/>
  <c r="U339" i="7"/>
  <c r="V339" i="7"/>
  <c r="W339" i="7"/>
  <c r="AE342" i="1"/>
  <c r="X339" i="7"/>
  <c r="Y339" i="7"/>
  <c r="Z339" i="7"/>
  <c r="AH342" i="1"/>
  <c r="AA339" i="7"/>
  <c r="AB339" i="7"/>
  <c r="A340" i="7"/>
  <c r="B340" i="7"/>
  <c r="C340" i="7"/>
  <c r="D340" i="7"/>
  <c r="E340" i="7"/>
  <c r="F340" i="7"/>
  <c r="G340" i="7"/>
  <c r="H340" i="7"/>
  <c r="I340" i="7"/>
  <c r="P343" i="1"/>
  <c r="J340" i="7"/>
  <c r="Q343" i="1"/>
  <c r="K340" i="7"/>
  <c r="L340" i="7"/>
  <c r="M340" i="7"/>
  <c r="AQ343" i="1"/>
  <c r="AR343" i="1"/>
  <c r="AS343" i="1"/>
  <c r="AT343" i="1"/>
  <c r="AU343" i="1"/>
  <c r="T343" i="1"/>
  <c r="N340" i="7"/>
  <c r="AV343" i="1"/>
  <c r="AW343" i="1"/>
  <c r="AX343" i="1"/>
  <c r="AY343" i="1"/>
  <c r="AZ343" i="1"/>
  <c r="U343" i="1"/>
  <c r="O340" i="7"/>
  <c r="V343" i="1"/>
  <c r="P340" i="7"/>
  <c r="Q340" i="7"/>
  <c r="R340" i="7"/>
  <c r="Y343" i="1"/>
  <c r="S340" i="7"/>
  <c r="T340" i="7"/>
  <c r="U340" i="7"/>
  <c r="V340" i="7"/>
  <c r="W340" i="7"/>
  <c r="AE343" i="1"/>
  <c r="X340" i="7"/>
  <c r="Y340" i="7"/>
  <c r="Z340" i="7"/>
  <c r="AH343" i="1"/>
  <c r="AA340" i="7"/>
  <c r="AB340" i="7"/>
  <c r="A341" i="7"/>
  <c r="B341" i="7"/>
  <c r="C341" i="7"/>
  <c r="D341" i="7"/>
  <c r="E341" i="7"/>
  <c r="F341" i="7"/>
  <c r="G341" i="7"/>
  <c r="H341" i="7"/>
  <c r="I341" i="7"/>
  <c r="P344" i="1"/>
  <c r="J341" i="7"/>
  <c r="Q344" i="1"/>
  <c r="K341" i="7"/>
  <c r="L341" i="7"/>
  <c r="M341" i="7"/>
  <c r="AQ344" i="1"/>
  <c r="AR344" i="1"/>
  <c r="AS344" i="1"/>
  <c r="AT344" i="1"/>
  <c r="AU344" i="1"/>
  <c r="T344" i="1"/>
  <c r="N341" i="7"/>
  <c r="AV344" i="1"/>
  <c r="AW344" i="1"/>
  <c r="AX344" i="1"/>
  <c r="AY344" i="1"/>
  <c r="AZ344" i="1"/>
  <c r="U344" i="1"/>
  <c r="O341" i="7"/>
  <c r="V344" i="1"/>
  <c r="P341" i="7"/>
  <c r="Q341" i="7"/>
  <c r="R341" i="7"/>
  <c r="Y344" i="1"/>
  <c r="S341" i="7"/>
  <c r="T341" i="7"/>
  <c r="U341" i="7"/>
  <c r="V341" i="7"/>
  <c r="W341" i="7"/>
  <c r="AE344" i="1"/>
  <c r="X341" i="7"/>
  <c r="Y341" i="7"/>
  <c r="Z341" i="7"/>
  <c r="AH344" i="1"/>
  <c r="AA341" i="7"/>
  <c r="AB341" i="7"/>
  <c r="A342" i="7"/>
  <c r="B342" i="7"/>
  <c r="C342" i="7"/>
  <c r="D342" i="7"/>
  <c r="E342" i="7"/>
  <c r="F342" i="7"/>
  <c r="G342" i="7"/>
  <c r="H342" i="7"/>
  <c r="I342" i="7"/>
  <c r="P345" i="1"/>
  <c r="J342" i="7"/>
  <c r="Q345" i="1"/>
  <c r="K342" i="7"/>
  <c r="L342" i="7"/>
  <c r="M342" i="7"/>
  <c r="AQ345" i="1"/>
  <c r="AR345" i="1"/>
  <c r="AS345" i="1"/>
  <c r="AT345" i="1"/>
  <c r="AU345" i="1"/>
  <c r="T345" i="1"/>
  <c r="N342" i="7"/>
  <c r="AV345" i="1"/>
  <c r="AW345" i="1"/>
  <c r="AX345" i="1"/>
  <c r="AY345" i="1"/>
  <c r="AZ345" i="1"/>
  <c r="U345" i="1"/>
  <c r="O342" i="7"/>
  <c r="V345" i="1"/>
  <c r="P342" i="7"/>
  <c r="Q342" i="7"/>
  <c r="R342" i="7"/>
  <c r="Y345" i="1"/>
  <c r="S342" i="7"/>
  <c r="T342" i="7"/>
  <c r="U342" i="7"/>
  <c r="V342" i="7"/>
  <c r="W342" i="7"/>
  <c r="AE345" i="1"/>
  <c r="X342" i="7"/>
  <c r="Y342" i="7"/>
  <c r="Z342" i="7"/>
  <c r="AH345" i="1"/>
  <c r="AA342" i="7"/>
  <c r="AB342" i="7"/>
  <c r="A343" i="7"/>
  <c r="B343" i="7"/>
  <c r="C343" i="7"/>
  <c r="D343" i="7"/>
  <c r="E343" i="7"/>
  <c r="F343" i="7"/>
  <c r="G343" i="7"/>
  <c r="H343" i="7"/>
  <c r="I343" i="7"/>
  <c r="P346" i="1"/>
  <c r="J343" i="7"/>
  <c r="Q346" i="1"/>
  <c r="K343" i="7"/>
  <c r="L343" i="7"/>
  <c r="M343" i="7"/>
  <c r="AQ346" i="1"/>
  <c r="AR346" i="1"/>
  <c r="AS346" i="1"/>
  <c r="AT346" i="1"/>
  <c r="AU346" i="1"/>
  <c r="T346" i="1"/>
  <c r="N343" i="7"/>
  <c r="AV346" i="1"/>
  <c r="AW346" i="1"/>
  <c r="AX346" i="1"/>
  <c r="AY346" i="1"/>
  <c r="AZ346" i="1"/>
  <c r="U346" i="1"/>
  <c r="O343" i="7"/>
  <c r="V346" i="1"/>
  <c r="P343" i="7"/>
  <c r="Q343" i="7"/>
  <c r="R343" i="7"/>
  <c r="Y346" i="1"/>
  <c r="S343" i="7"/>
  <c r="T343" i="7"/>
  <c r="U343" i="7"/>
  <c r="V343" i="7"/>
  <c r="W343" i="7"/>
  <c r="AE346" i="1"/>
  <c r="X343" i="7"/>
  <c r="Y343" i="7"/>
  <c r="Z343" i="7"/>
  <c r="AH346" i="1"/>
  <c r="AA343" i="7"/>
  <c r="AB343" i="7"/>
  <c r="A344" i="7"/>
  <c r="B344" i="7"/>
  <c r="I347" i="1"/>
  <c r="C344" i="7"/>
  <c r="D344" i="7"/>
  <c r="E344" i="7"/>
  <c r="F344" i="7"/>
  <c r="G344" i="7"/>
  <c r="H344" i="7"/>
  <c r="I344" i="7"/>
  <c r="BO9" i="16"/>
  <c r="BP9" i="16"/>
  <c r="BQ9" i="16"/>
  <c r="BR9" i="16"/>
  <c r="AU9" i="16"/>
  <c r="Y9" i="16"/>
  <c r="P347" i="1"/>
  <c r="J344" i="7"/>
  <c r="Q347" i="1"/>
  <c r="K344" i="7"/>
  <c r="L344" i="7"/>
  <c r="M344" i="7"/>
  <c r="AQ347" i="1"/>
  <c r="AR347" i="1"/>
  <c r="AS347" i="1"/>
  <c r="AT347" i="1"/>
  <c r="AU347" i="1"/>
  <c r="T347" i="1"/>
  <c r="N344" i="7"/>
  <c r="AV347" i="1"/>
  <c r="AW347" i="1"/>
  <c r="AX347" i="1"/>
  <c r="AY347" i="1"/>
  <c r="AZ347" i="1"/>
  <c r="U347" i="1"/>
  <c r="O344" i="7"/>
  <c r="AZ9" i="16"/>
  <c r="V347" i="1"/>
  <c r="P344" i="7"/>
  <c r="Q344" i="7"/>
  <c r="R344" i="7"/>
  <c r="Y347" i="1"/>
  <c r="S344" i="7"/>
  <c r="T344" i="7"/>
  <c r="U344" i="7"/>
  <c r="V344" i="7"/>
  <c r="W344" i="7"/>
  <c r="AE347" i="1"/>
  <c r="X344" i="7"/>
  <c r="Y344" i="7"/>
  <c r="Z344" i="7"/>
  <c r="AH347" i="1"/>
  <c r="AA344" i="7"/>
  <c r="AB344" i="7"/>
  <c r="A345" i="7"/>
  <c r="B345" i="7"/>
  <c r="I348" i="1"/>
  <c r="C345" i="7"/>
  <c r="D345" i="7"/>
  <c r="E345" i="7"/>
  <c r="F345" i="7"/>
  <c r="G345" i="7"/>
  <c r="H345" i="7"/>
  <c r="I345" i="7"/>
  <c r="P348" i="1"/>
  <c r="J345" i="7"/>
  <c r="Q348" i="1"/>
  <c r="K345" i="7"/>
  <c r="L345" i="7"/>
  <c r="M345" i="7"/>
  <c r="AQ348" i="1"/>
  <c r="AR348" i="1"/>
  <c r="AS348" i="1"/>
  <c r="AT348" i="1"/>
  <c r="AU348" i="1"/>
  <c r="T348" i="1"/>
  <c r="N345" i="7"/>
  <c r="AV348" i="1"/>
  <c r="AW348" i="1"/>
  <c r="AX348" i="1"/>
  <c r="AY348" i="1"/>
  <c r="AZ348" i="1"/>
  <c r="U348" i="1"/>
  <c r="O345" i="7"/>
  <c r="V348" i="1"/>
  <c r="P345" i="7"/>
  <c r="Q345" i="7"/>
  <c r="R345" i="7"/>
  <c r="Y348" i="1"/>
  <c r="S345" i="7"/>
  <c r="T345" i="7"/>
  <c r="U345" i="7"/>
  <c r="V345" i="7"/>
  <c r="W345" i="7"/>
  <c r="AE348" i="1"/>
  <c r="X345" i="7"/>
  <c r="Y345" i="7"/>
  <c r="Z345" i="7"/>
  <c r="AH348" i="1"/>
  <c r="AA345" i="7"/>
  <c r="AB345" i="7"/>
  <c r="A346" i="7"/>
  <c r="B346" i="7"/>
  <c r="I349" i="1"/>
  <c r="C346" i="7"/>
  <c r="D346" i="7"/>
  <c r="E346" i="7"/>
  <c r="F346" i="7"/>
  <c r="G346" i="7"/>
  <c r="H346" i="7"/>
  <c r="I346" i="7"/>
  <c r="P349" i="1"/>
  <c r="J346" i="7"/>
  <c r="Q349" i="1"/>
  <c r="K346" i="7"/>
  <c r="L346" i="7"/>
  <c r="M346" i="7"/>
  <c r="AQ349" i="1"/>
  <c r="AR349" i="1"/>
  <c r="AS349" i="1"/>
  <c r="AT349" i="1"/>
  <c r="AU349" i="1"/>
  <c r="T349" i="1"/>
  <c r="N346" i="7"/>
  <c r="AV349" i="1"/>
  <c r="AW349" i="1"/>
  <c r="AX349" i="1"/>
  <c r="AY349" i="1"/>
  <c r="AZ349" i="1"/>
  <c r="U349" i="1"/>
  <c r="O346" i="7"/>
  <c r="V349" i="1"/>
  <c r="P346" i="7"/>
  <c r="Q346" i="7"/>
  <c r="R346" i="7"/>
  <c r="Y349" i="1"/>
  <c r="S346" i="7"/>
  <c r="T346" i="7"/>
  <c r="U346" i="7"/>
  <c r="V346" i="7"/>
  <c r="W346" i="7"/>
  <c r="AE349" i="1"/>
  <c r="X346" i="7"/>
  <c r="Y346" i="7"/>
  <c r="Z346" i="7"/>
  <c r="AH349" i="1"/>
  <c r="AA346" i="7"/>
  <c r="AB346" i="7"/>
  <c r="A347" i="7"/>
  <c r="B347" i="7"/>
  <c r="I350" i="1"/>
  <c r="C347" i="7"/>
  <c r="D347" i="7"/>
  <c r="E347" i="7"/>
  <c r="F347" i="7"/>
  <c r="G347" i="7"/>
  <c r="H347" i="7"/>
  <c r="I347" i="7"/>
  <c r="P350" i="1"/>
  <c r="J347" i="7"/>
  <c r="Q350" i="1"/>
  <c r="K347" i="7"/>
  <c r="L347" i="7"/>
  <c r="M347" i="7"/>
  <c r="AQ350" i="1"/>
  <c r="AR350" i="1"/>
  <c r="AS350" i="1"/>
  <c r="AT350" i="1"/>
  <c r="AU350" i="1"/>
  <c r="T350" i="1"/>
  <c r="N347" i="7"/>
  <c r="AV350" i="1"/>
  <c r="AW350" i="1"/>
  <c r="AX350" i="1"/>
  <c r="AY350" i="1"/>
  <c r="AZ350" i="1"/>
  <c r="U350" i="1"/>
  <c r="O347" i="7"/>
  <c r="V350" i="1"/>
  <c r="P347" i="7"/>
  <c r="Q347" i="7"/>
  <c r="R347" i="7"/>
  <c r="Y350" i="1"/>
  <c r="S347" i="7"/>
  <c r="T347" i="7"/>
  <c r="U347" i="7"/>
  <c r="V347" i="7"/>
  <c r="W347" i="7"/>
  <c r="AE350" i="1"/>
  <c r="X347" i="7"/>
  <c r="Y347" i="7"/>
  <c r="Z347" i="7"/>
  <c r="AH350" i="1"/>
  <c r="AA347" i="7"/>
  <c r="AB347" i="7"/>
  <c r="A348" i="7"/>
  <c r="B348" i="7"/>
  <c r="I351" i="1"/>
  <c r="C348" i="7"/>
  <c r="D348" i="7"/>
  <c r="E348" i="7"/>
  <c r="F348" i="7"/>
  <c r="G348" i="7"/>
  <c r="H348" i="7"/>
  <c r="I348" i="7"/>
  <c r="P351" i="1"/>
  <c r="J348" i="7"/>
  <c r="Q351" i="1"/>
  <c r="K348" i="7"/>
  <c r="L348" i="7"/>
  <c r="M348" i="7"/>
  <c r="AQ351" i="1"/>
  <c r="AR351" i="1"/>
  <c r="AS351" i="1"/>
  <c r="AT351" i="1"/>
  <c r="AU351" i="1"/>
  <c r="T351" i="1"/>
  <c r="N348" i="7"/>
  <c r="AV351" i="1"/>
  <c r="AW351" i="1"/>
  <c r="AX351" i="1"/>
  <c r="AY351" i="1"/>
  <c r="AZ351" i="1"/>
  <c r="U351" i="1"/>
  <c r="O348" i="7"/>
  <c r="V351" i="1"/>
  <c r="P348" i="7"/>
  <c r="Q348" i="7"/>
  <c r="R348" i="7"/>
  <c r="Y351" i="1"/>
  <c r="S348" i="7"/>
  <c r="T348" i="7"/>
  <c r="U348" i="7"/>
  <c r="V348" i="7"/>
  <c r="W348" i="7"/>
  <c r="AE351" i="1"/>
  <c r="X348" i="7"/>
  <c r="Y348" i="7"/>
  <c r="Z348" i="7"/>
  <c r="AH351" i="1"/>
  <c r="AA348" i="7"/>
  <c r="AB348" i="7"/>
  <c r="A349" i="7"/>
  <c r="B349" i="7"/>
  <c r="I352" i="1"/>
  <c r="C349" i="7"/>
  <c r="D349" i="7"/>
  <c r="E349" i="7"/>
  <c r="F349" i="7"/>
  <c r="G349" i="7"/>
  <c r="H349" i="7"/>
  <c r="I349" i="7"/>
  <c r="P352" i="1"/>
  <c r="J349" i="7"/>
  <c r="Q352" i="1"/>
  <c r="K349" i="7"/>
  <c r="L349" i="7"/>
  <c r="M349" i="7"/>
  <c r="AQ352" i="1"/>
  <c r="AR352" i="1"/>
  <c r="AS352" i="1"/>
  <c r="AT352" i="1"/>
  <c r="AU352" i="1"/>
  <c r="T352" i="1"/>
  <c r="N349" i="7"/>
  <c r="AV352" i="1"/>
  <c r="AW352" i="1"/>
  <c r="AX352" i="1"/>
  <c r="AY352" i="1"/>
  <c r="AZ352" i="1"/>
  <c r="U352" i="1"/>
  <c r="O349" i="7"/>
  <c r="V352" i="1"/>
  <c r="P349" i="7"/>
  <c r="Q349" i="7"/>
  <c r="R349" i="7"/>
  <c r="Y352" i="1"/>
  <c r="S349" i="7"/>
  <c r="T349" i="7"/>
  <c r="U349" i="7"/>
  <c r="V349" i="7"/>
  <c r="W349" i="7"/>
  <c r="AE352" i="1"/>
  <c r="X349" i="7"/>
  <c r="Y349" i="7"/>
  <c r="Z349" i="7"/>
  <c r="AH352" i="1"/>
  <c r="AA349" i="7"/>
  <c r="AB349" i="7"/>
  <c r="A350" i="7"/>
  <c r="B350" i="7"/>
  <c r="I353" i="1"/>
  <c r="C350" i="7"/>
  <c r="D350" i="7"/>
  <c r="E350" i="7"/>
  <c r="F350" i="7"/>
  <c r="G350" i="7"/>
  <c r="H350" i="7"/>
  <c r="I350" i="7"/>
  <c r="P353" i="1"/>
  <c r="J350" i="7"/>
  <c r="Q353" i="1"/>
  <c r="K350" i="7"/>
  <c r="L350" i="7"/>
  <c r="M350" i="7"/>
  <c r="AQ353" i="1"/>
  <c r="AR353" i="1"/>
  <c r="AS353" i="1"/>
  <c r="AT353" i="1"/>
  <c r="AU353" i="1"/>
  <c r="T353" i="1"/>
  <c r="N350" i="7"/>
  <c r="AV353" i="1"/>
  <c r="AW353" i="1"/>
  <c r="AX353" i="1"/>
  <c r="AY353" i="1"/>
  <c r="AZ353" i="1"/>
  <c r="U353" i="1"/>
  <c r="O350" i="7"/>
  <c r="V353" i="1"/>
  <c r="P350" i="7"/>
  <c r="Q350" i="7"/>
  <c r="R350" i="7"/>
  <c r="Y353" i="1"/>
  <c r="S350" i="7"/>
  <c r="T350" i="7"/>
  <c r="U350" i="7"/>
  <c r="V350" i="7"/>
  <c r="W350" i="7"/>
  <c r="AE353" i="1"/>
  <c r="X350" i="7"/>
  <c r="Y350" i="7"/>
  <c r="Z350" i="7"/>
  <c r="AH353" i="1"/>
  <c r="AA350" i="7"/>
  <c r="AB350" i="7"/>
  <c r="A351" i="7"/>
  <c r="B351" i="7"/>
  <c r="I354" i="1"/>
  <c r="C351" i="7"/>
  <c r="D351" i="7"/>
  <c r="E351" i="7"/>
  <c r="F351" i="7"/>
  <c r="G351" i="7"/>
  <c r="H351" i="7"/>
  <c r="I351" i="7"/>
  <c r="P354" i="1"/>
  <c r="J351" i="7"/>
  <c r="Q354" i="1"/>
  <c r="K351" i="7"/>
  <c r="L351" i="7"/>
  <c r="M351" i="7"/>
  <c r="AQ354" i="1"/>
  <c r="AR354" i="1"/>
  <c r="AS354" i="1"/>
  <c r="AT354" i="1"/>
  <c r="AU354" i="1"/>
  <c r="T354" i="1"/>
  <c r="N351" i="7"/>
  <c r="AV354" i="1"/>
  <c r="AW354" i="1"/>
  <c r="AX354" i="1"/>
  <c r="AY354" i="1"/>
  <c r="AZ354" i="1"/>
  <c r="U354" i="1"/>
  <c r="O351" i="7"/>
  <c r="V354" i="1"/>
  <c r="P351" i="7"/>
  <c r="Q351" i="7"/>
  <c r="R351" i="7"/>
  <c r="Y354" i="1"/>
  <c r="S351" i="7"/>
  <c r="T351" i="7"/>
  <c r="U351" i="7"/>
  <c r="V351" i="7"/>
  <c r="W351" i="7"/>
  <c r="AE354" i="1"/>
  <c r="X351" i="7"/>
  <c r="Y351" i="7"/>
  <c r="Z351" i="7"/>
  <c r="AH354" i="1"/>
  <c r="AA351" i="7"/>
  <c r="AB351" i="7"/>
  <c r="A352" i="7"/>
  <c r="B352" i="7"/>
  <c r="I355" i="1"/>
  <c r="C352" i="7"/>
  <c r="D352" i="7"/>
  <c r="E352" i="7"/>
  <c r="F352" i="7"/>
  <c r="G352" i="7"/>
  <c r="H352" i="7"/>
  <c r="I352" i="7"/>
  <c r="P355" i="1"/>
  <c r="J352" i="7"/>
  <c r="Q355" i="1"/>
  <c r="K352" i="7"/>
  <c r="L352" i="7"/>
  <c r="M352" i="7"/>
  <c r="AQ355" i="1"/>
  <c r="AR355" i="1"/>
  <c r="AS355" i="1"/>
  <c r="AT355" i="1"/>
  <c r="AU355" i="1"/>
  <c r="T355" i="1"/>
  <c r="N352" i="7"/>
  <c r="AV355" i="1"/>
  <c r="AW355" i="1"/>
  <c r="AX355" i="1"/>
  <c r="AY355" i="1"/>
  <c r="AZ355" i="1"/>
  <c r="U355" i="1"/>
  <c r="O352" i="7"/>
  <c r="V355" i="1"/>
  <c r="P352" i="7"/>
  <c r="Q352" i="7"/>
  <c r="R352" i="7"/>
  <c r="Y355" i="1"/>
  <c r="S352" i="7"/>
  <c r="T352" i="7"/>
  <c r="U352" i="7"/>
  <c r="V352" i="7"/>
  <c r="W352" i="7"/>
  <c r="AE355" i="1"/>
  <c r="X352" i="7"/>
  <c r="Y352" i="7"/>
  <c r="Z352" i="7"/>
  <c r="AH355" i="1"/>
  <c r="AA352" i="7"/>
  <c r="AB352" i="7"/>
  <c r="A353" i="7"/>
  <c r="B353" i="7"/>
  <c r="I356" i="1"/>
  <c r="C353" i="7"/>
  <c r="D353" i="7"/>
  <c r="E353" i="7"/>
  <c r="F353" i="7"/>
  <c r="G353" i="7"/>
  <c r="H353" i="7"/>
  <c r="I353" i="7"/>
  <c r="P356" i="1"/>
  <c r="J353" i="7"/>
  <c r="Q356" i="1"/>
  <c r="K353" i="7"/>
  <c r="L353" i="7"/>
  <c r="M353" i="7"/>
  <c r="AQ356" i="1"/>
  <c r="AR356" i="1"/>
  <c r="AS356" i="1"/>
  <c r="AT356" i="1"/>
  <c r="AU356" i="1"/>
  <c r="T356" i="1"/>
  <c r="N353" i="7"/>
  <c r="AV356" i="1"/>
  <c r="AW356" i="1"/>
  <c r="AX356" i="1"/>
  <c r="AY356" i="1"/>
  <c r="AZ356" i="1"/>
  <c r="U356" i="1"/>
  <c r="O353" i="7"/>
  <c r="V356" i="1"/>
  <c r="P353" i="7"/>
  <c r="Q353" i="7"/>
  <c r="R353" i="7"/>
  <c r="Y356" i="1"/>
  <c r="S353" i="7"/>
  <c r="T353" i="7"/>
  <c r="U353" i="7"/>
  <c r="V353" i="7"/>
  <c r="W353" i="7"/>
  <c r="AE356" i="1"/>
  <c r="X353" i="7"/>
  <c r="Y353" i="7"/>
  <c r="Z353" i="7"/>
  <c r="AH356" i="1"/>
  <c r="AA353" i="7"/>
  <c r="AB353" i="7"/>
  <c r="A354" i="7"/>
  <c r="B354" i="7"/>
  <c r="I357" i="1"/>
  <c r="C354" i="7"/>
  <c r="D354" i="7"/>
  <c r="E354" i="7"/>
  <c r="F354" i="7"/>
  <c r="G354" i="7"/>
  <c r="H354" i="7"/>
  <c r="I354" i="7"/>
  <c r="P357" i="1"/>
  <c r="J354" i="7"/>
  <c r="Q357" i="1"/>
  <c r="K354" i="7"/>
  <c r="L354" i="7"/>
  <c r="M354" i="7"/>
  <c r="AQ357" i="1"/>
  <c r="AR357" i="1"/>
  <c r="AS357" i="1"/>
  <c r="AT357" i="1"/>
  <c r="AU357" i="1"/>
  <c r="T357" i="1"/>
  <c r="N354" i="7"/>
  <c r="AV357" i="1"/>
  <c r="AW357" i="1"/>
  <c r="AX357" i="1"/>
  <c r="AY357" i="1"/>
  <c r="AZ357" i="1"/>
  <c r="U357" i="1"/>
  <c r="O354" i="7"/>
  <c r="V357" i="1"/>
  <c r="P354" i="7"/>
  <c r="Q354" i="7"/>
  <c r="R354" i="7"/>
  <c r="Y357" i="1"/>
  <c r="S354" i="7"/>
  <c r="T354" i="7"/>
  <c r="U354" i="7"/>
  <c r="V354" i="7"/>
  <c r="W354" i="7"/>
  <c r="AE357" i="1"/>
  <c r="X354" i="7"/>
  <c r="Y354" i="7"/>
  <c r="Z354" i="7"/>
  <c r="AH357" i="1"/>
  <c r="AA354" i="7"/>
  <c r="AB354" i="7"/>
  <c r="A355" i="7"/>
  <c r="B355" i="7"/>
  <c r="I358" i="1"/>
  <c r="C355" i="7"/>
  <c r="D355" i="7"/>
  <c r="E355" i="7"/>
  <c r="F355" i="7"/>
  <c r="G355" i="7"/>
  <c r="H355" i="7"/>
  <c r="I355" i="7"/>
  <c r="P358" i="1"/>
  <c r="J355" i="7"/>
  <c r="Q358" i="1"/>
  <c r="K355" i="7"/>
  <c r="L355" i="7"/>
  <c r="M355" i="7"/>
  <c r="AQ358" i="1"/>
  <c r="AR358" i="1"/>
  <c r="AS358" i="1"/>
  <c r="AT358" i="1"/>
  <c r="AU358" i="1"/>
  <c r="T358" i="1"/>
  <c r="N355" i="7"/>
  <c r="AV358" i="1"/>
  <c r="AW358" i="1"/>
  <c r="AX358" i="1"/>
  <c r="AY358" i="1"/>
  <c r="AZ358" i="1"/>
  <c r="U358" i="1"/>
  <c r="O355" i="7"/>
  <c r="V358" i="1"/>
  <c r="P355" i="7"/>
  <c r="Q355" i="7"/>
  <c r="R355" i="7"/>
  <c r="Y358" i="1"/>
  <c r="S355" i="7"/>
  <c r="T355" i="7"/>
  <c r="U355" i="7"/>
  <c r="V355" i="7"/>
  <c r="W355" i="7"/>
  <c r="AE358" i="1"/>
  <c r="X355" i="7"/>
  <c r="Y355" i="7"/>
  <c r="Z355" i="7"/>
  <c r="AH358" i="1"/>
  <c r="AA355" i="7"/>
  <c r="AB355" i="7"/>
  <c r="A356" i="7"/>
  <c r="B356" i="7"/>
  <c r="I359" i="1"/>
  <c r="C356" i="7"/>
  <c r="D356" i="7"/>
  <c r="E356" i="7"/>
  <c r="F356" i="7"/>
  <c r="G356" i="7"/>
  <c r="H356" i="7"/>
  <c r="I356" i="7"/>
  <c r="P359" i="1"/>
  <c r="J356" i="7"/>
  <c r="Q359" i="1"/>
  <c r="K356" i="7"/>
  <c r="L356" i="7"/>
  <c r="M356" i="7"/>
  <c r="AQ359" i="1"/>
  <c r="AR359" i="1"/>
  <c r="AS359" i="1"/>
  <c r="AT359" i="1"/>
  <c r="AU359" i="1"/>
  <c r="T359" i="1"/>
  <c r="N356" i="7"/>
  <c r="AV359" i="1"/>
  <c r="AW359" i="1"/>
  <c r="AX359" i="1"/>
  <c r="AY359" i="1"/>
  <c r="AZ359" i="1"/>
  <c r="U359" i="1"/>
  <c r="O356" i="7"/>
  <c r="V359" i="1"/>
  <c r="P356" i="7"/>
  <c r="Q356" i="7"/>
  <c r="R356" i="7"/>
  <c r="Y359" i="1"/>
  <c r="S356" i="7"/>
  <c r="T356" i="7"/>
  <c r="U356" i="7"/>
  <c r="V356" i="7"/>
  <c r="W356" i="7"/>
  <c r="AE359" i="1"/>
  <c r="X356" i="7"/>
  <c r="Y356" i="7"/>
  <c r="Z356" i="7"/>
  <c r="AH359" i="1"/>
  <c r="AA356" i="7"/>
  <c r="AB356" i="7"/>
  <c r="A357" i="7"/>
  <c r="B357" i="7"/>
  <c r="I360" i="1"/>
  <c r="C357" i="7"/>
  <c r="D357" i="7"/>
  <c r="E357" i="7"/>
  <c r="F357" i="7"/>
  <c r="G357" i="7"/>
  <c r="H357" i="7"/>
  <c r="I357" i="7"/>
  <c r="P360" i="1"/>
  <c r="J357" i="7"/>
  <c r="Q360" i="1"/>
  <c r="K357" i="7"/>
  <c r="L357" i="7"/>
  <c r="M357" i="7"/>
  <c r="AQ360" i="1"/>
  <c r="AR360" i="1"/>
  <c r="AS360" i="1"/>
  <c r="AT360" i="1"/>
  <c r="AU360" i="1"/>
  <c r="T360" i="1"/>
  <c r="N357" i="7"/>
  <c r="AV360" i="1"/>
  <c r="AW360" i="1"/>
  <c r="AX360" i="1"/>
  <c r="AY360" i="1"/>
  <c r="AZ360" i="1"/>
  <c r="U360" i="1"/>
  <c r="O357" i="7"/>
  <c r="V360" i="1"/>
  <c r="P357" i="7"/>
  <c r="Q357" i="7"/>
  <c r="R357" i="7"/>
  <c r="Y360" i="1"/>
  <c r="S357" i="7"/>
  <c r="T357" i="7"/>
  <c r="U357" i="7"/>
  <c r="V357" i="7"/>
  <c r="W357" i="7"/>
  <c r="AE360" i="1"/>
  <c r="X357" i="7"/>
  <c r="Y357" i="7"/>
  <c r="Z357" i="7"/>
  <c r="AH360" i="1"/>
  <c r="AA357" i="7"/>
  <c r="AB357" i="7"/>
  <c r="A358" i="7"/>
  <c r="B358" i="7"/>
  <c r="I361" i="1"/>
  <c r="C358" i="7"/>
  <c r="D358" i="7"/>
  <c r="E358" i="7"/>
  <c r="F358" i="7"/>
  <c r="G358" i="7"/>
  <c r="H358" i="7"/>
  <c r="I358" i="7"/>
  <c r="P361" i="1"/>
  <c r="J358" i="7"/>
  <c r="Q361" i="1"/>
  <c r="K358" i="7"/>
  <c r="L358" i="7"/>
  <c r="M358" i="7"/>
  <c r="AQ361" i="1"/>
  <c r="AR361" i="1"/>
  <c r="AS361" i="1"/>
  <c r="AT361" i="1"/>
  <c r="AU361" i="1"/>
  <c r="T361" i="1"/>
  <c r="N358" i="7"/>
  <c r="AV361" i="1"/>
  <c r="AW361" i="1"/>
  <c r="AX361" i="1"/>
  <c r="AY361" i="1"/>
  <c r="AZ361" i="1"/>
  <c r="U361" i="1"/>
  <c r="O358" i="7"/>
  <c r="V361" i="1"/>
  <c r="P358" i="7"/>
  <c r="Q358" i="7"/>
  <c r="R358" i="7"/>
  <c r="Y361" i="1"/>
  <c r="S358" i="7"/>
  <c r="T358" i="7"/>
  <c r="U358" i="7"/>
  <c r="V358" i="7"/>
  <c r="W358" i="7"/>
  <c r="AE361" i="1"/>
  <c r="X358" i="7"/>
  <c r="Y358" i="7"/>
  <c r="Z358" i="7"/>
  <c r="AH361" i="1"/>
  <c r="AA358" i="7"/>
  <c r="AB358" i="7"/>
  <c r="A359" i="7"/>
  <c r="B359" i="7"/>
  <c r="I362" i="1"/>
  <c r="C359" i="7"/>
  <c r="D359" i="7"/>
  <c r="E359" i="7"/>
  <c r="F359" i="7"/>
  <c r="G359" i="7"/>
  <c r="H359" i="7"/>
  <c r="I359" i="7"/>
  <c r="P362" i="1"/>
  <c r="J359" i="7"/>
  <c r="Q362" i="1"/>
  <c r="K359" i="7"/>
  <c r="L359" i="7"/>
  <c r="M359" i="7"/>
  <c r="AQ362" i="1"/>
  <c r="AR362" i="1"/>
  <c r="AS362" i="1"/>
  <c r="AT362" i="1"/>
  <c r="AU362" i="1"/>
  <c r="T362" i="1"/>
  <c r="N359" i="7"/>
  <c r="AV362" i="1"/>
  <c r="AW362" i="1"/>
  <c r="AX362" i="1"/>
  <c r="AY362" i="1"/>
  <c r="AZ362" i="1"/>
  <c r="U362" i="1"/>
  <c r="O359" i="7"/>
  <c r="V362" i="1"/>
  <c r="P359" i="7"/>
  <c r="Q359" i="7"/>
  <c r="R359" i="7"/>
  <c r="Y362" i="1"/>
  <c r="S359" i="7"/>
  <c r="T359" i="7"/>
  <c r="U359" i="7"/>
  <c r="V359" i="7"/>
  <c r="W359" i="7"/>
  <c r="AE362" i="1"/>
  <c r="X359" i="7"/>
  <c r="Y359" i="7"/>
  <c r="Z359" i="7"/>
  <c r="AH362" i="1"/>
  <c r="AA359" i="7"/>
  <c r="AB359" i="7"/>
  <c r="A360" i="7"/>
  <c r="B360" i="7"/>
  <c r="I363" i="1"/>
  <c r="C360" i="7"/>
  <c r="D360" i="7"/>
  <c r="E360" i="7"/>
  <c r="F360" i="7"/>
  <c r="G360" i="7"/>
  <c r="H360" i="7"/>
  <c r="I360" i="7"/>
  <c r="P363" i="1"/>
  <c r="J360" i="7"/>
  <c r="Q363" i="1"/>
  <c r="K360" i="7"/>
  <c r="L360" i="7"/>
  <c r="M360" i="7"/>
  <c r="AQ363" i="1"/>
  <c r="AR363" i="1"/>
  <c r="AS363" i="1"/>
  <c r="AT363" i="1"/>
  <c r="AU363" i="1"/>
  <c r="T363" i="1"/>
  <c r="N360" i="7"/>
  <c r="AV363" i="1"/>
  <c r="AW363" i="1"/>
  <c r="AX363" i="1"/>
  <c r="AY363" i="1"/>
  <c r="AZ363" i="1"/>
  <c r="U363" i="1"/>
  <c r="O360" i="7"/>
  <c r="V363" i="1"/>
  <c r="P360" i="7"/>
  <c r="Q360" i="7"/>
  <c r="R360" i="7"/>
  <c r="Y363" i="1"/>
  <c r="S360" i="7"/>
  <c r="T360" i="7"/>
  <c r="U360" i="7"/>
  <c r="V360" i="7"/>
  <c r="W360" i="7"/>
  <c r="AE363" i="1"/>
  <c r="X360" i="7"/>
  <c r="Y360" i="7"/>
  <c r="Z360" i="7"/>
  <c r="AH363" i="1"/>
  <c r="AA360" i="7"/>
  <c r="AB360" i="7"/>
  <c r="A361" i="7"/>
  <c r="B361" i="7"/>
  <c r="I364" i="1"/>
  <c r="C361" i="7"/>
  <c r="D361" i="7"/>
  <c r="E361" i="7"/>
  <c r="F361" i="7"/>
  <c r="G361" i="7"/>
  <c r="H361" i="7"/>
  <c r="I361" i="7"/>
  <c r="P364" i="1"/>
  <c r="J361" i="7"/>
  <c r="Q364" i="1"/>
  <c r="K361" i="7"/>
  <c r="L361" i="7"/>
  <c r="M361" i="7"/>
  <c r="AQ364" i="1"/>
  <c r="AR364" i="1"/>
  <c r="AS364" i="1"/>
  <c r="AT364" i="1"/>
  <c r="AU364" i="1"/>
  <c r="T364" i="1"/>
  <c r="N361" i="7"/>
  <c r="AV364" i="1"/>
  <c r="AW364" i="1"/>
  <c r="AX364" i="1"/>
  <c r="AY364" i="1"/>
  <c r="AZ364" i="1"/>
  <c r="U364" i="1"/>
  <c r="O361" i="7"/>
  <c r="V364" i="1"/>
  <c r="P361" i="7"/>
  <c r="Q361" i="7"/>
  <c r="R361" i="7"/>
  <c r="Y364" i="1"/>
  <c r="S361" i="7"/>
  <c r="T361" i="7"/>
  <c r="U361" i="7"/>
  <c r="V361" i="7"/>
  <c r="W361" i="7"/>
  <c r="AE364" i="1"/>
  <c r="X361" i="7"/>
  <c r="Y361" i="7"/>
  <c r="Z361" i="7"/>
  <c r="AH364" i="1"/>
  <c r="AA361" i="7"/>
  <c r="AB361" i="7"/>
  <c r="A362" i="7"/>
  <c r="B362" i="7"/>
  <c r="I365" i="1"/>
  <c r="C362" i="7"/>
  <c r="D362" i="7"/>
  <c r="E362" i="7"/>
  <c r="F362" i="7"/>
  <c r="G362" i="7"/>
  <c r="H362" i="7"/>
  <c r="I362" i="7"/>
  <c r="P365" i="1"/>
  <c r="J362" i="7"/>
  <c r="Q365" i="1"/>
  <c r="K362" i="7"/>
  <c r="L362" i="7"/>
  <c r="M362" i="7"/>
  <c r="AQ365" i="1"/>
  <c r="AR365" i="1"/>
  <c r="AS365" i="1"/>
  <c r="AT365" i="1"/>
  <c r="AU365" i="1"/>
  <c r="T365" i="1"/>
  <c r="N362" i="7"/>
  <c r="AV365" i="1"/>
  <c r="AW365" i="1"/>
  <c r="AX365" i="1"/>
  <c r="AY365" i="1"/>
  <c r="AZ365" i="1"/>
  <c r="U365" i="1"/>
  <c r="O362" i="7"/>
  <c r="V365" i="1"/>
  <c r="P362" i="7"/>
  <c r="Q362" i="7"/>
  <c r="R362" i="7"/>
  <c r="Y365" i="1"/>
  <c r="S362" i="7"/>
  <c r="T362" i="7"/>
  <c r="U362" i="7"/>
  <c r="V362" i="7"/>
  <c r="W362" i="7"/>
  <c r="AE365" i="1"/>
  <c r="X362" i="7"/>
  <c r="Y362" i="7"/>
  <c r="Z362" i="7"/>
  <c r="AH365" i="1"/>
  <c r="AA362" i="7"/>
  <c r="AB362" i="7"/>
  <c r="A363" i="7"/>
  <c r="B363" i="7"/>
  <c r="I366" i="1"/>
  <c r="C363" i="7"/>
  <c r="D363" i="7"/>
  <c r="E363" i="7"/>
  <c r="F363" i="7"/>
  <c r="G363" i="7"/>
  <c r="H363" i="7"/>
  <c r="I363" i="7"/>
  <c r="P366" i="1"/>
  <c r="J363" i="7"/>
  <c r="Q366" i="1"/>
  <c r="K363" i="7"/>
  <c r="L363" i="7"/>
  <c r="M363" i="7"/>
  <c r="AQ366" i="1"/>
  <c r="AR366" i="1"/>
  <c r="AS366" i="1"/>
  <c r="AT366" i="1"/>
  <c r="AU366" i="1"/>
  <c r="T366" i="1"/>
  <c r="N363" i="7"/>
  <c r="AV366" i="1"/>
  <c r="AW366" i="1"/>
  <c r="AX366" i="1"/>
  <c r="AY366" i="1"/>
  <c r="AZ366" i="1"/>
  <c r="U366" i="1"/>
  <c r="O363" i="7"/>
  <c r="V366" i="1"/>
  <c r="P363" i="7"/>
  <c r="Q363" i="7"/>
  <c r="R363" i="7"/>
  <c r="Y366" i="1"/>
  <c r="S363" i="7"/>
  <c r="T363" i="7"/>
  <c r="U363" i="7"/>
  <c r="V363" i="7"/>
  <c r="W363" i="7"/>
  <c r="AE366" i="1"/>
  <c r="X363" i="7"/>
  <c r="Y363" i="7"/>
  <c r="Z363" i="7"/>
  <c r="AH366" i="1"/>
  <c r="AA363" i="7"/>
  <c r="AB363" i="7"/>
  <c r="A364" i="7"/>
  <c r="B364" i="7"/>
  <c r="I367" i="1"/>
  <c r="C364" i="7"/>
  <c r="D364" i="7"/>
  <c r="E364" i="7"/>
  <c r="F364" i="7"/>
  <c r="G364" i="7"/>
  <c r="H364" i="7"/>
  <c r="I364" i="7"/>
  <c r="BG10" i="16"/>
  <c r="BH10" i="16"/>
  <c r="BI10" i="16"/>
  <c r="BJ10" i="16"/>
  <c r="AS10" i="16"/>
  <c r="W10" i="16"/>
  <c r="P367" i="1"/>
  <c r="J364" i="7"/>
  <c r="Q367" i="1"/>
  <c r="K364" i="7"/>
  <c r="L364" i="7"/>
  <c r="M364" i="7"/>
  <c r="AQ367" i="1"/>
  <c r="AR367" i="1"/>
  <c r="AS367" i="1"/>
  <c r="AT367" i="1"/>
  <c r="AU367" i="1"/>
  <c r="T367" i="1"/>
  <c r="N364" i="7"/>
  <c r="AV367" i="1"/>
  <c r="AW367" i="1"/>
  <c r="AX367" i="1"/>
  <c r="AY367" i="1"/>
  <c r="AZ367" i="1"/>
  <c r="U367" i="1"/>
  <c r="O364" i="7"/>
  <c r="AX10" i="16"/>
  <c r="V367" i="1"/>
  <c r="P364" i="7"/>
  <c r="Q364" i="7"/>
  <c r="R364" i="7"/>
  <c r="Y367" i="1"/>
  <c r="S364" i="7"/>
  <c r="T364" i="7"/>
  <c r="U364" i="7"/>
  <c r="V364" i="7"/>
  <c r="W364" i="7"/>
  <c r="AE367" i="1"/>
  <c r="X364" i="7"/>
  <c r="Y364" i="7"/>
  <c r="Z364" i="7"/>
  <c r="AH367" i="1"/>
  <c r="AA364" i="7"/>
  <c r="AB364" i="7"/>
  <c r="A365" i="7"/>
  <c r="B365" i="7"/>
  <c r="I368" i="1"/>
  <c r="C365" i="7"/>
  <c r="D365" i="7"/>
  <c r="E365" i="7"/>
  <c r="F365" i="7"/>
  <c r="G365" i="7"/>
  <c r="H365" i="7"/>
  <c r="I365" i="7"/>
  <c r="P368" i="1"/>
  <c r="J365" i="7"/>
  <c r="Q368" i="1"/>
  <c r="K365" i="7"/>
  <c r="L365" i="7"/>
  <c r="M365" i="7"/>
  <c r="AQ368" i="1"/>
  <c r="AR368" i="1"/>
  <c r="AS368" i="1"/>
  <c r="AT368" i="1"/>
  <c r="AU368" i="1"/>
  <c r="T368" i="1"/>
  <c r="N365" i="7"/>
  <c r="AV368" i="1"/>
  <c r="AW368" i="1"/>
  <c r="AX368" i="1"/>
  <c r="AY368" i="1"/>
  <c r="AZ368" i="1"/>
  <c r="U368" i="1"/>
  <c r="O365" i="7"/>
  <c r="V368" i="1"/>
  <c r="P365" i="7"/>
  <c r="Q365" i="7"/>
  <c r="R365" i="7"/>
  <c r="Y368" i="1"/>
  <c r="S365" i="7"/>
  <c r="T365" i="7"/>
  <c r="U365" i="7"/>
  <c r="V365" i="7"/>
  <c r="W365" i="7"/>
  <c r="AE368" i="1"/>
  <c r="X365" i="7"/>
  <c r="Y365" i="7"/>
  <c r="Z365" i="7"/>
  <c r="AH368" i="1"/>
  <c r="AA365" i="7"/>
  <c r="AB365" i="7"/>
  <c r="A366" i="7"/>
  <c r="B366" i="7"/>
  <c r="I369" i="1"/>
  <c r="C366" i="7"/>
  <c r="D366" i="7"/>
  <c r="E366" i="7"/>
  <c r="F366" i="7"/>
  <c r="G366" i="7"/>
  <c r="H366" i="7"/>
  <c r="I366" i="7"/>
  <c r="P369" i="1"/>
  <c r="J366" i="7"/>
  <c r="Q369" i="1"/>
  <c r="K366" i="7"/>
  <c r="L366" i="7"/>
  <c r="M366" i="7"/>
  <c r="AQ369" i="1"/>
  <c r="AR369" i="1"/>
  <c r="AS369" i="1"/>
  <c r="AT369" i="1"/>
  <c r="AU369" i="1"/>
  <c r="T369" i="1"/>
  <c r="N366" i="7"/>
  <c r="AV369" i="1"/>
  <c r="AW369" i="1"/>
  <c r="AX369" i="1"/>
  <c r="AY369" i="1"/>
  <c r="AZ369" i="1"/>
  <c r="U369" i="1"/>
  <c r="O366" i="7"/>
  <c r="V369" i="1"/>
  <c r="P366" i="7"/>
  <c r="Q366" i="7"/>
  <c r="R366" i="7"/>
  <c r="Y369" i="1"/>
  <c r="S366" i="7"/>
  <c r="T366" i="7"/>
  <c r="U366" i="7"/>
  <c r="V366" i="7"/>
  <c r="W366" i="7"/>
  <c r="AE369" i="1"/>
  <c r="X366" i="7"/>
  <c r="Y366" i="7"/>
  <c r="Z366" i="7"/>
  <c r="AH369" i="1"/>
  <c r="AA366" i="7"/>
  <c r="AB366" i="7"/>
  <c r="A367" i="7"/>
  <c r="B367" i="7"/>
  <c r="I370" i="1"/>
  <c r="C367" i="7"/>
  <c r="D367" i="7"/>
  <c r="E367" i="7"/>
  <c r="F367" i="7"/>
  <c r="G367" i="7"/>
  <c r="H367" i="7"/>
  <c r="I367" i="7"/>
  <c r="P370" i="1"/>
  <c r="J367" i="7"/>
  <c r="Q370" i="1"/>
  <c r="K367" i="7"/>
  <c r="L367" i="7"/>
  <c r="M367" i="7"/>
  <c r="AQ370" i="1"/>
  <c r="AR370" i="1"/>
  <c r="AS370" i="1"/>
  <c r="AT370" i="1"/>
  <c r="AU370" i="1"/>
  <c r="T370" i="1"/>
  <c r="N367" i="7"/>
  <c r="AV370" i="1"/>
  <c r="AW370" i="1"/>
  <c r="AX370" i="1"/>
  <c r="AY370" i="1"/>
  <c r="AZ370" i="1"/>
  <c r="U370" i="1"/>
  <c r="O367" i="7"/>
  <c r="V370" i="1"/>
  <c r="P367" i="7"/>
  <c r="Q367" i="7"/>
  <c r="R367" i="7"/>
  <c r="Y370" i="1"/>
  <c r="S367" i="7"/>
  <c r="T367" i="7"/>
  <c r="U367" i="7"/>
  <c r="V367" i="7"/>
  <c r="W367" i="7"/>
  <c r="AE370" i="1"/>
  <c r="X367" i="7"/>
  <c r="Y367" i="7"/>
  <c r="Z367" i="7"/>
  <c r="AH370" i="1"/>
  <c r="AA367" i="7"/>
  <c r="AB367" i="7"/>
  <c r="A368" i="7"/>
  <c r="B368" i="7"/>
  <c r="I371" i="1"/>
  <c r="C368" i="7"/>
  <c r="D368" i="7"/>
  <c r="E368" i="7"/>
  <c r="F368" i="7"/>
  <c r="G368" i="7"/>
  <c r="H368" i="7"/>
  <c r="I368" i="7"/>
  <c r="P371" i="1"/>
  <c r="J368" i="7"/>
  <c r="Q371" i="1"/>
  <c r="K368" i="7"/>
  <c r="L368" i="7"/>
  <c r="M368" i="7"/>
  <c r="AQ371" i="1"/>
  <c r="AR371" i="1"/>
  <c r="AS371" i="1"/>
  <c r="AT371" i="1"/>
  <c r="AU371" i="1"/>
  <c r="T371" i="1"/>
  <c r="N368" i="7"/>
  <c r="AV371" i="1"/>
  <c r="AW371" i="1"/>
  <c r="AX371" i="1"/>
  <c r="AY371" i="1"/>
  <c r="AZ371" i="1"/>
  <c r="U371" i="1"/>
  <c r="O368" i="7"/>
  <c r="V371" i="1"/>
  <c r="P368" i="7"/>
  <c r="Q368" i="7"/>
  <c r="R368" i="7"/>
  <c r="Y371" i="1"/>
  <c r="S368" i="7"/>
  <c r="T368" i="7"/>
  <c r="U368" i="7"/>
  <c r="V368" i="7"/>
  <c r="W368" i="7"/>
  <c r="AE371" i="1"/>
  <c r="X368" i="7"/>
  <c r="Y368" i="7"/>
  <c r="Z368" i="7"/>
  <c r="AH371" i="1"/>
  <c r="AA368" i="7"/>
  <c r="AB368" i="7"/>
  <c r="A369" i="7"/>
  <c r="B369" i="7"/>
  <c r="I372" i="1"/>
  <c r="C369" i="7"/>
  <c r="D369" i="7"/>
  <c r="E369" i="7"/>
  <c r="F369" i="7"/>
  <c r="G369" i="7"/>
  <c r="H369" i="7"/>
  <c r="I369" i="7"/>
  <c r="P372" i="1"/>
  <c r="J369" i="7"/>
  <c r="Q372" i="1"/>
  <c r="K369" i="7"/>
  <c r="L369" i="7"/>
  <c r="M369" i="7"/>
  <c r="AQ372" i="1"/>
  <c r="AR372" i="1"/>
  <c r="AS372" i="1"/>
  <c r="AT372" i="1"/>
  <c r="AU372" i="1"/>
  <c r="T372" i="1"/>
  <c r="N369" i="7"/>
  <c r="AV372" i="1"/>
  <c r="AW372" i="1"/>
  <c r="AX372" i="1"/>
  <c r="AY372" i="1"/>
  <c r="AZ372" i="1"/>
  <c r="U372" i="1"/>
  <c r="O369" i="7"/>
  <c r="V372" i="1"/>
  <c r="P369" i="7"/>
  <c r="Q369" i="7"/>
  <c r="R369" i="7"/>
  <c r="Y372" i="1"/>
  <c r="S369" i="7"/>
  <c r="T369" i="7"/>
  <c r="U369" i="7"/>
  <c r="V369" i="7"/>
  <c r="W369" i="7"/>
  <c r="AE372" i="1"/>
  <c r="X369" i="7"/>
  <c r="Y369" i="7"/>
  <c r="Z369" i="7"/>
  <c r="AH372" i="1"/>
  <c r="AA369" i="7"/>
  <c r="AB369" i="7"/>
  <c r="A370" i="7"/>
  <c r="B370" i="7"/>
  <c r="I373" i="1"/>
  <c r="C370" i="7"/>
  <c r="D370" i="7"/>
  <c r="E370" i="7"/>
  <c r="F370" i="7"/>
  <c r="G370" i="7"/>
  <c r="H370" i="7"/>
  <c r="I370" i="7"/>
  <c r="P373" i="1"/>
  <c r="J370" i="7"/>
  <c r="Q373" i="1"/>
  <c r="K370" i="7"/>
  <c r="L370" i="7"/>
  <c r="M370" i="7"/>
  <c r="AQ373" i="1"/>
  <c r="AR373" i="1"/>
  <c r="AS373" i="1"/>
  <c r="AT373" i="1"/>
  <c r="AU373" i="1"/>
  <c r="T373" i="1"/>
  <c r="N370" i="7"/>
  <c r="AV373" i="1"/>
  <c r="AW373" i="1"/>
  <c r="AX373" i="1"/>
  <c r="AY373" i="1"/>
  <c r="AZ373" i="1"/>
  <c r="U373" i="1"/>
  <c r="O370" i="7"/>
  <c r="V373" i="1"/>
  <c r="P370" i="7"/>
  <c r="Q370" i="7"/>
  <c r="R370" i="7"/>
  <c r="Y373" i="1"/>
  <c r="S370" i="7"/>
  <c r="T370" i="7"/>
  <c r="U370" i="7"/>
  <c r="V370" i="7"/>
  <c r="W370" i="7"/>
  <c r="AE373" i="1"/>
  <c r="X370" i="7"/>
  <c r="Y370" i="7"/>
  <c r="Z370" i="7"/>
  <c r="AH373" i="1"/>
  <c r="AA370" i="7"/>
  <c r="AB370" i="7"/>
  <c r="A371" i="7"/>
  <c r="B371" i="7"/>
  <c r="I374" i="1"/>
  <c r="C371" i="7"/>
  <c r="D371" i="7"/>
  <c r="E371" i="7"/>
  <c r="F371" i="7"/>
  <c r="G371" i="7"/>
  <c r="H371" i="7"/>
  <c r="I371" i="7"/>
  <c r="P374" i="1"/>
  <c r="J371" i="7"/>
  <c r="Q374" i="1"/>
  <c r="K371" i="7"/>
  <c r="L371" i="7"/>
  <c r="M371" i="7"/>
  <c r="AQ374" i="1"/>
  <c r="AR374" i="1"/>
  <c r="AS374" i="1"/>
  <c r="AT374" i="1"/>
  <c r="AU374" i="1"/>
  <c r="T374" i="1"/>
  <c r="N371" i="7"/>
  <c r="AV374" i="1"/>
  <c r="AW374" i="1"/>
  <c r="AX374" i="1"/>
  <c r="AY374" i="1"/>
  <c r="AZ374" i="1"/>
  <c r="U374" i="1"/>
  <c r="O371" i="7"/>
  <c r="V374" i="1"/>
  <c r="P371" i="7"/>
  <c r="Q371" i="7"/>
  <c r="R371" i="7"/>
  <c r="Y374" i="1"/>
  <c r="S371" i="7"/>
  <c r="T371" i="7"/>
  <c r="U371" i="7"/>
  <c r="V371" i="7"/>
  <c r="W371" i="7"/>
  <c r="AE374" i="1"/>
  <c r="X371" i="7"/>
  <c r="Y371" i="7"/>
  <c r="Z371" i="7"/>
  <c r="AH374" i="1"/>
  <c r="AA371" i="7"/>
  <c r="AB371" i="7"/>
  <c r="A372" i="7"/>
  <c r="B372" i="7"/>
  <c r="I375" i="1"/>
  <c r="C372" i="7"/>
  <c r="D372" i="7"/>
  <c r="E372" i="7"/>
  <c r="F372" i="7"/>
  <c r="G372" i="7"/>
  <c r="H372" i="7"/>
  <c r="I372" i="7"/>
  <c r="P375" i="1"/>
  <c r="J372" i="7"/>
  <c r="Q375" i="1"/>
  <c r="K372" i="7"/>
  <c r="L372" i="7"/>
  <c r="M372" i="7"/>
  <c r="AQ375" i="1"/>
  <c r="AR375" i="1"/>
  <c r="AS375" i="1"/>
  <c r="AT375" i="1"/>
  <c r="AU375" i="1"/>
  <c r="T375" i="1"/>
  <c r="N372" i="7"/>
  <c r="AV375" i="1"/>
  <c r="AW375" i="1"/>
  <c r="AX375" i="1"/>
  <c r="AY375" i="1"/>
  <c r="AZ375" i="1"/>
  <c r="U375" i="1"/>
  <c r="O372" i="7"/>
  <c r="V375" i="1"/>
  <c r="P372" i="7"/>
  <c r="Q372" i="7"/>
  <c r="R372" i="7"/>
  <c r="Y375" i="1"/>
  <c r="S372" i="7"/>
  <c r="T372" i="7"/>
  <c r="U372" i="7"/>
  <c r="V372" i="7"/>
  <c r="W372" i="7"/>
  <c r="AE375" i="1"/>
  <c r="X372" i="7"/>
  <c r="Y372" i="7"/>
  <c r="Z372" i="7"/>
  <c r="AH375" i="1"/>
  <c r="AA372" i="7"/>
  <c r="AB372" i="7"/>
  <c r="A373" i="7"/>
  <c r="B373" i="7"/>
  <c r="I376" i="1"/>
  <c r="C373" i="7"/>
  <c r="D373" i="7"/>
  <c r="E373" i="7"/>
  <c r="F373" i="7"/>
  <c r="G373" i="7"/>
  <c r="H373" i="7"/>
  <c r="I373" i="7"/>
  <c r="P376" i="1"/>
  <c r="J373" i="7"/>
  <c r="Q376" i="1"/>
  <c r="K373" i="7"/>
  <c r="L373" i="7"/>
  <c r="M373" i="7"/>
  <c r="AQ376" i="1"/>
  <c r="AR376" i="1"/>
  <c r="AS376" i="1"/>
  <c r="AT376" i="1"/>
  <c r="AU376" i="1"/>
  <c r="T376" i="1"/>
  <c r="N373" i="7"/>
  <c r="AV376" i="1"/>
  <c r="AW376" i="1"/>
  <c r="AX376" i="1"/>
  <c r="AY376" i="1"/>
  <c r="AZ376" i="1"/>
  <c r="U376" i="1"/>
  <c r="O373" i="7"/>
  <c r="V376" i="1"/>
  <c r="P373" i="7"/>
  <c r="Q373" i="7"/>
  <c r="R373" i="7"/>
  <c r="Y376" i="1"/>
  <c r="S373" i="7"/>
  <c r="T373" i="7"/>
  <c r="U373" i="7"/>
  <c r="V373" i="7"/>
  <c r="W373" i="7"/>
  <c r="AE376" i="1"/>
  <c r="X373" i="7"/>
  <c r="Y373" i="7"/>
  <c r="Z373" i="7"/>
  <c r="AH376" i="1"/>
  <c r="AA373" i="7"/>
  <c r="AB373" i="7"/>
  <c r="A374" i="7"/>
  <c r="B374" i="7"/>
  <c r="I377" i="1"/>
  <c r="C374" i="7"/>
  <c r="D374" i="7"/>
  <c r="E374" i="7"/>
  <c r="F374" i="7"/>
  <c r="G374" i="7"/>
  <c r="H374" i="7"/>
  <c r="I374" i="7"/>
  <c r="P377" i="1"/>
  <c r="J374" i="7"/>
  <c r="Q377" i="1"/>
  <c r="K374" i="7"/>
  <c r="L374" i="7"/>
  <c r="M374" i="7"/>
  <c r="AQ377" i="1"/>
  <c r="AR377" i="1"/>
  <c r="AS377" i="1"/>
  <c r="AT377" i="1"/>
  <c r="AU377" i="1"/>
  <c r="T377" i="1"/>
  <c r="N374" i="7"/>
  <c r="AV377" i="1"/>
  <c r="AW377" i="1"/>
  <c r="AX377" i="1"/>
  <c r="AY377" i="1"/>
  <c r="AZ377" i="1"/>
  <c r="U377" i="1"/>
  <c r="O374" i="7"/>
  <c r="V377" i="1"/>
  <c r="P374" i="7"/>
  <c r="Q374" i="7"/>
  <c r="R374" i="7"/>
  <c r="Y377" i="1"/>
  <c r="S374" i="7"/>
  <c r="T374" i="7"/>
  <c r="U374" i="7"/>
  <c r="V374" i="7"/>
  <c r="W374" i="7"/>
  <c r="AE377" i="1"/>
  <c r="X374" i="7"/>
  <c r="Y374" i="7"/>
  <c r="Z374" i="7"/>
  <c r="AH377" i="1"/>
  <c r="AA374" i="7"/>
  <c r="AB374" i="7"/>
  <c r="A375" i="7"/>
  <c r="B375" i="7"/>
  <c r="I378" i="1"/>
  <c r="C375" i="7"/>
  <c r="D375" i="7"/>
  <c r="E375" i="7"/>
  <c r="F375" i="7"/>
  <c r="G375" i="7"/>
  <c r="H375" i="7"/>
  <c r="I375" i="7"/>
  <c r="P378" i="1"/>
  <c r="J375" i="7"/>
  <c r="Q378" i="1"/>
  <c r="K375" i="7"/>
  <c r="L375" i="7"/>
  <c r="M375" i="7"/>
  <c r="AQ378" i="1"/>
  <c r="AR378" i="1"/>
  <c r="AS378" i="1"/>
  <c r="AT378" i="1"/>
  <c r="AU378" i="1"/>
  <c r="T378" i="1"/>
  <c r="N375" i="7"/>
  <c r="AV378" i="1"/>
  <c r="AW378" i="1"/>
  <c r="AX378" i="1"/>
  <c r="AY378" i="1"/>
  <c r="AZ378" i="1"/>
  <c r="U378" i="1"/>
  <c r="O375" i="7"/>
  <c r="V378" i="1"/>
  <c r="P375" i="7"/>
  <c r="Q375" i="7"/>
  <c r="R375" i="7"/>
  <c r="Y378" i="1"/>
  <c r="S375" i="7"/>
  <c r="T375" i="7"/>
  <c r="U375" i="7"/>
  <c r="V375" i="7"/>
  <c r="W375" i="7"/>
  <c r="AE378" i="1"/>
  <c r="X375" i="7"/>
  <c r="Y375" i="7"/>
  <c r="Z375" i="7"/>
  <c r="AH378" i="1"/>
  <c r="AA375" i="7"/>
  <c r="AB375" i="7"/>
  <c r="A376" i="7"/>
  <c r="B376" i="7"/>
  <c r="I379" i="1"/>
  <c r="C376" i="7"/>
  <c r="D376" i="7"/>
  <c r="E376" i="7"/>
  <c r="F376" i="7"/>
  <c r="G376" i="7"/>
  <c r="H376" i="7"/>
  <c r="I376" i="7"/>
  <c r="P379" i="1"/>
  <c r="J376" i="7"/>
  <c r="Q379" i="1"/>
  <c r="K376" i="7"/>
  <c r="L376" i="7"/>
  <c r="M376" i="7"/>
  <c r="AQ379" i="1"/>
  <c r="AR379" i="1"/>
  <c r="AS379" i="1"/>
  <c r="AT379" i="1"/>
  <c r="AU379" i="1"/>
  <c r="T379" i="1"/>
  <c r="N376" i="7"/>
  <c r="AV379" i="1"/>
  <c r="AW379" i="1"/>
  <c r="AX379" i="1"/>
  <c r="AY379" i="1"/>
  <c r="AZ379" i="1"/>
  <c r="U379" i="1"/>
  <c r="O376" i="7"/>
  <c r="V379" i="1"/>
  <c r="P376" i="7"/>
  <c r="Q376" i="7"/>
  <c r="R376" i="7"/>
  <c r="Y379" i="1"/>
  <c r="S376" i="7"/>
  <c r="T376" i="7"/>
  <c r="U376" i="7"/>
  <c r="V376" i="7"/>
  <c r="W376" i="7"/>
  <c r="AE379" i="1"/>
  <c r="X376" i="7"/>
  <c r="Y376" i="7"/>
  <c r="Z376" i="7"/>
  <c r="AH379" i="1"/>
  <c r="AA376" i="7"/>
  <c r="AB376" i="7"/>
  <c r="A377" i="7"/>
  <c r="B377" i="7"/>
  <c r="I380" i="1"/>
  <c r="C377" i="7"/>
  <c r="D377" i="7"/>
  <c r="E377" i="7"/>
  <c r="F377" i="7"/>
  <c r="G377" i="7"/>
  <c r="H377" i="7"/>
  <c r="I377" i="7"/>
  <c r="P380" i="1"/>
  <c r="J377" i="7"/>
  <c r="Q380" i="1"/>
  <c r="K377" i="7"/>
  <c r="L377" i="7"/>
  <c r="M377" i="7"/>
  <c r="AQ380" i="1"/>
  <c r="AR380" i="1"/>
  <c r="AS380" i="1"/>
  <c r="AT380" i="1"/>
  <c r="AU380" i="1"/>
  <c r="T380" i="1"/>
  <c r="N377" i="7"/>
  <c r="AV380" i="1"/>
  <c r="AW380" i="1"/>
  <c r="AX380" i="1"/>
  <c r="AY380" i="1"/>
  <c r="AZ380" i="1"/>
  <c r="U380" i="1"/>
  <c r="O377" i="7"/>
  <c r="V380" i="1"/>
  <c r="P377" i="7"/>
  <c r="Q377" i="7"/>
  <c r="R377" i="7"/>
  <c r="Y380" i="1"/>
  <c r="S377" i="7"/>
  <c r="T377" i="7"/>
  <c r="U377" i="7"/>
  <c r="V377" i="7"/>
  <c r="W377" i="7"/>
  <c r="AE380" i="1"/>
  <c r="X377" i="7"/>
  <c r="Y377" i="7"/>
  <c r="Z377" i="7"/>
  <c r="AH380" i="1"/>
  <c r="AA377" i="7"/>
  <c r="AB377" i="7"/>
  <c r="A378" i="7"/>
  <c r="B378" i="7"/>
  <c r="I381" i="1"/>
  <c r="C378" i="7"/>
  <c r="D378" i="7"/>
  <c r="E378" i="7"/>
  <c r="F378" i="7"/>
  <c r="G378" i="7"/>
  <c r="H378" i="7"/>
  <c r="I378" i="7"/>
  <c r="P381" i="1"/>
  <c r="J378" i="7"/>
  <c r="Q381" i="1"/>
  <c r="K378" i="7"/>
  <c r="L378" i="7"/>
  <c r="M378" i="7"/>
  <c r="AQ381" i="1"/>
  <c r="AR381" i="1"/>
  <c r="AS381" i="1"/>
  <c r="AT381" i="1"/>
  <c r="AU381" i="1"/>
  <c r="T381" i="1"/>
  <c r="N378" i="7"/>
  <c r="AV381" i="1"/>
  <c r="AW381" i="1"/>
  <c r="AX381" i="1"/>
  <c r="AY381" i="1"/>
  <c r="AZ381" i="1"/>
  <c r="U381" i="1"/>
  <c r="O378" i="7"/>
  <c r="V381" i="1"/>
  <c r="P378" i="7"/>
  <c r="Q378" i="7"/>
  <c r="R378" i="7"/>
  <c r="Y381" i="1"/>
  <c r="S378" i="7"/>
  <c r="T378" i="7"/>
  <c r="U378" i="7"/>
  <c r="V378" i="7"/>
  <c r="W378" i="7"/>
  <c r="AE381" i="1"/>
  <c r="X378" i="7"/>
  <c r="Y378" i="7"/>
  <c r="Z378" i="7"/>
  <c r="AH381" i="1"/>
  <c r="AA378" i="7"/>
  <c r="AB378" i="7"/>
  <c r="A379" i="7"/>
  <c r="B379" i="7"/>
  <c r="I382" i="1"/>
  <c r="C379" i="7"/>
  <c r="D379" i="7"/>
  <c r="E379" i="7"/>
  <c r="F379" i="7"/>
  <c r="G379" i="7"/>
  <c r="H379" i="7"/>
  <c r="I379" i="7"/>
  <c r="P382" i="1"/>
  <c r="J379" i="7"/>
  <c r="Q382" i="1"/>
  <c r="K379" i="7"/>
  <c r="L379" i="7"/>
  <c r="M379" i="7"/>
  <c r="AQ382" i="1"/>
  <c r="AR382" i="1"/>
  <c r="AS382" i="1"/>
  <c r="AT382" i="1"/>
  <c r="AU382" i="1"/>
  <c r="T382" i="1"/>
  <c r="N379" i="7"/>
  <c r="AV382" i="1"/>
  <c r="AW382" i="1"/>
  <c r="AX382" i="1"/>
  <c r="AY382" i="1"/>
  <c r="AZ382" i="1"/>
  <c r="U382" i="1"/>
  <c r="O379" i="7"/>
  <c r="V382" i="1"/>
  <c r="P379" i="7"/>
  <c r="Q379" i="7"/>
  <c r="R379" i="7"/>
  <c r="Y382" i="1"/>
  <c r="S379" i="7"/>
  <c r="T379" i="7"/>
  <c r="U379" i="7"/>
  <c r="V379" i="7"/>
  <c r="W379" i="7"/>
  <c r="AE382" i="1"/>
  <c r="X379" i="7"/>
  <c r="Y379" i="7"/>
  <c r="Z379" i="7"/>
  <c r="AH382" i="1"/>
  <c r="AA379" i="7"/>
  <c r="AB379" i="7"/>
  <c r="A380" i="7"/>
  <c r="B380" i="7"/>
  <c r="I383" i="1"/>
  <c r="C380" i="7"/>
  <c r="D380" i="7"/>
  <c r="E380" i="7"/>
  <c r="F380" i="7"/>
  <c r="G380" i="7"/>
  <c r="H380" i="7"/>
  <c r="I380" i="7"/>
  <c r="P383" i="1"/>
  <c r="J380" i="7"/>
  <c r="Q383" i="1"/>
  <c r="K380" i="7"/>
  <c r="L380" i="7"/>
  <c r="M380" i="7"/>
  <c r="AQ383" i="1"/>
  <c r="AR383" i="1"/>
  <c r="AS383" i="1"/>
  <c r="AT383" i="1"/>
  <c r="AU383" i="1"/>
  <c r="T383" i="1"/>
  <c r="N380" i="7"/>
  <c r="AV383" i="1"/>
  <c r="AW383" i="1"/>
  <c r="AX383" i="1"/>
  <c r="AY383" i="1"/>
  <c r="AZ383" i="1"/>
  <c r="U383" i="1"/>
  <c r="O380" i="7"/>
  <c r="V383" i="1"/>
  <c r="P380" i="7"/>
  <c r="Q380" i="7"/>
  <c r="R380" i="7"/>
  <c r="Y383" i="1"/>
  <c r="S380" i="7"/>
  <c r="T380" i="7"/>
  <c r="U380" i="7"/>
  <c r="V380" i="7"/>
  <c r="W380" i="7"/>
  <c r="AE383" i="1"/>
  <c r="X380" i="7"/>
  <c r="Y380" i="7"/>
  <c r="Z380" i="7"/>
  <c r="AH383" i="1"/>
  <c r="AA380" i="7"/>
  <c r="AB380" i="7"/>
  <c r="A381" i="7"/>
  <c r="B381" i="7"/>
  <c r="I384" i="1"/>
  <c r="C381" i="7"/>
  <c r="D381" i="7"/>
  <c r="E381" i="7"/>
  <c r="F381" i="7"/>
  <c r="G381" i="7"/>
  <c r="H381" i="7"/>
  <c r="I381" i="7"/>
  <c r="P384" i="1"/>
  <c r="J381" i="7"/>
  <c r="Q384" i="1"/>
  <c r="K381" i="7"/>
  <c r="L381" i="7"/>
  <c r="M381" i="7"/>
  <c r="AQ384" i="1"/>
  <c r="AR384" i="1"/>
  <c r="AS384" i="1"/>
  <c r="AT384" i="1"/>
  <c r="AU384" i="1"/>
  <c r="T384" i="1"/>
  <c r="N381" i="7"/>
  <c r="AV384" i="1"/>
  <c r="AW384" i="1"/>
  <c r="AX384" i="1"/>
  <c r="AY384" i="1"/>
  <c r="AZ384" i="1"/>
  <c r="U384" i="1"/>
  <c r="O381" i="7"/>
  <c r="V384" i="1"/>
  <c r="P381" i="7"/>
  <c r="Q381" i="7"/>
  <c r="R381" i="7"/>
  <c r="Y384" i="1"/>
  <c r="S381" i="7"/>
  <c r="T381" i="7"/>
  <c r="U381" i="7"/>
  <c r="V381" i="7"/>
  <c r="W381" i="7"/>
  <c r="AE384" i="1"/>
  <c r="X381" i="7"/>
  <c r="Y381" i="7"/>
  <c r="Z381" i="7"/>
  <c r="AH384" i="1"/>
  <c r="AA381" i="7"/>
  <c r="AB381" i="7"/>
  <c r="A382" i="7"/>
  <c r="B382" i="7"/>
  <c r="I385" i="1"/>
  <c r="C382" i="7"/>
  <c r="D382" i="7"/>
  <c r="E382" i="7"/>
  <c r="F382" i="7"/>
  <c r="G382" i="7"/>
  <c r="H382" i="7"/>
  <c r="I382" i="7"/>
  <c r="P385" i="1"/>
  <c r="J382" i="7"/>
  <c r="Q385" i="1"/>
  <c r="K382" i="7"/>
  <c r="L382" i="7"/>
  <c r="M382" i="7"/>
  <c r="AQ385" i="1"/>
  <c r="AR385" i="1"/>
  <c r="AS385" i="1"/>
  <c r="AT385" i="1"/>
  <c r="AU385" i="1"/>
  <c r="T385" i="1"/>
  <c r="N382" i="7"/>
  <c r="AV385" i="1"/>
  <c r="AW385" i="1"/>
  <c r="AX385" i="1"/>
  <c r="AY385" i="1"/>
  <c r="AZ385" i="1"/>
  <c r="U385" i="1"/>
  <c r="O382" i="7"/>
  <c r="V385" i="1"/>
  <c r="P382" i="7"/>
  <c r="Q382" i="7"/>
  <c r="R382" i="7"/>
  <c r="Y385" i="1"/>
  <c r="S382" i="7"/>
  <c r="T382" i="7"/>
  <c r="U382" i="7"/>
  <c r="V382" i="7"/>
  <c r="W382" i="7"/>
  <c r="AE385" i="1"/>
  <c r="X382" i="7"/>
  <c r="Y382" i="7"/>
  <c r="Z382" i="7"/>
  <c r="AH385" i="1"/>
  <c r="AA382" i="7"/>
  <c r="AB382" i="7"/>
  <c r="A383" i="7"/>
  <c r="B383" i="7"/>
  <c r="I386" i="1"/>
  <c r="C383" i="7"/>
  <c r="D383" i="7"/>
  <c r="E383" i="7"/>
  <c r="F383" i="7"/>
  <c r="G383" i="7"/>
  <c r="H383" i="7"/>
  <c r="I383" i="7"/>
  <c r="P386" i="1"/>
  <c r="J383" i="7"/>
  <c r="Q386" i="1"/>
  <c r="K383" i="7"/>
  <c r="L383" i="7"/>
  <c r="M383" i="7"/>
  <c r="AQ386" i="1"/>
  <c r="AR386" i="1"/>
  <c r="AS386" i="1"/>
  <c r="AT386" i="1"/>
  <c r="AU386" i="1"/>
  <c r="T386" i="1"/>
  <c r="N383" i="7"/>
  <c r="AV386" i="1"/>
  <c r="AW386" i="1"/>
  <c r="AX386" i="1"/>
  <c r="AY386" i="1"/>
  <c r="AZ386" i="1"/>
  <c r="U386" i="1"/>
  <c r="O383" i="7"/>
  <c r="V386" i="1"/>
  <c r="P383" i="7"/>
  <c r="Q383" i="7"/>
  <c r="R383" i="7"/>
  <c r="Y386" i="1"/>
  <c r="S383" i="7"/>
  <c r="T383" i="7"/>
  <c r="U383" i="7"/>
  <c r="V383" i="7"/>
  <c r="W383" i="7"/>
  <c r="AE386" i="1"/>
  <c r="X383" i="7"/>
  <c r="Y383" i="7"/>
  <c r="Z383" i="7"/>
  <c r="AH386" i="1"/>
  <c r="AA383" i="7"/>
  <c r="AB383" i="7"/>
  <c r="A384" i="7"/>
  <c r="B384" i="7"/>
  <c r="I387" i="1"/>
  <c r="C384" i="7"/>
  <c r="D384" i="7"/>
  <c r="E384" i="7"/>
  <c r="F384" i="7"/>
  <c r="G384" i="7"/>
  <c r="H384" i="7"/>
  <c r="I384" i="7"/>
  <c r="BK10" i="16"/>
  <c r="BL10" i="16"/>
  <c r="BM10" i="16"/>
  <c r="BN10" i="16"/>
  <c r="AT10" i="16"/>
  <c r="X10" i="16"/>
  <c r="P387" i="1"/>
  <c r="J384" i="7"/>
  <c r="Q387" i="1"/>
  <c r="K384" i="7"/>
  <c r="L384" i="7"/>
  <c r="M384" i="7"/>
  <c r="AQ387" i="1"/>
  <c r="AR387" i="1"/>
  <c r="AS387" i="1"/>
  <c r="AT387" i="1"/>
  <c r="AU387" i="1"/>
  <c r="T387" i="1"/>
  <c r="N384" i="7"/>
  <c r="AV387" i="1"/>
  <c r="AW387" i="1"/>
  <c r="AX387" i="1"/>
  <c r="AY387" i="1"/>
  <c r="AZ387" i="1"/>
  <c r="U387" i="1"/>
  <c r="O384" i="7"/>
  <c r="AY10" i="16"/>
  <c r="V387" i="1"/>
  <c r="P384" i="7"/>
  <c r="Q384" i="7"/>
  <c r="R384" i="7"/>
  <c r="Y387" i="1"/>
  <c r="S384" i="7"/>
  <c r="T384" i="7"/>
  <c r="U384" i="7"/>
  <c r="V384" i="7"/>
  <c r="W384" i="7"/>
  <c r="AE387" i="1"/>
  <c r="X384" i="7"/>
  <c r="Y384" i="7"/>
  <c r="Z384" i="7"/>
  <c r="AH387" i="1"/>
  <c r="AA384" i="7"/>
  <c r="AB384" i="7"/>
  <c r="A385" i="7"/>
  <c r="B385" i="7"/>
  <c r="I388" i="1"/>
  <c r="C385" i="7"/>
  <c r="D385" i="7"/>
  <c r="E385" i="7"/>
  <c r="F385" i="7"/>
  <c r="G385" i="7"/>
  <c r="H385" i="7"/>
  <c r="I385" i="7"/>
  <c r="P388" i="1"/>
  <c r="J385" i="7"/>
  <c r="Q388" i="1"/>
  <c r="K385" i="7"/>
  <c r="L385" i="7"/>
  <c r="M385" i="7"/>
  <c r="AQ388" i="1"/>
  <c r="AR388" i="1"/>
  <c r="AS388" i="1"/>
  <c r="AT388" i="1"/>
  <c r="AU388" i="1"/>
  <c r="T388" i="1"/>
  <c r="N385" i="7"/>
  <c r="AV388" i="1"/>
  <c r="AW388" i="1"/>
  <c r="AX388" i="1"/>
  <c r="AY388" i="1"/>
  <c r="AZ388" i="1"/>
  <c r="U388" i="1"/>
  <c r="O385" i="7"/>
  <c r="V388" i="1"/>
  <c r="P385" i="7"/>
  <c r="Q385" i="7"/>
  <c r="R385" i="7"/>
  <c r="Y388" i="1"/>
  <c r="S385" i="7"/>
  <c r="T385" i="7"/>
  <c r="U385" i="7"/>
  <c r="V385" i="7"/>
  <c r="W385" i="7"/>
  <c r="AE388" i="1"/>
  <c r="X385" i="7"/>
  <c r="Y385" i="7"/>
  <c r="Z385" i="7"/>
  <c r="AH388" i="1"/>
  <c r="AA385" i="7"/>
  <c r="AB385" i="7"/>
  <c r="A386" i="7"/>
  <c r="B386" i="7"/>
  <c r="I389" i="1"/>
  <c r="C386" i="7"/>
  <c r="D386" i="7"/>
  <c r="E386" i="7"/>
  <c r="F386" i="7"/>
  <c r="G386" i="7"/>
  <c r="H386" i="7"/>
  <c r="I386" i="7"/>
  <c r="P389" i="1"/>
  <c r="J386" i="7"/>
  <c r="Q389" i="1"/>
  <c r="K386" i="7"/>
  <c r="L386" i="7"/>
  <c r="M386" i="7"/>
  <c r="AQ389" i="1"/>
  <c r="AR389" i="1"/>
  <c r="AS389" i="1"/>
  <c r="AT389" i="1"/>
  <c r="AU389" i="1"/>
  <c r="T389" i="1"/>
  <c r="N386" i="7"/>
  <c r="AV389" i="1"/>
  <c r="AW389" i="1"/>
  <c r="AX389" i="1"/>
  <c r="AY389" i="1"/>
  <c r="AZ389" i="1"/>
  <c r="U389" i="1"/>
  <c r="O386" i="7"/>
  <c r="V389" i="1"/>
  <c r="P386" i="7"/>
  <c r="Q386" i="7"/>
  <c r="R386" i="7"/>
  <c r="Y389" i="1"/>
  <c r="S386" i="7"/>
  <c r="T386" i="7"/>
  <c r="U386" i="7"/>
  <c r="V386" i="7"/>
  <c r="W386" i="7"/>
  <c r="AE389" i="1"/>
  <c r="X386" i="7"/>
  <c r="Y386" i="7"/>
  <c r="Z386" i="7"/>
  <c r="AH389" i="1"/>
  <c r="AA386" i="7"/>
  <c r="AB386" i="7"/>
  <c r="A387" i="7"/>
  <c r="B387" i="7"/>
  <c r="I390" i="1"/>
  <c r="C387" i="7"/>
  <c r="D387" i="7"/>
  <c r="E387" i="7"/>
  <c r="F387" i="7"/>
  <c r="G387" i="7"/>
  <c r="H387" i="7"/>
  <c r="I387" i="7"/>
  <c r="P390" i="1"/>
  <c r="J387" i="7"/>
  <c r="Q390" i="1"/>
  <c r="K387" i="7"/>
  <c r="L387" i="7"/>
  <c r="M387" i="7"/>
  <c r="AQ390" i="1"/>
  <c r="AR390" i="1"/>
  <c r="AS390" i="1"/>
  <c r="AT390" i="1"/>
  <c r="AU390" i="1"/>
  <c r="T390" i="1"/>
  <c r="N387" i="7"/>
  <c r="AV390" i="1"/>
  <c r="AW390" i="1"/>
  <c r="AX390" i="1"/>
  <c r="AY390" i="1"/>
  <c r="AZ390" i="1"/>
  <c r="U390" i="1"/>
  <c r="O387" i="7"/>
  <c r="V390" i="1"/>
  <c r="P387" i="7"/>
  <c r="Q387" i="7"/>
  <c r="R387" i="7"/>
  <c r="Y390" i="1"/>
  <c r="S387" i="7"/>
  <c r="T387" i="7"/>
  <c r="U387" i="7"/>
  <c r="V387" i="7"/>
  <c r="W387" i="7"/>
  <c r="AE390" i="1"/>
  <c r="X387" i="7"/>
  <c r="Y387" i="7"/>
  <c r="Z387" i="7"/>
  <c r="AH390" i="1"/>
  <c r="AA387" i="7"/>
  <c r="AB387" i="7"/>
  <c r="A388" i="7"/>
  <c r="B388" i="7"/>
  <c r="I391" i="1"/>
  <c r="C388" i="7"/>
  <c r="D388" i="7"/>
  <c r="E388" i="7"/>
  <c r="F388" i="7"/>
  <c r="G388" i="7"/>
  <c r="H388" i="7"/>
  <c r="I388" i="7"/>
  <c r="P391" i="1"/>
  <c r="J388" i="7"/>
  <c r="Q391" i="1"/>
  <c r="K388" i="7"/>
  <c r="L388" i="7"/>
  <c r="M388" i="7"/>
  <c r="AQ391" i="1"/>
  <c r="AR391" i="1"/>
  <c r="AS391" i="1"/>
  <c r="AT391" i="1"/>
  <c r="AU391" i="1"/>
  <c r="T391" i="1"/>
  <c r="N388" i="7"/>
  <c r="AV391" i="1"/>
  <c r="AW391" i="1"/>
  <c r="AX391" i="1"/>
  <c r="AY391" i="1"/>
  <c r="AZ391" i="1"/>
  <c r="U391" i="1"/>
  <c r="O388" i="7"/>
  <c r="V391" i="1"/>
  <c r="P388" i="7"/>
  <c r="Q388" i="7"/>
  <c r="R388" i="7"/>
  <c r="Y391" i="1"/>
  <c r="S388" i="7"/>
  <c r="T388" i="7"/>
  <c r="U388" i="7"/>
  <c r="V388" i="7"/>
  <c r="W388" i="7"/>
  <c r="AE391" i="1"/>
  <c r="X388" i="7"/>
  <c r="Y388" i="7"/>
  <c r="Z388" i="7"/>
  <c r="AH391" i="1"/>
  <c r="AA388" i="7"/>
  <c r="AB388" i="7"/>
  <c r="A389" i="7"/>
  <c r="B389" i="7"/>
  <c r="I392" i="1"/>
  <c r="C389" i="7"/>
  <c r="D389" i="7"/>
  <c r="E389" i="7"/>
  <c r="F389" i="7"/>
  <c r="G389" i="7"/>
  <c r="H389" i="7"/>
  <c r="I389" i="7"/>
  <c r="P392" i="1"/>
  <c r="J389" i="7"/>
  <c r="Q392" i="1"/>
  <c r="K389" i="7"/>
  <c r="L389" i="7"/>
  <c r="M389" i="7"/>
  <c r="AQ392" i="1"/>
  <c r="AR392" i="1"/>
  <c r="AS392" i="1"/>
  <c r="AT392" i="1"/>
  <c r="AU392" i="1"/>
  <c r="T392" i="1"/>
  <c r="N389" i="7"/>
  <c r="AV392" i="1"/>
  <c r="AW392" i="1"/>
  <c r="AX392" i="1"/>
  <c r="AY392" i="1"/>
  <c r="AZ392" i="1"/>
  <c r="U392" i="1"/>
  <c r="O389" i="7"/>
  <c r="V392" i="1"/>
  <c r="P389" i="7"/>
  <c r="Q389" i="7"/>
  <c r="R389" i="7"/>
  <c r="Y392" i="1"/>
  <c r="S389" i="7"/>
  <c r="T389" i="7"/>
  <c r="U389" i="7"/>
  <c r="V389" i="7"/>
  <c r="W389" i="7"/>
  <c r="AE392" i="1"/>
  <c r="X389" i="7"/>
  <c r="Y389" i="7"/>
  <c r="Z389" i="7"/>
  <c r="AH392" i="1"/>
  <c r="AA389" i="7"/>
  <c r="AB389" i="7"/>
  <c r="A390" i="7"/>
  <c r="B390" i="7"/>
  <c r="I393" i="1"/>
  <c r="C390" i="7"/>
  <c r="D390" i="7"/>
  <c r="E390" i="7"/>
  <c r="F390" i="7"/>
  <c r="G390" i="7"/>
  <c r="H390" i="7"/>
  <c r="I390" i="7"/>
  <c r="P393" i="1"/>
  <c r="J390" i="7"/>
  <c r="Q393" i="1"/>
  <c r="K390" i="7"/>
  <c r="L390" i="7"/>
  <c r="M390" i="7"/>
  <c r="AQ393" i="1"/>
  <c r="AR393" i="1"/>
  <c r="AS393" i="1"/>
  <c r="AT393" i="1"/>
  <c r="AU393" i="1"/>
  <c r="T393" i="1"/>
  <c r="N390" i="7"/>
  <c r="AV393" i="1"/>
  <c r="AW393" i="1"/>
  <c r="AX393" i="1"/>
  <c r="AY393" i="1"/>
  <c r="AZ393" i="1"/>
  <c r="U393" i="1"/>
  <c r="O390" i="7"/>
  <c r="V393" i="1"/>
  <c r="P390" i="7"/>
  <c r="Q390" i="7"/>
  <c r="R390" i="7"/>
  <c r="Y393" i="1"/>
  <c r="S390" i="7"/>
  <c r="T390" i="7"/>
  <c r="U390" i="7"/>
  <c r="V390" i="7"/>
  <c r="W390" i="7"/>
  <c r="AE393" i="1"/>
  <c r="X390" i="7"/>
  <c r="Y390" i="7"/>
  <c r="Z390" i="7"/>
  <c r="AH393" i="1"/>
  <c r="AA390" i="7"/>
  <c r="AB390" i="7"/>
  <c r="A391" i="7"/>
  <c r="B391" i="7"/>
  <c r="I394" i="1"/>
  <c r="C391" i="7"/>
  <c r="D391" i="7"/>
  <c r="E391" i="7"/>
  <c r="F391" i="7"/>
  <c r="G391" i="7"/>
  <c r="H391" i="7"/>
  <c r="I391" i="7"/>
  <c r="P394" i="1"/>
  <c r="J391" i="7"/>
  <c r="Q394" i="1"/>
  <c r="K391" i="7"/>
  <c r="L391" i="7"/>
  <c r="M391" i="7"/>
  <c r="AQ394" i="1"/>
  <c r="AR394" i="1"/>
  <c r="AS394" i="1"/>
  <c r="AT394" i="1"/>
  <c r="AU394" i="1"/>
  <c r="T394" i="1"/>
  <c r="N391" i="7"/>
  <c r="AV394" i="1"/>
  <c r="AW394" i="1"/>
  <c r="AX394" i="1"/>
  <c r="AY394" i="1"/>
  <c r="AZ394" i="1"/>
  <c r="U394" i="1"/>
  <c r="O391" i="7"/>
  <c r="V394" i="1"/>
  <c r="P391" i="7"/>
  <c r="Q391" i="7"/>
  <c r="R391" i="7"/>
  <c r="Y394" i="1"/>
  <c r="S391" i="7"/>
  <c r="T391" i="7"/>
  <c r="U391" i="7"/>
  <c r="V391" i="7"/>
  <c r="W391" i="7"/>
  <c r="AE394" i="1"/>
  <c r="X391" i="7"/>
  <c r="Y391" i="7"/>
  <c r="Z391" i="7"/>
  <c r="AH394" i="1"/>
  <c r="AA391" i="7"/>
  <c r="AB391" i="7"/>
  <c r="A392" i="7"/>
  <c r="B392" i="7"/>
  <c r="I395" i="1"/>
  <c r="C392" i="7"/>
  <c r="D392" i="7"/>
  <c r="E392" i="7"/>
  <c r="F392" i="7"/>
  <c r="G392" i="7"/>
  <c r="H392" i="7"/>
  <c r="I392" i="7"/>
  <c r="P395" i="1"/>
  <c r="J392" i="7"/>
  <c r="Q395" i="1"/>
  <c r="K392" i="7"/>
  <c r="L392" i="7"/>
  <c r="M392" i="7"/>
  <c r="AQ395" i="1"/>
  <c r="AR395" i="1"/>
  <c r="AS395" i="1"/>
  <c r="AT395" i="1"/>
  <c r="AU395" i="1"/>
  <c r="T395" i="1"/>
  <c r="N392" i="7"/>
  <c r="AV395" i="1"/>
  <c r="AW395" i="1"/>
  <c r="AX395" i="1"/>
  <c r="AY395" i="1"/>
  <c r="AZ395" i="1"/>
  <c r="U395" i="1"/>
  <c r="O392" i="7"/>
  <c r="V395" i="1"/>
  <c r="P392" i="7"/>
  <c r="Q392" i="7"/>
  <c r="R392" i="7"/>
  <c r="Y395" i="1"/>
  <c r="S392" i="7"/>
  <c r="T392" i="7"/>
  <c r="U392" i="7"/>
  <c r="V392" i="7"/>
  <c r="W392" i="7"/>
  <c r="AE395" i="1"/>
  <c r="X392" i="7"/>
  <c r="Y392" i="7"/>
  <c r="Z392" i="7"/>
  <c r="AH395" i="1"/>
  <c r="AA392" i="7"/>
  <c r="AB392" i="7"/>
  <c r="A393" i="7"/>
  <c r="B393" i="7"/>
  <c r="I396" i="1"/>
  <c r="C393" i="7"/>
  <c r="D393" i="7"/>
  <c r="E393" i="7"/>
  <c r="F393" i="7"/>
  <c r="G393" i="7"/>
  <c r="H393" i="7"/>
  <c r="I393" i="7"/>
  <c r="P396" i="1"/>
  <c r="J393" i="7"/>
  <c r="Q396" i="1"/>
  <c r="K393" i="7"/>
  <c r="L393" i="7"/>
  <c r="M393" i="7"/>
  <c r="AQ396" i="1"/>
  <c r="AR396" i="1"/>
  <c r="AS396" i="1"/>
  <c r="AT396" i="1"/>
  <c r="AU396" i="1"/>
  <c r="T396" i="1"/>
  <c r="N393" i="7"/>
  <c r="AV396" i="1"/>
  <c r="AW396" i="1"/>
  <c r="AX396" i="1"/>
  <c r="AY396" i="1"/>
  <c r="AZ396" i="1"/>
  <c r="U396" i="1"/>
  <c r="O393" i="7"/>
  <c r="V396" i="1"/>
  <c r="P393" i="7"/>
  <c r="Q393" i="7"/>
  <c r="R393" i="7"/>
  <c r="Y396" i="1"/>
  <c r="S393" i="7"/>
  <c r="T393" i="7"/>
  <c r="U393" i="7"/>
  <c r="V393" i="7"/>
  <c r="W393" i="7"/>
  <c r="AE396" i="1"/>
  <c r="X393" i="7"/>
  <c r="Y393" i="7"/>
  <c r="Z393" i="7"/>
  <c r="AH396" i="1"/>
  <c r="AA393" i="7"/>
  <c r="AB393" i="7"/>
  <c r="A394" i="7"/>
  <c r="B394" i="7"/>
  <c r="I397" i="1"/>
  <c r="C394" i="7"/>
  <c r="D394" i="7"/>
  <c r="E394" i="7"/>
  <c r="F394" i="7"/>
  <c r="G394" i="7"/>
  <c r="H394" i="7"/>
  <c r="I394" i="7"/>
  <c r="P397" i="1"/>
  <c r="J394" i="7"/>
  <c r="Q397" i="1"/>
  <c r="K394" i="7"/>
  <c r="L394" i="7"/>
  <c r="M394" i="7"/>
  <c r="AQ397" i="1"/>
  <c r="AR397" i="1"/>
  <c r="AS397" i="1"/>
  <c r="AT397" i="1"/>
  <c r="AU397" i="1"/>
  <c r="T397" i="1"/>
  <c r="N394" i="7"/>
  <c r="AV397" i="1"/>
  <c r="AW397" i="1"/>
  <c r="AX397" i="1"/>
  <c r="AY397" i="1"/>
  <c r="AZ397" i="1"/>
  <c r="U397" i="1"/>
  <c r="O394" i="7"/>
  <c r="V397" i="1"/>
  <c r="P394" i="7"/>
  <c r="Q394" i="7"/>
  <c r="R394" i="7"/>
  <c r="Y397" i="1"/>
  <c r="S394" i="7"/>
  <c r="T394" i="7"/>
  <c r="U394" i="7"/>
  <c r="V394" i="7"/>
  <c r="W394" i="7"/>
  <c r="AE397" i="1"/>
  <c r="X394" i="7"/>
  <c r="Y394" i="7"/>
  <c r="Z394" i="7"/>
  <c r="AH397" i="1"/>
  <c r="AA394" i="7"/>
  <c r="AB394" i="7"/>
  <c r="A395" i="7"/>
  <c r="B395" i="7"/>
  <c r="I398" i="1"/>
  <c r="C395" i="7"/>
  <c r="D395" i="7"/>
  <c r="E395" i="7"/>
  <c r="F395" i="7"/>
  <c r="G395" i="7"/>
  <c r="H395" i="7"/>
  <c r="I395" i="7"/>
  <c r="P398" i="1"/>
  <c r="J395" i="7"/>
  <c r="Q398" i="1"/>
  <c r="K395" i="7"/>
  <c r="L395" i="7"/>
  <c r="M395" i="7"/>
  <c r="AQ398" i="1"/>
  <c r="AR398" i="1"/>
  <c r="AS398" i="1"/>
  <c r="AT398" i="1"/>
  <c r="AU398" i="1"/>
  <c r="T398" i="1"/>
  <c r="N395" i="7"/>
  <c r="AV398" i="1"/>
  <c r="AW398" i="1"/>
  <c r="AX398" i="1"/>
  <c r="AY398" i="1"/>
  <c r="AZ398" i="1"/>
  <c r="U398" i="1"/>
  <c r="O395" i="7"/>
  <c r="V398" i="1"/>
  <c r="P395" i="7"/>
  <c r="Q395" i="7"/>
  <c r="R395" i="7"/>
  <c r="Y398" i="1"/>
  <c r="S395" i="7"/>
  <c r="T395" i="7"/>
  <c r="U395" i="7"/>
  <c r="V395" i="7"/>
  <c r="W395" i="7"/>
  <c r="AE398" i="1"/>
  <c r="X395" i="7"/>
  <c r="Y395" i="7"/>
  <c r="Z395" i="7"/>
  <c r="AH398" i="1"/>
  <c r="AA395" i="7"/>
  <c r="AB395" i="7"/>
  <c r="A396" i="7"/>
  <c r="B396" i="7"/>
  <c r="I399" i="1"/>
  <c r="C396" i="7"/>
  <c r="D396" i="7"/>
  <c r="E396" i="7"/>
  <c r="F396" i="7"/>
  <c r="G396" i="7"/>
  <c r="H396" i="7"/>
  <c r="I396" i="7"/>
  <c r="P399" i="1"/>
  <c r="J396" i="7"/>
  <c r="Q399" i="1"/>
  <c r="K396" i="7"/>
  <c r="L396" i="7"/>
  <c r="M396" i="7"/>
  <c r="AQ399" i="1"/>
  <c r="AR399" i="1"/>
  <c r="AS399" i="1"/>
  <c r="AT399" i="1"/>
  <c r="AU399" i="1"/>
  <c r="T399" i="1"/>
  <c r="N396" i="7"/>
  <c r="AV399" i="1"/>
  <c r="AW399" i="1"/>
  <c r="AX399" i="1"/>
  <c r="AY399" i="1"/>
  <c r="AZ399" i="1"/>
  <c r="U399" i="1"/>
  <c r="O396" i="7"/>
  <c r="V399" i="1"/>
  <c r="P396" i="7"/>
  <c r="Q396" i="7"/>
  <c r="R396" i="7"/>
  <c r="Y399" i="1"/>
  <c r="S396" i="7"/>
  <c r="T396" i="7"/>
  <c r="U396" i="7"/>
  <c r="V396" i="7"/>
  <c r="W396" i="7"/>
  <c r="AE399" i="1"/>
  <c r="X396" i="7"/>
  <c r="Y396" i="7"/>
  <c r="Z396" i="7"/>
  <c r="AH399" i="1"/>
  <c r="AA396" i="7"/>
  <c r="AB396" i="7"/>
  <c r="A397" i="7"/>
  <c r="B397" i="7"/>
  <c r="I400" i="1"/>
  <c r="C397" i="7"/>
  <c r="D397" i="7"/>
  <c r="E397" i="7"/>
  <c r="F397" i="7"/>
  <c r="G397" i="7"/>
  <c r="H397" i="7"/>
  <c r="I397" i="7"/>
  <c r="P400" i="1"/>
  <c r="J397" i="7"/>
  <c r="Q400" i="1"/>
  <c r="K397" i="7"/>
  <c r="L397" i="7"/>
  <c r="M397" i="7"/>
  <c r="AQ400" i="1"/>
  <c r="AR400" i="1"/>
  <c r="AS400" i="1"/>
  <c r="AT400" i="1"/>
  <c r="AU400" i="1"/>
  <c r="T400" i="1"/>
  <c r="N397" i="7"/>
  <c r="AV400" i="1"/>
  <c r="AW400" i="1"/>
  <c r="AX400" i="1"/>
  <c r="AY400" i="1"/>
  <c r="AZ400" i="1"/>
  <c r="U400" i="1"/>
  <c r="O397" i="7"/>
  <c r="V400" i="1"/>
  <c r="P397" i="7"/>
  <c r="Q397" i="7"/>
  <c r="R397" i="7"/>
  <c r="Y400" i="1"/>
  <c r="S397" i="7"/>
  <c r="T397" i="7"/>
  <c r="U397" i="7"/>
  <c r="V397" i="7"/>
  <c r="W397" i="7"/>
  <c r="AE400" i="1"/>
  <c r="X397" i="7"/>
  <c r="Y397" i="7"/>
  <c r="Z397" i="7"/>
  <c r="AH400" i="1"/>
  <c r="AA397" i="7"/>
  <c r="AB397" i="7"/>
  <c r="A398" i="7"/>
  <c r="B398" i="7"/>
  <c r="I401" i="1"/>
  <c r="C398" i="7"/>
  <c r="D398" i="7"/>
  <c r="E398" i="7"/>
  <c r="F398" i="7"/>
  <c r="G398" i="7"/>
  <c r="H398" i="7"/>
  <c r="I398" i="7"/>
  <c r="P401" i="1"/>
  <c r="J398" i="7"/>
  <c r="Q401" i="1"/>
  <c r="K398" i="7"/>
  <c r="L398" i="7"/>
  <c r="M398" i="7"/>
  <c r="AQ401" i="1"/>
  <c r="AR401" i="1"/>
  <c r="AS401" i="1"/>
  <c r="AT401" i="1"/>
  <c r="AU401" i="1"/>
  <c r="T401" i="1"/>
  <c r="N398" i="7"/>
  <c r="AV401" i="1"/>
  <c r="AW401" i="1"/>
  <c r="AX401" i="1"/>
  <c r="AY401" i="1"/>
  <c r="AZ401" i="1"/>
  <c r="U401" i="1"/>
  <c r="O398" i="7"/>
  <c r="V401" i="1"/>
  <c r="P398" i="7"/>
  <c r="Q398" i="7"/>
  <c r="R398" i="7"/>
  <c r="Y401" i="1"/>
  <c r="S398" i="7"/>
  <c r="T398" i="7"/>
  <c r="U398" i="7"/>
  <c r="V398" i="7"/>
  <c r="W398" i="7"/>
  <c r="AE401" i="1"/>
  <c r="X398" i="7"/>
  <c r="Y398" i="7"/>
  <c r="Z398" i="7"/>
  <c r="AH401" i="1"/>
  <c r="AA398" i="7"/>
  <c r="AB398" i="7"/>
  <c r="A399" i="7"/>
  <c r="B399" i="7"/>
  <c r="I402" i="1"/>
  <c r="C399" i="7"/>
  <c r="D399" i="7"/>
  <c r="E399" i="7"/>
  <c r="F399" i="7"/>
  <c r="G399" i="7"/>
  <c r="H399" i="7"/>
  <c r="I399" i="7"/>
  <c r="P402" i="1"/>
  <c r="J399" i="7"/>
  <c r="Q402" i="1"/>
  <c r="K399" i="7"/>
  <c r="L399" i="7"/>
  <c r="M399" i="7"/>
  <c r="AQ402" i="1"/>
  <c r="AR402" i="1"/>
  <c r="AS402" i="1"/>
  <c r="AT402" i="1"/>
  <c r="AU402" i="1"/>
  <c r="T402" i="1"/>
  <c r="N399" i="7"/>
  <c r="AV402" i="1"/>
  <c r="AW402" i="1"/>
  <c r="AX402" i="1"/>
  <c r="AY402" i="1"/>
  <c r="AZ402" i="1"/>
  <c r="U402" i="1"/>
  <c r="O399" i="7"/>
  <c r="V402" i="1"/>
  <c r="P399" i="7"/>
  <c r="Q399" i="7"/>
  <c r="R399" i="7"/>
  <c r="Y402" i="1"/>
  <c r="S399" i="7"/>
  <c r="T399" i="7"/>
  <c r="U399" i="7"/>
  <c r="V399" i="7"/>
  <c r="W399" i="7"/>
  <c r="AE402" i="1"/>
  <c r="X399" i="7"/>
  <c r="Y399" i="7"/>
  <c r="Z399" i="7"/>
  <c r="AH402" i="1"/>
  <c r="AA399" i="7"/>
  <c r="AB399" i="7"/>
  <c r="A400" i="7"/>
  <c r="B400" i="7"/>
  <c r="I403" i="1"/>
  <c r="C400" i="7"/>
  <c r="D400" i="7"/>
  <c r="E400" i="7"/>
  <c r="F400" i="7"/>
  <c r="G400" i="7"/>
  <c r="H400" i="7"/>
  <c r="I400" i="7"/>
  <c r="P403" i="1"/>
  <c r="J400" i="7"/>
  <c r="Q403" i="1"/>
  <c r="K400" i="7"/>
  <c r="L400" i="7"/>
  <c r="M400" i="7"/>
  <c r="AQ403" i="1"/>
  <c r="AR403" i="1"/>
  <c r="AS403" i="1"/>
  <c r="AT403" i="1"/>
  <c r="AU403" i="1"/>
  <c r="T403" i="1"/>
  <c r="N400" i="7"/>
  <c r="AV403" i="1"/>
  <c r="AW403" i="1"/>
  <c r="AX403" i="1"/>
  <c r="AY403" i="1"/>
  <c r="AZ403" i="1"/>
  <c r="U403" i="1"/>
  <c r="O400" i="7"/>
  <c r="V403" i="1"/>
  <c r="P400" i="7"/>
  <c r="Q400" i="7"/>
  <c r="R400" i="7"/>
  <c r="Y403" i="1"/>
  <c r="S400" i="7"/>
  <c r="T400" i="7"/>
  <c r="U400" i="7"/>
  <c r="V400" i="7"/>
  <c r="W400" i="7"/>
  <c r="AE403" i="1"/>
  <c r="X400" i="7"/>
  <c r="Y400" i="7"/>
  <c r="Z400" i="7"/>
  <c r="AH403" i="1"/>
  <c r="AA400" i="7"/>
  <c r="AB400" i="7"/>
  <c r="A401" i="7"/>
  <c r="B401" i="7"/>
  <c r="I404" i="1"/>
  <c r="C401" i="7"/>
  <c r="D401" i="7"/>
  <c r="E401" i="7"/>
  <c r="F401" i="7"/>
  <c r="G401" i="7"/>
  <c r="H401" i="7"/>
  <c r="I401" i="7"/>
  <c r="P404" i="1"/>
  <c r="J401" i="7"/>
  <c r="Q404" i="1"/>
  <c r="K401" i="7"/>
  <c r="L401" i="7"/>
  <c r="M401" i="7"/>
  <c r="AQ404" i="1"/>
  <c r="AR404" i="1"/>
  <c r="AS404" i="1"/>
  <c r="AT404" i="1"/>
  <c r="AU404" i="1"/>
  <c r="T404" i="1"/>
  <c r="N401" i="7"/>
  <c r="AV404" i="1"/>
  <c r="AW404" i="1"/>
  <c r="AX404" i="1"/>
  <c r="AY404" i="1"/>
  <c r="AZ404" i="1"/>
  <c r="U404" i="1"/>
  <c r="O401" i="7"/>
  <c r="V404" i="1"/>
  <c r="P401" i="7"/>
  <c r="Q401" i="7"/>
  <c r="R401" i="7"/>
  <c r="Y404" i="1"/>
  <c r="S401" i="7"/>
  <c r="T401" i="7"/>
  <c r="U401" i="7"/>
  <c r="V401" i="7"/>
  <c r="W401" i="7"/>
  <c r="AE404" i="1"/>
  <c r="X401" i="7"/>
  <c r="Y401" i="7"/>
  <c r="Z401" i="7"/>
  <c r="AH404" i="1"/>
  <c r="AA401" i="7"/>
  <c r="AB401" i="7"/>
  <c r="A402" i="7"/>
  <c r="B402" i="7"/>
  <c r="I405" i="1"/>
  <c r="C402" i="7"/>
  <c r="D402" i="7"/>
  <c r="E402" i="7"/>
  <c r="F402" i="7"/>
  <c r="G402" i="7"/>
  <c r="H402" i="7"/>
  <c r="I402" i="7"/>
  <c r="P405" i="1"/>
  <c r="J402" i="7"/>
  <c r="Q405" i="1"/>
  <c r="K402" i="7"/>
  <c r="L402" i="7"/>
  <c r="M402" i="7"/>
  <c r="AQ405" i="1"/>
  <c r="AR405" i="1"/>
  <c r="AS405" i="1"/>
  <c r="AT405" i="1"/>
  <c r="AU405" i="1"/>
  <c r="T405" i="1"/>
  <c r="N402" i="7"/>
  <c r="AV405" i="1"/>
  <c r="AW405" i="1"/>
  <c r="AX405" i="1"/>
  <c r="AY405" i="1"/>
  <c r="AZ405" i="1"/>
  <c r="U405" i="1"/>
  <c r="O402" i="7"/>
  <c r="V405" i="1"/>
  <c r="P402" i="7"/>
  <c r="Q402" i="7"/>
  <c r="R402" i="7"/>
  <c r="Y405" i="1"/>
  <c r="S402" i="7"/>
  <c r="T402" i="7"/>
  <c r="U402" i="7"/>
  <c r="V402" i="7"/>
  <c r="W402" i="7"/>
  <c r="AE405" i="1"/>
  <c r="X402" i="7"/>
  <c r="Y402" i="7"/>
  <c r="Z402" i="7"/>
  <c r="AH405" i="1"/>
  <c r="AA402" i="7"/>
  <c r="AB402" i="7"/>
  <c r="A403" i="7"/>
  <c r="B403" i="7"/>
  <c r="I406" i="1"/>
  <c r="C403" i="7"/>
  <c r="D403" i="7"/>
  <c r="E403" i="7"/>
  <c r="F403" i="7"/>
  <c r="G403" i="7"/>
  <c r="H403" i="7"/>
  <c r="I403" i="7"/>
  <c r="P406" i="1"/>
  <c r="J403" i="7"/>
  <c r="Q406" i="1"/>
  <c r="K403" i="7"/>
  <c r="L403" i="7"/>
  <c r="M403" i="7"/>
  <c r="AQ406" i="1"/>
  <c r="AR406" i="1"/>
  <c r="AS406" i="1"/>
  <c r="AT406" i="1"/>
  <c r="AU406" i="1"/>
  <c r="T406" i="1"/>
  <c r="N403" i="7"/>
  <c r="AV406" i="1"/>
  <c r="AW406" i="1"/>
  <c r="AX406" i="1"/>
  <c r="AY406" i="1"/>
  <c r="AZ406" i="1"/>
  <c r="U406" i="1"/>
  <c r="O403" i="7"/>
  <c r="V406" i="1"/>
  <c r="P403" i="7"/>
  <c r="Q403" i="7"/>
  <c r="R403" i="7"/>
  <c r="Y406" i="1"/>
  <c r="S403" i="7"/>
  <c r="T403" i="7"/>
  <c r="U403" i="7"/>
  <c r="V403" i="7"/>
  <c r="W403" i="7"/>
  <c r="AE406" i="1"/>
  <c r="X403" i="7"/>
  <c r="Y403" i="7"/>
  <c r="Z403" i="7"/>
  <c r="AH406" i="1"/>
  <c r="AA403" i="7"/>
  <c r="AB403" i="7"/>
  <c r="A404" i="7"/>
  <c r="B404" i="7"/>
  <c r="I407" i="1"/>
  <c r="C404" i="7"/>
  <c r="D404" i="7"/>
  <c r="E404" i="7"/>
  <c r="F404" i="7"/>
  <c r="G404" i="7"/>
  <c r="H404" i="7"/>
  <c r="I404" i="7"/>
  <c r="BO10" i="16"/>
  <c r="BP10" i="16"/>
  <c r="BQ10" i="16"/>
  <c r="BR10" i="16"/>
  <c r="AU10" i="16"/>
  <c r="Y10" i="16"/>
  <c r="P407" i="1"/>
  <c r="J404" i="7"/>
  <c r="Q407" i="1"/>
  <c r="K404" i="7"/>
  <c r="L404" i="7"/>
  <c r="M404" i="7"/>
  <c r="AQ407" i="1"/>
  <c r="AR407" i="1"/>
  <c r="AS407" i="1"/>
  <c r="AT407" i="1"/>
  <c r="AU407" i="1"/>
  <c r="T407" i="1"/>
  <c r="N404" i="7"/>
  <c r="AV407" i="1"/>
  <c r="AW407" i="1"/>
  <c r="AX407" i="1"/>
  <c r="AY407" i="1"/>
  <c r="AZ407" i="1"/>
  <c r="U407" i="1"/>
  <c r="O404" i="7"/>
  <c r="AZ10" i="16"/>
  <c r="V407" i="1"/>
  <c r="P404" i="7"/>
  <c r="Q404" i="7"/>
  <c r="R404" i="7"/>
  <c r="Y407" i="1"/>
  <c r="S404" i="7"/>
  <c r="T404" i="7"/>
  <c r="U404" i="7"/>
  <c r="V404" i="7"/>
  <c r="W404" i="7"/>
  <c r="AE407" i="1"/>
  <c r="X404" i="7"/>
  <c r="Y404" i="7"/>
  <c r="Z404" i="7"/>
  <c r="AH407" i="1"/>
  <c r="AA404" i="7"/>
  <c r="AB404" i="7"/>
  <c r="A405" i="7"/>
  <c r="B405" i="7"/>
  <c r="I408" i="1"/>
  <c r="C405" i="7"/>
  <c r="D405" i="7"/>
  <c r="E405" i="7"/>
  <c r="F405" i="7"/>
  <c r="G405" i="7"/>
  <c r="H405" i="7"/>
  <c r="I405" i="7"/>
  <c r="P408" i="1"/>
  <c r="J405" i="7"/>
  <c r="Q408" i="1"/>
  <c r="K405" i="7"/>
  <c r="L405" i="7"/>
  <c r="M405" i="7"/>
  <c r="AQ408" i="1"/>
  <c r="AR408" i="1"/>
  <c r="AS408" i="1"/>
  <c r="AT408" i="1"/>
  <c r="AU408" i="1"/>
  <c r="T408" i="1"/>
  <c r="N405" i="7"/>
  <c r="AV408" i="1"/>
  <c r="AW408" i="1"/>
  <c r="AX408" i="1"/>
  <c r="AY408" i="1"/>
  <c r="AZ408" i="1"/>
  <c r="U408" i="1"/>
  <c r="O405" i="7"/>
  <c r="V408" i="1"/>
  <c r="P405" i="7"/>
  <c r="Q405" i="7"/>
  <c r="R405" i="7"/>
  <c r="Y408" i="1"/>
  <c r="S405" i="7"/>
  <c r="T405" i="7"/>
  <c r="U405" i="7"/>
  <c r="V405" i="7"/>
  <c r="W405" i="7"/>
  <c r="AE408" i="1"/>
  <c r="X405" i="7"/>
  <c r="Y405" i="7"/>
  <c r="Z405" i="7"/>
  <c r="AH408" i="1"/>
  <c r="AA405" i="7"/>
  <c r="AB405" i="7"/>
  <c r="A406" i="7"/>
  <c r="B406" i="7"/>
  <c r="I409" i="1"/>
  <c r="C406" i="7"/>
  <c r="D406" i="7"/>
  <c r="E406" i="7"/>
  <c r="F406" i="7"/>
  <c r="G406" i="7"/>
  <c r="H406" i="7"/>
  <c r="I406" i="7"/>
  <c r="P409" i="1"/>
  <c r="J406" i="7"/>
  <c r="Q409" i="1"/>
  <c r="K406" i="7"/>
  <c r="L406" i="7"/>
  <c r="M406" i="7"/>
  <c r="AQ409" i="1"/>
  <c r="AR409" i="1"/>
  <c r="AS409" i="1"/>
  <c r="AT409" i="1"/>
  <c r="AU409" i="1"/>
  <c r="T409" i="1"/>
  <c r="N406" i="7"/>
  <c r="AV409" i="1"/>
  <c r="AW409" i="1"/>
  <c r="AX409" i="1"/>
  <c r="AY409" i="1"/>
  <c r="AZ409" i="1"/>
  <c r="U409" i="1"/>
  <c r="O406" i="7"/>
  <c r="V409" i="1"/>
  <c r="P406" i="7"/>
  <c r="Q406" i="7"/>
  <c r="R406" i="7"/>
  <c r="Y409" i="1"/>
  <c r="S406" i="7"/>
  <c r="T406" i="7"/>
  <c r="U406" i="7"/>
  <c r="V406" i="7"/>
  <c r="W406" i="7"/>
  <c r="AE409" i="1"/>
  <c r="X406" i="7"/>
  <c r="Y406" i="7"/>
  <c r="Z406" i="7"/>
  <c r="AH409" i="1"/>
  <c r="AA406" i="7"/>
  <c r="AB406" i="7"/>
  <c r="A407" i="7"/>
  <c r="B407" i="7"/>
  <c r="I410" i="1"/>
  <c r="C407" i="7"/>
  <c r="D407" i="7"/>
  <c r="E407" i="7"/>
  <c r="F407" i="7"/>
  <c r="G407" i="7"/>
  <c r="H407" i="7"/>
  <c r="I407" i="7"/>
  <c r="P410" i="1"/>
  <c r="J407" i="7"/>
  <c r="Q410" i="1"/>
  <c r="K407" i="7"/>
  <c r="L407" i="7"/>
  <c r="M407" i="7"/>
  <c r="AQ410" i="1"/>
  <c r="AR410" i="1"/>
  <c r="AS410" i="1"/>
  <c r="AT410" i="1"/>
  <c r="AU410" i="1"/>
  <c r="T410" i="1"/>
  <c r="N407" i="7"/>
  <c r="AV410" i="1"/>
  <c r="AW410" i="1"/>
  <c r="AX410" i="1"/>
  <c r="AY410" i="1"/>
  <c r="AZ410" i="1"/>
  <c r="U410" i="1"/>
  <c r="O407" i="7"/>
  <c r="V410" i="1"/>
  <c r="P407" i="7"/>
  <c r="Q407" i="7"/>
  <c r="R407" i="7"/>
  <c r="Y410" i="1"/>
  <c r="S407" i="7"/>
  <c r="T407" i="7"/>
  <c r="U407" i="7"/>
  <c r="V407" i="7"/>
  <c r="W407" i="7"/>
  <c r="AE410" i="1"/>
  <c r="X407" i="7"/>
  <c r="Y407" i="7"/>
  <c r="Z407" i="7"/>
  <c r="AH410" i="1"/>
  <c r="AA407" i="7"/>
  <c r="AB407" i="7"/>
  <c r="A408" i="7"/>
  <c r="B408" i="7"/>
  <c r="I411" i="1"/>
  <c r="C408" i="7"/>
  <c r="D408" i="7"/>
  <c r="E408" i="7"/>
  <c r="F408" i="7"/>
  <c r="G408" i="7"/>
  <c r="H408" i="7"/>
  <c r="I408" i="7"/>
  <c r="P411" i="1"/>
  <c r="J408" i="7"/>
  <c r="Q411" i="1"/>
  <c r="K408" i="7"/>
  <c r="L408" i="7"/>
  <c r="M408" i="7"/>
  <c r="AQ411" i="1"/>
  <c r="AR411" i="1"/>
  <c r="AS411" i="1"/>
  <c r="AT411" i="1"/>
  <c r="AU411" i="1"/>
  <c r="T411" i="1"/>
  <c r="N408" i="7"/>
  <c r="AV411" i="1"/>
  <c r="AW411" i="1"/>
  <c r="AX411" i="1"/>
  <c r="AY411" i="1"/>
  <c r="AZ411" i="1"/>
  <c r="U411" i="1"/>
  <c r="O408" i="7"/>
  <c r="V411" i="1"/>
  <c r="P408" i="7"/>
  <c r="Q408" i="7"/>
  <c r="R408" i="7"/>
  <c r="Y411" i="1"/>
  <c r="S408" i="7"/>
  <c r="T408" i="7"/>
  <c r="U408" i="7"/>
  <c r="V408" i="7"/>
  <c r="W408" i="7"/>
  <c r="AE411" i="1"/>
  <c r="X408" i="7"/>
  <c r="Y408" i="7"/>
  <c r="Z408" i="7"/>
  <c r="AH411" i="1"/>
  <c r="AA408" i="7"/>
  <c r="AB408" i="7"/>
  <c r="A409" i="7"/>
  <c r="B409" i="7"/>
  <c r="I412" i="1"/>
  <c r="C409" i="7"/>
  <c r="D409" i="7"/>
  <c r="E409" i="7"/>
  <c r="F409" i="7"/>
  <c r="G409" i="7"/>
  <c r="H409" i="7"/>
  <c r="I409" i="7"/>
  <c r="P412" i="1"/>
  <c r="J409" i="7"/>
  <c r="Q412" i="1"/>
  <c r="K409" i="7"/>
  <c r="L409" i="7"/>
  <c r="M409" i="7"/>
  <c r="AQ412" i="1"/>
  <c r="AR412" i="1"/>
  <c r="AS412" i="1"/>
  <c r="AT412" i="1"/>
  <c r="AU412" i="1"/>
  <c r="T412" i="1"/>
  <c r="N409" i="7"/>
  <c r="AV412" i="1"/>
  <c r="AW412" i="1"/>
  <c r="AX412" i="1"/>
  <c r="AY412" i="1"/>
  <c r="AZ412" i="1"/>
  <c r="U412" i="1"/>
  <c r="O409" i="7"/>
  <c r="V412" i="1"/>
  <c r="P409" i="7"/>
  <c r="Q409" i="7"/>
  <c r="R409" i="7"/>
  <c r="Y412" i="1"/>
  <c r="S409" i="7"/>
  <c r="T409" i="7"/>
  <c r="U409" i="7"/>
  <c r="V409" i="7"/>
  <c r="W409" i="7"/>
  <c r="AE412" i="1"/>
  <c r="X409" i="7"/>
  <c r="Y409" i="7"/>
  <c r="Z409" i="7"/>
  <c r="AH412" i="1"/>
  <c r="AA409" i="7"/>
  <c r="AB409" i="7"/>
  <c r="A410" i="7"/>
  <c r="B410" i="7"/>
  <c r="I413" i="1"/>
  <c r="C410" i="7"/>
  <c r="D410" i="7"/>
  <c r="E410" i="7"/>
  <c r="F410" i="7"/>
  <c r="G410" i="7"/>
  <c r="H410" i="7"/>
  <c r="I410" i="7"/>
  <c r="P413" i="1"/>
  <c r="J410" i="7"/>
  <c r="Q413" i="1"/>
  <c r="K410" i="7"/>
  <c r="L410" i="7"/>
  <c r="M410" i="7"/>
  <c r="AQ413" i="1"/>
  <c r="AR413" i="1"/>
  <c r="AS413" i="1"/>
  <c r="AT413" i="1"/>
  <c r="AU413" i="1"/>
  <c r="T413" i="1"/>
  <c r="N410" i="7"/>
  <c r="AV413" i="1"/>
  <c r="AW413" i="1"/>
  <c r="AX413" i="1"/>
  <c r="AY413" i="1"/>
  <c r="AZ413" i="1"/>
  <c r="U413" i="1"/>
  <c r="O410" i="7"/>
  <c r="V413" i="1"/>
  <c r="P410" i="7"/>
  <c r="Q410" i="7"/>
  <c r="R410" i="7"/>
  <c r="Y413" i="1"/>
  <c r="S410" i="7"/>
  <c r="T410" i="7"/>
  <c r="U410" i="7"/>
  <c r="V410" i="7"/>
  <c r="W410" i="7"/>
  <c r="AE413" i="1"/>
  <c r="X410" i="7"/>
  <c r="Y410" i="7"/>
  <c r="Z410" i="7"/>
  <c r="AH413" i="1"/>
  <c r="AA410" i="7"/>
  <c r="AB410" i="7"/>
  <c r="A411" i="7"/>
  <c r="B411" i="7"/>
  <c r="I414" i="1"/>
  <c r="C411" i="7"/>
  <c r="D411" i="7"/>
  <c r="E411" i="7"/>
  <c r="F411" i="7"/>
  <c r="G411" i="7"/>
  <c r="H411" i="7"/>
  <c r="I411" i="7"/>
  <c r="P414" i="1"/>
  <c r="J411" i="7"/>
  <c r="Q414" i="1"/>
  <c r="K411" i="7"/>
  <c r="L411" i="7"/>
  <c r="M411" i="7"/>
  <c r="AQ414" i="1"/>
  <c r="AR414" i="1"/>
  <c r="AS414" i="1"/>
  <c r="AT414" i="1"/>
  <c r="AU414" i="1"/>
  <c r="T414" i="1"/>
  <c r="N411" i="7"/>
  <c r="AV414" i="1"/>
  <c r="AW414" i="1"/>
  <c r="AX414" i="1"/>
  <c r="AY414" i="1"/>
  <c r="AZ414" i="1"/>
  <c r="U414" i="1"/>
  <c r="O411" i="7"/>
  <c r="V414" i="1"/>
  <c r="P411" i="7"/>
  <c r="Q411" i="7"/>
  <c r="R411" i="7"/>
  <c r="Y414" i="1"/>
  <c r="S411" i="7"/>
  <c r="T411" i="7"/>
  <c r="U411" i="7"/>
  <c r="V411" i="7"/>
  <c r="W411" i="7"/>
  <c r="AE414" i="1"/>
  <c r="X411" i="7"/>
  <c r="Y411" i="7"/>
  <c r="Z411" i="7"/>
  <c r="AH414" i="1"/>
  <c r="AA411" i="7"/>
  <c r="AB411" i="7"/>
  <c r="A412" i="7"/>
  <c r="B412" i="7"/>
  <c r="I415" i="1"/>
  <c r="C412" i="7"/>
  <c r="D412" i="7"/>
  <c r="E412" i="7"/>
  <c r="F412" i="7"/>
  <c r="G412" i="7"/>
  <c r="H412" i="7"/>
  <c r="I412" i="7"/>
  <c r="P415" i="1"/>
  <c r="J412" i="7"/>
  <c r="Q415" i="1"/>
  <c r="K412" i="7"/>
  <c r="L412" i="7"/>
  <c r="M412" i="7"/>
  <c r="AQ415" i="1"/>
  <c r="AR415" i="1"/>
  <c r="AS415" i="1"/>
  <c r="AT415" i="1"/>
  <c r="AU415" i="1"/>
  <c r="T415" i="1"/>
  <c r="N412" i="7"/>
  <c r="AV415" i="1"/>
  <c r="AW415" i="1"/>
  <c r="AX415" i="1"/>
  <c r="AY415" i="1"/>
  <c r="AZ415" i="1"/>
  <c r="U415" i="1"/>
  <c r="O412" i="7"/>
  <c r="V415" i="1"/>
  <c r="P412" i="7"/>
  <c r="Q412" i="7"/>
  <c r="R412" i="7"/>
  <c r="Y415" i="1"/>
  <c r="S412" i="7"/>
  <c r="T412" i="7"/>
  <c r="U412" i="7"/>
  <c r="V412" i="7"/>
  <c r="W412" i="7"/>
  <c r="AE415" i="1"/>
  <c r="X412" i="7"/>
  <c r="Y412" i="7"/>
  <c r="Z412" i="7"/>
  <c r="AH415" i="1"/>
  <c r="AA412" i="7"/>
  <c r="AB412" i="7"/>
  <c r="A413" i="7"/>
  <c r="B413" i="7"/>
  <c r="I416" i="1"/>
  <c r="C413" i="7"/>
  <c r="D413" i="7"/>
  <c r="E413" i="7"/>
  <c r="F413" i="7"/>
  <c r="G413" i="7"/>
  <c r="H413" i="7"/>
  <c r="I413" i="7"/>
  <c r="P416" i="1"/>
  <c r="J413" i="7"/>
  <c r="Q416" i="1"/>
  <c r="K413" i="7"/>
  <c r="L413" i="7"/>
  <c r="M413" i="7"/>
  <c r="AQ416" i="1"/>
  <c r="AR416" i="1"/>
  <c r="AS416" i="1"/>
  <c r="AT416" i="1"/>
  <c r="AU416" i="1"/>
  <c r="T416" i="1"/>
  <c r="N413" i="7"/>
  <c r="AV416" i="1"/>
  <c r="AW416" i="1"/>
  <c r="AX416" i="1"/>
  <c r="AY416" i="1"/>
  <c r="AZ416" i="1"/>
  <c r="U416" i="1"/>
  <c r="O413" i="7"/>
  <c r="V416" i="1"/>
  <c r="P413" i="7"/>
  <c r="Q413" i="7"/>
  <c r="R413" i="7"/>
  <c r="Y416" i="1"/>
  <c r="S413" i="7"/>
  <c r="T413" i="7"/>
  <c r="U413" i="7"/>
  <c r="V413" i="7"/>
  <c r="W413" i="7"/>
  <c r="AE416" i="1"/>
  <c r="X413" i="7"/>
  <c r="Y413" i="7"/>
  <c r="Z413" i="7"/>
  <c r="AH416" i="1"/>
  <c r="AA413" i="7"/>
  <c r="AB413" i="7"/>
  <c r="A414" i="7"/>
  <c r="B414" i="7"/>
  <c r="I417" i="1"/>
  <c r="C414" i="7"/>
  <c r="D414" i="7"/>
  <c r="E414" i="7"/>
  <c r="F414" i="7"/>
  <c r="G414" i="7"/>
  <c r="H414" i="7"/>
  <c r="I414" i="7"/>
  <c r="P417" i="1"/>
  <c r="J414" i="7"/>
  <c r="Q417" i="1"/>
  <c r="K414" i="7"/>
  <c r="L414" i="7"/>
  <c r="M414" i="7"/>
  <c r="AQ417" i="1"/>
  <c r="AR417" i="1"/>
  <c r="AS417" i="1"/>
  <c r="AT417" i="1"/>
  <c r="AU417" i="1"/>
  <c r="T417" i="1"/>
  <c r="N414" i="7"/>
  <c r="AV417" i="1"/>
  <c r="AW417" i="1"/>
  <c r="AX417" i="1"/>
  <c r="AY417" i="1"/>
  <c r="AZ417" i="1"/>
  <c r="U417" i="1"/>
  <c r="O414" i="7"/>
  <c r="V417" i="1"/>
  <c r="P414" i="7"/>
  <c r="Q414" i="7"/>
  <c r="R414" i="7"/>
  <c r="Y417" i="1"/>
  <c r="S414" i="7"/>
  <c r="T414" i="7"/>
  <c r="U414" i="7"/>
  <c r="V414" i="7"/>
  <c r="W414" i="7"/>
  <c r="AE417" i="1"/>
  <c r="X414" i="7"/>
  <c r="Y414" i="7"/>
  <c r="Z414" i="7"/>
  <c r="AH417" i="1"/>
  <c r="AA414" i="7"/>
  <c r="AB414" i="7"/>
  <c r="A415" i="7"/>
  <c r="B415" i="7"/>
  <c r="I418" i="1"/>
  <c r="C415" i="7"/>
  <c r="D415" i="7"/>
  <c r="E415" i="7"/>
  <c r="F415" i="7"/>
  <c r="G415" i="7"/>
  <c r="H415" i="7"/>
  <c r="I415" i="7"/>
  <c r="P418" i="1"/>
  <c r="J415" i="7"/>
  <c r="Q418" i="1"/>
  <c r="K415" i="7"/>
  <c r="L415" i="7"/>
  <c r="M415" i="7"/>
  <c r="AQ418" i="1"/>
  <c r="AR418" i="1"/>
  <c r="AS418" i="1"/>
  <c r="AT418" i="1"/>
  <c r="AU418" i="1"/>
  <c r="T418" i="1"/>
  <c r="N415" i="7"/>
  <c r="AV418" i="1"/>
  <c r="AW418" i="1"/>
  <c r="AX418" i="1"/>
  <c r="AY418" i="1"/>
  <c r="AZ418" i="1"/>
  <c r="U418" i="1"/>
  <c r="O415" i="7"/>
  <c r="V418" i="1"/>
  <c r="P415" i="7"/>
  <c r="Q415" i="7"/>
  <c r="R415" i="7"/>
  <c r="Y418" i="1"/>
  <c r="S415" i="7"/>
  <c r="T415" i="7"/>
  <c r="U415" i="7"/>
  <c r="V415" i="7"/>
  <c r="W415" i="7"/>
  <c r="AE418" i="1"/>
  <c r="X415" i="7"/>
  <c r="Y415" i="7"/>
  <c r="Z415" i="7"/>
  <c r="AH418" i="1"/>
  <c r="AA415" i="7"/>
  <c r="AB415" i="7"/>
  <c r="A416" i="7"/>
  <c r="B416" i="7"/>
  <c r="I419" i="1"/>
  <c r="C416" i="7"/>
  <c r="D416" i="7"/>
  <c r="E416" i="7"/>
  <c r="F416" i="7"/>
  <c r="G416" i="7"/>
  <c r="H416" i="7"/>
  <c r="I416" i="7"/>
  <c r="P419" i="1"/>
  <c r="J416" i="7"/>
  <c r="Q419" i="1"/>
  <c r="K416" i="7"/>
  <c r="L416" i="7"/>
  <c r="M416" i="7"/>
  <c r="AQ419" i="1"/>
  <c r="AR419" i="1"/>
  <c r="AS419" i="1"/>
  <c r="AT419" i="1"/>
  <c r="AU419" i="1"/>
  <c r="T419" i="1"/>
  <c r="N416" i="7"/>
  <c r="AV419" i="1"/>
  <c r="AW419" i="1"/>
  <c r="AX419" i="1"/>
  <c r="AY419" i="1"/>
  <c r="AZ419" i="1"/>
  <c r="U419" i="1"/>
  <c r="O416" i="7"/>
  <c r="V419" i="1"/>
  <c r="P416" i="7"/>
  <c r="Q416" i="7"/>
  <c r="R416" i="7"/>
  <c r="Y419" i="1"/>
  <c r="S416" i="7"/>
  <c r="T416" i="7"/>
  <c r="U416" i="7"/>
  <c r="V416" i="7"/>
  <c r="W416" i="7"/>
  <c r="AE419" i="1"/>
  <c r="X416" i="7"/>
  <c r="Y416" i="7"/>
  <c r="Z416" i="7"/>
  <c r="AH419" i="1"/>
  <c r="AA416" i="7"/>
  <c r="AB416" i="7"/>
  <c r="A417" i="7"/>
  <c r="B417" i="7"/>
  <c r="I420" i="1"/>
  <c r="C417" i="7"/>
  <c r="D417" i="7"/>
  <c r="E417" i="7"/>
  <c r="F417" i="7"/>
  <c r="G417" i="7"/>
  <c r="H417" i="7"/>
  <c r="I417" i="7"/>
  <c r="P420" i="1"/>
  <c r="J417" i="7"/>
  <c r="Q420" i="1"/>
  <c r="K417" i="7"/>
  <c r="L417" i="7"/>
  <c r="M417" i="7"/>
  <c r="AQ420" i="1"/>
  <c r="AR420" i="1"/>
  <c r="AS420" i="1"/>
  <c r="AT420" i="1"/>
  <c r="AU420" i="1"/>
  <c r="T420" i="1"/>
  <c r="N417" i="7"/>
  <c r="AV420" i="1"/>
  <c r="AW420" i="1"/>
  <c r="AX420" i="1"/>
  <c r="AY420" i="1"/>
  <c r="AZ420" i="1"/>
  <c r="U420" i="1"/>
  <c r="O417" i="7"/>
  <c r="V420" i="1"/>
  <c r="P417" i="7"/>
  <c r="Q417" i="7"/>
  <c r="R417" i="7"/>
  <c r="Y420" i="1"/>
  <c r="S417" i="7"/>
  <c r="T417" i="7"/>
  <c r="U417" i="7"/>
  <c r="V417" i="7"/>
  <c r="W417" i="7"/>
  <c r="AE420" i="1"/>
  <c r="X417" i="7"/>
  <c r="Y417" i="7"/>
  <c r="Z417" i="7"/>
  <c r="AH420" i="1"/>
  <c r="AA417" i="7"/>
  <c r="AB417" i="7"/>
  <c r="A418" i="7"/>
  <c r="B418" i="7"/>
  <c r="I421" i="1"/>
  <c r="C418" i="7"/>
  <c r="D418" i="7"/>
  <c r="E418" i="7"/>
  <c r="F418" i="7"/>
  <c r="G418" i="7"/>
  <c r="H418" i="7"/>
  <c r="I418" i="7"/>
  <c r="P421" i="1"/>
  <c r="J418" i="7"/>
  <c r="Q421" i="1"/>
  <c r="K418" i="7"/>
  <c r="L418" i="7"/>
  <c r="M418" i="7"/>
  <c r="AQ421" i="1"/>
  <c r="AR421" i="1"/>
  <c r="AS421" i="1"/>
  <c r="AT421" i="1"/>
  <c r="AU421" i="1"/>
  <c r="T421" i="1"/>
  <c r="N418" i="7"/>
  <c r="AV421" i="1"/>
  <c r="AW421" i="1"/>
  <c r="AX421" i="1"/>
  <c r="AY421" i="1"/>
  <c r="AZ421" i="1"/>
  <c r="U421" i="1"/>
  <c r="O418" i="7"/>
  <c r="V421" i="1"/>
  <c r="P418" i="7"/>
  <c r="Q418" i="7"/>
  <c r="R418" i="7"/>
  <c r="Y421" i="1"/>
  <c r="S418" i="7"/>
  <c r="T418" i="7"/>
  <c r="U418" i="7"/>
  <c r="V418" i="7"/>
  <c r="W418" i="7"/>
  <c r="AE421" i="1"/>
  <c r="X418" i="7"/>
  <c r="Y418" i="7"/>
  <c r="Z418" i="7"/>
  <c r="AH421" i="1"/>
  <c r="AA418" i="7"/>
  <c r="AB418" i="7"/>
  <c r="A419" i="7"/>
  <c r="B419" i="7"/>
  <c r="I422" i="1"/>
  <c r="C419" i="7"/>
  <c r="D419" i="7"/>
  <c r="E419" i="7"/>
  <c r="F419" i="7"/>
  <c r="G419" i="7"/>
  <c r="H419" i="7"/>
  <c r="I419" i="7"/>
  <c r="P422" i="1"/>
  <c r="J419" i="7"/>
  <c r="Q422" i="1"/>
  <c r="K419" i="7"/>
  <c r="L419" i="7"/>
  <c r="M419" i="7"/>
  <c r="AQ422" i="1"/>
  <c r="AR422" i="1"/>
  <c r="AS422" i="1"/>
  <c r="AT422" i="1"/>
  <c r="AU422" i="1"/>
  <c r="T422" i="1"/>
  <c r="N419" i="7"/>
  <c r="AV422" i="1"/>
  <c r="AW422" i="1"/>
  <c r="AX422" i="1"/>
  <c r="AY422" i="1"/>
  <c r="AZ422" i="1"/>
  <c r="U422" i="1"/>
  <c r="O419" i="7"/>
  <c r="V422" i="1"/>
  <c r="P419" i="7"/>
  <c r="Q419" i="7"/>
  <c r="R419" i="7"/>
  <c r="Y422" i="1"/>
  <c r="S419" i="7"/>
  <c r="T419" i="7"/>
  <c r="U419" i="7"/>
  <c r="V419" i="7"/>
  <c r="W419" i="7"/>
  <c r="AE422" i="1"/>
  <c r="X419" i="7"/>
  <c r="Y419" i="7"/>
  <c r="Z419" i="7"/>
  <c r="AH422" i="1"/>
  <c r="AA419" i="7"/>
  <c r="AB419" i="7"/>
  <c r="A420" i="7"/>
  <c r="B420" i="7"/>
  <c r="I423" i="1"/>
  <c r="C420" i="7"/>
  <c r="D420" i="7"/>
  <c r="E420" i="7"/>
  <c r="F420" i="7"/>
  <c r="G420" i="7"/>
  <c r="H420" i="7"/>
  <c r="I420" i="7"/>
  <c r="P423" i="1"/>
  <c r="J420" i="7"/>
  <c r="Q423" i="1"/>
  <c r="K420" i="7"/>
  <c r="L420" i="7"/>
  <c r="M420" i="7"/>
  <c r="AQ423" i="1"/>
  <c r="AR423" i="1"/>
  <c r="AS423" i="1"/>
  <c r="AT423" i="1"/>
  <c r="AU423" i="1"/>
  <c r="T423" i="1"/>
  <c r="N420" i="7"/>
  <c r="AV423" i="1"/>
  <c r="AW423" i="1"/>
  <c r="AX423" i="1"/>
  <c r="AY423" i="1"/>
  <c r="AZ423" i="1"/>
  <c r="U423" i="1"/>
  <c r="O420" i="7"/>
  <c r="V423" i="1"/>
  <c r="P420" i="7"/>
  <c r="Q420" i="7"/>
  <c r="R420" i="7"/>
  <c r="Y423" i="1"/>
  <c r="S420" i="7"/>
  <c r="T420" i="7"/>
  <c r="U420" i="7"/>
  <c r="V420" i="7"/>
  <c r="W420" i="7"/>
  <c r="AE423" i="1"/>
  <c r="X420" i="7"/>
  <c r="Y420" i="7"/>
  <c r="Z420" i="7"/>
  <c r="AH423" i="1"/>
  <c r="AA420" i="7"/>
  <c r="AB420" i="7"/>
  <c r="A421" i="7"/>
  <c r="B421" i="7"/>
  <c r="I424" i="1"/>
  <c r="C421" i="7"/>
  <c r="D421" i="7"/>
  <c r="E421" i="7"/>
  <c r="F421" i="7"/>
  <c r="G421" i="7"/>
  <c r="H421" i="7"/>
  <c r="I421" i="7"/>
  <c r="P424" i="1"/>
  <c r="J421" i="7"/>
  <c r="Q424" i="1"/>
  <c r="K421" i="7"/>
  <c r="L421" i="7"/>
  <c r="M421" i="7"/>
  <c r="AQ424" i="1"/>
  <c r="AR424" i="1"/>
  <c r="AS424" i="1"/>
  <c r="AT424" i="1"/>
  <c r="AU424" i="1"/>
  <c r="T424" i="1"/>
  <c r="N421" i="7"/>
  <c r="AV424" i="1"/>
  <c r="AW424" i="1"/>
  <c r="AX424" i="1"/>
  <c r="AY424" i="1"/>
  <c r="AZ424" i="1"/>
  <c r="U424" i="1"/>
  <c r="O421" i="7"/>
  <c r="V424" i="1"/>
  <c r="P421" i="7"/>
  <c r="Q421" i="7"/>
  <c r="R421" i="7"/>
  <c r="Y424" i="1"/>
  <c r="S421" i="7"/>
  <c r="T421" i="7"/>
  <c r="U421" i="7"/>
  <c r="V421" i="7"/>
  <c r="W421" i="7"/>
  <c r="AE424" i="1"/>
  <c r="X421" i="7"/>
  <c r="Y421" i="7"/>
  <c r="Z421" i="7"/>
  <c r="AH424" i="1"/>
  <c r="AA421" i="7"/>
  <c r="AB421" i="7"/>
  <c r="A422" i="7"/>
  <c r="B422" i="7"/>
  <c r="I425" i="1"/>
  <c r="C422" i="7"/>
  <c r="D422" i="7"/>
  <c r="E422" i="7"/>
  <c r="F422" i="7"/>
  <c r="G422" i="7"/>
  <c r="H422" i="7"/>
  <c r="I422" i="7"/>
  <c r="P425" i="1"/>
  <c r="J422" i="7"/>
  <c r="Q425" i="1"/>
  <c r="K422" i="7"/>
  <c r="L422" i="7"/>
  <c r="M422" i="7"/>
  <c r="AQ425" i="1"/>
  <c r="AR425" i="1"/>
  <c r="AS425" i="1"/>
  <c r="AT425" i="1"/>
  <c r="AU425" i="1"/>
  <c r="T425" i="1"/>
  <c r="N422" i="7"/>
  <c r="AV425" i="1"/>
  <c r="AW425" i="1"/>
  <c r="AX425" i="1"/>
  <c r="AY425" i="1"/>
  <c r="AZ425" i="1"/>
  <c r="U425" i="1"/>
  <c r="O422" i="7"/>
  <c r="V425" i="1"/>
  <c r="P422" i="7"/>
  <c r="Q422" i="7"/>
  <c r="R422" i="7"/>
  <c r="Y425" i="1"/>
  <c r="S422" i="7"/>
  <c r="T422" i="7"/>
  <c r="U422" i="7"/>
  <c r="V422" i="7"/>
  <c r="W422" i="7"/>
  <c r="AE425" i="1"/>
  <c r="X422" i="7"/>
  <c r="Y422" i="7"/>
  <c r="Z422" i="7"/>
  <c r="AH425" i="1"/>
  <c r="AA422" i="7"/>
  <c r="AB422" i="7"/>
  <c r="A423" i="7"/>
  <c r="B423" i="7"/>
  <c r="I426" i="1"/>
  <c r="C423" i="7"/>
  <c r="D423" i="7"/>
  <c r="E423" i="7"/>
  <c r="F423" i="7"/>
  <c r="G423" i="7"/>
  <c r="H423" i="7"/>
  <c r="I423" i="7"/>
  <c r="P426" i="1"/>
  <c r="J423" i="7"/>
  <c r="Q426" i="1"/>
  <c r="K423" i="7"/>
  <c r="L423" i="7"/>
  <c r="M423" i="7"/>
  <c r="AQ426" i="1"/>
  <c r="AR426" i="1"/>
  <c r="AS426" i="1"/>
  <c r="AT426" i="1"/>
  <c r="AU426" i="1"/>
  <c r="T426" i="1"/>
  <c r="N423" i="7"/>
  <c r="AV426" i="1"/>
  <c r="AW426" i="1"/>
  <c r="AX426" i="1"/>
  <c r="AY426" i="1"/>
  <c r="AZ426" i="1"/>
  <c r="U426" i="1"/>
  <c r="O423" i="7"/>
  <c r="V426" i="1"/>
  <c r="P423" i="7"/>
  <c r="Q423" i="7"/>
  <c r="R423" i="7"/>
  <c r="Y426" i="1"/>
  <c r="S423" i="7"/>
  <c r="T423" i="7"/>
  <c r="U423" i="7"/>
  <c r="V423" i="7"/>
  <c r="W423" i="7"/>
  <c r="AE426" i="1"/>
  <c r="X423" i="7"/>
  <c r="Y423" i="7"/>
  <c r="Z423" i="7"/>
  <c r="AH426" i="1"/>
  <c r="AA423" i="7"/>
  <c r="AB423" i="7"/>
  <c r="A424" i="7"/>
  <c r="B424" i="7"/>
  <c r="I427" i="1"/>
  <c r="C424" i="7"/>
  <c r="D424" i="7"/>
  <c r="E424" i="7"/>
  <c r="F424" i="7"/>
  <c r="G424" i="7"/>
  <c r="H424" i="7"/>
  <c r="I424" i="7"/>
  <c r="BG11" i="16"/>
  <c r="BH11" i="16"/>
  <c r="BI11" i="16"/>
  <c r="BJ11" i="16"/>
  <c r="AS11" i="16"/>
  <c r="W11" i="16"/>
  <c r="P427" i="1"/>
  <c r="J424" i="7"/>
  <c r="Q427" i="1"/>
  <c r="K424" i="7"/>
  <c r="L424" i="7"/>
  <c r="M424" i="7"/>
  <c r="AQ427" i="1"/>
  <c r="AR427" i="1"/>
  <c r="AS427" i="1"/>
  <c r="AT427" i="1"/>
  <c r="AU427" i="1"/>
  <c r="T427" i="1"/>
  <c r="N424" i="7"/>
  <c r="AV427" i="1"/>
  <c r="AW427" i="1"/>
  <c r="AX427" i="1"/>
  <c r="AY427" i="1"/>
  <c r="AZ427" i="1"/>
  <c r="U427" i="1"/>
  <c r="O424" i="7"/>
  <c r="AX11" i="16"/>
  <c r="V427" i="1"/>
  <c r="P424" i="7"/>
  <c r="Q424" i="7"/>
  <c r="R424" i="7"/>
  <c r="Y427" i="1"/>
  <c r="S424" i="7"/>
  <c r="T424" i="7"/>
  <c r="U424" i="7"/>
  <c r="V424" i="7"/>
  <c r="W424" i="7"/>
  <c r="AE427" i="1"/>
  <c r="X424" i="7"/>
  <c r="Y424" i="7"/>
  <c r="Z424" i="7"/>
  <c r="AH427" i="1"/>
  <c r="AA424" i="7"/>
  <c r="AB424" i="7"/>
  <c r="A425" i="7"/>
  <c r="B425" i="7"/>
  <c r="I428" i="1"/>
  <c r="C425" i="7"/>
  <c r="D425" i="7"/>
  <c r="E425" i="7"/>
  <c r="F425" i="7"/>
  <c r="G425" i="7"/>
  <c r="H425" i="7"/>
  <c r="I425" i="7"/>
  <c r="P428" i="1"/>
  <c r="J425" i="7"/>
  <c r="Q428" i="1"/>
  <c r="K425" i="7"/>
  <c r="L425" i="7"/>
  <c r="M425" i="7"/>
  <c r="AQ428" i="1"/>
  <c r="AR428" i="1"/>
  <c r="AS428" i="1"/>
  <c r="AT428" i="1"/>
  <c r="AU428" i="1"/>
  <c r="T428" i="1"/>
  <c r="N425" i="7"/>
  <c r="AV428" i="1"/>
  <c r="AW428" i="1"/>
  <c r="AX428" i="1"/>
  <c r="AY428" i="1"/>
  <c r="AZ428" i="1"/>
  <c r="U428" i="1"/>
  <c r="O425" i="7"/>
  <c r="V428" i="1"/>
  <c r="P425" i="7"/>
  <c r="Q425" i="7"/>
  <c r="R425" i="7"/>
  <c r="Y428" i="1"/>
  <c r="S425" i="7"/>
  <c r="T425" i="7"/>
  <c r="U425" i="7"/>
  <c r="V425" i="7"/>
  <c r="W425" i="7"/>
  <c r="AE428" i="1"/>
  <c r="X425" i="7"/>
  <c r="Y425" i="7"/>
  <c r="Z425" i="7"/>
  <c r="AH428" i="1"/>
  <c r="AA425" i="7"/>
  <c r="AB425" i="7"/>
  <c r="A426" i="7"/>
  <c r="B426" i="7"/>
  <c r="I429" i="1"/>
  <c r="C426" i="7"/>
  <c r="D426" i="7"/>
  <c r="E426" i="7"/>
  <c r="F426" i="7"/>
  <c r="G426" i="7"/>
  <c r="H426" i="7"/>
  <c r="I426" i="7"/>
  <c r="P429" i="1"/>
  <c r="J426" i="7"/>
  <c r="Q429" i="1"/>
  <c r="K426" i="7"/>
  <c r="L426" i="7"/>
  <c r="M426" i="7"/>
  <c r="AQ429" i="1"/>
  <c r="AR429" i="1"/>
  <c r="AS429" i="1"/>
  <c r="AT429" i="1"/>
  <c r="AU429" i="1"/>
  <c r="T429" i="1"/>
  <c r="N426" i="7"/>
  <c r="AV429" i="1"/>
  <c r="AW429" i="1"/>
  <c r="AX429" i="1"/>
  <c r="AY429" i="1"/>
  <c r="AZ429" i="1"/>
  <c r="U429" i="1"/>
  <c r="O426" i="7"/>
  <c r="V429" i="1"/>
  <c r="P426" i="7"/>
  <c r="Q426" i="7"/>
  <c r="R426" i="7"/>
  <c r="Y429" i="1"/>
  <c r="S426" i="7"/>
  <c r="T426" i="7"/>
  <c r="U426" i="7"/>
  <c r="V426" i="7"/>
  <c r="W426" i="7"/>
  <c r="AE429" i="1"/>
  <c r="X426" i="7"/>
  <c r="Y426" i="7"/>
  <c r="Z426" i="7"/>
  <c r="AH429" i="1"/>
  <c r="AA426" i="7"/>
  <c r="AB426" i="7"/>
  <c r="A427" i="7"/>
  <c r="B427" i="7"/>
  <c r="I430" i="1"/>
  <c r="C427" i="7"/>
  <c r="D427" i="7"/>
  <c r="E427" i="7"/>
  <c r="F427" i="7"/>
  <c r="G427" i="7"/>
  <c r="H427" i="7"/>
  <c r="I427" i="7"/>
  <c r="P430" i="1"/>
  <c r="J427" i="7"/>
  <c r="Q430" i="1"/>
  <c r="K427" i="7"/>
  <c r="L427" i="7"/>
  <c r="M427" i="7"/>
  <c r="AQ430" i="1"/>
  <c r="AR430" i="1"/>
  <c r="AS430" i="1"/>
  <c r="AT430" i="1"/>
  <c r="AU430" i="1"/>
  <c r="T430" i="1"/>
  <c r="N427" i="7"/>
  <c r="AV430" i="1"/>
  <c r="AW430" i="1"/>
  <c r="AX430" i="1"/>
  <c r="AY430" i="1"/>
  <c r="AZ430" i="1"/>
  <c r="U430" i="1"/>
  <c r="O427" i="7"/>
  <c r="V430" i="1"/>
  <c r="P427" i="7"/>
  <c r="Q427" i="7"/>
  <c r="R427" i="7"/>
  <c r="Y430" i="1"/>
  <c r="S427" i="7"/>
  <c r="T427" i="7"/>
  <c r="U427" i="7"/>
  <c r="V427" i="7"/>
  <c r="W427" i="7"/>
  <c r="AE430" i="1"/>
  <c r="X427" i="7"/>
  <c r="Y427" i="7"/>
  <c r="Z427" i="7"/>
  <c r="AH430" i="1"/>
  <c r="AA427" i="7"/>
  <c r="AB427" i="7"/>
  <c r="A428" i="7"/>
  <c r="B428" i="7"/>
  <c r="I431" i="1"/>
  <c r="C428" i="7"/>
  <c r="D428" i="7"/>
  <c r="E428" i="7"/>
  <c r="F428" i="7"/>
  <c r="G428" i="7"/>
  <c r="H428" i="7"/>
  <c r="I428" i="7"/>
  <c r="P431" i="1"/>
  <c r="J428" i="7"/>
  <c r="Q431" i="1"/>
  <c r="K428" i="7"/>
  <c r="L428" i="7"/>
  <c r="M428" i="7"/>
  <c r="AQ431" i="1"/>
  <c r="AR431" i="1"/>
  <c r="AS431" i="1"/>
  <c r="AT431" i="1"/>
  <c r="AU431" i="1"/>
  <c r="T431" i="1"/>
  <c r="N428" i="7"/>
  <c r="AV431" i="1"/>
  <c r="AW431" i="1"/>
  <c r="AX431" i="1"/>
  <c r="AY431" i="1"/>
  <c r="AZ431" i="1"/>
  <c r="U431" i="1"/>
  <c r="O428" i="7"/>
  <c r="V431" i="1"/>
  <c r="P428" i="7"/>
  <c r="Q428" i="7"/>
  <c r="R428" i="7"/>
  <c r="Y431" i="1"/>
  <c r="S428" i="7"/>
  <c r="T428" i="7"/>
  <c r="U428" i="7"/>
  <c r="V428" i="7"/>
  <c r="W428" i="7"/>
  <c r="AE431" i="1"/>
  <c r="X428" i="7"/>
  <c r="Y428" i="7"/>
  <c r="Z428" i="7"/>
  <c r="AH431" i="1"/>
  <c r="AA428" i="7"/>
  <c r="AB428" i="7"/>
  <c r="A429" i="7"/>
  <c r="B429" i="7"/>
  <c r="I432" i="1"/>
  <c r="C429" i="7"/>
  <c r="D429" i="7"/>
  <c r="E429" i="7"/>
  <c r="F429" i="7"/>
  <c r="G429" i="7"/>
  <c r="H429" i="7"/>
  <c r="I429" i="7"/>
  <c r="P432" i="1"/>
  <c r="J429" i="7"/>
  <c r="Q432" i="1"/>
  <c r="K429" i="7"/>
  <c r="L429" i="7"/>
  <c r="M429" i="7"/>
  <c r="AQ432" i="1"/>
  <c r="AR432" i="1"/>
  <c r="AS432" i="1"/>
  <c r="AT432" i="1"/>
  <c r="AU432" i="1"/>
  <c r="T432" i="1"/>
  <c r="N429" i="7"/>
  <c r="AV432" i="1"/>
  <c r="AW432" i="1"/>
  <c r="AX432" i="1"/>
  <c r="AY432" i="1"/>
  <c r="AZ432" i="1"/>
  <c r="U432" i="1"/>
  <c r="O429" i="7"/>
  <c r="V432" i="1"/>
  <c r="P429" i="7"/>
  <c r="Q429" i="7"/>
  <c r="R429" i="7"/>
  <c r="Y432" i="1"/>
  <c r="S429" i="7"/>
  <c r="T429" i="7"/>
  <c r="U429" i="7"/>
  <c r="V429" i="7"/>
  <c r="W429" i="7"/>
  <c r="AE432" i="1"/>
  <c r="X429" i="7"/>
  <c r="Y429" i="7"/>
  <c r="Z429" i="7"/>
  <c r="AH432" i="1"/>
  <c r="AA429" i="7"/>
  <c r="AB429" i="7"/>
  <c r="A430" i="7"/>
  <c r="B430" i="7"/>
  <c r="I433" i="1"/>
  <c r="C430" i="7"/>
  <c r="D430" i="7"/>
  <c r="E430" i="7"/>
  <c r="F430" i="7"/>
  <c r="G430" i="7"/>
  <c r="H430" i="7"/>
  <c r="I430" i="7"/>
  <c r="P433" i="1"/>
  <c r="J430" i="7"/>
  <c r="Q433" i="1"/>
  <c r="K430" i="7"/>
  <c r="L430" i="7"/>
  <c r="M430" i="7"/>
  <c r="AQ433" i="1"/>
  <c r="AR433" i="1"/>
  <c r="AS433" i="1"/>
  <c r="AT433" i="1"/>
  <c r="AU433" i="1"/>
  <c r="T433" i="1"/>
  <c r="N430" i="7"/>
  <c r="AV433" i="1"/>
  <c r="AW433" i="1"/>
  <c r="AX433" i="1"/>
  <c r="AY433" i="1"/>
  <c r="AZ433" i="1"/>
  <c r="U433" i="1"/>
  <c r="O430" i="7"/>
  <c r="V433" i="1"/>
  <c r="P430" i="7"/>
  <c r="Q430" i="7"/>
  <c r="R430" i="7"/>
  <c r="Y433" i="1"/>
  <c r="S430" i="7"/>
  <c r="T430" i="7"/>
  <c r="U430" i="7"/>
  <c r="V430" i="7"/>
  <c r="W430" i="7"/>
  <c r="AE433" i="1"/>
  <c r="X430" i="7"/>
  <c r="Y430" i="7"/>
  <c r="Z430" i="7"/>
  <c r="AH433" i="1"/>
  <c r="AA430" i="7"/>
  <c r="AB430" i="7"/>
  <c r="A431" i="7"/>
  <c r="B431" i="7"/>
  <c r="I434" i="1"/>
  <c r="C431" i="7"/>
  <c r="D431" i="7"/>
  <c r="E431" i="7"/>
  <c r="F431" i="7"/>
  <c r="G431" i="7"/>
  <c r="H431" i="7"/>
  <c r="I431" i="7"/>
  <c r="P434" i="1"/>
  <c r="J431" i="7"/>
  <c r="Q434" i="1"/>
  <c r="K431" i="7"/>
  <c r="L431" i="7"/>
  <c r="M431" i="7"/>
  <c r="AQ434" i="1"/>
  <c r="AR434" i="1"/>
  <c r="AS434" i="1"/>
  <c r="AT434" i="1"/>
  <c r="AU434" i="1"/>
  <c r="T434" i="1"/>
  <c r="N431" i="7"/>
  <c r="AV434" i="1"/>
  <c r="AW434" i="1"/>
  <c r="AX434" i="1"/>
  <c r="AY434" i="1"/>
  <c r="AZ434" i="1"/>
  <c r="U434" i="1"/>
  <c r="O431" i="7"/>
  <c r="V434" i="1"/>
  <c r="P431" i="7"/>
  <c r="Q431" i="7"/>
  <c r="R431" i="7"/>
  <c r="Y434" i="1"/>
  <c r="S431" i="7"/>
  <c r="T431" i="7"/>
  <c r="U431" i="7"/>
  <c r="V431" i="7"/>
  <c r="W431" i="7"/>
  <c r="AE434" i="1"/>
  <c r="X431" i="7"/>
  <c r="Y431" i="7"/>
  <c r="Z431" i="7"/>
  <c r="AH434" i="1"/>
  <c r="AA431" i="7"/>
  <c r="AB431" i="7"/>
  <c r="A432" i="7"/>
  <c r="B432" i="7"/>
  <c r="I435" i="1"/>
  <c r="C432" i="7"/>
  <c r="D432" i="7"/>
  <c r="E432" i="7"/>
  <c r="F432" i="7"/>
  <c r="G432" i="7"/>
  <c r="H432" i="7"/>
  <c r="I432" i="7"/>
  <c r="P435" i="1"/>
  <c r="J432" i="7"/>
  <c r="Q435" i="1"/>
  <c r="K432" i="7"/>
  <c r="L432" i="7"/>
  <c r="M432" i="7"/>
  <c r="AQ435" i="1"/>
  <c r="AR435" i="1"/>
  <c r="AS435" i="1"/>
  <c r="AT435" i="1"/>
  <c r="AU435" i="1"/>
  <c r="T435" i="1"/>
  <c r="N432" i="7"/>
  <c r="AV435" i="1"/>
  <c r="AW435" i="1"/>
  <c r="AX435" i="1"/>
  <c r="AY435" i="1"/>
  <c r="AZ435" i="1"/>
  <c r="U435" i="1"/>
  <c r="O432" i="7"/>
  <c r="V435" i="1"/>
  <c r="P432" i="7"/>
  <c r="Q432" i="7"/>
  <c r="R432" i="7"/>
  <c r="Y435" i="1"/>
  <c r="S432" i="7"/>
  <c r="T432" i="7"/>
  <c r="U432" i="7"/>
  <c r="V432" i="7"/>
  <c r="W432" i="7"/>
  <c r="AE435" i="1"/>
  <c r="X432" i="7"/>
  <c r="Y432" i="7"/>
  <c r="Z432" i="7"/>
  <c r="AH435" i="1"/>
  <c r="AA432" i="7"/>
  <c r="AB432" i="7"/>
  <c r="A433" i="7"/>
  <c r="B433" i="7"/>
  <c r="I436" i="1"/>
  <c r="C433" i="7"/>
  <c r="D433" i="7"/>
  <c r="E433" i="7"/>
  <c r="F433" i="7"/>
  <c r="G433" i="7"/>
  <c r="H433" i="7"/>
  <c r="I433" i="7"/>
  <c r="P436" i="1"/>
  <c r="J433" i="7"/>
  <c r="Q436" i="1"/>
  <c r="K433" i="7"/>
  <c r="L433" i="7"/>
  <c r="M433" i="7"/>
  <c r="AQ436" i="1"/>
  <c r="AR436" i="1"/>
  <c r="AS436" i="1"/>
  <c r="AT436" i="1"/>
  <c r="AU436" i="1"/>
  <c r="T436" i="1"/>
  <c r="N433" i="7"/>
  <c r="AV436" i="1"/>
  <c r="AW436" i="1"/>
  <c r="AX436" i="1"/>
  <c r="AY436" i="1"/>
  <c r="AZ436" i="1"/>
  <c r="U436" i="1"/>
  <c r="O433" i="7"/>
  <c r="V436" i="1"/>
  <c r="P433" i="7"/>
  <c r="Q433" i="7"/>
  <c r="R433" i="7"/>
  <c r="Y436" i="1"/>
  <c r="S433" i="7"/>
  <c r="T433" i="7"/>
  <c r="U433" i="7"/>
  <c r="V433" i="7"/>
  <c r="W433" i="7"/>
  <c r="AE436" i="1"/>
  <c r="X433" i="7"/>
  <c r="Y433" i="7"/>
  <c r="Z433" i="7"/>
  <c r="AH436" i="1"/>
  <c r="AA433" i="7"/>
  <c r="AB433" i="7"/>
  <c r="A434" i="7"/>
  <c r="B434" i="7"/>
  <c r="I437" i="1"/>
  <c r="C434" i="7"/>
  <c r="D434" i="7"/>
  <c r="E434" i="7"/>
  <c r="F434" i="7"/>
  <c r="G434" i="7"/>
  <c r="H434" i="7"/>
  <c r="I434" i="7"/>
  <c r="P437" i="1"/>
  <c r="J434" i="7"/>
  <c r="Q437" i="1"/>
  <c r="K434" i="7"/>
  <c r="L434" i="7"/>
  <c r="M434" i="7"/>
  <c r="AQ437" i="1"/>
  <c r="AR437" i="1"/>
  <c r="AS437" i="1"/>
  <c r="AT437" i="1"/>
  <c r="AU437" i="1"/>
  <c r="T437" i="1"/>
  <c r="N434" i="7"/>
  <c r="AV437" i="1"/>
  <c r="AW437" i="1"/>
  <c r="AX437" i="1"/>
  <c r="AY437" i="1"/>
  <c r="AZ437" i="1"/>
  <c r="U437" i="1"/>
  <c r="O434" i="7"/>
  <c r="V437" i="1"/>
  <c r="P434" i="7"/>
  <c r="Q434" i="7"/>
  <c r="R434" i="7"/>
  <c r="Y437" i="1"/>
  <c r="S434" i="7"/>
  <c r="T434" i="7"/>
  <c r="U434" i="7"/>
  <c r="V434" i="7"/>
  <c r="W434" i="7"/>
  <c r="AE437" i="1"/>
  <c r="X434" i="7"/>
  <c r="Y434" i="7"/>
  <c r="Z434" i="7"/>
  <c r="AH437" i="1"/>
  <c r="AA434" i="7"/>
  <c r="AB434" i="7"/>
  <c r="A435" i="7"/>
  <c r="B435" i="7"/>
  <c r="I438" i="1"/>
  <c r="C435" i="7"/>
  <c r="D435" i="7"/>
  <c r="E435" i="7"/>
  <c r="F435" i="7"/>
  <c r="G435" i="7"/>
  <c r="H435" i="7"/>
  <c r="I435" i="7"/>
  <c r="P438" i="1"/>
  <c r="J435" i="7"/>
  <c r="Q438" i="1"/>
  <c r="K435" i="7"/>
  <c r="L435" i="7"/>
  <c r="M435" i="7"/>
  <c r="AQ438" i="1"/>
  <c r="AR438" i="1"/>
  <c r="AS438" i="1"/>
  <c r="AT438" i="1"/>
  <c r="AU438" i="1"/>
  <c r="T438" i="1"/>
  <c r="N435" i="7"/>
  <c r="AV438" i="1"/>
  <c r="AW438" i="1"/>
  <c r="AX438" i="1"/>
  <c r="AY438" i="1"/>
  <c r="AZ438" i="1"/>
  <c r="U438" i="1"/>
  <c r="O435" i="7"/>
  <c r="V438" i="1"/>
  <c r="P435" i="7"/>
  <c r="Q435" i="7"/>
  <c r="R435" i="7"/>
  <c r="Y438" i="1"/>
  <c r="S435" i="7"/>
  <c r="T435" i="7"/>
  <c r="U435" i="7"/>
  <c r="V435" i="7"/>
  <c r="W435" i="7"/>
  <c r="AE438" i="1"/>
  <c r="X435" i="7"/>
  <c r="Y435" i="7"/>
  <c r="Z435" i="7"/>
  <c r="AH438" i="1"/>
  <c r="AA435" i="7"/>
  <c r="AB435" i="7"/>
  <c r="A436" i="7"/>
  <c r="B436" i="7"/>
  <c r="I439" i="1"/>
  <c r="C436" i="7"/>
  <c r="D436" i="7"/>
  <c r="E436" i="7"/>
  <c r="F436" i="7"/>
  <c r="G436" i="7"/>
  <c r="H436" i="7"/>
  <c r="I436" i="7"/>
  <c r="P439" i="1"/>
  <c r="J436" i="7"/>
  <c r="Q439" i="1"/>
  <c r="K436" i="7"/>
  <c r="L436" i="7"/>
  <c r="M436" i="7"/>
  <c r="AQ439" i="1"/>
  <c r="AR439" i="1"/>
  <c r="AS439" i="1"/>
  <c r="AT439" i="1"/>
  <c r="AU439" i="1"/>
  <c r="T439" i="1"/>
  <c r="N436" i="7"/>
  <c r="AV439" i="1"/>
  <c r="AW439" i="1"/>
  <c r="AX439" i="1"/>
  <c r="AY439" i="1"/>
  <c r="AZ439" i="1"/>
  <c r="U439" i="1"/>
  <c r="O436" i="7"/>
  <c r="V439" i="1"/>
  <c r="P436" i="7"/>
  <c r="Q436" i="7"/>
  <c r="R436" i="7"/>
  <c r="Y439" i="1"/>
  <c r="S436" i="7"/>
  <c r="T436" i="7"/>
  <c r="U436" i="7"/>
  <c r="V436" i="7"/>
  <c r="W436" i="7"/>
  <c r="AE439" i="1"/>
  <c r="X436" i="7"/>
  <c r="Y436" i="7"/>
  <c r="Z436" i="7"/>
  <c r="AH439" i="1"/>
  <c r="AA436" i="7"/>
  <c r="AB436" i="7"/>
  <c r="A437" i="7"/>
  <c r="B437" i="7"/>
  <c r="I440" i="1"/>
  <c r="C437" i="7"/>
  <c r="D437" i="7"/>
  <c r="E437" i="7"/>
  <c r="F437" i="7"/>
  <c r="G437" i="7"/>
  <c r="H437" i="7"/>
  <c r="I437" i="7"/>
  <c r="P440" i="1"/>
  <c r="J437" i="7"/>
  <c r="Q440" i="1"/>
  <c r="K437" i="7"/>
  <c r="L437" i="7"/>
  <c r="M437" i="7"/>
  <c r="AQ440" i="1"/>
  <c r="AR440" i="1"/>
  <c r="AS440" i="1"/>
  <c r="AT440" i="1"/>
  <c r="AU440" i="1"/>
  <c r="T440" i="1"/>
  <c r="N437" i="7"/>
  <c r="AV440" i="1"/>
  <c r="AW440" i="1"/>
  <c r="AX440" i="1"/>
  <c r="AY440" i="1"/>
  <c r="AZ440" i="1"/>
  <c r="U440" i="1"/>
  <c r="O437" i="7"/>
  <c r="V440" i="1"/>
  <c r="P437" i="7"/>
  <c r="Q437" i="7"/>
  <c r="R437" i="7"/>
  <c r="Y440" i="1"/>
  <c r="S437" i="7"/>
  <c r="T437" i="7"/>
  <c r="U437" i="7"/>
  <c r="V437" i="7"/>
  <c r="W437" i="7"/>
  <c r="AE440" i="1"/>
  <c r="X437" i="7"/>
  <c r="Y437" i="7"/>
  <c r="Z437" i="7"/>
  <c r="AH440" i="1"/>
  <c r="AA437" i="7"/>
  <c r="AB437" i="7"/>
  <c r="A438" i="7"/>
  <c r="B438" i="7"/>
  <c r="I441" i="1"/>
  <c r="C438" i="7"/>
  <c r="D438" i="7"/>
  <c r="E438" i="7"/>
  <c r="F438" i="7"/>
  <c r="G438" i="7"/>
  <c r="H438" i="7"/>
  <c r="I438" i="7"/>
  <c r="P441" i="1"/>
  <c r="J438" i="7"/>
  <c r="Q441" i="1"/>
  <c r="K438" i="7"/>
  <c r="L438" i="7"/>
  <c r="M438" i="7"/>
  <c r="AQ441" i="1"/>
  <c r="AR441" i="1"/>
  <c r="AS441" i="1"/>
  <c r="AT441" i="1"/>
  <c r="AU441" i="1"/>
  <c r="T441" i="1"/>
  <c r="N438" i="7"/>
  <c r="AV441" i="1"/>
  <c r="AW441" i="1"/>
  <c r="AX441" i="1"/>
  <c r="AY441" i="1"/>
  <c r="AZ441" i="1"/>
  <c r="U441" i="1"/>
  <c r="O438" i="7"/>
  <c r="V441" i="1"/>
  <c r="P438" i="7"/>
  <c r="Q438" i="7"/>
  <c r="R438" i="7"/>
  <c r="Y441" i="1"/>
  <c r="S438" i="7"/>
  <c r="T438" i="7"/>
  <c r="U438" i="7"/>
  <c r="V438" i="7"/>
  <c r="W438" i="7"/>
  <c r="AE441" i="1"/>
  <c r="X438" i="7"/>
  <c r="Y438" i="7"/>
  <c r="Z438" i="7"/>
  <c r="AH441" i="1"/>
  <c r="AA438" i="7"/>
  <c r="AB438" i="7"/>
  <c r="A439" i="7"/>
  <c r="B439" i="7"/>
  <c r="I442" i="1"/>
  <c r="C439" i="7"/>
  <c r="D439" i="7"/>
  <c r="E439" i="7"/>
  <c r="F439" i="7"/>
  <c r="G439" i="7"/>
  <c r="H439" i="7"/>
  <c r="I439" i="7"/>
  <c r="P442" i="1"/>
  <c r="J439" i="7"/>
  <c r="Q442" i="1"/>
  <c r="K439" i="7"/>
  <c r="L439" i="7"/>
  <c r="M439" i="7"/>
  <c r="AQ442" i="1"/>
  <c r="AR442" i="1"/>
  <c r="AS442" i="1"/>
  <c r="AT442" i="1"/>
  <c r="AU442" i="1"/>
  <c r="T442" i="1"/>
  <c r="N439" i="7"/>
  <c r="AV442" i="1"/>
  <c r="AW442" i="1"/>
  <c r="AX442" i="1"/>
  <c r="AY442" i="1"/>
  <c r="AZ442" i="1"/>
  <c r="U442" i="1"/>
  <c r="O439" i="7"/>
  <c r="V442" i="1"/>
  <c r="P439" i="7"/>
  <c r="Q439" i="7"/>
  <c r="R439" i="7"/>
  <c r="Y442" i="1"/>
  <c r="S439" i="7"/>
  <c r="T439" i="7"/>
  <c r="U439" i="7"/>
  <c r="V439" i="7"/>
  <c r="W439" i="7"/>
  <c r="AE442" i="1"/>
  <c r="X439" i="7"/>
  <c r="Y439" i="7"/>
  <c r="Z439" i="7"/>
  <c r="AH442" i="1"/>
  <c r="AA439" i="7"/>
  <c r="AB439" i="7"/>
  <c r="A440" i="7"/>
  <c r="B440" i="7"/>
  <c r="I443" i="1"/>
  <c r="C440" i="7"/>
  <c r="D440" i="7"/>
  <c r="E440" i="7"/>
  <c r="F440" i="7"/>
  <c r="G440" i="7"/>
  <c r="H440" i="7"/>
  <c r="I440" i="7"/>
  <c r="P443" i="1"/>
  <c r="J440" i="7"/>
  <c r="Q443" i="1"/>
  <c r="K440" i="7"/>
  <c r="L440" i="7"/>
  <c r="M440" i="7"/>
  <c r="AQ443" i="1"/>
  <c r="AR443" i="1"/>
  <c r="AS443" i="1"/>
  <c r="AT443" i="1"/>
  <c r="AU443" i="1"/>
  <c r="T443" i="1"/>
  <c r="N440" i="7"/>
  <c r="AV443" i="1"/>
  <c r="AW443" i="1"/>
  <c r="AX443" i="1"/>
  <c r="AY443" i="1"/>
  <c r="AZ443" i="1"/>
  <c r="U443" i="1"/>
  <c r="O440" i="7"/>
  <c r="V443" i="1"/>
  <c r="P440" i="7"/>
  <c r="Q440" i="7"/>
  <c r="R440" i="7"/>
  <c r="Y443" i="1"/>
  <c r="S440" i="7"/>
  <c r="T440" i="7"/>
  <c r="U440" i="7"/>
  <c r="V440" i="7"/>
  <c r="W440" i="7"/>
  <c r="AE443" i="1"/>
  <c r="X440" i="7"/>
  <c r="Y440" i="7"/>
  <c r="Z440" i="7"/>
  <c r="AH443" i="1"/>
  <c r="AA440" i="7"/>
  <c r="AB440" i="7"/>
  <c r="A441" i="7"/>
  <c r="B441" i="7"/>
  <c r="I444" i="1"/>
  <c r="C441" i="7"/>
  <c r="D441" i="7"/>
  <c r="E441" i="7"/>
  <c r="F441" i="7"/>
  <c r="G441" i="7"/>
  <c r="H441" i="7"/>
  <c r="I441" i="7"/>
  <c r="P444" i="1"/>
  <c r="J441" i="7"/>
  <c r="Q444" i="1"/>
  <c r="K441" i="7"/>
  <c r="L441" i="7"/>
  <c r="M441" i="7"/>
  <c r="AQ444" i="1"/>
  <c r="AR444" i="1"/>
  <c r="AS444" i="1"/>
  <c r="AT444" i="1"/>
  <c r="AU444" i="1"/>
  <c r="T444" i="1"/>
  <c r="N441" i="7"/>
  <c r="AV444" i="1"/>
  <c r="AW444" i="1"/>
  <c r="AX444" i="1"/>
  <c r="AY444" i="1"/>
  <c r="AZ444" i="1"/>
  <c r="U444" i="1"/>
  <c r="O441" i="7"/>
  <c r="V444" i="1"/>
  <c r="P441" i="7"/>
  <c r="Q441" i="7"/>
  <c r="R441" i="7"/>
  <c r="Y444" i="1"/>
  <c r="S441" i="7"/>
  <c r="T441" i="7"/>
  <c r="U441" i="7"/>
  <c r="V441" i="7"/>
  <c r="W441" i="7"/>
  <c r="AE444" i="1"/>
  <c r="X441" i="7"/>
  <c r="Y441" i="7"/>
  <c r="Z441" i="7"/>
  <c r="AH444" i="1"/>
  <c r="AA441" i="7"/>
  <c r="AB441" i="7"/>
  <c r="A442" i="7"/>
  <c r="B442" i="7"/>
  <c r="I445" i="1"/>
  <c r="C442" i="7"/>
  <c r="D442" i="7"/>
  <c r="E442" i="7"/>
  <c r="F442" i="7"/>
  <c r="G442" i="7"/>
  <c r="H442" i="7"/>
  <c r="I442" i="7"/>
  <c r="P445" i="1"/>
  <c r="J442" i="7"/>
  <c r="Q445" i="1"/>
  <c r="K442" i="7"/>
  <c r="L442" i="7"/>
  <c r="M442" i="7"/>
  <c r="AQ445" i="1"/>
  <c r="AR445" i="1"/>
  <c r="AS445" i="1"/>
  <c r="AT445" i="1"/>
  <c r="AU445" i="1"/>
  <c r="T445" i="1"/>
  <c r="N442" i="7"/>
  <c r="AV445" i="1"/>
  <c r="AW445" i="1"/>
  <c r="AX445" i="1"/>
  <c r="AY445" i="1"/>
  <c r="AZ445" i="1"/>
  <c r="U445" i="1"/>
  <c r="O442" i="7"/>
  <c r="V445" i="1"/>
  <c r="P442" i="7"/>
  <c r="Q442" i="7"/>
  <c r="R442" i="7"/>
  <c r="Y445" i="1"/>
  <c r="S442" i="7"/>
  <c r="T442" i="7"/>
  <c r="U442" i="7"/>
  <c r="V442" i="7"/>
  <c r="W442" i="7"/>
  <c r="AE445" i="1"/>
  <c r="X442" i="7"/>
  <c r="Y442" i="7"/>
  <c r="Z442" i="7"/>
  <c r="AH445" i="1"/>
  <c r="AA442" i="7"/>
  <c r="AB442" i="7"/>
  <c r="A443" i="7"/>
  <c r="B443" i="7"/>
  <c r="I446" i="1"/>
  <c r="C443" i="7"/>
  <c r="D443" i="7"/>
  <c r="E443" i="7"/>
  <c r="F443" i="7"/>
  <c r="G443" i="7"/>
  <c r="H443" i="7"/>
  <c r="I443" i="7"/>
  <c r="P446" i="1"/>
  <c r="J443" i="7"/>
  <c r="Q446" i="1"/>
  <c r="K443" i="7"/>
  <c r="L443" i="7"/>
  <c r="M443" i="7"/>
  <c r="AQ446" i="1"/>
  <c r="AR446" i="1"/>
  <c r="AS446" i="1"/>
  <c r="AT446" i="1"/>
  <c r="AU446" i="1"/>
  <c r="T446" i="1"/>
  <c r="N443" i="7"/>
  <c r="AV446" i="1"/>
  <c r="AW446" i="1"/>
  <c r="AX446" i="1"/>
  <c r="AY446" i="1"/>
  <c r="AZ446" i="1"/>
  <c r="U446" i="1"/>
  <c r="O443" i="7"/>
  <c r="V446" i="1"/>
  <c r="P443" i="7"/>
  <c r="Q443" i="7"/>
  <c r="R443" i="7"/>
  <c r="Y446" i="1"/>
  <c r="S443" i="7"/>
  <c r="T443" i="7"/>
  <c r="U443" i="7"/>
  <c r="V443" i="7"/>
  <c r="W443" i="7"/>
  <c r="AE446" i="1"/>
  <c r="X443" i="7"/>
  <c r="Y443" i="7"/>
  <c r="Z443" i="7"/>
  <c r="AH446" i="1"/>
  <c r="AA443" i="7"/>
  <c r="AB443" i="7"/>
  <c r="A444" i="7"/>
  <c r="B444" i="7"/>
  <c r="I447" i="1"/>
  <c r="C444" i="7"/>
  <c r="D444" i="7"/>
  <c r="E444" i="7"/>
  <c r="F444" i="7"/>
  <c r="G444" i="7"/>
  <c r="H444" i="7"/>
  <c r="I444" i="7"/>
  <c r="BK11" i="16"/>
  <c r="BL11" i="16"/>
  <c r="BM11" i="16"/>
  <c r="BN11" i="16"/>
  <c r="AT11" i="16"/>
  <c r="X11" i="16"/>
  <c r="P447" i="1"/>
  <c r="J444" i="7"/>
  <c r="Q447" i="1"/>
  <c r="K444" i="7"/>
  <c r="L444" i="7"/>
  <c r="M444" i="7"/>
  <c r="AQ447" i="1"/>
  <c r="AR447" i="1"/>
  <c r="AS447" i="1"/>
  <c r="AT447" i="1"/>
  <c r="AU447" i="1"/>
  <c r="T447" i="1"/>
  <c r="N444" i="7"/>
  <c r="AV447" i="1"/>
  <c r="AW447" i="1"/>
  <c r="AX447" i="1"/>
  <c r="AY447" i="1"/>
  <c r="AZ447" i="1"/>
  <c r="U447" i="1"/>
  <c r="O444" i="7"/>
  <c r="AY11" i="16"/>
  <c r="V447" i="1"/>
  <c r="P444" i="7"/>
  <c r="Q444" i="7"/>
  <c r="R444" i="7"/>
  <c r="Y447" i="1"/>
  <c r="S444" i="7"/>
  <c r="T444" i="7"/>
  <c r="U444" i="7"/>
  <c r="V444" i="7"/>
  <c r="W444" i="7"/>
  <c r="AE447" i="1"/>
  <c r="X444" i="7"/>
  <c r="Y444" i="7"/>
  <c r="Z444" i="7"/>
  <c r="AH447" i="1"/>
  <c r="AA444" i="7"/>
  <c r="AB444" i="7"/>
  <c r="A445" i="7"/>
  <c r="B445" i="7"/>
  <c r="I448" i="1"/>
  <c r="C445" i="7"/>
  <c r="D445" i="7"/>
  <c r="E445" i="7"/>
  <c r="F445" i="7"/>
  <c r="G445" i="7"/>
  <c r="H445" i="7"/>
  <c r="I445" i="7"/>
  <c r="P448" i="1"/>
  <c r="J445" i="7"/>
  <c r="Q448" i="1"/>
  <c r="K445" i="7"/>
  <c r="L445" i="7"/>
  <c r="M445" i="7"/>
  <c r="AQ448" i="1"/>
  <c r="AR448" i="1"/>
  <c r="AS448" i="1"/>
  <c r="AT448" i="1"/>
  <c r="AU448" i="1"/>
  <c r="T448" i="1"/>
  <c r="N445" i="7"/>
  <c r="AV448" i="1"/>
  <c r="AW448" i="1"/>
  <c r="AX448" i="1"/>
  <c r="AY448" i="1"/>
  <c r="AZ448" i="1"/>
  <c r="U448" i="1"/>
  <c r="O445" i="7"/>
  <c r="V448" i="1"/>
  <c r="P445" i="7"/>
  <c r="Q445" i="7"/>
  <c r="R445" i="7"/>
  <c r="Y448" i="1"/>
  <c r="S445" i="7"/>
  <c r="T445" i="7"/>
  <c r="U445" i="7"/>
  <c r="V445" i="7"/>
  <c r="W445" i="7"/>
  <c r="AE448" i="1"/>
  <c r="X445" i="7"/>
  <c r="Y445" i="7"/>
  <c r="Z445" i="7"/>
  <c r="AH448" i="1"/>
  <c r="AA445" i="7"/>
  <c r="AB445" i="7"/>
  <c r="A446" i="7"/>
  <c r="B446" i="7"/>
  <c r="I449" i="1"/>
  <c r="C446" i="7"/>
  <c r="D446" i="7"/>
  <c r="E446" i="7"/>
  <c r="F446" i="7"/>
  <c r="G446" i="7"/>
  <c r="H446" i="7"/>
  <c r="I446" i="7"/>
  <c r="P449" i="1"/>
  <c r="J446" i="7"/>
  <c r="Q449" i="1"/>
  <c r="K446" i="7"/>
  <c r="L446" i="7"/>
  <c r="M446" i="7"/>
  <c r="AQ449" i="1"/>
  <c r="AR449" i="1"/>
  <c r="AS449" i="1"/>
  <c r="AT449" i="1"/>
  <c r="AU449" i="1"/>
  <c r="T449" i="1"/>
  <c r="N446" i="7"/>
  <c r="AV449" i="1"/>
  <c r="AW449" i="1"/>
  <c r="AX449" i="1"/>
  <c r="AY449" i="1"/>
  <c r="AZ449" i="1"/>
  <c r="U449" i="1"/>
  <c r="O446" i="7"/>
  <c r="V449" i="1"/>
  <c r="P446" i="7"/>
  <c r="Q446" i="7"/>
  <c r="R446" i="7"/>
  <c r="Y449" i="1"/>
  <c r="S446" i="7"/>
  <c r="T446" i="7"/>
  <c r="U446" i="7"/>
  <c r="V446" i="7"/>
  <c r="W446" i="7"/>
  <c r="AE449" i="1"/>
  <c r="X446" i="7"/>
  <c r="Y446" i="7"/>
  <c r="Z446" i="7"/>
  <c r="AH449" i="1"/>
  <c r="AA446" i="7"/>
  <c r="AB446" i="7"/>
  <c r="A447" i="7"/>
  <c r="B447" i="7"/>
  <c r="I450" i="1"/>
  <c r="C447" i="7"/>
  <c r="D447" i="7"/>
  <c r="E447" i="7"/>
  <c r="F447" i="7"/>
  <c r="G447" i="7"/>
  <c r="H447" i="7"/>
  <c r="I447" i="7"/>
  <c r="P450" i="1"/>
  <c r="J447" i="7"/>
  <c r="Q450" i="1"/>
  <c r="K447" i="7"/>
  <c r="L447" i="7"/>
  <c r="M447" i="7"/>
  <c r="AQ450" i="1"/>
  <c r="AR450" i="1"/>
  <c r="AS450" i="1"/>
  <c r="AT450" i="1"/>
  <c r="AU450" i="1"/>
  <c r="T450" i="1"/>
  <c r="N447" i="7"/>
  <c r="AV450" i="1"/>
  <c r="AW450" i="1"/>
  <c r="AX450" i="1"/>
  <c r="AY450" i="1"/>
  <c r="AZ450" i="1"/>
  <c r="U450" i="1"/>
  <c r="O447" i="7"/>
  <c r="V450" i="1"/>
  <c r="P447" i="7"/>
  <c r="Q447" i="7"/>
  <c r="R447" i="7"/>
  <c r="Y450" i="1"/>
  <c r="S447" i="7"/>
  <c r="T447" i="7"/>
  <c r="U447" i="7"/>
  <c r="V447" i="7"/>
  <c r="W447" i="7"/>
  <c r="AE450" i="1"/>
  <c r="X447" i="7"/>
  <c r="Y447" i="7"/>
  <c r="Z447" i="7"/>
  <c r="AH450" i="1"/>
  <c r="AA447" i="7"/>
  <c r="AB447" i="7"/>
  <c r="A448" i="7"/>
  <c r="B448" i="7"/>
  <c r="I451" i="1"/>
  <c r="C448" i="7"/>
  <c r="D448" i="7"/>
  <c r="E448" i="7"/>
  <c r="F448" i="7"/>
  <c r="G448" i="7"/>
  <c r="H448" i="7"/>
  <c r="I448" i="7"/>
  <c r="P451" i="1"/>
  <c r="J448" i="7"/>
  <c r="Q451" i="1"/>
  <c r="K448" i="7"/>
  <c r="L448" i="7"/>
  <c r="M448" i="7"/>
  <c r="AQ451" i="1"/>
  <c r="AR451" i="1"/>
  <c r="AS451" i="1"/>
  <c r="AT451" i="1"/>
  <c r="AU451" i="1"/>
  <c r="T451" i="1"/>
  <c r="N448" i="7"/>
  <c r="AV451" i="1"/>
  <c r="AW451" i="1"/>
  <c r="AX451" i="1"/>
  <c r="AY451" i="1"/>
  <c r="AZ451" i="1"/>
  <c r="U451" i="1"/>
  <c r="O448" i="7"/>
  <c r="V451" i="1"/>
  <c r="P448" i="7"/>
  <c r="Q448" i="7"/>
  <c r="R448" i="7"/>
  <c r="Y451" i="1"/>
  <c r="S448" i="7"/>
  <c r="T448" i="7"/>
  <c r="U448" i="7"/>
  <c r="V448" i="7"/>
  <c r="W448" i="7"/>
  <c r="AE451" i="1"/>
  <c r="X448" i="7"/>
  <c r="Y448" i="7"/>
  <c r="Z448" i="7"/>
  <c r="AH451" i="1"/>
  <c r="AA448" i="7"/>
  <c r="AB448" i="7"/>
  <c r="A449" i="7"/>
  <c r="B449" i="7"/>
  <c r="I452" i="1"/>
  <c r="C449" i="7"/>
  <c r="D449" i="7"/>
  <c r="E449" i="7"/>
  <c r="F449" i="7"/>
  <c r="G449" i="7"/>
  <c r="H449" i="7"/>
  <c r="I449" i="7"/>
  <c r="P452" i="1"/>
  <c r="J449" i="7"/>
  <c r="Q452" i="1"/>
  <c r="K449" i="7"/>
  <c r="L449" i="7"/>
  <c r="M449" i="7"/>
  <c r="AQ452" i="1"/>
  <c r="AR452" i="1"/>
  <c r="AS452" i="1"/>
  <c r="AT452" i="1"/>
  <c r="AU452" i="1"/>
  <c r="T452" i="1"/>
  <c r="N449" i="7"/>
  <c r="AV452" i="1"/>
  <c r="AW452" i="1"/>
  <c r="AX452" i="1"/>
  <c r="AY452" i="1"/>
  <c r="AZ452" i="1"/>
  <c r="U452" i="1"/>
  <c r="O449" i="7"/>
  <c r="V452" i="1"/>
  <c r="P449" i="7"/>
  <c r="Q449" i="7"/>
  <c r="R449" i="7"/>
  <c r="Y452" i="1"/>
  <c r="S449" i="7"/>
  <c r="T449" i="7"/>
  <c r="U449" i="7"/>
  <c r="V449" i="7"/>
  <c r="W449" i="7"/>
  <c r="AE452" i="1"/>
  <c r="X449" i="7"/>
  <c r="Y449" i="7"/>
  <c r="Z449" i="7"/>
  <c r="AH452" i="1"/>
  <c r="AA449" i="7"/>
  <c r="AB449" i="7"/>
  <c r="A450" i="7"/>
  <c r="B450" i="7"/>
  <c r="I453" i="1"/>
  <c r="C450" i="7"/>
  <c r="D450" i="7"/>
  <c r="E450" i="7"/>
  <c r="F450" i="7"/>
  <c r="G450" i="7"/>
  <c r="H450" i="7"/>
  <c r="I450" i="7"/>
  <c r="P453" i="1"/>
  <c r="J450" i="7"/>
  <c r="Q453" i="1"/>
  <c r="K450" i="7"/>
  <c r="L450" i="7"/>
  <c r="M450" i="7"/>
  <c r="AQ453" i="1"/>
  <c r="AR453" i="1"/>
  <c r="AS453" i="1"/>
  <c r="AT453" i="1"/>
  <c r="AU453" i="1"/>
  <c r="T453" i="1"/>
  <c r="N450" i="7"/>
  <c r="AV453" i="1"/>
  <c r="AW453" i="1"/>
  <c r="AX453" i="1"/>
  <c r="AY453" i="1"/>
  <c r="AZ453" i="1"/>
  <c r="U453" i="1"/>
  <c r="O450" i="7"/>
  <c r="V453" i="1"/>
  <c r="P450" i="7"/>
  <c r="Q450" i="7"/>
  <c r="R450" i="7"/>
  <c r="Y453" i="1"/>
  <c r="S450" i="7"/>
  <c r="T450" i="7"/>
  <c r="U450" i="7"/>
  <c r="V450" i="7"/>
  <c r="W450" i="7"/>
  <c r="AE453" i="1"/>
  <c r="X450" i="7"/>
  <c r="Y450" i="7"/>
  <c r="Z450" i="7"/>
  <c r="AH453" i="1"/>
  <c r="AA450" i="7"/>
  <c r="AB450" i="7"/>
  <c r="A451" i="7"/>
  <c r="B451" i="7"/>
  <c r="I454" i="1"/>
  <c r="C451" i="7"/>
  <c r="D451" i="7"/>
  <c r="E451" i="7"/>
  <c r="F451" i="7"/>
  <c r="G451" i="7"/>
  <c r="H451" i="7"/>
  <c r="I451" i="7"/>
  <c r="P454" i="1"/>
  <c r="J451" i="7"/>
  <c r="Q454" i="1"/>
  <c r="K451" i="7"/>
  <c r="L451" i="7"/>
  <c r="M451" i="7"/>
  <c r="AQ454" i="1"/>
  <c r="AR454" i="1"/>
  <c r="AS454" i="1"/>
  <c r="AT454" i="1"/>
  <c r="AU454" i="1"/>
  <c r="T454" i="1"/>
  <c r="N451" i="7"/>
  <c r="AV454" i="1"/>
  <c r="AW454" i="1"/>
  <c r="AX454" i="1"/>
  <c r="AY454" i="1"/>
  <c r="AZ454" i="1"/>
  <c r="U454" i="1"/>
  <c r="O451" i="7"/>
  <c r="V454" i="1"/>
  <c r="P451" i="7"/>
  <c r="Q451" i="7"/>
  <c r="R451" i="7"/>
  <c r="Y454" i="1"/>
  <c r="S451" i="7"/>
  <c r="T451" i="7"/>
  <c r="U451" i="7"/>
  <c r="V451" i="7"/>
  <c r="W451" i="7"/>
  <c r="AE454" i="1"/>
  <c r="X451" i="7"/>
  <c r="Y451" i="7"/>
  <c r="Z451" i="7"/>
  <c r="AH454" i="1"/>
  <c r="AA451" i="7"/>
  <c r="AB451" i="7"/>
  <c r="A452" i="7"/>
  <c r="B452" i="7"/>
  <c r="I455" i="1"/>
  <c r="C452" i="7"/>
  <c r="D452" i="7"/>
  <c r="E452" i="7"/>
  <c r="F452" i="7"/>
  <c r="G452" i="7"/>
  <c r="H452" i="7"/>
  <c r="I452" i="7"/>
  <c r="P455" i="1"/>
  <c r="J452" i="7"/>
  <c r="Q455" i="1"/>
  <c r="K452" i="7"/>
  <c r="L452" i="7"/>
  <c r="M452" i="7"/>
  <c r="AQ455" i="1"/>
  <c r="AR455" i="1"/>
  <c r="AS455" i="1"/>
  <c r="AT455" i="1"/>
  <c r="AU455" i="1"/>
  <c r="T455" i="1"/>
  <c r="N452" i="7"/>
  <c r="AV455" i="1"/>
  <c r="AW455" i="1"/>
  <c r="AX455" i="1"/>
  <c r="AY455" i="1"/>
  <c r="AZ455" i="1"/>
  <c r="U455" i="1"/>
  <c r="O452" i="7"/>
  <c r="V455" i="1"/>
  <c r="P452" i="7"/>
  <c r="Q452" i="7"/>
  <c r="R452" i="7"/>
  <c r="Y455" i="1"/>
  <c r="S452" i="7"/>
  <c r="T452" i="7"/>
  <c r="U452" i="7"/>
  <c r="V452" i="7"/>
  <c r="W452" i="7"/>
  <c r="AE455" i="1"/>
  <c r="X452" i="7"/>
  <c r="Y452" i="7"/>
  <c r="Z452" i="7"/>
  <c r="AH455" i="1"/>
  <c r="AA452" i="7"/>
  <c r="AB452" i="7"/>
  <c r="A453" i="7"/>
  <c r="B453" i="7"/>
  <c r="I456" i="1"/>
  <c r="C453" i="7"/>
  <c r="D453" i="7"/>
  <c r="E453" i="7"/>
  <c r="F453" i="7"/>
  <c r="G453" i="7"/>
  <c r="H453" i="7"/>
  <c r="I453" i="7"/>
  <c r="P456" i="1"/>
  <c r="J453" i="7"/>
  <c r="Q456" i="1"/>
  <c r="K453" i="7"/>
  <c r="L453" i="7"/>
  <c r="M453" i="7"/>
  <c r="AQ456" i="1"/>
  <c r="AR456" i="1"/>
  <c r="AS456" i="1"/>
  <c r="AT456" i="1"/>
  <c r="AU456" i="1"/>
  <c r="T456" i="1"/>
  <c r="N453" i="7"/>
  <c r="AV456" i="1"/>
  <c r="AW456" i="1"/>
  <c r="AX456" i="1"/>
  <c r="AY456" i="1"/>
  <c r="AZ456" i="1"/>
  <c r="U456" i="1"/>
  <c r="O453" i="7"/>
  <c r="V456" i="1"/>
  <c r="P453" i="7"/>
  <c r="Q453" i="7"/>
  <c r="R453" i="7"/>
  <c r="Y456" i="1"/>
  <c r="S453" i="7"/>
  <c r="T453" i="7"/>
  <c r="U453" i="7"/>
  <c r="V453" i="7"/>
  <c r="W453" i="7"/>
  <c r="AE456" i="1"/>
  <c r="X453" i="7"/>
  <c r="Y453" i="7"/>
  <c r="Z453" i="7"/>
  <c r="AH456" i="1"/>
  <c r="AA453" i="7"/>
  <c r="AB453" i="7"/>
  <c r="A454" i="7"/>
  <c r="B454" i="7"/>
  <c r="I457" i="1"/>
  <c r="C454" i="7"/>
  <c r="D454" i="7"/>
  <c r="E454" i="7"/>
  <c r="F454" i="7"/>
  <c r="G454" i="7"/>
  <c r="H454" i="7"/>
  <c r="I454" i="7"/>
  <c r="P457" i="1"/>
  <c r="J454" i="7"/>
  <c r="Q457" i="1"/>
  <c r="K454" i="7"/>
  <c r="L454" i="7"/>
  <c r="M454" i="7"/>
  <c r="AQ457" i="1"/>
  <c r="AR457" i="1"/>
  <c r="AS457" i="1"/>
  <c r="AT457" i="1"/>
  <c r="AU457" i="1"/>
  <c r="T457" i="1"/>
  <c r="N454" i="7"/>
  <c r="AV457" i="1"/>
  <c r="AW457" i="1"/>
  <c r="AX457" i="1"/>
  <c r="AY457" i="1"/>
  <c r="AZ457" i="1"/>
  <c r="U457" i="1"/>
  <c r="O454" i="7"/>
  <c r="V457" i="1"/>
  <c r="P454" i="7"/>
  <c r="Q454" i="7"/>
  <c r="R454" i="7"/>
  <c r="Y457" i="1"/>
  <c r="S454" i="7"/>
  <c r="T454" i="7"/>
  <c r="U454" i="7"/>
  <c r="V454" i="7"/>
  <c r="W454" i="7"/>
  <c r="AE457" i="1"/>
  <c r="X454" i="7"/>
  <c r="Y454" i="7"/>
  <c r="Z454" i="7"/>
  <c r="AH457" i="1"/>
  <c r="AA454" i="7"/>
  <c r="AB454" i="7"/>
  <c r="A455" i="7"/>
  <c r="B455" i="7"/>
  <c r="I458" i="1"/>
  <c r="C455" i="7"/>
  <c r="D455" i="7"/>
  <c r="E455" i="7"/>
  <c r="F455" i="7"/>
  <c r="G455" i="7"/>
  <c r="H455" i="7"/>
  <c r="I455" i="7"/>
  <c r="P458" i="1"/>
  <c r="J455" i="7"/>
  <c r="Q458" i="1"/>
  <c r="K455" i="7"/>
  <c r="L455" i="7"/>
  <c r="M455" i="7"/>
  <c r="AQ458" i="1"/>
  <c r="AR458" i="1"/>
  <c r="AS458" i="1"/>
  <c r="AT458" i="1"/>
  <c r="AU458" i="1"/>
  <c r="T458" i="1"/>
  <c r="N455" i="7"/>
  <c r="AV458" i="1"/>
  <c r="AW458" i="1"/>
  <c r="AX458" i="1"/>
  <c r="AY458" i="1"/>
  <c r="AZ458" i="1"/>
  <c r="U458" i="1"/>
  <c r="O455" i="7"/>
  <c r="V458" i="1"/>
  <c r="P455" i="7"/>
  <c r="Q455" i="7"/>
  <c r="R455" i="7"/>
  <c r="Y458" i="1"/>
  <c r="S455" i="7"/>
  <c r="T455" i="7"/>
  <c r="U455" i="7"/>
  <c r="V455" i="7"/>
  <c r="W455" i="7"/>
  <c r="AE458" i="1"/>
  <c r="X455" i="7"/>
  <c r="Y455" i="7"/>
  <c r="Z455" i="7"/>
  <c r="AH458" i="1"/>
  <c r="AA455" i="7"/>
  <c r="AB455" i="7"/>
  <c r="A456" i="7"/>
  <c r="B456" i="7"/>
  <c r="I459" i="1"/>
  <c r="C456" i="7"/>
  <c r="D456" i="7"/>
  <c r="E456" i="7"/>
  <c r="F456" i="7"/>
  <c r="G456" i="7"/>
  <c r="H456" i="7"/>
  <c r="I456" i="7"/>
  <c r="P459" i="1"/>
  <c r="J456" i="7"/>
  <c r="Q459" i="1"/>
  <c r="K456" i="7"/>
  <c r="L456" i="7"/>
  <c r="M456" i="7"/>
  <c r="AQ459" i="1"/>
  <c r="AR459" i="1"/>
  <c r="AS459" i="1"/>
  <c r="AT459" i="1"/>
  <c r="AU459" i="1"/>
  <c r="T459" i="1"/>
  <c r="N456" i="7"/>
  <c r="AV459" i="1"/>
  <c r="AW459" i="1"/>
  <c r="AX459" i="1"/>
  <c r="AY459" i="1"/>
  <c r="AZ459" i="1"/>
  <c r="U459" i="1"/>
  <c r="O456" i="7"/>
  <c r="V459" i="1"/>
  <c r="P456" i="7"/>
  <c r="Q456" i="7"/>
  <c r="R456" i="7"/>
  <c r="Y459" i="1"/>
  <c r="S456" i="7"/>
  <c r="T456" i="7"/>
  <c r="U456" i="7"/>
  <c r="V456" i="7"/>
  <c r="W456" i="7"/>
  <c r="AE459" i="1"/>
  <c r="X456" i="7"/>
  <c r="Y456" i="7"/>
  <c r="Z456" i="7"/>
  <c r="AH459" i="1"/>
  <c r="AA456" i="7"/>
  <c r="AB456" i="7"/>
  <c r="A457" i="7"/>
  <c r="B457" i="7"/>
  <c r="I460" i="1"/>
  <c r="C457" i="7"/>
  <c r="D457" i="7"/>
  <c r="E457" i="7"/>
  <c r="F457" i="7"/>
  <c r="G457" i="7"/>
  <c r="H457" i="7"/>
  <c r="I457" i="7"/>
  <c r="P460" i="1"/>
  <c r="J457" i="7"/>
  <c r="Q460" i="1"/>
  <c r="K457" i="7"/>
  <c r="L457" i="7"/>
  <c r="M457" i="7"/>
  <c r="AQ460" i="1"/>
  <c r="AR460" i="1"/>
  <c r="AS460" i="1"/>
  <c r="AT460" i="1"/>
  <c r="AU460" i="1"/>
  <c r="T460" i="1"/>
  <c r="N457" i="7"/>
  <c r="AV460" i="1"/>
  <c r="AW460" i="1"/>
  <c r="AX460" i="1"/>
  <c r="AY460" i="1"/>
  <c r="AZ460" i="1"/>
  <c r="U460" i="1"/>
  <c r="O457" i="7"/>
  <c r="V460" i="1"/>
  <c r="P457" i="7"/>
  <c r="Q457" i="7"/>
  <c r="R457" i="7"/>
  <c r="Y460" i="1"/>
  <c r="S457" i="7"/>
  <c r="T457" i="7"/>
  <c r="U457" i="7"/>
  <c r="V457" i="7"/>
  <c r="W457" i="7"/>
  <c r="AE460" i="1"/>
  <c r="X457" i="7"/>
  <c r="Y457" i="7"/>
  <c r="Z457" i="7"/>
  <c r="AH460" i="1"/>
  <c r="AA457" i="7"/>
  <c r="AB457" i="7"/>
  <c r="A458" i="7"/>
  <c r="B458" i="7"/>
  <c r="I461" i="1"/>
  <c r="C458" i="7"/>
  <c r="D458" i="7"/>
  <c r="E458" i="7"/>
  <c r="F458" i="7"/>
  <c r="G458" i="7"/>
  <c r="H458" i="7"/>
  <c r="I458" i="7"/>
  <c r="P461" i="1"/>
  <c r="J458" i="7"/>
  <c r="Q461" i="1"/>
  <c r="K458" i="7"/>
  <c r="L458" i="7"/>
  <c r="M458" i="7"/>
  <c r="AQ461" i="1"/>
  <c r="AR461" i="1"/>
  <c r="AS461" i="1"/>
  <c r="AT461" i="1"/>
  <c r="AU461" i="1"/>
  <c r="T461" i="1"/>
  <c r="N458" i="7"/>
  <c r="AV461" i="1"/>
  <c r="AW461" i="1"/>
  <c r="AX461" i="1"/>
  <c r="AY461" i="1"/>
  <c r="AZ461" i="1"/>
  <c r="U461" i="1"/>
  <c r="O458" i="7"/>
  <c r="V461" i="1"/>
  <c r="P458" i="7"/>
  <c r="Q458" i="7"/>
  <c r="R458" i="7"/>
  <c r="Y461" i="1"/>
  <c r="S458" i="7"/>
  <c r="T458" i="7"/>
  <c r="U458" i="7"/>
  <c r="V458" i="7"/>
  <c r="W458" i="7"/>
  <c r="AE461" i="1"/>
  <c r="X458" i="7"/>
  <c r="Y458" i="7"/>
  <c r="Z458" i="7"/>
  <c r="AH461" i="1"/>
  <c r="AA458" i="7"/>
  <c r="AB458" i="7"/>
  <c r="A459" i="7"/>
  <c r="B459" i="7"/>
  <c r="I462" i="1"/>
  <c r="C459" i="7"/>
  <c r="D459" i="7"/>
  <c r="E459" i="7"/>
  <c r="F459" i="7"/>
  <c r="G459" i="7"/>
  <c r="H459" i="7"/>
  <c r="I459" i="7"/>
  <c r="P462" i="1"/>
  <c r="J459" i="7"/>
  <c r="Q462" i="1"/>
  <c r="K459" i="7"/>
  <c r="L459" i="7"/>
  <c r="M459" i="7"/>
  <c r="AQ462" i="1"/>
  <c r="AR462" i="1"/>
  <c r="AS462" i="1"/>
  <c r="AT462" i="1"/>
  <c r="AU462" i="1"/>
  <c r="T462" i="1"/>
  <c r="N459" i="7"/>
  <c r="AV462" i="1"/>
  <c r="AW462" i="1"/>
  <c r="AX462" i="1"/>
  <c r="AY462" i="1"/>
  <c r="AZ462" i="1"/>
  <c r="U462" i="1"/>
  <c r="O459" i="7"/>
  <c r="V462" i="1"/>
  <c r="P459" i="7"/>
  <c r="Q459" i="7"/>
  <c r="R459" i="7"/>
  <c r="Y462" i="1"/>
  <c r="S459" i="7"/>
  <c r="T459" i="7"/>
  <c r="U459" i="7"/>
  <c r="V459" i="7"/>
  <c r="W459" i="7"/>
  <c r="AE462" i="1"/>
  <c r="X459" i="7"/>
  <c r="Y459" i="7"/>
  <c r="Z459" i="7"/>
  <c r="AH462" i="1"/>
  <c r="AA459" i="7"/>
  <c r="AB459" i="7"/>
  <c r="A460" i="7"/>
  <c r="B460" i="7"/>
  <c r="I463" i="1"/>
  <c r="C460" i="7"/>
  <c r="D460" i="7"/>
  <c r="E460" i="7"/>
  <c r="F460" i="7"/>
  <c r="G460" i="7"/>
  <c r="H460" i="7"/>
  <c r="I460" i="7"/>
  <c r="P463" i="1"/>
  <c r="J460" i="7"/>
  <c r="Q463" i="1"/>
  <c r="K460" i="7"/>
  <c r="L460" i="7"/>
  <c r="M460" i="7"/>
  <c r="AQ463" i="1"/>
  <c r="AR463" i="1"/>
  <c r="AS463" i="1"/>
  <c r="AT463" i="1"/>
  <c r="AU463" i="1"/>
  <c r="T463" i="1"/>
  <c r="N460" i="7"/>
  <c r="AV463" i="1"/>
  <c r="AW463" i="1"/>
  <c r="AX463" i="1"/>
  <c r="AY463" i="1"/>
  <c r="AZ463" i="1"/>
  <c r="U463" i="1"/>
  <c r="O460" i="7"/>
  <c r="V463" i="1"/>
  <c r="P460" i="7"/>
  <c r="Q460" i="7"/>
  <c r="R460" i="7"/>
  <c r="Y463" i="1"/>
  <c r="S460" i="7"/>
  <c r="T460" i="7"/>
  <c r="U460" i="7"/>
  <c r="V460" i="7"/>
  <c r="W460" i="7"/>
  <c r="AE463" i="1"/>
  <c r="X460" i="7"/>
  <c r="Y460" i="7"/>
  <c r="Z460" i="7"/>
  <c r="AH463" i="1"/>
  <c r="AA460" i="7"/>
  <c r="AB460" i="7"/>
  <c r="A461" i="7"/>
  <c r="B461" i="7"/>
  <c r="I464" i="1"/>
  <c r="C461" i="7"/>
  <c r="D461" i="7"/>
  <c r="E461" i="7"/>
  <c r="F461" i="7"/>
  <c r="G461" i="7"/>
  <c r="H461" i="7"/>
  <c r="I461" i="7"/>
  <c r="P464" i="1"/>
  <c r="J461" i="7"/>
  <c r="Q464" i="1"/>
  <c r="K461" i="7"/>
  <c r="L461" i="7"/>
  <c r="M461" i="7"/>
  <c r="AQ464" i="1"/>
  <c r="AR464" i="1"/>
  <c r="AS464" i="1"/>
  <c r="AT464" i="1"/>
  <c r="AU464" i="1"/>
  <c r="T464" i="1"/>
  <c r="N461" i="7"/>
  <c r="AV464" i="1"/>
  <c r="AW464" i="1"/>
  <c r="AX464" i="1"/>
  <c r="AY464" i="1"/>
  <c r="AZ464" i="1"/>
  <c r="U464" i="1"/>
  <c r="O461" i="7"/>
  <c r="V464" i="1"/>
  <c r="P461" i="7"/>
  <c r="Q461" i="7"/>
  <c r="R461" i="7"/>
  <c r="Y464" i="1"/>
  <c r="S461" i="7"/>
  <c r="T461" i="7"/>
  <c r="U461" i="7"/>
  <c r="V461" i="7"/>
  <c r="W461" i="7"/>
  <c r="AE464" i="1"/>
  <c r="X461" i="7"/>
  <c r="Y461" i="7"/>
  <c r="Z461" i="7"/>
  <c r="AH464" i="1"/>
  <c r="AA461" i="7"/>
  <c r="AB461" i="7"/>
  <c r="A462" i="7"/>
  <c r="B462" i="7"/>
  <c r="I465" i="1"/>
  <c r="C462" i="7"/>
  <c r="D462" i="7"/>
  <c r="E462" i="7"/>
  <c r="F462" i="7"/>
  <c r="G462" i="7"/>
  <c r="H462" i="7"/>
  <c r="I462" i="7"/>
  <c r="P465" i="1"/>
  <c r="J462" i="7"/>
  <c r="Q465" i="1"/>
  <c r="K462" i="7"/>
  <c r="L462" i="7"/>
  <c r="M462" i="7"/>
  <c r="AQ465" i="1"/>
  <c r="AR465" i="1"/>
  <c r="AS465" i="1"/>
  <c r="AT465" i="1"/>
  <c r="AU465" i="1"/>
  <c r="T465" i="1"/>
  <c r="N462" i="7"/>
  <c r="AV465" i="1"/>
  <c r="AW465" i="1"/>
  <c r="AX465" i="1"/>
  <c r="AY465" i="1"/>
  <c r="AZ465" i="1"/>
  <c r="U465" i="1"/>
  <c r="O462" i="7"/>
  <c r="V465" i="1"/>
  <c r="P462" i="7"/>
  <c r="Q462" i="7"/>
  <c r="R462" i="7"/>
  <c r="Y465" i="1"/>
  <c r="S462" i="7"/>
  <c r="T462" i="7"/>
  <c r="U462" i="7"/>
  <c r="V462" i="7"/>
  <c r="W462" i="7"/>
  <c r="AE465" i="1"/>
  <c r="X462" i="7"/>
  <c r="Y462" i="7"/>
  <c r="Z462" i="7"/>
  <c r="AH465" i="1"/>
  <c r="AA462" i="7"/>
  <c r="AB462" i="7"/>
  <c r="A463" i="7"/>
  <c r="B463" i="7"/>
  <c r="I466" i="1"/>
  <c r="C463" i="7"/>
  <c r="D463" i="7"/>
  <c r="E463" i="7"/>
  <c r="F463" i="7"/>
  <c r="G463" i="7"/>
  <c r="H463" i="7"/>
  <c r="I463" i="7"/>
  <c r="P466" i="1"/>
  <c r="J463" i="7"/>
  <c r="Q466" i="1"/>
  <c r="K463" i="7"/>
  <c r="L463" i="7"/>
  <c r="M463" i="7"/>
  <c r="AQ466" i="1"/>
  <c r="AR466" i="1"/>
  <c r="AS466" i="1"/>
  <c r="AT466" i="1"/>
  <c r="AU466" i="1"/>
  <c r="T466" i="1"/>
  <c r="N463" i="7"/>
  <c r="AV466" i="1"/>
  <c r="AW466" i="1"/>
  <c r="AX466" i="1"/>
  <c r="AY466" i="1"/>
  <c r="AZ466" i="1"/>
  <c r="U466" i="1"/>
  <c r="O463" i="7"/>
  <c r="V466" i="1"/>
  <c r="P463" i="7"/>
  <c r="Q463" i="7"/>
  <c r="R463" i="7"/>
  <c r="Y466" i="1"/>
  <c r="S463" i="7"/>
  <c r="T463" i="7"/>
  <c r="U463" i="7"/>
  <c r="V463" i="7"/>
  <c r="W463" i="7"/>
  <c r="AE466" i="1"/>
  <c r="X463" i="7"/>
  <c r="Y463" i="7"/>
  <c r="Z463" i="7"/>
  <c r="AH466" i="1"/>
  <c r="AA463" i="7"/>
  <c r="AB463" i="7"/>
  <c r="A464" i="7"/>
  <c r="B464" i="7"/>
  <c r="I467" i="1"/>
  <c r="C464" i="7"/>
  <c r="D464" i="7"/>
  <c r="E464" i="7"/>
  <c r="F464" i="7"/>
  <c r="G464" i="7"/>
  <c r="H464" i="7"/>
  <c r="I464" i="7"/>
  <c r="BO11" i="16"/>
  <c r="BP11" i="16"/>
  <c r="BQ11" i="16"/>
  <c r="BR11" i="16"/>
  <c r="AU11" i="16"/>
  <c r="Y11" i="16"/>
  <c r="P467" i="1"/>
  <c r="J464" i="7"/>
  <c r="Q467" i="1"/>
  <c r="K464" i="7"/>
  <c r="L464" i="7"/>
  <c r="M464" i="7"/>
  <c r="AQ467" i="1"/>
  <c r="AR467" i="1"/>
  <c r="AS467" i="1"/>
  <c r="AT467" i="1"/>
  <c r="AU467" i="1"/>
  <c r="T467" i="1"/>
  <c r="N464" i="7"/>
  <c r="AV467" i="1"/>
  <c r="AW467" i="1"/>
  <c r="AX467" i="1"/>
  <c r="AY467" i="1"/>
  <c r="AZ467" i="1"/>
  <c r="U467" i="1"/>
  <c r="O464" i="7"/>
  <c r="AZ11" i="16"/>
  <c r="V467" i="1"/>
  <c r="P464" i="7"/>
  <c r="Q464" i="7"/>
  <c r="R464" i="7"/>
  <c r="Y467" i="1"/>
  <c r="S464" i="7"/>
  <c r="T464" i="7"/>
  <c r="U464" i="7"/>
  <c r="V464" i="7"/>
  <c r="W464" i="7"/>
  <c r="AE467" i="1"/>
  <c r="X464" i="7"/>
  <c r="Y464" i="7"/>
  <c r="Z464" i="7"/>
  <c r="AH467" i="1"/>
  <c r="AA464" i="7"/>
  <c r="AB464" i="7"/>
  <c r="A465" i="7"/>
  <c r="B465" i="7"/>
  <c r="I468" i="1"/>
  <c r="C465" i="7"/>
  <c r="D465" i="7"/>
  <c r="E465" i="7"/>
  <c r="F465" i="7"/>
  <c r="G465" i="7"/>
  <c r="H465" i="7"/>
  <c r="I465" i="7"/>
  <c r="P468" i="1"/>
  <c r="J465" i="7"/>
  <c r="Q468" i="1"/>
  <c r="K465" i="7"/>
  <c r="L465" i="7"/>
  <c r="M465" i="7"/>
  <c r="AQ468" i="1"/>
  <c r="AR468" i="1"/>
  <c r="AS468" i="1"/>
  <c r="AT468" i="1"/>
  <c r="AU468" i="1"/>
  <c r="T468" i="1"/>
  <c r="N465" i="7"/>
  <c r="AV468" i="1"/>
  <c r="AW468" i="1"/>
  <c r="AX468" i="1"/>
  <c r="AY468" i="1"/>
  <c r="AZ468" i="1"/>
  <c r="U468" i="1"/>
  <c r="O465" i="7"/>
  <c r="V468" i="1"/>
  <c r="P465" i="7"/>
  <c r="Q465" i="7"/>
  <c r="R465" i="7"/>
  <c r="Y468" i="1"/>
  <c r="S465" i="7"/>
  <c r="T465" i="7"/>
  <c r="U465" i="7"/>
  <c r="V465" i="7"/>
  <c r="W465" i="7"/>
  <c r="AE468" i="1"/>
  <c r="X465" i="7"/>
  <c r="Y465" i="7"/>
  <c r="Z465" i="7"/>
  <c r="AH468" i="1"/>
  <c r="AA465" i="7"/>
  <c r="AB465" i="7"/>
  <c r="A466" i="7"/>
  <c r="B466" i="7"/>
  <c r="I469" i="1"/>
  <c r="C466" i="7"/>
  <c r="D466" i="7"/>
  <c r="E466" i="7"/>
  <c r="F466" i="7"/>
  <c r="G466" i="7"/>
  <c r="H466" i="7"/>
  <c r="I466" i="7"/>
  <c r="P469" i="1"/>
  <c r="J466" i="7"/>
  <c r="Q469" i="1"/>
  <c r="K466" i="7"/>
  <c r="L466" i="7"/>
  <c r="M466" i="7"/>
  <c r="AQ469" i="1"/>
  <c r="AR469" i="1"/>
  <c r="AS469" i="1"/>
  <c r="AT469" i="1"/>
  <c r="AU469" i="1"/>
  <c r="T469" i="1"/>
  <c r="N466" i="7"/>
  <c r="AV469" i="1"/>
  <c r="AW469" i="1"/>
  <c r="AX469" i="1"/>
  <c r="AY469" i="1"/>
  <c r="AZ469" i="1"/>
  <c r="U469" i="1"/>
  <c r="O466" i="7"/>
  <c r="V469" i="1"/>
  <c r="P466" i="7"/>
  <c r="Q466" i="7"/>
  <c r="R466" i="7"/>
  <c r="Y469" i="1"/>
  <c r="S466" i="7"/>
  <c r="T466" i="7"/>
  <c r="U466" i="7"/>
  <c r="V466" i="7"/>
  <c r="W466" i="7"/>
  <c r="AE469" i="1"/>
  <c r="X466" i="7"/>
  <c r="Y466" i="7"/>
  <c r="Z466" i="7"/>
  <c r="AH469" i="1"/>
  <c r="AA466" i="7"/>
  <c r="AB466" i="7"/>
  <c r="A467" i="7"/>
  <c r="B467" i="7"/>
  <c r="I470" i="1"/>
  <c r="C467" i="7"/>
  <c r="D467" i="7"/>
  <c r="E467" i="7"/>
  <c r="F467" i="7"/>
  <c r="G467" i="7"/>
  <c r="H467" i="7"/>
  <c r="I467" i="7"/>
  <c r="P470" i="1"/>
  <c r="J467" i="7"/>
  <c r="Q470" i="1"/>
  <c r="K467" i="7"/>
  <c r="L467" i="7"/>
  <c r="M467" i="7"/>
  <c r="AQ470" i="1"/>
  <c r="AR470" i="1"/>
  <c r="AS470" i="1"/>
  <c r="AT470" i="1"/>
  <c r="AU470" i="1"/>
  <c r="T470" i="1"/>
  <c r="N467" i="7"/>
  <c r="AV470" i="1"/>
  <c r="AW470" i="1"/>
  <c r="AX470" i="1"/>
  <c r="AY470" i="1"/>
  <c r="AZ470" i="1"/>
  <c r="U470" i="1"/>
  <c r="O467" i="7"/>
  <c r="V470" i="1"/>
  <c r="P467" i="7"/>
  <c r="Q467" i="7"/>
  <c r="R467" i="7"/>
  <c r="Y470" i="1"/>
  <c r="S467" i="7"/>
  <c r="T467" i="7"/>
  <c r="U467" i="7"/>
  <c r="V467" i="7"/>
  <c r="W467" i="7"/>
  <c r="AE470" i="1"/>
  <c r="X467" i="7"/>
  <c r="Y467" i="7"/>
  <c r="Z467" i="7"/>
  <c r="AH470" i="1"/>
  <c r="AA467" i="7"/>
  <c r="AB467" i="7"/>
  <c r="A468" i="7"/>
  <c r="B468" i="7"/>
  <c r="I471" i="1"/>
  <c r="C468" i="7"/>
  <c r="D468" i="7"/>
  <c r="E468" i="7"/>
  <c r="F468" i="7"/>
  <c r="G468" i="7"/>
  <c r="H468" i="7"/>
  <c r="I468" i="7"/>
  <c r="P471" i="1"/>
  <c r="J468" i="7"/>
  <c r="Q471" i="1"/>
  <c r="K468" i="7"/>
  <c r="L468" i="7"/>
  <c r="M468" i="7"/>
  <c r="AQ471" i="1"/>
  <c r="AR471" i="1"/>
  <c r="AS471" i="1"/>
  <c r="AT471" i="1"/>
  <c r="AU471" i="1"/>
  <c r="T471" i="1"/>
  <c r="N468" i="7"/>
  <c r="AV471" i="1"/>
  <c r="AW471" i="1"/>
  <c r="AX471" i="1"/>
  <c r="AY471" i="1"/>
  <c r="AZ471" i="1"/>
  <c r="U471" i="1"/>
  <c r="O468" i="7"/>
  <c r="V471" i="1"/>
  <c r="P468" i="7"/>
  <c r="Q468" i="7"/>
  <c r="R468" i="7"/>
  <c r="Y471" i="1"/>
  <c r="S468" i="7"/>
  <c r="T468" i="7"/>
  <c r="U468" i="7"/>
  <c r="V468" i="7"/>
  <c r="W468" i="7"/>
  <c r="AE471" i="1"/>
  <c r="X468" i="7"/>
  <c r="Y468" i="7"/>
  <c r="Z468" i="7"/>
  <c r="AH471" i="1"/>
  <c r="AA468" i="7"/>
  <c r="AB468" i="7"/>
  <c r="A469" i="7"/>
  <c r="B469" i="7"/>
  <c r="I472" i="1"/>
  <c r="C469" i="7"/>
  <c r="D469" i="7"/>
  <c r="E469" i="7"/>
  <c r="F469" i="7"/>
  <c r="G469" i="7"/>
  <c r="H469" i="7"/>
  <c r="I469" i="7"/>
  <c r="P472" i="1"/>
  <c r="J469" i="7"/>
  <c r="Q472" i="1"/>
  <c r="K469" i="7"/>
  <c r="L469" i="7"/>
  <c r="M469" i="7"/>
  <c r="AQ472" i="1"/>
  <c r="AR472" i="1"/>
  <c r="AS472" i="1"/>
  <c r="AT472" i="1"/>
  <c r="AU472" i="1"/>
  <c r="T472" i="1"/>
  <c r="N469" i="7"/>
  <c r="AV472" i="1"/>
  <c r="AW472" i="1"/>
  <c r="AX472" i="1"/>
  <c r="AY472" i="1"/>
  <c r="AZ472" i="1"/>
  <c r="U472" i="1"/>
  <c r="O469" i="7"/>
  <c r="V472" i="1"/>
  <c r="P469" i="7"/>
  <c r="Q469" i="7"/>
  <c r="R469" i="7"/>
  <c r="Y472" i="1"/>
  <c r="S469" i="7"/>
  <c r="T469" i="7"/>
  <c r="U469" i="7"/>
  <c r="V469" i="7"/>
  <c r="W469" i="7"/>
  <c r="AE472" i="1"/>
  <c r="X469" i="7"/>
  <c r="Y469" i="7"/>
  <c r="Z469" i="7"/>
  <c r="AH472" i="1"/>
  <c r="AA469" i="7"/>
  <c r="AB469" i="7"/>
  <c r="A470" i="7"/>
  <c r="B470" i="7"/>
  <c r="I473" i="1"/>
  <c r="C470" i="7"/>
  <c r="D470" i="7"/>
  <c r="E470" i="7"/>
  <c r="F470" i="7"/>
  <c r="G470" i="7"/>
  <c r="H470" i="7"/>
  <c r="I470" i="7"/>
  <c r="P473" i="1"/>
  <c r="J470" i="7"/>
  <c r="Q473" i="1"/>
  <c r="K470" i="7"/>
  <c r="L470" i="7"/>
  <c r="M470" i="7"/>
  <c r="AQ473" i="1"/>
  <c r="AR473" i="1"/>
  <c r="AS473" i="1"/>
  <c r="AT473" i="1"/>
  <c r="AU473" i="1"/>
  <c r="T473" i="1"/>
  <c r="N470" i="7"/>
  <c r="AV473" i="1"/>
  <c r="AW473" i="1"/>
  <c r="AX473" i="1"/>
  <c r="AY473" i="1"/>
  <c r="AZ473" i="1"/>
  <c r="U473" i="1"/>
  <c r="O470" i="7"/>
  <c r="V473" i="1"/>
  <c r="P470" i="7"/>
  <c r="Q470" i="7"/>
  <c r="R470" i="7"/>
  <c r="Y473" i="1"/>
  <c r="S470" i="7"/>
  <c r="T470" i="7"/>
  <c r="U470" i="7"/>
  <c r="V470" i="7"/>
  <c r="W470" i="7"/>
  <c r="AE473" i="1"/>
  <c r="X470" i="7"/>
  <c r="Y470" i="7"/>
  <c r="Z470" i="7"/>
  <c r="AH473" i="1"/>
  <c r="AA470" i="7"/>
  <c r="AB470" i="7"/>
  <c r="A471" i="7"/>
  <c r="B471" i="7"/>
  <c r="I474" i="1"/>
  <c r="C471" i="7"/>
  <c r="D471" i="7"/>
  <c r="E471" i="7"/>
  <c r="F471" i="7"/>
  <c r="G471" i="7"/>
  <c r="H471" i="7"/>
  <c r="I471" i="7"/>
  <c r="P474" i="1"/>
  <c r="J471" i="7"/>
  <c r="Q474" i="1"/>
  <c r="K471" i="7"/>
  <c r="L471" i="7"/>
  <c r="M471" i="7"/>
  <c r="AQ474" i="1"/>
  <c r="AR474" i="1"/>
  <c r="AS474" i="1"/>
  <c r="AT474" i="1"/>
  <c r="AU474" i="1"/>
  <c r="T474" i="1"/>
  <c r="N471" i="7"/>
  <c r="AV474" i="1"/>
  <c r="AW474" i="1"/>
  <c r="AX474" i="1"/>
  <c r="AY474" i="1"/>
  <c r="AZ474" i="1"/>
  <c r="U474" i="1"/>
  <c r="O471" i="7"/>
  <c r="V474" i="1"/>
  <c r="P471" i="7"/>
  <c r="Q471" i="7"/>
  <c r="R471" i="7"/>
  <c r="Y474" i="1"/>
  <c r="S471" i="7"/>
  <c r="T471" i="7"/>
  <c r="U471" i="7"/>
  <c r="V471" i="7"/>
  <c r="W471" i="7"/>
  <c r="AE474" i="1"/>
  <c r="X471" i="7"/>
  <c r="Y471" i="7"/>
  <c r="Z471" i="7"/>
  <c r="AH474" i="1"/>
  <c r="AA471" i="7"/>
  <c r="AB471" i="7"/>
  <c r="A472" i="7"/>
  <c r="B472" i="7"/>
  <c r="I475" i="1"/>
  <c r="C472" i="7"/>
  <c r="D472" i="7"/>
  <c r="E472" i="7"/>
  <c r="F472" i="7"/>
  <c r="G472" i="7"/>
  <c r="H472" i="7"/>
  <c r="I472" i="7"/>
  <c r="P475" i="1"/>
  <c r="J472" i="7"/>
  <c r="Q475" i="1"/>
  <c r="K472" i="7"/>
  <c r="L472" i="7"/>
  <c r="M472" i="7"/>
  <c r="AQ475" i="1"/>
  <c r="AR475" i="1"/>
  <c r="AS475" i="1"/>
  <c r="AT475" i="1"/>
  <c r="AU475" i="1"/>
  <c r="T475" i="1"/>
  <c r="N472" i="7"/>
  <c r="AV475" i="1"/>
  <c r="AW475" i="1"/>
  <c r="AX475" i="1"/>
  <c r="AY475" i="1"/>
  <c r="AZ475" i="1"/>
  <c r="U475" i="1"/>
  <c r="O472" i="7"/>
  <c r="V475" i="1"/>
  <c r="P472" i="7"/>
  <c r="Q472" i="7"/>
  <c r="R472" i="7"/>
  <c r="Y475" i="1"/>
  <c r="S472" i="7"/>
  <c r="T472" i="7"/>
  <c r="U472" i="7"/>
  <c r="V472" i="7"/>
  <c r="W472" i="7"/>
  <c r="AE475" i="1"/>
  <c r="X472" i="7"/>
  <c r="Y472" i="7"/>
  <c r="Z472" i="7"/>
  <c r="AH475" i="1"/>
  <c r="AA472" i="7"/>
  <c r="AB472" i="7"/>
  <c r="A473" i="7"/>
  <c r="B473" i="7"/>
  <c r="I476" i="1"/>
  <c r="C473" i="7"/>
  <c r="D473" i="7"/>
  <c r="E473" i="7"/>
  <c r="F473" i="7"/>
  <c r="G473" i="7"/>
  <c r="H473" i="7"/>
  <c r="I473" i="7"/>
  <c r="P476" i="1"/>
  <c r="J473" i="7"/>
  <c r="Q476" i="1"/>
  <c r="K473" i="7"/>
  <c r="L473" i="7"/>
  <c r="M473" i="7"/>
  <c r="AQ476" i="1"/>
  <c r="AR476" i="1"/>
  <c r="AS476" i="1"/>
  <c r="AT476" i="1"/>
  <c r="AU476" i="1"/>
  <c r="T476" i="1"/>
  <c r="N473" i="7"/>
  <c r="AV476" i="1"/>
  <c r="AW476" i="1"/>
  <c r="AX476" i="1"/>
  <c r="AY476" i="1"/>
  <c r="AZ476" i="1"/>
  <c r="U476" i="1"/>
  <c r="O473" i="7"/>
  <c r="V476" i="1"/>
  <c r="P473" i="7"/>
  <c r="Q473" i="7"/>
  <c r="R473" i="7"/>
  <c r="Y476" i="1"/>
  <c r="S473" i="7"/>
  <c r="T473" i="7"/>
  <c r="U473" i="7"/>
  <c r="V473" i="7"/>
  <c r="W473" i="7"/>
  <c r="AE476" i="1"/>
  <c r="X473" i="7"/>
  <c r="Y473" i="7"/>
  <c r="Z473" i="7"/>
  <c r="AH476" i="1"/>
  <c r="AA473" i="7"/>
  <c r="AB473" i="7"/>
  <c r="A474" i="7"/>
  <c r="B474" i="7"/>
  <c r="I477" i="1"/>
  <c r="C474" i="7"/>
  <c r="D474" i="7"/>
  <c r="E474" i="7"/>
  <c r="F474" i="7"/>
  <c r="G474" i="7"/>
  <c r="H474" i="7"/>
  <c r="I474" i="7"/>
  <c r="P477" i="1"/>
  <c r="J474" i="7"/>
  <c r="Q477" i="1"/>
  <c r="K474" i="7"/>
  <c r="L474" i="7"/>
  <c r="M474" i="7"/>
  <c r="AQ477" i="1"/>
  <c r="AR477" i="1"/>
  <c r="AS477" i="1"/>
  <c r="AT477" i="1"/>
  <c r="AU477" i="1"/>
  <c r="T477" i="1"/>
  <c r="N474" i="7"/>
  <c r="AV477" i="1"/>
  <c r="AW477" i="1"/>
  <c r="AX477" i="1"/>
  <c r="AY477" i="1"/>
  <c r="AZ477" i="1"/>
  <c r="U477" i="1"/>
  <c r="O474" i="7"/>
  <c r="V477" i="1"/>
  <c r="P474" i="7"/>
  <c r="Q474" i="7"/>
  <c r="R474" i="7"/>
  <c r="Y477" i="1"/>
  <c r="S474" i="7"/>
  <c r="T474" i="7"/>
  <c r="U474" i="7"/>
  <c r="V474" i="7"/>
  <c r="W474" i="7"/>
  <c r="AE477" i="1"/>
  <c r="X474" i="7"/>
  <c r="Y474" i="7"/>
  <c r="Z474" i="7"/>
  <c r="AH477" i="1"/>
  <c r="AA474" i="7"/>
  <c r="AB474" i="7"/>
  <c r="A475" i="7"/>
  <c r="B475" i="7"/>
  <c r="I478" i="1"/>
  <c r="C475" i="7"/>
  <c r="D475" i="7"/>
  <c r="E475" i="7"/>
  <c r="F475" i="7"/>
  <c r="G475" i="7"/>
  <c r="H475" i="7"/>
  <c r="I475" i="7"/>
  <c r="P478" i="1"/>
  <c r="J475" i="7"/>
  <c r="Q478" i="1"/>
  <c r="K475" i="7"/>
  <c r="L475" i="7"/>
  <c r="M475" i="7"/>
  <c r="AQ478" i="1"/>
  <c r="AR478" i="1"/>
  <c r="AS478" i="1"/>
  <c r="AT478" i="1"/>
  <c r="AU478" i="1"/>
  <c r="T478" i="1"/>
  <c r="N475" i="7"/>
  <c r="AV478" i="1"/>
  <c r="AW478" i="1"/>
  <c r="AX478" i="1"/>
  <c r="AY478" i="1"/>
  <c r="AZ478" i="1"/>
  <c r="U478" i="1"/>
  <c r="O475" i="7"/>
  <c r="V478" i="1"/>
  <c r="P475" i="7"/>
  <c r="Q475" i="7"/>
  <c r="R475" i="7"/>
  <c r="Y478" i="1"/>
  <c r="S475" i="7"/>
  <c r="T475" i="7"/>
  <c r="U475" i="7"/>
  <c r="V475" i="7"/>
  <c r="W475" i="7"/>
  <c r="AE478" i="1"/>
  <c r="X475" i="7"/>
  <c r="Y475" i="7"/>
  <c r="Z475" i="7"/>
  <c r="AH478" i="1"/>
  <c r="AA475" i="7"/>
  <c r="AB475" i="7"/>
  <c r="A476" i="7"/>
  <c r="B476" i="7"/>
  <c r="I479" i="1"/>
  <c r="C476" i="7"/>
  <c r="D476" i="7"/>
  <c r="E476" i="7"/>
  <c r="F476" i="7"/>
  <c r="G476" i="7"/>
  <c r="H476" i="7"/>
  <c r="I476" i="7"/>
  <c r="P479" i="1"/>
  <c r="J476" i="7"/>
  <c r="Q479" i="1"/>
  <c r="K476" i="7"/>
  <c r="L476" i="7"/>
  <c r="M476" i="7"/>
  <c r="AQ479" i="1"/>
  <c r="AR479" i="1"/>
  <c r="AS479" i="1"/>
  <c r="AT479" i="1"/>
  <c r="AU479" i="1"/>
  <c r="T479" i="1"/>
  <c r="N476" i="7"/>
  <c r="AV479" i="1"/>
  <c r="AW479" i="1"/>
  <c r="AX479" i="1"/>
  <c r="AY479" i="1"/>
  <c r="AZ479" i="1"/>
  <c r="U479" i="1"/>
  <c r="O476" i="7"/>
  <c r="V479" i="1"/>
  <c r="P476" i="7"/>
  <c r="Q476" i="7"/>
  <c r="R476" i="7"/>
  <c r="Y479" i="1"/>
  <c r="S476" i="7"/>
  <c r="T476" i="7"/>
  <c r="U476" i="7"/>
  <c r="V476" i="7"/>
  <c r="W476" i="7"/>
  <c r="AE479" i="1"/>
  <c r="X476" i="7"/>
  <c r="Y476" i="7"/>
  <c r="Z476" i="7"/>
  <c r="AH479" i="1"/>
  <c r="AA476" i="7"/>
  <c r="AB476" i="7"/>
  <c r="A477" i="7"/>
  <c r="B477" i="7"/>
  <c r="I480" i="1"/>
  <c r="C477" i="7"/>
  <c r="D477" i="7"/>
  <c r="E477" i="7"/>
  <c r="F477" i="7"/>
  <c r="G477" i="7"/>
  <c r="H477" i="7"/>
  <c r="I477" i="7"/>
  <c r="P480" i="1"/>
  <c r="J477" i="7"/>
  <c r="Q480" i="1"/>
  <c r="K477" i="7"/>
  <c r="L477" i="7"/>
  <c r="M477" i="7"/>
  <c r="AQ480" i="1"/>
  <c r="AR480" i="1"/>
  <c r="AS480" i="1"/>
  <c r="AT480" i="1"/>
  <c r="AU480" i="1"/>
  <c r="T480" i="1"/>
  <c r="N477" i="7"/>
  <c r="AV480" i="1"/>
  <c r="AW480" i="1"/>
  <c r="AX480" i="1"/>
  <c r="AY480" i="1"/>
  <c r="AZ480" i="1"/>
  <c r="U480" i="1"/>
  <c r="O477" i="7"/>
  <c r="V480" i="1"/>
  <c r="P477" i="7"/>
  <c r="Q477" i="7"/>
  <c r="R477" i="7"/>
  <c r="Y480" i="1"/>
  <c r="S477" i="7"/>
  <c r="T477" i="7"/>
  <c r="U477" i="7"/>
  <c r="V477" i="7"/>
  <c r="W477" i="7"/>
  <c r="AE480" i="1"/>
  <c r="X477" i="7"/>
  <c r="Y477" i="7"/>
  <c r="Z477" i="7"/>
  <c r="AH480" i="1"/>
  <c r="AA477" i="7"/>
  <c r="AB477" i="7"/>
  <c r="A478" i="7"/>
  <c r="B478" i="7"/>
  <c r="I481" i="1"/>
  <c r="C478" i="7"/>
  <c r="D478" i="7"/>
  <c r="E478" i="7"/>
  <c r="F478" i="7"/>
  <c r="G478" i="7"/>
  <c r="H478" i="7"/>
  <c r="I478" i="7"/>
  <c r="P481" i="1"/>
  <c r="J478" i="7"/>
  <c r="Q481" i="1"/>
  <c r="K478" i="7"/>
  <c r="L478" i="7"/>
  <c r="M478" i="7"/>
  <c r="AQ481" i="1"/>
  <c r="AR481" i="1"/>
  <c r="AS481" i="1"/>
  <c r="AT481" i="1"/>
  <c r="AU481" i="1"/>
  <c r="T481" i="1"/>
  <c r="N478" i="7"/>
  <c r="AV481" i="1"/>
  <c r="AW481" i="1"/>
  <c r="AX481" i="1"/>
  <c r="AY481" i="1"/>
  <c r="AZ481" i="1"/>
  <c r="U481" i="1"/>
  <c r="O478" i="7"/>
  <c r="V481" i="1"/>
  <c r="P478" i="7"/>
  <c r="Q478" i="7"/>
  <c r="R478" i="7"/>
  <c r="Y481" i="1"/>
  <c r="S478" i="7"/>
  <c r="T478" i="7"/>
  <c r="U478" i="7"/>
  <c r="V478" i="7"/>
  <c r="W478" i="7"/>
  <c r="AE481" i="1"/>
  <c r="X478" i="7"/>
  <c r="Y478" i="7"/>
  <c r="Z478" i="7"/>
  <c r="AH481" i="1"/>
  <c r="AA478" i="7"/>
  <c r="AB478" i="7"/>
  <c r="A479" i="7"/>
  <c r="B479" i="7"/>
  <c r="I482" i="1"/>
  <c r="C479" i="7"/>
  <c r="D479" i="7"/>
  <c r="E479" i="7"/>
  <c r="F479" i="7"/>
  <c r="G479" i="7"/>
  <c r="H479" i="7"/>
  <c r="I479" i="7"/>
  <c r="P482" i="1"/>
  <c r="J479" i="7"/>
  <c r="Q482" i="1"/>
  <c r="K479" i="7"/>
  <c r="L479" i="7"/>
  <c r="M479" i="7"/>
  <c r="AQ482" i="1"/>
  <c r="AR482" i="1"/>
  <c r="AS482" i="1"/>
  <c r="AT482" i="1"/>
  <c r="AU482" i="1"/>
  <c r="T482" i="1"/>
  <c r="N479" i="7"/>
  <c r="AV482" i="1"/>
  <c r="AW482" i="1"/>
  <c r="AX482" i="1"/>
  <c r="AY482" i="1"/>
  <c r="AZ482" i="1"/>
  <c r="U482" i="1"/>
  <c r="O479" i="7"/>
  <c r="V482" i="1"/>
  <c r="P479" i="7"/>
  <c r="Q479" i="7"/>
  <c r="R479" i="7"/>
  <c r="Y482" i="1"/>
  <c r="S479" i="7"/>
  <c r="T479" i="7"/>
  <c r="U479" i="7"/>
  <c r="V479" i="7"/>
  <c r="W479" i="7"/>
  <c r="AE482" i="1"/>
  <c r="X479" i="7"/>
  <c r="Y479" i="7"/>
  <c r="Z479" i="7"/>
  <c r="AH482" i="1"/>
  <c r="AA479" i="7"/>
  <c r="AB479" i="7"/>
  <c r="A480" i="7"/>
  <c r="B480" i="7"/>
  <c r="I483" i="1"/>
  <c r="C480" i="7"/>
  <c r="D480" i="7"/>
  <c r="E480" i="7"/>
  <c r="F480" i="7"/>
  <c r="G480" i="7"/>
  <c r="H480" i="7"/>
  <c r="I480" i="7"/>
  <c r="P483" i="1"/>
  <c r="J480" i="7"/>
  <c r="Q483" i="1"/>
  <c r="K480" i="7"/>
  <c r="L480" i="7"/>
  <c r="M480" i="7"/>
  <c r="AQ483" i="1"/>
  <c r="AR483" i="1"/>
  <c r="AS483" i="1"/>
  <c r="AT483" i="1"/>
  <c r="AU483" i="1"/>
  <c r="T483" i="1"/>
  <c r="N480" i="7"/>
  <c r="AV483" i="1"/>
  <c r="AW483" i="1"/>
  <c r="AX483" i="1"/>
  <c r="AY483" i="1"/>
  <c r="AZ483" i="1"/>
  <c r="U483" i="1"/>
  <c r="O480" i="7"/>
  <c r="V483" i="1"/>
  <c r="P480" i="7"/>
  <c r="Q480" i="7"/>
  <c r="R480" i="7"/>
  <c r="Y483" i="1"/>
  <c r="S480" i="7"/>
  <c r="T480" i="7"/>
  <c r="U480" i="7"/>
  <c r="V480" i="7"/>
  <c r="W480" i="7"/>
  <c r="AE483" i="1"/>
  <c r="X480" i="7"/>
  <c r="Y480" i="7"/>
  <c r="Z480" i="7"/>
  <c r="AH483" i="1"/>
  <c r="AA480" i="7"/>
  <c r="AB480" i="7"/>
  <c r="A481" i="7"/>
  <c r="B481" i="7"/>
  <c r="I484" i="1"/>
  <c r="C481" i="7"/>
  <c r="D481" i="7"/>
  <c r="E481" i="7"/>
  <c r="F481" i="7"/>
  <c r="G481" i="7"/>
  <c r="H481" i="7"/>
  <c r="I481" i="7"/>
  <c r="P484" i="1"/>
  <c r="J481" i="7"/>
  <c r="Q484" i="1"/>
  <c r="K481" i="7"/>
  <c r="L481" i="7"/>
  <c r="M481" i="7"/>
  <c r="AQ484" i="1"/>
  <c r="AR484" i="1"/>
  <c r="AS484" i="1"/>
  <c r="AT484" i="1"/>
  <c r="AU484" i="1"/>
  <c r="T484" i="1"/>
  <c r="N481" i="7"/>
  <c r="AV484" i="1"/>
  <c r="AW484" i="1"/>
  <c r="AX484" i="1"/>
  <c r="AY484" i="1"/>
  <c r="AZ484" i="1"/>
  <c r="U484" i="1"/>
  <c r="O481" i="7"/>
  <c r="V484" i="1"/>
  <c r="P481" i="7"/>
  <c r="Q481" i="7"/>
  <c r="R481" i="7"/>
  <c r="Y484" i="1"/>
  <c r="S481" i="7"/>
  <c r="T481" i="7"/>
  <c r="U481" i="7"/>
  <c r="V481" i="7"/>
  <c r="W481" i="7"/>
  <c r="AE484" i="1"/>
  <c r="X481" i="7"/>
  <c r="Y481" i="7"/>
  <c r="Z481" i="7"/>
  <c r="AH484" i="1"/>
  <c r="AA481" i="7"/>
  <c r="AB481" i="7"/>
  <c r="A482" i="7"/>
  <c r="B482" i="7"/>
  <c r="I485" i="1"/>
  <c r="C482" i="7"/>
  <c r="D482" i="7"/>
  <c r="E482" i="7"/>
  <c r="F482" i="7"/>
  <c r="G482" i="7"/>
  <c r="H482" i="7"/>
  <c r="I482" i="7"/>
  <c r="P485" i="1"/>
  <c r="J482" i="7"/>
  <c r="Q485" i="1"/>
  <c r="K482" i="7"/>
  <c r="L482" i="7"/>
  <c r="M482" i="7"/>
  <c r="AQ485" i="1"/>
  <c r="AR485" i="1"/>
  <c r="AS485" i="1"/>
  <c r="AT485" i="1"/>
  <c r="AU485" i="1"/>
  <c r="T485" i="1"/>
  <c r="N482" i="7"/>
  <c r="AV485" i="1"/>
  <c r="AW485" i="1"/>
  <c r="AX485" i="1"/>
  <c r="AY485" i="1"/>
  <c r="AZ485" i="1"/>
  <c r="U485" i="1"/>
  <c r="O482" i="7"/>
  <c r="V485" i="1"/>
  <c r="P482" i="7"/>
  <c r="Q482" i="7"/>
  <c r="R482" i="7"/>
  <c r="Y485" i="1"/>
  <c r="S482" i="7"/>
  <c r="T482" i="7"/>
  <c r="U482" i="7"/>
  <c r="V482" i="7"/>
  <c r="W482" i="7"/>
  <c r="AE485" i="1"/>
  <c r="X482" i="7"/>
  <c r="Y482" i="7"/>
  <c r="Z482" i="7"/>
  <c r="AH485" i="1"/>
  <c r="AA482" i="7"/>
  <c r="AB482" i="7"/>
  <c r="A483" i="7"/>
  <c r="B483" i="7"/>
  <c r="I486" i="1"/>
  <c r="C483" i="7"/>
  <c r="D483" i="7"/>
  <c r="E483" i="7"/>
  <c r="F483" i="7"/>
  <c r="G483" i="7"/>
  <c r="H483" i="7"/>
  <c r="I483" i="7"/>
  <c r="P486" i="1"/>
  <c r="J483" i="7"/>
  <c r="Q486" i="1"/>
  <c r="K483" i="7"/>
  <c r="L483" i="7"/>
  <c r="M483" i="7"/>
  <c r="AQ486" i="1"/>
  <c r="AR486" i="1"/>
  <c r="AS486" i="1"/>
  <c r="AT486" i="1"/>
  <c r="AU486" i="1"/>
  <c r="T486" i="1"/>
  <c r="N483" i="7"/>
  <c r="AV486" i="1"/>
  <c r="AW486" i="1"/>
  <c r="AX486" i="1"/>
  <c r="AY486" i="1"/>
  <c r="AZ486" i="1"/>
  <c r="U486" i="1"/>
  <c r="O483" i="7"/>
  <c r="V486" i="1"/>
  <c r="P483" i="7"/>
  <c r="Q483" i="7"/>
  <c r="R483" i="7"/>
  <c r="Y486" i="1"/>
  <c r="S483" i="7"/>
  <c r="T483" i="7"/>
  <c r="U483" i="7"/>
  <c r="V483" i="7"/>
  <c r="W483" i="7"/>
  <c r="AE486" i="1"/>
  <c r="X483" i="7"/>
  <c r="Y483" i="7"/>
  <c r="Z483" i="7"/>
  <c r="AH486" i="1"/>
  <c r="AA483" i="7"/>
  <c r="AB483" i="7"/>
  <c r="A484" i="7"/>
  <c r="B484" i="7"/>
  <c r="I487" i="1"/>
  <c r="C484" i="7"/>
  <c r="D484" i="7"/>
  <c r="E484" i="7"/>
  <c r="F484" i="7"/>
  <c r="G484" i="7"/>
  <c r="H484" i="7"/>
  <c r="I484" i="7"/>
  <c r="BG12" i="16"/>
  <c r="BH12" i="16"/>
  <c r="BI12" i="16"/>
  <c r="BJ12" i="16"/>
  <c r="AS12" i="16"/>
  <c r="W12" i="16"/>
  <c r="P487" i="1"/>
  <c r="J484" i="7"/>
  <c r="Q487" i="1"/>
  <c r="K484" i="7"/>
  <c r="L484" i="7"/>
  <c r="M484" i="7"/>
  <c r="AQ487" i="1"/>
  <c r="AR487" i="1"/>
  <c r="AS487" i="1"/>
  <c r="AT487" i="1"/>
  <c r="AU487" i="1"/>
  <c r="T487" i="1"/>
  <c r="N484" i="7"/>
  <c r="AV487" i="1"/>
  <c r="AW487" i="1"/>
  <c r="AX487" i="1"/>
  <c r="AY487" i="1"/>
  <c r="AZ487" i="1"/>
  <c r="U487" i="1"/>
  <c r="O484" i="7"/>
  <c r="AX12" i="16"/>
  <c r="V487" i="1"/>
  <c r="P484" i="7"/>
  <c r="Q484" i="7"/>
  <c r="R484" i="7"/>
  <c r="Y487" i="1"/>
  <c r="S484" i="7"/>
  <c r="T484" i="7"/>
  <c r="U484" i="7"/>
  <c r="V484" i="7"/>
  <c r="W484" i="7"/>
  <c r="AE487" i="1"/>
  <c r="X484" i="7"/>
  <c r="Y484" i="7"/>
  <c r="Z484" i="7"/>
  <c r="AH487" i="1"/>
  <c r="AA484" i="7"/>
  <c r="AB484" i="7"/>
  <c r="A485" i="7"/>
  <c r="B485" i="7"/>
  <c r="I488" i="1"/>
  <c r="C485" i="7"/>
  <c r="D485" i="7"/>
  <c r="E485" i="7"/>
  <c r="F485" i="7"/>
  <c r="G485" i="7"/>
  <c r="H485" i="7"/>
  <c r="I485" i="7"/>
  <c r="P488" i="1"/>
  <c r="J485" i="7"/>
  <c r="Q488" i="1"/>
  <c r="K485" i="7"/>
  <c r="L485" i="7"/>
  <c r="M485" i="7"/>
  <c r="AQ488" i="1"/>
  <c r="AR488" i="1"/>
  <c r="AS488" i="1"/>
  <c r="AT488" i="1"/>
  <c r="AU488" i="1"/>
  <c r="T488" i="1"/>
  <c r="N485" i="7"/>
  <c r="AV488" i="1"/>
  <c r="AW488" i="1"/>
  <c r="AX488" i="1"/>
  <c r="AY488" i="1"/>
  <c r="AZ488" i="1"/>
  <c r="U488" i="1"/>
  <c r="O485" i="7"/>
  <c r="V488" i="1"/>
  <c r="P485" i="7"/>
  <c r="Q485" i="7"/>
  <c r="R485" i="7"/>
  <c r="Y488" i="1"/>
  <c r="S485" i="7"/>
  <c r="T485" i="7"/>
  <c r="U485" i="7"/>
  <c r="V485" i="7"/>
  <c r="W485" i="7"/>
  <c r="AE488" i="1"/>
  <c r="X485" i="7"/>
  <c r="Y485" i="7"/>
  <c r="Z485" i="7"/>
  <c r="AH488" i="1"/>
  <c r="AA485" i="7"/>
  <c r="AB485" i="7"/>
  <c r="A486" i="7"/>
  <c r="B486" i="7"/>
  <c r="I489" i="1"/>
  <c r="C486" i="7"/>
  <c r="D486" i="7"/>
  <c r="E486" i="7"/>
  <c r="F486" i="7"/>
  <c r="G486" i="7"/>
  <c r="H486" i="7"/>
  <c r="I486" i="7"/>
  <c r="P489" i="1"/>
  <c r="J486" i="7"/>
  <c r="Q489" i="1"/>
  <c r="K486" i="7"/>
  <c r="L486" i="7"/>
  <c r="M486" i="7"/>
  <c r="AQ489" i="1"/>
  <c r="AR489" i="1"/>
  <c r="AS489" i="1"/>
  <c r="AT489" i="1"/>
  <c r="AU489" i="1"/>
  <c r="T489" i="1"/>
  <c r="N486" i="7"/>
  <c r="AV489" i="1"/>
  <c r="AW489" i="1"/>
  <c r="AX489" i="1"/>
  <c r="AY489" i="1"/>
  <c r="AZ489" i="1"/>
  <c r="U489" i="1"/>
  <c r="O486" i="7"/>
  <c r="V489" i="1"/>
  <c r="P486" i="7"/>
  <c r="Q486" i="7"/>
  <c r="R486" i="7"/>
  <c r="Y489" i="1"/>
  <c r="S486" i="7"/>
  <c r="T486" i="7"/>
  <c r="U486" i="7"/>
  <c r="V486" i="7"/>
  <c r="W486" i="7"/>
  <c r="AE489" i="1"/>
  <c r="X486" i="7"/>
  <c r="Y486" i="7"/>
  <c r="Z486" i="7"/>
  <c r="AH489" i="1"/>
  <c r="AA486" i="7"/>
  <c r="AB486" i="7"/>
  <c r="A487" i="7"/>
  <c r="B487" i="7"/>
  <c r="I490" i="1"/>
  <c r="C487" i="7"/>
  <c r="D487" i="7"/>
  <c r="E487" i="7"/>
  <c r="F487" i="7"/>
  <c r="G487" i="7"/>
  <c r="H487" i="7"/>
  <c r="I487" i="7"/>
  <c r="P490" i="1"/>
  <c r="J487" i="7"/>
  <c r="Q490" i="1"/>
  <c r="K487" i="7"/>
  <c r="L487" i="7"/>
  <c r="M487" i="7"/>
  <c r="AQ490" i="1"/>
  <c r="AR490" i="1"/>
  <c r="AS490" i="1"/>
  <c r="AT490" i="1"/>
  <c r="AU490" i="1"/>
  <c r="T490" i="1"/>
  <c r="N487" i="7"/>
  <c r="AV490" i="1"/>
  <c r="AW490" i="1"/>
  <c r="AX490" i="1"/>
  <c r="AY490" i="1"/>
  <c r="AZ490" i="1"/>
  <c r="U490" i="1"/>
  <c r="O487" i="7"/>
  <c r="V490" i="1"/>
  <c r="P487" i="7"/>
  <c r="Q487" i="7"/>
  <c r="R487" i="7"/>
  <c r="Y490" i="1"/>
  <c r="S487" i="7"/>
  <c r="T487" i="7"/>
  <c r="U487" i="7"/>
  <c r="V487" i="7"/>
  <c r="W487" i="7"/>
  <c r="AE490" i="1"/>
  <c r="X487" i="7"/>
  <c r="Y487" i="7"/>
  <c r="Z487" i="7"/>
  <c r="AH490" i="1"/>
  <c r="AA487" i="7"/>
  <c r="AB487" i="7"/>
  <c r="A488" i="7"/>
  <c r="B488" i="7"/>
  <c r="I491" i="1"/>
  <c r="C488" i="7"/>
  <c r="D488" i="7"/>
  <c r="E488" i="7"/>
  <c r="F488" i="7"/>
  <c r="G488" i="7"/>
  <c r="H488" i="7"/>
  <c r="I488" i="7"/>
  <c r="P491" i="1"/>
  <c r="J488" i="7"/>
  <c r="Q491" i="1"/>
  <c r="K488" i="7"/>
  <c r="L488" i="7"/>
  <c r="M488" i="7"/>
  <c r="AQ491" i="1"/>
  <c r="AR491" i="1"/>
  <c r="AS491" i="1"/>
  <c r="AT491" i="1"/>
  <c r="AU491" i="1"/>
  <c r="T491" i="1"/>
  <c r="N488" i="7"/>
  <c r="AV491" i="1"/>
  <c r="AW491" i="1"/>
  <c r="AX491" i="1"/>
  <c r="AY491" i="1"/>
  <c r="AZ491" i="1"/>
  <c r="U491" i="1"/>
  <c r="O488" i="7"/>
  <c r="V491" i="1"/>
  <c r="P488" i="7"/>
  <c r="Q488" i="7"/>
  <c r="R488" i="7"/>
  <c r="Y491" i="1"/>
  <c r="S488" i="7"/>
  <c r="T488" i="7"/>
  <c r="U488" i="7"/>
  <c r="V488" i="7"/>
  <c r="W488" i="7"/>
  <c r="AE491" i="1"/>
  <c r="X488" i="7"/>
  <c r="Y488" i="7"/>
  <c r="Z488" i="7"/>
  <c r="AH491" i="1"/>
  <c r="AA488" i="7"/>
  <c r="AB488" i="7"/>
  <c r="A489" i="7"/>
  <c r="B489" i="7"/>
  <c r="I492" i="1"/>
  <c r="C489" i="7"/>
  <c r="D489" i="7"/>
  <c r="E489" i="7"/>
  <c r="F489" i="7"/>
  <c r="G489" i="7"/>
  <c r="H489" i="7"/>
  <c r="I489" i="7"/>
  <c r="P492" i="1"/>
  <c r="J489" i="7"/>
  <c r="Q492" i="1"/>
  <c r="K489" i="7"/>
  <c r="L489" i="7"/>
  <c r="M489" i="7"/>
  <c r="AQ492" i="1"/>
  <c r="AR492" i="1"/>
  <c r="AS492" i="1"/>
  <c r="AT492" i="1"/>
  <c r="AU492" i="1"/>
  <c r="T492" i="1"/>
  <c r="N489" i="7"/>
  <c r="AV492" i="1"/>
  <c r="AW492" i="1"/>
  <c r="AX492" i="1"/>
  <c r="AY492" i="1"/>
  <c r="AZ492" i="1"/>
  <c r="U492" i="1"/>
  <c r="O489" i="7"/>
  <c r="V492" i="1"/>
  <c r="P489" i="7"/>
  <c r="Q489" i="7"/>
  <c r="R489" i="7"/>
  <c r="Y492" i="1"/>
  <c r="S489" i="7"/>
  <c r="T489" i="7"/>
  <c r="U489" i="7"/>
  <c r="V489" i="7"/>
  <c r="W489" i="7"/>
  <c r="AE492" i="1"/>
  <c r="X489" i="7"/>
  <c r="Y489" i="7"/>
  <c r="Z489" i="7"/>
  <c r="AH492" i="1"/>
  <c r="AA489" i="7"/>
  <c r="AB489" i="7"/>
  <c r="A490" i="7"/>
  <c r="B490" i="7"/>
  <c r="I493" i="1"/>
  <c r="C490" i="7"/>
  <c r="D490" i="7"/>
  <c r="E490" i="7"/>
  <c r="F490" i="7"/>
  <c r="G490" i="7"/>
  <c r="H490" i="7"/>
  <c r="I490" i="7"/>
  <c r="P493" i="1"/>
  <c r="J490" i="7"/>
  <c r="Q493" i="1"/>
  <c r="K490" i="7"/>
  <c r="L490" i="7"/>
  <c r="M490" i="7"/>
  <c r="AQ493" i="1"/>
  <c r="AR493" i="1"/>
  <c r="AS493" i="1"/>
  <c r="AT493" i="1"/>
  <c r="AU493" i="1"/>
  <c r="T493" i="1"/>
  <c r="N490" i="7"/>
  <c r="AV493" i="1"/>
  <c r="AW493" i="1"/>
  <c r="AX493" i="1"/>
  <c r="AY493" i="1"/>
  <c r="AZ493" i="1"/>
  <c r="U493" i="1"/>
  <c r="O490" i="7"/>
  <c r="V493" i="1"/>
  <c r="P490" i="7"/>
  <c r="Q490" i="7"/>
  <c r="R490" i="7"/>
  <c r="Y493" i="1"/>
  <c r="S490" i="7"/>
  <c r="T490" i="7"/>
  <c r="U490" i="7"/>
  <c r="V490" i="7"/>
  <c r="W490" i="7"/>
  <c r="AE493" i="1"/>
  <c r="X490" i="7"/>
  <c r="Y490" i="7"/>
  <c r="Z490" i="7"/>
  <c r="AH493" i="1"/>
  <c r="AA490" i="7"/>
  <c r="AB490" i="7"/>
  <c r="A491" i="7"/>
  <c r="B491" i="7"/>
  <c r="I494" i="1"/>
  <c r="C491" i="7"/>
  <c r="D491" i="7"/>
  <c r="E491" i="7"/>
  <c r="F491" i="7"/>
  <c r="G491" i="7"/>
  <c r="H491" i="7"/>
  <c r="I491" i="7"/>
  <c r="P494" i="1"/>
  <c r="J491" i="7"/>
  <c r="Q494" i="1"/>
  <c r="K491" i="7"/>
  <c r="L491" i="7"/>
  <c r="M491" i="7"/>
  <c r="AQ494" i="1"/>
  <c r="AR494" i="1"/>
  <c r="AS494" i="1"/>
  <c r="AT494" i="1"/>
  <c r="AU494" i="1"/>
  <c r="T494" i="1"/>
  <c r="N491" i="7"/>
  <c r="AV494" i="1"/>
  <c r="AW494" i="1"/>
  <c r="AX494" i="1"/>
  <c r="AY494" i="1"/>
  <c r="AZ494" i="1"/>
  <c r="U494" i="1"/>
  <c r="O491" i="7"/>
  <c r="V494" i="1"/>
  <c r="P491" i="7"/>
  <c r="Q491" i="7"/>
  <c r="R491" i="7"/>
  <c r="Y494" i="1"/>
  <c r="S491" i="7"/>
  <c r="T491" i="7"/>
  <c r="U491" i="7"/>
  <c r="V491" i="7"/>
  <c r="W491" i="7"/>
  <c r="AE494" i="1"/>
  <c r="X491" i="7"/>
  <c r="Y491" i="7"/>
  <c r="Z491" i="7"/>
  <c r="AH494" i="1"/>
  <c r="AA491" i="7"/>
  <c r="AB491" i="7"/>
  <c r="A492" i="7"/>
  <c r="B492" i="7"/>
  <c r="I495" i="1"/>
  <c r="C492" i="7"/>
  <c r="D492" i="7"/>
  <c r="E492" i="7"/>
  <c r="F492" i="7"/>
  <c r="G492" i="7"/>
  <c r="H492" i="7"/>
  <c r="I492" i="7"/>
  <c r="P495" i="1"/>
  <c r="J492" i="7"/>
  <c r="Q495" i="1"/>
  <c r="K492" i="7"/>
  <c r="L492" i="7"/>
  <c r="M492" i="7"/>
  <c r="AQ495" i="1"/>
  <c r="AR495" i="1"/>
  <c r="AS495" i="1"/>
  <c r="AT495" i="1"/>
  <c r="AU495" i="1"/>
  <c r="T495" i="1"/>
  <c r="N492" i="7"/>
  <c r="AV495" i="1"/>
  <c r="AW495" i="1"/>
  <c r="AX495" i="1"/>
  <c r="AY495" i="1"/>
  <c r="AZ495" i="1"/>
  <c r="U495" i="1"/>
  <c r="O492" i="7"/>
  <c r="V495" i="1"/>
  <c r="P492" i="7"/>
  <c r="Q492" i="7"/>
  <c r="R492" i="7"/>
  <c r="Y495" i="1"/>
  <c r="S492" i="7"/>
  <c r="T492" i="7"/>
  <c r="U492" i="7"/>
  <c r="V492" i="7"/>
  <c r="W492" i="7"/>
  <c r="AE495" i="1"/>
  <c r="X492" i="7"/>
  <c r="Y492" i="7"/>
  <c r="Z492" i="7"/>
  <c r="AH495" i="1"/>
  <c r="AA492" i="7"/>
  <c r="AB492" i="7"/>
  <c r="A493" i="7"/>
  <c r="B493" i="7"/>
  <c r="I496" i="1"/>
  <c r="C493" i="7"/>
  <c r="D493" i="7"/>
  <c r="E493" i="7"/>
  <c r="F493" i="7"/>
  <c r="G493" i="7"/>
  <c r="H493" i="7"/>
  <c r="I493" i="7"/>
  <c r="P496" i="1"/>
  <c r="J493" i="7"/>
  <c r="Q496" i="1"/>
  <c r="K493" i="7"/>
  <c r="L493" i="7"/>
  <c r="M493" i="7"/>
  <c r="AQ496" i="1"/>
  <c r="AR496" i="1"/>
  <c r="AS496" i="1"/>
  <c r="AT496" i="1"/>
  <c r="AU496" i="1"/>
  <c r="T496" i="1"/>
  <c r="N493" i="7"/>
  <c r="AV496" i="1"/>
  <c r="AW496" i="1"/>
  <c r="AX496" i="1"/>
  <c r="AY496" i="1"/>
  <c r="AZ496" i="1"/>
  <c r="U496" i="1"/>
  <c r="O493" i="7"/>
  <c r="V496" i="1"/>
  <c r="P493" i="7"/>
  <c r="Q493" i="7"/>
  <c r="R493" i="7"/>
  <c r="Y496" i="1"/>
  <c r="S493" i="7"/>
  <c r="T493" i="7"/>
  <c r="U493" i="7"/>
  <c r="V493" i="7"/>
  <c r="W493" i="7"/>
  <c r="AE496" i="1"/>
  <c r="X493" i="7"/>
  <c r="Y493" i="7"/>
  <c r="Z493" i="7"/>
  <c r="AH496" i="1"/>
  <c r="AA493" i="7"/>
  <c r="AB493" i="7"/>
  <c r="A494" i="7"/>
  <c r="B494" i="7"/>
  <c r="I497" i="1"/>
  <c r="C494" i="7"/>
  <c r="D494" i="7"/>
  <c r="E494" i="7"/>
  <c r="F494" i="7"/>
  <c r="G494" i="7"/>
  <c r="H494" i="7"/>
  <c r="I494" i="7"/>
  <c r="P497" i="1"/>
  <c r="J494" i="7"/>
  <c r="Q497" i="1"/>
  <c r="K494" i="7"/>
  <c r="L494" i="7"/>
  <c r="M494" i="7"/>
  <c r="AQ497" i="1"/>
  <c r="AR497" i="1"/>
  <c r="AS497" i="1"/>
  <c r="AT497" i="1"/>
  <c r="AU497" i="1"/>
  <c r="T497" i="1"/>
  <c r="N494" i="7"/>
  <c r="AV497" i="1"/>
  <c r="AW497" i="1"/>
  <c r="AX497" i="1"/>
  <c r="AY497" i="1"/>
  <c r="AZ497" i="1"/>
  <c r="U497" i="1"/>
  <c r="O494" i="7"/>
  <c r="V497" i="1"/>
  <c r="P494" i="7"/>
  <c r="Q494" i="7"/>
  <c r="R494" i="7"/>
  <c r="Y497" i="1"/>
  <c r="S494" i="7"/>
  <c r="T494" i="7"/>
  <c r="U494" i="7"/>
  <c r="V494" i="7"/>
  <c r="W494" i="7"/>
  <c r="AE497" i="1"/>
  <c r="X494" i="7"/>
  <c r="Y494" i="7"/>
  <c r="Z494" i="7"/>
  <c r="AH497" i="1"/>
  <c r="AA494" i="7"/>
  <c r="AB494" i="7"/>
  <c r="A495" i="7"/>
  <c r="B495" i="7"/>
  <c r="I498" i="1"/>
  <c r="C495" i="7"/>
  <c r="D495" i="7"/>
  <c r="E495" i="7"/>
  <c r="F495" i="7"/>
  <c r="G495" i="7"/>
  <c r="H495" i="7"/>
  <c r="I495" i="7"/>
  <c r="P498" i="1"/>
  <c r="J495" i="7"/>
  <c r="Q498" i="1"/>
  <c r="K495" i="7"/>
  <c r="L495" i="7"/>
  <c r="M495" i="7"/>
  <c r="AQ498" i="1"/>
  <c r="AR498" i="1"/>
  <c r="AS498" i="1"/>
  <c r="AT498" i="1"/>
  <c r="AU498" i="1"/>
  <c r="T498" i="1"/>
  <c r="N495" i="7"/>
  <c r="AV498" i="1"/>
  <c r="AW498" i="1"/>
  <c r="AX498" i="1"/>
  <c r="AY498" i="1"/>
  <c r="AZ498" i="1"/>
  <c r="U498" i="1"/>
  <c r="O495" i="7"/>
  <c r="V498" i="1"/>
  <c r="P495" i="7"/>
  <c r="Q495" i="7"/>
  <c r="R495" i="7"/>
  <c r="Y498" i="1"/>
  <c r="S495" i="7"/>
  <c r="T495" i="7"/>
  <c r="U495" i="7"/>
  <c r="V495" i="7"/>
  <c r="W495" i="7"/>
  <c r="AE498" i="1"/>
  <c r="X495" i="7"/>
  <c r="Y495" i="7"/>
  <c r="Z495" i="7"/>
  <c r="AH498" i="1"/>
  <c r="AA495" i="7"/>
  <c r="AB495" i="7"/>
  <c r="A496" i="7"/>
  <c r="B496" i="7"/>
  <c r="I499" i="1"/>
  <c r="C496" i="7"/>
  <c r="D496" i="7"/>
  <c r="E496" i="7"/>
  <c r="F496" i="7"/>
  <c r="G496" i="7"/>
  <c r="H496" i="7"/>
  <c r="I496" i="7"/>
  <c r="P499" i="1"/>
  <c r="J496" i="7"/>
  <c r="Q499" i="1"/>
  <c r="K496" i="7"/>
  <c r="L496" i="7"/>
  <c r="M496" i="7"/>
  <c r="AQ499" i="1"/>
  <c r="AR499" i="1"/>
  <c r="AS499" i="1"/>
  <c r="AT499" i="1"/>
  <c r="AU499" i="1"/>
  <c r="T499" i="1"/>
  <c r="N496" i="7"/>
  <c r="AV499" i="1"/>
  <c r="AW499" i="1"/>
  <c r="AX499" i="1"/>
  <c r="AY499" i="1"/>
  <c r="AZ499" i="1"/>
  <c r="U499" i="1"/>
  <c r="O496" i="7"/>
  <c r="V499" i="1"/>
  <c r="P496" i="7"/>
  <c r="Q496" i="7"/>
  <c r="R496" i="7"/>
  <c r="Y499" i="1"/>
  <c r="S496" i="7"/>
  <c r="T496" i="7"/>
  <c r="U496" i="7"/>
  <c r="V496" i="7"/>
  <c r="W496" i="7"/>
  <c r="AE499" i="1"/>
  <c r="X496" i="7"/>
  <c r="Y496" i="7"/>
  <c r="Z496" i="7"/>
  <c r="AH499" i="1"/>
  <c r="AA496" i="7"/>
  <c r="AB496" i="7"/>
  <c r="A497" i="7"/>
  <c r="B497" i="7"/>
  <c r="I500" i="1"/>
  <c r="C497" i="7"/>
  <c r="D497" i="7"/>
  <c r="E497" i="7"/>
  <c r="F497" i="7"/>
  <c r="G497" i="7"/>
  <c r="H497" i="7"/>
  <c r="I497" i="7"/>
  <c r="P500" i="1"/>
  <c r="J497" i="7"/>
  <c r="Q500" i="1"/>
  <c r="K497" i="7"/>
  <c r="L497" i="7"/>
  <c r="M497" i="7"/>
  <c r="AQ500" i="1"/>
  <c r="AR500" i="1"/>
  <c r="AS500" i="1"/>
  <c r="AT500" i="1"/>
  <c r="AU500" i="1"/>
  <c r="T500" i="1"/>
  <c r="N497" i="7"/>
  <c r="AV500" i="1"/>
  <c r="AW500" i="1"/>
  <c r="AX500" i="1"/>
  <c r="AY500" i="1"/>
  <c r="AZ500" i="1"/>
  <c r="U500" i="1"/>
  <c r="O497" i="7"/>
  <c r="V500" i="1"/>
  <c r="P497" i="7"/>
  <c r="Q497" i="7"/>
  <c r="R497" i="7"/>
  <c r="Y500" i="1"/>
  <c r="S497" i="7"/>
  <c r="T497" i="7"/>
  <c r="U497" i="7"/>
  <c r="V497" i="7"/>
  <c r="W497" i="7"/>
  <c r="AE500" i="1"/>
  <c r="X497" i="7"/>
  <c r="Y497" i="7"/>
  <c r="Z497" i="7"/>
  <c r="AH500" i="1"/>
  <c r="AA497" i="7"/>
  <c r="AB497" i="7"/>
  <c r="A498" i="7"/>
  <c r="B498" i="7"/>
  <c r="I501" i="1"/>
  <c r="C498" i="7"/>
  <c r="D498" i="7"/>
  <c r="E498" i="7"/>
  <c r="F498" i="7"/>
  <c r="G498" i="7"/>
  <c r="H498" i="7"/>
  <c r="I498" i="7"/>
  <c r="P501" i="1"/>
  <c r="J498" i="7"/>
  <c r="Q501" i="1"/>
  <c r="K498" i="7"/>
  <c r="L498" i="7"/>
  <c r="M498" i="7"/>
  <c r="AQ501" i="1"/>
  <c r="AR501" i="1"/>
  <c r="AS501" i="1"/>
  <c r="AT501" i="1"/>
  <c r="AU501" i="1"/>
  <c r="T501" i="1"/>
  <c r="N498" i="7"/>
  <c r="AV501" i="1"/>
  <c r="AW501" i="1"/>
  <c r="AX501" i="1"/>
  <c r="AY501" i="1"/>
  <c r="AZ501" i="1"/>
  <c r="U501" i="1"/>
  <c r="O498" i="7"/>
  <c r="V501" i="1"/>
  <c r="P498" i="7"/>
  <c r="Q498" i="7"/>
  <c r="R498" i="7"/>
  <c r="Y501" i="1"/>
  <c r="S498" i="7"/>
  <c r="T498" i="7"/>
  <c r="U498" i="7"/>
  <c r="V498" i="7"/>
  <c r="W498" i="7"/>
  <c r="AE501" i="1"/>
  <c r="X498" i="7"/>
  <c r="Y498" i="7"/>
  <c r="Z498" i="7"/>
  <c r="AH501" i="1"/>
  <c r="AA498" i="7"/>
  <c r="AB498" i="7"/>
  <c r="A499" i="7"/>
  <c r="B499" i="7"/>
  <c r="I502" i="1"/>
  <c r="C499" i="7"/>
  <c r="D499" i="7"/>
  <c r="E499" i="7"/>
  <c r="F499" i="7"/>
  <c r="G499" i="7"/>
  <c r="H499" i="7"/>
  <c r="I499" i="7"/>
  <c r="P502" i="1"/>
  <c r="J499" i="7"/>
  <c r="Q502" i="1"/>
  <c r="K499" i="7"/>
  <c r="L499" i="7"/>
  <c r="M499" i="7"/>
  <c r="AQ502" i="1"/>
  <c r="AR502" i="1"/>
  <c r="AS502" i="1"/>
  <c r="AT502" i="1"/>
  <c r="AU502" i="1"/>
  <c r="T502" i="1"/>
  <c r="N499" i="7"/>
  <c r="AV502" i="1"/>
  <c r="AW502" i="1"/>
  <c r="AX502" i="1"/>
  <c r="AY502" i="1"/>
  <c r="AZ502" i="1"/>
  <c r="U502" i="1"/>
  <c r="O499" i="7"/>
  <c r="V502" i="1"/>
  <c r="P499" i="7"/>
  <c r="Q499" i="7"/>
  <c r="R499" i="7"/>
  <c r="Y502" i="1"/>
  <c r="S499" i="7"/>
  <c r="T499" i="7"/>
  <c r="U499" i="7"/>
  <c r="V499" i="7"/>
  <c r="W499" i="7"/>
  <c r="AE502" i="1"/>
  <c r="X499" i="7"/>
  <c r="Y499" i="7"/>
  <c r="Z499" i="7"/>
  <c r="AH502" i="1"/>
  <c r="AA499" i="7"/>
  <c r="AB499" i="7"/>
  <c r="A500" i="7"/>
  <c r="B500" i="7"/>
  <c r="I503" i="1"/>
  <c r="C500" i="7"/>
  <c r="D500" i="7"/>
  <c r="E500" i="7"/>
  <c r="F500" i="7"/>
  <c r="G500" i="7"/>
  <c r="H500" i="7"/>
  <c r="I500" i="7"/>
  <c r="P503" i="1"/>
  <c r="J500" i="7"/>
  <c r="Q503" i="1"/>
  <c r="K500" i="7"/>
  <c r="L500" i="7"/>
  <c r="M500" i="7"/>
  <c r="AQ503" i="1"/>
  <c r="AR503" i="1"/>
  <c r="AS503" i="1"/>
  <c r="AT503" i="1"/>
  <c r="AU503" i="1"/>
  <c r="T503" i="1"/>
  <c r="N500" i="7"/>
  <c r="AV503" i="1"/>
  <c r="AW503" i="1"/>
  <c r="AX503" i="1"/>
  <c r="AY503" i="1"/>
  <c r="AZ503" i="1"/>
  <c r="U503" i="1"/>
  <c r="O500" i="7"/>
  <c r="V503" i="1"/>
  <c r="P500" i="7"/>
  <c r="Q500" i="7"/>
  <c r="R500" i="7"/>
  <c r="Y503" i="1"/>
  <c r="S500" i="7"/>
  <c r="T500" i="7"/>
  <c r="U500" i="7"/>
  <c r="V500" i="7"/>
  <c r="W500" i="7"/>
  <c r="AE503" i="1"/>
  <c r="X500" i="7"/>
  <c r="Y500" i="7"/>
  <c r="Z500" i="7"/>
  <c r="AH503" i="1"/>
  <c r="AA500" i="7"/>
  <c r="AB500" i="7"/>
  <c r="A501" i="7"/>
  <c r="B501" i="7"/>
  <c r="I504" i="1"/>
  <c r="C501" i="7"/>
  <c r="D501" i="7"/>
  <c r="E501" i="7"/>
  <c r="F501" i="7"/>
  <c r="G501" i="7"/>
  <c r="H501" i="7"/>
  <c r="I501" i="7"/>
  <c r="P504" i="1"/>
  <c r="J501" i="7"/>
  <c r="Q504" i="1"/>
  <c r="K501" i="7"/>
  <c r="L501" i="7"/>
  <c r="M501" i="7"/>
  <c r="AQ504" i="1"/>
  <c r="AR504" i="1"/>
  <c r="AS504" i="1"/>
  <c r="AT504" i="1"/>
  <c r="AU504" i="1"/>
  <c r="T504" i="1"/>
  <c r="N501" i="7"/>
  <c r="AV504" i="1"/>
  <c r="AW504" i="1"/>
  <c r="AX504" i="1"/>
  <c r="AY504" i="1"/>
  <c r="AZ504" i="1"/>
  <c r="U504" i="1"/>
  <c r="O501" i="7"/>
  <c r="V504" i="1"/>
  <c r="P501" i="7"/>
  <c r="Q501" i="7"/>
  <c r="R501" i="7"/>
  <c r="Y504" i="1"/>
  <c r="S501" i="7"/>
  <c r="T501" i="7"/>
  <c r="U501" i="7"/>
  <c r="V501" i="7"/>
  <c r="W501" i="7"/>
  <c r="AE504" i="1"/>
  <c r="X501" i="7"/>
  <c r="Y501" i="7"/>
  <c r="Z501" i="7"/>
  <c r="AH504" i="1"/>
  <c r="AA501" i="7"/>
  <c r="AB501" i="7"/>
  <c r="A502" i="7"/>
  <c r="B502" i="7"/>
  <c r="I505" i="1"/>
  <c r="C502" i="7"/>
  <c r="D502" i="7"/>
  <c r="E502" i="7"/>
  <c r="F502" i="7"/>
  <c r="G502" i="7"/>
  <c r="H502" i="7"/>
  <c r="I502" i="7"/>
  <c r="P505" i="1"/>
  <c r="J502" i="7"/>
  <c r="Q505" i="1"/>
  <c r="K502" i="7"/>
  <c r="L502" i="7"/>
  <c r="M502" i="7"/>
  <c r="AQ505" i="1"/>
  <c r="AR505" i="1"/>
  <c r="AS505" i="1"/>
  <c r="AT505" i="1"/>
  <c r="AU505" i="1"/>
  <c r="T505" i="1"/>
  <c r="N502" i="7"/>
  <c r="AV505" i="1"/>
  <c r="AW505" i="1"/>
  <c r="AX505" i="1"/>
  <c r="AY505" i="1"/>
  <c r="AZ505" i="1"/>
  <c r="U505" i="1"/>
  <c r="O502" i="7"/>
  <c r="V505" i="1"/>
  <c r="P502" i="7"/>
  <c r="Q502" i="7"/>
  <c r="R502" i="7"/>
  <c r="Y505" i="1"/>
  <c r="S502" i="7"/>
  <c r="T502" i="7"/>
  <c r="U502" i="7"/>
  <c r="V502" i="7"/>
  <c r="W502" i="7"/>
  <c r="AE505" i="1"/>
  <c r="X502" i="7"/>
  <c r="Y502" i="7"/>
  <c r="Z502" i="7"/>
  <c r="AH505" i="1"/>
  <c r="AA502" i="7"/>
  <c r="AB502" i="7"/>
  <c r="A503" i="7"/>
  <c r="B503" i="7"/>
  <c r="I506" i="1"/>
  <c r="C503" i="7"/>
  <c r="D503" i="7"/>
  <c r="E503" i="7"/>
  <c r="F503" i="7"/>
  <c r="G503" i="7"/>
  <c r="H503" i="7"/>
  <c r="I503" i="7"/>
  <c r="P506" i="1"/>
  <c r="J503" i="7"/>
  <c r="Q506" i="1"/>
  <c r="K503" i="7"/>
  <c r="L503" i="7"/>
  <c r="M503" i="7"/>
  <c r="AQ506" i="1"/>
  <c r="AR506" i="1"/>
  <c r="AS506" i="1"/>
  <c r="AT506" i="1"/>
  <c r="AU506" i="1"/>
  <c r="T506" i="1"/>
  <c r="N503" i="7"/>
  <c r="AV506" i="1"/>
  <c r="AW506" i="1"/>
  <c r="AX506" i="1"/>
  <c r="AY506" i="1"/>
  <c r="AZ506" i="1"/>
  <c r="U506" i="1"/>
  <c r="O503" i="7"/>
  <c r="V506" i="1"/>
  <c r="P503" i="7"/>
  <c r="Q503" i="7"/>
  <c r="R503" i="7"/>
  <c r="Y506" i="1"/>
  <c r="S503" i="7"/>
  <c r="T503" i="7"/>
  <c r="U503" i="7"/>
  <c r="V503" i="7"/>
  <c r="W503" i="7"/>
  <c r="AE506" i="1"/>
  <c r="X503" i="7"/>
  <c r="Y503" i="7"/>
  <c r="Z503" i="7"/>
  <c r="AH506" i="1"/>
  <c r="AA503" i="7"/>
  <c r="AB503" i="7"/>
  <c r="A504" i="7"/>
  <c r="B504" i="7"/>
  <c r="I507" i="1"/>
  <c r="C504" i="7"/>
  <c r="D504" i="7"/>
  <c r="E504" i="7"/>
  <c r="F504" i="7"/>
  <c r="G504" i="7"/>
  <c r="H504" i="7"/>
  <c r="I504" i="7"/>
  <c r="BK12" i="16"/>
  <c r="BL12" i="16"/>
  <c r="BM12" i="16"/>
  <c r="BN12" i="16"/>
  <c r="AT12" i="16"/>
  <c r="X12" i="16"/>
  <c r="P507" i="1"/>
  <c r="J504" i="7"/>
  <c r="Q507" i="1"/>
  <c r="K504" i="7"/>
  <c r="L504" i="7"/>
  <c r="M504" i="7"/>
  <c r="AQ507" i="1"/>
  <c r="AR507" i="1"/>
  <c r="AS507" i="1"/>
  <c r="AT507" i="1"/>
  <c r="AU507" i="1"/>
  <c r="T507" i="1"/>
  <c r="N504" i="7"/>
  <c r="AV507" i="1"/>
  <c r="AW507" i="1"/>
  <c r="AX507" i="1"/>
  <c r="AY507" i="1"/>
  <c r="AZ507" i="1"/>
  <c r="U507" i="1"/>
  <c r="O504" i="7"/>
  <c r="AY12" i="16"/>
  <c r="V507" i="1"/>
  <c r="P504" i="7"/>
  <c r="Q504" i="7"/>
  <c r="R504" i="7"/>
  <c r="Y507" i="1"/>
  <c r="S504" i="7"/>
  <c r="T504" i="7"/>
  <c r="U504" i="7"/>
  <c r="V504" i="7"/>
  <c r="W504" i="7"/>
  <c r="AE507" i="1"/>
  <c r="X504" i="7"/>
  <c r="Y504" i="7"/>
  <c r="Z504" i="7"/>
  <c r="AH507" i="1"/>
  <c r="AA504" i="7"/>
  <c r="AB504" i="7"/>
  <c r="A505" i="7"/>
  <c r="B505" i="7"/>
  <c r="I508" i="1"/>
  <c r="C505" i="7"/>
  <c r="D505" i="7"/>
  <c r="E505" i="7"/>
  <c r="F505" i="7"/>
  <c r="G505" i="7"/>
  <c r="H505" i="7"/>
  <c r="I505" i="7"/>
  <c r="P508" i="1"/>
  <c r="J505" i="7"/>
  <c r="Q508" i="1"/>
  <c r="K505" i="7"/>
  <c r="L505" i="7"/>
  <c r="M505" i="7"/>
  <c r="AQ508" i="1"/>
  <c r="AR508" i="1"/>
  <c r="AS508" i="1"/>
  <c r="AT508" i="1"/>
  <c r="AU508" i="1"/>
  <c r="T508" i="1"/>
  <c r="N505" i="7"/>
  <c r="AV508" i="1"/>
  <c r="AW508" i="1"/>
  <c r="AX508" i="1"/>
  <c r="AY508" i="1"/>
  <c r="AZ508" i="1"/>
  <c r="U508" i="1"/>
  <c r="O505" i="7"/>
  <c r="V508" i="1"/>
  <c r="P505" i="7"/>
  <c r="Q505" i="7"/>
  <c r="R505" i="7"/>
  <c r="Y508" i="1"/>
  <c r="S505" i="7"/>
  <c r="T505" i="7"/>
  <c r="U505" i="7"/>
  <c r="V505" i="7"/>
  <c r="W505" i="7"/>
  <c r="AE508" i="1"/>
  <c r="X505" i="7"/>
  <c r="Y505" i="7"/>
  <c r="Z505" i="7"/>
  <c r="AH508" i="1"/>
  <c r="AA505" i="7"/>
  <c r="AB505" i="7"/>
  <c r="A506" i="7"/>
  <c r="B506" i="7"/>
  <c r="I509" i="1"/>
  <c r="C506" i="7"/>
  <c r="D506" i="7"/>
  <c r="E506" i="7"/>
  <c r="F506" i="7"/>
  <c r="G506" i="7"/>
  <c r="H506" i="7"/>
  <c r="I506" i="7"/>
  <c r="P509" i="1"/>
  <c r="J506" i="7"/>
  <c r="Q509" i="1"/>
  <c r="K506" i="7"/>
  <c r="L506" i="7"/>
  <c r="M506" i="7"/>
  <c r="AQ509" i="1"/>
  <c r="AR509" i="1"/>
  <c r="AS509" i="1"/>
  <c r="AT509" i="1"/>
  <c r="AU509" i="1"/>
  <c r="T509" i="1"/>
  <c r="N506" i="7"/>
  <c r="AV509" i="1"/>
  <c r="AW509" i="1"/>
  <c r="AX509" i="1"/>
  <c r="AY509" i="1"/>
  <c r="AZ509" i="1"/>
  <c r="U509" i="1"/>
  <c r="O506" i="7"/>
  <c r="V509" i="1"/>
  <c r="P506" i="7"/>
  <c r="Q506" i="7"/>
  <c r="R506" i="7"/>
  <c r="Y509" i="1"/>
  <c r="S506" i="7"/>
  <c r="T506" i="7"/>
  <c r="U506" i="7"/>
  <c r="V506" i="7"/>
  <c r="W506" i="7"/>
  <c r="AE509" i="1"/>
  <c r="X506" i="7"/>
  <c r="Y506" i="7"/>
  <c r="Z506" i="7"/>
  <c r="AH509" i="1"/>
  <c r="AA506" i="7"/>
  <c r="AB506" i="7"/>
  <c r="A507" i="7"/>
  <c r="B507" i="7"/>
  <c r="I510" i="1"/>
  <c r="C507" i="7"/>
  <c r="D507" i="7"/>
  <c r="E507" i="7"/>
  <c r="F507" i="7"/>
  <c r="G507" i="7"/>
  <c r="H507" i="7"/>
  <c r="I507" i="7"/>
  <c r="P510" i="1"/>
  <c r="J507" i="7"/>
  <c r="Q510" i="1"/>
  <c r="K507" i="7"/>
  <c r="L507" i="7"/>
  <c r="M507" i="7"/>
  <c r="AQ510" i="1"/>
  <c r="AR510" i="1"/>
  <c r="AS510" i="1"/>
  <c r="AT510" i="1"/>
  <c r="AU510" i="1"/>
  <c r="T510" i="1"/>
  <c r="N507" i="7"/>
  <c r="AV510" i="1"/>
  <c r="AW510" i="1"/>
  <c r="AX510" i="1"/>
  <c r="AY510" i="1"/>
  <c r="AZ510" i="1"/>
  <c r="U510" i="1"/>
  <c r="O507" i="7"/>
  <c r="V510" i="1"/>
  <c r="P507" i="7"/>
  <c r="Q507" i="7"/>
  <c r="R507" i="7"/>
  <c r="Y510" i="1"/>
  <c r="S507" i="7"/>
  <c r="T507" i="7"/>
  <c r="U507" i="7"/>
  <c r="V507" i="7"/>
  <c r="W507" i="7"/>
  <c r="AE510" i="1"/>
  <c r="X507" i="7"/>
  <c r="Y507" i="7"/>
  <c r="Z507" i="7"/>
  <c r="AH510" i="1"/>
  <c r="AA507" i="7"/>
  <c r="AB507" i="7"/>
  <c r="A508" i="7"/>
  <c r="B508" i="7"/>
  <c r="I511" i="1"/>
  <c r="C508" i="7"/>
  <c r="D508" i="7"/>
  <c r="E508" i="7"/>
  <c r="F508" i="7"/>
  <c r="G508" i="7"/>
  <c r="H508" i="7"/>
  <c r="I508" i="7"/>
  <c r="P511" i="1"/>
  <c r="J508" i="7"/>
  <c r="Q511" i="1"/>
  <c r="K508" i="7"/>
  <c r="L508" i="7"/>
  <c r="M508" i="7"/>
  <c r="AQ511" i="1"/>
  <c r="AR511" i="1"/>
  <c r="AS511" i="1"/>
  <c r="AT511" i="1"/>
  <c r="AU511" i="1"/>
  <c r="T511" i="1"/>
  <c r="N508" i="7"/>
  <c r="AV511" i="1"/>
  <c r="AW511" i="1"/>
  <c r="AX511" i="1"/>
  <c r="AY511" i="1"/>
  <c r="AZ511" i="1"/>
  <c r="U511" i="1"/>
  <c r="O508" i="7"/>
  <c r="V511" i="1"/>
  <c r="P508" i="7"/>
  <c r="Q508" i="7"/>
  <c r="R508" i="7"/>
  <c r="Y511" i="1"/>
  <c r="S508" i="7"/>
  <c r="T508" i="7"/>
  <c r="U508" i="7"/>
  <c r="V508" i="7"/>
  <c r="W508" i="7"/>
  <c r="AE511" i="1"/>
  <c r="X508" i="7"/>
  <c r="Y508" i="7"/>
  <c r="Z508" i="7"/>
  <c r="AH511" i="1"/>
  <c r="AA508" i="7"/>
  <c r="AB508" i="7"/>
  <c r="A509" i="7"/>
  <c r="B509" i="7"/>
  <c r="I512" i="1"/>
  <c r="C509" i="7"/>
  <c r="D509" i="7"/>
  <c r="E509" i="7"/>
  <c r="F509" i="7"/>
  <c r="G509" i="7"/>
  <c r="H509" i="7"/>
  <c r="I509" i="7"/>
  <c r="P512" i="1"/>
  <c r="J509" i="7"/>
  <c r="Q512" i="1"/>
  <c r="K509" i="7"/>
  <c r="L509" i="7"/>
  <c r="M509" i="7"/>
  <c r="AQ512" i="1"/>
  <c r="AR512" i="1"/>
  <c r="AS512" i="1"/>
  <c r="AT512" i="1"/>
  <c r="AU512" i="1"/>
  <c r="T512" i="1"/>
  <c r="N509" i="7"/>
  <c r="AV512" i="1"/>
  <c r="AW512" i="1"/>
  <c r="AX512" i="1"/>
  <c r="AY512" i="1"/>
  <c r="AZ512" i="1"/>
  <c r="U512" i="1"/>
  <c r="O509" i="7"/>
  <c r="V512" i="1"/>
  <c r="P509" i="7"/>
  <c r="Q509" i="7"/>
  <c r="R509" i="7"/>
  <c r="Y512" i="1"/>
  <c r="S509" i="7"/>
  <c r="T509" i="7"/>
  <c r="U509" i="7"/>
  <c r="V509" i="7"/>
  <c r="W509" i="7"/>
  <c r="AE512" i="1"/>
  <c r="X509" i="7"/>
  <c r="Y509" i="7"/>
  <c r="Z509" i="7"/>
  <c r="AH512" i="1"/>
  <c r="AA509" i="7"/>
  <c r="AB509" i="7"/>
  <c r="A510" i="7"/>
  <c r="B510" i="7"/>
  <c r="I513" i="1"/>
  <c r="C510" i="7"/>
  <c r="D510" i="7"/>
  <c r="E510" i="7"/>
  <c r="F510" i="7"/>
  <c r="G510" i="7"/>
  <c r="H510" i="7"/>
  <c r="I510" i="7"/>
  <c r="P513" i="1"/>
  <c r="J510" i="7"/>
  <c r="Q513" i="1"/>
  <c r="K510" i="7"/>
  <c r="L510" i="7"/>
  <c r="M510" i="7"/>
  <c r="AQ513" i="1"/>
  <c r="AR513" i="1"/>
  <c r="AS513" i="1"/>
  <c r="AT513" i="1"/>
  <c r="AU513" i="1"/>
  <c r="T513" i="1"/>
  <c r="N510" i="7"/>
  <c r="AV513" i="1"/>
  <c r="AW513" i="1"/>
  <c r="AX513" i="1"/>
  <c r="AY513" i="1"/>
  <c r="AZ513" i="1"/>
  <c r="U513" i="1"/>
  <c r="O510" i="7"/>
  <c r="V513" i="1"/>
  <c r="P510" i="7"/>
  <c r="Q510" i="7"/>
  <c r="R510" i="7"/>
  <c r="Y513" i="1"/>
  <c r="S510" i="7"/>
  <c r="T510" i="7"/>
  <c r="U510" i="7"/>
  <c r="V510" i="7"/>
  <c r="W510" i="7"/>
  <c r="AE513" i="1"/>
  <c r="X510" i="7"/>
  <c r="Y510" i="7"/>
  <c r="Z510" i="7"/>
  <c r="AH513" i="1"/>
  <c r="AA510" i="7"/>
  <c r="AB510" i="7"/>
  <c r="A511" i="7"/>
  <c r="B511" i="7"/>
  <c r="I514" i="1"/>
  <c r="C511" i="7"/>
  <c r="D511" i="7"/>
  <c r="E511" i="7"/>
  <c r="F511" i="7"/>
  <c r="G511" i="7"/>
  <c r="H511" i="7"/>
  <c r="I511" i="7"/>
  <c r="P514" i="1"/>
  <c r="J511" i="7"/>
  <c r="Q514" i="1"/>
  <c r="K511" i="7"/>
  <c r="L511" i="7"/>
  <c r="M511" i="7"/>
  <c r="AQ514" i="1"/>
  <c r="AR514" i="1"/>
  <c r="AS514" i="1"/>
  <c r="AT514" i="1"/>
  <c r="AU514" i="1"/>
  <c r="T514" i="1"/>
  <c r="N511" i="7"/>
  <c r="AV514" i="1"/>
  <c r="AW514" i="1"/>
  <c r="AX514" i="1"/>
  <c r="AY514" i="1"/>
  <c r="AZ514" i="1"/>
  <c r="U514" i="1"/>
  <c r="O511" i="7"/>
  <c r="V514" i="1"/>
  <c r="P511" i="7"/>
  <c r="Q511" i="7"/>
  <c r="R511" i="7"/>
  <c r="Y514" i="1"/>
  <c r="S511" i="7"/>
  <c r="T511" i="7"/>
  <c r="U511" i="7"/>
  <c r="V511" i="7"/>
  <c r="W511" i="7"/>
  <c r="AE514" i="1"/>
  <c r="X511" i="7"/>
  <c r="Y511" i="7"/>
  <c r="Z511" i="7"/>
  <c r="AH514" i="1"/>
  <c r="AA511" i="7"/>
  <c r="AB511" i="7"/>
  <c r="A512" i="7"/>
  <c r="B512" i="7"/>
  <c r="I515" i="1"/>
  <c r="C512" i="7"/>
  <c r="D512" i="7"/>
  <c r="E512" i="7"/>
  <c r="F512" i="7"/>
  <c r="G512" i="7"/>
  <c r="H512" i="7"/>
  <c r="I512" i="7"/>
  <c r="P515" i="1"/>
  <c r="J512" i="7"/>
  <c r="Q515" i="1"/>
  <c r="K512" i="7"/>
  <c r="L512" i="7"/>
  <c r="M512" i="7"/>
  <c r="AQ515" i="1"/>
  <c r="AR515" i="1"/>
  <c r="AS515" i="1"/>
  <c r="AT515" i="1"/>
  <c r="AU515" i="1"/>
  <c r="T515" i="1"/>
  <c r="N512" i="7"/>
  <c r="AV515" i="1"/>
  <c r="AW515" i="1"/>
  <c r="AX515" i="1"/>
  <c r="AY515" i="1"/>
  <c r="AZ515" i="1"/>
  <c r="U515" i="1"/>
  <c r="O512" i="7"/>
  <c r="V515" i="1"/>
  <c r="P512" i="7"/>
  <c r="Q512" i="7"/>
  <c r="R512" i="7"/>
  <c r="Y515" i="1"/>
  <c r="S512" i="7"/>
  <c r="T512" i="7"/>
  <c r="U512" i="7"/>
  <c r="V512" i="7"/>
  <c r="W512" i="7"/>
  <c r="AE515" i="1"/>
  <c r="X512" i="7"/>
  <c r="Y512" i="7"/>
  <c r="Z512" i="7"/>
  <c r="AH515" i="1"/>
  <c r="AA512" i="7"/>
  <c r="AB512" i="7"/>
  <c r="A513" i="7"/>
  <c r="B513" i="7"/>
  <c r="I516" i="1"/>
  <c r="C513" i="7"/>
  <c r="D513" i="7"/>
  <c r="E513" i="7"/>
  <c r="F513" i="7"/>
  <c r="G513" i="7"/>
  <c r="H513" i="7"/>
  <c r="I513" i="7"/>
  <c r="P516" i="1"/>
  <c r="J513" i="7"/>
  <c r="Q516" i="1"/>
  <c r="K513" i="7"/>
  <c r="L513" i="7"/>
  <c r="M513" i="7"/>
  <c r="AQ516" i="1"/>
  <c r="AR516" i="1"/>
  <c r="AS516" i="1"/>
  <c r="AT516" i="1"/>
  <c r="AU516" i="1"/>
  <c r="T516" i="1"/>
  <c r="N513" i="7"/>
  <c r="AV516" i="1"/>
  <c r="AW516" i="1"/>
  <c r="AX516" i="1"/>
  <c r="AY516" i="1"/>
  <c r="AZ516" i="1"/>
  <c r="U516" i="1"/>
  <c r="O513" i="7"/>
  <c r="V516" i="1"/>
  <c r="P513" i="7"/>
  <c r="Q513" i="7"/>
  <c r="R513" i="7"/>
  <c r="Y516" i="1"/>
  <c r="S513" i="7"/>
  <c r="T513" i="7"/>
  <c r="U513" i="7"/>
  <c r="V513" i="7"/>
  <c r="W513" i="7"/>
  <c r="AE516" i="1"/>
  <c r="X513" i="7"/>
  <c r="Y513" i="7"/>
  <c r="Z513" i="7"/>
  <c r="AH516" i="1"/>
  <c r="AA513" i="7"/>
  <c r="AB513" i="7"/>
  <c r="A514" i="7"/>
  <c r="B514" i="7"/>
  <c r="I517" i="1"/>
  <c r="C514" i="7"/>
  <c r="D514" i="7"/>
  <c r="E514" i="7"/>
  <c r="F514" i="7"/>
  <c r="G514" i="7"/>
  <c r="H514" i="7"/>
  <c r="I514" i="7"/>
  <c r="P517" i="1"/>
  <c r="J514" i="7"/>
  <c r="Q517" i="1"/>
  <c r="K514" i="7"/>
  <c r="L514" i="7"/>
  <c r="M514" i="7"/>
  <c r="AQ517" i="1"/>
  <c r="AR517" i="1"/>
  <c r="AS517" i="1"/>
  <c r="AT517" i="1"/>
  <c r="AU517" i="1"/>
  <c r="T517" i="1"/>
  <c r="N514" i="7"/>
  <c r="AV517" i="1"/>
  <c r="AW517" i="1"/>
  <c r="AX517" i="1"/>
  <c r="AY517" i="1"/>
  <c r="AZ517" i="1"/>
  <c r="U517" i="1"/>
  <c r="O514" i="7"/>
  <c r="V517" i="1"/>
  <c r="P514" i="7"/>
  <c r="Q514" i="7"/>
  <c r="R514" i="7"/>
  <c r="Y517" i="1"/>
  <c r="S514" i="7"/>
  <c r="T514" i="7"/>
  <c r="U514" i="7"/>
  <c r="V514" i="7"/>
  <c r="W514" i="7"/>
  <c r="AE517" i="1"/>
  <c r="X514" i="7"/>
  <c r="Y514" i="7"/>
  <c r="Z514" i="7"/>
  <c r="AH517" i="1"/>
  <c r="AA514" i="7"/>
  <c r="AB514" i="7"/>
  <c r="A515" i="7"/>
  <c r="B515" i="7"/>
  <c r="I518" i="1"/>
  <c r="C515" i="7"/>
  <c r="D515" i="7"/>
  <c r="E515" i="7"/>
  <c r="F515" i="7"/>
  <c r="G515" i="7"/>
  <c r="H515" i="7"/>
  <c r="I515" i="7"/>
  <c r="P518" i="1"/>
  <c r="J515" i="7"/>
  <c r="Q518" i="1"/>
  <c r="K515" i="7"/>
  <c r="L515" i="7"/>
  <c r="M515" i="7"/>
  <c r="AQ518" i="1"/>
  <c r="AR518" i="1"/>
  <c r="AS518" i="1"/>
  <c r="AT518" i="1"/>
  <c r="AU518" i="1"/>
  <c r="T518" i="1"/>
  <c r="N515" i="7"/>
  <c r="AV518" i="1"/>
  <c r="AW518" i="1"/>
  <c r="AX518" i="1"/>
  <c r="AY518" i="1"/>
  <c r="AZ518" i="1"/>
  <c r="U518" i="1"/>
  <c r="O515" i="7"/>
  <c r="V518" i="1"/>
  <c r="P515" i="7"/>
  <c r="Q515" i="7"/>
  <c r="R515" i="7"/>
  <c r="Y518" i="1"/>
  <c r="S515" i="7"/>
  <c r="T515" i="7"/>
  <c r="U515" i="7"/>
  <c r="V515" i="7"/>
  <c r="W515" i="7"/>
  <c r="AE518" i="1"/>
  <c r="X515" i="7"/>
  <c r="Y515" i="7"/>
  <c r="Z515" i="7"/>
  <c r="AH518" i="1"/>
  <c r="AA515" i="7"/>
  <c r="AB515" i="7"/>
  <c r="A516" i="7"/>
  <c r="B516" i="7"/>
  <c r="I519" i="1"/>
  <c r="C516" i="7"/>
  <c r="D516" i="7"/>
  <c r="E516" i="7"/>
  <c r="F516" i="7"/>
  <c r="G516" i="7"/>
  <c r="H516" i="7"/>
  <c r="I516" i="7"/>
  <c r="P519" i="1"/>
  <c r="J516" i="7"/>
  <c r="Q519" i="1"/>
  <c r="K516" i="7"/>
  <c r="L516" i="7"/>
  <c r="M516" i="7"/>
  <c r="AQ519" i="1"/>
  <c r="AR519" i="1"/>
  <c r="AS519" i="1"/>
  <c r="AT519" i="1"/>
  <c r="AU519" i="1"/>
  <c r="T519" i="1"/>
  <c r="N516" i="7"/>
  <c r="AV519" i="1"/>
  <c r="AW519" i="1"/>
  <c r="AX519" i="1"/>
  <c r="AY519" i="1"/>
  <c r="AZ519" i="1"/>
  <c r="U519" i="1"/>
  <c r="O516" i="7"/>
  <c r="V519" i="1"/>
  <c r="P516" i="7"/>
  <c r="Q516" i="7"/>
  <c r="R516" i="7"/>
  <c r="Y519" i="1"/>
  <c r="S516" i="7"/>
  <c r="T516" i="7"/>
  <c r="U516" i="7"/>
  <c r="V516" i="7"/>
  <c r="W516" i="7"/>
  <c r="AE519" i="1"/>
  <c r="X516" i="7"/>
  <c r="Y516" i="7"/>
  <c r="Z516" i="7"/>
  <c r="AH519" i="1"/>
  <c r="AA516" i="7"/>
  <c r="AB516" i="7"/>
  <c r="A517" i="7"/>
  <c r="B517" i="7"/>
  <c r="I520" i="1"/>
  <c r="C517" i="7"/>
  <c r="D517" i="7"/>
  <c r="E517" i="7"/>
  <c r="F517" i="7"/>
  <c r="G517" i="7"/>
  <c r="H517" i="7"/>
  <c r="I517" i="7"/>
  <c r="P520" i="1"/>
  <c r="J517" i="7"/>
  <c r="Q520" i="1"/>
  <c r="K517" i="7"/>
  <c r="L517" i="7"/>
  <c r="M517" i="7"/>
  <c r="AQ520" i="1"/>
  <c r="AR520" i="1"/>
  <c r="AS520" i="1"/>
  <c r="AT520" i="1"/>
  <c r="AU520" i="1"/>
  <c r="T520" i="1"/>
  <c r="N517" i="7"/>
  <c r="AV520" i="1"/>
  <c r="AW520" i="1"/>
  <c r="AX520" i="1"/>
  <c r="AY520" i="1"/>
  <c r="AZ520" i="1"/>
  <c r="U520" i="1"/>
  <c r="O517" i="7"/>
  <c r="V520" i="1"/>
  <c r="P517" i="7"/>
  <c r="Q517" i="7"/>
  <c r="R517" i="7"/>
  <c r="Y520" i="1"/>
  <c r="S517" i="7"/>
  <c r="T517" i="7"/>
  <c r="U517" i="7"/>
  <c r="V517" i="7"/>
  <c r="W517" i="7"/>
  <c r="AE520" i="1"/>
  <c r="X517" i="7"/>
  <c r="Y517" i="7"/>
  <c r="Z517" i="7"/>
  <c r="AH520" i="1"/>
  <c r="AA517" i="7"/>
  <c r="AB517" i="7"/>
  <c r="A518" i="7"/>
  <c r="B518" i="7"/>
  <c r="I521" i="1"/>
  <c r="C518" i="7"/>
  <c r="D518" i="7"/>
  <c r="E518" i="7"/>
  <c r="F518" i="7"/>
  <c r="G518" i="7"/>
  <c r="H518" i="7"/>
  <c r="I518" i="7"/>
  <c r="P521" i="1"/>
  <c r="J518" i="7"/>
  <c r="Q521" i="1"/>
  <c r="K518" i="7"/>
  <c r="L518" i="7"/>
  <c r="M518" i="7"/>
  <c r="AQ521" i="1"/>
  <c r="AR521" i="1"/>
  <c r="AS521" i="1"/>
  <c r="AT521" i="1"/>
  <c r="AU521" i="1"/>
  <c r="T521" i="1"/>
  <c r="N518" i="7"/>
  <c r="AV521" i="1"/>
  <c r="AW521" i="1"/>
  <c r="AX521" i="1"/>
  <c r="AY521" i="1"/>
  <c r="AZ521" i="1"/>
  <c r="U521" i="1"/>
  <c r="O518" i="7"/>
  <c r="V521" i="1"/>
  <c r="P518" i="7"/>
  <c r="Q518" i="7"/>
  <c r="R518" i="7"/>
  <c r="Y521" i="1"/>
  <c r="S518" i="7"/>
  <c r="T518" i="7"/>
  <c r="U518" i="7"/>
  <c r="V518" i="7"/>
  <c r="W518" i="7"/>
  <c r="AE521" i="1"/>
  <c r="X518" i="7"/>
  <c r="Y518" i="7"/>
  <c r="Z518" i="7"/>
  <c r="AH521" i="1"/>
  <c r="AA518" i="7"/>
  <c r="AB518" i="7"/>
  <c r="A519" i="7"/>
  <c r="B519" i="7"/>
  <c r="I522" i="1"/>
  <c r="C519" i="7"/>
  <c r="D519" i="7"/>
  <c r="E519" i="7"/>
  <c r="F519" i="7"/>
  <c r="G519" i="7"/>
  <c r="H519" i="7"/>
  <c r="I519" i="7"/>
  <c r="P522" i="1"/>
  <c r="J519" i="7"/>
  <c r="Q522" i="1"/>
  <c r="K519" i="7"/>
  <c r="L519" i="7"/>
  <c r="M519" i="7"/>
  <c r="AQ522" i="1"/>
  <c r="AR522" i="1"/>
  <c r="AS522" i="1"/>
  <c r="AT522" i="1"/>
  <c r="AU522" i="1"/>
  <c r="T522" i="1"/>
  <c r="N519" i="7"/>
  <c r="AV522" i="1"/>
  <c r="AW522" i="1"/>
  <c r="AX522" i="1"/>
  <c r="AY522" i="1"/>
  <c r="AZ522" i="1"/>
  <c r="U522" i="1"/>
  <c r="O519" i="7"/>
  <c r="V522" i="1"/>
  <c r="P519" i="7"/>
  <c r="Q519" i="7"/>
  <c r="R519" i="7"/>
  <c r="Y522" i="1"/>
  <c r="S519" i="7"/>
  <c r="T519" i="7"/>
  <c r="U519" i="7"/>
  <c r="V519" i="7"/>
  <c r="W519" i="7"/>
  <c r="AE522" i="1"/>
  <c r="X519" i="7"/>
  <c r="Y519" i="7"/>
  <c r="Z519" i="7"/>
  <c r="AH522" i="1"/>
  <c r="AA519" i="7"/>
  <c r="AB519" i="7"/>
  <c r="A520" i="7"/>
  <c r="B520" i="7"/>
  <c r="I523" i="1"/>
  <c r="C520" i="7"/>
  <c r="D520" i="7"/>
  <c r="E520" i="7"/>
  <c r="F520" i="7"/>
  <c r="G520" i="7"/>
  <c r="H520" i="7"/>
  <c r="I520" i="7"/>
  <c r="P523" i="1"/>
  <c r="J520" i="7"/>
  <c r="Q523" i="1"/>
  <c r="K520" i="7"/>
  <c r="L520" i="7"/>
  <c r="M520" i="7"/>
  <c r="AQ523" i="1"/>
  <c r="AR523" i="1"/>
  <c r="AS523" i="1"/>
  <c r="AT523" i="1"/>
  <c r="AU523" i="1"/>
  <c r="T523" i="1"/>
  <c r="N520" i="7"/>
  <c r="AV523" i="1"/>
  <c r="AW523" i="1"/>
  <c r="AX523" i="1"/>
  <c r="AY523" i="1"/>
  <c r="AZ523" i="1"/>
  <c r="U523" i="1"/>
  <c r="O520" i="7"/>
  <c r="V523" i="1"/>
  <c r="P520" i="7"/>
  <c r="Q520" i="7"/>
  <c r="R520" i="7"/>
  <c r="Y523" i="1"/>
  <c r="S520" i="7"/>
  <c r="T520" i="7"/>
  <c r="U520" i="7"/>
  <c r="V520" i="7"/>
  <c r="W520" i="7"/>
  <c r="AE523" i="1"/>
  <c r="X520" i="7"/>
  <c r="Y520" i="7"/>
  <c r="Z520" i="7"/>
  <c r="AH523" i="1"/>
  <c r="AA520" i="7"/>
  <c r="AB520" i="7"/>
  <c r="A521" i="7"/>
  <c r="B521" i="7"/>
  <c r="I524" i="1"/>
  <c r="C521" i="7"/>
  <c r="D521" i="7"/>
  <c r="E521" i="7"/>
  <c r="F521" i="7"/>
  <c r="G521" i="7"/>
  <c r="H521" i="7"/>
  <c r="I521" i="7"/>
  <c r="P524" i="1"/>
  <c r="J521" i="7"/>
  <c r="Q524" i="1"/>
  <c r="K521" i="7"/>
  <c r="L521" i="7"/>
  <c r="M521" i="7"/>
  <c r="AQ524" i="1"/>
  <c r="AR524" i="1"/>
  <c r="AS524" i="1"/>
  <c r="AT524" i="1"/>
  <c r="AU524" i="1"/>
  <c r="T524" i="1"/>
  <c r="N521" i="7"/>
  <c r="AV524" i="1"/>
  <c r="AW524" i="1"/>
  <c r="AX524" i="1"/>
  <c r="AY524" i="1"/>
  <c r="AZ524" i="1"/>
  <c r="U524" i="1"/>
  <c r="O521" i="7"/>
  <c r="V524" i="1"/>
  <c r="P521" i="7"/>
  <c r="Q521" i="7"/>
  <c r="R521" i="7"/>
  <c r="Y524" i="1"/>
  <c r="S521" i="7"/>
  <c r="T521" i="7"/>
  <c r="U521" i="7"/>
  <c r="V521" i="7"/>
  <c r="W521" i="7"/>
  <c r="AE524" i="1"/>
  <c r="X521" i="7"/>
  <c r="Y521" i="7"/>
  <c r="Z521" i="7"/>
  <c r="AH524" i="1"/>
  <c r="AA521" i="7"/>
  <c r="AB521" i="7"/>
  <c r="A522" i="7"/>
  <c r="B522" i="7"/>
  <c r="I525" i="1"/>
  <c r="C522" i="7"/>
  <c r="D522" i="7"/>
  <c r="E522" i="7"/>
  <c r="F522" i="7"/>
  <c r="G522" i="7"/>
  <c r="H522" i="7"/>
  <c r="I522" i="7"/>
  <c r="P525" i="1"/>
  <c r="J522" i="7"/>
  <c r="Q525" i="1"/>
  <c r="K522" i="7"/>
  <c r="L522" i="7"/>
  <c r="M522" i="7"/>
  <c r="AQ525" i="1"/>
  <c r="AR525" i="1"/>
  <c r="AS525" i="1"/>
  <c r="AT525" i="1"/>
  <c r="AU525" i="1"/>
  <c r="T525" i="1"/>
  <c r="N522" i="7"/>
  <c r="AV525" i="1"/>
  <c r="AW525" i="1"/>
  <c r="AX525" i="1"/>
  <c r="AY525" i="1"/>
  <c r="AZ525" i="1"/>
  <c r="U525" i="1"/>
  <c r="O522" i="7"/>
  <c r="V525" i="1"/>
  <c r="P522" i="7"/>
  <c r="Q522" i="7"/>
  <c r="R522" i="7"/>
  <c r="Y525" i="1"/>
  <c r="S522" i="7"/>
  <c r="T522" i="7"/>
  <c r="U522" i="7"/>
  <c r="V522" i="7"/>
  <c r="W522" i="7"/>
  <c r="AE525" i="1"/>
  <c r="X522" i="7"/>
  <c r="Y522" i="7"/>
  <c r="Z522" i="7"/>
  <c r="AH525" i="1"/>
  <c r="AA522" i="7"/>
  <c r="AB522" i="7"/>
  <c r="A523" i="7"/>
  <c r="B523" i="7"/>
  <c r="I526" i="1"/>
  <c r="C523" i="7"/>
  <c r="D523" i="7"/>
  <c r="E523" i="7"/>
  <c r="F523" i="7"/>
  <c r="G523" i="7"/>
  <c r="H523" i="7"/>
  <c r="I523" i="7"/>
  <c r="P526" i="1"/>
  <c r="J523" i="7"/>
  <c r="Q526" i="1"/>
  <c r="K523" i="7"/>
  <c r="L523" i="7"/>
  <c r="M523" i="7"/>
  <c r="AQ526" i="1"/>
  <c r="AR526" i="1"/>
  <c r="AS526" i="1"/>
  <c r="AT526" i="1"/>
  <c r="AU526" i="1"/>
  <c r="T526" i="1"/>
  <c r="N523" i="7"/>
  <c r="AV526" i="1"/>
  <c r="AW526" i="1"/>
  <c r="AX526" i="1"/>
  <c r="AY526" i="1"/>
  <c r="AZ526" i="1"/>
  <c r="U526" i="1"/>
  <c r="O523" i="7"/>
  <c r="V526" i="1"/>
  <c r="P523" i="7"/>
  <c r="Q523" i="7"/>
  <c r="R523" i="7"/>
  <c r="Y526" i="1"/>
  <c r="S523" i="7"/>
  <c r="T523" i="7"/>
  <c r="U523" i="7"/>
  <c r="V523" i="7"/>
  <c r="W523" i="7"/>
  <c r="AE526" i="1"/>
  <c r="X523" i="7"/>
  <c r="Y523" i="7"/>
  <c r="Z523" i="7"/>
  <c r="AH526" i="1"/>
  <c r="AA523" i="7"/>
  <c r="AB523" i="7"/>
  <c r="A524" i="7"/>
  <c r="B524" i="7"/>
  <c r="I527" i="1"/>
  <c r="C524" i="7"/>
  <c r="D524" i="7"/>
  <c r="E524" i="7"/>
  <c r="F524" i="7"/>
  <c r="G524" i="7"/>
  <c r="H524" i="7"/>
  <c r="I524" i="7"/>
  <c r="BO12" i="16"/>
  <c r="BP12" i="16"/>
  <c r="BQ12" i="16"/>
  <c r="BR12" i="16"/>
  <c r="AU12" i="16"/>
  <c r="Y12" i="16"/>
  <c r="P527" i="1"/>
  <c r="J524" i="7"/>
  <c r="Q527" i="1"/>
  <c r="K524" i="7"/>
  <c r="L524" i="7"/>
  <c r="M524" i="7"/>
  <c r="AQ527" i="1"/>
  <c r="AR527" i="1"/>
  <c r="AS527" i="1"/>
  <c r="AT527" i="1"/>
  <c r="AU527" i="1"/>
  <c r="T527" i="1"/>
  <c r="N524" i="7"/>
  <c r="AV527" i="1"/>
  <c r="AW527" i="1"/>
  <c r="AX527" i="1"/>
  <c r="AY527" i="1"/>
  <c r="AZ527" i="1"/>
  <c r="U527" i="1"/>
  <c r="O524" i="7"/>
  <c r="AZ12" i="16"/>
  <c r="V527" i="1"/>
  <c r="P524" i="7"/>
  <c r="Q524" i="7"/>
  <c r="R524" i="7"/>
  <c r="Y527" i="1"/>
  <c r="S524" i="7"/>
  <c r="T524" i="7"/>
  <c r="U524" i="7"/>
  <c r="V524" i="7"/>
  <c r="W524" i="7"/>
  <c r="AE527" i="1"/>
  <c r="X524" i="7"/>
  <c r="Y524" i="7"/>
  <c r="Z524" i="7"/>
  <c r="AH527" i="1"/>
  <c r="AA524" i="7"/>
  <c r="AB524" i="7"/>
  <c r="A525" i="7"/>
  <c r="B525" i="7"/>
  <c r="I528" i="1"/>
  <c r="C525" i="7"/>
  <c r="D525" i="7"/>
  <c r="E525" i="7"/>
  <c r="F525" i="7"/>
  <c r="G525" i="7"/>
  <c r="H525" i="7"/>
  <c r="I525" i="7"/>
  <c r="P528" i="1"/>
  <c r="J525" i="7"/>
  <c r="Q528" i="1"/>
  <c r="K525" i="7"/>
  <c r="L525" i="7"/>
  <c r="M525" i="7"/>
  <c r="AQ528" i="1"/>
  <c r="AR528" i="1"/>
  <c r="AS528" i="1"/>
  <c r="AT528" i="1"/>
  <c r="AU528" i="1"/>
  <c r="T528" i="1"/>
  <c r="N525" i="7"/>
  <c r="AV528" i="1"/>
  <c r="AW528" i="1"/>
  <c r="AX528" i="1"/>
  <c r="AY528" i="1"/>
  <c r="AZ528" i="1"/>
  <c r="U528" i="1"/>
  <c r="O525" i="7"/>
  <c r="V528" i="1"/>
  <c r="P525" i="7"/>
  <c r="Q525" i="7"/>
  <c r="R525" i="7"/>
  <c r="Y528" i="1"/>
  <c r="S525" i="7"/>
  <c r="T525" i="7"/>
  <c r="U525" i="7"/>
  <c r="V525" i="7"/>
  <c r="W525" i="7"/>
  <c r="AE528" i="1"/>
  <c r="X525" i="7"/>
  <c r="Y525" i="7"/>
  <c r="Z525" i="7"/>
  <c r="AH528" i="1"/>
  <c r="AA525" i="7"/>
  <c r="AB525" i="7"/>
  <c r="A526" i="7"/>
  <c r="B526" i="7"/>
  <c r="I529" i="1"/>
  <c r="C526" i="7"/>
  <c r="D526" i="7"/>
  <c r="E526" i="7"/>
  <c r="F526" i="7"/>
  <c r="G526" i="7"/>
  <c r="H526" i="7"/>
  <c r="I526" i="7"/>
  <c r="P529" i="1"/>
  <c r="J526" i="7"/>
  <c r="Q529" i="1"/>
  <c r="K526" i="7"/>
  <c r="L526" i="7"/>
  <c r="M526" i="7"/>
  <c r="AQ529" i="1"/>
  <c r="AR529" i="1"/>
  <c r="AS529" i="1"/>
  <c r="AT529" i="1"/>
  <c r="AU529" i="1"/>
  <c r="T529" i="1"/>
  <c r="N526" i="7"/>
  <c r="AV529" i="1"/>
  <c r="AW529" i="1"/>
  <c r="AX529" i="1"/>
  <c r="AY529" i="1"/>
  <c r="AZ529" i="1"/>
  <c r="U529" i="1"/>
  <c r="O526" i="7"/>
  <c r="V529" i="1"/>
  <c r="P526" i="7"/>
  <c r="Q526" i="7"/>
  <c r="R526" i="7"/>
  <c r="Y529" i="1"/>
  <c r="S526" i="7"/>
  <c r="T526" i="7"/>
  <c r="U526" i="7"/>
  <c r="V526" i="7"/>
  <c r="W526" i="7"/>
  <c r="AE529" i="1"/>
  <c r="X526" i="7"/>
  <c r="Y526" i="7"/>
  <c r="Z526" i="7"/>
  <c r="AH529" i="1"/>
  <c r="AA526" i="7"/>
  <c r="AB526" i="7"/>
  <c r="A527" i="7"/>
  <c r="B527" i="7"/>
  <c r="I530" i="1"/>
  <c r="C527" i="7"/>
  <c r="D527" i="7"/>
  <c r="E527" i="7"/>
  <c r="F527" i="7"/>
  <c r="G527" i="7"/>
  <c r="H527" i="7"/>
  <c r="I527" i="7"/>
  <c r="P530" i="1"/>
  <c r="J527" i="7"/>
  <c r="Q530" i="1"/>
  <c r="K527" i="7"/>
  <c r="L527" i="7"/>
  <c r="M527" i="7"/>
  <c r="AQ530" i="1"/>
  <c r="AR530" i="1"/>
  <c r="AS530" i="1"/>
  <c r="AT530" i="1"/>
  <c r="AU530" i="1"/>
  <c r="T530" i="1"/>
  <c r="N527" i="7"/>
  <c r="AV530" i="1"/>
  <c r="AW530" i="1"/>
  <c r="AX530" i="1"/>
  <c r="AY530" i="1"/>
  <c r="AZ530" i="1"/>
  <c r="U530" i="1"/>
  <c r="O527" i="7"/>
  <c r="V530" i="1"/>
  <c r="P527" i="7"/>
  <c r="Q527" i="7"/>
  <c r="R527" i="7"/>
  <c r="Y530" i="1"/>
  <c r="S527" i="7"/>
  <c r="T527" i="7"/>
  <c r="U527" i="7"/>
  <c r="V527" i="7"/>
  <c r="W527" i="7"/>
  <c r="AE530" i="1"/>
  <c r="X527" i="7"/>
  <c r="Y527" i="7"/>
  <c r="Z527" i="7"/>
  <c r="AH530" i="1"/>
  <c r="AA527" i="7"/>
  <c r="AB527" i="7"/>
  <c r="A528" i="7"/>
  <c r="B528" i="7"/>
  <c r="I531" i="1"/>
  <c r="C528" i="7"/>
  <c r="D528" i="7"/>
  <c r="E528" i="7"/>
  <c r="F528" i="7"/>
  <c r="G528" i="7"/>
  <c r="H528" i="7"/>
  <c r="I528" i="7"/>
  <c r="P531" i="1"/>
  <c r="J528" i="7"/>
  <c r="Q531" i="1"/>
  <c r="K528" i="7"/>
  <c r="L528" i="7"/>
  <c r="M528" i="7"/>
  <c r="AQ531" i="1"/>
  <c r="AR531" i="1"/>
  <c r="AS531" i="1"/>
  <c r="AT531" i="1"/>
  <c r="AU531" i="1"/>
  <c r="T531" i="1"/>
  <c r="N528" i="7"/>
  <c r="AV531" i="1"/>
  <c r="AW531" i="1"/>
  <c r="AX531" i="1"/>
  <c r="AY531" i="1"/>
  <c r="AZ531" i="1"/>
  <c r="U531" i="1"/>
  <c r="O528" i="7"/>
  <c r="V531" i="1"/>
  <c r="P528" i="7"/>
  <c r="Q528" i="7"/>
  <c r="R528" i="7"/>
  <c r="Y531" i="1"/>
  <c r="S528" i="7"/>
  <c r="T528" i="7"/>
  <c r="U528" i="7"/>
  <c r="V528" i="7"/>
  <c r="W528" i="7"/>
  <c r="AE531" i="1"/>
  <c r="X528" i="7"/>
  <c r="Y528" i="7"/>
  <c r="Z528" i="7"/>
  <c r="AH531" i="1"/>
  <c r="AA528" i="7"/>
  <c r="AB528" i="7"/>
  <c r="A529" i="7"/>
  <c r="B529" i="7"/>
  <c r="I532" i="1"/>
  <c r="C529" i="7"/>
  <c r="D529" i="7"/>
  <c r="E529" i="7"/>
  <c r="F529" i="7"/>
  <c r="G529" i="7"/>
  <c r="H529" i="7"/>
  <c r="I529" i="7"/>
  <c r="P532" i="1"/>
  <c r="J529" i="7"/>
  <c r="Q532" i="1"/>
  <c r="K529" i="7"/>
  <c r="L529" i="7"/>
  <c r="M529" i="7"/>
  <c r="AQ532" i="1"/>
  <c r="AR532" i="1"/>
  <c r="AS532" i="1"/>
  <c r="AT532" i="1"/>
  <c r="AU532" i="1"/>
  <c r="T532" i="1"/>
  <c r="N529" i="7"/>
  <c r="AV532" i="1"/>
  <c r="AW532" i="1"/>
  <c r="AX532" i="1"/>
  <c r="AY532" i="1"/>
  <c r="AZ532" i="1"/>
  <c r="U532" i="1"/>
  <c r="O529" i="7"/>
  <c r="V532" i="1"/>
  <c r="P529" i="7"/>
  <c r="Q529" i="7"/>
  <c r="R529" i="7"/>
  <c r="Y532" i="1"/>
  <c r="S529" i="7"/>
  <c r="T529" i="7"/>
  <c r="U529" i="7"/>
  <c r="V529" i="7"/>
  <c r="W529" i="7"/>
  <c r="AE532" i="1"/>
  <c r="X529" i="7"/>
  <c r="Y529" i="7"/>
  <c r="Z529" i="7"/>
  <c r="AH532" i="1"/>
  <c r="AA529" i="7"/>
  <c r="AB529" i="7"/>
  <c r="A530" i="7"/>
  <c r="B530" i="7"/>
  <c r="I533" i="1"/>
  <c r="C530" i="7"/>
  <c r="D530" i="7"/>
  <c r="E530" i="7"/>
  <c r="F530" i="7"/>
  <c r="G530" i="7"/>
  <c r="H530" i="7"/>
  <c r="I530" i="7"/>
  <c r="P533" i="1"/>
  <c r="J530" i="7"/>
  <c r="Q533" i="1"/>
  <c r="K530" i="7"/>
  <c r="L530" i="7"/>
  <c r="M530" i="7"/>
  <c r="AQ533" i="1"/>
  <c r="AR533" i="1"/>
  <c r="AS533" i="1"/>
  <c r="AT533" i="1"/>
  <c r="AU533" i="1"/>
  <c r="T533" i="1"/>
  <c r="N530" i="7"/>
  <c r="AV533" i="1"/>
  <c r="AW533" i="1"/>
  <c r="AX533" i="1"/>
  <c r="AY533" i="1"/>
  <c r="AZ533" i="1"/>
  <c r="U533" i="1"/>
  <c r="O530" i="7"/>
  <c r="V533" i="1"/>
  <c r="P530" i="7"/>
  <c r="Q530" i="7"/>
  <c r="R530" i="7"/>
  <c r="Y533" i="1"/>
  <c r="S530" i="7"/>
  <c r="T530" i="7"/>
  <c r="U530" i="7"/>
  <c r="V530" i="7"/>
  <c r="W530" i="7"/>
  <c r="AE533" i="1"/>
  <c r="X530" i="7"/>
  <c r="Y530" i="7"/>
  <c r="Z530" i="7"/>
  <c r="AH533" i="1"/>
  <c r="AA530" i="7"/>
  <c r="AB530" i="7"/>
  <c r="A531" i="7"/>
  <c r="B531" i="7"/>
  <c r="I534" i="1"/>
  <c r="C531" i="7"/>
  <c r="D531" i="7"/>
  <c r="E531" i="7"/>
  <c r="F531" i="7"/>
  <c r="G531" i="7"/>
  <c r="H531" i="7"/>
  <c r="I531" i="7"/>
  <c r="P534" i="1"/>
  <c r="J531" i="7"/>
  <c r="Q534" i="1"/>
  <c r="K531" i="7"/>
  <c r="L531" i="7"/>
  <c r="M531" i="7"/>
  <c r="AQ534" i="1"/>
  <c r="AR534" i="1"/>
  <c r="AS534" i="1"/>
  <c r="AT534" i="1"/>
  <c r="AU534" i="1"/>
  <c r="T534" i="1"/>
  <c r="N531" i="7"/>
  <c r="AV534" i="1"/>
  <c r="AW534" i="1"/>
  <c r="AX534" i="1"/>
  <c r="AY534" i="1"/>
  <c r="AZ534" i="1"/>
  <c r="U534" i="1"/>
  <c r="O531" i="7"/>
  <c r="V534" i="1"/>
  <c r="P531" i="7"/>
  <c r="Q531" i="7"/>
  <c r="R531" i="7"/>
  <c r="Y534" i="1"/>
  <c r="S531" i="7"/>
  <c r="T531" i="7"/>
  <c r="U531" i="7"/>
  <c r="V531" i="7"/>
  <c r="W531" i="7"/>
  <c r="AE534" i="1"/>
  <c r="X531" i="7"/>
  <c r="Y531" i="7"/>
  <c r="Z531" i="7"/>
  <c r="AH534" i="1"/>
  <c r="AA531" i="7"/>
  <c r="AB531" i="7"/>
  <c r="A532" i="7"/>
  <c r="B532" i="7"/>
  <c r="I535" i="1"/>
  <c r="C532" i="7"/>
  <c r="D532" i="7"/>
  <c r="E532" i="7"/>
  <c r="F532" i="7"/>
  <c r="G532" i="7"/>
  <c r="H532" i="7"/>
  <c r="I532" i="7"/>
  <c r="P535" i="1"/>
  <c r="J532" i="7"/>
  <c r="Q535" i="1"/>
  <c r="K532" i="7"/>
  <c r="L532" i="7"/>
  <c r="M532" i="7"/>
  <c r="AQ535" i="1"/>
  <c r="AR535" i="1"/>
  <c r="AS535" i="1"/>
  <c r="AT535" i="1"/>
  <c r="AU535" i="1"/>
  <c r="T535" i="1"/>
  <c r="N532" i="7"/>
  <c r="AV535" i="1"/>
  <c r="AW535" i="1"/>
  <c r="AX535" i="1"/>
  <c r="AY535" i="1"/>
  <c r="AZ535" i="1"/>
  <c r="U535" i="1"/>
  <c r="O532" i="7"/>
  <c r="V535" i="1"/>
  <c r="P532" i="7"/>
  <c r="Q532" i="7"/>
  <c r="R532" i="7"/>
  <c r="Y535" i="1"/>
  <c r="S532" i="7"/>
  <c r="T532" i="7"/>
  <c r="U532" i="7"/>
  <c r="V532" i="7"/>
  <c r="W532" i="7"/>
  <c r="AE535" i="1"/>
  <c r="X532" i="7"/>
  <c r="Y532" i="7"/>
  <c r="Z532" i="7"/>
  <c r="AH535" i="1"/>
  <c r="AA532" i="7"/>
  <c r="AB532" i="7"/>
  <c r="A533" i="7"/>
  <c r="B533" i="7"/>
  <c r="I536" i="1"/>
  <c r="C533" i="7"/>
  <c r="D533" i="7"/>
  <c r="E533" i="7"/>
  <c r="F533" i="7"/>
  <c r="G533" i="7"/>
  <c r="H533" i="7"/>
  <c r="I533" i="7"/>
  <c r="P536" i="1"/>
  <c r="J533" i="7"/>
  <c r="Q536" i="1"/>
  <c r="K533" i="7"/>
  <c r="L533" i="7"/>
  <c r="M533" i="7"/>
  <c r="AQ536" i="1"/>
  <c r="AR536" i="1"/>
  <c r="AS536" i="1"/>
  <c r="AT536" i="1"/>
  <c r="AU536" i="1"/>
  <c r="T536" i="1"/>
  <c r="N533" i="7"/>
  <c r="AV536" i="1"/>
  <c r="AW536" i="1"/>
  <c r="AX536" i="1"/>
  <c r="AY536" i="1"/>
  <c r="AZ536" i="1"/>
  <c r="U536" i="1"/>
  <c r="O533" i="7"/>
  <c r="V536" i="1"/>
  <c r="P533" i="7"/>
  <c r="Q533" i="7"/>
  <c r="R533" i="7"/>
  <c r="Y536" i="1"/>
  <c r="S533" i="7"/>
  <c r="T533" i="7"/>
  <c r="U533" i="7"/>
  <c r="V533" i="7"/>
  <c r="W533" i="7"/>
  <c r="AE536" i="1"/>
  <c r="X533" i="7"/>
  <c r="Y533" i="7"/>
  <c r="Z533" i="7"/>
  <c r="AH536" i="1"/>
  <c r="AA533" i="7"/>
  <c r="AB533" i="7"/>
  <c r="A534" i="7"/>
  <c r="B534" i="7"/>
  <c r="I537" i="1"/>
  <c r="C534" i="7"/>
  <c r="D534" i="7"/>
  <c r="E534" i="7"/>
  <c r="F534" i="7"/>
  <c r="G534" i="7"/>
  <c r="H534" i="7"/>
  <c r="I534" i="7"/>
  <c r="P537" i="1"/>
  <c r="J534" i="7"/>
  <c r="Q537" i="1"/>
  <c r="K534" i="7"/>
  <c r="L534" i="7"/>
  <c r="M534" i="7"/>
  <c r="AQ537" i="1"/>
  <c r="AR537" i="1"/>
  <c r="AS537" i="1"/>
  <c r="AT537" i="1"/>
  <c r="AU537" i="1"/>
  <c r="T537" i="1"/>
  <c r="N534" i="7"/>
  <c r="AV537" i="1"/>
  <c r="AW537" i="1"/>
  <c r="AX537" i="1"/>
  <c r="AY537" i="1"/>
  <c r="AZ537" i="1"/>
  <c r="U537" i="1"/>
  <c r="O534" i="7"/>
  <c r="V537" i="1"/>
  <c r="P534" i="7"/>
  <c r="Q534" i="7"/>
  <c r="R534" i="7"/>
  <c r="Y537" i="1"/>
  <c r="S534" i="7"/>
  <c r="T534" i="7"/>
  <c r="U534" i="7"/>
  <c r="V534" i="7"/>
  <c r="W534" i="7"/>
  <c r="AE537" i="1"/>
  <c r="X534" i="7"/>
  <c r="Y534" i="7"/>
  <c r="Z534" i="7"/>
  <c r="AH537" i="1"/>
  <c r="AA534" i="7"/>
  <c r="AB534" i="7"/>
  <c r="A535" i="7"/>
  <c r="B535" i="7"/>
  <c r="I538" i="1"/>
  <c r="C535" i="7"/>
  <c r="D535" i="7"/>
  <c r="E535" i="7"/>
  <c r="F535" i="7"/>
  <c r="G535" i="7"/>
  <c r="H535" i="7"/>
  <c r="I535" i="7"/>
  <c r="P538" i="1"/>
  <c r="J535" i="7"/>
  <c r="Q538" i="1"/>
  <c r="K535" i="7"/>
  <c r="L535" i="7"/>
  <c r="M535" i="7"/>
  <c r="AQ538" i="1"/>
  <c r="AR538" i="1"/>
  <c r="AS538" i="1"/>
  <c r="AT538" i="1"/>
  <c r="AU538" i="1"/>
  <c r="T538" i="1"/>
  <c r="N535" i="7"/>
  <c r="AV538" i="1"/>
  <c r="AW538" i="1"/>
  <c r="AX538" i="1"/>
  <c r="AY538" i="1"/>
  <c r="AZ538" i="1"/>
  <c r="U538" i="1"/>
  <c r="O535" i="7"/>
  <c r="V538" i="1"/>
  <c r="P535" i="7"/>
  <c r="Q535" i="7"/>
  <c r="R535" i="7"/>
  <c r="Y538" i="1"/>
  <c r="S535" i="7"/>
  <c r="T535" i="7"/>
  <c r="U535" i="7"/>
  <c r="V535" i="7"/>
  <c r="W535" i="7"/>
  <c r="AE538" i="1"/>
  <c r="X535" i="7"/>
  <c r="Y535" i="7"/>
  <c r="Z535" i="7"/>
  <c r="AH538" i="1"/>
  <c r="AA535" i="7"/>
  <c r="AB535" i="7"/>
  <c r="A536" i="7"/>
  <c r="B536" i="7"/>
  <c r="I539" i="1"/>
  <c r="C536" i="7"/>
  <c r="D536" i="7"/>
  <c r="E536" i="7"/>
  <c r="F536" i="7"/>
  <c r="G536" i="7"/>
  <c r="H536" i="7"/>
  <c r="I536" i="7"/>
  <c r="P539" i="1"/>
  <c r="J536" i="7"/>
  <c r="Q539" i="1"/>
  <c r="K536" i="7"/>
  <c r="L536" i="7"/>
  <c r="M536" i="7"/>
  <c r="AQ539" i="1"/>
  <c r="AR539" i="1"/>
  <c r="AS539" i="1"/>
  <c r="AT539" i="1"/>
  <c r="AU539" i="1"/>
  <c r="T539" i="1"/>
  <c r="N536" i="7"/>
  <c r="AV539" i="1"/>
  <c r="AW539" i="1"/>
  <c r="AX539" i="1"/>
  <c r="AY539" i="1"/>
  <c r="AZ539" i="1"/>
  <c r="U539" i="1"/>
  <c r="O536" i="7"/>
  <c r="V539" i="1"/>
  <c r="P536" i="7"/>
  <c r="Q536" i="7"/>
  <c r="R536" i="7"/>
  <c r="Y539" i="1"/>
  <c r="S536" i="7"/>
  <c r="T536" i="7"/>
  <c r="U536" i="7"/>
  <c r="V536" i="7"/>
  <c r="W536" i="7"/>
  <c r="AE539" i="1"/>
  <c r="X536" i="7"/>
  <c r="Y536" i="7"/>
  <c r="Z536" i="7"/>
  <c r="AH539" i="1"/>
  <c r="AA536" i="7"/>
  <c r="AB536" i="7"/>
  <c r="A537" i="7"/>
  <c r="B537" i="7"/>
  <c r="I540" i="1"/>
  <c r="C537" i="7"/>
  <c r="D537" i="7"/>
  <c r="E537" i="7"/>
  <c r="F537" i="7"/>
  <c r="G537" i="7"/>
  <c r="H537" i="7"/>
  <c r="I537" i="7"/>
  <c r="P540" i="1"/>
  <c r="J537" i="7"/>
  <c r="Q540" i="1"/>
  <c r="K537" i="7"/>
  <c r="L537" i="7"/>
  <c r="M537" i="7"/>
  <c r="AQ540" i="1"/>
  <c r="AR540" i="1"/>
  <c r="AS540" i="1"/>
  <c r="AT540" i="1"/>
  <c r="AU540" i="1"/>
  <c r="T540" i="1"/>
  <c r="N537" i="7"/>
  <c r="AV540" i="1"/>
  <c r="AW540" i="1"/>
  <c r="AX540" i="1"/>
  <c r="AY540" i="1"/>
  <c r="AZ540" i="1"/>
  <c r="U540" i="1"/>
  <c r="O537" i="7"/>
  <c r="V540" i="1"/>
  <c r="P537" i="7"/>
  <c r="Q537" i="7"/>
  <c r="R537" i="7"/>
  <c r="Y540" i="1"/>
  <c r="S537" i="7"/>
  <c r="T537" i="7"/>
  <c r="U537" i="7"/>
  <c r="V537" i="7"/>
  <c r="W537" i="7"/>
  <c r="AE540" i="1"/>
  <c r="X537" i="7"/>
  <c r="Y537" i="7"/>
  <c r="Z537" i="7"/>
  <c r="AH540" i="1"/>
  <c r="AA537" i="7"/>
  <c r="AB537" i="7"/>
  <c r="A538" i="7"/>
  <c r="B538" i="7"/>
  <c r="I541" i="1"/>
  <c r="C538" i="7"/>
  <c r="D538" i="7"/>
  <c r="E538" i="7"/>
  <c r="F538" i="7"/>
  <c r="G538" i="7"/>
  <c r="H538" i="7"/>
  <c r="I538" i="7"/>
  <c r="P541" i="1"/>
  <c r="J538" i="7"/>
  <c r="Q541" i="1"/>
  <c r="K538" i="7"/>
  <c r="L538" i="7"/>
  <c r="M538" i="7"/>
  <c r="AQ541" i="1"/>
  <c r="AR541" i="1"/>
  <c r="AS541" i="1"/>
  <c r="AT541" i="1"/>
  <c r="AU541" i="1"/>
  <c r="T541" i="1"/>
  <c r="N538" i="7"/>
  <c r="AV541" i="1"/>
  <c r="AW541" i="1"/>
  <c r="AX541" i="1"/>
  <c r="AY541" i="1"/>
  <c r="AZ541" i="1"/>
  <c r="U541" i="1"/>
  <c r="O538" i="7"/>
  <c r="V541" i="1"/>
  <c r="P538" i="7"/>
  <c r="Q538" i="7"/>
  <c r="R538" i="7"/>
  <c r="Y541" i="1"/>
  <c r="S538" i="7"/>
  <c r="T538" i="7"/>
  <c r="U538" i="7"/>
  <c r="V538" i="7"/>
  <c r="W538" i="7"/>
  <c r="AE541" i="1"/>
  <c r="X538" i="7"/>
  <c r="Y538" i="7"/>
  <c r="Z538" i="7"/>
  <c r="AH541" i="1"/>
  <c r="AA538" i="7"/>
  <c r="AB538" i="7"/>
  <c r="A539" i="7"/>
  <c r="B539" i="7"/>
  <c r="I542" i="1"/>
  <c r="C539" i="7"/>
  <c r="D539" i="7"/>
  <c r="E539" i="7"/>
  <c r="F539" i="7"/>
  <c r="G539" i="7"/>
  <c r="H539" i="7"/>
  <c r="I539" i="7"/>
  <c r="P542" i="1"/>
  <c r="J539" i="7"/>
  <c r="Q542" i="1"/>
  <c r="K539" i="7"/>
  <c r="L539" i="7"/>
  <c r="M539" i="7"/>
  <c r="AQ542" i="1"/>
  <c r="AR542" i="1"/>
  <c r="AS542" i="1"/>
  <c r="AT542" i="1"/>
  <c r="AU542" i="1"/>
  <c r="T542" i="1"/>
  <c r="N539" i="7"/>
  <c r="AV542" i="1"/>
  <c r="AW542" i="1"/>
  <c r="AX542" i="1"/>
  <c r="AY542" i="1"/>
  <c r="AZ542" i="1"/>
  <c r="U542" i="1"/>
  <c r="O539" i="7"/>
  <c r="V542" i="1"/>
  <c r="P539" i="7"/>
  <c r="Q539" i="7"/>
  <c r="R539" i="7"/>
  <c r="Y542" i="1"/>
  <c r="S539" i="7"/>
  <c r="T539" i="7"/>
  <c r="U539" i="7"/>
  <c r="V539" i="7"/>
  <c r="W539" i="7"/>
  <c r="AE542" i="1"/>
  <c r="X539" i="7"/>
  <c r="Y539" i="7"/>
  <c r="Z539" i="7"/>
  <c r="AH542" i="1"/>
  <c r="AA539" i="7"/>
  <c r="AB539" i="7"/>
  <c r="A540" i="7"/>
  <c r="B540" i="7"/>
  <c r="I543" i="1"/>
  <c r="C540" i="7"/>
  <c r="D540" i="7"/>
  <c r="E540" i="7"/>
  <c r="F540" i="7"/>
  <c r="G540" i="7"/>
  <c r="H540" i="7"/>
  <c r="I540" i="7"/>
  <c r="P543" i="1"/>
  <c r="J540" i="7"/>
  <c r="Q543" i="1"/>
  <c r="K540" i="7"/>
  <c r="L540" i="7"/>
  <c r="M540" i="7"/>
  <c r="AQ543" i="1"/>
  <c r="AR543" i="1"/>
  <c r="AS543" i="1"/>
  <c r="AT543" i="1"/>
  <c r="AU543" i="1"/>
  <c r="T543" i="1"/>
  <c r="N540" i="7"/>
  <c r="AV543" i="1"/>
  <c r="AW543" i="1"/>
  <c r="AX543" i="1"/>
  <c r="AY543" i="1"/>
  <c r="AZ543" i="1"/>
  <c r="U543" i="1"/>
  <c r="O540" i="7"/>
  <c r="V543" i="1"/>
  <c r="P540" i="7"/>
  <c r="Q540" i="7"/>
  <c r="R540" i="7"/>
  <c r="Y543" i="1"/>
  <c r="S540" i="7"/>
  <c r="T540" i="7"/>
  <c r="U540" i="7"/>
  <c r="V540" i="7"/>
  <c r="W540" i="7"/>
  <c r="AE543" i="1"/>
  <c r="X540" i="7"/>
  <c r="Y540" i="7"/>
  <c r="Z540" i="7"/>
  <c r="AH543" i="1"/>
  <c r="AA540" i="7"/>
  <c r="AB540" i="7"/>
  <c r="A541" i="7"/>
  <c r="B541" i="7"/>
  <c r="I544" i="1"/>
  <c r="C541" i="7"/>
  <c r="D541" i="7"/>
  <c r="E541" i="7"/>
  <c r="F541" i="7"/>
  <c r="G541" i="7"/>
  <c r="H541" i="7"/>
  <c r="I541" i="7"/>
  <c r="P544" i="1"/>
  <c r="J541" i="7"/>
  <c r="Q544" i="1"/>
  <c r="K541" i="7"/>
  <c r="L541" i="7"/>
  <c r="M541" i="7"/>
  <c r="AQ544" i="1"/>
  <c r="AR544" i="1"/>
  <c r="AS544" i="1"/>
  <c r="AT544" i="1"/>
  <c r="AU544" i="1"/>
  <c r="T544" i="1"/>
  <c r="N541" i="7"/>
  <c r="AV544" i="1"/>
  <c r="AW544" i="1"/>
  <c r="AX544" i="1"/>
  <c r="AY544" i="1"/>
  <c r="AZ544" i="1"/>
  <c r="U544" i="1"/>
  <c r="O541" i="7"/>
  <c r="V544" i="1"/>
  <c r="P541" i="7"/>
  <c r="Q541" i="7"/>
  <c r="R541" i="7"/>
  <c r="Y544" i="1"/>
  <c r="S541" i="7"/>
  <c r="T541" i="7"/>
  <c r="U541" i="7"/>
  <c r="V541" i="7"/>
  <c r="W541" i="7"/>
  <c r="AE544" i="1"/>
  <c r="X541" i="7"/>
  <c r="Y541" i="7"/>
  <c r="Z541" i="7"/>
  <c r="AH544" i="1"/>
  <c r="AA541" i="7"/>
  <c r="AB541" i="7"/>
  <c r="A542" i="7"/>
  <c r="B542" i="7"/>
  <c r="I545" i="1"/>
  <c r="C542" i="7"/>
  <c r="D542" i="7"/>
  <c r="E542" i="7"/>
  <c r="F542" i="7"/>
  <c r="G542" i="7"/>
  <c r="H542" i="7"/>
  <c r="I542" i="7"/>
  <c r="P545" i="1"/>
  <c r="J542" i="7"/>
  <c r="Q545" i="1"/>
  <c r="K542" i="7"/>
  <c r="L542" i="7"/>
  <c r="M542" i="7"/>
  <c r="AQ545" i="1"/>
  <c r="AR545" i="1"/>
  <c r="AS545" i="1"/>
  <c r="AT545" i="1"/>
  <c r="AU545" i="1"/>
  <c r="T545" i="1"/>
  <c r="N542" i="7"/>
  <c r="AV545" i="1"/>
  <c r="AW545" i="1"/>
  <c r="AX545" i="1"/>
  <c r="AY545" i="1"/>
  <c r="AZ545" i="1"/>
  <c r="U545" i="1"/>
  <c r="O542" i="7"/>
  <c r="V545" i="1"/>
  <c r="P542" i="7"/>
  <c r="Q542" i="7"/>
  <c r="R542" i="7"/>
  <c r="Y545" i="1"/>
  <c r="S542" i="7"/>
  <c r="T542" i="7"/>
  <c r="U542" i="7"/>
  <c r="V542" i="7"/>
  <c r="W542" i="7"/>
  <c r="AE545" i="1"/>
  <c r="X542" i="7"/>
  <c r="Y542" i="7"/>
  <c r="Z542" i="7"/>
  <c r="AH545" i="1"/>
  <c r="AA542" i="7"/>
  <c r="AB542" i="7"/>
  <c r="A543" i="7"/>
  <c r="B543" i="7"/>
  <c r="I546" i="1"/>
  <c r="C543" i="7"/>
  <c r="D543" i="7"/>
  <c r="E543" i="7"/>
  <c r="F543" i="7"/>
  <c r="G543" i="7"/>
  <c r="H543" i="7"/>
  <c r="I543" i="7"/>
  <c r="P546" i="1"/>
  <c r="J543" i="7"/>
  <c r="Q546" i="1"/>
  <c r="K543" i="7"/>
  <c r="L543" i="7"/>
  <c r="M543" i="7"/>
  <c r="AQ546" i="1"/>
  <c r="AR546" i="1"/>
  <c r="AS546" i="1"/>
  <c r="AT546" i="1"/>
  <c r="AU546" i="1"/>
  <c r="T546" i="1"/>
  <c r="N543" i="7"/>
  <c r="AV546" i="1"/>
  <c r="AW546" i="1"/>
  <c r="AX546" i="1"/>
  <c r="AY546" i="1"/>
  <c r="AZ546" i="1"/>
  <c r="U546" i="1"/>
  <c r="O543" i="7"/>
  <c r="V546" i="1"/>
  <c r="P543" i="7"/>
  <c r="Q543" i="7"/>
  <c r="R543" i="7"/>
  <c r="Y546" i="1"/>
  <c r="S543" i="7"/>
  <c r="T543" i="7"/>
  <c r="U543" i="7"/>
  <c r="V543" i="7"/>
  <c r="W543" i="7"/>
  <c r="AE546" i="1"/>
  <c r="X543" i="7"/>
  <c r="Y543" i="7"/>
  <c r="Z543" i="7"/>
  <c r="AH546" i="1"/>
  <c r="AA543" i="7"/>
  <c r="AB543" i="7"/>
  <c r="A544" i="7"/>
  <c r="B544" i="7"/>
  <c r="I547" i="1"/>
  <c r="C544" i="7"/>
  <c r="D544" i="7"/>
  <c r="E544" i="7"/>
  <c r="F544" i="7"/>
  <c r="G544" i="7"/>
  <c r="H544" i="7"/>
  <c r="I544" i="7"/>
  <c r="BG13" i="16"/>
  <c r="BH13" i="16"/>
  <c r="BI13" i="16"/>
  <c r="BJ13" i="16"/>
  <c r="AS13" i="16"/>
  <c r="W13" i="16"/>
  <c r="P547" i="1"/>
  <c r="J544" i="7"/>
  <c r="Q547" i="1"/>
  <c r="K544" i="7"/>
  <c r="L544" i="7"/>
  <c r="M544" i="7"/>
  <c r="AQ547" i="1"/>
  <c r="AR547" i="1"/>
  <c r="AS547" i="1"/>
  <c r="AT547" i="1"/>
  <c r="AU547" i="1"/>
  <c r="T547" i="1"/>
  <c r="N544" i="7"/>
  <c r="AV547" i="1"/>
  <c r="AW547" i="1"/>
  <c r="AX547" i="1"/>
  <c r="AY547" i="1"/>
  <c r="AZ547" i="1"/>
  <c r="U547" i="1"/>
  <c r="O544" i="7"/>
  <c r="AX13" i="16"/>
  <c r="V547" i="1"/>
  <c r="P544" i="7"/>
  <c r="Q544" i="7"/>
  <c r="R544" i="7"/>
  <c r="Y547" i="1"/>
  <c r="S544" i="7"/>
  <c r="T544" i="7"/>
  <c r="U544" i="7"/>
  <c r="V544" i="7"/>
  <c r="W544" i="7"/>
  <c r="AE547" i="1"/>
  <c r="X544" i="7"/>
  <c r="Y544" i="7"/>
  <c r="Z544" i="7"/>
  <c r="AH547" i="1"/>
  <c r="AA544" i="7"/>
  <c r="AB544" i="7"/>
  <c r="A545" i="7"/>
  <c r="B545" i="7"/>
  <c r="I548" i="1"/>
  <c r="C545" i="7"/>
  <c r="D545" i="7"/>
  <c r="E545" i="7"/>
  <c r="F545" i="7"/>
  <c r="G545" i="7"/>
  <c r="H545" i="7"/>
  <c r="I545" i="7"/>
  <c r="P548" i="1"/>
  <c r="J545" i="7"/>
  <c r="Q548" i="1"/>
  <c r="K545" i="7"/>
  <c r="L545" i="7"/>
  <c r="M545" i="7"/>
  <c r="AQ548" i="1"/>
  <c r="AR548" i="1"/>
  <c r="AS548" i="1"/>
  <c r="AT548" i="1"/>
  <c r="AU548" i="1"/>
  <c r="T548" i="1"/>
  <c r="N545" i="7"/>
  <c r="AV548" i="1"/>
  <c r="AW548" i="1"/>
  <c r="AX548" i="1"/>
  <c r="AY548" i="1"/>
  <c r="AZ548" i="1"/>
  <c r="U548" i="1"/>
  <c r="O545" i="7"/>
  <c r="V548" i="1"/>
  <c r="P545" i="7"/>
  <c r="Q545" i="7"/>
  <c r="R545" i="7"/>
  <c r="Y548" i="1"/>
  <c r="S545" i="7"/>
  <c r="T545" i="7"/>
  <c r="U545" i="7"/>
  <c r="V545" i="7"/>
  <c r="W545" i="7"/>
  <c r="AE548" i="1"/>
  <c r="X545" i="7"/>
  <c r="Y545" i="7"/>
  <c r="Z545" i="7"/>
  <c r="AH548" i="1"/>
  <c r="AA545" i="7"/>
  <c r="AB545" i="7"/>
  <c r="A546" i="7"/>
  <c r="B546" i="7"/>
  <c r="I549" i="1"/>
  <c r="C546" i="7"/>
  <c r="D546" i="7"/>
  <c r="E546" i="7"/>
  <c r="F546" i="7"/>
  <c r="G546" i="7"/>
  <c r="H546" i="7"/>
  <c r="I546" i="7"/>
  <c r="P549" i="1"/>
  <c r="J546" i="7"/>
  <c r="Q549" i="1"/>
  <c r="K546" i="7"/>
  <c r="L546" i="7"/>
  <c r="M546" i="7"/>
  <c r="AQ549" i="1"/>
  <c r="AR549" i="1"/>
  <c r="AS549" i="1"/>
  <c r="AT549" i="1"/>
  <c r="AU549" i="1"/>
  <c r="T549" i="1"/>
  <c r="N546" i="7"/>
  <c r="AV549" i="1"/>
  <c r="AW549" i="1"/>
  <c r="AX549" i="1"/>
  <c r="AY549" i="1"/>
  <c r="AZ549" i="1"/>
  <c r="U549" i="1"/>
  <c r="O546" i="7"/>
  <c r="V549" i="1"/>
  <c r="P546" i="7"/>
  <c r="Q546" i="7"/>
  <c r="R546" i="7"/>
  <c r="Y549" i="1"/>
  <c r="S546" i="7"/>
  <c r="T546" i="7"/>
  <c r="U546" i="7"/>
  <c r="V546" i="7"/>
  <c r="W546" i="7"/>
  <c r="AE549" i="1"/>
  <c r="X546" i="7"/>
  <c r="Y546" i="7"/>
  <c r="Z546" i="7"/>
  <c r="AH549" i="1"/>
  <c r="AA546" i="7"/>
  <c r="AB546" i="7"/>
  <c r="A547" i="7"/>
  <c r="B547" i="7"/>
  <c r="I550" i="1"/>
  <c r="C547" i="7"/>
  <c r="D547" i="7"/>
  <c r="E547" i="7"/>
  <c r="F547" i="7"/>
  <c r="G547" i="7"/>
  <c r="H547" i="7"/>
  <c r="I547" i="7"/>
  <c r="P550" i="1"/>
  <c r="J547" i="7"/>
  <c r="Q550" i="1"/>
  <c r="K547" i="7"/>
  <c r="L547" i="7"/>
  <c r="M547" i="7"/>
  <c r="AQ550" i="1"/>
  <c r="AR550" i="1"/>
  <c r="AS550" i="1"/>
  <c r="AT550" i="1"/>
  <c r="AU550" i="1"/>
  <c r="T550" i="1"/>
  <c r="N547" i="7"/>
  <c r="AV550" i="1"/>
  <c r="AW550" i="1"/>
  <c r="AX550" i="1"/>
  <c r="AY550" i="1"/>
  <c r="AZ550" i="1"/>
  <c r="U550" i="1"/>
  <c r="O547" i="7"/>
  <c r="V550" i="1"/>
  <c r="P547" i="7"/>
  <c r="Q547" i="7"/>
  <c r="R547" i="7"/>
  <c r="Y550" i="1"/>
  <c r="S547" i="7"/>
  <c r="T547" i="7"/>
  <c r="U547" i="7"/>
  <c r="V547" i="7"/>
  <c r="W547" i="7"/>
  <c r="AE550" i="1"/>
  <c r="X547" i="7"/>
  <c r="Y547" i="7"/>
  <c r="Z547" i="7"/>
  <c r="AH550" i="1"/>
  <c r="AA547" i="7"/>
  <c r="AB547" i="7"/>
  <c r="A548" i="7"/>
  <c r="B548" i="7"/>
  <c r="I551" i="1"/>
  <c r="C548" i="7"/>
  <c r="D548" i="7"/>
  <c r="E548" i="7"/>
  <c r="F548" i="7"/>
  <c r="G548" i="7"/>
  <c r="H548" i="7"/>
  <c r="I548" i="7"/>
  <c r="P551" i="1"/>
  <c r="J548" i="7"/>
  <c r="Q551" i="1"/>
  <c r="K548" i="7"/>
  <c r="L548" i="7"/>
  <c r="M548" i="7"/>
  <c r="AQ551" i="1"/>
  <c r="AR551" i="1"/>
  <c r="AS551" i="1"/>
  <c r="AT551" i="1"/>
  <c r="AU551" i="1"/>
  <c r="T551" i="1"/>
  <c r="N548" i="7"/>
  <c r="AV551" i="1"/>
  <c r="AW551" i="1"/>
  <c r="AX551" i="1"/>
  <c r="AY551" i="1"/>
  <c r="AZ551" i="1"/>
  <c r="U551" i="1"/>
  <c r="O548" i="7"/>
  <c r="V551" i="1"/>
  <c r="P548" i="7"/>
  <c r="Q548" i="7"/>
  <c r="R548" i="7"/>
  <c r="Y551" i="1"/>
  <c r="S548" i="7"/>
  <c r="T548" i="7"/>
  <c r="U548" i="7"/>
  <c r="V548" i="7"/>
  <c r="W548" i="7"/>
  <c r="AE551" i="1"/>
  <c r="X548" i="7"/>
  <c r="Y548" i="7"/>
  <c r="Z548" i="7"/>
  <c r="AH551" i="1"/>
  <c r="AA548" i="7"/>
  <c r="AB548" i="7"/>
  <c r="A549" i="7"/>
  <c r="B549" i="7"/>
  <c r="I552" i="1"/>
  <c r="C549" i="7"/>
  <c r="D549" i="7"/>
  <c r="E549" i="7"/>
  <c r="F549" i="7"/>
  <c r="G549" i="7"/>
  <c r="H549" i="7"/>
  <c r="I549" i="7"/>
  <c r="P552" i="1"/>
  <c r="J549" i="7"/>
  <c r="Q552" i="1"/>
  <c r="K549" i="7"/>
  <c r="L549" i="7"/>
  <c r="M549" i="7"/>
  <c r="AQ552" i="1"/>
  <c r="AR552" i="1"/>
  <c r="AS552" i="1"/>
  <c r="AT552" i="1"/>
  <c r="AU552" i="1"/>
  <c r="T552" i="1"/>
  <c r="N549" i="7"/>
  <c r="AV552" i="1"/>
  <c r="AW552" i="1"/>
  <c r="AX552" i="1"/>
  <c r="AY552" i="1"/>
  <c r="AZ552" i="1"/>
  <c r="U552" i="1"/>
  <c r="O549" i="7"/>
  <c r="V552" i="1"/>
  <c r="P549" i="7"/>
  <c r="Q549" i="7"/>
  <c r="R549" i="7"/>
  <c r="Y552" i="1"/>
  <c r="S549" i="7"/>
  <c r="T549" i="7"/>
  <c r="U549" i="7"/>
  <c r="V549" i="7"/>
  <c r="W549" i="7"/>
  <c r="AE552" i="1"/>
  <c r="X549" i="7"/>
  <c r="Y549" i="7"/>
  <c r="Z549" i="7"/>
  <c r="AH552" i="1"/>
  <c r="AA549" i="7"/>
  <c r="AB549" i="7"/>
  <c r="A550" i="7"/>
  <c r="B550" i="7"/>
  <c r="I553" i="1"/>
  <c r="C550" i="7"/>
  <c r="D550" i="7"/>
  <c r="E550" i="7"/>
  <c r="F550" i="7"/>
  <c r="G550" i="7"/>
  <c r="H550" i="7"/>
  <c r="I550" i="7"/>
  <c r="P553" i="1"/>
  <c r="J550" i="7"/>
  <c r="Q553" i="1"/>
  <c r="K550" i="7"/>
  <c r="L550" i="7"/>
  <c r="M550" i="7"/>
  <c r="AQ553" i="1"/>
  <c r="AR553" i="1"/>
  <c r="AS553" i="1"/>
  <c r="AT553" i="1"/>
  <c r="AU553" i="1"/>
  <c r="T553" i="1"/>
  <c r="N550" i="7"/>
  <c r="AV553" i="1"/>
  <c r="AW553" i="1"/>
  <c r="AX553" i="1"/>
  <c r="AY553" i="1"/>
  <c r="AZ553" i="1"/>
  <c r="U553" i="1"/>
  <c r="O550" i="7"/>
  <c r="V553" i="1"/>
  <c r="P550" i="7"/>
  <c r="Q550" i="7"/>
  <c r="R550" i="7"/>
  <c r="Y553" i="1"/>
  <c r="S550" i="7"/>
  <c r="T550" i="7"/>
  <c r="U550" i="7"/>
  <c r="V550" i="7"/>
  <c r="W550" i="7"/>
  <c r="AE553" i="1"/>
  <c r="X550" i="7"/>
  <c r="Y550" i="7"/>
  <c r="Z550" i="7"/>
  <c r="AH553" i="1"/>
  <c r="AA550" i="7"/>
  <c r="AB550" i="7"/>
  <c r="A551" i="7"/>
  <c r="B551" i="7"/>
  <c r="I554" i="1"/>
  <c r="C551" i="7"/>
  <c r="D551" i="7"/>
  <c r="E551" i="7"/>
  <c r="F551" i="7"/>
  <c r="G551" i="7"/>
  <c r="H551" i="7"/>
  <c r="I551" i="7"/>
  <c r="P554" i="1"/>
  <c r="J551" i="7"/>
  <c r="Q554" i="1"/>
  <c r="K551" i="7"/>
  <c r="L551" i="7"/>
  <c r="M551" i="7"/>
  <c r="AQ554" i="1"/>
  <c r="AR554" i="1"/>
  <c r="AS554" i="1"/>
  <c r="AT554" i="1"/>
  <c r="AU554" i="1"/>
  <c r="T554" i="1"/>
  <c r="N551" i="7"/>
  <c r="AV554" i="1"/>
  <c r="AW554" i="1"/>
  <c r="AX554" i="1"/>
  <c r="AY554" i="1"/>
  <c r="AZ554" i="1"/>
  <c r="U554" i="1"/>
  <c r="O551" i="7"/>
  <c r="V554" i="1"/>
  <c r="P551" i="7"/>
  <c r="Q551" i="7"/>
  <c r="R551" i="7"/>
  <c r="Y554" i="1"/>
  <c r="S551" i="7"/>
  <c r="T551" i="7"/>
  <c r="U551" i="7"/>
  <c r="V551" i="7"/>
  <c r="W551" i="7"/>
  <c r="AE554" i="1"/>
  <c r="X551" i="7"/>
  <c r="Y551" i="7"/>
  <c r="Z551" i="7"/>
  <c r="AH554" i="1"/>
  <c r="AA551" i="7"/>
  <c r="AB551" i="7"/>
  <c r="A552" i="7"/>
  <c r="B552" i="7"/>
  <c r="I555" i="1"/>
  <c r="C552" i="7"/>
  <c r="D552" i="7"/>
  <c r="E552" i="7"/>
  <c r="F552" i="7"/>
  <c r="G552" i="7"/>
  <c r="H552" i="7"/>
  <c r="I552" i="7"/>
  <c r="P555" i="1"/>
  <c r="J552" i="7"/>
  <c r="Q555" i="1"/>
  <c r="K552" i="7"/>
  <c r="L552" i="7"/>
  <c r="M552" i="7"/>
  <c r="AQ555" i="1"/>
  <c r="AR555" i="1"/>
  <c r="AS555" i="1"/>
  <c r="AT555" i="1"/>
  <c r="AU555" i="1"/>
  <c r="T555" i="1"/>
  <c r="N552" i="7"/>
  <c r="AV555" i="1"/>
  <c r="AW555" i="1"/>
  <c r="AX555" i="1"/>
  <c r="AY555" i="1"/>
  <c r="AZ555" i="1"/>
  <c r="U555" i="1"/>
  <c r="O552" i="7"/>
  <c r="V555" i="1"/>
  <c r="P552" i="7"/>
  <c r="Q552" i="7"/>
  <c r="R552" i="7"/>
  <c r="Y555" i="1"/>
  <c r="S552" i="7"/>
  <c r="T552" i="7"/>
  <c r="U552" i="7"/>
  <c r="V552" i="7"/>
  <c r="W552" i="7"/>
  <c r="AE555" i="1"/>
  <c r="X552" i="7"/>
  <c r="Y552" i="7"/>
  <c r="Z552" i="7"/>
  <c r="AH555" i="1"/>
  <c r="AA552" i="7"/>
  <c r="AB552" i="7"/>
  <c r="A553" i="7"/>
  <c r="B553" i="7"/>
  <c r="I556" i="1"/>
  <c r="C553" i="7"/>
  <c r="D553" i="7"/>
  <c r="E553" i="7"/>
  <c r="F553" i="7"/>
  <c r="G553" i="7"/>
  <c r="H553" i="7"/>
  <c r="I553" i="7"/>
  <c r="P556" i="1"/>
  <c r="J553" i="7"/>
  <c r="Q556" i="1"/>
  <c r="K553" i="7"/>
  <c r="L553" i="7"/>
  <c r="M553" i="7"/>
  <c r="AQ556" i="1"/>
  <c r="AR556" i="1"/>
  <c r="AS556" i="1"/>
  <c r="AT556" i="1"/>
  <c r="AU556" i="1"/>
  <c r="T556" i="1"/>
  <c r="N553" i="7"/>
  <c r="AV556" i="1"/>
  <c r="AW556" i="1"/>
  <c r="AX556" i="1"/>
  <c r="AY556" i="1"/>
  <c r="AZ556" i="1"/>
  <c r="U556" i="1"/>
  <c r="O553" i="7"/>
  <c r="V556" i="1"/>
  <c r="P553" i="7"/>
  <c r="Q553" i="7"/>
  <c r="R553" i="7"/>
  <c r="Y556" i="1"/>
  <c r="S553" i="7"/>
  <c r="T553" i="7"/>
  <c r="U553" i="7"/>
  <c r="V553" i="7"/>
  <c r="W553" i="7"/>
  <c r="AE556" i="1"/>
  <c r="X553" i="7"/>
  <c r="Y553" i="7"/>
  <c r="Z553" i="7"/>
  <c r="AH556" i="1"/>
  <c r="AA553" i="7"/>
  <c r="AB553" i="7"/>
  <c r="A554" i="7"/>
  <c r="B554" i="7"/>
  <c r="I557" i="1"/>
  <c r="C554" i="7"/>
  <c r="D554" i="7"/>
  <c r="E554" i="7"/>
  <c r="F554" i="7"/>
  <c r="G554" i="7"/>
  <c r="H554" i="7"/>
  <c r="I554" i="7"/>
  <c r="P557" i="1"/>
  <c r="J554" i="7"/>
  <c r="Q557" i="1"/>
  <c r="K554" i="7"/>
  <c r="L554" i="7"/>
  <c r="M554" i="7"/>
  <c r="AQ557" i="1"/>
  <c r="AR557" i="1"/>
  <c r="AS557" i="1"/>
  <c r="AT557" i="1"/>
  <c r="AU557" i="1"/>
  <c r="T557" i="1"/>
  <c r="N554" i="7"/>
  <c r="AV557" i="1"/>
  <c r="AW557" i="1"/>
  <c r="AX557" i="1"/>
  <c r="AY557" i="1"/>
  <c r="AZ557" i="1"/>
  <c r="U557" i="1"/>
  <c r="O554" i="7"/>
  <c r="V557" i="1"/>
  <c r="P554" i="7"/>
  <c r="Q554" i="7"/>
  <c r="R554" i="7"/>
  <c r="Y557" i="1"/>
  <c r="S554" i="7"/>
  <c r="T554" i="7"/>
  <c r="U554" i="7"/>
  <c r="V554" i="7"/>
  <c r="W554" i="7"/>
  <c r="AE557" i="1"/>
  <c r="X554" i="7"/>
  <c r="Y554" i="7"/>
  <c r="Z554" i="7"/>
  <c r="AH557" i="1"/>
  <c r="AA554" i="7"/>
  <c r="AB554" i="7"/>
  <c r="A555" i="7"/>
  <c r="B555" i="7"/>
  <c r="I558" i="1"/>
  <c r="C555" i="7"/>
  <c r="D555" i="7"/>
  <c r="E555" i="7"/>
  <c r="F555" i="7"/>
  <c r="G555" i="7"/>
  <c r="H555" i="7"/>
  <c r="I555" i="7"/>
  <c r="P558" i="1"/>
  <c r="J555" i="7"/>
  <c r="Q558" i="1"/>
  <c r="K555" i="7"/>
  <c r="L555" i="7"/>
  <c r="M555" i="7"/>
  <c r="AQ558" i="1"/>
  <c r="AR558" i="1"/>
  <c r="AS558" i="1"/>
  <c r="AT558" i="1"/>
  <c r="AU558" i="1"/>
  <c r="T558" i="1"/>
  <c r="N555" i="7"/>
  <c r="AV558" i="1"/>
  <c r="AW558" i="1"/>
  <c r="AX558" i="1"/>
  <c r="AY558" i="1"/>
  <c r="AZ558" i="1"/>
  <c r="U558" i="1"/>
  <c r="O555" i="7"/>
  <c r="V558" i="1"/>
  <c r="P555" i="7"/>
  <c r="Q555" i="7"/>
  <c r="R555" i="7"/>
  <c r="Y558" i="1"/>
  <c r="S555" i="7"/>
  <c r="T555" i="7"/>
  <c r="U555" i="7"/>
  <c r="V555" i="7"/>
  <c r="W555" i="7"/>
  <c r="AE558" i="1"/>
  <c r="X555" i="7"/>
  <c r="Y555" i="7"/>
  <c r="Z555" i="7"/>
  <c r="AH558" i="1"/>
  <c r="AA555" i="7"/>
  <c r="AB555" i="7"/>
  <c r="A556" i="7"/>
  <c r="B556" i="7"/>
  <c r="I559" i="1"/>
  <c r="C556" i="7"/>
  <c r="D556" i="7"/>
  <c r="E556" i="7"/>
  <c r="F556" i="7"/>
  <c r="G556" i="7"/>
  <c r="H556" i="7"/>
  <c r="I556" i="7"/>
  <c r="P559" i="1"/>
  <c r="J556" i="7"/>
  <c r="Q559" i="1"/>
  <c r="K556" i="7"/>
  <c r="L556" i="7"/>
  <c r="M556" i="7"/>
  <c r="AQ559" i="1"/>
  <c r="AR559" i="1"/>
  <c r="AS559" i="1"/>
  <c r="AT559" i="1"/>
  <c r="AU559" i="1"/>
  <c r="T559" i="1"/>
  <c r="N556" i="7"/>
  <c r="AV559" i="1"/>
  <c r="AW559" i="1"/>
  <c r="AX559" i="1"/>
  <c r="AY559" i="1"/>
  <c r="AZ559" i="1"/>
  <c r="U559" i="1"/>
  <c r="O556" i="7"/>
  <c r="V559" i="1"/>
  <c r="P556" i="7"/>
  <c r="Q556" i="7"/>
  <c r="R556" i="7"/>
  <c r="Y559" i="1"/>
  <c r="S556" i="7"/>
  <c r="T556" i="7"/>
  <c r="U556" i="7"/>
  <c r="V556" i="7"/>
  <c r="W556" i="7"/>
  <c r="AE559" i="1"/>
  <c r="X556" i="7"/>
  <c r="Y556" i="7"/>
  <c r="Z556" i="7"/>
  <c r="AH559" i="1"/>
  <c r="AA556" i="7"/>
  <c r="AB556" i="7"/>
  <c r="A557" i="7"/>
  <c r="B557" i="7"/>
  <c r="I560" i="1"/>
  <c r="C557" i="7"/>
  <c r="D557" i="7"/>
  <c r="E557" i="7"/>
  <c r="F557" i="7"/>
  <c r="G557" i="7"/>
  <c r="H557" i="7"/>
  <c r="I557" i="7"/>
  <c r="P560" i="1"/>
  <c r="J557" i="7"/>
  <c r="Q560" i="1"/>
  <c r="K557" i="7"/>
  <c r="L557" i="7"/>
  <c r="M557" i="7"/>
  <c r="AQ560" i="1"/>
  <c r="AR560" i="1"/>
  <c r="AS560" i="1"/>
  <c r="AT560" i="1"/>
  <c r="AU560" i="1"/>
  <c r="T560" i="1"/>
  <c r="N557" i="7"/>
  <c r="AV560" i="1"/>
  <c r="AW560" i="1"/>
  <c r="AX560" i="1"/>
  <c r="AY560" i="1"/>
  <c r="AZ560" i="1"/>
  <c r="U560" i="1"/>
  <c r="O557" i="7"/>
  <c r="V560" i="1"/>
  <c r="P557" i="7"/>
  <c r="Q557" i="7"/>
  <c r="R557" i="7"/>
  <c r="Y560" i="1"/>
  <c r="S557" i="7"/>
  <c r="T557" i="7"/>
  <c r="U557" i="7"/>
  <c r="V557" i="7"/>
  <c r="W557" i="7"/>
  <c r="AE560" i="1"/>
  <c r="X557" i="7"/>
  <c r="Y557" i="7"/>
  <c r="Z557" i="7"/>
  <c r="AH560" i="1"/>
  <c r="AA557" i="7"/>
  <c r="AB557" i="7"/>
  <c r="A558" i="7"/>
  <c r="B558" i="7"/>
  <c r="I561" i="1"/>
  <c r="C558" i="7"/>
  <c r="D558" i="7"/>
  <c r="E558" i="7"/>
  <c r="F558" i="7"/>
  <c r="G558" i="7"/>
  <c r="H558" i="7"/>
  <c r="I558" i="7"/>
  <c r="P561" i="1"/>
  <c r="J558" i="7"/>
  <c r="Q561" i="1"/>
  <c r="K558" i="7"/>
  <c r="L558" i="7"/>
  <c r="M558" i="7"/>
  <c r="AQ561" i="1"/>
  <c r="AR561" i="1"/>
  <c r="AS561" i="1"/>
  <c r="AT561" i="1"/>
  <c r="AU561" i="1"/>
  <c r="T561" i="1"/>
  <c r="N558" i="7"/>
  <c r="AV561" i="1"/>
  <c r="AW561" i="1"/>
  <c r="AX561" i="1"/>
  <c r="AY561" i="1"/>
  <c r="AZ561" i="1"/>
  <c r="U561" i="1"/>
  <c r="O558" i="7"/>
  <c r="V561" i="1"/>
  <c r="P558" i="7"/>
  <c r="Q558" i="7"/>
  <c r="R558" i="7"/>
  <c r="Y561" i="1"/>
  <c r="S558" i="7"/>
  <c r="T558" i="7"/>
  <c r="U558" i="7"/>
  <c r="V558" i="7"/>
  <c r="W558" i="7"/>
  <c r="AE561" i="1"/>
  <c r="X558" i="7"/>
  <c r="Y558" i="7"/>
  <c r="Z558" i="7"/>
  <c r="AH561" i="1"/>
  <c r="AA558" i="7"/>
  <c r="AB558" i="7"/>
  <c r="A559" i="7"/>
  <c r="B559" i="7"/>
  <c r="I562" i="1"/>
  <c r="C559" i="7"/>
  <c r="D559" i="7"/>
  <c r="E559" i="7"/>
  <c r="F559" i="7"/>
  <c r="G559" i="7"/>
  <c r="H559" i="7"/>
  <c r="I559" i="7"/>
  <c r="P562" i="1"/>
  <c r="J559" i="7"/>
  <c r="Q562" i="1"/>
  <c r="K559" i="7"/>
  <c r="L559" i="7"/>
  <c r="M559" i="7"/>
  <c r="AQ562" i="1"/>
  <c r="AR562" i="1"/>
  <c r="AS562" i="1"/>
  <c r="AT562" i="1"/>
  <c r="AU562" i="1"/>
  <c r="T562" i="1"/>
  <c r="N559" i="7"/>
  <c r="AV562" i="1"/>
  <c r="AW562" i="1"/>
  <c r="AX562" i="1"/>
  <c r="AY562" i="1"/>
  <c r="AZ562" i="1"/>
  <c r="U562" i="1"/>
  <c r="O559" i="7"/>
  <c r="V562" i="1"/>
  <c r="P559" i="7"/>
  <c r="Q559" i="7"/>
  <c r="R559" i="7"/>
  <c r="Y562" i="1"/>
  <c r="S559" i="7"/>
  <c r="T559" i="7"/>
  <c r="U559" i="7"/>
  <c r="V559" i="7"/>
  <c r="W559" i="7"/>
  <c r="AE562" i="1"/>
  <c r="X559" i="7"/>
  <c r="Y559" i="7"/>
  <c r="Z559" i="7"/>
  <c r="AH562" i="1"/>
  <c r="AA559" i="7"/>
  <c r="AB559" i="7"/>
  <c r="A560" i="7"/>
  <c r="B560" i="7"/>
  <c r="I563" i="1"/>
  <c r="C560" i="7"/>
  <c r="D560" i="7"/>
  <c r="E560" i="7"/>
  <c r="F560" i="7"/>
  <c r="G560" i="7"/>
  <c r="H560" i="7"/>
  <c r="I560" i="7"/>
  <c r="P563" i="1"/>
  <c r="J560" i="7"/>
  <c r="Q563" i="1"/>
  <c r="K560" i="7"/>
  <c r="L560" i="7"/>
  <c r="M560" i="7"/>
  <c r="AQ563" i="1"/>
  <c r="AR563" i="1"/>
  <c r="AS563" i="1"/>
  <c r="AT563" i="1"/>
  <c r="AU563" i="1"/>
  <c r="T563" i="1"/>
  <c r="N560" i="7"/>
  <c r="AV563" i="1"/>
  <c r="AW563" i="1"/>
  <c r="AX563" i="1"/>
  <c r="AY563" i="1"/>
  <c r="AZ563" i="1"/>
  <c r="U563" i="1"/>
  <c r="O560" i="7"/>
  <c r="V563" i="1"/>
  <c r="P560" i="7"/>
  <c r="Q560" i="7"/>
  <c r="R560" i="7"/>
  <c r="Y563" i="1"/>
  <c r="S560" i="7"/>
  <c r="T560" i="7"/>
  <c r="U560" i="7"/>
  <c r="V560" i="7"/>
  <c r="W560" i="7"/>
  <c r="AE563" i="1"/>
  <c r="X560" i="7"/>
  <c r="Y560" i="7"/>
  <c r="Z560" i="7"/>
  <c r="AH563" i="1"/>
  <c r="AA560" i="7"/>
  <c r="AB560" i="7"/>
  <c r="A561" i="7"/>
  <c r="B561" i="7"/>
  <c r="I564" i="1"/>
  <c r="C561" i="7"/>
  <c r="D561" i="7"/>
  <c r="E561" i="7"/>
  <c r="F561" i="7"/>
  <c r="G561" i="7"/>
  <c r="H561" i="7"/>
  <c r="I561" i="7"/>
  <c r="P564" i="1"/>
  <c r="J561" i="7"/>
  <c r="Q564" i="1"/>
  <c r="K561" i="7"/>
  <c r="L561" i="7"/>
  <c r="M561" i="7"/>
  <c r="AQ564" i="1"/>
  <c r="AR564" i="1"/>
  <c r="AS564" i="1"/>
  <c r="AT564" i="1"/>
  <c r="AU564" i="1"/>
  <c r="T564" i="1"/>
  <c r="N561" i="7"/>
  <c r="AV564" i="1"/>
  <c r="AW564" i="1"/>
  <c r="AX564" i="1"/>
  <c r="AY564" i="1"/>
  <c r="AZ564" i="1"/>
  <c r="U564" i="1"/>
  <c r="O561" i="7"/>
  <c r="V564" i="1"/>
  <c r="P561" i="7"/>
  <c r="Q561" i="7"/>
  <c r="R561" i="7"/>
  <c r="Y564" i="1"/>
  <c r="S561" i="7"/>
  <c r="T561" i="7"/>
  <c r="U561" i="7"/>
  <c r="V561" i="7"/>
  <c r="W561" i="7"/>
  <c r="AE564" i="1"/>
  <c r="X561" i="7"/>
  <c r="Y561" i="7"/>
  <c r="Z561" i="7"/>
  <c r="AH564" i="1"/>
  <c r="AA561" i="7"/>
  <c r="AB561" i="7"/>
  <c r="A562" i="7"/>
  <c r="B562" i="7"/>
  <c r="I565" i="1"/>
  <c r="C562" i="7"/>
  <c r="D562" i="7"/>
  <c r="E562" i="7"/>
  <c r="F562" i="7"/>
  <c r="G562" i="7"/>
  <c r="H562" i="7"/>
  <c r="I562" i="7"/>
  <c r="P565" i="1"/>
  <c r="J562" i="7"/>
  <c r="Q565" i="1"/>
  <c r="K562" i="7"/>
  <c r="L562" i="7"/>
  <c r="M562" i="7"/>
  <c r="AQ565" i="1"/>
  <c r="AR565" i="1"/>
  <c r="AS565" i="1"/>
  <c r="AT565" i="1"/>
  <c r="AU565" i="1"/>
  <c r="T565" i="1"/>
  <c r="N562" i="7"/>
  <c r="AV565" i="1"/>
  <c r="AW565" i="1"/>
  <c r="AX565" i="1"/>
  <c r="AY565" i="1"/>
  <c r="AZ565" i="1"/>
  <c r="U565" i="1"/>
  <c r="O562" i="7"/>
  <c r="V565" i="1"/>
  <c r="P562" i="7"/>
  <c r="Q562" i="7"/>
  <c r="R562" i="7"/>
  <c r="Y565" i="1"/>
  <c r="S562" i="7"/>
  <c r="T562" i="7"/>
  <c r="U562" i="7"/>
  <c r="V562" i="7"/>
  <c r="W562" i="7"/>
  <c r="AE565" i="1"/>
  <c r="X562" i="7"/>
  <c r="Y562" i="7"/>
  <c r="Z562" i="7"/>
  <c r="AH565" i="1"/>
  <c r="AA562" i="7"/>
  <c r="AB562" i="7"/>
  <c r="A563" i="7"/>
  <c r="B563" i="7"/>
  <c r="I566" i="1"/>
  <c r="C563" i="7"/>
  <c r="D563" i="7"/>
  <c r="E563" i="7"/>
  <c r="F563" i="7"/>
  <c r="G563" i="7"/>
  <c r="H563" i="7"/>
  <c r="I563" i="7"/>
  <c r="P566" i="1"/>
  <c r="J563" i="7"/>
  <c r="Q566" i="1"/>
  <c r="K563" i="7"/>
  <c r="L563" i="7"/>
  <c r="M563" i="7"/>
  <c r="AQ566" i="1"/>
  <c r="AR566" i="1"/>
  <c r="AS566" i="1"/>
  <c r="AT566" i="1"/>
  <c r="AU566" i="1"/>
  <c r="T566" i="1"/>
  <c r="N563" i="7"/>
  <c r="AV566" i="1"/>
  <c r="AW566" i="1"/>
  <c r="AX566" i="1"/>
  <c r="AY566" i="1"/>
  <c r="AZ566" i="1"/>
  <c r="U566" i="1"/>
  <c r="O563" i="7"/>
  <c r="V566" i="1"/>
  <c r="P563" i="7"/>
  <c r="Q563" i="7"/>
  <c r="R563" i="7"/>
  <c r="Y566" i="1"/>
  <c r="S563" i="7"/>
  <c r="T563" i="7"/>
  <c r="U563" i="7"/>
  <c r="V563" i="7"/>
  <c r="W563" i="7"/>
  <c r="AE566" i="1"/>
  <c r="X563" i="7"/>
  <c r="Y563" i="7"/>
  <c r="Z563" i="7"/>
  <c r="AH566" i="1"/>
  <c r="AA563" i="7"/>
  <c r="AB563" i="7"/>
  <c r="A564" i="7"/>
  <c r="B564" i="7"/>
  <c r="C564" i="7"/>
  <c r="D564" i="7"/>
  <c r="E564" i="7"/>
  <c r="F564" i="7"/>
  <c r="G564" i="7"/>
  <c r="H564" i="7"/>
  <c r="I564" i="7"/>
  <c r="BK13" i="16"/>
  <c r="BL13" i="16"/>
  <c r="BM13" i="16"/>
  <c r="BN13" i="16"/>
  <c r="AT13" i="16"/>
  <c r="X13" i="16"/>
  <c r="P567" i="1"/>
  <c r="J564" i="7"/>
  <c r="Q567" i="1"/>
  <c r="K564" i="7"/>
  <c r="L564" i="7"/>
  <c r="M564" i="7"/>
  <c r="AQ567" i="1"/>
  <c r="AR567" i="1"/>
  <c r="AS567" i="1"/>
  <c r="AT567" i="1"/>
  <c r="AU567" i="1"/>
  <c r="T567" i="1"/>
  <c r="N564" i="7"/>
  <c r="AV567" i="1"/>
  <c r="AW567" i="1"/>
  <c r="AX567" i="1"/>
  <c r="AY567" i="1"/>
  <c r="AZ567" i="1"/>
  <c r="U567" i="1"/>
  <c r="O564" i="7"/>
  <c r="AY13" i="16"/>
  <c r="V567" i="1"/>
  <c r="P564" i="7"/>
  <c r="Q564" i="7"/>
  <c r="R564" i="7"/>
  <c r="Y567" i="1"/>
  <c r="S564" i="7"/>
  <c r="T564" i="7"/>
  <c r="U564" i="7"/>
  <c r="V564" i="7"/>
  <c r="W564" i="7"/>
  <c r="AE567" i="1"/>
  <c r="X564" i="7"/>
  <c r="Y564" i="7"/>
  <c r="Z564" i="7"/>
  <c r="AH567" i="1"/>
  <c r="AA564" i="7"/>
  <c r="AB564" i="7"/>
  <c r="A565" i="7"/>
  <c r="B565" i="7"/>
  <c r="C565" i="7"/>
  <c r="D565" i="7"/>
  <c r="E565" i="7"/>
  <c r="F565" i="7"/>
  <c r="G565" i="7"/>
  <c r="H565" i="7"/>
  <c r="I565" i="7"/>
  <c r="P568" i="1"/>
  <c r="J565" i="7"/>
  <c r="Q568" i="1"/>
  <c r="K565" i="7"/>
  <c r="L565" i="7"/>
  <c r="M565" i="7"/>
  <c r="AQ568" i="1"/>
  <c r="AR568" i="1"/>
  <c r="AS568" i="1"/>
  <c r="AT568" i="1"/>
  <c r="AU568" i="1"/>
  <c r="T568" i="1"/>
  <c r="N565" i="7"/>
  <c r="AV568" i="1"/>
  <c r="AW568" i="1"/>
  <c r="AX568" i="1"/>
  <c r="AY568" i="1"/>
  <c r="AZ568" i="1"/>
  <c r="U568" i="1"/>
  <c r="O565" i="7"/>
  <c r="V568" i="1"/>
  <c r="P565" i="7"/>
  <c r="Q565" i="7"/>
  <c r="R565" i="7"/>
  <c r="Y568" i="1"/>
  <c r="S565" i="7"/>
  <c r="T565" i="7"/>
  <c r="U565" i="7"/>
  <c r="V565" i="7"/>
  <c r="W565" i="7"/>
  <c r="AE568" i="1"/>
  <c r="X565" i="7"/>
  <c r="Y565" i="7"/>
  <c r="Z565" i="7"/>
  <c r="AH568" i="1"/>
  <c r="AA565" i="7"/>
  <c r="AB565" i="7"/>
  <c r="A566" i="7"/>
  <c r="B566" i="7"/>
  <c r="C566" i="7"/>
  <c r="D566" i="7"/>
  <c r="E566" i="7"/>
  <c r="F566" i="7"/>
  <c r="G566" i="7"/>
  <c r="H566" i="7"/>
  <c r="I566" i="7"/>
  <c r="P569" i="1"/>
  <c r="J566" i="7"/>
  <c r="Q569" i="1"/>
  <c r="K566" i="7"/>
  <c r="L566" i="7"/>
  <c r="M566" i="7"/>
  <c r="AQ569" i="1"/>
  <c r="AR569" i="1"/>
  <c r="AS569" i="1"/>
  <c r="AT569" i="1"/>
  <c r="AU569" i="1"/>
  <c r="T569" i="1"/>
  <c r="N566" i="7"/>
  <c r="AV569" i="1"/>
  <c r="AW569" i="1"/>
  <c r="AX569" i="1"/>
  <c r="AY569" i="1"/>
  <c r="AZ569" i="1"/>
  <c r="U569" i="1"/>
  <c r="O566" i="7"/>
  <c r="V569" i="1"/>
  <c r="P566" i="7"/>
  <c r="Q566" i="7"/>
  <c r="R566" i="7"/>
  <c r="Y569" i="1"/>
  <c r="S566" i="7"/>
  <c r="T566" i="7"/>
  <c r="U566" i="7"/>
  <c r="V566" i="7"/>
  <c r="W566" i="7"/>
  <c r="AE569" i="1"/>
  <c r="X566" i="7"/>
  <c r="Y566" i="7"/>
  <c r="Z566" i="7"/>
  <c r="AH569" i="1"/>
  <c r="AA566" i="7"/>
  <c r="AB566" i="7"/>
  <c r="A567" i="7"/>
  <c r="B567" i="7"/>
  <c r="C567" i="7"/>
  <c r="D567" i="7"/>
  <c r="E567" i="7"/>
  <c r="F567" i="7"/>
  <c r="G567" i="7"/>
  <c r="H567" i="7"/>
  <c r="I567" i="7"/>
  <c r="P570" i="1"/>
  <c r="J567" i="7"/>
  <c r="Q570" i="1"/>
  <c r="K567" i="7"/>
  <c r="L567" i="7"/>
  <c r="M567" i="7"/>
  <c r="AQ570" i="1"/>
  <c r="AR570" i="1"/>
  <c r="AS570" i="1"/>
  <c r="AT570" i="1"/>
  <c r="AU570" i="1"/>
  <c r="T570" i="1"/>
  <c r="N567" i="7"/>
  <c r="AV570" i="1"/>
  <c r="AW570" i="1"/>
  <c r="AX570" i="1"/>
  <c r="AY570" i="1"/>
  <c r="AZ570" i="1"/>
  <c r="U570" i="1"/>
  <c r="O567" i="7"/>
  <c r="V570" i="1"/>
  <c r="P567" i="7"/>
  <c r="Q567" i="7"/>
  <c r="R567" i="7"/>
  <c r="Y570" i="1"/>
  <c r="S567" i="7"/>
  <c r="T567" i="7"/>
  <c r="U567" i="7"/>
  <c r="V567" i="7"/>
  <c r="W567" i="7"/>
  <c r="AE570" i="1"/>
  <c r="X567" i="7"/>
  <c r="Y567" i="7"/>
  <c r="Z567" i="7"/>
  <c r="AH570" i="1"/>
  <c r="AA567" i="7"/>
  <c r="AB567" i="7"/>
  <c r="A568" i="7"/>
  <c r="B568" i="7"/>
  <c r="C568" i="7"/>
  <c r="D568" i="7"/>
  <c r="E568" i="7"/>
  <c r="F568" i="7"/>
  <c r="G568" i="7"/>
  <c r="H568" i="7"/>
  <c r="I568" i="7"/>
  <c r="P571" i="1"/>
  <c r="J568" i="7"/>
  <c r="Q571" i="1"/>
  <c r="K568" i="7"/>
  <c r="L568" i="7"/>
  <c r="M568" i="7"/>
  <c r="AQ571" i="1"/>
  <c r="AR571" i="1"/>
  <c r="AS571" i="1"/>
  <c r="AT571" i="1"/>
  <c r="AU571" i="1"/>
  <c r="T571" i="1"/>
  <c r="N568" i="7"/>
  <c r="AV571" i="1"/>
  <c r="AW571" i="1"/>
  <c r="AX571" i="1"/>
  <c r="AY571" i="1"/>
  <c r="AZ571" i="1"/>
  <c r="U571" i="1"/>
  <c r="O568" i="7"/>
  <c r="V571" i="1"/>
  <c r="P568" i="7"/>
  <c r="Q568" i="7"/>
  <c r="R568" i="7"/>
  <c r="Y571" i="1"/>
  <c r="S568" i="7"/>
  <c r="T568" i="7"/>
  <c r="U568" i="7"/>
  <c r="V568" i="7"/>
  <c r="W568" i="7"/>
  <c r="AE571" i="1"/>
  <c r="X568" i="7"/>
  <c r="Y568" i="7"/>
  <c r="Z568" i="7"/>
  <c r="AH571" i="1"/>
  <c r="AA568" i="7"/>
  <c r="AB568" i="7"/>
  <c r="A569" i="7"/>
  <c r="B569" i="7"/>
  <c r="C569" i="7"/>
  <c r="D569" i="7"/>
  <c r="E569" i="7"/>
  <c r="F569" i="7"/>
  <c r="G569" i="7"/>
  <c r="H569" i="7"/>
  <c r="I569" i="7"/>
  <c r="P572" i="1"/>
  <c r="J569" i="7"/>
  <c r="Q572" i="1"/>
  <c r="K569" i="7"/>
  <c r="L569" i="7"/>
  <c r="M569" i="7"/>
  <c r="AQ572" i="1"/>
  <c r="AR572" i="1"/>
  <c r="AS572" i="1"/>
  <c r="AT572" i="1"/>
  <c r="AU572" i="1"/>
  <c r="T572" i="1"/>
  <c r="N569" i="7"/>
  <c r="AV572" i="1"/>
  <c r="AW572" i="1"/>
  <c r="AX572" i="1"/>
  <c r="AY572" i="1"/>
  <c r="AZ572" i="1"/>
  <c r="U572" i="1"/>
  <c r="O569" i="7"/>
  <c r="V572" i="1"/>
  <c r="P569" i="7"/>
  <c r="Q569" i="7"/>
  <c r="R569" i="7"/>
  <c r="Y572" i="1"/>
  <c r="S569" i="7"/>
  <c r="T569" i="7"/>
  <c r="U569" i="7"/>
  <c r="V569" i="7"/>
  <c r="W569" i="7"/>
  <c r="AE572" i="1"/>
  <c r="X569" i="7"/>
  <c r="Y569" i="7"/>
  <c r="Z569" i="7"/>
  <c r="AH572" i="1"/>
  <c r="AA569" i="7"/>
  <c r="AB569" i="7"/>
  <c r="A570" i="7"/>
  <c r="B570" i="7"/>
  <c r="C570" i="7"/>
  <c r="D570" i="7"/>
  <c r="E570" i="7"/>
  <c r="F570" i="7"/>
  <c r="G570" i="7"/>
  <c r="H570" i="7"/>
  <c r="I570" i="7"/>
  <c r="P573" i="1"/>
  <c r="J570" i="7"/>
  <c r="Q573" i="1"/>
  <c r="K570" i="7"/>
  <c r="L570" i="7"/>
  <c r="M570" i="7"/>
  <c r="AQ573" i="1"/>
  <c r="AR573" i="1"/>
  <c r="AS573" i="1"/>
  <c r="AT573" i="1"/>
  <c r="AU573" i="1"/>
  <c r="T573" i="1"/>
  <c r="N570" i="7"/>
  <c r="AV573" i="1"/>
  <c r="AW573" i="1"/>
  <c r="AX573" i="1"/>
  <c r="AY573" i="1"/>
  <c r="AZ573" i="1"/>
  <c r="U573" i="1"/>
  <c r="O570" i="7"/>
  <c r="V573" i="1"/>
  <c r="P570" i="7"/>
  <c r="Q570" i="7"/>
  <c r="R570" i="7"/>
  <c r="Y573" i="1"/>
  <c r="S570" i="7"/>
  <c r="T570" i="7"/>
  <c r="U570" i="7"/>
  <c r="V570" i="7"/>
  <c r="W570" i="7"/>
  <c r="AE573" i="1"/>
  <c r="X570" i="7"/>
  <c r="Y570" i="7"/>
  <c r="Z570" i="7"/>
  <c r="AH573" i="1"/>
  <c r="AA570" i="7"/>
  <c r="AB570" i="7"/>
  <c r="A571" i="7"/>
  <c r="B571" i="7"/>
  <c r="C571" i="7"/>
  <c r="D571" i="7"/>
  <c r="E571" i="7"/>
  <c r="F571" i="7"/>
  <c r="G571" i="7"/>
  <c r="H571" i="7"/>
  <c r="I571" i="7"/>
  <c r="P574" i="1"/>
  <c r="J571" i="7"/>
  <c r="Q574" i="1"/>
  <c r="K571" i="7"/>
  <c r="L571" i="7"/>
  <c r="M571" i="7"/>
  <c r="AQ574" i="1"/>
  <c r="AR574" i="1"/>
  <c r="AS574" i="1"/>
  <c r="AT574" i="1"/>
  <c r="AU574" i="1"/>
  <c r="T574" i="1"/>
  <c r="N571" i="7"/>
  <c r="AV574" i="1"/>
  <c r="AW574" i="1"/>
  <c r="AX574" i="1"/>
  <c r="AY574" i="1"/>
  <c r="AZ574" i="1"/>
  <c r="U574" i="1"/>
  <c r="O571" i="7"/>
  <c r="V574" i="1"/>
  <c r="P571" i="7"/>
  <c r="Q571" i="7"/>
  <c r="R571" i="7"/>
  <c r="Y574" i="1"/>
  <c r="S571" i="7"/>
  <c r="T571" i="7"/>
  <c r="U571" i="7"/>
  <c r="V571" i="7"/>
  <c r="W571" i="7"/>
  <c r="AE574" i="1"/>
  <c r="X571" i="7"/>
  <c r="Y571" i="7"/>
  <c r="Z571" i="7"/>
  <c r="AH574" i="1"/>
  <c r="AA571" i="7"/>
  <c r="AB571" i="7"/>
  <c r="A572" i="7"/>
  <c r="B572" i="7"/>
  <c r="C572" i="7"/>
  <c r="D572" i="7"/>
  <c r="E572" i="7"/>
  <c r="F572" i="7"/>
  <c r="G572" i="7"/>
  <c r="H572" i="7"/>
  <c r="I572" i="7"/>
  <c r="P575" i="1"/>
  <c r="J572" i="7"/>
  <c r="Q575" i="1"/>
  <c r="K572" i="7"/>
  <c r="L572" i="7"/>
  <c r="M572" i="7"/>
  <c r="AQ575" i="1"/>
  <c r="AR575" i="1"/>
  <c r="AS575" i="1"/>
  <c r="AT575" i="1"/>
  <c r="AU575" i="1"/>
  <c r="T575" i="1"/>
  <c r="N572" i="7"/>
  <c r="AV575" i="1"/>
  <c r="AW575" i="1"/>
  <c r="AX575" i="1"/>
  <c r="AY575" i="1"/>
  <c r="AZ575" i="1"/>
  <c r="U575" i="1"/>
  <c r="O572" i="7"/>
  <c r="V575" i="1"/>
  <c r="P572" i="7"/>
  <c r="Q572" i="7"/>
  <c r="R572" i="7"/>
  <c r="Y575" i="1"/>
  <c r="S572" i="7"/>
  <c r="T572" i="7"/>
  <c r="U572" i="7"/>
  <c r="V572" i="7"/>
  <c r="W572" i="7"/>
  <c r="AE575" i="1"/>
  <c r="X572" i="7"/>
  <c r="Y572" i="7"/>
  <c r="Z572" i="7"/>
  <c r="AH575" i="1"/>
  <c r="AA572" i="7"/>
  <c r="AB572" i="7"/>
  <c r="A573" i="7"/>
  <c r="B573" i="7"/>
  <c r="C573" i="7"/>
  <c r="D573" i="7"/>
  <c r="E573" i="7"/>
  <c r="F573" i="7"/>
  <c r="G573" i="7"/>
  <c r="H573" i="7"/>
  <c r="I573" i="7"/>
  <c r="P576" i="1"/>
  <c r="J573" i="7"/>
  <c r="Q576" i="1"/>
  <c r="K573" i="7"/>
  <c r="L573" i="7"/>
  <c r="M573" i="7"/>
  <c r="AQ576" i="1"/>
  <c r="AR576" i="1"/>
  <c r="AS576" i="1"/>
  <c r="AT576" i="1"/>
  <c r="AU576" i="1"/>
  <c r="T576" i="1"/>
  <c r="N573" i="7"/>
  <c r="AV576" i="1"/>
  <c r="AW576" i="1"/>
  <c r="AX576" i="1"/>
  <c r="AY576" i="1"/>
  <c r="AZ576" i="1"/>
  <c r="U576" i="1"/>
  <c r="O573" i="7"/>
  <c r="V576" i="1"/>
  <c r="P573" i="7"/>
  <c r="Q573" i="7"/>
  <c r="R573" i="7"/>
  <c r="Y576" i="1"/>
  <c r="S573" i="7"/>
  <c r="T573" i="7"/>
  <c r="U573" i="7"/>
  <c r="V573" i="7"/>
  <c r="W573" i="7"/>
  <c r="AE576" i="1"/>
  <c r="X573" i="7"/>
  <c r="Y573" i="7"/>
  <c r="Z573" i="7"/>
  <c r="AH576" i="1"/>
  <c r="AA573" i="7"/>
  <c r="AB573" i="7"/>
  <c r="A574" i="7"/>
  <c r="B574" i="7"/>
  <c r="C574" i="7"/>
  <c r="D574" i="7"/>
  <c r="E574" i="7"/>
  <c r="F574" i="7"/>
  <c r="G574" i="7"/>
  <c r="H574" i="7"/>
  <c r="I574" i="7"/>
  <c r="P577" i="1"/>
  <c r="J574" i="7"/>
  <c r="Q577" i="1"/>
  <c r="K574" i="7"/>
  <c r="L574" i="7"/>
  <c r="M574" i="7"/>
  <c r="AQ577" i="1"/>
  <c r="AR577" i="1"/>
  <c r="AS577" i="1"/>
  <c r="AT577" i="1"/>
  <c r="AU577" i="1"/>
  <c r="T577" i="1"/>
  <c r="N574" i="7"/>
  <c r="AV577" i="1"/>
  <c r="AW577" i="1"/>
  <c r="AX577" i="1"/>
  <c r="AY577" i="1"/>
  <c r="AZ577" i="1"/>
  <c r="U577" i="1"/>
  <c r="O574" i="7"/>
  <c r="V577" i="1"/>
  <c r="P574" i="7"/>
  <c r="Q574" i="7"/>
  <c r="R574" i="7"/>
  <c r="Y577" i="1"/>
  <c r="S574" i="7"/>
  <c r="T574" i="7"/>
  <c r="U574" i="7"/>
  <c r="V574" i="7"/>
  <c r="W574" i="7"/>
  <c r="AE577" i="1"/>
  <c r="X574" i="7"/>
  <c r="Y574" i="7"/>
  <c r="Z574" i="7"/>
  <c r="AH577" i="1"/>
  <c r="AA574" i="7"/>
  <c r="AB574" i="7"/>
  <c r="A575" i="7"/>
  <c r="B575" i="7"/>
  <c r="C575" i="7"/>
  <c r="D575" i="7"/>
  <c r="E575" i="7"/>
  <c r="F575" i="7"/>
  <c r="G575" i="7"/>
  <c r="H575" i="7"/>
  <c r="I575" i="7"/>
  <c r="P578" i="1"/>
  <c r="J575" i="7"/>
  <c r="Q578" i="1"/>
  <c r="K575" i="7"/>
  <c r="L575" i="7"/>
  <c r="M575" i="7"/>
  <c r="AQ578" i="1"/>
  <c r="AR578" i="1"/>
  <c r="AS578" i="1"/>
  <c r="AT578" i="1"/>
  <c r="AU578" i="1"/>
  <c r="T578" i="1"/>
  <c r="N575" i="7"/>
  <c r="AV578" i="1"/>
  <c r="AW578" i="1"/>
  <c r="AX578" i="1"/>
  <c r="AY578" i="1"/>
  <c r="AZ578" i="1"/>
  <c r="U578" i="1"/>
  <c r="O575" i="7"/>
  <c r="V578" i="1"/>
  <c r="P575" i="7"/>
  <c r="Q575" i="7"/>
  <c r="R575" i="7"/>
  <c r="Y578" i="1"/>
  <c r="S575" i="7"/>
  <c r="T575" i="7"/>
  <c r="U575" i="7"/>
  <c r="V575" i="7"/>
  <c r="W575" i="7"/>
  <c r="AE578" i="1"/>
  <c r="X575" i="7"/>
  <c r="Y575" i="7"/>
  <c r="Z575" i="7"/>
  <c r="AH578" i="1"/>
  <c r="AA575" i="7"/>
  <c r="AB575" i="7"/>
  <c r="A576" i="7"/>
  <c r="B576" i="7"/>
  <c r="C576" i="7"/>
  <c r="D576" i="7"/>
  <c r="E576" i="7"/>
  <c r="F576" i="7"/>
  <c r="G576" i="7"/>
  <c r="H576" i="7"/>
  <c r="I576" i="7"/>
  <c r="P579" i="1"/>
  <c r="J576" i="7"/>
  <c r="Q579" i="1"/>
  <c r="K576" i="7"/>
  <c r="L576" i="7"/>
  <c r="M576" i="7"/>
  <c r="AQ579" i="1"/>
  <c r="AR579" i="1"/>
  <c r="AS579" i="1"/>
  <c r="AT579" i="1"/>
  <c r="AU579" i="1"/>
  <c r="T579" i="1"/>
  <c r="N576" i="7"/>
  <c r="AV579" i="1"/>
  <c r="AW579" i="1"/>
  <c r="AX579" i="1"/>
  <c r="AY579" i="1"/>
  <c r="AZ579" i="1"/>
  <c r="U579" i="1"/>
  <c r="O576" i="7"/>
  <c r="V579" i="1"/>
  <c r="P576" i="7"/>
  <c r="Q576" i="7"/>
  <c r="R576" i="7"/>
  <c r="Y579" i="1"/>
  <c r="S576" i="7"/>
  <c r="T576" i="7"/>
  <c r="U576" i="7"/>
  <c r="V576" i="7"/>
  <c r="W576" i="7"/>
  <c r="AE579" i="1"/>
  <c r="X576" i="7"/>
  <c r="Y576" i="7"/>
  <c r="Z576" i="7"/>
  <c r="AH579" i="1"/>
  <c r="AA576" i="7"/>
  <c r="AB576" i="7"/>
  <c r="A577" i="7"/>
  <c r="B577" i="7"/>
  <c r="C577" i="7"/>
  <c r="D577" i="7"/>
  <c r="E577" i="7"/>
  <c r="F577" i="7"/>
  <c r="G577" i="7"/>
  <c r="H577" i="7"/>
  <c r="I577" i="7"/>
  <c r="P580" i="1"/>
  <c r="J577" i="7"/>
  <c r="Q580" i="1"/>
  <c r="K577" i="7"/>
  <c r="L577" i="7"/>
  <c r="M577" i="7"/>
  <c r="AQ580" i="1"/>
  <c r="AR580" i="1"/>
  <c r="AS580" i="1"/>
  <c r="AT580" i="1"/>
  <c r="AU580" i="1"/>
  <c r="T580" i="1"/>
  <c r="N577" i="7"/>
  <c r="AV580" i="1"/>
  <c r="AW580" i="1"/>
  <c r="AX580" i="1"/>
  <c r="AY580" i="1"/>
  <c r="AZ580" i="1"/>
  <c r="U580" i="1"/>
  <c r="O577" i="7"/>
  <c r="V580" i="1"/>
  <c r="P577" i="7"/>
  <c r="Q577" i="7"/>
  <c r="R577" i="7"/>
  <c r="Y580" i="1"/>
  <c r="S577" i="7"/>
  <c r="T577" i="7"/>
  <c r="U577" i="7"/>
  <c r="V577" i="7"/>
  <c r="W577" i="7"/>
  <c r="AE580" i="1"/>
  <c r="X577" i="7"/>
  <c r="Y577" i="7"/>
  <c r="Z577" i="7"/>
  <c r="AH580" i="1"/>
  <c r="AA577" i="7"/>
  <c r="AB577" i="7"/>
  <c r="A578" i="7"/>
  <c r="B578" i="7"/>
  <c r="C578" i="7"/>
  <c r="D578" i="7"/>
  <c r="E578" i="7"/>
  <c r="F578" i="7"/>
  <c r="G578" i="7"/>
  <c r="H578" i="7"/>
  <c r="I578" i="7"/>
  <c r="P581" i="1"/>
  <c r="J578" i="7"/>
  <c r="Q581" i="1"/>
  <c r="K578" i="7"/>
  <c r="L578" i="7"/>
  <c r="M578" i="7"/>
  <c r="AQ581" i="1"/>
  <c r="AR581" i="1"/>
  <c r="AS581" i="1"/>
  <c r="AT581" i="1"/>
  <c r="AU581" i="1"/>
  <c r="T581" i="1"/>
  <c r="N578" i="7"/>
  <c r="AV581" i="1"/>
  <c r="AW581" i="1"/>
  <c r="AX581" i="1"/>
  <c r="AY581" i="1"/>
  <c r="AZ581" i="1"/>
  <c r="U581" i="1"/>
  <c r="O578" i="7"/>
  <c r="V581" i="1"/>
  <c r="P578" i="7"/>
  <c r="Q578" i="7"/>
  <c r="R578" i="7"/>
  <c r="Y581" i="1"/>
  <c r="S578" i="7"/>
  <c r="T578" i="7"/>
  <c r="U578" i="7"/>
  <c r="V578" i="7"/>
  <c r="W578" i="7"/>
  <c r="AE581" i="1"/>
  <c r="X578" i="7"/>
  <c r="Y578" i="7"/>
  <c r="Z578" i="7"/>
  <c r="AH581" i="1"/>
  <c r="AA578" i="7"/>
  <c r="AB578" i="7"/>
  <c r="A579" i="7"/>
  <c r="B579" i="7"/>
  <c r="C579" i="7"/>
  <c r="D579" i="7"/>
  <c r="E579" i="7"/>
  <c r="F579" i="7"/>
  <c r="G579" i="7"/>
  <c r="H579" i="7"/>
  <c r="I579" i="7"/>
  <c r="P582" i="1"/>
  <c r="J579" i="7"/>
  <c r="Q582" i="1"/>
  <c r="K579" i="7"/>
  <c r="L579" i="7"/>
  <c r="M579" i="7"/>
  <c r="AQ582" i="1"/>
  <c r="AR582" i="1"/>
  <c r="AS582" i="1"/>
  <c r="AT582" i="1"/>
  <c r="AU582" i="1"/>
  <c r="T582" i="1"/>
  <c r="N579" i="7"/>
  <c r="AV582" i="1"/>
  <c r="AW582" i="1"/>
  <c r="AX582" i="1"/>
  <c r="AY582" i="1"/>
  <c r="AZ582" i="1"/>
  <c r="U582" i="1"/>
  <c r="O579" i="7"/>
  <c r="V582" i="1"/>
  <c r="P579" i="7"/>
  <c r="Q579" i="7"/>
  <c r="R579" i="7"/>
  <c r="Y582" i="1"/>
  <c r="S579" i="7"/>
  <c r="T579" i="7"/>
  <c r="U579" i="7"/>
  <c r="V579" i="7"/>
  <c r="W579" i="7"/>
  <c r="AE582" i="1"/>
  <c r="X579" i="7"/>
  <c r="Y579" i="7"/>
  <c r="Z579" i="7"/>
  <c r="AH582" i="1"/>
  <c r="AA579" i="7"/>
  <c r="AB579" i="7"/>
  <c r="A580" i="7"/>
  <c r="B580" i="7"/>
  <c r="C580" i="7"/>
  <c r="D580" i="7"/>
  <c r="E580" i="7"/>
  <c r="F580" i="7"/>
  <c r="G580" i="7"/>
  <c r="H580" i="7"/>
  <c r="I580" i="7"/>
  <c r="P583" i="1"/>
  <c r="J580" i="7"/>
  <c r="Q583" i="1"/>
  <c r="K580" i="7"/>
  <c r="L580" i="7"/>
  <c r="M580" i="7"/>
  <c r="AQ583" i="1"/>
  <c r="AR583" i="1"/>
  <c r="AS583" i="1"/>
  <c r="AT583" i="1"/>
  <c r="AU583" i="1"/>
  <c r="T583" i="1"/>
  <c r="N580" i="7"/>
  <c r="AV583" i="1"/>
  <c r="AW583" i="1"/>
  <c r="AX583" i="1"/>
  <c r="AY583" i="1"/>
  <c r="AZ583" i="1"/>
  <c r="U583" i="1"/>
  <c r="O580" i="7"/>
  <c r="V583" i="1"/>
  <c r="P580" i="7"/>
  <c r="Q580" i="7"/>
  <c r="R580" i="7"/>
  <c r="Y583" i="1"/>
  <c r="S580" i="7"/>
  <c r="T580" i="7"/>
  <c r="U580" i="7"/>
  <c r="V580" i="7"/>
  <c r="W580" i="7"/>
  <c r="AE583" i="1"/>
  <c r="X580" i="7"/>
  <c r="Y580" i="7"/>
  <c r="Z580" i="7"/>
  <c r="AH583" i="1"/>
  <c r="AA580" i="7"/>
  <c r="AB580" i="7"/>
  <c r="A581" i="7"/>
  <c r="B581" i="7"/>
  <c r="C581" i="7"/>
  <c r="D581" i="7"/>
  <c r="E581" i="7"/>
  <c r="F581" i="7"/>
  <c r="G581" i="7"/>
  <c r="H581" i="7"/>
  <c r="I581" i="7"/>
  <c r="P584" i="1"/>
  <c r="J581" i="7"/>
  <c r="Q584" i="1"/>
  <c r="K581" i="7"/>
  <c r="L581" i="7"/>
  <c r="M581" i="7"/>
  <c r="AQ584" i="1"/>
  <c r="AR584" i="1"/>
  <c r="AS584" i="1"/>
  <c r="AT584" i="1"/>
  <c r="AU584" i="1"/>
  <c r="T584" i="1"/>
  <c r="N581" i="7"/>
  <c r="AV584" i="1"/>
  <c r="AW584" i="1"/>
  <c r="AX584" i="1"/>
  <c r="AY584" i="1"/>
  <c r="AZ584" i="1"/>
  <c r="U584" i="1"/>
  <c r="O581" i="7"/>
  <c r="V584" i="1"/>
  <c r="P581" i="7"/>
  <c r="Q581" i="7"/>
  <c r="R581" i="7"/>
  <c r="Y584" i="1"/>
  <c r="S581" i="7"/>
  <c r="T581" i="7"/>
  <c r="U581" i="7"/>
  <c r="V581" i="7"/>
  <c r="W581" i="7"/>
  <c r="AE584" i="1"/>
  <c r="X581" i="7"/>
  <c r="Y581" i="7"/>
  <c r="Z581" i="7"/>
  <c r="AH584" i="1"/>
  <c r="AA581" i="7"/>
  <c r="AB581" i="7"/>
  <c r="A582" i="7"/>
  <c r="B582" i="7"/>
  <c r="C582" i="7"/>
  <c r="D582" i="7"/>
  <c r="E582" i="7"/>
  <c r="F582" i="7"/>
  <c r="G582" i="7"/>
  <c r="H582" i="7"/>
  <c r="I582" i="7"/>
  <c r="P585" i="1"/>
  <c r="J582" i="7"/>
  <c r="Q585" i="1"/>
  <c r="K582" i="7"/>
  <c r="L582" i="7"/>
  <c r="M582" i="7"/>
  <c r="AQ585" i="1"/>
  <c r="AR585" i="1"/>
  <c r="AS585" i="1"/>
  <c r="AT585" i="1"/>
  <c r="AU585" i="1"/>
  <c r="T585" i="1"/>
  <c r="N582" i="7"/>
  <c r="AV585" i="1"/>
  <c r="AW585" i="1"/>
  <c r="AX585" i="1"/>
  <c r="AY585" i="1"/>
  <c r="AZ585" i="1"/>
  <c r="U585" i="1"/>
  <c r="O582" i="7"/>
  <c r="V585" i="1"/>
  <c r="P582" i="7"/>
  <c r="Q582" i="7"/>
  <c r="R582" i="7"/>
  <c r="Y585" i="1"/>
  <c r="S582" i="7"/>
  <c r="T582" i="7"/>
  <c r="U582" i="7"/>
  <c r="V582" i="7"/>
  <c r="W582" i="7"/>
  <c r="AE585" i="1"/>
  <c r="X582" i="7"/>
  <c r="Y582" i="7"/>
  <c r="Z582" i="7"/>
  <c r="AH585" i="1"/>
  <c r="AA582" i="7"/>
  <c r="AB582" i="7"/>
  <c r="A583" i="7"/>
  <c r="B583" i="7"/>
  <c r="C583" i="7"/>
  <c r="D583" i="7"/>
  <c r="E583" i="7"/>
  <c r="F583" i="7"/>
  <c r="G583" i="7"/>
  <c r="H583" i="7"/>
  <c r="I583" i="7"/>
  <c r="P586" i="1"/>
  <c r="J583" i="7"/>
  <c r="Q586" i="1"/>
  <c r="K583" i="7"/>
  <c r="L583" i="7"/>
  <c r="M583" i="7"/>
  <c r="AQ586" i="1"/>
  <c r="AR586" i="1"/>
  <c r="AS586" i="1"/>
  <c r="AT586" i="1"/>
  <c r="AU586" i="1"/>
  <c r="T586" i="1"/>
  <c r="N583" i="7"/>
  <c r="AV586" i="1"/>
  <c r="AW586" i="1"/>
  <c r="AX586" i="1"/>
  <c r="AY586" i="1"/>
  <c r="AZ586" i="1"/>
  <c r="U586" i="1"/>
  <c r="O583" i="7"/>
  <c r="V586" i="1"/>
  <c r="P583" i="7"/>
  <c r="Q583" i="7"/>
  <c r="R583" i="7"/>
  <c r="Y586" i="1"/>
  <c r="S583" i="7"/>
  <c r="T583" i="7"/>
  <c r="U583" i="7"/>
  <c r="V583" i="7"/>
  <c r="W583" i="7"/>
  <c r="AE586" i="1"/>
  <c r="X583" i="7"/>
  <c r="Y583" i="7"/>
  <c r="Z583" i="7"/>
  <c r="AH586" i="1"/>
  <c r="AA583" i="7"/>
  <c r="AB583" i="7"/>
  <c r="A584" i="7"/>
  <c r="B584" i="7"/>
  <c r="I587" i="1"/>
  <c r="C584" i="7"/>
  <c r="D584" i="7"/>
  <c r="E584" i="7"/>
  <c r="F584" i="7"/>
  <c r="G584" i="7"/>
  <c r="H584" i="7"/>
  <c r="I584" i="7"/>
  <c r="BO13" i="16"/>
  <c r="BP13" i="16"/>
  <c r="BQ13" i="16"/>
  <c r="BR13" i="16"/>
  <c r="AU13" i="16"/>
  <c r="Y13" i="16"/>
  <c r="P587" i="1"/>
  <c r="J584" i="7"/>
  <c r="Q587" i="1"/>
  <c r="K584" i="7"/>
  <c r="L584" i="7"/>
  <c r="M584" i="7"/>
  <c r="AQ587" i="1"/>
  <c r="AR587" i="1"/>
  <c r="AS587" i="1"/>
  <c r="AT587" i="1"/>
  <c r="AU587" i="1"/>
  <c r="T587" i="1"/>
  <c r="N584" i="7"/>
  <c r="AV587" i="1"/>
  <c r="AW587" i="1"/>
  <c r="AX587" i="1"/>
  <c r="AY587" i="1"/>
  <c r="AZ587" i="1"/>
  <c r="U587" i="1"/>
  <c r="O584" i="7"/>
  <c r="AZ13" i="16"/>
  <c r="V587" i="1"/>
  <c r="P584" i="7"/>
  <c r="Q584" i="7"/>
  <c r="R584" i="7"/>
  <c r="Y587" i="1"/>
  <c r="S584" i="7"/>
  <c r="T584" i="7"/>
  <c r="U584" i="7"/>
  <c r="V584" i="7"/>
  <c r="W584" i="7"/>
  <c r="AE587" i="1"/>
  <c r="X584" i="7"/>
  <c r="Y584" i="7"/>
  <c r="Z584" i="7"/>
  <c r="AH587" i="1"/>
  <c r="AA584" i="7"/>
  <c r="AB584" i="7"/>
  <c r="A585" i="7"/>
  <c r="B585" i="7"/>
  <c r="I588" i="1"/>
  <c r="C585" i="7"/>
  <c r="D585" i="7"/>
  <c r="E585" i="7"/>
  <c r="F585" i="7"/>
  <c r="G585" i="7"/>
  <c r="H585" i="7"/>
  <c r="I585" i="7"/>
  <c r="P588" i="1"/>
  <c r="J585" i="7"/>
  <c r="Q588" i="1"/>
  <c r="K585" i="7"/>
  <c r="L585" i="7"/>
  <c r="M585" i="7"/>
  <c r="AQ588" i="1"/>
  <c r="AR588" i="1"/>
  <c r="AS588" i="1"/>
  <c r="AT588" i="1"/>
  <c r="AU588" i="1"/>
  <c r="T588" i="1"/>
  <c r="N585" i="7"/>
  <c r="AV588" i="1"/>
  <c r="AW588" i="1"/>
  <c r="AX588" i="1"/>
  <c r="AY588" i="1"/>
  <c r="AZ588" i="1"/>
  <c r="U588" i="1"/>
  <c r="O585" i="7"/>
  <c r="V588" i="1"/>
  <c r="P585" i="7"/>
  <c r="Q585" i="7"/>
  <c r="R585" i="7"/>
  <c r="Y588" i="1"/>
  <c r="S585" i="7"/>
  <c r="T585" i="7"/>
  <c r="U585" i="7"/>
  <c r="V585" i="7"/>
  <c r="W585" i="7"/>
  <c r="AE588" i="1"/>
  <c r="X585" i="7"/>
  <c r="Y585" i="7"/>
  <c r="Z585" i="7"/>
  <c r="AH588" i="1"/>
  <c r="AA585" i="7"/>
  <c r="AB585" i="7"/>
  <c r="A586" i="7"/>
  <c r="B586" i="7"/>
  <c r="I589" i="1"/>
  <c r="C586" i="7"/>
  <c r="D586" i="7"/>
  <c r="E586" i="7"/>
  <c r="F586" i="7"/>
  <c r="G586" i="7"/>
  <c r="H586" i="7"/>
  <c r="I586" i="7"/>
  <c r="P589" i="1"/>
  <c r="J586" i="7"/>
  <c r="Q589" i="1"/>
  <c r="K586" i="7"/>
  <c r="L586" i="7"/>
  <c r="M586" i="7"/>
  <c r="AQ589" i="1"/>
  <c r="AR589" i="1"/>
  <c r="AS589" i="1"/>
  <c r="AT589" i="1"/>
  <c r="AU589" i="1"/>
  <c r="T589" i="1"/>
  <c r="N586" i="7"/>
  <c r="AV589" i="1"/>
  <c r="AW589" i="1"/>
  <c r="AX589" i="1"/>
  <c r="AY589" i="1"/>
  <c r="AZ589" i="1"/>
  <c r="U589" i="1"/>
  <c r="O586" i="7"/>
  <c r="V589" i="1"/>
  <c r="P586" i="7"/>
  <c r="Q586" i="7"/>
  <c r="R586" i="7"/>
  <c r="Y589" i="1"/>
  <c r="S586" i="7"/>
  <c r="T586" i="7"/>
  <c r="U586" i="7"/>
  <c r="V586" i="7"/>
  <c r="W586" i="7"/>
  <c r="AE589" i="1"/>
  <c r="X586" i="7"/>
  <c r="Y586" i="7"/>
  <c r="Z586" i="7"/>
  <c r="AH589" i="1"/>
  <c r="AA586" i="7"/>
  <c r="AB586" i="7"/>
  <c r="A587" i="7"/>
  <c r="B587" i="7"/>
  <c r="I590" i="1"/>
  <c r="C587" i="7"/>
  <c r="D587" i="7"/>
  <c r="E587" i="7"/>
  <c r="F587" i="7"/>
  <c r="G587" i="7"/>
  <c r="H587" i="7"/>
  <c r="I587" i="7"/>
  <c r="P590" i="1"/>
  <c r="J587" i="7"/>
  <c r="Q590" i="1"/>
  <c r="K587" i="7"/>
  <c r="L587" i="7"/>
  <c r="M587" i="7"/>
  <c r="AQ590" i="1"/>
  <c r="AR590" i="1"/>
  <c r="AS590" i="1"/>
  <c r="AT590" i="1"/>
  <c r="AU590" i="1"/>
  <c r="T590" i="1"/>
  <c r="N587" i="7"/>
  <c r="AV590" i="1"/>
  <c r="AW590" i="1"/>
  <c r="AX590" i="1"/>
  <c r="AY590" i="1"/>
  <c r="AZ590" i="1"/>
  <c r="U590" i="1"/>
  <c r="O587" i="7"/>
  <c r="V590" i="1"/>
  <c r="P587" i="7"/>
  <c r="Q587" i="7"/>
  <c r="R587" i="7"/>
  <c r="Y590" i="1"/>
  <c r="S587" i="7"/>
  <c r="T587" i="7"/>
  <c r="U587" i="7"/>
  <c r="V587" i="7"/>
  <c r="W587" i="7"/>
  <c r="AE590" i="1"/>
  <c r="X587" i="7"/>
  <c r="Y587" i="7"/>
  <c r="Z587" i="7"/>
  <c r="AH590" i="1"/>
  <c r="AA587" i="7"/>
  <c r="AB587" i="7"/>
  <c r="A588" i="7"/>
  <c r="B588" i="7"/>
  <c r="I591" i="1"/>
  <c r="C588" i="7"/>
  <c r="D588" i="7"/>
  <c r="E588" i="7"/>
  <c r="F588" i="7"/>
  <c r="G588" i="7"/>
  <c r="H588" i="7"/>
  <c r="I588" i="7"/>
  <c r="P591" i="1"/>
  <c r="J588" i="7"/>
  <c r="Q591" i="1"/>
  <c r="K588" i="7"/>
  <c r="L588" i="7"/>
  <c r="M588" i="7"/>
  <c r="AQ591" i="1"/>
  <c r="AR591" i="1"/>
  <c r="AS591" i="1"/>
  <c r="AT591" i="1"/>
  <c r="AU591" i="1"/>
  <c r="T591" i="1"/>
  <c r="N588" i="7"/>
  <c r="AV591" i="1"/>
  <c r="AW591" i="1"/>
  <c r="AX591" i="1"/>
  <c r="AY591" i="1"/>
  <c r="AZ591" i="1"/>
  <c r="U591" i="1"/>
  <c r="O588" i="7"/>
  <c r="V591" i="1"/>
  <c r="P588" i="7"/>
  <c r="Q588" i="7"/>
  <c r="R588" i="7"/>
  <c r="Y591" i="1"/>
  <c r="S588" i="7"/>
  <c r="T588" i="7"/>
  <c r="U588" i="7"/>
  <c r="V588" i="7"/>
  <c r="W588" i="7"/>
  <c r="AE591" i="1"/>
  <c r="X588" i="7"/>
  <c r="Y588" i="7"/>
  <c r="Z588" i="7"/>
  <c r="AH591" i="1"/>
  <c r="AA588" i="7"/>
  <c r="AB588" i="7"/>
  <c r="A589" i="7"/>
  <c r="B589" i="7"/>
  <c r="I592" i="1"/>
  <c r="C589" i="7"/>
  <c r="D589" i="7"/>
  <c r="E589" i="7"/>
  <c r="F589" i="7"/>
  <c r="G589" i="7"/>
  <c r="H589" i="7"/>
  <c r="I589" i="7"/>
  <c r="P592" i="1"/>
  <c r="J589" i="7"/>
  <c r="Q592" i="1"/>
  <c r="K589" i="7"/>
  <c r="L589" i="7"/>
  <c r="M589" i="7"/>
  <c r="AQ592" i="1"/>
  <c r="AR592" i="1"/>
  <c r="AS592" i="1"/>
  <c r="AT592" i="1"/>
  <c r="AU592" i="1"/>
  <c r="T592" i="1"/>
  <c r="N589" i="7"/>
  <c r="AV592" i="1"/>
  <c r="AW592" i="1"/>
  <c r="AX592" i="1"/>
  <c r="AY592" i="1"/>
  <c r="AZ592" i="1"/>
  <c r="U592" i="1"/>
  <c r="O589" i="7"/>
  <c r="V592" i="1"/>
  <c r="P589" i="7"/>
  <c r="Q589" i="7"/>
  <c r="R589" i="7"/>
  <c r="Y592" i="1"/>
  <c r="S589" i="7"/>
  <c r="T589" i="7"/>
  <c r="U589" i="7"/>
  <c r="V589" i="7"/>
  <c r="W589" i="7"/>
  <c r="AE592" i="1"/>
  <c r="X589" i="7"/>
  <c r="Y589" i="7"/>
  <c r="Z589" i="7"/>
  <c r="AH592" i="1"/>
  <c r="AA589" i="7"/>
  <c r="AB589" i="7"/>
  <c r="A590" i="7"/>
  <c r="B590" i="7"/>
  <c r="I593" i="1"/>
  <c r="C590" i="7"/>
  <c r="D590" i="7"/>
  <c r="E590" i="7"/>
  <c r="F590" i="7"/>
  <c r="G590" i="7"/>
  <c r="H590" i="7"/>
  <c r="I590" i="7"/>
  <c r="P593" i="1"/>
  <c r="J590" i="7"/>
  <c r="Q593" i="1"/>
  <c r="K590" i="7"/>
  <c r="L590" i="7"/>
  <c r="M590" i="7"/>
  <c r="AQ593" i="1"/>
  <c r="AR593" i="1"/>
  <c r="AS593" i="1"/>
  <c r="AT593" i="1"/>
  <c r="AU593" i="1"/>
  <c r="T593" i="1"/>
  <c r="N590" i="7"/>
  <c r="AV593" i="1"/>
  <c r="AW593" i="1"/>
  <c r="AX593" i="1"/>
  <c r="AY593" i="1"/>
  <c r="AZ593" i="1"/>
  <c r="U593" i="1"/>
  <c r="O590" i="7"/>
  <c r="V593" i="1"/>
  <c r="P590" i="7"/>
  <c r="Q590" i="7"/>
  <c r="R590" i="7"/>
  <c r="Y593" i="1"/>
  <c r="S590" i="7"/>
  <c r="T590" i="7"/>
  <c r="U590" i="7"/>
  <c r="V590" i="7"/>
  <c r="W590" i="7"/>
  <c r="AE593" i="1"/>
  <c r="X590" i="7"/>
  <c r="Y590" i="7"/>
  <c r="Z590" i="7"/>
  <c r="AH593" i="1"/>
  <c r="AA590" i="7"/>
  <c r="AB590" i="7"/>
  <c r="A591" i="7"/>
  <c r="B591" i="7"/>
  <c r="I594" i="1"/>
  <c r="C591" i="7"/>
  <c r="D591" i="7"/>
  <c r="E591" i="7"/>
  <c r="F591" i="7"/>
  <c r="G591" i="7"/>
  <c r="H591" i="7"/>
  <c r="I591" i="7"/>
  <c r="P594" i="1"/>
  <c r="J591" i="7"/>
  <c r="Q594" i="1"/>
  <c r="K591" i="7"/>
  <c r="L591" i="7"/>
  <c r="M591" i="7"/>
  <c r="AQ594" i="1"/>
  <c r="AR594" i="1"/>
  <c r="AS594" i="1"/>
  <c r="AT594" i="1"/>
  <c r="AU594" i="1"/>
  <c r="T594" i="1"/>
  <c r="N591" i="7"/>
  <c r="AV594" i="1"/>
  <c r="AW594" i="1"/>
  <c r="AX594" i="1"/>
  <c r="AY594" i="1"/>
  <c r="AZ594" i="1"/>
  <c r="U594" i="1"/>
  <c r="O591" i="7"/>
  <c r="V594" i="1"/>
  <c r="P591" i="7"/>
  <c r="Q591" i="7"/>
  <c r="R591" i="7"/>
  <c r="Y594" i="1"/>
  <c r="S591" i="7"/>
  <c r="T591" i="7"/>
  <c r="U591" i="7"/>
  <c r="V591" i="7"/>
  <c r="W591" i="7"/>
  <c r="AE594" i="1"/>
  <c r="X591" i="7"/>
  <c r="Y591" i="7"/>
  <c r="Z591" i="7"/>
  <c r="AH594" i="1"/>
  <c r="AA591" i="7"/>
  <c r="AB591" i="7"/>
  <c r="A592" i="7"/>
  <c r="B592" i="7"/>
  <c r="I595" i="1"/>
  <c r="C592" i="7"/>
  <c r="D592" i="7"/>
  <c r="E592" i="7"/>
  <c r="F592" i="7"/>
  <c r="G592" i="7"/>
  <c r="H592" i="7"/>
  <c r="I592" i="7"/>
  <c r="P595" i="1"/>
  <c r="J592" i="7"/>
  <c r="Q595" i="1"/>
  <c r="K592" i="7"/>
  <c r="L592" i="7"/>
  <c r="M592" i="7"/>
  <c r="AQ595" i="1"/>
  <c r="AR595" i="1"/>
  <c r="AS595" i="1"/>
  <c r="AT595" i="1"/>
  <c r="AU595" i="1"/>
  <c r="T595" i="1"/>
  <c r="N592" i="7"/>
  <c r="AV595" i="1"/>
  <c r="AW595" i="1"/>
  <c r="AX595" i="1"/>
  <c r="AY595" i="1"/>
  <c r="AZ595" i="1"/>
  <c r="U595" i="1"/>
  <c r="O592" i="7"/>
  <c r="V595" i="1"/>
  <c r="P592" i="7"/>
  <c r="Q592" i="7"/>
  <c r="R592" i="7"/>
  <c r="Y595" i="1"/>
  <c r="S592" i="7"/>
  <c r="T592" i="7"/>
  <c r="U592" i="7"/>
  <c r="V592" i="7"/>
  <c r="W592" i="7"/>
  <c r="AE595" i="1"/>
  <c r="X592" i="7"/>
  <c r="Y592" i="7"/>
  <c r="Z592" i="7"/>
  <c r="AH595" i="1"/>
  <c r="AA592" i="7"/>
  <c r="AB592" i="7"/>
  <c r="A593" i="7"/>
  <c r="B593" i="7"/>
  <c r="I596" i="1"/>
  <c r="C593" i="7"/>
  <c r="D593" i="7"/>
  <c r="E593" i="7"/>
  <c r="F593" i="7"/>
  <c r="G593" i="7"/>
  <c r="H593" i="7"/>
  <c r="I593" i="7"/>
  <c r="P596" i="1"/>
  <c r="J593" i="7"/>
  <c r="Q596" i="1"/>
  <c r="K593" i="7"/>
  <c r="L593" i="7"/>
  <c r="M593" i="7"/>
  <c r="AQ596" i="1"/>
  <c r="AR596" i="1"/>
  <c r="AS596" i="1"/>
  <c r="AT596" i="1"/>
  <c r="AU596" i="1"/>
  <c r="T596" i="1"/>
  <c r="N593" i="7"/>
  <c r="AV596" i="1"/>
  <c r="AW596" i="1"/>
  <c r="AX596" i="1"/>
  <c r="AY596" i="1"/>
  <c r="AZ596" i="1"/>
  <c r="U596" i="1"/>
  <c r="O593" i="7"/>
  <c r="V596" i="1"/>
  <c r="P593" i="7"/>
  <c r="Q593" i="7"/>
  <c r="R593" i="7"/>
  <c r="Y596" i="1"/>
  <c r="S593" i="7"/>
  <c r="T593" i="7"/>
  <c r="U593" i="7"/>
  <c r="V593" i="7"/>
  <c r="W593" i="7"/>
  <c r="AE596" i="1"/>
  <c r="X593" i="7"/>
  <c r="Y593" i="7"/>
  <c r="Z593" i="7"/>
  <c r="AH596" i="1"/>
  <c r="AA593" i="7"/>
  <c r="AB593" i="7"/>
  <c r="A594" i="7"/>
  <c r="B594" i="7"/>
  <c r="I597" i="1"/>
  <c r="C594" i="7"/>
  <c r="D594" i="7"/>
  <c r="E594" i="7"/>
  <c r="F594" i="7"/>
  <c r="G594" i="7"/>
  <c r="H594" i="7"/>
  <c r="I594" i="7"/>
  <c r="P597" i="1"/>
  <c r="J594" i="7"/>
  <c r="Q597" i="1"/>
  <c r="K594" i="7"/>
  <c r="L594" i="7"/>
  <c r="M594" i="7"/>
  <c r="AQ597" i="1"/>
  <c r="AR597" i="1"/>
  <c r="AS597" i="1"/>
  <c r="AT597" i="1"/>
  <c r="AU597" i="1"/>
  <c r="T597" i="1"/>
  <c r="N594" i="7"/>
  <c r="AV597" i="1"/>
  <c r="AW597" i="1"/>
  <c r="AX597" i="1"/>
  <c r="AY597" i="1"/>
  <c r="AZ597" i="1"/>
  <c r="U597" i="1"/>
  <c r="O594" i="7"/>
  <c r="V597" i="1"/>
  <c r="P594" i="7"/>
  <c r="Q594" i="7"/>
  <c r="R594" i="7"/>
  <c r="Y597" i="1"/>
  <c r="S594" i="7"/>
  <c r="T594" i="7"/>
  <c r="U594" i="7"/>
  <c r="V594" i="7"/>
  <c r="W594" i="7"/>
  <c r="AE597" i="1"/>
  <c r="X594" i="7"/>
  <c r="Y594" i="7"/>
  <c r="Z594" i="7"/>
  <c r="AH597" i="1"/>
  <c r="AA594" i="7"/>
  <c r="AB594" i="7"/>
  <c r="A595" i="7"/>
  <c r="B595" i="7"/>
  <c r="I598" i="1"/>
  <c r="C595" i="7"/>
  <c r="D595" i="7"/>
  <c r="E595" i="7"/>
  <c r="F595" i="7"/>
  <c r="G595" i="7"/>
  <c r="H595" i="7"/>
  <c r="I595" i="7"/>
  <c r="P598" i="1"/>
  <c r="J595" i="7"/>
  <c r="Q598" i="1"/>
  <c r="K595" i="7"/>
  <c r="L595" i="7"/>
  <c r="M595" i="7"/>
  <c r="AQ598" i="1"/>
  <c r="AR598" i="1"/>
  <c r="AS598" i="1"/>
  <c r="AT598" i="1"/>
  <c r="AU598" i="1"/>
  <c r="T598" i="1"/>
  <c r="N595" i="7"/>
  <c r="AV598" i="1"/>
  <c r="AW598" i="1"/>
  <c r="AX598" i="1"/>
  <c r="AY598" i="1"/>
  <c r="AZ598" i="1"/>
  <c r="U598" i="1"/>
  <c r="O595" i="7"/>
  <c r="V598" i="1"/>
  <c r="P595" i="7"/>
  <c r="Q595" i="7"/>
  <c r="R595" i="7"/>
  <c r="Y598" i="1"/>
  <c r="S595" i="7"/>
  <c r="T595" i="7"/>
  <c r="U595" i="7"/>
  <c r="V595" i="7"/>
  <c r="W595" i="7"/>
  <c r="AE598" i="1"/>
  <c r="X595" i="7"/>
  <c r="Y595" i="7"/>
  <c r="Z595" i="7"/>
  <c r="AH598" i="1"/>
  <c r="AA595" i="7"/>
  <c r="AB595" i="7"/>
  <c r="A596" i="7"/>
  <c r="B596" i="7"/>
  <c r="I599" i="1"/>
  <c r="C596" i="7"/>
  <c r="D596" i="7"/>
  <c r="E596" i="7"/>
  <c r="F596" i="7"/>
  <c r="G596" i="7"/>
  <c r="H596" i="7"/>
  <c r="I596" i="7"/>
  <c r="P599" i="1"/>
  <c r="J596" i="7"/>
  <c r="Q599" i="1"/>
  <c r="K596" i="7"/>
  <c r="L596" i="7"/>
  <c r="M596" i="7"/>
  <c r="AQ599" i="1"/>
  <c r="AR599" i="1"/>
  <c r="AS599" i="1"/>
  <c r="AT599" i="1"/>
  <c r="AU599" i="1"/>
  <c r="T599" i="1"/>
  <c r="N596" i="7"/>
  <c r="AV599" i="1"/>
  <c r="AW599" i="1"/>
  <c r="AX599" i="1"/>
  <c r="AY599" i="1"/>
  <c r="AZ599" i="1"/>
  <c r="U599" i="1"/>
  <c r="O596" i="7"/>
  <c r="V599" i="1"/>
  <c r="P596" i="7"/>
  <c r="Q596" i="7"/>
  <c r="R596" i="7"/>
  <c r="Y599" i="1"/>
  <c r="S596" i="7"/>
  <c r="T596" i="7"/>
  <c r="U596" i="7"/>
  <c r="V596" i="7"/>
  <c r="W596" i="7"/>
  <c r="AE599" i="1"/>
  <c r="X596" i="7"/>
  <c r="Y596" i="7"/>
  <c r="Z596" i="7"/>
  <c r="AH599" i="1"/>
  <c r="AA596" i="7"/>
  <c r="AB596" i="7"/>
  <c r="A597" i="7"/>
  <c r="B597" i="7"/>
  <c r="I600" i="1"/>
  <c r="C597" i="7"/>
  <c r="D597" i="7"/>
  <c r="E597" i="7"/>
  <c r="F597" i="7"/>
  <c r="G597" i="7"/>
  <c r="H597" i="7"/>
  <c r="I597" i="7"/>
  <c r="P600" i="1"/>
  <c r="J597" i="7"/>
  <c r="Q600" i="1"/>
  <c r="K597" i="7"/>
  <c r="L597" i="7"/>
  <c r="M597" i="7"/>
  <c r="AQ600" i="1"/>
  <c r="AR600" i="1"/>
  <c r="AS600" i="1"/>
  <c r="AT600" i="1"/>
  <c r="AU600" i="1"/>
  <c r="T600" i="1"/>
  <c r="N597" i="7"/>
  <c r="AV600" i="1"/>
  <c r="AW600" i="1"/>
  <c r="AX600" i="1"/>
  <c r="AY600" i="1"/>
  <c r="AZ600" i="1"/>
  <c r="U600" i="1"/>
  <c r="O597" i="7"/>
  <c r="V600" i="1"/>
  <c r="P597" i="7"/>
  <c r="Q597" i="7"/>
  <c r="R597" i="7"/>
  <c r="Y600" i="1"/>
  <c r="S597" i="7"/>
  <c r="T597" i="7"/>
  <c r="U597" i="7"/>
  <c r="V597" i="7"/>
  <c r="W597" i="7"/>
  <c r="AE600" i="1"/>
  <c r="X597" i="7"/>
  <c r="Y597" i="7"/>
  <c r="Z597" i="7"/>
  <c r="AH600" i="1"/>
  <c r="AA597" i="7"/>
  <c r="AB597" i="7"/>
  <c r="A598" i="7"/>
  <c r="B598" i="7"/>
  <c r="I601" i="1"/>
  <c r="C598" i="7"/>
  <c r="D598" i="7"/>
  <c r="E598" i="7"/>
  <c r="F598" i="7"/>
  <c r="G598" i="7"/>
  <c r="H598" i="7"/>
  <c r="I598" i="7"/>
  <c r="P601" i="1"/>
  <c r="J598" i="7"/>
  <c r="Q601" i="1"/>
  <c r="K598" i="7"/>
  <c r="L598" i="7"/>
  <c r="M598" i="7"/>
  <c r="AQ601" i="1"/>
  <c r="AR601" i="1"/>
  <c r="AS601" i="1"/>
  <c r="AT601" i="1"/>
  <c r="AU601" i="1"/>
  <c r="T601" i="1"/>
  <c r="N598" i="7"/>
  <c r="AV601" i="1"/>
  <c r="AW601" i="1"/>
  <c r="AX601" i="1"/>
  <c r="AY601" i="1"/>
  <c r="AZ601" i="1"/>
  <c r="U601" i="1"/>
  <c r="O598" i="7"/>
  <c r="V601" i="1"/>
  <c r="P598" i="7"/>
  <c r="Q598" i="7"/>
  <c r="R598" i="7"/>
  <c r="Y601" i="1"/>
  <c r="S598" i="7"/>
  <c r="T598" i="7"/>
  <c r="U598" i="7"/>
  <c r="V598" i="7"/>
  <c r="W598" i="7"/>
  <c r="AE601" i="1"/>
  <c r="X598" i="7"/>
  <c r="Y598" i="7"/>
  <c r="Z598" i="7"/>
  <c r="AH601" i="1"/>
  <c r="AA598" i="7"/>
  <c r="AB598" i="7"/>
  <c r="A599" i="7"/>
  <c r="B599" i="7"/>
  <c r="I602" i="1"/>
  <c r="C599" i="7"/>
  <c r="D599" i="7"/>
  <c r="E599" i="7"/>
  <c r="F599" i="7"/>
  <c r="G599" i="7"/>
  <c r="H599" i="7"/>
  <c r="I599" i="7"/>
  <c r="P602" i="1"/>
  <c r="J599" i="7"/>
  <c r="Q602" i="1"/>
  <c r="K599" i="7"/>
  <c r="L599" i="7"/>
  <c r="M599" i="7"/>
  <c r="AQ602" i="1"/>
  <c r="AR602" i="1"/>
  <c r="AS602" i="1"/>
  <c r="AT602" i="1"/>
  <c r="AU602" i="1"/>
  <c r="T602" i="1"/>
  <c r="N599" i="7"/>
  <c r="AV602" i="1"/>
  <c r="AW602" i="1"/>
  <c r="AX602" i="1"/>
  <c r="AY602" i="1"/>
  <c r="AZ602" i="1"/>
  <c r="U602" i="1"/>
  <c r="O599" i="7"/>
  <c r="V602" i="1"/>
  <c r="P599" i="7"/>
  <c r="Q599" i="7"/>
  <c r="R599" i="7"/>
  <c r="Y602" i="1"/>
  <c r="S599" i="7"/>
  <c r="T599" i="7"/>
  <c r="U599" i="7"/>
  <c r="V599" i="7"/>
  <c r="W599" i="7"/>
  <c r="AE602" i="1"/>
  <c r="X599" i="7"/>
  <c r="Y599" i="7"/>
  <c r="Z599" i="7"/>
  <c r="AH602" i="1"/>
  <c r="AA599" i="7"/>
  <c r="AB599" i="7"/>
  <c r="A600" i="7"/>
  <c r="B600" i="7"/>
  <c r="I603" i="1"/>
  <c r="C600" i="7"/>
  <c r="D600" i="7"/>
  <c r="E600" i="7"/>
  <c r="F600" i="7"/>
  <c r="G600" i="7"/>
  <c r="H600" i="7"/>
  <c r="I600" i="7"/>
  <c r="P603" i="1"/>
  <c r="J600" i="7"/>
  <c r="Q603" i="1"/>
  <c r="K600" i="7"/>
  <c r="L600" i="7"/>
  <c r="M600" i="7"/>
  <c r="AQ603" i="1"/>
  <c r="AR603" i="1"/>
  <c r="AS603" i="1"/>
  <c r="AT603" i="1"/>
  <c r="AU603" i="1"/>
  <c r="T603" i="1"/>
  <c r="N600" i="7"/>
  <c r="AV603" i="1"/>
  <c r="AW603" i="1"/>
  <c r="AX603" i="1"/>
  <c r="AY603" i="1"/>
  <c r="AZ603" i="1"/>
  <c r="U603" i="1"/>
  <c r="O600" i="7"/>
  <c r="V603" i="1"/>
  <c r="P600" i="7"/>
  <c r="Q600" i="7"/>
  <c r="R600" i="7"/>
  <c r="Y603" i="1"/>
  <c r="S600" i="7"/>
  <c r="T600" i="7"/>
  <c r="U600" i="7"/>
  <c r="V600" i="7"/>
  <c r="W600" i="7"/>
  <c r="AE603" i="1"/>
  <c r="X600" i="7"/>
  <c r="Y600" i="7"/>
  <c r="Z600" i="7"/>
  <c r="AH603" i="1"/>
  <c r="AA600" i="7"/>
  <c r="AB600" i="7"/>
  <c r="A601" i="7"/>
  <c r="B601" i="7"/>
  <c r="I604" i="1"/>
  <c r="C601" i="7"/>
  <c r="D601" i="7"/>
  <c r="E601" i="7"/>
  <c r="F601" i="7"/>
  <c r="G601" i="7"/>
  <c r="H601" i="7"/>
  <c r="I601" i="7"/>
  <c r="P604" i="1"/>
  <c r="J601" i="7"/>
  <c r="Q604" i="1"/>
  <c r="K601" i="7"/>
  <c r="L601" i="7"/>
  <c r="M601" i="7"/>
  <c r="AQ604" i="1"/>
  <c r="AR604" i="1"/>
  <c r="AS604" i="1"/>
  <c r="AT604" i="1"/>
  <c r="AU604" i="1"/>
  <c r="T604" i="1"/>
  <c r="N601" i="7"/>
  <c r="AV604" i="1"/>
  <c r="AW604" i="1"/>
  <c r="AX604" i="1"/>
  <c r="AY604" i="1"/>
  <c r="AZ604" i="1"/>
  <c r="U604" i="1"/>
  <c r="O601" i="7"/>
  <c r="V604" i="1"/>
  <c r="P601" i="7"/>
  <c r="Q601" i="7"/>
  <c r="R601" i="7"/>
  <c r="Y604" i="1"/>
  <c r="S601" i="7"/>
  <c r="T601" i="7"/>
  <c r="U601" i="7"/>
  <c r="V601" i="7"/>
  <c r="W601" i="7"/>
  <c r="AE604" i="1"/>
  <c r="X601" i="7"/>
  <c r="Y601" i="7"/>
  <c r="Z601" i="7"/>
  <c r="AH604" i="1"/>
  <c r="AA601" i="7"/>
  <c r="AB601" i="7"/>
  <c r="A602" i="7"/>
  <c r="B602" i="7"/>
  <c r="I605" i="1"/>
  <c r="C602" i="7"/>
  <c r="D602" i="7"/>
  <c r="E602" i="7"/>
  <c r="F602" i="7"/>
  <c r="G602" i="7"/>
  <c r="H602" i="7"/>
  <c r="I602" i="7"/>
  <c r="P605" i="1"/>
  <c r="J602" i="7"/>
  <c r="Q605" i="1"/>
  <c r="K602" i="7"/>
  <c r="L602" i="7"/>
  <c r="M602" i="7"/>
  <c r="AQ605" i="1"/>
  <c r="AR605" i="1"/>
  <c r="AS605" i="1"/>
  <c r="AT605" i="1"/>
  <c r="AU605" i="1"/>
  <c r="T605" i="1"/>
  <c r="N602" i="7"/>
  <c r="AV605" i="1"/>
  <c r="AW605" i="1"/>
  <c r="AX605" i="1"/>
  <c r="AY605" i="1"/>
  <c r="AZ605" i="1"/>
  <c r="U605" i="1"/>
  <c r="O602" i="7"/>
  <c r="V605" i="1"/>
  <c r="P602" i="7"/>
  <c r="Q602" i="7"/>
  <c r="R602" i="7"/>
  <c r="Y605" i="1"/>
  <c r="S602" i="7"/>
  <c r="T602" i="7"/>
  <c r="U602" i="7"/>
  <c r="V602" i="7"/>
  <c r="W602" i="7"/>
  <c r="AE605" i="1"/>
  <c r="X602" i="7"/>
  <c r="Y602" i="7"/>
  <c r="Z602" i="7"/>
  <c r="AH605" i="1"/>
  <c r="AA602" i="7"/>
  <c r="AB602" i="7"/>
  <c r="A603" i="7"/>
  <c r="B603" i="7"/>
  <c r="I606" i="1"/>
  <c r="C603" i="7"/>
  <c r="D603" i="7"/>
  <c r="E603" i="7"/>
  <c r="F603" i="7"/>
  <c r="G603" i="7"/>
  <c r="H603" i="7"/>
  <c r="I603" i="7"/>
  <c r="P606" i="1"/>
  <c r="J603" i="7"/>
  <c r="Q606" i="1"/>
  <c r="K603" i="7"/>
  <c r="L603" i="7"/>
  <c r="M603" i="7"/>
  <c r="AQ606" i="1"/>
  <c r="AR606" i="1"/>
  <c r="AS606" i="1"/>
  <c r="AT606" i="1"/>
  <c r="AU606" i="1"/>
  <c r="T606" i="1"/>
  <c r="N603" i="7"/>
  <c r="AV606" i="1"/>
  <c r="AW606" i="1"/>
  <c r="AX606" i="1"/>
  <c r="AY606" i="1"/>
  <c r="AZ606" i="1"/>
  <c r="U606" i="1"/>
  <c r="O603" i="7"/>
  <c r="V606" i="1"/>
  <c r="P603" i="7"/>
  <c r="Q603" i="7"/>
  <c r="R603" i="7"/>
  <c r="Y606" i="1"/>
  <c r="S603" i="7"/>
  <c r="T603" i="7"/>
  <c r="U603" i="7"/>
  <c r="V603" i="7"/>
  <c r="W603" i="7"/>
  <c r="AE606" i="1"/>
  <c r="X603" i="7"/>
  <c r="Y603" i="7"/>
  <c r="Z603" i="7"/>
  <c r="AH606" i="1"/>
  <c r="AA603" i="7"/>
  <c r="AB603" i="7"/>
  <c r="A604" i="7"/>
  <c r="B604" i="7"/>
  <c r="I607" i="1"/>
  <c r="C604" i="7"/>
  <c r="D604" i="7"/>
  <c r="E604" i="7"/>
  <c r="F604" i="7"/>
  <c r="G604" i="7"/>
  <c r="H604" i="7"/>
  <c r="I604" i="7"/>
  <c r="BG14" i="16"/>
  <c r="BH14" i="16"/>
  <c r="BI14" i="16"/>
  <c r="BJ14" i="16"/>
  <c r="AS14" i="16"/>
  <c r="W14" i="16"/>
  <c r="P607" i="1"/>
  <c r="J604" i="7"/>
  <c r="Q607" i="1"/>
  <c r="K604" i="7"/>
  <c r="L604" i="7"/>
  <c r="M604" i="7"/>
  <c r="AQ607" i="1"/>
  <c r="AR607" i="1"/>
  <c r="AS607" i="1"/>
  <c r="AT607" i="1"/>
  <c r="AU607" i="1"/>
  <c r="T607" i="1"/>
  <c r="N604" i="7"/>
  <c r="AV607" i="1"/>
  <c r="AW607" i="1"/>
  <c r="AX607" i="1"/>
  <c r="AY607" i="1"/>
  <c r="AZ607" i="1"/>
  <c r="U607" i="1"/>
  <c r="O604" i="7"/>
  <c r="AX14" i="16"/>
  <c r="V607" i="1"/>
  <c r="P604" i="7"/>
  <c r="Q604" i="7"/>
  <c r="R604" i="7"/>
  <c r="Y607" i="1"/>
  <c r="S604" i="7"/>
  <c r="T604" i="7"/>
  <c r="U604" i="7"/>
  <c r="V604" i="7"/>
  <c r="W604" i="7"/>
  <c r="AE607" i="1"/>
  <c r="X604" i="7"/>
  <c r="Y604" i="7"/>
  <c r="Z604" i="7"/>
  <c r="AH607" i="1"/>
  <c r="AA604" i="7"/>
  <c r="AB604" i="7"/>
  <c r="A605" i="7"/>
  <c r="B605" i="7"/>
  <c r="I608" i="1"/>
  <c r="C605" i="7"/>
  <c r="D605" i="7"/>
  <c r="E605" i="7"/>
  <c r="F605" i="7"/>
  <c r="G605" i="7"/>
  <c r="H605" i="7"/>
  <c r="I605" i="7"/>
  <c r="P608" i="1"/>
  <c r="J605" i="7"/>
  <c r="Q608" i="1"/>
  <c r="K605" i="7"/>
  <c r="L605" i="7"/>
  <c r="M605" i="7"/>
  <c r="AQ608" i="1"/>
  <c r="AR608" i="1"/>
  <c r="AS608" i="1"/>
  <c r="AT608" i="1"/>
  <c r="AU608" i="1"/>
  <c r="T608" i="1"/>
  <c r="N605" i="7"/>
  <c r="AV608" i="1"/>
  <c r="AW608" i="1"/>
  <c r="AX608" i="1"/>
  <c r="AY608" i="1"/>
  <c r="AZ608" i="1"/>
  <c r="U608" i="1"/>
  <c r="O605" i="7"/>
  <c r="V608" i="1"/>
  <c r="P605" i="7"/>
  <c r="Q605" i="7"/>
  <c r="R605" i="7"/>
  <c r="Y608" i="1"/>
  <c r="S605" i="7"/>
  <c r="T605" i="7"/>
  <c r="U605" i="7"/>
  <c r="V605" i="7"/>
  <c r="W605" i="7"/>
  <c r="AE608" i="1"/>
  <c r="X605" i="7"/>
  <c r="Y605" i="7"/>
  <c r="Z605" i="7"/>
  <c r="AH608" i="1"/>
  <c r="AA605" i="7"/>
  <c r="AB605" i="7"/>
  <c r="A606" i="7"/>
  <c r="B606" i="7"/>
  <c r="I609" i="1"/>
  <c r="C606" i="7"/>
  <c r="D606" i="7"/>
  <c r="E606" i="7"/>
  <c r="F606" i="7"/>
  <c r="G606" i="7"/>
  <c r="H606" i="7"/>
  <c r="I606" i="7"/>
  <c r="P609" i="1"/>
  <c r="J606" i="7"/>
  <c r="Q609" i="1"/>
  <c r="K606" i="7"/>
  <c r="L606" i="7"/>
  <c r="M606" i="7"/>
  <c r="AQ609" i="1"/>
  <c r="AR609" i="1"/>
  <c r="AS609" i="1"/>
  <c r="AT609" i="1"/>
  <c r="AU609" i="1"/>
  <c r="T609" i="1"/>
  <c r="N606" i="7"/>
  <c r="AV609" i="1"/>
  <c r="AW609" i="1"/>
  <c r="AX609" i="1"/>
  <c r="AY609" i="1"/>
  <c r="AZ609" i="1"/>
  <c r="U609" i="1"/>
  <c r="O606" i="7"/>
  <c r="V609" i="1"/>
  <c r="P606" i="7"/>
  <c r="Q606" i="7"/>
  <c r="R606" i="7"/>
  <c r="Y609" i="1"/>
  <c r="S606" i="7"/>
  <c r="T606" i="7"/>
  <c r="U606" i="7"/>
  <c r="V606" i="7"/>
  <c r="W606" i="7"/>
  <c r="AE609" i="1"/>
  <c r="X606" i="7"/>
  <c r="Y606" i="7"/>
  <c r="Z606" i="7"/>
  <c r="AH609" i="1"/>
  <c r="AA606" i="7"/>
  <c r="AB606" i="7"/>
  <c r="A607" i="7"/>
  <c r="B607" i="7"/>
  <c r="I610" i="1"/>
  <c r="C607" i="7"/>
  <c r="D607" i="7"/>
  <c r="E607" i="7"/>
  <c r="F607" i="7"/>
  <c r="G607" i="7"/>
  <c r="H607" i="7"/>
  <c r="I607" i="7"/>
  <c r="P610" i="1"/>
  <c r="J607" i="7"/>
  <c r="Q610" i="1"/>
  <c r="K607" i="7"/>
  <c r="L607" i="7"/>
  <c r="M607" i="7"/>
  <c r="AQ610" i="1"/>
  <c r="AR610" i="1"/>
  <c r="AS610" i="1"/>
  <c r="AT610" i="1"/>
  <c r="AU610" i="1"/>
  <c r="T610" i="1"/>
  <c r="N607" i="7"/>
  <c r="AV610" i="1"/>
  <c r="AW610" i="1"/>
  <c r="AX610" i="1"/>
  <c r="AY610" i="1"/>
  <c r="AZ610" i="1"/>
  <c r="U610" i="1"/>
  <c r="O607" i="7"/>
  <c r="V610" i="1"/>
  <c r="P607" i="7"/>
  <c r="Q607" i="7"/>
  <c r="R607" i="7"/>
  <c r="Y610" i="1"/>
  <c r="S607" i="7"/>
  <c r="T607" i="7"/>
  <c r="U607" i="7"/>
  <c r="V607" i="7"/>
  <c r="W607" i="7"/>
  <c r="AE610" i="1"/>
  <c r="X607" i="7"/>
  <c r="Y607" i="7"/>
  <c r="Z607" i="7"/>
  <c r="AH610" i="1"/>
  <c r="AA607" i="7"/>
  <c r="AB607" i="7"/>
  <c r="A608" i="7"/>
  <c r="B608" i="7"/>
  <c r="I611" i="1"/>
  <c r="C608" i="7"/>
  <c r="D608" i="7"/>
  <c r="E608" i="7"/>
  <c r="F608" i="7"/>
  <c r="G608" i="7"/>
  <c r="H608" i="7"/>
  <c r="I608" i="7"/>
  <c r="P611" i="1"/>
  <c r="J608" i="7"/>
  <c r="Q611" i="1"/>
  <c r="K608" i="7"/>
  <c r="L608" i="7"/>
  <c r="M608" i="7"/>
  <c r="AQ611" i="1"/>
  <c r="AR611" i="1"/>
  <c r="AS611" i="1"/>
  <c r="AT611" i="1"/>
  <c r="AU611" i="1"/>
  <c r="T611" i="1"/>
  <c r="N608" i="7"/>
  <c r="AV611" i="1"/>
  <c r="AW611" i="1"/>
  <c r="AX611" i="1"/>
  <c r="AY611" i="1"/>
  <c r="AZ611" i="1"/>
  <c r="U611" i="1"/>
  <c r="O608" i="7"/>
  <c r="V611" i="1"/>
  <c r="P608" i="7"/>
  <c r="Q608" i="7"/>
  <c r="R608" i="7"/>
  <c r="Y611" i="1"/>
  <c r="S608" i="7"/>
  <c r="T608" i="7"/>
  <c r="U608" i="7"/>
  <c r="V608" i="7"/>
  <c r="W608" i="7"/>
  <c r="AE611" i="1"/>
  <c r="X608" i="7"/>
  <c r="Y608" i="7"/>
  <c r="Z608" i="7"/>
  <c r="AH611" i="1"/>
  <c r="AA608" i="7"/>
  <c r="AB608" i="7"/>
  <c r="A609" i="7"/>
  <c r="B609" i="7"/>
  <c r="I612" i="1"/>
  <c r="C609" i="7"/>
  <c r="D609" i="7"/>
  <c r="E609" i="7"/>
  <c r="F609" i="7"/>
  <c r="G609" i="7"/>
  <c r="H609" i="7"/>
  <c r="I609" i="7"/>
  <c r="P612" i="1"/>
  <c r="J609" i="7"/>
  <c r="Q612" i="1"/>
  <c r="K609" i="7"/>
  <c r="L609" i="7"/>
  <c r="M609" i="7"/>
  <c r="AQ612" i="1"/>
  <c r="AR612" i="1"/>
  <c r="AS612" i="1"/>
  <c r="AT612" i="1"/>
  <c r="AU612" i="1"/>
  <c r="T612" i="1"/>
  <c r="N609" i="7"/>
  <c r="AV612" i="1"/>
  <c r="AW612" i="1"/>
  <c r="AX612" i="1"/>
  <c r="AY612" i="1"/>
  <c r="AZ612" i="1"/>
  <c r="U612" i="1"/>
  <c r="O609" i="7"/>
  <c r="V612" i="1"/>
  <c r="P609" i="7"/>
  <c r="Q609" i="7"/>
  <c r="R609" i="7"/>
  <c r="Y612" i="1"/>
  <c r="S609" i="7"/>
  <c r="T609" i="7"/>
  <c r="U609" i="7"/>
  <c r="V609" i="7"/>
  <c r="W609" i="7"/>
  <c r="AE612" i="1"/>
  <c r="X609" i="7"/>
  <c r="Y609" i="7"/>
  <c r="Z609" i="7"/>
  <c r="AH612" i="1"/>
  <c r="AA609" i="7"/>
  <c r="AB609" i="7"/>
  <c r="A610" i="7"/>
  <c r="B610" i="7"/>
  <c r="I613" i="1"/>
  <c r="C610" i="7"/>
  <c r="D610" i="7"/>
  <c r="E610" i="7"/>
  <c r="F610" i="7"/>
  <c r="G610" i="7"/>
  <c r="H610" i="7"/>
  <c r="I610" i="7"/>
  <c r="P613" i="1"/>
  <c r="J610" i="7"/>
  <c r="Q613" i="1"/>
  <c r="K610" i="7"/>
  <c r="L610" i="7"/>
  <c r="M610" i="7"/>
  <c r="AQ613" i="1"/>
  <c r="AR613" i="1"/>
  <c r="AS613" i="1"/>
  <c r="AT613" i="1"/>
  <c r="AU613" i="1"/>
  <c r="T613" i="1"/>
  <c r="N610" i="7"/>
  <c r="AV613" i="1"/>
  <c r="AW613" i="1"/>
  <c r="AX613" i="1"/>
  <c r="AY613" i="1"/>
  <c r="AZ613" i="1"/>
  <c r="U613" i="1"/>
  <c r="O610" i="7"/>
  <c r="V613" i="1"/>
  <c r="P610" i="7"/>
  <c r="Q610" i="7"/>
  <c r="R610" i="7"/>
  <c r="Y613" i="1"/>
  <c r="S610" i="7"/>
  <c r="T610" i="7"/>
  <c r="U610" i="7"/>
  <c r="V610" i="7"/>
  <c r="W610" i="7"/>
  <c r="AE613" i="1"/>
  <c r="X610" i="7"/>
  <c r="Y610" i="7"/>
  <c r="Z610" i="7"/>
  <c r="AH613" i="1"/>
  <c r="AA610" i="7"/>
  <c r="AB610" i="7"/>
  <c r="A611" i="7"/>
  <c r="B611" i="7"/>
  <c r="I614" i="1"/>
  <c r="C611" i="7"/>
  <c r="D611" i="7"/>
  <c r="E611" i="7"/>
  <c r="F611" i="7"/>
  <c r="G611" i="7"/>
  <c r="H611" i="7"/>
  <c r="I611" i="7"/>
  <c r="P614" i="1"/>
  <c r="J611" i="7"/>
  <c r="Q614" i="1"/>
  <c r="K611" i="7"/>
  <c r="L611" i="7"/>
  <c r="M611" i="7"/>
  <c r="AQ614" i="1"/>
  <c r="AR614" i="1"/>
  <c r="AS614" i="1"/>
  <c r="AT614" i="1"/>
  <c r="AU614" i="1"/>
  <c r="T614" i="1"/>
  <c r="N611" i="7"/>
  <c r="AV614" i="1"/>
  <c r="AW614" i="1"/>
  <c r="AX614" i="1"/>
  <c r="AY614" i="1"/>
  <c r="AZ614" i="1"/>
  <c r="U614" i="1"/>
  <c r="O611" i="7"/>
  <c r="V614" i="1"/>
  <c r="P611" i="7"/>
  <c r="Q611" i="7"/>
  <c r="R611" i="7"/>
  <c r="Y614" i="1"/>
  <c r="S611" i="7"/>
  <c r="T611" i="7"/>
  <c r="U611" i="7"/>
  <c r="V611" i="7"/>
  <c r="W611" i="7"/>
  <c r="AE614" i="1"/>
  <c r="X611" i="7"/>
  <c r="Y611" i="7"/>
  <c r="Z611" i="7"/>
  <c r="AH614" i="1"/>
  <c r="AA611" i="7"/>
  <c r="AB611" i="7"/>
  <c r="A612" i="7"/>
  <c r="B612" i="7"/>
  <c r="I615" i="1"/>
  <c r="C612" i="7"/>
  <c r="D612" i="7"/>
  <c r="E612" i="7"/>
  <c r="F612" i="7"/>
  <c r="G612" i="7"/>
  <c r="H612" i="7"/>
  <c r="I612" i="7"/>
  <c r="P615" i="1"/>
  <c r="J612" i="7"/>
  <c r="Q615" i="1"/>
  <c r="K612" i="7"/>
  <c r="L612" i="7"/>
  <c r="M612" i="7"/>
  <c r="AQ615" i="1"/>
  <c r="AR615" i="1"/>
  <c r="AS615" i="1"/>
  <c r="AT615" i="1"/>
  <c r="AU615" i="1"/>
  <c r="T615" i="1"/>
  <c r="N612" i="7"/>
  <c r="AV615" i="1"/>
  <c r="AW615" i="1"/>
  <c r="AX615" i="1"/>
  <c r="AY615" i="1"/>
  <c r="AZ615" i="1"/>
  <c r="U615" i="1"/>
  <c r="O612" i="7"/>
  <c r="V615" i="1"/>
  <c r="P612" i="7"/>
  <c r="Q612" i="7"/>
  <c r="R612" i="7"/>
  <c r="Y615" i="1"/>
  <c r="S612" i="7"/>
  <c r="T612" i="7"/>
  <c r="U612" i="7"/>
  <c r="V612" i="7"/>
  <c r="W612" i="7"/>
  <c r="AE615" i="1"/>
  <c r="X612" i="7"/>
  <c r="Y612" i="7"/>
  <c r="Z612" i="7"/>
  <c r="AH615" i="1"/>
  <c r="AA612" i="7"/>
  <c r="AB612" i="7"/>
  <c r="A613" i="7"/>
  <c r="B613" i="7"/>
  <c r="I616" i="1"/>
  <c r="C613" i="7"/>
  <c r="D613" i="7"/>
  <c r="E613" i="7"/>
  <c r="F613" i="7"/>
  <c r="G613" i="7"/>
  <c r="H613" i="7"/>
  <c r="I613" i="7"/>
  <c r="P616" i="1"/>
  <c r="J613" i="7"/>
  <c r="Q616" i="1"/>
  <c r="K613" i="7"/>
  <c r="L613" i="7"/>
  <c r="M613" i="7"/>
  <c r="AQ616" i="1"/>
  <c r="AR616" i="1"/>
  <c r="AS616" i="1"/>
  <c r="AT616" i="1"/>
  <c r="AU616" i="1"/>
  <c r="T616" i="1"/>
  <c r="N613" i="7"/>
  <c r="AV616" i="1"/>
  <c r="AW616" i="1"/>
  <c r="AX616" i="1"/>
  <c r="AY616" i="1"/>
  <c r="AZ616" i="1"/>
  <c r="U616" i="1"/>
  <c r="O613" i="7"/>
  <c r="V616" i="1"/>
  <c r="P613" i="7"/>
  <c r="Q613" i="7"/>
  <c r="R613" i="7"/>
  <c r="Y616" i="1"/>
  <c r="S613" i="7"/>
  <c r="T613" i="7"/>
  <c r="U613" i="7"/>
  <c r="V613" i="7"/>
  <c r="W613" i="7"/>
  <c r="AE616" i="1"/>
  <c r="X613" i="7"/>
  <c r="Y613" i="7"/>
  <c r="Z613" i="7"/>
  <c r="AH616" i="1"/>
  <c r="AA613" i="7"/>
  <c r="AB613" i="7"/>
  <c r="A614" i="7"/>
  <c r="B614" i="7"/>
  <c r="I617" i="1"/>
  <c r="C614" i="7"/>
  <c r="D614" i="7"/>
  <c r="E614" i="7"/>
  <c r="F614" i="7"/>
  <c r="G614" i="7"/>
  <c r="H614" i="7"/>
  <c r="I614" i="7"/>
  <c r="P617" i="1"/>
  <c r="J614" i="7"/>
  <c r="Q617" i="1"/>
  <c r="K614" i="7"/>
  <c r="L614" i="7"/>
  <c r="M614" i="7"/>
  <c r="AQ617" i="1"/>
  <c r="AR617" i="1"/>
  <c r="AS617" i="1"/>
  <c r="AT617" i="1"/>
  <c r="AU617" i="1"/>
  <c r="T617" i="1"/>
  <c r="N614" i="7"/>
  <c r="AV617" i="1"/>
  <c r="AW617" i="1"/>
  <c r="AX617" i="1"/>
  <c r="AY617" i="1"/>
  <c r="AZ617" i="1"/>
  <c r="U617" i="1"/>
  <c r="O614" i="7"/>
  <c r="V617" i="1"/>
  <c r="P614" i="7"/>
  <c r="Q614" i="7"/>
  <c r="R614" i="7"/>
  <c r="Y617" i="1"/>
  <c r="S614" i="7"/>
  <c r="T614" i="7"/>
  <c r="U614" i="7"/>
  <c r="V614" i="7"/>
  <c r="W614" i="7"/>
  <c r="AE617" i="1"/>
  <c r="X614" i="7"/>
  <c r="Y614" i="7"/>
  <c r="Z614" i="7"/>
  <c r="AH617" i="1"/>
  <c r="AA614" i="7"/>
  <c r="AB614" i="7"/>
  <c r="A615" i="7"/>
  <c r="B615" i="7"/>
  <c r="I618" i="1"/>
  <c r="C615" i="7"/>
  <c r="D615" i="7"/>
  <c r="E615" i="7"/>
  <c r="F615" i="7"/>
  <c r="G615" i="7"/>
  <c r="H615" i="7"/>
  <c r="I615" i="7"/>
  <c r="P618" i="1"/>
  <c r="J615" i="7"/>
  <c r="Q618" i="1"/>
  <c r="K615" i="7"/>
  <c r="L615" i="7"/>
  <c r="M615" i="7"/>
  <c r="AQ618" i="1"/>
  <c r="AR618" i="1"/>
  <c r="AS618" i="1"/>
  <c r="AT618" i="1"/>
  <c r="AU618" i="1"/>
  <c r="T618" i="1"/>
  <c r="N615" i="7"/>
  <c r="AV618" i="1"/>
  <c r="AW618" i="1"/>
  <c r="AX618" i="1"/>
  <c r="AY618" i="1"/>
  <c r="AZ618" i="1"/>
  <c r="U618" i="1"/>
  <c r="O615" i="7"/>
  <c r="V618" i="1"/>
  <c r="P615" i="7"/>
  <c r="Q615" i="7"/>
  <c r="R615" i="7"/>
  <c r="Y618" i="1"/>
  <c r="S615" i="7"/>
  <c r="T615" i="7"/>
  <c r="U615" i="7"/>
  <c r="V615" i="7"/>
  <c r="W615" i="7"/>
  <c r="AE618" i="1"/>
  <c r="X615" i="7"/>
  <c r="Y615" i="7"/>
  <c r="Z615" i="7"/>
  <c r="AH618" i="1"/>
  <c r="AA615" i="7"/>
  <c r="AB615" i="7"/>
  <c r="A616" i="7"/>
  <c r="B616" i="7"/>
  <c r="I619" i="1"/>
  <c r="C616" i="7"/>
  <c r="D616" i="7"/>
  <c r="E616" i="7"/>
  <c r="F616" i="7"/>
  <c r="G616" i="7"/>
  <c r="H616" i="7"/>
  <c r="I616" i="7"/>
  <c r="P619" i="1"/>
  <c r="J616" i="7"/>
  <c r="Q619" i="1"/>
  <c r="K616" i="7"/>
  <c r="L616" i="7"/>
  <c r="M616" i="7"/>
  <c r="AQ619" i="1"/>
  <c r="AR619" i="1"/>
  <c r="AS619" i="1"/>
  <c r="AT619" i="1"/>
  <c r="AU619" i="1"/>
  <c r="T619" i="1"/>
  <c r="N616" i="7"/>
  <c r="AV619" i="1"/>
  <c r="AW619" i="1"/>
  <c r="AX619" i="1"/>
  <c r="AY619" i="1"/>
  <c r="AZ619" i="1"/>
  <c r="U619" i="1"/>
  <c r="O616" i="7"/>
  <c r="V619" i="1"/>
  <c r="P616" i="7"/>
  <c r="Q616" i="7"/>
  <c r="R616" i="7"/>
  <c r="Y619" i="1"/>
  <c r="S616" i="7"/>
  <c r="T616" i="7"/>
  <c r="U616" i="7"/>
  <c r="V616" i="7"/>
  <c r="W616" i="7"/>
  <c r="AE619" i="1"/>
  <c r="X616" i="7"/>
  <c r="Y616" i="7"/>
  <c r="Z616" i="7"/>
  <c r="AH619" i="1"/>
  <c r="AA616" i="7"/>
  <c r="AB616" i="7"/>
  <c r="A617" i="7"/>
  <c r="B617" i="7"/>
  <c r="I620" i="1"/>
  <c r="C617" i="7"/>
  <c r="D617" i="7"/>
  <c r="E617" i="7"/>
  <c r="F617" i="7"/>
  <c r="G617" i="7"/>
  <c r="H617" i="7"/>
  <c r="I617" i="7"/>
  <c r="P620" i="1"/>
  <c r="J617" i="7"/>
  <c r="Q620" i="1"/>
  <c r="K617" i="7"/>
  <c r="L617" i="7"/>
  <c r="M617" i="7"/>
  <c r="AQ620" i="1"/>
  <c r="AR620" i="1"/>
  <c r="AS620" i="1"/>
  <c r="AT620" i="1"/>
  <c r="AU620" i="1"/>
  <c r="T620" i="1"/>
  <c r="N617" i="7"/>
  <c r="AV620" i="1"/>
  <c r="AW620" i="1"/>
  <c r="AX620" i="1"/>
  <c r="AY620" i="1"/>
  <c r="AZ620" i="1"/>
  <c r="U620" i="1"/>
  <c r="O617" i="7"/>
  <c r="V620" i="1"/>
  <c r="P617" i="7"/>
  <c r="Q617" i="7"/>
  <c r="R617" i="7"/>
  <c r="Y620" i="1"/>
  <c r="S617" i="7"/>
  <c r="T617" i="7"/>
  <c r="U617" i="7"/>
  <c r="V617" i="7"/>
  <c r="W617" i="7"/>
  <c r="AE620" i="1"/>
  <c r="X617" i="7"/>
  <c r="Y617" i="7"/>
  <c r="Z617" i="7"/>
  <c r="AH620" i="1"/>
  <c r="AA617" i="7"/>
  <c r="AB617" i="7"/>
  <c r="A618" i="7"/>
  <c r="B618" i="7"/>
  <c r="I621" i="1"/>
  <c r="C618" i="7"/>
  <c r="D618" i="7"/>
  <c r="E618" i="7"/>
  <c r="F618" i="7"/>
  <c r="G618" i="7"/>
  <c r="H618" i="7"/>
  <c r="I618" i="7"/>
  <c r="P621" i="1"/>
  <c r="J618" i="7"/>
  <c r="Q621" i="1"/>
  <c r="K618" i="7"/>
  <c r="L618" i="7"/>
  <c r="M618" i="7"/>
  <c r="AQ621" i="1"/>
  <c r="AR621" i="1"/>
  <c r="AS621" i="1"/>
  <c r="AT621" i="1"/>
  <c r="AU621" i="1"/>
  <c r="T621" i="1"/>
  <c r="N618" i="7"/>
  <c r="AV621" i="1"/>
  <c r="AW621" i="1"/>
  <c r="AX621" i="1"/>
  <c r="AY621" i="1"/>
  <c r="AZ621" i="1"/>
  <c r="U621" i="1"/>
  <c r="O618" i="7"/>
  <c r="V621" i="1"/>
  <c r="P618" i="7"/>
  <c r="Q618" i="7"/>
  <c r="R618" i="7"/>
  <c r="Y621" i="1"/>
  <c r="S618" i="7"/>
  <c r="T618" i="7"/>
  <c r="U618" i="7"/>
  <c r="V618" i="7"/>
  <c r="W618" i="7"/>
  <c r="AE621" i="1"/>
  <c r="X618" i="7"/>
  <c r="Y618" i="7"/>
  <c r="Z618" i="7"/>
  <c r="AH621" i="1"/>
  <c r="AA618" i="7"/>
  <c r="AB618" i="7"/>
  <c r="A619" i="7"/>
  <c r="B619" i="7"/>
  <c r="I622" i="1"/>
  <c r="C619" i="7"/>
  <c r="D619" i="7"/>
  <c r="E619" i="7"/>
  <c r="F619" i="7"/>
  <c r="G619" i="7"/>
  <c r="H619" i="7"/>
  <c r="I619" i="7"/>
  <c r="P622" i="1"/>
  <c r="J619" i="7"/>
  <c r="Q622" i="1"/>
  <c r="K619" i="7"/>
  <c r="L619" i="7"/>
  <c r="M619" i="7"/>
  <c r="AQ622" i="1"/>
  <c r="AR622" i="1"/>
  <c r="AS622" i="1"/>
  <c r="AT622" i="1"/>
  <c r="AU622" i="1"/>
  <c r="T622" i="1"/>
  <c r="N619" i="7"/>
  <c r="AV622" i="1"/>
  <c r="AW622" i="1"/>
  <c r="AX622" i="1"/>
  <c r="AY622" i="1"/>
  <c r="AZ622" i="1"/>
  <c r="U622" i="1"/>
  <c r="O619" i="7"/>
  <c r="V622" i="1"/>
  <c r="P619" i="7"/>
  <c r="Q619" i="7"/>
  <c r="R619" i="7"/>
  <c r="Y622" i="1"/>
  <c r="S619" i="7"/>
  <c r="T619" i="7"/>
  <c r="U619" i="7"/>
  <c r="V619" i="7"/>
  <c r="W619" i="7"/>
  <c r="AE622" i="1"/>
  <c r="X619" i="7"/>
  <c r="Y619" i="7"/>
  <c r="Z619" i="7"/>
  <c r="AH622" i="1"/>
  <c r="AA619" i="7"/>
  <c r="AB619" i="7"/>
  <c r="A620" i="7"/>
  <c r="B620" i="7"/>
  <c r="I623" i="1"/>
  <c r="C620" i="7"/>
  <c r="D620" i="7"/>
  <c r="E620" i="7"/>
  <c r="F620" i="7"/>
  <c r="G620" i="7"/>
  <c r="H620" i="7"/>
  <c r="I620" i="7"/>
  <c r="P623" i="1"/>
  <c r="J620" i="7"/>
  <c r="Q623" i="1"/>
  <c r="K620" i="7"/>
  <c r="L620" i="7"/>
  <c r="M620" i="7"/>
  <c r="AQ623" i="1"/>
  <c r="AR623" i="1"/>
  <c r="AS623" i="1"/>
  <c r="AT623" i="1"/>
  <c r="AU623" i="1"/>
  <c r="T623" i="1"/>
  <c r="N620" i="7"/>
  <c r="AV623" i="1"/>
  <c r="AW623" i="1"/>
  <c r="AX623" i="1"/>
  <c r="AY623" i="1"/>
  <c r="AZ623" i="1"/>
  <c r="U623" i="1"/>
  <c r="O620" i="7"/>
  <c r="V623" i="1"/>
  <c r="P620" i="7"/>
  <c r="Q620" i="7"/>
  <c r="R620" i="7"/>
  <c r="Y623" i="1"/>
  <c r="S620" i="7"/>
  <c r="T620" i="7"/>
  <c r="U620" i="7"/>
  <c r="V620" i="7"/>
  <c r="W620" i="7"/>
  <c r="AE623" i="1"/>
  <c r="X620" i="7"/>
  <c r="Y620" i="7"/>
  <c r="Z620" i="7"/>
  <c r="AH623" i="1"/>
  <c r="AA620" i="7"/>
  <c r="AB620" i="7"/>
  <c r="A621" i="7"/>
  <c r="B621" i="7"/>
  <c r="I624" i="1"/>
  <c r="C621" i="7"/>
  <c r="D621" i="7"/>
  <c r="E621" i="7"/>
  <c r="F621" i="7"/>
  <c r="G621" i="7"/>
  <c r="H621" i="7"/>
  <c r="I621" i="7"/>
  <c r="P624" i="1"/>
  <c r="J621" i="7"/>
  <c r="Q624" i="1"/>
  <c r="K621" i="7"/>
  <c r="L621" i="7"/>
  <c r="M621" i="7"/>
  <c r="AQ624" i="1"/>
  <c r="AR624" i="1"/>
  <c r="AS624" i="1"/>
  <c r="AT624" i="1"/>
  <c r="AU624" i="1"/>
  <c r="T624" i="1"/>
  <c r="N621" i="7"/>
  <c r="AV624" i="1"/>
  <c r="AW624" i="1"/>
  <c r="AX624" i="1"/>
  <c r="AY624" i="1"/>
  <c r="AZ624" i="1"/>
  <c r="U624" i="1"/>
  <c r="O621" i="7"/>
  <c r="V624" i="1"/>
  <c r="P621" i="7"/>
  <c r="Q621" i="7"/>
  <c r="R621" i="7"/>
  <c r="Y624" i="1"/>
  <c r="S621" i="7"/>
  <c r="T621" i="7"/>
  <c r="U621" i="7"/>
  <c r="V621" i="7"/>
  <c r="W621" i="7"/>
  <c r="AE624" i="1"/>
  <c r="X621" i="7"/>
  <c r="Y621" i="7"/>
  <c r="Z621" i="7"/>
  <c r="AH624" i="1"/>
  <c r="AA621" i="7"/>
  <c r="AB621" i="7"/>
  <c r="A622" i="7"/>
  <c r="B622" i="7"/>
  <c r="I625" i="1"/>
  <c r="C622" i="7"/>
  <c r="D622" i="7"/>
  <c r="E622" i="7"/>
  <c r="F622" i="7"/>
  <c r="G622" i="7"/>
  <c r="H622" i="7"/>
  <c r="I622" i="7"/>
  <c r="P625" i="1"/>
  <c r="J622" i="7"/>
  <c r="Q625" i="1"/>
  <c r="K622" i="7"/>
  <c r="L622" i="7"/>
  <c r="M622" i="7"/>
  <c r="AQ625" i="1"/>
  <c r="AR625" i="1"/>
  <c r="AS625" i="1"/>
  <c r="AT625" i="1"/>
  <c r="AU625" i="1"/>
  <c r="T625" i="1"/>
  <c r="N622" i="7"/>
  <c r="AV625" i="1"/>
  <c r="AW625" i="1"/>
  <c r="AX625" i="1"/>
  <c r="AY625" i="1"/>
  <c r="AZ625" i="1"/>
  <c r="U625" i="1"/>
  <c r="O622" i="7"/>
  <c r="V625" i="1"/>
  <c r="P622" i="7"/>
  <c r="Q622" i="7"/>
  <c r="R622" i="7"/>
  <c r="Y625" i="1"/>
  <c r="S622" i="7"/>
  <c r="T622" i="7"/>
  <c r="U622" i="7"/>
  <c r="V622" i="7"/>
  <c r="W622" i="7"/>
  <c r="AE625" i="1"/>
  <c r="X622" i="7"/>
  <c r="Y622" i="7"/>
  <c r="Z622" i="7"/>
  <c r="AH625" i="1"/>
  <c r="AA622" i="7"/>
  <c r="AB622" i="7"/>
  <c r="A623" i="7"/>
  <c r="B623" i="7"/>
  <c r="I626" i="1"/>
  <c r="C623" i="7"/>
  <c r="D623" i="7"/>
  <c r="E623" i="7"/>
  <c r="F623" i="7"/>
  <c r="G623" i="7"/>
  <c r="H623" i="7"/>
  <c r="I623" i="7"/>
  <c r="P626" i="1"/>
  <c r="J623" i="7"/>
  <c r="Q626" i="1"/>
  <c r="K623" i="7"/>
  <c r="L623" i="7"/>
  <c r="M623" i="7"/>
  <c r="AQ626" i="1"/>
  <c r="AR626" i="1"/>
  <c r="AS626" i="1"/>
  <c r="AT626" i="1"/>
  <c r="AU626" i="1"/>
  <c r="T626" i="1"/>
  <c r="N623" i="7"/>
  <c r="AV626" i="1"/>
  <c r="AW626" i="1"/>
  <c r="AX626" i="1"/>
  <c r="AY626" i="1"/>
  <c r="AZ626" i="1"/>
  <c r="U626" i="1"/>
  <c r="O623" i="7"/>
  <c r="V626" i="1"/>
  <c r="P623" i="7"/>
  <c r="Q623" i="7"/>
  <c r="R623" i="7"/>
  <c r="Y626" i="1"/>
  <c r="S623" i="7"/>
  <c r="T623" i="7"/>
  <c r="U623" i="7"/>
  <c r="V623" i="7"/>
  <c r="W623" i="7"/>
  <c r="AE626" i="1"/>
  <c r="X623" i="7"/>
  <c r="Y623" i="7"/>
  <c r="Z623" i="7"/>
  <c r="AH626" i="1"/>
  <c r="AA623" i="7"/>
  <c r="AB623" i="7"/>
  <c r="A624" i="7"/>
  <c r="B624" i="7"/>
  <c r="I627" i="1"/>
  <c r="C624" i="7"/>
  <c r="D624" i="7"/>
  <c r="E624" i="7"/>
  <c r="F624" i="7"/>
  <c r="G624" i="7"/>
  <c r="H624" i="7"/>
  <c r="I624" i="7"/>
  <c r="BK14" i="16"/>
  <c r="BL14" i="16"/>
  <c r="BM14" i="16"/>
  <c r="BN14" i="16"/>
  <c r="AT14" i="16"/>
  <c r="X14" i="16"/>
  <c r="P627" i="1"/>
  <c r="J624" i="7"/>
  <c r="Q627" i="1"/>
  <c r="K624" i="7"/>
  <c r="L624" i="7"/>
  <c r="M624" i="7"/>
  <c r="AQ627" i="1"/>
  <c r="AR627" i="1"/>
  <c r="AS627" i="1"/>
  <c r="AT627" i="1"/>
  <c r="AU627" i="1"/>
  <c r="T627" i="1"/>
  <c r="N624" i="7"/>
  <c r="AV627" i="1"/>
  <c r="AW627" i="1"/>
  <c r="AX627" i="1"/>
  <c r="AY627" i="1"/>
  <c r="AZ627" i="1"/>
  <c r="U627" i="1"/>
  <c r="O624" i="7"/>
  <c r="AY14" i="16"/>
  <c r="V627" i="1"/>
  <c r="P624" i="7"/>
  <c r="Q624" i="7"/>
  <c r="R624" i="7"/>
  <c r="Y627" i="1"/>
  <c r="S624" i="7"/>
  <c r="T624" i="7"/>
  <c r="U624" i="7"/>
  <c r="V624" i="7"/>
  <c r="W624" i="7"/>
  <c r="AE627" i="1"/>
  <c r="X624" i="7"/>
  <c r="Y624" i="7"/>
  <c r="Z624" i="7"/>
  <c r="AH627" i="1"/>
  <c r="AA624" i="7"/>
  <c r="AB624" i="7"/>
  <c r="A625" i="7"/>
  <c r="B625" i="7"/>
  <c r="I628" i="1"/>
  <c r="C625" i="7"/>
  <c r="D625" i="7"/>
  <c r="E625" i="7"/>
  <c r="F625" i="7"/>
  <c r="G625" i="7"/>
  <c r="H625" i="7"/>
  <c r="I625" i="7"/>
  <c r="P628" i="1"/>
  <c r="J625" i="7"/>
  <c r="Q628" i="1"/>
  <c r="K625" i="7"/>
  <c r="L625" i="7"/>
  <c r="M625" i="7"/>
  <c r="AQ628" i="1"/>
  <c r="AR628" i="1"/>
  <c r="AS628" i="1"/>
  <c r="AT628" i="1"/>
  <c r="AU628" i="1"/>
  <c r="T628" i="1"/>
  <c r="N625" i="7"/>
  <c r="AV628" i="1"/>
  <c r="AW628" i="1"/>
  <c r="AX628" i="1"/>
  <c r="AY628" i="1"/>
  <c r="AZ628" i="1"/>
  <c r="U628" i="1"/>
  <c r="O625" i="7"/>
  <c r="V628" i="1"/>
  <c r="P625" i="7"/>
  <c r="Q625" i="7"/>
  <c r="R625" i="7"/>
  <c r="Y628" i="1"/>
  <c r="S625" i="7"/>
  <c r="T625" i="7"/>
  <c r="U625" i="7"/>
  <c r="V625" i="7"/>
  <c r="W625" i="7"/>
  <c r="AE628" i="1"/>
  <c r="X625" i="7"/>
  <c r="Y625" i="7"/>
  <c r="Z625" i="7"/>
  <c r="AH628" i="1"/>
  <c r="AA625" i="7"/>
  <c r="AB625" i="7"/>
  <c r="A626" i="7"/>
  <c r="B626" i="7"/>
  <c r="I629" i="1"/>
  <c r="C626" i="7"/>
  <c r="D626" i="7"/>
  <c r="E626" i="7"/>
  <c r="F626" i="7"/>
  <c r="G626" i="7"/>
  <c r="H626" i="7"/>
  <c r="I626" i="7"/>
  <c r="P629" i="1"/>
  <c r="J626" i="7"/>
  <c r="Q629" i="1"/>
  <c r="K626" i="7"/>
  <c r="L626" i="7"/>
  <c r="M626" i="7"/>
  <c r="AQ629" i="1"/>
  <c r="AR629" i="1"/>
  <c r="AS629" i="1"/>
  <c r="AT629" i="1"/>
  <c r="AU629" i="1"/>
  <c r="T629" i="1"/>
  <c r="N626" i="7"/>
  <c r="AV629" i="1"/>
  <c r="AW629" i="1"/>
  <c r="AX629" i="1"/>
  <c r="AY629" i="1"/>
  <c r="AZ629" i="1"/>
  <c r="U629" i="1"/>
  <c r="O626" i="7"/>
  <c r="V629" i="1"/>
  <c r="P626" i="7"/>
  <c r="Q626" i="7"/>
  <c r="R626" i="7"/>
  <c r="Y629" i="1"/>
  <c r="S626" i="7"/>
  <c r="T626" i="7"/>
  <c r="U626" i="7"/>
  <c r="V626" i="7"/>
  <c r="W626" i="7"/>
  <c r="AE629" i="1"/>
  <c r="X626" i="7"/>
  <c r="Y626" i="7"/>
  <c r="Z626" i="7"/>
  <c r="AH629" i="1"/>
  <c r="AA626" i="7"/>
  <c r="AB626" i="7"/>
  <c r="A627" i="7"/>
  <c r="B627" i="7"/>
  <c r="I630" i="1"/>
  <c r="C627" i="7"/>
  <c r="D627" i="7"/>
  <c r="E627" i="7"/>
  <c r="F627" i="7"/>
  <c r="G627" i="7"/>
  <c r="H627" i="7"/>
  <c r="I627" i="7"/>
  <c r="P630" i="1"/>
  <c r="J627" i="7"/>
  <c r="Q630" i="1"/>
  <c r="K627" i="7"/>
  <c r="L627" i="7"/>
  <c r="M627" i="7"/>
  <c r="AQ630" i="1"/>
  <c r="AR630" i="1"/>
  <c r="AS630" i="1"/>
  <c r="AT630" i="1"/>
  <c r="AU630" i="1"/>
  <c r="T630" i="1"/>
  <c r="N627" i="7"/>
  <c r="AV630" i="1"/>
  <c r="AW630" i="1"/>
  <c r="AX630" i="1"/>
  <c r="AY630" i="1"/>
  <c r="AZ630" i="1"/>
  <c r="U630" i="1"/>
  <c r="O627" i="7"/>
  <c r="V630" i="1"/>
  <c r="P627" i="7"/>
  <c r="Q627" i="7"/>
  <c r="R627" i="7"/>
  <c r="Y630" i="1"/>
  <c r="S627" i="7"/>
  <c r="T627" i="7"/>
  <c r="U627" i="7"/>
  <c r="V627" i="7"/>
  <c r="W627" i="7"/>
  <c r="AE630" i="1"/>
  <c r="X627" i="7"/>
  <c r="Y627" i="7"/>
  <c r="Z627" i="7"/>
  <c r="AH630" i="1"/>
  <c r="AA627" i="7"/>
  <c r="AB627" i="7"/>
  <c r="A628" i="7"/>
  <c r="B628" i="7"/>
  <c r="I631" i="1"/>
  <c r="C628" i="7"/>
  <c r="D628" i="7"/>
  <c r="E628" i="7"/>
  <c r="F628" i="7"/>
  <c r="G628" i="7"/>
  <c r="H628" i="7"/>
  <c r="I628" i="7"/>
  <c r="P631" i="1"/>
  <c r="J628" i="7"/>
  <c r="Q631" i="1"/>
  <c r="K628" i="7"/>
  <c r="L628" i="7"/>
  <c r="M628" i="7"/>
  <c r="AQ631" i="1"/>
  <c r="AR631" i="1"/>
  <c r="AS631" i="1"/>
  <c r="AT631" i="1"/>
  <c r="AU631" i="1"/>
  <c r="T631" i="1"/>
  <c r="N628" i="7"/>
  <c r="AV631" i="1"/>
  <c r="AW631" i="1"/>
  <c r="AX631" i="1"/>
  <c r="AY631" i="1"/>
  <c r="AZ631" i="1"/>
  <c r="U631" i="1"/>
  <c r="O628" i="7"/>
  <c r="V631" i="1"/>
  <c r="P628" i="7"/>
  <c r="Q628" i="7"/>
  <c r="R628" i="7"/>
  <c r="Y631" i="1"/>
  <c r="S628" i="7"/>
  <c r="T628" i="7"/>
  <c r="U628" i="7"/>
  <c r="V628" i="7"/>
  <c r="W628" i="7"/>
  <c r="AE631" i="1"/>
  <c r="X628" i="7"/>
  <c r="Y628" i="7"/>
  <c r="Z628" i="7"/>
  <c r="AH631" i="1"/>
  <c r="AA628" i="7"/>
  <c r="AB628" i="7"/>
  <c r="A629" i="7"/>
  <c r="B629" i="7"/>
  <c r="I632" i="1"/>
  <c r="C629" i="7"/>
  <c r="D629" i="7"/>
  <c r="E629" i="7"/>
  <c r="F629" i="7"/>
  <c r="G629" i="7"/>
  <c r="H629" i="7"/>
  <c r="I629" i="7"/>
  <c r="P632" i="1"/>
  <c r="J629" i="7"/>
  <c r="Q632" i="1"/>
  <c r="K629" i="7"/>
  <c r="L629" i="7"/>
  <c r="M629" i="7"/>
  <c r="AQ632" i="1"/>
  <c r="AR632" i="1"/>
  <c r="AS632" i="1"/>
  <c r="AT632" i="1"/>
  <c r="AU632" i="1"/>
  <c r="T632" i="1"/>
  <c r="N629" i="7"/>
  <c r="AV632" i="1"/>
  <c r="AW632" i="1"/>
  <c r="AX632" i="1"/>
  <c r="AY632" i="1"/>
  <c r="AZ632" i="1"/>
  <c r="U632" i="1"/>
  <c r="O629" i="7"/>
  <c r="V632" i="1"/>
  <c r="P629" i="7"/>
  <c r="Q629" i="7"/>
  <c r="R629" i="7"/>
  <c r="Y632" i="1"/>
  <c r="S629" i="7"/>
  <c r="T629" i="7"/>
  <c r="U629" i="7"/>
  <c r="V629" i="7"/>
  <c r="W629" i="7"/>
  <c r="AE632" i="1"/>
  <c r="X629" i="7"/>
  <c r="Y629" i="7"/>
  <c r="Z629" i="7"/>
  <c r="AH632" i="1"/>
  <c r="AA629" i="7"/>
  <c r="AB629" i="7"/>
  <c r="A630" i="7"/>
  <c r="B630" i="7"/>
  <c r="I633" i="1"/>
  <c r="C630" i="7"/>
  <c r="D630" i="7"/>
  <c r="E630" i="7"/>
  <c r="F630" i="7"/>
  <c r="G630" i="7"/>
  <c r="H630" i="7"/>
  <c r="I630" i="7"/>
  <c r="P633" i="1"/>
  <c r="J630" i="7"/>
  <c r="Q633" i="1"/>
  <c r="K630" i="7"/>
  <c r="L630" i="7"/>
  <c r="M630" i="7"/>
  <c r="AQ633" i="1"/>
  <c r="AR633" i="1"/>
  <c r="AS633" i="1"/>
  <c r="AT633" i="1"/>
  <c r="AU633" i="1"/>
  <c r="T633" i="1"/>
  <c r="N630" i="7"/>
  <c r="AV633" i="1"/>
  <c r="AW633" i="1"/>
  <c r="AX633" i="1"/>
  <c r="AY633" i="1"/>
  <c r="AZ633" i="1"/>
  <c r="U633" i="1"/>
  <c r="O630" i="7"/>
  <c r="V633" i="1"/>
  <c r="P630" i="7"/>
  <c r="Q630" i="7"/>
  <c r="R630" i="7"/>
  <c r="Y633" i="1"/>
  <c r="S630" i="7"/>
  <c r="T630" i="7"/>
  <c r="U630" i="7"/>
  <c r="V630" i="7"/>
  <c r="W630" i="7"/>
  <c r="AE633" i="1"/>
  <c r="X630" i="7"/>
  <c r="Y630" i="7"/>
  <c r="Z630" i="7"/>
  <c r="AH633" i="1"/>
  <c r="AA630" i="7"/>
  <c r="AB630" i="7"/>
  <c r="A631" i="7"/>
  <c r="B631" i="7"/>
  <c r="I634" i="1"/>
  <c r="C631" i="7"/>
  <c r="D631" i="7"/>
  <c r="E631" i="7"/>
  <c r="F631" i="7"/>
  <c r="G631" i="7"/>
  <c r="H631" i="7"/>
  <c r="I631" i="7"/>
  <c r="P634" i="1"/>
  <c r="J631" i="7"/>
  <c r="Q634" i="1"/>
  <c r="K631" i="7"/>
  <c r="L631" i="7"/>
  <c r="M631" i="7"/>
  <c r="AQ634" i="1"/>
  <c r="AR634" i="1"/>
  <c r="AS634" i="1"/>
  <c r="AT634" i="1"/>
  <c r="AU634" i="1"/>
  <c r="T634" i="1"/>
  <c r="N631" i="7"/>
  <c r="AV634" i="1"/>
  <c r="AW634" i="1"/>
  <c r="AX634" i="1"/>
  <c r="AY634" i="1"/>
  <c r="AZ634" i="1"/>
  <c r="U634" i="1"/>
  <c r="O631" i="7"/>
  <c r="V634" i="1"/>
  <c r="P631" i="7"/>
  <c r="Q631" i="7"/>
  <c r="R631" i="7"/>
  <c r="Y634" i="1"/>
  <c r="S631" i="7"/>
  <c r="T631" i="7"/>
  <c r="U631" i="7"/>
  <c r="V631" i="7"/>
  <c r="W631" i="7"/>
  <c r="AE634" i="1"/>
  <c r="X631" i="7"/>
  <c r="Y631" i="7"/>
  <c r="Z631" i="7"/>
  <c r="AH634" i="1"/>
  <c r="AA631" i="7"/>
  <c r="AB631" i="7"/>
  <c r="A632" i="7"/>
  <c r="B632" i="7"/>
  <c r="I635" i="1"/>
  <c r="C632" i="7"/>
  <c r="D632" i="7"/>
  <c r="E632" i="7"/>
  <c r="F632" i="7"/>
  <c r="G632" i="7"/>
  <c r="H632" i="7"/>
  <c r="I632" i="7"/>
  <c r="P635" i="1"/>
  <c r="J632" i="7"/>
  <c r="Q635" i="1"/>
  <c r="K632" i="7"/>
  <c r="L632" i="7"/>
  <c r="M632" i="7"/>
  <c r="AQ635" i="1"/>
  <c r="AR635" i="1"/>
  <c r="AS635" i="1"/>
  <c r="AT635" i="1"/>
  <c r="AU635" i="1"/>
  <c r="T635" i="1"/>
  <c r="N632" i="7"/>
  <c r="AV635" i="1"/>
  <c r="AW635" i="1"/>
  <c r="AX635" i="1"/>
  <c r="AY635" i="1"/>
  <c r="AZ635" i="1"/>
  <c r="U635" i="1"/>
  <c r="O632" i="7"/>
  <c r="V635" i="1"/>
  <c r="P632" i="7"/>
  <c r="Q632" i="7"/>
  <c r="R632" i="7"/>
  <c r="Y635" i="1"/>
  <c r="S632" i="7"/>
  <c r="T632" i="7"/>
  <c r="U632" i="7"/>
  <c r="V632" i="7"/>
  <c r="W632" i="7"/>
  <c r="AE635" i="1"/>
  <c r="X632" i="7"/>
  <c r="Y632" i="7"/>
  <c r="Z632" i="7"/>
  <c r="AH635" i="1"/>
  <c r="AA632" i="7"/>
  <c r="AB632" i="7"/>
  <c r="A633" i="7"/>
  <c r="B633" i="7"/>
  <c r="I636" i="1"/>
  <c r="C633" i="7"/>
  <c r="D633" i="7"/>
  <c r="E633" i="7"/>
  <c r="F633" i="7"/>
  <c r="G633" i="7"/>
  <c r="H633" i="7"/>
  <c r="I633" i="7"/>
  <c r="P636" i="1"/>
  <c r="J633" i="7"/>
  <c r="Q636" i="1"/>
  <c r="K633" i="7"/>
  <c r="L633" i="7"/>
  <c r="M633" i="7"/>
  <c r="AQ636" i="1"/>
  <c r="AR636" i="1"/>
  <c r="AS636" i="1"/>
  <c r="AT636" i="1"/>
  <c r="AU636" i="1"/>
  <c r="T636" i="1"/>
  <c r="N633" i="7"/>
  <c r="AV636" i="1"/>
  <c r="AW636" i="1"/>
  <c r="AX636" i="1"/>
  <c r="AY636" i="1"/>
  <c r="AZ636" i="1"/>
  <c r="U636" i="1"/>
  <c r="O633" i="7"/>
  <c r="V636" i="1"/>
  <c r="P633" i="7"/>
  <c r="Q633" i="7"/>
  <c r="R633" i="7"/>
  <c r="Y636" i="1"/>
  <c r="S633" i="7"/>
  <c r="T633" i="7"/>
  <c r="U633" i="7"/>
  <c r="V633" i="7"/>
  <c r="W633" i="7"/>
  <c r="AE636" i="1"/>
  <c r="X633" i="7"/>
  <c r="Y633" i="7"/>
  <c r="Z633" i="7"/>
  <c r="AH636" i="1"/>
  <c r="AA633" i="7"/>
  <c r="AB633" i="7"/>
  <c r="A634" i="7"/>
  <c r="B634" i="7"/>
  <c r="I637" i="1"/>
  <c r="C634" i="7"/>
  <c r="D634" i="7"/>
  <c r="E634" i="7"/>
  <c r="F634" i="7"/>
  <c r="G634" i="7"/>
  <c r="H634" i="7"/>
  <c r="I634" i="7"/>
  <c r="P637" i="1"/>
  <c r="J634" i="7"/>
  <c r="Q637" i="1"/>
  <c r="K634" i="7"/>
  <c r="L634" i="7"/>
  <c r="M634" i="7"/>
  <c r="AQ637" i="1"/>
  <c r="AR637" i="1"/>
  <c r="AS637" i="1"/>
  <c r="AT637" i="1"/>
  <c r="AU637" i="1"/>
  <c r="T637" i="1"/>
  <c r="N634" i="7"/>
  <c r="AV637" i="1"/>
  <c r="AW637" i="1"/>
  <c r="AX637" i="1"/>
  <c r="AY637" i="1"/>
  <c r="AZ637" i="1"/>
  <c r="U637" i="1"/>
  <c r="O634" i="7"/>
  <c r="V637" i="1"/>
  <c r="P634" i="7"/>
  <c r="Q634" i="7"/>
  <c r="R634" i="7"/>
  <c r="Y637" i="1"/>
  <c r="S634" i="7"/>
  <c r="T634" i="7"/>
  <c r="U634" i="7"/>
  <c r="V634" i="7"/>
  <c r="W634" i="7"/>
  <c r="AE637" i="1"/>
  <c r="X634" i="7"/>
  <c r="Y634" i="7"/>
  <c r="Z634" i="7"/>
  <c r="AH637" i="1"/>
  <c r="AA634" i="7"/>
  <c r="AB634" i="7"/>
  <c r="A635" i="7"/>
  <c r="B635" i="7"/>
  <c r="I638" i="1"/>
  <c r="C635" i="7"/>
  <c r="D635" i="7"/>
  <c r="E635" i="7"/>
  <c r="F635" i="7"/>
  <c r="G635" i="7"/>
  <c r="H635" i="7"/>
  <c r="I635" i="7"/>
  <c r="P638" i="1"/>
  <c r="J635" i="7"/>
  <c r="Q638" i="1"/>
  <c r="K635" i="7"/>
  <c r="L635" i="7"/>
  <c r="M635" i="7"/>
  <c r="AQ638" i="1"/>
  <c r="AR638" i="1"/>
  <c r="AS638" i="1"/>
  <c r="AT638" i="1"/>
  <c r="AU638" i="1"/>
  <c r="T638" i="1"/>
  <c r="N635" i="7"/>
  <c r="AV638" i="1"/>
  <c r="AW638" i="1"/>
  <c r="AX638" i="1"/>
  <c r="AY638" i="1"/>
  <c r="AZ638" i="1"/>
  <c r="U638" i="1"/>
  <c r="O635" i="7"/>
  <c r="V638" i="1"/>
  <c r="P635" i="7"/>
  <c r="Q635" i="7"/>
  <c r="R635" i="7"/>
  <c r="Y638" i="1"/>
  <c r="S635" i="7"/>
  <c r="T635" i="7"/>
  <c r="U635" i="7"/>
  <c r="V635" i="7"/>
  <c r="W635" i="7"/>
  <c r="AE638" i="1"/>
  <c r="X635" i="7"/>
  <c r="Y635" i="7"/>
  <c r="Z635" i="7"/>
  <c r="AH638" i="1"/>
  <c r="AA635" i="7"/>
  <c r="AB635" i="7"/>
  <c r="A636" i="7"/>
  <c r="B636" i="7"/>
  <c r="I639" i="1"/>
  <c r="C636" i="7"/>
  <c r="D636" i="7"/>
  <c r="E636" i="7"/>
  <c r="F636" i="7"/>
  <c r="G636" i="7"/>
  <c r="H636" i="7"/>
  <c r="I636" i="7"/>
  <c r="P639" i="1"/>
  <c r="J636" i="7"/>
  <c r="Q639" i="1"/>
  <c r="K636" i="7"/>
  <c r="L636" i="7"/>
  <c r="M636" i="7"/>
  <c r="AQ639" i="1"/>
  <c r="AR639" i="1"/>
  <c r="AS639" i="1"/>
  <c r="AT639" i="1"/>
  <c r="AU639" i="1"/>
  <c r="T639" i="1"/>
  <c r="N636" i="7"/>
  <c r="AV639" i="1"/>
  <c r="AW639" i="1"/>
  <c r="AX639" i="1"/>
  <c r="AY639" i="1"/>
  <c r="AZ639" i="1"/>
  <c r="U639" i="1"/>
  <c r="O636" i="7"/>
  <c r="V639" i="1"/>
  <c r="P636" i="7"/>
  <c r="Q636" i="7"/>
  <c r="R636" i="7"/>
  <c r="Y639" i="1"/>
  <c r="S636" i="7"/>
  <c r="T636" i="7"/>
  <c r="U636" i="7"/>
  <c r="V636" i="7"/>
  <c r="W636" i="7"/>
  <c r="AE639" i="1"/>
  <c r="X636" i="7"/>
  <c r="Y636" i="7"/>
  <c r="Z636" i="7"/>
  <c r="AH639" i="1"/>
  <c r="AA636" i="7"/>
  <c r="AB636" i="7"/>
  <c r="A637" i="7"/>
  <c r="B637" i="7"/>
  <c r="I640" i="1"/>
  <c r="C637" i="7"/>
  <c r="D637" i="7"/>
  <c r="E637" i="7"/>
  <c r="F637" i="7"/>
  <c r="G637" i="7"/>
  <c r="H637" i="7"/>
  <c r="I637" i="7"/>
  <c r="P640" i="1"/>
  <c r="J637" i="7"/>
  <c r="Q640" i="1"/>
  <c r="K637" i="7"/>
  <c r="L637" i="7"/>
  <c r="M637" i="7"/>
  <c r="AQ640" i="1"/>
  <c r="AR640" i="1"/>
  <c r="AS640" i="1"/>
  <c r="AT640" i="1"/>
  <c r="AU640" i="1"/>
  <c r="T640" i="1"/>
  <c r="N637" i="7"/>
  <c r="AV640" i="1"/>
  <c r="AW640" i="1"/>
  <c r="AX640" i="1"/>
  <c r="AY640" i="1"/>
  <c r="AZ640" i="1"/>
  <c r="U640" i="1"/>
  <c r="O637" i="7"/>
  <c r="V640" i="1"/>
  <c r="P637" i="7"/>
  <c r="Q637" i="7"/>
  <c r="R637" i="7"/>
  <c r="Y640" i="1"/>
  <c r="S637" i="7"/>
  <c r="T637" i="7"/>
  <c r="U637" i="7"/>
  <c r="V637" i="7"/>
  <c r="W637" i="7"/>
  <c r="AE640" i="1"/>
  <c r="X637" i="7"/>
  <c r="Y637" i="7"/>
  <c r="Z637" i="7"/>
  <c r="AH640" i="1"/>
  <c r="AA637" i="7"/>
  <c r="AB637" i="7"/>
  <c r="A638" i="7"/>
  <c r="B638" i="7"/>
  <c r="I641" i="1"/>
  <c r="C638" i="7"/>
  <c r="D638" i="7"/>
  <c r="E638" i="7"/>
  <c r="F638" i="7"/>
  <c r="G638" i="7"/>
  <c r="H638" i="7"/>
  <c r="I638" i="7"/>
  <c r="P641" i="1"/>
  <c r="J638" i="7"/>
  <c r="Q641" i="1"/>
  <c r="K638" i="7"/>
  <c r="L638" i="7"/>
  <c r="M638" i="7"/>
  <c r="AQ641" i="1"/>
  <c r="AR641" i="1"/>
  <c r="AS641" i="1"/>
  <c r="AT641" i="1"/>
  <c r="AU641" i="1"/>
  <c r="T641" i="1"/>
  <c r="N638" i="7"/>
  <c r="AV641" i="1"/>
  <c r="AW641" i="1"/>
  <c r="AX641" i="1"/>
  <c r="AY641" i="1"/>
  <c r="AZ641" i="1"/>
  <c r="U641" i="1"/>
  <c r="O638" i="7"/>
  <c r="V641" i="1"/>
  <c r="P638" i="7"/>
  <c r="Q638" i="7"/>
  <c r="R638" i="7"/>
  <c r="Y641" i="1"/>
  <c r="S638" i="7"/>
  <c r="T638" i="7"/>
  <c r="U638" i="7"/>
  <c r="V638" i="7"/>
  <c r="W638" i="7"/>
  <c r="AE641" i="1"/>
  <c r="X638" i="7"/>
  <c r="Y638" i="7"/>
  <c r="Z638" i="7"/>
  <c r="AH641" i="1"/>
  <c r="AA638" i="7"/>
  <c r="AB638" i="7"/>
  <c r="A639" i="7"/>
  <c r="B639" i="7"/>
  <c r="I642" i="1"/>
  <c r="C639" i="7"/>
  <c r="D639" i="7"/>
  <c r="E639" i="7"/>
  <c r="F639" i="7"/>
  <c r="G639" i="7"/>
  <c r="H639" i="7"/>
  <c r="I639" i="7"/>
  <c r="P642" i="1"/>
  <c r="J639" i="7"/>
  <c r="Q642" i="1"/>
  <c r="K639" i="7"/>
  <c r="L639" i="7"/>
  <c r="M639" i="7"/>
  <c r="AQ642" i="1"/>
  <c r="AR642" i="1"/>
  <c r="AS642" i="1"/>
  <c r="AT642" i="1"/>
  <c r="AU642" i="1"/>
  <c r="T642" i="1"/>
  <c r="N639" i="7"/>
  <c r="AV642" i="1"/>
  <c r="AW642" i="1"/>
  <c r="AX642" i="1"/>
  <c r="AY642" i="1"/>
  <c r="AZ642" i="1"/>
  <c r="U642" i="1"/>
  <c r="O639" i="7"/>
  <c r="V642" i="1"/>
  <c r="P639" i="7"/>
  <c r="Q639" i="7"/>
  <c r="R639" i="7"/>
  <c r="Y642" i="1"/>
  <c r="S639" i="7"/>
  <c r="T639" i="7"/>
  <c r="U639" i="7"/>
  <c r="V639" i="7"/>
  <c r="W639" i="7"/>
  <c r="AE642" i="1"/>
  <c r="X639" i="7"/>
  <c r="Y639" i="7"/>
  <c r="Z639" i="7"/>
  <c r="AH642" i="1"/>
  <c r="AA639" i="7"/>
  <c r="AB639" i="7"/>
  <c r="A640" i="7"/>
  <c r="B640" i="7"/>
  <c r="I643" i="1"/>
  <c r="C640" i="7"/>
  <c r="D640" i="7"/>
  <c r="E640" i="7"/>
  <c r="F640" i="7"/>
  <c r="G640" i="7"/>
  <c r="H640" i="7"/>
  <c r="I640" i="7"/>
  <c r="P643" i="1"/>
  <c r="J640" i="7"/>
  <c r="Q643" i="1"/>
  <c r="K640" i="7"/>
  <c r="L640" i="7"/>
  <c r="M640" i="7"/>
  <c r="AQ643" i="1"/>
  <c r="AR643" i="1"/>
  <c r="AS643" i="1"/>
  <c r="AT643" i="1"/>
  <c r="AU643" i="1"/>
  <c r="T643" i="1"/>
  <c r="N640" i="7"/>
  <c r="AV643" i="1"/>
  <c r="AW643" i="1"/>
  <c r="AX643" i="1"/>
  <c r="AY643" i="1"/>
  <c r="AZ643" i="1"/>
  <c r="U643" i="1"/>
  <c r="O640" i="7"/>
  <c r="V643" i="1"/>
  <c r="P640" i="7"/>
  <c r="Q640" i="7"/>
  <c r="R640" i="7"/>
  <c r="Y643" i="1"/>
  <c r="S640" i="7"/>
  <c r="T640" i="7"/>
  <c r="U640" i="7"/>
  <c r="V640" i="7"/>
  <c r="W640" i="7"/>
  <c r="AE643" i="1"/>
  <c r="X640" i="7"/>
  <c r="Y640" i="7"/>
  <c r="Z640" i="7"/>
  <c r="AH643" i="1"/>
  <c r="AA640" i="7"/>
  <c r="AB640" i="7"/>
  <c r="A641" i="7"/>
  <c r="B641" i="7"/>
  <c r="I644" i="1"/>
  <c r="C641" i="7"/>
  <c r="D641" i="7"/>
  <c r="E641" i="7"/>
  <c r="F641" i="7"/>
  <c r="G641" i="7"/>
  <c r="H641" i="7"/>
  <c r="I641" i="7"/>
  <c r="P644" i="1"/>
  <c r="J641" i="7"/>
  <c r="Q644" i="1"/>
  <c r="K641" i="7"/>
  <c r="L641" i="7"/>
  <c r="M641" i="7"/>
  <c r="AQ644" i="1"/>
  <c r="AR644" i="1"/>
  <c r="AS644" i="1"/>
  <c r="AT644" i="1"/>
  <c r="AU644" i="1"/>
  <c r="T644" i="1"/>
  <c r="N641" i="7"/>
  <c r="AV644" i="1"/>
  <c r="AW644" i="1"/>
  <c r="AX644" i="1"/>
  <c r="AY644" i="1"/>
  <c r="AZ644" i="1"/>
  <c r="U644" i="1"/>
  <c r="O641" i="7"/>
  <c r="V644" i="1"/>
  <c r="P641" i="7"/>
  <c r="Q641" i="7"/>
  <c r="R641" i="7"/>
  <c r="Y644" i="1"/>
  <c r="S641" i="7"/>
  <c r="T641" i="7"/>
  <c r="U641" i="7"/>
  <c r="V641" i="7"/>
  <c r="W641" i="7"/>
  <c r="AE644" i="1"/>
  <c r="X641" i="7"/>
  <c r="Y641" i="7"/>
  <c r="Z641" i="7"/>
  <c r="AH644" i="1"/>
  <c r="AA641" i="7"/>
  <c r="AB641" i="7"/>
  <c r="A642" i="7"/>
  <c r="B642" i="7"/>
  <c r="I645" i="1"/>
  <c r="C642" i="7"/>
  <c r="D642" i="7"/>
  <c r="E642" i="7"/>
  <c r="F642" i="7"/>
  <c r="G642" i="7"/>
  <c r="H642" i="7"/>
  <c r="I642" i="7"/>
  <c r="P645" i="1"/>
  <c r="J642" i="7"/>
  <c r="Q645" i="1"/>
  <c r="K642" i="7"/>
  <c r="L642" i="7"/>
  <c r="M642" i="7"/>
  <c r="AQ645" i="1"/>
  <c r="AR645" i="1"/>
  <c r="AS645" i="1"/>
  <c r="AT645" i="1"/>
  <c r="AU645" i="1"/>
  <c r="T645" i="1"/>
  <c r="N642" i="7"/>
  <c r="AV645" i="1"/>
  <c r="AW645" i="1"/>
  <c r="AX645" i="1"/>
  <c r="AY645" i="1"/>
  <c r="AZ645" i="1"/>
  <c r="U645" i="1"/>
  <c r="O642" i="7"/>
  <c r="V645" i="1"/>
  <c r="P642" i="7"/>
  <c r="Q642" i="7"/>
  <c r="R642" i="7"/>
  <c r="Y645" i="1"/>
  <c r="S642" i="7"/>
  <c r="T642" i="7"/>
  <c r="U642" i="7"/>
  <c r="V642" i="7"/>
  <c r="W642" i="7"/>
  <c r="AE645" i="1"/>
  <c r="X642" i="7"/>
  <c r="Y642" i="7"/>
  <c r="Z642" i="7"/>
  <c r="AH645" i="1"/>
  <c r="AA642" i="7"/>
  <c r="AB642" i="7"/>
  <c r="A643" i="7"/>
  <c r="B643" i="7"/>
  <c r="I646" i="1"/>
  <c r="C643" i="7"/>
  <c r="D643" i="7"/>
  <c r="E643" i="7"/>
  <c r="F643" i="7"/>
  <c r="G643" i="7"/>
  <c r="H643" i="7"/>
  <c r="I643" i="7"/>
  <c r="P646" i="1"/>
  <c r="J643" i="7"/>
  <c r="Q646" i="1"/>
  <c r="K643" i="7"/>
  <c r="L643" i="7"/>
  <c r="M643" i="7"/>
  <c r="AQ646" i="1"/>
  <c r="AR646" i="1"/>
  <c r="AS646" i="1"/>
  <c r="AT646" i="1"/>
  <c r="AU646" i="1"/>
  <c r="T646" i="1"/>
  <c r="N643" i="7"/>
  <c r="AV646" i="1"/>
  <c r="AW646" i="1"/>
  <c r="AX646" i="1"/>
  <c r="AY646" i="1"/>
  <c r="AZ646" i="1"/>
  <c r="U646" i="1"/>
  <c r="O643" i="7"/>
  <c r="V646" i="1"/>
  <c r="P643" i="7"/>
  <c r="Q643" i="7"/>
  <c r="R643" i="7"/>
  <c r="Y646" i="1"/>
  <c r="S643" i="7"/>
  <c r="T643" i="7"/>
  <c r="U643" i="7"/>
  <c r="V643" i="7"/>
  <c r="W643" i="7"/>
  <c r="AE646" i="1"/>
  <c r="X643" i="7"/>
  <c r="Y643" i="7"/>
  <c r="Z643" i="7"/>
  <c r="AH646" i="1"/>
  <c r="AA643" i="7"/>
  <c r="AB643" i="7"/>
  <c r="A644" i="7"/>
  <c r="B644" i="7"/>
  <c r="BA647" i="1"/>
  <c r="BB647" i="1"/>
  <c r="I647" i="1"/>
  <c r="C644" i="7"/>
  <c r="D644" i="7"/>
  <c r="E644" i="7"/>
  <c r="F644" i="7"/>
  <c r="G644" i="7"/>
  <c r="H644" i="7"/>
  <c r="I644" i="7"/>
  <c r="BO14" i="16"/>
  <c r="BP14" i="16"/>
  <c r="BQ14" i="16"/>
  <c r="BR14" i="16"/>
  <c r="AU14" i="16"/>
  <c r="Y14" i="16"/>
  <c r="P647" i="1"/>
  <c r="J644" i="7"/>
  <c r="Q647" i="1"/>
  <c r="K644" i="7"/>
  <c r="L644" i="7"/>
  <c r="M644" i="7"/>
  <c r="AQ647" i="1"/>
  <c r="AR647" i="1"/>
  <c r="AS647" i="1"/>
  <c r="AT647" i="1"/>
  <c r="AU647" i="1"/>
  <c r="T647" i="1"/>
  <c r="N644" i="7"/>
  <c r="AV647" i="1"/>
  <c r="AW647" i="1"/>
  <c r="AX647" i="1"/>
  <c r="AY647" i="1"/>
  <c r="AZ647" i="1"/>
  <c r="U647" i="1"/>
  <c r="O644" i="7"/>
  <c r="AZ14" i="16"/>
  <c r="V647" i="1"/>
  <c r="P644" i="7"/>
  <c r="Q644" i="7"/>
  <c r="R644" i="7"/>
  <c r="Y647" i="1"/>
  <c r="S644" i="7"/>
  <c r="T644" i="7"/>
  <c r="U644" i="7"/>
  <c r="V644" i="7"/>
  <c r="W644" i="7"/>
  <c r="AE647" i="1"/>
  <c r="X644" i="7"/>
  <c r="Y644" i="7"/>
  <c r="Z644" i="7"/>
  <c r="AH647" i="1"/>
  <c r="AA644" i="7"/>
  <c r="AB644" i="7"/>
  <c r="A645" i="7"/>
  <c r="B645" i="7"/>
  <c r="BA648" i="1"/>
  <c r="BB648" i="1"/>
  <c r="I648" i="1"/>
  <c r="C645" i="7"/>
  <c r="D645" i="7"/>
  <c r="E645" i="7"/>
  <c r="F645" i="7"/>
  <c r="G645" i="7"/>
  <c r="H645" i="7"/>
  <c r="I645" i="7"/>
  <c r="P648" i="1"/>
  <c r="J645" i="7"/>
  <c r="Q648" i="1"/>
  <c r="K645" i="7"/>
  <c r="L645" i="7"/>
  <c r="M645" i="7"/>
  <c r="AQ648" i="1"/>
  <c r="AR648" i="1"/>
  <c r="AS648" i="1"/>
  <c r="AT648" i="1"/>
  <c r="AU648" i="1"/>
  <c r="T648" i="1"/>
  <c r="N645" i="7"/>
  <c r="AV648" i="1"/>
  <c r="AW648" i="1"/>
  <c r="AX648" i="1"/>
  <c r="AY648" i="1"/>
  <c r="AZ648" i="1"/>
  <c r="U648" i="1"/>
  <c r="O645" i="7"/>
  <c r="V648" i="1"/>
  <c r="P645" i="7"/>
  <c r="Q645" i="7"/>
  <c r="R645" i="7"/>
  <c r="Y648" i="1"/>
  <c r="S645" i="7"/>
  <c r="T645" i="7"/>
  <c r="U645" i="7"/>
  <c r="V645" i="7"/>
  <c r="W645" i="7"/>
  <c r="AE648" i="1"/>
  <c r="X645" i="7"/>
  <c r="Y645" i="7"/>
  <c r="Z645" i="7"/>
  <c r="AH648" i="1"/>
  <c r="AA645" i="7"/>
  <c r="AB645" i="7"/>
  <c r="A646" i="7"/>
  <c r="B646" i="7"/>
  <c r="BA649" i="1"/>
  <c r="BB649" i="1"/>
  <c r="I649" i="1"/>
  <c r="C646" i="7"/>
  <c r="D646" i="7"/>
  <c r="E646" i="7"/>
  <c r="F646" i="7"/>
  <c r="G646" i="7"/>
  <c r="H646" i="7"/>
  <c r="I646" i="7"/>
  <c r="P649" i="1"/>
  <c r="J646" i="7"/>
  <c r="Q649" i="1"/>
  <c r="K646" i="7"/>
  <c r="L646" i="7"/>
  <c r="M646" i="7"/>
  <c r="AQ649" i="1"/>
  <c r="AR649" i="1"/>
  <c r="AS649" i="1"/>
  <c r="AT649" i="1"/>
  <c r="AU649" i="1"/>
  <c r="T649" i="1"/>
  <c r="N646" i="7"/>
  <c r="AV649" i="1"/>
  <c r="AW649" i="1"/>
  <c r="AX649" i="1"/>
  <c r="AY649" i="1"/>
  <c r="AZ649" i="1"/>
  <c r="U649" i="1"/>
  <c r="O646" i="7"/>
  <c r="V649" i="1"/>
  <c r="P646" i="7"/>
  <c r="Q646" i="7"/>
  <c r="R646" i="7"/>
  <c r="Y649" i="1"/>
  <c r="S646" i="7"/>
  <c r="T646" i="7"/>
  <c r="U646" i="7"/>
  <c r="V646" i="7"/>
  <c r="W646" i="7"/>
  <c r="AE649" i="1"/>
  <c r="X646" i="7"/>
  <c r="Y646" i="7"/>
  <c r="Z646" i="7"/>
  <c r="AH649" i="1"/>
  <c r="AA646" i="7"/>
  <c r="AB646" i="7"/>
  <c r="A647" i="7"/>
  <c r="B647" i="7"/>
  <c r="BA650" i="1"/>
  <c r="BB650" i="1"/>
  <c r="I650" i="1"/>
  <c r="C647" i="7"/>
  <c r="D647" i="7"/>
  <c r="E647" i="7"/>
  <c r="F647" i="7"/>
  <c r="G647" i="7"/>
  <c r="H647" i="7"/>
  <c r="I647" i="7"/>
  <c r="P650" i="1"/>
  <c r="J647" i="7"/>
  <c r="Q650" i="1"/>
  <c r="K647" i="7"/>
  <c r="L647" i="7"/>
  <c r="M647" i="7"/>
  <c r="AQ650" i="1"/>
  <c r="AR650" i="1"/>
  <c r="AS650" i="1"/>
  <c r="AT650" i="1"/>
  <c r="AU650" i="1"/>
  <c r="T650" i="1"/>
  <c r="N647" i="7"/>
  <c r="AV650" i="1"/>
  <c r="AW650" i="1"/>
  <c r="AX650" i="1"/>
  <c r="AY650" i="1"/>
  <c r="AZ650" i="1"/>
  <c r="U650" i="1"/>
  <c r="O647" i="7"/>
  <c r="V650" i="1"/>
  <c r="P647" i="7"/>
  <c r="Q647" i="7"/>
  <c r="R647" i="7"/>
  <c r="Y650" i="1"/>
  <c r="S647" i="7"/>
  <c r="T647" i="7"/>
  <c r="U647" i="7"/>
  <c r="V647" i="7"/>
  <c r="W647" i="7"/>
  <c r="AE650" i="1"/>
  <c r="X647" i="7"/>
  <c r="Y647" i="7"/>
  <c r="Z647" i="7"/>
  <c r="AH650" i="1"/>
  <c r="AA647" i="7"/>
  <c r="AB647" i="7"/>
  <c r="A648" i="7"/>
  <c r="B648" i="7"/>
  <c r="BA651" i="1"/>
  <c r="BB651" i="1"/>
  <c r="I651" i="1"/>
  <c r="C648" i="7"/>
  <c r="D648" i="7"/>
  <c r="E648" i="7"/>
  <c r="F648" i="7"/>
  <c r="G648" i="7"/>
  <c r="H648" i="7"/>
  <c r="I648" i="7"/>
  <c r="P651" i="1"/>
  <c r="J648" i="7"/>
  <c r="Q651" i="1"/>
  <c r="K648" i="7"/>
  <c r="L648" i="7"/>
  <c r="M648" i="7"/>
  <c r="AQ651" i="1"/>
  <c r="AR651" i="1"/>
  <c r="AS651" i="1"/>
  <c r="AT651" i="1"/>
  <c r="AU651" i="1"/>
  <c r="T651" i="1"/>
  <c r="N648" i="7"/>
  <c r="AV651" i="1"/>
  <c r="AW651" i="1"/>
  <c r="AX651" i="1"/>
  <c r="AY651" i="1"/>
  <c r="AZ651" i="1"/>
  <c r="U651" i="1"/>
  <c r="O648" i="7"/>
  <c r="V651" i="1"/>
  <c r="P648" i="7"/>
  <c r="Q648" i="7"/>
  <c r="R648" i="7"/>
  <c r="Y651" i="1"/>
  <c r="S648" i="7"/>
  <c r="T648" i="7"/>
  <c r="U648" i="7"/>
  <c r="V648" i="7"/>
  <c r="W648" i="7"/>
  <c r="AE651" i="1"/>
  <c r="X648" i="7"/>
  <c r="Y648" i="7"/>
  <c r="Z648" i="7"/>
  <c r="AH651" i="1"/>
  <c r="AA648" i="7"/>
  <c r="AB648" i="7"/>
  <c r="A649" i="7"/>
  <c r="B649" i="7"/>
  <c r="BA652" i="1"/>
  <c r="BB652" i="1"/>
  <c r="I652" i="1"/>
  <c r="C649" i="7"/>
  <c r="D649" i="7"/>
  <c r="E649" i="7"/>
  <c r="F649" i="7"/>
  <c r="G649" i="7"/>
  <c r="H649" i="7"/>
  <c r="I649" i="7"/>
  <c r="P652" i="1"/>
  <c r="J649" i="7"/>
  <c r="Q652" i="1"/>
  <c r="K649" i="7"/>
  <c r="L649" i="7"/>
  <c r="M649" i="7"/>
  <c r="AQ652" i="1"/>
  <c r="AR652" i="1"/>
  <c r="AS652" i="1"/>
  <c r="AT652" i="1"/>
  <c r="AU652" i="1"/>
  <c r="T652" i="1"/>
  <c r="N649" i="7"/>
  <c r="AV652" i="1"/>
  <c r="AW652" i="1"/>
  <c r="AX652" i="1"/>
  <c r="AY652" i="1"/>
  <c r="AZ652" i="1"/>
  <c r="U652" i="1"/>
  <c r="O649" i="7"/>
  <c r="V652" i="1"/>
  <c r="P649" i="7"/>
  <c r="Q649" i="7"/>
  <c r="R649" i="7"/>
  <c r="Y652" i="1"/>
  <c r="S649" i="7"/>
  <c r="T649" i="7"/>
  <c r="U649" i="7"/>
  <c r="V649" i="7"/>
  <c r="W649" i="7"/>
  <c r="AE652" i="1"/>
  <c r="X649" i="7"/>
  <c r="Y649" i="7"/>
  <c r="Z649" i="7"/>
  <c r="AH652" i="1"/>
  <c r="AA649" i="7"/>
  <c r="AB649" i="7"/>
  <c r="A650" i="7"/>
  <c r="B650" i="7"/>
  <c r="BA653" i="1"/>
  <c r="BB653" i="1"/>
  <c r="I653" i="1"/>
  <c r="C650" i="7"/>
  <c r="D650" i="7"/>
  <c r="E650" i="7"/>
  <c r="F650" i="7"/>
  <c r="G650" i="7"/>
  <c r="H650" i="7"/>
  <c r="I650" i="7"/>
  <c r="P653" i="1"/>
  <c r="J650" i="7"/>
  <c r="Q653" i="1"/>
  <c r="K650" i="7"/>
  <c r="L650" i="7"/>
  <c r="M650" i="7"/>
  <c r="AQ653" i="1"/>
  <c r="AR653" i="1"/>
  <c r="AS653" i="1"/>
  <c r="AT653" i="1"/>
  <c r="AU653" i="1"/>
  <c r="T653" i="1"/>
  <c r="N650" i="7"/>
  <c r="AV653" i="1"/>
  <c r="AW653" i="1"/>
  <c r="AX653" i="1"/>
  <c r="AY653" i="1"/>
  <c r="AZ653" i="1"/>
  <c r="U653" i="1"/>
  <c r="O650" i="7"/>
  <c r="V653" i="1"/>
  <c r="P650" i="7"/>
  <c r="Q650" i="7"/>
  <c r="R650" i="7"/>
  <c r="Y653" i="1"/>
  <c r="S650" i="7"/>
  <c r="T650" i="7"/>
  <c r="U650" i="7"/>
  <c r="V650" i="7"/>
  <c r="W650" i="7"/>
  <c r="AE653" i="1"/>
  <c r="X650" i="7"/>
  <c r="Y650" i="7"/>
  <c r="Z650" i="7"/>
  <c r="AH653" i="1"/>
  <c r="AA650" i="7"/>
  <c r="AB650" i="7"/>
  <c r="A651" i="7"/>
  <c r="B651" i="7"/>
  <c r="BA654" i="1"/>
  <c r="BB654" i="1"/>
  <c r="I654" i="1"/>
  <c r="C651" i="7"/>
  <c r="D651" i="7"/>
  <c r="E651" i="7"/>
  <c r="F651" i="7"/>
  <c r="G651" i="7"/>
  <c r="H651" i="7"/>
  <c r="I651" i="7"/>
  <c r="P654" i="1"/>
  <c r="J651" i="7"/>
  <c r="Q654" i="1"/>
  <c r="K651" i="7"/>
  <c r="L651" i="7"/>
  <c r="M651" i="7"/>
  <c r="AQ654" i="1"/>
  <c r="AR654" i="1"/>
  <c r="AS654" i="1"/>
  <c r="AT654" i="1"/>
  <c r="AU654" i="1"/>
  <c r="T654" i="1"/>
  <c r="N651" i="7"/>
  <c r="AV654" i="1"/>
  <c r="AW654" i="1"/>
  <c r="AX654" i="1"/>
  <c r="AY654" i="1"/>
  <c r="AZ654" i="1"/>
  <c r="U654" i="1"/>
  <c r="O651" i="7"/>
  <c r="V654" i="1"/>
  <c r="P651" i="7"/>
  <c r="Q651" i="7"/>
  <c r="R651" i="7"/>
  <c r="Y654" i="1"/>
  <c r="S651" i="7"/>
  <c r="T651" i="7"/>
  <c r="U651" i="7"/>
  <c r="V651" i="7"/>
  <c r="W651" i="7"/>
  <c r="AE654" i="1"/>
  <c r="X651" i="7"/>
  <c r="Y651" i="7"/>
  <c r="Z651" i="7"/>
  <c r="AH654" i="1"/>
  <c r="AA651" i="7"/>
  <c r="AB651" i="7"/>
  <c r="A652" i="7"/>
  <c r="B652" i="7"/>
  <c r="BA655" i="1"/>
  <c r="BB655" i="1"/>
  <c r="I655" i="1"/>
  <c r="C652" i="7"/>
  <c r="D652" i="7"/>
  <c r="E652" i="7"/>
  <c r="F652" i="7"/>
  <c r="G652" i="7"/>
  <c r="H652" i="7"/>
  <c r="I652" i="7"/>
  <c r="P655" i="1"/>
  <c r="J652" i="7"/>
  <c r="Q655" i="1"/>
  <c r="K652" i="7"/>
  <c r="L652" i="7"/>
  <c r="M652" i="7"/>
  <c r="AQ655" i="1"/>
  <c r="AR655" i="1"/>
  <c r="AS655" i="1"/>
  <c r="AT655" i="1"/>
  <c r="AU655" i="1"/>
  <c r="T655" i="1"/>
  <c r="N652" i="7"/>
  <c r="AV655" i="1"/>
  <c r="AW655" i="1"/>
  <c r="AX655" i="1"/>
  <c r="AY655" i="1"/>
  <c r="AZ655" i="1"/>
  <c r="U655" i="1"/>
  <c r="O652" i="7"/>
  <c r="V655" i="1"/>
  <c r="P652" i="7"/>
  <c r="Q652" i="7"/>
  <c r="R652" i="7"/>
  <c r="Y655" i="1"/>
  <c r="S652" i="7"/>
  <c r="T652" i="7"/>
  <c r="U652" i="7"/>
  <c r="V652" i="7"/>
  <c r="W652" i="7"/>
  <c r="AE655" i="1"/>
  <c r="X652" i="7"/>
  <c r="Y652" i="7"/>
  <c r="Z652" i="7"/>
  <c r="AH655" i="1"/>
  <c r="AA652" i="7"/>
  <c r="AB652" i="7"/>
  <c r="A653" i="7"/>
  <c r="B653" i="7"/>
  <c r="BA656" i="1"/>
  <c r="BB656" i="1"/>
  <c r="I656" i="1"/>
  <c r="C653" i="7"/>
  <c r="D653" i="7"/>
  <c r="E653" i="7"/>
  <c r="F653" i="7"/>
  <c r="G653" i="7"/>
  <c r="H653" i="7"/>
  <c r="I653" i="7"/>
  <c r="P656" i="1"/>
  <c r="J653" i="7"/>
  <c r="Q656" i="1"/>
  <c r="K653" i="7"/>
  <c r="L653" i="7"/>
  <c r="M653" i="7"/>
  <c r="AQ656" i="1"/>
  <c r="AR656" i="1"/>
  <c r="AS656" i="1"/>
  <c r="AT656" i="1"/>
  <c r="AU656" i="1"/>
  <c r="T656" i="1"/>
  <c r="N653" i="7"/>
  <c r="AV656" i="1"/>
  <c r="AW656" i="1"/>
  <c r="AX656" i="1"/>
  <c r="AY656" i="1"/>
  <c r="AZ656" i="1"/>
  <c r="U656" i="1"/>
  <c r="O653" i="7"/>
  <c r="V656" i="1"/>
  <c r="P653" i="7"/>
  <c r="Q653" i="7"/>
  <c r="R653" i="7"/>
  <c r="Y656" i="1"/>
  <c r="S653" i="7"/>
  <c r="T653" i="7"/>
  <c r="U653" i="7"/>
  <c r="V653" i="7"/>
  <c r="W653" i="7"/>
  <c r="AE656" i="1"/>
  <c r="X653" i="7"/>
  <c r="Y653" i="7"/>
  <c r="Z653" i="7"/>
  <c r="AH656" i="1"/>
  <c r="AA653" i="7"/>
  <c r="AB653" i="7"/>
  <c r="A654" i="7"/>
  <c r="B654" i="7"/>
  <c r="BA657" i="1"/>
  <c r="BB657" i="1"/>
  <c r="I657" i="1"/>
  <c r="C654" i="7"/>
  <c r="D654" i="7"/>
  <c r="E654" i="7"/>
  <c r="F654" i="7"/>
  <c r="G654" i="7"/>
  <c r="H654" i="7"/>
  <c r="I654" i="7"/>
  <c r="P657" i="1"/>
  <c r="J654" i="7"/>
  <c r="Q657" i="1"/>
  <c r="K654" i="7"/>
  <c r="L654" i="7"/>
  <c r="M654" i="7"/>
  <c r="AQ657" i="1"/>
  <c r="AR657" i="1"/>
  <c r="AS657" i="1"/>
  <c r="AT657" i="1"/>
  <c r="AU657" i="1"/>
  <c r="T657" i="1"/>
  <c r="N654" i="7"/>
  <c r="AV657" i="1"/>
  <c r="AW657" i="1"/>
  <c r="AX657" i="1"/>
  <c r="AY657" i="1"/>
  <c r="AZ657" i="1"/>
  <c r="U657" i="1"/>
  <c r="O654" i="7"/>
  <c r="V657" i="1"/>
  <c r="P654" i="7"/>
  <c r="Q654" i="7"/>
  <c r="R654" i="7"/>
  <c r="Y657" i="1"/>
  <c r="S654" i="7"/>
  <c r="T654" i="7"/>
  <c r="U654" i="7"/>
  <c r="V654" i="7"/>
  <c r="W654" i="7"/>
  <c r="AE657" i="1"/>
  <c r="X654" i="7"/>
  <c r="Y654" i="7"/>
  <c r="Z654" i="7"/>
  <c r="AH657" i="1"/>
  <c r="AA654" i="7"/>
  <c r="AB654" i="7"/>
  <c r="A655" i="7"/>
  <c r="B655" i="7"/>
  <c r="BA658" i="1"/>
  <c r="BB658" i="1"/>
  <c r="I658" i="1"/>
  <c r="C655" i="7"/>
  <c r="D655" i="7"/>
  <c r="E655" i="7"/>
  <c r="F655" i="7"/>
  <c r="G655" i="7"/>
  <c r="H655" i="7"/>
  <c r="I655" i="7"/>
  <c r="P658" i="1"/>
  <c r="J655" i="7"/>
  <c r="Q658" i="1"/>
  <c r="K655" i="7"/>
  <c r="L655" i="7"/>
  <c r="M655" i="7"/>
  <c r="AQ658" i="1"/>
  <c r="AR658" i="1"/>
  <c r="AS658" i="1"/>
  <c r="AT658" i="1"/>
  <c r="AU658" i="1"/>
  <c r="T658" i="1"/>
  <c r="N655" i="7"/>
  <c r="AV658" i="1"/>
  <c r="AW658" i="1"/>
  <c r="AX658" i="1"/>
  <c r="AY658" i="1"/>
  <c r="AZ658" i="1"/>
  <c r="U658" i="1"/>
  <c r="O655" i="7"/>
  <c r="V658" i="1"/>
  <c r="P655" i="7"/>
  <c r="Q655" i="7"/>
  <c r="R655" i="7"/>
  <c r="Y658" i="1"/>
  <c r="S655" i="7"/>
  <c r="T655" i="7"/>
  <c r="U655" i="7"/>
  <c r="V655" i="7"/>
  <c r="W655" i="7"/>
  <c r="AE658" i="1"/>
  <c r="X655" i="7"/>
  <c r="Y655" i="7"/>
  <c r="Z655" i="7"/>
  <c r="AH658" i="1"/>
  <c r="AA655" i="7"/>
  <c r="AB655" i="7"/>
  <c r="A656" i="7"/>
  <c r="B656" i="7"/>
  <c r="BA659" i="1"/>
  <c r="BB659" i="1"/>
  <c r="I659" i="1"/>
  <c r="C656" i="7"/>
  <c r="D656" i="7"/>
  <c r="E656" i="7"/>
  <c r="F656" i="7"/>
  <c r="G656" i="7"/>
  <c r="H656" i="7"/>
  <c r="I656" i="7"/>
  <c r="P659" i="1"/>
  <c r="J656" i="7"/>
  <c r="Q659" i="1"/>
  <c r="K656" i="7"/>
  <c r="L656" i="7"/>
  <c r="M656" i="7"/>
  <c r="AQ659" i="1"/>
  <c r="AR659" i="1"/>
  <c r="AS659" i="1"/>
  <c r="AT659" i="1"/>
  <c r="AU659" i="1"/>
  <c r="T659" i="1"/>
  <c r="N656" i="7"/>
  <c r="AV659" i="1"/>
  <c r="AW659" i="1"/>
  <c r="AX659" i="1"/>
  <c r="AY659" i="1"/>
  <c r="AZ659" i="1"/>
  <c r="U659" i="1"/>
  <c r="O656" i="7"/>
  <c r="V659" i="1"/>
  <c r="P656" i="7"/>
  <c r="Q656" i="7"/>
  <c r="R656" i="7"/>
  <c r="Y659" i="1"/>
  <c r="S656" i="7"/>
  <c r="T656" i="7"/>
  <c r="U656" i="7"/>
  <c r="V656" i="7"/>
  <c r="W656" i="7"/>
  <c r="AE659" i="1"/>
  <c r="X656" i="7"/>
  <c r="Y656" i="7"/>
  <c r="Z656" i="7"/>
  <c r="AH659" i="1"/>
  <c r="AA656" i="7"/>
  <c r="AB656" i="7"/>
  <c r="A657" i="7"/>
  <c r="B657" i="7"/>
  <c r="BA660" i="1"/>
  <c r="BB660" i="1"/>
  <c r="I660" i="1"/>
  <c r="C657" i="7"/>
  <c r="D657" i="7"/>
  <c r="E657" i="7"/>
  <c r="F657" i="7"/>
  <c r="G657" i="7"/>
  <c r="H657" i="7"/>
  <c r="I657" i="7"/>
  <c r="P660" i="1"/>
  <c r="J657" i="7"/>
  <c r="Q660" i="1"/>
  <c r="K657" i="7"/>
  <c r="L657" i="7"/>
  <c r="M657" i="7"/>
  <c r="AQ660" i="1"/>
  <c r="AR660" i="1"/>
  <c r="AS660" i="1"/>
  <c r="AT660" i="1"/>
  <c r="AU660" i="1"/>
  <c r="T660" i="1"/>
  <c r="N657" i="7"/>
  <c r="AV660" i="1"/>
  <c r="AW660" i="1"/>
  <c r="AX660" i="1"/>
  <c r="AY660" i="1"/>
  <c r="AZ660" i="1"/>
  <c r="U660" i="1"/>
  <c r="O657" i="7"/>
  <c r="V660" i="1"/>
  <c r="P657" i="7"/>
  <c r="Q657" i="7"/>
  <c r="R657" i="7"/>
  <c r="Y660" i="1"/>
  <c r="S657" i="7"/>
  <c r="T657" i="7"/>
  <c r="U657" i="7"/>
  <c r="V657" i="7"/>
  <c r="W657" i="7"/>
  <c r="AE660" i="1"/>
  <c r="X657" i="7"/>
  <c r="Y657" i="7"/>
  <c r="Z657" i="7"/>
  <c r="AH660" i="1"/>
  <c r="AA657" i="7"/>
  <c r="AB657" i="7"/>
  <c r="A658" i="7"/>
  <c r="B658" i="7"/>
  <c r="BA661" i="1"/>
  <c r="BB661" i="1"/>
  <c r="I661" i="1"/>
  <c r="C658" i="7"/>
  <c r="D658" i="7"/>
  <c r="E658" i="7"/>
  <c r="F658" i="7"/>
  <c r="G658" i="7"/>
  <c r="H658" i="7"/>
  <c r="I658" i="7"/>
  <c r="P661" i="1"/>
  <c r="J658" i="7"/>
  <c r="Q661" i="1"/>
  <c r="K658" i="7"/>
  <c r="L658" i="7"/>
  <c r="M658" i="7"/>
  <c r="AQ661" i="1"/>
  <c r="AR661" i="1"/>
  <c r="AS661" i="1"/>
  <c r="AT661" i="1"/>
  <c r="AU661" i="1"/>
  <c r="T661" i="1"/>
  <c r="N658" i="7"/>
  <c r="AV661" i="1"/>
  <c r="AW661" i="1"/>
  <c r="AX661" i="1"/>
  <c r="AY661" i="1"/>
  <c r="AZ661" i="1"/>
  <c r="U661" i="1"/>
  <c r="O658" i="7"/>
  <c r="V661" i="1"/>
  <c r="P658" i="7"/>
  <c r="Q658" i="7"/>
  <c r="R658" i="7"/>
  <c r="Y661" i="1"/>
  <c r="S658" i="7"/>
  <c r="T658" i="7"/>
  <c r="U658" i="7"/>
  <c r="V658" i="7"/>
  <c r="W658" i="7"/>
  <c r="AE661" i="1"/>
  <c r="X658" i="7"/>
  <c r="Y658" i="7"/>
  <c r="Z658" i="7"/>
  <c r="AH661" i="1"/>
  <c r="AA658" i="7"/>
  <c r="AB658" i="7"/>
  <c r="A659" i="7"/>
  <c r="B659" i="7"/>
  <c r="BA662" i="1"/>
  <c r="BB662" i="1"/>
  <c r="I662" i="1"/>
  <c r="C659" i="7"/>
  <c r="D659" i="7"/>
  <c r="E659" i="7"/>
  <c r="F659" i="7"/>
  <c r="G659" i="7"/>
  <c r="H659" i="7"/>
  <c r="I659" i="7"/>
  <c r="P662" i="1"/>
  <c r="J659" i="7"/>
  <c r="Q662" i="1"/>
  <c r="K659" i="7"/>
  <c r="L659" i="7"/>
  <c r="M659" i="7"/>
  <c r="AQ662" i="1"/>
  <c r="AR662" i="1"/>
  <c r="AS662" i="1"/>
  <c r="AT662" i="1"/>
  <c r="AU662" i="1"/>
  <c r="T662" i="1"/>
  <c r="N659" i="7"/>
  <c r="AV662" i="1"/>
  <c r="AW662" i="1"/>
  <c r="AX662" i="1"/>
  <c r="AY662" i="1"/>
  <c r="AZ662" i="1"/>
  <c r="U662" i="1"/>
  <c r="O659" i="7"/>
  <c r="V662" i="1"/>
  <c r="P659" i="7"/>
  <c r="Q659" i="7"/>
  <c r="R659" i="7"/>
  <c r="Y662" i="1"/>
  <c r="S659" i="7"/>
  <c r="T659" i="7"/>
  <c r="U659" i="7"/>
  <c r="V659" i="7"/>
  <c r="W659" i="7"/>
  <c r="AE662" i="1"/>
  <c r="X659" i="7"/>
  <c r="Y659" i="7"/>
  <c r="Z659" i="7"/>
  <c r="AH662" i="1"/>
  <c r="AA659" i="7"/>
  <c r="AB659" i="7"/>
  <c r="A660" i="7"/>
  <c r="B660" i="7"/>
  <c r="BA663" i="1"/>
  <c r="BB663" i="1"/>
  <c r="I663" i="1"/>
  <c r="C660" i="7"/>
  <c r="D660" i="7"/>
  <c r="E660" i="7"/>
  <c r="F660" i="7"/>
  <c r="G660" i="7"/>
  <c r="H660" i="7"/>
  <c r="I660" i="7"/>
  <c r="P663" i="1"/>
  <c r="J660" i="7"/>
  <c r="Q663" i="1"/>
  <c r="K660" i="7"/>
  <c r="L660" i="7"/>
  <c r="M660" i="7"/>
  <c r="AQ663" i="1"/>
  <c r="AR663" i="1"/>
  <c r="AS663" i="1"/>
  <c r="AT663" i="1"/>
  <c r="AU663" i="1"/>
  <c r="T663" i="1"/>
  <c r="N660" i="7"/>
  <c r="AV663" i="1"/>
  <c r="AW663" i="1"/>
  <c r="AX663" i="1"/>
  <c r="AY663" i="1"/>
  <c r="AZ663" i="1"/>
  <c r="U663" i="1"/>
  <c r="O660" i="7"/>
  <c r="V663" i="1"/>
  <c r="P660" i="7"/>
  <c r="Q660" i="7"/>
  <c r="R660" i="7"/>
  <c r="Y663" i="1"/>
  <c r="S660" i="7"/>
  <c r="T660" i="7"/>
  <c r="U660" i="7"/>
  <c r="V660" i="7"/>
  <c r="W660" i="7"/>
  <c r="AE663" i="1"/>
  <c r="X660" i="7"/>
  <c r="Y660" i="7"/>
  <c r="Z660" i="7"/>
  <c r="AH663" i="1"/>
  <c r="AA660" i="7"/>
  <c r="AB660" i="7"/>
  <c r="A661" i="7"/>
  <c r="B661" i="7"/>
  <c r="BA664" i="1"/>
  <c r="BB664" i="1"/>
  <c r="I664" i="1"/>
  <c r="C661" i="7"/>
  <c r="D661" i="7"/>
  <c r="E661" i="7"/>
  <c r="F661" i="7"/>
  <c r="G661" i="7"/>
  <c r="H661" i="7"/>
  <c r="I661" i="7"/>
  <c r="P664" i="1"/>
  <c r="J661" i="7"/>
  <c r="Q664" i="1"/>
  <c r="K661" i="7"/>
  <c r="L661" i="7"/>
  <c r="M661" i="7"/>
  <c r="AQ664" i="1"/>
  <c r="AR664" i="1"/>
  <c r="AS664" i="1"/>
  <c r="AT664" i="1"/>
  <c r="AU664" i="1"/>
  <c r="T664" i="1"/>
  <c r="N661" i="7"/>
  <c r="AV664" i="1"/>
  <c r="AW664" i="1"/>
  <c r="AX664" i="1"/>
  <c r="AY664" i="1"/>
  <c r="AZ664" i="1"/>
  <c r="U664" i="1"/>
  <c r="O661" i="7"/>
  <c r="V664" i="1"/>
  <c r="P661" i="7"/>
  <c r="Q661" i="7"/>
  <c r="R661" i="7"/>
  <c r="Y664" i="1"/>
  <c r="S661" i="7"/>
  <c r="T661" i="7"/>
  <c r="U661" i="7"/>
  <c r="V661" i="7"/>
  <c r="W661" i="7"/>
  <c r="AE664" i="1"/>
  <c r="X661" i="7"/>
  <c r="Y661" i="7"/>
  <c r="Z661" i="7"/>
  <c r="AH664" i="1"/>
  <c r="AA661" i="7"/>
  <c r="AB661" i="7"/>
  <c r="A662" i="7"/>
  <c r="B662" i="7"/>
  <c r="BA665" i="1"/>
  <c r="BB665" i="1"/>
  <c r="I665" i="1"/>
  <c r="C662" i="7"/>
  <c r="D662" i="7"/>
  <c r="E662" i="7"/>
  <c r="F662" i="7"/>
  <c r="G662" i="7"/>
  <c r="H662" i="7"/>
  <c r="I662" i="7"/>
  <c r="P665" i="1"/>
  <c r="J662" i="7"/>
  <c r="Q665" i="1"/>
  <c r="K662" i="7"/>
  <c r="L662" i="7"/>
  <c r="M662" i="7"/>
  <c r="AQ665" i="1"/>
  <c r="AR665" i="1"/>
  <c r="AS665" i="1"/>
  <c r="AT665" i="1"/>
  <c r="AU665" i="1"/>
  <c r="T665" i="1"/>
  <c r="N662" i="7"/>
  <c r="AV665" i="1"/>
  <c r="AW665" i="1"/>
  <c r="AX665" i="1"/>
  <c r="AY665" i="1"/>
  <c r="AZ665" i="1"/>
  <c r="U665" i="1"/>
  <c r="O662" i="7"/>
  <c r="V665" i="1"/>
  <c r="P662" i="7"/>
  <c r="Q662" i="7"/>
  <c r="R662" i="7"/>
  <c r="Y665" i="1"/>
  <c r="S662" i="7"/>
  <c r="T662" i="7"/>
  <c r="U662" i="7"/>
  <c r="V662" i="7"/>
  <c r="W662" i="7"/>
  <c r="AE665" i="1"/>
  <c r="X662" i="7"/>
  <c r="Y662" i="7"/>
  <c r="Z662" i="7"/>
  <c r="AH665" i="1"/>
  <c r="AA662" i="7"/>
  <c r="AB662" i="7"/>
  <c r="A663" i="7"/>
  <c r="B663" i="7"/>
  <c r="BA666" i="1"/>
  <c r="BB666" i="1"/>
  <c r="I666" i="1"/>
  <c r="C663" i="7"/>
  <c r="D663" i="7"/>
  <c r="E663" i="7"/>
  <c r="F663" i="7"/>
  <c r="G663" i="7"/>
  <c r="H663" i="7"/>
  <c r="I663" i="7"/>
  <c r="P666" i="1"/>
  <c r="J663" i="7"/>
  <c r="Q666" i="1"/>
  <c r="K663" i="7"/>
  <c r="L663" i="7"/>
  <c r="M663" i="7"/>
  <c r="AQ666" i="1"/>
  <c r="AR666" i="1"/>
  <c r="AS666" i="1"/>
  <c r="AT666" i="1"/>
  <c r="AU666" i="1"/>
  <c r="T666" i="1"/>
  <c r="N663" i="7"/>
  <c r="AV666" i="1"/>
  <c r="AW666" i="1"/>
  <c r="AX666" i="1"/>
  <c r="AY666" i="1"/>
  <c r="AZ666" i="1"/>
  <c r="U666" i="1"/>
  <c r="O663" i="7"/>
  <c r="V666" i="1"/>
  <c r="P663" i="7"/>
  <c r="Q663" i="7"/>
  <c r="R663" i="7"/>
  <c r="Y666" i="1"/>
  <c r="S663" i="7"/>
  <c r="T663" i="7"/>
  <c r="U663" i="7"/>
  <c r="V663" i="7"/>
  <c r="W663" i="7"/>
  <c r="AE666" i="1"/>
  <c r="X663" i="7"/>
  <c r="Y663" i="7"/>
  <c r="Z663" i="7"/>
  <c r="AH666" i="1"/>
  <c r="AA663" i="7"/>
  <c r="AB663" i="7"/>
  <c r="A664" i="7"/>
  <c r="B664" i="7"/>
  <c r="I667" i="1"/>
  <c r="C664" i="7"/>
  <c r="D664" i="7"/>
  <c r="E664" i="7"/>
  <c r="F664" i="7"/>
  <c r="G664" i="7"/>
  <c r="H664" i="7"/>
  <c r="I664" i="7"/>
  <c r="BG15" i="16"/>
  <c r="BH15" i="16"/>
  <c r="BI15" i="16"/>
  <c r="BJ15" i="16"/>
  <c r="AS15" i="16"/>
  <c r="W15" i="16"/>
  <c r="P667" i="1"/>
  <c r="J664" i="7"/>
  <c r="Q667" i="1"/>
  <c r="K664" i="7"/>
  <c r="L664" i="7"/>
  <c r="M664" i="7"/>
  <c r="AQ667" i="1"/>
  <c r="AR667" i="1"/>
  <c r="AS667" i="1"/>
  <c r="AT667" i="1"/>
  <c r="AU667" i="1"/>
  <c r="T667" i="1"/>
  <c r="N664" i="7"/>
  <c r="AV667" i="1"/>
  <c r="AW667" i="1"/>
  <c r="AX667" i="1"/>
  <c r="AY667" i="1"/>
  <c r="AZ667" i="1"/>
  <c r="U667" i="1"/>
  <c r="O664" i="7"/>
  <c r="AX15" i="16"/>
  <c r="V667" i="1"/>
  <c r="P664" i="7"/>
  <c r="Q664" i="7"/>
  <c r="R664" i="7"/>
  <c r="Y667" i="1"/>
  <c r="S664" i="7"/>
  <c r="T664" i="7"/>
  <c r="U664" i="7"/>
  <c r="V664" i="7"/>
  <c r="W664" i="7"/>
  <c r="AE667" i="1"/>
  <c r="X664" i="7"/>
  <c r="Y664" i="7"/>
  <c r="Z664" i="7"/>
  <c r="AH667" i="1"/>
  <c r="AA664" i="7"/>
  <c r="AB664" i="7"/>
  <c r="A665" i="7"/>
  <c r="B665" i="7"/>
  <c r="I668" i="1"/>
  <c r="C665" i="7"/>
  <c r="D665" i="7"/>
  <c r="E665" i="7"/>
  <c r="F665" i="7"/>
  <c r="G665" i="7"/>
  <c r="H665" i="7"/>
  <c r="I665" i="7"/>
  <c r="P668" i="1"/>
  <c r="J665" i="7"/>
  <c r="Q668" i="1"/>
  <c r="K665" i="7"/>
  <c r="L665" i="7"/>
  <c r="M665" i="7"/>
  <c r="AQ668" i="1"/>
  <c r="AR668" i="1"/>
  <c r="AS668" i="1"/>
  <c r="AT668" i="1"/>
  <c r="AU668" i="1"/>
  <c r="T668" i="1"/>
  <c r="N665" i="7"/>
  <c r="AV668" i="1"/>
  <c r="AW668" i="1"/>
  <c r="AX668" i="1"/>
  <c r="AY668" i="1"/>
  <c r="AZ668" i="1"/>
  <c r="U668" i="1"/>
  <c r="O665" i="7"/>
  <c r="V668" i="1"/>
  <c r="P665" i="7"/>
  <c r="Q665" i="7"/>
  <c r="R665" i="7"/>
  <c r="Y668" i="1"/>
  <c r="S665" i="7"/>
  <c r="T665" i="7"/>
  <c r="U665" i="7"/>
  <c r="V665" i="7"/>
  <c r="W665" i="7"/>
  <c r="AE668" i="1"/>
  <c r="X665" i="7"/>
  <c r="Y665" i="7"/>
  <c r="Z665" i="7"/>
  <c r="AH668" i="1"/>
  <c r="AA665" i="7"/>
  <c r="AB665" i="7"/>
  <c r="A666" i="7"/>
  <c r="B666" i="7"/>
  <c r="I669" i="1"/>
  <c r="C666" i="7"/>
  <c r="D666" i="7"/>
  <c r="E666" i="7"/>
  <c r="F666" i="7"/>
  <c r="G666" i="7"/>
  <c r="H666" i="7"/>
  <c r="I666" i="7"/>
  <c r="P669" i="1"/>
  <c r="J666" i="7"/>
  <c r="Q669" i="1"/>
  <c r="K666" i="7"/>
  <c r="L666" i="7"/>
  <c r="M666" i="7"/>
  <c r="AQ669" i="1"/>
  <c r="AR669" i="1"/>
  <c r="AS669" i="1"/>
  <c r="AT669" i="1"/>
  <c r="AU669" i="1"/>
  <c r="T669" i="1"/>
  <c r="N666" i="7"/>
  <c r="AV669" i="1"/>
  <c r="AW669" i="1"/>
  <c r="AX669" i="1"/>
  <c r="AY669" i="1"/>
  <c r="AZ669" i="1"/>
  <c r="U669" i="1"/>
  <c r="O666" i="7"/>
  <c r="V669" i="1"/>
  <c r="P666" i="7"/>
  <c r="Q666" i="7"/>
  <c r="R666" i="7"/>
  <c r="Y669" i="1"/>
  <c r="S666" i="7"/>
  <c r="T666" i="7"/>
  <c r="U666" i="7"/>
  <c r="V666" i="7"/>
  <c r="W666" i="7"/>
  <c r="AE669" i="1"/>
  <c r="X666" i="7"/>
  <c r="Y666" i="7"/>
  <c r="Z666" i="7"/>
  <c r="AH669" i="1"/>
  <c r="AA666" i="7"/>
  <c r="AB666" i="7"/>
  <c r="A667" i="7"/>
  <c r="B667" i="7"/>
  <c r="I670" i="1"/>
  <c r="C667" i="7"/>
  <c r="D667" i="7"/>
  <c r="E667" i="7"/>
  <c r="F667" i="7"/>
  <c r="G667" i="7"/>
  <c r="H667" i="7"/>
  <c r="I667" i="7"/>
  <c r="P670" i="1"/>
  <c r="J667" i="7"/>
  <c r="Q670" i="1"/>
  <c r="K667" i="7"/>
  <c r="L667" i="7"/>
  <c r="M667" i="7"/>
  <c r="AQ670" i="1"/>
  <c r="AR670" i="1"/>
  <c r="AS670" i="1"/>
  <c r="AT670" i="1"/>
  <c r="AU670" i="1"/>
  <c r="T670" i="1"/>
  <c r="N667" i="7"/>
  <c r="AV670" i="1"/>
  <c r="AW670" i="1"/>
  <c r="AX670" i="1"/>
  <c r="AY670" i="1"/>
  <c r="AZ670" i="1"/>
  <c r="U670" i="1"/>
  <c r="O667" i="7"/>
  <c r="V670" i="1"/>
  <c r="P667" i="7"/>
  <c r="Q667" i="7"/>
  <c r="R667" i="7"/>
  <c r="Y670" i="1"/>
  <c r="S667" i="7"/>
  <c r="T667" i="7"/>
  <c r="U667" i="7"/>
  <c r="V667" i="7"/>
  <c r="W667" i="7"/>
  <c r="AE670" i="1"/>
  <c r="X667" i="7"/>
  <c r="Y667" i="7"/>
  <c r="Z667" i="7"/>
  <c r="AH670" i="1"/>
  <c r="AA667" i="7"/>
  <c r="AB667" i="7"/>
  <c r="A668" i="7"/>
  <c r="B668" i="7"/>
  <c r="I671" i="1"/>
  <c r="C668" i="7"/>
  <c r="D668" i="7"/>
  <c r="E668" i="7"/>
  <c r="F668" i="7"/>
  <c r="G668" i="7"/>
  <c r="H668" i="7"/>
  <c r="I668" i="7"/>
  <c r="P671" i="1"/>
  <c r="J668" i="7"/>
  <c r="Q671" i="1"/>
  <c r="K668" i="7"/>
  <c r="L668" i="7"/>
  <c r="M668" i="7"/>
  <c r="AQ671" i="1"/>
  <c r="AR671" i="1"/>
  <c r="AS671" i="1"/>
  <c r="AT671" i="1"/>
  <c r="AU671" i="1"/>
  <c r="T671" i="1"/>
  <c r="N668" i="7"/>
  <c r="AV671" i="1"/>
  <c r="AW671" i="1"/>
  <c r="AX671" i="1"/>
  <c r="AY671" i="1"/>
  <c r="AZ671" i="1"/>
  <c r="U671" i="1"/>
  <c r="O668" i="7"/>
  <c r="V671" i="1"/>
  <c r="P668" i="7"/>
  <c r="Q668" i="7"/>
  <c r="R668" i="7"/>
  <c r="Y671" i="1"/>
  <c r="S668" i="7"/>
  <c r="T668" i="7"/>
  <c r="U668" i="7"/>
  <c r="V668" i="7"/>
  <c r="W668" i="7"/>
  <c r="AE671" i="1"/>
  <c r="X668" i="7"/>
  <c r="Y668" i="7"/>
  <c r="Z668" i="7"/>
  <c r="AH671" i="1"/>
  <c r="AA668" i="7"/>
  <c r="AB668" i="7"/>
  <c r="A669" i="7"/>
  <c r="B669" i="7"/>
  <c r="I672" i="1"/>
  <c r="C669" i="7"/>
  <c r="D669" i="7"/>
  <c r="E669" i="7"/>
  <c r="F669" i="7"/>
  <c r="G669" i="7"/>
  <c r="H669" i="7"/>
  <c r="I669" i="7"/>
  <c r="P672" i="1"/>
  <c r="J669" i="7"/>
  <c r="Q672" i="1"/>
  <c r="K669" i="7"/>
  <c r="L669" i="7"/>
  <c r="M669" i="7"/>
  <c r="AQ672" i="1"/>
  <c r="AR672" i="1"/>
  <c r="AS672" i="1"/>
  <c r="AT672" i="1"/>
  <c r="AU672" i="1"/>
  <c r="T672" i="1"/>
  <c r="N669" i="7"/>
  <c r="AV672" i="1"/>
  <c r="AW672" i="1"/>
  <c r="AX672" i="1"/>
  <c r="AY672" i="1"/>
  <c r="AZ672" i="1"/>
  <c r="U672" i="1"/>
  <c r="O669" i="7"/>
  <c r="V672" i="1"/>
  <c r="P669" i="7"/>
  <c r="Q669" i="7"/>
  <c r="R669" i="7"/>
  <c r="Y672" i="1"/>
  <c r="S669" i="7"/>
  <c r="T669" i="7"/>
  <c r="U669" i="7"/>
  <c r="V669" i="7"/>
  <c r="W669" i="7"/>
  <c r="AE672" i="1"/>
  <c r="X669" i="7"/>
  <c r="Y669" i="7"/>
  <c r="Z669" i="7"/>
  <c r="AH672" i="1"/>
  <c r="AA669" i="7"/>
  <c r="AB669" i="7"/>
  <c r="A670" i="7"/>
  <c r="B670" i="7"/>
  <c r="I673" i="1"/>
  <c r="C670" i="7"/>
  <c r="D670" i="7"/>
  <c r="E670" i="7"/>
  <c r="F670" i="7"/>
  <c r="G670" i="7"/>
  <c r="H670" i="7"/>
  <c r="I670" i="7"/>
  <c r="P673" i="1"/>
  <c r="J670" i="7"/>
  <c r="Q673" i="1"/>
  <c r="K670" i="7"/>
  <c r="L670" i="7"/>
  <c r="M670" i="7"/>
  <c r="AQ673" i="1"/>
  <c r="AR673" i="1"/>
  <c r="AS673" i="1"/>
  <c r="AT673" i="1"/>
  <c r="AU673" i="1"/>
  <c r="T673" i="1"/>
  <c r="N670" i="7"/>
  <c r="AV673" i="1"/>
  <c r="AW673" i="1"/>
  <c r="AX673" i="1"/>
  <c r="AY673" i="1"/>
  <c r="AZ673" i="1"/>
  <c r="U673" i="1"/>
  <c r="O670" i="7"/>
  <c r="V673" i="1"/>
  <c r="P670" i="7"/>
  <c r="Q670" i="7"/>
  <c r="R670" i="7"/>
  <c r="Y673" i="1"/>
  <c r="S670" i="7"/>
  <c r="T670" i="7"/>
  <c r="U670" i="7"/>
  <c r="V670" i="7"/>
  <c r="W670" i="7"/>
  <c r="AE673" i="1"/>
  <c r="X670" i="7"/>
  <c r="Y670" i="7"/>
  <c r="Z670" i="7"/>
  <c r="AH673" i="1"/>
  <c r="AA670" i="7"/>
  <c r="AB670" i="7"/>
  <c r="A671" i="7"/>
  <c r="B671" i="7"/>
  <c r="I674" i="1"/>
  <c r="C671" i="7"/>
  <c r="D671" i="7"/>
  <c r="E671" i="7"/>
  <c r="F671" i="7"/>
  <c r="G671" i="7"/>
  <c r="H671" i="7"/>
  <c r="I671" i="7"/>
  <c r="P674" i="1"/>
  <c r="J671" i="7"/>
  <c r="Q674" i="1"/>
  <c r="K671" i="7"/>
  <c r="L671" i="7"/>
  <c r="M671" i="7"/>
  <c r="AQ674" i="1"/>
  <c r="AR674" i="1"/>
  <c r="AS674" i="1"/>
  <c r="AT674" i="1"/>
  <c r="AU674" i="1"/>
  <c r="T674" i="1"/>
  <c r="N671" i="7"/>
  <c r="AV674" i="1"/>
  <c r="AW674" i="1"/>
  <c r="AX674" i="1"/>
  <c r="AY674" i="1"/>
  <c r="AZ674" i="1"/>
  <c r="U674" i="1"/>
  <c r="O671" i="7"/>
  <c r="V674" i="1"/>
  <c r="P671" i="7"/>
  <c r="Q671" i="7"/>
  <c r="R671" i="7"/>
  <c r="Y674" i="1"/>
  <c r="S671" i="7"/>
  <c r="T671" i="7"/>
  <c r="U671" i="7"/>
  <c r="V671" i="7"/>
  <c r="W671" i="7"/>
  <c r="AE674" i="1"/>
  <c r="X671" i="7"/>
  <c r="Y671" i="7"/>
  <c r="Z671" i="7"/>
  <c r="AH674" i="1"/>
  <c r="AA671" i="7"/>
  <c r="AB671" i="7"/>
  <c r="A672" i="7"/>
  <c r="B672" i="7"/>
  <c r="I675" i="1"/>
  <c r="C672" i="7"/>
  <c r="D672" i="7"/>
  <c r="E672" i="7"/>
  <c r="F672" i="7"/>
  <c r="G672" i="7"/>
  <c r="H672" i="7"/>
  <c r="I672" i="7"/>
  <c r="P675" i="1"/>
  <c r="J672" i="7"/>
  <c r="Q675" i="1"/>
  <c r="K672" i="7"/>
  <c r="L672" i="7"/>
  <c r="M672" i="7"/>
  <c r="AQ675" i="1"/>
  <c r="AR675" i="1"/>
  <c r="AS675" i="1"/>
  <c r="AT675" i="1"/>
  <c r="AU675" i="1"/>
  <c r="T675" i="1"/>
  <c r="N672" i="7"/>
  <c r="AV675" i="1"/>
  <c r="AW675" i="1"/>
  <c r="AX675" i="1"/>
  <c r="AY675" i="1"/>
  <c r="AZ675" i="1"/>
  <c r="U675" i="1"/>
  <c r="O672" i="7"/>
  <c r="V675" i="1"/>
  <c r="P672" i="7"/>
  <c r="Q672" i="7"/>
  <c r="R672" i="7"/>
  <c r="Y675" i="1"/>
  <c r="S672" i="7"/>
  <c r="T672" i="7"/>
  <c r="U672" i="7"/>
  <c r="V672" i="7"/>
  <c r="W672" i="7"/>
  <c r="AE675" i="1"/>
  <c r="X672" i="7"/>
  <c r="Y672" i="7"/>
  <c r="Z672" i="7"/>
  <c r="AH675" i="1"/>
  <c r="AA672" i="7"/>
  <c r="AB672" i="7"/>
  <c r="A673" i="7"/>
  <c r="B673" i="7"/>
  <c r="I676" i="1"/>
  <c r="C673" i="7"/>
  <c r="D673" i="7"/>
  <c r="E673" i="7"/>
  <c r="F673" i="7"/>
  <c r="G673" i="7"/>
  <c r="H673" i="7"/>
  <c r="I673" i="7"/>
  <c r="P676" i="1"/>
  <c r="J673" i="7"/>
  <c r="Q676" i="1"/>
  <c r="K673" i="7"/>
  <c r="L673" i="7"/>
  <c r="M673" i="7"/>
  <c r="AQ676" i="1"/>
  <c r="AR676" i="1"/>
  <c r="AS676" i="1"/>
  <c r="AT676" i="1"/>
  <c r="AU676" i="1"/>
  <c r="T676" i="1"/>
  <c r="N673" i="7"/>
  <c r="AV676" i="1"/>
  <c r="AW676" i="1"/>
  <c r="AX676" i="1"/>
  <c r="AY676" i="1"/>
  <c r="AZ676" i="1"/>
  <c r="U676" i="1"/>
  <c r="O673" i="7"/>
  <c r="V676" i="1"/>
  <c r="P673" i="7"/>
  <c r="Q673" i="7"/>
  <c r="R673" i="7"/>
  <c r="Y676" i="1"/>
  <c r="S673" i="7"/>
  <c r="T673" i="7"/>
  <c r="U673" i="7"/>
  <c r="V673" i="7"/>
  <c r="W673" i="7"/>
  <c r="AE676" i="1"/>
  <c r="X673" i="7"/>
  <c r="Y673" i="7"/>
  <c r="Z673" i="7"/>
  <c r="AH676" i="1"/>
  <c r="AA673" i="7"/>
  <c r="AB673" i="7"/>
  <c r="A674" i="7"/>
  <c r="B674" i="7"/>
  <c r="I677" i="1"/>
  <c r="C674" i="7"/>
  <c r="D674" i="7"/>
  <c r="E674" i="7"/>
  <c r="F674" i="7"/>
  <c r="G674" i="7"/>
  <c r="H674" i="7"/>
  <c r="I674" i="7"/>
  <c r="P677" i="1"/>
  <c r="J674" i="7"/>
  <c r="Q677" i="1"/>
  <c r="K674" i="7"/>
  <c r="L674" i="7"/>
  <c r="M674" i="7"/>
  <c r="AQ677" i="1"/>
  <c r="AR677" i="1"/>
  <c r="AS677" i="1"/>
  <c r="AT677" i="1"/>
  <c r="AU677" i="1"/>
  <c r="T677" i="1"/>
  <c r="N674" i="7"/>
  <c r="AV677" i="1"/>
  <c r="AW677" i="1"/>
  <c r="AX677" i="1"/>
  <c r="AY677" i="1"/>
  <c r="AZ677" i="1"/>
  <c r="U677" i="1"/>
  <c r="O674" i="7"/>
  <c r="V677" i="1"/>
  <c r="P674" i="7"/>
  <c r="Q674" i="7"/>
  <c r="R674" i="7"/>
  <c r="Y677" i="1"/>
  <c r="S674" i="7"/>
  <c r="T674" i="7"/>
  <c r="U674" i="7"/>
  <c r="V674" i="7"/>
  <c r="W674" i="7"/>
  <c r="AE677" i="1"/>
  <c r="X674" i="7"/>
  <c r="Y674" i="7"/>
  <c r="Z674" i="7"/>
  <c r="AH677" i="1"/>
  <c r="AA674" i="7"/>
  <c r="AB674" i="7"/>
  <c r="A675" i="7"/>
  <c r="B675" i="7"/>
  <c r="I678" i="1"/>
  <c r="C675" i="7"/>
  <c r="D675" i="7"/>
  <c r="E675" i="7"/>
  <c r="F675" i="7"/>
  <c r="G675" i="7"/>
  <c r="H675" i="7"/>
  <c r="I675" i="7"/>
  <c r="P678" i="1"/>
  <c r="J675" i="7"/>
  <c r="Q678" i="1"/>
  <c r="K675" i="7"/>
  <c r="L675" i="7"/>
  <c r="M675" i="7"/>
  <c r="AQ678" i="1"/>
  <c r="AR678" i="1"/>
  <c r="AS678" i="1"/>
  <c r="AT678" i="1"/>
  <c r="AU678" i="1"/>
  <c r="T678" i="1"/>
  <c r="N675" i="7"/>
  <c r="AV678" i="1"/>
  <c r="AW678" i="1"/>
  <c r="AX678" i="1"/>
  <c r="AY678" i="1"/>
  <c r="AZ678" i="1"/>
  <c r="U678" i="1"/>
  <c r="O675" i="7"/>
  <c r="V678" i="1"/>
  <c r="P675" i="7"/>
  <c r="Q675" i="7"/>
  <c r="R675" i="7"/>
  <c r="Y678" i="1"/>
  <c r="S675" i="7"/>
  <c r="T675" i="7"/>
  <c r="U675" i="7"/>
  <c r="V675" i="7"/>
  <c r="W675" i="7"/>
  <c r="AE678" i="1"/>
  <c r="X675" i="7"/>
  <c r="Y675" i="7"/>
  <c r="Z675" i="7"/>
  <c r="AH678" i="1"/>
  <c r="AA675" i="7"/>
  <c r="AB675" i="7"/>
  <c r="A676" i="7"/>
  <c r="B676" i="7"/>
  <c r="I679" i="1"/>
  <c r="C676" i="7"/>
  <c r="D676" i="7"/>
  <c r="E676" i="7"/>
  <c r="F676" i="7"/>
  <c r="G676" i="7"/>
  <c r="H676" i="7"/>
  <c r="I676" i="7"/>
  <c r="P679" i="1"/>
  <c r="J676" i="7"/>
  <c r="Q679" i="1"/>
  <c r="K676" i="7"/>
  <c r="L676" i="7"/>
  <c r="M676" i="7"/>
  <c r="AQ679" i="1"/>
  <c r="AR679" i="1"/>
  <c r="AS679" i="1"/>
  <c r="AT679" i="1"/>
  <c r="AU679" i="1"/>
  <c r="T679" i="1"/>
  <c r="N676" i="7"/>
  <c r="AV679" i="1"/>
  <c r="AW679" i="1"/>
  <c r="AX679" i="1"/>
  <c r="AY679" i="1"/>
  <c r="AZ679" i="1"/>
  <c r="U679" i="1"/>
  <c r="O676" i="7"/>
  <c r="V679" i="1"/>
  <c r="P676" i="7"/>
  <c r="Q676" i="7"/>
  <c r="R676" i="7"/>
  <c r="Y679" i="1"/>
  <c r="S676" i="7"/>
  <c r="T676" i="7"/>
  <c r="U676" i="7"/>
  <c r="V676" i="7"/>
  <c r="W676" i="7"/>
  <c r="AE679" i="1"/>
  <c r="X676" i="7"/>
  <c r="Y676" i="7"/>
  <c r="Z676" i="7"/>
  <c r="AH679" i="1"/>
  <c r="AA676" i="7"/>
  <c r="AB676" i="7"/>
  <c r="A677" i="7"/>
  <c r="B677" i="7"/>
  <c r="I680" i="1"/>
  <c r="C677" i="7"/>
  <c r="D677" i="7"/>
  <c r="E677" i="7"/>
  <c r="F677" i="7"/>
  <c r="G677" i="7"/>
  <c r="H677" i="7"/>
  <c r="I677" i="7"/>
  <c r="P680" i="1"/>
  <c r="J677" i="7"/>
  <c r="Q680" i="1"/>
  <c r="K677" i="7"/>
  <c r="L677" i="7"/>
  <c r="M677" i="7"/>
  <c r="AQ680" i="1"/>
  <c r="AR680" i="1"/>
  <c r="AS680" i="1"/>
  <c r="AT680" i="1"/>
  <c r="AU680" i="1"/>
  <c r="T680" i="1"/>
  <c r="N677" i="7"/>
  <c r="AV680" i="1"/>
  <c r="AW680" i="1"/>
  <c r="AX680" i="1"/>
  <c r="AY680" i="1"/>
  <c r="AZ680" i="1"/>
  <c r="U680" i="1"/>
  <c r="O677" i="7"/>
  <c r="V680" i="1"/>
  <c r="P677" i="7"/>
  <c r="Q677" i="7"/>
  <c r="R677" i="7"/>
  <c r="Y680" i="1"/>
  <c r="S677" i="7"/>
  <c r="T677" i="7"/>
  <c r="U677" i="7"/>
  <c r="V677" i="7"/>
  <c r="W677" i="7"/>
  <c r="AE680" i="1"/>
  <c r="X677" i="7"/>
  <c r="Y677" i="7"/>
  <c r="Z677" i="7"/>
  <c r="AH680" i="1"/>
  <c r="AA677" i="7"/>
  <c r="AB677" i="7"/>
  <c r="A678" i="7"/>
  <c r="B678" i="7"/>
  <c r="I681" i="1"/>
  <c r="C678" i="7"/>
  <c r="D678" i="7"/>
  <c r="E678" i="7"/>
  <c r="F678" i="7"/>
  <c r="G678" i="7"/>
  <c r="H678" i="7"/>
  <c r="I678" i="7"/>
  <c r="P681" i="1"/>
  <c r="J678" i="7"/>
  <c r="Q681" i="1"/>
  <c r="K678" i="7"/>
  <c r="L678" i="7"/>
  <c r="M678" i="7"/>
  <c r="AQ681" i="1"/>
  <c r="AR681" i="1"/>
  <c r="AS681" i="1"/>
  <c r="AT681" i="1"/>
  <c r="AU681" i="1"/>
  <c r="T681" i="1"/>
  <c r="N678" i="7"/>
  <c r="AV681" i="1"/>
  <c r="AW681" i="1"/>
  <c r="AX681" i="1"/>
  <c r="AY681" i="1"/>
  <c r="AZ681" i="1"/>
  <c r="U681" i="1"/>
  <c r="O678" i="7"/>
  <c r="V681" i="1"/>
  <c r="P678" i="7"/>
  <c r="Q678" i="7"/>
  <c r="R678" i="7"/>
  <c r="Y681" i="1"/>
  <c r="S678" i="7"/>
  <c r="T678" i="7"/>
  <c r="U678" i="7"/>
  <c r="V678" i="7"/>
  <c r="W678" i="7"/>
  <c r="AE681" i="1"/>
  <c r="X678" i="7"/>
  <c r="Y678" i="7"/>
  <c r="Z678" i="7"/>
  <c r="AH681" i="1"/>
  <c r="AA678" i="7"/>
  <c r="AB678" i="7"/>
  <c r="A679" i="7"/>
  <c r="B679" i="7"/>
  <c r="I682" i="1"/>
  <c r="C679" i="7"/>
  <c r="D679" i="7"/>
  <c r="E679" i="7"/>
  <c r="F679" i="7"/>
  <c r="G679" i="7"/>
  <c r="H679" i="7"/>
  <c r="I679" i="7"/>
  <c r="P682" i="1"/>
  <c r="J679" i="7"/>
  <c r="Q682" i="1"/>
  <c r="K679" i="7"/>
  <c r="L679" i="7"/>
  <c r="M679" i="7"/>
  <c r="AQ682" i="1"/>
  <c r="AR682" i="1"/>
  <c r="AS682" i="1"/>
  <c r="AT682" i="1"/>
  <c r="AU682" i="1"/>
  <c r="T682" i="1"/>
  <c r="N679" i="7"/>
  <c r="AV682" i="1"/>
  <c r="AW682" i="1"/>
  <c r="AX682" i="1"/>
  <c r="AY682" i="1"/>
  <c r="AZ682" i="1"/>
  <c r="U682" i="1"/>
  <c r="O679" i="7"/>
  <c r="V682" i="1"/>
  <c r="P679" i="7"/>
  <c r="Q679" i="7"/>
  <c r="R679" i="7"/>
  <c r="Y682" i="1"/>
  <c r="S679" i="7"/>
  <c r="T679" i="7"/>
  <c r="U679" i="7"/>
  <c r="V679" i="7"/>
  <c r="W679" i="7"/>
  <c r="AE682" i="1"/>
  <c r="X679" i="7"/>
  <c r="Y679" i="7"/>
  <c r="Z679" i="7"/>
  <c r="AH682" i="1"/>
  <c r="AA679" i="7"/>
  <c r="AB679" i="7"/>
  <c r="A680" i="7"/>
  <c r="B680" i="7"/>
  <c r="I683" i="1"/>
  <c r="C680" i="7"/>
  <c r="D680" i="7"/>
  <c r="E680" i="7"/>
  <c r="F680" i="7"/>
  <c r="G680" i="7"/>
  <c r="H680" i="7"/>
  <c r="I680" i="7"/>
  <c r="P683" i="1"/>
  <c r="J680" i="7"/>
  <c r="Q683" i="1"/>
  <c r="K680" i="7"/>
  <c r="L680" i="7"/>
  <c r="M680" i="7"/>
  <c r="AQ683" i="1"/>
  <c r="AR683" i="1"/>
  <c r="AS683" i="1"/>
  <c r="AT683" i="1"/>
  <c r="AU683" i="1"/>
  <c r="T683" i="1"/>
  <c r="N680" i="7"/>
  <c r="AV683" i="1"/>
  <c r="AW683" i="1"/>
  <c r="AX683" i="1"/>
  <c r="AY683" i="1"/>
  <c r="AZ683" i="1"/>
  <c r="U683" i="1"/>
  <c r="O680" i="7"/>
  <c r="V683" i="1"/>
  <c r="P680" i="7"/>
  <c r="Q680" i="7"/>
  <c r="R680" i="7"/>
  <c r="Y683" i="1"/>
  <c r="S680" i="7"/>
  <c r="T680" i="7"/>
  <c r="U680" i="7"/>
  <c r="V680" i="7"/>
  <c r="W680" i="7"/>
  <c r="AE683" i="1"/>
  <c r="X680" i="7"/>
  <c r="Y680" i="7"/>
  <c r="Z680" i="7"/>
  <c r="AH683" i="1"/>
  <c r="AA680" i="7"/>
  <c r="AB680" i="7"/>
  <c r="A681" i="7"/>
  <c r="B681" i="7"/>
  <c r="I684" i="1"/>
  <c r="C681" i="7"/>
  <c r="D681" i="7"/>
  <c r="E681" i="7"/>
  <c r="F681" i="7"/>
  <c r="G681" i="7"/>
  <c r="H681" i="7"/>
  <c r="I681" i="7"/>
  <c r="P684" i="1"/>
  <c r="J681" i="7"/>
  <c r="Q684" i="1"/>
  <c r="K681" i="7"/>
  <c r="L681" i="7"/>
  <c r="M681" i="7"/>
  <c r="AQ684" i="1"/>
  <c r="AR684" i="1"/>
  <c r="AS684" i="1"/>
  <c r="AT684" i="1"/>
  <c r="AU684" i="1"/>
  <c r="T684" i="1"/>
  <c r="N681" i="7"/>
  <c r="AV684" i="1"/>
  <c r="AW684" i="1"/>
  <c r="AX684" i="1"/>
  <c r="AY684" i="1"/>
  <c r="AZ684" i="1"/>
  <c r="U684" i="1"/>
  <c r="O681" i="7"/>
  <c r="V684" i="1"/>
  <c r="P681" i="7"/>
  <c r="Q681" i="7"/>
  <c r="R681" i="7"/>
  <c r="Y684" i="1"/>
  <c r="S681" i="7"/>
  <c r="T681" i="7"/>
  <c r="U681" i="7"/>
  <c r="V681" i="7"/>
  <c r="W681" i="7"/>
  <c r="AE684" i="1"/>
  <c r="X681" i="7"/>
  <c r="Y681" i="7"/>
  <c r="Z681" i="7"/>
  <c r="AH684" i="1"/>
  <c r="AA681" i="7"/>
  <c r="AB681" i="7"/>
  <c r="A682" i="7"/>
  <c r="B682" i="7"/>
  <c r="I685" i="1"/>
  <c r="C682" i="7"/>
  <c r="D682" i="7"/>
  <c r="E682" i="7"/>
  <c r="F682" i="7"/>
  <c r="G682" i="7"/>
  <c r="H682" i="7"/>
  <c r="I682" i="7"/>
  <c r="P685" i="1"/>
  <c r="J682" i="7"/>
  <c r="Q685" i="1"/>
  <c r="K682" i="7"/>
  <c r="L682" i="7"/>
  <c r="M682" i="7"/>
  <c r="AQ685" i="1"/>
  <c r="AR685" i="1"/>
  <c r="AS685" i="1"/>
  <c r="AT685" i="1"/>
  <c r="AU685" i="1"/>
  <c r="T685" i="1"/>
  <c r="N682" i="7"/>
  <c r="AV685" i="1"/>
  <c r="AW685" i="1"/>
  <c r="AX685" i="1"/>
  <c r="AY685" i="1"/>
  <c r="AZ685" i="1"/>
  <c r="U685" i="1"/>
  <c r="O682" i="7"/>
  <c r="V685" i="1"/>
  <c r="P682" i="7"/>
  <c r="Q682" i="7"/>
  <c r="R682" i="7"/>
  <c r="Y685" i="1"/>
  <c r="S682" i="7"/>
  <c r="T682" i="7"/>
  <c r="U682" i="7"/>
  <c r="V682" i="7"/>
  <c r="W682" i="7"/>
  <c r="AE685" i="1"/>
  <c r="X682" i="7"/>
  <c r="Y682" i="7"/>
  <c r="Z682" i="7"/>
  <c r="AH685" i="1"/>
  <c r="AA682" i="7"/>
  <c r="AB682" i="7"/>
  <c r="A683" i="7"/>
  <c r="B683" i="7"/>
  <c r="I686" i="1"/>
  <c r="C683" i="7"/>
  <c r="D683" i="7"/>
  <c r="E683" i="7"/>
  <c r="F683" i="7"/>
  <c r="G683" i="7"/>
  <c r="H683" i="7"/>
  <c r="I683" i="7"/>
  <c r="P686" i="1"/>
  <c r="J683" i="7"/>
  <c r="Q686" i="1"/>
  <c r="K683" i="7"/>
  <c r="L683" i="7"/>
  <c r="M683" i="7"/>
  <c r="AQ686" i="1"/>
  <c r="AR686" i="1"/>
  <c r="AS686" i="1"/>
  <c r="AT686" i="1"/>
  <c r="AU686" i="1"/>
  <c r="T686" i="1"/>
  <c r="N683" i="7"/>
  <c r="AV686" i="1"/>
  <c r="AW686" i="1"/>
  <c r="AX686" i="1"/>
  <c r="AY686" i="1"/>
  <c r="AZ686" i="1"/>
  <c r="U686" i="1"/>
  <c r="O683" i="7"/>
  <c r="V686" i="1"/>
  <c r="P683" i="7"/>
  <c r="Q683" i="7"/>
  <c r="R683" i="7"/>
  <c r="Y686" i="1"/>
  <c r="S683" i="7"/>
  <c r="T683" i="7"/>
  <c r="U683" i="7"/>
  <c r="V683" i="7"/>
  <c r="W683" i="7"/>
  <c r="AE686" i="1"/>
  <c r="X683" i="7"/>
  <c r="Y683" i="7"/>
  <c r="Z683" i="7"/>
  <c r="AH686" i="1"/>
  <c r="AA683" i="7"/>
  <c r="AB683" i="7"/>
  <c r="A684" i="7"/>
  <c r="B684" i="7"/>
  <c r="I687" i="1"/>
  <c r="C684" i="7"/>
  <c r="D684" i="7"/>
  <c r="E684" i="7"/>
  <c r="F684" i="7"/>
  <c r="G684" i="7"/>
  <c r="H684" i="7"/>
  <c r="I684" i="7"/>
  <c r="BL15" i="16"/>
  <c r="BM15" i="16"/>
  <c r="BK15" i="16"/>
  <c r="BN15" i="16"/>
  <c r="AT15" i="16"/>
  <c r="X15" i="16"/>
  <c r="P687" i="1"/>
  <c r="J684" i="7"/>
  <c r="Q687" i="1"/>
  <c r="K684" i="7"/>
  <c r="L684" i="7"/>
  <c r="M684" i="7"/>
  <c r="AQ687" i="1"/>
  <c r="AR687" i="1"/>
  <c r="AS687" i="1"/>
  <c r="AT687" i="1"/>
  <c r="AU687" i="1"/>
  <c r="T687" i="1"/>
  <c r="N684" i="7"/>
  <c r="AV687" i="1"/>
  <c r="AW687" i="1"/>
  <c r="AX687" i="1"/>
  <c r="AY687" i="1"/>
  <c r="AZ687" i="1"/>
  <c r="U687" i="1"/>
  <c r="O684" i="7"/>
  <c r="AY15" i="16"/>
  <c r="V687" i="1"/>
  <c r="P684" i="7"/>
  <c r="Q684" i="7"/>
  <c r="R684" i="7"/>
  <c r="Y687" i="1"/>
  <c r="S684" i="7"/>
  <c r="T684" i="7"/>
  <c r="U684" i="7"/>
  <c r="V684" i="7"/>
  <c r="W684" i="7"/>
  <c r="AE687" i="1"/>
  <c r="X684" i="7"/>
  <c r="Y684" i="7"/>
  <c r="Z684" i="7"/>
  <c r="AH687" i="1"/>
  <c r="AA684" i="7"/>
  <c r="AB684" i="7"/>
  <c r="A685" i="7"/>
  <c r="B685" i="7"/>
  <c r="I688" i="1"/>
  <c r="C685" i="7"/>
  <c r="D685" i="7"/>
  <c r="E685" i="7"/>
  <c r="F685" i="7"/>
  <c r="G685" i="7"/>
  <c r="H685" i="7"/>
  <c r="I685" i="7"/>
  <c r="P688" i="1"/>
  <c r="J685" i="7"/>
  <c r="Q688" i="1"/>
  <c r="K685" i="7"/>
  <c r="L685" i="7"/>
  <c r="M685" i="7"/>
  <c r="AQ688" i="1"/>
  <c r="AR688" i="1"/>
  <c r="AS688" i="1"/>
  <c r="AT688" i="1"/>
  <c r="AU688" i="1"/>
  <c r="T688" i="1"/>
  <c r="N685" i="7"/>
  <c r="AV688" i="1"/>
  <c r="AW688" i="1"/>
  <c r="AX688" i="1"/>
  <c r="AY688" i="1"/>
  <c r="AZ688" i="1"/>
  <c r="U688" i="1"/>
  <c r="O685" i="7"/>
  <c r="V688" i="1"/>
  <c r="P685" i="7"/>
  <c r="Q685" i="7"/>
  <c r="R685" i="7"/>
  <c r="Y688" i="1"/>
  <c r="S685" i="7"/>
  <c r="T685" i="7"/>
  <c r="U685" i="7"/>
  <c r="V685" i="7"/>
  <c r="W685" i="7"/>
  <c r="AE688" i="1"/>
  <c r="X685" i="7"/>
  <c r="Y685" i="7"/>
  <c r="Z685" i="7"/>
  <c r="AH688" i="1"/>
  <c r="AA685" i="7"/>
  <c r="AB685" i="7"/>
  <c r="A686" i="7"/>
  <c r="B686" i="7"/>
  <c r="I689" i="1"/>
  <c r="C686" i="7"/>
  <c r="D686" i="7"/>
  <c r="E686" i="7"/>
  <c r="F686" i="7"/>
  <c r="G686" i="7"/>
  <c r="H686" i="7"/>
  <c r="I686" i="7"/>
  <c r="P689" i="1"/>
  <c r="J686" i="7"/>
  <c r="Q689" i="1"/>
  <c r="K686" i="7"/>
  <c r="L686" i="7"/>
  <c r="M686" i="7"/>
  <c r="AQ689" i="1"/>
  <c r="AR689" i="1"/>
  <c r="AS689" i="1"/>
  <c r="AT689" i="1"/>
  <c r="AU689" i="1"/>
  <c r="T689" i="1"/>
  <c r="N686" i="7"/>
  <c r="AV689" i="1"/>
  <c r="AW689" i="1"/>
  <c r="AX689" i="1"/>
  <c r="AY689" i="1"/>
  <c r="AZ689" i="1"/>
  <c r="U689" i="1"/>
  <c r="O686" i="7"/>
  <c r="V689" i="1"/>
  <c r="P686" i="7"/>
  <c r="Q686" i="7"/>
  <c r="R686" i="7"/>
  <c r="Y689" i="1"/>
  <c r="S686" i="7"/>
  <c r="T686" i="7"/>
  <c r="U686" i="7"/>
  <c r="V686" i="7"/>
  <c r="W686" i="7"/>
  <c r="AE689" i="1"/>
  <c r="X686" i="7"/>
  <c r="Y686" i="7"/>
  <c r="Z686" i="7"/>
  <c r="AH689" i="1"/>
  <c r="AA686" i="7"/>
  <c r="AB686" i="7"/>
  <c r="A687" i="7"/>
  <c r="B687" i="7"/>
  <c r="I690" i="1"/>
  <c r="C687" i="7"/>
  <c r="D687" i="7"/>
  <c r="E687" i="7"/>
  <c r="F687" i="7"/>
  <c r="G687" i="7"/>
  <c r="H687" i="7"/>
  <c r="I687" i="7"/>
  <c r="P690" i="1"/>
  <c r="J687" i="7"/>
  <c r="Q690" i="1"/>
  <c r="K687" i="7"/>
  <c r="L687" i="7"/>
  <c r="M687" i="7"/>
  <c r="AQ690" i="1"/>
  <c r="AR690" i="1"/>
  <c r="AS690" i="1"/>
  <c r="AT690" i="1"/>
  <c r="AU690" i="1"/>
  <c r="T690" i="1"/>
  <c r="N687" i="7"/>
  <c r="AV690" i="1"/>
  <c r="AW690" i="1"/>
  <c r="AX690" i="1"/>
  <c r="AY690" i="1"/>
  <c r="AZ690" i="1"/>
  <c r="U690" i="1"/>
  <c r="O687" i="7"/>
  <c r="V690" i="1"/>
  <c r="P687" i="7"/>
  <c r="Q687" i="7"/>
  <c r="R687" i="7"/>
  <c r="Y690" i="1"/>
  <c r="S687" i="7"/>
  <c r="T687" i="7"/>
  <c r="U687" i="7"/>
  <c r="V687" i="7"/>
  <c r="W687" i="7"/>
  <c r="AE690" i="1"/>
  <c r="X687" i="7"/>
  <c r="Y687" i="7"/>
  <c r="Z687" i="7"/>
  <c r="AH690" i="1"/>
  <c r="AA687" i="7"/>
  <c r="AB687" i="7"/>
  <c r="A688" i="7"/>
  <c r="B688" i="7"/>
  <c r="I691" i="1"/>
  <c r="C688" i="7"/>
  <c r="D688" i="7"/>
  <c r="E688" i="7"/>
  <c r="F688" i="7"/>
  <c r="G688" i="7"/>
  <c r="H688" i="7"/>
  <c r="I688" i="7"/>
  <c r="P691" i="1"/>
  <c r="J688" i="7"/>
  <c r="Q691" i="1"/>
  <c r="K688" i="7"/>
  <c r="L688" i="7"/>
  <c r="M688" i="7"/>
  <c r="AQ691" i="1"/>
  <c r="AR691" i="1"/>
  <c r="AS691" i="1"/>
  <c r="AT691" i="1"/>
  <c r="AU691" i="1"/>
  <c r="T691" i="1"/>
  <c r="N688" i="7"/>
  <c r="AV691" i="1"/>
  <c r="AW691" i="1"/>
  <c r="AX691" i="1"/>
  <c r="AY691" i="1"/>
  <c r="AZ691" i="1"/>
  <c r="U691" i="1"/>
  <c r="O688" i="7"/>
  <c r="V691" i="1"/>
  <c r="P688" i="7"/>
  <c r="Q688" i="7"/>
  <c r="R688" i="7"/>
  <c r="Y691" i="1"/>
  <c r="S688" i="7"/>
  <c r="T688" i="7"/>
  <c r="U688" i="7"/>
  <c r="V688" i="7"/>
  <c r="W688" i="7"/>
  <c r="AE691" i="1"/>
  <c r="X688" i="7"/>
  <c r="Y688" i="7"/>
  <c r="Z688" i="7"/>
  <c r="AH691" i="1"/>
  <c r="AA688" i="7"/>
  <c r="AB688" i="7"/>
  <c r="A689" i="7"/>
  <c r="B689" i="7"/>
  <c r="I692" i="1"/>
  <c r="C689" i="7"/>
  <c r="D689" i="7"/>
  <c r="E689" i="7"/>
  <c r="F689" i="7"/>
  <c r="G689" i="7"/>
  <c r="H689" i="7"/>
  <c r="I689" i="7"/>
  <c r="P692" i="1"/>
  <c r="J689" i="7"/>
  <c r="Q692" i="1"/>
  <c r="K689" i="7"/>
  <c r="L689" i="7"/>
  <c r="M689" i="7"/>
  <c r="AQ692" i="1"/>
  <c r="AR692" i="1"/>
  <c r="AS692" i="1"/>
  <c r="AT692" i="1"/>
  <c r="AU692" i="1"/>
  <c r="T692" i="1"/>
  <c r="N689" i="7"/>
  <c r="AV692" i="1"/>
  <c r="AW692" i="1"/>
  <c r="AX692" i="1"/>
  <c r="AY692" i="1"/>
  <c r="AZ692" i="1"/>
  <c r="U692" i="1"/>
  <c r="O689" i="7"/>
  <c r="V692" i="1"/>
  <c r="P689" i="7"/>
  <c r="Q689" i="7"/>
  <c r="R689" i="7"/>
  <c r="Y692" i="1"/>
  <c r="S689" i="7"/>
  <c r="T689" i="7"/>
  <c r="U689" i="7"/>
  <c r="V689" i="7"/>
  <c r="W689" i="7"/>
  <c r="AE692" i="1"/>
  <c r="X689" i="7"/>
  <c r="Y689" i="7"/>
  <c r="Z689" i="7"/>
  <c r="AH692" i="1"/>
  <c r="AA689" i="7"/>
  <c r="AB689" i="7"/>
  <c r="A690" i="7"/>
  <c r="B690" i="7"/>
  <c r="I693" i="1"/>
  <c r="C690" i="7"/>
  <c r="D690" i="7"/>
  <c r="E690" i="7"/>
  <c r="F690" i="7"/>
  <c r="G690" i="7"/>
  <c r="H690" i="7"/>
  <c r="I690" i="7"/>
  <c r="P693" i="1"/>
  <c r="J690" i="7"/>
  <c r="Q693" i="1"/>
  <c r="K690" i="7"/>
  <c r="L690" i="7"/>
  <c r="M690" i="7"/>
  <c r="AQ693" i="1"/>
  <c r="AR693" i="1"/>
  <c r="AS693" i="1"/>
  <c r="AT693" i="1"/>
  <c r="AU693" i="1"/>
  <c r="T693" i="1"/>
  <c r="N690" i="7"/>
  <c r="AV693" i="1"/>
  <c r="AW693" i="1"/>
  <c r="AX693" i="1"/>
  <c r="AY693" i="1"/>
  <c r="AZ693" i="1"/>
  <c r="U693" i="1"/>
  <c r="O690" i="7"/>
  <c r="V693" i="1"/>
  <c r="P690" i="7"/>
  <c r="Q690" i="7"/>
  <c r="R690" i="7"/>
  <c r="Y693" i="1"/>
  <c r="S690" i="7"/>
  <c r="T690" i="7"/>
  <c r="U690" i="7"/>
  <c r="V690" i="7"/>
  <c r="W690" i="7"/>
  <c r="AE693" i="1"/>
  <c r="X690" i="7"/>
  <c r="Y690" i="7"/>
  <c r="Z690" i="7"/>
  <c r="AH693" i="1"/>
  <c r="AA690" i="7"/>
  <c r="AB690" i="7"/>
  <c r="A691" i="7"/>
  <c r="B691" i="7"/>
  <c r="I694" i="1"/>
  <c r="C691" i="7"/>
  <c r="D691" i="7"/>
  <c r="E691" i="7"/>
  <c r="F691" i="7"/>
  <c r="G691" i="7"/>
  <c r="H691" i="7"/>
  <c r="I691" i="7"/>
  <c r="P694" i="1"/>
  <c r="J691" i="7"/>
  <c r="Q694" i="1"/>
  <c r="K691" i="7"/>
  <c r="L691" i="7"/>
  <c r="M691" i="7"/>
  <c r="AQ694" i="1"/>
  <c r="AR694" i="1"/>
  <c r="AS694" i="1"/>
  <c r="AT694" i="1"/>
  <c r="AU694" i="1"/>
  <c r="T694" i="1"/>
  <c r="N691" i="7"/>
  <c r="AV694" i="1"/>
  <c r="AW694" i="1"/>
  <c r="AX694" i="1"/>
  <c r="AY694" i="1"/>
  <c r="AZ694" i="1"/>
  <c r="U694" i="1"/>
  <c r="O691" i="7"/>
  <c r="V694" i="1"/>
  <c r="P691" i="7"/>
  <c r="Q691" i="7"/>
  <c r="R691" i="7"/>
  <c r="Y694" i="1"/>
  <c r="S691" i="7"/>
  <c r="T691" i="7"/>
  <c r="U691" i="7"/>
  <c r="V691" i="7"/>
  <c r="W691" i="7"/>
  <c r="AE694" i="1"/>
  <c r="X691" i="7"/>
  <c r="Y691" i="7"/>
  <c r="Z691" i="7"/>
  <c r="AH694" i="1"/>
  <c r="AA691" i="7"/>
  <c r="AB691" i="7"/>
  <c r="A692" i="7"/>
  <c r="B692" i="7"/>
  <c r="I695" i="1"/>
  <c r="C692" i="7"/>
  <c r="D692" i="7"/>
  <c r="E692" i="7"/>
  <c r="F692" i="7"/>
  <c r="G692" i="7"/>
  <c r="H692" i="7"/>
  <c r="I692" i="7"/>
  <c r="P695" i="1"/>
  <c r="J692" i="7"/>
  <c r="Q695" i="1"/>
  <c r="K692" i="7"/>
  <c r="L692" i="7"/>
  <c r="M692" i="7"/>
  <c r="AQ695" i="1"/>
  <c r="AR695" i="1"/>
  <c r="AS695" i="1"/>
  <c r="AT695" i="1"/>
  <c r="AU695" i="1"/>
  <c r="T695" i="1"/>
  <c r="N692" i="7"/>
  <c r="AV695" i="1"/>
  <c r="AW695" i="1"/>
  <c r="AX695" i="1"/>
  <c r="AY695" i="1"/>
  <c r="AZ695" i="1"/>
  <c r="U695" i="1"/>
  <c r="O692" i="7"/>
  <c r="V695" i="1"/>
  <c r="P692" i="7"/>
  <c r="Q692" i="7"/>
  <c r="R692" i="7"/>
  <c r="Y695" i="1"/>
  <c r="S692" i="7"/>
  <c r="T692" i="7"/>
  <c r="U692" i="7"/>
  <c r="V692" i="7"/>
  <c r="W692" i="7"/>
  <c r="AE695" i="1"/>
  <c r="X692" i="7"/>
  <c r="Y692" i="7"/>
  <c r="Z692" i="7"/>
  <c r="AH695" i="1"/>
  <c r="AA692" i="7"/>
  <c r="AB692" i="7"/>
  <c r="A693" i="7"/>
  <c r="B693" i="7"/>
  <c r="I696" i="1"/>
  <c r="C693" i="7"/>
  <c r="D693" i="7"/>
  <c r="E693" i="7"/>
  <c r="F693" i="7"/>
  <c r="G693" i="7"/>
  <c r="H693" i="7"/>
  <c r="I693" i="7"/>
  <c r="P696" i="1"/>
  <c r="J693" i="7"/>
  <c r="Q696" i="1"/>
  <c r="K693" i="7"/>
  <c r="L693" i="7"/>
  <c r="M693" i="7"/>
  <c r="AQ696" i="1"/>
  <c r="AR696" i="1"/>
  <c r="AS696" i="1"/>
  <c r="AT696" i="1"/>
  <c r="AU696" i="1"/>
  <c r="T696" i="1"/>
  <c r="N693" i="7"/>
  <c r="AV696" i="1"/>
  <c r="AW696" i="1"/>
  <c r="AX696" i="1"/>
  <c r="AY696" i="1"/>
  <c r="AZ696" i="1"/>
  <c r="U696" i="1"/>
  <c r="O693" i="7"/>
  <c r="V696" i="1"/>
  <c r="P693" i="7"/>
  <c r="Q693" i="7"/>
  <c r="R693" i="7"/>
  <c r="Y696" i="1"/>
  <c r="S693" i="7"/>
  <c r="T693" i="7"/>
  <c r="U693" i="7"/>
  <c r="V693" i="7"/>
  <c r="W693" i="7"/>
  <c r="AE696" i="1"/>
  <c r="X693" i="7"/>
  <c r="Y693" i="7"/>
  <c r="Z693" i="7"/>
  <c r="AH696" i="1"/>
  <c r="AA693" i="7"/>
  <c r="AB693" i="7"/>
  <c r="A694" i="7"/>
  <c r="B694" i="7"/>
  <c r="I697" i="1"/>
  <c r="C694" i="7"/>
  <c r="D694" i="7"/>
  <c r="E694" i="7"/>
  <c r="F694" i="7"/>
  <c r="G694" i="7"/>
  <c r="H694" i="7"/>
  <c r="I694" i="7"/>
  <c r="P697" i="1"/>
  <c r="J694" i="7"/>
  <c r="Q697" i="1"/>
  <c r="K694" i="7"/>
  <c r="L694" i="7"/>
  <c r="M694" i="7"/>
  <c r="AQ697" i="1"/>
  <c r="AR697" i="1"/>
  <c r="AS697" i="1"/>
  <c r="AT697" i="1"/>
  <c r="AU697" i="1"/>
  <c r="T697" i="1"/>
  <c r="N694" i="7"/>
  <c r="AV697" i="1"/>
  <c r="AW697" i="1"/>
  <c r="AX697" i="1"/>
  <c r="AY697" i="1"/>
  <c r="AZ697" i="1"/>
  <c r="U697" i="1"/>
  <c r="O694" i="7"/>
  <c r="V697" i="1"/>
  <c r="P694" i="7"/>
  <c r="Q694" i="7"/>
  <c r="R694" i="7"/>
  <c r="Y697" i="1"/>
  <c r="S694" i="7"/>
  <c r="T694" i="7"/>
  <c r="U694" i="7"/>
  <c r="V694" i="7"/>
  <c r="W694" i="7"/>
  <c r="AE697" i="1"/>
  <c r="X694" i="7"/>
  <c r="Y694" i="7"/>
  <c r="Z694" i="7"/>
  <c r="AH697" i="1"/>
  <c r="AA694" i="7"/>
  <c r="AB694" i="7"/>
  <c r="A695" i="7"/>
  <c r="B695" i="7"/>
  <c r="I698" i="1"/>
  <c r="C695" i="7"/>
  <c r="D695" i="7"/>
  <c r="E695" i="7"/>
  <c r="F695" i="7"/>
  <c r="G695" i="7"/>
  <c r="H695" i="7"/>
  <c r="I695" i="7"/>
  <c r="P698" i="1"/>
  <c r="J695" i="7"/>
  <c r="Q698" i="1"/>
  <c r="K695" i="7"/>
  <c r="L695" i="7"/>
  <c r="M695" i="7"/>
  <c r="AQ698" i="1"/>
  <c r="AR698" i="1"/>
  <c r="AS698" i="1"/>
  <c r="AT698" i="1"/>
  <c r="AU698" i="1"/>
  <c r="T698" i="1"/>
  <c r="N695" i="7"/>
  <c r="AV698" i="1"/>
  <c r="AW698" i="1"/>
  <c r="AX698" i="1"/>
  <c r="AY698" i="1"/>
  <c r="AZ698" i="1"/>
  <c r="U698" i="1"/>
  <c r="O695" i="7"/>
  <c r="V698" i="1"/>
  <c r="P695" i="7"/>
  <c r="Q695" i="7"/>
  <c r="R695" i="7"/>
  <c r="Y698" i="1"/>
  <c r="S695" i="7"/>
  <c r="T695" i="7"/>
  <c r="U695" i="7"/>
  <c r="V695" i="7"/>
  <c r="W695" i="7"/>
  <c r="AE698" i="1"/>
  <c r="X695" i="7"/>
  <c r="Y695" i="7"/>
  <c r="Z695" i="7"/>
  <c r="AH698" i="1"/>
  <c r="AA695" i="7"/>
  <c r="AB695" i="7"/>
  <c r="A696" i="7"/>
  <c r="B696" i="7"/>
  <c r="I699" i="1"/>
  <c r="C696" i="7"/>
  <c r="D696" i="7"/>
  <c r="E696" i="7"/>
  <c r="F696" i="7"/>
  <c r="G696" i="7"/>
  <c r="H696" i="7"/>
  <c r="I696" i="7"/>
  <c r="P699" i="1"/>
  <c r="J696" i="7"/>
  <c r="Q699" i="1"/>
  <c r="K696" i="7"/>
  <c r="L696" i="7"/>
  <c r="M696" i="7"/>
  <c r="AQ699" i="1"/>
  <c r="AR699" i="1"/>
  <c r="AS699" i="1"/>
  <c r="AT699" i="1"/>
  <c r="AU699" i="1"/>
  <c r="T699" i="1"/>
  <c r="N696" i="7"/>
  <c r="AV699" i="1"/>
  <c r="AW699" i="1"/>
  <c r="AX699" i="1"/>
  <c r="AY699" i="1"/>
  <c r="AZ699" i="1"/>
  <c r="U699" i="1"/>
  <c r="O696" i="7"/>
  <c r="V699" i="1"/>
  <c r="P696" i="7"/>
  <c r="Q696" i="7"/>
  <c r="R696" i="7"/>
  <c r="Y699" i="1"/>
  <c r="S696" i="7"/>
  <c r="T696" i="7"/>
  <c r="U696" i="7"/>
  <c r="V696" i="7"/>
  <c r="W696" i="7"/>
  <c r="AE699" i="1"/>
  <c r="X696" i="7"/>
  <c r="Y696" i="7"/>
  <c r="Z696" i="7"/>
  <c r="AH699" i="1"/>
  <c r="AA696" i="7"/>
  <c r="AB696" i="7"/>
  <c r="A697" i="7"/>
  <c r="B697" i="7"/>
  <c r="I700" i="1"/>
  <c r="C697" i="7"/>
  <c r="D697" i="7"/>
  <c r="E697" i="7"/>
  <c r="F697" i="7"/>
  <c r="G697" i="7"/>
  <c r="H697" i="7"/>
  <c r="I697" i="7"/>
  <c r="P700" i="1"/>
  <c r="J697" i="7"/>
  <c r="Q700" i="1"/>
  <c r="K697" i="7"/>
  <c r="L697" i="7"/>
  <c r="M697" i="7"/>
  <c r="AQ700" i="1"/>
  <c r="AR700" i="1"/>
  <c r="AS700" i="1"/>
  <c r="AT700" i="1"/>
  <c r="AU700" i="1"/>
  <c r="T700" i="1"/>
  <c r="N697" i="7"/>
  <c r="AV700" i="1"/>
  <c r="AW700" i="1"/>
  <c r="AX700" i="1"/>
  <c r="AY700" i="1"/>
  <c r="AZ700" i="1"/>
  <c r="U700" i="1"/>
  <c r="O697" i="7"/>
  <c r="V700" i="1"/>
  <c r="P697" i="7"/>
  <c r="Q697" i="7"/>
  <c r="R697" i="7"/>
  <c r="Y700" i="1"/>
  <c r="S697" i="7"/>
  <c r="T697" i="7"/>
  <c r="U697" i="7"/>
  <c r="V697" i="7"/>
  <c r="W697" i="7"/>
  <c r="AE700" i="1"/>
  <c r="X697" i="7"/>
  <c r="Y697" i="7"/>
  <c r="Z697" i="7"/>
  <c r="AH700" i="1"/>
  <c r="AA697" i="7"/>
  <c r="AB697" i="7"/>
  <c r="A698" i="7"/>
  <c r="B698" i="7"/>
  <c r="I701" i="1"/>
  <c r="C698" i="7"/>
  <c r="D698" i="7"/>
  <c r="E698" i="7"/>
  <c r="F698" i="7"/>
  <c r="G698" i="7"/>
  <c r="H698" i="7"/>
  <c r="I698" i="7"/>
  <c r="P701" i="1"/>
  <c r="J698" i="7"/>
  <c r="Q701" i="1"/>
  <c r="K698" i="7"/>
  <c r="L698" i="7"/>
  <c r="M698" i="7"/>
  <c r="AQ701" i="1"/>
  <c r="AR701" i="1"/>
  <c r="AS701" i="1"/>
  <c r="AT701" i="1"/>
  <c r="AU701" i="1"/>
  <c r="T701" i="1"/>
  <c r="N698" i="7"/>
  <c r="AV701" i="1"/>
  <c r="AW701" i="1"/>
  <c r="AX701" i="1"/>
  <c r="AY701" i="1"/>
  <c r="AZ701" i="1"/>
  <c r="U701" i="1"/>
  <c r="O698" i="7"/>
  <c r="V701" i="1"/>
  <c r="P698" i="7"/>
  <c r="Q698" i="7"/>
  <c r="R698" i="7"/>
  <c r="Y701" i="1"/>
  <c r="S698" i="7"/>
  <c r="T698" i="7"/>
  <c r="U698" i="7"/>
  <c r="V698" i="7"/>
  <c r="W698" i="7"/>
  <c r="AE701" i="1"/>
  <c r="X698" i="7"/>
  <c r="Y698" i="7"/>
  <c r="Z698" i="7"/>
  <c r="AH701" i="1"/>
  <c r="AA698" i="7"/>
  <c r="AB698" i="7"/>
  <c r="A699" i="7"/>
  <c r="B699" i="7"/>
  <c r="I702" i="1"/>
  <c r="C699" i="7"/>
  <c r="D699" i="7"/>
  <c r="E699" i="7"/>
  <c r="F699" i="7"/>
  <c r="G699" i="7"/>
  <c r="H699" i="7"/>
  <c r="I699" i="7"/>
  <c r="P702" i="1"/>
  <c r="J699" i="7"/>
  <c r="Q702" i="1"/>
  <c r="K699" i="7"/>
  <c r="L699" i="7"/>
  <c r="M699" i="7"/>
  <c r="AQ702" i="1"/>
  <c r="AR702" i="1"/>
  <c r="AS702" i="1"/>
  <c r="AT702" i="1"/>
  <c r="AU702" i="1"/>
  <c r="T702" i="1"/>
  <c r="N699" i="7"/>
  <c r="AV702" i="1"/>
  <c r="AW702" i="1"/>
  <c r="AX702" i="1"/>
  <c r="AY702" i="1"/>
  <c r="AZ702" i="1"/>
  <c r="U702" i="1"/>
  <c r="O699" i="7"/>
  <c r="V702" i="1"/>
  <c r="P699" i="7"/>
  <c r="Q699" i="7"/>
  <c r="R699" i="7"/>
  <c r="Y702" i="1"/>
  <c r="S699" i="7"/>
  <c r="T699" i="7"/>
  <c r="U699" i="7"/>
  <c r="V699" i="7"/>
  <c r="W699" i="7"/>
  <c r="AE702" i="1"/>
  <c r="X699" i="7"/>
  <c r="Y699" i="7"/>
  <c r="Z699" i="7"/>
  <c r="AH702" i="1"/>
  <c r="AA699" i="7"/>
  <c r="AB699" i="7"/>
  <c r="A700" i="7"/>
  <c r="B700" i="7"/>
  <c r="I703" i="1"/>
  <c r="C700" i="7"/>
  <c r="D700" i="7"/>
  <c r="E700" i="7"/>
  <c r="F700" i="7"/>
  <c r="G700" i="7"/>
  <c r="H700" i="7"/>
  <c r="I700" i="7"/>
  <c r="P703" i="1"/>
  <c r="J700" i="7"/>
  <c r="Q703" i="1"/>
  <c r="K700" i="7"/>
  <c r="L700" i="7"/>
  <c r="M700" i="7"/>
  <c r="AQ703" i="1"/>
  <c r="AR703" i="1"/>
  <c r="AS703" i="1"/>
  <c r="AT703" i="1"/>
  <c r="AU703" i="1"/>
  <c r="T703" i="1"/>
  <c r="N700" i="7"/>
  <c r="AV703" i="1"/>
  <c r="AW703" i="1"/>
  <c r="AX703" i="1"/>
  <c r="AY703" i="1"/>
  <c r="AZ703" i="1"/>
  <c r="U703" i="1"/>
  <c r="O700" i="7"/>
  <c r="V703" i="1"/>
  <c r="P700" i="7"/>
  <c r="Q700" i="7"/>
  <c r="R700" i="7"/>
  <c r="Y703" i="1"/>
  <c r="S700" i="7"/>
  <c r="T700" i="7"/>
  <c r="U700" i="7"/>
  <c r="V700" i="7"/>
  <c r="W700" i="7"/>
  <c r="AE703" i="1"/>
  <c r="X700" i="7"/>
  <c r="Y700" i="7"/>
  <c r="Z700" i="7"/>
  <c r="AH703" i="1"/>
  <c r="AA700" i="7"/>
  <c r="AB700" i="7"/>
  <c r="A701" i="7"/>
  <c r="B701" i="7"/>
  <c r="I704" i="1"/>
  <c r="C701" i="7"/>
  <c r="D701" i="7"/>
  <c r="E701" i="7"/>
  <c r="F701" i="7"/>
  <c r="G701" i="7"/>
  <c r="H701" i="7"/>
  <c r="I701" i="7"/>
  <c r="P704" i="1"/>
  <c r="J701" i="7"/>
  <c r="Q704" i="1"/>
  <c r="K701" i="7"/>
  <c r="L701" i="7"/>
  <c r="M701" i="7"/>
  <c r="AQ704" i="1"/>
  <c r="AR704" i="1"/>
  <c r="AS704" i="1"/>
  <c r="AT704" i="1"/>
  <c r="AU704" i="1"/>
  <c r="T704" i="1"/>
  <c r="N701" i="7"/>
  <c r="AV704" i="1"/>
  <c r="AW704" i="1"/>
  <c r="AX704" i="1"/>
  <c r="AY704" i="1"/>
  <c r="AZ704" i="1"/>
  <c r="U704" i="1"/>
  <c r="O701" i="7"/>
  <c r="V704" i="1"/>
  <c r="P701" i="7"/>
  <c r="Q701" i="7"/>
  <c r="R701" i="7"/>
  <c r="Y704" i="1"/>
  <c r="S701" i="7"/>
  <c r="T701" i="7"/>
  <c r="U701" i="7"/>
  <c r="V701" i="7"/>
  <c r="W701" i="7"/>
  <c r="AE704" i="1"/>
  <c r="X701" i="7"/>
  <c r="Y701" i="7"/>
  <c r="Z701" i="7"/>
  <c r="AH704" i="1"/>
  <c r="AA701" i="7"/>
  <c r="AB701" i="7"/>
  <c r="A702" i="7"/>
  <c r="B702" i="7"/>
  <c r="I705" i="1"/>
  <c r="C702" i="7"/>
  <c r="D702" i="7"/>
  <c r="E702" i="7"/>
  <c r="F702" i="7"/>
  <c r="G702" i="7"/>
  <c r="H702" i="7"/>
  <c r="I702" i="7"/>
  <c r="P705" i="1"/>
  <c r="J702" i="7"/>
  <c r="Q705" i="1"/>
  <c r="K702" i="7"/>
  <c r="L702" i="7"/>
  <c r="M702" i="7"/>
  <c r="AQ705" i="1"/>
  <c r="AR705" i="1"/>
  <c r="AS705" i="1"/>
  <c r="AT705" i="1"/>
  <c r="AU705" i="1"/>
  <c r="T705" i="1"/>
  <c r="N702" i="7"/>
  <c r="AV705" i="1"/>
  <c r="AW705" i="1"/>
  <c r="AX705" i="1"/>
  <c r="AY705" i="1"/>
  <c r="AZ705" i="1"/>
  <c r="U705" i="1"/>
  <c r="O702" i="7"/>
  <c r="V705" i="1"/>
  <c r="P702" i="7"/>
  <c r="Q702" i="7"/>
  <c r="R702" i="7"/>
  <c r="Y705" i="1"/>
  <c r="S702" i="7"/>
  <c r="T702" i="7"/>
  <c r="U702" i="7"/>
  <c r="V702" i="7"/>
  <c r="W702" i="7"/>
  <c r="AE705" i="1"/>
  <c r="X702" i="7"/>
  <c r="Y702" i="7"/>
  <c r="Z702" i="7"/>
  <c r="AH705" i="1"/>
  <c r="AA702" i="7"/>
  <c r="AB702" i="7"/>
  <c r="A703" i="7"/>
  <c r="B703" i="7"/>
  <c r="I706" i="1"/>
  <c r="C703" i="7"/>
  <c r="D703" i="7"/>
  <c r="E703" i="7"/>
  <c r="F703" i="7"/>
  <c r="G703" i="7"/>
  <c r="H703" i="7"/>
  <c r="I703" i="7"/>
  <c r="P706" i="1"/>
  <c r="J703" i="7"/>
  <c r="Q706" i="1"/>
  <c r="K703" i="7"/>
  <c r="L703" i="7"/>
  <c r="M703" i="7"/>
  <c r="AQ706" i="1"/>
  <c r="AR706" i="1"/>
  <c r="AS706" i="1"/>
  <c r="AT706" i="1"/>
  <c r="AU706" i="1"/>
  <c r="T706" i="1"/>
  <c r="N703" i="7"/>
  <c r="AV706" i="1"/>
  <c r="AW706" i="1"/>
  <c r="AX706" i="1"/>
  <c r="AY706" i="1"/>
  <c r="AZ706" i="1"/>
  <c r="U706" i="1"/>
  <c r="O703" i="7"/>
  <c r="V706" i="1"/>
  <c r="P703" i="7"/>
  <c r="Q703" i="7"/>
  <c r="R703" i="7"/>
  <c r="Y706" i="1"/>
  <c r="S703" i="7"/>
  <c r="T703" i="7"/>
  <c r="U703" i="7"/>
  <c r="V703" i="7"/>
  <c r="W703" i="7"/>
  <c r="AE706" i="1"/>
  <c r="X703" i="7"/>
  <c r="Y703" i="7"/>
  <c r="Z703" i="7"/>
  <c r="AH706" i="1"/>
  <c r="AA703" i="7"/>
  <c r="AB703" i="7"/>
  <c r="A704" i="7"/>
  <c r="B704" i="7"/>
  <c r="I707" i="1"/>
  <c r="C704" i="7"/>
  <c r="D704" i="7"/>
  <c r="E704" i="7"/>
  <c r="F704" i="7"/>
  <c r="G704" i="7"/>
  <c r="H704" i="7"/>
  <c r="I704" i="7"/>
  <c r="BO15" i="16"/>
  <c r="BP15" i="16"/>
  <c r="BQ15" i="16"/>
  <c r="BR15" i="16"/>
  <c r="AU15" i="16"/>
  <c r="Y15" i="16"/>
  <c r="P707" i="1"/>
  <c r="J704" i="7"/>
  <c r="Q707" i="1"/>
  <c r="K704" i="7"/>
  <c r="L704" i="7"/>
  <c r="M704" i="7"/>
  <c r="AQ707" i="1"/>
  <c r="AR707" i="1"/>
  <c r="AS707" i="1"/>
  <c r="AT707" i="1"/>
  <c r="AU707" i="1"/>
  <c r="T707" i="1"/>
  <c r="N704" i="7"/>
  <c r="AV707" i="1"/>
  <c r="AW707" i="1"/>
  <c r="AX707" i="1"/>
  <c r="AY707" i="1"/>
  <c r="AZ707" i="1"/>
  <c r="U707" i="1"/>
  <c r="O704" i="7"/>
  <c r="AZ15" i="16"/>
  <c r="V707" i="1"/>
  <c r="P704" i="7"/>
  <c r="Q704" i="7"/>
  <c r="R704" i="7"/>
  <c r="Y707" i="1"/>
  <c r="S704" i="7"/>
  <c r="T704" i="7"/>
  <c r="U704" i="7"/>
  <c r="V704" i="7"/>
  <c r="W704" i="7"/>
  <c r="AE707" i="1"/>
  <c r="X704" i="7"/>
  <c r="Y704" i="7"/>
  <c r="Z704" i="7"/>
  <c r="AH707" i="1"/>
  <c r="AA704" i="7"/>
  <c r="AB704" i="7"/>
  <c r="A705" i="7"/>
  <c r="B705" i="7"/>
  <c r="I708" i="1"/>
  <c r="C705" i="7"/>
  <c r="D705" i="7"/>
  <c r="E705" i="7"/>
  <c r="F705" i="7"/>
  <c r="G705" i="7"/>
  <c r="H705" i="7"/>
  <c r="I705" i="7"/>
  <c r="P708" i="1"/>
  <c r="J705" i="7"/>
  <c r="Q708" i="1"/>
  <c r="K705" i="7"/>
  <c r="L705" i="7"/>
  <c r="M705" i="7"/>
  <c r="AQ708" i="1"/>
  <c r="AR708" i="1"/>
  <c r="AS708" i="1"/>
  <c r="AT708" i="1"/>
  <c r="AU708" i="1"/>
  <c r="T708" i="1"/>
  <c r="N705" i="7"/>
  <c r="AV708" i="1"/>
  <c r="AW708" i="1"/>
  <c r="AX708" i="1"/>
  <c r="AY708" i="1"/>
  <c r="AZ708" i="1"/>
  <c r="U708" i="1"/>
  <c r="O705" i="7"/>
  <c r="V708" i="1"/>
  <c r="P705" i="7"/>
  <c r="Q705" i="7"/>
  <c r="R705" i="7"/>
  <c r="Y708" i="1"/>
  <c r="S705" i="7"/>
  <c r="T705" i="7"/>
  <c r="U705" i="7"/>
  <c r="V705" i="7"/>
  <c r="W705" i="7"/>
  <c r="AE708" i="1"/>
  <c r="X705" i="7"/>
  <c r="Y705" i="7"/>
  <c r="Z705" i="7"/>
  <c r="AH708" i="1"/>
  <c r="AA705" i="7"/>
  <c r="AB705" i="7"/>
  <c r="A706" i="7"/>
  <c r="B706" i="7"/>
  <c r="I709" i="1"/>
  <c r="C706" i="7"/>
  <c r="D706" i="7"/>
  <c r="E706" i="7"/>
  <c r="F706" i="7"/>
  <c r="G706" i="7"/>
  <c r="H706" i="7"/>
  <c r="I706" i="7"/>
  <c r="P709" i="1"/>
  <c r="J706" i="7"/>
  <c r="Q709" i="1"/>
  <c r="K706" i="7"/>
  <c r="L706" i="7"/>
  <c r="M706" i="7"/>
  <c r="AQ709" i="1"/>
  <c r="AR709" i="1"/>
  <c r="AS709" i="1"/>
  <c r="AT709" i="1"/>
  <c r="AU709" i="1"/>
  <c r="T709" i="1"/>
  <c r="N706" i="7"/>
  <c r="AV709" i="1"/>
  <c r="AW709" i="1"/>
  <c r="AX709" i="1"/>
  <c r="AY709" i="1"/>
  <c r="AZ709" i="1"/>
  <c r="U709" i="1"/>
  <c r="O706" i="7"/>
  <c r="V709" i="1"/>
  <c r="P706" i="7"/>
  <c r="Q706" i="7"/>
  <c r="R706" i="7"/>
  <c r="Y709" i="1"/>
  <c r="S706" i="7"/>
  <c r="T706" i="7"/>
  <c r="U706" i="7"/>
  <c r="V706" i="7"/>
  <c r="W706" i="7"/>
  <c r="AE709" i="1"/>
  <c r="X706" i="7"/>
  <c r="Y706" i="7"/>
  <c r="Z706" i="7"/>
  <c r="AH709" i="1"/>
  <c r="AA706" i="7"/>
  <c r="AB706" i="7"/>
  <c r="A707" i="7"/>
  <c r="B707" i="7"/>
  <c r="I710" i="1"/>
  <c r="C707" i="7"/>
  <c r="D707" i="7"/>
  <c r="E707" i="7"/>
  <c r="F707" i="7"/>
  <c r="G707" i="7"/>
  <c r="H707" i="7"/>
  <c r="I707" i="7"/>
  <c r="P710" i="1"/>
  <c r="J707" i="7"/>
  <c r="Q710" i="1"/>
  <c r="K707" i="7"/>
  <c r="L707" i="7"/>
  <c r="M707" i="7"/>
  <c r="AQ710" i="1"/>
  <c r="AR710" i="1"/>
  <c r="AS710" i="1"/>
  <c r="AT710" i="1"/>
  <c r="AU710" i="1"/>
  <c r="T710" i="1"/>
  <c r="N707" i="7"/>
  <c r="AV710" i="1"/>
  <c r="AW710" i="1"/>
  <c r="AX710" i="1"/>
  <c r="AY710" i="1"/>
  <c r="AZ710" i="1"/>
  <c r="U710" i="1"/>
  <c r="O707" i="7"/>
  <c r="V710" i="1"/>
  <c r="P707" i="7"/>
  <c r="Q707" i="7"/>
  <c r="R707" i="7"/>
  <c r="Y710" i="1"/>
  <c r="S707" i="7"/>
  <c r="T707" i="7"/>
  <c r="U707" i="7"/>
  <c r="V707" i="7"/>
  <c r="W707" i="7"/>
  <c r="AE710" i="1"/>
  <c r="X707" i="7"/>
  <c r="Y707" i="7"/>
  <c r="Z707" i="7"/>
  <c r="AH710" i="1"/>
  <c r="AA707" i="7"/>
  <c r="AB707" i="7"/>
  <c r="A708" i="7"/>
  <c r="B708" i="7"/>
  <c r="I711" i="1"/>
  <c r="C708" i="7"/>
  <c r="D708" i="7"/>
  <c r="E708" i="7"/>
  <c r="F708" i="7"/>
  <c r="G708" i="7"/>
  <c r="H708" i="7"/>
  <c r="I708" i="7"/>
  <c r="P711" i="1"/>
  <c r="J708" i="7"/>
  <c r="Q711" i="1"/>
  <c r="K708" i="7"/>
  <c r="L708" i="7"/>
  <c r="M708" i="7"/>
  <c r="AQ711" i="1"/>
  <c r="AR711" i="1"/>
  <c r="AS711" i="1"/>
  <c r="AT711" i="1"/>
  <c r="AU711" i="1"/>
  <c r="T711" i="1"/>
  <c r="N708" i="7"/>
  <c r="AV711" i="1"/>
  <c r="AW711" i="1"/>
  <c r="AX711" i="1"/>
  <c r="AY711" i="1"/>
  <c r="AZ711" i="1"/>
  <c r="U711" i="1"/>
  <c r="O708" i="7"/>
  <c r="V711" i="1"/>
  <c r="P708" i="7"/>
  <c r="Q708" i="7"/>
  <c r="R708" i="7"/>
  <c r="Y711" i="1"/>
  <c r="S708" i="7"/>
  <c r="T708" i="7"/>
  <c r="U708" i="7"/>
  <c r="V708" i="7"/>
  <c r="W708" i="7"/>
  <c r="AE711" i="1"/>
  <c r="X708" i="7"/>
  <c r="Y708" i="7"/>
  <c r="Z708" i="7"/>
  <c r="AH711" i="1"/>
  <c r="AA708" i="7"/>
  <c r="AB708" i="7"/>
  <c r="A709" i="7"/>
  <c r="B709" i="7"/>
  <c r="I712" i="1"/>
  <c r="C709" i="7"/>
  <c r="D709" i="7"/>
  <c r="E709" i="7"/>
  <c r="F709" i="7"/>
  <c r="G709" i="7"/>
  <c r="H709" i="7"/>
  <c r="I709" i="7"/>
  <c r="P712" i="1"/>
  <c r="J709" i="7"/>
  <c r="Q712" i="1"/>
  <c r="K709" i="7"/>
  <c r="L709" i="7"/>
  <c r="M709" i="7"/>
  <c r="AQ712" i="1"/>
  <c r="AR712" i="1"/>
  <c r="AS712" i="1"/>
  <c r="AT712" i="1"/>
  <c r="AU712" i="1"/>
  <c r="T712" i="1"/>
  <c r="N709" i="7"/>
  <c r="AV712" i="1"/>
  <c r="AW712" i="1"/>
  <c r="AX712" i="1"/>
  <c r="AY712" i="1"/>
  <c r="AZ712" i="1"/>
  <c r="U712" i="1"/>
  <c r="O709" i="7"/>
  <c r="V712" i="1"/>
  <c r="P709" i="7"/>
  <c r="Q709" i="7"/>
  <c r="R709" i="7"/>
  <c r="Y712" i="1"/>
  <c r="S709" i="7"/>
  <c r="T709" i="7"/>
  <c r="U709" i="7"/>
  <c r="V709" i="7"/>
  <c r="W709" i="7"/>
  <c r="AE712" i="1"/>
  <c r="X709" i="7"/>
  <c r="Y709" i="7"/>
  <c r="Z709" i="7"/>
  <c r="AH712" i="1"/>
  <c r="AA709" i="7"/>
  <c r="AB709" i="7"/>
  <c r="A710" i="7"/>
  <c r="B710" i="7"/>
  <c r="I713" i="1"/>
  <c r="C710" i="7"/>
  <c r="D710" i="7"/>
  <c r="E710" i="7"/>
  <c r="F710" i="7"/>
  <c r="G710" i="7"/>
  <c r="H710" i="7"/>
  <c r="I710" i="7"/>
  <c r="P713" i="1"/>
  <c r="J710" i="7"/>
  <c r="Q713" i="1"/>
  <c r="K710" i="7"/>
  <c r="L710" i="7"/>
  <c r="M710" i="7"/>
  <c r="AQ713" i="1"/>
  <c r="AR713" i="1"/>
  <c r="AS713" i="1"/>
  <c r="AT713" i="1"/>
  <c r="AU713" i="1"/>
  <c r="T713" i="1"/>
  <c r="N710" i="7"/>
  <c r="AV713" i="1"/>
  <c r="AW713" i="1"/>
  <c r="AX713" i="1"/>
  <c r="AY713" i="1"/>
  <c r="AZ713" i="1"/>
  <c r="U713" i="1"/>
  <c r="O710" i="7"/>
  <c r="V713" i="1"/>
  <c r="P710" i="7"/>
  <c r="Q710" i="7"/>
  <c r="R710" i="7"/>
  <c r="Y713" i="1"/>
  <c r="S710" i="7"/>
  <c r="T710" i="7"/>
  <c r="U710" i="7"/>
  <c r="V710" i="7"/>
  <c r="W710" i="7"/>
  <c r="AE713" i="1"/>
  <c r="X710" i="7"/>
  <c r="Y710" i="7"/>
  <c r="Z710" i="7"/>
  <c r="AH713" i="1"/>
  <c r="AA710" i="7"/>
  <c r="AB710" i="7"/>
  <c r="A711" i="7"/>
  <c r="B711" i="7"/>
  <c r="I714" i="1"/>
  <c r="C711" i="7"/>
  <c r="D711" i="7"/>
  <c r="E711" i="7"/>
  <c r="F711" i="7"/>
  <c r="G711" i="7"/>
  <c r="H711" i="7"/>
  <c r="I711" i="7"/>
  <c r="P714" i="1"/>
  <c r="J711" i="7"/>
  <c r="Q714" i="1"/>
  <c r="K711" i="7"/>
  <c r="L711" i="7"/>
  <c r="M711" i="7"/>
  <c r="AQ714" i="1"/>
  <c r="AR714" i="1"/>
  <c r="AS714" i="1"/>
  <c r="AT714" i="1"/>
  <c r="AU714" i="1"/>
  <c r="T714" i="1"/>
  <c r="N711" i="7"/>
  <c r="AV714" i="1"/>
  <c r="AW714" i="1"/>
  <c r="AX714" i="1"/>
  <c r="AY714" i="1"/>
  <c r="AZ714" i="1"/>
  <c r="U714" i="1"/>
  <c r="O711" i="7"/>
  <c r="V714" i="1"/>
  <c r="P711" i="7"/>
  <c r="Q711" i="7"/>
  <c r="R711" i="7"/>
  <c r="Y714" i="1"/>
  <c r="S711" i="7"/>
  <c r="T711" i="7"/>
  <c r="U711" i="7"/>
  <c r="V711" i="7"/>
  <c r="W711" i="7"/>
  <c r="AE714" i="1"/>
  <c r="X711" i="7"/>
  <c r="Y711" i="7"/>
  <c r="Z711" i="7"/>
  <c r="AH714" i="1"/>
  <c r="AA711" i="7"/>
  <c r="AB711" i="7"/>
  <c r="A712" i="7"/>
  <c r="B712" i="7"/>
  <c r="I715" i="1"/>
  <c r="C712" i="7"/>
  <c r="D712" i="7"/>
  <c r="E712" i="7"/>
  <c r="F712" i="7"/>
  <c r="G712" i="7"/>
  <c r="H712" i="7"/>
  <c r="I712" i="7"/>
  <c r="P715" i="1"/>
  <c r="J712" i="7"/>
  <c r="Q715" i="1"/>
  <c r="K712" i="7"/>
  <c r="L712" i="7"/>
  <c r="M712" i="7"/>
  <c r="AQ715" i="1"/>
  <c r="AR715" i="1"/>
  <c r="AS715" i="1"/>
  <c r="AT715" i="1"/>
  <c r="AU715" i="1"/>
  <c r="T715" i="1"/>
  <c r="N712" i="7"/>
  <c r="AV715" i="1"/>
  <c r="AW715" i="1"/>
  <c r="AX715" i="1"/>
  <c r="AY715" i="1"/>
  <c r="AZ715" i="1"/>
  <c r="U715" i="1"/>
  <c r="O712" i="7"/>
  <c r="V715" i="1"/>
  <c r="P712" i="7"/>
  <c r="Q712" i="7"/>
  <c r="R712" i="7"/>
  <c r="Y715" i="1"/>
  <c r="S712" i="7"/>
  <c r="T712" i="7"/>
  <c r="U712" i="7"/>
  <c r="V712" i="7"/>
  <c r="W712" i="7"/>
  <c r="AE715" i="1"/>
  <c r="X712" i="7"/>
  <c r="Y712" i="7"/>
  <c r="Z712" i="7"/>
  <c r="AH715" i="1"/>
  <c r="AA712" i="7"/>
  <c r="AB712" i="7"/>
  <c r="A713" i="7"/>
  <c r="B713" i="7"/>
  <c r="I716" i="1"/>
  <c r="C713" i="7"/>
  <c r="D713" i="7"/>
  <c r="E713" i="7"/>
  <c r="F713" i="7"/>
  <c r="G713" i="7"/>
  <c r="H713" i="7"/>
  <c r="I713" i="7"/>
  <c r="P716" i="1"/>
  <c r="J713" i="7"/>
  <c r="Q716" i="1"/>
  <c r="K713" i="7"/>
  <c r="L713" i="7"/>
  <c r="M713" i="7"/>
  <c r="AQ716" i="1"/>
  <c r="AR716" i="1"/>
  <c r="AS716" i="1"/>
  <c r="AT716" i="1"/>
  <c r="AU716" i="1"/>
  <c r="T716" i="1"/>
  <c r="N713" i="7"/>
  <c r="AV716" i="1"/>
  <c r="AW716" i="1"/>
  <c r="AX716" i="1"/>
  <c r="AY716" i="1"/>
  <c r="AZ716" i="1"/>
  <c r="U716" i="1"/>
  <c r="O713" i="7"/>
  <c r="V716" i="1"/>
  <c r="P713" i="7"/>
  <c r="Q713" i="7"/>
  <c r="R713" i="7"/>
  <c r="Y716" i="1"/>
  <c r="S713" i="7"/>
  <c r="T713" i="7"/>
  <c r="U713" i="7"/>
  <c r="V713" i="7"/>
  <c r="W713" i="7"/>
  <c r="AE716" i="1"/>
  <c r="X713" i="7"/>
  <c r="Y713" i="7"/>
  <c r="Z713" i="7"/>
  <c r="AH716" i="1"/>
  <c r="AA713" i="7"/>
  <c r="AB713" i="7"/>
  <c r="A714" i="7"/>
  <c r="B714" i="7"/>
  <c r="I717" i="1"/>
  <c r="C714" i="7"/>
  <c r="D714" i="7"/>
  <c r="E714" i="7"/>
  <c r="F714" i="7"/>
  <c r="G714" i="7"/>
  <c r="H714" i="7"/>
  <c r="I714" i="7"/>
  <c r="P717" i="1"/>
  <c r="J714" i="7"/>
  <c r="Q717" i="1"/>
  <c r="K714" i="7"/>
  <c r="L714" i="7"/>
  <c r="M714" i="7"/>
  <c r="AQ717" i="1"/>
  <c r="AR717" i="1"/>
  <c r="AS717" i="1"/>
  <c r="AT717" i="1"/>
  <c r="AU717" i="1"/>
  <c r="T717" i="1"/>
  <c r="N714" i="7"/>
  <c r="AV717" i="1"/>
  <c r="AW717" i="1"/>
  <c r="AX717" i="1"/>
  <c r="AY717" i="1"/>
  <c r="AZ717" i="1"/>
  <c r="U717" i="1"/>
  <c r="O714" i="7"/>
  <c r="V717" i="1"/>
  <c r="P714" i="7"/>
  <c r="Q714" i="7"/>
  <c r="R714" i="7"/>
  <c r="Y717" i="1"/>
  <c r="S714" i="7"/>
  <c r="T714" i="7"/>
  <c r="U714" i="7"/>
  <c r="V714" i="7"/>
  <c r="W714" i="7"/>
  <c r="AE717" i="1"/>
  <c r="X714" i="7"/>
  <c r="Y714" i="7"/>
  <c r="Z714" i="7"/>
  <c r="AH717" i="1"/>
  <c r="AA714" i="7"/>
  <c r="AB714" i="7"/>
  <c r="A715" i="7"/>
  <c r="B715" i="7"/>
  <c r="I718" i="1"/>
  <c r="C715" i="7"/>
  <c r="D715" i="7"/>
  <c r="E715" i="7"/>
  <c r="F715" i="7"/>
  <c r="G715" i="7"/>
  <c r="H715" i="7"/>
  <c r="I715" i="7"/>
  <c r="P718" i="1"/>
  <c r="J715" i="7"/>
  <c r="Q718" i="1"/>
  <c r="K715" i="7"/>
  <c r="L715" i="7"/>
  <c r="M715" i="7"/>
  <c r="AQ718" i="1"/>
  <c r="AR718" i="1"/>
  <c r="AS718" i="1"/>
  <c r="AT718" i="1"/>
  <c r="AU718" i="1"/>
  <c r="T718" i="1"/>
  <c r="N715" i="7"/>
  <c r="AV718" i="1"/>
  <c r="AW718" i="1"/>
  <c r="AX718" i="1"/>
  <c r="AY718" i="1"/>
  <c r="AZ718" i="1"/>
  <c r="U718" i="1"/>
  <c r="O715" i="7"/>
  <c r="V718" i="1"/>
  <c r="P715" i="7"/>
  <c r="Q715" i="7"/>
  <c r="R715" i="7"/>
  <c r="Y718" i="1"/>
  <c r="S715" i="7"/>
  <c r="T715" i="7"/>
  <c r="U715" i="7"/>
  <c r="V715" i="7"/>
  <c r="W715" i="7"/>
  <c r="AE718" i="1"/>
  <c r="X715" i="7"/>
  <c r="Y715" i="7"/>
  <c r="Z715" i="7"/>
  <c r="AH718" i="1"/>
  <c r="AA715" i="7"/>
  <c r="AB715" i="7"/>
  <c r="A716" i="7"/>
  <c r="B716" i="7"/>
  <c r="I719" i="1"/>
  <c r="C716" i="7"/>
  <c r="D716" i="7"/>
  <c r="E716" i="7"/>
  <c r="F716" i="7"/>
  <c r="G716" i="7"/>
  <c r="H716" i="7"/>
  <c r="I716" i="7"/>
  <c r="P719" i="1"/>
  <c r="J716" i="7"/>
  <c r="Q719" i="1"/>
  <c r="K716" i="7"/>
  <c r="L716" i="7"/>
  <c r="M716" i="7"/>
  <c r="AQ719" i="1"/>
  <c r="AR719" i="1"/>
  <c r="AS719" i="1"/>
  <c r="AT719" i="1"/>
  <c r="AU719" i="1"/>
  <c r="T719" i="1"/>
  <c r="N716" i="7"/>
  <c r="AV719" i="1"/>
  <c r="AW719" i="1"/>
  <c r="AX719" i="1"/>
  <c r="AY719" i="1"/>
  <c r="AZ719" i="1"/>
  <c r="U719" i="1"/>
  <c r="O716" i="7"/>
  <c r="V719" i="1"/>
  <c r="P716" i="7"/>
  <c r="Q716" i="7"/>
  <c r="R716" i="7"/>
  <c r="Y719" i="1"/>
  <c r="S716" i="7"/>
  <c r="T716" i="7"/>
  <c r="U716" i="7"/>
  <c r="V716" i="7"/>
  <c r="W716" i="7"/>
  <c r="AE719" i="1"/>
  <c r="X716" i="7"/>
  <c r="Y716" i="7"/>
  <c r="Z716" i="7"/>
  <c r="AH719" i="1"/>
  <c r="AA716" i="7"/>
  <c r="AB716" i="7"/>
  <c r="A717" i="7"/>
  <c r="B717" i="7"/>
  <c r="I720" i="1"/>
  <c r="C717" i="7"/>
  <c r="D717" i="7"/>
  <c r="E717" i="7"/>
  <c r="F717" i="7"/>
  <c r="G717" i="7"/>
  <c r="H717" i="7"/>
  <c r="I717" i="7"/>
  <c r="P720" i="1"/>
  <c r="J717" i="7"/>
  <c r="Q720" i="1"/>
  <c r="K717" i="7"/>
  <c r="L717" i="7"/>
  <c r="M717" i="7"/>
  <c r="AQ720" i="1"/>
  <c r="AR720" i="1"/>
  <c r="AS720" i="1"/>
  <c r="AT720" i="1"/>
  <c r="AU720" i="1"/>
  <c r="T720" i="1"/>
  <c r="N717" i="7"/>
  <c r="AV720" i="1"/>
  <c r="AW720" i="1"/>
  <c r="AX720" i="1"/>
  <c r="AY720" i="1"/>
  <c r="AZ720" i="1"/>
  <c r="U720" i="1"/>
  <c r="O717" i="7"/>
  <c r="V720" i="1"/>
  <c r="P717" i="7"/>
  <c r="Q717" i="7"/>
  <c r="R717" i="7"/>
  <c r="Y720" i="1"/>
  <c r="S717" i="7"/>
  <c r="T717" i="7"/>
  <c r="U717" i="7"/>
  <c r="V717" i="7"/>
  <c r="W717" i="7"/>
  <c r="AE720" i="1"/>
  <c r="X717" i="7"/>
  <c r="Y717" i="7"/>
  <c r="Z717" i="7"/>
  <c r="AH720" i="1"/>
  <c r="AA717" i="7"/>
  <c r="AB717" i="7"/>
  <c r="A718" i="7"/>
  <c r="B718" i="7"/>
  <c r="I721" i="1"/>
  <c r="C718" i="7"/>
  <c r="D718" i="7"/>
  <c r="E718" i="7"/>
  <c r="F718" i="7"/>
  <c r="G718" i="7"/>
  <c r="H718" i="7"/>
  <c r="I718" i="7"/>
  <c r="P721" i="1"/>
  <c r="J718" i="7"/>
  <c r="Q721" i="1"/>
  <c r="K718" i="7"/>
  <c r="L718" i="7"/>
  <c r="M718" i="7"/>
  <c r="AQ721" i="1"/>
  <c r="AR721" i="1"/>
  <c r="AS721" i="1"/>
  <c r="AT721" i="1"/>
  <c r="AU721" i="1"/>
  <c r="T721" i="1"/>
  <c r="N718" i="7"/>
  <c r="AV721" i="1"/>
  <c r="AW721" i="1"/>
  <c r="AX721" i="1"/>
  <c r="AY721" i="1"/>
  <c r="AZ721" i="1"/>
  <c r="U721" i="1"/>
  <c r="O718" i="7"/>
  <c r="V721" i="1"/>
  <c r="P718" i="7"/>
  <c r="Q718" i="7"/>
  <c r="R718" i="7"/>
  <c r="Y721" i="1"/>
  <c r="S718" i="7"/>
  <c r="T718" i="7"/>
  <c r="U718" i="7"/>
  <c r="V718" i="7"/>
  <c r="W718" i="7"/>
  <c r="AE721" i="1"/>
  <c r="X718" i="7"/>
  <c r="Y718" i="7"/>
  <c r="Z718" i="7"/>
  <c r="AH721" i="1"/>
  <c r="AA718" i="7"/>
  <c r="AB718" i="7"/>
  <c r="A719" i="7"/>
  <c r="B719" i="7"/>
  <c r="I722" i="1"/>
  <c r="C719" i="7"/>
  <c r="D719" i="7"/>
  <c r="E719" i="7"/>
  <c r="F719" i="7"/>
  <c r="G719" i="7"/>
  <c r="H719" i="7"/>
  <c r="I719" i="7"/>
  <c r="P722" i="1"/>
  <c r="J719" i="7"/>
  <c r="Q722" i="1"/>
  <c r="K719" i="7"/>
  <c r="L719" i="7"/>
  <c r="M719" i="7"/>
  <c r="AQ722" i="1"/>
  <c r="AR722" i="1"/>
  <c r="AS722" i="1"/>
  <c r="AT722" i="1"/>
  <c r="AU722" i="1"/>
  <c r="T722" i="1"/>
  <c r="N719" i="7"/>
  <c r="AV722" i="1"/>
  <c r="AW722" i="1"/>
  <c r="AX722" i="1"/>
  <c r="AY722" i="1"/>
  <c r="AZ722" i="1"/>
  <c r="U722" i="1"/>
  <c r="O719" i="7"/>
  <c r="V722" i="1"/>
  <c r="P719" i="7"/>
  <c r="Q719" i="7"/>
  <c r="R719" i="7"/>
  <c r="Y722" i="1"/>
  <c r="S719" i="7"/>
  <c r="T719" i="7"/>
  <c r="U719" i="7"/>
  <c r="V719" i="7"/>
  <c r="W719" i="7"/>
  <c r="AE722" i="1"/>
  <c r="X719" i="7"/>
  <c r="Y719" i="7"/>
  <c r="Z719" i="7"/>
  <c r="AH722" i="1"/>
  <c r="AA719" i="7"/>
  <c r="AB719" i="7"/>
  <c r="A720" i="7"/>
  <c r="B720" i="7"/>
  <c r="I723" i="1"/>
  <c r="C720" i="7"/>
  <c r="D720" i="7"/>
  <c r="E720" i="7"/>
  <c r="F720" i="7"/>
  <c r="G720" i="7"/>
  <c r="H720" i="7"/>
  <c r="I720" i="7"/>
  <c r="P723" i="1"/>
  <c r="J720" i="7"/>
  <c r="Q723" i="1"/>
  <c r="K720" i="7"/>
  <c r="L720" i="7"/>
  <c r="M720" i="7"/>
  <c r="AQ723" i="1"/>
  <c r="AR723" i="1"/>
  <c r="AS723" i="1"/>
  <c r="AT723" i="1"/>
  <c r="AU723" i="1"/>
  <c r="T723" i="1"/>
  <c r="N720" i="7"/>
  <c r="AV723" i="1"/>
  <c r="AW723" i="1"/>
  <c r="AX723" i="1"/>
  <c r="AY723" i="1"/>
  <c r="AZ723" i="1"/>
  <c r="U723" i="1"/>
  <c r="O720" i="7"/>
  <c r="V723" i="1"/>
  <c r="P720" i="7"/>
  <c r="Q720" i="7"/>
  <c r="R720" i="7"/>
  <c r="Y723" i="1"/>
  <c r="S720" i="7"/>
  <c r="T720" i="7"/>
  <c r="U720" i="7"/>
  <c r="V720" i="7"/>
  <c r="W720" i="7"/>
  <c r="AE723" i="1"/>
  <c r="X720" i="7"/>
  <c r="Y720" i="7"/>
  <c r="Z720" i="7"/>
  <c r="AH723" i="1"/>
  <c r="AA720" i="7"/>
  <c r="AB720" i="7"/>
  <c r="A721" i="7"/>
  <c r="B721" i="7"/>
  <c r="I724" i="1"/>
  <c r="C721" i="7"/>
  <c r="D721" i="7"/>
  <c r="E721" i="7"/>
  <c r="F721" i="7"/>
  <c r="G721" i="7"/>
  <c r="H721" i="7"/>
  <c r="I721" i="7"/>
  <c r="P724" i="1"/>
  <c r="J721" i="7"/>
  <c r="Q724" i="1"/>
  <c r="K721" i="7"/>
  <c r="L721" i="7"/>
  <c r="M721" i="7"/>
  <c r="AQ724" i="1"/>
  <c r="AR724" i="1"/>
  <c r="AS724" i="1"/>
  <c r="AT724" i="1"/>
  <c r="AU724" i="1"/>
  <c r="T724" i="1"/>
  <c r="N721" i="7"/>
  <c r="AV724" i="1"/>
  <c r="AW724" i="1"/>
  <c r="AX724" i="1"/>
  <c r="AY724" i="1"/>
  <c r="AZ724" i="1"/>
  <c r="U724" i="1"/>
  <c r="O721" i="7"/>
  <c r="V724" i="1"/>
  <c r="P721" i="7"/>
  <c r="Q721" i="7"/>
  <c r="R721" i="7"/>
  <c r="Y724" i="1"/>
  <c r="S721" i="7"/>
  <c r="T721" i="7"/>
  <c r="U721" i="7"/>
  <c r="V721" i="7"/>
  <c r="W721" i="7"/>
  <c r="AE724" i="1"/>
  <c r="X721" i="7"/>
  <c r="Y721" i="7"/>
  <c r="Z721" i="7"/>
  <c r="AH724" i="1"/>
  <c r="AA721" i="7"/>
  <c r="AB721" i="7"/>
  <c r="A722" i="7"/>
  <c r="B722" i="7"/>
  <c r="I725" i="1"/>
  <c r="C722" i="7"/>
  <c r="D722" i="7"/>
  <c r="E722" i="7"/>
  <c r="F722" i="7"/>
  <c r="G722" i="7"/>
  <c r="H722" i="7"/>
  <c r="I722" i="7"/>
  <c r="P725" i="1"/>
  <c r="J722" i="7"/>
  <c r="Q725" i="1"/>
  <c r="K722" i="7"/>
  <c r="L722" i="7"/>
  <c r="M722" i="7"/>
  <c r="AQ725" i="1"/>
  <c r="AR725" i="1"/>
  <c r="AS725" i="1"/>
  <c r="AT725" i="1"/>
  <c r="AU725" i="1"/>
  <c r="T725" i="1"/>
  <c r="N722" i="7"/>
  <c r="AV725" i="1"/>
  <c r="AW725" i="1"/>
  <c r="AX725" i="1"/>
  <c r="AY725" i="1"/>
  <c r="AZ725" i="1"/>
  <c r="U725" i="1"/>
  <c r="O722" i="7"/>
  <c r="V725" i="1"/>
  <c r="P722" i="7"/>
  <c r="Q722" i="7"/>
  <c r="R722" i="7"/>
  <c r="Y725" i="1"/>
  <c r="S722" i="7"/>
  <c r="T722" i="7"/>
  <c r="U722" i="7"/>
  <c r="V722" i="7"/>
  <c r="W722" i="7"/>
  <c r="AE725" i="1"/>
  <c r="X722" i="7"/>
  <c r="Y722" i="7"/>
  <c r="Z722" i="7"/>
  <c r="AH725" i="1"/>
  <c r="AA722" i="7"/>
  <c r="AB722" i="7"/>
  <c r="A723" i="7"/>
  <c r="B723" i="7"/>
  <c r="I726" i="1"/>
  <c r="C723" i="7"/>
  <c r="D723" i="7"/>
  <c r="E723" i="7"/>
  <c r="F723" i="7"/>
  <c r="G723" i="7"/>
  <c r="H723" i="7"/>
  <c r="I723" i="7"/>
  <c r="P726" i="1"/>
  <c r="J723" i="7"/>
  <c r="Q726" i="1"/>
  <c r="K723" i="7"/>
  <c r="L723" i="7"/>
  <c r="M723" i="7"/>
  <c r="AQ726" i="1"/>
  <c r="AR726" i="1"/>
  <c r="AS726" i="1"/>
  <c r="AT726" i="1"/>
  <c r="AU726" i="1"/>
  <c r="T726" i="1"/>
  <c r="N723" i="7"/>
  <c r="AV726" i="1"/>
  <c r="AW726" i="1"/>
  <c r="AX726" i="1"/>
  <c r="AY726" i="1"/>
  <c r="AZ726" i="1"/>
  <c r="U726" i="1"/>
  <c r="O723" i="7"/>
  <c r="V726" i="1"/>
  <c r="P723" i="7"/>
  <c r="Q723" i="7"/>
  <c r="R723" i="7"/>
  <c r="Y726" i="1"/>
  <c r="S723" i="7"/>
  <c r="T723" i="7"/>
  <c r="U723" i="7"/>
  <c r="V723" i="7"/>
  <c r="W723" i="7"/>
  <c r="AE726" i="1"/>
  <c r="X723" i="7"/>
  <c r="Y723" i="7"/>
  <c r="Z723" i="7"/>
  <c r="AH726" i="1"/>
  <c r="AA723" i="7"/>
  <c r="AB723" i="7"/>
  <c r="A724" i="7"/>
  <c r="B724" i="7"/>
  <c r="I727" i="1"/>
  <c r="C724" i="7"/>
  <c r="D724" i="7"/>
  <c r="E724" i="7"/>
  <c r="F724" i="7"/>
  <c r="G724" i="7"/>
  <c r="H724" i="7"/>
  <c r="I724" i="7"/>
  <c r="BG16" i="16"/>
  <c r="BH16" i="16"/>
  <c r="BI16" i="16"/>
  <c r="BJ16" i="16"/>
  <c r="AS16" i="16"/>
  <c r="W16" i="16"/>
  <c r="P727" i="1"/>
  <c r="J724" i="7"/>
  <c r="Q727" i="1"/>
  <c r="K724" i="7"/>
  <c r="L724" i="7"/>
  <c r="M724" i="7"/>
  <c r="AQ727" i="1"/>
  <c r="AR727" i="1"/>
  <c r="AS727" i="1"/>
  <c r="AT727" i="1"/>
  <c r="AU727" i="1"/>
  <c r="T727" i="1"/>
  <c r="N724" i="7"/>
  <c r="AV727" i="1"/>
  <c r="AW727" i="1"/>
  <c r="AX727" i="1"/>
  <c r="AY727" i="1"/>
  <c r="AZ727" i="1"/>
  <c r="U727" i="1"/>
  <c r="O724" i="7"/>
  <c r="AX16" i="16"/>
  <c r="V727" i="1"/>
  <c r="P724" i="7"/>
  <c r="Q724" i="7"/>
  <c r="R724" i="7"/>
  <c r="Y727" i="1"/>
  <c r="S724" i="7"/>
  <c r="T724" i="7"/>
  <c r="U724" i="7"/>
  <c r="V724" i="7"/>
  <c r="W724" i="7"/>
  <c r="AE727" i="1"/>
  <c r="X724" i="7"/>
  <c r="Y724" i="7"/>
  <c r="Z724" i="7"/>
  <c r="AH727" i="1"/>
  <c r="AA724" i="7"/>
  <c r="AB724" i="7"/>
  <c r="A725" i="7"/>
  <c r="B725" i="7"/>
  <c r="I728" i="1"/>
  <c r="C725" i="7"/>
  <c r="D725" i="7"/>
  <c r="E725" i="7"/>
  <c r="F725" i="7"/>
  <c r="G725" i="7"/>
  <c r="H725" i="7"/>
  <c r="I725" i="7"/>
  <c r="P728" i="1"/>
  <c r="J725" i="7"/>
  <c r="Q728" i="1"/>
  <c r="K725" i="7"/>
  <c r="L725" i="7"/>
  <c r="M725" i="7"/>
  <c r="AQ728" i="1"/>
  <c r="AR728" i="1"/>
  <c r="AS728" i="1"/>
  <c r="AT728" i="1"/>
  <c r="AU728" i="1"/>
  <c r="T728" i="1"/>
  <c r="N725" i="7"/>
  <c r="AV728" i="1"/>
  <c r="AW728" i="1"/>
  <c r="AX728" i="1"/>
  <c r="AY728" i="1"/>
  <c r="AZ728" i="1"/>
  <c r="U728" i="1"/>
  <c r="O725" i="7"/>
  <c r="V728" i="1"/>
  <c r="P725" i="7"/>
  <c r="Q725" i="7"/>
  <c r="R725" i="7"/>
  <c r="Y728" i="1"/>
  <c r="S725" i="7"/>
  <c r="T725" i="7"/>
  <c r="U725" i="7"/>
  <c r="V725" i="7"/>
  <c r="W725" i="7"/>
  <c r="AE728" i="1"/>
  <c r="X725" i="7"/>
  <c r="Y725" i="7"/>
  <c r="Z725" i="7"/>
  <c r="AH728" i="1"/>
  <c r="AA725" i="7"/>
  <c r="AB725" i="7"/>
  <c r="A726" i="7"/>
  <c r="B726" i="7"/>
  <c r="I729" i="1"/>
  <c r="C726" i="7"/>
  <c r="D726" i="7"/>
  <c r="E726" i="7"/>
  <c r="F726" i="7"/>
  <c r="G726" i="7"/>
  <c r="H726" i="7"/>
  <c r="I726" i="7"/>
  <c r="P729" i="1"/>
  <c r="J726" i="7"/>
  <c r="Q729" i="1"/>
  <c r="K726" i="7"/>
  <c r="L726" i="7"/>
  <c r="M726" i="7"/>
  <c r="AQ729" i="1"/>
  <c r="AR729" i="1"/>
  <c r="AS729" i="1"/>
  <c r="AT729" i="1"/>
  <c r="AU729" i="1"/>
  <c r="T729" i="1"/>
  <c r="N726" i="7"/>
  <c r="AV729" i="1"/>
  <c r="AW729" i="1"/>
  <c r="AX729" i="1"/>
  <c r="AY729" i="1"/>
  <c r="AZ729" i="1"/>
  <c r="U729" i="1"/>
  <c r="O726" i="7"/>
  <c r="V729" i="1"/>
  <c r="P726" i="7"/>
  <c r="Q726" i="7"/>
  <c r="R726" i="7"/>
  <c r="Y729" i="1"/>
  <c r="S726" i="7"/>
  <c r="T726" i="7"/>
  <c r="U726" i="7"/>
  <c r="V726" i="7"/>
  <c r="W726" i="7"/>
  <c r="AE729" i="1"/>
  <c r="X726" i="7"/>
  <c r="Y726" i="7"/>
  <c r="Z726" i="7"/>
  <c r="AH729" i="1"/>
  <c r="AA726" i="7"/>
  <c r="AB726" i="7"/>
  <c r="A727" i="7"/>
  <c r="B727" i="7"/>
  <c r="I730" i="1"/>
  <c r="C727" i="7"/>
  <c r="D727" i="7"/>
  <c r="E727" i="7"/>
  <c r="F727" i="7"/>
  <c r="G727" i="7"/>
  <c r="H727" i="7"/>
  <c r="I727" i="7"/>
  <c r="P730" i="1"/>
  <c r="J727" i="7"/>
  <c r="Q730" i="1"/>
  <c r="K727" i="7"/>
  <c r="L727" i="7"/>
  <c r="M727" i="7"/>
  <c r="AQ730" i="1"/>
  <c r="AR730" i="1"/>
  <c r="AS730" i="1"/>
  <c r="AT730" i="1"/>
  <c r="AU730" i="1"/>
  <c r="T730" i="1"/>
  <c r="N727" i="7"/>
  <c r="AV730" i="1"/>
  <c r="AW730" i="1"/>
  <c r="AX730" i="1"/>
  <c r="AY730" i="1"/>
  <c r="AZ730" i="1"/>
  <c r="U730" i="1"/>
  <c r="O727" i="7"/>
  <c r="V730" i="1"/>
  <c r="P727" i="7"/>
  <c r="Q727" i="7"/>
  <c r="R727" i="7"/>
  <c r="Y730" i="1"/>
  <c r="S727" i="7"/>
  <c r="T727" i="7"/>
  <c r="U727" i="7"/>
  <c r="V727" i="7"/>
  <c r="W727" i="7"/>
  <c r="AE730" i="1"/>
  <c r="X727" i="7"/>
  <c r="Y727" i="7"/>
  <c r="Z727" i="7"/>
  <c r="AH730" i="1"/>
  <c r="AA727" i="7"/>
  <c r="AB727" i="7"/>
  <c r="A728" i="7"/>
  <c r="B728" i="7"/>
  <c r="I731" i="1"/>
  <c r="C728" i="7"/>
  <c r="D728" i="7"/>
  <c r="E728" i="7"/>
  <c r="F728" i="7"/>
  <c r="G728" i="7"/>
  <c r="H728" i="7"/>
  <c r="I728" i="7"/>
  <c r="P731" i="1"/>
  <c r="J728" i="7"/>
  <c r="Q731" i="1"/>
  <c r="K728" i="7"/>
  <c r="L728" i="7"/>
  <c r="M728" i="7"/>
  <c r="AQ731" i="1"/>
  <c r="AR731" i="1"/>
  <c r="AS731" i="1"/>
  <c r="AT731" i="1"/>
  <c r="AU731" i="1"/>
  <c r="T731" i="1"/>
  <c r="N728" i="7"/>
  <c r="AV731" i="1"/>
  <c r="AW731" i="1"/>
  <c r="AX731" i="1"/>
  <c r="AY731" i="1"/>
  <c r="AZ731" i="1"/>
  <c r="U731" i="1"/>
  <c r="O728" i="7"/>
  <c r="V731" i="1"/>
  <c r="P728" i="7"/>
  <c r="Q728" i="7"/>
  <c r="R728" i="7"/>
  <c r="Y731" i="1"/>
  <c r="S728" i="7"/>
  <c r="T728" i="7"/>
  <c r="U728" i="7"/>
  <c r="V728" i="7"/>
  <c r="W728" i="7"/>
  <c r="AE731" i="1"/>
  <c r="X728" i="7"/>
  <c r="Y728" i="7"/>
  <c r="Z728" i="7"/>
  <c r="AH731" i="1"/>
  <c r="AA728" i="7"/>
  <c r="AB728" i="7"/>
  <c r="A729" i="7"/>
  <c r="B729" i="7"/>
  <c r="I732" i="1"/>
  <c r="C729" i="7"/>
  <c r="D729" i="7"/>
  <c r="E729" i="7"/>
  <c r="F729" i="7"/>
  <c r="G729" i="7"/>
  <c r="H729" i="7"/>
  <c r="I729" i="7"/>
  <c r="P732" i="1"/>
  <c r="J729" i="7"/>
  <c r="Q732" i="1"/>
  <c r="K729" i="7"/>
  <c r="L729" i="7"/>
  <c r="M729" i="7"/>
  <c r="AQ732" i="1"/>
  <c r="AR732" i="1"/>
  <c r="AS732" i="1"/>
  <c r="AT732" i="1"/>
  <c r="AU732" i="1"/>
  <c r="T732" i="1"/>
  <c r="N729" i="7"/>
  <c r="AV732" i="1"/>
  <c r="AW732" i="1"/>
  <c r="AX732" i="1"/>
  <c r="AY732" i="1"/>
  <c r="AZ732" i="1"/>
  <c r="U732" i="1"/>
  <c r="O729" i="7"/>
  <c r="V732" i="1"/>
  <c r="P729" i="7"/>
  <c r="Q729" i="7"/>
  <c r="R729" i="7"/>
  <c r="Y732" i="1"/>
  <c r="S729" i="7"/>
  <c r="T729" i="7"/>
  <c r="U729" i="7"/>
  <c r="V729" i="7"/>
  <c r="W729" i="7"/>
  <c r="AE732" i="1"/>
  <c r="X729" i="7"/>
  <c r="Y729" i="7"/>
  <c r="Z729" i="7"/>
  <c r="AH732" i="1"/>
  <c r="AA729" i="7"/>
  <c r="AB729" i="7"/>
  <c r="A730" i="7"/>
  <c r="B730" i="7"/>
  <c r="I733" i="1"/>
  <c r="C730" i="7"/>
  <c r="D730" i="7"/>
  <c r="E730" i="7"/>
  <c r="F730" i="7"/>
  <c r="G730" i="7"/>
  <c r="H730" i="7"/>
  <c r="I730" i="7"/>
  <c r="P733" i="1"/>
  <c r="J730" i="7"/>
  <c r="Q733" i="1"/>
  <c r="K730" i="7"/>
  <c r="L730" i="7"/>
  <c r="M730" i="7"/>
  <c r="AQ733" i="1"/>
  <c r="AR733" i="1"/>
  <c r="AS733" i="1"/>
  <c r="AT733" i="1"/>
  <c r="AU733" i="1"/>
  <c r="T733" i="1"/>
  <c r="N730" i="7"/>
  <c r="AV733" i="1"/>
  <c r="AW733" i="1"/>
  <c r="AX733" i="1"/>
  <c r="AY733" i="1"/>
  <c r="AZ733" i="1"/>
  <c r="U733" i="1"/>
  <c r="O730" i="7"/>
  <c r="V733" i="1"/>
  <c r="P730" i="7"/>
  <c r="Q730" i="7"/>
  <c r="R730" i="7"/>
  <c r="Y733" i="1"/>
  <c r="S730" i="7"/>
  <c r="T730" i="7"/>
  <c r="U730" i="7"/>
  <c r="V730" i="7"/>
  <c r="W730" i="7"/>
  <c r="AE733" i="1"/>
  <c r="X730" i="7"/>
  <c r="Y730" i="7"/>
  <c r="Z730" i="7"/>
  <c r="AH733" i="1"/>
  <c r="AA730" i="7"/>
  <c r="AB730" i="7"/>
  <c r="A731" i="7"/>
  <c r="B731" i="7"/>
  <c r="I734" i="1"/>
  <c r="C731" i="7"/>
  <c r="D731" i="7"/>
  <c r="E731" i="7"/>
  <c r="F731" i="7"/>
  <c r="G731" i="7"/>
  <c r="H731" i="7"/>
  <c r="I731" i="7"/>
  <c r="P734" i="1"/>
  <c r="J731" i="7"/>
  <c r="Q734" i="1"/>
  <c r="K731" i="7"/>
  <c r="L731" i="7"/>
  <c r="M731" i="7"/>
  <c r="AQ734" i="1"/>
  <c r="AR734" i="1"/>
  <c r="AS734" i="1"/>
  <c r="AT734" i="1"/>
  <c r="AU734" i="1"/>
  <c r="T734" i="1"/>
  <c r="N731" i="7"/>
  <c r="AV734" i="1"/>
  <c r="AW734" i="1"/>
  <c r="AX734" i="1"/>
  <c r="AY734" i="1"/>
  <c r="AZ734" i="1"/>
  <c r="U734" i="1"/>
  <c r="O731" i="7"/>
  <c r="V734" i="1"/>
  <c r="P731" i="7"/>
  <c r="Q731" i="7"/>
  <c r="R731" i="7"/>
  <c r="Y734" i="1"/>
  <c r="S731" i="7"/>
  <c r="T731" i="7"/>
  <c r="U731" i="7"/>
  <c r="V731" i="7"/>
  <c r="W731" i="7"/>
  <c r="AE734" i="1"/>
  <c r="X731" i="7"/>
  <c r="Y731" i="7"/>
  <c r="Z731" i="7"/>
  <c r="AH734" i="1"/>
  <c r="AA731" i="7"/>
  <c r="AB731" i="7"/>
  <c r="A732" i="7"/>
  <c r="B732" i="7"/>
  <c r="I735" i="1"/>
  <c r="C732" i="7"/>
  <c r="D732" i="7"/>
  <c r="E732" i="7"/>
  <c r="F732" i="7"/>
  <c r="G732" i="7"/>
  <c r="H732" i="7"/>
  <c r="I732" i="7"/>
  <c r="P735" i="1"/>
  <c r="J732" i="7"/>
  <c r="Q735" i="1"/>
  <c r="K732" i="7"/>
  <c r="L732" i="7"/>
  <c r="M732" i="7"/>
  <c r="AQ735" i="1"/>
  <c r="AR735" i="1"/>
  <c r="AS735" i="1"/>
  <c r="AT735" i="1"/>
  <c r="AU735" i="1"/>
  <c r="T735" i="1"/>
  <c r="N732" i="7"/>
  <c r="AV735" i="1"/>
  <c r="AW735" i="1"/>
  <c r="AX735" i="1"/>
  <c r="AY735" i="1"/>
  <c r="AZ735" i="1"/>
  <c r="U735" i="1"/>
  <c r="O732" i="7"/>
  <c r="V735" i="1"/>
  <c r="P732" i="7"/>
  <c r="Q732" i="7"/>
  <c r="R732" i="7"/>
  <c r="Y735" i="1"/>
  <c r="S732" i="7"/>
  <c r="T732" i="7"/>
  <c r="U732" i="7"/>
  <c r="V732" i="7"/>
  <c r="W732" i="7"/>
  <c r="AE735" i="1"/>
  <c r="X732" i="7"/>
  <c r="Y732" i="7"/>
  <c r="Z732" i="7"/>
  <c r="AH735" i="1"/>
  <c r="AA732" i="7"/>
  <c r="AB732" i="7"/>
  <c r="A733" i="7"/>
  <c r="B733" i="7"/>
  <c r="I736" i="1"/>
  <c r="C733" i="7"/>
  <c r="D733" i="7"/>
  <c r="E733" i="7"/>
  <c r="F733" i="7"/>
  <c r="G733" i="7"/>
  <c r="H733" i="7"/>
  <c r="I733" i="7"/>
  <c r="P736" i="1"/>
  <c r="J733" i="7"/>
  <c r="Q736" i="1"/>
  <c r="K733" i="7"/>
  <c r="L733" i="7"/>
  <c r="M733" i="7"/>
  <c r="AQ736" i="1"/>
  <c r="AR736" i="1"/>
  <c r="AS736" i="1"/>
  <c r="AT736" i="1"/>
  <c r="AU736" i="1"/>
  <c r="T736" i="1"/>
  <c r="N733" i="7"/>
  <c r="AV736" i="1"/>
  <c r="AW736" i="1"/>
  <c r="AX736" i="1"/>
  <c r="AY736" i="1"/>
  <c r="AZ736" i="1"/>
  <c r="U736" i="1"/>
  <c r="O733" i="7"/>
  <c r="V736" i="1"/>
  <c r="P733" i="7"/>
  <c r="Q733" i="7"/>
  <c r="R733" i="7"/>
  <c r="Y736" i="1"/>
  <c r="S733" i="7"/>
  <c r="T733" i="7"/>
  <c r="U733" i="7"/>
  <c r="V733" i="7"/>
  <c r="W733" i="7"/>
  <c r="AE736" i="1"/>
  <c r="X733" i="7"/>
  <c r="Y733" i="7"/>
  <c r="Z733" i="7"/>
  <c r="AH736" i="1"/>
  <c r="AA733" i="7"/>
  <c r="AB733" i="7"/>
  <c r="A734" i="7"/>
  <c r="B734" i="7"/>
  <c r="I737" i="1"/>
  <c r="C734" i="7"/>
  <c r="D734" i="7"/>
  <c r="E734" i="7"/>
  <c r="F734" i="7"/>
  <c r="G734" i="7"/>
  <c r="H734" i="7"/>
  <c r="I734" i="7"/>
  <c r="P737" i="1"/>
  <c r="J734" i="7"/>
  <c r="Q737" i="1"/>
  <c r="K734" i="7"/>
  <c r="L734" i="7"/>
  <c r="M734" i="7"/>
  <c r="AQ737" i="1"/>
  <c r="AR737" i="1"/>
  <c r="AS737" i="1"/>
  <c r="AT737" i="1"/>
  <c r="AU737" i="1"/>
  <c r="T737" i="1"/>
  <c r="N734" i="7"/>
  <c r="AV737" i="1"/>
  <c r="AW737" i="1"/>
  <c r="AX737" i="1"/>
  <c r="AY737" i="1"/>
  <c r="AZ737" i="1"/>
  <c r="U737" i="1"/>
  <c r="O734" i="7"/>
  <c r="V737" i="1"/>
  <c r="P734" i="7"/>
  <c r="Q734" i="7"/>
  <c r="R734" i="7"/>
  <c r="Y737" i="1"/>
  <c r="S734" i="7"/>
  <c r="T734" i="7"/>
  <c r="U734" i="7"/>
  <c r="V734" i="7"/>
  <c r="W734" i="7"/>
  <c r="AE737" i="1"/>
  <c r="X734" i="7"/>
  <c r="Y734" i="7"/>
  <c r="Z734" i="7"/>
  <c r="AH737" i="1"/>
  <c r="AA734" i="7"/>
  <c r="AB734" i="7"/>
  <c r="A735" i="7"/>
  <c r="B735" i="7"/>
  <c r="I738" i="1"/>
  <c r="C735" i="7"/>
  <c r="D735" i="7"/>
  <c r="E735" i="7"/>
  <c r="F735" i="7"/>
  <c r="G735" i="7"/>
  <c r="H735" i="7"/>
  <c r="I735" i="7"/>
  <c r="P738" i="1"/>
  <c r="J735" i="7"/>
  <c r="Q738" i="1"/>
  <c r="K735" i="7"/>
  <c r="L735" i="7"/>
  <c r="M735" i="7"/>
  <c r="AQ738" i="1"/>
  <c r="AR738" i="1"/>
  <c r="AS738" i="1"/>
  <c r="AT738" i="1"/>
  <c r="AU738" i="1"/>
  <c r="T738" i="1"/>
  <c r="N735" i="7"/>
  <c r="AV738" i="1"/>
  <c r="AW738" i="1"/>
  <c r="AX738" i="1"/>
  <c r="AY738" i="1"/>
  <c r="AZ738" i="1"/>
  <c r="U738" i="1"/>
  <c r="O735" i="7"/>
  <c r="V738" i="1"/>
  <c r="P735" i="7"/>
  <c r="Q735" i="7"/>
  <c r="R735" i="7"/>
  <c r="Y738" i="1"/>
  <c r="S735" i="7"/>
  <c r="T735" i="7"/>
  <c r="U735" i="7"/>
  <c r="V735" i="7"/>
  <c r="W735" i="7"/>
  <c r="AE738" i="1"/>
  <c r="X735" i="7"/>
  <c r="Y735" i="7"/>
  <c r="Z735" i="7"/>
  <c r="AH738" i="1"/>
  <c r="AA735" i="7"/>
  <c r="AB735" i="7"/>
  <c r="A736" i="7"/>
  <c r="B736" i="7"/>
  <c r="I739" i="1"/>
  <c r="C736" i="7"/>
  <c r="D736" i="7"/>
  <c r="E736" i="7"/>
  <c r="F736" i="7"/>
  <c r="G736" i="7"/>
  <c r="H736" i="7"/>
  <c r="I736" i="7"/>
  <c r="P739" i="1"/>
  <c r="J736" i="7"/>
  <c r="Q739" i="1"/>
  <c r="K736" i="7"/>
  <c r="L736" i="7"/>
  <c r="M736" i="7"/>
  <c r="AQ739" i="1"/>
  <c r="AR739" i="1"/>
  <c r="AS739" i="1"/>
  <c r="AT739" i="1"/>
  <c r="AU739" i="1"/>
  <c r="T739" i="1"/>
  <c r="N736" i="7"/>
  <c r="AV739" i="1"/>
  <c r="AW739" i="1"/>
  <c r="AX739" i="1"/>
  <c r="AY739" i="1"/>
  <c r="AZ739" i="1"/>
  <c r="U739" i="1"/>
  <c r="O736" i="7"/>
  <c r="V739" i="1"/>
  <c r="P736" i="7"/>
  <c r="Q736" i="7"/>
  <c r="R736" i="7"/>
  <c r="Y739" i="1"/>
  <c r="S736" i="7"/>
  <c r="T736" i="7"/>
  <c r="U736" i="7"/>
  <c r="V736" i="7"/>
  <c r="W736" i="7"/>
  <c r="AE739" i="1"/>
  <c r="X736" i="7"/>
  <c r="Y736" i="7"/>
  <c r="Z736" i="7"/>
  <c r="AH739" i="1"/>
  <c r="AA736" i="7"/>
  <c r="AB736" i="7"/>
  <c r="A737" i="7"/>
  <c r="B737" i="7"/>
  <c r="I740" i="1"/>
  <c r="C737" i="7"/>
  <c r="D737" i="7"/>
  <c r="E737" i="7"/>
  <c r="F737" i="7"/>
  <c r="G737" i="7"/>
  <c r="H737" i="7"/>
  <c r="I737" i="7"/>
  <c r="P740" i="1"/>
  <c r="J737" i="7"/>
  <c r="Q740" i="1"/>
  <c r="K737" i="7"/>
  <c r="L737" i="7"/>
  <c r="M737" i="7"/>
  <c r="AQ740" i="1"/>
  <c r="AR740" i="1"/>
  <c r="AS740" i="1"/>
  <c r="AT740" i="1"/>
  <c r="AU740" i="1"/>
  <c r="T740" i="1"/>
  <c r="N737" i="7"/>
  <c r="AV740" i="1"/>
  <c r="AW740" i="1"/>
  <c r="AX740" i="1"/>
  <c r="AY740" i="1"/>
  <c r="AZ740" i="1"/>
  <c r="U740" i="1"/>
  <c r="O737" i="7"/>
  <c r="V740" i="1"/>
  <c r="P737" i="7"/>
  <c r="Q737" i="7"/>
  <c r="R737" i="7"/>
  <c r="Y740" i="1"/>
  <c r="S737" i="7"/>
  <c r="T737" i="7"/>
  <c r="U737" i="7"/>
  <c r="V737" i="7"/>
  <c r="W737" i="7"/>
  <c r="AE740" i="1"/>
  <c r="X737" i="7"/>
  <c r="Y737" i="7"/>
  <c r="Z737" i="7"/>
  <c r="AH740" i="1"/>
  <c r="AA737" i="7"/>
  <c r="AB737" i="7"/>
  <c r="A738" i="7"/>
  <c r="B738" i="7"/>
  <c r="I741" i="1"/>
  <c r="C738" i="7"/>
  <c r="D738" i="7"/>
  <c r="E738" i="7"/>
  <c r="F738" i="7"/>
  <c r="G738" i="7"/>
  <c r="H738" i="7"/>
  <c r="I738" i="7"/>
  <c r="P741" i="1"/>
  <c r="J738" i="7"/>
  <c r="Q741" i="1"/>
  <c r="K738" i="7"/>
  <c r="L738" i="7"/>
  <c r="M738" i="7"/>
  <c r="AQ741" i="1"/>
  <c r="AR741" i="1"/>
  <c r="AS741" i="1"/>
  <c r="AT741" i="1"/>
  <c r="AU741" i="1"/>
  <c r="T741" i="1"/>
  <c r="N738" i="7"/>
  <c r="AV741" i="1"/>
  <c r="AW741" i="1"/>
  <c r="AX741" i="1"/>
  <c r="AY741" i="1"/>
  <c r="AZ741" i="1"/>
  <c r="U741" i="1"/>
  <c r="O738" i="7"/>
  <c r="V741" i="1"/>
  <c r="P738" i="7"/>
  <c r="Q738" i="7"/>
  <c r="R738" i="7"/>
  <c r="Y741" i="1"/>
  <c r="S738" i="7"/>
  <c r="T738" i="7"/>
  <c r="U738" i="7"/>
  <c r="V738" i="7"/>
  <c r="W738" i="7"/>
  <c r="AE741" i="1"/>
  <c r="X738" i="7"/>
  <c r="Y738" i="7"/>
  <c r="Z738" i="7"/>
  <c r="AH741" i="1"/>
  <c r="AA738" i="7"/>
  <c r="AB738" i="7"/>
  <c r="A739" i="7"/>
  <c r="B739" i="7"/>
  <c r="I742" i="1"/>
  <c r="C739" i="7"/>
  <c r="D739" i="7"/>
  <c r="E739" i="7"/>
  <c r="F739" i="7"/>
  <c r="G739" i="7"/>
  <c r="H739" i="7"/>
  <c r="I739" i="7"/>
  <c r="P742" i="1"/>
  <c r="J739" i="7"/>
  <c r="Q742" i="1"/>
  <c r="K739" i="7"/>
  <c r="L739" i="7"/>
  <c r="M739" i="7"/>
  <c r="AQ742" i="1"/>
  <c r="AR742" i="1"/>
  <c r="AS742" i="1"/>
  <c r="AT742" i="1"/>
  <c r="AU742" i="1"/>
  <c r="T742" i="1"/>
  <c r="N739" i="7"/>
  <c r="AV742" i="1"/>
  <c r="AW742" i="1"/>
  <c r="AX742" i="1"/>
  <c r="AY742" i="1"/>
  <c r="AZ742" i="1"/>
  <c r="U742" i="1"/>
  <c r="O739" i="7"/>
  <c r="V742" i="1"/>
  <c r="P739" i="7"/>
  <c r="Q739" i="7"/>
  <c r="R739" i="7"/>
  <c r="Y742" i="1"/>
  <c r="S739" i="7"/>
  <c r="T739" i="7"/>
  <c r="U739" i="7"/>
  <c r="V739" i="7"/>
  <c r="W739" i="7"/>
  <c r="AE742" i="1"/>
  <c r="X739" i="7"/>
  <c r="Y739" i="7"/>
  <c r="Z739" i="7"/>
  <c r="AH742" i="1"/>
  <c r="AA739" i="7"/>
  <c r="AB739" i="7"/>
  <c r="A740" i="7"/>
  <c r="B740" i="7"/>
  <c r="I743" i="1"/>
  <c r="C740" i="7"/>
  <c r="D740" i="7"/>
  <c r="E740" i="7"/>
  <c r="F740" i="7"/>
  <c r="G740" i="7"/>
  <c r="H740" i="7"/>
  <c r="I740" i="7"/>
  <c r="P743" i="1"/>
  <c r="J740" i="7"/>
  <c r="Q743" i="1"/>
  <c r="K740" i="7"/>
  <c r="L740" i="7"/>
  <c r="M740" i="7"/>
  <c r="AQ743" i="1"/>
  <c r="AR743" i="1"/>
  <c r="AS743" i="1"/>
  <c r="AT743" i="1"/>
  <c r="AU743" i="1"/>
  <c r="T743" i="1"/>
  <c r="N740" i="7"/>
  <c r="AV743" i="1"/>
  <c r="AW743" i="1"/>
  <c r="AX743" i="1"/>
  <c r="AY743" i="1"/>
  <c r="AZ743" i="1"/>
  <c r="U743" i="1"/>
  <c r="O740" i="7"/>
  <c r="V743" i="1"/>
  <c r="P740" i="7"/>
  <c r="Q740" i="7"/>
  <c r="R740" i="7"/>
  <c r="Y743" i="1"/>
  <c r="S740" i="7"/>
  <c r="T740" i="7"/>
  <c r="U740" i="7"/>
  <c r="V740" i="7"/>
  <c r="W740" i="7"/>
  <c r="AE743" i="1"/>
  <c r="X740" i="7"/>
  <c r="Y740" i="7"/>
  <c r="Z740" i="7"/>
  <c r="AH743" i="1"/>
  <c r="AA740" i="7"/>
  <c r="AB740" i="7"/>
  <c r="A741" i="7"/>
  <c r="B741" i="7"/>
  <c r="I744" i="1"/>
  <c r="C741" i="7"/>
  <c r="D741" i="7"/>
  <c r="E741" i="7"/>
  <c r="F741" i="7"/>
  <c r="G741" i="7"/>
  <c r="H741" i="7"/>
  <c r="I741" i="7"/>
  <c r="P744" i="1"/>
  <c r="J741" i="7"/>
  <c r="Q744" i="1"/>
  <c r="K741" i="7"/>
  <c r="L741" i="7"/>
  <c r="M741" i="7"/>
  <c r="AQ744" i="1"/>
  <c r="AR744" i="1"/>
  <c r="AS744" i="1"/>
  <c r="AT744" i="1"/>
  <c r="AU744" i="1"/>
  <c r="T744" i="1"/>
  <c r="N741" i="7"/>
  <c r="AV744" i="1"/>
  <c r="AW744" i="1"/>
  <c r="AX744" i="1"/>
  <c r="AY744" i="1"/>
  <c r="AZ744" i="1"/>
  <c r="U744" i="1"/>
  <c r="O741" i="7"/>
  <c r="V744" i="1"/>
  <c r="P741" i="7"/>
  <c r="Q741" i="7"/>
  <c r="R741" i="7"/>
  <c r="Y744" i="1"/>
  <c r="S741" i="7"/>
  <c r="T741" i="7"/>
  <c r="U741" i="7"/>
  <c r="V741" i="7"/>
  <c r="W741" i="7"/>
  <c r="AE744" i="1"/>
  <c r="X741" i="7"/>
  <c r="Y741" i="7"/>
  <c r="Z741" i="7"/>
  <c r="AH744" i="1"/>
  <c r="AA741" i="7"/>
  <c r="AB741" i="7"/>
  <c r="A742" i="7"/>
  <c r="B742" i="7"/>
  <c r="I745" i="1"/>
  <c r="C742" i="7"/>
  <c r="D742" i="7"/>
  <c r="E742" i="7"/>
  <c r="F742" i="7"/>
  <c r="G742" i="7"/>
  <c r="H742" i="7"/>
  <c r="I742" i="7"/>
  <c r="P745" i="1"/>
  <c r="J742" i="7"/>
  <c r="Q745" i="1"/>
  <c r="K742" i="7"/>
  <c r="L742" i="7"/>
  <c r="M742" i="7"/>
  <c r="AQ745" i="1"/>
  <c r="AR745" i="1"/>
  <c r="AS745" i="1"/>
  <c r="AT745" i="1"/>
  <c r="AU745" i="1"/>
  <c r="T745" i="1"/>
  <c r="N742" i="7"/>
  <c r="AV745" i="1"/>
  <c r="AW745" i="1"/>
  <c r="AX745" i="1"/>
  <c r="AY745" i="1"/>
  <c r="AZ745" i="1"/>
  <c r="U745" i="1"/>
  <c r="O742" i="7"/>
  <c r="V745" i="1"/>
  <c r="P742" i="7"/>
  <c r="Q742" i="7"/>
  <c r="R742" i="7"/>
  <c r="Y745" i="1"/>
  <c r="S742" i="7"/>
  <c r="T742" i="7"/>
  <c r="U742" i="7"/>
  <c r="V742" i="7"/>
  <c r="W742" i="7"/>
  <c r="AE745" i="1"/>
  <c r="X742" i="7"/>
  <c r="Y742" i="7"/>
  <c r="Z742" i="7"/>
  <c r="AH745" i="1"/>
  <c r="AA742" i="7"/>
  <c r="AB742" i="7"/>
  <c r="A743" i="7"/>
  <c r="B743" i="7"/>
  <c r="I746" i="1"/>
  <c r="C743" i="7"/>
  <c r="D743" i="7"/>
  <c r="E743" i="7"/>
  <c r="F743" i="7"/>
  <c r="G743" i="7"/>
  <c r="H743" i="7"/>
  <c r="I743" i="7"/>
  <c r="P746" i="1"/>
  <c r="J743" i="7"/>
  <c r="Q746" i="1"/>
  <c r="K743" i="7"/>
  <c r="L743" i="7"/>
  <c r="M743" i="7"/>
  <c r="AQ746" i="1"/>
  <c r="AR746" i="1"/>
  <c r="AS746" i="1"/>
  <c r="AT746" i="1"/>
  <c r="AU746" i="1"/>
  <c r="T746" i="1"/>
  <c r="N743" i="7"/>
  <c r="AV746" i="1"/>
  <c r="AW746" i="1"/>
  <c r="AX746" i="1"/>
  <c r="AY746" i="1"/>
  <c r="AZ746" i="1"/>
  <c r="U746" i="1"/>
  <c r="O743" i="7"/>
  <c r="V746" i="1"/>
  <c r="P743" i="7"/>
  <c r="Q743" i="7"/>
  <c r="R743" i="7"/>
  <c r="Y746" i="1"/>
  <c r="S743" i="7"/>
  <c r="T743" i="7"/>
  <c r="U743" i="7"/>
  <c r="V743" i="7"/>
  <c r="W743" i="7"/>
  <c r="AE746" i="1"/>
  <c r="X743" i="7"/>
  <c r="Y743" i="7"/>
  <c r="Z743" i="7"/>
  <c r="AH746" i="1"/>
  <c r="AA743" i="7"/>
  <c r="AB743" i="7"/>
  <c r="A744" i="7"/>
  <c r="B744" i="7"/>
  <c r="C744" i="7"/>
  <c r="D744" i="7"/>
  <c r="E744" i="7"/>
  <c r="F744" i="7"/>
  <c r="G744" i="7"/>
  <c r="H744" i="7"/>
  <c r="I744" i="7"/>
  <c r="BK16" i="16"/>
  <c r="BL16" i="16"/>
  <c r="BM16" i="16"/>
  <c r="BN16" i="16"/>
  <c r="AT16" i="16"/>
  <c r="X16" i="16"/>
  <c r="P747" i="1"/>
  <c r="J744" i="7"/>
  <c r="Q747" i="1"/>
  <c r="K744" i="7"/>
  <c r="L744" i="7"/>
  <c r="M744" i="7"/>
  <c r="AQ747" i="1"/>
  <c r="AR747" i="1"/>
  <c r="AS747" i="1"/>
  <c r="AT747" i="1"/>
  <c r="AU747" i="1"/>
  <c r="T747" i="1"/>
  <c r="N744" i="7"/>
  <c r="AV747" i="1"/>
  <c r="AW747" i="1"/>
  <c r="AX747" i="1"/>
  <c r="AY747" i="1"/>
  <c r="AZ747" i="1"/>
  <c r="U747" i="1"/>
  <c r="O744" i="7"/>
  <c r="AY16" i="16"/>
  <c r="V747" i="1"/>
  <c r="P744" i="7"/>
  <c r="Q744" i="7"/>
  <c r="R744" i="7"/>
  <c r="Y747" i="1"/>
  <c r="S744" i="7"/>
  <c r="T744" i="7"/>
  <c r="U744" i="7"/>
  <c r="V744" i="7"/>
  <c r="W744" i="7"/>
  <c r="AE747" i="1"/>
  <c r="X744" i="7"/>
  <c r="Y744" i="7"/>
  <c r="Z744" i="7"/>
  <c r="AH747" i="1"/>
  <c r="AA744" i="7"/>
  <c r="AB744" i="7"/>
  <c r="A745" i="7"/>
  <c r="B745" i="7"/>
  <c r="C745" i="7"/>
  <c r="D745" i="7"/>
  <c r="E745" i="7"/>
  <c r="F745" i="7"/>
  <c r="G745" i="7"/>
  <c r="H745" i="7"/>
  <c r="I745" i="7"/>
  <c r="P748" i="1"/>
  <c r="J745" i="7"/>
  <c r="Q748" i="1"/>
  <c r="K745" i="7"/>
  <c r="L745" i="7"/>
  <c r="M745" i="7"/>
  <c r="AQ748" i="1"/>
  <c r="AR748" i="1"/>
  <c r="AS748" i="1"/>
  <c r="AT748" i="1"/>
  <c r="AU748" i="1"/>
  <c r="T748" i="1"/>
  <c r="N745" i="7"/>
  <c r="AV748" i="1"/>
  <c r="AW748" i="1"/>
  <c r="AX748" i="1"/>
  <c r="AY748" i="1"/>
  <c r="AZ748" i="1"/>
  <c r="U748" i="1"/>
  <c r="O745" i="7"/>
  <c r="V748" i="1"/>
  <c r="P745" i="7"/>
  <c r="Q745" i="7"/>
  <c r="R745" i="7"/>
  <c r="Y748" i="1"/>
  <c r="S745" i="7"/>
  <c r="T745" i="7"/>
  <c r="U745" i="7"/>
  <c r="V745" i="7"/>
  <c r="W745" i="7"/>
  <c r="AE748" i="1"/>
  <c r="X745" i="7"/>
  <c r="Y745" i="7"/>
  <c r="Z745" i="7"/>
  <c r="AH748" i="1"/>
  <c r="AA745" i="7"/>
  <c r="AB745" i="7"/>
  <c r="A746" i="7"/>
  <c r="B746" i="7"/>
  <c r="C746" i="7"/>
  <c r="D746" i="7"/>
  <c r="E746" i="7"/>
  <c r="F746" i="7"/>
  <c r="G746" i="7"/>
  <c r="H746" i="7"/>
  <c r="I746" i="7"/>
  <c r="P749" i="1"/>
  <c r="J746" i="7"/>
  <c r="Q749" i="1"/>
  <c r="K746" i="7"/>
  <c r="L746" i="7"/>
  <c r="M746" i="7"/>
  <c r="AQ749" i="1"/>
  <c r="AR749" i="1"/>
  <c r="AS749" i="1"/>
  <c r="AT749" i="1"/>
  <c r="AU749" i="1"/>
  <c r="T749" i="1"/>
  <c r="N746" i="7"/>
  <c r="AV749" i="1"/>
  <c r="AW749" i="1"/>
  <c r="AX749" i="1"/>
  <c r="AY749" i="1"/>
  <c r="AZ749" i="1"/>
  <c r="U749" i="1"/>
  <c r="O746" i="7"/>
  <c r="V749" i="1"/>
  <c r="P746" i="7"/>
  <c r="Q746" i="7"/>
  <c r="R746" i="7"/>
  <c r="Y749" i="1"/>
  <c r="S746" i="7"/>
  <c r="T746" i="7"/>
  <c r="U746" i="7"/>
  <c r="V746" i="7"/>
  <c r="W746" i="7"/>
  <c r="AE749" i="1"/>
  <c r="X746" i="7"/>
  <c r="Y746" i="7"/>
  <c r="Z746" i="7"/>
  <c r="AH749" i="1"/>
  <c r="AA746" i="7"/>
  <c r="AB746" i="7"/>
  <c r="A747" i="7"/>
  <c r="B747" i="7"/>
  <c r="C747" i="7"/>
  <c r="D747" i="7"/>
  <c r="E747" i="7"/>
  <c r="F747" i="7"/>
  <c r="G747" i="7"/>
  <c r="H747" i="7"/>
  <c r="I747" i="7"/>
  <c r="P750" i="1"/>
  <c r="J747" i="7"/>
  <c r="Q750" i="1"/>
  <c r="K747" i="7"/>
  <c r="L747" i="7"/>
  <c r="M747" i="7"/>
  <c r="AQ750" i="1"/>
  <c r="AR750" i="1"/>
  <c r="AS750" i="1"/>
  <c r="AT750" i="1"/>
  <c r="AU750" i="1"/>
  <c r="T750" i="1"/>
  <c r="N747" i="7"/>
  <c r="AV750" i="1"/>
  <c r="AW750" i="1"/>
  <c r="AX750" i="1"/>
  <c r="AY750" i="1"/>
  <c r="AZ750" i="1"/>
  <c r="U750" i="1"/>
  <c r="O747" i="7"/>
  <c r="V750" i="1"/>
  <c r="P747" i="7"/>
  <c r="Q747" i="7"/>
  <c r="R747" i="7"/>
  <c r="Y750" i="1"/>
  <c r="S747" i="7"/>
  <c r="T747" i="7"/>
  <c r="U747" i="7"/>
  <c r="V747" i="7"/>
  <c r="W747" i="7"/>
  <c r="AE750" i="1"/>
  <c r="X747" i="7"/>
  <c r="Y747" i="7"/>
  <c r="Z747" i="7"/>
  <c r="AH750" i="1"/>
  <c r="AA747" i="7"/>
  <c r="AB747" i="7"/>
  <c r="A748" i="7"/>
  <c r="B748" i="7"/>
  <c r="C748" i="7"/>
  <c r="D748" i="7"/>
  <c r="E748" i="7"/>
  <c r="F748" i="7"/>
  <c r="G748" i="7"/>
  <c r="H748" i="7"/>
  <c r="I748" i="7"/>
  <c r="P751" i="1"/>
  <c r="J748" i="7"/>
  <c r="Q751" i="1"/>
  <c r="K748" i="7"/>
  <c r="L748" i="7"/>
  <c r="M748" i="7"/>
  <c r="AQ751" i="1"/>
  <c r="AR751" i="1"/>
  <c r="AS751" i="1"/>
  <c r="AT751" i="1"/>
  <c r="AU751" i="1"/>
  <c r="T751" i="1"/>
  <c r="N748" i="7"/>
  <c r="AV751" i="1"/>
  <c r="AW751" i="1"/>
  <c r="AX751" i="1"/>
  <c r="AY751" i="1"/>
  <c r="AZ751" i="1"/>
  <c r="U751" i="1"/>
  <c r="O748" i="7"/>
  <c r="V751" i="1"/>
  <c r="P748" i="7"/>
  <c r="Q748" i="7"/>
  <c r="R748" i="7"/>
  <c r="Y751" i="1"/>
  <c r="S748" i="7"/>
  <c r="T748" i="7"/>
  <c r="U748" i="7"/>
  <c r="V748" i="7"/>
  <c r="W748" i="7"/>
  <c r="AE751" i="1"/>
  <c r="X748" i="7"/>
  <c r="Y748" i="7"/>
  <c r="Z748" i="7"/>
  <c r="AH751" i="1"/>
  <c r="AA748" i="7"/>
  <c r="AB748" i="7"/>
  <c r="A749" i="7"/>
  <c r="B749" i="7"/>
  <c r="C749" i="7"/>
  <c r="D749" i="7"/>
  <c r="E749" i="7"/>
  <c r="F749" i="7"/>
  <c r="G749" i="7"/>
  <c r="H749" i="7"/>
  <c r="I749" i="7"/>
  <c r="P752" i="1"/>
  <c r="J749" i="7"/>
  <c r="Q752" i="1"/>
  <c r="K749" i="7"/>
  <c r="L749" i="7"/>
  <c r="M749" i="7"/>
  <c r="AQ752" i="1"/>
  <c r="AR752" i="1"/>
  <c r="AS752" i="1"/>
  <c r="AT752" i="1"/>
  <c r="AU752" i="1"/>
  <c r="T752" i="1"/>
  <c r="N749" i="7"/>
  <c r="AV752" i="1"/>
  <c r="AW752" i="1"/>
  <c r="AX752" i="1"/>
  <c r="AY752" i="1"/>
  <c r="AZ752" i="1"/>
  <c r="U752" i="1"/>
  <c r="O749" i="7"/>
  <c r="V752" i="1"/>
  <c r="P749" i="7"/>
  <c r="Q749" i="7"/>
  <c r="R749" i="7"/>
  <c r="Y752" i="1"/>
  <c r="S749" i="7"/>
  <c r="T749" i="7"/>
  <c r="U749" i="7"/>
  <c r="V749" i="7"/>
  <c r="W749" i="7"/>
  <c r="AE752" i="1"/>
  <c r="X749" i="7"/>
  <c r="Y749" i="7"/>
  <c r="Z749" i="7"/>
  <c r="AH752" i="1"/>
  <c r="AA749" i="7"/>
  <c r="AB749" i="7"/>
  <c r="A750" i="7"/>
  <c r="B750" i="7"/>
  <c r="C750" i="7"/>
  <c r="D750" i="7"/>
  <c r="E750" i="7"/>
  <c r="F750" i="7"/>
  <c r="G750" i="7"/>
  <c r="H750" i="7"/>
  <c r="I750" i="7"/>
  <c r="P753" i="1"/>
  <c r="J750" i="7"/>
  <c r="Q753" i="1"/>
  <c r="K750" i="7"/>
  <c r="L750" i="7"/>
  <c r="M750" i="7"/>
  <c r="AQ753" i="1"/>
  <c r="AR753" i="1"/>
  <c r="AS753" i="1"/>
  <c r="AT753" i="1"/>
  <c r="AU753" i="1"/>
  <c r="T753" i="1"/>
  <c r="N750" i="7"/>
  <c r="AV753" i="1"/>
  <c r="AW753" i="1"/>
  <c r="AX753" i="1"/>
  <c r="AY753" i="1"/>
  <c r="AZ753" i="1"/>
  <c r="U753" i="1"/>
  <c r="O750" i="7"/>
  <c r="V753" i="1"/>
  <c r="P750" i="7"/>
  <c r="Q750" i="7"/>
  <c r="R750" i="7"/>
  <c r="Y753" i="1"/>
  <c r="S750" i="7"/>
  <c r="T750" i="7"/>
  <c r="U750" i="7"/>
  <c r="V750" i="7"/>
  <c r="W750" i="7"/>
  <c r="AE753" i="1"/>
  <c r="X750" i="7"/>
  <c r="Y750" i="7"/>
  <c r="Z750" i="7"/>
  <c r="AH753" i="1"/>
  <c r="AA750" i="7"/>
  <c r="AB750" i="7"/>
  <c r="A751" i="7"/>
  <c r="B751" i="7"/>
  <c r="C751" i="7"/>
  <c r="D751" i="7"/>
  <c r="E751" i="7"/>
  <c r="F751" i="7"/>
  <c r="G751" i="7"/>
  <c r="H751" i="7"/>
  <c r="I751" i="7"/>
  <c r="P754" i="1"/>
  <c r="J751" i="7"/>
  <c r="Q754" i="1"/>
  <c r="K751" i="7"/>
  <c r="L751" i="7"/>
  <c r="M751" i="7"/>
  <c r="AQ754" i="1"/>
  <c r="AR754" i="1"/>
  <c r="AS754" i="1"/>
  <c r="AT754" i="1"/>
  <c r="AU754" i="1"/>
  <c r="T754" i="1"/>
  <c r="N751" i="7"/>
  <c r="AV754" i="1"/>
  <c r="AW754" i="1"/>
  <c r="AX754" i="1"/>
  <c r="AY754" i="1"/>
  <c r="AZ754" i="1"/>
  <c r="U754" i="1"/>
  <c r="O751" i="7"/>
  <c r="V754" i="1"/>
  <c r="P751" i="7"/>
  <c r="Q751" i="7"/>
  <c r="R751" i="7"/>
  <c r="Y754" i="1"/>
  <c r="S751" i="7"/>
  <c r="T751" i="7"/>
  <c r="U751" i="7"/>
  <c r="V751" i="7"/>
  <c r="W751" i="7"/>
  <c r="AE754" i="1"/>
  <c r="X751" i="7"/>
  <c r="Y751" i="7"/>
  <c r="Z751" i="7"/>
  <c r="AH754" i="1"/>
  <c r="AA751" i="7"/>
  <c r="AB751" i="7"/>
  <c r="A752" i="7"/>
  <c r="B752" i="7"/>
  <c r="C752" i="7"/>
  <c r="D752" i="7"/>
  <c r="E752" i="7"/>
  <c r="F752" i="7"/>
  <c r="G752" i="7"/>
  <c r="H752" i="7"/>
  <c r="I752" i="7"/>
  <c r="P755" i="1"/>
  <c r="J752" i="7"/>
  <c r="Q755" i="1"/>
  <c r="K752" i="7"/>
  <c r="L752" i="7"/>
  <c r="M752" i="7"/>
  <c r="AQ755" i="1"/>
  <c r="AR755" i="1"/>
  <c r="AS755" i="1"/>
  <c r="AT755" i="1"/>
  <c r="AU755" i="1"/>
  <c r="T755" i="1"/>
  <c r="N752" i="7"/>
  <c r="AV755" i="1"/>
  <c r="AW755" i="1"/>
  <c r="AX755" i="1"/>
  <c r="AY755" i="1"/>
  <c r="AZ755" i="1"/>
  <c r="U755" i="1"/>
  <c r="O752" i="7"/>
  <c r="V755" i="1"/>
  <c r="P752" i="7"/>
  <c r="Q752" i="7"/>
  <c r="R752" i="7"/>
  <c r="Y755" i="1"/>
  <c r="S752" i="7"/>
  <c r="T752" i="7"/>
  <c r="U752" i="7"/>
  <c r="V752" i="7"/>
  <c r="W752" i="7"/>
  <c r="AE755" i="1"/>
  <c r="X752" i="7"/>
  <c r="Y752" i="7"/>
  <c r="Z752" i="7"/>
  <c r="AH755" i="1"/>
  <c r="AA752" i="7"/>
  <c r="AB752" i="7"/>
  <c r="A753" i="7"/>
  <c r="B753" i="7"/>
  <c r="C753" i="7"/>
  <c r="D753" i="7"/>
  <c r="E753" i="7"/>
  <c r="F753" i="7"/>
  <c r="G753" i="7"/>
  <c r="H753" i="7"/>
  <c r="I753" i="7"/>
  <c r="P756" i="1"/>
  <c r="J753" i="7"/>
  <c r="Q756" i="1"/>
  <c r="K753" i="7"/>
  <c r="L753" i="7"/>
  <c r="M753" i="7"/>
  <c r="AQ756" i="1"/>
  <c r="AR756" i="1"/>
  <c r="AS756" i="1"/>
  <c r="AT756" i="1"/>
  <c r="AU756" i="1"/>
  <c r="T756" i="1"/>
  <c r="N753" i="7"/>
  <c r="AV756" i="1"/>
  <c r="AW756" i="1"/>
  <c r="AX756" i="1"/>
  <c r="AY756" i="1"/>
  <c r="AZ756" i="1"/>
  <c r="U756" i="1"/>
  <c r="O753" i="7"/>
  <c r="V756" i="1"/>
  <c r="P753" i="7"/>
  <c r="Q753" i="7"/>
  <c r="R753" i="7"/>
  <c r="Y756" i="1"/>
  <c r="S753" i="7"/>
  <c r="T753" i="7"/>
  <c r="U753" i="7"/>
  <c r="V753" i="7"/>
  <c r="W753" i="7"/>
  <c r="AE756" i="1"/>
  <c r="X753" i="7"/>
  <c r="Y753" i="7"/>
  <c r="Z753" i="7"/>
  <c r="AH756" i="1"/>
  <c r="AA753" i="7"/>
  <c r="AB753" i="7"/>
  <c r="A754" i="7"/>
  <c r="B754" i="7"/>
  <c r="C754" i="7"/>
  <c r="D754" i="7"/>
  <c r="E754" i="7"/>
  <c r="F754" i="7"/>
  <c r="G754" i="7"/>
  <c r="H754" i="7"/>
  <c r="I754" i="7"/>
  <c r="P757" i="1"/>
  <c r="J754" i="7"/>
  <c r="Q757" i="1"/>
  <c r="K754" i="7"/>
  <c r="L754" i="7"/>
  <c r="M754" i="7"/>
  <c r="AQ757" i="1"/>
  <c r="AR757" i="1"/>
  <c r="AS757" i="1"/>
  <c r="AT757" i="1"/>
  <c r="AU757" i="1"/>
  <c r="T757" i="1"/>
  <c r="N754" i="7"/>
  <c r="AV757" i="1"/>
  <c r="AW757" i="1"/>
  <c r="AX757" i="1"/>
  <c r="AY757" i="1"/>
  <c r="AZ757" i="1"/>
  <c r="U757" i="1"/>
  <c r="O754" i="7"/>
  <c r="V757" i="1"/>
  <c r="P754" i="7"/>
  <c r="Q754" i="7"/>
  <c r="R754" i="7"/>
  <c r="Y757" i="1"/>
  <c r="S754" i="7"/>
  <c r="T754" i="7"/>
  <c r="U754" i="7"/>
  <c r="V754" i="7"/>
  <c r="W754" i="7"/>
  <c r="AE757" i="1"/>
  <c r="X754" i="7"/>
  <c r="Y754" i="7"/>
  <c r="Z754" i="7"/>
  <c r="AH757" i="1"/>
  <c r="AA754" i="7"/>
  <c r="AB754" i="7"/>
  <c r="A755" i="7"/>
  <c r="B755" i="7"/>
  <c r="C755" i="7"/>
  <c r="D755" i="7"/>
  <c r="E755" i="7"/>
  <c r="F755" i="7"/>
  <c r="G755" i="7"/>
  <c r="H755" i="7"/>
  <c r="I755" i="7"/>
  <c r="P758" i="1"/>
  <c r="J755" i="7"/>
  <c r="Q758" i="1"/>
  <c r="K755" i="7"/>
  <c r="L755" i="7"/>
  <c r="M755" i="7"/>
  <c r="AQ758" i="1"/>
  <c r="AR758" i="1"/>
  <c r="AS758" i="1"/>
  <c r="AT758" i="1"/>
  <c r="AU758" i="1"/>
  <c r="T758" i="1"/>
  <c r="N755" i="7"/>
  <c r="AV758" i="1"/>
  <c r="AW758" i="1"/>
  <c r="AX758" i="1"/>
  <c r="AY758" i="1"/>
  <c r="AZ758" i="1"/>
  <c r="U758" i="1"/>
  <c r="O755" i="7"/>
  <c r="V758" i="1"/>
  <c r="P755" i="7"/>
  <c r="Q755" i="7"/>
  <c r="R755" i="7"/>
  <c r="Y758" i="1"/>
  <c r="S755" i="7"/>
  <c r="T755" i="7"/>
  <c r="U755" i="7"/>
  <c r="V755" i="7"/>
  <c r="W755" i="7"/>
  <c r="AE758" i="1"/>
  <c r="X755" i="7"/>
  <c r="Y755" i="7"/>
  <c r="Z755" i="7"/>
  <c r="AH758" i="1"/>
  <c r="AA755" i="7"/>
  <c r="AB755" i="7"/>
  <c r="A756" i="7"/>
  <c r="B756" i="7"/>
  <c r="C756" i="7"/>
  <c r="D756" i="7"/>
  <c r="E756" i="7"/>
  <c r="F756" i="7"/>
  <c r="G756" i="7"/>
  <c r="H756" i="7"/>
  <c r="I756" i="7"/>
  <c r="P759" i="1"/>
  <c r="J756" i="7"/>
  <c r="Q759" i="1"/>
  <c r="K756" i="7"/>
  <c r="L756" i="7"/>
  <c r="M756" i="7"/>
  <c r="AQ759" i="1"/>
  <c r="AR759" i="1"/>
  <c r="AS759" i="1"/>
  <c r="AT759" i="1"/>
  <c r="AU759" i="1"/>
  <c r="T759" i="1"/>
  <c r="N756" i="7"/>
  <c r="AV759" i="1"/>
  <c r="AW759" i="1"/>
  <c r="AX759" i="1"/>
  <c r="AY759" i="1"/>
  <c r="AZ759" i="1"/>
  <c r="U759" i="1"/>
  <c r="O756" i="7"/>
  <c r="V759" i="1"/>
  <c r="P756" i="7"/>
  <c r="Q756" i="7"/>
  <c r="R756" i="7"/>
  <c r="Y759" i="1"/>
  <c r="S756" i="7"/>
  <c r="T756" i="7"/>
  <c r="U756" i="7"/>
  <c r="V756" i="7"/>
  <c r="W756" i="7"/>
  <c r="AE759" i="1"/>
  <c r="X756" i="7"/>
  <c r="Y756" i="7"/>
  <c r="Z756" i="7"/>
  <c r="AH759" i="1"/>
  <c r="AA756" i="7"/>
  <c r="AB756" i="7"/>
  <c r="A757" i="7"/>
  <c r="B757" i="7"/>
  <c r="C757" i="7"/>
  <c r="D757" i="7"/>
  <c r="E757" i="7"/>
  <c r="F757" i="7"/>
  <c r="G757" i="7"/>
  <c r="H757" i="7"/>
  <c r="I757" i="7"/>
  <c r="P760" i="1"/>
  <c r="J757" i="7"/>
  <c r="Q760" i="1"/>
  <c r="K757" i="7"/>
  <c r="L757" i="7"/>
  <c r="M757" i="7"/>
  <c r="AQ760" i="1"/>
  <c r="AR760" i="1"/>
  <c r="AS760" i="1"/>
  <c r="AT760" i="1"/>
  <c r="AU760" i="1"/>
  <c r="T760" i="1"/>
  <c r="N757" i="7"/>
  <c r="AV760" i="1"/>
  <c r="AW760" i="1"/>
  <c r="AX760" i="1"/>
  <c r="AY760" i="1"/>
  <c r="AZ760" i="1"/>
  <c r="U760" i="1"/>
  <c r="O757" i="7"/>
  <c r="V760" i="1"/>
  <c r="P757" i="7"/>
  <c r="Q757" i="7"/>
  <c r="R757" i="7"/>
  <c r="Y760" i="1"/>
  <c r="S757" i="7"/>
  <c r="T757" i="7"/>
  <c r="U757" i="7"/>
  <c r="V757" i="7"/>
  <c r="W757" i="7"/>
  <c r="AE760" i="1"/>
  <c r="X757" i="7"/>
  <c r="Y757" i="7"/>
  <c r="Z757" i="7"/>
  <c r="AH760" i="1"/>
  <c r="AA757" i="7"/>
  <c r="AB757" i="7"/>
  <c r="A758" i="7"/>
  <c r="B758" i="7"/>
  <c r="C758" i="7"/>
  <c r="D758" i="7"/>
  <c r="E758" i="7"/>
  <c r="F758" i="7"/>
  <c r="G758" i="7"/>
  <c r="H758" i="7"/>
  <c r="I758" i="7"/>
  <c r="P761" i="1"/>
  <c r="J758" i="7"/>
  <c r="Q761" i="1"/>
  <c r="K758" i="7"/>
  <c r="L758" i="7"/>
  <c r="M758" i="7"/>
  <c r="AQ761" i="1"/>
  <c r="AR761" i="1"/>
  <c r="AS761" i="1"/>
  <c r="AT761" i="1"/>
  <c r="AU761" i="1"/>
  <c r="T761" i="1"/>
  <c r="N758" i="7"/>
  <c r="AV761" i="1"/>
  <c r="AW761" i="1"/>
  <c r="AX761" i="1"/>
  <c r="AY761" i="1"/>
  <c r="AZ761" i="1"/>
  <c r="U761" i="1"/>
  <c r="O758" i="7"/>
  <c r="V761" i="1"/>
  <c r="P758" i="7"/>
  <c r="Q758" i="7"/>
  <c r="R758" i="7"/>
  <c r="Y761" i="1"/>
  <c r="S758" i="7"/>
  <c r="T758" i="7"/>
  <c r="U758" i="7"/>
  <c r="V758" i="7"/>
  <c r="W758" i="7"/>
  <c r="AE761" i="1"/>
  <c r="X758" i="7"/>
  <c r="Y758" i="7"/>
  <c r="Z758" i="7"/>
  <c r="AH761" i="1"/>
  <c r="AA758" i="7"/>
  <c r="AB758" i="7"/>
  <c r="A759" i="7"/>
  <c r="B759" i="7"/>
  <c r="C759" i="7"/>
  <c r="D759" i="7"/>
  <c r="E759" i="7"/>
  <c r="F759" i="7"/>
  <c r="G759" i="7"/>
  <c r="H759" i="7"/>
  <c r="I759" i="7"/>
  <c r="P762" i="1"/>
  <c r="J759" i="7"/>
  <c r="Q762" i="1"/>
  <c r="K759" i="7"/>
  <c r="L759" i="7"/>
  <c r="M759" i="7"/>
  <c r="AQ762" i="1"/>
  <c r="AR762" i="1"/>
  <c r="AS762" i="1"/>
  <c r="AT762" i="1"/>
  <c r="AU762" i="1"/>
  <c r="T762" i="1"/>
  <c r="N759" i="7"/>
  <c r="AV762" i="1"/>
  <c r="AW762" i="1"/>
  <c r="AX762" i="1"/>
  <c r="AY762" i="1"/>
  <c r="AZ762" i="1"/>
  <c r="U762" i="1"/>
  <c r="O759" i="7"/>
  <c r="V762" i="1"/>
  <c r="P759" i="7"/>
  <c r="Q759" i="7"/>
  <c r="R759" i="7"/>
  <c r="Y762" i="1"/>
  <c r="S759" i="7"/>
  <c r="T759" i="7"/>
  <c r="U759" i="7"/>
  <c r="V759" i="7"/>
  <c r="W759" i="7"/>
  <c r="AE762" i="1"/>
  <c r="X759" i="7"/>
  <c r="Y759" i="7"/>
  <c r="Z759" i="7"/>
  <c r="AH762" i="1"/>
  <c r="AA759" i="7"/>
  <c r="AB759" i="7"/>
  <c r="A760" i="7"/>
  <c r="B760" i="7"/>
  <c r="C760" i="7"/>
  <c r="D760" i="7"/>
  <c r="E760" i="7"/>
  <c r="F760" i="7"/>
  <c r="G760" i="7"/>
  <c r="H760" i="7"/>
  <c r="I760" i="7"/>
  <c r="P763" i="1"/>
  <c r="J760" i="7"/>
  <c r="Q763" i="1"/>
  <c r="K760" i="7"/>
  <c r="L760" i="7"/>
  <c r="M760" i="7"/>
  <c r="AQ763" i="1"/>
  <c r="AR763" i="1"/>
  <c r="AS763" i="1"/>
  <c r="AT763" i="1"/>
  <c r="AU763" i="1"/>
  <c r="T763" i="1"/>
  <c r="N760" i="7"/>
  <c r="AV763" i="1"/>
  <c r="AW763" i="1"/>
  <c r="AX763" i="1"/>
  <c r="AY763" i="1"/>
  <c r="AZ763" i="1"/>
  <c r="U763" i="1"/>
  <c r="O760" i="7"/>
  <c r="V763" i="1"/>
  <c r="P760" i="7"/>
  <c r="Q760" i="7"/>
  <c r="R760" i="7"/>
  <c r="Y763" i="1"/>
  <c r="S760" i="7"/>
  <c r="T760" i="7"/>
  <c r="U760" i="7"/>
  <c r="V760" i="7"/>
  <c r="W760" i="7"/>
  <c r="AE763" i="1"/>
  <c r="X760" i="7"/>
  <c r="Y760" i="7"/>
  <c r="Z760" i="7"/>
  <c r="AH763" i="1"/>
  <c r="AA760" i="7"/>
  <c r="AB760" i="7"/>
  <c r="A761" i="7"/>
  <c r="B761" i="7"/>
  <c r="C761" i="7"/>
  <c r="D761" i="7"/>
  <c r="E761" i="7"/>
  <c r="F761" i="7"/>
  <c r="G761" i="7"/>
  <c r="H761" i="7"/>
  <c r="I761" i="7"/>
  <c r="P764" i="1"/>
  <c r="J761" i="7"/>
  <c r="Q764" i="1"/>
  <c r="K761" i="7"/>
  <c r="L761" i="7"/>
  <c r="M761" i="7"/>
  <c r="AQ764" i="1"/>
  <c r="AR764" i="1"/>
  <c r="AS764" i="1"/>
  <c r="AT764" i="1"/>
  <c r="AU764" i="1"/>
  <c r="T764" i="1"/>
  <c r="N761" i="7"/>
  <c r="AV764" i="1"/>
  <c r="AW764" i="1"/>
  <c r="AX764" i="1"/>
  <c r="AY764" i="1"/>
  <c r="AZ764" i="1"/>
  <c r="U764" i="1"/>
  <c r="O761" i="7"/>
  <c r="V764" i="1"/>
  <c r="P761" i="7"/>
  <c r="Q761" i="7"/>
  <c r="R761" i="7"/>
  <c r="Y764" i="1"/>
  <c r="S761" i="7"/>
  <c r="T761" i="7"/>
  <c r="U761" i="7"/>
  <c r="V761" i="7"/>
  <c r="W761" i="7"/>
  <c r="AE764" i="1"/>
  <c r="X761" i="7"/>
  <c r="Y761" i="7"/>
  <c r="Z761" i="7"/>
  <c r="AH764" i="1"/>
  <c r="AA761" i="7"/>
  <c r="AB761" i="7"/>
  <c r="A762" i="7"/>
  <c r="B762" i="7"/>
  <c r="C762" i="7"/>
  <c r="D762" i="7"/>
  <c r="E762" i="7"/>
  <c r="F762" i="7"/>
  <c r="G762" i="7"/>
  <c r="H762" i="7"/>
  <c r="I762" i="7"/>
  <c r="P765" i="1"/>
  <c r="J762" i="7"/>
  <c r="Q765" i="1"/>
  <c r="K762" i="7"/>
  <c r="L762" i="7"/>
  <c r="M762" i="7"/>
  <c r="AQ765" i="1"/>
  <c r="AR765" i="1"/>
  <c r="AS765" i="1"/>
  <c r="AT765" i="1"/>
  <c r="AU765" i="1"/>
  <c r="T765" i="1"/>
  <c r="N762" i="7"/>
  <c r="AV765" i="1"/>
  <c r="AW765" i="1"/>
  <c r="AX765" i="1"/>
  <c r="AY765" i="1"/>
  <c r="AZ765" i="1"/>
  <c r="U765" i="1"/>
  <c r="O762" i="7"/>
  <c r="V765" i="1"/>
  <c r="P762" i="7"/>
  <c r="Q762" i="7"/>
  <c r="R762" i="7"/>
  <c r="Y765" i="1"/>
  <c r="S762" i="7"/>
  <c r="T762" i="7"/>
  <c r="U762" i="7"/>
  <c r="V762" i="7"/>
  <c r="W762" i="7"/>
  <c r="AE765" i="1"/>
  <c r="X762" i="7"/>
  <c r="Y762" i="7"/>
  <c r="Z762" i="7"/>
  <c r="AH765" i="1"/>
  <c r="AA762" i="7"/>
  <c r="AB762" i="7"/>
  <c r="A763" i="7"/>
  <c r="B763" i="7"/>
  <c r="C763" i="7"/>
  <c r="D763" i="7"/>
  <c r="E763" i="7"/>
  <c r="F763" i="7"/>
  <c r="G763" i="7"/>
  <c r="H763" i="7"/>
  <c r="I763" i="7"/>
  <c r="P766" i="1"/>
  <c r="J763" i="7"/>
  <c r="Q766" i="1"/>
  <c r="K763" i="7"/>
  <c r="L763" i="7"/>
  <c r="M763" i="7"/>
  <c r="AQ766" i="1"/>
  <c r="AR766" i="1"/>
  <c r="AS766" i="1"/>
  <c r="AT766" i="1"/>
  <c r="AU766" i="1"/>
  <c r="T766" i="1"/>
  <c r="N763" i="7"/>
  <c r="AV766" i="1"/>
  <c r="AW766" i="1"/>
  <c r="AX766" i="1"/>
  <c r="AY766" i="1"/>
  <c r="AZ766" i="1"/>
  <c r="U766" i="1"/>
  <c r="O763" i="7"/>
  <c r="V766" i="1"/>
  <c r="P763" i="7"/>
  <c r="Q763" i="7"/>
  <c r="R763" i="7"/>
  <c r="Y766" i="1"/>
  <c r="S763" i="7"/>
  <c r="T763" i="7"/>
  <c r="U763" i="7"/>
  <c r="V763" i="7"/>
  <c r="W763" i="7"/>
  <c r="AE766" i="1"/>
  <c r="X763" i="7"/>
  <c r="Y763" i="7"/>
  <c r="Z763" i="7"/>
  <c r="AH766" i="1"/>
  <c r="AA763" i="7"/>
  <c r="AB763" i="7"/>
  <c r="A764" i="7"/>
  <c r="B764" i="7"/>
  <c r="BA767" i="1"/>
  <c r="BB767" i="1"/>
  <c r="I767" i="1"/>
  <c r="C764" i="7"/>
  <c r="D764" i="7"/>
  <c r="E764" i="7"/>
  <c r="F764" i="7"/>
  <c r="G764" i="7"/>
  <c r="H764" i="7"/>
  <c r="I764" i="7"/>
  <c r="BO16" i="16"/>
  <c r="BP16" i="16"/>
  <c r="BQ16" i="16"/>
  <c r="BR16" i="16"/>
  <c r="AU16" i="16"/>
  <c r="Y16" i="16"/>
  <c r="P767" i="1"/>
  <c r="J764" i="7"/>
  <c r="Q767" i="1"/>
  <c r="K764" i="7"/>
  <c r="L764" i="7"/>
  <c r="M764" i="7"/>
  <c r="AQ767" i="1"/>
  <c r="AR767" i="1"/>
  <c r="AS767" i="1"/>
  <c r="AT767" i="1"/>
  <c r="AU767" i="1"/>
  <c r="T767" i="1"/>
  <c r="N764" i="7"/>
  <c r="AV767" i="1"/>
  <c r="AW767" i="1"/>
  <c r="AX767" i="1"/>
  <c r="AY767" i="1"/>
  <c r="AZ767" i="1"/>
  <c r="U767" i="1"/>
  <c r="O764" i="7"/>
  <c r="AZ16" i="16"/>
  <c r="V767" i="1"/>
  <c r="P764" i="7"/>
  <c r="Q764" i="7"/>
  <c r="R764" i="7"/>
  <c r="Y767" i="1"/>
  <c r="S764" i="7"/>
  <c r="T764" i="7"/>
  <c r="U764" i="7"/>
  <c r="V764" i="7"/>
  <c r="W764" i="7"/>
  <c r="AE767" i="1"/>
  <c r="X764" i="7"/>
  <c r="Y764" i="7"/>
  <c r="Z764" i="7"/>
  <c r="AH767" i="1"/>
  <c r="AA764" i="7"/>
  <c r="AB764" i="7"/>
  <c r="A765" i="7"/>
  <c r="B765" i="7"/>
  <c r="BA768" i="1"/>
  <c r="BB768" i="1"/>
  <c r="I768" i="1"/>
  <c r="C765" i="7"/>
  <c r="D765" i="7"/>
  <c r="E765" i="7"/>
  <c r="F765" i="7"/>
  <c r="G765" i="7"/>
  <c r="H765" i="7"/>
  <c r="I765" i="7"/>
  <c r="P768" i="1"/>
  <c r="J765" i="7"/>
  <c r="Q768" i="1"/>
  <c r="K765" i="7"/>
  <c r="L765" i="7"/>
  <c r="M765" i="7"/>
  <c r="AQ768" i="1"/>
  <c r="AR768" i="1"/>
  <c r="AS768" i="1"/>
  <c r="AT768" i="1"/>
  <c r="AU768" i="1"/>
  <c r="T768" i="1"/>
  <c r="N765" i="7"/>
  <c r="AV768" i="1"/>
  <c r="AW768" i="1"/>
  <c r="AX768" i="1"/>
  <c r="AY768" i="1"/>
  <c r="AZ768" i="1"/>
  <c r="U768" i="1"/>
  <c r="O765" i="7"/>
  <c r="V768" i="1"/>
  <c r="P765" i="7"/>
  <c r="Q765" i="7"/>
  <c r="R765" i="7"/>
  <c r="Y768" i="1"/>
  <c r="S765" i="7"/>
  <c r="T765" i="7"/>
  <c r="U765" i="7"/>
  <c r="V765" i="7"/>
  <c r="W765" i="7"/>
  <c r="AE768" i="1"/>
  <c r="X765" i="7"/>
  <c r="Y765" i="7"/>
  <c r="Z765" i="7"/>
  <c r="AH768" i="1"/>
  <c r="AA765" i="7"/>
  <c r="AB765" i="7"/>
  <c r="A766" i="7"/>
  <c r="B766" i="7"/>
  <c r="BA769" i="1"/>
  <c r="BB769" i="1"/>
  <c r="I769" i="1"/>
  <c r="C766" i="7"/>
  <c r="D766" i="7"/>
  <c r="E766" i="7"/>
  <c r="F766" i="7"/>
  <c r="G766" i="7"/>
  <c r="H766" i="7"/>
  <c r="I766" i="7"/>
  <c r="P769" i="1"/>
  <c r="J766" i="7"/>
  <c r="Q769" i="1"/>
  <c r="K766" i="7"/>
  <c r="L766" i="7"/>
  <c r="M766" i="7"/>
  <c r="AQ769" i="1"/>
  <c r="AR769" i="1"/>
  <c r="AS769" i="1"/>
  <c r="AT769" i="1"/>
  <c r="AU769" i="1"/>
  <c r="T769" i="1"/>
  <c r="N766" i="7"/>
  <c r="AV769" i="1"/>
  <c r="AW769" i="1"/>
  <c r="AX769" i="1"/>
  <c r="AY769" i="1"/>
  <c r="AZ769" i="1"/>
  <c r="U769" i="1"/>
  <c r="O766" i="7"/>
  <c r="V769" i="1"/>
  <c r="P766" i="7"/>
  <c r="Q766" i="7"/>
  <c r="R766" i="7"/>
  <c r="Y769" i="1"/>
  <c r="S766" i="7"/>
  <c r="T766" i="7"/>
  <c r="U766" i="7"/>
  <c r="V766" i="7"/>
  <c r="W766" i="7"/>
  <c r="AE769" i="1"/>
  <c r="X766" i="7"/>
  <c r="Y766" i="7"/>
  <c r="Z766" i="7"/>
  <c r="AH769" i="1"/>
  <c r="AA766" i="7"/>
  <c r="AB766" i="7"/>
  <c r="A767" i="7"/>
  <c r="B767" i="7"/>
  <c r="BA770" i="1"/>
  <c r="BB770" i="1"/>
  <c r="I770" i="1"/>
  <c r="C767" i="7"/>
  <c r="D767" i="7"/>
  <c r="E767" i="7"/>
  <c r="F767" i="7"/>
  <c r="G767" i="7"/>
  <c r="H767" i="7"/>
  <c r="I767" i="7"/>
  <c r="P770" i="1"/>
  <c r="J767" i="7"/>
  <c r="Q770" i="1"/>
  <c r="K767" i="7"/>
  <c r="L767" i="7"/>
  <c r="M767" i="7"/>
  <c r="AQ770" i="1"/>
  <c r="AR770" i="1"/>
  <c r="AS770" i="1"/>
  <c r="AT770" i="1"/>
  <c r="AU770" i="1"/>
  <c r="T770" i="1"/>
  <c r="N767" i="7"/>
  <c r="AV770" i="1"/>
  <c r="AW770" i="1"/>
  <c r="AX770" i="1"/>
  <c r="AY770" i="1"/>
  <c r="AZ770" i="1"/>
  <c r="U770" i="1"/>
  <c r="O767" i="7"/>
  <c r="V770" i="1"/>
  <c r="P767" i="7"/>
  <c r="Q767" i="7"/>
  <c r="R767" i="7"/>
  <c r="Y770" i="1"/>
  <c r="S767" i="7"/>
  <c r="T767" i="7"/>
  <c r="U767" i="7"/>
  <c r="V767" i="7"/>
  <c r="W767" i="7"/>
  <c r="AE770" i="1"/>
  <c r="X767" i="7"/>
  <c r="Y767" i="7"/>
  <c r="Z767" i="7"/>
  <c r="AH770" i="1"/>
  <c r="AA767" i="7"/>
  <c r="AB767" i="7"/>
  <c r="A768" i="7"/>
  <c r="B768" i="7"/>
  <c r="BA771" i="1"/>
  <c r="BB771" i="1"/>
  <c r="I771" i="1"/>
  <c r="C768" i="7"/>
  <c r="D768" i="7"/>
  <c r="E768" i="7"/>
  <c r="F768" i="7"/>
  <c r="G768" i="7"/>
  <c r="H768" i="7"/>
  <c r="I768" i="7"/>
  <c r="P771" i="1"/>
  <c r="J768" i="7"/>
  <c r="Q771" i="1"/>
  <c r="K768" i="7"/>
  <c r="L768" i="7"/>
  <c r="M768" i="7"/>
  <c r="AQ771" i="1"/>
  <c r="AR771" i="1"/>
  <c r="AS771" i="1"/>
  <c r="AT771" i="1"/>
  <c r="AU771" i="1"/>
  <c r="T771" i="1"/>
  <c r="N768" i="7"/>
  <c r="AV771" i="1"/>
  <c r="AW771" i="1"/>
  <c r="AX771" i="1"/>
  <c r="AY771" i="1"/>
  <c r="AZ771" i="1"/>
  <c r="U771" i="1"/>
  <c r="O768" i="7"/>
  <c r="V771" i="1"/>
  <c r="P768" i="7"/>
  <c r="Q768" i="7"/>
  <c r="R768" i="7"/>
  <c r="Y771" i="1"/>
  <c r="S768" i="7"/>
  <c r="T768" i="7"/>
  <c r="U768" i="7"/>
  <c r="V768" i="7"/>
  <c r="W768" i="7"/>
  <c r="AE771" i="1"/>
  <c r="X768" i="7"/>
  <c r="Y768" i="7"/>
  <c r="Z768" i="7"/>
  <c r="AH771" i="1"/>
  <c r="AA768" i="7"/>
  <c r="AB768" i="7"/>
  <c r="A769" i="7"/>
  <c r="B769" i="7"/>
  <c r="BA772" i="1"/>
  <c r="BB772" i="1"/>
  <c r="I772" i="1"/>
  <c r="C769" i="7"/>
  <c r="D769" i="7"/>
  <c r="E769" i="7"/>
  <c r="F769" i="7"/>
  <c r="G769" i="7"/>
  <c r="H769" i="7"/>
  <c r="I769" i="7"/>
  <c r="P772" i="1"/>
  <c r="J769" i="7"/>
  <c r="Q772" i="1"/>
  <c r="K769" i="7"/>
  <c r="L769" i="7"/>
  <c r="M769" i="7"/>
  <c r="AQ772" i="1"/>
  <c r="AR772" i="1"/>
  <c r="AS772" i="1"/>
  <c r="AT772" i="1"/>
  <c r="AU772" i="1"/>
  <c r="T772" i="1"/>
  <c r="N769" i="7"/>
  <c r="AV772" i="1"/>
  <c r="AW772" i="1"/>
  <c r="AX772" i="1"/>
  <c r="AY772" i="1"/>
  <c r="AZ772" i="1"/>
  <c r="U772" i="1"/>
  <c r="O769" i="7"/>
  <c r="V772" i="1"/>
  <c r="P769" i="7"/>
  <c r="Q769" i="7"/>
  <c r="R769" i="7"/>
  <c r="Y772" i="1"/>
  <c r="S769" i="7"/>
  <c r="T769" i="7"/>
  <c r="U769" i="7"/>
  <c r="V769" i="7"/>
  <c r="W769" i="7"/>
  <c r="AE772" i="1"/>
  <c r="X769" i="7"/>
  <c r="Y769" i="7"/>
  <c r="Z769" i="7"/>
  <c r="AH772" i="1"/>
  <c r="AA769" i="7"/>
  <c r="AB769" i="7"/>
  <c r="A770" i="7"/>
  <c r="B770" i="7"/>
  <c r="BA773" i="1"/>
  <c r="BB773" i="1"/>
  <c r="I773" i="1"/>
  <c r="C770" i="7"/>
  <c r="D770" i="7"/>
  <c r="E770" i="7"/>
  <c r="F770" i="7"/>
  <c r="G770" i="7"/>
  <c r="H770" i="7"/>
  <c r="I770" i="7"/>
  <c r="P773" i="1"/>
  <c r="J770" i="7"/>
  <c r="Q773" i="1"/>
  <c r="K770" i="7"/>
  <c r="L770" i="7"/>
  <c r="M770" i="7"/>
  <c r="AQ773" i="1"/>
  <c r="AR773" i="1"/>
  <c r="AS773" i="1"/>
  <c r="AT773" i="1"/>
  <c r="AU773" i="1"/>
  <c r="T773" i="1"/>
  <c r="N770" i="7"/>
  <c r="AV773" i="1"/>
  <c r="AW773" i="1"/>
  <c r="AX773" i="1"/>
  <c r="AY773" i="1"/>
  <c r="AZ773" i="1"/>
  <c r="U773" i="1"/>
  <c r="O770" i="7"/>
  <c r="V773" i="1"/>
  <c r="P770" i="7"/>
  <c r="Q770" i="7"/>
  <c r="R770" i="7"/>
  <c r="Y773" i="1"/>
  <c r="S770" i="7"/>
  <c r="T770" i="7"/>
  <c r="U770" i="7"/>
  <c r="V770" i="7"/>
  <c r="W770" i="7"/>
  <c r="AE773" i="1"/>
  <c r="X770" i="7"/>
  <c r="Y770" i="7"/>
  <c r="Z770" i="7"/>
  <c r="AH773" i="1"/>
  <c r="AA770" i="7"/>
  <c r="AB770" i="7"/>
  <c r="A771" i="7"/>
  <c r="B771" i="7"/>
  <c r="BA774" i="1"/>
  <c r="BB774" i="1"/>
  <c r="I774" i="1"/>
  <c r="C771" i="7"/>
  <c r="D771" i="7"/>
  <c r="E771" i="7"/>
  <c r="F771" i="7"/>
  <c r="G771" i="7"/>
  <c r="H771" i="7"/>
  <c r="I771" i="7"/>
  <c r="P774" i="1"/>
  <c r="J771" i="7"/>
  <c r="Q774" i="1"/>
  <c r="K771" i="7"/>
  <c r="L771" i="7"/>
  <c r="M771" i="7"/>
  <c r="AQ774" i="1"/>
  <c r="AR774" i="1"/>
  <c r="AS774" i="1"/>
  <c r="AT774" i="1"/>
  <c r="AU774" i="1"/>
  <c r="T774" i="1"/>
  <c r="N771" i="7"/>
  <c r="AV774" i="1"/>
  <c r="AW774" i="1"/>
  <c r="AX774" i="1"/>
  <c r="AY774" i="1"/>
  <c r="AZ774" i="1"/>
  <c r="U774" i="1"/>
  <c r="O771" i="7"/>
  <c r="V774" i="1"/>
  <c r="P771" i="7"/>
  <c r="Q771" i="7"/>
  <c r="R771" i="7"/>
  <c r="Y774" i="1"/>
  <c r="S771" i="7"/>
  <c r="T771" i="7"/>
  <c r="U771" i="7"/>
  <c r="V771" i="7"/>
  <c r="W771" i="7"/>
  <c r="AE774" i="1"/>
  <c r="X771" i="7"/>
  <c r="Y771" i="7"/>
  <c r="Z771" i="7"/>
  <c r="AH774" i="1"/>
  <c r="AA771" i="7"/>
  <c r="AB771" i="7"/>
  <c r="A772" i="7"/>
  <c r="B772" i="7"/>
  <c r="BA775" i="1"/>
  <c r="BB775" i="1"/>
  <c r="I775" i="1"/>
  <c r="C772" i="7"/>
  <c r="D772" i="7"/>
  <c r="E772" i="7"/>
  <c r="F772" i="7"/>
  <c r="G772" i="7"/>
  <c r="H772" i="7"/>
  <c r="I772" i="7"/>
  <c r="P775" i="1"/>
  <c r="J772" i="7"/>
  <c r="Q775" i="1"/>
  <c r="K772" i="7"/>
  <c r="L772" i="7"/>
  <c r="M772" i="7"/>
  <c r="AQ775" i="1"/>
  <c r="AR775" i="1"/>
  <c r="AS775" i="1"/>
  <c r="AT775" i="1"/>
  <c r="AU775" i="1"/>
  <c r="T775" i="1"/>
  <c r="N772" i="7"/>
  <c r="AV775" i="1"/>
  <c r="AW775" i="1"/>
  <c r="AX775" i="1"/>
  <c r="AY775" i="1"/>
  <c r="AZ775" i="1"/>
  <c r="U775" i="1"/>
  <c r="O772" i="7"/>
  <c r="V775" i="1"/>
  <c r="P772" i="7"/>
  <c r="Q772" i="7"/>
  <c r="R772" i="7"/>
  <c r="Y775" i="1"/>
  <c r="S772" i="7"/>
  <c r="T772" i="7"/>
  <c r="U772" i="7"/>
  <c r="V772" i="7"/>
  <c r="W772" i="7"/>
  <c r="AE775" i="1"/>
  <c r="X772" i="7"/>
  <c r="Y772" i="7"/>
  <c r="Z772" i="7"/>
  <c r="AH775" i="1"/>
  <c r="AA772" i="7"/>
  <c r="AB772" i="7"/>
  <c r="A773" i="7"/>
  <c r="B773" i="7"/>
  <c r="BA776" i="1"/>
  <c r="BB776" i="1"/>
  <c r="I776" i="1"/>
  <c r="C773" i="7"/>
  <c r="D773" i="7"/>
  <c r="E773" i="7"/>
  <c r="F773" i="7"/>
  <c r="G773" i="7"/>
  <c r="H773" i="7"/>
  <c r="I773" i="7"/>
  <c r="P776" i="1"/>
  <c r="J773" i="7"/>
  <c r="Q776" i="1"/>
  <c r="K773" i="7"/>
  <c r="L773" i="7"/>
  <c r="M773" i="7"/>
  <c r="AQ776" i="1"/>
  <c r="AR776" i="1"/>
  <c r="AS776" i="1"/>
  <c r="AT776" i="1"/>
  <c r="AU776" i="1"/>
  <c r="T776" i="1"/>
  <c r="N773" i="7"/>
  <c r="AV776" i="1"/>
  <c r="AW776" i="1"/>
  <c r="AX776" i="1"/>
  <c r="AY776" i="1"/>
  <c r="AZ776" i="1"/>
  <c r="U776" i="1"/>
  <c r="O773" i="7"/>
  <c r="V776" i="1"/>
  <c r="P773" i="7"/>
  <c r="Q773" i="7"/>
  <c r="R773" i="7"/>
  <c r="Y776" i="1"/>
  <c r="S773" i="7"/>
  <c r="T773" i="7"/>
  <c r="U773" i="7"/>
  <c r="V773" i="7"/>
  <c r="W773" i="7"/>
  <c r="AE776" i="1"/>
  <c r="X773" i="7"/>
  <c r="Y773" i="7"/>
  <c r="Z773" i="7"/>
  <c r="AH776" i="1"/>
  <c r="AA773" i="7"/>
  <c r="AB773" i="7"/>
  <c r="A774" i="7"/>
  <c r="B774" i="7"/>
  <c r="BA777" i="1"/>
  <c r="BB777" i="1"/>
  <c r="I777" i="1"/>
  <c r="C774" i="7"/>
  <c r="D774" i="7"/>
  <c r="E774" i="7"/>
  <c r="F774" i="7"/>
  <c r="G774" i="7"/>
  <c r="H774" i="7"/>
  <c r="I774" i="7"/>
  <c r="P777" i="1"/>
  <c r="J774" i="7"/>
  <c r="Q777" i="1"/>
  <c r="K774" i="7"/>
  <c r="L774" i="7"/>
  <c r="M774" i="7"/>
  <c r="AQ777" i="1"/>
  <c r="AR777" i="1"/>
  <c r="AS777" i="1"/>
  <c r="AT777" i="1"/>
  <c r="AU777" i="1"/>
  <c r="T777" i="1"/>
  <c r="N774" i="7"/>
  <c r="AV777" i="1"/>
  <c r="AW777" i="1"/>
  <c r="AX777" i="1"/>
  <c r="AY777" i="1"/>
  <c r="AZ777" i="1"/>
  <c r="U777" i="1"/>
  <c r="O774" i="7"/>
  <c r="V777" i="1"/>
  <c r="P774" i="7"/>
  <c r="Q774" i="7"/>
  <c r="R774" i="7"/>
  <c r="Y777" i="1"/>
  <c r="S774" i="7"/>
  <c r="T774" i="7"/>
  <c r="U774" i="7"/>
  <c r="V774" i="7"/>
  <c r="W774" i="7"/>
  <c r="AE777" i="1"/>
  <c r="X774" i="7"/>
  <c r="Y774" i="7"/>
  <c r="Z774" i="7"/>
  <c r="AH777" i="1"/>
  <c r="AA774" i="7"/>
  <c r="AB774" i="7"/>
  <c r="A775" i="7"/>
  <c r="B775" i="7"/>
  <c r="BA778" i="1"/>
  <c r="BB778" i="1"/>
  <c r="I778" i="1"/>
  <c r="C775" i="7"/>
  <c r="D775" i="7"/>
  <c r="E775" i="7"/>
  <c r="F775" i="7"/>
  <c r="G775" i="7"/>
  <c r="H775" i="7"/>
  <c r="I775" i="7"/>
  <c r="P778" i="1"/>
  <c r="J775" i="7"/>
  <c r="Q778" i="1"/>
  <c r="K775" i="7"/>
  <c r="L775" i="7"/>
  <c r="M775" i="7"/>
  <c r="AQ778" i="1"/>
  <c r="AR778" i="1"/>
  <c r="AS778" i="1"/>
  <c r="AT778" i="1"/>
  <c r="AU778" i="1"/>
  <c r="T778" i="1"/>
  <c r="N775" i="7"/>
  <c r="AV778" i="1"/>
  <c r="AW778" i="1"/>
  <c r="AX778" i="1"/>
  <c r="AY778" i="1"/>
  <c r="AZ778" i="1"/>
  <c r="U778" i="1"/>
  <c r="O775" i="7"/>
  <c r="V778" i="1"/>
  <c r="P775" i="7"/>
  <c r="Q775" i="7"/>
  <c r="R775" i="7"/>
  <c r="Y778" i="1"/>
  <c r="S775" i="7"/>
  <c r="T775" i="7"/>
  <c r="U775" i="7"/>
  <c r="V775" i="7"/>
  <c r="W775" i="7"/>
  <c r="AE778" i="1"/>
  <c r="X775" i="7"/>
  <c r="Y775" i="7"/>
  <c r="Z775" i="7"/>
  <c r="AH778" i="1"/>
  <c r="AA775" i="7"/>
  <c r="AB775" i="7"/>
  <c r="A776" i="7"/>
  <c r="B776" i="7"/>
  <c r="BA779" i="1"/>
  <c r="BB779" i="1"/>
  <c r="I779" i="1"/>
  <c r="C776" i="7"/>
  <c r="D776" i="7"/>
  <c r="E776" i="7"/>
  <c r="F776" i="7"/>
  <c r="G776" i="7"/>
  <c r="H776" i="7"/>
  <c r="I776" i="7"/>
  <c r="P779" i="1"/>
  <c r="J776" i="7"/>
  <c r="Q779" i="1"/>
  <c r="K776" i="7"/>
  <c r="L776" i="7"/>
  <c r="M776" i="7"/>
  <c r="AQ779" i="1"/>
  <c r="AR779" i="1"/>
  <c r="AS779" i="1"/>
  <c r="AT779" i="1"/>
  <c r="AU779" i="1"/>
  <c r="T779" i="1"/>
  <c r="N776" i="7"/>
  <c r="AV779" i="1"/>
  <c r="AW779" i="1"/>
  <c r="AX779" i="1"/>
  <c r="AY779" i="1"/>
  <c r="AZ779" i="1"/>
  <c r="U779" i="1"/>
  <c r="O776" i="7"/>
  <c r="V779" i="1"/>
  <c r="P776" i="7"/>
  <c r="Q776" i="7"/>
  <c r="R776" i="7"/>
  <c r="Y779" i="1"/>
  <c r="S776" i="7"/>
  <c r="T776" i="7"/>
  <c r="U776" i="7"/>
  <c r="V776" i="7"/>
  <c r="W776" i="7"/>
  <c r="AE779" i="1"/>
  <c r="X776" i="7"/>
  <c r="Y776" i="7"/>
  <c r="Z776" i="7"/>
  <c r="AH779" i="1"/>
  <c r="AA776" i="7"/>
  <c r="AB776" i="7"/>
  <c r="A777" i="7"/>
  <c r="B777" i="7"/>
  <c r="BA780" i="1"/>
  <c r="BB780" i="1"/>
  <c r="I780" i="1"/>
  <c r="C777" i="7"/>
  <c r="D777" i="7"/>
  <c r="E777" i="7"/>
  <c r="F777" i="7"/>
  <c r="G777" i="7"/>
  <c r="H777" i="7"/>
  <c r="I777" i="7"/>
  <c r="P780" i="1"/>
  <c r="J777" i="7"/>
  <c r="Q780" i="1"/>
  <c r="K777" i="7"/>
  <c r="L777" i="7"/>
  <c r="M777" i="7"/>
  <c r="AQ780" i="1"/>
  <c r="AR780" i="1"/>
  <c r="AS780" i="1"/>
  <c r="AT780" i="1"/>
  <c r="AU780" i="1"/>
  <c r="T780" i="1"/>
  <c r="N777" i="7"/>
  <c r="AV780" i="1"/>
  <c r="AW780" i="1"/>
  <c r="AX780" i="1"/>
  <c r="AY780" i="1"/>
  <c r="AZ780" i="1"/>
  <c r="U780" i="1"/>
  <c r="O777" i="7"/>
  <c r="V780" i="1"/>
  <c r="P777" i="7"/>
  <c r="Q777" i="7"/>
  <c r="R777" i="7"/>
  <c r="Y780" i="1"/>
  <c r="S777" i="7"/>
  <c r="T777" i="7"/>
  <c r="U777" i="7"/>
  <c r="V777" i="7"/>
  <c r="W777" i="7"/>
  <c r="AE780" i="1"/>
  <c r="X777" i="7"/>
  <c r="Y777" i="7"/>
  <c r="Z777" i="7"/>
  <c r="AH780" i="1"/>
  <c r="AA777" i="7"/>
  <c r="AB777" i="7"/>
  <c r="A778" i="7"/>
  <c r="B778" i="7"/>
  <c r="BA781" i="1"/>
  <c r="BB781" i="1"/>
  <c r="I781" i="1"/>
  <c r="C778" i="7"/>
  <c r="D778" i="7"/>
  <c r="E778" i="7"/>
  <c r="F778" i="7"/>
  <c r="G778" i="7"/>
  <c r="H778" i="7"/>
  <c r="I778" i="7"/>
  <c r="P781" i="1"/>
  <c r="J778" i="7"/>
  <c r="Q781" i="1"/>
  <c r="K778" i="7"/>
  <c r="L778" i="7"/>
  <c r="M778" i="7"/>
  <c r="AQ781" i="1"/>
  <c r="AR781" i="1"/>
  <c r="AS781" i="1"/>
  <c r="AT781" i="1"/>
  <c r="AU781" i="1"/>
  <c r="T781" i="1"/>
  <c r="N778" i="7"/>
  <c r="AV781" i="1"/>
  <c r="AW781" i="1"/>
  <c r="AX781" i="1"/>
  <c r="AY781" i="1"/>
  <c r="AZ781" i="1"/>
  <c r="U781" i="1"/>
  <c r="O778" i="7"/>
  <c r="V781" i="1"/>
  <c r="P778" i="7"/>
  <c r="Q778" i="7"/>
  <c r="R778" i="7"/>
  <c r="Y781" i="1"/>
  <c r="S778" i="7"/>
  <c r="T778" i="7"/>
  <c r="U778" i="7"/>
  <c r="V778" i="7"/>
  <c r="W778" i="7"/>
  <c r="AE781" i="1"/>
  <c r="X778" i="7"/>
  <c r="Y778" i="7"/>
  <c r="Z778" i="7"/>
  <c r="AH781" i="1"/>
  <c r="AA778" i="7"/>
  <c r="AB778" i="7"/>
  <c r="A779" i="7"/>
  <c r="B779" i="7"/>
  <c r="BA782" i="1"/>
  <c r="BB782" i="1"/>
  <c r="I782" i="1"/>
  <c r="C779" i="7"/>
  <c r="D779" i="7"/>
  <c r="E779" i="7"/>
  <c r="F779" i="7"/>
  <c r="G779" i="7"/>
  <c r="H779" i="7"/>
  <c r="I779" i="7"/>
  <c r="P782" i="1"/>
  <c r="J779" i="7"/>
  <c r="Q782" i="1"/>
  <c r="K779" i="7"/>
  <c r="L779" i="7"/>
  <c r="M779" i="7"/>
  <c r="AQ782" i="1"/>
  <c r="AR782" i="1"/>
  <c r="AS782" i="1"/>
  <c r="AT782" i="1"/>
  <c r="AU782" i="1"/>
  <c r="T782" i="1"/>
  <c r="N779" i="7"/>
  <c r="AV782" i="1"/>
  <c r="AW782" i="1"/>
  <c r="AX782" i="1"/>
  <c r="AY782" i="1"/>
  <c r="AZ782" i="1"/>
  <c r="U782" i="1"/>
  <c r="O779" i="7"/>
  <c r="V782" i="1"/>
  <c r="P779" i="7"/>
  <c r="Q779" i="7"/>
  <c r="R779" i="7"/>
  <c r="Y782" i="1"/>
  <c r="S779" i="7"/>
  <c r="T779" i="7"/>
  <c r="U779" i="7"/>
  <c r="V779" i="7"/>
  <c r="W779" i="7"/>
  <c r="AE782" i="1"/>
  <c r="X779" i="7"/>
  <c r="Y779" i="7"/>
  <c r="Z779" i="7"/>
  <c r="AH782" i="1"/>
  <c r="AA779" i="7"/>
  <c r="AB779" i="7"/>
  <c r="A780" i="7"/>
  <c r="B780" i="7"/>
  <c r="BA783" i="1"/>
  <c r="BB783" i="1"/>
  <c r="I783" i="1"/>
  <c r="C780" i="7"/>
  <c r="D780" i="7"/>
  <c r="E780" i="7"/>
  <c r="F780" i="7"/>
  <c r="G780" i="7"/>
  <c r="H780" i="7"/>
  <c r="I780" i="7"/>
  <c r="P783" i="1"/>
  <c r="J780" i="7"/>
  <c r="Q783" i="1"/>
  <c r="K780" i="7"/>
  <c r="L780" i="7"/>
  <c r="M780" i="7"/>
  <c r="AQ783" i="1"/>
  <c r="AR783" i="1"/>
  <c r="AS783" i="1"/>
  <c r="AT783" i="1"/>
  <c r="AU783" i="1"/>
  <c r="T783" i="1"/>
  <c r="N780" i="7"/>
  <c r="AV783" i="1"/>
  <c r="AW783" i="1"/>
  <c r="AX783" i="1"/>
  <c r="AY783" i="1"/>
  <c r="AZ783" i="1"/>
  <c r="U783" i="1"/>
  <c r="O780" i="7"/>
  <c r="V783" i="1"/>
  <c r="P780" i="7"/>
  <c r="Q780" i="7"/>
  <c r="R780" i="7"/>
  <c r="Y783" i="1"/>
  <c r="S780" i="7"/>
  <c r="T780" i="7"/>
  <c r="U780" i="7"/>
  <c r="V780" i="7"/>
  <c r="W780" i="7"/>
  <c r="AE783" i="1"/>
  <c r="X780" i="7"/>
  <c r="Y780" i="7"/>
  <c r="Z780" i="7"/>
  <c r="AH783" i="1"/>
  <c r="AA780" i="7"/>
  <c r="AB780" i="7"/>
  <c r="A781" i="7"/>
  <c r="B781" i="7"/>
  <c r="BA784" i="1"/>
  <c r="BB784" i="1"/>
  <c r="I784" i="1"/>
  <c r="C781" i="7"/>
  <c r="D781" i="7"/>
  <c r="E781" i="7"/>
  <c r="F781" i="7"/>
  <c r="G781" i="7"/>
  <c r="H781" i="7"/>
  <c r="I781" i="7"/>
  <c r="P784" i="1"/>
  <c r="J781" i="7"/>
  <c r="Q784" i="1"/>
  <c r="K781" i="7"/>
  <c r="L781" i="7"/>
  <c r="M781" i="7"/>
  <c r="AQ784" i="1"/>
  <c r="AR784" i="1"/>
  <c r="AS784" i="1"/>
  <c r="AT784" i="1"/>
  <c r="AU784" i="1"/>
  <c r="T784" i="1"/>
  <c r="N781" i="7"/>
  <c r="AV784" i="1"/>
  <c r="AW784" i="1"/>
  <c r="AX784" i="1"/>
  <c r="AY784" i="1"/>
  <c r="AZ784" i="1"/>
  <c r="U784" i="1"/>
  <c r="O781" i="7"/>
  <c r="V784" i="1"/>
  <c r="P781" i="7"/>
  <c r="Q781" i="7"/>
  <c r="R781" i="7"/>
  <c r="Y784" i="1"/>
  <c r="S781" i="7"/>
  <c r="T781" i="7"/>
  <c r="U781" i="7"/>
  <c r="V781" i="7"/>
  <c r="W781" i="7"/>
  <c r="AE784" i="1"/>
  <c r="X781" i="7"/>
  <c r="Y781" i="7"/>
  <c r="Z781" i="7"/>
  <c r="AH784" i="1"/>
  <c r="AA781" i="7"/>
  <c r="AB781" i="7"/>
  <c r="A782" i="7"/>
  <c r="B782" i="7"/>
  <c r="BA785" i="1"/>
  <c r="BB785" i="1"/>
  <c r="I785" i="1"/>
  <c r="C782" i="7"/>
  <c r="D782" i="7"/>
  <c r="E782" i="7"/>
  <c r="F782" i="7"/>
  <c r="G782" i="7"/>
  <c r="H782" i="7"/>
  <c r="I782" i="7"/>
  <c r="P785" i="1"/>
  <c r="J782" i="7"/>
  <c r="Q785" i="1"/>
  <c r="K782" i="7"/>
  <c r="L782" i="7"/>
  <c r="M782" i="7"/>
  <c r="AQ785" i="1"/>
  <c r="AR785" i="1"/>
  <c r="AS785" i="1"/>
  <c r="AT785" i="1"/>
  <c r="AU785" i="1"/>
  <c r="T785" i="1"/>
  <c r="N782" i="7"/>
  <c r="AV785" i="1"/>
  <c r="AW785" i="1"/>
  <c r="AX785" i="1"/>
  <c r="AY785" i="1"/>
  <c r="AZ785" i="1"/>
  <c r="U785" i="1"/>
  <c r="O782" i="7"/>
  <c r="V785" i="1"/>
  <c r="P782" i="7"/>
  <c r="Q782" i="7"/>
  <c r="R782" i="7"/>
  <c r="Y785" i="1"/>
  <c r="S782" i="7"/>
  <c r="T782" i="7"/>
  <c r="U782" i="7"/>
  <c r="V782" i="7"/>
  <c r="W782" i="7"/>
  <c r="AE785" i="1"/>
  <c r="X782" i="7"/>
  <c r="Y782" i="7"/>
  <c r="Z782" i="7"/>
  <c r="AH785" i="1"/>
  <c r="AA782" i="7"/>
  <c r="AB782" i="7"/>
  <c r="A783" i="7"/>
  <c r="B783" i="7"/>
  <c r="BA786" i="1"/>
  <c r="BB786" i="1"/>
  <c r="I786" i="1"/>
  <c r="C783" i="7"/>
  <c r="D783" i="7"/>
  <c r="E783" i="7"/>
  <c r="F783" i="7"/>
  <c r="G783" i="7"/>
  <c r="H783" i="7"/>
  <c r="I783" i="7"/>
  <c r="P786" i="1"/>
  <c r="J783" i="7"/>
  <c r="Q786" i="1"/>
  <c r="K783" i="7"/>
  <c r="L783" i="7"/>
  <c r="M783" i="7"/>
  <c r="AQ786" i="1"/>
  <c r="AR786" i="1"/>
  <c r="AS786" i="1"/>
  <c r="AT786" i="1"/>
  <c r="AU786" i="1"/>
  <c r="T786" i="1"/>
  <c r="N783" i="7"/>
  <c r="AV786" i="1"/>
  <c r="AW786" i="1"/>
  <c r="AX786" i="1"/>
  <c r="AY786" i="1"/>
  <c r="AZ786" i="1"/>
  <c r="U786" i="1"/>
  <c r="O783" i="7"/>
  <c r="V786" i="1"/>
  <c r="P783" i="7"/>
  <c r="Q783" i="7"/>
  <c r="R783" i="7"/>
  <c r="Y786" i="1"/>
  <c r="S783" i="7"/>
  <c r="T783" i="7"/>
  <c r="U783" i="7"/>
  <c r="V783" i="7"/>
  <c r="W783" i="7"/>
  <c r="AE786" i="1"/>
  <c r="X783" i="7"/>
  <c r="Y783" i="7"/>
  <c r="Z783" i="7"/>
  <c r="AH786" i="1"/>
  <c r="AA783" i="7"/>
  <c r="AB783" i="7"/>
  <c r="A784" i="7"/>
  <c r="B784" i="7"/>
  <c r="I787" i="1"/>
  <c r="C784" i="7"/>
  <c r="D784" i="7"/>
  <c r="E784" i="7"/>
  <c r="F784" i="7"/>
  <c r="G784" i="7"/>
  <c r="H784" i="7"/>
  <c r="I784" i="7"/>
  <c r="BG17" i="16"/>
  <c r="BH17" i="16"/>
  <c r="BI17" i="16"/>
  <c r="BJ17" i="16"/>
  <c r="AS17" i="16"/>
  <c r="W17" i="16"/>
  <c r="P787" i="1"/>
  <c r="J784" i="7"/>
  <c r="Q787" i="1"/>
  <c r="K784" i="7"/>
  <c r="L784" i="7"/>
  <c r="M784" i="7"/>
  <c r="AQ787" i="1"/>
  <c r="AR787" i="1"/>
  <c r="AS787" i="1"/>
  <c r="AT787" i="1"/>
  <c r="AU787" i="1"/>
  <c r="T787" i="1"/>
  <c r="N784" i="7"/>
  <c r="AV787" i="1"/>
  <c r="AW787" i="1"/>
  <c r="AX787" i="1"/>
  <c r="AY787" i="1"/>
  <c r="AZ787" i="1"/>
  <c r="U787" i="1"/>
  <c r="O784" i="7"/>
  <c r="AX17" i="16"/>
  <c r="V787" i="1"/>
  <c r="P784" i="7"/>
  <c r="Q784" i="7"/>
  <c r="R784" i="7"/>
  <c r="Y787" i="1"/>
  <c r="S784" i="7"/>
  <c r="T784" i="7"/>
  <c r="U784" i="7"/>
  <c r="V784" i="7"/>
  <c r="W784" i="7"/>
  <c r="AE787" i="1"/>
  <c r="X784" i="7"/>
  <c r="Y784" i="7"/>
  <c r="Z784" i="7"/>
  <c r="AH787" i="1"/>
  <c r="AA784" i="7"/>
  <c r="AB784" i="7"/>
  <c r="A785" i="7"/>
  <c r="B785" i="7"/>
  <c r="I788" i="1"/>
  <c r="C785" i="7"/>
  <c r="D785" i="7"/>
  <c r="E785" i="7"/>
  <c r="F785" i="7"/>
  <c r="G785" i="7"/>
  <c r="H785" i="7"/>
  <c r="I785" i="7"/>
  <c r="P788" i="1"/>
  <c r="J785" i="7"/>
  <c r="Q788" i="1"/>
  <c r="K785" i="7"/>
  <c r="L785" i="7"/>
  <c r="M785" i="7"/>
  <c r="AQ788" i="1"/>
  <c r="AR788" i="1"/>
  <c r="AS788" i="1"/>
  <c r="AT788" i="1"/>
  <c r="AU788" i="1"/>
  <c r="T788" i="1"/>
  <c r="N785" i="7"/>
  <c r="AV788" i="1"/>
  <c r="AW788" i="1"/>
  <c r="AX788" i="1"/>
  <c r="AY788" i="1"/>
  <c r="AZ788" i="1"/>
  <c r="U788" i="1"/>
  <c r="O785" i="7"/>
  <c r="V788" i="1"/>
  <c r="P785" i="7"/>
  <c r="Q785" i="7"/>
  <c r="R785" i="7"/>
  <c r="Y788" i="1"/>
  <c r="S785" i="7"/>
  <c r="T785" i="7"/>
  <c r="U785" i="7"/>
  <c r="V785" i="7"/>
  <c r="W785" i="7"/>
  <c r="AE788" i="1"/>
  <c r="X785" i="7"/>
  <c r="Y785" i="7"/>
  <c r="Z785" i="7"/>
  <c r="AH788" i="1"/>
  <c r="AA785" i="7"/>
  <c r="AB785" i="7"/>
  <c r="A786" i="7"/>
  <c r="B786" i="7"/>
  <c r="I789" i="1"/>
  <c r="C786" i="7"/>
  <c r="D786" i="7"/>
  <c r="E786" i="7"/>
  <c r="F786" i="7"/>
  <c r="G786" i="7"/>
  <c r="H786" i="7"/>
  <c r="I786" i="7"/>
  <c r="P789" i="1"/>
  <c r="J786" i="7"/>
  <c r="Q789" i="1"/>
  <c r="K786" i="7"/>
  <c r="L786" i="7"/>
  <c r="M786" i="7"/>
  <c r="AQ789" i="1"/>
  <c r="AR789" i="1"/>
  <c r="AS789" i="1"/>
  <c r="AT789" i="1"/>
  <c r="AU789" i="1"/>
  <c r="T789" i="1"/>
  <c r="N786" i="7"/>
  <c r="AV789" i="1"/>
  <c r="AW789" i="1"/>
  <c r="AX789" i="1"/>
  <c r="AY789" i="1"/>
  <c r="AZ789" i="1"/>
  <c r="U789" i="1"/>
  <c r="O786" i="7"/>
  <c r="V789" i="1"/>
  <c r="P786" i="7"/>
  <c r="Q786" i="7"/>
  <c r="R786" i="7"/>
  <c r="Y789" i="1"/>
  <c r="S786" i="7"/>
  <c r="T786" i="7"/>
  <c r="U786" i="7"/>
  <c r="V786" i="7"/>
  <c r="W786" i="7"/>
  <c r="AE789" i="1"/>
  <c r="X786" i="7"/>
  <c r="Y786" i="7"/>
  <c r="Z786" i="7"/>
  <c r="AH789" i="1"/>
  <c r="AA786" i="7"/>
  <c r="AB786" i="7"/>
  <c r="A787" i="7"/>
  <c r="B787" i="7"/>
  <c r="I790" i="1"/>
  <c r="C787" i="7"/>
  <c r="D787" i="7"/>
  <c r="E787" i="7"/>
  <c r="F787" i="7"/>
  <c r="G787" i="7"/>
  <c r="H787" i="7"/>
  <c r="I787" i="7"/>
  <c r="P790" i="1"/>
  <c r="J787" i="7"/>
  <c r="Q790" i="1"/>
  <c r="K787" i="7"/>
  <c r="L787" i="7"/>
  <c r="M787" i="7"/>
  <c r="AQ790" i="1"/>
  <c r="AR790" i="1"/>
  <c r="AS790" i="1"/>
  <c r="AT790" i="1"/>
  <c r="AU790" i="1"/>
  <c r="T790" i="1"/>
  <c r="N787" i="7"/>
  <c r="AV790" i="1"/>
  <c r="AW790" i="1"/>
  <c r="AX790" i="1"/>
  <c r="AY790" i="1"/>
  <c r="AZ790" i="1"/>
  <c r="U790" i="1"/>
  <c r="O787" i="7"/>
  <c r="V790" i="1"/>
  <c r="P787" i="7"/>
  <c r="Q787" i="7"/>
  <c r="R787" i="7"/>
  <c r="Y790" i="1"/>
  <c r="S787" i="7"/>
  <c r="T787" i="7"/>
  <c r="U787" i="7"/>
  <c r="V787" i="7"/>
  <c r="W787" i="7"/>
  <c r="AE790" i="1"/>
  <c r="X787" i="7"/>
  <c r="Y787" i="7"/>
  <c r="Z787" i="7"/>
  <c r="AH790" i="1"/>
  <c r="AA787" i="7"/>
  <c r="AB787" i="7"/>
  <c r="A788" i="7"/>
  <c r="B788" i="7"/>
  <c r="I791" i="1"/>
  <c r="C788" i="7"/>
  <c r="D788" i="7"/>
  <c r="E788" i="7"/>
  <c r="F788" i="7"/>
  <c r="G788" i="7"/>
  <c r="H788" i="7"/>
  <c r="I788" i="7"/>
  <c r="P791" i="1"/>
  <c r="J788" i="7"/>
  <c r="Q791" i="1"/>
  <c r="K788" i="7"/>
  <c r="L788" i="7"/>
  <c r="M788" i="7"/>
  <c r="AQ791" i="1"/>
  <c r="AR791" i="1"/>
  <c r="AS791" i="1"/>
  <c r="AT791" i="1"/>
  <c r="AU791" i="1"/>
  <c r="T791" i="1"/>
  <c r="N788" i="7"/>
  <c r="AV791" i="1"/>
  <c r="AW791" i="1"/>
  <c r="AX791" i="1"/>
  <c r="AY791" i="1"/>
  <c r="AZ791" i="1"/>
  <c r="U791" i="1"/>
  <c r="O788" i="7"/>
  <c r="V791" i="1"/>
  <c r="P788" i="7"/>
  <c r="Q788" i="7"/>
  <c r="R788" i="7"/>
  <c r="Y791" i="1"/>
  <c r="S788" i="7"/>
  <c r="T788" i="7"/>
  <c r="U788" i="7"/>
  <c r="V788" i="7"/>
  <c r="W788" i="7"/>
  <c r="AE791" i="1"/>
  <c r="X788" i="7"/>
  <c r="Y788" i="7"/>
  <c r="Z788" i="7"/>
  <c r="AH791" i="1"/>
  <c r="AA788" i="7"/>
  <c r="AB788" i="7"/>
  <c r="A789" i="7"/>
  <c r="B789" i="7"/>
  <c r="I792" i="1"/>
  <c r="C789" i="7"/>
  <c r="D789" i="7"/>
  <c r="E789" i="7"/>
  <c r="F789" i="7"/>
  <c r="G789" i="7"/>
  <c r="H789" i="7"/>
  <c r="I789" i="7"/>
  <c r="P792" i="1"/>
  <c r="J789" i="7"/>
  <c r="Q792" i="1"/>
  <c r="K789" i="7"/>
  <c r="L789" i="7"/>
  <c r="M789" i="7"/>
  <c r="AQ792" i="1"/>
  <c r="AR792" i="1"/>
  <c r="AS792" i="1"/>
  <c r="AT792" i="1"/>
  <c r="AU792" i="1"/>
  <c r="T792" i="1"/>
  <c r="N789" i="7"/>
  <c r="AV792" i="1"/>
  <c r="AW792" i="1"/>
  <c r="AX792" i="1"/>
  <c r="AY792" i="1"/>
  <c r="AZ792" i="1"/>
  <c r="U792" i="1"/>
  <c r="O789" i="7"/>
  <c r="V792" i="1"/>
  <c r="P789" i="7"/>
  <c r="Q789" i="7"/>
  <c r="R789" i="7"/>
  <c r="Y792" i="1"/>
  <c r="S789" i="7"/>
  <c r="T789" i="7"/>
  <c r="U789" i="7"/>
  <c r="V789" i="7"/>
  <c r="W789" i="7"/>
  <c r="AE792" i="1"/>
  <c r="X789" i="7"/>
  <c r="Y789" i="7"/>
  <c r="Z789" i="7"/>
  <c r="AH792" i="1"/>
  <c r="AA789" i="7"/>
  <c r="AB789" i="7"/>
  <c r="A790" i="7"/>
  <c r="B790" i="7"/>
  <c r="I793" i="1"/>
  <c r="C790" i="7"/>
  <c r="D790" i="7"/>
  <c r="E790" i="7"/>
  <c r="F790" i="7"/>
  <c r="G790" i="7"/>
  <c r="H790" i="7"/>
  <c r="I790" i="7"/>
  <c r="P793" i="1"/>
  <c r="J790" i="7"/>
  <c r="Q793" i="1"/>
  <c r="K790" i="7"/>
  <c r="L790" i="7"/>
  <c r="M790" i="7"/>
  <c r="AQ793" i="1"/>
  <c r="AR793" i="1"/>
  <c r="AS793" i="1"/>
  <c r="AT793" i="1"/>
  <c r="AU793" i="1"/>
  <c r="T793" i="1"/>
  <c r="N790" i="7"/>
  <c r="AV793" i="1"/>
  <c r="AW793" i="1"/>
  <c r="AX793" i="1"/>
  <c r="AY793" i="1"/>
  <c r="AZ793" i="1"/>
  <c r="U793" i="1"/>
  <c r="O790" i="7"/>
  <c r="V793" i="1"/>
  <c r="P790" i="7"/>
  <c r="Q790" i="7"/>
  <c r="R790" i="7"/>
  <c r="Y793" i="1"/>
  <c r="S790" i="7"/>
  <c r="T790" i="7"/>
  <c r="U790" i="7"/>
  <c r="V790" i="7"/>
  <c r="W790" i="7"/>
  <c r="AE793" i="1"/>
  <c r="X790" i="7"/>
  <c r="Y790" i="7"/>
  <c r="Z790" i="7"/>
  <c r="AH793" i="1"/>
  <c r="AA790" i="7"/>
  <c r="AB790" i="7"/>
  <c r="A791" i="7"/>
  <c r="B791" i="7"/>
  <c r="I794" i="1"/>
  <c r="C791" i="7"/>
  <c r="D791" i="7"/>
  <c r="E791" i="7"/>
  <c r="F791" i="7"/>
  <c r="G791" i="7"/>
  <c r="H791" i="7"/>
  <c r="I791" i="7"/>
  <c r="P794" i="1"/>
  <c r="J791" i="7"/>
  <c r="Q794" i="1"/>
  <c r="K791" i="7"/>
  <c r="L791" i="7"/>
  <c r="M791" i="7"/>
  <c r="AQ794" i="1"/>
  <c r="AR794" i="1"/>
  <c r="AS794" i="1"/>
  <c r="AT794" i="1"/>
  <c r="AU794" i="1"/>
  <c r="T794" i="1"/>
  <c r="N791" i="7"/>
  <c r="AV794" i="1"/>
  <c r="AW794" i="1"/>
  <c r="AX794" i="1"/>
  <c r="AY794" i="1"/>
  <c r="AZ794" i="1"/>
  <c r="U794" i="1"/>
  <c r="O791" i="7"/>
  <c r="V794" i="1"/>
  <c r="P791" i="7"/>
  <c r="Q791" i="7"/>
  <c r="R791" i="7"/>
  <c r="Y794" i="1"/>
  <c r="S791" i="7"/>
  <c r="T791" i="7"/>
  <c r="U791" i="7"/>
  <c r="V791" i="7"/>
  <c r="W791" i="7"/>
  <c r="AE794" i="1"/>
  <c r="X791" i="7"/>
  <c r="Y791" i="7"/>
  <c r="Z791" i="7"/>
  <c r="AH794" i="1"/>
  <c r="AA791" i="7"/>
  <c r="AB791" i="7"/>
  <c r="A792" i="7"/>
  <c r="B792" i="7"/>
  <c r="I795" i="1"/>
  <c r="C792" i="7"/>
  <c r="D792" i="7"/>
  <c r="E792" i="7"/>
  <c r="F792" i="7"/>
  <c r="G792" i="7"/>
  <c r="H792" i="7"/>
  <c r="I792" i="7"/>
  <c r="P795" i="1"/>
  <c r="J792" i="7"/>
  <c r="Q795" i="1"/>
  <c r="K792" i="7"/>
  <c r="L792" i="7"/>
  <c r="M792" i="7"/>
  <c r="AQ795" i="1"/>
  <c r="AR795" i="1"/>
  <c r="AS795" i="1"/>
  <c r="AT795" i="1"/>
  <c r="AU795" i="1"/>
  <c r="T795" i="1"/>
  <c r="N792" i="7"/>
  <c r="AV795" i="1"/>
  <c r="AW795" i="1"/>
  <c r="AX795" i="1"/>
  <c r="AY795" i="1"/>
  <c r="AZ795" i="1"/>
  <c r="U795" i="1"/>
  <c r="O792" i="7"/>
  <c r="V795" i="1"/>
  <c r="P792" i="7"/>
  <c r="Q792" i="7"/>
  <c r="R792" i="7"/>
  <c r="Y795" i="1"/>
  <c r="S792" i="7"/>
  <c r="T792" i="7"/>
  <c r="U792" i="7"/>
  <c r="V792" i="7"/>
  <c r="W792" i="7"/>
  <c r="AE795" i="1"/>
  <c r="X792" i="7"/>
  <c r="Y792" i="7"/>
  <c r="Z792" i="7"/>
  <c r="AH795" i="1"/>
  <c r="AA792" i="7"/>
  <c r="AB792" i="7"/>
  <c r="A793" i="7"/>
  <c r="B793" i="7"/>
  <c r="I796" i="1"/>
  <c r="C793" i="7"/>
  <c r="D793" i="7"/>
  <c r="E793" i="7"/>
  <c r="F793" i="7"/>
  <c r="G793" i="7"/>
  <c r="H793" i="7"/>
  <c r="I793" i="7"/>
  <c r="P796" i="1"/>
  <c r="J793" i="7"/>
  <c r="Q796" i="1"/>
  <c r="K793" i="7"/>
  <c r="L793" i="7"/>
  <c r="M793" i="7"/>
  <c r="AQ796" i="1"/>
  <c r="AR796" i="1"/>
  <c r="AS796" i="1"/>
  <c r="AT796" i="1"/>
  <c r="AU796" i="1"/>
  <c r="T796" i="1"/>
  <c r="N793" i="7"/>
  <c r="AV796" i="1"/>
  <c r="AW796" i="1"/>
  <c r="AX796" i="1"/>
  <c r="AY796" i="1"/>
  <c r="AZ796" i="1"/>
  <c r="U796" i="1"/>
  <c r="O793" i="7"/>
  <c r="V796" i="1"/>
  <c r="P793" i="7"/>
  <c r="Q793" i="7"/>
  <c r="R793" i="7"/>
  <c r="Y796" i="1"/>
  <c r="S793" i="7"/>
  <c r="T793" i="7"/>
  <c r="U793" i="7"/>
  <c r="V793" i="7"/>
  <c r="W793" i="7"/>
  <c r="AE796" i="1"/>
  <c r="X793" i="7"/>
  <c r="Y793" i="7"/>
  <c r="Z793" i="7"/>
  <c r="AH796" i="1"/>
  <c r="AA793" i="7"/>
  <c r="AB793" i="7"/>
  <c r="A794" i="7"/>
  <c r="B794" i="7"/>
  <c r="I797" i="1"/>
  <c r="C794" i="7"/>
  <c r="D794" i="7"/>
  <c r="E794" i="7"/>
  <c r="F794" i="7"/>
  <c r="G794" i="7"/>
  <c r="H794" i="7"/>
  <c r="I794" i="7"/>
  <c r="P797" i="1"/>
  <c r="J794" i="7"/>
  <c r="Q797" i="1"/>
  <c r="K794" i="7"/>
  <c r="L794" i="7"/>
  <c r="M794" i="7"/>
  <c r="AQ797" i="1"/>
  <c r="AR797" i="1"/>
  <c r="AS797" i="1"/>
  <c r="AT797" i="1"/>
  <c r="AU797" i="1"/>
  <c r="T797" i="1"/>
  <c r="N794" i="7"/>
  <c r="AV797" i="1"/>
  <c r="AW797" i="1"/>
  <c r="AX797" i="1"/>
  <c r="AY797" i="1"/>
  <c r="AZ797" i="1"/>
  <c r="U797" i="1"/>
  <c r="O794" i="7"/>
  <c r="V797" i="1"/>
  <c r="P794" i="7"/>
  <c r="Q794" i="7"/>
  <c r="R794" i="7"/>
  <c r="Y797" i="1"/>
  <c r="S794" i="7"/>
  <c r="T794" i="7"/>
  <c r="U794" i="7"/>
  <c r="V794" i="7"/>
  <c r="W794" i="7"/>
  <c r="AE797" i="1"/>
  <c r="X794" i="7"/>
  <c r="Y794" i="7"/>
  <c r="Z794" i="7"/>
  <c r="AH797" i="1"/>
  <c r="AA794" i="7"/>
  <c r="AB794" i="7"/>
  <c r="A795" i="7"/>
  <c r="B795" i="7"/>
  <c r="I798" i="1"/>
  <c r="C795" i="7"/>
  <c r="D795" i="7"/>
  <c r="E795" i="7"/>
  <c r="F795" i="7"/>
  <c r="G795" i="7"/>
  <c r="H795" i="7"/>
  <c r="I795" i="7"/>
  <c r="P798" i="1"/>
  <c r="J795" i="7"/>
  <c r="Q798" i="1"/>
  <c r="K795" i="7"/>
  <c r="L795" i="7"/>
  <c r="M795" i="7"/>
  <c r="AQ798" i="1"/>
  <c r="AR798" i="1"/>
  <c r="AS798" i="1"/>
  <c r="AT798" i="1"/>
  <c r="AU798" i="1"/>
  <c r="T798" i="1"/>
  <c r="N795" i="7"/>
  <c r="AV798" i="1"/>
  <c r="AW798" i="1"/>
  <c r="AX798" i="1"/>
  <c r="AY798" i="1"/>
  <c r="AZ798" i="1"/>
  <c r="U798" i="1"/>
  <c r="O795" i="7"/>
  <c r="V798" i="1"/>
  <c r="P795" i="7"/>
  <c r="Q795" i="7"/>
  <c r="R795" i="7"/>
  <c r="Y798" i="1"/>
  <c r="S795" i="7"/>
  <c r="T795" i="7"/>
  <c r="U795" i="7"/>
  <c r="V795" i="7"/>
  <c r="W795" i="7"/>
  <c r="AE798" i="1"/>
  <c r="X795" i="7"/>
  <c r="Y795" i="7"/>
  <c r="Z795" i="7"/>
  <c r="AH798" i="1"/>
  <c r="AA795" i="7"/>
  <c r="AB795" i="7"/>
  <c r="A796" i="7"/>
  <c r="B796" i="7"/>
  <c r="I799" i="1"/>
  <c r="C796" i="7"/>
  <c r="D796" i="7"/>
  <c r="E796" i="7"/>
  <c r="F796" i="7"/>
  <c r="G796" i="7"/>
  <c r="H796" i="7"/>
  <c r="I796" i="7"/>
  <c r="P799" i="1"/>
  <c r="J796" i="7"/>
  <c r="Q799" i="1"/>
  <c r="K796" i="7"/>
  <c r="L796" i="7"/>
  <c r="M796" i="7"/>
  <c r="AQ799" i="1"/>
  <c r="AR799" i="1"/>
  <c r="AS799" i="1"/>
  <c r="AT799" i="1"/>
  <c r="AU799" i="1"/>
  <c r="T799" i="1"/>
  <c r="N796" i="7"/>
  <c r="AV799" i="1"/>
  <c r="AW799" i="1"/>
  <c r="AX799" i="1"/>
  <c r="AY799" i="1"/>
  <c r="AZ799" i="1"/>
  <c r="U799" i="1"/>
  <c r="O796" i="7"/>
  <c r="V799" i="1"/>
  <c r="P796" i="7"/>
  <c r="Q796" i="7"/>
  <c r="R796" i="7"/>
  <c r="Y799" i="1"/>
  <c r="S796" i="7"/>
  <c r="T796" i="7"/>
  <c r="U796" i="7"/>
  <c r="V796" i="7"/>
  <c r="W796" i="7"/>
  <c r="AE799" i="1"/>
  <c r="X796" i="7"/>
  <c r="Y796" i="7"/>
  <c r="Z796" i="7"/>
  <c r="AH799" i="1"/>
  <c r="AA796" i="7"/>
  <c r="AB796" i="7"/>
  <c r="A797" i="7"/>
  <c r="B797" i="7"/>
  <c r="I800" i="1"/>
  <c r="C797" i="7"/>
  <c r="D797" i="7"/>
  <c r="E797" i="7"/>
  <c r="F797" i="7"/>
  <c r="G797" i="7"/>
  <c r="H797" i="7"/>
  <c r="I797" i="7"/>
  <c r="P800" i="1"/>
  <c r="J797" i="7"/>
  <c r="Q800" i="1"/>
  <c r="K797" i="7"/>
  <c r="L797" i="7"/>
  <c r="M797" i="7"/>
  <c r="AQ800" i="1"/>
  <c r="AR800" i="1"/>
  <c r="AS800" i="1"/>
  <c r="AT800" i="1"/>
  <c r="AU800" i="1"/>
  <c r="T800" i="1"/>
  <c r="N797" i="7"/>
  <c r="AV800" i="1"/>
  <c r="AW800" i="1"/>
  <c r="AX800" i="1"/>
  <c r="AY800" i="1"/>
  <c r="AZ800" i="1"/>
  <c r="U800" i="1"/>
  <c r="O797" i="7"/>
  <c r="V800" i="1"/>
  <c r="P797" i="7"/>
  <c r="Q797" i="7"/>
  <c r="R797" i="7"/>
  <c r="Y800" i="1"/>
  <c r="S797" i="7"/>
  <c r="T797" i="7"/>
  <c r="U797" i="7"/>
  <c r="V797" i="7"/>
  <c r="W797" i="7"/>
  <c r="AE800" i="1"/>
  <c r="X797" i="7"/>
  <c r="Y797" i="7"/>
  <c r="Z797" i="7"/>
  <c r="AH800" i="1"/>
  <c r="AA797" i="7"/>
  <c r="AB797" i="7"/>
  <c r="A798" i="7"/>
  <c r="B798" i="7"/>
  <c r="I801" i="1"/>
  <c r="C798" i="7"/>
  <c r="D798" i="7"/>
  <c r="E798" i="7"/>
  <c r="F798" i="7"/>
  <c r="G798" i="7"/>
  <c r="H798" i="7"/>
  <c r="I798" i="7"/>
  <c r="P801" i="1"/>
  <c r="J798" i="7"/>
  <c r="Q801" i="1"/>
  <c r="K798" i="7"/>
  <c r="L798" i="7"/>
  <c r="M798" i="7"/>
  <c r="AQ801" i="1"/>
  <c r="AR801" i="1"/>
  <c r="AS801" i="1"/>
  <c r="AT801" i="1"/>
  <c r="AU801" i="1"/>
  <c r="T801" i="1"/>
  <c r="N798" i="7"/>
  <c r="AV801" i="1"/>
  <c r="AW801" i="1"/>
  <c r="AX801" i="1"/>
  <c r="AY801" i="1"/>
  <c r="AZ801" i="1"/>
  <c r="U801" i="1"/>
  <c r="O798" i="7"/>
  <c r="V801" i="1"/>
  <c r="P798" i="7"/>
  <c r="Q798" i="7"/>
  <c r="R798" i="7"/>
  <c r="Y801" i="1"/>
  <c r="S798" i="7"/>
  <c r="T798" i="7"/>
  <c r="U798" i="7"/>
  <c r="V798" i="7"/>
  <c r="W798" i="7"/>
  <c r="AE801" i="1"/>
  <c r="X798" i="7"/>
  <c r="Y798" i="7"/>
  <c r="Z798" i="7"/>
  <c r="AH801" i="1"/>
  <c r="AA798" i="7"/>
  <c r="AB798" i="7"/>
  <c r="A799" i="7"/>
  <c r="B799" i="7"/>
  <c r="I802" i="1"/>
  <c r="C799" i="7"/>
  <c r="D799" i="7"/>
  <c r="E799" i="7"/>
  <c r="F799" i="7"/>
  <c r="G799" i="7"/>
  <c r="H799" i="7"/>
  <c r="I799" i="7"/>
  <c r="P802" i="1"/>
  <c r="J799" i="7"/>
  <c r="Q802" i="1"/>
  <c r="K799" i="7"/>
  <c r="L799" i="7"/>
  <c r="M799" i="7"/>
  <c r="AQ802" i="1"/>
  <c r="AR802" i="1"/>
  <c r="AS802" i="1"/>
  <c r="AT802" i="1"/>
  <c r="AU802" i="1"/>
  <c r="T802" i="1"/>
  <c r="N799" i="7"/>
  <c r="AV802" i="1"/>
  <c r="AW802" i="1"/>
  <c r="AX802" i="1"/>
  <c r="AY802" i="1"/>
  <c r="AZ802" i="1"/>
  <c r="U802" i="1"/>
  <c r="O799" i="7"/>
  <c r="V802" i="1"/>
  <c r="P799" i="7"/>
  <c r="Q799" i="7"/>
  <c r="R799" i="7"/>
  <c r="Y802" i="1"/>
  <c r="S799" i="7"/>
  <c r="T799" i="7"/>
  <c r="U799" i="7"/>
  <c r="V799" i="7"/>
  <c r="W799" i="7"/>
  <c r="AE802" i="1"/>
  <c r="X799" i="7"/>
  <c r="Y799" i="7"/>
  <c r="Z799" i="7"/>
  <c r="AH802" i="1"/>
  <c r="AA799" i="7"/>
  <c r="AB799" i="7"/>
  <c r="A800" i="7"/>
  <c r="B800" i="7"/>
  <c r="I803" i="1"/>
  <c r="C800" i="7"/>
  <c r="D800" i="7"/>
  <c r="E800" i="7"/>
  <c r="F800" i="7"/>
  <c r="G800" i="7"/>
  <c r="H800" i="7"/>
  <c r="I800" i="7"/>
  <c r="P803" i="1"/>
  <c r="J800" i="7"/>
  <c r="Q803" i="1"/>
  <c r="K800" i="7"/>
  <c r="L800" i="7"/>
  <c r="M800" i="7"/>
  <c r="AQ803" i="1"/>
  <c r="AR803" i="1"/>
  <c r="AS803" i="1"/>
  <c r="AT803" i="1"/>
  <c r="AU803" i="1"/>
  <c r="T803" i="1"/>
  <c r="N800" i="7"/>
  <c r="AV803" i="1"/>
  <c r="AW803" i="1"/>
  <c r="AX803" i="1"/>
  <c r="AY803" i="1"/>
  <c r="AZ803" i="1"/>
  <c r="U803" i="1"/>
  <c r="O800" i="7"/>
  <c r="V803" i="1"/>
  <c r="P800" i="7"/>
  <c r="Q800" i="7"/>
  <c r="R800" i="7"/>
  <c r="Y803" i="1"/>
  <c r="S800" i="7"/>
  <c r="T800" i="7"/>
  <c r="U800" i="7"/>
  <c r="V800" i="7"/>
  <c r="W800" i="7"/>
  <c r="AE803" i="1"/>
  <c r="X800" i="7"/>
  <c r="Y800" i="7"/>
  <c r="Z800" i="7"/>
  <c r="AH803" i="1"/>
  <c r="AA800" i="7"/>
  <c r="AB800" i="7"/>
  <c r="A801" i="7"/>
  <c r="B801" i="7"/>
  <c r="I804" i="1"/>
  <c r="C801" i="7"/>
  <c r="D801" i="7"/>
  <c r="E801" i="7"/>
  <c r="F801" i="7"/>
  <c r="G801" i="7"/>
  <c r="H801" i="7"/>
  <c r="I801" i="7"/>
  <c r="P804" i="1"/>
  <c r="J801" i="7"/>
  <c r="Q804" i="1"/>
  <c r="K801" i="7"/>
  <c r="L801" i="7"/>
  <c r="M801" i="7"/>
  <c r="AQ804" i="1"/>
  <c r="AR804" i="1"/>
  <c r="AS804" i="1"/>
  <c r="AT804" i="1"/>
  <c r="AU804" i="1"/>
  <c r="T804" i="1"/>
  <c r="N801" i="7"/>
  <c r="AV804" i="1"/>
  <c r="AW804" i="1"/>
  <c r="AX804" i="1"/>
  <c r="AY804" i="1"/>
  <c r="AZ804" i="1"/>
  <c r="U804" i="1"/>
  <c r="O801" i="7"/>
  <c r="V804" i="1"/>
  <c r="P801" i="7"/>
  <c r="Q801" i="7"/>
  <c r="R801" i="7"/>
  <c r="Y804" i="1"/>
  <c r="S801" i="7"/>
  <c r="T801" i="7"/>
  <c r="U801" i="7"/>
  <c r="V801" i="7"/>
  <c r="W801" i="7"/>
  <c r="AE804" i="1"/>
  <c r="X801" i="7"/>
  <c r="Y801" i="7"/>
  <c r="Z801" i="7"/>
  <c r="AH804" i="1"/>
  <c r="AA801" i="7"/>
  <c r="AB801" i="7"/>
  <c r="A802" i="7"/>
  <c r="B802" i="7"/>
  <c r="I805" i="1"/>
  <c r="C802" i="7"/>
  <c r="D802" i="7"/>
  <c r="E802" i="7"/>
  <c r="F802" i="7"/>
  <c r="G802" i="7"/>
  <c r="H802" i="7"/>
  <c r="I802" i="7"/>
  <c r="P805" i="1"/>
  <c r="J802" i="7"/>
  <c r="Q805" i="1"/>
  <c r="K802" i="7"/>
  <c r="L802" i="7"/>
  <c r="M802" i="7"/>
  <c r="AQ805" i="1"/>
  <c r="AR805" i="1"/>
  <c r="AS805" i="1"/>
  <c r="AT805" i="1"/>
  <c r="AU805" i="1"/>
  <c r="T805" i="1"/>
  <c r="N802" i="7"/>
  <c r="AV805" i="1"/>
  <c r="AW805" i="1"/>
  <c r="AX805" i="1"/>
  <c r="AY805" i="1"/>
  <c r="AZ805" i="1"/>
  <c r="U805" i="1"/>
  <c r="O802" i="7"/>
  <c r="V805" i="1"/>
  <c r="P802" i="7"/>
  <c r="Q802" i="7"/>
  <c r="R802" i="7"/>
  <c r="Y805" i="1"/>
  <c r="S802" i="7"/>
  <c r="T802" i="7"/>
  <c r="U802" i="7"/>
  <c r="V802" i="7"/>
  <c r="W802" i="7"/>
  <c r="AE805" i="1"/>
  <c r="X802" i="7"/>
  <c r="Y802" i="7"/>
  <c r="Z802" i="7"/>
  <c r="AH805" i="1"/>
  <c r="AA802" i="7"/>
  <c r="AB802" i="7"/>
  <c r="A803" i="7"/>
  <c r="B803" i="7"/>
  <c r="I806" i="1"/>
  <c r="C803" i="7"/>
  <c r="D803" i="7"/>
  <c r="E803" i="7"/>
  <c r="F803" i="7"/>
  <c r="G803" i="7"/>
  <c r="H803" i="7"/>
  <c r="I803" i="7"/>
  <c r="P806" i="1"/>
  <c r="J803" i="7"/>
  <c r="Q806" i="1"/>
  <c r="K803" i="7"/>
  <c r="L803" i="7"/>
  <c r="M803" i="7"/>
  <c r="AQ806" i="1"/>
  <c r="AR806" i="1"/>
  <c r="AS806" i="1"/>
  <c r="AT806" i="1"/>
  <c r="AU806" i="1"/>
  <c r="T806" i="1"/>
  <c r="N803" i="7"/>
  <c r="AV806" i="1"/>
  <c r="AW806" i="1"/>
  <c r="AX806" i="1"/>
  <c r="AY806" i="1"/>
  <c r="AZ806" i="1"/>
  <c r="U806" i="1"/>
  <c r="O803" i="7"/>
  <c r="V806" i="1"/>
  <c r="P803" i="7"/>
  <c r="Q803" i="7"/>
  <c r="R803" i="7"/>
  <c r="Y806" i="1"/>
  <c r="S803" i="7"/>
  <c r="T803" i="7"/>
  <c r="U803" i="7"/>
  <c r="V803" i="7"/>
  <c r="W803" i="7"/>
  <c r="AE806" i="1"/>
  <c r="X803" i="7"/>
  <c r="Y803" i="7"/>
  <c r="Z803" i="7"/>
  <c r="AH806" i="1"/>
  <c r="AA803" i="7"/>
  <c r="AB803" i="7"/>
  <c r="A804" i="7"/>
  <c r="B804" i="7"/>
  <c r="I807" i="1"/>
  <c r="C804" i="7"/>
  <c r="D804" i="7"/>
  <c r="E804" i="7"/>
  <c r="F804" i="7"/>
  <c r="G804" i="7"/>
  <c r="H804" i="7"/>
  <c r="I804" i="7"/>
  <c r="BK17" i="16"/>
  <c r="BL17" i="16"/>
  <c r="BM17" i="16"/>
  <c r="BN17" i="16"/>
  <c r="AT17" i="16"/>
  <c r="X17" i="16"/>
  <c r="P807" i="1"/>
  <c r="J804" i="7"/>
  <c r="Q807" i="1"/>
  <c r="K804" i="7"/>
  <c r="L804" i="7"/>
  <c r="M804" i="7"/>
  <c r="AQ807" i="1"/>
  <c r="AR807" i="1"/>
  <c r="AS807" i="1"/>
  <c r="AT807" i="1"/>
  <c r="AU807" i="1"/>
  <c r="T807" i="1"/>
  <c r="N804" i="7"/>
  <c r="AV807" i="1"/>
  <c r="AW807" i="1"/>
  <c r="AX807" i="1"/>
  <c r="AY807" i="1"/>
  <c r="AZ807" i="1"/>
  <c r="U807" i="1"/>
  <c r="O804" i="7"/>
  <c r="AY17" i="16"/>
  <c r="V807" i="1"/>
  <c r="P804" i="7"/>
  <c r="Q804" i="7"/>
  <c r="R804" i="7"/>
  <c r="Y807" i="1"/>
  <c r="S804" i="7"/>
  <c r="T804" i="7"/>
  <c r="U804" i="7"/>
  <c r="V804" i="7"/>
  <c r="W804" i="7"/>
  <c r="AE807" i="1"/>
  <c r="X804" i="7"/>
  <c r="Y804" i="7"/>
  <c r="Z804" i="7"/>
  <c r="AH807" i="1"/>
  <c r="AA804" i="7"/>
  <c r="AB804" i="7"/>
  <c r="A805" i="7"/>
  <c r="B805" i="7"/>
  <c r="I808" i="1"/>
  <c r="C805" i="7"/>
  <c r="D805" i="7"/>
  <c r="E805" i="7"/>
  <c r="F805" i="7"/>
  <c r="G805" i="7"/>
  <c r="H805" i="7"/>
  <c r="I805" i="7"/>
  <c r="P808" i="1"/>
  <c r="J805" i="7"/>
  <c r="Q808" i="1"/>
  <c r="K805" i="7"/>
  <c r="L805" i="7"/>
  <c r="M805" i="7"/>
  <c r="AQ808" i="1"/>
  <c r="AR808" i="1"/>
  <c r="AS808" i="1"/>
  <c r="AT808" i="1"/>
  <c r="AU808" i="1"/>
  <c r="T808" i="1"/>
  <c r="N805" i="7"/>
  <c r="AV808" i="1"/>
  <c r="AW808" i="1"/>
  <c r="AX808" i="1"/>
  <c r="AY808" i="1"/>
  <c r="AZ808" i="1"/>
  <c r="U808" i="1"/>
  <c r="O805" i="7"/>
  <c r="V808" i="1"/>
  <c r="P805" i="7"/>
  <c r="Q805" i="7"/>
  <c r="R805" i="7"/>
  <c r="Y808" i="1"/>
  <c r="S805" i="7"/>
  <c r="T805" i="7"/>
  <c r="U805" i="7"/>
  <c r="V805" i="7"/>
  <c r="W805" i="7"/>
  <c r="AE808" i="1"/>
  <c r="X805" i="7"/>
  <c r="Y805" i="7"/>
  <c r="Z805" i="7"/>
  <c r="AH808" i="1"/>
  <c r="AA805" i="7"/>
  <c r="AB805" i="7"/>
  <c r="A806" i="7"/>
  <c r="B806" i="7"/>
  <c r="I809" i="1"/>
  <c r="C806" i="7"/>
  <c r="D806" i="7"/>
  <c r="E806" i="7"/>
  <c r="F806" i="7"/>
  <c r="G806" i="7"/>
  <c r="H806" i="7"/>
  <c r="I806" i="7"/>
  <c r="P809" i="1"/>
  <c r="J806" i="7"/>
  <c r="Q809" i="1"/>
  <c r="K806" i="7"/>
  <c r="L806" i="7"/>
  <c r="M806" i="7"/>
  <c r="AQ809" i="1"/>
  <c r="AR809" i="1"/>
  <c r="AS809" i="1"/>
  <c r="AT809" i="1"/>
  <c r="AU809" i="1"/>
  <c r="T809" i="1"/>
  <c r="N806" i="7"/>
  <c r="AV809" i="1"/>
  <c r="AW809" i="1"/>
  <c r="AX809" i="1"/>
  <c r="AY809" i="1"/>
  <c r="AZ809" i="1"/>
  <c r="U809" i="1"/>
  <c r="O806" i="7"/>
  <c r="V809" i="1"/>
  <c r="P806" i="7"/>
  <c r="Q806" i="7"/>
  <c r="R806" i="7"/>
  <c r="Y809" i="1"/>
  <c r="S806" i="7"/>
  <c r="T806" i="7"/>
  <c r="U806" i="7"/>
  <c r="V806" i="7"/>
  <c r="W806" i="7"/>
  <c r="AE809" i="1"/>
  <c r="X806" i="7"/>
  <c r="Y806" i="7"/>
  <c r="Z806" i="7"/>
  <c r="AH809" i="1"/>
  <c r="AA806" i="7"/>
  <c r="AB806" i="7"/>
  <c r="A807" i="7"/>
  <c r="B807" i="7"/>
  <c r="I810" i="1"/>
  <c r="C807" i="7"/>
  <c r="D807" i="7"/>
  <c r="E807" i="7"/>
  <c r="F807" i="7"/>
  <c r="G807" i="7"/>
  <c r="H807" i="7"/>
  <c r="I807" i="7"/>
  <c r="P810" i="1"/>
  <c r="J807" i="7"/>
  <c r="Q810" i="1"/>
  <c r="K807" i="7"/>
  <c r="L807" i="7"/>
  <c r="M807" i="7"/>
  <c r="AQ810" i="1"/>
  <c r="AR810" i="1"/>
  <c r="AS810" i="1"/>
  <c r="AT810" i="1"/>
  <c r="AU810" i="1"/>
  <c r="T810" i="1"/>
  <c r="N807" i="7"/>
  <c r="AV810" i="1"/>
  <c r="AW810" i="1"/>
  <c r="AX810" i="1"/>
  <c r="AY810" i="1"/>
  <c r="AZ810" i="1"/>
  <c r="U810" i="1"/>
  <c r="O807" i="7"/>
  <c r="V810" i="1"/>
  <c r="P807" i="7"/>
  <c r="Q807" i="7"/>
  <c r="R807" i="7"/>
  <c r="Y810" i="1"/>
  <c r="S807" i="7"/>
  <c r="T807" i="7"/>
  <c r="U807" i="7"/>
  <c r="V807" i="7"/>
  <c r="W807" i="7"/>
  <c r="AE810" i="1"/>
  <c r="X807" i="7"/>
  <c r="Y807" i="7"/>
  <c r="Z807" i="7"/>
  <c r="AH810" i="1"/>
  <c r="AA807" i="7"/>
  <c r="AB807" i="7"/>
  <c r="A808" i="7"/>
  <c r="B808" i="7"/>
  <c r="I811" i="1"/>
  <c r="C808" i="7"/>
  <c r="D808" i="7"/>
  <c r="E808" i="7"/>
  <c r="F808" i="7"/>
  <c r="G808" i="7"/>
  <c r="H808" i="7"/>
  <c r="I808" i="7"/>
  <c r="P811" i="1"/>
  <c r="J808" i="7"/>
  <c r="Q811" i="1"/>
  <c r="K808" i="7"/>
  <c r="L808" i="7"/>
  <c r="M808" i="7"/>
  <c r="AQ811" i="1"/>
  <c r="AR811" i="1"/>
  <c r="AS811" i="1"/>
  <c r="AT811" i="1"/>
  <c r="AU811" i="1"/>
  <c r="T811" i="1"/>
  <c r="N808" i="7"/>
  <c r="AV811" i="1"/>
  <c r="AW811" i="1"/>
  <c r="AX811" i="1"/>
  <c r="AY811" i="1"/>
  <c r="AZ811" i="1"/>
  <c r="U811" i="1"/>
  <c r="O808" i="7"/>
  <c r="V811" i="1"/>
  <c r="P808" i="7"/>
  <c r="Q808" i="7"/>
  <c r="R808" i="7"/>
  <c r="Y811" i="1"/>
  <c r="S808" i="7"/>
  <c r="T808" i="7"/>
  <c r="U808" i="7"/>
  <c r="V808" i="7"/>
  <c r="W808" i="7"/>
  <c r="AE811" i="1"/>
  <c r="X808" i="7"/>
  <c r="Y808" i="7"/>
  <c r="Z808" i="7"/>
  <c r="AH811" i="1"/>
  <c r="AA808" i="7"/>
  <c r="AB808" i="7"/>
  <c r="A809" i="7"/>
  <c r="B809" i="7"/>
  <c r="I812" i="1"/>
  <c r="C809" i="7"/>
  <c r="D809" i="7"/>
  <c r="E809" i="7"/>
  <c r="F809" i="7"/>
  <c r="G809" i="7"/>
  <c r="H809" i="7"/>
  <c r="I809" i="7"/>
  <c r="P812" i="1"/>
  <c r="J809" i="7"/>
  <c r="Q812" i="1"/>
  <c r="K809" i="7"/>
  <c r="L809" i="7"/>
  <c r="M809" i="7"/>
  <c r="AQ812" i="1"/>
  <c r="AR812" i="1"/>
  <c r="AS812" i="1"/>
  <c r="AT812" i="1"/>
  <c r="AU812" i="1"/>
  <c r="T812" i="1"/>
  <c r="N809" i="7"/>
  <c r="AV812" i="1"/>
  <c r="AW812" i="1"/>
  <c r="AX812" i="1"/>
  <c r="AY812" i="1"/>
  <c r="AZ812" i="1"/>
  <c r="U812" i="1"/>
  <c r="O809" i="7"/>
  <c r="V812" i="1"/>
  <c r="P809" i="7"/>
  <c r="Q809" i="7"/>
  <c r="R809" i="7"/>
  <c r="Y812" i="1"/>
  <c r="S809" i="7"/>
  <c r="T809" i="7"/>
  <c r="U809" i="7"/>
  <c r="V809" i="7"/>
  <c r="W809" i="7"/>
  <c r="AE812" i="1"/>
  <c r="X809" i="7"/>
  <c r="Y809" i="7"/>
  <c r="Z809" i="7"/>
  <c r="AH812" i="1"/>
  <c r="AA809" i="7"/>
  <c r="AB809" i="7"/>
  <c r="A810" i="7"/>
  <c r="B810" i="7"/>
  <c r="I813" i="1"/>
  <c r="C810" i="7"/>
  <c r="D810" i="7"/>
  <c r="E810" i="7"/>
  <c r="F810" i="7"/>
  <c r="G810" i="7"/>
  <c r="H810" i="7"/>
  <c r="I810" i="7"/>
  <c r="P813" i="1"/>
  <c r="J810" i="7"/>
  <c r="Q813" i="1"/>
  <c r="K810" i="7"/>
  <c r="L810" i="7"/>
  <c r="M810" i="7"/>
  <c r="AQ813" i="1"/>
  <c r="AR813" i="1"/>
  <c r="AS813" i="1"/>
  <c r="AT813" i="1"/>
  <c r="AU813" i="1"/>
  <c r="T813" i="1"/>
  <c r="N810" i="7"/>
  <c r="AV813" i="1"/>
  <c r="AW813" i="1"/>
  <c r="AX813" i="1"/>
  <c r="AY813" i="1"/>
  <c r="AZ813" i="1"/>
  <c r="U813" i="1"/>
  <c r="O810" i="7"/>
  <c r="V813" i="1"/>
  <c r="P810" i="7"/>
  <c r="Q810" i="7"/>
  <c r="R810" i="7"/>
  <c r="Y813" i="1"/>
  <c r="S810" i="7"/>
  <c r="T810" i="7"/>
  <c r="U810" i="7"/>
  <c r="V810" i="7"/>
  <c r="W810" i="7"/>
  <c r="AE813" i="1"/>
  <c r="X810" i="7"/>
  <c r="Y810" i="7"/>
  <c r="Z810" i="7"/>
  <c r="AH813" i="1"/>
  <c r="AA810" i="7"/>
  <c r="AB810" i="7"/>
  <c r="A811" i="7"/>
  <c r="B811" i="7"/>
  <c r="I814" i="1"/>
  <c r="C811" i="7"/>
  <c r="D811" i="7"/>
  <c r="E811" i="7"/>
  <c r="F811" i="7"/>
  <c r="G811" i="7"/>
  <c r="H811" i="7"/>
  <c r="I811" i="7"/>
  <c r="P814" i="1"/>
  <c r="J811" i="7"/>
  <c r="Q814" i="1"/>
  <c r="K811" i="7"/>
  <c r="L811" i="7"/>
  <c r="M811" i="7"/>
  <c r="AQ814" i="1"/>
  <c r="AR814" i="1"/>
  <c r="AS814" i="1"/>
  <c r="AT814" i="1"/>
  <c r="AU814" i="1"/>
  <c r="T814" i="1"/>
  <c r="N811" i="7"/>
  <c r="AV814" i="1"/>
  <c r="AW814" i="1"/>
  <c r="AX814" i="1"/>
  <c r="AY814" i="1"/>
  <c r="AZ814" i="1"/>
  <c r="U814" i="1"/>
  <c r="O811" i="7"/>
  <c r="V814" i="1"/>
  <c r="P811" i="7"/>
  <c r="Q811" i="7"/>
  <c r="R811" i="7"/>
  <c r="Y814" i="1"/>
  <c r="S811" i="7"/>
  <c r="T811" i="7"/>
  <c r="U811" i="7"/>
  <c r="V811" i="7"/>
  <c r="W811" i="7"/>
  <c r="AE814" i="1"/>
  <c r="X811" i="7"/>
  <c r="Y811" i="7"/>
  <c r="Z811" i="7"/>
  <c r="AH814" i="1"/>
  <c r="AA811" i="7"/>
  <c r="AB811" i="7"/>
  <c r="A812" i="7"/>
  <c r="B812" i="7"/>
  <c r="I815" i="1"/>
  <c r="C812" i="7"/>
  <c r="D812" i="7"/>
  <c r="E812" i="7"/>
  <c r="F812" i="7"/>
  <c r="G812" i="7"/>
  <c r="H812" i="7"/>
  <c r="I812" i="7"/>
  <c r="P815" i="1"/>
  <c r="J812" i="7"/>
  <c r="Q815" i="1"/>
  <c r="K812" i="7"/>
  <c r="L812" i="7"/>
  <c r="M812" i="7"/>
  <c r="AQ815" i="1"/>
  <c r="AR815" i="1"/>
  <c r="AS815" i="1"/>
  <c r="AT815" i="1"/>
  <c r="AU815" i="1"/>
  <c r="T815" i="1"/>
  <c r="N812" i="7"/>
  <c r="AV815" i="1"/>
  <c r="AW815" i="1"/>
  <c r="AX815" i="1"/>
  <c r="AY815" i="1"/>
  <c r="AZ815" i="1"/>
  <c r="U815" i="1"/>
  <c r="O812" i="7"/>
  <c r="V815" i="1"/>
  <c r="P812" i="7"/>
  <c r="Q812" i="7"/>
  <c r="R812" i="7"/>
  <c r="Y815" i="1"/>
  <c r="S812" i="7"/>
  <c r="T812" i="7"/>
  <c r="U812" i="7"/>
  <c r="V812" i="7"/>
  <c r="W812" i="7"/>
  <c r="AE815" i="1"/>
  <c r="X812" i="7"/>
  <c r="Y812" i="7"/>
  <c r="Z812" i="7"/>
  <c r="AH815" i="1"/>
  <c r="AA812" i="7"/>
  <c r="AB812" i="7"/>
  <c r="A813" i="7"/>
  <c r="B813" i="7"/>
  <c r="I816" i="1"/>
  <c r="C813" i="7"/>
  <c r="D813" i="7"/>
  <c r="E813" i="7"/>
  <c r="F813" i="7"/>
  <c r="G813" i="7"/>
  <c r="H813" i="7"/>
  <c r="I813" i="7"/>
  <c r="P816" i="1"/>
  <c r="J813" i="7"/>
  <c r="Q816" i="1"/>
  <c r="K813" i="7"/>
  <c r="L813" i="7"/>
  <c r="M813" i="7"/>
  <c r="AQ816" i="1"/>
  <c r="AR816" i="1"/>
  <c r="AS816" i="1"/>
  <c r="AT816" i="1"/>
  <c r="AU816" i="1"/>
  <c r="T816" i="1"/>
  <c r="N813" i="7"/>
  <c r="AV816" i="1"/>
  <c r="AW816" i="1"/>
  <c r="AX816" i="1"/>
  <c r="AY816" i="1"/>
  <c r="AZ816" i="1"/>
  <c r="U816" i="1"/>
  <c r="O813" i="7"/>
  <c r="V816" i="1"/>
  <c r="P813" i="7"/>
  <c r="Q813" i="7"/>
  <c r="R813" i="7"/>
  <c r="Y816" i="1"/>
  <c r="S813" i="7"/>
  <c r="T813" i="7"/>
  <c r="U813" i="7"/>
  <c r="V813" i="7"/>
  <c r="W813" i="7"/>
  <c r="AE816" i="1"/>
  <c r="X813" i="7"/>
  <c r="Y813" i="7"/>
  <c r="Z813" i="7"/>
  <c r="AH816" i="1"/>
  <c r="AA813" i="7"/>
  <c r="AB813" i="7"/>
  <c r="A814" i="7"/>
  <c r="B814" i="7"/>
  <c r="I817" i="1"/>
  <c r="C814" i="7"/>
  <c r="D814" i="7"/>
  <c r="E814" i="7"/>
  <c r="F814" i="7"/>
  <c r="G814" i="7"/>
  <c r="H814" i="7"/>
  <c r="I814" i="7"/>
  <c r="P817" i="1"/>
  <c r="J814" i="7"/>
  <c r="Q817" i="1"/>
  <c r="K814" i="7"/>
  <c r="L814" i="7"/>
  <c r="M814" i="7"/>
  <c r="AQ817" i="1"/>
  <c r="AR817" i="1"/>
  <c r="AS817" i="1"/>
  <c r="AT817" i="1"/>
  <c r="AU817" i="1"/>
  <c r="T817" i="1"/>
  <c r="N814" i="7"/>
  <c r="AV817" i="1"/>
  <c r="AW817" i="1"/>
  <c r="AX817" i="1"/>
  <c r="AY817" i="1"/>
  <c r="AZ817" i="1"/>
  <c r="U817" i="1"/>
  <c r="O814" i="7"/>
  <c r="V817" i="1"/>
  <c r="P814" i="7"/>
  <c r="Q814" i="7"/>
  <c r="R814" i="7"/>
  <c r="Y817" i="1"/>
  <c r="S814" i="7"/>
  <c r="T814" i="7"/>
  <c r="U814" i="7"/>
  <c r="V814" i="7"/>
  <c r="W814" i="7"/>
  <c r="AE817" i="1"/>
  <c r="X814" i="7"/>
  <c r="Y814" i="7"/>
  <c r="Z814" i="7"/>
  <c r="AH817" i="1"/>
  <c r="AA814" i="7"/>
  <c r="AB814" i="7"/>
  <c r="A815" i="7"/>
  <c r="B815" i="7"/>
  <c r="I818" i="1"/>
  <c r="C815" i="7"/>
  <c r="D815" i="7"/>
  <c r="E815" i="7"/>
  <c r="F815" i="7"/>
  <c r="G815" i="7"/>
  <c r="H815" i="7"/>
  <c r="I815" i="7"/>
  <c r="P818" i="1"/>
  <c r="J815" i="7"/>
  <c r="Q818" i="1"/>
  <c r="K815" i="7"/>
  <c r="L815" i="7"/>
  <c r="M815" i="7"/>
  <c r="AQ818" i="1"/>
  <c r="AR818" i="1"/>
  <c r="AS818" i="1"/>
  <c r="AT818" i="1"/>
  <c r="AU818" i="1"/>
  <c r="T818" i="1"/>
  <c r="N815" i="7"/>
  <c r="AV818" i="1"/>
  <c r="AW818" i="1"/>
  <c r="AX818" i="1"/>
  <c r="AY818" i="1"/>
  <c r="AZ818" i="1"/>
  <c r="U818" i="1"/>
  <c r="O815" i="7"/>
  <c r="V818" i="1"/>
  <c r="P815" i="7"/>
  <c r="Q815" i="7"/>
  <c r="R815" i="7"/>
  <c r="Y818" i="1"/>
  <c r="S815" i="7"/>
  <c r="T815" i="7"/>
  <c r="U815" i="7"/>
  <c r="V815" i="7"/>
  <c r="W815" i="7"/>
  <c r="AE818" i="1"/>
  <c r="X815" i="7"/>
  <c r="Y815" i="7"/>
  <c r="Z815" i="7"/>
  <c r="AH818" i="1"/>
  <c r="AA815" i="7"/>
  <c r="AB815" i="7"/>
  <c r="A816" i="7"/>
  <c r="B816" i="7"/>
  <c r="I819" i="1"/>
  <c r="C816" i="7"/>
  <c r="D816" i="7"/>
  <c r="E816" i="7"/>
  <c r="F816" i="7"/>
  <c r="G816" i="7"/>
  <c r="H816" i="7"/>
  <c r="I816" i="7"/>
  <c r="P819" i="1"/>
  <c r="J816" i="7"/>
  <c r="Q819" i="1"/>
  <c r="K816" i="7"/>
  <c r="L816" i="7"/>
  <c r="M816" i="7"/>
  <c r="AQ819" i="1"/>
  <c r="AR819" i="1"/>
  <c r="AS819" i="1"/>
  <c r="AT819" i="1"/>
  <c r="AU819" i="1"/>
  <c r="T819" i="1"/>
  <c r="N816" i="7"/>
  <c r="AV819" i="1"/>
  <c r="AW819" i="1"/>
  <c r="AX819" i="1"/>
  <c r="AY819" i="1"/>
  <c r="AZ819" i="1"/>
  <c r="U819" i="1"/>
  <c r="O816" i="7"/>
  <c r="V819" i="1"/>
  <c r="P816" i="7"/>
  <c r="Q816" i="7"/>
  <c r="R816" i="7"/>
  <c r="Y819" i="1"/>
  <c r="S816" i="7"/>
  <c r="T816" i="7"/>
  <c r="U816" i="7"/>
  <c r="V816" i="7"/>
  <c r="W816" i="7"/>
  <c r="AE819" i="1"/>
  <c r="X816" i="7"/>
  <c r="Y816" i="7"/>
  <c r="Z816" i="7"/>
  <c r="AH819" i="1"/>
  <c r="AA816" i="7"/>
  <c r="AB816" i="7"/>
  <c r="A817" i="7"/>
  <c r="B817" i="7"/>
  <c r="I820" i="1"/>
  <c r="C817" i="7"/>
  <c r="D817" i="7"/>
  <c r="E817" i="7"/>
  <c r="F817" i="7"/>
  <c r="G817" i="7"/>
  <c r="H817" i="7"/>
  <c r="I817" i="7"/>
  <c r="P820" i="1"/>
  <c r="J817" i="7"/>
  <c r="Q820" i="1"/>
  <c r="K817" i="7"/>
  <c r="L817" i="7"/>
  <c r="M817" i="7"/>
  <c r="AQ820" i="1"/>
  <c r="AR820" i="1"/>
  <c r="AS820" i="1"/>
  <c r="AT820" i="1"/>
  <c r="AU820" i="1"/>
  <c r="T820" i="1"/>
  <c r="N817" i="7"/>
  <c r="AV820" i="1"/>
  <c r="AW820" i="1"/>
  <c r="AX820" i="1"/>
  <c r="AY820" i="1"/>
  <c r="AZ820" i="1"/>
  <c r="U820" i="1"/>
  <c r="O817" i="7"/>
  <c r="V820" i="1"/>
  <c r="P817" i="7"/>
  <c r="Q817" i="7"/>
  <c r="R817" i="7"/>
  <c r="Y820" i="1"/>
  <c r="S817" i="7"/>
  <c r="T817" i="7"/>
  <c r="U817" i="7"/>
  <c r="V817" i="7"/>
  <c r="W817" i="7"/>
  <c r="AE820" i="1"/>
  <c r="X817" i="7"/>
  <c r="Y817" i="7"/>
  <c r="Z817" i="7"/>
  <c r="AH820" i="1"/>
  <c r="AA817" i="7"/>
  <c r="AB817" i="7"/>
  <c r="A818" i="7"/>
  <c r="B818" i="7"/>
  <c r="I821" i="1"/>
  <c r="C818" i="7"/>
  <c r="D818" i="7"/>
  <c r="E818" i="7"/>
  <c r="F818" i="7"/>
  <c r="G818" i="7"/>
  <c r="H818" i="7"/>
  <c r="I818" i="7"/>
  <c r="P821" i="1"/>
  <c r="J818" i="7"/>
  <c r="Q821" i="1"/>
  <c r="K818" i="7"/>
  <c r="L818" i="7"/>
  <c r="M818" i="7"/>
  <c r="AQ821" i="1"/>
  <c r="AR821" i="1"/>
  <c r="AS821" i="1"/>
  <c r="AT821" i="1"/>
  <c r="AU821" i="1"/>
  <c r="T821" i="1"/>
  <c r="N818" i="7"/>
  <c r="AV821" i="1"/>
  <c r="AW821" i="1"/>
  <c r="AX821" i="1"/>
  <c r="AY821" i="1"/>
  <c r="AZ821" i="1"/>
  <c r="U821" i="1"/>
  <c r="O818" i="7"/>
  <c r="V821" i="1"/>
  <c r="P818" i="7"/>
  <c r="Q818" i="7"/>
  <c r="R818" i="7"/>
  <c r="Y821" i="1"/>
  <c r="S818" i="7"/>
  <c r="T818" i="7"/>
  <c r="U818" i="7"/>
  <c r="V818" i="7"/>
  <c r="W818" i="7"/>
  <c r="AE821" i="1"/>
  <c r="X818" i="7"/>
  <c r="Y818" i="7"/>
  <c r="Z818" i="7"/>
  <c r="AH821" i="1"/>
  <c r="AA818" i="7"/>
  <c r="AB818" i="7"/>
  <c r="A819" i="7"/>
  <c r="B819" i="7"/>
  <c r="I822" i="1"/>
  <c r="C819" i="7"/>
  <c r="D819" i="7"/>
  <c r="E819" i="7"/>
  <c r="F819" i="7"/>
  <c r="G819" i="7"/>
  <c r="H819" i="7"/>
  <c r="I819" i="7"/>
  <c r="P822" i="1"/>
  <c r="J819" i="7"/>
  <c r="Q822" i="1"/>
  <c r="K819" i="7"/>
  <c r="L819" i="7"/>
  <c r="M819" i="7"/>
  <c r="AQ822" i="1"/>
  <c r="AR822" i="1"/>
  <c r="AS822" i="1"/>
  <c r="AT822" i="1"/>
  <c r="AU822" i="1"/>
  <c r="T822" i="1"/>
  <c r="N819" i="7"/>
  <c r="AV822" i="1"/>
  <c r="AW822" i="1"/>
  <c r="AX822" i="1"/>
  <c r="AY822" i="1"/>
  <c r="AZ822" i="1"/>
  <c r="U822" i="1"/>
  <c r="O819" i="7"/>
  <c r="V822" i="1"/>
  <c r="P819" i="7"/>
  <c r="Q819" i="7"/>
  <c r="R819" i="7"/>
  <c r="Y822" i="1"/>
  <c r="S819" i="7"/>
  <c r="T819" i="7"/>
  <c r="U819" i="7"/>
  <c r="V819" i="7"/>
  <c r="W819" i="7"/>
  <c r="AE822" i="1"/>
  <c r="X819" i="7"/>
  <c r="Y819" i="7"/>
  <c r="Z819" i="7"/>
  <c r="AH822" i="1"/>
  <c r="AA819" i="7"/>
  <c r="AB819" i="7"/>
  <c r="A820" i="7"/>
  <c r="B820" i="7"/>
  <c r="I823" i="1"/>
  <c r="C820" i="7"/>
  <c r="D820" i="7"/>
  <c r="E820" i="7"/>
  <c r="F820" i="7"/>
  <c r="G820" i="7"/>
  <c r="H820" i="7"/>
  <c r="I820" i="7"/>
  <c r="P823" i="1"/>
  <c r="J820" i="7"/>
  <c r="Q823" i="1"/>
  <c r="K820" i="7"/>
  <c r="L820" i="7"/>
  <c r="M820" i="7"/>
  <c r="AQ823" i="1"/>
  <c r="AR823" i="1"/>
  <c r="AS823" i="1"/>
  <c r="AT823" i="1"/>
  <c r="AU823" i="1"/>
  <c r="T823" i="1"/>
  <c r="N820" i="7"/>
  <c r="AV823" i="1"/>
  <c r="AW823" i="1"/>
  <c r="AX823" i="1"/>
  <c r="AY823" i="1"/>
  <c r="AZ823" i="1"/>
  <c r="U823" i="1"/>
  <c r="O820" i="7"/>
  <c r="V823" i="1"/>
  <c r="P820" i="7"/>
  <c r="Q820" i="7"/>
  <c r="R820" i="7"/>
  <c r="Y823" i="1"/>
  <c r="S820" i="7"/>
  <c r="T820" i="7"/>
  <c r="U820" i="7"/>
  <c r="V820" i="7"/>
  <c r="W820" i="7"/>
  <c r="AE823" i="1"/>
  <c r="X820" i="7"/>
  <c r="Y820" i="7"/>
  <c r="Z820" i="7"/>
  <c r="AH823" i="1"/>
  <c r="AA820" i="7"/>
  <c r="AB820" i="7"/>
  <c r="A821" i="7"/>
  <c r="B821" i="7"/>
  <c r="I824" i="1"/>
  <c r="C821" i="7"/>
  <c r="D821" i="7"/>
  <c r="E821" i="7"/>
  <c r="F821" i="7"/>
  <c r="G821" i="7"/>
  <c r="H821" i="7"/>
  <c r="I821" i="7"/>
  <c r="P824" i="1"/>
  <c r="J821" i="7"/>
  <c r="Q824" i="1"/>
  <c r="K821" i="7"/>
  <c r="L821" i="7"/>
  <c r="M821" i="7"/>
  <c r="AQ824" i="1"/>
  <c r="AR824" i="1"/>
  <c r="AS824" i="1"/>
  <c r="AT824" i="1"/>
  <c r="AU824" i="1"/>
  <c r="T824" i="1"/>
  <c r="N821" i="7"/>
  <c r="AV824" i="1"/>
  <c r="AW824" i="1"/>
  <c r="AX824" i="1"/>
  <c r="AY824" i="1"/>
  <c r="AZ824" i="1"/>
  <c r="U824" i="1"/>
  <c r="O821" i="7"/>
  <c r="V824" i="1"/>
  <c r="P821" i="7"/>
  <c r="Q821" i="7"/>
  <c r="R821" i="7"/>
  <c r="Y824" i="1"/>
  <c r="S821" i="7"/>
  <c r="T821" i="7"/>
  <c r="U821" i="7"/>
  <c r="V821" i="7"/>
  <c r="W821" i="7"/>
  <c r="AE824" i="1"/>
  <c r="X821" i="7"/>
  <c r="Y821" i="7"/>
  <c r="Z821" i="7"/>
  <c r="AH824" i="1"/>
  <c r="AA821" i="7"/>
  <c r="AB821" i="7"/>
  <c r="A822" i="7"/>
  <c r="B822" i="7"/>
  <c r="I825" i="1"/>
  <c r="C822" i="7"/>
  <c r="D822" i="7"/>
  <c r="E822" i="7"/>
  <c r="F822" i="7"/>
  <c r="G822" i="7"/>
  <c r="H822" i="7"/>
  <c r="I822" i="7"/>
  <c r="P825" i="1"/>
  <c r="J822" i="7"/>
  <c r="Q825" i="1"/>
  <c r="K822" i="7"/>
  <c r="L822" i="7"/>
  <c r="M822" i="7"/>
  <c r="AQ825" i="1"/>
  <c r="AR825" i="1"/>
  <c r="AS825" i="1"/>
  <c r="AT825" i="1"/>
  <c r="AU825" i="1"/>
  <c r="T825" i="1"/>
  <c r="N822" i="7"/>
  <c r="AV825" i="1"/>
  <c r="AW825" i="1"/>
  <c r="AX825" i="1"/>
  <c r="AY825" i="1"/>
  <c r="AZ825" i="1"/>
  <c r="U825" i="1"/>
  <c r="O822" i="7"/>
  <c r="V825" i="1"/>
  <c r="P822" i="7"/>
  <c r="Q822" i="7"/>
  <c r="R822" i="7"/>
  <c r="Y825" i="1"/>
  <c r="S822" i="7"/>
  <c r="T822" i="7"/>
  <c r="U822" i="7"/>
  <c r="V822" i="7"/>
  <c r="W822" i="7"/>
  <c r="AE825" i="1"/>
  <c r="X822" i="7"/>
  <c r="Y822" i="7"/>
  <c r="Z822" i="7"/>
  <c r="AH825" i="1"/>
  <c r="AA822" i="7"/>
  <c r="AB822" i="7"/>
  <c r="A823" i="7"/>
  <c r="B823" i="7"/>
  <c r="I826" i="1"/>
  <c r="C823" i="7"/>
  <c r="D823" i="7"/>
  <c r="E823" i="7"/>
  <c r="F823" i="7"/>
  <c r="G823" i="7"/>
  <c r="H823" i="7"/>
  <c r="I823" i="7"/>
  <c r="P826" i="1"/>
  <c r="J823" i="7"/>
  <c r="Q826" i="1"/>
  <c r="K823" i="7"/>
  <c r="L823" i="7"/>
  <c r="M823" i="7"/>
  <c r="AQ826" i="1"/>
  <c r="AR826" i="1"/>
  <c r="AS826" i="1"/>
  <c r="AT826" i="1"/>
  <c r="AU826" i="1"/>
  <c r="T826" i="1"/>
  <c r="N823" i="7"/>
  <c r="AV826" i="1"/>
  <c r="AW826" i="1"/>
  <c r="AX826" i="1"/>
  <c r="AY826" i="1"/>
  <c r="AZ826" i="1"/>
  <c r="U826" i="1"/>
  <c r="O823" i="7"/>
  <c r="V826" i="1"/>
  <c r="P823" i="7"/>
  <c r="Q823" i="7"/>
  <c r="R823" i="7"/>
  <c r="Y826" i="1"/>
  <c r="S823" i="7"/>
  <c r="T823" i="7"/>
  <c r="U823" i="7"/>
  <c r="V823" i="7"/>
  <c r="W823" i="7"/>
  <c r="AE826" i="1"/>
  <c r="X823" i="7"/>
  <c r="Y823" i="7"/>
  <c r="Z823" i="7"/>
  <c r="AH826" i="1"/>
  <c r="AA823" i="7"/>
  <c r="AB823" i="7"/>
  <c r="A824" i="7"/>
  <c r="B824" i="7"/>
  <c r="P74" i="3"/>
  <c r="BA827" i="1"/>
  <c r="P85" i="3"/>
  <c r="BB827" i="1"/>
  <c r="I827" i="1"/>
  <c r="C824" i="7"/>
  <c r="D824" i="7"/>
  <c r="E824" i="7"/>
  <c r="F824" i="7"/>
  <c r="G824" i="7"/>
  <c r="H824" i="7"/>
  <c r="I824" i="7"/>
  <c r="BO17" i="16"/>
  <c r="BP17" i="16"/>
  <c r="BQ17" i="16"/>
  <c r="BR17" i="16"/>
  <c r="AU17" i="16"/>
  <c r="Y17" i="16"/>
  <c r="P827" i="1"/>
  <c r="J824" i="7"/>
  <c r="Q827" i="1"/>
  <c r="K824" i="7"/>
  <c r="L824" i="7"/>
  <c r="M824" i="7"/>
  <c r="AQ827" i="1"/>
  <c r="AR827" i="1"/>
  <c r="AS827" i="1"/>
  <c r="AT827" i="1"/>
  <c r="AU827" i="1"/>
  <c r="T827" i="1"/>
  <c r="N824" i="7"/>
  <c r="AV827" i="1"/>
  <c r="AW827" i="1"/>
  <c r="AX827" i="1"/>
  <c r="AY827" i="1"/>
  <c r="AZ827" i="1"/>
  <c r="U827" i="1"/>
  <c r="O824" i="7"/>
  <c r="AZ17" i="16"/>
  <c r="V827" i="1"/>
  <c r="P824" i="7"/>
  <c r="Q824" i="7"/>
  <c r="R824" i="7"/>
  <c r="Y827" i="1"/>
  <c r="S824" i="7"/>
  <c r="T824" i="7"/>
  <c r="U824" i="7"/>
  <c r="V824" i="7"/>
  <c r="W824" i="7"/>
  <c r="AE827" i="1"/>
  <c r="X824" i="7"/>
  <c r="Y824" i="7"/>
  <c r="Z824" i="7"/>
  <c r="AH827" i="1"/>
  <c r="AA824" i="7"/>
  <c r="AB824" i="7"/>
  <c r="A825" i="7"/>
  <c r="B825" i="7"/>
  <c r="P75" i="3"/>
  <c r="BA828" i="1"/>
  <c r="BB828" i="1"/>
  <c r="I828" i="1"/>
  <c r="C825" i="7"/>
  <c r="D825" i="7"/>
  <c r="E825" i="7"/>
  <c r="F825" i="7"/>
  <c r="G825" i="7"/>
  <c r="H825" i="7"/>
  <c r="I825" i="7"/>
  <c r="P828" i="1"/>
  <c r="J825" i="7"/>
  <c r="Q828" i="1"/>
  <c r="K825" i="7"/>
  <c r="L825" i="7"/>
  <c r="M825" i="7"/>
  <c r="AQ828" i="1"/>
  <c r="AR828" i="1"/>
  <c r="AS828" i="1"/>
  <c r="AT828" i="1"/>
  <c r="AU828" i="1"/>
  <c r="T828" i="1"/>
  <c r="N825" i="7"/>
  <c r="AV828" i="1"/>
  <c r="AW828" i="1"/>
  <c r="AX828" i="1"/>
  <c r="AY828" i="1"/>
  <c r="AZ828" i="1"/>
  <c r="U828" i="1"/>
  <c r="O825" i="7"/>
  <c r="V828" i="1"/>
  <c r="P825" i="7"/>
  <c r="Q825" i="7"/>
  <c r="R825" i="7"/>
  <c r="Y828" i="1"/>
  <c r="S825" i="7"/>
  <c r="T825" i="7"/>
  <c r="U825" i="7"/>
  <c r="V825" i="7"/>
  <c r="W825" i="7"/>
  <c r="AE828" i="1"/>
  <c r="X825" i="7"/>
  <c r="Y825" i="7"/>
  <c r="Z825" i="7"/>
  <c r="AH828" i="1"/>
  <c r="AA825" i="7"/>
  <c r="AB825" i="7"/>
  <c r="A826" i="7"/>
  <c r="B826" i="7"/>
  <c r="BA829" i="1"/>
  <c r="P86" i="3"/>
  <c r="BB829" i="1"/>
  <c r="I829" i="1"/>
  <c r="C826" i="7"/>
  <c r="D826" i="7"/>
  <c r="E826" i="7"/>
  <c r="F826" i="7"/>
  <c r="G826" i="7"/>
  <c r="H826" i="7"/>
  <c r="I826" i="7"/>
  <c r="P829" i="1"/>
  <c r="J826" i="7"/>
  <c r="Q829" i="1"/>
  <c r="K826" i="7"/>
  <c r="L826" i="7"/>
  <c r="M826" i="7"/>
  <c r="AQ829" i="1"/>
  <c r="AR829" i="1"/>
  <c r="AS829" i="1"/>
  <c r="AT829" i="1"/>
  <c r="AU829" i="1"/>
  <c r="T829" i="1"/>
  <c r="N826" i="7"/>
  <c r="AV829" i="1"/>
  <c r="AW829" i="1"/>
  <c r="AX829" i="1"/>
  <c r="AY829" i="1"/>
  <c r="AZ829" i="1"/>
  <c r="U829" i="1"/>
  <c r="O826" i="7"/>
  <c r="V829" i="1"/>
  <c r="P826" i="7"/>
  <c r="Q826" i="7"/>
  <c r="R826" i="7"/>
  <c r="Y829" i="1"/>
  <c r="S826" i="7"/>
  <c r="T826" i="7"/>
  <c r="U826" i="7"/>
  <c r="V826" i="7"/>
  <c r="W826" i="7"/>
  <c r="AE829" i="1"/>
  <c r="X826" i="7"/>
  <c r="Y826" i="7"/>
  <c r="Z826" i="7"/>
  <c r="AH829" i="1"/>
  <c r="AA826" i="7"/>
  <c r="AB826" i="7"/>
  <c r="A827" i="7"/>
  <c r="B827" i="7"/>
  <c r="P76" i="3"/>
  <c r="BA830" i="1"/>
  <c r="BB830" i="1"/>
  <c r="I830" i="1"/>
  <c r="C827" i="7"/>
  <c r="D827" i="7"/>
  <c r="E827" i="7"/>
  <c r="F827" i="7"/>
  <c r="G827" i="7"/>
  <c r="H827" i="7"/>
  <c r="I827" i="7"/>
  <c r="P830" i="1"/>
  <c r="J827" i="7"/>
  <c r="Q830" i="1"/>
  <c r="K827" i="7"/>
  <c r="L827" i="7"/>
  <c r="M827" i="7"/>
  <c r="AQ830" i="1"/>
  <c r="AR830" i="1"/>
  <c r="AS830" i="1"/>
  <c r="AT830" i="1"/>
  <c r="AU830" i="1"/>
  <c r="T830" i="1"/>
  <c r="N827" i="7"/>
  <c r="AV830" i="1"/>
  <c r="AW830" i="1"/>
  <c r="AX830" i="1"/>
  <c r="AY830" i="1"/>
  <c r="AZ830" i="1"/>
  <c r="U830" i="1"/>
  <c r="O827" i="7"/>
  <c r="V830" i="1"/>
  <c r="P827" i="7"/>
  <c r="Q827" i="7"/>
  <c r="R827" i="7"/>
  <c r="Y830" i="1"/>
  <c r="S827" i="7"/>
  <c r="T827" i="7"/>
  <c r="U827" i="7"/>
  <c r="V827" i="7"/>
  <c r="W827" i="7"/>
  <c r="AE830" i="1"/>
  <c r="X827" i="7"/>
  <c r="Y827" i="7"/>
  <c r="Z827" i="7"/>
  <c r="AH830" i="1"/>
  <c r="AA827" i="7"/>
  <c r="AB827" i="7"/>
  <c r="A828" i="7"/>
  <c r="B828" i="7"/>
  <c r="BA831" i="1"/>
  <c r="P87" i="3"/>
  <c r="BB831" i="1"/>
  <c r="I831" i="1"/>
  <c r="C828" i="7"/>
  <c r="D828" i="7"/>
  <c r="E828" i="7"/>
  <c r="F828" i="7"/>
  <c r="G828" i="7"/>
  <c r="H828" i="7"/>
  <c r="I828" i="7"/>
  <c r="P831" i="1"/>
  <c r="J828" i="7"/>
  <c r="Q831" i="1"/>
  <c r="K828" i="7"/>
  <c r="L828" i="7"/>
  <c r="M828" i="7"/>
  <c r="AQ831" i="1"/>
  <c r="AR831" i="1"/>
  <c r="AS831" i="1"/>
  <c r="AT831" i="1"/>
  <c r="AU831" i="1"/>
  <c r="T831" i="1"/>
  <c r="N828" i="7"/>
  <c r="AV831" i="1"/>
  <c r="AW831" i="1"/>
  <c r="AX831" i="1"/>
  <c r="AY831" i="1"/>
  <c r="AZ831" i="1"/>
  <c r="U831" i="1"/>
  <c r="O828" i="7"/>
  <c r="V831" i="1"/>
  <c r="P828" i="7"/>
  <c r="Q828" i="7"/>
  <c r="R828" i="7"/>
  <c r="Y831" i="1"/>
  <c r="S828" i="7"/>
  <c r="T828" i="7"/>
  <c r="U828" i="7"/>
  <c r="V828" i="7"/>
  <c r="W828" i="7"/>
  <c r="AE831" i="1"/>
  <c r="X828" i="7"/>
  <c r="Y828" i="7"/>
  <c r="Z828" i="7"/>
  <c r="AH831" i="1"/>
  <c r="AA828" i="7"/>
  <c r="AB828" i="7"/>
  <c r="A829" i="7"/>
  <c r="B829" i="7"/>
  <c r="P77" i="3"/>
  <c r="BA832" i="1"/>
  <c r="BB832" i="1"/>
  <c r="I832" i="1"/>
  <c r="C829" i="7"/>
  <c r="D829" i="7"/>
  <c r="E829" i="7"/>
  <c r="F829" i="7"/>
  <c r="G829" i="7"/>
  <c r="H829" i="7"/>
  <c r="I829" i="7"/>
  <c r="P832" i="1"/>
  <c r="J829" i="7"/>
  <c r="Q832" i="1"/>
  <c r="K829" i="7"/>
  <c r="L829" i="7"/>
  <c r="M829" i="7"/>
  <c r="AQ832" i="1"/>
  <c r="AR832" i="1"/>
  <c r="AS832" i="1"/>
  <c r="AT832" i="1"/>
  <c r="AU832" i="1"/>
  <c r="T832" i="1"/>
  <c r="N829" i="7"/>
  <c r="AV832" i="1"/>
  <c r="AW832" i="1"/>
  <c r="AX832" i="1"/>
  <c r="AY832" i="1"/>
  <c r="AZ832" i="1"/>
  <c r="U832" i="1"/>
  <c r="O829" i="7"/>
  <c r="V832" i="1"/>
  <c r="P829" i="7"/>
  <c r="Q829" i="7"/>
  <c r="R829" i="7"/>
  <c r="Y832" i="1"/>
  <c r="S829" i="7"/>
  <c r="T829" i="7"/>
  <c r="U829" i="7"/>
  <c r="V829" i="7"/>
  <c r="W829" i="7"/>
  <c r="AE832" i="1"/>
  <c r="X829" i="7"/>
  <c r="Y829" i="7"/>
  <c r="Z829" i="7"/>
  <c r="AH832" i="1"/>
  <c r="AA829" i="7"/>
  <c r="AB829" i="7"/>
  <c r="A830" i="7"/>
  <c r="B830" i="7"/>
  <c r="BA833" i="1"/>
  <c r="P88" i="3"/>
  <c r="BB833" i="1"/>
  <c r="I833" i="1"/>
  <c r="C830" i="7"/>
  <c r="D830" i="7"/>
  <c r="E830" i="7"/>
  <c r="F830" i="7"/>
  <c r="G830" i="7"/>
  <c r="H830" i="7"/>
  <c r="I830" i="7"/>
  <c r="P833" i="1"/>
  <c r="J830" i="7"/>
  <c r="Q833" i="1"/>
  <c r="K830" i="7"/>
  <c r="L830" i="7"/>
  <c r="M830" i="7"/>
  <c r="AQ833" i="1"/>
  <c r="AR833" i="1"/>
  <c r="AS833" i="1"/>
  <c r="AT833" i="1"/>
  <c r="AU833" i="1"/>
  <c r="T833" i="1"/>
  <c r="N830" i="7"/>
  <c r="AV833" i="1"/>
  <c r="AW833" i="1"/>
  <c r="AX833" i="1"/>
  <c r="AY833" i="1"/>
  <c r="AZ833" i="1"/>
  <c r="U833" i="1"/>
  <c r="O830" i="7"/>
  <c r="V833" i="1"/>
  <c r="P830" i="7"/>
  <c r="Q830" i="7"/>
  <c r="R830" i="7"/>
  <c r="Y833" i="1"/>
  <c r="S830" i="7"/>
  <c r="T830" i="7"/>
  <c r="U830" i="7"/>
  <c r="V830" i="7"/>
  <c r="W830" i="7"/>
  <c r="AE833" i="1"/>
  <c r="X830" i="7"/>
  <c r="Y830" i="7"/>
  <c r="Z830" i="7"/>
  <c r="AH833" i="1"/>
  <c r="AA830" i="7"/>
  <c r="AB830" i="7"/>
  <c r="A831" i="7"/>
  <c r="B831" i="7"/>
  <c r="P78" i="3"/>
  <c r="BA834" i="1"/>
  <c r="BB834" i="1"/>
  <c r="I834" i="1"/>
  <c r="C831" i="7"/>
  <c r="D831" i="7"/>
  <c r="E831" i="7"/>
  <c r="F831" i="7"/>
  <c r="G831" i="7"/>
  <c r="H831" i="7"/>
  <c r="I831" i="7"/>
  <c r="P834" i="1"/>
  <c r="J831" i="7"/>
  <c r="Q834" i="1"/>
  <c r="K831" i="7"/>
  <c r="L831" i="7"/>
  <c r="M831" i="7"/>
  <c r="AQ834" i="1"/>
  <c r="AR834" i="1"/>
  <c r="AS834" i="1"/>
  <c r="AT834" i="1"/>
  <c r="AU834" i="1"/>
  <c r="T834" i="1"/>
  <c r="N831" i="7"/>
  <c r="AV834" i="1"/>
  <c r="AW834" i="1"/>
  <c r="AX834" i="1"/>
  <c r="AY834" i="1"/>
  <c r="AZ834" i="1"/>
  <c r="U834" i="1"/>
  <c r="O831" i="7"/>
  <c r="V834" i="1"/>
  <c r="P831" i="7"/>
  <c r="Q831" i="7"/>
  <c r="R831" i="7"/>
  <c r="Y834" i="1"/>
  <c r="S831" i="7"/>
  <c r="T831" i="7"/>
  <c r="U831" i="7"/>
  <c r="V831" i="7"/>
  <c r="W831" i="7"/>
  <c r="AE834" i="1"/>
  <c r="X831" i="7"/>
  <c r="Y831" i="7"/>
  <c r="Z831" i="7"/>
  <c r="AH834" i="1"/>
  <c r="AA831" i="7"/>
  <c r="AB831" i="7"/>
  <c r="A832" i="7"/>
  <c r="B832" i="7"/>
  <c r="BA835" i="1"/>
  <c r="P89" i="3"/>
  <c r="BB835" i="1"/>
  <c r="I835" i="1"/>
  <c r="C832" i="7"/>
  <c r="D832" i="7"/>
  <c r="E832" i="7"/>
  <c r="F832" i="7"/>
  <c r="G832" i="7"/>
  <c r="H832" i="7"/>
  <c r="I832" i="7"/>
  <c r="P835" i="1"/>
  <c r="J832" i="7"/>
  <c r="Q835" i="1"/>
  <c r="K832" i="7"/>
  <c r="L832" i="7"/>
  <c r="M832" i="7"/>
  <c r="AQ835" i="1"/>
  <c r="AR835" i="1"/>
  <c r="AS835" i="1"/>
  <c r="AT835" i="1"/>
  <c r="AU835" i="1"/>
  <c r="T835" i="1"/>
  <c r="N832" i="7"/>
  <c r="AV835" i="1"/>
  <c r="AW835" i="1"/>
  <c r="AX835" i="1"/>
  <c r="AY835" i="1"/>
  <c r="AZ835" i="1"/>
  <c r="U835" i="1"/>
  <c r="O832" i="7"/>
  <c r="V835" i="1"/>
  <c r="P832" i="7"/>
  <c r="Q832" i="7"/>
  <c r="R832" i="7"/>
  <c r="Y835" i="1"/>
  <c r="S832" i="7"/>
  <c r="T832" i="7"/>
  <c r="U832" i="7"/>
  <c r="V832" i="7"/>
  <c r="W832" i="7"/>
  <c r="AE835" i="1"/>
  <c r="X832" i="7"/>
  <c r="Y832" i="7"/>
  <c r="Z832" i="7"/>
  <c r="AH835" i="1"/>
  <c r="AA832" i="7"/>
  <c r="AB832" i="7"/>
  <c r="A833" i="7"/>
  <c r="B833" i="7"/>
  <c r="P79" i="3"/>
  <c r="BA836" i="1"/>
  <c r="BB836" i="1"/>
  <c r="I836" i="1"/>
  <c r="C833" i="7"/>
  <c r="D833" i="7"/>
  <c r="E833" i="7"/>
  <c r="F833" i="7"/>
  <c r="G833" i="7"/>
  <c r="H833" i="7"/>
  <c r="I833" i="7"/>
  <c r="P836" i="1"/>
  <c r="J833" i="7"/>
  <c r="Q836" i="1"/>
  <c r="K833" i="7"/>
  <c r="L833" i="7"/>
  <c r="M833" i="7"/>
  <c r="AQ836" i="1"/>
  <c r="AR836" i="1"/>
  <c r="AS836" i="1"/>
  <c r="AT836" i="1"/>
  <c r="AU836" i="1"/>
  <c r="T836" i="1"/>
  <c r="N833" i="7"/>
  <c r="AV836" i="1"/>
  <c r="AW836" i="1"/>
  <c r="AX836" i="1"/>
  <c r="AY836" i="1"/>
  <c r="AZ836" i="1"/>
  <c r="U836" i="1"/>
  <c r="O833" i="7"/>
  <c r="V836" i="1"/>
  <c r="P833" i="7"/>
  <c r="Q833" i="7"/>
  <c r="R833" i="7"/>
  <c r="Y836" i="1"/>
  <c r="S833" i="7"/>
  <c r="T833" i="7"/>
  <c r="U833" i="7"/>
  <c r="V833" i="7"/>
  <c r="W833" i="7"/>
  <c r="AE836" i="1"/>
  <c r="X833" i="7"/>
  <c r="Y833" i="7"/>
  <c r="Z833" i="7"/>
  <c r="AH836" i="1"/>
  <c r="AA833" i="7"/>
  <c r="AB833" i="7"/>
  <c r="A834" i="7"/>
  <c r="B834" i="7"/>
  <c r="BA837" i="1"/>
  <c r="P90" i="3"/>
  <c r="BB837" i="1"/>
  <c r="I837" i="1"/>
  <c r="C834" i="7"/>
  <c r="D834" i="7"/>
  <c r="E834" i="7"/>
  <c r="F834" i="7"/>
  <c r="G834" i="7"/>
  <c r="H834" i="7"/>
  <c r="I834" i="7"/>
  <c r="P837" i="1"/>
  <c r="J834" i="7"/>
  <c r="Q837" i="1"/>
  <c r="K834" i="7"/>
  <c r="L834" i="7"/>
  <c r="M834" i="7"/>
  <c r="AQ837" i="1"/>
  <c r="AR837" i="1"/>
  <c r="AS837" i="1"/>
  <c r="AT837" i="1"/>
  <c r="AU837" i="1"/>
  <c r="T837" i="1"/>
  <c r="N834" i="7"/>
  <c r="AV837" i="1"/>
  <c r="AW837" i="1"/>
  <c r="AX837" i="1"/>
  <c r="AY837" i="1"/>
  <c r="AZ837" i="1"/>
  <c r="U837" i="1"/>
  <c r="O834" i="7"/>
  <c r="V837" i="1"/>
  <c r="P834" i="7"/>
  <c r="Q834" i="7"/>
  <c r="R834" i="7"/>
  <c r="Y837" i="1"/>
  <c r="S834" i="7"/>
  <c r="T834" i="7"/>
  <c r="U834" i="7"/>
  <c r="V834" i="7"/>
  <c r="W834" i="7"/>
  <c r="AE837" i="1"/>
  <c r="X834" i="7"/>
  <c r="Y834" i="7"/>
  <c r="Z834" i="7"/>
  <c r="AH837" i="1"/>
  <c r="AA834" i="7"/>
  <c r="AB834" i="7"/>
  <c r="A835" i="7"/>
  <c r="B835" i="7"/>
  <c r="P80" i="3"/>
  <c r="BA838" i="1"/>
  <c r="BB838" i="1"/>
  <c r="I838" i="1"/>
  <c r="C835" i="7"/>
  <c r="D835" i="7"/>
  <c r="E835" i="7"/>
  <c r="F835" i="7"/>
  <c r="G835" i="7"/>
  <c r="H835" i="7"/>
  <c r="I835" i="7"/>
  <c r="P838" i="1"/>
  <c r="J835" i="7"/>
  <c r="Q838" i="1"/>
  <c r="K835" i="7"/>
  <c r="L835" i="7"/>
  <c r="M835" i="7"/>
  <c r="AQ838" i="1"/>
  <c r="AR838" i="1"/>
  <c r="AS838" i="1"/>
  <c r="AT838" i="1"/>
  <c r="AU838" i="1"/>
  <c r="T838" i="1"/>
  <c r="N835" i="7"/>
  <c r="AV838" i="1"/>
  <c r="AW838" i="1"/>
  <c r="AX838" i="1"/>
  <c r="AY838" i="1"/>
  <c r="AZ838" i="1"/>
  <c r="U838" i="1"/>
  <c r="O835" i="7"/>
  <c r="V838" i="1"/>
  <c r="P835" i="7"/>
  <c r="Q835" i="7"/>
  <c r="R835" i="7"/>
  <c r="Y838" i="1"/>
  <c r="S835" i="7"/>
  <c r="T835" i="7"/>
  <c r="U835" i="7"/>
  <c r="V835" i="7"/>
  <c r="W835" i="7"/>
  <c r="AE838" i="1"/>
  <c r="X835" i="7"/>
  <c r="Y835" i="7"/>
  <c r="Z835" i="7"/>
  <c r="AH838" i="1"/>
  <c r="AA835" i="7"/>
  <c r="AB835" i="7"/>
  <c r="A836" i="7"/>
  <c r="B836" i="7"/>
  <c r="BA839" i="1"/>
  <c r="P91" i="3"/>
  <c r="BB839" i="1"/>
  <c r="I839" i="1"/>
  <c r="C836" i="7"/>
  <c r="D836" i="7"/>
  <c r="E836" i="7"/>
  <c r="F836" i="7"/>
  <c r="G836" i="7"/>
  <c r="H836" i="7"/>
  <c r="I836" i="7"/>
  <c r="P839" i="1"/>
  <c r="J836" i="7"/>
  <c r="Q839" i="1"/>
  <c r="K836" i="7"/>
  <c r="L836" i="7"/>
  <c r="M836" i="7"/>
  <c r="AQ839" i="1"/>
  <c r="AR839" i="1"/>
  <c r="AS839" i="1"/>
  <c r="AT839" i="1"/>
  <c r="AU839" i="1"/>
  <c r="T839" i="1"/>
  <c r="N836" i="7"/>
  <c r="AV839" i="1"/>
  <c r="AW839" i="1"/>
  <c r="AX839" i="1"/>
  <c r="AY839" i="1"/>
  <c r="AZ839" i="1"/>
  <c r="U839" i="1"/>
  <c r="O836" i="7"/>
  <c r="V839" i="1"/>
  <c r="P836" i="7"/>
  <c r="Q836" i="7"/>
  <c r="R836" i="7"/>
  <c r="Y839" i="1"/>
  <c r="S836" i="7"/>
  <c r="T836" i="7"/>
  <c r="U836" i="7"/>
  <c r="V836" i="7"/>
  <c r="W836" i="7"/>
  <c r="AE839" i="1"/>
  <c r="X836" i="7"/>
  <c r="Y836" i="7"/>
  <c r="Z836" i="7"/>
  <c r="AH839" i="1"/>
  <c r="AA836" i="7"/>
  <c r="AB836" i="7"/>
  <c r="A837" i="7"/>
  <c r="B837" i="7"/>
  <c r="P81" i="3"/>
  <c r="BA840" i="1"/>
  <c r="BB840" i="1"/>
  <c r="I840" i="1"/>
  <c r="C837" i="7"/>
  <c r="D837" i="7"/>
  <c r="E837" i="7"/>
  <c r="F837" i="7"/>
  <c r="G837" i="7"/>
  <c r="H837" i="7"/>
  <c r="I837" i="7"/>
  <c r="P840" i="1"/>
  <c r="J837" i="7"/>
  <c r="Q840" i="1"/>
  <c r="K837" i="7"/>
  <c r="L837" i="7"/>
  <c r="M837" i="7"/>
  <c r="AQ840" i="1"/>
  <c r="AR840" i="1"/>
  <c r="AS840" i="1"/>
  <c r="AT840" i="1"/>
  <c r="AU840" i="1"/>
  <c r="T840" i="1"/>
  <c r="N837" i="7"/>
  <c r="AV840" i="1"/>
  <c r="AW840" i="1"/>
  <c r="AX840" i="1"/>
  <c r="AY840" i="1"/>
  <c r="AZ840" i="1"/>
  <c r="U840" i="1"/>
  <c r="O837" i="7"/>
  <c r="V840" i="1"/>
  <c r="P837" i="7"/>
  <c r="Q837" i="7"/>
  <c r="R837" i="7"/>
  <c r="Y840" i="1"/>
  <c r="S837" i="7"/>
  <c r="T837" i="7"/>
  <c r="U837" i="7"/>
  <c r="V837" i="7"/>
  <c r="W837" i="7"/>
  <c r="AE840" i="1"/>
  <c r="X837" i="7"/>
  <c r="Y837" i="7"/>
  <c r="Z837" i="7"/>
  <c r="AH840" i="1"/>
  <c r="AA837" i="7"/>
  <c r="AB837" i="7"/>
  <c r="A838" i="7"/>
  <c r="B838" i="7"/>
  <c r="BA841" i="1"/>
  <c r="P92" i="3"/>
  <c r="BB841" i="1"/>
  <c r="I841" i="1"/>
  <c r="C838" i="7"/>
  <c r="D838" i="7"/>
  <c r="E838" i="7"/>
  <c r="F838" i="7"/>
  <c r="G838" i="7"/>
  <c r="H838" i="7"/>
  <c r="I838" i="7"/>
  <c r="P841" i="1"/>
  <c r="J838" i="7"/>
  <c r="Q841" i="1"/>
  <c r="K838" i="7"/>
  <c r="L838" i="7"/>
  <c r="M838" i="7"/>
  <c r="AQ841" i="1"/>
  <c r="AR841" i="1"/>
  <c r="AS841" i="1"/>
  <c r="AT841" i="1"/>
  <c r="AU841" i="1"/>
  <c r="T841" i="1"/>
  <c r="N838" i="7"/>
  <c r="AV841" i="1"/>
  <c r="AW841" i="1"/>
  <c r="AX841" i="1"/>
  <c r="AY841" i="1"/>
  <c r="AZ841" i="1"/>
  <c r="U841" i="1"/>
  <c r="O838" i="7"/>
  <c r="V841" i="1"/>
  <c r="P838" i="7"/>
  <c r="Q838" i="7"/>
  <c r="R838" i="7"/>
  <c r="Y841" i="1"/>
  <c r="S838" i="7"/>
  <c r="T838" i="7"/>
  <c r="U838" i="7"/>
  <c r="V838" i="7"/>
  <c r="W838" i="7"/>
  <c r="AE841" i="1"/>
  <c r="X838" i="7"/>
  <c r="Y838" i="7"/>
  <c r="Z838" i="7"/>
  <c r="AH841" i="1"/>
  <c r="AA838" i="7"/>
  <c r="AB838" i="7"/>
  <c r="A839" i="7"/>
  <c r="B839" i="7"/>
  <c r="P82" i="3"/>
  <c r="BA842" i="1"/>
  <c r="BB842" i="1"/>
  <c r="I842" i="1"/>
  <c r="C839" i="7"/>
  <c r="D839" i="7"/>
  <c r="E839" i="7"/>
  <c r="F839" i="7"/>
  <c r="G839" i="7"/>
  <c r="H839" i="7"/>
  <c r="I839" i="7"/>
  <c r="P842" i="1"/>
  <c r="J839" i="7"/>
  <c r="Q842" i="1"/>
  <c r="K839" i="7"/>
  <c r="L839" i="7"/>
  <c r="M839" i="7"/>
  <c r="AQ842" i="1"/>
  <c r="AR842" i="1"/>
  <c r="AS842" i="1"/>
  <c r="AT842" i="1"/>
  <c r="AU842" i="1"/>
  <c r="T842" i="1"/>
  <c r="N839" i="7"/>
  <c r="AV842" i="1"/>
  <c r="AW842" i="1"/>
  <c r="AX842" i="1"/>
  <c r="AY842" i="1"/>
  <c r="AZ842" i="1"/>
  <c r="U842" i="1"/>
  <c r="O839" i="7"/>
  <c r="V842" i="1"/>
  <c r="P839" i="7"/>
  <c r="Q839" i="7"/>
  <c r="R839" i="7"/>
  <c r="Y842" i="1"/>
  <c r="S839" i="7"/>
  <c r="T839" i="7"/>
  <c r="U839" i="7"/>
  <c r="V839" i="7"/>
  <c r="W839" i="7"/>
  <c r="AE842" i="1"/>
  <c r="X839" i="7"/>
  <c r="Y839" i="7"/>
  <c r="Z839" i="7"/>
  <c r="AH842" i="1"/>
  <c r="AA839" i="7"/>
  <c r="AB839" i="7"/>
  <c r="A840" i="7"/>
  <c r="B840" i="7"/>
  <c r="BA843" i="1"/>
  <c r="P93" i="3"/>
  <c r="BB843" i="1"/>
  <c r="I843" i="1"/>
  <c r="C840" i="7"/>
  <c r="D840" i="7"/>
  <c r="E840" i="7"/>
  <c r="F840" i="7"/>
  <c r="G840" i="7"/>
  <c r="H840" i="7"/>
  <c r="I840" i="7"/>
  <c r="P843" i="1"/>
  <c r="J840" i="7"/>
  <c r="Q843" i="1"/>
  <c r="K840" i="7"/>
  <c r="L840" i="7"/>
  <c r="M840" i="7"/>
  <c r="AQ843" i="1"/>
  <c r="AR843" i="1"/>
  <c r="AS843" i="1"/>
  <c r="AT843" i="1"/>
  <c r="AU843" i="1"/>
  <c r="T843" i="1"/>
  <c r="N840" i="7"/>
  <c r="AV843" i="1"/>
  <c r="AW843" i="1"/>
  <c r="AX843" i="1"/>
  <c r="AY843" i="1"/>
  <c r="AZ843" i="1"/>
  <c r="U843" i="1"/>
  <c r="O840" i="7"/>
  <c r="V843" i="1"/>
  <c r="P840" i="7"/>
  <c r="Q840" i="7"/>
  <c r="R840" i="7"/>
  <c r="Y843" i="1"/>
  <c r="S840" i="7"/>
  <c r="T840" i="7"/>
  <c r="U840" i="7"/>
  <c r="V840" i="7"/>
  <c r="W840" i="7"/>
  <c r="AE843" i="1"/>
  <c r="X840" i="7"/>
  <c r="Y840" i="7"/>
  <c r="Z840" i="7"/>
  <c r="AH843" i="1"/>
  <c r="AA840" i="7"/>
  <c r="AB840" i="7"/>
  <c r="A841" i="7"/>
  <c r="B841" i="7"/>
  <c r="P83" i="3"/>
  <c r="BA844" i="1"/>
  <c r="BB844" i="1"/>
  <c r="I844" i="1"/>
  <c r="C841" i="7"/>
  <c r="D841" i="7"/>
  <c r="E841" i="7"/>
  <c r="F841" i="7"/>
  <c r="G841" i="7"/>
  <c r="H841" i="7"/>
  <c r="I841" i="7"/>
  <c r="P844" i="1"/>
  <c r="J841" i="7"/>
  <c r="Q844" i="1"/>
  <c r="K841" i="7"/>
  <c r="L841" i="7"/>
  <c r="M841" i="7"/>
  <c r="AQ844" i="1"/>
  <c r="AR844" i="1"/>
  <c r="AS844" i="1"/>
  <c r="AT844" i="1"/>
  <c r="AU844" i="1"/>
  <c r="T844" i="1"/>
  <c r="N841" i="7"/>
  <c r="AV844" i="1"/>
  <c r="AW844" i="1"/>
  <c r="AX844" i="1"/>
  <c r="AY844" i="1"/>
  <c r="AZ844" i="1"/>
  <c r="U844" i="1"/>
  <c r="O841" i="7"/>
  <c r="V844" i="1"/>
  <c r="P841" i="7"/>
  <c r="Q841" i="7"/>
  <c r="R841" i="7"/>
  <c r="Y844" i="1"/>
  <c r="S841" i="7"/>
  <c r="T841" i="7"/>
  <c r="U841" i="7"/>
  <c r="V841" i="7"/>
  <c r="W841" i="7"/>
  <c r="AE844" i="1"/>
  <c r="X841" i="7"/>
  <c r="Y841" i="7"/>
  <c r="Z841" i="7"/>
  <c r="AH844" i="1"/>
  <c r="AA841" i="7"/>
  <c r="AB841" i="7"/>
  <c r="A842" i="7"/>
  <c r="B842" i="7"/>
  <c r="BA845" i="1"/>
  <c r="P94" i="3"/>
  <c r="BB845" i="1"/>
  <c r="I845" i="1"/>
  <c r="C842" i="7"/>
  <c r="D842" i="7"/>
  <c r="E842" i="7"/>
  <c r="F842" i="7"/>
  <c r="G842" i="7"/>
  <c r="H842" i="7"/>
  <c r="I842" i="7"/>
  <c r="P845" i="1"/>
  <c r="J842" i="7"/>
  <c r="Q845" i="1"/>
  <c r="K842" i="7"/>
  <c r="L842" i="7"/>
  <c r="M842" i="7"/>
  <c r="AQ845" i="1"/>
  <c r="AR845" i="1"/>
  <c r="AS845" i="1"/>
  <c r="AT845" i="1"/>
  <c r="AU845" i="1"/>
  <c r="T845" i="1"/>
  <c r="N842" i="7"/>
  <c r="AV845" i="1"/>
  <c r="AW845" i="1"/>
  <c r="AX845" i="1"/>
  <c r="AY845" i="1"/>
  <c r="AZ845" i="1"/>
  <c r="U845" i="1"/>
  <c r="O842" i="7"/>
  <c r="V845" i="1"/>
  <c r="P842" i="7"/>
  <c r="Q842" i="7"/>
  <c r="R842" i="7"/>
  <c r="Y845" i="1"/>
  <c r="S842" i="7"/>
  <c r="T842" i="7"/>
  <c r="U842" i="7"/>
  <c r="V842" i="7"/>
  <c r="W842" i="7"/>
  <c r="AE845" i="1"/>
  <c r="X842" i="7"/>
  <c r="Y842" i="7"/>
  <c r="Z842" i="7"/>
  <c r="AH845" i="1"/>
  <c r="AA842" i="7"/>
  <c r="AB842" i="7"/>
  <c r="A843" i="7"/>
  <c r="B843" i="7"/>
  <c r="P84" i="3"/>
  <c r="BA846" i="1"/>
  <c r="P95" i="3"/>
  <c r="BB846" i="1"/>
  <c r="I846" i="1"/>
  <c r="C843" i="7"/>
  <c r="D843" i="7"/>
  <c r="E843" i="7"/>
  <c r="F843" i="7"/>
  <c r="G843" i="7"/>
  <c r="H843" i="7"/>
  <c r="I843" i="7"/>
  <c r="P846" i="1"/>
  <c r="J843" i="7"/>
  <c r="Q846" i="1"/>
  <c r="K843" i="7"/>
  <c r="L843" i="7"/>
  <c r="M843" i="7"/>
  <c r="AQ846" i="1"/>
  <c r="AR846" i="1"/>
  <c r="AS846" i="1"/>
  <c r="AT846" i="1"/>
  <c r="AU846" i="1"/>
  <c r="T846" i="1"/>
  <c r="N843" i="7"/>
  <c r="AV846" i="1"/>
  <c r="AW846" i="1"/>
  <c r="AX846" i="1"/>
  <c r="AY846" i="1"/>
  <c r="AZ846" i="1"/>
  <c r="U846" i="1"/>
  <c r="O843" i="7"/>
  <c r="V846" i="1"/>
  <c r="P843" i="7"/>
  <c r="Q843" i="7"/>
  <c r="R843" i="7"/>
  <c r="Y846" i="1"/>
  <c r="S843" i="7"/>
  <c r="T843" i="7"/>
  <c r="U843" i="7"/>
  <c r="V843" i="7"/>
  <c r="W843" i="7"/>
  <c r="AE846" i="1"/>
  <c r="X843" i="7"/>
  <c r="Y843" i="7"/>
  <c r="Z843" i="7"/>
  <c r="AH846" i="1"/>
  <c r="AA843" i="7"/>
  <c r="AB843" i="7"/>
  <c r="A844" i="7"/>
  <c r="B844" i="7"/>
  <c r="I847" i="1"/>
  <c r="C844" i="7"/>
  <c r="D844" i="7"/>
  <c r="E844" i="7"/>
  <c r="F844" i="7"/>
  <c r="G844" i="7"/>
  <c r="H844" i="7"/>
  <c r="I844" i="7"/>
  <c r="BG18" i="16"/>
  <c r="BH18" i="16"/>
  <c r="BI18" i="16"/>
  <c r="BJ18" i="16"/>
  <c r="AS18" i="16"/>
  <c r="W18" i="16"/>
  <c r="P847" i="1"/>
  <c r="J844" i="7"/>
  <c r="Q847" i="1"/>
  <c r="K844" i="7"/>
  <c r="L844" i="7"/>
  <c r="M844" i="7"/>
  <c r="AQ847" i="1"/>
  <c r="AR847" i="1"/>
  <c r="AS847" i="1"/>
  <c r="AT847" i="1"/>
  <c r="AU847" i="1"/>
  <c r="T847" i="1"/>
  <c r="N844" i="7"/>
  <c r="AV847" i="1"/>
  <c r="AW847" i="1"/>
  <c r="AX847" i="1"/>
  <c r="AY847" i="1"/>
  <c r="AZ847" i="1"/>
  <c r="U847" i="1"/>
  <c r="O844" i="7"/>
  <c r="AX18" i="16"/>
  <c r="V847" i="1"/>
  <c r="P844" i="7"/>
  <c r="Q844" i="7"/>
  <c r="R844" i="7"/>
  <c r="Y847" i="1"/>
  <c r="S844" i="7"/>
  <c r="T844" i="7"/>
  <c r="U844" i="7"/>
  <c r="V844" i="7"/>
  <c r="W844" i="7"/>
  <c r="AE847" i="1"/>
  <c r="X844" i="7"/>
  <c r="Y844" i="7"/>
  <c r="Z844" i="7"/>
  <c r="AH847" i="1"/>
  <c r="AA844" i="7"/>
  <c r="AB844" i="7"/>
  <c r="A845" i="7"/>
  <c r="B845" i="7"/>
  <c r="I848" i="1"/>
  <c r="C845" i="7"/>
  <c r="D845" i="7"/>
  <c r="E845" i="7"/>
  <c r="F845" i="7"/>
  <c r="G845" i="7"/>
  <c r="H845" i="7"/>
  <c r="I845" i="7"/>
  <c r="P848" i="1"/>
  <c r="J845" i="7"/>
  <c r="Q848" i="1"/>
  <c r="K845" i="7"/>
  <c r="L845" i="7"/>
  <c r="M845" i="7"/>
  <c r="AQ848" i="1"/>
  <c r="AR848" i="1"/>
  <c r="AS848" i="1"/>
  <c r="AT848" i="1"/>
  <c r="AU848" i="1"/>
  <c r="T848" i="1"/>
  <c r="N845" i="7"/>
  <c r="AV848" i="1"/>
  <c r="AW848" i="1"/>
  <c r="AX848" i="1"/>
  <c r="AY848" i="1"/>
  <c r="AZ848" i="1"/>
  <c r="U848" i="1"/>
  <c r="O845" i="7"/>
  <c r="V848" i="1"/>
  <c r="P845" i="7"/>
  <c r="Q845" i="7"/>
  <c r="R845" i="7"/>
  <c r="Y848" i="1"/>
  <c r="S845" i="7"/>
  <c r="T845" i="7"/>
  <c r="U845" i="7"/>
  <c r="V845" i="7"/>
  <c r="W845" i="7"/>
  <c r="AE848" i="1"/>
  <c r="X845" i="7"/>
  <c r="Y845" i="7"/>
  <c r="Z845" i="7"/>
  <c r="AH848" i="1"/>
  <c r="AA845" i="7"/>
  <c r="AB845" i="7"/>
  <c r="A846" i="7"/>
  <c r="B846" i="7"/>
  <c r="I849" i="1"/>
  <c r="C846" i="7"/>
  <c r="D846" i="7"/>
  <c r="E846" i="7"/>
  <c r="F846" i="7"/>
  <c r="G846" i="7"/>
  <c r="H846" i="7"/>
  <c r="I846" i="7"/>
  <c r="P849" i="1"/>
  <c r="J846" i="7"/>
  <c r="Q849" i="1"/>
  <c r="K846" i="7"/>
  <c r="L846" i="7"/>
  <c r="M846" i="7"/>
  <c r="AQ849" i="1"/>
  <c r="AR849" i="1"/>
  <c r="AS849" i="1"/>
  <c r="AT849" i="1"/>
  <c r="AU849" i="1"/>
  <c r="T849" i="1"/>
  <c r="N846" i="7"/>
  <c r="AV849" i="1"/>
  <c r="AW849" i="1"/>
  <c r="AX849" i="1"/>
  <c r="AY849" i="1"/>
  <c r="AZ849" i="1"/>
  <c r="U849" i="1"/>
  <c r="O846" i="7"/>
  <c r="V849" i="1"/>
  <c r="P846" i="7"/>
  <c r="Q846" i="7"/>
  <c r="R846" i="7"/>
  <c r="Y849" i="1"/>
  <c r="S846" i="7"/>
  <c r="T846" i="7"/>
  <c r="U846" i="7"/>
  <c r="V846" i="7"/>
  <c r="W846" i="7"/>
  <c r="AE849" i="1"/>
  <c r="X846" i="7"/>
  <c r="Y846" i="7"/>
  <c r="Z846" i="7"/>
  <c r="AH849" i="1"/>
  <c r="AA846" i="7"/>
  <c r="AB846" i="7"/>
  <c r="A847" i="7"/>
  <c r="B847" i="7"/>
  <c r="I850" i="1"/>
  <c r="C847" i="7"/>
  <c r="D847" i="7"/>
  <c r="E847" i="7"/>
  <c r="F847" i="7"/>
  <c r="G847" i="7"/>
  <c r="H847" i="7"/>
  <c r="I847" i="7"/>
  <c r="P850" i="1"/>
  <c r="J847" i="7"/>
  <c r="Q850" i="1"/>
  <c r="K847" i="7"/>
  <c r="L847" i="7"/>
  <c r="M847" i="7"/>
  <c r="AQ850" i="1"/>
  <c r="AR850" i="1"/>
  <c r="AS850" i="1"/>
  <c r="AT850" i="1"/>
  <c r="AU850" i="1"/>
  <c r="T850" i="1"/>
  <c r="N847" i="7"/>
  <c r="AV850" i="1"/>
  <c r="AW850" i="1"/>
  <c r="AX850" i="1"/>
  <c r="AY850" i="1"/>
  <c r="AZ850" i="1"/>
  <c r="U850" i="1"/>
  <c r="O847" i="7"/>
  <c r="V850" i="1"/>
  <c r="P847" i="7"/>
  <c r="Q847" i="7"/>
  <c r="R847" i="7"/>
  <c r="Y850" i="1"/>
  <c r="S847" i="7"/>
  <c r="T847" i="7"/>
  <c r="U847" i="7"/>
  <c r="V847" i="7"/>
  <c r="W847" i="7"/>
  <c r="AE850" i="1"/>
  <c r="X847" i="7"/>
  <c r="Y847" i="7"/>
  <c r="Z847" i="7"/>
  <c r="AH850" i="1"/>
  <c r="AA847" i="7"/>
  <c r="AB847" i="7"/>
  <c r="A848" i="7"/>
  <c r="B848" i="7"/>
  <c r="I851" i="1"/>
  <c r="C848" i="7"/>
  <c r="D848" i="7"/>
  <c r="E848" i="7"/>
  <c r="F848" i="7"/>
  <c r="G848" i="7"/>
  <c r="H848" i="7"/>
  <c r="I848" i="7"/>
  <c r="P851" i="1"/>
  <c r="J848" i="7"/>
  <c r="Q851" i="1"/>
  <c r="K848" i="7"/>
  <c r="L848" i="7"/>
  <c r="M848" i="7"/>
  <c r="AQ851" i="1"/>
  <c r="AR851" i="1"/>
  <c r="AS851" i="1"/>
  <c r="AT851" i="1"/>
  <c r="AU851" i="1"/>
  <c r="T851" i="1"/>
  <c r="N848" i="7"/>
  <c r="AV851" i="1"/>
  <c r="AW851" i="1"/>
  <c r="AX851" i="1"/>
  <c r="AY851" i="1"/>
  <c r="AZ851" i="1"/>
  <c r="U851" i="1"/>
  <c r="O848" i="7"/>
  <c r="V851" i="1"/>
  <c r="P848" i="7"/>
  <c r="Q848" i="7"/>
  <c r="R848" i="7"/>
  <c r="Y851" i="1"/>
  <c r="S848" i="7"/>
  <c r="T848" i="7"/>
  <c r="U848" i="7"/>
  <c r="V848" i="7"/>
  <c r="W848" i="7"/>
  <c r="AE851" i="1"/>
  <c r="X848" i="7"/>
  <c r="Y848" i="7"/>
  <c r="Z848" i="7"/>
  <c r="AH851" i="1"/>
  <c r="AA848" i="7"/>
  <c r="AB848" i="7"/>
  <c r="A849" i="7"/>
  <c r="B849" i="7"/>
  <c r="I852" i="1"/>
  <c r="C849" i="7"/>
  <c r="D849" i="7"/>
  <c r="E849" i="7"/>
  <c r="F849" i="7"/>
  <c r="G849" i="7"/>
  <c r="H849" i="7"/>
  <c r="I849" i="7"/>
  <c r="P852" i="1"/>
  <c r="J849" i="7"/>
  <c r="Q852" i="1"/>
  <c r="K849" i="7"/>
  <c r="L849" i="7"/>
  <c r="M849" i="7"/>
  <c r="AQ852" i="1"/>
  <c r="AR852" i="1"/>
  <c r="AS852" i="1"/>
  <c r="AT852" i="1"/>
  <c r="AU852" i="1"/>
  <c r="T852" i="1"/>
  <c r="N849" i="7"/>
  <c r="AV852" i="1"/>
  <c r="AW852" i="1"/>
  <c r="AX852" i="1"/>
  <c r="AY852" i="1"/>
  <c r="AZ852" i="1"/>
  <c r="U852" i="1"/>
  <c r="O849" i="7"/>
  <c r="V852" i="1"/>
  <c r="P849" i="7"/>
  <c r="Q849" i="7"/>
  <c r="R849" i="7"/>
  <c r="Y852" i="1"/>
  <c r="S849" i="7"/>
  <c r="T849" i="7"/>
  <c r="U849" i="7"/>
  <c r="V849" i="7"/>
  <c r="W849" i="7"/>
  <c r="AE852" i="1"/>
  <c r="X849" i="7"/>
  <c r="Y849" i="7"/>
  <c r="Z849" i="7"/>
  <c r="AH852" i="1"/>
  <c r="AA849" i="7"/>
  <c r="AB849" i="7"/>
  <c r="A850" i="7"/>
  <c r="B850" i="7"/>
  <c r="I853" i="1"/>
  <c r="C850" i="7"/>
  <c r="D850" i="7"/>
  <c r="E850" i="7"/>
  <c r="F850" i="7"/>
  <c r="G850" i="7"/>
  <c r="H850" i="7"/>
  <c r="I850" i="7"/>
  <c r="P853" i="1"/>
  <c r="J850" i="7"/>
  <c r="Q853" i="1"/>
  <c r="K850" i="7"/>
  <c r="L850" i="7"/>
  <c r="M850" i="7"/>
  <c r="AQ853" i="1"/>
  <c r="AR853" i="1"/>
  <c r="AS853" i="1"/>
  <c r="AT853" i="1"/>
  <c r="AU853" i="1"/>
  <c r="T853" i="1"/>
  <c r="N850" i="7"/>
  <c r="AV853" i="1"/>
  <c r="AW853" i="1"/>
  <c r="AX853" i="1"/>
  <c r="AY853" i="1"/>
  <c r="AZ853" i="1"/>
  <c r="U853" i="1"/>
  <c r="O850" i="7"/>
  <c r="V853" i="1"/>
  <c r="P850" i="7"/>
  <c r="Q850" i="7"/>
  <c r="R850" i="7"/>
  <c r="Y853" i="1"/>
  <c r="S850" i="7"/>
  <c r="T850" i="7"/>
  <c r="U850" i="7"/>
  <c r="V850" i="7"/>
  <c r="W850" i="7"/>
  <c r="AE853" i="1"/>
  <c r="X850" i="7"/>
  <c r="Y850" i="7"/>
  <c r="Z850" i="7"/>
  <c r="AH853" i="1"/>
  <c r="AA850" i="7"/>
  <c r="AB850" i="7"/>
  <c r="A851" i="7"/>
  <c r="B851" i="7"/>
  <c r="I854" i="1"/>
  <c r="C851" i="7"/>
  <c r="D851" i="7"/>
  <c r="E851" i="7"/>
  <c r="F851" i="7"/>
  <c r="G851" i="7"/>
  <c r="H851" i="7"/>
  <c r="I851" i="7"/>
  <c r="P854" i="1"/>
  <c r="J851" i="7"/>
  <c r="Q854" i="1"/>
  <c r="K851" i="7"/>
  <c r="L851" i="7"/>
  <c r="M851" i="7"/>
  <c r="AQ854" i="1"/>
  <c r="AR854" i="1"/>
  <c r="AS854" i="1"/>
  <c r="AT854" i="1"/>
  <c r="AU854" i="1"/>
  <c r="T854" i="1"/>
  <c r="N851" i="7"/>
  <c r="AV854" i="1"/>
  <c r="AW854" i="1"/>
  <c r="AX854" i="1"/>
  <c r="AY854" i="1"/>
  <c r="AZ854" i="1"/>
  <c r="U854" i="1"/>
  <c r="O851" i="7"/>
  <c r="V854" i="1"/>
  <c r="P851" i="7"/>
  <c r="Q851" i="7"/>
  <c r="R851" i="7"/>
  <c r="Y854" i="1"/>
  <c r="S851" i="7"/>
  <c r="T851" i="7"/>
  <c r="U851" i="7"/>
  <c r="V851" i="7"/>
  <c r="W851" i="7"/>
  <c r="AE854" i="1"/>
  <c r="X851" i="7"/>
  <c r="Y851" i="7"/>
  <c r="Z851" i="7"/>
  <c r="AH854" i="1"/>
  <c r="AA851" i="7"/>
  <c r="AB851" i="7"/>
  <c r="A852" i="7"/>
  <c r="B852" i="7"/>
  <c r="I855" i="1"/>
  <c r="C852" i="7"/>
  <c r="D852" i="7"/>
  <c r="E852" i="7"/>
  <c r="F852" i="7"/>
  <c r="G852" i="7"/>
  <c r="H852" i="7"/>
  <c r="I852" i="7"/>
  <c r="P855" i="1"/>
  <c r="J852" i="7"/>
  <c r="Q855" i="1"/>
  <c r="K852" i="7"/>
  <c r="L852" i="7"/>
  <c r="M852" i="7"/>
  <c r="AQ855" i="1"/>
  <c r="AR855" i="1"/>
  <c r="AS855" i="1"/>
  <c r="AT855" i="1"/>
  <c r="AU855" i="1"/>
  <c r="T855" i="1"/>
  <c r="N852" i="7"/>
  <c r="AV855" i="1"/>
  <c r="AW855" i="1"/>
  <c r="AX855" i="1"/>
  <c r="AY855" i="1"/>
  <c r="AZ855" i="1"/>
  <c r="U855" i="1"/>
  <c r="O852" i="7"/>
  <c r="V855" i="1"/>
  <c r="P852" i="7"/>
  <c r="Q852" i="7"/>
  <c r="R852" i="7"/>
  <c r="Y855" i="1"/>
  <c r="S852" i="7"/>
  <c r="T852" i="7"/>
  <c r="U852" i="7"/>
  <c r="V852" i="7"/>
  <c r="W852" i="7"/>
  <c r="AE855" i="1"/>
  <c r="X852" i="7"/>
  <c r="Y852" i="7"/>
  <c r="Z852" i="7"/>
  <c r="AH855" i="1"/>
  <c r="AA852" i="7"/>
  <c r="AB852" i="7"/>
  <c r="A853" i="7"/>
  <c r="B853" i="7"/>
  <c r="I856" i="1"/>
  <c r="C853" i="7"/>
  <c r="D853" i="7"/>
  <c r="E853" i="7"/>
  <c r="F853" i="7"/>
  <c r="G853" i="7"/>
  <c r="H853" i="7"/>
  <c r="I853" i="7"/>
  <c r="P856" i="1"/>
  <c r="J853" i="7"/>
  <c r="Q856" i="1"/>
  <c r="K853" i="7"/>
  <c r="L853" i="7"/>
  <c r="M853" i="7"/>
  <c r="AQ856" i="1"/>
  <c r="AR856" i="1"/>
  <c r="AS856" i="1"/>
  <c r="AT856" i="1"/>
  <c r="AU856" i="1"/>
  <c r="T856" i="1"/>
  <c r="N853" i="7"/>
  <c r="AV856" i="1"/>
  <c r="AW856" i="1"/>
  <c r="AX856" i="1"/>
  <c r="AY856" i="1"/>
  <c r="AZ856" i="1"/>
  <c r="U856" i="1"/>
  <c r="O853" i="7"/>
  <c r="V856" i="1"/>
  <c r="P853" i="7"/>
  <c r="Q853" i="7"/>
  <c r="R853" i="7"/>
  <c r="Y856" i="1"/>
  <c r="S853" i="7"/>
  <c r="T853" i="7"/>
  <c r="U853" i="7"/>
  <c r="V853" i="7"/>
  <c r="W853" i="7"/>
  <c r="AE856" i="1"/>
  <c r="X853" i="7"/>
  <c r="Y853" i="7"/>
  <c r="Z853" i="7"/>
  <c r="AH856" i="1"/>
  <c r="AA853" i="7"/>
  <c r="AB853" i="7"/>
  <c r="A854" i="7"/>
  <c r="B854" i="7"/>
  <c r="I857" i="1"/>
  <c r="C854" i="7"/>
  <c r="D854" i="7"/>
  <c r="E854" i="7"/>
  <c r="F854" i="7"/>
  <c r="G854" i="7"/>
  <c r="H854" i="7"/>
  <c r="I854" i="7"/>
  <c r="P857" i="1"/>
  <c r="J854" i="7"/>
  <c r="Q857" i="1"/>
  <c r="K854" i="7"/>
  <c r="L854" i="7"/>
  <c r="M854" i="7"/>
  <c r="AQ857" i="1"/>
  <c r="AR857" i="1"/>
  <c r="AS857" i="1"/>
  <c r="AT857" i="1"/>
  <c r="AU857" i="1"/>
  <c r="T857" i="1"/>
  <c r="N854" i="7"/>
  <c r="AV857" i="1"/>
  <c r="AW857" i="1"/>
  <c r="AX857" i="1"/>
  <c r="AY857" i="1"/>
  <c r="AZ857" i="1"/>
  <c r="U857" i="1"/>
  <c r="O854" i="7"/>
  <c r="V857" i="1"/>
  <c r="P854" i="7"/>
  <c r="Q854" i="7"/>
  <c r="R854" i="7"/>
  <c r="Y857" i="1"/>
  <c r="S854" i="7"/>
  <c r="T854" i="7"/>
  <c r="U854" i="7"/>
  <c r="V854" i="7"/>
  <c r="W854" i="7"/>
  <c r="AE857" i="1"/>
  <c r="X854" i="7"/>
  <c r="Y854" i="7"/>
  <c r="Z854" i="7"/>
  <c r="AH857" i="1"/>
  <c r="AA854" i="7"/>
  <c r="AB854" i="7"/>
  <c r="A855" i="7"/>
  <c r="B855" i="7"/>
  <c r="I858" i="1"/>
  <c r="C855" i="7"/>
  <c r="D855" i="7"/>
  <c r="E855" i="7"/>
  <c r="F855" i="7"/>
  <c r="G855" i="7"/>
  <c r="H855" i="7"/>
  <c r="I855" i="7"/>
  <c r="P858" i="1"/>
  <c r="J855" i="7"/>
  <c r="Q858" i="1"/>
  <c r="K855" i="7"/>
  <c r="L855" i="7"/>
  <c r="M855" i="7"/>
  <c r="AQ858" i="1"/>
  <c r="AR858" i="1"/>
  <c r="AS858" i="1"/>
  <c r="AT858" i="1"/>
  <c r="AU858" i="1"/>
  <c r="T858" i="1"/>
  <c r="N855" i="7"/>
  <c r="AV858" i="1"/>
  <c r="AW858" i="1"/>
  <c r="AX858" i="1"/>
  <c r="AY858" i="1"/>
  <c r="AZ858" i="1"/>
  <c r="U858" i="1"/>
  <c r="O855" i="7"/>
  <c r="V858" i="1"/>
  <c r="P855" i="7"/>
  <c r="Q855" i="7"/>
  <c r="R855" i="7"/>
  <c r="Y858" i="1"/>
  <c r="S855" i="7"/>
  <c r="T855" i="7"/>
  <c r="U855" i="7"/>
  <c r="V855" i="7"/>
  <c r="W855" i="7"/>
  <c r="AE858" i="1"/>
  <c r="X855" i="7"/>
  <c r="Y855" i="7"/>
  <c r="Z855" i="7"/>
  <c r="AH858" i="1"/>
  <c r="AA855" i="7"/>
  <c r="AB855" i="7"/>
  <c r="A856" i="7"/>
  <c r="B856" i="7"/>
  <c r="I859" i="1"/>
  <c r="C856" i="7"/>
  <c r="D856" i="7"/>
  <c r="E856" i="7"/>
  <c r="F856" i="7"/>
  <c r="G856" i="7"/>
  <c r="H856" i="7"/>
  <c r="I856" i="7"/>
  <c r="P859" i="1"/>
  <c r="J856" i="7"/>
  <c r="Q859" i="1"/>
  <c r="K856" i="7"/>
  <c r="L856" i="7"/>
  <c r="M856" i="7"/>
  <c r="AQ859" i="1"/>
  <c r="AR859" i="1"/>
  <c r="AS859" i="1"/>
  <c r="AT859" i="1"/>
  <c r="AU859" i="1"/>
  <c r="T859" i="1"/>
  <c r="N856" i="7"/>
  <c r="AV859" i="1"/>
  <c r="AW859" i="1"/>
  <c r="AX859" i="1"/>
  <c r="AY859" i="1"/>
  <c r="AZ859" i="1"/>
  <c r="U859" i="1"/>
  <c r="O856" i="7"/>
  <c r="V859" i="1"/>
  <c r="P856" i="7"/>
  <c r="Q856" i="7"/>
  <c r="R856" i="7"/>
  <c r="Y859" i="1"/>
  <c r="S856" i="7"/>
  <c r="T856" i="7"/>
  <c r="U856" i="7"/>
  <c r="V856" i="7"/>
  <c r="W856" i="7"/>
  <c r="AE859" i="1"/>
  <c r="X856" i="7"/>
  <c r="Y856" i="7"/>
  <c r="Z856" i="7"/>
  <c r="AH859" i="1"/>
  <c r="AA856" i="7"/>
  <c r="AB856" i="7"/>
  <c r="A857" i="7"/>
  <c r="B857" i="7"/>
  <c r="I860" i="1"/>
  <c r="C857" i="7"/>
  <c r="D857" i="7"/>
  <c r="E857" i="7"/>
  <c r="F857" i="7"/>
  <c r="G857" i="7"/>
  <c r="H857" i="7"/>
  <c r="I857" i="7"/>
  <c r="P860" i="1"/>
  <c r="J857" i="7"/>
  <c r="Q860" i="1"/>
  <c r="K857" i="7"/>
  <c r="L857" i="7"/>
  <c r="M857" i="7"/>
  <c r="AQ860" i="1"/>
  <c r="AR860" i="1"/>
  <c r="AS860" i="1"/>
  <c r="AT860" i="1"/>
  <c r="AU860" i="1"/>
  <c r="T860" i="1"/>
  <c r="N857" i="7"/>
  <c r="AV860" i="1"/>
  <c r="AW860" i="1"/>
  <c r="AX860" i="1"/>
  <c r="AY860" i="1"/>
  <c r="AZ860" i="1"/>
  <c r="U860" i="1"/>
  <c r="O857" i="7"/>
  <c r="V860" i="1"/>
  <c r="P857" i="7"/>
  <c r="Q857" i="7"/>
  <c r="R857" i="7"/>
  <c r="Y860" i="1"/>
  <c r="S857" i="7"/>
  <c r="T857" i="7"/>
  <c r="U857" i="7"/>
  <c r="V857" i="7"/>
  <c r="W857" i="7"/>
  <c r="AE860" i="1"/>
  <c r="X857" i="7"/>
  <c r="Y857" i="7"/>
  <c r="Z857" i="7"/>
  <c r="AH860" i="1"/>
  <c r="AA857" i="7"/>
  <c r="AB857" i="7"/>
  <c r="A858" i="7"/>
  <c r="B858" i="7"/>
  <c r="I861" i="1"/>
  <c r="C858" i="7"/>
  <c r="D858" i="7"/>
  <c r="E858" i="7"/>
  <c r="F858" i="7"/>
  <c r="G858" i="7"/>
  <c r="H858" i="7"/>
  <c r="I858" i="7"/>
  <c r="P861" i="1"/>
  <c r="J858" i="7"/>
  <c r="Q861" i="1"/>
  <c r="K858" i="7"/>
  <c r="L858" i="7"/>
  <c r="M858" i="7"/>
  <c r="AQ861" i="1"/>
  <c r="AR861" i="1"/>
  <c r="AS861" i="1"/>
  <c r="AT861" i="1"/>
  <c r="AU861" i="1"/>
  <c r="T861" i="1"/>
  <c r="N858" i="7"/>
  <c r="AV861" i="1"/>
  <c r="AW861" i="1"/>
  <c r="AX861" i="1"/>
  <c r="AY861" i="1"/>
  <c r="AZ861" i="1"/>
  <c r="U861" i="1"/>
  <c r="O858" i="7"/>
  <c r="V861" i="1"/>
  <c r="P858" i="7"/>
  <c r="Q858" i="7"/>
  <c r="R858" i="7"/>
  <c r="Y861" i="1"/>
  <c r="S858" i="7"/>
  <c r="T858" i="7"/>
  <c r="U858" i="7"/>
  <c r="V858" i="7"/>
  <c r="W858" i="7"/>
  <c r="AE861" i="1"/>
  <c r="X858" i="7"/>
  <c r="Y858" i="7"/>
  <c r="Z858" i="7"/>
  <c r="AH861" i="1"/>
  <c r="AA858" i="7"/>
  <c r="AB858" i="7"/>
  <c r="A859" i="7"/>
  <c r="B859" i="7"/>
  <c r="I862" i="1"/>
  <c r="C859" i="7"/>
  <c r="D859" i="7"/>
  <c r="E859" i="7"/>
  <c r="F859" i="7"/>
  <c r="G859" i="7"/>
  <c r="H859" i="7"/>
  <c r="I859" i="7"/>
  <c r="P862" i="1"/>
  <c r="J859" i="7"/>
  <c r="Q862" i="1"/>
  <c r="K859" i="7"/>
  <c r="L859" i="7"/>
  <c r="M859" i="7"/>
  <c r="AQ862" i="1"/>
  <c r="AR862" i="1"/>
  <c r="AS862" i="1"/>
  <c r="AT862" i="1"/>
  <c r="AU862" i="1"/>
  <c r="T862" i="1"/>
  <c r="N859" i="7"/>
  <c r="AV862" i="1"/>
  <c r="AW862" i="1"/>
  <c r="AX862" i="1"/>
  <c r="AY862" i="1"/>
  <c r="AZ862" i="1"/>
  <c r="U862" i="1"/>
  <c r="O859" i="7"/>
  <c r="V862" i="1"/>
  <c r="P859" i="7"/>
  <c r="Q859" i="7"/>
  <c r="R859" i="7"/>
  <c r="Y862" i="1"/>
  <c r="S859" i="7"/>
  <c r="T859" i="7"/>
  <c r="U859" i="7"/>
  <c r="V859" i="7"/>
  <c r="W859" i="7"/>
  <c r="AE862" i="1"/>
  <c r="X859" i="7"/>
  <c r="Y859" i="7"/>
  <c r="Z859" i="7"/>
  <c r="AH862" i="1"/>
  <c r="AA859" i="7"/>
  <c r="AB859" i="7"/>
  <c r="A860" i="7"/>
  <c r="B860" i="7"/>
  <c r="I863" i="1"/>
  <c r="C860" i="7"/>
  <c r="D860" i="7"/>
  <c r="E860" i="7"/>
  <c r="F860" i="7"/>
  <c r="G860" i="7"/>
  <c r="H860" i="7"/>
  <c r="I860" i="7"/>
  <c r="P863" i="1"/>
  <c r="J860" i="7"/>
  <c r="Q863" i="1"/>
  <c r="K860" i="7"/>
  <c r="L860" i="7"/>
  <c r="M860" i="7"/>
  <c r="AQ863" i="1"/>
  <c r="AR863" i="1"/>
  <c r="AS863" i="1"/>
  <c r="AT863" i="1"/>
  <c r="AU863" i="1"/>
  <c r="T863" i="1"/>
  <c r="N860" i="7"/>
  <c r="AV863" i="1"/>
  <c r="AW863" i="1"/>
  <c r="AX863" i="1"/>
  <c r="AY863" i="1"/>
  <c r="AZ863" i="1"/>
  <c r="U863" i="1"/>
  <c r="O860" i="7"/>
  <c r="V863" i="1"/>
  <c r="P860" i="7"/>
  <c r="Q860" i="7"/>
  <c r="R860" i="7"/>
  <c r="Y863" i="1"/>
  <c r="S860" i="7"/>
  <c r="T860" i="7"/>
  <c r="U860" i="7"/>
  <c r="V860" i="7"/>
  <c r="W860" i="7"/>
  <c r="AE863" i="1"/>
  <c r="X860" i="7"/>
  <c r="Y860" i="7"/>
  <c r="Z860" i="7"/>
  <c r="AH863" i="1"/>
  <c r="AA860" i="7"/>
  <c r="AB860" i="7"/>
  <c r="A861" i="7"/>
  <c r="B861" i="7"/>
  <c r="I864" i="1"/>
  <c r="C861" i="7"/>
  <c r="D861" i="7"/>
  <c r="E861" i="7"/>
  <c r="F861" i="7"/>
  <c r="G861" i="7"/>
  <c r="H861" i="7"/>
  <c r="I861" i="7"/>
  <c r="P864" i="1"/>
  <c r="J861" i="7"/>
  <c r="Q864" i="1"/>
  <c r="K861" i="7"/>
  <c r="L861" i="7"/>
  <c r="M861" i="7"/>
  <c r="AQ864" i="1"/>
  <c r="AR864" i="1"/>
  <c r="AS864" i="1"/>
  <c r="AT864" i="1"/>
  <c r="AU864" i="1"/>
  <c r="T864" i="1"/>
  <c r="N861" i="7"/>
  <c r="AV864" i="1"/>
  <c r="AW864" i="1"/>
  <c r="AX864" i="1"/>
  <c r="AY864" i="1"/>
  <c r="AZ864" i="1"/>
  <c r="U864" i="1"/>
  <c r="O861" i="7"/>
  <c r="V864" i="1"/>
  <c r="P861" i="7"/>
  <c r="Q861" i="7"/>
  <c r="R861" i="7"/>
  <c r="Y864" i="1"/>
  <c r="S861" i="7"/>
  <c r="T861" i="7"/>
  <c r="U861" i="7"/>
  <c r="V861" i="7"/>
  <c r="W861" i="7"/>
  <c r="AE864" i="1"/>
  <c r="X861" i="7"/>
  <c r="Y861" i="7"/>
  <c r="Z861" i="7"/>
  <c r="AH864" i="1"/>
  <c r="AA861" i="7"/>
  <c r="AB861" i="7"/>
  <c r="A862" i="7"/>
  <c r="B862" i="7"/>
  <c r="I865" i="1"/>
  <c r="C862" i="7"/>
  <c r="D862" i="7"/>
  <c r="E862" i="7"/>
  <c r="F862" i="7"/>
  <c r="G862" i="7"/>
  <c r="H862" i="7"/>
  <c r="I862" i="7"/>
  <c r="P865" i="1"/>
  <c r="J862" i="7"/>
  <c r="Q865" i="1"/>
  <c r="K862" i="7"/>
  <c r="L862" i="7"/>
  <c r="M862" i="7"/>
  <c r="AQ865" i="1"/>
  <c r="AR865" i="1"/>
  <c r="AS865" i="1"/>
  <c r="AT865" i="1"/>
  <c r="AU865" i="1"/>
  <c r="T865" i="1"/>
  <c r="N862" i="7"/>
  <c r="AV865" i="1"/>
  <c r="AW865" i="1"/>
  <c r="AX865" i="1"/>
  <c r="AY865" i="1"/>
  <c r="AZ865" i="1"/>
  <c r="U865" i="1"/>
  <c r="O862" i="7"/>
  <c r="V865" i="1"/>
  <c r="P862" i="7"/>
  <c r="Q862" i="7"/>
  <c r="R862" i="7"/>
  <c r="Y865" i="1"/>
  <c r="S862" i="7"/>
  <c r="T862" i="7"/>
  <c r="U862" i="7"/>
  <c r="V862" i="7"/>
  <c r="W862" i="7"/>
  <c r="AE865" i="1"/>
  <c r="X862" i="7"/>
  <c r="Y862" i="7"/>
  <c r="Z862" i="7"/>
  <c r="AH865" i="1"/>
  <c r="AA862" i="7"/>
  <c r="AB862" i="7"/>
  <c r="A863" i="7"/>
  <c r="B863" i="7"/>
  <c r="I866" i="1"/>
  <c r="C863" i="7"/>
  <c r="D863" i="7"/>
  <c r="E863" i="7"/>
  <c r="F863" i="7"/>
  <c r="G863" i="7"/>
  <c r="H863" i="7"/>
  <c r="I863" i="7"/>
  <c r="P866" i="1"/>
  <c r="J863" i="7"/>
  <c r="Q866" i="1"/>
  <c r="K863" i="7"/>
  <c r="L863" i="7"/>
  <c r="M863" i="7"/>
  <c r="AQ866" i="1"/>
  <c r="AR866" i="1"/>
  <c r="AS866" i="1"/>
  <c r="AT866" i="1"/>
  <c r="AU866" i="1"/>
  <c r="T866" i="1"/>
  <c r="N863" i="7"/>
  <c r="AV866" i="1"/>
  <c r="AW866" i="1"/>
  <c r="AX866" i="1"/>
  <c r="AY866" i="1"/>
  <c r="AZ866" i="1"/>
  <c r="U866" i="1"/>
  <c r="O863" i="7"/>
  <c r="V866" i="1"/>
  <c r="P863" i="7"/>
  <c r="Q863" i="7"/>
  <c r="R863" i="7"/>
  <c r="Y866" i="1"/>
  <c r="S863" i="7"/>
  <c r="T863" i="7"/>
  <c r="U863" i="7"/>
  <c r="V863" i="7"/>
  <c r="W863" i="7"/>
  <c r="AE866" i="1"/>
  <c r="X863" i="7"/>
  <c r="Y863" i="7"/>
  <c r="Z863" i="7"/>
  <c r="AH866" i="1"/>
  <c r="AA863" i="7"/>
  <c r="AB863" i="7"/>
  <c r="A864" i="7"/>
  <c r="B864" i="7"/>
  <c r="I867" i="1"/>
  <c r="C864" i="7"/>
  <c r="D864" i="7"/>
  <c r="E864" i="7"/>
  <c r="F864" i="7"/>
  <c r="G864" i="7"/>
  <c r="H864" i="7"/>
  <c r="I864" i="7"/>
  <c r="BK18" i="16"/>
  <c r="BL18" i="16"/>
  <c r="BM18" i="16"/>
  <c r="BN18" i="16"/>
  <c r="AT18" i="16"/>
  <c r="X18" i="16"/>
  <c r="P867" i="1"/>
  <c r="J864" i="7"/>
  <c r="Q867" i="1"/>
  <c r="K864" i="7"/>
  <c r="L864" i="7"/>
  <c r="M864" i="7"/>
  <c r="AQ867" i="1"/>
  <c r="AR867" i="1"/>
  <c r="AS867" i="1"/>
  <c r="AT867" i="1"/>
  <c r="AU867" i="1"/>
  <c r="T867" i="1"/>
  <c r="N864" i="7"/>
  <c r="AV867" i="1"/>
  <c r="AW867" i="1"/>
  <c r="AX867" i="1"/>
  <c r="AY867" i="1"/>
  <c r="AZ867" i="1"/>
  <c r="U867" i="1"/>
  <c r="O864" i="7"/>
  <c r="AY18" i="16"/>
  <c r="V867" i="1"/>
  <c r="P864" i="7"/>
  <c r="Q864" i="7"/>
  <c r="R864" i="7"/>
  <c r="Y867" i="1"/>
  <c r="S864" i="7"/>
  <c r="T864" i="7"/>
  <c r="U864" i="7"/>
  <c r="V864" i="7"/>
  <c r="W864" i="7"/>
  <c r="AE867" i="1"/>
  <c r="X864" i="7"/>
  <c r="Y864" i="7"/>
  <c r="Z864" i="7"/>
  <c r="AH867" i="1"/>
  <c r="AA864" i="7"/>
  <c r="AB864" i="7"/>
  <c r="A865" i="7"/>
  <c r="B865" i="7"/>
  <c r="I868" i="1"/>
  <c r="C865" i="7"/>
  <c r="D865" i="7"/>
  <c r="E865" i="7"/>
  <c r="F865" i="7"/>
  <c r="G865" i="7"/>
  <c r="H865" i="7"/>
  <c r="I865" i="7"/>
  <c r="P868" i="1"/>
  <c r="J865" i="7"/>
  <c r="Q868" i="1"/>
  <c r="K865" i="7"/>
  <c r="L865" i="7"/>
  <c r="M865" i="7"/>
  <c r="AQ868" i="1"/>
  <c r="AR868" i="1"/>
  <c r="AS868" i="1"/>
  <c r="AT868" i="1"/>
  <c r="AU868" i="1"/>
  <c r="T868" i="1"/>
  <c r="N865" i="7"/>
  <c r="AV868" i="1"/>
  <c r="AW868" i="1"/>
  <c r="AX868" i="1"/>
  <c r="AY868" i="1"/>
  <c r="AZ868" i="1"/>
  <c r="U868" i="1"/>
  <c r="O865" i="7"/>
  <c r="V868" i="1"/>
  <c r="P865" i="7"/>
  <c r="Q865" i="7"/>
  <c r="R865" i="7"/>
  <c r="Y868" i="1"/>
  <c r="S865" i="7"/>
  <c r="T865" i="7"/>
  <c r="U865" i="7"/>
  <c r="V865" i="7"/>
  <c r="W865" i="7"/>
  <c r="AE868" i="1"/>
  <c r="X865" i="7"/>
  <c r="Y865" i="7"/>
  <c r="Z865" i="7"/>
  <c r="AH868" i="1"/>
  <c r="AA865" i="7"/>
  <c r="AB865" i="7"/>
  <c r="A866" i="7"/>
  <c r="B866" i="7"/>
  <c r="I869" i="1"/>
  <c r="C866" i="7"/>
  <c r="D866" i="7"/>
  <c r="E866" i="7"/>
  <c r="F866" i="7"/>
  <c r="G866" i="7"/>
  <c r="H866" i="7"/>
  <c r="I866" i="7"/>
  <c r="P869" i="1"/>
  <c r="J866" i="7"/>
  <c r="Q869" i="1"/>
  <c r="K866" i="7"/>
  <c r="L866" i="7"/>
  <c r="M866" i="7"/>
  <c r="AQ869" i="1"/>
  <c r="AR869" i="1"/>
  <c r="AS869" i="1"/>
  <c r="AT869" i="1"/>
  <c r="AU869" i="1"/>
  <c r="T869" i="1"/>
  <c r="N866" i="7"/>
  <c r="AV869" i="1"/>
  <c r="AW869" i="1"/>
  <c r="AX869" i="1"/>
  <c r="AY869" i="1"/>
  <c r="AZ869" i="1"/>
  <c r="U869" i="1"/>
  <c r="O866" i="7"/>
  <c r="V869" i="1"/>
  <c r="P866" i="7"/>
  <c r="Q866" i="7"/>
  <c r="R866" i="7"/>
  <c r="Y869" i="1"/>
  <c r="S866" i="7"/>
  <c r="T866" i="7"/>
  <c r="U866" i="7"/>
  <c r="V866" i="7"/>
  <c r="W866" i="7"/>
  <c r="AE869" i="1"/>
  <c r="X866" i="7"/>
  <c r="Y866" i="7"/>
  <c r="Z866" i="7"/>
  <c r="AH869" i="1"/>
  <c r="AA866" i="7"/>
  <c r="AB866" i="7"/>
  <c r="A867" i="7"/>
  <c r="B867" i="7"/>
  <c r="I870" i="1"/>
  <c r="C867" i="7"/>
  <c r="D867" i="7"/>
  <c r="E867" i="7"/>
  <c r="F867" i="7"/>
  <c r="G867" i="7"/>
  <c r="H867" i="7"/>
  <c r="I867" i="7"/>
  <c r="P870" i="1"/>
  <c r="J867" i="7"/>
  <c r="Q870" i="1"/>
  <c r="K867" i="7"/>
  <c r="L867" i="7"/>
  <c r="M867" i="7"/>
  <c r="AQ870" i="1"/>
  <c r="AR870" i="1"/>
  <c r="AS870" i="1"/>
  <c r="AT870" i="1"/>
  <c r="AU870" i="1"/>
  <c r="T870" i="1"/>
  <c r="N867" i="7"/>
  <c r="AV870" i="1"/>
  <c r="AW870" i="1"/>
  <c r="AX870" i="1"/>
  <c r="AY870" i="1"/>
  <c r="AZ870" i="1"/>
  <c r="U870" i="1"/>
  <c r="O867" i="7"/>
  <c r="V870" i="1"/>
  <c r="P867" i="7"/>
  <c r="Q867" i="7"/>
  <c r="R867" i="7"/>
  <c r="Y870" i="1"/>
  <c r="S867" i="7"/>
  <c r="T867" i="7"/>
  <c r="U867" i="7"/>
  <c r="V867" i="7"/>
  <c r="W867" i="7"/>
  <c r="AE870" i="1"/>
  <c r="X867" i="7"/>
  <c r="Y867" i="7"/>
  <c r="Z867" i="7"/>
  <c r="AH870" i="1"/>
  <c r="AA867" i="7"/>
  <c r="AB867" i="7"/>
  <c r="A868" i="7"/>
  <c r="B868" i="7"/>
  <c r="I871" i="1"/>
  <c r="C868" i="7"/>
  <c r="D868" i="7"/>
  <c r="E868" i="7"/>
  <c r="F868" i="7"/>
  <c r="G868" i="7"/>
  <c r="H868" i="7"/>
  <c r="I868" i="7"/>
  <c r="P871" i="1"/>
  <c r="J868" i="7"/>
  <c r="Q871" i="1"/>
  <c r="K868" i="7"/>
  <c r="L868" i="7"/>
  <c r="M868" i="7"/>
  <c r="AQ871" i="1"/>
  <c r="AR871" i="1"/>
  <c r="AS871" i="1"/>
  <c r="AT871" i="1"/>
  <c r="AU871" i="1"/>
  <c r="T871" i="1"/>
  <c r="N868" i="7"/>
  <c r="AV871" i="1"/>
  <c r="AW871" i="1"/>
  <c r="AX871" i="1"/>
  <c r="AY871" i="1"/>
  <c r="AZ871" i="1"/>
  <c r="U871" i="1"/>
  <c r="O868" i="7"/>
  <c r="V871" i="1"/>
  <c r="P868" i="7"/>
  <c r="Q868" i="7"/>
  <c r="R868" i="7"/>
  <c r="Y871" i="1"/>
  <c r="S868" i="7"/>
  <c r="T868" i="7"/>
  <c r="U868" i="7"/>
  <c r="V868" i="7"/>
  <c r="W868" i="7"/>
  <c r="AE871" i="1"/>
  <c r="X868" i="7"/>
  <c r="Y868" i="7"/>
  <c r="Z868" i="7"/>
  <c r="AH871" i="1"/>
  <c r="AA868" i="7"/>
  <c r="AB868" i="7"/>
  <c r="A869" i="7"/>
  <c r="B869" i="7"/>
  <c r="I872" i="1"/>
  <c r="C869" i="7"/>
  <c r="D869" i="7"/>
  <c r="E869" i="7"/>
  <c r="F869" i="7"/>
  <c r="G869" i="7"/>
  <c r="H869" i="7"/>
  <c r="I869" i="7"/>
  <c r="P872" i="1"/>
  <c r="J869" i="7"/>
  <c r="Q872" i="1"/>
  <c r="K869" i="7"/>
  <c r="L869" i="7"/>
  <c r="M869" i="7"/>
  <c r="AQ872" i="1"/>
  <c r="AR872" i="1"/>
  <c r="AS872" i="1"/>
  <c r="AT872" i="1"/>
  <c r="AU872" i="1"/>
  <c r="T872" i="1"/>
  <c r="N869" i="7"/>
  <c r="AV872" i="1"/>
  <c r="AW872" i="1"/>
  <c r="AX872" i="1"/>
  <c r="AY872" i="1"/>
  <c r="AZ872" i="1"/>
  <c r="U872" i="1"/>
  <c r="O869" i="7"/>
  <c r="V872" i="1"/>
  <c r="P869" i="7"/>
  <c r="Q869" i="7"/>
  <c r="R869" i="7"/>
  <c r="Y872" i="1"/>
  <c r="S869" i="7"/>
  <c r="T869" i="7"/>
  <c r="U869" i="7"/>
  <c r="V869" i="7"/>
  <c r="W869" i="7"/>
  <c r="AE872" i="1"/>
  <c r="X869" i="7"/>
  <c r="Y869" i="7"/>
  <c r="Z869" i="7"/>
  <c r="AH872" i="1"/>
  <c r="AA869" i="7"/>
  <c r="AB869" i="7"/>
  <c r="A870" i="7"/>
  <c r="B870" i="7"/>
  <c r="I873" i="1"/>
  <c r="C870" i="7"/>
  <c r="D870" i="7"/>
  <c r="E870" i="7"/>
  <c r="F870" i="7"/>
  <c r="G870" i="7"/>
  <c r="H870" i="7"/>
  <c r="I870" i="7"/>
  <c r="P873" i="1"/>
  <c r="J870" i="7"/>
  <c r="Q873" i="1"/>
  <c r="K870" i="7"/>
  <c r="L870" i="7"/>
  <c r="M870" i="7"/>
  <c r="AQ873" i="1"/>
  <c r="AR873" i="1"/>
  <c r="AS873" i="1"/>
  <c r="AT873" i="1"/>
  <c r="AU873" i="1"/>
  <c r="T873" i="1"/>
  <c r="N870" i="7"/>
  <c r="AV873" i="1"/>
  <c r="AW873" i="1"/>
  <c r="AX873" i="1"/>
  <c r="AY873" i="1"/>
  <c r="AZ873" i="1"/>
  <c r="U873" i="1"/>
  <c r="O870" i="7"/>
  <c r="V873" i="1"/>
  <c r="P870" i="7"/>
  <c r="Q870" i="7"/>
  <c r="R870" i="7"/>
  <c r="Y873" i="1"/>
  <c r="S870" i="7"/>
  <c r="T870" i="7"/>
  <c r="U870" i="7"/>
  <c r="V870" i="7"/>
  <c r="W870" i="7"/>
  <c r="AE873" i="1"/>
  <c r="X870" i="7"/>
  <c r="Y870" i="7"/>
  <c r="Z870" i="7"/>
  <c r="AH873" i="1"/>
  <c r="AA870" i="7"/>
  <c r="AB870" i="7"/>
  <c r="A871" i="7"/>
  <c r="B871" i="7"/>
  <c r="I874" i="1"/>
  <c r="C871" i="7"/>
  <c r="D871" i="7"/>
  <c r="E871" i="7"/>
  <c r="F871" i="7"/>
  <c r="G871" i="7"/>
  <c r="H871" i="7"/>
  <c r="I871" i="7"/>
  <c r="P874" i="1"/>
  <c r="J871" i="7"/>
  <c r="Q874" i="1"/>
  <c r="K871" i="7"/>
  <c r="L871" i="7"/>
  <c r="M871" i="7"/>
  <c r="AQ874" i="1"/>
  <c r="AR874" i="1"/>
  <c r="AS874" i="1"/>
  <c r="AT874" i="1"/>
  <c r="AU874" i="1"/>
  <c r="T874" i="1"/>
  <c r="N871" i="7"/>
  <c r="AV874" i="1"/>
  <c r="AW874" i="1"/>
  <c r="AX874" i="1"/>
  <c r="AY874" i="1"/>
  <c r="AZ874" i="1"/>
  <c r="U874" i="1"/>
  <c r="O871" i="7"/>
  <c r="V874" i="1"/>
  <c r="P871" i="7"/>
  <c r="Q871" i="7"/>
  <c r="R871" i="7"/>
  <c r="Y874" i="1"/>
  <c r="S871" i="7"/>
  <c r="T871" i="7"/>
  <c r="U871" i="7"/>
  <c r="V871" i="7"/>
  <c r="W871" i="7"/>
  <c r="AE874" i="1"/>
  <c r="X871" i="7"/>
  <c r="Y871" i="7"/>
  <c r="Z871" i="7"/>
  <c r="AH874" i="1"/>
  <c r="AA871" i="7"/>
  <c r="AB871" i="7"/>
  <c r="A872" i="7"/>
  <c r="B872" i="7"/>
  <c r="I875" i="1"/>
  <c r="C872" i="7"/>
  <c r="D872" i="7"/>
  <c r="E872" i="7"/>
  <c r="F872" i="7"/>
  <c r="G872" i="7"/>
  <c r="H872" i="7"/>
  <c r="I872" i="7"/>
  <c r="P875" i="1"/>
  <c r="J872" i="7"/>
  <c r="Q875" i="1"/>
  <c r="K872" i="7"/>
  <c r="L872" i="7"/>
  <c r="M872" i="7"/>
  <c r="AQ875" i="1"/>
  <c r="AR875" i="1"/>
  <c r="AS875" i="1"/>
  <c r="AT875" i="1"/>
  <c r="AU875" i="1"/>
  <c r="T875" i="1"/>
  <c r="N872" i="7"/>
  <c r="AV875" i="1"/>
  <c r="AW875" i="1"/>
  <c r="AX875" i="1"/>
  <c r="AY875" i="1"/>
  <c r="AZ875" i="1"/>
  <c r="U875" i="1"/>
  <c r="O872" i="7"/>
  <c r="V875" i="1"/>
  <c r="P872" i="7"/>
  <c r="Q872" i="7"/>
  <c r="R872" i="7"/>
  <c r="Y875" i="1"/>
  <c r="S872" i="7"/>
  <c r="T872" i="7"/>
  <c r="U872" i="7"/>
  <c r="V872" i="7"/>
  <c r="W872" i="7"/>
  <c r="AE875" i="1"/>
  <c r="X872" i="7"/>
  <c r="Y872" i="7"/>
  <c r="Z872" i="7"/>
  <c r="AH875" i="1"/>
  <c r="AA872" i="7"/>
  <c r="AB872" i="7"/>
  <c r="A873" i="7"/>
  <c r="B873" i="7"/>
  <c r="I876" i="1"/>
  <c r="C873" i="7"/>
  <c r="D873" i="7"/>
  <c r="E873" i="7"/>
  <c r="F873" i="7"/>
  <c r="G873" i="7"/>
  <c r="H873" i="7"/>
  <c r="I873" i="7"/>
  <c r="P876" i="1"/>
  <c r="J873" i="7"/>
  <c r="Q876" i="1"/>
  <c r="K873" i="7"/>
  <c r="L873" i="7"/>
  <c r="M873" i="7"/>
  <c r="AQ876" i="1"/>
  <c r="AR876" i="1"/>
  <c r="AS876" i="1"/>
  <c r="AT876" i="1"/>
  <c r="AU876" i="1"/>
  <c r="T876" i="1"/>
  <c r="N873" i="7"/>
  <c r="AV876" i="1"/>
  <c r="AW876" i="1"/>
  <c r="AX876" i="1"/>
  <c r="AY876" i="1"/>
  <c r="AZ876" i="1"/>
  <c r="U876" i="1"/>
  <c r="O873" i="7"/>
  <c r="V876" i="1"/>
  <c r="P873" i="7"/>
  <c r="Q873" i="7"/>
  <c r="R873" i="7"/>
  <c r="Y876" i="1"/>
  <c r="S873" i="7"/>
  <c r="T873" i="7"/>
  <c r="U873" i="7"/>
  <c r="V873" i="7"/>
  <c r="W873" i="7"/>
  <c r="AE876" i="1"/>
  <c r="X873" i="7"/>
  <c r="Y873" i="7"/>
  <c r="Z873" i="7"/>
  <c r="AH876" i="1"/>
  <c r="AA873" i="7"/>
  <c r="AB873" i="7"/>
  <c r="A874" i="7"/>
  <c r="B874" i="7"/>
  <c r="I877" i="1"/>
  <c r="C874" i="7"/>
  <c r="D874" i="7"/>
  <c r="E874" i="7"/>
  <c r="F874" i="7"/>
  <c r="G874" i="7"/>
  <c r="H874" i="7"/>
  <c r="I874" i="7"/>
  <c r="P877" i="1"/>
  <c r="J874" i="7"/>
  <c r="Q877" i="1"/>
  <c r="K874" i="7"/>
  <c r="L874" i="7"/>
  <c r="M874" i="7"/>
  <c r="AQ877" i="1"/>
  <c r="AR877" i="1"/>
  <c r="AS877" i="1"/>
  <c r="AT877" i="1"/>
  <c r="AU877" i="1"/>
  <c r="T877" i="1"/>
  <c r="N874" i="7"/>
  <c r="AV877" i="1"/>
  <c r="AW877" i="1"/>
  <c r="AX877" i="1"/>
  <c r="AY877" i="1"/>
  <c r="AZ877" i="1"/>
  <c r="U877" i="1"/>
  <c r="O874" i="7"/>
  <c r="V877" i="1"/>
  <c r="P874" i="7"/>
  <c r="Q874" i="7"/>
  <c r="R874" i="7"/>
  <c r="Y877" i="1"/>
  <c r="S874" i="7"/>
  <c r="T874" i="7"/>
  <c r="U874" i="7"/>
  <c r="V874" i="7"/>
  <c r="W874" i="7"/>
  <c r="AE877" i="1"/>
  <c r="X874" i="7"/>
  <c r="Y874" i="7"/>
  <c r="Z874" i="7"/>
  <c r="AH877" i="1"/>
  <c r="AA874" i="7"/>
  <c r="AB874" i="7"/>
  <c r="A875" i="7"/>
  <c r="B875" i="7"/>
  <c r="I878" i="1"/>
  <c r="C875" i="7"/>
  <c r="D875" i="7"/>
  <c r="E875" i="7"/>
  <c r="F875" i="7"/>
  <c r="G875" i="7"/>
  <c r="H875" i="7"/>
  <c r="I875" i="7"/>
  <c r="P878" i="1"/>
  <c r="J875" i="7"/>
  <c r="Q878" i="1"/>
  <c r="K875" i="7"/>
  <c r="L875" i="7"/>
  <c r="M875" i="7"/>
  <c r="AQ878" i="1"/>
  <c r="AR878" i="1"/>
  <c r="AS878" i="1"/>
  <c r="AT878" i="1"/>
  <c r="AU878" i="1"/>
  <c r="T878" i="1"/>
  <c r="N875" i="7"/>
  <c r="AV878" i="1"/>
  <c r="AW878" i="1"/>
  <c r="AX878" i="1"/>
  <c r="AY878" i="1"/>
  <c r="AZ878" i="1"/>
  <c r="U878" i="1"/>
  <c r="O875" i="7"/>
  <c r="V878" i="1"/>
  <c r="P875" i="7"/>
  <c r="Q875" i="7"/>
  <c r="R875" i="7"/>
  <c r="Y878" i="1"/>
  <c r="S875" i="7"/>
  <c r="T875" i="7"/>
  <c r="U875" i="7"/>
  <c r="V875" i="7"/>
  <c r="W875" i="7"/>
  <c r="AE878" i="1"/>
  <c r="X875" i="7"/>
  <c r="Y875" i="7"/>
  <c r="Z875" i="7"/>
  <c r="AH878" i="1"/>
  <c r="AA875" i="7"/>
  <c r="AB875" i="7"/>
  <c r="A876" i="7"/>
  <c r="B876" i="7"/>
  <c r="I879" i="1"/>
  <c r="C876" i="7"/>
  <c r="D876" i="7"/>
  <c r="E876" i="7"/>
  <c r="F876" i="7"/>
  <c r="G876" i="7"/>
  <c r="H876" i="7"/>
  <c r="I876" i="7"/>
  <c r="P879" i="1"/>
  <c r="J876" i="7"/>
  <c r="Q879" i="1"/>
  <c r="K876" i="7"/>
  <c r="L876" i="7"/>
  <c r="M876" i="7"/>
  <c r="AQ879" i="1"/>
  <c r="AR879" i="1"/>
  <c r="AS879" i="1"/>
  <c r="AT879" i="1"/>
  <c r="AU879" i="1"/>
  <c r="T879" i="1"/>
  <c r="N876" i="7"/>
  <c r="AV879" i="1"/>
  <c r="AW879" i="1"/>
  <c r="AX879" i="1"/>
  <c r="AY879" i="1"/>
  <c r="AZ879" i="1"/>
  <c r="U879" i="1"/>
  <c r="O876" i="7"/>
  <c r="V879" i="1"/>
  <c r="P876" i="7"/>
  <c r="Q876" i="7"/>
  <c r="R876" i="7"/>
  <c r="Y879" i="1"/>
  <c r="S876" i="7"/>
  <c r="T876" i="7"/>
  <c r="U876" i="7"/>
  <c r="V876" i="7"/>
  <c r="W876" i="7"/>
  <c r="AE879" i="1"/>
  <c r="X876" i="7"/>
  <c r="Y876" i="7"/>
  <c r="Z876" i="7"/>
  <c r="AH879" i="1"/>
  <c r="AA876" i="7"/>
  <c r="AB876" i="7"/>
  <c r="A877" i="7"/>
  <c r="B877" i="7"/>
  <c r="I880" i="1"/>
  <c r="C877" i="7"/>
  <c r="D877" i="7"/>
  <c r="E877" i="7"/>
  <c r="F877" i="7"/>
  <c r="G877" i="7"/>
  <c r="H877" i="7"/>
  <c r="I877" i="7"/>
  <c r="P880" i="1"/>
  <c r="J877" i="7"/>
  <c r="Q880" i="1"/>
  <c r="K877" i="7"/>
  <c r="L877" i="7"/>
  <c r="M877" i="7"/>
  <c r="AQ880" i="1"/>
  <c r="AR880" i="1"/>
  <c r="AS880" i="1"/>
  <c r="AT880" i="1"/>
  <c r="AU880" i="1"/>
  <c r="T880" i="1"/>
  <c r="N877" i="7"/>
  <c r="AV880" i="1"/>
  <c r="AW880" i="1"/>
  <c r="AX880" i="1"/>
  <c r="AY880" i="1"/>
  <c r="AZ880" i="1"/>
  <c r="U880" i="1"/>
  <c r="O877" i="7"/>
  <c r="V880" i="1"/>
  <c r="P877" i="7"/>
  <c r="Q877" i="7"/>
  <c r="R877" i="7"/>
  <c r="Y880" i="1"/>
  <c r="S877" i="7"/>
  <c r="T877" i="7"/>
  <c r="U877" i="7"/>
  <c r="V877" i="7"/>
  <c r="W877" i="7"/>
  <c r="AE880" i="1"/>
  <c r="X877" i="7"/>
  <c r="Y877" i="7"/>
  <c r="Z877" i="7"/>
  <c r="AH880" i="1"/>
  <c r="AA877" i="7"/>
  <c r="AB877" i="7"/>
  <c r="A878" i="7"/>
  <c r="B878" i="7"/>
  <c r="I881" i="1"/>
  <c r="C878" i="7"/>
  <c r="D878" i="7"/>
  <c r="E878" i="7"/>
  <c r="F878" i="7"/>
  <c r="G878" i="7"/>
  <c r="H878" i="7"/>
  <c r="I878" i="7"/>
  <c r="P881" i="1"/>
  <c r="J878" i="7"/>
  <c r="Q881" i="1"/>
  <c r="K878" i="7"/>
  <c r="L878" i="7"/>
  <c r="M878" i="7"/>
  <c r="AQ881" i="1"/>
  <c r="AR881" i="1"/>
  <c r="AS881" i="1"/>
  <c r="AT881" i="1"/>
  <c r="AU881" i="1"/>
  <c r="T881" i="1"/>
  <c r="N878" i="7"/>
  <c r="AV881" i="1"/>
  <c r="AW881" i="1"/>
  <c r="AX881" i="1"/>
  <c r="AY881" i="1"/>
  <c r="AZ881" i="1"/>
  <c r="U881" i="1"/>
  <c r="O878" i="7"/>
  <c r="V881" i="1"/>
  <c r="P878" i="7"/>
  <c r="Q878" i="7"/>
  <c r="R878" i="7"/>
  <c r="Y881" i="1"/>
  <c r="S878" i="7"/>
  <c r="T878" i="7"/>
  <c r="U878" i="7"/>
  <c r="V878" i="7"/>
  <c r="W878" i="7"/>
  <c r="AE881" i="1"/>
  <c r="X878" i="7"/>
  <c r="Y878" i="7"/>
  <c r="Z878" i="7"/>
  <c r="AH881" i="1"/>
  <c r="AA878" i="7"/>
  <c r="AB878" i="7"/>
  <c r="A879" i="7"/>
  <c r="B879" i="7"/>
  <c r="I882" i="1"/>
  <c r="C879" i="7"/>
  <c r="D879" i="7"/>
  <c r="E879" i="7"/>
  <c r="F879" i="7"/>
  <c r="G879" i="7"/>
  <c r="H879" i="7"/>
  <c r="I879" i="7"/>
  <c r="P882" i="1"/>
  <c r="J879" i="7"/>
  <c r="Q882" i="1"/>
  <c r="K879" i="7"/>
  <c r="L879" i="7"/>
  <c r="M879" i="7"/>
  <c r="AQ882" i="1"/>
  <c r="AR882" i="1"/>
  <c r="AS882" i="1"/>
  <c r="AT882" i="1"/>
  <c r="AU882" i="1"/>
  <c r="T882" i="1"/>
  <c r="N879" i="7"/>
  <c r="AV882" i="1"/>
  <c r="AW882" i="1"/>
  <c r="AX882" i="1"/>
  <c r="AY882" i="1"/>
  <c r="AZ882" i="1"/>
  <c r="U882" i="1"/>
  <c r="O879" i="7"/>
  <c r="V882" i="1"/>
  <c r="P879" i="7"/>
  <c r="Q879" i="7"/>
  <c r="R879" i="7"/>
  <c r="Y882" i="1"/>
  <c r="S879" i="7"/>
  <c r="T879" i="7"/>
  <c r="U879" i="7"/>
  <c r="V879" i="7"/>
  <c r="W879" i="7"/>
  <c r="AE882" i="1"/>
  <c r="X879" i="7"/>
  <c r="Y879" i="7"/>
  <c r="Z879" i="7"/>
  <c r="AH882" i="1"/>
  <c r="AA879" i="7"/>
  <c r="AB879" i="7"/>
  <c r="A880" i="7"/>
  <c r="B880" i="7"/>
  <c r="I883" i="1"/>
  <c r="C880" i="7"/>
  <c r="D880" i="7"/>
  <c r="E880" i="7"/>
  <c r="F880" i="7"/>
  <c r="G880" i="7"/>
  <c r="H880" i="7"/>
  <c r="I880" i="7"/>
  <c r="P883" i="1"/>
  <c r="J880" i="7"/>
  <c r="Q883" i="1"/>
  <c r="K880" i="7"/>
  <c r="L880" i="7"/>
  <c r="M880" i="7"/>
  <c r="AQ883" i="1"/>
  <c r="AR883" i="1"/>
  <c r="AS883" i="1"/>
  <c r="AT883" i="1"/>
  <c r="AU883" i="1"/>
  <c r="T883" i="1"/>
  <c r="N880" i="7"/>
  <c r="AV883" i="1"/>
  <c r="AW883" i="1"/>
  <c r="AX883" i="1"/>
  <c r="AY883" i="1"/>
  <c r="AZ883" i="1"/>
  <c r="U883" i="1"/>
  <c r="O880" i="7"/>
  <c r="V883" i="1"/>
  <c r="P880" i="7"/>
  <c r="Q880" i="7"/>
  <c r="R880" i="7"/>
  <c r="Y883" i="1"/>
  <c r="S880" i="7"/>
  <c r="T880" i="7"/>
  <c r="U880" i="7"/>
  <c r="V880" i="7"/>
  <c r="W880" i="7"/>
  <c r="AE883" i="1"/>
  <c r="X880" i="7"/>
  <c r="Y880" i="7"/>
  <c r="Z880" i="7"/>
  <c r="AH883" i="1"/>
  <c r="AA880" i="7"/>
  <c r="AB880" i="7"/>
  <c r="A881" i="7"/>
  <c r="B881" i="7"/>
  <c r="I884" i="1"/>
  <c r="C881" i="7"/>
  <c r="D881" i="7"/>
  <c r="E881" i="7"/>
  <c r="F881" i="7"/>
  <c r="G881" i="7"/>
  <c r="H881" i="7"/>
  <c r="I881" i="7"/>
  <c r="P884" i="1"/>
  <c r="J881" i="7"/>
  <c r="Q884" i="1"/>
  <c r="K881" i="7"/>
  <c r="L881" i="7"/>
  <c r="M881" i="7"/>
  <c r="AQ884" i="1"/>
  <c r="AR884" i="1"/>
  <c r="AS884" i="1"/>
  <c r="AT884" i="1"/>
  <c r="AU884" i="1"/>
  <c r="T884" i="1"/>
  <c r="N881" i="7"/>
  <c r="AV884" i="1"/>
  <c r="AW884" i="1"/>
  <c r="AX884" i="1"/>
  <c r="AY884" i="1"/>
  <c r="AZ884" i="1"/>
  <c r="U884" i="1"/>
  <c r="O881" i="7"/>
  <c r="V884" i="1"/>
  <c r="P881" i="7"/>
  <c r="Q881" i="7"/>
  <c r="R881" i="7"/>
  <c r="Y884" i="1"/>
  <c r="S881" i="7"/>
  <c r="T881" i="7"/>
  <c r="U881" i="7"/>
  <c r="V881" i="7"/>
  <c r="W881" i="7"/>
  <c r="AE884" i="1"/>
  <c r="X881" i="7"/>
  <c r="Y881" i="7"/>
  <c r="Z881" i="7"/>
  <c r="AH884" i="1"/>
  <c r="AA881" i="7"/>
  <c r="AB881" i="7"/>
  <c r="A882" i="7"/>
  <c r="B882" i="7"/>
  <c r="I885" i="1"/>
  <c r="C882" i="7"/>
  <c r="D882" i="7"/>
  <c r="E882" i="7"/>
  <c r="F882" i="7"/>
  <c r="G882" i="7"/>
  <c r="H882" i="7"/>
  <c r="I882" i="7"/>
  <c r="P885" i="1"/>
  <c r="J882" i="7"/>
  <c r="Q885" i="1"/>
  <c r="K882" i="7"/>
  <c r="L882" i="7"/>
  <c r="M882" i="7"/>
  <c r="AQ885" i="1"/>
  <c r="AR885" i="1"/>
  <c r="AS885" i="1"/>
  <c r="AT885" i="1"/>
  <c r="AU885" i="1"/>
  <c r="T885" i="1"/>
  <c r="N882" i="7"/>
  <c r="AV885" i="1"/>
  <c r="AW885" i="1"/>
  <c r="AX885" i="1"/>
  <c r="AY885" i="1"/>
  <c r="AZ885" i="1"/>
  <c r="U885" i="1"/>
  <c r="O882" i="7"/>
  <c r="V885" i="1"/>
  <c r="P882" i="7"/>
  <c r="Q882" i="7"/>
  <c r="R882" i="7"/>
  <c r="Y885" i="1"/>
  <c r="S882" i="7"/>
  <c r="T882" i="7"/>
  <c r="U882" i="7"/>
  <c r="V882" i="7"/>
  <c r="W882" i="7"/>
  <c r="AE885" i="1"/>
  <c r="X882" i="7"/>
  <c r="Y882" i="7"/>
  <c r="Z882" i="7"/>
  <c r="AH885" i="1"/>
  <c r="AA882" i="7"/>
  <c r="AB882" i="7"/>
  <c r="A883" i="7"/>
  <c r="B883" i="7"/>
  <c r="I886" i="1"/>
  <c r="C883" i="7"/>
  <c r="D883" i="7"/>
  <c r="E883" i="7"/>
  <c r="F883" i="7"/>
  <c r="G883" i="7"/>
  <c r="H883" i="7"/>
  <c r="I883" i="7"/>
  <c r="P886" i="1"/>
  <c r="J883" i="7"/>
  <c r="Q886" i="1"/>
  <c r="K883" i="7"/>
  <c r="L883" i="7"/>
  <c r="M883" i="7"/>
  <c r="AQ886" i="1"/>
  <c r="AR886" i="1"/>
  <c r="AS886" i="1"/>
  <c r="AT886" i="1"/>
  <c r="AU886" i="1"/>
  <c r="T886" i="1"/>
  <c r="N883" i="7"/>
  <c r="AV886" i="1"/>
  <c r="AW886" i="1"/>
  <c r="AX886" i="1"/>
  <c r="AY886" i="1"/>
  <c r="AZ886" i="1"/>
  <c r="U886" i="1"/>
  <c r="O883" i="7"/>
  <c r="V886" i="1"/>
  <c r="P883" i="7"/>
  <c r="Q883" i="7"/>
  <c r="R883" i="7"/>
  <c r="Y886" i="1"/>
  <c r="S883" i="7"/>
  <c r="T883" i="7"/>
  <c r="U883" i="7"/>
  <c r="V883" i="7"/>
  <c r="W883" i="7"/>
  <c r="AE886" i="1"/>
  <c r="X883" i="7"/>
  <c r="Y883" i="7"/>
  <c r="Z883" i="7"/>
  <c r="AH886" i="1"/>
  <c r="AA883" i="7"/>
  <c r="AB883" i="7"/>
  <c r="A884" i="7"/>
  <c r="B884" i="7"/>
  <c r="C884" i="7"/>
  <c r="D884" i="7"/>
  <c r="E884" i="7"/>
  <c r="F884" i="7"/>
  <c r="G884" i="7"/>
  <c r="H884" i="7"/>
  <c r="I884" i="7"/>
  <c r="BO18" i="16"/>
  <c r="BP18" i="16"/>
  <c r="BQ18" i="16"/>
  <c r="BR18" i="16"/>
  <c r="AU18" i="16"/>
  <c r="Y18" i="16"/>
  <c r="P887" i="1"/>
  <c r="J884" i="7"/>
  <c r="Q887" i="1"/>
  <c r="K884" i="7"/>
  <c r="L884" i="7"/>
  <c r="M884" i="7"/>
  <c r="AQ887" i="1"/>
  <c r="AR887" i="1"/>
  <c r="AS887" i="1"/>
  <c r="AT887" i="1"/>
  <c r="AU887" i="1"/>
  <c r="T887" i="1"/>
  <c r="N884" i="7"/>
  <c r="AV887" i="1"/>
  <c r="AW887" i="1"/>
  <c r="AX887" i="1"/>
  <c r="AY887" i="1"/>
  <c r="AZ887" i="1"/>
  <c r="U887" i="1"/>
  <c r="O884" i="7"/>
  <c r="AZ18" i="16"/>
  <c r="V887" i="1"/>
  <c r="P884" i="7"/>
  <c r="Q884" i="7"/>
  <c r="R884" i="7"/>
  <c r="Y887" i="1"/>
  <c r="S884" i="7"/>
  <c r="T884" i="7"/>
  <c r="U884" i="7"/>
  <c r="V884" i="7"/>
  <c r="W884" i="7"/>
  <c r="AE887" i="1"/>
  <c r="X884" i="7"/>
  <c r="Y884" i="7"/>
  <c r="Z884" i="7"/>
  <c r="AH887" i="1"/>
  <c r="AA884" i="7"/>
  <c r="AB884" i="7"/>
  <c r="A885" i="7"/>
  <c r="B885" i="7"/>
  <c r="C885" i="7"/>
  <c r="D885" i="7"/>
  <c r="E885" i="7"/>
  <c r="F885" i="7"/>
  <c r="G885" i="7"/>
  <c r="H885" i="7"/>
  <c r="I885" i="7"/>
  <c r="P888" i="1"/>
  <c r="J885" i="7"/>
  <c r="Q888" i="1"/>
  <c r="K885" i="7"/>
  <c r="L885" i="7"/>
  <c r="M885" i="7"/>
  <c r="AQ888" i="1"/>
  <c r="AR888" i="1"/>
  <c r="AS888" i="1"/>
  <c r="AT888" i="1"/>
  <c r="AU888" i="1"/>
  <c r="T888" i="1"/>
  <c r="N885" i="7"/>
  <c r="AV888" i="1"/>
  <c r="AW888" i="1"/>
  <c r="AX888" i="1"/>
  <c r="AY888" i="1"/>
  <c r="AZ888" i="1"/>
  <c r="U888" i="1"/>
  <c r="O885" i="7"/>
  <c r="V888" i="1"/>
  <c r="P885" i="7"/>
  <c r="Q885" i="7"/>
  <c r="R885" i="7"/>
  <c r="Y888" i="1"/>
  <c r="S885" i="7"/>
  <c r="T885" i="7"/>
  <c r="U885" i="7"/>
  <c r="V885" i="7"/>
  <c r="W885" i="7"/>
  <c r="AE888" i="1"/>
  <c r="X885" i="7"/>
  <c r="Y885" i="7"/>
  <c r="Z885" i="7"/>
  <c r="AH888" i="1"/>
  <c r="AA885" i="7"/>
  <c r="AB885" i="7"/>
  <c r="A886" i="7"/>
  <c r="B886" i="7"/>
  <c r="C886" i="7"/>
  <c r="D886" i="7"/>
  <c r="E886" i="7"/>
  <c r="F886" i="7"/>
  <c r="G886" i="7"/>
  <c r="H886" i="7"/>
  <c r="I886" i="7"/>
  <c r="P889" i="1"/>
  <c r="J886" i="7"/>
  <c r="Q889" i="1"/>
  <c r="K886" i="7"/>
  <c r="L886" i="7"/>
  <c r="M886" i="7"/>
  <c r="AQ889" i="1"/>
  <c r="AR889" i="1"/>
  <c r="AS889" i="1"/>
  <c r="AT889" i="1"/>
  <c r="AU889" i="1"/>
  <c r="T889" i="1"/>
  <c r="N886" i="7"/>
  <c r="AV889" i="1"/>
  <c r="AW889" i="1"/>
  <c r="AX889" i="1"/>
  <c r="AY889" i="1"/>
  <c r="AZ889" i="1"/>
  <c r="U889" i="1"/>
  <c r="O886" i="7"/>
  <c r="V889" i="1"/>
  <c r="P886" i="7"/>
  <c r="Q886" i="7"/>
  <c r="R886" i="7"/>
  <c r="Y889" i="1"/>
  <c r="S886" i="7"/>
  <c r="T886" i="7"/>
  <c r="U886" i="7"/>
  <c r="V886" i="7"/>
  <c r="W886" i="7"/>
  <c r="AE889" i="1"/>
  <c r="X886" i="7"/>
  <c r="Y886" i="7"/>
  <c r="Z886" i="7"/>
  <c r="AH889" i="1"/>
  <c r="AA886" i="7"/>
  <c r="AB886" i="7"/>
  <c r="A887" i="7"/>
  <c r="B887" i="7"/>
  <c r="C887" i="7"/>
  <c r="D887" i="7"/>
  <c r="E887" i="7"/>
  <c r="F887" i="7"/>
  <c r="G887" i="7"/>
  <c r="H887" i="7"/>
  <c r="I887" i="7"/>
  <c r="P890" i="1"/>
  <c r="J887" i="7"/>
  <c r="Q890" i="1"/>
  <c r="K887" i="7"/>
  <c r="L887" i="7"/>
  <c r="M887" i="7"/>
  <c r="AQ890" i="1"/>
  <c r="AR890" i="1"/>
  <c r="AS890" i="1"/>
  <c r="AT890" i="1"/>
  <c r="AU890" i="1"/>
  <c r="T890" i="1"/>
  <c r="N887" i="7"/>
  <c r="AV890" i="1"/>
  <c r="AW890" i="1"/>
  <c r="AX890" i="1"/>
  <c r="AY890" i="1"/>
  <c r="AZ890" i="1"/>
  <c r="U890" i="1"/>
  <c r="O887" i="7"/>
  <c r="V890" i="1"/>
  <c r="P887" i="7"/>
  <c r="Q887" i="7"/>
  <c r="R887" i="7"/>
  <c r="Y890" i="1"/>
  <c r="S887" i="7"/>
  <c r="T887" i="7"/>
  <c r="U887" i="7"/>
  <c r="V887" i="7"/>
  <c r="W887" i="7"/>
  <c r="AE890" i="1"/>
  <c r="X887" i="7"/>
  <c r="Y887" i="7"/>
  <c r="Z887" i="7"/>
  <c r="AH890" i="1"/>
  <c r="AA887" i="7"/>
  <c r="AB887" i="7"/>
  <c r="A888" i="7"/>
  <c r="B888" i="7"/>
  <c r="C888" i="7"/>
  <c r="D888" i="7"/>
  <c r="E888" i="7"/>
  <c r="F888" i="7"/>
  <c r="G888" i="7"/>
  <c r="H888" i="7"/>
  <c r="I888" i="7"/>
  <c r="P891" i="1"/>
  <c r="J888" i="7"/>
  <c r="Q891" i="1"/>
  <c r="K888" i="7"/>
  <c r="L888" i="7"/>
  <c r="M888" i="7"/>
  <c r="AQ891" i="1"/>
  <c r="AR891" i="1"/>
  <c r="AS891" i="1"/>
  <c r="AT891" i="1"/>
  <c r="AU891" i="1"/>
  <c r="T891" i="1"/>
  <c r="N888" i="7"/>
  <c r="AV891" i="1"/>
  <c r="AW891" i="1"/>
  <c r="AX891" i="1"/>
  <c r="AY891" i="1"/>
  <c r="AZ891" i="1"/>
  <c r="U891" i="1"/>
  <c r="O888" i="7"/>
  <c r="V891" i="1"/>
  <c r="P888" i="7"/>
  <c r="Q888" i="7"/>
  <c r="R888" i="7"/>
  <c r="Y891" i="1"/>
  <c r="S888" i="7"/>
  <c r="T888" i="7"/>
  <c r="U888" i="7"/>
  <c r="V888" i="7"/>
  <c r="W888" i="7"/>
  <c r="AE891" i="1"/>
  <c r="X888" i="7"/>
  <c r="Y888" i="7"/>
  <c r="Z888" i="7"/>
  <c r="AH891" i="1"/>
  <c r="AA888" i="7"/>
  <c r="AB888" i="7"/>
  <c r="A889" i="7"/>
  <c r="B889" i="7"/>
  <c r="C889" i="7"/>
  <c r="D889" i="7"/>
  <c r="E889" i="7"/>
  <c r="F889" i="7"/>
  <c r="G889" i="7"/>
  <c r="H889" i="7"/>
  <c r="I889" i="7"/>
  <c r="P892" i="1"/>
  <c r="J889" i="7"/>
  <c r="Q892" i="1"/>
  <c r="K889" i="7"/>
  <c r="L889" i="7"/>
  <c r="M889" i="7"/>
  <c r="AQ892" i="1"/>
  <c r="AR892" i="1"/>
  <c r="AS892" i="1"/>
  <c r="AT892" i="1"/>
  <c r="AU892" i="1"/>
  <c r="T892" i="1"/>
  <c r="N889" i="7"/>
  <c r="AV892" i="1"/>
  <c r="AW892" i="1"/>
  <c r="AX892" i="1"/>
  <c r="AY892" i="1"/>
  <c r="AZ892" i="1"/>
  <c r="U892" i="1"/>
  <c r="O889" i="7"/>
  <c r="V892" i="1"/>
  <c r="P889" i="7"/>
  <c r="Q889" i="7"/>
  <c r="R889" i="7"/>
  <c r="Y892" i="1"/>
  <c r="S889" i="7"/>
  <c r="T889" i="7"/>
  <c r="U889" i="7"/>
  <c r="V889" i="7"/>
  <c r="W889" i="7"/>
  <c r="AE892" i="1"/>
  <c r="X889" i="7"/>
  <c r="Y889" i="7"/>
  <c r="Z889" i="7"/>
  <c r="AH892" i="1"/>
  <c r="AA889" i="7"/>
  <c r="AB889" i="7"/>
  <c r="A890" i="7"/>
  <c r="B890" i="7"/>
  <c r="C890" i="7"/>
  <c r="D890" i="7"/>
  <c r="E890" i="7"/>
  <c r="F890" i="7"/>
  <c r="G890" i="7"/>
  <c r="H890" i="7"/>
  <c r="I890" i="7"/>
  <c r="P893" i="1"/>
  <c r="J890" i="7"/>
  <c r="Q893" i="1"/>
  <c r="K890" i="7"/>
  <c r="L890" i="7"/>
  <c r="M890" i="7"/>
  <c r="AQ893" i="1"/>
  <c r="AR893" i="1"/>
  <c r="AS893" i="1"/>
  <c r="AT893" i="1"/>
  <c r="AU893" i="1"/>
  <c r="T893" i="1"/>
  <c r="N890" i="7"/>
  <c r="AV893" i="1"/>
  <c r="AW893" i="1"/>
  <c r="AX893" i="1"/>
  <c r="AY893" i="1"/>
  <c r="AZ893" i="1"/>
  <c r="U893" i="1"/>
  <c r="O890" i="7"/>
  <c r="V893" i="1"/>
  <c r="P890" i="7"/>
  <c r="Q890" i="7"/>
  <c r="R890" i="7"/>
  <c r="Y893" i="1"/>
  <c r="S890" i="7"/>
  <c r="T890" i="7"/>
  <c r="U890" i="7"/>
  <c r="V890" i="7"/>
  <c r="W890" i="7"/>
  <c r="AE893" i="1"/>
  <c r="X890" i="7"/>
  <c r="Y890" i="7"/>
  <c r="Z890" i="7"/>
  <c r="AH893" i="1"/>
  <c r="AA890" i="7"/>
  <c r="AB890" i="7"/>
  <c r="A891" i="7"/>
  <c r="B891" i="7"/>
  <c r="C891" i="7"/>
  <c r="D891" i="7"/>
  <c r="E891" i="7"/>
  <c r="F891" i="7"/>
  <c r="G891" i="7"/>
  <c r="H891" i="7"/>
  <c r="I891" i="7"/>
  <c r="P894" i="1"/>
  <c r="J891" i="7"/>
  <c r="Q894" i="1"/>
  <c r="K891" i="7"/>
  <c r="L891" i="7"/>
  <c r="M891" i="7"/>
  <c r="AQ894" i="1"/>
  <c r="AR894" i="1"/>
  <c r="AS894" i="1"/>
  <c r="AT894" i="1"/>
  <c r="AU894" i="1"/>
  <c r="T894" i="1"/>
  <c r="N891" i="7"/>
  <c r="AV894" i="1"/>
  <c r="AW894" i="1"/>
  <c r="AX894" i="1"/>
  <c r="AY894" i="1"/>
  <c r="AZ894" i="1"/>
  <c r="U894" i="1"/>
  <c r="O891" i="7"/>
  <c r="V894" i="1"/>
  <c r="P891" i="7"/>
  <c r="Q891" i="7"/>
  <c r="R891" i="7"/>
  <c r="Y894" i="1"/>
  <c r="S891" i="7"/>
  <c r="T891" i="7"/>
  <c r="U891" i="7"/>
  <c r="V891" i="7"/>
  <c r="W891" i="7"/>
  <c r="AE894" i="1"/>
  <c r="X891" i="7"/>
  <c r="Y891" i="7"/>
  <c r="Z891" i="7"/>
  <c r="AH894" i="1"/>
  <c r="AA891" i="7"/>
  <c r="AB891" i="7"/>
  <c r="A892" i="7"/>
  <c r="B892" i="7"/>
  <c r="C892" i="7"/>
  <c r="D892" i="7"/>
  <c r="E892" i="7"/>
  <c r="F892" i="7"/>
  <c r="G892" i="7"/>
  <c r="H892" i="7"/>
  <c r="I892" i="7"/>
  <c r="P895" i="1"/>
  <c r="J892" i="7"/>
  <c r="Q895" i="1"/>
  <c r="K892" i="7"/>
  <c r="L892" i="7"/>
  <c r="M892" i="7"/>
  <c r="AQ895" i="1"/>
  <c r="AR895" i="1"/>
  <c r="AS895" i="1"/>
  <c r="AT895" i="1"/>
  <c r="AU895" i="1"/>
  <c r="T895" i="1"/>
  <c r="N892" i="7"/>
  <c r="AV895" i="1"/>
  <c r="AW895" i="1"/>
  <c r="AX895" i="1"/>
  <c r="AY895" i="1"/>
  <c r="AZ895" i="1"/>
  <c r="U895" i="1"/>
  <c r="O892" i="7"/>
  <c r="V895" i="1"/>
  <c r="P892" i="7"/>
  <c r="Q892" i="7"/>
  <c r="R892" i="7"/>
  <c r="Y895" i="1"/>
  <c r="S892" i="7"/>
  <c r="T892" i="7"/>
  <c r="U892" i="7"/>
  <c r="V892" i="7"/>
  <c r="W892" i="7"/>
  <c r="AE895" i="1"/>
  <c r="X892" i="7"/>
  <c r="Y892" i="7"/>
  <c r="Z892" i="7"/>
  <c r="AH895" i="1"/>
  <c r="AA892" i="7"/>
  <c r="AB892" i="7"/>
  <c r="A893" i="7"/>
  <c r="B893" i="7"/>
  <c r="C893" i="7"/>
  <c r="D893" i="7"/>
  <c r="E893" i="7"/>
  <c r="F893" i="7"/>
  <c r="G893" i="7"/>
  <c r="H893" i="7"/>
  <c r="I893" i="7"/>
  <c r="P896" i="1"/>
  <c r="J893" i="7"/>
  <c r="Q896" i="1"/>
  <c r="K893" i="7"/>
  <c r="L893" i="7"/>
  <c r="M893" i="7"/>
  <c r="AQ896" i="1"/>
  <c r="AR896" i="1"/>
  <c r="AS896" i="1"/>
  <c r="AT896" i="1"/>
  <c r="AU896" i="1"/>
  <c r="T896" i="1"/>
  <c r="N893" i="7"/>
  <c r="AV896" i="1"/>
  <c r="AW896" i="1"/>
  <c r="AX896" i="1"/>
  <c r="AY896" i="1"/>
  <c r="AZ896" i="1"/>
  <c r="U896" i="1"/>
  <c r="O893" i="7"/>
  <c r="V896" i="1"/>
  <c r="P893" i="7"/>
  <c r="Q893" i="7"/>
  <c r="R893" i="7"/>
  <c r="Y896" i="1"/>
  <c r="S893" i="7"/>
  <c r="T893" i="7"/>
  <c r="U893" i="7"/>
  <c r="V893" i="7"/>
  <c r="W893" i="7"/>
  <c r="AE896" i="1"/>
  <c r="X893" i="7"/>
  <c r="Y893" i="7"/>
  <c r="Z893" i="7"/>
  <c r="AH896" i="1"/>
  <c r="AA893" i="7"/>
  <c r="AB893" i="7"/>
  <c r="A894" i="7"/>
  <c r="B894" i="7"/>
  <c r="C894" i="7"/>
  <c r="D894" i="7"/>
  <c r="E894" i="7"/>
  <c r="F894" i="7"/>
  <c r="G894" i="7"/>
  <c r="H894" i="7"/>
  <c r="I894" i="7"/>
  <c r="P897" i="1"/>
  <c r="J894" i="7"/>
  <c r="Q897" i="1"/>
  <c r="K894" i="7"/>
  <c r="L894" i="7"/>
  <c r="M894" i="7"/>
  <c r="AQ897" i="1"/>
  <c r="AR897" i="1"/>
  <c r="AS897" i="1"/>
  <c r="AT897" i="1"/>
  <c r="AU897" i="1"/>
  <c r="T897" i="1"/>
  <c r="N894" i="7"/>
  <c r="AV897" i="1"/>
  <c r="AW897" i="1"/>
  <c r="AX897" i="1"/>
  <c r="AY897" i="1"/>
  <c r="AZ897" i="1"/>
  <c r="U897" i="1"/>
  <c r="O894" i="7"/>
  <c r="V897" i="1"/>
  <c r="P894" i="7"/>
  <c r="Q894" i="7"/>
  <c r="R894" i="7"/>
  <c r="Y897" i="1"/>
  <c r="S894" i="7"/>
  <c r="T894" i="7"/>
  <c r="U894" i="7"/>
  <c r="V894" i="7"/>
  <c r="W894" i="7"/>
  <c r="AE897" i="1"/>
  <c r="X894" i="7"/>
  <c r="Y894" i="7"/>
  <c r="Z894" i="7"/>
  <c r="AH897" i="1"/>
  <c r="AA894" i="7"/>
  <c r="AB894" i="7"/>
  <c r="A895" i="7"/>
  <c r="B895" i="7"/>
  <c r="C895" i="7"/>
  <c r="D895" i="7"/>
  <c r="E895" i="7"/>
  <c r="F895" i="7"/>
  <c r="G895" i="7"/>
  <c r="H895" i="7"/>
  <c r="I895" i="7"/>
  <c r="P898" i="1"/>
  <c r="J895" i="7"/>
  <c r="Q898" i="1"/>
  <c r="K895" i="7"/>
  <c r="L895" i="7"/>
  <c r="M895" i="7"/>
  <c r="AQ898" i="1"/>
  <c r="AR898" i="1"/>
  <c r="AS898" i="1"/>
  <c r="AT898" i="1"/>
  <c r="AU898" i="1"/>
  <c r="T898" i="1"/>
  <c r="N895" i="7"/>
  <c r="AV898" i="1"/>
  <c r="AW898" i="1"/>
  <c r="AX898" i="1"/>
  <c r="AY898" i="1"/>
  <c r="AZ898" i="1"/>
  <c r="U898" i="1"/>
  <c r="O895" i="7"/>
  <c r="V898" i="1"/>
  <c r="P895" i="7"/>
  <c r="Q895" i="7"/>
  <c r="R895" i="7"/>
  <c r="Y898" i="1"/>
  <c r="S895" i="7"/>
  <c r="T895" i="7"/>
  <c r="U895" i="7"/>
  <c r="V895" i="7"/>
  <c r="W895" i="7"/>
  <c r="AE898" i="1"/>
  <c r="X895" i="7"/>
  <c r="Y895" i="7"/>
  <c r="Z895" i="7"/>
  <c r="AH898" i="1"/>
  <c r="AA895" i="7"/>
  <c r="AB895" i="7"/>
  <c r="A896" i="7"/>
  <c r="B896" i="7"/>
  <c r="C896" i="7"/>
  <c r="D896" i="7"/>
  <c r="E896" i="7"/>
  <c r="F896" i="7"/>
  <c r="G896" i="7"/>
  <c r="H896" i="7"/>
  <c r="I896" i="7"/>
  <c r="P899" i="1"/>
  <c r="J896" i="7"/>
  <c r="Q899" i="1"/>
  <c r="K896" i="7"/>
  <c r="L896" i="7"/>
  <c r="M896" i="7"/>
  <c r="AQ899" i="1"/>
  <c r="AR899" i="1"/>
  <c r="AS899" i="1"/>
  <c r="AT899" i="1"/>
  <c r="AU899" i="1"/>
  <c r="T899" i="1"/>
  <c r="N896" i="7"/>
  <c r="AV899" i="1"/>
  <c r="AW899" i="1"/>
  <c r="AX899" i="1"/>
  <c r="AY899" i="1"/>
  <c r="AZ899" i="1"/>
  <c r="U899" i="1"/>
  <c r="O896" i="7"/>
  <c r="V899" i="1"/>
  <c r="P896" i="7"/>
  <c r="Q896" i="7"/>
  <c r="R896" i="7"/>
  <c r="Y899" i="1"/>
  <c r="S896" i="7"/>
  <c r="T896" i="7"/>
  <c r="U896" i="7"/>
  <c r="V896" i="7"/>
  <c r="W896" i="7"/>
  <c r="AE899" i="1"/>
  <c r="X896" i="7"/>
  <c r="Y896" i="7"/>
  <c r="Z896" i="7"/>
  <c r="AH899" i="1"/>
  <c r="AA896" i="7"/>
  <c r="AB896" i="7"/>
  <c r="A897" i="7"/>
  <c r="B897" i="7"/>
  <c r="C897" i="7"/>
  <c r="D897" i="7"/>
  <c r="E897" i="7"/>
  <c r="F897" i="7"/>
  <c r="G897" i="7"/>
  <c r="H897" i="7"/>
  <c r="I897" i="7"/>
  <c r="P900" i="1"/>
  <c r="J897" i="7"/>
  <c r="Q900" i="1"/>
  <c r="K897" i="7"/>
  <c r="L897" i="7"/>
  <c r="M897" i="7"/>
  <c r="AQ900" i="1"/>
  <c r="AR900" i="1"/>
  <c r="AS900" i="1"/>
  <c r="AT900" i="1"/>
  <c r="AU900" i="1"/>
  <c r="T900" i="1"/>
  <c r="N897" i="7"/>
  <c r="AV900" i="1"/>
  <c r="AW900" i="1"/>
  <c r="AX900" i="1"/>
  <c r="AY900" i="1"/>
  <c r="AZ900" i="1"/>
  <c r="U900" i="1"/>
  <c r="O897" i="7"/>
  <c r="V900" i="1"/>
  <c r="P897" i="7"/>
  <c r="Q897" i="7"/>
  <c r="R897" i="7"/>
  <c r="Y900" i="1"/>
  <c r="S897" i="7"/>
  <c r="T897" i="7"/>
  <c r="U897" i="7"/>
  <c r="V897" i="7"/>
  <c r="W897" i="7"/>
  <c r="AE900" i="1"/>
  <c r="X897" i="7"/>
  <c r="Y897" i="7"/>
  <c r="Z897" i="7"/>
  <c r="AH900" i="1"/>
  <c r="AA897" i="7"/>
  <c r="AB897" i="7"/>
  <c r="A898" i="7"/>
  <c r="B898" i="7"/>
  <c r="C898" i="7"/>
  <c r="D898" i="7"/>
  <c r="E898" i="7"/>
  <c r="F898" i="7"/>
  <c r="G898" i="7"/>
  <c r="H898" i="7"/>
  <c r="I898" i="7"/>
  <c r="P901" i="1"/>
  <c r="J898" i="7"/>
  <c r="Q901" i="1"/>
  <c r="K898" i="7"/>
  <c r="L898" i="7"/>
  <c r="M898" i="7"/>
  <c r="AQ901" i="1"/>
  <c r="AR901" i="1"/>
  <c r="AS901" i="1"/>
  <c r="AT901" i="1"/>
  <c r="AU901" i="1"/>
  <c r="T901" i="1"/>
  <c r="N898" i="7"/>
  <c r="AV901" i="1"/>
  <c r="AW901" i="1"/>
  <c r="AX901" i="1"/>
  <c r="AY901" i="1"/>
  <c r="AZ901" i="1"/>
  <c r="U901" i="1"/>
  <c r="O898" i="7"/>
  <c r="V901" i="1"/>
  <c r="P898" i="7"/>
  <c r="Q898" i="7"/>
  <c r="R898" i="7"/>
  <c r="Y901" i="1"/>
  <c r="S898" i="7"/>
  <c r="T898" i="7"/>
  <c r="U898" i="7"/>
  <c r="V898" i="7"/>
  <c r="W898" i="7"/>
  <c r="AE901" i="1"/>
  <c r="X898" i="7"/>
  <c r="Y898" i="7"/>
  <c r="Z898" i="7"/>
  <c r="AH901" i="1"/>
  <c r="AA898" i="7"/>
  <c r="AB898" i="7"/>
  <c r="A899" i="7"/>
  <c r="B899" i="7"/>
  <c r="C899" i="7"/>
  <c r="D899" i="7"/>
  <c r="E899" i="7"/>
  <c r="F899" i="7"/>
  <c r="G899" i="7"/>
  <c r="H899" i="7"/>
  <c r="I899" i="7"/>
  <c r="P902" i="1"/>
  <c r="J899" i="7"/>
  <c r="Q902" i="1"/>
  <c r="K899" i="7"/>
  <c r="L899" i="7"/>
  <c r="M899" i="7"/>
  <c r="AQ902" i="1"/>
  <c r="AR902" i="1"/>
  <c r="AS902" i="1"/>
  <c r="AT902" i="1"/>
  <c r="AU902" i="1"/>
  <c r="T902" i="1"/>
  <c r="N899" i="7"/>
  <c r="AV902" i="1"/>
  <c r="AW902" i="1"/>
  <c r="AX902" i="1"/>
  <c r="AY902" i="1"/>
  <c r="AZ902" i="1"/>
  <c r="U902" i="1"/>
  <c r="O899" i="7"/>
  <c r="V902" i="1"/>
  <c r="P899" i="7"/>
  <c r="Q899" i="7"/>
  <c r="R899" i="7"/>
  <c r="Y902" i="1"/>
  <c r="S899" i="7"/>
  <c r="T899" i="7"/>
  <c r="U899" i="7"/>
  <c r="V899" i="7"/>
  <c r="W899" i="7"/>
  <c r="AE902" i="1"/>
  <c r="X899" i="7"/>
  <c r="Y899" i="7"/>
  <c r="Z899" i="7"/>
  <c r="AH902" i="1"/>
  <c r="AA899" i="7"/>
  <c r="AB899" i="7"/>
  <c r="A900" i="7"/>
  <c r="B900" i="7"/>
  <c r="C900" i="7"/>
  <c r="D900" i="7"/>
  <c r="E900" i="7"/>
  <c r="F900" i="7"/>
  <c r="G900" i="7"/>
  <c r="H900" i="7"/>
  <c r="I900" i="7"/>
  <c r="P903" i="1"/>
  <c r="J900" i="7"/>
  <c r="Q903" i="1"/>
  <c r="K900" i="7"/>
  <c r="L900" i="7"/>
  <c r="M900" i="7"/>
  <c r="AQ903" i="1"/>
  <c r="AR903" i="1"/>
  <c r="AS903" i="1"/>
  <c r="AT903" i="1"/>
  <c r="AU903" i="1"/>
  <c r="T903" i="1"/>
  <c r="N900" i="7"/>
  <c r="AV903" i="1"/>
  <c r="AW903" i="1"/>
  <c r="AX903" i="1"/>
  <c r="AY903" i="1"/>
  <c r="AZ903" i="1"/>
  <c r="U903" i="1"/>
  <c r="O900" i="7"/>
  <c r="V903" i="1"/>
  <c r="P900" i="7"/>
  <c r="Q900" i="7"/>
  <c r="R900" i="7"/>
  <c r="Y903" i="1"/>
  <c r="S900" i="7"/>
  <c r="T900" i="7"/>
  <c r="U900" i="7"/>
  <c r="V900" i="7"/>
  <c r="W900" i="7"/>
  <c r="AE903" i="1"/>
  <c r="X900" i="7"/>
  <c r="Y900" i="7"/>
  <c r="Z900" i="7"/>
  <c r="AH903" i="1"/>
  <c r="AA900" i="7"/>
  <c r="AB900" i="7"/>
  <c r="A901" i="7"/>
  <c r="B901" i="7"/>
  <c r="C901" i="7"/>
  <c r="D901" i="7"/>
  <c r="E901" i="7"/>
  <c r="F901" i="7"/>
  <c r="G901" i="7"/>
  <c r="H901" i="7"/>
  <c r="I901" i="7"/>
  <c r="P904" i="1"/>
  <c r="J901" i="7"/>
  <c r="Q904" i="1"/>
  <c r="K901" i="7"/>
  <c r="L901" i="7"/>
  <c r="M901" i="7"/>
  <c r="AQ904" i="1"/>
  <c r="AR904" i="1"/>
  <c r="AS904" i="1"/>
  <c r="AT904" i="1"/>
  <c r="AU904" i="1"/>
  <c r="T904" i="1"/>
  <c r="N901" i="7"/>
  <c r="AV904" i="1"/>
  <c r="AW904" i="1"/>
  <c r="AX904" i="1"/>
  <c r="AY904" i="1"/>
  <c r="AZ904" i="1"/>
  <c r="U904" i="1"/>
  <c r="O901" i="7"/>
  <c r="V904" i="1"/>
  <c r="P901" i="7"/>
  <c r="Q901" i="7"/>
  <c r="R901" i="7"/>
  <c r="Y904" i="1"/>
  <c r="S901" i="7"/>
  <c r="T901" i="7"/>
  <c r="U901" i="7"/>
  <c r="V901" i="7"/>
  <c r="W901" i="7"/>
  <c r="AE904" i="1"/>
  <c r="X901" i="7"/>
  <c r="Y901" i="7"/>
  <c r="Z901" i="7"/>
  <c r="AH904" i="1"/>
  <c r="AA901" i="7"/>
  <c r="AB901" i="7"/>
  <c r="A902" i="7"/>
  <c r="B902" i="7"/>
  <c r="C902" i="7"/>
  <c r="D902" i="7"/>
  <c r="E902" i="7"/>
  <c r="F902" i="7"/>
  <c r="G902" i="7"/>
  <c r="H902" i="7"/>
  <c r="I902" i="7"/>
  <c r="P905" i="1"/>
  <c r="J902" i="7"/>
  <c r="Q905" i="1"/>
  <c r="K902" i="7"/>
  <c r="L902" i="7"/>
  <c r="M902" i="7"/>
  <c r="AQ905" i="1"/>
  <c r="AR905" i="1"/>
  <c r="AS905" i="1"/>
  <c r="AT905" i="1"/>
  <c r="AU905" i="1"/>
  <c r="T905" i="1"/>
  <c r="N902" i="7"/>
  <c r="AV905" i="1"/>
  <c r="AW905" i="1"/>
  <c r="AX905" i="1"/>
  <c r="AY905" i="1"/>
  <c r="AZ905" i="1"/>
  <c r="U905" i="1"/>
  <c r="O902" i="7"/>
  <c r="V905" i="1"/>
  <c r="P902" i="7"/>
  <c r="Q902" i="7"/>
  <c r="R902" i="7"/>
  <c r="Y905" i="1"/>
  <c r="S902" i="7"/>
  <c r="T902" i="7"/>
  <c r="U902" i="7"/>
  <c r="V902" i="7"/>
  <c r="W902" i="7"/>
  <c r="AE905" i="1"/>
  <c r="X902" i="7"/>
  <c r="Y902" i="7"/>
  <c r="Z902" i="7"/>
  <c r="AH905" i="1"/>
  <c r="AA902" i="7"/>
  <c r="AB902" i="7"/>
  <c r="A903" i="7"/>
  <c r="B903" i="7"/>
  <c r="C903" i="7"/>
  <c r="D903" i="7"/>
  <c r="E903" i="7"/>
  <c r="F903" i="7"/>
  <c r="G903" i="7"/>
  <c r="H903" i="7"/>
  <c r="I903" i="7"/>
  <c r="P906" i="1"/>
  <c r="J903" i="7"/>
  <c r="Q906" i="1"/>
  <c r="K903" i="7"/>
  <c r="L903" i="7"/>
  <c r="M903" i="7"/>
  <c r="AQ906" i="1"/>
  <c r="AR906" i="1"/>
  <c r="AS906" i="1"/>
  <c r="AT906" i="1"/>
  <c r="AU906" i="1"/>
  <c r="T906" i="1"/>
  <c r="N903" i="7"/>
  <c r="AV906" i="1"/>
  <c r="AW906" i="1"/>
  <c r="AX906" i="1"/>
  <c r="AY906" i="1"/>
  <c r="AZ906" i="1"/>
  <c r="U906" i="1"/>
  <c r="O903" i="7"/>
  <c r="V906" i="1"/>
  <c r="P903" i="7"/>
  <c r="Q903" i="7"/>
  <c r="R903" i="7"/>
  <c r="Y906" i="1"/>
  <c r="S903" i="7"/>
  <c r="T903" i="7"/>
  <c r="U903" i="7"/>
  <c r="V903" i="7"/>
  <c r="W903" i="7"/>
  <c r="AE906" i="1"/>
  <c r="X903" i="7"/>
  <c r="Y903" i="7"/>
  <c r="Z903" i="7"/>
  <c r="AH906" i="1"/>
  <c r="AA903" i="7"/>
  <c r="AB903" i="7"/>
  <c r="A904" i="7"/>
  <c r="B904" i="7"/>
  <c r="I907" i="1"/>
  <c r="C904" i="7"/>
  <c r="D904" i="7"/>
  <c r="E904" i="7"/>
  <c r="F904" i="7"/>
  <c r="G904" i="7"/>
  <c r="H904" i="7"/>
  <c r="I904" i="7"/>
  <c r="BG19" i="16"/>
  <c r="BH19" i="16"/>
  <c r="BI19" i="16"/>
  <c r="BJ19" i="16"/>
  <c r="AS19" i="16"/>
  <c r="W19" i="16"/>
  <c r="P907" i="1"/>
  <c r="J904" i="7"/>
  <c r="Q907" i="1"/>
  <c r="K904" i="7"/>
  <c r="L904" i="7"/>
  <c r="M904" i="7"/>
  <c r="AQ907" i="1"/>
  <c r="AR907" i="1"/>
  <c r="AS907" i="1"/>
  <c r="AT907" i="1"/>
  <c r="AU907" i="1"/>
  <c r="T907" i="1"/>
  <c r="N904" i="7"/>
  <c r="AV907" i="1"/>
  <c r="AW907" i="1"/>
  <c r="AX907" i="1"/>
  <c r="AY907" i="1"/>
  <c r="AZ907" i="1"/>
  <c r="U907" i="1"/>
  <c r="O904" i="7"/>
  <c r="AX19" i="16"/>
  <c r="V907" i="1"/>
  <c r="P904" i="7"/>
  <c r="Q904" i="7"/>
  <c r="R904" i="7"/>
  <c r="Y907" i="1"/>
  <c r="S904" i="7"/>
  <c r="T904" i="7"/>
  <c r="U904" i="7"/>
  <c r="V904" i="7"/>
  <c r="W904" i="7"/>
  <c r="AE907" i="1"/>
  <c r="X904" i="7"/>
  <c r="Y904" i="7"/>
  <c r="Z904" i="7"/>
  <c r="AH907" i="1"/>
  <c r="AA904" i="7"/>
  <c r="AB904" i="7"/>
  <c r="A905" i="7"/>
  <c r="B905" i="7"/>
  <c r="I908" i="1"/>
  <c r="C905" i="7"/>
  <c r="D905" i="7"/>
  <c r="E905" i="7"/>
  <c r="F905" i="7"/>
  <c r="G905" i="7"/>
  <c r="H905" i="7"/>
  <c r="I905" i="7"/>
  <c r="P908" i="1"/>
  <c r="J905" i="7"/>
  <c r="Q908" i="1"/>
  <c r="K905" i="7"/>
  <c r="L905" i="7"/>
  <c r="M905" i="7"/>
  <c r="AQ908" i="1"/>
  <c r="AR908" i="1"/>
  <c r="AS908" i="1"/>
  <c r="AT908" i="1"/>
  <c r="AU908" i="1"/>
  <c r="T908" i="1"/>
  <c r="N905" i="7"/>
  <c r="AV908" i="1"/>
  <c r="AW908" i="1"/>
  <c r="AX908" i="1"/>
  <c r="AY908" i="1"/>
  <c r="AZ908" i="1"/>
  <c r="U908" i="1"/>
  <c r="O905" i="7"/>
  <c r="V908" i="1"/>
  <c r="P905" i="7"/>
  <c r="Q905" i="7"/>
  <c r="R905" i="7"/>
  <c r="Y908" i="1"/>
  <c r="S905" i="7"/>
  <c r="T905" i="7"/>
  <c r="U905" i="7"/>
  <c r="V905" i="7"/>
  <c r="W905" i="7"/>
  <c r="AE908" i="1"/>
  <c r="X905" i="7"/>
  <c r="Y905" i="7"/>
  <c r="Z905" i="7"/>
  <c r="AH908" i="1"/>
  <c r="AA905" i="7"/>
  <c r="AB905" i="7"/>
  <c r="A906" i="7"/>
  <c r="B906" i="7"/>
  <c r="I909" i="1"/>
  <c r="C906" i="7"/>
  <c r="D906" i="7"/>
  <c r="E906" i="7"/>
  <c r="F906" i="7"/>
  <c r="G906" i="7"/>
  <c r="H906" i="7"/>
  <c r="I906" i="7"/>
  <c r="P909" i="1"/>
  <c r="J906" i="7"/>
  <c r="Q909" i="1"/>
  <c r="K906" i="7"/>
  <c r="L906" i="7"/>
  <c r="M906" i="7"/>
  <c r="AQ909" i="1"/>
  <c r="AR909" i="1"/>
  <c r="AS909" i="1"/>
  <c r="AT909" i="1"/>
  <c r="AU909" i="1"/>
  <c r="T909" i="1"/>
  <c r="N906" i="7"/>
  <c r="AV909" i="1"/>
  <c r="AW909" i="1"/>
  <c r="AX909" i="1"/>
  <c r="AY909" i="1"/>
  <c r="AZ909" i="1"/>
  <c r="U909" i="1"/>
  <c r="O906" i="7"/>
  <c r="V909" i="1"/>
  <c r="P906" i="7"/>
  <c r="Q906" i="7"/>
  <c r="R906" i="7"/>
  <c r="Y909" i="1"/>
  <c r="S906" i="7"/>
  <c r="T906" i="7"/>
  <c r="U906" i="7"/>
  <c r="V906" i="7"/>
  <c r="W906" i="7"/>
  <c r="AE909" i="1"/>
  <c r="X906" i="7"/>
  <c r="Y906" i="7"/>
  <c r="Z906" i="7"/>
  <c r="AH909" i="1"/>
  <c r="AA906" i="7"/>
  <c r="AB906" i="7"/>
  <c r="A907" i="7"/>
  <c r="B907" i="7"/>
  <c r="I910" i="1"/>
  <c r="C907" i="7"/>
  <c r="D907" i="7"/>
  <c r="E907" i="7"/>
  <c r="F907" i="7"/>
  <c r="G907" i="7"/>
  <c r="H907" i="7"/>
  <c r="I907" i="7"/>
  <c r="P910" i="1"/>
  <c r="J907" i="7"/>
  <c r="Q910" i="1"/>
  <c r="K907" i="7"/>
  <c r="L907" i="7"/>
  <c r="M907" i="7"/>
  <c r="AQ910" i="1"/>
  <c r="AR910" i="1"/>
  <c r="AS910" i="1"/>
  <c r="AT910" i="1"/>
  <c r="AU910" i="1"/>
  <c r="T910" i="1"/>
  <c r="N907" i="7"/>
  <c r="AV910" i="1"/>
  <c r="AW910" i="1"/>
  <c r="AX910" i="1"/>
  <c r="AY910" i="1"/>
  <c r="AZ910" i="1"/>
  <c r="U910" i="1"/>
  <c r="O907" i="7"/>
  <c r="V910" i="1"/>
  <c r="P907" i="7"/>
  <c r="Q907" i="7"/>
  <c r="R907" i="7"/>
  <c r="Y910" i="1"/>
  <c r="S907" i="7"/>
  <c r="T907" i="7"/>
  <c r="U907" i="7"/>
  <c r="V907" i="7"/>
  <c r="W907" i="7"/>
  <c r="AE910" i="1"/>
  <c r="X907" i="7"/>
  <c r="Y907" i="7"/>
  <c r="Z907" i="7"/>
  <c r="AH910" i="1"/>
  <c r="AA907" i="7"/>
  <c r="AB907" i="7"/>
  <c r="A908" i="7"/>
  <c r="B908" i="7"/>
  <c r="I911" i="1"/>
  <c r="C908" i="7"/>
  <c r="D908" i="7"/>
  <c r="E908" i="7"/>
  <c r="F908" i="7"/>
  <c r="G908" i="7"/>
  <c r="H908" i="7"/>
  <c r="I908" i="7"/>
  <c r="P911" i="1"/>
  <c r="J908" i="7"/>
  <c r="Q911" i="1"/>
  <c r="K908" i="7"/>
  <c r="L908" i="7"/>
  <c r="M908" i="7"/>
  <c r="AQ911" i="1"/>
  <c r="AR911" i="1"/>
  <c r="AS911" i="1"/>
  <c r="AT911" i="1"/>
  <c r="AU911" i="1"/>
  <c r="T911" i="1"/>
  <c r="N908" i="7"/>
  <c r="AV911" i="1"/>
  <c r="AW911" i="1"/>
  <c r="AX911" i="1"/>
  <c r="AY911" i="1"/>
  <c r="AZ911" i="1"/>
  <c r="U911" i="1"/>
  <c r="O908" i="7"/>
  <c r="V911" i="1"/>
  <c r="P908" i="7"/>
  <c r="Q908" i="7"/>
  <c r="R908" i="7"/>
  <c r="Y911" i="1"/>
  <c r="S908" i="7"/>
  <c r="T908" i="7"/>
  <c r="U908" i="7"/>
  <c r="V908" i="7"/>
  <c r="W908" i="7"/>
  <c r="AE911" i="1"/>
  <c r="X908" i="7"/>
  <c r="Y908" i="7"/>
  <c r="Z908" i="7"/>
  <c r="AH911" i="1"/>
  <c r="AA908" i="7"/>
  <c r="AB908" i="7"/>
  <c r="A909" i="7"/>
  <c r="B909" i="7"/>
  <c r="I912" i="1"/>
  <c r="C909" i="7"/>
  <c r="D909" i="7"/>
  <c r="E909" i="7"/>
  <c r="F909" i="7"/>
  <c r="G909" i="7"/>
  <c r="H909" i="7"/>
  <c r="I909" i="7"/>
  <c r="P912" i="1"/>
  <c r="J909" i="7"/>
  <c r="Q912" i="1"/>
  <c r="K909" i="7"/>
  <c r="L909" i="7"/>
  <c r="M909" i="7"/>
  <c r="AQ912" i="1"/>
  <c r="AR912" i="1"/>
  <c r="AS912" i="1"/>
  <c r="AT912" i="1"/>
  <c r="AU912" i="1"/>
  <c r="T912" i="1"/>
  <c r="N909" i="7"/>
  <c r="AV912" i="1"/>
  <c r="AW912" i="1"/>
  <c r="AX912" i="1"/>
  <c r="AY912" i="1"/>
  <c r="AZ912" i="1"/>
  <c r="U912" i="1"/>
  <c r="O909" i="7"/>
  <c r="V912" i="1"/>
  <c r="P909" i="7"/>
  <c r="Q909" i="7"/>
  <c r="R909" i="7"/>
  <c r="Y912" i="1"/>
  <c r="S909" i="7"/>
  <c r="T909" i="7"/>
  <c r="U909" i="7"/>
  <c r="V909" i="7"/>
  <c r="W909" i="7"/>
  <c r="AE912" i="1"/>
  <c r="X909" i="7"/>
  <c r="Y909" i="7"/>
  <c r="Z909" i="7"/>
  <c r="AH912" i="1"/>
  <c r="AA909" i="7"/>
  <c r="AB909" i="7"/>
  <c r="A910" i="7"/>
  <c r="B910" i="7"/>
  <c r="I913" i="1"/>
  <c r="C910" i="7"/>
  <c r="D910" i="7"/>
  <c r="E910" i="7"/>
  <c r="F910" i="7"/>
  <c r="G910" i="7"/>
  <c r="H910" i="7"/>
  <c r="I910" i="7"/>
  <c r="P913" i="1"/>
  <c r="J910" i="7"/>
  <c r="Q913" i="1"/>
  <c r="K910" i="7"/>
  <c r="L910" i="7"/>
  <c r="M910" i="7"/>
  <c r="AQ913" i="1"/>
  <c r="AR913" i="1"/>
  <c r="AS913" i="1"/>
  <c r="AT913" i="1"/>
  <c r="AU913" i="1"/>
  <c r="T913" i="1"/>
  <c r="N910" i="7"/>
  <c r="AV913" i="1"/>
  <c r="AW913" i="1"/>
  <c r="AX913" i="1"/>
  <c r="AY913" i="1"/>
  <c r="AZ913" i="1"/>
  <c r="U913" i="1"/>
  <c r="O910" i="7"/>
  <c r="V913" i="1"/>
  <c r="P910" i="7"/>
  <c r="Q910" i="7"/>
  <c r="R910" i="7"/>
  <c r="Y913" i="1"/>
  <c r="S910" i="7"/>
  <c r="T910" i="7"/>
  <c r="U910" i="7"/>
  <c r="V910" i="7"/>
  <c r="W910" i="7"/>
  <c r="AE913" i="1"/>
  <c r="X910" i="7"/>
  <c r="Y910" i="7"/>
  <c r="Z910" i="7"/>
  <c r="AH913" i="1"/>
  <c r="AA910" i="7"/>
  <c r="AB910" i="7"/>
  <c r="A911" i="7"/>
  <c r="B911" i="7"/>
  <c r="I914" i="1"/>
  <c r="C911" i="7"/>
  <c r="D911" i="7"/>
  <c r="E911" i="7"/>
  <c r="F911" i="7"/>
  <c r="G911" i="7"/>
  <c r="H911" i="7"/>
  <c r="I911" i="7"/>
  <c r="P914" i="1"/>
  <c r="J911" i="7"/>
  <c r="Q914" i="1"/>
  <c r="K911" i="7"/>
  <c r="L911" i="7"/>
  <c r="M911" i="7"/>
  <c r="AQ914" i="1"/>
  <c r="AR914" i="1"/>
  <c r="AS914" i="1"/>
  <c r="AT914" i="1"/>
  <c r="AU914" i="1"/>
  <c r="T914" i="1"/>
  <c r="N911" i="7"/>
  <c r="AV914" i="1"/>
  <c r="AW914" i="1"/>
  <c r="AX914" i="1"/>
  <c r="AY914" i="1"/>
  <c r="AZ914" i="1"/>
  <c r="U914" i="1"/>
  <c r="O911" i="7"/>
  <c r="V914" i="1"/>
  <c r="P911" i="7"/>
  <c r="Q911" i="7"/>
  <c r="R911" i="7"/>
  <c r="Y914" i="1"/>
  <c r="S911" i="7"/>
  <c r="T911" i="7"/>
  <c r="U911" i="7"/>
  <c r="V911" i="7"/>
  <c r="W911" i="7"/>
  <c r="AE914" i="1"/>
  <c r="X911" i="7"/>
  <c r="Y911" i="7"/>
  <c r="Z911" i="7"/>
  <c r="AH914" i="1"/>
  <c r="AA911" i="7"/>
  <c r="AB911" i="7"/>
  <c r="A912" i="7"/>
  <c r="B912" i="7"/>
  <c r="I915" i="1"/>
  <c r="C912" i="7"/>
  <c r="D912" i="7"/>
  <c r="E912" i="7"/>
  <c r="F912" i="7"/>
  <c r="G912" i="7"/>
  <c r="H912" i="7"/>
  <c r="I912" i="7"/>
  <c r="P915" i="1"/>
  <c r="J912" i="7"/>
  <c r="Q915" i="1"/>
  <c r="K912" i="7"/>
  <c r="L912" i="7"/>
  <c r="M912" i="7"/>
  <c r="AQ915" i="1"/>
  <c r="AR915" i="1"/>
  <c r="AS915" i="1"/>
  <c r="AT915" i="1"/>
  <c r="AU915" i="1"/>
  <c r="T915" i="1"/>
  <c r="N912" i="7"/>
  <c r="AV915" i="1"/>
  <c r="AW915" i="1"/>
  <c r="AX915" i="1"/>
  <c r="AY915" i="1"/>
  <c r="AZ915" i="1"/>
  <c r="U915" i="1"/>
  <c r="O912" i="7"/>
  <c r="V915" i="1"/>
  <c r="P912" i="7"/>
  <c r="Q912" i="7"/>
  <c r="R912" i="7"/>
  <c r="Y915" i="1"/>
  <c r="S912" i="7"/>
  <c r="T912" i="7"/>
  <c r="U912" i="7"/>
  <c r="V912" i="7"/>
  <c r="W912" i="7"/>
  <c r="AE915" i="1"/>
  <c r="X912" i="7"/>
  <c r="Y912" i="7"/>
  <c r="Z912" i="7"/>
  <c r="AH915" i="1"/>
  <c r="AA912" i="7"/>
  <c r="AB912" i="7"/>
  <c r="A913" i="7"/>
  <c r="B913" i="7"/>
  <c r="I916" i="1"/>
  <c r="C913" i="7"/>
  <c r="D913" i="7"/>
  <c r="E913" i="7"/>
  <c r="F913" i="7"/>
  <c r="G913" i="7"/>
  <c r="H913" i="7"/>
  <c r="I913" i="7"/>
  <c r="P916" i="1"/>
  <c r="J913" i="7"/>
  <c r="Q916" i="1"/>
  <c r="K913" i="7"/>
  <c r="L913" i="7"/>
  <c r="M913" i="7"/>
  <c r="AQ916" i="1"/>
  <c r="AR916" i="1"/>
  <c r="AS916" i="1"/>
  <c r="AT916" i="1"/>
  <c r="AU916" i="1"/>
  <c r="T916" i="1"/>
  <c r="N913" i="7"/>
  <c r="AV916" i="1"/>
  <c r="AW916" i="1"/>
  <c r="AX916" i="1"/>
  <c r="AY916" i="1"/>
  <c r="AZ916" i="1"/>
  <c r="U916" i="1"/>
  <c r="O913" i="7"/>
  <c r="V916" i="1"/>
  <c r="P913" i="7"/>
  <c r="Q913" i="7"/>
  <c r="R913" i="7"/>
  <c r="Y916" i="1"/>
  <c r="S913" i="7"/>
  <c r="T913" i="7"/>
  <c r="U913" i="7"/>
  <c r="V913" i="7"/>
  <c r="W913" i="7"/>
  <c r="AE916" i="1"/>
  <c r="X913" i="7"/>
  <c r="Y913" i="7"/>
  <c r="Z913" i="7"/>
  <c r="AH916" i="1"/>
  <c r="AA913" i="7"/>
  <c r="AB913" i="7"/>
  <c r="A914" i="7"/>
  <c r="B914" i="7"/>
  <c r="I917" i="1"/>
  <c r="C914" i="7"/>
  <c r="D914" i="7"/>
  <c r="E914" i="7"/>
  <c r="F914" i="7"/>
  <c r="G914" i="7"/>
  <c r="H914" i="7"/>
  <c r="I914" i="7"/>
  <c r="P917" i="1"/>
  <c r="J914" i="7"/>
  <c r="Q917" i="1"/>
  <c r="K914" i="7"/>
  <c r="L914" i="7"/>
  <c r="M914" i="7"/>
  <c r="AQ917" i="1"/>
  <c r="AR917" i="1"/>
  <c r="AS917" i="1"/>
  <c r="AT917" i="1"/>
  <c r="AU917" i="1"/>
  <c r="T917" i="1"/>
  <c r="N914" i="7"/>
  <c r="AV917" i="1"/>
  <c r="AW917" i="1"/>
  <c r="AX917" i="1"/>
  <c r="AY917" i="1"/>
  <c r="AZ917" i="1"/>
  <c r="U917" i="1"/>
  <c r="O914" i="7"/>
  <c r="V917" i="1"/>
  <c r="P914" i="7"/>
  <c r="Q914" i="7"/>
  <c r="R914" i="7"/>
  <c r="Y917" i="1"/>
  <c r="S914" i="7"/>
  <c r="T914" i="7"/>
  <c r="U914" i="7"/>
  <c r="V914" i="7"/>
  <c r="W914" i="7"/>
  <c r="AE917" i="1"/>
  <c r="X914" i="7"/>
  <c r="Y914" i="7"/>
  <c r="Z914" i="7"/>
  <c r="AH917" i="1"/>
  <c r="AA914" i="7"/>
  <c r="AB914" i="7"/>
  <c r="A915" i="7"/>
  <c r="B915" i="7"/>
  <c r="I918" i="1"/>
  <c r="C915" i="7"/>
  <c r="D915" i="7"/>
  <c r="E915" i="7"/>
  <c r="F915" i="7"/>
  <c r="G915" i="7"/>
  <c r="H915" i="7"/>
  <c r="I915" i="7"/>
  <c r="P918" i="1"/>
  <c r="J915" i="7"/>
  <c r="Q918" i="1"/>
  <c r="K915" i="7"/>
  <c r="L915" i="7"/>
  <c r="M915" i="7"/>
  <c r="AQ918" i="1"/>
  <c r="AR918" i="1"/>
  <c r="AS918" i="1"/>
  <c r="AT918" i="1"/>
  <c r="AU918" i="1"/>
  <c r="T918" i="1"/>
  <c r="N915" i="7"/>
  <c r="AV918" i="1"/>
  <c r="AW918" i="1"/>
  <c r="AX918" i="1"/>
  <c r="AY918" i="1"/>
  <c r="AZ918" i="1"/>
  <c r="U918" i="1"/>
  <c r="O915" i="7"/>
  <c r="V918" i="1"/>
  <c r="P915" i="7"/>
  <c r="Q915" i="7"/>
  <c r="R915" i="7"/>
  <c r="Y918" i="1"/>
  <c r="S915" i="7"/>
  <c r="T915" i="7"/>
  <c r="U915" i="7"/>
  <c r="V915" i="7"/>
  <c r="W915" i="7"/>
  <c r="AE918" i="1"/>
  <c r="X915" i="7"/>
  <c r="Y915" i="7"/>
  <c r="Z915" i="7"/>
  <c r="AH918" i="1"/>
  <c r="AA915" i="7"/>
  <c r="AB915" i="7"/>
  <c r="A916" i="7"/>
  <c r="B916" i="7"/>
  <c r="I919" i="1"/>
  <c r="C916" i="7"/>
  <c r="D916" i="7"/>
  <c r="E916" i="7"/>
  <c r="F916" i="7"/>
  <c r="G916" i="7"/>
  <c r="H916" i="7"/>
  <c r="I916" i="7"/>
  <c r="P919" i="1"/>
  <c r="J916" i="7"/>
  <c r="Q919" i="1"/>
  <c r="K916" i="7"/>
  <c r="L916" i="7"/>
  <c r="M916" i="7"/>
  <c r="AQ919" i="1"/>
  <c r="AR919" i="1"/>
  <c r="AS919" i="1"/>
  <c r="AT919" i="1"/>
  <c r="AU919" i="1"/>
  <c r="T919" i="1"/>
  <c r="N916" i="7"/>
  <c r="AV919" i="1"/>
  <c r="AW919" i="1"/>
  <c r="AX919" i="1"/>
  <c r="AY919" i="1"/>
  <c r="AZ919" i="1"/>
  <c r="U919" i="1"/>
  <c r="O916" i="7"/>
  <c r="V919" i="1"/>
  <c r="P916" i="7"/>
  <c r="Q916" i="7"/>
  <c r="R916" i="7"/>
  <c r="Y919" i="1"/>
  <c r="S916" i="7"/>
  <c r="T916" i="7"/>
  <c r="U916" i="7"/>
  <c r="V916" i="7"/>
  <c r="W916" i="7"/>
  <c r="AE919" i="1"/>
  <c r="X916" i="7"/>
  <c r="Y916" i="7"/>
  <c r="Z916" i="7"/>
  <c r="AH919" i="1"/>
  <c r="AA916" i="7"/>
  <c r="AB916" i="7"/>
  <c r="A917" i="7"/>
  <c r="B917" i="7"/>
  <c r="I920" i="1"/>
  <c r="C917" i="7"/>
  <c r="D917" i="7"/>
  <c r="E917" i="7"/>
  <c r="F917" i="7"/>
  <c r="G917" i="7"/>
  <c r="H917" i="7"/>
  <c r="I917" i="7"/>
  <c r="P920" i="1"/>
  <c r="J917" i="7"/>
  <c r="Q920" i="1"/>
  <c r="K917" i="7"/>
  <c r="L917" i="7"/>
  <c r="M917" i="7"/>
  <c r="AQ920" i="1"/>
  <c r="AR920" i="1"/>
  <c r="AS920" i="1"/>
  <c r="AT920" i="1"/>
  <c r="AU920" i="1"/>
  <c r="T920" i="1"/>
  <c r="N917" i="7"/>
  <c r="AV920" i="1"/>
  <c r="AW920" i="1"/>
  <c r="AX920" i="1"/>
  <c r="AY920" i="1"/>
  <c r="AZ920" i="1"/>
  <c r="U920" i="1"/>
  <c r="O917" i="7"/>
  <c r="V920" i="1"/>
  <c r="P917" i="7"/>
  <c r="Q917" i="7"/>
  <c r="R917" i="7"/>
  <c r="Y920" i="1"/>
  <c r="S917" i="7"/>
  <c r="T917" i="7"/>
  <c r="U917" i="7"/>
  <c r="V917" i="7"/>
  <c r="W917" i="7"/>
  <c r="AE920" i="1"/>
  <c r="X917" i="7"/>
  <c r="Y917" i="7"/>
  <c r="Z917" i="7"/>
  <c r="AH920" i="1"/>
  <c r="AA917" i="7"/>
  <c r="AB917" i="7"/>
  <c r="A918" i="7"/>
  <c r="B918" i="7"/>
  <c r="I921" i="1"/>
  <c r="C918" i="7"/>
  <c r="D918" i="7"/>
  <c r="E918" i="7"/>
  <c r="F918" i="7"/>
  <c r="G918" i="7"/>
  <c r="H918" i="7"/>
  <c r="I918" i="7"/>
  <c r="P921" i="1"/>
  <c r="J918" i="7"/>
  <c r="Q921" i="1"/>
  <c r="K918" i="7"/>
  <c r="L918" i="7"/>
  <c r="M918" i="7"/>
  <c r="AQ921" i="1"/>
  <c r="AR921" i="1"/>
  <c r="AS921" i="1"/>
  <c r="AT921" i="1"/>
  <c r="AU921" i="1"/>
  <c r="T921" i="1"/>
  <c r="N918" i="7"/>
  <c r="AV921" i="1"/>
  <c r="AW921" i="1"/>
  <c r="AX921" i="1"/>
  <c r="AY921" i="1"/>
  <c r="AZ921" i="1"/>
  <c r="U921" i="1"/>
  <c r="O918" i="7"/>
  <c r="V921" i="1"/>
  <c r="P918" i="7"/>
  <c r="Q918" i="7"/>
  <c r="R918" i="7"/>
  <c r="Y921" i="1"/>
  <c r="S918" i="7"/>
  <c r="T918" i="7"/>
  <c r="U918" i="7"/>
  <c r="V918" i="7"/>
  <c r="W918" i="7"/>
  <c r="AE921" i="1"/>
  <c r="X918" i="7"/>
  <c r="Y918" i="7"/>
  <c r="Z918" i="7"/>
  <c r="AH921" i="1"/>
  <c r="AA918" i="7"/>
  <c r="AB918" i="7"/>
  <c r="A919" i="7"/>
  <c r="B919" i="7"/>
  <c r="I922" i="1"/>
  <c r="C919" i="7"/>
  <c r="D919" i="7"/>
  <c r="E919" i="7"/>
  <c r="F919" i="7"/>
  <c r="G919" i="7"/>
  <c r="H919" i="7"/>
  <c r="I919" i="7"/>
  <c r="P922" i="1"/>
  <c r="J919" i="7"/>
  <c r="Q922" i="1"/>
  <c r="K919" i="7"/>
  <c r="L919" i="7"/>
  <c r="M919" i="7"/>
  <c r="AQ922" i="1"/>
  <c r="AR922" i="1"/>
  <c r="AS922" i="1"/>
  <c r="AT922" i="1"/>
  <c r="AU922" i="1"/>
  <c r="T922" i="1"/>
  <c r="N919" i="7"/>
  <c r="AV922" i="1"/>
  <c r="AW922" i="1"/>
  <c r="AX922" i="1"/>
  <c r="AY922" i="1"/>
  <c r="AZ922" i="1"/>
  <c r="U922" i="1"/>
  <c r="O919" i="7"/>
  <c r="V922" i="1"/>
  <c r="P919" i="7"/>
  <c r="Q919" i="7"/>
  <c r="R919" i="7"/>
  <c r="Y922" i="1"/>
  <c r="S919" i="7"/>
  <c r="T919" i="7"/>
  <c r="U919" i="7"/>
  <c r="V919" i="7"/>
  <c r="W919" i="7"/>
  <c r="AE922" i="1"/>
  <c r="X919" i="7"/>
  <c r="Y919" i="7"/>
  <c r="Z919" i="7"/>
  <c r="AH922" i="1"/>
  <c r="AA919" i="7"/>
  <c r="AB919" i="7"/>
  <c r="A920" i="7"/>
  <c r="B920" i="7"/>
  <c r="I923" i="1"/>
  <c r="C920" i="7"/>
  <c r="D920" i="7"/>
  <c r="E920" i="7"/>
  <c r="F920" i="7"/>
  <c r="G920" i="7"/>
  <c r="H920" i="7"/>
  <c r="I920" i="7"/>
  <c r="P923" i="1"/>
  <c r="J920" i="7"/>
  <c r="Q923" i="1"/>
  <c r="K920" i="7"/>
  <c r="L920" i="7"/>
  <c r="M920" i="7"/>
  <c r="AQ923" i="1"/>
  <c r="AR923" i="1"/>
  <c r="AS923" i="1"/>
  <c r="AT923" i="1"/>
  <c r="AU923" i="1"/>
  <c r="T923" i="1"/>
  <c r="N920" i="7"/>
  <c r="AV923" i="1"/>
  <c r="AW923" i="1"/>
  <c r="AX923" i="1"/>
  <c r="AY923" i="1"/>
  <c r="AZ923" i="1"/>
  <c r="U923" i="1"/>
  <c r="O920" i="7"/>
  <c r="V923" i="1"/>
  <c r="P920" i="7"/>
  <c r="Q920" i="7"/>
  <c r="R920" i="7"/>
  <c r="Y923" i="1"/>
  <c r="S920" i="7"/>
  <c r="T920" i="7"/>
  <c r="U920" i="7"/>
  <c r="V920" i="7"/>
  <c r="W920" i="7"/>
  <c r="AE923" i="1"/>
  <c r="X920" i="7"/>
  <c r="Y920" i="7"/>
  <c r="Z920" i="7"/>
  <c r="AH923" i="1"/>
  <c r="AA920" i="7"/>
  <c r="AB920" i="7"/>
  <c r="A921" i="7"/>
  <c r="B921" i="7"/>
  <c r="I924" i="1"/>
  <c r="C921" i="7"/>
  <c r="D921" i="7"/>
  <c r="E921" i="7"/>
  <c r="F921" i="7"/>
  <c r="G921" i="7"/>
  <c r="H921" i="7"/>
  <c r="I921" i="7"/>
  <c r="P924" i="1"/>
  <c r="J921" i="7"/>
  <c r="Q924" i="1"/>
  <c r="K921" i="7"/>
  <c r="L921" i="7"/>
  <c r="M921" i="7"/>
  <c r="AQ924" i="1"/>
  <c r="AR924" i="1"/>
  <c r="AS924" i="1"/>
  <c r="AT924" i="1"/>
  <c r="AU924" i="1"/>
  <c r="T924" i="1"/>
  <c r="N921" i="7"/>
  <c r="AV924" i="1"/>
  <c r="AW924" i="1"/>
  <c r="AX924" i="1"/>
  <c r="AY924" i="1"/>
  <c r="AZ924" i="1"/>
  <c r="U924" i="1"/>
  <c r="O921" i="7"/>
  <c r="V924" i="1"/>
  <c r="P921" i="7"/>
  <c r="Q921" i="7"/>
  <c r="R921" i="7"/>
  <c r="Y924" i="1"/>
  <c r="S921" i="7"/>
  <c r="T921" i="7"/>
  <c r="U921" i="7"/>
  <c r="V921" i="7"/>
  <c r="W921" i="7"/>
  <c r="AE924" i="1"/>
  <c r="X921" i="7"/>
  <c r="Y921" i="7"/>
  <c r="Z921" i="7"/>
  <c r="AH924" i="1"/>
  <c r="AA921" i="7"/>
  <c r="AB921" i="7"/>
  <c r="A922" i="7"/>
  <c r="B922" i="7"/>
  <c r="I925" i="1"/>
  <c r="C922" i="7"/>
  <c r="D922" i="7"/>
  <c r="E922" i="7"/>
  <c r="F922" i="7"/>
  <c r="G922" i="7"/>
  <c r="H922" i="7"/>
  <c r="I922" i="7"/>
  <c r="P925" i="1"/>
  <c r="J922" i="7"/>
  <c r="Q925" i="1"/>
  <c r="K922" i="7"/>
  <c r="L922" i="7"/>
  <c r="M922" i="7"/>
  <c r="AQ925" i="1"/>
  <c r="AR925" i="1"/>
  <c r="AS925" i="1"/>
  <c r="AT925" i="1"/>
  <c r="AU925" i="1"/>
  <c r="T925" i="1"/>
  <c r="N922" i="7"/>
  <c r="AV925" i="1"/>
  <c r="AW925" i="1"/>
  <c r="AX925" i="1"/>
  <c r="AY925" i="1"/>
  <c r="AZ925" i="1"/>
  <c r="U925" i="1"/>
  <c r="O922" i="7"/>
  <c r="V925" i="1"/>
  <c r="P922" i="7"/>
  <c r="Q922" i="7"/>
  <c r="R922" i="7"/>
  <c r="Y925" i="1"/>
  <c r="S922" i="7"/>
  <c r="T922" i="7"/>
  <c r="U922" i="7"/>
  <c r="V922" i="7"/>
  <c r="W922" i="7"/>
  <c r="AE925" i="1"/>
  <c r="X922" i="7"/>
  <c r="Y922" i="7"/>
  <c r="Z922" i="7"/>
  <c r="AH925" i="1"/>
  <c r="AA922" i="7"/>
  <c r="AB922" i="7"/>
  <c r="A923" i="7"/>
  <c r="B923" i="7"/>
  <c r="I926" i="1"/>
  <c r="C923" i="7"/>
  <c r="D923" i="7"/>
  <c r="E923" i="7"/>
  <c r="F923" i="7"/>
  <c r="G923" i="7"/>
  <c r="H923" i="7"/>
  <c r="I923" i="7"/>
  <c r="P926" i="1"/>
  <c r="J923" i="7"/>
  <c r="Q926" i="1"/>
  <c r="K923" i="7"/>
  <c r="L923" i="7"/>
  <c r="M923" i="7"/>
  <c r="AQ926" i="1"/>
  <c r="AR926" i="1"/>
  <c r="AS926" i="1"/>
  <c r="AT926" i="1"/>
  <c r="AU926" i="1"/>
  <c r="T926" i="1"/>
  <c r="N923" i="7"/>
  <c r="AV926" i="1"/>
  <c r="AW926" i="1"/>
  <c r="AX926" i="1"/>
  <c r="AY926" i="1"/>
  <c r="AZ926" i="1"/>
  <c r="U926" i="1"/>
  <c r="O923" i="7"/>
  <c r="V926" i="1"/>
  <c r="P923" i="7"/>
  <c r="Q923" i="7"/>
  <c r="R923" i="7"/>
  <c r="Y926" i="1"/>
  <c r="S923" i="7"/>
  <c r="T923" i="7"/>
  <c r="U923" i="7"/>
  <c r="V923" i="7"/>
  <c r="W923" i="7"/>
  <c r="AE926" i="1"/>
  <c r="X923" i="7"/>
  <c r="Y923" i="7"/>
  <c r="Z923" i="7"/>
  <c r="AH926" i="1"/>
  <c r="AA923" i="7"/>
  <c r="AB923" i="7"/>
  <c r="A924" i="7"/>
  <c r="B924" i="7"/>
  <c r="I927" i="1"/>
  <c r="C924" i="7"/>
  <c r="D924" i="7"/>
  <c r="E924" i="7"/>
  <c r="F924" i="7"/>
  <c r="G924" i="7"/>
  <c r="H924" i="7"/>
  <c r="I924" i="7"/>
  <c r="BK19" i="16"/>
  <c r="BM19" i="16"/>
  <c r="BL19" i="16"/>
  <c r="BN19" i="16"/>
  <c r="AT19" i="16"/>
  <c r="X19" i="16"/>
  <c r="P927" i="1"/>
  <c r="J924" i="7"/>
  <c r="Q927" i="1"/>
  <c r="K924" i="7"/>
  <c r="L924" i="7"/>
  <c r="M924" i="7"/>
  <c r="AQ927" i="1"/>
  <c r="AR927" i="1"/>
  <c r="AS927" i="1"/>
  <c r="AT927" i="1"/>
  <c r="AU927" i="1"/>
  <c r="T927" i="1"/>
  <c r="N924" i="7"/>
  <c r="AV927" i="1"/>
  <c r="AW927" i="1"/>
  <c r="AX927" i="1"/>
  <c r="AY927" i="1"/>
  <c r="AZ927" i="1"/>
  <c r="U927" i="1"/>
  <c r="O924" i="7"/>
  <c r="AY19" i="16"/>
  <c r="V927" i="1"/>
  <c r="P924" i="7"/>
  <c r="Q924" i="7"/>
  <c r="R924" i="7"/>
  <c r="Y927" i="1"/>
  <c r="S924" i="7"/>
  <c r="T924" i="7"/>
  <c r="U924" i="7"/>
  <c r="V924" i="7"/>
  <c r="W924" i="7"/>
  <c r="AE927" i="1"/>
  <c r="X924" i="7"/>
  <c r="Y924" i="7"/>
  <c r="Z924" i="7"/>
  <c r="AH927" i="1"/>
  <c r="AA924" i="7"/>
  <c r="AB924" i="7"/>
  <c r="A925" i="7"/>
  <c r="B925" i="7"/>
  <c r="I928" i="1"/>
  <c r="C925" i="7"/>
  <c r="D925" i="7"/>
  <c r="E925" i="7"/>
  <c r="F925" i="7"/>
  <c r="G925" i="7"/>
  <c r="H925" i="7"/>
  <c r="I925" i="7"/>
  <c r="P928" i="1"/>
  <c r="J925" i="7"/>
  <c r="Q928" i="1"/>
  <c r="K925" i="7"/>
  <c r="L925" i="7"/>
  <c r="M925" i="7"/>
  <c r="AQ928" i="1"/>
  <c r="AR928" i="1"/>
  <c r="AS928" i="1"/>
  <c r="AT928" i="1"/>
  <c r="AU928" i="1"/>
  <c r="T928" i="1"/>
  <c r="N925" i="7"/>
  <c r="AV928" i="1"/>
  <c r="AW928" i="1"/>
  <c r="AX928" i="1"/>
  <c r="AY928" i="1"/>
  <c r="AZ928" i="1"/>
  <c r="U928" i="1"/>
  <c r="O925" i="7"/>
  <c r="V928" i="1"/>
  <c r="P925" i="7"/>
  <c r="Q925" i="7"/>
  <c r="R925" i="7"/>
  <c r="Y928" i="1"/>
  <c r="S925" i="7"/>
  <c r="T925" i="7"/>
  <c r="U925" i="7"/>
  <c r="V925" i="7"/>
  <c r="W925" i="7"/>
  <c r="AE928" i="1"/>
  <c r="X925" i="7"/>
  <c r="Y925" i="7"/>
  <c r="Z925" i="7"/>
  <c r="AH928" i="1"/>
  <c r="AA925" i="7"/>
  <c r="AB925" i="7"/>
  <c r="A926" i="7"/>
  <c r="B926" i="7"/>
  <c r="I929" i="1"/>
  <c r="C926" i="7"/>
  <c r="D926" i="7"/>
  <c r="E926" i="7"/>
  <c r="F926" i="7"/>
  <c r="G926" i="7"/>
  <c r="H926" i="7"/>
  <c r="I926" i="7"/>
  <c r="P929" i="1"/>
  <c r="J926" i="7"/>
  <c r="Q929" i="1"/>
  <c r="K926" i="7"/>
  <c r="L926" i="7"/>
  <c r="M926" i="7"/>
  <c r="AQ929" i="1"/>
  <c r="AR929" i="1"/>
  <c r="AS929" i="1"/>
  <c r="AT929" i="1"/>
  <c r="AU929" i="1"/>
  <c r="T929" i="1"/>
  <c r="N926" i="7"/>
  <c r="AV929" i="1"/>
  <c r="AW929" i="1"/>
  <c r="AX929" i="1"/>
  <c r="AY929" i="1"/>
  <c r="AZ929" i="1"/>
  <c r="U929" i="1"/>
  <c r="O926" i="7"/>
  <c r="V929" i="1"/>
  <c r="P926" i="7"/>
  <c r="Q926" i="7"/>
  <c r="R926" i="7"/>
  <c r="Y929" i="1"/>
  <c r="S926" i="7"/>
  <c r="T926" i="7"/>
  <c r="U926" i="7"/>
  <c r="V926" i="7"/>
  <c r="W926" i="7"/>
  <c r="AE929" i="1"/>
  <c r="X926" i="7"/>
  <c r="Y926" i="7"/>
  <c r="Z926" i="7"/>
  <c r="AH929" i="1"/>
  <c r="AA926" i="7"/>
  <c r="AB926" i="7"/>
  <c r="A927" i="7"/>
  <c r="B927" i="7"/>
  <c r="I930" i="1"/>
  <c r="C927" i="7"/>
  <c r="D927" i="7"/>
  <c r="E927" i="7"/>
  <c r="F927" i="7"/>
  <c r="G927" i="7"/>
  <c r="H927" i="7"/>
  <c r="I927" i="7"/>
  <c r="P930" i="1"/>
  <c r="J927" i="7"/>
  <c r="Q930" i="1"/>
  <c r="K927" i="7"/>
  <c r="L927" i="7"/>
  <c r="M927" i="7"/>
  <c r="AQ930" i="1"/>
  <c r="AR930" i="1"/>
  <c r="AS930" i="1"/>
  <c r="AT930" i="1"/>
  <c r="AU930" i="1"/>
  <c r="T930" i="1"/>
  <c r="N927" i="7"/>
  <c r="AV930" i="1"/>
  <c r="AW930" i="1"/>
  <c r="AX930" i="1"/>
  <c r="AY930" i="1"/>
  <c r="AZ930" i="1"/>
  <c r="U930" i="1"/>
  <c r="O927" i="7"/>
  <c r="V930" i="1"/>
  <c r="P927" i="7"/>
  <c r="Q927" i="7"/>
  <c r="R927" i="7"/>
  <c r="Y930" i="1"/>
  <c r="S927" i="7"/>
  <c r="T927" i="7"/>
  <c r="U927" i="7"/>
  <c r="V927" i="7"/>
  <c r="W927" i="7"/>
  <c r="AE930" i="1"/>
  <c r="X927" i="7"/>
  <c r="Y927" i="7"/>
  <c r="Z927" i="7"/>
  <c r="AH930" i="1"/>
  <c r="AA927" i="7"/>
  <c r="AB927" i="7"/>
  <c r="A928" i="7"/>
  <c r="B928" i="7"/>
  <c r="I931" i="1"/>
  <c r="C928" i="7"/>
  <c r="D928" i="7"/>
  <c r="E928" i="7"/>
  <c r="F928" i="7"/>
  <c r="G928" i="7"/>
  <c r="H928" i="7"/>
  <c r="I928" i="7"/>
  <c r="P931" i="1"/>
  <c r="J928" i="7"/>
  <c r="Q931" i="1"/>
  <c r="K928" i="7"/>
  <c r="L928" i="7"/>
  <c r="M928" i="7"/>
  <c r="AQ931" i="1"/>
  <c r="AR931" i="1"/>
  <c r="AS931" i="1"/>
  <c r="AT931" i="1"/>
  <c r="AU931" i="1"/>
  <c r="T931" i="1"/>
  <c r="N928" i="7"/>
  <c r="AV931" i="1"/>
  <c r="AW931" i="1"/>
  <c r="AX931" i="1"/>
  <c r="AY931" i="1"/>
  <c r="AZ931" i="1"/>
  <c r="U931" i="1"/>
  <c r="O928" i="7"/>
  <c r="V931" i="1"/>
  <c r="P928" i="7"/>
  <c r="Q928" i="7"/>
  <c r="R928" i="7"/>
  <c r="Y931" i="1"/>
  <c r="S928" i="7"/>
  <c r="T928" i="7"/>
  <c r="U928" i="7"/>
  <c r="V928" i="7"/>
  <c r="W928" i="7"/>
  <c r="AE931" i="1"/>
  <c r="X928" i="7"/>
  <c r="Y928" i="7"/>
  <c r="Z928" i="7"/>
  <c r="AH931" i="1"/>
  <c r="AA928" i="7"/>
  <c r="AB928" i="7"/>
  <c r="A929" i="7"/>
  <c r="B929" i="7"/>
  <c r="I932" i="1"/>
  <c r="C929" i="7"/>
  <c r="D929" i="7"/>
  <c r="E929" i="7"/>
  <c r="F929" i="7"/>
  <c r="G929" i="7"/>
  <c r="H929" i="7"/>
  <c r="I929" i="7"/>
  <c r="P932" i="1"/>
  <c r="J929" i="7"/>
  <c r="Q932" i="1"/>
  <c r="K929" i="7"/>
  <c r="L929" i="7"/>
  <c r="M929" i="7"/>
  <c r="AQ932" i="1"/>
  <c r="AR932" i="1"/>
  <c r="AS932" i="1"/>
  <c r="AT932" i="1"/>
  <c r="AU932" i="1"/>
  <c r="T932" i="1"/>
  <c r="N929" i="7"/>
  <c r="AV932" i="1"/>
  <c r="AW932" i="1"/>
  <c r="AX932" i="1"/>
  <c r="AY932" i="1"/>
  <c r="AZ932" i="1"/>
  <c r="U932" i="1"/>
  <c r="O929" i="7"/>
  <c r="V932" i="1"/>
  <c r="P929" i="7"/>
  <c r="Q929" i="7"/>
  <c r="R929" i="7"/>
  <c r="Y932" i="1"/>
  <c r="S929" i="7"/>
  <c r="T929" i="7"/>
  <c r="U929" i="7"/>
  <c r="V929" i="7"/>
  <c r="W929" i="7"/>
  <c r="AE932" i="1"/>
  <c r="X929" i="7"/>
  <c r="Y929" i="7"/>
  <c r="Z929" i="7"/>
  <c r="AH932" i="1"/>
  <c r="AA929" i="7"/>
  <c r="AB929" i="7"/>
  <c r="A930" i="7"/>
  <c r="B930" i="7"/>
  <c r="I933" i="1"/>
  <c r="C930" i="7"/>
  <c r="D930" i="7"/>
  <c r="E930" i="7"/>
  <c r="F930" i="7"/>
  <c r="G930" i="7"/>
  <c r="H930" i="7"/>
  <c r="I930" i="7"/>
  <c r="P933" i="1"/>
  <c r="J930" i="7"/>
  <c r="Q933" i="1"/>
  <c r="K930" i="7"/>
  <c r="L930" i="7"/>
  <c r="M930" i="7"/>
  <c r="AQ933" i="1"/>
  <c r="AR933" i="1"/>
  <c r="AS933" i="1"/>
  <c r="AT933" i="1"/>
  <c r="AU933" i="1"/>
  <c r="T933" i="1"/>
  <c r="N930" i="7"/>
  <c r="AV933" i="1"/>
  <c r="AW933" i="1"/>
  <c r="AX933" i="1"/>
  <c r="AY933" i="1"/>
  <c r="AZ933" i="1"/>
  <c r="U933" i="1"/>
  <c r="O930" i="7"/>
  <c r="V933" i="1"/>
  <c r="P930" i="7"/>
  <c r="Q930" i="7"/>
  <c r="R930" i="7"/>
  <c r="Y933" i="1"/>
  <c r="S930" i="7"/>
  <c r="T930" i="7"/>
  <c r="U930" i="7"/>
  <c r="V930" i="7"/>
  <c r="W930" i="7"/>
  <c r="AE933" i="1"/>
  <c r="X930" i="7"/>
  <c r="Y930" i="7"/>
  <c r="Z930" i="7"/>
  <c r="AH933" i="1"/>
  <c r="AA930" i="7"/>
  <c r="AB930" i="7"/>
  <c r="A931" i="7"/>
  <c r="B931" i="7"/>
  <c r="I934" i="1"/>
  <c r="C931" i="7"/>
  <c r="D931" i="7"/>
  <c r="E931" i="7"/>
  <c r="F931" i="7"/>
  <c r="G931" i="7"/>
  <c r="H931" i="7"/>
  <c r="I931" i="7"/>
  <c r="P934" i="1"/>
  <c r="J931" i="7"/>
  <c r="Q934" i="1"/>
  <c r="K931" i="7"/>
  <c r="L931" i="7"/>
  <c r="M931" i="7"/>
  <c r="AQ934" i="1"/>
  <c r="AR934" i="1"/>
  <c r="AS934" i="1"/>
  <c r="AT934" i="1"/>
  <c r="AU934" i="1"/>
  <c r="T934" i="1"/>
  <c r="N931" i="7"/>
  <c r="AV934" i="1"/>
  <c r="AW934" i="1"/>
  <c r="AX934" i="1"/>
  <c r="AY934" i="1"/>
  <c r="AZ934" i="1"/>
  <c r="U934" i="1"/>
  <c r="O931" i="7"/>
  <c r="V934" i="1"/>
  <c r="P931" i="7"/>
  <c r="Q931" i="7"/>
  <c r="R931" i="7"/>
  <c r="Y934" i="1"/>
  <c r="S931" i="7"/>
  <c r="T931" i="7"/>
  <c r="U931" i="7"/>
  <c r="V931" i="7"/>
  <c r="W931" i="7"/>
  <c r="AE934" i="1"/>
  <c r="X931" i="7"/>
  <c r="Y931" i="7"/>
  <c r="Z931" i="7"/>
  <c r="AH934" i="1"/>
  <c r="AA931" i="7"/>
  <c r="AB931" i="7"/>
  <c r="A932" i="7"/>
  <c r="B932" i="7"/>
  <c r="I935" i="1"/>
  <c r="C932" i="7"/>
  <c r="D932" i="7"/>
  <c r="E932" i="7"/>
  <c r="F932" i="7"/>
  <c r="G932" i="7"/>
  <c r="H932" i="7"/>
  <c r="I932" i="7"/>
  <c r="P935" i="1"/>
  <c r="J932" i="7"/>
  <c r="Q935" i="1"/>
  <c r="K932" i="7"/>
  <c r="L932" i="7"/>
  <c r="M932" i="7"/>
  <c r="AQ935" i="1"/>
  <c r="AR935" i="1"/>
  <c r="AS935" i="1"/>
  <c r="AT935" i="1"/>
  <c r="AU935" i="1"/>
  <c r="T935" i="1"/>
  <c r="N932" i="7"/>
  <c r="AV935" i="1"/>
  <c r="AW935" i="1"/>
  <c r="AX935" i="1"/>
  <c r="AY935" i="1"/>
  <c r="AZ935" i="1"/>
  <c r="U935" i="1"/>
  <c r="O932" i="7"/>
  <c r="V935" i="1"/>
  <c r="P932" i="7"/>
  <c r="Q932" i="7"/>
  <c r="R932" i="7"/>
  <c r="Y935" i="1"/>
  <c r="S932" i="7"/>
  <c r="T932" i="7"/>
  <c r="U932" i="7"/>
  <c r="V932" i="7"/>
  <c r="W932" i="7"/>
  <c r="AE935" i="1"/>
  <c r="X932" i="7"/>
  <c r="Y932" i="7"/>
  <c r="Z932" i="7"/>
  <c r="AH935" i="1"/>
  <c r="AA932" i="7"/>
  <c r="AB932" i="7"/>
  <c r="A933" i="7"/>
  <c r="B933" i="7"/>
  <c r="I936" i="1"/>
  <c r="C933" i="7"/>
  <c r="D933" i="7"/>
  <c r="E933" i="7"/>
  <c r="F933" i="7"/>
  <c r="G933" i="7"/>
  <c r="H933" i="7"/>
  <c r="I933" i="7"/>
  <c r="P936" i="1"/>
  <c r="J933" i="7"/>
  <c r="Q936" i="1"/>
  <c r="K933" i="7"/>
  <c r="L933" i="7"/>
  <c r="M933" i="7"/>
  <c r="AQ936" i="1"/>
  <c r="AR936" i="1"/>
  <c r="AS936" i="1"/>
  <c r="AT936" i="1"/>
  <c r="AU936" i="1"/>
  <c r="T936" i="1"/>
  <c r="N933" i="7"/>
  <c r="AV936" i="1"/>
  <c r="AW936" i="1"/>
  <c r="AX936" i="1"/>
  <c r="AY936" i="1"/>
  <c r="AZ936" i="1"/>
  <c r="U936" i="1"/>
  <c r="O933" i="7"/>
  <c r="V936" i="1"/>
  <c r="P933" i="7"/>
  <c r="Q933" i="7"/>
  <c r="R933" i="7"/>
  <c r="Y936" i="1"/>
  <c r="S933" i="7"/>
  <c r="T933" i="7"/>
  <c r="U933" i="7"/>
  <c r="V933" i="7"/>
  <c r="W933" i="7"/>
  <c r="AE936" i="1"/>
  <c r="X933" i="7"/>
  <c r="Y933" i="7"/>
  <c r="Z933" i="7"/>
  <c r="AH936" i="1"/>
  <c r="AA933" i="7"/>
  <c r="AB933" i="7"/>
  <c r="A934" i="7"/>
  <c r="B934" i="7"/>
  <c r="I937" i="1"/>
  <c r="C934" i="7"/>
  <c r="D934" i="7"/>
  <c r="E934" i="7"/>
  <c r="F934" i="7"/>
  <c r="G934" i="7"/>
  <c r="H934" i="7"/>
  <c r="I934" i="7"/>
  <c r="P937" i="1"/>
  <c r="J934" i="7"/>
  <c r="Q937" i="1"/>
  <c r="K934" i="7"/>
  <c r="L934" i="7"/>
  <c r="M934" i="7"/>
  <c r="AQ937" i="1"/>
  <c r="AR937" i="1"/>
  <c r="AS937" i="1"/>
  <c r="AT937" i="1"/>
  <c r="AU937" i="1"/>
  <c r="T937" i="1"/>
  <c r="N934" i="7"/>
  <c r="AV937" i="1"/>
  <c r="AW937" i="1"/>
  <c r="AX937" i="1"/>
  <c r="AY937" i="1"/>
  <c r="AZ937" i="1"/>
  <c r="U937" i="1"/>
  <c r="O934" i="7"/>
  <c r="V937" i="1"/>
  <c r="P934" i="7"/>
  <c r="Q934" i="7"/>
  <c r="R934" i="7"/>
  <c r="Y937" i="1"/>
  <c r="S934" i="7"/>
  <c r="T934" i="7"/>
  <c r="U934" i="7"/>
  <c r="V934" i="7"/>
  <c r="W934" i="7"/>
  <c r="AE937" i="1"/>
  <c r="X934" i="7"/>
  <c r="Y934" i="7"/>
  <c r="Z934" i="7"/>
  <c r="AH937" i="1"/>
  <c r="AA934" i="7"/>
  <c r="AB934" i="7"/>
  <c r="A935" i="7"/>
  <c r="B935" i="7"/>
  <c r="I938" i="1"/>
  <c r="C935" i="7"/>
  <c r="D935" i="7"/>
  <c r="E935" i="7"/>
  <c r="F935" i="7"/>
  <c r="G935" i="7"/>
  <c r="H935" i="7"/>
  <c r="I935" i="7"/>
  <c r="P938" i="1"/>
  <c r="J935" i="7"/>
  <c r="Q938" i="1"/>
  <c r="K935" i="7"/>
  <c r="L935" i="7"/>
  <c r="M935" i="7"/>
  <c r="AQ938" i="1"/>
  <c r="AR938" i="1"/>
  <c r="AS938" i="1"/>
  <c r="AT938" i="1"/>
  <c r="AU938" i="1"/>
  <c r="T938" i="1"/>
  <c r="N935" i="7"/>
  <c r="AV938" i="1"/>
  <c r="AW938" i="1"/>
  <c r="AX938" i="1"/>
  <c r="AY938" i="1"/>
  <c r="AZ938" i="1"/>
  <c r="U938" i="1"/>
  <c r="O935" i="7"/>
  <c r="V938" i="1"/>
  <c r="P935" i="7"/>
  <c r="Q935" i="7"/>
  <c r="R935" i="7"/>
  <c r="Y938" i="1"/>
  <c r="S935" i="7"/>
  <c r="T935" i="7"/>
  <c r="U935" i="7"/>
  <c r="V935" i="7"/>
  <c r="W935" i="7"/>
  <c r="AE938" i="1"/>
  <c r="X935" i="7"/>
  <c r="Y935" i="7"/>
  <c r="Z935" i="7"/>
  <c r="AH938" i="1"/>
  <c r="AA935" i="7"/>
  <c r="AB935" i="7"/>
  <c r="A936" i="7"/>
  <c r="B936" i="7"/>
  <c r="I939" i="1"/>
  <c r="C936" i="7"/>
  <c r="D936" i="7"/>
  <c r="E936" i="7"/>
  <c r="F936" i="7"/>
  <c r="G936" i="7"/>
  <c r="H936" i="7"/>
  <c r="I936" i="7"/>
  <c r="P939" i="1"/>
  <c r="J936" i="7"/>
  <c r="Q939" i="1"/>
  <c r="K936" i="7"/>
  <c r="L936" i="7"/>
  <c r="M936" i="7"/>
  <c r="AQ939" i="1"/>
  <c r="AR939" i="1"/>
  <c r="AS939" i="1"/>
  <c r="AT939" i="1"/>
  <c r="AU939" i="1"/>
  <c r="T939" i="1"/>
  <c r="N936" i="7"/>
  <c r="AV939" i="1"/>
  <c r="AW939" i="1"/>
  <c r="AX939" i="1"/>
  <c r="AY939" i="1"/>
  <c r="AZ939" i="1"/>
  <c r="U939" i="1"/>
  <c r="O936" i="7"/>
  <c r="V939" i="1"/>
  <c r="P936" i="7"/>
  <c r="Q936" i="7"/>
  <c r="R936" i="7"/>
  <c r="Y939" i="1"/>
  <c r="S936" i="7"/>
  <c r="T936" i="7"/>
  <c r="U936" i="7"/>
  <c r="V936" i="7"/>
  <c r="W936" i="7"/>
  <c r="AE939" i="1"/>
  <c r="X936" i="7"/>
  <c r="Y936" i="7"/>
  <c r="Z936" i="7"/>
  <c r="AH939" i="1"/>
  <c r="AA936" i="7"/>
  <c r="AB936" i="7"/>
  <c r="A937" i="7"/>
  <c r="B937" i="7"/>
  <c r="I940" i="1"/>
  <c r="C937" i="7"/>
  <c r="D937" i="7"/>
  <c r="E937" i="7"/>
  <c r="F937" i="7"/>
  <c r="G937" i="7"/>
  <c r="H937" i="7"/>
  <c r="I937" i="7"/>
  <c r="P940" i="1"/>
  <c r="J937" i="7"/>
  <c r="Q940" i="1"/>
  <c r="K937" i="7"/>
  <c r="L937" i="7"/>
  <c r="M937" i="7"/>
  <c r="AQ940" i="1"/>
  <c r="AR940" i="1"/>
  <c r="AS940" i="1"/>
  <c r="AT940" i="1"/>
  <c r="AU940" i="1"/>
  <c r="T940" i="1"/>
  <c r="N937" i="7"/>
  <c r="AV940" i="1"/>
  <c r="AW940" i="1"/>
  <c r="AX940" i="1"/>
  <c r="AY940" i="1"/>
  <c r="AZ940" i="1"/>
  <c r="U940" i="1"/>
  <c r="O937" i="7"/>
  <c r="V940" i="1"/>
  <c r="P937" i="7"/>
  <c r="Q937" i="7"/>
  <c r="R937" i="7"/>
  <c r="Y940" i="1"/>
  <c r="S937" i="7"/>
  <c r="T937" i="7"/>
  <c r="U937" i="7"/>
  <c r="V937" i="7"/>
  <c r="W937" i="7"/>
  <c r="AE940" i="1"/>
  <c r="X937" i="7"/>
  <c r="Y937" i="7"/>
  <c r="Z937" i="7"/>
  <c r="AH940" i="1"/>
  <c r="AA937" i="7"/>
  <c r="AB937" i="7"/>
  <c r="A938" i="7"/>
  <c r="B938" i="7"/>
  <c r="I941" i="1"/>
  <c r="C938" i="7"/>
  <c r="D938" i="7"/>
  <c r="E938" i="7"/>
  <c r="F938" i="7"/>
  <c r="G938" i="7"/>
  <c r="H938" i="7"/>
  <c r="I938" i="7"/>
  <c r="P941" i="1"/>
  <c r="J938" i="7"/>
  <c r="Q941" i="1"/>
  <c r="K938" i="7"/>
  <c r="L938" i="7"/>
  <c r="M938" i="7"/>
  <c r="AQ941" i="1"/>
  <c r="AR941" i="1"/>
  <c r="AS941" i="1"/>
  <c r="AT941" i="1"/>
  <c r="AU941" i="1"/>
  <c r="T941" i="1"/>
  <c r="N938" i="7"/>
  <c r="AV941" i="1"/>
  <c r="AW941" i="1"/>
  <c r="AX941" i="1"/>
  <c r="AY941" i="1"/>
  <c r="AZ941" i="1"/>
  <c r="U941" i="1"/>
  <c r="O938" i="7"/>
  <c r="V941" i="1"/>
  <c r="P938" i="7"/>
  <c r="Q938" i="7"/>
  <c r="R938" i="7"/>
  <c r="Y941" i="1"/>
  <c r="S938" i="7"/>
  <c r="T938" i="7"/>
  <c r="U938" i="7"/>
  <c r="V938" i="7"/>
  <c r="W938" i="7"/>
  <c r="AE941" i="1"/>
  <c r="X938" i="7"/>
  <c r="Y938" i="7"/>
  <c r="Z938" i="7"/>
  <c r="AH941" i="1"/>
  <c r="AA938" i="7"/>
  <c r="AB938" i="7"/>
  <c r="A939" i="7"/>
  <c r="B939" i="7"/>
  <c r="I942" i="1"/>
  <c r="C939" i="7"/>
  <c r="D939" i="7"/>
  <c r="E939" i="7"/>
  <c r="F939" i="7"/>
  <c r="G939" i="7"/>
  <c r="H939" i="7"/>
  <c r="I939" i="7"/>
  <c r="P942" i="1"/>
  <c r="J939" i="7"/>
  <c r="Q942" i="1"/>
  <c r="K939" i="7"/>
  <c r="L939" i="7"/>
  <c r="M939" i="7"/>
  <c r="AQ942" i="1"/>
  <c r="AR942" i="1"/>
  <c r="AS942" i="1"/>
  <c r="AT942" i="1"/>
  <c r="AU942" i="1"/>
  <c r="T942" i="1"/>
  <c r="N939" i="7"/>
  <c r="AV942" i="1"/>
  <c r="AW942" i="1"/>
  <c r="AX942" i="1"/>
  <c r="AY942" i="1"/>
  <c r="AZ942" i="1"/>
  <c r="U942" i="1"/>
  <c r="O939" i="7"/>
  <c r="V942" i="1"/>
  <c r="P939" i="7"/>
  <c r="Q939" i="7"/>
  <c r="R939" i="7"/>
  <c r="Y942" i="1"/>
  <c r="S939" i="7"/>
  <c r="T939" i="7"/>
  <c r="U939" i="7"/>
  <c r="V939" i="7"/>
  <c r="W939" i="7"/>
  <c r="AE942" i="1"/>
  <c r="X939" i="7"/>
  <c r="Y939" i="7"/>
  <c r="Z939" i="7"/>
  <c r="AH942" i="1"/>
  <c r="AA939" i="7"/>
  <c r="AB939" i="7"/>
  <c r="A940" i="7"/>
  <c r="B940" i="7"/>
  <c r="I943" i="1"/>
  <c r="C940" i="7"/>
  <c r="D940" i="7"/>
  <c r="E940" i="7"/>
  <c r="F940" i="7"/>
  <c r="G940" i="7"/>
  <c r="H940" i="7"/>
  <c r="I940" i="7"/>
  <c r="P943" i="1"/>
  <c r="J940" i="7"/>
  <c r="Q943" i="1"/>
  <c r="K940" i="7"/>
  <c r="L940" i="7"/>
  <c r="M940" i="7"/>
  <c r="AQ943" i="1"/>
  <c r="AR943" i="1"/>
  <c r="AS943" i="1"/>
  <c r="AT943" i="1"/>
  <c r="AU943" i="1"/>
  <c r="T943" i="1"/>
  <c r="N940" i="7"/>
  <c r="AV943" i="1"/>
  <c r="AW943" i="1"/>
  <c r="AX943" i="1"/>
  <c r="AY943" i="1"/>
  <c r="AZ943" i="1"/>
  <c r="U943" i="1"/>
  <c r="O940" i="7"/>
  <c r="V943" i="1"/>
  <c r="P940" i="7"/>
  <c r="Q940" i="7"/>
  <c r="R940" i="7"/>
  <c r="Y943" i="1"/>
  <c r="S940" i="7"/>
  <c r="T940" i="7"/>
  <c r="U940" i="7"/>
  <c r="V940" i="7"/>
  <c r="W940" i="7"/>
  <c r="AE943" i="1"/>
  <c r="X940" i="7"/>
  <c r="Y940" i="7"/>
  <c r="Z940" i="7"/>
  <c r="AH943" i="1"/>
  <c r="AA940" i="7"/>
  <c r="AB940" i="7"/>
  <c r="A941" i="7"/>
  <c r="B941" i="7"/>
  <c r="I944" i="1"/>
  <c r="C941" i="7"/>
  <c r="D941" i="7"/>
  <c r="E941" i="7"/>
  <c r="F941" i="7"/>
  <c r="G941" i="7"/>
  <c r="H941" i="7"/>
  <c r="I941" i="7"/>
  <c r="P944" i="1"/>
  <c r="J941" i="7"/>
  <c r="Q944" i="1"/>
  <c r="K941" i="7"/>
  <c r="L941" i="7"/>
  <c r="M941" i="7"/>
  <c r="AQ944" i="1"/>
  <c r="AR944" i="1"/>
  <c r="AS944" i="1"/>
  <c r="AT944" i="1"/>
  <c r="AU944" i="1"/>
  <c r="T944" i="1"/>
  <c r="N941" i="7"/>
  <c r="AV944" i="1"/>
  <c r="AW944" i="1"/>
  <c r="AX944" i="1"/>
  <c r="AY944" i="1"/>
  <c r="AZ944" i="1"/>
  <c r="U944" i="1"/>
  <c r="O941" i="7"/>
  <c r="V944" i="1"/>
  <c r="P941" i="7"/>
  <c r="Q941" i="7"/>
  <c r="R941" i="7"/>
  <c r="Y944" i="1"/>
  <c r="S941" i="7"/>
  <c r="T941" i="7"/>
  <c r="U941" i="7"/>
  <c r="V941" i="7"/>
  <c r="W941" i="7"/>
  <c r="AE944" i="1"/>
  <c r="X941" i="7"/>
  <c r="Y941" i="7"/>
  <c r="Z941" i="7"/>
  <c r="AH944" i="1"/>
  <c r="AA941" i="7"/>
  <c r="AB941" i="7"/>
  <c r="A942" i="7"/>
  <c r="B942" i="7"/>
  <c r="I945" i="1"/>
  <c r="C942" i="7"/>
  <c r="D942" i="7"/>
  <c r="E942" i="7"/>
  <c r="F942" i="7"/>
  <c r="G942" i="7"/>
  <c r="H942" i="7"/>
  <c r="I942" i="7"/>
  <c r="P945" i="1"/>
  <c r="J942" i="7"/>
  <c r="Q945" i="1"/>
  <c r="K942" i="7"/>
  <c r="L942" i="7"/>
  <c r="M942" i="7"/>
  <c r="AQ945" i="1"/>
  <c r="AR945" i="1"/>
  <c r="AS945" i="1"/>
  <c r="AT945" i="1"/>
  <c r="AU945" i="1"/>
  <c r="T945" i="1"/>
  <c r="N942" i="7"/>
  <c r="AV945" i="1"/>
  <c r="AW945" i="1"/>
  <c r="AX945" i="1"/>
  <c r="AY945" i="1"/>
  <c r="AZ945" i="1"/>
  <c r="U945" i="1"/>
  <c r="O942" i="7"/>
  <c r="V945" i="1"/>
  <c r="P942" i="7"/>
  <c r="Q942" i="7"/>
  <c r="R942" i="7"/>
  <c r="Y945" i="1"/>
  <c r="S942" i="7"/>
  <c r="T942" i="7"/>
  <c r="U942" i="7"/>
  <c r="V942" i="7"/>
  <c r="W942" i="7"/>
  <c r="AE945" i="1"/>
  <c r="X942" i="7"/>
  <c r="Y942" i="7"/>
  <c r="Z942" i="7"/>
  <c r="AH945" i="1"/>
  <c r="AA942" i="7"/>
  <c r="AB942" i="7"/>
  <c r="A943" i="7"/>
  <c r="B943" i="7"/>
  <c r="I946" i="1"/>
  <c r="C943" i="7"/>
  <c r="D943" i="7"/>
  <c r="E943" i="7"/>
  <c r="F943" i="7"/>
  <c r="G943" i="7"/>
  <c r="H943" i="7"/>
  <c r="I943" i="7"/>
  <c r="P946" i="1"/>
  <c r="J943" i="7"/>
  <c r="Q946" i="1"/>
  <c r="K943" i="7"/>
  <c r="L943" i="7"/>
  <c r="M943" i="7"/>
  <c r="AQ946" i="1"/>
  <c r="AR946" i="1"/>
  <c r="AS946" i="1"/>
  <c r="AT946" i="1"/>
  <c r="AU946" i="1"/>
  <c r="T946" i="1"/>
  <c r="N943" i="7"/>
  <c r="AV946" i="1"/>
  <c r="AW946" i="1"/>
  <c r="AX946" i="1"/>
  <c r="AY946" i="1"/>
  <c r="AZ946" i="1"/>
  <c r="U946" i="1"/>
  <c r="O943" i="7"/>
  <c r="V946" i="1"/>
  <c r="P943" i="7"/>
  <c r="Q943" i="7"/>
  <c r="R943" i="7"/>
  <c r="Y946" i="1"/>
  <c r="S943" i="7"/>
  <c r="T943" i="7"/>
  <c r="U943" i="7"/>
  <c r="V943" i="7"/>
  <c r="W943" i="7"/>
  <c r="AE946" i="1"/>
  <c r="X943" i="7"/>
  <c r="Y943" i="7"/>
  <c r="Z943" i="7"/>
  <c r="AH946" i="1"/>
  <c r="AA943" i="7"/>
  <c r="AB943" i="7"/>
  <c r="A944" i="7"/>
  <c r="B944" i="7"/>
  <c r="I947" i="1"/>
  <c r="C944" i="7"/>
  <c r="D944" i="7"/>
  <c r="E944" i="7"/>
  <c r="F944" i="7"/>
  <c r="G944" i="7"/>
  <c r="H944" i="7"/>
  <c r="I944" i="7"/>
  <c r="BO19" i="16"/>
  <c r="BP19" i="16"/>
  <c r="BQ19" i="16"/>
  <c r="BR19" i="16"/>
  <c r="AU19" i="16"/>
  <c r="Y19" i="16"/>
  <c r="P947" i="1"/>
  <c r="J944" i="7"/>
  <c r="Q947" i="1"/>
  <c r="K944" i="7"/>
  <c r="L944" i="7"/>
  <c r="M944" i="7"/>
  <c r="AQ947" i="1"/>
  <c r="AR947" i="1"/>
  <c r="AS947" i="1"/>
  <c r="AT947" i="1"/>
  <c r="AU947" i="1"/>
  <c r="T947" i="1"/>
  <c r="N944" i="7"/>
  <c r="AV947" i="1"/>
  <c r="AW947" i="1"/>
  <c r="AX947" i="1"/>
  <c r="AY947" i="1"/>
  <c r="AZ947" i="1"/>
  <c r="U947" i="1"/>
  <c r="O944" i="7"/>
  <c r="AZ19" i="16"/>
  <c r="V947" i="1"/>
  <c r="P944" i="7"/>
  <c r="Q944" i="7"/>
  <c r="R944" i="7"/>
  <c r="Y947" i="1"/>
  <c r="S944" i="7"/>
  <c r="T944" i="7"/>
  <c r="U944" i="7"/>
  <c r="V944" i="7"/>
  <c r="W944" i="7"/>
  <c r="AE947" i="1"/>
  <c r="X944" i="7"/>
  <c r="Y944" i="7"/>
  <c r="Z944" i="7"/>
  <c r="AH947" i="1"/>
  <c r="AA944" i="7"/>
  <c r="AB944" i="7"/>
  <c r="A945" i="7"/>
  <c r="B945" i="7"/>
  <c r="I948" i="1"/>
  <c r="C945" i="7"/>
  <c r="D945" i="7"/>
  <c r="E945" i="7"/>
  <c r="F945" i="7"/>
  <c r="G945" i="7"/>
  <c r="H945" i="7"/>
  <c r="I945" i="7"/>
  <c r="P948" i="1"/>
  <c r="J945" i="7"/>
  <c r="Q948" i="1"/>
  <c r="K945" i="7"/>
  <c r="L945" i="7"/>
  <c r="M945" i="7"/>
  <c r="AQ948" i="1"/>
  <c r="AR948" i="1"/>
  <c r="AS948" i="1"/>
  <c r="AT948" i="1"/>
  <c r="AU948" i="1"/>
  <c r="T948" i="1"/>
  <c r="N945" i="7"/>
  <c r="AV948" i="1"/>
  <c r="AW948" i="1"/>
  <c r="AX948" i="1"/>
  <c r="AY948" i="1"/>
  <c r="AZ948" i="1"/>
  <c r="U948" i="1"/>
  <c r="O945" i="7"/>
  <c r="V948" i="1"/>
  <c r="P945" i="7"/>
  <c r="Q945" i="7"/>
  <c r="R945" i="7"/>
  <c r="Y948" i="1"/>
  <c r="S945" i="7"/>
  <c r="T945" i="7"/>
  <c r="U945" i="7"/>
  <c r="V945" i="7"/>
  <c r="W945" i="7"/>
  <c r="AE948" i="1"/>
  <c r="X945" i="7"/>
  <c r="Y945" i="7"/>
  <c r="Z945" i="7"/>
  <c r="AH948" i="1"/>
  <c r="AA945" i="7"/>
  <c r="AB945" i="7"/>
  <c r="A946" i="7"/>
  <c r="B946" i="7"/>
  <c r="I949" i="1"/>
  <c r="C946" i="7"/>
  <c r="D946" i="7"/>
  <c r="E946" i="7"/>
  <c r="F946" i="7"/>
  <c r="G946" i="7"/>
  <c r="H946" i="7"/>
  <c r="I946" i="7"/>
  <c r="P949" i="1"/>
  <c r="J946" i="7"/>
  <c r="Q949" i="1"/>
  <c r="K946" i="7"/>
  <c r="L946" i="7"/>
  <c r="M946" i="7"/>
  <c r="AQ949" i="1"/>
  <c r="AR949" i="1"/>
  <c r="AS949" i="1"/>
  <c r="AT949" i="1"/>
  <c r="AU949" i="1"/>
  <c r="T949" i="1"/>
  <c r="N946" i="7"/>
  <c r="AV949" i="1"/>
  <c r="AW949" i="1"/>
  <c r="AX949" i="1"/>
  <c r="AY949" i="1"/>
  <c r="AZ949" i="1"/>
  <c r="U949" i="1"/>
  <c r="O946" i="7"/>
  <c r="V949" i="1"/>
  <c r="P946" i="7"/>
  <c r="Q946" i="7"/>
  <c r="R946" i="7"/>
  <c r="Y949" i="1"/>
  <c r="S946" i="7"/>
  <c r="T946" i="7"/>
  <c r="U946" i="7"/>
  <c r="V946" i="7"/>
  <c r="W946" i="7"/>
  <c r="AE949" i="1"/>
  <c r="X946" i="7"/>
  <c r="Y946" i="7"/>
  <c r="Z946" i="7"/>
  <c r="AH949" i="1"/>
  <c r="AA946" i="7"/>
  <c r="AB946" i="7"/>
  <c r="A947" i="7"/>
  <c r="B947" i="7"/>
  <c r="I950" i="1"/>
  <c r="C947" i="7"/>
  <c r="D947" i="7"/>
  <c r="E947" i="7"/>
  <c r="F947" i="7"/>
  <c r="G947" i="7"/>
  <c r="H947" i="7"/>
  <c r="I947" i="7"/>
  <c r="P950" i="1"/>
  <c r="J947" i="7"/>
  <c r="Q950" i="1"/>
  <c r="K947" i="7"/>
  <c r="L947" i="7"/>
  <c r="M947" i="7"/>
  <c r="AQ950" i="1"/>
  <c r="AR950" i="1"/>
  <c r="AS950" i="1"/>
  <c r="AT950" i="1"/>
  <c r="AU950" i="1"/>
  <c r="T950" i="1"/>
  <c r="N947" i="7"/>
  <c r="AV950" i="1"/>
  <c r="AW950" i="1"/>
  <c r="AX950" i="1"/>
  <c r="AY950" i="1"/>
  <c r="AZ950" i="1"/>
  <c r="U950" i="1"/>
  <c r="O947" i="7"/>
  <c r="V950" i="1"/>
  <c r="P947" i="7"/>
  <c r="Q947" i="7"/>
  <c r="R947" i="7"/>
  <c r="Y950" i="1"/>
  <c r="S947" i="7"/>
  <c r="T947" i="7"/>
  <c r="U947" i="7"/>
  <c r="V947" i="7"/>
  <c r="W947" i="7"/>
  <c r="AE950" i="1"/>
  <c r="X947" i="7"/>
  <c r="Y947" i="7"/>
  <c r="Z947" i="7"/>
  <c r="AH950" i="1"/>
  <c r="AA947" i="7"/>
  <c r="AB947" i="7"/>
  <c r="A948" i="7"/>
  <c r="B948" i="7"/>
  <c r="I951" i="1"/>
  <c r="C948" i="7"/>
  <c r="D948" i="7"/>
  <c r="E948" i="7"/>
  <c r="F948" i="7"/>
  <c r="G948" i="7"/>
  <c r="H948" i="7"/>
  <c r="I948" i="7"/>
  <c r="P951" i="1"/>
  <c r="J948" i="7"/>
  <c r="Q951" i="1"/>
  <c r="K948" i="7"/>
  <c r="L948" i="7"/>
  <c r="M948" i="7"/>
  <c r="AQ951" i="1"/>
  <c r="AR951" i="1"/>
  <c r="AS951" i="1"/>
  <c r="AT951" i="1"/>
  <c r="AU951" i="1"/>
  <c r="T951" i="1"/>
  <c r="N948" i="7"/>
  <c r="AV951" i="1"/>
  <c r="AW951" i="1"/>
  <c r="AX951" i="1"/>
  <c r="AY951" i="1"/>
  <c r="AZ951" i="1"/>
  <c r="U951" i="1"/>
  <c r="O948" i="7"/>
  <c r="V951" i="1"/>
  <c r="P948" i="7"/>
  <c r="Q948" i="7"/>
  <c r="R948" i="7"/>
  <c r="Y951" i="1"/>
  <c r="S948" i="7"/>
  <c r="T948" i="7"/>
  <c r="U948" i="7"/>
  <c r="V948" i="7"/>
  <c r="W948" i="7"/>
  <c r="AE951" i="1"/>
  <c r="X948" i="7"/>
  <c r="Y948" i="7"/>
  <c r="Z948" i="7"/>
  <c r="AH951" i="1"/>
  <c r="AA948" i="7"/>
  <c r="AB948" i="7"/>
  <c r="A949" i="7"/>
  <c r="B949" i="7"/>
  <c r="I952" i="1"/>
  <c r="C949" i="7"/>
  <c r="D949" i="7"/>
  <c r="E949" i="7"/>
  <c r="F949" i="7"/>
  <c r="G949" i="7"/>
  <c r="H949" i="7"/>
  <c r="I949" i="7"/>
  <c r="P952" i="1"/>
  <c r="J949" i="7"/>
  <c r="Q952" i="1"/>
  <c r="K949" i="7"/>
  <c r="L949" i="7"/>
  <c r="M949" i="7"/>
  <c r="AQ952" i="1"/>
  <c r="AR952" i="1"/>
  <c r="AS952" i="1"/>
  <c r="AT952" i="1"/>
  <c r="AU952" i="1"/>
  <c r="T952" i="1"/>
  <c r="N949" i="7"/>
  <c r="AV952" i="1"/>
  <c r="AW952" i="1"/>
  <c r="AX952" i="1"/>
  <c r="AY952" i="1"/>
  <c r="AZ952" i="1"/>
  <c r="U952" i="1"/>
  <c r="O949" i="7"/>
  <c r="V952" i="1"/>
  <c r="P949" i="7"/>
  <c r="Q949" i="7"/>
  <c r="R949" i="7"/>
  <c r="Y952" i="1"/>
  <c r="S949" i="7"/>
  <c r="T949" i="7"/>
  <c r="U949" i="7"/>
  <c r="V949" i="7"/>
  <c r="W949" i="7"/>
  <c r="AE952" i="1"/>
  <c r="X949" i="7"/>
  <c r="Y949" i="7"/>
  <c r="Z949" i="7"/>
  <c r="AH952" i="1"/>
  <c r="AA949" i="7"/>
  <c r="AB949" i="7"/>
  <c r="A950" i="7"/>
  <c r="B950" i="7"/>
  <c r="I953" i="1"/>
  <c r="C950" i="7"/>
  <c r="D950" i="7"/>
  <c r="E950" i="7"/>
  <c r="F950" i="7"/>
  <c r="G950" i="7"/>
  <c r="H950" i="7"/>
  <c r="I950" i="7"/>
  <c r="P953" i="1"/>
  <c r="J950" i="7"/>
  <c r="Q953" i="1"/>
  <c r="K950" i="7"/>
  <c r="L950" i="7"/>
  <c r="M950" i="7"/>
  <c r="AQ953" i="1"/>
  <c r="AR953" i="1"/>
  <c r="AS953" i="1"/>
  <c r="AT953" i="1"/>
  <c r="AU953" i="1"/>
  <c r="T953" i="1"/>
  <c r="N950" i="7"/>
  <c r="AV953" i="1"/>
  <c r="AW953" i="1"/>
  <c r="AX953" i="1"/>
  <c r="AY953" i="1"/>
  <c r="AZ953" i="1"/>
  <c r="U953" i="1"/>
  <c r="O950" i="7"/>
  <c r="V953" i="1"/>
  <c r="P950" i="7"/>
  <c r="Q950" i="7"/>
  <c r="R950" i="7"/>
  <c r="Y953" i="1"/>
  <c r="S950" i="7"/>
  <c r="T950" i="7"/>
  <c r="U950" i="7"/>
  <c r="V950" i="7"/>
  <c r="W950" i="7"/>
  <c r="AE953" i="1"/>
  <c r="X950" i="7"/>
  <c r="Y950" i="7"/>
  <c r="Z950" i="7"/>
  <c r="AH953" i="1"/>
  <c r="AA950" i="7"/>
  <c r="AB950" i="7"/>
  <c r="A951" i="7"/>
  <c r="B951" i="7"/>
  <c r="I954" i="1"/>
  <c r="C951" i="7"/>
  <c r="D951" i="7"/>
  <c r="E951" i="7"/>
  <c r="F951" i="7"/>
  <c r="G951" i="7"/>
  <c r="H951" i="7"/>
  <c r="I951" i="7"/>
  <c r="P954" i="1"/>
  <c r="J951" i="7"/>
  <c r="Q954" i="1"/>
  <c r="K951" i="7"/>
  <c r="L951" i="7"/>
  <c r="M951" i="7"/>
  <c r="AQ954" i="1"/>
  <c r="AR954" i="1"/>
  <c r="AS954" i="1"/>
  <c r="AT954" i="1"/>
  <c r="AU954" i="1"/>
  <c r="T954" i="1"/>
  <c r="N951" i="7"/>
  <c r="AV954" i="1"/>
  <c r="AW954" i="1"/>
  <c r="AX954" i="1"/>
  <c r="AY954" i="1"/>
  <c r="AZ954" i="1"/>
  <c r="U954" i="1"/>
  <c r="O951" i="7"/>
  <c r="V954" i="1"/>
  <c r="P951" i="7"/>
  <c r="Q951" i="7"/>
  <c r="R951" i="7"/>
  <c r="Y954" i="1"/>
  <c r="S951" i="7"/>
  <c r="T951" i="7"/>
  <c r="U951" i="7"/>
  <c r="V951" i="7"/>
  <c r="W951" i="7"/>
  <c r="AE954" i="1"/>
  <c r="X951" i="7"/>
  <c r="Y951" i="7"/>
  <c r="Z951" i="7"/>
  <c r="AH954" i="1"/>
  <c r="AA951" i="7"/>
  <c r="AB951" i="7"/>
  <c r="A952" i="7"/>
  <c r="B952" i="7"/>
  <c r="I955" i="1"/>
  <c r="C952" i="7"/>
  <c r="D952" i="7"/>
  <c r="E952" i="7"/>
  <c r="F952" i="7"/>
  <c r="G952" i="7"/>
  <c r="H952" i="7"/>
  <c r="I952" i="7"/>
  <c r="P955" i="1"/>
  <c r="J952" i="7"/>
  <c r="Q955" i="1"/>
  <c r="K952" i="7"/>
  <c r="L952" i="7"/>
  <c r="M952" i="7"/>
  <c r="AQ955" i="1"/>
  <c r="AR955" i="1"/>
  <c r="AS955" i="1"/>
  <c r="AT955" i="1"/>
  <c r="AU955" i="1"/>
  <c r="T955" i="1"/>
  <c r="N952" i="7"/>
  <c r="AV955" i="1"/>
  <c r="AW955" i="1"/>
  <c r="AX955" i="1"/>
  <c r="AY955" i="1"/>
  <c r="AZ955" i="1"/>
  <c r="U955" i="1"/>
  <c r="O952" i="7"/>
  <c r="V955" i="1"/>
  <c r="P952" i="7"/>
  <c r="Q952" i="7"/>
  <c r="R952" i="7"/>
  <c r="Y955" i="1"/>
  <c r="S952" i="7"/>
  <c r="T952" i="7"/>
  <c r="U952" i="7"/>
  <c r="V952" i="7"/>
  <c r="W952" i="7"/>
  <c r="AE955" i="1"/>
  <c r="X952" i="7"/>
  <c r="Y952" i="7"/>
  <c r="Z952" i="7"/>
  <c r="AH955" i="1"/>
  <c r="AA952" i="7"/>
  <c r="AB952" i="7"/>
  <c r="A953" i="7"/>
  <c r="B953" i="7"/>
  <c r="I956" i="1"/>
  <c r="C953" i="7"/>
  <c r="D953" i="7"/>
  <c r="E953" i="7"/>
  <c r="F953" i="7"/>
  <c r="G953" i="7"/>
  <c r="H953" i="7"/>
  <c r="I953" i="7"/>
  <c r="P956" i="1"/>
  <c r="J953" i="7"/>
  <c r="Q956" i="1"/>
  <c r="K953" i="7"/>
  <c r="L953" i="7"/>
  <c r="M953" i="7"/>
  <c r="AQ956" i="1"/>
  <c r="AR956" i="1"/>
  <c r="AS956" i="1"/>
  <c r="AT956" i="1"/>
  <c r="AU956" i="1"/>
  <c r="T956" i="1"/>
  <c r="N953" i="7"/>
  <c r="AV956" i="1"/>
  <c r="AW956" i="1"/>
  <c r="AX956" i="1"/>
  <c r="AY956" i="1"/>
  <c r="AZ956" i="1"/>
  <c r="U956" i="1"/>
  <c r="O953" i="7"/>
  <c r="V956" i="1"/>
  <c r="P953" i="7"/>
  <c r="Q953" i="7"/>
  <c r="R953" i="7"/>
  <c r="Y956" i="1"/>
  <c r="S953" i="7"/>
  <c r="T953" i="7"/>
  <c r="U953" i="7"/>
  <c r="V953" i="7"/>
  <c r="W953" i="7"/>
  <c r="AE956" i="1"/>
  <c r="X953" i="7"/>
  <c r="Y953" i="7"/>
  <c r="Z953" i="7"/>
  <c r="AH956" i="1"/>
  <c r="AA953" i="7"/>
  <c r="AB953" i="7"/>
  <c r="A954" i="7"/>
  <c r="B954" i="7"/>
  <c r="I957" i="1"/>
  <c r="C954" i="7"/>
  <c r="D954" i="7"/>
  <c r="E954" i="7"/>
  <c r="F954" i="7"/>
  <c r="G954" i="7"/>
  <c r="H954" i="7"/>
  <c r="I954" i="7"/>
  <c r="P957" i="1"/>
  <c r="J954" i="7"/>
  <c r="Q957" i="1"/>
  <c r="K954" i="7"/>
  <c r="L954" i="7"/>
  <c r="M954" i="7"/>
  <c r="AQ957" i="1"/>
  <c r="AR957" i="1"/>
  <c r="AS957" i="1"/>
  <c r="AT957" i="1"/>
  <c r="AU957" i="1"/>
  <c r="T957" i="1"/>
  <c r="N954" i="7"/>
  <c r="AV957" i="1"/>
  <c r="AW957" i="1"/>
  <c r="AX957" i="1"/>
  <c r="AY957" i="1"/>
  <c r="AZ957" i="1"/>
  <c r="U957" i="1"/>
  <c r="O954" i="7"/>
  <c r="V957" i="1"/>
  <c r="P954" i="7"/>
  <c r="Q954" i="7"/>
  <c r="R954" i="7"/>
  <c r="Y957" i="1"/>
  <c r="S954" i="7"/>
  <c r="T954" i="7"/>
  <c r="U954" i="7"/>
  <c r="V954" i="7"/>
  <c r="W954" i="7"/>
  <c r="AE957" i="1"/>
  <c r="X954" i="7"/>
  <c r="Y954" i="7"/>
  <c r="Z954" i="7"/>
  <c r="AH957" i="1"/>
  <c r="AA954" i="7"/>
  <c r="AB954" i="7"/>
  <c r="A955" i="7"/>
  <c r="B955" i="7"/>
  <c r="I958" i="1"/>
  <c r="C955" i="7"/>
  <c r="D955" i="7"/>
  <c r="E955" i="7"/>
  <c r="F955" i="7"/>
  <c r="G955" i="7"/>
  <c r="H955" i="7"/>
  <c r="I955" i="7"/>
  <c r="P958" i="1"/>
  <c r="J955" i="7"/>
  <c r="Q958" i="1"/>
  <c r="K955" i="7"/>
  <c r="L955" i="7"/>
  <c r="M955" i="7"/>
  <c r="AQ958" i="1"/>
  <c r="AR958" i="1"/>
  <c r="AS958" i="1"/>
  <c r="AT958" i="1"/>
  <c r="AU958" i="1"/>
  <c r="T958" i="1"/>
  <c r="N955" i="7"/>
  <c r="AV958" i="1"/>
  <c r="AW958" i="1"/>
  <c r="AX958" i="1"/>
  <c r="AY958" i="1"/>
  <c r="AZ958" i="1"/>
  <c r="U958" i="1"/>
  <c r="O955" i="7"/>
  <c r="V958" i="1"/>
  <c r="P955" i="7"/>
  <c r="Q955" i="7"/>
  <c r="R955" i="7"/>
  <c r="Y958" i="1"/>
  <c r="S955" i="7"/>
  <c r="T955" i="7"/>
  <c r="U955" i="7"/>
  <c r="V955" i="7"/>
  <c r="W955" i="7"/>
  <c r="AE958" i="1"/>
  <c r="X955" i="7"/>
  <c r="Y955" i="7"/>
  <c r="Z955" i="7"/>
  <c r="AH958" i="1"/>
  <c r="AA955" i="7"/>
  <c r="AB955" i="7"/>
  <c r="A956" i="7"/>
  <c r="B956" i="7"/>
  <c r="I959" i="1"/>
  <c r="C956" i="7"/>
  <c r="D956" i="7"/>
  <c r="E956" i="7"/>
  <c r="F956" i="7"/>
  <c r="G956" i="7"/>
  <c r="H956" i="7"/>
  <c r="I956" i="7"/>
  <c r="P959" i="1"/>
  <c r="J956" i="7"/>
  <c r="Q959" i="1"/>
  <c r="K956" i="7"/>
  <c r="L956" i="7"/>
  <c r="M956" i="7"/>
  <c r="AQ959" i="1"/>
  <c r="AR959" i="1"/>
  <c r="AS959" i="1"/>
  <c r="AT959" i="1"/>
  <c r="AU959" i="1"/>
  <c r="T959" i="1"/>
  <c r="N956" i="7"/>
  <c r="AV959" i="1"/>
  <c r="AW959" i="1"/>
  <c r="AX959" i="1"/>
  <c r="AY959" i="1"/>
  <c r="AZ959" i="1"/>
  <c r="U959" i="1"/>
  <c r="O956" i="7"/>
  <c r="V959" i="1"/>
  <c r="P956" i="7"/>
  <c r="Q956" i="7"/>
  <c r="R956" i="7"/>
  <c r="Y959" i="1"/>
  <c r="S956" i="7"/>
  <c r="T956" i="7"/>
  <c r="U956" i="7"/>
  <c r="V956" i="7"/>
  <c r="W956" i="7"/>
  <c r="AE959" i="1"/>
  <c r="X956" i="7"/>
  <c r="Y956" i="7"/>
  <c r="Z956" i="7"/>
  <c r="AH959" i="1"/>
  <c r="AA956" i="7"/>
  <c r="AB956" i="7"/>
  <c r="A957" i="7"/>
  <c r="B957" i="7"/>
  <c r="I960" i="1"/>
  <c r="C957" i="7"/>
  <c r="D957" i="7"/>
  <c r="E957" i="7"/>
  <c r="F957" i="7"/>
  <c r="G957" i="7"/>
  <c r="H957" i="7"/>
  <c r="I957" i="7"/>
  <c r="P960" i="1"/>
  <c r="J957" i="7"/>
  <c r="Q960" i="1"/>
  <c r="K957" i="7"/>
  <c r="L957" i="7"/>
  <c r="M957" i="7"/>
  <c r="AQ960" i="1"/>
  <c r="AR960" i="1"/>
  <c r="AS960" i="1"/>
  <c r="AT960" i="1"/>
  <c r="AU960" i="1"/>
  <c r="T960" i="1"/>
  <c r="N957" i="7"/>
  <c r="AV960" i="1"/>
  <c r="AW960" i="1"/>
  <c r="AX960" i="1"/>
  <c r="AY960" i="1"/>
  <c r="AZ960" i="1"/>
  <c r="U960" i="1"/>
  <c r="O957" i="7"/>
  <c r="V960" i="1"/>
  <c r="P957" i="7"/>
  <c r="Q957" i="7"/>
  <c r="R957" i="7"/>
  <c r="Y960" i="1"/>
  <c r="S957" i="7"/>
  <c r="T957" i="7"/>
  <c r="U957" i="7"/>
  <c r="V957" i="7"/>
  <c r="W957" i="7"/>
  <c r="AE960" i="1"/>
  <c r="X957" i="7"/>
  <c r="Y957" i="7"/>
  <c r="Z957" i="7"/>
  <c r="AH960" i="1"/>
  <c r="AA957" i="7"/>
  <c r="AB957" i="7"/>
  <c r="A958" i="7"/>
  <c r="B958" i="7"/>
  <c r="I961" i="1"/>
  <c r="C958" i="7"/>
  <c r="D958" i="7"/>
  <c r="E958" i="7"/>
  <c r="F958" i="7"/>
  <c r="G958" i="7"/>
  <c r="H958" i="7"/>
  <c r="I958" i="7"/>
  <c r="P961" i="1"/>
  <c r="J958" i="7"/>
  <c r="Q961" i="1"/>
  <c r="K958" i="7"/>
  <c r="L958" i="7"/>
  <c r="M958" i="7"/>
  <c r="AQ961" i="1"/>
  <c r="AR961" i="1"/>
  <c r="AS961" i="1"/>
  <c r="AT961" i="1"/>
  <c r="AU961" i="1"/>
  <c r="T961" i="1"/>
  <c r="N958" i="7"/>
  <c r="AV961" i="1"/>
  <c r="AW961" i="1"/>
  <c r="AX961" i="1"/>
  <c r="AY961" i="1"/>
  <c r="AZ961" i="1"/>
  <c r="U961" i="1"/>
  <c r="O958" i="7"/>
  <c r="V961" i="1"/>
  <c r="P958" i="7"/>
  <c r="Q958" i="7"/>
  <c r="R958" i="7"/>
  <c r="Y961" i="1"/>
  <c r="S958" i="7"/>
  <c r="T958" i="7"/>
  <c r="U958" i="7"/>
  <c r="V958" i="7"/>
  <c r="W958" i="7"/>
  <c r="AE961" i="1"/>
  <c r="X958" i="7"/>
  <c r="Y958" i="7"/>
  <c r="Z958" i="7"/>
  <c r="AH961" i="1"/>
  <c r="AA958" i="7"/>
  <c r="AB958" i="7"/>
  <c r="A959" i="7"/>
  <c r="B959" i="7"/>
  <c r="I962" i="1"/>
  <c r="C959" i="7"/>
  <c r="D959" i="7"/>
  <c r="E959" i="7"/>
  <c r="F959" i="7"/>
  <c r="G959" i="7"/>
  <c r="H959" i="7"/>
  <c r="I959" i="7"/>
  <c r="P962" i="1"/>
  <c r="J959" i="7"/>
  <c r="Q962" i="1"/>
  <c r="K959" i="7"/>
  <c r="L959" i="7"/>
  <c r="M959" i="7"/>
  <c r="AQ962" i="1"/>
  <c r="AR962" i="1"/>
  <c r="AS962" i="1"/>
  <c r="AT962" i="1"/>
  <c r="AU962" i="1"/>
  <c r="T962" i="1"/>
  <c r="N959" i="7"/>
  <c r="AV962" i="1"/>
  <c r="AW962" i="1"/>
  <c r="AX962" i="1"/>
  <c r="AY962" i="1"/>
  <c r="AZ962" i="1"/>
  <c r="U962" i="1"/>
  <c r="O959" i="7"/>
  <c r="V962" i="1"/>
  <c r="P959" i="7"/>
  <c r="Q959" i="7"/>
  <c r="R959" i="7"/>
  <c r="Y962" i="1"/>
  <c r="S959" i="7"/>
  <c r="T959" i="7"/>
  <c r="U959" i="7"/>
  <c r="V959" i="7"/>
  <c r="W959" i="7"/>
  <c r="AE962" i="1"/>
  <c r="X959" i="7"/>
  <c r="Y959" i="7"/>
  <c r="Z959" i="7"/>
  <c r="AH962" i="1"/>
  <c r="AA959" i="7"/>
  <c r="AB959" i="7"/>
  <c r="A960" i="7"/>
  <c r="B960" i="7"/>
  <c r="I963" i="1"/>
  <c r="C960" i="7"/>
  <c r="D960" i="7"/>
  <c r="E960" i="7"/>
  <c r="F960" i="7"/>
  <c r="G960" i="7"/>
  <c r="H960" i="7"/>
  <c r="I960" i="7"/>
  <c r="P963" i="1"/>
  <c r="J960" i="7"/>
  <c r="Q963" i="1"/>
  <c r="K960" i="7"/>
  <c r="L960" i="7"/>
  <c r="M960" i="7"/>
  <c r="AQ963" i="1"/>
  <c r="AR963" i="1"/>
  <c r="AS963" i="1"/>
  <c r="AT963" i="1"/>
  <c r="AU963" i="1"/>
  <c r="T963" i="1"/>
  <c r="N960" i="7"/>
  <c r="AV963" i="1"/>
  <c r="AW963" i="1"/>
  <c r="AX963" i="1"/>
  <c r="AY963" i="1"/>
  <c r="AZ963" i="1"/>
  <c r="U963" i="1"/>
  <c r="O960" i="7"/>
  <c r="V963" i="1"/>
  <c r="P960" i="7"/>
  <c r="Q960" i="7"/>
  <c r="R960" i="7"/>
  <c r="Y963" i="1"/>
  <c r="S960" i="7"/>
  <c r="T960" i="7"/>
  <c r="U960" i="7"/>
  <c r="V960" i="7"/>
  <c r="W960" i="7"/>
  <c r="AE963" i="1"/>
  <c r="X960" i="7"/>
  <c r="Y960" i="7"/>
  <c r="Z960" i="7"/>
  <c r="AH963" i="1"/>
  <c r="AA960" i="7"/>
  <c r="AB960" i="7"/>
  <c r="A961" i="7"/>
  <c r="B961" i="7"/>
  <c r="I964" i="1"/>
  <c r="C961" i="7"/>
  <c r="D961" i="7"/>
  <c r="E961" i="7"/>
  <c r="F961" i="7"/>
  <c r="G961" i="7"/>
  <c r="H961" i="7"/>
  <c r="I961" i="7"/>
  <c r="P964" i="1"/>
  <c r="J961" i="7"/>
  <c r="Q964" i="1"/>
  <c r="K961" i="7"/>
  <c r="L961" i="7"/>
  <c r="M961" i="7"/>
  <c r="AQ964" i="1"/>
  <c r="AR964" i="1"/>
  <c r="AS964" i="1"/>
  <c r="AT964" i="1"/>
  <c r="AU964" i="1"/>
  <c r="T964" i="1"/>
  <c r="N961" i="7"/>
  <c r="AV964" i="1"/>
  <c r="AW964" i="1"/>
  <c r="AX964" i="1"/>
  <c r="AY964" i="1"/>
  <c r="AZ964" i="1"/>
  <c r="U964" i="1"/>
  <c r="O961" i="7"/>
  <c r="V964" i="1"/>
  <c r="P961" i="7"/>
  <c r="Q961" i="7"/>
  <c r="R961" i="7"/>
  <c r="Y964" i="1"/>
  <c r="S961" i="7"/>
  <c r="T961" i="7"/>
  <c r="U961" i="7"/>
  <c r="V961" i="7"/>
  <c r="W961" i="7"/>
  <c r="AE964" i="1"/>
  <c r="X961" i="7"/>
  <c r="Y961" i="7"/>
  <c r="Z961" i="7"/>
  <c r="AH964" i="1"/>
  <c r="AA961" i="7"/>
  <c r="AB961" i="7"/>
  <c r="A962" i="7"/>
  <c r="B962" i="7"/>
  <c r="I965" i="1"/>
  <c r="C962" i="7"/>
  <c r="D962" i="7"/>
  <c r="E962" i="7"/>
  <c r="F962" i="7"/>
  <c r="G962" i="7"/>
  <c r="H962" i="7"/>
  <c r="I962" i="7"/>
  <c r="P965" i="1"/>
  <c r="J962" i="7"/>
  <c r="Q965" i="1"/>
  <c r="K962" i="7"/>
  <c r="L962" i="7"/>
  <c r="M962" i="7"/>
  <c r="AQ965" i="1"/>
  <c r="AR965" i="1"/>
  <c r="AS965" i="1"/>
  <c r="AT965" i="1"/>
  <c r="AU965" i="1"/>
  <c r="T965" i="1"/>
  <c r="N962" i="7"/>
  <c r="AV965" i="1"/>
  <c r="AW965" i="1"/>
  <c r="AX965" i="1"/>
  <c r="AY965" i="1"/>
  <c r="AZ965" i="1"/>
  <c r="U965" i="1"/>
  <c r="O962" i="7"/>
  <c r="V965" i="1"/>
  <c r="P962" i="7"/>
  <c r="Q962" i="7"/>
  <c r="R962" i="7"/>
  <c r="Y965" i="1"/>
  <c r="S962" i="7"/>
  <c r="T962" i="7"/>
  <c r="U962" i="7"/>
  <c r="V962" i="7"/>
  <c r="W962" i="7"/>
  <c r="AE965" i="1"/>
  <c r="X962" i="7"/>
  <c r="Y962" i="7"/>
  <c r="Z962" i="7"/>
  <c r="AH965" i="1"/>
  <c r="AA962" i="7"/>
  <c r="AB962" i="7"/>
  <c r="A963" i="7"/>
  <c r="B963" i="7"/>
  <c r="I966" i="1"/>
  <c r="C963" i="7"/>
  <c r="D963" i="7"/>
  <c r="E963" i="7"/>
  <c r="F963" i="7"/>
  <c r="G963" i="7"/>
  <c r="H963" i="7"/>
  <c r="I963" i="7"/>
  <c r="P966" i="1"/>
  <c r="J963" i="7"/>
  <c r="Q966" i="1"/>
  <c r="K963" i="7"/>
  <c r="L963" i="7"/>
  <c r="M963" i="7"/>
  <c r="AQ966" i="1"/>
  <c r="AR966" i="1"/>
  <c r="AS966" i="1"/>
  <c r="AT966" i="1"/>
  <c r="AU966" i="1"/>
  <c r="T966" i="1"/>
  <c r="N963" i="7"/>
  <c r="AV966" i="1"/>
  <c r="AW966" i="1"/>
  <c r="AX966" i="1"/>
  <c r="AY966" i="1"/>
  <c r="AZ966" i="1"/>
  <c r="U966" i="1"/>
  <c r="O963" i="7"/>
  <c r="V966" i="1"/>
  <c r="P963" i="7"/>
  <c r="Q963" i="7"/>
  <c r="R963" i="7"/>
  <c r="Y966" i="1"/>
  <c r="S963" i="7"/>
  <c r="T963" i="7"/>
  <c r="U963" i="7"/>
  <c r="V963" i="7"/>
  <c r="W963" i="7"/>
  <c r="AE966" i="1"/>
  <c r="X963" i="7"/>
  <c r="Y963" i="7"/>
  <c r="Z963" i="7"/>
  <c r="AH966" i="1"/>
  <c r="AA963" i="7"/>
  <c r="AB963" i="7"/>
  <c r="A964" i="7"/>
  <c r="B964" i="7"/>
  <c r="I967" i="1"/>
  <c r="C964" i="7"/>
  <c r="D964" i="7"/>
  <c r="E964" i="7"/>
  <c r="F964" i="7"/>
  <c r="G964" i="7"/>
  <c r="H964" i="7"/>
  <c r="I964" i="7"/>
  <c r="BG20" i="16"/>
  <c r="BH20" i="16"/>
  <c r="BI20" i="16"/>
  <c r="BJ20" i="16"/>
  <c r="AS20" i="16"/>
  <c r="W20" i="16"/>
  <c r="P967" i="1"/>
  <c r="J964" i="7"/>
  <c r="Q967" i="1"/>
  <c r="K964" i="7"/>
  <c r="L964" i="7"/>
  <c r="M964" i="7"/>
  <c r="AQ967" i="1"/>
  <c r="AR967" i="1"/>
  <c r="AS967" i="1"/>
  <c r="AT967" i="1"/>
  <c r="AU967" i="1"/>
  <c r="T967" i="1"/>
  <c r="N964" i="7"/>
  <c r="AV967" i="1"/>
  <c r="AW967" i="1"/>
  <c r="AX967" i="1"/>
  <c r="AY967" i="1"/>
  <c r="AZ967" i="1"/>
  <c r="U967" i="1"/>
  <c r="O964" i="7"/>
  <c r="AX20" i="16"/>
  <c r="V967" i="1"/>
  <c r="P964" i="7"/>
  <c r="Q964" i="7"/>
  <c r="R964" i="7"/>
  <c r="Y967" i="1"/>
  <c r="S964" i="7"/>
  <c r="T964" i="7"/>
  <c r="U964" i="7"/>
  <c r="V964" i="7"/>
  <c r="W964" i="7"/>
  <c r="AE967" i="1"/>
  <c r="X964" i="7"/>
  <c r="Y964" i="7"/>
  <c r="Z964" i="7"/>
  <c r="AH967" i="1"/>
  <c r="AA964" i="7"/>
  <c r="AB964" i="7"/>
  <c r="A965" i="7"/>
  <c r="B965" i="7"/>
  <c r="I968" i="1"/>
  <c r="C965" i="7"/>
  <c r="D965" i="7"/>
  <c r="E965" i="7"/>
  <c r="F965" i="7"/>
  <c r="G965" i="7"/>
  <c r="H965" i="7"/>
  <c r="I965" i="7"/>
  <c r="P968" i="1"/>
  <c r="J965" i="7"/>
  <c r="Q968" i="1"/>
  <c r="K965" i="7"/>
  <c r="L965" i="7"/>
  <c r="M965" i="7"/>
  <c r="AQ968" i="1"/>
  <c r="AR968" i="1"/>
  <c r="AS968" i="1"/>
  <c r="AT968" i="1"/>
  <c r="AU968" i="1"/>
  <c r="T968" i="1"/>
  <c r="N965" i="7"/>
  <c r="AV968" i="1"/>
  <c r="AW968" i="1"/>
  <c r="AX968" i="1"/>
  <c r="AY968" i="1"/>
  <c r="AZ968" i="1"/>
  <c r="U968" i="1"/>
  <c r="O965" i="7"/>
  <c r="V968" i="1"/>
  <c r="P965" i="7"/>
  <c r="Q965" i="7"/>
  <c r="R965" i="7"/>
  <c r="Y968" i="1"/>
  <c r="S965" i="7"/>
  <c r="T965" i="7"/>
  <c r="U965" i="7"/>
  <c r="V965" i="7"/>
  <c r="W965" i="7"/>
  <c r="AE968" i="1"/>
  <c r="X965" i="7"/>
  <c r="Y965" i="7"/>
  <c r="Z965" i="7"/>
  <c r="AH968" i="1"/>
  <c r="AA965" i="7"/>
  <c r="AB965" i="7"/>
  <c r="A966" i="7"/>
  <c r="B966" i="7"/>
  <c r="I969" i="1"/>
  <c r="C966" i="7"/>
  <c r="D966" i="7"/>
  <c r="E966" i="7"/>
  <c r="F966" i="7"/>
  <c r="G966" i="7"/>
  <c r="H966" i="7"/>
  <c r="I966" i="7"/>
  <c r="P969" i="1"/>
  <c r="J966" i="7"/>
  <c r="Q969" i="1"/>
  <c r="K966" i="7"/>
  <c r="L966" i="7"/>
  <c r="M966" i="7"/>
  <c r="AQ969" i="1"/>
  <c r="AR969" i="1"/>
  <c r="AS969" i="1"/>
  <c r="AT969" i="1"/>
  <c r="AU969" i="1"/>
  <c r="T969" i="1"/>
  <c r="N966" i="7"/>
  <c r="AV969" i="1"/>
  <c r="AW969" i="1"/>
  <c r="AX969" i="1"/>
  <c r="AY969" i="1"/>
  <c r="AZ969" i="1"/>
  <c r="U969" i="1"/>
  <c r="O966" i="7"/>
  <c r="V969" i="1"/>
  <c r="P966" i="7"/>
  <c r="Q966" i="7"/>
  <c r="R966" i="7"/>
  <c r="Y969" i="1"/>
  <c r="S966" i="7"/>
  <c r="T966" i="7"/>
  <c r="U966" i="7"/>
  <c r="V966" i="7"/>
  <c r="W966" i="7"/>
  <c r="AE969" i="1"/>
  <c r="X966" i="7"/>
  <c r="Y966" i="7"/>
  <c r="Z966" i="7"/>
  <c r="AH969" i="1"/>
  <c r="AA966" i="7"/>
  <c r="AB966" i="7"/>
  <c r="A967" i="7"/>
  <c r="B967" i="7"/>
  <c r="I970" i="1"/>
  <c r="C967" i="7"/>
  <c r="D967" i="7"/>
  <c r="E967" i="7"/>
  <c r="F967" i="7"/>
  <c r="G967" i="7"/>
  <c r="H967" i="7"/>
  <c r="I967" i="7"/>
  <c r="P970" i="1"/>
  <c r="J967" i="7"/>
  <c r="Q970" i="1"/>
  <c r="K967" i="7"/>
  <c r="L967" i="7"/>
  <c r="M967" i="7"/>
  <c r="AQ970" i="1"/>
  <c r="AR970" i="1"/>
  <c r="AS970" i="1"/>
  <c r="AT970" i="1"/>
  <c r="AU970" i="1"/>
  <c r="T970" i="1"/>
  <c r="N967" i="7"/>
  <c r="AV970" i="1"/>
  <c r="AW970" i="1"/>
  <c r="AX970" i="1"/>
  <c r="AY970" i="1"/>
  <c r="AZ970" i="1"/>
  <c r="U970" i="1"/>
  <c r="O967" i="7"/>
  <c r="V970" i="1"/>
  <c r="P967" i="7"/>
  <c r="Q967" i="7"/>
  <c r="R967" i="7"/>
  <c r="Y970" i="1"/>
  <c r="S967" i="7"/>
  <c r="T967" i="7"/>
  <c r="U967" i="7"/>
  <c r="V967" i="7"/>
  <c r="W967" i="7"/>
  <c r="AE970" i="1"/>
  <c r="X967" i="7"/>
  <c r="Y967" i="7"/>
  <c r="Z967" i="7"/>
  <c r="AH970" i="1"/>
  <c r="AA967" i="7"/>
  <c r="AB967" i="7"/>
  <c r="A968" i="7"/>
  <c r="B968" i="7"/>
  <c r="I971" i="1"/>
  <c r="C968" i="7"/>
  <c r="D968" i="7"/>
  <c r="E968" i="7"/>
  <c r="F968" i="7"/>
  <c r="G968" i="7"/>
  <c r="H968" i="7"/>
  <c r="I968" i="7"/>
  <c r="P971" i="1"/>
  <c r="J968" i="7"/>
  <c r="Q971" i="1"/>
  <c r="K968" i="7"/>
  <c r="L968" i="7"/>
  <c r="M968" i="7"/>
  <c r="AQ971" i="1"/>
  <c r="AR971" i="1"/>
  <c r="AS971" i="1"/>
  <c r="AT971" i="1"/>
  <c r="AU971" i="1"/>
  <c r="T971" i="1"/>
  <c r="N968" i="7"/>
  <c r="AV971" i="1"/>
  <c r="AW971" i="1"/>
  <c r="AX971" i="1"/>
  <c r="AY971" i="1"/>
  <c r="AZ971" i="1"/>
  <c r="U971" i="1"/>
  <c r="O968" i="7"/>
  <c r="V971" i="1"/>
  <c r="P968" i="7"/>
  <c r="Q968" i="7"/>
  <c r="R968" i="7"/>
  <c r="Y971" i="1"/>
  <c r="S968" i="7"/>
  <c r="T968" i="7"/>
  <c r="U968" i="7"/>
  <c r="V968" i="7"/>
  <c r="W968" i="7"/>
  <c r="AE971" i="1"/>
  <c r="X968" i="7"/>
  <c r="Y968" i="7"/>
  <c r="Z968" i="7"/>
  <c r="AH971" i="1"/>
  <c r="AA968" i="7"/>
  <c r="AB968" i="7"/>
  <c r="A969" i="7"/>
  <c r="B969" i="7"/>
  <c r="I972" i="1"/>
  <c r="C969" i="7"/>
  <c r="D969" i="7"/>
  <c r="E969" i="7"/>
  <c r="F969" i="7"/>
  <c r="G969" i="7"/>
  <c r="H969" i="7"/>
  <c r="I969" i="7"/>
  <c r="P972" i="1"/>
  <c r="J969" i="7"/>
  <c r="Q972" i="1"/>
  <c r="K969" i="7"/>
  <c r="L969" i="7"/>
  <c r="M969" i="7"/>
  <c r="AQ972" i="1"/>
  <c r="AR972" i="1"/>
  <c r="AS972" i="1"/>
  <c r="AT972" i="1"/>
  <c r="AU972" i="1"/>
  <c r="T972" i="1"/>
  <c r="N969" i="7"/>
  <c r="AV972" i="1"/>
  <c r="AW972" i="1"/>
  <c r="AX972" i="1"/>
  <c r="AY972" i="1"/>
  <c r="AZ972" i="1"/>
  <c r="U972" i="1"/>
  <c r="O969" i="7"/>
  <c r="V972" i="1"/>
  <c r="P969" i="7"/>
  <c r="Q969" i="7"/>
  <c r="R969" i="7"/>
  <c r="Y972" i="1"/>
  <c r="S969" i="7"/>
  <c r="T969" i="7"/>
  <c r="U969" i="7"/>
  <c r="V969" i="7"/>
  <c r="W969" i="7"/>
  <c r="AE972" i="1"/>
  <c r="X969" i="7"/>
  <c r="Y969" i="7"/>
  <c r="Z969" i="7"/>
  <c r="AH972" i="1"/>
  <c r="AA969" i="7"/>
  <c r="AB969" i="7"/>
  <c r="A970" i="7"/>
  <c r="B970" i="7"/>
  <c r="I973" i="1"/>
  <c r="C970" i="7"/>
  <c r="D970" i="7"/>
  <c r="E970" i="7"/>
  <c r="F970" i="7"/>
  <c r="G970" i="7"/>
  <c r="H970" i="7"/>
  <c r="I970" i="7"/>
  <c r="P973" i="1"/>
  <c r="J970" i="7"/>
  <c r="Q973" i="1"/>
  <c r="K970" i="7"/>
  <c r="L970" i="7"/>
  <c r="M970" i="7"/>
  <c r="AQ973" i="1"/>
  <c r="AR973" i="1"/>
  <c r="AS973" i="1"/>
  <c r="AT973" i="1"/>
  <c r="AU973" i="1"/>
  <c r="T973" i="1"/>
  <c r="N970" i="7"/>
  <c r="AV973" i="1"/>
  <c r="AW973" i="1"/>
  <c r="AX973" i="1"/>
  <c r="AY973" i="1"/>
  <c r="AZ973" i="1"/>
  <c r="U973" i="1"/>
  <c r="O970" i="7"/>
  <c r="V973" i="1"/>
  <c r="P970" i="7"/>
  <c r="Q970" i="7"/>
  <c r="R970" i="7"/>
  <c r="Y973" i="1"/>
  <c r="S970" i="7"/>
  <c r="T970" i="7"/>
  <c r="U970" i="7"/>
  <c r="V970" i="7"/>
  <c r="W970" i="7"/>
  <c r="AE973" i="1"/>
  <c r="X970" i="7"/>
  <c r="Y970" i="7"/>
  <c r="Z970" i="7"/>
  <c r="AH973" i="1"/>
  <c r="AA970" i="7"/>
  <c r="AB970" i="7"/>
  <c r="A971" i="7"/>
  <c r="B971" i="7"/>
  <c r="I974" i="1"/>
  <c r="C971" i="7"/>
  <c r="D971" i="7"/>
  <c r="E971" i="7"/>
  <c r="F971" i="7"/>
  <c r="G971" i="7"/>
  <c r="H971" i="7"/>
  <c r="I971" i="7"/>
  <c r="P974" i="1"/>
  <c r="J971" i="7"/>
  <c r="Q974" i="1"/>
  <c r="K971" i="7"/>
  <c r="L971" i="7"/>
  <c r="M971" i="7"/>
  <c r="AQ974" i="1"/>
  <c r="AR974" i="1"/>
  <c r="AS974" i="1"/>
  <c r="AT974" i="1"/>
  <c r="AU974" i="1"/>
  <c r="T974" i="1"/>
  <c r="N971" i="7"/>
  <c r="AV974" i="1"/>
  <c r="AW974" i="1"/>
  <c r="AX974" i="1"/>
  <c r="AY974" i="1"/>
  <c r="AZ974" i="1"/>
  <c r="U974" i="1"/>
  <c r="O971" i="7"/>
  <c r="V974" i="1"/>
  <c r="P971" i="7"/>
  <c r="Q971" i="7"/>
  <c r="R971" i="7"/>
  <c r="Y974" i="1"/>
  <c r="S971" i="7"/>
  <c r="T971" i="7"/>
  <c r="U971" i="7"/>
  <c r="V971" i="7"/>
  <c r="W971" i="7"/>
  <c r="AE974" i="1"/>
  <c r="X971" i="7"/>
  <c r="Y971" i="7"/>
  <c r="Z971" i="7"/>
  <c r="AH974" i="1"/>
  <c r="AA971" i="7"/>
  <c r="AB971" i="7"/>
  <c r="A972" i="7"/>
  <c r="B972" i="7"/>
  <c r="I975" i="1"/>
  <c r="C972" i="7"/>
  <c r="D972" i="7"/>
  <c r="E972" i="7"/>
  <c r="F972" i="7"/>
  <c r="G972" i="7"/>
  <c r="H972" i="7"/>
  <c r="I972" i="7"/>
  <c r="P975" i="1"/>
  <c r="J972" i="7"/>
  <c r="Q975" i="1"/>
  <c r="K972" i="7"/>
  <c r="L972" i="7"/>
  <c r="M972" i="7"/>
  <c r="AQ975" i="1"/>
  <c r="AR975" i="1"/>
  <c r="AS975" i="1"/>
  <c r="AT975" i="1"/>
  <c r="AU975" i="1"/>
  <c r="T975" i="1"/>
  <c r="N972" i="7"/>
  <c r="AV975" i="1"/>
  <c r="AW975" i="1"/>
  <c r="AX975" i="1"/>
  <c r="AY975" i="1"/>
  <c r="AZ975" i="1"/>
  <c r="U975" i="1"/>
  <c r="O972" i="7"/>
  <c r="V975" i="1"/>
  <c r="P972" i="7"/>
  <c r="Q972" i="7"/>
  <c r="R972" i="7"/>
  <c r="Y975" i="1"/>
  <c r="S972" i="7"/>
  <c r="T972" i="7"/>
  <c r="U972" i="7"/>
  <c r="V972" i="7"/>
  <c r="W972" i="7"/>
  <c r="AE975" i="1"/>
  <c r="X972" i="7"/>
  <c r="Y972" i="7"/>
  <c r="Z972" i="7"/>
  <c r="AH975" i="1"/>
  <c r="AA972" i="7"/>
  <c r="AB972" i="7"/>
  <c r="A973" i="7"/>
  <c r="B973" i="7"/>
  <c r="I976" i="1"/>
  <c r="C973" i="7"/>
  <c r="D973" i="7"/>
  <c r="E973" i="7"/>
  <c r="F973" i="7"/>
  <c r="G973" i="7"/>
  <c r="H973" i="7"/>
  <c r="I973" i="7"/>
  <c r="P976" i="1"/>
  <c r="J973" i="7"/>
  <c r="Q976" i="1"/>
  <c r="K973" i="7"/>
  <c r="L973" i="7"/>
  <c r="M973" i="7"/>
  <c r="AQ976" i="1"/>
  <c r="AR976" i="1"/>
  <c r="AS976" i="1"/>
  <c r="AT976" i="1"/>
  <c r="AU976" i="1"/>
  <c r="T976" i="1"/>
  <c r="N973" i="7"/>
  <c r="AV976" i="1"/>
  <c r="AW976" i="1"/>
  <c r="AX976" i="1"/>
  <c r="AY976" i="1"/>
  <c r="AZ976" i="1"/>
  <c r="U976" i="1"/>
  <c r="O973" i="7"/>
  <c r="V976" i="1"/>
  <c r="P973" i="7"/>
  <c r="Q973" i="7"/>
  <c r="R973" i="7"/>
  <c r="Y976" i="1"/>
  <c r="S973" i="7"/>
  <c r="T973" i="7"/>
  <c r="U973" i="7"/>
  <c r="V973" i="7"/>
  <c r="W973" i="7"/>
  <c r="AE976" i="1"/>
  <c r="X973" i="7"/>
  <c r="Y973" i="7"/>
  <c r="Z973" i="7"/>
  <c r="AH976" i="1"/>
  <c r="AA973" i="7"/>
  <c r="AB973" i="7"/>
  <c r="A974" i="7"/>
  <c r="B974" i="7"/>
  <c r="I977" i="1"/>
  <c r="C974" i="7"/>
  <c r="D974" i="7"/>
  <c r="E974" i="7"/>
  <c r="F974" i="7"/>
  <c r="G974" i="7"/>
  <c r="H974" i="7"/>
  <c r="I974" i="7"/>
  <c r="P977" i="1"/>
  <c r="J974" i="7"/>
  <c r="Q977" i="1"/>
  <c r="K974" i="7"/>
  <c r="L974" i="7"/>
  <c r="M974" i="7"/>
  <c r="AQ977" i="1"/>
  <c r="AR977" i="1"/>
  <c r="AS977" i="1"/>
  <c r="AT977" i="1"/>
  <c r="AU977" i="1"/>
  <c r="T977" i="1"/>
  <c r="N974" i="7"/>
  <c r="AV977" i="1"/>
  <c r="AW977" i="1"/>
  <c r="AX977" i="1"/>
  <c r="AY977" i="1"/>
  <c r="AZ977" i="1"/>
  <c r="U977" i="1"/>
  <c r="O974" i="7"/>
  <c r="V977" i="1"/>
  <c r="P974" i="7"/>
  <c r="Q974" i="7"/>
  <c r="R974" i="7"/>
  <c r="Y977" i="1"/>
  <c r="S974" i="7"/>
  <c r="T974" i="7"/>
  <c r="U974" i="7"/>
  <c r="V974" i="7"/>
  <c r="W974" i="7"/>
  <c r="AE977" i="1"/>
  <c r="X974" i="7"/>
  <c r="Y974" i="7"/>
  <c r="Z974" i="7"/>
  <c r="AH977" i="1"/>
  <c r="AA974" i="7"/>
  <c r="AB974" i="7"/>
  <c r="A975" i="7"/>
  <c r="B975" i="7"/>
  <c r="I978" i="1"/>
  <c r="C975" i="7"/>
  <c r="D975" i="7"/>
  <c r="E975" i="7"/>
  <c r="F975" i="7"/>
  <c r="G975" i="7"/>
  <c r="H975" i="7"/>
  <c r="I975" i="7"/>
  <c r="P978" i="1"/>
  <c r="J975" i="7"/>
  <c r="Q978" i="1"/>
  <c r="K975" i="7"/>
  <c r="L975" i="7"/>
  <c r="M975" i="7"/>
  <c r="AQ978" i="1"/>
  <c r="AR978" i="1"/>
  <c r="AS978" i="1"/>
  <c r="AT978" i="1"/>
  <c r="AU978" i="1"/>
  <c r="T978" i="1"/>
  <c r="N975" i="7"/>
  <c r="AV978" i="1"/>
  <c r="AW978" i="1"/>
  <c r="AX978" i="1"/>
  <c r="AY978" i="1"/>
  <c r="AZ978" i="1"/>
  <c r="U978" i="1"/>
  <c r="O975" i="7"/>
  <c r="V978" i="1"/>
  <c r="P975" i="7"/>
  <c r="Q975" i="7"/>
  <c r="R975" i="7"/>
  <c r="Y978" i="1"/>
  <c r="S975" i="7"/>
  <c r="T975" i="7"/>
  <c r="U975" i="7"/>
  <c r="V975" i="7"/>
  <c r="W975" i="7"/>
  <c r="AE978" i="1"/>
  <c r="X975" i="7"/>
  <c r="Y975" i="7"/>
  <c r="Z975" i="7"/>
  <c r="AH978" i="1"/>
  <c r="AA975" i="7"/>
  <c r="AB975" i="7"/>
  <c r="A976" i="7"/>
  <c r="B976" i="7"/>
  <c r="I979" i="1"/>
  <c r="C976" i="7"/>
  <c r="D976" i="7"/>
  <c r="E976" i="7"/>
  <c r="F976" i="7"/>
  <c r="G976" i="7"/>
  <c r="H976" i="7"/>
  <c r="I976" i="7"/>
  <c r="P979" i="1"/>
  <c r="J976" i="7"/>
  <c r="Q979" i="1"/>
  <c r="K976" i="7"/>
  <c r="L976" i="7"/>
  <c r="M976" i="7"/>
  <c r="AQ979" i="1"/>
  <c r="AR979" i="1"/>
  <c r="AS979" i="1"/>
  <c r="AT979" i="1"/>
  <c r="AU979" i="1"/>
  <c r="T979" i="1"/>
  <c r="N976" i="7"/>
  <c r="AV979" i="1"/>
  <c r="AW979" i="1"/>
  <c r="AX979" i="1"/>
  <c r="AY979" i="1"/>
  <c r="AZ979" i="1"/>
  <c r="U979" i="1"/>
  <c r="O976" i="7"/>
  <c r="V979" i="1"/>
  <c r="P976" i="7"/>
  <c r="Q976" i="7"/>
  <c r="R976" i="7"/>
  <c r="Y979" i="1"/>
  <c r="S976" i="7"/>
  <c r="T976" i="7"/>
  <c r="U976" i="7"/>
  <c r="V976" i="7"/>
  <c r="W976" i="7"/>
  <c r="AE979" i="1"/>
  <c r="X976" i="7"/>
  <c r="Y976" i="7"/>
  <c r="Z976" i="7"/>
  <c r="AH979" i="1"/>
  <c r="AA976" i="7"/>
  <c r="AB976" i="7"/>
  <c r="A977" i="7"/>
  <c r="B977" i="7"/>
  <c r="I980" i="1"/>
  <c r="C977" i="7"/>
  <c r="D977" i="7"/>
  <c r="E977" i="7"/>
  <c r="F977" i="7"/>
  <c r="G977" i="7"/>
  <c r="H977" i="7"/>
  <c r="I977" i="7"/>
  <c r="P980" i="1"/>
  <c r="J977" i="7"/>
  <c r="Q980" i="1"/>
  <c r="K977" i="7"/>
  <c r="L977" i="7"/>
  <c r="M977" i="7"/>
  <c r="AQ980" i="1"/>
  <c r="AR980" i="1"/>
  <c r="AS980" i="1"/>
  <c r="AT980" i="1"/>
  <c r="AU980" i="1"/>
  <c r="T980" i="1"/>
  <c r="N977" i="7"/>
  <c r="AV980" i="1"/>
  <c r="AW980" i="1"/>
  <c r="AX980" i="1"/>
  <c r="AY980" i="1"/>
  <c r="AZ980" i="1"/>
  <c r="U980" i="1"/>
  <c r="O977" i="7"/>
  <c r="V980" i="1"/>
  <c r="P977" i="7"/>
  <c r="Q977" i="7"/>
  <c r="R977" i="7"/>
  <c r="Y980" i="1"/>
  <c r="S977" i="7"/>
  <c r="T977" i="7"/>
  <c r="U977" i="7"/>
  <c r="V977" i="7"/>
  <c r="W977" i="7"/>
  <c r="AE980" i="1"/>
  <c r="X977" i="7"/>
  <c r="Y977" i="7"/>
  <c r="Z977" i="7"/>
  <c r="AH980" i="1"/>
  <c r="AA977" i="7"/>
  <c r="AB977" i="7"/>
  <c r="A978" i="7"/>
  <c r="B978" i="7"/>
  <c r="I981" i="1"/>
  <c r="C978" i="7"/>
  <c r="D978" i="7"/>
  <c r="E978" i="7"/>
  <c r="F978" i="7"/>
  <c r="G978" i="7"/>
  <c r="H978" i="7"/>
  <c r="I978" i="7"/>
  <c r="P981" i="1"/>
  <c r="J978" i="7"/>
  <c r="Q981" i="1"/>
  <c r="K978" i="7"/>
  <c r="L978" i="7"/>
  <c r="M978" i="7"/>
  <c r="AQ981" i="1"/>
  <c r="AR981" i="1"/>
  <c r="AS981" i="1"/>
  <c r="AT981" i="1"/>
  <c r="AU981" i="1"/>
  <c r="T981" i="1"/>
  <c r="N978" i="7"/>
  <c r="AV981" i="1"/>
  <c r="AW981" i="1"/>
  <c r="AX981" i="1"/>
  <c r="AY981" i="1"/>
  <c r="AZ981" i="1"/>
  <c r="U981" i="1"/>
  <c r="O978" i="7"/>
  <c r="V981" i="1"/>
  <c r="P978" i="7"/>
  <c r="Q978" i="7"/>
  <c r="R978" i="7"/>
  <c r="Y981" i="1"/>
  <c r="S978" i="7"/>
  <c r="T978" i="7"/>
  <c r="U978" i="7"/>
  <c r="V978" i="7"/>
  <c r="W978" i="7"/>
  <c r="AE981" i="1"/>
  <c r="X978" i="7"/>
  <c r="Y978" i="7"/>
  <c r="Z978" i="7"/>
  <c r="AH981" i="1"/>
  <c r="AA978" i="7"/>
  <c r="AB978" i="7"/>
  <c r="A979" i="7"/>
  <c r="B979" i="7"/>
  <c r="I982" i="1"/>
  <c r="C979" i="7"/>
  <c r="D979" i="7"/>
  <c r="E979" i="7"/>
  <c r="F979" i="7"/>
  <c r="G979" i="7"/>
  <c r="H979" i="7"/>
  <c r="I979" i="7"/>
  <c r="P982" i="1"/>
  <c r="J979" i="7"/>
  <c r="Q982" i="1"/>
  <c r="K979" i="7"/>
  <c r="L979" i="7"/>
  <c r="M979" i="7"/>
  <c r="AQ982" i="1"/>
  <c r="AR982" i="1"/>
  <c r="AS982" i="1"/>
  <c r="AT982" i="1"/>
  <c r="AU982" i="1"/>
  <c r="T982" i="1"/>
  <c r="N979" i="7"/>
  <c r="AV982" i="1"/>
  <c r="AW982" i="1"/>
  <c r="AX982" i="1"/>
  <c r="AY982" i="1"/>
  <c r="AZ982" i="1"/>
  <c r="U982" i="1"/>
  <c r="O979" i="7"/>
  <c r="V982" i="1"/>
  <c r="P979" i="7"/>
  <c r="Q979" i="7"/>
  <c r="R979" i="7"/>
  <c r="Y982" i="1"/>
  <c r="S979" i="7"/>
  <c r="T979" i="7"/>
  <c r="U979" i="7"/>
  <c r="V979" i="7"/>
  <c r="W979" i="7"/>
  <c r="AE982" i="1"/>
  <c r="X979" i="7"/>
  <c r="Y979" i="7"/>
  <c r="Z979" i="7"/>
  <c r="AH982" i="1"/>
  <c r="AA979" i="7"/>
  <c r="AB979" i="7"/>
  <c r="A980" i="7"/>
  <c r="B980" i="7"/>
  <c r="I983" i="1"/>
  <c r="C980" i="7"/>
  <c r="D980" i="7"/>
  <c r="E980" i="7"/>
  <c r="F980" i="7"/>
  <c r="G980" i="7"/>
  <c r="H980" i="7"/>
  <c r="I980" i="7"/>
  <c r="P983" i="1"/>
  <c r="J980" i="7"/>
  <c r="Q983" i="1"/>
  <c r="K980" i="7"/>
  <c r="L980" i="7"/>
  <c r="M980" i="7"/>
  <c r="AQ983" i="1"/>
  <c r="AR983" i="1"/>
  <c r="AS983" i="1"/>
  <c r="AT983" i="1"/>
  <c r="AU983" i="1"/>
  <c r="T983" i="1"/>
  <c r="N980" i="7"/>
  <c r="AV983" i="1"/>
  <c r="AW983" i="1"/>
  <c r="AX983" i="1"/>
  <c r="AY983" i="1"/>
  <c r="AZ983" i="1"/>
  <c r="U983" i="1"/>
  <c r="O980" i="7"/>
  <c r="V983" i="1"/>
  <c r="P980" i="7"/>
  <c r="Q980" i="7"/>
  <c r="R980" i="7"/>
  <c r="Y983" i="1"/>
  <c r="S980" i="7"/>
  <c r="T980" i="7"/>
  <c r="U980" i="7"/>
  <c r="V980" i="7"/>
  <c r="W980" i="7"/>
  <c r="AE983" i="1"/>
  <c r="X980" i="7"/>
  <c r="Y980" i="7"/>
  <c r="Z980" i="7"/>
  <c r="AH983" i="1"/>
  <c r="AA980" i="7"/>
  <c r="AB980" i="7"/>
  <c r="A981" i="7"/>
  <c r="B981" i="7"/>
  <c r="I984" i="1"/>
  <c r="C981" i="7"/>
  <c r="D981" i="7"/>
  <c r="E981" i="7"/>
  <c r="F981" i="7"/>
  <c r="G981" i="7"/>
  <c r="H981" i="7"/>
  <c r="I981" i="7"/>
  <c r="P984" i="1"/>
  <c r="J981" i="7"/>
  <c r="Q984" i="1"/>
  <c r="K981" i="7"/>
  <c r="L981" i="7"/>
  <c r="M981" i="7"/>
  <c r="AQ984" i="1"/>
  <c r="AR984" i="1"/>
  <c r="AS984" i="1"/>
  <c r="AT984" i="1"/>
  <c r="AU984" i="1"/>
  <c r="T984" i="1"/>
  <c r="N981" i="7"/>
  <c r="AV984" i="1"/>
  <c r="AW984" i="1"/>
  <c r="AX984" i="1"/>
  <c r="AY984" i="1"/>
  <c r="AZ984" i="1"/>
  <c r="U984" i="1"/>
  <c r="O981" i="7"/>
  <c r="V984" i="1"/>
  <c r="P981" i="7"/>
  <c r="Q981" i="7"/>
  <c r="R981" i="7"/>
  <c r="Y984" i="1"/>
  <c r="S981" i="7"/>
  <c r="T981" i="7"/>
  <c r="U981" i="7"/>
  <c r="V981" i="7"/>
  <c r="W981" i="7"/>
  <c r="AE984" i="1"/>
  <c r="X981" i="7"/>
  <c r="Y981" i="7"/>
  <c r="Z981" i="7"/>
  <c r="AH984" i="1"/>
  <c r="AA981" i="7"/>
  <c r="AB981" i="7"/>
  <c r="A982" i="7"/>
  <c r="B982" i="7"/>
  <c r="I985" i="1"/>
  <c r="C982" i="7"/>
  <c r="D982" i="7"/>
  <c r="E982" i="7"/>
  <c r="F982" i="7"/>
  <c r="G982" i="7"/>
  <c r="H982" i="7"/>
  <c r="I982" i="7"/>
  <c r="P985" i="1"/>
  <c r="J982" i="7"/>
  <c r="Q985" i="1"/>
  <c r="K982" i="7"/>
  <c r="L982" i="7"/>
  <c r="M982" i="7"/>
  <c r="AQ985" i="1"/>
  <c r="AR985" i="1"/>
  <c r="AS985" i="1"/>
  <c r="AT985" i="1"/>
  <c r="AU985" i="1"/>
  <c r="T985" i="1"/>
  <c r="N982" i="7"/>
  <c r="AV985" i="1"/>
  <c r="AW985" i="1"/>
  <c r="AX985" i="1"/>
  <c r="AY985" i="1"/>
  <c r="AZ985" i="1"/>
  <c r="U985" i="1"/>
  <c r="O982" i="7"/>
  <c r="V985" i="1"/>
  <c r="P982" i="7"/>
  <c r="Q982" i="7"/>
  <c r="R982" i="7"/>
  <c r="Y985" i="1"/>
  <c r="S982" i="7"/>
  <c r="T982" i="7"/>
  <c r="U982" i="7"/>
  <c r="V982" i="7"/>
  <c r="W982" i="7"/>
  <c r="AE985" i="1"/>
  <c r="X982" i="7"/>
  <c r="Y982" i="7"/>
  <c r="Z982" i="7"/>
  <c r="AH985" i="1"/>
  <c r="AA982" i="7"/>
  <c r="AB982" i="7"/>
  <c r="A983" i="7"/>
  <c r="B983" i="7"/>
  <c r="I986" i="1"/>
  <c r="C983" i="7"/>
  <c r="D983" i="7"/>
  <c r="E983" i="7"/>
  <c r="F983" i="7"/>
  <c r="G983" i="7"/>
  <c r="H983" i="7"/>
  <c r="I983" i="7"/>
  <c r="P986" i="1"/>
  <c r="J983" i="7"/>
  <c r="Q986" i="1"/>
  <c r="K983" i="7"/>
  <c r="L983" i="7"/>
  <c r="M983" i="7"/>
  <c r="AQ986" i="1"/>
  <c r="AR986" i="1"/>
  <c r="AS986" i="1"/>
  <c r="AT986" i="1"/>
  <c r="AU986" i="1"/>
  <c r="T986" i="1"/>
  <c r="N983" i="7"/>
  <c r="AV986" i="1"/>
  <c r="AW986" i="1"/>
  <c r="AX986" i="1"/>
  <c r="AY986" i="1"/>
  <c r="AZ986" i="1"/>
  <c r="U986" i="1"/>
  <c r="O983" i="7"/>
  <c r="V986" i="1"/>
  <c r="P983" i="7"/>
  <c r="Q983" i="7"/>
  <c r="R983" i="7"/>
  <c r="Y986" i="1"/>
  <c r="S983" i="7"/>
  <c r="T983" i="7"/>
  <c r="U983" i="7"/>
  <c r="V983" i="7"/>
  <c r="W983" i="7"/>
  <c r="AE986" i="1"/>
  <c r="X983" i="7"/>
  <c r="Y983" i="7"/>
  <c r="Z983" i="7"/>
  <c r="AH986" i="1"/>
  <c r="AA983" i="7"/>
  <c r="AB983" i="7"/>
  <c r="A984" i="7"/>
  <c r="B984" i="7"/>
  <c r="I987" i="1"/>
  <c r="C984" i="7"/>
  <c r="D984" i="7"/>
  <c r="E984" i="7"/>
  <c r="F984" i="7"/>
  <c r="G984" i="7"/>
  <c r="H984" i="7"/>
  <c r="I984" i="7"/>
  <c r="BK20" i="16"/>
  <c r="BL20" i="16"/>
  <c r="BM20" i="16"/>
  <c r="BN20" i="16"/>
  <c r="AT20" i="16"/>
  <c r="X20" i="16"/>
  <c r="P987" i="1"/>
  <c r="J984" i="7"/>
  <c r="Q987" i="1"/>
  <c r="K984" i="7"/>
  <c r="L984" i="7"/>
  <c r="M984" i="7"/>
  <c r="AQ987" i="1"/>
  <c r="AR987" i="1"/>
  <c r="AS987" i="1"/>
  <c r="AT987" i="1"/>
  <c r="AU987" i="1"/>
  <c r="T987" i="1"/>
  <c r="N984" i="7"/>
  <c r="AV987" i="1"/>
  <c r="AW987" i="1"/>
  <c r="AX987" i="1"/>
  <c r="AY987" i="1"/>
  <c r="AZ987" i="1"/>
  <c r="U987" i="1"/>
  <c r="O984" i="7"/>
  <c r="AY20" i="16"/>
  <c r="V987" i="1"/>
  <c r="P984" i="7"/>
  <c r="Q984" i="7"/>
  <c r="R984" i="7"/>
  <c r="Y987" i="1"/>
  <c r="S984" i="7"/>
  <c r="T984" i="7"/>
  <c r="U984" i="7"/>
  <c r="V984" i="7"/>
  <c r="W984" i="7"/>
  <c r="AE987" i="1"/>
  <c r="X984" i="7"/>
  <c r="Y984" i="7"/>
  <c r="Z984" i="7"/>
  <c r="AH987" i="1"/>
  <c r="AA984" i="7"/>
  <c r="AB984" i="7"/>
  <c r="A985" i="7"/>
  <c r="B985" i="7"/>
  <c r="I988" i="1"/>
  <c r="C985" i="7"/>
  <c r="D985" i="7"/>
  <c r="E985" i="7"/>
  <c r="F985" i="7"/>
  <c r="G985" i="7"/>
  <c r="H985" i="7"/>
  <c r="I985" i="7"/>
  <c r="P988" i="1"/>
  <c r="J985" i="7"/>
  <c r="Q988" i="1"/>
  <c r="K985" i="7"/>
  <c r="L985" i="7"/>
  <c r="M985" i="7"/>
  <c r="AQ988" i="1"/>
  <c r="AR988" i="1"/>
  <c r="AS988" i="1"/>
  <c r="AT988" i="1"/>
  <c r="AU988" i="1"/>
  <c r="T988" i="1"/>
  <c r="N985" i="7"/>
  <c r="AV988" i="1"/>
  <c r="AW988" i="1"/>
  <c r="AX988" i="1"/>
  <c r="AY988" i="1"/>
  <c r="AZ988" i="1"/>
  <c r="U988" i="1"/>
  <c r="O985" i="7"/>
  <c r="V988" i="1"/>
  <c r="P985" i="7"/>
  <c r="Q985" i="7"/>
  <c r="R985" i="7"/>
  <c r="Y988" i="1"/>
  <c r="S985" i="7"/>
  <c r="T985" i="7"/>
  <c r="U985" i="7"/>
  <c r="V985" i="7"/>
  <c r="W985" i="7"/>
  <c r="AE988" i="1"/>
  <c r="X985" i="7"/>
  <c r="Y985" i="7"/>
  <c r="Z985" i="7"/>
  <c r="AH988" i="1"/>
  <c r="AA985" i="7"/>
  <c r="AB985" i="7"/>
  <c r="A986" i="7"/>
  <c r="B986" i="7"/>
  <c r="I989" i="1"/>
  <c r="C986" i="7"/>
  <c r="D986" i="7"/>
  <c r="E986" i="7"/>
  <c r="F986" i="7"/>
  <c r="G986" i="7"/>
  <c r="H986" i="7"/>
  <c r="I986" i="7"/>
  <c r="P989" i="1"/>
  <c r="J986" i="7"/>
  <c r="Q989" i="1"/>
  <c r="K986" i="7"/>
  <c r="L986" i="7"/>
  <c r="M986" i="7"/>
  <c r="AQ989" i="1"/>
  <c r="AR989" i="1"/>
  <c r="AS989" i="1"/>
  <c r="AT989" i="1"/>
  <c r="AU989" i="1"/>
  <c r="T989" i="1"/>
  <c r="N986" i="7"/>
  <c r="AV989" i="1"/>
  <c r="AW989" i="1"/>
  <c r="AX989" i="1"/>
  <c r="AY989" i="1"/>
  <c r="AZ989" i="1"/>
  <c r="U989" i="1"/>
  <c r="O986" i="7"/>
  <c r="V989" i="1"/>
  <c r="P986" i="7"/>
  <c r="Q986" i="7"/>
  <c r="R986" i="7"/>
  <c r="Y989" i="1"/>
  <c r="S986" i="7"/>
  <c r="T986" i="7"/>
  <c r="U986" i="7"/>
  <c r="V986" i="7"/>
  <c r="W986" i="7"/>
  <c r="AE989" i="1"/>
  <c r="X986" i="7"/>
  <c r="Y986" i="7"/>
  <c r="Z986" i="7"/>
  <c r="AH989" i="1"/>
  <c r="AA986" i="7"/>
  <c r="AB986" i="7"/>
  <c r="A987" i="7"/>
  <c r="B987" i="7"/>
  <c r="I990" i="1"/>
  <c r="C987" i="7"/>
  <c r="D987" i="7"/>
  <c r="E987" i="7"/>
  <c r="F987" i="7"/>
  <c r="G987" i="7"/>
  <c r="H987" i="7"/>
  <c r="I987" i="7"/>
  <c r="P990" i="1"/>
  <c r="J987" i="7"/>
  <c r="Q990" i="1"/>
  <c r="K987" i="7"/>
  <c r="L987" i="7"/>
  <c r="M987" i="7"/>
  <c r="AQ990" i="1"/>
  <c r="AR990" i="1"/>
  <c r="AS990" i="1"/>
  <c r="AT990" i="1"/>
  <c r="AU990" i="1"/>
  <c r="T990" i="1"/>
  <c r="N987" i="7"/>
  <c r="AV990" i="1"/>
  <c r="AW990" i="1"/>
  <c r="AX990" i="1"/>
  <c r="AY990" i="1"/>
  <c r="AZ990" i="1"/>
  <c r="U990" i="1"/>
  <c r="O987" i="7"/>
  <c r="V990" i="1"/>
  <c r="P987" i="7"/>
  <c r="Q987" i="7"/>
  <c r="R987" i="7"/>
  <c r="Y990" i="1"/>
  <c r="S987" i="7"/>
  <c r="T987" i="7"/>
  <c r="U987" i="7"/>
  <c r="V987" i="7"/>
  <c r="W987" i="7"/>
  <c r="AE990" i="1"/>
  <c r="X987" i="7"/>
  <c r="Y987" i="7"/>
  <c r="Z987" i="7"/>
  <c r="AH990" i="1"/>
  <c r="AA987" i="7"/>
  <c r="AB987" i="7"/>
  <c r="A988" i="7"/>
  <c r="B988" i="7"/>
  <c r="I991" i="1"/>
  <c r="C988" i="7"/>
  <c r="D988" i="7"/>
  <c r="E988" i="7"/>
  <c r="F988" i="7"/>
  <c r="G988" i="7"/>
  <c r="H988" i="7"/>
  <c r="I988" i="7"/>
  <c r="P991" i="1"/>
  <c r="J988" i="7"/>
  <c r="Q991" i="1"/>
  <c r="K988" i="7"/>
  <c r="L988" i="7"/>
  <c r="M988" i="7"/>
  <c r="AQ991" i="1"/>
  <c r="AR991" i="1"/>
  <c r="AS991" i="1"/>
  <c r="AT991" i="1"/>
  <c r="AU991" i="1"/>
  <c r="T991" i="1"/>
  <c r="N988" i="7"/>
  <c r="AV991" i="1"/>
  <c r="AW991" i="1"/>
  <c r="AX991" i="1"/>
  <c r="AY991" i="1"/>
  <c r="AZ991" i="1"/>
  <c r="U991" i="1"/>
  <c r="O988" i="7"/>
  <c r="V991" i="1"/>
  <c r="P988" i="7"/>
  <c r="Q988" i="7"/>
  <c r="R988" i="7"/>
  <c r="Y991" i="1"/>
  <c r="S988" i="7"/>
  <c r="T988" i="7"/>
  <c r="U988" i="7"/>
  <c r="V988" i="7"/>
  <c r="W988" i="7"/>
  <c r="AE991" i="1"/>
  <c r="X988" i="7"/>
  <c r="Y988" i="7"/>
  <c r="Z988" i="7"/>
  <c r="AH991" i="1"/>
  <c r="AA988" i="7"/>
  <c r="AB988" i="7"/>
  <c r="A989" i="7"/>
  <c r="B989" i="7"/>
  <c r="I992" i="1"/>
  <c r="C989" i="7"/>
  <c r="D989" i="7"/>
  <c r="E989" i="7"/>
  <c r="F989" i="7"/>
  <c r="G989" i="7"/>
  <c r="H989" i="7"/>
  <c r="I989" i="7"/>
  <c r="P992" i="1"/>
  <c r="J989" i="7"/>
  <c r="Q992" i="1"/>
  <c r="K989" i="7"/>
  <c r="L989" i="7"/>
  <c r="M989" i="7"/>
  <c r="AQ992" i="1"/>
  <c r="AR992" i="1"/>
  <c r="AS992" i="1"/>
  <c r="AT992" i="1"/>
  <c r="AU992" i="1"/>
  <c r="T992" i="1"/>
  <c r="N989" i="7"/>
  <c r="AV992" i="1"/>
  <c r="AW992" i="1"/>
  <c r="AX992" i="1"/>
  <c r="AY992" i="1"/>
  <c r="AZ992" i="1"/>
  <c r="U992" i="1"/>
  <c r="O989" i="7"/>
  <c r="V992" i="1"/>
  <c r="P989" i="7"/>
  <c r="Q989" i="7"/>
  <c r="R989" i="7"/>
  <c r="Y992" i="1"/>
  <c r="S989" i="7"/>
  <c r="T989" i="7"/>
  <c r="U989" i="7"/>
  <c r="V989" i="7"/>
  <c r="W989" i="7"/>
  <c r="AE992" i="1"/>
  <c r="X989" i="7"/>
  <c r="Y989" i="7"/>
  <c r="Z989" i="7"/>
  <c r="AH992" i="1"/>
  <c r="AA989" i="7"/>
  <c r="AB989" i="7"/>
  <c r="A990" i="7"/>
  <c r="B990" i="7"/>
  <c r="I993" i="1"/>
  <c r="C990" i="7"/>
  <c r="D990" i="7"/>
  <c r="E990" i="7"/>
  <c r="F990" i="7"/>
  <c r="G990" i="7"/>
  <c r="H990" i="7"/>
  <c r="I990" i="7"/>
  <c r="P993" i="1"/>
  <c r="J990" i="7"/>
  <c r="Q993" i="1"/>
  <c r="K990" i="7"/>
  <c r="L990" i="7"/>
  <c r="M990" i="7"/>
  <c r="AQ993" i="1"/>
  <c r="AR993" i="1"/>
  <c r="AS993" i="1"/>
  <c r="AT993" i="1"/>
  <c r="AU993" i="1"/>
  <c r="T993" i="1"/>
  <c r="N990" i="7"/>
  <c r="AV993" i="1"/>
  <c r="AW993" i="1"/>
  <c r="AX993" i="1"/>
  <c r="AY993" i="1"/>
  <c r="AZ993" i="1"/>
  <c r="U993" i="1"/>
  <c r="O990" i="7"/>
  <c r="V993" i="1"/>
  <c r="P990" i="7"/>
  <c r="Q990" i="7"/>
  <c r="R990" i="7"/>
  <c r="Y993" i="1"/>
  <c r="S990" i="7"/>
  <c r="T990" i="7"/>
  <c r="U990" i="7"/>
  <c r="V990" i="7"/>
  <c r="W990" i="7"/>
  <c r="AE993" i="1"/>
  <c r="X990" i="7"/>
  <c r="Y990" i="7"/>
  <c r="Z990" i="7"/>
  <c r="AH993" i="1"/>
  <c r="AA990" i="7"/>
  <c r="AB990" i="7"/>
  <c r="A991" i="7"/>
  <c r="B991" i="7"/>
  <c r="I994" i="1"/>
  <c r="C991" i="7"/>
  <c r="D991" i="7"/>
  <c r="E991" i="7"/>
  <c r="F991" i="7"/>
  <c r="G991" i="7"/>
  <c r="H991" i="7"/>
  <c r="I991" i="7"/>
  <c r="P994" i="1"/>
  <c r="J991" i="7"/>
  <c r="Q994" i="1"/>
  <c r="K991" i="7"/>
  <c r="L991" i="7"/>
  <c r="M991" i="7"/>
  <c r="AQ994" i="1"/>
  <c r="AR994" i="1"/>
  <c r="AS994" i="1"/>
  <c r="AT994" i="1"/>
  <c r="AU994" i="1"/>
  <c r="T994" i="1"/>
  <c r="N991" i="7"/>
  <c r="AV994" i="1"/>
  <c r="AW994" i="1"/>
  <c r="AX994" i="1"/>
  <c r="AY994" i="1"/>
  <c r="AZ994" i="1"/>
  <c r="U994" i="1"/>
  <c r="O991" i="7"/>
  <c r="V994" i="1"/>
  <c r="P991" i="7"/>
  <c r="Q991" i="7"/>
  <c r="R991" i="7"/>
  <c r="Y994" i="1"/>
  <c r="S991" i="7"/>
  <c r="T991" i="7"/>
  <c r="U991" i="7"/>
  <c r="V991" i="7"/>
  <c r="W991" i="7"/>
  <c r="AE994" i="1"/>
  <c r="X991" i="7"/>
  <c r="Y991" i="7"/>
  <c r="Z991" i="7"/>
  <c r="AH994" i="1"/>
  <c r="AA991" i="7"/>
  <c r="AB991" i="7"/>
  <c r="A992" i="7"/>
  <c r="B992" i="7"/>
  <c r="I995" i="1"/>
  <c r="C992" i="7"/>
  <c r="D992" i="7"/>
  <c r="E992" i="7"/>
  <c r="F992" i="7"/>
  <c r="G992" i="7"/>
  <c r="H992" i="7"/>
  <c r="I992" i="7"/>
  <c r="P995" i="1"/>
  <c r="J992" i="7"/>
  <c r="Q995" i="1"/>
  <c r="K992" i="7"/>
  <c r="L992" i="7"/>
  <c r="M992" i="7"/>
  <c r="AQ995" i="1"/>
  <c r="AR995" i="1"/>
  <c r="AS995" i="1"/>
  <c r="AT995" i="1"/>
  <c r="AU995" i="1"/>
  <c r="T995" i="1"/>
  <c r="N992" i="7"/>
  <c r="AV995" i="1"/>
  <c r="AW995" i="1"/>
  <c r="AX995" i="1"/>
  <c r="AY995" i="1"/>
  <c r="AZ995" i="1"/>
  <c r="U995" i="1"/>
  <c r="O992" i="7"/>
  <c r="V995" i="1"/>
  <c r="P992" i="7"/>
  <c r="Q992" i="7"/>
  <c r="R992" i="7"/>
  <c r="Y995" i="1"/>
  <c r="S992" i="7"/>
  <c r="T992" i="7"/>
  <c r="U992" i="7"/>
  <c r="V992" i="7"/>
  <c r="W992" i="7"/>
  <c r="AE995" i="1"/>
  <c r="X992" i="7"/>
  <c r="Y992" i="7"/>
  <c r="Z992" i="7"/>
  <c r="AH995" i="1"/>
  <c r="AA992" i="7"/>
  <c r="AB992" i="7"/>
  <c r="A993" i="7"/>
  <c r="B993" i="7"/>
  <c r="I996" i="1"/>
  <c r="C993" i="7"/>
  <c r="D993" i="7"/>
  <c r="E993" i="7"/>
  <c r="F993" i="7"/>
  <c r="G993" i="7"/>
  <c r="H993" i="7"/>
  <c r="I993" i="7"/>
  <c r="P996" i="1"/>
  <c r="J993" i="7"/>
  <c r="Q996" i="1"/>
  <c r="K993" i="7"/>
  <c r="L993" i="7"/>
  <c r="M993" i="7"/>
  <c r="AQ996" i="1"/>
  <c r="AR996" i="1"/>
  <c r="AS996" i="1"/>
  <c r="AT996" i="1"/>
  <c r="AU996" i="1"/>
  <c r="T996" i="1"/>
  <c r="N993" i="7"/>
  <c r="AV996" i="1"/>
  <c r="AW996" i="1"/>
  <c r="AX996" i="1"/>
  <c r="AY996" i="1"/>
  <c r="AZ996" i="1"/>
  <c r="U996" i="1"/>
  <c r="O993" i="7"/>
  <c r="V996" i="1"/>
  <c r="P993" i="7"/>
  <c r="Q993" i="7"/>
  <c r="R993" i="7"/>
  <c r="Y996" i="1"/>
  <c r="S993" i="7"/>
  <c r="T993" i="7"/>
  <c r="U993" i="7"/>
  <c r="V993" i="7"/>
  <c r="W993" i="7"/>
  <c r="AE996" i="1"/>
  <c r="X993" i="7"/>
  <c r="Y993" i="7"/>
  <c r="Z993" i="7"/>
  <c r="AH996" i="1"/>
  <c r="AA993" i="7"/>
  <c r="AB993" i="7"/>
  <c r="A994" i="7"/>
  <c r="B994" i="7"/>
  <c r="I997" i="1"/>
  <c r="C994" i="7"/>
  <c r="D994" i="7"/>
  <c r="E994" i="7"/>
  <c r="F994" i="7"/>
  <c r="G994" i="7"/>
  <c r="H994" i="7"/>
  <c r="I994" i="7"/>
  <c r="P997" i="1"/>
  <c r="J994" i="7"/>
  <c r="Q997" i="1"/>
  <c r="K994" i="7"/>
  <c r="L994" i="7"/>
  <c r="M994" i="7"/>
  <c r="AQ997" i="1"/>
  <c r="AR997" i="1"/>
  <c r="AS997" i="1"/>
  <c r="AT997" i="1"/>
  <c r="AU997" i="1"/>
  <c r="T997" i="1"/>
  <c r="N994" i="7"/>
  <c r="AV997" i="1"/>
  <c r="AW997" i="1"/>
  <c r="AX997" i="1"/>
  <c r="AY997" i="1"/>
  <c r="AZ997" i="1"/>
  <c r="U997" i="1"/>
  <c r="O994" i="7"/>
  <c r="V997" i="1"/>
  <c r="P994" i="7"/>
  <c r="Q994" i="7"/>
  <c r="R994" i="7"/>
  <c r="Y997" i="1"/>
  <c r="S994" i="7"/>
  <c r="T994" i="7"/>
  <c r="U994" i="7"/>
  <c r="V994" i="7"/>
  <c r="W994" i="7"/>
  <c r="AE997" i="1"/>
  <c r="X994" i="7"/>
  <c r="Y994" i="7"/>
  <c r="Z994" i="7"/>
  <c r="AH997" i="1"/>
  <c r="AA994" i="7"/>
  <c r="AB994" i="7"/>
  <c r="A995" i="7"/>
  <c r="B995" i="7"/>
  <c r="I998" i="1"/>
  <c r="C995" i="7"/>
  <c r="D995" i="7"/>
  <c r="E995" i="7"/>
  <c r="F995" i="7"/>
  <c r="G995" i="7"/>
  <c r="H995" i="7"/>
  <c r="I995" i="7"/>
  <c r="P998" i="1"/>
  <c r="J995" i="7"/>
  <c r="Q998" i="1"/>
  <c r="K995" i="7"/>
  <c r="L995" i="7"/>
  <c r="M995" i="7"/>
  <c r="AQ998" i="1"/>
  <c r="AR998" i="1"/>
  <c r="AS998" i="1"/>
  <c r="AT998" i="1"/>
  <c r="AU998" i="1"/>
  <c r="T998" i="1"/>
  <c r="N995" i="7"/>
  <c r="AV998" i="1"/>
  <c r="AW998" i="1"/>
  <c r="AX998" i="1"/>
  <c r="AY998" i="1"/>
  <c r="AZ998" i="1"/>
  <c r="U998" i="1"/>
  <c r="O995" i="7"/>
  <c r="V998" i="1"/>
  <c r="P995" i="7"/>
  <c r="Q995" i="7"/>
  <c r="R995" i="7"/>
  <c r="Y998" i="1"/>
  <c r="S995" i="7"/>
  <c r="T995" i="7"/>
  <c r="U995" i="7"/>
  <c r="V995" i="7"/>
  <c r="W995" i="7"/>
  <c r="AE998" i="1"/>
  <c r="X995" i="7"/>
  <c r="Y995" i="7"/>
  <c r="Z995" i="7"/>
  <c r="AH998" i="1"/>
  <c r="AA995" i="7"/>
  <c r="AB995" i="7"/>
  <c r="A996" i="7"/>
  <c r="B996" i="7"/>
  <c r="I999" i="1"/>
  <c r="C996" i="7"/>
  <c r="D996" i="7"/>
  <c r="E996" i="7"/>
  <c r="F996" i="7"/>
  <c r="G996" i="7"/>
  <c r="H996" i="7"/>
  <c r="I996" i="7"/>
  <c r="P999" i="1"/>
  <c r="J996" i="7"/>
  <c r="Q999" i="1"/>
  <c r="K996" i="7"/>
  <c r="L996" i="7"/>
  <c r="M996" i="7"/>
  <c r="AQ999" i="1"/>
  <c r="AR999" i="1"/>
  <c r="AS999" i="1"/>
  <c r="AT999" i="1"/>
  <c r="AU999" i="1"/>
  <c r="T999" i="1"/>
  <c r="N996" i="7"/>
  <c r="AV999" i="1"/>
  <c r="AW999" i="1"/>
  <c r="AX999" i="1"/>
  <c r="AY999" i="1"/>
  <c r="AZ999" i="1"/>
  <c r="U999" i="1"/>
  <c r="O996" i="7"/>
  <c r="V999" i="1"/>
  <c r="P996" i="7"/>
  <c r="Q996" i="7"/>
  <c r="R996" i="7"/>
  <c r="Y999" i="1"/>
  <c r="S996" i="7"/>
  <c r="T996" i="7"/>
  <c r="U996" i="7"/>
  <c r="V996" i="7"/>
  <c r="W996" i="7"/>
  <c r="AE999" i="1"/>
  <c r="X996" i="7"/>
  <c r="Y996" i="7"/>
  <c r="Z996" i="7"/>
  <c r="AH999" i="1"/>
  <c r="AA996" i="7"/>
  <c r="AB996" i="7"/>
  <c r="A997" i="7"/>
  <c r="B997" i="7"/>
  <c r="I1000" i="1"/>
  <c r="C997" i="7"/>
  <c r="D997" i="7"/>
  <c r="E997" i="7"/>
  <c r="F997" i="7"/>
  <c r="G997" i="7"/>
  <c r="H997" i="7"/>
  <c r="I997" i="7"/>
  <c r="P1000" i="1"/>
  <c r="J997" i="7"/>
  <c r="Q1000" i="1"/>
  <c r="K997" i="7"/>
  <c r="L997" i="7"/>
  <c r="M997" i="7"/>
  <c r="AQ1000" i="1"/>
  <c r="AR1000" i="1"/>
  <c r="AS1000" i="1"/>
  <c r="AT1000" i="1"/>
  <c r="AU1000" i="1"/>
  <c r="T1000" i="1"/>
  <c r="N997" i="7"/>
  <c r="AV1000" i="1"/>
  <c r="AW1000" i="1"/>
  <c r="AX1000" i="1"/>
  <c r="AY1000" i="1"/>
  <c r="AZ1000" i="1"/>
  <c r="U1000" i="1"/>
  <c r="O997" i="7"/>
  <c r="V1000" i="1"/>
  <c r="P997" i="7"/>
  <c r="Q997" i="7"/>
  <c r="R997" i="7"/>
  <c r="Y1000" i="1"/>
  <c r="S997" i="7"/>
  <c r="T997" i="7"/>
  <c r="U997" i="7"/>
  <c r="V997" i="7"/>
  <c r="W997" i="7"/>
  <c r="AE1000" i="1"/>
  <c r="X997" i="7"/>
  <c r="Y997" i="7"/>
  <c r="Z997" i="7"/>
  <c r="AH1000" i="1"/>
  <c r="AA997" i="7"/>
  <c r="AB997" i="7"/>
  <c r="A998" i="7"/>
  <c r="B998" i="7"/>
  <c r="I1001" i="1"/>
  <c r="C998" i="7"/>
  <c r="D998" i="7"/>
  <c r="E998" i="7"/>
  <c r="F998" i="7"/>
  <c r="G998" i="7"/>
  <c r="H998" i="7"/>
  <c r="I998" i="7"/>
  <c r="P1001" i="1"/>
  <c r="J998" i="7"/>
  <c r="Q1001" i="1"/>
  <c r="K998" i="7"/>
  <c r="L998" i="7"/>
  <c r="M998" i="7"/>
  <c r="AQ1001" i="1"/>
  <c r="AR1001" i="1"/>
  <c r="AS1001" i="1"/>
  <c r="AT1001" i="1"/>
  <c r="AU1001" i="1"/>
  <c r="T1001" i="1"/>
  <c r="N998" i="7"/>
  <c r="AV1001" i="1"/>
  <c r="AW1001" i="1"/>
  <c r="AX1001" i="1"/>
  <c r="AY1001" i="1"/>
  <c r="AZ1001" i="1"/>
  <c r="U1001" i="1"/>
  <c r="O998" i="7"/>
  <c r="V1001" i="1"/>
  <c r="P998" i="7"/>
  <c r="Q998" i="7"/>
  <c r="R998" i="7"/>
  <c r="Y1001" i="1"/>
  <c r="S998" i="7"/>
  <c r="T998" i="7"/>
  <c r="U998" i="7"/>
  <c r="V998" i="7"/>
  <c r="W998" i="7"/>
  <c r="AE1001" i="1"/>
  <c r="X998" i="7"/>
  <c r="Y998" i="7"/>
  <c r="Z998" i="7"/>
  <c r="AH1001" i="1"/>
  <c r="AA998" i="7"/>
  <c r="AB998" i="7"/>
  <c r="A999" i="7"/>
  <c r="B999" i="7"/>
  <c r="I1002" i="1"/>
  <c r="C999" i="7"/>
  <c r="D999" i="7"/>
  <c r="E999" i="7"/>
  <c r="F999" i="7"/>
  <c r="G999" i="7"/>
  <c r="H999" i="7"/>
  <c r="I999" i="7"/>
  <c r="P1002" i="1"/>
  <c r="J999" i="7"/>
  <c r="Q1002" i="1"/>
  <c r="K999" i="7"/>
  <c r="L999" i="7"/>
  <c r="M999" i="7"/>
  <c r="AQ1002" i="1"/>
  <c r="AR1002" i="1"/>
  <c r="AS1002" i="1"/>
  <c r="AT1002" i="1"/>
  <c r="AU1002" i="1"/>
  <c r="T1002" i="1"/>
  <c r="N999" i="7"/>
  <c r="AV1002" i="1"/>
  <c r="AW1002" i="1"/>
  <c r="AX1002" i="1"/>
  <c r="AY1002" i="1"/>
  <c r="AZ1002" i="1"/>
  <c r="U1002" i="1"/>
  <c r="O999" i="7"/>
  <c r="V1002" i="1"/>
  <c r="P999" i="7"/>
  <c r="Q999" i="7"/>
  <c r="R999" i="7"/>
  <c r="Y1002" i="1"/>
  <c r="S999" i="7"/>
  <c r="T999" i="7"/>
  <c r="U999" i="7"/>
  <c r="V999" i="7"/>
  <c r="W999" i="7"/>
  <c r="AE1002" i="1"/>
  <c r="X999" i="7"/>
  <c r="Y999" i="7"/>
  <c r="Z999" i="7"/>
  <c r="AH1002" i="1"/>
  <c r="AA999" i="7"/>
  <c r="AB999" i="7"/>
  <c r="A1000" i="7"/>
  <c r="B1000" i="7"/>
  <c r="I1003" i="1"/>
  <c r="C1000" i="7"/>
  <c r="D1000" i="7"/>
  <c r="E1000" i="7"/>
  <c r="F1000" i="7"/>
  <c r="G1000" i="7"/>
  <c r="H1000" i="7"/>
  <c r="I1000" i="7"/>
  <c r="P1003" i="1"/>
  <c r="J1000" i="7"/>
  <c r="Q1003" i="1"/>
  <c r="K1000" i="7"/>
  <c r="L1000" i="7"/>
  <c r="M1000" i="7"/>
  <c r="AQ1003" i="1"/>
  <c r="AR1003" i="1"/>
  <c r="AS1003" i="1"/>
  <c r="AT1003" i="1"/>
  <c r="AU1003" i="1"/>
  <c r="T1003" i="1"/>
  <c r="N1000" i="7"/>
  <c r="AV1003" i="1"/>
  <c r="AW1003" i="1"/>
  <c r="AX1003" i="1"/>
  <c r="AY1003" i="1"/>
  <c r="AZ1003" i="1"/>
  <c r="U1003" i="1"/>
  <c r="O1000" i="7"/>
  <c r="V1003" i="1"/>
  <c r="P1000" i="7"/>
  <c r="Q1000" i="7"/>
  <c r="R1000" i="7"/>
  <c r="Y1003" i="1"/>
  <c r="S1000" i="7"/>
  <c r="T1000" i="7"/>
  <c r="U1000" i="7"/>
  <c r="V1000" i="7"/>
  <c r="W1000" i="7"/>
  <c r="AE1003" i="1"/>
  <c r="X1000" i="7"/>
  <c r="Y1000" i="7"/>
  <c r="Z1000" i="7"/>
  <c r="AH1003" i="1"/>
  <c r="AA1000" i="7"/>
  <c r="AB1000" i="7"/>
  <c r="A1001" i="7"/>
  <c r="B1001" i="7"/>
  <c r="I1004" i="1"/>
  <c r="C1001" i="7"/>
  <c r="D1001" i="7"/>
  <c r="E1001" i="7"/>
  <c r="F1001" i="7"/>
  <c r="G1001" i="7"/>
  <c r="H1001" i="7"/>
  <c r="I1001" i="7"/>
  <c r="P1004" i="1"/>
  <c r="J1001" i="7"/>
  <c r="Q1004" i="1"/>
  <c r="K1001" i="7"/>
  <c r="L1001" i="7"/>
  <c r="M1001" i="7"/>
  <c r="AQ1004" i="1"/>
  <c r="AR1004" i="1"/>
  <c r="AS1004" i="1"/>
  <c r="AT1004" i="1"/>
  <c r="AU1004" i="1"/>
  <c r="T1004" i="1"/>
  <c r="N1001" i="7"/>
  <c r="AV1004" i="1"/>
  <c r="AW1004" i="1"/>
  <c r="AX1004" i="1"/>
  <c r="AY1004" i="1"/>
  <c r="AZ1004" i="1"/>
  <c r="U1004" i="1"/>
  <c r="O1001" i="7"/>
  <c r="V1004" i="1"/>
  <c r="P1001" i="7"/>
  <c r="Q1001" i="7"/>
  <c r="R1001" i="7"/>
  <c r="Y1004" i="1"/>
  <c r="S1001" i="7"/>
  <c r="T1001" i="7"/>
  <c r="U1001" i="7"/>
  <c r="V1001" i="7"/>
  <c r="W1001" i="7"/>
  <c r="AE1004" i="1"/>
  <c r="X1001" i="7"/>
  <c r="Y1001" i="7"/>
  <c r="Z1001" i="7"/>
  <c r="AH1004" i="1"/>
  <c r="AA1001" i="7"/>
  <c r="AB1001" i="7"/>
  <c r="A1002" i="7"/>
  <c r="B1002" i="7"/>
  <c r="I1005" i="1"/>
  <c r="C1002" i="7"/>
  <c r="D1002" i="7"/>
  <c r="E1002" i="7"/>
  <c r="F1002" i="7"/>
  <c r="G1002" i="7"/>
  <c r="H1002" i="7"/>
  <c r="I1002" i="7"/>
  <c r="P1005" i="1"/>
  <c r="J1002" i="7"/>
  <c r="Q1005" i="1"/>
  <c r="K1002" i="7"/>
  <c r="L1002" i="7"/>
  <c r="M1002" i="7"/>
  <c r="AQ1005" i="1"/>
  <c r="AR1005" i="1"/>
  <c r="AS1005" i="1"/>
  <c r="AT1005" i="1"/>
  <c r="AU1005" i="1"/>
  <c r="T1005" i="1"/>
  <c r="N1002" i="7"/>
  <c r="AV1005" i="1"/>
  <c r="AW1005" i="1"/>
  <c r="AX1005" i="1"/>
  <c r="AY1005" i="1"/>
  <c r="AZ1005" i="1"/>
  <c r="U1005" i="1"/>
  <c r="O1002" i="7"/>
  <c r="V1005" i="1"/>
  <c r="P1002" i="7"/>
  <c r="Q1002" i="7"/>
  <c r="R1002" i="7"/>
  <c r="Y1005" i="1"/>
  <c r="S1002" i="7"/>
  <c r="T1002" i="7"/>
  <c r="U1002" i="7"/>
  <c r="V1002" i="7"/>
  <c r="W1002" i="7"/>
  <c r="AE1005" i="1"/>
  <c r="X1002" i="7"/>
  <c r="Y1002" i="7"/>
  <c r="Z1002" i="7"/>
  <c r="AH1005" i="1"/>
  <c r="AA1002" i="7"/>
  <c r="AB1002" i="7"/>
  <c r="A1003" i="7"/>
  <c r="B1003" i="7"/>
  <c r="I1006" i="1"/>
  <c r="C1003" i="7"/>
  <c r="D1003" i="7"/>
  <c r="E1003" i="7"/>
  <c r="F1003" i="7"/>
  <c r="G1003" i="7"/>
  <c r="H1003" i="7"/>
  <c r="I1003" i="7"/>
  <c r="P1006" i="1"/>
  <c r="J1003" i="7"/>
  <c r="Q1006" i="1"/>
  <c r="K1003" i="7"/>
  <c r="L1003" i="7"/>
  <c r="M1003" i="7"/>
  <c r="AQ1006" i="1"/>
  <c r="AR1006" i="1"/>
  <c r="AS1006" i="1"/>
  <c r="AT1006" i="1"/>
  <c r="AU1006" i="1"/>
  <c r="T1006" i="1"/>
  <c r="N1003" i="7"/>
  <c r="AV1006" i="1"/>
  <c r="AW1006" i="1"/>
  <c r="AX1006" i="1"/>
  <c r="AY1006" i="1"/>
  <c r="AZ1006" i="1"/>
  <c r="U1006" i="1"/>
  <c r="O1003" i="7"/>
  <c r="V1006" i="1"/>
  <c r="P1003" i="7"/>
  <c r="Q1003" i="7"/>
  <c r="R1003" i="7"/>
  <c r="Y1006" i="1"/>
  <c r="S1003" i="7"/>
  <c r="T1003" i="7"/>
  <c r="U1003" i="7"/>
  <c r="V1003" i="7"/>
  <c r="W1003" i="7"/>
  <c r="AE1006" i="1"/>
  <c r="X1003" i="7"/>
  <c r="Y1003" i="7"/>
  <c r="Z1003" i="7"/>
  <c r="AH1006" i="1"/>
  <c r="AA1003" i="7"/>
  <c r="AB1003" i="7"/>
  <c r="A1004" i="7"/>
  <c r="B1004" i="7"/>
  <c r="C1004" i="7"/>
  <c r="D1004" i="7"/>
  <c r="E1004" i="7"/>
  <c r="F1004" i="7"/>
  <c r="G1004" i="7"/>
  <c r="H1004" i="7"/>
  <c r="I1004" i="7"/>
  <c r="BO20" i="16"/>
  <c r="BP20" i="16"/>
  <c r="BQ20" i="16"/>
  <c r="BR20" i="16"/>
  <c r="AU20" i="16"/>
  <c r="Y20" i="16"/>
  <c r="P1007" i="1"/>
  <c r="J1004" i="7"/>
  <c r="Q1007" i="1"/>
  <c r="K1004" i="7"/>
  <c r="L1004" i="7"/>
  <c r="M1004" i="7"/>
  <c r="AQ1007" i="1"/>
  <c r="AR1007" i="1"/>
  <c r="AS1007" i="1"/>
  <c r="AT1007" i="1"/>
  <c r="AU1007" i="1"/>
  <c r="T1007" i="1"/>
  <c r="N1004" i="7"/>
  <c r="AV1007" i="1"/>
  <c r="AW1007" i="1"/>
  <c r="AX1007" i="1"/>
  <c r="AY1007" i="1"/>
  <c r="AZ1007" i="1"/>
  <c r="U1007" i="1"/>
  <c r="O1004" i="7"/>
  <c r="AZ20" i="16"/>
  <c r="V1007" i="1"/>
  <c r="P1004" i="7"/>
  <c r="Q1004" i="7"/>
  <c r="R1004" i="7"/>
  <c r="Y1007" i="1"/>
  <c r="S1004" i="7"/>
  <c r="T1004" i="7"/>
  <c r="U1004" i="7"/>
  <c r="V1004" i="7"/>
  <c r="W1004" i="7"/>
  <c r="AE1007" i="1"/>
  <c r="X1004" i="7"/>
  <c r="Y1004" i="7"/>
  <c r="Z1004" i="7"/>
  <c r="AH1007" i="1"/>
  <c r="AA1004" i="7"/>
  <c r="AB1004" i="7"/>
  <c r="A1005" i="7"/>
  <c r="B1005" i="7"/>
  <c r="C1005" i="7"/>
  <c r="D1005" i="7"/>
  <c r="E1005" i="7"/>
  <c r="F1005" i="7"/>
  <c r="G1005" i="7"/>
  <c r="H1005" i="7"/>
  <c r="I1005" i="7"/>
  <c r="P1008" i="1"/>
  <c r="J1005" i="7"/>
  <c r="Q1008" i="1"/>
  <c r="K1005" i="7"/>
  <c r="L1005" i="7"/>
  <c r="M1005" i="7"/>
  <c r="AQ1008" i="1"/>
  <c r="AR1008" i="1"/>
  <c r="AS1008" i="1"/>
  <c r="AT1008" i="1"/>
  <c r="AU1008" i="1"/>
  <c r="T1008" i="1"/>
  <c r="N1005" i="7"/>
  <c r="AV1008" i="1"/>
  <c r="AW1008" i="1"/>
  <c r="AX1008" i="1"/>
  <c r="AY1008" i="1"/>
  <c r="AZ1008" i="1"/>
  <c r="U1008" i="1"/>
  <c r="O1005" i="7"/>
  <c r="V1008" i="1"/>
  <c r="P1005" i="7"/>
  <c r="Q1005" i="7"/>
  <c r="R1005" i="7"/>
  <c r="Y1008" i="1"/>
  <c r="S1005" i="7"/>
  <c r="T1005" i="7"/>
  <c r="U1005" i="7"/>
  <c r="V1005" i="7"/>
  <c r="W1005" i="7"/>
  <c r="AE1008" i="1"/>
  <c r="X1005" i="7"/>
  <c r="Y1005" i="7"/>
  <c r="Z1005" i="7"/>
  <c r="AH1008" i="1"/>
  <c r="AA1005" i="7"/>
  <c r="AB1005" i="7"/>
  <c r="A1006" i="7"/>
  <c r="B1006" i="7"/>
  <c r="C1006" i="7"/>
  <c r="D1006" i="7"/>
  <c r="E1006" i="7"/>
  <c r="F1006" i="7"/>
  <c r="G1006" i="7"/>
  <c r="H1006" i="7"/>
  <c r="I1006" i="7"/>
  <c r="P1009" i="1"/>
  <c r="J1006" i="7"/>
  <c r="Q1009" i="1"/>
  <c r="K1006" i="7"/>
  <c r="L1006" i="7"/>
  <c r="M1006" i="7"/>
  <c r="AQ1009" i="1"/>
  <c r="AR1009" i="1"/>
  <c r="AS1009" i="1"/>
  <c r="AT1009" i="1"/>
  <c r="AU1009" i="1"/>
  <c r="T1009" i="1"/>
  <c r="N1006" i="7"/>
  <c r="AV1009" i="1"/>
  <c r="AW1009" i="1"/>
  <c r="AX1009" i="1"/>
  <c r="AY1009" i="1"/>
  <c r="AZ1009" i="1"/>
  <c r="U1009" i="1"/>
  <c r="O1006" i="7"/>
  <c r="V1009" i="1"/>
  <c r="P1006" i="7"/>
  <c r="Q1006" i="7"/>
  <c r="R1006" i="7"/>
  <c r="Y1009" i="1"/>
  <c r="S1006" i="7"/>
  <c r="T1006" i="7"/>
  <c r="U1006" i="7"/>
  <c r="V1006" i="7"/>
  <c r="W1006" i="7"/>
  <c r="AE1009" i="1"/>
  <c r="X1006" i="7"/>
  <c r="Y1006" i="7"/>
  <c r="Z1006" i="7"/>
  <c r="AH1009" i="1"/>
  <c r="AA1006" i="7"/>
  <c r="AB1006" i="7"/>
  <c r="A1007" i="7"/>
  <c r="B1007" i="7"/>
  <c r="C1007" i="7"/>
  <c r="D1007" i="7"/>
  <c r="E1007" i="7"/>
  <c r="F1007" i="7"/>
  <c r="G1007" i="7"/>
  <c r="H1007" i="7"/>
  <c r="I1007" i="7"/>
  <c r="P1010" i="1"/>
  <c r="J1007" i="7"/>
  <c r="Q1010" i="1"/>
  <c r="K1007" i="7"/>
  <c r="L1007" i="7"/>
  <c r="M1007" i="7"/>
  <c r="AQ1010" i="1"/>
  <c r="AR1010" i="1"/>
  <c r="AS1010" i="1"/>
  <c r="AT1010" i="1"/>
  <c r="AU1010" i="1"/>
  <c r="T1010" i="1"/>
  <c r="N1007" i="7"/>
  <c r="AV1010" i="1"/>
  <c r="AW1010" i="1"/>
  <c r="AX1010" i="1"/>
  <c r="AY1010" i="1"/>
  <c r="AZ1010" i="1"/>
  <c r="U1010" i="1"/>
  <c r="O1007" i="7"/>
  <c r="V1010" i="1"/>
  <c r="P1007" i="7"/>
  <c r="Q1007" i="7"/>
  <c r="R1007" i="7"/>
  <c r="Y1010" i="1"/>
  <c r="S1007" i="7"/>
  <c r="T1007" i="7"/>
  <c r="U1007" i="7"/>
  <c r="V1007" i="7"/>
  <c r="W1007" i="7"/>
  <c r="AE1010" i="1"/>
  <c r="X1007" i="7"/>
  <c r="Y1007" i="7"/>
  <c r="Z1007" i="7"/>
  <c r="AH1010" i="1"/>
  <c r="AA1007" i="7"/>
  <c r="AB1007" i="7"/>
  <c r="A1008" i="7"/>
  <c r="B1008" i="7"/>
  <c r="C1008" i="7"/>
  <c r="D1008" i="7"/>
  <c r="E1008" i="7"/>
  <c r="F1008" i="7"/>
  <c r="G1008" i="7"/>
  <c r="H1008" i="7"/>
  <c r="I1008" i="7"/>
  <c r="P1011" i="1"/>
  <c r="J1008" i="7"/>
  <c r="Q1011" i="1"/>
  <c r="K1008" i="7"/>
  <c r="L1008" i="7"/>
  <c r="M1008" i="7"/>
  <c r="AQ1011" i="1"/>
  <c r="AR1011" i="1"/>
  <c r="AS1011" i="1"/>
  <c r="AT1011" i="1"/>
  <c r="AU1011" i="1"/>
  <c r="T1011" i="1"/>
  <c r="N1008" i="7"/>
  <c r="AV1011" i="1"/>
  <c r="AW1011" i="1"/>
  <c r="AX1011" i="1"/>
  <c r="AY1011" i="1"/>
  <c r="AZ1011" i="1"/>
  <c r="U1011" i="1"/>
  <c r="O1008" i="7"/>
  <c r="V1011" i="1"/>
  <c r="P1008" i="7"/>
  <c r="Q1008" i="7"/>
  <c r="R1008" i="7"/>
  <c r="Y1011" i="1"/>
  <c r="S1008" i="7"/>
  <c r="T1008" i="7"/>
  <c r="U1008" i="7"/>
  <c r="V1008" i="7"/>
  <c r="W1008" i="7"/>
  <c r="AE1011" i="1"/>
  <c r="X1008" i="7"/>
  <c r="Y1008" i="7"/>
  <c r="Z1008" i="7"/>
  <c r="AH1011" i="1"/>
  <c r="AA1008" i="7"/>
  <c r="AB1008" i="7"/>
  <c r="A1009" i="7"/>
  <c r="B1009" i="7"/>
  <c r="C1009" i="7"/>
  <c r="D1009" i="7"/>
  <c r="E1009" i="7"/>
  <c r="F1009" i="7"/>
  <c r="G1009" i="7"/>
  <c r="H1009" i="7"/>
  <c r="I1009" i="7"/>
  <c r="P1012" i="1"/>
  <c r="J1009" i="7"/>
  <c r="Q1012" i="1"/>
  <c r="K1009" i="7"/>
  <c r="L1009" i="7"/>
  <c r="M1009" i="7"/>
  <c r="AQ1012" i="1"/>
  <c r="AR1012" i="1"/>
  <c r="AS1012" i="1"/>
  <c r="AT1012" i="1"/>
  <c r="AU1012" i="1"/>
  <c r="T1012" i="1"/>
  <c r="N1009" i="7"/>
  <c r="AV1012" i="1"/>
  <c r="AW1012" i="1"/>
  <c r="AX1012" i="1"/>
  <c r="AY1012" i="1"/>
  <c r="AZ1012" i="1"/>
  <c r="U1012" i="1"/>
  <c r="O1009" i="7"/>
  <c r="V1012" i="1"/>
  <c r="P1009" i="7"/>
  <c r="Q1009" i="7"/>
  <c r="R1009" i="7"/>
  <c r="Y1012" i="1"/>
  <c r="S1009" i="7"/>
  <c r="T1009" i="7"/>
  <c r="U1009" i="7"/>
  <c r="V1009" i="7"/>
  <c r="W1009" i="7"/>
  <c r="AE1012" i="1"/>
  <c r="X1009" i="7"/>
  <c r="Y1009" i="7"/>
  <c r="Z1009" i="7"/>
  <c r="AH1012" i="1"/>
  <c r="AA1009" i="7"/>
  <c r="AB1009" i="7"/>
  <c r="A1010" i="7"/>
  <c r="B1010" i="7"/>
  <c r="C1010" i="7"/>
  <c r="D1010" i="7"/>
  <c r="E1010" i="7"/>
  <c r="F1010" i="7"/>
  <c r="G1010" i="7"/>
  <c r="H1010" i="7"/>
  <c r="I1010" i="7"/>
  <c r="P1013" i="1"/>
  <c r="J1010" i="7"/>
  <c r="Q1013" i="1"/>
  <c r="K1010" i="7"/>
  <c r="L1010" i="7"/>
  <c r="M1010" i="7"/>
  <c r="AQ1013" i="1"/>
  <c r="AR1013" i="1"/>
  <c r="AS1013" i="1"/>
  <c r="AT1013" i="1"/>
  <c r="AU1013" i="1"/>
  <c r="T1013" i="1"/>
  <c r="N1010" i="7"/>
  <c r="AV1013" i="1"/>
  <c r="AW1013" i="1"/>
  <c r="AX1013" i="1"/>
  <c r="AY1013" i="1"/>
  <c r="AZ1013" i="1"/>
  <c r="U1013" i="1"/>
  <c r="O1010" i="7"/>
  <c r="V1013" i="1"/>
  <c r="P1010" i="7"/>
  <c r="Q1010" i="7"/>
  <c r="R1010" i="7"/>
  <c r="Y1013" i="1"/>
  <c r="S1010" i="7"/>
  <c r="T1010" i="7"/>
  <c r="U1010" i="7"/>
  <c r="V1010" i="7"/>
  <c r="W1010" i="7"/>
  <c r="AE1013" i="1"/>
  <c r="X1010" i="7"/>
  <c r="Y1010" i="7"/>
  <c r="Z1010" i="7"/>
  <c r="AH1013" i="1"/>
  <c r="AA1010" i="7"/>
  <c r="AB1010" i="7"/>
  <c r="A1011" i="7"/>
  <c r="B1011" i="7"/>
  <c r="C1011" i="7"/>
  <c r="D1011" i="7"/>
  <c r="E1011" i="7"/>
  <c r="F1011" i="7"/>
  <c r="G1011" i="7"/>
  <c r="H1011" i="7"/>
  <c r="I1011" i="7"/>
  <c r="P1014" i="1"/>
  <c r="J1011" i="7"/>
  <c r="Q1014" i="1"/>
  <c r="K1011" i="7"/>
  <c r="L1011" i="7"/>
  <c r="M1011" i="7"/>
  <c r="AQ1014" i="1"/>
  <c r="AR1014" i="1"/>
  <c r="AS1014" i="1"/>
  <c r="AT1014" i="1"/>
  <c r="AU1014" i="1"/>
  <c r="T1014" i="1"/>
  <c r="N1011" i="7"/>
  <c r="AV1014" i="1"/>
  <c r="AW1014" i="1"/>
  <c r="AX1014" i="1"/>
  <c r="AY1014" i="1"/>
  <c r="AZ1014" i="1"/>
  <c r="U1014" i="1"/>
  <c r="O1011" i="7"/>
  <c r="V1014" i="1"/>
  <c r="P1011" i="7"/>
  <c r="Q1011" i="7"/>
  <c r="R1011" i="7"/>
  <c r="Y1014" i="1"/>
  <c r="S1011" i="7"/>
  <c r="T1011" i="7"/>
  <c r="U1011" i="7"/>
  <c r="V1011" i="7"/>
  <c r="W1011" i="7"/>
  <c r="AE1014" i="1"/>
  <c r="X1011" i="7"/>
  <c r="Y1011" i="7"/>
  <c r="Z1011" i="7"/>
  <c r="AH1014" i="1"/>
  <c r="AA1011" i="7"/>
  <c r="AB1011" i="7"/>
  <c r="A1012" i="7"/>
  <c r="B1012" i="7"/>
  <c r="C1012" i="7"/>
  <c r="D1012" i="7"/>
  <c r="E1012" i="7"/>
  <c r="F1012" i="7"/>
  <c r="G1012" i="7"/>
  <c r="H1012" i="7"/>
  <c r="I1012" i="7"/>
  <c r="P1015" i="1"/>
  <c r="J1012" i="7"/>
  <c r="Q1015" i="1"/>
  <c r="K1012" i="7"/>
  <c r="L1012" i="7"/>
  <c r="M1012" i="7"/>
  <c r="AQ1015" i="1"/>
  <c r="AR1015" i="1"/>
  <c r="AS1015" i="1"/>
  <c r="AT1015" i="1"/>
  <c r="AU1015" i="1"/>
  <c r="T1015" i="1"/>
  <c r="N1012" i="7"/>
  <c r="AV1015" i="1"/>
  <c r="AW1015" i="1"/>
  <c r="AX1015" i="1"/>
  <c r="AY1015" i="1"/>
  <c r="AZ1015" i="1"/>
  <c r="U1015" i="1"/>
  <c r="O1012" i="7"/>
  <c r="V1015" i="1"/>
  <c r="P1012" i="7"/>
  <c r="Q1012" i="7"/>
  <c r="R1012" i="7"/>
  <c r="Y1015" i="1"/>
  <c r="S1012" i="7"/>
  <c r="T1012" i="7"/>
  <c r="U1012" i="7"/>
  <c r="V1012" i="7"/>
  <c r="W1012" i="7"/>
  <c r="AE1015" i="1"/>
  <c r="X1012" i="7"/>
  <c r="Y1012" i="7"/>
  <c r="Z1012" i="7"/>
  <c r="AH1015" i="1"/>
  <c r="AA1012" i="7"/>
  <c r="AB1012" i="7"/>
  <c r="A1013" i="7"/>
  <c r="B1013" i="7"/>
  <c r="C1013" i="7"/>
  <c r="D1013" i="7"/>
  <c r="E1013" i="7"/>
  <c r="F1013" i="7"/>
  <c r="G1013" i="7"/>
  <c r="H1013" i="7"/>
  <c r="I1013" i="7"/>
  <c r="P1016" i="1"/>
  <c r="J1013" i="7"/>
  <c r="Q1016" i="1"/>
  <c r="K1013" i="7"/>
  <c r="L1013" i="7"/>
  <c r="M1013" i="7"/>
  <c r="AQ1016" i="1"/>
  <c r="AR1016" i="1"/>
  <c r="AS1016" i="1"/>
  <c r="AT1016" i="1"/>
  <c r="AU1016" i="1"/>
  <c r="T1016" i="1"/>
  <c r="N1013" i="7"/>
  <c r="AV1016" i="1"/>
  <c r="AW1016" i="1"/>
  <c r="AX1016" i="1"/>
  <c r="AY1016" i="1"/>
  <c r="AZ1016" i="1"/>
  <c r="U1016" i="1"/>
  <c r="O1013" i="7"/>
  <c r="V1016" i="1"/>
  <c r="P1013" i="7"/>
  <c r="Q1013" i="7"/>
  <c r="R1013" i="7"/>
  <c r="Y1016" i="1"/>
  <c r="S1013" i="7"/>
  <c r="T1013" i="7"/>
  <c r="U1013" i="7"/>
  <c r="V1013" i="7"/>
  <c r="W1013" i="7"/>
  <c r="AE1016" i="1"/>
  <c r="X1013" i="7"/>
  <c r="Y1013" i="7"/>
  <c r="Z1013" i="7"/>
  <c r="AH1016" i="1"/>
  <c r="AA1013" i="7"/>
  <c r="AB1013" i="7"/>
  <c r="A1014" i="7"/>
  <c r="B1014" i="7"/>
  <c r="C1014" i="7"/>
  <c r="D1014" i="7"/>
  <c r="E1014" i="7"/>
  <c r="F1014" i="7"/>
  <c r="G1014" i="7"/>
  <c r="H1014" i="7"/>
  <c r="I1014" i="7"/>
  <c r="P1017" i="1"/>
  <c r="J1014" i="7"/>
  <c r="Q1017" i="1"/>
  <c r="K1014" i="7"/>
  <c r="L1014" i="7"/>
  <c r="M1014" i="7"/>
  <c r="AQ1017" i="1"/>
  <c r="AR1017" i="1"/>
  <c r="AS1017" i="1"/>
  <c r="AT1017" i="1"/>
  <c r="AU1017" i="1"/>
  <c r="T1017" i="1"/>
  <c r="N1014" i="7"/>
  <c r="AV1017" i="1"/>
  <c r="AW1017" i="1"/>
  <c r="AX1017" i="1"/>
  <c r="AY1017" i="1"/>
  <c r="AZ1017" i="1"/>
  <c r="U1017" i="1"/>
  <c r="O1014" i="7"/>
  <c r="V1017" i="1"/>
  <c r="P1014" i="7"/>
  <c r="Q1014" i="7"/>
  <c r="R1014" i="7"/>
  <c r="Y1017" i="1"/>
  <c r="S1014" i="7"/>
  <c r="T1014" i="7"/>
  <c r="U1014" i="7"/>
  <c r="V1014" i="7"/>
  <c r="W1014" i="7"/>
  <c r="AE1017" i="1"/>
  <c r="X1014" i="7"/>
  <c r="Y1014" i="7"/>
  <c r="Z1014" i="7"/>
  <c r="AH1017" i="1"/>
  <c r="AA1014" i="7"/>
  <c r="AB1014" i="7"/>
  <c r="A1015" i="7"/>
  <c r="B1015" i="7"/>
  <c r="C1015" i="7"/>
  <c r="D1015" i="7"/>
  <c r="E1015" i="7"/>
  <c r="F1015" i="7"/>
  <c r="G1015" i="7"/>
  <c r="H1015" i="7"/>
  <c r="I1015" i="7"/>
  <c r="P1018" i="1"/>
  <c r="J1015" i="7"/>
  <c r="Q1018" i="1"/>
  <c r="K1015" i="7"/>
  <c r="L1015" i="7"/>
  <c r="M1015" i="7"/>
  <c r="AQ1018" i="1"/>
  <c r="AR1018" i="1"/>
  <c r="AS1018" i="1"/>
  <c r="AT1018" i="1"/>
  <c r="AU1018" i="1"/>
  <c r="T1018" i="1"/>
  <c r="N1015" i="7"/>
  <c r="AV1018" i="1"/>
  <c r="AW1018" i="1"/>
  <c r="AX1018" i="1"/>
  <c r="AY1018" i="1"/>
  <c r="AZ1018" i="1"/>
  <c r="U1018" i="1"/>
  <c r="O1015" i="7"/>
  <c r="V1018" i="1"/>
  <c r="P1015" i="7"/>
  <c r="Q1015" i="7"/>
  <c r="R1015" i="7"/>
  <c r="Y1018" i="1"/>
  <c r="S1015" i="7"/>
  <c r="T1015" i="7"/>
  <c r="U1015" i="7"/>
  <c r="V1015" i="7"/>
  <c r="W1015" i="7"/>
  <c r="AE1018" i="1"/>
  <c r="X1015" i="7"/>
  <c r="Y1015" i="7"/>
  <c r="Z1015" i="7"/>
  <c r="AH1018" i="1"/>
  <c r="AA1015" i="7"/>
  <c r="AB1015" i="7"/>
  <c r="A1016" i="7"/>
  <c r="B1016" i="7"/>
  <c r="C1016" i="7"/>
  <c r="D1016" i="7"/>
  <c r="E1016" i="7"/>
  <c r="F1016" i="7"/>
  <c r="G1016" i="7"/>
  <c r="H1016" i="7"/>
  <c r="I1016" i="7"/>
  <c r="P1019" i="1"/>
  <c r="J1016" i="7"/>
  <c r="Q1019" i="1"/>
  <c r="K1016" i="7"/>
  <c r="L1016" i="7"/>
  <c r="M1016" i="7"/>
  <c r="AQ1019" i="1"/>
  <c r="AR1019" i="1"/>
  <c r="AS1019" i="1"/>
  <c r="AT1019" i="1"/>
  <c r="AU1019" i="1"/>
  <c r="T1019" i="1"/>
  <c r="N1016" i="7"/>
  <c r="AV1019" i="1"/>
  <c r="AW1019" i="1"/>
  <c r="AX1019" i="1"/>
  <c r="AY1019" i="1"/>
  <c r="AZ1019" i="1"/>
  <c r="U1019" i="1"/>
  <c r="O1016" i="7"/>
  <c r="V1019" i="1"/>
  <c r="P1016" i="7"/>
  <c r="Q1016" i="7"/>
  <c r="R1016" i="7"/>
  <c r="Y1019" i="1"/>
  <c r="S1016" i="7"/>
  <c r="T1016" i="7"/>
  <c r="U1016" i="7"/>
  <c r="V1016" i="7"/>
  <c r="W1016" i="7"/>
  <c r="AE1019" i="1"/>
  <c r="X1016" i="7"/>
  <c r="Y1016" i="7"/>
  <c r="Z1016" i="7"/>
  <c r="AH1019" i="1"/>
  <c r="AA1016" i="7"/>
  <c r="AB1016" i="7"/>
  <c r="A1017" i="7"/>
  <c r="B1017" i="7"/>
  <c r="C1017" i="7"/>
  <c r="D1017" i="7"/>
  <c r="E1017" i="7"/>
  <c r="F1017" i="7"/>
  <c r="G1017" i="7"/>
  <c r="H1017" i="7"/>
  <c r="I1017" i="7"/>
  <c r="P1020" i="1"/>
  <c r="J1017" i="7"/>
  <c r="Q1020" i="1"/>
  <c r="K1017" i="7"/>
  <c r="L1017" i="7"/>
  <c r="M1017" i="7"/>
  <c r="AQ1020" i="1"/>
  <c r="AR1020" i="1"/>
  <c r="AS1020" i="1"/>
  <c r="AT1020" i="1"/>
  <c r="AU1020" i="1"/>
  <c r="T1020" i="1"/>
  <c r="N1017" i="7"/>
  <c r="AV1020" i="1"/>
  <c r="AW1020" i="1"/>
  <c r="AX1020" i="1"/>
  <c r="AY1020" i="1"/>
  <c r="AZ1020" i="1"/>
  <c r="U1020" i="1"/>
  <c r="O1017" i="7"/>
  <c r="V1020" i="1"/>
  <c r="P1017" i="7"/>
  <c r="Q1017" i="7"/>
  <c r="R1017" i="7"/>
  <c r="Y1020" i="1"/>
  <c r="S1017" i="7"/>
  <c r="T1017" i="7"/>
  <c r="U1017" i="7"/>
  <c r="V1017" i="7"/>
  <c r="W1017" i="7"/>
  <c r="AE1020" i="1"/>
  <c r="X1017" i="7"/>
  <c r="Y1017" i="7"/>
  <c r="Z1017" i="7"/>
  <c r="AH1020" i="1"/>
  <c r="AA1017" i="7"/>
  <c r="AB1017" i="7"/>
  <c r="A1018" i="7"/>
  <c r="B1018" i="7"/>
  <c r="C1018" i="7"/>
  <c r="D1018" i="7"/>
  <c r="E1018" i="7"/>
  <c r="F1018" i="7"/>
  <c r="G1018" i="7"/>
  <c r="H1018" i="7"/>
  <c r="I1018" i="7"/>
  <c r="P1021" i="1"/>
  <c r="J1018" i="7"/>
  <c r="Q1021" i="1"/>
  <c r="K1018" i="7"/>
  <c r="L1018" i="7"/>
  <c r="M1018" i="7"/>
  <c r="AQ1021" i="1"/>
  <c r="AR1021" i="1"/>
  <c r="AS1021" i="1"/>
  <c r="AT1021" i="1"/>
  <c r="AU1021" i="1"/>
  <c r="T1021" i="1"/>
  <c r="N1018" i="7"/>
  <c r="AV1021" i="1"/>
  <c r="AW1021" i="1"/>
  <c r="AX1021" i="1"/>
  <c r="AY1021" i="1"/>
  <c r="AZ1021" i="1"/>
  <c r="U1021" i="1"/>
  <c r="O1018" i="7"/>
  <c r="V1021" i="1"/>
  <c r="P1018" i="7"/>
  <c r="Q1018" i="7"/>
  <c r="R1018" i="7"/>
  <c r="Y1021" i="1"/>
  <c r="S1018" i="7"/>
  <c r="T1018" i="7"/>
  <c r="U1018" i="7"/>
  <c r="V1018" i="7"/>
  <c r="W1018" i="7"/>
  <c r="AE1021" i="1"/>
  <c r="X1018" i="7"/>
  <c r="Y1018" i="7"/>
  <c r="Z1018" i="7"/>
  <c r="AH1021" i="1"/>
  <c r="AA1018" i="7"/>
  <c r="AB1018" i="7"/>
  <c r="A1019" i="7"/>
  <c r="B1019" i="7"/>
  <c r="C1019" i="7"/>
  <c r="D1019" i="7"/>
  <c r="E1019" i="7"/>
  <c r="F1019" i="7"/>
  <c r="G1019" i="7"/>
  <c r="H1019" i="7"/>
  <c r="I1019" i="7"/>
  <c r="P1022" i="1"/>
  <c r="J1019" i="7"/>
  <c r="Q1022" i="1"/>
  <c r="K1019" i="7"/>
  <c r="L1019" i="7"/>
  <c r="M1019" i="7"/>
  <c r="AQ1022" i="1"/>
  <c r="AR1022" i="1"/>
  <c r="AS1022" i="1"/>
  <c r="AT1022" i="1"/>
  <c r="AU1022" i="1"/>
  <c r="T1022" i="1"/>
  <c r="N1019" i="7"/>
  <c r="AV1022" i="1"/>
  <c r="AW1022" i="1"/>
  <c r="AX1022" i="1"/>
  <c r="AY1022" i="1"/>
  <c r="AZ1022" i="1"/>
  <c r="U1022" i="1"/>
  <c r="O1019" i="7"/>
  <c r="V1022" i="1"/>
  <c r="P1019" i="7"/>
  <c r="Q1019" i="7"/>
  <c r="R1019" i="7"/>
  <c r="Y1022" i="1"/>
  <c r="S1019" i="7"/>
  <c r="T1019" i="7"/>
  <c r="U1019" i="7"/>
  <c r="V1019" i="7"/>
  <c r="W1019" i="7"/>
  <c r="AE1022" i="1"/>
  <c r="X1019" i="7"/>
  <c r="Y1019" i="7"/>
  <c r="Z1019" i="7"/>
  <c r="AH1022" i="1"/>
  <c r="AA1019" i="7"/>
  <c r="AB1019" i="7"/>
  <c r="A1020" i="7"/>
  <c r="B1020" i="7"/>
  <c r="C1020" i="7"/>
  <c r="D1020" i="7"/>
  <c r="E1020" i="7"/>
  <c r="F1020" i="7"/>
  <c r="G1020" i="7"/>
  <c r="H1020" i="7"/>
  <c r="I1020" i="7"/>
  <c r="P1023" i="1"/>
  <c r="J1020" i="7"/>
  <c r="Q1023" i="1"/>
  <c r="K1020" i="7"/>
  <c r="L1020" i="7"/>
  <c r="M1020" i="7"/>
  <c r="AQ1023" i="1"/>
  <c r="AR1023" i="1"/>
  <c r="AS1023" i="1"/>
  <c r="AT1023" i="1"/>
  <c r="AU1023" i="1"/>
  <c r="T1023" i="1"/>
  <c r="N1020" i="7"/>
  <c r="AV1023" i="1"/>
  <c r="AW1023" i="1"/>
  <c r="AX1023" i="1"/>
  <c r="AY1023" i="1"/>
  <c r="AZ1023" i="1"/>
  <c r="U1023" i="1"/>
  <c r="O1020" i="7"/>
  <c r="V1023" i="1"/>
  <c r="P1020" i="7"/>
  <c r="Q1020" i="7"/>
  <c r="R1020" i="7"/>
  <c r="Y1023" i="1"/>
  <c r="S1020" i="7"/>
  <c r="T1020" i="7"/>
  <c r="U1020" i="7"/>
  <c r="V1020" i="7"/>
  <c r="W1020" i="7"/>
  <c r="AE1023" i="1"/>
  <c r="X1020" i="7"/>
  <c r="Y1020" i="7"/>
  <c r="Z1020" i="7"/>
  <c r="AH1023" i="1"/>
  <c r="AA1020" i="7"/>
  <c r="AB1020" i="7"/>
  <c r="A1021" i="7"/>
  <c r="B1021" i="7"/>
  <c r="C1021" i="7"/>
  <c r="D1021" i="7"/>
  <c r="E1021" i="7"/>
  <c r="F1021" i="7"/>
  <c r="G1021" i="7"/>
  <c r="H1021" i="7"/>
  <c r="I1021" i="7"/>
  <c r="P1024" i="1"/>
  <c r="J1021" i="7"/>
  <c r="Q1024" i="1"/>
  <c r="K1021" i="7"/>
  <c r="L1021" i="7"/>
  <c r="M1021" i="7"/>
  <c r="AQ1024" i="1"/>
  <c r="AR1024" i="1"/>
  <c r="AS1024" i="1"/>
  <c r="AT1024" i="1"/>
  <c r="AU1024" i="1"/>
  <c r="T1024" i="1"/>
  <c r="N1021" i="7"/>
  <c r="AV1024" i="1"/>
  <c r="AW1024" i="1"/>
  <c r="AX1024" i="1"/>
  <c r="AY1024" i="1"/>
  <c r="AZ1024" i="1"/>
  <c r="U1024" i="1"/>
  <c r="O1021" i="7"/>
  <c r="V1024" i="1"/>
  <c r="P1021" i="7"/>
  <c r="Q1021" i="7"/>
  <c r="R1021" i="7"/>
  <c r="Y1024" i="1"/>
  <c r="S1021" i="7"/>
  <c r="T1021" i="7"/>
  <c r="U1021" i="7"/>
  <c r="V1021" i="7"/>
  <c r="W1021" i="7"/>
  <c r="AE1024" i="1"/>
  <c r="X1021" i="7"/>
  <c r="Y1021" i="7"/>
  <c r="Z1021" i="7"/>
  <c r="AH1024" i="1"/>
  <c r="AA1021" i="7"/>
  <c r="AB1021" i="7"/>
  <c r="A1022" i="7"/>
  <c r="B1022" i="7"/>
  <c r="C1022" i="7"/>
  <c r="D1022" i="7"/>
  <c r="E1022" i="7"/>
  <c r="F1022" i="7"/>
  <c r="G1022" i="7"/>
  <c r="H1022" i="7"/>
  <c r="I1022" i="7"/>
  <c r="P1025" i="1"/>
  <c r="J1022" i="7"/>
  <c r="Q1025" i="1"/>
  <c r="K1022" i="7"/>
  <c r="L1022" i="7"/>
  <c r="M1022" i="7"/>
  <c r="AQ1025" i="1"/>
  <c r="AR1025" i="1"/>
  <c r="AS1025" i="1"/>
  <c r="AT1025" i="1"/>
  <c r="AU1025" i="1"/>
  <c r="T1025" i="1"/>
  <c r="N1022" i="7"/>
  <c r="AV1025" i="1"/>
  <c r="AW1025" i="1"/>
  <c r="AX1025" i="1"/>
  <c r="AY1025" i="1"/>
  <c r="AZ1025" i="1"/>
  <c r="U1025" i="1"/>
  <c r="O1022" i="7"/>
  <c r="V1025" i="1"/>
  <c r="P1022" i="7"/>
  <c r="Q1022" i="7"/>
  <c r="R1022" i="7"/>
  <c r="Y1025" i="1"/>
  <c r="S1022" i="7"/>
  <c r="T1022" i="7"/>
  <c r="U1022" i="7"/>
  <c r="V1022" i="7"/>
  <c r="W1022" i="7"/>
  <c r="AE1025" i="1"/>
  <c r="X1022" i="7"/>
  <c r="Y1022" i="7"/>
  <c r="Z1022" i="7"/>
  <c r="AH1025" i="1"/>
  <c r="AA1022" i="7"/>
  <c r="AB1022" i="7"/>
  <c r="A1023" i="7"/>
  <c r="B1023" i="7"/>
  <c r="C1023" i="7"/>
  <c r="D1023" i="7"/>
  <c r="E1023" i="7"/>
  <c r="F1023" i="7"/>
  <c r="G1023" i="7"/>
  <c r="H1023" i="7"/>
  <c r="I1023" i="7"/>
  <c r="P1026" i="1"/>
  <c r="J1023" i="7"/>
  <c r="Q1026" i="1"/>
  <c r="K1023" i="7"/>
  <c r="L1023" i="7"/>
  <c r="M1023" i="7"/>
  <c r="AQ1026" i="1"/>
  <c r="AR1026" i="1"/>
  <c r="AS1026" i="1"/>
  <c r="AT1026" i="1"/>
  <c r="AU1026" i="1"/>
  <c r="T1026" i="1"/>
  <c r="N1023" i="7"/>
  <c r="AV1026" i="1"/>
  <c r="AW1026" i="1"/>
  <c r="AX1026" i="1"/>
  <c r="AY1026" i="1"/>
  <c r="AZ1026" i="1"/>
  <c r="U1026" i="1"/>
  <c r="O1023" i="7"/>
  <c r="V1026" i="1"/>
  <c r="P1023" i="7"/>
  <c r="Q1023" i="7"/>
  <c r="R1023" i="7"/>
  <c r="Y1026" i="1"/>
  <c r="S1023" i="7"/>
  <c r="T1023" i="7"/>
  <c r="U1023" i="7"/>
  <c r="V1023" i="7"/>
  <c r="W1023" i="7"/>
  <c r="AE1026" i="1"/>
  <c r="X1023" i="7"/>
  <c r="Y1023" i="7"/>
  <c r="Z1023" i="7"/>
  <c r="AH1026" i="1"/>
  <c r="AA1023" i="7"/>
  <c r="AB1023" i="7"/>
  <c r="A1024" i="7"/>
  <c r="B1024" i="7"/>
  <c r="I1027" i="1"/>
  <c r="C1024" i="7"/>
  <c r="D1024" i="7"/>
  <c r="E1024" i="7"/>
  <c r="F1024" i="7"/>
  <c r="G1024" i="7"/>
  <c r="H1024" i="7"/>
  <c r="I1024" i="7"/>
  <c r="BG21" i="16"/>
  <c r="BH21" i="16"/>
  <c r="BI21" i="16"/>
  <c r="BJ21" i="16"/>
  <c r="AS21" i="16"/>
  <c r="W21" i="16"/>
  <c r="P1027" i="1"/>
  <c r="J1024" i="7"/>
  <c r="Q1027" i="1"/>
  <c r="K1024" i="7"/>
  <c r="L1024" i="7"/>
  <c r="M1024" i="7"/>
  <c r="AQ1027" i="1"/>
  <c r="AR1027" i="1"/>
  <c r="AS1027" i="1"/>
  <c r="AT1027" i="1"/>
  <c r="AU1027" i="1"/>
  <c r="T1027" i="1"/>
  <c r="N1024" i="7"/>
  <c r="AV1027" i="1"/>
  <c r="AW1027" i="1"/>
  <c r="AX1027" i="1"/>
  <c r="AY1027" i="1"/>
  <c r="AZ1027" i="1"/>
  <c r="U1027" i="1"/>
  <c r="O1024" i="7"/>
  <c r="AX21" i="16"/>
  <c r="V1027" i="1"/>
  <c r="P1024" i="7"/>
  <c r="Q1024" i="7"/>
  <c r="R1024" i="7"/>
  <c r="Y1027" i="1"/>
  <c r="S1024" i="7"/>
  <c r="T1024" i="7"/>
  <c r="U1024" i="7"/>
  <c r="V1024" i="7"/>
  <c r="W1024" i="7"/>
  <c r="AE1027" i="1"/>
  <c r="X1024" i="7"/>
  <c r="Y1024" i="7"/>
  <c r="Z1024" i="7"/>
  <c r="AH1027" i="1"/>
  <c r="AA1024" i="7"/>
  <c r="AB1024" i="7"/>
  <c r="A1025" i="7"/>
  <c r="B1025" i="7"/>
  <c r="I1028" i="1"/>
  <c r="C1025" i="7"/>
  <c r="D1025" i="7"/>
  <c r="E1025" i="7"/>
  <c r="F1025" i="7"/>
  <c r="G1025" i="7"/>
  <c r="H1025" i="7"/>
  <c r="I1025" i="7"/>
  <c r="P1028" i="1"/>
  <c r="J1025" i="7"/>
  <c r="Q1028" i="1"/>
  <c r="K1025" i="7"/>
  <c r="L1025" i="7"/>
  <c r="M1025" i="7"/>
  <c r="AQ1028" i="1"/>
  <c r="AR1028" i="1"/>
  <c r="AS1028" i="1"/>
  <c r="AT1028" i="1"/>
  <c r="AU1028" i="1"/>
  <c r="T1028" i="1"/>
  <c r="N1025" i="7"/>
  <c r="AV1028" i="1"/>
  <c r="AW1028" i="1"/>
  <c r="AX1028" i="1"/>
  <c r="AY1028" i="1"/>
  <c r="AZ1028" i="1"/>
  <c r="U1028" i="1"/>
  <c r="O1025" i="7"/>
  <c r="V1028" i="1"/>
  <c r="P1025" i="7"/>
  <c r="Q1025" i="7"/>
  <c r="R1025" i="7"/>
  <c r="Y1028" i="1"/>
  <c r="S1025" i="7"/>
  <c r="T1025" i="7"/>
  <c r="U1025" i="7"/>
  <c r="V1025" i="7"/>
  <c r="W1025" i="7"/>
  <c r="AE1028" i="1"/>
  <c r="X1025" i="7"/>
  <c r="Y1025" i="7"/>
  <c r="Z1025" i="7"/>
  <c r="AH1028" i="1"/>
  <c r="AA1025" i="7"/>
  <c r="AB1025" i="7"/>
  <c r="A1026" i="7"/>
  <c r="B1026" i="7"/>
  <c r="I1029" i="1"/>
  <c r="C1026" i="7"/>
  <c r="D1026" i="7"/>
  <c r="E1026" i="7"/>
  <c r="F1026" i="7"/>
  <c r="G1026" i="7"/>
  <c r="H1026" i="7"/>
  <c r="I1026" i="7"/>
  <c r="P1029" i="1"/>
  <c r="J1026" i="7"/>
  <c r="Q1029" i="1"/>
  <c r="K1026" i="7"/>
  <c r="L1026" i="7"/>
  <c r="M1026" i="7"/>
  <c r="AQ1029" i="1"/>
  <c r="AR1029" i="1"/>
  <c r="AS1029" i="1"/>
  <c r="AT1029" i="1"/>
  <c r="AU1029" i="1"/>
  <c r="T1029" i="1"/>
  <c r="N1026" i="7"/>
  <c r="AV1029" i="1"/>
  <c r="AW1029" i="1"/>
  <c r="AX1029" i="1"/>
  <c r="AY1029" i="1"/>
  <c r="AZ1029" i="1"/>
  <c r="U1029" i="1"/>
  <c r="O1026" i="7"/>
  <c r="V1029" i="1"/>
  <c r="P1026" i="7"/>
  <c r="Q1026" i="7"/>
  <c r="R1026" i="7"/>
  <c r="Y1029" i="1"/>
  <c r="S1026" i="7"/>
  <c r="T1026" i="7"/>
  <c r="U1026" i="7"/>
  <c r="V1026" i="7"/>
  <c r="W1026" i="7"/>
  <c r="AE1029" i="1"/>
  <c r="X1026" i="7"/>
  <c r="Y1026" i="7"/>
  <c r="Z1026" i="7"/>
  <c r="AH1029" i="1"/>
  <c r="AA1026" i="7"/>
  <c r="AB1026" i="7"/>
  <c r="A1027" i="7"/>
  <c r="B1027" i="7"/>
  <c r="I1030" i="1"/>
  <c r="C1027" i="7"/>
  <c r="D1027" i="7"/>
  <c r="E1027" i="7"/>
  <c r="F1027" i="7"/>
  <c r="G1027" i="7"/>
  <c r="H1027" i="7"/>
  <c r="I1027" i="7"/>
  <c r="P1030" i="1"/>
  <c r="J1027" i="7"/>
  <c r="Q1030" i="1"/>
  <c r="K1027" i="7"/>
  <c r="L1027" i="7"/>
  <c r="M1027" i="7"/>
  <c r="AQ1030" i="1"/>
  <c r="AR1030" i="1"/>
  <c r="AS1030" i="1"/>
  <c r="AT1030" i="1"/>
  <c r="AU1030" i="1"/>
  <c r="T1030" i="1"/>
  <c r="N1027" i="7"/>
  <c r="AV1030" i="1"/>
  <c r="AW1030" i="1"/>
  <c r="AX1030" i="1"/>
  <c r="AY1030" i="1"/>
  <c r="AZ1030" i="1"/>
  <c r="U1030" i="1"/>
  <c r="O1027" i="7"/>
  <c r="V1030" i="1"/>
  <c r="P1027" i="7"/>
  <c r="Q1027" i="7"/>
  <c r="R1027" i="7"/>
  <c r="Y1030" i="1"/>
  <c r="S1027" i="7"/>
  <c r="T1027" i="7"/>
  <c r="U1027" i="7"/>
  <c r="V1027" i="7"/>
  <c r="W1027" i="7"/>
  <c r="AE1030" i="1"/>
  <c r="X1027" i="7"/>
  <c r="Y1027" i="7"/>
  <c r="Z1027" i="7"/>
  <c r="AH1030" i="1"/>
  <c r="AA1027" i="7"/>
  <c r="AB1027" i="7"/>
  <c r="A1028" i="7"/>
  <c r="B1028" i="7"/>
  <c r="I1031" i="1"/>
  <c r="C1028" i="7"/>
  <c r="D1028" i="7"/>
  <c r="E1028" i="7"/>
  <c r="F1028" i="7"/>
  <c r="G1028" i="7"/>
  <c r="H1028" i="7"/>
  <c r="I1028" i="7"/>
  <c r="P1031" i="1"/>
  <c r="J1028" i="7"/>
  <c r="Q1031" i="1"/>
  <c r="K1028" i="7"/>
  <c r="L1028" i="7"/>
  <c r="M1028" i="7"/>
  <c r="AQ1031" i="1"/>
  <c r="AR1031" i="1"/>
  <c r="AS1031" i="1"/>
  <c r="AT1031" i="1"/>
  <c r="AU1031" i="1"/>
  <c r="T1031" i="1"/>
  <c r="N1028" i="7"/>
  <c r="AV1031" i="1"/>
  <c r="AW1031" i="1"/>
  <c r="AX1031" i="1"/>
  <c r="AY1031" i="1"/>
  <c r="AZ1031" i="1"/>
  <c r="U1031" i="1"/>
  <c r="O1028" i="7"/>
  <c r="V1031" i="1"/>
  <c r="P1028" i="7"/>
  <c r="Q1028" i="7"/>
  <c r="R1028" i="7"/>
  <c r="Y1031" i="1"/>
  <c r="S1028" i="7"/>
  <c r="T1028" i="7"/>
  <c r="U1028" i="7"/>
  <c r="V1028" i="7"/>
  <c r="W1028" i="7"/>
  <c r="AE1031" i="1"/>
  <c r="X1028" i="7"/>
  <c r="Y1028" i="7"/>
  <c r="Z1028" i="7"/>
  <c r="AH1031" i="1"/>
  <c r="AA1028" i="7"/>
  <c r="AB1028" i="7"/>
  <c r="A1029" i="7"/>
  <c r="B1029" i="7"/>
  <c r="I1032" i="1"/>
  <c r="C1029" i="7"/>
  <c r="D1029" i="7"/>
  <c r="E1029" i="7"/>
  <c r="F1029" i="7"/>
  <c r="G1029" i="7"/>
  <c r="H1029" i="7"/>
  <c r="I1029" i="7"/>
  <c r="P1032" i="1"/>
  <c r="J1029" i="7"/>
  <c r="Q1032" i="1"/>
  <c r="K1029" i="7"/>
  <c r="L1029" i="7"/>
  <c r="M1029" i="7"/>
  <c r="AQ1032" i="1"/>
  <c r="AR1032" i="1"/>
  <c r="AS1032" i="1"/>
  <c r="AT1032" i="1"/>
  <c r="AU1032" i="1"/>
  <c r="T1032" i="1"/>
  <c r="N1029" i="7"/>
  <c r="AV1032" i="1"/>
  <c r="AW1032" i="1"/>
  <c r="AX1032" i="1"/>
  <c r="AY1032" i="1"/>
  <c r="AZ1032" i="1"/>
  <c r="U1032" i="1"/>
  <c r="O1029" i="7"/>
  <c r="V1032" i="1"/>
  <c r="P1029" i="7"/>
  <c r="Q1029" i="7"/>
  <c r="R1029" i="7"/>
  <c r="Y1032" i="1"/>
  <c r="S1029" i="7"/>
  <c r="T1029" i="7"/>
  <c r="U1029" i="7"/>
  <c r="V1029" i="7"/>
  <c r="W1029" i="7"/>
  <c r="AE1032" i="1"/>
  <c r="X1029" i="7"/>
  <c r="Y1029" i="7"/>
  <c r="Z1029" i="7"/>
  <c r="AH1032" i="1"/>
  <c r="AA1029" i="7"/>
  <c r="AB1029" i="7"/>
  <c r="A1030" i="7"/>
  <c r="B1030" i="7"/>
  <c r="I1033" i="1"/>
  <c r="C1030" i="7"/>
  <c r="D1030" i="7"/>
  <c r="E1030" i="7"/>
  <c r="F1030" i="7"/>
  <c r="G1030" i="7"/>
  <c r="H1030" i="7"/>
  <c r="I1030" i="7"/>
  <c r="P1033" i="1"/>
  <c r="J1030" i="7"/>
  <c r="Q1033" i="1"/>
  <c r="K1030" i="7"/>
  <c r="L1030" i="7"/>
  <c r="M1030" i="7"/>
  <c r="AQ1033" i="1"/>
  <c r="AR1033" i="1"/>
  <c r="AS1033" i="1"/>
  <c r="AT1033" i="1"/>
  <c r="AU1033" i="1"/>
  <c r="T1033" i="1"/>
  <c r="N1030" i="7"/>
  <c r="AV1033" i="1"/>
  <c r="AW1033" i="1"/>
  <c r="AX1033" i="1"/>
  <c r="AY1033" i="1"/>
  <c r="AZ1033" i="1"/>
  <c r="U1033" i="1"/>
  <c r="O1030" i="7"/>
  <c r="V1033" i="1"/>
  <c r="P1030" i="7"/>
  <c r="Q1030" i="7"/>
  <c r="R1030" i="7"/>
  <c r="Y1033" i="1"/>
  <c r="S1030" i="7"/>
  <c r="T1030" i="7"/>
  <c r="U1030" i="7"/>
  <c r="V1030" i="7"/>
  <c r="W1030" i="7"/>
  <c r="AE1033" i="1"/>
  <c r="X1030" i="7"/>
  <c r="Y1030" i="7"/>
  <c r="Z1030" i="7"/>
  <c r="AH1033" i="1"/>
  <c r="AA1030" i="7"/>
  <c r="AB1030" i="7"/>
  <c r="A1031" i="7"/>
  <c r="B1031" i="7"/>
  <c r="I1034" i="1"/>
  <c r="C1031" i="7"/>
  <c r="D1031" i="7"/>
  <c r="E1031" i="7"/>
  <c r="F1031" i="7"/>
  <c r="G1031" i="7"/>
  <c r="H1031" i="7"/>
  <c r="I1031" i="7"/>
  <c r="P1034" i="1"/>
  <c r="J1031" i="7"/>
  <c r="Q1034" i="1"/>
  <c r="K1031" i="7"/>
  <c r="L1031" i="7"/>
  <c r="M1031" i="7"/>
  <c r="AQ1034" i="1"/>
  <c r="AR1034" i="1"/>
  <c r="AS1034" i="1"/>
  <c r="AT1034" i="1"/>
  <c r="AU1034" i="1"/>
  <c r="T1034" i="1"/>
  <c r="N1031" i="7"/>
  <c r="AV1034" i="1"/>
  <c r="AW1034" i="1"/>
  <c r="AX1034" i="1"/>
  <c r="AY1034" i="1"/>
  <c r="AZ1034" i="1"/>
  <c r="U1034" i="1"/>
  <c r="O1031" i="7"/>
  <c r="V1034" i="1"/>
  <c r="P1031" i="7"/>
  <c r="Q1031" i="7"/>
  <c r="R1031" i="7"/>
  <c r="Y1034" i="1"/>
  <c r="S1031" i="7"/>
  <c r="T1031" i="7"/>
  <c r="U1031" i="7"/>
  <c r="V1031" i="7"/>
  <c r="W1031" i="7"/>
  <c r="AE1034" i="1"/>
  <c r="X1031" i="7"/>
  <c r="Y1031" i="7"/>
  <c r="Z1031" i="7"/>
  <c r="AH1034" i="1"/>
  <c r="AA1031" i="7"/>
  <c r="AB1031" i="7"/>
  <c r="A1032" i="7"/>
  <c r="B1032" i="7"/>
  <c r="I1035" i="1"/>
  <c r="C1032" i="7"/>
  <c r="D1032" i="7"/>
  <c r="E1032" i="7"/>
  <c r="F1032" i="7"/>
  <c r="G1032" i="7"/>
  <c r="H1032" i="7"/>
  <c r="I1032" i="7"/>
  <c r="P1035" i="1"/>
  <c r="J1032" i="7"/>
  <c r="Q1035" i="1"/>
  <c r="K1032" i="7"/>
  <c r="L1032" i="7"/>
  <c r="M1032" i="7"/>
  <c r="AQ1035" i="1"/>
  <c r="AR1035" i="1"/>
  <c r="AS1035" i="1"/>
  <c r="AT1035" i="1"/>
  <c r="AU1035" i="1"/>
  <c r="T1035" i="1"/>
  <c r="N1032" i="7"/>
  <c r="AV1035" i="1"/>
  <c r="AW1035" i="1"/>
  <c r="AX1035" i="1"/>
  <c r="AY1035" i="1"/>
  <c r="AZ1035" i="1"/>
  <c r="U1035" i="1"/>
  <c r="O1032" i="7"/>
  <c r="V1035" i="1"/>
  <c r="P1032" i="7"/>
  <c r="Q1032" i="7"/>
  <c r="R1032" i="7"/>
  <c r="Y1035" i="1"/>
  <c r="S1032" i="7"/>
  <c r="T1032" i="7"/>
  <c r="U1032" i="7"/>
  <c r="V1032" i="7"/>
  <c r="W1032" i="7"/>
  <c r="AE1035" i="1"/>
  <c r="X1032" i="7"/>
  <c r="Y1032" i="7"/>
  <c r="Z1032" i="7"/>
  <c r="AH1035" i="1"/>
  <c r="AA1032" i="7"/>
  <c r="AB1032" i="7"/>
  <c r="A1033" i="7"/>
  <c r="B1033" i="7"/>
  <c r="I1036" i="1"/>
  <c r="C1033" i="7"/>
  <c r="D1033" i="7"/>
  <c r="E1033" i="7"/>
  <c r="F1033" i="7"/>
  <c r="G1033" i="7"/>
  <c r="H1033" i="7"/>
  <c r="I1033" i="7"/>
  <c r="P1036" i="1"/>
  <c r="J1033" i="7"/>
  <c r="Q1036" i="1"/>
  <c r="K1033" i="7"/>
  <c r="L1033" i="7"/>
  <c r="M1033" i="7"/>
  <c r="AQ1036" i="1"/>
  <c r="AR1036" i="1"/>
  <c r="AS1036" i="1"/>
  <c r="AT1036" i="1"/>
  <c r="AU1036" i="1"/>
  <c r="T1036" i="1"/>
  <c r="N1033" i="7"/>
  <c r="AV1036" i="1"/>
  <c r="AW1036" i="1"/>
  <c r="AX1036" i="1"/>
  <c r="AY1036" i="1"/>
  <c r="AZ1036" i="1"/>
  <c r="U1036" i="1"/>
  <c r="O1033" i="7"/>
  <c r="V1036" i="1"/>
  <c r="P1033" i="7"/>
  <c r="Q1033" i="7"/>
  <c r="R1033" i="7"/>
  <c r="Y1036" i="1"/>
  <c r="S1033" i="7"/>
  <c r="T1033" i="7"/>
  <c r="U1033" i="7"/>
  <c r="V1033" i="7"/>
  <c r="W1033" i="7"/>
  <c r="AE1036" i="1"/>
  <c r="X1033" i="7"/>
  <c r="Y1033" i="7"/>
  <c r="Z1033" i="7"/>
  <c r="AH1036" i="1"/>
  <c r="AA1033" i="7"/>
  <c r="AB1033" i="7"/>
  <c r="A1034" i="7"/>
  <c r="B1034" i="7"/>
  <c r="I1037" i="1"/>
  <c r="C1034" i="7"/>
  <c r="D1034" i="7"/>
  <c r="E1034" i="7"/>
  <c r="F1034" i="7"/>
  <c r="G1034" i="7"/>
  <c r="H1034" i="7"/>
  <c r="I1034" i="7"/>
  <c r="P1037" i="1"/>
  <c r="J1034" i="7"/>
  <c r="Q1037" i="1"/>
  <c r="K1034" i="7"/>
  <c r="L1034" i="7"/>
  <c r="M1034" i="7"/>
  <c r="AQ1037" i="1"/>
  <c r="AR1037" i="1"/>
  <c r="AS1037" i="1"/>
  <c r="AT1037" i="1"/>
  <c r="AU1037" i="1"/>
  <c r="T1037" i="1"/>
  <c r="N1034" i="7"/>
  <c r="AV1037" i="1"/>
  <c r="AW1037" i="1"/>
  <c r="AX1037" i="1"/>
  <c r="AY1037" i="1"/>
  <c r="AZ1037" i="1"/>
  <c r="U1037" i="1"/>
  <c r="O1034" i="7"/>
  <c r="V1037" i="1"/>
  <c r="P1034" i="7"/>
  <c r="Q1034" i="7"/>
  <c r="R1034" i="7"/>
  <c r="Y1037" i="1"/>
  <c r="S1034" i="7"/>
  <c r="T1034" i="7"/>
  <c r="U1034" i="7"/>
  <c r="V1034" i="7"/>
  <c r="W1034" i="7"/>
  <c r="AE1037" i="1"/>
  <c r="X1034" i="7"/>
  <c r="Y1034" i="7"/>
  <c r="Z1034" i="7"/>
  <c r="AH1037" i="1"/>
  <c r="AA1034" i="7"/>
  <c r="AB1034" i="7"/>
  <c r="A1035" i="7"/>
  <c r="B1035" i="7"/>
  <c r="I1038" i="1"/>
  <c r="C1035" i="7"/>
  <c r="D1035" i="7"/>
  <c r="E1035" i="7"/>
  <c r="F1035" i="7"/>
  <c r="G1035" i="7"/>
  <c r="H1035" i="7"/>
  <c r="I1035" i="7"/>
  <c r="P1038" i="1"/>
  <c r="J1035" i="7"/>
  <c r="Q1038" i="1"/>
  <c r="K1035" i="7"/>
  <c r="L1035" i="7"/>
  <c r="M1035" i="7"/>
  <c r="AQ1038" i="1"/>
  <c r="AR1038" i="1"/>
  <c r="AS1038" i="1"/>
  <c r="AT1038" i="1"/>
  <c r="AU1038" i="1"/>
  <c r="T1038" i="1"/>
  <c r="N1035" i="7"/>
  <c r="AV1038" i="1"/>
  <c r="AW1038" i="1"/>
  <c r="AX1038" i="1"/>
  <c r="AY1038" i="1"/>
  <c r="AZ1038" i="1"/>
  <c r="U1038" i="1"/>
  <c r="O1035" i="7"/>
  <c r="V1038" i="1"/>
  <c r="P1035" i="7"/>
  <c r="Q1035" i="7"/>
  <c r="R1035" i="7"/>
  <c r="Y1038" i="1"/>
  <c r="S1035" i="7"/>
  <c r="T1035" i="7"/>
  <c r="U1035" i="7"/>
  <c r="V1035" i="7"/>
  <c r="W1035" i="7"/>
  <c r="AE1038" i="1"/>
  <c r="X1035" i="7"/>
  <c r="Y1035" i="7"/>
  <c r="Z1035" i="7"/>
  <c r="AH1038" i="1"/>
  <c r="AA1035" i="7"/>
  <c r="AB1035" i="7"/>
  <c r="A1036" i="7"/>
  <c r="B1036" i="7"/>
  <c r="I1039" i="1"/>
  <c r="C1036" i="7"/>
  <c r="D1036" i="7"/>
  <c r="E1036" i="7"/>
  <c r="F1036" i="7"/>
  <c r="G1036" i="7"/>
  <c r="H1036" i="7"/>
  <c r="I1036" i="7"/>
  <c r="P1039" i="1"/>
  <c r="J1036" i="7"/>
  <c r="Q1039" i="1"/>
  <c r="K1036" i="7"/>
  <c r="L1036" i="7"/>
  <c r="M1036" i="7"/>
  <c r="AQ1039" i="1"/>
  <c r="AR1039" i="1"/>
  <c r="AS1039" i="1"/>
  <c r="AT1039" i="1"/>
  <c r="AU1039" i="1"/>
  <c r="T1039" i="1"/>
  <c r="N1036" i="7"/>
  <c r="AV1039" i="1"/>
  <c r="AW1039" i="1"/>
  <c r="AX1039" i="1"/>
  <c r="AY1039" i="1"/>
  <c r="AZ1039" i="1"/>
  <c r="U1039" i="1"/>
  <c r="O1036" i="7"/>
  <c r="V1039" i="1"/>
  <c r="P1036" i="7"/>
  <c r="Q1036" i="7"/>
  <c r="R1036" i="7"/>
  <c r="Y1039" i="1"/>
  <c r="S1036" i="7"/>
  <c r="T1036" i="7"/>
  <c r="U1036" i="7"/>
  <c r="V1036" i="7"/>
  <c r="W1036" i="7"/>
  <c r="AE1039" i="1"/>
  <c r="X1036" i="7"/>
  <c r="Y1036" i="7"/>
  <c r="Z1036" i="7"/>
  <c r="AH1039" i="1"/>
  <c r="AA1036" i="7"/>
  <c r="AB1036" i="7"/>
  <c r="A1037" i="7"/>
  <c r="B1037" i="7"/>
  <c r="I1040" i="1"/>
  <c r="C1037" i="7"/>
  <c r="D1037" i="7"/>
  <c r="E1037" i="7"/>
  <c r="F1037" i="7"/>
  <c r="G1037" i="7"/>
  <c r="H1037" i="7"/>
  <c r="I1037" i="7"/>
  <c r="P1040" i="1"/>
  <c r="J1037" i="7"/>
  <c r="Q1040" i="1"/>
  <c r="K1037" i="7"/>
  <c r="L1037" i="7"/>
  <c r="M1037" i="7"/>
  <c r="AQ1040" i="1"/>
  <c r="AR1040" i="1"/>
  <c r="AS1040" i="1"/>
  <c r="AT1040" i="1"/>
  <c r="AU1040" i="1"/>
  <c r="T1040" i="1"/>
  <c r="N1037" i="7"/>
  <c r="AV1040" i="1"/>
  <c r="AW1040" i="1"/>
  <c r="AX1040" i="1"/>
  <c r="AY1040" i="1"/>
  <c r="AZ1040" i="1"/>
  <c r="U1040" i="1"/>
  <c r="O1037" i="7"/>
  <c r="V1040" i="1"/>
  <c r="P1037" i="7"/>
  <c r="Q1037" i="7"/>
  <c r="R1037" i="7"/>
  <c r="Y1040" i="1"/>
  <c r="S1037" i="7"/>
  <c r="T1037" i="7"/>
  <c r="U1037" i="7"/>
  <c r="V1037" i="7"/>
  <c r="W1037" i="7"/>
  <c r="AE1040" i="1"/>
  <c r="X1037" i="7"/>
  <c r="Y1037" i="7"/>
  <c r="Z1037" i="7"/>
  <c r="AH1040" i="1"/>
  <c r="AA1037" i="7"/>
  <c r="AB1037" i="7"/>
  <c r="A1038" i="7"/>
  <c r="B1038" i="7"/>
  <c r="I1041" i="1"/>
  <c r="C1038" i="7"/>
  <c r="D1038" i="7"/>
  <c r="E1038" i="7"/>
  <c r="F1038" i="7"/>
  <c r="G1038" i="7"/>
  <c r="H1038" i="7"/>
  <c r="I1038" i="7"/>
  <c r="P1041" i="1"/>
  <c r="J1038" i="7"/>
  <c r="Q1041" i="1"/>
  <c r="K1038" i="7"/>
  <c r="L1038" i="7"/>
  <c r="M1038" i="7"/>
  <c r="AQ1041" i="1"/>
  <c r="AR1041" i="1"/>
  <c r="AS1041" i="1"/>
  <c r="AT1041" i="1"/>
  <c r="AU1041" i="1"/>
  <c r="T1041" i="1"/>
  <c r="N1038" i="7"/>
  <c r="AV1041" i="1"/>
  <c r="AW1041" i="1"/>
  <c r="AX1041" i="1"/>
  <c r="AY1041" i="1"/>
  <c r="AZ1041" i="1"/>
  <c r="U1041" i="1"/>
  <c r="O1038" i="7"/>
  <c r="V1041" i="1"/>
  <c r="P1038" i="7"/>
  <c r="Q1038" i="7"/>
  <c r="R1038" i="7"/>
  <c r="Y1041" i="1"/>
  <c r="S1038" i="7"/>
  <c r="T1038" i="7"/>
  <c r="U1038" i="7"/>
  <c r="V1038" i="7"/>
  <c r="W1038" i="7"/>
  <c r="AE1041" i="1"/>
  <c r="X1038" i="7"/>
  <c r="Y1038" i="7"/>
  <c r="Z1038" i="7"/>
  <c r="AH1041" i="1"/>
  <c r="AA1038" i="7"/>
  <c r="AB1038" i="7"/>
  <c r="A1039" i="7"/>
  <c r="B1039" i="7"/>
  <c r="I1042" i="1"/>
  <c r="C1039" i="7"/>
  <c r="D1039" i="7"/>
  <c r="E1039" i="7"/>
  <c r="F1039" i="7"/>
  <c r="G1039" i="7"/>
  <c r="H1039" i="7"/>
  <c r="I1039" i="7"/>
  <c r="P1042" i="1"/>
  <c r="J1039" i="7"/>
  <c r="Q1042" i="1"/>
  <c r="K1039" i="7"/>
  <c r="L1039" i="7"/>
  <c r="M1039" i="7"/>
  <c r="AQ1042" i="1"/>
  <c r="AR1042" i="1"/>
  <c r="AS1042" i="1"/>
  <c r="AT1042" i="1"/>
  <c r="AU1042" i="1"/>
  <c r="T1042" i="1"/>
  <c r="N1039" i="7"/>
  <c r="AV1042" i="1"/>
  <c r="AW1042" i="1"/>
  <c r="AX1042" i="1"/>
  <c r="AY1042" i="1"/>
  <c r="AZ1042" i="1"/>
  <c r="U1042" i="1"/>
  <c r="O1039" i="7"/>
  <c r="V1042" i="1"/>
  <c r="P1039" i="7"/>
  <c r="Q1039" i="7"/>
  <c r="R1039" i="7"/>
  <c r="Y1042" i="1"/>
  <c r="S1039" i="7"/>
  <c r="T1039" i="7"/>
  <c r="U1039" i="7"/>
  <c r="V1039" i="7"/>
  <c r="W1039" i="7"/>
  <c r="AE1042" i="1"/>
  <c r="X1039" i="7"/>
  <c r="Y1039" i="7"/>
  <c r="Z1039" i="7"/>
  <c r="AH1042" i="1"/>
  <c r="AA1039" i="7"/>
  <c r="AB1039" i="7"/>
  <c r="A1040" i="7"/>
  <c r="B1040" i="7"/>
  <c r="I1043" i="1"/>
  <c r="C1040" i="7"/>
  <c r="D1040" i="7"/>
  <c r="E1040" i="7"/>
  <c r="F1040" i="7"/>
  <c r="G1040" i="7"/>
  <c r="H1040" i="7"/>
  <c r="I1040" i="7"/>
  <c r="P1043" i="1"/>
  <c r="J1040" i="7"/>
  <c r="Q1043" i="1"/>
  <c r="K1040" i="7"/>
  <c r="L1040" i="7"/>
  <c r="M1040" i="7"/>
  <c r="AQ1043" i="1"/>
  <c r="AR1043" i="1"/>
  <c r="AS1043" i="1"/>
  <c r="AT1043" i="1"/>
  <c r="AU1043" i="1"/>
  <c r="T1043" i="1"/>
  <c r="N1040" i="7"/>
  <c r="AV1043" i="1"/>
  <c r="AW1043" i="1"/>
  <c r="AX1043" i="1"/>
  <c r="AY1043" i="1"/>
  <c r="AZ1043" i="1"/>
  <c r="U1043" i="1"/>
  <c r="O1040" i="7"/>
  <c r="V1043" i="1"/>
  <c r="P1040" i="7"/>
  <c r="Q1040" i="7"/>
  <c r="R1040" i="7"/>
  <c r="Y1043" i="1"/>
  <c r="S1040" i="7"/>
  <c r="T1040" i="7"/>
  <c r="U1040" i="7"/>
  <c r="V1040" i="7"/>
  <c r="W1040" i="7"/>
  <c r="AE1043" i="1"/>
  <c r="X1040" i="7"/>
  <c r="Y1040" i="7"/>
  <c r="Z1040" i="7"/>
  <c r="AH1043" i="1"/>
  <c r="AA1040" i="7"/>
  <c r="AB1040" i="7"/>
  <c r="A1041" i="7"/>
  <c r="B1041" i="7"/>
  <c r="I1044" i="1"/>
  <c r="C1041" i="7"/>
  <c r="D1041" i="7"/>
  <c r="E1041" i="7"/>
  <c r="F1041" i="7"/>
  <c r="G1041" i="7"/>
  <c r="H1041" i="7"/>
  <c r="I1041" i="7"/>
  <c r="P1044" i="1"/>
  <c r="J1041" i="7"/>
  <c r="Q1044" i="1"/>
  <c r="K1041" i="7"/>
  <c r="L1041" i="7"/>
  <c r="M1041" i="7"/>
  <c r="AQ1044" i="1"/>
  <c r="AR1044" i="1"/>
  <c r="AS1044" i="1"/>
  <c r="AT1044" i="1"/>
  <c r="AU1044" i="1"/>
  <c r="T1044" i="1"/>
  <c r="N1041" i="7"/>
  <c r="AV1044" i="1"/>
  <c r="AW1044" i="1"/>
  <c r="AX1044" i="1"/>
  <c r="AY1044" i="1"/>
  <c r="AZ1044" i="1"/>
  <c r="U1044" i="1"/>
  <c r="O1041" i="7"/>
  <c r="V1044" i="1"/>
  <c r="P1041" i="7"/>
  <c r="Q1041" i="7"/>
  <c r="R1041" i="7"/>
  <c r="Y1044" i="1"/>
  <c r="S1041" i="7"/>
  <c r="T1041" i="7"/>
  <c r="U1041" i="7"/>
  <c r="V1041" i="7"/>
  <c r="W1041" i="7"/>
  <c r="AE1044" i="1"/>
  <c r="X1041" i="7"/>
  <c r="Y1041" i="7"/>
  <c r="Z1041" i="7"/>
  <c r="AH1044" i="1"/>
  <c r="AA1041" i="7"/>
  <c r="AB1041" i="7"/>
  <c r="A1042" i="7"/>
  <c r="B1042" i="7"/>
  <c r="I1045" i="1"/>
  <c r="C1042" i="7"/>
  <c r="D1042" i="7"/>
  <c r="E1042" i="7"/>
  <c r="F1042" i="7"/>
  <c r="G1042" i="7"/>
  <c r="H1042" i="7"/>
  <c r="I1042" i="7"/>
  <c r="P1045" i="1"/>
  <c r="J1042" i="7"/>
  <c r="Q1045" i="1"/>
  <c r="K1042" i="7"/>
  <c r="L1042" i="7"/>
  <c r="M1042" i="7"/>
  <c r="AQ1045" i="1"/>
  <c r="AR1045" i="1"/>
  <c r="AS1045" i="1"/>
  <c r="AT1045" i="1"/>
  <c r="AU1045" i="1"/>
  <c r="T1045" i="1"/>
  <c r="N1042" i="7"/>
  <c r="AV1045" i="1"/>
  <c r="AW1045" i="1"/>
  <c r="AX1045" i="1"/>
  <c r="AY1045" i="1"/>
  <c r="AZ1045" i="1"/>
  <c r="U1045" i="1"/>
  <c r="O1042" i="7"/>
  <c r="V1045" i="1"/>
  <c r="P1042" i="7"/>
  <c r="Q1042" i="7"/>
  <c r="R1042" i="7"/>
  <c r="Y1045" i="1"/>
  <c r="S1042" i="7"/>
  <c r="T1042" i="7"/>
  <c r="U1042" i="7"/>
  <c r="V1042" i="7"/>
  <c r="W1042" i="7"/>
  <c r="AE1045" i="1"/>
  <c r="X1042" i="7"/>
  <c r="Y1042" i="7"/>
  <c r="Z1042" i="7"/>
  <c r="AH1045" i="1"/>
  <c r="AA1042" i="7"/>
  <c r="AB1042" i="7"/>
  <c r="A1043" i="7"/>
  <c r="B1043" i="7"/>
  <c r="I1046" i="1"/>
  <c r="C1043" i="7"/>
  <c r="D1043" i="7"/>
  <c r="E1043" i="7"/>
  <c r="F1043" i="7"/>
  <c r="G1043" i="7"/>
  <c r="H1043" i="7"/>
  <c r="I1043" i="7"/>
  <c r="P1046" i="1"/>
  <c r="J1043" i="7"/>
  <c r="Q1046" i="1"/>
  <c r="K1043" i="7"/>
  <c r="L1043" i="7"/>
  <c r="M1043" i="7"/>
  <c r="AQ1046" i="1"/>
  <c r="AR1046" i="1"/>
  <c r="AS1046" i="1"/>
  <c r="AT1046" i="1"/>
  <c r="AU1046" i="1"/>
  <c r="T1046" i="1"/>
  <c r="N1043" i="7"/>
  <c r="AV1046" i="1"/>
  <c r="AW1046" i="1"/>
  <c r="AX1046" i="1"/>
  <c r="AY1046" i="1"/>
  <c r="AZ1046" i="1"/>
  <c r="U1046" i="1"/>
  <c r="O1043" i="7"/>
  <c r="V1046" i="1"/>
  <c r="P1043" i="7"/>
  <c r="Q1043" i="7"/>
  <c r="R1043" i="7"/>
  <c r="Y1046" i="1"/>
  <c r="S1043" i="7"/>
  <c r="T1043" i="7"/>
  <c r="U1043" i="7"/>
  <c r="V1043" i="7"/>
  <c r="W1043" i="7"/>
  <c r="AE1046" i="1"/>
  <c r="X1043" i="7"/>
  <c r="Y1043" i="7"/>
  <c r="Z1043" i="7"/>
  <c r="AH1046" i="1"/>
  <c r="AA1043" i="7"/>
  <c r="AB1043" i="7"/>
  <c r="A1044" i="7"/>
  <c r="B1044" i="7"/>
  <c r="I1047" i="1"/>
  <c r="C1044" i="7"/>
  <c r="D1044" i="7"/>
  <c r="E1044" i="7"/>
  <c r="F1044" i="7"/>
  <c r="G1044" i="7"/>
  <c r="H1044" i="7"/>
  <c r="I1044" i="7"/>
  <c r="BK21" i="16"/>
  <c r="BL21" i="16"/>
  <c r="BM21" i="16"/>
  <c r="BN21" i="16"/>
  <c r="AT21" i="16"/>
  <c r="X21" i="16"/>
  <c r="P1047" i="1"/>
  <c r="J1044" i="7"/>
  <c r="Q1047" i="1"/>
  <c r="K1044" i="7"/>
  <c r="L1044" i="7"/>
  <c r="M1044" i="7"/>
  <c r="AQ1047" i="1"/>
  <c r="AR1047" i="1"/>
  <c r="AS1047" i="1"/>
  <c r="AT1047" i="1"/>
  <c r="AU1047" i="1"/>
  <c r="T1047" i="1"/>
  <c r="N1044" i="7"/>
  <c r="AV1047" i="1"/>
  <c r="AW1047" i="1"/>
  <c r="AX1047" i="1"/>
  <c r="AY1047" i="1"/>
  <c r="AZ1047" i="1"/>
  <c r="U1047" i="1"/>
  <c r="O1044" i="7"/>
  <c r="AY21" i="16"/>
  <c r="V1047" i="1"/>
  <c r="P1044" i="7"/>
  <c r="Q1044" i="7"/>
  <c r="R1044" i="7"/>
  <c r="Y1047" i="1"/>
  <c r="S1044" i="7"/>
  <c r="T1044" i="7"/>
  <c r="U1044" i="7"/>
  <c r="V1044" i="7"/>
  <c r="W1044" i="7"/>
  <c r="AE1047" i="1"/>
  <c r="X1044" i="7"/>
  <c r="Y1044" i="7"/>
  <c r="Z1044" i="7"/>
  <c r="AH1047" i="1"/>
  <c r="AA1044" i="7"/>
  <c r="AB1044" i="7"/>
  <c r="A1045" i="7"/>
  <c r="B1045" i="7"/>
  <c r="I1048" i="1"/>
  <c r="C1045" i="7"/>
  <c r="D1045" i="7"/>
  <c r="E1045" i="7"/>
  <c r="F1045" i="7"/>
  <c r="G1045" i="7"/>
  <c r="H1045" i="7"/>
  <c r="I1045" i="7"/>
  <c r="P1048" i="1"/>
  <c r="J1045" i="7"/>
  <c r="Q1048" i="1"/>
  <c r="K1045" i="7"/>
  <c r="L1045" i="7"/>
  <c r="M1045" i="7"/>
  <c r="AQ1048" i="1"/>
  <c r="AR1048" i="1"/>
  <c r="AS1048" i="1"/>
  <c r="AT1048" i="1"/>
  <c r="AU1048" i="1"/>
  <c r="T1048" i="1"/>
  <c r="N1045" i="7"/>
  <c r="AV1048" i="1"/>
  <c r="AW1048" i="1"/>
  <c r="AX1048" i="1"/>
  <c r="AY1048" i="1"/>
  <c r="AZ1048" i="1"/>
  <c r="U1048" i="1"/>
  <c r="O1045" i="7"/>
  <c r="V1048" i="1"/>
  <c r="P1045" i="7"/>
  <c r="Q1045" i="7"/>
  <c r="R1045" i="7"/>
  <c r="Y1048" i="1"/>
  <c r="S1045" i="7"/>
  <c r="T1045" i="7"/>
  <c r="U1045" i="7"/>
  <c r="V1045" i="7"/>
  <c r="W1045" i="7"/>
  <c r="AE1048" i="1"/>
  <c r="X1045" i="7"/>
  <c r="Y1045" i="7"/>
  <c r="Z1045" i="7"/>
  <c r="AH1048" i="1"/>
  <c r="AA1045" i="7"/>
  <c r="AB1045" i="7"/>
  <c r="A1046" i="7"/>
  <c r="B1046" i="7"/>
  <c r="I1049" i="1"/>
  <c r="C1046" i="7"/>
  <c r="D1046" i="7"/>
  <c r="E1046" i="7"/>
  <c r="F1046" i="7"/>
  <c r="G1046" i="7"/>
  <c r="H1046" i="7"/>
  <c r="I1046" i="7"/>
  <c r="P1049" i="1"/>
  <c r="J1046" i="7"/>
  <c r="Q1049" i="1"/>
  <c r="K1046" i="7"/>
  <c r="L1046" i="7"/>
  <c r="M1046" i="7"/>
  <c r="AQ1049" i="1"/>
  <c r="AR1049" i="1"/>
  <c r="AS1049" i="1"/>
  <c r="AT1049" i="1"/>
  <c r="AU1049" i="1"/>
  <c r="T1049" i="1"/>
  <c r="N1046" i="7"/>
  <c r="AV1049" i="1"/>
  <c r="AW1049" i="1"/>
  <c r="AX1049" i="1"/>
  <c r="AY1049" i="1"/>
  <c r="AZ1049" i="1"/>
  <c r="U1049" i="1"/>
  <c r="O1046" i="7"/>
  <c r="V1049" i="1"/>
  <c r="P1046" i="7"/>
  <c r="Q1046" i="7"/>
  <c r="R1046" i="7"/>
  <c r="Y1049" i="1"/>
  <c r="S1046" i="7"/>
  <c r="T1046" i="7"/>
  <c r="U1046" i="7"/>
  <c r="V1046" i="7"/>
  <c r="W1046" i="7"/>
  <c r="AE1049" i="1"/>
  <c r="X1046" i="7"/>
  <c r="Y1046" i="7"/>
  <c r="Z1046" i="7"/>
  <c r="AH1049" i="1"/>
  <c r="AA1046" i="7"/>
  <c r="AB1046" i="7"/>
  <c r="A1047" i="7"/>
  <c r="B1047" i="7"/>
  <c r="I1050" i="1"/>
  <c r="C1047" i="7"/>
  <c r="D1047" i="7"/>
  <c r="E1047" i="7"/>
  <c r="F1047" i="7"/>
  <c r="G1047" i="7"/>
  <c r="H1047" i="7"/>
  <c r="I1047" i="7"/>
  <c r="P1050" i="1"/>
  <c r="J1047" i="7"/>
  <c r="Q1050" i="1"/>
  <c r="K1047" i="7"/>
  <c r="L1047" i="7"/>
  <c r="M1047" i="7"/>
  <c r="AQ1050" i="1"/>
  <c r="AR1050" i="1"/>
  <c r="AS1050" i="1"/>
  <c r="AT1050" i="1"/>
  <c r="AU1050" i="1"/>
  <c r="T1050" i="1"/>
  <c r="N1047" i="7"/>
  <c r="AV1050" i="1"/>
  <c r="AW1050" i="1"/>
  <c r="AX1050" i="1"/>
  <c r="AY1050" i="1"/>
  <c r="AZ1050" i="1"/>
  <c r="U1050" i="1"/>
  <c r="O1047" i="7"/>
  <c r="V1050" i="1"/>
  <c r="P1047" i="7"/>
  <c r="Q1047" i="7"/>
  <c r="R1047" i="7"/>
  <c r="Y1050" i="1"/>
  <c r="S1047" i="7"/>
  <c r="T1047" i="7"/>
  <c r="U1047" i="7"/>
  <c r="V1047" i="7"/>
  <c r="W1047" i="7"/>
  <c r="AE1050" i="1"/>
  <c r="X1047" i="7"/>
  <c r="Y1047" i="7"/>
  <c r="Z1047" i="7"/>
  <c r="AH1050" i="1"/>
  <c r="AA1047" i="7"/>
  <c r="AB1047" i="7"/>
  <c r="A1048" i="7"/>
  <c r="B1048" i="7"/>
  <c r="I1051" i="1"/>
  <c r="C1048" i="7"/>
  <c r="D1048" i="7"/>
  <c r="E1048" i="7"/>
  <c r="F1048" i="7"/>
  <c r="G1048" i="7"/>
  <c r="H1048" i="7"/>
  <c r="I1048" i="7"/>
  <c r="P1051" i="1"/>
  <c r="J1048" i="7"/>
  <c r="Q1051" i="1"/>
  <c r="K1048" i="7"/>
  <c r="L1048" i="7"/>
  <c r="M1048" i="7"/>
  <c r="AQ1051" i="1"/>
  <c r="AR1051" i="1"/>
  <c r="AS1051" i="1"/>
  <c r="AT1051" i="1"/>
  <c r="AU1051" i="1"/>
  <c r="T1051" i="1"/>
  <c r="N1048" i="7"/>
  <c r="AV1051" i="1"/>
  <c r="AW1051" i="1"/>
  <c r="AX1051" i="1"/>
  <c r="AY1051" i="1"/>
  <c r="AZ1051" i="1"/>
  <c r="U1051" i="1"/>
  <c r="O1048" i="7"/>
  <c r="V1051" i="1"/>
  <c r="P1048" i="7"/>
  <c r="Q1048" i="7"/>
  <c r="R1048" i="7"/>
  <c r="Y1051" i="1"/>
  <c r="S1048" i="7"/>
  <c r="T1048" i="7"/>
  <c r="U1048" i="7"/>
  <c r="V1048" i="7"/>
  <c r="W1048" i="7"/>
  <c r="AE1051" i="1"/>
  <c r="X1048" i="7"/>
  <c r="Y1048" i="7"/>
  <c r="Z1048" i="7"/>
  <c r="AH1051" i="1"/>
  <c r="AA1048" i="7"/>
  <c r="AB1048" i="7"/>
  <c r="A1049" i="7"/>
  <c r="B1049" i="7"/>
  <c r="I1052" i="1"/>
  <c r="C1049" i="7"/>
  <c r="D1049" i="7"/>
  <c r="E1049" i="7"/>
  <c r="F1049" i="7"/>
  <c r="G1049" i="7"/>
  <c r="H1049" i="7"/>
  <c r="I1049" i="7"/>
  <c r="P1052" i="1"/>
  <c r="J1049" i="7"/>
  <c r="Q1052" i="1"/>
  <c r="K1049" i="7"/>
  <c r="L1049" i="7"/>
  <c r="M1049" i="7"/>
  <c r="AQ1052" i="1"/>
  <c r="AR1052" i="1"/>
  <c r="AS1052" i="1"/>
  <c r="AT1052" i="1"/>
  <c r="AU1052" i="1"/>
  <c r="T1052" i="1"/>
  <c r="N1049" i="7"/>
  <c r="AV1052" i="1"/>
  <c r="AW1052" i="1"/>
  <c r="AX1052" i="1"/>
  <c r="AY1052" i="1"/>
  <c r="AZ1052" i="1"/>
  <c r="U1052" i="1"/>
  <c r="O1049" i="7"/>
  <c r="V1052" i="1"/>
  <c r="P1049" i="7"/>
  <c r="Q1049" i="7"/>
  <c r="R1049" i="7"/>
  <c r="Y1052" i="1"/>
  <c r="S1049" i="7"/>
  <c r="T1049" i="7"/>
  <c r="U1049" i="7"/>
  <c r="V1049" i="7"/>
  <c r="W1049" i="7"/>
  <c r="AE1052" i="1"/>
  <c r="X1049" i="7"/>
  <c r="Y1049" i="7"/>
  <c r="Z1049" i="7"/>
  <c r="AH1052" i="1"/>
  <c r="AA1049" i="7"/>
  <c r="AB1049" i="7"/>
  <c r="A1050" i="7"/>
  <c r="B1050" i="7"/>
  <c r="I1053" i="1"/>
  <c r="C1050" i="7"/>
  <c r="D1050" i="7"/>
  <c r="E1050" i="7"/>
  <c r="F1050" i="7"/>
  <c r="G1050" i="7"/>
  <c r="H1050" i="7"/>
  <c r="I1050" i="7"/>
  <c r="P1053" i="1"/>
  <c r="J1050" i="7"/>
  <c r="Q1053" i="1"/>
  <c r="K1050" i="7"/>
  <c r="L1050" i="7"/>
  <c r="M1050" i="7"/>
  <c r="AQ1053" i="1"/>
  <c r="AR1053" i="1"/>
  <c r="AS1053" i="1"/>
  <c r="AT1053" i="1"/>
  <c r="AU1053" i="1"/>
  <c r="T1053" i="1"/>
  <c r="N1050" i="7"/>
  <c r="AV1053" i="1"/>
  <c r="AW1053" i="1"/>
  <c r="AX1053" i="1"/>
  <c r="AY1053" i="1"/>
  <c r="AZ1053" i="1"/>
  <c r="U1053" i="1"/>
  <c r="O1050" i="7"/>
  <c r="V1053" i="1"/>
  <c r="P1050" i="7"/>
  <c r="Q1050" i="7"/>
  <c r="R1050" i="7"/>
  <c r="Y1053" i="1"/>
  <c r="S1050" i="7"/>
  <c r="T1050" i="7"/>
  <c r="U1050" i="7"/>
  <c r="V1050" i="7"/>
  <c r="W1050" i="7"/>
  <c r="AE1053" i="1"/>
  <c r="X1050" i="7"/>
  <c r="Y1050" i="7"/>
  <c r="Z1050" i="7"/>
  <c r="AH1053" i="1"/>
  <c r="AA1050" i="7"/>
  <c r="AB1050" i="7"/>
  <c r="A1051" i="7"/>
  <c r="B1051" i="7"/>
  <c r="I1054" i="1"/>
  <c r="C1051" i="7"/>
  <c r="D1051" i="7"/>
  <c r="E1051" i="7"/>
  <c r="F1051" i="7"/>
  <c r="G1051" i="7"/>
  <c r="H1051" i="7"/>
  <c r="I1051" i="7"/>
  <c r="P1054" i="1"/>
  <c r="J1051" i="7"/>
  <c r="Q1054" i="1"/>
  <c r="K1051" i="7"/>
  <c r="L1051" i="7"/>
  <c r="M1051" i="7"/>
  <c r="AQ1054" i="1"/>
  <c r="AR1054" i="1"/>
  <c r="AS1054" i="1"/>
  <c r="AT1054" i="1"/>
  <c r="AU1054" i="1"/>
  <c r="T1054" i="1"/>
  <c r="N1051" i="7"/>
  <c r="AV1054" i="1"/>
  <c r="AW1054" i="1"/>
  <c r="AX1054" i="1"/>
  <c r="AY1054" i="1"/>
  <c r="AZ1054" i="1"/>
  <c r="U1054" i="1"/>
  <c r="O1051" i="7"/>
  <c r="V1054" i="1"/>
  <c r="P1051" i="7"/>
  <c r="Q1051" i="7"/>
  <c r="R1051" i="7"/>
  <c r="Y1054" i="1"/>
  <c r="S1051" i="7"/>
  <c r="T1051" i="7"/>
  <c r="U1051" i="7"/>
  <c r="V1051" i="7"/>
  <c r="W1051" i="7"/>
  <c r="AE1054" i="1"/>
  <c r="X1051" i="7"/>
  <c r="Y1051" i="7"/>
  <c r="Z1051" i="7"/>
  <c r="AH1054" i="1"/>
  <c r="AA1051" i="7"/>
  <c r="AB1051" i="7"/>
  <c r="A1052" i="7"/>
  <c r="B1052" i="7"/>
  <c r="I1055" i="1"/>
  <c r="C1052" i="7"/>
  <c r="D1052" i="7"/>
  <c r="E1052" i="7"/>
  <c r="F1052" i="7"/>
  <c r="G1052" i="7"/>
  <c r="H1052" i="7"/>
  <c r="I1052" i="7"/>
  <c r="P1055" i="1"/>
  <c r="J1052" i="7"/>
  <c r="Q1055" i="1"/>
  <c r="K1052" i="7"/>
  <c r="L1052" i="7"/>
  <c r="M1052" i="7"/>
  <c r="AQ1055" i="1"/>
  <c r="AR1055" i="1"/>
  <c r="AS1055" i="1"/>
  <c r="AT1055" i="1"/>
  <c r="AU1055" i="1"/>
  <c r="T1055" i="1"/>
  <c r="N1052" i="7"/>
  <c r="AV1055" i="1"/>
  <c r="AW1055" i="1"/>
  <c r="AX1055" i="1"/>
  <c r="AY1055" i="1"/>
  <c r="AZ1055" i="1"/>
  <c r="U1055" i="1"/>
  <c r="O1052" i="7"/>
  <c r="V1055" i="1"/>
  <c r="P1052" i="7"/>
  <c r="Q1052" i="7"/>
  <c r="R1052" i="7"/>
  <c r="Y1055" i="1"/>
  <c r="S1052" i="7"/>
  <c r="T1052" i="7"/>
  <c r="U1052" i="7"/>
  <c r="V1052" i="7"/>
  <c r="W1052" i="7"/>
  <c r="AE1055" i="1"/>
  <c r="X1052" i="7"/>
  <c r="Y1052" i="7"/>
  <c r="Z1052" i="7"/>
  <c r="AH1055" i="1"/>
  <c r="AA1052" i="7"/>
  <c r="AB1052" i="7"/>
  <c r="A1053" i="7"/>
  <c r="B1053" i="7"/>
  <c r="I1056" i="1"/>
  <c r="C1053" i="7"/>
  <c r="D1053" i="7"/>
  <c r="E1053" i="7"/>
  <c r="F1053" i="7"/>
  <c r="G1053" i="7"/>
  <c r="H1053" i="7"/>
  <c r="I1053" i="7"/>
  <c r="P1056" i="1"/>
  <c r="J1053" i="7"/>
  <c r="Q1056" i="1"/>
  <c r="K1053" i="7"/>
  <c r="L1053" i="7"/>
  <c r="M1053" i="7"/>
  <c r="AQ1056" i="1"/>
  <c r="AR1056" i="1"/>
  <c r="AS1056" i="1"/>
  <c r="AT1056" i="1"/>
  <c r="AU1056" i="1"/>
  <c r="T1056" i="1"/>
  <c r="N1053" i="7"/>
  <c r="AV1056" i="1"/>
  <c r="AW1056" i="1"/>
  <c r="AX1056" i="1"/>
  <c r="AY1056" i="1"/>
  <c r="AZ1056" i="1"/>
  <c r="U1056" i="1"/>
  <c r="O1053" i="7"/>
  <c r="V1056" i="1"/>
  <c r="P1053" i="7"/>
  <c r="Q1053" i="7"/>
  <c r="R1053" i="7"/>
  <c r="Y1056" i="1"/>
  <c r="S1053" i="7"/>
  <c r="T1053" i="7"/>
  <c r="U1053" i="7"/>
  <c r="V1053" i="7"/>
  <c r="W1053" i="7"/>
  <c r="AE1056" i="1"/>
  <c r="X1053" i="7"/>
  <c r="Y1053" i="7"/>
  <c r="Z1053" i="7"/>
  <c r="AH1056" i="1"/>
  <c r="AA1053" i="7"/>
  <c r="AB1053" i="7"/>
  <c r="A1054" i="7"/>
  <c r="B1054" i="7"/>
  <c r="I1057" i="1"/>
  <c r="C1054" i="7"/>
  <c r="D1054" i="7"/>
  <c r="E1054" i="7"/>
  <c r="F1054" i="7"/>
  <c r="G1054" i="7"/>
  <c r="H1054" i="7"/>
  <c r="I1054" i="7"/>
  <c r="P1057" i="1"/>
  <c r="J1054" i="7"/>
  <c r="Q1057" i="1"/>
  <c r="K1054" i="7"/>
  <c r="L1054" i="7"/>
  <c r="M1054" i="7"/>
  <c r="AQ1057" i="1"/>
  <c r="AR1057" i="1"/>
  <c r="AS1057" i="1"/>
  <c r="AT1057" i="1"/>
  <c r="AU1057" i="1"/>
  <c r="T1057" i="1"/>
  <c r="N1054" i="7"/>
  <c r="AV1057" i="1"/>
  <c r="AW1057" i="1"/>
  <c r="AX1057" i="1"/>
  <c r="AY1057" i="1"/>
  <c r="AZ1057" i="1"/>
  <c r="U1057" i="1"/>
  <c r="O1054" i="7"/>
  <c r="V1057" i="1"/>
  <c r="P1054" i="7"/>
  <c r="Q1054" i="7"/>
  <c r="R1054" i="7"/>
  <c r="Y1057" i="1"/>
  <c r="S1054" i="7"/>
  <c r="T1054" i="7"/>
  <c r="U1054" i="7"/>
  <c r="V1054" i="7"/>
  <c r="W1054" i="7"/>
  <c r="AE1057" i="1"/>
  <c r="X1054" i="7"/>
  <c r="Y1054" i="7"/>
  <c r="Z1054" i="7"/>
  <c r="AH1057" i="1"/>
  <c r="AA1054" i="7"/>
  <c r="AB1054" i="7"/>
  <c r="A1055" i="7"/>
  <c r="B1055" i="7"/>
  <c r="I1058" i="1"/>
  <c r="C1055" i="7"/>
  <c r="D1055" i="7"/>
  <c r="E1055" i="7"/>
  <c r="F1055" i="7"/>
  <c r="G1055" i="7"/>
  <c r="H1055" i="7"/>
  <c r="I1055" i="7"/>
  <c r="P1058" i="1"/>
  <c r="J1055" i="7"/>
  <c r="Q1058" i="1"/>
  <c r="K1055" i="7"/>
  <c r="L1055" i="7"/>
  <c r="M1055" i="7"/>
  <c r="AQ1058" i="1"/>
  <c r="AR1058" i="1"/>
  <c r="AS1058" i="1"/>
  <c r="AT1058" i="1"/>
  <c r="AU1058" i="1"/>
  <c r="T1058" i="1"/>
  <c r="N1055" i="7"/>
  <c r="AV1058" i="1"/>
  <c r="AW1058" i="1"/>
  <c r="AX1058" i="1"/>
  <c r="AY1058" i="1"/>
  <c r="AZ1058" i="1"/>
  <c r="U1058" i="1"/>
  <c r="O1055" i="7"/>
  <c r="V1058" i="1"/>
  <c r="P1055" i="7"/>
  <c r="Q1055" i="7"/>
  <c r="R1055" i="7"/>
  <c r="Y1058" i="1"/>
  <c r="S1055" i="7"/>
  <c r="T1055" i="7"/>
  <c r="U1055" i="7"/>
  <c r="V1055" i="7"/>
  <c r="W1055" i="7"/>
  <c r="AE1058" i="1"/>
  <c r="X1055" i="7"/>
  <c r="Y1055" i="7"/>
  <c r="Z1055" i="7"/>
  <c r="AH1058" i="1"/>
  <c r="AA1055" i="7"/>
  <c r="AB1055" i="7"/>
  <c r="A1056" i="7"/>
  <c r="B1056" i="7"/>
  <c r="I1059" i="1"/>
  <c r="C1056" i="7"/>
  <c r="D1056" i="7"/>
  <c r="E1056" i="7"/>
  <c r="F1056" i="7"/>
  <c r="G1056" i="7"/>
  <c r="H1056" i="7"/>
  <c r="I1056" i="7"/>
  <c r="P1059" i="1"/>
  <c r="J1056" i="7"/>
  <c r="Q1059" i="1"/>
  <c r="K1056" i="7"/>
  <c r="L1056" i="7"/>
  <c r="M1056" i="7"/>
  <c r="AQ1059" i="1"/>
  <c r="AR1059" i="1"/>
  <c r="AS1059" i="1"/>
  <c r="AT1059" i="1"/>
  <c r="AU1059" i="1"/>
  <c r="T1059" i="1"/>
  <c r="N1056" i="7"/>
  <c r="AV1059" i="1"/>
  <c r="AW1059" i="1"/>
  <c r="AX1059" i="1"/>
  <c r="AY1059" i="1"/>
  <c r="AZ1059" i="1"/>
  <c r="U1059" i="1"/>
  <c r="O1056" i="7"/>
  <c r="V1059" i="1"/>
  <c r="P1056" i="7"/>
  <c r="Q1056" i="7"/>
  <c r="R1056" i="7"/>
  <c r="Y1059" i="1"/>
  <c r="S1056" i="7"/>
  <c r="T1056" i="7"/>
  <c r="U1056" i="7"/>
  <c r="V1056" i="7"/>
  <c r="W1056" i="7"/>
  <c r="AE1059" i="1"/>
  <c r="X1056" i="7"/>
  <c r="Y1056" i="7"/>
  <c r="Z1056" i="7"/>
  <c r="AH1059" i="1"/>
  <c r="AA1056" i="7"/>
  <c r="AB1056" i="7"/>
  <c r="A1057" i="7"/>
  <c r="B1057" i="7"/>
  <c r="I1060" i="1"/>
  <c r="C1057" i="7"/>
  <c r="D1057" i="7"/>
  <c r="E1057" i="7"/>
  <c r="F1057" i="7"/>
  <c r="G1057" i="7"/>
  <c r="H1057" i="7"/>
  <c r="I1057" i="7"/>
  <c r="P1060" i="1"/>
  <c r="J1057" i="7"/>
  <c r="Q1060" i="1"/>
  <c r="K1057" i="7"/>
  <c r="L1057" i="7"/>
  <c r="M1057" i="7"/>
  <c r="AQ1060" i="1"/>
  <c r="AR1060" i="1"/>
  <c r="AS1060" i="1"/>
  <c r="AT1060" i="1"/>
  <c r="AU1060" i="1"/>
  <c r="T1060" i="1"/>
  <c r="N1057" i="7"/>
  <c r="AV1060" i="1"/>
  <c r="AW1060" i="1"/>
  <c r="AX1060" i="1"/>
  <c r="AY1060" i="1"/>
  <c r="AZ1060" i="1"/>
  <c r="U1060" i="1"/>
  <c r="O1057" i="7"/>
  <c r="V1060" i="1"/>
  <c r="P1057" i="7"/>
  <c r="Q1057" i="7"/>
  <c r="R1057" i="7"/>
  <c r="Y1060" i="1"/>
  <c r="S1057" i="7"/>
  <c r="T1057" i="7"/>
  <c r="U1057" i="7"/>
  <c r="V1057" i="7"/>
  <c r="W1057" i="7"/>
  <c r="AE1060" i="1"/>
  <c r="X1057" i="7"/>
  <c r="Y1057" i="7"/>
  <c r="Z1057" i="7"/>
  <c r="AH1060" i="1"/>
  <c r="AA1057" i="7"/>
  <c r="AB1057" i="7"/>
  <c r="A1058" i="7"/>
  <c r="B1058" i="7"/>
  <c r="I1061" i="1"/>
  <c r="C1058" i="7"/>
  <c r="D1058" i="7"/>
  <c r="E1058" i="7"/>
  <c r="F1058" i="7"/>
  <c r="G1058" i="7"/>
  <c r="H1058" i="7"/>
  <c r="I1058" i="7"/>
  <c r="P1061" i="1"/>
  <c r="J1058" i="7"/>
  <c r="Q1061" i="1"/>
  <c r="K1058" i="7"/>
  <c r="L1058" i="7"/>
  <c r="M1058" i="7"/>
  <c r="AQ1061" i="1"/>
  <c r="AR1061" i="1"/>
  <c r="AS1061" i="1"/>
  <c r="AT1061" i="1"/>
  <c r="AU1061" i="1"/>
  <c r="T1061" i="1"/>
  <c r="N1058" i="7"/>
  <c r="AV1061" i="1"/>
  <c r="AW1061" i="1"/>
  <c r="AX1061" i="1"/>
  <c r="AY1061" i="1"/>
  <c r="AZ1061" i="1"/>
  <c r="U1061" i="1"/>
  <c r="O1058" i="7"/>
  <c r="V1061" i="1"/>
  <c r="P1058" i="7"/>
  <c r="Q1058" i="7"/>
  <c r="R1058" i="7"/>
  <c r="Y1061" i="1"/>
  <c r="S1058" i="7"/>
  <c r="T1058" i="7"/>
  <c r="U1058" i="7"/>
  <c r="V1058" i="7"/>
  <c r="W1058" i="7"/>
  <c r="AE1061" i="1"/>
  <c r="X1058" i="7"/>
  <c r="Y1058" i="7"/>
  <c r="Z1058" i="7"/>
  <c r="AH1061" i="1"/>
  <c r="AA1058" i="7"/>
  <c r="AB1058" i="7"/>
  <c r="A1059" i="7"/>
  <c r="B1059" i="7"/>
  <c r="I1062" i="1"/>
  <c r="C1059" i="7"/>
  <c r="D1059" i="7"/>
  <c r="E1059" i="7"/>
  <c r="F1059" i="7"/>
  <c r="G1059" i="7"/>
  <c r="H1059" i="7"/>
  <c r="I1059" i="7"/>
  <c r="P1062" i="1"/>
  <c r="J1059" i="7"/>
  <c r="Q1062" i="1"/>
  <c r="K1059" i="7"/>
  <c r="L1059" i="7"/>
  <c r="M1059" i="7"/>
  <c r="AQ1062" i="1"/>
  <c r="AR1062" i="1"/>
  <c r="AS1062" i="1"/>
  <c r="AT1062" i="1"/>
  <c r="AU1062" i="1"/>
  <c r="T1062" i="1"/>
  <c r="N1059" i="7"/>
  <c r="AV1062" i="1"/>
  <c r="AW1062" i="1"/>
  <c r="AX1062" i="1"/>
  <c r="AY1062" i="1"/>
  <c r="AZ1062" i="1"/>
  <c r="U1062" i="1"/>
  <c r="O1059" i="7"/>
  <c r="V1062" i="1"/>
  <c r="P1059" i="7"/>
  <c r="Q1059" i="7"/>
  <c r="R1059" i="7"/>
  <c r="Y1062" i="1"/>
  <c r="S1059" i="7"/>
  <c r="T1059" i="7"/>
  <c r="U1059" i="7"/>
  <c r="V1059" i="7"/>
  <c r="W1059" i="7"/>
  <c r="AE1062" i="1"/>
  <c r="X1059" i="7"/>
  <c r="Y1059" i="7"/>
  <c r="Z1059" i="7"/>
  <c r="AH1062" i="1"/>
  <c r="AA1059" i="7"/>
  <c r="AB1059" i="7"/>
  <c r="A1060" i="7"/>
  <c r="B1060" i="7"/>
  <c r="I1063" i="1"/>
  <c r="C1060" i="7"/>
  <c r="D1060" i="7"/>
  <c r="E1060" i="7"/>
  <c r="F1060" i="7"/>
  <c r="G1060" i="7"/>
  <c r="H1060" i="7"/>
  <c r="I1060" i="7"/>
  <c r="P1063" i="1"/>
  <c r="J1060" i="7"/>
  <c r="Q1063" i="1"/>
  <c r="K1060" i="7"/>
  <c r="L1060" i="7"/>
  <c r="M1060" i="7"/>
  <c r="AQ1063" i="1"/>
  <c r="AR1063" i="1"/>
  <c r="AS1063" i="1"/>
  <c r="AT1063" i="1"/>
  <c r="AU1063" i="1"/>
  <c r="T1063" i="1"/>
  <c r="N1060" i="7"/>
  <c r="AV1063" i="1"/>
  <c r="AW1063" i="1"/>
  <c r="AX1063" i="1"/>
  <c r="AY1063" i="1"/>
  <c r="AZ1063" i="1"/>
  <c r="U1063" i="1"/>
  <c r="O1060" i="7"/>
  <c r="V1063" i="1"/>
  <c r="P1060" i="7"/>
  <c r="Q1060" i="7"/>
  <c r="R1060" i="7"/>
  <c r="Y1063" i="1"/>
  <c r="S1060" i="7"/>
  <c r="T1060" i="7"/>
  <c r="U1060" i="7"/>
  <c r="V1060" i="7"/>
  <c r="W1060" i="7"/>
  <c r="AE1063" i="1"/>
  <c r="X1060" i="7"/>
  <c r="Y1060" i="7"/>
  <c r="Z1060" i="7"/>
  <c r="AH1063" i="1"/>
  <c r="AA1060" i="7"/>
  <c r="AB1060" i="7"/>
  <c r="A1061" i="7"/>
  <c r="B1061" i="7"/>
  <c r="I1064" i="1"/>
  <c r="C1061" i="7"/>
  <c r="D1061" i="7"/>
  <c r="E1061" i="7"/>
  <c r="F1061" i="7"/>
  <c r="G1061" i="7"/>
  <c r="H1061" i="7"/>
  <c r="I1061" i="7"/>
  <c r="P1064" i="1"/>
  <c r="J1061" i="7"/>
  <c r="Q1064" i="1"/>
  <c r="K1061" i="7"/>
  <c r="L1061" i="7"/>
  <c r="M1061" i="7"/>
  <c r="AQ1064" i="1"/>
  <c r="AR1064" i="1"/>
  <c r="AS1064" i="1"/>
  <c r="AT1064" i="1"/>
  <c r="AU1064" i="1"/>
  <c r="T1064" i="1"/>
  <c r="N1061" i="7"/>
  <c r="AV1064" i="1"/>
  <c r="AW1064" i="1"/>
  <c r="AX1064" i="1"/>
  <c r="AY1064" i="1"/>
  <c r="AZ1064" i="1"/>
  <c r="U1064" i="1"/>
  <c r="O1061" i="7"/>
  <c r="V1064" i="1"/>
  <c r="P1061" i="7"/>
  <c r="Q1061" i="7"/>
  <c r="R1061" i="7"/>
  <c r="Y1064" i="1"/>
  <c r="S1061" i="7"/>
  <c r="T1061" i="7"/>
  <c r="U1061" i="7"/>
  <c r="V1061" i="7"/>
  <c r="W1061" i="7"/>
  <c r="AE1064" i="1"/>
  <c r="X1061" i="7"/>
  <c r="Y1061" i="7"/>
  <c r="Z1061" i="7"/>
  <c r="AH1064" i="1"/>
  <c r="AA1061" i="7"/>
  <c r="AB1061" i="7"/>
  <c r="A1062" i="7"/>
  <c r="B1062" i="7"/>
  <c r="I1065" i="1"/>
  <c r="C1062" i="7"/>
  <c r="D1062" i="7"/>
  <c r="E1062" i="7"/>
  <c r="F1062" i="7"/>
  <c r="G1062" i="7"/>
  <c r="H1062" i="7"/>
  <c r="I1062" i="7"/>
  <c r="P1065" i="1"/>
  <c r="J1062" i="7"/>
  <c r="Q1065" i="1"/>
  <c r="K1062" i="7"/>
  <c r="L1062" i="7"/>
  <c r="M1062" i="7"/>
  <c r="AQ1065" i="1"/>
  <c r="AR1065" i="1"/>
  <c r="AS1065" i="1"/>
  <c r="AT1065" i="1"/>
  <c r="AU1065" i="1"/>
  <c r="T1065" i="1"/>
  <c r="N1062" i="7"/>
  <c r="AV1065" i="1"/>
  <c r="AW1065" i="1"/>
  <c r="AX1065" i="1"/>
  <c r="AY1065" i="1"/>
  <c r="AZ1065" i="1"/>
  <c r="U1065" i="1"/>
  <c r="O1062" i="7"/>
  <c r="V1065" i="1"/>
  <c r="P1062" i="7"/>
  <c r="Q1062" i="7"/>
  <c r="R1062" i="7"/>
  <c r="Y1065" i="1"/>
  <c r="S1062" i="7"/>
  <c r="T1062" i="7"/>
  <c r="U1062" i="7"/>
  <c r="V1062" i="7"/>
  <c r="W1062" i="7"/>
  <c r="AE1065" i="1"/>
  <c r="X1062" i="7"/>
  <c r="Y1062" i="7"/>
  <c r="Z1062" i="7"/>
  <c r="AH1065" i="1"/>
  <c r="AA1062" i="7"/>
  <c r="AB1062" i="7"/>
  <c r="A1063" i="7"/>
  <c r="B1063" i="7"/>
  <c r="I1066" i="1"/>
  <c r="C1063" i="7"/>
  <c r="D1063" i="7"/>
  <c r="E1063" i="7"/>
  <c r="F1063" i="7"/>
  <c r="G1063" i="7"/>
  <c r="H1063" i="7"/>
  <c r="I1063" i="7"/>
  <c r="P1066" i="1"/>
  <c r="J1063" i="7"/>
  <c r="Q1066" i="1"/>
  <c r="K1063" i="7"/>
  <c r="L1063" i="7"/>
  <c r="M1063" i="7"/>
  <c r="AQ1066" i="1"/>
  <c r="AR1066" i="1"/>
  <c r="AS1066" i="1"/>
  <c r="AT1066" i="1"/>
  <c r="AU1066" i="1"/>
  <c r="T1066" i="1"/>
  <c r="N1063" i="7"/>
  <c r="AV1066" i="1"/>
  <c r="AW1066" i="1"/>
  <c r="AX1066" i="1"/>
  <c r="AY1066" i="1"/>
  <c r="AZ1066" i="1"/>
  <c r="U1066" i="1"/>
  <c r="O1063" i="7"/>
  <c r="V1066" i="1"/>
  <c r="P1063" i="7"/>
  <c r="Q1063" i="7"/>
  <c r="R1063" i="7"/>
  <c r="Y1066" i="1"/>
  <c r="S1063" i="7"/>
  <c r="T1063" i="7"/>
  <c r="U1063" i="7"/>
  <c r="V1063" i="7"/>
  <c r="W1063" i="7"/>
  <c r="AE1066" i="1"/>
  <c r="X1063" i="7"/>
  <c r="Y1063" i="7"/>
  <c r="Z1063" i="7"/>
  <c r="AH1066" i="1"/>
  <c r="AA1063" i="7"/>
  <c r="AB1063" i="7"/>
  <c r="A1064" i="7"/>
  <c r="B1064" i="7"/>
  <c r="I1067" i="1"/>
  <c r="C1064" i="7"/>
  <c r="D1064" i="7"/>
  <c r="E1064" i="7"/>
  <c r="F1064" i="7"/>
  <c r="G1064" i="7"/>
  <c r="H1064" i="7"/>
  <c r="I1064" i="7"/>
  <c r="BO21" i="16"/>
  <c r="BP21" i="16"/>
  <c r="BQ21" i="16"/>
  <c r="BR21" i="16"/>
  <c r="AU21" i="16"/>
  <c r="Y21" i="16"/>
  <c r="P1067" i="1"/>
  <c r="J1064" i="7"/>
  <c r="Q1067" i="1"/>
  <c r="K1064" i="7"/>
  <c r="L1064" i="7"/>
  <c r="M1064" i="7"/>
  <c r="AQ1067" i="1"/>
  <c r="AR1067" i="1"/>
  <c r="AS1067" i="1"/>
  <c r="AT1067" i="1"/>
  <c r="AU1067" i="1"/>
  <c r="T1067" i="1"/>
  <c r="N1064" i="7"/>
  <c r="AV1067" i="1"/>
  <c r="AW1067" i="1"/>
  <c r="AX1067" i="1"/>
  <c r="AY1067" i="1"/>
  <c r="AZ1067" i="1"/>
  <c r="U1067" i="1"/>
  <c r="O1064" i="7"/>
  <c r="AZ21" i="16"/>
  <c r="V1067" i="1"/>
  <c r="P1064" i="7"/>
  <c r="Q1064" i="7"/>
  <c r="R1064" i="7"/>
  <c r="Y1067" i="1"/>
  <c r="S1064" i="7"/>
  <c r="T1064" i="7"/>
  <c r="U1064" i="7"/>
  <c r="V1064" i="7"/>
  <c r="W1064" i="7"/>
  <c r="AE1067" i="1"/>
  <c r="X1064" i="7"/>
  <c r="Y1064" i="7"/>
  <c r="Z1064" i="7"/>
  <c r="AH1067" i="1"/>
  <c r="AA1064" i="7"/>
  <c r="AB1064" i="7"/>
  <c r="A1065" i="7"/>
  <c r="B1065" i="7"/>
  <c r="I1068" i="1"/>
  <c r="C1065" i="7"/>
  <c r="D1065" i="7"/>
  <c r="E1065" i="7"/>
  <c r="F1065" i="7"/>
  <c r="G1065" i="7"/>
  <c r="H1065" i="7"/>
  <c r="I1065" i="7"/>
  <c r="P1068" i="1"/>
  <c r="J1065" i="7"/>
  <c r="Q1068" i="1"/>
  <c r="K1065" i="7"/>
  <c r="L1065" i="7"/>
  <c r="M1065" i="7"/>
  <c r="AQ1068" i="1"/>
  <c r="AR1068" i="1"/>
  <c r="AS1068" i="1"/>
  <c r="AT1068" i="1"/>
  <c r="AU1068" i="1"/>
  <c r="T1068" i="1"/>
  <c r="N1065" i="7"/>
  <c r="AV1068" i="1"/>
  <c r="AW1068" i="1"/>
  <c r="AX1068" i="1"/>
  <c r="AY1068" i="1"/>
  <c r="AZ1068" i="1"/>
  <c r="U1068" i="1"/>
  <c r="O1065" i="7"/>
  <c r="V1068" i="1"/>
  <c r="P1065" i="7"/>
  <c r="Q1065" i="7"/>
  <c r="R1065" i="7"/>
  <c r="Y1068" i="1"/>
  <c r="S1065" i="7"/>
  <c r="T1065" i="7"/>
  <c r="U1065" i="7"/>
  <c r="V1065" i="7"/>
  <c r="W1065" i="7"/>
  <c r="AE1068" i="1"/>
  <c r="X1065" i="7"/>
  <c r="Y1065" i="7"/>
  <c r="Z1065" i="7"/>
  <c r="AH1068" i="1"/>
  <c r="AA1065" i="7"/>
  <c r="AB1065" i="7"/>
  <c r="A1066" i="7"/>
  <c r="B1066" i="7"/>
  <c r="I1069" i="1"/>
  <c r="C1066" i="7"/>
  <c r="D1066" i="7"/>
  <c r="E1066" i="7"/>
  <c r="F1066" i="7"/>
  <c r="G1066" i="7"/>
  <c r="H1066" i="7"/>
  <c r="I1066" i="7"/>
  <c r="P1069" i="1"/>
  <c r="J1066" i="7"/>
  <c r="Q1069" i="1"/>
  <c r="K1066" i="7"/>
  <c r="L1066" i="7"/>
  <c r="M1066" i="7"/>
  <c r="AQ1069" i="1"/>
  <c r="AR1069" i="1"/>
  <c r="AS1069" i="1"/>
  <c r="AT1069" i="1"/>
  <c r="AU1069" i="1"/>
  <c r="T1069" i="1"/>
  <c r="N1066" i="7"/>
  <c r="AV1069" i="1"/>
  <c r="AW1069" i="1"/>
  <c r="AX1069" i="1"/>
  <c r="AY1069" i="1"/>
  <c r="AZ1069" i="1"/>
  <c r="U1069" i="1"/>
  <c r="O1066" i="7"/>
  <c r="V1069" i="1"/>
  <c r="P1066" i="7"/>
  <c r="Q1066" i="7"/>
  <c r="R1066" i="7"/>
  <c r="Y1069" i="1"/>
  <c r="S1066" i="7"/>
  <c r="T1066" i="7"/>
  <c r="U1066" i="7"/>
  <c r="V1066" i="7"/>
  <c r="W1066" i="7"/>
  <c r="AE1069" i="1"/>
  <c r="X1066" i="7"/>
  <c r="Y1066" i="7"/>
  <c r="Z1066" i="7"/>
  <c r="AH1069" i="1"/>
  <c r="AA1066" i="7"/>
  <c r="AB1066" i="7"/>
  <c r="A1067" i="7"/>
  <c r="B1067" i="7"/>
  <c r="I1070" i="1"/>
  <c r="C1067" i="7"/>
  <c r="D1067" i="7"/>
  <c r="E1067" i="7"/>
  <c r="F1067" i="7"/>
  <c r="G1067" i="7"/>
  <c r="H1067" i="7"/>
  <c r="I1067" i="7"/>
  <c r="P1070" i="1"/>
  <c r="J1067" i="7"/>
  <c r="Q1070" i="1"/>
  <c r="K1067" i="7"/>
  <c r="L1067" i="7"/>
  <c r="M1067" i="7"/>
  <c r="AQ1070" i="1"/>
  <c r="AR1070" i="1"/>
  <c r="AS1070" i="1"/>
  <c r="AT1070" i="1"/>
  <c r="AU1070" i="1"/>
  <c r="T1070" i="1"/>
  <c r="N1067" i="7"/>
  <c r="AV1070" i="1"/>
  <c r="AW1070" i="1"/>
  <c r="AX1070" i="1"/>
  <c r="AY1070" i="1"/>
  <c r="AZ1070" i="1"/>
  <c r="U1070" i="1"/>
  <c r="O1067" i="7"/>
  <c r="V1070" i="1"/>
  <c r="P1067" i="7"/>
  <c r="Q1067" i="7"/>
  <c r="R1067" i="7"/>
  <c r="Y1070" i="1"/>
  <c r="S1067" i="7"/>
  <c r="T1067" i="7"/>
  <c r="U1067" i="7"/>
  <c r="V1067" i="7"/>
  <c r="W1067" i="7"/>
  <c r="AE1070" i="1"/>
  <c r="X1067" i="7"/>
  <c r="Y1067" i="7"/>
  <c r="Z1067" i="7"/>
  <c r="AH1070" i="1"/>
  <c r="AA1067" i="7"/>
  <c r="AB1067" i="7"/>
  <c r="A1068" i="7"/>
  <c r="B1068" i="7"/>
  <c r="I1071" i="1"/>
  <c r="C1068" i="7"/>
  <c r="D1068" i="7"/>
  <c r="E1068" i="7"/>
  <c r="F1068" i="7"/>
  <c r="G1068" i="7"/>
  <c r="H1068" i="7"/>
  <c r="I1068" i="7"/>
  <c r="P1071" i="1"/>
  <c r="J1068" i="7"/>
  <c r="Q1071" i="1"/>
  <c r="K1068" i="7"/>
  <c r="L1068" i="7"/>
  <c r="M1068" i="7"/>
  <c r="AQ1071" i="1"/>
  <c r="AR1071" i="1"/>
  <c r="AS1071" i="1"/>
  <c r="AT1071" i="1"/>
  <c r="AU1071" i="1"/>
  <c r="T1071" i="1"/>
  <c r="N1068" i="7"/>
  <c r="AV1071" i="1"/>
  <c r="AW1071" i="1"/>
  <c r="AX1071" i="1"/>
  <c r="AY1071" i="1"/>
  <c r="AZ1071" i="1"/>
  <c r="U1071" i="1"/>
  <c r="O1068" i="7"/>
  <c r="V1071" i="1"/>
  <c r="P1068" i="7"/>
  <c r="Q1068" i="7"/>
  <c r="R1068" i="7"/>
  <c r="Y1071" i="1"/>
  <c r="S1068" i="7"/>
  <c r="T1068" i="7"/>
  <c r="U1068" i="7"/>
  <c r="V1068" i="7"/>
  <c r="W1068" i="7"/>
  <c r="AE1071" i="1"/>
  <c r="X1068" i="7"/>
  <c r="Y1068" i="7"/>
  <c r="Z1068" i="7"/>
  <c r="AH1071" i="1"/>
  <c r="AA1068" i="7"/>
  <c r="AB1068" i="7"/>
  <c r="A1069" i="7"/>
  <c r="B1069" i="7"/>
  <c r="I1072" i="1"/>
  <c r="C1069" i="7"/>
  <c r="D1069" i="7"/>
  <c r="E1069" i="7"/>
  <c r="F1069" i="7"/>
  <c r="G1069" i="7"/>
  <c r="H1069" i="7"/>
  <c r="I1069" i="7"/>
  <c r="P1072" i="1"/>
  <c r="J1069" i="7"/>
  <c r="Q1072" i="1"/>
  <c r="K1069" i="7"/>
  <c r="L1069" i="7"/>
  <c r="M1069" i="7"/>
  <c r="AQ1072" i="1"/>
  <c r="AR1072" i="1"/>
  <c r="AS1072" i="1"/>
  <c r="AT1072" i="1"/>
  <c r="AU1072" i="1"/>
  <c r="T1072" i="1"/>
  <c r="N1069" i="7"/>
  <c r="AV1072" i="1"/>
  <c r="AW1072" i="1"/>
  <c r="AX1072" i="1"/>
  <c r="AY1072" i="1"/>
  <c r="AZ1072" i="1"/>
  <c r="U1072" i="1"/>
  <c r="O1069" i="7"/>
  <c r="V1072" i="1"/>
  <c r="P1069" i="7"/>
  <c r="Q1069" i="7"/>
  <c r="R1069" i="7"/>
  <c r="Y1072" i="1"/>
  <c r="S1069" i="7"/>
  <c r="T1069" i="7"/>
  <c r="U1069" i="7"/>
  <c r="V1069" i="7"/>
  <c r="W1069" i="7"/>
  <c r="AE1072" i="1"/>
  <c r="X1069" i="7"/>
  <c r="Y1069" i="7"/>
  <c r="Z1069" i="7"/>
  <c r="AH1072" i="1"/>
  <c r="AA1069" i="7"/>
  <c r="AB1069" i="7"/>
  <c r="A1070" i="7"/>
  <c r="B1070" i="7"/>
  <c r="I1073" i="1"/>
  <c r="C1070" i="7"/>
  <c r="D1070" i="7"/>
  <c r="E1070" i="7"/>
  <c r="F1070" i="7"/>
  <c r="G1070" i="7"/>
  <c r="H1070" i="7"/>
  <c r="I1070" i="7"/>
  <c r="P1073" i="1"/>
  <c r="J1070" i="7"/>
  <c r="Q1073" i="1"/>
  <c r="K1070" i="7"/>
  <c r="L1070" i="7"/>
  <c r="M1070" i="7"/>
  <c r="AQ1073" i="1"/>
  <c r="AR1073" i="1"/>
  <c r="AS1073" i="1"/>
  <c r="AT1073" i="1"/>
  <c r="AU1073" i="1"/>
  <c r="T1073" i="1"/>
  <c r="N1070" i="7"/>
  <c r="AV1073" i="1"/>
  <c r="AW1073" i="1"/>
  <c r="AX1073" i="1"/>
  <c r="AY1073" i="1"/>
  <c r="AZ1073" i="1"/>
  <c r="U1073" i="1"/>
  <c r="O1070" i="7"/>
  <c r="V1073" i="1"/>
  <c r="P1070" i="7"/>
  <c r="Q1070" i="7"/>
  <c r="R1070" i="7"/>
  <c r="Y1073" i="1"/>
  <c r="S1070" i="7"/>
  <c r="T1070" i="7"/>
  <c r="U1070" i="7"/>
  <c r="V1070" i="7"/>
  <c r="W1070" i="7"/>
  <c r="AE1073" i="1"/>
  <c r="X1070" i="7"/>
  <c r="Y1070" i="7"/>
  <c r="Z1070" i="7"/>
  <c r="AH1073" i="1"/>
  <c r="AA1070" i="7"/>
  <c r="AB1070" i="7"/>
  <c r="A1071" i="7"/>
  <c r="B1071" i="7"/>
  <c r="I1074" i="1"/>
  <c r="C1071" i="7"/>
  <c r="D1071" i="7"/>
  <c r="E1071" i="7"/>
  <c r="F1071" i="7"/>
  <c r="G1071" i="7"/>
  <c r="H1071" i="7"/>
  <c r="I1071" i="7"/>
  <c r="P1074" i="1"/>
  <c r="J1071" i="7"/>
  <c r="Q1074" i="1"/>
  <c r="K1071" i="7"/>
  <c r="L1071" i="7"/>
  <c r="M1071" i="7"/>
  <c r="AQ1074" i="1"/>
  <c r="AR1074" i="1"/>
  <c r="AS1074" i="1"/>
  <c r="AT1074" i="1"/>
  <c r="AU1074" i="1"/>
  <c r="T1074" i="1"/>
  <c r="N1071" i="7"/>
  <c r="AV1074" i="1"/>
  <c r="AW1074" i="1"/>
  <c r="AX1074" i="1"/>
  <c r="AY1074" i="1"/>
  <c r="AZ1074" i="1"/>
  <c r="U1074" i="1"/>
  <c r="O1071" i="7"/>
  <c r="V1074" i="1"/>
  <c r="P1071" i="7"/>
  <c r="Q1071" i="7"/>
  <c r="R1071" i="7"/>
  <c r="Y1074" i="1"/>
  <c r="S1071" i="7"/>
  <c r="T1071" i="7"/>
  <c r="U1071" i="7"/>
  <c r="V1071" i="7"/>
  <c r="W1071" i="7"/>
  <c r="AE1074" i="1"/>
  <c r="X1071" i="7"/>
  <c r="Y1071" i="7"/>
  <c r="Z1071" i="7"/>
  <c r="AH1074" i="1"/>
  <c r="AA1071" i="7"/>
  <c r="AB1071" i="7"/>
  <c r="A1072" i="7"/>
  <c r="B1072" i="7"/>
  <c r="I1075" i="1"/>
  <c r="C1072" i="7"/>
  <c r="D1072" i="7"/>
  <c r="E1072" i="7"/>
  <c r="F1072" i="7"/>
  <c r="G1072" i="7"/>
  <c r="H1072" i="7"/>
  <c r="I1072" i="7"/>
  <c r="P1075" i="1"/>
  <c r="J1072" i="7"/>
  <c r="Q1075" i="1"/>
  <c r="K1072" i="7"/>
  <c r="L1072" i="7"/>
  <c r="M1072" i="7"/>
  <c r="AQ1075" i="1"/>
  <c r="AR1075" i="1"/>
  <c r="AS1075" i="1"/>
  <c r="AT1075" i="1"/>
  <c r="AU1075" i="1"/>
  <c r="T1075" i="1"/>
  <c r="N1072" i="7"/>
  <c r="AV1075" i="1"/>
  <c r="AW1075" i="1"/>
  <c r="AX1075" i="1"/>
  <c r="AY1075" i="1"/>
  <c r="AZ1075" i="1"/>
  <c r="U1075" i="1"/>
  <c r="O1072" i="7"/>
  <c r="V1075" i="1"/>
  <c r="P1072" i="7"/>
  <c r="Q1072" i="7"/>
  <c r="R1072" i="7"/>
  <c r="Y1075" i="1"/>
  <c r="S1072" i="7"/>
  <c r="T1072" i="7"/>
  <c r="U1072" i="7"/>
  <c r="V1072" i="7"/>
  <c r="W1072" i="7"/>
  <c r="AE1075" i="1"/>
  <c r="X1072" i="7"/>
  <c r="Y1072" i="7"/>
  <c r="Z1072" i="7"/>
  <c r="AH1075" i="1"/>
  <c r="AA1072" i="7"/>
  <c r="AB1072" i="7"/>
  <c r="A1073" i="7"/>
  <c r="B1073" i="7"/>
  <c r="I1076" i="1"/>
  <c r="C1073" i="7"/>
  <c r="D1073" i="7"/>
  <c r="E1073" i="7"/>
  <c r="F1073" i="7"/>
  <c r="G1073" i="7"/>
  <c r="H1073" i="7"/>
  <c r="I1073" i="7"/>
  <c r="P1076" i="1"/>
  <c r="J1073" i="7"/>
  <c r="Q1076" i="1"/>
  <c r="K1073" i="7"/>
  <c r="L1073" i="7"/>
  <c r="M1073" i="7"/>
  <c r="AQ1076" i="1"/>
  <c r="AR1076" i="1"/>
  <c r="AS1076" i="1"/>
  <c r="AT1076" i="1"/>
  <c r="AU1076" i="1"/>
  <c r="T1076" i="1"/>
  <c r="N1073" i="7"/>
  <c r="AV1076" i="1"/>
  <c r="AW1076" i="1"/>
  <c r="AX1076" i="1"/>
  <c r="AY1076" i="1"/>
  <c r="AZ1076" i="1"/>
  <c r="U1076" i="1"/>
  <c r="O1073" i="7"/>
  <c r="V1076" i="1"/>
  <c r="P1073" i="7"/>
  <c r="Q1073" i="7"/>
  <c r="R1073" i="7"/>
  <c r="Y1076" i="1"/>
  <c r="S1073" i="7"/>
  <c r="T1073" i="7"/>
  <c r="U1073" i="7"/>
  <c r="V1073" i="7"/>
  <c r="W1073" i="7"/>
  <c r="AE1076" i="1"/>
  <c r="X1073" i="7"/>
  <c r="Y1073" i="7"/>
  <c r="Z1073" i="7"/>
  <c r="AH1076" i="1"/>
  <c r="AA1073" i="7"/>
  <c r="AB1073" i="7"/>
  <c r="A1074" i="7"/>
  <c r="B1074" i="7"/>
  <c r="I1077" i="1"/>
  <c r="C1074" i="7"/>
  <c r="D1074" i="7"/>
  <c r="E1074" i="7"/>
  <c r="F1074" i="7"/>
  <c r="G1074" i="7"/>
  <c r="H1074" i="7"/>
  <c r="I1074" i="7"/>
  <c r="P1077" i="1"/>
  <c r="J1074" i="7"/>
  <c r="Q1077" i="1"/>
  <c r="K1074" i="7"/>
  <c r="L1074" i="7"/>
  <c r="M1074" i="7"/>
  <c r="AQ1077" i="1"/>
  <c r="AR1077" i="1"/>
  <c r="AS1077" i="1"/>
  <c r="AT1077" i="1"/>
  <c r="AU1077" i="1"/>
  <c r="T1077" i="1"/>
  <c r="N1074" i="7"/>
  <c r="AV1077" i="1"/>
  <c r="AW1077" i="1"/>
  <c r="AX1077" i="1"/>
  <c r="AY1077" i="1"/>
  <c r="AZ1077" i="1"/>
  <c r="U1077" i="1"/>
  <c r="O1074" i="7"/>
  <c r="V1077" i="1"/>
  <c r="P1074" i="7"/>
  <c r="Q1074" i="7"/>
  <c r="R1074" i="7"/>
  <c r="Y1077" i="1"/>
  <c r="S1074" i="7"/>
  <c r="T1074" i="7"/>
  <c r="U1074" i="7"/>
  <c r="V1074" i="7"/>
  <c r="W1074" i="7"/>
  <c r="AE1077" i="1"/>
  <c r="X1074" i="7"/>
  <c r="Y1074" i="7"/>
  <c r="Z1074" i="7"/>
  <c r="AH1077" i="1"/>
  <c r="AA1074" i="7"/>
  <c r="AB1074" i="7"/>
  <c r="A1075" i="7"/>
  <c r="B1075" i="7"/>
  <c r="I1078" i="1"/>
  <c r="C1075" i="7"/>
  <c r="D1075" i="7"/>
  <c r="E1075" i="7"/>
  <c r="F1075" i="7"/>
  <c r="G1075" i="7"/>
  <c r="H1075" i="7"/>
  <c r="I1075" i="7"/>
  <c r="P1078" i="1"/>
  <c r="J1075" i="7"/>
  <c r="Q1078" i="1"/>
  <c r="K1075" i="7"/>
  <c r="L1075" i="7"/>
  <c r="M1075" i="7"/>
  <c r="AQ1078" i="1"/>
  <c r="AR1078" i="1"/>
  <c r="AS1078" i="1"/>
  <c r="AT1078" i="1"/>
  <c r="AU1078" i="1"/>
  <c r="T1078" i="1"/>
  <c r="N1075" i="7"/>
  <c r="AV1078" i="1"/>
  <c r="AW1078" i="1"/>
  <c r="AX1078" i="1"/>
  <c r="AY1078" i="1"/>
  <c r="AZ1078" i="1"/>
  <c r="U1078" i="1"/>
  <c r="O1075" i="7"/>
  <c r="V1078" i="1"/>
  <c r="P1075" i="7"/>
  <c r="Q1075" i="7"/>
  <c r="R1075" i="7"/>
  <c r="Y1078" i="1"/>
  <c r="S1075" i="7"/>
  <c r="T1075" i="7"/>
  <c r="U1075" i="7"/>
  <c r="V1075" i="7"/>
  <c r="W1075" i="7"/>
  <c r="AE1078" i="1"/>
  <c r="X1075" i="7"/>
  <c r="Y1075" i="7"/>
  <c r="Z1075" i="7"/>
  <c r="AH1078" i="1"/>
  <c r="AA1075" i="7"/>
  <c r="AB1075" i="7"/>
  <c r="A1076" i="7"/>
  <c r="B1076" i="7"/>
  <c r="I1079" i="1"/>
  <c r="C1076" i="7"/>
  <c r="D1076" i="7"/>
  <c r="E1076" i="7"/>
  <c r="F1076" i="7"/>
  <c r="G1076" i="7"/>
  <c r="H1076" i="7"/>
  <c r="I1076" i="7"/>
  <c r="P1079" i="1"/>
  <c r="J1076" i="7"/>
  <c r="Q1079" i="1"/>
  <c r="K1076" i="7"/>
  <c r="L1076" i="7"/>
  <c r="M1076" i="7"/>
  <c r="AQ1079" i="1"/>
  <c r="AR1079" i="1"/>
  <c r="AS1079" i="1"/>
  <c r="AT1079" i="1"/>
  <c r="AU1079" i="1"/>
  <c r="T1079" i="1"/>
  <c r="N1076" i="7"/>
  <c r="AV1079" i="1"/>
  <c r="AW1079" i="1"/>
  <c r="AX1079" i="1"/>
  <c r="AY1079" i="1"/>
  <c r="AZ1079" i="1"/>
  <c r="U1079" i="1"/>
  <c r="O1076" i="7"/>
  <c r="V1079" i="1"/>
  <c r="P1076" i="7"/>
  <c r="Q1076" i="7"/>
  <c r="R1076" i="7"/>
  <c r="Y1079" i="1"/>
  <c r="S1076" i="7"/>
  <c r="T1076" i="7"/>
  <c r="U1076" i="7"/>
  <c r="V1076" i="7"/>
  <c r="W1076" i="7"/>
  <c r="AE1079" i="1"/>
  <c r="X1076" i="7"/>
  <c r="Y1076" i="7"/>
  <c r="Z1076" i="7"/>
  <c r="AH1079" i="1"/>
  <c r="AA1076" i="7"/>
  <c r="AB1076" i="7"/>
  <c r="A1077" i="7"/>
  <c r="B1077" i="7"/>
  <c r="I1080" i="1"/>
  <c r="C1077" i="7"/>
  <c r="D1077" i="7"/>
  <c r="E1077" i="7"/>
  <c r="F1077" i="7"/>
  <c r="G1077" i="7"/>
  <c r="H1077" i="7"/>
  <c r="I1077" i="7"/>
  <c r="P1080" i="1"/>
  <c r="J1077" i="7"/>
  <c r="Q1080" i="1"/>
  <c r="K1077" i="7"/>
  <c r="L1077" i="7"/>
  <c r="M1077" i="7"/>
  <c r="AQ1080" i="1"/>
  <c r="AR1080" i="1"/>
  <c r="AS1080" i="1"/>
  <c r="AT1080" i="1"/>
  <c r="AU1080" i="1"/>
  <c r="T1080" i="1"/>
  <c r="N1077" i="7"/>
  <c r="AV1080" i="1"/>
  <c r="AW1080" i="1"/>
  <c r="AX1080" i="1"/>
  <c r="AY1080" i="1"/>
  <c r="AZ1080" i="1"/>
  <c r="U1080" i="1"/>
  <c r="O1077" i="7"/>
  <c r="V1080" i="1"/>
  <c r="P1077" i="7"/>
  <c r="Q1077" i="7"/>
  <c r="R1077" i="7"/>
  <c r="Y1080" i="1"/>
  <c r="S1077" i="7"/>
  <c r="T1077" i="7"/>
  <c r="U1077" i="7"/>
  <c r="V1077" i="7"/>
  <c r="W1077" i="7"/>
  <c r="AE1080" i="1"/>
  <c r="X1077" i="7"/>
  <c r="Y1077" i="7"/>
  <c r="Z1077" i="7"/>
  <c r="AH1080" i="1"/>
  <c r="AA1077" i="7"/>
  <c r="AB1077" i="7"/>
  <c r="A1078" i="7"/>
  <c r="B1078" i="7"/>
  <c r="I1081" i="1"/>
  <c r="C1078" i="7"/>
  <c r="D1078" i="7"/>
  <c r="E1078" i="7"/>
  <c r="F1078" i="7"/>
  <c r="G1078" i="7"/>
  <c r="H1078" i="7"/>
  <c r="I1078" i="7"/>
  <c r="P1081" i="1"/>
  <c r="J1078" i="7"/>
  <c r="Q1081" i="1"/>
  <c r="K1078" i="7"/>
  <c r="L1078" i="7"/>
  <c r="M1078" i="7"/>
  <c r="AQ1081" i="1"/>
  <c r="AR1081" i="1"/>
  <c r="AS1081" i="1"/>
  <c r="AT1081" i="1"/>
  <c r="AU1081" i="1"/>
  <c r="T1081" i="1"/>
  <c r="N1078" i="7"/>
  <c r="AV1081" i="1"/>
  <c r="AW1081" i="1"/>
  <c r="AX1081" i="1"/>
  <c r="AY1081" i="1"/>
  <c r="AZ1081" i="1"/>
  <c r="U1081" i="1"/>
  <c r="O1078" i="7"/>
  <c r="V1081" i="1"/>
  <c r="P1078" i="7"/>
  <c r="Q1078" i="7"/>
  <c r="R1078" i="7"/>
  <c r="Y1081" i="1"/>
  <c r="S1078" i="7"/>
  <c r="T1078" i="7"/>
  <c r="U1078" i="7"/>
  <c r="V1078" i="7"/>
  <c r="W1078" i="7"/>
  <c r="AE1081" i="1"/>
  <c r="X1078" i="7"/>
  <c r="Y1078" i="7"/>
  <c r="Z1078" i="7"/>
  <c r="AH1081" i="1"/>
  <c r="AA1078" i="7"/>
  <c r="AB1078" i="7"/>
  <c r="A1079" i="7"/>
  <c r="B1079" i="7"/>
  <c r="I1082" i="1"/>
  <c r="C1079" i="7"/>
  <c r="D1079" i="7"/>
  <c r="E1079" i="7"/>
  <c r="F1079" i="7"/>
  <c r="G1079" i="7"/>
  <c r="H1079" i="7"/>
  <c r="I1079" i="7"/>
  <c r="P1082" i="1"/>
  <c r="J1079" i="7"/>
  <c r="Q1082" i="1"/>
  <c r="K1079" i="7"/>
  <c r="L1079" i="7"/>
  <c r="M1079" i="7"/>
  <c r="AQ1082" i="1"/>
  <c r="AR1082" i="1"/>
  <c r="AS1082" i="1"/>
  <c r="AT1082" i="1"/>
  <c r="AU1082" i="1"/>
  <c r="T1082" i="1"/>
  <c r="N1079" i="7"/>
  <c r="AV1082" i="1"/>
  <c r="AW1082" i="1"/>
  <c r="AX1082" i="1"/>
  <c r="AY1082" i="1"/>
  <c r="AZ1082" i="1"/>
  <c r="U1082" i="1"/>
  <c r="O1079" i="7"/>
  <c r="V1082" i="1"/>
  <c r="P1079" i="7"/>
  <c r="Q1079" i="7"/>
  <c r="R1079" i="7"/>
  <c r="Y1082" i="1"/>
  <c r="S1079" i="7"/>
  <c r="T1079" i="7"/>
  <c r="U1079" i="7"/>
  <c r="V1079" i="7"/>
  <c r="W1079" i="7"/>
  <c r="AE1082" i="1"/>
  <c r="X1079" i="7"/>
  <c r="Y1079" i="7"/>
  <c r="Z1079" i="7"/>
  <c r="AH1082" i="1"/>
  <c r="AA1079" i="7"/>
  <c r="AB1079" i="7"/>
  <c r="A1080" i="7"/>
  <c r="B1080" i="7"/>
  <c r="I1083" i="1"/>
  <c r="C1080" i="7"/>
  <c r="D1080" i="7"/>
  <c r="E1080" i="7"/>
  <c r="F1080" i="7"/>
  <c r="G1080" i="7"/>
  <c r="H1080" i="7"/>
  <c r="I1080" i="7"/>
  <c r="P1083" i="1"/>
  <c r="J1080" i="7"/>
  <c r="Q1083" i="1"/>
  <c r="K1080" i="7"/>
  <c r="L1080" i="7"/>
  <c r="M1080" i="7"/>
  <c r="AQ1083" i="1"/>
  <c r="AR1083" i="1"/>
  <c r="AS1083" i="1"/>
  <c r="AT1083" i="1"/>
  <c r="AU1083" i="1"/>
  <c r="T1083" i="1"/>
  <c r="N1080" i="7"/>
  <c r="AV1083" i="1"/>
  <c r="AW1083" i="1"/>
  <c r="AX1083" i="1"/>
  <c r="AY1083" i="1"/>
  <c r="AZ1083" i="1"/>
  <c r="U1083" i="1"/>
  <c r="O1080" i="7"/>
  <c r="V1083" i="1"/>
  <c r="P1080" i="7"/>
  <c r="Q1080" i="7"/>
  <c r="R1080" i="7"/>
  <c r="Y1083" i="1"/>
  <c r="S1080" i="7"/>
  <c r="T1080" i="7"/>
  <c r="U1080" i="7"/>
  <c r="V1080" i="7"/>
  <c r="W1080" i="7"/>
  <c r="AE1083" i="1"/>
  <c r="X1080" i="7"/>
  <c r="Y1080" i="7"/>
  <c r="Z1080" i="7"/>
  <c r="AH1083" i="1"/>
  <c r="AA1080" i="7"/>
  <c r="AB1080" i="7"/>
  <c r="A1081" i="7"/>
  <c r="B1081" i="7"/>
  <c r="I1084" i="1"/>
  <c r="C1081" i="7"/>
  <c r="D1081" i="7"/>
  <c r="E1081" i="7"/>
  <c r="F1081" i="7"/>
  <c r="G1081" i="7"/>
  <c r="H1081" i="7"/>
  <c r="I1081" i="7"/>
  <c r="P1084" i="1"/>
  <c r="J1081" i="7"/>
  <c r="Q1084" i="1"/>
  <c r="K1081" i="7"/>
  <c r="L1081" i="7"/>
  <c r="M1081" i="7"/>
  <c r="AQ1084" i="1"/>
  <c r="AR1084" i="1"/>
  <c r="AS1084" i="1"/>
  <c r="AT1084" i="1"/>
  <c r="AU1084" i="1"/>
  <c r="T1084" i="1"/>
  <c r="N1081" i="7"/>
  <c r="AV1084" i="1"/>
  <c r="AW1084" i="1"/>
  <c r="AX1084" i="1"/>
  <c r="AY1084" i="1"/>
  <c r="AZ1084" i="1"/>
  <c r="U1084" i="1"/>
  <c r="O1081" i="7"/>
  <c r="V1084" i="1"/>
  <c r="P1081" i="7"/>
  <c r="Q1081" i="7"/>
  <c r="R1081" i="7"/>
  <c r="Y1084" i="1"/>
  <c r="S1081" i="7"/>
  <c r="T1081" i="7"/>
  <c r="U1081" i="7"/>
  <c r="V1081" i="7"/>
  <c r="W1081" i="7"/>
  <c r="AE1084" i="1"/>
  <c r="X1081" i="7"/>
  <c r="Y1081" i="7"/>
  <c r="Z1081" i="7"/>
  <c r="AH1084" i="1"/>
  <c r="AA1081" i="7"/>
  <c r="AB1081" i="7"/>
  <c r="A1082" i="7"/>
  <c r="B1082" i="7"/>
  <c r="I1085" i="1"/>
  <c r="C1082" i="7"/>
  <c r="D1082" i="7"/>
  <c r="E1082" i="7"/>
  <c r="F1082" i="7"/>
  <c r="G1082" i="7"/>
  <c r="H1082" i="7"/>
  <c r="I1082" i="7"/>
  <c r="P1085" i="1"/>
  <c r="J1082" i="7"/>
  <c r="Q1085" i="1"/>
  <c r="K1082" i="7"/>
  <c r="L1082" i="7"/>
  <c r="M1082" i="7"/>
  <c r="AQ1085" i="1"/>
  <c r="AR1085" i="1"/>
  <c r="AS1085" i="1"/>
  <c r="AT1085" i="1"/>
  <c r="AU1085" i="1"/>
  <c r="T1085" i="1"/>
  <c r="N1082" i="7"/>
  <c r="AV1085" i="1"/>
  <c r="AW1085" i="1"/>
  <c r="AX1085" i="1"/>
  <c r="AY1085" i="1"/>
  <c r="AZ1085" i="1"/>
  <c r="U1085" i="1"/>
  <c r="O1082" i="7"/>
  <c r="V1085" i="1"/>
  <c r="P1082" i="7"/>
  <c r="Q1082" i="7"/>
  <c r="R1082" i="7"/>
  <c r="Y1085" i="1"/>
  <c r="S1082" i="7"/>
  <c r="T1082" i="7"/>
  <c r="U1082" i="7"/>
  <c r="V1082" i="7"/>
  <c r="W1082" i="7"/>
  <c r="AE1085" i="1"/>
  <c r="X1082" i="7"/>
  <c r="Y1082" i="7"/>
  <c r="Z1082" i="7"/>
  <c r="AH1085" i="1"/>
  <c r="AA1082" i="7"/>
  <c r="AB1082" i="7"/>
  <c r="A1083" i="7"/>
  <c r="B1083" i="7"/>
  <c r="I1086" i="1"/>
  <c r="C1083" i="7"/>
  <c r="D1083" i="7"/>
  <c r="E1083" i="7"/>
  <c r="F1083" i="7"/>
  <c r="G1083" i="7"/>
  <c r="H1083" i="7"/>
  <c r="I1083" i="7"/>
  <c r="P1086" i="1"/>
  <c r="J1083" i="7"/>
  <c r="Q1086" i="1"/>
  <c r="K1083" i="7"/>
  <c r="L1083" i="7"/>
  <c r="M1083" i="7"/>
  <c r="AQ1086" i="1"/>
  <c r="AR1086" i="1"/>
  <c r="AS1086" i="1"/>
  <c r="AT1086" i="1"/>
  <c r="AU1086" i="1"/>
  <c r="T1086" i="1"/>
  <c r="N1083" i="7"/>
  <c r="AV1086" i="1"/>
  <c r="AW1086" i="1"/>
  <c r="AX1086" i="1"/>
  <c r="AY1086" i="1"/>
  <c r="AZ1086" i="1"/>
  <c r="U1086" i="1"/>
  <c r="O1083" i="7"/>
  <c r="V1086" i="1"/>
  <c r="P1083" i="7"/>
  <c r="Q1083" i="7"/>
  <c r="R1083" i="7"/>
  <c r="Y1086" i="1"/>
  <c r="S1083" i="7"/>
  <c r="T1083" i="7"/>
  <c r="U1083" i="7"/>
  <c r="V1083" i="7"/>
  <c r="W1083" i="7"/>
  <c r="AE1086" i="1"/>
  <c r="X1083" i="7"/>
  <c r="Y1083" i="7"/>
  <c r="Z1083" i="7"/>
  <c r="AH1086" i="1"/>
  <c r="AA1083" i="7"/>
  <c r="AB1083" i="7"/>
  <c r="A1084" i="7"/>
  <c r="B1084" i="7"/>
  <c r="I1087" i="1"/>
  <c r="C1084" i="7"/>
  <c r="D1084" i="7"/>
  <c r="E1084" i="7"/>
  <c r="F1084" i="7"/>
  <c r="G1084" i="7"/>
  <c r="H1084" i="7"/>
  <c r="I1084" i="7"/>
  <c r="BG22" i="16"/>
  <c r="BH22" i="16"/>
  <c r="BI22" i="16"/>
  <c r="BJ22" i="16"/>
  <c r="AS22" i="16"/>
  <c r="W22" i="16"/>
  <c r="P1087" i="1"/>
  <c r="J1084" i="7"/>
  <c r="Q1087" i="1"/>
  <c r="K1084" i="7"/>
  <c r="L1084" i="7"/>
  <c r="M1084" i="7"/>
  <c r="AQ1087" i="1"/>
  <c r="AR1087" i="1"/>
  <c r="AS1087" i="1"/>
  <c r="AT1087" i="1"/>
  <c r="AU1087" i="1"/>
  <c r="T1087" i="1"/>
  <c r="N1084" i="7"/>
  <c r="AV1087" i="1"/>
  <c r="AW1087" i="1"/>
  <c r="AX1087" i="1"/>
  <c r="AY1087" i="1"/>
  <c r="AZ1087" i="1"/>
  <c r="U1087" i="1"/>
  <c r="O1084" i="7"/>
  <c r="AX22" i="16"/>
  <c r="V1087" i="1"/>
  <c r="P1084" i="7"/>
  <c r="Q1084" i="7"/>
  <c r="R1084" i="7"/>
  <c r="Y1087" i="1"/>
  <c r="S1084" i="7"/>
  <c r="T1084" i="7"/>
  <c r="U1084" i="7"/>
  <c r="V1084" i="7"/>
  <c r="W1084" i="7"/>
  <c r="AE1087" i="1"/>
  <c r="X1084" i="7"/>
  <c r="Y1084" i="7"/>
  <c r="Z1084" i="7"/>
  <c r="AH1087" i="1"/>
  <c r="AA1084" i="7"/>
  <c r="AB1084" i="7"/>
  <c r="A1085" i="7"/>
  <c r="B1085" i="7"/>
  <c r="I1088" i="1"/>
  <c r="C1085" i="7"/>
  <c r="D1085" i="7"/>
  <c r="E1085" i="7"/>
  <c r="F1085" i="7"/>
  <c r="G1085" i="7"/>
  <c r="H1085" i="7"/>
  <c r="I1085" i="7"/>
  <c r="P1088" i="1"/>
  <c r="J1085" i="7"/>
  <c r="Q1088" i="1"/>
  <c r="K1085" i="7"/>
  <c r="L1085" i="7"/>
  <c r="M1085" i="7"/>
  <c r="AQ1088" i="1"/>
  <c r="AR1088" i="1"/>
  <c r="AS1088" i="1"/>
  <c r="AT1088" i="1"/>
  <c r="AU1088" i="1"/>
  <c r="T1088" i="1"/>
  <c r="N1085" i="7"/>
  <c r="AV1088" i="1"/>
  <c r="AW1088" i="1"/>
  <c r="AX1088" i="1"/>
  <c r="AY1088" i="1"/>
  <c r="AZ1088" i="1"/>
  <c r="U1088" i="1"/>
  <c r="O1085" i="7"/>
  <c r="V1088" i="1"/>
  <c r="P1085" i="7"/>
  <c r="Q1085" i="7"/>
  <c r="R1085" i="7"/>
  <c r="Y1088" i="1"/>
  <c r="S1085" i="7"/>
  <c r="T1085" i="7"/>
  <c r="U1085" i="7"/>
  <c r="V1085" i="7"/>
  <c r="W1085" i="7"/>
  <c r="AE1088" i="1"/>
  <c r="X1085" i="7"/>
  <c r="Y1085" i="7"/>
  <c r="Z1085" i="7"/>
  <c r="AH1088" i="1"/>
  <c r="AA1085" i="7"/>
  <c r="AB1085" i="7"/>
  <c r="A1086" i="7"/>
  <c r="B1086" i="7"/>
  <c r="I1089" i="1"/>
  <c r="C1086" i="7"/>
  <c r="D1086" i="7"/>
  <c r="E1086" i="7"/>
  <c r="F1086" i="7"/>
  <c r="G1086" i="7"/>
  <c r="H1086" i="7"/>
  <c r="I1086" i="7"/>
  <c r="P1089" i="1"/>
  <c r="J1086" i="7"/>
  <c r="Q1089" i="1"/>
  <c r="K1086" i="7"/>
  <c r="L1086" i="7"/>
  <c r="M1086" i="7"/>
  <c r="AQ1089" i="1"/>
  <c r="AR1089" i="1"/>
  <c r="AS1089" i="1"/>
  <c r="AT1089" i="1"/>
  <c r="AU1089" i="1"/>
  <c r="T1089" i="1"/>
  <c r="N1086" i="7"/>
  <c r="AV1089" i="1"/>
  <c r="AW1089" i="1"/>
  <c r="AX1089" i="1"/>
  <c r="AY1089" i="1"/>
  <c r="AZ1089" i="1"/>
  <c r="U1089" i="1"/>
  <c r="O1086" i="7"/>
  <c r="V1089" i="1"/>
  <c r="P1086" i="7"/>
  <c r="Q1086" i="7"/>
  <c r="R1086" i="7"/>
  <c r="Y1089" i="1"/>
  <c r="S1086" i="7"/>
  <c r="T1086" i="7"/>
  <c r="U1086" i="7"/>
  <c r="V1086" i="7"/>
  <c r="W1086" i="7"/>
  <c r="AE1089" i="1"/>
  <c r="X1086" i="7"/>
  <c r="Y1086" i="7"/>
  <c r="Z1086" i="7"/>
  <c r="AH1089" i="1"/>
  <c r="AA1086" i="7"/>
  <c r="AB1086" i="7"/>
  <c r="A1087" i="7"/>
  <c r="B1087" i="7"/>
  <c r="I1090" i="1"/>
  <c r="C1087" i="7"/>
  <c r="D1087" i="7"/>
  <c r="E1087" i="7"/>
  <c r="F1087" i="7"/>
  <c r="G1087" i="7"/>
  <c r="H1087" i="7"/>
  <c r="I1087" i="7"/>
  <c r="P1090" i="1"/>
  <c r="J1087" i="7"/>
  <c r="Q1090" i="1"/>
  <c r="K1087" i="7"/>
  <c r="L1087" i="7"/>
  <c r="M1087" i="7"/>
  <c r="AQ1090" i="1"/>
  <c r="AR1090" i="1"/>
  <c r="AS1090" i="1"/>
  <c r="AT1090" i="1"/>
  <c r="AU1090" i="1"/>
  <c r="T1090" i="1"/>
  <c r="N1087" i="7"/>
  <c r="AV1090" i="1"/>
  <c r="AW1090" i="1"/>
  <c r="AX1090" i="1"/>
  <c r="AY1090" i="1"/>
  <c r="AZ1090" i="1"/>
  <c r="U1090" i="1"/>
  <c r="O1087" i="7"/>
  <c r="V1090" i="1"/>
  <c r="P1087" i="7"/>
  <c r="Q1087" i="7"/>
  <c r="R1087" i="7"/>
  <c r="Y1090" i="1"/>
  <c r="S1087" i="7"/>
  <c r="T1087" i="7"/>
  <c r="U1087" i="7"/>
  <c r="V1087" i="7"/>
  <c r="W1087" i="7"/>
  <c r="AE1090" i="1"/>
  <c r="X1087" i="7"/>
  <c r="Y1087" i="7"/>
  <c r="Z1087" i="7"/>
  <c r="AH1090" i="1"/>
  <c r="AA1087" i="7"/>
  <c r="AB1087" i="7"/>
  <c r="A1088" i="7"/>
  <c r="B1088" i="7"/>
  <c r="I1091" i="1"/>
  <c r="C1088" i="7"/>
  <c r="D1088" i="7"/>
  <c r="E1088" i="7"/>
  <c r="F1088" i="7"/>
  <c r="G1088" i="7"/>
  <c r="H1088" i="7"/>
  <c r="I1088" i="7"/>
  <c r="P1091" i="1"/>
  <c r="J1088" i="7"/>
  <c r="Q1091" i="1"/>
  <c r="K1088" i="7"/>
  <c r="L1088" i="7"/>
  <c r="M1088" i="7"/>
  <c r="AQ1091" i="1"/>
  <c r="AR1091" i="1"/>
  <c r="AS1091" i="1"/>
  <c r="AT1091" i="1"/>
  <c r="AU1091" i="1"/>
  <c r="T1091" i="1"/>
  <c r="N1088" i="7"/>
  <c r="AV1091" i="1"/>
  <c r="AW1091" i="1"/>
  <c r="AX1091" i="1"/>
  <c r="AY1091" i="1"/>
  <c r="AZ1091" i="1"/>
  <c r="U1091" i="1"/>
  <c r="O1088" i="7"/>
  <c r="V1091" i="1"/>
  <c r="P1088" i="7"/>
  <c r="Q1088" i="7"/>
  <c r="R1088" i="7"/>
  <c r="Y1091" i="1"/>
  <c r="S1088" i="7"/>
  <c r="T1088" i="7"/>
  <c r="U1088" i="7"/>
  <c r="V1088" i="7"/>
  <c r="W1088" i="7"/>
  <c r="AE1091" i="1"/>
  <c r="X1088" i="7"/>
  <c r="Y1088" i="7"/>
  <c r="Z1088" i="7"/>
  <c r="AH1091" i="1"/>
  <c r="AA1088" i="7"/>
  <c r="AB1088" i="7"/>
  <c r="A1089" i="7"/>
  <c r="B1089" i="7"/>
  <c r="I1092" i="1"/>
  <c r="C1089" i="7"/>
  <c r="D1089" i="7"/>
  <c r="E1089" i="7"/>
  <c r="F1089" i="7"/>
  <c r="G1089" i="7"/>
  <c r="H1089" i="7"/>
  <c r="I1089" i="7"/>
  <c r="P1092" i="1"/>
  <c r="J1089" i="7"/>
  <c r="Q1092" i="1"/>
  <c r="K1089" i="7"/>
  <c r="L1089" i="7"/>
  <c r="M1089" i="7"/>
  <c r="AQ1092" i="1"/>
  <c r="AR1092" i="1"/>
  <c r="AS1092" i="1"/>
  <c r="AT1092" i="1"/>
  <c r="AU1092" i="1"/>
  <c r="T1092" i="1"/>
  <c r="N1089" i="7"/>
  <c r="AV1092" i="1"/>
  <c r="AW1092" i="1"/>
  <c r="AX1092" i="1"/>
  <c r="AY1092" i="1"/>
  <c r="AZ1092" i="1"/>
  <c r="U1092" i="1"/>
  <c r="O1089" i="7"/>
  <c r="V1092" i="1"/>
  <c r="P1089" i="7"/>
  <c r="Q1089" i="7"/>
  <c r="R1089" i="7"/>
  <c r="Y1092" i="1"/>
  <c r="S1089" i="7"/>
  <c r="T1089" i="7"/>
  <c r="U1089" i="7"/>
  <c r="V1089" i="7"/>
  <c r="W1089" i="7"/>
  <c r="AE1092" i="1"/>
  <c r="X1089" i="7"/>
  <c r="Y1089" i="7"/>
  <c r="Z1089" i="7"/>
  <c r="AH1092" i="1"/>
  <c r="AA1089" i="7"/>
  <c r="AB1089" i="7"/>
  <c r="A1090" i="7"/>
  <c r="B1090" i="7"/>
  <c r="I1093" i="1"/>
  <c r="C1090" i="7"/>
  <c r="D1090" i="7"/>
  <c r="E1090" i="7"/>
  <c r="F1090" i="7"/>
  <c r="G1090" i="7"/>
  <c r="H1090" i="7"/>
  <c r="I1090" i="7"/>
  <c r="P1093" i="1"/>
  <c r="J1090" i="7"/>
  <c r="Q1093" i="1"/>
  <c r="K1090" i="7"/>
  <c r="L1090" i="7"/>
  <c r="M1090" i="7"/>
  <c r="AQ1093" i="1"/>
  <c r="AR1093" i="1"/>
  <c r="AS1093" i="1"/>
  <c r="AT1093" i="1"/>
  <c r="AU1093" i="1"/>
  <c r="T1093" i="1"/>
  <c r="N1090" i="7"/>
  <c r="AV1093" i="1"/>
  <c r="AW1093" i="1"/>
  <c r="AX1093" i="1"/>
  <c r="AY1093" i="1"/>
  <c r="AZ1093" i="1"/>
  <c r="U1093" i="1"/>
  <c r="O1090" i="7"/>
  <c r="V1093" i="1"/>
  <c r="P1090" i="7"/>
  <c r="Q1090" i="7"/>
  <c r="R1090" i="7"/>
  <c r="Y1093" i="1"/>
  <c r="S1090" i="7"/>
  <c r="T1090" i="7"/>
  <c r="U1090" i="7"/>
  <c r="V1090" i="7"/>
  <c r="W1090" i="7"/>
  <c r="AE1093" i="1"/>
  <c r="X1090" i="7"/>
  <c r="Y1090" i="7"/>
  <c r="Z1090" i="7"/>
  <c r="AH1093" i="1"/>
  <c r="AA1090" i="7"/>
  <c r="AB1090" i="7"/>
  <c r="A1091" i="7"/>
  <c r="B1091" i="7"/>
  <c r="I1094" i="1"/>
  <c r="C1091" i="7"/>
  <c r="D1091" i="7"/>
  <c r="E1091" i="7"/>
  <c r="F1091" i="7"/>
  <c r="G1091" i="7"/>
  <c r="H1091" i="7"/>
  <c r="I1091" i="7"/>
  <c r="P1094" i="1"/>
  <c r="J1091" i="7"/>
  <c r="Q1094" i="1"/>
  <c r="K1091" i="7"/>
  <c r="L1091" i="7"/>
  <c r="M1091" i="7"/>
  <c r="AQ1094" i="1"/>
  <c r="AR1094" i="1"/>
  <c r="AS1094" i="1"/>
  <c r="AT1094" i="1"/>
  <c r="AU1094" i="1"/>
  <c r="T1094" i="1"/>
  <c r="N1091" i="7"/>
  <c r="AV1094" i="1"/>
  <c r="AW1094" i="1"/>
  <c r="AX1094" i="1"/>
  <c r="AY1094" i="1"/>
  <c r="AZ1094" i="1"/>
  <c r="U1094" i="1"/>
  <c r="O1091" i="7"/>
  <c r="V1094" i="1"/>
  <c r="P1091" i="7"/>
  <c r="Q1091" i="7"/>
  <c r="R1091" i="7"/>
  <c r="Y1094" i="1"/>
  <c r="S1091" i="7"/>
  <c r="T1091" i="7"/>
  <c r="U1091" i="7"/>
  <c r="V1091" i="7"/>
  <c r="W1091" i="7"/>
  <c r="AE1094" i="1"/>
  <c r="X1091" i="7"/>
  <c r="Y1091" i="7"/>
  <c r="Z1091" i="7"/>
  <c r="AH1094" i="1"/>
  <c r="AA1091" i="7"/>
  <c r="AB1091" i="7"/>
  <c r="A1092" i="7"/>
  <c r="B1092" i="7"/>
  <c r="I1095" i="1"/>
  <c r="C1092" i="7"/>
  <c r="D1092" i="7"/>
  <c r="E1092" i="7"/>
  <c r="F1092" i="7"/>
  <c r="G1092" i="7"/>
  <c r="H1092" i="7"/>
  <c r="I1092" i="7"/>
  <c r="P1095" i="1"/>
  <c r="J1092" i="7"/>
  <c r="Q1095" i="1"/>
  <c r="K1092" i="7"/>
  <c r="L1092" i="7"/>
  <c r="M1092" i="7"/>
  <c r="AQ1095" i="1"/>
  <c r="AR1095" i="1"/>
  <c r="AS1095" i="1"/>
  <c r="AT1095" i="1"/>
  <c r="AU1095" i="1"/>
  <c r="T1095" i="1"/>
  <c r="N1092" i="7"/>
  <c r="AV1095" i="1"/>
  <c r="AW1095" i="1"/>
  <c r="AX1095" i="1"/>
  <c r="AY1095" i="1"/>
  <c r="AZ1095" i="1"/>
  <c r="U1095" i="1"/>
  <c r="O1092" i="7"/>
  <c r="V1095" i="1"/>
  <c r="P1092" i="7"/>
  <c r="Q1092" i="7"/>
  <c r="R1092" i="7"/>
  <c r="Y1095" i="1"/>
  <c r="S1092" i="7"/>
  <c r="T1092" i="7"/>
  <c r="U1092" i="7"/>
  <c r="V1092" i="7"/>
  <c r="W1092" i="7"/>
  <c r="AE1095" i="1"/>
  <c r="X1092" i="7"/>
  <c r="Y1092" i="7"/>
  <c r="Z1092" i="7"/>
  <c r="AH1095" i="1"/>
  <c r="AA1092" i="7"/>
  <c r="AB1092" i="7"/>
  <c r="A1093" i="7"/>
  <c r="B1093" i="7"/>
  <c r="I1096" i="1"/>
  <c r="C1093" i="7"/>
  <c r="D1093" i="7"/>
  <c r="E1093" i="7"/>
  <c r="F1093" i="7"/>
  <c r="G1093" i="7"/>
  <c r="H1093" i="7"/>
  <c r="I1093" i="7"/>
  <c r="P1096" i="1"/>
  <c r="J1093" i="7"/>
  <c r="Q1096" i="1"/>
  <c r="K1093" i="7"/>
  <c r="L1093" i="7"/>
  <c r="M1093" i="7"/>
  <c r="AQ1096" i="1"/>
  <c r="AR1096" i="1"/>
  <c r="AS1096" i="1"/>
  <c r="AT1096" i="1"/>
  <c r="AU1096" i="1"/>
  <c r="T1096" i="1"/>
  <c r="N1093" i="7"/>
  <c r="AV1096" i="1"/>
  <c r="AW1096" i="1"/>
  <c r="AX1096" i="1"/>
  <c r="AY1096" i="1"/>
  <c r="AZ1096" i="1"/>
  <c r="U1096" i="1"/>
  <c r="O1093" i="7"/>
  <c r="V1096" i="1"/>
  <c r="P1093" i="7"/>
  <c r="Q1093" i="7"/>
  <c r="R1093" i="7"/>
  <c r="Y1096" i="1"/>
  <c r="S1093" i="7"/>
  <c r="T1093" i="7"/>
  <c r="U1093" i="7"/>
  <c r="V1093" i="7"/>
  <c r="W1093" i="7"/>
  <c r="AE1096" i="1"/>
  <c r="X1093" i="7"/>
  <c r="Y1093" i="7"/>
  <c r="Z1093" i="7"/>
  <c r="AH1096" i="1"/>
  <c r="AA1093" i="7"/>
  <c r="AB1093" i="7"/>
  <c r="A1094" i="7"/>
  <c r="B1094" i="7"/>
  <c r="I1097" i="1"/>
  <c r="C1094" i="7"/>
  <c r="D1094" i="7"/>
  <c r="E1094" i="7"/>
  <c r="F1094" i="7"/>
  <c r="G1094" i="7"/>
  <c r="H1094" i="7"/>
  <c r="I1094" i="7"/>
  <c r="P1097" i="1"/>
  <c r="J1094" i="7"/>
  <c r="Q1097" i="1"/>
  <c r="K1094" i="7"/>
  <c r="L1094" i="7"/>
  <c r="M1094" i="7"/>
  <c r="AQ1097" i="1"/>
  <c r="AR1097" i="1"/>
  <c r="AS1097" i="1"/>
  <c r="AT1097" i="1"/>
  <c r="AU1097" i="1"/>
  <c r="T1097" i="1"/>
  <c r="N1094" i="7"/>
  <c r="AV1097" i="1"/>
  <c r="AW1097" i="1"/>
  <c r="AX1097" i="1"/>
  <c r="AY1097" i="1"/>
  <c r="AZ1097" i="1"/>
  <c r="U1097" i="1"/>
  <c r="O1094" i="7"/>
  <c r="V1097" i="1"/>
  <c r="P1094" i="7"/>
  <c r="Q1094" i="7"/>
  <c r="R1094" i="7"/>
  <c r="Y1097" i="1"/>
  <c r="S1094" i="7"/>
  <c r="T1094" i="7"/>
  <c r="U1094" i="7"/>
  <c r="V1094" i="7"/>
  <c r="W1094" i="7"/>
  <c r="AE1097" i="1"/>
  <c r="X1094" i="7"/>
  <c r="Y1094" i="7"/>
  <c r="Z1094" i="7"/>
  <c r="AH1097" i="1"/>
  <c r="AA1094" i="7"/>
  <c r="AB1094" i="7"/>
  <c r="A1095" i="7"/>
  <c r="B1095" i="7"/>
  <c r="I1098" i="1"/>
  <c r="C1095" i="7"/>
  <c r="D1095" i="7"/>
  <c r="E1095" i="7"/>
  <c r="F1095" i="7"/>
  <c r="G1095" i="7"/>
  <c r="H1095" i="7"/>
  <c r="I1095" i="7"/>
  <c r="P1098" i="1"/>
  <c r="J1095" i="7"/>
  <c r="Q1098" i="1"/>
  <c r="K1095" i="7"/>
  <c r="L1095" i="7"/>
  <c r="M1095" i="7"/>
  <c r="AQ1098" i="1"/>
  <c r="AR1098" i="1"/>
  <c r="AS1098" i="1"/>
  <c r="AT1098" i="1"/>
  <c r="AU1098" i="1"/>
  <c r="T1098" i="1"/>
  <c r="N1095" i="7"/>
  <c r="AV1098" i="1"/>
  <c r="AW1098" i="1"/>
  <c r="AX1098" i="1"/>
  <c r="AY1098" i="1"/>
  <c r="AZ1098" i="1"/>
  <c r="U1098" i="1"/>
  <c r="O1095" i="7"/>
  <c r="V1098" i="1"/>
  <c r="P1095" i="7"/>
  <c r="Q1095" i="7"/>
  <c r="R1095" i="7"/>
  <c r="Y1098" i="1"/>
  <c r="S1095" i="7"/>
  <c r="T1095" i="7"/>
  <c r="U1095" i="7"/>
  <c r="V1095" i="7"/>
  <c r="W1095" i="7"/>
  <c r="AE1098" i="1"/>
  <c r="X1095" i="7"/>
  <c r="Y1095" i="7"/>
  <c r="Z1095" i="7"/>
  <c r="AH1098" i="1"/>
  <c r="AA1095" i="7"/>
  <c r="AB1095" i="7"/>
  <c r="A1096" i="7"/>
  <c r="B1096" i="7"/>
  <c r="I1099" i="1"/>
  <c r="C1096" i="7"/>
  <c r="D1096" i="7"/>
  <c r="E1096" i="7"/>
  <c r="F1096" i="7"/>
  <c r="G1096" i="7"/>
  <c r="H1096" i="7"/>
  <c r="I1096" i="7"/>
  <c r="P1099" i="1"/>
  <c r="J1096" i="7"/>
  <c r="Q1099" i="1"/>
  <c r="K1096" i="7"/>
  <c r="L1096" i="7"/>
  <c r="M1096" i="7"/>
  <c r="AQ1099" i="1"/>
  <c r="AR1099" i="1"/>
  <c r="AS1099" i="1"/>
  <c r="AT1099" i="1"/>
  <c r="AU1099" i="1"/>
  <c r="T1099" i="1"/>
  <c r="N1096" i="7"/>
  <c r="AV1099" i="1"/>
  <c r="AW1099" i="1"/>
  <c r="AX1099" i="1"/>
  <c r="AY1099" i="1"/>
  <c r="AZ1099" i="1"/>
  <c r="U1099" i="1"/>
  <c r="O1096" i="7"/>
  <c r="V1099" i="1"/>
  <c r="P1096" i="7"/>
  <c r="Q1096" i="7"/>
  <c r="R1096" i="7"/>
  <c r="Y1099" i="1"/>
  <c r="S1096" i="7"/>
  <c r="T1096" i="7"/>
  <c r="U1096" i="7"/>
  <c r="V1096" i="7"/>
  <c r="W1096" i="7"/>
  <c r="AE1099" i="1"/>
  <c r="X1096" i="7"/>
  <c r="Y1096" i="7"/>
  <c r="Z1096" i="7"/>
  <c r="AH1099" i="1"/>
  <c r="AA1096" i="7"/>
  <c r="AB1096" i="7"/>
  <c r="A1097" i="7"/>
  <c r="B1097" i="7"/>
  <c r="I1100" i="1"/>
  <c r="C1097" i="7"/>
  <c r="D1097" i="7"/>
  <c r="E1097" i="7"/>
  <c r="F1097" i="7"/>
  <c r="G1097" i="7"/>
  <c r="H1097" i="7"/>
  <c r="I1097" i="7"/>
  <c r="P1100" i="1"/>
  <c r="J1097" i="7"/>
  <c r="Q1100" i="1"/>
  <c r="K1097" i="7"/>
  <c r="L1097" i="7"/>
  <c r="M1097" i="7"/>
  <c r="AQ1100" i="1"/>
  <c r="AR1100" i="1"/>
  <c r="AS1100" i="1"/>
  <c r="AT1100" i="1"/>
  <c r="AU1100" i="1"/>
  <c r="T1100" i="1"/>
  <c r="N1097" i="7"/>
  <c r="AV1100" i="1"/>
  <c r="AW1100" i="1"/>
  <c r="AX1100" i="1"/>
  <c r="AY1100" i="1"/>
  <c r="AZ1100" i="1"/>
  <c r="U1100" i="1"/>
  <c r="O1097" i="7"/>
  <c r="V1100" i="1"/>
  <c r="P1097" i="7"/>
  <c r="Q1097" i="7"/>
  <c r="R1097" i="7"/>
  <c r="Y1100" i="1"/>
  <c r="S1097" i="7"/>
  <c r="T1097" i="7"/>
  <c r="U1097" i="7"/>
  <c r="V1097" i="7"/>
  <c r="W1097" i="7"/>
  <c r="AE1100" i="1"/>
  <c r="X1097" i="7"/>
  <c r="Y1097" i="7"/>
  <c r="Z1097" i="7"/>
  <c r="AH1100" i="1"/>
  <c r="AA1097" i="7"/>
  <c r="AB1097" i="7"/>
  <c r="A1098" i="7"/>
  <c r="B1098" i="7"/>
  <c r="I1101" i="1"/>
  <c r="C1098" i="7"/>
  <c r="D1098" i="7"/>
  <c r="E1098" i="7"/>
  <c r="F1098" i="7"/>
  <c r="G1098" i="7"/>
  <c r="H1098" i="7"/>
  <c r="I1098" i="7"/>
  <c r="P1101" i="1"/>
  <c r="J1098" i="7"/>
  <c r="Q1101" i="1"/>
  <c r="K1098" i="7"/>
  <c r="L1098" i="7"/>
  <c r="M1098" i="7"/>
  <c r="AQ1101" i="1"/>
  <c r="AR1101" i="1"/>
  <c r="AS1101" i="1"/>
  <c r="AT1101" i="1"/>
  <c r="AU1101" i="1"/>
  <c r="T1101" i="1"/>
  <c r="N1098" i="7"/>
  <c r="AV1101" i="1"/>
  <c r="AW1101" i="1"/>
  <c r="AX1101" i="1"/>
  <c r="AY1101" i="1"/>
  <c r="AZ1101" i="1"/>
  <c r="U1101" i="1"/>
  <c r="O1098" i="7"/>
  <c r="V1101" i="1"/>
  <c r="P1098" i="7"/>
  <c r="Q1098" i="7"/>
  <c r="R1098" i="7"/>
  <c r="Y1101" i="1"/>
  <c r="S1098" i="7"/>
  <c r="T1098" i="7"/>
  <c r="U1098" i="7"/>
  <c r="V1098" i="7"/>
  <c r="W1098" i="7"/>
  <c r="AE1101" i="1"/>
  <c r="X1098" i="7"/>
  <c r="Y1098" i="7"/>
  <c r="Z1098" i="7"/>
  <c r="AH1101" i="1"/>
  <c r="AA1098" i="7"/>
  <c r="AB1098" i="7"/>
  <c r="A1099" i="7"/>
  <c r="B1099" i="7"/>
  <c r="I1102" i="1"/>
  <c r="C1099" i="7"/>
  <c r="D1099" i="7"/>
  <c r="E1099" i="7"/>
  <c r="F1099" i="7"/>
  <c r="G1099" i="7"/>
  <c r="H1099" i="7"/>
  <c r="I1099" i="7"/>
  <c r="P1102" i="1"/>
  <c r="J1099" i="7"/>
  <c r="Q1102" i="1"/>
  <c r="K1099" i="7"/>
  <c r="L1099" i="7"/>
  <c r="M1099" i="7"/>
  <c r="AQ1102" i="1"/>
  <c r="AR1102" i="1"/>
  <c r="AS1102" i="1"/>
  <c r="AT1102" i="1"/>
  <c r="AU1102" i="1"/>
  <c r="T1102" i="1"/>
  <c r="N1099" i="7"/>
  <c r="AV1102" i="1"/>
  <c r="AW1102" i="1"/>
  <c r="AX1102" i="1"/>
  <c r="AY1102" i="1"/>
  <c r="AZ1102" i="1"/>
  <c r="U1102" i="1"/>
  <c r="O1099" i="7"/>
  <c r="V1102" i="1"/>
  <c r="P1099" i="7"/>
  <c r="Q1099" i="7"/>
  <c r="R1099" i="7"/>
  <c r="Y1102" i="1"/>
  <c r="S1099" i="7"/>
  <c r="T1099" i="7"/>
  <c r="U1099" i="7"/>
  <c r="V1099" i="7"/>
  <c r="W1099" i="7"/>
  <c r="AE1102" i="1"/>
  <c r="X1099" i="7"/>
  <c r="Y1099" i="7"/>
  <c r="Z1099" i="7"/>
  <c r="AH1102" i="1"/>
  <c r="AA1099" i="7"/>
  <c r="AB1099" i="7"/>
  <c r="A1100" i="7"/>
  <c r="B1100" i="7"/>
  <c r="I1103" i="1"/>
  <c r="C1100" i="7"/>
  <c r="D1100" i="7"/>
  <c r="E1100" i="7"/>
  <c r="F1100" i="7"/>
  <c r="G1100" i="7"/>
  <c r="H1100" i="7"/>
  <c r="I1100" i="7"/>
  <c r="P1103" i="1"/>
  <c r="J1100" i="7"/>
  <c r="Q1103" i="1"/>
  <c r="K1100" i="7"/>
  <c r="L1100" i="7"/>
  <c r="M1100" i="7"/>
  <c r="AQ1103" i="1"/>
  <c r="AR1103" i="1"/>
  <c r="AS1103" i="1"/>
  <c r="AT1103" i="1"/>
  <c r="AU1103" i="1"/>
  <c r="T1103" i="1"/>
  <c r="N1100" i="7"/>
  <c r="AV1103" i="1"/>
  <c r="AW1103" i="1"/>
  <c r="AX1103" i="1"/>
  <c r="AY1103" i="1"/>
  <c r="AZ1103" i="1"/>
  <c r="U1103" i="1"/>
  <c r="O1100" i="7"/>
  <c r="V1103" i="1"/>
  <c r="P1100" i="7"/>
  <c r="Q1100" i="7"/>
  <c r="R1100" i="7"/>
  <c r="Y1103" i="1"/>
  <c r="S1100" i="7"/>
  <c r="T1100" i="7"/>
  <c r="U1100" i="7"/>
  <c r="V1100" i="7"/>
  <c r="W1100" i="7"/>
  <c r="AE1103" i="1"/>
  <c r="X1100" i="7"/>
  <c r="Y1100" i="7"/>
  <c r="Z1100" i="7"/>
  <c r="AH1103" i="1"/>
  <c r="AA1100" i="7"/>
  <c r="AB1100" i="7"/>
  <c r="A1101" i="7"/>
  <c r="B1101" i="7"/>
  <c r="I1104" i="1"/>
  <c r="C1101" i="7"/>
  <c r="D1101" i="7"/>
  <c r="E1101" i="7"/>
  <c r="F1101" i="7"/>
  <c r="G1101" i="7"/>
  <c r="H1101" i="7"/>
  <c r="I1101" i="7"/>
  <c r="P1104" i="1"/>
  <c r="J1101" i="7"/>
  <c r="Q1104" i="1"/>
  <c r="K1101" i="7"/>
  <c r="L1101" i="7"/>
  <c r="M1101" i="7"/>
  <c r="AQ1104" i="1"/>
  <c r="AR1104" i="1"/>
  <c r="AS1104" i="1"/>
  <c r="AT1104" i="1"/>
  <c r="AU1104" i="1"/>
  <c r="T1104" i="1"/>
  <c r="N1101" i="7"/>
  <c r="AV1104" i="1"/>
  <c r="AW1104" i="1"/>
  <c r="AX1104" i="1"/>
  <c r="AY1104" i="1"/>
  <c r="AZ1104" i="1"/>
  <c r="U1104" i="1"/>
  <c r="O1101" i="7"/>
  <c r="V1104" i="1"/>
  <c r="P1101" i="7"/>
  <c r="Q1101" i="7"/>
  <c r="R1101" i="7"/>
  <c r="Y1104" i="1"/>
  <c r="S1101" i="7"/>
  <c r="T1101" i="7"/>
  <c r="U1101" i="7"/>
  <c r="V1101" i="7"/>
  <c r="W1101" i="7"/>
  <c r="AE1104" i="1"/>
  <c r="X1101" i="7"/>
  <c r="Y1101" i="7"/>
  <c r="Z1101" i="7"/>
  <c r="AH1104" i="1"/>
  <c r="AA1101" i="7"/>
  <c r="AB1101" i="7"/>
  <c r="A1102" i="7"/>
  <c r="B1102" i="7"/>
  <c r="I1105" i="1"/>
  <c r="C1102" i="7"/>
  <c r="D1102" i="7"/>
  <c r="E1102" i="7"/>
  <c r="F1102" i="7"/>
  <c r="G1102" i="7"/>
  <c r="H1102" i="7"/>
  <c r="I1102" i="7"/>
  <c r="P1105" i="1"/>
  <c r="J1102" i="7"/>
  <c r="Q1105" i="1"/>
  <c r="K1102" i="7"/>
  <c r="L1102" i="7"/>
  <c r="M1102" i="7"/>
  <c r="AQ1105" i="1"/>
  <c r="AR1105" i="1"/>
  <c r="AS1105" i="1"/>
  <c r="AT1105" i="1"/>
  <c r="AU1105" i="1"/>
  <c r="T1105" i="1"/>
  <c r="N1102" i="7"/>
  <c r="AV1105" i="1"/>
  <c r="AW1105" i="1"/>
  <c r="AX1105" i="1"/>
  <c r="AY1105" i="1"/>
  <c r="AZ1105" i="1"/>
  <c r="U1105" i="1"/>
  <c r="O1102" i="7"/>
  <c r="V1105" i="1"/>
  <c r="P1102" i="7"/>
  <c r="Q1102" i="7"/>
  <c r="R1102" i="7"/>
  <c r="Y1105" i="1"/>
  <c r="S1102" i="7"/>
  <c r="T1102" i="7"/>
  <c r="U1102" i="7"/>
  <c r="V1102" i="7"/>
  <c r="W1102" i="7"/>
  <c r="AE1105" i="1"/>
  <c r="X1102" i="7"/>
  <c r="Y1102" i="7"/>
  <c r="Z1102" i="7"/>
  <c r="AH1105" i="1"/>
  <c r="AA1102" i="7"/>
  <c r="AB1102" i="7"/>
  <c r="A1103" i="7"/>
  <c r="B1103" i="7"/>
  <c r="I1106" i="1"/>
  <c r="C1103" i="7"/>
  <c r="D1103" i="7"/>
  <c r="E1103" i="7"/>
  <c r="F1103" i="7"/>
  <c r="G1103" i="7"/>
  <c r="H1103" i="7"/>
  <c r="I1103" i="7"/>
  <c r="P1106" i="1"/>
  <c r="J1103" i="7"/>
  <c r="Q1106" i="1"/>
  <c r="K1103" i="7"/>
  <c r="L1103" i="7"/>
  <c r="M1103" i="7"/>
  <c r="AQ1106" i="1"/>
  <c r="AR1106" i="1"/>
  <c r="AS1106" i="1"/>
  <c r="AT1106" i="1"/>
  <c r="AU1106" i="1"/>
  <c r="T1106" i="1"/>
  <c r="N1103" i="7"/>
  <c r="AV1106" i="1"/>
  <c r="AW1106" i="1"/>
  <c r="AX1106" i="1"/>
  <c r="AY1106" i="1"/>
  <c r="AZ1106" i="1"/>
  <c r="U1106" i="1"/>
  <c r="O1103" i="7"/>
  <c r="V1106" i="1"/>
  <c r="P1103" i="7"/>
  <c r="Q1103" i="7"/>
  <c r="R1103" i="7"/>
  <c r="Y1106" i="1"/>
  <c r="S1103" i="7"/>
  <c r="T1103" i="7"/>
  <c r="U1103" i="7"/>
  <c r="V1103" i="7"/>
  <c r="W1103" i="7"/>
  <c r="AE1106" i="1"/>
  <c r="X1103" i="7"/>
  <c r="Y1103" i="7"/>
  <c r="Z1103" i="7"/>
  <c r="AH1106" i="1"/>
  <c r="AA1103" i="7"/>
  <c r="AB1103" i="7"/>
  <c r="A1104" i="7"/>
  <c r="B1104" i="7"/>
  <c r="C1104" i="7"/>
  <c r="D1104" i="7"/>
  <c r="E1104" i="7"/>
  <c r="F1104" i="7"/>
  <c r="G1104" i="7"/>
  <c r="H1104" i="7"/>
  <c r="I1104" i="7"/>
  <c r="BK22" i="16"/>
  <c r="BL22" i="16"/>
  <c r="BM22" i="16"/>
  <c r="BN22" i="16"/>
  <c r="AT22" i="16"/>
  <c r="X22" i="16"/>
  <c r="P1107" i="1"/>
  <c r="J1104" i="7"/>
  <c r="Q1107" i="1"/>
  <c r="K1104" i="7"/>
  <c r="L1104" i="7"/>
  <c r="M1104" i="7"/>
  <c r="AQ1107" i="1"/>
  <c r="AR1107" i="1"/>
  <c r="AS1107" i="1"/>
  <c r="AT1107" i="1"/>
  <c r="AU1107" i="1"/>
  <c r="T1107" i="1"/>
  <c r="N1104" i="7"/>
  <c r="AV1107" i="1"/>
  <c r="AW1107" i="1"/>
  <c r="AX1107" i="1"/>
  <c r="AY1107" i="1"/>
  <c r="AZ1107" i="1"/>
  <c r="U1107" i="1"/>
  <c r="O1104" i="7"/>
  <c r="AY22" i="16"/>
  <c r="V1107" i="1"/>
  <c r="P1104" i="7"/>
  <c r="Q1104" i="7"/>
  <c r="R1104" i="7"/>
  <c r="Y1107" i="1"/>
  <c r="S1104" i="7"/>
  <c r="T1104" i="7"/>
  <c r="U1104" i="7"/>
  <c r="V1104" i="7"/>
  <c r="W1104" i="7"/>
  <c r="AE1107" i="1"/>
  <c r="X1104" i="7"/>
  <c r="Y1104" i="7"/>
  <c r="Z1104" i="7"/>
  <c r="AH1107" i="1"/>
  <c r="AA1104" i="7"/>
  <c r="AB1104" i="7"/>
  <c r="A1105" i="7"/>
  <c r="B1105" i="7"/>
  <c r="C1105" i="7"/>
  <c r="D1105" i="7"/>
  <c r="E1105" i="7"/>
  <c r="F1105" i="7"/>
  <c r="G1105" i="7"/>
  <c r="H1105" i="7"/>
  <c r="I1105" i="7"/>
  <c r="P1108" i="1"/>
  <c r="J1105" i="7"/>
  <c r="Q1108" i="1"/>
  <c r="K1105" i="7"/>
  <c r="L1105" i="7"/>
  <c r="M1105" i="7"/>
  <c r="AQ1108" i="1"/>
  <c r="AR1108" i="1"/>
  <c r="AS1108" i="1"/>
  <c r="AT1108" i="1"/>
  <c r="AU1108" i="1"/>
  <c r="T1108" i="1"/>
  <c r="N1105" i="7"/>
  <c r="AV1108" i="1"/>
  <c r="AW1108" i="1"/>
  <c r="AX1108" i="1"/>
  <c r="AY1108" i="1"/>
  <c r="AZ1108" i="1"/>
  <c r="U1108" i="1"/>
  <c r="O1105" i="7"/>
  <c r="V1108" i="1"/>
  <c r="P1105" i="7"/>
  <c r="Q1105" i="7"/>
  <c r="R1105" i="7"/>
  <c r="Y1108" i="1"/>
  <c r="S1105" i="7"/>
  <c r="T1105" i="7"/>
  <c r="U1105" i="7"/>
  <c r="V1105" i="7"/>
  <c r="W1105" i="7"/>
  <c r="AE1108" i="1"/>
  <c r="X1105" i="7"/>
  <c r="Y1105" i="7"/>
  <c r="Z1105" i="7"/>
  <c r="AH1108" i="1"/>
  <c r="AA1105" i="7"/>
  <c r="AB1105" i="7"/>
  <c r="A1106" i="7"/>
  <c r="B1106" i="7"/>
  <c r="C1106" i="7"/>
  <c r="D1106" i="7"/>
  <c r="E1106" i="7"/>
  <c r="F1106" i="7"/>
  <c r="G1106" i="7"/>
  <c r="H1106" i="7"/>
  <c r="I1106" i="7"/>
  <c r="P1109" i="1"/>
  <c r="J1106" i="7"/>
  <c r="Q1109" i="1"/>
  <c r="K1106" i="7"/>
  <c r="L1106" i="7"/>
  <c r="M1106" i="7"/>
  <c r="AQ1109" i="1"/>
  <c r="AR1109" i="1"/>
  <c r="AS1109" i="1"/>
  <c r="AT1109" i="1"/>
  <c r="AU1109" i="1"/>
  <c r="T1109" i="1"/>
  <c r="N1106" i="7"/>
  <c r="AV1109" i="1"/>
  <c r="AW1109" i="1"/>
  <c r="AX1109" i="1"/>
  <c r="AY1109" i="1"/>
  <c r="AZ1109" i="1"/>
  <c r="U1109" i="1"/>
  <c r="O1106" i="7"/>
  <c r="V1109" i="1"/>
  <c r="P1106" i="7"/>
  <c r="Q1106" i="7"/>
  <c r="R1106" i="7"/>
  <c r="Y1109" i="1"/>
  <c r="S1106" i="7"/>
  <c r="T1106" i="7"/>
  <c r="U1106" i="7"/>
  <c r="V1106" i="7"/>
  <c r="W1106" i="7"/>
  <c r="AE1109" i="1"/>
  <c r="X1106" i="7"/>
  <c r="Y1106" i="7"/>
  <c r="Z1106" i="7"/>
  <c r="AH1109" i="1"/>
  <c r="AA1106" i="7"/>
  <c r="AB1106" i="7"/>
  <c r="A1107" i="7"/>
  <c r="B1107" i="7"/>
  <c r="C1107" i="7"/>
  <c r="D1107" i="7"/>
  <c r="E1107" i="7"/>
  <c r="F1107" i="7"/>
  <c r="G1107" i="7"/>
  <c r="H1107" i="7"/>
  <c r="I1107" i="7"/>
  <c r="P1110" i="1"/>
  <c r="J1107" i="7"/>
  <c r="Q1110" i="1"/>
  <c r="K1107" i="7"/>
  <c r="L1107" i="7"/>
  <c r="M1107" i="7"/>
  <c r="AQ1110" i="1"/>
  <c r="AR1110" i="1"/>
  <c r="AS1110" i="1"/>
  <c r="AT1110" i="1"/>
  <c r="AU1110" i="1"/>
  <c r="T1110" i="1"/>
  <c r="N1107" i="7"/>
  <c r="AV1110" i="1"/>
  <c r="AW1110" i="1"/>
  <c r="AX1110" i="1"/>
  <c r="AY1110" i="1"/>
  <c r="AZ1110" i="1"/>
  <c r="U1110" i="1"/>
  <c r="O1107" i="7"/>
  <c r="V1110" i="1"/>
  <c r="P1107" i="7"/>
  <c r="Q1107" i="7"/>
  <c r="R1107" i="7"/>
  <c r="Y1110" i="1"/>
  <c r="S1107" i="7"/>
  <c r="T1107" i="7"/>
  <c r="U1107" i="7"/>
  <c r="V1107" i="7"/>
  <c r="W1107" i="7"/>
  <c r="AE1110" i="1"/>
  <c r="X1107" i="7"/>
  <c r="Y1107" i="7"/>
  <c r="Z1107" i="7"/>
  <c r="AH1110" i="1"/>
  <c r="AA1107" i="7"/>
  <c r="AB1107" i="7"/>
  <c r="A1108" i="7"/>
  <c r="B1108" i="7"/>
  <c r="C1108" i="7"/>
  <c r="D1108" i="7"/>
  <c r="E1108" i="7"/>
  <c r="F1108" i="7"/>
  <c r="G1108" i="7"/>
  <c r="H1108" i="7"/>
  <c r="I1108" i="7"/>
  <c r="P1111" i="1"/>
  <c r="J1108" i="7"/>
  <c r="Q1111" i="1"/>
  <c r="K1108" i="7"/>
  <c r="L1108" i="7"/>
  <c r="M1108" i="7"/>
  <c r="AQ1111" i="1"/>
  <c r="AR1111" i="1"/>
  <c r="AS1111" i="1"/>
  <c r="AT1111" i="1"/>
  <c r="AU1111" i="1"/>
  <c r="T1111" i="1"/>
  <c r="N1108" i="7"/>
  <c r="AV1111" i="1"/>
  <c r="AW1111" i="1"/>
  <c r="AX1111" i="1"/>
  <c r="AY1111" i="1"/>
  <c r="AZ1111" i="1"/>
  <c r="U1111" i="1"/>
  <c r="O1108" i="7"/>
  <c r="V1111" i="1"/>
  <c r="P1108" i="7"/>
  <c r="Q1108" i="7"/>
  <c r="R1108" i="7"/>
  <c r="Y1111" i="1"/>
  <c r="S1108" i="7"/>
  <c r="T1108" i="7"/>
  <c r="U1108" i="7"/>
  <c r="V1108" i="7"/>
  <c r="W1108" i="7"/>
  <c r="AE1111" i="1"/>
  <c r="X1108" i="7"/>
  <c r="Y1108" i="7"/>
  <c r="Z1108" i="7"/>
  <c r="AH1111" i="1"/>
  <c r="AA1108" i="7"/>
  <c r="AB1108" i="7"/>
  <c r="A1109" i="7"/>
  <c r="B1109" i="7"/>
  <c r="C1109" i="7"/>
  <c r="D1109" i="7"/>
  <c r="E1109" i="7"/>
  <c r="F1109" i="7"/>
  <c r="G1109" i="7"/>
  <c r="H1109" i="7"/>
  <c r="I1109" i="7"/>
  <c r="P1112" i="1"/>
  <c r="J1109" i="7"/>
  <c r="Q1112" i="1"/>
  <c r="K1109" i="7"/>
  <c r="L1109" i="7"/>
  <c r="M1109" i="7"/>
  <c r="AQ1112" i="1"/>
  <c r="AR1112" i="1"/>
  <c r="AS1112" i="1"/>
  <c r="AT1112" i="1"/>
  <c r="AU1112" i="1"/>
  <c r="T1112" i="1"/>
  <c r="N1109" i="7"/>
  <c r="AV1112" i="1"/>
  <c r="AW1112" i="1"/>
  <c r="AX1112" i="1"/>
  <c r="AY1112" i="1"/>
  <c r="AZ1112" i="1"/>
  <c r="U1112" i="1"/>
  <c r="O1109" i="7"/>
  <c r="V1112" i="1"/>
  <c r="P1109" i="7"/>
  <c r="Q1109" i="7"/>
  <c r="R1109" i="7"/>
  <c r="Y1112" i="1"/>
  <c r="S1109" i="7"/>
  <c r="T1109" i="7"/>
  <c r="U1109" i="7"/>
  <c r="V1109" i="7"/>
  <c r="W1109" i="7"/>
  <c r="AE1112" i="1"/>
  <c r="X1109" i="7"/>
  <c r="Y1109" i="7"/>
  <c r="Z1109" i="7"/>
  <c r="AH1112" i="1"/>
  <c r="AA1109" i="7"/>
  <c r="AB1109" i="7"/>
  <c r="A1110" i="7"/>
  <c r="B1110" i="7"/>
  <c r="C1110" i="7"/>
  <c r="D1110" i="7"/>
  <c r="E1110" i="7"/>
  <c r="F1110" i="7"/>
  <c r="G1110" i="7"/>
  <c r="H1110" i="7"/>
  <c r="I1110" i="7"/>
  <c r="P1113" i="1"/>
  <c r="J1110" i="7"/>
  <c r="Q1113" i="1"/>
  <c r="K1110" i="7"/>
  <c r="L1110" i="7"/>
  <c r="M1110" i="7"/>
  <c r="AQ1113" i="1"/>
  <c r="AR1113" i="1"/>
  <c r="AS1113" i="1"/>
  <c r="AT1113" i="1"/>
  <c r="AU1113" i="1"/>
  <c r="T1113" i="1"/>
  <c r="N1110" i="7"/>
  <c r="AV1113" i="1"/>
  <c r="AW1113" i="1"/>
  <c r="AX1113" i="1"/>
  <c r="AY1113" i="1"/>
  <c r="AZ1113" i="1"/>
  <c r="U1113" i="1"/>
  <c r="O1110" i="7"/>
  <c r="V1113" i="1"/>
  <c r="P1110" i="7"/>
  <c r="Q1110" i="7"/>
  <c r="R1110" i="7"/>
  <c r="Y1113" i="1"/>
  <c r="S1110" i="7"/>
  <c r="T1110" i="7"/>
  <c r="U1110" i="7"/>
  <c r="V1110" i="7"/>
  <c r="W1110" i="7"/>
  <c r="AE1113" i="1"/>
  <c r="X1110" i="7"/>
  <c r="Y1110" i="7"/>
  <c r="Z1110" i="7"/>
  <c r="AH1113" i="1"/>
  <c r="AA1110" i="7"/>
  <c r="AB1110" i="7"/>
  <c r="A1111" i="7"/>
  <c r="B1111" i="7"/>
  <c r="C1111" i="7"/>
  <c r="D1111" i="7"/>
  <c r="E1111" i="7"/>
  <c r="F1111" i="7"/>
  <c r="G1111" i="7"/>
  <c r="H1111" i="7"/>
  <c r="I1111" i="7"/>
  <c r="P1114" i="1"/>
  <c r="J1111" i="7"/>
  <c r="Q1114" i="1"/>
  <c r="K1111" i="7"/>
  <c r="L1111" i="7"/>
  <c r="M1111" i="7"/>
  <c r="AQ1114" i="1"/>
  <c r="AR1114" i="1"/>
  <c r="AS1114" i="1"/>
  <c r="AT1114" i="1"/>
  <c r="AU1114" i="1"/>
  <c r="T1114" i="1"/>
  <c r="N1111" i="7"/>
  <c r="AV1114" i="1"/>
  <c r="AW1114" i="1"/>
  <c r="AX1114" i="1"/>
  <c r="AY1114" i="1"/>
  <c r="AZ1114" i="1"/>
  <c r="U1114" i="1"/>
  <c r="O1111" i="7"/>
  <c r="V1114" i="1"/>
  <c r="P1111" i="7"/>
  <c r="Q1111" i="7"/>
  <c r="R1111" i="7"/>
  <c r="Y1114" i="1"/>
  <c r="S1111" i="7"/>
  <c r="T1111" i="7"/>
  <c r="U1111" i="7"/>
  <c r="V1111" i="7"/>
  <c r="W1111" i="7"/>
  <c r="AE1114" i="1"/>
  <c r="X1111" i="7"/>
  <c r="Y1111" i="7"/>
  <c r="Z1111" i="7"/>
  <c r="AH1114" i="1"/>
  <c r="AA1111" i="7"/>
  <c r="AB1111" i="7"/>
  <c r="A1112" i="7"/>
  <c r="B1112" i="7"/>
  <c r="C1112" i="7"/>
  <c r="D1112" i="7"/>
  <c r="E1112" i="7"/>
  <c r="F1112" i="7"/>
  <c r="G1112" i="7"/>
  <c r="H1112" i="7"/>
  <c r="I1112" i="7"/>
  <c r="P1115" i="1"/>
  <c r="J1112" i="7"/>
  <c r="Q1115" i="1"/>
  <c r="K1112" i="7"/>
  <c r="L1112" i="7"/>
  <c r="M1112" i="7"/>
  <c r="AQ1115" i="1"/>
  <c r="AR1115" i="1"/>
  <c r="AS1115" i="1"/>
  <c r="AT1115" i="1"/>
  <c r="AU1115" i="1"/>
  <c r="T1115" i="1"/>
  <c r="N1112" i="7"/>
  <c r="AV1115" i="1"/>
  <c r="AW1115" i="1"/>
  <c r="AX1115" i="1"/>
  <c r="AY1115" i="1"/>
  <c r="AZ1115" i="1"/>
  <c r="U1115" i="1"/>
  <c r="O1112" i="7"/>
  <c r="V1115" i="1"/>
  <c r="P1112" i="7"/>
  <c r="Q1112" i="7"/>
  <c r="R1112" i="7"/>
  <c r="Y1115" i="1"/>
  <c r="S1112" i="7"/>
  <c r="T1112" i="7"/>
  <c r="U1112" i="7"/>
  <c r="V1112" i="7"/>
  <c r="W1112" i="7"/>
  <c r="AE1115" i="1"/>
  <c r="X1112" i="7"/>
  <c r="Y1112" i="7"/>
  <c r="Z1112" i="7"/>
  <c r="AH1115" i="1"/>
  <c r="AA1112" i="7"/>
  <c r="AB1112" i="7"/>
  <c r="A1113" i="7"/>
  <c r="B1113" i="7"/>
  <c r="C1113" i="7"/>
  <c r="D1113" i="7"/>
  <c r="E1113" i="7"/>
  <c r="F1113" i="7"/>
  <c r="G1113" i="7"/>
  <c r="H1113" i="7"/>
  <c r="I1113" i="7"/>
  <c r="P1116" i="1"/>
  <c r="J1113" i="7"/>
  <c r="Q1116" i="1"/>
  <c r="K1113" i="7"/>
  <c r="L1113" i="7"/>
  <c r="M1113" i="7"/>
  <c r="AQ1116" i="1"/>
  <c r="AR1116" i="1"/>
  <c r="AS1116" i="1"/>
  <c r="AT1116" i="1"/>
  <c r="AU1116" i="1"/>
  <c r="T1116" i="1"/>
  <c r="N1113" i="7"/>
  <c r="AV1116" i="1"/>
  <c r="AW1116" i="1"/>
  <c r="AX1116" i="1"/>
  <c r="AY1116" i="1"/>
  <c r="AZ1116" i="1"/>
  <c r="U1116" i="1"/>
  <c r="O1113" i="7"/>
  <c r="V1116" i="1"/>
  <c r="P1113" i="7"/>
  <c r="Q1113" i="7"/>
  <c r="R1113" i="7"/>
  <c r="Y1116" i="1"/>
  <c r="S1113" i="7"/>
  <c r="T1113" i="7"/>
  <c r="U1113" i="7"/>
  <c r="V1113" i="7"/>
  <c r="W1113" i="7"/>
  <c r="AE1116" i="1"/>
  <c r="X1113" i="7"/>
  <c r="Y1113" i="7"/>
  <c r="Z1113" i="7"/>
  <c r="AH1116" i="1"/>
  <c r="AA1113" i="7"/>
  <c r="AB1113" i="7"/>
  <c r="A1114" i="7"/>
  <c r="B1114" i="7"/>
  <c r="C1114" i="7"/>
  <c r="D1114" i="7"/>
  <c r="E1114" i="7"/>
  <c r="F1114" i="7"/>
  <c r="G1114" i="7"/>
  <c r="H1114" i="7"/>
  <c r="I1114" i="7"/>
  <c r="P1117" i="1"/>
  <c r="J1114" i="7"/>
  <c r="Q1117" i="1"/>
  <c r="K1114" i="7"/>
  <c r="L1114" i="7"/>
  <c r="M1114" i="7"/>
  <c r="AQ1117" i="1"/>
  <c r="AR1117" i="1"/>
  <c r="AS1117" i="1"/>
  <c r="AT1117" i="1"/>
  <c r="AU1117" i="1"/>
  <c r="T1117" i="1"/>
  <c r="N1114" i="7"/>
  <c r="AV1117" i="1"/>
  <c r="AW1117" i="1"/>
  <c r="AX1117" i="1"/>
  <c r="AY1117" i="1"/>
  <c r="AZ1117" i="1"/>
  <c r="U1117" i="1"/>
  <c r="O1114" i="7"/>
  <c r="V1117" i="1"/>
  <c r="P1114" i="7"/>
  <c r="Q1114" i="7"/>
  <c r="R1114" i="7"/>
  <c r="Y1117" i="1"/>
  <c r="S1114" i="7"/>
  <c r="T1114" i="7"/>
  <c r="U1114" i="7"/>
  <c r="V1114" i="7"/>
  <c r="W1114" i="7"/>
  <c r="AE1117" i="1"/>
  <c r="X1114" i="7"/>
  <c r="Y1114" i="7"/>
  <c r="Z1114" i="7"/>
  <c r="AH1117" i="1"/>
  <c r="AA1114" i="7"/>
  <c r="AB1114" i="7"/>
  <c r="A1115" i="7"/>
  <c r="B1115" i="7"/>
  <c r="C1115" i="7"/>
  <c r="D1115" i="7"/>
  <c r="E1115" i="7"/>
  <c r="F1115" i="7"/>
  <c r="G1115" i="7"/>
  <c r="H1115" i="7"/>
  <c r="I1115" i="7"/>
  <c r="P1118" i="1"/>
  <c r="J1115" i="7"/>
  <c r="Q1118" i="1"/>
  <c r="K1115" i="7"/>
  <c r="L1115" i="7"/>
  <c r="M1115" i="7"/>
  <c r="AQ1118" i="1"/>
  <c r="AR1118" i="1"/>
  <c r="AS1118" i="1"/>
  <c r="AT1118" i="1"/>
  <c r="AU1118" i="1"/>
  <c r="T1118" i="1"/>
  <c r="N1115" i="7"/>
  <c r="AV1118" i="1"/>
  <c r="AW1118" i="1"/>
  <c r="AX1118" i="1"/>
  <c r="AY1118" i="1"/>
  <c r="AZ1118" i="1"/>
  <c r="U1118" i="1"/>
  <c r="O1115" i="7"/>
  <c r="V1118" i="1"/>
  <c r="P1115" i="7"/>
  <c r="Q1115" i="7"/>
  <c r="R1115" i="7"/>
  <c r="Y1118" i="1"/>
  <c r="S1115" i="7"/>
  <c r="T1115" i="7"/>
  <c r="U1115" i="7"/>
  <c r="V1115" i="7"/>
  <c r="W1115" i="7"/>
  <c r="AE1118" i="1"/>
  <c r="X1115" i="7"/>
  <c r="Y1115" i="7"/>
  <c r="Z1115" i="7"/>
  <c r="AH1118" i="1"/>
  <c r="AA1115" i="7"/>
  <c r="AB1115" i="7"/>
  <c r="A1116" i="7"/>
  <c r="B1116" i="7"/>
  <c r="C1116" i="7"/>
  <c r="D1116" i="7"/>
  <c r="E1116" i="7"/>
  <c r="F1116" i="7"/>
  <c r="G1116" i="7"/>
  <c r="H1116" i="7"/>
  <c r="I1116" i="7"/>
  <c r="P1119" i="1"/>
  <c r="J1116" i="7"/>
  <c r="Q1119" i="1"/>
  <c r="K1116" i="7"/>
  <c r="L1116" i="7"/>
  <c r="M1116" i="7"/>
  <c r="AQ1119" i="1"/>
  <c r="AR1119" i="1"/>
  <c r="AS1119" i="1"/>
  <c r="AT1119" i="1"/>
  <c r="AU1119" i="1"/>
  <c r="T1119" i="1"/>
  <c r="N1116" i="7"/>
  <c r="AV1119" i="1"/>
  <c r="AW1119" i="1"/>
  <c r="AX1119" i="1"/>
  <c r="AY1119" i="1"/>
  <c r="AZ1119" i="1"/>
  <c r="U1119" i="1"/>
  <c r="O1116" i="7"/>
  <c r="V1119" i="1"/>
  <c r="P1116" i="7"/>
  <c r="Q1116" i="7"/>
  <c r="R1116" i="7"/>
  <c r="Y1119" i="1"/>
  <c r="S1116" i="7"/>
  <c r="T1116" i="7"/>
  <c r="U1116" i="7"/>
  <c r="V1116" i="7"/>
  <c r="W1116" i="7"/>
  <c r="AE1119" i="1"/>
  <c r="X1116" i="7"/>
  <c r="Y1116" i="7"/>
  <c r="Z1116" i="7"/>
  <c r="AH1119" i="1"/>
  <c r="AA1116" i="7"/>
  <c r="AB1116" i="7"/>
  <c r="A1117" i="7"/>
  <c r="B1117" i="7"/>
  <c r="C1117" i="7"/>
  <c r="D1117" i="7"/>
  <c r="E1117" i="7"/>
  <c r="F1117" i="7"/>
  <c r="G1117" i="7"/>
  <c r="H1117" i="7"/>
  <c r="I1117" i="7"/>
  <c r="P1120" i="1"/>
  <c r="J1117" i="7"/>
  <c r="Q1120" i="1"/>
  <c r="K1117" i="7"/>
  <c r="L1117" i="7"/>
  <c r="M1117" i="7"/>
  <c r="AQ1120" i="1"/>
  <c r="AR1120" i="1"/>
  <c r="AS1120" i="1"/>
  <c r="AT1120" i="1"/>
  <c r="AU1120" i="1"/>
  <c r="T1120" i="1"/>
  <c r="N1117" i="7"/>
  <c r="AV1120" i="1"/>
  <c r="AW1120" i="1"/>
  <c r="AX1120" i="1"/>
  <c r="AY1120" i="1"/>
  <c r="AZ1120" i="1"/>
  <c r="U1120" i="1"/>
  <c r="O1117" i="7"/>
  <c r="V1120" i="1"/>
  <c r="P1117" i="7"/>
  <c r="Q1117" i="7"/>
  <c r="R1117" i="7"/>
  <c r="Y1120" i="1"/>
  <c r="S1117" i="7"/>
  <c r="T1117" i="7"/>
  <c r="U1117" i="7"/>
  <c r="V1117" i="7"/>
  <c r="W1117" i="7"/>
  <c r="AE1120" i="1"/>
  <c r="X1117" i="7"/>
  <c r="Y1117" i="7"/>
  <c r="Z1117" i="7"/>
  <c r="AH1120" i="1"/>
  <c r="AA1117" i="7"/>
  <c r="AB1117" i="7"/>
  <c r="A1118" i="7"/>
  <c r="B1118" i="7"/>
  <c r="C1118" i="7"/>
  <c r="D1118" i="7"/>
  <c r="E1118" i="7"/>
  <c r="F1118" i="7"/>
  <c r="G1118" i="7"/>
  <c r="H1118" i="7"/>
  <c r="I1118" i="7"/>
  <c r="P1121" i="1"/>
  <c r="J1118" i="7"/>
  <c r="Q1121" i="1"/>
  <c r="K1118" i="7"/>
  <c r="L1118" i="7"/>
  <c r="M1118" i="7"/>
  <c r="AQ1121" i="1"/>
  <c r="AR1121" i="1"/>
  <c r="AS1121" i="1"/>
  <c r="AT1121" i="1"/>
  <c r="AU1121" i="1"/>
  <c r="T1121" i="1"/>
  <c r="N1118" i="7"/>
  <c r="AV1121" i="1"/>
  <c r="AW1121" i="1"/>
  <c r="AX1121" i="1"/>
  <c r="AY1121" i="1"/>
  <c r="AZ1121" i="1"/>
  <c r="U1121" i="1"/>
  <c r="O1118" i="7"/>
  <c r="V1121" i="1"/>
  <c r="P1118" i="7"/>
  <c r="Q1118" i="7"/>
  <c r="R1118" i="7"/>
  <c r="Y1121" i="1"/>
  <c r="S1118" i="7"/>
  <c r="T1118" i="7"/>
  <c r="U1118" i="7"/>
  <c r="V1118" i="7"/>
  <c r="W1118" i="7"/>
  <c r="AE1121" i="1"/>
  <c r="X1118" i="7"/>
  <c r="Y1118" i="7"/>
  <c r="Z1118" i="7"/>
  <c r="AH1121" i="1"/>
  <c r="AA1118" i="7"/>
  <c r="AB1118" i="7"/>
  <c r="A1119" i="7"/>
  <c r="B1119" i="7"/>
  <c r="C1119" i="7"/>
  <c r="D1119" i="7"/>
  <c r="E1119" i="7"/>
  <c r="F1119" i="7"/>
  <c r="G1119" i="7"/>
  <c r="H1119" i="7"/>
  <c r="I1119" i="7"/>
  <c r="P1122" i="1"/>
  <c r="J1119" i="7"/>
  <c r="Q1122" i="1"/>
  <c r="K1119" i="7"/>
  <c r="L1119" i="7"/>
  <c r="M1119" i="7"/>
  <c r="AQ1122" i="1"/>
  <c r="AR1122" i="1"/>
  <c r="AS1122" i="1"/>
  <c r="AT1122" i="1"/>
  <c r="AU1122" i="1"/>
  <c r="T1122" i="1"/>
  <c r="N1119" i="7"/>
  <c r="AV1122" i="1"/>
  <c r="AW1122" i="1"/>
  <c r="AX1122" i="1"/>
  <c r="AY1122" i="1"/>
  <c r="AZ1122" i="1"/>
  <c r="U1122" i="1"/>
  <c r="O1119" i="7"/>
  <c r="V1122" i="1"/>
  <c r="P1119" i="7"/>
  <c r="Q1119" i="7"/>
  <c r="R1119" i="7"/>
  <c r="Y1122" i="1"/>
  <c r="S1119" i="7"/>
  <c r="T1119" i="7"/>
  <c r="U1119" i="7"/>
  <c r="V1119" i="7"/>
  <c r="W1119" i="7"/>
  <c r="AE1122" i="1"/>
  <c r="X1119" i="7"/>
  <c r="Y1119" i="7"/>
  <c r="Z1119" i="7"/>
  <c r="AH1122" i="1"/>
  <c r="AA1119" i="7"/>
  <c r="AB1119" i="7"/>
  <c r="A1120" i="7"/>
  <c r="B1120" i="7"/>
  <c r="C1120" i="7"/>
  <c r="D1120" i="7"/>
  <c r="E1120" i="7"/>
  <c r="F1120" i="7"/>
  <c r="G1120" i="7"/>
  <c r="H1120" i="7"/>
  <c r="I1120" i="7"/>
  <c r="P1123" i="1"/>
  <c r="J1120" i="7"/>
  <c r="Q1123" i="1"/>
  <c r="K1120" i="7"/>
  <c r="L1120" i="7"/>
  <c r="M1120" i="7"/>
  <c r="AQ1123" i="1"/>
  <c r="AR1123" i="1"/>
  <c r="AS1123" i="1"/>
  <c r="AT1123" i="1"/>
  <c r="AU1123" i="1"/>
  <c r="T1123" i="1"/>
  <c r="N1120" i="7"/>
  <c r="AV1123" i="1"/>
  <c r="AW1123" i="1"/>
  <c r="AX1123" i="1"/>
  <c r="AY1123" i="1"/>
  <c r="AZ1123" i="1"/>
  <c r="U1123" i="1"/>
  <c r="O1120" i="7"/>
  <c r="V1123" i="1"/>
  <c r="P1120" i="7"/>
  <c r="Q1120" i="7"/>
  <c r="R1120" i="7"/>
  <c r="Y1123" i="1"/>
  <c r="S1120" i="7"/>
  <c r="T1120" i="7"/>
  <c r="U1120" i="7"/>
  <c r="V1120" i="7"/>
  <c r="W1120" i="7"/>
  <c r="AE1123" i="1"/>
  <c r="X1120" i="7"/>
  <c r="Y1120" i="7"/>
  <c r="Z1120" i="7"/>
  <c r="AH1123" i="1"/>
  <c r="AA1120" i="7"/>
  <c r="AB1120" i="7"/>
  <c r="A1121" i="7"/>
  <c r="B1121" i="7"/>
  <c r="C1121" i="7"/>
  <c r="D1121" i="7"/>
  <c r="E1121" i="7"/>
  <c r="F1121" i="7"/>
  <c r="G1121" i="7"/>
  <c r="H1121" i="7"/>
  <c r="I1121" i="7"/>
  <c r="P1124" i="1"/>
  <c r="J1121" i="7"/>
  <c r="Q1124" i="1"/>
  <c r="K1121" i="7"/>
  <c r="L1121" i="7"/>
  <c r="M1121" i="7"/>
  <c r="AQ1124" i="1"/>
  <c r="AR1124" i="1"/>
  <c r="AS1124" i="1"/>
  <c r="AT1124" i="1"/>
  <c r="AU1124" i="1"/>
  <c r="T1124" i="1"/>
  <c r="N1121" i="7"/>
  <c r="AV1124" i="1"/>
  <c r="AW1124" i="1"/>
  <c r="AX1124" i="1"/>
  <c r="AY1124" i="1"/>
  <c r="AZ1124" i="1"/>
  <c r="U1124" i="1"/>
  <c r="O1121" i="7"/>
  <c r="V1124" i="1"/>
  <c r="P1121" i="7"/>
  <c r="Q1121" i="7"/>
  <c r="R1121" i="7"/>
  <c r="Y1124" i="1"/>
  <c r="S1121" i="7"/>
  <c r="T1121" i="7"/>
  <c r="U1121" i="7"/>
  <c r="V1121" i="7"/>
  <c r="W1121" i="7"/>
  <c r="AE1124" i="1"/>
  <c r="X1121" i="7"/>
  <c r="Y1121" i="7"/>
  <c r="Z1121" i="7"/>
  <c r="AH1124" i="1"/>
  <c r="AA1121" i="7"/>
  <c r="AB1121" i="7"/>
  <c r="A1122" i="7"/>
  <c r="B1122" i="7"/>
  <c r="C1122" i="7"/>
  <c r="D1122" i="7"/>
  <c r="E1122" i="7"/>
  <c r="F1122" i="7"/>
  <c r="G1122" i="7"/>
  <c r="H1122" i="7"/>
  <c r="I1122" i="7"/>
  <c r="P1125" i="1"/>
  <c r="J1122" i="7"/>
  <c r="Q1125" i="1"/>
  <c r="K1122" i="7"/>
  <c r="L1122" i="7"/>
  <c r="M1122" i="7"/>
  <c r="AQ1125" i="1"/>
  <c r="AR1125" i="1"/>
  <c r="AS1125" i="1"/>
  <c r="AT1125" i="1"/>
  <c r="AU1125" i="1"/>
  <c r="T1125" i="1"/>
  <c r="N1122" i="7"/>
  <c r="AV1125" i="1"/>
  <c r="AW1125" i="1"/>
  <c r="AX1125" i="1"/>
  <c r="AY1125" i="1"/>
  <c r="AZ1125" i="1"/>
  <c r="U1125" i="1"/>
  <c r="O1122" i="7"/>
  <c r="V1125" i="1"/>
  <c r="P1122" i="7"/>
  <c r="Q1122" i="7"/>
  <c r="R1122" i="7"/>
  <c r="Y1125" i="1"/>
  <c r="S1122" i="7"/>
  <c r="T1122" i="7"/>
  <c r="U1122" i="7"/>
  <c r="V1122" i="7"/>
  <c r="W1122" i="7"/>
  <c r="AE1125" i="1"/>
  <c r="X1122" i="7"/>
  <c r="Y1122" i="7"/>
  <c r="Z1122" i="7"/>
  <c r="AH1125" i="1"/>
  <c r="AA1122" i="7"/>
  <c r="AB1122" i="7"/>
  <c r="A1123" i="7"/>
  <c r="B1123" i="7"/>
  <c r="C1123" i="7"/>
  <c r="D1123" i="7"/>
  <c r="E1123" i="7"/>
  <c r="F1123" i="7"/>
  <c r="G1123" i="7"/>
  <c r="H1123" i="7"/>
  <c r="I1123" i="7"/>
  <c r="P1126" i="1"/>
  <c r="J1123" i="7"/>
  <c r="Q1126" i="1"/>
  <c r="K1123" i="7"/>
  <c r="L1123" i="7"/>
  <c r="M1123" i="7"/>
  <c r="AQ1126" i="1"/>
  <c r="AR1126" i="1"/>
  <c r="AS1126" i="1"/>
  <c r="AT1126" i="1"/>
  <c r="AU1126" i="1"/>
  <c r="T1126" i="1"/>
  <c r="N1123" i="7"/>
  <c r="AV1126" i="1"/>
  <c r="AW1126" i="1"/>
  <c r="AX1126" i="1"/>
  <c r="AY1126" i="1"/>
  <c r="AZ1126" i="1"/>
  <c r="U1126" i="1"/>
  <c r="O1123" i="7"/>
  <c r="V1126" i="1"/>
  <c r="P1123" i="7"/>
  <c r="Q1123" i="7"/>
  <c r="R1123" i="7"/>
  <c r="Y1126" i="1"/>
  <c r="S1123" i="7"/>
  <c r="T1123" i="7"/>
  <c r="U1123" i="7"/>
  <c r="V1123" i="7"/>
  <c r="W1123" i="7"/>
  <c r="AE1126" i="1"/>
  <c r="X1123" i="7"/>
  <c r="Y1123" i="7"/>
  <c r="Z1123" i="7"/>
  <c r="AH1126" i="1"/>
  <c r="AA1123" i="7"/>
  <c r="AB1123" i="7"/>
  <c r="A1124" i="7"/>
  <c r="B1124" i="7"/>
  <c r="I1127" i="1"/>
  <c r="C1124" i="7"/>
  <c r="D1124" i="7"/>
  <c r="E1124" i="7"/>
  <c r="F1124" i="7"/>
  <c r="G1124" i="7"/>
  <c r="H1124" i="7"/>
  <c r="I1124" i="7"/>
  <c r="BO22" i="16"/>
  <c r="BP22" i="16"/>
  <c r="BQ22" i="16"/>
  <c r="BR22" i="16"/>
  <c r="AU22" i="16"/>
  <c r="Y22" i="16"/>
  <c r="P1127" i="1"/>
  <c r="J1124" i="7"/>
  <c r="Q1127" i="1"/>
  <c r="K1124" i="7"/>
  <c r="L1124" i="7"/>
  <c r="M1124" i="7"/>
  <c r="AQ1127" i="1"/>
  <c r="AR1127" i="1"/>
  <c r="AS1127" i="1"/>
  <c r="AT1127" i="1"/>
  <c r="AU1127" i="1"/>
  <c r="T1127" i="1"/>
  <c r="N1124" i="7"/>
  <c r="AV1127" i="1"/>
  <c r="AW1127" i="1"/>
  <c r="AX1127" i="1"/>
  <c r="AY1127" i="1"/>
  <c r="AZ1127" i="1"/>
  <c r="U1127" i="1"/>
  <c r="O1124" i="7"/>
  <c r="AZ22" i="16"/>
  <c r="V1127" i="1"/>
  <c r="P1124" i="7"/>
  <c r="Q1124" i="7"/>
  <c r="R1124" i="7"/>
  <c r="Y1127" i="1"/>
  <c r="S1124" i="7"/>
  <c r="T1124" i="7"/>
  <c r="U1124" i="7"/>
  <c r="V1124" i="7"/>
  <c r="W1124" i="7"/>
  <c r="AE1127" i="1"/>
  <c r="X1124" i="7"/>
  <c r="Y1124" i="7"/>
  <c r="Z1124" i="7"/>
  <c r="AH1127" i="1"/>
  <c r="AA1124" i="7"/>
  <c r="AB1124" i="7"/>
  <c r="A1125" i="7"/>
  <c r="B1125" i="7"/>
  <c r="I1128" i="1"/>
  <c r="C1125" i="7"/>
  <c r="D1125" i="7"/>
  <c r="E1125" i="7"/>
  <c r="F1125" i="7"/>
  <c r="G1125" i="7"/>
  <c r="H1125" i="7"/>
  <c r="I1125" i="7"/>
  <c r="P1128" i="1"/>
  <c r="J1125" i="7"/>
  <c r="Q1128" i="1"/>
  <c r="K1125" i="7"/>
  <c r="L1125" i="7"/>
  <c r="M1125" i="7"/>
  <c r="AQ1128" i="1"/>
  <c r="AR1128" i="1"/>
  <c r="AS1128" i="1"/>
  <c r="AT1128" i="1"/>
  <c r="AU1128" i="1"/>
  <c r="T1128" i="1"/>
  <c r="N1125" i="7"/>
  <c r="AV1128" i="1"/>
  <c r="AW1128" i="1"/>
  <c r="AX1128" i="1"/>
  <c r="AY1128" i="1"/>
  <c r="AZ1128" i="1"/>
  <c r="U1128" i="1"/>
  <c r="O1125" i="7"/>
  <c r="V1128" i="1"/>
  <c r="P1125" i="7"/>
  <c r="Q1125" i="7"/>
  <c r="R1125" i="7"/>
  <c r="Y1128" i="1"/>
  <c r="S1125" i="7"/>
  <c r="T1125" i="7"/>
  <c r="U1125" i="7"/>
  <c r="V1125" i="7"/>
  <c r="W1125" i="7"/>
  <c r="AE1128" i="1"/>
  <c r="X1125" i="7"/>
  <c r="Y1125" i="7"/>
  <c r="Z1125" i="7"/>
  <c r="AH1128" i="1"/>
  <c r="AA1125" i="7"/>
  <c r="AB1125" i="7"/>
  <c r="A1126" i="7"/>
  <c r="B1126" i="7"/>
  <c r="I1129" i="1"/>
  <c r="C1126" i="7"/>
  <c r="D1126" i="7"/>
  <c r="E1126" i="7"/>
  <c r="F1126" i="7"/>
  <c r="G1126" i="7"/>
  <c r="H1126" i="7"/>
  <c r="I1126" i="7"/>
  <c r="P1129" i="1"/>
  <c r="J1126" i="7"/>
  <c r="Q1129" i="1"/>
  <c r="K1126" i="7"/>
  <c r="L1126" i="7"/>
  <c r="M1126" i="7"/>
  <c r="AQ1129" i="1"/>
  <c r="AR1129" i="1"/>
  <c r="AS1129" i="1"/>
  <c r="AT1129" i="1"/>
  <c r="AU1129" i="1"/>
  <c r="T1129" i="1"/>
  <c r="N1126" i="7"/>
  <c r="AV1129" i="1"/>
  <c r="AW1129" i="1"/>
  <c r="AX1129" i="1"/>
  <c r="AY1129" i="1"/>
  <c r="AZ1129" i="1"/>
  <c r="U1129" i="1"/>
  <c r="O1126" i="7"/>
  <c r="V1129" i="1"/>
  <c r="P1126" i="7"/>
  <c r="Q1126" i="7"/>
  <c r="R1126" i="7"/>
  <c r="Y1129" i="1"/>
  <c r="S1126" i="7"/>
  <c r="T1126" i="7"/>
  <c r="U1126" i="7"/>
  <c r="V1126" i="7"/>
  <c r="W1126" i="7"/>
  <c r="AE1129" i="1"/>
  <c r="X1126" i="7"/>
  <c r="Y1126" i="7"/>
  <c r="Z1126" i="7"/>
  <c r="AH1129" i="1"/>
  <c r="AA1126" i="7"/>
  <c r="AB1126" i="7"/>
  <c r="A1127" i="7"/>
  <c r="B1127" i="7"/>
  <c r="I1130" i="1"/>
  <c r="C1127" i="7"/>
  <c r="D1127" i="7"/>
  <c r="E1127" i="7"/>
  <c r="F1127" i="7"/>
  <c r="G1127" i="7"/>
  <c r="H1127" i="7"/>
  <c r="I1127" i="7"/>
  <c r="P1130" i="1"/>
  <c r="J1127" i="7"/>
  <c r="Q1130" i="1"/>
  <c r="K1127" i="7"/>
  <c r="L1127" i="7"/>
  <c r="M1127" i="7"/>
  <c r="AQ1130" i="1"/>
  <c r="AR1130" i="1"/>
  <c r="AS1130" i="1"/>
  <c r="AT1130" i="1"/>
  <c r="AU1130" i="1"/>
  <c r="T1130" i="1"/>
  <c r="N1127" i="7"/>
  <c r="AV1130" i="1"/>
  <c r="AW1130" i="1"/>
  <c r="AX1130" i="1"/>
  <c r="AY1130" i="1"/>
  <c r="AZ1130" i="1"/>
  <c r="U1130" i="1"/>
  <c r="O1127" i="7"/>
  <c r="V1130" i="1"/>
  <c r="P1127" i="7"/>
  <c r="Q1127" i="7"/>
  <c r="R1127" i="7"/>
  <c r="Y1130" i="1"/>
  <c r="S1127" i="7"/>
  <c r="T1127" i="7"/>
  <c r="U1127" i="7"/>
  <c r="V1127" i="7"/>
  <c r="W1127" i="7"/>
  <c r="AE1130" i="1"/>
  <c r="X1127" i="7"/>
  <c r="Y1127" i="7"/>
  <c r="Z1127" i="7"/>
  <c r="AH1130" i="1"/>
  <c r="AA1127" i="7"/>
  <c r="AB1127" i="7"/>
  <c r="A1128" i="7"/>
  <c r="B1128" i="7"/>
  <c r="I1131" i="1"/>
  <c r="C1128" i="7"/>
  <c r="D1128" i="7"/>
  <c r="E1128" i="7"/>
  <c r="F1128" i="7"/>
  <c r="G1128" i="7"/>
  <c r="H1128" i="7"/>
  <c r="I1128" i="7"/>
  <c r="P1131" i="1"/>
  <c r="J1128" i="7"/>
  <c r="Q1131" i="1"/>
  <c r="K1128" i="7"/>
  <c r="L1128" i="7"/>
  <c r="M1128" i="7"/>
  <c r="AQ1131" i="1"/>
  <c r="AR1131" i="1"/>
  <c r="AS1131" i="1"/>
  <c r="AT1131" i="1"/>
  <c r="AU1131" i="1"/>
  <c r="T1131" i="1"/>
  <c r="N1128" i="7"/>
  <c r="AV1131" i="1"/>
  <c r="AW1131" i="1"/>
  <c r="AX1131" i="1"/>
  <c r="AY1131" i="1"/>
  <c r="AZ1131" i="1"/>
  <c r="U1131" i="1"/>
  <c r="O1128" i="7"/>
  <c r="V1131" i="1"/>
  <c r="P1128" i="7"/>
  <c r="Q1128" i="7"/>
  <c r="R1128" i="7"/>
  <c r="Y1131" i="1"/>
  <c r="S1128" i="7"/>
  <c r="T1128" i="7"/>
  <c r="U1128" i="7"/>
  <c r="V1128" i="7"/>
  <c r="W1128" i="7"/>
  <c r="AE1131" i="1"/>
  <c r="X1128" i="7"/>
  <c r="Y1128" i="7"/>
  <c r="Z1128" i="7"/>
  <c r="AH1131" i="1"/>
  <c r="AA1128" i="7"/>
  <c r="AB1128" i="7"/>
  <c r="A1129" i="7"/>
  <c r="B1129" i="7"/>
  <c r="I1132" i="1"/>
  <c r="C1129" i="7"/>
  <c r="D1129" i="7"/>
  <c r="E1129" i="7"/>
  <c r="F1129" i="7"/>
  <c r="G1129" i="7"/>
  <c r="H1129" i="7"/>
  <c r="I1129" i="7"/>
  <c r="P1132" i="1"/>
  <c r="J1129" i="7"/>
  <c r="Q1132" i="1"/>
  <c r="K1129" i="7"/>
  <c r="L1129" i="7"/>
  <c r="M1129" i="7"/>
  <c r="AQ1132" i="1"/>
  <c r="AR1132" i="1"/>
  <c r="AS1132" i="1"/>
  <c r="AT1132" i="1"/>
  <c r="AU1132" i="1"/>
  <c r="T1132" i="1"/>
  <c r="N1129" i="7"/>
  <c r="AV1132" i="1"/>
  <c r="AW1132" i="1"/>
  <c r="AX1132" i="1"/>
  <c r="AY1132" i="1"/>
  <c r="AZ1132" i="1"/>
  <c r="U1132" i="1"/>
  <c r="O1129" i="7"/>
  <c r="V1132" i="1"/>
  <c r="P1129" i="7"/>
  <c r="Q1129" i="7"/>
  <c r="R1129" i="7"/>
  <c r="Y1132" i="1"/>
  <c r="S1129" i="7"/>
  <c r="T1129" i="7"/>
  <c r="U1129" i="7"/>
  <c r="V1129" i="7"/>
  <c r="W1129" i="7"/>
  <c r="AE1132" i="1"/>
  <c r="X1129" i="7"/>
  <c r="Y1129" i="7"/>
  <c r="Z1129" i="7"/>
  <c r="AH1132" i="1"/>
  <c r="AA1129" i="7"/>
  <c r="AB1129" i="7"/>
  <c r="A1130" i="7"/>
  <c r="B1130" i="7"/>
  <c r="I1133" i="1"/>
  <c r="C1130" i="7"/>
  <c r="D1130" i="7"/>
  <c r="E1130" i="7"/>
  <c r="F1130" i="7"/>
  <c r="G1130" i="7"/>
  <c r="H1130" i="7"/>
  <c r="I1130" i="7"/>
  <c r="P1133" i="1"/>
  <c r="J1130" i="7"/>
  <c r="Q1133" i="1"/>
  <c r="K1130" i="7"/>
  <c r="L1130" i="7"/>
  <c r="M1130" i="7"/>
  <c r="AQ1133" i="1"/>
  <c r="AR1133" i="1"/>
  <c r="AS1133" i="1"/>
  <c r="AT1133" i="1"/>
  <c r="AU1133" i="1"/>
  <c r="T1133" i="1"/>
  <c r="N1130" i="7"/>
  <c r="AV1133" i="1"/>
  <c r="AW1133" i="1"/>
  <c r="AX1133" i="1"/>
  <c r="AY1133" i="1"/>
  <c r="AZ1133" i="1"/>
  <c r="U1133" i="1"/>
  <c r="O1130" i="7"/>
  <c r="V1133" i="1"/>
  <c r="P1130" i="7"/>
  <c r="Q1130" i="7"/>
  <c r="R1130" i="7"/>
  <c r="Y1133" i="1"/>
  <c r="S1130" i="7"/>
  <c r="T1130" i="7"/>
  <c r="U1130" i="7"/>
  <c r="V1130" i="7"/>
  <c r="W1130" i="7"/>
  <c r="AE1133" i="1"/>
  <c r="X1130" i="7"/>
  <c r="Y1130" i="7"/>
  <c r="Z1130" i="7"/>
  <c r="AH1133" i="1"/>
  <c r="AA1130" i="7"/>
  <c r="AB1130" i="7"/>
  <c r="A1131" i="7"/>
  <c r="B1131" i="7"/>
  <c r="I1134" i="1"/>
  <c r="C1131" i="7"/>
  <c r="D1131" i="7"/>
  <c r="E1131" i="7"/>
  <c r="F1131" i="7"/>
  <c r="G1131" i="7"/>
  <c r="H1131" i="7"/>
  <c r="I1131" i="7"/>
  <c r="P1134" i="1"/>
  <c r="J1131" i="7"/>
  <c r="Q1134" i="1"/>
  <c r="K1131" i="7"/>
  <c r="L1131" i="7"/>
  <c r="M1131" i="7"/>
  <c r="AQ1134" i="1"/>
  <c r="AR1134" i="1"/>
  <c r="AS1134" i="1"/>
  <c r="AT1134" i="1"/>
  <c r="AU1134" i="1"/>
  <c r="T1134" i="1"/>
  <c r="N1131" i="7"/>
  <c r="AV1134" i="1"/>
  <c r="AW1134" i="1"/>
  <c r="AX1134" i="1"/>
  <c r="AY1134" i="1"/>
  <c r="AZ1134" i="1"/>
  <c r="U1134" i="1"/>
  <c r="O1131" i="7"/>
  <c r="V1134" i="1"/>
  <c r="P1131" i="7"/>
  <c r="Q1131" i="7"/>
  <c r="R1131" i="7"/>
  <c r="Y1134" i="1"/>
  <c r="S1131" i="7"/>
  <c r="T1131" i="7"/>
  <c r="U1131" i="7"/>
  <c r="V1131" i="7"/>
  <c r="W1131" i="7"/>
  <c r="AE1134" i="1"/>
  <c r="X1131" i="7"/>
  <c r="Y1131" i="7"/>
  <c r="Z1131" i="7"/>
  <c r="AH1134" i="1"/>
  <c r="AA1131" i="7"/>
  <c r="AB1131" i="7"/>
  <c r="A1132" i="7"/>
  <c r="B1132" i="7"/>
  <c r="I1135" i="1"/>
  <c r="C1132" i="7"/>
  <c r="D1132" i="7"/>
  <c r="E1132" i="7"/>
  <c r="F1132" i="7"/>
  <c r="G1132" i="7"/>
  <c r="H1132" i="7"/>
  <c r="I1132" i="7"/>
  <c r="P1135" i="1"/>
  <c r="J1132" i="7"/>
  <c r="Q1135" i="1"/>
  <c r="K1132" i="7"/>
  <c r="L1132" i="7"/>
  <c r="M1132" i="7"/>
  <c r="AQ1135" i="1"/>
  <c r="AR1135" i="1"/>
  <c r="AS1135" i="1"/>
  <c r="AT1135" i="1"/>
  <c r="AU1135" i="1"/>
  <c r="T1135" i="1"/>
  <c r="N1132" i="7"/>
  <c r="AV1135" i="1"/>
  <c r="AW1135" i="1"/>
  <c r="AX1135" i="1"/>
  <c r="AY1135" i="1"/>
  <c r="AZ1135" i="1"/>
  <c r="U1135" i="1"/>
  <c r="O1132" i="7"/>
  <c r="V1135" i="1"/>
  <c r="P1132" i="7"/>
  <c r="Q1132" i="7"/>
  <c r="R1132" i="7"/>
  <c r="Y1135" i="1"/>
  <c r="S1132" i="7"/>
  <c r="T1132" i="7"/>
  <c r="U1132" i="7"/>
  <c r="V1132" i="7"/>
  <c r="W1132" i="7"/>
  <c r="AE1135" i="1"/>
  <c r="X1132" i="7"/>
  <c r="Y1132" i="7"/>
  <c r="Z1132" i="7"/>
  <c r="AH1135" i="1"/>
  <c r="AA1132" i="7"/>
  <c r="AB1132" i="7"/>
  <c r="A1133" i="7"/>
  <c r="B1133" i="7"/>
  <c r="I1136" i="1"/>
  <c r="C1133" i="7"/>
  <c r="D1133" i="7"/>
  <c r="E1133" i="7"/>
  <c r="F1133" i="7"/>
  <c r="G1133" i="7"/>
  <c r="H1133" i="7"/>
  <c r="I1133" i="7"/>
  <c r="P1136" i="1"/>
  <c r="J1133" i="7"/>
  <c r="Q1136" i="1"/>
  <c r="K1133" i="7"/>
  <c r="L1133" i="7"/>
  <c r="M1133" i="7"/>
  <c r="AQ1136" i="1"/>
  <c r="AR1136" i="1"/>
  <c r="AS1136" i="1"/>
  <c r="AT1136" i="1"/>
  <c r="AU1136" i="1"/>
  <c r="T1136" i="1"/>
  <c r="N1133" i="7"/>
  <c r="AV1136" i="1"/>
  <c r="AW1136" i="1"/>
  <c r="AX1136" i="1"/>
  <c r="AY1136" i="1"/>
  <c r="AZ1136" i="1"/>
  <c r="U1136" i="1"/>
  <c r="O1133" i="7"/>
  <c r="V1136" i="1"/>
  <c r="P1133" i="7"/>
  <c r="Q1133" i="7"/>
  <c r="R1133" i="7"/>
  <c r="Y1136" i="1"/>
  <c r="S1133" i="7"/>
  <c r="T1133" i="7"/>
  <c r="U1133" i="7"/>
  <c r="V1133" i="7"/>
  <c r="W1133" i="7"/>
  <c r="AE1136" i="1"/>
  <c r="X1133" i="7"/>
  <c r="Y1133" i="7"/>
  <c r="Z1133" i="7"/>
  <c r="AH1136" i="1"/>
  <c r="AA1133" i="7"/>
  <c r="AB1133" i="7"/>
  <c r="A1134" i="7"/>
  <c r="B1134" i="7"/>
  <c r="I1137" i="1"/>
  <c r="C1134" i="7"/>
  <c r="D1134" i="7"/>
  <c r="E1134" i="7"/>
  <c r="F1134" i="7"/>
  <c r="G1134" i="7"/>
  <c r="H1134" i="7"/>
  <c r="I1134" i="7"/>
  <c r="P1137" i="1"/>
  <c r="J1134" i="7"/>
  <c r="Q1137" i="1"/>
  <c r="K1134" i="7"/>
  <c r="L1134" i="7"/>
  <c r="M1134" i="7"/>
  <c r="AQ1137" i="1"/>
  <c r="AR1137" i="1"/>
  <c r="AS1137" i="1"/>
  <c r="AT1137" i="1"/>
  <c r="AU1137" i="1"/>
  <c r="T1137" i="1"/>
  <c r="N1134" i="7"/>
  <c r="AV1137" i="1"/>
  <c r="AW1137" i="1"/>
  <c r="AX1137" i="1"/>
  <c r="AY1137" i="1"/>
  <c r="AZ1137" i="1"/>
  <c r="U1137" i="1"/>
  <c r="O1134" i="7"/>
  <c r="V1137" i="1"/>
  <c r="P1134" i="7"/>
  <c r="Q1134" i="7"/>
  <c r="R1134" i="7"/>
  <c r="Y1137" i="1"/>
  <c r="S1134" i="7"/>
  <c r="T1134" i="7"/>
  <c r="U1134" i="7"/>
  <c r="V1134" i="7"/>
  <c r="W1134" i="7"/>
  <c r="AE1137" i="1"/>
  <c r="X1134" i="7"/>
  <c r="Y1134" i="7"/>
  <c r="Z1134" i="7"/>
  <c r="AH1137" i="1"/>
  <c r="AA1134" i="7"/>
  <c r="AB1134" i="7"/>
  <c r="A1135" i="7"/>
  <c r="B1135" i="7"/>
  <c r="I1138" i="1"/>
  <c r="C1135" i="7"/>
  <c r="D1135" i="7"/>
  <c r="E1135" i="7"/>
  <c r="F1135" i="7"/>
  <c r="G1135" i="7"/>
  <c r="H1135" i="7"/>
  <c r="I1135" i="7"/>
  <c r="P1138" i="1"/>
  <c r="J1135" i="7"/>
  <c r="Q1138" i="1"/>
  <c r="K1135" i="7"/>
  <c r="L1135" i="7"/>
  <c r="M1135" i="7"/>
  <c r="AQ1138" i="1"/>
  <c r="AR1138" i="1"/>
  <c r="AS1138" i="1"/>
  <c r="AT1138" i="1"/>
  <c r="AU1138" i="1"/>
  <c r="T1138" i="1"/>
  <c r="N1135" i="7"/>
  <c r="AV1138" i="1"/>
  <c r="AW1138" i="1"/>
  <c r="AX1138" i="1"/>
  <c r="AY1138" i="1"/>
  <c r="AZ1138" i="1"/>
  <c r="U1138" i="1"/>
  <c r="O1135" i="7"/>
  <c r="V1138" i="1"/>
  <c r="P1135" i="7"/>
  <c r="Q1135" i="7"/>
  <c r="R1135" i="7"/>
  <c r="Y1138" i="1"/>
  <c r="S1135" i="7"/>
  <c r="T1135" i="7"/>
  <c r="U1135" i="7"/>
  <c r="V1135" i="7"/>
  <c r="W1135" i="7"/>
  <c r="AE1138" i="1"/>
  <c r="X1135" i="7"/>
  <c r="Y1135" i="7"/>
  <c r="Z1135" i="7"/>
  <c r="AH1138" i="1"/>
  <c r="AA1135" i="7"/>
  <c r="AB1135" i="7"/>
  <c r="A1136" i="7"/>
  <c r="B1136" i="7"/>
  <c r="I1139" i="1"/>
  <c r="C1136" i="7"/>
  <c r="D1136" i="7"/>
  <c r="E1136" i="7"/>
  <c r="F1136" i="7"/>
  <c r="G1136" i="7"/>
  <c r="H1136" i="7"/>
  <c r="I1136" i="7"/>
  <c r="P1139" i="1"/>
  <c r="J1136" i="7"/>
  <c r="Q1139" i="1"/>
  <c r="K1136" i="7"/>
  <c r="L1136" i="7"/>
  <c r="M1136" i="7"/>
  <c r="AQ1139" i="1"/>
  <c r="AR1139" i="1"/>
  <c r="AS1139" i="1"/>
  <c r="AT1139" i="1"/>
  <c r="AU1139" i="1"/>
  <c r="T1139" i="1"/>
  <c r="N1136" i="7"/>
  <c r="AV1139" i="1"/>
  <c r="AW1139" i="1"/>
  <c r="AX1139" i="1"/>
  <c r="AY1139" i="1"/>
  <c r="AZ1139" i="1"/>
  <c r="U1139" i="1"/>
  <c r="O1136" i="7"/>
  <c r="V1139" i="1"/>
  <c r="P1136" i="7"/>
  <c r="Q1136" i="7"/>
  <c r="R1136" i="7"/>
  <c r="Y1139" i="1"/>
  <c r="S1136" i="7"/>
  <c r="T1136" i="7"/>
  <c r="U1136" i="7"/>
  <c r="V1136" i="7"/>
  <c r="W1136" i="7"/>
  <c r="AE1139" i="1"/>
  <c r="X1136" i="7"/>
  <c r="Y1136" i="7"/>
  <c r="Z1136" i="7"/>
  <c r="AH1139" i="1"/>
  <c r="AA1136" i="7"/>
  <c r="AB1136" i="7"/>
  <c r="A1137" i="7"/>
  <c r="B1137" i="7"/>
  <c r="I1140" i="1"/>
  <c r="C1137" i="7"/>
  <c r="D1137" i="7"/>
  <c r="E1137" i="7"/>
  <c r="F1137" i="7"/>
  <c r="G1137" i="7"/>
  <c r="H1137" i="7"/>
  <c r="I1137" i="7"/>
  <c r="P1140" i="1"/>
  <c r="J1137" i="7"/>
  <c r="Q1140" i="1"/>
  <c r="K1137" i="7"/>
  <c r="L1137" i="7"/>
  <c r="M1137" i="7"/>
  <c r="AQ1140" i="1"/>
  <c r="AR1140" i="1"/>
  <c r="AS1140" i="1"/>
  <c r="AT1140" i="1"/>
  <c r="AU1140" i="1"/>
  <c r="T1140" i="1"/>
  <c r="N1137" i="7"/>
  <c r="AV1140" i="1"/>
  <c r="AW1140" i="1"/>
  <c r="AX1140" i="1"/>
  <c r="AY1140" i="1"/>
  <c r="AZ1140" i="1"/>
  <c r="U1140" i="1"/>
  <c r="O1137" i="7"/>
  <c r="V1140" i="1"/>
  <c r="P1137" i="7"/>
  <c r="Q1137" i="7"/>
  <c r="R1137" i="7"/>
  <c r="Y1140" i="1"/>
  <c r="S1137" i="7"/>
  <c r="T1137" i="7"/>
  <c r="U1137" i="7"/>
  <c r="V1137" i="7"/>
  <c r="W1137" i="7"/>
  <c r="AE1140" i="1"/>
  <c r="X1137" i="7"/>
  <c r="Y1137" i="7"/>
  <c r="Z1137" i="7"/>
  <c r="AH1140" i="1"/>
  <c r="AA1137" i="7"/>
  <c r="AB1137" i="7"/>
  <c r="A1138" i="7"/>
  <c r="B1138" i="7"/>
  <c r="I1141" i="1"/>
  <c r="C1138" i="7"/>
  <c r="D1138" i="7"/>
  <c r="E1138" i="7"/>
  <c r="F1138" i="7"/>
  <c r="G1138" i="7"/>
  <c r="H1138" i="7"/>
  <c r="I1138" i="7"/>
  <c r="P1141" i="1"/>
  <c r="J1138" i="7"/>
  <c r="Q1141" i="1"/>
  <c r="K1138" i="7"/>
  <c r="L1138" i="7"/>
  <c r="M1138" i="7"/>
  <c r="AQ1141" i="1"/>
  <c r="AR1141" i="1"/>
  <c r="AS1141" i="1"/>
  <c r="AT1141" i="1"/>
  <c r="AU1141" i="1"/>
  <c r="T1141" i="1"/>
  <c r="N1138" i="7"/>
  <c r="AV1141" i="1"/>
  <c r="AW1141" i="1"/>
  <c r="AX1141" i="1"/>
  <c r="AY1141" i="1"/>
  <c r="AZ1141" i="1"/>
  <c r="U1141" i="1"/>
  <c r="O1138" i="7"/>
  <c r="V1141" i="1"/>
  <c r="P1138" i="7"/>
  <c r="Q1138" i="7"/>
  <c r="R1138" i="7"/>
  <c r="Y1141" i="1"/>
  <c r="S1138" i="7"/>
  <c r="T1138" i="7"/>
  <c r="U1138" i="7"/>
  <c r="V1138" i="7"/>
  <c r="W1138" i="7"/>
  <c r="AE1141" i="1"/>
  <c r="X1138" i="7"/>
  <c r="Y1138" i="7"/>
  <c r="Z1138" i="7"/>
  <c r="AH1141" i="1"/>
  <c r="AA1138" i="7"/>
  <c r="AB1138" i="7"/>
  <c r="A1139" i="7"/>
  <c r="B1139" i="7"/>
  <c r="I1142" i="1"/>
  <c r="C1139" i="7"/>
  <c r="D1139" i="7"/>
  <c r="E1139" i="7"/>
  <c r="F1139" i="7"/>
  <c r="G1139" i="7"/>
  <c r="H1139" i="7"/>
  <c r="I1139" i="7"/>
  <c r="P1142" i="1"/>
  <c r="J1139" i="7"/>
  <c r="Q1142" i="1"/>
  <c r="K1139" i="7"/>
  <c r="L1139" i="7"/>
  <c r="M1139" i="7"/>
  <c r="AQ1142" i="1"/>
  <c r="AR1142" i="1"/>
  <c r="AS1142" i="1"/>
  <c r="AT1142" i="1"/>
  <c r="AU1142" i="1"/>
  <c r="T1142" i="1"/>
  <c r="N1139" i="7"/>
  <c r="AV1142" i="1"/>
  <c r="AW1142" i="1"/>
  <c r="AX1142" i="1"/>
  <c r="AY1142" i="1"/>
  <c r="AZ1142" i="1"/>
  <c r="U1142" i="1"/>
  <c r="O1139" i="7"/>
  <c r="V1142" i="1"/>
  <c r="P1139" i="7"/>
  <c r="Q1139" i="7"/>
  <c r="R1139" i="7"/>
  <c r="Y1142" i="1"/>
  <c r="S1139" i="7"/>
  <c r="T1139" i="7"/>
  <c r="U1139" i="7"/>
  <c r="V1139" i="7"/>
  <c r="W1139" i="7"/>
  <c r="AE1142" i="1"/>
  <c r="X1139" i="7"/>
  <c r="Y1139" i="7"/>
  <c r="Z1139" i="7"/>
  <c r="AH1142" i="1"/>
  <c r="AA1139" i="7"/>
  <c r="AB1139" i="7"/>
  <c r="A1140" i="7"/>
  <c r="B1140" i="7"/>
  <c r="I1143" i="1"/>
  <c r="C1140" i="7"/>
  <c r="D1140" i="7"/>
  <c r="E1140" i="7"/>
  <c r="F1140" i="7"/>
  <c r="G1140" i="7"/>
  <c r="H1140" i="7"/>
  <c r="I1140" i="7"/>
  <c r="P1143" i="1"/>
  <c r="J1140" i="7"/>
  <c r="Q1143" i="1"/>
  <c r="K1140" i="7"/>
  <c r="L1140" i="7"/>
  <c r="M1140" i="7"/>
  <c r="AQ1143" i="1"/>
  <c r="AR1143" i="1"/>
  <c r="AS1143" i="1"/>
  <c r="AT1143" i="1"/>
  <c r="AU1143" i="1"/>
  <c r="T1143" i="1"/>
  <c r="N1140" i="7"/>
  <c r="AV1143" i="1"/>
  <c r="AW1143" i="1"/>
  <c r="AX1143" i="1"/>
  <c r="AY1143" i="1"/>
  <c r="AZ1143" i="1"/>
  <c r="U1143" i="1"/>
  <c r="O1140" i="7"/>
  <c r="V1143" i="1"/>
  <c r="P1140" i="7"/>
  <c r="Q1140" i="7"/>
  <c r="R1140" i="7"/>
  <c r="Y1143" i="1"/>
  <c r="S1140" i="7"/>
  <c r="T1140" i="7"/>
  <c r="U1140" i="7"/>
  <c r="V1140" i="7"/>
  <c r="W1140" i="7"/>
  <c r="AE1143" i="1"/>
  <c r="X1140" i="7"/>
  <c r="Y1140" i="7"/>
  <c r="Z1140" i="7"/>
  <c r="AH1143" i="1"/>
  <c r="AA1140" i="7"/>
  <c r="AB1140" i="7"/>
  <c r="A1141" i="7"/>
  <c r="B1141" i="7"/>
  <c r="I1144" i="1"/>
  <c r="C1141" i="7"/>
  <c r="D1141" i="7"/>
  <c r="E1141" i="7"/>
  <c r="F1141" i="7"/>
  <c r="G1141" i="7"/>
  <c r="H1141" i="7"/>
  <c r="I1141" i="7"/>
  <c r="P1144" i="1"/>
  <c r="J1141" i="7"/>
  <c r="Q1144" i="1"/>
  <c r="K1141" i="7"/>
  <c r="L1141" i="7"/>
  <c r="M1141" i="7"/>
  <c r="AQ1144" i="1"/>
  <c r="AR1144" i="1"/>
  <c r="AS1144" i="1"/>
  <c r="AT1144" i="1"/>
  <c r="AU1144" i="1"/>
  <c r="T1144" i="1"/>
  <c r="N1141" i="7"/>
  <c r="AV1144" i="1"/>
  <c r="AW1144" i="1"/>
  <c r="AX1144" i="1"/>
  <c r="AY1144" i="1"/>
  <c r="AZ1144" i="1"/>
  <c r="U1144" i="1"/>
  <c r="O1141" i="7"/>
  <c r="V1144" i="1"/>
  <c r="P1141" i="7"/>
  <c r="Q1141" i="7"/>
  <c r="R1141" i="7"/>
  <c r="Y1144" i="1"/>
  <c r="S1141" i="7"/>
  <c r="T1141" i="7"/>
  <c r="U1141" i="7"/>
  <c r="V1141" i="7"/>
  <c r="W1141" i="7"/>
  <c r="AE1144" i="1"/>
  <c r="X1141" i="7"/>
  <c r="Y1141" i="7"/>
  <c r="Z1141" i="7"/>
  <c r="AH1144" i="1"/>
  <c r="AA1141" i="7"/>
  <c r="AB1141" i="7"/>
  <c r="A1142" i="7"/>
  <c r="B1142" i="7"/>
  <c r="I1145" i="1"/>
  <c r="C1142" i="7"/>
  <c r="D1142" i="7"/>
  <c r="E1142" i="7"/>
  <c r="F1142" i="7"/>
  <c r="G1142" i="7"/>
  <c r="H1142" i="7"/>
  <c r="I1142" i="7"/>
  <c r="P1145" i="1"/>
  <c r="J1142" i="7"/>
  <c r="Q1145" i="1"/>
  <c r="K1142" i="7"/>
  <c r="L1142" i="7"/>
  <c r="M1142" i="7"/>
  <c r="AQ1145" i="1"/>
  <c r="AR1145" i="1"/>
  <c r="AS1145" i="1"/>
  <c r="AT1145" i="1"/>
  <c r="AU1145" i="1"/>
  <c r="T1145" i="1"/>
  <c r="N1142" i="7"/>
  <c r="AV1145" i="1"/>
  <c r="AW1145" i="1"/>
  <c r="AX1145" i="1"/>
  <c r="AY1145" i="1"/>
  <c r="AZ1145" i="1"/>
  <c r="U1145" i="1"/>
  <c r="O1142" i="7"/>
  <c r="V1145" i="1"/>
  <c r="P1142" i="7"/>
  <c r="Q1142" i="7"/>
  <c r="R1142" i="7"/>
  <c r="Y1145" i="1"/>
  <c r="S1142" i="7"/>
  <c r="T1142" i="7"/>
  <c r="U1142" i="7"/>
  <c r="V1142" i="7"/>
  <c r="W1142" i="7"/>
  <c r="AE1145" i="1"/>
  <c r="X1142" i="7"/>
  <c r="Y1142" i="7"/>
  <c r="Z1142" i="7"/>
  <c r="AH1145" i="1"/>
  <c r="AA1142" i="7"/>
  <c r="AB1142" i="7"/>
  <c r="A1143" i="7"/>
  <c r="B1143" i="7"/>
  <c r="I1146" i="1"/>
  <c r="C1143" i="7"/>
  <c r="D1143" i="7"/>
  <c r="E1143" i="7"/>
  <c r="F1143" i="7"/>
  <c r="G1143" i="7"/>
  <c r="H1143" i="7"/>
  <c r="I1143" i="7"/>
  <c r="P1146" i="1"/>
  <c r="J1143" i="7"/>
  <c r="Q1146" i="1"/>
  <c r="K1143" i="7"/>
  <c r="L1143" i="7"/>
  <c r="M1143" i="7"/>
  <c r="AQ1146" i="1"/>
  <c r="AR1146" i="1"/>
  <c r="AS1146" i="1"/>
  <c r="AT1146" i="1"/>
  <c r="AU1146" i="1"/>
  <c r="T1146" i="1"/>
  <c r="N1143" i="7"/>
  <c r="AV1146" i="1"/>
  <c r="AW1146" i="1"/>
  <c r="AX1146" i="1"/>
  <c r="AY1146" i="1"/>
  <c r="AZ1146" i="1"/>
  <c r="U1146" i="1"/>
  <c r="O1143" i="7"/>
  <c r="V1146" i="1"/>
  <c r="P1143" i="7"/>
  <c r="Q1143" i="7"/>
  <c r="R1143" i="7"/>
  <c r="Y1146" i="1"/>
  <c r="S1143" i="7"/>
  <c r="T1143" i="7"/>
  <c r="U1143" i="7"/>
  <c r="V1143" i="7"/>
  <c r="W1143" i="7"/>
  <c r="AE1146" i="1"/>
  <c r="X1143" i="7"/>
  <c r="Y1143" i="7"/>
  <c r="Z1143" i="7"/>
  <c r="AH1146" i="1"/>
  <c r="AA1143" i="7"/>
  <c r="AB1143" i="7"/>
  <c r="A1144" i="7"/>
  <c r="B1144" i="7"/>
  <c r="I1147" i="1"/>
  <c r="C1144" i="7"/>
  <c r="D1144" i="7"/>
  <c r="E1144" i="7"/>
  <c r="F1144" i="7"/>
  <c r="G1144" i="7"/>
  <c r="H1144" i="7"/>
  <c r="I1144" i="7"/>
  <c r="BG23" i="16"/>
  <c r="BH23" i="16"/>
  <c r="BI23" i="16"/>
  <c r="BJ23" i="16"/>
  <c r="AS23" i="16"/>
  <c r="W23" i="16"/>
  <c r="P1147" i="1"/>
  <c r="J1144" i="7"/>
  <c r="Q1147" i="1"/>
  <c r="K1144" i="7"/>
  <c r="L1144" i="7"/>
  <c r="M1144" i="7"/>
  <c r="AQ1147" i="1"/>
  <c r="AR1147" i="1"/>
  <c r="AS1147" i="1"/>
  <c r="AT1147" i="1"/>
  <c r="AU1147" i="1"/>
  <c r="T1147" i="1"/>
  <c r="N1144" i="7"/>
  <c r="AV1147" i="1"/>
  <c r="AW1147" i="1"/>
  <c r="AX1147" i="1"/>
  <c r="AY1147" i="1"/>
  <c r="AZ1147" i="1"/>
  <c r="U1147" i="1"/>
  <c r="O1144" i="7"/>
  <c r="AX23" i="16"/>
  <c r="V1147" i="1"/>
  <c r="P1144" i="7"/>
  <c r="Q1144" i="7"/>
  <c r="R1144" i="7"/>
  <c r="Y1147" i="1"/>
  <c r="S1144" i="7"/>
  <c r="T1144" i="7"/>
  <c r="U1144" i="7"/>
  <c r="V1144" i="7"/>
  <c r="W1144" i="7"/>
  <c r="AE1147" i="1"/>
  <c r="X1144" i="7"/>
  <c r="Y1144" i="7"/>
  <c r="Z1144" i="7"/>
  <c r="AH1147" i="1"/>
  <c r="AA1144" i="7"/>
  <c r="AB1144" i="7"/>
  <c r="A1145" i="7"/>
  <c r="B1145" i="7"/>
  <c r="I1148" i="1"/>
  <c r="C1145" i="7"/>
  <c r="D1145" i="7"/>
  <c r="E1145" i="7"/>
  <c r="F1145" i="7"/>
  <c r="G1145" i="7"/>
  <c r="H1145" i="7"/>
  <c r="I1145" i="7"/>
  <c r="P1148" i="1"/>
  <c r="J1145" i="7"/>
  <c r="Q1148" i="1"/>
  <c r="K1145" i="7"/>
  <c r="L1145" i="7"/>
  <c r="M1145" i="7"/>
  <c r="AQ1148" i="1"/>
  <c r="AR1148" i="1"/>
  <c r="AS1148" i="1"/>
  <c r="AT1148" i="1"/>
  <c r="AU1148" i="1"/>
  <c r="T1148" i="1"/>
  <c r="N1145" i="7"/>
  <c r="AV1148" i="1"/>
  <c r="AW1148" i="1"/>
  <c r="AX1148" i="1"/>
  <c r="AY1148" i="1"/>
  <c r="AZ1148" i="1"/>
  <c r="U1148" i="1"/>
  <c r="O1145" i="7"/>
  <c r="V1148" i="1"/>
  <c r="P1145" i="7"/>
  <c r="Q1145" i="7"/>
  <c r="R1145" i="7"/>
  <c r="Y1148" i="1"/>
  <c r="S1145" i="7"/>
  <c r="T1145" i="7"/>
  <c r="U1145" i="7"/>
  <c r="V1145" i="7"/>
  <c r="W1145" i="7"/>
  <c r="AE1148" i="1"/>
  <c r="X1145" i="7"/>
  <c r="Y1145" i="7"/>
  <c r="Z1145" i="7"/>
  <c r="AH1148" i="1"/>
  <c r="AA1145" i="7"/>
  <c r="AB1145" i="7"/>
  <c r="A1146" i="7"/>
  <c r="B1146" i="7"/>
  <c r="I1149" i="1"/>
  <c r="C1146" i="7"/>
  <c r="D1146" i="7"/>
  <c r="E1146" i="7"/>
  <c r="F1146" i="7"/>
  <c r="G1146" i="7"/>
  <c r="H1146" i="7"/>
  <c r="I1146" i="7"/>
  <c r="P1149" i="1"/>
  <c r="J1146" i="7"/>
  <c r="Q1149" i="1"/>
  <c r="K1146" i="7"/>
  <c r="L1146" i="7"/>
  <c r="M1146" i="7"/>
  <c r="AQ1149" i="1"/>
  <c r="AR1149" i="1"/>
  <c r="AS1149" i="1"/>
  <c r="AT1149" i="1"/>
  <c r="AU1149" i="1"/>
  <c r="T1149" i="1"/>
  <c r="N1146" i="7"/>
  <c r="AV1149" i="1"/>
  <c r="AW1149" i="1"/>
  <c r="AX1149" i="1"/>
  <c r="AY1149" i="1"/>
  <c r="AZ1149" i="1"/>
  <c r="U1149" i="1"/>
  <c r="O1146" i="7"/>
  <c r="V1149" i="1"/>
  <c r="P1146" i="7"/>
  <c r="Q1146" i="7"/>
  <c r="R1146" i="7"/>
  <c r="Y1149" i="1"/>
  <c r="S1146" i="7"/>
  <c r="T1146" i="7"/>
  <c r="U1146" i="7"/>
  <c r="V1146" i="7"/>
  <c r="W1146" i="7"/>
  <c r="AE1149" i="1"/>
  <c r="X1146" i="7"/>
  <c r="Y1146" i="7"/>
  <c r="Z1146" i="7"/>
  <c r="AH1149" i="1"/>
  <c r="AA1146" i="7"/>
  <c r="AB1146" i="7"/>
  <c r="A1147" i="7"/>
  <c r="B1147" i="7"/>
  <c r="I1150" i="1"/>
  <c r="C1147" i="7"/>
  <c r="D1147" i="7"/>
  <c r="E1147" i="7"/>
  <c r="F1147" i="7"/>
  <c r="G1147" i="7"/>
  <c r="H1147" i="7"/>
  <c r="I1147" i="7"/>
  <c r="P1150" i="1"/>
  <c r="J1147" i="7"/>
  <c r="Q1150" i="1"/>
  <c r="K1147" i="7"/>
  <c r="L1147" i="7"/>
  <c r="M1147" i="7"/>
  <c r="AQ1150" i="1"/>
  <c r="AR1150" i="1"/>
  <c r="AS1150" i="1"/>
  <c r="AT1150" i="1"/>
  <c r="AU1150" i="1"/>
  <c r="T1150" i="1"/>
  <c r="N1147" i="7"/>
  <c r="AV1150" i="1"/>
  <c r="AW1150" i="1"/>
  <c r="AX1150" i="1"/>
  <c r="AY1150" i="1"/>
  <c r="AZ1150" i="1"/>
  <c r="U1150" i="1"/>
  <c r="O1147" i="7"/>
  <c r="V1150" i="1"/>
  <c r="P1147" i="7"/>
  <c r="Q1147" i="7"/>
  <c r="R1147" i="7"/>
  <c r="Y1150" i="1"/>
  <c r="S1147" i="7"/>
  <c r="T1147" i="7"/>
  <c r="U1147" i="7"/>
  <c r="V1147" i="7"/>
  <c r="W1147" i="7"/>
  <c r="AE1150" i="1"/>
  <c r="X1147" i="7"/>
  <c r="Y1147" i="7"/>
  <c r="Z1147" i="7"/>
  <c r="AH1150" i="1"/>
  <c r="AA1147" i="7"/>
  <c r="AB1147" i="7"/>
  <c r="A1148" i="7"/>
  <c r="B1148" i="7"/>
  <c r="I1151" i="1"/>
  <c r="C1148" i="7"/>
  <c r="D1148" i="7"/>
  <c r="E1148" i="7"/>
  <c r="F1148" i="7"/>
  <c r="G1148" i="7"/>
  <c r="H1148" i="7"/>
  <c r="I1148" i="7"/>
  <c r="P1151" i="1"/>
  <c r="J1148" i="7"/>
  <c r="Q1151" i="1"/>
  <c r="K1148" i="7"/>
  <c r="L1148" i="7"/>
  <c r="M1148" i="7"/>
  <c r="AQ1151" i="1"/>
  <c r="AR1151" i="1"/>
  <c r="AS1151" i="1"/>
  <c r="AT1151" i="1"/>
  <c r="AU1151" i="1"/>
  <c r="T1151" i="1"/>
  <c r="N1148" i="7"/>
  <c r="AV1151" i="1"/>
  <c r="AW1151" i="1"/>
  <c r="AX1151" i="1"/>
  <c r="AY1151" i="1"/>
  <c r="AZ1151" i="1"/>
  <c r="U1151" i="1"/>
  <c r="O1148" i="7"/>
  <c r="V1151" i="1"/>
  <c r="P1148" i="7"/>
  <c r="Q1148" i="7"/>
  <c r="R1148" i="7"/>
  <c r="Y1151" i="1"/>
  <c r="S1148" i="7"/>
  <c r="T1148" i="7"/>
  <c r="U1148" i="7"/>
  <c r="V1148" i="7"/>
  <c r="W1148" i="7"/>
  <c r="AE1151" i="1"/>
  <c r="X1148" i="7"/>
  <c r="Y1148" i="7"/>
  <c r="Z1148" i="7"/>
  <c r="AH1151" i="1"/>
  <c r="AA1148" i="7"/>
  <c r="AB1148" i="7"/>
  <c r="A1149" i="7"/>
  <c r="B1149" i="7"/>
  <c r="I1152" i="1"/>
  <c r="C1149" i="7"/>
  <c r="D1149" i="7"/>
  <c r="E1149" i="7"/>
  <c r="F1149" i="7"/>
  <c r="G1149" i="7"/>
  <c r="H1149" i="7"/>
  <c r="I1149" i="7"/>
  <c r="P1152" i="1"/>
  <c r="J1149" i="7"/>
  <c r="Q1152" i="1"/>
  <c r="K1149" i="7"/>
  <c r="L1149" i="7"/>
  <c r="M1149" i="7"/>
  <c r="AQ1152" i="1"/>
  <c r="AR1152" i="1"/>
  <c r="AS1152" i="1"/>
  <c r="AT1152" i="1"/>
  <c r="AU1152" i="1"/>
  <c r="T1152" i="1"/>
  <c r="N1149" i="7"/>
  <c r="AV1152" i="1"/>
  <c r="AW1152" i="1"/>
  <c r="AX1152" i="1"/>
  <c r="AY1152" i="1"/>
  <c r="AZ1152" i="1"/>
  <c r="U1152" i="1"/>
  <c r="O1149" i="7"/>
  <c r="V1152" i="1"/>
  <c r="P1149" i="7"/>
  <c r="Q1149" i="7"/>
  <c r="R1149" i="7"/>
  <c r="Y1152" i="1"/>
  <c r="S1149" i="7"/>
  <c r="T1149" i="7"/>
  <c r="U1149" i="7"/>
  <c r="V1149" i="7"/>
  <c r="W1149" i="7"/>
  <c r="AE1152" i="1"/>
  <c r="X1149" i="7"/>
  <c r="Y1149" i="7"/>
  <c r="Z1149" i="7"/>
  <c r="AH1152" i="1"/>
  <c r="AA1149" i="7"/>
  <c r="AB1149" i="7"/>
  <c r="A1150" i="7"/>
  <c r="B1150" i="7"/>
  <c r="I1153" i="1"/>
  <c r="C1150" i="7"/>
  <c r="D1150" i="7"/>
  <c r="E1150" i="7"/>
  <c r="F1150" i="7"/>
  <c r="G1150" i="7"/>
  <c r="H1150" i="7"/>
  <c r="I1150" i="7"/>
  <c r="P1153" i="1"/>
  <c r="J1150" i="7"/>
  <c r="Q1153" i="1"/>
  <c r="K1150" i="7"/>
  <c r="L1150" i="7"/>
  <c r="M1150" i="7"/>
  <c r="AQ1153" i="1"/>
  <c r="AR1153" i="1"/>
  <c r="AS1153" i="1"/>
  <c r="AT1153" i="1"/>
  <c r="AU1153" i="1"/>
  <c r="T1153" i="1"/>
  <c r="N1150" i="7"/>
  <c r="AV1153" i="1"/>
  <c r="AW1153" i="1"/>
  <c r="AX1153" i="1"/>
  <c r="AY1153" i="1"/>
  <c r="AZ1153" i="1"/>
  <c r="U1153" i="1"/>
  <c r="O1150" i="7"/>
  <c r="V1153" i="1"/>
  <c r="P1150" i="7"/>
  <c r="Q1150" i="7"/>
  <c r="R1150" i="7"/>
  <c r="Y1153" i="1"/>
  <c r="S1150" i="7"/>
  <c r="T1150" i="7"/>
  <c r="U1150" i="7"/>
  <c r="V1150" i="7"/>
  <c r="W1150" i="7"/>
  <c r="AE1153" i="1"/>
  <c r="X1150" i="7"/>
  <c r="Y1150" i="7"/>
  <c r="Z1150" i="7"/>
  <c r="AH1153" i="1"/>
  <c r="AA1150" i="7"/>
  <c r="AB1150" i="7"/>
  <c r="A1151" i="7"/>
  <c r="B1151" i="7"/>
  <c r="I1154" i="1"/>
  <c r="C1151" i="7"/>
  <c r="D1151" i="7"/>
  <c r="E1151" i="7"/>
  <c r="F1151" i="7"/>
  <c r="G1151" i="7"/>
  <c r="H1151" i="7"/>
  <c r="I1151" i="7"/>
  <c r="P1154" i="1"/>
  <c r="J1151" i="7"/>
  <c r="Q1154" i="1"/>
  <c r="K1151" i="7"/>
  <c r="L1151" i="7"/>
  <c r="M1151" i="7"/>
  <c r="AQ1154" i="1"/>
  <c r="AR1154" i="1"/>
  <c r="AS1154" i="1"/>
  <c r="AT1154" i="1"/>
  <c r="AU1154" i="1"/>
  <c r="T1154" i="1"/>
  <c r="N1151" i="7"/>
  <c r="AV1154" i="1"/>
  <c r="AW1154" i="1"/>
  <c r="AX1154" i="1"/>
  <c r="AY1154" i="1"/>
  <c r="AZ1154" i="1"/>
  <c r="U1154" i="1"/>
  <c r="O1151" i="7"/>
  <c r="V1154" i="1"/>
  <c r="P1151" i="7"/>
  <c r="Q1151" i="7"/>
  <c r="R1151" i="7"/>
  <c r="Y1154" i="1"/>
  <c r="S1151" i="7"/>
  <c r="T1151" i="7"/>
  <c r="U1151" i="7"/>
  <c r="V1151" i="7"/>
  <c r="W1151" i="7"/>
  <c r="AE1154" i="1"/>
  <c r="X1151" i="7"/>
  <c r="Y1151" i="7"/>
  <c r="Z1151" i="7"/>
  <c r="AH1154" i="1"/>
  <c r="AA1151" i="7"/>
  <c r="AB1151" i="7"/>
  <c r="A1152" i="7"/>
  <c r="B1152" i="7"/>
  <c r="I1155" i="1"/>
  <c r="C1152" i="7"/>
  <c r="D1152" i="7"/>
  <c r="E1152" i="7"/>
  <c r="F1152" i="7"/>
  <c r="G1152" i="7"/>
  <c r="H1152" i="7"/>
  <c r="I1152" i="7"/>
  <c r="P1155" i="1"/>
  <c r="J1152" i="7"/>
  <c r="Q1155" i="1"/>
  <c r="K1152" i="7"/>
  <c r="L1152" i="7"/>
  <c r="M1152" i="7"/>
  <c r="AQ1155" i="1"/>
  <c r="AR1155" i="1"/>
  <c r="AS1155" i="1"/>
  <c r="AT1155" i="1"/>
  <c r="AU1155" i="1"/>
  <c r="T1155" i="1"/>
  <c r="N1152" i="7"/>
  <c r="AV1155" i="1"/>
  <c r="AW1155" i="1"/>
  <c r="AX1155" i="1"/>
  <c r="AY1155" i="1"/>
  <c r="AZ1155" i="1"/>
  <c r="U1155" i="1"/>
  <c r="O1152" i="7"/>
  <c r="V1155" i="1"/>
  <c r="P1152" i="7"/>
  <c r="Q1152" i="7"/>
  <c r="R1152" i="7"/>
  <c r="Y1155" i="1"/>
  <c r="S1152" i="7"/>
  <c r="T1152" i="7"/>
  <c r="U1152" i="7"/>
  <c r="V1152" i="7"/>
  <c r="W1152" i="7"/>
  <c r="AE1155" i="1"/>
  <c r="X1152" i="7"/>
  <c r="Y1152" i="7"/>
  <c r="Z1152" i="7"/>
  <c r="AH1155" i="1"/>
  <c r="AA1152" i="7"/>
  <c r="AB1152" i="7"/>
  <c r="A1153" i="7"/>
  <c r="B1153" i="7"/>
  <c r="I1156" i="1"/>
  <c r="C1153" i="7"/>
  <c r="D1153" i="7"/>
  <c r="E1153" i="7"/>
  <c r="F1153" i="7"/>
  <c r="G1153" i="7"/>
  <c r="H1153" i="7"/>
  <c r="I1153" i="7"/>
  <c r="P1156" i="1"/>
  <c r="J1153" i="7"/>
  <c r="Q1156" i="1"/>
  <c r="K1153" i="7"/>
  <c r="L1153" i="7"/>
  <c r="M1153" i="7"/>
  <c r="AQ1156" i="1"/>
  <c r="AR1156" i="1"/>
  <c r="AS1156" i="1"/>
  <c r="AT1156" i="1"/>
  <c r="AU1156" i="1"/>
  <c r="T1156" i="1"/>
  <c r="N1153" i="7"/>
  <c r="AV1156" i="1"/>
  <c r="AW1156" i="1"/>
  <c r="AX1156" i="1"/>
  <c r="AY1156" i="1"/>
  <c r="AZ1156" i="1"/>
  <c r="U1156" i="1"/>
  <c r="O1153" i="7"/>
  <c r="V1156" i="1"/>
  <c r="P1153" i="7"/>
  <c r="Q1153" i="7"/>
  <c r="R1153" i="7"/>
  <c r="Y1156" i="1"/>
  <c r="S1153" i="7"/>
  <c r="T1153" i="7"/>
  <c r="U1153" i="7"/>
  <c r="V1153" i="7"/>
  <c r="W1153" i="7"/>
  <c r="AE1156" i="1"/>
  <c r="X1153" i="7"/>
  <c r="Y1153" i="7"/>
  <c r="Z1153" i="7"/>
  <c r="AH1156" i="1"/>
  <c r="AA1153" i="7"/>
  <c r="AB1153" i="7"/>
  <c r="A1154" i="7"/>
  <c r="B1154" i="7"/>
  <c r="I1157" i="1"/>
  <c r="C1154" i="7"/>
  <c r="D1154" i="7"/>
  <c r="E1154" i="7"/>
  <c r="F1154" i="7"/>
  <c r="G1154" i="7"/>
  <c r="H1154" i="7"/>
  <c r="I1154" i="7"/>
  <c r="P1157" i="1"/>
  <c r="J1154" i="7"/>
  <c r="Q1157" i="1"/>
  <c r="K1154" i="7"/>
  <c r="L1154" i="7"/>
  <c r="M1154" i="7"/>
  <c r="AQ1157" i="1"/>
  <c r="AR1157" i="1"/>
  <c r="AS1157" i="1"/>
  <c r="AT1157" i="1"/>
  <c r="AU1157" i="1"/>
  <c r="T1157" i="1"/>
  <c r="N1154" i="7"/>
  <c r="AV1157" i="1"/>
  <c r="AW1157" i="1"/>
  <c r="AX1157" i="1"/>
  <c r="AY1157" i="1"/>
  <c r="AZ1157" i="1"/>
  <c r="U1157" i="1"/>
  <c r="O1154" i="7"/>
  <c r="V1157" i="1"/>
  <c r="P1154" i="7"/>
  <c r="Q1154" i="7"/>
  <c r="R1154" i="7"/>
  <c r="Y1157" i="1"/>
  <c r="S1154" i="7"/>
  <c r="T1154" i="7"/>
  <c r="U1154" i="7"/>
  <c r="V1154" i="7"/>
  <c r="W1154" i="7"/>
  <c r="AE1157" i="1"/>
  <c r="X1154" i="7"/>
  <c r="Y1154" i="7"/>
  <c r="Z1154" i="7"/>
  <c r="AH1157" i="1"/>
  <c r="AA1154" i="7"/>
  <c r="AB1154" i="7"/>
  <c r="A1155" i="7"/>
  <c r="B1155" i="7"/>
  <c r="I1158" i="1"/>
  <c r="C1155" i="7"/>
  <c r="D1155" i="7"/>
  <c r="E1155" i="7"/>
  <c r="F1155" i="7"/>
  <c r="G1155" i="7"/>
  <c r="H1155" i="7"/>
  <c r="I1155" i="7"/>
  <c r="P1158" i="1"/>
  <c r="J1155" i="7"/>
  <c r="Q1158" i="1"/>
  <c r="K1155" i="7"/>
  <c r="L1155" i="7"/>
  <c r="M1155" i="7"/>
  <c r="AQ1158" i="1"/>
  <c r="AR1158" i="1"/>
  <c r="AS1158" i="1"/>
  <c r="AT1158" i="1"/>
  <c r="AU1158" i="1"/>
  <c r="T1158" i="1"/>
  <c r="N1155" i="7"/>
  <c r="AV1158" i="1"/>
  <c r="AW1158" i="1"/>
  <c r="AX1158" i="1"/>
  <c r="AY1158" i="1"/>
  <c r="AZ1158" i="1"/>
  <c r="U1158" i="1"/>
  <c r="O1155" i="7"/>
  <c r="V1158" i="1"/>
  <c r="P1155" i="7"/>
  <c r="Q1155" i="7"/>
  <c r="R1155" i="7"/>
  <c r="Y1158" i="1"/>
  <c r="S1155" i="7"/>
  <c r="T1155" i="7"/>
  <c r="U1155" i="7"/>
  <c r="V1155" i="7"/>
  <c r="W1155" i="7"/>
  <c r="AE1158" i="1"/>
  <c r="X1155" i="7"/>
  <c r="Y1155" i="7"/>
  <c r="Z1155" i="7"/>
  <c r="AH1158" i="1"/>
  <c r="AA1155" i="7"/>
  <c r="AB1155" i="7"/>
  <c r="A1156" i="7"/>
  <c r="B1156" i="7"/>
  <c r="I1159" i="1"/>
  <c r="C1156" i="7"/>
  <c r="D1156" i="7"/>
  <c r="E1156" i="7"/>
  <c r="F1156" i="7"/>
  <c r="G1156" i="7"/>
  <c r="H1156" i="7"/>
  <c r="I1156" i="7"/>
  <c r="P1159" i="1"/>
  <c r="J1156" i="7"/>
  <c r="Q1159" i="1"/>
  <c r="K1156" i="7"/>
  <c r="L1156" i="7"/>
  <c r="M1156" i="7"/>
  <c r="AQ1159" i="1"/>
  <c r="AR1159" i="1"/>
  <c r="AS1159" i="1"/>
  <c r="AT1159" i="1"/>
  <c r="AU1159" i="1"/>
  <c r="T1159" i="1"/>
  <c r="N1156" i="7"/>
  <c r="AV1159" i="1"/>
  <c r="AW1159" i="1"/>
  <c r="AX1159" i="1"/>
  <c r="AY1159" i="1"/>
  <c r="AZ1159" i="1"/>
  <c r="U1159" i="1"/>
  <c r="O1156" i="7"/>
  <c r="V1159" i="1"/>
  <c r="P1156" i="7"/>
  <c r="Q1156" i="7"/>
  <c r="R1156" i="7"/>
  <c r="Y1159" i="1"/>
  <c r="S1156" i="7"/>
  <c r="T1156" i="7"/>
  <c r="U1156" i="7"/>
  <c r="V1156" i="7"/>
  <c r="W1156" i="7"/>
  <c r="AE1159" i="1"/>
  <c r="X1156" i="7"/>
  <c r="Y1156" i="7"/>
  <c r="Z1156" i="7"/>
  <c r="AH1159" i="1"/>
  <c r="AA1156" i="7"/>
  <c r="AB1156" i="7"/>
  <c r="A1157" i="7"/>
  <c r="B1157" i="7"/>
  <c r="I1160" i="1"/>
  <c r="C1157" i="7"/>
  <c r="D1157" i="7"/>
  <c r="E1157" i="7"/>
  <c r="F1157" i="7"/>
  <c r="G1157" i="7"/>
  <c r="H1157" i="7"/>
  <c r="I1157" i="7"/>
  <c r="P1160" i="1"/>
  <c r="J1157" i="7"/>
  <c r="Q1160" i="1"/>
  <c r="K1157" i="7"/>
  <c r="L1157" i="7"/>
  <c r="M1157" i="7"/>
  <c r="AQ1160" i="1"/>
  <c r="AR1160" i="1"/>
  <c r="AS1160" i="1"/>
  <c r="AT1160" i="1"/>
  <c r="AU1160" i="1"/>
  <c r="T1160" i="1"/>
  <c r="N1157" i="7"/>
  <c r="AV1160" i="1"/>
  <c r="AW1160" i="1"/>
  <c r="AX1160" i="1"/>
  <c r="AY1160" i="1"/>
  <c r="AZ1160" i="1"/>
  <c r="U1160" i="1"/>
  <c r="O1157" i="7"/>
  <c r="V1160" i="1"/>
  <c r="P1157" i="7"/>
  <c r="Q1157" i="7"/>
  <c r="R1157" i="7"/>
  <c r="Y1160" i="1"/>
  <c r="S1157" i="7"/>
  <c r="T1157" i="7"/>
  <c r="U1157" i="7"/>
  <c r="V1157" i="7"/>
  <c r="W1157" i="7"/>
  <c r="AE1160" i="1"/>
  <c r="X1157" i="7"/>
  <c r="Y1157" i="7"/>
  <c r="Z1157" i="7"/>
  <c r="AH1160" i="1"/>
  <c r="AA1157" i="7"/>
  <c r="AB1157" i="7"/>
  <c r="A1158" i="7"/>
  <c r="B1158" i="7"/>
  <c r="I1161" i="1"/>
  <c r="C1158" i="7"/>
  <c r="D1158" i="7"/>
  <c r="E1158" i="7"/>
  <c r="F1158" i="7"/>
  <c r="G1158" i="7"/>
  <c r="H1158" i="7"/>
  <c r="I1158" i="7"/>
  <c r="P1161" i="1"/>
  <c r="J1158" i="7"/>
  <c r="Q1161" i="1"/>
  <c r="K1158" i="7"/>
  <c r="L1158" i="7"/>
  <c r="M1158" i="7"/>
  <c r="AQ1161" i="1"/>
  <c r="AR1161" i="1"/>
  <c r="AS1161" i="1"/>
  <c r="AT1161" i="1"/>
  <c r="AU1161" i="1"/>
  <c r="T1161" i="1"/>
  <c r="N1158" i="7"/>
  <c r="AV1161" i="1"/>
  <c r="AW1161" i="1"/>
  <c r="AX1161" i="1"/>
  <c r="AY1161" i="1"/>
  <c r="AZ1161" i="1"/>
  <c r="U1161" i="1"/>
  <c r="O1158" i="7"/>
  <c r="V1161" i="1"/>
  <c r="P1158" i="7"/>
  <c r="Q1158" i="7"/>
  <c r="R1158" i="7"/>
  <c r="Y1161" i="1"/>
  <c r="S1158" i="7"/>
  <c r="T1158" i="7"/>
  <c r="U1158" i="7"/>
  <c r="V1158" i="7"/>
  <c r="W1158" i="7"/>
  <c r="AE1161" i="1"/>
  <c r="X1158" i="7"/>
  <c r="Y1158" i="7"/>
  <c r="Z1158" i="7"/>
  <c r="AH1161" i="1"/>
  <c r="AA1158" i="7"/>
  <c r="AB1158" i="7"/>
  <c r="A1159" i="7"/>
  <c r="B1159" i="7"/>
  <c r="I1162" i="1"/>
  <c r="C1159" i="7"/>
  <c r="D1159" i="7"/>
  <c r="E1159" i="7"/>
  <c r="F1159" i="7"/>
  <c r="G1159" i="7"/>
  <c r="H1159" i="7"/>
  <c r="I1159" i="7"/>
  <c r="P1162" i="1"/>
  <c r="J1159" i="7"/>
  <c r="Q1162" i="1"/>
  <c r="K1159" i="7"/>
  <c r="L1159" i="7"/>
  <c r="M1159" i="7"/>
  <c r="AQ1162" i="1"/>
  <c r="AR1162" i="1"/>
  <c r="AS1162" i="1"/>
  <c r="AT1162" i="1"/>
  <c r="AU1162" i="1"/>
  <c r="T1162" i="1"/>
  <c r="N1159" i="7"/>
  <c r="AV1162" i="1"/>
  <c r="AW1162" i="1"/>
  <c r="AX1162" i="1"/>
  <c r="AY1162" i="1"/>
  <c r="AZ1162" i="1"/>
  <c r="U1162" i="1"/>
  <c r="O1159" i="7"/>
  <c r="V1162" i="1"/>
  <c r="P1159" i="7"/>
  <c r="Q1159" i="7"/>
  <c r="R1159" i="7"/>
  <c r="Y1162" i="1"/>
  <c r="S1159" i="7"/>
  <c r="T1159" i="7"/>
  <c r="U1159" i="7"/>
  <c r="V1159" i="7"/>
  <c r="W1159" i="7"/>
  <c r="AE1162" i="1"/>
  <c r="X1159" i="7"/>
  <c r="Y1159" i="7"/>
  <c r="Z1159" i="7"/>
  <c r="AH1162" i="1"/>
  <c r="AA1159" i="7"/>
  <c r="AB1159" i="7"/>
  <c r="A1160" i="7"/>
  <c r="B1160" i="7"/>
  <c r="I1163" i="1"/>
  <c r="C1160" i="7"/>
  <c r="D1160" i="7"/>
  <c r="E1160" i="7"/>
  <c r="F1160" i="7"/>
  <c r="G1160" i="7"/>
  <c r="H1160" i="7"/>
  <c r="I1160" i="7"/>
  <c r="P1163" i="1"/>
  <c r="J1160" i="7"/>
  <c r="Q1163" i="1"/>
  <c r="K1160" i="7"/>
  <c r="L1160" i="7"/>
  <c r="M1160" i="7"/>
  <c r="AQ1163" i="1"/>
  <c r="AR1163" i="1"/>
  <c r="AS1163" i="1"/>
  <c r="AT1163" i="1"/>
  <c r="AU1163" i="1"/>
  <c r="T1163" i="1"/>
  <c r="N1160" i="7"/>
  <c r="AV1163" i="1"/>
  <c r="AW1163" i="1"/>
  <c r="AX1163" i="1"/>
  <c r="AY1163" i="1"/>
  <c r="AZ1163" i="1"/>
  <c r="U1163" i="1"/>
  <c r="O1160" i="7"/>
  <c r="V1163" i="1"/>
  <c r="P1160" i="7"/>
  <c r="Q1160" i="7"/>
  <c r="R1160" i="7"/>
  <c r="Y1163" i="1"/>
  <c r="S1160" i="7"/>
  <c r="T1160" i="7"/>
  <c r="U1160" i="7"/>
  <c r="V1160" i="7"/>
  <c r="W1160" i="7"/>
  <c r="AE1163" i="1"/>
  <c r="X1160" i="7"/>
  <c r="Y1160" i="7"/>
  <c r="Z1160" i="7"/>
  <c r="AH1163" i="1"/>
  <c r="AA1160" i="7"/>
  <c r="AB1160" i="7"/>
  <c r="A1161" i="7"/>
  <c r="B1161" i="7"/>
  <c r="I1164" i="1"/>
  <c r="C1161" i="7"/>
  <c r="D1161" i="7"/>
  <c r="E1161" i="7"/>
  <c r="F1161" i="7"/>
  <c r="G1161" i="7"/>
  <c r="H1161" i="7"/>
  <c r="I1161" i="7"/>
  <c r="P1164" i="1"/>
  <c r="J1161" i="7"/>
  <c r="Q1164" i="1"/>
  <c r="K1161" i="7"/>
  <c r="L1161" i="7"/>
  <c r="M1161" i="7"/>
  <c r="AQ1164" i="1"/>
  <c r="AR1164" i="1"/>
  <c r="AS1164" i="1"/>
  <c r="AT1164" i="1"/>
  <c r="AU1164" i="1"/>
  <c r="T1164" i="1"/>
  <c r="N1161" i="7"/>
  <c r="AV1164" i="1"/>
  <c r="AW1164" i="1"/>
  <c r="AX1164" i="1"/>
  <c r="AY1164" i="1"/>
  <c r="AZ1164" i="1"/>
  <c r="U1164" i="1"/>
  <c r="O1161" i="7"/>
  <c r="V1164" i="1"/>
  <c r="P1161" i="7"/>
  <c r="Q1161" i="7"/>
  <c r="R1161" i="7"/>
  <c r="Y1164" i="1"/>
  <c r="S1161" i="7"/>
  <c r="T1161" i="7"/>
  <c r="U1161" i="7"/>
  <c r="V1161" i="7"/>
  <c r="W1161" i="7"/>
  <c r="AE1164" i="1"/>
  <c r="X1161" i="7"/>
  <c r="Y1161" i="7"/>
  <c r="Z1161" i="7"/>
  <c r="AH1164" i="1"/>
  <c r="AA1161" i="7"/>
  <c r="AB1161" i="7"/>
  <c r="A1162" i="7"/>
  <c r="B1162" i="7"/>
  <c r="I1165" i="1"/>
  <c r="C1162" i="7"/>
  <c r="D1162" i="7"/>
  <c r="E1162" i="7"/>
  <c r="F1162" i="7"/>
  <c r="G1162" i="7"/>
  <c r="H1162" i="7"/>
  <c r="I1162" i="7"/>
  <c r="P1165" i="1"/>
  <c r="J1162" i="7"/>
  <c r="Q1165" i="1"/>
  <c r="K1162" i="7"/>
  <c r="L1162" i="7"/>
  <c r="M1162" i="7"/>
  <c r="AQ1165" i="1"/>
  <c r="AR1165" i="1"/>
  <c r="AS1165" i="1"/>
  <c r="AT1165" i="1"/>
  <c r="AU1165" i="1"/>
  <c r="T1165" i="1"/>
  <c r="N1162" i="7"/>
  <c r="AV1165" i="1"/>
  <c r="AW1165" i="1"/>
  <c r="AX1165" i="1"/>
  <c r="AY1165" i="1"/>
  <c r="AZ1165" i="1"/>
  <c r="U1165" i="1"/>
  <c r="O1162" i="7"/>
  <c r="V1165" i="1"/>
  <c r="P1162" i="7"/>
  <c r="Q1162" i="7"/>
  <c r="R1162" i="7"/>
  <c r="Y1165" i="1"/>
  <c r="S1162" i="7"/>
  <c r="T1162" i="7"/>
  <c r="U1162" i="7"/>
  <c r="V1162" i="7"/>
  <c r="W1162" i="7"/>
  <c r="AE1165" i="1"/>
  <c r="X1162" i="7"/>
  <c r="Y1162" i="7"/>
  <c r="Z1162" i="7"/>
  <c r="AH1165" i="1"/>
  <c r="AA1162" i="7"/>
  <c r="AB1162" i="7"/>
  <c r="A1163" i="7"/>
  <c r="B1163" i="7"/>
  <c r="I1166" i="1"/>
  <c r="C1163" i="7"/>
  <c r="D1163" i="7"/>
  <c r="E1163" i="7"/>
  <c r="F1163" i="7"/>
  <c r="G1163" i="7"/>
  <c r="H1163" i="7"/>
  <c r="I1163" i="7"/>
  <c r="P1166" i="1"/>
  <c r="J1163" i="7"/>
  <c r="Q1166" i="1"/>
  <c r="K1163" i="7"/>
  <c r="L1163" i="7"/>
  <c r="M1163" i="7"/>
  <c r="AQ1166" i="1"/>
  <c r="AR1166" i="1"/>
  <c r="AS1166" i="1"/>
  <c r="AT1166" i="1"/>
  <c r="AU1166" i="1"/>
  <c r="T1166" i="1"/>
  <c r="N1163" i="7"/>
  <c r="AV1166" i="1"/>
  <c r="AW1166" i="1"/>
  <c r="AX1166" i="1"/>
  <c r="AY1166" i="1"/>
  <c r="AZ1166" i="1"/>
  <c r="U1166" i="1"/>
  <c r="O1163" i="7"/>
  <c r="V1166" i="1"/>
  <c r="P1163" i="7"/>
  <c r="Q1163" i="7"/>
  <c r="R1163" i="7"/>
  <c r="Y1166" i="1"/>
  <c r="S1163" i="7"/>
  <c r="T1163" i="7"/>
  <c r="U1163" i="7"/>
  <c r="V1163" i="7"/>
  <c r="W1163" i="7"/>
  <c r="AE1166" i="1"/>
  <c r="X1163" i="7"/>
  <c r="Y1163" i="7"/>
  <c r="Z1163" i="7"/>
  <c r="AH1166" i="1"/>
  <c r="AA1163" i="7"/>
  <c r="AB1163" i="7"/>
  <c r="A1164" i="7"/>
  <c r="B1164" i="7"/>
  <c r="I1167" i="1"/>
  <c r="C1164" i="7"/>
  <c r="D1164" i="7"/>
  <c r="E1164" i="7"/>
  <c r="F1164" i="7"/>
  <c r="G1164" i="7"/>
  <c r="H1164" i="7"/>
  <c r="I1164" i="7"/>
  <c r="BK23" i="16"/>
  <c r="BL23" i="16"/>
  <c r="BM23" i="16"/>
  <c r="BN23" i="16"/>
  <c r="AT23" i="16"/>
  <c r="X23" i="16"/>
  <c r="P1167" i="1"/>
  <c r="J1164" i="7"/>
  <c r="Q1167" i="1"/>
  <c r="K1164" i="7"/>
  <c r="L1164" i="7"/>
  <c r="M1164" i="7"/>
  <c r="AQ1167" i="1"/>
  <c r="AR1167" i="1"/>
  <c r="AS1167" i="1"/>
  <c r="AT1167" i="1"/>
  <c r="AU1167" i="1"/>
  <c r="T1167" i="1"/>
  <c r="N1164" i="7"/>
  <c r="AV1167" i="1"/>
  <c r="AW1167" i="1"/>
  <c r="AX1167" i="1"/>
  <c r="AY1167" i="1"/>
  <c r="AZ1167" i="1"/>
  <c r="U1167" i="1"/>
  <c r="O1164" i="7"/>
  <c r="AY23" i="16"/>
  <c r="V1167" i="1"/>
  <c r="P1164" i="7"/>
  <c r="Q1164" i="7"/>
  <c r="R1164" i="7"/>
  <c r="Y1167" i="1"/>
  <c r="S1164" i="7"/>
  <c r="T1164" i="7"/>
  <c r="U1164" i="7"/>
  <c r="V1164" i="7"/>
  <c r="W1164" i="7"/>
  <c r="AE1167" i="1"/>
  <c r="X1164" i="7"/>
  <c r="Y1164" i="7"/>
  <c r="Z1164" i="7"/>
  <c r="AH1167" i="1"/>
  <c r="AA1164" i="7"/>
  <c r="AB1164" i="7"/>
  <c r="A1165" i="7"/>
  <c r="B1165" i="7"/>
  <c r="I1168" i="1"/>
  <c r="C1165" i="7"/>
  <c r="D1165" i="7"/>
  <c r="E1165" i="7"/>
  <c r="F1165" i="7"/>
  <c r="G1165" i="7"/>
  <c r="H1165" i="7"/>
  <c r="I1165" i="7"/>
  <c r="P1168" i="1"/>
  <c r="J1165" i="7"/>
  <c r="Q1168" i="1"/>
  <c r="K1165" i="7"/>
  <c r="L1165" i="7"/>
  <c r="M1165" i="7"/>
  <c r="AQ1168" i="1"/>
  <c r="AR1168" i="1"/>
  <c r="AS1168" i="1"/>
  <c r="AT1168" i="1"/>
  <c r="AU1168" i="1"/>
  <c r="T1168" i="1"/>
  <c r="N1165" i="7"/>
  <c r="AV1168" i="1"/>
  <c r="AW1168" i="1"/>
  <c r="AX1168" i="1"/>
  <c r="AY1168" i="1"/>
  <c r="AZ1168" i="1"/>
  <c r="U1168" i="1"/>
  <c r="O1165" i="7"/>
  <c r="V1168" i="1"/>
  <c r="P1165" i="7"/>
  <c r="Q1165" i="7"/>
  <c r="R1165" i="7"/>
  <c r="Y1168" i="1"/>
  <c r="S1165" i="7"/>
  <c r="T1165" i="7"/>
  <c r="U1165" i="7"/>
  <c r="V1165" i="7"/>
  <c r="W1165" i="7"/>
  <c r="AE1168" i="1"/>
  <c r="X1165" i="7"/>
  <c r="Y1165" i="7"/>
  <c r="Z1165" i="7"/>
  <c r="AH1168" i="1"/>
  <c r="AA1165" i="7"/>
  <c r="AB1165" i="7"/>
  <c r="A1166" i="7"/>
  <c r="B1166" i="7"/>
  <c r="I1169" i="1"/>
  <c r="C1166" i="7"/>
  <c r="D1166" i="7"/>
  <c r="E1166" i="7"/>
  <c r="F1166" i="7"/>
  <c r="G1166" i="7"/>
  <c r="H1166" i="7"/>
  <c r="I1166" i="7"/>
  <c r="P1169" i="1"/>
  <c r="J1166" i="7"/>
  <c r="Q1169" i="1"/>
  <c r="K1166" i="7"/>
  <c r="L1166" i="7"/>
  <c r="M1166" i="7"/>
  <c r="AQ1169" i="1"/>
  <c r="AR1169" i="1"/>
  <c r="AS1169" i="1"/>
  <c r="AT1169" i="1"/>
  <c r="AU1169" i="1"/>
  <c r="T1169" i="1"/>
  <c r="N1166" i="7"/>
  <c r="AV1169" i="1"/>
  <c r="AW1169" i="1"/>
  <c r="AX1169" i="1"/>
  <c r="AY1169" i="1"/>
  <c r="AZ1169" i="1"/>
  <c r="U1169" i="1"/>
  <c r="O1166" i="7"/>
  <c r="V1169" i="1"/>
  <c r="P1166" i="7"/>
  <c r="Q1166" i="7"/>
  <c r="R1166" i="7"/>
  <c r="Y1169" i="1"/>
  <c r="S1166" i="7"/>
  <c r="T1166" i="7"/>
  <c r="U1166" i="7"/>
  <c r="V1166" i="7"/>
  <c r="W1166" i="7"/>
  <c r="AE1169" i="1"/>
  <c r="X1166" i="7"/>
  <c r="Y1166" i="7"/>
  <c r="Z1166" i="7"/>
  <c r="AH1169" i="1"/>
  <c r="AA1166" i="7"/>
  <c r="AB1166" i="7"/>
  <c r="A1167" i="7"/>
  <c r="B1167" i="7"/>
  <c r="I1170" i="1"/>
  <c r="C1167" i="7"/>
  <c r="D1167" i="7"/>
  <c r="E1167" i="7"/>
  <c r="F1167" i="7"/>
  <c r="G1167" i="7"/>
  <c r="H1167" i="7"/>
  <c r="I1167" i="7"/>
  <c r="P1170" i="1"/>
  <c r="J1167" i="7"/>
  <c r="Q1170" i="1"/>
  <c r="K1167" i="7"/>
  <c r="L1167" i="7"/>
  <c r="M1167" i="7"/>
  <c r="AQ1170" i="1"/>
  <c r="AR1170" i="1"/>
  <c r="AS1170" i="1"/>
  <c r="AT1170" i="1"/>
  <c r="AU1170" i="1"/>
  <c r="T1170" i="1"/>
  <c r="N1167" i="7"/>
  <c r="AV1170" i="1"/>
  <c r="AW1170" i="1"/>
  <c r="AX1170" i="1"/>
  <c r="AY1170" i="1"/>
  <c r="AZ1170" i="1"/>
  <c r="U1170" i="1"/>
  <c r="O1167" i="7"/>
  <c r="V1170" i="1"/>
  <c r="P1167" i="7"/>
  <c r="Q1167" i="7"/>
  <c r="R1167" i="7"/>
  <c r="Y1170" i="1"/>
  <c r="S1167" i="7"/>
  <c r="T1167" i="7"/>
  <c r="U1167" i="7"/>
  <c r="V1167" i="7"/>
  <c r="W1167" i="7"/>
  <c r="AE1170" i="1"/>
  <c r="X1167" i="7"/>
  <c r="Y1167" i="7"/>
  <c r="Z1167" i="7"/>
  <c r="AH1170" i="1"/>
  <c r="AA1167" i="7"/>
  <c r="AB1167" i="7"/>
  <c r="A1168" i="7"/>
  <c r="B1168" i="7"/>
  <c r="I1171" i="1"/>
  <c r="C1168" i="7"/>
  <c r="D1168" i="7"/>
  <c r="E1168" i="7"/>
  <c r="F1168" i="7"/>
  <c r="G1168" i="7"/>
  <c r="H1168" i="7"/>
  <c r="I1168" i="7"/>
  <c r="P1171" i="1"/>
  <c r="J1168" i="7"/>
  <c r="Q1171" i="1"/>
  <c r="K1168" i="7"/>
  <c r="L1168" i="7"/>
  <c r="M1168" i="7"/>
  <c r="AQ1171" i="1"/>
  <c r="AR1171" i="1"/>
  <c r="AS1171" i="1"/>
  <c r="AT1171" i="1"/>
  <c r="AU1171" i="1"/>
  <c r="T1171" i="1"/>
  <c r="N1168" i="7"/>
  <c r="AV1171" i="1"/>
  <c r="AW1171" i="1"/>
  <c r="AX1171" i="1"/>
  <c r="AY1171" i="1"/>
  <c r="AZ1171" i="1"/>
  <c r="U1171" i="1"/>
  <c r="O1168" i="7"/>
  <c r="V1171" i="1"/>
  <c r="P1168" i="7"/>
  <c r="Q1168" i="7"/>
  <c r="R1168" i="7"/>
  <c r="Y1171" i="1"/>
  <c r="S1168" i="7"/>
  <c r="T1168" i="7"/>
  <c r="U1168" i="7"/>
  <c r="V1168" i="7"/>
  <c r="W1168" i="7"/>
  <c r="AE1171" i="1"/>
  <c r="X1168" i="7"/>
  <c r="Y1168" i="7"/>
  <c r="Z1168" i="7"/>
  <c r="AH1171" i="1"/>
  <c r="AA1168" i="7"/>
  <c r="AB1168" i="7"/>
  <c r="A1169" i="7"/>
  <c r="B1169" i="7"/>
  <c r="I1172" i="1"/>
  <c r="C1169" i="7"/>
  <c r="D1169" i="7"/>
  <c r="E1169" i="7"/>
  <c r="F1169" i="7"/>
  <c r="G1169" i="7"/>
  <c r="H1169" i="7"/>
  <c r="I1169" i="7"/>
  <c r="P1172" i="1"/>
  <c r="J1169" i="7"/>
  <c r="Q1172" i="1"/>
  <c r="K1169" i="7"/>
  <c r="L1169" i="7"/>
  <c r="M1169" i="7"/>
  <c r="AQ1172" i="1"/>
  <c r="AR1172" i="1"/>
  <c r="AS1172" i="1"/>
  <c r="AT1172" i="1"/>
  <c r="AU1172" i="1"/>
  <c r="T1172" i="1"/>
  <c r="N1169" i="7"/>
  <c r="AV1172" i="1"/>
  <c r="AW1172" i="1"/>
  <c r="AX1172" i="1"/>
  <c r="AY1172" i="1"/>
  <c r="AZ1172" i="1"/>
  <c r="U1172" i="1"/>
  <c r="O1169" i="7"/>
  <c r="V1172" i="1"/>
  <c r="P1169" i="7"/>
  <c r="Q1169" i="7"/>
  <c r="R1169" i="7"/>
  <c r="Y1172" i="1"/>
  <c r="S1169" i="7"/>
  <c r="T1169" i="7"/>
  <c r="U1169" i="7"/>
  <c r="V1169" i="7"/>
  <c r="W1169" i="7"/>
  <c r="AE1172" i="1"/>
  <c r="X1169" i="7"/>
  <c r="Y1169" i="7"/>
  <c r="Z1169" i="7"/>
  <c r="AH1172" i="1"/>
  <c r="AA1169" i="7"/>
  <c r="AB1169" i="7"/>
  <c r="A1170" i="7"/>
  <c r="B1170" i="7"/>
  <c r="I1173" i="1"/>
  <c r="C1170" i="7"/>
  <c r="D1170" i="7"/>
  <c r="E1170" i="7"/>
  <c r="F1170" i="7"/>
  <c r="G1170" i="7"/>
  <c r="H1170" i="7"/>
  <c r="I1170" i="7"/>
  <c r="P1173" i="1"/>
  <c r="J1170" i="7"/>
  <c r="Q1173" i="1"/>
  <c r="K1170" i="7"/>
  <c r="L1170" i="7"/>
  <c r="M1170" i="7"/>
  <c r="AQ1173" i="1"/>
  <c r="AR1173" i="1"/>
  <c r="AS1173" i="1"/>
  <c r="AT1173" i="1"/>
  <c r="AU1173" i="1"/>
  <c r="T1173" i="1"/>
  <c r="N1170" i="7"/>
  <c r="AV1173" i="1"/>
  <c r="AW1173" i="1"/>
  <c r="AX1173" i="1"/>
  <c r="AY1173" i="1"/>
  <c r="AZ1173" i="1"/>
  <c r="U1173" i="1"/>
  <c r="O1170" i="7"/>
  <c r="V1173" i="1"/>
  <c r="P1170" i="7"/>
  <c r="Q1170" i="7"/>
  <c r="R1170" i="7"/>
  <c r="Y1173" i="1"/>
  <c r="S1170" i="7"/>
  <c r="T1170" i="7"/>
  <c r="U1170" i="7"/>
  <c r="V1170" i="7"/>
  <c r="W1170" i="7"/>
  <c r="AE1173" i="1"/>
  <c r="X1170" i="7"/>
  <c r="Y1170" i="7"/>
  <c r="Z1170" i="7"/>
  <c r="AH1173" i="1"/>
  <c r="AA1170" i="7"/>
  <c r="AB1170" i="7"/>
  <c r="A1171" i="7"/>
  <c r="B1171" i="7"/>
  <c r="I1174" i="1"/>
  <c r="C1171" i="7"/>
  <c r="D1171" i="7"/>
  <c r="E1171" i="7"/>
  <c r="F1171" i="7"/>
  <c r="G1171" i="7"/>
  <c r="H1171" i="7"/>
  <c r="I1171" i="7"/>
  <c r="P1174" i="1"/>
  <c r="J1171" i="7"/>
  <c r="Q1174" i="1"/>
  <c r="K1171" i="7"/>
  <c r="L1171" i="7"/>
  <c r="M1171" i="7"/>
  <c r="AQ1174" i="1"/>
  <c r="AR1174" i="1"/>
  <c r="AS1174" i="1"/>
  <c r="AT1174" i="1"/>
  <c r="AU1174" i="1"/>
  <c r="T1174" i="1"/>
  <c r="N1171" i="7"/>
  <c r="AV1174" i="1"/>
  <c r="AW1174" i="1"/>
  <c r="AX1174" i="1"/>
  <c r="AY1174" i="1"/>
  <c r="AZ1174" i="1"/>
  <c r="U1174" i="1"/>
  <c r="O1171" i="7"/>
  <c r="V1174" i="1"/>
  <c r="P1171" i="7"/>
  <c r="Q1171" i="7"/>
  <c r="R1171" i="7"/>
  <c r="Y1174" i="1"/>
  <c r="S1171" i="7"/>
  <c r="T1171" i="7"/>
  <c r="U1171" i="7"/>
  <c r="V1171" i="7"/>
  <c r="W1171" i="7"/>
  <c r="AE1174" i="1"/>
  <c r="X1171" i="7"/>
  <c r="Y1171" i="7"/>
  <c r="Z1171" i="7"/>
  <c r="AH1174" i="1"/>
  <c r="AA1171" i="7"/>
  <c r="AB1171" i="7"/>
  <c r="A1172" i="7"/>
  <c r="B1172" i="7"/>
  <c r="I1175" i="1"/>
  <c r="C1172" i="7"/>
  <c r="D1172" i="7"/>
  <c r="E1172" i="7"/>
  <c r="F1172" i="7"/>
  <c r="G1172" i="7"/>
  <c r="H1172" i="7"/>
  <c r="I1172" i="7"/>
  <c r="P1175" i="1"/>
  <c r="J1172" i="7"/>
  <c r="Q1175" i="1"/>
  <c r="K1172" i="7"/>
  <c r="L1172" i="7"/>
  <c r="M1172" i="7"/>
  <c r="AQ1175" i="1"/>
  <c r="AR1175" i="1"/>
  <c r="AS1175" i="1"/>
  <c r="AT1175" i="1"/>
  <c r="AU1175" i="1"/>
  <c r="T1175" i="1"/>
  <c r="N1172" i="7"/>
  <c r="AV1175" i="1"/>
  <c r="AW1175" i="1"/>
  <c r="AX1175" i="1"/>
  <c r="AY1175" i="1"/>
  <c r="AZ1175" i="1"/>
  <c r="U1175" i="1"/>
  <c r="O1172" i="7"/>
  <c r="V1175" i="1"/>
  <c r="P1172" i="7"/>
  <c r="Q1172" i="7"/>
  <c r="R1172" i="7"/>
  <c r="Y1175" i="1"/>
  <c r="S1172" i="7"/>
  <c r="T1172" i="7"/>
  <c r="U1172" i="7"/>
  <c r="V1172" i="7"/>
  <c r="W1172" i="7"/>
  <c r="AE1175" i="1"/>
  <c r="X1172" i="7"/>
  <c r="Y1172" i="7"/>
  <c r="Z1172" i="7"/>
  <c r="AH1175" i="1"/>
  <c r="AA1172" i="7"/>
  <c r="AB1172" i="7"/>
  <c r="A1173" i="7"/>
  <c r="B1173" i="7"/>
  <c r="I1176" i="1"/>
  <c r="C1173" i="7"/>
  <c r="D1173" i="7"/>
  <c r="E1173" i="7"/>
  <c r="F1173" i="7"/>
  <c r="G1173" i="7"/>
  <c r="H1173" i="7"/>
  <c r="I1173" i="7"/>
  <c r="P1176" i="1"/>
  <c r="J1173" i="7"/>
  <c r="Q1176" i="1"/>
  <c r="K1173" i="7"/>
  <c r="L1173" i="7"/>
  <c r="M1173" i="7"/>
  <c r="AQ1176" i="1"/>
  <c r="AR1176" i="1"/>
  <c r="AS1176" i="1"/>
  <c r="AT1176" i="1"/>
  <c r="AU1176" i="1"/>
  <c r="T1176" i="1"/>
  <c r="N1173" i="7"/>
  <c r="AV1176" i="1"/>
  <c r="AW1176" i="1"/>
  <c r="AX1176" i="1"/>
  <c r="AY1176" i="1"/>
  <c r="AZ1176" i="1"/>
  <c r="U1176" i="1"/>
  <c r="O1173" i="7"/>
  <c r="V1176" i="1"/>
  <c r="P1173" i="7"/>
  <c r="Q1173" i="7"/>
  <c r="R1173" i="7"/>
  <c r="Y1176" i="1"/>
  <c r="S1173" i="7"/>
  <c r="T1173" i="7"/>
  <c r="U1173" i="7"/>
  <c r="V1173" i="7"/>
  <c r="W1173" i="7"/>
  <c r="AE1176" i="1"/>
  <c r="X1173" i="7"/>
  <c r="Y1173" i="7"/>
  <c r="Z1173" i="7"/>
  <c r="AH1176" i="1"/>
  <c r="AA1173" i="7"/>
  <c r="AB1173" i="7"/>
  <c r="A1174" i="7"/>
  <c r="B1174" i="7"/>
  <c r="I1177" i="1"/>
  <c r="C1174" i="7"/>
  <c r="D1174" i="7"/>
  <c r="E1174" i="7"/>
  <c r="F1174" i="7"/>
  <c r="G1174" i="7"/>
  <c r="H1174" i="7"/>
  <c r="I1174" i="7"/>
  <c r="P1177" i="1"/>
  <c r="J1174" i="7"/>
  <c r="Q1177" i="1"/>
  <c r="K1174" i="7"/>
  <c r="L1174" i="7"/>
  <c r="M1174" i="7"/>
  <c r="AQ1177" i="1"/>
  <c r="AR1177" i="1"/>
  <c r="AS1177" i="1"/>
  <c r="AT1177" i="1"/>
  <c r="AU1177" i="1"/>
  <c r="T1177" i="1"/>
  <c r="N1174" i="7"/>
  <c r="AV1177" i="1"/>
  <c r="AW1177" i="1"/>
  <c r="AX1177" i="1"/>
  <c r="AY1177" i="1"/>
  <c r="AZ1177" i="1"/>
  <c r="U1177" i="1"/>
  <c r="O1174" i="7"/>
  <c r="V1177" i="1"/>
  <c r="P1174" i="7"/>
  <c r="Q1174" i="7"/>
  <c r="R1174" i="7"/>
  <c r="Y1177" i="1"/>
  <c r="S1174" i="7"/>
  <c r="T1174" i="7"/>
  <c r="U1174" i="7"/>
  <c r="V1174" i="7"/>
  <c r="W1174" i="7"/>
  <c r="AE1177" i="1"/>
  <c r="X1174" i="7"/>
  <c r="Y1174" i="7"/>
  <c r="Z1174" i="7"/>
  <c r="AH1177" i="1"/>
  <c r="AA1174" i="7"/>
  <c r="AB1174" i="7"/>
  <c r="A1175" i="7"/>
  <c r="B1175" i="7"/>
  <c r="I1178" i="1"/>
  <c r="C1175" i="7"/>
  <c r="D1175" i="7"/>
  <c r="E1175" i="7"/>
  <c r="F1175" i="7"/>
  <c r="G1175" i="7"/>
  <c r="H1175" i="7"/>
  <c r="I1175" i="7"/>
  <c r="P1178" i="1"/>
  <c r="J1175" i="7"/>
  <c r="Q1178" i="1"/>
  <c r="K1175" i="7"/>
  <c r="L1175" i="7"/>
  <c r="M1175" i="7"/>
  <c r="AQ1178" i="1"/>
  <c r="AR1178" i="1"/>
  <c r="AS1178" i="1"/>
  <c r="AT1178" i="1"/>
  <c r="AU1178" i="1"/>
  <c r="T1178" i="1"/>
  <c r="N1175" i="7"/>
  <c r="AV1178" i="1"/>
  <c r="AW1178" i="1"/>
  <c r="AX1178" i="1"/>
  <c r="AY1178" i="1"/>
  <c r="AZ1178" i="1"/>
  <c r="U1178" i="1"/>
  <c r="O1175" i="7"/>
  <c r="V1178" i="1"/>
  <c r="P1175" i="7"/>
  <c r="Q1175" i="7"/>
  <c r="R1175" i="7"/>
  <c r="Y1178" i="1"/>
  <c r="S1175" i="7"/>
  <c r="T1175" i="7"/>
  <c r="U1175" i="7"/>
  <c r="V1175" i="7"/>
  <c r="W1175" i="7"/>
  <c r="AE1178" i="1"/>
  <c r="X1175" i="7"/>
  <c r="Y1175" i="7"/>
  <c r="Z1175" i="7"/>
  <c r="AH1178" i="1"/>
  <c r="AA1175" i="7"/>
  <c r="AB1175" i="7"/>
  <c r="A1176" i="7"/>
  <c r="B1176" i="7"/>
  <c r="I1179" i="1"/>
  <c r="C1176" i="7"/>
  <c r="D1176" i="7"/>
  <c r="E1176" i="7"/>
  <c r="F1176" i="7"/>
  <c r="G1176" i="7"/>
  <c r="H1176" i="7"/>
  <c r="I1176" i="7"/>
  <c r="P1179" i="1"/>
  <c r="J1176" i="7"/>
  <c r="Q1179" i="1"/>
  <c r="K1176" i="7"/>
  <c r="L1176" i="7"/>
  <c r="M1176" i="7"/>
  <c r="AQ1179" i="1"/>
  <c r="AR1179" i="1"/>
  <c r="AS1179" i="1"/>
  <c r="AT1179" i="1"/>
  <c r="AU1179" i="1"/>
  <c r="T1179" i="1"/>
  <c r="N1176" i="7"/>
  <c r="AV1179" i="1"/>
  <c r="AW1179" i="1"/>
  <c r="AX1179" i="1"/>
  <c r="AY1179" i="1"/>
  <c r="AZ1179" i="1"/>
  <c r="U1179" i="1"/>
  <c r="O1176" i="7"/>
  <c r="V1179" i="1"/>
  <c r="P1176" i="7"/>
  <c r="Q1176" i="7"/>
  <c r="R1176" i="7"/>
  <c r="Y1179" i="1"/>
  <c r="S1176" i="7"/>
  <c r="T1176" i="7"/>
  <c r="U1176" i="7"/>
  <c r="V1176" i="7"/>
  <c r="W1176" i="7"/>
  <c r="AE1179" i="1"/>
  <c r="X1176" i="7"/>
  <c r="Y1176" i="7"/>
  <c r="Z1176" i="7"/>
  <c r="AH1179" i="1"/>
  <c r="AA1176" i="7"/>
  <c r="AB1176" i="7"/>
  <c r="A1177" i="7"/>
  <c r="B1177" i="7"/>
  <c r="I1180" i="1"/>
  <c r="C1177" i="7"/>
  <c r="D1177" i="7"/>
  <c r="E1177" i="7"/>
  <c r="F1177" i="7"/>
  <c r="G1177" i="7"/>
  <c r="H1177" i="7"/>
  <c r="I1177" i="7"/>
  <c r="P1180" i="1"/>
  <c r="J1177" i="7"/>
  <c r="Q1180" i="1"/>
  <c r="K1177" i="7"/>
  <c r="L1177" i="7"/>
  <c r="M1177" i="7"/>
  <c r="AQ1180" i="1"/>
  <c r="AR1180" i="1"/>
  <c r="AS1180" i="1"/>
  <c r="AT1180" i="1"/>
  <c r="AU1180" i="1"/>
  <c r="T1180" i="1"/>
  <c r="N1177" i="7"/>
  <c r="AV1180" i="1"/>
  <c r="AW1180" i="1"/>
  <c r="AX1180" i="1"/>
  <c r="AY1180" i="1"/>
  <c r="AZ1180" i="1"/>
  <c r="U1180" i="1"/>
  <c r="O1177" i="7"/>
  <c r="V1180" i="1"/>
  <c r="P1177" i="7"/>
  <c r="Q1177" i="7"/>
  <c r="R1177" i="7"/>
  <c r="Y1180" i="1"/>
  <c r="S1177" i="7"/>
  <c r="T1177" i="7"/>
  <c r="U1177" i="7"/>
  <c r="V1177" i="7"/>
  <c r="W1177" i="7"/>
  <c r="AE1180" i="1"/>
  <c r="X1177" i="7"/>
  <c r="Y1177" i="7"/>
  <c r="Z1177" i="7"/>
  <c r="AH1180" i="1"/>
  <c r="AA1177" i="7"/>
  <c r="AB1177" i="7"/>
  <c r="A1178" i="7"/>
  <c r="B1178" i="7"/>
  <c r="I1181" i="1"/>
  <c r="C1178" i="7"/>
  <c r="D1178" i="7"/>
  <c r="E1178" i="7"/>
  <c r="F1178" i="7"/>
  <c r="G1178" i="7"/>
  <c r="H1178" i="7"/>
  <c r="I1178" i="7"/>
  <c r="P1181" i="1"/>
  <c r="J1178" i="7"/>
  <c r="Q1181" i="1"/>
  <c r="K1178" i="7"/>
  <c r="L1178" i="7"/>
  <c r="M1178" i="7"/>
  <c r="AQ1181" i="1"/>
  <c r="AR1181" i="1"/>
  <c r="AS1181" i="1"/>
  <c r="AT1181" i="1"/>
  <c r="AU1181" i="1"/>
  <c r="T1181" i="1"/>
  <c r="N1178" i="7"/>
  <c r="AV1181" i="1"/>
  <c r="AW1181" i="1"/>
  <c r="AX1181" i="1"/>
  <c r="AY1181" i="1"/>
  <c r="AZ1181" i="1"/>
  <c r="U1181" i="1"/>
  <c r="O1178" i="7"/>
  <c r="V1181" i="1"/>
  <c r="P1178" i="7"/>
  <c r="Q1178" i="7"/>
  <c r="R1178" i="7"/>
  <c r="Y1181" i="1"/>
  <c r="S1178" i="7"/>
  <c r="T1178" i="7"/>
  <c r="U1178" i="7"/>
  <c r="V1178" i="7"/>
  <c r="W1178" i="7"/>
  <c r="AE1181" i="1"/>
  <c r="X1178" i="7"/>
  <c r="Y1178" i="7"/>
  <c r="Z1178" i="7"/>
  <c r="AH1181" i="1"/>
  <c r="AA1178" i="7"/>
  <c r="AB1178" i="7"/>
  <c r="A1179" i="7"/>
  <c r="B1179" i="7"/>
  <c r="I1182" i="1"/>
  <c r="C1179" i="7"/>
  <c r="D1179" i="7"/>
  <c r="E1179" i="7"/>
  <c r="F1179" i="7"/>
  <c r="G1179" i="7"/>
  <c r="H1179" i="7"/>
  <c r="I1179" i="7"/>
  <c r="P1182" i="1"/>
  <c r="J1179" i="7"/>
  <c r="Q1182" i="1"/>
  <c r="K1179" i="7"/>
  <c r="L1179" i="7"/>
  <c r="M1179" i="7"/>
  <c r="AQ1182" i="1"/>
  <c r="AR1182" i="1"/>
  <c r="AS1182" i="1"/>
  <c r="AT1182" i="1"/>
  <c r="AU1182" i="1"/>
  <c r="T1182" i="1"/>
  <c r="N1179" i="7"/>
  <c r="AV1182" i="1"/>
  <c r="AW1182" i="1"/>
  <c r="AX1182" i="1"/>
  <c r="AY1182" i="1"/>
  <c r="AZ1182" i="1"/>
  <c r="U1182" i="1"/>
  <c r="O1179" i="7"/>
  <c r="V1182" i="1"/>
  <c r="P1179" i="7"/>
  <c r="Q1179" i="7"/>
  <c r="R1179" i="7"/>
  <c r="Y1182" i="1"/>
  <c r="S1179" i="7"/>
  <c r="T1179" i="7"/>
  <c r="U1179" i="7"/>
  <c r="V1179" i="7"/>
  <c r="W1179" i="7"/>
  <c r="AE1182" i="1"/>
  <c r="X1179" i="7"/>
  <c r="Y1179" i="7"/>
  <c r="Z1179" i="7"/>
  <c r="AH1182" i="1"/>
  <c r="AA1179" i="7"/>
  <c r="AB1179" i="7"/>
  <c r="A1180" i="7"/>
  <c r="B1180" i="7"/>
  <c r="I1183" i="1"/>
  <c r="C1180" i="7"/>
  <c r="D1180" i="7"/>
  <c r="E1180" i="7"/>
  <c r="F1180" i="7"/>
  <c r="G1180" i="7"/>
  <c r="H1180" i="7"/>
  <c r="I1180" i="7"/>
  <c r="P1183" i="1"/>
  <c r="J1180" i="7"/>
  <c r="Q1183" i="1"/>
  <c r="K1180" i="7"/>
  <c r="L1180" i="7"/>
  <c r="M1180" i="7"/>
  <c r="AQ1183" i="1"/>
  <c r="AR1183" i="1"/>
  <c r="AS1183" i="1"/>
  <c r="AT1183" i="1"/>
  <c r="AU1183" i="1"/>
  <c r="T1183" i="1"/>
  <c r="N1180" i="7"/>
  <c r="AV1183" i="1"/>
  <c r="AW1183" i="1"/>
  <c r="AX1183" i="1"/>
  <c r="AY1183" i="1"/>
  <c r="AZ1183" i="1"/>
  <c r="U1183" i="1"/>
  <c r="O1180" i="7"/>
  <c r="V1183" i="1"/>
  <c r="P1180" i="7"/>
  <c r="Q1180" i="7"/>
  <c r="R1180" i="7"/>
  <c r="Y1183" i="1"/>
  <c r="S1180" i="7"/>
  <c r="T1180" i="7"/>
  <c r="U1180" i="7"/>
  <c r="V1180" i="7"/>
  <c r="W1180" i="7"/>
  <c r="AE1183" i="1"/>
  <c r="X1180" i="7"/>
  <c r="Y1180" i="7"/>
  <c r="Z1180" i="7"/>
  <c r="AH1183" i="1"/>
  <c r="AA1180" i="7"/>
  <c r="AB1180" i="7"/>
  <c r="A1181" i="7"/>
  <c r="B1181" i="7"/>
  <c r="I1184" i="1"/>
  <c r="C1181" i="7"/>
  <c r="D1181" i="7"/>
  <c r="E1181" i="7"/>
  <c r="F1181" i="7"/>
  <c r="G1181" i="7"/>
  <c r="H1181" i="7"/>
  <c r="I1181" i="7"/>
  <c r="P1184" i="1"/>
  <c r="J1181" i="7"/>
  <c r="Q1184" i="1"/>
  <c r="K1181" i="7"/>
  <c r="L1181" i="7"/>
  <c r="M1181" i="7"/>
  <c r="AQ1184" i="1"/>
  <c r="AR1184" i="1"/>
  <c r="AS1184" i="1"/>
  <c r="AT1184" i="1"/>
  <c r="AU1184" i="1"/>
  <c r="T1184" i="1"/>
  <c r="N1181" i="7"/>
  <c r="AV1184" i="1"/>
  <c r="AW1184" i="1"/>
  <c r="AX1184" i="1"/>
  <c r="AY1184" i="1"/>
  <c r="AZ1184" i="1"/>
  <c r="U1184" i="1"/>
  <c r="O1181" i="7"/>
  <c r="V1184" i="1"/>
  <c r="P1181" i="7"/>
  <c r="Q1181" i="7"/>
  <c r="R1181" i="7"/>
  <c r="Y1184" i="1"/>
  <c r="S1181" i="7"/>
  <c r="T1181" i="7"/>
  <c r="U1181" i="7"/>
  <c r="V1181" i="7"/>
  <c r="W1181" i="7"/>
  <c r="AE1184" i="1"/>
  <c r="X1181" i="7"/>
  <c r="Y1181" i="7"/>
  <c r="Z1181" i="7"/>
  <c r="AH1184" i="1"/>
  <c r="AA1181" i="7"/>
  <c r="AB1181" i="7"/>
  <c r="A1182" i="7"/>
  <c r="B1182" i="7"/>
  <c r="I1185" i="1"/>
  <c r="C1182" i="7"/>
  <c r="D1182" i="7"/>
  <c r="E1182" i="7"/>
  <c r="F1182" i="7"/>
  <c r="G1182" i="7"/>
  <c r="H1182" i="7"/>
  <c r="I1182" i="7"/>
  <c r="P1185" i="1"/>
  <c r="J1182" i="7"/>
  <c r="Q1185" i="1"/>
  <c r="K1182" i="7"/>
  <c r="L1182" i="7"/>
  <c r="M1182" i="7"/>
  <c r="AQ1185" i="1"/>
  <c r="AR1185" i="1"/>
  <c r="AS1185" i="1"/>
  <c r="AT1185" i="1"/>
  <c r="AU1185" i="1"/>
  <c r="T1185" i="1"/>
  <c r="N1182" i="7"/>
  <c r="AV1185" i="1"/>
  <c r="AW1185" i="1"/>
  <c r="AX1185" i="1"/>
  <c r="AY1185" i="1"/>
  <c r="AZ1185" i="1"/>
  <c r="U1185" i="1"/>
  <c r="O1182" i="7"/>
  <c r="V1185" i="1"/>
  <c r="P1182" i="7"/>
  <c r="Q1182" i="7"/>
  <c r="R1182" i="7"/>
  <c r="Y1185" i="1"/>
  <c r="S1182" i="7"/>
  <c r="T1182" i="7"/>
  <c r="U1182" i="7"/>
  <c r="V1182" i="7"/>
  <c r="W1182" i="7"/>
  <c r="AE1185" i="1"/>
  <c r="X1182" i="7"/>
  <c r="Y1182" i="7"/>
  <c r="Z1182" i="7"/>
  <c r="AH1185" i="1"/>
  <c r="AA1182" i="7"/>
  <c r="AB1182" i="7"/>
  <c r="A1183" i="7"/>
  <c r="B1183" i="7"/>
  <c r="I1186" i="1"/>
  <c r="C1183" i="7"/>
  <c r="D1183" i="7"/>
  <c r="E1183" i="7"/>
  <c r="F1183" i="7"/>
  <c r="G1183" i="7"/>
  <c r="H1183" i="7"/>
  <c r="I1183" i="7"/>
  <c r="P1186" i="1"/>
  <c r="J1183" i="7"/>
  <c r="Q1186" i="1"/>
  <c r="K1183" i="7"/>
  <c r="L1183" i="7"/>
  <c r="M1183" i="7"/>
  <c r="AQ1186" i="1"/>
  <c r="AR1186" i="1"/>
  <c r="AS1186" i="1"/>
  <c r="AT1186" i="1"/>
  <c r="AU1186" i="1"/>
  <c r="T1186" i="1"/>
  <c r="N1183" i="7"/>
  <c r="AV1186" i="1"/>
  <c r="AW1186" i="1"/>
  <c r="AX1186" i="1"/>
  <c r="AY1186" i="1"/>
  <c r="AZ1186" i="1"/>
  <c r="U1186" i="1"/>
  <c r="O1183" i="7"/>
  <c r="V1186" i="1"/>
  <c r="P1183" i="7"/>
  <c r="Q1183" i="7"/>
  <c r="R1183" i="7"/>
  <c r="Y1186" i="1"/>
  <c r="S1183" i="7"/>
  <c r="T1183" i="7"/>
  <c r="U1183" i="7"/>
  <c r="V1183" i="7"/>
  <c r="W1183" i="7"/>
  <c r="AE1186" i="1"/>
  <c r="X1183" i="7"/>
  <c r="Y1183" i="7"/>
  <c r="Z1183" i="7"/>
  <c r="AH1186" i="1"/>
  <c r="AA1183" i="7"/>
  <c r="AB1183" i="7"/>
  <c r="A1184" i="7"/>
  <c r="B1184" i="7"/>
  <c r="BA1187" i="1"/>
  <c r="BB1187" i="1"/>
  <c r="I1187" i="1"/>
  <c r="C1184" i="7"/>
  <c r="D1184" i="7"/>
  <c r="E1184" i="7"/>
  <c r="F1184" i="7"/>
  <c r="G1184" i="7"/>
  <c r="H1184" i="7"/>
  <c r="I1184" i="7"/>
  <c r="BO23" i="16"/>
  <c r="BP23" i="16"/>
  <c r="BQ23" i="16"/>
  <c r="BR23" i="16"/>
  <c r="AU23" i="16"/>
  <c r="Y23" i="16"/>
  <c r="P1187" i="1"/>
  <c r="J1184" i="7"/>
  <c r="Q1187" i="1"/>
  <c r="K1184" i="7"/>
  <c r="L1184" i="7"/>
  <c r="M1184" i="7"/>
  <c r="AQ1187" i="1"/>
  <c r="AR1187" i="1"/>
  <c r="AS1187" i="1"/>
  <c r="AT1187" i="1"/>
  <c r="AU1187" i="1"/>
  <c r="T1187" i="1"/>
  <c r="N1184" i="7"/>
  <c r="AV1187" i="1"/>
  <c r="AW1187" i="1"/>
  <c r="AX1187" i="1"/>
  <c r="AY1187" i="1"/>
  <c r="AZ1187" i="1"/>
  <c r="U1187" i="1"/>
  <c r="O1184" i="7"/>
  <c r="AZ23" i="16"/>
  <c r="V1187" i="1"/>
  <c r="P1184" i="7"/>
  <c r="Q1184" i="7"/>
  <c r="R1184" i="7"/>
  <c r="Y1187" i="1"/>
  <c r="S1184" i="7"/>
  <c r="T1184" i="7"/>
  <c r="U1184" i="7"/>
  <c r="V1184" i="7"/>
  <c r="W1184" i="7"/>
  <c r="AE1187" i="1"/>
  <c r="X1184" i="7"/>
  <c r="Y1184" i="7"/>
  <c r="Z1184" i="7"/>
  <c r="AH1187" i="1"/>
  <c r="AA1184" i="7"/>
  <c r="AB1184" i="7"/>
  <c r="A1185" i="7"/>
  <c r="B1185" i="7"/>
  <c r="BA1188" i="1"/>
  <c r="BB1188" i="1"/>
  <c r="I1188" i="1"/>
  <c r="C1185" i="7"/>
  <c r="D1185" i="7"/>
  <c r="E1185" i="7"/>
  <c r="F1185" i="7"/>
  <c r="G1185" i="7"/>
  <c r="H1185" i="7"/>
  <c r="I1185" i="7"/>
  <c r="P1188" i="1"/>
  <c r="J1185" i="7"/>
  <c r="Q1188" i="1"/>
  <c r="K1185" i="7"/>
  <c r="L1185" i="7"/>
  <c r="M1185" i="7"/>
  <c r="AQ1188" i="1"/>
  <c r="AR1188" i="1"/>
  <c r="AS1188" i="1"/>
  <c r="AT1188" i="1"/>
  <c r="AU1188" i="1"/>
  <c r="T1188" i="1"/>
  <c r="N1185" i="7"/>
  <c r="AV1188" i="1"/>
  <c r="AW1188" i="1"/>
  <c r="AX1188" i="1"/>
  <c r="AY1188" i="1"/>
  <c r="AZ1188" i="1"/>
  <c r="U1188" i="1"/>
  <c r="O1185" i="7"/>
  <c r="V1188" i="1"/>
  <c r="P1185" i="7"/>
  <c r="Q1185" i="7"/>
  <c r="R1185" i="7"/>
  <c r="Y1188" i="1"/>
  <c r="S1185" i="7"/>
  <c r="T1185" i="7"/>
  <c r="U1185" i="7"/>
  <c r="V1185" i="7"/>
  <c r="W1185" i="7"/>
  <c r="AE1188" i="1"/>
  <c r="X1185" i="7"/>
  <c r="Y1185" i="7"/>
  <c r="Z1185" i="7"/>
  <c r="AH1188" i="1"/>
  <c r="AA1185" i="7"/>
  <c r="AB1185" i="7"/>
  <c r="A1186" i="7"/>
  <c r="B1186" i="7"/>
  <c r="BA1189" i="1"/>
  <c r="BB1189" i="1"/>
  <c r="I1189" i="1"/>
  <c r="C1186" i="7"/>
  <c r="D1186" i="7"/>
  <c r="E1186" i="7"/>
  <c r="F1186" i="7"/>
  <c r="G1186" i="7"/>
  <c r="H1186" i="7"/>
  <c r="I1186" i="7"/>
  <c r="P1189" i="1"/>
  <c r="J1186" i="7"/>
  <c r="Q1189" i="1"/>
  <c r="K1186" i="7"/>
  <c r="L1186" i="7"/>
  <c r="M1186" i="7"/>
  <c r="AQ1189" i="1"/>
  <c r="AR1189" i="1"/>
  <c r="AS1189" i="1"/>
  <c r="AT1189" i="1"/>
  <c r="AU1189" i="1"/>
  <c r="T1189" i="1"/>
  <c r="N1186" i="7"/>
  <c r="AV1189" i="1"/>
  <c r="AW1189" i="1"/>
  <c r="AX1189" i="1"/>
  <c r="AY1189" i="1"/>
  <c r="AZ1189" i="1"/>
  <c r="U1189" i="1"/>
  <c r="O1186" i="7"/>
  <c r="V1189" i="1"/>
  <c r="P1186" i="7"/>
  <c r="Q1186" i="7"/>
  <c r="R1186" i="7"/>
  <c r="Y1189" i="1"/>
  <c r="S1186" i="7"/>
  <c r="T1186" i="7"/>
  <c r="U1186" i="7"/>
  <c r="V1186" i="7"/>
  <c r="W1186" i="7"/>
  <c r="AE1189" i="1"/>
  <c r="X1186" i="7"/>
  <c r="Y1186" i="7"/>
  <c r="Z1186" i="7"/>
  <c r="AH1189" i="1"/>
  <c r="AA1186" i="7"/>
  <c r="AB1186" i="7"/>
  <c r="A1187" i="7"/>
  <c r="B1187" i="7"/>
  <c r="BA1190" i="1"/>
  <c r="BB1190" i="1"/>
  <c r="I1190" i="1"/>
  <c r="C1187" i="7"/>
  <c r="D1187" i="7"/>
  <c r="E1187" i="7"/>
  <c r="F1187" i="7"/>
  <c r="G1187" i="7"/>
  <c r="H1187" i="7"/>
  <c r="I1187" i="7"/>
  <c r="P1190" i="1"/>
  <c r="J1187" i="7"/>
  <c r="Q1190" i="1"/>
  <c r="K1187" i="7"/>
  <c r="L1187" i="7"/>
  <c r="M1187" i="7"/>
  <c r="AQ1190" i="1"/>
  <c r="AR1190" i="1"/>
  <c r="AS1190" i="1"/>
  <c r="AT1190" i="1"/>
  <c r="AU1190" i="1"/>
  <c r="T1190" i="1"/>
  <c r="N1187" i="7"/>
  <c r="AV1190" i="1"/>
  <c r="AW1190" i="1"/>
  <c r="AX1190" i="1"/>
  <c r="AY1190" i="1"/>
  <c r="AZ1190" i="1"/>
  <c r="U1190" i="1"/>
  <c r="O1187" i="7"/>
  <c r="V1190" i="1"/>
  <c r="P1187" i="7"/>
  <c r="Q1187" i="7"/>
  <c r="R1187" i="7"/>
  <c r="Y1190" i="1"/>
  <c r="S1187" i="7"/>
  <c r="T1187" i="7"/>
  <c r="U1187" i="7"/>
  <c r="V1187" i="7"/>
  <c r="W1187" i="7"/>
  <c r="AE1190" i="1"/>
  <c r="X1187" i="7"/>
  <c r="Y1187" i="7"/>
  <c r="Z1187" i="7"/>
  <c r="AH1190" i="1"/>
  <c r="AA1187" i="7"/>
  <c r="AB1187" i="7"/>
  <c r="A1188" i="7"/>
  <c r="B1188" i="7"/>
  <c r="BA1191" i="1"/>
  <c r="BB1191" i="1"/>
  <c r="I1191" i="1"/>
  <c r="C1188" i="7"/>
  <c r="D1188" i="7"/>
  <c r="E1188" i="7"/>
  <c r="F1188" i="7"/>
  <c r="G1188" i="7"/>
  <c r="H1188" i="7"/>
  <c r="I1188" i="7"/>
  <c r="P1191" i="1"/>
  <c r="J1188" i="7"/>
  <c r="Q1191" i="1"/>
  <c r="K1188" i="7"/>
  <c r="L1188" i="7"/>
  <c r="M1188" i="7"/>
  <c r="AQ1191" i="1"/>
  <c r="AR1191" i="1"/>
  <c r="AS1191" i="1"/>
  <c r="AT1191" i="1"/>
  <c r="AU1191" i="1"/>
  <c r="T1191" i="1"/>
  <c r="N1188" i="7"/>
  <c r="AV1191" i="1"/>
  <c r="AW1191" i="1"/>
  <c r="AX1191" i="1"/>
  <c r="AY1191" i="1"/>
  <c r="AZ1191" i="1"/>
  <c r="U1191" i="1"/>
  <c r="O1188" i="7"/>
  <c r="V1191" i="1"/>
  <c r="P1188" i="7"/>
  <c r="Q1188" i="7"/>
  <c r="R1188" i="7"/>
  <c r="Y1191" i="1"/>
  <c r="S1188" i="7"/>
  <c r="T1188" i="7"/>
  <c r="U1188" i="7"/>
  <c r="V1188" i="7"/>
  <c r="W1188" i="7"/>
  <c r="AE1191" i="1"/>
  <c r="X1188" i="7"/>
  <c r="Y1188" i="7"/>
  <c r="Z1188" i="7"/>
  <c r="AH1191" i="1"/>
  <c r="AA1188" i="7"/>
  <c r="AB1188" i="7"/>
  <c r="A1189" i="7"/>
  <c r="B1189" i="7"/>
  <c r="BA1192" i="1"/>
  <c r="BB1192" i="1"/>
  <c r="I1192" i="1"/>
  <c r="C1189" i="7"/>
  <c r="D1189" i="7"/>
  <c r="E1189" i="7"/>
  <c r="F1189" i="7"/>
  <c r="G1189" i="7"/>
  <c r="H1189" i="7"/>
  <c r="I1189" i="7"/>
  <c r="P1192" i="1"/>
  <c r="J1189" i="7"/>
  <c r="Q1192" i="1"/>
  <c r="K1189" i="7"/>
  <c r="L1189" i="7"/>
  <c r="M1189" i="7"/>
  <c r="AQ1192" i="1"/>
  <c r="AR1192" i="1"/>
  <c r="AS1192" i="1"/>
  <c r="AT1192" i="1"/>
  <c r="AU1192" i="1"/>
  <c r="T1192" i="1"/>
  <c r="N1189" i="7"/>
  <c r="AV1192" i="1"/>
  <c r="AW1192" i="1"/>
  <c r="AX1192" i="1"/>
  <c r="AY1192" i="1"/>
  <c r="AZ1192" i="1"/>
  <c r="U1192" i="1"/>
  <c r="O1189" i="7"/>
  <c r="V1192" i="1"/>
  <c r="P1189" i="7"/>
  <c r="Q1189" i="7"/>
  <c r="R1189" i="7"/>
  <c r="Y1192" i="1"/>
  <c r="S1189" i="7"/>
  <c r="T1189" i="7"/>
  <c r="U1189" i="7"/>
  <c r="V1189" i="7"/>
  <c r="W1189" i="7"/>
  <c r="AE1192" i="1"/>
  <c r="X1189" i="7"/>
  <c r="Y1189" i="7"/>
  <c r="Z1189" i="7"/>
  <c r="AH1192" i="1"/>
  <c r="AA1189" i="7"/>
  <c r="AB1189" i="7"/>
  <c r="A1190" i="7"/>
  <c r="B1190" i="7"/>
  <c r="BA1193" i="1"/>
  <c r="BB1193" i="1"/>
  <c r="I1193" i="1"/>
  <c r="C1190" i="7"/>
  <c r="D1190" i="7"/>
  <c r="E1190" i="7"/>
  <c r="F1190" i="7"/>
  <c r="G1190" i="7"/>
  <c r="H1190" i="7"/>
  <c r="I1190" i="7"/>
  <c r="P1193" i="1"/>
  <c r="J1190" i="7"/>
  <c r="Q1193" i="1"/>
  <c r="K1190" i="7"/>
  <c r="L1190" i="7"/>
  <c r="M1190" i="7"/>
  <c r="AQ1193" i="1"/>
  <c r="AR1193" i="1"/>
  <c r="AS1193" i="1"/>
  <c r="AT1193" i="1"/>
  <c r="AU1193" i="1"/>
  <c r="T1193" i="1"/>
  <c r="N1190" i="7"/>
  <c r="AV1193" i="1"/>
  <c r="AW1193" i="1"/>
  <c r="AX1193" i="1"/>
  <c r="AY1193" i="1"/>
  <c r="AZ1193" i="1"/>
  <c r="U1193" i="1"/>
  <c r="O1190" i="7"/>
  <c r="V1193" i="1"/>
  <c r="P1190" i="7"/>
  <c r="Q1190" i="7"/>
  <c r="R1190" i="7"/>
  <c r="Y1193" i="1"/>
  <c r="S1190" i="7"/>
  <c r="T1190" i="7"/>
  <c r="U1190" i="7"/>
  <c r="V1190" i="7"/>
  <c r="W1190" i="7"/>
  <c r="AE1193" i="1"/>
  <c r="X1190" i="7"/>
  <c r="Y1190" i="7"/>
  <c r="Z1190" i="7"/>
  <c r="AH1193" i="1"/>
  <c r="AA1190" i="7"/>
  <c r="AB1190" i="7"/>
  <c r="A1191" i="7"/>
  <c r="B1191" i="7"/>
  <c r="BA1194" i="1"/>
  <c r="BB1194" i="1"/>
  <c r="I1194" i="1"/>
  <c r="C1191" i="7"/>
  <c r="D1191" i="7"/>
  <c r="E1191" i="7"/>
  <c r="F1191" i="7"/>
  <c r="G1191" i="7"/>
  <c r="H1191" i="7"/>
  <c r="I1191" i="7"/>
  <c r="P1194" i="1"/>
  <c r="J1191" i="7"/>
  <c r="Q1194" i="1"/>
  <c r="K1191" i="7"/>
  <c r="L1191" i="7"/>
  <c r="M1191" i="7"/>
  <c r="AQ1194" i="1"/>
  <c r="AR1194" i="1"/>
  <c r="AS1194" i="1"/>
  <c r="AT1194" i="1"/>
  <c r="AU1194" i="1"/>
  <c r="T1194" i="1"/>
  <c r="N1191" i="7"/>
  <c r="AV1194" i="1"/>
  <c r="AW1194" i="1"/>
  <c r="AX1194" i="1"/>
  <c r="AY1194" i="1"/>
  <c r="AZ1194" i="1"/>
  <c r="U1194" i="1"/>
  <c r="O1191" i="7"/>
  <c r="V1194" i="1"/>
  <c r="P1191" i="7"/>
  <c r="Q1191" i="7"/>
  <c r="R1191" i="7"/>
  <c r="Y1194" i="1"/>
  <c r="S1191" i="7"/>
  <c r="T1191" i="7"/>
  <c r="U1191" i="7"/>
  <c r="V1191" i="7"/>
  <c r="W1191" i="7"/>
  <c r="AE1194" i="1"/>
  <c r="X1191" i="7"/>
  <c r="Y1191" i="7"/>
  <c r="Z1191" i="7"/>
  <c r="AH1194" i="1"/>
  <c r="AA1191" i="7"/>
  <c r="AB1191" i="7"/>
  <c r="A1192" i="7"/>
  <c r="B1192" i="7"/>
  <c r="BA1195" i="1"/>
  <c r="BB1195" i="1"/>
  <c r="I1195" i="1"/>
  <c r="C1192" i="7"/>
  <c r="D1192" i="7"/>
  <c r="E1192" i="7"/>
  <c r="F1192" i="7"/>
  <c r="G1192" i="7"/>
  <c r="H1192" i="7"/>
  <c r="I1192" i="7"/>
  <c r="P1195" i="1"/>
  <c r="J1192" i="7"/>
  <c r="Q1195" i="1"/>
  <c r="K1192" i="7"/>
  <c r="L1192" i="7"/>
  <c r="M1192" i="7"/>
  <c r="AQ1195" i="1"/>
  <c r="AR1195" i="1"/>
  <c r="AS1195" i="1"/>
  <c r="AT1195" i="1"/>
  <c r="AU1195" i="1"/>
  <c r="T1195" i="1"/>
  <c r="N1192" i="7"/>
  <c r="AV1195" i="1"/>
  <c r="AW1195" i="1"/>
  <c r="AX1195" i="1"/>
  <c r="AY1195" i="1"/>
  <c r="AZ1195" i="1"/>
  <c r="U1195" i="1"/>
  <c r="O1192" i="7"/>
  <c r="V1195" i="1"/>
  <c r="P1192" i="7"/>
  <c r="Q1192" i="7"/>
  <c r="R1192" i="7"/>
  <c r="Y1195" i="1"/>
  <c r="S1192" i="7"/>
  <c r="T1192" i="7"/>
  <c r="U1192" i="7"/>
  <c r="V1192" i="7"/>
  <c r="W1192" i="7"/>
  <c r="AE1195" i="1"/>
  <c r="X1192" i="7"/>
  <c r="Y1192" i="7"/>
  <c r="Z1192" i="7"/>
  <c r="AH1195" i="1"/>
  <c r="AA1192" i="7"/>
  <c r="AB1192" i="7"/>
  <c r="A1193" i="7"/>
  <c r="B1193" i="7"/>
  <c r="BA1196" i="1"/>
  <c r="BB1196" i="1"/>
  <c r="I1196" i="1"/>
  <c r="C1193" i="7"/>
  <c r="D1193" i="7"/>
  <c r="E1193" i="7"/>
  <c r="F1193" i="7"/>
  <c r="G1193" i="7"/>
  <c r="H1193" i="7"/>
  <c r="I1193" i="7"/>
  <c r="P1196" i="1"/>
  <c r="J1193" i="7"/>
  <c r="Q1196" i="1"/>
  <c r="K1193" i="7"/>
  <c r="L1193" i="7"/>
  <c r="M1193" i="7"/>
  <c r="AQ1196" i="1"/>
  <c r="AR1196" i="1"/>
  <c r="AS1196" i="1"/>
  <c r="AT1196" i="1"/>
  <c r="AU1196" i="1"/>
  <c r="T1196" i="1"/>
  <c r="N1193" i="7"/>
  <c r="AV1196" i="1"/>
  <c r="AW1196" i="1"/>
  <c r="AX1196" i="1"/>
  <c r="AY1196" i="1"/>
  <c r="AZ1196" i="1"/>
  <c r="U1196" i="1"/>
  <c r="O1193" i="7"/>
  <c r="V1196" i="1"/>
  <c r="P1193" i="7"/>
  <c r="Q1193" i="7"/>
  <c r="R1193" i="7"/>
  <c r="Y1196" i="1"/>
  <c r="S1193" i="7"/>
  <c r="T1193" i="7"/>
  <c r="U1193" i="7"/>
  <c r="V1193" i="7"/>
  <c r="W1193" i="7"/>
  <c r="AE1196" i="1"/>
  <c r="X1193" i="7"/>
  <c r="Y1193" i="7"/>
  <c r="Z1193" i="7"/>
  <c r="AH1196" i="1"/>
  <c r="AA1193" i="7"/>
  <c r="AB1193" i="7"/>
  <c r="A1194" i="7"/>
  <c r="B1194" i="7"/>
  <c r="BA1197" i="1"/>
  <c r="BB1197" i="1"/>
  <c r="I1197" i="1"/>
  <c r="C1194" i="7"/>
  <c r="D1194" i="7"/>
  <c r="E1194" i="7"/>
  <c r="F1194" i="7"/>
  <c r="G1194" i="7"/>
  <c r="H1194" i="7"/>
  <c r="I1194" i="7"/>
  <c r="P1197" i="1"/>
  <c r="J1194" i="7"/>
  <c r="Q1197" i="1"/>
  <c r="K1194" i="7"/>
  <c r="L1194" i="7"/>
  <c r="M1194" i="7"/>
  <c r="AQ1197" i="1"/>
  <c r="AR1197" i="1"/>
  <c r="AS1197" i="1"/>
  <c r="AT1197" i="1"/>
  <c r="AU1197" i="1"/>
  <c r="T1197" i="1"/>
  <c r="N1194" i="7"/>
  <c r="AV1197" i="1"/>
  <c r="AW1197" i="1"/>
  <c r="AX1197" i="1"/>
  <c r="AY1197" i="1"/>
  <c r="AZ1197" i="1"/>
  <c r="U1197" i="1"/>
  <c r="O1194" i="7"/>
  <c r="V1197" i="1"/>
  <c r="P1194" i="7"/>
  <c r="Q1194" i="7"/>
  <c r="R1194" i="7"/>
  <c r="Y1197" i="1"/>
  <c r="S1194" i="7"/>
  <c r="T1194" i="7"/>
  <c r="U1194" i="7"/>
  <c r="V1194" i="7"/>
  <c r="W1194" i="7"/>
  <c r="AE1197" i="1"/>
  <c r="X1194" i="7"/>
  <c r="Y1194" i="7"/>
  <c r="Z1194" i="7"/>
  <c r="AH1197" i="1"/>
  <c r="AA1194" i="7"/>
  <c r="AB1194" i="7"/>
  <c r="A1195" i="7"/>
  <c r="B1195" i="7"/>
  <c r="BA1198" i="1"/>
  <c r="BB1198" i="1"/>
  <c r="I1198" i="1"/>
  <c r="C1195" i="7"/>
  <c r="D1195" i="7"/>
  <c r="E1195" i="7"/>
  <c r="F1195" i="7"/>
  <c r="G1195" i="7"/>
  <c r="H1195" i="7"/>
  <c r="I1195" i="7"/>
  <c r="P1198" i="1"/>
  <c r="J1195" i="7"/>
  <c r="Q1198" i="1"/>
  <c r="K1195" i="7"/>
  <c r="L1195" i="7"/>
  <c r="M1195" i="7"/>
  <c r="AQ1198" i="1"/>
  <c r="AR1198" i="1"/>
  <c r="AS1198" i="1"/>
  <c r="AT1198" i="1"/>
  <c r="AU1198" i="1"/>
  <c r="T1198" i="1"/>
  <c r="N1195" i="7"/>
  <c r="AV1198" i="1"/>
  <c r="AW1198" i="1"/>
  <c r="AX1198" i="1"/>
  <c r="AY1198" i="1"/>
  <c r="AZ1198" i="1"/>
  <c r="U1198" i="1"/>
  <c r="O1195" i="7"/>
  <c r="V1198" i="1"/>
  <c r="P1195" i="7"/>
  <c r="Q1195" i="7"/>
  <c r="R1195" i="7"/>
  <c r="Y1198" i="1"/>
  <c r="S1195" i="7"/>
  <c r="T1195" i="7"/>
  <c r="U1195" i="7"/>
  <c r="V1195" i="7"/>
  <c r="W1195" i="7"/>
  <c r="AE1198" i="1"/>
  <c r="X1195" i="7"/>
  <c r="Y1195" i="7"/>
  <c r="Z1195" i="7"/>
  <c r="AH1198" i="1"/>
  <c r="AA1195" i="7"/>
  <c r="AB1195" i="7"/>
  <c r="A1196" i="7"/>
  <c r="B1196" i="7"/>
  <c r="BA1199" i="1"/>
  <c r="BB1199" i="1"/>
  <c r="I1199" i="1"/>
  <c r="C1196" i="7"/>
  <c r="D1196" i="7"/>
  <c r="E1196" i="7"/>
  <c r="F1196" i="7"/>
  <c r="G1196" i="7"/>
  <c r="H1196" i="7"/>
  <c r="I1196" i="7"/>
  <c r="P1199" i="1"/>
  <c r="J1196" i="7"/>
  <c r="Q1199" i="1"/>
  <c r="K1196" i="7"/>
  <c r="L1196" i="7"/>
  <c r="M1196" i="7"/>
  <c r="AQ1199" i="1"/>
  <c r="AR1199" i="1"/>
  <c r="AS1199" i="1"/>
  <c r="AT1199" i="1"/>
  <c r="AU1199" i="1"/>
  <c r="T1199" i="1"/>
  <c r="N1196" i="7"/>
  <c r="AV1199" i="1"/>
  <c r="AW1199" i="1"/>
  <c r="AX1199" i="1"/>
  <c r="AY1199" i="1"/>
  <c r="AZ1199" i="1"/>
  <c r="U1199" i="1"/>
  <c r="O1196" i="7"/>
  <c r="V1199" i="1"/>
  <c r="P1196" i="7"/>
  <c r="Q1196" i="7"/>
  <c r="R1196" i="7"/>
  <c r="Y1199" i="1"/>
  <c r="S1196" i="7"/>
  <c r="T1196" i="7"/>
  <c r="U1196" i="7"/>
  <c r="V1196" i="7"/>
  <c r="W1196" i="7"/>
  <c r="AE1199" i="1"/>
  <c r="X1196" i="7"/>
  <c r="Y1196" i="7"/>
  <c r="Z1196" i="7"/>
  <c r="AH1199" i="1"/>
  <c r="AA1196" i="7"/>
  <c r="AB1196" i="7"/>
  <c r="A1197" i="7"/>
  <c r="B1197" i="7"/>
  <c r="BA1200" i="1"/>
  <c r="BB1200" i="1"/>
  <c r="I1200" i="1"/>
  <c r="C1197" i="7"/>
  <c r="D1197" i="7"/>
  <c r="E1197" i="7"/>
  <c r="F1197" i="7"/>
  <c r="G1197" i="7"/>
  <c r="H1197" i="7"/>
  <c r="I1197" i="7"/>
  <c r="P1200" i="1"/>
  <c r="J1197" i="7"/>
  <c r="Q1200" i="1"/>
  <c r="K1197" i="7"/>
  <c r="L1197" i="7"/>
  <c r="M1197" i="7"/>
  <c r="AQ1200" i="1"/>
  <c r="AR1200" i="1"/>
  <c r="AS1200" i="1"/>
  <c r="AT1200" i="1"/>
  <c r="AU1200" i="1"/>
  <c r="T1200" i="1"/>
  <c r="N1197" i="7"/>
  <c r="AV1200" i="1"/>
  <c r="AW1200" i="1"/>
  <c r="AX1200" i="1"/>
  <c r="AY1200" i="1"/>
  <c r="AZ1200" i="1"/>
  <c r="U1200" i="1"/>
  <c r="O1197" i="7"/>
  <c r="V1200" i="1"/>
  <c r="P1197" i="7"/>
  <c r="Q1197" i="7"/>
  <c r="R1197" i="7"/>
  <c r="Y1200" i="1"/>
  <c r="S1197" i="7"/>
  <c r="T1197" i="7"/>
  <c r="U1197" i="7"/>
  <c r="V1197" i="7"/>
  <c r="W1197" i="7"/>
  <c r="AE1200" i="1"/>
  <c r="X1197" i="7"/>
  <c r="Y1197" i="7"/>
  <c r="Z1197" i="7"/>
  <c r="AH1200" i="1"/>
  <c r="AA1197" i="7"/>
  <c r="AB1197" i="7"/>
  <c r="A1198" i="7"/>
  <c r="B1198" i="7"/>
  <c r="BA1201" i="1"/>
  <c r="BB1201" i="1"/>
  <c r="I1201" i="1"/>
  <c r="C1198" i="7"/>
  <c r="D1198" i="7"/>
  <c r="E1198" i="7"/>
  <c r="F1198" i="7"/>
  <c r="G1198" i="7"/>
  <c r="H1198" i="7"/>
  <c r="I1198" i="7"/>
  <c r="P1201" i="1"/>
  <c r="J1198" i="7"/>
  <c r="Q1201" i="1"/>
  <c r="K1198" i="7"/>
  <c r="L1198" i="7"/>
  <c r="M1198" i="7"/>
  <c r="AQ1201" i="1"/>
  <c r="AR1201" i="1"/>
  <c r="AS1201" i="1"/>
  <c r="AT1201" i="1"/>
  <c r="AU1201" i="1"/>
  <c r="T1201" i="1"/>
  <c r="N1198" i="7"/>
  <c r="AV1201" i="1"/>
  <c r="AW1201" i="1"/>
  <c r="AX1201" i="1"/>
  <c r="AY1201" i="1"/>
  <c r="AZ1201" i="1"/>
  <c r="U1201" i="1"/>
  <c r="O1198" i="7"/>
  <c r="V1201" i="1"/>
  <c r="P1198" i="7"/>
  <c r="Q1198" i="7"/>
  <c r="R1198" i="7"/>
  <c r="Y1201" i="1"/>
  <c r="S1198" i="7"/>
  <c r="T1198" i="7"/>
  <c r="U1198" i="7"/>
  <c r="V1198" i="7"/>
  <c r="W1198" i="7"/>
  <c r="AE1201" i="1"/>
  <c r="X1198" i="7"/>
  <c r="Y1198" i="7"/>
  <c r="Z1198" i="7"/>
  <c r="AH1201" i="1"/>
  <c r="AA1198" i="7"/>
  <c r="AB1198" i="7"/>
  <c r="A1199" i="7"/>
  <c r="B1199" i="7"/>
  <c r="BA1202" i="1"/>
  <c r="BB1202" i="1"/>
  <c r="I1202" i="1"/>
  <c r="C1199" i="7"/>
  <c r="D1199" i="7"/>
  <c r="E1199" i="7"/>
  <c r="F1199" i="7"/>
  <c r="G1199" i="7"/>
  <c r="H1199" i="7"/>
  <c r="I1199" i="7"/>
  <c r="P1202" i="1"/>
  <c r="J1199" i="7"/>
  <c r="Q1202" i="1"/>
  <c r="K1199" i="7"/>
  <c r="L1199" i="7"/>
  <c r="M1199" i="7"/>
  <c r="AQ1202" i="1"/>
  <c r="AR1202" i="1"/>
  <c r="AS1202" i="1"/>
  <c r="AT1202" i="1"/>
  <c r="AU1202" i="1"/>
  <c r="T1202" i="1"/>
  <c r="N1199" i="7"/>
  <c r="AV1202" i="1"/>
  <c r="AW1202" i="1"/>
  <c r="AX1202" i="1"/>
  <c r="AY1202" i="1"/>
  <c r="AZ1202" i="1"/>
  <c r="U1202" i="1"/>
  <c r="O1199" i="7"/>
  <c r="V1202" i="1"/>
  <c r="P1199" i="7"/>
  <c r="Q1199" i="7"/>
  <c r="R1199" i="7"/>
  <c r="Y1202" i="1"/>
  <c r="S1199" i="7"/>
  <c r="T1199" i="7"/>
  <c r="U1199" i="7"/>
  <c r="V1199" i="7"/>
  <c r="W1199" i="7"/>
  <c r="AE1202" i="1"/>
  <c r="X1199" i="7"/>
  <c r="Y1199" i="7"/>
  <c r="Z1199" i="7"/>
  <c r="AH1202" i="1"/>
  <c r="AA1199" i="7"/>
  <c r="AB1199" i="7"/>
  <c r="A1200" i="7"/>
  <c r="B1200" i="7"/>
  <c r="BA1203" i="1"/>
  <c r="BB1203" i="1"/>
  <c r="I1203" i="1"/>
  <c r="C1200" i="7"/>
  <c r="D1200" i="7"/>
  <c r="E1200" i="7"/>
  <c r="F1200" i="7"/>
  <c r="G1200" i="7"/>
  <c r="H1200" i="7"/>
  <c r="I1200" i="7"/>
  <c r="P1203" i="1"/>
  <c r="J1200" i="7"/>
  <c r="Q1203" i="1"/>
  <c r="K1200" i="7"/>
  <c r="L1200" i="7"/>
  <c r="M1200" i="7"/>
  <c r="AQ1203" i="1"/>
  <c r="AR1203" i="1"/>
  <c r="AS1203" i="1"/>
  <c r="AT1203" i="1"/>
  <c r="AU1203" i="1"/>
  <c r="T1203" i="1"/>
  <c r="N1200" i="7"/>
  <c r="AV1203" i="1"/>
  <c r="AW1203" i="1"/>
  <c r="AX1203" i="1"/>
  <c r="AY1203" i="1"/>
  <c r="AZ1203" i="1"/>
  <c r="U1203" i="1"/>
  <c r="O1200" i="7"/>
  <c r="V1203" i="1"/>
  <c r="P1200" i="7"/>
  <c r="Q1200" i="7"/>
  <c r="R1200" i="7"/>
  <c r="Y1203" i="1"/>
  <c r="S1200" i="7"/>
  <c r="T1200" i="7"/>
  <c r="U1200" i="7"/>
  <c r="V1200" i="7"/>
  <c r="W1200" i="7"/>
  <c r="AE1203" i="1"/>
  <c r="X1200" i="7"/>
  <c r="Y1200" i="7"/>
  <c r="Z1200" i="7"/>
  <c r="AH1203" i="1"/>
  <c r="AA1200" i="7"/>
  <c r="AB1200" i="7"/>
  <c r="A1201" i="7"/>
  <c r="B1201" i="7"/>
  <c r="BA1204" i="1"/>
  <c r="BB1204" i="1"/>
  <c r="I1204" i="1"/>
  <c r="C1201" i="7"/>
  <c r="D1201" i="7"/>
  <c r="E1201" i="7"/>
  <c r="F1201" i="7"/>
  <c r="G1201" i="7"/>
  <c r="H1201" i="7"/>
  <c r="I1201" i="7"/>
  <c r="P1204" i="1"/>
  <c r="J1201" i="7"/>
  <c r="Q1204" i="1"/>
  <c r="K1201" i="7"/>
  <c r="L1201" i="7"/>
  <c r="M1201" i="7"/>
  <c r="AQ1204" i="1"/>
  <c r="AR1204" i="1"/>
  <c r="AS1204" i="1"/>
  <c r="AT1204" i="1"/>
  <c r="AU1204" i="1"/>
  <c r="T1204" i="1"/>
  <c r="N1201" i="7"/>
  <c r="AV1204" i="1"/>
  <c r="AW1204" i="1"/>
  <c r="AX1204" i="1"/>
  <c r="AY1204" i="1"/>
  <c r="AZ1204" i="1"/>
  <c r="U1204" i="1"/>
  <c r="O1201" i="7"/>
  <c r="V1204" i="1"/>
  <c r="P1201" i="7"/>
  <c r="Q1201" i="7"/>
  <c r="R1201" i="7"/>
  <c r="Y1204" i="1"/>
  <c r="S1201" i="7"/>
  <c r="T1201" i="7"/>
  <c r="U1201" i="7"/>
  <c r="V1201" i="7"/>
  <c r="W1201" i="7"/>
  <c r="AE1204" i="1"/>
  <c r="X1201" i="7"/>
  <c r="Y1201" i="7"/>
  <c r="Z1201" i="7"/>
  <c r="AH1204" i="1"/>
  <c r="AA1201" i="7"/>
  <c r="AB1201" i="7"/>
  <c r="A1202" i="7"/>
  <c r="B1202" i="7"/>
  <c r="BA1205" i="1"/>
  <c r="BB1205" i="1"/>
  <c r="I1205" i="1"/>
  <c r="C1202" i="7"/>
  <c r="D1202" i="7"/>
  <c r="E1202" i="7"/>
  <c r="F1202" i="7"/>
  <c r="G1202" i="7"/>
  <c r="H1202" i="7"/>
  <c r="I1202" i="7"/>
  <c r="P1205" i="1"/>
  <c r="J1202" i="7"/>
  <c r="Q1205" i="1"/>
  <c r="K1202" i="7"/>
  <c r="L1202" i="7"/>
  <c r="M1202" i="7"/>
  <c r="AQ1205" i="1"/>
  <c r="AR1205" i="1"/>
  <c r="AS1205" i="1"/>
  <c r="AT1205" i="1"/>
  <c r="AU1205" i="1"/>
  <c r="T1205" i="1"/>
  <c r="N1202" i="7"/>
  <c r="AV1205" i="1"/>
  <c r="AW1205" i="1"/>
  <c r="AX1205" i="1"/>
  <c r="AY1205" i="1"/>
  <c r="AZ1205" i="1"/>
  <c r="U1205" i="1"/>
  <c r="O1202" i="7"/>
  <c r="V1205" i="1"/>
  <c r="P1202" i="7"/>
  <c r="Q1202" i="7"/>
  <c r="R1202" i="7"/>
  <c r="Y1205" i="1"/>
  <c r="S1202" i="7"/>
  <c r="T1202" i="7"/>
  <c r="U1202" i="7"/>
  <c r="V1202" i="7"/>
  <c r="W1202" i="7"/>
  <c r="AE1205" i="1"/>
  <c r="X1202" i="7"/>
  <c r="Y1202" i="7"/>
  <c r="Z1202" i="7"/>
  <c r="AH1205" i="1"/>
  <c r="AA1202" i="7"/>
  <c r="AB1202" i="7"/>
  <c r="A1203" i="7"/>
  <c r="B1203" i="7"/>
  <c r="BA1206" i="1"/>
  <c r="BB1206" i="1"/>
  <c r="I1206" i="1"/>
  <c r="C1203" i="7"/>
  <c r="D1203" i="7"/>
  <c r="E1203" i="7"/>
  <c r="F1203" i="7"/>
  <c r="G1203" i="7"/>
  <c r="H1203" i="7"/>
  <c r="I1203" i="7"/>
  <c r="P1206" i="1"/>
  <c r="J1203" i="7"/>
  <c r="Q1206" i="1"/>
  <c r="K1203" i="7"/>
  <c r="L1203" i="7"/>
  <c r="M1203" i="7"/>
  <c r="AQ1206" i="1"/>
  <c r="AR1206" i="1"/>
  <c r="AS1206" i="1"/>
  <c r="AT1206" i="1"/>
  <c r="AU1206" i="1"/>
  <c r="T1206" i="1"/>
  <c r="N1203" i="7"/>
  <c r="AV1206" i="1"/>
  <c r="AW1206" i="1"/>
  <c r="AX1206" i="1"/>
  <c r="AY1206" i="1"/>
  <c r="AZ1206" i="1"/>
  <c r="U1206" i="1"/>
  <c r="O1203" i="7"/>
  <c r="V1206" i="1"/>
  <c r="P1203" i="7"/>
  <c r="Q1203" i="7"/>
  <c r="R1203" i="7"/>
  <c r="Y1206" i="1"/>
  <c r="S1203" i="7"/>
  <c r="T1203" i="7"/>
  <c r="U1203" i="7"/>
  <c r="V1203" i="7"/>
  <c r="W1203" i="7"/>
  <c r="AE1206" i="1"/>
  <c r="X1203" i="7"/>
  <c r="Y1203" i="7"/>
  <c r="Z1203" i="7"/>
  <c r="AH1206" i="1"/>
  <c r="AA1203" i="7"/>
  <c r="AB1203" i="7"/>
  <c r="A1204" i="7"/>
  <c r="B1204" i="7"/>
  <c r="I1207" i="1"/>
  <c r="C1204" i="7"/>
  <c r="D1204" i="7"/>
  <c r="E1204" i="7"/>
  <c r="F1204" i="7"/>
  <c r="G1204" i="7"/>
  <c r="H1204" i="7"/>
  <c r="I1204" i="7"/>
  <c r="BG24" i="16"/>
  <c r="BH24" i="16"/>
  <c r="BI24" i="16"/>
  <c r="BJ24" i="16"/>
  <c r="AS24" i="16"/>
  <c r="W24" i="16"/>
  <c r="P1207" i="1"/>
  <c r="J1204" i="7"/>
  <c r="Q1207" i="1"/>
  <c r="K1204" i="7"/>
  <c r="L1204" i="7"/>
  <c r="M1204" i="7"/>
  <c r="AQ1207" i="1"/>
  <c r="AR1207" i="1"/>
  <c r="AS1207" i="1"/>
  <c r="AT1207" i="1"/>
  <c r="AU1207" i="1"/>
  <c r="T1207" i="1"/>
  <c r="N1204" i="7"/>
  <c r="AV1207" i="1"/>
  <c r="AW1207" i="1"/>
  <c r="AX1207" i="1"/>
  <c r="AY1207" i="1"/>
  <c r="AZ1207" i="1"/>
  <c r="U1207" i="1"/>
  <c r="O1204" i="7"/>
  <c r="AX24" i="16"/>
  <c r="V1207" i="1"/>
  <c r="P1204" i="7"/>
  <c r="Q1204" i="7"/>
  <c r="R1204" i="7"/>
  <c r="Y1207" i="1"/>
  <c r="S1204" i="7"/>
  <c r="T1204" i="7"/>
  <c r="U1204" i="7"/>
  <c r="V1204" i="7"/>
  <c r="W1204" i="7"/>
  <c r="AE1207" i="1"/>
  <c r="X1204" i="7"/>
  <c r="Y1204" i="7"/>
  <c r="Z1204" i="7"/>
  <c r="AH1207" i="1"/>
  <c r="AA1204" i="7"/>
  <c r="AB1204" i="7"/>
  <c r="A1205" i="7"/>
  <c r="B1205" i="7"/>
  <c r="I1208" i="1"/>
  <c r="C1205" i="7"/>
  <c r="D1205" i="7"/>
  <c r="E1205" i="7"/>
  <c r="F1205" i="7"/>
  <c r="G1205" i="7"/>
  <c r="H1205" i="7"/>
  <c r="I1205" i="7"/>
  <c r="P1208" i="1"/>
  <c r="J1205" i="7"/>
  <c r="Q1208" i="1"/>
  <c r="K1205" i="7"/>
  <c r="L1205" i="7"/>
  <c r="M1205" i="7"/>
  <c r="AQ1208" i="1"/>
  <c r="AR1208" i="1"/>
  <c r="AS1208" i="1"/>
  <c r="AT1208" i="1"/>
  <c r="AU1208" i="1"/>
  <c r="T1208" i="1"/>
  <c r="N1205" i="7"/>
  <c r="AV1208" i="1"/>
  <c r="AW1208" i="1"/>
  <c r="AX1208" i="1"/>
  <c r="AY1208" i="1"/>
  <c r="AZ1208" i="1"/>
  <c r="U1208" i="1"/>
  <c r="O1205" i="7"/>
  <c r="V1208" i="1"/>
  <c r="P1205" i="7"/>
  <c r="Q1205" i="7"/>
  <c r="R1205" i="7"/>
  <c r="Y1208" i="1"/>
  <c r="S1205" i="7"/>
  <c r="T1205" i="7"/>
  <c r="U1205" i="7"/>
  <c r="V1205" i="7"/>
  <c r="W1205" i="7"/>
  <c r="AE1208" i="1"/>
  <c r="X1205" i="7"/>
  <c r="Y1205" i="7"/>
  <c r="Z1205" i="7"/>
  <c r="AH1208" i="1"/>
  <c r="AA1205" i="7"/>
  <c r="AB1205" i="7"/>
  <c r="A1206" i="7"/>
  <c r="B1206" i="7"/>
  <c r="I1209" i="1"/>
  <c r="C1206" i="7"/>
  <c r="D1206" i="7"/>
  <c r="E1206" i="7"/>
  <c r="F1206" i="7"/>
  <c r="G1206" i="7"/>
  <c r="H1206" i="7"/>
  <c r="I1206" i="7"/>
  <c r="P1209" i="1"/>
  <c r="J1206" i="7"/>
  <c r="Q1209" i="1"/>
  <c r="K1206" i="7"/>
  <c r="L1206" i="7"/>
  <c r="M1206" i="7"/>
  <c r="AQ1209" i="1"/>
  <c r="AR1209" i="1"/>
  <c r="AS1209" i="1"/>
  <c r="AT1209" i="1"/>
  <c r="AU1209" i="1"/>
  <c r="T1209" i="1"/>
  <c r="N1206" i="7"/>
  <c r="AV1209" i="1"/>
  <c r="AW1209" i="1"/>
  <c r="AX1209" i="1"/>
  <c r="AY1209" i="1"/>
  <c r="AZ1209" i="1"/>
  <c r="U1209" i="1"/>
  <c r="O1206" i="7"/>
  <c r="V1209" i="1"/>
  <c r="P1206" i="7"/>
  <c r="Q1206" i="7"/>
  <c r="R1206" i="7"/>
  <c r="Y1209" i="1"/>
  <c r="S1206" i="7"/>
  <c r="T1206" i="7"/>
  <c r="U1206" i="7"/>
  <c r="V1206" i="7"/>
  <c r="W1206" i="7"/>
  <c r="AE1209" i="1"/>
  <c r="X1206" i="7"/>
  <c r="Y1206" i="7"/>
  <c r="Z1206" i="7"/>
  <c r="AH1209" i="1"/>
  <c r="AA1206" i="7"/>
  <c r="AB1206" i="7"/>
  <c r="A1207" i="7"/>
  <c r="B1207" i="7"/>
  <c r="I1210" i="1"/>
  <c r="C1207" i="7"/>
  <c r="D1207" i="7"/>
  <c r="E1207" i="7"/>
  <c r="F1207" i="7"/>
  <c r="G1207" i="7"/>
  <c r="H1207" i="7"/>
  <c r="I1207" i="7"/>
  <c r="P1210" i="1"/>
  <c r="J1207" i="7"/>
  <c r="Q1210" i="1"/>
  <c r="K1207" i="7"/>
  <c r="L1207" i="7"/>
  <c r="M1207" i="7"/>
  <c r="AQ1210" i="1"/>
  <c r="AR1210" i="1"/>
  <c r="AS1210" i="1"/>
  <c r="AT1210" i="1"/>
  <c r="AU1210" i="1"/>
  <c r="T1210" i="1"/>
  <c r="N1207" i="7"/>
  <c r="AV1210" i="1"/>
  <c r="AW1210" i="1"/>
  <c r="AX1210" i="1"/>
  <c r="AY1210" i="1"/>
  <c r="AZ1210" i="1"/>
  <c r="U1210" i="1"/>
  <c r="O1207" i="7"/>
  <c r="V1210" i="1"/>
  <c r="P1207" i="7"/>
  <c r="Q1207" i="7"/>
  <c r="R1207" i="7"/>
  <c r="Y1210" i="1"/>
  <c r="S1207" i="7"/>
  <c r="T1207" i="7"/>
  <c r="U1207" i="7"/>
  <c r="V1207" i="7"/>
  <c r="W1207" i="7"/>
  <c r="AE1210" i="1"/>
  <c r="X1207" i="7"/>
  <c r="Y1207" i="7"/>
  <c r="Z1207" i="7"/>
  <c r="AH1210" i="1"/>
  <c r="AA1207" i="7"/>
  <c r="AB1207" i="7"/>
  <c r="A1208" i="7"/>
  <c r="B1208" i="7"/>
  <c r="I1211" i="1"/>
  <c r="C1208" i="7"/>
  <c r="D1208" i="7"/>
  <c r="E1208" i="7"/>
  <c r="F1208" i="7"/>
  <c r="G1208" i="7"/>
  <c r="H1208" i="7"/>
  <c r="I1208" i="7"/>
  <c r="P1211" i="1"/>
  <c r="J1208" i="7"/>
  <c r="Q1211" i="1"/>
  <c r="K1208" i="7"/>
  <c r="L1208" i="7"/>
  <c r="M1208" i="7"/>
  <c r="AQ1211" i="1"/>
  <c r="AR1211" i="1"/>
  <c r="AS1211" i="1"/>
  <c r="AT1211" i="1"/>
  <c r="AU1211" i="1"/>
  <c r="T1211" i="1"/>
  <c r="N1208" i="7"/>
  <c r="AV1211" i="1"/>
  <c r="AW1211" i="1"/>
  <c r="AX1211" i="1"/>
  <c r="AY1211" i="1"/>
  <c r="AZ1211" i="1"/>
  <c r="U1211" i="1"/>
  <c r="O1208" i="7"/>
  <c r="V1211" i="1"/>
  <c r="P1208" i="7"/>
  <c r="Q1208" i="7"/>
  <c r="R1208" i="7"/>
  <c r="Y1211" i="1"/>
  <c r="S1208" i="7"/>
  <c r="T1208" i="7"/>
  <c r="U1208" i="7"/>
  <c r="V1208" i="7"/>
  <c r="W1208" i="7"/>
  <c r="AE1211" i="1"/>
  <c r="X1208" i="7"/>
  <c r="Y1208" i="7"/>
  <c r="Z1208" i="7"/>
  <c r="AH1211" i="1"/>
  <c r="AA1208" i="7"/>
  <c r="AB1208" i="7"/>
  <c r="A1209" i="7"/>
  <c r="B1209" i="7"/>
  <c r="I1212" i="1"/>
  <c r="C1209" i="7"/>
  <c r="D1209" i="7"/>
  <c r="E1209" i="7"/>
  <c r="F1209" i="7"/>
  <c r="G1209" i="7"/>
  <c r="H1209" i="7"/>
  <c r="I1209" i="7"/>
  <c r="P1212" i="1"/>
  <c r="J1209" i="7"/>
  <c r="Q1212" i="1"/>
  <c r="K1209" i="7"/>
  <c r="L1209" i="7"/>
  <c r="M1209" i="7"/>
  <c r="AQ1212" i="1"/>
  <c r="AR1212" i="1"/>
  <c r="AS1212" i="1"/>
  <c r="AT1212" i="1"/>
  <c r="AU1212" i="1"/>
  <c r="T1212" i="1"/>
  <c r="N1209" i="7"/>
  <c r="AV1212" i="1"/>
  <c r="AW1212" i="1"/>
  <c r="AX1212" i="1"/>
  <c r="AY1212" i="1"/>
  <c r="AZ1212" i="1"/>
  <c r="U1212" i="1"/>
  <c r="O1209" i="7"/>
  <c r="V1212" i="1"/>
  <c r="P1209" i="7"/>
  <c r="Q1209" i="7"/>
  <c r="R1209" i="7"/>
  <c r="Y1212" i="1"/>
  <c r="S1209" i="7"/>
  <c r="T1209" i="7"/>
  <c r="U1209" i="7"/>
  <c r="V1209" i="7"/>
  <c r="W1209" i="7"/>
  <c r="AE1212" i="1"/>
  <c r="X1209" i="7"/>
  <c r="Y1209" i="7"/>
  <c r="Z1209" i="7"/>
  <c r="AH1212" i="1"/>
  <c r="AA1209" i="7"/>
  <c r="AB1209" i="7"/>
  <c r="A1210" i="7"/>
  <c r="B1210" i="7"/>
  <c r="I1213" i="1"/>
  <c r="C1210" i="7"/>
  <c r="D1210" i="7"/>
  <c r="E1210" i="7"/>
  <c r="F1210" i="7"/>
  <c r="G1210" i="7"/>
  <c r="H1210" i="7"/>
  <c r="I1210" i="7"/>
  <c r="P1213" i="1"/>
  <c r="J1210" i="7"/>
  <c r="Q1213" i="1"/>
  <c r="K1210" i="7"/>
  <c r="L1210" i="7"/>
  <c r="M1210" i="7"/>
  <c r="AQ1213" i="1"/>
  <c r="AR1213" i="1"/>
  <c r="AS1213" i="1"/>
  <c r="AT1213" i="1"/>
  <c r="AU1213" i="1"/>
  <c r="T1213" i="1"/>
  <c r="N1210" i="7"/>
  <c r="AV1213" i="1"/>
  <c r="AW1213" i="1"/>
  <c r="AX1213" i="1"/>
  <c r="AY1213" i="1"/>
  <c r="AZ1213" i="1"/>
  <c r="U1213" i="1"/>
  <c r="O1210" i="7"/>
  <c r="V1213" i="1"/>
  <c r="P1210" i="7"/>
  <c r="Q1210" i="7"/>
  <c r="R1210" i="7"/>
  <c r="Y1213" i="1"/>
  <c r="S1210" i="7"/>
  <c r="T1210" i="7"/>
  <c r="U1210" i="7"/>
  <c r="V1210" i="7"/>
  <c r="W1210" i="7"/>
  <c r="AE1213" i="1"/>
  <c r="X1210" i="7"/>
  <c r="Y1210" i="7"/>
  <c r="Z1210" i="7"/>
  <c r="AH1213" i="1"/>
  <c r="AA1210" i="7"/>
  <c r="AB1210" i="7"/>
  <c r="A1211" i="7"/>
  <c r="B1211" i="7"/>
  <c r="I1214" i="1"/>
  <c r="C1211" i="7"/>
  <c r="D1211" i="7"/>
  <c r="E1211" i="7"/>
  <c r="F1211" i="7"/>
  <c r="G1211" i="7"/>
  <c r="H1211" i="7"/>
  <c r="I1211" i="7"/>
  <c r="P1214" i="1"/>
  <c r="J1211" i="7"/>
  <c r="Q1214" i="1"/>
  <c r="K1211" i="7"/>
  <c r="L1211" i="7"/>
  <c r="M1211" i="7"/>
  <c r="AQ1214" i="1"/>
  <c r="AR1214" i="1"/>
  <c r="AS1214" i="1"/>
  <c r="AT1214" i="1"/>
  <c r="AU1214" i="1"/>
  <c r="T1214" i="1"/>
  <c r="N1211" i="7"/>
  <c r="AV1214" i="1"/>
  <c r="AW1214" i="1"/>
  <c r="AX1214" i="1"/>
  <c r="AY1214" i="1"/>
  <c r="AZ1214" i="1"/>
  <c r="U1214" i="1"/>
  <c r="O1211" i="7"/>
  <c r="V1214" i="1"/>
  <c r="P1211" i="7"/>
  <c r="Q1211" i="7"/>
  <c r="R1211" i="7"/>
  <c r="Y1214" i="1"/>
  <c r="S1211" i="7"/>
  <c r="T1211" i="7"/>
  <c r="U1211" i="7"/>
  <c r="V1211" i="7"/>
  <c r="W1211" i="7"/>
  <c r="AE1214" i="1"/>
  <c r="X1211" i="7"/>
  <c r="Y1211" i="7"/>
  <c r="Z1211" i="7"/>
  <c r="AH1214" i="1"/>
  <c r="AA1211" i="7"/>
  <c r="AB1211" i="7"/>
  <c r="A1212" i="7"/>
  <c r="B1212" i="7"/>
  <c r="I1215" i="1"/>
  <c r="C1212" i="7"/>
  <c r="D1212" i="7"/>
  <c r="E1212" i="7"/>
  <c r="F1212" i="7"/>
  <c r="G1212" i="7"/>
  <c r="H1212" i="7"/>
  <c r="I1212" i="7"/>
  <c r="P1215" i="1"/>
  <c r="J1212" i="7"/>
  <c r="Q1215" i="1"/>
  <c r="K1212" i="7"/>
  <c r="L1212" i="7"/>
  <c r="M1212" i="7"/>
  <c r="AQ1215" i="1"/>
  <c r="AR1215" i="1"/>
  <c r="AS1215" i="1"/>
  <c r="AT1215" i="1"/>
  <c r="AU1215" i="1"/>
  <c r="T1215" i="1"/>
  <c r="N1212" i="7"/>
  <c r="AV1215" i="1"/>
  <c r="AW1215" i="1"/>
  <c r="AX1215" i="1"/>
  <c r="AY1215" i="1"/>
  <c r="AZ1215" i="1"/>
  <c r="U1215" i="1"/>
  <c r="O1212" i="7"/>
  <c r="V1215" i="1"/>
  <c r="P1212" i="7"/>
  <c r="Q1212" i="7"/>
  <c r="R1212" i="7"/>
  <c r="Y1215" i="1"/>
  <c r="S1212" i="7"/>
  <c r="T1212" i="7"/>
  <c r="U1212" i="7"/>
  <c r="V1212" i="7"/>
  <c r="W1212" i="7"/>
  <c r="AE1215" i="1"/>
  <c r="X1212" i="7"/>
  <c r="Y1212" i="7"/>
  <c r="Z1212" i="7"/>
  <c r="AH1215" i="1"/>
  <c r="AA1212" i="7"/>
  <c r="AB1212" i="7"/>
  <c r="A1213" i="7"/>
  <c r="B1213" i="7"/>
  <c r="I1216" i="1"/>
  <c r="C1213" i="7"/>
  <c r="D1213" i="7"/>
  <c r="E1213" i="7"/>
  <c r="F1213" i="7"/>
  <c r="G1213" i="7"/>
  <c r="H1213" i="7"/>
  <c r="I1213" i="7"/>
  <c r="P1216" i="1"/>
  <c r="J1213" i="7"/>
  <c r="Q1216" i="1"/>
  <c r="K1213" i="7"/>
  <c r="L1213" i="7"/>
  <c r="M1213" i="7"/>
  <c r="AQ1216" i="1"/>
  <c r="AR1216" i="1"/>
  <c r="AS1216" i="1"/>
  <c r="AT1216" i="1"/>
  <c r="AU1216" i="1"/>
  <c r="T1216" i="1"/>
  <c r="N1213" i="7"/>
  <c r="AV1216" i="1"/>
  <c r="AW1216" i="1"/>
  <c r="AX1216" i="1"/>
  <c r="AY1216" i="1"/>
  <c r="AZ1216" i="1"/>
  <c r="U1216" i="1"/>
  <c r="O1213" i="7"/>
  <c r="V1216" i="1"/>
  <c r="P1213" i="7"/>
  <c r="Q1213" i="7"/>
  <c r="R1213" i="7"/>
  <c r="Y1216" i="1"/>
  <c r="S1213" i="7"/>
  <c r="T1213" i="7"/>
  <c r="U1213" i="7"/>
  <c r="V1213" i="7"/>
  <c r="W1213" i="7"/>
  <c r="AE1216" i="1"/>
  <c r="X1213" i="7"/>
  <c r="Y1213" i="7"/>
  <c r="Z1213" i="7"/>
  <c r="AH1216" i="1"/>
  <c r="AA1213" i="7"/>
  <c r="AB1213" i="7"/>
  <c r="A1214" i="7"/>
  <c r="B1214" i="7"/>
  <c r="I1217" i="1"/>
  <c r="C1214" i="7"/>
  <c r="D1214" i="7"/>
  <c r="E1214" i="7"/>
  <c r="F1214" i="7"/>
  <c r="G1214" i="7"/>
  <c r="H1214" i="7"/>
  <c r="I1214" i="7"/>
  <c r="P1217" i="1"/>
  <c r="J1214" i="7"/>
  <c r="Q1217" i="1"/>
  <c r="K1214" i="7"/>
  <c r="L1214" i="7"/>
  <c r="M1214" i="7"/>
  <c r="AQ1217" i="1"/>
  <c r="AR1217" i="1"/>
  <c r="AS1217" i="1"/>
  <c r="AT1217" i="1"/>
  <c r="AU1217" i="1"/>
  <c r="T1217" i="1"/>
  <c r="N1214" i="7"/>
  <c r="AV1217" i="1"/>
  <c r="AW1217" i="1"/>
  <c r="AX1217" i="1"/>
  <c r="AY1217" i="1"/>
  <c r="AZ1217" i="1"/>
  <c r="U1217" i="1"/>
  <c r="O1214" i="7"/>
  <c r="V1217" i="1"/>
  <c r="P1214" i="7"/>
  <c r="Q1214" i="7"/>
  <c r="R1214" i="7"/>
  <c r="Y1217" i="1"/>
  <c r="S1214" i="7"/>
  <c r="T1214" i="7"/>
  <c r="U1214" i="7"/>
  <c r="V1214" i="7"/>
  <c r="W1214" i="7"/>
  <c r="AE1217" i="1"/>
  <c r="X1214" i="7"/>
  <c r="Y1214" i="7"/>
  <c r="Z1214" i="7"/>
  <c r="AH1217" i="1"/>
  <c r="AA1214" i="7"/>
  <c r="AB1214" i="7"/>
  <c r="A1215" i="7"/>
  <c r="B1215" i="7"/>
  <c r="I1218" i="1"/>
  <c r="C1215" i="7"/>
  <c r="D1215" i="7"/>
  <c r="E1215" i="7"/>
  <c r="F1215" i="7"/>
  <c r="G1215" i="7"/>
  <c r="H1215" i="7"/>
  <c r="I1215" i="7"/>
  <c r="P1218" i="1"/>
  <c r="J1215" i="7"/>
  <c r="Q1218" i="1"/>
  <c r="K1215" i="7"/>
  <c r="L1215" i="7"/>
  <c r="M1215" i="7"/>
  <c r="AQ1218" i="1"/>
  <c r="AR1218" i="1"/>
  <c r="AS1218" i="1"/>
  <c r="AT1218" i="1"/>
  <c r="AU1218" i="1"/>
  <c r="T1218" i="1"/>
  <c r="N1215" i="7"/>
  <c r="AV1218" i="1"/>
  <c r="AW1218" i="1"/>
  <c r="AX1218" i="1"/>
  <c r="AY1218" i="1"/>
  <c r="AZ1218" i="1"/>
  <c r="U1218" i="1"/>
  <c r="O1215" i="7"/>
  <c r="V1218" i="1"/>
  <c r="P1215" i="7"/>
  <c r="Q1215" i="7"/>
  <c r="R1215" i="7"/>
  <c r="Y1218" i="1"/>
  <c r="S1215" i="7"/>
  <c r="T1215" i="7"/>
  <c r="U1215" i="7"/>
  <c r="V1215" i="7"/>
  <c r="W1215" i="7"/>
  <c r="AE1218" i="1"/>
  <c r="X1215" i="7"/>
  <c r="Y1215" i="7"/>
  <c r="Z1215" i="7"/>
  <c r="AH1218" i="1"/>
  <c r="AA1215" i="7"/>
  <c r="AB1215" i="7"/>
  <c r="A1216" i="7"/>
  <c r="B1216" i="7"/>
  <c r="I1219" i="1"/>
  <c r="C1216" i="7"/>
  <c r="D1216" i="7"/>
  <c r="E1216" i="7"/>
  <c r="F1216" i="7"/>
  <c r="G1216" i="7"/>
  <c r="H1216" i="7"/>
  <c r="I1216" i="7"/>
  <c r="P1219" i="1"/>
  <c r="J1216" i="7"/>
  <c r="Q1219" i="1"/>
  <c r="K1216" i="7"/>
  <c r="L1216" i="7"/>
  <c r="M1216" i="7"/>
  <c r="AQ1219" i="1"/>
  <c r="AR1219" i="1"/>
  <c r="AS1219" i="1"/>
  <c r="AT1219" i="1"/>
  <c r="AU1219" i="1"/>
  <c r="T1219" i="1"/>
  <c r="N1216" i="7"/>
  <c r="AV1219" i="1"/>
  <c r="AW1219" i="1"/>
  <c r="AX1219" i="1"/>
  <c r="AY1219" i="1"/>
  <c r="AZ1219" i="1"/>
  <c r="U1219" i="1"/>
  <c r="O1216" i="7"/>
  <c r="V1219" i="1"/>
  <c r="P1216" i="7"/>
  <c r="Q1216" i="7"/>
  <c r="R1216" i="7"/>
  <c r="Y1219" i="1"/>
  <c r="S1216" i="7"/>
  <c r="T1216" i="7"/>
  <c r="U1216" i="7"/>
  <c r="V1216" i="7"/>
  <c r="W1216" i="7"/>
  <c r="AE1219" i="1"/>
  <c r="X1216" i="7"/>
  <c r="Y1216" i="7"/>
  <c r="Z1216" i="7"/>
  <c r="AH1219" i="1"/>
  <c r="AA1216" i="7"/>
  <c r="AB1216" i="7"/>
  <c r="A1217" i="7"/>
  <c r="B1217" i="7"/>
  <c r="I1220" i="1"/>
  <c r="C1217" i="7"/>
  <c r="D1217" i="7"/>
  <c r="E1217" i="7"/>
  <c r="F1217" i="7"/>
  <c r="G1217" i="7"/>
  <c r="H1217" i="7"/>
  <c r="I1217" i="7"/>
  <c r="P1220" i="1"/>
  <c r="J1217" i="7"/>
  <c r="Q1220" i="1"/>
  <c r="K1217" i="7"/>
  <c r="L1217" i="7"/>
  <c r="M1217" i="7"/>
  <c r="AQ1220" i="1"/>
  <c r="AR1220" i="1"/>
  <c r="AS1220" i="1"/>
  <c r="AT1220" i="1"/>
  <c r="AU1220" i="1"/>
  <c r="T1220" i="1"/>
  <c r="N1217" i="7"/>
  <c r="AV1220" i="1"/>
  <c r="AW1220" i="1"/>
  <c r="AX1220" i="1"/>
  <c r="AY1220" i="1"/>
  <c r="AZ1220" i="1"/>
  <c r="U1220" i="1"/>
  <c r="O1217" i="7"/>
  <c r="V1220" i="1"/>
  <c r="P1217" i="7"/>
  <c r="Q1217" i="7"/>
  <c r="R1217" i="7"/>
  <c r="Y1220" i="1"/>
  <c r="S1217" i="7"/>
  <c r="T1217" i="7"/>
  <c r="U1217" i="7"/>
  <c r="V1217" i="7"/>
  <c r="W1217" i="7"/>
  <c r="AE1220" i="1"/>
  <c r="X1217" i="7"/>
  <c r="Y1217" i="7"/>
  <c r="Z1217" i="7"/>
  <c r="AH1220" i="1"/>
  <c r="AA1217" i="7"/>
  <c r="AB1217" i="7"/>
  <c r="A1218" i="7"/>
  <c r="B1218" i="7"/>
  <c r="I1221" i="1"/>
  <c r="C1218" i="7"/>
  <c r="D1218" i="7"/>
  <c r="E1218" i="7"/>
  <c r="F1218" i="7"/>
  <c r="G1218" i="7"/>
  <c r="H1218" i="7"/>
  <c r="I1218" i="7"/>
  <c r="P1221" i="1"/>
  <c r="J1218" i="7"/>
  <c r="Q1221" i="1"/>
  <c r="K1218" i="7"/>
  <c r="L1218" i="7"/>
  <c r="M1218" i="7"/>
  <c r="AQ1221" i="1"/>
  <c r="AR1221" i="1"/>
  <c r="AS1221" i="1"/>
  <c r="AT1221" i="1"/>
  <c r="AU1221" i="1"/>
  <c r="T1221" i="1"/>
  <c r="N1218" i="7"/>
  <c r="AV1221" i="1"/>
  <c r="AW1221" i="1"/>
  <c r="AX1221" i="1"/>
  <c r="AY1221" i="1"/>
  <c r="AZ1221" i="1"/>
  <c r="U1221" i="1"/>
  <c r="O1218" i="7"/>
  <c r="V1221" i="1"/>
  <c r="P1218" i="7"/>
  <c r="Q1218" i="7"/>
  <c r="R1218" i="7"/>
  <c r="Y1221" i="1"/>
  <c r="S1218" i="7"/>
  <c r="T1218" i="7"/>
  <c r="U1218" i="7"/>
  <c r="V1218" i="7"/>
  <c r="W1218" i="7"/>
  <c r="AE1221" i="1"/>
  <c r="X1218" i="7"/>
  <c r="Y1218" i="7"/>
  <c r="Z1218" i="7"/>
  <c r="AH1221" i="1"/>
  <c r="AA1218" i="7"/>
  <c r="AB1218" i="7"/>
  <c r="A1219" i="7"/>
  <c r="B1219" i="7"/>
  <c r="I1222" i="1"/>
  <c r="C1219" i="7"/>
  <c r="D1219" i="7"/>
  <c r="E1219" i="7"/>
  <c r="F1219" i="7"/>
  <c r="G1219" i="7"/>
  <c r="H1219" i="7"/>
  <c r="I1219" i="7"/>
  <c r="P1222" i="1"/>
  <c r="J1219" i="7"/>
  <c r="Q1222" i="1"/>
  <c r="K1219" i="7"/>
  <c r="L1219" i="7"/>
  <c r="M1219" i="7"/>
  <c r="AQ1222" i="1"/>
  <c r="AR1222" i="1"/>
  <c r="AS1222" i="1"/>
  <c r="AT1222" i="1"/>
  <c r="AU1222" i="1"/>
  <c r="T1222" i="1"/>
  <c r="N1219" i="7"/>
  <c r="AV1222" i="1"/>
  <c r="AW1222" i="1"/>
  <c r="AX1222" i="1"/>
  <c r="AY1222" i="1"/>
  <c r="AZ1222" i="1"/>
  <c r="U1222" i="1"/>
  <c r="O1219" i="7"/>
  <c r="V1222" i="1"/>
  <c r="P1219" i="7"/>
  <c r="Q1219" i="7"/>
  <c r="R1219" i="7"/>
  <c r="Y1222" i="1"/>
  <c r="S1219" i="7"/>
  <c r="T1219" i="7"/>
  <c r="U1219" i="7"/>
  <c r="V1219" i="7"/>
  <c r="W1219" i="7"/>
  <c r="AE1222" i="1"/>
  <c r="X1219" i="7"/>
  <c r="Y1219" i="7"/>
  <c r="Z1219" i="7"/>
  <c r="AH1222" i="1"/>
  <c r="AA1219" i="7"/>
  <c r="AB1219" i="7"/>
  <c r="A1220" i="7"/>
  <c r="B1220" i="7"/>
  <c r="I1223" i="1"/>
  <c r="C1220" i="7"/>
  <c r="D1220" i="7"/>
  <c r="E1220" i="7"/>
  <c r="F1220" i="7"/>
  <c r="G1220" i="7"/>
  <c r="H1220" i="7"/>
  <c r="I1220" i="7"/>
  <c r="P1223" i="1"/>
  <c r="J1220" i="7"/>
  <c r="Q1223" i="1"/>
  <c r="K1220" i="7"/>
  <c r="L1220" i="7"/>
  <c r="M1220" i="7"/>
  <c r="AQ1223" i="1"/>
  <c r="AR1223" i="1"/>
  <c r="AS1223" i="1"/>
  <c r="AT1223" i="1"/>
  <c r="AU1223" i="1"/>
  <c r="T1223" i="1"/>
  <c r="N1220" i="7"/>
  <c r="AV1223" i="1"/>
  <c r="AW1223" i="1"/>
  <c r="AX1223" i="1"/>
  <c r="AY1223" i="1"/>
  <c r="AZ1223" i="1"/>
  <c r="U1223" i="1"/>
  <c r="O1220" i="7"/>
  <c r="V1223" i="1"/>
  <c r="P1220" i="7"/>
  <c r="Q1220" i="7"/>
  <c r="R1220" i="7"/>
  <c r="Y1223" i="1"/>
  <c r="S1220" i="7"/>
  <c r="T1220" i="7"/>
  <c r="U1220" i="7"/>
  <c r="V1220" i="7"/>
  <c r="W1220" i="7"/>
  <c r="AE1223" i="1"/>
  <c r="X1220" i="7"/>
  <c r="Y1220" i="7"/>
  <c r="Z1220" i="7"/>
  <c r="AH1223" i="1"/>
  <c r="AA1220" i="7"/>
  <c r="AB1220" i="7"/>
  <c r="A1221" i="7"/>
  <c r="B1221" i="7"/>
  <c r="I1224" i="1"/>
  <c r="C1221" i="7"/>
  <c r="D1221" i="7"/>
  <c r="E1221" i="7"/>
  <c r="F1221" i="7"/>
  <c r="G1221" i="7"/>
  <c r="H1221" i="7"/>
  <c r="I1221" i="7"/>
  <c r="P1224" i="1"/>
  <c r="J1221" i="7"/>
  <c r="Q1224" i="1"/>
  <c r="K1221" i="7"/>
  <c r="L1221" i="7"/>
  <c r="M1221" i="7"/>
  <c r="AQ1224" i="1"/>
  <c r="AR1224" i="1"/>
  <c r="AS1224" i="1"/>
  <c r="AT1224" i="1"/>
  <c r="AU1224" i="1"/>
  <c r="T1224" i="1"/>
  <c r="N1221" i="7"/>
  <c r="AV1224" i="1"/>
  <c r="AW1224" i="1"/>
  <c r="AX1224" i="1"/>
  <c r="AY1224" i="1"/>
  <c r="AZ1224" i="1"/>
  <c r="U1224" i="1"/>
  <c r="O1221" i="7"/>
  <c r="V1224" i="1"/>
  <c r="P1221" i="7"/>
  <c r="Q1221" i="7"/>
  <c r="R1221" i="7"/>
  <c r="Y1224" i="1"/>
  <c r="S1221" i="7"/>
  <c r="T1221" i="7"/>
  <c r="U1221" i="7"/>
  <c r="V1221" i="7"/>
  <c r="W1221" i="7"/>
  <c r="AE1224" i="1"/>
  <c r="X1221" i="7"/>
  <c r="Y1221" i="7"/>
  <c r="Z1221" i="7"/>
  <c r="AH1224" i="1"/>
  <c r="AA1221" i="7"/>
  <c r="AB1221" i="7"/>
  <c r="A1222" i="7"/>
  <c r="B1222" i="7"/>
  <c r="I1225" i="1"/>
  <c r="C1222" i="7"/>
  <c r="D1222" i="7"/>
  <c r="E1222" i="7"/>
  <c r="F1222" i="7"/>
  <c r="G1222" i="7"/>
  <c r="H1222" i="7"/>
  <c r="I1222" i="7"/>
  <c r="P1225" i="1"/>
  <c r="J1222" i="7"/>
  <c r="Q1225" i="1"/>
  <c r="K1222" i="7"/>
  <c r="L1222" i="7"/>
  <c r="M1222" i="7"/>
  <c r="AQ1225" i="1"/>
  <c r="AR1225" i="1"/>
  <c r="AS1225" i="1"/>
  <c r="AT1225" i="1"/>
  <c r="AU1225" i="1"/>
  <c r="T1225" i="1"/>
  <c r="N1222" i="7"/>
  <c r="AV1225" i="1"/>
  <c r="AW1225" i="1"/>
  <c r="AX1225" i="1"/>
  <c r="AY1225" i="1"/>
  <c r="AZ1225" i="1"/>
  <c r="U1225" i="1"/>
  <c r="O1222" i="7"/>
  <c r="V1225" i="1"/>
  <c r="P1222" i="7"/>
  <c r="Q1222" i="7"/>
  <c r="R1222" i="7"/>
  <c r="Y1225" i="1"/>
  <c r="S1222" i="7"/>
  <c r="T1222" i="7"/>
  <c r="U1222" i="7"/>
  <c r="V1222" i="7"/>
  <c r="W1222" i="7"/>
  <c r="AE1225" i="1"/>
  <c r="X1222" i="7"/>
  <c r="Y1222" i="7"/>
  <c r="Z1222" i="7"/>
  <c r="AH1225" i="1"/>
  <c r="AA1222" i="7"/>
  <c r="AB1222" i="7"/>
  <c r="A1223" i="7"/>
  <c r="B1223" i="7"/>
  <c r="I1226" i="1"/>
  <c r="C1223" i="7"/>
  <c r="D1223" i="7"/>
  <c r="E1223" i="7"/>
  <c r="F1223" i="7"/>
  <c r="G1223" i="7"/>
  <c r="H1223" i="7"/>
  <c r="I1223" i="7"/>
  <c r="P1226" i="1"/>
  <c r="J1223" i="7"/>
  <c r="Q1226" i="1"/>
  <c r="K1223" i="7"/>
  <c r="L1223" i="7"/>
  <c r="M1223" i="7"/>
  <c r="AQ1226" i="1"/>
  <c r="AR1226" i="1"/>
  <c r="AS1226" i="1"/>
  <c r="AT1226" i="1"/>
  <c r="AU1226" i="1"/>
  <c r="T1226" i="1"/>
  <c r="N1223" i="7"/>
  <c r="AV1226" i="1"/>
  <c r="AW1226" i="1"/>
  <c r="AX1226" i="1"/>
  <c r="AY1226" i="1"/>
  <c r="AZ1226" i="1"/>
  <c r="U1226" i="1"/>
  <c r="O1223" i="7"/>
  <c r="V1226" i="1"/>
  <c r="P1223" i="7"/>
  <c r="Q1223" i="7"/>
  <c r="R1223" i="7"/>
  <c r="Y1226" i="1"/>
  <c r="S1223" i="7"/>
  <c r="T1223" i="7"/>
  <c r="U1223" i="7"/>
  <c r="V1223" i="7"/>
  <c r="W1223" i="7"/>
  <c r="AE1226" i="1"/>
  <c r="X1223" i="7"/>
  <c r="Y1223" i="7"/>
  <c r="Z1223" i="7"/>
  <c r="AH1226" i="1"/>
  <c r="AA1223" i="7"/>
  <c r="AB1223" i="7"/>
  <c r="A1224" i="7"/>
  <c r="B1224" i="7"/>
  <c r="C1224" i="7"/>
  <c r="D1224" i="7"/>
  <c r="E1224" i="7"/>
  <c r="F1224" i="7"/>
  <c r="G1224" i="7"/>
  <c r="H1224" i="7"/>
  <c r="I1224" i="7"/>
  <c r="BK24" i="16"/>
  <c r="BL24" i="16"/>
  <c r="BM24" i="16"/>
  <c r="BN24" i="16"/>
  <c r="AT24" i="16"/>
  <c r="X24" i="16"/>
  <c r="P1227" i="1"/>
  <c r="J1224" i="7"/>
  <c r="Q1227" i="1"/>
  <c r="K1224" i="7"/>
  <c r="L1224" i="7"/>
  <c r="M1224" i="7"/>
  <c r="AQ1227" i="1"/>
  <c r="AR1227" i="1"/>
  <c r="AS1227" i="1"/>
  <c r="AT1227" i="1"/>
  <c r="AU1227" i="1"/>
  <c r="T1227" i="1"/>
  <c r="N1224" i="7"/>
  <c r="AV1227" i="1"/>
  <c r="AW1227" i="1"/>
  <c r="AX1227" i="1"/>
  <c r="AY1227" i="1"/>
  <c r="AZ1227" i="1"/>
  <c r="U1227" i="1"/>
  <c r="O1224" i="7"/>
  <c r="AY24" i="16"/>
  <c r="V1227" i="1"/>
  <c r="P1224" i="7"/>
  <c r="Q1224" i="7"/>
  <c r="R1224" i="7"/>
  <c r="Y1227" i="1"/>
  <c r="S1224" i="7"/>
  <c r="T1224" i="7"/>
  <c r="U1224" i="7"/>
  <c r="V1224" i="7"/>
  <c r="W1224" i="7"/>
  <c r="AE1227" i="1"/>
  <c r="X1224" i="7"/>
  <c r="Y1224" i="7"/>
  <c r="Z1224" i="7"/>
  <c r="AH1227" i="1"/>
  <c r="AA1224" i="7"/>
  <c r="AB1224" i="7"/>
  <c r="A1225" i="7"/>
  <c r="B1225" i="7"/>
  <c r="C1225" i="7"/>
  <c r="D1225" i="7"/>
  <c r="E1225" i="7"/>
  <c r="F1225" i="7"/>
  <c r="G1225" i="7"/>
  <c r="H1225" i="7"/>
  <c r="I1225" i="7"/>
  <c r="P1228" i="1"/>
  <c r="J1225" i="7"/>
  <c r="Q1228" i="1"/>
  <c r="K1225" i="7"/>
  <c r="L1225" i="7"/>
  <c r="M1225" i="7"/>
  <c r="AQ1228" i="1"/>
  <c r="AR1228" i="1"/>
  <c r="AS1228" i="1"/>
  <c r="AT1228" i="1"/>
  <c r="AU1228" i="1"/>
  <c r="T1228" i="1"/>
  <c r="N1225" i="7"/>
  <c r="AV1228" i="1"/>
  <c r="AW1228" i="1"/>
  <c r="AX1228" i="1"/>
  <c r="AY1228" i="1"/>
  <c r="AZ1228" i="1"/>
  <c r="U1228" i="1"/>
  <c r="O1225" i="7"/>
  <c r="V1228" i="1"/>
  <c r="P1225" i="7"/>
  <c r="Q1225" i="7"/>
  <c r="R1225" i="7"/>
  <c r="Y1228" i="1"/>
  <c r="S1225" i="7"/>
  <c r="T1225" i="7"/>
  <c r="U1225" i="7"/>
  <c r="V1225" i="7"/>
  <c r="W1225" i="7"/>
  <c r="AE1228" i="1"/>
  <c r="X1225" i="7"/>
  <c r="Y1225" i="7"/>
  <c r="Z1225" i="7"/>
  <c r="AH1228" i="1"/>
  <c r="AA1225" i="7"/>
  <c r="AB1225" i="7"/>
  <c r="A1226" i="7"/>
  <c r="B1226" i="7"/>
  <c r="C1226" i="7"/>
  <c r="D1226" i="7"/>
  <c r="E1226" i="7"/>
  <c r="F1226" i="7"/>
  <c r="G1226" i="7"/>
  <c r="H1226" i="7"/>
  <c r="I1226" i="7"/>
  <c r="P1229" i="1"/>
  <c r="J1226" i="7"/>
  <c r="Q1229" i="1"/>
  <c r="K1226" i="7"/>
  <c r="L1226" i="7"/>
  <c r="M1226" i="7"/>
  <c r="AQ1229" i="1"/>
  <c r="AR1229" i="1"/>
  <c r="AS1229" i="1"/>
  <c r="AT1229" i="1"/>
  <c r="AU1229" i="1"/>
  <c r="T1229" i="1"/>
  <c r="N1226" i="7"/>
  <c r="AV1229" i="1"/>
  <c r="AW1229" i="1"/>
  <c r="AX1229" i="1"/>
  <c r="AY1229" i="1"/>
  <c r="AZ1229" i="1"/>
  <c r="U1229" i="1"/>
  <c r="O1226" i="7"/>
  <c r="V1229" i="1"/>
  <c r="P1226" i="7"/>
  <c r="Q1226" i="7"/>
  <c r="R1226" i="7"/>
  <c r="Y1229" i="1"/>
  <c r="S1226" i="7"/>
  <c r="T1226" i="7"/>
  <c r="U1226" i="7"/>
  <c r="V1226" i="7"/>
  <c r="W1226" i="7"/>
  <c r="AE1229" i="1"/>
  <c r="X1226" i="7"/>
  <c r="Y1226" i="7"/>
  <c r="Z1226" i="7"/>
  <c r="AH1229" i="1"/>
  <c r="AA1226" i="7"/>
  <c r="AB1226" i="7"/>
  <c r="A1227" i="7"/>
  <c r="B1227" i="7"/>
  <c r="C1227" i="7"/>
  <c r="D1227" i="7"/>
  <c r="E1227" i="7"/>
  <c r="F1227" i="7"/>
  <c r="G1227" i="7"/>
  <c r="H1227" i="7"/>
  <c r="I1227" i="7"/>
  <c r="P1230" i="1"/>
  <c r="J1227" i="7"/>
  <c r="Q1230" i="1"/>
  <c r="K1227" i="7"/>
  <c r="L1227" i="7"/>
  <c r="M1227" i="7"/>
  <c r="AQ1230" i="1"/>
  <c r="AR1230" i="1"/>
  <c r="AS1230" i="1"/>
  <c r="AT1230" i="1"/>
  <c r="AU1230" i="1"/>
  <c r="T1230" i="1"/>
  <c r="N1227" i="7"/>
  <c r="AV1230" i="1"/>
  <c r="AW1230" i="1"/>
  <c r="AX1230" i="1"/>
  <c r="AY1230" i="1"/>
  <c r="AZ1230" i="1"/>
  <c r="U1230" i="1"/>
  <c r="O1227" i="7"/>
  <c r="V1230" i="1"/>
  <c r="P1227" i="7"/>
  <c r="Q1227" i="7"/>
  <c r="R1227" i="7"/>
  <c r="Y1230" i="1"/>
  <c r="S1227" i="7"/>
  <c r="T1227" i="7"/>
  <c r="U1227" i="7"/>
  <c r="V1227" i="7"/>
  <c r="W1227" i="7"/>
  <c r="AE1230" i="1"/>
  <c r="X1227" i="7"/>
  <c r="Y1227" i="7"/>
  <c r="Z1227" i="7"/>
  <c r="AH1230" i="1"/>
  <c r="AA1227" i="7"/>
  <c r="AB1227" i="7"/>
  <c r="A1228" i="7"/>
  <c r="B1228" i="7"/>
  <c r="C1228" i="7"/>
  <c r="D1228" i="7"/>
  <c r="E1228" i="7"/>
  <c r="F1228" i="7"/>
  <c r="G1228" i="7"/>
  <c r="H1228" i="7"/>
  <c r="I1228" i="7"/>
  <c r="P1231" i="1"/>
  <c r="J1228" i="7"/>
  <c r="Q1231" i="1"/>
  <c r="K1228" i="7"/>
  <c r="L1228" i="7"/>
  <c r="M1228" i="7"/>
  <c r="AQ1231" i="1"/>
  <c r="AR1231" i="1"/>
  <c r="AS1231" i="1"/>
  <c r="AT1231" i="1"/>
  <c r="AU1231" i="1"/>
  <c r="T1231" i="1"/>
  <c r="N1228" i="7"/>
  <c r="AV1231" i="1"/>
  <c r="AW1231" i="1"/>
  <c r="AX1231" i="1"/>
  <c r="AY1231" i="1"/>
  <c r="AZ1231" i="1"/>
  <c r="U1231" i="1"/>
  <c r="O1228" i="7"/>
  <c r="V1231" i="1"/>
  <c r="P1228" i="7"/>
  <c r="Q1228" i="7"/>
  <c r="R1228" i="7"/>
  <c r="Y1231" i="1"/>
  <c r="S1228" i="7"/>
  <c r="T1228" i="7"/>
  <c r="U1228" i="7"/>
  <c r="V1228" i="7"/>
  <c r="W1228" i="7"/>
  <c r="AE1231" i="1"/>
  <c r="X1228" i="7"/>
  <c r="Y1228" i="7"/>
  <c r="Z1228" i="7"/>
  <c r="AH1231" i="1"/>
  <c r="AA1228" i="7"/>
  <c r="AB1228" i="7"/>
  <c r="A1229" i="7"/>
  <c r="B1229" i="7"/>
  <c r="C1229" i="7"/>
  <c r="D1229" i="7"/>
  <c r="E1229" i="7"/>
  <c r="F1229" i="7"/>
  <c r="G1229" i="7"/>
  <c r="H1229" i="7"/>
  <c r="I1229" i="7"/>
  <c r="P1232" i="1"/>
  <c r="J1229" i="7"/>
  <c r="Q1232" i="1"/>
  <c r="K1229" i="7"/>
  <c r="L1229" i="7"/>
  <c r="M1229" i="7"/>
  <c r="AQ1232" i="1"/>
  <c r="AR1232" i="1"/>
  <c r="AS1232" i="1"/>
  <c r="AT1232" i="1"/>
  <c r="AU1232" i="1"/>
  <c r="T1232" i="1"/>
  <c r="N1229" i="7"/>
  <c r="AV1232" i="1"/>
  <c r="AW1232" i="1"/>
  <c r="AX1232" i="1"/>
  <c r="AY1232" i="1"/>
  <c r="AZ1232" i="1"/>
  <c r="U1232" i="1"/>
  <c r="O1229" i="7"/>
  <c r="V1232" i="1"/>
  <c r="P1229" i="7"/>
  <c r="Q1229" i="7"/>
  <c r="R1229" i="7"/>
  <c r="Y1232" i="1"/>
  <c r="S1229" i="7"/>
  <c r="T1229" i="7"/>
  <c r="U1229" i="7"/>
  <c r="V1229" i="7"/>
  <c r="W1229" i="7"/>
  <c r="AE1232" i="1"/>
  <c r="X1229" i="7"/>
  <c r="Y1229" i="7"/>
  <c r="Z1229" i="7"/>
  <c r="AH1232" i="1"/>
  <c r="AA1229" i="7"/>
  <c r="AB1229" i="7"/>
  <c r="A1230" i="7"/>
  <c r="B1230" i="7"/>
  <c r="C1230" i="7"/>
  <c r="D1230" i="7"/>
  <c r="E1230" i="7"/>
  <c r="F1230" i="7"/>
  <c r="G1230" i="7"/>
  <c r="H1230" i="7"/>
  <c r="I1230" i="7"/>
  <c r="P1233" i="1"/>
  <c r="J1230" i="7"/>
  <c r="Q1233" i="1"/>
  <c r="K1230" i="7"/>
  <c r="L1230" i="7"/>
  <c r="M1230" i="7"/>
  <c r="AQ1233" i="1"/>
  <c r="AR1233" i="1"/>
  <c r="AS1233" i="1"/>
  <c r="AT1233" i="1"/>
  <c r="AU1233" i="1"/>
  <c r="T1233" i="1"/>
  <c r="N1230" i="7"/>
  <c r="AV1233" i="1"/>
  <c r="AW1233" i="1"/>
  <c r="AX1233" i="1"/>
  <c r="AY1233" i="1"/>
  <c r="AZ1233" i="1"/>
  <c r="U1233" i="1"/>
  <c r="O1230" i="7"/>
  <c r="V1233" i="1"/>
  <c r="P1230" i="7"/>
  <c r="Q1230" i="7"/>
  <c r="R1230" i="7"/>
  <c r="Y1233" i="1"/>
  <c r="S1230" i="7"/>
  <c r="T1230" i="7"/>
  <c r="U1230" i="7"/>
  <c r="V1230" i="7"/>
  <c r="W1230" i="7"/>
  <c r="AE1233" i="1"/>
  <c r="X1230" i="7"/>
  <c r="Y1230" i="7"/>
  <c r="Z1230" i="7"/>
  <c r="AH1233" i="1"/>
  <c r="AA1230" i="7"/>
  <c r="AB1230" i="7"/>
  <c r="A1231" i="7"/>
  <c r="B1231" i="7"/>
  <c r="C1231" i="7"/>
  <c r="D1231" i="7"/>
  <c r="E1231" i="7"/>
  <c r="F1231" i="7"/>
  <c r="G1231" i="7"/>
  <c r="H1231" i="7"/>
  <c r="I1231" i="7"/>
  <c r="P1234" i="1"/>
  <c r="J1231" i="7"/>
  <c r="Q1234" i="1"/>
  <c r="K1231" i="7"/>
  <c r="L1231" i="7"/>
  <c r="M1231" i="7"/>
  <c r="AQ1234" i="1"/>
  <c r="AR1234" i="1"/>
  <c r="AS1234" i="1"/>
  <c r="AT1234" i="1"/>
  <c r="AU1234" i="1"/>
  <c r="T1234" i="1"/>
  <c r="N1231" i="7"/>
  <c r="AV1234" i="1"/>
  <c r="AW1234" i="1"/>
  <c r="AX1234" i="1"/>
  <c r="AY1234" i="1"/>
  <c r="AZ1234" i="1"/>
  <c r="U1234" i="1"/>
  <c r="O1231" i="7"/>
  <c r="V1234" i="1"/>
  <c r="P1231" i="7"/>
  <c r="Q1231" i="7"/>
  <c r="R1231" i="7"/>
  <c r="Y1234" i="1"/>
  <c r="S1231" i="7"/>
  <c r="T1231" i="7"/>
  <c r="U1231" i="7"/>
  <c r="V1231" i="7"/>
  <c r="W1231" i="7"/>
  <c r="AE1234" i="1"/>
  <c r="X1231" i="7"/>
  <c r="Y1231" i="7"/>
  <c r="Z1231" i="7"/>
  <c r="AH1234" i="1"/>
  <c r="AA1231" i="7"/>
  <c r="AB1231" i="7"/>
  <c r="A1232" i="7"/>
  <c r="B1232" i="7"/>
  <c r="C1232" i="7"/>
  <c r="D1232" i="7"/>
  <c r="E1232" i="7"/>
  <c r="F1232" i="7"/>
  <c r="G1232" i="7"/>
  <c r="H1232" i="7"/>
  <c r="I1232" i="7"/>
  <c r="P1235" i="1"/>
  <c r="J1232" i="7"/>
  <c r="Q1235" i="1"/>
  <c r="K1232" i="7"/>
  <c r="L1232" i="7"/>
  <c r="M1232" i="7"/>
  <c r="AQ1235" i="1"/>
  <c r="AR1235" i="1"/>
  <c r="AS1235" i="1"/>
  <c r="AT1235" i="1"/>
  <c r="AU1235" i="1"/>
  <c r="T1235" i="1"/>
  <c r="N1232" i="7"/>
  <c r="AV1235" i="1"/>
  <c r="AW1235" i="1"/>
  <c r="AX1235" i="1"/>
  <c r="AY1235" i="1"/>
  <c r="AZ1235" i="1"/>
  <c r="U1235" i="1"/>
  <c r="O1232" i="7"/>
  <c r="V1235" i="1"/>
  <c r="P1232" i="7"/>
  <c r="Q1232" i="7"/>
  <c r="R1232" i="7"/>
  <c r="Y1235" i="1"/>
  <c r="S1232" i="7"/>
  <c r="T1232" i="7"/>
  <c r="U1232" i="7"/>
  <c r="V1232" i="7"/>
  <c r="W1232" i="7"/>
  <c r="AE1235" i="1"/>
  <c r="X1232" i="7"/>
  <c r="Y1232" i="7"/>
  <c r="Z1232" i="7"/>
  <c r="AH1235" i="1"/>
  <c r="AA1232" i="7"/>
  <c r="AB1232" i="7"/>
  <c r="A1233" i="7"/>
  <c r="B1233" i="7"/>
  <c r="C1233" i="7"/>
  <c r="D1233" i="7"/>
  <c r="E1233" i="7"/>
  <c r="F1233" i="7"/>
  <c r="G1233" i="7"/>
  <c r="H1233" i="7"/>
  <c r="I1233" i="7"/>
  <c r="P1236" i="1"/>
  <c r="J1233" i="7"/>
  <c r="Q1236" i="1"/>
  <c r="K1233" i="7"/>
  <c r="L1233" i="7"/>
  <c r="M1233" i="7"/>
  <c r="AQ1236" i="1"/>
  <c r="AR1236" i="1"/>
  <c r="AS1236" i="1"/>
  <c r="AT1236" i="1"/>
  <c r="AU1236" i="1"/>
  <c r="T1236" i="1"/>
  <c r="N1233" i="7"/>
  <c r="AV1236" i="1"/>
  <c r="AW1236" i="1"/>
  <c r="AX1236" i="1"/>
  <c r="AY1236" i="1"/>
  <c r="AZ1236" i="1"/>
  <c r="U1236" i="1"/>
  <c r="O1233" i="7"/>
  <c r="V1236" i="1"/>
  <c r="P1233" i="7"/>
  <c r="Q1233" i="7"/>
  <c r="R1233" i="7"/>
  <c r="Y1236" i="1"/>
  <c r="S1233" i="7"/>
  <c r="T1233" i="7"/>
  <c r="U1233" i="7"/>
  <c r="V1233" i="7"/>
  <c r="W1233" i="7"/>
  <c r="AE1236" i="1"/>
  <c r="X1233" i="7"/>
  <c r="Y1233" i="7"/>
  <c r="Z1233" i="7"/>
  <c r="AH1236" i="1"/>
  <c r="AA1233" i="7"/>
  <c r="AB1233" i="7"/>
  <c r="A1234" i="7"/>
  <c r="B1234" i="7"/>
  <c r="C1234" i="7"/>
  <c r="D1234" i="7"/>
  <c r="E1234" i="7"/>
  <c r="F1234" i="7"/>
  <c r="G1234" i="7"/>
  <c r="H1234" i="7"/>
  <c r="I1234" i="7"/>
  <c r="P1237" i="1"/>
  <c r="J1234" i="7"/>
  <c r="Q1237" i="1"/>
  <c r="K1234" i="7"/>
  <c r="L1234" i="7"/>
  <c r="M1234" i="7"/>
  <c r="AQ1237" i="1"/>
  <c r="AR1237" i="1"/>
  <c r="AS1237" i="1"/>
  <c r="AT1237" i="1"/>
  <c r="AU1237" i="1"/>
  <c r="T1237" i="1"/>
  <c r="N1234" i="7"/>
  <c r="AV1237" i="1"/>
  <c r="AW1237" i="1"/>
  <c r="AX1237" i="1"/>
  <c r="AY1237" i="1"/>
  <c r="AZ1237" i="1"/>
  <c r="U1237" i="1"/>
  <c r="O1234" i="7"/>
  <c r="V1237" i="1"/>
  <c r="P1234" i="7"/>
  <c r="Q1234" i="7"/>
  <c r="R1234" i="7"/>
  <c r="Y1237" i="1"/>
  <c r="S1234" i="7"/>
  <c r="T1234" i="7"/>
  <c r="U1234" i="7"/>
  <c r="V1234" i="7"/>
  <c r="W1234" i="7"/>
  <c r="AE1237" i="1"/>
  <c r="X1234" i="7"/>
  <c r="Y1234" i="7"/>
  <c r="Z1234" i="7"/>
  <c r="AH1237" i="1"/>
  <c r="AA1234" i="7"/>
  <c r="AB1234" i="7"/>
  <c r="A1235" i="7"/>
  <c r="B1235" i="7"/>
  <c r="C1235" i="7"/>
  <c r="D1235" i="7"/>
  <c r="E1235" i="7"/>
  <c r="F1235" i="7"/>
  <c r="G1235" i="7"/>
  <c r="H1235" i="7"/>
  <c r="I1235" i="7"/>
  <c r="P1238" i="1"/>
  <c r="J1235" i="7"/>
  <c r="Q1238" i="1"/>
  <c r="K1235" i="7"/>
  <c r="L1235" i="7"/>
  <c r="M1235" i="7"/>
  <c r="AQ1238" i="1"/>
  <c r="AR1238" i="1"/>
  <c r="AS1238" i="1"/>
  <c r="AT1238" i="1"/>
  <c r="AU1238" i="1"/>
  <c r="T1238" i="1"/>
  <c r="N1235" i="7"/>
  <c r="AV1238" i="1"/>
  <c r="AW1238" i="1"/>
  <c r="AX1238" i="1"/>
  <c r="AY1238" i="1"/>
  <c r="AZ1238" i="1"/>
  <c r="U1238" i="1"/>
  <c r="O1235" i="7"/>
  <c r="V1238" i="1"/>
  <c r="P1235" i="7"/>
  <c r="Q1235" i="7"/>
  <c r="R1235" i="7"/>
  <c r="Y1238" i="1"/>
  <c r="S1235" i="7"/>
  <c r="T1235" i="7"/>
  <c r="U1235" i="7"/>
  <c r="V1235" i="7"/>
  <c r="W1235" i="7"/>
  <c r="AE1238" i="1"/>
  <c r="X1235" i="7"/>
  <c r="Y1235" i="7"/>
  <c r="Z1235" i="7"/>
  <c r="AH1238" i="1"/>
  <c r="AA1235" i="7"/>
  <c r="AB1235" i="7"/>
  <c r="A1236" i="7"/>
  <c r="B1236" i="7"/>
  <c r="C1236" i="7"/>
  <c r="D1236" i="7"/>
  <c r="E1236" i="7"/>
  <c r="F1236" i="7"/>
  <c r="G1236" i="7"/>
  <c r="H1236" i="7"/>
  <c r="I1236" i="7"/>
  <c r="P1239" i="1"/>
  <c r="J1236" i="7"/>
  <c r="Q1239" i="1"/>
  <c r="K1236" i="7"/>
  <c r="L1236" i="7"/>
  <c r="M1236" i="7"/>
  <c r="AQ1239" i="1"/>
  <c r="AR1239" i="1"/>
  <c r="AS1239" i="1"/>
  <c r="AT1239" i="1"/>
  <c r="AU1239" i="1"/>
  <c r="T1239" i="1"/>
  <c r="N1236" i="7"/>
  <c r="AV1239" i="1"/>
  <c r="AW1239" i="1"/>
  <c r="AX1239" i="1"/>
  <c r="AY1239" i="1"/>
  <c r="AZ1239" i="1"/>
  <c r="U1239" i="1"/>
  <c r="O1236" i="7"/>
  <c r="V1239" i="1"/>
  <c r="P1236" i="7"/>
  <c r="Q1236" i="7"/>
  <c r="R1236" i="7"/>
  <c r="Y1239" i="1"/>
  <c r="S1236" i="7"/>
  <c r="T1236" i="7"/>
  <c r="U1236" i="7"/>
  <c r="V1236" i="7"/>
  <c r="W1236" i="7"/>
  <c r="AE1239" i="1"/>
  <c r="X1236" i="7"/>
  <c r="Y1236" i="7"/>
  <c r="Z1236" i="7"/>
  <c r="AH1239" i="1"/>
  <c r="AA1236" i="7"/>
  <c r="AB1236" i="7"/>
  <c r="A1237" i="7"/>
  <c r="B1237" i="7"/>
  <c r="C1237" i="7"/>
  <c r="D1237" i="7"/>
  <c r="E1237" i="7"/>
  <c r="F1237" i="7"/>
  <c r="G1237" i="7"/>
  <c r="H1237" i="7"/>
  <c r="I1237" i="7"/>
  <c r="P1240" i="1"/>
  <c r="J1237" i="7"/>
  <c r="Q1240" i="1"/>
  <c r="K1237" i="7"/>
  <c r="L1237" i="7"/>
  <c r="M1237" i="7"/>
  <c r="AQ1240" i="1"/>
  <c r="AR1240" i="1"/>
  <c r="AS1240" i="1"/>
  <c r="AT1240" i="1"/>
  <c r="AU1240" i="1"/>
  <c r="T1240" i="1"/>
  <c r="N1237" i="7"/>
  <c r="AV1240" i="1"/>
  <c r="AW1240" i="1"/>
  <c r="AX1240" i="1"/>
  <c r="AY1240" i="1"/>
  <c r="AZ1240" i="1"/>
  <c r="U1240" i="1"/>
  <c r="O1237" i="7"/>
  <c r="V1240" i="1"/>
  <c r="P1237" i="7"/>
  <c r="Q1237" i="7"/>
  <c r="R1237" i="7"/>
  <c r="Y1240" i="1"/>
  <c r="S1237" i="7"/>
  <c r="T1237" i="7"/>
  <c r="U1237" i="7"/>
  <c r="V1237" i="7"/>
  <c r="W1237" i="7"/>
  <c r="AE1240" i="1"/>
  <c r="X1237" i="7"/>
  <c r="Y1237" i="7"/>
  <c r="Z1237" i="7"/>
  <c r="AH1240" i="1"/>
  <c r="AA1237" i="7"/>
  <c r="AB1237" i="7"/>
  <c r="A1238" i="7"/>
  <c r="B1238" i="7"/>
  <c r="C1238" i="7"/>
  <c r="D1238" i="7"/>
  <c r="E1238" i="7"/>
  <c r="F1238" i="7"/>
  <c r="G1238" i="7"/>
  <c r="H1238" i="7"/>
  <c r="I1238" i="7"/>
  <c r="P1241" i="1"/>
  <c r="J1238" i="7"/>
  <c r="Q1241" i="1"/>
  <c r="K1238" i="7"/>
  <c r="L1238" i="7"/>
  <c r="M1238" i="7"/>
  <c r="AQ1241" i="1"/>
  <c r="AR1241" i="1"/>
  <c r="AS1241" i="1"/>
  <c r="AT1241" i="1"/>
  <c r="AU1241" i="1"/>
  <c r="T1241" i="1"/>
  <c r="N1238" i="7"/>
  <c r="AV1241" i="1"/>
  <c r="AW1241" i="1"/>
  <c r="AX1241" i="1"/>
  <c r="AY1241" i="1"/>
  <c r="AZ1241" i="1"/>
  <c r="U1241" i="1"/>
  <c r="O1238" i="7"/>
  <c r="V1241" i="1"/>
  <c r="P1238" i="7"/>
  <c r="Q1238" i="7"/>
  <c r="R1238" i="7"/>
  <c r="Y1241" i="1"/>
  <c r="S1238" i="7"/>
  <c r="T1238" i="7"/>
  <c r="U1238" i="7"/>
  <c r="V1238" i="7"/>
  <c r="W1238" i="7"/>
  <c r="AE1241" i="1"/>
  <c r="X1238" i="7"/>
  <c r="Y1238" i="7"/>
  <c r="Z1238" i="7"/>
  <c r="AH1241" i="1"/>
  <c r="AA1238" i="7"/>
  <c r="AB1238" i="7"/>
  <c r="A1239" i="7"/>
  <c r="B1239" i="7"/>
  <c r="C1239" i="7"/>
  <c r="D1239" i="7"/>
  <c r="E1239" i="7"/>
  <c r="F1239" i="7"/>
  <c r="G1239" i="7"/>
  <c r="H1239" i="7"/>
  <c r="I1239" i="7"/>
  <c r="P1242" i="1"/>
  <c r="J1239" i="7"/>
  <c r="Q1242" i="1"/>
  <c r="K1239" i="7"/>
  <c r="L1239" i="7"/>
  <c r="M1239" i="7"/>
  <c r="AQ1242" i="1"/>
  <c r="AR1242" i="1"/>
  <c r="AS1242" i="1"/>
  <c r="AT1242" i="1"/>
  <c r="AU1242" i="1"/>
  <c r="T1242" i="1"/>
  <c r="N1239" i="7"/>
  <c r="AV1242" i="1"/>
  <c r="AW1242" i="1"/>
  <c r="AX1242" i="1"/>
  <c r="AY1242" i="1"/>
  <c r="AZ1242" i="1"/>
  <c r="U1242" i="1"/>
  <c r="O1239" i="7"/>
  <c r="V1242" i="1"/>
  <c r="P1239" i="7"/>
  <c r="Q1239" i="7"/>
  <c r="R1239" i="7"/>
  <c r="Y1242" i="1"/>
  <c r="S1239" i="7"/>
  <c r="T1239" i="7"/>
  <c r="U1239" i="7"/>
  <c r="V1239" i="7"/>
  <c r="W1239" i="7"/>
  <c r="AE1242" i="1"/>
  <c r="X1239" i="7"/>
  <c r="Y1239" i="7"/>
  <c r="Z1239" i="7"/>
  <c r="AH1242" i="1"/>
  <c r="AA1239" i="7"/>
  <c r="AB1239" i="7"/>
  <c r="A1240" i="7"/>
  <c r="B1240" i="7"/>
  <c r="C1240" i="7"/>
  <c r="D1240" i="7"/>
  <c r="E1240" i="7"/>
  <c r="F1240" i="7"/>
  <c r="G1240" i="7"/>
  <c r="H1240" i="7"/>
  <c r="I1240" i="7"/>
  <c r="P1243" i="1"/>
  <c r="J1240" i="7"/>
  <c r="Q1243" i="1"/>
  <c r="K1240" i="7"/>
  <c r="L1240" i="7"/>
  <c r="M1240" i="7"/>
  <c r="AQ1243" i="1"/>
  <c r="AR1243" i="1"/>
  <c r="AS1243" i="1"/>
  <c r="AT1243" i="1"/>
  <c r="AU1243" i="1"/>
  <c r="T1243" i="1"/>
  <c r="N1240" i="7"/>
  <c r="AV1243" i="1"/>
  <c r="AW1243" i="1"/>
  <c r="AX1243" i="1"/>
  <c r="AY1243" i="1"/>
  <c r="AZ1243" i="1"/>
  <c r="U1243" i="1"/>
  <c r="O1240" i="7"/>
  <c r="V1243" i="1"/>
  <c r="P1240" i="7"/>
  <c r="Q1240" i="7"/>
  <c r="R1240" i="7"/>
  <c r="Y1243" i="1"/>
  <c r="S1240" i="7"/>
  <c r="T1240" i="7"/>
  <c r="U1240" i="7"/>
  <c r="V1240" i="7"/>
  <c r="W1240" i="7"/>
  <c r="AE1243" i="1"/>
  <c r="X1240" i="7"/>
  <c r="Y1240" i="7"/>
  <c r="Z1240" i="7"/>
  <c r="AH1243" i="1"/>
  <c r="AA1240" i="7"/>
  <c r="AB1240" i="7"/>
  <c r="A1241" i="7"/>
  <c r="B1241" i="7"/>
  <c r="C1241" i="7"/>
  <c r="D1241" i="7"/>
  <c r="E1241" i="7"/>
  <c r="F1241" i="7"/>
  <c r="G1241" i="7"/>
  <c r="H1241" i="7"/>
  <c r="I1241" i="7"/>
  <c r="P1244" i="1"/>
  <c r="J1241" i="7"/>
  <c r="Q1244" i="1"/>
  <c r="K1241" i="7"/>
  <c r="L1241" i="7"/>
  <c r="M1241" i="7"/>
  <c r="AQ1244" i="1"/>
  <c r="AR1244" i="1"/>
  <c r="AS1244" i="1"/>
  <c r="AT1244" i="1"/>
  <c r="AU1244" i="1"/>
  <c r="T1244" i="1"/>
  <c r="N1241" i="7"/>
  <c r="AV1244" i="1"/>
  <c r="AW1244" i="1"/>
  <c r="AX1244" i="1"/>
  <c r="AY1244" i="1"/>
  <c r="AZ1244" i="1"/>
  <c r="U1244" i="1"/>
  <c r="O1241" i="7"/>
  <c r="V1244" i="1"/>
  <c r="P1241" i="7"/>
  <c r="Q1241" i="7"/>
  <c r="R1241" i="7"/>
  <c r="Y1244" i="1"/>
  <c r="S1241" i="7"/>
  <c r="T1241" i="7"/>
  <c r="U1241" i="7"/>
  <c r="V1241" i="7"/>
  <c r="W1241" i="7"/>
  <c r="AE1244" i="1"/>
  <c r="X1241" i="7"/>
  <c r="Y1241" i="7"/>
  <c r="Z1241" i="7"/>
  <c r="AH1244" i="1"/>
  <c r="AA1241" i="7"/>
  <c r="AB1241" i="7"/>
  <c r="A1242" i="7"/>
  <c r="B1242" i="7"/>
  <c r="C1242" i="7"/>
  <c r="D1242" i="7"/>
  <c r="E1242" i="7"/>
  <c r="F1242" i="7"/>
  <c r="G1242" i="7"/>
  <c r="H1242" i="7"/>
  <c r="I1242" i="7"/>
  <c r="P1245" i="1"/>
  <c r="J1242" i="7"/>
  <c r="Q1245" i="1"/>
  <c r="K1242" i="7"/>
  <c r="L1242" i="7"/>
  <c r="M1242" i="7"/>
  <c r="AQ1245" i="1"/>
  <c r="AR1245" i="1"/>
  <c r="AS1245" i="1"/>
  <c r="AT1245" i="1"/>
  <c r="AU1245" i="1"/>
  <c r="T1245" i="1"/>
  <c r="N1242" i="7"/>
  <c r="AV1245" i="1"/>
  <c r="AW1245" i="1"/>
  <c r="AX1245" i="1"/>
  <c r="AY1245" i="1"/>
  <c r="AZ1245" i="1"/>
  <c r="U1245" i="1"/>
  <c r="O1242" i="7"/>
  <c r="V1245" i="1"/>
  <c r="P1242" i="7"/>
  <c r="Q1242" i="7"/>
  <c r="R1242" i="7"/>
  <c r="Y1245" i="1"/>
  <c r="S1242" i="7"/>
  <c r="T1242" i="7"/>
  <c r="U1242" i="7"/>
  <c r="V1242" i="7"/>
  <c r="W1242" i="7"/>
  <c r="AE1245" i="1"/>
  <c r="X1242" i="7"/>
  <c r="Y1242" i="7"/>
  <c r="Z1242" i="7"/>
  <c r="AH1245" i="1"/>
  <c r="AA1242" i="7"/>
  <c r="AB1242" i="7"/>
  <c r="A1243" i="7"/>
  <c r="B1243" i="7"/>
  <c r="C1243" i="7"/>
  <c r="D1243" i="7"/>
  <c r="E1243" i="7"/>
  <c r="F1243" i="7"/>
  <c r="G1243" i="7"/>
  <c r="H1243" i="7"/>
  <c r="I1243" i="7"/>
  <c r="P1246" i="1"/>
  <c r="J1243" i="7"/>
  <c r="Q1246" i="1"/>
  <c r="K1243" i="7"/>
  <c r="L1243" i="7"/>
  <c r="M1243" i="7"/>
  <c r="AQ1246" i="1"/>
  <c r="AR1246" i="1"/>
  <c r="AS1246" i="1"/>
  <c r="AT1246" i="1"/>
  <c r="AU1246" i="1"/>
  <c r="T1246" i="1"/>
  <c r="N1243" i="7"/>
  <c r="AV1246" i="1"/>
  <c r="AW1246" i="1"/>
  <c r="AX1246" i="1"/>
  <c r="AY1246" i="1"/>
  <c r="AZ1246" i="1"/>
  <c r="U1246" i="1"/>
  <c r="O1243" i="7"/>
  <c r="V1246" i="1"/>
  <c r="P1243" i="7"/>
  <c r="Q1243" i="7"/>
  <c r="R1243" i="7"/>
  <c r="Y1246" i="1"/>
  <c r="S1243" i="7"/>
  <c r="T1243" i="7"/>
  <c r="U1243" i="7"/>
  <c r="V1243" i="7"/>
  <c r="W1243" i="7"/>
  <c r="AE1246" i="1"/>
  <c r="X1243" i="7"/>
  <c r="Y1243" i="7"/>
  <c r="Z1243" i="7"/>
  <c r="AH1246" i="1"/>
  <c r="AA1243" i="7"/>
  <c r="AB1243" i="7"/>
  <c r="A1244" i="7"/>
  <c r="B1244" i="7"/>
  <c r="BA1247" i="1"/>
  <c r="BB1247" i="1"/>
  <c r="I1247" i="1"/>
  <c r="C1244" i="7"/>
  <c r="D1244" i="7"/>
  <c r="E1244" i="7"/>
  <c r="F1244" i="7"/>
  <c r="G1244" i="7"/>
  <c r="H1244" i="7"/>
  <c r="I1244" i="7"/>
  <c r="BO24" i="16"/>
  <c r="BP24" i="16"/>
  <c r="BQ24" i="16"/>
  <c r="BR24" i="16"/>
  <c r="AU24" i="16"/>
  <c r="Y24" i="16"/>
  <c r="P1247" i="1"/>
  <c r="J1244" i="7"/>
  <c r="Q1247" i="1"/>
  <c r="K1244" i="7"/>
  <c r="L1244" i="7"/>
  <c r="M1244" i="7"/>
  <c r="AQ1247" i="1"/>
  <c r="AR1247" i="1"/>
  <c r="AS1247" i="1"/>
  <c r="AT1247" i="1"/>
  <c r="AU1247" i="1"/>
  <c r="T1247" i="1"/>
  <c r="N1244" i="7"/>
  <c r="AV1247" i="1"/>
  <c r="AW1247" i="1"/>
  <c r="AX1247" i="1"/>
  <c r="AY1247" i="1"/>
  <c r="AZ1247" i="1"/>
  <c r="U1247" i="1"/>
  <c r="O1244" i="7"/>
  <c r="AZ24" i="16"/>
  <c r="V1247" i="1"/>
  <c r="P1244" i="7"/>
  <c r="Q1244" i="7"/>
  <c r="R1244" i="7"/>
  <c r="Y1247" i="1"/>
  <c r="S1244" i="7"/>
  <c r="T1244" i="7"/>
  <c r="U1244" i="7"/>
  <c r="V1244" i="7"/>
  <c r="W1244" i="7"/>
  <c r="AE1247" i="1"/>
  <c r="X1244" i="7"/>
  <c r="Y1244" i="7"/>
  <c r="Z1244" i="7"/>
  <c r="AH1247" i="1"/>
  <c r="AA1244" i="7"/>
  <c r="AB1244" i="7"/>
  <c r="A1245" i="7"/>
  <c r="B1245" i="7"/>
  <c r="BA1248" i="1"/>
  <c r="BB1248" i="1"/>
  <c r="I1248" i="1"/>
  <c r="C1245" i="7"/>
  <c r="D1245" i="7"/>
  <c r="E1245" i="7"/>
  <c r="F1245" i="7"/>
  <c r="G1245" i="7"/>
  <c r="H1245" i="7"/>
  <c r="I1245" i="7"/>
  <c r="P1248" i="1"/>
  <c r="J1245" i="7"/>
  <c r="Q1248" i="1"/>
  <c r="K1245" i="7"/>
  <c r="L1245" i="7"/>
  <c r="M1245" i="7"/>
  <c r="AQ1248" i="1"/>
  <c r="AR1248" i="1"/>
  <c r="AS1248" i="1"/>
  <c r="AT1248" i="1"/>
  <c r="AU1248" i="1"/>
  <c r="T1248" i="1"/>
  <c r="N1245" i="7"/>
  <c r="AV1248" i="1"/>
  <c r="AW1248" i="1"/>
  <c r="AX1248" i="1"/>
  <c r="AY1248" i="1"/>
  <c r="AZ1248" i="1"/>
  <c r="U1248" i="1"/>
  <c r="O1245" i="7"/>
  <c r="V1248" i="1"/>
  <c r="P1245" i="7"/>
  <c r="Q1245" i="7"/>
  <c r="R1245" i="7"/>
  <c r="Y1248" i="1"/>
  <c r="S1245" i="7"/>
  <c r="T1245" i="7"/>
  <c r="U1245" i="7"/>
  <c r="V1245" i="7"/>
  <c r="W1245" i="7"/>
  <c r="AE1248" i="1"/>
  <c r="X1245" i="7"/>
  <c r="Y1245" i="7"/>
  <c r="Z1245" i="7"/>
  <c r="AH1248" i="1"/>
  <c r="AA1245" i="7"/>
  <c r="AB1245" i="7"/>
  <c r="A1246" i="7"/>
  <c r="B1246" i="7"/>
  <c r="BA1249" i="1"/>
  <c r="BB1249" i="1"/>
  <c r="I1249" i="1"/>
  <c r="C1246" i="7"/>
  <c r="D1246" i="7"/>
  <c r="E1246" i="7"/>
  <c r="F1246" i="7"/>
  <c r="G1246" i="7"/>
  <c r="H1246" i="7"/>
  <c r="I1246" i="7"/>
  <c r="P1249" i="1"/>
  <c r="J1246" i="7"/>
  <c r="Q1249" i="1"/>
  <c r="K1246" i="7"/>
  <c r="L1246" i="7"/>
  <c r="M1246" i="7"/>
  <c r="AQ1249" i="1"/>
  <c r="AR1249" i="1"/>
  <c r="AS1249" i="1"/>
  <c r="AT1249" i="1"/>
  <c r="AU1249" i="1"/>
  <c r="T1249" i="1"/>
  <c r="N1246" i="7"/>
  <c r="AV1249" i="1"/>
  <c r="AW1249" i="1"/>
  <c r="AX1249" i="1"/>
  <c r="AY1249" i="1"/>
  <c r="AZ1249" i="1"/>
  <c r="U1249" i="1"/>
  <c r="O1246" i="7"/>
  <c r="V1249" i="1"/>
  <c r="P1246" i="7"/>
  <c r="Q1246" i="7"/>
  <c r="R1246" i="7"/>
  <c r="Y1249" i="1"/>
  <c r="S1246" i="7"/>
  <c r="T1246" i="7"/>
  <c r="U1246" i="7"/>
  <c r="V1246" i="7"/>
  <c r="W1246" i="7"/>
  <c r="AE1249" i="1"/>
  <c r="X1246" i="7"/>
  <c r="Y1246" i="7"/>
  <c r="Z1246" i="7"/>
  <c r="AH1249" i="1"/>
  <c r="AA1246" i="7"/>
  <c r="AB1246" i="7"/>
  <c r="A1247" i="7"/>
  <c r="B1247" i="7"/>
  <c r="BA1250" i="1"/>
  <c r="BB1250" i="1"/>
  <c r="I1250" i="1"/>
  <c r="C1247" i="7"/>
  <c r="D1247" i="7"/>
  <c r="E1247" i="7"/>
  <c r="F1247" i="7"/>
  <c r="G1247" i="7"/>
  <c r="H1247" i="7"/>
  <c r="I1247" i="7"/>
  <c r="P1250" i="1"/>
  <c r="J1247" i="7"/>
  <c r="Q1250" i="1"/>
  <c r="K1247" i="7"/>
  <c r="L1247" i="7"/>
  <c r="M1247" i="7"/>
  <c r="AQ1250" i="1"/>
  <c r="AR1250" i="1"/>
  <c r="AS1250" i="1"/>
  <c r="AT1250" i="1"/>
  <c r="AU1250" i="1"/>
  <c r="T1250" i="1"/>
  <c r="N1247" i="7"/>
  <c r="AV1250" i="1"/>
  <c r="AW1250" i="1"/>
  <c r="AX1250" i="1"/>
  <c r="AY1250" i="1"/>
  <c r="AZ1250" i="1"/>
  <c r="U1250" i="1"/>
  <c r="O1247" i="7"/>
  <c r="V1250" i="1"/>
  <c r="P1247" i="7"/>
  <c r="Q1247" i="7"/>
  <c r="R1247" i="7"/>
  <c r="Y1250" i="1"/>
  <c r="S1247" i="7"/>
  <c r="T1247" i="7"/>
  <c r="U1247" i="7"/>
  <c r="V1247" i="7"/>
  <c r="W1247" i="7"/>
  <c r="AE1250" i="1"/>
  <c r="X1247" i="7"/>
  <c r="Y1247" i="7"/>
  <c r="Z1247" i="7"/>
  <c r="AH1250" i="1"/>
  <c r="AA1247" i="7"/>
  <c r="AB1247" i="7"/>
  <c r="A1248" i="7"/>
  <c r="B1248" i="7"/>
  <c r="BA1251" i="1"/>
  <c r="BB1251" i="1"/>
  <c r="I1251" i="1"/>
  <c r="C1248" i="7"/>
  <c r="D1248" i="7"/>
  <c r="E1248" i="7"/>
  <c r="F1248" i="7"/>
  <c r="G1248" i="7"/>
  <c r="H1248" i="7"/>
  <c r="I1248" i="7"/>
  <c r="P1251" i="1"/>
  <c r="J1248" i="7"/>
  <c r="Q1251" i="1"/>
  <c r="K1248" i="7"/>
  <c r="L1248" i="7"/>
  <c r="M1248" i="7"/>
  <c r="AQ1251" i="1"/>
  <c r="AR1251" i="1"/>
  <c r="AS1251" i="1"/>
  <c r="AT1251" i="1"/>
  <c r="AU1251" i="1"/>
  <c r="T1251" i="1"/>
  <c r="N1248" i="7"/>
  <c r="AV1251" i="1"/>
  <c r="AW1251" i="1"/>
  <c r="AX1251" i="1"/>
  <c r="AY1251" i="1"/>
  <c r="AZ1251" i="1"/>
  <c r="U1251" i="1"/>
  <c r="O1248" i="7"/>
  <c r="V1251" i="1"/>
  <c r="P1248" i="7"/>
  <c r="Q1248" i="7"/>
  <c r="R1248" i="7"/>
  <c r="Y1251" i="1"/>
  <c r="S1248" i="7"/>
  <c r="T1248" i="7"/>
  <c r="U1248" i="7"/>
  <c r="V1248" i="7"/>
  <c r="W1248" i="7"/>
  <c r="AE1251" i="1"/>
  <c r="X1248" i="7"/>
  <c r="Y1248" i="7"/>
  <c r="Z1248" i="7"/>
  <c r="AH1251" i="1"/>
  <c r="AA1248" i="7"/>
  <c r="AB1248" i="7"/>
  <c r="A1249" i="7"/>
  <c r="B1249" i="7"/>
  <c r="BA1252" i="1"/>
  <c r="BB1252" i="1"/>
  <c r="I1252" i="1"/>
  <c r="C1249" i="7"/>
  <c r="D1249" i="7"/>
  <c r="E1249" i="7"/>
  <c r="F1249" i="7"/>
  <c r="G1249" i="7"/>
  <c r="H1249" i="7"/>
  <c r="I1249" i="7"/>
  <c r="P1252" i="1"/>
  <c r="J1249" i="7"/>
  <c r="Q1252" i="1"/>
  <c r="K1249" i="7"/>
  <c r="L1249" i="7"/>
  <c r="M1249" i="7"/>
  <c r="AQ1252" i="1"/>
  <c r="AR1252" i="1"/>
  <c r="AS1252" i="1"/>
  <c r="AT1252" i="1"/>
  <c r="AU1252" i="1"/>
  <c r="T1252" i="1"/>
  <c r="N1249" i="7"/>
  <c r="AV1252" i="1"/>
  <c r="AW1252" i="1"/>
  <c r="AX1252" i="1"/>
  <c r="AY1252" i="1"/>
  <c r="AZ1252" i="1"/>
  <c r="U1252" i="1"/>
  <c r="O1249" i="7"/>
  <c r="V1252" i="1"/>
  <c r="P1249" i="7"/>
  <c r="Q1249" i="7"/>
  <c r="R1249" i="7"/>
  <c r="Y1252" i="1"/>
  <c r="S1249" i="7"/>
  <c r="T1249" i="7"/>
  <c r="U1249" i="7"/>
  <c r="V1249" i="7"/>
  <c r="W1249" i="7"/>
  <c r="AE1252" i="1"/>
  <c r="X1249" i="7"/>
  <c r="Y1249" i="7"/>
  <c r="Z1249" i="7"/>
  <c r="AH1252" i="1"/>
  <c r="AA1249" i="7"/>
  <c r="AB1249" i="7"/>
  <c r="A1250" i="7"/>
  <c r="B1250" i="7"/>
  <c r="BA1253" i="1"/>
  <c r="BB1253" i="1"/>
  <c r="I1253" i="1"/>
  <c r="C1250" i="7"/>
  <c r="D1250" i="7"/>
  <c r="E1250" i="7"/>
  <c r="F1250" i="7"/>
  <c r="G1250" i="7"/>
  <c r="H1250" i="7"/>
  <c r="I1250" i="7"/>
  <c r="P1253" i="1"/>
  <c r="J1250" i="7"/>
  <c r="Q1253" i="1"/>
  <c r="K1250" i="7"/>
  <c r="L1250" i="7"/>
  <c r="M1250" i="7"/>
  <c r="AQ1253" i="1"/>
  <c r="AR1253" i="1"/>
  <c r="AS1253" i="1"/>
  <c r="AT1253" i="1"/>
  <c r="AU1253" i="1"/>
  <c r="T1253" i="1"/>
  <c r="N1250" i="7"/>
  <c r="AV1253" i="1"/>
  <c r="AW1253" i="1"/>
  <c r="AX1253" i="1"/>
  <c r="AY1253" i="1"/>
  <c r="AZ1253" i="1"/>
  <c r="U1253" i="1"/>
  <c r="O1250" i="7"/>
  <c r="V1253" i="1"/>
  <c r="P1250" i="7"/>
  <c r="Q1250" i="7"/>
  <c r="R1250" i="7"/>
  <c r="Y1253" i="1"/>
  <c r="S1250" i="7"/>
  <c r="T1250" i="7"/>
  <c r="U1250" i="7"/>
  <c r="V1250" i="7"/>
  <c r="W1250" i="7"/>
  <c r="AE1253" i="1"/>
  <c r="X1250" i="7"/>
  <c r="Y1250" i="7"/>
  <c r="Z1250" i="7"/>
  <c r="AH1253" i="1"/>
  <c r="AA1250" i="7"/>
  <c r="AB1250" i="7"/>
  <c r="A1251" i="7"/>
  <c r="B1251" i="7"/>
  <c r="BA1254" i="1"/>
  <c r="BB1254" i="1"/>
  <c r="I1254" i="1"/>
  <c r="C1251" i="7"/>
  <c r="D1251" i="7"/>
  <c r="E1251" i="7"/>
  <c r="F1251" i="7"/>
  <c r="G1251" i="7"/>
  <c r="H1251" i="7"/>
  <c r="I1251" i="7"/>
  <c r="P1254" i="1"/>
  <c r="J1251" i="7"/>
  <c r="Q1254" i="1"/>
  <c r="K1251" i="7"/>
  <c r="L1251" i="7"/>
  <c r="M1251" i="7"/>
  <c r="AQ1254" i="1"/>
  <c r="AR1254" i="1"/>
  <c r="AS1254" i="1"/>
  <c r="AT1254" i="1"/>
  <c r="AU1254" i="1"/>
  <c r="T1254" i="1"/>
  <c r="N1251" i="7"/>
  <c r="AV1254" i="1"/>
  <c r="AW1254" i="1"/>
  <c r="AX1254" i="1"/>
  <c r="AY1254" i="1"/>
  <c r="AZ1254" i="1"/>
  <c r="U1254" i="1"/>
  <c r="O1251" i="7"/>
  <c r="V1254" i="1"/>
  <c r="P1251" i="7"/>
  <c r="Q1251" i="7"/>
  <c r="R1251" i="7"/>
  <c r="Y1254" i="1"/>
  <c r="S1251" i="7"/>
  <c r="T1251" i="7"/>
  <c r="U1251" i="7"/>
  <c r="V1251" i="7"/>
  <c r="W1251" i="7"/>
  <c r="AE1254" i="1"/>
  <c r="X1251" i="7"/>
  <c r="Y1251" i="7"/>
  <c r="Z1251" i="7"/>
  <c r="AH1254" i="1"/>
  <c r="AA1251" i="7"/>
  <c r="AB1251" i="7"/>
  <c r="A1252" i="7"/>
  <c r="B1252" i="7"/>
  <c r="BA1255" i="1"/>
  <c r="BB1255" i="1"/>
  <c r="I1255" i="1"/>
  <c r="C1252" i="7"/>
  <c r="D1252" i="7"/>
  <c r="E1252" i="7"/>
  <c r="F1252" i="7"/>
  <c r="G1252" i="7"/>
  <c r="H1252" i="7"/>
  <c r="I1252" i="7"/>
  <c r="P1255" i="1"/>
  <c r="J1252" i="7"/>
  <c r="Q1255" i="1"/>
  <c r="K1252" i="7"/>
  <c r="L1252" i="7"/>
  <c r="M1252" i="7"/>
  <c r="AQ1255" i="1"/>
  <c r="AR1255" i="1"/>
  <c r="AS1255" i="1"/>
  <c r="AT1255" i="1"/>
  <c r="AU1255" i="1"/>
  <c r="T1255" i="1"/>
  <c r="N1252" i="7"/>
  <c r="AV1255" i="1"/>
  <c r="AW1255" i="1"/>
  <c r="AX1255" i="1"/>
  <c r="AY1255" i="1"/>
  <c r="AZ1255" i="1"/>
  <c r="U1255" i="1"/>
  <c r="O1252" i="7"/>
  <c r="V1255" i="1"/>
  <c r="P1252" i="7"/>
  <c r="Q1252" i="7"/>
  <c r="R1252" i="7"/>
  <c r="Y1255" i="1"/>
  <c r="S1252" i="7"/>
  <c r="T1252" i="7"/>
  <c r="U1252" i="7"/>
  <c r="V1252" i="7"/>
  <c r="W1252" i="7"/>
  <c r="AE1255" i="1"/>
  <c r="X1252" i="7"/>
  <c r="Y1252" i="7"/>
  <c r="Z1252" i="7"/>
  <c r="AH1255" i="1"/>
  <c r="AA1252" i="7"/>
  <c r="AB1252" i="7"/>
  <c r="A1253" i="7"/>
  <c r="B1253" i="7"/>
  <c r="BA1256" i="1"/>
  <c r="BB1256" i="1"/>
  <c r="I1256" i="1"/>
  <c r="C1253" i="7"/>
  <c r="D1253" i="7"/>
  <c r="E1253" i="7"/>
  <c r="F1253" i="7"/>
  <c r="G1253" i="7"/>
  <c r="H1253" i="7"/>
  <c r="I1253" i="7"/>
  <c r="P1256" i="1"/>
  <c r="J1253" i="7"/>
  <c r="Q1256" i="1"/>
  <c r="K1253" i="7"/>
  <c r="L1253" i="7"/>
  <c r="M1253" i="7"/>
  <c r="AQ1256" i="1"/>
  <c r="AR1256" i="1"/>
  <c r="AS1256" i="1"/>
  <c r="AT1256" i="1"/>
  <c r="AU1256" i="1"/>
  <c r="T1256" i="1"/>
  <c r="N1253" i="7"/>
  <c r="AV1256" i="1"/>
  <c r="AW1256" i="1"/>
  <c r="AX1256" i="1"/>
  <c r="AY1256" i="1"/>
  <c r="AZ1256" i="1"/>
  <c r="U1256" i="1"/>
  <c r="O1253" i="7"/>
  <c r="V1256" i="1"/>
  <c r="P1253" i="7"/>
  <c r="Q1253" i="7"/>
  <c r="R1253" i="7"/>
  <c r="Y1256" i="1"/>
  <c r="S1253" i="7"/>
  <c r="T1253" i="7"/>
  <c r="U1253" i="7"/>
  <c r="V1253" i="7"/>
  <c r="W1253" i="7"/>
  <c r="AE1256" i="1"/>
  <c r="X1253" i="7"/>
  <c r="Y1253" i="7"/>
  <c r="Z1253" i="7"/>
  <c r="AH1256" i="1"/>
  <c r="AA1253" i="7"/>
  <c r="AB1253" i="7"/>
  <c r="A1254" i="7"/>
  <c r="B1254" i="7"/>
  <c r="BA1257" i="1"/>
  <c r="BB1257" i="1"/>
  <c r="I1257" i="1"/>
  <c r="C1254" i="7"/>
  <c r="D1254" i="7"/>
  <c r="E1254" i="7"/>
  <c r="F1254" i="7"/>
  <c r="G1254" i="7"/>
  <c r="H1254" i="7"/>
  <c r="I1254" i="7"/>
  <c r="P1257" i="1"/>
  <c r="J1254" i="7"/>
  <c r="Q1257" i="1"/>
  <c r="K1254" i="7"/>
  <c r="L1254" i="7"/>
  <c r="M1254" i="7"/>
  <c r="AQ1257" i="1"/>
  <c r="AR1257" i="1"/>
  <c r="AS1257" i="1"/>
  <c r="AT1257" i="1"/>
  <c r="AU1257" i="1"/>
  <c r="T1257" i="1"/>
  <c r="N1254" i="7"/>
  <c r="AV1257" i="1"/>
  <c r="AW1257" i="1"/>
  <c r="AX1257" i="1"/>
  <c r="AY1257" i="1"/>
  <c r="AZ1257" i="1"/>
  <c r="U1257" i="1"/>
  <c r="O1254" i="7"/>
  <c r="V1257" i="1"/>
  <c r="P1254" i="7"/>
  <c r="Q1254" i="7"/>
  <c r="R1254" i="7"/>
  <c r="Y1257" i="1"/>
  <c r="S1254" i="7"/>
  <c r="T1254" i="7"/>
  <c r="U1254" i="7"/>
  <c r="V1254" i="7"/>
  <c r="W1254" i="7"/>
  <c r="AE1257" i="1"/>
  <c r="X1254" i="7"/>
  <c r="Y1254" i="7"/>
  <c r="Z1254" i="7"/>
  <c r="AH1257" i="1"/>
  <c r="AA1254" i="7"/>
  <c r="AB1254" i="7"/>
  <c r="A1255" i="7"/>
  <c r="B1255" i="7"/>
  <c r="BA1258" i="1"/>
  <c r="BB1258" i="1"/>
  <c r="I1258" i="1"/>
  <c r="C1255" i="7"/>
  <c r="D1255" i="7"/>
  <c r="E1255" i="7"/>
  <c r="F1255" i="7"/>
  <c r="G1255" i="7"/>
  <c r="H1255" i="7"/>
  <c r="I1255" i="7"/>
  <c r="P1258" i="1"/>
  <c r="J1255" i="7"/>
  <c r="Q1258" i="1"/>
  <c r="K1255" i="7"/>
  <c r="L1255" i="7"/>
  <c r="M1255" i="7"/>
  <c r="AQ1258" i="1"/>
  <c r="AR1258" i="1"/>
  <c r="AS1258" i="1"/>
  <c r="AT1258" i="1"/>
  <c r="AU1258" i="1"/>
  <c r="T1258" i="1"/>
  <c r="N1255" i="7"/>
  <c r="AV1258" i="1"/>
  <c r="AW1258" i="1"/>
  <c r="AX1258" i="1"/>
  <c r="AY1258" i="1"/>
  <c r="AZ1258" i="1"/>
  <c r="U1258" i="1"/>
  <c r="O1255" i="7"/>
  <c r="V1258" i="1"/>
  <c r="P1255" i="7"/>
  <c r="Q1255" i="7"/>
  <c r="R1255" i="7"/>
  <c r="Y1258" i="1"/>
  <c r="S1255" i="7"/>
  <c r="T1255" i="7"/>
  <c r="U1255" i="7"/>
  <c r="V1255" i="7"/>
  <c r="W1255" i="7"/>
  <c r="AE1258" i="1"/>
  <c r="X1255" i="7"/>
  <c r="Y1255" i="7"/>
  <c r="Z1255" i="7"/>
  <c r="AH1258" i="1"/>
  <c r="AA1255" i="7"/>
  <c r="AB1255" i="7"/>
  <c r="A1256" i="7"/>
  <c r="B1256" i="7"/>
  <c r="BA1259" i="1"/>
  <c r="BB1259" i="1"/>
  <c r="I1259" i="1"/>
  <c r="C1256" i="7"/>
  <c r="D1256" i="7"/>
  <c r="E1256" i="7"/>
  <c r="F1256" i="7"/>
  <c r="G1256" i="7"/>
  <c r="H1256" i="7"/>
  <c r="I1256" i="7"/>
  <c r="P1259" i="1"/>
  <c r="J1256" i="7"/>
  <c r="Q1259" i="1"/>
  <c r="K1256" i="7"/>
  <c r="L1256" i="7"/>
  <c r="M1256" i="7"/>
  <c r="AQ1259" i="1"/>
  <c r="AR1259" i="1"/>
  <c r="AS1259" i="1"/>
  <c r="AT1259" i="1"/>
  <c r="AU1259" i="1"/>
  <c r="T1259" i="1"/>
  <c r="N1256" i="7"/>
  <c r="AV1259" i="1"/>
  <c r="AW1259" i="1"/>
  <c r="AX1259" i="1"/>
  <c r="AY1259" i="1"/>
  <c r="AZ1259" i="1"/>
  <c r="U1259" i="1"/>
  <c r="O1256" i="7"/>
  <c r="V1259" i="1"/>
  <c r="P1256" i="7"/>
  <c r="Q1256" i="7"/>
  <c r="R1256" i="7"/>
  <c r="Y1259" i="1"/>
  <c r="S1256" i="7"/>
  <c r="T1256" i="7"/>
  <c r="U1256" i="7"/>
  <c r="V1256" i="7"/>
  <c r="W1256" i="7"/>
  <c r="AE1259" i="1"/>
  <c r="X1256" i="7"/>
  <c r="Y1256" i="7"/>
  <c r="Z1256" i="7"/>
  <c r="AH1259" i="1"/>
  <c r="AA1256" i="7"/>
  <c r="AB1256" i="7"/>
  <c r="A1257" i="7"/>
  <c r="B1257" i="7"/>
  <c r="BA1260" i="1"/>
  <c r="BB1260" i="1"/>
  <c r="I1260" i="1"/>
  <c r="C1257" i="7"/>
  <c r="D1257" i="7"/>
  <c r="E1257" i="7"/>
  <c r="F1257" i="7"/>
  <c r="G1257" i="7"/>
  <c r="H1257" i="7"/>
  <c r="I1257" i="7"/>
  <c r="P1260" i="1"/>
  <c r="J1257" i="7"/>
  <c r="Q1260" i="1"/>
  <c r="K1257" i="7"/>
  <c r="L1257" i="7"/>
  <c r="M1257" i="7"/>
  <c r="AQ1260" i="1"/>
  <c r="AR1260" i="1"/>
  <c r="AS1260" i="1"/>
  <c r="AT1260" i="1"/>
  <c r="AU1260" i="1"/>
  <c r="T1260" i="1"/>
  <c r="N1257" i="7"/>
  <c r="AV1260" i="1"/>
  <c r="AW1260" i="1"/>
  <c r="AX1260" i="1"/>
  <c r="AY1260" i="1"/>
  <c r="AZ1260" i="1"/>
  <c r="U1260" i="1"/>
  <c r="O1257" i="7"/>
  <c r="V1260" i="1"/>
  <c r="P1257" i="7"/>
  <c r="Q1257" i="7"/>
  <c r="R1257" i="7"/>
  <c r="Y1260" i="1"/>
  <c r="S1257" i="7"/>
  <c r="T1257" i="7"/>
  <c r="U1257" i="7"/>
  <c r="V1257" i="7"/>
  <c r="W1257" i="7"/>
  <c r="AE1260" i="1"/>
  <c r="X1257" i="7"/>
  <c r="Y1257" i="7"/>
  <c r="Z1257" i="7"/>
  <c r="AH1260" i="1"/>
  <c r="AA1257" i="7"/>
  <c r="AB1257" i="7"/>
  <c r="A1258" i="7"/>
  <c r="B1258" i="7"/>
  <c r="BA1261" i="1"/>
  <c r="BB1261" i="1"/>
  <c r="I1261" i="1"/>
  <c r="C1258" i="7"/>
  <c r="D1258" i="7"/>
  <c r="E1258" i="7"/>
  <c r="F1258" i="7"/>
  <c r="G1258" i="7"/>
  <c r="H1258" i="7"/>
  <c r="I1258" i="7"/>
  <c r="P1261" i="1"/>
  <c r="J1258" i="7"/>
  <c r="Q1261" i="1"/>
  <c r="K1258" i="7"/>
  <c r="L1258" i="7"/>
  <c r="M1258" i="7"/>
  <c r="AQ1261" i="1"/>
  <c r="AR1261" i="1"/>
  <c r="AS1261" i="1"/>
  <c r="AT1261" i="1"/>
  <c r="AU1261" i="1"/>
  <c r="T1261" i="1"/>
  <c r="N1258" i="7"/>
  <c r="AV1261" i="1"/>
  <c r="AW1261" i="1"/>
  <c r="AX1261" i="1"/>
  <c r="AY1261" i="1"/>
  <c r="AZ1261" i="1"/>
  <c r="U1261" i="1"/>
  <c r="O1258" i="7"/>
  <c r="V1261" i="1"/>
  <c r="P1258" i="7"/>
  <c r="Q1258" i="7"/>
  <c r="R1258" i="7"/>
  <c r="Y1261" i="1"/>
  <c r="S1258" i="7"/>
  <c r="T1258" i="7"/>
  <c r="U1258" i="7"/>
  <c r="V1258" i="7"/>
  <c r="W1258" i="7"/>
  <c r="AE1261" i="1"/>
  <c r="X1258" i="7"/>
  <c r="Y1258" i="7"/>
  <c r="Z1258" i="7"/>
  <c r="AH1261" i="1"/>
  <c r="AA1258" i="7"/>
  <c r="AB1258" i="7"/>
  <c r="A1259" i="7"/>
  <c r="B1259" i="7"/>
  <c r="BA1262" i="1"/>
  <c r="BB1262" i="1"/>
  <c r="I1262" i="1"/>
  <c r="C1259" i="7"/>
  <c r="D1259" i="7"/>
  <c r="E1259" i="7"/>
  <c r="F1259" i="7"/>
  <c r="G1259" i="7"/>
  <c r="H1259" i="7"/>
  <c r="I1259" i="7"/>
  <c r="P1262" i="1"/>
  <c r="J1259" i="7"/>
  <c r="Q1262" i="1"/>
  <c r="K1259" i="7"/>
  <c r="L1259" i="7"/>
  <c r="M1259" i="7"/>
  <c r="AQ1262" i="1"/>
  <c r="AR1262" i="1"/>
  <c r="AS1262" i="1"/>
  <c r="AT1262" i="1"/>
  <c r="AU1262" i="1"/>
  <c r="T1262" i="1"/>
  <c r="N1259" i="7"/>
  <c r="AV1262" i="1"/>
  <c r="AW1262" i="1"/>
  <c r="AX1262" i="1"/>
  <c r="AY1262" i="1"/>
  <c r="AZ1262" i="1"/>
  <c r="U1262" i="1"/>
  <c r="O1259" i="7"/>
  <c r="V1262" i="1"/>
  <c r="P1259" i="7"/>
  <c r="Q1259" i="7"/>
  <c r="R1259" i="7"/>
  <c r="Y1262" i="1"/>
  <c r="S1259" i="7"/>
  <c r="T1259" i="7"/>
  <c r="U1259" i="7"/>
  <c r="V1259" i="7"/>
  <c r="W1259" i="7"/>
  <c r="AE1262" i="1"/>
  <c r="X1259" i="7"/>
  <c r="Y1259" i="7"/>
  <c r="Z1259" i="7"/>
  <c r="AH1262" i="1"/>
  <c r="AA1259" i="7"/>
  <c r="AB1259" i="7"/>
  <c r="A1260" i="7"/>
  <c r="B1260" i="7"/>
  <c r="BA1263" i="1"/>
  <c r="BB1263" i="1"/>
  <c r="I1263" i="1"/>
  <c r="C1260" i="7"/>
  <c r="D1260" i="7"/>
  <c r="E1260" i="7"/>
  <c r="F1260" i="7"/>
  <c r="G1260" i="7"/>
  <c r="H1260" i="7"/>
  <c r="I1260" i="7"/>
  <c r="P1263" i="1"/>
  <c r="J1260" i="7"/>
  <c r="Q1263" i="1"/>
  <c r="K1260" i="7"/>
  <c r="L1260" i="7"/>
  <c r="M1260" i="7"/>
  <c r="AQ1263" i="1"/>
  <c r="AR1263" i="1"/>
  <c r="AS1263" i="1"/>
  <c r="AT1263" i="1"/>
  <c r="AU1263" i="1"/>
  <c r="T1263" i="1"/>
  <c r="N1260" i="7"/>
  <c r="AV1263" i="1"/>
  <c r="AW1263" i="1"/>
  <c r="AX1263" i="1"/>
  <c r="AY1263" i="1"/>
  <c r="AZ1263" i="1"/>
  <c r="U1263" i="1"/>
  <c r="O1260" i="7"/>
  <c r="V1263" i="1"/>
  <c r="P1260" i="7"/>
  <c r="Q1260" i="7"/>
  <c r="R1260" i="7"/>
  <c r="Y1263" i="1"/>
  <c r="S1260" i="7"/>
  <c r="T1260" i="7"/>
  <c r="U1260" i="7"/>
  <c r="V1260" i="7"/>
  <c r="W1260" i="7"/>
  <c r="AE1263" i="1"/>
  <c r="X1260" i="7"/>
  <c r="Y1260" i="7"/>
  <c r="Z1260" i="7"/>
  <c r="AH1263" i="1"/>
  <c r="AA1260" i="7"/>
  <c r="AB1260" i="7"/>
  <c r="A1261" i="7"/>
  <c r="B1261" i="7"/>
  <c r="BA1264" i="1"/>
  <c r="BB1264" i="1"/>
  <c r="I1264" i="1"/>
  <c r="C1261" i="7"/>
  <c r="D1261" i="7"/>
  <c r="E1261" i="7"/>
  <c r="F1261" i="7"/>
  <c r="G1261" i="7"/>
  <c r="H1261" i="7"/>
  <c r="I1261" i="7"/>
  <c r="P1264" i="1"/>
  <c r="J1261" i="7"/>
  <c r="Q1264" i="1"/>
  <c r="K1261" i="7"/>
  <c r="L1261" i="7"/>
  <c r="M1261" i="7"/>
  <c r="AQ1264" i="1"/>
  <c r="AR1264" i="1"/>
  <c r="AS1264" i="1"/>
  <c r="AT1264" i="1"/>
  <c r="AU1264" i="1"/>
  <c r="T1264" i="1"/>
  <c r="N1261" i="7"/>
  <c r="AV1264" i="1"/>
  <c r="AW1264" i="1"/>
  <c r="AX1264" i="1"/>
  <c r="AY1264" i="1"/>
  <c r="AZ1264" i="1"/>
  <c r="U1264" i="1"/>
  <c r="O1261" i="7"/>
  <c r="V1264" i="1"/>
  <c r="P1261" i="7"/>
  <c r="Q1261" i="7"/>
  <c r="R1261" i="7"/>
  <c r="Y1264" i="1"/>
  <c r="S1261" i="7"/>
  <c r="T1261" i="7"/>
  <c r="U1261" i="7"/>
  <c r="V1261" i="7"/>
  <c r="W1261" i="7"/>
  <c r="AE1264" i="1"/>
  <c r="X1261" i="7"/>
  <c r="Y1261" i="7"/>
  <c r="Z1261" i="7"/>
  <c r="AH1264" i="1"/>
  <c r="AA1261" i="7"/>
  <c r="AB1261" i="7"/>
  <c r="A1262" i="7"/>
  <c r="B1262" i="7"/>
  <c r="BA1265" i="1"/>
  <c r="BB1265" i="1"/>
  <c r="I1265" i="1"/>
  <c r="C1262" i="7"/>
  <c r="D1262" i="7"/>
  <c r="E1262" i="7"/>
  <c r="F1262" i="7"/>
  <c r="G1262" i="7"/>
  <c r="H1262" i="7"/>
  <c r="I1262" i="7"/>
  <c r="P1265" i="1"/>
  <c r="J1262" i="7"/>
  <c r="Q1265" i="1"/>
  <c r="K1262" i="7"/>
  <c r="L1262" i="7"/>
  <c r="M1262" i="7"/>
  <c r="AQ1265" i="1"/>
  <c r="AR1265" i="1"/>
  <c r="AS1265" i="1"/>
  <c r="AT1265" i="1"/>
  <c r="AU1265" i="1"/>
  <c r="T1265" i="1"/>
  <c r="N1262" i="7"/>
  <c r="AV1265" i="1"/>
  <c r="AW1265" i="1"/>
  <c r="AX1265" i="1"/>
  <c r="AY1265" i="1"/>
  <c r="AZ1265" i="1"/>
  <c r="U1265" i="1"/>
  <c r="O1262" i="7"/>
  <c r="V1265" i="1"/>
  <c r="P1262" i="7"/>
  <c r="Q1262" i="7"/>
  <c r="R1262" i="7"/>
  <c r="Y1265" i="1"/>
  <c r="S1262" i="7"/>
  <c r="T1262" i="7"/>
  <c r="U1262" i="7"/>
  <c r="V1262" i="7"/>
  <c r="W1262" i="7"/>
  <c r="AE1265" i="1"/>
  <c r="X1262" i="7"/>
  <c r="Y1262" i="7"/>
  <c r="Z1262" i="7"/>
  <c r="AH1265" i="1"/>
  <c r="AA1262" i="7"/>
  <c r="AB1262" i="7"/>
  <c r="A1263" i="7"/>
  <c r="B1263" i="7"/>
  <c r="BA1266" i="1"/>
  <c r="BB1266" i="1"/>
  <c r="I1266" i="1"/>
  <c r="C1263" i="7"/>
  <c r="D1263" i="7"/>
  <c r="E1263" i="7"/>
  <c r="F1263" i="7"/>
  <c r="G1263" i="7"/>
  <c r="H1263" i="7"/>
  <c r="I1263" i="7"/>
  <c r="P1266" i="1"/>
  <c r="J1263" i="7"/>
  <c r="Q1266" i="1"/>
  <c r="K1263" i="7"/>
  <c r="L1263" i="7"/>
  <c r="M1263" i="7"/>
  <c r="AQ1266" i="1"/>
  <c r="AR1266" i="1"/>
  <c r="AS1266" i="1"/>
  <c r="AT1266" i="1"/>
  <c r="AU1266" i="1"/>
  <c r="T1266" i="1"/>
  <c r="N1263" i="7"/>
  <c r="AV1266" i="1"/>
  <c r="AW1266" i="1"/>
  <c r="AX1266" i="1"/>
  <c r="AY1266" i="1"/>
  <c r="AZ1266" i="1"/>
  <c r="U1266" i="1"/>
  <c r="O1263" i="7"/>
  <c r="V1266" i="1"/>
  <c r="P1263" i="7"/>
  <c r="Q1263" i="7"/>
  <c r="R1263" i="7"/>
  <c r="Y1266" i="1"/>
  <c r="S1263" i="7"/>
  <c r="T1263" i="7"/>
  <c r="U1263" i="7"/>
  <c r="V1263" i="7"/>
  <c r="W1263" i="7"/>
  <c r="AE1266" i="1"/>
  <c r="X1263" i="7"/>
  <c r="Y1263" i="7"/>
  <c r="Z1263" i="7"/>
  <c r="AH1266" i="1"/>
  <c r="AA1263" i="7"/>
  <c r="AB1263" i="7"/>
  <c r="A1264" i="7"/>
  <c r="B1264" i="7"/>
  <c r="I1267" i="1"/>
  <c r="C1264" i="7"/>
  <c r="D1264" i="7"/>
  <c r="E1264" i="7"/>
  <c r="F1264" i="7"/>
  <c r="G1264" i="7"/>
  <c r="H1264" i="7"/>
  <c r="I1264" i="7"/>
  <c r="BG25" i="16"/>
  <c r="BH25" i="16"/>
  <c r="BI25" i="16"/>
  <c r="BJ25" i="16"/>
  <c r="AS25" i="16"/>
  <c r="W25" i="16"/>
  <c r="P1267" i="1"/>
  <c r="J1264" i="7"/>
  <c r="Q1267" i="1"/>
  <c r="K1264" i="7"/>
  <c r="L1264" i="7"/>
  <c r="M1264" i="7"/>
  <c r="AQ1267" i="1"/>
  <c r="AR1267" i="1"/>
  <c r="AS1267" i="1"/>
  <c r="AT1267" i="1"/>
  <c r="AU1267" i="1"/>
  <c r="T1267" i="1"/>
  <c r="N1264" i="7"/>
  <c r="AV1267" i="1"/>
  <c r="AW1267" i="1"/>
  <c r="AX1267" i="1"/>
  <c r="AY1267" i="1"/>
  <c r="AZ1267" i="1"/>
  <c r="U1267" i="1"/>
  <c r="O1264" i="7"/>
  <c r="AX25" i="16"/>
  <c r="V1267" i="1"/>
  <c r="P1264" i="7"/>
  <c r="Q1264" i="7"/>
  <c r="R1264" i="7"/>
  <c r="Y1267" i="1"/>
  <c r="S1264" i="7"/>
  <c r="T1264" i="7"/>
  <c r="U1264" i="7"/>
  <c r="V1264" i="7"/>
  <c r="W1264" i="7"/>
  <c r="AE1267" i="1"/>
  <c r="X1264" i="7"/>
  <c r="Y1264" i="7"/>
  <c r="Z1264" i="7"/>
  <c r="AH1267" i="1"/>
  <c r="AA1264" i="7"/>
  <c r="AB1264" i="7"/>
  <c r="A1265" i="7"/>
  <c r="B1265" i="7"/>
  <c r="I1268" i="1"/>
  <c r="C1265" i="7"/>
  <c r="D1265" i="7"/>
  <c r="E1265" i="7"/>
  <c r="F1265" i="7"/>
  <c r="G1265" i="7"/>
  <c r="H1265" i="7"/>
  <c r="I1265" i="7"/>
  <c r="P1268" i="1"/>
  <c r="J1265" i="7"/>
  <c r="Q1268" i="1"/>
  <c r="K1265" i="7"/>
  <c r="L1265" i="7"/>
  <c r="M1265" i="7"/>
  <c r="AQ1268" i="1"/>
  <c r="AR1268" i="1"/>
  <c r="AS1268" i="1"/>
  <c r="AT1268" i="1"/>
  <c r="AU1268" i="1"/>
  <c r="T1268" i="1"/>
  <c r="N1265" i="7"/>
  <c r="AV1268" i="1"/>
  <c r="AW1268" i="1"/>
  <c r="AX1268" i="1"/>
  <c r="AY1268" i="1"/>
  <c r="AZ1268" i="1"/>
  <c r="U1268" i="1"/>
  <c r="O1265" i="7"/>
  <c r="V1268" i="1"/>
  <c r="P1265" i="7"/>
  <c r="Q1265" i="7"/>
  <c r="R1265" i="7"/>
  <c r="Y1268" i="1"/>
  <c r="S1265" i="7"/>
  <c r="T1265" i="7"/>
  <c r="U1265" i="7"/>
  <c r="V1265" i="7"/>
  <c r="W1265" i="7"/>
  <c r="AE1268" i="1"/>
  <c r="X1265" i="7"/>
  <c r="Y1265" i="7"/>
  <c r="Z1265" i="7"/>
  <c r="AH1268" i="1"/>
  <c r="AA1265" i="7"/>
  <c r="AB1265" i="7"/>
  <c r="A1266" i="7"/>
  <c r="B1266" i="7"/>
  <c r="I1269" i="1"/>
  <c r="C1266" i="7"/>
  <c r="D1266" i="7"/>
  <c r="E1266" i="7"/>
  <c r="F1266" i="7"/>
  <c r="G1266" i="7"/>
  <c r="H1266" i="7"/>
  <c r="I1266" i="7"/>
  <c r="P1269" i="1"/>
  <c r="J1266" i="7"/>
  <c r="Q1269" i="1"/>
  <c r="K1266" i="7"/>
  <c r="L1266" i="7"/>
  <c r="M1266" i="7"/>
  <c r="AQ1269" i="1"/>
  <c r="AR1269" i="1"/>
  <c r="AS1269" i="1"/>
  <c r="AT1269" i="1"/>
  <c r="AU1269" i="1"/>
  <c r="T1269" i="1"/>
  <c r="N1266" i="7"/>
  <c r="AV1269" i="1"/>
  <c r="AW1269" i="1"/>
  <c r="AX1269" i="1"/>
  <c r="AY1269" i="1"/>
  <c r="AZ1269" i="1"/>
  <c r="U1269" i="1"/>
  <c r="O1266" i="7"/>
  <c r="V1269" i="1"/>
  <c r="P1266" i="7"/>
  <c r="Q1266" i="7"/>
  <c r="R1266" i="7"/>
  <c r="Y1269" i="1"/>
  <c r="S1266" i="7"/>
  <c r="T1266" i="7"/>
  <c r="U1266" i="7"/>
  <c r="V1266" i="7"/>
  <c r="W1266" i="7"/>
  <c r="AE1269" i="1"/>
  <c r="X1266" i="7"/>
  <c r="Y1266" i="7"/>
  <c r="Z1266" i="7"/>
  <c r="AH1269" i="1"/>
  <c r="AA1266" i="7"/>
  <c r="AB1266" i="7"/>
  <c r="A1267" i="7"/>
  <c r="B1267" i="7"/>
  <c r="I1270" i="1"/>
  <c r="C1267" i="7"/>
  <c r="D1267" i="7"/>
  <c r="E1267" i="7"/>
  <c r="F1267" i="7"/>
  <c r="G1267" i="7"/>
  <c r="H1267" i="7"/>
  <c r="I1267" i="7"/>
  <c r="P1270" i="1"/>
  <c r="J1267" i="7"/>
  <c r="Q1270" i="1"/>
  <c r="K1267" i="7"/>
  <c r="L1267" i="7"/>
  <c r="M1267" i="7"/>
  <c r="AQ1270" i="1"/>
  <c r="AR1270" i="1"/>
  <c r="AS1270" i="1"/>
  <c r="AT1270" i="1"/>
  <c r="AU1270" i="1"/>
  <c r="T1270" i="1"/>
  <c r="N1267" i="7"/>
  <c r="AV1270" i="1"/>
  <c r="AW1270" i="1"/>
  <c r="AX1270" i="1"/>
  <c r="AY1270" i="1"/>
  <c r="AZ1270" i="1"/>
  <c r="U1270" i="1"/>
  <c r="O1267" i="7"/>
  <c r="V1270" i="1"/>
  <c r="P1267" i="7"/>
  <c r="Q1267" i="7"/>
  <c r="R1267" i="7"/>
  <c r="Y1270" i="1"/>
  <c r="S1267" i="7"/>
  <c r="T1267" i="7"/>
  <c r="U1267" i="7"/>
  <c r="V1267" i="7"/>
  <c r="W1267" i="7"/>
  <c r="AE1270" i="1"/>
  <c r="X1267" i="7"/>
  <c r="Y1267" i="7"/>
  <c r="Z1267" i="7"/>
  <c r="AH1270" i="1"/>
  <c r="AA1267" i="7"/>
  <c r="AB1267" i="7"/>
  <c r="A1268" i="7"/>
  <c r="B1268" i="7"/>
  <c r="I1271" i="1"/>
  <c r="C1268" i="7"/>
  <c r="D1268" i="7"/>
  <c r="E1268" i="7"/>
  <c r="F1268" i="7"/>
  <c r="G1268" i="7"/>
  <c r="H1268" i="7"/>
  <c r="I1268" i="7"/>
  <c r="P1271" i="1"/>
  <c r="J1268" i="7"/>
  <c r="Q1271" i="1"/>
  <c r="K1268" i="7"/>
  <c r="L1268" i="7"/>
  <c r="M1268" i="7"/>
  <c r="AQ1271" i="1"/>
  <c r="AR1271" i="1"/>
  <c r="AS1271" i="1"/>
  <c r="AT1271" i="1"/>
  <c r="AU1271" i="1"/>
  <c r="T1271" i="1"/>
  <c r="N1268" i="7"/>
  <c r="AV1271" i="1"/>
  <c r="AW1271" i="1"/>
  <c r="AX1271" i="1"/>
  <c r="AY1271" i="1"/>
  <c r="AZ1271" i="1"/>
  <c r="U1271" i="1"/>
  <c r="O1268" i="7"/>
  <c r="V1271" i="1"/>
  <c r="P1268" i="7"/>
  <c r="Q1268" i="7"/>
  <c r="R1268" i="7"/>
  <c r="Y1271" i="1"/>
  <c r="S1268" i="7"/>
  <c r="T1268" i="7"/>
  <c r="U1268" i="7"/>
  <c r="V1268" i="7"/>
  <c r="W1268" i="7"/>
  <c r="AE1271" i="1"/>
  <c r="X1268" i="7"/>
  <c r="Y1268" i="7"/>
  <c r="Z1268" i="7"/>
  <c r="AH1271" i="1"/>
  <c r="AA1268" i="7"/>
  <c r="AB1268" i="7"/>
  <c r="A1269" i="7"/>
  <c r="B1269" i="7"/>
  <c r="I1272" i="1"/>
  <c r="C1269" i="7"/>
  <c r="D1269" i="7"/>
  <c r="E1269" i="7"/>
  <c r="F1269" i="7"/>
  <c r="G1269" i="7"/>
  <c r="H1269" i="7"/>
  <c r="I1269" i="7"/>
  <c r="P1272" i="1"/>
  <c r="J1269" i="7"/>
  <c r="Q1272" i="1"/>
  <c r="K1269" i="7"/>
  <c r="L1269" i="7"/>
  <c r="M1269" i="7"/>
  <c r="AQ1272" i="1"/>
  <c r="AR1272" i="1"/>
  <c r="AS1272" i="1"/>
  <c r="AT1272" i="1"/>
  <c r="AU1272" i="1"/>
  <c r="T1272" i="1"/>
  <c r="N1269" i="7"/>
  <c r="AV1272" i="1"/>
  <c r="AW1272" i="1"/>
  <c r="AX1272" i="1"/>
  <c r="AY1272" i="1"/>
  <c r="AZ1272" i="1"/>
  <c r="U1272" i="1"/>
  <c r="O1269" i="7"/>
  <c r="V1272" i="1"/>
  <c r="P1269" i="7"/>
  <c r="Q1269" i="7"/>
  <c r="R1269" i="7"/>
  <c r="Y1272" i="1"/>
  <c r="S1269" i="7"/>
  <c r="T1269" i="7"/>
  <c r="U1269" i="7"/>
  <c r="V1269" i="7"/>
  <c r="W1269" i="7"/>
  <c r="AE1272" i="1"/>
  <c r="X1269" i="7"/>
  <c r="Y1269" i="7"/>
  <c r="Z1269" i="7"/>
  <c r="AH1272" i="1"/>
  <c r="AA1269" i="7"/>
  <c r="AB1269" i="7"/>
  <c r="A1270" i="7"/>
  <c r="B1270" i="7"/>
  <c r="I1273" i="1"/>
  <c r="C1270" i="7"/>
  <c r="D1270" i="7"/>
  <c r="E1270" i="7"/>
  <c r="F1270" i="7"/>
  <c r="G1270" i="7"/>
  <c r="H1270" i="7"/>
  <c r="I1270" i="7"/>
  <c r="P1273" i="1"/>
  <c r="J1270" i="7"/>
  <c r="Q1273" i="1"/>
  <c r="K1270" i="7"/>
  <c r="L1270" i="7"/>
  <c r="M1270" i="7"/>
  <c r="AQ1273" i="1"/>
  <c r="AR1273" i="1"/>
  <c r="AS1273" i="1"/>
  <c r="AT1273" i="1"/>
  <c r="AU1273" i="1"/>
  <c r="T1273" i="1"/>
  <c r="N1270" i="7"/>
  <c r="AV1273" i="1"/>
  <c r="AW1273" i="1"/>
  <c r="AX1273" i="1"/>
  <c r="AY1273" i="1"/>
  <c r="AZ1273" i="1"/>
  <c r="U1273" i="1"/>
  <c r="O1270" i="7"/>
  <c r="V1273" i="1"/>
  <c r="P1270" i="7"/>
  <c r="Q1270" i="7"/>
  <c r="R1270" i="7"/>
  <c r="Y1273" i="1"/>
  <c r="S1270" i="7"/>
  <c r="T1270" i="7"/>
  <c r="U1270" i="7"/>
  <c r="V1270" i="7"/>
  <c r="W1270" i="7"/>
  <c r="AE1273" i="1"/>
  <c r="X1270" i="7"/>
  <c r="Y1270" i="7"/>
  <c r="Z1270" i="7"/>
  <c r="AH1273" i="1"/>
  <c r="AA1270" i="7"/>
  <c r="AB1270" i="7"/>
  <c r="A1271" i="7"/>
  <c r="B1271" i="7"/>
  <c r="I1274" i="1"/>
  <c r="C1271" i="7"/>
  <c r="D1271" i="7"/>
  <c r="E1271" i="7"/>
  <c r="F1271" i="7"/>
  <c r="G1271" i="7"/>
  <c r="H1271" i="7"/>
  <c r="I1271" i="7"/>
  <c r="P1274" i="1"/>
  <c r="J1271" i="7"/>
  <c r="Q1274" i="1"/>
  <c r="K1271" i="7"/>
  <c r="L1271" i="7"/>
  <c r="M1271" i="7"/>
  <c r="AQ1274" i="1"/>
  <c r="AR1274" i="1"/>
  <c r="AS1274" i="1"/>
  <c r="AT1274" i="1"/>
  <c r="AU1274" i="1"/>
  <c r="T1274" i="1"/>
  <c r="N1271" i="7"/>
  <c r="AV1274" i="1"/>
  <c r="AW1274" i="1"/>
  <c r="AX1274" i="1"/>
  <c r="AY1274" i="1"/>
  <c r="AZ1274" i="1"/>
  <c r="U1274" i="1"/>
  <c r="O1271" i="7"/>
  <c r="V1274" i="1"/>
  <c r="P1271" i="7"/>
  <c r="Q1271" i="7"/>
  <c r="R1271" i="7"/>
  <c r="Y1274" i="1"/>
  <c r="S1271" i="7"/>
  <c r="T1271" i="7"/>
  <c r="U1271" i="7"/>
  <c r="V1271" i="7"/>
  <c r="W1271" i="7"/>
  <c r="AE1274" i="1"/>
  <c r="X1271" i="7"/>
  <c r="Y1271" i="7"/>
  <c r="Z1271" i="7"/>
  <c r="AH1274" i="1"/>
  <c r="AA1271" i="7"/>
  <c r="AB1271" i="7"/>
  <c r="A1272" i="7"/>
  <c r="B1272" i="7"/>
  <c r="I1275" i="1"/>
  <c r="C1272" i="7"/>
  <c r="D1272" i="7"/>
  <c r="E1272" i="7"/>
  <c r="F1272" i="7"/>
  <c r="G1272" i="7"/>
  <c r="H1272" i="7"/>
  <c r="I1272" i="7"/>
  <c r="P1275" i="1"/>
  <c r="J1272" i="7"/>
  <c r="Q1275" i="1"/>
  <c r="K1272" i="7"/>
  <c r="L1272" i="7"/>
  <c r="M1272" i="7"/>
  <c r="AQ1275" i="1"/>
  <c r="AR1275" i="1"/>
  <c r="AS1275" i="1"/>
  <c r="AT1275" i="1"/>
  <c r="AU1275" i="1"/>
  <c r="T1275" i="1"/>
  <c r="N1272" i="7"/>
  <c r="AV1275" i="1"/>
  <c r="AW1275" i="1"/>
  <c r="AX1275" i="1"/>
  <c r="AY1275" i="1"/>
  <c r="AZ1275" i="1"/>
  <c r="U1275" i="1"/>
  <c r="O1272" i="7"/>
  <c r="V1275" i="1"/>
  <c r="P1272" i="7"/>
  <c r="Q1272" i="7"/>
  <c r="R1272" i="7"/>
  <c r="Y1275" i="1"/>
  <c r="S1272" i="7"/>
  <c r="T1272" i="7"/>
  <c r="U1272" i="7"/>
  <c r="V1272" i="7"/>
  <c r="W1272" i="7"/>
  <c r="AE1275" i="1"/>
  <c r="X1272" i="7"/>
  <c r="Y1272" i="7"/>
  <c r="Z1272" i="7"/>
  <c r="AH1275" i="1"/>
  <c r="AA1272" i="7"/>
  <c r="AB1272" i="7"/>
  <c r="A1273" i="7"/>
  <c r="B1273" i="7"/>
  <c r="I1276" i="1"/>
  <c r="C1273" i="7"/>
  <c r="D1273" i="7"/>
  <c r="E1273" i="7"/>
  <c r="F1273" i="7"/>
  <c r="G1273" i="7"/>
  <c r="H1273" i="7"/>
  <c r="I1273" i="7"/>
  <c r="P1276" i="1"/>
  <c r="J1273" i="7"/>
  <c r="Q1276" i="1"/>
  <c r="K1273" i="7"/>
  <c r="L1273" i="7"/>
  <c r="M1273" i="7"/>
  <c r="AQ1276" i="1"/>
  <c r="AR1276" i="1"/>
  <c r="AS1276" i="1"/>
  <c r="AT1276" i="1"/>
  <c r="AU1276" i="1"/>
  <c r="T1276" i="1"/>
  <c r="N1273" i="7"/>
  <c r="AV1276" i="1"/>
  <c r="AW1276" i="1"/>
  <c r="AX1276" i="1"/>
  <c r="AY1276" i="1"/>
  <c r="AZ1276" i="1"/>
  <c r="U1276" i="1"/>
  <c r="O1273" i="7"/>
  <c r="V1276" i="1"/>
  <c r="P1273" i="7"/>
  <c r="Q1273" i="7"/>
  <c r="R1273" i="7"/>
  <c r="Y1276" i="1"/>
  <c r="S1273" i="7"/>
  <c r="T1273" i="7"/>
  <c r="U1273" i="7"/>
  <c r="V1273" i="7"/>
  <c r="W1273" i="7"/>
  <c r="AE1276" i="1"/>
  <c r="X1273" i="7"/>
  <c r="Y1273" i="7"/>
  <c r="Z1273" i="7"/>
  <c r="AH1276" i="1"/>
  <c r="AA1273" i="7"/>
  <c r="AB1273" i="7"/>
  <c r="A1274" i="7"/>
  <c r="B1274" i="7"/>
  <c r="I1277" i="1"/>
  <c r="C1274" i="7"/>
  <c r="D1274" i="7"/>
  <c r="E1274" i="7"/>
  <c r="F1274" i="7"/>
  <c r="G1274" i="7"/>
  <c r="H1274" i="7"/>
  <c r="I1274" i="7"/>
  <c r="P1277" i="1"/>
  <c r="J1274" i="7"/>
  <c r="Q1277" i="1"/>
  <c r="K1274" i="7"/>
  <c r="L1274" i="7"/>
  <c r="M1274" i="7"/>
  <c r="AQ1277" i="1"/>
  <c r="AR1277" i="1"/>
  <c r="AS1277" i="1"/>
  <c r="AT1277" i="1"/>
  <c r="AU1277" i="1"/>
  <c r="T1277" i="1"/>
  <c r="N1274" i="7"/>
  <c r="AV1277" i="1"/>
  <c r="AW1277" i="1"/>
  <c r="AX1277" i="1"/>
  <c r="AY1277" i="1"/>
  <c r="AZ1277" i="1"/>
  <c r="U1277" i="1"/>
  <c r="O1274" i="7"/>
  <c r="V1277" i="1"/>
  <c r="P1274" i="7"/>
  <c r="Q1274" i="7"/>
  <c r="R1274" i="7"/>
  <c r="Y1277" i="1"/>
  <c r="S1274" i="7"/>
  <c r="T1274" i="7"/>
  <c r="U1274" i="7"/>
  <c r="V1274" i="7"/>
  <c r="W1274" i="7"/>
  <c r="AE1277" i="1"/>
  <c r="X1274" i="7"/>
  <c r="Y1274" i="7"/>
  <c r="Z1274" i="7"/>
  <c r="AH1277" i="1"/>
  <c r="AA1274" i="7"/>
  <c r="AB1274" i="7"/>
  <c r="A1275" i="7"/>
  <c r="B1275" i="7"/>
  <c r="I1278" i="1"/>
  <c r="C1275" i="7"/>
  <c r="D1275" i="7"/>
  <c r="E1275" i="7"/>
  <c r="F1275" i="7"/>
  <c r="G1275" i="7"/>
  <c r="H1275" i="7"/>
  <c r="I1275" i="7"/>
  <c r="P1278" i="1"/>
  <c r="J1275" i="7"/>
  <c r="Q1278" i="1"/>
  <c r="K1275" i="7"/>
  <c r="L1275" i="7"/>
  <c r="M1275" i="7"/>
  <c r="AQ1278" i="1"/>
  <c r="AR1278" i="1"/>
  <c r="AS1278" i="1"/>
  <c r="AT1278" i="1"/>
  <c r="AU1278" i="1"/>
  <c r="T1278" i="1"/>
  <c r="N1275" i="7"/>
  <c r="AV1278" i="1"/>
  <c r="AW1278" i="1"/>
  <c r="AX1278" i="1"/>
  <c r="AY1278" i="1"/>
  <c r="AZ1278" i="1"/>
  <c r="U1278" i="1"/>
  <c r="O1275" i="7"/>
  <c r="V1278" i="1"/>
  <c r="P1275" i="7"/>
  <c r="Q1275" i="7"/>
  <c r="R1275" i="7"/>
  <c r="Y1278" i="1"/>
  <c r="S1275" i="7"/>
  <c r="T1275" i="7"/>
  <c r="U1275" i="7"/>
  <c r="V1275" i="7"/>
  <c r="W1275" i="7"/>
  <c r="AE1278" i="1"/>
  <c r="X1275" i="7"/>
  <c r="Y1275" i="7"/>
  <c r="Z1275" i="7"/>
  <c r="AH1278" i="1"/>
  <c r="AA1275" i="7"/>
  <c r="AB1275" i="7"/>
  <c r="A1276" i="7"/>
  <c r="B1276" i="7"/>
  <c r="I1279" i="1"/>
  <c r="C1276" i="7"/>
  <c r="D1276" i="7"/>
  <c r="E1276" i="7"/>
  <c r="F1276" i="7"/>
  <c r="G1276" i="7"/>
  <c r="H1276" i="7"/>
  <c r="I1276" i="7"/>
  <c r="P1279" i="1"/>
  <c r="J1276" i="7"/>
  <c r="Q1279" i="1"/>
  <c r="K1276" i="7"/>
  <c r="L1276" i="7"/>
  <c r="M1276" i="7"/>
  <c r="AQ1279" i="1"/>
  <c r="AR1279" i="1"/>
  <c r="AS1279" i="1"/>
  <c r="AT1279" i="1"/>
  <c r="AU1279" i="1"/>
  <c r="T1279" i="1"/>
  <c r="N1276" i="7"/>
  <c r="AV1279" i="1"/>
  <c r="AW1279" i="1"/>
  <c r="AX1279" i="1"/>
  <c r="AY1279" i="1"/>
  <c r="AZ1279" i="1"/>
  <c r="U1279" i="1"/>
  <c r="O1276" i="7"/>
  <c r="V1279" i="1"/>
  <c r="P1276" i="7"/>
  <c r="Q1276" i="7"/>
  <c r="R1276" i="7"/>
  <c r="Y1279" i="1"/>
  <c r="S1276" i="7"/>
  <c r="T1276" i="7"/>
  <c r="U1276" i="7"/>
  <c r="V1276" i="7"/>
  <c r="W1276" i="7"/>
  <c r="AE1279" i="1"/>
  <c r="X1276" i="7"/>
  <c r="Y1276" i="7"/>
  <c r="Z1276" i="7"/>
  <c r="AH1279" i="1"/>
  <c r="AA1276" i="7"/>
  <c r="AB1276" i="7"/>
  <c r="A1277" i="7"/>
  <c r="B1277" i="7"/>
  <c r="I1280" i="1"/>
  <c r="C1277" i="7"/>
  <c r="D1277" i="7"/>
  <c r="E1277" i="7"/>
  <c r="F1277" i="7"/>
  <c r="G1277" i="7"/>
  <c r="H1277" i="7"/>
  <c r="I1277" i="7"/>
  <c r="P1280" i="1"/>
  <c r="J1277" i="7"/>
  <c r="Q1280" i="1"/>
  <c r="K1277" i="7"/>
  <c r="L1277" i="7"/>
  <c r="M1277" i="7"/>
  <c r="AQ1280" i="1"/>
  <c r="AR1280" i="1"/>
  <c r="AS1280" i="1"/>
  <c r="AT1280" i="1"/>
  <c r="AU1280" i="1"/>
  <c r="T1280" i="1"/>
  <c r="N1277" i="7"/>
  <c r="AV1280" i="1"/>
  <c r="AW1280" i="1"/>
  <c r="AX1280" i="1"/>
  <c r="AY1280" i="1"/>
  <c r="AZ1280" i="1"/>
  <c r="U1280" i="1"/>
  <c r="O1277" i="7"/>
  <c r="V1280" i="1"/>
  <c r="P1277" i="7"/>
  <c r="Q1277" i="7"/>
  <c r="R1277" i="7"/>
  <c r="Y1280" i="1"/>
  <c r="S1277" i="7"/>
  <c r="T1277" i="7"/>
  <c r="U1277" i="7"/>
  <c r="V1277" i="7"/>
  <c r="W1277" i="7"/>
  <c r="AE1280" i="1"/>
  <c r="X1277" i="7"/>
  <c r="Y1277" i="7"/>
  <c r="Z1277" i="7"/>
  <c r="AH1280" i="1"/>
  <c r="AA1277" i="7"/>
  <c r="AB1277" i="7"/>
  <c r="A1278" i="7"/>
  <c r="B1278" i="7"/>
  <c r="I1281" i="1"/>
  <c r="C1278" i="7"/>
  <c r="D1278" i="7"/>
  <c r="E1278" i="7"/>
  <c r="F1278" i="7"/>
  <c r="G1278" i="7"/>
  <c r="H1278" i="7"/>
  <c r="I1278" i="7"/>
  <c r="P1281" i="1"/>
  <c r="J1278" i="7"/>
  <c r="Q1281" i="1"/>
  <c r="K1278" i="7"/>
  <c r="L1278" i="7"/>
  <c r="M1278" i="7"/>
  <c r="AQ1281" i="1"/>
  <c r="AR1281" i="1"/>
  <c r="AS1281" i="1"/>
  <c r="AT1281" i="1"/>
  <c r="AU1281" i="1"/>
  <c r="T1281" i="1"/>
  <c r="N1278" i="7"/>
  <c r="AV1281" i="1"/>
  <c r="AW1281" i="1"/>
  <c r="AX1281" i="1"/>
  <c r="AY1281" i="1"/>
  <c r="AZ1281" i="1"/>
  <c r="U1281" i="1"/>
  <c r="O1278" i="7"/>
  <c r="V1281" i="1"/>
  <c r="P1278" i="7"/>
  <c r="Q1278" i="7"/>
  <c r="R1278" i="7"/>
  <c r="Y1281" i="1"/>
  <c r="S1278" i="7"/>
  <c r="T1278" i="7"/>
  <c r="U1278" i="7"/>
  <c r="V1278" i="7"/>
  <c r="W1278" i="7"/>
  <c r="AE1281" i="1"/>
  <c r="X1278" i="7"/>
  <c r="Y1278" i="7"/>
  <c r="Z1278" i="7"/>
  <c r="AH1281" i="1"/>
  <c r="AA1278" i="7"/>
  <c r="AB1278" i="7"/>
  <c r="A1279" i="7"/>
  <c r="B1279" i="7"/>
  <c r="I1282" i="1"/>
  <c r="C1279" i="7"/>
  <c r="D1279" i="7"/>
  <c r="E1279" i="7"/>
  <c r="F1279" i="7"/>
  <c r="G1279" i="7"/>
  <c r="H1279" i="7"/>
  <c r="I1279" i="7"/>
  <c r="P1282" i="1"/>
  <c r="J1279" i="7"/>
  <c r="Q1282" i="1"/>
  <c r="K1279" i="7"/>
  <c r="L1279" i="7"/>
  <c r="M1279" i="7"/>
  <c r="AQ1282" i="1"/>
  <c r="AR1282" i="1"/>
  <c r="AS1282" i="1"/>
  <c r="AT1282" i="1"/>
  <c r="AU1282" i="1"/>
  <c r="T1282" i="1"/>
  <c r="N1279" i="7"/>
  <c r="AV1282" i="1"/>
  <c r="AW1282" i="1"/>
  <c r="AX1282" i="1"/>
  <c r="AY1282" i="1"/>
  <c r="AZ1282" i="1"/>
  <c r="U1282" i="1"/>
  <c r="O1279" i="7"/>
  <c r="V1282" i="1"/>
  <c r="P1279" i="7"/>
  <c r="Q1279" i="7"/>
  <c r="R1279" i="7"/>
  <c r="Y1282" i="1"/>
  <c r="S1279" i="7"/>
  <c r="T1279" i="7"/>
  <c r="U1279" i="7"/>
  <c r="V1279" i="7"/>
  <c r="W1279" i="7"/>
  <c r="AE1282" i="1"/>
  <c r="X1279" i="7"/>
  <c r="Y1279" i="7"/>
  <c r="Z1279" i="7"/>
  <c r="AH1282" i="1"/>
  <c r="AA1279" i="7"/>
  <c r="AB1279" i="7"/>
  <c r="A1280" i="7"/>
  <c r="B1280" i="7"/>
  <c r="I1283" i="1"/>
  <c r="C1280" i="7"/>
  <c r="D1280" i="7"/>
  <c r="E1280" i="7"/>
  <c r="F1280" i="7"/>
  <c r="G1280" i="7"/>
  <c r="H1280" i="7"/>
  <c r="I1280" i="7"/>
  <c r="P1283" i="1"/>
  <c r="J1280" i="7"/>
  <c r="Q1283" i="1"/>
  <c r="K1280" i="7"/>
  <c r="L1280" i="7"/>
  <c r="M1280" i="7"/>
  <c r="AQ1283" i="1"/>
  <c r="AR1283" i="1"/>
  <c r="AS1283" i="1"/>
  <c r="AT1283" i="1"/>
  <c r="AU1283" i="1"/>
  <c r="T1283" i="1"/>
  <c r="N1280" i="7"/>
  <c r="AV1283" i="1"/>
  <c r="AW1283" i="1"/>
  <c r="AX1283" i="1"/>
  <c r="AY1283" i="1"/>
  <c r="AZ1283" i="1"/>
  <c r="U1283" i="1"/>
  <c r="O1280" i="7"/>
  <c r="V1283" i="1"/>
  <c r="P1280" i="7"/>
  <c r="Q1280" i="7"/>
  <c r="R1280" i="7"/>
  <c r="Y1283" i="1"/>
  <c r="S1280" i="7"/>
  <c r="T1280" i="7"/>
  <c r="U1280" i="7"/>
  <c r="V1280" i="7"/>
  <c r="W1280" i="7"/>
  <c r="AE1283" i="1"/>
  <c r="X1280" i="7"/>
  <c r="Y1280" i="7"/>
  <c r="Z1280" i="7"/>
  <c r="AH1283" i="1"/>
  <c r="AA1280" i="7"/>
  <c r="AB1280" i="7"/>
  <c r="A1281" i="7"/>
  <c r="B1281" i="7"/>
  <c r="I1284" i="1"/>
  <c r="C1281" i="7"/>
  <c r="D1281" i="7"/>
  <c r="E1281" i="7"/>
  <c r="F1281" i="7"/>
  <c r="G1281" i="7"/>
  <c r="H1281" i="7"/>
  <c r="I1281" i="7"/>
  <c r="P1284" i="1"/>
  <c r="J1281" i="7"/>
  <c r="Q1284" i="1"/>
  <c r="K1281" i="7"/>
  <c r="L1281" i="7"/>
  <c r="M1281" i="7"/>
  <c r="AQ1284" i="1"/>
  <c r="AR1284" i="1"/>
  <c r="AS1284" i="1"/>
  <c r="AT1284" i="1"/>
  <c r="AU1284" i="1"/>
  <c r="T1284" i="1"/>
  <c r="N1281" i="7"/>
  <c r="AV1284" i="1"/>
  <c r="AW1284" i="1"/>
  <c r="AX1284" i="1"/>
  <c r="AY1284" i="1"/>
  <c r="AZ1284" i="1"/>
  <c r="U1284" i="1"/>
  <c r="O1281" i="7"/>
  <c r="V1284" i="1"/>
  <c r="P1281" i="7"/>
  <c r="Q1281" i="7"/>
  <c r="R1281" i="7"/>
  <c r="Y1284" i="1"/>
  <c r="S1281" i="7"/>
  <c r="T1281" i="7"/>
  <c r="U1281" i="7"/>
  <c r="V1281" i="7"/>
  <c r="W1281" i="7"/>
  <c r="AE1284" i="1"/>
  <c r="X1281" i="7"/>
  <c r="Y1281" i="7"/>
  <c r="Z1281" i="7"/>
  <c r="AH1284" i="1"/>
  <c r="AA1281" i="7"/>
  <c r="AB1281" i="7"/>
  <c r="A1282" i="7"/>
  <c r="B1282" i="7"/>
  <c r="I1285" i="1"/>
  <c r="C1282" i="7"/>
  <c r="D1282" i="7"/>
  <c r="E1282" i="7"/>
  <c r="F1282" i="7"/>
  <c r="G1282" i="7"/>
  <c r="H1282" i="7"/>
  <c r="I1282" i="7"/>
  <c r="P1285" i="1"/>
  <c r="J1282" i="7"/>
  <c r="Q1285" i="1"/>
  <c r="K1282" i="7"/>
  <c r="L1282" i="7"/>
  <c r="M1282" i="7"/>
  <c r="AQ1285" i="1"/>
  <c r="AR1285" i="1"/>
  <c r="AS1285" i="1"/>
  <c r="AT1285" i="1"/>
  <c r="AU1285" i="1"/>
  <c r="T1285" i="1"/>
  <c r="N1282" i="7"/>
  <c r="AV1285" i="1"/>
  <c r="AW1285" i="1"/>
  <c r="AX1285" i="1"/>
  <c r="AY1285" i="1"/>
  <c r="AZ1285" i="1"/>
  <c r="U1285" i="1"/>
  <c r="O1282" i="7"/>
  <c r="V1285" i="1"/>
  <c r="P1282" i="7"/>
  <c r="Q1282" i="7"/>
  <c r="R1282" i="7"/>
  <c r="Y1285" i="1"/>
  <c r="S1282" i="7"/>
  <c r="T1282" i="7"/>
  <c r="U1282" i="7"/>
  <c r="V1282" i="7"/>
  <c r="W1282" i="7"/>
  <c r="AE1285" i="1"/>
  <c r="X1282" i="7"/>
  <c r="Y1282" i="7"/>
  <c r="Z1282" i="7"/>
  <c r="AH1285" i="1"/>
  <c r="AA1282" i="7"/>
  <c r="AB1282" i="7"/>
  <c r="A1283" i="7"/>
  <c r="B1283" i="7"/>
  <c r="I1286" i="1"/>
  <c r="C1283" i="7"/>
  <c r="D1283" i="7"/>
  <c r="E1283" i="7"/>
  <c r="F1283" i="7"/>
  <c r="G1283" i="7"/>
  <c r="H1283" i="7"/>
  <c r="I1283" i="7"/>
  <c r="P1286" i="1"/>
  <c r="J1283" i="7"/>
  <c r="Q1286" i="1"/>
  <c r="K1283" i="7"/>
  <c r="L1283" i="7"/>
  <c r="M1283" i="7"/>
  <c r="AQ1286" i="1"/>
  <c r="AR1286" i="1"/>
  <c r="AS1286" i="1"/>
  <c r="AT1286" i="1"/>
  <c r="AU1286" i="1"/>
  <c r="T1286" i="1"/>
  <c r="N1283" i="7"/>
  <c r="AV1286" i="1"/>
  <c r="AW1286" i="1"/>
  <c r="AX1286" i="1"/>
  <c r="AY1286" i="1"/>
  <c r="AZ1286" i="1"/>
  <c r="U1286" i="1"/>
  <c r="O1283" i="7"/>
  <c r="V1286" i="1"/>
  <c r="P1283" i="7"/>
  <c r="Q1283" i="7"/>
  <c r="R1283" i="7"/>
  <c r="Y1286" i="1"/>
  <c r="S1283" i="7"/>
  <c r="T1283" i="7"/>
  <c r="U1283" i="7"/>
  <c r="V1283" i="7"/>
  <c r="W1283" i="7"/>
  <c r="AE1286" i="1"/>
  <c r="X1283" i="7"/>
  <c r="Y1283" i="7"/>
  <c r="Z1283" i="7"/>
  <c r="AH1286" i="1"/>
  <c r="AA1283" i="7"/>
  <c r="AB1283" i="7"/>
  <c r="A1284" i="7"/>
  <c r="B1284" i="7"/>
  <c r="C1284" i="7"/>
  <c r="D1284" i="7"/>
  <c r="E1284" i="7"/>
  <c r="F1284" i="7"/>
  <c r="G1284" i="7"/>
  <c r="H1284" i="7"/>
  <c r="I1284" i="7"/>
  <c r="BK25" i="16"/>
  <c r="BL25" i="16"/>
  <c r="BM25" i="16"/>
  <c r="BN25" i="16"/>
  <c r="AT25" i="16"/>
  <c r="X25" i="16"/>
  <c r="P1287" i="1"/>
  <c r="J1284" i="7"/>
  <c r="Q1287" i="1"/>
  <c r="K1284" i="7"/>
  <c r="L1284" i="7"/>
  <c r="M1284" i="7"/>
  <c r="AQ1287" i="1"/>
  <c r="AR1287" i="1"/>
  <c r="AS1287" i="1"/>
  <c r="AT1287" i="1"/>
  <c r="AU1287" i="1"/>
  <c r="T1287" i="1"/>
  <c r="N1284" i="7"/>
  <c r="AV1287" i="1"/>
  <c r="AW1287" i="1"/>
  <c r="AX1287" i="1"/>
  <c r="AY1287" i="1"/>
  <c r="AZ1287" i="1"/>
  <c r="U1287" i="1"/>
  <c r="O1284" i="7"/>
  <c r="AY25" i="16"/>
  <c r="V1287" i="1"/>
  <c r="P1284" i="7"/>
  <c r="Q1284" i="7"/>
  <c r="R1284" i="7"/>
  <c r="Y1287" i="1"/>
  <c r="S1284" i="7"/>
  <c r="T1284" i="7"/>
  <c r="U1284" i="7"/>
  <c r="V1284" i="7"/>
  <c r="W1284" i="7"/>
  <c r="AE1287" i="1"/>
  <c r="X1284" i="7"/>
  <c r="Y1284" i="7"/>
  <c r="Z1284" i="7"/>
  <c r="AH1287" i="1"/>
  <c r="AA1284" i="7"/>
  <c r="AB1284" i="7"/>
  <c r="A1285" i="7"/>
  <c r="B1285" i="7"/>
  <c r="C1285" i="7"/>
  <c r="D1285" i="7"/>
  <c r="E1285" i="7"/>
  <c r="F1285" i="7"/>
  <c r="G1285" i="7"/>
  <c r="H1285" i="7"/>
  <c r="I1285" i="7"/>
  <c r="P1288" i="1"/>
  <c r="J1285" i="7"/>
  <c r="Q1288" i="1"/>
  <c r="K1285" i="7"/>
  <c r="L1285" i="7"/>
  <c r="M1285" i="7"/>
  <c r="AQ1288" i="1"/>
  <c r="AR1288" i="1"/>
  <c r="AS1288" i="1"/>
  <c r="AT1288" i="1"/>
  <c r="AU1288" i="1"/>
  <c r="T1288" i="1"/>
  <c r="N1285" i="7"/>
  <c r="AV1288" i="1"/>
  <c r="AW1288" i="1"/>
  <c r="AX1288" i="1"/>
  <c r="AY1288" i="1"/>
  <c r="AZ1288" i="1"/>
  <c r="U1288" i="1"/>
  <c r="O1285" i="7"/>
  <c r="V1288" i="1"/>
  <c r="P1285" i="7"/>
  <c r="Q1285" i="7"/>
  <c r="R1285" i="7"/>
  <c r="Y1288" i="1"/>
  <c r="S1285" i="7"/>
  <c r="T1285" i="7"/>
  <c r="U1285" i="7"/>
  <c r="V1285" i="7"/>
  <c r="W1285" i="7"/>
  <c r="AE1288" i="1"/>
  <c r="X1285" i="7"/>
  <c r="Y1285" i="7"/>
  <c r="Z1285" i="7"/>
  <c r="AH1288" i="1"/>
  <c r="AA1285" i="7"/>
  <c r="AB1285" i="7"/>
  <c r="A1286" i="7"/>
  <c r="B1286" i="7"/>
  <c r="C1286" i="7"/>
  <c r="D1286" i="7"/>
  <c r="E1286" i="7"/>
  <c r="F1286" i="7"/>
  <c r="G1286" i="7"/>
  <c r="H1286" i="7"/>
  <c r="I1286" i="7"/>
  <c r="P1289" i="1"/>
  <c r="J1286" i="7"/>
  <c r="Q1289" i="1"/>
  <c r="K1286" i="7"/>
  <c r="L1286" i="7"/>
  <c r="M1286" i="7"/>
  <c r="AQ1289" i="1"/>
  <c r="AR1289" i="1"/>
  <c r="AS1289" i="1"/>
  <c r="AT1289" i="1"/>
  <c r="AU1289" i="1"/>
  <c r="T1289" i="1"/>
  <c r="N1286" i="7"/>
  <c r="AV1289" i="1"/>
  <c r="AW1289" i="1"/>
  <c r="AX1289" i="1"/>
  <c r="AY1289" i="1"/>
  <c r="AZ1289" i="1"/>
  <c r="U1289" i="1"/>
  <c r="O1286" i="7"/>
  <c r="V1289" i="1"/>
  <c r="P1286" i="7"/>
  <c r="Q1286" i="7"/>
  <c r="R1286" i="7"/>
  <c r="Y1289" i="1"/>
  <c r="S1286" i="7"/>
  <c r="T1286" i="7"/>
  <c r="U1286" i="7"/>
  <c r="V1286" i="7"/>
  <c r="W1286" i="7"/>
  <c r="AE1289" i="1"/>
  <c r="X1286" i="7"/>
  <c r="Y1286" i="7"/>
  <c r="Z1286" i="7"/>
  <c r="AH1289" i="1"/>
  <c r="AA1286" i="7"/>
  <c r="AB1286" i="7"/>
  <c r="A1287" i="7"/>
  <c r="B1287" i="7"/>
  <c r="C1287" i="7"/>
  <c r="D1287" i="7"/>
  <c r="E1287" i="7"/>
  <c r="F1287" i="7"/>
  <c r="G1287" i="7"/>
  <c r="H1287" i="7"/>
  <c r="I1287" i="7"/>
  <c r="P1290" i="1"/>
  <c r="J1287" i="7"/>
  <c r="Q1290" i="1"/>
  <c r="K1287" i="7"/>
  <c r="L1287" i="7"/>
  <c r="M1287" i="7"/>
  <c r="AQ1290" i="1"/>
  <c r="AR1290" i="1"/>
  <c r="AS1290" i="1"/>
  <c r="AT1290" i="1"/>
  <c r="AU1290" i="1"/>
  <c r="T1290" i="1"/>
  <c r="N1287" i="7"/>
  <c r="AV1290" i="1"/>
  <c r="AW1290" i="1"/>
  <c r="AX1290" i="1"/>
  <c r="AY1290" i="1"/>
  <c r="AZ1290" i="1"/>
  <c r="U1290" i="1"/>
  <c r="O1287" i="7"/>
  <c r="V1290" i="1"/>
  <c r="P1287" i="7"/>
  <c r="Q1287" i="7"/>
  <c r="R1287" i="7"/>
  <c r="Y1290" i="1"/>
  <c r="S1287" i="7"/>
  <c r="T1287" i="7"/>
  <c r="U1287" i="7"/>
  <c r="V1287" i="7"/>
  <c r="W1287" i="7"/>
  <c r="AE1290" i="1"/>
  <c r="X1287" i="7"/>
  <c r="Y1287" i="7"/>
  <c r="Z1287" i="7"/>
  <c r="AH1290" i="1"/>
  <c r="AA1287" i="7"/>
  <c r="AB1287" i="7"/>
  <c r="A1288" i="7"/>
  <c r="B1288" i="7"/>
  <c r="C1288" i="7"/>
  <c r="D1288" i="7"/>
  <c r="E1288" i="7"/>
  <c r="F1288" i="7"/>
  <c r="G1288" i="7"/>
  <c r="H1288" i="7"/>
  <c r="I1288" i="7"/>
  <c r="P1291" i="1"/>
  <c r="J1288" i="7"/>
  <c r="Q1291" i="1"/>
  <c r="K1288" i="7"/>
  <c r="L1288" i="7"/>
  <c r="M1288" i="7"/>
  <c r="AQ1291" i="1"/>
  <c r="AR1291" i="1"/>
  <c r="AS1291" i="1"/>
  <c r="AT1291" i="1"/>
  <c r="AU1291" i="1"/>
  <c r="T1291" i="1"/>
  <c r="N1288" i="7"/>
  <c r="AV1291" i="1"/>
  <c r="AW1291" i="1"/>
  <c r="AX1291" i="1"/>
  <c r="AY1291" i="1"/>
  <c r="AZ1291" i="1"/>
  <c r="U1291" i="1"/>
  <c r="O1288" i="7"/>
  <c r="V1291" i="1"/>
  <c r="P1288" i="7"/>
  <c r="Q1288" i="7"/>
  <c r="R1288" i="7"/>
  <c r="Y1291" i="1"/>
  <c r="S1288" i="7"/>
  <c r="T1288" i="7"/>
  <c r="U1288" i="7"/>
  <c r="V1288" i="7"/>
  <c r="W1288" i="7"/>
  <c r="AE1291" i="1"/>
  <c r="X1288" i="7"/>
  <c r="Y1288" i="7"/>
  <c r="Z1288" i="7"/>
  <c r="AH1291" i="1"/>
  <c r="AA1288" i="7"/>
  <c r="AB1288" i="7"/>
  <c r="A1289" i="7"/>
  <c r="B1289" i="7"/>
  <c r="C1289" i="7"/>
  <c r="D1289" i="7"/>
  <c r="E1289" i="7"/>
  <c r="F1289" i="7"/>
  <c r="G1289" i="7"/>
  <c r="H1289" i="7"/>
  <c r="I1289" i="7"/>
  <c r="P1292" i="1"/>
  <c r="J1289" i="7"/>
  <c r="Q1292" i="1"/>
  <c r="K1289" i="7"/>
  <c r="L1289" i="7"/>
  <c r="M1289" i="7"/>
  <c r="AQ1292" i="1"/>
  <c r="AR1292" i="1"/>
  <c r="AS1292" i="1"/>
  <c r="AT1292" i="1"/>
  <c r="AU1292" i="1"/>
  <c r="T1292" i="1"/>
  <c r="N1289" i="7"/>
  <c r="AV1292" i="1"/>
  <c r="AW1292" i="1"/>
  <c r="AX1292" i="1"/>
  <c r="AY1292" i="1"/>
  <c r="AZ1292" i="1"/>
  <c r="U1292" i="1"/>
  <c r="O1289" i="7"/>
  <c r="V1292" i="1"/>
  <c r="P1289" i="7"/>
  <c r="Q1289" i="7"/>
  <c r="R1289" i="7"/>
  <c r="Y1292" i="1"/>
  <c r="S1289" i="7"/>
  <c r="T1289" i="7"/>
  <c r="U1289" i="7"/>
  <c r="V1289" i="7"/>
  <c r="W1289" i="7"/>
  <c r="AE1292" i="1"/>
  <c r="X1289" i="7"/>
  <c r="Y1289" i="7"/>
  <c r="Z1289" i="7"/>
  <c r="AH1292" i="1"/>
  <c r="AA1289" i="7"/>
  <c r="AB1289" i="7"/>
  <c r="A1290" i="7"/>
  <c r="B1290" i="7"/>
  <c r="C1290" i="7"/>
  <c r="D1290" i="7"/>
  <c r="E1290" i="7"/>
  <c r="F1290" i="7"/>
  <c r="G1290" i="7"/>
  <c r="H1290" i="7"/>
  <c r="I1290" i="7"/>
  <c r="P1293" i="1"/>
  <c r="J1290" i="7"/>
  <c r="Q1293" i="1"/>
  <c r="K1290" i="7"/>
  <c r="L1290" i="7"/>
  <c r="M1290" i="7"/>
  <c r="AQ1293" i="1"/>
  <c r="AR1293" i="1"/>
  <c r="AS1293" i="1"/>
  <c r="AT1293" i="1"/>
  <c r="AU1293" i="1"/>
  <c r="T1293" i="1"/>
  <c r="N1290" i="7"/>
  <c r="AV1293" i="1"/>
  <c r="AW1293" i="1"/>
  <c r="AX1293" i="1"/>
  <c r="AY1293" i="1"/>
  <c r="AZ1293" i="1"/>
  <c r="U1293" i="1"/>
  <c r="O1290" i="7"/>
  <c r="V1293" i="1"/>
  <c r="P1290" i="7"/>
  <c r="Q1290" i="7"/>
  <c r="R1290" i="7"/>
  <c r="Y1293" i="1"/>
  <c r="S1290" i="7"/>
  <c r="T1290" i="7"/>
  <c r="U1290" i="7"/>
  <c r="V1290" i="7"/>
  <c r="W1290" i="7"/>
  <c r="AE1293" i="1"/>
  <c r="X1290" i="7"/>
  <c r="Y1290" i="7"/>
  <c r="Z1290" i="7"/>
  <c r="AH1293" i="1"/>
  <c r="AA1290" i="7"/>
  <c r="AB1290" i="7"/>
  <c r="A1291" i="7"/>
  <c r="B1291" i="7"/>
  <c r="C1291" i="7"/>
  <c r="D1291" i="7"/>
  <c r="E1291" i="7"/>
  <c r="F1291" i="7"/>
  <c r="G1291" i="7"/>
  <c r="H1291" i="7"/>
  <c r="I1291" i="7"/>
  <c r="P1294" i="1"/>
  <c r="J1291" i="7"/>
  <c r="Q1294" i="1"/>
  <c r="K1291" i="7"/>
  <c r="L1291" i="7"/>
  <c r="M1291" i="7"/>
  <c r="AQ1294" i="1"/>
  <c r="AR1294" i="1"/>
  <c r="AS1294" i="1"/>
  <c r="AT1294" i="1"/>
  <c r="AU1294" i="1"/>
  <c r="T1294" i="1"/>
  <c r="N1291" i="7"/>
  <c r="AV1294" i="1"/>
  <c r="AW1294" i="1"/>
  <c r="AX1294" i="1"/>
  <c r="AY1294" i="1"/>
  <c r="AZ1294" i="1"/>
  <c r="U1294" i="1"/>
  <c r="O1291" i="7"/>
  <c r="V1294" i="1"/>
  <c r="P1291" i="7"/>
  <c r="Q1291" i="7"/>
  <c r="R1291" i="7"/>
  <c r="Y1294" i="1"/>
  <c r="S1291" i="7"/>
  <c r="T1291" i="7"/>
  <c r="U1291" i="7"/>
  <c r="V1291" i="7"/>
  <c r="W1291" i="7"/>
  <c r="AE1294" i="1"/>
  <c r="X1291" i="7"/>
  <c r="Y1291" i="7"/>
  <c r="Z1291" i="7"/>
  <c r="AH1294" i="1"/>
  <c r="AA1291" i="7"/>
  <c r="AB1291" i="7"/>
  <c r="A1292" i="7"/>
  <c r="B1292" i="7"/>
  <c r="C1292" i="7"/>
  <c r="D1292" i="7"/>
  <c r="E1292" i="7"/>
  <c r="F1292" i="7"/>
  <c r="G1292" i="7"/>
  <c r="H1292" i="7"/>
  <c r="I1292" i="7"/>
  <c r="P1295" i="1"/>
  <c r="J1292" i="7"/>
  <c r="Q1295" i="1"/>
  <c r="K1292" i="7"/>
  <c r="L1292" i="7"/>
  <c r="M1292" i="7"/>
  <c r="AQ1295" i="1"/>
  <c r="AR1295" i="1"/>
  <c r="AS1295" i="1"/>
  <c r="AT1295" i="1"/>
  <c r="AU1295" i="1"/>
  <c r="T1295" i="1"/>
  <c r="N1292" i="7"/>
  <c r="AV1295" i="1"/>
  <c r="AW1295" i="1"/>
  <c r="AX1295" i="1"/>
  <c r="AY1295" i="1"/>
  <c r="AZ1295" i="1"/>
  <c r="U1295" i="1"/>
  <c r="O1292" i="7"/>
  <c r="V1295" i="1"/>
  <c r="P1292" i="7"/>
  <c r="Q1292" i="7"/>
  <c r="R1292" i="7"/>
  <c r="Y1295" i="1"/>
  <c r="S1292" i="7"/>
  <c r="T1292" i="7"/>
  <c r="U1292" i="7"/>
  <c r="V1292" i="7"/>
  <c r="W1292" i="7"/>
  <c r="AE1295" i="1"/>
  <c r="X1292" i="7"/>
  <c r="Y1292" i="7"/>
  <c r="Z1292" i="7"/>
  <c r="AH1295" i="1"/>
  <c r="AA1292" i="7"/>
  <c r="AB1292" i="7"/>
  <c r="A1293" i="7"/>
  <c r="B1293" i="7"/>
  <c r="C1293" i="7"/>
  <c r="D1293" i="7"/>
  <c r="E1293" i="7"/>
  <c r="F1293" i="7"/>
  <c r="G1293" i="7"/>
  <c r="H1293" i="7"/>
  <c r="I1293" i="7"/>
  <c r="P1296" i="1"/>
  <c r="J1293" i="7"/>
  <c r="Q1296" i="1"/>
  <c r="K1293" i="7"/>
  <c r="L1293" i="7"/>
  <c r="M1293" i="7"/>
  <c r="AQ1296" i="1"/>
  <c r="AR1296" i="1"/>
  <c r="AS1296" i="1"/>
  <c r="AT1296" i="1"/>
  <c r="AU1296" i="1"/>
  <c r="T1296" i="1"/>
  <c r="N1293" i="7"/>
  <c r="AV1296" i="1"/>
  <c r="AW1296" i="1"/>
  <c r="AX1296" i="1"/>
  <c r="AY1296" i="1"/>
  <c r="AZ1296" i="1"/>
  <c r="U1296" i="1"/>
  <c r="O1293" i="7"/>
  <c r="V1296" i="1"/>
  <c r="P1293" i="7"/>
  <c r="Q1293" i="7"/>
  <c r="R1293" i="7"/>
  <c r="Y1296" i="1"/>
  <c r="S1293" i="7"/>
  <c r="T1293" i="7"/>
  <c r="U1293" i="7"/>
  <c r="V1293" i="7"/>
  <c r="W1293" i="7"/>
  <c r="AE1296" i="1"/>
  <c r="X1293" i="7"/>
  <c r="Y1293" i="7"/>
  <c r="Z1293" i="7"/>
  <c r="AH1296" i="1"/>
  <c r="AA1293" i="7"/>
  <c r="AB1293" i="7"/>
  <c r="A1294" i="7"/>
  <c r="B1294" i="7"/>
  <c r="C1294" i="7"/>
  <c r="D1294" i="7"/>
  <c r="E1294" i="7"/>
  <c r="F1294" i="7"/>
  <c r="G1294" i="7"/>
  <c r="H1294" i="7"/>
  <c r="I1294" i="7"/>
  <c r="P1297" i="1"/>
  <c r="J1294" i="7"/>
  <c r="Q1297" i="1"/>
  <c r="K1294" i="7"/>
  <c r="L1294" i="7"/>
  <c r="M1294" i="7"/>
  <c r="AQ1297" i="1"/>
  <c r="AR1297" i="1"/>
  <c r="AS1297" i="1"/>
  <c r="AT1297" i="1"/>
  <c r="AU1297" i="1"/>
  <c r="T1297" i="1"/>
  <c r="N1294" i="7"/>
  <c r="AV1297" i="1"/>
  <c r="AW1297" i="1"/>
  <c r="AX1297" i="1"/>
  <c r="AY1297" i="1"/>
  <c r="AZ1297" i="1"/>
  <c r="U1297" i="1"/>
  <c r="O1294" i="7"/>
  <c r="V1297" i="1"/>
  <c r="P1294" i="7"/>
  <c r="Q1294" i="7"/>
  <c r="R1294" i="7"/>
  <c r="Y1297" i="1"/>
  <c r="S1294" i="7"/>
  <c r="T1294" i="7"/>
  <c r="U1294" i="7"/>
  <c r="V1294" i="7"/>
  <c r="W1294" i="7"/>
  <c r="AE1297" i="1"/>
  <c r="X1294" i="7"/>
  <c r="Y1294" i="7"/>
  <c r="Z1294" i="7"/>
  <c r="AH1297" i="1"/>
  <c r="AA1294" i="7"/>
  <c r="AB1294" i="7"/>
  <c r="A1295" i="7"/>
  <c r="B1295" i="7"/>
  <c r="C1295" i="7"/>
  <c r="D1295" i="7"/>
  <c r="E1295" i="7"/>
  <c r="F1295" i="7"/>
  <c r="G1295" i="7"/>
  <c r="H1295" i="7"/>
  <c r="I1295" i="7"/>
  <c r="P1298" i="1"/>
  <c r="J1295" i="7"/>
  <c r="Q1298" i="1"/>
  <c r="K1295" i="7"/>
  <c r="L1295" i="7"/>
  <c r="M1295" i="7"/>
  <c r="AQ1298" i="1"/>
  <c r="AR1298" i="1"/>
  <c r="AS1298" i="1"/>
  <c r="AT1298" i="1"/>
  <c r="AU1298" i="1"/>
  <c r="T1298" i="1"/>
  <c r="N1295" i="7"/>
  <c r="AV1298" i="1"/>
  <c r="AW1298" i="1"/>
  <c r="AX1298" i="1"/>
  <c r="AY1298" i="1"/>
  <c r="AZ1298" i="1"/>
  <c r="U1298" i="1"/>
  <c r="O1295" i="7"/>
  <c r="V1298" i="1"/>
  <c r="P1295" i="7"/>
  <c r="Q1295" i="7"/>
  <c r="R1295" i="7"/>
  <c r="Y1298" i="1"/>
  <c r="S1295" i="7"/>
  <c r="T1295" i="7"/>
  <c r="U1295" i="7"/>
  <c r="V1295" i="7"/>
  <c r="W1295" i="7"/>
  <c r="AE1298" i="1"/>
  <c r="X1295" i="7"/>
  <c r="Y1295" i="7"/>
  <c r="Z1295" i="7"/>
  <c r="AH1298" i="1"/>
  <c r="AA1295" i="7"/>
  <c r="AB1295" i="7"/>
  <c r="A1296" i="7"/>
  <c r="B1296" i="7"/>
  <c r="C1296" i="7"/>
  <c r="D1296" i="7"/>
  <c r="E1296" i="7"/>
  <c r="F1296" i="7"/>
  <c r="G1296" i="7"/>
  <c r="H1296" i="7"/>
  <c r="I1296" i="7"/>
  <c r="P1299" i="1"/>
  <c r="J1296" i="7"/>
  <c r="Q1299" i="1"/>
  <c r="K1296" i="7"/>
  <c r="L1296" i="7"/>
  <c r="M1296" i="7"/>
  <c r="AQ1299" i="1"/>
  <c r="AR1299" i="1"/>
  <c r="AS1299" i="1"/>
  <c r="AT1299" i="1"/>
  <c r="AU1299" i="1"/>
  <c r="T1299" i="1"/>
  <c r="N1296" i="7"/>
  <c r="AV1299" i="1"/>
  <c r="AW1299" i="1"/>
  <c r="AX1299" i="1"/>
  <c r="AY1299" i="1"/>
  <c r="AZ1299" i="1"/>
  <c r="U1299" i="1"/>
  <c r="O1296" i="7"/>
  <c r="V1299" i="1"/>
  <c r="P1296" i="7"/>
  <c r="Q1296" i="7"/>
  <c r="R1296" i="7"/>
  <c r="Y1299" i="1"/>
  <c r="S1296" i="7"/>
  <c r="T1296" i="7"/>
  <c r="U1296" i="7"/>
  <c r="V1296" i="7"/>
  <c r="W1296" i="7"/>
  <c r="AE1299" i="1"/>
  <c r="X1296" i="7"/>
  <c r="Y1296" i="7"/>
  <c r="Z1296" i="7"/>
  <c r="AH1299" i="1"/>
  <c r="AA1296" i="7"/>
  <c r="AB1296" i="7"/>
  <c r="A1297" i="7"/>
  <c r="B1297" i="7"/>
  <c r="C1297" i="7"/>
  <c r="D1297" i="7"/>
  <c r="E1297" i="7"/>
  <c r="F1297" i="7"/>
  <c r="G1297" i="7"/>
  <c r="H1297" i="7"/>
  <c r="I1297" i="7"/>
  <c r="P1300" i="1"/>
  <c r="J1297" i="7"/>
  <c r="Q1300" i="1"/>
  <c r="K1297" i="7"/>
  <c r="L1297" i="7"/>
  <c r="M1297" i="7"/>
  <c r="AQ1300" i="1"/>
  <c r="AR1300" i="1"/>
  <c r="AS1300" i="1"/>
  <c r="AT1300" i="1"/>
  <c r="AU1300" i="1"/>
  <c r="T1300" i="1"/>
  <c r="N1297" i="7"/>
  <c r="AV1300" i="1"/>
  <c r="AW1300" i="1"/>
  <c r="AX1300" i="1"/>
  <c r="AY1300" i="1"/>
  <c r="AZ1300" i="1"/>
  <c r="U1300" i="1"/>
  <c r="O1297" i="7"/>
  <c r="V1300" i="1"/>
  <c r="P1297" i="7"/>
  <c r="Q1297" i="7"/>
  <c r="R1297" i="7"/>
  <c r="Y1300" i="1"/>
  <c r="S1297" i="7"/>
  <c r="T1297" i="7"/>
  <c r="U1297" i="7"/>
  <c r="V1297" i="7"/>
  <c r="W1297" i="7"/>
  <c r="AE1300" i="1"/>
  <c r="X1297" i="7"/>
  <c r="Y1297" i="7"/>
  <c r="Z1297" i="7"/>
  <c r="AH1300" i="1"/>
  <c r="AA1297" i="7"/>
  <c r="AB1297" i="7"/>
  <c r="A1298" i="7"/>
  <c r="B1298" i="7"/>
  <c r="C1298" i="7"/>
  <c r="D1298" i="7"/>
  <c r="E1298" i="7"/>
  <c r="F1298" i="7"/>
  <c r="G1298" i="7"/>
  <c r="H1298" i="7"/>
  <c r="I1298" i="7"/>
  <c r="P1301" i="1"/>
  <c r="J1298" i="7"/>
  <c r="Q1301" i="1"/>
  <c r="K1298" i="7"/>
  <c r="L1298" i="7"/>
  <c r="M1298" i="7"/>
  <c r="AQ1301" i="1"/>
  <c r="AR1301" i="1"/>
  <c r="AS1301" i="1"/>
  <c r="AT1301" i="1"/>
  <c r="AU1301" i="1"/>
  <c r="T1301" i="1"/>
  <c r="N1298" i="7"/>
  <c r="AV1301" i="1"/>
  <c r="AW1301" i="1"/>
  <c r="AX1301" i="1"/>
  <c r="AY1301" i="1"/>
  <c r="AZ1301" i="1"/>
  <c r="U1301" i="1"/>
  <c r="O1298" i="7"/>
  <c r="V1301" i="1"/>
  <c r="P1298" i="7"/>
  <c r="Q1298" i="7"/>
  <c r="R1298" i="7"/>
  <c r="Y1301" i="1"/>
  <c r="S1298" i="7"/>
  <c r="T1298" i="7"/>
  <c r="U1298" i="7"/>
  <c r="V1298" i="7"/>
  <c r="W1298" i="7"/>
  <c r="AE1301" i="1"/>
  <c r="X1298" i="7"/>
  <c r="Y1298" i="7"/>
  <c r="Z1298" i="7"/>
  <c r="AH1301" i="1"/>
  <c r="AA1298" i="7"/>
  <c r="AB1298" i="7"/>
  <c r="A1299" i="7"/>
  <c r="B1299" i="7"/>
  <c r="C1299" i="7"/>
  <c r="D1299" i="7"/>
  <c r="E1299" i="7"/>
  <c r="F1299" i="7"/>
  <c r="G1299" i="7"/>
  <c r="H1299" i="7"/>
  <c r="I1299" i="7"/>
  <c r="P1302" i="1"/>
  <c r="J1299" i="7"/>
  <c r="Q1302" i="1"/>
  <c r="K1299" i="7"/>
  <c r="L1299" i="7"/>
  <c r="M1299" i="7"/>
  <c r="AQ1302" i="1"/>
  <c r="AR1302" i="1"/>
  <c r="AS1302" i="1"/>
  <c r="AT1302" i="1"/>
  <c r="AU1302" i="1"/>
  <c r="T1302" i="1"/>
  <c r="N1299" i="7"/>
  <c r="AV1302" i="1"/>
  <c r="AW1302" i="1"/>
  <c r="AX1302" i="1"/>
  <c r="AY1302" i="1"/>
  <c r="AZ1302" i="1"/>
  <c r="U1302" i="1"/>
  <c r="O1299" i="7"/>
  <c r="V1302" i="1"/>
  <c r="P1299" i="7"/>
  <c r="Q1299" i="7"/>
  <c r="R1299" i="7"/>
  <c r="Y1302" i="1"/>
  <c r="S1299" i="7"/>
  <c r="T1299" i="7"/>
  <c r="U1299" i="7"/>
  <c r="V1299" i="7"/>
  <c r="W1299" i="7"/>
  <c r="AE1302" i="1"/>
  <c r="X1299" i="7"/>
  <c r="Y1299" i="7"/>
  <c r="Z1299" i="7"/>
  <c r="AH1302" i="1"/>
  <c r="AA1299" i="7"/>
  <c r="AB1299" i="7"/>
  <c r="A1300" i="7"/>
  <c r="B1300" i="7"/>
  <c r="C1300" i="7"/>
  <c r="D1300" i="7"/>
  <c r="E1300" i="7"/>
  <c r="F1300" i="7"/>
  <c r="G1300" i="7"/>
  <c r="H1300" i="7"/>
  <c r="I1300" i="7"/>
  <c r="P1303" i="1"/>
  <c r="J1300" i="7"/>
  <c r="Q1303" i="1"/>
  <c r="K1300" i="7"/>
  <c r="L1300" i="7"/>
  <c r="M1300" i="7"/>
  <c r="AQ1303" i="1"/>
  <c r="AR1303" i="1"/>
  <c r="AS1303" i="1"/>
  <c r="AT1303" i="1"/>
  <c r="AU1303" i="1"/>
  <c r="T1303" i="1"/>
  <c r="N1300" i="7"/>
  <c r="AV1303" i="1"/>
  <c r="AW1303" i="1"/>
  <c r="AX1303" i="1"/>
  <c r="AY1303" i="1"/>
  <c r="AZ1303" i="1"/>
  <c r="U1303" i="1"/>
  <c r="O1300" i="7"/>
  <c r="V1303" i="1"/>
  <c r="P1300" i="7"/>
  <c r="Q1300" i="7"/>
  <c r="R1300" i="7"/>
  <c r="Y1303" i="1"/>
  <c r="S1300" i="7"/>
  <c r="T1300" i="7"/>
  <c r="U1300" i="7"/>
  <c r="V1300" i="7"/>
  <c r="W1300" i="7"/>
  <c r="AE1303" i="1"/>
  <c r="X1300" i="7"/>
  <c r="Y1300" i="7"/>
  <c r="Z1300" i="7"/>
  <c r="AH1303" i="1"/>
  <c r="AA1300" i="7"/>
  <c r="AB1300" i="7"/>
  <c r="A1301" i="7"/>
  <c r="B1301" i="7"/>
  <c r="C1301" i="7"/>
  <c r="D1301" i="7"/>
  <c r="E1301" i="7"/>
  <c r="F1301" i="7"/>
  <c r="G1301" i="7"/>
  <c r="H1301" i="7"/>
  <c r="I1301" i="7"/>
  <c r="P1304" i="1"/>
  <c r="J1301" i="7"/>
  <c r="Q1304" i="1"/>
  <c r="K1301" i="7"/>
  <c r="L1301" i="7"/>
  <c r="M1301" i="7"/>
  <c r="AQ1304" i="1"/>
  <c r="AR1304" i="1"/>
  <c r="AS1304" i="1"/>
  <c r="AT1304" i="1"/>
  <c r="AU1304" i="1"/>
  <c r="T1304" i="1"/>
  <c r="N1301" i="7"/>
  <c r="AV1304" i="1"/>
  <c r="AW1304" i="1"/>
  <c r="AX1304" i="1"/>
  <c r="AY1304" i="1"/>
  <c r="AZ1304" i="1"/>
  <c r="U1304" i="1"/>
  <c r="O1301" i="7"/>
  <c r="V1304" i="1"/>
  <c r="P1301" i="7"/>
  <c r="Q1301" i="7"/>
  <c r="R1301" i="7"/>
  <c r="Y1304" i="1"/>
  <c r="S1301" i="7"/>
  <c r="T1301" i="7"/>
  <c r="U1301" i="7"/>
  <c r="V1301" i="7"/>
  <c r="W1301" i="7"/>
  <c r="AE1304" i="1"/>
  <c r="X1301" i="7"/>
  <c r="Y1301" i="7"/>
  <c r="Z1301" i="7"/>
  <c r="AH1304" i="1"/>
  <c r="AA1301" i="7"/>
  <c r="AB1301" i="7"/>
  <c r="A1302" i="7"/>
  <c r="B1302" i="7"/>
  <c r="C1302" i="7"/>
  <c r="D1302" i="7"/>
  <c r="E1302" i="7"/>
  <c r="F1302" i="7"/>
  <c r="G1302" i="7"/>
  <c r="H1302" i="7"/>
  <c r="I1302" i="7"/>
  <c r="P1305" i="1"/>
  <c r="J1302" i="7"/>
  <c r="Q1305" i="1"/>
  <c r="K1302" i="7"/>
  <c r="L1302" i="7"/>
  <c r="M1302" i="7"/>
  <c r="AQ1305" i="1"/>
  <c r="AR1305" i="1"/>
  <c r="AS1305" i="1"/>
  <c r="AT1305" i="1"/>
  <c r="AU1305" i="1"/>
  <c r="T1305" i="1"/>
  <c r="N1302" i="7"/>
  <c r="AV1305" i="1"/>
  <c r="AW1305" i="1"/>
  <c r="AX1305" i="1"/>
  <c r="AY1305" i="1"/>
  <c r="AZ1305" i="1"/>
  <c r="U1305" i="1"/>
  <c r="O1302" i="7"/>
  <c r="V1305" i="1"/>
  <c r="P1302" i="7"/>
  <c r="Q1302" i="7"/>
  <c r="R1302" i="7"/>
  <c r="Y1305" i="1"/>
  <c r="S1302" i="7"/>
  <c r="T1302" i="7"/>
  <c r="U1302" i="7"/>
  <c r="V1302" i="7"/>
  <c r="W1302" i="7"/>
  <c r="AE1305" i="1"/>
  <c r="X1302" i="7"/>
  <c r="Y1302" i="7"/>
  <c r="Z1302" i="7"/>
  <c r="AH1305" i="1"/>
  <c r="AA1302" i="7"/>
  <c r="AB1302" i="7"/>
  <c r="A1303" i="7"/>
  <c r="B1303" i="7"/>
  <c r="C1303" i="7"/>
  <c r="D1303" i="7"/>
  <c r="E1303" i="7"/>
  <c r="F1303" i="7"/>
  <c r="G1303" i="7"/>
  <c r="H1303" i="7"/>
  <c r="I1303" i="7"/>
  <c r="P1306" i="1"/>
  <c r="J1303" i="7"/>
  <c r="Q1306" i="1"/>
  <c r="K1303" i="7"/>
  <c r="L1303" i="7"/>
  <c r="M1303" i="7"/>
  <c r="AQ1306" i="1"/>
  <c r="AR1306" i="1"/>
  <c r="AS1306" i="1"/>
  <c r="AT1306" i="1"/>
  <c r="AU1306" i="1"/>
  <c r="T1306" i="1"/>
  <c r="N1303" i="7"/>
  <c r="AV1306" i="1"/>
  <c r="AW1306" i="1"/>
  <c r="AX1306" i="1"/>
  <c r="AY1306" i="1"/>
  <c r="AZ1306" i="1"/>
  <c r="U1306" i="1"/>
  <c r="O1303" i="7"/>
  <c r="V1306" i="1"/>
  <c r="P1303" i="7"/>
  <c r="Q1303" i="7"/>
  <c r="R1303" i="7"/>
  <c r="Y1306" i="1"/>
  <c r="S1303" i="7"/>
  <c r="T1303" i="7"/>
  <c r="U1303" i="7"/>
  <c r="V1303" i="7"/>
  <c r="W1303" i="7"/>
  <c r="AE1306" i="1"/>
  <c r="X1303" i="7"/>
  <c r="Y1303" i="7"/>
  <c r="Z1303" i="7"/>
  <c r="AH1306" i="1"/>
  <c r="AA1303" i="7"/>
  <c r="AB1303" i="7"/>
  <c r="A1304" i="7"/>
  <c r="B1304" i="7"/>
  <c r="I1307" i="1"/>
  <c r="C1304" i="7"/>
  <c r="D1304" i="7"/>
  <c r="E1304" i="7"/>
  <c r="F1304" i="7"/>
  <c r="G1304" i="7"/>
  <c r="H1304" i="7"/>
  <c r="I1304" i="7"/>
  <c r="BO25" i="16"/>
  <c r="BP25" i="16"/>
  <c r="BQ25" i="16"/>
  <c r="BR25" i="16"/>
  <c r="AU25" i="16"/>
  <c r="Y25" i="16"/>
  <c r="P1307" i="1"/>
  <c r="J1304" i="7"/>
  <c r="Q1307" i="1"/>
  <c r="K1304" i="7"/>
  <c r="L1304" i="7"/>
  <c r="M1304" i="7"/>
  <c r="AQ1307" i="1"/>
  <c r="AR1307" i="1"/>
  <c r="AS1307" i="1"/>
  <c r="AT1307" i="1"/>
  <c r="AU1307" i="1"/>
  <c r="T1307" i="1"/>
  <c r="N1304" i="7"/>
  <c r="AV1307" i="1"/>
  <c r="AW1307" i="1"/>
  <c r="AX1307" i="1"/>
  <c r="AY1307" i="1"/>
  <c r="AZ1307" i="1"/>
  <c r="U1307" i="1"/>
  <c r="O1304" i="7"/>
  <c r="AZ25" i="16"/>
  <c r="V1307" i="1"/>
  <c r="P1304" i="7"/>
  <c r="Q1304" i="7"/>
  <c r="R1304" i="7"/>
  <c r="Y1307" i="1"/>
  <c r="S1304" i="7"/>
  <c r="T1304" i="7"/>
  <c r="U1304" i="7"/>
  <c r="V1304" i="7"/>
  <c r="W1304" i="7"/>
  <c r="AE1307" i="1"/>
  <c r="X1304" i="7"/>
  <c r="Y1304" i="7"/>
  <c r="Z1304" i="7"/>
  <c r="AH1307" i="1"/>
  <c r="AA1304" i="7"/>
  <c r="AB1304" i="7"/>
  <c r="A1305" i="7"/>
  <c r="B1305" i="7"/>
  <c r="I1308" i="1"/>
  <c r="C1305" i="7"/>
  <c r="D1305" i="7"/>
  <c r="E1305" i="7"/>
  <c r="F1305" i="7"/>
  <c r="G1305" i="7"/>
  <c r="H1305" i="7"/>
  <c r="I1305" i="7"/>
  <c r="P1308" i="1"/>
  <c r="J1305" i="7"/>
  <c r="Q1308" i="1"/>
  <c r="K1305" i="7"/>
  <c r="L1305" i="7"/>
  <c r="M1305" i="7"/>
  <c r="AQ1308" i="1"/>
  <c r="AR1308" i="1"/>
  <c r="AS1308" i="1"/>
  <c r="AT1308" i="1"/>
  <c r="AU1308" i="1"/>
  <c r="T1308" i="1"/>
  <c r="N1305" i="7"/>
  <c r="AV1308" i="1"/>
  <c r="AW1308" i="1"/>
  <c r="AX1308" i="1"/>
  <c r="AY1308" i="1"/>
  <c r="AZ1308" i="1"/>
  <c r="U1308" i="1"/>
  <c r="O1305" i="7"/>
  <c r="V1308" i="1"/>
  <c r="P1305" i="7"/>
  <c r="Q1305" i="7"/>
  <c r="R1305" i="7"/>
  <c r="Y1308" i="1"/>
  <c r="S1305" i="7"/>
  <c r="T1305" i="7"/>
  <c r="U1305" i="7"/>
  <c r="V1305" i="7"/>
  <c r="W1305" i="7"/>
  <c r="AE1308" i="1"/>
  <c r="X1305" i="7"/>
  <c r="Y1305" i="7"/>
  <c r="Z1305" i="7"/>
  <c r="AH1308" i="1"/>
  <c r="AA1305" i="7"/>
  <c r="AB1305" i="7"/>
  <c r="A1306" i="7"/>
  <c r="B1306" i="7"/>
  <c r="I1309" i="1"/>
  <c r="C1306" i="7"/>
  <c r="D1306" i="7"/>
  <c r="E1306" i="7"/>
  <c r="F1306" i="7"/>
  <c r="G1306" i="7"/>
  <c r="H1306" i="7"/>
  <c r="I1306" i="7"/>
  <c r="P1309" i="1"/>
  <c r="J1306" i="7"/>
  <c r="Q1309" i="1"/>
  <c r="K1306" i="7"/>
  <c r="L1306" i="7"/>
  <c r="M1306" i="7"/>
  <c r="AQ1309" i="1"/>
  <c r="AR1309" i="1"/>
  <c r="AS1309" i="1"/>
  <c r="AT1309" i="1"/>
  <c r="AU1309" i="1"/>
  <c r="T1309" i="1"/>
  <c r="N1306" i="7"/>
  <c r="AV1309" i="1"/>
  <c r="AW1309" i="1"/>
  <c r="AX1309" i="1"/>
  <c r="AY1309" i="1"/>
  <c r="AZ1309" i="1"/>
  <c r="U1309" i="1"/>
  <c r="O1306" i="7"/>
  <c r="V1309" i="1"/>
  <c r="P1306" i="7"/>
  <c r="Q1306" i="7"/>
  <c r="R1306" i="7"/>
  <c r="Y1309" i="1"/>
  <c r="S1306" i="7"/>
  <c r="T1306" i="7"/>
  <c r="U1306" i="7"/>
  <c r="V1306" i="7"/>
  <c r="W1306" i="7"/>
  <c r="AE1309" i="1"/>
  <c r="X1306" i="7"/>
  <c r="Y1306" i="7"/>
  <c r="Z1306" i="7"/>
  <c r="AH1309" i="1"/>
  <c r="AA1306" i="7"/>
  <c r="AB1306" i="7"/>
  <c r="A1307" i="7"/>
  <c r="B1307" i="7"/>
  <c r="I1310" i="1"/>
  <c r="C1307" i="7"/>
  <c r="D1307" i="7"/>
  <c r="E1307" i="7"/>
  <c r="F1307" i="7"/>
  <c r="G1307" i="7"/>
  <c r="H1307" i="7"/>
  <c r="I1307" i="7"/>
  <c r="P1310" i="1"/>
  <c r="J1307" i="7"/>
  <c r="Q1310" i="1"/>
  <c r="K1307" i="7"/>
  <c r="L1307" i="7"/>
  <c r="M1307" i="7"/>
  <c r="AQ1310" i="1"/>
  <c r="AR1310" i="1"/>
  <c r="AS1310" i="1"/>
  <c r="AT1310" i="1"/>
  <c r="AU1310" i="1"/>
  <c r="T1310" i="1"/>
  <c r="N1307" i="7"/>
  <c r="AV1310" i="1"/>
  <c r="AW1310" i="1"/>
  <c r="AX1310" i="1"/>
  <c r="AY1310" i="1"/>
  <c r="AZ1310" i="1"/>
  <c r="U1310" i="1"/>
  <c r="O1307" i="7"/>
  <c r="V1310" i="1"/>
  <c r="P1307" i="7"/>
  <c r="Q1307" i="7"/>
  <c r="R1307" i="7"/>
  <c r="Y1310" i="1"/>
  <c r="S1307" i="7"/>
  <c r="T1307" i="7"/>
  <c r="U1307" i="7"/>
  <c r="V1307" i="7"/>
  <c r="W1307" i="7"/>
  <c r="AE1310" i="1"/>
  <c r="X1307" i="7"/>
  <c r="Y1307" i="7"/>
  <c r="Z1307" i="7"/>
  <c r="AH1310" i="1"/>
  <c r="AA1307" i="7"/>
  <c r="AB1307" i="7"/>
  <c r="A1308" i="7"/>
  <c r="B1308" i="7"/>
  <c r="I1311" i="1"/>
  <c r="C1308" i="7"/>
  <c r="D1308" i="7"/>
  <c r="E1308" i="7"/>
  <c r="F1308" i="7"/>
  <c r="G1308" i="7"/>
  <c r="H1308" i="7"/>
  <c r="I1308" i="7"/>
  <c r="P1311" i="1"/>
  <c r="J1308" i="7"/>
  <c r="Q1311" i="1"/>
  <c r="K1308" i="7"/>
  <c r="L1308" i="7"/>
  <c r="M1308" i="7"/>
  <c r="AQ1311" i="1"/>
  <c r="AR1311" i="1"/>
  <c r="AS1311" i="1"/>
  <c r="AT1311" i="1"/>
  <c r="AU1311" i="1"/>
  <c r="T1311" i="1"/>
  <c r="N1308" i="7"/>
  <c r="AV1311" i="1"/>
  <c r="AW1311" i="1"/>
  <c r="AX1311" i="1"/>
  <c r="AY1311" i="1"/>
  <c r="AZ1311" i="1"/>
  <c r="U1311" i="1"/>
  <c r="O1308" i="7"/>
  <c r="V1311" i="1"/>
  <c r="P1308" i="7"/>
  <c r="Q1308" i="7"/>
  <c r="R1308" i="7"/>
  <c r="Y1311" i="1"/>
  <c r="S1308" i="7"/>
  <c r="T1308" i="7"/>
  <c r="U1308" i="7"/>
  <c r="V1308" i="7"/>
  <c r="W1308" i="7"/>
  <c r="AE1311" i="1"/>
  <c r="X1308" i="7"/>
  <c r="Y1308" i="7"/>
  <c r="Z1308" i="7"/>
  <c r="AH1311" i="1"/>
  <c r="AA1308" i="7"/>
  <c r="AB1308" i="7"/>
  <c r="A1309" i="7"/>
  <c r="B1309" i="7"/>
  <c r="I1312" i="1"/>
  <c r="C1309" i="7"/>
  <c r="D1309" i="7"/>
  <c r="E1309" i="7"/>
  <c r="F1309" i="7"/>
  <c r="G1309" i="7"/>
  <c r="H1309" i="7"/>
  <c r="I1309" i="7"/>
  <c r="P1312" i="1"/>
  <c r="J1309" i="7"/>
  <c r="Q1312" i="1"/>
  <c r="K1309" i="7"/>
  <c r="L1309" i="7"/>
  <c r="M1309" i="7"/>
  <c r="AQ1312" i="1"/>
  <c r="AR1312" i="1"/>
  <c r="AS1312" i="1"/>
  <c r="AT1312" i="1"/>
  <c r="AU1312" i="1"/>
  <c r="T1312" i="1"/>
  <c r="N1309" i="7"/>
  <c r="AV1312" i="1"/>
  <c r="AW1312" i="1"/>
  <c r="AX1312" i="1"/>
  <c r="AY1312" i="1"/>
  <c r="AZ1312" i="1"/>
  <c r="U1312" i="1"/>
  <c r="O1309" i="7"/>
  <c r="V1312" i="1"/>
  <c r="P1309" i="7"/>
  <c r="Q1309" i="7"/>
  <c r="R1309" i="7"/>
  <c r="Y1312" i="1"/>
  <c r="S1309" i="7"/>
  <c r="T1309" i="7"/>
  <c r="U1309" i="7"/>
  <c r="V1309" i="7"/>
  <c r="W1309" i="7"/>
  <c r="AE1312" i="1"/>
  <c r="X1309" i="7"/>
  <c r="Y1309" i="7"/>
  <c r="Z1309" i="7"/>
  <c r="AH1312" i="1"/>
  <c r="AA1309" i="7"/>
  <c r="AB1309" i="7"/>
  <c r="A1310" i="7"/>
  <c r="B1310" i="7"/>
  <c r="I1313" i="1"/>
  <c r="C1310" i="7"/>
  <c r="D1310" i="7"/>
  <c r="E1310" i="7"/>
  <c r="F1310" i="7"/>
  <c r="G1310" i="7"/>
  <c r="H1310" i="7"/>
  <c r="I1310" i="7"/>
  <c r="P1313" i="1"/>
  <c r="J1310" i="7"/>
  <c r="Q1313" i="1"/>
  <c r="K1310" i="7"/>
  <c r="L1310" i="7"/>
  <c r="M1310" i="7"/>
  <c r="AQ1313" i="1"/>
  <c r="AR1313" i="1"/>
  <c r="AS1313" i="1"/>
  <c r="AT1313" i="1"/>
  <c r="AU1313" i="1"/>
  <c r="T1313" i="1"/>
  <c r="N1310" i="7"/>
  <c r="AV1313" i="1"/>
  <c r="AW1313" i="1"/>
  <c r="AX1313" i="1"/>
  <c r="AY1313" i="1"/>
  <c r="AZ1313" i="1"/>
  <c r="U1313" i="1"/>
  <c r="O1310" i="7"/>
  <c r="V1313" i="1"/>
  <c r="P1310" i="7"/>
  <c r="Q1310" i="7"/>
  <c r="R1310" i="7"/>
  <c r="Y1313" i="1"/>
  <c r="S1310" i="7"/>
  <c r="T1310" i="7"/>
  <c r="U1310" i="7"/>
  <c r="V1310" i="7"/>
  <c r="W1310" i="7"/>
  <c r="AE1313" i="1"/>
  <c r="X1310" i="7"/>
  <c r="Y1310" i="7"/>
  <c r="Z1310" i="7"/>
  <c r="AH1313" i="1"/>
  <c r="AA1310" i="7"/>
  <c r="AB1310" i="7"/>
  <c r="A1311" i="7"/>
  <c r="B1311" i="7"/>
  <c r="I1314" i="1"/>
  <c r="C1311" i="7"/>
  <c r="D1311" i="7"/>
  <c r="E1311" i="7"/>
  <c r="F1311" i="7"/>
  <c r="G1311" i="7"/>
  <c r="H1311" i="7"/>
  <c r="I1311" i="7"/>
  <c r="P1314" i="1"/>
  <c r="J1311" i="7"/>
  <c r="Q1314" i="1"/>
  <c r="K1311" i="7"/>
  <c r="L1311" i="7"/>
  <c r="M1311" i="7"/>
  <c r="AQ1314" i="1"/>
  <c r="AR1314" i="1"/>
  <c r="AS1314" i="1"/>
  <c r="AT1314" i="1"/>
  <c r="AU1314" i="1"/>
  <c r="T1314" i="1"/>
  <c r="N1311" i="7"/>
  <c r="AV1314" i="1"/>
  <c r="AW1314" i="1"/>
  <c r="AX1314" i="1"/>
  <c r="AY1314" i="1"/>
  <c r="AZ1314" i="1"/>
  <c r="U1314" i="1"/>
  <c r="O1311" i="7"/>
  <c r="V1314" i="1"/>
  <c r="P1311" i="7"/>
  <c r="Q1311" i="7"/>
  <c r="R1311" i="7"/>
  <c r="Y1314" i="1"/>
  <c r="S1311" i="7"/>
  <c r="T1311" i="7"/>
  <c r="U1311" i="7"/>
  <c r="V1311" i="7"/>
  <c r="W1311" i="7"/>
  <c r="AE1314" i="1"/>
  <c r="X1311" i="7"/>
  <c r="Y1311" i="7"/>
  <c r="Z1311" i="7"/>
  <c r="AH1314" i="1"/>
  <c r="AA1311" i="7"/>
  <c r="AB1311" i="7"/>
  <c r="A1312" i="7"/>
  <c r="B1312" i="7"/>
  <c r="I1315" i="1"/>
  <c r="C1312" i="7"/>
  <c r="D1312" i="7"/>
  <c r="E1312" i="7"/>
  <c r="F1312" i="7"/>
  <c r="G1312" i="7"/>
  <c r="H1312" i="7"/>
  <c r="I1312" i="7"/>
  <c r="P1315" i="1"/>
  <c r="J1312" i="7"/>
  <c r="Q1315" i="1"/>
  <c r="K1312" i="7"/>
  <c r="L1312" i="7"/>
  <c r="M1312" i="7"/>
  <c r="AQ1315" i="1"/>
  <c r="AR1315" i="1"/>
  <c r="AS1315" i="1"/>
  <c r="AT1315" i="1"/>
  <c r="AU1315" i="1"/>
  <c r="T1315" i="1"/>
  <c r="N1312" i="7"/>
  <c r="AV1315" i="1"/>
  <c r="AW1315" i="1"/>
  <c r="AX1315" i="1"/>
  <c r="AY1315" i="1"/>
  <c r="AZ1315" i="1"/>
  <c r="U1315" i="1"/>
  <c r="O1312" i="7"/>
  <c r="V1315" i="1"/>
  <c r="P1312" i="7"/>
  <c r="Q1312" i="7"/>
  <c r="R1312" i="7"/>
  <c r="Y1315" i="1"/>
  <c r="S1312" i="7"/>
  <c r="T1312" i="7"/>
  <c r="U1312" i="7"/>
  <c r="V1312" i="7"/>
  <c r="W1312" i="7"/>
  <c r="AE1315" i="1"/>
  <c r="X1312" i="7"/>
  <c r="Y1312" i="7"/>
  <c r="Z1312" i="7"/>
  <c r="AH1315" i="1"/>
  <c r="AA1312" i="7"/>
  <c r="AB1312" i="7"/>
  <c r="A1313" i="7"/>
  <c r="B1313" i="7"/>
  <c r="I1316" i="1"/>
  <c r="C1313" i="7"/>
  <c r="D1313" i="7"/>
  <c r="E1313" i="7"/>
  <c r="F1313" i="7"/>
  <c r="G1313" i="7"/>
  <c r="H1313" i="7"/>
  <c r="I1313" i="7"/>
  <c r="P1316" i="1"/>
  <c r="J1313" i="7"/>
  <c r="Q1316" i="1"/>
  <c r="K1313" i="7"/>
  <c r="L1313" i="7"/>
  <c r="M1313" i="7"/>
  <c r="AQ1316" i="1"/>
  <c r="AR1316" i="1"/>
  <c r="AS1316" i="1"/>
  <c r="AT1316" i="1"/>
  <c r="AU1316" i="1"/>
  <c r="T1316" i="1"/>
  <c r="N1313" i="7"/>
  <c r="AV1316" i="1"/>
  <c r="AW1316" i="1"/>
  <c r="AX1316" i="1"/>
  <c r="AY1316" i="1"/>
  <c r="AZ1316" i="1"/>
  <c r="U1316" i="1"/>
  <c r="O1313" i="7"/>
  <c r="V1316" i="1"/>
  <c r="P1313" i="7"/>
  <c r="Q1313" i="7"/>
  <c r="R1313" i="7"/>
  <c r="Y1316" i="1"/>
  <c r="S1313" i="7"/>
  <c r="T1313" i="7"/>
  <c r="U1313" i="7"/>
  <c r="V1313" i="7"/>
  <c r="W1313" i="7"/>
  <c r="AE1316" i="1"/>
  <c r="X1313" i="7"/>
  <c r="Y1313" i="7"/>
  <c r="Z1313" i="7"/>
  <c r="AH1316" i="1"/>
  <c r="AA1313" i="7"/>
  <c r="AB1313" i="7"/>
  <c r="A1314" i="7"/>
  <c r="B1314" i="7"/>
  <c r="I1317" i="1"/>
  <c r="C1314" i="7"/>
  <c r="D1314" i="7"/>
  <c r="E1314" i="7"/>
  <c r="F1314" i="7"/>
  <c r="G1314" i="7"/>
  <c r="H1314" i="7"/>
  <c r="I1314" i="7"/>
  <c r="P1317" i="1"/>
  <c r="J1314" i="7"/>
  <c r="Q1317" i="1"/>
  <c r="K1314" i="7"/>
  <c r="L1314" i="7"/>
  <c r="M1314" i="7"/>
  <c r="AQ1317" i="1"/>
  <c r="AR1317" i="1"/>
  <c r="AS1317" i="1"/>
  <c r="AT1317" i="1"/>
  <c r="AU1317" i="1"/>
  <c r="T1317" i="1"/>
  <c r="N1314" i="7"/>
  <c r="AV1317" i="1"/>
  <c r="AW1317" i="1"/>
  <c r="AX1317" i="1"/>
  <c r="AY1317" i="1"/>
  <c r="AZ1317" i="1"/>
  <c r="U1317" i="1"/>
  <c r="O1314" i="7"/>
  <c r="V1317" i="1"/>
  <c r="P1314" i="7"/>
  <c r="Q1314" i="7"/>
  <c r="R1314" i="7"/>
  <c r="Y1317" i="1"/>
  <c r="S1314" i="7"/>
  <c r="T1314" i="7"/>
  <c r="U1314" i="7"/>
  <c r="V1314" i="7"/>
  <c r="W1314" i="7"/>
  <c r="AE1317" i="1"/>
  <c r="X1314" i="7"/>
  <c r="Y1314" i="7"/>
  <c r="Z1314" i="7"/>
  <c r="AH1317" i="1"/>
  <c r="AA1314" i="7"/>
  <c r="AB1314" i="7"/>
  <c r="A1315" i="7"/>
  <c r="B1315" i="7"/>
  <c r="I1318" i="1"/>
  <c r="C1315" i="7"/>
  <c r="D1315" i="7"/>
  <c r="E1315" i="7"/>
  <c r="F1315" i="7"/>
  <c r="G1315" i="7"/>
  <c r="H1315" i="7"/>
  <c r="I1315" i="7"/>
  <c r="P1318" i="1"/>
  <c r="J1315" i="7"/>
  <c r="Q1318" i="1"/>
  <c r="K1315" i="7"/>
  <c r="L1315" i="7"/>
  <c r="M1315" i="7"/>
  <c r="AQ1318" i="1"/>
  <c r="AR1318" i="1"/>
  <c r="AS1318" i="1"/>
  <c r="AT1318" i="1"/>
  <c r="AU1318" i="1"/>
  <c r="T1318" i="1"/>
  <c r="N1315" i="7"/>
  <c r="AV1318" i="1"/>
  <c r="AW1318" i="1"/>
  <c r="AX1318" i="1"/>
  <c r="AY1318" i="1"/>
  <c r="AZ1318" i="1"/>
  <c r="U1318" i="1"/>
  <c r="O1315" i="7"/>
  <c r="V1318" i="1"/>
  <c r="P1315" i="7"/>
  <c r="Q1315" i="7"/>
  <c r="R1315" i="7"/>
  <c r="Y1318" i="1"/>
  <c r="S1315" i="7"/>
  <c r="T1315" i="7"/>
  <c r="U1315" i="7"/>
  <c r="V1315" i="7"/>
  <c r="W1315" i="7"/>
  <c r="AE1318" i="1"/>
  <c r="X1315" i="7"/>
  <c r="Y1315" i="7"/>
  <c r="Z1315" i="7"/>
  <c r="AH1318" i="1"/>
  <c r="AA1315" i="7"/>
  <c r="AB1315" i="7"/>
  <c r="A1316" i="7"/>
  <c r="B1316" i="7"/>
  <c r="I1319" i="1"/>
  <c r="C1316" i="7"/>
  <c r="D1316" i="7"/>
  <c r="E1316" i="7"/>
  <c r="F1316" i="7"/>
  <c r="G1316" i="7"/>
  <c r="H1316" i="7"/>
  <c r="I1316" i="7"/>
  <c r="P1319" i="1"/>
  <c r="J1316" i="7"/>
  <c r="Q1319" i="1"/>
  <c r="K1316" i="7"/>
  <c r="L1316" i="7"/>
  <c r="M1316" i="7"/>
  <c r="AQ1319" i="1"/>
  <c r="AR1319" i="1"/>
  <c r="AS1319" i="1"/>
  <c r="AT1319" i="1"/>
  <c r="AU1319" i="1"/>
  <c r="T1319" i="1"/>
  <c r="N1316" i="7"/>
  <c r="AV1319" i="1"/>
  <c r="AW1319" i="1"/>
  <c r="AX1319" i="1"/>
  <c r="AY1319" i="1"/>
  <c r="AZ1319" i="1"/>
  <c r="U1319" i="1"/>
  <c r="O1316" i="7"/>
  <c r="V1319" i="1"/>
  <c r="P1316" i="7"/>
  <c r="Q1316" i="7"/>
  <c r="R1316" i="7"/>
  <c r="Y1319" i="1"/>
  <c r="S1316" i="7"/>
  <c r="T1316" i="7"/>
  <c r="U1316" i="7"/>
  <c r="V1316" i="7"/>
  <c r="W1316" i="7"/>
  <c r="AE1319" i="1"/>
  <c r="X1316" i="7"/>
  <c r="Y1316" i="7"/>
  <c r="Z1316" i="7"/>
  <c r="AH1319" i="1"/>
  <c r="AA1316" i="7"/>
  <c r="AB1316" i="7"/>
  <c r="A1317" i="7"/>
  <c r="B1317" i="7"/>
  <c r="I1320" i="1"/>
  <c r="C1317" i="7"/>
  <c r="D1317" i="7"/>
  <c r="E1317" i="7"/>
  <c r="F1317" i="7"/>
  <c r="G1317" i="7"/>
  <c r="H1317" i="7"/>
  <c r="I1317" i="7"/>
  <c r="P1320" i="1"/>
  <c r="J1317" i="7"/>
  <c r="Q1320" i="1"/>
  <c r="K1317" i="7"/>
  <c r="L1317" i="7"/>
  <c r="M1317" i="7"/>
  <c r="AQ1320" i="1"/>
  <c r="AR1320" i="1"/>
  <c r="AS1320" i="1"/>
  <c r="AT1320" i="1"/>
  <c r="AU1320" i="1"/>
  <c r="T1320" i="1"/>
  <c r="N1317" i="7"/>
  <c r="AV1320" i="1"/>
  <c r="AW1320" i="1"/>
  <c r="AX1320" i="1"/>
  <c r="AY1320" i="1"/>
  <c r="AZ1320" i="1"/>
  <c r="U1320" i="1"/>
  <c r="O1317" i="7"/>
  <c r="V1320" i="1"/>
  <c r="P1317" i="7"/>
  <c r="Q1317" i="7"/>
  <c r="R1317" i="7"/>
  <c r="Y1320" i="1"/>
  <c r="S1317" i="7"/>
  <c r="T1317" i="7"/>
  <c r="U1317" i="7"/>
  <c r="V1317" i="7"/>
  <c r="W1317" i="7"/>
  <c r="AE1320" i="1"/>
  <c r="X1317" i="7"/>
  <c r="Y1317" i="7"/>
  <c r="Z1317" i="7"/>
  <c r="AH1320" i="1"/>
  <c r="AA1317" i="7"/>
  <c r="AB1317" i="7"/>
  <c r="A1318" i="7"/>
  <c r="B1318" i="7"/>
  <c r="I1321" i="1"/>
  <c r="C1318" i="7"/>
  <c r="D1318" i="7"/>
  <c r="E1318" i="7"/>
  <c r="F1318" i="7"/>
  <c r="G1318" i="7"/>
  <c r="H1318" i="7"/>
  <c r="I1318" i="7"/>
  <c r="P1321" i="1"/>
  <c r="J1318" i="7"/>
  <c r="Q1321" i="1"/>
  <c r="K1318" i="7"/>
  <c r="L1318" i="7"/>
  <c r="M1318" i="7"/>
  <c r="AQ1321" i="1"/>
  <c r="AR1321" i="1"/>
  <c r="AS1321" i="1"/>
  <c r="AT1321" i="1"/>
  <c r="AU1321" i="1"/>
  <c r="T1321" i="1"/>
  <c r="N1318" i="7"/>
  <c r="AV1321" i="1"/>
  <c r="AW1321" i="1"/>
  <c r="AX1321" i="1"/>
  <c r="AY1321" i="1"/>
  <c r="AZ1321" i="1"/>
  <c r="U1321" i="1"/>
  <c r="O1318" i="7"/>
  <c r="V1321" i="1"/>
  <c r="P1318" i="7"/>
  <c r="Q1318" i="7"/>
  <c r="R1318" i="7"/>
  <c r="Y1321" i="1"/>
  <c r="S1318" i="7"/>
  <c r="T1318" i="7"/>
  <c r="U1318" i="7"/>
  <c r="V1318" i="7"/>
  <c r="W1318" i="7"/>
  <c r="AE1321" i="1"/>
  <c r="X1318" i="7"/>
  <c r="Y1318" i="7"/>
  <c r="Z1318" i="7"/>
  <c r="AH1321" i="1"/>
  <c r="AA1318" i="7"/>
  <c r="AB1318" i="7"/>
  <c r="A1319" i="7"/>
  <c r="B1319" i="7"/>
  <c r="I1322" i="1"/>
  <c r="C1319" i="7"/>
  <c r="D1319" i="7"/>
  <c r="E1319" i="7"/>
  <c r="F1319" i="7"/>
  <c r="G1319" i="7"/>
  <c r="H1319" i="7"/>
  <c r="I1319" i="7"/>
  <c r="P1322" i="1"/>
  <c r="J1319" i="7"/>
  <c r="Q1322" i="1"/>
  <c r="K1319" i="7"/>
  <c r="L1319" i="7"/>
  <c r="M1319" i="7"/>
  <c r="AQ1322" i="1"/>
  <c r="AR1322" i="1"/>
  <c r="AS1322" i="1"/>
  <c r="AT1322" i="1"/>
  <c r="AU1322" i="1"/>
  <c r="T1322" i="1"/>
  <c r="N1319" i="7"/>
  <c r="AV1322" i="1"/>
  <c r="AW1322" i="1"/>
  <c r="AX1322" i="1"/>
  <c r="AY1322" i="1"/>
  <c r="AZ1322" i="1"/>
  <c r="U1322" i="1"/>
  <c r="O1319" i="7"/>
  <c r="V1322" i="1"/>
  <c r="P1319" i="7"/>
  <c r="Q1319" i="7"/>
  <c r="R1319" i="7"/>
  <c r="Y1322" i="1"/>
  <c r="S1319" i="7"/>
  <c r="T1319" i="7"/>
  <c r="U1319" i="7"/>
  <c r="V1319" i="7"/>
  <c r="W1319" i="7"/>
  <c r="AE1322" i="1"/>
  <c r="X1319" i="7"/>
  <c r="Y1319" i="7"/>
  <c r="Z1319" i="7"/>
  <c r="AH1322" i="1"/>
  <c r="AA1319" i="7"/>
  <c r="AB1319" i="7"/>
  <c r="A1320" i="7"/>
  <c r="B1320" i="7"/>
  <c r="I1323" i="1"/>
  <c r="C1320" i="7"/>
  <c r="D1320" i="7"/>
  <c r="E1320" i="7"/>
  <c r="F1320" i="7"/>
  <c r="G1320" i="7"/>
  <c r="H1320" i="7"/>
  <c r="I1320" i="7"/>
  <c r="P1323" i="1"/>
  <c r="J1320" i="7"/>
  <c r="Q1323" i="1"/>
  <c r="K1320" i="7"/>
  <c r="L1320" i="7"/>
  <c r="M1320" i="7"/>
  <c r="AQ1323" i="1"/>
  <c r="AR1323" i="1"/>
  <c r="AS1323" i="1"/>
  <c r="AT1323" i="1"/>
  <c r="AU1323" i="1"/>
  <c r="T1323" i="1"/>
  <c r="N1320" i="7"/>
  <c r="AV1323" i="1"/>
  <c r="AW1323" i="1"/>
  <c r="AX1323" i="1"/>
  <c r="AY1323" i="1"/>
  <c r="AZ1323" i="1"/>
  <c r="U1323" i="1"/>
  <c r="O1320" i="7"/>
  <c r="V1323" i="1"/>
  <c r="P1320" i="7"/>
  <c r="Q1320" i="7"/>
  <c r="R1320" i="7"/>
  <c r="Y1323" i="1"/>
  <c r="S1320" i="7"/>
  <c r="T1320" i="7"/>
  <c r="U1320" i="7"/>
  <c r="V1320" i="7"/>
  <c r="W1320" i="7"/>
  <c r="AE1323" i="1"/>
  <c r="X1320" i="7"/>
  <c r="Y1320" i="7"/>
  <c r="Z1320" i="7"/>
  <c r="AH1323" i="1"/>
  <c r="AA1320" i="7"/>
  <c r="AB1320" i="7"/>
  <c r="A1321" i="7"/>
  <c r="B1321" i="7"/>
  <c r="I1324" i="1"/>
  <c r="C1321" i="7"/>
  <c r="D1321" i="7"/>
  <c r="E1321" i="7"/>
  <c r="F1321" i="7"/>
  <c r="G1321" i="7"/>
  <c r="H1321" i="7"/>
  <c r="I1321" i="7"/>
  <c r="P1324" i="1"/>
  <c r="J1321" i="7"/>
  <c r="Q1324" i="1"/>
  <c r="K1321" i="7"/>
  <c r="L1321" i="7"/>
  <c r="M1321" i="7"/>
  <c r="AQ1324" i="1"/>
  <c r="AR1324" i="1"/>
  <c r="AS1324" i="1"/>
  <c r="AT1324" i="1"/>
  <c r="AU1324" i="1"/>
  <c r="T1324" i="1"/>
  <c r="N1321" i="7"/>
  <c r="AV1324" i="1"/>
  <c r="AW1324" i="1"/>
  <c r="AX1324" i="1"/>
  <c r="AY1324" i="1"/>
  <c r="AZ1324" i="1"/>
  <c r="U1324" i="1"/>
  <c r="O1321" i="7"/>
  <c r="V1324" i="1"/>
  <c r="P1321" i="7"/>
  <c r="Q1321" i="7"/>
  <c r="R1321" i="7"/>
  <c r="Y1324" i="1"/>
  <c r="S1321" i="7"/>
  <c r="T1321" i="7"/>
  <c r="U1321" i="7"/>
  <c r="V1321" i="7"/>
  <c r="W1321" i="7"/>
  <c r="AE1324" i="1"/>
  <c r="X1321" i="7"/>
  <c r="Y1321" i="7"/>
  <c r="Z1321" i="7"/>
  <c r="AH1324" i="1"/>
  <c r="AA1321" i="7"/>
  <c r="AB1321" i="7"/>
  <c r="A1322" i="7"/>
  <c r="B1322" i="7"/>
  <c r="I1325" i="1"/>
  <c r="C1322" i="7"/>
  <c r="D1322" i="7"/>
  <c r="E1322" i="7"/>
  <c r="F1322" i="7"/>
  <c r="G1322" i="7"/>
  <c r="H1322" i="7"/>
  <c r="I1322" i="7"/>
  <c r="P1325" i="1"/>
  <c r="J1322" i="7"/>
  <c r="Q1325" i="1"/>
  <c r="K1322" i="7"/>
  <c r="L1322" i="7"/>
  <c r="M1322" i="7"/>
  <c r="AQ1325" i="1"/>
  <c r="AR1325" i="1"/>
  <c r="AS1325" i="1"/>
  <c r="AT1325" i="1"/>
  <c r="AU1325" i="1"/>
  <c r="T1325" i="1"/>
  <c r="N1322" i="7"/>
  <c r="AV1325" i="1"/>
  <c r="AW1325" i="1"/>
  <c r="AX1325" i="1"/>
  <c r="AY1325" i="1"/>
  <c r="AZ1325" i="1"/>
  <c r="U1325" i="1"/>
  <c r="O1322" i="7"/>
  <c r="V1325" i="1"/>
  <c r="P1322" i="7"/>
  <c r="Q1322" i="7"/>
  <c r="R1322" i="7"/>
  <c r="Y1325" i="1"/>
  <c r="S1322" i="7"/>
  <c r="T1322" i="7"/>
  <c r="U1322" i="7"/>
  <c r="V1322" i="7"/>
  <c r="W1322" i="7"/>
  <c r="AE1325" i="1"/>
  <c r="X1322" i="7"/>
  <c r="Y1322" i="7"/>
  <c r="Z1322" i="7"/>
  <c r="AH1325" i="1"/>
  <c r="AA1322" i="7"/>
  <c r="AB1322" i="7"/>
  <c r="A1323" i="7"/>
  <c r="B1323" i="7"/>
  <c r="I1326" i="1"/>
  <c r="C1323" i="7"/>
  <c r="D1323" i="7"/>
  <c r="E1323" i="7"/>
  <c r="F1323" i="7"/>
  <c r="G1323" i="7"/>
  <c r="H1323" i="7"/>
  <c r="I1323" i="7"/>
  <c r="P1326" i="1"/>
  <c r="J1323" i="7"/>
  <c r="Q1326" i="1"/>
  <c r="K1323" i="7"/>
  <c r="L1323" i="7"/>
  <c r="M1323" i="7"/>
  <c r="AQ1326" i="1"/>
  <c r="AR1326" i="1"/>
  <c r="AS1326" i="1"/>
  <c r="AT1326" i="1"/>
  <c r="AU1326" i="1"/>
  <c r="T1326" i="1"/>
  <c r="N1323" i="7"/>
  <c r="AV1326" i="1"/>
  <c r="AW1326" i="1"/>
  <c r="AX1326" i="1"/>
  <c r="AY1326" i="1"/>
  <c r="AZ1326" i="1"/>
  <c r="U1326" i="1"/>
  <c r="O1323" i="7"/>
  <c r="V1326" i="1"/>
  <c r="P1323" i="7"/>
  <c r="Q1323" i="7"/>
  <c r="R1323" i="7"/>
  <c r="Y1326" i="1"/>
  <c r="S1323" i="7"/>
  <c r="T1323" i="7"/>
  <c r="U1323" i="7"/>
  <c r="V1323" i="7"/>
  <c r="W1323" i="7"/>
  <c r="AE1326" i="1"/>
  <c r="X1323" i="7"/>
  <c r="Y1323" i="7"/>
  <c r="Z1323" i="7"/>
  <c r="AH1326" i="1"/>
  <c r="AA1323" i="7"/>
  <c r="AB1323" i="7"/>
  <c r="A5" i="9"/>
  <c r="B5" i="9"/>
  <c r="T6" i="3"/>
  <c r="C5" i="9"/>
  <c r="D5" i="9"/>
  <c r="E5" i="9"/>
  <c r="F5" i="9"/>
  <c r="G5" i="9"/>
  <c r="H5" i="9"/>
  <c r="BG6" i="3"/>
  <c r="BH6" i="3"/>
  <c r="BI6" i="3"/>
  <c r="BJ6" i="3"/>
  <c r="BK6" i="3"/>
  <c r="AJ6" i="3"/>
  <c r="I5" i="9"/>
  <c r="J5" i="9"/>
  <c r="K5" i="9"/>
  <c r="L5" i="9"/>
  <c r="M5" i="9"/>
  <c r="N5" i="9"/>
  <c r="O5" i="9"/>
  <c r="P5" i="9"/>
  <c r="Q5" i="9"/>
  <c r="R5" i="9"/>
  <c r="S5" i="9"/>
  <c r="T5" i="9"/>
  <c r="BB6" i="3"/>
  <c r="BC6" i="3"/>
  <c r="BD6" i="3"/>
  <c r="BE6" i="3"/>
  <c r="BF6" i="3"/>
  <c r="BA6" i="3"/>
  <c r="U5" i="9"/>
  <c r="BL6" i="3"/>
  <c r="V5" i="9"/>
  <c r="A6" i="9"/>
  <c r="B6" i="9"/>
  <c r="T7" i="3"/>
  <c r="C6" i="9"/>
  <c r="D6" i="9"/>
  <c r="E6" i="9"/>
  <c r="F6" i="9"/>
  <c r="G6" i="9"/>
  <c r="H6" i="9"/>
  <c r="BG7" i="3"/>
  <c r="BH7" i="3"/>
  <c r="BI7" i="3"/>
  <c r="BJ7" i="3"/>
  <c r="BK7" i="3"/>
  <c r="AJ7" i="3"/>
  <c r="I6" i="9"/>
  <c r="J6" i="9"/>
  <c r="K6" i="9"/>
  <c r="L6" i="9"/>
  <c r="M6" i="9"/>
  <c r="N6" i="9"/>
  <c r="O6" i="9"/>
  <c r="P6" i="9"/>
  <c r="Q6" i="9"/>
  <c r="R6" i="9"/>
  <c r="S6" i="9"/>
  <c r="T6" i="9"/>
  <c r="BB7" i="3"/>
  <c r="BC7" i="3"/>
  <c r="BD7" i="3"/>
  <c r="BE7" i="3"/>
  <c r="BF7" i="3"/>
  <c r="BA7" i="3"/>
  <c r="U6" i="9"/>
  <c r="BL7" i="3"/>
  <c r="V6" i="9"/>
  <c r="A7" i="9"/>
  <c r="B7" i="9"/>
  <c r="T8" i="3"/>
  <c r="C7" i="9"/>
  <c r="D7" i="9"/>
  <c r="E7" i="9"/>
  <c r="F7" i="9"/>
  <c r="G7" i="9"/>
  <c r="H7" i="9"/>
  <c r="BG8" i="3"/>
  <c r="BH8" i="3"/>
  <c r="BI8" i="3"/>
  <c r="BJ8" i="3"/>
  <c r="BK8" i="3"/>
  <c r="AJ8" i="3"/>
  <c r="I7" i="9"/>
  <c r="J7" i="9"/>
  <c r="K7" i="9"/>
  <c r="L7" i="9"/>
  <c r="M7" i="9"/>
  <c r="N7" i="9"/>
  <c r="O7" i="9"/>
  <c r="P7" i="9"/>
  <c r="Q7" i="9"/>
  <c r="R7" i="9"/>
  <c r="S7" i="9"/>
  <c r="T7" i="9"/>
  <c r="BB8" i="3"/>
  <c r="BC8" i="3"/>
  <c r="BD8" i="3"/>
  <c r="BE8" i="3"/>
  <c r="BF8" i="3"/>
  <c r="BA8" i="3"/>
  <c r="U7" i="9"/>
  <c r="BL8" i="3"/>
  <c r="V7" i="9"/>
  <c r="A8" i="9"/>
  <c r="B8" i="9"/>
  <c r="T9" i="3"/>
  <c r="C8" i="9"/>
  <c r="D8" i="9"/>
  <c r="E8" i="9"/>
  <c r="F8" i="9"/>
  <c r="G8" i="9"/>
  <c r="H8" i="9"/>
  <c r="BG9" i="3"/>
  <c r="BH9" i="3"/>
  <c r="BI9" i="3"/>
  <c r="BJ9" i="3"/>
  <c r="BK9" i="3"/>
  <c r="AJ9" i="3"/>
  <c r="I8" i="9"/>
  <c r="J8" i="9"/>
  <c r="K8" i="9"/>
  <c r="L8" i="9"/>
  <c r="M8" i="9"/>
  <c r="N8" i="9"/>
  <c r="O8" i="9"/>
  <c r="P8" i="9"/>
  <c r="Q8" i="9"/>
  <c r="R8" i="9"/>
  <c r="S8" i="9"/>
  <c r="T8" i="9"/>
  <c r="BB9" i="3"/>
  <c r="BC9" i="3"/>
  <c r="BD9" i="3"/>
  <c r="BE9" i="3"/>
  <c r="BF9" i="3"/>
  <c r="BA9" i="3"/>
  <c r="U8" i="9"/>
  <c r="BL9" i="3"/>
  <c r="V8" i="9"/>
  <c r="A9" i="9"/>
  <c r="B9" i="9"/>
  <c r="T10" i="3"/>
  <c r="C9" i="9"/>
  <c r="D9" i="9"/>
  <c r="E9" i="9"/>
  <c r="F9" i="9"/>
  <c r="G9" i="9"/>
  <c r="H9" i="9"/>
  <c r="BG10" i="3"/>
  <c r="BH10" i="3"/>
  <c r="BI10" i="3"/>
  <c r="BJ10" i="3"/>
  <c r="BK10" i="3"/>
  <c r="AJ10" i="3"/>
  <c r="I9" i="9"/>
  <c r="J9" i="9"/>
  <c r="K9" i="9"/>
  <c r="L9" i="9"/>
  <c r="M9" i="9"/>
  <c r="N9" i="9"/>
  <c r="O9" i="9"/>
  <c r="P9" i="9"/>
  <c r="Q9" i="9"/>
  <c r="R9" i="9"/>
  <c r="S9" i="9"/>
  <c r="T9" i="9"/>
  <c r="BB10" i="3"/>
  <c r="BC10" i="3"/>
  <c r="BD10" i="3"/>
  <c r="BE10" i="3"/>
  <c r="BF10" i="3"/>
  <c r="BA10" i="3"/>
  <c r="U9" i="9"/>
  <c r="BL10" i="3"/>
  <c r="V9" i="9"/>
  <c r="A10" i="9"/>
  <c r="B10" i="9"/>
  <c r="T11" i="3"/>
  <c r="C10" i="9"/>
  <c r="D10" i="9"/>
  <c r="E10" i="9"/>
  <c r="F10" i="9"/>
  <c r="G10" i="9"/>
  <c r="H10" i="9"/>
  <c r="BG11" i="3"/>
  <c r="BH11" i="3"/>
  <c r="BI11" i="3"/>
  <c r="BJ11" i="3"/>
  <c r="BK11" i="3"/>
  <c r="AJ11" i="3"/>
  <c r="I10" i="9"/>
  <c r="J10" i="9"/>
  <c r="K10" i="9"/>
  <c r="L10" i="9"/>
  <c r="M10" i="9"/>
  <c r="N10" i="9"/>
  <c r="O10" i="9"/>
  <c r="P10" i="9"/>
  <c r="Q10" i="9"/>
  <c r="R10" i="9"/>
  <c r="S10" i="9"/>
  <c r="T10" i="9"/>
  <c r="BB11" i="3"/>
  <c r="BC11" i="3"/>
  <c r="BD11" i="3"/>
  <c r="BE11" i="3"/>
  <c r="BF11" i="3"/>
  <c r="BA11" i="3"/>
  <c r="U10" i="9"/>
  <c r="BL11" i="3"/>
  <c r="V10" i="9"/>
  <c r="A11" i="9"/>
  <c r="B11" i="9"/>
  <c r="T12" i="3"/>
  <c r="C11" i="9"/>
  <c r="D11" i="9"/>
  <c r="E11" i="9"/>
  <c r="F11" i="9"/>
  <c r="G11" i="9"/>
  <c r="H11" i="9"/>
  <c r="BG12" i="3"/>
  <c r="BH12" i="3"/>
  <c r="BI12" i="3"/>
  <c r="BJ12" i="3"/>
  <c r="BK12" i="3"/>
  <c r="AJ12" i="3"/>
  <c r="I11" i="9"/>
  <c r="J11" i="9"/>
  <c r="K11" i="9"/>
  <c r="L11" i="9"/>
  <c r="M11" i="9"/>
  <c r="N11" i="9"/>
  <c r="O11" i="9"/>
  <c r="P11" i="9"/>
  <c r="Q11" i="9"/>
  <c r="R11" i="9"/>
  <c r="S11" i="9"/>
  <c r="T11" i="9"/>
  <c r="BB12" i="3"/>
  <c r="BC12" i="3"/>
  <c r="BD12" i="3"/>
  <c r="BE12" i="3"/>
  <c r="BF12" i="3"/>
  <c r="BA12" i="3"/>
  <c r="U11" i="9"/>
  <c r="BL12" i="3"/>
  <c r="V11" i="9"/>
  <c r="A12" i="9"/>
  <c r="B12" i="9"/>
  <c r="T13" i="3"/>
  <c r="C12" i="9"/>
  <c r="D12" i="9"/>
  <c r="E12" i="9"/>
  <c r="F12" i="9"/>
  <c r="G12" i="9"/>
  <c r="H12" i="9"/>
  <c r="BG13" i="3"/>
  <c r="BH13" i="3"/>
  <c r="BI13" i="3"/>
  <c r="BJ13" i="3"/>
  <c r="BK13" i="3"/>
  <c r="AJ13" i="3"/>
  <c r="I12" i="9"/>
  <c r="J12" i="9"/>
  <c r="K12" i="9"/>
  <c r="L12" i="9"/>
  <c r="M12" i="9"/>
  <c r="N12" i="9"/>
  <c r="O12" i="9"/>
  <c r="P12" i="9"/>
  <c r="Q12" i="9"/>
  <c r="R12" i="9"/>
  <c r="S12" i="9"/>
  <c r="T12" i="9"/>
  <c r="BB13" i="3"/>
  <c r="BC13" i="3"/>
  <c r="BD13" i="3"/>
  <c r="BE13" i="3"/>
  <c r="BF13" i="3"/>
  <c r="BA13" i="3"/>
  <c r="U12" i="9"/>
  <c r="BL13" i="3"/>
  <c r="V12" i="9"/>
  <c r="A13" i="9"/>
  <c r="B13" i="9"/>
  <c r="T14" i="3"/>
  <c r="C13" i="9"/>
  <c r="D13" i="9"/>
  <c r="E13" i="9"/>
  <c r="F13" i="9"/>
  <c r="G13" i="9"/>
  <c r="H13" i="9"/>
  <c r="BG14" i="3"/>
  <c r="BH14" i="3"/>
  <c r="BI14" i="3"/>
  <c r="BJ14" i="3"/>
  <c r="BK14" i="3"/>
  <c r="AJ14" i="3"/>
  <c r="I13" i="9"/>
  <c r="J13" i="9"/>
  <c r="K13" i="9"/>
  <c r="L13" i="9"/>
  <c r="M13" i="9"/>
  <c r="N13" i="9"/>
  <c r="O13" i="9"/>
  <c r="P13" i="9"/>
  <c r="Q13" i="9"/>
  <c r="R13" i="9"/>
  <c r="S13" i="9"/>
  <c r="T13" i="9"/>
  <c r="BB14" i="3"/>
  <c r="BC14" i="3"/>
  <c r="BD14" i="3"/>
  <c r="BE14" i="3"/>
  <c r="BF14" i="3"/>
  <c r="BA14" i="3"/>
  <c r="U13" i="9"/>
  <c r="BL14" i="3"/>
  <c r="V13" i="9"/>
  <c r="A14" i="9"/>
  <c r="B14" i="9"/>
  <c r="T15" i="3"/>
  <c r="C14" i="9"/>
  <c r="D14" i="9"/>
  <c r="E14" i="9"/>
  <c r="F14" i="9"/>
  <c r="G14" i="9"/>
  <c r="H14" i="9"/>
  <c r="BG15" i="3"/>
  <c r="BH15" i="3"/>
  <c r="BI15" i="3"/>
  <c r="BJ15" i="3"/>
  <c r="BK15" i="3"/>
  <c r="AJ15" i="3"/>
  <c r="I14" i="9"/>
  <c r="J14" i="9"/>
  <c r="K14" i="9"/>
  <c r="L14" i="9"/>
  <c r="M14" i="9"/>
  <c r="N14" i="9"/>
  <c r="O14" i="9"/>
  <c r="P14" i="9"/>
  <c r="Q14" i="9"/>
  <c r="R14" i="9"/>
  <c r="S14" i="9"/>
  <c r="T14" i="9"/>
  <c r="BB15" i="3"/>
  <c r="BC15" i="3"/>
  <c r="BD15" i="3"/>
  <c r="BE15" i="3"/>
  <c r="BF15" i="3"/>
  <c r="BA15" i="3"/>
  <c r="U14" i="9"/>
  <c r="BL15" i="3"/>
  <c r="V14" i="9"/>
  <c r="A15" i="9"/>
  <c r="B15" i="9"/>
  <c r="T16" i="3"/>
  <c r="C15" i="9"/>
  <c r="D15" i="9"/>
  <c r="E15" i="9"/>
  <c r="F15" i="9"/>
  <c r="G15" i="9"/>
  <c r="H15" i="9"/>
  <c r="BG16" i="3"/>
  <c r="BH16" i="3"/>
  <c r="BI16" i="3"/>
  <c r="BJ16" i="3"/>
  <c r="BK16" i="3"/>
  <c r="AJ16" i="3"/>
  <c r="I15" i="9"/>
  <c r="J15" i="9"/>
  <c r="K15" i="9"/>
  <c r="L15" i="9"/>
  <c r="M15" i="9"/>
  <c r="N15" i="9"/>
  <c r="O15" i="9"/>
  <c r="P15" i="9"/>
  <c r="Q15" i="9"/>
  <c r="R15" i="9"/>
  <c r="S15" i="9"/>
  <c r="T15" i="9"/>
  <c r="BB16" i="3"/>
  <c r="BC16" i="3"/>
  <c r="BD16" i="3"/>
  <c r="BE16" i="3"/>
  <c r="BF16" i="3"/>
  <c r="BA16" i="3"/>
  <c r="U15" i="9"/>
  <c r="BL16" i="3"/>
  <c r="V15" i="9"/>
  <c r="A16" i="9"/>
  <c r="B16" i="9"/>
  <c r="T17" i="3"/>
  <c r="C16" i="9"/>
  <c r="D16" i="9"/>
  <c r="E16" i="9"/>
  <c r="F16" i="9"/>
  <c r="G16" i="9"/>
  <c r="H16" i="9"/>
  <c r="BG17" i="3"/>
  <c r="BH17" i="3"/>
  <c r="BI17" i="3"/>
  <c r="BJ17" i="3"/>
  <c r="BK17" i="3"/>
  <c r="AJ17" i="3"/>
  <c r="I16" i="9"/>
  <c r="J16" i="9"/>
  <c r="K16" i="9"/>
  <c r="L16" i="9"/>
  <c r="M16" i="9"/>
  <c r="N16" i="9"/>
  <c r="O16" i="9"/>
  <c r="P16" i="9"/>
  <c r="Q16" i="9"/>
  <c r="R16" i="9"/>
  <c r="S16" i="9"/>
  <c r="T16" i="9"/>
  <c r="BB17" i="3"/>
  <c r="BC17" i="3"/>
  <c r="BD17" i="3"/>
  <c r="BE17" i="3"/>
  <c r="BF17" i="3"/>
  <c r="BA17" i="3"/>
  <c r="U16" i="9"/>
  <c r="BL17" i="3"/>
  <c r="V16" i="9"/>
  <c r="A17" i="9"/>
  <c r="B17" i="9"/>
  <c r="T18" i="3"/>
  <c r="C17" i="9"/>
  <c r="D17" i="9"/>
  <c r="E17" i="9"/>
  <c r="F17" i="9"/>
  <c r="G17" i="9"/>
  <c r="H17" i="9"/>
  <c r="BG18" i="3"/>
  <c r="BH18" i="3"/>
  <c r="BI18" i="3"/>
  <c r="BJ18" i="3"/>
  <c r="BK18" i="3"/>
  <c r="AJ18" i="3"/>
  <c r="I17" i="9"/>
  <c r="J17" i="9"/>
  <c r="K17" i="9"/>
  <c r="L17" i="9"/>
  <c r="M17" i="9"/>
  <c r="N17" i="9"/>
  <c r="O17" i="9"/>
  <c r="P17" i="9"/>
  <c r="Q17" i="9"/>
  <c r="R17" i="9"/>
  <c r="S17" i="9"/>
  <c r="T17" i="9"/>
  <c r="BB18" i="3"/>
  <c r="BC18" i="3"/>
  <c r="BD18" i="3"/>
  <c r="BE18" i="3"/>
  <c r="BF18" i="3"/>
  <c r="BA18" i="3"/>
  <c r="U17" i="9"/>
  <c r="BL18" i="3"/>
  <c r="V17" i="9"/>
  <c r="A18" i="9"/>
  <c r="B18" i="9"/>
  <c r="T19" i="3"/>
  <c r="C18" i="9"/>
  <c r="D18" i="9"/>
  <c r="E18" i="9"/>
  <c r="F18" i="9"/>
  <c r="G18" i="9"/>
  <c r="H18" i="9"/>
  <c r="BG19" i="3"/>
  <c r="BH19" i="3"/>
  <c r="BI19" i="3"/>
  <c r="BJ19" i="3"/>
  <c r="BK19" i="3"/>
  <c r="AJ19" i="3"/>
  <c r="I18" i="9"/>
  <c r="J18" i="9"/>
  <c r="K18" i="9"/>
  <c r="L18" i="9"/>
  <c r="M18" i="9"/>
  <c r="N18" i="9"/>
  <c r="O18" i="9"/>
  <c r="P18" i="9"/>
  <c r="Q18" i="9"/>
  <c r="R18" i="9"/>
  <c r="S18" i="9"/>
  <c r="T18" i="9"/>
  <c r="BB19" i="3"/>
  <c r="BC19" i="3"/>
  <c r="BD19" i="3"/>
  <c r="BE19" i="3"/>
  <c r="BF19" i="3"/>
  <c r="BA19" i="3"/>
  <c r="U18" i="9"/>
  <c r="BL19" i="3"/>
  <c r="V18" i="9"/>
  <c r="A19" i="9"/>
  <c r="B19" i="9"/>
  <c r="T20" i="3"/>
  <c r="C19" i="9"/>
  <c r="D19" i="9"/>
  <c r="E19" i="9"/>
  <c r="F19" i="9"/>
  <c r="G19" i="9"/>
  <c r="H19" i="9"/>
  <c r="BG20" i="3"/>
  <c r="BH20" i="3"/>
  <c r="BI20" i="3"/>
  <c r="BJ20" i="3"/>
  <c r="BK20" i="3"/>
  <c r="AJ20" i="3"/>
  <c r="I19" i="9"/>
  <c r="J19" i="9"/>
  <c r="K19" i="9"/>
  <c r="L19" i="9"/>
  <c r="M19" i="9"/>
  <c r="N19" i="9"/>
  <c r="O19" i="9"/>
  <c r="P19" i="9"/>
  <c r="Q19" i="9"/>
  <c r="R19" i="9"/>
  <c r="S19" i="9"/>
  <c r="T19" i="9"/>
  <c r="BB20" i="3"/>
  <c r="BC20" i="3"/>
  <c r="BD20" i="3"/>
  <c r="BE20" i="3"/>
  <c r="BF20" i="3"/>
  <c r="BA20" i="3"/>
  <c r="U19" i="9"/>
  <c r="BL20" i="3"/>
  <c r="V19" i="9"/>
  <c r="A20" i="9"/>
  <c r="B20" i="9"/>
  <c r="T21" i="3"/>
  <c r="C20" i="9"/>
  <c r="D20" i="9"/>
  <c r="E20" i="9"/>
  <c r="F20" i="9"/>
  <c r="G20" i="9"/>
  <c r="H20" i="9"/>
  <c r="BG21" i="3"/>
  <c r="BH21" i="3"/>
  <c r="BI21" i="3"/>
  <c r="BJ21" i="3"/>
  <c r="BK21" i="3"/>
  <c r="AJ21" i="3"/>
  <c r="I20" i="9"/>
  <c r="J20" i="9"/>
  <c r="K20" i="9"/>
  <c r="L20" i="9"/>
  <c r="M20" i="9"/>
  <c r="N20" i="9"/>
  <c r="O20" i="9"/>
  <c r="P20" i="9"/>
  <c r="Q20" i="9"/>
  <c r="R20" i="9"/>
  <c r="S20" i="9"/>
  <c r="T20" i="9"/>
  <c r="BB21" i="3"/>
  <c r="BC21" i="3"/>
  <c r="BD21" i="3"/>
  <c r="BE21" i="3"/>
  <c r="BF21" i="3"/>
  <c r="BA21" i="3"/>
  <c r="U20" i="9"/>
  <c r="BL21" i="3"/>
  <c r="V20" i="9"/>
  <c r="A21" i="9"/>
  <c r="B21" i="9"/>
  <c r="T22" i="3"/>
  <c r="C21" i="9"/>
  <c r="D21" i="9"/>
  <c r="E21" i="9"/>
  <c r="F21" i="9"/>
  <c r="G21" i="9"/>
  <c r="H21" i="9"/>
  <c r="BG22" i="3"/>
  <c r="BH22" i="3"/>
  <c r="BI22" i="3"/>
  <c r="BJ22" i="3"/>
  <c r="BK22" i="3"/>
  <c r="AJ22" i="3"/>
  <c r="I21" i="9"/>
  <c r="J21" i="9"/>
  <c r="K21" i="9"/>
  <c r="L21" i="9"/>
  <c r="M21" i="9"/>
  <c r="N21" i="9"/>
  <c r="O21" i="9"/>
  <c r="P21" i="9"/>
  <c r="Q21" i="9"/>
  <c r="R21" i="9"/>
  <c r="S21" i="9"/>
  <c r="T21" i="9"/>
  <c r="BB22" i="3"/>
  <c r="BC22" i="3"/>
  <c r="BD22" i="3"/>
  <c r="BE22" i="3"/>
  <c r="BF22" i="3"/>
  <c r="BA22" i="3"/>
  <c r="U21" i="9"/>
  <c r="BL22" i="3"/>
  <c r="V21" i="9"/>
  <c r="A22" i="9"/>
  <c r="B22" i="9"/>
  <c r="T23" i="3"/>
  <c r="C22" i="9"/>
  <c r="D22" i="9"/>
  <c r="E22" i="9"/>
  <c r="F22" i="9"/>
  <c r="G22" i="9"/>
  <c r="H22" i="9"/>
  <c r="BG23" i="3"/>
  <c r="BH23" i="3"/>
  <c r="BI23" i="3"/>
  <c r="BJ23" i="3"/>
  <c r="BK23" i="3"/>
  <c r="AJ23" i="3"/>
  <c r="I22" i="9"/>
  <c r="J22" i="9"/>
  <c r="K22" i="9"/>
  <c r="L22" i="9"/>
  <c r="M22" i="9"/>
  <c r="N22" i="9"/>
  <c r="O22" i="9"/>
  <c r="P22" i="9"/>
  <c r="Q22" i="9"/>
  <c r="R22" i="9"/>
  <c r="S22" i="9"/>
  <c r="T22" i="9"/>
  <c r="BB23" i="3"/>
  <c r="BC23" i="3"/>
  <c r="BD23" i="3"/>
  <c r="BE23" i="3"/>
  <c r="BF23" i="3"/>
  <c r="BA23" i="3"/>
  <c r="U22" i="9"/>
  <c r="BL23" i="3"/>
  <c r="V22" i="9"/>
  <c r="A23" i="9"/>
  <c r="B23" i="9"/>
  <c r="T24" i="3"/>
  <c r="C23" i="9"/>
  <c r="D23" i="9"/>
  <c r="E23" i="9"/>
  <c r="F23" i="9"/>
  <c r="G23" i="9"/>
  <c r="H23" i="9"/>
  <c r="BG24" i="3"/>
  <c r="BH24" i="3"/>
  <c r="BI24" i="3"/>
  <c r="BJ24" i="3"/>
  <c r="BK24" i="3"/>
  <c r="AJ24" i="3"/>
  <c r="I23" i="9"/>
  <c r="J23" i="9"/>
  <c r="K23" i="9"/>
  <c r="L23" i="9"/>
  <c r="M23" i="9"/>
  <c r="N23" i="9"/>
  <c r="O23" i="9"/>
  <c r="P23" i="9"/>
  <c r="Q23" i="9"/>
  <c r="R23" i="9"/>
  <c r="S23" i="9"/>
  <c r="T23" i="9"/>
  <c r="BB24" i="3"/>
  <c r="BC24" i="3"/>
  <c r="BD24" i="3"/>
  <c r="BE24" i="3"/>
  <c r="BF24" i="3"/>
  <c r="BA24" i="3"/>
  <c r="U23" i="9"/>
  <c r="BL24" i="3"/>
  <c r="V23" i="9"/>
  <c r="A24" i="9"/>
  <c r="B24" i="9"/>
  <c r="T25" i="3"/>
  <c r="C24" i="9"/>
  <c r="D24" i="9"/>
  <c r="E24" i="9"/>
  <c r="F24" i="9"/>
  <c r="G24" i="9"/>
  <c r="H24" i="9"/>
  <c r="BG25" i="3"/>
  <c r="BH25" i="3"/>
  <c r="BI25" i="3"/>
  <c r="BJ25" i="3"/>
  <c r="BK25" i="3"/>
  <c r="AJ25" i="3"/>
  <c r="I24" i="9"/>
  <c r="J24" i="9"/>
  <c r="K24" i="9"/>
  <c r="L24" i="9"/>
  <c r="M24" i="9"/>
  <c r="N24" i="9"/>
  <c r="O24" i="9"/>
  <c r="P24" i="9"/>
  <c r="Q24" i="9"/>
  <c r="R24" i="9"/>
  <c r="S24" i="9"/>
  <c r="T24" i="9"/>
  <c r="BB25" i="3"/>
  <c r="BC25" i="3"/>
  <c r="BD25" i="3"/>
  <c r="BE25" i="3"/>
  <c r="BF25" i="3"/>
  <c r="BA25" i="3"/>
  <c r="U24" i="9"/>
  <c r="BL25" i="3"/>
  <c r="V24" i="9"/>
  <c r="A25" i="9"/>
  <c r="B25" i="9"/>
  <c r="T26" i="3"/>
  <c r="C25" i="9"/>
  <c r="D25" i="9"/>
  <c r="E25" i="9"/>
  <c r="F25" i="9"/>
  <c r="G25" i="9"/>
  <c r="H25" i="9"/>
  <c r="BG26" i="3"/>
  <c r="BH26" i="3"/>
  <c r="BI26" i="3"/>
  <c r="BJ26" i="3"/>
  <c r="BK26" i="3"/>
  <c r="AJ26" i="3"/>
  <c r="I25" i="9"/>
  <c r="J25" i="9"/>
  <c r="K25" i="9"/>
  <c r="L25" i="9"/>
  <c r="M25" i="9"/>
  <c r="N25" i="9"/>
  <c r="O25" i="9"/>
  <c r="P25" i="9"/>
  <c r="Q25" i="9"/>
  <c r="R25" i="9"/>
  <c r="S25" i="9"/>
  <c r="T25" i="9"/>
  <c r="BB26" i="3"/>
  <c r="BC26" i="3"/>
  <c r="BD26" i="3"/>
  <c r="BE26" i="3"/>
  <c r="BF26" i="3"/>
  <c r="BA26" i="3"/>
  <c r="U25" i="9"/>
  <c r="BL26" i="3"/>
  <c r="V25" i="9"/>
  <c r="A26" i="9"/>
  <c r="B26" i="9"/>
  <c r="T27" i="3"/>
  <c r="C26" i="9"/>
  <c r="D26" i="9"/>
  <c r="E26" i="9"/>
  <c r="F26" i="9"/>
  <c r="G26" i="9"/>
  <c r="H26" i="9"/>
  <c r="BG27" i="3"/>
  <c r="BH27" i="3"/>
  <c r="BI27" i="3"/>
  <c r="BJ27" i="3"/>
  <c r="BK27" i="3"/>
  <c r="AJ27" i="3"/>
  <c r="I26" i="9"/>
  <c r="J26" i="9"/>
  <c r="K26" i="9"/>
  <c r="L26" i="9"/>
  <c r="M26" i="9"/>
  <c r="N26" i="9"/>
  <c r="O26" i="9"/>
  <c r="P26" i="9"/>
  <c r="Q26" i="9"/>
  <c r="R26" i="9"/>
  <c r="S26" i="9"/>
  <c r="T26" i="9"/>
  <c r="BB27" i="3"/>
  <c r="BC27" i="3"/>
  <c r="BD27" i="3"/>
  <c r="BE27" i="3"/>
  <c r="BF27" i="3"/>
  <c r="BA27" i="3"/>
  <c r="U26" i="9"/>
  <c r="BL27" i="3"/>
  <c r="V26" i="9"/>
  <c r="A27" i="9"/>
  <c r="B27" i="9"/>
  <c r="T28" i="3"/>
  <c r="C27" i="9"/>
  <c r="D27" i="9"/>
  <c r="E27" i="9"/>
  <c r="F27" i="9"/>
  <c r="G27" i="9"/>
  <c r="H27" i="9"/>
  <c r="BG28" i="3"/>
  <c r="BH28" i="3"/>
  <c r="BI28" i="3"/>
  <c r="BJ28" i="3"/>
  <c r="BK28" i="3"/>
  <c r="AJ28" i="3"/>
  <c r="I27" i="9"/>
  <c r="J27" i="9"/>
  <c r="K27" i="9"/>
  <c r="L27" i="9"/>
  <c r="M27" i="9"/>
  <c r="N27" i="9"/>
  <c r="O27" i="9"/>
  <c r="P27" i="9"/>
  <c r="Q27" i="9"/>
  <c r="R27" i="9"/>
  <c r="S27" i="9"/>
  <c r="T27" i="9"/>
  <c r="BB28" i="3"/>
  <c r="BC28" i="3"/>
  <c r="BD28" i="3"/>
  <c r="BE28" i="3"/>
  <c r="BF28" i="3"/>
  <c r="BA28" i="3"/>
  <c r="U27" i="9"/>
  <c r="BL28" i="3"/>
  <c r="V27" i="9"/>
  <c r="A28" i="9"/>
  <c r="B28" i="9"/>
  <c r="T29" i="3"/>
  <c r="C28" i="9"/>
  <c r="D28" i="9"/>
  <c r="E28" i="9"/>
  <c r="F28" i="9"/>
  <c r="G28" i="9"/>
  <c r="H28" i="9"/>
  <c r="BG29" i="3"/>
  <c r="BH29" i="3"/>
  <c r="BI29" i="3"/>
  <c r="BJ29" i="3"/>
  <c r="BK29" i="3"/>
  <c r="AJ29" i="3"/>
  <c r="I28" i="9"/>
  <c r="J28" i="9"/>
  <c r="K28" i="9"/>
  <c r="L28" i="9"/>
  <c r="M28" i="9"/>
  <c r="N28" i="9"/>
  <c r="O28" i="9"/>
  <c r="P28" i="9"/>
  <c r="Q28" i="9"/>
  <c r="R28" i="9"/>
  <c r="S28" i="9"/>
  <c r="T28" i="9"/>
  <c r="BB29" i="3"/>
  <c r="BC29" i="3"/>
  <c r="BD29" i="3"/>
  <c r="BE29" i="3"/>
  <c r="BF29" i="3"/>
  <c r="BA29" i="3"/>
  <c r="U28" i="9"/>
  <c r="BL29" i="3"/>
  <c r="V28" i="9"/>
  <c r="A29" i="9"/>
  <c r="B29" i="9"/>
  <c r="T30" i="3"/>
  <c r="C29" i="9"/>
  <c r="D29" i="9"/>
  <c r="E29" i="9"/>
  <c r="F29" i="9"/>
  <c r="G29" i="9"/>
  <c r="H29" i="9"/>
  <c r="BG30" i="3"/>
  <c r="BH30" i="3"/>
  <c r="BI30" i="3"/>
  <c r="BJ30" i="3"/>
  <c r="BK30" i="3"/>
  <c r="AJ30" i="3"/>
  <c r="I29" i="9"/>
  <c r="J29" i="9"/>
  <c r="K29" i="9"/>
  <c r="L29" i="9"/>
  <c r="M29" i="9"/>
  <c r="N29" i="9"/>
  <c r="O29" i="9"/>
  <c r="P29" i="9"/>
  <c r="Q29" i="9"/>
  <c r="R29" i="9"/>
  <c r="S29" i="9"/>
  <c r="T29" i="9"/>
  <c r="BB30" i="3"/>
  <c r="BC30" i="3"/>
  <c r="BD30" i="3"/>
  <c r="BE30" i="3"/>
  <c r="BF30" i="3"/>
  <c r="BA30" i="3"/>
  <c r="U29" i="9"/>
  <c r="BL30" i="3"/>
  <c r="V29" i="9"/>
  <c r="A30" i="9"/>
  <c r="B30" i="9"/>
  <c r="T31" i="3"/>
  <c r="C30" i="9"/>
  <c r="D30" i="9"/>
  <c r="E30" i="9"/>
  <c r="F30" i="9"/>
  <c r="G30" i="9"/>
  <c r="H30" i="9"/>
  <c r="BG31" i="3"/>
  <c r="BH31" i="3"/>
  <c r="BI31" i="3"/>
  <c r="BJ31" i="3"/>
  <c r="BK31" i="3"/>
  <c r="AJ31" i="3"/>
  <c r="I30" i="9"/>
  <c r="J30" i="9"/>
  <c r="K30" i="9"/>
  <c r="L30" i="9"/>
  <c r="M30" i="9"/>
  <c r="N30" i="9"/>
  <c r="O30" i="9"/>
  <c r="P30" i="9"/>
  <c r="Q30" i="9"/>
  <c r="R30" i="9"/>
  <c r="S30" i="9"/>
  <c r="T30" i="9"/>
  <c r="BB31" i="3"/>
  <c r="BC31" i="3"/>
  <c r="BD31" i="3"/>
  <c r="BE31" i="3"/>
  <c r="BF31" i="3"/>
  <c r="BA31" i="3"/>
  <c r="U30" i="9"/>
  <c r="BL31" i="3"/>
  <c r="V30" i="9"/>
  <c r="A31" i="9"/>
  <c r="B31" i="9"/>
  <c r="T32" i="3"/>
  <c r="C31" i="9"/>
  <c r="D31" i="9"/>
  <c r="E31" i="9"/>
  <c r="F31" i="9"/>
  <c r="G31" i="9"/>
  <c r="H31" i="9"/>
  <c r="BG32" i="3"/>
  <c r="BH32" i="3"/>
  <c r="BI32" i="3"/>
  <c r="BJ32" i="3"/>
  <c r="BK32" i="3"/>
  <c r="AJ32" i="3"/>
  <c r="I31" i="9"/>
  <c r="J31" i="9"/>
  <c r="K31" i="9"/>
  <c r="L31" i="9"/>
  <c r="M31" i="9"/>
  <c r="N31" i="9"/>
  <c r="O31" i="9"/>
  <c r="P31" i="9"/>
  <c r="Q31" i="9"/>
  <c r="R31" i="9"/>
  <c r="S31" i="9"/>
  <c r="T31" i="9"/>
  <c r="BB32" i="3"/>
  <c r="BC32" i="3"/>
  <c r="BD32" i="3"/>
  <c r="BE32" i="3"/>
  <c r="BF32" i="3"/>
  <c r="BA32" i="3"/>
  <c r="U31" i="9"/>
  <c r="BL32" i="3"/>
  <c r="V31" i="9"/>
  <c r="A32" i="9"/>
  <c r="B32" i="9"/>
  <c r="T33" i="3"/>
  <c r="C32" i="9"/>
  <c r="D32" i="9"/>
  <c r="E32" i="9"/>
  <c r="F32" i="9"/>
  <c r="G32" i="9"/>
  <c r="H32" i="9"/>
  <c r="BG33" i="3"/>
  <c r="BH33" i="3"/>
  <c r="BI33" i="3"/>
  <c r="BJ33" i="3"/>
  <c r="BK33" i="3"/>
  <c r="AJ33" i="3"/>
  <c r="I32" i="9"/>
  <c r="J32" i="9"/>
  <c r="K32" i="9"/>
  <c r="L32" i="9"/>
  <c r="M32" i="9"/>
  <c r="N32" i="9"/>
  <c r="O32" i="9"/>
  <c r="P32" i="9"/>
  <c r="Q32" i="9"/>
  <c r="R32" i="9"/>
  <c r="S32" i="9"/>
  <c r="T32" i="9"/>
  <c r="BB33" i="3"/>
  <c r="BC33" i="3"/>
  <c r="BD33" i="3"/>
  <c r="BE33" i="3"/>
  <c r="BF33" i="3"/>
  <c r="BA33" i="3"/>
  <c r="U32" i="9"/>
  <c r="BL33" i="3"/>
  <c r="V32" i="9"/>
  <c r="A33" i="9"/>
  <c r="B33" i="9"/>
  <c r="T34" i="3"/>
  <c r="C33" i="9"/>
  <c r="D33" i="9"/>
  <c r="E33" i="9"/>
  <c r="F33" i="9"/>
  <c r="G33" i="9"/>
  <c r="H33" i="9"/>
  <c r="BG34" i="3"/>
  <c r="BH34" i="3"/>
  <c r="BI34" i="3"/>
  <c r="BJ34" i="3"/>
  <c r="BK34" i="3"/>
  <c r="AJ34" i="3"/>
  <c r="I33" i="9"/>
  <c r="J33" i="9"/>
  <c r="K33" i="9"/>
  <c r="L33" i="9"/>
  <c r="M33" i="9"/>
  <c r="N33" i="9"/>
  <c r="O33" i="9"/>
  <c r="P33" i="9"/>
  <c r="Q33" i="9"/>
  <c r="R33" i="9"/>
  <c r="S33" i="9"/>
  <c r="T33" i="9"/>
  <c r="BB34" i="3"/>
  <c r="BC34" i="3"/>
  <c r="BD34" i="3"/>
  <c r="BE34" i="3"/>
  <c r="BF34" i="3"/>
  <c r="BA34" i="3"/>
  <c r="U33" i="9"/>
  <c r="BL34" i="3"/>
  <c r="V33" i="9"/>
  <c r="A34" i="9"/>
  <c r="B34" i="9"/>
  <c r="T35" i="3"/>
  <c r="C34" i="9"/>
  <c r="D34" i="9"/>
  <c r="E34" i="9"/>
  <c r="F34" i="9"/>
  <c r="G34" i="9"/>
  <c r="H34" i="9"/>
  <c r="BG35" i="3"/>
  <c r="BH35" i="3"/>
  <c r="BI35" i="3"/>
  <c r="BJ35" i="3"/>
  <c r="BK35" i="3"/>
  <c r="AJ35" i="3"/>
  <c r="I34" i="9"/>
  <c r="J34" i="9"/>
  <c r="K34" i="9"/>
  <c r="L34" i="9"/>
  <c r="M34" i="9"/>
  <c r="N34" i="9"/>
  <c r="O34" i="9"/>
  <c r="P34" i="9"/>
  <c r="Q34" i="9"/>
  <c r="R34" i="9"/>
  <c r="S34" i="9"/>
  <c r="T34" i="9"/>
  <c r="BB35" i="3"/>
  <c r="BC35" i="3"/>
  <c r="BD35" i="3"/>
  <c r="BE35" i="3"/>
  <c r="BF35" i="3"/>
  <c r="BA35" i="3"/>
  <c r="U34" i="9"/>
  <c r="BL35" i="3"/>
  <c r="V34" i="9"/>
  <c r="A35" i="9"/>
  <c r="B35" i="9"/>
  <c r="T36" i="3"/>
  <c r="C35" i="9"/>
  <c r="D35" i="9"/>
  <c r="E35" i="9"/>
  <c r="F35" i="9"/>
  <c r="G35" i="9"/>
  <c r="H35" i="9"/>
  <c r="BG36" i="3"/>
  <c r="BH36" i="3"/>
  <c r="BI36" i="3"/>
  <c r="BJ36" i="3"/>
  <c r="BK36" i="3"/>
  <c r="AJ36" i="3"/>
  <c r="I35" i="9"/>
  <c r="J35" i="9"/>
  <c r="K35" i="9"/>
  <c r="L35" i="9"/>
  <c r="M35" i="9"/>
  <c r="N35" i="9"/>
  <c r="O35" i="9"/>
  <c r="P35" i="9"/>
  <c r="Q35" i="9"/>
  <c r="R35" i="9"/>
  <c r="S35" i="9"/>
  <c r="T35" i="9"/>
  <c r="BB36" i="3"/>
  <c r="BC36" i="3"/>
  <c r="BD36" i="3"/>
  <c r="BE36" i="3"/>
  <c r="BF36" i="3"/>
  <c r="BA36" i="3"/>
  <c r="U35" i="9"/>
  <c r="BL36" i="3"/>
  <c r="V35" i="9"/>
  <c r="A36" i="9"/>
  <c r="B36" i="9"/>
  <c r="T37" i="3"/>
  <c r="C36" i="9"/>
  <c r="D36" i="9"/>
  <c r="E36" i="9"/>
  <c r="F36" i="9"/>
  <c r="G36" i="9"/>
  <c r="H36" i="9"/>
  <c r="BG37" i="3"/>
  <c r="BH37" i="3"/>
  <c r="BI37" i="3"/>
  <c r="BJ37" i="3"/>
  <c r="BK37" i="3"/>
  <c r="AJ37" i="3"/>
  <c r="I36" i="9"/>
  <c r="J36" i="9"/>
  <c r="K36" i="9"/>
  <c r="L36" i="9"/>
  <c r="M36" i="9"/>
  <c r="N36" i="9"/>
  <c r="O36" i="9"/>
  <c r="P36" i="9"/>
  <c r="Q36" i="9"/>
  <c r="R36" i="9"/>
  <c r="S36" i="9"/>
  <c r="T36" i="9"/>
  <c r="BB37" i="3"/>
  <c r="BC37" i="3"/>
  <c r="BD37" i="3"/>
  <c r="BE37" i="3"/>
  <c r="BF37" i="3"/>
  <c r="BA37" i="3"/>
  <c r="U36" i="9"/>
  <c r="BL37" i="3"/>
  <c r="V36" i="9"/>
  <c r="A37" i="9"/>
  <c r="B37" i="9"/>
  <c r="T38" i="3"/>
  <c r="C37" i="9"/>
  <c r="D37" i="9"/>
  <c r="E37" i="9"/>
  <c r="F37" i="9"/>
  <c r="G37" i="9"/>
  <c r="H37" i="9"/>
  <c r="BG38" i="3"/>
  <c r="BH38" i="3"/>
  <c r="BI38" i="3"/>
  <c r="BJ38" i="3"/>
  <c r="BK38" i="3"/>
  <c r="AJ38" i="3"/>
  <c r="I37" i="9"/>
  <c r="J37" i="9"/>
  <c r="K37" i="9"/>
  <c r="L37" i="9"/>
  <c r="M37" i="9"/>
  <c r="N37" i="9"/>
  <c r="O37" i="9"/>
  <c r="P37" i="9"/>
  <c r="Q37" i="9"/>
  <c r="R37" i="9"/>
  <c r="S37" i="9"/>
  <c r="T37" i="9"/>
  <c r="BB38" i="3"/>
  <c r="BC38" i="3"/>
  <c r="BD38" i="3"/>
  <c r="BE38" i="3"/>
  <c r="BF38" i="3"/>
  <c r="BA38" i="3"/>
  <c r="U37" i="9"/>
  <c r="BL38" i="3"/>
  <c r="V37" i="9"/>
  <c r="A38" i="9"/>
  <c r="B38" i="9"/>
  <c r="T39" i="3"/>
  <c r="C38" i="9"/>
  <c r="D38" i="9"/>
  <c r="E38" i="9"/>
  <c r="F38" i="9"/>
  <c r="G38" i="9"/>
  <c r="H38" i="9"/>
  <c r="BG39" i="3"/>
  <c r="BH39" i="3"/>
  <c r="BI39" i="3"/>
  <c r="BJ39" i="3"/>
  <c r="BK39" i="3"/>
  <c r="AJ39" i="3"/>
  <c r="I38" i="9"/>
  <c r="J38" i="9"/>
  <c r="K38" i="9"/>
  <c r="L38" i="9"/>
  <c r="M38" i="9"/>
  <c r="N38" i="9"/>
  <c r="O38" i="9"/>
  <c r="P38" i="9"/>
  <c r="Q38" i="9"/>
  <c r="R38" i="9"/>
  <c r="S38" i="9"/>
  <c r="T38" i="9"/>
  <c r="BB39" i="3"/>
  <c r="BC39" i="3"/>
  <c r="BD39" i="3"/>
  <c r="BE39" i="3"/>
  <c r="BF39" i="3"/>
  <c r="BA39" i="3"/>
  <c r="U38" i="9"/>
  <c r="BL39" i="3"/>
  <c r="V38" i="9"/>
  <c r="A39" i="9"/>
  <c r="B39" i="9"/>
  <c r="T40" i="3"/>
  <c r="C39" i="9"/>
  <c r="D39" i="9"/>
  <c r="E39" i="9"/>
  <c r="F39" i="9"/>
  <c r="G39" i="9"/>
  <c r="H39" i="9"/>
  <c r="BG40" i="3"/>
  <c r="BH40" i="3"/>
  <c r="BI40" i="3"/>
  <c r="BJ40" i="3"/>
  <c r="BK40" i="3"/>
  <c r="AJ40" i="3"/>
  <c r="I39" i="9"/>
  <c r="J39" i="9"/>
  <c r="K39" i="9"/>
  <c r="L39" i="9"/>
  <c r="M39" i="9"/>
  <c r="N39" i="9"/>
  <c r="O39" i="9"/>
  <c r="P39" i="9"/>
  <c r="Q39" i="9"/>
  <c r="R39" i="9"/>
  <c r="S39" i="9"/>
  <c r="T39" i="9"/>
  <c r="BB40" i="3"/>
  <c r="BC40" i="3"/>
  <c r="BD40" i="3"/>
  <c r="BE40" i="3"/>
  <c r="BF40" i="3"/>
  <c r="BA40" i="3"/>
  <c r="U39" i="9"/>
  <c r="BL40" i="3"/>
  <c r="V39" i="9"/>
  <c r="A40" i="9"/>
  <c r="B40" i="9"/>
  <c r="T41" i="3"/>
  <c r="C40" i="9"/>
  <c r="D40" i="9"/>
  <c r="E40" i="9"/>
  <c r="F40" i="9"/>
  <c r="G40" i="9"/>
  <c r="H40" i="9"/>
  <c r="BG41" i="3"/>
  <c r="BH41" i="3"/>
  <c r="BI41" i="3"/>
  <c r="BJ41" i="3"/>
  <c r="BK41" i="3"/>
  <c r="AJ41" i="3"/>
  <c r="I40" i="9"/>
  <c r="J40" i="9"/>
  <c r="K40" i="9"/>
  <c r="L40" i="9"/>
  <c r="M40" i="9"/>
  <c r="N40" i="9"/>
  <c r="O40" i="9"/>
  <c r="P40" i="9"/>
  <c r="Q40" i="9"/>
  <c r="R40" i="9"/>
  <c r="S40" i="9"/>
  <c r="T40" i="9"/>
  <c r="BB41" i="3"/>
  <c r="BC41" i="3"/>
  <c r="BD41" i="3"/>
  <c r="BE41" i="3"/>
  <c r="BF41" i="3"/>
  <c r="BA41" i="3"/>
  <c r="U40" i="9"/>
  <c r="BL41" i="3"/>
  <c r="V40" i="9"/>
  <c r="A41" i="9"/>
  <c r="B41" i="9"/>
  <c r="T42" i="3"/>
  <c r="C41" i="9"/>
  <c r="D41" i="9"/>
  <c r="E41" i="9"/>
  <c r="F41" i="9"/>
  <c r="G41" i="9"/>
  <c r="H41" i="9"/>
  <c r="BG42" i="3"/>
  <c r="BH42" i="3"/>
  <c r="BI42" i="3"/>
  <c r="BJ42" i="3"/>
  <c r="BK42" i="3"/>
  <c r="AJ42" i="3"/>
  <c r="I41" i="9"/>
  <c r="J41" i="9"/>
  <c r="K41" i="9"/>
  <c r="L41" i="9"/>
  <c r="M41" i="9"/>
  <c r="N41" i="9"/>
  <c r="O41" i="9"/>
  <c r="P41" i="9"/>
  <c r="Q41" i="9"/>
  <c r="R41" i="9"/>
  <c r="S41" i="9"/>
  <c r="T41" i="9"/>
  <c r="BB42" i="3"/>
  <c r="BC42" i="3"/>
  <c r="BD42" i="3"/>
  <c r="BE42" i="3"/>
  <c r="BF42" i="3"/>
  <c r="BA42" i="3"/>
  <c r="U41" i="9"/>
  <c r="BL42" i="3"/>
  <c r="V41" i="9"/>
  <c r="A42" i="9"/>
  <c r="B42" i="9"/>
  <c r="T43" i="3"/>
  <c r="C42" i="9"/>
  <c r="D42" i="9"/>
  <c r="E42" i="9"/>
  <c r="F42" i="9"/>
  <c r="G42" i="9"/>
  <c r="H42" i="9"/>
  <c r="BG43" i="3"/>
  <c r="BH43" i="3"/>
  <c r="BI43" i="3"/>
  <c r="BJ43" i="3"/>
  <c r="BK43" i="3"/>
  <c r="AJ43" i="3"/>
  <c r="I42" i="9"/>
  <c r="J42" i="9"/>
  <c r="K42" i="9"/>
  <c r="L42" i="9"/>
  <c r="M42" i="9"/>
  <c r="N42" i="9"/>
  <c r="O42" i="9"/>
  <c r="P42" i="9"/>
  <c r="Q42" i="9"/>
  <c r="R42" i="9"/>
  <c r="S42" i="9"/>
  <c r="T42" i="9"/>
  <c r="BB43" i="3"/>
  <c r="BC43" i="3"/>
  <c r="BD43" i="3"/>
  <c r="BE43" i="3"/>
  <c r="BF43" i="3"/>
  <c r="BA43" i="3"/>
  <c r="U42" i="9"/>
  <c r="BL43" i="3"/>
  <c r="V42" i="9"/>
  <c r="A43" i="9"/>
  <c r="B43" i="9"/>
  <c r="T44" i="3"/>
  <c r="C43" i="9"/>
  <c r="D43" i="9"/>
  <c r="E43" i="9"/>
  <c r="F43" i="9"/>
  <c r="G43" i="9"/>
  <c r="H43" i="9"/>
  <c r="BG44" i="3"/>
  <c r="BH44" i="3"/>
  <c r="BI44" i="3"/>
  <c r="BJ44" i="3"/>
  <c r="BK44" i="3"/>
  <c r="AJ44" i="3"/>
  <c r="I43" i="9"/>
  <c r="J43" i="9"/>
  <c r="K43" i="9"/>
  <c r="L43" i="9"/>
  <c r="M43" i="9"/>
  <c r="N43" i="9"/>
  <c r="O43" i="9"/>
  <c r="P43" i="9"/>
  <c r="Q43" i="9"/>
  <c r="R43" i="9"/>
  <c r="S43" i="9"/>
  <c r="T43" i="9"/>
  <c r="BB44" i="3"/>
  <c r="BC44" i="3"/>
  <c r="BD44" i="3"/>
  <c r="BE44" i="3"/>
  <c r="BF44" i="3"/>
  <c r="BA44" i="3"/>
  <c r="U43" i="9"/>
  <c r="BL44" i="3"/>
  <c r="V43" i="9"/>
  <c r="A44" i="9"/>
  <c r="B44" i="9"/>
  <c r="T45" i="3"/>
  <c r="C44" i="9"/>
  <c r="D44" i="9"/>
  <c r="E44" i="9"/>
  <c r="F44" i="9"/>
  <c r="G44" i="9"/>
  <c r="H44" i="9"/>
  <c r="BG45" i="3"/>
  <c r="BH45" i="3"/>
  <c r="BI45" i="3"/>
  <c r="BJ45" i="3"/>
  <c r="BK45" i="3"/>
  <c r="AJ45" i="3"/>
  <c r="I44" i="9"/>
  <c r="J44" i="9"/>
  <c r="K44" i="9"/>
  <c r="L44" i="9"/>
  <c r="M44" i="9"/>
  <c r="N44" i="9"/>
  <c r="O44" i="9"/>
  <c r="P44" i="9"/>
  <c r="Q44" i="9"/>
  <c r="R44" i="9"/>
  <c r="S44" i="9"/>
  <c r="T44" i="9"/>
  <c r="BB45" i="3"/>
  <c r="BC45" i="3"/>
  <c r="BD45" i="3"/>
  <c r="BE45" i="3"/>
  <c r="BF45" i="3"/>
  <c r="BA45" i="3"/>
  <c r="U44" i="9"/>
  <c r="BL45" i="3"/>
  <c r="V44" i="9"/>
  <c r="A45" i="9"/>
  <c r="B45" i="9"/>
  <c r="T46" i="3"/>
  <c r="C45" i="9"/>
  <c r="D45" i="9"/>
  <c r="E45" i="9"/>
  <c r="F45" i="9"/>
  <c r="G45" i="9"/>
  <c r="H45" i="9"/>
  <c r="BG46" i="3"/>
  <c r="BH46" i="3"/>
  <c r="BI46" i="3"/>
  <c r="BJ46" i="3"/>
  <c r="BK46" i="3"/>
  <c r="AJ46" i="3"/>
  <c r="I45" i="9"/>
  <c r="J45" i="9"/>
  <c r="K45" i="9"/>
  <c r="L45" i="9"/>
  <c r="M45" i="9"/>
  <c r="N45" i="9"/>
  <c r="O45" i="9"/>
  <c r="P45" i="9"/>
  <c r="Q45" i="9"/>
  <c r="R45" i="9"/>
  <c r="S45" i="9"/>
  <c r="T45" i="9"/>
  <c r="BB46" i="3"/>
  <c r="BC46" i="3"/>
  <c r="BD46" i="3"/>
  <c r="BE46" i="3"/>
  <c r="BF46" i="3"/>
  <c r="BA46" i="3"/>
  <c r="U45" i="9"/>
  <c r="BL46" i="3"/>
  <c r="V45" i="9"/>
  <c r="A46" i="9"/>
  <c r="B46" i="9"/>
  <c r="T47" i="3"/>
  <c r="C46" i="9"/>
  <c r="D46" i="9"/>
  <c r="E46" i="9"/>
  <c r="F46" i="9"/>
  <c r="G46" i="9"/>
  <c r="H46" i="9"/>
  <c r="BG47" i="3"/>
  <c r="BH47" i="3"/>
  <c r="BI47" i="3"/>
  <c r="BJ47" i="3"/>
  <c r="BK47" i="3"/>
  <c r="AJ47" i="3"/>
  <c r="I46" i="9"/>
  <c r="J46" i="9"/>
  <c r="K46" i="9"/>
  <c r="L46" i="9"/>
  <c r="M46" i="9"/>
  <c r="N46" i="9"/>
  <c r="O46" i="9"/>
  <c r="P46" i="9"/>
  <c r="Q46" i="9"/>
  <c r="R46" i="9"/>
  <c r="S46" i="9"/>
  <c r="T46" i="9"/>
  <c r="BB47" i="3"/>
  <c r="BC47" i="3"/>
  <c r="BD47" i="3"/>
  <c r="BE47" i="3"/>
  <c r="BF47" i="3"/>
  <c r="BA47" i="3"/>
  <c r="U46" i="9"/>
  <c r="BL47" i="3"/>
  <c r="V46" i="9"/>
  <c r="A47" i="9"/>
  <c r="B47" i="9"/>
  <c r="T48" i="3"/>
  <c r="C47" i="9"/>
  <c r="D47" i="9"/>
  <c r="E47" i="9"/>
  <c r="F47" i="9"/>
  <c r="G47" i="9"/>
  <c r="H47" i="9"/>
  <c r="BG48" i="3"/>
  <c r="BH48" i="3"/>
  <c r="BI48" i="3"/>
  <c r="BJ48" i="3"/>
  <c r="BK48" i="3"/>
  <c r="AJ48" i="3"/>
  <c r="I47" i="9"/>
  <c r="J47" i="9"/>
  <c r="K47" i="9"/>
  <c r="L47" i="9"/>
  <c r="M47" i="9"/>
  <c r="N47" i="9"/>
  <c r="O47" i="9"/>
  <c r="P47" i="9"/>
  <c r="Q47" i="9"/>
  <c r="R47" i="9"/>
  <c r="S47" i="9"/>
  <c r="T47" i="9"/>
  <c r="BB48" i="3"/>
  <c r="BC48" i="3"/>
  <c r="BD48" i="3"/>
  <c r="BE48" i="3"/>
  <c r="BF48" i="3"/>
  <c r="BA48" i="3"/>
  <c r="U47" i="9"/>
  <c r="BL48" i="3"/>
  <c r="V47" i="9"/>
  <c r="A48" i="9"/>
  <c r="B48" i="9"/>
  <c r="T49" i="3"/>
  <c r="C48" i="9"/>
  <c r="D48" i="9"/>
  <c r="E48" i="9"/>
  <c r="F48" i="9"/>
  <c r="G48" i="9"/>
  <c r="H48" i="9"/>
  <c r="BG49" i="3"/>
  <c r="BH49" i="3"/>
  <c r="BI49" i="3"/>
  <c r="BJ49" i="3"/>
  <c r="BK49" i="3"/>
  <c r="AJ49" i="3"/>
  <c r="I48" i="9"/>
  <c r="J48" i="9"/>
  <c r="K48" i="9"/>
  <c r="L48" i="9"/>
  <c r="M48" i="9"/>
  <c r="N48" i="9"/>
  <c r="O48" i="9"/>
  <c r="P48" i="9"/>
  <c r="Q48" i="9"/>
  <c r="R48" i="9"/>
  <c r="S48" i="9"/>
  <c r="T48" i="9"/>
  <c r="BB49" i="3"/>
  <c r="BC49" i="3"/>
  <c r="BD49" i="3"/>
  <c r="BE49" i="3"/>
  <c r="BF49" i="3"/>
  <c r="BA49" i="3"/>
  <c r="U48" i="9"/>
  <c r="BL49" i="3"/>
  <c r="V48" i="9"/>
  <c r="A49" i="9"/>
  <c r="B49" i="9"/>
  <c r="T50" i="3"/>
  <c r="C49" i="9"/>
  <c r="D49" i="9"/>
  <c r="E49" i="9"/>
  <c r="F49" i="9"/>
  <c r="G49" i="9"/>
  <c r="H49" i="9"/>
  <c r="BG50" i="3"/>
  <c r="BH50" i="3"/>
  <c r="BI50" i="3"/>
  <c r="BJ50" i="3"/>
  <c r="BK50" i="3"/>
  <c r="AJ50" i="3"/>
  <c r="I49" i="9"/>
  <c r="J49" i="9"/>
  <c r="K49" i="9"/>
  <c r="L49" i="9"/>
  <c r="M49" i="9"/>
  <c r="N49" i="9"/>
  <c r="O49" i="9"/>
  <c r="P49" i="9"/>
  <c r="Q49" i="9"/>
  <c r="R49" i="9"/>
  <c r="S49" i="9"/>
  <c r="T49" i="9"/>
  <c r="BB50" i="3"/>
  <c r="BC50" i="3"/>
  <c r="BD50" i="3"/>
  <c r="BE50" i="3"/>
  <c r="BF50" i="3"/>
  <c r="BA50" i="3"/>
  <c r="U49" i="9"/>
  <c r="BL50" i="3"/>
  <c r="V49" i="9"/>
  <c r="A50" i="9"/>
  <c r="B50" i="9"/>
  <c r="T51" i="3"/>
  <c r="C50" i="9"/>
  <c r="D50" i="9"/>
  <c r="E50" i="9"/>
  <c r="F50" i="9"/>
  <c r="G50" i="9"/>
  <c r="H50" i="9"/>
  <c r="BG51" i="3"/>
  <c r="BH51" i="3"/>
  <c r="BI51" i="3"/>
  <c r="BJ51" i="3"/>
  <c r="BK51" i="3"/>
  <c r="AJ51" i="3"/>
  <c r="I50" i="9"/>
  <c r="J50" i="9"/>
  <c r="K50" i="9"/>
  <c r="L50" i="9"/>
  <c r="M50" i="9"/>
  <c r="N50" i="9"/>
  <c r="O50" i="9"/>
  <c r="P50" i="9"/>
  <c r="Q50" i="9"/>
  <c r="R50" i="9"/>
  <c r="S50" i="9"/>
  <c r="T50" i="9"/>
  <c r="BB51" i="3"/>
  <c r="BC51" i="3"/>
  <c r="BD51" i="3"/>
  <c r="BE51" i="3"/>
  <c r="BF51" i="3"/>
  <c r="BA51" i="3"/>
  <c r="U50" i="9"/>
  <c r="BL51" i="3"/>
  <c r="V50" i="9"/>
  <c r="A51" i="9"/>
  <c r="B51" i="9"/>
  <c r="T52" i="3"/>
  <c r="C51" i="9"/>
  <c r="D51" i="9"/>
  <c r="E51" i="9"/>
  <c r="F51" i="9"/>
  <c r="G51" i="9"/>
  <c r="H51" i="9"/>
  <c r="BG52" i="3"/>
  <c r="BH52" i="3"/>
  <c r="BI52" i="3"/>
  <c r="BJ52" i="3"/>
  <c r="BK52" i="3"/>
  <c r="AJ52" i="3"/>
  <c r="I51" i="9"/>
  <c r="J51" i="9"/>
  <c r="K51" i="9"/>
  <c r="L51" i="9"/>
  <c r="M51" i="9"/>
  <c r="N51" i="9"/>
  <c r="O51" i="9"/>
  <c r="P51" i="9"/>
  <c r="Q51" i="9"/>
  <c r="R51" i="9"/>
  <c r="S51" i="9"/>
  <c r="T51" i="9"/>
  <c r="BB52" i="3"/>
  <c r="BC52" i="3"/>
  <c r="BD52" i="3"/>
  <c r="BE52" i="3"/>
  <c r="BF52" i="3"/>
  <c r="BA52" i="3"/>
  <c r="U51" i="9"/>
  <c r="BL52" i="3"/>
  <c r="V51" i="9"/>
  <c r="A52" i="9"/>
  <c r="B52" i="9"/>
  <c r="T53" i="3"/>
  <c r="C52" i="9"/>
  <c r="D52" i="9"/>
  <c r="E52" i="9"/>
  <c r="F52" i="9"/>
  <c r="G52" i="9"/>
  <c r="H52" i="9"/>
  <c r="BG53" i="3"/>
  <c r="BH53" i="3"/>
  <c r="BI53" i="3"/>
  <c r="BJ53" i="3"/>
  <c r="BK53" i="3"/>
  <c r="AJ53" i="3"/>
  <c r="I52" i="9"/>
  <c r="J52" i="9"/>
  <c r="K52" i="9"/>
  <c r="L52" i="9"/>
  <c r="M52" i="9"/>
  <c r="N52" i="9"/>
  <c r="O52" i="9"/>
  <c r="P52" i="9"/>
  <c r="Q52" i="9"/>
  <c r="R52" i="9"/>
  <c r="S52" i="9"/>
  <c r="T52" i="9"/>
  <c r="BB53" i="3"/>
  <c r="BC53" i="3"/>
  <c r="BD53" i="3"/>
  <c r="BE53" i="3"/>
  <c r="BF53" i="3"/>
  <c r="BA53" i="3"/>
  <c r="U52" i="9"/>
  <c r="BL53" i="3"/>
  <c r="V52" i="9"/>
  <c r="A53" i="9"/>
  <c r="B53" i="9"/>
  <c r="T54" i="3"/>
  <c r="C53" i="9"/>
  <c r="D53" i="9"/>
  <c r="E53" i="9"/>
  <c r="F53" i="9"/>
  <c r="G53" i="9"/>
  <c r="H53" i="9"/>
  <c r="BH54" i="3"/>
  <c r="BG54" i="3"/>
  <c r="BI54" i="3"/>
  <c r="BJ54" i="3"/>
  <c r="BK54" i="3"/>
  <c r="AJ54" i="3"/>
  <c r="I53" i="9"/>
  <c r="J53" i="9"/>
  <c r="K53" i="9"/>
  <c r="L53" i="9"/>
  <c r="M53" i="9"/>
  <c r="N53" i="9"/>
  <c r="O53" i="9"/>
  <c r="P53" i="9"/>
  <c r="Q53" i="9"/>
  <c r="R53" i="9"/>
  <c r="S53" i="9"/>
  <c r="T53" i="9"/>
  <c r="BB54" i="3"/>
  <c r="BC54" i="3"/>
  <c r="BD54" i="3"/>
  <c r="BE54" i="3"/>
  <c r="BF54" i="3"/>
  <c r="BA54" i="3"/>
  <c r="U53" i="9"/>
  <c r="BL54" i="3"/>
  <c r="V53" i="9"/>
  <c r="A54" i="9"/>
  <c r="B54" i="9"/>
  <c r="T55" i="3"/>
  <c r="C54" i="9"/>
  <c r="D54" i="9"/>
  <c r="E54" i="9"/>
  <c r="F54" i="9"/>
  <c r="G54" i="9"/>
  <c r="H54" i="9"/>
  <c r="BH55" i="3"/>
  <c r="BG55" i="3"/>
  <c r="BI55" i="3"/>
  <c r="BJ55" i="3"/>
  <c r="BK55" i="3"/>
  <c r="AJ55" i="3"/>
  <c r="I54" i="9"/>
  <c r="J54" i="9"/>
  <c r="K54" i="9"/>
  <c r="L54" i="9"/>
  <c r="M54" i="9"/>
  <c r="N54" i="9"/>
  <c r="O54" i="9"/>
  <c r="P54" i="9"/>
  <c r="Q54" i="9"/>
  <c r="R54" i="9"/>
  <c r="S54" i="9"/>
  <c r="T54" i="9"/>
  <c r="BB55" i="3"/>
  <c r="BC55" i="3"/>
  <c r="BD55" i="3"/>
  <c r="BE55" i="3"/>
  <c r="BF55" i="3"/>
  <c r="BA55" i="3"/>
  <c r="U54" i="9"/>
  <c r="BL55" i="3"/>
  <c r="V54" i="9"/>
  <c r="A55" i="9"/>
  <c r="B55" i="9"/>
  <c r="T56" i="3"/>
  <c r="C55" i="9"/>
  <c r="D55" i="9"/>
  <c r="E55" i="9"/>
  <c r="F55" i="9"/>
  <c r="G55" i="9"/>
  <c r="H55" i="9"/>
  <c r="BH56" i="3"/>
  <c r="BG56" i="3"/>
  <c r="BI56" i="3"/>
  <c r="BJ56" i="3"/>
  <c r="BK56" i="3"/>
  <c r="AJ56" i="3"/>
  <c r="I55" i="9"/>
  <c r="J55" i="9"/>
  <c r="K55" i="9"/>
  <c r="L55" i="9"/>
  <c r="M55" i="9"/>
  <c r="N55" i="9"/>
  <c r="O55" i="9"/>
  <c r="P55" i="9"/>
  <c r="Q55" i="9"/>
  <c r="R55" i="9"/>
  <c r="S55" i="9"/>
  <c r="T55" i="9"/>
  <c r="BB56" i="3"/>
  <c r="BC56" i="3"/>
  <c r="BD56" i="3"/>
  <c r="BE56" i="3"/>
  <c r="BF56" i="3"/>
  <c r="BA56" i="3"/>
  <c r="U55" i="9"/>
  <c r="BL56" i="3"/>
  <c r="V55" i="9"/>
  <c r="A56" i="9"/>
  <c r="B56" i="9"/>
  <c r="T57" i="3"/>
  <c r="C56" i="9"/>
  <c r="D56" i="9"/>
  <c r="E56" i="9"/>
  <c r="F56" i="9"/>
  <c r="G56" i="9"/>
  <c r="H56" i="9"/>
  <c r="BH57" i="3"/>
  <c r="BG57" i="3"/>
  <c r="BI57" i="3"/>
  <c r="BJ57" i="3"/>
  <c r="BK57" i="3"/>
  <c r="AJ57" i="3"/>
  <c r="I56" i="9"/>
  <c r="J56" i="9"/>
  <c r="K56" i="9"/>
  <c r="L56" i="9"/>
  <c r="M56" i="9"/>
  <c r="N56" i="9"/>
  <c r="O56" i="9"/>
  <c r="P56" i="9"/>
  <c r="Q56" i="9"/>
  <c r="R56" i="9"/>
  <c r="S56" i="9"/>
  <c r="T56" i="9"/>
  <c r="BB57" i="3"/>
  <c r="BC57" i="3"/>
  <c r="BD57" i="3"/>
  <c r="BE57" i="3"/>
  <c r="BF57" i="3"/>
  <c r="BA57" i="3"/>
  <c r="U56" i="9"/>
  <c r="BL57" i="3"/>
  <c r="V56" i="9"/>
  <c r="A57" i="9"/>
  <c r="B57" i="9"/>
  <c r="T58" i="3"/>
  <c r="C57" i="9"/>
  <c r="D57" i="9"/>
  <c r="E57" i="9"/>
  <c r="F57" i="9"/>
  <c r="G57" i="9"/>
  <c r="H57" i="9"/>
  <c r="BH58" i="3"/>
  <c r="BG58" i="3"/>
  <c r="BI58" i="3"/>
  <c r="BJ58" i="3"/>
  <c r="BK58" i="3"/>
  <c r="AJ58" i="3"/>
  <c r="I57" i="9"/>
  <c r="J57" i="9"/>
  <c r="K57" i="9"/>
  <c r="L57" i="9"/>
  <c r="M57" i="9"/>
  <c r="N57" i="9"/>
  <c r="O57" i="9"/>
  <c r="P57" i="9"/>
  <c r="Q57" i="9"/>
  <c r="R57" i="9"/>
  <c r="S57" i="9"/>
  <c r="T57" i="9"/>
  <c r="BB58" i="3"/>
  <c r="BC58" i="3"/>
  <c r="BD58" i="3"/>
  <c r="BE58" i="3"/>
  <c r="BF58" i="3"/>
  <c r="BA58" i="3"/>
  <c r="U57" i="9"/>
  <c r="BL58" i="3"/>
  <c r="V57" i="9"/>
  <c r="A58" i="9"/>
  <c r="B58" i="9"/>
  <c r="T59" i="3"/>
  <c r="C58" i="9"/>
  <c r="D58" i="9"/>
  <c r="E58" i="9"/>
  <c r="F58" i="9"/>
  <c r="G58" i="9"/>
  <c r="H58" i="9"/>
  <c r="BH59" i="3"/>
  <c r="BG59" i="3"/>
  <c r="BI59" i="3"/>
  <c r="BJ59" i="3"/>
  <c r="BK59" i="3"/>
  <c r="AJ59" i="3"/>
  <c r="I58" i="9"/>
  <c r="J58" i="9"/>
  <c r="K58" i="9"/>
  <c r="L58" i="9"/>
  <c r="M58" i="9"/>
  <c r="N58" i="9"/>
  <c r="O58" i="9"/>
  <c r="P58" i="9"/>
  <c r="Q58" i="9"/>
  <c r="R58" i="9"/>
  <c r="S58" i="9"/>
  <c r="T58" i="9"/>
  <c r="BB59" i="3"/>
  <c r="BC59" i="3"/>
  <c r="BD59" i="3"/>
  <c r="BE59" i="3"/>
  <c r="BF59" i="3"/>
  <c r="BA59" i="3"/>
  <c r="U58" i="9"/>
  <c r="BL59" i="3"/>
  <c r="V58" i="9"/>
  <c r="A59" i="9"/>
  <c r="B59" i="9"/>
  <c r="T60" i="3"/>
  <c r="C59" i="9"/>
  <c r="D59" i="9"/>
  <c r="E59" i="9"/>
  <c r="F59" i="9"/>
  <c r="G59" i="9"/>
  <c r="H59" i="9"/>
  <c r="BH60" i="3"/>
  <c r="BG60" i="3"/>
  <c r="BI60" i="3"/>
  <c r="BJ60" i="3"/>
  <c r="BK60" i="3"/>
  <c r="AJ60" i="3"/>
  <c r="I59" i="9"/>
  <c r="J59" i="9"/>
  <c r="K59" i="9"/>
  <c r="L59" i="9"/>
  <c r="M59" i="9"/>
  <c r="N59" i="9"/>
  <c r="O59" i="9"/>
  <c r="P59" i="9"/>
  <c r="Q59" i="9"/>
  <c r="R59" i="9"/>
  <c r="S59" i="9"/>
  <c r="T59" i="9"/>
  <c r="BB60" i="3"/>
  <c r="BC60" i="3"/>
  <c r="BD60" i="3"/>
  <c r="BE60" i="3"/>
  <c r="BF60" i="3"/>
  <c r="BA60" i="3"/>
  <c r="U59" i="9"/>
  <c r="BL60" i="3"/>
  <c r="V59" i="9"/>
  <c r="A60" i="9"/>
  <c r="B60" i="9"/>
  <c r="T61" i="3"/>
  <c r="C60" i="9"/>
  <c r="D60" i="9"/>
  <c r="E60" i="9"/>
  <c r="F60" i="9"/>
  <c r="G60" i="9"/>
  <c r="H60" i="9"/>
  <c r="BH61" i="3"/>
  <c r="BG61" i="3"/>
  <c r="BI61" i="3"/>
  <c r="BJ61" i="3"/>
  <c r="BK61" i="3"/>
  <c r="AJ61" i="3"/>
  <c r="I60" i="9"/>
  <c r="J60" i="9"/>
  <c r="K60" i="9"/>
  <c r="L60" i="9"/>
  <c r="M60" i="9"/>
  <c r="N60" i="9"/>
  <c r="O60" i="9"/>
  <c r="P60" i="9"/>
  <c r="Q60" i="9"/>
  <c r="R60" i="9"/>
  <c r="S60" i="9"/>
  <c r="T60" i="9"/>
  <c r="BB61" i="3"/>
  <c r="BC61" i="3"/>
  <c r="BD61" i="3"/>
  <c r="BE61" i="3"/>
  <c r="BF61" i="3"/>
  <c r="BA61" i="3"/>
  <c r="U60" i="9"/>
  <c r="BL61" i="3"/>
  <c r="V60" i="9"/>
  <c r="A61" i="9"/>
  <c r="B61" i="9"/>
  <c r="T62" i="3"/>
  <c r="C61" i="9"/>
  <c r="D61" i="9"/>
  <c r="E61" i="9"/>
  <c r="F61" i="9"/>
  <c r="G61" i="9"/>
  <c r="H61" i="9"/>
  <c r="BH62" i="3"/>
  <c r="BG62" i="3"/>
  <c r="BI62" i="3"/>
  <c r="BJ62" i="3"/>
  <c r="BK62" i="3"/>
  <c r="AJ62" i="3"/>
  <c r="I61" i="9"/>
  <c r="J61" i="9"/>
  <c r="K61" i="9"/>
  <c r="L61" i="9"/>
  <c r="M61" i="9"/>
  <c r="N61" i="9"/>
  <c r="O61" i="9"/>
  <c r="P61" i="9"/>
  <c r="Q61" i="9"/>
  <c r="R61" i="9"/>
  <c r="S61" i="9"/>
  <c r="T61" i="9"/>
  <c r="BB62" i="3"/>
  <c r="BC62" i="3"/>
  <c r="BD62" i="3"/>
  <c r="BE62" i="3"/>
  <c r="BF62" i="3"/>
  <c r="BA62" i="3"/>
  <c r="U61" i="9"/>
  <c r="BL62" i="3"/>
  <c r="V61" i="9"/>
  <c r="A62" i="9"/>
  <c r="B62" i="9"/>
  <c r="T63" i="3"/>
  <c r="C62" i="9"/>
  <c r="D62" i="9"/>
  <c r="E62" i="9"/>
  <c r="F62" i="9"/>
  <c r="G62" i="9"/>
  <c r="H62" i="9"/>
  <c r="BH63" i="3"/>
  <c r="BG63" i="3"/>
  <c r="BI63" i="3"/>
  <c r="BJ63" i="3"/>
  <c r="BK63" i="3"/>
  <c r="AJ63" i="3"/>
  <c r="I62" i="9"/>
  <c r="J62" i="9"/>
  <c r="K62" i="9"/>
  <c r="L62" i="9"/>
  <c r="M62" i="9"/>
  <c r="N62" i="9"/>
  <c r="O62" i="9"/>
  <c r="P62" i="9"/>
  <c r="Q62" i="9"/>
  <c r="R62" i="9"/>
  <c r="S62" i="9"/>
  <c r="T62" i="9"/>
  <c r="BB63" i="3"/>
  <c r="BC63" i="3"/>
  <c r="BD63" i="3"/>
  <c r="BE63" i="3"/>
  <c r="BF63" i="3"/>
  <c r="BA63" i="3"/>
  <c r="U62" i="9"/>
  <c r="BL63" i="3"/>
  <c r="V62" i="9"/>
  <c r="A63" i="9"/>
  <c r="B63" i="9"/>
  <c r="T64" i="3"/>
  <c r="C63" i="9"/>
  <c r="D63" i="9"/>
  <c r="E63" i="9"/>
  <c r="F63" i="9"/>
  <c r="G63" i="9"/>
  <c r="H63" i="9"/>
  <c r="BH64" i="3"/>
  <c r="BG64" i="3"/>
  <c r="BI64" i="3"/>
  <c r="BJ64" i="3"/>
  <c r="BK64" i="3"/>
  <c r="AJ64" i="3"/>
  <c r="I63" i="9"/>
  <c r="J63" i="9"/>
  <c r="K63" i="9"/>
  <c r="L63" i="9"/>
  <c r="M63" i="9"/>
  <c r="N63" i="9"/>
  <c r="O63" i="9"/>
  <c r="P63" i="9"/>
  <c r="Q63" i="9"/>
  <c r="R63" i="9"/>
  <c r="S63" i="9"/>
  <c r="T63" i="9"/>
  <c r="BB64" i="3"/>
  <c r="BC64" i="3"/>
  <c r="BD64" i="3"/>
  <c r="BE64" i="3"/>
  <c r="BF64" i="3"/>
  <c r="BA64" i="3"/>
  <c r="U63" i="9"/>
  <c r="BL64" i="3"/>
  <c r="V63" i="9"/>
  <c r="A64" i="9"/>
  <c r="B64" i="9"/>
  <c r="T65" i="3"/>
  <c r="C64" i="9"/>
  <c r="D64" i="9"/>
  <c r="E64" i="9"/>
  <c r="F64" i="9"/>
  <c r="G64" i="9"/>
  <c r="H64" i="9"/>
  <c r="BH65" i="3"/>
  <c r="BG65" i="3"/>
  <c r="BI65" i="3"/>
  <c r="BJ65" i="3"/>
  <c r="BK65" i="3"/>
  <c r="AJ65" i="3"/>
  <c r="I64" i="9"/>
  <c r="J64" i="9"/>
  <c r="K64" i="9"/>
  <c r="L64" i="9"/>
  <c r="M64" i="9"/>
  <c r="N64" i="9"/>
  <c r="O64" i="9"/>
  <c r="P64" i="9"/>
  <c r="Q64" i="9"/>
  <c r="R64" i="9"/>
  <c r="S64" i="9"/>
  <c r="T64" i="9"/>
  <c r="BB65" i="3"/>
  <c r="BC65" i="3"/>
  <c r="BD65" i="3"/>
  <c r="BE65" i="3"/>
  <c r="BF65" i="3"/>
  <c r="BA65" i="3"/>
  <c r="U64" i="9"/>
  <c r="BL65" i="3"/>
  <c r="V64" i="9"/>
  <c r="A65" i="9"/>
  <c r="B65" i="9"/>
  <c r="T66" i="3"/>
  <c r="C65" i="9"/>
  <c r="D65" i="9"/>
  <c r="E65" i="9"/>
  <c r="F65" i="9"/>
  <c r="G65" i="9"/>
  <c r="H65" i="9"/>
  <c r="BH66" i="3"/>
  <c r="BG66" i="3"/>
  <c r="BI66" i="3"/>
  <c r="BJ66" i="3"/>
  <c r="BK66" i="3"/>
  <c r="AJ66" i="3"/>
  <c r="I65" i="9"/>
  <c r="J65" i="9"/>
  <c r="K65" i="9"/>
  <c r="L65" i="9"/>
  <c r="M65" i="9"/>
  <c r="N65" i="9"/>
  <c r="O65" i="9"/>
  <c r="P65" i="9"/>
  <c r="Q65" i="9"/>
  <c r="R65" i="9"/>
  <c r="S65" i="9"/>
  <c r="T65" i="9"/>
  <c r="BB66" i="3"/>
  <c r="BC66" i="3"/>
  <c r="BD66" i="3"/>
  <c r="BE66" i="3"/>
  <c r="BF66" i="3"/>
  <c r="BA66" i="3"/>
  <c r="U65" i="9"/>
  <c r="BL66" i="3"/>
  <c r="V65" i="9"/>
  <c r="A66" i="9"/>
  <c r="B66" i="9"/>
  <c r="T67" i="3"/>
  <c r="C66" i="9"/>
  <c r="D66" i="9"/>
  <c r="E66" i="9"/>
  <c r="F66" i="9"/>
  <c r="G66" i="9"/>
  <c r="H66" i="9"/>
  <c r="BH67" i="3"/>
  <c r="BG67" i="3"/>
  <c r="BI67" i="3"/>
  <c r="BJ67" i="3"/>
  <c r="BK67" i="3"/>
  <c r="AJ67" i="3"/>
  <c r="I66" i="9"/>
  <c r="J66" i="9"/>
  <c r="K66" i="9"/>
  <c r="L66" i="9"/>
  <c r="M66" i="9"/>
  <c r="N66" i="9"/>
  <c r="O66" i="9"/>
  <c r="P66" i="9"/>
  <c r="Q66" i="9"/>
  <c r="R66" i="9"/>
  <c r="S66" i="9"/>
  <c r="T66" i="9"/>
  <c r="BB67" i="3"/>
  <c r="BC67" i="3"/>
  <c r="BD67" i="3"/>
  <c r="BE67" i="3"/>
  <c r="BF67" i="3"/>
  <c r="BA67" i="3"/>
  <c r="U66" i="9"/>
  <c r="BL67" i="3"/>
  <c r="V66" i="9"/>
  <c r="A67" i="9"/>
  <c r="B67" i="9"/>
  <c r="T68" i="3"/>
  <c r="C67" i="9"/>
  <c r="D67" i="9"/>
  <c r="E67" i="9"/>
  <c r="F67" i="9"/>
  <c r="G67" i="9"/>
  <c r="H67" i="9"/>
  <c r="BH68" i="3"/>
  <c r="BG68" i="3"/>
  <c r="BI68" i="3"/>
  <c r="BJ68" i="3"/>
  <c r="BK68" i="3"/>
  <c r="AJ68" i="3"/>
  <c r="I67" i="9"/>
  <c r="J67" i="9"/>
  <c r="K67" i="9"/>
  <c r="L67" i="9"/>
  <c r="M67" i="9"/>
  <c r="N67" i="9"/>
  <c r="O67" i="9"/>
  <c r="P67" i="9"/>
  <c r="Q67" i="9"/>
  <c r="R67" i="9"/>
  <c r="S67" i="9"/>
  <c r="T67" i="9"/>
  <c r="BB68" i="3"/>
  <c r="BC68" i="3"/>
  <c r="BD68" i="3"/>
  <c r="BE68" i="3"/>
  <c r="BF68" i="3"/>
  <c r="BA68" i="3"/>
  <c r="U67" i="9"/>
  <c r="BL68" i="3"/>
  <c r="V67" i="9"/>
  <c r="A68" i="9"/>
  <c r="B68" i="9"/>
  <c r="T69" i="3"/>
  <c r="C68" i="9"/>
  <c r="D68" i="9"/>
  <c r="E68" i="9"/>
  <c r="F68" i="9"/>
  <c r="G68" i="9"/>
  <c r="H68" i="9"/>
  <c r="BH69" i="3"/>
  <c r="BG69" i="3"/>
  <c r="BI69" i="3"/>
  <c r="BJ69" i="3"/>
  <c r="BK69" i="3"/>
  <c r="AJ69" i="3"/>
  <c r="I68" i="9"/>
  <c r="J68" i="9"/>
  <c r="K68" i="9"/>
  <c r="L68" i="9"/>
  <c r="M68" i="9"/>
  <c r="N68" i="9"/>
  <c r="O68" i="9"/>
  <c r="P68" i="9"/>
  <c r="Q68" i="9"/>
  <c r="R68" i="9"/>
  <c r="S68" i="9"/>
  <c r="T68" i="9"/>
  <c r="BB69" i="3"/>
  <c r="BC69" i="3"/>
  <c r="BD69" i="3"/>
  <c r="BE69" i="3"/>
  <c r="BF69" i="3"/>
  <c r="BA69" i="3"/>
  <c r="U68" i="9"/>
  <c r="BL69" i="3"/>
  <c r="V68" i="9"/>
  <c r="A69" i="9"/>
  <c r="B69" i="9"/>
  <c r="T70" i="3"/>
  <c r="C69" i="9"/>
  <c r="D69" i="9"/>
  <c r="E69" i="9"/>
  <c r="F69" i="9"/>
  <c r="G69" i="9"/>
  <c r="H69" i="9"/>
  <c r="BH70" i="3"/>
  <c r="BG70" i="3"/>
  <c r="BI70" i="3"/>
  <c r="BJ70" i="3"/>
  <c r="BK70" i="3"/>
  <c r="AJ70" i="3"/>
  <c r="I69" i="9"/>
  <c r="J69" i="9"/>
  <c r="K69" i="9"/>
  <c r="L69" i="9"/>
  <c r="M69" i="9"/>
  <c r="N69" i="9"/>
  <c r="O69" i="9"/>
  <c r="P69" i="9"/>
  <c r="Q69" i="9"/>
  <c r="R69" i="9"/>
  <c r="S69" i="9"/>
  <c r="T69" i="9"/>
  <c r="BB70" i="3"/>
  <c r="BC70" i="3"/>
  <c r="BD70" i="3"/>
  <c r="BE70" i="3"/>
  <c r="BF70" i="3"/>
  <c r="BA70" i="3"/>
  <c r="U69" i="9"/>
  <c r="BL70" i="3"/>
  <c r="V69" i="9"/>
  <c r="A70" i="9"/>
  <c r="B70" i="9"/>
  <c r="T71" i="3"/>
  <c r="C70" i="9"/>
  <c r="D70" i="9"/>
  <c r="E70" i="9"/>
  <c r="F70" i="9"/>
  <c r="G70" i="9"/>
  <c r="H70" i="9"/>
  <c r="BH71" i="3"/>
  <c r="BG71" i="3"/>
  <c r="BI71" i="3"/>
  <c r="BJ71" i="3"/>
  <c r="BK71" i="3"/>
  <c r="AJ71" i="3"/>
  <c r="I70" i="9"/>
  <c r="J70" i="9"/>
  <c r="K70" i="9"/>
  <c r="L70" i="9"/>
  <c r="M70" i="9"/>
  <c r="N70" i="9"/>
  <c r="O70" i="9"/>
  <c r="P70" i="9"/>
  <c r="Q70" i="9"/>
  <c r="R70" i="9"/>
  <c r="S70" i="9"/>
  <c r="T70" i="9"/>
  <c r="BB71" i="3"/>
  <c r="BC71" i="3"/>
  <c r="BD71" i="3"/>
  <c r="BE71" i="3"/>
  <c r="BF71" i="3"/>
  <c r="BA71" i="3"/>
  <c r="U70" i="9"/>
  <c r="BL71" i="3"/>
  <c r="V70" i="9"/>
  <c r="A71" i="9"/>
  <c r="B71" i="9"/>
  <c r="T72" i="3"/>
  <c r="C71" i="9"/>
  <c r="D71" i="9"/>
  <c r="E71" i="9"/>
  <c r="F71" i="9"/>
  <c r="G71" i="9"/>
  <c r="H71" i="9"/>
  <c r="BH72" i="3"/>
  <c r="BG72" i="3"/>
  <c r="BI72" i="3"/>
  <c r="BJ72" i="3"/>
  <c r="BK72" i="3"/>
  <c r="AJ72" i="3"/>
  <c r="I71" i="9"/>
  <c r="J71" i="9"/>
  <c r="K71" i="9"/>
  <c r="L71" i="9"/>
  <c r="M71" i="9"/>
  <c r="N71" i="9"/>
  <c r="O71" i="9"/>
  <c r="P71" i="9"/>
  <c r="Q71" i="9"/>
  <c r="R71" i="9"/>
  <c r="S71" i="9"/>
  <c r="T71" i="9"/>
  <c r="BB72" i="3"/>
  <c r="BC72" i="3"/>
  <c r="BD72" i="3"/>
  <c r="BE72" i="3"/>
  <c r="BF72" i="3"/>
  <c r="BA72" i="3"/>
  <c r="U71" i="9"/>
  <c r="BL72" i="3"/>
  <c r="V71" i="9"/>
  <c r="A72" i="9"/>
  <c r="B72" i="9"/>
  <c r="T73" i="3"/>
  <c r="C72" i="9"/>
  <c r="D72" i="9"/>
  <c r="E72" i="9"/>
  <c r="F72" i="9"/>
  <c r="G72" i="9"/>
  <c r="H72" i="9"/>
  <c r="BH73" i="3"/>
  <c r="BG73" i="3"/>
  <c r="BI73" i="3"/>
  <c r="BJ73" i="3"/>
  <c r="BK73" i="3"/>
  <c r="AJ73" i="3"/>
  <c r="I72" i="9"/>
  <c r="J72" i="9"/>
  <c r="K72" i="9"/>
  <c r="L72" i="9"/>
  <c r="M72" i="9"/>
  <c r="N72" i="9"/>
  <c r="O72" i="9"/>
  <c r="P72" i="9"/>
  <c r="Q72" i="9"/>
  <c r="R72" i="9"/>
  <c r="S72" i="9"/>
  <c r="T72" i="9"/>
  <c r="BB73" i="3"/>
  <c r="BC73" i="3"/>
  <c r="BD73" i="3"/>
  <c r="BE73" i="3"/>
  <c r="BF73" i="3"/>
  <c r="BA73" i="3"/>
  <c r="U72" i="9"/>
  <c r="BL73" i="3"/>
  <c r="V72" i="9"/>
  <c r="A73" i="9"/>
  <c r="B73" i="9"/>
  <c r="T74" i="3"/>
  <c r="C73" i="9"/>
  <c r="D73" i="9"/>
  <c r="E73" i="9"/>
  <c r="F73" i="9"/>
  <c r="G73" i="9"/>
  <c r="H73" i="9"/>
  <c r="BG74" i="3"/>
  <c r="BH74" i="3"/>
  <c r="BI74" i="3"/>
  <c r="BJ74" i="3"/>
  <c r="BK74" i="3"/>
  <c r="AJ74" i="3"/>
  <c r="I73" i="9"/>
  <c r="J73" i="9"/>
  <c r="K73" i="9"/>
  <c r="L73" i="9"/>
  <c r="M73" i="9"/>
  <c r="N73" i="9"/>
  <c r="O73" i="9"/>
  <c r="P73" i="9"/>
  <c r="Q73" i="9"/>
  <c r="R73" i="9"/>
  <c r="S73" i="9"/>
  <c r="T73" i="9"/>
  <c r="BB74" i="3"/>
  <c r="BC74" i="3"/>
  <c r="BD74" i="3"/>
  <c r="BE74" i="3"/>
  <c r="BF74" i="3"/>
  <c r="BA74" i="3"/>
  <c r="U73" i="9"/>
  <c r="BL74" i="3"/>
  <c r="V73" i="9"/>
  <c r="A74" i="9"/>
  <c r="B74" i="9"/>
  <c r="T75" i="3"/>
  <c r="C74" i="9"/>
  <c r="D74" i="9"/>
  <c r="E74" i="9"/>
  <c r="F74" i="9"/>
  <c r="G74" i="9"/>
  <c r="H74" i="9"/>
  <c r="BG75" i="3"/>
  <c r="BH75" i="3"/>
  <c r="BI75" i="3"/>
  <c r="BJ75" i="3"/>
  <c r="BK75" i="3"/>
  <c r="AJ75" i="3"/>
  <c r="I74" i="9"/>
  <c r="J74" i="9"/>
  <c r="K74" i="9"/>
  <c r="L74" i="9"/>
  <c r="M74" i="9"/>
  <c r="N74" i="9"/>
  <c r="O74" i="9"/>
  <c r="P74" i="9"/>
  <c r="Q74" i="9"/>
  <c r="R74" i="9"/>
  <c r="S74" i="9"/>
  <c r="T74" i="9"/>
  <c r="BB75" i="3"/>
  <c r="BC75" i="3"/>
  <c r="BD75" i="3"/>
  <c r="BE75" i="3"/>
  <c r="BF75" i="3"/>
  <c r="BA75" i="3"/>
  <c r="U74" i="9"/>
  <c r="BL75" i="3"/>
  <c r="V74" i="9"/>
  <c r="A75" i="9"/>
  <c r="B75" i="9"/>
  <c r="T76" i="3"/>
  <c r="C75" i="9"/>
  <c r="D75" i="9"/>
  <c r="E75" i="9"/>
  <c r="F75" i="9"/>
  <c r="G75" i="9"/>
  <c r="H75" i="9"/>
  <c r="BG76" i="3"/>
  <c r="BH76" i="3"/>
  <c r="BI76" i="3"/>
  <c r="BJ76" i="3"/>
  <c r="BK76" i="3"/>
  <c r="AJ76" i="3"/>
  <c r="I75" i="9"/>
  <c r="J75" i="9"/>
  <c r="K75" i="9"/>
  <c r="L75" i="9"/>
  <c r="M75" i="9"/>
  <c r="N75" i="9"/>
  <c r="O75" i="9"/>
  <c r="P75" i="9"/>
  <c r="Q75" i="9"/>
  <c r="R75" i="9"/>
  <c r="S75" i="9"/>
  <c r="T75" i="9"/>
  <c r="BB76" i="3"/>
  <c r="BC76" i="3"/>
  <c r="BD76" i="3"/>
  <c r="BE76" i="3"/>
  <c r="BF76" i="3"/>
  <c r="BA76" i="3"/>
  <c r="U75" i="9"/>
  <c r="BL76" i="3"/>
  <c r="V75" i="9"/>
  <c r="A76" i="9"/>
  <c r="B76" i="9"/>
  <c r="T77" i="3"/>
  <c r="C76" i="9"/>
  <c r="D76" i="9"/>
  <c r="E76" i="9"/>
  <c r="F76" i="9"/>
  <c r="G76" i="9"/>
  <c r="H76" i="9"/>
  <c r="BG77" i="3"/>
  <c r="BH77" i="3"/>
  <c r="BI77" i="3"/>
  <c r="BJ77" i="3"/>
  <c r="BK77" i="3"/>
  <c r="AJ77" i="3"/>
  <c r="I76" i="9"/>
  <c r="J76" i="9"/>
  <c r="K76" i="9"/>
  <c r="L76" i="9"/>
  <c r="M76" i="9"/>
  <c r="N76" i="9"/>
  <c r="O76" i="9"/>
  <c r="P76" i="9"/>
  <c r="Q76" i="9"/>
  <c r="R76" i="9"/>
  <c r="S76" i="9"/>
  <c r="T76" i="9"/>
  <c r="BB77" i="3"/>
  <c r="BC77" i="3"/>
  <c r="BD77" i="3"/>
  <c r="BE77" i="3"/>
  <c r="BF77" i="3"/>
  <c r="BA77" i="3"/>
  <c r="U76" i="9"/>
  <c r="BL77" i="3"/>
  <c r="V76" i="9"/>
  <c r="A77" i="9"/>
  <c r="B77" i="9"/>
  <c r="T78" i="3"/>
  <c r="C77" i="9"/>
  <c r="D77" i="9"/>
  <c r="E77" i="9"/>
  <c r="F77" i="9"/>
  <c r="G77" i="9"/>
  <c r="H77" i="9"/>
  <c r="BG78" i="3"/>
  <c r="BH78" i="3"/>
  <c r="BI78" i="3"/>
  <c r="BJ78" i="3"/>
  <c r="BK78" i="3"/>
  <c r="AJ78" i="3"/>
  <c r="I77" i="9"/>
  <c r="J77" i="9"/>
  <c r="K77" i="9"/>
  <c r="L77" i="9"/>
  <c r="M77" i="9"/>
  <c r="N77" i="9"/>
  <c r="O77" i="9"/>
  <c r="P77" i="9"/>
  <c r="Q77" i="9"/>
  <c r="R77" i="9"/>
  <c r="S77" i="9"/>
  <c r="T77" i="9"/>
  <c r="BB78" i="3"/>
  <c r="BC78" i="3"/>
  <c r="BD78" i="3"/>
  <c r="BE78" i="3"/>
  <c r="BF78" i="3"/>
  <c r="BA78" i="3"/>
  <c r="U77" i="9"/>
  <c r="BL78" i="3"/>
  <c r="V77" i="9"/>
  <c r="A78" i="9"/>
  <c r="B78" i="9"/>
  <c r="T79" i="3"/>
  <c r="C78" i="9"/>
  <c r="D78" i="9"/>
  <c r="E78" i="9"/>
  <c r="F78" i="9"/>
  <c r="G78" i="9"/>
  <c r="H78" i="9"/>
  <c r="BG79" i="3"/>
  <c r="BH79" i="3"/>
  <c r="BI79" i="3"/>
  <c r="BJ79" i="3"/>
  <c r="BK79" i="3"/>
  <c r="AJ79" i="3"/>
  <c r="I78" i="9"/>
  <c r="J78" i="9"/>
  <c r="K78" i="9"/>
  <c r="L78" i="9"/>
  <c r="M78" i="9"/>
  <c r="N78" i="9"/>
  <c r="O78" i="9"/>
  <c r="P78" i="9"/>
  <c r="Q78" i="9"/>
  <c r="R78" i="9"/>
  <c r="S78" i="9"/>
  <c r="T78" i="9"/>
  <c r="BB79" i="3"/>
  <c r="BC79" i="3"/>
  <c r="BD79" i="3"/>
  <c r="BE79" i="3"/>
  <c r="BF79" i="3"/>
  <c r="BA79" i="3"/>
  <c r="U78" i="9"/>
  <c r="BL79" i="3"/>
  <c r="V78" i="9"/>
  <c r="A79" i="9"/>
  <c r="B79" i="9"/>
  <c r="T80" i="3"/>
  <c r="C79" i="9"/>
  <c r="D79" i="9"/>
  <c r="E79" i="9"/>
  <c r="F79" i="9"/>
  <c r="G79" i="9"/>
  <c r="H79" i="9"/>
  <c r="BG80" i="3"/>
  <c r="BH80" i="3"/>
  <c r="BI80" i="3"/>
  <c r="BJ80" i="3"/>
  <c r="BK80" i="3"/>
  <c r="AJ80" i="3"/>
  <c r="I79" i="9"/>
  <c r="J79" i="9"/>
  <c r="K79" i="9"/>
  <c r="L79" i="9"/>
  <c r="M79" i="9"/>
  <c r="N79" i="9"/>
  <c r="O79" i="9"/>
  <c r="P79" i="9"/>
  <c r="Q79" i="9"/>
  <c r="R79" i="9"/>
  <c r="S79" i="9"/>
  <c r="T79" i="9"/>
  <c r="BB80" i="3"/>
  <c r="BC80" i="3"/>
  <c r="BD80" i="3"/>
  <c r="BE80" i="3"/>
  <c r="BF80" i="3"/>
  <c r="BA80" i="3"/>
  <c r="U79" i="9"/>
  <c r="BL80" i="3"/>
  <c r="V79" i="9"/>
  <c r="A80" i="9"/>
  <c r="B80" i="9"/>
  <c r="T81" i="3"/>
  <c r="C80" i="9"/>
  <c r="D80" i="9"/>
  <c r="E80" i="9"/>
  <c r="F80" i="9"/>
  <c r="G80" i="9"/>
  <c r="H80" i="9"/>
  <c r="BG81" i="3"/>
  <c r="BH81" i="3"/>
  <c r="BI81" i="3"/>
  <c r="BJ81" i="3"/>
  <c r="BK81" i="3"/>
  <c r="AJ81" i="3"/>
  <c r="I80" i="9"/>
  <c r="J80" i="9"/>
  <c r="K80" i="9"/>
  <c r="L80" i="9"/>
  <c r="M80" i="9"/>
  <c r="N80" i="9"/>
  <c r="O80" i="9"/>
  <c r="P80" i="9"/>
  <c r="Q80" i="9"/>
  <c r="R80" i="9"/>
  <c r="S80" i="9"/>
  <c r="T80" i="9"/>
  <c r="BB81" i="3"/>
  <c r="BC81" i="3"/>
  <c r="BD81" i="3"/>
  <c r="BE81" i="3"/>
  <c r="BF81" i="3"/>
  <c r="BA81" i="3"/>
  <c r="U80" i="9"/>
  <c r="BL81" i="3"/>
  <c r="V80" i="9"/>
  <c r="A81" i="9"/>
  <c r="B81" i="9"/>
  <c r="T82" i="3"/>
  <c r="C81" i="9"/>
  <c r="D81" i="9"/>
  <c r="E81" i="9"/>
  <c r="F81" i="9"/>
  <c r="G81" i="9"/>
  <c r="H81" i="9"/>
  <c r="BG82" i="3"/>
  <c r="BH82" i="3"/>
  <c r="BI82" i="3"/>
  <c r="BJ82" i="3"/>
  <c r="BK82" i="3"/>
  <c r="AJ82" i="3"/>
  <c r="I81" i="9"/>
  <c r="J81" i="9"/>
  <c r="K81" i="9"/>
  <c r="L81" i="9"/>
  <c r="M81" i="9"/>
  <c r="N81" i="9"/>
  <c r="O81" i="9"/>
  <c r="P81" i="9"/>
  <c r="Q81" i="9"/>
  <c r="R81" i="9"/>
  <c r="S81" i="9"/>
  <c r="T81" i="9"/>
  <c r="BB82" i="3"/>
  <c r="BC82" i="3"/>
  <c r="BD82" i="3"/>
  <c r="BE82" i="3"/>
  <c r="BF82" i="3"/>
  <c r="BA82" i="3"/>
  <c r="U81" i="9"/>
  <c r="BL82" i="3"/>
  <c r="V81" i="9"/>
  <c r="A82" i="9"/>
  <c r="B82" i="9"/>
  <c r="T83" i="3"/>
  <c r="C82" i="9"/>
  <c r="D82" i="9"/>
  <c r="E82" i="9"/>
  <c r="F82" i="9"/>
  <c r="G82" i="9"/>
  <c r="H82" i="9"/>
  <c r="BG83" i="3"/>
  <c r="BH83" i="3"/>
  <c r="BI83" i="3"/>
  <c r="BJ83" i="3"/>
  <c r="BK83" i="3"/>
  <c r="AJ83" i="3"/>
  <c r="I82" i="9"/>
  <c r="J82" i="9"/>
  <c r="K82" i="9"/>
  <c r="L82" i="9"/>
  <c r="M82" i="9"/>
  <c r="N82" i="9"/>
  <c r="O82" i="9"/>
  <c r="P82" i="9"/>
  <c r="Q82" i="9"/>
  <c r="R82" i="9"/>
  <c r="S82" i="9"/>
  <c r="T82" i="9"/>
  <c r="BB83" i="3"/>
  <c r="BC83" i="3"/>
  <c r="BD83" i="3"/>
  <c r="BE83" i="3"/>
  <c r="BF83" i="3"/>
  <c r="BA83" i="3"/>
  <c r="U82" i="9"/>
  <c r="BL83" i="3"/>
  <c r="V82" i="9"/>
  <c r="A83" i="9"/>
  <c r="B83" i="9"/>
  <c r="T84" i="3"/>
  <c r="C83" i="9"/>
  <c r="D83" i="9"/>
  <c r="E83" i="9"/>
  <c r="F83" i="9"/>
  <c r="G83" i="9"/>
  <c r="H83" i="9"/>
  <c r="BG84" i="3"/>
  <c r="BH84" i="3"/>
  <c r="BI84" i="3"/>
  <c r="BJ84" i="3"/>
  <c r="BK84" i="3"/>
  <c r="AJ84" i="3"/>
  <c r="I83" i="9"/>
  <c r="J83" i="9"/>
  <c r="K83" i="9"/>
  <c r="L83" i="9"/>
  <c r="M83" i="9"/>
  <c r="N83" i="9"/>
  <c r="O83" i="9"/>
  <c r="P83" i="9"/>
  <c r="Q83" i="9"/>
  <c r="R83" i="9"/>
  <c r="S83" i="9"/>
  <c r="T83" i="9"/>
  <c r="BB84" i="3"/>
  <c r="BC84" i="3"/>
  <c r="BD84" i="3"/>
  <c r="BE84" i="3"/>
  <c r="BF84" i="3"/>
  <c r="BA84" i="3"/>
  <c r="U83" i="9"/>
  <c r="BL84" i="3"/>
  <c r="V83" i="9"/>
  <c r="A84" i="9"/>
  <c r="B84" i="9"/>
  <c r="T85" i="3"/>
  <c r="C84" i="9"/>
  <c r="D84" i="9"/>
  <c r="E84" i="9"/>
  <c r="F84" i="9"/>
  <c r="G84" i="9"/>
  <c r="H84" i="9"/>
  <c r="BG85" i="3"/>
  <c r="BH85" i="3"/>
  <c r="BI85" i="3"/>
  <c r="BJ85" i="3"/>
  <c r="BK85" i="3"/>
  <c r="AJ85" i="3"/>
  <c r="I84" i="9"/>
  <c r="J84" i="9"/>
  <c r="K84" i="9"/>
  <c r="L84" i="9"/>
  <c r="M84" i="9"/>
  <c r="N84" i="9"/>
  <c r="O84" i="9"/>
  <c r="P84" i="9"/>
  <c r="Q84" i="9"/>
  <c r="R84" i="9"/>
  <c r="S84" i="9"/>
  <c r="T84" i="9"/>
  <c r="BB85" i="3"/>
  <c r="BC85" i="3"/>
  <c r="BD85" i="3"/>
  <c r="BE85" i="3"/>
  <c r="BF85" i="3"/>
  <c r="BA85" i="3"/>
  <c r="U84" i="9"/>
  <c r="BL85" i="3"/>
  <c r="V84" i="9"/>
  <c r="A85" i="9"/>
  <c r="B85" i="9"/>
  <c r="T86" i="3"/>
  <c r="C85" i="9"/>
  <c r="D85" i="9"/>
  <c r="E85" i="9"/>
  <c r="F85" i="9"/>
  <c r="G85" i="9"/>
  <c r="H85" i="9"/>
  <c r="BG86" i="3"/>
  <c r="BH86" i="3"/>
  <c r="BI86" i="3"/>
  <c r="BJ86" i="3"/>
  <c r="BK86" i="3"/>
  <c r="AJ86" i="3"/>
  <c r="I85" i="9"/>
  <c r="J85" i="9"/>
  <c r="K85" i="9"/>
  <c r="L85" i="9"/>
  <c r="M85" i="9"/>
  <c r="N85" i="9"/>
  <c r="O85" i="9"/>
  <c r="P85" i="9"/>
  <c r="Q85" i="9"/>
  <c r="R85" i="9"/>
  <c r="S85" i="9"/>
  <c r="T85" i="9"/>
  <c r="BB86" i="3"/>
  <c r="BC86" i="3"/>
  <c r="BD86" i="3"/>
  <c r="BE86" i="3"/>
  <c r="BF86" i="3"/>
  <c r="BA86" i="3"/>
  <c r="U85" i="9"/>
  <c r="BL86" i="3"/>
  <c r="V85" i="9"/>
  <c r="A86" i="9"/>
  <c r="B86" i="9"/>
  <c r="T87" i="3"/>
  <c r="C86" i="9"/>
  <c r="D86" i="9"/>
  <c r="E86" i="9"/>
  <c r="F86" i="9"/>
  <c r="G86" i="9"/>
  <c r="H86" i="9"/>
  <c r="BG87" i="3"/>
  <c r="BH87" i="3"/>
  <c r="BI87" i="3"/>
  <c r="BJ87" i="3"/>
  <c r="BK87" i="3"/>
  <c r="AJ87" i="3"/>
  <c r="I86" i="9"/>
  <c r="J86" i="9"/>
  <c r="K86" i="9"/>
  <c r="L86" i="9"/>
  <c r="M86" i="9"/>
  <c r="N86" i="9"/>
  <c r="O86" i="9"/>
  <c r="P86" i="9"/>
  <c r="Q86" i="9"/>
  <c r="R86" i="9"/>
  <c r="S86" i="9"/>
  <c r="T86" i="9"/>
  <c r="BB87" i="3"/>
  <c r="BC87" i="3"/>
  <c r="BD87" i="3"/>
  <c r="BE87" i="3"/>
  <c r="BF87" i="3"/>
  <c r="BA87" i="3"/>
  <c r="U86" i="9"/>
  <c r="BL87" i="3"/>
  <c r="V86" i="9"/>
  <c r="A87" i="9"/>
  <c r="B87" i="9"/>
  <c r="T88" i="3"/>
  <c r="C87" i="9"/>
  <c r="D87" i="9"/>
  <c r="E87" i="9"/>
  <c r="F87" i="9"/>
  <c r="G87" i="9"/>
  <c r="H87" i="9"/>
  <c r="BG88" i="3"/>
  <c r="BH88" i="3"/>
  <c r="BI88" i="3"/>
  <c r="BJ88" i="3"/>
  <c r="BK88" i="3"/>
  <c r="AJ88" i="3"/>
  <c r="I87" i="9"/>
  <c r="J87" i="9"/>
  <c r="K87" i="9"/>
  <c r="L87" i="9"/>
  <c r="M87" i="9"/>
  <c r="N87" i="9"/>
  <c r="O87" i="9"/>
  <c r="P87" i="9"/>
  <c r="Q87" i="9"/>
  <c r="R87" i="9"/>
  <c r="S87" i="9"/>
  <c r="T87" i="9"/>
  <c r="BB88" i="3"/>
  <c r="BC88" i="3"/>
  <c r="BD88" i="3"/>
  <c r="BE88" i="3"/>
  <c r="BF88" i="3"/>
  <c r="BA88" i="3"/>
  <c r="U87" i="9"/>
  <c r="BL88" i="3"/>
  <c r="V87" i="9"/>
  <c r="A88" i="9"/>
  <c r="B88" i="9"/>
  <c r="T89" i="3"/>
  <c r="C88" i="9"/>
  <c r="D88" i="9"/>
  <c r="E88" i="9"/>
  <c r="F88" i="9"/>
  <c r="G88" i="9"/>
  <c r="H88" i="9"/>
  <c r="BG89" i="3"/>
  <c r="BH89" i="3"/>
  <c r="BI89" i="3"/>
  <c r="BJ89" i="3"/>
  <c r="BK89" i="3"/>
  <c r="AJ89" i="3"/>
  <c r="I88" i="9"/>
  <c r="J88" i="9"/>
  <c r="K88" i="9"/>
  <c r="L88" i="9"/>
  <c r="M88" i="9"/>
  <c r="N88" i="9"/>
  <c r="O88" i="9"/>
  <c r="P88" i="9"/>
  <c r="Q88" i="9"/>
  <c r="R88" i="9"/>
  <c r="S88" i="9"/>
  <c r="T88" i="9"/>
  <c r="BB89" i="3"/>
  <c r="BC89" i="3"/>
  <c r="BD89" i="3"/>
  <c r="BE89" i="3"/>
  <c r="BF89" i="3"/>
  <c r="BA89" i="3"/>
  <c r="U88" i="9"/>
  <c r="BL89" i="3"/>
  <c r="V88" i="9"/>
  <c r="A89" i="9"/>
  <c r="B89" i="9"/>
  <c r="T90" i="3"/>
  <c r="C89" i="9"/>
  <c r="D89" i="9"/>
  <c r="E89" i="9"/>
  <c r="F89" i="9"/>
  <c r="G89" i="9"/>
  <c r="H89" i="9"/>
  <c r="BG90" i="3"/>
  <c r="BH90" i="3"/>
  <c r="BI90" i="3"/>
  <c r="BJ90" i="3"/>
  <c r="BK90" i="3"/>
  <c r="AJ90" i="3"/>
  <c r="I89" i="9"/>
  <c r="J89" i="9"/>
  <c r="K89" i="9"/>
  <c r="L89" i="9"/>
  <c r="M89" i="9"/>
  <c r="N89" i="9"/>
  <c r="O89" i="9"/>
  <c r="P89" i="9"/>
  <c r="Q89" i="9"/>
  <c r="R89" i="9"/>
  <c r="S89" i="9"/>
  <c r="T89" i="9"/>
  <c r="BB90" i="3"/>
  <c r="BC90" i="3"/>
  <c r="BD90" i="3"/>
  <c r="BE90" i="3"/>
  <c r="BF90" i="3"/>
  <c r="BA90" i="3"/>
  <c r="U89" i="9"/>
  <c r="BL90" i="3"/>
  <c r="V89" i="9"/>
  <c r="A90" i="9"/>
  <c r="B90" i="9"/>
  <c r="T91" i="3"/>
  <c r="C90" i="9"/>
  <c r="D90" i="9"/>
  <c r="E90" i="9"/>
  <c r="F90" i="9"/>
  <c r="G90" i="9"/>
  <c r="H90" i="9"/>
  <c r="BG91" i="3"/>
  <c r="BH91" i="3"/>
  <c r="BI91" i="3"/>
  <c r="BJ91" i="3"/>
  <c r="BK91" i="3"/>
  <c r="AJ91" i="3"/>
  <c r="I90" i="9"/>
  <c r="J90" i="9"/>
  <c r="K90" i="9"/>
  <c r="L90" i="9"/>
  <c r="M90" i="9"/>
  <c r="N90" i="9"/>
  <c r="O90" i="9"/>
  <c r="P90" i="9"/>
  <c r="Q90" i="9"/>
  <c r="R90" i="9"/>
  <c r="S90" i="9"/>
  <c r="T90" i="9"/>
  <c r="BB91" i="3"/>
  <c r="BC91" i="3"/>
  <c r="BD91" i="3"/>
  <c r="BE91" i="3"/>
  <c r="BF91" i="3"/>
  <c r="BA91" i="3"/>
  <c r="U90" i="9"/>
  <c r="BL91" i="3"/>
  <c r="V90" i="9"/>
  <c r="A91" i="9"/>
  <c r="B91" i="9"/>
  <c r="T92" i="3"/>
  <c r="C91" i="9"/>
  <c r="D91" i="9"/>
  <c r="E91" i="9"/>
  <c r="F91" i="9"/>
  <c r="G91" i="9"/>
  <c r="H91" i="9"/>
  <c r="BG92" i="3"/>
  <c r="BH92" i="3"/>
  <c r="BI92" i="3"/>
  <c r="BJ92" i="3"/>
  <c r="BK92" i="3"/>
  <c r="AJ92" i="3"/>
  <c r="I91" i="9"/>
  <c r="J91" i="9"/>
  <c r="K91" i="9"/>
  <c r="L91" i="9"/>
  <c r="M91" i="9"/>
  <c r="N91" i="9"/>
  <c r="O91" i="9"/>
  <c r="P91" i="9"/>
  <c r="Q91" i="9"/>
  <c r="R91" i="9"/>
  <c r="S91" i="9"/>
  <c r="T91" i="9"/>
  <c r="BB92" i="3"/>
  <c r="BC92" i="3"/>
  <c r="BD92" i="3"/>
  <c r="BE92" i="3"/>
  <c r="BF92" i="3"/>
  <c r="BA92" i="3"/>
  <c r="U91" i="9"/>
  <c r="BL92" i="3"/>
  <c r="V91" i="9"/>
  <c r="A92" i="9"/>
  <c r="B92" i="9"/>
  <c r="T93" i="3"/>
  <c r="C92" i="9"/>
  <c r="D92" i="9"/>
  <c r="E92" i="9"/>
  <c r="F92" i="9"/>
  <c r="G92" i="9"/>
  <c r="H92" i="9"/>
  <c r="BG93" i="3"/>
  <c r="BH93" i="3"/>
  <c r="BI93" i="3"/>
  <c r="BJ93" i="3"/>
  <c r="BK93" i="3"/>
  <c r="AJ93" i="3"/>
  <c r="I92" i="9"/>
  <c r="J92" i="9"/>
  <c r="K92" i="9"/>
  <c r="L92" i="9"/>
  <c r="M92" i="9"/>
  <c r="N92" i="9"/>
  <c r="O92" i="9"/>
  <c r="P92" i="9"/>
  <c r="Q92" i="9"/>
  <c r="R92" i="9"/>
  <c r="S92" i="9"/>
  <c r="T92" i="9"/>
  <c r="BB93" i="3"/>
  <c r="BC93" i="3"/>
  <c r="BD93" i="3"/>
  <c r="BE93" i="3"/>
  <c r="BF93" i="3"/>
  <c r="BA93" i="3"/>
  <c r="U92" i="9"/>
  <c r="BL93" i="3"/>
  <c r="V92" i="9"/>
  <c r="A93" i="9"/>
  <c r="B93" i="9"/>
  <c r="T94" i="3"/>
  <c r="C93" i="9"/>
  <c r="D93" i="9"/>
  <c r="E93" i="9"/>
  <c r="F93" i="9"/>
  <c r="G93" i="9"/>
  <c r="H93" i="9"/>
  <c r="BG94" i="3"/>
  <c r="BH94" i="3"/>
  <c r="BI94" i="3"/>
  <c r="BJ94" i="3"/>
  <c r="BK94" i="3"/>
  <c r="AJ94" i="3"/>
  <c r="I93" i="9"/>
  <c r="J93" i="9"/>
  <c r="K93" i="9"/>
  <c r="L93" i="9"/>
  <c r="M93" i="9"/>
  <c r="N93" i="9"/>
  <c r="O93" i="9"/>
  <c r="P93" i="9"/>
  <c r="Q93" i="9"/>
  <c r="R93" i="9"/>
  <c r="S93" i="9"/>
  <c r="T93" i="9"/>
  <c r="BB94" i="3"/>
  <c r="BC94" i="3"/>
  <c r="BD94" i="3"/>
  <c r="BE94" i="3"/>
  <c r="BF94" i="3"/>
  <c r="BA94" i="3"/>
  <c r="U93" i="9"/>
  <c r="BL94" i="3"/>
  <c r="V93" i="9"/>
  <c r="A94" i="9"/>
  <c r="B94" i="9"/>
  <c r="T95" i="3"/>
  <c r="C94" i="9"/>
  <c r="D94" i="9"/>
  <c r="E94" i="9"/>
  <c r="F94" i="9"/>
  <c r="G94" i="9"/>
  <c r="H94" i="9"/>
  <c r="BG95" i="3"/>
  <c r="BH95" i="3"/>
  <c r="BI95" i="3"/>
  <c r="BJ95" i="3"/>
  <c r="BK95" i="3"/>
  <c r="AJ95" i="3"/>
  <c r="I94" i="9"/>
  <c r="J94" i="9"/>
  <c r="K94" i="9"/>
  <c r="L94" i="9"/>
  <c r="M94" i="9"/>
  <c r="N94" i="9"/>
  <c r="O94" i="9"/>
  <c r="P94" i="9"/>
  <c r="Q94" i="9"/>
  <c r="R94" i="9"/>
  <c r="S94" i="9"/>
  <c r="T94" i="9"/>
  <c r="BB95" i="3"/>
  <c r="BC95" i="3"/>
  <c r="BD95" i="3"/>
  <c r="BE95" i="3"/>
  <c r="BF95" i="3"/>
  <c r="BA95" i="3"/>
  <c r="U94" i="9"/>
  <c r="BL95" i="3"/>
  <c r="V94" i="9"/>
  <c r="A95" i="9"/>
  <c r="S96" i="3"/>
  <c r="B95" i="9"/>
  <c r="T96" i="3"/>
  <c r="C95" i="9"/>
  <c r="D95" i="9"/>
  <c r="E95" i="9"/>
  <c r="F95" i="9"/>
  <c r="G95" i="9"/>
  <c r="H95" i="9"/>
  <c r="BG96" i="3"/>
  <c r="BH96" i="3"/>
  <c r="BI96" i="3"/>
  <c r="BJ96" i="3"/>
  <c r="BK96" i="3"/>
  <c r="AJ96" i="3"/>
  <c r="I95" i="9"/>
  <c r="J95" i="9"/>
  <c r="K95" i="9"/>
  <c r="L95" i="9"/>
  <c r="M95" i="9"/>
  <c r="N95" i="9"/>
  <c r="O95" i="9"/>
  <c r="P95" i="9"/>
  <c r="Q95" i="9"/>
  <c r="R95" i="9"/>
  <c r="S95" i="9"/>
  <c r="T95" i="9"/>
  <c r="BB96" i="3"/>
  <c r="BC96" i="3"/>
  <c r="BD96" i="3"/>
  <c r="BE96" i="3"/>
  <c r="BF96" i="3"/>
  <c r="BA96" i="3"/>
  <c r="U95" i="9"/>
  <c r="V95" i="9"/>
  <c r="A96" i="9"/>
  <c r="S97" i="3"/>
  <c r="B96" i="9"/>
  <c r="T97" i="3"/>
  <c r="C96" i="9"/>
  <c r="D96" i="9"/>
  <c r="E96" i="9"/>
  <c r="F96" i="9"/>
  <c r="G96" i="9"/>
  <c r="H96" i="9"/>
  <c r="BG97" i="3"/>
  <c r="BH97" i="3"/>
  <c r="BI97" i="3"/>
  <c r="BJ97" i="3"/>
  <c r="BK97" i="3"/>
  <c r="AJ97" i="3"/>
  <c r="I96" i="9"/>
  <c r="J96" i="9"/>
  <c r="K96" i="9"/>
  <c r="L96" i="9"/>
  <c r="M96" i="9"/>
  <c r="N96" i="9"/>
  <c r="O96" i="9"/>
  <c r="P96" i="9"/>
  <c r="Q96" i="9"/>
  <c r="R96" i="9"/>
  <c r="S96" i="9"/>
  <c r="T96" i="9"/>
  <c r="BB97" i="3"/>
  <c r="BC97" i="3"/>
  <c r="BD97" i="3"/>
  <c r="BE97" i="3"/>
  <c r="BF97" i="3"/>
  <c r="BA97" i="3"/>
  <c r="U96" i="9"/>
  <c r="V96" i="9"/>
  <c r="A97" i="9"/>
  <c r="S98" i="3"/>
  <c r="B97" i="9"/>
  <c r="T98" i="3"/>
  <c r="C97" i="9"/>
  <c r="D97" i="9"/>
  <c r="E97" i="9"/>
  <c r="F97" i="9"/>
  <c r="G97" i="9"/>
  <c r="H97" i="9"/>
  <c r="BG98" i="3"/>
  <c r="BH98" i="3"/>
  <c r="BI98" i="3"/>
  <c r="BJ98" i="3"/>
  <c r="BK98" i="3"/>
  <c r="AJ98" i="3"/>
  <c r="I97" i="9"/>
  <c r="J97" i="9"/>
  <c r="K97" i="9"/>
  <c r="L97" i="9"/>
  <c r="M97" i="9"/>
  <c r="N97" i="9"/>
  <c r="O97" i="9"/>
  <c r="P97" i="9"/>
  <c r="Q97" i="9"/>
  <c r="R97" i="9"/>
  <c r="S97" i="9"/>
  <c r="T97" i="9"/>
  <c r="BB98" i="3"/>
  <c r="BC98" i="3"/>
  <c r="BD98" i="3"/>
  <c r="BE98" i="3"/>
  <c r="BF98" i="3"/>
  <c r="BA98" i="3"/>
  <c r="U97" i="9"/>
  <c r="V97" i="9"/>
  <c r="A98" i="9"/>
  <c r="S99" i="3"/>
  <c r="B98" i="9"/>
  <c r="T99" i="3"/>
  <c r="C98" i="9"/>
  <c r="D98" i="9"/>
  <c r="E98" i="9"/>
  <c r="F98" i="9"/>
  <c r="G98" i="9"/>
  <c r="H98" i="9"/>
  <c r="BG99" i="3"/>
  <c r="BH99" i="3"/>
  <c r="BI99" i="3"/>
  <c r="BJ99" i="3"/>
  <c r="BK99" i="3"/>
  <c r="AJ99" i="3"/>
  <c r="I98" i="9"/>
  <c r="J98" i="9"/>
  <c r="K98" i="9"/>
  <c r="L98" i="9"/>
  <c r="M98" i="9"/>
  <c r="N98" i="9"/>
  <c r="O98" i="9"/>
  <c r="P98" i="9"/>
  <c r="Q98" i="9"/>
  <c r="R98" i="9"/>
  <c r="S98" i="9"/>
  <c r="T98" i="9"/>
  <c r="BB99" i="3"/>
  <c r="BC99" i="3"/>
  <c r="BD99" i="3"/>
  <c r="BE99" i="3"/>
  <c r="BF99" i="3"/>
  <c r="BA99" i="3"/>
  <c r="U98" i="9"/>
  <c r="V98" i="9"/>
  <c r="A99" i="9"/>
  <c r="S100" i="3"/>
  <c r="B99" i="9"/>
  <c r="T100" i="3"/>
  <c r="C99" i="9"/>
  <c r="D99" i="9"/>
  <c r="E99" i="9"/>
  <c r="F99" i="9"/>
  <c r="G99" i="9"/>
  <c r="H99" i="9"/>
  <c r="BG100" i="3"/>
  <c r="BH100" i="3"/>
  <c r="BI100" i="3"/>
  <c r="BJ100" i="3"/>
  <c r="BK100" i="3"/>
  <c r="AJ100" i="3"/>
  <c r="I99" i="9"/>
  <c r="J99" i="9"/>
  <c r="K99" i="9"/>
  <c r="L99" i="9"/>
  <c r="M99" i="9"/>
  <c r="N99" i="9"/>
  <c r="O99" i="9"/>
  <c r="P99" i="9"/>
  <c r="Q99" i="9"/>
  <c r="R99" i="9"/>
  <c r="S99" i="9"/>
  <c r="T99" i="9"/>
  <c r="BB100" i="3"/>
  <c r="BC100" i="3"/>
  <c r="BD100" i="3"/>
  <c r="BE100" i="3"/>
  <c r="BF100" i="3"/>
  <c r="BA100" i="3"/>
  <c r="U99" i="9"/>
  <c r="V99" i="9"/>
  <c r="A100" i="9"/>
  <c r="S101" i="3"/>
  <c r="B100" i="9"/>
  <c r="T101" i="3"/>
  <c r="C100" i="9"/>
  <c r="D100" i="9"/>
  <c r="E100" i="9"/>
  <c r="F100" i="9"/>
  <c r="G100" i="9"/>
  <c r="H100" i="9"/>
  <c r="BG101" i="3"/>
  <c r="BH101" i="3"/>
  <c r="BI101" i="3"/>
  <c r="BJ101" i="3"/>
  <c r="BK101" i="3"/>
  <c r="AJ101" i="3"/>
  <c r="I100" i="9"/>
  <c r="J100" i="9"/>
  <c r="K100" i="9"/>
  <c r="L100" i="9"/>
  <c r="M100" i="9"/>
  <c r="N100" i="9"/>
  <c r="O100" i="9"/>
  <c r="P100" i="9"/>
  <c r="Q100" i="9"/>
  <c r="R100" i="9"/>
  <c r="S100" i="9"/>
  <c r="T100" i="9"/>
  <c r="BB101" i="3"/>
  <c r="BC101" i="3"/>
  <c r="BD101" i="3"/>
  <c r="BE101" i="3"/>
  <c r="BF101" i="3"/>
  <c r="BA101" i="3"/>
  <c r="U100" i="9"/>
  <c r="V100" i="9"/>
  <c r="A101" i="9"/>
  <c r="S102" i="3"/>
  <c r="B101" i="9"/>
  <c r="T102" i="3"/>
  <c r="C101" i="9"/>
  <c r="D101" i="9"/>
  <c r="E101" i="9"/>
  <c r="F101" i="9"/>
  <c r="G101" i="9"/>
  <c r="H101" i="9"/>
  <c r="BG102" i="3"/>
  <c r="BH102" i="3"/>
  <c r="BI102" i="3"/>
  <c r="BJ102" i="3"/>
  <c r="BK102" i="3"/>
  <c r="AJ102" i="3"/>
  <c r="I101" i="9"/>
  <c r="J101" i="9"/>
  <c r="K101" i="9"/>
  <c r="L101" i="9"/>
  <c r="M101" i="9"/>
  <c r="N101" i="9"/>
  <c r="O101" i="9"/>
  <c r="P101" i="9"/>
  <c r="Q101" i="9"/>
  <c r="R101" i="9"/>
  <c r="S101" i="9"/>
  <c r="T101" i="9"/>
  <c r="BB102" i="3"/>
  <c r="BC102" i="3"/>
  <c r="BD102" i="3"/>
  <c r="BE102" i="3"/>
  <c r="BF102" i="3"/>
  <c r="BA102" i="3"/>
  <c r="U101" i="9"/>
  <c r="V101" i="9"/>
  <c r="A102" i="9"/>
  <c r="S103" i="3"/>
  <c r="B102" i="9"/>
  <c r="T103" i="3"/>
  <c r="C102" i="9"/>
  <c r="D102" i="9"/>
  <c r="E102" i="9"/>
  <c r="F102" i="9"/>
  <c r="G102" i="9"/>
  <c r="H102" i="9"/>
  <c r="BG103" i="3"/>
  <c r="BH103" i="3"/>
  <c r="BI103" i="3"/>
  <c r="BJ103" i="3"/>
  <c r="BK103" i="3"/>
  <c r="AJ103" i="3"/>
  <c r="I102" i="9"/>
  <c r="J102" i="9"/>
  <c r="K102" i="9"/>
  <c r="L102" i="9"/>
  <c r="M102" i="9"/>
  <c r="N102" i="9"/>
  <c r="O102" i="9"/>
  <c r="P102" i="9"/>
  <c r="Q102" i="9"/>
  <c r="R102" i="9"/>
  <c r="S102" i="9"/>
  <c r="T102" i="9"/>
  <c r="BB103" i="3"/>
  <c r="BC103" i="3"/>
  <c r="BD103" i="3"/>
  <c r="BE103" i="3"/>
  <c r="BF103" i="3"/>
  <c r="BA103" i="3"/>
  <c r="U102" i="9"/>
  <c r="V102" i="9"/>
  <c r="A103" i="9"/>
  <c r="S104" i="3"/>
  <c r="B103" i="9"/>
  <c r="T104" i="3"/>
  <c r="C103" i="9"/>
  <c r="D103" i="9"/>
  <c r="E103" i="9"/>
  <c r="F103" i="9"/>
  <c r="G103" i="9"/>
  <c r="H103" i="9"/>
  <c r="BG104" i="3"/>
  <c r="BH104" i="3"/>
  <c r="BI104" i="3"/>
  <c r="BJ104" i="3"/>
  <c r="BK104" i="3"/>
  <c r="AJ104" i="3"/>
  <c r="I103" i="9"/>
  <c r="J103" i="9"/>
  <c r="K103" i="9"/>
  <c r="L103" i="9"/>
  <c r="M103" i="9"/>
  <c r="N103" i="9"/>
  <c r="O103" i="9"/>
  <c r="P103" i="9"/>
  <c r="Q103" i="9"/>
  <c r="R103" i="9"/>
  <c r="S103" i="9"/>
  <c r="T103" i="9"/>
  <c r="BB104" i="3"/>
  <c r="BC104" i="3"/>
  <c r="BD104" i="3"/>
  <c r="BE104" i="3"/>
  <c r="BF104" i="3"/>
  <c r="BA104" i="3"/>
  <c r="U103" i="9"/>
  <c r="V103" i="9"/>
  <c r="A104" i="9"/>
  <c r="S105" i="3"/>
  <c r="B104" i="9"/>
  <c r="T105" i="3"/>
  <c r="C104" i="9"/>
  <c r="D104" i="9"/>
  <c r="E104" i="9"/>
  <c r="F104" i="9"/>
  <c r="G104" i="9"/>
  <c r="H104" i="9"/>
  <c r="BG105" i="3"/>
  <c r="BH105" i="3"/>
  <c r="BI105" i="3"/>
  <c r="BJ105" i="3"/>
  <c r="BK105" i="3"/>
  <c r="AJ105" i="3"/>
  <c r="I104" i="9"/>
  <c r="J104" i="9"/>
  <c r="K104" i="9"/>
  <c r="L104" i="9"/>
  <c r="M104" i="9"/>
  <c r="N104" i="9"/>
  <c r="O104" i="9"/>
  <c r="P104" i="9"/>
  <c r="Q104" i="9"/>
  <c r="R104" i="9"/>
  <c r="S104" i="9"/>
  <c r="T104" i="9"/>
  <c r="BB105" i="3"/>
  <c r="BC105" i="3"/>
  <c r="BD105" i="3"/>
  <c r="BE105" i="3"/>
  <c r="BF105" i="3"/>
  <c r="BA105" i="3"/>
  <c r="U104" i="9"/>
  <c r="V104" i="9"/>
  <c r="A105" i="9"/>
  <c r="S106" i="3"/>
  <c r="B105" i="9"/>
  <c r="T106" i="3"/>
  <c r="C105" i="9"/>
  <c r="D105" i="9"/>
  <c r="E105" i="9"/>
  <c r="F105" i="9"/>
  <c r="G105" i="9"/>
  <c r="H105" i="9"/>
  <c r="BG106" i="3"/>
  <c r="BH106" i="3"/>
  <c r="BI106" i="3"/>
  <c r="BJ106" i="3"/>
  <c r="BK106" i="3"/>
  <c r="AJ106" i="3"/>
  <c r="I105" i="9"/>
  <c r="J105" i="9"/>
  <c r="K105" i="9"/>
  <c r="L105" i="9"/>
  <c r="M105" i="9"/>
  <c r="N105" i="9"/>
  <c r="O105" i="9"/>
  <c r="P105" i="9"/>
  <c r="Q105" i="9"/>
  <c r="R105" i="9"/>
  <c r="S105" i="9"/>
  <c r="T105" i="9"/>
  <c r="BB106" i="3"/>
  <c r="BC106" i="3"/>
  <c r="BD106" i="3"/>
  <c r="BE106" i="3"/>
  <c r="BF106" i="3"/>
  <c r="BA106" i="3"/>
  <c r="U105" i="9"/>
  <c r="V105" i="9"/>
  <c r="A106" i="9"/>
  <c r="S107" i="3"/>
  <c r="B106" i="9"/>
  <c r="T107" i="3"/>
  <c r="C106" i="9"/>
  <c r="D106" i="9"/>
  <c r="E106" i="9"/>
  <c r="F106" i="9"/>
  <c r="G106" i="9"/>
  <c r="H106" i="9"/>
  <c r="BG107" i="3"/>
  <c r="BH107" i="3"/>
  <c r="BI107" i="3"/>
  <c r="BJ107" i="3"/>
  <c r="BK107" i="3"/>
  <c r="AJ107" i="3"/>
  <c r="I106" i="9"/>
  <c r="J106" i="9"/>
  <c r="K106" i="9"/>
  <c r="L106" i="9"/>
  <c r="M106" i="9"/>
  <c r="N106" i="9"/>
  <c r="O106" i="9"/>
  <c r="P106" i="9"/>
  <c r="Q106" i="9"/>
  <c r="R106" i="9"/>
  <c r="S106" i="9"/>
  <c r="T106" i="9"/>
  <c r="BB107" i="3"/>
  <c r="BC107" i="3"/>
  <c r="BD107" i="3"/>
  <c r="BE107" i="3"/>
  <c r="BF107" i="3"/>
  <c r="BA107" i="3"/>
  <c r="U106" i="9"/>
  <c r="V106" i="9"/>
  <c r="A107" i="9"/>
  <c r="S108" i="3"/>
  <c r="B107" i="9"/>
  <c r="T108" i="3"/>
  <c r="C107" i="9"/>
  <c r="D107" i="9"/>
  <c r="E107" i="9"/>
  <c r="F107" i="9"/>
  <c r="G107" i="9"/>
  <c r="H107" i="9"/>
  <c r="BG108" i="3"/>
  <c r="BH108" i="3"/>
  <c r="BI108" i="3"/>
  <c r="BJ108" i="3"/>
  <c r="BK108" i="3"/>
  <c r="AJ108" i="3"/>
  <c r="I107" i="9"/>
  <c r="J107" i="9"/>
  <c r="K107" i="9"/>
  <c r="L107" i="9"/>
  <c r="M107" i="9"/>
  <c r="N107" i="9"/>
  <c r="O107" i="9"/>
  <c r="P107" i="9"/>
  <c r="Q107" i="9"/>
  <c r="R107" i="9"/>
  <c r="S107" i="9"/>
  <c r="T107" i="9"/>
  <c r="BB108" i="3"/>
  <c r="BC108" i="3"/>
  <c r="BD108" i="3"/>
  <c r="BE108" i="3"/>
  <c r="BF108" i="3"/>
  <c r="BA108" i="3"/>
  <c r="U107" i="9"/>
  <c r="V107" i="9"/>
  <c r="A108" i="9"/>
  <c r="S109" i="3"/>
  <c r="B108" i="9"/>
  <c r="T109" i="3"/>
  <c r="C108" i="9"/>
  <c r="D108" i="9"/>
  <c r="E108" i="9"/>
  <c r="F108" i="9"/>
  <c r="G108" i="9"/>
  <c r="H108" i="9"/>
  <c r="BG109" i="3"/>
  <c r="BH109" i="3"/>
  <c r="BI109" i="3"/>
  <c r="BJ109" i="3"/>
  <c r="BK109" i="3"/>
  <c r="AJ109" i="3"/>
  <c r="I108" i="9"/>
  <c r="J108" i="9"/>
  <c r="K108" i="9"/>
  <c r="L108" i="9"/>
  <c r="M108" i="9"/>
  <c r="N108" i="9"/>
  <c r="O108" i="9"/>
  <c r="P108" i="9"/>
  <c r="Q108" i="9"/>
  <c r="R108" i="9"/>
  <c r="S108" i="9"/>
  <c r="T108" i="9"/>
  <c r="BB109" i="3"/>
  <c r="BC109" i="3"/>
  <c r="BD109" i="3"/>
  <c r="BE109" i="3"/>
  <c r="BF109" i="3"/>
  <c r="BA109" i="3"/>
  <c r="U108" i="9"/>
  <c r="V108" i="9"/>
  <c r="A109" i="9"/>
  <c r="S110" i="3"/>
  <c r="B109" i="9"/>
  <c r="T110" i="3"/>
  <c r="C109" i="9"/>
  <c r="D109" i="9"/>
  <c r="E109" i="9"/>
  <c r="F109" i="9"/>
  <c r="G109" i="9"/>
  <c r="H109" i="9"/>
  <c r="BG110" i="3"/>
  <c r="BH110" i="3"/>
  <c r="BI110" i="3"/>
  <c r="BJ110" i="3"/>
  <c r="BK110" i="3"/>
  <c r="AJ110" i="3"/>
  <c r="I109" i="9"/>
  <c r="J109" i="9"/>
  <c r="K109" i="9"/>
  <c r="L109" i="9"/>
  <c r="M109" i="9"/>
  <c r="N109" i="9"/>
  <c r="O109" i="9"/>
  <c r="P109" i="9"/>
  <c r="Q109" i="9"/>
  <c r="R109" i="9"/>
  <c r="S109" i="9"/>
  <c r="T109" i="9"/>
  <c r="BB110" i="3"/>
  <c r="BC110" i="3"/>
  <c r="BD110" i="3"/>
  <c r="BE110" i="3"/>
  <c r="BF110" i="3"/>
  <c r="BA110" i="3"/>
  <c r="U109" i="9"/>
  <c r="V109" i="9"/>
  <c r="A110" i="9"/>
  <c r="S111" i="3"/>
  <c r="B110" i="9"/>
  <c r="T111" i="3"/>
  <c r="C110" i="9"/>
  <c r="D110" i="9"/>
  <c r="E110" i="9"/>
  <c r="F110" i="9"/>
  <c r="G110" i="9"/>
  <c r="H110" i="9"/>
  <c r="BG111" i="3"/>
  <c r="BH111" i="3"/>
  <c r="BI111" i="3"/>
  <c r="BJ111" i="3"/>
  <c r="BK111" i="3"/>
  <c r="AJ111" i="3"/>
  <c r="I110" i="9"/>
  <c r="J110" i="9"/>
  <c r="K110" i="9"/>
  <c r="L110" i="9"/>
  <c r="M110" i="9"/>
  <c r="N110" i="9"/>
  <c r="O110" i="9"/>
  <c r="P110" i="9"/>
  <c r="Q110" i="9"/>
  <c r="R110" i="9"/>
  <c r="S110" i="9"/>
  <c r="T110" i="9"/>
  <c r="BB111" i="3"/>
  <c r="BC111" i="3"/>
  <c r="BD111" i="3"/>
  <c r="BE111" i="3"/>
  <c r="BF111" i="3"/>
  <c r="BA111" i="3"/>
  <c r="U110" i="9"/>
  <c r="V110" i="9"/>
  <c r="A111" i="9"/>
  <c r="S112" i="3"/>
  <c r="B111" i="9"/>
  <c r="T112" i="3"/>
  <c r="C111" i="9"/>
  <c r="D111" i="9"/>
  <c r="E111" i="9"/>
  <c r="F111" i="9"/>
  <c r="G111" i="9"/>
  <c r="H111" i="9"/>
  <c r="BG112" i="3"/>
  <c r="BH112" i="3"/>
  <c r="BI112" i="3"/>
  <c r="BJ112" i="3"/>
  <c r="BK112" i="3"/>
  <c r="AJ112" i="3"/>
  <c r="I111" i="9"/>
  <c r="J111" i="9"/>
  <c r="K111" i="9"/>
  <c r="L111" i="9"/>
  <c r="M111" i="9"/>
  <c r="N111" i="9"/>
  <c r="O111" i="9"/>
  <c r="P111" i="9"/>
  <c r="Q111" i="9"/>
  <c r="R111" i="9"/>
  <c r="S111" i="9"/>
  <c r="T111" i="9"/>
  <c r="BB112" i="3"/>
  <c r="BC112" i="3"/>
  <c r="BD112" i="3"/>
  <c r="BE112" i="3"/>
  <c r="BF112" i="3"/>
  <c r="BA112" i="3"/>
  <c r="U111" i="9"/>
  <c r="V111" i="9"/>
  <c r="A112" i="9"/>
  <c r="S113" i="3"/>
  <c r="B112" i="9"/>
  <c r="T113" i="3"/>
  <c r="C112" i="9"/>
  <c r="D112" i="9"/>
  <c r="E112" i="9"/>
  <c r="F112" i="9"/>
  <c r="G112" i="9"/>
  <c r="H112" i="9"/>
  <c r="BG113" i="3"/>
  <c r="BH113" i="3"/>
  <c r="BI113" i="3"/>
  <c r="BJ113" i="3"/>
  <c r="BK113" i="3"/>
  <c r="AJ113" i="3"/>
  <c r="I112" i="9"/>
  <c r="J112" i="9"/>
  <c r="K112" i="9"/>
  <c r="L112" i="9"/>
  <c r="M112" i="9"/>
  <c r="N112" i="9"/>
  <c r="O112" i="9"/>
  <c r="P112" i="9"/>
  <c r="Q112" i="9"/>
  <c r="R112" i="9"/>
  <c r="S112" i="9"/>
  <c r="T112" i="9"/>
  <c r="BB113" i="3"/>
  <c r="BC113" i="3"/>
  <c r="BD113" i="3"/>
  <c r="BE113" i="3"/>
  <c r="BF113" i="3"/>
  <c r="BA113" i="3"/>
  <c r="U112" i="9"/>
  <c r="V112" i="9"/>
  <c r="A113" i="9"/>
  <c r="S114" i="3"/>
  <c r="B113" i="9"/>
  <c r="T114" i="3"/>
  <c r="C113" i="9"/>
  <c r="D113" i="9"/>
  <c r="E113" i="9"/>
  <c r="F113" i="9"/>
  <c r="G113" i="9"/>
  <c r="H113" i="9"/>
  <c r="BG114" i="3"/>
  <c r="BH114" i="3"/>
  <c r="BI114" i="3"/>
  <c r="BJ114" i="3"/>
  <c r="BK114" i="3"/>
  <c r="AJ114" i="3"/>
  <c r="I113" i="9"/>
  <c r="J113" i="9"/>
  <c r="K113" i="9"/>
  <c r="L113" i="9"/>
  <c r="M113" i="9"/>
  <c r="N113" i="9"/>
  <c r="O113" i="9"/>
  <c r="P113" i="9"/>
  <c r="Q113" i="9"/>
  <c r="R113" i="9"/>
  <c r="S113" i="9"/>
  <c r="T113" i="9"/>
  <c r="BB114" i="3"/>
  <c r="BC114" i="3"/>
  <c r="BD114" i="3"/>
  <c r="BE114" i="3"/>
  <c r="BF114" i="3"/>
  <c r="BA114" i="3"/>
  <c r="U113" i="9"/>
  <c r="V113" i="9"/>
  <c r="A114" i="9"/>
  <c r="S115" i="3"/>
  <c r="B114" i="9"/>
  <c r="T115" i="3"/>
  <c r="C114" i="9"/>
  <c r="D114" i="9"/>
  <c r="E114" i="9"/>
  <c r="F114" i="9"/>
  <c r="G114" i="9"/>
  <c r="H114" i="9"/>
  <c r="BG115" i="3"/>
  <c r="BH115" i="3"/>
  <c r="BI115" i="3"/>
  <c r="BJ115" i="3"/>
  <c r="BK115" i="3"/>
  <c r="AJ115" i="3"/>
  <c r="I114" i="9"/>
  <c r="J114" i="9"/>
  <c r="K114" i="9"/>
  <c r="L114" i="9"/>
  <c r="M114" i="9"/>
  <c r="N114" i="9"/>
  <c r="O114" i="9"/>
  <c r="P114" i="9"/>
  <c r="Q114" i="9"/>
  <c r="R114" i="9"/>
  <c r="S114" i="9"/>
  <c r="T114" i="9"/>
  <c r="BB115" i="3"/>
  <c r="BC115" i="3"/>
  <c r="BD115" i="3"/>
  <c r="BE115" i="3"/>
  <c r="BF115" i="3"/>
  <c r="BA115" i="3"/>
  <c r="U114" i="9"/>
  <c r="V114" i="9"/>
  <c r="A115" i="9"/>
  <c r="S116" i="3"/>
  <c r="B115" i="9"/>
  <c r="T116" i="3"/>
  <c r="C115" i="9"/>
  <c r="D115" i="9"/>
  <c r="E115" i="9"/>
  <c r="F115" i="9"/>
  <c r="G115" i="9"/>
  <c r="H115" i="9"/>
  <c r="BG116" i="3"/>
  <c r="BH116" i="3"/>
  <c r="BI116" i="3"/>
  <c r="BJ116" i="3"/>
  <c r="BK116" i="3"/>
  <c r="AJ116" i="3"/>
  <c r="I115" i="9"/>
  <c r="J115" i="9"/>
  <c r="K115" i="9"/>
  <c r="L115" i="9"/>
  <c r="M115" i="9"/>
  <c r="N115" i="9"/>
  <c r="O115" i="9"/>
  <c r="P115" i="9"/>
  <c r="Q115" i="9"/>
  <c r="R115" i="9"/>
  <c r="S115" i="9"/>
  <c r="T115" i="9"/>
  <c r="BB116" i="3"/>
  <c r="BC116" i="3"/>
  <c r="BD116" i="3"/>
  <c r="BE116" i="3"/>
  <c r="BF116" i="3"/>
  <c r="BA116" i="3"/>
  <c r="U115" i="9"/>
  <c r="V115" i="9"/>
  <c r="A116" i="9"/>
  <c r="S117" i="3"/>
  <c r="B116" i="9"/>
  <c r="T117" i="3"/>
  <c r="C116" i="9"/>
  <c r="D116" i="9"/>
  <c r="E116" i="9"/>
  <c r="F116" i="9"/>
  <c r="G116" i="9"/>
  <c r="H116" i="9"/>
  <c r="BG117" i="3"/>
  <c r="BH117" i="3"/>
  <c r="BI117" i="3"/>
  <c r="BJ117" i="3"/>
  <c r="BK117" i="3"/>
  <c r="AJ117" i="3"/>
  <c r="I116" i="9"/>
  <c r="J116" i="9"/>
  <c r="K116" i="9"/>
  <c r="L116" i="9"/>
  <c r="M116" i="9"/>
  <c r="N116" i="9"/>
  <c r="O116" i="9"/>
  <c r="P116" i="9"/>
  <c r="Q116" i="9"/>
  <c r="R116" i="9"/>
  <c r="S116" i="9"/>
  <c r="T116" i="9"/>
  <c r="BB117" i="3"/>
  <c r="BC117" i="3"/>
  <c r="BD117" i="3"/>
  <c r="BE117" i="3"/>
  <c r="BF117" i="3"/>
  <c r="BA117" i="3"/>
  <c r="U116" i="9"/>
  <c r="V116" i="9"/>
  <c r="A117" i="9"/>
  <c r="S118" i="3"/>
  <c r="B117" i="9"/>
  <c r="T118" i="3"/>
  <c r="C117" i="9"/>
  <c r="D117" i="9"/>
  <c r="E117" i="9"/>
  <c r="F117" i="9"/>
  <c r="G117" i="9"/>
  <c r="H117" i="9"/>
  <c r="BG118" i="3"/>
  <c r="BH118" i="3"/>
  <c r="BI118" i="3"/>
  <c r="BJ118" i="3"/>
  <c r="BK118" i="3"/>
  <c r="AJ118" i="3"/>
  <c r="I117" i="9"/>
  <c r="J117" i="9"/>
  <c r="K117" i="9"/>
  <c r="L117" i="9"/>
  <c r="M117" i="9"/>
  <c r="N117" i="9"/>
  <c r="O117" i="9"/>
  <c r="P117" i="9"/>
  <c r="Q117" i="9"/>
  <c r="R117" i="9"/>
  <c r="S117" i="9"/>
  <c r="T117" i="9"/>
  <c r="BB118" i="3"/>
  <c r="BC118" i="3"/>
  <c r="BD118" i="3"/>
  <c r="BE118" i="3"/>
  <c r="BF118" i="3"/>
  <c r="BA118" i="3"/>
  <c r="U117" i="9"/>
  <c r="V117" i="9"/>
  <c r="A118" i="9"/>
  <c r="S119" i="3"/>
  <c r="B118" i="9"/>
  <c r="T119" i="3"/>
  <c r="C118" i="9"/>
  <c r="D118" i="9"/>
  <c r="E118" i="9"/>
  <c r="F118" i="9"/>
  <c r="G118" i="9"/>
  <c r="H118" i="9"/>
  <c r="BG119" i="3"/>
  <c r="BH119" i="3"/>
  <c r="BI119" i="3"/>
  <c r="BJ119" i="3"/>
  <c r="BK119" i="3"/>
  <c r="AJ119" i="3"/>
  <c r="I118" i="9"/>
  <c r="J118" i="9"/>
  <c r="K118" i="9"/>
  <c r="L118" i="9"/>
  <c r="M118" i="9"/>
  <c r="N118" i="9"/>
  <c r="O118" i="9"/>
  <c r="P118" i="9"/>
  <c r="Q118" i="9"/>
  <c r="R118" i="9"/>
  <c r="S118" i="9"/>
  <c r="T118" i="9"/>
  <c r="BB119" i="3"/>
  <c r="BC119" i="3"/>
  <c r="BD119" i="3"/>
  <c r="BE119" i="3"/>
  <c r="BF119" i="3"/>
  <c r="BA119" i="3"/>
  <c r="U118" i="9"/>
  <c r="V118" i="9"/>
  <c r="A119" i="9"/>
  <c r="S120" i="3"/>
  <c r="B119" i="9"/>
  <c r="T120" i="3"/>
  <c r="C119" i="9"/>
  <c r="D119" i="9"/>
  <c r="E119" i="9"/>
  <c r="F119" i="9"/>
  <c r="G119" i="9"/>
  <c r="H119" i="9"/>
  <c r="BG120" i="3"/>
  <c r="BH120" i="3"/>
  <c r="BI120" i="3"/>
  <c r="BJ120" i="3"/>
  <c r="BK120" i="3"/>
  <c r="AJ120" i="3"/>
  <c r="I119" i="9"/>
  <c r="J119" i="9"/>
  <c r="K119" i="9"/>
  <c r="L119" i="9"/>
  <c r="M119" i="9"/>
  <c r="N119" i="9"/>
  <c r="O119" i="9"/>
  <c r="P119" i="9"/>
  <c r="Q119" i="9"/>
  <c r="R119" i="9"/>
  <c r="S119" i="9"/>
  <c r="T119" i="9"/>
  <c r="BB120" i="3"/>
  <c r="BC120" i="3"/>
  <c r="BD120" i="3"/>
  <c r="BE120" i="3"/>
  <c r="BF120" i="3"/>
  <c r="BA120" i="3"/>
  <c r="U119" i="9"/>
  <c r="V119" i="9"/>
  <c r="A120" i="9"/>
  <c r="S121" i="3"/>
  <c r="B120" i="9"/>
  <c r="T121" i="3"/>
  <c r="C120" i="9"/>
  <c r="D120" i="9"/>
  <c r="E120" i="9"/>
  <c r="F120" i="9"/>
  <c r="G120" i="9"/>
  <c r="H120" i="9"/>
  <c r="BG121" i="3"/>
  <c r="BH121" i="3"/>
  <c r="BI121" i="3"/>
  <c r="BJ121" i="3"/>
  <c r="BK121" i="3"/>
  <c r="AJ121" i="3"/>
  <c r="I120" i="9"/>
  <c r="J120" i="9"/>
  <c r="K120" i="9"/>
  <c r="L120" i="9"/>
  <c r="M120" i="9"/>
  <c r="N120" i="9"/>
  <c r="O120" i="9"/>
  <c r="P120" i="9"/>
  <c r="Q120" i="9"/>
  <c r="R120" i="9"/>
  <c r="S120" i="9"/>
  <c r="T120" i="9"/>
  <c r="BB121" i="3"/>
  <c r="BC121" i="3"/>
  <c r="BD121" i="3"/>
  <c r="BE121" i="3"/>
  <c r="BF121" i="3"/>
  <c r="BA121" i="3"/>
  <c r="U120" i="9"/>
  <c r="V120" i="9"/>
  <c r="A121" i="9"/>
  <c r="S122" i="3"/>
  <c r="B121" i="9"/>
  <c r="T122" i="3"/>
  <c r="C121" i="9"/>
  <c r="D121" i="9"/>
  <c r="E121" i="9"/>
  <c r="F121" i="9"/>
  <c r="G121" i="9"/>
  <c r="H121" i="9"/>
  <c r="BG122" i="3"/>
  <c r="BH122" i="3"/>
  <c r="BI122" i="3"/>
  <c r="BJ122" i="3"/>
  <c r="BK122" i="3"/>
  <c r="AJ122" i="3"/>
  <c r="I121" i="9"/>
  <c r="J121" i="9"/>
  <c r="K121" i="9"/>
  <c r="L121" i="9"/>
  <c r="M121" i="9"/>
  <c r="N121" i="9"/>
  <c r="O121" i="9"/>
  <c r="P121" i="9"/>
  <c r="Q121" i="9"/>
  <c r="R121" i="9"/>
  <c r="S121" i="9"/>
  <c r="T121" i="9"/>
  <c r="BB122" i="3"/>
  <c r="BC122" i="3"/>
  <c r="BD122" i="3"/>
  <c r="BE122" i="3"/>
  <c r="BF122" i="3"/>
  <c r="BA122" i="3"/>
  <c r="U121" i="9"/>
  <c r="V121" i="9"/>
  <c r="A122" i="9"/>
  <c r="S123" i="3"/>
  <c r="B122" i="9"/>
  <c r="T123" i="3"/>
  <c r="C122" i="9"/>
  <c r="D122" i="9"/>
  <c r="E122" i="9"/>
  <c r="F122" i="9"/>
  <c r="G122" i="9"/>
  <c r="H122" i="9"/>
  <c r="BG123" i="3"/>
  <c r="BH123" i="3"/>
  <c r="BI123" i="3"/>
  <c r="BJ123" i="3"/>
  <c r="BK123" i="3"/>
  <c r="AJ123" i="3"/>
  <c r="I122" i="9"/>
  <c r="J122" i="9"/>
  <c r="K122" i="9"/>
  <c r="L122" i="9"/>
  <c r="M122" i="9"/>
  <c r="N122" i="9"/>
  <c r="O122" i="9"/>
  <c r="P122" i="9"/>
  <c r="Q122" i="9"/>
  <c r="R122" i="9"/>
  <c r="S122" i="9"/>
  <c r="T122" i="9"/>
  <c r="BB123" i="3"/>
  <c r="BC123" i="3"/>
  <c r="BD123" i="3"/>
  <c r="BE123" i="3"/>
  <c r="BF123" i="3"/>
  <c r="BA123" i="3"/>
  <c r="U122" i="9"/>
  <c r="V122" i="9"/>
  <c r="A123" i="9"/>
  <c r="S124" i="3"/>
  <c r="B123" i="9"/>
  <c r="T124" i="3"/>
  <c r="C123" i="9"/>
  <c r="D123" i="9"/>
  <c r="E123" i="9"/>
  <c r="F123" i="9"/>
  <c r="G123" i="9"/>
  <c r="H123" i="9"/>
  <c r="BG124" i="3"/>
  <c r="BH124" i="3"/>
  <c r="BI124" i="3"/>
  <c r="BJ124" i="3"/>
  <c r="BK124" i="3"/>
  <c r="AJ124" i="3"/>
  <c r="I123" i="9"/>
  <c r="J123" i="9"/>
  <c r="K123" i="9"/>
  <c r="L123" i="9"/>
  <c r="M123" i="9"/>
  <c r="N123" i="9"/>
  <c r="O123" i="9"/>
  <c r="P123" i="9"/>
  <c r="Q123" i="9"/>
  <c r="R123" i="9"/>
  <c r="S123" i="9"/>
  <c r="T123" i="9"/>
  <c r="BB124" i="3"/>
  <c r="BC124" i="3"/>
  <c r="BD124" i="3"/>
  <c r="BE124" i="3"/>
  <c r="BF124" i="3"/>
  <c r="BA124" i="3"/>
  <c r="U123" i="9"/>
  <c r="V123" i="9"/>
  <c r="A124" i="9"/>
  <c r="S125" i="3"/>
  <c r="B124" i="9"/>
  <c r="T125" i="3"/>
  <c r="C124" i="9"/>
  <c r="D124" i="9"/>
  <c r="E124" i="9"/>
  <c r="F124" i="9"/>
  <c r="G124" i="9"/>
  <c r="H124" i="9"/>
  <c r="BG125" i="3"/>
  <c r="BH125" i="3"/>
  <c r="BI125" i="3"/>
  <c r="BJ125" i="3"/>
  <c r="BK125" i="3"/>
  <c r="AJ125" i="3"/>
  <c r="I124" i="9"/>
  <c r="J124" i="9"/>
  <c r="K124" i="9"/>
  <c r="L124" i="9"/>
  <c r="M124" i="9"/>
  <c r="N124" i="9"/>
  <c r="O124" i="9"/>
  <c r="P124" i="9"/>
  <c r="Q124" i="9"/>
  <c r="R124" i="9"/>
  <c r="S124" i="9"/>
  <c r="T124" i="9"/>
  <c r="BB125" i="3"/>
  <c r="BC125" i="3"/>
  <c r="BD125" i="3"/>
  <c r="BE125" i="3"/>
  <c r="BF125" i="3"/>
  <c r="BA125" i="3"/>
  <c r="U124" i="9"/>
  <c r="V124" i="9"/>
  <c r="A125" i="9"/>
  <c r="S126" i="3"/>
  <c r="B125" i="9"/>
  <c r="T126" i="3"/>
  <c r="C125" i="9"/>
  <c r="D125" i="9"/>
  <c r="E125" i="9"/>
  <c r="F125" i="9"/>
  <c r="G125" i="9"/>
  <c r="H125" i="9"/>
  <c r="BG126" i="3"/>
  <c r="BH126" i="3"/>
  <c r="BI126" i="3"/>
  <c r="BJ126" i="3"/>
  <c r="BK126" i="3"/>
  <c r="AJ126" i="3"/>
  <c r="I125" i="9"/>
  <c r="J125" i="9"/>
  <c r="K125" i="9"/>
  <c r="L125" i="9"/>
  <c r="M125" i="9"/>
  <c r="N125" i="9"/>
  <c r="O125" i="9"/>
  <c r="P125" i="9"/>
  <c r="Q125" i="9"/>
  <c r="R125" i="9"/>
  <c r="S125" i="9"/>
  <c r="T125" i="9"/>
  <c r="BB126" i="3"/>
  <c r="BC126" i="3"/>
  <c r="BD126" i="3"/>
  <c r="BE126" i="3"/>
  <c r="BF126" i="3"/>
  <c r="BA126" i="3"/>
  <c r="U125" i="9"/>
  <c r="V125" i="9"/>
  <c r="A126" i="9"/>
  <c r="S127" i="3"/>
  <c r="B126" i="9"/>
  <c r="T127" i="3"/>
  <c r="C126" i="9"/>
  <c r="D126" i="9"/>
  <c r="E126" i="9"/>
  <c r="F126" i="9"/>
  <c r="G126" i="9"/>
  <c r="H126" i="9"/>
  <c r="BG127" i="3"/>
  <c r="BH127" i="3"/>
  <c r="BI127" i="3"/>
  <c r="BJ127" i="3"/>
  <c r="BK127" i="3"/>
  <c r="AJ127" i="3"/>
  <c r="I126" i="9"/>
  <c r="J126" i="9"/>
  <c r="K126" i="9"/>
  <c r="L126" i="9"/>
  <c r="M126" i="9"/>
  <c r="N126" i="9"/>
  <c r="O126" i="9"/>
  <c r="P126" i="9"/>
  <c r="Q126" i="9"/>
  <c r="R126" i="9"/>
  <c r="S126" i="9"/>
  <c r="T126" i="9"/>
  <c r="BB127" i="3"/>
  <c r="BC127" i="3"/>
  <c r="BD127" i="3"/>
  <c r="BE127" i="3"/>
  <c r="BF127" i="3"/>
  <c r="BA127" i="3"/>
  <c r="U126" i="9"/>
  <c r="V126" i="9"/>
  <c r="A127" i="9"/>
  <c r="S128" i="3"/>
  <c r="B127" i="9"/>
  <c r="T128" i="3"/>
  <c r="C127" i="9"/>
  <c r="D127" i="9"/>
  <c r="E127" i="9"/>
  <c r="F127" i="9"/>
  <c r="G127" i="9"/>
  <c r="H127" i="9"/>
  <c r="BG128" i="3"/>
  <c r="BH128" i="3"/>
  <c r="BI128" i="3"/>
  <c r="BJ128" i="3"/>
  <c r="BK128" i="3"/>
  <c r="AJ128" i="3"/>
  <c r="I127" i="9"/>
  <c r="J127" i="9"/>
  <c r="K127" i="9"/>
  <c r="L127" i="9"/>
  <c r="M127" i="9"/>
  <c r="N127" i="9"/>
  <c r="O127" i="9"/>
  <c r="P127" i="9"/>
  <c r="Q127" i="9"/>
  <c r="R127" i="9"/>
  <c r="S127" i="9"/>
  <c r="T127" i="9"/>
  <c r="BB128" i="3"/>
  <c r="BC128" i="3"/>
  <c r="BD128" i="3"/>
  <c r="BE128" i="3"/>
  <c r="BF128" i="3"/>
  <c r="BA128" i="3"/>
  <c r="U127" i="9"/>
  <c r="V127" i="9"/>
  <c r="A128" i="9"/>
  <c r="S129" i="3"/>
  <c r="B128" i="9"/>
  <c r="T129" i="3"/>
  <c r="C128" i="9"/>
  <c r="D128" i="9"/>
  <c r="E128" i="9"/>
  <c r="F128" i="9"/>
  <c r="G128" i="9"/>
  <c r="H128" i="9"/>
  <c r="BG129" i="3"/>
  <c r="BH129" i="3"/>
  <c r="BI129" i="3"/>
  <c r="BJ129" i="3"/>
  <c r="BK129" i="3"/>
  <c r="AJ129" i="3"/>
  <c r="I128" i="9"/>
  <c r="J128" i="9"/>
  <c r="K128" i="9"/>
  <c r="L128" i="9"/>
  <c r="M128" i="9"/>
  <c r="N128" i="9"/>
  <c r="O128" i="9"/>
  <c r="P128" i="9"/>
  <c r="Q128" i="9"/>
  <c r="R128" i="9"/>
  <c r="S128" i="9"/>
  <c r="T128" i="9"/>
  <c r="BB129" i="3"/>
  <c r="BC129" i="3"/>
  <c r="BD129" i="3"/>
  <c r="BE129" i="3"/>
  <c r="BF129" i="3"/>
  <c r="BA129" i="3"/>
  <c r="U128" i="9"/>
  <c r="V128" i="9"/>
  <c r="A129" i="9"/>
  <c r="S130" i="3"/>
  <c r="B129" i="9"/>
  <c r="T130" i="3"/>
  <c r="C129" i="9"/>
  <c r="D129" i="9"/>
  <c r="E129" i="9"/>
  <c r="F129" i="9"/>
  <c r="G129" i="9"/>
  <c r="H129" i="9"/>
  <c r="BG130" i="3"/>
  <c r="BH130" i="3"/>
  <c r="BI130" i="3"/>
  <c r="BJ130" i="3"/>
  <c r="BK130" i="3"/>
  <c r="AJ130" i="3"/>
  <c r="I129" i="9"/>
  <c r="J129" i="9"/>
  <c r="K129" i="9"/>
  <c r="L129" i="9"/>
  <c r="M129" i="9"/>
  <c r="N129" i="9"/>
  <c r="O129" i="9"/>
  <c r="P129" i="9"/>
  <c r="Q129" i="9"/>
  <c r="R129" i="9"/>
  <c r="S129" i="9"/>
  <c r="T129" i="9"/>
  <c r="BB130" i="3"/>
  <c r="BC130" i="3"/>
  <c r="BD130" i="3"/>
  <c r="BE130" i="3"/>
  <c r="BF130" i="3"/>
  <c r="BA130" i="3"/>
  <c r="U129" i="9"/>
  <c r="V129" i="9"/>
  <c r="A130" i="9"/>
  <c r="S131" i="3"/>
  <c r="B130" i="9"/>
  <c r="T131" i="3"/>
  <c r="C130" i="9"/>
  <c r="D130" i="9"/>
  <c r="E130" i="9"/>
  <c r="F130" i="9"/>
  <c r="G130" i="9"/>
  <c r="H130" i="9"/>
  <c r="BG131" i="3"/>
  <c r="BH131" i="3"/>
  <c r="BI131" i="3"/>
  <c r="BJ131" i="3"/>
  <c r="BK131" i="3"/>
  <c r="AJ131" i="3"/>
  <c r="I130" i="9"/>
  <c r="J130" i="9"/>
  <c r="K130" i="9"/>
  <c r="L130" i="9"/>
  <c r="M130" i="9"/>
  <c r="N130" i="9"/>
  <c r="O130" i="9"/>
  <c r="P130" i="9"/>
  <c r="Q130" i="9"/>
  <c r="R130" i="9"/>
  <c r="S130" i="9"/>
  <c r="T130" i="9"/>
  <c r="BB131" i="3"/>
  <c r="BC131" i="3"/>
  <c r="BD131" i="3"/>
  <c r="BE131" i="3"/>
  <c r="BF131" i="3"/>
  <c r="BA131" i="3"/>
  <c r="U130" i="9"/>
  <c r="V130" i="9"/>
  <c r="A131" i="9"/>
  <c r="S132" i="3"/>
  <c r="B131" i="9"/>
  <c r="T132" i="3"/>
  <c r="C131" i="9"/>
  <c r="D131" i="9"/>
  <c r="E131" i="9"/>
  <c r="F131" i="9"/>
  <c r="G131" i="9"/>
  <c r="H131" i="9"/>
  <c r="BG132" i="3"/>
  <c r="BH132" i="3"/>
  <c r="BI132" i="3"/>
  <c r="BJ132" i="3"/>
  <c r="BK132" i="3"/>
  <c r="AJ132" i="3"/>
  <c r="I131" i="9"/>
  <c r="J131" i="9"/>
  <c r="K131" i="9"/>
  <c r="L131" i="9"/>
  <c r="M131" i="9"/>
  <c r="N131" i="9"/>
  <c r="O131" i="9"/>
  <c r="P131" i="9"/>
  <c r="Q131" i="9"/>
  <c r="R131" i="9"/>
  <c r="S131" i="9"/>
  <c r="T131" i="9"/>
  <c r="BB132" i="3"/>
  <c r="BC132" i="3"/>
  <c r="BD132" i="3"/>
  <c r="BE132" i="3"/>
  <c r="BF132" i="3"/>
  <c r="BA132" i="3"/>
  <c r="U131" i="9"/>
  <c r="V131" i="9"/>
  <c r="A132" i="9"/>
  <c r="S133" i="3"/>
  <c r="B132" i="9"/>
  <c r="T133" i="3"/>
  <c r="C132" i="9"/>
  <c r="D132" i="9"/>
  <c r="E132" i="9"/>
  <c r="F132" i="9"/>
  <c r="G132" i="9"/>
  <c r="H132" i="9"/>
  <c r="BG133" i="3"/>
  <c r="BH133" i="3"/>
  <c r="BI133" i="3"/>
  <c r="BJ133" i="3"/>
  <c r="BK133" i="3"/>
  <c r="AJ133" i="3"/>
  <c r="I132" i="9"/>
  <c r="J132" i="9"/>
  <c r="K132" i="9"/>
  <c r="L132" i="9"/>
  <c r="M132" i="9"/>
  <c r="N132" i="9"/>
  <c r="O132" i="9"/>
  <c r="P132" i="9"/>
  <c r="Q132" i="9"/>
  <c r="R132" i="9"/>
  <c r="S132" i="9"/>
  <c r="T132" i="9"/>
  <c r="BB133" i="3"/>
  <c r="BC133" i="3"/>
  <c r="BD133" i="3"/>
  <c r="BE133" i="3"/>
  <c r="BF133" i="3"/>
  <c r="BA133" i="3"/>
  <c r="U132" i="9"/>
  <c r="V132" i="9"/>
  <c r="A133" i="9"/>
  <c r="S134" i="3"/>
  <c r="B133" i="9"/>
  <c r="T134" i="3"/>
  <c r="C133" i="9"/>
  <c r="D133" i="9"/>
  <c r="E133" i="9"/>
  <c r="F133" i="9"/>
  <c r="G133" i="9"/>
  <c r="H133" i="9"/>
  <c r="BG134" i="3"/>
  <c r="BH134" i="3"/>
  <c r="BI134" i="3"/>
  <c r="BJ134" i="3"/>
  <c r="BK134" i="3"/>
  <c r="AJ134" i="3"/>
  <c r="I133" i="9"/>
  <c r="J133" i="9"/>
  <c r="K133" i="9"/>
  <c r="L133" i="9"/>
  <c r="M133" i="9"/>
  <c r="N133" i="9"/>
  <c r="O133" i="9"/>
  <c r="P133" i="9"/>
  <c r="Q133" i="9"/>
  <c r="R133" i="9"/>
  <c r="S133" i="9"/>
  <c r="T133" i="9"/>
  <c r="BB134" i="3"/>
  <c r="BC134" i="3"/>
  <c r="BD134" i="3"/>
  <c r="BE134" i="3"/>
  <c r="BF134" i="3"/>
  <c r="BA134" i="3"/>
  <c r="U133" i="9"/>
  <c r="V133" i="9"/>
  <c r="A134" i="9"/>
  <c r="S135" i="3"/>
  <c r="B134" i="9"/>
  <c r="T135" i="3"/>
  <c r="C134" i="9"/>
  <c r="D134" i="9"/>
  <c r="E134" i="9"/>
  <c r="F134" i="9"/>
  <c r="G134" i="9"/>
  <c r="H134" i="9"/>
  <c r="BG135" i="3"/>
  <c r="BH135" i="3"/>
  <c r="BI135" i="3"/>
  <c r="BJ135" i="3"/>
  <c r="BK135" i="3"/>
  <c r="AJ135" i="3"/>
  <c r="I134" i="9"/>
  <c r="J134" i="9"/>
  <c r="K134" i="9"/>
  <c r="L134" i="9"/>
  <c r="M134" i="9"/>
  <c r="N134" i="9"/>
  <c r="O134" i="9"/>
  <c r="P134" i="9"/>
  <c r="Q134" i="9"/>
  <c r="R134" i="9"/>
  <c r="S134" i="9"/>
  <c r="T134" i="9"/>
  <c r="BB135" i="3"/>
  <c r="BC135" i="3"/>
  <c r="BD135" i="3"/>
  <c r="BE135" i="3"/>
  <c r="BF135" i="3"/>
  <c r="BA135" i="3"/>
  <c r="U134" i="9"/>
  <c r="V134" i="9"/>
  <c r="A135" i="9"/>
  <c r="S136" i="3"/>
  <c r="B135" i="9"/>
  <c r="T136" i="3"/>
  <c r="C135" i="9"/>
  <c r="D135" i="9"/>
  <c r="E135" i="9"/>
  <c r="F135" i="9"/>
  <c r="G135" i="9"/>
  <c r="H135" i="9"/>
  <c r="BG136" i="3"/>
  <c r="BH136" i="3"/>
  <c r="BI136" i="3"/>
  <c r="BJ136" i="3"/>
  <c r="BK136" i="3"/>
  <c r="AJ136" i="3"/>
  <c r="I135" i="9"/>
  <c r="J135" i="9"/>
  <c r="K135" i="9"/>
  <c r="L135" i="9"/>
  <c r="M135" i="9"/>
  <c r="N135" i="9"/>
  <c r="O135" i="9"/>
  <c r="P135" i="9"/>
  <c r="Q135" i="9"/>
  <c r="R135" i="9"/>
  <c r="S135" i="9"/>
  <c r="T135" i="9"/>
  <c r="BB136" i="3"/>
  <c r="BC136" i="3"/>
  <c r="BD136" i="3"/>
  <c r="BE136" i="3"/>
  <c r="BF136" i="3"/>
  <c r="BA136" i="3"/>
  <c r="U135" i="9"/>
  <c r="V135" i="9"/>
  <c r="A136" i="9"/>
  <c r="S137" i="3"/>
  <c r="B136" i="9"/>
  <c r="T137" i="3"/>
  <c r="C136" i="9"/>
  <c r="D136" i="9"/>
  <c r="E136" i="9"/>
  <c r="F136" i="9"/>
  <c r="G136" i="9"/>
  <c r="H136" i="9"/>
  <c r="BG137" i="3"/>
  <c r="BH137" i="3"/>
  <c r="BI137" i="3"/>
  <c r="BJ137" i="3"/>
  <c r="BK137" i="3"/>
  <c r="AJ137" i="3"/>
  <c r="I136" i="9"/>
  <c r="J136" i="9"/>
  <c r="K136" i="9"/>
  <c r="L136" i="9"/>
  <c r="M136" i="9"/>
  <c r="N136" i="9"/>
  <c r="O136" i="9"/>
  <c r="P136" i="9"/>
  <c r="Q136" i="9"/>
  <c r="R136" i="9"/>
  <c r="S136" i="9"/>
  <c r="T136" i="9"/>
  <c r="BB137" i="3"/>
  <c r="BC137" i="3"/>
  <c r="BD137" i="3"/>
  <c r="BE137" i="3"/>
  <c r="BF137" i="3"/>
  <c r="BA137" i="3"/>
  <c r="U136" i="9"/>
  <c r="V136" i="9"/>
  <c r="A137" i="9"/>
  <c r="S138" i="3"/>
  <c r="B137" i="9"/>
  <c r="T138" i="3"/>
  <c r="C137" i="9"/>
  <c r="D137" i="9"/>
  <c r="E137" i="9"/>
  <c r="F137" i="9"/>
  <c r="G137" i="9"/>
  <c r="H137" i="9"/>
  <c r="BG138" i="3"/>
  <c r="BH138" i="3"/>
  <c r="BI138" i="3"/>
  <c r="BJ138" i="3"/>
  <c r="BK138" i="3"/>
  <c r="AJ138" i="3"/>
  <c r="I137" i="9"/>
  <c r="J137" i="9"/>
  <c r="K137" i="9"/>
  <c r="L137" i="9"/>
  <c r="M137" i="9"/>
  <c r="N137" i="9"/>
  <c r="O137" i="9"/>
  <c r="P137" i="9"/>
  <c r="Q137" i="9"/>
  <c r="R137" i="9"/>
  <c r="S137" i="9"/>
  <c r="T137" i="9"/>
  <c r="BB138" i="3"/>
  <c r="BC138" i="3"/>
  <c r="BD138" i="3"/>
  <c r="BE138" i="3"/>
  <c r="BF138" i="3"/>
  <c r="BA138" i="3"/>
  <c r="U137" i="9"/>
  <c r="V137" i="9"/>
  <c r="A138" i="9"/>
  <c r="S139" i="3"/>
  <c r="B138" i="9"/>
  <c r="T139" i="3"/>
  <c r="C138" i="9"/>
  <c r="D138" i="9"/>
  <c r="E138" i="9"/>
  <c r="F138" i="9"/>
  <c r="G138" i="9"/>
  <c r="H138" i="9"/>
  <c r="BG139" i="3"/>
  <c r="BH139" i="3"/>
  <c r="BI139" i="3"/>
  <c r="BJ139" i="3"/>
  <c r="BK139" i="3"/>
  <c r="AJ139" i="3"/>
  <c r="I138" i="9"/>
  <c r="J138" i="9"/>
  <c r="K138" i="9"/>
  <c r="L138" i="9"/>
  <c r="M138" i="9"/>
  <c r="N138" i="9"/>
  <c r="O138" i="9"/>
  <c r="P138" i="9"/>
  <c r="Q138" i="9"/>
  <c r="R138" i="9"/>
  <c r="S138" i="9"/>
  <c r="T138" i="9"/>
  <c r="BB139" i="3"/>
  <c r="BC139" i="3"/>
  <c r="BD139" i="3"/>
  <c r="BE139" i="3"/>
  <c r="BF139" i="3"/>
  <c r="BA139" i="3"/>
  <c r="U138" i="9"/>
  <c r="V138" i="9"/>
  <c r="A139" i="9"/>
  <c r="S140" i="3"/>
  <c r="B139" i="9"/>
  <c r="T140" i="3"/>
  <c r="C139" i="9"/>
  <c r="D139" i="9"/>
  <c r="E139" i="9"/>
  <c r="F139" i="9"/>
  <c r="G139" i="9"/>
  <c r="H139" i="9"/>
  <c r="BG140" i="3"/>
  <c r="BH140" i="3"/>
  <c r="BI140" i="3"/>
  <c r="BJ140" i="3"/>
  <c r="BK140" i="3"/>
  <c r="AJ140" i="3"/>
  <c r="I139" i="9"/>
  <c r="J139" i="9"/>
  <c r="K139" i="9"/>
  <c r="L139" i="9"/>
  <c r="M139" i="9"/>
  <c r="N139" i="9"/>
  <c r="O139" i="9"/>
  <c r="P139" i="9"/>
  <c r="Q139" i="9"/>
  <c r="R139" i="9"/>
  <c r="S139" i="9"/>
  <c r="T139" i="9"/>
  <c r="BB140" i="3"/>
  <c r="BC140" i="3"/>
  <c r="BD140" i="3"/>
  <c r="BE140" i="3"/>
  <c r="BF140" i="3"/>
  <c r="BA140" i="3"/>
  <c r="U139" i="9"/>
  <c r="V139" i="9"/>
  <c r="A140" i="9"/>
  <c r="S141" i="3"/>
  <c r="B140" i="9"/>
  <c r="T141" i="3"/>
  <c r="C140" i="9"/>
  <c r="D140" i="9"/>
  <c r="E140" i="9"/>
  <c r="F140" i="9"/>
  <c r="G140" i="9"/>
  <c r="H140" i="9"/>
  <c r="BG141" i="3"/>
  <c r="BH141" i="3"/>
  <c r="BI141" i="3"/>
  <c r="BJ141" i="3"/>
  <c r="BK141" i="3"/>
  <c r="AJ141" i="3"/>
  <c r="I140" i="9"/>
  <c r="J140" i="9"/>
  <c r="K140" i="9"/>
  <c r="L140" i="9"/>
  <c r="M140" i="9"/>
  <c r="N140" i="9"/>
  <c r="O140" i="9"/>
  <c r="P140" i="9"/>
  <c r="Q140" i="9"/>
  <c r="R140" i="9"/>
  <c r="S140" i="9"/>
  <c r="T140" i="9"/>
  <c r="BB141" i="3"/>
  <c r="BC141" i="3"/>
  <c r="BD141" i="3"/>
  <c r="BE141" i="3"/>
  <c r="BF141" i="3"/>
  <c r="BA141" i="3"/>
  <c r="U140" i="9"/>
  <c r="V140" i="9"/>
  <c r="A141" i="9"/>
  <c r="S142" i="3"/>
  <c r="B141" i="9"/>
  <c r="T142" i="3"/>
  <c r="C141" i="9"/>
  <c r="D141" i="9"/>
  <c r="E141" i="9"/>
  <c r="F141" i="9"/>
  <c r="G141" i="9"/>
  <c r="H141" i="9"/>
  <c r="BG142" i="3"/>
  <c r="BH142" i="3"/>
  <c r="BI142" i="3"/>
  <c r="BJ142" i="3"/>
  <c r="BK142" i="3"/>
  <c r="AJ142" i="3"/>
  <c r="I141" i="9"/>
  <c r="J141" i="9"/>
  <c r="K141" i="9"/>
  <c r="L141" i="9"/>
  <c r="M141" i="9"/>
  <c r="N141" i="9"/>
  <c r="O141" i="9"/>
  <c r="P141" i="9"/>
  <c r="Q141" i="9"/>
  <c r="R141" i="9"/>
  <c r="S141" i="9"/>
  <c r="T141" i="9"/>
  <c r="BB142" i="3"/>
  <c r="BC142" i="3"/>
  <c r="BD142" i="3"/>
  <c r="BE142" i="3"/>
  <c r="BF142" i="3"/>
  <c r="BA142" i="3"/>
  <c r="U141" i="9"/>
  <c r="V141" i="9"/>
  <c r="A142" i="9"/>
  <c r="S143" i="3"/>
  <c r="B142" i="9"/>
  <c r="T143" i="3"/>
  <c r="C142" i="9"/>
  <c r="D142" i="9"/>
  <c r="E142" i="9"/>
  <c r="F142" i="9"/>
  <c r="G142" i="9"/>
  <c r="H142" i="9"/>
  <c r="BG143" i="3"/>
  <c r="BH143" i="3"/>
  <c r="BI143" i="3"/>
  <c r="BJ143" i="3"/>
  <c r="BK143" i="3"/>
  <c r="AJ143" i="3"/>
  <c r="I142" i="9"/>
  <c r="J142" i="9"/>
  <c r="K142" i="9"/>
  <c r="L142" i="9"/>
  <c r="M142" i="9"/>
  <c r="N142" i="9"/>
  <c r="O142" i="9"/>
  <c r="P142" i="9"/>
  <c r="Q142" i="9"/>
  <c r="R142" i="9"/>
  <c r="S142" i="9"/>
  <c r="T142" i="9"/>
  <c r="BB143" i="3"/>
  <c r="BC143" i="3"/>
  <c r="BD143" i="3"/>
  <c r="BE143" i="3"/>
  <c r="BF143" i="3"/>
  <c r="BA143" i="3"/>
  <c r="U142" i="9"/>
  <c r="V142" i="9"/>
  <c r="A143" i="9"/>
  <c r="S144" i="3"/>
  <c r="B143" i="9"/>
  <c r="T144" i="3"/>
  <c r="C143" i="9"/>
  <c r="D143" i="9"/>
  <c r="E143" i="9"/>
  <c r="F143" i="9"/>
  <c r="G143" i="9"/>
  <c r="H143" i="9"/>
  <c r="BG144" i="3"/>
  <c r="BH144" i="3"/>
  <c r="BI144" i="3"/>
  <c r="BJ144" i="3"/>
  <c r="BK144" i="3"/>
  <c r="AJ144" i="3"/>
  <c r="I143" i="9"/>
  <c r="J143" i="9"/>
  <c r="K143" i="9"/>
  <c r="L143" i="9"/>
  <c r="M143" i="9"/>
  <c r="N143" i="9"/>
  <c r="O143" i="9"/>
  <c r="P143" i="9"/>
  <c r="Q143" i="9"/>
  <c r="R143" i="9"/>
  <c r="S143" i="9"/>
  <c r="T143" i="9"/>
  <c r="BB144" i="3"/>
  <c r="BC144" i="3"/>
  <c r="BD144" i="3"/>
  <c r="BE144" i="3"/>
  <c r="BF144" i="3"/>
  <c r="BA144" i="3"/>
  <c r="U143" i="9"/>
  <c r="V143" i="9"/>
  <c r="A144" i="9"/>
  <c r="S145" i="3"/>
  <c r="B144" i="9"/>
  <c r="T145" i="3"/>
  <c r="C144" i="9"/>
  <c r="D144" i="9"/>
  <c r="E144" i="9"/>
  <c r="F144" i="9"/>
  <c r="G144" i="9"/>
  <c r="H144" i="9"/>
  <c r="BG145" i="3"/>
  <c r="BH145" i="3"/>
  <c r="BI145" i="3"/>
  <c r="BJ145" i="3"/>
  <c r="BK145" i="3"/>
  <c r="AJ145" i="3"/>
  <c r="I144" i="9"/>
  <c r="J144" i="9"/>
  <c r="K144" i="9"/>
  <c r="L144" i="9"/>
  <c r="M144" i="9"/>
  <c r="N144" i="9"/>
  <c r="O144" i="9"/>
  <c r="P144" i="9"/>
  <c r="Q144" i="9"/>
  <c r="R144" i="9"/>
  <c r="S144" i="9"/>
  <c r="T144" i="9"/>
  <c r="BB145" i="3"/>
  <c r="BC145" i="3"/>
  <c r="BD145" i="3"/>
  <c r="BE145" i="3"/>
  <c r="BF145" i="3"/>
  <c r="BA145" i="3"/>
  <c r="U144" i="9"/>
  <c r="V144" i="9"/>
  <c r="A145" i="9"/>
  <c r="S146" i="3"/>
  <c r="B145" i="9"/>
  <c r="T146" i="3"/>
  <c r="C145" i="9"/>
  <c r="D145" i="9"/>
  <c r="E145" i="9"/>
  <c r="F145" i="9"/>
  <c r="G145" i="9"/>
  <c r="H145" i="9"/>
  <c r="BG146" i="3"/>
  <c r="BH146" i="3"/>
  <c r="BI146" i="3"/>
  <c r="BJ146" i="3"/>
  <c r="BK146" i="3"/>
  <c r="AJ146" i="3"/>
  <c r="I145" i="9"/>
  <c r="J145" i="9"/>
  <c r="K145" i="9"/>
  <c r="L145" i="9"/>
  <c r="M145" i="9"/>
  <c r="N145" i="9"/>
  <c r="O145" i="9"/>
  <c r="P145" i="9"/>
  <c r="Q145" i="9"/>
  <c r="R145" i="9"/>
  <c r="S145" i="9"/>
  <c r="T145" i="9"/>
  <c r="BB146" i="3"/>
  <c r="BC146" i="3"/>
  <c r="BD146" i="3"/>
  <c r="BE146" i="3"/>
  <c r="BF146" i="3"/>
  <c r="BA146" i="3"/>
  <c r="U145" i="9"/>
  <c r="V145" i="9"/>
  <c r="A146" i="9"/>
  <c r="S147" i="3"/>
  <c r="B146" i="9"/>
  <c r="T147" i="3"/>
  <c r="C146" i="9"/>
  <c r="D146" i="9"/>
  <c r="E146" i="9"/>
  <c r="F146" i="9"/>
  <c r="G146" i="9"/>
  <c r="H146" i="9"/>
  <c r="BG147" i="3"/>
  <c r="BH147" i="3"/>
  <c r="BI147" i="3"/>
  <c r="BJ147" i="3"/>
  <c r="BK147" i="3"/>
  <c r="AJ147" i="3"/>
  <c r="I146" i="9"/>
  <c r="J146" i="9"/>
  <c r="K146" i="9"/>
  <c r="L146" i="9"/>
  <c r="M146" i="9"/>
  <c r="N146" i="9"/>
  <c r="O146" i="9"/>
  <c r="P146" i="9"/>
  <c r="Q146" i="9"/>
  <c r="R146" i="9"/>
  <c r="S146" i="9"/>
  <c r="T146" i="9"/>
  <c r="BB147" i="3"/>
  <c r="BC147" i="3"/>
  <c r="BD147" i="3"/>
  <c r="BE147" i="3"/>
  <c r="BF147" i="3"/>
  <c r="BA147" i="3"/>
  <c r="U146" i="9"/>
  <c r="V146" i="9"/>
  <c r="A147" i="9"/>
  <c r="S148" i="3"/>
  <c r="B147" i="9"/>
  <c r="T148" i="3"/>
  <c r="C147" i="9"/>
  <c r="D147" i="9"/>
  <c r="E147" i="9"/>
  <c r="F147" i="9"/>
  <c r="G147" i="9"/>
  <c r="H147" i="9"/>
  <c r="BG148" i="3"/>
  <c r="BH148" i="3"/>
  <c r="BI148" i="3"/>
  <c r="BJ148" i="3"/>
  <c r="BK148" i="3"/>
  <c r="AJ148" i="3"/>
  <c r="I147" i="9"/>
  <c r="J147" i="9"/>
  <c r="K147" i="9"/>
  <c r="L147" i="9"/>
  <c r="M147" i="9"/>
  <c r="N147" i="9"/>
  <c r="O147" i="9"/>
  <c r="P147" i="9"/>
  <c r="Q147" i="9"/>
  <c r="R147" i="9"/>
  <c r="S147" i="9"/>
  <c r="T147" i="9"/>
  <c r="BB148" i="3"/>
  <c r="BC148" i="3"/>
  <c r="BD148" i="3"/>
  <c r="BE148" i="3"/>
  <c r="BF148" i="3"/>
  <c r="BA148" i="3"/>
  <c r="U147" i="9"/>
  <c r="V147" i="9"/>
  <c r="A148" i="9"/>
  <c r="S149" i="3"/>
  <c r="B148" i="9"/>
  <c r="T149" i="3"/>
  <c r="C148" i="9"/>
  <c r="D148" i="9"/>
  <c r="E148" i="9"/>
  <c r="F148" i="9"/>
  <c r="G148" i="9"/>
  <c r="H148" i="9"/>
  <c r="BG149" i="3"/>
  <c r="BH149" i="3"/>
  <c r="BI149" i="3"/>
  <c r="BJ149" i="3"/>
  <c r="BK149" i="3"/>
  <c r="AJ149" i="3"/>
  <c r="I148" i="9"/>
  <c r="J148" i="9"/>
  <c r="K148" i="9"/>
  <c r="L148" i="9"/>
  <c r="M148" i="9"/>
  <c r="N148" i="9"/>
  <c r="O148" i="9"/>
  <c r="P148" i="9"/>
  <c r="Q148" i="9"/>
  <c r="R148" i="9"/>
  <c r="S148" i="9"/>
  <c r="T148" i="9"/>
  <c r="BB149" i="3"/>
  <c r="BC149" i="3"/>
  <c r="BD149" i="3"/>
  <c r="BE149" i="3"/>
  <c r="BF149" i="3"/>
  <c r="BA149" i="3"/>
  <c r="U148" i="9"/>
  <c r="V148" i="9"/>
  <c r="A149" i="9"/>
  <c r="S150" i="3"/>
  <c r="B149" i="9"/>
  <c r="T150" i="3"/>
  <c r="C149" i="9"/>
  <c r="D149" i="9"/>
  <c r="E149" i="9"/>
  <c r="F149" i="9"/>
  <c r="G149" i="9"/>
  <c r="H149" i="9"/>
  <c r="BG150" i="3"/>
  <c r="BH150" i="3"/>
  <c r="BI150" i="3"/>
  <c r="BJ150" i="3"/>
  <c r="BK150" i="3"/>
  <c r="AJ150" i="3"/>
  <c r="I149" i="9"/>
  <c r="J149" i="9"/>
  <c r="K149" i="9"/>
  <c r="L149" i="9"/>
  <c r="M149" i="9"/>
  <c r="N149" i="9"/>
  <c r="O149" i="9"/>
  <c r="P149" i="9"/>
  <c r="Q149" i="9"/>
  <c r="R149" i="9"/>
  <c r="S149" i="9"/>
  <c r="T149" i="9"/>
  <c r="BB150" i="3"/>
  <c r="BC150" i="3"/>
  <c r="BD150" i="3"/>
  <c r="BE150" i="3"/>
  <c r="BF150" i="3"/>
  <c r="BA150" i="3"/>
  <c r="U149" i="9"/>
  <c r="V149" i="9"/>
  <c r="A150" i="9"/>
  <c r="S151" i="3"/>
  <c r="B150" i="9"/>
  <c r="T151" i="3"/>
  <c r="C150" i="9"/>
  <c r="D150" i="9"/>
  <c r="E150" i="9"/>
  <c r="F150" i="9"/>
  <c r="G150" i="9"/>
  <c r="H150" i="9"/>
  <c r="BG151" i="3"/>
  <c r="BH151" i="3"/>
  <c r="BI151" i="3"/>
  <c r="BJ151" i="3"/>
  <c r="BK151" i="3"/>
  <c r="AJ151" i="3"/>
  <c r="I150" i="9"/>
  <c r="J150" i="9"/>
  <c r="K150" i="9"/>
  <c r="L150" i="9"/>
  <c r="M150" i="9"/>
  <c r="N150" i="9"/>
  <c r="O150" i="9"/>
  <c r="P150" i="9"/>
  <c r="Q150" i="9"/>
  <c r="R150" i="9"/>
  <c r="S150" i="9"/>
  <c r="T150" i="9"/>
  <c r="BB151" i="3"/>
  <c r="BC151" i="3"/>
  <c r="BD151" i="3"/>
  <c r="BE151" i="3"/>
  <c r="BF151" i="3"/>
  <c r="BA151" i="3"/>
  <c r="U150" i="9"/>
  <c r="V150" i="9"/>
  <c r="A151" i="9"/>
  <c r="S152" i="3"/>
  <c r="B151" i="9"/>
  <c r="T152" i="3"/>
  <c r="C151" i="9"/>
  <c r="D151" i="9"/>
  <c r="E151" i="9"/>
  <c r="F151" i="9"/>
  <c r="G151" i="9"/>
  <c r="H151" i="9"/>
  <c r="BG152" i="3"/>
  <c r="BH152" i="3"/>
  <c r="BI152" i="3"/>
  <c r="BJ152" i="3"/>
  <c r="BK152" i="3"/>
  <c r="AJ152" i="3"/>
  <c r="I151" i="9"/>
  <c r="J151" i="9"/>
  <c r="K151" i="9"/>
  <c r="L151" i="9"/>
  <c r="M151" i="9"/>
  <c r="N151" i="9"/>
  <c r="O151" i="9"/>
  <c r="P151" i="9"/>
  <c r="Q151" i="9"/>
  <c r="R151" i="9"/>
  <c r="S151" i="9"/>
  <c r="T151" i="9"/>
  <c r="BB152" i="3"/>
  <c r="BC152" i="3"/>
  <c r="BD152" i="3"/>
  <c r="BE152" i="3"/>
  <c r="BF152" i="3"/>
  <c r="BA152" i="3"/>
  <c r="U151" i="9"/>
  <c r="V151" i="9"/>
  <c r="A152" i="9"/>
  <c r="S153" i="3"/>
  <c r="B152" i="9"/>
  <c r="T153" i="3"/>
  <c r="C152" i="9"/>
  <c r="D152" i="9"/>
  <c r="E152" i="9"/>
  <c r="F152" i="9"/>
  <c r="G152" i="9"/>
  <c r="H152" i="9"/>
  <c r="BG153" i="3"/>
  <c r="BH153" i="3"/>
  <c r="BI153" i="3"/>
  <c r="BJ153" i="3"/>
  <c r="BK153" i="3"/>
  <c r="AJ153" i="3"/>
  <c r="I152" i="9"/>
  <c r="J152" i="9"/>
  <c r="K152" i="9"/>
  <c r="L152" i="9"/>
  <c r="M152" i="9"/>
  <c r="N152" i="9"/>
  <c r="O152" i="9"/>
  <c r="P152" i="9"/>
  <c r="Q152" i="9"/>
  <c r="R152" i="9"/>
  <c r="S152" i="9"/>
  <c r="T152" i="9"/>
  <c r="BB153" i="3"/>
  <c r="BC153" i="3"/>
  <c r="BD153" i="3"/>
  <c r="BE153" i="3"/>
  <c r="BF153" i="3"/>
  <c r="BA153" i="3"/>
  <c r="U152" i="9"/>
  <c r="V152" i="9"/>
  <c r="A153" i="9"/>
  <c r="S154" i="3"/>
  <c r="B153" i="9"/>
  <c r="T154" i="3"/>
  <c r="C153" i="9"/>
  <c r="D153" i="9"/>
  <c r="E153" i="9"/>
  <c r="F153" i="9"/>
  <c r="G153" i="9"/>
  <c r="H153" i="9"/>
  <c r="BG154" i="3"/>
  <c r="BH154" i="3"/>
  <c r="BI154" i="3"/>
  <c r="BJ154" i="3"/>
  <c r="BK154" i="3"/>
  <c r="AJ154" i="3"/>
  <c r="I153" i="9"/>
  <c r="J153" i="9"/>
  <c r="K153" i="9"/>
  <c r="L153" i="9"/>
  <c r="M153" i="9"/>
  <c r="N153" i="9"/>
  <c r="O153" i="9"/>
  <c r="P153" i="9"/>
  <c r="Q153" i="9"/>
  <c r="R153" i="9"/>
  <c r="S153" i="9"/>
  <c r="T153" i="9"/>
  <c r="BB154" i="3"/>
  <c r="BC154" i="3"/>
  <c r="BD154" i="3"/>
  <c r="BE154" i="3"/>
  <c r="BF154" i="3"/>
  <c r="BA154" i="3"/>
  <c r="U153" i="9"/>
  <c r="V153" i="9"/>
  <c r="A154" i="9"/>
  <c r="S155" i="3"/>
  <c r="B154" i="9"/>
  <c r="T155" i="3"/>
  <c r="C154" i="9"/>
  <c r="D154" i="9"/>
  <c r="E154" i="9"/>
  <c r="F154" i="9"/>
  <c r="G154" i="9"/>
  <c r="H154" i="9"/>
  <c r="BG155" i="3"/>
  <c r="BH155" i="3"/>
  <c r="BI155" i="3"/>
  <c r="BJ155" i="3"/>
  <c r="BK155" i="3"/>
  <c r="AJ155" i="3"/>
  <c r="I154" i="9"/>
  <c r="J154" i="9"/>
  <c r="K154" i="9"/>
  <c r="L154" i="9"/>
  <c r="M154" i="9"/>
  <c r="N154" i="9"/>
  <c r="O154" i="9"/>
  <c r="P154" i="9"/>
  <c r="Q154" i="9"/>
  <c r="R154" i="9"/>
  <c r="S154" i="9"/>
  <c r="T154" i="9"/>
  <c r="BB155" i="3"/>
  <c r="BC155" i="3"/>
  <c r="BD155" i="3"/>
  <c r="BE155" i="3"/>
  <c r="BF155" i="3"/>
  <c r="BA155" i="3"/>
  <c r="U154" i="9"/>
  <c r="V154" i="9"/>
  <c r="A155" i="9"/>
  <c r="S156" i="3"/>
  <c r="B155" i="9"/>
  <c r="T156" i="3"/>
  <c r="C155" i="9"/>
  <c r="D155" i="9"/>
  <c r="E155" i="9"/>
  <c r="F155" i="9"/>
  <c r="G155" i="9"/>
  <c r="H155" i="9"/>
  <c r="BG156" i="3"/>
  <c r="BH156" i="3"/>
  <c r="BI156" i="3"/>
  <c r="BJ156" i="3"/>
  <c r="BK156" i="3"/>
  <c r="AJ156" i="3"/>
  <c r="I155" i="9"/>
  <c r="J155" i="9"/>
  <c r="K155" i="9"/>
  <c r="L155" i="9"/>
  <c r="M155" i="9"/>
  <c r="N155" i="9"/>
  <c r="O155" i="9"/>
  <c r="P155" i="9"/>
  <c r="Q155" i="9"/>
  <c r="R155" i="9"/>
  <c r="S155" i="9"/>
  <c r="T155" i="9"/>
  <c r="BB156" i="3"/>
  <c r="BC156" i="3"/>
  <c r="BD156" i="3"/>
  <c r="BE156" i="3"/>
  <c r="BF156" i="3"/>
  <c r="BA156" i="3"/>
  <c r="U155" i="9"/>
  <c r="V155" i="9"/>
  <c r="A156" i="9"/>
  <c r="S157" i="3"/>
  <c r="B156" i="9"/>
  <c r="T157" i="3"/>
  <c r="C156" i="9"/>
  <c r="D156" i="9"/>
  <c r="E156" i="9"/>
  <c r="F156" i="9"/>
  <c r="G156" i="9"/>
  <c r="H156" i="9"/>
  <c r="BG157" i="3"/>
  <c r="BH157" i="3"/>
  <c r="BI157" i="3"/>
  <c r="BJ157" i="3"/>
  <c r="BK157" i="3"/>
  <c r="AJ157" i="3"/>
  <c r="I156" i="9"/>
  <c r="J156" i="9"/>
  <c r="K156" i="9"/>
  <c r="L156" i="9"/>
  <c r="M156" i="9"/>
  <c r="N156" i="9"/>
  <c r="O156" i="9"/>
  <c r="P156" i="9"/>
  <c r="Q156" i="9"/>
  <c r="R156" i="9"/>
  <c r="S156" i="9"/>
  <c r="T156" i="9"/>
  <c r="BB157" i="3"/>
  <c r="BC157" i="3"/>
  <c r="BD157" i="3"/>
  <c r="BE157" i="3"/>
  <c r="BF157" i="3"/>
  <c r="BA157" i="3"/>
  <c r="U156" i="9"/>
  <c r="V156" i="9"/>
  <c r="A157" i="9"/>
  <c r="S158" i="3"/>
  <c r="B157" i="9"/>
  <c r="T158" i="3"/>
  <c r="C157" i="9"/>
  <c r="D157" i="9"/>
  <c r="E157" i="9"/>
  <c r="F157" i="9"/>
  <c r="G157" i="9"/>
  <c r="H157" i="9"/>
  <c r="BG158" i="3"/>
  <c r="BH158" i="3"/>
  <c r="BI158" i="3"/>
  <c r="BJ158" i="3"/>
  <c r="BK158" i="3"/>
  <c r="AJ158" i="3"/>
  <c r="I157" i="9"/>
  <c r="J157" i="9"/>
  <c r="K157" i="9"/>
  <c r="L157" i="9"/>
  <c r="M157" i="9"/>
  <c r="N157" i="9"/>
  <c r="O157" i="9"/>
  <c r="P157" i="9"/>
  <c r="Q157" i="9"/>
  <c r="R157" i="9"/>
  <c r="S157" i="9"/>
  <c r="T157" i="9"/>
  <c r="BB158" i="3"/>
  <c r="BC158" i="3"/>
  <c r="BD158" i="3"/>
  <c r="BE158" i="3"/>
  <c r="BF158" i="3"/>
  <c r="BA158" i="3"/>
  <c r="U157" i="9"/>
  <c r="V157" i="9"/>
  <c r="A158" i="9"/>
  <c r="S159" i="3"/>
  <c r="B158" i="9"/>
  <c r="T159" i="3"/>
  <c r="C158" i="9"/>
  <c r="D158" i="9"/>
  <c r="E158" i="9"/>
  <c r="F158" i="9"/>
  <c r="G158" i="9"/>
  <c r="H158" i="9"/>
  <c r="BG159" i="3"/>
  <c r="BH159" i="3"/>
  <c r="BI159" i="3"/>
  <c r="BJ159" i="3"/>
  <c r="BK159" i="3"/>
  <c r="AJ159" i="3"/>
  <c r="I158" i="9"/>
  <c r="J158" i="9"/>
  <c r="K158" i="9"/>
  <c r="L158" i="9"/>
  <c r="M158" i="9"/>
  <c r="N158" i="9"/>
  <c r="O158" i="9"/>
  <c r="P158" i="9"/>
  <c r="Q158" i="9"/>
  <c r="R158" i="9"/>
  <c r="S158" i="9"/>
  <c r="T158" i="9"/>
  <c r="BB159" i="3"/>
  <c r="BC159" i="3"/>
  <c r="BD159" i="3"/>
  <c r="BE159" i="3"/>
  <c r="BF159" i="3"/>
  <c r="BA159" i="3"/>
  <c r="U158" i="9"/>
  <c r="V158" i="9"/>
  <c r="A159" i="9"/>
  <c r="S160" i="3"/>
  <c r="B159" i="9"/>
  <c r="T160" i="3"/>
  <c r="C159" i="9"/>
  <c r="D159" i="9"/>
  <c r="E159" i="9"/>
  <c r="F159" i="9"/>
  <c r="G159" i="9"/>
  <c r="H159" i="9"/>
  <c r="BG160" i="3"/>
  <c r="BH160" i="3"/>
  <c r="BI160" i="3"/>
  <c r="BJ160" i="3"/>
  <c r="BK160" i="3"/>
  <c r="AJ160" i="3"/>
  <c r="I159" i="9"/>
  <c r="J159" i="9"/>
  <c r="K159" i="9"/>
  <c r="L159" i="9"/>
  <c r="M159" i="9"/>
  <c r="N159" i="9"/>
  <c r="O159" i="9"/>
  <c r="P159" i="9"/>
  <c r="Q159" i="9"/>
  <c r="R159" i="9"/>
  <c r="S159" i="9"/>
  <c r="T159" i="9"/>
  <c r="BB160" i="3"/>
  <c r="BC160" i="3"/>
  <c r="BD160" i="3"/>
  <c r="BE160" i="3"/>
  <c r="BF160" i="3"/>
  <c r="BA160" i="3"/>
  <c r="U159" i="9"/>
  <c r="V159" i="9"/>
  <c r="A160" i="9"/>
  <c r="S161" i="3"/>
  <c r="B160" i="9"/>
  <c r="T161" i="3"/>
  <c r="C160" i="9"/>
  <c r="D160" i="9"/>
  <c r="E160" i="9"/>
  <c r="F160" i="9"/>
  <c r="G160" i="9"/>
  <c r="H160" i="9"/>
  <c r="BG161" i="3"/>
  <c r="BH161" i="3"/>
  <c r="BI161" i="3"/>
  <c r="BJ161" i="3"/>
  <c r="BK161" i="3"/>
  <c r="AJ161" i="3"/>
  <c r="I160" i="9"/>
  <c r="J160" i="9"/>
  <c r="K160" i="9"/>
  <c r="L160" i="9"/>
  <c r="M160" i="9"/>
  <c r="N160" i="9"/>
  <c r="O160" i="9"/>
  <c r="P160" i="9"/>
  <c r="Q160" i="9"/>
  <c r="R160" i="9"/>
  <c r="S160" i="9"/>
  <c r="T160" i="9"/>
  <c r="BB161" i="3"/>
  <c r="BC161" i="3"/>
  <c r="BD161" i="3"/>
  <c r="BE161" i="3"/>
  <c r="BF161" i="3"/>
  <c r="BA161" i="3"/>
  <c r="U160" i="9"/>
  <c r="V160" i="9"/>
  <c r="A161" i="9"/>
  <c r="S162" i="3"/>
  <c r="B161" i="9"/>
  <c r="T162" i="3"/>
  <c r="C161" i="9"/>
  <c r="D161" i="9"/>
  <c r="E161" i="9"/>
  <c r="F161" i="9"/>
  <c r="G161" i="9"/>
  <c r="H161" i="9"/>
  <c r="BG162" i="3"/>
  <c r="BH162" i="3"/>
  <c r="BI162" i="3"/>
  <c r="BJ162" i="3"/>
  <c r="BK162" i="3"/>
  <c r="AJ162" i="3"/>
  <c r="I161" i="9"/>
  <c r="J161" i="9"/>
  <c r="K161" i="9"/>
  <c r="L161" i="9"/>
  <c r="M161" i="9"/>
  <c r="N161" i="9"/>
  <c r="O161" i="9"/>
  <c r="P161" i="9"/>
  <c r="Q161" i="9"/>
  <c r="R161" i="9"/>
  <c r="S161" i="9"/>
  <c r="T161" i="9"/>
  <c r="BB162" i="3"/>
  <c r="BC162" i="3"/>
  <c r="BD162" i="3"/>
  <c r="BE162" i="3"/>
  <c r="BF162" i="3"/>
  <c r="BA162" i="3"/>
  <c r="U161" i="9"/>
  <c r="V161" i="9"/>
  <c r="A162" i="9"/>
  <c r="S163" i="3"/>
  <c r="B162" i="9"/>
  <c r="T163" i="3"/>
  <c r="C162" i="9"/>
  <c r="D162" i="9"/>
  <c r="E162" i="9"/>
  <c r="F162" i="9"/>
  <c r="G162" i="9"/>
  <c r="H162" i="9"/>
  <c r="BG163" i="3"/>
  <c r="BH163" i="3"/>
  <c r="BI163" i="3"/>
  <c r="BJ163" i="3"/>
  <c r="BK163" i="3"/>
  <c r="AJ163" i="3"/>
  <c r="I162" i="9"/>
  <c r="J162" i="9"/>
  <c r="K162" i="9"/>
  <c r="L162" i="9"/>
  <c r="M162" i="9"/>
  <c r="N162" i="9"/>
  <c r="O162" i="9"/>
  <c r="P162" i="9"/>
  <c r="Q162" i="9"/>
  <c r="R162" i="9"/>
  <c r="S162" i="9"/>
  <c r="T162" i="9"/>
  <c r="BB163" i="3"/>
  <c r="BC163" i="3"/>
  <c r="BD163" i="3"/>
  <c r="BE163" i="3"/>
  <c r="BF163" i="3"/>
  <c r="BA163" i="3"/>
  <c r="U162" i="9"/>
  <c r="V162" i="9"/>
  <c r="A163" i="9"/>
  <c r="S164" i="3"/>
  <c r="B163" i="9"/>
  <c r="T164" i="3"/>
  <c r="C163" i="9"/>
  <c r="D163" i="9"/>
  <c r="E163" i="9"/>
  <c r="F163" i="9"/>
  <c r="G163" i="9"/>
  <c r="H163" i="9"/>
  <c r="BG164" i="3"/>
  <c r="BH164" i="3"/>
  <c r="BI164" i="3"/>
  <c r="BJ164" i="3"/>
  <c r="BK164" i="3"/>
  <c r="AJ164" i="3"/>
  <c r="I163" i="9"/>
  <c r="J163" i="9"/>
  <c r="K163" i="9"/>
  <c r="L163" i="9"/>
  <c r="M163" i="9"/>
  <c r="N163" i="9"/>
  <c r="O163" i="9"/>
  <c r="P163" i="9"/>
  <c r="Q163" i="9"/>
  <c r="R163" i="9"/>
  <c r="S163" i="9"/>
  <c r="T163" i="9"/>
  <c r="BB164" i="3"/>
  <c r="BC164" i="3"/>
  <c r="BD164" i="3"/>
  <c r="BE164" i="3"/>
  <c r="BF164" i="3"/>
  <c r="BA164" i="3"/>
  <c r="U163" i="9"/>
  <c r="V163" i="9"/>
  <c r="A164" i="9"/>
  <c r="S165" i="3"/>
  <c r="B164" i="9"/>
  <c r="T165" i="3"/>
  <c r="C164" i="9"/>
  <c r="D164" i="9"/>
  <c r="E164" i="9"/>
  <c r="F164" i="9"/>
  <c r="G164" i="9"/>
  <c r="H164" i="9"/>
  <c r="BG165" i="3"/>
  <c r="BH165" i="3"/>
  <c r="BI165" i="3"/>
  <c r="BJ165" i="3"/>
  <c r="BK165" i="3"/>
  <c r="AJ165" i="3"/>
  <c r="I164" i="9"/>
  <c r="J164" i="9"/>
  <c r="K164" i="9"/>
  <c r="L164" i="9"/>
  <c r="M164" i="9"/>
  <c r="N164" i="9"/>
  <c r="O164" i="9"/>
  <c r="P164" i="9"/>
  <c r="Q164" i="9"/>
  <c r="R164" i="9"/>
  <c r="S164" i="9"/>
  <c r="T164" i="9"/>
  <c r="BB165" i="3"/>
  <c r="BC165" i="3"/>
  <c r="BD165" i="3"/>
  <c r="BE165" i="3"/>
  <c r="BF165" i="3"/>
  <c r="BA165" i="3"/>
  <c r="U164" i="9"/>
  <c r="V164" i="9"/>
  <c r="A165" i="9"/>
  <c r="S166" i="3"/>
  <c r="B165" i="9"/>
  <c r="T166" i="3"/>
  <c r="C165" i="9"/>
  <c r="D165" i="9"/>
  <c r="E165" i="9"/>
  <c r="F165" i="9"/>
  <c r="G165" i="9"/>
  <c r="H165" i="9"/>
  <c r="BG166" i="3"/>
  <c r="BH166" i="3"/>
  <c r="BI166" i="3"/>
  <c r="BJ166" i="3"/>
  <c r="BK166" i="3"/>
  <c r="AJ166" i="3"/>
  <c r="I165" i="9"/>
  <c r="J165" i="9"/>
  <c r="K165" i="9"/>
  <c r="L165" i="9"/>
  <c r="M165" i="9"/>
  <c r="N165" i="9"/>
  <c r="O165" i="9"/>
  <c r="P165" i="9"/>
  <c r="Q165" i="9"/>
  <c r="R165" i="9"/>
  <c r="S165" i="9"/>
  <c r="T165" i="9"/>
  <c r="BB166" i="3"/>
  <c r="BC166" i="3"/>
  <c r="BD166" i="3"/>
  <c r="BE166" i="3"/>
  <c r="BF166" i="3"/>
  <c r="BA166" i="3"/>
  <c r="U165" i="9"/>
  <c r="V165" i="9"/>
  <c r="A166" i="9"/>
  <c r="S167" i="3"/>
  <c r="B166" i="9"/>
  <c r="T167" i="3"/>
  <c r="C166" i="9"/>
  <c r="D166" i="9"/>
  <c r="E166" i="9"/>
  <c r="F166" i="9"/>
  <c r="G166" i="9"/>
  <c r="H166" i="9"/>
  <c r="BG167" i="3"/>
  <c r="BH167" i="3"/>
  <c r="BI167" i="3"/>
  <c r="BJ167" i="3"/>
  <c r="BK167" i="3"/>
  <c r="AJ167" i="3"/>
  <c r="I166" i="9"/>
  <c r="J166" i="9"/>
  <c r="K166" i="9"/>
  <c r="L166" i="9"/>
  <c r="M166" i="9"/>
  <c r="N166" i="9"/>
  <c r="O166" i="9"/>
  <c r="P166" i="9"/>
  <c r="Q166" i="9"/>
  <c r="R166" i="9"/>
  <c r="S166" i="9"/>
  <c r="T166" i="9"/>
  <c r="BB167" i="3"/>
  <c r="BC167" i="3"/>
  <c r="BD167" i="3"/>
  <c r="BE167" i="3"/>
  <c r="BF167" i="3"/>
  <c r="BA167" i="3"/>
  <c r="U166" i="9"/>
  <c r="V166" i="9"/>
  <c r="A167" i="9"/>
  <c r="S168" i="3"/>
  <c r="B167" i="9"/>
  <c r="T168" i="3"/>
  <c r="C167" i="9"/>
  <c r="D167" i="9"/>
  <c r="E167" i="9"/>
  <c r="F167" i="9"/>
  <c r="G167" i="9"/>
  <c r="H167" i="9"/>
  <c r="BG168" i="3"/>
  <c r="BH168" i="3"/>
  <c r="BI168" i="3"/>
  <c r="BJ168" i="3"/>
  <c r="BK168" i="3"/>
  <c r="AJ168" i="3"/>
  <c r="I167" i="9"/>
  <c r="J167" i="9"/>
  <c r="K167" i="9"/>
  <c r="L167" i="9"/>
  <c r="M167" i="9"/>
  <c r="N167" i="9"/>
  <c r="O167" i="9"/>
  <c r="P167" i="9"/>
  <c r="Q167" i="9"/>
  <c r="R167" i="9"/>
  <c r="S167" i="9"/>
  <c r="T167" i="9"/>
  <c r="BB168" i="3"/>
  <c r="BC168" i="3"/>
  <c r="BD168" i="3"/>
  <c r="BE168" i="3"/>
  <c r="BF168" i="3"/>
  <c r="BA168" i="3"/>
  <c r="U167" i="9"/>
  <c r="V167" i="9"/>
  <c r="A168" i="9"/>
  <c r="S169" i="3"/>
  <c r="B168" i="9"/>
  <c r="T169" i="3"/>
  <c r="C168" i="9"/>
  <c r="D168" i="9"/>
  <c r="E168" i="9"/>
  <c r="F168" i="9"/>
  <c r="G168" i="9"/>
  <c r="H168" i="9"/>
  <c r="BG169" i="3"/>
  <c r="BH169" i="3"/>
  <c r="BI169" i="3"/>
  <c r="BJ169" i="3"/>
  <c r="BK169" i="3"/>
  <c r="AJ169" i="3"/>
  <c r="I168" i="9"/>
  <c r="J168" i="9"/>
  <c r="K168" i="9"/>
  <c r="L168" i="9"/>
  <c r="M168" i="9"/>
  <c r="N168" i="9"/>
  <c r="O168" i="9"/>
  <c r="P168" i="9"/>
  <c r="Q168" i="9"/>
  <c r="R168" i="9"/>
  <c r="S168" i="9"/>
  <c r="T168" i="9"/>
  <c r="BB169" i="3"/>
  <c r="BC169" i="3"/>
  <c r="BD169" i="3"/>
  <c r="BE169" i="3"/>
  <c r="BF169" i="3"/>
  <c r="BA169" i="3"/>
  <c r="U168" i="9"/>
  <c r="V168" i="9"/>
  <c r="A169" i="9"/>
  <c r="S170" i="3"/>
  <c r="B169" i="9"/>
  <c r="T170" i="3"/>
  <c r="C169" i="9"/>
  <c r="D169" i="9"/>
  <c r="E169" i="9"/>
  <c r="F169" i="9"/>
  <c r="G169" i="9"/>
  <c r="H169" i="9"/>
  <c r="BG170" i="3"/>
  <c r="BH170" i="3"/>
  <c r="BI170" i="3"/>
  <c r="BJ170" i="3"/>
  <c r="BK170" i="3"/>
  <c r="AJ170" i="3"/>
  <c r="I169" i="9"/>
  <c r="J169" i="9"/>
  <c r="K169" i="9"/>
  <c r="L169" i="9"/>
  <c r="M169" i="9"/>
  <c r="N169" i="9"/>
  <c r="O169" i="9"/>
  <c r="P169" i="9"/>
  <c r="Q169" i="9"/>
  <c r="R169" i="9"/>
  <c r="S169" i="9"/>
  <c r="T169" i="9"/>
  <c r="BB170" i="3"/>
  <c r="BC170" i="3"/>
  <c r="BD170" i="3"/>
  <c r="BE170" i="3"/>
  <c r="BF170" i="3"/>
  <c r="BA170" i="3"/>
  <c r="U169" i="9"/>
  <c r="V169" i="9"/>
  <c r="A170" i="9"/>
  <c r="S171" i="3"/>
  <c r="B170" i="9"/>
  <c r="T171" i="3"/>
  <c r="C170" i="9"/>
  <c r="D170" i="9"/>
  <c r="E170" i="9"/>
  <c r="F170" i="9"/>
  <c r="G170" i="9"/>
  <c r="H170" i="9"/>
  <c r="BG171" i="3"/>
  <c r="BH171" i="3"/>
  <c r="BI171" i="3"/>
  <c r="BJ171" i="3"/>
  <c r="BK171" i="3"/>
  <c r="AJ171" i="3"/>
  <c r="I170" i="9"/>
  <c r="J170" i="9"/>
  <c r="K170" i="9"/>
  <c r="L170" i="9"/>
  <c r="M170" i="9"/>
  <c r="N170" i="9"/>
  <c r="O170" i="9"/>
  <c r="P170" i="9"/>
  <c r="Q170" i="9"/>
  <c r="R170" i="9"/>
  <c r="S170" i="9"/>
  <c r="T170" i="9"/>
  <c r="BB171" i="3"/>
  <c r="BC171" i="3"/>
  <c r="BD171" i="3"/>
  <c r="BE171" i="3"/>
  <c r="BF171" i="3"/>
  <c r="BA171" i="3"/>
  <c r="U170" i="9"/>
  <c r="V170" i="9"/>
  <c r="A171" i="9"/>
  <c r="S172" i="3"/>
  <c r="B171" i="9"/>
  <c r="T172" i="3"/>
  <c r="C171" i="9"/>
  <c r="D171" i="9"/>
  <c r="E171" i="9"/>
  <c r="F171" i="9"/>
  <c r="G171" i="9"/>
  <c r="H171" i="9"/>
  <c r="BG172" i="3"/>
  <c r="BH172" i="3"/>
  <c r="BI172" i="3"/>
  <c r="BJ172" i="3"/>
  <c r="BK172" i="3"/>
  <c r="AJ172" i="3"/>
  <c r="I171" i="9"/>
  <c r="J171" i="9"/>
  <c r="K171" i="9"/>
  <c r="L171" i="9"/>
  <c r="M171" i="9"/>
  <c r="N171" i="9"/>
  <c r="O171" i="9"/>
  <c r="P171" i="9"/>
  <c r="Q171" i="9"/>
  <c r="R171" i="9"/>
  <c r="S171" i="9"/>
  <c r="T171" i="9"/>
  <c r="BB172" i="3"/>
  <c r="BC172" i="3"/>
  <c r="BD172" i="3"/>
  <c r="BE172" i="3"/>
  <c r="BF172" i="3"/>
  <c r="BA172" i="3"/>
  <c r="U171" i="9"/>
  <c r="V171" i="9"/>
  <c r="A172" i="9"/>
  <c r="S173" i="3"/>
  <c r="B172" i="9"/>
  <c r="T173" i="3"/>
  <c r="C172" i="9"/>
  <c r="D172" i="9"/>
  <c r="E172" i="9"/>
  <c r="F172" i="9"/>
  <c r="G172" i="9"/>
  <c r="H172" i="9"/>
  <c r="BG173" i="3"/>
  <c r="BH173" i="3"/>
  <c r="BI173" i="3"/>
  <c r="BJ173" i="3"/>
  <c r="BK173" i="3"/>
  <c r="AJ173" i="3"/>
  <c r="I172" i="9"/>
  <c r="J172" i="9"/>
  <c r="K172" i="9"/>
  <c r="L172" i="9"/>
  <c r="M172" i="9"/>
  <c r="N172" i="9"/>
  <c r="O172" i="9"/>
  <c r="P172" i="9"/>
  <c r="Q172" i="9"/>
  <c r="R172" i="9"/>
  <c r="S172" i="9"/>
  <c r="T172" i="9"/>
  <c r="BB173" i="3"/>
  <c r="BC173" i="3"/>
  <c r="BD173" i="3"/>
  <c r="BE173" i="3"/>
  <c r="BF173" i="3"/>
  <c r="BA173" i="3"/>
  <c r="U172" i="9"/>
  <c r="V172" i="9"/>
  <c r="A173" i="9"/>
  <c r="S174" i="3"/>
  <c r="B173" i="9"/>
  <c r="T174" i="3"/>
  <c r="C173" i="9"/>
  <c r="D173" i="9"/>
  <c r="E173" i="9"/>
  <c r="F173" i="9"/>
  <c r="G173" i="9"/>
  <c r="H173" i="9"/>
  <c r="BG174" i="3"/>
  <c r="BH174" i="3"/>
  <c r="BI174" i="3"/>
  <c r="BJ174" i="3"/>
  <c r="BK174" i="3"/>
  <c r="AJ174" i="3"/>
  <c r="I173" i="9"/>
  <c r="J173" i="9"/>
  <c r="K173" i="9"/>
  <c r="L173" i="9"/>
  <c r="M173" i="9"/>
  <c r="N173" i="9"/>
  <c r="O173" i="9"/>
  <c r="P173" i="9"/>
  <c r="Q173" i="9"/>
  <c r="R173" i="9"/>
  <c r="S173" i="9"/>
  <c r="T173" i="9"/>
  <c r="BB174" i="3"/>
  <c r="BC174" i="3"/>
  <c r="BD174" i="3"/>
  <c r="BE174" i="3"/>
  <c r="BF174" i="3"/>
  <c r="BA174" i="3"/>
  <c r="U173" i="9"/>
  <c r="V173" i="9"/>
  <c r="A174" i="9"/>
  <c r="S175" i="3"/>
  <c r="B174" i="9"/>
  <c r="T175" i="3"/>
  <c r="C174" i="9"/>
  <c r="D174" i="9"/>
  <c r="E174" i="9"/>
  <c r="F174" i="9"/>
  <c r="G174" i="9"/>
  <c r="H174" i="9"/>
  <c r="BG175" i="3"/>
  <c r="BH175" i="3"/>
  <c r="BI175" i="3"/>
  <c r="BJ175" i="3"/>
  <c r="BK175" i="3"/>
  <c r="AJ175" i="3"/>
  <c r="I174" i="9"/>
  <c r="J174" i="9"/>
  <c r="K174" i="9"/>
  <c r="L174" i="9"/>
  <c r="M174" i="9"/>
  <c r="N174" i="9"/>
  <c r="O174" i="9"/>
  <c r="P174" i="9"/>
  <c r="Q174" i="9"/>
  <c r="R174" i="9"/>
  <c r="S174" i="9"/>
  <c r="T174" i="9"/>
  <c r="BB175" i="3"/>
  <c r="BC175" i="3"/>
  <c r="BD175" i="3"/>
  <c r="BE175" i="3"/>
  <c r="BF175" i="3"/>
  <c r="BA175" i="3"/>
  <c r="U174" i="9"/>
  <c r="V174" i="9"/>
  <c r="A175" i="9"/>
  <c r="S176" i="3"/>
  <c r="B175" i="9"/>
  <c r="T176" i="3"/>
  <c r="C175" i="9"/>
  <c r="D175" i="9"/>
  <c r="E175" i="9"/>
  <c r="F175" i="9"/>
  <c r="G175" i="9"/>
  <c r="H175" i="9"/>
  <c r="BG176" i="3"/>
  <c r="BH176" i="3"/>
  <c r="BI176" i="3"/>
  <c r="BJ176" i="3"/>
  <c r="BK176" i="3"/>
  <c r="AJ176" i="3"/>
  <c r="I175" i="9"/>
  <c r="J175" i="9"/>
  <c r="K175" i="9"/>
  <c r="L175" i="9"/>
  <c r="M175" i="9"/>
  <c r="N175" i="9"/>
  <c r="O175" i="9"/>
  <c r="P175" i="9"/>
  <c r="Q175" i="9"/>
  <c r="R175" i="9"/>
  <c r="S175" i="9"/>
  <c r="T175" i="9"/>
  <c r="BB176" i="3"/>
  <c r="BC176" i="3"/>
  <c r="BD176" i="3"/>
  <c r="BE176" i="3"/>
  <c r="BF176" i="3"/>
  <c r="BA176" i="3"/>
  <c r="U175" i="9"/>
  <c r="V175" i="9"/>
  <c r="A176" i="9"/>
  <c r="S177" i="3"/>
  <c r="B176" i="9"/>
  <c r="T177" i="3"/>
  <c r="C176" i="9"/>
  <c r="D176" i="9"/>
  <c r="E176" i="9"/>
  <c r="F176" i="9"/>
  <c r="G176" i="9"/>
  <c r="H176" i="9"/>
  <c r="BG177" i="3"/>
  <c r="BH177" i="3"/>
  <c r="BI177" i="3"/>
  <c r="BJ177" i="3"/>
  <c r="BK177" i="3"/>
  <c r="AJ177" i="3"/>
  <c r="I176" i="9"/>
  <c r="J176" i="9"/>
  <c r="K176" i="9"/>
  <c r="L176" i="9"/>
  <c r="M176" i="9"/>
  <c r="N176" i="9"/>
  <c r="O176" i="9"/>
  <c r="P176" i="9"/>
  <c r="Q176" i="9"/>
  <c r="R176" i="9"/>
  <c r="S176" i="9"/>
  <c r="T176" i="9"/>
  <c r="BB177" i="3"/>
  <c r="BC177" i="3"/>
  <c r="BD177" i="3"/>
  <c r="BE177" i="3"/>
  <c r="BF177" i="3"/>
  <c r="BA177" i="3"/>
  <c r="U176" i="9"/>
  <c r="V176" i="9"/>
  <c r="A177" i="9"/>
  <c r="S178" i="3"/>
  <c r="B177" i="9"/>
  <c r="T178" i="3"/>
  <c r="C177" i="9"/>
  <c r="D177" i="9"/>
  <c r="E177" i="9"/>
  <c r="F177" i="9"/>
  <c r="G177" i="9"/>
  <c r="H177" i="9"/>
  <c r="BG178" i="3"/>
  <c r="BH178" i="3"/>
  <c r="BI178" i="3"/>
  <c r="BJ178" i="3"/>
  <c r="BK178" i="3"/>
  <c r="AJ178" i="3"/>
  <c r="I177" i="9"/>
  <c r="J177" i="9"/>
  <c r="K177" i="9"/>
  <c r="L177" i="9"/>
  <c r="M177" i="9"/>
  <c r="N177" i="9"/>
  <c r="O177" i="9"/>
  <c r="P177" i="9"/>
  <c r="Q177" i="9"/>
  <c r="R177" i="9"/>
  <c r="S177" i="9"/>
  <c r="T177" i="9"/>
  <c r="BB178" i="3"/>
  <c r="BC178" i="3"/>
  <c r="BD178" i="3"/>
  <c r="BE178" i="3"/>
  <c r="BF178" i="3"/>
  <c r="BA178" i="3"/>
  <c r="U177" i="9"/>
  <c r="V177" i="9"/>
  <c r="A178" i="9"/>
  <c r="S179" i="3"/>
  <c r="B178" i="9"/>
  <c r="T179" i="3"/>
  <c r="C178" i="9"/>
  <c r="D178" i="9"/>
  <c r="E178" i="9"/>
  <c r="F178" i="9"/>
  <c r="G178" i="9"/>
  <c r="H178" i="9"/>
  <c r="BG179" i="3"/>
  <c r="BH179" i="3"/>
  <c r="BI179" i="3"/>
  <c r="BJ179" i="3"/>
  <c r="BK179" i="3"/>
  <c r="AJ179" i="3"/>
  <c r="I178" i="9"/>
  <c r="J178" i="9"/>
  <c r="K178" i="9"/>
  <c r="L178" i="9"/>
  <c r="M178" i="9"/>
  <c r="N178" i="9"/>
  <c r="O178" i="9"/>
  <c r="P178" i="9"/>
  <c r="Q178" i="9"/>
  <c r="R178" i="9"/>
  <c r="S178" i="9"/>
  <c r="T178" i="9"/>
  <c r="BB179" i="3"/>
  <c r="BC179" i="3"/>
  <c r="BD179" i="3"/>
  <c r="BE179" i="3"/>
  <c r="BF179" i="3"/>
  <c r="BA179" i="3"/>
  <c r="U178" i="9"/>
  <c r="V178" i="9"/>
  <c r="A179" i="9"/>
  <c r="S180" i="3"/>
  <c r="B179" i="9"/>
  <c r="T180" i="3"/>
  <c r="C179" i="9"/>
  <c r="D179" i="9"/>
  <c r="E179" i="9"/>
  <c r="F179" i="9"/>
  <c r="G179" i="9"/>
  <c r="H179" i="9"/>
  <c r="BG180" i="3"/>
  <c r="BH180" i="3"/>
  <c r="BI180" i="3"/>
  <c r="BJ180" i="3"/>
  <c r="BK180" i="3"/>
  <c r="AJ180" i="3"/>
  <c r="I179" i="9"/>
  <c r="J179" i="9"/>
  <c r="K179" i="9"/>
  <c r="L179" i="9"/>
  <c r="M179" i="9"/>
  <c r="N179" i="9"/>
  <c r="O179" i="9"/>
  <c r="P179" i="9"/>
  <c r="Q179" i="9"/>
  <c r="R179" i="9"/>
  <c r="S179" i="9"/>
  <c r="T179" i="9"/>
  <c r="BB180" i="3"/>
  <c r="BC180" i="3"/>
  <c r="BD180" i="3"/>
  <c r="BE180" i="3"/>
  <c r="BF180" i="3"/>
  <c r="BA180" i="3"/>
  <c r="U179" i="9"/>
  <c r="V179" i="9"/>
  <c r="A180" i="9"/>
  <c r="S181" i="3"/>
  <c r="B180" i="9"/>
  <c r="T181" i="3"/>
  <c r="C180" i="9"/>
  <c r="D180" i="9"/>
  <c r="E180" i="9"/>
  <c r="F180" i="9"/>
  <c r="G180" i="9"/>
  <c r="H180" i="9"/>
  <c r="BG181" i="3"/>
  <c r="BH181" i="3"/>
  <c r="BI181" i="3"/>
  <c r="BJ181" i="3"/>
  <c r="BK181" i="3"/>
  <c r="AJ181" i="3"/>
  <c r="I180" i="9"/>
  <c r="J180" i="9"/>
  <c r="K180" i="9"/>
  <c r="L180" i="9"/>
  <c r="M180" i="9"/>
  <c r="N180" i="9"/>
  <c r="O180" i="9"/>
  <c r="P180" i="9"/>
  <c r="Q180" i="9"/>
  <c r="R180" i="9"/>
  <c r="S180" i="9"/>
  <c r="T180" i="9"/>
  <c r="BB181" i="3"/>
  <c r="BC181" i="3"/>
  <c r="BD181" i="3"/>
  <c r="BE181" i="3"/>
  <c r="BF181" i="3"/>
  <c r="BA181" i="3"/>
  <c r="U180" i="9"/>
  <c r="V180" i="9"/>
  <c r="A181" i="9"/>
  <c r="S182" i="3"/>
  <c r="B181" i="9"/>
  <c r="T182" i="3"/>
  <c r="C181" i="9"/>
  <c r="D181" i="9"/>
  <c r="E181" i="9"/>
  <c r="F181" i="9"/>
  <c r="G181" i="9"/>
  <c r="H181" i="9"/>
  <c r="BG182" i="3"/>
  <c r="BH182" i="3"/>
  <c r="BI182" i="3"/>
  <c r="BJ182" i="3"/>
  <c r="BK182" i="3"/>
  <c r="AJ182" i="3"/>
  <c r="I181" i="9"/>
  <c r="J181" i="9"/>
  <c r="K181" i="9"/>
  <c r="L181" i="9"/>
  <c r="M181" i="9"/>
  <c r="N181" i="9"/>
  <c r="O181" i="9"/>
  <c r="P181" i="9"/>
  <c r="Q181" i="9"/>
  <c r="R181" i="9"/>
  <c r="S181" i="9"/>
  <c r="T181" i="9"/>
  <c r="BB182" i="3"/>
  <c r="BC182" i="3"/>
  <c r="BD182" i="3"/>
  <c r="BE182" i="3"/>
  <c r="BF182" i="3"/>
  <c r="BA182" i="3"/>
  <c r="U181" i="9"/>
  <c r="V181" i="9"/>
  <c r="A182" i="9"/>
  <c r="S183" i="3"/>
  <c r="B182" i="9"/>
  <c r="T183" i="3"/>
  <c r="C182" i="9"/>
  <c r="D182" i="9"/>
  <c r="E182" i="9"/>
  <c r="F182" i="9"/>
  <c r="G182" i="9"/>
  <c r="H182" i="9"/>
  <c r="BG183" i="3"/>
  <c r="BH183" i="3"/>
  <c r="BI183" i="3"/>
  <c r="BJ183" i="3"/>
  <c r="BK183" i="3"/>
  <c r="AJ183" i="3"/>
  <c r="I182" i="9"/>
  <c r="J182" i="9"/>
  <c r="K182" i="9"/>
  <c r="L182" i="9"/>
  <c r="M182" i="9"/>
  <c r="N182" i="9"/>
  <c r="O182" i="9"/>
  <c r="P182" i="9"/>
  <c r="Q182" i="9"/>
  <c r="R182" i="9"/>
  <c r="S182" i="9"/>
  <c r="T182" i="9"/>
  <c r="BB183" i="3"/>
  <c r="BC183" i="3"/>
  <c r="BD183" i="3"/>
  <c r="BE183" i="3"/>
  <c r="BF183" i="3"/>
  <c r="BA183" i="3"/>
  <c r="U182" i="9"/>
  <c r="V182" i="9"/>
  <c r="A183" i="9"/>
  <c r="S184" i="3"/>
  <c r="B183" i="9"/>
  <c r="T184" i="3"/>
  <c r="C183" i="9"/>
  <c r="D183" i="9"/>
  <c r="E183" i="9"/>
  <c r="F183" i="9"/>
  <c r="G183" i="9"/>
  <c r="H183" i="9"/>
  <c r="BG184" i="3"/>
  <c r="BH184" i="3"/>
  <c r="BI184" i="3"/>
  <c r="BJ184" i="3"/>
  <c r="BK184" i="3"/>
  <c r="AJ184" i="3"/>
  <c r="I183" i="9"/>
  <c r="J183" i="9"/>
  <c r="K183" i="9"/>
  <c r="L183" i="9"/>
  <c r="M183" i="9"/>
  <c r="N183" i="9"/>
  <c r="O183" i="9"/>
  <c r="P183" i="9"/>
  <c r="Q183" i="9"/>
  <c r="R183" i="9"/>
  <c r="S183" i="9"/>
  <c r="T183" i="9"/>
  <c r="BB184" i="3"/>
  <c r="BC184" i="3"/>
  <c r="BD184" i="3"/>
  <c r="BE184" i="3"/>
  <c r="BF184" i="3"/>
  <c r="BA184" i="3"/>
  <c r="U183" i="9"/>
  <c r="V183" i="9"/>
  <c r="A184" i="9"/>
  <c r="S185" i="3"/>
  <c r="B184" i="9"/>
  <c r="T185" i="3"/>
  <c r="C184" i="9"/>
  <c r="D184" i="9"/>
  <c r="E184" i="9"/>
  <c r="F184" i="9"/>
  <c r="G184" i="9"/>
  <c r="H184" i="9"/>
  <c r="BG185" i="3"/>
  <c r="BH185" i="3"/>
  <c r="BI185" i="3"/>
  <c r="BJ185" i="3"/>
  <c r="BK185" i="3"/>
  <c r="AJ185" i="3"/>
  <c r="I184" i="9"/>
  <c r="J184" i="9"/>
  <c r="K184" i="9"/>
  <c r="L184" i="9"/>
  <c r="M184" i="9"/>
  <c r="N184" i="9"/>
  <c r="O184" i="9"/>
  <c r="P184" i="9"/>
  <c r="Q184" i="9"/>
  <c r="R184" i="9"/>
  <c r="S184" i="9"/>
  <c r="T184" i="9"/>
  <c r="BB185" i="3"/>
  <c r="BC185" i="3"/>
  <c r="BD185" i="3"/>
  <c r="BE185" i="3"/>
  <c r="BF185" i="3"/>
  <c r="BA185" i="3"/>
  <c r="U184" i="9"/>
  <c r="V184" i="9"/>
  <c r="A185" i="9"/>
  <c r="S186" i="3"/>
  <c r="B185" i="9"/>
  <c r="T186" i="3"/>
  <c r="C185" i="9"/>
  <c r="D185" i="9"/>
  <c r="E185" i="9"/>
  <c r="F185" i="9"/>
  <c r="G185" i="9"/>
  <c r="H185" i="9"/>
  <c r="BG186" i="3"/>
  <c r="BH186" i="3"/>
  <c r="BI186" i="3"/>
  <c r="BJ186" i="3"/>
  <c r="BK186" i="3"/>
  <c r="AJ186" i="3"/>
  <c r="I185" i="9"/>
  <c r="J185" i="9"/>
  <c r="K185" i="9"/>
  <c r="L185" i="9"/>
  <c r="M185" i="9"/>
  <c r="N185" i="9"/>
  <c r="O185" i="9"/>
  <c r="P185" i="9"/>
  <c r="Q185" i="9"/>
  <c r="R185" i="9"/>
  <c r="S185" i="9"/>
  <c r="T185" i="9"/>
  <c r="BB186" i="3"/>
  <c r="BC186" i="3"/>
  <c r="BD186" i="3"/>
  <c r="BE186" i="3"/>
  <c r="BF186" i="3"/>
  <c r="BA186" i="3"/>
  <c r="U185" i="9"/>
  <c r="V185" i="9"/>
  <c r="A186" i="9"/>
  <c r="S187" i="3"/>
  <c r="B186" i="9"/>
  <c r="T187" i="3"/>
  <c r="C186" i="9"/>
  <c r="D186" i="9"/>
  <c r="E186" i="9"/>
  <c r="F186" i="9"/>
  <c r="G186" i="9"/>
  <c r="H186" i="9"/>
  <c r="BG187" i="3"/>
  <c r="BH187" i="3"/>
  <c r="BI187" i="3"/>
  <c r="BJ187" i="3"/>
  <c r="BK187" i="3"/>
  <c r="AJ187" i="3"/>
  <c r="I186" i="9"/>
  <c r="J186" i="9"/>
  <c r="K186" i="9"/>
  <c r="L186" i="9"/>
  <c r="M186" i="9"/>
  <c r="N186" i="9"/>
  <c r="O186" i="9"/>
  <c r="P186" i="9"/>
  <c r="Q186" i="9"/>
  <c r="R186" i="9"/>
  <c r="S186" i="9"/>
  <c r="T186" i="9"/>
  <c r="BB187" i="3"/>
  <c r="BC187" i="3"/>
  <c r="BD187" i="3"/>
  <c r="BE187" i="3"/>
  <c r="BF187" i="3"/>
  <c r="BA187" i="3"/>
  <c r="U186" i="9"/>
  <c r="V186" i="9"/>
  <c r="A187" i="9"/>
  <c r="S188" i="3"/>
  <c r="B187" i="9"/>
  <c r="T188" i="3"/>
  <c r="C187" i="9"/>
  <c r="D187" i="9"/>
  <c r="E187" i="9"/>
  <c r="F187" i="9"/>
  <c r="G187" i="9"/>
  <c r="H187" i="9"/>
  <c r="BG188" i="3"/>
  <c r="BH188" i="3"/>
  <c r="BI188" i="3"/>
  <c r="BJ188" i="3"/>
  <c r="BK188" i="3"/>
  <c r="AJ188" i="3"/>
  <c r="I187" i="9"/>
  <c r="J187" i="9"/>
  <c r="K187" i="9"/>
  <c r="L187" i="9"/>
  <c r="M187" i="9"/>
  <c r="N187" i="9"/>
  <c r="O187" i="9"/>
  <c r="P187" i="9"/>
  <c r="Q187" i="9"/>
  <c r="R187" i="9"/>
  <c r="S187" i="9"/>
  <c r="T187" i="9"/>
  <c r="BB188" i="3"/>
  <c r="BC188" i="3"/>
  <c r="BD188" i="3"/>
  <c r="BE188" i="3"/>
  <c r="BF188" i="3"/>
  <c r="BA188" i="3"/>
  <c r="U187" i="9"/>
  <c r="V187" i="9"/>
  <c r="A188" i="9"/>
  <c r="S189" i="3"/>
  <c r="B188" i="9"/>
  <c r="T189" i="3"/>
  <c r="C188" i="9"/>
  <c r="D188" i="9"/>
  <c r="E188" i="9"/>
  <c r="F188" i="9"/>
  <c r="G188" i="9"/>
  <c r="H188" i="9"/>
  <c r="BG189" i="3"/>
  <c r="BH189" i="3"/>
  <c r="BI189" i="3"/>
  <c r="BJ189" i="3"/>
  <c r="BK189" i="3"/>
  <c r="AJ189" i="3"/>
  <c r="I188" i="9"/>
  <c r="J188" i="9"/>
  <c r="K188" i="9"/>
  <c r="L188" i="9"/>
  <c r="M188" i="9"/>
  <c r="N188" i="9"/>
  <c r="O188" i="9"/>
  <c r="P188" i="9"/>
  <c r="Q188" i="9"/>
  <c r="R188" i="9"/>
  <c r="S188" i="9"/>
  <c r="T188" i="9"/>
  <c r="BB189" i="3"/>
  <c r="BC189" i="3"/>
  <c r="BD189" i="3"/>
  <c r="BE189" i="3"/>
  <c r="BF189" i="3"/>
  <c r="BA189" i="3"/>
  <c r="U188" i="9"/>
  <c r="V188" i="9"/>
  <c r="A189" i="9"/>
  <c r="S190" i="3"/>
  <c r="B189" i="9"/>
  <c r="T190" i="3"/>
  <c r="C189" i="9"/>
  <c r="D189" i="9"/>
  <c r="E189" i="9"/>
  <c r="F189" i="9"/>
  <c r="G189" i="9"/>
  <c r="H189" i="9"/>
  <c r="BG190" i="3"/>
  <c r="BH190" i="3"/>
  <c r="BI190" i="3"/>
  <c r="BJ190" i="3"/>
  <c r="BK190" i="3"/>
  <c r="AJ190" i="3"/>
  <c r="I189" i="9"/>
  <c r="J189" i="9"/>
  <c r="K189" i="9"/>
  <c r="L189" i="9"/>
  <c r="M189" i="9"/>
  <c r="N189" i="9"/>
  <c r="O189" i="9"/>
  <c r="P189" i="9"/>
  <c r="Q189" i="9"/>
  <c r="R189" i="9"/>
  <c r="S189" i="9"/>
  <c r="T189" i="9"/>
  <c r="BB190" i="3"/>
  <c r="BC190" i="3"/>
  <c r="BD190" i="3"/>
  <c r="BE190" i="3"/>
  <c r="BF190" i="3"/>
  <c r="BA190" i="3"/>
  <c r="U189" i="9"/>
  <c r="V189" i="9"/>
  <c r="A190" i="9"/>
  <c r="S191" i="3"/>
  <c r="B190" i="9"/>
  <c r="T191" i="3"/>
  <c r="C190" i="9"/>
  <c r="D190" i="9"/>
  <c r="E190" i="9"/>
  <c r="F190" i="9"/>
  <c r="G190" i="9"/>
  <c r="H190" i="9"/>
  <c r="BG191" i="3"/>
  <c r="BH191" i="3"/>
  <c r="BI191" i="3"/>
  <c r="BJ191" i="3"/>
  <c r="BK191" i="3"/>
  <c r="AJ191" i="3"/>
  <c r="I190" i="9"/>
  <c r="J190" i="9"/>
  <c r="K190" i="9"/>
  <c r="L190" i="9"/>
  <c r="M190" i="9"/>
  <c r="N190" i="9"/>
  <c r="O190" i="9"/>
  <c r="P190" i="9"/>
  <c r="Q190" i="9"/>
  <c r="R190" i="9"/>
  <c r="S190" i="9"/>
  <c r="T190" i="9"/>
  <c r="BB191" i="3"/>
  <c r="BC191" i="3"/>
  <c r="BD191" i="3"/>
  <c r="BE191" i="3"/>
  <c r="BF191" i="3"/>
  <c r="BA191" i="3"/>
  <c r="U190" i="9"/>
  <c r="V190" i="9"/>
  <c r="A191" i="9"/>
  <c r="S192" i="3"/>
  <c r="B191" i="9"/>
  <c r="T192" i="3"/>
  <c r="C191" i="9"/>
  <c r="D191" i="9"/>
  <c r="E191" i="9"/>
  <c r="F191" i="9"/>
  <c r="G191" i="9"/>
  <c r="H191" i="9"/>
  <c r="BG192" i="3"/>
  <c r="BH192" i="3"/>
  <c r="BI192" i="3"/>
  <c r="BJ192" i="3"/>
  <c r="BK192" i="3"/>
  <c r="AJ192" i="3"/>
  <c r="I191" i="9"/>
  <c r="J191" i="9"/>
  <c r="K191" i="9"/>
  <c r="L191" i="9"/>
  <c r="M191" i="9"/>
  <c r="N191" i="9"/>
  <c r="O191" i="9"/>
  <c r="P191" i="9"/>
  <c r="Q191" i="9"/>
  <c r="R191" i="9"/>
  <c r="S191" i="9"/>
  <c r="T191" i="9"/>
  <c r="BB192" i="3"/>
  <c r="BC192" i="3"/>
  <c r="BD192" i="3"/>
  <c r="BE192" i="3"/>
  <c r="BF192" i="3"/>
  <c r="BA192" i="3"/>
  <c r="U191" i="9"/>
  <c r="V191" i="9"/>
  <c r="A192" i="9"/>
  <c r="S193" i="3"/>
  <c r="B192" i="9"/>
  <c r="T193" i="3"/>
  <c r="C192" i="9"/>
  <c r="D192" i="9"/>
  <c r="E192" i="9"/>
  <c r="F192" i="9"/>
  <c r="G192" i="9"/>
  <c r="H192" i="9"/>
  <c r="BG193" i="3"/>
  <c r="BH193" i="3"/>
  <c r="BI193" i="3"/>
  <c r="BJ193" i="3"/>
  <c r="BK193" i="3"/>
  <c r="AJ193" i="3"/>
  <c r="I192" i="9"/>
  <c r="J192" i="9"/>
  <c r="K192" i="9"/>
  <c r="L192" i="9"/>
  <c r="M192" i="9"/>
  <c r="N192" i="9"/>
  <c r="O192" i="9"/>
  <c r="P192" i="9"/>
  <c r="Q192" i="9"/>
  <c r="R192" i="9"/>
  <c r="S192" i="9"/>
  <c r="T192" i="9"/>
  <c r="BB193" i="3"/>
  <c r="BC193" i="3"/>
  <c r="BD193" i="3"/>
  <c r="BE193" i="3"/>
  <c r="BF193" i="3"/>
  <c r="BA193" i="3"/>
  <c r="U192" i="9"/>
  <c r="V192" i="9"/>
  <c r="A193" i="9"/>
  <c r="S194" i="3"/>
  <c r="B193" i="9"/>
  <c r="T194" i="3"/>
  <c r="C193" i="9"/>
  <c r="D193" i="9"/>
  <c r="E193" i="9"/>
  <c r="F193" i="9"/>
  <c r="G193" i="9"/>
  <c r="H193" i="9"/>
  <c r="BG194" i="3"/>
  <c r="BH194" i="3"/>
  <c r="BI194" i="3"/>
  <c r="BJ194" i="3"/>
  <c r="BK194" i="3"/>
  <c r="AJ194" i="3"/>
  <c r="I193" i="9"/>
  <c r="J193" i="9"/>
  <c r="K193" i="9"/>
  <c r="L193" i="9"/>
  <c r="M193" i="9"/>
  <c r="N193" i="9"/>
  <c r="O193" i="9"/>
  <c r="P193" i="9"/>
  <c r="Q193" i="9"/>
  <c r="R193" i="9"/>
  <c r="S193" i="9"/>
  <c r="T193" i="9"/>
  <c r="BB194" i="3"/>
  <c r="BC194" i="3"/>
  <c r="BD194" i="3"/>
  <c r="BE194" i="3"/>
  <c r="BF194" i="3"/>
  <c r="BA194" i="3"/>
  <c r="U193" i="9"/>
  <c r="V193" i="9"/>
  <c r="A194" i="9"/>
  <c r="S195" i="3"/>
  <c r="B194" i="9"/>
  <c r="T195" i="3"/>
  <c r="C194" i="9"/>
  <c r="D194" i="9"/>
  <c r="E194" i="9"/>
  <c r="F194" i="9"/>
  <c r="G194" i="9"/>
  <c r="H194" i="9"/>
  <c r="BG195" i="3"/>
  <c r="BH195" i="3"/>
  <c r="BI195" i="3"/>
  <c r="BJ195" i="3"/>
  <c r="BK195" i="3"/>
  <c r="AJ195" i="3"/>
  <c r="I194" i="9"/>
  <c r="J194" i="9"/>
  <c r="K194" i="9"/>
  <c r="L194" i="9"/>
  <c r="M194" i="9"/>
  <c r="N194" i="9"/>
  <c r="O194" i="9"/>
  <c r="P194" i="9"/>
  <c r="Q194" i="9"/>
  <c r="R194" i="9"/>
  <c r="S194" i="9"/>
  <c r="T194" i="9"/>
  <c r="BB195" i="3"/>
  <c r="BC195" i="3"/>
  <c r="BD195" i="3"/>
  <c r="BE195" i="3"/>
  <c r="BF195" i="3"/>
  <c r="BA195" i="3"/>
  <c r="U194" i="9"/>
  <c r="V194" i="9"/>
  <c r="A195" i="9"/>
  <c r="S196" i="3"/>
  <c r="B195" i="9"/>
  <c r="T196" i="3"/>
  <c r="C195" i="9"/>
  <c r="D195" i="9"/>
  <c r="E195" i="9"/>
  <c r="F195" i="9"/>
  <c r="G195" i="9"/>
  <c r="H195" i="9"/>
  <c r="BG196" i="3"/>
  <c r="BH196" i="3"/>
  <c r="BI196" i="3"/>
  <c r="BJ196" i="3"/>
  <c r="BK196" i="3"/>
  <c r="AJ196" i="3"/>
  <c r="I195" i="9"/>
  <c r="J195" i="9"/>
  <c r="K195" i="9"/>
  <c r="L195" i="9"/>
  <c r="M195" i="9"/>
  <c r="N195" i="9"/>
  <c r="O195" i="9"/>
  <c r="P195" i="9"/>
  <c r="Q195" i="9"/>
  <c r="R195" i="9"/>
  <c r="S195" i="9"/>
  <c r="T195" i="9"/>
  <c r="BB196" i="3"/>
  <c r="BC196" i="3"/>
  <c r="BD196" i="3"/>
  <c r="BE196" i="3"/>
  <c r="BF196" i="3"/>
  <c r="BA196" i="3"/>
  <c r="U195" i="9"/>
  <c r="V195" i="9"/>
  <c r="A196" i="9"/>
  <c r="S197" i="3"/>
  <c r="B196" i="9"/>
  <c r="T197" i="3"/>
  <c r="C196" i="9"/>
  <c r="D196" i="9"/>
  <c r="E196" i="9"/>
  <c r="F196" i="9"/>
  <c r="G196" i="9"/>
  <c r="H196" i="9"/>
  <c r="BG197" i="3"/>
  <c r="BH197" i="3"/>
  <c r="BI197" i="3"/>
  <c r="BJ197" i="3"/>
  <c r="BK197" i="3"/>
  <c r="AJ197" i="3"/>
  <c r="I196" i="9"/>
  <c r="J196" i="9"/>
  <c r="K196" i="9"/>
  <c r="L196" i="9"/>
  <c r="M196" i="9"/>
  <c r="N196" i="9"/>
  <c r="O196" i="9"/>
  <c r="P196" i="9"/>
  <c r="Q196" i="9"/>
  <c r="R196" i="9"/>
  <c r="S196" i="9"/>
  <c r="T196" i="9"/>
  <c r="BB197" i="3"/>
  <c r="BC197" i="3"/>
  <c r="BD197" i="3"/>
  <c r="BE197" i="3"/>
  <c r="BF197" i="3"/>
  <c r="BA197" i="3"/>
  <c r="U196" i="9"/>
  <c r="V196" i="9"/>
  <c r="A197" i="9"/>
  <c r="S198" i="3"/>
  <c r="B197" i="9"/>
  <c r="T198" i="3"/>
  <c r="C197" i="9"/>
  <c r="D197" i="9"/>
  <c r="E197" i="9"/>
  <c r="F197" i="9"/>
  <c r="G197" i="9"/>
  <c r="H197" i="9"/>
  <c r="BG198" i="3"/>
  <c r="BH198" i="3"/>
  <c r="BI198" i="3"/>
  <c r="BJ198" i="3"/>
  <c r="BK198" i="3"/>
  <c r="AJ198" i="3"/>
  <c r="I197" i="9"/>
  <c r="J197" i="9"/>
  <c r="K197" i="9"/>
  <c r="L197" i="9"/>
  <c r="M197" i="9"/>
  <c r="N197" i="9"/>
  <c r="O197" i="9"/>
  <c r="P197" i="9"/>
  <c r="Q197" i="9"/>
  <c r="R197" i="9"/>
  <c r="S197" i="9"/>
  <c r="T197" i="9"/>
  <c r="BB198" i="3"/>
  <c r="BC198" i="3"/>
  <c r="BD198" i="3"/>
  <c r="BE198" i="3"/>
  <c r="BF198" i="3"/>
  <c r="BA198" i="3"/>
  <c r="U197" i="9"/>
  <c r="V197" i="9"/>
  <c r="A198" i="9"/>
  <c r="S199" i="3"/>
  <c r="B198" i="9"/>
  <c r="T199" i="3"/>
  <c r="C198" i="9"/>
  <c r="D198" i="9"/>
  <c r="E198" i="9"/>
  <c r="F198" i="9"/>
  <c r="G198" i="9"/>
  <c r="H198" i="9"/>
  <c r="BG199" i="3"/>
  <c r="BH199" i="3"/>
  <c r="BI199" i="3"/>
  <c r="BJ199" i="3"/>
  <c r="BK199" i="3"/>
  <c r="AJ199" i="3"/>
  <c r="I198" i="9"/>
  <c r="J198" i="9"/>
  <c r="K198" i="9"/>
  <c r="L198" i="9"/>
  <c r="M198" i="9"/>
  <c r="N198" i="9"/>
  <c r="O198" i="9"/>
  <c r="P198" i="9"/>
  <c r="Q198" i="9"/>
  <c r="R198" i="9"/>
  <c r="S198" i="9"/>
  <c r="T198" i="9"/>
  <c r="BB199" i="3"/>
  <c r="BC199" i="3"/>
  <c r="BD199" i="3"/>
  <c r="BE199" i="3"/>
  <c r="BF199" i="3"/>
  <c r="BA199" i="3"/>
  <c r="U198" i="9"/>
  <c r="V198" i="9"/>
  <c r="A199" i="9"/>
  <c r="S200" i="3"/>
  <c r="B199" i="9"/>
  <c r="T200" i="3"/>
  <c r="C199" i="9"/>
  <c r="D199" i="9"/>
  <c r="E199" i="9"/>
  <c r="F199" i="9"/>
  <c r="G199" i="9"/>
  <c r="H199" i="9"/>
  <c r="BG200" i="3"/>
  <c r="BH200" i="3"/>
  <c r="BI200" i="3"/>
  <c r="BJ200" i="3"/>
  <c r="BK200" i="3"/>
  <c r="AJ200" i="3"/>
  <c r="I199" i="9"/>
  <c r="J199" i="9"/>
  <c r="K199" i="9"/>
  <c r="L199" i="9"/>
  <c r="M199" i="9"/>
  <c r="N199" i="9"/>
  <c r="O199" i="9"/>
  <c r="P199" i="9"/>
  <c r="Q199" i="9"/>
  <c r="R199" i="9"/>
  <c r="S199" i="9"/>
  <c r="T199" i="9"/>
  <c r="BB200" i="3"/>
  <c r="BC200" i="3"/>
  <c r="BD200" i="3"/>
  <c r="BE200" i="3"/>
  <c r="BF200" i="3"/>
  <c r="BA200" i="3"/>
  <c r="U199" i="9"/>
  <c r="V199" i="9"/>
  <c r="A200" i="9"/>
  <c r="S201" i="3"/>
  <c r="B200" i="9"/>
  <c r="T201" i="3"/>
  <c r="C200" i="9"/>
  <c r="D200" i="9"/>
  <c r="E200" i="9"/>
  <c r="F200" i="9"/>
  <c r="G200" i="9"/>
  <c r="H200" i="9"/>
  <c r="BG201" i="3"/>
  <c r="BH201" i="3"/>
  <c r="BI201" i="3"/>
  <c r="BJ201" i="3"/>
  <c r="BK201" i="3"/>
  <c r="AJ201" i="3"/>
  <c r="I200" i="9"/>
  <c r="J200" i="9"/>
  <c r="K200" i="9"/>
  <c r="L200" i="9"/>
  <c r="M200" i="9"/>
  <c r="N200" i="9"/>
  <c r="O200" i="9"/>
  <c r="P200" i="9"/>
  <c r="Q200" i="9"/>
  <c r="R200" i="9"/>
  <c r="S200" i="9"/>
  <c r="T200" i="9"/>
  <c r="BB201" i="3"/>
  <c r="BC201" i="3"/>
  <c r="BD201" i="3"/>
  <c r="BE201" i="3"/>
  <c r="BF201" i="3"/>
  <c r="BA201" i="3"/>
  <c r="U200" i="9"/>
  <c r="V200" i="9"/>
  <c r="A201" i="9"/>
  <c r="S202" i="3"/>
  <c r="B201" i="9"/>
  <c r="T202" i="3"/>
  <c r="C201" i="9"/>
  <c r="D201" i="9"/>
  <c r="E201" i="9"/>
  <c r="F201" i="9"/>
  <c r="G201" i="9"/>
  <c r="H201" i="9"/>
  <c r="BG202" i="3"/>
  <c r="BH202" i="3"/>
  <c r="BI202" i="3"/>
  <c r="BJ202" i="3"/>
  <c r="BK202" i="3"/>
  <c r="AJ202" i="3"/>
  <c r="I201" i="9"/>
  <c r="J201" i="9"/>
  <c r="K201" i="9"/>
  <c r="L201" i="9"/>
  <c r="M201" i="9"/>
  <c r="N201" i="9"/>
  <c r="O201" i="9"/>
  <c r="P201" i="9"/>
  <c r="Q201" i="9"/>
  <c r="R201" i="9"/>
  <c r="S201" i="9"/>
  <c r="T201" i="9"/>
  <c r="BB202" i="3"/>
  <c r="BC202" i="3"/>
  <c r="BD202" i="3"/>
  <c r="BE202" i="3"/>
  <c r="BF202" i="3"/>
  <c r="BA202" i="3"/>
  <c r="U201" i="9"/>
  <c r="V201" i="9"/>
  <c r="A202" i="9"/>
  <c r="S203" i="3"/>
  <c r="B202" i="9"/>
  <c r="T203" i="3"/>
  <c r="C202" i="9"/>
  <c r="D202" i="9"/>
  <c r="E202" i="9"/>
  <c r="F202" i="9"/>
  <c r="G202" i="9"/>
  <c r="H202" i="9"/>
  <c r="BG203" i="3"/>
  <c r="BH203" i="3"/>
  <c r="BI203" i="3"/>
  <c r="BJ203" i="3"/>
  <c r="BK203" i="3"/>
  <c r="AJ203" i="3"/>
  <c r="I202" i="9"/>
  <c r="J202" i="9"/>
  <c r="K202" i="9"/>
  <c r="L202" i="9"/>
  <c r="M202" i="9"/>
  <c r="N202" i="9"/>
  <c r="O202" i="9"/>
  <c r="P202" i="9"/>
  <c r="Q202" i="9"/>
  <c r="R202" i="9"/>
  <c r="S202" i="9"/>
  <c r="T202" i="9"/>
  <c r="BB203" i="3"/>
  <c r="BC203" i="3"/>
  <c r="BD203" i="3"/>
  <c r="BE203" i="3"/>
  <c r="BF203" i="3"/>
  <c r="BA203" i="3"/>
  <c r="U202" i="9"/>
  <c r="V202" i="9"/>
  <c r="A203" i="9"/>
  <c r="S204" i="3"/>
  <c r="B203" i="9"/>
  <c r="T204" i="3"/>
  <c r="C203" i="9"/>
  <c r="D203" i="9"/>
  <c r="E203" i="9"/>
  <c r="F203" i="9"/>
  <c r="G203" i="9"/>
  <c r="H203" i="9"/>
  <c r="BG204" i="3"/>
  <c r="BH204" i="3"/>
  <c r="BI204" i="3"/>
  <c r="BJ204" i="3"/>
  <c r="BK204" i="3"/>
  <c r="AJ204" i="3"/>
  <c r="I203" i="9"/>
  <c r="J203" i="9"/>
  <c r="K203" i="9"/>
  <c r="L203" i="9"/>
  <c r="M203" i="9"/>
  <c r="N203" i="9"/>
  <c r="O203" i="9"/>
  <c r="P203" i="9"/>
  <c r="Q203" i="9"/>
  <c r="R203" i="9"/>
  <c r="S203" i="9"/>
  <c r="T203" i="9"/>
  <c r="BB204" i="3"/>
  <c r="BC204" i="3"/>
  <c r="BD204" i="3"/>
  <c r="BE204" i="3"/>
  <c r="BF204" i="3"/>
  <c r="BA204" i="3"/>
  <c r="U203" i="9"/>
  <c r="V203" i="9"/>
  <c r="A204" i="9"/>
  <c r="S205" i="3"/>
  <c r="B204" i="9"/>
  <c r="T205" i="3"/>
  <c r="C204" i="9"/>
  <c r="D204" i="9"/>
  <c r="E204" i="9"/>
  <c r="F204" i="9"/>
  <c r="G204" i="9"/>
  <c r="H204" i="9"/>
  <c r="BG205" i="3"/>
  <c r="BH205" i="3"/>
  <c r="BI205" i="3"/>
  <c r="BJ205" i="3"/>
  <c r="BK205" i="3"/>
  <c r="AJ205" i="3"/>
  <c r="I204" i="9"/>
  <c r="J204" i="9"/>
  <c r="K204" i="9"/>
  <c r="L204" i="9"/>
  <c r="M204" i="9"/>
  <c r="N204" i="9"/>
  <c r="O204" i="9"/>
  <c r="P204" i="9"/>
  <c r="Q204" i="9"/>
  <c r="R204" i="9"/>
  <c r="S204" i="9"/>
  <c r="T204" i="9"/>
  <c r="BB205" i="3"/>
  <c r="BC205" i="3"/>
  <c r="BD205" i="3"/>
  <c r="BE205" i="3"/>
  <c r="BF205" i="3"/>
  <c r="BA205" i="3"/>
  <c r="U204" i="9"/>
  <c r="V204" i="9"/>
  <c r="A205" i="9"/>
  <c r="S206" i="3"/>
  <c r="B205" i="9"/>
  <c r="T206" i="3"/>
  <c r="C205" i="9"/>
  <c r="D205" i="9"/>
  <c r="E205" i="9"/>
  <c r="F205" i="9"/>
  <c r="G205" i="9"/>
  <c r="H205" i="9"/>
  <c r="BG206" i="3"/>
  <c r="BH206" i="3"/>
  <c r="BI206" i="3"/>
  <c r="BJ206" i="3"/>
  <c r="BK206" i="3"/>
  <c r="AJ206" i="3"/>
  <c r="I205" i="9"/>
  <c r="J205" i="9"/>
  <c r="K205" i="9"/>
  <c r="L205" i="9"/>
  <c r="M205" i="9"/>
  <c r="N205" i="9"/>
  <c r="O205" i="9"/>
  <c r="P205" i="9"/>
  <c r="Q205" i="9"/>
  <c r="R205" i="9"/>
  <c r="S205" i="9"/>
  <c r="T205" i="9"/>
  <c r="BB206" i="3"/>
  <c r="BC206" i="3"/>
  <c r="BD206" i="3"/>
  <c r="BE206" i="3"/>
  <c r="BF206" i="3"/>
  <c r="BA206" i="3"/>
  <c r="U205" i="9"/>
  <c r="V205" i="9"/>
  <c r="A206" i="9"/>
  <c r="S207" i="3"/>
  <c r="B206" i="9"/>
  <c r="T207" i="3"/>
  <c r="C206" i="9"/>
  <c r="D206" i="9"/>
  <c r="E206" i="9"/>
  <c r="F206" i="9"/>
  <c r="G206" i="9"/>
  <c r="H206" i="9"/>
  <c r="BG207" i="3"/>
  <c r="BH207" i="3"/>
  <c r="BI207" i="3"/>
  <c r="BJ207" i="3"/>
  <c r="BK207" i="3"/>
  <c r="AJ207" i="3"/>
  <c r="I206" i="9"/>
  <c r="J206" i="9"/>
  <c r="K206" i="9"/>
  <c r="L206" i="9"/>
  <c r="M206" i="9"/>
  <c r="N206" i="9"/>
  <c r="O206" i="9"/>
  <c r="P206" i="9"/>
  <c r="Q206" i="9"/>
  <c r="R206" i="9"/>
  <c r="S206" i="9"/>
  <c r="T206" i="9"/>
  <c r="BB207" i="3"/>
  <c r="BC207" i="3"/>
  <c r="BD207" i="3"/>
  <c r="BE207" i="3"/>
  <c r="BF207" i="3"/>
  <c r="BA207" i="3"/>
  <c r="U206" i="9"/>
  <c r="V206" i="9"/>
  <c r="A207" i="9"/>
  <c r="S208" i="3"/>
  <c r="B207" i="9"/>
  <c r="T208" i="3"/>
  <c r="C207" i="9"/>
  <c r="D207" i="9"/>
  <c r="E207" i="9"/>
  <c r="F207" i="9"/>
  <c r="G207" i="9"/>
  <c r="H207" i="9"/>
  <c r="BG208" i="3"/>
  <c r="BH208" i="3"/>
  <c r="BI208" i="3"/>
  <c r="BJ208" i="3"/>
  <c r="BK208" i="3"/>
  <c r="AJ208" i="3"/>
  <c r="I207" i="9"/>
  <c r="J207" i="9"/>
  <c r="K207" i="9"/>
  <c r="L207" i="9"/>
  <c r="M207" i="9"/>
  <c r="N207" i="9"/>
  <c r="O207" i="9"/>
  <c r="P207" i="9"/>
  <c r="Q207" i="9"/>
  <c r="R207" i="9"/>
  <c r="S207" i="9"/>
  <c r="T207" i="9"/>
  <c r="BB208" i="3"/>
  <c r="BC208" i="3"/>
  <c r="BD208" i="3"/>
  <c r="BE208" i="3"/>
  <c r="BF208" i="3"/>
  <c r="BA208" i="3"/>
  <c r="U207" i="9"/>
  <c r="V207" i="9"/>
  <c r="A208" i="9"/>
  <c r="S209" i="3"/>
  <c r="B208" i="9"/>
  <c r="T209" i="3"/>
  <c r="C208" i="9"/>
  <c r="D208" i="9"/>
  <c r="E208" i="9"/>
  <c r="F208" i="9"/>
  <c r="G208" i="9"/>
  <c r="H208" i="9"/>
  <c r="BG209" i="3"/>
  <c r="BH209" i="3"/>
  <c r="BI209" i="3"/>
  <c r="BJ209" i="3"/>
  <c r="BK209" i="3"/>
  <c r="AJ209" i="3"/>
  <c r="I208" i="9"/>
  <c r="J208" i="9"/>
  <c r="K208" i="9"/>
  <c r="L208" i="9"/>
  <c r="M208" i="9"/>
  <c r="N208" i="9"/>
  <c r="O208" i="9"/>
  <c r="P208" i="9"/>
  <c r="Q208" i="9"/>
  <c r="R208" i="9"/>
  <c r="S208" i="9"/>
  <c r="T208" i="9"/>
  <c r="BB209" i="3"/>
  <c r="BC209" i="3"/>
  <c r="BD209" i="3"/>
  <c r="BE209" i="3"/>
  <c r="BF209" i="3"/>
  <c r="BA209" i="3"/>
  <c r="U208" i="9"/>
  <c r="V208" i="9"/>
  <c r="A209" i="9"/>
  <c r="S210" i="3"/>
  <c r="B209" i="9"/>
  <c r="T210" i="3"/>
  <c r="C209" i="9"/>
  <c r="D209" i="9"/>
  <c r="E209" i="9"/>
  <c r="F209" i="9"/>
  <c r="G209" i="9"/>
  <c r="H209" i="9"/>
  <c r="BG210" i="3"/>
  <c r="BH210" i="3"/>
  <c r="BI210" i="3"/>
  <c r="BJ210" i="3"/>
  <c r="BK210" i="3"/>
  <c r="AJ210" i="3"/>
  <c r="I209" i="9"/>
  <c r="J209" i="9"/>
  <c r="K209" i="9"/>
  <c r="L209" i="9"/>
  <c r="M209" i="9"/>
  <c r="N209" i="9"/>
  <c r="O209" i="9"/>
  <c r="P209" i="9"/>
  <c r="Q209" i="9"/>
  <c r="R209" i="9"/>
  <c r="S209" i="9"/>
  <c r="T209" i="9"/>
  <c r="BB210" i="3"/>
  <c r="BC210" i="3"/>
  <c r="BD210" i="3"/>
  <c r="BE210" i="3"/>
  <c r="BF210" i="3"/>
  <c r="BA210" i="3"/>
  <c r="U209" i="9"/>
  <c r="V209" i="9"/>
  <c r="A210" i="9"/>
  <c r="S211" i="3"/>
  <c r="B210" i="9"/>
  <c r="T211" i="3"/>
  <c r="C210" i="9"/>
  <c r="D210" i="9"/>
  <c r="E210" i="9"/>
  <c r="F210" i="9"/>
  <c r="G210" i="9"/>
  <c r="H210" i="9"/>
  <c r="BG211" i="3"/>
  <c r="BH211" i="3"/>
  <c r="BI211" i="3"/>
  <c r="BJ211" i="3"/>
  <c r="BK211" i="3"/>
  <c r="AJ211" i="3"/>
  <c r="I210" i="9"/>
  <c r="J210" i="9"/>
  <c r="K210" i="9"/>
  <c r="L210" i="9"/>
  <c r="M210" i="9"/>
  <c r="N210" i="9"/>
  <c r="O210" i="9"/>
  <c r="P210" i="9"/>
  <c r="Q210" i="9"/>
  <c r="R210" i="9"/>
  <c r="S210" i="9"/>
  <c r="T210" i="9"/>
  <c r="BB211" i="3"/>
  <c r="BC211" i="3"/>
  <c r="BD211" i="3"/>
  <c r="BE211" i="3"/>
  <c r="BF211" i="3"/>
  <c r="BA211" i="3"/>
  <c r="U210" i="9"/>
  <c r="V210" i="9"/>
  <c r="A211" i="9"/>
  <c r="S212" i="3"/>
  <c r="B211" i="9"/>
  <c r="T212" i="3"/>
  <c r="C211" i="9"/>
  <c r="D211" i="9"/>
  <c r="E211" i="9"/>
  <c r="F211" i="9"/>
  <c r="G211" i="9"/>
  <c r="H211" i="9"/>
  <c r="BG212" i="3"/>
  <c r="BH212" i="3"/>
  <c r="BI212" i="3"/>
  <c r="BJ212" i="3"/>
  <c r="BK212" i="3"/>
  <c r="AJ212" i="3"/>
  <c r="I211" i="9"/>
  <c r="J211" i="9"/>
  <c r="K211" i="9"/>
  <c r="L211" i="9"/>
  <c r="M211" i="9"/>
  <c r="N211" i="9"/>
  <c r="O211" i="9"/>
  <c r="P211" i="9"/>
  <c r="Q211" i="9"/>
  <c r="R211" i="9"/>
  <c r="S211" i="9"/>
  <c r="T211" i="9"/>
  <c r="BB212" i="3"/>
  <c r="BC212" i="3"/>
  <c r="BD212" i="3"/>
  <c r="BE212" i="3"/>
  <c r="BF212" i="3"/>
  <c r="BA212" i="3"/>
  <c r="U211" i="9"/>
  <c r="V211" i="9"/>
  <c r="A212" i="9"/>
  <c r="S213" i="3"/>
  <c r="B212" i="9"/>
  <c r="T213" i="3"/>
  <c r="C212" i="9"/>
  <c r="D212" i="9"/>
  <c r="E212" i="9"/>
  <c r="F212" i="9"/>
  <c r="G212" i="9"/>
  <c r="H212" i="9"/>
  <c r="BG213" i="3"/>
  <c r="BH213" i="3"/>
  <c r="BI213" i="3"/>
  <c r="BJ213" i="3"/>
  <c r="BK213" i="3"/>
  <c r="AJ213" i="3"/>
  <c r="I212" i="9"/>
  <c r="J212" i="9"/>
  <c r="K212" i="9"/>
  <c r="L212" i="9"/>
  <c r="M212" i="9"/>
  <c r="N212" i="9"/>
  <c r="O212" i="9"/>
  <c r="P212" i="9"/>
  <c r="Q212" i="9"/>
  <c r="R212" i="9"/>
  <c r="S212" i="9"/>
  <c r="T212" i="9"/>
  <c r="BB213" i="3"/>
  <c r="BC213" i="3"/>
  <c r="BD213" i="3"/>
  <c r="BE213" i="3"/>
  <c r="BF213" i="3"/>
  <c r="BA213" i="3"/>
  <c r="U212" i="9"/>
  <c r="V212" i="9"/>
  <c r="A213" i="9"/>
  <c r="S214" i="3"/>
  <c r="B213" i="9"/>
  <c r="T214" i="3"/>
  <c r="C213" i="9"/>
  <c r="D213" i="9"/>
  <c r="E213" i="9"/>
  <c r="F213" i="9"/>
  <c r="G213" i="9"/>
  <c r="H213" i="9"/>
  <c r="BG214" i="3"/>
  <c r="BH214" i="3"/>
  <c r="BI214" i="3"/>
  <c r="BJ214" i="3"/>
  <c r="BK214" i="3"/>
  <c r="AJ214" i="3"/>
  <c r="I213" i="9"/>
  <c r="J213" i="9"/>
  <c r="K213" i="9"/>
  <c r="L213" i="9"/>
  <c r="M213" i="9"/>
  <c r="N213" i="9"/>
  <c r="O213" i="9"/>
  <c r="P213" i="9"/>
  <c r="Q213" i="9"/>
  <c r="R213" i="9"/>
  <c r="S213" i="9"/>
  <c r="T213" i="9"/>
  <c r="BB214" i="3"/>
  <c r="BC214" i="3"/>
  <c r="BD214" i="3"/>
  <c r="BE214" i="3"/>
  <c r="BF214" i="3"/>
  <c r="BA214" i="3"/>
  <c r="U213" i="9"/>
  <c r="V213" i="9"/>
  <c r="A214" i="9"/>
  <c r="S215" i="3"/>
  <c r="B214" i="9"/>
  <c r="T215" i="3"/>
  <c r="C214" i="9"/>
  <c r="D214" i="9"/>
  <c r="E214" i="9"/>
  <c r="F214" i="9"/>
  <c r="G214" i="9"/>
  <c r="H214" i="9"/>
  <c r="BG215" i="3"/>
  <c r="BH215" i="3"/>
  <c r="BI215" i="3"/>
  <c r="BJ215" i="3"/>
  <c r="BK215" i="3"/>
  <c r="AJ215" i="3"/>
  <c r="I214" i="9"/>
  <c r="J214" i="9"/>
  <c r="K214" i="9"/>
  <c r="L214" i="9"/>
  <c r="M214" i="9"/>
  <c r="N214" i="9"/>
  <c r="O214" i="9"/>
  <c r="P214" i="9"/>
  <c r="Q214" i="9"/>
  <c r="R214" i="9"/>
  <c r="S214" i="9"/>
  <c r="T214" i="9"/>
  <c r="BB215" i="3"/>
  <c r="BC215" i="3"/>
  <c r="BD215" i="3"/>
  <c r="BE215" i="3"/>
  <c r="BF215" i="3"/>
  <c r="BA215" i="3"/>
  <c r="U214" i="9"/>
  <c r="V214" i="9"/>
  <c r="A215" i="9"/>
  <c r="S216" i="3"/>
  <c r="B215" i="9"/>
  <c r="T216" i="3"/>
  <c r="C215" i="9"/>
  <c r="D215" i="9"/>
  <c r="E215" i="9"/>
  <c r="F215" i="9"/>
  <c r="G215" i="9"/>
  <c r="H215" i="9"/>
  <c r="BG216" i="3"/>
  <c r="BH216" i="3"/>
  <c r="BI216" i="3"/>
  <c r="BJ216" i="3"/>
  <c r="BK216" i="3"/>
  <c r="AJ216" i="3"/>
  <c r="I215" i="9"/>
  <c r="J215" i="9"/>
  <c r="K215" i="9"/>
  <c r="L215" i="9"/>
  <c r="M215" i="9"/>
  <c r="N215" i="9"/>
  <c r="O215" i="9"/>
  <c r="P215" i="9"/>
  <c r="Q215" i="9"/>
  <c r="R215" i="9"/>
  <c r="S215" i="9"/>
  <c r="T215" i="9"/>
  <c r="BB216" i="3"/>
  <c r="BC216" i="3"/>
  <c r="BD216" i="3"/>
  <c r="BE216" i="3"/>
  <c r="BF216" i="3"/>
  <c r="BA216" i="3"/>
  <c r="U215" i="9"/>
  <c r="V215" i="9"/>
  <c r="A216" i="9"/>
  <c r="S217" i="3"/>
  <c r="B216" i="9"/>
  <c r="T217" i="3"/>
  <c r="C216" i="9"/>
  <c r="D216" i="9"/>
  <c r="E216" i="9"/>
  <c r="F216" i="9"/>
  <c r="G216" i="9"/>
  <c r="H216" i="9"/>
  <c r="BG217" i="3"/>
  <c r="BH217" i="3"/>
  <c r="BI217" i="3"/>
  <c r="BJ217" i="3"/>
  <c r="BK217" i="3"/>
  <c r="AJ217" i="3"/>
  <c r="I216" i="9"/>
  <c r="J216" i="9"/>
  <c r="K216" i="9"/>
  <c r="L216" i="9"/>
  <c r="M216" i="9"/>
  <c r="N216" i="9"/>
  <c r="O216" i="9"/>
  <c r="P216" i="9"/>
  <c r="Q216" i="9"/>
  <c r="R216" i="9"/>
  <c r="S216" i="9"/>
  <c r="T216" i="9"/>
  <c r="BB217" i="3"/>
  <c r="BC217" i="3"/>
  <c r="BD217" i="3"/>
  <c r="BE217" i="3"/>
  <c r="BF217" i="3"/>
  <c r="BA217" i="3"/>
  <c r="U216" i="9"/>
  <c r="V216" i="9"/>
  <c r="A217" i="9"/>
  <c r="S218" i="3"/>
  <c r="B217" i="9"/>
  <c r="T218" i="3"/>
  <c r="C217" i="9"/>
  <c r="D217" i="9"/>
  <c r="E217" i="9"/>
  <c r="F217" i="9"/>
  <c r="G217" i="9"/>
  <c r="H217" i="9"/>
  <c r="BG218" i="3"/>
  <c r="BH218" i="3"/>
  <c r="BI218" i="3"/>
  <c r="BJ218" i="3"/>
  <c r="BK218" i="3"/>
  <c r="AJ218" i="3"/>
  <c r="I217" i="9"/>
  <c r="J217" i="9"/>
  <c r="K217" i="9"/>
  <c r="L217" i="9"/>
  <c r="M217" i="9"/>
  <c r="N217" i="9"/>
  <c r="O217" i="9"/>
  <c r="P217" i="9"/>
  <c r="Q217" i="9"/>
  <c r="R217" i="9"/>
  <c r="S217" i="9"/>
  <c r="T217" i="9"/>
  <c r="BB218" i="3"/>
  <c r="BC218" i="3"/>
  <c r="BD218" i="3"/>
  <c r="BE218" i="3"/>
  <c r="BF218" i="3"/>
  <c r="BA218" i="3"/>
  <c r="U217" i="9"/>
  <c r="V217" i="9"/>
  <c r="A218" i="9"/>
  <c r="S219" i="3"/>
  <c r="B218" i="9"/>
  <c r="T219" i="3"/>
  <c r="C218" i="9"/>
  <c r="D218" i="9"/>
  <c r="E218" i="9"/>
  <c r="F218" i="9"/>
  <c r="G218" i="9"/>
  <c r="H218" i="9"/>
  <c r="BG219" i="3"/>
  <c r="BH219" i="3"/>
  <c r="BI219" i="3"/>
  <c r="BJ219" i="3"/>
  <c r="BK219" i="3"/>
  <c r="AJ219" i="3"/>
  <c r="I218" i="9"/>
  <c r="J218" i="9"/>
  <c r="K218" i="9"/>
  <c r="L218" i="9"/>
  <c r="M218" i="9"/>
  <c r="N218" i="9"/>
  <c r="O218" i="9"/>
  <c r="P218" i="9"/>
  <c r="Q218" i="9"/>
  <c r="R218" i="9"/>
  <c r="S218" i="9"/>
  <c r="T218" i="9"/>
  <c r="BB219" i="3"/>
  <c r="BC219" i="3"/>
  <c r="BD219" i="3"/>
  <c r="BE219" i="3"/>
  <c r="BF219" i="3"/>
  <c r="BA219" i="3"/>
  <c r="U218" i="9"/>
  <c r="V218" i="9"/>
  <c r="A219" i="9"/>
  <c r="S220" i="3"/>
  <c r="B219" i="9"/>
  <c r="T220" i="3"/>
  <c r="C219" i="9"/>
  <c r="D219" i="9"/>
  <c r="E219" i="9"/>
  <c r="F219" i="9"/>
  <c r="G219" i="9"/>
  <c r="H219" i="9"/>
  <c r="BG220" i="3"/>
  <c r="BH220" i="3"/>
  <c r="BI220" i="3"/>
  <c r="BJ220" i="3"/>
  <c r="BK220" i="3"/>
  <c r="AJ220" i="3"/>
  <c r="I219" i="9"/>
  <c r="J219" i="9"/>
  <c r="K219" i="9"/>
  <c r="L219" i="9"/>
  <c r="M219" i="9"/>
  <c r="N219" i="9"/>
  <c r="O219" i="9"/>
  <c r="P219" i="9"/>
  <c r="Q219" i="9"/>
  <c r="R219" i="9"/>
  <c r="S219" i="9"/>
  <c r="T219" i="9"/>
  <c r="BB220" i="3"/>
  <c r="BC220" i="3"/>
  <c r="BD220" i="3"/>
  <c r="BE220" i="3"/>
  <c r="BF220" i="3"/>
  <c r="BA220" i="3"/>
  <c r="U219" i="9"/>
  <c r="V219" i="9"/>
  <c r="A220" i="9"/>
  <c r="S221" i="3"/>
  <c r="B220" i="9"/>
  <c r="T221" i="3"/>
  <c r="C220" i="9"/>
  <c r="D220" i="9"/>
  <c r="E220" i="9"/>
  <c r="F220" i="9"/>
  <c r="G220" i="9"/>
  <c r="H220" i="9"/>
  <c r="BG221" i="3"/>
  <c r="BH221" i="3"/>
  <c r="BI221" i="3"/>
  <c r="BJ221" i="3"/>
  <c r="BK221" i="3"/>
  <c r="AJ221" i="3"/>
  <c r="I220" i="9"/>
  <c r="J220" i="9"/>
  <c r="K220" i="9"/>
  <c r="L220" i="9"/>
  <c r="M220" i="9"/>
  <c r="N220" i="9"/>
  <c r="O220" i="9"/>
  <c r="P220" i="9"/>
  <c r="Q220" i="9"/>
  <c r="R220" i="9"/>
  <c r="S220" i="9"/>
  <c r="T220" i="9"/>
  <c r="BB221" i="3"/>
  <c r="BC221" i="3"/>
  <c r="BD221" i="3"/>
  <c r="BE221" i="3"/>
  <c r="BF221" i="3"/>
  <c r="BA221" i="3"/>
  <c r="U220" i="9"/>
  <c r="V220" i="9"/>
  <c r="A221" i="9"/>
  <c r="S222" i="3"/>
  <c r="B221" i="9"/>
  <c r="T222" i="3"/>
  <c r="C221" i="9"/>
  <c r="D221" i="9"/>
  <c r="E221" i="9"/>
  <c r="F221" i="9"/>
  <c r="G221" i="9"/>
  <c r="H221" i="9"/>
  <c r="BG222" i="3"/>
  <c r="BH222" i="3"/>
  <c r="BI222" i="3"/>
  <c r="BJ222" i="3"/>
  <c r="BK222" i="3"/>
  <c r="AJ222" i="3"/>
  <c r="I221" i="9"/>
  <c r="J221" i="9"/>
  <c r="K221" i="9"/>
  <c r="L221" i="9"/>
  <c r="M221" i="9"/>
  <c r="N221" i="9"/>
  <c r="O221" i="9"/>
  <c r="P221" i="9"/>
  <c r="Q221" i="9"/>
  <c r="R221" i="9"/>
  <c r="S221" i="9"/>
  <c r="T221" i="9"/>
  <c r="BB222" i="3"/>
  <c r="BC222" i="3"/>
  <c r="BD222" i="3"/>
  <c r="BE222" i="3"/>
  <c r="BF222" i="3"/>
  <c r="BA222" i="3"/>
  <c r="U221" i="9"/>
  <c r="V221" i="9"/>
  <c r="A222" i="9"/>
  <c r="S223" i="3"/>
  <c r="B222" i="9"/>
  <c r="T223" i="3"/>
  <c r="C222" i="9"/>
  <c r="D222" i="9"/>
  <c r="E222" i="9"/>
  <c r="F222" i="9"/>
  <c r="G222" i="9"/>
  <c r="H222" i="9"/>
  <c r="BG223" i="3"/>
  <c r="BH223" i="3"/>
  <c r="BI223" i="3"/>
  <c r="BJ223" i="3"/>
  <c r="BK223" i="3"/>
  <c r="AJ223" i="3"/>
  <c r="I222" i="9"/>
  <c r="J222" i="9"/>
  <c r="K222" i="9"/>
  <c r="L222" i="9"/>
  <c r="M222" i="9"/>
  <c r="N222" i="9"/>
  <c r="O222" i="9"/>
  <c r="P222" i="9"/>
  <c r="Q222" i="9"/>
  <c r="R222" i="9"/>
  <c r="S222" i="9"/>
  <c r="T222" i="9"/>
  <c r="BB223" i="3"/>
  <c r="BC223" i="3"/>
  <c r="BD223" i="3"/>
  <c r="BE223" i="3"/>
  <c r="BF223" i="3"/>
  <c r="BA223" i="3"/>
  <c r="U222" i="9"/>
  <c r="V222" i="9"/>
  <c r="A223" i="9"/>
  <c r="S224" i="3"/>
  <c r="B223" i="9"/>
  <c r="T224" i="3"/>
  <c r="C223" i="9"/>
  <c r="D223" i="9"/>
  <c r="E223" i="9"/>
  <c r="F223" i="9"/>
  <c r="G223" i="9"/>
  <c r="H223" i="9"/>
  <c r="BG224" i="3"/>
  <c r="BH224" i="3"/>
  <c r="BI224" i="3"/>
  <c r="BJ224" i="3"/>
  <c r="BK224" i="3"/>
  <c r="AJ224" i="3"/>
  <c r="I223" i="9"/>
  <c r="J223" i="9"/>
  <c r="K223" i="9"/>
  <c r="L223" i="9"/>
  <c r="M223" i="9"/>
  <c r="N223" i="9"/>
  <c r="O223" i="9"/>
  <c r="P223" i="9"/>
  <c r="Q223" i="9"/>
  <c r="R223" i="9"/>
  <c r="S223" i="9"/>
  <c r="T223" i="9"/>
  <c r="BB224" i="3"/>
  <c r="BC224" i="3"/>
  <c r="BD224" i="3"/>
  <c r="BE224" i="3"/>
  <c r="BF224" i="3"/>
  <c r="BA224" i="3"/>
  <c r="U223" i="9"/>
  <c r="V223" i="9"/>
  <c r="A224" i="9"/>
  <c r="S225" i="3"/>
  <c r="B224" i="9"/>
  <c r="T225" i="3"/>
  <c r="C224" i="9"/>
  <c r="D224" i="9"/>
  <c r="E224" i="9"/>
  <c r="F224" i="9"/>
  <c r="G224" i="9"/>
  <c r="H224" i="9"/>
  <c r="BG225" i="3"/>
  <c r="BH225" i="3"/>
  <c r="BI225" i="3"/>
  <c r="BJ225" i="3"/>
  <c r="BK225" i="3"/>
  <c r="AJ225" i="3"/>
  <c r="I224" i="9"/>
  <c r="J224" i="9"/>
  <c r="K224" i="9"/>
  <c r="L224" i="9"/>
  <c r="M224" i="9"/>
  <c r="N224" i="9"/>
  <c r="O224" i="9"/>
  <c r="P224" i="9"/>
  <c r="Q224" i="9"/>
  <c r="R224" i="9"/>
  <c r="S224" i="9"/>
  <c r="T224" i="9"/>
  <c r="BB225" i="3"/>
  <c r="BC225" i="3"/>
  <c r="BD225" i="3"/>
  <c r="BE225" i="3"/>
  <c r="BF225" i="3"/>
  <c r="BA225" i="3"/>
  <c r="U224" i="9"/>
  <c r="V224" i="9"/>
  <c r="A225" i="9"/>
  <c r="S226" i="3"/>
  <c r="B225" i="9"/>
  <c r="T226" i="3"/>
  <c r="C225" i="9"/>
  <c r="D225" i="9"/>
  <c r="E225" i="9"/>
  <c r="F225" i="9"/>
  <c r="G225" i="9"/>
  <c r="H225" i="9"/>
  <c r="BG226" i="3"/>
  <c r="BH226" i="3"/>
  <c r="BI226" i="3"/>
  <c r="BJ226" i="3"/>
  <c r="BK226" i="3"/>
  <c r="AJ226" i="3"/>
  <c r="I225" i="9"/>
  <c r="J225" i="9"/>
  <c r="K225" i="9"/>
  <c r="L225" i="9"/>
  <c r="M225" i="9"/>
  <c r="N225" i="9"/>
  <c r="O225" i="9"/>
  <c r="P225" i="9"/>
  <c r="Q225" i="9"/>
  <c r="R225" i="9"/>
  <c r="S225" i="9"/>
  <c r="T225" i="9"/>
  <c r="BB226" i="3"/>
  <c r="BC226" i="3"/>
  <c r="BD226" i="3"/>
  <c r="BE226" i="3"/>
  <c r="BF226" i="3"/>
  <c r="BA226" i="3"/>
  <c r="U225" i="9"/>
  <c r="V225" i="9"/>
  <c r="A226" i="9"/>
  <c r="S227" i="3"/>
  <c r="B226" i="9"/>
  <c r="T227" i="3"/>
  <c r="C226" i="9"/>
  <c r="D226" i="9"/>
  <c r="E226" i="9"/>
  <c r="F226" i="9"/>
  <c r="G226" i="9"/>
  <c r="H226" i="9"/>
  <c r="BG227" i="3"/>
  <c r="BH227" i="3"/>
  <c r="BI227" i="3"/>
  <c r="BJ227" i="3"/>
  <c r="BK227" i="3"/>
  <c r="AJ227" i="3"/>
  <c r="I226" i="9"/>
  <c r="J226" i="9"/>
  <c r="K226" i="9"/>
  <c r="L226" i="9"/>
  <c r="M226" i="9"/>
  <c r="N226" i="9"/>
  <c r="O226" i="9"/>
  <c r="P226" i="9"/>
  <c r="Q226" i="9"/>
  <c r="R226" i="9"/>
  <c r="S226" i="9"/>
  <c r="T226" i="9"/>
  <c r="BB227" i="3"/>
  <c r="BC227" i="3"/>
  <c r="BD227" i="3"/>
  <c r="BE227" i="3"/>
  <c r="BF227" i="3"/>
  <c r="BA227" i="3"/>
  <c r="U226" i="9"/>
  <c r="V226" i="9"/>
  <c r="A227" i="9"/>
  <c r="S228" i="3"/>
  <c r="B227" i="9"/>
  <c r="T228" i="3"/>
  <c r="C227" i="9"/>
  <c r="D227" i="9"/>
  <c r="E227" i="9"/>
  <c r="F227" i="9"/>
  <c r="G227" i="9"/>
  <c r="H227" i="9"/>
  <c r="BG228" i="3"/>
  <c r="BH228" i="3"/>
  <c r="BI228" i="3"/>
  <c r="BJ228" i="3"/>
  <c r="BK228" i="3"/>
  <c r="AJ228" i="3"/>
  <c r="I227" i="9"/>
  <c r="J227" i="9"/>
  <c r="K227" i="9"/>
  <c r="L227" i="9"/>
  <c r="M227" i="9"/>
  <c r="N227" i="9"/>
  <c r="O227" i="9"/>
  <c r="P227" i="9"/>
  <c r="Q227" i="9"/>
  <c r="R227" i="9"/>
  <c r="S227" i="9"/>
  <c r="T227" i="9"/>
  <c r="BB228" i="3"/>
  <c r="BC228" i="3"/>
  <c r="BD228" i="3"/>
  <c r="BE228" i="3"/>
  <c r="BF228" i="3"/>
  <c r="BA228" i="3"/>
  <c r="U227" i="9"/>
  <c r="V227" i="9"/>
  <c r="A228" i="9"/>
  <c r="S229" i="3"/>
  <c r="B228" i="9"/>
  <c r="T229" i="3"/>
  <c r="C228" i="9"/>
  <c r="D228" i="9"/>
  <c r="E228" i="9"/>
  <c r="F228" i="9"/>
  <c r="G228" i="9"/>
  <c r="H228" i="9"/>
  <c r="BG229" i="3"/>
  <c r="BH229" i="3"/>
  <c r="BI229" i="3"/>
  <c r="BJ229" i="3"/>
  <c r="BK229" i="3"/>
  <c r="AJ229" i="3"/>
  <c r="I228" i="9"/>
  <c r="J228" i="9"/>
  <c r="K228" i="9"/>
  <c r="L228" i="9"/>
  <c r="M228" i="9"/>
  <c r="N228" i="9"/>
  <c r="O228" i="9"/>
  <c r="P228" i="9"/>
  <c r="Q228" i="9"/>
  <c r="R228" i="9"/>
  <c r="S228" i="9"/>
  <c r="T228" i="9"/>
  <c r="BB229" i="3"/>
  <c r="BC229" i="3"/>
  <c r="BD229" i="3"/>
  <c r="BE229" i="3"/>
  <c r="BF229" i="3"/>
  <c r="BA229" i="3"/>
  <c r="U228" i="9"/>
  <c r="V228" i="9"/>
  <c r="A229" i="9"/>
  <c r="S230" i="3"/>
  <c r="B229" i="9"/>
  <c r="T230" i="3"/>
  <c r="C229" i="9"/>
  <c r="D229" i="9"/>
  <c r="E229" i="9"/>
  <c r="F229" i="9"/>
  <c r="G229" i="9"/>
  <c r="H229" i="9"/>
  <c r="BG230" i="3"/>
  <c r="BH230" i="3"/>
  <c r="BI230" i="3"/>
  <c r="BJ230" i="3"/>
  <c r="BK230" i="3"/>
  <c r="AJ230" i="3"/>
  <c r="I229" i="9"/>
  <c r="J229" i="9"/>
  <c r="K229" i="9"/>
  <c r="L229" i="9"/>
  <c r="M229" i="9"/>
  <c r="N229" i="9"/>
  <c r="O229" i="9"/>
  <c r="P229" i="9"/>
  <c r="Q229" i="9"/>
  <c r="R229" i="9"/>
  <c r="S229" i="9"/>
  <c r="T229" i="9"/>
  <c r="BB230" i="3"/>
  <c r="BC230" i="3"/>
  <c r="BD230" i="3"/>
  <c r="BE230" i="3"/>
  <c r="BF230" i="3"/>
  <c r="BA230" i="3"/>
  <c r="U229" i="9"/>
  <c r="V229" i="9"/>
  <c r="A230" i="9"/>
  <c r="S231" i="3"/>
  <c r="B230" i="9"/>
  <c r="T231" i="3"/>
  <c r="C230" i="9"/>
  <c r="D230" i="9"/>
  <c r="E230" i="9"/>
  <c r="F230" i="9"/>
  <c r="G230" i="9"/>
  <c r="H230" i="9"/>
  <c r="BG231" i="3"/>
  <c r="BH231" i="3"/>
  <c r="BI231" i="3"/>
  <c r="BJ231" i="3"/>
  <c r="BK231" i="3"/>
  <c r="AJ231" i="3"/>
  <c r="I230" i="9"/>
  <c r="J230" i="9"/>
  <c r="K230" i="9"/>
  <c r="L230" i="9"/>
  <c r="M230" i="9"/>
  <c r="N230" i="9"/>
  <c r="O230" i="9"/>
  <c r="P230" i="9"/>
  <c r="Q230" i="9"/>
  <c r="R230" i="9"/>
  <c r="S230" i="9"/>
  <c r="T230" i="9"/>
  <c r="BB231" i="3"/>
  <c r="BC231" i="3"/>
  <c r="BD231" i="3"/>
  <c r="BE231" i="3"/>
  <c r="BF231" i="3"/>
  <c r="BA231" i="3"/>
  <c r="U230" i="9"/>
  <c r="V230" i="9"/>
  <c r="A231" i="9"/>
  <c r="S232" i="3"/>
  <c r="B231" i="9"/>
  <c r="T232" i="3"/>
  <c r="C231" i="9"/>
  <c r="D231" i="9"/>
  <c r="E231" i="9"/>
  <c r="F231" i="9"/>
  <c r="G231" i="9"/>
  <c r="H231" i="9"/>
  <c r="BG232" i="3"/>
  <c r="BH232" i="3"/>
  <c r="BI232" i="3"/>
  <c r="BJ232" i="3"/>
  <c r="BK232" i="3"/>
  <c r="AJ232" i="3"/>
  <c r="I231" i="9"/>
  <c r="J231" i="9"/>
  <c r="K231" i="9"/>
  <c r="L231" i="9"/>
  <c r="M231" i="9"/>
  <c r="N231" i="9"/>
  <c r="O231" i="9"/>
  <c r="P231" i="9"/>
  <c r="Q231" i="9"/>
  <c r="R231" i="9"/>
  <c r="S231" i="9"/>
  <c r="T231" i="9"/>
  <c r="BB232" i="3"/>
  <c r="BC232" i="3"/>
  <c r="BD232" i="3"/>
  <c r="BE232" i="3"/>
  <c r="BF232" i="3"/>
  <c r="BA232" i="3"/>
  <c r="U231" i="9"/>
  <c r="V231" i="9"/>
  <c r="A232" i="9"/>
  <c r="S233" i="3"/>
  <c r="B232" i="9"/>
  <c r="T233" i="3"/>
  <c r="C232" i="9"/>
  <c r="D232" i="9"/>
  <c r="E232" i="9"/>
  <c r="F232" i="9"/>
  <c r="G232" i="9"/>
  <c r="H232" i="9"/>
  <c r="BG233" i="3"/>
  <c r="BH233" i="3"/>
  <c r="BI233" i="3"/>
  <c r="BJ233" i="3"/>
  <c r="BK233" i="3"/>
  <c r="AJ233" i="3"/>
  <c r="I232" i="9"/>
  <c r="J232" i="9"/>
  <c r="K232" i="9"/>
  <c r="L232" i="9"/>
  <c r="M232" i="9"/>
  <c r="N232" i="9"/>
  <c r="O232" i="9"/>
  <c r="P232" i="9"/>
  <c r="Q232" i="9"/>
  <c r="R232" i="9"/>
  <c r="S232" i="9"/>
  <c r="T232" i="9"/>
  <c r="BB233" i="3"/>
  <c r="BC233" i="3"/>
  <c r="BD233" i="3"/>
  <c r="BE233" i="3"/>
  <c r="BF233" i="3"/>
  <c r="BA233" i="3"/>
  <c r="U232" i="9"/>
  <c r="V232" i="9"/>
  <c r="A233" i="9"/>
  <c r="S234" i="3"/>
  <c r="B233" i="9"/>
  <c r="T234" i="3"/>
  <c r="C233" i="9"/>
  <c r="D233" i="9"/>
  <c r="E233" i="9"/>
  <c r="F233" i="9"/>
  <c r="G233" i="9"/>
  <c r="H233" i="9"/>
  <c r="BG234" i="3"/>
  <c r="BH234" i="3"/>
  <c r="BI234" i="3"/>
  <c r="BJ234" i="3"/>
  <c r="BK234" i="3"/>
  <c r="AJ234" i="3"/>
  <c r="I233" i="9"/>
  <c r="J233" i="9"/>
  <c r="K233" i="9"/>
  <c r="L233" i="9"/>
  <c r="M233" i="9"/>
  <c r="N233" i="9"/>
  <c r="O233" i="9"/>
  <c r="P233" i="9"/>
  <c r="Q233" i="9"/>
  <c r="R233" i="9"/>
  <c r="S233" i="9"/>
  <c r="T233" i="9"/>
  <c r="BB234" i="3"/>
  <c r="BC234" i="3"/>
  <c r="BD234" i="3"/>
  <c r="BE234" i="3"/>
  <c r="BF234" i="3"/>
  <c r="BA234" i="3"/>
  <c r="U233" i="9"/>
  <c r="V233" i="9"/>
  <c r="A234" i="9"/>
  <c r="S235" i="3"/>
  <c r="B234" i="9"/>
  <c r="T235" i="3"/>
  <c r="C234" i="9"/>
  <c r="D234" i="9"/>
  <c r="E234" i="9"/>
  <c r="F234" i="9"/>
  <c r="G234" i="9"/>
  <c r="H234" i="9"/>
  <c r="BG235" i="3"/>
  <c r="BH235" i="3"/>
  <c r="BI235" i="3"/>
  <c r="BJ235" i="3"/>
  <c r="BK235" i="3"/>
  <c r="AJ235" i="3"/>
  <c r="I234" i="9"/>
  <c r="J234" i="9"/>
  <c r="K234" i="9"/>
  <c r="L234" i="9"/>
  <c r="M234" i="9"/>
  <c r="N234" i="9"/>
  <c r="O234" i="9"/>
  <c r="P234" i="9"/>
  <c r="Q234" i="9"/>
  <c r="R234" i="9"/>
  <c r="S234" i="9"/>
  <c r="T234" i="9"/>
  <c r="BB235" i="3"/>
  <c r="BC235" i="3"/>
  <c r="BD235" i="3"/>
  <c r="BE235" i="3"/>
  <c r="BF235" i="3"/>
  <c r="BA235" i="3"/>
  <c r="U234" i="9"/>
  <c r="V234" i="9"/>
  <c r="A235" i="9"/>
  <c r="S236" i="3"/>
  <c r="B235" i="9"/>
  <c r="T236" i="3"/>
  <c r="C235" i="9"/>
  <c r="D235" i="9"/>
  <c r="E235" i="9"/>
  <c r="F235" i="9"/>
  <c r="G235" i="9"/>
  <c r="H235" i="9"/>
  <c r="BG236" i="3"/>
  <c r="BH236" i="3"/>
  <c r="BI236" i="3"/>
  <c r="BJ236" i="3"/>
  <c r="BK236" i="3"/>
  <c r="AJ236" i="3"/>
  <c r="I235" i="9"/>
  <c r="J235" i="9"/>
  <c r="K235" i="9"/>
  <c r="L235" i="9"/>
  <c r="M235" i="9"/>
  <c r="N235" i="9"/>
  <c r="O235" i="9"/>
  <c r="P235" i="9"/>
  <c r="Q235" i="9"/>
  <c r="R235" i="9"/>
  <c r="S235" i="9"/>
  <c r="T235" i="9"/>
  <c r="BB236" i="3"/>
  <c r="BC236" i="3"/>
  <c r="BD236" i="3"/>
  <c r="BE236" i="3"/>
  <c r="BF236" i="3"/>
  <c r="BA236" i="3"/>
  <c r="U235" i="9"/>
  <c r="V235" i="9"/>
  <c r="A236" i="9"/>
  <c r="S237" i="3"/>
  <c r="B236" i="9"/>
  <c r="T237" i="3"/>
  <c r="C236" i="9"/>
  <c r="D236" i="9"/>
  <c r="E236" i="9"/>
  <c r="F236" i="9"/>
  <c r="G236" i="9"/>
  <c r="H236" i="9"/>
  <c r="BG237" i="3"/>
  <c r="BH237" i="3"/>
  <c r="BI237" i="3"/>
  <c r="BJ237" i="3"/>
  <c r="BK237" i="3"/>
  <c r="AJ237" i="3"/>
  <c r="I236" i="9"/>
  <c r="J236" i="9"/>
  <c r="K236" i="9"/>
  <c r="L236" i="9"/>
  <c r="M236" i="9"/>
  <c r="N236" i="9"/>
  <c r="O236" i="9"/>
  <c r="P236" i="9"/>
  <c r="Q236" i="9"/>
  <c r="R236" i="9"/>
  <c r="S236" i="9"/>
  <c r="T236" i="9"/>
  <c r="BB237" i="3"/>
  <c r="BC237" i="3"/>
  <c r="BD237" i="3"/>
  <c r="BE237" i="3"/>
  <c r="BF237" i="3"/>
  <c r="BA237" i="3"/>
  <c r="U236" i="9"/>
  <c r="V236" i="9"/>
  <c r="A237" i="9"/>
  <c r="S238" i="3"/>
  <c r="B237" i="9"/>
  <c r="T238" i="3"/>
  <c r="C237" i="9"/>
  <c r="D237" i="9"/>
  <c r="E237" i="9"/>
  <c r="F237" i="9"/>
  <c r="G237" i="9"/>
  <c r="H237" i="9"/>
  <c r="BG238" i="3"/>
  <c r="BH238" i="3"/>
  <c r="BI238" i="3"/>
  <c r="BJ238" i="3"/>
  <c r="BK238" i="3"/>
  <c r="AJ238" i="3"/>
  <c r="I237" i="9"/>
  <c r="J237" i="9"/>
  <c r="K237" i="9"/>
  <c r="L237" i="9"/>
  <c r="M237" i="9"/>
  <c r="N237" i="9"/>
  <c r="O237" i="9"/>
  <c r="P237" i="9"/>
  <c r="Q237" i="9"/>
  <c r="R237" i="9"/>
  <c r="S237" i="9"/>
  <c r="T237" i="9"/>
  <c r="BB238" i="3"/>
  <c r="BC238" i="3"/>
  <c r="BD238" i="3"/>
  <c r="BE238" i="3"/>
  <c r="BF238" i="3"/>
  <c r="BA238" i="3"/>
  <c r="U237" i="9"/>
  <c r="V237" i="9"/>
  <c r="A238" i="9"/>
  <c r="S239" i="3"/>
  <c r="B238" i="9"/>
  <c r="T239" i="3"/>
  <c r="C238" i="9"/>
  <c r="D238" i="9"/>
  <c r="E238" i="9"/>
  <c r="F238" i="9"/>
  <c r="G238" i="9"/>
  <c r="H238" i="9"/>
  <c r="BG239" i="3"/>
  <c r="BH239" i="3"/>
  <c r="BI239" i="3"/>
  <c r="BJ239" i="3"/>
  <c r="BK239" i="3"/>
  <c r="AJ239" i="3"/>
  <c r="I238" i="9"/>
  <c r="J238" i="9"/>
  <c r="K238" i="9"/>
  <c r="L238" i="9"/>
  <c r="M238" i="9"/>
  <c r="N238" i="9"/>
  <c r="O238" i="9"/>
  <c r="P238" i="9"/>
  <c r="Q238" i="9"/>
  <c r="R238" i="9"/>
  <c r="S238" i="9"/>
  <c r="T238" i="9"/>
  <c r="BB239" i="3"/>
  <c r="BC239" i="3"/>
  <c r="BD239" i="3"/>
  <c r="BE239" i="3"/>
  <c r="BF239" i="3"/>
  <c r="BA239" i="3"/>
  <c r="U238" i="9"/>
  <c r="V238" i="9"/>
  <c r="A239" i="9"/>
  <c r="S240" i="3"/>
  <c r="B239" i="9"/>
  <c r="T240" i="3"/>
  <c r="C239" i="9"/>
  <c r="D239" i="9"/>
  <c r="E239" i="9"/>
  <c r="F239" i="9"/>
  <c r="G239" i="9"/>
  <c r="H239" i="9"/>
  <c r="BG240" i="3"/>
  <c r="BH240" i="3"/>
  <c r="BI240" i="3"/>
  <c r="BJ240" i="3"/>
  <c r="BK240" i="3"/>
  <c r="AJ240" i="3"/>
  <c r="I239" i="9"/>
  <c r="J239" i="9"/>
  <c r="K239" i="9"/>
  <c r="L239" i="9"/>
  <c r="M239" i="9"/>
  <c r="N239" i="9"/>
  <c r="O239" i="9"/>
  <c r="P239" i="9"/>
  <c r="Q239" i="9"/>
  <c r="R239" i="9"/>
  <c r="S239" i="9"/>
  <c r="T239" i="9"/>
  <c r="BB240" i="3"/>
  <c r="BC240" i="3"/>
  <c r="BD240" i="3"/>
  <c r="BE240" i="3"/>
  <c r="BF240" i="3"/>
  <c r="BA240" i="3"/>
  <c r="U239" i="9"/>
  <c r="V239" i="9"/>
  <c r="A240" i="9"/>
  <c r="S241" i="3"/>
  <c r="B240" i="9"/>
  <c r="T241" i="3"/>
  <c r="C240" i="9"/>
  <c r="D240" i="9"/>
  <c r="E240" i="9"/>
  <c r="F240" i="9"/>
  <c r="G240" i="9"/>
  <c r="H240" i="9"/>
  <c r="BG241" i="3"/>
  <c r="BH241" i="3"/>
  <c r="BI241" i="3"/>
  <c r="BJ241" i="3"/>
  <c r="BK241" i="3"/>
  <c r="AJ241" i="3"/>
  <c r="I240" i="9"/>
  <c r="J240" i="9"/>
  <c r="K240" i="9"/>
  <c r="L240" i="9"/>
  <c r="M240" i="9"/>
  <c r="N240" i="9"/>
  <c r="O240" i="9"/>
  <c r="P240" i="9"/>
  <c r="Q240" i="9"/>
  <c r="R240" i="9"/>
  <c r="S240" i="9"/>
  <c r="T240" i="9"/>
  <c r="BB241" i="3"/>
  <c r="BC241" i="3"/>
  <c r="BD241" i="3"/>
  <c r="BE241" i="3"/>
  <c r="BF241" i="3"/>
  <c r="BA241" i="3"/>
  <c r="U240" i="9"/>
  <c r="V240" i="9"/>
  <c r="A241" i="9"/>
  <c r="S242" i="3"/>
  <c r="B241" i="9"/>
  <c r="T242" i="3"/>
  <c r="C241" i="9"/>
  <c r="D241" i="9"/>
  <c r="E241" i="9"/>
  <c r="F241" i="9"/>
  <c r="G241" i="9"/>
  <c r="H241" i="9"/>
  <c r="BG242" i="3"/>
  <c r="BH242" i="3"/>
  <c r="BI242" i="3"/>
  <c r="BJ242" i="3"/>
  <c r="BK242" i="3"/>
  <c r="AJ242" i="3"/>
  <c r="I241" i="9"/>
  <c r="J241" i="9"/>
  <c r="K241" i="9"/>
  <c r="L241" i="9"/>
  <c r="M241" i="9"/>
  <c r="N241" i="9"/>
  <c r="O241" i="9"/>
  <c r="P241" i="9"/>
  <c r="Q241" i="9"/>
  <c r="R241" i="9"/>
  <c r="S241" i="9"/>
  <c r="T241" i="9"/>
  <c r="BB242" i="3"/>
  <c r="BC242" i="3"/>
  <c r="BD242" i="3"/>
  <c r="BE242" i="3"/>
  <c r="BF242" i="3"/>
  <c r="BA242" i="3"/>
  <c r="U241" i="9"/>
  <c r="V241" i="9"/>
  <c r="A242" i="9"/>
  <c r="S243" i="3"/>
  <c r="B242" i="9"/>
  <c r="T243" i="3"/>
  <c r="C242" i="9"/>
  <c r="D242" i="9"/>
  <c r="E242" i="9"/>
  <c r="F242" i="9"/>
  <c r="G242" i="9"/>
  <c r="H242" i="9"/>
  <c r="BG243" i="3"/>
  <c r="BH243" i="3"/>
  <c r="BI243" i="3"/>
  <c r="BJ243" i="3"/>
  <c r="BK243" i="3"/>
  <c r="AJ243" i="3"/>
  <c r="I242" i="9"/>
  <c r="J242" i="9"/>
  <c r="K242" i="9"/>
  <c r="L242" i="9"/>
  <c r="M242" i="9"/>
  <c r="N242" i="9"/>
  <c r="O242" i="9"/>
  <c r="P242" i="9"/>
  <c r="Q242" i="9"/>
  <c r="R242" i="9"/>
  <c r="S242" i="9"/>
  <c r="T242" i="9"/>
  <c r="BB243" i="3"/>
  <c r="BC243" i="3"/>
  <c r="BD243" i="3"/>
  <c r="BE243" i="3"/>
  <c r="BF243" i="3"/>
  <c r="BA243" i="3"/>
  <c r="U242" i="9"/>
  <c r="V242" i="9"/>
  <c r="A243" i="9"/>
  <c r="S244" i="3"/>
  <c r="B243" i="9"/>
  <c r="T244" i="3"/>
  <c r="C243" i="9"/>
  <c r="D243" i="9"/>
  <c r="E243" i="9"/>
  <c r="F243" i="9"/>
  <c r="G243" i="9"/>
  <c r="H243" i="9"/>
  <c r="BG244" i="3"/>
  <c r="BH244" i="3"/>
  <c r="BI244" i="3"/>
  <c r="BJ244" i="3"/>
  <c r="BK244" i="3"/>
  <c r="AJ244" i="3"/>
  <c r="I243" i="9"/>
  <c r="J243" i="9"/>
  <c r="K243" i="9"/>
  <c r="L243" i="9"/>
  <c r="M243" i="9"/>
  <c r="N243" i="9"/>
  <c r="O243" i="9"/>
  <c r="P243" i="9"/>
  <c r="Q243" i="9"/>
  <c r="R243" i="9"/>
  <c r="S243" i="9"/>
  <c r="T243" i="9"/>
  <c r="BB244" i="3"/>
  <c r="BC244" i="3"/>
  <c r="BD244" i="3"/>
  <c r="BE244" i="3"/>
  <c r="BF244" i="3"/>
  <c r="BA244" i="3"/>
  <c r="U243" i="9"/>
  <c r="V243" i="9"/>
  <c r="A244" i="9"/>
  <c r="S245" i="3"/>
  <c r="B244" i="9"/>
  <c r="T245" i="3"/>
  <c r="C244" i="9"/>
  <c r="D244" i="9"/>
  <c r="E244" i="9"/>
  <c r="F244" i="9"/>
  <c r="G244" i="9"/>
  <c r="H244" i="9"/>
  <c r="BG245" i="3"/>
  <c r="BH245" i="3"/>
  <c r="BI245" i="3"/>
  <c r="BJ245" i="3"/>
  <c r="BK245" i="3"/>
  <c r="AJ245" i="3"/>
  <c r="I244" i="9"/>
  <c r="J244" i="9"/>
  <c r="K244" i="9"/>
  <c r="L244" i="9"/>
  <c r="M244" i="9"/>
  <c r="N244" i="9"/>
  <c r="O244" i="9"/>
  <c r="P244" i="9"/>
  <c r="Q244" i="9"/>
  <c r="R244" i="9"/>
  <c r="S244" i="9"/>
  <c r="T244" i="9"/>
  <c r="BB245" i="3"/>
  <c r="BC245" i="3"/>
  <c r="BD245" i="3"/>
  <c r="BE245" i="3"/>
  <c r="BF245" i="3"/>
  <c r="BA245" i="3"/>
  <c r="U244" i="9"/>
  <c r="V244" i="9"/>
  <c r="A245" i="9"/>
  <c r="S246" i="3"/>
  <c r="B245" i="9"/>
  <c r="T246" i="3"/>
  <c r="C245" i="9"/>
  <c r="D245" i="9"/>
  <c r="E245" i="9"/>
  <c r="F245" i="9"/>
  <c r="G245" i="9"/>
  <c r="H245" i="9"/>
  <c r="BG246" i="3"/>
  <c r="BH246" i="3"/>
  <c r="BI246" i="3"/>
  <c r="BJ246" i="3"/>
  <c r="BK246" i="3"/>
  <c r="AJ246" i="3"/>
  <c r="I245" i="9"/>
  <c r="J245" i="9"/>
  <c r="K245" i="9"/>
  <c r="L245" i="9"/>
  <c r="M245" i="9"/>
  <c r="N245" i="9"/>
  <c r="O245" i="9"/>
  <c r="P245" i="9"/>
  <c r="Q245" i="9"/>
  <c r="R245" i="9"/>
  <c r="S245" i="9"/>
  <c r="T245" i="9"/>
  <c r="BB246" i="3"/>
  <c r="BC246" i="3"/>
  <c r="BD246" i="3"/>
  <c r="BE246" i="3"/>
  <c r="BF246" i="3"/>
  <c r="BA246" i="3"/>
  <c r="U245" i="9"/>
  <c r="V245" i="9"/>
  <c r="A246" i="9"/>
  <c r="S247" i="3"/>
  <c r="B246" i="9"/>
  <c r="T247" i="3"/>
  <c r="C246" i="9"/>
  <c r="D246" i="9"/>
  <c r="E246" i="9"/>
  <c r="F246" i="9"/>
  <c r="G246" i="9"/>
  <c r="H246" i="9"/>
  <c r="BG247" i="3"/>
  <c r="BH247" i="3"/>
  <c r="BI247" i="3"/>
  <c r="BJ247" i="3"/>
  <c r="BK247" i="3"/>
  <c r="AJ247" i="3"/>
  <c r="I246" i="9"/>
  <c r="J246" i="9"/>
  <c r="K246" i="9"/>
  <c r="L246" i="9"/>
  <c r="M246" i="9"/>
  <c r="N246" i="9"/>
  <c r="O246" i="9"/>
  <c r="P246" i="9"/>
  <c r="Q246" i="9"/>
  <c r="R246" i="9"/>
  <c r="S246" i="9"/>
  <c r="T246" i="9"/>
  <c r="BB247" i="3"/>
  <c r="BC247" i="3"/>
  <c r="BD247" i="3"/>
  <c r="BE247" i="3"/>
  <c r="BF247" i="3"/>
  <c r="BA247" i="3"/>
  <c r="U246" i="9"/>
  <c r="V246" i="9"/>
  <c r="A247" i="9"/>
  <c r="S248" i="3"/>
  <c r="B247" i="9"/>
  <c r="T248" i="3"/>
  <c r="C247" i="9"/>
  <c r="D247" i="9"/>
  <c r="E247" i="9"/>
  <c r="F247" i="9"/>
  <c r="G247" i="9"/>
  <c r="H247" i="9"/>
  <c r="BG248" i="3"/>
  <c r="BH248" i="3"/>
  <c r="BI248" i="3"/>
  <c r="BJ248" i="3"/>
  <c r="BK248" i="3"/>
  <c r="AJ248" i="3"/>
  <c r="I247" i="9"/>
  <c r="J247" i="9"/>
  <c r="K247" i="9"/>
  <c r="L247" i="9"/>
  <c r="M247" i="9"/>
  <c r="N247" i="9"/>
  <c r="O247" i="9"/>
  <c r="P247" i="9"/>
  <c r="Q247" i="9"/>
  <c r="R247" i="9"/>
  <c r="S247" i="9"/>
  <c r="T247" i="9"/>
  <c r="BB248" i="3"/>
  <c r="BC248" i="3"/>
  <c r="BD248" i="3"/>
  <c r="BE248" i="3"/>
  <c r="BF248" i="3"/>
  <c r="BA248" i="3"/>
  <c r="U247" i="9"/>
  <c r="V247" i="9"/>
  <c r="A248" i="9"/>
  <c r="S249" i="3"/>
  <c r="B248" i="9"/>
  <c r="T249" i="3"/>
  <c r="C248" i="9"/>
  <c r="D248" i="9"/>
  <c r="E248" i="9"/>
  <c r="F248" i="9"/>
  <c r="G248" i="9"/>
  <c r="H248" i="9"/>
  <c r="BG249" i="3"/>
  <c r="BH249" i="3"/>
  <c r="BI249" i="3"/>
  <c r="BJ249" i="3"/>
  <c r="BK249" i="3"/>
  <c r="AJ249" i="3"/>
  <c r="I248" i="9"/>
  <c r="J248" i="9"/>
  <c r="K248" i="9"/>
  <c r="L248" i="9"/>
  <c r="M248" i="9"/>
  <c r="N248" i="9"/>
  <c r="O248" i="9"/>
  <c r="P248" i="9"/>
  <c r="Q248" i="9"/>
  <c r="R248" i="9"/>
  <c r="S248" i="9"/>
  <c r="T248" i="9"/>
  <c r="BB249" i="3"/>
  <c r="BC249" i="3"/>
  <c r="BD249" i="3"/>
  <c r="BE249" i="3"/>
  <c r="BF249" i="3"/>
  <c r="BA249" i="3"/>
  <c r="U248" i="9"/>
  <c r="V248" i="9"/>
  <c r="A249" i="9"/>
  <c r="S250" i="3"/>
  <c r="B249" i="9"/>
  <c r="T250" i="3"/>
  <c r="C249" i="9"/>
  <c r="D249" i="9"/>
  <c r="E249" i="9"/>
  <c r="F249" i="9"/>
  <c r="G249" i="9"/>
  <c r="H249" i="9"/>
  <c r="BG250" i="3"/>
  <c r="BH250" i="3"/>
  <c r="BI250" i="3"/>
  <c r="BJ250" i="3"/>
  <c r="BK250" i="3"/>
  <c r="AJ250" i="3"/>
  <c r="I249" i="9"/>
  <c r="J249" i="9"/>
  <c r="K249" i="9"/>
  <c r="L249" i="9"/>
  <c r="M249" i="9"/>
  <c r="N249" i="9"/>
  <c r="O249" i="9"/>
  <c r="P249" i="9"/>
  <c r="Q249" i="9"/>
  <c r="R249" i="9"/>
  <c r="S249" i="9"/>
  <c r="T249" i="9"/>
  <c r="BB250" i="3"/>
  <c r="BC250" i="3"/>
  <c r="BD250" i="3"/>
  <c r="BE250" i="3"/>
  <c r="BF250" i="3"/>
  <c r="BA250" i="3"/>
  <c r="U249" i="9"/>
  <c r="V249" i="9"/>
  <c r="A250" i="9"/>
  <c r="S251" i="3"/>
  <c r="B250" i="9"/>
  <c r="T251" i="3"/>
  <c r="C250" i="9"/>
  <c r="D250" i="9"/>
  <c r="E250" i="9"/>
  <c r="F250" i="9"/>
  <c r="G250" i="9"/>
  <c r="H250" i="9"/>
  <c r="BG251" i="3"/>
  <c r="BH251" i="3"/>
  <c r="BI251" i="3"/>
  <c r="BJ251" i="3"/>
  <c r="BK251" i="3"/>
  <c r="AJ251" i="3"/>
  <c r="I250" i="9"/>
  <c r="J250" i="9"/>
  <c r="K250" i="9"/>
  <c r="L250" i="9"/>
  <c r="M250" i="9"/>
  <c r="N250" i="9"/>
  <c r="O250" i="9"/>
  <c r="P250" i="9"/>
  <c r="Q250" i="9"/>
  <c r="R250" i="9"/>
  <c r="S250" i="9"/>
  <c r="T250" i="9"/>
  <c r="BB251" i="3"/>
  <c r="BC251" i="3"/>
  <c r="BD251" i="3"/>
  <c r="BE251" i="3"/>
  <c r="BF251" i="3"/>
  <c r="BA251" i="3"/>
  <c r="U250" i="9"/>
  <c r="V250" i="9"/>
  <c r="A251" i="9"/>
  <c r="S252" i="3"/>
  <c r="B251" i="9"/>
  <c r="T252" i="3"/>
  <c r="C251" i="9"/>
  <c r="D251" i="9"/>
  <c r="E251" i="9"/>
  <c r="F251" i="9"/>
  <c r="G251" i="9"/>
  <c r="H251" i="9"/>
  <c r="BG252" i="3"/>
  <c r="BH252" i="3"/>
  <c r="BI252" i="3"/>
  <c r="BJ252" i="3"/>
  <c r="BK252" i="3"/>
  <c r="AJ252" i="3"/>
  <c r="I251" i="9"/>
  <c r="J251" i="9"/>
  <c r="K251" i="9"/>
  <c r="L251" i="9"/>
  <c r="M251" i="9"/>
  <c r="N251" i="9"/>
  <c r="O251" i="9"/>
  <c r="P251" i="9"/>
  <c r="Q251" i="9"/>
  <c r="R251" i="9"/>
  <c r="S251" i="9"/>
  <c r="T251" i="9"/>
  <c r="BB252" i="3"/>
  <c r="BC252" i="3"/>
  <c r="BD252" i="3"/>
  <c r="BE252" i="3"/>
  <c r="BF252" i="3"/>
  <c r="BA252" i="3"/>
  <c r="U251" i="9"/>
  <c r="V251" i="9"/>
  <c r="A252" i="9"/>
  <c r="S253" i="3"/>
  <c r="B252" i="9"/>
  <c r="T253" i="3"/>
  <c r="C252" i="9"/>
  <c r="D252" i="9"/>
  <c r="E252" i="9"/>
  <c r="F252" i="9"/>
  <c r="G252" i="9"/>
  <c r="H252" i="9"/>
  <c r="BG253" i="3"/>
  <c r="BH253" i="3"/>
  <c r="BI253" i="3"/>
  <c r="BJ253" i="3"/>
  <c r="BK253" i="3"/>
  <c r="AJ253" i="3"/>
  <c r="I252" i="9"/>
  <c r="J252" i="9"/>
  <c r="K252" i="9"/>
  <c r="L252" i="9"/>
  <c r="M252" i="9"/>
  <c r="N252" i="9"/>
  <c r="O252" i="9"/>
  <c r="P252" i="9"/>
  <c r="Q252" i="9"/>
  <c r="R252" i="9"/>
  <c r="S252" i="9"/>
  <c r="T252" i="9"/>
  <c r="BB253" i="3"/>
  <c r="BC253" i="3"/>
  <c r="BD253" i="3"/>
  <c r="BE253" i="3"/>
  <c r="BF253" i="3"/>
  <c r="BA253" i="3"/>
  <c r="U252" i="9"/>
  <c r="V252" i="9"/>
  <c r="A253" i="9"/>
  <c r="S254" i="3"/>
  <c r="B253" i="9"/>
  <c r="T254" i="3"/>
  <c r="C253" i="9"/>
  <c r="D253" i="9"/>
  <c r="E253" i="9"/>
  <c r="F253" i="9"/>
  <c r="G253" i="9"/>
  <c r="H253" i="9"/>
  <c r="BG254" i="3"/>
  <c r="BH254" i="3"/>
  <c r="BI254" i="3"/>
  <c r="BJ254" i="3"/>
  <c r="BK254" i="3"/>
  <c r="AJ254" i="3"/>
  <c r="I253" i="9"/>
  <c r="J253" i="9"/>
  <c r="K253" i="9"/>
  <c r="L253" i="9"/>
  <c r="M253" i="9"/>
  <c r="N253" i="9"/>
  <c r="O253" i="9"/>
  <c r="P253" i="9"/>
  <c r="Q253" i="9"/>
  <c r="R253" i="9"/>
  <c r="S253" i="9"/>
  <c r="T253" i="9"/>
  <c r="BB254" i="3"/>
  <c r="BC254" i="3"/>
  <c r="BD254" i="3"/>
  <c r="BE254" i="3"/>
  <c r="BF254" i="3"/>
  <c r="BA254" i="3"/>
  <c r="U253" i="9"/>
  <c r="V253" i="9"/>
  <c r="A254" i="9"/>
  <c r="S255" i="3"/>
  <c r="B254" i="9"/>
  <c r="T255" i="3"/>
  <c r="C254" i="9"/>
  <c r="D254" i="9"/>
  <c r="E254" i="9"/>
  <c r="F254" i="9"/>
  <c r="G254" i="9"/>
  <c r="H254" i="9"/>
  <c r="BG255" i="3"/>
  <c r="BH255" i="3"/>
  <c r="BI255" i="3"/>
  <c r="BJ255" i="3"/>
  <c r="BK255" i="3"/>
  <c r="AJ255" i="3"/>
  <c r="I254" i="9"/>
  <c r="J254" i="9"/>
  <c r="K254" i="9"/>
  <c r="L254" i="9"/>
  <c r="M254" i="9"/>
  <c r="N254" i="9"/>
  <c r="O254" i="9"/>
  <c r="P254" i="9"/>
  <c r="Q254" i="9"/>
  <c r="R254" i="9"/>
  <c r="S254" i="9"/>
  <c r="T254" i="9"/>
  <c r="BB255" i="3"/>
  <c r="BC255" i="3"/>
  <c r="BD255" i="3"/>
  <c r="BE255" i="3"/>
  <c r="BF255" i="3"/>
  <c r="BA255" i="3"/>
  <c r="U254" i="9"/>
  <c r="V254" i="9"/>
  <c r="A255" i="9"/>
  <c r="S256" i="3"/>
  <c r="B255" i="9"/>
  <c r="T256" i="3"/>
  <c r="C255" i="9"/>
  <c r="D255" i="9"/>
  <c r="E255" i="9"/>
  <c r="F255" i="9"/>
  <c r="G255" i="9"/>
  <c r="H255" i="9"/>
  <c r="BG256" i="3"/>
  <c r="BH256" i="3"/>
  <c r="BI256" i="3"/>
  <c r="BJ256" i="3"/>
  <c r="BK256" i="3"/>
  <c r="AJ256" i="3"/>
  <c r="I255" i="9"/>
  <c r="J255" i="9"/>
  <c r="K255" i="9"/>
  <c r="L255" i="9"/>
  <c r="M255" i="9"/>
  <c r="N255" i="9"/>
  <c r="O255" i="9"/>
  <c r="P255" i="9"/>
  <c r="Q255" i="9"/>
  <c r="R255" i="9"/>
  <c r="S255" i="9"/>
  <c r="T255" i="9"/>
  <c r="BB256" i="3"/>
  <c r="BC256" i="3"/>
  <c r="BD256" i="3"/>
  <c r="BE256" i="3"/>
  <c r="BF256" i="3"/>
  <c r="BA256" i="3"/>
  <c r="U255" i="9"/>
  <c r="V255" i="9"/>
  <c r="A256" i="9"/>
  <c r="S257" i="3"/>
  <c r="B256" i="9"/>
  <c r="T257" i="3"/>
  <c r="C256" i="9"/>
  <c r="D256" i="9"/>
  <c r="E256" i="9"/>
  <c r="F256" i="9"/>
  <c r="G256" i="9"/>
  <c r="H256" i="9"/>
  <c r="BG257" i="3"/>
  <c r="BH257" i="3"/>
  <c r="BI257" i="3"/>
  <c r="BJ257" i="3"/>
  <c r="BK257" i="3"/>
  <c r="AJ257" i="3"/>
  <c r="I256" i="9"/>
  <c r="J256" i="9"/>
  <c r="K256" i="9"/>
  <c r="L256" i="9"/>
  <c r="M256" i="9"/>
  <c r="N256" i="9"/>
  <c r="O256" i="9"/>
  <c r="P256" i="9"/>
  <c r="Q256" i="9"/>
  <c r="R256" i="9"/>
  <c r="S256" i="9"/>
  <c r="T256" i="9"/>
  <c r="BB257" i="3"/>
  <c r="BC257" i="3"/>
  <c r="BD257" i="3"/>
  <c r="BE257" i="3"/>
  <c r="BF257" i="3"/>
  <c r="BA257" i="3"/>
  <c r="U256" i="9"/>
  <c r="V256" i="9"/>
  <c r="A257" i="9"/>
  <c r="S258" i="3"/>
  <c r="B257" i="9"/>
  <c r="T258" i="3"/>
  <c r="C257" i="9"/>
  <c r="D257" i="9"/>
  <c r="E257" i="9"/>
  <c r="F257" i="9"/>
  <c r="G257" i="9"/>
  <c r="H257" i="9"/>
  <c r="BG258" i="3"/>
  <c r="BH258" i="3"/>
  <c r="BI258" i="3"/>
  <c r="BJ258" i="3"/>
  <c r="BK258" i="3"/>
  <c r="AJ258" i="3"/>
  <c r="I257" i="9"/>
  <c r="J257" i="9"/>
  <c r="K257" i="9"/>
  <c r="L257" i="9"/>
  <c r="M257" i="9"/>
  <c r="N257" i="9"/>
  <c r="O257" i="9"/>
  <c r="P257" i="9"/>
  <c r="Q257" i="9"/>
  <c r="R257" i="9"/>
  <c r="S257" i="9"/>
  <c r="T257" i="9"/>
  <c r="BB258" i="3"/>
  <c r="BC258" i="3"/>
  <c r="BD258" i="3"/>
  <c r="BE258" i="3"/>
  <c r="BF258" i="3"/>
  <c r="BA258" i="3"/>
  <c r="U257" i="9"/>
  <c r="V257" i="9"/>
  <c r="A258" i="9"/>
  <c r="S259" i="3"/>
  <c r="B258" i="9"/>
  <c r="T259" i="3"/>
  <c r="C258" i="9"/>
  <c r="D258" i="9"/>
  <c r="E258" i="9"/>
  <c r="F258" i="9"/>
  <c r="G258" i="9"/>
  <c r="H258" i="9"/>
  <c r="BG259" i="3"/>
  <c r="BH259" i="3"/>
  <c r="BI259" i="3"/>
  <c r="BJ259" i="3"/>
  <c r="BK259" i="3"/>
  <c r="AJ259" i="3"/>
  <c r="I258" i="9"/>
  <c r="J258" i="9"/>
  <c r="K258" i="9"/>
  <c r="L258" i="9"/>
  <c r="M258" i="9"/>
  <c r="N258" i="9"/>
  <c r="O258" i="9"/>
  <c r="P258" i="9"/>
  <c r="Q258" i="9"/>
  <c r="R258" i="9"/>
  <c r="S258" i="9"/>
  <c r="T258" i="9"/>
  <c r="BB259" i="3"/>
  <c r="BC259" i="3"/>
  <c r="BD259" i="3"/>
  <c r="BE259" i="3"/>
  <c r="BF259" i="3"/>
  <c r="BA259" i="3"/>
  <c r="U258" i="9"/>
  <c r="V258" i="9"/>
  <c r="A259" i="9"/>
  <c r="S260" i="3"/>
  <c r="B259" i="9"/>
  <c r="T260" i="3"/>
  <c r="C259" i="9"/>
  <c r="D259" i="9"/>
  <c r="E259" i="9"/>
  <c r="F259" i="9"/>
  <c r="G259" i="9"/>
  <c r="H259" i="9"/>
  <c r="BG260" i="3"/>
  <c r="BH260" i="3"/>
  <c r="BI260" i="3"/>
  <c r="BJ260" i="3"/>
  <c r="BK260" i="3"/>
  <c r="AJ260" i="3"/>
  <c r="I259" i="9"/>
  <c r="J259" i="9"/>
  <c r="K259" i="9"/>
  <c r="L259" i="9"/>
  <c r="M259" i="9"/>
  <c r="N259" i="9"/>
  <c r="O259" i="9"/>
  <c r="P259" i="9"/>
  <c r="Q259" i="9"/>
  <c r="R259" i="9"/>
  <c r="S259" i="9"/>
  <c r="T259" i="9"/>
  <c r="BB260" i="3"/>
  <c r="BC260" i="3"/>
  <c r="BD260" i="3"/>
  <c r="BE260" i="3"/>
  <c r="BF260" i="3"/>
  <c r="BA260" i="3"/>
  <c r="U259" i="9"/>
  <c r="V259" i="9"/>
  <c r="A260" i="9"/>
  <c r="S261" i="3"/>
  <c r="B260" i="9"/>
  <c r="T261" i="3"/>
  <c r="C260" i="9"/>
  <c r="D260" i="9"/>
  <c r="E260" i="9"/>
  <c r="F260" i="9"/>
  <c r="G260" i="9"/>
  <c r="H260" i="9"/>
  <c r="BG261" i="3"/>
  <c r="BH261" i="3"/>
  <c r="BI261" i="3"/>
  <c r="BJ261" i="3"/>
  <c r="BK261" i="3"/>
  <c r="AJ261" i="3"/>
  <c r="I260" i="9"/>
  <c r="J260" i="9"/>
  <c r="K260" i="9"/>
  <c r="L260" i="9"/>
  <c r="M260" i="9"/>
  <c r="N260" i="9"/>
  <c r="O260" i="9"/>
  <c r="P260" i="9"/>
  <c r="Q260" i="9"/>
  <c r="R260" i="9"/>
  <c r="S260" i="9"/>
  <c r="T260" i="9"/>
  <c r="BB261" i="3"/>
  <c r="BC261" i="3"/>
  <c r="BD261" i="3"/>
  <c r="BE261" i="3"/>
  <c r="BF261" i="3"/>
  <c r="BA261" i="3"/>
  <c r="U260" i="9"/>
  <c r="V260" i="9"/>
  <c r="A261" i="9"/>
  <c r="S262" i="3"/>
  <c r="B261" i="9"/>
  <c r="T262" i="3"/>
  <c r="C261" i="9"/>
  <c r="D261" i="9"/>
  <c r="E261" i="9"/>
  <c r="F261" i="9"/>
  <c r="G261" i="9"/>
  <c r="H261" i="9"/>
  <c r="BG262" i="3"/>
  <c r="BH262" i="3"/>
  <c r="BI262" i="3"/>
  <c r="BJ262" i="3"/>
  <c r="BK262" i="3"/>
  <c r="AJ262" i="3"/>
  <c r="I261" i="9"/>
  <c r="J261" i="9"/>
  <c r="K261" i="9"/>
  <c r="L261" i="9"/>
  <c r="M261" i="9"/>
  <c r="N261" i="9"/>
  <c r="O261" i="9"/>
  <c r="P261" i="9"/>
  <c r="Q261" i="9"/>
  <c r="R261" i="9"/>
  <c r="S261" i="9"/>
  <c r="T261" i="9"/>
  <c r="BB262" i="3"/>
  <c r="BC262" i="3"/>
  <c r="BD262" i="3"/>
  <c r="BE262" i="3"/>
  <c r="BF262" i="3"/>
  <c r="BA262" i="3"/>
  <c r="U261" i="9"/>
  <c r="V261" i="9"/>
  <c r="A262" i="9"/>
  <c r="S263" i="3"/>
  <c r="B262" i="9"/>
  <c r="T263" i="3"/>
  <c r="C262" i="9"/>
  <c r="D262" i="9"/>
  <c r="E262" i="9"/>
  <c r="F262" i="9"/>
  <c r="G262" i="9"/>
  <c r="H262" i="9"/>
  <c r="BG263" i="3"/>
  <c r="BH263" i="3"/>
  <c r="BI263" i="3"/>
  <c r="BJ263" i="3"/>
  <c r="BK263" i="3"/>
  <c r="AJ263" i="3"/>
  <c r="I262" i="9"/>
  <c r="J262" i="9"/>
  <c r="K262" i="9"/>
  <c r="L262" i="9"/>
  <c r="M262" i="9"/>
  <c r="N262" i="9"/>
  <c r="O262" i="9"/>
  <c r="P262" i="9"/>
  <c r="Q262" i="9"/>
  <c r="R262" i="9"/>
  <c r="S262" i="9"/>
  <c r="T262" i="9"/>
  <c r="BB263" i="3"/>
  <c r="BC263" i="3"/>
  <c r="BD263" i="3"/>
  <c r="BE263" i="3"/>
  <c r="BF263" i="3"/>
  <c r="BA263" i="3"/>
  <c r="U262" i="9"/>
  <c r="V262" i="9"/>
  <c r="A263" i="9"/>
  <c r="S264" i="3"/>
  <c r="B263" i="9"/>
  <c r="T264" i="3"/>
  <c r="C263" i="9"/>
  <c r="D263" i="9"/>
  <c r="E263" i="9"/>
  <c r="F263" i="9"/>
  <c r="G263" i="9"/>
  <c r="H263" i="9"/>
  <c r="BG264" i="3"/>
  <c r="BH264" i="3"/>
  <c r="BI264" i="3"/>
  <c r="BJ264" i="3"/>
  <c r="BK264" i="3"/>
  <c r="AJ264" i="3"/>
  <c r="I263" i="9"/>
  <c r="J263" i="9"/>
  <c r="K263" i="9"/>
  <c r="L263" i="9"/>
  <c r="M263" i="9"/>
  <c r="N263" i="9"/>
  <c r="O263" i="9"/>
  <c r="P263" i="9"/>
  <c r="Q263" i="9"/>
  <c r="R263" i="9"/>
  <c r="S263" i="9"/>
  <c r="T263" i="9"/>
  <c r="BB264" i="3"/>
  <c r="BC264" i="3"/>
  <c r="BD264" i="3"/>
  <c r="BE264" i="3"/>
  <c r="BF264" i="3"/>
  <c r="BA264" i="3"/>
  <c r="U263" i="9"/>
  <c r="V263" i="9"/>
  <c r="A264" i="9"/>
  <c r="S265" i="3"/>
  <c r="B264" i="9"/>
  <c r="T265" i="3"/>
  <c r="C264" i="9"/>
  <c r="D264" i="9"/>
  <c r="E264" i="9"/>
  <c r="F264" i="9"/>
  <c r="G264" i="9"/>
  <c r="H264" i="9"/>
  <c r="BG265" i="3"/>
  <c r="BH265" i="3"/>
  <c r="BI265" i="3"/>
  <c r="BJ265" i="3"/>
  <c r="BK265" i="3"/>
  <c r="AJ265" i="3"/>
  <c r="I264" i="9"/>
  <c r="J264" i="9"/>
  <c r="K264" i="9"/>
  <c r="L264" i="9"/>
  <c r="M264" i="9"/>
  <c r="N264" i="9"/>
  <c r="O264" i="9"/>
  <c r="P264" i="9"/>
  <c r="Q264" i="9"/>
  <c r="R264" i="9"/>
  <c r="S264" i="9"/>
  <c r="T264" i="9"/>
  <c r="BB265" i="3"/>
  <c r="BC265" i="3"/>
  <c r="BD265" i="3"/>
  <c r="BE265" i="3"/>
  <c r="BF265" i="3"/>
  <c r="BA265" i="3"/>
  <c r="U264" i="9"/>
  <c r="V264" i="9"/>
  <c r="A265" i="9"/>
  <c r="S266" i="3"/>
  <c r="B265" i="9"/>
  <c r="T266" i="3"/>
  <c r="C265" i="9"/>
  <c r="D265" i="9"/>
  <c r="E265" i="9"/>
  <c r="F265" i="9"/>
  <c r="G265" i="9"/>
  <c r="H265" i="9"/>
  <c r="BG266" i="3"/>
  <c r="BH266" i="3"/>
  <c r="BI266" i="3"/>
  <c r="BJ266" i="3"/>
  <c r="BK266" i="3"/>
  <c r="AJ266" i="3"/>
  <c r="I265" i="9"/>
  <c r="J265" i="9"/>
  <c r="K265" i="9"/>
  <c r="L265" i="9"/>
  <c r="M265" i="9"/>
  <c r="N265" i="9"/>
  <c r="O265" i="9"/>
  <c r="P265" i="9"/>
  <c r="Q265" i="9"/>
  <c r="R265" i="9"/>
  <c r="S265" i="9"/>
  <c r="T265" i="9"/>
  <c r="BB266" i="3"/>
  <c r="BC266" i="3"/>
  <c r="BD266" i="3"/>
  <c r="BE266" i="3"/>
  <c r="BF266" i="3"/>
  <c r="BA266" i="3"/>
  <c r="U265" i="9"/>
  <c r="V265" i="9"/>
  <c r="A266" i="9"/>
  <c r="S267" i="3"/>
  <c r="B266" i="9"/>
  <c r="T267" i="3"/>
  <c r="C266" i="9"/>
  <c r="D266" i="9"/>
  <c r="E266" i="9"/>
  <c r="F266" i="9"/>
  <c r="G266" i="9"/>
  <c r="H266" i="9"/>
  <c r="BG267" i="3"/>
  <c r="BH267" i="3"/>
  <c r="BI267" i="3"/>
  <c r="BJ267" i="3"/>
  <c r="BK267" i="3"/>
  <c r="AJ267" i="3"/>
  <c r="I266" i="9"/>
  <c r="J266" i="9"/>
  <c r="K266" i="9"/>
  <c r="L266" i="9"/>
  <c r="M266" i="9"/>
  <c r="N266" i="9"/>
  <c r="O266" i="9"/>
  <c r="P266" i="9"/>
  <c r="Q266" i="9"/>
  <c r="R266" i="9"/>
  <c r="S266" i="9"/>
  <c r="T266" i="9"/>
  <c r="BB267" i="3"/>
  <c r="BC267" i="3"/>
  <c r="BD267" i="3"/>
  <c r="BE267" i="3"/>
  <c r="BF267" i="3"/>
  <c r="BA267" i="3"/>
  <c r="U266" i="9"/>
  <c r="V266" i="9"/>
  <c r="A267" i="9"/>
  <c r="S268" i="3"/>
  <c r="B267" i="9"/>
  <c r="T268" i="3"/>
  <c r="C267" i="9"/>
  <c r="D267" i="9"/>
  <c r="E267" i="9"/>
  <c r="F267" i="9"/>
  <c r="G267" i="9"/>
  <c r="H267" i="9"/>
  <c r="BG268" i="3"/>
  <c r="BH268" i="3"/>
  <c r="BI268" i="3"/>
  <c r="BJ268" i="3"/>
  <c r="BK268" i="3"/>
  <c r="AJ268" i="3"/>
  <c r="I267" i="9"/>
  <c r="J267" i="9"/>
  <c r="K267" i="9"/>
  <c r="L267" i="9"/>
  <c r="M267" i="9"/>
  <c r="N267" i="9"/>
  <c r="O267" i="9"/>
  <c r="P267" i="9"/>
  <c r="Q267" i="9"/>
  <c r="R267" i="9"/>
  <c r="S267" i="9"/>
  <c r="T267" i="9"/>
  <c r="BB268" i="3"/>
  <c r="BC268" i="3"/>
  <c r="BD268" i="3"/>
  <c r="BE268" i="3"/>
  <c r="BF268" i="3"/>
  <c r="BA268" i="3"/>
  <c r="U267" i="9"/>
  <c r="V267" i="9"/>
  <c r="A268" i="9"/>
  <c r="S269" i="3"/>
  <c r="B268" i="9"/>
  <c r="T269" i="3"/>
  <c r="C268" i="9"/>
  <c r="D268" i="9"/>
  <c r="E268" i="9"/>
  <c r="F268" i="9"/>
  <c r="G268" i="9"/>
  <c r="H268" i="9"/>
  <c r="BG269" i="3"/>
  <c r="BH269" i="3"/>
  <c r="BI269" i="3"/>
  <c r="BJ269" i="3"/>
  <c r="BK269" i="3"/>
  <c r="AJ269" i="3"/>
  <c r="I268" i="9"/>
  <c r="J268" i="9"/>
  <c r="K268" i="9"/>
  <c r="L268" i="9"/>
  <c r="M268" i="9"/>
  <c r="N268" i="9"/>
  <c r="O268" i="9"/>
  <c r="P268" i="9"/>
  <c r="Q268" i="9"/>
  <c r="R268" i="9"/>
  <c r="S268" i="9"/>
  <c r="T268" i="9"/>
  <c r="BB269" i="3"/>
  <c r="BC269" i="3"/>
  <c r="BD269" i="3"/>
  <c r="BE269" i="3"/>
  <c r="BF269" i="3"/>
  <c r="BA269" i="3"/>
  <c r="U268" i="9"/>
  <c r="V268" i="9"/>
  <c r="A269" i="9"/>
  <c r="S270" i="3"/>
  <c r="B269" i="9"/>
  <c r="T270" i="3"/>
  <c r="C269" i="9"/>
  <c r="D269" i="9"/>
  <c r="E269" i="9"/>
  <c r="F269" i="9"/>
  <c r="G269" i="9"/>
  <c r="H269" i="9"/>
  <c r="BG270" i="3"/>
  <c r="BH270" i="3"/>
  <c r="BI270" i="3"/>
  <c r="BJ270" i="3"/>
  <c r="BK270" i="3"/>
  <c r="AJ270" i="3"/>
  <c r="I269" i="9"/>
  <c r="J269" i="9"/>
  <c r="K269" i="9"/>
  <c r="L269" i="9"/>
  <c r="M269" i="9"/>
  <c r="N269" i="9"/>
  <c r="O269" i="9"/>
  <c r="P269" i="9"/>
  <c r="Q269" i="9"/>
  <c r="R269" i="9"/>
  <c r="S269" i="9"/>
  <c r="T269" i="9"/>
  <c r="BB270" i="3"/>
  <c r="BC270" i="3"/>
  <c r="BD270" i="3"/>
  <c r="BE270" i="3"/>
  <c r="BF270" i="3"/>
  <c r="BA270" i="3"/>
  <c r="U269" i="9"/>
  <c r="V269" i="9"/>
  <c r="A270" i="9"/>
  <c r="S271" i="3"/>
  <c r="B270" i="9"/>
  <c r="T271" i="3"/>
  <c r="C270" i="9"/>
  <c r="D270" i="9"/>
  <c r="E270" i="9"/>
  <c r="F270" i="9"/>
  <c r="G270" i="9"/>
  <c r="H270" i="9"/>
  <c r="BG271" i="3"/>
  <c r="BH271" i="3"/>
  <c r="BI271" i="3"/>
  <c r="BJ271" i="3"/>
  <c r="BK271" i="3"/>
  <c r="AJ271" i="3"/>
  <c r="I270" i="9"/>
  <c r="J270" i="9"/>
  <c r="K270" i="9"/>
  <c r="L270" i="9"/>
  <c r="M270" i="9"/>
  <c r="N270" i="9"/>
  <c r="O270" i="9"/>
  <c r="P270" i="9"/>
  <c r="Q270" i="9"/>
  <c r="R270" i="9"/>
  <c r="S270" i="9"/>
  <c r="T270" i="9"/>
  <c r="BB271" i="3"/>
  <c r="BC271" i="3"/>
  <c r="BD271" i="3"/>
  <c r="BE271" i="3"/>
  <c r="BF271" i="3"/>
  <c r="BA271" i="3"/>
  <c r="U270" i="9"/>
  <c r="V270" i="9"/>
  <c r="A271" i="9"/>
  <c r="S272" i="3"/>
  <c r="B271" i="9"/>
  <c r="T272" i="3"/>
  <c r="C271" i="9"/>
  <c r="D271" i="9"/>
  <c r="E271" i="9"/>
  <c r="F271" i="9"/>
  <c r="G271" i="9"/>
  <c r="H271" i="9"/>
  <c r="BG272" i="3"/>
  <c r="BH272" i="3"/>
  <c r="BI272" i="3"/>
  <c r="BJ272" i="3"/>
  <c r="BK272" i="3"/>
  <c r="AJ272" i="3"/>
  <c r="I271" i="9"/>
  <c r="J271" i="9"/>
  <c r="K271" i="9"/>
  <c r="L271" i="9"/>
  <c r="M271" i="9"/>
  <c r="N271" i="9"/>
  <c r="O271" i="9"/>
  <c r="P271" i="9"/>
  <c r="Q271" i="9"/>
  <c r="R271" i="9"/>
  <c r="S271" i="9"/>
  <c r="T271" i="9"/>
  <c r="BB272" i="3"/>
  <c r="BC272" i="3"/>
  <c r="BD272" i="3"/>
  <c r="BE272" i="3"/>
  <c r="BF272" i="3"/>
  <c r="BA272" i="3"/>
  <c r="U271" i="9"/>
  <c r="V271" i="9"/>
  <c r="A272" i="9"/>
  <c r="S273" i="3"/>
  <c r="B272" i="9"/>
  <c r="T273" i="3"/>
  <c r="C272" i="9"/>
  <c r="D272" i="9"/>
  <c r="E272" i="9"/>
  <c r="F272" i="9"/>
  <c r="G272" i="9"/>
  <c r="H272" i="9"/>
  <c r="BG273" i="3"/>
  <c r="BH273" i="3"/>
  <c r="BI273" i="3"/>
  <c r="BJ273" i="3"/>
  <c r="BK273" i="3"/>
  <c r="AJ273" i="3"/>
  <c r="I272" i="9"/>
  <c r="J272" i="9"/>
  <c r="K272" i="9"/>
  <c r="L272" i="9"/>
  <c r="M272" i="9"/>
  <c r="N272" i="9"/>
  <c r="O272" i="9"/>
  <c r="P272" i="9"/>
  <c r="Q272" i="9"/>
  <c r="R272" i="9"/>
  <c r="S272" i="9"/>
  <c r="T272" i="9"/>
  <c r="BB273" i="3"/>
  <c r="BC273" i="3"/>
  <c r="BD273" i="3"/>
  <c r="BE273" i="3"/>
  <c r="BF273" i="3"/>
  <c r="BA273" i="3"/>
  <c r="U272" i="9"/>
  <c r="V272" i="9"/>
  <c r="A273" i="9"/>
  <c r="S274" i="3"/>
  <c r="B273" i="9"/>
  <c r="T274" i="3"/>
  <c r="C273" i="9"/>
  <c r="D273" i="9"/>
  <c r="E273" i="9"/>
  <c r="F273" i="9"/>
  <c r="G273" i="9"/>
  <c r="H273" i="9"/>
  <c r="BG274" i="3"/>
  <c r="BH274" i="3"/>
  <c r="BI274" i="3"/>
  <c r="BJ274" i="3"/>
  <c r="BK274" i="3"/>
  <c r="AJ274" i="3"/>
  <c r="I273" i="9"/>
  <c r="J273" i="9"/>
  <c r="K273" i="9"/>
  <c r="L273" i="9"/>
  <c r="M273" i="9"/>
  <c r="N273" i="9"/>
  <c r="O273" i="9"/>
  <c r="P273" i="9"/>
  <c r="Q273" i="9"/>
  <c r="R273" i="9"/>
  <c r="S273" i="9"/>
  <c r="T273" i="9"/>
  <c r="BB274" i="3"/>
  <c r="BC274" i="3"/>
  <c r="BD274" i="3"/>
  <c r="BE274" i="3"/>
  <c r="BF274" i="3"/>
  <c r="BA274" i="3"/>
  <c r="U273" i="9"/>
  <c r="V273" i="9"/>
  <c r="A274" i="9"/>
  <c r="S275" i="3"/>
  <c r="B274" i="9"/>
  <c r="T275" i="3"/>
  <c r="C274" i="9"/>
  <c r="D274" i="9"/>
  <c r="E274" i="9"/>
  <c r="F274" i="9"/>
  <c r="G274" i="9"/>
  <c r="H274" i="9"/>
  <c r="BG275" i="3"/>
  <c r="BH275" i="3"/>
  <c r="BI275" i="3"/>
  <c r="BJ275" i="3"/>
  <c r="BK275" i="3"/>
  <c r="AJ275" i="3"/>
  <c r="I274" i="9"/>
  <c r="J274" i="9"/>
  <c r="K274" i="9"/>
  <c r="L274" i="9"/>
  <c r="M274" i="9"/>
  <c r="N274" i="9"/>
  <c r="O274" i="9"/>
  <c r="P274" i="9"/>
  <c r="Q274" i="9"/>
  <c r="R274" i="9"/>
  <c r="S274" i="9"/>
  <c r="T274" i="9"/>
  <c r="BB275" i="3"/>
  <c r="BC275" i="3"/>
  <c r="BD275" i="3"/>
  <c r="BE275" i="3"/>
  <c r="BF275" i="3"/>
  <c r="BA275" i="3"/>
  <c r="U274" i="9"/>
  <c r="V274" i="9"/>
  <c r="A275" i="9"/>
  <c r="S276" i="3"/>
  <c r="B275" i="9"/>
  <c r="T276" i="3"/>
  <c r="C275" i="9"/>
  <c r="D275" i="9"/>
  <c r="E275" i="9"/>
  <c r="F275" i="9"/>
  <c r="G275" i="9"/>
  <c r="H275" i="9"/>
  <c r="BG276" i="3"/>
  <c r="BH276" i="3"/>
  <c r="BI276" i="3"/>
  <c r="BJ276" i="3"/>
  <c r="BK276" i="3"/>
  <c r="AJ276" i="3"/>
  <c r="I275" i="9"/>
  <c r="J275" i="9"/>
  <c r="K275" i="9"/>
  <c r="L275" i="9"/>
  <c r="M275" i="9"/>
  <c r="N275" i="9"/>
  <c r="O275" i="9"/>
  <c r="P275" i="9"/>
  <c r="Q275" i="9"/>
  <c r="R275" i="9"/>
  <c r="S275" i="9"/>
  <c r="T275" i="9"/>
  <c r="BB276" i="3"/>
  <c r="BC276" i="3"/>
  <c r="BD276" i="3"/>
  <c r="BE276" i="3"/>
  <c r="BF276" i="3"/>
  <c r="BA276" i="3"/>
  <c r="U275" i="9"/>
  <c r="V275" i="9"/>
  <c r="A276" i="9"/>
  <c r="S277" i="3"/>
  <c r="B276" i="9"/>
  <c r="T277" i="3"/>
  <c r="C276" i="9"/>
  <c r="D276" i="9"/>
  <c r="E276" i="9"/>
  <c r="F276" i="9"/>
  <c r="G276" i="9"/>
  <c r="H276" i="9"/>
  <c r="BG277" i="3"/>
  <c r="BH277" i="3"/>
  <c r="BI277" i="3"/>
  <c r="BJ277" i="3"/>
  <c r="BK277" i="3"/>
  <c r="AJ277" i="3"/>
  <c r="I276" i="9"/>
  <c r="J276" i="9"/>
  <c r="K276" i="9"/>
  <c r="L276" i="9"/>
  <c r="M276" i="9"/>
  <c r="N276" i="9"/>
  <c r="O276" i="9"/>
  <c r="P276" i="9"/>
  <c r="Q276" i="9"/>
  <c r="R276" i="9"/>
  <c r="S276" i="9"/>
  <c r="T276" i="9"/>
  <c r="BB277" i="3"/>
  <c r="BC277" i="3"/>
  <c r="BD277" i="3"/>
  <c r="BE277" i="3"/>
  <c r="BF277" i="3"/>
  <c r="BA277" i="3"/>
  <c r="U276" i="9"/>
  <c r="V276" i="9"/>
  <c r="A277" i="9"/>
  <c r="S278" i="3"/>
  <c r="B277" i="9"/>
  <c r="T278" i="3"/>
  <c r="C277" i="9"/>
  <c r="D277" i="9"/>
  <c r="E277" i="9"/>
  <c r="F277" i="9"/>
  <c r="G277" i="9"/>
  <c r="H277" i="9"/>
  <c r="BG278" i="3"/>
  <c r="BH278" i="3"/>
  <c r="BI278" i="3"/>
  <c r="BJ278" i="3"/>
  <c r="BK278" i="3"/>
  <c r="AJ278" i="3"/>
  <c r="I277" i="9"/>
  <c r="J277" i="9"/>
  <c r="K277" i="9"/>
  <c r="L277" i="9"/>
  <c r="M277" i="9"/>
  <c r="N277" i="9"/>
  <c r="O277" i="9"/>
  <c r="P277" i="9"/>
  <c r="Q277" i="9"/>
  <c r="R277" i="9"/>
  <c r="S277" i="9"/>
  <c r="T277" i="9"/>
  <c r="BB278" i="3"/>
  <c r="BC278" i="3"/>
  <c r="BD278" i="3"/>
  <c r="BE278" i="3"/>
  <c r="BF278" i="3"/>
  <c r="BA278" i="3"/>
  <c r="U277" i="9"/>
  <c r="V277" i="9"/>
  <c r="A278" i="9"/>
  <c r="S279" i="3"/>
  <c r="B278" i="9"/>
  <c r="T279" i="3"/>
  <c r="C278" i="9"/>
  <c r="D278" i="9"/>
  <c r="E278" i="9"/>
  <c r="F278" i="9"/>
  <c r="G278" i="9"/>
  <c r="H278" i="9"/>
  <c r="BG279" i="3"/>
  <c r="BH279" i="3"/>
  <c r="BI279" i="3"/>
  <c r="BJ279" i="3"/>
  <c r="BK279" i="3"/>
  <c r="AJ279" i="3"/>
  <c r="I278" i="9"/>
  <c r="J278" i="9"/>
  <c r="K278" i="9"/>
  <c r="L278" i="9"/>
  <c r="M278" i="9"/>
  <c r="N278" i="9"/>
  <c r="O278" i="9"/>
  <c r="P278" i="9"/>
  <c r="Q278" i="9"/>
  <c r="R278" i="9"/>
  <c r="S278" i="9"/>
  <c r="T278" i="9"/>
  <c r="BB279" i="3"/>
  <c r="BC279" i="3"/>
  <c r="BD279" i="3"/>
  <c r="BE279" i="3"/>
  <c r="BF279" i="3"/>
  <c r="BA279" i="3"/>
  <c r="U278" i="9"/>
  <c r="V278" i="9"/>
  <c r="A279" i="9"/>
  <c r="S280" i="3"/>
  <c r="B279" i="9"/>
  <c r="T280" i="3"/>
  <c r="C279" i="9"/>
  <c r="D279" i="9"/>
  <c r="E279" i="9"/>
  <c r="F279" i="9"/>
  <c r="G279" i="9"/>
  <c r="H279" i="9"/>
  <c r="BG280" i="3"/>
  <c r="BH280" i="3"/>
  <c r="BI280" i="3"/>
  <c r="BJ280" i="3"/>
  <c r="BK280" i="3"/>
  <c r="AJ280" i="3"/>
  <c r="I279" i="9"/>
  <c r="J279" i="9"/>
  <c r="K279" i="9"/>
  <c r="L279" i="9"/>
  <c r="M279" i="9"/>
  <c r="N279" i="9"/>
  <c r="O279" i="9"/>
  <c r="P279" i="9"/>
  <c r="Q279" i="9"/>
  <c r="R279" i="9"/>
  <c r="S279" i="9"/>
  <c r="T279" i="9"/>
  <c r="BB280" i="3"/>
  <c r="BC280" i="3"/>
  <c r="BD280" i="3"/>
  <c r="BE280" i="3"/>
  <c r="BF280" i="3"/>
  <c r="BA280" i="3"/>
  <c r="U279" i="9"/>
  <c r="V279" i="9"/>
  <c r="A280" i="9"/>
  <c r="S281" i="3"/>
  <c r="B280" i="9"/>
  <c r="T281" i="3"/>
  <c r="C280" i="9"/>
  <c r="D280" i="9"/>
  <c r="E280" i="9"/>
  <c r="F280" i="9"/>
  <c r="G280" i="9"/>
  <c r="H280" i="9"/>
  <c r="BG281" i="3"/>
  <c r="BH281" i="3"/>
  <c r="BI281" i="3"/>
  <c r="BJ281" i="3"/>
  <c r="BK281" i="3"/>
  <c r="AJ281" i="3"/>
  <c r="I280" i="9"/>
  <c r="J280" i="9"/>
  <c r="K280" i="9"/>
  <c r="L280" i="9"/>
  <c r="M280" i="9"/>
  <c r="N280" i="9"/>
  <c r="O280" i="9"/>
  <c r="P280" i="9"/>
  <c r="Q280" i="9"/>
  <c r="R280" i="9"/>
  <c r="S280" i="9"/>
  <c r="T280" i="9"/>
  <c r="BB281" i="3"/>
  <c r="BC281" i="3"/>
  <c r="BD281" i="3"/>
  <c r="BE281" i="3"/>
  <c r="BF281" i="3"/>
  <c r="BA281" i="3"/>
  <c r="U280" i="9"/>
  <c r="V280" i="9"/>
  <c r="A281" i="9"/>
  <c r="S282" i="3"/>
  <c r="B281" i="9"/>
  <c r="T282" i="3"/>
  <c r="C281" i="9"/>
  <c r="D281" i="9"/>
  <c r="E281" i="9"/>
  <c r="F281" i="9"/>
  <c r="G281" i="9"/>
  <c r="H281" i="9"/>
  <c r="BG282" i="3"/>
  <c r="BH282" i="3"/>
  <c r="BI282" i="3"/>
  <c r="BJ282" i="3"/>
  <c r="BK282" i="3"/>
  <c r="AJ282" i="3"/>
  <c r="I281" i="9"/>
  <c r="J281" i="9"/>
  <c r="K281" i="9"/>
  <c r="L281" i="9"/>
  <c r="M281" i="9"/>
  <c r="N281" i="9"/>
  <c r="O281" i="9"/>
  <c r="P281" i="9"/>
  <c r="Q281" i="9"/>
  <c r="R281" i="9"/>
  <c r="S281" i="9"/>
  <c r="T281" i="9"/>
  <c r="BB282" i="3"/>
  <c r="BC282" i="3"/>
  <c r="BD282" i="3"/>
  <c r="BE282" i="3"/>
  <c r="BF282" i="3"/>
  <c r="BA282" i="3"/>
  <c r="U281" i="9"/>
  <c r="V281" i="9"/>
  <c r="A282" i="9"/>
  <c r="S283" i="3"/>
  <c r="B282" i="9"/>
  <c r="T283" i="3"/>
  <c r="C282" i="9"/>
  <c r="D282" i="9"/>
  <c r="E282" i="9"/>
  <c r="F282" i="9"/>
  <c r="G282" i="9"/>
  <c r="H282" i="9"/>
  <c r="BG283" i="3"/>
  <c r="BH283" i="3"/>
  <c r="BI283" i="3"/>
  <c r="BJ283" i="3"/>
  <c r="BK283" i="3"/>
  <c r="AJ283" i="3"/>
  <c r="I282" i="9"/>
  <c r="J282" i="9"/>
  <c r="K282" i="9"/>
  <c r="L282" i="9"/>
  <c r="M282" i="9"/>
  <c r="N282" i="9"/>
  <c r="O282" i="9"/>
  <c r="P282" i="9"/>
  <c r="Q282" i="9"/>
  <c r="R282" i="9"/>
  <c r="S282" i="9"/>
  <c r="T282" i="9"/>
  <c r="BB283" i="3"/>
  <c r="BC283" i="3"/>
  <c r="BD283" i="3"/>
  <c r="BE283" i="3"/>
  <c r="BF283" i="3"/>
  <c r="BA283" i="3"/>
  <c r="U282" i="9"/>
  <c r="V282" i="9"/>
  <c r="A283" i="9"/>
  <c r="S284" i="3"/>
  <c r="B283" i="9"/>
  <c r="T284" i="3"/>
  <c r="C283" i="9"/>
  <c r="D283" i="9"/>
  <c r="E283" i="9"/>
  <c r="F283" i="9"/>
  <c r="G283" i="9"/>
  <c r="H283" i="9"/>
  <c r="BG284" i="3"/>
  <c r="BH284" i="3"/>
  <c r="BI284" i="3"/>
  <c r="BJ284" i="3"/>
  <c r="BK284" i="3"/>
  <c r="AJ284" i="3"/>
  <c r="I283" i="9"/>
  <c r="J283" i="9"/>
  <c r="K283" i="9"/>
  <c r="L283" i="9"/>
  <c r="M283" i="9"/>
  <c r="N283" i="9"/>
  <c r="O283" i="9"/>
  <c r="P283" i="9"/>
  <c r="Q283" i="9"/>
  <c r="R283" i="9"/>
  <c r="S283" i="9"/>
  <c r="T283" i="9"/>
  <c r="BB284" i="3"/>
  <c r="BC284" i="3"/>
  <c r="BD284" i="3"/>
  <c r="BE284" i="3"/>
  <c r="BF284" i="3"/>
  <c r="BA284" i="3"/>
  <c r="U283" i="9"/>
  <c r="V283" i="9"/>
  <c r="A284" i="9"/>
  <c r="S285" i="3"/>
  <c r="B284" i="9"/>
  <c r="T285" i="3"/>
  <c r="C284" i="9"/>
  <c r="D284" i="9"/>
  <c r="E284" i="9"/>
  <c r="F284" i="9"/>
  <c r="G284" i="9"/>
  <c r="H284" i="9"/>
  <c r="BG285" i="3"/>
  <c r="BH285" i="3"/>
  <c r="BI285" i="3"/>
  <c r="BJ285" i="3"/>
  <c r="BK285" i="3"/>
  <c r="AJ285" i="3"/>
  <c r="I284" i="9"/>
  <c r="J284" i="9"/>
  <c r="K284" i="9"/>
  <c r="L284" i="9"/>
  <c r="M284" i="9"/>
  <c r="N284" i="9"/>
  <c r="O284" i="9"/>
  <c r="P284" i="9"/>
  <c r="Q284" i="9"/>
  <c r="R284" i="9"/>
  <c r="S284" i="9"/>
  <c r="T284" i="9"/>
  <c r="BB285" i="3"/>
  <c r="BC285" i="3"/>
  <c r="BD285" i="3"/>
  <c r="BE285" i="3"/>
  <c r="BF285" i="3"/>
  <c r="BA285" i="3"/>
  <c r="U284" i="9"/>
  <c r="V284" i="9"/>
  <c r="A285" i="9"/>
  <c r="S286" i="3"/>
  <c r="B285" i="9"/>
  <c r="T286" i="3"/>
  <c r="C285" i="9"/>
  <c r="D285" i="9"/>
  <c r="E285" i="9"/>
  <c r="F285" i="9"/>
  <c r="G285" i="9"/>
  <c r="H285" i="9"/>
  <c r="BG286" i="3"/>
  <c r="BH286" i="3"/>
  <c r="BI286" i="3"/>
  <c r="BJ286" i="3"/>
  <c r="BK286" i="3"/>
  <c r="AJ286" i="3"/>
  <c r="I285" i="9"/>
  <c r="J285" i="9"/>
  <c r="K285" i="9"/>
  <c r="L285" i="9"/>
  <c r="M285" i="9"/>
  <c r="N285" i="9"/>
  <c r="O285" i="9"/>
  <c r="P285" i="9"/>
  <c r="Q285" i="9"/>
  <c r="R285" i="9"/>
  <c r="S285" i="9"/>
  <c r="T285" i="9"/>
  <c r="BB286" i="3"/>
  <c r="BC286" i="3"/>
  <c r="BD286" i="3"/>
  <c r="BE286" i="3"/>
  <c r="BF286" i="3"/>
  <c r="BA286" i="3"/>
  <c r="U285" i="9"/>
  <c r="V285" i="9"/>
  <c r="A286" i="9"/>
  <c r="S287" i="3"/>
  <c r="B286" i="9"/>
  <c r="T287" i="3"/>
  <c r="C286" i="9"/>
  <c r="D286" i="9"/>
  <c r="E286" i="9"/>
  <c r="F286" i="9"/>
  <c r="G286" i="9"/>
  <c r="H286" i="9"/>
  <c r="BG287" i="3"/>
  <c r="BH287" i="3"/>
  <c r="BI287" i="3"/>
  <c r="BJ287" i="3"/>
  <c r="BK287" i="3"/>
  <c r="AJ287" i="3"/>
  <c r="I286" i="9"/>
  <c r="J286" i="9"/>
  <c r="K286" i="9"/>
  <c r="L286" i="9"/>
  <c r="M286" i="9"/>
  <c r="N286" i="9"/>
  <c r="O286" i="9"/>
  <c r="P286" i="9"/>
  <c r="Q286" i="9"/>
  <c r="R286" i="9"/>
  <c r="S286" i="9"/>
  <c r="T286" i="9"/>
  <c r="BB287" i="3"/>
  <c r="BC287" i="3"/>
  <c r="BD287" i="3"/>
  <c r="BE287" i="3"/>
  <c r="BF287" i="3"/>
  <c r="BA287" i="3"/>
  <c r="U286" i="9"/>
  <c r="V286" i="9"/>
  <c r="A287" i="9"/>
  <c r="S288" i="3"/>
  <c r="B287" i="9"/>
  <c r="T288" i="3"/>
  <c r="C287" i="9"/>
  <c r="D287" i="9"/>
  <c r="E287" i="9"/>
  <c r="F287" i="9"/>
  <c r="G287" i="9"/>
  <c r="H287" i="9"/>
  <c r="BG288" i="3"/>
  <c r="BH288" i="3"/>
  <c r="BI288" i="3"/>
  <c r="BJ288" i="3"/>
  <c r="BK288" i="3"/>
  <c r="AJ288" i="3"/>
  <c r="I287" i="9"/>
  <c r="J287" i="9"/>
  <c r="K287" i="9"/>
  <c r="L287" i="9"/>
  <c r="M287" i="9"/>
  <c r="N287" i="9"/>
  <c r="O287" i="9"/>
  <c r="P287" i="9"/>
  <c r="Q287" i="9"/>
  <c r="R287" i="9"/>
  <c r="S287" i="9"/>
  <c r="T287" i="9"/>
  <c r="BB288" i="3"/>
  <c r="BC288" i="3"/>
  <c r="BD288" i="3"/>
  <c r="BE288" i="3"/>
  <c r="BF288" i="3"/>
  <c r="BA288" i="3"/>
  <c r="U287" i="9"/>
  <c r="V287" i="9"/>
  <c r="A288" i="9"/>
  <c r="S289" i="3"/>
  <c r="B288" i="9"/>
  <c r="T289" i="3"/>
  <c r="C288" i="9"/>
  <c r="D288" i="9"/>
  <c r="E288" i="9"/>
  <c r="F288" i="9"/>
  <c r="G288" i="9"/>
  <c r="H288" i="9"/>
  <c r="BG289" i="3"/>
  <c r="BH289" i="3"/>
  <c r="BI289" i="3"/>
  <c r="BJ289" i="3"/>
  <c r="BK289" i="3"/>
  <c r="AJ289" i="3"/>
  <c r="I288" i="9"/>
  <c r="J288" i="9"/>
  <c r="K288" i="9"/>
  <c r="L288" i="9"/>
  <c r="M288" i="9"/>
  <c r="N288" i="9"/>
  <c r="O288" i="9"/>
  <c r="P288" i="9"/>
  <c r="Q288" i="9"/>
  <c r="R288" i="9"/>
  <c r="S288" i="9"/>
  <c r="T288" i="9"/>
  <c r="BB289" i="3"/>
  <c r="BC289" i="3"/>
  <c r="BD289" i="3"/>
  <c r="BE289" i="3"/>
  <c r="BF289" i="3"/>
  <c r="BA289" i="3"/>
  <c r="U288" i="9"/>
  <c r="V288" i="9"/>
  <c r="A289" i="9"/>
  <c r="S290" i="3"/>
  <c r="B289" i="9"/>
  <c r="T290" i="3"/>
  <c r="C289" i="9"/>
  <c r="D289" i="9"/>
  <c r="E289" i="9"/>
  <c r="F289" i="9"/>
  <c r="G289" i="9"/>
  <c r="H289" i="9"/>
  <c r="BG290" i="3"/>
  <c r="BH290" i="3"/>
  <c r="BI290" i="3"/>
  <c r="BJ290" i="3"/>
  <c r="BK290" i="3"/>
  <c r="AJ290" i="3"/>
  <c r="I289" i="9"/>
  <c r="J289" i="9"/>
  <c r="K289" i="9"/>
  <c r="L289" i="9"/>
  <c r="M289" i="9"/>
  <c r="N289" i="9"/>
  <c r="O289" i="9"/>
  <c r="P289" i="9"/>
  <c r="Q289" i="9"/>
  <c r="R289" i="9"/>
  <c r="S289" i="9"/>
  <c r="T289" i="9"/>
  <c r="BB290" i="3"/>
  <c r="BC290" i="3"/>
  <c r="BD290" i="3"/>
  <c r="BE290" i="3"/>
  <c r="BF290" i="3"/>
  <c r="BA290" i="3"/>
  <c r="U289" i="9"/>
  <c r="V289" i="9"/>
  <c r="A290" i="9"/>
  <c r="S291" i="3"/>
  <c r="B290" i="9"/>
  <c r="T291" i="3"/>
  <c r="C290" i="9"/>
  <c r="D290" i="9"/>
  <c r="E290" i="9"/>
  <c r="F290" i="9"/>
  <c r="G290" i="9"/>
  <c r="H290" i="9"/>
  <c r="BG291" i="3"/>
  <c r="BH291" i="3"/>
  <c r="BI291" i="3"/>
  <c r="BJ291" i="3"/>
  <c r="BK291" i="3"/>
  <c r="AJ291" i="3"/>
  <c r="I290" i="9"/>
  <c r="J290" i="9"/>
  <c r="K290" i="9"/>
  <c r="L290" i="9"/>
  <c r="M290" i="9"/>
  <c r="N290" i="9"/>
  <c r="O290" i="9"/>
  <c r="P290" i="9"/>
  <c r="Q290" i="9"/>
  <c r="R290" i="9"/>
  <c r="S290" i="9"/>
  <c r="T290" i="9"/>
  <c r="BB291" i="3"/>
  <c r="BC291" i="3"/>
  <c r="BD291" i="3"/>
  <c r="BE291" i="3"/>
  <c r="BF291" i="3"/>
  <c r="BA291" i="3"/>
  <c r="U290" i="9"/>
  <c r="V290" i="9"/>
  <c r="A291" i="9"/>
  <c r="S292" i="3"/>
  <c r="B291" i="9"/>
  <c r="T292" i="3"/>
  <c r="C291" i="9"/>
  <c r="D291" i="9"/>
  <c r="E291" i="9"/>
  <c r="F291" i="9"/>
  <c r="G291" i="9"/>
  <c r="H291" i="9"/>
  <c r="BG292" i="3"/>
  <c r="BH292" i="3"/>
  <c r="BI292" i="3"/>
  <c r="BJ292" i="3"/>
  <c r="BK292" i="3"/>
  <c r="AJ292" i="3"/>
  <c r="I291" i="9"/>
  <c r="J291" i="9"/>
  <c r="K291" i="9"/>
  <c r="L291" i="9"/>
  <c r="M291" i="9"/>
  <c r="N291" i="9"/>
  <c r="O291" i="9"/>
  <c r="P291" i="9"/>
  <c r="Q291" i="9"/>
  <c r="R291" i="9"/>
  <c r="S291" i="9"/>
  <c r="T291" i="9"/>
  <c r="BB292" i="3"/>
  <c r="BC292" i="3"/>
  <c r="BD292" i="3"/>
  <c r="BE292" i="3"/>
  <c r="BF292" i="3"/>
  <c r="BA292" i="3"/>
  <c r="U291" i="9"/>
  <c r="V291" i="9"/>
  <c r="A292" i="9"/>
  <c r="S293" i="3"/>
  <c r="B292" i="9"/>
  <c r="T293" i="3"/>
  <c r="C292" i="9"/>
  <c r="D292" i="9"/>
  <c r="E292" i="9"/>
  <c r="F292" i="9"/>
  <c r="G292" i="9"/>
  <c r="H292" i="9"/>
  <c r="BG293" i="3"/>
  <c r="BH293" i="3"/>
  <c r="BI293" i="3"/>
  <c r="BJ293" i="3"/>
  <c r="BK293" i="3"/>
  <c r="AJ293" i="3"/>
  <c r="I292" i="9"/>
  <c r="J292" i="9"/>
  <c r="K292" i="9"/>
  <c r="L292" i="9"/>
  <c r="M292" i="9"/>
  <c r="N292" i="9"/>
  <c r="O292" i="9"/>
  <c r="P292" i="9"/>
  <c r="Q292" i="9"/>
  <c r="R292" i="9"/>
  <c r="S292" i="9"/>
  <c r="T292" i="9"/>
  <c r="BB293" i="3"/>
  <c r="BC293" i="3"/>
  <c r="BD293" i="3"/>
  <c r="BE293" i="3"/>
  <c r="BF293" i="3"/>
  <c r="BA293" i="3"/>
  <c r="U292" i="9"/>
  <c r="V292" i="9"/>
  <c r="A293" i="9"/>
  <c r="S294" i="3"/>
  <c r="B293" i="9"/>
  <c r="T294" i="3"/>
  <c r="C293" i="9"/>
  <c r="D293" i="9"/>
  <c r="E293" i="9"/>
  <c r="F293" i="9"/>
  <c r="G293" i="9"/>
  <c r="H293" i="9"/>
  <c r="BG294" i="3"/>
  <c r="BH294" i="3"/>
  <c r="BI294" i="3"/>
  <c r="BJ294" i="3"/>
  <c r="BK294" i="3"/>
  <c r="AJ294" i="3"/>
  <c r="I293" i="9"/>
  <c r="J293" i="9"/>
  <c r="K293" i="9"/>
  <c r="L293" i="9"/>
  <c r="M293" i="9"/>
  <c r="N293" i="9"/>
  <c r="O293" i="9"/>
  <c r="P293" i="9"/>
  <c r="Q293" i="9"/>
  <c r="R293" i="9"/>
  <c r="S293" i="9"/>
  <c r="T293" i="9"/>
  <c r="BB294" i="3"/>
  <c r="BC294" i="3"/>
  <c r="BD294" i="3"/>
  <c r="BE294" i="3"/>
  <c r="BF294" i="3"/>
  <c r="BA294" i="3"/>
  <c r="U293" i="9"/>
  <c r="V293" i="9"/>
  <c r="A294" i="9"/>
  <c r="S295" i="3"/>
  <c r="B294" i="9"/>
  <c r="T295" i="3"/>
  <c r="C294" i="9"/>
  <c r="D294" i="9"/>
  <c r="E294" i="9"/>
  <c r="F294" i="9"/>
  <c r="G294" i="9"/>
  <c r="H294" i="9"/>
  <c r="BG295" i="3"/>
  <c r="BH295" i="3"/>
  <c r="BI295" i="3"/>
  <c r="BJ295" i="3"/>
  <c r="BK295" i="3"/>
  <c r="AJ295" i="3"/>
  <c r="I294" i="9"/>
  <c r="J294" i="9"/>
  <c r="K294" i="9"/>
  <c r="L294" i="9"/>
  <c r="M294" i="9"/>
  <c r="N294" i="9"/>
  <c r="O294" i="9"/>
  <c r="P294" i="9"/>
  <c r="Q294" i="9"/>
  <c r="R294" i="9"/>
  <c r="S294" i="9"/>
  <c r="T294" i="9"/>
  <c r="BB295" i="3"/>
  <c r="BC295" i="3"/>
  <c r="BD295" i="3"/>
  <c r="BE295" i="3"/>
  <c r="BF295" i="3"/>
  <c r="BA295" i="3"/>
  <c r="U294" i="9"/>
  <c r="V294" i="9"/>
  <c r="A295" i="9"/>
  <c r="S296" i="3"/>
  <c r="B295" i="9"/>
  <c r="T296" i="3"/>
  <c r="C295" i="9"/>
  <c r="D295" i="9"/>
  <c r="E295" i="9"/>
  <c r="F295" i="9"/>
  <c r="G295" i="9"/>
  <c r="H295" i="9"/>
  <c r="BG296" i="3"/>
  <c r="BH296" i="3"/>
  <c r="BI296" i="3"/>
  <c r="BJ296" i="3"/>
  <c r="BK296" i="3"/>
  <c r="AJ296" i="3"/>
  <c r="I295" i="9"/>
  <c r="J295" i="9"/>
  <c r="K295" i="9"/>
  <c r="L295" i="9"/>
  <c r="M295" i="9"/>
  <c r="N295" i="9"/>
  <c r="O295" i="9"/>
  <c r="P295" i="9"/>
  <c r="Q295" i="9"/>
  <c r="R295" i="9"/>
  <c r="S295" i="9"/>
  <c r="T295" i="9"/>
  <c r="BB296" i="3"/>
  <c r="BC296" i="3"/>
  <c r="BD296" i="3"/>
  <c r="BE296" i="3"/>
  <c r="BF296" i="3"/>
  <c r="BA296" i="3"/>
  <c r="U295" i="9"/>
  <c r="V295" i="9"/>
  <c r="A296" i="9"/>
  <c r="S297" i="3"/>
  <c r="B296" i="9"/>
  <c r="T297" i="3"/>
  <c r="C296" i="9"/>
  <c r="D296" i="9"/>
  <c r="E296" i="9"/>
  <c r="F296" i="9"/>
  <c r="G296" i="9"/>
  <c r="H296" i="9"/>
  <c r="BG297" i="3"/>
  <c r="BH297" i="3"/>
  <c r="BI297" i="3"/>
  <c r="BJ297" i="3"/>
  <c r="BK297" i="3"/>
  <c r="AJ297" i="3"/>
  <c r="I296" i="9"/>
  <c r="J296" i="9"/>
  <c r="K296" i="9"/>
  <c r="L296" i="9"/>
  <c r="M296" i="9"/>
  <c r="N296" i="9"/>
  <c r="O296" i="9"/>
  <c r="P296" i="9"/>
  <c r="Q296" i="9"/>
  <c r="R296" i="9"/>
  <c r="S296" i="9"/>
  <c r="T296" i="9"/>
  <c r="BB297" i="3"/>
  <c r="BC297" i="3"/>
  <c r="BD297" i="3"/>
  <c r="BE297" i="3"/>
  <c r="BF297" i="3"/>
  <c r="BA297" i="3"/>
  <c r="U296" i="9"/>
  <c r="V296" i="9"/>
  <c r="A297" i="9"/>
  <c r="S298" i="3"/>
  <c r="B297" i="9"/>
  <c r="T298" i="3"/>
  <c r="C297" i="9"/>
  <c r="D297" i="9"/>
  <c r="E297" i="9"/>
  <c r="F297" i="9"/>
  <c r="G297" i="9"/>
  <c r="H297" i="9"/>
  <c r="BG298" i="3"/>
  <c r="BH298" i="3"/>
  <c r="BI298" i="3"/>
  <c r="BJ298" i="3"/>
  <c r="BK298" i="3"/>
  <c r="AJ298" i="3"/>
  <c r="I297" i="9"/>
  <c r="J297" i="9"/>
  <c r="K297" i="9"/>
  <c r="L297" i="9"/>
  <c r="M297" i="9"/>
  <c r="N297" i="9"/>
  <c r="O297" i="9"/>
  <c r="P297" i="9"/>
  <c r="Q297" i="9"/>
  <c r="R297" i="9"/>
  <c r="S297" i="9"/>
  <c r="T297" i="9"/>
  <c r="BB298" i="3"/>
  <c r="BC298" i="3"/>
  <c r="BD298" i="3"/>
  <c r="BE298" i="3"/>
  <c r="BF298" i="3"/>
  <c r="BA298" i="3"/>
  <c r="U297" i="9"/>
  <c r="V297" i="9"/>
  <c r="A298" i="9"/>
  <c r="S299" i="3"/>
  <c r="B298" i="9"/>
  <c r="T299" i="3"/>
  <c r="C298" i="9"/>
  <c r="D298" i="9"/>
  <c r="E298" i="9"/>
  <c r="F298" i="9"/>
  <c r="G298" i="9"/>
  <c r="H298" i="9"/>
  <c r="BG299" i="3"/>
  <c r="BH299" i="3"/>
  <c r="BI299" i="3"/>
  <c r="BJ299" i="3"/>
  <c r="BK299" i="3"/>
  <c r="AJ299" i="3"/>
  <c r="I298" i="9"/>
  <c r="J298" i="9"/>
  <c r="K298" i="9"/>
  <c r="L298" i="9"/>
  <c r="M298" i="9"/>
  <c r="N298" i="9"/>
  <c r="O298" i="9"/>
  <c r="P298" i="9"/>
  <c r="Q298" i="9"/>
  <c r="R298" i="9"/>
  <c r="S298" i="9"/>
  <c r="T298" i="9"/>
  <c r="BB299" i="3"/>
  <c r="BC299" i="3"/>
  <c r="BD299" i="3"/>
  <c r="BE299" i="3"/>
  <c r="BF299" i="3"/>
  <c r="BA299" i="3"/>
  <c r="U298" i="9"/>
  <c r="V298" i="9"/>
  <c r="A299" i="9"/>
  <c r="S300" i="3"/>
  <c r="B299" i="9"/>
  <c r="T300" i="3"/>
  <c r="C299" i="9"/>
  <c r="D299" i="9"/>
  <c r="E299" i="9"/>
  <c r="F299" i="9"/>
  <c r="G299" i="9"/>
  <c r="H299" i="9"/>
  <c r="BG300" i="3"/>
  <c r="BH300" i="3"/>
  <c r="BI300" i="3"/>
  <c r="BJ300" i="3"/>
  <c r="BK300" i="3"/>
  <c r="AJ300" i="3"/>
  <c r="I299" i="9"/>
  <c r="J299" i="9"/>
  <c r="K299" i="9"/>
  <c r="L299" i="9"/>
  <c r="M299" i="9"/>
  <c r="N299" i="9"/>
  <c r="O299" i="9"/>
  <c r="P299" i="9"/>
  <c r="Q299" i="9"/>
  <c r="R299" i="9"/>
  <c r="S299" i="9"/>
  <c r="T299" i="9"/>
  <c r="BB300" i="3"/>
  <c r="BC300" i="3"/>
  <c r="BD300" i="3"/>
  <c r="BE300" i="3"/>
  <c r="BF300" i="3"/>
  <c r="BA300" i="3"/>
  <c r="U299" i="9"/>
  <c r="V299" i="9"/>
  <c r="A300" i="9"/>
  <c r="S301" i="3"/>
  <c r="B300" i="9"/>
  <c r="T301" i="3"/>
  <c r="C300" i="9"/>
  <c r="D300" i="9"/>
  <c r="E300" i="9"/>
  <c r="F300" i="9"/>
  <c r="G300" i="9"/>
  <c r="H300" i="9"/>
  <c r="BG301" i="3"/>
  <c r="BH301" i="3"/>
  <c r="BI301" i="3"/>
  <c r="BJ301" i="3"/>
  <c r="BK301" i="3"/>
  <c r="AJ301" i="3"/>
  <c r="I300" i="9"/>
  <c r="J300" i="9"/>
  <c r="K300" i="9"/>
  <c r="L300" i="9"/>
  <c r="M300" i="9"/>
  <c r="N300" i="9"/>
  <c r="O300" i="9"/>
  <c r="P300" i="9"/>
  <c r="Q300" i="9"/>
  <c r="R300" i="9"/>
  <c r="S300" i="9"/>
  <c r="T300" i="9"/>
  <c r="BB301" i="3"/>
  <c r="BC301" i="3"/>
  <c r="BD301" i="3"/>
  <c r="BE301" i="3"/>
  <c r="BF301" i="3"/>
  <c r="BA301" i="3"/>
  <c r="U300" i="9"/>
  <c r="V300" i="9"/>
  <c r="A301" i="9"/>
  <c r="S302" i="3"/>
  <c r="B301" i="9"/>
  <c r="T302" i="3"/>
  <c r="C301" i="9"/>
  <c r="D301" i="9"/>
  <c r="E301" i="9"/>
  <c r="F301" i="9"/>
  <c r="G301" i="9"/>
  <c r="H301" i="9"/>
  <c r="BG302" i="3"/>
  <c r="BH302" i="3"/>
  <c r="BI302" i="3"/>
  <c r="BJ302" i="3"/>
  <c r="BK302" i="3"/>
  <c r="AJ302" i="3"/>
  <c r="I301" i="9"/>
  <c r="J301" i="9"/>
  <c r="K301" i="9"/>
  <c r="L301" i="9"/>
  <c r="M301" i="9"/>
  <c r="N301" i="9"/>
  <c r="O301" i="9"/>
  <c r="P301" i="9"/>
  <c r="Q301" i="9"/>
  <c r="R301" i="9"/>
  <c r="S301" i="9"/>
  <c r="T301" i="9"/>
  <c r="BB302" i="3"/>
  <c r="BC302" i="3"/>
  <c r="BD302" i="3"/>
  <c r="BE302" i="3"/>
  <c r="BF302" i="3"/>
  <c r="BA302" i="3"/>
  <c r="U301" i="9"/>
  <c r="V301" i="9"/>
  <c r="A302" i="9"/>
  <c r="S303" i="3"/>
  <c r="B302" i="9"/>
  <c r="T303" i="3"/>
  <c r="C302" i="9"/>
  <c r="D302" i="9"/>
  <c r="E302" i="9"/>
  <c r="F302" i="9"/>
  <c r="G302" i="9"/>
  <c r="H302" i="9"/>
  <c r="BG303" i="3"/>
  <c r="BH303" i="3"/>
  <c r="BI303" i="3"/>
  <c r="BJ303" i="3"/>
  <c r="BK303" i="3"/>
  <c r="AJ303" i="3"/>
  <c r="I302" i="9"/>
  <c r="J302" i="9"/>
  <c r="K302" i="9"/>
  <c r="L302" i="9"/>
  <c r="M302" i="9"/>
  <c r="N302" i="9"/>
  <c r="O302" i="9"/>
  <c r="P302" i="9"/>
  <c r="Q302" i="9"/>
  <c r="R302" i="9"/>
  <c r="S302" i="9"/>
  <c r="T302" i="9"/>
  <c r="BB303" i="3"/>
  <c r="BC303" i="3"/>
  <c r="BD303" i="3"/>
  <c r="BE303" i="3"/>
  <c r="BF303" i="3"/>
  <c r="BA303" i="3"/>
  <c r="U302" i="9"/>
  <c r="V302" i="9"/>
  <c r="A303" i="9"/>
  <c r="S304" i="3"/>
  <c r="B303" i="9"/>
  <c r="T304" i="3"/>
  <c r="C303" i="9"/>
  <c r="D303" i="9"/>
  <c r="E303" i="9"/>
  <c r="F303" i="9"/>
  <c r="G303" i="9"/>
  <c r="H303" i="9"/>
  <c r="BG304" i="3"/>
  <c r="BH304" i="3"/>
  <c r="BI304" i="3"/>
  <c r="BJ304" i="3"/>
  <c r="BK304" i="3"/>
  <c r="AJ304" i="3"/>
  <c r="I303" i="9"/>
  <c r="J303" i="9"/>
  <c r="K303" i="9"/>
  <c r="L303" i="9"/>
  <c r="M303" i="9"/>
  <c r="N303" i="9"/>
  <c r="O303" i="9"/>
  <c r="P303" i="9"/>
  <c r="Q303" i="9"/>
  <c r="R303" i="9"/>
  <c r="S303" i="9"/>
  <c r="T303" i="9"/>
  <c r="BB304" i="3"/>
  <c r="BC304" i="3"/>
  <c r="BD304" i="3"/>
  <c r="BE304" i="3"/>
  <c r="BF304" i="3"/>
  <c r="BA304" i="3"/>
  <c r="U303" i="9"/>
  <c r="V303" i="9"/>
  <c r="A304" i="9"/>
  <c r="S305" i="3"/>
  <c r="B304" i="9"/>
  <c r="T305" i="3"/>
  <c r="C304" i="9"/>
  <c r="D304" i="9"/>
  <c r="E304" i="9"/>
  <c r="F304" i="9"/>
  <c r="G304" i="9"/>
  <c r="H304" i="9"/>
  <c r="BG305" i="3"/>
  <c r="BH305" i="3"/>
  <c r="BI305" i="3"/>
  <c r="BJ305" i="3"/>
  <c r="BK305" i="3"/>
  <c r="AJ305" i="3"/>
  <c r="I304" i="9"/>
  <c r="J304" i="9"/>
  <c r="K304" i="9"/>
  <c r="L304" i="9"/>
  <c r="M304" i="9"/>
  <c r="N304" i="9"/>
  <c r="O304" i="9"/>
  <c r="P304" i="9"/>
  <c r="Q304" i="9"/>
  <c r="R304" i="9"/>
  <c r="S304" i="9"/>
  <c r="T304" i="9"/>
  <c r="BB305" i="3"/>
  <c r="BC305" i="3"/>
  <c r="BD305" i="3"/>
  <c r="BE305" i="3"/>
  <c r="BF305" i="3"/>
  <c r="BA305" i="3"/>
  <c r="U304" i="9"/>
  <c r="V304" i="9"/>
  <c r="A305" i="9"/>
  <c r="S306" i="3"/>
  <c r="B305" i="9"/>
  <c r="T306" i="3"/>
  <c r="C305" i="9"/>
  <c r="D305" i="9"/>
  <c r="E305" i="9"/>
  <c r="F305" i="9"/>
  <c r="G305" i="9"/>
  <c r="H305" i="9"/>
  <c r="BG306" i="3"/>
  <c r="BH306" i="3"/>
  <c r="BI306" i="3"/>
  <c r="BJ306" i="3"/>
  <c r="BK306" i="3"/>
  <c r="AJ306" i="3"/>
  <c r="I305" i="9"/>
  <c r="J305" i="9"/>
  <c r="K305" i="9"/>
  <c r="L305" i="9"/>
  <c r="M305" i="9"/>
  <c r="N305" i="9"/>
  <c r="O305" i="9"/>
  <c r="P305" i="9"/>
  <c r="Q305" i="9"/>
  <c r="R305" i="9"/>
  <c r="S305" i="9"/>
  <c r="T305" i="9"/>
  <c r="BB306" i="3"/>
  <c r="BC306" i="3"/>
  <c r="BD306" i="3"/>
  <c r="BE306" i="3"/>
  <c r="BF306" i="3"/>
  <c r="BA306" i="3"/>
  <c r="U305" i="9"/>
  <c r="V305" i="9"/>
  <c r="A306" i="9"/>
  <c r="S307" i="3"/>
  <c r="B306" i="9"/>
  <c r="T307" i="3"/>
  <c r="C306" i="9"/>
  <c r="D306" i="9"/>
  <c r="E306" i="9"/>
  <c r="F306" i="9"/>
  <c r="G306" i="9"/>
  <c r="H306" i="9"/>
  <c r="BG307" i="3"/>
  <c r="BH307" i="3"/>
  <c r="BI307" i="3"/>
  <c r="BJ307" i="3"/>
  <c r="BK307" i="3"/>
  <c r="AJ307" i="3"/>
  <c r="I306" i="9"/>
  <c r="J306" i="9"/>
  <c r="K306" i="9"/>
  <c r="L306" i="9"/>
  <c r="M306" i="9"/>
  <c r="N306" i="9"/>
  <c r="O306" i="9"/>
  <c r="P306" i="9"/>
  <c r="Q306" i="9"/>
  <c r="R306" i="9"/>
  <c r="S306" i="9"/>
  <c r="T306" i="9"/>
  <c r="BB307" i="3"/>
  <c r="BC307" i="3"/>
  <c r="BD307" i="3"/>
  <c r="BE307" i="3"/>
  <c r="BF307" i="3"/>
  <c r="BA307" i="3"/>
  <c r="U306" i="9"/>
  <c r="V306" i="9"/>
  <c r="A307" i="9"/>
  <c r="S308" i="3"/>
  <c r="B307" i="9"/>
  <c r="T308" i="3"/>
  <c r="C307" i="9"/>
  <c r="D307" i="9"/>
  <c r="E307" i="9"/>
  <c r="F307" i="9"/>
  <c r="G307" i="9"/>
  <c r="H307" i="9"/>
  <c r="BG308" i="3"/>
  <c r="BH308" i="3"/>
  <c r="BI308" i="3"/>
  <c r="BJ308" i="3"/>
  <c r="BK308" i="3"/>
  <c r="AJ308" i="3"/>
  <c r="I307" i="9"/>
  <c r="J307" i="9"/>
  <c r="K307" i="9"/>
  <c r="L307" i="9"/>
  <c r="M307" i="9"/>
  <c r="N307" i="9"/>
  <c r="O307" i="9"/>
  <c r="P307" i="9"/>
  <c r="Q307" i="9"/>
  <c r="R307" i="9"/>
  <c r="S307" i="9"/>
  <c r="T307" i="9"/>
  <c r="BB308" i="3"/>
  <c r="BC308" i="3"/>
  <c r="BD308" i="3"/>
  <c r="BE308" i="3"/>
  <c r="BF308" i="3"/>
  <c r="BA308" i="3"/>
  <c r="U307" i="9"/>
  <c r="V307" i="9"/>
  <c r="A308" i="9"/>
  <c r="S309" i="3"/>
  <c r="B308" i="9"/>
  <c r="T309" i="3"/>
  <c r="C308" i="9"/>
  <c r="D308" i="9"/>
  <c r="E308" i="9"/>
  <c r="F308" i="9"/>
  <c r="G308" i="9"/>
  <c r="H308" i="9"/>
  <c r="BG309" i="3"/>
  <c r="BH309" i="3"/>
  <c r="BI309" i="3"/>
  <c r="BJ309" i="3"/>
  <c r="BK309" i="3"/>
  <c r="AJ309" i="3"/>
  <c r="I308" i="9"/>
  <c r="J308" i="9"/>
  <c r="K308" i="9"/>
  <c r="L308" i="9"/>
  <c r="M308" i="9"/>
  <c r="N308" i="9"/>
  <c r="O308" i="9"/>
  <c r="P308" i="9"/>
  <c r="Q308" i="9"/>
  <c r="R308" i="9"/>
  <c r="S308" i="9"/>
  <c r="T308" i="9"/>
  <c r="BB309" i="3"/>
  <c r="BC309" i="3"/>
  <c r="BD309" i="3"/>
  <c r="BE309" i="3"/>
  <c r="BF309" i="3"/>
  <c r="BA309" i="3"/>
  <c r="U308" i="9"/>
  <c r="V308" i="9"/>
  <c r="A309" i="9"/>
  <c r="S310" i="3"/>
  <c r="B309" i="9"/>
  <c r="T310" i="3"/>
  <c r="C309" i="9"/>
  <c r="D309" i="9"/>
  <c r="E309" i="9"/>
  <c r="F309" i="9"/>
  <c r="G309" i="9"/>
  <c r="H309" i="9"/>
  <c r="BG310" i="3"/>
  <c r="BH310" i="3"/>
  <c r="BI310" i="3"/>
  <c r="BJ310" i="3"/>
  <c r="BK310" i="3"/>
  <c r="AJ310" i="3"/>
  <c r="I309" i="9"/>
  <c r="J309" i="9"/>
  <c r="K309" i="9"/>
  <c r="L309" i="9"/>
  <c r="M309" i="9"/>
  <c r="N309" i="9"/>
  <c r="O309" i="9"/>
  <c r="P309" i="9"/>
  <c r="Q309" i="9"/>
  <c r="R309" i="9"/>
  <c r="S309" i="9"/>
  <c r="T309" i="9"/>
  <c r="BB310" i="3"/>
  <c r="BC310" i="3"/>
  <c r="BD310" i="3"/>
  <c r="BE310" i="3"/>
  <c r="BF310" i="3"/>
  <c r="BA310" i="3"/>
  <c r="U309" i="9"/>
  <c r="V309" i="9"/>
  <c r="A310" i="9"/>
  <c r="S311" i="3"/>
  <c r="B310" i="9"/>
  <c r="T311" i="3"/>
  <c r="C310" i="9"/>
  <c r="D310" i="9"/>
  <c r="E310" i="9"/>
  <c r="F310" i="9"/>
  <c r="G310" i="9"/>
  <c r="H310" i="9"/>
  <c r="BG311" i="3"/>
  <c r="BH311" i="3"/>
  <c r="BI311" i="3"/>
  <c r="BJ311" i="3"/>
  <c r="BK311" i="3"/>
  <c r="AJ311" i="3"/>
  <c r="I310" i="9"/>
  <c r="J310" i="9"/>
  <c r="K310" i="9"/>
  <c r="L310" i="9"/>
  <c r="M310" i="9"/>
  <c r="N310" i="9"/>
  <c r="O310" i="9"/>
  <c r="P310" i="9"/>
  <c r="Q310" i="9"/>
  <c r="R310" i="9"/>
  <c r="S310" i="9"/>
  <c r="T310" i="9"/>
  <c r="BB311" i="3"/>
  <c r="BC311" i="3"/>
  <c r="BD311" i="3"/>
  <c r="BE311" i="3"/>
  <c r="BF311" i="3"/>
  <c r="BA311" i="3"/>
  <c r="U310" i="9"/>
  <c r="V310" i="9"/>
  <c r="A311" i="9"/>
  <c r="S312" i="3"/>
  <c r="B311" i="9"/>
  <c r="T312" i="3"/>
  <c r="C311" i="9"/>
  <c r="D311" i="9"/>
  <c r="E311" i="9"/>
  <c r="F311" i="9"/>
  <c r="G311" i="9"/>
  <c r="H311" i="9"/>
  <c r="BG312" i="3"/>
  <c r="BH312" i="3"/>
  <c r="BI312" i="3"/>
  <c r="BJ312" i="3"/>
  <c r="BK312" i="3"/>
  <c r="AJ312" i="3"/>
  <c r="I311" i="9"/>
  <c r="J311" i="9"/>
  <c r="K311" i="9"/>
  <c r="L311" i="9"/>
  <c r="M311" i="9"/>
  <c r="N311" i="9"/>
  <c r="O311" i="9"/>
  <c r="P311" i="9"/>
  <c r="Q311" i="9"/>
  <c r="R311" i="9"/>
  <c r="S311" i="9"/>
  <c r="T311" i="9"/>
  <c r="BB312" i="3"/>
  <c r="BC312" i="3"/>
  <c r="BD312" i="3"/>
  <c r="BE312" i="3"/>
  <c r="BF312" i="3"/>
  <c r="BA312" i="3"/>
  <c r="U311" i="9"/>
  <c r="V311" i="9"/>
  <c r="A312" i="9"/>
  <c r="S313" i="3"/>
  <c r="B312" i="9"/>
  <c r="T313" i="3"/>
  <c r="C312" i="9"/>
  <c r="D312" i="9"/>
  <c r="E312" i="9"/>
  <c r="F312" i="9"/>
  <c r="G312" i="9"/>
  <c r="H312" i="9"/>
  <c r="BG313" i="3"/>
  <c r="BH313" i="3"/>
  <c r="BI313" i="3"/>
  <c r="BJ313" i="3"/>
  <c r="BK313" i="3"/>
  <c r="AJ313" i="3"/>
  <c r="I312" i="9"/>
  <c r="J312" i="9"/>
  <c r="K312" i="9"/>
  <c r="L312" i="9"/>
  <c r="M312" i="9"/>
  <c r="N312" i="9"/>
  <c r="O312" i="9"/>
  <c r="P312" i="9"/>
  <c r="Q312" i="9"/>
  <c r="R312" i="9"/>
  <c r="S312" i="9"/>
  <c r="T312" i="9"/>
  <c r="BB313" i="3"/>
  <c r="BC313" i="3"/>
  <c r="BD313" i="3"/>
  <c r="BE313" i="3"/>
  <c r="BF313" i="3"/>
  <c r="BA313" i="3"/>
  <c r="U312" i="9"/>
  <c r="V312" i="9"/>
  <c r="A313" i="9"/>
  <c r="S314" i="3"/>
  <c r="B313" i="9"/>
  <c r="T314" i="3"/>
  <c r="C313" i="9"/>
  <c r="D313" i="9"/>
  <c r="E313" i="9"/>
  <c r="F313" i="9"/>
  <c r="G313" i="9"/>
  <c r="H313" i="9"/>
  <c r="BG314" i="3"/>
  <c r="BH314" i="3"/>
  <c r="BI314" i="3"/>
  <c r="BJ314" i="3"/>
  <c r="BK314" i="3"/>
  <c r="AJ314" i="3"/>
  <c r="I313" i="9"/>
  <c r="J313" i="9"/>
  <c r="K313" i="9"/>
  <c r="L313" i="9"/>
  <c r="M313" i="9"/>
  <c r="N313" i="9"/>
  <c r="O313" i="9"/>
  <c r="P313" i="9"/>
  <c r="Q313" i="9"/>
  <c r="R313" i="9"/>
  <c r="S313" i="9"/>
  <c r="T313" i="9"/>
  <c r="BB314" i="3"/>
  <c r="BC314" i="3"/>
  <c r="BD314" i="3"/>
  <c r="BE314" i="3"/>
  <c r="BF314" i="3"/>
  <c r="BA314" i="3"/>
  <c r="U313" i="9"/>
  <c r="V313" i="9"/>
  <c r="A314" i="9"/>
  <c r="S315" i="3"/>
  <c r="B314" i="9"/>
  <c r="T315" i="3"/>
  <c r="C314" i="9"/>
  <c r="D314" i="9"/>
  <c r="E314" i="9"/>
  <c r="F314" i="9"/>
  <c r="G314" i="9"/>
  <c r="H314" i="9"/>
  <c r="BG315" i="3"/>
  <c r="BH315" i="3"/>
  <c r="BI315" i="3"/>
  <c r="BJ315" i="3"/>
  <c r="BK315" i="3"/>
  <c r="AJ315" i="3"/>
  <c r="I314" i="9"/>
  <c r="J314" i="9"/>
  <c r="K314" i="9"/>
  <c r="L314" i="9"/>
  <c r="M314" i="9"/>
  <c r="N314" i="9"/>
  <c r="O314" i="9"/>
  <c r="P314" i="9"/>
  <c r="Q314" i="9"/>
  <c r="R314" i="9"/>
  <c r="S314" i="9"/>
  <c r="T314" i="9"/>
  <c r="BB315" i="3"/>
  <c r="BC315" i="3"/>
  <c r="BD315" i="3"/>
  <c r="BE315" i="3"/>
  <c r="BF315" i="3"/>
  <c r="BA315" i="3"/>
  <c r="U314" i="9"/>
  <c r="V314" i="9"/>
  <c r="A315" i="9"/>
  <c r="S316" i="3"/>
  <c r="B315" i="9"/>
  <c r="T316" i="3"/>
  <c r="C315" i="9"/>
  <c r="D315" i="9"/>
  <c r="E315" i="9"/>
  <c r="F315" i="9"/>
  <c r="G315" i="9"/>
  <c r="H315" i="9"/>
  <c r="BG316" i="3"/>
  <c r="BH316" i="3"/>
  <c r="BI316" i="3"/>
  <c r="BJ316" i="3"/>
  <c r="BK316" i="3"/>
  <c r="AJ316" i="3"/>
  <c r="I315" i="9"/>
  <c r="J315" i="9"/>
  <c r="K315" i="9"/>
  <c r="L315" i="9"/>
  <c r="M315" i="9"/>
  <c r="N315" i="9"/>
  <c r="O315" i="9"/>
  <c r="P315" i="9"/>
  <c r="Q315" i="9"/>
  <c r="R315" i="9"/>
  <c r="S315" i="9"/>
  <c r="T315" i="9"/>
  <c r="BB316" i="3"/>
  <c r="BC316" i="3"/>
  <c r="BD316" i="3"/>
  <c r="BE316" i="3"/>
  <c r="BF316" i="3"/>
  <c r="BA316" i="3"/>
  <c r="U315" i="9"/>
  <c r="V315" i="9"/>
  <c r="A316" i="9"/>
  <c r="S317" i="3"/>
  <c r="B316" i="9"/>
  <c r="T317" i="3"/>
  <c r="C316" i="9"/>
  <c r="D316" i="9"/>
  <c r="E316" i="9"/>
  <c r="F316" i="9"/>
  <c r="G316" i="9"/>
  <c r="H316" i="9"/>
  <c r="BG317" i="3"/>
  <c r="BH317" i="3"/>
  <c r="BI317" i="3"/>
  <c r="BJ317" i="3"/>
  <c r="BK317" i="3"/>
  <c r="AJ317" i="3"/>
  <c r="I316" i="9"/>
  <c r="J316" i="9"/>
  <c r="K316" i="9"/>
  <c r="L316" i="9"/>
  <c r="M316" i="9"/>
  <c r="N316" i="9"/>
  <c r="O316" i="9"/>
  <c r="P316" i="9"/>
  <c r="Q316" i="9"/>
  <c r="R316" i="9"/>
  <c r="S316" i="9"/>
  <c r="T316" i="9"/>
  <c r="BB317" i="3"/>
  <c r="BC317" i="3"/>
  <c r="BD317" i="3"/>
  <c r="BE317" i="3"/>
  <c r="BF317" i="3"/>
  <c r="BA317" i="3"/>
  <c r="U316" i="9"/>
  <c r="V316" i="9"/>
  <c r="A317" i="9"/>
  <c r="S318" i="3"/>
  <c r="B317" i="9"/>
  <c r="T318" i="3"/>
  <c r="C317" i="9"/>
  <c r="D317" i="9"/>
  <c r="E317" i="9"/>
  <c r="F317" i="9"/>
  <c r="G317" i="9"/>
  <c r="H317" i="9"/>
  <c r="BG318" i="3"/>
  <c r="BH318" i="3"/>
  <c r="BI318" i="3"/>
  <c r="BJ318" i="3"/>
  <c r="BK318" i="3"/>
  <c r="AJ318" i="3"/>
  <c r="I317" i="9"/>
  <c r="J317" i="9"/>
  <c r="K317" i="9"/>
  <c r="L317" i="9"/>
  <c r="M317" i="9"/>
  <c r="N317" i="9"/>
  <c r="O317" i="9"/>
  <c r="P317" i="9"/>
  <c r="Q317" i="9"/>
  <c r="R317" i="9"/>
  <c r="S317" i="9"/>
  <c r="T317" i="9"/>
  <c r="BB318" i="3"/>
  <c r="BC318" i="3"/>
  <c r="BD318" i="3"/>
  <c r="BE318" i="3"/>
  <c r="BF318" i="3"/>
  <c r="BA318" i="3"/>
  <c r="U317" i="9"/>
  <c r="V317" i="9"/>
  <c r="A318" i="9"/>
  <c r="S319" i="3"/>
  <c r="B318" i="9"/>
  <c r="T319" i="3"/>
  <c r="C318" i="9"/>
  <c r="D318" i="9"/>
  <c r="E318" i="9"/>
  <c r="F318" i="9"/>
  <c r="G318" i="9"/>
  <c r="H318" i="9"/>
  <c r="BG319" i="3"/>
  <c r="BH319" i="3"/>
  <c r="BI319" i="3"/>
  <c r="BJ319" i="3"/>
  <c r="BK319" i="3"/>
  <c r="AJ319" i="3"/>
  <c r="I318" i="9"/>
  <c r="J318" i="9"/>
  <c r="K318" i="9"/>
  <c r="L318" i="9"/>
  <c r="M318" i="9"/>
  <c r="N318" i="9"/>
  <c r="O318" i="9"/>
  <c r="P318" i="9"/>
  <c r="Q318" i="9"/>
  <c r="R318" i="9"/>
  <c r="S318" i="9"/>
  <c r="T318" i="9"/>
  <c r="BB319" i="3"/>
  <c r="BC319" i="3"/>
  <c r="BD319" i="3"/>
  <c r="BE319" i="3"/>
  <c r="BF319" i="3"/>
  <c r="BA319" i="3"/>
  <c r="U318" i="9"/>
  <c r="V318" i="9"/>
  <c r="A319" i="9"/>
  <c r="S320" i="3"/>
  <c r="B319" i="9"/>
  <c r="T320" i="3"/>
  <c r="C319" i="9"/>
  <c r="D319" i="9"/>
  <c r="E319" i="9"/>
  <c r="F319" i="9"/>
  <c r="G319" i="9"/>
  <c r="H319" i="9"/>
  <c r="BG320" i="3"/>
  <c r="BH320" i="3"/>
  <c r="BI320" i="3"/>
  <c r="BJ320" i="3"/>
  <c r="BK320" i="3"/>
  <c r="AJ320" i="3"/>
  <c r="I319" i="9"/>
  <c r="J319" i="9"/>
  <c r="K319" i="9"/>
  <c r="L319" i="9"/>
  <c r="M319" i="9"/>
  <c r="N319" i="9"/>
  <c r="O319" i="9"/>
  <c r="P319" i="9"/>
  <c r="Q319" i="9"/>
  <c r="R319" i="9"/>
  <c r="S319" i="9"/>
  <c r="T319" i="9"/>
  <c r="BB320" i="3"/>
  <c r="BC320" i="3"/>
  <c r="BD320" i="3"/>
  <c r="BE320" i="3"/>
  <c r="BF320" i="3"/>
  <c r="BA320" i="3"/>
  <c r="U319" i="9"/>
  <c r="V319" i="9"/>
  <c r="A320" i="9"/>
  <c r="S321" i="3"/>
  <c r="B320" i="9"/>
  <c r="T321" i="3"/>
  <c r="C320" i="9"/>
  <c r="D320" i="9"/>
  <c r="E320" i="9"/>
  <c r="F320" i="9"/>
  <c r="G320" i="9"/>
  <c r="H320" i="9"/>
  <c r="BG321" i="3"/>
  <c r="BH321" i="3"/>
  <c r="BI321" i="3"/>
  <c r="BJ321" i="3"/>
  <c r="BK321" i="3"/>
  <c r="AJ321" i="3"/>
  <c r="I320" i="9"/>
  <c r="J320" i="9"/>
  <c r="K320" i="9"/>
  <c r="L320" i="9"/>
  <c r="M320" i="9"/>
  <c r="N320" i="9"/>
  <c r="O320" i="9"/>
  <c r="P320" i="9"/>
  <c r="Q320" i="9"/>
  <c r="R320" i="9"/>
  <c r="S320" i="9"/>
  <c r="T320" i="9"/>
  <c r="BB321" i="3"/>
  <c r="BC321" i="3"/>
  <c r="BD321" i="3"/>
  <c r="BE321" i="3"/>
  <c r="BF321" i="3"/>
  <c r="BA321" i="3"/>
  <c r="U320" i="9"/>
  <c r="V320" i="9"/>
  <c r="A321" i="9"/>
  <c r="S322" i="3"/>
  <c r="B321" i="9"/>
  <c r="T322" i="3"/>
  <c r="C321" i="9"/>
  <c r="D321" i="9"/>
  <c r="E321" i="9"/>
  <c r="F321" i="9"/>
  <c r="G321" i="9"/>
  <c r="H321" i="9"/>
  <c r="BG322" i="3"/>
  <c r="BH322" i="3"/>
  <c r="BI322" i="3"/>
  <c r="BJ322" i="3"/>
  <c r="BK322" i="3"/>
  <c r="AJ322" i="3"/>
  <c r="I321" i="9"/>
  <c r="J321" i="9"/>
  <c r="K321" i="9"/>
  <c r="L321" i="9"/>
  <c r="M321" i="9"/>
  <c r="N321" i="9"/>
  <c r="O321" i="9"/>
  <c r="P321" i="9"/>
  <c r="Q321" i="9"/>
  <c r="R321" i="9"/>
  <c r="S321" i="9"/>
  <c r="T321" i="9"/>
  <c r="BB322" i="3"/>
  <c r="BC322" i="3"/>
  <c r="BD322" i="3"/>
  <c r="BE322" i="3"/>
  <c r="BF322" i="3"/>
  <c r="BA322" i="3"/>
  <c r="U321" i="9"/>
  <c r="V321" i="9"/>
  <c r="A322" i="9"/>
  <c r="S323" i="3"/>
  <c r="B322" i="9"/>
  <c r="T323" i="3"/>
  <c r="C322" i="9"/>
  <c r="D322" i="9"/>
  <c r="E322" i="9"/>
  <c r="F322" i="9"/>
  <c r="G322" i="9"/>
  <c r="H322" i="9"/>
  <c r="BG323" i="3"/>
  <c r="BH323" i="3"/>
  <c r="BI323" i="3"/>
  <c r="BJ323" i="3"/>
  <c r="BK323" i="3"/>
  <c r="AJ323" i="3"/>
  <c r="I322" i="9"/>
  <c r="J322" i="9"/>
  <c r="K322" i="9"/>
  <c r="L322" i="9"/>
  <c r="M322" i="9"/>
  <c r="N322" i="9"/>
  <c r="O322" i="9"/>
  <c r="P322" i="9"/>
  <c r="Q322" i="9"/>
  <c r="R322" i="9"/>
  <c r="S322" i="9"/>
  <c r="T322" i="9"/>
  <c r="BB323" i="3"/>
  <c r="BC323" i="3"/>
  <c r="BD323" i="3"/>
  <c r="BE323" i="3"/>
  <c r="BF323" i="3"/>
  <c r="BA323" i="3"/>
  <c r="U322" i="9"/>
  <c r="V322" i="9"/>
  <c r="A323" i="9"/>
  <c r="S324" i="3"/>
  <c r="B323" i="9"/>
  <c r="T324" i="3"/>
  <c r="C323" i="9"/>
  <c r="D323" i="9"/>
  <c r="E323" i="9"/>
  <c r="F323" i="9"/>
  <c r="G323" i="9"/>
  <c r="H323" i="9"/>
  <c r="BG324" i="3"/>
  <c r="BH324" i="3"/>
  <c r="BI324" i="3"/>
  <c r="BJ324" i="3"/>
  <c r="BK324" i="3"/>
  <c r="AJ324" i="3"/>
  <c r="I323" i="9"/>
  <c r="J323" i="9"/>
  <c r="K323" i="9"/>
  <c r="L323" i="9"/>
  <c r="M323" i="9"/>
  <c r="N323" i="9"/>
  <c r="O323" i="9"/>
  <c r="P323" i="9"/>
  <c r="Q323" i="9"/>
  <c r="R323" i="9"/>
  <c r="S323" i="9"/>
  <c r="T323" i="9"/>
  <c r="BB324" i="3"/>
  <c r="BC324" i="3"/>
  <c r="BD324" i="3"/>
  <c r="BE324" i="3"/>
  <c r="BF324" i="3"/>
  <c r="BA324" i="3"/>
  <c r="U323" i="9"/>
  <c r="V323" i="9"/>
  <c r="A324" i="9"/>
  <c r="S325" i="3"/>
  <c r="B324" i="9"/>
  <c r="T325" i="3"/>
  <c r="C324" i="9"/>
  <c r="D324" i="9"/>
  <c r="E324" i="9"/>
  <c r="F324" i="9"/>
  <c r="G324" i="9"/>
  <c r="H324" i="9"/>
  <c r="BG325" i="3"/>
  <c r="BH325" i="3"/>
  <c r="BI325" i="3"/>
  <c r="BJ325" i="3"/>
  <c r="BK325" i="3"/>
  <c r="AJ325" i="3"/>
  <c r="I324" i="9"/>
  <c r="J324" i="9"/>
  <c r="K324" i="9"/>
  <c r="L324" i="9"/>
  <c r="M324" i="9"/>
  <c r="N324" i="9"/>
  <c r="O324" i="9"/>
  <c r="P324" i="9"/>
  <c r="Q324" i="9"/>
  <c r="R324" i="9"/>
  <c r="S324" i="9"/>
  <c r="T324" i="9"/>
  <c r="BB325" i="3"/>
  <c r="BC325" i="3"/>
  <c r="BD325" i="3"/>
  <c r="BE325" i="3"/>
  <c r="BF325" i="3"/>
  <c r="BA325" i="3"/>
  <c r="U324" i="9"/>
  <c r="V324" i="9"/>
  <c r="A325" i="9"/>
  <c r="S326" i="3"/>
  <c r="B325" i="9"/>
  <c r="T326" i="3"/>
  <c r="C325" i="9"/>
  <c r="D325" i="9"/>
  <c r="E325" i="9"/>
  <c r="F325" i="9"/>
  <c r="G325" i="9"/>
  <c r="H325" i="9"/>
  <c r="BG326" i="3"/>
  <c r="BH326" i="3"/>
  <c r="BI326" i="3"/>
  <c r="BJ326" i="3"/>
  <c r="BK326" i="3"/>
  <c r="AJ326" i="3"/>
  <c r="I325" i="9"/>
  <c r="J325" i="9"/>
  <c r="K325" i="9"/>
  <c r="L325" i="9"/>
  <c r="M325" i="9"/>
  <c r="N325" i="9"/>
  <c r="O325" i="9"/>
  <c r="P325" i="9"/>
  <c r="Q325" i="9"/>
  <c r="R325" i="9"/>
  <c r="S325" i="9"/>
  <c r="T325" i="9"/>
  <c r="BB326" i="3"/>
  <c r="BC326" i="3"/>
  <c r="BD326" i="3"/>
  <c r="BE326" i="3"/>
  <c r="BF326" i="3"/>
  <c r="BA326" i="3"/>
  <c r="U325" i="9"/>
  <c r="V325" i="9"/>
  <c r="A326" i="9"/>
  <c r="S327" i="3"/>
  <c r="B326" i="9"/>
  <c r="T327" i="3"/>
  <c r="C326" i="9"/>
  <c r="D326" i="9"/>
  <c r="E326" i="9"/>
  <c r="F326" i="9"/>
  <c r="G326" i="9"/>
  <c r="H326" i="9"/>
  <c r="BG327" i="3"/>
  <c r="BH327" i="3"/>
  <c r="BI327" i="3"/>
  <c r="BJ327" i="3"/>
  <c r="BK327" i="3"/>
  <c r="AJ327" i="3"/>
  <c r="I326" i="9"/>
  <c r="J326" i="9"/>
  <c r="K326" i="9"/>
  <c r="L326" i="9"/>
  <c r="M326" i="9"/>
  <c r="N326" i="9"/>
  <c r="O326" i="9"/>
  <c r="P326" i="9"/>
  <c r="Q326" i="9"/>
  <c r="R326" i="9"/>
  <c r="S326" i="9"/>
  <c r="T326" i="9"/>
  <c r="BB327" i="3"/>
  <c r="BC327" i="3"/>
  <c r="BD327" i="3"/>
  <c r="BE327" i="3"/>
  <c r="BF327" i="3"/>
  <c r="BA327" i="3"/>
  <c r="U326" i="9"/>
  <c r="V326" i="9"/>
  <c r="A327" i="9"/>
  <c r="S328" i="3"/>
  <c r="B327" i="9"/>
  <c r="T328" i="3"/>
  <c r="C327" i="9"/>
  <c r="D327" i="9"/>
  <c r="E327" i="9"/>
  <c r="F327" i="9"/>
  <c r="G327" i="9"/>
  <c r="H327" i="9"/>
  <c r="BG328" i="3"/>
  <c r="BH328" i="3"/>
  <c r="BI328" i="3"/>
  <c r="BJ328" i="3"/>
  <c r="BK328" i="3"/>
  <c r="AJ328" i="3"/>
  <c r="I327" i="9"/>
  <c r="J327" i="9"/>
  <c r="K327" i="9"/>
  <c r="L327" i="9"/>
  <c r="M327" i="9"/>
  <c r="N327" i="9"/>
  <c r="O327" i="9"/>
  <c r="P327" i="9"/>
  <c r="Q327" i="9"/>
  <c r="R327" i="9"/>
  <c r="S327" i="9"/>
  <c r="T327" i="9"/>
  <c r="BB328" i="3"/>
  <c r="BC328" i="3"/>
  <c r="BD328" i="3"/>
  <c r="BE328" i="3"/>
  <c r="BF328" i="3"/>
  <c r="BA328" i="3"/>
  <c r="U327" i="9"/>
  <c r="V327" i="9"/>
  <c r="A328" i="9"/>
  <c r="S329" i="3"/>
  <c r="B328" i="9"/>
  <c r="T329" i="3"/>
  <c r="C328" i="9"/>
  <c r="D328" i="9"/>
  <c r="E328" i="9"/>
  <c r="F328" i="9"/>
  <c r="G328" i="9"/>
  <c r="H328" i="9"/>
  <c r="BG329" i="3"/>
  <c r="BH329" i="3"/>
  <c r="BI329" i="3"/>
  <c r="BJ329" i="3"/>
  <c r="BK329" i="3"/>
  <c r="AJ329" i="3"/>
  <c r="I328" i="9"/>
  <c r="J328" i="9"/>
  <c r="K328" i="9"/>
  <c r="L328" i="9"/>
  <c r="M328" i="9"/>
  <c r="N328" i="9"/>
  <c r="O328" i="9"/>
  <c r="P328" i="9"/>
  <c r="Q328" i="9"/>
  <c r="R328" i="9"/>
  <c r="S328" i="9"/>
  <c r="T328" i="9"/>
  <c r="BB329" i="3"/>
  <c r="BC329" i="3"/>
  <c r="BD329" i="3"/>
  <c r="BE329" i="3"/>
  <c r="BF329" i="3"/>
  <c r="BA329" i="3"/>
  <c r="U328" i="9"/>
  <c r="V328" i="9"/>
  <c r="A329" i="9"/>
  <c r="S330" i="3"/>
  <c r="B329" i="9"/>
  <c r="T330" i="3"/>
  <c r="C329" i="9"/>
  <c r="D329" i="9"/>
  <c r="E329" i="9"/>
  <c r="F329" i="9"/>
  <c r="G329" i="9"/>
  <c r="H329" i="9"/>
  <c r="BG330" i="3"/>
  <c r="BH330" i="3"/>
  <c r="BI330" i="3"/>
  <c r="BJ330" i="3"/>
  <c r="BK330" i="3"/>
  <c r="AJ330" i="3"/>
  <c r="I329" i="9"/>
  <c r="J329" i="9"/>
  <c r="K329" i="9"/>
  <c r="L329" i="9"/>
  <c r="M329" i="9"/>
  <c r="N329" i="9"/>
  <c r="O329" i="9"/>
  <c r="P329" i="9"/>
  <c r="Q329" i="9"/>
  <c r="R329" i="9"/>
  <c r="S329" i="9"/>
  <c r="T329" i="9"/>
  <c r="BB330" i="3"/>
  <c r="BC330" i="3"/>
  <c r="BD330" i="3"/>
  <c r="BE330" i="3"/>
  <c r="BF330" i="3"/>
  <c r="BA330" i="3"/>
  <c r="U329" i="9"/>
  <c r="V329" i="9"/>
  <c r="A330" i="9"/>
  <c r="S331" i="3"/>
  <c r="B330" i="9"/>
  <c r="T331" i="3"/>
  <c r="C330" i="9"/>
  <c r="D330" i="9"/>
  <c r="E330" i="9"/>
  <c r="F330" i="9"/>
  <c r="G330" i="9"/>
  <c r="H330" i="9"/>
  <c r="BG331" i="3"/>
  <c r="BH331" i="3"/>
  <c r="BI331" i="3"/>
  <c r="BJ331" i="3"/>
  <c r="BK331" i="3"/>
  <c r="AJ331" i="3"/>
  <c r="I330" i="9"/>
  <c r="J330" i="9"/>
  <c r="K330" i="9"/>
  <c r="L330" i="9"/>
  <c r="M330" i="9"/>
  <c r="N330" i="9"/>
  <c r="O330" i="9"/>
  <c r="P330" i="9"/>
  <c r="Q330" i="9"/>
  <c r="R330" i="9"/>
  <c r="S330" i="9"/>
  <c r="T330" i="9"/>
  <c r="BB331" i="3"/>
  <c r="BC331" i="3"/>
  <c r="BD331" i="3"/>
  <c r="BE331" i="3"/>
  <c r="BF331" i="3"/>
  <c r="BA331" i="3"/>
  <c r="U330" i="9"/>
  <c r="V330" i="9"/>
  <c r="A331" i="9"/>
  <c r="S332" i="3"/>
  <c r="B331" i="9"/>
  <c r="T332" i="3"/>
  <c r="C331" i="9"/>
  <c r="D331" i="9"/>
  <c r="E331" i="9"/>
  <c r="F331" i="9"/>
  <c r="G331" i="9"/>
  <c r="H331" i="9"/>
  <c r="BG332" i="3"/>
  <c r="BH332" i="3"/>
  <c r="BI332" i="3"/>
  <c r="BJ332" i="3"/>
  <c r="BK332" i="3"/>
  <c r="AJ332" i="3"/>
  <c r="I331" i="9"/>
  <c r="J331" i="9"/>
  <c r="K331" i="9"/>
  <c r="L331" i="9"/>
  <c r="M331" i="9"/>
  <c r="N331" i="9"/>
  <c r="O331" i="9"/>
  <c r="P331" i="9"/>
  <c r="Q331" i="9"/>
  <c r="R331" i="9"/>
  <c r="S331" i="9"/>
  <c r="T331" i="9"/>
  <c r="BB332" i="3"/>
  <c r="BC332" i="3"/>
  <c r="BD332" i="3"/>
  <c r="BE332" i="3"/>
  <c r="BF332" i="3"/>
  <c r="BA332" i="3"/>
  <c r="U331" i="9"/>
  <c r="V331" i="9"/>
  <c r="A332" i="9"/>
  <c r="S333" i="3"/>
  <c r="B332" i="9"/>
  <c r="T333" i="3"/>
  <c r="C332" i="9"/>
  <c r="D332" i="9"/>
  <c r="E332" i="9"/>
  <c r="F332" i="9"/>
  <c r="G332" i="9"/>
  <c r="H332" i="9"/>
  <c r="BG333" i="3"/>
  <c r="BH333" i="3"/>
  <c r="BI333" i="3"/>
  <c r="BJ333" i="3"/>
  <c r="BK333" i="3"/>
  <c r="AJ333" i="3"/>
  <c r="I332" i="9"/>
  <c r="J332" i="9"/>
  <c r="K332" i="9"/>
  <c r="L332" i="9"/>
  <c r="M332" i="9"/>
  <c r="N332" i="9"/>
  <c r="O332" i="9"/>
  <c r="P332" i="9"/>
  <c r="Q332" i="9"/>
  <c r="R332" i="9"/>
  <c r="S332" i="9"/>
  <c r="T332" i="9"/>
  <c r="BB333" i="3"/>
  <c r="BC333" i="3"/>
  <c r="BD333" i="3"/>
  <c r="BE333" i="3"/>
  <c r="BF333" i="3"/>
  <c r="BA333" i="3"/>
  <c r="U332" i="9"/>
  <c r="V332" i="9"/>
  <c r="A333" i="9"/>
  <c r="S334" i="3"/>
  <c r="B333" i="9"/>
  <c r="T334" i="3"/>
  <c r="C333" i="9"/>
  <c r="D333" i="9"/>
  <c r="E333" i="9"/>
  <c r="F333" i="9"/>
  <c r="G333" i="9"/>
  <c r="H333" i="9"/>
  <c r="BG334" i="3"/>
  <c r="BH334" i="3"/>
  <c r="BI334" i="3"/>
  <c r="BJ334" i="3"/>
  <c r="BK334" i="3"/>
  <c r="AJ334" i="3"/>
  <c r="I333" i="9"/>
  <c r="J333" i="9"/>
  <c r="K333" i="9"/>
  <c r="L333" i="9"/>
  <c r="M333" i="9"/>
  <c r="N333" i="9"/>
  <c r="O333" i="9"/>
  <c r="P333" i="9"/>
  <c r="Q333" i="9"/>
  <c r="R333" i="9"/>
  <c r="S333" i="9"/>
  <c r="T333" i="9"/>
  <c r="BB334" i="3"/>
  <c r="BC334" i="3"/>
  <c r="BD334" i="3"/>
  <c r="BE334" i="3"/>
  <c r="BF334" i="3"/>
  <c r="BA334" i="3"/>
  <c r="U333" i="9"/>
  <c r="V333" i="9"/>
  <c r="A334" i="9"/>
  <c r="S335" i="3"/>
  <c r="B334" i="9"/>
  <c r="T335" i="3"/>
  <c r="C334" i="9"/>
  <c r="D334" i="9"/>
  <c r="E334" i="9"/>
  <c r="F334" i="9"/>
  <c r="G334" i="9"/>
  <c r="H334" i="9"/>
  <c r="BG335" i="3"/>
  <c r="BH335" i="3"/>
  <c r="BI335" i="3"/>
  <c r="BJ335" i="3"/>
  <c r="BK335" i="3"/>
  <c r="AJ335" i="3"/>
  <c r="I334" i="9"/>
  <c r="J334" i="9"/>
  <c r="K334" i="9"/>
  <c r="L334" i="9"/>
  <c r="M334" i="9"/>
  <c r="N334" i="9"/>
  <c r="O334" i="9"/>
  <c r="P334" i="9"/>
  <c r="Q334" i="9"/>
  <c r="R334" i="9"/>
  <c r="S334" i="9"/>
  <c r="T334" i="9"/>
  <c r="BB335" i="3"/>
  <c r="BC335" i="3"/>
  <c r="BD335" i="3"/>
  <c r="BE335" i="3"/>
  <c r="BF335" i="3"/>
  <c r="BA335" i="3"/>
  <c r="U334" i="9"/>
  <c r="V334" i="9"/>
  <c r="A335" i="9"/>
  <c r="S336" i="3"/>
  <c r="B335" i="9"/>
  <c r="T336" i="3"/>
  <c r="C335" i="9"/>
  <c r="D335" i="9"/>
  <c r="E335" i="9"/>
  <c r="F335" i="9"/>
  <c r="G335" i="9"/>
  <c r="H335" i="9"/>
  <c r="BG336" i="3"/>
  <c r="BH336" i="3"/>
  <c r="BI336" i="3"/>
  <c r="BJ336" i="3"/>
  <c r="BK336" i="3"/>
  <c r="AJ336" i="3"/>
  <c r="I335" i="9"/>
  <c r="J335" i="9"/>
  <c r="K335" i="9"/>
  <c r="L335" i="9"/>
  <c r="M335" i="9"/>
  <c r="N335" i="9"/>
  <c r="O335" i="9"/>
  <c r="P335" i="9"/>
  <c r="Q335" i="9"/>
  <c r="R335" i="9"/>
  <c r="S335" i="9"/>
  <c r="T335" i="9"/>
  <c r="BB336" i="3"/>
  <c r="BC336" i="3"/>
  <c r="BD336" i="3"/>
  <c r="BE336" i="3"/>
  <c r="BF336" i="3"/>
  <c r="BA336" i="3"/>
  <c r="U335" i="9"/>
  <c r="V335" i="9"/>
  <c r="A336" i="9"/>
  <c r="S337" i="3"/>
  <c r="B336" i="9"/>
  <c r="T337" i="3"/>
  <c r="C336" i="9"/>
  <c r="D336" i="9"/>
  <c r="E336" i="9"/>
  <c r="F336" i="9"/>
  <c r="G336" i="9"/>
  <c r="H336" i="9"/>
  <c r="BG337" i="3"/>
  <c r="BH337" i="3"/>
  <c r="BI337" i="3"/>
  <c r="BJ337" i="3"/>
  <c r="BK337" i="3"/>
  <c r="AJ337" i="3"/>
  <c r="I336" i="9"/>
  <c r="J336" i="9"/>
  <c r="K336" i="9"/>
  <c r="L336" i="9"/>
  <c r="M336" i="9"/>
  <c r="N336" i="9"/>
  <c r="O336" i="9"/>
  <c r="P336" i="9"/>
  <c r="Q336" i="9"/>
  <c r="R336" i="9"/>
  <c r="S336" i="9"/>
  <c r="T336" i="9"/>
  <c r="BB337" i="3"/>
  <c r="BC337" i="3"/>
  <c r="BD337" i="3"/>
  <c r="BE337" i="3"/>
  <c r="BF337" i="3"/>
  <c r="BA337" i="3"/>
  <c r="U336" i="9"/>
  <c r="V336" i="9"/>
  <c r="A337" i="9"/>
  <c r="S338" i="3"/>
  <c r="B337" i="9"/>
  <c r="T338" i="3"/>
  <c r="C337" i="9"/>
  <c r="D337" i="9"/>
  <c r="E337" i="9"/>
  <c r="F337" i="9"/>
  <c r="G337" i="9"/>
  <c r="H337" i="9"/>
  <c r="BG338" i="3"/>
  <c r="BH338" i="3"/>
  <c r="BI338" i="3"/>
  <c r="BJ338" i="3"/>
  <c r="BK338" i="3"/>
  <c r="AJ338" i="3"/>
  <c r="I337" i="9"/>
  <c r="J337" i="9"/>
  <c r="K337" i="9"/>
  <c r="L337" i="9"/>
  <c r="M337" i="9"/>
  <c r="N337" i="9"/>
  <c r="O337" i="9"/>
  <c r="P337" i="9"/>
  <c r="Q337" i="9"/>
  <c r="R337" i="9"/>
  <c r="S337" i="9"/>
  <c r="T337" i="9"/>
  <c r="BB338" i="3"/>
  <c r="BC338" i="3"/>
  <c r="BD338" i="3"/>
  <c r="BE338" i="3"/>
  <c r="BF338" i="3"/>
  <c r="BA338" i="3"/>
  <c r="U337" i="9"/>
  <c r="V337" i="9"/>
  <c r="A338" i="9"/>
  <c r="S339" i="3"/>
  <c r="B338" i="9"/>
  <c r="T339" i="3"/>
  <c r="C338" i="9"/>
  <c r="D338" i="9"/>
  <c r="E338" i="9"/>
  <c r="F338" i="9"/>
  <c r="G338" i="9"/>
  <c r="H338" i="9"/>
  <c r="BG339" i="3"/>
  <c r="BH339" i="3"/>
  <c r="BI339" i="3"/>
  <c r="BJ339" i="3"/>
  <c r="BK339" i="3"/>
  <c r="AJ339" i="3"/>
  <c r="I338" i="9"/>
  <c r="J338" i="9"/>
  <c r="K338" i="9"/>
  <c r="L338" i="9"/>
  <c r="M338" i="9"/>
  <c r="N338" i="9"/>
  <c r="O338" i="9"/>
  <c r="P338" i="9"/>
  <c r="Q338" i="9"/>
  <c r="R338" i="9"/>
  <c r="S338" i="9"/>
  <c r="T338" i="9"/>
  <c r="BB339" i="3"/>
  <c r="BC339" i="3"/>
  <c r="BD339" i="3"/>
  <c r="BE339" i="3"/>
  <c r="BF339" i="3"/>
  <c r="BA339" i="3"/>
  <c r="U338" i="9"/>
  <c r="V338" i="9"/>
  <c r="A339" i="9"/>
  <c r="S340" i="3"/>
  <c r="B339" i="9"/>
  <c r="T340" i="3"/>
  <c r="C339" i="9"/>
  <c r="D339" i="9"/>
  <c r="E339" i="9"/>
  <c r="F339" i="9"/>
  <c r="G339" i="9"/>
  <c r="H339" i="9"/>
  <c r="BG340" i="3"/>
  <c r="BH340" i="3"/>
  <c r="BI340" i="3"/>
  <c r="BJ340" i="3"/>
  <c r="BK340" i="3"/>
  <c r="AJ340" i="3"/>
  <c r="I339" i="9"/>
  <c r="J339" i="9"/>
  <c r="K339" i="9"/>
  <c r="L339" i="9"/>
  <c r="M339" i="9"/>
  <c r="N339" i="9"/>
  <c r="O339" i="9"/>
  <c r="P339" i="9"/>
  <c r="Q339" i="9"/>
  <c r="R339" i="9"/>
  <c r="S339" i="9"/>
  <c r="T339" i="9"/>
  <c r="BB340" i="3"/>
  <c r="BC340" i="3"/>
  <c r="BD340" i="3"/>
  <c r="BE340" i="3"/>
  <c r="BF340" i="3"/>
  <c r="BA340" i="3"/>
  <c r="U339" i="9"/>
  <c r="V339" i="9"/>
  <c r="A340" i="9"/>
  <c r="S341" i="3"/>
  <c r="B340" i="9"/>
  <c r="T341" i="3"/>
  <c r="C340" i="9"/>
  <c r="D340" i="9"/>
  <c r="E340" i="9"/>
  <c r="F340" i="9"/>
  <c r="G340" i="9"/>
  <c r="H340" i="9"/>
  <c r="BG341" i="3"/>
  <c r="BH341" i="3"/>
  <c r="BI341" i="3"/>
  <c r="BJ341" i="3"/>
  <c r="BK341" i="3"/>
  <c r="AJ341" i="3"/>
  <c r="I340" i="9"/>
  <c r="J340" i="9"/>
  <c r="K340" i="9"/>
  <c r="L340" i="9"/>
  <c r="M340" i="9"/>
  <c r="N340" i="9"/>
  <c r="O340" i="9"/>
  <c r="P340" i="9"/>
  <c r="Q340" i="9"/>
  <c r="R340" i="9"/>
  <c r="S340" i="9"/>
  <c r="T340" i="9"/>
  <c r="BB341" i="3"/>
  <c r="BC341" i="3"/>
  <c r="BD341" i="3"/>
  <c r="BE341" i="3"/>
  <c r="BF341" i="3"/>
  <c r="BA341" i="3"/>
  <c r="U340" i="9"/>
  <c r="V340" i="9"/>
  <c r="A341" i="9"/>
  <c r="S342" i="3"/>
  <c r="B341" i="9"/>
  <c r="T342" i="3"/>
  <c r="C341" i="9"/>
  <c r="D341" i="9"/>
  <c r="E341" i="9"/>
  <c r="F341" i="9"/>
  <c r="G341" i="9"/>
  <c r="H341" i="9"/>
  <c r="BG342" i="3"/>
  <c r="BH342" i="3"/>
  <c r="BI342" i="3"/>
  <c r="BJ342" i="3"/>
  <c r="BK342" i="3"/>
  <c r="AJ342" i="3"/>
  <c r="I341" i="9"/>
  <c r="J341" i="9"/>
  <c r="K341" i="9"/>
  <c r="L341" i="9"/>
  <c r="M341" i="9"/>
  <c r="N341" i="9"/>
  <c r="O341" i="9"/>
  <c r="P341" i="9"/>
  <c r="Q341" i="9"/>
  <c r="R341" i="9"/>
  <c r="S341" i="9"/>
  <c r="T341" i="9"/>
  <c r="BB342" i="3"/>
  <c r="BC342" i="3"/>
  <c r="BD342" i="3"/>
  <c r="BE342" i="3"/>
  <c r="BF342" i="3"/>
  <c r="BA342" i="3"/>
  <c r="U341" i="9"/>
  <c r="V341" i="9"/>
  <c r="A342" i="9"/>
  <c r="S343" i="3"/>
  <c r="B342" i="9"/>
  <c r="T343" i="3"/>
  <c r="C342" i="9"/>
  <c r="D342" i="9"/>
  <c r="E342" i="9"/>
  <c r="F342" i="9"/>
  <c r="G342" i="9"/>
  <c r="H342" i="9"/>
  <c r="BG343" i="3"/>
  <c r="BH343" i="3"/>
  <c r="BI343" i="3"/>
  <c r="BJ343" i="3"/>
  <c r="BK343" i="3"/>
  <c r="AJ343" i="3"/>
  <c r="I342" i="9"/>
  <c r="J342" i="9"/>
  <c r="K342" i="9"/>
  <c r="L342" i="9"/>
  <c r="M342" i="9"/>
  <c r="N342" i="9"/>
  <c r="O342" i="9"/>
  <c r="P342" i="9"/>
  <c r="Q342" i="9"/>
  <c r="R342" i="9"/>
  <c r="S342" i="9"/>
  <c r="T342" i="9"/>
  <c r="BB343" i="3"/>
  <c r="BC343" i="3"/>
  <c r="BD343" i="3"/>
  <c r="BE343" i="3"/>
  <c r="BF343" i="3"/>
  <c r="BA343" i="3"/>
  <c r="U342" i="9"/>
  <c r="V342" i="9"/>
  <c r="A343" i="9"/>
  <c r="S344" i="3"/>
  <c r="B343" i="9"/>
  <c r="T344" i="3"/>
  <c r="C343" i="9"/>
  <c r="D343" i="9"/>
  <c r="E343" i="9"/>
  <c r="F343" i="9"/>
  <c r="G343" i="9"/>
  <c r="H343" i="9"/>
  <c r="BG344" i="3"/>
  <c r="BH344" i="3"/>
  <c r="BI344" i="3"/>
  <c r="BJ344" i="3"/>
  <c r="BK344" i="3"/>
  <c r="AJ344" i="3"/>
  <c r="I343" i="9"/>
  <c r="J343" i="9"/>
  <c r="K343" i="9"/>
  <c r="L343" i="9"/>
  <c r="M343" i="9"/>
  <c r="N343" i="9"/>
  <c r="O343" i="9"/>
  <c r="P343" i="9"/>
  <c r="Q343" i="9"/>
  <c r="R343" i="9"/>
  <c r="S343" i="9"/>
  <c r="T343" i="9"/>
  <c r="BB344" i="3"/>
  <c r="BC344" i="3"/>
  <c r="BD344" i="3"/>
  <c r="BE344" i="3"/>
  <c r="BF344" i="3"/>
  <c r="BA344" i="3"/>
  <c r="U343" i="9"/>
  <c r="V343" i="9"/>
  <c r="A344" i="9"/>
  <c r="S345" i="3"/>
  <c r="B344" i="9"/>
  <c r="T345" i="3"/>
  <c r="C344" i="9"/>
  <c r="D344" i="9"/>
  <c r="E344" i="9"/>
  <c r="F344" i="9"/>
  <c r="G344" i="9"/>
  <c r="H344" i="9"/>
  <c r="BG345" i="3"/>
  <c r="BH345" i="3"/>
  <c r="BI345" i="3"/>
  <c r="BJ345" i="3"/>
  <c r="BK345" i="3"/>
  <c r="AJ345" i="3"/>
  <c r="I344" i="9"/>
  <c r="J344" i="9"/>
  <c r="K344" i="9"/>
  <c r="L344" i="9"/>
  <c r="M344" i="9"/>
  <c r="N344" i="9"/>
  <c r="O344" i="9"/>
  <c r="P344" i="9"/>
  <c r="Q344" i="9"/>
  <c r="R344" i="9"/>
  <c r="S344" i="9"/>
  <c r="T344" i="9"/>
  <c r="BB345" i="3"/>
  <c r="BC345" i="3"/>
  <c r="BD345" i="3"/>
  <c r="BE345" i="3"/>
  <c r="BF345" i="3"/>
  <c r="BA345" i="3"/>
  <c r="U344" i="9"/>
  <c r="V344" i="9"/>
  <c r="A345" i="9"/>
  <c r="S346" i="3"/>
  <c r="B345" i="9"/>
  <c r="T346" i="3"/>
  <c r="C345" i="9"/>
  <c r="D345" i="9"/>
  <c r="E345" i="9"/>
  <c r="F345" i="9"/>
  <c r="G345" i="9"/>
  <c r="H345" i="9"/>
  <c r="BG346" i="3"/>
  <c r="BH346" i="3"/>
  <c r="BI346" i="3"/>
  <c r="BJ346" i="3"/>
  <c r="BK346" i="3"/>
  <c r="AJ346" i="3"/>
  <c r="I345" i="9"/>
  <c r="J345" i="9"/>
  <c r="K345" i="9"/>
  <c r="L345" i="9"/>
  <c r="M345" i="9"/>
  <c r="N345" i="9"/>
  <c r="O345" i="9"/>
  <c r="P345" i="9"/>
  <c r="Q345" i="9"/>
  <c r="R345" i="9"/>
  <c r="S345" i="9"/>
  <c r="T345" i="9"/>
  <c r="BB346" i="3"/>
  <c r="BC346" i="3"/>
  <c r="BD346" i="3"/>
  <c r="BE346" i="3"/>
  <c r="BF346" i="3"/>
  <c r="BA346" i="3"/>
  <c r="U345" i="9"/>
  <c r="V345" i="9"/>
  <c r="A346" i="9"/>
  <c r="S347" i="3"/>
  <c r="B346" i="9"/>
  <c r="T347" i="3"/>
  <c r="C346" i="9"/>
  <c r="D346" i="9"/>
  <c r="E346" i="9"/>
  <c r="F346" i="9"/>
  <c r="G346" i="9"/>
  <c r="H346" i="9"/>
  <c r="BG347" i="3"/>
  <c r="BH347" i="3"/>
  <c r="BI347" i="3"/>
  <c r="BJ347" i="3"/>
  <c r="BK347" i="3"/>
  <c r="AJ347" i="3"/>
  <c r="I346" i="9"/>
  <c r="J346" i="9"/>
  <c r="K346" i="9"/>
  <c r="L346" i="9"/>
  <c r="M346" i="9"/>
  <c r="N346" i="9"/>
  <c r="O346" i="9"/>
  <c r="P346" i="9"/>
  <c r="Q346" i="9"/>
  <c r="R346" i="9"/>
  <c r="S346" i="9"/>
  <c r="T346" i="9"/>
  <c r="BB347" i="3"/>
  <c r="BC347" i="3"/>
  <c r="BD347" i="3"/>
  <c r="BE347" i="3"/>
  <c r="BF347" i="3"/>
  <c r="BA347" i="3"/>
  <c r="U346" i="9"/>
  <c r="V346" i="9"/>
  <c r="A347" i="9"/>
  <c r="S348" i="3"/>
  <c r="B347" i="9"/>
  <c r="T348" i="3"/>
  <c r="C347" i="9"/>
  <c r="D347" i="9"/>
  <c r="E347" i="9"/>
  <c r="F347" i="9"/>
  <c r="G347" i="9"/>
  <c r="H347" i="9"/>
  <c r="BG348" i="3"/>
  <c r="BH348" i="3"/>
  <c r="BI348" i="3"/>
  <c r="BJ348" i="3"/>
  <c r="BK348" i="3"/>
  <c r="AJ348" i="3"/>
  <c r="I347" i="9"/>
  <c r="J347" i="9"/>
  <c r="K347" i="9"/>
  <c r="L347" i="9"/>
  <c r="M347" i="9"/>
  <c r="N347" i="9"/>
  <c r="O347" i="9"/>
  <c r="P347" i="9"/>
  <c r="Q347" i="9"/>
  <c r="R347" i="9"/>
  <c r="S347" i="9"/>
  <c r="T347" i="9"/>
  <c r="BB348" i="3"/>
  <c r="BC348" i="3"/>
  <c r="BD348" i="3"/>
  <c r="BE348" i="3"/>
  <c r="BF348" i="3"/>
  <c r="BA348" i="3"/>
  <c r="U347" i="9"/>
  <c r="V347" i="9"/>
  <c r="A348" i="9"/>
  <c r="S349" i="3"/>
  <c r="B348" i="9"/>
  <c r="T349" i="3"/>
  <c r="C348" i="9"/>
  <c r="D348" i="9"/>
  <c r="E348" i="9"/>
  <c r="F348" i="9"/>
  <c r="G348" i="9"/>
  <c r="H348" i="9"/>
  <c r="BG349" i="3"/>
  <c r="BH349" i="3"/>
  <c r="BI349" i="3"/>
  <c r="BJ349" i="3"/>
  <c r="BK349" i="3"/>
  <c r="AJ349" i="3"/>
  <c r="I348" i="9"/>
  <c r="J348" i="9"/>
  <c r="K348" i="9"/>
  <c r="L348" i="9"/>
  <c r="M348" i="9"/>
  <c r="N348" i="9"/>
  <c r="O348" i="9"/>
  <c r="P348" i="9"/>
  <c r="Q348" i="9"/>
  <c r="R348" i="9"/>
  <c r="S348" i="9"/>
  <c r="T348" i="9"/>
  <c r="BB349" i="3"/>
  <c r="BC349" i="3"/>
  <c r="BD349" i="3"/>
  <c r="BE349" i="3"/>
  <c r="BF349" i="3"/>
  <c r="BA349" i="3"/>
  <c r="U348" i="9"/>
  <c r="V348" i="9"/>
  <c r="A349" i="9"/>
  <c r="S350" i="3"/>
  <c r="B349" i="9"/>
  <c r="T350" i="3"/>
  <c r="C349" i="9"/>
  <c r="D349" i="9"/>
  <c r="E349" i="9"/>
  <c r="F349" i="9"/>
  <c r="G349" i="9"/>
  <c r="H349" i="9"/>
  <c r="BG350" i="3"/>
  <c r="BH350" i="3"/>
  <c r="BI350" i="3"/>
  <c r="BJ350" i="3"/>
  <c r="BK350" i="3"/>
  <c r="AJ350" i="3"/>
  <c r="I349" i="9"/>
  <c r="J349" i="9"/>
  <c r="K349" i="9"/>
  <c r="L349" i="9"/>
  <c r="M349" i="9"/>
  <c r="N349" i="9"/>
  <c r="O349" i="9"/>
  <c r="P349" i="9"/>
  <c r="Q349" i="9"/>
  <c r="R349" i="9"/>
  <c r="S349" i="9"/>
  <c r="T349" i="9"/>
  <c r="BB350" i="3"/>
  <c r="BC350" i="3"/>
  <c r="BD350" i="3"/>
  <c r="BE350" i="3"/>
  <c r="BF350" i="3"/>
  <c r="BA350" i="3"/>
  <c r="U349" i="9"/>
  <c r="V349" i="9"/>
  <c r="A350" i="9"/>
  <c r="S351" i="3"/>
  <c r="B350" i="9"/>
  <c r="T351" i="3"/>
  <c r="C350" i="9"/>
  <c r="D350" i="9"/>
  <c r="E350" i="9"/>
  <c r="F350" i="9"/>
  <c r="G350" i="9"/>
  <c r="H350" i="9"/>
  <c r="BG351" i="3"/>
  <c r="BH351" i="3"/>
  <c r="BI351" i="3"/>
  <c r="BJ351" i="3"/>
  <c r="BK351" i="3"/>
  <c r="AJ351" i="3"/>
  <c r="I350" i="9"/>
  <c r="J350" i="9"/>
  <c r="K350" i="9"/>
  <c r="L350" i="9"/>
  <c r="M350" i="9"/>
  <c r="N350" i="9"/>
  <c r="O350" i="9"/>
  <c r="P350" i="9"/>
  <c r="Q350" i="9"/>
  <c r="R350" i="9"/>
  <c r="S350" i="9"/>
  <c r="T350" i="9"/>
  <c r="BB351" i="3"/>
  <c r="BC351" i="3"/>
  <c r="BD351" i="3"/>
  <c r="BE351" i="3"/>
  <c r="BF351" i="3"/>
  <c r="BA351" i="3"/>
  <c r="U350" i="9"/>
  <c r="V350" i="9"/>
  <c r="A351" i="9"/>
  <c r="S352" i="3"/>
  <c r="B351" i="9"/>
  <c r="T352" i="3"/>
  <c r="C351" i="9"/>
  <c r="D351" i="9"/>
  <c r="E351" i="9"/>
  <c r="F351" i="9"/>
  <c r="G351" i="9"/>
  <c r="H351" i="9"/>
  <c r="BG352" i="3"/>
  <c r="BH352" i="3"/>
  <c r="BI352" i="3"/>
  <c r="BJ352" i="3"/>
  <c r="BK352" i="3"/>
  <c r="AJ352" i="3"/>
  <c r="I351" i="9"/>
  <c r="J351" i="9"/>
  <c r="K351" i="9"/>
  <c r="L351" i="9"/>
  <c r="M351" i="9"/>
  <c r="N351" i="9"/>
  <c r="O351" i="9"/>
  <c r="P351" i="9"/>
  <c r="Q351" i="9"/>
  <c r="R351" i="9"/>
  <c r="S351" i="9"/>
  <c r="T351" i="9"/>
  <c r="BB352" i="3"/>
  <c r="BC352" i="3"/>
  <c r="BD352" i="3"/>
  <c r="BE352" i="3"/>
  <c r="BF352" i="3"/>
  <c r="BA352" i="3"/>
  <c r="U351" i="9"/>
  <c r="V351" i="9"/>
  <c r="A352" i="9"/>
  <c r="S353" i="3"/>
  <c r="B352" i="9"/>
  <c r="T353" i="3"/>
  <c r="C352" i="9"/>
  <c r="D352" i="9"/>
  <c r="E352" i="9"/>
  <c r="F352" i="9"/>
  <c r="G352" i="9"/>
  <c r="H352" i="9"/>
  <c r="BG353" i="3"/>
  <c r="BH353" i="3"/>
  <c r="BI353" i="3"/>
  <c r="BJ353" i="3"/>
  <c r="BK353" i="3"/>
  <c r="AJ353" i="3"/>
  <c r="I352" i="9"/>
  <c r="J352" i="9"/>
  <c r="K352" i="9"/>
  <c r="L352" i="9"/>
  <c r="M352" i="9"/>
  <c r="N352" i="9"/>
  <c r="O352" i="9"/>
  <c r="P352" i="9"/>
  <c r="Q352" i="9"/>
  <c r="R352" i="9"/>
  <c r="S352" i="9"/>
  <c r="T352" i="9"/>
  <c r="BB353" i="3"/>
  <c r="BC353" i="3"/>
  <c r="BD353" i="3"/>
  <c r="BE353" i="3"/>
  <c r="BF353" i="3"/>
  <c r="BA353" i="3"/>
  <c r="U352" i="9"/>
  <c r="V352" i="9"/>
  <c r="A353" i="9"/>
  <c r="S354" i="3"/>
  <c r="B353" i="9"/>
  <c r="T354" i="3"/>
  <c r="C353" i="9"/>
  <c r="D353" i="9"/>
  <c r="E353" i="9"/>
  <c r="F353" i="9"/>
  <c r="G353" i="9"/>
  <c r="H353" i="9"/>
  <c r="BG354" i="3"/>
  <c r="BH354" i="3"/>
  <c r="BI354" i="3"/>
  <c r="BJ354" i="3"/>
  <c r="BK354" i="3"/>
  <c r="AJ354" i="3"/>
  <c r="I353" i="9"/>
  <c r="J353" i="9"/>
  <c r="K353" i="9"/>
  <c r="L353" i="9"/>
  <c r="M353" i="9"/>
  <c r="N353" i="9"/>
  <c r="O353" i="9"/>
  <c r="P353" i="9"/>
  <c r="Q353" i="9"/>
  <c r="R353" i="9"/>
  <c r="S353" i="9"/>
  <c r="T353" i="9"/>
  <c r="BB354" i="3"/>
  <c r="BC354" i="3"/>
  <c r="BD354" i="3"/>
  <c r="BE354" i="3"/>
  <c r="BF354" i="3"/>
  <c r="BA354" i="3"/>
  <c r="U353" i="9"/>
  <c r="V353" i="9"/>
  <c r="A354" i="9"/>
  <c r="S355" i="3"/>
  <c r="B354" i="9"/>
  <c r="T355" i="3"/>
  <c r="C354" i="9"/>
  <c r="D354" i="9"/>
  <c r="E354" i="9"/>
  <c r="F354" i="9"/>
  <c r="G354" i="9"/>
  <c r="H354" i="9"/>
  <c r="BG355" i="3"/>
  <c r="BH355" i="3"/>
  <c r="BI355" i="3"/>
  <c r="BJ355" i="3"/>
  <c r="BK355" i="3"/>
  <c r="AJ355" i="3"/>
  <c r="I354" i="9"/>
  <c r="J354" i="9"/>
  <c r="K354" i="9"/>
  <c r="L354" i="9"/>
  <c r="M354" i="9"/>
  <c r="N354" i="9"/>
  <c r="O354" i="9"/>
  <c r="P354" i="9"/>
  <c r="Q354" i="9"/>
  <c r="R354" i="9"/>
  <c r="S354" i="9"/>
  <c r="T354" i="9"/>
  <c r="BB355" i="3"/>
  <c r="BC355" i="3"/>
  <c r="BD355" i="3"/>
  <c r="BE355" i="3"/>
  <c r="BF355" i="3"/>
  <c r="BA355" i="3"/>
  <c r="U354" i="9"/>
  <c r="V354" i="9"/>
  <c r="A355" i="9"/>
  <c r="S356" i="3"/>
  <c r="B355" i="9"/>
  <c r="T356" i="3"/>
  <c r="C355" i="9"/>
  <c r="D355" i="9"/>
  <c r="E355" i="9"/>
  <c r="F355" i="9"/>
  <c r="G355" i="9"/>
  <c r="H355" i="9"/>
  <c r="BG356" i="3"/>
  <c r="BH356" i="3"/>
  <c r="BI356" i="3"/>
  <c r="BJ356" i="3"/>
  <c r="BK356" i="3"/>
  <c r="AJ356" i="3"/>
  <c r="I355" i="9"/>
  <c r="J355" i="9"/>
  <c r="K355" i="9"/>
  <c r="L355" i="9"/>
  <c r="M355" i="9"/>
  <c r="N355" i="9"/>
  <c r="O355" i="9"/>
  <c r="P355" i="9"/>
  <c r="Q355" i="9"/>
  <c r="R355" i="9"/>
  <c r="S355" i="9"/>
  <c r="T355" i="9"/>
  <c r="BB356" i="3"/>
  <c r="BC356" i="3"/>
  <c r="BD356" i="3"/>
  <c r="BE356" i="3"/>
  <c r="BF356" i="3"/>
  <c r="BA356" i="3"/>
  <c r="U355" i="9"/>
  <c r="V355" i="9"/>
  <c r="A356" i="9"/>
  <c r="S357" i="3"/>
  <c r="B356" i="9"/>
  <c r="T357" i="3"/>
  <c r="C356" i="9"/>
  <c r="D356" i="9"/>
  <c r="E356" i="9"/>
  <c r="F356" i="9"/>
  <c r="G356" i="9"/>
  <c r="H356" i="9"/>
  <c r="BG357" i="3"/>
  <c r="BH357" i="3"/>
  <c r="BI357" i="3"/>
  <c r="BJ357" i="3"/>
  <c r="BK357" i="3"/>
  <c r="AJ357" i="3"/>
  <c r="I356" i="9"/>
  <c r="J356" i="9"/>
  <c r="K356" i="9"/>
  <c r="L356" i="9"/>
  <c r="M356" i="9"/>
  <c r="N356" i="9"/>
  <c r="O356" i="9"/>
  <c r="P356" i="9"/>
  <c r="Q356" i="9"/>
  <c r="R356" i="9"/>
  <c r="S356" i="9"/>
  <c r="T356" i="9"/>
  <c r="BB357" i="3"/>
  <c r="BC357" i="3"/>
  <c r="BD357" i="3"/>
  <c r="BE357" i="3"/>
  <c r="BF357" i="3"/>
  <c r="BA357" i="3"/>
  <c r="U356" i="9"/>
  <c r="V356" i="9"/>
  <c r="A357" i="9"/>
  <c r="S358" i="3"/>
  <c r="B357" i="9"/>
  <c r="T358" i="3"/>
  <c r="C357" i="9"/>
  <c r="D357" i="9"/>
  <c r="E357" i="9"/>
  <c r="F357" i="9"/>
  <c r="G357" i="9"/>
  <c r="H357" i="9"/>
  <c r="BG358" i="3"/>
  <c r="BH358" i="3"/>
  <c r="BI358" i="3"/>
  <c r="BJ358" i="3"/>
  <c r="BK358" i="3"/>
  <c r="AJ358" i="3"/>
  <c r="I357" i="9"/>
  <c r="J357" i="9"/>
  <c r="K357" i="9"/>
  <c r="L357" i="9"/>
  <c r="M357" i="9"/>
  <c r="N357" i="9"/>
  <c r="O357" i="9"/>
  <c r="P357" i="9"/>
  <c r="Q357" i="9"/>
  <c r="R357" i="9"/>
  <c r="S357" i="9"/>
  <c r="T357" i="9"/>
  <c r="BB358" i="3"/>
  <c r="BC358" i="3"/>
  <c r="BD358" i="3"/>
  <c r="BE358" i="3"/>
  <c r="BF358" i="3"/>
  <c r="BA358" i="3"/>
  <c r="U357" i="9"/>
  <c r="V357" i="9"/>
  <c r="A358" i="9"/>
  <c r="S359" i="3"/>
  <c r="B358" i="9"/>
  <c r="T359" i="3"/>
  <c r="C358" i="9"/>
  <c r="D358" i="9"/>
  <c r="E358" i="9"/>
  <c r="F358" i="9"/>
  <c r="G358" i="9"/>
  <c r="H358" i="9"/>
  <c r="BG359" i="3"/>
  <c r="BH359" i="3"/>
  <c r="BI359" i="3"/>
  <c r="BJ359" i="3"/>
  <c r="BK359" i="3"/>
  <c r="AJ359" i="3"/>
  <c r="I358" i="9"/>
  <c r="J358" i="9"/>
  <c r="K358" i="9"/>
  <c r="L358" i="9"/>
  <c r="M358" i="9"/>
  <c r="N358" i="9"/>
  <c r="O358" i="9"/>
  <c r="P358" i="9"/>
  <c r="Q358" i="9"/>
  <c r="R358" i="9"/>
  <c r="S358" i="9"/>
  <c r="T358" i="9"/>
  <c r="BB359" i="3"/>
  <c r="BC359" i="3"/>
  <c r="BD359" i="3"/>
  <c r="BE359" i="3"/>
  <c r="BF359" i="3"/>
  <c r="BA359" i="3"/>
  <c r="U358" i="9"/>
  <c r="V358" i="9"/>
  <c r="A359" i="9"/>
  <c r="S360" i="3"/>
  <c r="B359" i="9"/>
  <c r="T360" i="3"/>
  <c r="C359" i="9"/>
  <c r="D359" i="9"/>
  <c r="E359" i="9"/>
  <c r="F359" i="9"/>
  <c r="G359" i="9"/>
  <c r="H359" i="9"/>
  <c r="BG360" i="3"/>
  <c r="BH360" i="3"/>
  <c r="BI360" i="3"/>
  <c r="BJ360" i="3"/>
  <c r="BK360" i="3"/>
  <c r="AJ360" i="3"/>
  <c r="I359" i="9"/>
  <c r="J359" i="9"/>
  <c r="K359" i="9"/>
  <c r="L359" i="9"/>
  <c r="M359" i="9"/>
  <c r="N359" i="9"/>
  <c r="O359" i="9"/>
  <c r="P359" i="9"/>
  <c r="Q359" i="9"/>
  <c r="R359" i="9"/>
  <c r="S359" i="9"/>
  <c r="T359" i="9"/>
  <c r="BB360" i="3"/>
  <c r="BC360" i="3"/>
  <c r="BD360" i="3"/>
  <c r="BE360" i="3"/>
  <c r="BF360" i="3"/>
  <c r="BA360" i="3"/>
  <c r="U359" i="9"/>
  <c r="V359" i="9"/>
  <c r="A360" i="9"/>
  <c r="S361" i="3"/>
  <c r="B360" i="9"/>
  <c r="T361" i="3"/>
  <c r="C360" i="9"/>
  <c r="D360" i="9"/>
  <c r="E360" i="9"/>
  <c r="F360" i="9"/>
  <c r="G360" i="9"/>
  <c r="H360" i="9"/>
  <c r="BG361" i="3"/>
  <c r="BH361" i="3"/>
  <c r="BI361" i="3"/>
  <c r="BJ361" i="3"/>
  <c r="BK361" i="3"/>
  <c r="AJ361" i="3"/>
  <c r="I360" i="9"/>
  <c r="J360" i="9"/>
  <c r="K360" i="9"/>
  <c r="L360" i="9"/>
  <c r="M360" i="9"/>
  <c r="N360" i="9"/>
  <c r="O360" i="9"/>
  <c r="P360" i="9"/>
  <c r="Q360" i="9"/>
  <c r="R360" i="9"/>
  <c r="S360" i="9"/>
  <c r="T360" i="9"/>
  <c r="BB361" i="3"/>
  <c r="BC361" i="3"/>
  <c r="BD361" i="3"/>
  <c r="BE361" i="3"/>
  <c r="BF361" i="3"/>
  <c r="BA361" i="3"/>
  <c r="U360" i="9"/>
  <c r="V360" i="9"/>
  <c r="A361" i="9"/>
  <c r="S362" i="3"/>
  <c r="B361" i="9"/>
  <c r="T362" i="3"/>
  <c r="C361" i="9"/>
  <c r="D361" i="9"/>
  <c r="E361" i="9"/>
  <c r="F361" i="9"/>
  <c r="G361" i="9"/>
  <c r="H361" i="9"/>
  <c r="BG362" i="3"/>
  <c r="BH362" i="3"/>
  <c r="BI362" i="3"/>
  <c r="BJ362" i="3"/>
  <c r="BK362" i="3"/>
  <c r="AJ362" i="3"/>
  <c r="I361" i="9"/>
  <c r="J361" i="9"/>
  <c r="K361" i="9"/>
  <c r="L361" i="9"/>
  <c r="M361" i="9"/>
  <c r="N361" i="9"/>
  <c r="O361" i="9"/>
  <c r="P361" i="9"/>
  <c r="Q361" i="9"/>
  <c r="R361" i="9"/>
  <c r="S361" i="9"/>
  <c r="T361" i="9"/>
  <c r="BB362" i="3"/>
  <c r="BC362" i="3"/>
  <c r="BD362" i="3"/>
  <c r="BE362" i="3"/>
  <c r="BF362" i="3"/>
  <c r="BA362" i="3"/>
  <c r="U361" i="9"/>
  <c r="V361" i="9"/>
  <c r="A362" i="9"/>
  <c r="S363" i="3"/>
  <c r="B362" i="9"/>
  <c r="T363" i="3"/>
  <c r="C362" i="9"/>
  <c r="D362" i="9"/>
  <c r="E362" i="9"/>
  <c r="F362" i="9"/>
  <c r="G362" i="9"/>
  <c r="H362" i="9"/>
  <c r="BG363" i="3"/>
  <c r="BH363" i="3"/>
  <c r="BI363" i="3"/>
  <c r="BJ363" i="3"/>
  <c r="BK363" i="3"/>
  <c r="AJ363" i="3"/>
  <c r="I362" i="9"/>
  <c r="J362" i="9"/>
  <c r="K362" i="9"/>
  <c r="L362" i="9"/>
  <c r="M362" i="9"/>
  <c r="N362" i="9"/>
  <c r="O362" i="9"/>
  <c r="P362" i="9"/>
  <c r="Q362" i="9"/>
  <c r="R362" i="9"/>
  <c r="S362" i="9"/>
  <c r="T362" i="9"/>
  <c r="BB363" i="3"/>
  <c r="BC363" i="3"/>
  <c r="BD363" i="3"/>
  <c r="BE363" i="3"/>
  <c r="BF363" i="3"/>
  <c r="BA363" i="3"/>
  <c r="U362" i="9"/>
  <c r="V362" i="9"/>
  <c r="A363" i="9"/>
  <c r="S364" i="3"/>
  <c r="B363" i="9"/>
  <c r="T364" i="3"/>
  <c r="C363" i="9"/>
  <c r="D363" i="9"/>
  <c r="E363" i="9"/>
  <c r="F363" i="9"/>
  <c r="G363" i="9"/>
  <c r="H363" i="9"/>
  <c r="BG364" i="3"/>
  <c r="BH364" i="3"/>
  <c r="BI364" i="3"/>
  <c r="BJ364" i="3"/>
  <c r="BK364" i="3"/>
  <c r="AJ364" i="3"/>
  <c r="I363" i="9"/>
  <c r="J363" i="9"/>
  <c r="K363" i="9"/>
  <c r="L363" i="9"/>
  <c r="M363" i="9"/>
  <c r="N363" i="9"/>
  <c r="O363" i="9"/>
  <c r="P363" i="9"/>
  <c r="Q363" i="9"/>
  <c r="R363" i="9"/>
  <c r="S363" i="9"/>
  <c r="T363" i="9"/>
  <c r="BB364" i="3"/>
  <c r="BC364" i="3"/>
  <c r="BD364" i="3"/>
  <c r="BE364" i="3"/>
  <c r="BF364" i="3"/>
  <c r="BA364" i="3"/>
  <c r="U363" i="9"/>
  <c r="V363" i="9"/>
  <c r="A364" i="9"/>
  <c r="S365" i="3"/>
  <c r="B364" i="9"/>
  <c r="T365" i="3"/>
  <c r="C364" i="9"/>
  <c r="D364" i="9"/>
  <c r="E364" i="9"/>
  <c r="F364" i="9"/>
  <c r="G364" i="9"/>
  <c r="H364" i="9"/>
  <c r="BG365" i="3"/>
  <c r="BH365" i="3"/>
  <c r="BI365" i="3"/>
  <c r="BJ365" i="3"/>
  <c r="BK365" i="3"/>
  <c r="AJ365" i="3"/>
  <c r="I364" i="9"/>
  <c r="J364" i="9"/>
  <c r="K364" i="9"/>
  <c r="L364" i="9"/>
  <c r="M364" i="9"/>
  <c r="N364" i="9"/>
  <c r="O364" i="9"/>
  <c r="P364" i="9"/>
  <c r="Q364" i="9"/>
  <c r="R364" i="9"/>
  <c r="S364" i="9"/>
  <c r="T364" i="9"/>
  <c r="BB365" i="3"/>
  <c r="BC365" i="3"/>
  <c r="BD365" i="3"/>
  <c r="BE365" i="3"/>
  <c r="BF365" i="3"/>
  <c r="BA365" i="3"/>
  <c r="U364" i="9"/>
  <c r="V364" i="9"/>
  <c r="A365" i="9"/>
  <c r="S366" i="3"/>
  <c r="B365" i="9"/>
  <c r="T366" i="3"/>
  <c r="C365" i="9"/>
  <c r="D365" i="9"/>
  <c r="E365" i="9"/>
  <c r="F365" i="9"/>
  <c r="G365" i="9"/>
  <c r="H365" i="9"/>
  <c r="BG366" i="3"/>
  <c r="BH366" i="3"/>
  <c r="BI366" i="3"/>
  <c r="BJ366" i="3"/>
  <c r="BK366" i="3"/>
  <c r="AJ366" i="3"/>
  <c r="I365" i="9"/>
  <c r="J365" i="9"/>
  <c r="K365" i="9"/>
  <c r="L365" i="9"/>
  <c r="M365" i="9"/>
  <c r="N365" i="9"/>
  <c r="O365" i="9"/>
  <c r="P365" i="9"/>
  <c r="Q365" i="9"/>
  <c r="R365" i="9"/>
  <c r="S365" i="9"/>
  <c r="T365" i="9"/>
  <c r="BB366" i="3"/>
  <c r="BC366" i="3"/>
  <c r="BD366" i="3"/>
  <c r="BE366" i="3"/>
  <c r="BF366" i="3"/>
  <c r="BA366" i="3"/>
  <c r="U365" i="9"/>
  <c r="V365" i="9"/>
  <c r="A366" i="9"/>
  <c r="S367" i="3"/>
  <c r="B366" i="9"/>
  <c r="T367" i="3"/>
  <c r="C366" i="9"/>
  <c r="D366" i="9"/>
  <c r="E366" i="9"/>
  <c r="F366" i="9"/>
  <c r="G366" i="9"/>
  <c r="H366" i="9"/>
  <c r="BG367" i="3"/>
  <c r="BH367" i="3"/>
  <c r="BI367" i="3"/>
  <c r="BJ367" i="3"/>
  <c r="BK367" i="3"/>
  <c r="AJ367" i="3"/>
  <c r="I366" i="9"/>
  <c r="J366" i="9"/>
  <c r="K366" i="9"/>
  <c r="L366" i="9"/>
  <c r="M366" i="9"/>
  <c r="N366" i="9"/>
  <c r="O366" i="9"/>
  <c r="P366" i="9"/>
  <c r="Q366" i="9"/>
  <c r="R366" i="9"/>
  <c r="S366" i="9"/>
  <c r="T366" i="9"/>
  <c r="BB367" i="3"/>
  <c r="BC367" i="3"/>
  <c r="BD367" i="3"/>
  <c r="BE367" i="3"/>
  <c r="BF367" i="3"/>
  <c r="BA367" i="3"/>
  <c r="U366" i="9"/>
  <c r="V366" i="9"/>
  <c r="A367" i="9"/>
  <c r="S368" i="3"/>
  <c r="B367" i="9"/>
  <c r="T368" i="3"/>
  <c r="C367" i="9"/>
  <c r="D367" i="9"/>
  <c r="E367" i="9"/>
  <c r="F367" i="9"/>
  <c r="G367" i="9"/>
  <c r="H367" i="9"/>
  <c r="BG368" i="3"/>
  <c r="BH368" i="3"/>
  <c r="BI368" i="3"/>
  <c r="BJ368" i="3"/>
  <c r="BK368" i="3"/>
  <c r="AJ368" i="3"/>
  <c r="I367" i="9"/>
  <c r="J367" i="9"/>
  <c r="K367" i="9"/>
  <c r="L367" i="9"/>
  <c r="M367" i="9"/>
  <c r="N367" i="9"/>
  <c r="O367" i="9"/>
  <c r="P367" i="9"/>
  <c r="Q367" i="9"/>
  <c r="R367" i="9"/>
  <c r="S367" i="9"/>
  <c r="T367" i="9"/>
  <c r="BB368" i="3"/>
  <c r="BC368" i="3"/>
  <c r="BD368" i="3"/>
  <c r="BE368" i="3"/>
  <c r="BF368" i="3"/>
  <c r="BA368" i="3"/>
  <c r="U367" i="9"/>
  <c r="V367" i="9"/>
  <c r="A368" i="9"/>
  <c r="S369" i="3"/>
  <c r="B368" i="9"/>
  <c r="T369" i="3"/>
  <c r="C368" i="9"/>
  <c r="D368" i="9"/>
  <c r="E368" i="9"/>
  <c r="F368" i="9"/>
  <c r="G368" i="9"/>
  <c r="H368" i="9"/>
  <c r="BG369" i="3"/>
  <c r="BH369" i="3"/>
  <c r="BI369" i="3"/>
  <c r="BJ369" i="3"/>
  <c r="BK369" i="3"/>
  <c r="AJ369" i="3"/>
  <c r="I368" i="9"/>
  <c r="J368" i="9"/>
  <c r="K368" i="9"/>
  <c r="L368" i="9"/>
  <c r="M368" i="9"/>
  <c r="N368" i="9"/>
  <c r="O368" i="9"/>
  <c r="P368" i="9"/>
  <c r="Q368" i="9"/>
  <c r="R368" i="9"/>
  <c r="S368" i="9"/>
  <c r="T368" i="9"/>
  <c r="BB369" i="3"/>
  <c r="BC369" i="3"/>
  <c r="BD369" i="3"/>
  <c r="BE369" i="3"/>
  <c r="BF369" i="3"/>
  <c r="BA369" i="3"/>
  <c r="U368" i="9"/>
  <c r="V368" i="9"/>
  <c r="A369" i="9"/>
  <c r="S370" i="3"/>
  <c r="B369" i="9"/>
  <c r="T370" i="3"/>
  <c r="C369" i="9"/>
  <c r="D369" i="9"/>
  <c r="E369" i="9"/>
  <c r="F369" i="9"/>
  <c r="G369" i="9"/>
  <c r="H369" i="9"/>
  <c r="BG370" i="3"/>
  <c r="BH370" i="3"/>
  <c r="BI370" i="3"/>
  <c r="BJ370" i="3"/>
  <c r="BK370" i="3"/>
  <c r="AJ370" i="3"/>
  <c r="I369" i="9"/>
  <c r="J369" i="9"/>
  <c r="K369" i="9"/>
  <c r="L369" i="9"/>
  <c r="M369" i="9"/>
  <c r="N369" i="9"/>
  <c r="O369" i="9"/>
  <c r="P369" i="9"/>
  <c r="Q369" i="9"/>
  <c r="R369" i="9"/>
  <c r="S369" i="9"/>
  <c r="T369" i="9"/>
  <c r="BB370" i="3"/>
  <c r="BC370" i="3"/>
  <c r="BD370" i="3"/>
  <c r="BE370" i="3"/>
  <c r="BF370" i="3"/>
  <c r="BA370" i="3"/>
  <c r="U369" i="9"/>
  <c r="V369" i="9"/>
  <c r="A370" i="9"/>
  <c r="S371" i="3"/>
  <c r="B370" i="9"/>
  <c r="T371" i="3"/>
  <c r="C370" i="9"/>
  <c r="D370" i="9"/>
  <c r="E370" i="9"/>
  <c r="F370" i="9"/>
  <c r="G370" i="9"/>
  <c r="H370" i="9"/>
  <c r="BG371" i="3"/>
  <c r="BH371" i="3"/>
  <c r="BI371" i="3"/>
  <c r="BJ371" i="3"/>
  <c r="BK371" i="3"/>
  <c r="AJ371" i="3"/>
  <c r="I370" i="9"/>
  <c r="J370" i="9"/>
  <c r="K370" i="9"/>
  <c r="L370" i="9"/>
  <c r="M370" i="9"/>
  <c r="N370" i="9"/>
  <c r="O370" i="9"/>
  <c r="P370" i="9"/>
  <c r="Q370" i="9"/>
  <c r="R370" i="9"/>
  <c r="S370" i="9"/>
  <c r="T370" i="9"/>
  <c r="BB371" i="3"/>
  <c r="BC371" i="3"/>
  <c r="BD371" i="3"/>
  <c r="BE371" i="3"/>
  <c r="BF371" i="3"/>
  <c r="BA371" i="3"/>
  <c r="U370" i="9"/>
  <c r="V370" i="9"/>
  <c r="A371" i="9"/>
  <c r="S372" i="3"/>
  <c r="B371" i="9"/>
  <c r="T372" i="3"/>
  <c r="C371" i="9"/>
  <c r="D371" i="9"/>
  <c r="E371" i="9"/>
  <c r="F371" i="9"/>
  <c r="G371" i="9"/>
  <c r="H371" i="9"/>
  <c r="BG372" i="3"/>
  <c r="BH372" i="3"/>
  <c r="BI372" i="3"/>
  <c r="BJ372" i="3"/>
  <c r="BK372" i="3"/>
  <c r="AJ372" i="3"/>
  <c r="I371" i="9"/>
  <c r="J371" i="9"/>
  <c r="K371" i="9"/>
  <c r="L371" i="9"/>
  <c r="M371" i="9"/>
  <c r="N371" i="9"/>
  <c r="O371" i="9"/>
  <c r="P371" i="9"/>
  <c r="Q371" i="9"/>
  <c r="R371" i="9"/>
  <c r="S371" i="9"/>
  <c r="T371" i="9"/>
  <c r="BB372" i="3"/>
  <c r="BC372" i="3"/>
  <c r="BD372" i="3"/>
  <c r="BE372" i="3"/>
  <c r="BF372" i="3"/>
  <c r="BA372" i="3"/>
  <c r="U371" i="9"/>
  <c r="V371" i="9"/>
  <c r="A372" i="9"/>
  <c r="S373" i="3"/>
  <c r="B372" i="9"/>
  <c r="T373" i="3"/>
  <c r="C372" i="9"/>
  <c r="D372" i="9"/>
  <c r="E372" i="9"/>
  <c r="F372" i="9"/>
  <c r="G372" i="9"/>
  <c r="H372" i="9"/>
  <c r="BG373" i="3"/>
  <c r="BH373" i="3"/>
  <c r="BI373" i="3"/>
  <c r="BJ373" i="3"/>
  <c r="BK373" i="3"/>
  <c r="AJ373" i="3"/>
  <c r="I372" i="9"/>
  <c r="J372" i="9"/>
  <c r="K372" i="9"/>
  <c r="L372" i="9"/>
  <c r="M372" i="9"/>
  <c r="N372" i="9"/>
  <c r="O372" i="9"/>
  <c r="P372" i="9"/>
  <c r="Q372" i="9"/>
  <c r="R372" i="9"/>
  <c r="S372" i="9"/>
  <c r="T372" i="9"/>
  <c r="BB373" i="3"/>
  <c r="BC373" i="3"/>
  <c r="BD373" i="3"/>
  <c r="BE373" i="3"/>
  <c r="BF373" i="3"/>
  <c r="BA373" i="3"/>
  <c r="U372" i="9"/>
  <c r="V372" i="9"/>
  <c r="A373" i="9"/>
  <c r="S374" i="3"/>
  <c r="B373" i="9"/>
  <c r="T374" i="3"/>
  <c r="C373" i="9"/>
  <c r="D373" i="9"/>
  <c r="E373" i="9"/>
  <c r="F373" i="9"/>
  <c r="G373" i="9"/>
  <c r="H373" i="9"/>
  <c r="BG374" i="3"/>
  <c r="BH374" i="3"/>
  <c r="BI374" i="3"/>
  <c r="BJ374" i="3"/>
  <c r="BK374" i="3"/>
  <c r="AJ374" i="3"/>
  <c r="I373" i="9"/>
  <c r="J373" i="9"/>
  <c r="K373" i="9"/>
  <c r="L373" i="9"/>
  <c r="M373" i="9"/>
  <c r="N373" i="9"/>
  <c r="O373" i="9"/>
  <c r="P373" i="9"/>
  <c r="Q373" i="9"/>
  <c r="R373" i="9"/>
  <c r="S373" i="9"/>
  <c r="T373" i="9"/>
  <c r="BB374" i="3"/>
  <c r="BC374" i="3"/>
  <c r="BD374" i="3"/>
  <c r="BE374" i="3"/>
  <c r="BF374" i="3"/>
  <c r="BA374" i="3"/>
  <c r="U373" i="9"/>
  <c r="V373" i="9"/>
  <c r="A374" i="9"/>
  <c r="S375" i="3"/>
  <c r="B374" i="9"/>
  <c r="T375" i="3"/>
  <c r="C374" i="9"/>
  <c r="D374" i="9"/>
  <c r="E374" i="9"/>
  <c r="F374" i="9"/>
  <c r="G374" i="9"/>
  <c r="H374" i="9"/>
  <c r="BG375" i="3"/>
  <c r="BH375" i="3"/>
  <c r="BI375" i="3"/>
  <c r="BJ375" i="3"/>
  <c r="BK375" i="3"/>
  <c r="AJ375" i="3"/>
  <c r="I374" i="9"/>
  <c r="J374" i="9"/>
  <c r="K374" i="9"/>
  <c r="L374" i="9"/>
  <c r="M374" i="9"/>
  <c r="N374" i="9"/>
  <c r="O374" i="9"/>
  <c r="P374" i="9"/>
  <c r="Q374" i="9"/>
  <c r="R374" i="9"/>
  <c r="S374" i="9"/>
  <c r="T374" i="9"/>
  <c r="BB375" i="3"/>
  <c r="BC375" i="3"/>
  <c r="BD375" i="3"/>
  <c r="BE375" i="3"/>
  <c r="BF375" i="3"/>
  <c r="BA375" i="3"/>
  <c r="U374" i="9"/>
  <c r="V374" i="9"/>
  <c r="A375" i="9"/>
  <c r="S376" i="3"/>
  <c r="B375" i="9"/>
  <c r="T376" i="3"/>
  <c r="C375" i="9"/>
  <c r="D375" i="9"/>
  <c r="E375" i="9"/>
  <c r="F375" i="9"/>
  <c r="G375" i="9"/>
  <c r="H375" i="9"/>
  <c r="BG376" i="3"/>
  <c r="BH376" i="3"/>
  <c r="BI376" i="3"/>
  <c r="BJ376" i="3"/>
  <c r="BK376" i="3"/>
  <c r="AJ376" i="3"/>
  <c r="I375" i="9"/>
  <c r="J375" i="9"/>
  <c r="K375" i="9"/>
  <c r="L375" i="9"/>
  <c r="M375" i="9"/>
  <c r="N375" i="9"/>
  <c r="O375" i="9"/>
  <c r="P375" i="9"/>
  <c r="Q375" i="9"/>
  <c r="R375" i="9"/>
  <c r="S375" i="9"/>
  <c r="T375" i="9"/>
  <c r="BB376" i="3"/>
  <c r="BC376" i="3"/>
  <c r="BD376" i="3"/>
  <c r="BE376" i="3"/>
  <c r="BF376" i="3"/>
  <c r="BA376" i="3"/>
  <c r="U375" i="9"/>
  <c r="V375" i="9"/>
  <c r="A376" i="9"/>
  <c r="S377" i="3"/>
  <c r="B376" i="9"/>
  <c r="T377" i="3"/>
  <c r="C376" i="9"/>
  <c r="D376" i="9"/>
  <c r="E376" i="9"/>
  <c r="F376" i="9"/>
  <c r="G376" i="9"/>
  <c r="H376" i="9"/>
  <c r="BG377" i="3"/>
  <c r="BH377" i="3"/>
  <c r="BI377" i="3"/>
  <c r="BJ377" i="3"/>
  <c r="BK377" i="3"/>
  <c r="AJ377" i="3"/>
  <c r="I376" i="9"/>
  <c r="J376" i="9"/>
  <c r="K376" i="9"/>
  <c r="L376" i="9"/>
  <c r="M376" i="9"/>
  <c r="N376" i="9"/>
  <c r="O376" i="9"/>
  <c r="P376" i="9"/>
  <c r="Q376" i="9"/>
  <c r="R376" i="9"/>
  <c r="S376" i="9"/>
  <c r="T376" i="9"/>
  <c r="BB377" i="3"/>
  <c r="BC377" i="3"/>
  <c r="BD377" i="3"/>
  <c r="BE377" i="3"/>
  <c r="BF377" i="3"/>
  <c r="BA377" i="3"/>
  <c r="U376" i="9"/>
  <c r="V376" i="9"/>
  <c r="A377" i="9"/>
  <c r="S378" i="3"/>
  <c r="B377" i="9"/>
  <c r="T378" i="3"/>
  <c r="C377" i="9"/>
  <c r="D377" i="9"/>
  <c r="E377" i="9"/>
  <c r="F377" i="9"/>
  <c r="G377" i="9"/>
  <c r="H377" i="9"/>
  <c r="BG378" i="3"/>
  <c r="BH378" i="3"/>
  <c r="BI378" i="3"/>
  <c r="BJ378" i="3"/>
  <c r="BK378" i="3"/>
  <c r="AJ378" i="3"/>
  <c r="I377" i="9"/>
  <c r="J377" i="9"/>
  <c r="K377" i="9"/>
  <c r="L377" i="9"/>
  <c r="M377" i="9"/>
  <c r="N377" i="9"/>
  <c r="O377" i="9"/>
  <c r="P377" i="9"/>
  <c r="Q377" i="9"/>
  <c r="R377" i="9"/>
  <c r="S377" i="9"/>
  <c r="T377" i="9"/>
  <c r="BB378" i="3"/>
  <c r="BC378" i="3"/>
  <c r="BD378" i="3"/>
  <c r="BE378" i="3"/>
  <c r="BF378" i="3"/>
  <c r="BA378" i="3"/>
  <c r="U377" i="9"/>
  <c r="V377" i="9"/>
  <c r="A378" i="9"/>
  <c r="S379" i="3"/>
  <c r="B378" i="9"/>
  <c r="T379" i="3"/>
  <c r="C378" i="9"/>
  <c r="D378" i="9"/>
  <c r="E378" i="9"/>
  <c r="F378" i="9"/>
  <c r="G378" i="9"/>
  <c r="H378" i="9"/>
  <c r="BG379" i="3"/>
  <c r="BH379" i="3"/>
  <c r="BI379" i="3"/>
  <c r="BJ379" i="3"/>
  <c r="BK379" i="3"/>
  <c r="AJ379" i="3"/>
  <c r="I378" i="9"/>
  <c r="J378" i="9"/>
  <c r="K378" i="9"/>
  <c r="L378" i="9"/>
  <c r="M378" i="9"/>
  <c r="N378" i="9"/>
  <c r="O378" i="9"/>
  <c r="P378" i="9"/>
  <c r="Q378" i="9"/>
  <c r="R378" i="9"/>
  <c r="S378" i="9"/>
  <c r="T378" i="9"/>
  <c r="BB379" i="3"/>
  <c r="BC379" i="3"/>
  <c r="BD379" i="3"/>
  <c r="BE379" i="3"/>
  <c r="BF379" i="3"/>
  <c r="BA379" i="3"/>
  <c r="U378" i="9"/>
  <c r="V378" i="9"/>
  <c r="A379" i="9"/>
  <c r="S380" i="3"/>
  <c r="B379" i="9"/>
  <c r="T380" i="3"/>
  <c r="C379" i="9"/>
  <c r="D379" i="9"/>
  <c r="E379" i="9"/>
  <c r="F379" i="9"/>
  <c r="G379" i="9"/>
  <c r="H379" i="9"/>
  <c r="BG380" i="3"/>
  <c r="BH380" i="3"/>
  <c r="BI380" i="3"/>
  <c r="BJ380" i="3"/>
  <c r="BK380" i="3"/>
  <c r="AJ380" i="3"/>
  <c r="I379" i="9"/>
  <c r="J379" i="9"/>
  <c r="K379" i="9"/>
  <c r="L379" i="9"/>
  <c r="M379" i="9"/>
  <c r="N379" i="9"/>
  <c r="O379" i="9"/>
  <c r="P379" i="9"/>
  <c r="Q379" i="9"/>
  <c r="R379" i="9"/>
  <c r="S379" i="9"/>
  <c r="T379" i="9"/>
  <c r="BB380" i="3"/>
  <c r="BC380" i="3"/>
  <c r="BD380" i="3"/>
  <c r="BE380" i="3"/>
  <c r="BF380" i="3"/>
  <c r="BA380" i="3"/>
  <c r="U379" i="9"/>
  <c r="V379" i="9"/>
  <c r="A380" i="9"/>
  <c r="S381" i="3"/>
  <c r="B380" i="9"/>
  <c r="T381" i="3"/>
  <c r="C380" i="9"/>
  <c r="D380" i="9"/>
  <c r="E380" i="9"/>
  <c r="F380" i="9"/>
  <c r="G380" i="9"/>
  <c r="H380" i="9"/>
  <c r="BG381" i="3"/>
  <c r="BH381" i="3"/>
  <c r="BI381" i="3"/>
  <c r="BJ381" i="3"/>
  <c r="BK381" i="3"/>
  <c r="AJ381" i="3"/>
  <c r="I380" i="9"/>
  <c r="J380" i="9"/>
  <c r="K380" i="9"/>
  <c r="L380" i="9"/>
  <c r="M380" i="9"/>
  <c r="N380" i="9"/>
  <c r="O380" i="9"/>
  <c r="P380" i="9"/>
  <c r="Q380" i="9"/>
  <c r="R380" i="9"/>
  <c r="S380" i="9"/>
  <c r="T380" i="9"/>
  <c r="BB381" i="3"/>
  <c r="BC381" i="3"/>
  <c r="BD381" i="3"/>
  <c r="BE381" i="3"/>
  <c r="BF381" i="3"/>
  <c r="BA381" i="3"/>
  <c r="U380" i="9"/>
  <c r="V380" i="9"/>
  <c r="A381" i="9"/>
  <c r="S382" i="3"/>
  <c r="B381" i="9"/>
  <c r="T382" i="3"/>
  <c r="C381" i="9"/>
  <c r="D381" i="9"/>
  <c r="E381" i="9"/>
  <c r="F381" i="9"/>
  <c r="G381" i="9"/>
  <c r="H381" i="9"/>
  <c r="BG382" i="3"/>
  <c r="BH382" i="3"/>
  <c r="BI382" i="3"/>
  <c r="BJ382" i="3"/>
  <c r="BK382" i="3"/>
  <c r="AJ382" i="3"/>
  <c r="I381" i="9"/>
  <c r="J381" i="9"/>
  <c r="K381" i="9"/>
  <c r="L381" i="9"/>
  <c r="M381" i="9"/>
  <c r="N381" i="9"/>
  <c r="O381" i="9"/>
  <c r="P381" i="9"/>
  <c r="Q381" i="9"/>
  <c r="R381" i="9"/>
  <c r="S381" i="9"/>
  <c r="T381" i="9"/>
  <c r="BB382" i="3"/>
  <c r="BC382" i="3"/>
  <c r="BD382" i="3"/>
  <c r="BE382" i="3"/>
  <c r="BF382" i="3"/>
  <c r="BA382" i="3"/>
  <c r="U381" i="9"/>
  <c r="V381" i="9"/>
  <c r="A382" i="9"/>
  <c r="S383" i="3"/>
  <c r="B382" i="9"/>
  <c r="T383" i="3"/>
  <c r="C382" i="9"/>
  <c r="D382" i="9"/>
  <c r="E382" i="9"/>
  <c r="F382" i="9"/>
  <c r="G382" i="9"/>
  <c r="H382" i="9"/>
  <c r="BG383" i="3"/>
  <c r="BH383" i="3"/>
  <c r="BI383" i="3"/>
  <c r="BJ383" i="3"/>
  <c r="BK383" i="3"/>
  <c r="AJ383" i="3"/>
  <c r="I382" i="9"/>
  <c r="J382" i="9"/>
  <c r="K382" i="9"/>
  <c r="L382" i="9"/>
  <c r="M382" i="9"/>
  <c r="N382" i="9"/>
  <c r="O382" i="9"/>
  <c r="P382" i="9"/>
  <c r="Q382" i="9"/>
  <c r="R382" i="9"/>
  <c r="S382" i="9"/>
  <c r="T382" i="9"/>
  <c r="BB383" i="3"/>
  <c r="BC383" i="3"/>
  <c r="BD383" i="3"/>
  <c r="BE383" i="3"/>
  <c r="BF383" i="3"/>
  <c r="BA383" i="3"/>
  <c r="U382" i="9"/>
  <c r="V382" i="9"/>
  <c r="A383" i="9"/>
  <c r="S384" i="3"/>
  <c r="B383" i="9"/>
  <c r="T384" i="3"/>
  <c r="C383" i="9"/>
  <c r="D383" i="9"/>
  <c r="E383" i="9"/>
  <c r="F383" i="9"/>
  <c r="G383" i="9"/>
  <c r="H383" i="9"/>
  <c r="BG384" i="3"/>
  <c r="BH384" i="3"/>
  <c r="BI384" i="3"/>
  <c r="BJ384" i="3"/>
  <c r="BK384" i="3"/>
  <c r="AJ384" i="3"/>
  <c r="I383" i="9"/>
  <c r="J383" i="9"/>
  <c r="K383" i="9"/>
  <c r="L383" i="9"/>
  <c r="M383" i="9"/>
  <c r="N383" i="9"/>
  <c r="O383" i="9"/>
  <c r="P383" i="9"/>
  <c r="Q383" i="9"/>
  <c r="R383" i="9"/>
  <c r="S383" i="9"/>
  <c r="T383" i="9"/>
  <c r="BB384" i="3"/>
  <c r="BC384" i="3"/>
  <c r="BD384" i="3"/>
  <c r="BE384" i="3"/>
  <c r="BF384" i="3"/>
  <c r="BA384" i="3"/>
  <c r="U383" i="9"/>
  <c r="V383" i="9"/>
  <c r="A384" i="9"/>
  <c r="S385" i="3"/>
  <c r="B384" i="9"/>
  <c r="T385" i="3"/>
  <c r="C384" i="9"/>
  <c r="D384" i="9"/>
  <c r="E384" i="9"/>
  <c r="F384" i="9"/>
  <c r="G384" i="9"/>
  <c r="H384" i="9"/>
  <c r="BG385" i="3"/>
  <c r="BH385" i="3"/>
  <c r="BI385" i="3"/>
  <c r="BJ385" i="3"/>
  <c r="BK385" i="3"/>
  <c r="AJ385" i="3"/>
  <c r="I384" i="9"/>
  <c r="J384" i="9"/>
  <c r="K384" i="9"/>
  <c r="L384" i="9"/>
  <c r="M384" i="9"/>
  <c r="N384" i="9"/>
  <c r="O384" i="9"/>
  <c r="P384" i="9"/>
  <c r="Q384" i="9"/>
  <c r="R384" i="9"/>
  <c r="S384" i="9"/>
  <c r="T384" i="9"/>
  <c r="BB385" i="3"/>
  <c r="BC385" i="3"/>
  <c r="BD385" i="3"/>
  <c r="BE385" i="3"/>
  <c r="BF385" i="3"/>
  <c r="BA385" i="3"/>
  <c r="U384" i="9"/>
  <c r="V384" i="9"/>
  <c r="A385" i="9"/>
  <c r="S386" i="3"/>
  <c r="B385" i="9"/>
  <c r="T386" i="3"/>
  <c r="C385" i="9"/>
  <c r="D385" i="9"/>
  <c r="E385" i="9"/>
  <c r="F385" i="9"/>
  <c r="G385" i="9"/>
  <c r="H385" i="9"/>
  <c r="BG386" i="3"/>
  <c r="BH386" i="3"/>
  <c r="BI386" i="3"/>
  <c r="BJ386" i="3"/>
  <c r="BK386" i="3"/>
  <c r="AJ386" i="3"/>
  <c r="I385" i="9"/>
  <c r="J385" i="9"/>
  <c r="K385" i="9"/>
  <c r="L385" i="9"/>
  <c r="M385" i="9"/>
  <c r="N385" i="9"/>
  <c r="O385" i="9"/>
  <c r="P385" i="9"/>
  <c r="Q385" i="9"/>
  <c r="R385" i="9"/>
  <c r="S385" i="9"/>
  <c r="T385" i="9"/>
  <c r="BB386" i="3"/>
  <c r="BC386" i="3"/>
  <c r="BD386" i="3"/>
  <c r="BE386" i="3"/>
  <c r="BF386" i="3"/>
  <c r="BA386" i="3"/>
  <c r="U385" i="9"/>
  <c r="V385" i="9"/>
  <c r="A386" i="9"/>
  <c r="S387" i="3"/>
  <c r="B386" i="9"/>
  <c r="T387" i="3"/>
  <c r="C386" i="9"/>
  <c r="D386" i="9"/>
  <c r="E386" i="9"/>
  <c r="F386" i="9"/>
  <c r="G386" i="9"/>
  <c r="H386" i="9"/>
  <c r="BG387" i="3"/>
  <c r="BH387" i="3"/>
  <c r="BI387" i="3"/>
  <c r="BJ387" i="3"/>
  <c r="BK387" i="3"/>
  <c r="AJ387" i="3"/>
  <c r="I386" i="9"/>
  <c r="J386" i="9"/>
  <c r="K386" i="9"/>
  <c r="L386" i="9"/>
  <c r="M386" i="9"/>
  <c r="N386" i="9"/>
  <c r="O386" i="9"/>
  <c r="P386" i="9"/>
  <c r="Q386" i="9"/>
  <c r="R386" i="9"/>
  <c r="S386" i="9"/>
  <c r="T386" i="9"/>
  <c r="BB387" i="3"/>
  <c r="BC387" i="3"/>
  <c r="BD387" i="3"/>
  <c r="BE387" i="3"/>
  <c r="BF387" i="3"/>
  <c r="BA387" i="3"/>
  <c r="U386" i="9"/>
  <c r="V386" i="9"/>
  <c r="A387" i="9"/>
  <c r="S388" i="3"/>
  <c r="B387" i="9"/>
  <c r="T388" i="3"/>
  <c r="C387" i="9"/>
  <c r="D387" i="9"/>
  <c r="E387" i="9"/>
  <c r="F387" i="9"/>
  <c r="G387" i="9"/>
  <c r="H387" i="9"/>
  <c r="BG388" i="3"/>
  <c r="BH388" i="3"/>
  <c r="BI388" i="3"/>
  <c r="BJ388" i="3"/>
  <c r="BK388" i="3"/>
  <c r="AJ388" i="3"/>
  <c r="I387" i="9"/>
  <c r="J387" i="9"/>
  <c r="K387" i="9"/>
  <c r="L387" i="9"/>
  <c r="M387" i="9"/>
  <c r="N387" i="9"/>
  <c r="O387" i="9"/>
  <c r="P387" i="9"/>
  <c r="Q387" i="9"/>
  <c r="R387" i="9"/>
  <c r="S387" i="9"/>
  <c r="T387" i="9"/>
  <c r="BB388" i="3"/>
  <c r="BC388" i="3"/>
  <c r="BD388" i="3"/>
  <c r="BE388" i="3"/>
  <c r="BF388" i="3"/>
  <c r="BA388" i="3"/>
  <c r="U387" i="9"/>
  <c r="V387" i="9"/>
  <c r="A388" i="9"/>
  <c r="S389" i="3"/>
  <c r="B388" i="9"/>
  <c r="T389" i="3"/>
  <c r="C388" i="9"/>
  <c r="D388" i="9"/>
  <c r="E388" i="9"/>
  <c r="F388" i="9"/>
  <c r="G388" i="9"/>
  <c r="H388" i="9"/>
  <c r="BG389" i="3"/>
  <c r="BH389" i="3"/>
  <c r="BI389" i="3"/>
  <c r="BJ389" i="3"/>
  <c r="BK389" i="3"/>
  <c r="AJ389" i="3"/>
  <c r="I388" i="9"/>
  <c r="J388" i="9"/>
  <c r="K388" i="9"/>
  <c r="L388" i="9"/>
  <c r="M388" i="9"/>
  <c r="N388" i="9"/>
  <c r="O388" i="9"/>
  <c r="P388" i="9"/>
  <c r="Q388" i="9"/>
  <c r="R388" i="9"/>
  <c r="S388" i="9"/>
  <c r="T388" i="9"/>
  <c r="BB389" i="3"/>
  <c r="BC389" i="3"/>
  <c r="BD389" i="3"/>
  <c r="BE389" i="3"/>
  <c r="BF389" i="3"/>
  <c r="BA389" i="3"/>
  <c r="U388" i="9"/>
  <c r="V388" i="9"/>
  <c r="A389" i="9"/>
  <c r="S390" i="3"/>
  <c r="B389" i="9"/>
  <c r="T390" i="3"/>
  <c r="C389" i="9"/>
  <c r="D389" i="9"/>
  <c r="E389" i="9"/>
  <c r="F389" i="9"/>
  <c r="G389" i="9"/>
  <c r="H389" i="9"/>
  <c r="BG390" i="3"/>
  <c r="BH390" i="3"/>
  <c r="BI390" i="3"/>
  <c r="BJ390" i="3"/>
  <c r="BK390" i="3"/>
  <c r="AJ390" i="3"/>
  <c r="I389" i="9"/>
  <c r="J389" i="9"/>
  <c r="K389" i="9"/>
  <c r="L389" i="9"/>
  <c r="M389" i="9"/>
  <c r="N389" i="9"/>
  <c r="O389" i="9"/>
  <c r="P389" i="9"/>
  <c r="Q389" i="9"/>
  <c r="R389" i="9"/>
  <c r="S389" i="9"/>
  <c r="T389" i="9"/>
  <c r="BB390" i="3"/>
  <c r="BC390" i="3"/>
  <c r="BD390" i="3"/>
  <c r="BE390" i="3"/>
  <c r="BF390" i="3"/>
  <c r="BA390" i="3"/>
  <c r="U389" i="9"/>
  <c r="V389" i="9"/>
  <c r="A390" i="9"/>
  <c r="S391" i="3"/>
  <c r="B390" i="9"/>
  <c r="T391" i="3"/>
  <c r="C390" i="9"/>
  <c r="D390" i="9"/>
  <c r="E390" i="9"/>
  <c r="F390" i="9"/>
  <c r="G390" i="9"/>
  <c r="H390" i="9"/>
  <c r="BG391" i="3"/>
  <c r="BH391" i="3"/>
  <c r="BI391" i="3"/>
  <c r="BJ391" i="3"/>
  <c r="BK391" i="3"/>
  <c r="AJ391" i="3"/>
  <c r="I390" i="9"/>
  <c r="J390" i="9"/>
  <c r="K390" i="9"/>
  <c r="L390" i="9"/>
  <c r="M390" i="9"/>
  <c r="N390" i="9"/>
  <c r="O390" i="9"/>
  <c r="P390" i="9"/>
  <c r="Q390" i="9"/>
  <c r="R390" i="9"/>
  <c r="S390" i="9"/>
  <c r="T390" i="9"/>
  <c r="BB391" i="3"/>
  <c r="BC391" i="3"/>
  <c r="BD391" i="3"/>
  <c r="BE391" i="3"/>
  <c r="BF391" i="3"/>
  <c r="BA391" i="3"/>
  <c r="U390" i="9"/>
  <c r="V390" i="9"/>
  <c r="A391" i="9"/>
  <c r="S392" i="3"/>
  <c r="B391" i="9"/>
  <c r="T392" i="3"/>
  <c r="C391" i="9"/>
  <c r="D391" i="9"/>
  <c r="E391" i="9"/>
  <c r="F391" i="9"/>
  <c r="G391" i="9"/>
  <c r="H391" i="9"/>
  <c r="BG392" i="3"/>
  <c r="BH392" i="3"/>
  <c r="BI392" i="3"/>
  <c r="BJ392" i="3"/>
  <c r="BK392" i="3"/>
  <c r="AJ392" i="3"/>
  <c r="I391" i="9"/>
  <c r="J391" i="9"/>
  <c r="K391" i="9"/>
  <c r="L391" i="9"/>
  <c r="M391" i="9"/>
  <c r="N391" i="9"/>
  <c r="O391" i="9"/>
  <c r="P391" i="9"/>
  <c r="Q391" i="9"/>
  <c r="R391" i="9"/>
  <c r="S391" i="9"/>
  <c r="T391" i="9"/>
  <c r="BB392" i="3"/>
  <c r="BC392" i="3"/>
  <c r="BD392" i="3"/>
  <c r="BE392" i="3"/>
  <c r="BF392" i="3"/>
  <c r="BA392" i="3"/>
  <c r="U391" i="9"/>
  <c r="V391" i="9"/>
  <c r="A392" i="9"/>
  <c r="S393" i="3"/>
  <c r="B392" i="9"/>
  <c r="T393" i="3"/>
  <c r="C392" i="9"/>
  <c r="D392" i="9"/>
  <c r="E392" i="9"/>
  <c r="F392" i="9"/>
  <c r="G392" i="9"/>
  <c r="H392" i="9"/>
  <c r="BG393" i="3"/>
  <c r="BH393" i="3"/>
  <c r="BI393" i="3"/>
  <c r="BJ393" i="3"/>
  <c r="BK393" i="3"/>
  <c r="AJ393" i="3"/>
  <c r="I392" i="9"/>
  <c r="J392" i="9"/>
  <c r="K392" i="9"/>
  <c r="L392" i="9"/>
  <c r="M392" i="9"/>
  <c r="N392" i="9"/>
  <c r="O392" i="9"/>
  <c r="P392" i="9"/>
  <c r="Q392" i="9"/>
  <c r="R392" i="9"/>
  <c r="S392" i="9"/>
  <c r="T392" i="9"/>
  <c r="BB393" i="3"/>
  <c r="BC393" i="3"/>
  <c r="BD393" i="3"/>
  <c r="BE393" i="3"/>
  <c r="BF393" i="3"/>
  <c r="BA393" i="3"/>
  <c r="U392" i="9"/>
  <c r="V392" i="9"/>
  <c r="A393" i="9"/>
  <c r="S394" i="3"/>
  <c r="B393" i="9"/>
  <c r="T394" i="3"/>
  <c r="C393" i="9"/>
  <c r="D393" i="9"/>
  <c r="E393" i="9"/>
  <c r="F393" i="9"/>
  <c r="G393" i="9"/>
  <c r="H393" i="9"/>
  <c r="BG394" i="3"/>
  <c r="BH394" i="3"/>
  <c r="BI394" i="3"/>
  <c r="BJ394" i="3"/>
  <c r="BK394" i="3"/>
  <c r="AJ394" i="3"/>
  <c r="I393" i="9"/>
  <c r="J393" i="9"/>
  <c r="K393" i="9"/>
  <c r="L393" i="9"/>
  <c r="M393" i="9"/>
  <c r="N393" i="9"/>
  <c r="O393" i="9"/>
  <c r="P393" i="9"/>
  <c r="Q393" i="9"/>
  <c r="R393" i="9"/>
  <c r="S393" i="9"/>
  <c r="T393" i="9"/>
  <c r="BB394" i="3"/>
  <c r="BC394" i="3"/>
  <c r="BD394" i="3"/>
  <c r="BE394" i="3"/>
  <c r="BF394" i="3"/>
  <c r="BA394" i="3"/>
  <c r="U393" i="9"/>
  <c r="V393" i="9"/>
  <c r="A394" i="9"/>
  <c r="S395" i="3"/>
  <c r="B394" i="9"/>
  <c r="T395" i="3"/>
  <c r="C394" i="9"/>
  <c r="D394" i="9"/>
  <c r="E394" i="9"/>
  <c r="F394" i="9"/>
  <c r="G394" i="9"/>
  <c r="H394" i="9"/>
  <c r="BG395" i="3"/>
  <c r="BH395" i="3"/>
  <c r="BI395" i="3"/>
  <c r="BJ395" i="3"/>
  <c r="BK395" i="3"/>
  <c r="AJ395" i="3"/>
  <c r="I394" i="9"/>
  <c r="J394" i="9"/>
  <c r="K394" i="9"/>
  <c r="L394" i="9"/>
  <c r="M394" i="9"/>
  <c r="N394" i="9"/>
  <c r="O394" i="9"/>
  <c r="P394" i="9"/>
  <c r="Q394" i="9"/>
  <c r="R394" i="9"/>
  <c r="S394" i="9"/>
  <c r="T394" i="9"/>
  <c r="BB395" i="3"/>
  <c r="BC395" i="3"/>
  <c r="BD395" i="3"/>
  <c r="BE395" i="3"/>
  <c r="BF395" i="3"/>
  <c r="BA395" i="3"/>
  <c r="U394" i="9"/>
  <c r="V394" i="9"/>
  <c r="A395" i="9"/>
  <c r="S396" i="3"/>
  <c r="B395" i="9"/>
  <c r="T396" i="3"/>
  <c r="C395" i="9"/>
  <c r="D395" i="9"/>
  <c r="E395" i="9"/>
  <c r="F395" i="9"/>
  <c r="G395" i="9"/>
  <c r="H395" i="9"/>
  <c r="BG396" i="3"/>
  <c r="BH396" i="3"/>
  <c r="BI396" i="3"/>
  <c r="BJ396" i="3"/>
  <c r="BK396" i="3"/>
  <c r="AJ396" i="3"/>
  <c r="I395" i="9"/>
  <c r="J395" i="9"/>
  <c r="K395" i="9"/>
  <c r="L395" i="9"/>
  <c r="M395" i="9"/>
  <c r="N395" i="9"/>
  <c r="O395" i="9"/>
  <c r="P395" i="9"/>
  <c r="Q395" i="9"/>
  <c r="R395" i="9"/>
  <c r="S395" i="9"/>
  <c r="T395" i="9"/>
  <c r="BB396" i="3"/>
  <c r="BC396" i="3"/>
  <c r="BD396" i="3"/>
  <c r="BE396" i="3"/>
  <c r="BF396" i="3"/>
  <c r="BA396" i="3"/>
  <c r="U395" i="9"/>
  <c r="V395" i="9"/>
  <c r="A396" i="9"/>
  <c r="S397" i="3"/>
  <c r="B396" i="9"/>
  <c r="T397" i="3"/>
  <c r="C396" i="9"/>
  <c r="D396" i="9"/>
  <c r="E396" i="9"/>
  <c r="F396" i="9"/>
  <c r="G396" i="9"/>
  <c r="H396" i="9"/>
  <c r="BG397" i="3"/>
  <c r="BH397" i="3"/>
  <c r="BI397" i="3"/>
  <c r="BJ397" i="3"/>
  <c r="BK397" i="3"/>
  <c r="AJ397" i="3"/>
  <c r="I396" i="9"/>
  <c r="J396" i="9"/>
  <c r="K396" i="9"/>
  <c r="L396" i="9"/>
  <c r="M396" i="9"/>
  <c r="N396" i="9"/>
  <c r="O396" i="9"/>
  <c r="P396" i="9"/>
  <c r="Q396" i="9"/>
  <c r="R396" i="9"/>
  <c r="S396" i="9"/>
  <c r="T396" i="9"/>
  <c r="BB397" i="3"/>
  <c r="BC397" i="3"/>
  <c r="BD397" i="3"/>
  <c r="BE397" i="3"/>
  <c r="BF397" i="3"/>
  <c r="BA397" i="3"/>
  <c r="U396" i="9"/>
  <c r="V396" i="9"/>
  <c r="A397" i="9"/>
  <c r="S398" i="3"/>
  <c r="B397" i="9"/>
  <c r="T398" i="3"/>
  <c r="C397" i="9"/>
  <c r="D397" i="9"/>
  <c r="E397" i="9"/>
  <c r="F397" i="9"/>
  <c r="G397" i="9"/>
  <c r="H397" i="9"/>
  <c r="BG398" i="3"/>
  <c r="BH398" i="3"/>
  <c r="BI398" i="3"/>
  <c r="BJ398" i="3"/>
  <c r="BK398" i="3"/>
  <c r="AJ398" i="3"/>
  <c r="I397" i="9"/>
  <c r="J397" i="9"/>
  <c r="K397" i="9"/>
  <c r="L397" i="9"/>
  <c r="M397" i="9"/>
  <c r="N397" i="9"/>
  <c r="O397" i="9"/>
  <c r="P397" i="9"/>
  <c r="Q397" i="9"/>
  <c r="R397" i="9"/>
  <c r="S397" i="9"/>
  <c r="T397" i="9"/>
  <c r="BB398" i="3"/>
  <c r="BC398" i="3"/>
  <c r="BD398" i="3"/>
  <c r="BE398" i="3"/>
  <c r="BF398" i="3"/>
  <c r="BA398" i="3"/>
  <c r="U397" i="9"/>
  <c r="V397" i="9"/>
  <c r="A398" i="9"/>
  <c r="S399" i="3"/>
  <c r="B398" i="9"/>
  <c r="T399" i="3"/>
  <c r="C398" i="9"/>
  <c r="D398" i="9"/>
  <c r="E398" i="9"/>
  <c r="F398" i="9"/>
  <c r="G398" i="9"/>
  <c r="H398" i="9"/>
  <c r="BG399" i="3"/>
  <c r="BH399" i="3"/>
  <c r="BI399" i="3"/>
  <c r="BJ399" i="3"/>
  <c r="BK399" i="3"/>
  <c r="AJ399" i="3"/>
  <c r="I398" i="9"/>
  <c r="J398" i="9"/>
  <c r="K398" i="9"/>
  <c r="L398" i="9"/>
  <c r="M398" i="9"/>
  <c r="N398" i="9"/>
  <c r="O398" i="9"/>
  <c r="P398" i="9"/>
  <c r="Q398" i="9"/>
  <c r="R398" i="9"/>
  <c r="S398" i="9"/>
  <c r="T398" i="9"/>
  <c r="BB399" i="3"/>
  <c r="BC399" i="3"/>
  <c r="BD399" i="3"/>
  <c r="BE399" i="3"/>
  <c r="BF399" i="3"/>
  <c r="BA399" i="3"/>
  <c r="U398" i="9"/>
  <c r="V398" i="9"/>
  <c r="A399" i="9"/>
  <c r="S400" i="3"/>
  <c r="B399" i="9"/>
  <c r="T400" i="3"/>
  <c r="C399" i="9"/>
  <c r="D399" i="9"/>
  <c r="E399" i="9"/>
  <c r="F399" i="9"/>
  <c r="G399" i="9"/>
  <c r="H399" i="9"/>
  <c r="BG400" i="3"/>
  <c r="BH400" i="3"/>
  <c r="BI400" i="3"/>
  <c r="BJ400" i="3"/>
  <c r="BK400" i="3"/>
  <c r="AJ400" i="3"/>
  <c r="I399" i="9"/>
  <c r="J399" i="9"/>
  <c r="K399" i="9"/>
  <c r="L399" i="9"/>
  <c r="M399" i="9"/>
  <c r="N399" i="9"/>
  <c r="O399" i="9"/>
  <c r="P399" i="9"/>
  <c r="Q399" i="9"/>
  <c r="R399" i="9"/>
  <c r="S399" i="9"/>
  <c r="T399" i="9"/>
  <c r="BB400" i="3"/>
  <c r="BC400" i="3"/>
  <c r="BD400" i="3"/>
  <c r="BE400" i="3"/>
  <c r="BF400" i="3"/>
  <c r="BA400" i="3"/>
  <c r="U399" i="9"/>
  <c r="V399" i="9"/>
  <c r="A400" i="9"/>
  <c r="S401" i="3"/>
  <c r="B400" i="9"/>
  <c r="T401" i="3"/>
  <c r="C400" i="9"/>
  <c r="D400" i="9"/>
  <c r="E400" i="9"/>
  <c r="F400" i="9"/>
  <c r="G400" i="9"/>
  <c r="H400" i="9"/>
  <c r="BG401" i="3"/>
  <c r="BH401" i="3"/>
  <c r="BI401" i="3"/>
  <c r="BJ401" i="3"/>
  <c r="BK401" i="3"/>
  <c r="AJ401" i="3"/>
  <c r="I400" i="9"/>
  <c r="J400" i="9"/>
  <c r="K400" i="9"/>
  <c r="L400" i="9"/>
  <c r="M400" i="9"/>
  <c r="N400" i="9"/>
  <c r="O400" i="9"/>
  <c r="P400" i="9"/>
  <c r="Q400" i="9"/>
  <c r="R400" i="9"/>
  <c r="S400" i="9"/>
  <c r="T400" i="9"/>
  <c r="BB401" i="3"/>
  <c r="BC401" i="3"/>
  <c r="BD401" i="3"/>
  <c r="BE401" i="3"/>
  <c r="BF401" i="3"/>
  <c r="BA401" i="3"/>
  <c r="U400" i="9"/>
  <c r="V400" i="9"/>
  <c r="A401" i="9"/>
  <c r="S402" i="3"/>
  <c r="B401" i="9"/>
  <c r="T402" i="3"/>
  <c r="C401" i="9"/>
  <c r="D401" i="9"/>
  <c r="E401" i="9"/>
  <c r="F401" i="9"/>
  <c r="G401" i="9"/>
  <c r="H401" i="9"/>
  <c r="BG402" i="3"/>
  <c r="BH402" i="3"/>
  <c r="BI402" i="3"/>
  <c r="BJ402" i="3"/>
  <c r="BK402" i="3"/>
  <c r="AJ402" i="3"/>
  <c r="I401" i="9"/>
  <c r="J401" i="9"/>
  <c r="K401" i="9"/>
  <c r="L401" i="9"/>
  <c r="M401" i="9"/>
  <c r="N401" i="9"/>
  <c r="O401" i="9"/>
  <c r="P401" i="9"/>
  <c r="Q401" i="9"/>
  <c r="R401" i="9"/>
  <c r="S401" i="9"/>
  <c r="T401" i="9"/>
  <c r="BB402" i="3"/>
  <c r="BC402" i="3"/>
  <c r="BD402" i="3"/>
  <c r="BE402" i="3"/>
  <c r="BF402" i="3"/>
  <c r="BA402" i="3"/>
  <c r="U401" i="9"/>
  <c r="V401" i="9"/>
  <c r="A402" i="9"/>
  <c r="S403" i="3"/>
  <c r="B402" i="9"/>
  <c r="T403" i="3"/>
  <c r="C402" i="9"/>
  <c r="D402" i="9"/>
  <c r="E402" i="9"/>
  <c r="F402" i="9"/>
  <c r="G402" i="9"/>
  <c r="H402" i="9"/>
  <c r="BG403" i="3"/>
  <c r="BH403" i="3"/>
  <c r="BI403" i="3"/>
  <c r="BJ403" i="3"/>
  <c r="BK403" i="3"/>
  <c r="AJ403" i="3"/>
  <c r="I402" i="9"/>
  <c r="J402" i="9"/>
  <c r="K402" i="9"/>
  <c r="L402" i="9"/>
  <c r="M402" i="9"/>
  <c r="N402" i="9"/>
  <c r="O402" i="9"/>
  <c r="P402" i="9"/>
  <c r="Q402" i="9"/>
  <c r="R402" i="9"/>
  <c r="S402" i="9"/>
  <c r="T402" i="9"/>
  <c r="BB403" i="3"/>
  <c r="BC403" i="3"/>
  <c r="BD403" i="3"/>
  <c r="BE403" i="3"/>
  <c r="BF403" i="3"/>
  <c r="BA403" i="3"/>
  <c r="U402" i="9"/>
  <c r="V402" i="9"/>
  <c r="A403" i="9"/>
  <c r="S404" i="3"/>
  <c r="B403" i="9"/>
  <c r="T404" i="3"/>
  <c r="C403" i="9"/>
  <c r="D403" i="9"/>
  <c r="E403" i="9"/>
  <c r="F403" i="9"/>
  <c r="G403" i="9"/>
  <c r="H403" i="9"/>
  <c r="BG404" i="3"/>
  <c r="BH404" i="3"/>
  <c r="BI404" i="3"/>
  <c r="BJ404" i="3"/>
  <c r="BK404" i="3"/>
  <c r="AJ404" i="3"/>
  <c r="I403" i="9"/>
  <c r="J403" i="9"/>
  <c r="K403" i="9"/>
  <c r="L403" i="9"/>
  <c r="M403" i="9"/>
  <c r="N403" i="9"/>
  <c r="O403" i="9"/>
  <c r="P403" i="9"/>
  <c r="Q403" i="9"/>
  <c r="R403" i="9"/>
  <c r="S403" i="9"/>
  <c r="T403" i="9"/>
  <c r="BB404" i="3"/>
  <c r="BC404" i="3"/>
  <c r="BD404" i="3"/>
  <c r="BE404" i="3"/>
  <c r="BF404" i="3"/>
  <c r="BA404" i="3"/>
  <c r="U403" i="9"/>
  <c r="V403" i="9"/>
  <c r="A404" i="9"/>
  <c r="S405" i="3"/>
  <c r="B404" i="9"/>
  <c r="T405" i="3"/>
  <c r="C404" i="9"/>
  <c r="D404" i="9"/>
  <c r="E404" i="9"/>
  <c r="F404" i="9"/>
  <c r="G404" i="9"/>
  <c r="H404" i="9"/>
  <c r="BG405" i="3"/>
  <c r="BH405" i="3"/>
  <c r="BI405" i="3"/>
  <c r="BJ405" i="3"/>
  <c r="BK405" i="3"/>
  <c r="AJ405" i="3"/>
  <c r="I404" i="9"/>
  <c r="J404" i="9"/>
  <c r="K404" i="9"/>
  <c r="L404" i="9"/>
  <c r="M404" i="9"/>
  <c r="N404" i="9"/>
  <c r="O404" i="9"/>
  <c r="P404" i="9"/>
  <c r="Q404" i="9"/>
  <c r="R404" i="9"/>
  <c r="S404" i="9"/>
  <c r="T404" i="9"/>
  <c r="BB405" i="3"/>
  <c r="BC405" i="3"/>
  <c r="BD405" i="3"/>
  <c r="BE405" i="3"/>
  <c r="BF405" i="3"/>
  <c r="BA405" i="3"/>
  <c r="U404" i="9"/>
  <c r="V404" i="9"/>
  <c r="A405" i="9"/>
  <c r="S406" i="3"/>
  <c r="B405" i="9"/>
  <c r="T406" i="3"/>
  <c r="C405" i="9"/>
  <c r="D405" i="9"/>
  <c r="E405" i="9"/>
  <c r="F405" i="9"/>
  <c r="G405" i="9"/>
  <c r="H405" i="9"/>
  <c r="BG406" i="3"/>
  <c r="BH406" i="3"/>
  <c r="BI406" i="3"/>
  <c r="BJ406" i="3"/>
  <c r="BK406" i="3"/>
  <c r="AJ406" i="3"/>
  <c r="I405" i="9"/>
  <c r="J405" i="9"/>
  <c r="K405" i="9"/>
  <c r="L405" i="9"/>
  <c r="M405" i="9"/>
  <c r="N405" i="9"/>
  <c r="O405" i="9"/>
  <c r="P405" i="9"/>
  <c r="Q405" i="9"/>
  <c r="R405" i="9"/>
  <c r="S405" i="9"/>
  <c r="T405" i="9"/>
  <c r="BB406" i="3"/>
  <c r="BC406" i="3"/>
  <c r="BD406" i="3"/>
  <c r="BE406" i="3"/>
  <c r="BF406" i="3"/>
  <c r="BA406" i="3"/>
  <c r="U405" i="9"/>
  <c r="V405" i="9"/>
  <c r="A406" i="9"/>
  <c r="S407" i="3"/>
  <c r="B406" i="9"/>
  <c r="T407" i="3"/>
  <c r="C406" i="9"/>
  <c r="D406" i="9"/>
  <c r="E406" i="9"/>
  <c r="F406" i="9"/>
  <c r="G406" i="9"/>
  <c r="H406" i="9"/>
  <c r="BG407" i="3"/>
  <c r="BH407" i="3"/>
  <c r="BI407" i="3"/>
  <c r="BJ407" i="3"/>
  <c r="BK407" i="3"/>
  <c r="AJ407" i="3"/>
  <c r="I406" i="9"/>
  <c r="J406" i="9"/>
  <c r="K406" i="9"/>
  <c r="L406" i="9"/>
  <c r="M406" i="9"/>
  <c r="N406" i="9"/>
  <c r="O406" i="9"/>
  <c r="P406" i="9"/>
  <c r="Q406" i="9"/>
  <c r="R406" i="9"/>
  <c r="S406" i="9"/>
  <c r="T406" i="9"/>
  <c r="BB407" i="3"/>
  <c r="BC407" i="3"/>
  <c r="BD407" i="3"/>
  <c r="BE407" i="3"/>
  <c r="BF407" i="3"/>
  <c r="BA407" i="3"/>
  <c r="U406" i="9"/>
  <c r="V406" i="9"/>
  <c r="A407" i="9"/>
  <c r="S408" i="3"/>
  <c r="B407" i="9"/>
  <c r="T408" i="3"/>
  <c r="C407" i="9"/>
  <c r="D407" i="9"/>
  <c r="E407" i="9"/>
  <c r="F407" i="9"/>
  <c r="G407" i="9"/>
  <c r="H407" i="9"/>
  <c r="BG408" i="3"/>
  <c r="BH408" i="3"/>
  <c r="BI408" i="3"/>
  <c r="BJ408" i="3"/>
  <c r="BK408" i="3"/>
  <c r="AJ408" i="3"/>
  <c r="I407" i="9"/>
  <c r="J407" i="9"/>
  <c r="K407" i="9"/>
  <c r="L407" i="9"/>
  <c r="M407" i="9"/>
  <c r="N407" i="9"/>
  <c r="O407" i="9"/>
  <c r="P407" i="9"/>
  <c r="Q407" i="9"/>
  <c r="R407" i="9"/>
  <c r="S407" i="9"/>
  <c r="T407" i="9"/>
  <c r="BB408" i="3"/>
  <c r="BC408" i="3"/>
  <c r="BD408" i="3"/>
  <c r="BE408" i="3"/>
  <c r="BF408" i="3"/>
  <c r="BA408" i="3"/>
  <c r="U407" i="9"/>
  <c r="V407" i="9"/>
  <c r="A408" i="9"/>
  <c r="S409" i="3"/>
  <c r="B408" i="9"/>
  <c r="T409" i="3"/>
  <c r="C408" i="9"/>
  <c r="D408" i="9"/>
  <c r="E408" i="9"/>
  <c r="F408" i="9"/>
  <c r="G408" i="9"/>
  <c r="H408" i="9"/>
  <c r="BG409" i="3"/>
  <c r="BH409" i="3"/>
  <c r="BI409" i="3"/>
  <c r="BJ409" i="3"/>
  <c r="BK409" i="3"/>
  <c r="AJ409" i="3"/>
  <c r="I408" i="9"/>
  <c r="J408" i="9"/>
  <c r="K408" i="9"/>
  <c r="L408" i="9"/>
  <c r="M408" i="9"/>
  <c r="N408" i="9"/>
  <c r="O408" i="9"/>
  <c r="P408" i="9"/>
  <c r="Q408" i="9"/>
  <c r="R408" i="9"/>
  <c r="S408" i="9"/>
  <c r="T408" i="9"/>
  <c r="BB409" i="3"/>
  <c r="BC409" i="3"/>
  <c r="BD409" i="3"/>
  <c r="BE409" i="3"/>
  <c r="BF409" i="3"/>
  <c r="BA409" i="3"/>
  <c r="U408" i="9"/>
  <c r="V408" i="9"/>
  <c r="A409" i="9"/>
  <c r="S410" i="3"/>
  <c r="B409" i="9"/>
  <c r="T410" i="3"/>
  <c r="C409" i="9"/>
  <c r="D409" i="9"/>
  <c r="E409" i="9"/>
  <c r="F409" i="9"/>
  <c r="G409" i="9"/>
  <c r="H409" i="9"/>
  <c r="BG410" i="3"/>
  <c r="BH410" i="3"/>
  <c r="BI410" i="3"/>
  <c r="BJ410" i="3"/>
  <c r="BK410" i="3"/>
  <c r="AJ410" i="3"/>
  <c r="I409" i="9"/>
  <c r="J409" i="9"/>
  <c r="K409" i="9"/>
  <c r="L409" i="9"/>
  <c r="M409" i="9"/>
  <c r="N409" i="9"/>
  <c r="O409" i="9"/>
  <c r="P409" i="9"/>
  <c r="Q409" i="9"/>
  <c r="R409" i="9"/>
  <c r="S409" i="9"/>
  <c r="T409" i="9"/>
  <c r="BB410" i="3"/>
  <c r="BC410" i="3"/>
  <c r="BD410" i="3"/>
  <c r="BE410" i="3"/>
  <c r="BF410" i="3"/>
  <c r="BA410" i="3"/>
  <c r="U409" i="9"/>
  <c r="V409" i="9"/>
  <c r="A410" i="9"/>
  <c r="S411" i="3"/>
  <c r="B410" i="9"/>
  <c r="T411" i="3"/>
  <c r="C410" i="9"/>
  <c r="D410" i="9"/>
  <c r="E410" i="9"/>
  <c r="F410" i="9"/>
  <c r="G410" i="9"/>
  <c r="H410" i="9"/>
  <c r="BG411" i="3"/>
  <c r="BH411" i="3"/>
  <c r="BI411" i="3"/>
  <c r="BJ411" i="3"/>
  <c r="BK411" i="3"/>
  <c r="AJ411" i="3"/>
  <c r="I410" i="9"/>
  <c r="J410" i="9"/>
  <c r="K410" i="9"/>
  <c r="L410" i="9"/>
  <c r="M410" i="9"/>
  <c r="N410" i="9"/>
  <c r="O410" i="9"/>
  <c r="P410" i="9"/>
  <c r="Q410" i="9"/>
  <c r="R410" i="9"/>
  <c r="S410" i="9"/>
  <c r="T410" i="9"/>
  <c r="BB411" i="3"/>
  <c r="BC411" i="3"/>
  <c r="BD411" i="3"/>
  <c r="BE411" i="3"/>
  <c r="BF411" i="3"/>
  <c r="BA411" i="3"/>
  <c r="U410" i="9"/>
  <c r="V410" i="9"/>
  <c r="A411" i="9"/>
  <c r="S412" i="3"/>
  <c r="B411" i="9"/>
  <c r="T412" i="3"/>
  <c r="C411" i="9"/>
  <c r="D411" i="9"/>
  <c r="E411" i="9"/>
  <c r="F411" i="9"/>
  <c r="G411" i="9"/>
  <c r="H411" i="9"/>
  <c r="BG412" i="3"/>
  <c r="BH412" i="3"/>
  <c r="BI412" i="3"/>
  <c r="BJ412" i="3"/>
  <c r="BK412" i="3"/>
  <c r="AJ412" i="3"/>
  <c r="I411" i="9"/>
  <c r="J411" i="9"/>
  <c r="K411" i="9"/>
  <c r="L411" i="9"/>
  <c r="M411" i="9"/>
  <c r="N411" i="9"/>
  <c r="O411" i="9"/>
  <c r="P411" i="9"/>
  <c r="Q411" i="9"/>
  <c r="R411" i="9"/>
  <c r="S411" i="9"/>
  <c r="T411" i="9"/>
  <c r="BB412" i="3"/>
  <c r="BC412" i="3"/>
  <c r="BD412" i="3"/>
  <c r="BE412" i="3"/>
  <c r="BF412" i="3"/>
  <c r="BA412" i="3"/>
  <c r="U411" i="9"/>
  <c r="V411" i="9"/>
  <c r="A412" i="9"/>
  <c r="S413" i="3"/>
  <c r="B412" i="9"/>
  <c r="T413" i="3"/>
  <c r="C412" i="9"/>
  <c r="D412" i="9"/>
  <c r="E412" i="9"/>
  <c r="F412" i="9"/>
  <c r="G412" i="9"/>
  <c r="H412" i="9"/>
  <c r="BG413" i="3"/>
  <c r="BH413" i="3"/>
  <c r="BI413" i="3"/>
  <c r="BJ413" i="3"/>
  <c r="BK413" i="3"/>
  <c r="AJ413" i="3"/>
  <c r="I412" i="9"/>
  <c r="J412" i="9"/>
  <c r="K412" i="9"/>
  <c r="L412" i="9"/>
  <c r="M412" i="9"/>
  <c r="N412" i="9"/>
  <c r="O412" i="9"/>
  <c r="P412" i="9"/>
  <c r="Q412" i="9"/>
  <c r="R412" i="9"/>
  <c r="S412" i="9"/>
  <c r="T412" i="9"/>
  <c r="BB413" i="3"/>
  <c r="BC413" i="3"/>
  <c r="BD413" i="3"/>
  <c r="BE413" i="3"/>
  <c r="BF413" i="3"/>
  <c r="BA413" i="3"/>
  <c r="U412" i="9"/>
  <c r="V412" i="9"/>
  <c r="A413" i="9"/>
  <c r="S414" i="3"/>
  <c r="B413" i="9"/>
  <c r="T414" i="3"/>
  <c r="C413" i="9"/>
  <c r="D413" i="9"/>
  <c r="E413" i="9"/>
  <c r="F413" i="9"/>
  <c r="G413" i="9"/>
  <c r="H413" i="9"/>
  <c r="BG414" i="3"/>
  <c r="BH414" i="3"/>
  <c r="BI414" i="3"/>
  <c r="BJ414" i="3"/>
  <c r="BK414" i="3"/>
  <c r="AJ414" i="3"/>
  <c r="I413" i="9"/>
  <c r="J413" i="9"/>
  <c r="K413" i="9"/>
  <c r="L413" i="9"/>
  <c r="M413" i="9"/>
  <c r="N413" i="9"/>
  <c r="O413" i="9"/>
  <c r="P413" i="9"/>
  <c r="Q413" i="9"/>
  <c r="R413" i="9"/>
  <c r="S413" i="9"/>
  <c r="T413" i="9"/>
  <c r="BB414" i="3"/>
  <c r="BC414" i="3"/>
  <c r="BD414" i="3"/>
  <c r="BE414" i="3"/>
  <c r="BF414" i="3"/>
  <c r="BA414" i="3"/>
  <c r="U413" i="9"/>
  <c r="V413" i="9"/>
  <c r="A414" i="9"/>
  <c r="S415" i="3"/>
  <c r="B414" i="9"/>
  <c r="T415" i="3"/>
  <c r="C414" i="9"/>
  <c r="D414" i="9"/>
  <c r="E414" i="9"/>
  <c r="F414" i="9"/>
  <c r="G414" i="9"/>
  <c r="H414" i="9"/>
  <c r="BG415" i="3"/>
  <c r="BH415" i="3"/>
  <c r="BI415" i="3"/>
  <c r="BJ415" i="3"/>
  <c r="BK415" i="3"/>
  <c r="AJ415" i="3"/>
  <c r="I414" i="9"/>
  <c r="J414" i="9"/>
  <c r="K414" i="9"/>
  <c r="L414" i="9"/>
  <c r="M414" i="9"/>
  <c r="N414" i="9"/>
  <c r="O414" i="9"/>
  <c r="P414" i="9"/>
  <c r="Q414" i="9"/>
  <c r="R414" i="9"/>
  <c r="S414" i="9"/>
  <c r="T414" i="9"/>
  <c r="BB415" i="3"/>
  <c r="BC415" i="3"/>
  <c r="BD415" i="3"/>
  <c r="BE415" i="3"/>
  <c r="BF415" i="3"/>
  <c r="BA415" i="3"/>
  <c r="U414" i="9"/>
  <c r="V414" i="9"/>
  <c r="A415" i="9"/>
  <c r="S416" i="3"/>
  <c r="B415" i="9"/>
  <c r="T416" i="3"/>
  <c r="C415" i="9"/>
  <c r="D415" i="9"/>
  <c r="E415" i="9"/>
  <c r="F415" i="9"/>
  <c r="G415" i="9"/>
  <c r="H415" i="9"/>
  <c r="BG416" i="3"/>
  <c r="BH416" i="3"/>
  <c r="BI416" i="3"/>
  <c r="BJ416" i="3"/>
  <c r="BK416" i="3"/>
  <c r="AJ416" i="3"/>
  <c r="I415" i="9"/>
  <c r="J415" i="9"/>
  <c r="K415" i="9"/>
  <c r="L415" i="9"/>
  <c r="M415" i="9"/>
  <c r="N415" i="9"/>
  <c r="O415" i="9"/>
  <c r="P415" i="9"/>
  <c r="Q415" i="9"/>
  <c r="R415" i="9"/>
  <c r="S415" i="9"/>
  <c r="T415" i="9"/>
  <c r="BB416" i="3"/>
  <c r="BC416" i="3"/>
  <c r="BD416" i="3"/>
  <c r="BE416" i="3"/>
  <c r="BF416" i="3"/>
  <c r="BA416" i="3"/>
  <c r="U415" i="9"/>
  <c r="V415" i="9"/>
  <c r="A416" i="9"/>
  <c r="S417" i="3"/>
  <c r="B416" i="9"/>
  <c r="T417" i="3"/>
  <c r="C416" i="9"/>
  <c r="D416" i="9"/>
  <c r="E416" i="9"/>
  <c r="F416" i="9"/>
  <c r="G416" i="9"/>
  <c r="H416" i="9"/>
  <c r="BG417" i="3"/>
  <c r="BH417" i="3"/>
  <c r="BI417" i="3"/>
  <c r="BJ417" i="3"/>
  <c r="BK417" i="3"/>
  <c r="AJ417" i="3"/>
  <c r="I416" i="9"/>
  <c r="J416" i="9"/>
  <c r="K416" i="9"/>
  <c r="L416" i="9"/>
  <c r="M416" i="9"/>
  <c r="N416" i="9"/>
  <c r="O416" i="9"/>
  <c r="P416" i="9"/>
  <c r="Q416" i="9"/>
  <c r="R416" i="9"/>
  <c r="S416" i="9"/>
  <c r="T416" i="9"/>
  <c r="BB417" i="3"/>
  <c r="BC417" i="3"/>
  <c r="BD417" i="3"/>
  <c r="BE417" i="3"/>
  <c r="BF417" i="3"/>
  <c r="BA417" i="3"/>
  <c r="U416" i="9"/>
  <c r="V416" i="9"/>
  <c r="A417" i="9"/>
  <c r="S418" i="3"/>
  <c r="B417" i="9"/>
  <c r="T418" i="3"/>
  <c r="C417" i="9"/>
  <c r="D417" i="9"/>
  <c r="E417" i="9"/>
  <c r="F417" i="9"/>
  <c r="G417" i="9"/>
  <c r="H417" i="9"/>
  <c r="BG418" i="3"/>
  <c r="BH418" i="3"/>
  <c r="BI418" i="3"/>
  <c r="BJ418" i="3"/>
  <c r="BK418" i="3"/>
  <c r="AJ418" i="3"/>
  <c r="I417" i="9"/>
  <c r="J417" i="9"/>
  <c r="K417" i="9"/>
  <c r="L417" i="9"/>
  <c r="M417" i="9"/>
  <c r="N417" i="9"/>
  <c r="O417" i="9"/>
  <c r="P417" i="9"/>
  <c r="Q417" i="9"/>
  <c r="R417" i="9"/>
  <c r="S417" i="9"/>
  <c r="T417" i="9"/>
  <c r="BB418" i="3"/>
  <c r="BC418" i="3"/>
  <c r="BD418" i="3"/>
  <c r="BE418" i="3"/>
  <c r="BF418" i="3"/>
  <c r="BA418" i="3"/>
  <c r="U417" i="9"/>
  <c r="V417" i="9"/>
  <c r="A418" i="9"/>
  <c r="S419" i="3"/>
  <c r="B418" i="9"/>
  <c r="T419" i="3"/>
  <c r="C418" i="9"/>
  <c r="D418" i="9"/>
  <c r="E418" i="9"/>
  <c r="F418" i="9"/>
  <c r="G418" i="9"/>
  <c r="H418" i="9"/>
  <c r="BG419" i="3"/>
  <c r="BH419" i="3"/>
  <c r="BI419" i="3"/>
  <c r="BJ419" i="3"/>
  <c r="BK419" i="3"/>
  <c r="AJ419" i="3"/>
  <c r="I418" i="9"/>
  <c r="J418" i="9"/>
  <c r="K418" i="9"/>
  <c r="L418" i="9"/>
  <c r="M418" i="9"/>
  <c r="N418" i="9"/>
  <c r="O418" i="9"/>
  <c r="P418" i="9"/>
  <c r="Q418" i="9"/>
  <c r="R418" i="9"/>
  <c r="S418" i="9"/>
  <c r="T418" i="9"/>
  <c r="BB419" i="3"/>
  <c r="BC419" i="3"/>
  <c r="BD419" i="3"/>
  <c r="BE419" i="3"/>
  <c r="BF419" i="3"/>
  <c r="BA419" i="3"/>
  <c r="U418" i="9"/>
  <c r="V418" i="9"/>
  <c r="A419" i="9"/>
  <c r="S420" i="3"/>
  <c r="B419" i="9"/>
  <c r="T420" i="3"/>
  <c r="C419" i="9"/>
  <c r="D419" i="9"/>
  <c r="E419" i="9"/>
  <c r="F419" i="9"/>
  <c r="G419" i="9"/>
  <c r="H419" i="9"/>
  <c r="BG420" i="3"/>
  <c r="BH420" i="3"/>
  <c r="BI420" i="3"/>
  <c r="BJ420" i="3"/>
  <c r="BK420" i="3"/>
  <c r="AJ420" i="3"/>
  <c r="I419" i="9"/>
  <c r="J419" i="9"/>
  <c r="K419" i="9"/>
  <c r="L419" i="9"/>
  <c r="M419" i="9"/>
  <c r="N419" i="9"/>
  <c r="O419" i="9"/>
  <c r="P419" i="9"/>
  <c r="Q419" i="9"/>
  <c r="R419" i="9"/>
  <c r="S419" i="9"/>
  <c r="T419" i="9"/>
  <c r="BB420" i="3"/>
  <c r="BC420" i="3"/>
  <c r="BD420" i="3"/>
  <c r="BE420" i="3"/>
  <c r="BF420" i="3"/>
  <c r="BA420" i="3"/>
  <c r="U419" i="9"/>
  <c r="V419" i="9"/>
  <c r="A420" i="9"/>
  <c r="S421" i="3"/>
  <c r="B420" i="9"/>
  <c r="T421" i="3"/>
  <c r="C420" i="9"/>
  <c r="D420" i="9"/>
  <c r="E420" i="9"/>
  <c r="F420" i="9"/>
  <c r="G420" i="9"/>
  <c r="H420" i="9"/>
  <c r="BG421" i="3"/>
  <c r="BH421" i="3"/>
  <c r="BI421" i="3"/>
  <c r="BJ421" i="3"/>
  <c r="BK421" i="3"/>
  <c r="AJ421" i="3"/>
  <c r="I420" i="9"/>
  <c r="J420" i="9"/>
  <c r="K420" i="9"/>
  <c r="L420" i="9"/>
  <c r="M420" i="9"/>
  <c r="N420" i="9"/>
  <c r="O420" i="9"/>
  <c r="P420" i="9"/>
  <c r="Q420" i="9"/>
  <c r="R420" i="9"/>
  <c r="S420" i="9"/>
  <c r="T420" i="9"/>
  <c r="BB421" i="3"/>
  <c r="BC421" i="3"/>
  <c r="BD421" i="3"/>
  <c r="BE421" i="3"/>
  <c r="BF421" i="3"/>
  <c r="BA421" i="3"/>
  <c r="U420" i="9"/>
  <c r="V420" i="9"/>
  <c r="A421" i="9"/>
  <c r="S422" i="3"/>
  <c r="B421" i="9"/>
  <c r="T422" i="3"/>
  <c r="C421" i="9"/>
  <c r="D421" i="9"/>
  <c r="E421" i="9"/>
  <c r="F421" i="9"/>
  <c r="G421" i="9"/>
  <c r="H421" i="9"/>
  <c r="BG422" i="3"/>
  <c r="BH422" i="3"/>
  <c r="BI422" i="3"/>
  <c r="BJ422" i="3"/>
  <c r="BK422" i="3"/>
  <c r="AJ422" i="3"/>
  <c r="I421" i="9"/>
  <c r="J421" i="9"/>
  <c r="K421" i="9"/>
  <c r="L421" i="9"/>
  <c r="M421" i="9"/>
  <c r="N421" i="9"/>
  <c r="O421" i="9"/>
  <c r="P421" i="9"/>
  <c r="Q421" i="9"/>
  <c r="R421" i="9"/>
  <c r="S421" i="9"/>
  <c r="T421" i="9"/>
  <c r="BB422" i="3"/>
  <c r="BC422" i="3"/>
  <c r="BD422" i="3"/>
  <c r="BE422" i="3"/>
  <c r="BF422" i="3"/>
  <c r="BA422" i="3"/>
  <c r="U421" i="9"/>
  <c r="V421" i="9"/>
  <c r="A422" i="9"/>
  <c r="S423" i="3"/>
  <c r="B422" i="9"/>
  <c r="T423" i="3"/>
  <c r="C422" i="9"/>
  <c r="D422" i="9"/>
  <c r="E422" i="9"/>
  <c r="F422" i="9"/>
  <c r="G422" i="9"/>
  <c r="H422" i="9"/>
  <c r="BG423" i="3"/>
  <c r="BH423" i="3"/>
  <c r="BI423" i="3"/>
  <c r="BJ423" i="3"/>
  <c r="BK423" i="3"/>
  <c r="AJ423" i="3"/>
  <c r="I422" i="9"/>
  <c r="J422" i="9"/>
  <c r="K422" i="9"/>
  <c r="L422" i="9"/>
  <c r="M422" i="9"/>
  <c r="N422" i="9"/>
  <c r="O422" i="9"/>
  <c r="P422" i="9"/>
  <c r="Q422" i="9"/>
  <c r="R422" i="9"/>
  <c r="S422" i="9"/>
  <c r="T422" i="9"/>
  <c r="BB423" i="3"/>
  <c r="BC423" i="3"/>
  <c r="BD423" i="3"/>
  <c r="BE423" i="3"/>
  <c r="BF423" i="3"/>
  <c r="BA423" i="3"/>
  <c r="U422" i="9"/>
  <c r="V422" i="9"/>
  <c r="A423" i="9"/>
  <c r="S424" i="3"/>
  <c r="B423" i="9"/>
  <c r="T424" i="3"/>
  <c r="C423" i="9"/>
  <c r="D423" i="9"/>
  <c r="E423" i="9"/>
  <c r="F423" i="9"/>
  <c r="G423" i="9"/>
  <c r="H423" i="9"/>
  <c r="BG424" i="3"/>
  <c r="BH424" i="3"/>
  <c r="BI424" i="3"/>
  <c r="BJ424" i="3"/>
  <c r="BK424" i="3"/>
  <c r="AJ424" i="3"/>
  <c r="I423" i="9"/>
  <c r="J423" i="9"/>
  <c r="K423" i="9"/>
  <c r="L423" i="9"/>
  <c r="M423" i="9"/>
  <c r="N423" i="9"/>
  <c r="O423" i="9"/>
  <c r="P423" i="9"/>
  <c r="Q423" i="9"/>
  <c r="R423" i="9"/>
  <c r="S423" i="9"/>
  <c r="T423" i="9"/>
  <c r="BB424" i="3"/>
  <c r="BC424" i="3"/>
  <c r="BD424" i="3"/>
  <c r="BE424" i="3"/>
  <c r="BF424" i="3"/>
  <c r="BA424" i="3"/>
  <c r="U423" i="9"/>
  <c r="V423" i="9"/>
  <c r="A424" i="9"/>
  <c r="S425" i="3"/>
  <c r="B424" i="9"/>
  <c r="T425" i="3"/>
  <c r="C424" i="9"/>
  <c r="D424" i="9"/>
  <c r="E424" i="9"/>
  <c r="F424" i="9"/>
  <c r="G424" i="9"/>
  <c r="H424" i="9"/>
  <c r="BG425" i="3"/>
  <c r="BH425" i="3"/>
  <c r="BI425" i="3"/>
  <c r="BJ425" i="3"/>
  <c r="BK425" i="3"/>
  <c r="AJ425" i="3"/>
  <c r="I424" i="9"/>
  <c r="J424" i="9"/>
  <c r="K424" i="9"/>
  <c r="L424" i="9"/>
  <c r="M424" i="9"/>
  <c r="N424" i="9"/>
  <c r="O424" i="9"/>
  <c r="P424" i="9"/>
  <c r="Q424" i="9"/>
  <c r="R424" i="9"/>
  <c r="S424" i="9"/>
  <c r="T424" i="9"/>
  <c r="BB425" i="3"/>
  <c r="BC425" i="3"/>
  <c r="BD425" i="3"/>
  <c r="BE425" i="3"/>
  <c r="BF425" i="3"/>
  <c r="BA425" i="3"/>
  <c r="U424" i="9"/>
  <c r="V424" i="9"/>
  <c r="A425" i="9"/>
  <c r="S426" i="3"/>
  <c r="B425" i="9"/>
  <c r="T426" i="3"/>
  <c r="C425" i="9"/>
  <c r="D425" i="9"/>
  <c r="E425" i="9"/>
  <c r="F425" i="9"/>
  <c r="G425" i="9"/>
  <c r="H425" i="9"/>
  <c r="BG426" i="3"/>
  <c r="BH426" i="3"/>
  <c r="BI426" i="3"/>
  <c r="BJ426" i="3"/>
  <c r="BK426" i="3"/>
  <c r="AJ426" i="3"/>
  <c r="I425" i="9"/>
  <c r="J425" i="9"/>
  <c r="K425" i="9"/>
  <c r="L425" i="9"/>
  <c r="M425" i="9"/>
  <c r="N425" i="9"/>
  <c r="O425" i="9"/>
  <c r="P425" i="9"/>
  <c r="Q425" i="9"/>
  <c r="R425" i="9"/>
  <c r="S425" i="9"/>
  <c r="T425" i="9"/>
  <c r="BB426" i="3"/>
  <c r="BC426" i="3"/>
  <c r="BD426" i="3"/>
  <c r="BE426" i="3"/>
  <c r="BF426" i="3"/>
  <c r="BA426" i="3"/>
  <c r="U425" i="9"/>
  <c r="V425" i="9"/>
  <c r="A426" i="9"/>
  <c r="S427" i="3"/>
  <c r="B426" i="9"/>
  <c r="T427" i="3"/>
  <c r="C426" i="9"/>
  <c r="D426" i="9"/>
  <c r="E426" i="9"/>
  <c r="F426" i="9"/>
  <c r="G426" i="9"/>
  <c r="H426" i="9"/>
  <c r="BG427" i="3"/>
  <c r="BH427" i="3"/>
  <c r="BI427" i="3"/>
  <c r="BJ427" i="3"/>
  <c r="BK427" i="3"/>
  <c r="AJ427" i="3"/>
  <c r="I426" i="9"/>
  <c r="J426" i="9"/>
  <c r="K426" i="9"/>
  <c r="L426" i="9"/>
  <c r="M426" i="9"/>
  <c r="N426" i="9"/>
  <c r="O426" i="9"/>
  <c r="P426" i="9"/>
  <c r="Q426" i="9"/>
  <c r="R426" i="9"/>
  <c r="S426" i="9"/>
  <c r="T426" i="9"/>
  <c r="BB427" i="3"/>
  <c r="BC427" i="3"/>
  <c r="BD427" i="3"/>
  <c r="BE427" i="3"/>
  <c r="BF427" i="3"/>
  <c r="BA427" i="3"/>
  <c r="U426" i="9"/>
  <c r="V426" i="9"/>
  <c r="A427" i="9"/>
  <c r="S428" i="3"/>
  <c r="B427" i="9"/>
  <c r="T428" i="3"/>
  <c r="C427" i="9"/>
  <c r="D427" i="9"/>
  <c r="E427" i="9"/>
  <c r="F427" i="9"/>
  <c r="G427" i="9"/>
  <c r="H427" i="9"/>
  <c r="BG428" i="3"/>
  <c r="BH428" i="3"/>
  <c r="BI428" i="3"/>
  <c r="BJ428" i="3"/>
  <c r="BK428" i="3"/>
  <c r="AJ428" i="3"/>
  <c r="I427" i="9"/>
  <c r="J427" i="9"/>
  <c r="K427" i="9"/>
  <c r="L427" i="9"/>
  <c r="M427" i="9"/>
  <c r="N427" i="9"/>
  <c r="O427" i="9"/>
  <c r="P427" i="9"/>
  <c r="Q427" i="9"/>
  <c r="R427" i="9"/>
  <c r="S427" i="9"/>
  <c r="T427" i="9"/>
  <c r="BB428" i="3"/>
  <c r="BC428" i="3"/>
  <c r="BD428" i="3"/>
  <c r="BE428" i="3"/>
  <c r="BF428" i="3"/>
  <c r="BA428" i="3"/>
  <c r="U427" i="9"/>
  <c r="V427" i="9"/>
  <c r="A428" i="9"/>
  <c r="S429" i="3"/>
  <c r="B428" i="9"/>
  <c r="T429" i="3"/>
  <c r="C428" i="9"/>
  <c r="D428" i="9"/>
  <c r="E428" i="9"/>
  <c r="F428" i="9"/>
  <c r="G428" i="9"/>
  <c r="H428" i="9"/>
  <c r="BG429" i="3"/>
  <c r="BH429" i="3"/>
  <c r="BI429" i="3"/>
  <c r="BJ429" i="3"/>
  <c r="BK429" i="3"/>
  <c r="AJ429" i="3"/>
  <c r="I428" i="9"/>
  <c r="J428" i="9"/>
  <c r="K428" i="9"/>
  <c r="L428" i="9"/>
  <c r="M428" i="9"/>
  <c r="N428" i="9"/>
  <c r="O428" i="9"/>
  <c r="P428" i="9"/>
  <c r="Q428" i="9"/>
  <c r="R428" i="9"/>
  <c r="S428" i="9"/>
  <c r="T428" i="9"/>
  <c r="BB429" i="3"/>
  <c r="BC429" i="3"/>
  <c r="BD429" i="3"/>
  <c r="BE429" i="3"/>
  <c r="BF429" i="3"/>
  <c r="BA429" i="3"/>
  <c r="U428" i="9"/>
  <c r="V428" i="9"/>
  <c r="A429" i="9"/>
  <c r="S430" i="3"/>
  <c r="B429" i="9"/>
  <c r="T430" i="3"/>
  <c r="C429" i="9"/>
  <c r="D429" i="9"/>
  <c r="E429" i="9"/>
  <c r="F429" i="9"/>
  <c r="G429" i="9"/>
  <c r="H429" i="9"/>
  <c r="BG430" i="3"/>
  <c r="BH430" i="3"/>
  <c r="BI430" i="3"/>
  <c r="BJ430" i="3"/>
  <c r="BK430" i="3"/>
  <c r="AJ430" i="3"/>
  <c r="I429" i="9"/>
  <c r="J429" i="9"/>
  <c r="K429" i="9"/>
  <c r="L429" i="9"/>
  <c r="M429" i="9"/>
  <c r="N429" i="9"/>
  <c r="O429" i="9"/>
  <c r="P429" i="9"/>
  <c r="Q429" i="9"/>
  <c r="R429" i="9"/>
  <c r="S429" i="9"/>
  <c r="T429" i="9"/>
  <c r="BB430" i="3"/>
  <c r="BC430" i="3"/>
  <c r="BD430" i="3"/>
  <c r="BE430" i="3"/>
  <c r="BF430" i="3"/>
  <c r="BA430" i="3"/>
  <c r="U429" i="9"/>
  <c r="V429" i="9"/>
  <c r="A430" i="9"/>
  <c r="S431" i="3"/>
  <c r="B430" i="9"/>
  <c r="T431" i="3"/>
  <c r="C430" i="9"/>
  <c r="D430" i="9"/>
  <c r="E430" i="9"/>
  <c r="F430" i="9"/>
  <c r="G430" i="9"/>
  <c r="H430" i="9"/>
  <c r="BG431" i="3"/>
  <c r="BH431" i="3"/>
  <c r="BI431" i="3"/>
  <c r="BJ431" i="3"/>
  <c r="BK431" i="3"/>
  <c r="AJ431" i="3"/>
  <c r="I430" i="9"/>
  <c r="J430" i="9"/>
  <c r="K430" i="9"/>
  <c r="L430" i="9"/>
  <c r="M430" i="9"/>
  <c r="N430" i="9"/>
  <c r="O430" i="9"/>
  <c r="P430" i="9"/>
  <c r="Q430" i="9"/>
  <c r="R430" i="9"/>
  <c r="S430" i="9"/>
  <c r="T430" i="9"/>
  <c r="BB431" i="3"/>
  <c r="BC431" i="3"/>
  <c r="BD431" i="3"/>
  <c r="BE431" i="3"/>
  <c r="BF431" i="3"/>
  <c r="BA431" i="3"/>
  <c r="U430" i="9"/>
  <c r="V430" i="9"/>
  <c r="A431" i="9"/>
  <c r="S432" i="3"/>
  <c r="B431" i="9"/>
  <c r="T432" i="3"/>
  <c r="C431" i="9"/>
  <c r="D431" i="9"/>
  <c r="E431" i="9"/>
  <c r="F431" i="9"/>
  <c r="G431" i="9"/>
  <c r="H431" i="9"/>
  <c r="BG432" i="3"/>
  <c r="BH432" i="3"/>
  <c r="BI432" i="3"/>
  <c r="BJ432" i="3"/>
  <c r="BK432" i="3"/>
  <c r="AJ432" i="3"/>
  <c r="I431" i="9"/>
  <c r="J431" i="9"/>
  <c r="K431" i="9"/>
  <c r="L431" i="9"/>
  <c r="M431" i="9"/>
  <c r="N431" i="9"/>
  <c r="O431" i="9"/>
  <c r="P431" i="9"/>
  <c r="Q431" i="9"/>
  <c r="R431" i="9"/>
  <c r="S431" i="9"/>
  <c r="T431" i="9"/>
  <c r="BB432" i="3"/>
  <c r="BC432" i="3"/>
  <c r="BD432" i="3"/>
  <c r="BE432" i="3"/>
  <c r="BF432" i="3"/>
  <c r="BA432" i="3"/>
  <c r="U431" i="9"/>
  <c r="V431" i="9"/>
  <c r="A432" i="9"/>
  <c r="S433" i="3"/>
  <c r="B432" i="9"/>
  <c r="T433" i="3"/>
  <c r="C432" i="9"/>
  <c r="D432" i="9"/>
  <c r="E432" i="9"/>
  <c r="F432" i="9"/>
  <c r="G432" i="9"/>
  <c r="H432" i="9"/>
  <c r="BG433" i="3"/>
  <c r="BH433" i="3"/>
  <c r="BI433" i="3"/>
  <c r="BJ433" i="3"/>
  <c r="BK433" i="3"/>
  <c r="AJ433" i="3"/>
  <c r="I432" i="9"/>
  <c r="J432" i="9"/>
  <c r="K432" i="9"/>
  <c r="L432" i="9"/>
  <c r="M432" i="9"/>
  <c r="N432" i="9"/>
  <c r="O432" i="9"/>
  <c r="P432" i="9"/>
  <c r="Q432" i="9"/>
  <c r="R432" i="9"/>
  <c r="S432" i="9"/>
  <c r="T432" i="9"/>
  <c r="BB433" i="3"/>
  <c r="BC433" i="3"/>
  <c r="BD433" i="3"/>
  <c r="BE433" i="3"/>
  <c r="BF433" i="3"/>
  <c r="BA433" i="3"/>
  <c r="U432" i="9"/>
  <c r="V432" i="9"/>
  <c r="A433" i="9"/>
  <c r="S434" i="3"/>
  <c r="B433" i="9"/>
  <c r="T434" i="3"/>
  <c r="C433" i="9"/>
  <c r="D433" i="9"/>
  <c r="E433" i="9"/>
  <c r="F433" i="9"/>
  <c r="G433" i="9"/>
  <c r="H433" i="9"/>
  <c r="BG434" i="3"/>
  <c r="BH434" i="3"/>
  <c r="BI434" i="3"/>
  <c r="BJ434" i="3"/>
  <c r="BK434" i="3"/>
  <c r="AJ434" i="3"/>
  <c r="I433" i="9"/>
  <c r="J433" i="9"/>
  <c r="K433" i="9"/>
  <c r="L433" i="9"/>
  <c r="M433" i="9"/>
  <c r="N433" i="9"/>
  <c r="O433" i="9"/>
  <c r="P433" i="9"/>
  <c r="Q433" i="9"/>
  <c r="R433" i="9"/>
  <c r="S433" i="9"/>
  <c r="T433" i="9"/>
  <c r="BB434" i="3"/>
  <c r="BC434" i="3"/>
  <c r="BD434" i="3"/>
  <c r="BE434" i="3"/>
  <c r="BF434" i="3"/>
  <c r="BA434" i="3"/>
  <c r="U433" i="9"/>
  <c r="V433" i="9"/>
  <c r="A434" i="9"/>
  <c r="S435" i="3"/>
  <c r="B434" i="9"/>
  <c r="T435" i="3"/>
  <c r="C434" i="9"/>
  <c r="D434" i="9"/>
  <c r="E434" i="9"/>
  <c r="F434" i="9"/>
  <c r="G434" i="9"/>
  <c r="H434" i="9"/>
  <c r="BG435" i="3"/>
  <c r="BH435" i="3"/>
  <c r="BI435" i="3"/>
  <c r="BJ435" i="3"/>
  <c r="BK435" i="3"/>
  <c r="AJ435" i="3"/>
  <c r="I434" i="9"/>
  <c r="J434" i="9"/>
  <c r="K434" i="9"/>
  <c r="L434" i="9"/>
  <c r="M434" i="9"/>
  <c r="N434" i="9"/>
  <c r="O434" i="9"/>
  <c r="P434" i="9"/>
  <c r="Q434" i="9"/>
  <c r="R434" i="9"/>
  <c r="S434" i="9"/>
  <c r="T434" i="9"/>
  <c r="BB435" i="3"/>
  <c r="BC435" i="3"/>
  <c r="BD435" i="3"/>
  <c r="BE435" i="3"/>
  <c r="BF435" i="3"/>
  <c r="BA435" i="3"/>
  <c r="U434" i="9"/>
  <c r="V434" i="9"/>
  <c r="A435" i="9"/>
  <c r="S436" i="3"/>
  <c r="B435" i="9"/>
  <c r="T436" i="3"/>
  <c r="C435" i="9"/>
  <c r="D435" i="9"/>
  <c r="E435" i="9"/>
  <c r="F435" i="9"/>
  <c r="G435" i="9"/>
  <c r="H435" i="9"/>
  <c r="BG436" i="3"/>
  <c r="BH436" i="3"/>
  <c r="BI436" i="3"/>
  <c r="BJ436" i="3"/>
  <c r="BK436" i="3"/>
  <c r="AJ436" i="3"/>
  <c r="I435" i="9"/>
  <c r="J435" i="9"/>
  <c r="K435" i="9"/>
  <c r="L435" i="9"/>
  <c r="M435" i="9"/>
  <c r="N435" i="9"/>
  <c r="O435" i="9"/>
  <c r="P435" i="9"/>
  <c r="Q435" i="9"/>
  <c r="R435" i="9"/>
  <c r="S435" i="9"/>
  <c r="T435" i="9"/>
  <c r="BB436" i="3"/>
  <c r="BC436" i="3"/>
  <c r="BD436" i="3"/>
  <c r="BE436" i="3"/>
  <c r="BF436" i="3"/>
  <c r="BA436" i="3"/>
  <c r="U435" i="9"/>
  <c r="V435" i="9"/>
  <c r="A436" i="9"/>
  <c r="S437" i="3"/>
  <c r="B436" i="9"/>
  <c r="T437" i="3"/>
  <c r="C436" i="9"/>
  <c r="D436" i="9"/>
  <c r="E436" i="9"/>
  <c r="F436" i="9"/>
  <c r="G436" i="9"/>
  <c r="H436" i="9"/>
  <c r="BG437" i="3"/>
  <c r="BH437" i="3"/>
  <c r="BI437" i="3"/>
  <c r="BJ437" i="3"/>
  <c r="BK437" i="3"/>
  <c r="AJ437" i="3"/>
  <c r="I436" i="9"/>
  <c r="J436" i="9"/>
  <c r="K436" i="9"/>
  <c r="L436" i="9"/>
  <c r="M436" i="9"/>
  <c r="N436" i="9"/>
  <c r="O436" i="9"/>
  <c r="P436" i="9"/>
  <c r="Q436" i="9"/>
  <c r="R436" i="9"/>
  <c r="S436" i="9"/>
  <c r="T436" i="9"/>
  <c r="BB437" i="3"/>
  <c r="BC437" i="3"/>
  <c r="BD437" i="3"/>
  <c r="BE437" i="3"/>
  <c r="BF437" i="3"/>
  <c r="BA437" i="3"/>
  <c r="U436" i="9"/>
  <c r="V436" i="9"/>
  <c r="A437" i="9"/>
  <c r="S438" i="3"/>
  <c r="B437" i="9"/>
  <c r="T438" i="3"/>
  <c r="C437" i="9"/>
  <c r="D437" i="9"/>
  <c r="E437" i="9"/>
  <c r="F437" i="9"/>
  <c r="G437" i="9"/>
  <c r="H437" i="9"/>
  <c r="BG438" i="3"/>
  <c r="BH438" i="3"/>
  <c r="BI438" i="3"/>
  <c r="BJ438" i="3"/>
  <c r="BK438" i="3"/>
  <c r="AJ438" i="3"/>
  <c r="I437" i="9"/>
  <c r="J437" i="9"/>
  <c r="K437" i="9"/>
  <c r="L437" i="9"/>
  <c r="M437" i="9"/>
  <c r="N437" i="9"/>
  <c r="O437" i="9"/>
  <c r="P437" i="9"/>
  <c r="Q437" i="9"/>
  <c r="R437" i="9"/>
  <c r="S437" i="9"/>
  <c r="T437" i="9"/>
  <c r="BB438" i="3"/>
  <c r="BC438" i="3"/>
  <c r="BD438" i="3"/>
  <c r="BE438" i="3"/>
  <c r="BF438" i="3"/>
  <c r="BA438" i="3"/>
  <c r="U437" i="9"/>
  <c r="V437" i="9"/>
  <c r="A438" i="9"/>
  <c r="S439" i="3"/>
  <c r="B438" i="9"/>
  <c r="T439" i="3"/>
  <c r="C438" i="9"/>
  <c r="D438" i="9"/>
  <c r="E438" i="9"/>
  <c r="F438" i="9"/>
  <c r="G438" i="9"/>
  <c r="H438" i="9"/>
  <c r="BG439" i="3"/>
  <c r="BH439" i="3"/>
  <c r="BI439" i="3"/>
  <c r="BJ439" i="3"/>
  <c r="BK439" i="3"/>
  <c r="AJ439" i="3"/>
  <c r="I438" i="9"/>
  <c r="J438" i="9"/>
  <c r="K438" i="9"/>
  <c r="L438" i="9"/>
  <c r="M438" i="9"/>
  <c r="N438" i="9"/>
  <c r="O438" i="9"/>
  <c r="P438" i="9"/>
  <c r="Q438" i="9"/>
  <c r="R438" i="9"/>
  <c r="S438" i="9"/>
  <c r="T438" i="9"/>
  <c r="BB439" i="3"/>
  <c r="BC439" i="3"/>
  <c r="BD439" i="3"/>
  <c r="BE439" i="3"/>
  <c r="BF439" i="3"/>
  <c r="BA439" i="3"/>
  <c r="U438" i="9"/>
  <c r="V438" i="9"/>
  <c r="A439" i="9"/>
  <c r="S440" i="3"/>
  <c r="B439" i="9"/>
  <c r="T440" i="3"/>
  <c r="C439" i="9"/>
  <c r="D439" i="9"/>
  <c r="E439" i="9"/>
  <c r="F439" i="9"/>
  <c r="G439" i="9"/>
  <c r="H439" i="9"/>
  <c r="BG440" i="3"/>
  <c r="BH440" i="3"/>
  <c r="BI440" i="3"/>
  <c r="BJ440" i="3"/>
  <c r="BK440" i="3"/>
  <c r="AJ440" i="3"/>
  <c r="I439" i="9"/>
  <c r="J439" i="9"/>
  <c r="K439" i="9"/>
  <c r="L439" i="9"/>
  <c r="M439" i="9"/>
  <c r="N439" i="9"/>
  <c r="O439" i="9"/>
  <c r="P439" i="9"/>
  <c r="Q439" i="9"/>
  <c r="R439" i="9"/>
  <c r="S439" i="9"/>
  <c r="T439" i="9"/>
  <c r="BB440" i="3"/>
  <c r="BC440" i="3"/>
  <c r="BD440" i="3"/>
  <c r="BE440" i="3"/>
  <c r="BF440" i="3"/>
  <c r="BA440" i="3"/>
  <c r="U439" i="9"/>
  <c r="V439" i="9"/>
  <c r="A440" i="9"/>
  <c r="S441" i="3"/>
  <c r="B440" i="9"/>
  <c r="T441" i="3"/>
  <c r="C440" i="9"/>
  <c r="D440" i="9"/>
  <c r="E440" i="9"/>
  <c r="F440" i="9"/>
  <c r="G440" i="9"/>
  <c r="H440" i="9"/>
  <c r="BG441" i="3"/>
  <c r="BH441" i="3"/>
  <c r="BI441" i="3"/>
  <c r="BJ441" i="3"/>
  <c r="BK441" i="3"/>
  <c r="AJ441" i="3"/>
  <c r="I440" i="9"/>
  <c r="J440" i="9"/>
  <c r="K440" i="9"/>
  <c r="L440" i="9"/>
  <c r="M440" i="9"/>
  <c r="N440" i="9"/>
  <c r="O440" i="9"/>
  <c r="P440" i="9"/>
  <c r="Q440" i="9"/>
  <c r="R440" i="9"/>
  <c r="S440" i="9"/>
  <c r="T440" i="9"/>
  <c r="BB441" i="3"/>
  <c r="BC441" i="3"/>
  <c r="BD441" i="3"/>
  <c r="BE441" i="3"/>
  <c r="BF441" i="3"/>
  <c r="BA441" i="3"/>
  <c r="U440" i="9"/>
  <c r="V440" i="9"/>
  <c r="A441" i="9"/>
  <c r="S442" i="3"/>
  <c r="B441" i="9"/>
  <c r="T442" i="3"/>
  <c r="C441" i="9"/>
  <c r="D441" i="9"/>
  <c r="E441" i="9"/>
  <c r="F441" i="9"/>
  <c r="G441" i="9"/>
  <c r="H441" i="9"/>
  <c r="BG442" i="3"/>
  <c r="BH442" i="3"/>
  <c r="BI442" i="3"/>
  <c r="BJ442" i="3"/>
  <c r="BK442" i="3"/>
  <c r="AJ442" i="3"/>
  <c r="I441" i="9"/>
  <c r="J441" i="9"/>
  <c r="K441" i="9"/>
  <c r="L441" i="9"/>
  <c r="M441" i="9"/>
  <c r="N441" i="9"/>
  <c r="O441" i="9"/>
  <c r="P441" i="9"/>
  <c r="Q441" i="9"/>
  <c r="R441" i="9"/>
  <c r="S441" i="9"/>
  <c r="T441" i="9"/>
  <c r="BB442" i="3"/>
  <c r="BC442" i="3"/>
  <c r="BD442" i="3"/>
  <c r="BE442" i="3"/>
  <c r="BF442" i="3"/>
  <c r="BA442" i="3"/>
  <c r="U441" i="9"/>
  <c r="V441" i="9"/>
  <c r="A442" i="9"/>
  <c r="S443" i="3"/>
  <c r="B442" i="9"/>
  <c r="T443" i="3"/>
  <c r="C442" i="9"/>
  <c r="D442" i="9"/>
  <c r="E442" i="9"/>
  <c r="F442" i="9"/>
  <c r="G442" i="9"/>
  <c r="H442" i="9"/>
  <c r="BG443" i="3"/>
  <c r="BH443" i="3"/>
  <c r="BI443" i="3"/>
  <c r="BJ443" i="3"/>
  <c r="BK443" i="3"/>
  <c r="AJ443" i="3"/>
  <c r="I442" i="9"/>
  <c r="J442" i="9"/>
  <c r="K442" i="9"/>
  <c r="L442" i="9"/>
  <c r="M442" i="9"/>
  <c r="N442" i="9"/>
  <c r="O442" i="9"/>
  <c r="P442" i="9"/>
  <c r="Q442" i="9"/>
  <c r="R442" i="9"/>
  <c r="S442" i="9"/>
  <c r="T442" i="9"/>
  <c r="BB443" i="3"/>
  <c r="BC443" i="3"/>
  <c r="BD443" i="3"/>
  <c r="BE443" i="3"/>
  <c r="BF443" i="3"/>
  <c r="BA443" i="3"/>
  <c r="U442" i="9"/>
  <c r="V442" i="9"/>
  <c r="A443" i="9"/>
  <c r="S444" i="3"/>
  <c r="B443" i="9"/>
  <c r="T444" i="3"/>
  <c r="C443" i="9"/>
  <c r="D443" i="9"/>
  <c r="E443" i="9"/>
  <c r="F443" i="9"/>
  <c r="G443" i="9"/>
  <c r="H443" i="9"/>
  <c r="BG444" i="3"/>
  <c r="BH444" i="3"/>
  <c r="BI444" i="3"/>
  <c r="BJ444" i="3"/>
  <c r="BK444" i="3"/>
  <c r="AJ444" i="3"/>
  <c r="I443" i="9"/>
  <c r="J443" i="9"/>
  <c r="K443" i="9"/>
  <c r="L443" i="9"/>
  <c r="M443" i="9"/>
  <c r="N443" i="9"/>
  <c r="O443" i="9"/>
  <c r="P443" i="9"/>
  <c r="Q443" i="9"/>
  <c r="R443" i="9"/>
  <c r="S443" i="9"/>
  <c r="T443" i="9"/>
  <c r="BB444" i="3"/>
  <c r="BC444" i="3"/>
  <c r="BD444" i="3"/>
  <c r="BE444" i="3"/>
  <c r="BF444" i="3"/>
  <c r="BA444" i="3"/>
  <c r="U443" i="9"/>
  <c r="V443" i="9"/>
  <c r="A444" i="9"/>
  <c r="S445" i="3"/>
  <c r="B444" i="9"/>
  <c r="T445" i="3"/>
  <c r="C444" i="9"/>
  <c r="D444" i="9"/>
  <c r="E444" i="9"/>
  <c r="F444" i="9"/>
  <c r="G444" i="9"/>
  <c r="H444" i="9"/>
  <c r="BG445" i="3"/>
  <c r="BH445" i="3"/>
  <c r="BI445" i="3"/>
  <c r="BJ445" i="3"/>
  <c r="BK445" i="3"/>
  <c r="AJ445" i="3"/>
  <c r="I444" i="9"/>
  <c r="J444" i="9"/>
  <c r="K444" i="9"/>
  <c r="L444" i="9"/>
  <c r="M444" i="9"/>
  <c r="N444" i="9"/>
  <c r="O444" i="9"/>
  <c r="P444" i="9"/>
  <c r="Q444" i="9"/>
  <c r="R444" i="9"/>
  <c r="S444" i="9"/>
  <c r="T444" i="9"/>
  <c r="BB445" i="3"/>
  <c r="BC445" i="3"/>
  <c r="BD445" i="3"/>
  <c r="BE445" i="3"/>
  <c r="BF445" i="3"/>
  <c r="BA445" i="3"/>
  <c r="U444" i="9"/>
  <c r="V444" i="9"/>
  <c r="A445" i="9"/>
  <c r="S446" i="3"/>
  <c r="B445" i="9"/>
  <c r="T446" i="3"/>
  <c r="C445" i="9"/>
  <c r="D445" i="9"/>
  <c r="E445" i="9"/>
  <c r="F445" i="9"/>
  <c r="G445" i="9"/>
  <c r="H445" i="9"/>
  <c r="BG446" i="3"/>
  <c r="BH446" i="3"/>
  <c r="BI446" i="3"/>
  <c r="BJ446" i="3"/>
  <c r="BK446" i="3"/>
  <c r="AJ446" i="3"/>
  <c r="I445" i="9"/>
  <c r="J445" i="9"/>
  <c r="K445" i="9"/>
  <c r="L445" i="9"/>
  <c r="M445" i="9"/>
  <c r="N445" i="9"/>
  <c r="O445" i="9"/>
  <c r="P445" i="9"/>
  <c r="Q445" i="9"/>
  <c r="R445" i="9"/>
  <c r="S445" i="9"/>
  <c r="T445" i="9"/>
  <c r="BB446" i="3"/>
  <c r="BC446" i="3"/>
  <c r="BD446" i="3"/>
  <c r="BE446" i="3"/>
  <c r="BF446" i="3"/>
  <c r="BA446" i="3"/>
  <c r="U445" i="9"/>
  <c r="V445" i="9"/>
  <c r="A446" i="9"/>
  <c r="S447" i="3"/>
  <c r="B446" i="9"/>
  <c r="T447" i="3"/>
  <c r="C446" i="9"/>
  <c r="D446" i="9"/>
  <c r="E446" i="9"/>
  <c r="F446" i="9"/>
  <c r="G446" i="9"/>
  <c r="H446" i="9"/>
  <c r="BG447" i="3"/>
  <c r="BH447" i="3"/>
  <c r="BI447" i="3"/>
  <c r="BJ447" i="3"/>
  <c r="BK447" i="3"/>
  <c r="AJ447" i="3"/>
  <c r="I446" i="9"/>
  <c r="J446" i="9"/>
  <c r="K446" i="9"/>
  <c r="L446" i="9"/>
  <c r="M446" i="9"/>
  <c r="N446" i="9"/>
  <c r="O446" i="9"/>
  <c r="P446" i="9"/>
  <c r="Q446" i="9"/>
  <c r="R446" i="9"/>
  <c r="S446" i="9"/>
  <c r="T446" i="9"/>
  <c r="BB447" i="3"/>
  <c r="BC447" i="3"/>
  <c r="BD447" i="3"/>
  <c r="BE447" i="3"/>
  <c r="BF447" i="3"/>
  <c r="BA447" i="3"/>
  <c r="U446" i="9"/>
  <c r="V446" i="9"/>
  <c r="A447" i="9"/>
  <c r="S448" i="3"/>
  <c r="B447" i="9"/>
  <c r="T448" i="3"/>
  <c r="C447" i="9"/>
  <c r="D447" i="9"/>
  <c r="E447" i="9"/>
  <c r="F447" i="9"/>
  <c r="G447" i="9"/>
  <c r="H447" i="9"/>
  <c r="BG448" i="3"/>
  <c r="BH448" i="3"/>
  <c r="BI448" i="3"/>
  <c r="BJ448" i="3"/>
  <c r="BK448" i="3"/>
  <c r="AJ448" i="3"/>
  <c r="I447" i="9"/>
  <c r="J447" i="9"/>
  <c r="K447" i="9"/>
  <c r="L447" i="9"/>
  <c r="M447" i="9"/>
  <c r="N447" i="9"/>
  <c r="O447" i="9"/>
  <c r="P447" i="9"/>
  <c r="Q447" i="9"/>
  <c r="R447" i="9"/>
  <c r="S447" i="9"/>
  <c r="T447" i="9"/>
  <c r="BB448" i="3"/>
  <c r="BC448" i="3"/>
  <c r="BD448" i="3"/>
  <c r="BE448" i="3"/>
  <c r="BF448" i="3"/>
  <c r="BA448" i="3"/>
  <c r="U447" i="9"/>
  <c r="V447" i="9"/>
  <c r="A448" i="9"/>
  <c r="S449" i="3"/>
  <c r="B448" i="9"/>
  <c r="T449" i="3"/>
  <c r="C448" i="9"/>
  <c r="D448" i="9"/>
  <c r="E448" i="9"/>
  <c r="F448" i="9"/>
  <c r="G448" i="9"/>
  <c r="H448" i="9"/>
  <c r="BG449" i="3"/>
  <c r="BH449" i="3"/>
  <c r="BI449" i="3"/>
  <c r="BJ449" i="3"/>
  <c r="BK449" i="3"/>
  <c r="AJ449" i="3"/>
  <c r="I448" i="9"/>
  <c r="J448" i="9"/>
  <c r="K448" i="9"/>
  <c r="L448" i="9"/>
  <c r="M448" i="9"/>
  <c r="N448" i="9"/>
  <c r="O448" i="9"/>
  <c r="P448" i="9"/>
  <c r="Q448" i="9"/>
  <c r="R448" i="9"/>
  <c r="S448" i="9"/>
  <c r="T448" i="9"/>
  <c r="BB449" i="3"/>
  <c r="BC449" i="3"/>
  <c r="BD449" i="3"/>
  <c r="BE449" i="3"/>
  <c r="BF449" i="3"/>
  <c r="BA449" i="3"/>
  <c r="U448" i="9"/>
  <c r="V448" i="9"/>
  <c r="A449" i="9"/>
  <c r="S450" i="3"/>
  <c r="B449" i="9"/>
  <c r="T450" i="3"/>
  <c r="C449" i="9"/>
  <c r="D449" i="9"/>
  <c r="E449" i="9"/>
  <c r="F449" i="9"/>
  <c r="G449" i="9"/>
  <c r="H449" i="9"/>
  <c r="BG450" i="3"/>
  <c r="BH450" i="3"/>
  <c r="BI450" i="3"/>
  <c r="BJ450" i="3"/>
  <c r="BK450" i="3"/>
  <c r="AJ450" i="3"/>
  <c r="I449" i="9"/>
  <c r="J449" i="9"/>
  <c r="K449" i="9"/>
  <c r="L449" i="9"/>
  <c r="M449" i="9"/>
  <c r="N449" i="9"/>
  <c r="O449" i="9"/>
  <c r="P449" i="9"/>
  <c r="Q449" i="9"/>
  <c r="R449" i="9"/>
  <c r="S449" i="9"/>
  <c r="T449" i="9"/>
  <c r="BB450" i="3"/>
  <c r="BC450" i="3"/>
  <c r="BD450" i="3"/>
  <c r="BE450" i="3"/>
  <c r="BF450" i="3"/>
  <c r="BA450" i="3"/>
  <c r="U449" i="9"/>
  <c r="V449" i="9"/>
  <c r="A450" i="9"/>
  <c r="S451" i="3"/>
  <c r="B450" i="9"/>
  <c r="T451" i="3"/>
  <c r="C450" i="9"/>
  <c r="D450" i="9"/>
  <c r="E450" i="9"/>
  <c r="F450" i="9"/>
  <c r="G450" i="9"/>
  <c r="H450" i="9"/>
  <c r="BG451" i="3"/>
  <c r="BH451" i="3"/>
  <c r="BI451" i="3"/>
  <c r="BJ451" i="3"/>
  <c r="BK451" i="3"/>
  <c r="AJ451" i="3"/>
  <c r="I450" i="9"/>
  <c r="J450" i="9"/>
  <c r="K450" i="9"/>
  <c r="L450" i="9"/>
  <c r="M450" i="9"/>
  <c r="N450" i="9"/>
  <c r="O450" i="9"/>
  <c r="P450" i="9"/>
  <c r="Q450" i="9"/>
  <c r="R450" i="9"/>
  <c r="S450" i="9"/>
  <c r="T450" i="9"/>
  <c r="BB451" i="3"/>
  <c r="BC451" i="3"/>
  <c r="BD451" i="3"/>
  <c r="BE451" i="3"/>
  <c r="BF451" i="3"/>
  <c r="BA451" i="3"/>
  <c r="U450" i="9"/>
  <c r="V450" i="9"/>
  <c r="A451" i="9"/>
  <c r="S452" i="3"/>
  <c r="B451" i="9"/>
  <c r="T452" i="3"/>
  <c r="C451" i="9"/>
  <c r="D451" i="9"/>
  <c r="E451" i="9"/>
  <c r="F451" i="9"/>
  <c r="G451" i="9"/>
  <c r="H451" i="9"/>
  <c r="BG452" i="3"/>
  <c r="BH452" i="3"/>
  <c r="BI452" i="3"/>
  <c r="BJ452" i="3"/>
  <c r="BK452" i="3"/>
  <c r="AJ452" i="3"/>
  <c r="I451" i="9"/>
  <c r="J451" i="9"/>
  <c r="K451" i="9"/>
  <c r="L451" i="9"/>
  <c r="M451" i="9"/>
  <c r="N451" i="9"/>
  <c r="O451" i="9"/>
  <c r="P451" i="9"/>
  <c r="Q451" i="9"/>
  <c r="R451" i="9"/>
  <c r="S451" i="9"/>
  <c r="T451" i="9"/>
  <c r="BB452" i="3"/>
  <c r="BC452" i="3"/>
  <c r="BD452" i="3"/>
  <c r="BE452" i="3"/>
  <c r="BF452" i="3"/>
  <c r="BA452" i="3"/>
  <c r="U451" i="9"/>
  <c r="V451" i="9"/>
  <c r="A452" i="9"/>
  <c r="S453" i="3"/>
  <c r="B452" i="9"/>
  <c r="T453" i="3"/>
  <c r="C452" i="9"/>
  <c r="D452" i="9"/>
  <c r="E452" i="9"/>
  <c r="F452" i="9"/>
  <c r="G452" i="9"/>
  <c r="H452" i="9"/>
  <c r="BG453" i="3"/>
  <c r="BH453" i="3"/>
  <c r="BI453" i="3"/>
  <c r="BJ453" i="3"/>
  <c r="BK453" i="3"/>
  <c r="AJ453" i="3"/>
  <c r="I452" i="9"/>
  <c r="J452" i="9"/>
  <c r="K452" i="9"/>
  <c r="L452" i="9"/>
  <c r="M452" i="9"/>
  <c r="N452" i="9"/>
  <c r="O452" i="9"/>
  <c r="P452" i="9"/>
  <c r="Q452" i="9"/>
  <c r="R452" i="9"/>
  <c r="S452" i="9"/>
  <c r="T452" i="9"/>
  <c r="BB453" i="3"/>
  <c r="BC453" i="3"/>
  <c r="BD453" i="3"/>
  <c r="BE453" i="3"/>
  <c r="BF453" i="3"/>
  <c r="BA453" i="3"/>
  <c r="U452" i="9"/>
  <c r="V452" i="9"/>
  <c r="A453" i="9"/>
  <c r="S454" i="3"/>
  <c r="B453" i="9"/>
  <c r="T454" i="3"/>
  <c r="C453" i="9"/>
  <c r="D453" i="9"/>
  <c r="E453" i="9"/>
  <c r="F453" i="9"/>
  <c r="G453" i="9"/>
  <c r="H453" i="9"/>
  <c r="BG454" i="3"/>
  <c r="BH454" i="3"/>
  <c r="BI454" i="3"/>
  <c r="BJ454" i="3"/>
  <c r="BK454" i="3"/>
  <c r="AJ454" i="3"/>
  <c r="I453" i="9"/>
  <c r="J453" i="9"/>
  <c r="K453" i="9"/>
  <c r="L453" i="9"/>
  <c r="M453" i="9"/>
  <c r="N453" i="9"/>
  <c r="O453" i="9"/>
  <c r="P453" i="9"/>
  <c r="Q453" i="9"/>
  <c r="R453" i="9"/>
  <c r="S453" i="9"/>
  <c r="T453" i="9"/>
  <c r="BB454" i="3"/>
  <c r="BC454" i="3"/>
  <c r="BD454" i="3"/>
  <c r="BE454" i="3"/>
  <c r="BF454" i="3"/>
  <c r="BA454" i="3"/>
  <c r="U453" i="9"/>
  <c r="V453" i="9"/>
  <c r="A454" i="9"/>
  <c r="S455" i="3"/>
  <c r="B454" i="9"/>
  <c r="T455" i="3"/>
  <c r="C454" i="9"/>
  <c r="D454" i="9"/>
  <c r="E454" i="9"/>
  <c r="F454" i="9"/>
  <c r="G454" i="9"/>
  <c r="H454" i="9"/>
  <c r="BG455" i="3"/>
  <c r="BH455" i="3"/>
  <c r="BI455" i="3"/>
  <c r="BJ455" i="3"/>
  <c r="BK455" i="3"/>
  <c r="AJ455" i="3"/>
  <c r="I454" i="9"/>
  <c r="J454" i="9"/>
  <c r="K454" i="9"/>
  <c r="L454" i="9"/>
  <c r="M454" i="9"/>
  <c r="N454" i="9"/>
  <c r="O454" i="9"/>
  <c r="P454" i="9"/>
  <c r="Q454" i="9"/>
  <c r="R454" i="9"/>
  <c r="S454" i="9"/>
  <c r="T454" i="9"/>
  <c r="BB455" i="3"/>
  <c r="BC455" i="3"/>
  <c r="BD455" i="3"/>
  <c r="BE455" i="3"/>
  <c r="BF455" i="3"/>
  <c r="BA455" i="3"/>
  <c r="U454" i="9"/>
  <c r="V454" i="9"/>
  <c r="A455" i="9"/>
  <c r="S456" i="3"/>
  <c r="B455" i="9"/>
  <c r="T456" i="3"/>
  <c r="C455" i="9"/>
  <c r="D455" i="9"/>
  <c r="E455" i="9"/>
  <c r="F455" i="9"/>
  <c r="G455" i="9"/>
  <c r="H455" i="9"/>
  <c r="BG456" i="3"/>
  <c r="BH456" i="3"/>
  <c r="BI456" i="3"/>
  <c r="BJ456" i="3"/>
  <c r="BK456" i="3"/>
  <c r="AJ456" i="3"/>
  <c r="I455" i="9"/>
  <c r="J455" i="9"/>
  <c r="K455" i="9"/>
  <c r="L455" i="9"/>
  <c r="M455" i="9"/>
  <c r="N455" i="9"/>
  <c r="O455" i="9"/>
  <c r="P455" i="9"/>
  <c r="Q455" i="9"/>
  <c r="R455" i="9"/>
  <c r="S455" i="9"/>
  <c r="T455" i="9"/>
  <c r="BB456" i="3"/>
  <c r="BC456" i="3"/>
  <c r="BD456" i="3"/>
  <c r="BE456" i="3"/>
  <c r="BF456" i="3"/>
  <c r="BA456" i="3"/>
  <c r="U455" i="9"/>
  <c r="V455" i="9"/>
  <c r="A456" i="9"/>
  <c r="S457" i="3"/>
  <c r="B456" i="9"/>
  <c r="T457" i="3"/>
  <c r="C456" i="9"/>
  <c r="D456" i="9"/>
  <c r="E456" i="9"/>
  <c r="F456" i="9"/>
  <c r="G456" i="9"/>
  <c r="H456" i="9"/>
  <c r="BG457" i="3"/>
  <c r="BH457" i="3"/>
  <c r="BI457" i="3"/>
  <c r="BJ457" i="3"/>
  <c r="BK457" i="3"/>
  <c r="AJ457" i="3"/>
  <c r="I456" i="9"/>
  <c r="J456" i="9"/>
  <c r="K456" i="9"/>
  <c r="L456" i="9"/>
  <c r="M456" i="9"/>
  <c r="N456" i="9"/>
  <c r="O456" i="9"/>
  <c r="P456" i="9"/>
  <c r="Q456" i="9"/>
  <c r="R456" i="9"/>
  <c r="S456" i="9"/>
  <c r="T456" i="9"/>
  <c r="BB457" i="3"/>
  <c r="BC457" i="3"/>
  <c r="BD457" i="3"/>
  <c r="BE457" i="3"/>
  <c r="BF457" i="3"/>
  <c r="BA457" i="3"/>
  <c r="U456" i="9"/>
  <c r="V456" i="9"/>
  <c r="A457" i="9"/>
  <c r="S458" i="3"/>
  <c r="B457" i="9"/>
  <c r="T458" i="3"/>
  <c r="C457" i="9"/>
  <c r="D457" i="9"/>
  <c r="E457" i="9"/>
  <c r="F457" i="9"/>
  <c r="G457" i="9"/>
  <c r="H457" i="9"/>
  <c r="BG458" i="3"/>
  <c r="BH458" i="3"/>
  <c r="BI458" i="3"/>
  <c r="BJ458" i="3"/>
  <c r="BK458" i="3"/>
  <c r="AJ458" i="3"/>
  <c r="I457" i="9"/>
  <c r="J457" i="9"/>
  <c r="K457" i="9"/>
  <c r="L457" i="9"/>
  <c r="M457" i="9"/>
  <c r="N457" i="9"/>
  <c r="O457" i="9"/>
  <c r="P457" i="9"/>
  <c r="Q457" i="9"/>
  <c r="R457" i="9"/>
  <c r="S457" i="9"/>
  <c r="T457" i="9"/>
  <c r="BB458" i="3"/>
  <c r="BC458" i="3"/>
  <c r="BD458" i="3"/>
  <c r="BE458" i="3"/>
  <c r="BF458" i="3"/>
  <c r="BA458" i="3"/>
  <c r="U457" i="9"/>
  <c r="V457" i="9"/>
  <c r="A458" i="9"/>
  <c r="S459" i="3"/>
  <c r="B458" i="9"/>
  <c r="T459" i="3"/>
  <c r="C458" i="9"/>
  <c r="D458" i="9"/>
  <c r="E458" i="9"/>
  <c r="F458" i="9"/>
  <c r="G458" i="9"/>
  <c r="H458" i="9"/>
  <c r="BG459" i="3"/>
  <c r="BH459" i="3"/>
  <c r="BI459" i="3"/>
  <c r="BJ459" i="3"/>
  <c r="BK459" i="3"/>
  <c r="AJ459" i="3"/>
  <c r="I458" i="9"/>
  <c r="J458" i="9"/>
  <c r="K458" i="9"/>
  <c r="L458" i="9"/>
  <c r="M458" i="9"/>
  <c r="N458" i="9"/>
  <c r="O458" i="9"/>
  <c r="P458" i="9"/>
  <c r="Q458" i="9"/>
  <c r="R458" i="9"/>
  <c r="S458" i="9"/>
  <c r="T458" i="9"/>
  <c r="BB459" i="3"/>
  <c r="BC459" i="3"/>
  <c r="BD459" i="3"/>
  <c r="BE459" i="3"/>
  <c r="BF459" i="3"/>
  <c r="BA459" i="3"/>
  <c r="U458" i="9"/>
  <c r="V458" i="9"/>
  <c r="A459" i="9"/>
  <c r="S460" i="3"/>
  <c r="B459" i="9"/>
  <c r="T460" i="3"/>
  <c r="C459" i="9"/>
  <c r="D459" i="9"/>
  <c r="E459" i="9"/>
  <c r="F459" i="9"/>
  <c r="G459" i="9"/>
  <c r="H459" i="9"/>
  <c r="BG460" i="3"/>
  <c r="BH460" i="3"/>
  <c r="BI460" i="3"/>
  <c r="BJ460" i="3"/>
  <c r="BK460" i="3"/>
  <c r="AJ460" i="3"/>
  <c r="I459" i="9"/>
  <c r="J459" i="9"/>
  <c r="K459" i="9"/>
  <c r="L459" i="9"/>
  <c r="M459" i="9"/>
  <c r="N459" i="9"/>
  <c r="O459" i="9"/>
  <c r="P459" i="9"/>
  <c r="Q459" i="9"/>
  <c r="R459" i="9"/>
  <c r="S459" i="9"/>
  <c r="T459" i="9"/>
  <c r="BB460" i="3"/>
  <c r="BC460" i="3"/>
  <c r="BD460" i="3"/>
  <c r="BE460" i="3"/>
  <c r="BF460" i="3"/>
  <c r="BA460" i="3"/>
  <c r="U459" i="9"/>
  <c r="V459" i="9"/>
  <c r="A460" i="9"/>
  <c r="S461" i="3"/>
  <c r="B460" i="9"/>
  <c r="T461" i="3"/>
  <c r="C460" i="9"/>
  <c r="D460" i="9"/>
  <c r="E460" i="9"/>
  <c r="F460" i="9"/>
  <c r="G460" i="9"/>
  <c r="H460" i="9"/>
  <c r="BG461" i="3"/>
  <c r="BH461" i="3"/>
  <c r="BI461" i="3"/>
  <c r="BJ461" i="3"/>
  <c r="BK461" i="3"/>
  <c r="AJ461" i="3"/>
  <c r="I460" i="9"/>
  <c r="J460" i="9"/>
  <c r="K460" i="9"/>
  <c r="L460" i="9"/>
  <c r="M460" i="9"/>
  <c r="N460" i="9"/>
  <c r="O460" i="9"/>
  <c r="P460" i="9"/>
  <c r="Q460" i="9"/>
  <c r="R460" i="9"/>
  <c r="S460" i="9"/>
  <c r="T460" i="9"/>
  <c r="BB461" i="3"/>
  <c r="BC461" i="3"/>
  <c r="BD461" i="3"/>
  <c r="BE461" i="3"/>
  <c r="BF461" i="3"/>
  <c r="BA461" i="3"/>
  <c r="U460" i="9"/>
  <c r="V460" i="9"/>
  <c r="A461" i="9"/>
  <c r="S462" i="3"/>
  <c r="B461" i="9"/>
  <c r="T462" i="3"/>
  <c r="C461" i="9"/>
  <c r="D461" i="9"/>
  <c r="E461" i="9"/>
  <c r="F461" i="9"/>
  <c r="G461" i="9"/>
  <c r="H461" i="9"/>
  <c r="BG462" i="3"/>
  <c r="BH462" i="3"/>
  <c r="BI462" i="3"/>
  <c r="BJ462" i="3"/>
  <c r="BK462" i="3"/>
  <c r="AJ462" i="3"/>
  <c r="I461" i="9"/>
  <c r="J461" i="9"/>
  <c r="K461" i="9"/>
  <c r="L461" i="9"/>
  <c r="M461" i="9"/>
  <c r="N461" i="9"/>
  <c r="O461" i="9"/>
  <c r="P461" i="9"/>
  <c r="Q461" i="9"/>
  <c r="R461" i="9"/>
  <c r="S461" i="9"/>
  <c r="T461" i="9"/>
  <c r="BB462" i="3"/>
  <c r="BC462" i="3"/>
  <c r="BD462" i="3"/>
  <c r="BE462" i="3"/>
  <c r="BF462" i="3"/>
  <c r="BA462" i="3"/>
  <c r="U461" i="9"/>
  <c r="V461" i="9"/>
  <c r="A462" i="9"/>
  <c r="S463" i="3"/>
  <c r="B462" i="9"/>
  <c r="T463" i="3"/>
  <c r="C462" i="9"/>
  <c r="D462" i="9"/>
  <c r="E462" i="9"/>
  <c r="F462" i="9"/>
  <c r="G462" i="9"/>
  <c r="H462" i="9"/>
  <c r="BG463" i="3"/>
  <c r="BH463" i="3"/>
  <c r="BI463" i="3"/>
  <c r="BJ463" i="3"/>
  <c r="BK463" i="3"/>
  <c r="AJ463" i="3"/>
  <c r="I462" i="9"/>
  <c r="J462" i="9"/>
  <c r="K462" i="9"/>
  <c r="L462" i="9"/>
  <c r="M462" i="9"/>
  <c r="N462" i="9"/>
  <c r="O462" i="9"/>
  <c r="P462" i="9"/>
  <c r="Q462" i="9"/>
  <c r="R462" i="9"/>
  <c r="S462" i="9"/>
  <c r="T462" i="9"/>
  <c r="BB463" i="3"/>
  <c r="BC463" i="3"/>
  <c r="BD463" i="3"/>
  <c r="BE463" i="3"/>
  <c r="BF463" i="3"/>
  <c r="BA463" i="3"/>
  <c r="U462" i="9"/>
  <c r="V462" i="9"/>
  <c r="A463" i="9"/>
  <c r="S464" i="3"/>
  <c r="B463" i="9"/>
  <c r="T464" i="3"/>
  <c r="C463" i="9"/>
  <c r="D463" i="9"/>
  <c r="E463" i="9"/>
  <c r="F463" i="9"/>
  <c r="G463" i="9"/>
  <c r="H463" i="9"/>
  <c r="BG464" i="3"/>
  <c r="BH464" i="3"/>
  <c r="BI464" i="3"/>
  <c r="BJ464" i="3"/>
  <c r="BK464" i="3"/>
  <c r="AJ464" i="3"/>
  <c r="I463" i="9"/>
  <c r="J463" i="9"/>
  <c r="K463" i="9"/>
  <c r="L463" i="9"/>
  <c r="M463" i="9"/>
  <c r="N463" i="9"/>
  <c r="O463" i="9"/>
  <c r="P463" i="9"/>
  <c r="Q463" i="9"/>
  <c r="R463" i="9"/>
  <c r="S463" i="9"/>
  <c r="T463" i="9"/>
  <c r="BB464" i="3"/>
  <c r="BC464" i="3"/>
  <c r="BD464" i="3"/>
  <c r="BE464" i="3"/>
  <c r="BF464" i="3"/>
  <c r="BA464" i="3"/>
  <c r="U463" i="9"/>
  <c r="V463" i="9"/>
  <c r="A464" i="9"/>
  <c r="S465" i="3"/>
  <c r="B464" i="9"/>
  <c r="T465" i="3"/>
  <c r="C464" i="9"/>
  <c r="D464" i="9"/>
  <c r="E464" i="9"/>
  <c r="F464" i="9"/>
  <c r="G464" i="9"/>
  <c r="H464" i="9"/>
  <c r="BG465" i="3"/>
  <c r="BH465" i="3"/>
  <c r="BI465" i="3"/>
  <c r="BJ465" i="3"/>
  <c r="BK465" i="3"/>
  <c r="AJ465" i="3"/>
  <c r="I464" i="9"/>
  <c r="J464" i="9"/>
  <c r="K464" i="9"/>
  <c r="L464" i="9"/>
  <c r="M464" i="9"/>
  <c r="N464" i="9"/>
  <c r="O464" i="9"/>
  <c r="P464" i="9"/>
  <c r="Q464" i="9"/>
  <c r="R464" i="9"/>
  <c r="S464" i="9"/>
  <c r="T464" i="9"/>
  <c r="BB465" i="3"/>
  <c r="BC465" i="3"/>
  <c r="BD465" i="3"/>
  <c r="BE465" i="3"/>
  <c r="BF465" i="3"/>
  <c r="BA465" i="3"/>
  <c r="U464" i="9"/>
  <c r="V464" i="9"/>
  <c r="A465" i="9"/>
  <c r="S466" i="3"/>
  <c r="B465" i="9"/>
  <c r="T466" i="3"/>
  <c r="C465" i="9"/>
  <c r="D465" i="9"/>
  <c r="E465" i="9"/>
  <c r="F465" i="9"/>
  <c r="G465" i="9"/>
  <c r="H465" i="9"/>
  <c r="BG466" i="3"/>
  <c r="BH466" i="3"/>
  <c r="BI466" i="3"/>
  <c r="BJ466" i="3"/>
  <c r="BK466" i="3"/>
  <c r="AJ466" i="3"/>
  <c r="I465" i="9"/>
  <c r="J465" i="9"/>
  <c r="K465" i="9"/>
  <c r="L465" i="9"/>
  <c r="M465" i="9"/>
  <c r="N465" i="9"/>
  <c r="O465" i="9"/>
  <c r="P465" i="9"/>
  <c r="Q465" i="9"/>
  <c r="R465" i="9"/>
  <c r="S465" i="9"/>
  <c r="T465" i="9"/>
  <c r="BB466" i="3"/>
  <c r="BC466" i="3"/>
  <c r="BD466" i="3"/>
  <c r="BE466" i="3"/>
  <c r="BF466" i="3"/>
  <c r="BA466" i="3"/>
  <c r="U465" i="9"/>
  <c r="V465" i="9"/>
  <c r="A466" i="9"/>
  <c r="S467" i="3"/>
  <c r="B466" i="9"/>
  <c r="T467" i="3"/>
  <c r="C466" i="9"/>
  <c r="D466" i="9"/>
  <c r="E466" i="9"/>
  <c r="F466" i="9"/>
  <c r="G466" i="9"/>
  <c r="H466" i="9"/>
  <c r="BG467" i="3"/>
  <c r="BH467" i="3"/>
  <c r="BI467" i="3"/>
  <c r="BJ467" i="3"/>
  <c r="BK467" i="3"/>
  <c r="AJ467" i="3"/>
  <c r="I466" i="9"/>
  <c r="J466" i="9"/>
  <c r="K466" i="9"/>
  <c r="L466" i="9"/>
  <c r="M466" i="9"/>
  <c r="N466" i="9"/>
  <c r="O466" i="9"/>
  <c r="P466" i="9"/>
  <c r="Q466" i="9"/>
  <c r="R466" i="9"/>
  <c r="S466" i="9"/>
  <c r="T466" i="9"/>
  <c r="BB467" i="3"/>
  <c r="BC467" i="3"/>
  <c r="BD467" i="3"/>
  <c r="BE467" i="3"/>
  <c r="BF467" i="3"/>
  <c r="BA467" i="3"/>
  <c r="U466" i="9"/>
  <c r="V466" i="9"/>
  <c r="A467" i="9"/>
  <c r="S468" i="3"/>
  <c r="B467" i="9"/>
  <c r="T468" i="3"/>
  <c r="C467" i="9"/>
  <c r="D467" i="9"/>
  <c r="E467" i="9"/>
  <c r="F467" i="9"/>
  <c r="G467" i="9"/>
  <c r="H467" i="9"/>
  <c r="BG468" i="3"/>
  <c r="BH468" i="3"/>
  <c r="BI468" i="3"/>
  <c r="BJ468" i="3"/>
  <c r="BK468" i="3"/>
  <c r="AJ468" i="3"/>
  <c r="I467" i="9"/>
  <c r="J467" i="9"/>
  <c r="K467" i="9"/>
  <c r="L467" i="9"/>
  <c r="M467" i="9"/>
  <c r="N467" i="9"/>
  <c r="O467" i="9"/>
  <c r="P467" i="9"/>
  <c r="Q467" i="9"/>
  <c r="R467" i="9"/>
  <c r="S467" i="9"/>
  <c r="T467" i="9"/>
  <c r="BB468" i="3"/>
  <c r="BC468" i="3"/>
  <c r="BD468" i="3"/>
  <c r="BE468" i="3"/>
  <c r="BF468" i="3"/>
  <c r="BA468" i="3"/>
  <c r="U467" i="9"/>
  <c r="V467" i="9"/>
  <c r="A468" i="9"/>
  <c r="S469" i="3"/>
  <c r="B468" i="9"/>
  <c r="T469" i="3"/>
  <c r="C468" i="9"/>
  <c r="D468" i="9"/>
  <c r="E468" i="9"/>
  <c r="F468" i="9"/>
  <c r="G468" i="9"/>
  <c r="H468" i="9"/>
  <c r="BG469" i="3"/>
  <c r="BH469" i="3"/>
  <c r="BI469" i="3"/>
  <c r="BJ469" i="3"/>
  <c r="BK469" i="3"/>
  <c r="AJ469" i="3"/>
  <c r="I468" i="9"/>
  <c r="J468" i="9"/>
  <c r="K468" i="9"/>
  <c r="L468" i="9"/>
  <c r="M468" i="9"/>
  <c r="N468" i="9"/>
  <c r="O468" i="9"/>
  <c r="P468" i="9"/>
  <c r="Q468" i="9"/>
  <c r="R468" i="9"/>
  <c r="S468" i="9"/>
  <c r="T468" i="9"/>
  <c r="BB469" i="3"/>
  <c r="BC469" i="3"/>
  <c r="BD469" i="3"/>
  <c r="BE469" i="3"/>
  <c r="BF469" i="3"/>
  <c r="BA469" i="3"/>
  <c r="U468" i="9"/>
  <c r="V468" i="9"/>
  <c r="A469" i="9"/>
  <c r="S470" i="3"/>
  <c r="B469" i="9"/>
  <c r="T470" i="3"/>
  <c r="C469" i="9"/>
  <c r="D469" i="9"/>
  <c r="E469" i="9"/>
  <c r="F469" i="9"/>
  <c r="G469" i="9"/>
  <c r="H469" i="9"/>
  <c r="BG470" i="3"/>
  <c r="BH470" i="3"/>
  <c r="BI470" i="3"/>
  <c r="BJ470" i="3"/>
  <c r="BK470" i="3"/>
  <c r="AJ470" i="3"/>
  <c r="I469" i="9"/>
  <c r="J469" i="9"/>
  <c r="K469" i="9"/>
  <c r="L469" i="9"/>
  <c r="M469" i="9"/>
  <c r="N469" i="9"/>
  <c r="O469" i="9"/>
  <c r="P469" i="9"/>
  <c r="Q469" i="9"/>
  <c r="R469" i="9"/>
  <c r="S469" i="9"/>
  <c r="T469" i="9"/>
  <c r="BB470" i="3"/>
  <c r="BC470" i="3"/>
  <c r="BD470" i="3"/>
  <c r="BE470" i="3"/>
  <c r="BF470" i="3"/>
  <c r="BA470" i="3"/>
  <c r="U469" i="9"/>
  <c r="V469" i="9"/>
  <c r="A470" i="9"/>
  <c r="S471" i="3"/>
  <c r="B470" i="9"/>
  <c r="T471" i="3"/>
  <c r="C470" i="9"/>
  <c r="D470" i="9"/>
  <c r="E470" i="9"/>
  <c r="F470" i="9"/>
  <c r="G470" i="9"/>
  <c r="H470" i="9"/>
  <c r="BG471" i="3"/>
  <c r="BH471" i="3"/>
  <c r="BI471" i="3"/>
  <c r="BJ471" i="3"/>
  <c r="BK471" i="3"/>
  <c r="AJ471" i="3"/>
  <c r="I470" i="9"/>
  <c r="J470" i="9"/>
  <c r="K470" i="9"/>
  <c r="L470" i="9"/>
  <c r="M470" i="9"/>
  <c r="N470" i="9"/>
  <c r="O470" i="9"/>
  <c r="P470" i="9"/>
  <c r="Q470" i="9"/>
  <c r="R470" i="9"/>
  <c r="S470" i="9"/>
  <c r="T470" i="9"/>
  <c r="BB471" i="3"/>
  <c r="BC471" i="3"/>
  <c r="BD471" i="3"/>
  <c r="BE471" i="3"/>
  <c r="BF471" i="3"/>
  <c r="BA471" i="3"/>
  <c r="U470" i="9"/>
  <c r="V470" i="9"/>
  <c r="A471" i="9"/>
  <c r="S472" i="3"/>
  <c r="B471" i="9"/>
  <c r="T472" i="3"/>
  <c r="C471" i="9"/>
  <c r="D471" i="9"/>
  <c r="E471" i="9"/>
  <c r="F471" i="9"/>
  <c r="G471" i="9"/>
  <c r="H471" i="9"/>
  <c r="BG472" i="3"/>
  <c r="BH472" i="3"/>
  <c r="BI472" i="3"/>
  <c r="BJ472" i="3"/>
  <c r="BK472" i="3"/>
  <c r="AJ472" i="3"/>
  <c r="I471" i="9"/>
  <c r="J471" i="9"/>
  <c r="K471" i="9"/>
  <c r="L471" i="9"/>
  <c r="M471" i="9"/>
  <c r="N471" i="9"/>
  <c r="O471" i="9"/>
  <c r="P471" i="9"/>
  <c r="Q471" i="9"/>
  <c r="R471" i="9"/>
  <c r="S471" i="9"/>
  <c r="T471" i="9"/>
  <c r="BB472" i="3"/>
  <c r="BC472" i="3"/>
  <c r="BD472" i="3"/>
  <c r="BE472" i="3"/>
  <c r="BF472" i="3"/>
  <c r="BA472" i="3"/>
  <c r="U471" i="9"/>
  <c r="V471" i="9"/>
  <c r="A472" i="9"/>
  <c r="S473" i="3"/>
  <c r="B472" i="9"/>
  <c r="T473" i="3"/>
  <c r="C472" i="9"/>
  <c r="D472" i="9"/>
  <c r="E472" i="9"/>
  <c r="F472" i="9"/>
  <c r="G472" i="9"/>
  <c r="H472" i="9"/>
  <c r="BG473" i="3"/>
  <c r="BH473" i="3"/>
  <c r="BI473" i="3"/>
  <c r="BJ473" i="3"/>
  <c r="BK473" i="3"/>
  <c r="AJ473" i="3"/>
  <c r="I472" i="9"/>
  <c r="J472" i="9"/>
  <c r="K472" i="9"/>
  <c r="L472" i="9"/>
  <c r="M472" i="9"/>
  <c r="N472" i="9"/>
  <c r="O472" i="9"/>
  <c r="P472" i="9"/>
  <c r="Q472" i="9"/>
  <c r="R472" i="9"/>
  <c r="S472" i="9"/>
  <c r="T472" i="9"/>
  <c r="BB473" i="3"/>
  <c r="BC473" i="3"/>
  <c r="BD473" i="3"/>
  <c r="BE473" i="3"/>
  <c r="BF473" i="3"/>
  <c r="BA473" i="3"/>
  <c r="U472" i="9"/>
  <c r="V472" i="9"/>
  <c r="A473" i="9"/>
  <c r="S474" i="3"/>
  <c r="B473" i="9"/>
  <c r="T474" i="3"/>
  <c r="C473" i="9"/>
  <c r="D473" i="9"/>
  <c r="E473" i="9"/>
  <c r="F473" i="9"/>
  <c r="G473" i="9"/>
  <c r="H473" i="9"/>
  <c r="BG474" i="3"/>
  <c r="BH474" i="3"/>
  <c r="BI474" i="3"/>
  <c r="BJ474" i="3"/>
  <c r="BK474" i="3"/>
  <c r="AJ474" i="3"/>
  <c r="I473" i="9"/>
  <c r="J473" i="9"/>
  <c r="K473" i="9"/>
  <c r="L473" i="9"/>
  <c r="M473" i="9"/>
  <c r="N473" i="9"/>
  <c r="O473" i="9"/>
  <c r="P473" i="9"/>
  <c r="Q473" i="9"/>
  <c r="R473" i="9"/>
  <c r="S473" i="9"/>
  <c r="T473" i="9"/>
  <c r="BB474" i="3"/>
  <c r="BC474" i="3"/>
  <c r="BD474" i="3"/>
  <c r="BE474" i="3"/>
  <c r="BF474" i="3"/>
  <c r="BA474" i="3"/>
  <c r="U473" i="9"/>
  <c r="V473" i="9"/>
  <c r="A474" i="9"/>
  <c r="S475" i="3"/>
  <c r="B474" i="9"/>
  <c r="T475" i="3"/>
  <c r="C474" i="9"/>
  <c r="D474" i="9"/>
  <c r="E474" i="9"/>
  <c r="F474" i="9"/>
  <c r="G474" i="9"/>
  <c r="H474" i="9"/>
  <c r="BG475" i="3"/>
  <c r="BH475" i="3"/>
  <c r="BI475" i="3"/>
  <c r="BJ475" i="3"/>
  <c r="BK475" i="3"/>
  <c r="AJ475" i="3"/>
  <c r="I474" i="9"/>
  <c r="J474" i="9"/>
  <c r="K474" i="9"/>
  <c r="L474" i="9"/>
  <c r="M474" i="9"/>
  <c r="N474" i="9"/>
  <c r="O474" i="9"/>
  <c r="P474" i="9"/>
  <c r="Q474" i="9"/>
  <c r="R474" i="9"/>
  <c r="S474" i="9"/>
  <c r="T474" i="9"/>
  <c r="BB475" i="3"/>
  <c r="BC475" i="3"/>
  <c r="BD475" i="3"/>
  <c r="BE475" i="3"/>
  <c r="BF475" i="3"/>
  <c r="BA475" i="3"/>
  <c r="U474" i="9"/>
  <c r="V474" i="9"/>
  <c r="A475" i="9"/>
  <c r="S476" i="3"/>
  <c r="B475" i="9"/>
  <c r="T476" i="3"/>
  <c r="C475" i="9"/>
  <c r="D475" i="9"/>
  <c r="E475" i="9"/>
  <c r="F475" i="9"/>
  <c r="G475" i="9"/>
  <c r="H475" i="9"/>
  <c r="BG476" i="3"/>
  <c r="BH476" i="3"/>
  <c r="BI476" i="3"/>
  <c r="BJ476" i="3"/>
  <c r="BK476" i="3"/>
  <c r="AJ476" i="3"/>
  <c r="I475" i="9"/>
  <c r="J475" i="9"/>
  <c r="K475" i="9"/>
  <c r="L475" i="9"/>
  <c r="M475" i="9"/>
  <c r="N475" i="9"/>
  <c r="O475" i="9"/>
  <c r="P475" i="9"/>
  <c r="Q475" i="9"/>
  <c r="R475" i="9"/>
  <c r="S475" i="9"/>
  <c r="T475" i="9"/>
  <c r="BB476" i="3"/>
  <c r="BC476" i="3"/>
  <c r="BD476" i="3"/>
  <c r="BE476" i="3"/>
  <c r="BF476" i="3"/>
  <c r="BA476" i="3"/>
  <c r="U475" i="9"/>
  <c r="V475" i="9"/>
  <c r="A476" i="9"/>
  <c r="S477" i="3"/>
  <c r="B476" i="9"/>
  <c r="T477" i="3"/>
  <c r="C476" i="9"/>
  <c r="D476" i="9"/>
  <c r="E476" i="9"/>
  <c r="F476" i="9"/>
  <c r="G476" i="9"/>
  <c r="H476" i="9"/>
  <c r="BG477" i="3"/>
  <c r="BH477" i="3"/>
  <c r="BI477" i="3"/>
  <c r="BJ477" i="3"/>
  <c r="BK477" i="3"/>
  <c r="AJ477" i="3"/>
  <c r="I476" i="9"/>
  <c r="J476" i="9"/>
  <c r="K476" i="9"/>
  <c r="L476" i="9"/>
  <c r="M476" i="9"/>
  <c r="N476" i="9"/>
  <c r="O476" i="9"/>
  <c r="P476" i="9"/>
  <c r="Q476" i="9"/>
  <c r="R476" i="9"/>
  <c r="S476" i="9"/>
  <c r="T476" i="9"/>
  <c r="BB477" i="3"/>
  <c r="BC477" i="3"/>
  <c r="BD477" i="3"/>
  <c r="BE477" i="3"/>
  <c r="BF477" i="3"/>
  <c r="BA477" i="3"/>
  <c r="U476" i="9"/>
  <c r="V476" i="9"/>
  <c r="A477" i="9"/>
  <c r="S478" i="3"/>
  <c r="B477" i="9"/>
  <c r="T478" i="3"/>
  <c r="C477" i="9"/>
  <c r="D477" i="9"/>
  <c r="E477" i="9"/>
  <c r="F477" i="9"/>
  <c r="G477" i="9"/>
  <c r="H477" i="9"/>
  <c r="BG478" i="3"/>
  <c r="BH478" i="3"/>
  <c r="BI478" i="3"/>
  <c r="BJ478" i="3"/>
  <c r="BK478" i="3"/>
  <c r="AJ478" i="3"/>
  <c r="I477" i="9"/>
  <c r="J477" i="9"/>
  <c r="K477" i="9"/>
  <c r="L477" i="9"/>
  <c r="M477" i="9"/>
  <c r="N477" i="9"/>
  <c r="O477" i="9"/>
  <c r="P477" i="9"/>
  <c r="Q477" i="9"/>
  <c r="R477" i="9"/>
  <c r="S477" i="9"/>
  <c r="T477" i="9"/>
  <c r="BB478" i="3"/>
  <c r="BC478" i="3"/>
  <c r="BD478" i="3"/>
  <c r="BE478" i="3"/>
  <c r="BF478" i="3"/>
  <c r="BA478" i="3"/>
  <c r="U477" i="9"/>
  <c r="V477" i="9"/>
  <c r="A478" i="9"/>
  <c r="S479" i="3"/>
  <c r="B478" i="9"/>
  <c r="T479" i="3"/>
  <c r="C478" i="9"/>
  <c r="D478" i="9"/>
  <c r="E478" i="9"/>
  <c r="F478" i="9"/>
  <c r="G478" i="9"/>
  <c r="H478" i="9"/>
  <c r="BG479" i="3"/>
  <c r="BH479" i="3"/>
  <c r="BI479" i="3"/>
  <c r="BJ479" i="3"/>
  <c r="BK479" i="3"/>
  <c r="AJ479" i="3"/>
  <c r="I478" i="9"/>
  <c r="J478" i="9"/>
  <c r="K478" i="9"/>
  <c r="L478" i="9"/>
  <c r="M478" i="9"/>
  <c r="N478" i="9"/>
  <c r="O478" i="9"/>
  <c r="P478" i="9"/>
  <c r="Q478" i="9"/>
  <c r="R478" i="9"/>
  <c r="S478" i="9"/>
  <c r="T478" i="9"/>
  <c r="BB479" i="3"/>
  <c r="BC479" i="3"/>
  <c r="BD479" i="3"/>
  <c r="BE479" i="3"/>
  <c r="BF479" i="3"/>
  <c r="BA479" i="3"/>
  <c r="U478" i="9"/>
  <c r="V478" i="9"/>
  <c r="A479" i="9"/>
  <c r="S480" i="3"/>
  <c r="B479" i="9"/>
  <c r="T480" i="3"/>
  <c r="C479" i="9"/>
  <c r="D479" i="9"/>
  <c r="E479" i="9"/>
  <c r="F479" i="9"/>
  <c r="G479" i="9"/>
  <c r="H479" i="9"/>
  <c r="BG480" i="3"/>
  <c r="BH480" i="3"/>
  <c r="BI480" i="3"/>
  <c r="BJ480" i="3"/>
  <c r="BK480" i="3"/>
  <c r="AJ480" i="3"/>
  <c r="I479" i="9"/>
  <c r="J479" i="9"/>
  <c r="K479" i="9"/>
  <c r="L479" i="9"/>
  <c r="M479" i="9"/>
  <c r="N479" i="9"/>
  <c r="O479" i="9"/>
  <c r="P479" i="9"/>
  <c r="Q479" i="9"/>
  <c r="R479" i="9"/>
  <c r="S479" i="9"/>
  <c r="T479" i="9"/>
  <c r="BB480" i="3"/>
  <c r="BC480" i="3"/>
  <c r="BD480" i="3"/>
  <c r="BE480" i="3"/>
  <c r="BF480" i="3"/>
  <c r="BA480" i="3"/>
  <c r="U479" i="9"/>
  <c r="V479" i="9"/>
  <c r="A480" i="9"/>
  <c r="S481" i="3"/>
  <c r="B480" i="9"/>
  <c r="T481" i="3"/>
  <c r="C480" i="9"/>
  <c r="D480" i="9"/>
  <c r="E480" i="9"/>
  <c r="F480" i="9"/>
  <c r="G480" i="9"/>
  <c r="H480" i="9"/>
  <c r="BG481" i="3"/>
  <c r="BH481" i="3"/>
  <c r="BI481" i="3"/>
  <c r="BJ481" i="3"/>
  <c r="BK481" i="3"/>
  <c r="AJ481" i="3"/>
  <c r="I480" i="9"/>
  <c r="J480" i="9"/>
  <c r="K480" i="9"/>
  <c r="L480" i="9"/>
  <c r="M480" i="9"/>
  <c r="N480" i="9"/>
  <c r="O480" i="9"/>
  <c r="P480" i="9"/>
  <c r="Q480" i="9"/>
  <c r="R480" i="9"/>
  <c r="S480" i="9"/>
  <c r="T480" i="9"/>
  <c r="BB481" i="3"/>
  <c r="BC481" i="3"/>
  <c r="BD481" i="3"/>
  <c r="BE481" i="3"/>
  <c r="BF481" i="3"/>
  <c r="BA481" i="3"/>
  <c r="U480" i="9"/>
  <c r="V480" i="9"/>
  <c r="A481" i="9"/>
  <c r="S482" i="3"/>
  <c r="B481" i="9"/>
  <c r="T482" i="3"/>
  <c r="C481" i="9"/>
  <c r="D481" i="9"/>
  <c r="E481" i="9"/>
  <c r="F481" i="9"/>
  <c r="G481" i="9"/>
  <c r="H481" i="9"/>
  <c r="BG482" i="3"/>
  <c r="BH482" i="3"/>
  <c r="BI482" i="3"/>
  <c r="BJ482" i="3"/>
  <c r="BK482" i="3"/>
  <c r="AJ482" i="3"/>
  <c r="I481" i="9"/>
  <c r="J481" i="9"/>
  <c r="K481" i="9"/>
  <c r="L481" i="9"/>
  <c r="M481" i="9"/>
  <c r="N481" i="9"/>
  <c r="O481" i="9"/>
  <c r="P481" i="9"/>
  <c r="Q481" i="9"/>
  <c r="R481" i="9"/>
  <c r="S481" i="9"/>
  <c r="T481" i="9"/>
  <c r="BB482" i="3"/>
  <c r="BC482" i="3"/>
  <c r="BD482" i="3"/>
  <c r="BE482" i="3"/>
  <c r="BF482" i="3"/>
  <c r="BA482" i="3"/>
  <c r="U481" i="9"/>
  <c r="V481" i="9"/>
  <c r="A482" i="9"/>
  <c r="S483" i="3"/>
  <c r="B482" i="9"/>
  <c r="T483" i="3"/>
  <c r="C482" i="9"/>
  <c r="D482" i="9"/>
  <c r="E482" i="9"/>
  <c r="F482" i="9"/>
  <c r="G482" i="9"/>
  <c r="H482" i="9"/>
  <c r="BG483" i="3"/>
  <c r="BH483" i="3"/>
  <c r="BI483" i="3"/>
  <c r="BJ483" i="3"/>
  <c r="BK483" i="3"/>
  <c r="AJ483" i="3"/>
  <c r="I482" i="9"/>
  <c r="J482" i="9"/>
  <c r="K482" i="9"/>
  <c r="L482" i="9"/>
  <c r="M482" i="9"/>
  <c r="N482" i="9"/>
  <c r="O482" i="9"/>
  <c r="P482" i="9"/>
  <c r="Q482" i="9"/>
  <c r="R482" i="9"/>
  <c r="S482" i="9"/>
  <c r="T482" i="9"/>
  <c r="BB483" i="3"/>
  <c r="BC483" i="3"/>
  <c r="BD483" i="3"/>
  <c r="BE483" i="3"/>
  <c r="BF483" i="3"/>
  <c r="BA483" i="3"/>
  <c r="U482" i="9"/>
  <c r="V482" i="9"/>
  <c r="A483" i="9"/>
  <c r="S484" i="3"/>
  <c r="B483" i="9"/>
  <c r="T484" i="3"/>
  <c r="C483" i="9"/>
  <c r="D483" i="9"/>
  <c r="E483" i="9"/>
  <c r="F483" i="9"/>
  <c r="G483" i="9"/>
  <c r="H483" i="9"/>
  <c r="BG484" i="3"/>
  <c r="BH484" i="3"/>
  <c r="BI484" i="3"/>
  <c r="BJ484" i="3"/>
  <c r="BK484" i="3"/>
  <c r="AJ484" i="3"/>
  <c r="I483" i="9"/>
  <c r="J483" i="9"/>
  <c r="K483" i="9"/>
  <c r="L483" i="9"/>
  <c r="M483" i="9"/>
  <c r="N483" i="9"/>
  <c r="O483" i="9"/>
  <c r="P483" i="9"/>
  <c r="Q483" i="9"/>
  <c r="R483" i="9"/>
  <c r="S483" i="9"/>
  <c r="T483" i="9"/>
  <c r="BB484" i="3"/>
  <c r="BC484" i="3"/>
  <c r="BD484" i="3"/>
  <c r="BE484" i="3"/>
  <c r="BF484" i="3"/>
  <c r="BA484" i="3"/>
  <c r="U483" i="9"/>
  <c r="V483" i="9"/>
  <c r="A484" i="9"/>
  <c r="S485" i="3"/>
  <c r="B484" i="9"/>
  <c r="T485" i="3"/>
  <c r="C484" i="9"/>
  <c r="D484" i="9"/>
  <c r="E484" i="9"/>
  <c r="F484" i="9"/>
  <c r="G484" i="9"/>
  <c r="H484" i="9"/>
  <c r="BG485" i="3"/>
  <c r="BH485" i="3"/>
  <c r="BI485" i="3"/>
  <c r="BJ485" i="3"/>
  <c r="BK485" i="3"/>
  <c r="AJ485" i="3"/>
  <c r="I484" i="9"/>
  <c r="J484" i="9"/>
  <c r="K484" i="9"/>
  <c r="L484" i="9"/>
  <c r="M484" i="9"/>
  <c r="N484" i="9"/>
  <c r="O484" i="9"/>
  <c r="P484" i="9"/>
  <c r="Q484" i="9"/>
  <c r="R484" i="9"/>
  <c r="S484" i="9"/>
  <c r="T484" i="9"/>
  <c r="BB485" i="3"/>
  <c r="BC485" i="3"/>
  <c r="BD485" i="3"/>
  <c r="BE485" i="3"/>
  <c r="BF485" i="3"/>
  <c r="BA485" i="3"/>
  <c r="U484" i="9"/>
  <c r="V484" i="9"/>
  <c r="A485" i="9"/>
  <c r="S486" i="3"/>
  <c r="B485" i="9"/>
  <c r="T486" i="3"/>
  <c r="C485" i="9"/>
  <c r="D485" i="9"/>
  <c r="E485" i="9"/>
  <c r="F485" i="9"/>
  <c r="G485" i="9"/>
  <c r="H485" i="9"/>
  <c r="BG486" i="3"/>
  <c r="BH486" i="3"/>
  <c r="BI486" i="3"/>
  <c r="BJ486" i="3"/>
  <c r="BK486" i="3"/>
  <c r="AJ486" i="3"/>
  <c r="I485" i="9"/>
  <c r="J485" i="9"/>
  <c r="K485" i="9"/>
  <c r="L485" i="9"/>
  <c r="M485" i="9"/>
  <c r="N485" i="9"/>
  <c r="O485" i="9"/>
  <c r="P485" i="9"/>
  <c r="Q485" i="9"/>
  <c r="R485" i="9"/>
  <c r="S485" i="9"/>
  <c r="T485" i="9"/>
  <c r="BB486" i="3"/>
  <c r="BC486" i="3"/>
  <c r="BD486" i="3"/>
  <c r="BE486" i="3"/>
  <c r="BF486" i="3"/>
  <c r="BA486" i="3"/>
  <c r="U485" i="9"/>
  <c r="V485" i="9"/>
  <c r="A486" i="9"/>
  <c r="S487" i="3"/>
  <c r="B486" i="9"/>
  <c r="T487" i="3"/>
  <c r="C486" i="9"/>
  <c r="D486" i="9"/>
  <c r="E486" i="9"/>
  <c r="F486" i="9"/>
  <c r="G486" i="9"/>
  <c r="H486" i="9"/>
  <c r="BG487" i="3"/>
  <c r="BH487" i="3"/>
  <c r="BI487" i="3"/>
  <c r="BJ487" i="3"/>
  <c r="BK487" i="3"/>
  <c r="AJ487" i="3"/>
  <c r="I486" i="9"/>
  <c r="J486" i="9"/>
  <c r="K486" i="9"/>
  <c r="L486" i="9"/>
  <c r="M486" i="9"/>
  <c r="N486" i="9"/>
  <c r="O486" i="9"/>
  <c r="P486" i="9"/>
  <c r="Q486" i="9"/>
  <c r="R486" i="9"/>
  <c r="S486" i="9"/>
  <c r="T486" i="9"/>
  <c r="BB487" i="3"/>
  <c r="BC487" i="3"/>
  <c r="BD487" i="3"/>
  <c r="BE487" i="3"/>
  <c r="BF487" i="3"/>
  <c r="BA487" i="3"/>
  <c r="U486" i="9"/>
  <c r="V486" i="9"/>
  <c r="A487" i="9"/>
  <c r="S488" i="3"/>
  <c r="B487" i="9"/>
  <c r="T488" i="3"/>
  <c r="C487" i="9"/>
  <c r="D487" i="9"/>
  <c r="E487" i="9"/>
  <c r="F487" i="9"/>
  <c r="G487" i="9"/>
  <c r="H487" i="9"/>
  <c r="BG488" i="3"/>
  <c r="BH488" i="3"/>
  <c r="BI488" i="3"/>
  <c r="BJ488" i="3"/>
  <c r="BK488" i="3"/>
  <c r="AJ488" i="3"/>
  <c r="I487" i="9"/>
  <c r="J487" i="9"/>
  <c r="K487" i="9"/>
  <c r="L487" i="9"/>
  <c r="M487" i="9"/>
  <c r="N487" i="9"/>
  <c r="O487" i="9"/>
  <c r="P487" i="9"/>
  <c r="Q487" i="9"/>
  <c r="R487" i="9"/>
  <c r="S487" i="9"/>
  <c r="T487" i="9"/>
  <c r="BB488" i="3"/>
  <c r="BC488" i="3"/>
  <c r="BD488" i="3"/>
  <c r="BE488" i="3"/>
  <c r="BF488" i="3"/>
  <c r="BA488" i="3"/>
  <c r="U487" i="9"/>
  <c r="V487" i="9"/>
  <c r="A488" i="9"/>
  <c r="S489" i="3"/>
  <c r="B488" i="9"/>
  <c r="T489" i="3"/>
  <c r="C488" i="9"/>
  <c r="D488" i="9"/>
  <c r="E488" i="9"/>
  <c r="F488" i="9"/>
  <c r="G488" i="9"/>
  <c r="H488" i="9"/>
  <c r="BG489" i="3"/>
  <c r="BH489" i="3"/>
  <c r="BI489" i="3"/>
  <c r="BJ489" i="3"/>
  <c r="BK489" i="3"/>
  <c r="AJ489" i="3"/>
  <c r="I488" i="9"/>
  <c r="J488" i="9"/>
  <c r="K488" i="9"/>
  <c r="L488" i="9"/>
  <c r="M488" i="9"/>
  <c r="N488" i="9"/>
  <c r="O488" i="9"/>
  <c r="P488" i="9"/>
  <c r="Q488" i="9"/>
  <c r="R488" i="9"/>
  <c r="S488" i="9"/>
  <c r="T488" i="9"/>
  <c r="BB489" i="3"/>
  <c r="BC489" i="3"/>
  <c r="BD489" i="3"/>
  <c r="BE489" i="3"/>
  <c r="BF489" i="3"/>
  <c r="BA489" i="3"/>
  <c r="U488" i="9"/>
  <c r="V488" i="9"/>
  <c r="A489" i="9"/>
  <c r="S490" i="3"/>
  <c r="B489" i="9"/>
  <c r="T490" i="3"/>
  <c r="C489" i="9"/>
  <c r="D489" i="9"/>
  <c r="E489" i="9"/>
  <c r="F489" i="9"/>
  <c r="G489" i="9"/>
  <c r="H489" i="9"/>
  <c r="BG490" i="3"/>
  <c r="BH490" i="3"/>
  <c r="BI490" i="3"/>
  <c r="BJ490" i="3"/>
  <c r="BK490" i="3"/>
  <c r="AJ490" i="3"/>
  <c r="I489" i="9"/>
  <c r="J489" i="9"/>
  <c r="K489" i="9"/>
  <c r="L489" i="9"/>
  <c r="M489" i="9"/>
  <c r="N489" i="9"/>
  <c r="O489" i="9"/>
  <c r="P489" i="9"/>
  <c r="Q489" i="9"/>
  <c r="R489" i="9"/>
  <c r="S489" i="9"/>
  <c r="T489" i="9"/>
  <c r="BB490" i="3"/>
  <c r="BC490" i="3"/>
  <c r="BD490" i="3"/>
  <c r="BE490" i="3"/>
  <c r="BF490" i="3"/>
  <c r="BA490" i="3"/>
  <c r="U489" i="9"/>
  <c r="V489" i="9"/>
  <c r="A490" i="9"/>
  <c r="S491" i="3"/>
  <c r="B490" i="9"/>
  <c r="T491" i="3"/>
  <c r="C490" i="9"/>
  <c r="D490" i="9"/>
  <c r="E490" i="9"/>
  <c r="F490" i="9"/>
  <c r="G490" i="9"/>
  <c r="H490" i="9"/>
  <c r="BG491" i="3"/>
  <c r="BH491" i="3"/>
  <c r="BI491" i="3"/>
  <c r="BJ491" i="3"/>
  <c r="BK491" i="3"/>
  <c r="AJ491" i="3"/>
  <c r="I490" i="9"/>
  <c r="J490" i="9"/>
  <c r="K490" i="9"/>
  <c r="L490" i="9"/>
  <c r="M490" i="9"/>
  <c r="N490" i="9"/>
  <c r="O490" i="9"/>
  <c r="P490" i="9"/>
  <c r="Q490" i="9"/>
  <c r="R490" i="9"/>
  <c r="S490" i="9"/>
  <c r="T490" i="9"/>
  <c r="BB491" i="3"/>
  <c r="BC491" i="3"/>
  <c r="BD491" i="3"/>
  <c r="BE491" i="3"/>
  <c r="BF491" i="3"/>
  <c r="BA491" i="3"/>
  <c r="U490" i="9"/>
  <c r="V490" i="9"/>
  <c r="A491" i="9"/>
  <c r="S492" i="3"/>
  <c r="B491" i="9"/>
  <c r="T492" i="3"/>
  <c r="C491" i="9"/>
  <c r="D491" i="9"/>
  <c r="E491" i="9"/>
  <c r="F491" i="9"/>
  <c r="G491" i="9"/>
  <c r="H491" i="9"/>
  <c r="BG492" i="3"/>
  <c r="BH492" i="3"/>
  <c r="BI492" i="3"/>
  <c r="BJ492" i="3"/>
  <c r="BK492" i="3"/>
  <c r="AJ492" i="3"/>
  <c r="I491" i="9"/>
  <c r="J491" i="9"/>
  <c r="K491" i="9"/>
  <c r="L491" i="9"/>
  <c r="M491" i="9"/>
  <c r="N491" i="9"/>
  <c r="O491" i="9"/>
  <c r="P491" i="9"/>
  <c r="Q491" i="9"/>
  <c r="R491" i="9"/>
  <c r="S491" i="9"/>
  <c r="T491" i="9"/>
  <c r="BB492" i="3"/>
  <c r="BC492" i="3"/>
  <c r="BD492" i="3"/>
  <c r="BE492" i="3"/>
  <c r="BF492" i="3"/>
  <c r="BA492" i="3"/>
  <c r="U491" i="9"/>
  <c r="V491" i="9"/>
  <c r="A492" i="9"/>
  <c r="S493" i="3"/>
  <c r="B492" i="9"/>
  <c r="T493" i="3"/>
  <c r="C492" i="9"/>
  <c r="D492" i="9"/>
  <c r="E492" i="9"/>
  <c r="F492" i="9"/>
  <c r="G492" i="9"/>
  <c r="H492" i="9"/>
  <c r="BG493" i="3"/>
  <c r="BH493" i="3"/>
  <c r="BI493" i="3"/>
  <c r="BJ493" i="3"/>
  <c r="BK493" i="3"/>
  <c r="AJ493" i="3"/>
  <c r="I492" i="9"/>
  <c r="J492" i="9"/>
  <c r="K492" i="9"/>
  <c r="L492" i="9"/>
  <c r="M492" i="9"/>
  <c r="N492" i="9"/>
  <c r="O492" i="9"/>
  <c r="P492" i="9"/>
  <c r="Q492" i="9"/>
  <c r="R492" i="9"/>
  <c r="S492" i="9"/>
  <c r="T492" i="9"/>
  <c r="BB493" i="3"/>
  <c r="BC493" i="3"/>
  <c r="BD493" i="3"/>
  <c r="BE493" i="3"/>
  <c r="BF493" i="3"/>
  <c r="BA493" i="3"/>
  <c r="U492" i="9"/>
  <c r="V492" i="9"/>
  <c r="A493" i="9"/>
  <c r="S494" i="3"/>
  <c r="B493" i="9"/>
  <c r="T494" i="3"/>
  <c r="C493" i="9"/>
  <c r="D493" i="9"/>
  <c r="E493" i="9"/>
  <c r="F493" i="9"/>
  <c r="G493" i="9"/>
  <c r="H493" i="9"/>
  <c r="BG494" i="3"/>
  <c r="BH494" i="3"/>
  <c r="BI494" i="3"/>
  <c r="BJ494" i="3"/>
  <c r="BK494" i="3"/>
  <c r="AJ494" i="3"/>
  <c r="I493" i="9"/>
  <c r="J493" i="9"/>
  <c r="K493" i="9"/>
  <c r="L493" i="9"/>
  <c r="M493" i="9"/>
  <c r="N493" i="9"/>
  <c r="O493" i="9"/>
  <c r="P493" i="9"/>
  <c r="Q493" i="9"/>
  <c r="R493" i="9"/>
  <c r="S493" i="9"/>
  <c r="T493" i="9"/>
  <c r="BB494" i="3"/>
  <c r="BC494" i="3"/>
  <c r="BD494" i="3"/>
  <c r="BE494" i="3"/>
  <c r="BF494" i="3"/>
  <c r="BA494" i="3"/>
  <c r="U493" i="9"/>
  <c r="V493" i="9"/>
  <c r="A494" i="9"/>
  <c r="S495" i="3"/>
  <c r="B494" i="9"/>
  <c r="T495" i="3"/>
  <c r="C494" i="9"/>
  <c r="D494" i="9"/>
  <c r="E494" i="9"/>
  <c r="F494" i="9"/>
  <c r="G494" i="9"/>
  <c r="H494" i="9"/>
  <c r="BG495" i="3"/>
  <c r="BH495" i="3"/>
  <c r="BI495" i="3"/>
  <c r="BJ495" i="3"/>
  <c r="BK495" i="3"/>
  <c r="AJ495" i="3"/>
  <c r="I494" i="9"/>
  <c r="J494" i="9"/>
  <c r="K494" i="9"/>
  <c r="L494" i="9"/>
  <c r="M494" i="9"/>
  <c r="N494" i="9"/>
  <c r="O494" i="9"/>
  <c r="P494" i="9"/>
  <c r="Q494" i="9"/>
  <c r="R494" i="9"/>
  <c r="S494" i="9"/>
  <c r="T494" i="9"/>
  <c r="BB495" i="3"/>
  <c r="BC495" i="3"/>
  <c r="BD495" i="3"/>
  <c r="BE495" i="3"/>
  <c r="BF495" i="3"/>
  <c r="BA495" i="3"/>
  <c r="U494" i="9"/>
  <c r="V494" i="9"/>
  <c r="A5" i="8"/>
  <c r="B5" i="8"/>
  <c r="P97" i="3"/>
  <c r="C5" i="8"/>
  <c r="D5" i="8"/>
  <c r="T7" i="2"/>
  <c r="U7" i="2"/>
  <c r="V7" i="2"/>
  <c r="W7" i="2"/>
  <c r="X7" i="2"/>
  <c r="K7" i="2"/>
  <c r="E5" i="8"/>
  <c r="F5" i="8"/>
  <c r="G5" i="8"/>
  <c r="N7" i="2"/>
  <c r="H5" i="8"/>
  <c r="A6" i="8"/>
  <c r="B6" i="8"/>
  <c r="P98" i="3"/>
  <c r="C6" i="8"/>
  <c r="D6" i="8"/>
  <c r="T8" i="2"/>
  <c r="U8" i="2"/>
  <c r="V8" i="2"/>
  <c r="W8" i="2"/>
  <c r="X8" i="2"/>
  <c r="K8" i="2"/>
  <c r="E6" i="8"/>
  <c r="F6" i="8"/>
  <c r="G6" i="8"/>
  <c r="N8" i="2"/>
  <c r="H6" i="8"/>
  <c r="A7" i="8"/>
  <c r="B7" i="8"/>
  <c r="P99" i="3"/>
  <c r="C7" i="8"/>
  <c r="D7" i="8"/>
  <c r="T9" i="2"/>
  <c r="U9" i="2"/>
  <c r="V9" i="2"/>
  <c r="W9" i="2"/>
  <c r="X9" i="2"/>
  <c r="K9" i="2"/>
  <c r="E7" i="8"/>
  <c r="F7" i="8"/>
  <c r="G7" i="8"/>
  <c r="N9" i="2"/>
  <c r="H7" i="8"/>
  <c r="A8" i="8"/>
  <c r="B8" i="8"/>
  <c r="P100" i="3"/>
  <c r="C8" i="8"/>
  <c r="D8" i="8"/>
  <c r="T10" i="2"/>
  <c r="U10" i="2"/>
  <c r="V10" i="2"/>
  <c r="W10" i="2"/>
  <c r="X10" i="2"/>
  <c r="K10" i="2"/>
  <c r="E8" i="8"/>
  <c r="F8" i="8"/>
  <c r="G8" i="8"/>
  <c r="N10" i="2"/>
  <c r="H8" i="8"/>
  <c r="A9" i="8"/>
  <c r="B9" i="8"/>
  <c r="P101" i="3"/>
  <c r="C9" i="8"/>
  <c r="D9" i="8"/>
  <c r="T11" i="2"/>
  <c r="U11" i="2"/>
  <c r="V11" i="2"/>
  <c r="W11" i="2"/>
  <c r="X11" i="2"/>
  <c r="K11" i="2"/>
  <c r="E9" i="8"/>
  <c r="F9" i="8"/>
  <c r="G9" i="8"/>
  <c r="N11" i="2"/>
  <c r="H9" i="8"/>
  <c r="A10" i="8"/>
  <c r="B10" i="8"/>
  <c r="P102" i="3"/>
  <c r="C10" i="8"/>
  <c r="D10" i="8"/>
  <c r="T12" i="2"/>
  <c r="U12" i="2"/>
  <c r="V12" i="2"/>
  <c r="W12" i="2"/>
  <c r="X12" i="2"/>
  <c r="K12" i="2"/>
  <c r="E10" i="8"/>
  <c r="F10" i="8"/>
  <c r="G10" i="8"/>
  <c r="N12" i="2"/>
  <c r="H10" i="8"/>
  <c r="A11" i="8"/>
  <c r="B11" i="8"/>
  <c r="P103" i="3"/>
  <c r="C11" i="8"/>
  <c r="D11" i="8"/>
  <c r="T13" i="2"/>
  <c r="U13" i="2"/>
  <c r="V13" i="2"/>
  <c r="W13" i="2"/>
  <c r="X13" i="2"/>
  <c r="K13" i="2"/>
  <c r="E11" i="8"/>
  <c r="F11" i="8"/>
  <c r="G11" i="8"/>
  <c r="N13" i="2"/>
  <c r="H11" i="8"/>
  <c r="A12" i="8"/>
  <c r="B12" i="8"/>
  <c r="P104" i="3"/>
  <c r="C12" i="8"/>
  <c r="D12" i="8"/>
  <c r="T14" i="2"/>
  <c r="U14" i="2"/>
  <c r="V14" i="2"/>
  <c r="W14" i="2"/>
  <c r="X14" i="2"/>
  <c r="K14" i="2"/>
  <c r="E12" i="8"/>
  <c r="F12" i="8"/>
  <c r="G12" i="8"/>
  <c r="N14" i="2"/>
  <c r="H12" i="8"/>
  <c r="A13" i="8"/>
  <c r="B13" i="8"/>
  <c r="P105" i="3"/>
  <c r="C13" i="8"/>
  <c r="D13" i="8"/>
  <c r="T15" i="2"/>
  <c r="U15" i="2"/>
  <c r="V15" i="2"/>
  <c r="W15" i="2"/>
  <c r="X15" i="2"/>
  <c r="K15" i="2"/>
  <c r="E13" i="8"/>
  <c r="F13" i="8"/>
  <c r="G13" i="8"/>
  <c r="N15" i="2"/>
  <c r="H13" i="8"/>
  <c r="A14" i="8"/>
  <c r="B14" i="8"/>
  <c r="P106" i="3"/>
  <c r="C14" i="8"/>
  <c r="D14" i="8"/>
  <c r="T16" i="2"/>
  <c r="U16" i="2"/>
  <c r="V16" i="2"/>
  <c r="W16" i="2"/>
  <c r="X16" i="2"/>
  <c r="K16" i="2"/>
  <c r="E14" i="8"/>
  <c r="F14" i="8"/>
  <c r="G14" i="8"/>
  <c r="N16" i="2"/>
  <c r="H14" i="8"/>
  <c r="A15" i="8"/>
  <c r="B15" i="8"/>
  <c r="P107" i="3"/>
  <c r="C15" i="8"/>
  <c r="D15" i="8"/>
  <c r="T17" i="2"/>
  <c r="U17" i="2"/>
  <c r="V17" i="2"/>
  <c r="W17" i="2"/>
  <c r="X17" i="2"/>
  <c r="K17" i="2"/>
  <c r="E15" i="8"/>
  <c r="F15" i="8"/>
  <c r="G15" i="8"/>
  <c r="N17" i="2"/>
  <c r="H15" i="8"/>
  <c r="A16" i="8"/>
  <c r="B16" i="8"/>
  <c r="P108" i="3"/>
  <c r="C16" i="8"/>
  <c r="D16" i="8"/>
  <c r="T18" i="2"/>
  <c r="U18" i="2"/>
  <c r="V18" i="2"/>
  <c r="W18" i="2"/>
  <c r="X18" i="2"/>
  <c r="K18" i="2"/>
  <c r="E16" i="8"/>
  <c r="F16" i="8"/>
  <c r="G16" i="8"/>
  <c r="N18" i="2"/>
  <c r="H16" i="8"/>
  <c r="A17" i="8"/>
  <c r="B17" i="8"/>
  <c r="P109" i="3"/>
  <c r="C17" i="8"/>
  <c r="D17" i="8"/>
  <c r="T19" i="2"/>
  <c r="U19" i="2"/>
  <c r="V19" i="2"/>
  <c r="W19" i="2"/>
  <c r="X19" i="2"/>
  <c r="K19" i="2"/>
  <c r="E17" i="8"/>
  <c r="F17" i="8"/>
  <c r="G17" i="8"/>
  <c r="N19" i="2"/>
  <c r="H17" i="8"/>
  <c r="A18" i="8"/>
  <c r="B18" i="8"/>
  <c r="P110" i="3"/>
  <c r="C18" i="8"/>
  <c r="D18" i="8"/>
  <c r="T20" i="2"/>
  <c r="U20" i="2"/>
  <c r="V20" i="2"/>
  <c r="W20" i="2"/>
  <c r="X20" i="2"/>
  <c r="K20" i="2"/>
  <c r="E18" i="8"/>
  <c r="F18" i="8"/>
  <c r="G18" i="8"/>
  <c r="N20" i="2"/>
  <c r="H18" i="8"/>
  <c r="A19" i="8"/>
  <c r="B19" i="8"/>
  <c r="P111" i="3"/>
  <c r="C19" i="8"/>
  <c r="D19" i="8"/>
  <c r="T21" i="2"/>
  <c r="U21" i="2"/>
  <c r="V21" i="2"/>
  <c r="W21" i="2"/>
  <c r="X21" i="2"/>
  <c r="K21" i="2"/>
  <c r="E19" i="8"/>
  <c r="F19" i="8"/>
  <c r="G19" i="8"/>
  <c r="N21" i="2"/>
  <c r="H19" i="8"/>
  <c r="A20" i="8"/>
  <c r="B20" i="8"/>
  <c r="P112" i="3"/>
  <c r="C20" i="8"/>
  <c r="D20" i="8"/>
  <c r="T22" i="2"/>
  <c r="U22" i="2"/>
  <c r="V22" i="2"/>
  <c r="W22" i="2"/>
  <c r="X22" i="2"/>
  <c r="K22" i="2"/>
  <c r="E20" i="8"/>
  <c r="F20" i="8"/>
  <c r="G20" i="8"/>
  <c r="N22" i="2"/>
  <c r="H20" i="8"/>
  <c r="A21" i="8"/>
  <c r="B21" i="8"/>
  <c r="P113" i="3"/>
  <c r="C21" i="8"/>
  <c r="D21" i="8"/>
  <c r="T23" i="2"/>
  <c r="U23" i="2"/>
  <c r="V23" i="2"/>
  <c r="W23" i="2"/>
  <c r="X23" i="2"/>
  <c r="K23" i="2"/>
  <c r="E21" i="8"/>
  <c r="F21" i="8"/>
  <c r="G21" i="8"/>
  <c r="N23" i="2"/>
  <c r="H21" i="8"/>
  <c r="A22" i="8"/>
  <c r="B22" i="8"/>
  <c r="P114" i="3"/>
  <c r="C22" i="8"/>
  <c r="D22" i="8"/>
  <c r="T24" i="2"/>
  <c r="U24" i="2"/>
  <c r="V24" i="2"/>
  <c r="W24" i="2"/>
  <c r="X24" i="2"/>
  <c r="K24" i="2"/>
  <c r="E22" i="8"/>
  <c r="F22" i="8"/>
  <c r="G22" i="8"/>
  <c r="N24" i="2"/>
  <c r="H22" i="8"/>
  <c r="A23" i="8"/>
  <c r="B23" i="8"/>
  <c r="P115" i="3"/>
  <c r="C23" i="8"/>
  <c r="D23" i="8"/>
  <c r="T25" i="2"/>
  <c r="U25" i="2"/>
  <c r="V25" i="2"/>
  <c r="W25" i="2"/>
  <c r="X25" i="2"/>
  <c r="K25" i="2"/>
  <c r="E23" i="8"/>
  <c r="F23" i="8"/>
  <c r="G23" i="8"/>
  <c r="N25" i="2"/>
  <c r="H23" i="8"/>
  <c r="A24" i="8"/>
  <c r="B24" i="8"/>
  <c r="P116" i="3"/>
  <c r="C24" i="8"/>
  <c r="D24" i="8"/>
  <c r="T26" i="2"/>
  <c r="U26" i="2"/>
  <c r="V26" i="2"/>
  <c r="W26" i="2"/>
  <c r="X26" i="2"/>
  <c r="K26" i="2"/>
  <c r="E24" i="8"/>
  <c r="F24" i="8"/>
  <c r="G24" i="8"/>
  <c r="N26" i="2"/>
  <c r="H24" i="8"/>
  <c r="A25" i="8"/>
  <c r="B25" i="8"/>
  <c r="P117" i="3"/>
  <c r="C25" i="8"/>
  <c r="D25" i="8"/>
  <c r="T27" i="2"/>
  <c r="U27" i="2"/>
  <c r="V27" i="2"/>
  <c r="W27" i="2"/>
  <c r="X27" i="2"/>
  <c r="K27" i="2"/>
  <c r="E25" i="8"/>
  <c r="F25" i="8"/>
  <c r="G25" i="8"/>
  <c r="N27" i="2"/>
  <c r="H25" i="8"/>
  <c r="A26" i="8"/>
  <c r="B26" i="8"/>
  <c r="P118" i="3"/>
  <c r="C26" i="8"/>
  <c r="D26" i="8"/>
  <c r="T28" i="2"/>
  <c r="U28" i="2"/>
  <c r="V28" i="2"/>
  <c r="W28" i="2"/>
  <c r="X28" i="2"/>
  <c r="K28" i="2"/>
  <c r="E26" i="8"/>
  <c r="F26" i="8"/>
  <c r="G26" i="8"/>
  <c r="N28" i="2"/>
  <c r="H26" i="8"/>
  <c r="A27" i="8"/>
  <c r="B27" i="8"/>
  <c r="P119" i="3"/>
  <c r="C27" i="8"/>
  <c r="D27" i="8"/>
  <c r="T29" i="2"/>
  <c r="U29" i="2"/>
  <c r="V29" i="2"/>
  <c r="W29" i="2"/>
  <c r="X29" i="2"/>
  <c r="K29" i="2"/>
  <c r="E27" i="8"/>
  <c r="F27" i="8"/>
  <c r="G27" i="8"/>
  <c r="N29" i="2"/>
  <c r="H27" i="8"/>
  <c r="A28" i="8"/>
  <c r="B28" i="8"/>
  <c r="P120" i="3"/>
  <c r="C28" i="8"/>
  <c r="D28" i="8"/>
  <c r="T30" i="2"/>
  <c r="U30" i="2"/>
  <c r="V30" i="2"/>
  <c r="W30" i="2"/>
  <c r="X30" i="2"/>
  <c r="K30" i="2"/>
  <c r="E28" i="8"/>
  <c r="F28" i="8"/>
  <c r="G28" i="8"/>
  <c r="N30" i="2"/>
  <c r="H28" i="8"/>
  <c r="A29" i="8"/>
  <c r="B29" i="8"/>
  <c r="P121" i="3"/>
  <c r="C29" i="8"/>
  <c r="D29" i="8"/>
  <c r="T31" i="2"/>
  <c r="U31" i="2"/>
  <c r="V31" i="2"/>
  <c r="W31" i="2"/>
  <c r="X31" i="2"/>
  <c r="K31" i="2"/>
  <c r="E29" i="8"/>
  <c r="F29" i="8"/>
  <c r="G29" i="8"/>
  <c r="N31" i="2"/>
  <c r="H29" i="8"/>
  <c r="A30" i="8"/>
  <c r="B30" i="8"/>
  <c r="P122" i="3"/>
  <c r="C30" i="8"/>
  <c r="D30" i="8"/>
  <c r="T32" i="2"/>
  <c r="U32" i="2"/>
  <c r="V32" i="2"/>
  <c r="W32" i="2"/>
  <c r="X32" i="2"/>
  <c r="K32" i="2"/>
  <c r="E30" i="8"/>
  <c r="F30" i="8"/>
  <c r="G30" i="8"/>
  <c r="N32" i="2"/>
  <c r="H30" i="8"/>
  <c r="A31" i="8"/>
  <c r="B31" i="8"/>
  <c r="P123" i="3"/>
  <c r="C31" i="8"/>
  <c r="D31" i="8"/>
  <c r="T33" i="2"/>
  <c r="U33" i="2"/>
  <c r="V33" i="2"/>
  <c r="W33" i="2"/>
  <c r="X33" i="2"/>
  <c r="K33" i="2"/>
  <c r="E31" i="8"/>
  <c r="F31" i="8"/>
  <c r="G31" i="8"/>
  <c r="N33" i="2"/>
  <c r="H31" i="8"/>
  <c r="A32" i="8"/>
  <c r="B32" i="8"/>
  <c r="P124" i="3"/>
  <c r="C32" i="8"/>
  <c r="D32" i="8"/>
  <c r="T34" i="2"/>
  <c r="U34" i="2"/>
  <c r="V34" i="2"/>
  <c r="W34" i="2"/>
  <c r="X34" i="2"/>
  <c r="K34" i="2"/>
  <c r="E32" i="8"/>
  <c r="F32" i="8"/>
  <c r="G32" i="8"/>
  <c r="N34" i="2"/>
  <c r="H32" i="8"/>
  <c r="A33" i="8"/>
  <c r="B33" i="8"/>
  <c r="P125" i="3"/>
  <c r="C33" i="8"/>
  <c r="D33" i="8"/>
  <c r="T35" i="2"/>
  <c r="U35" i="2"/>
  <c r="V35" i="2"/>
  <c r="W35" i="2"/>
  <c r="X35" i="2"/>
  <c r="K35" i="2"/>
  <c r="E33" i="8"/>
  <c r="F33" i="8"/>
  <c r="G33" i="8"/>
  <c r="N35" i="2"/>
  <c r="H33" i="8"/>
  <c r="A34" i="8"/>
  <c r="B34" i="8"/>
  <c r="P126" i="3"/>
  <c r="C34" i="8"/>
  <c r="D34" i="8"/>
  <c r="T36" i="2"/>
  <c r="U36" i="2"/>
  <c r="V36" i="2"/>
  <c r="W36" i="2"/>
  <c r="X36" i="2"/>
  <c r="K36" i="2"/>
  <c r="E34" i="8"/>
  <c r="F34" i="8"/>
  <c r="G34" i="8"/>
  <c r="N36" i="2"/>
  <c r="H34" i="8"/>
  <c r="A35" i="8"/>
  <c r="B35" i="8"/>
  <c r="P127" i="3"/>
  <c r="C35" i="8"/>
  <c r="D35" i="8"/>
  <c r="T37" i="2"/>
  <c r="U37" i="2"/>
  <c r="V37" i="2"/>
  <c r="W37" i="2"/>
  <c r="X37" i="2"/>
  <c r="K37" i="2"/>
  <c r="E35" i="8"/>
  <c r="F35" i="8"/>
  <c r="G35" i="8"/>
  <c r="N37" i="2"/>
  <c r="H35" i="8"/>
  <c r="A36" i="8"/>
  <c r="B36" i="8"/>
  <c r="P128" i="3"/>
  <c r="C36" i="8"/>
  <c r="D36" i="8"/>
  <c r="T38" i="2"/>
  <c r="U38" i="2"/>
  <c r="V38" i="2"/>
  <c r="W38" i="2"/>
  <c r="X38" i="2"/>
  <c r="K38" i="2"/>
  <c r="E36" i="8"/>
  <c r="F36" i="8"/>
  <c r="G36" i="8"/>
  <c r="N38" i="2"/>
  <c r="H36" i="8"/>
  <c r="A37" i="8"/>
  <c r="B37" i="8"/>
  <c r="P129" i="3"/>
  <c r="C37" i="8"/>
  <c r="D37" i="8"/>
  <c r="T39" i="2"/>
  <c r="U39" i="2"/>
  <c r="V39" i="2"/>
  <c r="W39" i="2"/>
  <c r="X39" i="2"/>
  <c r="K39" i="2"/>
  <c r="E37" i="8"/>
  <c r="F37" i="8"/>
  <c r="G37" i="8"/>
  <c r="N39" i="2"/>
  <c r="H37" i="8"/>
  <c r="A38" i="8"/>
  <c r="B38" i="8"/>
  <c r="P130" i="3"/>
  <c r="C38" i="8"/>
  <c r="D38" i="8"/>
  <c r="T40" i="2"/>
  <c r="U40" i="2"/>
  <c r="V40" i="2"/>
  <c r="W40" i="2"/>
  <c r="X40" i="2"/>
  <c r="K40" i="2"/>
  <c r="E38" i="8"/>
  <c r="F38" i="8"/>
  <c r="G38" i="8"/>
  <c r="N40" i="2"/>
  <c r="H38" i="8"/>
  <c r="A39" i="8"/>
  <c r="B39" i="8"/>
  <c r="P131" i="3"/>
  <c r="C39" i="8"/>
  <c r="D39" i="8"/>
  <c r="T41" i="2"/>
  <c r="U41" i="2"/>
  <c r="V41" i="2"/>
  <c r="W41" i="2"/>
  <c r="X41" i="2"/>
  <c r="K41" i="2"/>
  <c r="E39" i="8"/>
  <c r="F39" i="8"/>
  <c r="G39" i="8"/>
  <c r="N41" i="2"/>
  <c r="H39" i="8"/>
  <c r="A40" i="8"/>
  <c r="B40" i="8"/>
  <c r="P132" i="3"/>
  <c r="C40" i="8"/>
  <c r="D40" i="8"/>
  <c r="T42" i="2"/>
  <c r="U42" i="2"/>
  <c r="V42" i="2"/>
  <c r="W42" i="2"/>
  <c r="X42" i="2"/>
  <c r="K42" i="2"/>
  <c r="E40" i="8"/>
  <c r="F40" i="8"/>
  <c r="G40" i="8"/>
  <c r="N42" i="2"/>
  <c r="H40" i="8"/>
  <c r="A41" i="8"/>
  <c r="B41" i="8"/>
  <c r="P133" i="3"/>
  <c r="C41" i="8"/>
  <c r="D41" i="8"/>
  <c r="T43" i="2"/>
  <c r="U43" i="2"/>
  <c r="V43" i="2"/>
  <c r="W43" i="2"/>
  <c r="X43" i="2"/>
  <c r="K43" i="2"/>
  <c r="E41" i="8"/>
  <c r="F41" i="8"/>
  <c r="G41" i="8"/>
  <c r="N43" i="2"/>
  <c r="H41" i="8"/>
  <c r="A42" i="8"/>
  <c r="B42" i="8"/>
  <c r="P134" i="3"/>
  <c r="C42" i="8"/>
  <c r="D42" i="8"/>
  <c r="T44" i="2"/>
  <c r="U44" i="2"/>
  <c r="V44" i="2"/>
  <c r="W44" i="2"/>
  <c r="X44" i="2"/>
  <c r="K44" i="2"/>
  <c r="E42" i="8"/>
  <c r="F42" i="8"/>
  <c r="G42" i="8"/>
  <c r="N44" i="2"/>
  <c r="H42" i="8"/>
  <c r="A43" i="8"/>
  <c r="B43" i="8"/>
  <c r="P135" i="3"/>
  <c r="C43" i="8"/>
  <c r="D43" i="8"/>
  <c r="T45" i="2"/>
  <c r="U45" i="2"/>
  <c r="V45" i="2"/>
  <c r="W45" i="2"/>
  <c r="X45" i="2"/>
  <c r="K45" i="2"/>
  <c r="E43" i="8"/>
  <c r="F43" i="8"/>
  <c r="G43" i="8"/>
  <c r="N45" i="2"/>
  <c r="H43" i="8"/>
  <c r="A44" i="8"/>
  <c r="B44" i="8"/>
  <c r="P136" i="3"/>
  <c r="C44" i="8"/>
  <c r="D44" i="8"/>
  <c r="T46" i="2"/>
  <c r="U46" i="2"/>
  <c r="V46" i="2"/>
  <c r="W46" i="2"/>
  <c r="X46" i="2"/>
  <c r="K46" i="2"/>
  <c r="E44" i="8"/>
  <c r="F44" i="8"/>
  <c r="G44" i="8"/>
  <c r="N46" i="2"/>
  <c r="H44" i="8"/>
  <c r="A45" i="8"/>
  <c r="B45" i="8"/>
  <c r="P137" i="3"/>
  <c r="C45" i="8"/>
  <c r="D45" i="8"/>
  <c r="T47" i="2"/>
  <c r="U47" i="2"/>
  <c r="V47" i="2"/>
  <c r="W47" i="2"/>
  <c r="X47" i="2"/>
  <c r="K47" i="2"/>
  <c r="E45" i="8"/>
  <c r="F45" i="8"/>
  <c r="G45" i="8"/>
  <c r="N47" i="2"/>
  <c r="H45" i="8"/>
  <c r="A46" i="8"/>
  <c r="B46" i="8"/>
  <c r="P138" i="3"/>
  <c r="C46" i="8"/>
  <c r="D46" i="8"/>
  <c r="T48" i="2"/>
  <c r="U48" i="2"/>
  <c r="V48" i="2"/>
  <c r="W48" i="2"/>
  <c r="X48" i="2"/>
  <c r="K48" i="2"/>
  <c r="E46" i="8"/>
  <c r="F46" i="8"/>
  <c r="G46" i="8"/>
  <c r="N48" i="2"/>
  <c r="H46" i="8"/>
  <c r="A47" i="8"/>
  <c r="B47" i="8"/>
  <c r="P139" i="3"/>
  <c r="C47" i="8"/>
  <c r="D47" i="8"/>
  <c r="T49" i="2"/>
  <c r="U49" i="2"/>
  <c r="V49" i="2"/>
  <c r="W49" i="2"/>
  <c r="X49" i="2"/>
  <c r="K49" i="2"/>
  <c r="E47" i="8"/>
  <c r="F47" i="8"/>
  <c r="G47" i="8"/>
  <c r="N49" i="2"/>
  <c r="H47" i="8"/>
  <c r="A48" i="8"/>
  <c r="B48" i="8"/>
  <c r="P140" i="3"/>
  <c r="C48" i="8"/>
  <c r="D48" i="8"/>
  <c r="T50" i="2"/>
  <c r="U50" i="2"/>
  <c r="V50" i="2"/>
  <c r="W50" i="2"/>
  <c r="X50" i="2"/>
  <c r="K50" i="2"/>
  <c r="E48" i="8"/>
  <c r="F48" i="8"/>
  <c r="G48" i="8"/>
  <c r="N50" i="2"/>
  <c r="H48" i="8"/>
  <c r="A49" i="8"/>
  <c r="B49" i="8"/>
  <c r="P141" i="3"/>
  <c r="C49" i="8"/>
  <c r="D49" i="8"/>
  <c r="T51" i="2"/>
  <c r="U51" i="2"/>
  <c r="V51" i="2"/>
  <c r="W51" i="2"/>
  <c r="X51" i="2"/>
  <c r="K51" i="2"/>
  <c r="E49" i="8"/>
  <c r="F49" i="8"/>
  <c r="G49" i="8"/>
  <c r="N51" i="2"/>
  <c r="H49" i="8"/>
  <c r="A50" i="8"/>
  <c r="B50" i="8"/>
  <c r="P142" i="3"/>
  <c r="C50" i="8"/>
  <c r="D50" i="8"/>
  <c r="T52" i="2"/>
  <c r="U52" i="2"/>
  <c r="V52" i="2"/>
  <c r="W52" i="2"/>
  <c r="X52" i="2"/>
  <c r="K52" i="2"/>
  <c r="E50" i="8"/>
  <c r="F50" i="8"/>
  <c r="G50" i="8"/>
  <c r="N52" i="2"/>
  <c r="H50" i="8"/>
  <c r="A51" i="8"/>
  <c r="B51" i="8"/>
  <c r="P143" i="3"/>
  <c r="C51" i="8"/>
  <c r="D51" i="8"/>
  <c r="T53" i="2"/>
  <c r="U53" i="2"/>
  <c r="V53" i="2"/>
  <c r="W53" i="2"/>
  <c r="X53" i="2"/>
  <c r="K53" i="2"/>
  <c r="E51" i="8"/>
  <c r="F51" i="8"/>
  <c r="G51" i="8"/>
  <c r="N53" i="2"/>
  <c r="H51" i="8"/>
  <c r="A52" i="8"/>
  <c r="B52" i="8"/>
  <c r="P144" i="3"/>
  <c r="C52" i="8"/>
  <c r="D52" i="8"/>
  <c r="T54" i="2"/>
  <c r="U54" i="2"/>
  <c r="V54" i="2"/>
  <c r="W54" i="2"/>
  <c r="X54" i="2"/>
  <c r="K54" i="2"/>
  <c r="E52" i="8"/>
  <c r="F52" i="8"/>
  <c r="G52" i="8"/>
  <c r="N54" i="2"/>
  <c r="H52" i="8"/>
  <c r="A53" i="8"/>
  <c r="B53" i="8"/>
  <c r="P145" i="3"/>
  <c r="C53" i="8"/>
  <c r="D53" i="8"/>
  <c r="T55" i="2"/>
  <c r="U55" i="2"/>
  <c r="V55" i="2"/>
  <c r="W55" i="2"/>
  <c r="X55" i="2"/>
  <c r="K55" i="2"/>
  <c r="E53" i="8"/>
  <c r="F53" i="8"/>
  <c r="G53" i="8"/>
  <c r="N55" i="2"/>
  <c r="H53" i="8"/>
  <c r="A54" i="8"/>
  <c r="B54" i="8"/>
  <c r="P146" i="3"/>
  <c r="C54" i="8"/>
  <c r="D54" i="8"/>
  <c r="T56" i="2"/>
  <c r="U56" i="2"/>
  <c r="V56" i="2"/>
  <c r="W56" i="2"/>
  <c r="X56" i="2"/>
  <c r="K56" i="2"/>
  <c r="E54" i="8"/>
  <c r="F54" i="8"/>
  <c r="G54" i="8"/>
  <c r="N56" i="2"/>
  <c r="H54" i="8"/>
  <c r="A55" i="8"/>
  <c r="B55" i="8"/>
  <c r="P147" i="3"/>
  <c r="C55" i="8"/>
  <c r="D55" i="8"/>
  <c r="T57" i="2"/>
  <c r="U57" i="2"/>
  <c r="V57" i="2"/>
  <c r="W57" i="2"/>
  <c r="X57" i="2"/>
  <c r="K57" i="2"/>
  <c r="E55" i="8"/>
  <c r="F55" i="8"/>
  <c r="G55" i="8"/>
  <c r="N57" i="2"/>
  <c r="H55" i="8"/>
  <c r="A56" i="8"/>
  <c r="B56" i="8"/>
  <c r="P148" i="3"/>
  <c r="C56" i="8"/>
  <c r="D56" i="8"/>
  <c r="T58" i="2"/>
  <c r="U58" i="2"/>
  <c r="V58" i="2"/>
  <c r="W58" i="2"/>
  <c r="X58" i="2"/>
  <c r="K58" i="2"/>
  <c r="E56" i="8"/>
  <c r="F56" i="8"/>
  <c r="G56" i="8"/>
  <c r="N58" i="2"/>
  <c r="H56" i="8"/>
  <c r="A57" i="8"/>
  <c r="B57" i="8"/>
  <c r="P149" i="3"/>
  <c r="C57" i="8"/>
  <c r="D57" i="8"/>
  <c r="T59" i="2"/>
  <c r="U59" i="2"/>
  <c r="V59" i="2"/>
  <c r="W59" i="2"/>
  <c r="X59" i="2"/>
  <c r="K59" i="2"/>
  <c r="E57" i="8"/>
  <c r="F57" i="8"/>
  <c r="G57" i="8"/>
  <c r="N59" i="2"/>
  <c r="H57" i="8"/>
  <c r="A58" i="8"/>
  <c r="B58" i="8"/>
  <c r="P150" i="3"/>
  <c r="C58" i="8"/>
  <c r="D58" i="8"/>
  <c r="T60" i="2"/>
  <c r="U60" i="2"/>
  <c r="V60" i="2"/>
  <c r="W60" i="2"/>
  <c r="X60" i="2"/>
  <c r="K60" i="2"/>
  <c r="E58" i="8"/>
  <c r="F58" i="8"/>
  <c r="G58" i="8"/>
  <c r="N60" i="2"/>
  <c r="H58" i="8"/>
  <c r="A59" i="8"/>
  <c r="B59" i="8"/>
  <c r="P151" i="3"/>
  <c r="C59" i="8"/>
  <c r="D59" i="8"/>
  <c r="T61" i="2"/>
  <c r="U61" i="2"/>
  <c r="V61" i="2"/>
  <c r="W61" i="2"/>
  <c r="X61" i="2"/>
  <c r="K61" i="2"/>
  <c r="E59" i="8"/>
  <c r="F59" i="8"/>
  <c r="G59" i="8"/>
  <c r="N61" i="2"/>
  <c r="H59" i="8"/>
  <c r="A60" i="8"/>
  <c r="B60" i="8"/>
  <c r="P152" i="3"/>
  <c r="C60" i="8"/>
  <c r="D60" i="8"/>
  <c r="T62" i="2"/>
  <c r="U62" i="2"/>
  <c r="V62" i="2"/>
  <c r="W62" i="2"/>
  <c r="X62" i="2"/>
  <c r="K62" i="2"/>
  <c r="E60" i="8"/>
  <c r="F60" i="8"/>
  <c r="G60" i="8"/>
  <c r="N62" i="2"/>
  <c r="H60" i="8"/>
  <c r="A61" i="8"/>
  <c r="B61" i="8"/>
  <c r="P153" i="3"/>
  <c r="C61" i="8"/>
  <c r="D61" i="8"/>
  <c r="T63" i="2"/>
  <c r="U63" i="2"/>
  <c r="V63" i="2"/>
  <c r="W63" i="2"/>
  <c r="X63" i="2"/>
  <c r="K63" i="2"/>
  <c r="E61" i="8"/>
  <c r="F61" i="8"/>
  <c r="G61" i="8"/>
  <c r="N63" i="2"/>
  <c r="H61" i="8"/>
  <c r="A62" i="8"/>
  <c r="B62" i="8"/>
  <c r="P154" i="3"/>
  <c r="C62" i="8"/>
  <c r="D62" i="8"/>
  <c r="T64" i="2"/>
  <c r="U64" i="2"/>
  <c r="V64" i="2"/>
  <c r="W64" i="2"/>
  <c r="X64" i="2"/>
  <c r="K64" i="2"/>
  <c r="E62" i="8"/>
  <c r="F62" i="8"/>
  <c r="G62" i="8"/>
  <c r="N64" i="2"/>
  <c r="H62" i="8"/>
  <c r="A63" i="8"/>
  <c r="B63" i="8"/>
  <c r="P155" i="3"/>
  <c r="C63" i="8"/>
  <c r="D63" i="8"/>
  <c r="T65" i="2"/>
  <c r="U65" i="2"/>
  <c r="V65" i="2"/>
  <c r="W65" i="2"/>
  <c r="X65" i="2"/>
  <c r="K65" i="2"/>
  <c r="E63" i="8"/>
  <c r="F63" i="8"/>
  <c r="G63" i="8"/>
  <c r="N65" i="2"/>
  <c r="H63" i="8"/>
  <c r="A64" i="8"/>
  <c r="B64" i="8"/>
  <c r="P156" i="3"/>
  <c r="C64" i="8"/>
  <c r="D64" i="8"/>
  <c r="T66" i="2"/>
  <c r="U66" i="2"/>
  <c r="V66" i="2"/>
  <c r="W66" i="2"/>
  <c r="X66" i="2"/>
  <c r="K66" i="2"/>
  <c r="E64" i="8"/>
  <c r="F64" i="8"/>
  <c r="G64" i="8"/>
  <c r="N66" i="2"/>
  <c r="H64" i="8"/>
  <c r="A65" i="8"/>
  <c r="B65" i="8"/>
  <c r="P157" i="3"/>
  <c r="C65" i="8"/>
  <c r="D65" i="8"/>
  <c r="T67" i="2"/>
  <c r="U67" i="2"/>
  <c r="V67" i="2"/>
  <c r="W67" i="2"/>
  <c r="X67" i="2"/>
  <c r="K67" i="2"/>
  <c r="E65" i="8"/>
  <c r="F65" i="8"/>
  <c r="G65" i="8"/>
  <c r="N67" i="2"/>
  <c r="H65" i="8"/>
  <c r="A66" i="8"/>
  <c r="B66" i="8"/>
  <c r="P158" i="3"/>
  <c r="C66" i="8"/>
  <c r="D66" i="8"/>
  <c r="T68" i="2"/>
  <c r="U68" i="2"/>
  <c r="V68" i="2"/>
  <c r="W68" i="2"/>
  <c r="X68" i="2"/>
  <c r="K68" i="2"/>
  <c r="E66" i="8"/>
  <c r="F66" i="8"/>
  <c r="G66" i="8"/>
  <c r="N68" i="2"/>
  <c r="H66" i="8"/>
  <c r="A67" i="8"/>
  <c r="B67" i="8"/>
  <c r="P159" i="3"/>
  <c r="C67" i="8"/>
  <c r="D67" i="8"/>
  <c r="T69" i="2"/>
  <c r="U69" i="2"/>
  <c r="V69" i="2"/>
  <c r="W69" i="2"/>
  <c r="X69" i="2"/>
  <c r="K69" i="2"/>
  <c r="E67" i="8"/>
  <c r="F67" i="8"/>
  <c r="G67" i="8"/>
  <c r="N69" i="2"/>
  <c r="H67" i="8"/>
  <c r="A68" i="8"/>
  <c r="B68" i="8"/>
  <c r="P160" i="3"/>
  <c r="C68" i="8"/>
  <c r="D68" i="8"/>
  <c r="T70" i="2"/>
  <c r="U70" i="2"/>
  <c r="V70" i="2"/>
  <c r="W70" i="2"/>
  <c r="X70" i="2"/>
  <c r="K70" i="2"/>
  <c r="E68" i="8"/>
  <c r="F68" i="8"/>
  <c r="G68" i="8"/>
  <c r="N70" i="2"/>
  <c r="H68" i="8"/>
  <c r="A69" i="8"/>
  <c r="B69" i="8"/>
  <c r="P161" i="3"/>
  <c r="C69" i="8"/>
  <c r="D69" i="8"/>
  <c r="T71" i="2"/>
  <c r="U71" i="2"/>
  <c r="V71" i="2"/>
  <c r="W71" i="2"/>
  <c r="X71" i="2"/>
  <c r="K71" i="2"/>
  <c r="E69" i="8"/>
  <c r="F69" i="8"/>
  <c r="G69" i="8"/>
  <c r="N71" i="2"/>
  <c r="H69" i="8"/>
  <c r="A70" i="8"/>
  <c r="B70" i="8"/>
  <c r="P162" i="3"/>
  <c r="C70" i="8"/>
  <c r="D70" i="8"/>
  <c r="T72" i="2"/>
  <c r="U72" i="2"/>
  <c r="V72" i="2"/>
  <c r="W72" i="2"/>
  <c r="X72" i="2"/>
  <c r="K72" i="2"/>
  <c r="E70" i="8"/>
  <c r="F70" i="8"/>
  <c r="G70" i="8"/>
  <c r="N72" i="2"/>
  <c r="H70" i="8"/>
  <c r="A71" i="8"/>
  <c r="B71" i="8"/>
  <c r="P163" i="3"/>
  <c r="C71" i="8"/>
  <c r="D71" i="8"/>
  <c r="T73" i="2"/>
  <c r="U73" i="2"/>
  <c r="V73" i="2"/>
  <c r="W73" i="2"/>
  <c r="X73" i="2"/>
  <c r="K73" i="2"/>
  <c r="E71" i="8"/>
  <c r="F71" i="8"/>
  <c r="G71" i="8"/>
  <c r="N73" i="2"/>
  <c r="H71" i="8"/>
  <c r="A72" i="8"/>
  <c r="B72" i="8"/>
  <c r="P164" i="3"/>
  <c r="C72" i="8"/>
  <c r="D72" i="8"/>
  <c r="T74" i="2"/>
  <c r="U74" i="2"/>
  <c r="V74" i="2"/>
  <c r="W74" i="2"/>
  <c r="X74" i="2"/>
  <c r="K74" i="2"/>
  <c r="E72" i="8"/>
  <c r="F72" i="8"/>
  <c r="G72" i="8"/>
  <c r="N74" i="2"/>
  <c r="H72" i="8"/>
  <c r="A73" i="8"/>
  <c r="B73" i="8"/>
  <c r="P165" i="3"/>
  <c r="C73" i="8"/>
  <c r="D73" i="8"/>
  <c r="T75" i="2"/>
  <c r="U75" i="2"/>
  <c r="V75" i="2"/>
  <c r="W75" i="2"/>
  <c r="X75" i="2"/>
  <c r="K75" i="2"/>
  <c r="E73" i="8"/>
  <c r="F73" i="8"/>
  <c r="G73" i="8"/>
  <c r="N75" i="2"/>
  <c r="H73" i="8"/>
  <c r="A74" i="8"/>
  <c r="B74" i="8"/>
  <c r="P166" i="3"/>
  <c r="C74" i="8"/>
  <c r="D74" i="8"/>
  <c r="T76" i="2"/>
  <c r="U76" i="2"/>
  <c r="V76" i="2"/>
  <c r="W76" i="2"/>
  <c r="X76" i="2"/>
  <c r="K76" i="2"/>
  <c r="E74" i="8"/>
  <c r="F74" i="8"/>
  <c r="G74" i="8"/>
  <c r="N76" i="2"/>
  <c r="H74" i="8"/>
  <c r="A75" i="8"/>
  <c r="B75" i="8"/>
  <c r="P167" i="3"/>
  <c r="C75" i="8"/>
  <c r="D75" i="8"/>
  <c r="T77" i="2"/>
  <c r="U77" i="2"/>
  <c r="V77" i="2"/>
  <c r="W77" i="2"/>
  <c r="X77" i="2"/>
  <c r="K77" i="2"/>
  <c r="E75" i="8"/>
  <c r="F75" i="8"/>
  <c r="G75" i="8"/>
  <c r="N77" i="2"/>
  <c r="H75" i="8"/>
  <c r="A76" i="8"/>
  <c r="B76" i="8"/>
  <c r="P168" i="3"/>
  <c r="C76" i="8"/>
  <c r="D76" i="8"/>
  <c r="T78" i="2"/>
  <c r="U78" i="2"/>
  <c r="V78" i="2"/>
  <c r="W78" i="2"/>
  <c r="X78" i="2"/>
  <c r="K78" i="2"/>
  <c r="E76" i="8"/>
  <c r="F76" i="8"/>
  <c r="G76" i="8"/>
  <c r="N78" i="2"/>
  <c r="H76" i="8"/>
  <c r="A77" i="8"/>
  <c r="B77" i="8"/>
  <c r="P169" i="3"/>
  <c r="C77" i="8"/>
  <c r="D77" i="8"/>
  <c r="T79" i="2"/>
  <c r="U79" i="2"/>
  <c r="V79" i="2"/>
  <c r="W79" i="2"/>
  <c r="X79" i="2"/>
  <c r="K79" i="2"/>
  <c r="E77" i="8"/>
  <c r="F77" i="8"/>
  <c r="G77" i="8"/>
  <c r="N79" i="2"/>
  <c r="H77" i="8"/>
  <c r="A78" i="8"/>
  <c r="B78" i="8"/>
  <c r="P170" i="3"/>
  <c r="C78" i="8"/>
  <c r="D78" i="8"/>
  <c r="T80" i="2"/>
  <c r="U80" i="2"/>
  <c r="V80" i="2"/>
  <c r="W80" i="2"/>
  <c r="X80" i="2"/>
  <c r="K80" i="2"/>
  <c r="E78" i="8"/>
  <c r="F78" i="8"/>
  <c r="G78" i="8"/>
  <c r="N80" i="2"/>
  <c r="H78" i="8"/>
  <c r="A79" i="8"/>
  <c r="B79" i="8"/>
  <c r="P171" i="3"/>
  <c r="C79" i="8"/>
  <c r="D79" i="8"/>
  <c r="T81" i="2"/>
  <c r="U81" i="2"/>
  <c r="V81" i="2"/>
  <c r="W81" i="2"/>
  <c r="X81" i="2"/>
  <c r="K81" i="2"/>
  <c r="E79" i="8"/>
  <c r="F79" i="8"/>
  <c r="G79" i="8"/>
  <c r="N81" i="2"/>
  <c r="H79" i="8"/>
  <c r="A80" i="8"/>
  <c r="B80" i="8"/>
  <c r="P172" i="3"/>
  <c r="C80" i="8"/>
  <c r="D80" i="8"/>
  <c r="T82" i="2"/>
  <c r="U82" i="2"/>
  <c r="V82" i="2"/>
  <c r="W82" i="2"/>
  <c r="X82" i="2"/>
  <c r="K82" i="2"/>
  <c r="E80" i="8"/>
  <c r="F80" i="8"/>
  <c r="G80" i="8"/>
  <c r="N82" i="2"/>
  <c r="H80" i="8"/>
  <c r="A81" i="8"/>
  <c r="B81" i="8"/>
  <c r="P173" i="3"/>
  <c r="C81" i="8"/>
  <c r="D81" i="8"/>
  <c r="T83" i="2"/>
  <c r="U83" i="2"/>
  <c r="V83" i="2"/>
  <c r="W83" i="2"/>
  <c r="X83" i="2"/>
  <c r="K83" i="2"/>
  <c r="E81" i="8"/>
  <c r="F81" i="8"/>
  <c r="G81" i="8"/>
  <c r="N83" i="2"/>
  <c r="H81" i="8"/>
  <c r="A82" i="8"/>
  <c r="B82" i="8"/>
  <c r="P174" i="3"/>
  <c r="C82" i="8"/>
  <c r="D82" i="8"/>
  <c r="T84" i="2"/>
  <c r="U84" i="2"/>
  <c r="V84" i="2"/>
  <c r="W84" i="2"/>
  <c r="X84" i="2"/>
  <c r="K84" i="2"/>
  <c r="E82" i="8"/>
  <c r="F82" i="8"/>
  <c r="G82" i="8"/>
  <c r="N84" i="2"/>
  <c r="H82" i="8"/>
  <c r="A83" i="8"/>
  <c r="B83" i="8"/>
  <c r="P175" i="3"/>
  <c r="C83" i="8"/>
  <c r="D83" i="8"/>
  <c r="T85" i="2"/>
  <c r="U85" i="2"/>
  <c r="V85" i="2"/>
  <c r="W85" i="2"/>
  <c r="X85" i="2"/>
  <c r="K85" i="2"/>
  <c r="E83" i="8"/>
  <c r="F83" i="8"/>
  <c r="G83" i="8"/>
  <c r="N85" i="2"/>
  <c r="H83" i="8"/>
  <c r="A84" i="8"/>
  <c r="B84" i="8"/>
  <c r="P176" i="3"/>
  <c r="C84" i="8"/>
  <c r="D84" i="8"/>
  <c r="T86" i="2"/>
  <c r="U86" i="2"/>
  <c r="V86" i="2"/>
  <c r="W86" i="2"/>
  <c r="X86" i="2"/>
  <c r="K86" i="2"/>
  <c r="E84" i="8"/>
  <c r="F84" i="8"/>
  <c r="G84" i="8"/>
  <c r="N86" i="2"/>
  <c r="H84" i="8"/>
  <c r="A85" i="8"/>
  <c r="B85" i="8"/>
  <c r="P177" i="3"/>
  <c r="C85" i="8"/>
  <c r="D85" i="8"/>
  <c r="T87" i="2"/>
  <c r="U87" i="2"/>
  <c r="V87" i="2"/>
  <c r="W87" i="2"/>
  <c r="X87" i="2"/>
  <c r="K87" i="2"/>
  <c r="E85" i="8"/>
  <c r="F85" i="8"/>
  <c r="G85" i="8"/>
  <c r="N87" i="2"/>
  <c r="H85" i="8"/>
  <c r="A86" i="8"/>
  <c r="B86" i="8"/>
  <c r="P178" i="3"/>
  <c r="C86" i="8"/>
  <c r="D86" i="8"/>
  <c r="T88" i="2"/>
  <c r="U88" i="2"/>
  <c r="V88" i="2"/>
  <c r="W88" i="2"/>
  <c r="X88" i="2"/>
  <c r="K88" i="2"/>
  <c r="E86" i="8"/>
  <c r="F86" i="8"/>
  <c r="G86" i="8"/>
  <c r="N88" i="2"/>
  <c r="H86" i="8"/>
  <c r="A87" i="8"/>
  <c r="B87" i="8"/>
  <c r="P179" i="3"/>
  <c r="C87" i="8"/>
  <c r="D87" i="8"/>
  <c r="T89" i="2"/>
  <c r="U89" i="2"/>
  <c r="V89" i="2"/>
  <c r="W89" i="2"/>
  <c r="X89" i="2"/>
  <c r="K89" i="2"/>
  <c r="E87" i="8"/>
  <c r="F87" i="8"/>
  <c r="G87" i="8"/>
  <c r="N89" i="2"/>
  <c r="H87" i="8"/>
  <c r="A88" i="8"/>
  <c r="B88" i="8"/>
  <c r="P180" i="3"/>
  <c r="C88" i="8"/>
  <c r="D88" i="8"/>
  <c r="T90" i="2"/>
  <c r="U90" i="2"/>
  <c r="V90" i="2"/>
  <c r="W90" i="2"/>
  <c r="X90" i="2"/>
  <c r="K90" i="2"/>
  <c r="E88" i="8"/>
  <c r="F88" i="8"/>
  <c r="G88" i="8"/>
  <c r="N90" i="2"/>
  <c r="H88" i="8"/>
  <c r="A89" i="8"/>
  <c r="B89" i="8"/>
  <c r="P181" i="3"/>
  <c r="C89" i="8"/>
  <c r="D89" i="8"/>
  <c r="T91" i="2"/>
  <c r="U91" i="2"/>
  <c r="V91" i="2"/>
  <c r="W91" i="2"/>
  <c r="X91" i="2"/>
  <c r="K91" i="2"/>
  <c r="E89" i="8"/>
  <c r="F89" i="8"/>
  <c r="G89" i="8"/>
  <c r="N91" i="2"/>
  <c r="H89" i="8"/>
  <c r="A90" i="8"/>
  <c r="B90" i="8"/>
  <c r="P182" i="3"/>
  <c r="C90" i="8"/>
  <c r="D90" i="8"/>
  <c r="T92" i="2"/>
  <c r="U92" i="2"/>
  <c r="V92" i="2"/>
  <c r="W92" i="2"/>
  <c r="X92" i="2"/>
  <c r="K92" i="2"/>
  <c r="E90" i="8"/>
  <c r="F90" i="8"/>
  <c r="G90" i="8"/>
  <c r="N92" i="2"/>
  <c r="H90" i="8"/>
  <c r="A91" i="8"/>
  <c r="B91" i="8"/>
  <c r="P183" i="3"/>
  <c r="C91" i="8"/>
  <c r="D91" i="8"/>
  <c r="T93" i="2"/>
  <c r="U93" i="2"/>
  <c r="V93" i="2"/>
  <c r="W93" i="2"/>
  <c r="X93" i="2"/>
  <c r="K93" i="2"/>
  <c r="E91" i="8"/>
  <c r="F91" i="8"/>
  <c r="G91" i="8"/>
  <c r="N93" i="2"/>
  <c r="H91" i="8"/>
  <c r="A92" i="8"/>
  <c r="B92" i="8"/>
  <c r="P184" i="3"/>
  <c r="C92" i="8"/>
  <c r="D92" i="8"/>
  <c r="T94" i="2"/>
  <c r="U94" i="2"/>
  <c r="V94" i="2"/>
  <c r="W94" i="2"/>
  <c r="X94" i="2"/>
  <c r="K94" i="2"/>
  <c r="E92" i="8"/>
  <c r="F92" i="8"/>
  <c r="G92" i="8"/>
  <c r="N94" i="2"/>
  <c r="H92" i="8"/>
  <c r="A93" i="8"/>
  <c r="B93" i="8"/>
  <c r="P185" i="3"/>
  <c r="C93" i="8"/>
  <c r="D93" i="8"/>
  <c r="T95" i="2"/>
  <c r="U95" i="2"/>
  <c r="V95" i="2"/>
  <c r="W95" i="2"/>
  <c r="X95" i="2"/>
  <c r="K95" i="2"/>
  <c r="E93" i="8"/>
  <c r="F93" i="8"/>
  <c r="G93" i="8"/>
  <c r="N95" i="2"/>
  <c r="H93" i="8"/>
  <c r="A94" i="8"/>
  <c r="B94" i="8"/>
  <c r="P186" i="3"/>
  <c r="C94" i="8"/>
  <c r="D94" i="8"/>
  <c r="T96" i="2"/>
  <c r="U96" i="2"/>
  <c r="V96" i="2"/>
  <c r="W96" i="2"/>
  <c r="X96" i="2"/>
  <c r="K96" i="2"/>
  <c r="E94" i="8"/>
  <c r="F94" i="8"/>
  <c r="G94" i="8"/>
  <c r="N96" i="2"/>
  <c r="H94" i="8"/>
  <c r="A95" i="8"/>
  <c r="B95" i="8"/>
  <c r="P187" i="3"/>
  <c r="C95" i="8"/>
  <c r="D95" i="8"/>
  <c r="T97" i="2"/>
  <c r="U97" i="2"/>
  <c r="V97" i="2"/>
  <c r="W97" i="2"/>
  <c r="X97" i="2"/>
  <c r="K97" i="2"/>
  <c r="E95" i="8"/>
  <c r="F95" i="8"/>
  <c r="G95" i="8"/>
  <c r="N97" i="2"/>
  <c r="H95" i="8"/>
  <c r="A96" i="8"/>
  <c r="B96" i="8"/>
  <c r="P188" i="3"/>
  <c r="C96" i="8"/>
  <c r="D96" i="8"/>
  <c r="T98" i="2"/>
  <c r="U98" i="2"/>
  <c r="V98" i="2"/>
  <c r="W98" i="2"/>
  <c r="X98" i="2"/>
  <c r="K98" i="2"/>
  <c r="E96" i="8"/>
  <c r="F96" i="8"/>
  <c r="G96" i="8"/>
  <c r="N98" i="2"/>
  <c r="H96" i="8"/>
  <c r="A97" i="8"/>
  <c r="B97" i="8"/>
  <c r="P189" i="3"/>
  <c r="C97" i="8"/>
  <c r="D97" i="8"/>
  <c r="T99" i="2"/>
  <c r="U99" i="2"/>
  <c r="V99" i="2"/>
  <c r="W99" i="2"/>
  <c r="X99" i="2"/>
  <c r="K99" i="2"/>
  <c r="E97" i="8"/>
  <c r="F97" i="8"/>
  <c r="G97" i="8"/>
  <c r="N99" i="2"/>
  <c r="H97" i="8"/>
  <c r="A98" i="8"/>
  <c r="B98" i="8"/>
  <c r="P190" i="3"/>
  <c r="C98" i="8"/>
  <c r="D98" i="8"/>
  <c r="T100" i="2"/>
  <c r="U100" i="2"/>
  <c r="V100" i="2"/>
  <c r="W100" i="2"/>
  <c r="X100" i="2"/>
  <c r="K100" i="2"/>
  <c r="E98" i="8"/>
  <c r="F98" i="8"/>
  <c r="G98" i="8"/>
  <c r="N100" i="2"/>
  <c r="H98" i="8"/>
  <c r="A99" i="8"/>
  <c r="B99" i="8"/>
  <c r="P191" i="3"/>
  <c r="C99" i="8"/>
  <c r="D99" i="8"/>
  <c r="T101" i="2"/>
  <c r="U101" i="2"/>
  <c r="V101" i="2"/>
  <c r="W101" i="2"/>
  <c r="X101" i="2"/>
  <c r="K101" i="2"/>
  <c r="E99" i="8"/>
  <c r="F99" i="8"/>
  <c r="G99" i="8"/>
  <c r="N101" i="2"/>
  <c r="H99" i="8"/>
  <c r="A100" i="8"/>
  <c r="B100" i="8"/>
  <c r="P192" i="3"/>
  <c r="C100" i="8"/>
  <c r="D100" i="8"/>
  <c r="T102" i="2"/>
  <c r="U102" i="2"/>
  <c r="V102" i="2"/>
  <c r="W102" i="2"/>
  <c r="X102" i="2"/>
  <c r="K102" i="2"/>
  <c r="E100" i="8"/>
  <c r="F100" i="8"/>
  <c r="G100" i="8"/>
  <c r="N102" i="2"/>
  <c r="H100" i="8"/>
  <c r="A101" i="8"/>
  <c r="B101" i="8"/>
  <c r="P193" i="3"/>
  <c r="C101" i="8"/>
  <c r="D101" i="8"/>
  <c r="T103" i="2"/>
  <c r="U103" i="2"/>
  <c r="V103" i="2"/>
  <c r="W103" i="2"/>
  <c r="X103" i="2"/>
  <c r="K103" i="2"/>
  <c r="E101" i="8"/>
  <c r="F101" i="8"/>
  <c r="G101" i="8"/>
  <c r="N103" i="2"/>
  <c r="H101" i="8"/>
  <c r="A102" i="8"/>
  <c r="B102" i="8"/>
  <c r="P194" i="3"/>
  <c r="C102" i="8"/>
  <c r="D102" i="8"/>
  <c r="T104" i="2"/>
  <c r="U104" i="2"/>
  <c r="V104" i="2"/>
  <c r="W104" i="2"/>
  <c r="X104" i="2"/>
  <c r="K104" i="2"/>
  <c r="E102" i="8"/>
  <c r="F102" i="8"/>
  <c r="G102" i="8"/>
  <c r="N104" i="2"/>
  <c r="H102" i="8"/>
  <c r="A103" i="8"/>
  <c r="B103" i="8"/>
  <c r="P195" i="3"/>
  <c r="C103" i="8"/>
  <c r="D103" i="8"/>
  <c r="T105" i="2"/>
  <c r="U105" i="2"/>
  <c r="V105" i="2"/>
  <c r="W105" i="2"/>
  <c r="X105" i="2"/>
  <c r="K105" i="2"/>
  <c r="E103" i="8"/>
  <c r="F103" i="8"/>
  <c r="G103" i="8"/>
  <c r="N105" i="2"/>
  <c r="H103" i="8"/>
  <c r="A104" i="8"/>
  <c r="B104" i="8"/>
  <c r="P196" i="3"/>
  <c r="C104" i="8"/>
  <c r="D104" i="8"/>
  <c r="T106" i="2"/>
  <c r="U106" i="2"/>
  <c r="V106" i="2"/>
  <c r="W106" i="2"/>
  <c r="X106" i="2"/>
  <c r="K106" i="2"/>
  <c r="E104" i="8"/>
  <c r="F104" i="8"/>
  <c r="G104" i="8"/>
  <c r="N106" i="2"/>
  <c r="H104" i="8"/>
  <c r="A105" i="8"/>
  <c r="B105" i="8"/>
  <c r="P197" i="3"/>
  <c r="C105" i="8"/>
  <c r="D105" i="8"/>
  <c r="T107" i="2"/>
  <c r="U107" i="2"/>
  <c r="V107" i="2"/>
  <c r="W107" i="2"/>
  <c r="X107" i="2"/>
  <c r="K107" i="2"/>
  <c r="E105" i="8"/>
  <c r="F105" i="8"/>
  <c r="G105" i="8"/>
  <c r="N107" i="2"/>
  <c r="H105" i="8"/>
  <c r="A106" i="8"/>
  <c r="B106" i="8"/>
  <c r="P198" i="3"/>
  <c r="C106" i="8"/>
  <c r="D106" i="8"/>
  <c r="T108" i="2"/>
  <c r="U108" i="2"/>
  <c r="V108" i="2"/>
  <c r="W108" i="2"/>
  <c r="X108" i="2"/>
  <c r="K108" i="2"/>
  <c r="E106" i="8"/>
  <c r="F106" i="8"/>
  <c r="G106" i="8"/>
  <c r="N108" i="2"/>
  <c r="H106" i="8"/>
  <c r="A107" i="8"/>
  <c r="B107" i="8"/>
  <c r="P199" i="3"/>
  <c r="C107" i="8"/>
  <c r="D107" i="8"/>
  <c r="T109" i="2"/>
  <c r="U109" i="2"/>
  <c r="V109" i="2"/>
  <c r="W109" i="2"/>
  <c r="X109" i="2"/>
  <c r="K109" i="2"/>
  <c r="E107" i="8"/>
  <c r="F107" i="8"/>
  <c r="G107" i="8"/>
  <c r="N109" i="2"/>
  <c r="H107" i="8"/>
  <c r="A108" i="8"/>
  <c r="B108" i="8"/>
  <c r="P200" i="3"/>
  <c r="C108" i="8"/>
  <c r="D108" i="8"/>
  <c r="T110" i="2"/>
  <c r="U110" i="2"/>
  <c r="V110" i="2"/>
  <c r="W110" i="2"/>
  <c r="X110" i="2"/>
  <c r="K110" i="2"/>
  <c r="E108" i="8"/>
  <c r="F108" i="8"/>
  <c r="G108" i="8"/>
  <c r="N110" i="2"/>
  <c r="H108" i="8"/>
  <c r="A109" i="8"/>
  <c r="B109" i="8"/>
  <c r="P201" i="3"/>
  <c r="C109" i="8"/>
  <c r="D109" i="8"/>
  <c r="T111" i="2"/>
  <c r="U111" i="2"/>
  <c r="V111" i="2"/>
  <c r="W111" i="2"/>
  <c r="X111" i="2"/>
  <c r="K111" i="2"/>
  <c r="E109" i="8"/>
  <c r="F109" i="8"/>
  <c r="G109" i="8"/>
  <c r="N111" i="2"/>
  <c r="H109" i="8"/>
  <c r="A110" i="8"/>
  <c r="B110" i="8"/>
  <c r="P202" i="3"/>
  <c r="C110" i="8"/>
  <c r="D110" i="8"/>
  <c r="T112" i="2"/>
  <c r="U112" i="2"/>
  <c r="V112" i="2"/>
  <c r="W112" i="2"/>
  <c r="X112" i="2"/>
  <c r="K112" i="2"/>
  <c r="E110" i="8"/>
  <c r="F110" i="8"/>
  <c r="G110" i="8"/>
  <c r="N112" i="2"/>
  <c r="H110" i="8"/>
  <c r="A111" i="8"/>
  <c r="B111" i="8"/>
  <c r="P203" i="3"/>
  <c r="C111" i="8"/>
  <c r="D111" i="8"/>
  <c r="T113" i="2"/>
  <c r="U113" i="2"/>
  <c r="V113" i="2"/>
  <c r="W113" i="2"/>
  <c r="X113" i="2"/>
  <c r="K113" i="2"/>
  <c r="E111" i="8"/>
  <c r="F111" i="8"/>
  <c r="G111" i="8"/>
  <c r="N113" i="2"/>
  <c r="H111" i="8"/>
  <c r="A112" i="8"/>
  <c r="B112" i="8"/>
  <c r="P204" i="3"/>
  <c r="C112" i="8"/>
  <c r="D112" i="8"/>
  <c r="T114" i="2"/>
  <c r="U114" i="2"/>
  <c r="V114" i="2"/>
  <c r="W114" i="2"/>
  <c r="X114" i="2"/>
  <c r="K114" i="2"/>
  <c r="E112" i="8"/>
  <c r="F112" i="8"/>
  <c r="G112" i="8"/>
  <c r="N114" i="2"/>
  <c r="H112" i="8"/>
  <c r="A113" i="8"/>
  <c r="B113" i="8"/>
  <c r="P205" i="3"/>
  <c r="C113" i="8"/>
  <c r="D113" i="8"/>
  <c r="T115" i="2"/>
  <c r="U115" i="2"/>
  <c r="V115" i="2"/>
  <c r="W115" i="2"/>
  <c r="X115" i="2"/>
  <c r="K115" i="2"/>
  <c r="E113" i="8"/>
  <c r="F113" i="8"/>
  <c r="G113" i="8"/>
  <c r="N115" i="2"/>
  <c r="H113" i="8"/>
  <c r="A114" i="8"/>
  <c r="B114" i="8"/>
  <c r="P206" i="3"/>
  <c r="C114" i="8"/>
  <c r="D114" i="8"/>
  <c r="T116" i="2"/>
  <c r="U116" i="2"/>
  <c r="V116" i="2"/>
  <c r="W116" i="2"/>
  <c r="X116" i="2"/>
  <c r="K116" i="2"/>
  <c r="E114" i="8"/>
  <c r="F114" i="8"/>
  <c r="G114" i="8"/>
  <c r="N116" i="2"/>
  <c r="H114" i="8"/>
  <c r="A115" i="8"/>
  <c r="B115" i="8"/>
  <c r="P207" i="3"/>
  <c r="C115" i="8"/>
  <c r="D115" i="8"/>
  <c r="T117" i="2"/>
  <c r="U117" i="2"/>
  <c r="V117" i="2"/>
  <c r="W117" i="2"/>
  <c r="X117" i="2"/>
  <c r="K117" i="2"/>
  <c r="E115" i="8"/>
  <c r="F115" i="8"/>
  <c r="G115" i="8"/>
  <c r="N117" i="2"/>
  <c r="H115" i="8"/>
  <c r="A116" i="8"/>
  <c r="B116" i="8"/>
  <c r="P208" i="3"/>
  <c r="C116" i="8"/>
  <c r="D116" i="8"/>
  <c r="T118" i="2"/>
  <c r="U118" i="2"/>
  <c r="V118" i="2"/>
  <c r="W118" i="2"/>
  <c r="X118" i="2"/>
  <c r="K118" i="2"/>
  <c r="E116" i="8"/>
  <c r="F116" i="8"/>
  <c r="G116" i="8"/>
  <c r="N118" i="2"/>
  <c r="H116" i="8"/>
  <c r="A117" i="8"/>
  <c r="B117" i="8"/>
  <c r="P209" i="3"/>
  <c r="C117" i="8"/>
  <c r="D117" i="8"/>
  <c r="T119" i="2"/>
  <c r="U119" i="2"/>
  <c r="V119" i="2"/>
  <c r="W119" i="2"/>
  <c r="X119" i="2"/>
  <c r="K119" i="2"/>
  <c r="E117" i="8"/>
  <c r="F117" i="8"/>
  <c r="G117" i="8"/>
  <c r="N119" i="2"/>
  <c r="H117" i="8"/>
  <c r="A118" i="8"/>
  <c r="B118" i="8"/>
  <c r="P210" i="3"/>
  <c r="C118" i="8"/>
  <c r="D118" i="8"/>
  <c r="T120" i="2"/>
  <c r="U120" i="2"/>
  <c r="V120" i="2"/>
  <c r="W120" i="2"/>
  <c r="X120" i="2"/>
  <c r="K120" i="2"/>
  <c r="E118" i="8"/>
  <c r="F118" i="8"/>
  <c r="G118" i="8"/>
  <c r="N120" i="2"/>
  <c r="H118" i="8"/>
  <c r="A119" i="8"/>
  <c r="B119" i="8"/>
  <c r="P211" i="3"/>
  <c r="C119" i="8"/>
  <c r="D119" i="8"/>
  <c r="T121" i="2"/>
  <c r="U121" i="2"/>
  <c r="V121" i="2"/>
  <c r="W121" i="2"/>
  <c r="X121" i="2"/>
  <c r="K121" i="2"/>
  <c r="E119" i="8"/>
  <c r="F119" i="8"/>
  <c r="G119" i="8"/>
  <c r="N121" i="2"/>
  <c r="H119" i="8"/>
  <c r="A120" i="8"/>
  <c r="B120" i="8"/>
  <c r="P212" i="3"/>
  <c r="C120" i="8"/>
  <c r="D120" i="8"/>
  <c r="T122" i="2"/>
  <c r="U122" i="2"/>
  <c r="V122" i="2"/>
  <c r="W122" i="2"/>
  <c r="X122" i="2"/>
  <c r="K122" i="2"/>
  <c r="E120" i="8"/>
  <c r="F120" i="8"/>
  <c r="G120" i="8"/>
  <c r="N122" i="2"/>
  <c r="H120" i="8"/>
  <c r="A121" i="8"/>
  <c r="B121" i="8"/>
  <c r="P213" i="3"/>
  <c r="C121" i="8"/>
  <c r="D121" i="8"/>
  <c r="T123" i="2"/>
  <c r="U123" i="2"/>
  <c r="V123" i="2"/>
  <c r="W123" i="2"/>
  <c r="X123" i="2"/>
  <c r="K123" i="2"/>
  <c r="E121" i="8"/>
  <c r="F121" i="8"/>
  <c r="G121" i="8"/>
  <c r="N123" i="2"/>
  <c r="H121" i="8"/>
  <c r="A122" i="8"/>
  <c r="B122" i="8"/>
  <c r="P214" i="3"/>
  <c r="C122" i="8"/>
  <c r="D122" i="8"/>
  <c r="T124" i="2"/>
  <c r="U124" i="2"/>
  <c r="V124" i="2"/>
  <c r="W124" i="2"/>
  <c r="X124" i="2"/>
  <c r="K124" i="2"/>
  <c r="E122" i="8"/>
  <c r="F122" i="8"/>
  <c r="G122" i="8"/>
  <c r="N124" i="2"/>
  <c r="H122" i="8"/>
  <c r="A123" i="8"/>
  <c r="B123" i="8"/>
  <c r="P215" i="3"/>
  <c r="C123" i="8"/>
  <c r="D123" i="8"/>
  <c r="T125" i="2"/>
  <c r="U125" i="2"/>
  <c r="V125" i="2"/>
  <c r="W125" i="2"/>
  <c r="X125" i="2"/>
  <c r="K125" i="2"/>
  <c r="E123" i="8"/>
  <c r="F123" i="8"/>
  <c r="G123" i="8"/>
  <c r="N125" i="2"/>
  <c r="H123" i="8"/>
  <c r="A124" i="8"/>
  <c r="B124" i="8"/>
  <c r="P216" i="3"/>
  <c r="C124" i="8"/>
  <c r="D124" i="8"/>
  <c r="T126" i="2"/>
  <c r="U126" i="2"/>
  <c r="V126" i="2"/>
  <c r="W126" i="2"/>
  <c r="X126" i="2"/>
  <c r="K126" i="2"/>
  <c r="E124" i="8"/>
  <c r="F124" i="8"/>
  <c r="G124" i="8"/>
  <c r="N126" i="2"/>
  <c r="H124" i="8"/>
  <c r="A125" i="8"/>
  <c r="B125" i="8"/>
  <c r="P217" i="3"/>
  <c r="C125" i="8"/>
  <c r="D125" i="8"/>
  <c r="T127" i="2"/>
  <c r="U127" i="2"/>
  <c r="V127" i="2"/>
  <c r="W127" i="2"/>
  <c r="X127" i="2"/>
  <c r="K127" i="2"/>
  <c r="E125" i="8"/>
  <c r="F125" i="8"/>
  <c r="G125" i="8"/>
  <c r="N127" i="2"/>
  <c r="H125" i="8"/>
  <c r="A126" i="8"/>
  <c r="B126" i="8"/>
  <c r="P218" i="3"/>
  <c r="C126" i="8"/>
  <c r="D126" i="8"/>
  <c r="T128" i="2"/>
  <c r="U128" i="2"/>
  <c r="V128" i="2"/>
  <c r="W128" i="2"/>
  <c r="X128" i="2"/>
  <c r="K128" i="2"/>
  <c r="E126" i="8"/>
  <c r="F126" i="8"/>
  <c r="G126" i="8"/>
  <c r="N128" i="2"/>
  <c r="H126" i="8"/>
  <c r="A127" i="8"/>
  <c r="B127" i="8"/>
  <c r="P219" i="3"/>
  <c r="C127" i="8"/>
  <c r="D127" i="8"/>
  <c r="T129" i="2"/>
  <c r="U129" i="2"/>
  <c r="V129" i="2"/>
  <c r="W129" i="2"/>
  <c r="X129" i="2"/>
  <c r="K129" i="2"/>
  <c r="E127" i="8"/>
  <c r="F127" i="8"/>
  <c r="G127" i="8"/>
  <c r="N129" i="2"/>
  <c r="H127" i="8"/>
  <c r="A128" i="8"/>
  <c r="B128" i="8"/>
  <c r="P220" i="3"/>
  <c r="C128" i="8"/>
  <c r="D128" i="8"/>
  <c r="T130" i="2"/>
  <c r="U130" i="2"/>
  <c r="V130" i="2"/>
  <c r="W130" i="2"/>
  <c r="X130" i="2"/>
  <c r="K130" i="2"/>
  <c r="E128" i="8"/>
  <c r="F128" i="8"/>
  <c r="G128" i="8"/>
  <c r="N130" i="2"/>
  <c r="H128" i="8"/>
  <c r="A129" i="8"/>
  <c r="B129" i="8"/>
  <c r="P221" i="3"/>
  <c r="C129" i="8"/>
  <c r="D129" i="8"/>
  <c r="T131" i="2"/>
  <c r="U131" i="2"/>
  <c r="V131" i="2"/>
  <c r="W131" i="2"/>
  <c r="X131" i="2"/>
  <c r="K131" i="2"/>
  <c r="E129" i="8"/>
  <c r="F129" i="8"/>
  <c r="G129" i="8"/>
  <c r="N131" i="2"/>
  <c r="H129" i="8"/>
  <c r="A130" i="8"/>
  <c r="B130" i="8"/>
  <c r="P222" i="3"/>
  <c r="C130" i="8"/>
  <c r="D130" i="8"/>
  <c r="T132" i="2"/>
  <c r="U132" i="2"/>
  <c r="V132" i="2"/>
  <c r="W132" i="2"/>
  <c r="X132" i="2"/>
  <c r="K132" i="2"/>
  <c r="E130" i="8"/>
  <c r="F130" i="8"/>
  <c r="G130" i="8"/>
  <c r="N132" i="2"/>
  <c r="H130" i="8"/>
  <c r="A131" i="8"/>
  <c r="B131" i="8"/>
  <c r="P223" i="3"/>
  <c r="C131" i="8"/>
  <c r="D131" i="8"/>
  <c r="T133" i="2"/>
  <c r="U133" i="2"/>
  <c r="V133" i="2"/>
  <c r="W133" i="2"/>
  <c r="X133" i="2"/>
  <c r="K133" i="2"/>
  <c r="E131" i="8"/>
  <c r="F131" i="8"/>
  <c r="G131" i="8"/>
  <c r="N133" i="2"/>
  <c r="H131" i="8"/>
  <c r="A132" i="8"/>
  <c r="B132" i="8"/>
  <c r="P224" i="3"/>
  <c r="C132" i="8"/>
  <c r="D132" i="8"/>
  <c r="T134" i="2"/>
  <c r="U134" i="2"/>
  <c r="V134" i="2"/>
  <c r="W134" i="2"/>
  <c r="X134" i="2"/>
  <c r="K134" i="2"/>
  <c r="E132" i="8"/>
  <c r="F132" i="8"/>
  <c r="G132" i="8"/>
  <c r="N134" i="2"/>
  <c r="H132" i="8"/>
  <c r="A133" i="8"/>
  <c r="B133" i="8"/>
  <c r="P225" i="3"/>
  <c r="C133" i="8"/>
  <c r="D133" i="8"/>
  <c r="T135" i="2"/>
  <c r="U135" i="2"/>
  <c r="V135" i="2"/>
  <c r="W135" i="2"/>
  <c r="X135" i="2"/>
  <c r="K135" i="2"/>
  <c r="E133" i="8"/>
  <c r="F133" i="8"/>
  <c r="G133" i="8"/>
  <c r="N135" i="2"/>
  <c r="H133" i="8"/>
  <c r="A134" i="8"/>
  <c r="B134" i="8"/>
  <c r="P226" i="3"/>
  <c r="C134" i="8"/>
  <c r="D134" i="8"/>
  <c r="T136" i="2"/>
  <c r="U136" i="2"/>
  <c r="V136" i="2"/>
  <c r="W136" i="2"/>
  <c r="X136" i="2"/>
  <c r="K136" i="2"/>
  <c r="E134" i="8"/>
  <c r="F134" i="8"/>
  <c r="G134" i="8"/>
  <c r="N136" i="2"/>
  <c r="H134" i="8"/>
  <c r="A135" i="8"/>
  <c r="B135" i="8"/>
  <c r="P227" i="3"/>
  <c r="C135" i="8"/>
  <c r="D135" i="8"/>
  <c r="T137" i="2"/>
  <c r="U137" i="2"/>
  <c r="V137" i="2"/>
  <c r="W137" i="2"/>
  <c r="X137" i="2"/>
  <c r="K137" i="2"/>
  <c r="E135" i="8"/>
  <c r="F135" i="8"/>
  <c r="G135" i="8"/>
  <c r="N137" i="2"/>
  <c r="H135" i="8"/>
  <c r="A136" i="8"/>
  <c r="B136" i="8"/>
  <c r="P228" i="3"/>
  <c r="C136" i="8"/>
  <c r="D136" i="8"/>
  <c r="T138" i="2"/>
  <c r="U138" i="2"/>
  <c r="V138" i="2"/>
  <c r="W138" i="2"/>
  <c r="X138" i="2"/>
  <c r="K138" i="2"/>
  <c r="E136" i="8"/>
  <c r="F136" i="8"/>
  <c r="G136" i="8"/>
  <c r="N138" i="2"/>
  <c r="H136" i="8"/>
  <c r="A137" i="8"/>
  <c r="B137" i="8"/>
  <c r="P229" i="3"/>
  <c r="C137" i="8"/>
  <c r="D137" i="8"/>
  <c r="T139" i="2"/>
  <c r="U139" i="2"/>
  <c r="V139" i="2"/>
  <c r="W139" i="2"/>
  <c r="X139" i="2"/>
  <c r="K139" i="2"/>
  <c r="E137" i="8"/>
  <c r="F137" i="8"/>
  <c r="G137" i="8"/>
  <c r="N139" i="2"/>
  <c r="H137" i="8"/>
  <c r="A138" i="8"/>
  <c r="B138" i="8"/>
  <c r="P230" i="3"/>
  <c r="C138" i="8"/>
  <c r="D138" i="8"/>
  <c r="T140" i="2"/>
  <c r="U140" i="2"/>
  <c r="V140" i="2"/>
  <c r="W140" i="2"/>
  <c r="X140" i="2"/>
  <c r="K140" i="2"/>
  <c r="E138" i="8"/>
  <c r="F138" i="8"/>
  <c r="G138" i="8"/>
  <c r="N140" i="2"/>
  <c r="H138" i="8"/>
  <c r="A139" i="8"/>
  <c r="B139" i="8"/>
  <c r="P231" i="3"/>
  <c r="C139" i="8"/>
  <c r="D139" i="8"/>
  <c r="T141" i="2"/>
  <c r="U141" i="2"/>
  <c r="V141" i="2"/>
  <c r="W141" i="2"/>
  <c r="X141" i="2"/>
  <c r="K141" i="2"/>
  <c r="E139" i="8"/>
  <c r="F139" i="8"/>
  <c r="G139" i="8"/>
  <c r="N141" i="2"/>
  <c r="H139" i="8"/>
  <c r="A140" i="8"/>
  <c r="B140" i="8"/>
  <c r="P232" i="3"/>
  <c r="C140" i="8"/>
  <c r="D140" i="8"/>
  <c r="T142" i="2"/>
  <c r="U142" i="2"/>
  <c r="V142" i="2"/>
  <c r="W142" i="2"/>
  <c r="X142" i="2"/>
  <c r="K142" i="2"/>
  <c r="E140" i="8"/>
  <c r="F140" i="8"/>
  <c r="G140" i="8"/>
  <c r="N142" i="2"/>
  <c r="H140" i="8"/>
  <c r="A141" i="8"/>
  <c r="B141" i="8"/>
  <c r="P233" i="3"/>
  <c r="C141" i="8"/>
  <c r="D141" i="8"/>
  <c r="T143" i="2"/>
  <c r="U143" i="2"/>
  <c r="V143" i="2"/>
  <c r="W143" i="2"/>
  <c r="X143" i="2"/>
  <c r="K143" i="2"/>
  <c r="E141" i="8"/>
  <c r="F141" i="8"/>
  <c r="G141" i="8"/>
  <c r="N143" i="2"/>
  <c r="H141" i="8"/>
  <c r="A142" i="8"/>
  <c r="B142" i="8"/>
  <c r="P234" i="3"/>
  <c r="C142" i="8"/>
  <c r="D142" i="8"/>
  <c r="T144" i="2"/>
  <c r="U144" i="2"/>
  <c r="V144" i="2"/>
  <c r="W144" i="2"/>
  <c r="X144" i="2"/>
  <c r="K144" i="2"/>
  <c r="E142" i="8"/>
  <c r="F142" i="8"/>
  <c r="G142" i="8"/>
  <c r="N144" i="2"/>
  <c r="H142" i="8"/>
  <c r="A143" i="8"/>
  <c r="B143" i="8"/>
  <c r="P235" i="3"/>
  <c r="C143" i="8"/>
  <c r="D143" i="8"/>
  <c r="T145" i="2"/>
  <c r="U145" i="2"/>
  <c r="V145" i="2"/>
  <c r="W145" i="2"/>
  <c r="X145" i="2"/>
  <c r="K145" i="2"/>
  <c r="E143" i="8"/>
  <c r="F143" i="8"/>
  <c r="G143" i="8"/>
  <c r="N145" i="2"/>
  <c r="H143" i="8"/>
  <c r="A144" i="8"/>
  <c r="B144" i="8"/>
  <c r="P236" i="3"/>
  <c r="C144" i="8"/>
  <c r="D144" i="8"/>
  <c r="T146" i="2"/>
  <c r="U146" i="2"/>
  <c r="V146" i="2"/>
  <c r="W146" i="2"/>
  <c r="X146" i="2"/>
  <c r="K146" i="2"/>
  <c r="E144" i="8"/>
  <c r="F144" i="8"/>
  <c r="G144" i="8"/>
  <c r="N146" i="2"/>
  <c r="H144" i="8"/>
  <c r="A145" i="8"/>
  <c r="B145" i="8"/>
  <c r="P237" i="3"/>
  <c r="C145" i="8"/>
  <c r="D145" i="8"/>
  <c r="T147" i="2"/>
  <c r="U147" i="2"/>
  <c r="V147" i="2"/>
  <c r="W147" i="2"/>
  <c r="X147" i="2"/>
  <c r="K147" i="2"/>
  <c r="E145" i="8"/>
  <c r="F145" i="8"/>
  <c r="G145" i="8"/>
  <c r="N147" i="2"/>
  <c r="H145" i="8"/>
  <c r="A146" i="8"/>
  <c r="B146" i="8"/>
  <c r="P238" i="3"/>
  <c r="C146" i="8"/>
  <c r="D146" i="8"/>
  <c r="T148" i="2"/>
  <c r="U148" i="2"/>
  <c r="V148" i="2"/>
  <c r="W148" i="2"/>
  <c r="X148" i="2"/>
  <c r="K148" i="2"/>
  <c r="E146" i="8"/>
  <c r="F146" i="8"/>
  <c r="G146" i="8"/>
  <c r="N148" i="2"/>
  <c r="H146" i="8"/>
  <c r="A147" i="8"/>
  <c r="B147" i="8"/>
  <c r="P239" i="3"/>
  <c r="C147" i="8"/>
  <c r="D147" i="8"/>
  <c r="T149" i="2"/>
  <c r="U149" i="2"/>
  <c r="V149" i="2"/>
  <c r="W149" i="2"/>
  <c r="X149" i="2"/>
  <c r="K149" i="2"/>
  <c r="E147" i="8"/>
  <c r="F147" i="8"/>
  <c r="G147" i="8"/>
  <c r="N149" i="2"/>
  <c r="H147" i="8"/>
  <c r="A148" i="8"/>
  <c r="B148" i="8"/>
  <c r="P240" i="3"/>
  <c r="C148" i="8"/>
  <c r="D148" i="8"/>
  <c r="T150" i="2"/>
  <c r="U150" i="2"/>
  <c r="V150" i="2"/>
  <c r="W150" i="2"/>
  <c r="X150" i="2"/>
  <c r="K150" i="2"/>
  <c r="E148" i="8"/>
  <c r="F148" i="8"/>
  <c r="G148" i="8"/>
  <c r="N150" i="2"/>
  <c r="H148" i="8"/>
  <c r="A149" i="8"/>
  <c r="B149" i="8"/>
  <c r="P241" i="3"/>
  <c r="C149" i="8"/>
  <c r="D149" i="8"/>
  <c r="T151" i="2"/>
  <c r="U151" i="2"/>
  <c r="V151" i="2"/>
  <c r="W151" i="2"/>
  <c r="X151" i="2"/>
  <c r="K151" i="2"/>
  <c r="E149" i="8"/>
  <c r="F149" i="8"/>
  <c r="G149" i="8"/>
  <c r="N151" i="2"/>
  <c r="H149" i="8"/>
  <c r="A150" i="8"/>
  <c r="B150" i="8"/>
  <c r="P242" i="3"/>
  <c r="C150" i="8"/>
  <c r="D150" i="8"/>
  <c r="T152" i="2"/>
  <c r="U152" i="2"/>
  <c r="V152" i="2"/>
  <c r="W152" i="2"/>
  <c r="X152" i="2"/>
  <c r="K152" i="2"/>
  <c r="E150" i="8"/>
  <c r="F150" i="8"/>
  <c r="G150" i="8"/>
  <c r="N152" i="2"/>
  <c r="H150" i="8"/>
  <c r="A151" i="8"/>
  <c r="B151" i="8"/>
  <c r="P243" i="3"/>
  <c r="C151" i="8"/>
  <c r="D151" i="8"/>
  <c r="T153" i="2"/>
  <c r="U153" i="2"/>
  <c r="V153" i="2"/>
  <c r="W153" i="2"/>
  <c r="X153" i="2"/>
  <c r="K153" i="2"/>
  <c r="E151" i="8"/>
  <c r="F151" i="8"/>
  <c r="G151" i="8"/>
  <c r="N153" i="2"/>
  <c r="H151" i="8"/>
  <c r="A152" i="8"/>
  <c r="B152" i="8"/>
  <c r="P244" i="3"/>
  <c r="C152" i="8"/>
  <c r="D152" i="8"/>
  <c r="T154" i="2"/>
  <c r="U154" i="2"/>
  <c r="V154" i="2"/>
  <c r="W154" i="2"/>
  <c r="X154" i="2"/>
  <c r="K154" i="2"/>
  <c r="E152" i="8"/>
  <c r="F152" i="8"/>
  <c r="G152" i="8"/>
  <c r="N154" i="2"/>
  <c r="H152" i="8"/>
  <c r="A153" i="8"/>
  <c r="B153" i="8"/>
  <c r="P245" i="3"/>
  <c r="C153" i="8"/>
  <c r="D153" i="8"/>
  <c r="T155" i="2"/>
  <c r="U155" i="2"/>
  <c r="V155" i="2"/>
  <c r="W155" i="2"/>
  <c r="X155" i="2"/>
  <c r="K155" i="2"/>
  <c r="E153" i="8"/>
  <c r="F153" i="8"/>
  <c r="G153" i="8"/>
  <c r="N155" i="2"/>
  <c r="H153" i="8"/>
  <c r="A154" i="8"/>
  <c r="B154" i="8"/>
  <c r="P246" i="3"/>
  <c r="C154" i="8"/>
  <c r="D154" i="8"/>
  <c r="T156" i="2"/>
  <c r="U156" i="2"/>
  <c r="V156" i="2"/>
  <c r="W156" i="2"/>
  <c r="X156" i="2"/>
  <c r="K156" i="2"/>
  <c r="E154" i="8"/>
  <c r="F154" i="8"/>
  <c r="G154" i="8"/>
  <c r="N156" i="2"/>
  <c r="H154" i="8"/>
  <c r="A155" i="8"/>
  <c r="B155" i="8"/>
  <c r="P247" i="3"/>
  <c r="C155" i="8"/>
  <c r="D155" i="8"/>
  <c r="T157" i="2"/>
  <c r="U157" i="2"/>
  <c r="V157" i="2"/>
  <c r="W157" i="2"/>
  <c r="X157" i="2"/>
  <c r="K157" i="2"/>
  <c r="E155" i="8"/>
  <c r="F155" i="8"/>
  <c r="G155" i="8"/>
  <c r="N157" i="2"/>
  <c r="H155" i="8"/>
  <c r="A156" i="8"/>
  <c r="B156" i="8"/>
  <c r="P248" i="3"/>
  <c r="C156" i="8"/>
  <c r="D156" i="8"/>
  <c r="T158" i="2"/>
  <c r="U158" i="2"/>
  <c r="V158" i="2"/>
  <c r="W158" i="2"/>
  <c r="X158" i="2"/>
  <c r="K158" i="2"/>
  <c r="E156" i="8"/>
  <c r="F156" i="8"/>
  <c r="G156" i="8"/>
  <c r="N158" i="2"/>
  <c r="H156" i="8"/>
  <c r="A157" i="8"/>
  <c r="B157" i="8"/>
  <c r="P249" i="3"/>
  <c r="C157" i="8"/>
  <c r="D157" i="8"/>
  <c r="T159" i="2"/>
  <c r="U159" i="2"/>
  <c r="V159" i="2"/>
  <c r="W159" i="2"/>
  <c r="X159" i="2"/>
  <c r="K159" i="2"/>
  <c r="E157" i="8"/>
  <c r="F157" i="8"/>
  <c r="G157" i="8"/>
  <c r="N159" i="2"/>
  <c r="H157" i="8"/>
  <c r="A158" i="8"/>
  <c r="B158" i="8"/>
  <c r="P250" i="3"/>
  <c r="C158" i="8"/>
  <c r="D158" i="8"/>
  <c r="T160" i="2"/>
  <c r="U160" i="2"/>
  <c r="V160" i="2"/>
  <c r="W160" i="2"/>
  <c r="X160" i="2"/>
  <c r="K160" i="2"/>
  <c r="E158" i="8"/>
  <c r="F158" i="8"/>
  <c r="G158" i="8"/>
  <c r="N160" i="2"/>
  <c r="H158" i="8"/>
  <c r="A159" i="8"/>
  <c r="B159" i="8"/>
  <c r="P251" i="3"/>
  <c r="C159" i="8"/>
  <c r="D159" i="8"/>
  <c r="T161" i="2"/>
  <c r="U161" i="2"/>
  <c r="V161" i="2"/>
  <c r="W161" i="2"/>
  <c r="X161" i="2"/>
  <c r="K161" i="2"/>
  <c r="E159" i="8"/>
  <c r="F159" i="8"/>
  <c r="G159" i="8"/>
  <c r="N161" i="2"/>
  <c r="H159" i="8"/>
  <c r="A160" i="8"/>
  <c r="B160" i="8"/>
  <c r="P252" i="3"/>
  <c r="C160" i="8"/>
  <c r="D160" i="8"/>
  <c r="T162" i="2"/>
  <c r="U162" i="2"/>
  <c r="V162" i="2"/>
  <c r="W162" i="2"/>
  <c r="X162" i="2"/>
  <c r="K162" i="2"/>
  <c r="E160" i="8"/>
  <c r="F160" i="8"/>
  <c r="G160" i="8"/>
  <c r="N162" i="2"/>
  <c r="H160" i="8"/>
  <c r="A161" i="8"/>
  <c r="B161" i="8"/>
  <c r="P253" i="3"/>
  <c r="C161" i="8"/>
  <c r="D161" i="8"/>
  <c r="T163" i="2"/>
  <c r="U163" i="2"/>
  <c r="V163" i="2"/>
  <c r="W163" i="2"/>
  <c r="X163" i="2"/>
  <c r="K163" i="2"/>
  <c r="E161" i="8"/>
  <c r="F161" i="8"/>
  <c r="G161" i="8"/>
  <c r="N163" i="2"/>
  <c r="H161" i="8"/>
  <c r="A162" i="8"/>
  <c r="B162" i="8"/>
  <c r="P254" i="3"/>
  <c r="C162" i="8"/>
  <c r="D162" i="8"/>
  <c r="T164" i="2"/>
  <c r="U164" i="2"/>
  <c r="V164" i="2"/>
  <c r="W164" i="2"/>
  <c r="X164" i="2"/>
  <c r="K164" i="2"/>
  <c r="E162" i="8"/>
  <c r="F162" i="8"/>
  <c r="G162" i="8"/>
  <c r="N164" i="2"/>
  <c r="H162" i="8"/>
  <c r="A163" i="8"/>
  <c r="B163" i="8"/>
  <c r="P255" i="3"/>
  <c r="C163" i="8"/>
  <c r="D163" i="8"/>
  <c r="T165" i="2"/>
  <c r="U165" i="2"/>
  <c r="V165" i="2"/>
  <c r="W165" i="2"/>
  <c r="X165" i="2"/>
  <c r="K165" i="2"/>
  <c r="E163" i="8"/>
  <c r="F163" i="8"/>
  <c r="G163" i="8"/>
  <c r="N165" i="2"/>
  <c r="H163" i="8"/>
  <c r="A164" i="8"/>
  <c r="B164" i="8"/>
  <c r="P256" i="3"/>
  <c r="C164" i="8"/>
  <c r="D164" i="8"/>
  <c r="T166" i="2"/>
  <c r="U166" i="2"/>
  <c r="V166" i="2"/>
  <c r="W166" i="2"/>
  <c r="X166" i="2"/>
  <c r="K166" i="2"/>
  <c r="E164" i="8"/>
  <c r="F164" i="8"/>
  <c r="G164" i="8"/>
  <c r="N166" i="2"/>
  <c r="H164" i="8"/>
  <c r="A165" i="8"/>
  <c r="B165" i="8"/>
  <c r="P257" i="3"/>
  <c r="C165" i="8"/>
  <c r="D165" i="8"/>
  <c r="T167" i="2"/>
  <c r="U167" i="2"/>
  <c r="V167" i="2"/>
  <c r="W167" i="2"/>
  <c r="X167" i="2"/>
  <c r="K167" i="2"/>
  <c r="E165" i="8"/>
  <c r="F165" i="8"/>
  <c r="G165" i="8"/>
  <c r="N167" i="2"/>
  <c r="H165" i="8"/>
  <c r="A166" i="8"/>
  <c r="B166" i="8"/>
  <c r="P258" i="3"/>
  <c r="C166" i="8"/>
  <c r="D166" i="8"/>
  <c r="T168" i="2"/>
  <c r="U168" i="2"/>
  <c r="V168" i="2"/>
  <c r="W168" i="2"/>
  <c r="X168" i="2"/>
  <c r="K168" i="2"/>
  <c r="E166" i="8"/>
  <c r="F166" i="8"/>
  <c r="G166" i="8"/>
  <c r="N168" i="2"/>
  <c r="H166" i="8"/>
  <c r="A167" i="8"/>
  <c r="B167" i="8"/>
  <c r="P259" i="3"/>
  <c r="C167" i="8"/>
  <c r="D167" i="8"/>
  <c r="T169" i="2"/>
  <c r="U169" i="2"/>
  <c r="V169" i="2"/>
  <c r="W169" i="2"/>
  <c r="X169" i="2"/>
  <c r="K169" i="2"/>
  <c r="E167" i="8"/>
  <c r="F167" i="8"/>
  <c r="G167" i="8"/>
  <c r="N169" i="2"/>
  <c r="H167" i="8"/>
  <c r="A168" i="8"/>
  <c r="B168" i="8"/>
  <c r="P260" i="3"/>
  <c r="C168" i="8"/>
  <c r="D168" i="8"/>
  <c r="T170" i="2"/>
  <c r="U170" i="2"/>
  <c r="V170" i="2"/>
  <c r="W170" i="2"/>
  <c r="X170" i="2"/>
  <c r="K170" i="2"/>
  <c r="E168" i="8"/>
  <c r="F168" i="8"/>
  <c r="G168" i="8"/>
  <c r="N170" i="2"/>
  <c r="H168" i="8"/>
  <c r="A169" i="8"/>
  <c r="B169" i="8"/>
  <c r="P261" i="3"/>
  <c r="C169" i="8"/>
  <c r="D169" i="8"/>
  <c r="T171" i="2"/>
  <c r="U171" i="2"/>
  <c r="V171" i="2"/>
  <c r="W171" i="2"/>
  <c r="X171" i="2"/>
  <c r="K171" i="2"/>
  <c r="E169" i="8"/>
  <c r="F169" i="8"/>
  <c r="G169" i="8"/>
  <c r="N171" i="2"/>
  <c r="H169" i="8"/>
  <c r="A170" i="8"/>
  <c r="B170" i="8"/>
  <c r="P262" i="3"/>
  <c r="C170" i="8"/>
  <c r="D170" i="8"/>
  <c r="T172" i="2"/>
  <c r="U172" i="2"/>
  <c r="V172" i="2"/>
  <c r="W172" i="2"/>
  <c r="X172" i="2"/>
  <c r="K172" i="2"/>
  <c r="E170" i="8"/>
  <c r="F170" i="8"/>
  <c r="G170" i="8"/>
  <c r="N172" i="2"/>
  <c r="H170" i="8"/>
  <c r="A171" i="8"/>
  <c r="B171" i="8"/>
  <c r="P263" i="3"/>
  <c r="C171" i="8"/>
  <c r="D171" i="8"/>
  <c r="T173" i="2"/>
  <c r="U173" i="2"/>
  <c r="V173" i="2"/>
  <c r="W173" i="2"/>
  <c r="X173" i="2"/>
  <c r="K173" i="2"/>
  <c r="E171" i="8"/>
  <c r="F171" i="8"/>
  <c r="G171" i="8"/>
  <c r="N173" i="2"/>
  <c r="H171" i="8"/>
  <c r="A172" i="8"/>
  <c r="B172" i="8"/>
  <c r="P264" i="3"/>
  <c r="C172" i="8"/>
  <c r="D172" i="8"/>
  <c r="T174" i="2"/>
  <c r="U174" i="2"/>
  <c r="V174" i="2"/>
  <c r="W174" i="2"/>
  <c r="X174" i="2"/>
  <c r="K174" i="2"/>
  <c r="E172" i="8"/>
  <c r="F172" i="8"/>
  <c r="G172" i="8"/>
  <c r="N174" i="2"/>
  <c r="H172" i="8"/>
  <c r="A173" i="8"/>
  <c r="B173" i="8"/>
  <c r="P265" i="3"/>
  <c r="C173" i="8"/>
  <c r="D173" i="8"/>
  <c r="T175" i="2"/>
  <c r="U175" i="2"/>
  <c r="V175" i="2"/>
  <c r="W175" i="2"/>
  <c r="X175" i="2"/>
  <c r="K175" i="2"/>
  <c r="E173" i="8"/>
  <c r="F173" i="8"/>
  <c r="G173" i="8"/>
  <c r="N175" i="2"/>
  <c r="H173" i="8"/>
  <c r="A174" i="8"/>
  <c r="B174" i="8"/>
  <c r="P266" i="3"/>
  <c r="C174" i="8"/>
  <c r="D174" i="8"/>
  <c r="T176" i="2"/>
  <c r="U176" i="2"/>
  <c r="V176" i="2"/>
  <c r="W176" i="2"/>
  <c r="X176" i="2"/>
  <c r="K176" i="2"/>
  <c r="E174" i="8"/>
  <c r="F174" i="8"/>
  <c r="G174" i="8"/>
  <c r="N176" i="2"/>
  <c r="H174" i="8"/>
  <c r="A175" i="8"/>
  <c r="B175" i="8"/>
  <c r="P267" i="3"/>
  <c r="C175" i="8"/>
  <c r="D175" i="8"/>
  <c r="T177" i="2"/>
  <c r="U177" i="2"/>
  <c r="V177" i="2"/>
  <c r="W177" i="2"/>
  <c r="X177" i="2"/>
  <c r="K177" i="2"/>
  <c r="E175" i="8"/>
  <c r="F175" i="8"/>
  <c r="G175" i="8"/>
  <c r="N177" i="2"/>
  <c r="H175" i="8"/>
  <c r="A176" i="8"/>
  <c r="B176" i="8"/>
  <c r="P268" i="3"/>
  <c r="C176" i="8"/>
  <c r="D176" i="8"/>
  <c r="T178" i="2"/>
  <c r="U178" i="2"/>
  <c r="V178" i="2"/>
  <c r="W178" i="2"/>
  <c r="X178" i="2"/>
  <c r="K178" i="2"/>
  <c r="E176" i="8"/>
  <c r="F176" i="8"/>
  <c r="G176" i="8"/>
  <c r="N178" i="2"/>
  <c r="H176" i="8"/>
  <c r="A177" i="8"/>
  <c r="B177" i="8"/>
  <c r="P269" i="3"/>
  <c r="C177" i="8"/>
  <c r="D177" i="8"/>
  <c r="T179" i="2"/>
  <c r="U179" i="2"/>
  <c r="V179" i="2"/>
  <c r="W179" i="2"/>
  <c r="X179" i="2"/>
  <c r="K179" i="2"/>
  <c r="E177" i="8"/>
  <c r="F177" i="8"/>
  <c r="G177" i="8"/>
  <c r="N179" i="2"/>
  <c r="H177" i="8"/>
  <c r="A178" i="8"/>
  <c r="B178" i="8"/>
  <c r="P270" i="3"/>
  <c r="C178" i="8"/>
  <c r="D178" i="8"/>
  <c r="T180" i="2"/>
  <c r="U180" i="2"/>
  <c r="V180" i="2"/>
  <c r="W180" i="2"/>
  <c r="X180" i="2"/>
  <c r="K180" i="2"/>
  <c r="E178" i="8"/>
  <c r="F178" i="8"/>
  <c r="G178" i="8"/>
  <c r="N180" i="2"/>
  <c r="H178" i="8"/>
  <c r="A179" i="8"/>
  <c r="B179" i="8"/>
  <c r="P271" i="3"/>
  <c r="C179" i="8"/>
  <c r="D179" i="8"/>
  <c r="T181" i="2"/>
  <c r="U181" i="2"/>
  <c r="V181" i="2"/>
  <c r="W181" i="2"/>
  <c r="X181" i="2"/>
  <c r="K181" i="2"/>
  <c r="E179" i="8"/>
  <c r="F179" i="8"/>
  <c r="G179" i="8"/>
  <c r="N181" i="2"/>
  <c r="H179" i="8"/>
  <c r="A180" i="8"/>
  <c r="B180" i="8"/>
  <c r="P272" i="3"/>
  <c r="C180" i="8"/>
  <c r="D180" i="8"/>
  <c r="T182" i="2"/>
  <c r="U182" i="2"/>
  <c r="V182" i="2"/>
  <c r="W182" i="2"/>
  <c r="X182" i="2"/>
  <c r="K182" i="2"/>
  <c r="E180" i="8"/>
  <c r="F180" i="8"/>
  <c r="G180" i="8"/>
  <c r="N182" i="2"/>
  <c r="H180" i="8"/>
  <c r="A181" i="8"/>
  <c r="B181" i="8"/>
  <c r="P273" i="3"/>
  <c r="C181" i="8"/>
  <c r="D181" i="8"/>
  <c r="T183" i="2"/>
  <c r="U183" i="2"/>
  <c r="V183" i="2"/>
  <c r="W183" i="2"/>
  <c r="X183" i="2"/>
  <c r="K183" i="2"/>
  <c r="E181" i="8"/>
  <c r="F181" i="8"/>
  <c r="G181" i="8"/>
  <c r="N183" i="2"/>
  <c r="H181" i="8"/>
  <c r="A182" i="8"/>
  <c r="B182" i="8"/>
  <c r="P274" i="3"/>
  <c r="C182" i="8"/>
  <c r="D182" i="8"/>
  <c r="T184" i="2"/>
  <c r="U184" i="2"/>
  <c r="V184" i="2"/>
  <c r="W184" i="2"/>
  <c r="X184" i="2"/>
  <c r="K184" i="2"/>
  <c r="E182" i="8"/>
  <c r="F182" i="8"/>
  <c r="G182" i="8"/>
  <c r="N184" i="2"/>
  <c r="H182" i="8"/>
  <c r="A183" i="8"/>
  <c r="B183" i="8"/>
  <c r="P275" i="3"/>
  <c r="C183" i="8"/>
  <c r="D183" i="8"/>
  <c r="T185" i="2"/>
  <c r="U185" i="2"/>
  <c r="V185" i="2"/>
  <c r="W185" i="2"/>
  <c r="X185" i="2"/>
  <c r="K185" i="2"/>
  <c r="E183" i="8"/>
  <c r="F183" i="8"/>
  <c r="G183" i="8"/>
  <c r="N185" i="2"/>
  <c r="H183" i="8"/>
  <c r="A184" i="8"/>
  <c r="B184" i="8"/>
  <c r="P276" i="3"/>
  <c r="C184" i="8"/>
  <c r="D184" i="8"/>
  <c r="T186" i="2"/>
  <c r="U186" i="2"/>
  <c r="V186" i="2"/>
  <c r="W186" i="2"/>
  <c r="X186" i="2"/>
  <c r="K186" i="2"/>
  <c r="E184" i="8"/>
  <c r="F184" i="8"/>
  <c r="G184" i="8"/>
  <c r="N186" i="2"/>
  <c r="H184" i="8"/>
  <c r="A185" i="8"/>
  <c r="B185" i="8"/>
  <c r="P277" i="3"/>
  <c r="C185" i="8"/>
  <c r="D185" i="8"/>
  <c r="T187" i="2"/>
  <c r="U187" i="2"/>
  <c r="V187" i="2"/>
  <c r="W187" i="2"/>
  <c r="X187" i="2"/>
  <c r="K187" i="2"/>
  <c r="E185" i="8"/>
  <c r="F185" i="8"/>
  <c r="G185" i="8"/>
  <c r="N187" i="2"/>
  <c r="H185" i="8"/>
  <c r="A186" i="8"/>
  <c r="B186" i="8"/>
  <c r="P278" i="3"/>
  <c r="C186" i="8"/>
  <c r="D186" i="8"/>
  <c r="T188" i="2"/>
  <c r="U188" i="2"/>
  <c r="V188" i="2"/>
  <c r="W188" i="2"/>
  <c r="X188" i="2"/>
  <c r="K188" i="2"/>
  <c r="E186" i="8"/>
  <c r="F186" i="8"/>
  <c r="G186" i="8"/>
  <c r="N188" i="2"/>
  <c r="H186" i="8"/>
  <c r="A187" i="8"/>
  <c r="B187" i="8"/>
  <c r="P279" i="3"/>
  <c r="C187" i="8"/>
  <c r="D187" i="8"/>
  <c r="T189" i="2"/>
  <c r="U189" i="2"/>
  <c r="V189" i="2"/>
  <c r="W189" i="2"/>
  <c r="X189" i="2"/>
  <c r="K189" i="2"/>
  <c r="E187" i="8"/>
  <c r="F187" i="8"/>
  <c r="G187" i="8"/>
  <c r="N189" i="2"/>
  <c r="H187" i="8"/>
  <c r="A188" i="8"/>
  <c r="B188" i="8"/>
  <c r="P280" i="3"/>
  <c r="C188" i="8"/>
  <c r="D188" i="8"/>
  <c r="T190" i="2"/>
  <c r="U190" i="2"/>
  <c r="V190" i="2"/>
  <c r="W190" i="2"/>
  <c r="X190" i="2"/>
  <c r="K190" i="2"/>
  <c r="E188" i="8"/>
  <c r="F188" i="8"/>
  <c r="G188" i="8"/>
  <c r="N190" i="2"/>
  <c r="H188" i="8"/>
  <c r="A189" i="8"/>
  <c r="B189" i="8"/>
  <c r="P281" i="3"/>
  <c r="C189" i="8"/>
  <c r="D189" i="8"/>
  <c r="T191" i="2"/>
  <c r="U191" i="2"/>
  <c r="V191" i="2"/>
  <c r="W191" i="2"/>
  <c r="X191" i="2"/>
  <c r="K191" i="2"/>
  <c r="E189" i="8"/>
  <c r="F189" i="8"/>
  <c r="G189" i="8"/>
  <c r="N191" i="2"/>
  <c r="H189" i="8"/>
  <c r="A190" i="8"/>
  <c r="B190" i="8"/>
  <c r="P282" i="3"/>
  <c r="C190" i="8"/>
  <c r="D190" i="8"/>
  <c r="T192" i="2"/>
  <c r="U192" i="2"/>
  <c r="V192" i="2"/>
  <c r="W192" i="2"/>
  <c r="X192" i="2"/>
  <c r="K192" i="2"/>
  <c r="E190" i="8"/>
  <c r="F190" i="8"/>
  <c r="G190" i="8"/>
  <c r="N192" i="2"/>
  <c r="H190" i="8"/>
  <c r="A191" i="8"/>
  <c r="B191" i="8"/>
  <c r="P283" i="3"/>
  <c r="C191" i="8"/>
  <c r="D191" i="8"/>
  <c r="T193" i="2"/>
  <c r="U193" i="2"/>
  <c r="V193" i="2"/>
  <c r="W193" i="2"/>
  <c r="X193" i="2"/>
  <c r="K193" i="2"/>
  <c r="E191" i="8"/>
  <c r="F191" i="8"/>
  <c r="G191" i="8"/>
  <c r="N193" i="2"/>
  <c r="H191" i="8"/>
  <c r="A192" i="8"/>
  <c r="B192" i="8"/>
  <c r="P284" i="3"/>
  <c r="C192" i="8"/>
  <c r="D192" i="8"/>
  <c r="T194" i="2"/>
  <c r="U194" i="2"/>
  <c r="V194" i="2"/>
  <c r="W194" i="2"/>
  <c r="X194" i="2"/>
  <c r="K194" i="2"/>
  <c r="E192" i="8"/>
  <c r="F192" i="8"/>
  <c r="G192" i="8"/>
  <c r="N194" i="2"/>
  <c r="H192" i="8"/>
  <c r="A193" i="8"/>
  <c r="B193" i="8"/>
  <c r="P285" i="3"/>
  <c r="C193" i="8"/>
  <c r="D193" i="8"/>
  <c r="T195" i="2"/>
  <c r="U195" i="2"/>
  <c r="V195" i="2"/>
  <c r="W195" i="2"/>
  <c r="X195" i="2"/>
  <c r="K195" i="2"/>
  <c r="E193" i="8"/>
  <c r="F193" i="8"/>
  <c r="G193" i="8"/>
  <c r="N195" i="2"/>
  <c r="H193" i="8"/>
  <c r="A194" i="8"/>
  <c r="B194" i="8"/>
  <c r="P286" i="3"/>
  <c r="C194" i="8"/>
  <c r="D194" i="8"/>
  <c r="T196" i="2"/>
  <c r="U196" i="2"/>
  <c r="V196" i="2"/>
  <c r="W196" i="2"/>
  <c r="X196" i="2"/>
  <c r="K196" i="2"/>
  <c r="E194" i="8"/>
  <c r="F194" i="8"/>
  <c r="G194" i="8"/>
  <c r="N196" i="2"/>
  <c r="H194" i="8"/>
  <c r="A195" i="8"/>
  <c r="B195" i="8"/>
  <c r="P287" i="3"/>
  <c r="C195" i="8"/>
  <c r="D195" i="8"/>
  <c r="T197" i="2"/>
  <c r="U197" i="2"/>
  <c r="V197" i="2"/>
  <c r="W197" i="2"/>
  <c r="X197" i="2"/>
  <c r="K197" i="2"/>
  <c r="E195" i="8"/>
  <c r="F195" i="8"/>
  <c r="G195" i="8"/>
  <c r="N197" i="2"/>
  <c r="H195" i="8"/>
  <c r="A196" i="8"/>
  <c r="B196" i="8"/>
  <c r="P288" i="3"/>
  <c r="C196" i="8"/>
  <c r="D196" i="8"/>
  <c r="T198" i="2"/>
  <c r="U198" i="2"/>
  <c r="V198" i="2"/>
  <c r="W198" i="2"/>
  <c r="X198" i="2"/>
  <c r="K198" i="2"/>
  <c r="E196" i="8"/>
  <c r="F196" i="8"/>
  <c r="G196" i="8"/>
  <c r="N198" i="2"/>
  <c r="H196" i="8"/>
  <c r="A197" i="8"/>
  <c r="B197" i="8"/>
  <c r="P289" i="3"/>
  <c r="C197" i="8"/>
  <c r="D197" i="8"/>
  <c r="T199" i="2"/>
  <c r="U199" i="2"/>
  <c r="V199" i="2"/>
  <c r="W199" i="2"/>
  <c r="X199" i="2"/>
  <c r="K199" i="2"/>
  <c r="E197" i="8"/>
  <c r="F197" i="8"/>
  <c r="G197" i="8"/>
  <c r="N199" i="2"/>
  <c r="H197" i="8"/>
  <c r="A198" i="8"/>
  <c r="B198" i="8"/>
  <c r="P290" i="3"/>
  <c r="C198" i="8"/>
  <c r="D198" i="8"/>
  <c r="T200" i="2"/>
  <c r="U200" i="2"/>
  <c r="V200" i="2"/>
  <c r="W200" i="2"/>
  <c r="X200" i="2"/>
  <c r="K200" i="2"/>
  <c r="E198" i="8"/>
  <c r="F198" i="8"/>
  <c r="G198" i="8"/>
  <c r="N200" i="2"/>
  <c r="H198" i="8"/>
  <c r="A199" i="8"/>
  <c r="B199" i="8"/>
  <c r="P291" i="3"/>
  <c r="C199" i="8"/>
  <c r="D199" i="8"/>
  <c r="T201" i="2"/>
  <c r="U201" i="2"/>
  <c r="V201" i="2"/>
  <c r="W201" i="2"/>
  <c r="X201" i="2"/>
  <c r="K201" i="2"/>
  <c r="E199" i="8"/>
  <c r="F199" i="8"/>
  <c r="G199" i="8"/>
  <c r="N201" i="2"/>
  <c r="H199" i="8"/>
  <c r="A200" i="8"/>
  <c r="B200" i="8"/>
  <c r="P292" i="3"/>
  <c r="C200" i="8"/>
  <c r="D200" i="8"/>
  <c r="T202" i="2"/>
  <c r="U202" i="2"/>
  <c r="V202" i="2"/>
  <c r="W202" i="2"/>
  <c r="X202" i="2"/>
  <c r="K202" i="2"/>
  <c r="E200" i="8"/>
  <c r="F200" i="8"/>
  <c r="G200" i="8"/>
  <c r="N202" i="2"/>
  <c r="H200" i="8"/>
  <c r="A201" i="8"/>
  <c r="B201" i="8"/>
  <c r="P293" i="3"/>
  <c r="C201" i="8"/>
  <c r="D201" i="8"/>
  <c r="T203" i="2"/>
  <c r="U203" i="2"/>
  <c r="V203" i="2"/>
  <c r="W203" i="2"/>
  <c r="X203" i="2"/>
  <c r="K203" i="2"/>
  <c r="E201" i="8"/>
  <c r="F201" i="8"/>
  <c r="G201" i="8"/>
  <c r="N203" i="2"/>
  <c r="H201" i="8"/>
  <c r="A202" i="8"/>
  <c r="B202" i="8"/>
  <c r="P294" i="3"/>
  <c r="C202" i="8"/>
  <c r="D202" i="8"/>
  <c r="T204" i="2"/>
  <c r="U204" i="2"/>
  <c r="V204" i="2"/>
  <c r="W204" i="2"/>
  <c r="X204" i="2"/>
  <c r="K204" i="2"/>
  <c r="E202" i="8"/>
  <c r="F202" i="8"/>
  <c r="G202" i="8"/>
  <c r="N204" i="2"/>
  <c r="H202" i="8"/>
  <c r="A203" i="8"/>
  <c r="B203" i="8"/>
  <c r="P295" i="3"/>
  <c r="C203" i="8"/>
  <c r="D203" i="8"/>
  <c r="T205" i="2"/>
  <c r="U205" i="2"/>
  <c r="V205" i="2"/>
  <c r="W205" i="2"/>
  <c r="X205" i="2"/>
  <c r="K205" i="2"/>
  <c r="E203" i="8"/>
  <c r="F203" i="8"/>
  <c r="G203" i="8"/>
  <c r="N205" i="2"/>
  <c r="H203" i="8"/>
  <c r="A204" i="8"/>
  <c r="B204" i="8"/>
  <c r="P296" i="3"/>
  <c r="C204" i="8"/>
  <c r="D204" i="8"/>
  <c r="T206" i="2"/>
  <c r="U206" i="2"/>
  <c r="V206" i="2"/>
  <c r="W206" i="2"/>
  <c r="X206" i="2"/>
  <c r="K206" i="2"/>
  <c r="E204" i="8"/>
  <c r="F204" i="8"/>
  <c r="G204" i="8"/>
  <c r="N206" i="2"/>
  <c r="H204" i="8"/>
  <c r="A205" i="8"/>
  <c r="B205" i="8"/>
  <c r="P297" i="3"/>
  <c r="C205" i="8"/>
  <c r="D205" i="8"/>
  <c r="T207" i="2"/>
  <c r="U207" i="2"/>
  <c r="V207" i="2"/>
  <c r="W207" i="2"/>
  <c r="X207" i="2"/>
  <c r="K207" i="2"/>
  <c r="E205" i="8"/>
  <c r="F205" i="8"/>
  <c r="G205" i="8"/>
  <c r="N207" i="2"/>
  <c r="H205" i="8"/>
  <c r="A206" i="8"/>
  <c r="B206" i="8"/>
  <c r="P298" i="3"/>
  <c r="C206" i="8"/>
  <c r="D206" i="8"/>
  <c r="T208" i="2"/>
  <c r="U208" i="2"/>
  <c r="V208" i="2"/>
  <c r="W208" i="2"/>
  <c r="X208" i="2"/>
  <c r="K208" i="2"/>
  <c r="E206" i="8"/>
  <c r="F206" i="8"/>
  <c r="G206" i="8"/>
  <c r="N208" i="2"/>
  <c r="H206" i="8"/>
  <c r="A207" i="8"/>
  <c r="B207" i="8"/>
  <c r="P299" i="3"/>
  <c r="C207" i="8"/>
  <c r="D207" i="8"/>
  <c r="T209" i="2"/>
  <c r="U209" i="2"/>
  <c r="V209" i="2"/>
  <c r="W209" i="2"/>
  <c r="X209" i="2"/>
  <c r="K209" i="2"/>
  <c r="E207" i="8"/>
  <c r="F207" i="8"/>
  <c r="G207" i="8"/>
  <c r="N209" i="2"/>
  <c r="H207" i="8"/>
  <c r="A208" i="8"/>
  <c r="B208" i="8"/>
  <c r="P300" i="3"/>
  <c r="C208" i="8"/>
  <c r="D208" i="8"/>
  <c r="T210" i="2"/>
  <c r="U210" i="2"/>
  <c r="V210" i="2"/>
  <c r="W210" i="2"/>
  <c r="X210" i="2"/>
  <c r="K210" i="2"/>
  <c r="E208" i="8"/>
  <c r="F208" i="8"/>
  <c r="G208" i="8"/>
  <c r="N210" i="2"/>
  <c r="H208" i="8"/>
  <c r="A209" i="8"/>
  <c r="B209" i="8"/>
  <c r="P301" i="3"/>
  <c r="C209" i="8"/>
  <c r="D209" i="8"/>
  <c r="T211" i="2"/>
  <c r="U211" i="2"/>
  <c r="V211" i="2"/>
  <c r="W211" i="2"/>
  <c r="X211" i="2"/>
  <c r="K211" i="2"/>
  <c r="E209" i="8"/>
  <c r="F209" i="8"/>
  <c r="G209" i="8"/>
  <c r="N211" i="2"/>
  <c r="H209" i="8"/>
  <c r="A210" i="8"/>
  <c r="B210" i="8"/>
  <c r="P302" i="3"/>
  <c r="C210" i="8"/>
  <c r="D210" i="8"/>
  <c r="T212" i="2"/>
  <c r="U212" i="2"/>
  <c r="V212" i="2"/>
  <c r="W212" i="2"/>
  <c r="X212" i="2"/>
  <c r="K212" i="2"/>
  <c r="E210" i="8"/>
  <c r="F210" i="8"/>
  <c r="G210" i="8"/>
  <c r="N212" i="2"/>
  <c r="H210" i="8"/>
  <c r="A211" i="8"/>
  <c r="B211" i="8"/>
  <c r="P303" i="3"/>
  <c r="C211" i="8"/>
  <c r="D211" i="8"/>
  <c r="T213" i="2"/>
  <c r="U213" i="2"/>
  <c r="V213" i="2"/>
  <c r="W213" i="2"/>
  <c r="X213" i="2"/>
  <c r="K213" i="2"/>
  <c r="E211" i="8"/>
  <c r="F211" i="8"/>
  <c r="G211" i="8"/>
  <c r="N213" i="2"/>
  <c r="H211" i="8"/>
  <c r="A212" i="8"/>
  <c r="B212" i="8"/>
  <c r="P304" i="3"/>
  <c r="C212" i="8"/>
  <c r="D212" i="8"/>
  <c r="T214" i="2"/>
  <c r="U214" i="2"/>
  <c r="V214" i="2"/>
  <c r="W214" i="2"/>
  <c r="X214" i="2"/>
  <c r="K214" i="2"/>
  <c r="E212" i="8"/>
  <c r="F212" i="8"/>
  <c r="G212" i="8"/>
  <c r="N214" i="2"/>
  <c r="H212" i="8"/>
  <c r="A213" i="8"/>
  <c r="B213" i="8"/>
  <c r="P305" i="3"/>
  <c r="C213" i="8"/>
  <c r="D213" i="8"/>
  <c r="T215" i="2"/>
  <c r="U215" i="2"/>
  <c r="V215" i="2"/>
  <c r="W215" i="2"/>
  <c r="X215" i="2"/>
  <c r="K215" i="2"/>
  <c r="E213" i="8"/>
  <c r="F213" i="8"/>
  <c r="G213" i="8"/>
  <c r="N215" i="2"/>
  <c r="H213" i="8"/>
  <c r="A214" i="8"/>
  <c r="B214" i="8"/>
  <c r="P306" i="3"/>
  <c r="C214" i="8"/>
  <c r="D214" i="8"/>
  <c r="T216" i="2"/>
  <c r="U216" i="2"/>
  <c r="V216" i="2"/>
  <c r="W216" i="2"/>
  <c r="X216" i="2"/>
  <c r="K216" i="2"/>
  <c r="E214" i="8"/>
  <c r="F214" i="8"/>
  <c r="G214" i="8"/>
  <c r="N216" i="2"/>
  <c r="H214" i="8"/>
  <c r="A215" i="8"/>
  <c r="B215" i="8"/>
  <c r="P307" i="3"/>
  <c r="C215" i="8"/>
  <c r="D215" i="8"/>
  <c r="T217" i="2"/>
  <c r="U217" i="2"/>
  <c r="V217" i="2"/>
  <c r="W217" i="2"/>
  <c r="X217" i="2"/>
  <c r="K217" i="2"/>
  <c r="E215" i="8"/>
  <c r="F215" i="8"/>
  <c r="G215" i="8"/>
  <c r="N217" i="2"/>
  <c r="H215" i="8"/>
  <c r="A216" i="8"/>
  <c r="B216" i="8"/>
  <c r="P308" i="3"/>
  <c r="C216" i="8"/>
  <c r="D216" i="8"/>
  <c r="T218" i="2"/>
  <c r="U218" i="2"/>
  <c r="V218" i="2"/>
  <c r="W218" i="2"/>
  <c r="X218" i="2"/>
  <c r="K218" i="2"/>
  <c r="E216" i="8"/>
  <c r="F216" i="8"/>
  <c r="G216" i="8"/>
  <c r="N218" i="2"/>
  <c r="H216" i="8"/>
  <c r="A217" i="8"/>
  <c r="B217" i="8"/>
  <c r="P309" i="3"/>
  <c r="C217" i="8"/>
  <c r="D217" i="8"/>
  <c r="T219" i="2"/>
  <c r="U219" i="2"/>
  <c r="V219" i="2"/>
  <c r="W219" i="2"/>
  <c r="X219" i="2"/>
  <c r="K219" i="2"/>
  <c r="E217" i="8"/>
  <c r="F217" i="8"/>
  <c r="G217" i="8"/>
  <c r="N219" i="2"/>
  <c r="H217" i="8"/>
  <c r="A218" i="8"/>
  <c r="B218" i="8"/>
  <c r="P310" i="3"/>
  <c r="C218" i="8"/>
  <c r="D218" i="8"/>
  <c r="T220" i="2"/>
  <c r="U220" i="2"/>
  <c r="V220" i="2"/>
  <c r="W220" i="2"/>
  <c r="X220" i="2"/>
  <c r="K220" i="2"/>
  <c r="E218" i="8"/>
  <c r="F218" i="8"/>
  <c r="G218" i="8"/>
  <c r="N220" i="2"/>
  <c r="H218" i="8"/>
  <c r="A219" i="8"/>
  <c r="B219" i="8"/>
  <c r="P311" i="3"/>
  <c r="C219" i="8"/>
  <c r="D219" i="8"/>
  <c r="T221" i="2"/>
  <c r="U221" i="2"/>
  <c r="V221" i="2"/>
  <c r="W221" i="2"/>
  <c r="X221" i="2"/>
  <c r="K221" i="2"/>
  <c r="E219" i="8"/>
  <c r="F219" i="8"/>
  <c r="G219" i="8"/>
  <c r="N221" i="2"/>
  <c r="H219" i="8"/>
  <c r="A220" i="8"/>
  <c r="B220" i="8"/>
  <c r="P312" i="3"/>
  <c r="C220" i="8"/>
  <c r="D220" i="8"/>
  <c r="T222" i="2"/>
  <c r="U222" i="2"/>
  <c r="V222" i="2"/>
  <c r="W222" i="2"/>
  <c r="X222" i="2"/>
  <c r="K222" i="2"/>
  <c r="E220" i="8"/>
  <c r="F220" i="8"/>
  <c r="G220" i="8"/>
  <c r="N222" i="2"/>
  <c r="H220" i="8"/>
  <c r="A221" i="8"/>
  <c r="B221" i="8"/>
  <c r="P313" i="3"/>
  <c r="C221" i="8"/>
  <c r="D221" i="8"/>
  <c r="T223" i="2"/>
  <c r="U223" i="2"/>
  <c r="V223" i="2"/>
  <c r="W223" i="2"/>
  <c r="X223" i="2"/>
  <c r="K223" i="2"/>
  <c r="E221" i="8"/>
  <c r="F221" i="8"/>
  <c r="G221" i="8"/>
  <c r="N223" i="2"/>
  <c r="H221" i="8"/>
  <c r="A222" i="8"/>
  <c r="B222" i="8"/>
  <c r="P314" i="3"/>
  <c r="C222" i="8"/>
  <c r="D222" i="8"/>
  <c r="T224" i="2"/>
  <c r="U224" i="2"/>
  <c r="V224" i="2"/>
  <c r="W224" i="2"/>
  <c r="X224" i="2"/>
  <c r="K224" i="2"/>
  <c r="E222" i="8"/>
  <c r="F222" i="8"/>
  <c r="G222" i="8"/>
  <c r="N224" i="2"/>
  <c r="H222" i="8"/>
  <c r="A223" i="8"/>
  <c r="B223" i="8"/>
  <c r="P315" i="3"/>
  <c r="C223" i="8"/>
  <c r="D223" i="8"/>
  <c r="T225" i="2"/>
  <c r="U225" i="2"/>
  <c r="V225" i="2"/>
  <c r="W225" i="2"/>
  <c r="X225" i="2"/>
  <c r="K225" i="2"/>
  <c r="E223" i="8"/>
  <c r="F223" i="8"/>
  <c r="G223" i="8"/>
  <c r="N225" i="2"/>
  <c r="H223" i="8"/>
  <c r="A224" i="8"/>
  <c r="B224" i="8"/>
  <c r="P316" i="3"/>
  <c r="C224" i="8"/>
  <c r="D224" i="8"/>
  <c r="T226" i="2"/>
  <c r="U226" i="2"/>
  <c r="V226" i="2"/>
  <c r="W226" i="2"/>
  <c r="X226" i="2"/>
  <c r="K226" i="2"/>
  <c r="E224" i="8"/>
  <c r="F224" i="8"/>
  <c r="G224" i="8"/>
  <c r="N226" i="2"/>
  <c r="H224" i="8"/>
  <c r="A225" i="8"/>
  <c r="B225" i="8"/>
  <c r="P317" i="3"/>
  <c r="C225" i="8"/>
  <c r="D225" i="8"/>
  <c r="T227" i="2"/>
  <c r="U227" i="2"/>
  <c r="V227" i="2"/>
  <c r="W227" i="2"/>
  <c r="X227" i="2"/>
  <c r="K227" i="2"/>
  <c r="E225" i="8"/>
  <c r="F225" i="8"/>
  <c r="G225" i="8"/>
  <c r="N227" i="2"/>
  <c r="H225" i="8"/>
  <c r="A226" i="8"/>
  <c r="B226" i="8"/>
  <c r="P318" i="3"/>
  <c r="C226" i="8"/>
  <c r="D226" i="8"/>
  <c r="T228" i="2"/>
  <c r="U228" i="2"/>
  <c r="V228" i="2"/>
  <c r="W228" i="2"/>
  <c r="X228" i="2"/>
  <c r="K228" i="2"/>
  <c r="E226" i="8"/>
  <c r="F226" i="8"/>
  <c r="G226" i="8"/>
  <c r="N228" i="2"/>
  <c r="H226" i="8"/>
  <c r="A227" i="8"/>
  <c r="B227" i="8"/>
  <c r="P319" i="3"/>
  <c r="C227" i="8"/>
  <c r="D227" i="8"/>
  <c r="T229" i="2"/>
  <c r="U229" i="2"/>
  <c r="V229" i="2"/>
  <c r="W229" i="2"/>
  <c r="X229" i="2"/>
  <c r="K229" i="2"/>
  <c r="E227" i="8"/>
  <c r="F227" i="8"/>
  <c r="G227" i="8"/>
  <c r="N229" i="2"/>
  <c r="H227" i="8"/>
  <c r="A228" i="8"/>
  <c r="B228" i="8"/>
  <c r="P320" i="3"/>
  <c r="C228" i="8"/>
  <c r="D228" i="8"/>
  <c r="T230" i="2"/>
  <c r="U230" i="2"/>
  <c r="V230" i="2"/>
  <c r="W230" i="2"/>
  <c r="X230" i="2"/>
  <c r="K230" i="2"/>
  <c r="E228" i="8"/>
  <c r="F228" i="8"/>
  <c r="G228" i="8"/>
  <c r="N230" i="2"/>
  <c r="H228" i="8"/>
  <c r="A229" i="8"/>
  <c r="B229" i="8"/>
  <c r="P321" i="3"/>
  <c r="C229" i="8"/>
  <c r="D229" i="8"/>
  <c r="T231" i="2"/>
  <c r="U231" i="2"/>
  <c r="V231" i="2"/>
  <c r="W231" i="2"/>
  <c r="X231" i="2"/>
  <c r="K231" i="2"/>
  <c r="E229" i="8"/>
  <c r="F229" i="8"/>
  <c r="G229" i="8"/>
  <c r="N231" i="2"/>
  <c r="H229" i="8"/>
  <c r="A230" i="8"/>
  <c r="B230" i="8"/>
  <c r="P322" i="3"/>
  <c r="C230" i="8"/>
  <c r="D230" i="8"/>
  <c r="T232" i="2"/>
  <c r="U232" i="2"/>
  <c r="V232" i="2"/>
  <c r="W232" i="2"/>
  <c r="X232" i="2"/>
  <c r="K232" i="2"/>
  <c r="E230" i="8"/>
  <c r="F230" i="8"/>
  <c r="G230" i="8"/>
  <c r="N232" i="2"/>
  <c r="H230" i="8"/>
  <c r="A231" i="8"/>
  <c r="B231" i="8"/>
  <c r="P323" i="3"/>
  <c r="C231" i="8"/>
  <c r="D231" i="8"/>
  <c r="T233" i="2"/>
  <c r="U233" i="2"/>
  <c r="V233" i="2"/>
  <c r="W233" i="2"/>
  <c r="X233" i="2"/>
  <c r="K233" i="2"/>
  <c r="E231" i="8"/>
  <c r="F231" i="8"/>
  <c r="G231" i="8"/>
  <c r="N233" i="2"/>
  <c r="H231" i="8"/>
  <c r="A232" i="8"/>
  <c r="B232" i="8"/>
  <c r="P324" i="3"/>
  <c r="C232" i="8"/>
  <c r="D232" i="8"/>
  <c r="T234" i="2"/>
  <c r="U234" i="2"/>
  <c r="V234" i="2"/>
  <c r="W234" i="2"/>
  <c r="X234" i="2"/>
  <c r="K234" i="2"/>
  <c r="E232" i="8"/>
  <c r="F232" i="8"/>
  <c r="G232" i="8"/>
  <c r="N234" i="2"/>
  <c r="H232" i="8"/>
  <c r="A233" i="8"/>
  <c r="B233" i="8"/>
  <c r="P325" i="3"/>
  <c r="C233" i="8"/>
  <c r="D233" i="8"/>
  <c r="T235" i="2"/>
  <c r="U235" i="2"/>
  <c r="V235" i="2"/>
  <c r="W235" i="2"/>
  <c r="X235" i="2"/>
  <c r="K235" i="2"/>
  <c r="E233" i="8"/>
  <c r="F233" i="8"/>
  <c r="G233" i="8"/>
  <c r="N235" i="2"/>
  <c r="H233" i="8"/>
  <c r="A234" i="8"/>
  <c r="B234" i="8"/>
  <c r="P326" i="3"/>
  <c r="C234" i="8"/>
  <c r="D234" i="8"/>
  <c r="T236" i="2"/>
  <c r="U236" i="2"/>
  <c r="V236" i="2"/>
  <c r="W236" i="2"/>
  <c r="X236" i="2"/>
  <c r="K236" i="2"/>
  <c r="E234" i="8"/>
  <c r="F234" i="8"/>
  <c r="G234" i="8"/>
  <c r="N236" i="2"/>
  <c r="H234" i="8"/>
  <c r="A235" i="8"/>
  <c r="B235" i="8"/>
  <c r="P327" i="3"/>
  <c r="C235" i="8"/>
  <c r="D235" i="8"/>
  <c r="T237" i="2"/>
  <c r="U237" i="2"/>
  <c r="V237" i="2"/>
  <c r="W237" i="2"/>
  <c r="X237" i="2"/>
  <c r="K237" i="2"/>
  <c r="E235" i="8"/>
  <c r="F235" i="8"/>
  <c r="G235" i="8"/>
  <c r="N237" i="2"/>
  <c r="H235" i="8"/>
  <c r="A236" i="8"/>
  <c r="B236" i="8"/>
  <c r="P328" i="3"/>
  <c r="C236" i="8"/>
  <c r="D236" i="8"/>
  <c r="T238" i="2"/>
  <c r="U238" i="2"/>
  <c r="V238" i="2"/>
  <c r="W238" i="2"/>
  <c r="X238" i="2"/>
  <c r="K238" i="2"/>
  <c r="E236" i="8"/>
  <c r="F236" i="8"/>
  <c r="G236" i="8"/>
  <c r="N238" i="2"/>
  <c r="H236" i="8"/>
  <c r="A237" i="8"/>
  <c r="B237" i="8"/>
  <c r="P329" i="3"/>
  <c r="C237" i="8"/>
  <c r="D237" i="8"/>
  <c r="T239" i="2"/>
  <c r="U239" i="2"/>
  <c r="V239" i="2"/>
  <c r="W239" i="2"/>
  <c r="X239" i="2"/>
  <c r="K239" i="2"/>
  <c r="E237" i="8"/>
  <c r="F237" i="8"/>
  <c r="G237" i="8"/>
  <c r="N239" i="2"/>
  <c r="H237" i="8"/>
  <c r="A238" i="8"/>
  <c r="B238" i="8"/>
  <c r="P330" i="3"/>
  <c r="C238" i="8"/>
  <c r="D238" i="8"/>
  <c r="T240" i="2"/>
  <c r="U240" i="2"/>
  <c r="V240" i="2"/>
  <c r="W240" i="2"/>
  <c r="X240" i="2"/>
  <c r="K240" i="2"/>
  <c r="E238" i="8"/>
  <c r="F238" i="8"/>
  <c r="G238" i="8"/>
  <c r="N240" i="2"/>
  <c r="H238" i="8"/>
  <c r="A239" i="8"/>
  <c r="B239" i="8"/>
  <c r="P331" i="3"/>
  <c r="C239" i="8"/>
  <c r="D239" i="8"/>
  <c r="T241" i="2"/>
  <c r="U241" i="2"/>
  <c r="V241" i="2"/>
  <c r="W241" i="2"/>
  <c r="X241" i="2"/>
  <c r="K241" i="2"/>
  <c r="E239" i="8"/>
  <c r="F239" i="8"/>
  <c r="G239" i="8"/>
  <c r="N241" i="2"/>
  <c r="H239" i="8"/>
  <c r="A240" i="8"/>
  <c r="B240" i="8"/>
  <c r="P332" i="3"/>
  <c r="C240" i="8"/>
  <c r="D240" i="8"/>
  <c r="T242" i="2"/>
  <c r="U242" i="2"/>
  <c r="V242" i="2"/>
  <c r="W242" i="2"/>
  <c r="X242" i="2"/>
  <c r="K242" i="2"/>
  <c r="E240" i="8"/>
  <c r="F240" i="8"/>
  <c r="G240" i="8"/>
  <c r="N242" i="2"/>
  <c r="H240" i="8"/>
  <c r="A241" i="8"/>
  <c r="B241" i="8"/>
  <c r="P333" i="3"/>
  <c r="C241" i="8"/>
  <c r="D241" i="8"/>
  <c r="T243" i="2"/>
  <c r="U243" i="2"/>
  <c r="V243" i="2"/>
  <c r="W243" i="2"/>
  <c r="X243" i="2"/>
  <c r="K243" i="2"/>
  <c r="E241" i="8"/>
  <c r="F241" i="8"/>
  <c r="G241" i="8"/>
  <c r="N243" i="2"/>
  <c r="H241" i="8"/>
  <c r="A242" i="8"/>
  <c r="B242" i="8"/>
  <c r="P334" i="3"/>
  <c r="C242" i="8"/>
  <c r="D242" i="8"/>
  <c r="T244" i="2"/>
  <c r="U244" i="2"/>
  <c r="V244" i="2"/>
  <c r="W244" i="2"/>
  <c r="X244" i="2"/>
  <c r="K244" i="2"/>
  <c r="E242" i="8"/>
  <c r="F242" i="8"/>
  <c r="G242" i="8"/>
  <c r="N244" i="2"/>
  <c r="H242" i="8"/>
  <c r="A243" i="8"/>
  <c r="B243" i="8"/>
  <c r="P335" i="3"/>
  <c r="C243" i="8"/>
  <c r="D243" i="8"/>
  <c r="T245" i="2"/>
  <c r="U245" i="2"/>
  <c r="V245" i="2"/>
  <c r="W245" i="2"/>
  <c r="X245" i="2"/>
  <c r="K245" i="2"/>
  <c r="E243" i="8"/>
  <c r="F243" i="8"/>
  <c r="G243" i="8"/>
  <c r="N245" i="2"/>
  <c r="H243" i="8"/>
  <c r="A244" i="8"/>
  <c r="B244" i="8"/>
  <c r="P336" i="3"/>
  <c r="C244" i="8"/>
  <c r="D244" i="8"/>
  <c r="T246" i="2"/>
  <c r="U246" i="2"/>
  <c r="V246" i="2"/>
  <c r="W246" i="2"/>
  <c r="X246" i="2"/>
  <c r="K246" i="2"/>
  <c r="E244" i="8"/>
  <c r="F244" i="8"/>
  <c r="G244" i="8"/>
  <c r="N246" i="2"/>
  <c r="H244" i="8"/>
  <c r="A245" i="8"/>
  <c r="B245" i="8"/>
  <c r="P337" i="3"/>
  <c r="C245" i="8"/>
  <c r="D245" i="8"/>
  <c r="T247" i="2"/>
  <c r="U247" i="2"/>
  <c r="V247" i="2"/>
  <c r="W247" i="2"/>
  <c r="X247" i="2"/>
  <c r="K247" i="2"/>
  <c r="E245" i="8"/>
  <c r="F245" i="8"/>
  <c r="G245" i="8"/>
  <c r="N247" i="2"/>
  <c r="H245" i="8"/>
  <c r="A246" i="8"/>
  <c r="B246" i="8"/>
  <c r="P338" i="3"/>
  <c r="C246" i="8"/>
  <c r="D246" i="8"/>
  <c r="T248" i="2"/>
  <c r="U248" i="2"/>
  <c r="V248" i="2"/>
  <c r="W248" i="2"/>
  <c r="X248" i="2"/>
  <c r="K248" i="2"/>
  <c r="E246" i="8"/>
  <c r="F246" i="8"/>
  <c r="G246" i="8"/>
  <c r="N248" i="2"/>
  <c r="H246" i="8"/>
  <c r="A247" i="8"/>
  <c r="B247" i="8"/>
  <c r="P339" i="3"/>
  <c r="C247" i="8"/>
  <c r="D247" i="8"/>
  <c r="T249" i="2"/>
  <c r="U249" i="2"/>
  <c r="V249" i="2"/>
  <c r="W249" i="2"/>
  <c r="X249" i="2"/>
  <c r="K249" i="2"/>
  <c r="E247" i="8"/>
  <c r="F247" i="8"/>
  <c r="G247" i="8"/>
  <c r="N249" i="2"/>
  <c r="H247" i="8"/>
  <c r="A248" i="8"/>
  <c r="B248" i="8"/>
  <c r="P340" i="3"/>
  <c r="C248" i="8"/>
  <c r="D248" i="8"/>
  <c r="T250" i="2"/>
  <c r="U250" i="2"/>
  <c r="V250" i="2"/>
  <c r="W250" i="2"/>
  <c r="X250" i="2"/>
  <c r="K250" i="2"/>
  <c r="E248" i="8"/>
  <c r="F248" i="8"/>
  <c r="G248" i="8"/>
  <c r="N250" i="2"/>
  <c r="H248" i="8"/>
  <c r="A249" i="8"/>
  <c r="B249" i="8"/>
  <c r="P341" i="3"/>
  <c r="C249" i="8"/>
  <c r="D249" i="8"/>
  <c r="T251" i="2"/>
  <c r="U251" i="2"/>
  <c r="V251" i="2"/>
  <c r="W251" i="2"/>
  <c r="X251" i="2"/>
  <c r="K251" i="2"/>
  <c r="E249" i="8"/>
  <c r="F249" i="8"/>
  <c r="G249" i="8"/>
  <c r="N251" i="2"/>
  <c r="H249" i="8"/>
  <c r="A250" i="8"/>
  <c r="B250" i="8"/>
  <c r="P342" i="3"/>
  <c r="C250" i="8"/>
  <c r="D250" i="8"/>
  <c r="T252" i="2"/>
  <c r="U252" i="2"/>
  <c r="V252" i="2"/>
  <c r="W252" i="2"/>
  <c r="X252" i="2"/>
  <c r="K252" i="2"/>
  <c r="E250" i="8"/>
  <c r="F250" i="8"/>
  <c r="G250" i="8"/>
  <c r="N252" i="2"/>
  <c r="H250" i="8"/>
  <c r="A251" i="8"/>
  <c r="B251" i="8"/>
  <c r="P343" i="3"/>
  <c r="C251" i="8"/>
  <c r="D251" i="8"/>
  <c r="T253" i="2"/>
  <c r="U253" i="2"/>
  <c r="V253" i="2"/>
  <c r="W253" i="2"/>
  <c r="X253" i="2"/>
  <c r="K253" i="2"/>
  <c r="E251" i="8"/>
  <c r="F251" i="8"/>
  <c r="G251" i="8"/>
  <c r="N253" i="2"/>
  <c r="H251" i="8"/>
  <c r="A252" i="8"/>
  <c r="B252" i="8"/>
  <c r="P344" i="3"/>
  <c r="C252" i="8"/>
  <c r="D252" i="8"/>
  <c r="T254" i="2"/>
  <c r="U254" i="2"/>
  <c r="V254" i="2"/>
  <c r="W254" i="2"/>
  <c r="X254" i="2"/>
  <c r="K254" i="2"/>
  <c r="E252" i="8"/>
  <c r="F252" i="8"/>
  <c r="G252" i="8"/>
  <c r="N254" i="2"/>
  <c r="H252" i="8"/>
  <c r="A253" i="8"/>
  <c r="B253" i="8"/>
  <c r="P345" i="3"/>
  <c r="C253" i="8"/>
  <c r="D253" i="8"/>
  <c r="T255" i="2"/>
  <c r="U255" i="2"/>
  <c r="V255" i="2"/>
  <c r="W255" i="2"/>
  <c r="X255" i="2"/>
  <c r="K255" i="2"/>
  <c r="E253" i="8"/>
  <c r="F253" i="8"/>
  <c r="G253" i="8"/>
  <c r="N255" i="2"/>
  <c r="H253" i="8"/>
  <c r="A254" i="8"/>
  <c r="B254" i="8"/>
  <c r="P346" i="3"/>
  <c r="C254" i="8"/>
  <c r="D254" i="8"/>
  <c r="T256" i="2"/>
  <c r="U256" i="2"/>
  <c r="V256" i="2"/>
  <c r="W256" i="2"/>
  <c r="X256" i="2"/>
  <c r="K256" i="2"/>
  <c r="E254" i="8"/>
  <c r="F254" i="8"/>
  <c r="G254" i="8"/>
  <c r="N256" i="2"/>
  <c r="H254" i="8"/>
  <c r="A255" i="8"/>
  <c r="B255" i="8"/>
  <c r="P347" i="3"/>
  <c r="C255" i="8"/>
  <c r="D255" i="8"/>
  <c r="T257" i="2"/>
  <c r="U257" i="2"/>
  <c r="V257" i="2"/>
  <c r="W257" i="2"/>
  <c r="X257" i="2"/>
  <c r="K257" i="2"/>
  <c r="E255" i="8"/>
  <c r="F255" i="8"/>
  <c r="G255" i="8"/>
  <c r="N257" i="2"/>
  <c r="H255" i="8"/>
  <c r="A256" i="8"/>
  <c r="B256" i="8"/>
  <c r="P348" i="3"/>
  <c r="C256" i="8"/>
  <c r="D256" i="8"/>
  <c r="T258" i="2"/>
  <c r="U258" i="2"/>
  <c r="V258" i="2"/>
  <c r="W258" i="2"/>
  <c r="X258" i="2"/>
  <c r="K258" i="2"/>
  <c r="E256" i="8"/>
  <c r="F256" i="8"/>
  <c r="G256" i="8"/>
  <c r="N258" i="2"/>
  <c r="H256" i="8"/>
  <c r="A257" i="8"/>
  <c r="B257" i="8"/>
  <c r="P349" i="3"/>
  <c r="C257" i="8"/>
  <c r="D257" i="8"/>
  <c r="T259" i="2"/>
  <c r="U259" i="2"/>
  <c r="V259" i="2"/>
  <c r="W259" i="2"/>
  <c r="X259" i="2"/>
  <c r="K259" i="2"/>
  <c r="E257" i="8"/>
  <c r="F257" i="8"/>
  <c r="G257" i="8"/>
  <c r="N259" i="2"/>
  <c r="H257" i="8"/>
  <c r="A258" i="8"/>
  <c r="B258" i="8"/>
  <c r="P350" i="3"/>
  <c r="C258" i="8"/>
  <c r="D258" i="8"/>
  <c r="T260" i="2"/>
  <c r="U260" i="2"/>
  <c r="V260" i="2"/>
  <c r="W260" i="2"/>
  <c r="X260" i="2"/>
  <c r="K260" i="2"/>
  <c r="E258" i="8"/>
  <c r="F258" i="8"/>
  <c r="G258" i="8"/>
  <c r="N260" i="2"/>
  <c r="H258" i="8"/>
  <c r="A259" i="8"/>
  <c r="B259" i="8"/>
  <c r="P351" i="3"/>
  <c r="C259" i="8"/>
  <c r="D259" i="8"/>
  <c r="T261" i="2"/>
  <c r="U261" i="2"/>
  <c r="V261" i="2"/>
  <c r="W261" i="2"/>
  <c r="X261" i="2"/>
  <c r="K261" i="2"/>
  <c r="E259" i="8"/>
  <c r="F259" i="8"/>
  <c r="G259" i="8"/>
  <c r="N261" i="2"/>
  <c r="H259" i="8"/>
  <c r="A260" i="8"/>
  <c r="B260" i="8"/>
  <c r="P352" i="3"/>
  <c r="C260" i="8"/>
  <c r="D260" i="8"/>
  <c r="T262" i="2"/>
  <c r="U262" i="2"/>
  <c r="V262" i="2"/>
  <c r="W262" i="2"/>
  <c r="X262" i="2"/>
  <c r="K262" i="2"/>
  <c r="E260" i="8"/>
  <c r="F260" i="8"/>
  <c r="G260" i="8"/>
  <c r="N262" i="2"/>
  <c r="H260" i="8"/>
  <c r="A261" i="8"/>
  <c r="B261" i="8"/>
  <c r="P353" i="3"/>
  <c r="C261" i="8"/>
  <c r="D261" i="8"/>
  <c r="T263" i="2"/>
  <c r="U263" i="2"/>
  <c r="V263" i="2"/>
  <c r="W263" i="2"/>
  <c r="X263" i="2"/>
  <c r="K263" i="2"/>
  <c r="E261" i="8"/>
  <c r="F261" i="8"/>
  <c r="G261" i="8"/>
  <c r="N263" i="2"/>
  <c r="H261" i="8"/>
  <c r="A262" i="8"/>
  <c r="B262" i="8"/>
  <c r="P354" i="3"/>
  <c r="C262" i="8"/>
  <c r="D262" i="8"/>
  <c r="T264" i="2"/>
  <c r="U264" i="2"/>
  <c r="V264" i="2"/>
  <c r="W264" i="2"/>
  <c r="X264" i="2"/>
  <c r="K264" i="2"/>
  <c r="E262" i="8"/>
  <c r="F262" i="8"/>
  <c r="G262" i="8"/>
  <c r="N264" i="2"/>
  <c r="H262" i="8"/>
  <c r="A263" i="8"/>
  <c r="B263" i="8"/>
  <c r="P355" i="3"/>
  <c r="C263" i="8"/>
  <c r="D263" i="8"/>
  <c r="T265" i="2"/>
  <c r="U265" i="2"/>
  <c r="V265" i="2"/>
  <c r="W265" i="2"/>
  <c r="X265" i="2"/>
  <c r="K265" i="2"/>
  <c r="E263" i="8"/>
  <c r="F263" i="8"/>
  <c r="G263" i="8"/>
  <c r="N265" i="2"/>
  <c r="H263" i="8"/>
  <c r="A264" i="8"/>
  <c r="B264" i="8"/>
  <c r="P356" i="3"/>
  <c r="C264" i="8"/>
  <c r="D264" i="8"/>
  <c r="T266" i="2"/>
  <c r="U266" i="2"/>
  <c r="V266" i="2"/>
  <c r="W266" i="2"/>
  <c r="X266" i="2"/>
  <c r="K266" i="2"/>
  <c r="E264" i="8"/>
  <c r="F264" i="8"/>
  <c r="G264" i="8"/>
  <c r="N266" i="2"/>
  <c r="H264" i="8"/>
  <c r="A265" i="8"/>
  <c r="B265" i="8"/>
  <c r="P357" i="3"/>
  <c r="C265" i="8"/>
  <c r="D265" i="8"/>
  <c r="T267" i="2"/>
  <c r="U267" i="2"/>
  <c r="V267" i="2"/>
  <c r="W267" i="2"/>
  <c r="X267" i="2"/>
  <c r="K267" i="2"/>
  <c r="E265" i="8"/>
  <c r="F265" i="8"/>
  <c r="G265" i="8"/>
  <c r="N267" i="2"/>
  <c r="H265" i="8"/>
  <c r="A266" i="8"/>
  <c r="B266" i="8"/>
  <c r="P358" i="3"/>
  <c r="C266" i="8"/>
  <c r="D266" i="8"/>
  <c r="T268" i="2"/>
  <c r="U268" i="2"/>
  <c r="V268" i="2"/>
  <c r="W268" i="2"/>
  <c r="X268" i="2"/>
  <c r="K268" i="2"/>
  <c r="E266" i="8"/>
  <c r="F266" i="8"/>
  <c r="G266" i="8"/>
  <c r="N268" i="2"/>
  <c r="H266" i="8"/>
  <c r="A267" i="8"/>
  <c r="B267" i="8"/>
  <c r="P359" i="3"/>
  <c r="C267" i="8"/>
  <c r="D267" i="8"/>
  <c r="T269" i="2"/>
  <c r="U269" i="2"/>
  <c r="V269" i="2"/>
  <c r="W269" i="2"/>
  <c r="X269" i="2"/>
  <c r="K269" i="2"/>
  <c r="E267" i="8"/>
  <c r="F267" i="8"/>
  <c r="G267" i="8"/>
  <c r="N269" i="2"/>
  <c r="H267" i="8"/>
  <c r="A268" i="8"/>
  <c r="B268" i="8"/>
  <c r="P360" i="3"/>
  <c r="C268" i="8"/>
  <c r="D268" i="8"/>
  <c r="T270" i="2"/>
  <c r="U270" i="2"/>
  <c r="V270" i="2"/>
  <c r="W270" i="2"/>
  <c r="X270" i="2"/>
  <c r="K270" i="2"/>
  <c r="E268" i="8"/>
  <c r="F268" i="8"/>
  <c r="G268" i="8"/>
  <c r="N270" i="2"/>
  <c r="H268" i="8"/>
  <c r="A269" i="8"/>
  <c r="B269" i="8"/>
  <c r="P361" i="3"/>
  <c r="C269" i="8"/>
  <c r="D269" i="8"/>
  <c r="T271" i="2"/>
  <c r="U271" i="2"/>
  <c r="V271" i="2"/>
  <c r="W271" i="2"/>
  <c r="X271" i="2"/>
  <c r="K271" i="2"/>
  <c r="E269" i="8"/>
  <c r="F269" i="8"/>
  <c r="G269" i="8"/>
  <c r="N271" i="2"/>
  <c r="H269" i="8"/>
  <c r="A270" i="8"/>
  <c r="B270" i="8"/>
  <c r="P362" i="3"/>
  <c r="C270" i="8"/>
  <c r="D270" i="8"/>
  <c r="T272" i="2"/>
  <c r="U272" i="2"/>
  <c r="V272" i="2"/>
  <c r="W272" i="2"/>
  <c r="X272" i="2"/>
  <c r="K272" i="2"/>
  <c r="E270" i="8"/>
  <c r="F270" i="8"/>
  <c r="G270" i="8"/>
  <c r="N272" i="2"/>
  <c r="H270" i="8"/>
  <c r="A271" i="8"/>
  <c r="B271" i="8"/>
  <c r="P363" i="3"/>
  <c r="C271" i="8"/>
  <c r="D271" i="8"/>
  <c r="T273" i="2"/>
  <c r="U273" i="2"/>
  <c r="V273" i="2"/>
  <c r="W273" i="2"/>
  <c r="X273" i="2"/>
  <c r="K273" i="2"/>
  <c r="E271" i="8"/>
  <c r="F271" i="8"/>
  <c r="G271" i="8"/>
  <c r="N273" i="2"/>
  <c r="H271" i="8"/>
  <c r="A272" i="8"/>
  <c r="B272" i="8"/>
  <c r="P364" i="3"/>
  <c r="C272" i="8"/>
  <c r="D272" i="8"/>
  <c r="T274" i="2"/>
  <c r="U274" i="2"/>
  <c r="V274" i="2"/>
  <c r="W274" i="2"/>
  <c r="X274" i="2"/>
  <c r="K274" i="2"/>
  <c r="E272" i="8"/>
  <c r="F272" i="8"/>
  <c r="G272" i="8"/>
  <c r="N274" i="2"/>
  <c r="H272" i="8"/>
  <c r="A273" i="8"/>
  <c r="B273" i="8"/>
  <c r="P365" i="3"/>
  <c r="C273" i="8"/>
  <c r="D273" i="8"/>
  <c r="T275" i="2"/>
  <c r="U275" i="2"/>
  <c r="V275" i="2"/>
  <c r="W275" i="2"/>
  <c r="X275" i="2"/>
  <c r="K275" i="2"/>
  <c r="E273" i="8"/>
  <c r="F273" i="8"/>
  <c r="G273" i="8"/>
  <c r="N275" i="2"/>
  <c r="H273" i="8"/>
  <c r="A274" i="8"/>
  <c r="B274" i="8"/>
  <c r="P366" i="3"/>
  <c r="C274" i="8"/>
  <c r="D274" i="8"/>
  <c r="T276" i="2"/>
  <c r="U276" i="2"/>
  <c r="V276" i="2"/>
  <c r="W276" i="2"/>
  <c r="X276" i="2"/>
  <c r="K276" i="2"/>
  <c r="E274" i="8"/>
  <c r="F274" i="8"/>
  <c r="G274" i="8"/>
  <c r="N276" i="2"/>
  <c r="H274" i="8"/>
  <c r="A275" i="8"/>
  <c r="B275" i="8"/>
  <c r="P367" i="3"/>
  <c r="C275" i="8"/>
  <c r="D275" i="8"/>
  <c r="T277" i="2"/>
  <c r="U277" i="2"/>
  <c r="V277" i="2"/>
  <c r="W277" i="2"/>
  <c r="X277" i="2"/>
  <c r="K277" i="2"/>
  <c r="E275" i="8"/>
  <c r="F275" i="8"/>
  <c r="G275" i="8"/>
  <c r="N277" i="2"/>
  <c r="H275" i="8"/>
  <c r="A276" i="8"/>
  <c r="B276" i="8"/>
  <c r="P368" i="3"/>
  <c r="C276" i="8"/>
  <c r="D276" i="8"/>
  <c r="T278" i="2"/>
  <c r="U278" i="2"/>
  <c r="V278" i="2"/>
  <c r="W278" i="2"/>
  <c r="X278" i="2"/>
  <c r="K278" i="2"/>
  <c r="E276" i="8"/>
  <c r="F276" i="8"/>
  <c r="G276" i="8"/>
  <c r="N278" i="2"/>
  <c r="H276" i="8"/>
  <c r="A277" i="8"/>
  <c r="B277" i="8"/>
  <c r="P369" i="3"/>
  <c r="C277" i="8"/>
  <c r="D277" i="8"/>
  <c r="T279" i="2"/>
  <c r="U279" i="2"/>
  <c r="V279" i="2"/>
  <c r="W279" i="2"/>
  <c r="X279" i="2"/>
  <c r="K279" i="2"/>
  <c r="E277" i="8"/>
  <c r="F277" i="8"/>
  <c r="G277" i="8"/>
  <c r="N279" i="2"/>
  <c r="H277" i="8"/>
  <c r="A278" i="8"/>
  <c r="B278" i="8"/>
  <c r="P370" i="3"/>
  <c r="C278" i="8"/>
  <c r="D278" i="8"/>
  <c r="T280" i="2"/>
  <c r="U280" i="2"/>
  <c r="V280" i="2"/>
  <c r="W280" i="2"/>
  <c r="X280" i="2"/>
  <c r="K280" i="2"/>
  <c r="E278" i="8"/>
  <c r="F278" i="8"/>
  <c r="G278" i="8"/>
  <c r="N280" i="2"/>
  <c r="H278" i="8"/>
  <c r="A279" i="8"/>
  <c r="B279" i="8"/>
  <c r="P371" i="3"/>
  <c r="C279" i="8"/>
  <c r="D279" i="8"/>
  <c r="T281" i="2"/>
  <c r="U281" i="2"/>
  <c r="V281" i="2"/>
  <c r="W281" i="2"/>
  <c r="X281" i="2"/>
  <c r="K281" i="2"/>
  <c r="E279" i="8"/>
  <c r="F279" i="8"/>
  <c r="G279" i="8"/>
  <c r="N281" i="2"/>
  <c r="H279" i="8"/>
  <c r="A280" i="8"/>
  <c r="B280" i="8"/>
  <c r="P372" i="3"/>
  <c r="C280" i="8"/>
  <c r="D280" i="8"/>
  <c r="T282" i="2"/>
  <c r="U282" i="2"/>
  <c r="V282" i="2"/>
  <c r="W282" i="2"/>
  <c r="X282" i="2"/>
  <c r="K282" i="2"/>
  <c r="E280" i="8"/>
  <c r="F280" i="8"/>
  <c r="G280" i="8"/>
  <c r="N282" i="2"/>
  <c r="H280" i="8"/>
  <c r="A281" i="8"/>
  <c r="B281" i="8"/>
  <c r="P373" i="3"/>
  <c r="C281" i="8"/>
  <c r="D281" i="8"/>
  <c r="T283" i="2"/>
  <c r="U283" i="2"/>
  <c r="V283" i="2"/>
  <c r="W283" i="2"/>
  <c r="X283" i="2"/>
  <c r="K283" i="2"/>
  <c r="E281" i="8"/>
  <c r="F281" i="8"/>
  <c r="G281" i="8"/>
  <c r="N283" i="2"/>
  <c r="H281" i="8"/>
  <c r="A282" i="8"/>
  <c r="B282" i="8"/>
  <c r="P374" i="3"/>
  <c r="C282" i="8"/>
  <c r="D282" i="8"/>
  <c r="T284" i="2"/>
  <c r="U284" i="2"/>
  <c r="V284" i="2"/>
  <c r="W284" i="2"/>
  <c r="X284" i="2"/>
  <c r="K284" i="2"/>
  <c r="E282" i="8"/>
  <c r="F282" i="8"/>
  <c r="G282" i="8"/>
  <c r="N284" i="2"/>
  <c r="H282" i="8"/>
  <c r="A283" i="8"/>
  <c r="B283" i="8"/>
  <c r="P375" i="3"/>
  <c r="C283" i="8"/>
  <c r="D283" i="8"/>
  <c r="T285" i="2"/>
  <c r="U285" i="2"/>
  <c r="V285" i="2"/>
  <c r="W285" i="2"/>
  <c r="X285" i="2"/>
  <c r="K285" i="2"/>
  <c r="E283" i="8"/>
  <c r="F283" i="8"/>
  <c r="G283" i="8"/>
  <c r="N285" i="2"/>
  <c r="H283" i="8"/>
  <c r="A284" i="8"/>
  <c r="B284" i="8"/>
  <c r="P376" i="3"/>
  <c r="C284" i="8"/>
  <c r="D284" i="8"/>
  <c r="T286" i="2"/>
  <c r="U286" i="2"/>
  <c r="V286" i="2"/>
  <c r="W286" i="2"/>
  <c r="X286" i="2"/>
  <c r="K286" i="2"/>
  <c r="E284" i="8"/>
  <c r="F284" i="8"/>
  <c r="G284" i="8"/>
  <c r="N286" i="2"/>
  <c r="H284" i="8"/>
  <c r="A285" i="8"/>
  <c r="B285" i="8"/>
  <c r="P377" i="3"/>
  <c r="C285" i="8"/>
  <c r="D285" i="8"/>
  <c r="T287" i="2"/>
  <c r="U287" i="2"/>
  <c r="V287" i="2"/>
  <c r="W287" i="2"/>
  <c r="X287" i="2"/>
  <c r="K287" i="2"/>
  <c r="E285" i="8"/>
  <c r="F285" i="8"/>
  <c r="G285" i="8"/>
  <c r="N287" i="2"/>
  <c r="H285" i="8"/>
  <c r="A286" i="8"/>
  <c r="B286" i="8"/>
  <c r="P378" i="3"/>
  <c r="C286" i="8"/>
  <c r="D286" i="8"/>
  <c r="T288" i="2"/>
  <c r="U288" i="2"/>
  <c r="V288" i="2"/>
  <c r="W288" i="2"/>
  <c r="X288" i="2"/>
  <c r="K288" i="2"/>
  <c r="E286" i="8"/>
  <c r="F286" i="8"/>
  <c r="G286" i="8"/>
  <c r="N288" i="2"/>
  <c r="H286" i="8"/>
  <c r="A287" i="8"/>
  <c r="B287" i="8"/>
  <c r="P379" i="3"/>
  <c r="C287" i="8"/>
  <c r="D287" i="8"/>
  <c r="T289" i="2"/>
  <c r="U289" i="2"/>
  <c r="V289" i="2"/>
  <c r="W289" i="2"/>
  <c r="X289" i="2"/>
  <c r="K289" i="2"/>
  <c r="E287" i="8"/>
  <c r="F287" i="8"/>
  <c r="G287" i="8"/>
  <c r="N289" i="2"/>
  <c r="H287" i="8"/>
  <c r="A288" i="8"/>
  <c r="B288" i="8"/>
  <c r="P380" i="3"/>
  <c r="C288" i="8"/>
  <c r="D288" i="8"/>
  <c r="T290" i="2"/>
  <c r="U290" i="2"/>
  <c r="V290" i="2"/>
  <c r="W290" i="2"/>
  <c r="X290" i="2"/>
  <c r="K290" i="2"/>
  <c r="E288" i="8"/>
  <c r="F288" i="8"/>
  <c r="G288" i="8"/>
  <c r="N290" i="2"/>
  <c r="H288" i="8"/>
  <c r="A289" i="8"/>
  <c r="B289" i="8"/>
  <c r="P381" i="3"/>
  <c r="C289" i="8"/>
  <c r="D289" i="8"/>
  <c r="T291" i="2"/>
  <c r="U291" i="2"/>
  <c r="V291" i="2"/>
  <c r="W291" i="2"/>
  <c r="X291" i="2"/>
  <c r="K291" i="2"/>
  <c r="E289" i="8"/>
  <c r="F289" i="8"/>
  <c r="G289" i="8"/>
  <c r="N291" i="2"/>
  <c r="H289" i="8"/>
  <c r="A290" i="8"/>
  <c r="B290" i="8"/>
  <c r="P382" i="3"/>
  <c r="C290" i="8"/>
  <c r="D290" i="8"/>
  <c r="T292" i="2"/>
  <c r="U292" i="2"/>
  <c r="V292" i="2"/>
  <c r="W292" i="2"/>
  <c r="X292" i="2"/>
  <c r="K292" i="2"/>
  <c r="E290" i="8"/>
  <c r="F290" i="8"/>
  <c r="G290" i="8"/>
  <c r="N292" i="2"/>
  <c r="H290" i="8"/>
  <c r="A291" i="8"/>
  <c r="B291" i="8"/>
  <c r="P383" i="3"/>
  <c r="C291" i="8"/>
  <c r="D291" i="8"/>
  <c r="T293" i="2"/>
  <c r="U293" i="2"/>
  <c r="V293" i="2"/>
  <c r="W293" i="2"/>
  <c r="X293" i="2"/>
  <c r="K293" i="2"/>
  <c r="E291" i="8"/>
  <c r="F291" i="8"/>
  <c r="G291" i="8"/>
  <c r="N293" i="2"/>
  <c r="H291" i="8"/>
  <c r="A292" i="8"/>
  <c r="B292" i="8"/>
  <c r="P384" i="3"/>
  <c r="C292" i="8"/>
  <c r="D292" i="8"/>
  <c r="T294" i="2"/>
  <c r="U294" i="2"/>
  <c r="V294" i="2"/>
  <c r="W294" i="2"/>
  <c r="X294" i="2"/>
  <c r="K294" i="2"/>
  <c r="E292" i="8"/>
  <c r="F292" i="8"/>
  <c r="G292" i="8"/>
  <c r="N294" i="2"/>
  <c r="H292" i="8"/>
  <c r="A293" i="8"/>
  <c r="B293" i="8"/>
  <c r="P385" i="3"/>
  <c r="C293" i="8"/>
  <c r="D293" i="8"/>
  <c r="T295" i="2"/>
  <c r="U295" i="2"/>
  <c r="V295" i="2"/>
  <c r="W295" i="2"/>
  <c r="X295" i="2"/>
  <c r="K295" i="2"/>
  <c r="E293" i="8"/>
  <c r="F293" i="8"/>
  <c r="G293" i="8"/>
  <c r="N295" i="2"/>
  <c r="H293" i="8"/>
  <c r="A294" i="8"/>
  <c r="B294" i="8"/>
  <c r="P386" i="3"/>
  <c r="C294" i="8"/>
  <c r="D294" i="8"/>
  <c r="T296" i="2"/>
  <c r="U296" i="2"/>
  <c r="V296" i="2"/>
  <c r="W296" i="2"/>
  <c r="X296" i="2"/>
  <c r="K296" i="2"/>
  <c r="E294" i="8"/>
  <c r="F294" i="8"/>
  <c r="G294" i="8"/>
  <c r="N296" i="2"/>
  <c r="H294" i="8"/>
  <c r="A295" i="8"/>
  <c r="B295" i="8"/>
  <c r="P387" i="3"/>
  <c r="C295" i="8"/>
  <c r="D295" i="8"/>
  <c r="T297" i="2"/>
  <c r="U297" i="2"/>
  <c r="V297" i="2"/>
  <c r="W297" i="2"/>
  <c r="X297" i="2"/>
  <c r="K297" i="2"/>
  <c r="E295" i="8"/>
  <c r="F295" i="8"/>
  <c r="G295" i="8"/>
  <c r="N297" i="2"/>
  <c r="H295" i="8"/>
  <c r="A296" i="8"/>
  <c r="B296" i="8"/>
  <c r="P388" i="3"/>
  <c r="C296" i="8"/>
  <c r="D296" i="8"/>
  <c r="T298" i="2"/>
  <c r="U298" i="2"/>
  <c r="V298" i="2"/>
  <c r="W298" i="2"/>
  <c r="X298" i="2"/>
  <c r="K298" i="2"/>
  <c r="E296" i="8"/>
  <c r="F296" i="8"/>
  <c r="G296" i="8"/>
  <c r="N298" i="2"/>
  <c r="H296" i="8"/>
  <c r="A297" i="8"/>
  <c r="B297" i="8"/>
  <c r="P389" i="3"/>
  <c r="C297" i="8"/>
  <c r="D297" i="8"/>
  <c r="T299" i="2"/>
  <c r="U299" i="2"/>
  <c r="V299" i="2"/>
  <c r="W299" i="2"/>
  <c r="X299" i="2"/>
  <c r="K299" i="2"/>
  <c r="E297" i="8"/>
  <c r="F297" i="8"/>
  <c r="G297" i="8"/>
  <c r="N299" i="2"/>
  <c r="H297" i="8"/>
  <c r="A298" i="8"/>
  <c r="B298" i="8"/>
  <c r="P390" i="3"/>
  <c r="C298" i="8"/>
  <c r="D298" i="8"/>
  <c r="T300" i="2"/>
  <c r="U300" i="2"/>
  <c r="V300" i="2"/>
  <c r="W300" i="2"/>
  <c r="X300" i="2"/>
  <c r="K300" i="2"/>
  <c r="E298" i="8"/>
  <c r="F298" i="8"/>
  <c r="G298" i="8"/>
  <c r="N300" i="2"/>
  <c r="H298" i="8"/>
  <c r="A299" i="8"/>
  <c r="B299" i="8"/>
  <c r="P391" i="3"/>
  <c r="C299" i="8"/>
  <c r="D299" i="8"/>
  <c r="T301" i="2"/>
  <c r="U301" i="2"/>
  <c r="V301" i="2"/>
  <c r="W301" i="2"/>
  <c r="X301" i="2"/>
  <c r="K301" i="2"/>
  <c r="E299" i="8"/>
  <c r="F299" i="8"/>
  <c r="G299" i="8"/>
  <c r="N301" i="2"/>
  <c r="H299" i="8"/>
  <c r="A300" i="8"/>
  <c r="B300" i="8"/>
  <c r="P392" i="3"/>
  <c r="C300" i="8"/>
  <c r="D300" i="8"/>
  <c r="T302" i="2"/>
  <c r="U302" i="2"/>
  <c r="V302" i="2"/>
  <c r="W302" i="2"/>
  <c r="X302" i="2"/>
  <c r="K302" i="2"/>
  <c r="E300" i="8"/>
  <c r="F300" i="8"/>
  <c r="G300" i="8"/>
  <c r="N302" i="2"/>
  <c r="H300" i="8"/>
  <c r="A301" i="8"/>
  <c r="B301" i="8"/>
  <c r="P393" i="3"/>
  <c r="C301" i="8"/>
  <c r="D301" i="8"/>
  <c r="T303" i="2"/>
  <c r="U303" i="2"/>
  <c r="V303" i="2"/>
  <c r="W303" i="2"/>
  <c r="X303" i="2"/>
  <c r="K303" i="2"/>
  <c r="E301" i="8"/>
  <c r="F301" i="8"/>
  <c r="G301" i="8"/>
  <c r="N303" i="2"/>
  <c r="H301" i="8"/>
  <c r="A302" i="8"/>
  <c r="B302" i="8"/>
  <c r="P394" i="3"/>
  <c r="C302" i="8"/>
  <c r="D302" i="8"/>
  <c r="T304" i="2"/>
  <c r="U304" i="2"/>
  <c r="V304" i="2"/>
  <c r="W304" i="2"/>
  <c r="X304" i="2"/>
  <c r="K304" i="2"/>
  <c r="E302" i="8"/>
  <c r="F302" i="8"/>
  <c r="G302" i="8"/>
  <c r="N304" i="2"/>
  <c r="H302" i="8"/>
  <c r="A303" i="8"/>
  <c r="B303" i="8"/>
  <c r="P395" i="3"/>
  <c r="C303" i="8"/>
  <c r="D303" i="8"/>
  <c r="T305" i="2"/>
  <c r="U305" i="2"/>
  <c r="V305" i="2"/>
  <c r="W305" i="2"/>
  <c r="X305" i="2"/>
  <c r="K305" i="2"/>
  <c r="E303" i="8"/>
  <c r="F303" i="8"/>
  <c r="G303" i="8"/>
  <c r="N305" i="2"/>
  <c r="H303" i="8"/>
  <c r="A304" i="8"/>
  <c r="B304" i="8"/>
  <c r="P396" i="3"/>
  <c r="C304" i="8"/>
  <c r="D304" i="8"/>
  <c r="T306" i="2"/>
  <c r="U306" i="2"/>
  <c r="V306" i="2"/>
  <c r="W306" i="2"/>
  <c r="X306" i="2"/>
  <c r="K306" i="2"/>
  <c r="E304" i="8"/>
  <c r="F304" i="8"/>
  <c r="G304" i="8"/>
  <c r="N306" i="2"/>
  <c r="H304" i="8"/>
  <c r="A305" i="8"/>
  <c r="B305" i="8"/>
  <c r="P397" i="3"/>
  <c r="C305" i="8"/>
  <c r="D305" i="8"/>
  <c r="T307" i="2"/>
  <c r="U307" i="2"/>
  <c r="V307" i="2"/>
  <c r="W307" i="2"/>
  <c r="X307" i="2"/>
  <c r="K307" i="2"/>
  <c r="E305" i="8"/>
  <c r="F305" i="8"/>
  <c r="G305" i="8"/>
  <c r="N307" i="2"/>
  <c r="H305" i="8"/>
  <c r="A306" i="8"/>
  <c r="B306" i="8"/>
  <c r="P398" i="3"/>
  <c r="C306" i="8"/>
  <c r="D306" i="8"/>
  <c r="T308" i="2"/>
  <c r="U308" i="2"/>
  <c r="V308" i="2"/>
  <c r="W308" i="2"/>
  <c r="X308" i="2"/>
  <c r="K308" i="2"/>
  <c r="E306" i="8"/>
  <c r="F306" i="8"/>
  <c r="G306" i="8"/>
  <c r="N308" i="2"/>
  <c r="H306" i="8"/>
  <c r="A307" i="8"/>
  <c r="B307" i="8"/>
  <c r="P399" i="3"/>
  <c r="C307" i="8"/>
  <c r="D307" i="8"/>
  <c r="T309" i="2"/>
  <c r="U309" i="2"/>
  <c r="V309" i="2"/>
  <c r="W309" i="2"/>
  <c r="X309" i="2"/>
  <c r="K309" i="2"/>
  <c r="E307" i="8"/>
  <c r="F307" i="8"/>
  <c r="G307" i="8"/>
  <c r="N309" i="2"/>
  <c r="H307" i="8"/>
  <c r="A308" i="8"/>
  <c r="B308" i="8"/>
  <c r="P400" i="3"/>
  <c r="C308" i="8"/>
  <c r="D308" i="8"/>
  <c r="T310" i="2"/>
  <c r="U310" i="2"/>
  <c r="V310" i="2"/>
  <c r="W310" i="2"/>
  <c r="X310" i="2"/>
  <c r="K310" i="2"/>
  <c r="E308" i="8"/>
  <c r="F308" i="8"/>
  <c r="G308" i="8"/>
  <c r="N310" i="2"/>
  <c r="H308" i="8"/>
  <c r="A309" i="8"/>
  <c r="B309" i="8"/>
  <c r="P401" i="3"/>
  <c r="C309" i="8"/>
  <c r="D309" i="8"/>
  <c r="T311" i="2"/>
  <c r="U311" i="2"/>
  <c r="V311" i="2"/>
  <c r="W311" i="2"/>
  <c r="X311" i="2"/>
  <c r="K311" i="2"/>
  <c r="E309" i="8"/>
  <c r="F309" i="8"/>
  <c r="G309" i="8"/>
  <c r="N311" i="2"/>
  <c r="H309" i="8"/>
  <c r="A310" i="8"/>
  <c r="B310" i="8"/>
  <c r="P402" i="3"/>
  <c r="C310" i="8"/>
  <c r="D310" i="8"/>
  <c r="T312" i="2"/>
  <c r="U312" i="2"/>
  <c r="V312" i="2"/>
  <c r="W312" i="2"/>
  <c r="X312" i="2"/>
  <c r="K312" i="2"/>
  <c r="E310" i="8"/>
  <c r="F310" i="8"/>
  <c r="G310" i="8"/>
  <c r="N312" i="2"/>
  <c r="H310" i="8"/>
  <c r="A311" i="8"/>
  <c r="B311" i="8"/>
  <c r="P403" i="3"/>
  <c r="C311" i="8"/>
  <c r="D311" i="8"/>
  <c r="T313" i="2"/>
  <c r="U313" i="2"/>
  <c r="V313" i="2"/>
  <c r="W313" i="2"/>
  <c r="X313" i="2"/>
  <c r="K313" i="2"/>
  <c r="E311" i="8"/>
  <c r="F311" i="8"/>
  <c r="G311" i="8"/>
  <c r="N313" i="2"/>
  <c r="H311" i="8"/>
  <c r="A312" i="8"/>
  <c r="B312" i="8"/>
  <c r="P404" i="3"/>
  <c r="C312" i="8"/>
  <c r="D312" i="8"/>
  <c r="T314" i="2"/>
  <c r="U314" i="2"/>
  <c r="V314" i="2"/>
  <c r="W314" i="2"/>
  <c r="X314" i="2"/>
  <c r="K314" i="2"/>
  <c r="E312" i="8"/>
  <c r="F312" i="8"/>
  <c r="G312" i="8"/>
  <c r="N314" i="2"/>
  <c r="H312" i="8"/>
  <c r="A313" i="8"/>
  <c r="B313" i="8"/>
  <c r="P405" i="3"/>
  <c r="C313" i="8"/>
  <c r="D313" i="8"/>
  <c r="T315" i="2"/>
  <c r="U315" i="2"/>
  <c r="V315" i="2"/>
  <c r="W315" i="2"/>
  <c r="X315" i="2"/>
  <c r="K315" i="2"/>
  <c r="E313" i="8"/>
  <c r="F313" i="8"/>
  <c r="G313" i="8"/>
  <c r="N315" i="2"/>
  <c r="H313" i="8"/>
  <c r="A314" i="8"/>
  <c r="B314" i="8"/>
  <c r="P406" i="3"/>
  <c r="C314" i="8"/>
  <c r="D314" i="8"/>
  <c r="T316" i="2"/>
  <c r="U316" i="2"/>
  <c r="V316" i="2"/>
  <c r="W316" i="2"/>
  <c r="X316" i="2"/>
  <c r="K316" i="2"/>
  <c r="E314" i="8"/>
  <c r="F314" i="8"/>
  <c r="G314" i="8"/>
  <c r="N316" i="2"/>
  <c r="H314" i="8"/>
  <c r="A315" i="8"/>
  <c r="B315" i="8"/>
  <c r="P407" i="3"/>
  <c r="C315" i="8"/>
  <c r="D315" i="8"/>
  <c r="T317" i="2"/>
  <c r="U317" i="2"/>
  <c r="V317" i="2"/>
  <c r="W317" i="2"/>
  <c r="X317" i="2"/>
  <c r="K317" i="2"/>
  <c r="E315" i="8"/>
  <c r="F315" i="8"/>
  <c r="G315" i="8"/>
  <c r="N317" i="2"/>
  <c r="H315" i="8"/>
  <c r="A316" i="8"/>
  <c r="B316" i="8"/>
  <c r="P408" i="3"/>
  <c r="C316" i="8"/>
  <c r="D316" i="8"/>
  <c r="T318" i="2"/>
  <c r="U318" i="2"/>
  <c r="V318" i="2"/>
  <c r="W318" i="2"/>
  <c r="X318" i="2"/>
  <c r="K318" i="2"/>
  <c r="E316" i="8"/>
  <c r="F316" i="8"/>
  <c r="G316" i="8"/>
  <c r="N318" i="2"/>
  <c r="H316" i="8"/>
  <c r="A317" i="8"/>
  <c r="B317" i="8"/>
  <c r="P409" i="3"/>
  <c r="C317" i="8"/>
  <c r="D317" i="8"/>
  <c r="T319" i="2"/>
  <c r="U319" i="2"/>
  <c r="V319" i="2"/>
  <c r="W319" i="2"/>
  <c r="X319" i="2"/>
  <c r="K319" i="2"/>
  <c r="E317" i="8"/>
  <c r="F317" i="8"/>
  <c r="G317" i="8"/>
  <c r="N319" i="2"/>
  <c r="H317" i="8"/>
  <c r="A318" i="8"/>
  <c r="B318" i="8"/>
  <c r="P410" i="3"/>
  <c r="C318" i="8"/>
  <c r="D318" i="8"/>
  <c r="T320" i="2"/>
  <c r="U320" i="2"/>
  <c r="V320" i="2"/>
  <c r="W320" i="2"/>
  <c r="X320" i="2"/>
  <c r="K320" i="2"/>
  <c r="E318" i="8"/>
  <c r="F318" i="8"/>
  <c r="G318" i="8"/>
  <c r="N320" i="2"/>
  <c r="H318" i="8"/>
  <c r="A319" i="8"/>
  <c r="B319" i="8"/>
  <c r="P411" i="3"/>
  <c r="C319" i="8"/>
  <c r="D319" i="8"/>
  <c r="T321" i="2"/>
  <c r="U321" i="2"/>
  <c r="V321" i="2"/>
  <c r="W321" i="2"/>
  <c r="X321" i="2"/>
  <c r="K321" i="2"/>
  <c r="E319" i="8"/>
  <c r="F319" i="8"/>
  <c r="G319" i="8"/>
  <c r="N321" i="2"/>
  <c r="H319" i="8"/>
  <c r="A320" i="8"/>
  <c r="B320" i="8"/>
  <c r="P412" i="3"/>
  <c r="C320" i="8"/>
  <c r="D320" i="8"/>
  <c r="T322" i="2"/>
  <c r="U322" i="2"/>
  <c r="V322" i="2"/>
  <c r="W322" i="2"/>
  <c r="X322" i="2"/>
  <c r="K322" i="2"/>
  <c r="E320" i="8"/>
  <c r="F320" i="8"/>
  <c r="G320" i="8"/>
  <c r="N322" i="2"/>
  <c r="H320" i="8"/>
  <c r="A321" i="8"/>
  <c r="B321" i="8"/>
  <c r="P413" i="3"/>
  <c r="C321" i="8"/>
  <c r="D321" i="8"/>
  <c r="T323" i="2"/>
  <c r="U323" i="2"/>
  <c r="V323" i="2"/>
  <c r="W323" i="2"/>
  <c r="X323" i="2"/>
  <c r="K323" i="2"/>
  <c r="E321" i="8"/>
  <c r="F321" i="8"/>
  <c r="G321" i="8"/>
  <c r="N323" i="2"/>
  <c r="H321" i="8"/>
  <c r="A322" i="8"/>
  <c r="B322" i="8"/>
  <c r="P414" i="3"/>
  <c r="C322" i="8"/>
  <c r="D322" i="8"/>
  <c r="T324" i="2"/>
  <c r="U324" i="2"/>
  <c r="V324" i="2"/>
  <c r="W324" i="2"/>
  <c r="X324" i="2"/>
  <c r="K324" i="2"/>
  <c r="E322" i="8"/>
  <c r="F322" i="8"/>
  <c r="G322" i="8"/>
  <c r="N324" i="2"/>
  <c r="H322" i="8"/>
  <c r="A323" i="8"/>
  <c r="B323" i="8"/>
  <c r="P415" i="3"/>
  <c r="C323" i="8"/>
  <c r="D323" i="8"/>
  <c r="T325" i="2"/>
  <c r="U325" i="2"/>
  <c r="V325" i="2"/>
  <c r="W325" i="2"/>
  <c r="X325" i="2"/>
  <c r="K325" i="2"/>
  <c r="E323" i="8"/>
  <c r="F323" i="8"/>
  <c r="G323" i="8"/>
  <c r="N325" i="2"/>
  <c r="H323" i="8"/>
  <c r="A324" i="8"/>
  <c r="B324" i="8"/>
  <c r="P416" i="3"/>
  <c r="C324" i="8"/>
  <c r="D324" i="8"/>
  <c r="T326" i="2"/>
  <c r="U326" i="2"/>
  <c r="V326" i="2"/>
  <c r="W326" i="2"/>
  <c r="X326" i="2"/>
  <c r="K326" i="2"/>
  <c r="E324" i="8"/>
  <c r="F324" i="8"/>
  <c r="G324" i="8"/>
  <c r="N326" i="2"/>
  <c r="H324" i="8"/>
  <c r="A325" i="8"/>
  <c r="B325" i="8"/>
  <c r="P417" i="3"/>
  <c r="C325" i="8"/>
  <c r="D325" i="8"/>
  <c r="T327" i="2"/>
  <c r="U327" i="2"/>
  <c r="V327" i="2"/>
  <c r="W327" i="2"/>
  <c r="X327" i="2"/>
  <c r="K327" i="2"/>
  <c r="E325" i="8"/>
  <c r="F325" i="8"/>
  <c r="G325" i="8"/>
  <c r="N327" i="2"/>
  <c r="H325" i="8"/>
  <c r="A326" i="8"/>
  <c r="B326" i="8"/>
  <c r="P418" i="3"/>
  <c r="C326" i="8"/>
  <c r="D326" i="8"/>
  <c r="T328" i="2"/>
  <c r="U328" i="2"/>
  <c r="V328" i="2"/>
  <c r="W328" i="2"/>
  <c r="X328" i="2"/>
  <c r="K328" i="2"/>
  <c r="E326" i="8"/>
  <c r="F326" i="8"/>
  <c r="G326" i="8"/>
  <c r="N328" i="2"/>
  <c r="H326" i="8"/>
  <c r="A327" i="8"/>
  <c r="B327" i="8"/>
  <c r="P419" i="3"/>
  <c r="C327" i="8"/>
  <c r="D327" i="8"/>
  <c r="T329" i="2"/>
  <c r="U329" i="2"/>
  <c r="V329" i="2"/>
  <c r="W329" i="2"/>
  <c r="X329" i="2"/>
  <c r="K329" i="2"/>
  <c r="E327" i="8"/>
  <c r="F327" i="8"/>
  <c r="G327" i="8"/>
  <c r="N329" i="2"/>
  <c r="H327" i="8"/>
  <c r="A328" i="8"/>
  <c r="B328" i="8"/>
  <c r="P420" i="3"/>
  <c r="C328" i="8"/>
  <c r="D328" i="8"/>
  <c r="T330" i="2"/>
  <c r="U330" i="2"/>
  <c r="V330" i="2"/>
  <c r="W330" i="2"/>
  <c r="X330" i="2"/>
  <c r="K330" i="2"/>
  <c r="E328" i="8"/>
  <c r="F328" i="8"/>
  <c r="G328" i="8"/>
  <c r="N330" i="2"/>
  <c r="H328" i="8"/>
  <c r="A329" i="8"/>
  <c r="B329" i="8"/>
  <c r="P421" i="3"/>
  <c r="C329" i="8"/>
  <c r="D329" i="8"/>
  <c r="T331" i="2"/>
  <c r="U331" i="2"/>
  <c r="V331" i="2"/>
  <c r="W331" i="2"/>
  <c r="X331" i="2"/>
  <c r="K331" i="2"/>
  <c r="E329" i="8"/>
  <c r="F329" i="8"/>
  <c r="G329" i="8"/>
  <c r="N331" i="2"/>
  <c r="H329" i="8"/>
  <c r="A330" i="8"/>
  <c r="B330" i="8"/>
  <c r="P422" i="3"/>
  <c r="C330" i="8"/>
  <c r="D330" i="8"/>
  <c r="T332" i="2"/>
  <c r="U332" i="2"/>
  <c r="V332" i="2"/>
  <c r="W332" i="2"/>
  <c r="X332" i="2"/>
  <c r="K332" i="2"/>
  <c r="E330" i="8"/>
  <c r="F330" i="8"/>
  <c r="G330" i="8"/>
  <c r="N332" i="2"/>
  <c r="H330" i="8"/>
  <c r="A331" i="8"/>
  <c r="B331" i="8"/>
  <c r="P423" i="3"/>
  <c r="C331" i="8"/>
  <c r="D331" i="8"/>
  <c r="T333" i="2"/>
  <c r="U333" i="2"/>
  <c r="V333" i="2"/>
  <c r="W333" i="2"/>
  <c r="X333" i="2"/>
  <c r="K333" i="2"/>
  <c r="E331" i="8"/>
  <c r="F331" i="8"/>
  <c r="G331" i="8"/>
  <c r="N333" i="2"/>
  <c r="H331" i="8"/>
  <c r="A332" i="8"/>
  <c r="B332" i="8"/>
  <c r="P424" i="3"/>
  <c r="C332" i="8"/>
  <c r="D332" i="8"/>
  <c r="T334" i="2"/>
  <c r="U334" i="2"/>
  <c r="V334" i="2"/>
  <c r="W334" i="2"/>
  <c r="X334" i="2"/>
  <c r="K334" i="2"/>
  <c r="E332" i="8"/>
  <c r="F332" i="8"/>
  <c r="G332" i="8"/>
  <c r="N334" i="2"/>
  <c r="H332" i="8"/>
  <c r="A333" i="8"/>
  <c r="B333" i="8"/>
  <c r="P425" i="3"/>
  <c r="C333" i="8"/>
  <c r="D333" i="8"/>
  <c r="T335" i="2"/>
  <c r="U335" i="2"/>
  <c r="V335" i="2"/>
  <c r="W335" i="2"/>
  <c r="X335" i="2"/>
  <c r="K335" i="2"/>
  <c r="E333" i="8"/>
  <c r="F333" i="8"/>
  <c r="G333" i="8"/>
  <c r="N335" i="2"/>
  <c r="H333" i="8"/>
  <c r="A334" i="8"/>
  <c r="B334" i="8"/>
  <c r="P426" i="3"/>
  <c r="C334" i="8"/>
  <c r="D334" i="8"/>
  <c r="T336" i="2"/>
  <c r="U336" i="2"/>
  <c r="V336" i="2"/>
  <c r="W336" i="2"/>
  <c r="X336" i="2"/>
  <c r="K336" i="2"/>
  <c r="E334" i="8"/>
  <c r="F334" i="8"/>
  <c r="G334" i="8"/>
  <c r="N336" i="2"/>
  <c r="H334" i="8"/>
  <c r="A335" i="8"/>
  <c r="B335" i="8"/>
  <c r="P427" i="3"/>
  <c r="C335" i="8"/>
  <c r="D335" i="8"/>
  <c r="T337" i="2"/>
  <c r="U337" i="2"/>
  <c r="V337" i="2"/>
  <c r="W337" i="2"/>
  <c r="X337" i="2"/>
  <c r="K337" i="2"/>
  <c r="E335" i="8"/>
  <c r="F335" i="8"/>
  <c r="G335" i="8"/>
  <c r="N337" i="2"/>
  <c r="H335" i="8"/>
  <c r="A336" i="8"/>
  <c r="B336" i="8"/>
  <c r="P428" i="3"/>
  <c r="C336" i="8"/>
  <c r="D336" i="8"/>
  <c r="T338" i="2"/>
  <c r="U338" i="2"/>
  <c r="V338" i="2"/>
  <c r="W338" i="2"/>
  <c r="X338" i="2"/>
  <c r="K338" i="2"/>
  <c r="E336" i="8"/>
  <c r="F336" i="8"/>
  <c r="G336" i="8"/>
  <c r="N338" i="2"/>
  <c r="H336" i="8"/>
  <c r="A337" i="8"/>
  <c r="B337" i="8"/>
  <c r="P429" i="3"/>
  <c r="C337" i="8"/>
  <c r="D337" i="8"/>
  <c r="T339" i="2"/>
  <c r="U339" i="2"/>
  <c r="V339" i="2"/>
  <c r="W339" i="2"/>
  <c r="X339" i="2"/>
  <c r="K339" i="2"/>
  <c r="E337" i="8"/>
  <c r="F337" i="8"/>
  <c r="G337" i="8"/>
  <c r="N339" i="2"/>
  <c r="H337" i="8"/>
  <c r="A338" i="8"/>
  <c r="B338" i="8"/>
  <c r="P430" i="3"/>
  <c r="C338" i="8"/>
  <c r="D338" i="8"/>
  <c r="T340" i="2"/>
  <c r="U340" i="2"/>
  <c r="V340" i="2"/>
  <c r="W340" i="2"/>
  <c r="X340" i="2"/>
  <c r="K340" i="2"/>
  <c r="E338" i="8"/>
  <c r="F338" i="8"/>
  <c r="G338" i="8"/>
  <c r="N340" i="2"/>
  <c r="H338" i="8"/>
  <c r="A339" i="8"/>
  <c r="B339" i="8"/>
  <c r="P431" i="3"/>
  <c r="C339" i="8"/>
  <c r="D339" i="8"/>
  <c r="T341" i="2"/>
  <c r="U341" i="2"/>
  <c r="V341" i="2"/>
  <c r="W341" i="2"/>
  <c r="X341" i="2"/>
  <c r="K341" i="2"/>
  <c r="E339" i="8"/>
  <c r="F339" i="8"/>
  <c r="G339" i="8"/>
  <c r="N341" i="2"/>
  <c r="H339" i="8"/>
  <c r="A340" i="8"/>
  <c r="B340" i="8"/>
  <c r="P432" i="3"/>
  <c r="C340" i="8"/>
  <c r="D340" i="8"/>
  <c r="T342" i="2"/>
  <c r="U342" i="2"/>
  <c r="V342" i="2"/>
  <c r="W342" i="2"/>
  <c r="X342" i="2"/>
  <c r="K342" i="2"/>
  <c r="E340" i="8"/>
  <c r="F340" i="8"/>
  <c r="G340" i="8"/>
  <c r="N342" i="2"/>
  <c r="H340" i="8"/>
  <c r="A341" i="8"/>
  <c r="B341" i="8"/>
  <c r="P433" i="3"/>
  <c r="C341" i="8"/>
  <c r="D341" i="8"/>
  <c r="T343" i="2"/>
  <c r="U343" i="2"/>
  <c r="V343" i="2"/>
  <c r="W343" i="2"/>
  <c r="X343" i="2"/>
  <c r="K343" i="2"/>
  <c r="E341" i="8"/>
  <c r="F341" i="8"/>
  <c r="G341" i="8"/>
  <c r="N343" i="2"/>
  <c r="H341" i="8"/>
  <c r="A342" i="8"/>
  <c r="B342" i="8"/>
  <c r="P434" i="3"/>
  <c r="C342" i="8"/>
  <c r="D342" i="8"/>
  <c r="T344" i="2"/>
  <c r="U344" i="2"/>
  <c r="V344" i="2"/>
  <c r="W344" i="2"/>
  <c r="X344" i="2"/>
  <c r="K344" i="2"/>
  <c r="E342" i="8"/>
  <c r="F342" i="8"/>
  <c r="G342" i="8"/>
  <c r="N344" i="2"/>
  <c r="H342" i="8"/>
  <c r="A343" i="8"/>
  <c r="B343" i="8"/>
  <c r="P435" i="3"/>
  <c r="C343" i="8"/>
  <c r="D343" i="8"/>
  <c r="T345" i="2"/>
  <c r="U345" i="2"/>
  <c r="V345" i="2"/>
  <c r="W345" i="2"/>
  <c r="X345" i="2"/>
  <c r="K345" i="2"/>
  <c r="E343" i="8"/>
  <c r="F343" i="8"/>
  <c r="G343" i="8"/>
  <c r="N345" i="2"/>
  <c r="H343" i="8"/>
  <c r="A344" i="8"/>
  <c r="B344" i="8"/>
  <c r="P436" i="3"/>
  <c r="C344" i="8"/>
  <c r="D344" i="8"/>
  <c r="T346" i="2"/>
  <c r="U346" i="2"/>
  <c r="V346" i="2"/>
  <c r="W346" i="2"/>
  <c r="X346" i="2"/>
  <c r="K346" i="2"/>
  <c r="E344" i="8"/>
  <c r="F344" i="8"/>
  <c r="G344" i="8"/>
  <c r="N346" i="2"/>
  <c r="H344" i="8"/>
  <c r="A345" i="8"/>
  <c r="B345" i="8"/>
  <c r="P437" i="3"/>
  <c r="C345" i="8"/>
  <c r="D345" i="8"/>
  <c r="T347" i="2"/>
  <c r="U347" i="2"/>
  <c r="V347" i="2"/>
  <c r="W347" i="2"/>
  <c r="X347" i="2"/>
  <c r="K347" i="2"/>
  <c r="E345" i="8"/>
  <c r="F345" i="8"/>
  <c r="G345" i="8"/>
  <c r="N347" i="2"/>
  <c r="H345" i="8"/>
  <c r="A346" i="8"/>
  <c r="B346" i="8"/>
  <c r="P438" i="3"/>
  <c r="C346" i="8"/>
  <c r="D346" i="8"/>
  <c r="T348" i="2"/>
  <c r="U348" i="2"/>
  <c r="V348" i="2"/>
  <c r="W348" i="2"/>
  <c r="X348" i="2"/>
  <c r="K348" i="2"/>
  <c r="E346" i="8"/>
  <c r="F346" i="8"/>
  <c r="G346" i="8"/>
  <c r="N348" i="2"/>
  <c r="H346" i="8"/>
  <c r="A347" i="8"/>
  <c r="B347" i="8"/>
  <c r="P439" i="3"/>
  <c r="C347" i="8"/>
  <c r="D347" i="8"/>
  <c r="T349" i="2"/>
  <c r="U349" i="2"/>
  <c r="V349" i="2"/>
  <c r="W349" i="2"/>
  <c r="X349" i="2"/>
  <c r="K349" i="2"/>
  <c r="E347" i="8"/>
  <c r="F347" i="8"/>
  <c r="G347" i="8"/>
  <c r="N349" i="2"/>
  <c r="H347" i="8"/>
  <c r="A348" i="8"/>
  <c r="B348" i="8"/>
  <c r="P440" i="3"/>
  <c r="C348" i="8"/>
  <c r="D348" i="8"/>
  <c r="T350" i="2"/>
  <c r="U350" i="2"/>
  <c r="V350" i="2"/>
  <c r="W350" i="2"/>
  <c r="X350" i="2"/>
  <c r="K350" i="2"/>
  <c r="E348" i="8"/>
  <c r="F348" i="8"/>
  <c r="G348" i="8"/>
  <c r="N350" i="2"/>
  <c r="H348" i="8"/>
  <c r="A349" i="8"/>
  <c r="B349" i="8"/>
  <c r="P441" i="3"/>
  <c r="C349" i="8"/>
  <c r="D349" i="8"/>
  <c r="T351" i="2"/>
  <c r="U351" i="2"/>
  <c r="V351" i="2"/>
  <c r="W351" i="2"/>
  <c r="X351" i="2"/>
  <c r="K351" i="2"/>
  <c r="E349" i="8"/>
  <c r="F349" i="8"/>
  <c r="G349" i="8"/>
  <c r="N351" i="2"/>
  <c r="H349" i="8"/>
  <c r="A350" i="8"/>
  <c r="B350" i="8"/>
  <c r="P442" i="3"/>
  <c r="C350" i="8"/>
  <c r="D350" i="8"/>
  <c r="T352" i="2"/>
  <c r="U352" i="2"/>
  <c r="V352" i="2"/>
  <c r="W352" i="2"/>
  <c r="X352" i="2"/>
  <c r="K352" i="2"/>
  <c r="E350" i="8"/>
  <c r="F350" i="8"/>
  <c r="G350" i="8"/>
  <c r="N352" i="2"/>
  <c r="H350" i="8"/>
  <c r="A351" i="8"/>
  <c r="B351" i="8"/>
  <c r="P443" i="3"/>
  <c r="C351" i="8"/>
  <c r="D351" i="8"/>
  <c r="T353" i="2"/>
  <c r="U353" i="2"/>
  <c r="V353" i="2"/>
  <c r="W353" i="2"/>
  <c r="X353" i="2"/>
  <c r="K353" i="2"/>
  <c r="E351" i="8"/>
  <c r="F351" i="8"/>
  <c r="G351" i="8"/>
  <c r="N353" i="2"/>
  <c r="H351" i="8"/>
  <c r="A352" i="8"/>
  <c r="B352" i="8"/>
  <c r="P444" i="3"/>
  <c r="C352" i="8"/>
  <c r="D352" i="8"/>
  <c r="T354" i="2"/>
  <c r="U354" i="2"/>
  <c r="V354" i="2"/>
  <c r="W354" i="2"/>
  <c r="X354" i="2"/>
  <c r="K354" i="2"/>
  <c r="E352" i="8"/>
  <c r="F352" i="8"/>
  <c r="G352" i="8"/>
  <c r="N354" i="2"/>
  <c r="H352" i="8"/>
  <c r="A353" i="8"/>
  <c r="B353" i="8"/>
  <c r="P445" i="3"/>
  <c r="C353" i="8"/>
  <c r="D353" i="8"/>
  <c r="T355" i="2"/>
  <c r="U355" i="2"/>
  <c r="V355" i="2"/>
  <c r="W355" i="2"/>
  <c r="X355" i="2"/>
  <c r="K355" i="2"/>
  <c r="E353" i="8"/>
  <c r="F353" i="8"/>
  <c r="G353" i="8"/>
  <c r="N355" i="2"/>
  <c r="H353" i="8"/>
  <c r="A354" i="8"/>
  <c r="B354" i="8"/>
  <c r="P446" i="3"/>
  <c r="C354" i="8"/>
  <c r="D354" i="8"/>
  <c r="T356" i="2"/>
  <c r="U356" i="2"/>
  <c r="V356" i="2"/>
  <c r="W356" i="2"/>
  <c r="X356" i="2"/>
  <c r="K356" i="2"/>
  <c r="E354" i="8"/>
  <c r="F354" i="8"/>
  <c r="G354" i="8"/>
  <c r="N356" i="2"/>
  <c r="H354" i="8"/>
  <c r="A355" i="8"/>
  <c r="B355" i="8"/>
  <c r="P447" i="3"/>
  <c r="C355" i="8"/>
  <c r="D355" i="8"/>
  <c r="T357" i="2"/>
  <c r="U357" i="2"/>
  <c r="V357" i="2"/>
  <c r="W357" i="2"/>
  <c r="X357" i="2"/>
  <c r="K357" i="2"/>
  <c r="E355" i="8"/>
  <c r="F355" i="8"/>
  <c r="G355" i="8"/>
  <c r="N357" i="2"/>
  <c r="H355" i="8"/>
  <c r="A356" i="8"/>
  <c r="B356" i="8"/>
  <c r="P448" i="3"/>
  <c r="C356" i="8"/>
  <c r="D356" i="8"/>
  <c r="T358" i="2"/>
  <c r="U358" i="2"/>
  <c r="V358" i="2"/>
  <c r="W358" i="2"/>
  <c r="X358" i="2"/>
  <c r="K358" i="2"/>
  <c r="E356" i="8"/>
  <c r="F356" i="8"/>
  <c r="G356" i="8"/>
  <c r="N358" i="2"/>
  <c r="H356" i="8"/>
  <c r="A357" i="8"/>
  <c r="B357" i="8"/>
  <c r="P449" i="3"/>
  <c r="C357" i="8"/>
  <c r="D357" i="8"/>
  <c r="T359" i="2"/>
  <c r="U359" i="2"/>
  <c r="V359" i="2"/>
  <c r="W359" i="2"/>
  <c r="X359" i="2"/>
  <c r="K359" i="2"/>
  <c r="E357" i="8"/>
  <c r="F357" i="8"/>
  <c r="G357" i="8"/>
  <c r="N359" i="2"/>
  <c r="H357" i="8"/>
  <c r="A358" i="8"/>
  <c r="B358" i="8"/>
  <c r="P450" i="3"/>
  <c r="C358" i="8"/>
  <c r="D358" i="8"/>
  <c r="T360" i="2"/>
  <c r="U360" i="2"/>
  <c r="V360" i="2"/>
  <c r="W360" i="2"/>
  <c r="X360" i="2"/>
  <c r="K360" i="2"/>
  <c r="E358" i="8"/>
  <c r="F358" i="8"/>
  <c r="G358" i="8"/>
  <c r="N360" i="2"/>
  <c r="H358" i="8"/>
  <c r="A359" i="8"/>
  <c r="B359" i="8"/>
  <c r="P451" i="3"/>
  <c r="C359" i="8"/>
  <c r="D359" i="8"/>
  <c r="T361" i="2"/>
  <c r="U361" i="2"/>
  <c r="V361" i="2"/>
  <c r="W361" i="2"/>
  <c r="X361" i="2"/>
  <c r="K361" i="2"/>
  <c r="E359" i="8"/>
  <c r="F359" i="8"/>
  <c r="G359" i="8"/>
  <c r="N361" i="2"/>
  <c r="H359" i="8"/>
  <c r="A360" i="8"/>
  <c r="B360" i="8"/>
  <c r="P452" i="3"/>
  <c r="C360" i="8"/>
  <c r="D360" i="8"/>
  <c r="T362" i="2"/>
  <c r="U362" i="2"/>
  <c r="V362" i="2"/>
  <c r="W362" i="2"/>
  <c r="X362" i="2"/>
  <c r="K362" i="2"/>
  <c r="E360" i="8"/>
  <c r="F360" i="8"/>
  <c r="G360" i="8"/>
  <c r="N362" i="2"/>
  <c r="H360" i="8"/>
  <c r="A361" i="8"/>
  <c r="B361" i="8"/>
  <c r="P453" i="3"/>
  <c r="C361" i="8"/>
  <c r="D361" i="8"/>
  <c r="T363" i="2"/>
  <c r="U363" i="2"/>
  <c r="V363" i="2"/>
  <c r="W363" i="2"/>
  <c r="X363" i="2"/>
  <c r="K363" i="2"/>
  <c r="E361" i="8"/>
  <c r="F361" i="8"/>
  <c r="G361" i="8"/>
  <c r="N363" i="2"/>
  <c r="H361" i="8"/>
  <c r="A362" i="8"/>
  <c r="B362" i="8"/>
  <c r="P454" i="3"/>
  <c r="C362" i="8"/>
  <c r="D362" i="8"/>
  <c r="T364" i="2"/>
  <c r="U364" i="2"/>
  <c r="V364" i="2"/>
  <c r="W364" i="2"/>
  <c r="X364" i="2"/>
  <c r="K364" i="2"/>
  <c r="E362" i="8"/>
  <c r="F362" i="8"/>
  <c r="G362" i="8"/>
  <c r="N364" i="2"/>
  <c r="H362" i="8"/>
  <c r="A363" i="8"/>
  <c r="B363" i="8"/>
  <c r="P455" i="3"/>
  <c r="C363" i="8"/>
  <c r="D363" i="8"/>
  <c r="T365" i="2"/>
  <c r="U365" i="2"/>
  <c r="V365" i="2"/>
  <c r="W365" i="2"/>
  <c r="X365" i="2"/>
  <c r="K365" i="2"/>
  <c r="E363" i="8"/>
  <c r="F363" i="8"/>
  <c r="G363" i="8"/>
  <c r="N365" i="2"/>
  <c r="H363" i="8"/>
  <c r="A364" i="8"/>
  <c r="B364" i="8"/>
  <c r="P456" i="3"/>
  <c r="C364" i="8"/>
  <c r="D364" i="8"/>
  <c r="T366" i="2"/>
  <c r="U366" i="2"/>
  <c r="V366" i="2"/>
  <c r="W366" i="2"/>
  <c r="X366" i="2"/>
  <c r="K366" i="2"/>
  <c r="E364" i="8"/>
  <c r="F364" i="8"/>
  <c r="G364" i="8"/>
  <c r="N366" i="2"/>
  <c r="H364" i="8"/>
  <c r="A365" i="8"/>
  <c r="B365" i="8"/>
  <c r="P457" i="3"/>
  <c r="C365" i="8"/>
  <c r="D365" i="8"/>
  <c r="T367" i="2"/>
  <c r="U367" i="2"/>
  <c r="V367" i="2"/>
  <c r="W367" i="2"/>
  <c r="X367" i="2"/>
  <c r="K367" i="2"/>
  <c r="E365" i="8"/>
  <c r="F365" i="8"/>
  <c r="G365" i="8"/>
  <c r="N367" i="2"/>
  <c r="H365" i="8"/>
  <c r="A366" i="8"/>
  <c r="B366" i="8"/>
  <c r="P458" i="3"/>
  <c r="C366" i="8"/>
  <c r="D366" i="8"/>
  <c r="T368" i="2"/>
  <c r="U368" i="2"/>
  <c r="V368" i="2"/>
  <c r="W368" i="2"/>
  <c r="X368" i="2"/>
  <c r="K368" i="2"/>
  <c r="E366" i="8"/>
  <c r="F366" i="8"/>
  <c r="G366" i="8"/>
  <c r="N368" i="2"/>
  <c r="H366" i="8"/>
  <c r="A367" i="8"/>
  <c r="B367" i="8"/>
  <c r="P459" i="3"/>
  <c r="C367" i="8"/>
  <c r="D367" i="8"/>
  <c r="T369" i="2"/>
  <c r="U369" i="2"/>
  <c r="V369" i="2"/>
  <c r="W369" i="2"/>
  <c r="X369" i="2"/>
  <c r="K369" i="2"/>
  <c r="E367" i="8"/>
  <c r="F367" i="8"/>
  <c r="G367" i="8"/>
  <c r="N369" i="2"/>
  <c r="H367" i="8"/>
  <c r="A368" i="8"/>
  <c r="B368" i="8"/>
  <c r="P460" i="3"/>
  <c r="C368" i="8"/>
  <c r="D368" i="8"/>
  <c r="T370" i="2"/>
  <c r="U370" i="2"/>
  <c r="V370" i="2"/>
  <c r="W370" i="2"/>
  <c r="X370" i="2"/>
  <c r="K370" i="2"/>
  <c r="E368" i="8"/>
  <c r="F368" i="8"/>
  <c r="G368" i="8"/>
  <c r="N370" i="2"/>
  <c r="H368" i="8"/>
  <c r="A369" i="8"/>
  <c r="B369" i="8"/>
  <c r="P461" i="3"/>
  <c r="C369" i="8"/>
  <c r="D369" i="8"/>
  <c r="T371" i="2"/>
  <c r="U371" i="2"/>
  <c r="V371" i="2"/>
  <c r="W371" i="2"/>
  <c r="X371" i="2"/>
  <c r="K371" i="2"/>
  <c r="E369" i="8"/>
  <c r="F369" i="8"/>
  <c r="G369" i="8"/>
  <c r="N371" i="2"/>
  <c r="H369" i="8"/>
  <c r="A370" i="8"/>
  <c r="B370" i="8"/>
  <c r="P462" i="3"/>
  <c r="C370" i="8"/>
  <c r="D370" i="8"/>
  <c r="T372" i="2"/>
  <c r="U372" i="2"/>
  <c r="V372" i="2"/>
  <c r="W372" i="2"/>
  <c r="X372" i="2"/>
  <c r="K372" i="2"/>
  <c r="E370" i="8"/>
  <c r="F370" i="8"/>
  <c r="G370" i="8"/>
  <c r="N372" i="2"/>
  <c r="H370" i="8"/>
  <c r="A371" i="8"/>
  <c r="B371" i="8"/>
  <c r="P463" i="3"/>
  <c r="C371" i="8"/>
  <c r="D371" i="8"/>
  <c r="T373" i="2"/>
  <c r="U373" i="2"/>
  <c r="V373" i="2"/>
  <c r="W373" i="2"/>
  <c r="X373" i="2"/>
  <c r="K373" i="2"/>
  <c r="E371" i="8"/>
  <c r="F371" i="8"/>
  <c r="G371" i="8"/>
  <c r="N373" i="2"/>
  <c r="H371" i="8"/>
  <c r="A372" i="8"/>
  <c r="B372" i="8"/>
  <c r="P464" i="3"/>
  <c r="C372" i="8"/>
  <c r="D372" i="8"/>
  <c r="T374" i="2"/>
  <c r="U374" i="2"/>
  <c r="V374" i="2"/>
  <c r="W374" i="2"/>
  <c r="X374" i="2"/>
  <c r="K374" i="2"/>
  <c r="E372" i="8"/>
  <c r="F372" i="8"/>
  <c r="G372" i="8"/>
  <c r="N374" i="2"/>
  <c r="H372" i="8"/>
  <c r="A373" i="8"/>
  <c r="B373" i="8"/>
  <c r="P465" i="3"/>
  <c r="C373" i="8"/>
  <c r="D373" i="8"/>
  <c r="T375" i="2"/>
  <c r="U375" i="2"/>
  <c r="V375" i="2"/>
  <c r="W375" i="2"/>
  <c r="X375" i="2"/>
  <c r="K375" i="2"/>
  <c r="E373" i="8"/>
  <c r="F373" i="8"/>
  <c r="G373" i="8"/>
  <c r="N375" i="2"/>
  <c r="H373" i="8"/>
  <c r="A374" i="8"/>
  <c r="B374" i="8"/>
  <c r="P466" i="3"/>
  <c r="C374" i="8"/>
  <c r="D374" i="8"/>
  <c r="T376" i="2"/>
  <c r="U376" i="2"/>
  <c r="V376" i="2"/>
  <c r="W376" i="2"/>
  <c r="X376" i="2"/>
  <c r="K376" i="2"/>
  <c r="E374" i="8"/>
  <c r="F374" i="8"/>
  <c r="G374" i="8"/>
  <c r="N376" i="2"/>
  <c r="H374" i="8"/>
  <c r="A375" i="8"/>
  <c r="B375" i="8"/>
  <c r="P467" i="3"/>
  <c r="C375" i="8"/>
  <c r="D375" i="8"/>
  <c r="T377" i="2"/>
  <c r="U377" i="2"/>
  <c r="V377" i="2"/>
  <c r="W377" i="2"/>
  <c r="X377" i="2"/>
  <c r="K377" i="2"/>
  <c r="E375" i="8"/>
  <c r="F375" i="8"/>
  <c r="G375" i="8"/>
  <c r="N377" i="2"/>
  <c r="H375" i="8"/>
  <c r="A376" i="8"/>
  <c r="B376" i="8"/>
  <c r="P468" i="3"/>
  <c r="C376" i="8"/>
  <c r="D376" i="8"/>
  <c r="T378" i="2"/>
  <c r="U378" i="2"/>
  <c r="V378" i="2"/>
  <c r="W378" i="2"/>
  <c r="X378" i="2"/>
  <c r="K378" i="2"/>
  <c r="E376" i="8"/>
  <c r="F376" i="8"/>
  <c r="G376" i="8"/>
  <c r="N378" i="2"/>
  <c r="H376" i="8"/>
  <c r="A377" i="8"/>
  <c r="B377" i="8"/>
  <c r="P469" i="3"/>
  <c r="C377" i="8"/>
  <c r="D377" i="8"/>
  <c r="T379" i="2"/>
  <c r="U379" i="2"/>
  <c r="V379" i="2"/>
  <c r="W379" i="2"/>
  <c r="X379" i="2"/>
  <c r="K379" i="2"/>
  <c r="E377" i="8"/>
  <c r="F377" i="8"/>
  <c r="G377" i="8"/>
  <c r="N379" i="2"/>
  <c r="H377" i="8"/>
  <c r="A378" i="8"/>
  <c r="B378" i="8"/>
  <c r="P470" i="3"/>
  <c r="C378" i="8"/>
  <c r="D378" i="8"/>
  <c r="T380" i="2"/>
  <c r="U380" i="2"/>
  <c r="V380" i="2"/>
  <c r="W380" i="2"/>
  <c r="X380" i="2"/>
  <c r="K380" i="2"/>
  <c r="E378" i="8"/>
  <c r="F378" i="8"/>
  <c r="G378" i="8"/>
  <c r="N380" i="2"/>
  <c r="H378" i="8"/>
  <c r="A379" i="8"/>
  <c r="B379" i="8"/>
  <c r="P471" i="3"/>
  <c r="C379" i="8"/>
  <c r="D379" i="8"/>
  <c r="T381" i="2"/>
  <c r="U381" i="2"/>
  <c r="V381" i="2"/>
  <c r="W381" i="2"/>
  <c r="X381" i="2"/>
  <c r="K381" i="2"/>
  <c r="E379" i="8"/>
  <c r="F379" i="8"/>
  <c r="G379" i="8"/>
  <c r="N381" i="2"/>
  <c r="H379" i="8"/>
  <c r="A380" i="8"/>
  <c r="B380" i="8"/>
  <c r="P472" i="3"/>
  <c r="C380" i="8"/>
  <c r="D380" i="8"/>
  <c r="T382" i="2"/>
  <c r="U382" i="2"/>
  <c r="V382" i="2"/>
  <c r="W382" i="2"/>
  <c r="X382" i="2"/>
  <c r="K382" i="2"/>
  <c r="E380" i="8"/>
  <c r="F380" i="8"/>
  <c r="G380" i="8"/>
  <c r="N382" i="2"/>
  <c r="H380" i="8"/>
  <c r="A381" i="8"/>
  <c r="B381" i="8"/>
  <c r="P473" i="3"/>
  <c r="C381" i="8"/>
  <c r="D381" i="8"/>
  <c r="T383" i="2"/>
  <c r="U383" i="2"/>
  <c r="V383" i="2"/>
  <c r="W383" i="2"/>
  <c r="X383" i="2"/>
  <c r="K383" i="2"/>
  <c r="E381" i="8"/>
  <c r="F381" i="8"/>
  <c r="G381" i="8"/>
  <c r="N383" i="2"/>
  <c r="H381" i="8"/>
  <c r="A382" i="8"/>
  <c r="B382" i="8"/>
  <c r="P474" i="3"/>
  <c r="C382" i="8"/>
  <c r="D382" i="8"/>
  <c r="T384" i="2"/>
  <c r="U384" i="2"/>
  <c r="V384" i="2"/>
  <c r="W384" i="2"/>
  <c r="X384" i="2"/>
  <c r="K384" i="2"/>
  <c r="E382" i="8"/>
  <c r="F382" i="8"/>
  <c r="G382" i="8"/>
  <c r="N384" i="2"/>
  <c r="H382" i="8"/>
  <c r="A383" i="8"/>
  <c r="B383" i="8"/>
  <c r="P475" i="3"/>
  <c r="C383" i="8"/>
  <c r="D383" i="8"/>
  <c r="T385" i="2"/>
  <c r="U385" i="2"/>
  <c r="V385" i="2"/>
  <c r="W385" i="2"/>
  <c r="X385" i="2"/>
  <c r="K385" i="2"/>
  <c r="E383" i="8"/>
  <c r="F383" i="8"/>
  <c r="G383" i="8"/>
  <c r="N385" i="2"/>
  <c r="H383" i="8"/>
  <c r="A384" i="8"/>
  <c r="B384" i="8"/>
  <c r="P476" i="3"/>
  <c r="C384" i="8"/>
  <c r="D384" i="8"/>
  <c r="T386" i="2"/>
  <c r="U386" i="2"/>
  <c r="V386" i="2"/>
  <c r="W386" i="2"/>
  <c r="X386" i="2"/>
  <c r="K386" i="2"/>
  <c r="E384" i="8"/>
  <c r="F384" i="8"/>
  <c r="G384" i="8"/>
  <c r="N386" i="2"/>
  <c r="H384" i="8"/>
  <c r="A385" i="8"/>
  <c r="B385" i="8"/>
  <c r="P477" i="3"/>
  <c r="C385" i="8"/>
  <c r="D385" i="8"/>
  <c r="T387" i="2"/>
  <c r="U387" i="2"/>
  <c r="V387" i="2"/>
  <c r="W387" i="2"/>
  <c r="X387" i="2"/>
  <c r="K387" i="2"/>
  <c r="E385" i="8"/>
  <c r="F385" i="8"/>
  <c r="G385" i="8"/>
  <c r="N387" i="2"/>
  <c r="H385" i="8"/>
  <c r="A386" i="8"/>
  <c r="B386" i="8"/>
  <c r="P478" i="3"/>
  <c r="C386" i="8"/>
  <c r="D386" i="8"/>
  <c r="T388" i="2"/>
  <c r="U388" i="2"/>
  <c r="V388" i="2"/>
  <c r="W388" i="2"/>
  <c r="X388" i="2"/>
  <c r="K388" i="2"/>
  <c r="E386" i="8"/>
  <c r="F386" i="8"/>
  <c r="G386" i="8"/>
  <c r="N388" i="2"/>
  <c r="H386" i="8"/>
  <c r="A387" i="8"/>
  <c r="B387" i="8"/>
  <c r="P479" i="3"/>
  <c r="C387" i="8"/>
  <c r="D387" i="8"/>
  <c r="T389" i="2"/>
  <c r="U389" i="2"/>
  <c r="V389" i="2"/>
  <c r="W389" i="2"/>
  <c r="X389" i="2"/>
  <c r="K389" i="2"/>
  <c r="E387" i="8"/>
  <c r="F387" i="8"/>
  <c r="G387" i="8"/>
  <c r="N389" i="2"/>
  <c r="H387" i="8"/>
  <c r="A388" i="8"/>
  <c r="B388" i="8"/>
  <c r="P480" i="3"/>
  <c r="C388" i="8"/>
  <c r="D388" i="8"/>
  <c r="T390" i="2"/>
  <c r="U390" i="2"/>
  <c r="V390" i="2"/>
  <c r="W390" i="2"/>
  <c r="X390" i="2"/>
  <c r="K390" i="2"/>
  <c r="E388" i="8"/>
  <c r="F388" i="8"/>
  <c r="G388" i="8"/>
  <c r="N390" i="2"/>
  <c r="H388" i="8"/>
  <c r="A389" i="8"/>
  <c r="B389" i="8"/>
  <c r="P481" i="3"/>
  <c r="C389" i="8"/>
  <c r="D389" i="8"/>
  <c r="T391" i="2"/>
  <c r="U391" i="2"/>
  <c r="V391" i="2"/>
  <c r="W391" i="2"/>
  <c r="X391" i="2"/>
  <c r="K391" i="2"/>
  <c r="E389" i="8"/>
  <c r="F389" i="8"/>
  <c r="G389" i="8"/>
  <c r="N391" i="2"/>
  <c r="H389" i="8"/>
  <c r="A390" i="8"/>
  <c r="B390" i="8"/>
  <c r="P482" i="3"/>
  <c r="C390" i="8"/>
  <c r="D390" i="8"/>
  <c r="T392" i="2"/>
  <c r="U392" i="2"/>
  <c r="V392" i="2"/>
  <c r="W392" i="2"/>
  <c r="X392" i="2"/>
  <c r="K392" i="2"/>
  <c r="E390" i="8"/>
  <c r="F390" i="8"/>
  <c r="G390" i="8"/>
  <c r="N392" i="2"/>
  <c r="H390" i="8"/>
  <c r="A391" i="8"/>
  <c r="B391" i="8"/>
  <c r="P483" i="3"/>
  <c r="C391" i="8"/>
  <c r="D391" i="8"/>
  <c r="T393" i="2"/>
  <c r="U393" i="2"/>
  <c r="V393" i="2"/>
  <c r="W393" i="2"/>
  <c r="X393" i="2"/>
  <c r="K393" i="2"/>
  <c r="E391" i="8"/>
  <c r="F391" i="8"/>
  <c r="G391" i="8"/>
  <c r="N393" i="2"/>
  <c r="H391" i="8"/>
  <c r="A392" i="8"/>
  <c r="B392" i="8"/>
  <c r="P484" i="3"/>
  <c r="C392" i="8"/>
  <c r="D392" i="8"/>
  <c r="T394" i="2"/>
  <c r="U394" i="2"/>
  <c r="V394" i="2"/>
  <c r="W394" i="2"/>
  <c r="X394" i="2"/>
  <c r="K394" i="2"/>
  <c r="E392" i="8"/>
  <c r="F392" i="8"/>
  <c r="G392" i="8"/>
  <c r="N394" i="2"/>
  <c r="H392" i="8"/>
  <c r="A393" i="8"/>
  <c r="B393" i="8"/>
  <c r="P485" i="3"/>
  <c r="C393" i="8"/>
  <c r="D393" i="8"/>
  <c r="T395" i="2"/>
  <c r="U395" i="2"/>
  <c r="V395" i="2"/>
  <c r="W395" i="2"/>
  <c r="X395" i="2"/>
  <c r="K395" i="2"/>
  <c r="E393" i="8"/>
  <c r="F393" i="8"/>
  <c r="G393" i="8"/>
  <c r="N395" i="2"/>
  <c r="H393" i="8"/>
  <c r="A394" i="8"/>
  <c r="B394" i="8"/>
  <c r="P486" i="3"/>
  <c r="C394" i="8"/>
  <c r="D394" i="8"/>
  <c r="T396" i="2"/>
  <c r="U396" i="2"/>
  <c r="V396" i="2"/>
  <c r="W396" i="2"/>
  <c r="X396" i="2"/>
  <c r="K396" i="2"/>
  <c r="E394" i="8"/>
  <c r="F394" i="8"/>
  <c r="G394" i="8"/>
  <c r="N396" i="2"/>
  <c r="H394" i="8"/>
  <c r="A395" i="8"/>
  <c r="B395" i="8"/>
  <c r="P487" i="3"/>
  <c r="C395" i="8"/>
  <c r="D395" i="8"/>
  <c r="T397" i="2"/>
  <c r="U397" i="2"/>
  <c r="V397" i="2"/>
  <c r="W397" i="2"/>
  <c r="X397" i="2"/>
  <c r="K397" i="2"/>
  <c r="E395" i="8"/>
  <c r="F395" i="8"/>
  <c r="G395" i="8"/>
  <c r="N397" i="2"/>
  <c r="H395" i="8"/>
  <c r="A396" i="8"/>
  <c r="B396" i="8"/>
  <c r="P488" i="3"/>
  <c r="C396" i="8"/>
  <c r="D396" i="8"/>
  <c r="T398" i="2"/>
  <c r="U398" i="2"/>
  <c r="V398" i="2"/>
  <c r="W398" i="2"/>
  <c r="X398" i="2"/>
  <c r="K398" i="2"/>
  <c r="E396" i="8"/>
  <c r="F396" i="8"/>
  <c r="G396" i="8"/>
  <c r="N398" i="2"/>
  <c r="H396" i="8"/>
  <c r="A397" i="8"/>
  <c r="B397" i="8"/>
  <c r="P489" i="3"/>
  <c r="C397" i="8"/>
  <c r="D397" i="8"/>
  <c r="T399" i="2"/>
  <c r="U399" i="2"/>
  <c r="V399" i="2"/>
  <c r="W399" i="2"/>
  <c r="X399" i="2"/>
  <c r="K399" i="2"/>
  <c r="E397" i="8"/>
  <c r="F397" i="8"/>
  <c r="G397" i="8"/>
  <c r="N399" i="2"/>
  <c r="H397" i="8"/>
  <c r="A398" i="8"/>
  <c r="B398" i="8"/>
  <c r="P490" i="3"/>
  <c r="C398" i="8"/>
  <c r="D398" i="8"/>
  <c r="T400" i="2"/>
  <c r="U400" i="2"/>
  <c r="V400" i="2"/>
  <c r="W400" i="2"/>
  <c r="X400" i="2"/>
  <c r="K400" i="2"/>
  <c r="E398" i="8"/>
  <c r="F398" i="8"/>
  <c r="G398" i="8"/>
  <c r="N400" i="2"/>
  <c r="H398" i="8"/>
  <c r="A399" i="8"/>
  <c r="B399" i="8"/>
  <c r="P491" i="3"/>
  <c r="C399" i="8"/>
  <c r="D399" i="8"/>
  <c r="T401" i="2"/>
  <c r="U401" i="2"/>
  <c r="V401" i="2"/>
  <c r="W401" i="2"/>
  <c r="X401" i="2"/>
  <c r="K401" i="2"/>
  <c r="E399" i="8"/>
  <c r="F399" i="8"/>
  <c r="G399" i="8"/>
  <c r="N401" i="2"/>
  <c r="H399" i="8"/>
  <c r="A400" i="8"/>
  <c r="B400" i="8"/>
  <c r="P492" i="3"/>
  <c r="C400" i="8"/>
  <c r="D400" i="8"/>
  <c r="T402" i="2"/>
  <c r="U402" i="2"/>
  <c r="V402" i="2"/>
  <c r="W402" i="2"/>
  <c r="X402" i="2"/>
  <c r="K402" i="2"/>
  <c r="E400" i="8"/>
  <c r="F400" i="8"/>
  <c r="G400" i="8"/>
  <c r="N402" i="2"/>
  <c r="H400" i="8"/>
  <c r="A401" i="8"/>
  <c r="B401" i="8"/>
  <c r="P493" i="3"/>
  <c r="C401" i="8"/>
  <c r="D401" i="8"/>
  <c r="T403" i="2"/>
  <c r="U403" i="2"/>
  <c r="V403" i="2"/>
  <c r="W403" i="2"/>
  <c r="X403" i="2"/>
  <c r="K403" i="2"/>
  <c r="E401" i="8"/>
  <c r="F401" i="8"/>
  <c r="G401" i="8"/>
  <c r="N403" i="2"/>
  <c r="H401" i="8"/>
  <c r="A402" i="8"/>
  <c r="B402" i="8"/>
  <c r="P494" i="3"/>
  <c r="C402" i="8"/>
  <c r="D402" i="8"/>
  <c r="T404" i="2"/>
  <c r="U404" i="2"/>
  <c r="V404" i="2"/>
  <c r="W404" i="2"/>
  <c r="X404" i="2"/>
  <c r="K404" i="2"/>
  <c r="E402" i="8"/>
  <c r="F402" i="8"/>
  <c r="G402" i="8"/>
  <c r="N404" i="2"/>
  <c r="H402" i="8"/>
  <c r="A403" i="8"/>
  <c r="B403" i="8"/>
  <c r="P495" i="3"/>
  <c r="C403" i="8"/>
  <c r="D403" i="8"/>
  <c r="T405" i="2"/>
  <c r="U405" i="2"/>
  <c r="V405" i="2"/>
  <c r="W405" i="2"/>
  <c r="X405" i="2"/>
  <c r="K405" i="2"/>
  <c r="E403" i="8"/>
  <c r="F403" i="8"/>
  <c r="G403" i="8"/>
  <c r="N405" i="2"/>
  <c r="H403" i="8"/>
  <c r="C7" i="2"/>
  <c r="B7" i="2"/>
  <c r="H7" i="2"/>
  <c r="C8" i="2"/>
  <c r="B8" i="2"/>
  <c r="H8" i="2"/>
  <c r="C9" i="2"/>
  <c r="B9" i="2"/>
  <c r="H9" i="2"/>
  <c r="C10" i="2"/>
  <c r="B10" i="2"/>
  <c r="H10" i="2"/>
  <c r="C11" i="2"/>
  <c r="B11" i="2"/>
  <c r="H11" i="2"/>
  <c r="C12" i="2"/>
  <c r="B12" i="2"/>
  <c r="H12" i="2"/>
  <c r="C13" i="2"/>
  <c r="B13" i="2"/>
  <c r="H13" i="2"/>
  <c r="C14" i="2"/>
  <c r="B14" i="2"/>
  <c r="H14" i="2"/>
  <c r="C15" i="2"/>
  <c r="B15" i="2"/>
  <c r="H15" i="2"/>
  <c r="C16" i="2"/>
  <c r="B16" i="2"/>
  <c r="H16" i="2"/>
  <c r="C17" i="2"/>
  <c r="B17" i="2"/>
  <c r="H17" i="2"/>
  <c r="C18" i="2"/>
  <c r="B18" i="2"/>
  <c r="H18" i="2"/>
  <c r="C19" i="2"/>
  <c r="B19" i="2"/>
  <c r="H19" i="2"/>
  <c r="C20" i="2"/>
  <c r="B20" i="2"/>
  <c r="H20" i="2"/>
  <c r="C21" i="2"/>
  <c r="B21" i="2"/>
  <c r="H21" i="2"/>
  <c r="C22" i="2"/>
  <c r="B22" i="2"/>
  <c r="H22" i="2"/>
  <c r="C23" i="2"/>
  <c r="B23" i="2"/>
  <c r="H23" i="2"/>
  <c r="C24" i="2"/>
  <c r="B24" i="2"/>
  <c r="H24" i="2"/>
  <c r="C25" i="2"/>
  <c r="B25" i="2"/>
  <c r="H25" i="2"/>
  <c r="C26" i="2"/>
  <c r="B26" i="2"/>
  <c r="H26" i="2"/>
  <c r="C27" i="2"/>
  <c r="B27" i="2"/>
  <c r="H27" i="2"/>
  <c r="C28" i="2"/>
  <c r="B28" i="2"/>
  <c r="H28" i="2"/>
  <c r="C29" i="2"/>
  <c r="B29" i="2"/>
  <c r="H29" i="2"/>
  <c r="C30" i="2"/>
  <c r="B30" i="2"/>
  <c r="H30" i="2"/>
  <c r="C31" i="2"/>
  <c r="B31" i="2"/>
  <c r="H31" i="2"/>
  <c r="C32" i="2"/>
  <c r="B32" i="2"/>
  <c r="H32" i="2"/>
  <c r="C33" i="2"/>
  <c r="B33" i="2"/>
  <c r="H33" i="2"/>
  <c r="C34" i="2"/>
  <c r="B34" i="2"/>
  <c r="H34" i="2"/>
  <c r="C35" i="2"/>
  <c r="B35" i="2"/>
  <c r="H35" i="2"/>
  <c r="C36" i="2"/>
  <c r="B36" i="2"/>
  <c r="H36" i="2"/>
  <c r="C37" i="2"/>
  <c r="B37" i="2"/>
  <c r="H37" i="2"/>
  <c r="C38" i="2"/>
  <c r="B38" i="2"/>
  <c r="H38" i="2"/>
  <c r="C39" i="2"/>
  <c r="B39" i="2"/>
  <c r="H39" i="2"/>
  <c r="C40" i="2"/>
  <c r="B40" i="2"/>
  <c r="H40" i="2"/>
  <c r="C41" i="2"/>
  <c r="B41" i="2"/>
  <c r="H41" i="2"/>
  <c r="C42" i="2"/>
  <c r="B42" i="2"/>
  <c r="H42" i="2"/>
  <c r="C43" i="2"/>
  <c r="B43" i="2"/>
  <c r="H43" i="2"/>
  <c r="C44" i="2"/>
  <c r="B44" i="2"/>
  <c r="H44" i="2"/>
  <c r="C45" i="2"/>
  <c r="B45" i="2"/>
  <c r="H45" i="2"/>
  <c r="C46" i="2"/>
  <c r="B46" i="2"/>
  <c r="H46" i="2"/>
  <c r="C47" i="2"/>
  <c r="B47" i="2"/>
  <c r="H47" i="2"/>
  <c r="C48" i="2"/>
  <c r="B48" i="2"/>
  <c r="H48" i="2"/>
  <c r="C49" i="2"/>
  <c r="B49" i="2"/>
  <c r="H49" i="2"/>
  <c r="C50" i="2"/>
  <c r="B50" i="2"/>
  <c r="H50" i="2"/>
  <c r="C51" i="2"/>
  <c r="B51" i="2"/>
  <c r="H51" i="2"/>
  <c r="C52" i="2"/>
  <c r="B52" i="2"/>
  <c r="H52" i="2"/>
  <c r="C53" i="2"/>
  <c r="B53" i="2"/>
  <c r="H53" i="2"/>
  <c r="C54" i="2"/>
  <c r="B54" i="2"/>
  <c r="H54" i="2"/>
  <c r="C55" i="2"/>
  <c r="B55" i="2"/>
  <c r="H55" i="2"/>
  <c r="C56" i="2"/>
  <c r="B56" i="2"/>
  <c r="H56" i="2"/>
  <c r="C57" i="2"/>
  <c r="B57" i="2"/>
  <c r="H57" i="2"/>
  <c r="C58" i="2"/>
  <c r="B58" i="2"/>
  <c r="H58" i="2"/>
  <c r="C59" i="2"/>
  <c r="B59" i="2"/>
  <c r="H59" i="2"/>
  <c r="C60" i="2"/>
  <c r="B60" i="2"/>
  <c r="H60" i="2"/>
  <c r="C61" i="2"/>
  <c r="B61" i="2"/>
  <c r="H61" i="2"/>
  <c r="C62" i="2"/>
  <c r="B62" i="2"/>
  <c r="H62" i="2"/>
  <c r="C63" i="2"/>
  <c r="B63" i="2"/>
  <c r="H63" i="2"/>
  <c r="C64" i="2"/>
  <c r="B64" i="2"/>
  <c r="H64" i="2"/>
  <c r="C65" i="2"/>
  <c r="B65" i="2"/>
  <c r="H65" i="2"/>
  <c r="C66" i="2"/>
  <c r="B66" i="2"/>
  <c r="H66" i="2"/>
  <c r="C67" i="2"/>
  <c r="B67" i="2"/>
  <c r="H67" i="2"/>
  <c r="C68" i="2"/>
  <c r="B68" i="2"/>
  <c r="H68" i="2"/>
  <c r="C69" i="2"/>
  <c r="B69" i="2"/>
  <c r="H69" i="2"/>
  <c r="C70" i="2"/>
  <c r="B70" i="2"/>
  <c r="H70" i="2"/>
  <c r="C71" i="2"/>
  <c r="B71" i="2"/>
  <c r="H71" i="2"/>
  <c r="C72" i="2"/>
  <c r="B72" i="2"/>
  <c r="H72" i="2"/>
  <c r="C73" i="2"/>
  <c r="B73" i="2"/>
  <c r="H73" i="2"/>
  <c r="C74" i="2"/>
  <c r="B74" i="2"/>
  <c r="H74" i="2"/>
  <c r="C75" i="2"/>
  <c r="B75" i="2"/>
  <c r="H75" i="2"/>
  <c r="C76" i="2"/>
  <c r="B76" i="2"/>
  <c r="H76" i="2"/>
  <c r="C77" i="2"/>
  <c r="B77" i="2"/>
  <c r="H77" i="2"/>
  <c r="C78" i="2"/>
  <c r="B78" i="2"/>
  <c r="H78" i="2"/>
  <c r="C79" i="2"/>
  <c r="B79" i="2"/>
  <c r="H79" i="2"/>
  <c r="C80" i="2"/>
  <c r="B80" i="2"/>
  <c r="H80" i="2"/>
  <c r="C81" i="2"/>
  <c r="B81" i="2"/>
  <c r="H81" i="2"/>
  <c r="C82" i="2"/>
  <c r="B82" i="2"/>
  <c r="H82" i="2"/>
  <c r="C83" i="2"/>
  <c r="B83" i="2"/>
  <c r="H83" i="2"/>
  <c r="C84" i="2"/>
  <c r="B84" i="2"/>
  <c r="H84" i="2"/>
  <c r="C85" i="2"/>
  <c r="B85" i="2"/>
  <c r="H85" i="2"/>
  <c r="C86" i="2"/>
  <c r="B86" i="2"/>
  <c r="H86" i="2"/>
  <c r="C87" i="2"/>
  <c r="B87" i="2"/>
  <c r="H87" i="2"/>
  <c r="C88" i="2"/>
  <c r="B88" i="2"/>
  <c r="H88" i="2"/>
  <c r="C89" i="2"/>
  <c r="B89" i="2"/>
  <c r="H89" i="2"/>
  <c r="C90" i="2"/>
  <c r="B90" i="2"/>
  <c r="H90" i="2"/>
  <c r="C91" i="2"/>
  <c r="B91" i="2"/>
  <c r="H91" i="2"/>
  <c r="C92" i="2"/>
  <c r="B92" i="2"/>
  <c r="H92" i="2"/>
  <c r="C93" i="2"/>
  <c r="B93" i="2"/>
  <c r="H93" i="2"/>
  <c r="C94" i="2"/>
  <c r="B94" i="2"/>
  <c r="H94" i="2"/>
  <c r="C95" i="2"/>
  <c r="B95" i="2"/>
  <c r="H95" i="2"/>
  <c r="C96" i="2"/>
  <c r="B96" i="2"/>
  <c r="H96" i="2"/>
  <c r="C97" i="2"/>
  <c r="B97" i="2"/>
  <c r="H97" i="2"/>
  <c r="C98" i="2"/>
  <c r="B98" i="2"/>
  <c r="H98" i="2"/>
  <c r="C99" i="2"/>
  <c r="B99" i="2"/>
  <c r="H99" i="2"/>
  <c r="C100" i="2"/>
  <c r="B100" i="2"/>
  <c r="H100" i="2"/>
  <c r="C101" i="2"/>
  <c r="B101" i="2"/>
  <c r="H101" i="2"/>
  <c r="C102" i="2"/>
  <c r="B102" i="2"/>
  <c r="H102" i="2"/>
  <c r="C103" i="2"/>
  <c r="B103" i="2"/>
  <c r="H103" i="2"/>
  <c r="C104" i="2"/>
  <c r="B104" i="2"/>
  <c r="H104" i="2"/>
  <c r="C105" i="2"/>
  <c r="B105" i="2"/>
  <c r="H105" i="2"/>
  <c r="C106" i="2"/>
  <c r="B106" i="2"/>
  <c r="H106" i="2"/>
  <c r="C107" i="2"/>
  <c r="B107" i="2"/>
  <c r="H107" i="2"/>
  <c r="C108" i="2"/>
  <c r="B108" i="2"/>
  <c r="H108" i="2"/>
  <c r="C109" i="2"/>
  <c r="B109" i="2"/>
  <c r="H109" i="2"/>
  <c r="C110" i="2"/>
  <c r="B110" i="2"/>
  <c r="H110" i="2"/>
  <c r="C111" i="2"/>
  <c r="B111" i="2"/>
  <c r="H111" i="2"/>
  <c r="C112" i="2"/>
  <c r="B112" i="2"/>
  <c r="H112" i="2"/>
  <c r="C113" i="2"/>
  <c r="B113" i="2"/>
  <c r="H113" i="2"/>
  <c r="C114" i="2"/>
  <c r="B114" i="2"/>
  <c r="H114" i="2"/>
  <c r="C115" i="2"/>
  <c r="B115" i="2"/>
  <c r="H115" i="2"/>
  <c r="C116" i="2"/>
  <c r="B116" i="2"/>
  <c r="H116" i="2"/>
  <c r="C117" i="2"/>
  <c r="B117" i="2"/>
  <c r="H117" i="2"/>
  <c r="C118" i="2"/>
  <c r="B118" i="2"/>
  <c r="H118" i="2"/>
  <c r="C119" i="2"/>
  <c r="B119" i="2"/>
  <c r="H119" i="2"/>
  <c r="C120" i="2"/>
  <c r="B120" i="2"/>
  <c r="H120" i="2"/>
  <c r="C121" i="2"/>
  <c r="B121" i="2"/>
  <c r="H121" i="2"/>
  <c r="C122" i="2"/>
  <c r="B122" i="2"/>
  <c r="H122" i="2"/>
  <c r="C123" i="2"/>
  <c r="B123" i="2"/>
  <c r="H123" i="2"/>
  <c r="C124" i="2"/>
  <c r="B124" i="2"/>
  <c r="H124" i="2"/>
  <c r="C125" i="2"/>
  <c r="B125" i="2"/>
  <c r="H125" i="2"/>
  <c r="C126" i="2"/>
  <c r="B126" i="2"/>
  <c r="H126" i="2"/>
  <c r="C127" i="2"/>
  <c r="B127" i="2"/>
  <c r="H127" i="2"/>
  <c r="C128" i="2"/>
  <c r="B128" i="2"/>
  <c r="H128" i="2"/>
  <c r="C129" i="2"/>
  <c r="B129" i="2"/>
  <c r="H129" i="2"/>
  <c r="C130" i="2"/>
  <c r="B130" i="2"/>
  <c r="H130" i="2"/>
  <c r="C131" i="2"/>
  <c r="B131" i="2"/>
  <c r="H131" i="2"/>
  <c r="C132" i="2"/>
  <c r="B132" i="2"/>
  <c r="H132" i="2"/>
  <c r="C133" i="2"/>
  <c r="B133" i="2"/>
  <c r="H133" i="2"/>
  <c r="C134" i="2"/>
  <c r="B134" i="2"/>
  <c r="H134" i="2"/>
  <c r="C135" i="2"/>
  <c r="B135" i="2"/>
  <c r="H135" i="2"/>
  <c r="C136" i="2"/>
  <c r="B136" i="2"/>
  <c r="H136" i="2"/>
  <c r="C137" i="2"/>
  <c r="B137" i="2"/>
  <c r="H137" i="2"/>
  <c r="C138" i="2"/>
  <c r="B138" i="2"/>
  <c r="H138" i="2"/>
  <c r="C139" i="2"/>
  <c r="B139" i="2"/>
  <c r="H139" i="2"/>
  <c r="C140" i="2"/>
  <c r="B140" i="2"/>
  <c r="H140" i="2"/>
  <c r="C141" i="2"/>
  <c r="B141" i="2"/>
  <c r="H141" i="2"/>
  <c r="C142" i="2"/>
  <c r="B142" i="2"/>
  <c r="H142" i="2"/>
  <c r="C143" i="2"/>
  <c r="B143" i="2"/>
  <c r="H143" i="2"/>
  <c r="C144" i="2"/>
  <c r="B144" i="2"/>
  <c r="H144" i="2"/>
  <c r="C145" i="2"/>
  <c r="B145" i="2"/>
  <c r="H145" i="2"/>
  <c r="C146" i="2"/>
  <c r="B146" i="2"/>
  <c r="H146" i="2"/>
  <c r="C147" i="2"/>
  <c r="B147" i="2"/>
  <c r="H147" i="2"/>
  <c r="C148" i="2"/>
  <c r="B148" i="2"/>
  <c r="H148" i="2"/>
  <c r="C149" i="2"/>
  <c r="B149" i="2"/>
  <c r="H149" i="2"/>
  <c r="C150" i="2"/>
  <c r="B150" i="2"/>
  <c r="H150" i="2"/>
  <c r="C151" i="2"/>
  <c r="B151" i="2"/>
  <c r="H151" i="2"/>
  <c r="C152" i="2"/>
  <c r="B152" i="2"/>
  <c r="H152" i="2"/>
  <c r="C153" i="2"/>
  <c r="B153" i="2"/>
  <c r="H153" i="2"/>
  <c r="C154" i="2"/>
  <c r="B154" i="2"/>
  <c r="H154" i="2"/>
  <c r="C155" i="2"/>
  <c r="B155" i="2"/>
  <c r="H155" i="2"/>
  <c r="C156" i="2"/>
  <c r="B156" i="2"/>
  <c r="H156" i="2"/>
  <c r="C157" i="2"/>
  <c r="B157" i="2"/>
  <c r="H157" i="2"/>
  <c r="C158" i="2"/>
  <c r="B158" i="2"/>
  <c r="H158" i="2"/>
  <c r="C159" i="2"/>
  <c r="B159" i="2"/>
  <c r="H159" i="2"/>
  <c r="C160" i="2"/>
  <c r="B160" i="2"/>
  <c r="H160" i="2"/>
  <c r="C161" i="2"/>
  <c r="B161" i="2"/>
  <c r="H161" i="2"/>
  <c r="C162" i="2"/>
  <c r="B162" i="2"/>
  <c r="H162" i="2"/>
  <c r="C163" i="2"/>
  <c r="B163" i="2"/>
  <c r="H163" i="2"/>
  <c r="C164" i="2"/>
  <c r="B164" i="2"/>
  <c r="H164" i="2"/>
  <c r="C165" i="2"/>
  <c r="B165" i="2"/>
  <c r="H165" i="2"/>
  <c r="C166" i="2"/>
  <c r="B166" i="2"/>
  <c r="H166" i="2"/>
  <c r="C167" i="2"/>
  <c r="B167" i="2"/>
  <c r="H167" i="2"/>
  <c r="C168" i="2"/>
  <c r="B168" i="2"/>
  <c r="H168" i="2"/>
  <c r="C169" i="2"/>
  <c r="B169" i="2"/>
  <c r="H169" i="2"/>
  <c r="C170" i="2"/>
  <c r="B170" i="2"/>
  <c r="H170" i="2"/>
  <c r="C171" i="2"/>
  <c r="B171" i="2"/>
  <c r="H171" i="2"/>
  <c r="C172" i="2"/>
  <c r="B172" i="2"/>
  <c r="H172" i="2"/>
  <c r="C173" i="2"/>
  <c r="B173" i="2"/>
  <c r="H173" i="2"/>
  <c r="C174" i="2"/>
  <c r="B174" i="2"/>
  <c r="H174" i="2"/>
  <c r="C175" i="2"/>
  <c r="B175" i="2"/>
  <c r="H175" i="2"/>
  <c r="C176" i="2"/>
  <c r="B176" i="2"/>
  <c r="H176" i="2"/>
  <c r="C177" i="2"/>
  <c r="B177" i="2"/>
  <c r="H177" i="2"/>
  <c r="C178" i="2"/>
  <c r="B178" i="2"/>
  <c r="H178" i="2"/>
  <c r="C179" i="2"/>
  <c r="B179" i="2"/>
  <c r="H179" i="2"/>
  <c r="C180" i="2"/>
  <c r="B180" i="2"/>
  <c r="H180" i="2"/>
  <c r="C181" i="2"/>
  <c r="B181" i="2"/>
  <c r="H181" i="2"/>
  <c r="C182" i="2"/>
  <c r="B182" i="2"/>
  <c r="H182" i="2"/>
  <c r="C183" i="2"/>
  <c r="B183" i="2"/>
  <c r="H183" i="2"/>
  <c r="C184" i="2"/>
  <c r="B184" i="2"/>
  <c r="H184" i="2"/>
  <c r="C185" i="2"/>
  <c r="B185" i="2"/>
  <c r="H185" i="2"/>
  <c r="C186" i="2"/>
  <c r="B186" i="2"/>
  <c r="H186" i="2"/>
  <c r="C187" i="2"/>
  <c r="B187" i="2"/>
  <c r="H187" i="2"/>
  <c r="C188" i="2"/>
  <c r="B188" i="2"/>
  <c r="H188" i="2"/>
  <c r="C189" i="2"/>
  <c r="B189" i="2"/>
  <c r="H189" i="2"/>
  <c r="C190" i="2"/>
  <c r="B190" i="2"/>
  <c r="H190" i="2"/>
  <c r="C191" i="2"/>
  <c r="B191" i="2"/>
  <c r="H191" i="2"/>
  <c r="C192" i="2"/>
  <c r="B192" i="2"/>
  <c r="H192" i="2"/>
  <c r="C193" i="2"/>
  <c r="B193" i="2"/>
  <c r="H193" i="2"/>
  <c r="C194" i="2"/>
  <c r="B194" i="2"/>
  <c r="H194" i="2"/>
  <c r="C195" i="2"/>
  <c r="B195" i="2"/>
  <c r="H195" i="2"/>
  <c r="C196" i="2"/>
  <c r="B196" i="2"/>
  <c r="H196" i="2"/>
  <c r="C197" i="2"/>
  <c r="B197" i="2"/>
  <c r="H197" i="2"/>
  <c r="C198" i="2"/>
  <c r="B198" i="2"/>
  <c r="H198" i="2"/>
  <c r="C199" i="2"/>
  <c r="B199" i="2"/>
  <c r="H199" i="2"/>
  <c r="C200" i="2"/>
  <c r="B200" i="2"/>
  <c r="H200" i="2"/>
  <c r="C201" i="2"/>
  <c r="B201" i="2"/>
  <c r="H201" i="2"/>
  <c r="C202" i="2"/>
  <c r="B202" i="2"/>
  <c r="H202" i="2"/>
  <c r="C203" i="2"/>
  <c r="B203" i="2"/>
  <c r="H203" i="2"/>
  <c r="C204" i="2"/>
  <c r="B204" i="2"/>
  <c r="H204" i="2"/>
  <c r="C205" i="2"/>
  <c r="B205" i="2"/>
  <c r="H205" i="2"/>
  <c r="C206" i="2"/>
  <c r="B206" i="2"/>
  <c r="H206" i="2"/>
  <c r="C207" i="2"/>
  <c r="B207" i="2"/>
  <c r="H207" i="2"/>
  <c r="C208" i="2"/>
  <c r="B208" i="2"/>
  <c r="H208" i="2"/>
  <c r="C209" i="2"/>
  <c r="B209" i="2"/>
  <c r="H209" i="2"/>
  <c r="C210" i="2"/>
  <c r="B210" i="2"/>
  <c r="H210" i="2"/>
  <c r="C211" i="2"/>
  <c r="B211" i="2"/>
  <c r="H211" i="2"/>
  <c r="C212" i="2"/>
  <c r="B212" i="2"/>
  <c r="H212" i="2"/>
  <c r="C213" i="2"/>
  <c r="B213" i="2"/>
  <c r="H213" i="2"/>
  <c r="C214" i="2"/>
  <c r="B214" i="2"/>
  <c r="H214" i="2"/>
  <c r="C215" i="2"/>
  <c r="B215" i="2"/>
  <c r="H215" i="2"/>
  <c r="C216" i="2"/>
  <c r="B216" i="2"/>
  <c r="H216" i="2"/>
  <c r="C217" i="2"/>
  <c r="B217" i="2"/>
  <c r="H217" i="2"/>
  <c r="C218" i="2"/>
  <c r="B218" i="2"/>
  <c r="H218" i="2"/>
  <c r="C219" i="2"/>
  <c r="B219" i="2"/>
  <c r="H219" i="2"/>
  <c r="C220" i="2"/>
  <c r="B220" i="2"/>
  <c r="H220" i="2"/>
  <c r="C221" i="2"/>
  <c r="B221" i="2"/>
  <c r="H221" i="2"/>
  <c r="C222" i="2"/>
  <c r="B222" i="2"/>
  <c r="H222" i="2"/>
  <c r="C223" i="2"/>
  <c r="B223" i="2"/>
  <c r="H223" i="2"/>
  <c r="C224" i="2"/>
  <c r="B224" i="2"/>
  <c r="H224" i="2"/>
  <c r="C225" i="2"/>
  <c r="B225" i="2"/>
  <c r="H225" i="2"/>
  <c r="C226" i="2"/>
  <c r="B226" i="2"/>
  <c r="H226" i="2"/>
  <c r="C227" i="2"/>
  <c r="B227" i="2"/>
  <c r="H227" i="2"/>
  <c r="C228" i="2"/>
  <c r="B228" i="2"/>
  <c r="H228" i="2"/>
  <c r="C229" i="2"/>
  <c r="B229" i="2"/>
  <c r="H229" i="2"/>
  <c r="C230" i="2"/>
  <c r="B230" i="2"/>
  <c r="H230" i="2"/>
  <c r="C231" i="2"/>
  <c r="B231" i="2"/>
  <c r="H231" i="2"/>
  <c r="C232" i="2"/>
  <c r="B232" i="2"/>
  <c r="H232" i="2"/>
  <c r="C233" i="2"/>
  <c r="B233" i="2"/>
  <c r="H233" i="2"/>
  <c r="C234" i="2"/>
  <c r="B234" i="2"/>
  <c r="H234" i="2"/>
  <c r="C235" i="2"/>
  <c r="B235" i="2"/>
  <c r="H235" i="2"/>
  <c r="C236" i="2"/>
  <c r="B236" i="2"/>
  <c r="H236" i="2"/>
  <c r="C237" i="2"/>
  <c r="B237" i="2"/>
  <c r="H237" i="2"/>
  <c r="C238" i="2"/>
  <c r="B238" i="2"/>
  <c r="H238" i="2"/>
  <c r="C239" i="2"/>
  <c r="B239" i="2"/>
  <c r="H239" i="2"/>
  <c r="C240" i="2"/>
  <c r="B240" i="2"/>
  <c r="H240" i="2"/>
  <c r="C241" i="2"/>
  <c r="B241" i="2"/>
  <c r="H241" i="2"/>
  <c r="C242" i="2"/>
  <c r="B242" i="2"/>
  <c r="H242" i="2"/>
  <c r="C243" i="2"/>
  <c r="B243" i="2"/>
  <c r="H243" i="2"/>
  <c r="C244" i="2"/>
  <c r="B244" i="2"/>
  <c r="H244" i="2"/>
  <c r="C245" i="2"/>
  <c r="B245" i="2"/>
  <c r="H245" i="2"/>
  <c r="C246" i="2"/>
  <c r="B246" i="2"/>
  <c r="H246" i="2"/>
  <c r="C247" i="2"/>
  <c r="B247" i="2"/>
  <c r="H247" i="2"/>
  <c r="C248" i="2"/>
  <c r="B248" i="2"/>
  <c r="H248" i="2"/>
  <c r="C249" i="2"/>
  <c r="B249" i="2"/>
  <c r="H249" i="2"/>
  <c r="C250" i="2"/>
  <c r="B250" i="2"/>
  <c r="H250" i="2"/>
  <c r="C251" i="2"/>
  <c r="B251" i="2"/>
  <c r="H251" i="2"/>
  <c r="C252" i="2"/>
  <c r="B252" i="2"/>
  <c r="H252" i="2"/>
  <c r="C253" i="2"/>
  <c r="B253" i="2"/>
  <c r="H253" i="2"/>
  <c r="C254" i="2"/>
  <c r="B254" i="2"/>
  <c r="H254" i="2"/>
  <c r="C255" i="2"/>
  <c r="B255" i="2"/>
  <c r="H255" i="2"/>
  <c r="C256" i="2"/>
  <c r="B256" i="2"/>
  <c r="H256" i="2"/>
  <c r="C257" i="2"/>
  <c r="B257" i="2"/>
  <c r="H257" i="2"/>
  <c r="C258" i="2"/>
  <c r="B258" i="2"/>
  <c r="H258" i="2"/>
  <c r="C259" i="2"/>
  <c r="B259" i="2"/>
  <c r="H259" i="2"/>
  <c r="C260" i="2"/>
  <c r="B260" i="2"/>
  <c r="H260" i="2"/>
  <c r="C261" i="2"/>
  <c r="B261" i="2"/>
  <c r="H261" i="2"/>
  <c r="C262" i="2"/>
  <c r="B262" i="2"/>
  <c r="H262" i="2"/>
  <c r="C263" i="2"/>
  <c r="B263" i="2"/>
  <c r="H263" i="2"/>
  <c r="C264" i="2"/>
  <c r="B264" i="2"/>
  <c r="H264" i="2"/>
  <c r="C265" i="2"/>
  <c r="B265" i="2"/>
  <c r="H265" i="2"/>
  <c r="C266" i="2"/>
  <c r="B266" i="2"/>
  <c r="H266" i="2"/>
  <c r="C267" i="2"/>
  <c r="B267" i="2"/>
  <c r="H267" i="2"/>
  <c r="C268" i="2"/>
  <c r="B268" i="2"/>
  <c r="H268" i="2"/>
  <c r="C269" i="2"/>
  <c r="B269" i="2"/>
  <c r="H269" i="2"/>
  <c r="C270" i="2"/>
  <c r="B270" i="2"/>
  <c r="H270" i="2"/>
  <c r="C271" i="2"/>
  <c r="B271" i="2"/>
  <c r="H271" i="2"/>
  <c r="C272" i="2"/>
  <c r="B272" i="2"/>
  <c r="H272" i="2"/>
  <c r="C273" i="2"/>
  <c r="B273" i="2"/>
  <c r="H273" i="2"/>
  <c r="C274" i="2"/>
  <c r="B274" i="2"/>
  <c r="H274" i="2"/>
  <c r="C275" i="2"/>
  <c r="B275" i="2"/>
  <c r="H275" i="2"/>
  <c r="C276" i="2"/>
  <c r="B276" i="2"/>
  <c r="H276" i="2"/>
  <c r="C277" i="2"/>
  <c r="B277" i="2"/>
  <c r="H277" i="2"/>
  <c r="C278" i="2"/>
  <c r="B278" i="2"/>
  <c r="H278" i="2"/>
  <c r="C279" i="2"/>
  <c r="B279" i="2"/>
  <c r="H279" i="2"/>
  <c r="C280" i="2"/>
  <c r="B280" i="2"/>
  <c r="H280" i="2"/>
  <c r="C281" i="2"/>
  <c r="B281" i="2"/>
  <c r="H281" i="2"/>
  <c r="C282" i="2"/>
  <c r="B282" i="2"/>
  <c r="H282" i="2"/>
  <c r="C283" i="2"/>
  <c r="B283" i="2"/>
  <c r="H283" i="2"/>
  <c r="C284" i="2"/>
  <c r="B284" i="2"/>
  <c r="H284" i="2"/>
  <c r="C285" i="2"/>
  <c r="B285" i="2"/>
  <c r="H285" i="2"/>
  <c r="C286" i="2"/>
  <c r="B286" i="2"/>
  <c r="H286" i="2"/>
  <c r="C287" i="2"/>
  <c r="B287" i="2"/>
  <c r="H287" i="2"/>
  <c r="C288" i="2"/>
  <c r="B288" i="2"/>
  <c r="H288" i="2"/>
  <c r="C289" i="2"/>
  <c r="B289" i="2"/>
  <c r="H289" i="2"/>
  <c r="C290" i="2"/>
  <c r="B290" i="2"/>
  <c r="H290" i="2"/>
  <c r="C291" i="2"/>
  <c r="B291" i="2"/>
  <c r="H291" i="2"/>
  <c r="C292" i="2"/>
  <c r="B292" i="2"/>
  <c r="H292" i="2"/>
  <c r="C293" i="2"/>
  <c r="B293" i="2"/>
  <c r="H293" i="2"/>
  <c r="C294" i="2"/>
  <c r="B294" i="2"/>
  <c r="H294" i="2"/>
  <c r="C295" i="2"/>
  <c r="B295" i="2"/>
  <c r="H295" i="2"/>
  <c r="C296" i="2"/>
  <c r="B296" i="2"/>
  <c r="H296" i="2"/>
  <c r="C297" i="2"/>
  <c r="B297" i="2"/>
  <c r="H297" i="2"/>
  <c r="C298" i="2"/>
  <c r="B298" i="2"/>
  <c r="H298" i="2"/>
  <c r="C299" i="2"/>
  <c r="B299" i="2"/>
  <c r="H299" i="2"/>
  <c r="C300" i="2"/>
  <c r="B300" i="2"/>
  <c r="H300" i="2"/>
  <c r="C301" i="2"/>
  <c r="B301" i="2"/>
  <c r="H301" i="2"/>
  <c r="C302" i="2"/>
  <c r="B302" i="2"/>
  <c r="H302" i="2"/>
  <c r="C303" i="2"/>
  <c r="B303" i="2"/>
  <c r="H303" i="2"/>
  <c r="C304" i="2"/>
  <c r="B304" i="2"/>
  <c r="H304" i="2"/>
  <c r="C305" i="2"/>
  <c r="B305" i="2"/>
  <c r="H305" i="2"/>
  <c r="C306" i="2"/>
  <c r="B306" i="2"/>
  <c r="H306" i="2"/>
  <c r="C307" i="2"/>
  <c r="B307" i="2"/>
  <c r="H307" i="2"/>
  <c r="C308" i="2"/>
  <c r="B308" i="2"/>
  <c r="H308" i="2"/>
  <c r="C309" i="2"/>
  <c r="B309" i="2"/>
  <c r="H309" i="2"/>
  <c r="C310" i="2"/>
  <c r="B310" i="2"/>
  <c r="H310" i="2"/>
  <c r="C311" i="2"/>
  <c r="B311" i="2"/>
  <c r="H311" i="2"/>
  <c r="C312" i="2"/>
  <c r="B312" i="2"/>
  <c r="H312" i="2"/>
  <c r="C313" i="2"/>
  <c r="B313" i="2"/>
  <c r="H313" i="2"/>
  <c r="C314" i="2"/>
  <c r="B314" i="2"/>
  <c r="H314" i="2"/>
  <c r="C315" i="2"/>
  <c r="B315" i="2"/>
  <c r="H315" i="2"/>
  <c r="C316" i="2"/>
  <c r="B316" i="2"/>
  <c r="H316" i="2"/>
  <c r="C317" i="2"/>
  <c r="B317" i="2"/>
  <c r="H317" i="2"/>
  <c r="C318" i="2"/>
  <c r="B318" i="2"/>
  <c r="H318" i="2"/>
  <c r="C319" i="2"/>
  <c r="B319" i="2"/>
  <c r="H319" i="2"/>
  <c r="C320" i="2"/>
  <c r="B320" i="2"/>
  <c r="H320" i="2"/>
  <c r="C321" i="2"/>
  <c r="B321" i="2"/>
  <c r="H321" i="2"/>
  <c r="C322" i="2"/>
  <c r="B322" i="2"/>
  <c r="H322" i="2"/>
  <c r="C323" i="2"/>
  <c r="B323" i="2"/>
  <c r="H323" i="2"/>
  <c r="C324" i="2"/>
  <c r="B324" i="2"/>
  <c r="H324" i="2"/>
  <c r="C325" i="2"/>
  <c r="B325" i="2"/>
  <c r="H325" i="2"/>
  <c r="C326" i="2"/>
  <c r="B326" i="2"/>
  <c r="H326" i="2"/>
  <c r="C327" i="2"/>
  <c r="B327" i="2"/>
  <c r="H327" i="2"/>
  <c r="C328" i="2"/>
  <c r="B328" i="2"/>
  <c r="H328" i="2"/>
  <c r="C329" i="2"/>
  <c r="B329" i="2"/>
  <c r="H329" i="2"/>
  <c r="C330" i="2"/>
  <c r="B330" i="2"/>
  <c r="H330" i="2"/>
  <c r="C331" i="2"/>
  <c r="B331" i="2"/>
  <c r="H331" i="2"/>
  <c r="C332" i="2"/>
  <c r="B332" i="2"/>
  <c r="H332" i="2"/>
  <c r="C333" i="2"/>
  <c r="B333" i="2"/>
  <c r="H333" i="2"/>
  <c r="C334" i="2"/>
  <c r="B334" i="2"/>
  <c r="H334" i="2"/>
  <c r="C335" i="2"/>
  <c r="B335" i="2"/>
  <c r="H335" i="2"/>
  <c r="C336" i="2"/>
  <c r="B336" i="2"/>
  <c r="H336" i="2"/>
  <c r="C337" i="2"/>
  <c r="B337" i="2"/>
  <c r="H337" i="2"/>
  <c r="C338" i="2"/>
  <c r="B338" i="2"/>
  <c r="H338" i="2"/>
  <c r="C339" i="2"/>
  <c r="B339" i="2"/>
  <c r="H339" i="2"/>
  <c r="C340" i="2"/>
  <c r="B340" i="2"/>
  <c r="H340" i="2"/>
  <c r="C341" i="2"/>
  <c r="B341" i="2"/>
  <c r="H341" i="2"/>
  <c r="C342" i="2"/>
  <c r="B342" i="2"/>
  <c r="H342" i="2"/>
  <c r="C343" i="2"/>
  <c r="B343" i="2"/>
  <c r="H343" i="2"/>
  <c r="C344" i="2"/>
  <c r="B344" i="2"/>
  <c r="H344" i="2"/>
  <c r="C345" i="2"/>
  <c r="B345" i="2"/>
  <c r="H345" i="2"/>
  <c r="C346" i="2"/>
  <c r="B346" i="2"/>
  <c r="H346" i="2"/>
  <c r="C347" i="2"/>
  <c r="B347" i="2"/>
  <c r="H347" i="2"/>
  <c r="C348" i="2"/>
  <c r="B348" i="2"/>
  <c r="H348" i="2"/>
  <c r="C349" i="2"/>
  <c r="B349" i="2"/>
  <c r="H349" i="2"/>
  <c r="C350" i="2"/>
  <c r="B350" i="2"/>
  <c r="H350" i="2"/>
  <c r="C351" i="2"/>
  <c r="B351" i="2"/>
  <c r="H351" i="2"/>
  <c r="C352" i="2"/>
  <c r="B352" i="2"/>
  <c r="H352" i="2"/>
  <c r="C353" i="2"/>
  <c r="B353" i="2"/>
  <c r="H353" i="2"/>
  <c r="C354" i="2"/>
  <c r="B354" i="2"/>
  <c r="H354" i="2"/>
  <c r="C355" i="2"/>
  <c r="B355" i="2"/>
  <c r="H355" i="2"/>
  <c r="C356" i="2"/>
  <c r="B356" i="2"/>
  <c r="H356" i="2"/>
  <c r="C357" i="2"/>
  <c r="B357" i="2"/>
  <c r="H357" i="2"/>
  <c r="C358" i="2"/>
  <c r="B358" i="2"/>
  <c r="H358" i="2"/>
  <c r="C359" i="2"/>
  <c r="B359" i="2"/>
  <c r="H359" i="2"/>
  <c r="C360" i="2"/>
  <c r="B360" i="2"/>
  <c r="H360" i="2"/>
  <c r="C361" i="2"/>
  <c r="B361" i="2"/>
  <c r="H361" i="2"/>
  <c r="C362" i="2"/>
  <c r="B362" i="2"/>
  <c r="H362" i="2"/>
  <c r="C363" i="2"/>
  <c r="B363" i="2"/>
  <c r="H363" i="2"/>
  <c r="C364" i="2"/>
  <c r="B364" i="2"/>
  <c r="H364" i="2"/>
  <c r="C365" i="2"/>
  <c r="B365" i="2"/>
  <c r="H365" i="2"/>
  <c r="C366" i="2"/>
  <c r="B366" i="2"/>
  <c r="H366" i="2"/>
  <c r="C367" i="2"/>
  <c r="B367" i="2"/>
  <c r="H367" i="2"/>
  <c r="C368" i="2"/>
  <c r="B368" i="2"/>
  <c r="H368" i="2"/>
  <c r="C369" i="2"/>
  <c r="B369" i="2"/>
  <c r="H369" i="2"/>
  <c r="C370" i="2"/>
  <c r="B370" i="2"/>
  <c r="H370" i="2"/>
  <c r="C371" i="2"/>
  <c r="B371" i="2"/>
  <c r="H371" i="2"/>
  <c r="C372" i="2"/>
  <c r="B372" i="2"/>
  <c r="H372" i="2"/>
  <c r="C373" i="2"/>
  <c r="B373" i="2"/>
  <c r="H373" i="2"/>
  <c r="C374" i="2"/>
  <c r="B374" i="2"/>
  <c r="H374" i="2"/>
  <c r="C375" i="2"/>
  <c r="B375" i="2"/>
  <c r="H375" i="2"/>
  <c r="C376" i="2"/>
  <c r="B376" i="2"/>
  <c r="H376" i="2"/>
  <c r="C377" i="2"/>
  <c r="B377" i="2"/>
  <c r="H377" i="2"/>
  <c r="C378" i="2"/>
  <c r="B378" i="2"/>
  <c r="H378" i="2"/>
  <c r="C379" i="2"/>
  <c r="B379" i="2"/>
  <c r="H379" i="2"/>
  <c r="C380" i="2"/>
  <c r="B380" i="2"/>
  <c r="H380" i="2"/>
  <c r="C381" i="2"/>
  <c r="B381" i="2"/>
  <c r="H381" i="2"/>
  <c r="C382" i="2"/>
  <c r="B382" i="2"/>
  <c r="H382" i="2"/>
  <c r="C383" i="2"/>
  <c r="B383" i="2"/>
  <c r="H383" i="2"/>
  <c r="C384" i="2"/>
  <c r="B384" i="2"/>
  <c r="H384" i="2"/>
  <c r="C385" i="2"/>
  <c r="B385" i="2"/>
  <c r="H385" i="2"/>
  <c r="C386" i="2"/>
  <c r="B386" i="2"/>
  <c r="H386" i="2"/>
  <c r="C387" i="2"/>
  <c r="B387" i="2"/>
  <c r="H387" i="2"/>
  <c r="C388" i="2"/>
  <c r="B388" i="2"/>
  <c r="H388" i="2"/>
  <c r="C389" i="2"/>
  <c r="B389" i="2"/>
  <c r="H389" i="2"/>
  <c r="C390" i="2"/>
  <c r="B390" i="2"/>
  <c r="H390" i="2"/>
  <c r="C391" i="2"/>
  <c r="B391" i="2"/>
  <c r="H391" i="2"/>
  <c r="C392" i="2"/>
  <c r="B392" i="2"/>
  <c r="H392" i="2"/>
  <c r="C393" i="2"/>
  <c r="B393" i="2"/>
  <c r="H393" i="2"/>
  <c r="C394" i="2"/>
  <c r="B394" i="2"/>
  <c r="H394" i="2"/>
  <c r="C395" i="2"/>
  <c r="B395" i="2"/>
  <c r="H395" i="2"/>
  <c r="C396" i="2"/>
  <c r="B396" i="2"/>
  <c r="H396" i="2"/>
  <c r="C397" i="2"/>
  <c r="B397" i="2"/>
  <c r="H397" i="2"/>
  <c r="C398" i="2"/>
  <c r="B398" i="2"/>
  <c r="H398" i="2"/>
  <c r="C399" i="2"/>
  <c r="B399" i="2"/>
  <c r="H399" i="2"/>
  <c r="C400" i="2"/>
  <c r="B400" i="2"/>
  <c r="H400" i="2"/>
  <c r="C401" i="2"/>
  <c r="B401" i="2"/>
  <c r="H401" i="2"/>
  <c r="C402" i="2"/>
  <c r="B402" i="2"/>
  <c r="H402" i="2"/>
  <c r="C403" i="2"/>
  <c r="B403" i="2"/>
  <c r="H403" i="2"/>
  <c r="C404" i="2"/>
  <c r="B404" i="2"/>
  <c r="H404" i="2"/>
  <c r="C405" i="2"/>
  <c r="B405" i="2"/>
  <c r="H405" i="2"/>
  <c r="H6" i="2"/>
  <c r="F27" i="2"/>
  <c r="O27" i="2"/>
  <c r="F28" i="2"/>
  <c r="O28" i="2"/>
  <c r="F29" i="2"/>
  <c r="O29" i="2"/>
  <c r="F30" i="2"/>
  <c r="O30" i="2"/>
  <c r="F31" i="2"/>
  <c r="O31" i="2"/>
  <c r="F32" i="2"/>
  <c r="O32" i="2"/>
  <c r="F33" i="2"/>
  <c r="O33" i="2"/>
  <c r="F34" i="2"/>
  <c r="O34" i="2"/>
  <c r="F35" i="2"/>
  <c r="O35" i="2"/>
  <c r="F36" i="2"/>
  <c r="O36" i="2"/>
  <c r="F37" i="2"/>
  <c r="O37" i="2"/>
  <c r="F38" i="2"/>
  <c r="O38" i="2"/>
  <c r="F39" i="2"/>
  <c r="O39" i="2"/>
  <c r="F40" i="2"/>
  <c r="O40" i="2"/>
  <c r="F41" i="2"/>
  <c r="O41" i="2"/>
  <c r="F42" i="2"/>
  <c r="O42" i="2"/>
  <c r="F43" i="2"/>
  <c r="O43" i="2"/>
  <c r="F44" i="2"/>
  <c r="O44" i="2"/>
  <c r="F45" i="2"/>
  <c r="O45" i="2"/>
  <c r="F46" i="2"/>
  <c r="O46" i="2"/>
  <c r="F47" i="2"/>
  <c r="O47" i="2"/>
  <c r="F48" i="2"/>
  <c r="O48" i="2"/>
  <c r="F49" i="2"/>
  <c r="O49" i="2"/>
  <c r="F50" i="2"/>
  <c r="O50" i="2"/>
  <c r="F51" i="2"/>
  <c r="O51" i="2"/>
  <c r="F52" i="2"/>
  <c r="O52" i="2"/>
  <c r="F53" i="2"/>
  <c r="O53" i="2"/>
  <c r="F54" i="2"/>
  <c r="O54" i="2"/>
  <c r="F55" i="2"/>
  <c r="O55" i="2"/>
  <c r="F56" i="2"/>
  <c r="O56" i="2"/>
  <c r="F57" i="2"/>
  <c r="O57" i="2"/>
  <c r="F58" i="2"/>
  <c r="O58" i="2"/>
  <c r="F59" i="2"/>
  <c r="O59" i="2"/>
  <c r="F60" i="2"/>
  <c r="O60" i="2"/>
  <c r="F61" i="2"/>
  <c r="O61" i="2"/>
  <c r="F62" i="2"/>
  <c r="O62" i="2"/>
  <c r="F63" i="2"/>
  <c r="O63" i="2"/>
  <c r="F64" i="2"/>
  <c r="O64" i="2"/>
  <c r="F65" i="2"/>
  <c r="O65" i="2"/>
  <c r="F66" i="2"/>
  <c r="O66" i="2"/>
  <c r="F67" i="2"/>
  <c r="O67" i="2"/>
  <c r="F68" i="2"/>
  <c r="O68" i="2"/>
  <c r="F69" i="2"/>
  <c r="O69" i="2"/>
  <c r="F70" i="2"/>
  <c r="O70" i="2"/>
  <c r="F71" i="2"/>
  <c r="O71" i="2"/>
  <c r="F72" i="2"/>
  <c r="O72" i="2"/>
  <c r="F73" i="2"/>
  <c r="O73" i="2"/>
  <c r="F74" i="2"/>
  <c r="O74" i="2"/>
  <c r="F75" i="2"/>
  <c r="O75" i="2"/>
  <c r="F76" i="2"/>
  <c r="O76" i="2"/>
  <c r="F77" i="2"/>
  <c r="O77" i="2"/>
  <c r="F78" i="2"/>
  <c r="O78" i="2"/>
  <c r="F79" i="2"/>
  <c r="O79" i="2"/>
  <c r="F80" i="2"/>
  <c r="O80" i="2"/>
  <c r="F81" i="2"/>
  <c r="O81" i="2"/>
  <c r="F82" i="2"/>
  <c r="O82" i="2"/>
  <c r="F83" i="2"/>
  <c r="O83" i="2"/>
  <c r="F84" i="2"/>
  <c r="O84" i="2"/>
  <c r="F85" i="2"/>
  <c r="O85" i="2"/>
  <c r="F86" i="2"/>
  <c r="O86" i="2"/>
  <c r="F87" i="2"/>
  <c r="O87" i="2"/>
  <c r="F88" i="2"/>
  <c r="O88" i="2"/>
  <c r="F89" i="2"/>
  <c r="O89" i="2"/>
  <c r="F90" i="2"/>
  <c r="O90" i="2"/>
  <c r="F91" i="2"/>
  <c r="O91" i="2"/>
  <c r="F92" i="2"/>
  <c r="O92" i="2"/>
  <c r="F93" i="2"/>
  <c r="O93" i="2"/>
  <c r="F94" i="2"/>
  <c r="O94" i="2"/>
  <c r="F95" i="2"/>
  <c r="O95" i="2"/>
  <c r="F96" i="2"/>
  <c r="O96" i="2"/>
  <c r="F97" i="2"/>
  <c r="O97" i="2"/>
  <c r="F98" i="2"/>
  <c r="O98" i="2"/>
  <c r="F99" i="2"/>
  <c r="O99" i="2"/>
  <c r="F100" i="2"/>
  <c r="O100" i="2"/>
  <c r="F101" i="2"/>
  <c r="O101" i="2"/>
  <c r="F102" i="2"/>
  <c r="O102" i="2"/>
  <c r="F103" i="2"/>
  <c r="O103" i="2"/>
  <c r="F104" i="2"/>
  <c r="O104" i="2"/>
  <c r="F105" i="2"/>
  <c r="O105" i="2"/>
  <c r="F106" i="2"/>
  <c r="O106" i="2"/>
  <c r="F107" i="2"/>
  <c r="O107" i="2"/>
  <c r="F108" i="2"/>
  <c r="O108" i="2"/>
  <c r="F109" i="2"/>
  <c r="O109" i="2"/>
  <c r="F110" i="2"/>
  <c r="O110" i="2"/>
  <c r="F111" i="2"/>
  <c r="O111" i="2"/>
  <c r="F112" i="2"/>
  <c r="O112" i="2"/>
  <c r="F113" i="2"/>
  <c r="O113" i="2"/>
  <c r="F114" i="2"/>
  <c r="O114" i="2"/>
  <c r="F115" i="2"/>
  <c r="O115" i="2"/>
  <c r="F116" i="2"/>
  <c r="O116" i="2"/>
  <c r="F117" i="2"/>
  <c r="O117" i="2"/>
  <c r="F118" i="2"/>
  <c r="O118" i="2"/>
  <c r="F119" i="2"/>
  <c r="O119" i="2"/>
  <c r="F120" i="2"/>
  <c r="O120" i="2"/>
  <c r="F121" i="2"/>
  <c r="O121" i="2"/>
  <c r="F122" i="2"/>
  <c r="O122" i="2"/>
  <c r="F123" i="2"/>
  <c r="O123" i="2"/>
  <c r="F124" i="2"/>
  <c r="O124" i="2"/>
  <c r="F125" i="2"/>
  <c r="O125" i="2"/>
  <c r="F126" i="2"/>
  <c r="O126" i="2"/>
  <c r="F127" i="2"/>
  <c r="O127" i="2"/>
  <c r="F128" i="2"/>
  <c r="O128" i="2"/>
  <c r="F129" i="2"/>
  <c r="O129" i="2"/>
  <c r="F130" i="2"/>
  <c r="O130" i="2"/>
  <c r="F131" i="2"/>
  <c r="O131" i="2"/>
  <c r="F132" i="2"/>
  <c r="O132" i="2"/>
  <c r="F133" i="2"/>
  <c r="O133" i="2"/>
  <c r="F134" i="2"/>
  <c r="O134" i="2"/>
  <c r="F135" i="2"/>
  <c r="O135" i="2"/>
  <c r="F136" i="2"/>
  <c r="O136" i="2"/>
  <c r="F137" i="2"/>
  <c r="O137" i="2"/>
  <c r="F138" i="2"/>
  <c r="O138" i="2"/>
  <c r="F139" i="2"/>
  <c r="O139" i="2"/>
  <c r="F140" i="2"/>
  <c r="O140" i="2"/>
  <c r="F141" i="2"/>
  <c r="O141" i="2"/>
  <c r="F142" i="2"/>
  <c r="O142" i="2"/>
  <c r="F143" i="2"/>
  <c r="O143" i="2"/>
  <c r="F144" i="2"/>
  <c r="O144" i="2"/>
  <c r="F145" i="2"/>
  <c r="O145" i="2"/>
  <c r="F146" i="2"/>
  <c r="O146" i="2"/>
  <c r="F147" i="2"/>
  <c r="O147" i="2"/>
  <c r="F148" i="2"/>
  <c r="O148" i="2"/>
  <c r="F149" i="2"/>
  <c r="O149" i="2"/>
  <c r="F150" i="2"/>
  <c r="O150" i="2"/>
  <c r="F151" i="2"/>
  <c r="O151" i="2"/>
  <c r="F152" i="2"/>
  <c r="O152" i="2"/>
  <c r="F153" i="2"/>
  <c r="O153" i="2"/>
  <c r="F154" i="2"/>
  <c r="O154" i="2"/>
  <c r="F155" i="2"/>
  <c r="O155" i="2"/>
  <c r="F156" i="2"/>
  <c r="O156" i="2"/>
  <c r="F157" i="2"/>
  <c r="O157" i="2"/>
  <c r="F158" i="2"/>
  <c r="O158" i="2"/>
  <c r="F159" i="2"/>
  <c r="O159" i="2"/>
  <c r="F160" i="2"/>
  <c r="O160" i="2"/>
  <c r="F161" i="2"/>
  <c r="O161" i="2"/>
  <c r="F162" i="2"/>
  <c r="O162" i="2"/>
  <c r="F163" i="2"/>
  <c r="O163" i="2"/>
  <c r="F164" i="2"/>
  <c r="O164" i="2"/>
  <c r="F165" i="2"/>
  <c r="O165" i="2"/>
  <c r="F166" i="2"/>
  <c r="O166" i="2"/>
  <c r="F167" i="2"/>
  <c r="O167" i="2"/>
  <c r="F168" i="2"/>
  <c r="O168" i="2"/>
  <c r="F169" i="2"/>
  <c r="O169" i="2"/>
  <c r="F170" i="2"/>
  <c r="O170" i="2"/>
  <c r="F171" i="2"/>
  <c r="O171" i="2"/>
  <c r="F172" i="2"/>
  <c r="O172" i="2"/>
  <c r="F173" i="2"/>
  <c r="O173" i="2"/>
  <c r="F174" i="2"/>
  <c r="O174" i="2"/>
  <c r="F175" i="2"/>
  <c r="O175" i="2"/>
  <c r="F176" i="2"/>
  <c r="O176" i="2"/>
  <c r="F177" i="2"/>
  <c r="O177" i="2"/>
  <c r="F178" i="2"/>
  <c r="O178" i="2"/>
  <c r="F179" i="2"/>
  <c r="O179" i="2"/>
  <c r="F180" i="2"/>
  <c r="O180" i="2"/>
  <c r="F181" i="2"/>
  <c r="O181" i="2"/>
  <c r="F182" i="2"/>
  <c r="O182" i="2"/>
  <c r="F183" i="2"/>
  <c r="O183" i="2"/>
  <c r="F184" i="2"/>
  <c r="O184" i="2"/>
  <c r="F185" i="2"/>
  <c r="O185" i="2"/>
  <c r="F186" i="2"/>
  <c r="O186" i="2"/>
  <c r="F187" i="2"/>
  <c r="O187" i="2"/>
  <c r="F188" i="2"/>
  <c r="O188" i="2"/>
  <c r="F189" i="2"/>
  <c r="O189" i="2"/>
  <c r="F190" i="2"/>
  <c r="O190" i="2"/>
  <c r="F191" i="2"/>
  <c r="O191" i="2"/>
  <c r="F192" i="2"/>
  <c r="O192" i="2"/>
  <c r="F193" i="2"/>
  <c r="O193" i="2"/>
  <c r="F194" i="2"/>
  <c r="O194" i="2"/>
  <c r="F195" i="2"/>
  <c r="O195" i="2"/>
  <c r="F196" i="2"/>
  <c r="O196" i="2"/>
  <c r="F197" i="2"/>
  <c r="O197" i="2"/>
  <c r="F198" i="2"/>
  <c r="O198" i="2"/>
  <c r="F199" i="2"/>
  <c r="O199" i="2"/>
  <c r="F200" i="2"/>
  <c r="O200" i="2"/>
  <c r="F201" i="2"/>
  <c r="O201" i="2"/>
  <c r="F202" i="2"/>
  <c r="O202" i="2"/>
  <c r="F203" i="2"/>
  <c r="O203" i="2"/>
  <c r="F204" i="2"/>
  <c r="O204" i="2"/>
  <c r="F205" i="2"/>
  <c r="O205" i="2"/>
  <c r="F206" i="2"/>
  <c r="O206" i="2"/>
  <c r="F207" i="2"/>
  <c r="O207" i="2"/>
  <c r="F208" i="2"/>
  <c r="O208" i="2"/>
  <c r="F209" i="2"/>
  <c r="O209" i="2"/>
  <c r="F210" i="2"/>
  <c r="O210" i="2"/>
  <c r="F211" i="2"/>
  <c r="O211" i="2"/>
  <c r="F212" i="2"/>
  <c r="O212" i="2"/>
  <c r="F213" i="2"/>
  <c r="O213" i="2"/>
  <c r="F214" i="2"/>
  <c r="O214" i="2"/>
  <c r="F215" i="2"/>
  <c r="O215" i="2"/>
  <c r="F216" i="2"/>
  <c r="O216" i="2"/>
  <c r="F217" i="2"/>
  <c r="O217" i="2"/>
  <c r="F218" i="2"/>
  <c r="O218" i="2"/>
  <c r="F219" i="2"/>
  <c r="O219" i="2"/>
  <c r="F220" i="2"/>
  <c r="O220" i="2"/>
  <c r="F221" i="2"/>
  <c r="O221" i="2"/>
  <c r="F222" i="2"/>
  <c r="O222" i="2"/>
  <c r="F223" i="2"/>
  <c r="O223" i="2"/>
  <c r="F224" i="2"/>
  <c r="O224" i="2"/>
  <c r="F225" i="2"/>
  <c r="O225" i="2"/>
  <c r="F226" i="2"/>
  <c r="O226" i="2"/>
  <c r="F227" i="2"/>
  <c r="O227" i="2"/>
  <c r="F228" i="2"/>
  <c r="O228" i="2"/>
  <c r="F229" i="2"/>
  <c r="O229" i="2"/>
  <c r="F230" i="2"/>
  <c r="O230" i="2"/>
  <c r="F231" i="2"/>
  <c r="O231" i="2"/>
  <c r="F232" i="2"/>
  <c r="O232" i="2"/>
  <c r="F233" i="2"/>
  <c r="O233" i="2"/>
  <c r="F234" i="2"/>
  <c r="O234" i="2"/>
  <c r="F235" i="2"/>
  <c r="O235" i="2"/>
  <c r="F236" i="2"/>
  <c r="O236" i="2"/>
  <c r="F237" i="2"/>
  <c r="O237" i="2"/>
  <c r="F238" i="2"/>
  <c r="O238" i="2"/>
  <c r="F239" i="2"/>
  <c r="O239" i="2"/>
  <c r="F240" i="2"/>
  <c r="O240" i="2"/>
  <c r="F241" i="2"/>
  <c r="O241" i="2"/>
  <c r="F242" i="2"/>
  <c r="O242" i="2"/>
  <c r="F243" i="2"/>
  <c r="O243" i="2"/>
  <c r="F244" i="2"/>
  <c r="O244" i="2"/>
  <c r="F245" i="2"/>
  <c r="O245" i="2"/>
  <c r="F246" i="2"/>
  <c r="O246" i="2"/>
  <c r="F247" i="2"/>
  <c r="O247" i="2"/>
  <c r="F248" i="2"/>
  <c r="O248" i="2"/>
  <c r="F249" i="2"/>
  <c r="O249" i="2"/>
  <c r="F250" i="2"/>
  <c r="O250" i="2"/>
  <c r="F251" i="2"/>
  <c r="O251" i="2"/>
  <c r="F252" i="2"/>
  <c r="O252" i="2"/>
  <c r="F253" i="2"/>
  <c r="O253" i="2"/>
  <c r="F254" i="2"/>
  <c r="O254" i="2"/>
  <c r="F255" i="2"/>
  <c r="O255" i="2"/>
  <c r="F256" i="2"/>
  <c r="O256" i="2"/>
  <c r="F257" i="2"/>
  <c r="O257" i="2"/>
  <c r="F258" i="2"/>
  <c r="O258" i="2"/>
  <c r="F259" i="2"/>
  <c r="O259" i="2"/>
  <c r="F260" i="2"/>
  <c r="O260" i="2"/>
  <c r="F261" i="2"/>
  <c r="O261" i="2"/>
  <c r="F262" i="2"/>
  <c r="O262" i="2"/>
  <c r="F263" i="2"/>
  <c r="O263" i="2"/>
  <c r="F264" i="2"/>
  <c r="O264" i="2"/>
  <c r="F265" i="2"/>
  <c r="O265" i="2"/>
  <c r="F266" i="2"/>
  <c r="O266" i="2"/>
  <c r="F267" i="2"/>
  <c r="O267" i="2"/>
  <c r="F268" i="2"/>
  <c r="O268" i="2"/>
  <c r="F269" i="2"/>
  <c r="O269" i="2"/>
  <c r="F270" i="2"/>
  <c r="O270" i="2"/>
  <c r="F271" i="2"/>
  <c r="O271" i="2"/>
  <c r="F272" i="2"/>
  <c r="O272" i="2"/>
  <c r="F273" i="2"/>
  <c r="O273" i="2"/>
  <c r="F274" i="2"/>
  <c r="O274" i="2"/>
  <c r="F275" i="2"/>
  <c r="O275" i="2"/>
  <c r="F276" i="2"/>
  <c r="O276" i="2"/>
  <c r="F277" i="2"/>
  <c r="O277" i="2"/>
  <c r="F278" i="2"/>
  <c r="O278" i="2"/>
  <c r="F279" i="2"/>
  <c r="O279" i="2"/>
  <c r="F280" i="2"/>
  <c r="O280" i="2"/>
  <c r="F281" i="2"/>
  <c r="O281" i="2"/>
  <c r="F282" i="2"/>
  <c r="O282" i="2"/>
  <c r="F283" i="2"/>
  <c r="O283" i="2"/>
  <c r="F284" i="2"/>
  <c r="O284" i="2"/>
  <c r="F285" i="2"/>
  <c r="O285" i="2"/>
  <c r="F286" i="2"/>
  <c r="O286" i="2"/>
  <c r="F287" i="2"/>
  <c r="O287" i="2"/>
  <c r="F288" i="2"/>
  <c r="O288" i="2"/>
  <c r="F289" i="2"/>
  <c r="O289" i="2"/>
  <c r="F290" i="2"/>
  <c r="O290" i="2"/>
  <c r="F291" i="2"/>
  <c r="O291" i="2"/>
  <c r="F292" i="2"/>
  <c r="O292" i="2"/>
  <c r="F293" i="2"/>
  <c r="O293" i="2"/>
  <c r="F294" i="2"/>
  <c r="O294" i="2"/>
  <c r="F295" i="2"/>
  <c r="O295" i="2"/>
  <c r="F296" i="2"/>
  <c r="O296" i="2"/>
  <c r="F297" i="2"/>
  <c r="O297" i="2"/>
  <c r="F298" i="2"/>
  <c r="O298" i="2"/>
  <c r="F299" i="2"/>
  <c r="O299" i="2"/>
  <c r="F300" i="2"/>
  <c r="O300" i="2"/>
  <c r="F301" i="2"/>
  <c r="O301" i="2"/>
  <c r="F302" i="2"/>
  <c r="O302" i="2"/>
  <c r="F303" i="2"/>
  <c r="O303" i="2"/>
  <c r="F304" i="2"/>
  <c r="O304" i="2"/>
  <c r="F305" i="2"/>
  <c r="O305" i="2"/>
  <c r="F306" i="2"/>
  <c r="O306" i="2"/>
  <c r="F307" i="2"/>
  <c r="O307" i="2"/>
  <c r="F308" i="2"/>
  <c r="O308" i="2"/>
  <c r="F309" i="2"/>
  <c r="O309" i="2"/>
  <c r="F310" i="2"/>
  <c r="O310" i="2"/>
  <c r="F311" i="2"/>
  <c r="O311" i="2"/>
  <c r="F312" i="2"/>
  <c r="O312" i="2"/>
  <c r="F313" i="2"/>
  <c r="O313" i="2"/>
  <c r="F314" i="2"/>
  <c r="O314" i="2"/>
  <c r="F315" i="2"/>
  <c r="O315" i="2"/>
  <c r="F316" i="2"/>
  <c r="O316" i="2"/>
  <c r="F317" i="2"/>
  <c r="O317" i="2"/>
  <c r="F318" i="2"/>
  <c r="O318" i="2"/>
  <c r="F319" i="2"/>
  <c r="O319" i="2"/>
  <c r="F320" i="2"/>
  <c r="O320" i="2"/>
  <c r="F321" i="2"/>
  <c r="O321" i="2"/>
  <c r="F322" i="2"/>
  <c r="O322" i="2"/>
  <c r="F323" i="2"/>
  <c r="O323" i="2"/>
  <c r="F324" i="2"/>
  <c r="O324" i="2"/>
  <c r="F325" i="2"/>
  <c r="O325" i="2"/>
  <c r="F326" i="2"/>
  <c r="O326" i="2"/>
  <c r="F327" i="2"/>
  <c r="O327" i="2"/>
  <c r="F328" i="2"/>
  <c r="O328" i="2"/>
  <c r="F329" i="2"/>
  <c r="O329" i="2"/>
  <c r="F330" i="2"/>
  <c r="O330" i="2"/>
  <c r="F331" i="2"/>
  <c r="O331" i="2"/>
  <c r="F332" i="2"/>
  <c r="O332" i="2"/>
  <c r="F333" i="2"/>
  <c r="O333" i="2"/>
  <c r="F334" i="2"/>
  <c r="O334" i="2"/>
  <c r="F335" i="2"/>
  <c r="O335" i="2"/>
  <c r="F336" i="2"/>
  <c r="O336" i="2"/>
  <c r="F337" i="2"/>
  <c r="O337" i="2"/>
  <c r="F338" i="2"/>
  <c r="O338" i="2"/>
  <c r="F339" i="2"/>
  <c r="O339" i="2"/>
  <c r="F340" i="2"/>
  <c r="O340" i="2"/>
  <c r="F341" i="2"/>
  <c r="O341" i="2"/>
  <c r="F342" i="2"/>
  <c r="O342" i="2"/>
  <c r="F343" i="2"/>
  <c r="O343" i="2"/>
  <c r="F344" i="2"/>
  <c r="O344" i="2"/>
  <c r="F345" i="2"/>
  <c r="O345" i="2"/>
  <c r="F346" i="2"/>
  <c r="O346" i="2"/>
  <c r="F347" i="2"/>
  <c r="O347" i="2"/>
  <c r="F348" i="2"/>
  <c r="O348" i="2"/>
  <c r="F349" i="2"/>
  <c r="O349" i="2"/>
  <c r="F350" i="2"/>
  <c r="O350" i="2"/>
  <c r="F351" i="2"/>
  <c r="O351" i="2"/>
  <c r="F352" i="2"/>
  <c r="O352" i="2"/>
  <c r="F353" i="2"/>
  <c r="O353" i="2"/>
  <c r="F354" i="2"/>
  <c r="O354" i="2"/>
  <c r="F355" i="2"/>
  <c r="O355" i="2"/>
  <c r="F356" i="2"/>
  <c r="O356" i="2"/>
  <c r="F357" i="2"/>
  <c r="O357" i="2"/>
  <c r="F358" i="2"/>
  <c r="O358" i="2"/>
  <c r="F359" i="2"/>
  <c r="O359" i="2"/>
  <c r="F360" i="2"/>
  <c r="O360" i="2"/>
  <c r="F361" i="2"/>
  <c r="O361" i="2"/>
  <c r="F362" i="2"/>
  <c r="O362" i="2"/>
  <c r="F363" i="2"/>
  <c r="O363" i="2"/>
  <c r="F364" i="2"/>
  <c r="O364" i="2"/>
  <c r="F365" i="2"/>
  <c r="O365" i="2"/>
  <c r="F366" i="2"/>
  <c r="O366" i="2"/>
  <c r="F367" i="2"/>
  <c r="O367" i="2"/>
  <c r="F368" i="2"/>
  <c r="O368" i="2"/>
  <c r="F369" i="2"/>
  <c r="O369" i="2"/>
  <c r="F370" i="2"/>
  <c r="O370" i="2"/>
  <c r="F371" i="2"/>
  <c r="O371" i="2"/>
  <c r="F372" i="2"/>
  <c r="O372" i="2"/>
  <c r="F373" i="2"/>
  <c r="O373" i="2"/>
  <c r="F374" i="2"/>
  <c r="O374" i="2"/>
  <c r="F375" i="2"/>
  <c r="O375" i="2"/>
  <c r="F376" i="2"/>
  <c r="O376" i="2"/>
  <c r="F377" i="2"/>
  <c r="O377" i="2"/>
  <c r="F378" i="2"/>
  <c r="O378" i="2"/>
  <c r="F379" i="2"/>
  <c r="O379" i="2"/>
  <c r="F380" i="2"/>
  <c r="O380" i="2"/>
  <c r="F381" i="2"/>
  <c r="O381" i="2"/>
  <c r="F382" i="2"/>
  <c r="O382" i="2"/>
  <c r="F383" i="2"/>
  <c r="O383" i="2"/>
  <c r="F384" i="2"/>
  <c r="O384" i="2"/>
  <c r="F385" i="2"/>
  <c r="O385" i="2"/>
  <c r="F386" i="2"/>
  <c r="O386" i="2"/>
  <c r="F387" i="2"/>
  <c r="O387" i="2"/>
  <c r="F388" i="2"/>
  <c r="O388" i="2"/>
  <c r="F389" i="2"/>
  <c r="O389" i="2"/>
  <c r="F390" i="2"/>
  <c r="O390" i="2"/>
  <c r="F391" i="2"/>
  <c r="O391" i="2"/>
  <c r="F392" i="2"/>
  <c r="O392" i="2"/>
  <c r="F393" i="2"/>
  <c r="O393" i="2"/>
  <c r="F394" i="2"/>
  <c r="O394" i="2"/>
  <c r="F395" i="2"/>
  <c r="O395" i="2"/>
  <c r="F396" i="2"/>
  <c r="O396" i="2"/>
  <c r="F397" i="2"/>
  <c r="O397" i="2"/>
  <c r="F398" i="2"/>
  <c r="O398" i="2"/>
  <c r="F399" i="2"/>
  <c r="O399" i="2"/>
  <c r="F400" i="2"/>
  <c r="O400" i="2"/>
  <c r="F401" i="2"/>
  <c r="O401" i="2"/>
  <c r="F402" i="2"/>
  <c r="O402" i="2"/>
  <c r="F403" i="2"/>
  <c r="O403" i="2"/>
  <c r="F404" i="2"/>
  <c r="O404" i="2"/>
  <c r="F405" i="2"/>
  <c r="O405" i="2"/>
  <c r="F26" i="2"/>
  <c r="O26" i="2"/>
  <c r="P96" i="3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P5" i="3"/>
  <c r="P6" i="3"/>
  <c r="P7" i="3"/>
  <c r="P8" i="3"/>
  <c r="P9" i="3"/>
  <c r="P10" i="3"/>
  <c r="P22" i="3"/>
  <c r="BC1326" i="1"/>
  <c r="BB1326" i="1"/>
  <c r="BA1326" i="1"/>
  <c r="AJ132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D1326" i="1"/>
  <c r="B1307" i="1"/>
  <c r="B1326" i="1"/>
  <c r="BC1325" i="1"/>
  <c r="BB1325" i="1"/>
  <c r="BA1325" i="1"/>
  <c r="AJ1325" i="1"/>
  <c r="D1325" i="1"/>
  <c r="B1325" i="1"/>
  <c r="BC1324" i="1"/>
  <c r="BB1324" i="1"/>
  <c r="BA1324" i="1"/>
  <c r="AJ1324" i="1"/>
  <c r="D1324" i="1"/>
  <c r="B1324" i="1"/>
  <c r="BC1323" i="1"/>
  <c r="BB1323" i="1"/>
  <c r="BA1323" i="1"/>
  <c r="AJ1323" i="1"/>
  <c r="D1323" i="1"/>
  <c r="B1323" i="1"/>
  <c r="BC1322" i="1"/>
  <c r="BB1322" i="1"/>
  <c r="BA1322" i="1"/>
  <c r="AJ1322" i="1"/>
  <c r="D1322" i="1"/>
  <c r="B1322" i="1"/>
  <c r="BC1321" i="1"/>
  <c r="BB1321" i="1"/>
  <c r="BA1321" i="1"/>
  <c r="AJ1321" i="1"/>
  <c r="D1321" i="1"/>
  <c r="B1321" i="1"/>
  <c r="BC1320" i="1"/>
  <c r="BB1320" i="1"/>
  <c r="BA1320" i="1"/>
  <c r="AJ1320" i="1"/>
  <c r="D1320" i="1"/>
  <c r="B1320" i="1"/>
  <c r="BC1319" i="1"/>
  <c r="BB1319" i="1"/>
  <c r="BA1319" i="1"/>
  <c r="AJ1319" i="1"/>
  <c r="D1319" i="1"/>
  <c r="B1319" i="1"/>
  <c r="BC1318" i="1"/>
  <c r="BB1318" i="1"/>
  <c r="BA1318" i="1"/>
  <c r="AJ1318" i="1"/>
  <c r="D1318" i="1"/>
  <c r="B1318" i="1"/>
  <c r="BC1317" i="1"/>
  <c r="BB1317" i="1"/>
  <c r="BA1317" i="1"/>
  <c r="AJ1317" i="1"/>
  <c r="D1317" i="1"/>
  <c r="B1317" i="1"/>
  <c r="BC1316" i="1"/>
  <c r="BB1316" i="1"/>
  <c r="BA1316" i="1"/>
  <c r="AJ1316" i="1"/>
  <c r="D1316" i="1"/>
  <c r="B1316" i="1"/>
  <c r="BC1315" i="1"/>
  <c r="BB1315" i="1"/>
  <c r="BA1315" i="1"/>
  <c r="AJ1315" i="1"/>
  <c r="D1315" i="1"/>
  <c r="B1315" i="1"/>
  <c r="BC1314" i="1"/>
  <c r="BB1314" i="1"/>
  <c r="BA1314" i="1"/>
  <c r="AJ1314" i="1"/>
  <c r="D1314" i="1"/>
  <c r="B1314" i="1"/>
  <c r="BC1313" i="1"/>
  <c r="BB1313" i="1"/>
  <c r="BA1313" i="1"/>
  <c r="AJ1313" i="1"/>
  <c r="D1313" i="1"/>
  <c r="B1313" i="1"/>
  <c r="BC1312" i="1"/>
  <c r="BB1312" i="1"/>
  <c r="BA1312" i="1"/>
  <c r="AJ1312" i="1"/>
  <c r="D1312" i="1"/>
  <c r="B1312" i="1"/>
  <c r="BC1311" i="1"/>
  <c r="BB1311" i="1"/>
  <c r="BA1311" i="1"/>
  <c r="AJ1311" i="1"/>
  <c r="D1311" i="1"/>
  <c r="B1311" i="1"/>
  <c r="BC1310" i="1"/>
  <c r="BB1310" i="1"/>
  <c r="BA1310" i="1"/>
  <c r="AJ1310" i="1"/>
  <c r="D1310" i="1"/>
  <c r="B1310" i="1"/>
  <c r="BC1309" i="1"/>
  <c r="BB1309" i="1"/>
  <c r="BA1309" i="1"/>
  <c r="AJ1309" i="1"/>
  <c r="D1309" i="1"/>
  <c r="B1309" i="1"/>
  <c r="BC1308" i="1"/>
  <c r="BB1308" i="1"/>
  <c r="BA1308" i="1"/>
  <c r="AJ1308" i="1"/>
  <c r="D1308" i="1"/>
  <c r="B1308" i="1"/>
  <c r="BC1307" i="1"/>
  <c r="BB1307" i="1"/>
  <c r="BA1307" i="1"/>
  <c r="AJ1307" i="1"/>
  <c r="D1307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BC1306" i="1"/>
  <c r="BB1306" i="1"/>
  <c r="AJ130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D1306" i="1"/>
  <c r="B1287" i="1"/>
  <c r="B1306" i="1"/>
  <c r="BC1305" i="1"/>
  <c r="BB1305" i="1"/>
  <c r="AJ1305" i="1"/>
  <c r="D1305" i="1"/>
  <c r="B1305" i="1"/>
  <c r="BC1304" i="1"/>
  <c r="BB1304" i="1"/>
  <c r="AJ1304" i="1"/>
  <c r="D1304" i="1"/>
  <c r="B1304" i="1"/>
  <c r="BC1303" i="1"/>
  <c r="BB1303" i="1"/>
  <c r="AJ1303" i="1"/>
  <c r="D1303" i="1"/>
  <c r="B1303" i="1"/>
  <c r="BC1302" i="1"/>
  <c r="BB1302" i="1"/>
  <c r="AJ1302" i="1"/>
  <c r="D1302" i="1"/>
  <c r="B1302" i="1"/>
  <c r="BC1301" i="1"/>
  <c r="BB1301" i="1"/>
  <c r="AJ1301" i="1"/>
  <c r="D1301" i="1"/>
  <c r="B1301" i="1"/>
  <c r="BC1300" i="1"/>
  <c r="BB1300" i="1"/>
  <c r="AJ1300" i="1"/>
  <c r="D1300" i="1"/>
  <c r="B1300" i="1"/>
  <c r="BC1299" i="1"/>
  <c r="BB1299" i="1"/>
  <c r="AJ1299" i="1"/>
  <c r="D1299" i="1"/>
  <c r="B1299" i="1"/>
  <c r="BC1298" i="1"/>
  <c r="BB1298" i="1"/>
  <c r="AJ1298" i="1"/>
  <c r="D1298" i="1"/>
  <c r="B1298" i="1"/>
  <c r="BC1297" i="1"/>
  <c r="BB1297" i="1"/>
  <c r="AJ1297" i="1"/>
  <c r="D1297" i="1"/>
  <c r="B1297" i="1"/>
  <c r="BC1296" i="1"/>
  <c r="BB1296" i="1"/>
  <c r="AJ1296" i="1"/>
  <c r="D1296" i="1"/>
  <c r="B1296" i="1"/>
  <c r="BC1295" i="1"/>
  <c r="BB1295" i="1"/>
  <c r="AJ1295" i="1"/>
  <c r="D1295" i="1"/>
  <c r="B1295" i="1"/>
  <c r="BC1294" i="1"/>
  <c r="BB1294" i="1"/>
  <c r="AJ1294" i="1"/>
  <c r="D1294" i="1"/>
  <c r="B1294" i="1"/>
  <c r="BC1293" i="1"/>
  <c r="BB1293" i="1"/>
  <c r="AJ1293" i="1"/>
  <c r="D1293" i="1"/>
  <c r="B1293" i="1"/>
  <c r="BC1292" i="1"/>
  <c r="BB1292" i="1"/>
  <c r="AJ1292" i="1"/>
  <c r="D1292" i="1"/>
  <c r="B1292" i="1"/>
  <c r="BC1291" i="1"/>
  <c r="BB1291" i="1"/>
  <c r="AJ1291" i="1"/>
  <c r="D1291" i="1"/>
  <c r="B1291" i="1"/>
  <c r="BC1290" i="1"/>
  <c r="BB1290" i="1"/>
  <c r="AJ1290" i="1"/>
  <c r="D1290" i="1"/>
  <c r="B1290" i="1"/>
  <c r="BC1289" i="1"/>
  <c r="BB1289" i="1"/>
  <c r="AJ1289" i="1"/>
  <c r="D1289" i="1"/>
  <c r="B1289" i="1"/>
  <c r="BC1288" i="1"/>
  <c r="BB1288" i="1"/>
  <c r="AJ1288" i="1"/>
  <c r="D1288" i="1"/>
  <c r="B1288" i="1"/>
  <c r="BC1287" i="1"/>
  <c r="BB1287" i="1"/>
  <c r="AJ1287" i="1"/>
  <c r="D1287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BC1286" i="1"/>
  <c r="BB1286" i="1"/>
  <c r="BA1286" i="1"/>
  <c r="AJ128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D1286" i="1"/>
  <c r="B1267" i="1"/>
  <c r="B1286" i="1"/>
  <c r="BC1285" i="1"/>
  <c r="BB1285" i="1"/>
  <c r="BA1285" i="1"/>
  <c r="AJ1285" i="1"/>
  <c r="D1285" i="1"/>
  <c r="B1285" i="1"/>
  <c r="BC1284" i="1"/>
  <c r="BB1284" i="1"/>
  <c r="BA1284" i="1"/>
  <c r="AJ1284" i="1"/>
  <c r="D1284" i="1"/>
  <c r="B1284" i="1"/>
  <c r="BC1283" i="1"/>
  <c r="BB1283" i="1"/>
  <c r="BA1283" i="1"/>
  <c r="AJ1283" i="1"/>
  <c r="D1283" i="1"/>
  <c r="B1283" i="1"/>
  <c r="BC1282" i="1"/>
  <c r="BB1282" i="1"/>
  <c r="BA1282" i="1"/>
  <c r="AJ1282" i="1"/>
  <c r="D1282" i="1"/>
  <c r="B1282" i="1"/>
  <c r="BC1281" i="1"/>
  <c r="BB1281" i="1"/>
  <c r="BA1281" i="1"/>
  <c r="AJ1281" i="1"/>
  <c r="D1281" i="1"/>
  <c r="B1281" i="1"/>
  <c r="BC1280" i="1"/>
  <c r="BB1280" i="1"/>
  <c r="BA1280" i="1"/>
  <c r="AJ1280" i="1"/>
  <c r="D1280" i="1"/>
  <c r="B1280" i="1"/>
  <c r="BC1279" i="1"/>
  <c r="BB1279" i="1"/>
  <c r="BA1279" i="1"/>
  <c r="AJ1279" i="1"/>
  <c r="D1279" i="1"/>
  <c r="B1279" i="1"/>
  <c r="BC1278" i="1"/>
  <c r="BB1278" i="1"/>
  <c r="BA1278" i="1"/>
  <c r="AJ1278" i="1"/>
  <c r="D1278" i="1"/>
  <c r="B1278" i="1"/>
  <c r="BC1277" i="1"/>
  <c r="BB1277" i="1"/>
  <c r="BA1277" i="1"/>
  <c r="AJ1277" i="1"/>
  <c r="D1277" i="1"/>
  <c r="B1277" i="1"/>
  <c r="BC1276" i="1"/>
  <c r="BB1276" i="1"/>
  <c r="BA1276" i="1"/>
  <c r="AJ1276" i="1"/>
  <c r="D1276" i="1"/>
  <c r="B1276" i="1"/>
  <c r="BC1275" i="1"/>
  <c r="BB1275" i="1"/>
  <c r="BA1275" i="1"/>
  <c r="AJ1275" i="1"/>
  <c r="D1275" i="1"/>
  <c r="B1275" i="1"/>
  <c r="BC1274" i="1"/>
  <c r="BB1274" i="1"/>
  <c r="BA1274" i="1"/>
  <c r="AJ1274" i="1"/>
  <c r="D1274" i="1"/>
  <c r="B1274" i="1"/>
  <c r="BC1273" i="1"/>
  <c r="BB1273" i="1"/>
  <c r="BA1273" i="1"/>
  <c r="AJ1273" i="1"/>
  <c r="D1273" i="1"/>
  <c r="B1273" i="1"/>
  <c r="BC1272" i="1"/>
  <c r="BB1272" i="1"/>
  <c r="BA1272" i="1"/>
  <c r="AJ1272" i="1"/>
  <c r="D1272" i="1"/>
  <c r="B1272" i="1"/>
  <c r="BC1271" i="1"/>
  <c r="BB1271" i="1"/>
  <c r="BA1271" i="1"/>
  <c r="AJ1271" i="1"/>
  <c r="D1271" i="1"/>
  <c r="B1271" i="1"/>
  <c r="BC1270" i="1"/>
  <c r="BB1270" i="1"/>
  <c r="BA1270" i="1"/>
  <c r="AJ1270" i="1"/>
  <c r="D1270" i="1"/>
  <c r="B1270" i="1"/>
  <c r="BC1269" i="1"/>
  <c r="BB1269" i="1"/>
  <c r="BA1269" i="1"/>
  <c r="AJ1269" i="1"/>
  <c r="D1269" i="1"/>
  <c r="B1269" i="1"/>
  <c r="BC1268" i="1"/>
  <c r="BB1268" i="1"/>
  <c r="BA1268" i="1"/>
  <c r="AJ1268" i="1"/>
  <c r="D1268" i="1"/>
  <c r="B1268" i="1"/>
  <c r="BC1267" i="1"/>
  <c r="BB1267" i="1"/>
  <c r="BA1267" i="1"/>
  <c r="AJ1267" i="1"/>
  <c r="D1267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BC1266" i="1"/>
  <c r="AJ126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D1266" i="1"/>
  <c r="B1247" i="1"/>
  <c r="B1266" i="1"/>
  <c r="BC1265" i="1"/>
  <c r="AJ1265" i="1"/>
  <c r="D1265" i="1"/>
  <c r="B1265" i="1"/>
  <c r="BC1264" i="1"/>
  <c r="AJ1264" i="1"/>
  <c r="D1264" i="1"/>
  <c r="B1264" i="1"/>
  <c r="BC1263" i="1"/>
  <c r="AJ1263" i="1"/>
  <c r="D1263" i="1"/>
  <c r="B1263" i="1"/>
  <c r="BC1262" i="1"/>
  <c r="AJ1262" i="1"/>
  <c r="D1262" i="1"/>
  <c r="B1262" i="1"/>
  <c r="BC1261" i="1"/>
  <c r="AJ1261" i="1"/>
  <c r="D1261" i="1"/>
  <c r="B1261" i="1"/>
  <c r="BC1260" i="1"/>
  <c r="AJ1260" i="1"/>
  <c r="D1260" i="1"/>
  <c r="B1260" i="1"/>
  <c r="BC1259" i="1"/>
  <c r="AJ1259" i="1"/>
  <c r="D1259" i="1"/>
  <c r="B1259" i="1"/>
  <c r="BC1258" i="1"/>
  <c r="AJ1258" i="1"/>
  <c r="D1258" i="1"/>
  <c r="B1258" i="1"/>
  <c r="BC1257" i="1"/>
  <c r="AJ1257" i="1"/>
  <c r="D1257" i="1"/>
  <c r="B1257" i="1"/>
  <c r="BC1256" i="1"/>
  <c r="AJ1256" i="1"/>
  <c r="D1256" i="1"/>
  <c r="B1256" i="1"/>
  <c r="BC1255" i="1"/>
  <c r="AJ1255" i="1"/>
  <c r="D1255" i="1"/>
  <c r="B1255" i="1"/>
  <c r="BC1254" i="1"/>
  <c r="AJ1254" i="1"/>
  <c r="D1254" i="1"/>
  <c r="B1254" i="1"/>
  <c r="BC1253" i="1"/>
  <c r="AJ1253" i="1"/>
  <c r="D1253" i="1"/>
  <c r="B1253" i="1"/>
  <c r="BC1252" i="1"/>
  <c r="AJ1252" i="1"/>
  <c r="D1252" i="1"/>
  <c r="B1252" i="1"/>
  <c r="BC1251" i="1"/>
  <c r="AJ1251" i="1"/>
  <c r="D1251" i="1"/>
  <c r="B1251" i="1"/>
  <c r="BC1250" i="1"/>
  <c r="AJ1250" i="1"/>
  <c r="D1250" i="1"/>
  <c r="B1250" i="1"/>
  <c r="BC1249" i="1"/>
  <c r="AJ1249" i="1"/>
  <c r="D1249" i="1"/>
  <c r="B1249" i="1"/>
  <c r="BC1248" i="1"/>
  <c r="AJ1248" i="1"/>
  <c r="D1248" i="1"/>
  <c r="B1248" i="1"/>
  <c r="BC1247" i="1"/>
  <c r="AJ1247" i="1"/>
  <c r="D1247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BC1246" i="1"/>
  <c r="BB1246" i="1"/>
  <c r="BA1246" i="1"/>
  <c r="AJ124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D1246" i="1"/>
  <c r="B1227" i="1"/>
  <c r="B1246" i="1"/>
  <c r="BC1245" i="1"/>
  <c r="BB1245" i="1"/>
  <c r="BA1245" i="1"/>
  <c r="AJ1245" i="1"/>
  <c r="D1245" i="1"/>
  <c r="B1245" i="1"/>
  <c r="BC1244" i="1"/>
  <c r="BB1244" i="1"/>
  <c r="BA1244" i="1"/>
  <c r="AJ1244" i="1"/>
  <c r="D1244" i="1"/>
  <c r="B1244" i="1"/>
  <c r="BC1243" i="1"/>
  <c r="BB1243" i="1"/>
  <c r="BA1243" i="1"/>
  <c r="AJ1243" i="1"/>
  <c r="D1243" i="1"/>
  <c r="B1243" i="1"/>
  <c r="BC1242" i="1"/>
  <c r="BB1242" i="1"/>
  <c r="BA1242" i="1"/>
  <c r="AJ1242" i="1"/>
  <c r="D1242" i="1"/>
  <c r="B1242" i="1"/>
  <c r="BC1241" i="1"/>
  <c r="BB1241" i="1"/>
  <c r="BA1241" i="1"/>
  <c r="AJ1241" i="1"/>
  <c r="D1241" i="1"/>
  <c r="B1241" i="1"/>
  <c r="BC1240" i="1"/>
  <c r="BB1240" i="1"/>
  <c r="BA1240" i="1"/>
  <c r="AJ1240" i="1"/>
  <c r="D1240" i="1"/>
  <c r="B1240" i="1"/>
  <c r="BC1239" i="1"/>
  <c r="BB1239" i="1"/>
  <c r="BA1239" i="1"/>
  <c r="AJ1239" i="1"/>
  <c r="D1239" i="1"/>
  <c r="B1239" i="1"/>
  <c r="BC1238" i="1"/>
  <c r="BB1238" i="1"/>
  <c r="BA1238" i="1"/>
  <c r="AJ1238" i="1"/>
  <c r="D1238" i="1"/>
  <c r="B1238" i="1"/>
  <c r="BC1237" i="1"/>
  <c r="BB1237" i="1"/>
  <c r="BA1237" i="1"/>
  <c r="AJ1237" i="1"/>
  <c r="D1237" i="1"/>
  <c r="B1237" i="1"/>
  <c r="BC1236" i="1"/>
  <c r="BB1236" i="1"/>
  <c r="BA1236" i="1"/>
  <c r="AJ1236" i="1"/>
  <c r="D1236" i="1"/>
  <c r="B1236" i="1"/>
  <c r="BC1235" i="1"/>
  <c r="BB1235" i="1"/>
  <c r="BA1235" i="1"/>
  <c r="AJ1235" i="1"/>
  <c r="D1235" i="1"/>
  <c r="B1235" i="1"/>
  <c r="BC1234" i="1"/>
  <c r="BB1234" i="1"/>
  <c r="BA1234" i="1"/>
  <c r="AJ1234" i="1"/>
  <c r="D1234" i="1"/>
  <c r="B1234" i="1"/>
  <c r="BC1233" i="1"/>
  <c r="BB1233" i="1"/>
  <c r="BA1233" i="1"/>
  <c r="AJ1233" i="1"/>
  <c r="D1233" i="1"/>
  <c r="B1233" i="1"/>
  <c r="BC1232" i="1"/>
  <c r="BB1232" i="1"/>
  <c r="BA1232" i="1"/>
  <c r="AJ1232" i="1"/>
  <c r="D1232" i="1"/>
  <c r="B1232" i="1"/>
  <c r="BC1231" i="1"/>
  <c r="BB1231" i="1"/>
  <c r="BA1231" i="1"/>
  <c r="AJ1231" i="1"/>
  <c r="D1231" i="1"/>
  <c r="B1231" i="1"/>
  <c r="BC1230" i="1"/>
  <c r="BB1230" i="1"/>
  <c r="BA1230" i="1"/>
  <c r="AJ1230" i="1"/>
  <c r="D1230" i="1"/>
  <c r="B1230" i="1"/>
  <c r="BC1229" i="1"/>
  <c r="BB1229" i="1"/>
  <c r="BA1229" i="1"/>
  <c r="AJ1229" i="1"/>
  <c r="D1229" i="1"/>
  <c r="B1229" i="1"/>
  <c r="BC1228" i="1"/>
  <c r="BB1228" i="1"/>
  <c r="BA1228" i="1"/>
  <c r="AJ1228" i="1"/>
  <c r="D1228" i="1"/>
  <c r="B1228" i="1"/>
  <c r="BC1227" i="1"/>
  <c r="BB1227" i="1"/>
  <c r="BA1227" i="1"/>
  <c r="AJ1227" i="1"/>
  <c r="D1227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BC1226" i="1"/>
  <c r="BB1226" i="1"/>
  <c r="BA1226" i="1"/>
  <c r="AJ122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D1226" i="1"/>
  <c r="B1207" i="1"/>
  <c r="B1226" i="1"/>
  <c r="BC1225" i="1"/>
  <c r="BB1225" i="1"/>
  <c r="BA1225" i="1"/>
  <c r="AJ1225" i="1"/>
  <c r="D1225" i="1"/>
  <c r="B1225" i="1"/>
  <c r="BC1224" i="1"/>
  <c r="BB1224" i="1"/>
  <c r="BA1224" i="1"/>
  <c r="AJ1224" i="1"/>
  <c r="D1224" i="1"/>
  <c r="B1224" i="1"/>
  <c r="BC1223" i="1"/>
  <c r="BB1223" i="1"/>
  <c r="BA1223" i="1"/>
  <c r="AJ1223" i="1"/>
  <c r="D1223" i="1"/>
  <c r="B1223" i="1"/>
  <c r="BC1222" i="1"/>
  <c r="BB1222" i="1"/>
  <c r="BA1222" i="1"/>
  <c r="AJ1222" i="1"/>
  <c r="D1222" i="1"/>
  <c r="B1222" i="1"/>
  <c r="BC1221" i="1"/>
  <c r="BB1221" i="1"/>
  <c r="BA1221" i="1"/>
  <c r="AJ1221" i="1"/>
  <c r="D1221" i="1"/>
  <c r="B1221" i="1"/>
  <c r="BC1220" i="1"/>
  <c r="BB1220" i="1"/>
  <c r="BA1220" i="1"/>
  <c r="AJ1220" i="1"/>
  <c r="D1220" i="1"/>
  <c r="B1220" i="1"/>
  <c r="BC1219" i="1"/>
  <c r="BB1219" i="1"/>
  <c r="BA1219" i="1"/>
  <c r="AJ1219" i="1"/>
  <c r="D1219" i="1"/>
  <c r="B1219" i="1"/>
  <c r="BC1218" i="1"/>
  <c r="BB1218" i="1"/>
  <c r="BA1218" i="1"/>
  <c r="AJ1218" i="1"/>
  <c r="D1218" i="1"/>
  <c r="B1218" i="1"/>
  <c r="BC1217" i="1"/>
  <c r="BB1217" i="1"/>
  <c r="BA1217" i="1"/>
  <c r="AJ1217" i="1"/>
  <c r="D1217" i="1"/>
  <c r="B1217" i="1"/>
  <c r="BC1216" i="1"/>
  <c r="BB1216" i="1"/>
  <c r="BA1216" i="1"/>
  <c r="AJ1216" i="1"/>
  <c r="D1216" i="1"/>
  <c r="B1216" i="1"/>
  <c r="BC1215" i="1"/>
  <c r="BB1215" i="1"/>
  <c r="BA1215" i="1"/>
  <c r="AJ1215" i="1"/>
  <c r="D1215" i="1"/>
  <c r="B1215" i="1"/>
  <c r="BC1214" i="1"/>
  <c r="BB1214" i="1"/>
  <c r="BA1214" i="1"/>
  <c r="AJ1214" i="1"/>
  <c r="D1214" i="1"/>
  <c r="B1214" i="1"/>
  <c r="BC1213" i="1"/>
  <c r="BB1213" i="1"/>
  <c r="BA1213" i="1"/>
  <c r="AJ1213" i="1"/>
  <c r="D1213" i="1"/>
  <c r="B1213" i="1"/>
  <c r="BC1212" i="1"/>
  <c r="BB1212" i="1"/>
  <c r="BA1212" i="1"/>
  <c r="AJ1212" i="1"/>
  <c r="D1212" i="1"/>
  <c r="B1212" i="1"/>
  <c r="BC1211" i="1"/>
  <c r="BB1211" i="1"/>
  <c r="BA1211" i="1"/>
  <c r="AJ1211" i="1"/>
  <c r="D1211" i="1"/>
  <c r="B1211" i="1"/>
  <c r="BC1210" i="1"/>
  <c r="BB1210" i="1"/>
  <c r="BA1210" i="1"/>
  <c r="AJ1210" i="1"/>
  <c r="D1210" i="1"/>
  <c r="B1210" i="1"/>
  <c r="BC1209" i="1"/>
  <c r="BB1209" i="1"/>
  <c r="BA1209" i="1"/>
  <c r="AJ1209" i="1"/>
  <c r="D1209" i="1"/>
  <c r="B1209" i="1"/>
  <c r="BC1208" i="1"/>
  <c r="BB1208" i="1"/>
  <c r="BA1208" i="1"/>
  <c r="AJ1208" i="1"/>
  <c r="D1208" i="1"/>
  <c r="B1208" i="1"/>
  <c r="BC1207" i="1"/>
  <c r="BB1207" i="1"/>
  <c r="BA1207" i="1"/>
  <c r="AJ1207" i="1"/>
  <c r="D1207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BC1206" i="1"/>
  <c r="AJ120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D1206" i="1"/>
  <c r="B1187" i="1"/>
  <c r="B1206" i="1"/>
  <c r="BC1205" i="1"/>
  <c r="AJ1205" i="1"/>
  <c r="D1205" i="1"/>
  <c r="B1205" i="1"/>
  <c r="BC1204" i="1"/>
  <c r="AJ1204" i="1"/>
  <c r="D1204" i="1"/>
  <c r="B1204" i="1"/>
  <c r="BC1203" i="1"/>
  <c r="AJ1203" i="1"/>
  <c r="D1203" i="1"/>
  <c r="B1203" i="1"/>
  <c r="BC1202" i="1"/>
  <c r="AJ1202" i="1"/>
  <c r="D1202" i="1"/>
  <c r="B1202" i="1"/>
  <c r="BC1201" i="1"/>
  <c r="AJ1201" i="1"/>
  <c r="D1201" i="1"/>
  <c r="B1201" i="1"/>
  <c r="BC1200" i="1"/>
  <c r="AJ1200" i="1"/>
  <c r="D1200" i="1"/>
  <c r="B1200" i="1"/>
  <c r="BC1199" i="1"/>
  <c r="AJ1199" i="1"/>
  <c r="D1199" i="1"/>
  <c r="B1199" i="1"/>
  <c r="BC1198" i="1"/>
  <c r="AJ1198" i="1"/>
  <c r="D1198" i="1"/>
  <c r="B1198" i="1"/>
  <c r="BC1197" i="1"/>
  <c r="AJ1197" i="1"/>
  <c r="D1197" i="1"/>
  <c r="B1197" i="1"/>
  <c r="BC1196" i="1"/>
  <c r="AJ1196" i="1"/>
  <c r="D1196" i="1"/>
  <c r="B1196" i="1"/>
  <c r="BC1195" i="1"/>
  <c r="AJ1195" i="1"/>
  <c r="D1195" i="1"/>
  <c r="B1195" i="1"/>
  <c r="BC1194" i="1"/>
  <c r="AJ1194" i="1"/>
  <c r="D1194" i="1"/>
  <c r="B1194" i="1"/>
  <c r="BC1193" i="1"/>
  <c r="AJ1193" i="1"/>
  <c r="D1193" i="1"/>
  <c r="B1193" i="1"/>
  <c r="BC1192" i="1"/>
  <c r="AJ1192" i="1"/>
  <c r="D1192" i="1"/>
  <c r="B1192" i="1"/>
  <c r="BC1191" i="1"/>
  <c r="AJ1191" i="1"/>
  <c r="D1191" i="1"/>
  <c r="B1191" i="1"/>
  <c r="BC1190" i="1"/>
  <c r="AJ1190" i="1"/>
  <c r="D1190" i="1"/>
  <c r="B1190" i="1"/>
  <c r="BC1189" i="1"/>
  <c r="AJ1189" i="1"/>
  <c r="D1189" i="1"/>
  <c r="B1189" i="1"/>
  <c r="BC1188" i="1"/>
  <c r="AJ1188" i="1"/>
  <c r="D1188" i="1"/>
  <c r="B1188" i="1"/>
  <c r="BC1187" i="1"/>
  <c r="AJ1187" i="1"/>
  <c r="D1187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BA1186" i="1"/>
  <c r="BB1186" i="1"/>
  <c r="BC1186" i="1"/>
  <c r="AJ118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D1186" i="1"/>
  <c r="B1167" i="1"/>
  <c r="B1186" i="1"/>
  <c r="BA1185" i="1"/>
  <c r="BB1185" i="1"/>
  <c r="BC1185" i="1"/>
  <c r="AJ1185" i="1"/>
  <c r="D1185" i="1"/>
  <c r="B1185" i="1"/>
  <c r="BA1184" i="1"/>
  <c r="BB1184" i="1"/>
  <c r="BC1184" i="1"/>
  <c r="AJ1184" i="1"/>
  <c r="D1184" i="1"/>
  <c r="B1184" i="1"/>
  <c r="BA1183" i="1"/>
  <c r="BB1183" i="1"/>
  <c r="BC1183" i="1"/>
  <c r="AJ1183" i="1"/>
  <c r="D1183" i="1"/>
  <c r="B1183" i="1"/>
  <c r="BA1182" i="1"/>
  <c r="BB1182" i="1"/>
  <c r="BC1182" i="1"/>
  <c r="AJ1182" i="1"/>
  <c r="D1182" i="1"/>
  <c r="B1182" i="1"/>
  <c r="BA1181" i="1"/>
  <c r="BB1181" i="1"/>
  <c r="BC1181" i="1"/>
  <c r="AJ1181" i="1"/>
  <c r="D1181" i="1"/>
  <c r="B1181" i="1"/>
  <c r="BA1180" i="1"/>
  <c r="BB1180" i="1"/>
  <c r="BC1180" i="1"/>
  <c r="AJ1180" i="1"/>
  <c r="D1180" i="1"/>
  <c r="B1180" i="1"/>
  <c r="BA1179" i="1"/>
  <c r="BB1179" i="1"/>
  <c r="BC1179" i="1"/>
  <c r="AJ1179" i="1"/>
  <c r="D1179" i="1"/>
  <c r="B1179" i="1"/>
  <c r="BA1178" i="1"/>
  <c r="BB1178" i="1"/>
  <c r="BC1178" i="1"/>
  <c r="AJ1178" i="1"/>
  <c r="D1178" i="1"/>
  <c r="B1178" i="1"/>
  <c r="BA1177" i="1"/>
  <c r="BB1177" i="1"/>
  <c r="BC1177" i="1"/>
  <c r="AJ1177" i="1"/>
  <c r="D1177" i="1"/>
  <c r="B1177" i="1"/>
  <c r="BA1176" i="1"/>
  <c r="BB1176" i="1"/>
  <c r="BC1176" i="1"/>
  <c r="AJ1176" i="1"/>
  <c r="D1176" i="1"/>
  <c r="B1176" i="1"/>
  <c r="BA1175" i="1"/>
  <c r="BB1175" i="1"/>
  <c r="BC1175" i="1"/>
  <c r="AJ1175" i="1"/>
  <c r="D1175" i="1"/>
  <c r="B1175" i="1"/>
  <c r="BA1174" i="1"/>
  <c r="BB1174" i="1"/>
  <c r="BC1174" i="1"/>
  <c r="AJ1174" i="1"/>
  <c r="D1174" i="1"/>
  <c r="B1174" i="1"/>
  <c r="BA1173" i="1"/>
  <c r="BB1173" i="1"/>
  <c r="BC1173" i="1"/>
  <c r="AJ1173" i="1"/>
  <c r="D1173" i="1"/>
  <c r="B1173" i="1"/>
  <c r="BA1172" i="1"/>
  <c r="BB1172" i="1"/>
  <c r="BC1172" i="1"/>
  <c r="AJ1172" i="1"/>
  <c r="D1172" i="1"/>
  <c r="B1172" i="1"/>
  <c r="BA1171" i="1"/>
  <c r="BB1171" i="1"/>
  <c r="BC1171" i="1"/>
  <c r="AJ1171" i="1"/>
  <c r="D1171" i="1"/>
  <c r="B1171" i="1"/>
  <c r="BA1170" i="1"/>
  <c r="BB1170" i="1"/>
  <c r="BC1170" i="1"/>
  <c r="AJ1170" i="1"/>
  <c r="D1170" i="1"/>
  <c r="B1170" i="1"/>
  <c r="BA1169" i="1"/>
  <c r="BB1169" i="1"/>
  <c r="BC1169" i="1"/>
  <c r="AJ1169" i="1"/>
  <c r="D1169" i="1"/>
  <c r="B1169" i="1"/>
  <c r="BA1168" i="1"/>
  <c r="BB1168" i="1"/>
  <c r="BC1168" i="1"/>
  <c r="AJ1168" i="1"/>
  <c r="D1168" i="1"/>
  <c r="B1168" i="1"/>
  <c r="BA1167" i="1"/>
  <c r="BB1167" i="1"/>
  <c r="BC1167" i="1"/>
  <c r="AJ1167" i="1"/>
  <c r="D1167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BC1166" i="1"/>
  <c r="BB1166" i="1"/>
  <c r="BA1166" i="1"/>
  <c r="AJ116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D1166" i="1"/>
  <c r="B1147" i="1"/>
  <c r="B1166" i="1"/>
  <c r="BC1165" i="1"/>
  <c r="BB1165" i="1"/>
  <c r="BA1165" i="1"/>
  <c r="AJ1165" i="1"/>
  <c r="D1165" i="1"/>
  <c r="B1165" i="1"/>
  <c r="BC1164" i="1"/>
  <c r="BB1164" i="1"/>
  <c r="BA1164" i="1"/>
  <c r="AJ1164" i="1"/>
  <c r="D1164" i="1"/>
  <c r="B1164" i="1"/>
  <c r="BC1163" i="1"/>
  <c r="BB1163" i="1"/>
  <c r="BA1163" i="1"/>
  <c r="AJ1163" i="1"/>
  <c r="D1163" i="1"/>
  <c r="B1163" i="1"/>
  <c r="BC1162" i="1"/>
  <c r="BB1162" i="1"/>
  <c r="BA1162" i="1"/>
  <c r="AJ1162" i="1"/>
  <c r="D1162" i="1"/>
  <c r="B1162" i="1"/>
  <c r="BC1161" i="1"/>
  <c r="BB1161" i="1"/>
  <c r="BA1161" i="1"/>
  <c r="AJ1161" i="1"/>
  <c r="D1161" i="1"/>
  <c r="B1161" i="1"/>
  <c r="BC1160" i="1"/>
  <c r="BB1160" i="1"/>
  <c r="BA1160" i="1"/>
  <c r="AJ1160" i="1"/>
  <c r="D1160" i="1"/>
  <c r="B1160" i="1"/>
  <c r="BC1159" i="1"/>
  <c r="BB1159" i="1"/>
  <c r="BA1159" i="1"/>
  <c r="AJ1159" i="1"/>
  <c r="D1159" i="1"/>
  <c r="B1159" i="1"/>
  <c r="BC1158" i="1"/>
  <c r="BB1158" i="1"/>
  <c r="BA1158" i="1"/>
  <c r="AJ1158" i="1"/>
  <c r="D1158" i="1"/>
  <c r="B1158" i="1"/>
  <c r="BC1157" i="1"/>
  <c r="BB1157" i="1"/>
  <c r="BA1157" i="1"/>
  <c r="AJ1157" i="1"/>
  <c r="D1157" i="1"/>
  <c r="B1157" i="1"/>
  <c r="BC1156" i="1"/>
  <c r="BB1156" i="1"/>
  <c r="BA1156" i="1"/>
  <c r="AJ1156" i="1"/>
  <c r="D1156" i="1"/>
  <c r="B1156" i="1"/>
  <c r="BC1155" i="1"/>
  <c r="BB1155" i="1"/>
  <c r="BA1155" i="1"/>
  <c r="AJ1155" i="1"/>
  <c r="D1155" i="1"/>
  <c r="B1155" i="1"/>
  <c r="BC1154" i="1"/>
  <c r="BB1154" i="1"/>
  <c r="BA1154" i="1"/>
  <c r="AJ1154" i="1"/>
  <c r="D1154" i="1"/>
  <c r="B1154" i="1"/>
  <c r="BC1153" i="1"/>
  <c r="BB1153" i="1"/>
  <c r="BA1153" i="1"/>
  <c r="AJ1153" i="1"/>
  <c r="D1153" i="1"/>
  <c r="B1153" i="1"/>
  <c r="BC1152" i="1"/>
  <c r="BB1152" i="1"/>
  <c r="BA1152" i="1"/>
  <c r="AJ1152" i="1"/>
  <c r="D1152" i="1"/>
  <c r="B1152" i="1"/>
  <c r="BC1151" i="1"/>
  <c r="BB1151" i="1"/>
  <c r="BA1151" i="1"/>
  <c r="AJ1151" i="1"/>
  <c r="D1151" i="1"/>
  <c r="B1151" i="1"/>
  <c r="BC1150" i="1"/>
  <c r="BB1150" i="1"/>
  <c r="BA1150" i="1"/>
  <c r="AJ1150" i="1"/>
  <c r="D1150" i="1"/>
  <c r="B1150" i="1"/>
  <c r="BC1149" i="1"/>
  <c r="BB1149" i="1"/>
  <c r="BA1149" i="1"/>
  <c r="AJ1149" i="1"/>
  <c r="D1149" i="1"/>
  <c r="B1149" i="1"/>
  <c r="BC1148" i="1"/>
  <c r="BB1148" i="1"/>
  <c r="BA1148" i="1"/>
  <c r="AJ1148" i="1"/>
  <c r="D1148" i="1"/>
  <c r="B1148" i="1"/>
  <c r="BC1147" i="1"/>
  <c r="BB1147" i="1"/>
  <c r="BA1147" i="1"/>
  <c r="AJ1147" i="1"/>
  <c r="D1147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BC1146" i="1"/>
  <c r="BB1146" i="1"/>
  <c r="BA1146" i="1"/>
  <c r="AJ114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D1146" i="1"/>
  <c r="B1127" i="1"/>
  <c r="B1146" i="1"/>
  <c r="BC1145" i="1"/>
  <c r="BB1145" i="1"/>
  <c r="BA1145" i="1"/>
  <c r="AJ1145" i="1"/>
  <c r="D1145" i="1"/>
  <c r="B1145" i="1"/>
  <c r="BC1144" i="1"/>
  <c r="BB1144" i="1"/>
  <c r="BA1144" i="1"/>
  <c r="AJ1144" i="1"/>
  <c r="D1144" i="1"/>
  <c r="B1144" i="1"/>
  <c r="BC1143" i="1"/>
  <c r="BB1143" i="1"/>
  <c r="BA1143" i="1"/>
  <c r="AJ1143" i="1"/>
  <c r="D1143" i="1"/>
  <c r="B1143" i="1"/>
  <c r="BC1142" i="1"/>
  <c r="BB1142" i="1"/>
  <c r="BA1142" i="1"/>
  <c r="AJ1142" i="1"/>
  <c r="D1142" i="1"/>
  <c r="B1142" i="1"/>
  <c r="BC1141" i="1"/>
  <c r="BB1141" i="1"/>
  <c r="BA1141" i="1"/>
  <c r="AJ1141" i="1"/>
  <c r="D1141" i="1"/>
  <c r="B1141" i="1"/>
  <c r="BC1140" i="1"/>
  <c r="BB1140" i="1"/>
  <c r="BA1140" i="1"/>
  <c r="AJ1140" i="1"/>
  <c r="D1140" i="1"/>
  <c r="B1140" i="1"/>
  <c r="BC1139" i="1"/>
  <c r="BB1139" i="1"/>
  <c r="BA1139" i="1"/>
  <c r="AJ1139" i="1"/>
  <c r="D1139" i="1"/>
  <c r="B1139" i="1"/>
  <c r="BC1138" i="1"/>
  <c r="BB1138" i="1"/>
  <c r="BA1138" i="1"/>
  <c r="AJ1138" i="1"/>
  <c r="D1138" i="1"/>
  <c r="B1138" i="1"/>
  <c r="BC1137" i="1"/>
  <c r="BB1137" i="1"/>
  <c r="BA1137" i="1"/>
  <c r="AJ1137" i="1"/>
  <c r="D1137" i="1"/>
  <c r="B1137" i="1"/>
  <c r="BC1136" i="1"/>
  <c r="BB1136" i="1"/>
  <c r="BA1136" i="1"/>
  <c r="AJ1136" i="1"/>
  <c r="D1136" i="1"/>
  <c r="B1136" i="1"/>
  <c r="BC1135" i="1"/>
  <c r="BB1135" i="1"/>
  <c r="BA1135" i="1"/>
  <c r="AJ1135" i="1"/>
  <c r="D1135" i="1"/>
  <c r="B1135" i="1"/>
  <c r="BC1134" i="1"/>
  <c r="BB1134" i="1"/>
  <c r="BA1134" i="1"/>
  <c r="AJ1134" i="1"/>
  <c r="D1134" i="1"/>
  <c r="B1134" i="1"/>
  <c r="BC1133" i="1"/>
  <c r="BB1133" i="1"/>
  <c r="BA1133" i="1"/>
  <c r="AJ1133" i="1"/>
  <c r="D1133" i="1"/>
  <c r="B1133" i="1"/>
  <c r="BC1132" i="1"/>
  <c r="BB1132" i="1"/>
  <c r="BA1132" i="1"/>
  <c r="AJ1132" i="1"/>
  <c r="D1132" i="1"/>
  <c r="B1132" i="1"/>
  <c r="BC1131" i="1"/>
  <c r="BB1131" i="1"/>
  <c r="BA1131" i="1"/>
  <c r="AJ1131" i="1"/>
  <c r="D1131" i="1"/>
  <c r="B1131" i="1"/>
  <c r="BC1130" i="1"/>
  <c r="BB1130" i="1"/>
  <c r="BA1130" i="1"/>
  <c r="AJ1130" i="1"/>
  <c r="D1130" i="1"/>
  <c r="B1130" i="1"/>
  <c r="BC1129" i="1"/>
  <c r="BB1129" i="1"/>
  <c r="BA1129" i="1"/>
  <c r="AJ1129" i="1"/>
  <c r="D1129" i="1"/>
  <c r="B1129" i="1"/>
  <c r="BC1128" i="1"/>
  <c r="BB1128" i="1"/>
  <c r="BA1128" i="1"/>
  <c r="AJ1128" i="1"/>
  <c r="D1128" i="1"/>
  <c r="B1128" i="1"/>
  <c r="BC1127" i="1"/>
  <c r="BB1127" i="1"/>
  <c r="BA1127" i="1"/>
  <c r="AJ1127" i="1"/>
  <c r="D1127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BC1126" i="1"/>
  <c r="BB1126" i="1"/>
  <c r="AJ112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D1126" i="1"/>
  <c r="B1107" i="1"/>
  <c r="B1126" i="1"/>
  <c r="BC1125" i="1"/>
  <c r="BB1125" i="1"/>
  <c r="AJ1125" i="1"/>
  <c r="D1125" i="1"/>
  <c r="B1125" i="1"/>
  <c r="BC1124" i="1"/>
  <c r="BB1124" i="1"/>
  <c r="AJ1124" i="1"/>
  <c r="D1124" i="1"/>
  <c r="B1124" i="1"/>
  <c r="BC1123" i="1"/>
  <c r="BB1123" i="1"/>
  <c r="AJ1123" i="1"/>
  <c r="D1123" i="1"/>
  <c r="B1123" i="1"/>
  <c r="BC1122" i="1"/>
  <c r="BB1122" i="1"/>
  <c r="AJ1122" i="1"/>
  <c r="D1122" i="1"/>
  <c r="B1122" i="1"/>
  <c r="BC1121" i="1"/>
  <c r="BB1121" i="1"/>
  <c r="AJ1121" i="1"/>
  <c r="D1121" i="1"/>
  <c r="B1121" i="1"/>
  <c r="BC1120" i="1"/>
  <c r="BB1120" i="1"/>
  <c r="AJ1120" i="1"/>
  <c r="D1120" i="1"/>
  <c r="B1120" i="1"/>
  <c r="BC1119" i="1"/>
  <c r="BB1119" i="1"/>
  <c r="AJ1119" i="1"/>
  <c r="D1119" i="1"/>
  <c r="B1119" i="1"/>
  <c r="BC1118" i="1"/>
  <c r="BB1118" i="1"/>
  <c r="AJ1118" i="1"/>
  <c r="D1118" i="1"/>
  <c r="B1118" i="1"/>
  <c r="BC1117" i="1"/>
  <c r="BB1117" i="1"/>
  <c r="AJ1117" i="1"/>
  <c r="D1117" i="1"/>
  <c r="B1117" i="1"/>
  <c r="BC1116" i="1"/>
  <c r="BB1116" i="1"/>
  <c r="AJ1116" i="1"/>
  <c r="D1116" i="1"/>
  <c r="B1116" i="1"/>
  <c r="BC1115" i="1"/>
  <c r="BB1115" i="1"/>
  <c r="AJ1115" i="1"/>
  <c r="D1115" i="1"/>
  <c r="B1115" i="1"/>
  <c r="BC1114" i="1"/>
  <c r="BB1114" i="1"/>
  <c r="AJ1114" i="1"/>
  <c r="D1114" i="1"/>
  <c r="B1114" i="1"/>
  <c r="BC1113" i="1"/>
  <c r="BB1113" i="1"/>
  <c r="AJ1113" i="1"/>
  <c r="D1113" i="1"/>
  <c r="B1113" i="1"/>
  <c r="BC1112" i="1"/>
  <c r="BB1112" i="1"/>
  <c r="AJ1112" i="1"/>
  <c r="D1112" i="1"/>
  <c r="B1112" i="1"/>
  <c r="BC1111" i="1"/>
  <c r="BB1111" i="1"/>
  <c r="AJ1111" i="1"/>
  <c r="D1111" i="1"/>
  <c r="B1111" i="1"/>
  <c r="BC1110" i="1"/>
  <c r="BB1110" i="1"/>
  <c r="AJ1110" i="1"/>
  <c r="D1110" i="1"/>
  <c r="B1110" i="1"/>
  <c r="BC1109" i="1"/>
  <c r="BB1109" i="1"/>
  <c r="AJ1109" i="1"/>
  <c r="D1109" i="1"/>
  <c r="B1109" i="1"/>
  <c r="BC1108" i="1"/>
  <c r="BB1108" i="1"/>
  <c r="AJ1108" i="1"/>
  <c r="D1108" i="1"/>
  <c r="B1108" i="1"/>
  <c r="BC1107" i="1"/>
  <c r="BB1107" i="1"/>
  <c r="AJ1107" i="1"/>
  <c r="D1107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BC1106" i="1"/>
  <c r="BB1106" i="1"/>
  <c r="BA1106" i="1"/>
  <c r="AJ110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D1106" i="1"/>
  <c r="B1087" i="1"/>
  <c r="B1106" i="1"/>
  <c r="BC1105" i="1"/>
  <c r="BB1105" i="1"/>
  <c r="BA1105" i="1"/>
  <c r="AJ1105" i="1"/>
  <c r="D1105" i="1"/>
  <c r="B1105" i="1"/>
  <c r="BC1104" i="1"/>
  <c r="BB1104" i="1"/>
  <c r="BA1104" i="1"/>
  <c r="AJ1104" i="1"/>
  <c r="D1104" i="1"/>
  <c r="B1104" i="1"/>
  <c r="BC1103" i="1"/>
  <c r="BB1103" i="1"/>
  <c r="BA1103" i="1"/>
  <c r="AJ1103" i="1"/>
  <c r="D1103" i="1"/>
  <c r="B1103" i="1"/>
  <c r="BC1102" i="1"/>
  <c r="BB1102" i="1"/>
  <c r="BA1102" i="1"/>
  <c r="AJ1102" i="1"/>
  <c r="D1102" i="1"/>
  <c r="B1102" i="1"/>
  <c r="BC1101" i="1"/>
  <c r="BB1101" i="1"/>
  <c r="BA1101" i="1"/>
  <c r="AJ1101" i="1"/>
  <c r="D1101" i="1"/>
  <c r="B1101" i="1"/>
  <c r="BC1100" i="1"/>
  <c r="BB1100" i="1"/>
  <c r="BA1100" i="1"/>
  <c r="AJ1100" i="1"/>
  <c r="D1100" i="1"/>
  <c r="B1100" i="1"/>
  <c r="BC1099" i="1"/>
  <c r="BB1099" i="1"/>
  <c r="BA1099" i="1"/>
  <c r="AJ1099" i="1"/>
  <c r="D1099" i="1"/>
  <c r="B1099" i="1"/>
  <c r="BC1098" i="1"/>
  <c r="BB1098" i="1"/>
  <c r="BA1098" i="1"/>
  <c r="AJ1098" i="1"/>
  <c r="D1098" i="1"/>
  <c r="B1098" i="1"/>
  <c r="BC1097" i="1"/>
  <c r="BB1097" i="1"/>
  <c r="BA1097" i="1"/>
  <c r="AJ1097" i="1"/>
  <c r="D1097" i="1"/>
  <c r="B1097" i="1"/>
  <c r="BC1096" i="1"/>
  <c r="BB1096" i="1"/>
  <c r="BA1096" i="1"/>
  <c r="AJ1096" i="1"/>
  <c r="D1096" i="1"/>
  <c r="B1096" i="1"/>
  <c r="BC1095" i="1"/>
  <c r="BB1095" i="1"/>
  <c r="BA1095" i="1"/>
  <c r="AJ1095" i="1"/>
  <c r="D1095" i="1"/>
  <c r="B1095" i="1"/>
  <c r="BC1094" i="1"/>
  <c r="BB1094" i="1"/>
  <c r="BA1094" i="1"/>
  <c r="AJ1094" i="1"/>
  <c r="D1094" i="1"/>
  <c r="B1094" i="1"/>
  <c r="BC1093" i="1"/>
  <c r="BB1093" i="1"/>
  <c r="BA1093" i="1"/>
  <c r="AJ1093" i="1"/>
  <c r="D1093" i="1"/>
  <c r="B1093" i="1"/>
  <c r="BC1092" i="1"/>
  <c r="BB1092" i="1"/>
  <c r="BA1092" i="1"/>
  <c r="AJ1092" i="1"/>
  <c r="D1092" i="1"/>
  <c r="B1092" i="1"/>
  <c r="BC1091" i="1"/>
  <c r="BB1091" i="1"/>
  <c r="BA1091" i="1"/>
  <c r="AJ1091" i="1"/>
  <c r="D1091" i="1"/>
  <c r="B1091" i="1"/>
  <c r="BC1090" i="1"/>
  <c r="BB1090" i="1"/>
  <c r="BA1090" i="1"/>
  <c r="AJ1090" i="1"/>
  <c r="D1090" i="1"/>
  <c r="B1090" i="1"/>
  <c r="BC1089" i="1"/>
  <c r="BB1089" i="1"/>
  <c r="BA1089" i="1"/>
  <c r="AJ1089" i="1"/>
  <c r="D1089" i="1"/>
  <c r="B1089" i="1"/>
  <c r="BC1088" i="1"/>
  <c r="BB1088" i="1"/>
  <c r="BA1088" i="1"/>
  <c r="AJ1088" i="1"/>
  <c r="D1088" i="1"/>
  <c r="B1088" i="1"/>
  <c r="BC1087" i="1"/>
  <c r="BB1087" i="1"/>
  <c r="BA1087" i="1"/>
  <c r="AJ1087" i="1"/>
  <c r="D1087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BA1086" i="1"/>
  <c r="BB1086" i="1"/>
  <c r="BC1086" i="1"/>
  <c r="AJ108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D1086" i="1"/>
  <c r="B1067" i="1"/>
  <c r="B1086" i="1"/>
  <c r="BA1085" i="1"/>
  <c r="BB1085" i="1"/>
  <c r="BC1085" i="1"/>
  <c r="AJ1085" i="1"/>
  <c r="D1085" i="1"/>
  <c r="B1085" i="1"/>
  <c r="BA1084" i="1"/>
  <c r="BB1084" i="1"/>
  <c r="BC1084" i="1"/>
  <c r="AJ1084" i="1"/>
  <c r="D1084" i="1"/>
  <c r="B1084" i="1"/>
  <c r="BA1083" i="1"/>
  <c r="BB1083" i="1"/>
  <c r="BC1083" i="1"/>
  <c r="AJ1083" i="1"/>
  <c r="D1083" i="1"/>
  <c r="B1083" i="1"/>
  <c r="BA1082" i="1"/>
  <c r="BB1082" i="1"/>
  <c r="BC1082" i="1"/>
  <c r="AJ1082" i="1"/>
  <c r="D1082" i="1"/>
  <c r="B1082" i="1"/>
  <c r="BA1081" i="1"/>
  <c r="BB1081" i="1"/>
  <c r="BC1081" i="1"/>
  <c r="AJ1081" i="1"/>
  <c r="D1081" i="1"/>
  <c r="B1081" i="1"/>
  <c r="BA1080" i="1"/>
  <c r="BB1080" i="1"/>
  <c r="BC1080" i="1"/>
  <c r="AJ1080" i="1"/>
  <c r="D1080" i="1"/>
  <c r="B1080" i="1"/>
  <c r="BA1079" i="1"/>
  <c r="BB1079" i="1"/>
  <c r="BC1079" i="1"/>
  <c r="AJ1079" i="1"/>
  <c r="D1079" i="1"/>
  <c r="B1079" i="1"/>
  <c r="BA1078" i="1"/>
  <c r="BB1078" i="1"/>
  <c r="BC1078" i="1"/>
  <c r="AJ1078" i="1"/>
  <c r="D1078" i="1"/>
  <c r="B1078" i="1"/>
  <c r="BA1077" i="1"/>
  <c r="BB1077" i="1"/>
  <c r="BC1077" i="1"/>
  <c r="AJ1077" i="1"/>
  <c r="D1077" i="1"/>
  <c r="B1077" i="1"/>
  <c r="BA1076" i="1"/>
  <c r="BB1076" i="1"/>
  <c r="BC1076" i="1"/>
  <c r="AJ1076" i="1"/>
  <c r="D1076" i="1"/>
  <c r="B1076" i="1"/>
  <c r="BA1075" i="1"/>
  <c r="BB1075" i="1"/>
  <c r="BC1075" i="1"/>
  <c r="AJ1075" i="1"/>
  <c r="D1075" i="1"/>
  <c r="B1075" i="1"/>
  <c r="BA1074" i="1"/>
  <c r="BB1074" i="1"/>
  <c r="BC1074" i="1"/>
  <c r="AJ1074" i="1"/>
  <c r="D1074" i="1"/>
  <c r="B1074" i="1"/>
  <c r="BA1073" i="1"/>
  <c r="BB1073" i="1"/>
  <c r="BC1073" i="1"/>
  <c r="AJ1073" i="1"/>
  <c r="D1073" i="1"/>
  <c r="B1073" i="1"/>
  <c r="BA1072" i="1"/>
  <c r="BB1072" i="1"/>
  <c r="BC1072" i="1"/>
  <c r="AJ1072" i="1"/>
  <c r="D1072" i="1"/>
  <c r="B1072" i="1"/>
  <c r="BA1071" i="1"/>
  <c r="BB1071" i="1"/>
  <c r="BC1071" i="1"/>
  <c r="AJ1071" i="1"/>
  <c r="D1071" i="1"/>
  <c r="B1071" i="1"/>
  <c r="BA1070" i="1"/>
  <c r="BB1070" i="1"/>
  <c r="BC1070" i="1"/>
  <c r="AJ1070" i="1"/>
  <c r="D1070" i="1"/>
  <c r="B1070" i="1"/>
  <c r="BA1069" i="1"/>
  <c r="BB1069" i="1"/>
  <c r="BC1069" i="1"/>
  <c r="AJ1069" i="1"/>
  <c r="D1069" i="1"/>
  <c r="B1069" i="1"/>
  <c r="BA1068" i="1"/>
  <c r="BB1068" i="1"/>
  <c r="BC1068" i="1"/>
  <c r="AJ1068" i="1"/>
  <c r="D1068" i="1"/>
  <c r="B1068" i="1"/>
  <c r="BA1067" i="1"/>
  <c r="BB1067" i="1"/>
  <c r="BC1067" i="1"/>
  <c r="AJ1067" i="1"/>
  <c r="D1067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BC1066" i="1"/>
  <c r="BB1066" i="1"/>
  <c r="BA1066" i="1"/>
  <c r="AJ106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D1066" i="1"/>
  <c r="B1047" i="1"/>
  <c r="B1066" i="1"/>
  <c r="BC1065" i="1"/>
  <c r="BB1065" i="1"/>
  <c r="BA1065" i="1"/>
  <c r="AJ1065" i="1"/>
  <c r="D1065" i="1"/>
  <c r="B1065" i="1"/>
  <c r="BC1064" i="1"/>
  <c r="BB1064" i="1"/>
  <c r="BA1064" i="1"/>
  <c r="AJ1064" i="1"/>
  <c r="D1064" i="1"/>
  <c r="B1064" i="1"/>
  <c r="BC1063" i="1"/>
  <c r="BB1063" i="1"/>
  <c r="BA1063" i="1"/>
  <c r="AJ1063" i="1"/>
  <c r="D1063" i="1"/>
  <c r="B1063" i="1"/>
  <c r="BC1062" i="1"/>
  <c r="BB1062" i="1"/>
  <c r="BA1062" i="1"/>
  <c r="AJ1062" i="1"/>
  <c r="D1062" i="1"/>
  <c r="B1062" i="1"/>
  <c r="BC1061" i="1"/>
  <c r="BB1061" i="1"/>
  <c r="BA1061" i="1"/>
  <c r="AJ1061" i="1"/>
  <c r="D1061" i="1"/>
  <c r="B1061" i="1"/>
  <c r="BC1060" i="1"/>
  <c r="BB1060" i="1"/>
  <c r="BA1060" i="1"/>
  <c r="AJ1060" i="1"/>
  <c r="D1060" i="1"/>
  <c r="B1060" i="1"/>
  <c r="BC1059" i="1"/>
  <c r="BB1059" i="1"/>
  <c r="BA1059" i="1"/>
  <c r="AJ1059" i="1"/>
  <c r="D1059" i="1"/>
  <c r="B1059" i="1"/>
  <c r="BC1058" i="1"/>
  <c r="BB1058" i="1"/>
  <c r="BA1058" i="1"/>
  <c r="AJ1058" i="1"/>
  <c r="D1058" i="1"/>
  <c r="B1058" i="1"/>
  <c r="BC1057" i="1"/>
  <c r="BB1057" i="1"/>
  <c r="BA1057" i="1"/>
  <c r="AJ1057" i="1"/>
  <c r="D1057" i="1"/>
  <c r="B1057" i="1"/>
  <c r="BC1056" i="1"/>
  <c r="BB1056" i="1"/>
  <c r="BA1056" i="1"/>
  <c r="AJ1056" i="1"/>
  <c r="D1056" i="1"/>
  <c r="B1056" i="1"/>
  <c r="BC1055" i="1"/>
  <c r="BB1055" i="1"/>
  <c r="BA1055" i="1"/>
  <c r="AJ1055" i="1"/>
  <c r="D1055" i="1"/>
  <c r="B1055" i="1"/>
  <c r="BC1054" i="1"/>
  <c r="BB1054" i="1"/>
  <c r="BA1054" i="1"/>
  <c r="AJ1054" i="1"/>
  <c r="D1054" i="1"/>
  <c r="B1054" i="1"/>
  <c r="BC1053" i="1"/>
  <c r="BB1053" i="1"/>
  <c r="BA1053" i="1"/>
  <c r="AJ1053" i="1"/>
  <c r="D1053" i="1"/>
  <c r="B1053" i="1"/>
  <c r="BC1052" i="1"/>
  <c r="BB1052" i="1"/>
  <c r="BA1052" i="1"/>
  <c r="AJ1052" i="1"/>
  <c r="D1052" i="1"/>
  <c r="B1052" i="1"/>
  <c r="BC1051" i="1"/>
  <c r="BB1051" i="1"/>
  <c r="BA1051" i="1"/>
  <c r="AJ1051" i="1"/>
  <c r="D1051" i="1"/>
  <c r="B1051" i="1"/>
  <c r="BC1050" i="1"/>
  <c r="BB1050" i="1"/>
  <c r="BA1050" i="1"/>
  <c r="AJ1050" i="1"/>
  <c r="D1050" i="1"/>
  <c r="B1050" i="1"/>
  <c r="BC1049" i="1"/>
  <c r="BB1049" i="1"/>
  <c r="BA1049" i="1"/>
  <c r="AJ1049" i="1"/>
  <c r="D1049" i="1"/>
  <c r="B1049" i="1"/>
  <c r="BC1048" i="1"/>
  <c r="BB1048" i="1"/>
  <c r="BA1048" i="1"/>
  <c r="AJ1048" i="1"/>
  <c r="D1048" i="1"/>
  <c r="B1048" i="1"/>
  <c r="BC1047" i="1"/>
  <c r="BB1047" i="1"/>
  <c r="BA1047" i="1"/>
  <c r="AJ1047" i="1"/>
  <c r="D1047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BC1046" i="1"/>
  <c r="BB1046" i="1"/>
  <c r="BA1046" i="1"/>
  <c r="AJ104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D1046" i="1"/>
  <c r="B1027" i="1"/>
  <c r="B1046" i="1"/>
  <c r="BC1045" i="1"/>
  <c r="BB1045" i="1"/>
  <c r="BA1045" i="1"/>
  <c r="AJ1045" i="1"/>
  <c r="D1045" i="1"/>
  <c r="B1045" i="1"/>
  <c r="BC1044" i="1"/>
  <c r="BB1044" i="1"/>
  <c r="BA1044" i="1"/>
  <c r="AJ1044" i="1"/>
  <c r="D1044" i="1"/>
  <c r="B1044" i="1"/>
  <c r="BC1043" i="1"/>
  <c r="BB1043" i="1"/>
  <c r="BA1043" i="1"/>
  <c r="AJ1043" i="1"/>
  <c r="D1043" i="1"/>
  <c r="B1043" i="1"/>
  <c r="BC1042" i="1"/>
  <c r="BB1042" i="1"/>
  <c r="BA1042" i="1"/>
  <c r="AJ1042" i="1"/>
  <c r="D1042" i="1"/>
  <c r="B1042" i="1"/>
  <c r="BC1041" i="1"/>
  <c r="BB1041" i="1"/>
  <c r="BA1041" i="1"/>
  <c r="AJ1041" i="1"/>
  <c r="D1041" i="1"/>
  <c r="B1041" i="1"/>
  <c r="BC1040" i="1"/>
  <c r="BB1040" i="1"/>
  <c r="BA1040" i="1"/>
  <c r="AJ1040" i="1"/>
  <c r="D1040" i="1"/>
  <c r="B1040" i="1"/>
  <c r="BC1039" i="1"/>
  <c r="BB1039" i="1"/>
  <c r="BA1039" i="1"/>
  <c r="AJ1039" i="1"/>
  <c r="D1039" i="1"/>
  <c r="B1039" i="1"/>
  <c r="BC1038" i="1"/>
  <c r="BB1038" i="1"/>
  <c r="BA1038" i="1"/>
  <c r="AJ1038" i="1"/>
  <c r="D1038" i="1"/>
  <c r="B1038" i="1"/>
  <c r="BC1037" i="1"/>
  <c r="BB1037" i="1"/>
  <c r="BA1037" i="1"/>
  <c r="AJ1037" i="1"/>
  <c r="D1037" i="1"/>
  <c r="B1037" i="1"/>
  <c r="BC1036" i="1"/>
  <c r="BB1036" i="1"/>
  <c r="BA1036" i="1"/>
  <c r="AJ1036" i="1"/>
  <c r="D1036" i="1"/>
  <c r="B1036" i="1"/>
  <c r="BC1035" i="1"/>
  <c r="BB1035" i="1"/>
  <c r="BA1035" i="1"/>
  <c r="AJ1035" i="1"/>
  <c r="D1035" i="1"/>
  <c r="B1035" i="1"/>
  <c r="BC1034" i="1"/>
  <c r="BB1034" i="1"/>
  <c r="BA1034" i="1"/>
  <c r="AJ1034" i="1"/>
  <c r="D1034" i="1"/>
  <c r="B1034" i="1"/>
  <c r="BC1033" i="1"/>
  <c r="BB1033" i="1"/>
  <c r="BA1033" i="1"/>
  <c r="AJ1033" i="1"/>
  <c r="D1033" i="1"/>
  <c r="B1033" i="1"/>
  <c r="BC1032" i="1"/>
  <c r="BB1032" i="1"/>
  <c r="BA1032" i="1"/>
  <c r="AJ1032" i="1"/>
  <c r="D1032" i="1"/>
  <c r="B1032" i="1"/>
  <c r="BC1031" i="1"/>
  <c r="BB1031" i="1"/>
  <c r="BA1031" i="1"/>
  <c r="AJ1031" i="1"/>
  <c r="D1031" i="1"/>
  <c r="B1031" i="1"/>
  <c r="BC1030" i="1"/>
  <c r="BB1030" i="1"/>
  <c r="BA1030" i="1"/>
  <c r="AJ1030" i="1"/>
  <c r="D1030" i="1"/>
  <c r="B1030" i="1"/>
  <c r="BC1029" i="1"/>
  <c r="BB1029" i="1"/>
  <c r="BA1029" i="1"/>
  <c r="AJ1029" i="1"/>
  <c r="D1029" i="1"/>
  <c r="B1029" i="1"/>
  <c r="BC1028" i="1"/>
  <c r="BB1028" i="1"/>
  <c r="BA1028" i="1"/>
  <c r="AJ1028" i="1"/>
  <c r="D1028" i="1"/>
  <c r="B1028" i="1"/>
  <c r="BC1027" i="1"/>
  <c r="BB1027" i="1"/>
  <c r="BA1027" i="1"/>
  <c r="AJ1027" i="1"/>
  <c r="D1027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BC1026" i="1"/>
  <c r="BB1026" i="1"/>
  <c r="BA1026" i="1"/>
  <c r="AJ102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D1026" i="1"/>
  <c r="B1007" i="1"/>
  <c r="B1026" i="1"/>
  <c r="BC1025" i="1"/>
  <c r="BB1025" i="1"/>
  <c r="BA1025" i="1"/>
  <c r="AJ1025" i="1"/>
  <c r="D1025" i="1"/>
  <c r="B1025" i="1"/>
  <c r="BC1024" i="1"/>
  <c r="BB1024" i="1"/>
  <c r="BA1024" i="1"/>
  <c r="AJ1024" i="1"/>
  <c r="D1024" i="1"/>
  <c r="B1024" i="1"/>
  <c r="BC1023" i="1"/>
  <c r="BB1023" i="1"/>
  <c r="BA1023" i="1"/>
  <c r="AJ1023" i="1"/>
  <c r="D1023" i="1"/>
  <c r="B1023" i="1"/>
  <c r="BC1022" i="1"/>
  <c r="BB1022" i="1"/>
  <c r="BA1022" i="1"/>
  <c r="AJ1022" i="1"/>
  <c r="D1022" i="1"/>
  <c r="B1022" i="1"/>
  <c r="BC1021" i="1"/>
  <c r="BB1021" i="1"/>
  <c r="BA1021" i="1"/>
  <c r="AJ1021" i="1"/>
  <c r="D1021" i="1"/>
  <c r="B1021" i="1"/>
  <c r="BC1020" i="1"/>
  <c r="BB1020" i="1"/>
  <c r="BA1020" i="1"/>
  <c r="AJ1020" i="1"/>
  <c r="D1020" i="1"/>
  <c r="B1020" i="1"/>
  <c r="BC1019" i="1"/>
  <c r="BB1019" i="1"/>
  <c r="BA1019" i="1"/>
  <c r="AJ1019" i="1"/>
  <c r="D1019" i="1"/>
  <c r="B1019" i="1"/>
  <c r="BC1018" i="1"/>
  <c r="BB1018" i="1"/>
  <c r="BA1018" i="1"/>
  <c r="AJ1018" i="1"/>
  <c r="D1018" i="1"/>
  <c r="B1018" i="1"/>
  <c r="BC1017" i="1"/>
  <c r="BB1017" i="1"/>
  <c r="BA1017" i="1"/>
  <c r="AJ1017" i="1"/>
  <c r="D1017" i="1"/>
  <c r="B1017" i="1"/>
  <c r="BC1016" i="1"/>
  <c r="BB1016" i="1"/>
  <c r="BA1016" i="1"/>
  <c r="AJ1016" i="1"/>
  <c r="D1016" i="1"/>
  <c r="B1016" i="1"/>
  <c r="BC1015" i="1"/>
  <c r="BB1015" i="1"/>
  <c r="BA1015" i="1"/>
  <c r="AJ1015" i="1"/>
  <c r="D1015" i="1"/>
  <c r="B1015" i="1"/>
  <c r="BC1014" i="1"/>
  <c r="BB1014" i="1"/>
  <c r="BA1014" i="1"/>
  <c r="AJ1014" i="1"/>
  <c r="D1014" i="1"/>
  <c r="B1014" i="1"/>
  <c r="BC1013" i="1"/>
  <c r="BB1013" i="1"/>
  <c r="BA1013" i="1"/>
  <c r="AJ1013" i="1"/>
  <c r="D1013" i="1"/>
  <c r="B1013" i="1"/>
  <c r="BC1012" i="1"/>
  <c r="BB1012" i="1"/>
  <c r="BA1012" i="1"/>
  <c r="AJ1012" i="1"/>
  <c r="D1012" i="1"/>
  <c r="B1012" i="1"/>
  <c r="BC1011" i="1"/>
  <c r="BB1011" i="1"/>
  <c r="BA1011" i="1"/>
  <c r="AJ1011" i="1"/>
  <c r="D1011" i="1"/>
  <c r="B1011" i="1"/>
  <c r="BC1010" i="1"/>
  <c r="BB1010" i="1"/>
  <c r="BA1010" i="1"/>
  <c r="AJ1010" i="1"/>
  <c r="D1010" i="1"/>
  <c r="B1010" i="1"/>
  <c r="BC1009" i="1"/>
  <c r="BB1009" i="1"/>
  <c r="BA1009" i="1"/>
  <c r="AJ1009" i="1"/>
  <c r="D1009" i="1"/>
  <c r="B1009" i="1"/>
  <c r="BC1008" i="1"/>
  <c r="BB1008" i="1"/>
  <c r="BA1008" i="1"/>
  <c r="AJ1008" i="1"/>
  <c r="D1008" i="1"/>
  <c r="B1008" i="1"/>
  <c r="BC1007" i="1"/>
  <c r="BB1007" i="1"/>
  <c r="BA1007" i="1"/>
  <c r="AJ1007" i="1"/>
  <c r="D1007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BC1006" i="1"/>
  <c r="BB1006" i="1"/>
  <c r="BA1006" i="1"/>
  <c r="AJ100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D1006" i="1"/>
  <c r="B987" i="1"/>
  <c r="B1006" i="1"/>
  <c r="BC1005" i="1"/>
  <c r="BB1005" i="1"/>
  <c r="BA1005" i="1"/>
  <c r="AJ1005" i="1"/>
  <c r="D1005" i="1"/>
  <c r="B1005" i="1"/>
  <c r="BC1004" i="1"/>
  <c r="BB1004" i="1"/>
  <c r="BA1004" i="1"/>
  <c r="AJ1004" i="1"/>
  <c r="D1004" i="1"/>
  <c r="B1004" i="1"/>
  <c r="BC1003" i="1"/>
  <c r="BB1003" i="1"/>
  <c r="BA1003" i="1"/>
  <c r="AJ1003" i="1"/>
  <c r="D1003" i="1"/>
  <c r="B1003" i="1"/>
  <c r="BC1002" i="1"/>
  <c r="BB1002" i="1"/>
  <c r="BA1002" i="1"/>
  <c r="AJ1002" i="1"/>
  <c r="D1002" i="1"/>
  <c r="B1002" i="1"/>
  <c r="BC1001" i="1"/>
  <c r="BB1001" i="1"/>
  <c r="BA1001" i="1"/>
  <c r="AJ1001" i="1"/>
  <c r="D1001" i="1"/>
  <c r="B1001" i="1"/>
  <c r="BC1000" i="1"/>
  <c r="BB1000" i="1"/>
  <c r="BA1000" i="1"/>
  <c r="AJ1000" i="1"/>
  <c r="D1000" i="1"/>
  <c r="B1000" i="1"/>
  <c r="BC999" i="1"/>
  <c r="BB999" i="1"/>
  <c r="BA999" i="1"/>
  <c r="AJ999" i="1"/>
  <c r="D999" i="1"/>
  <c r="B999" i="1"/>
  <c r="BC998" i="1"/>
  <c r="BB998" i="1"/>
  <c r="BA998" i="1"/>
  <c r="AJ998" i="1"/>
  <c r="D998" i="1"/>
  <c r="B998" i="1"/>
  <c r="BC997" i="1"/>
  <c r="BB997" i="1"/>
  <c r="BA997" i="1"/>
  <c r="AJ997" i="1"/>
  <c r="D997" i="1"/>
  <c r="B997" i="1"/>
  <c r="BC996" i="1"/>
  <c r="BB996" i="1"/>
  <c r="BA996" i="1"/>
  <c r="AJ996" i="1"/>
  <c r="D996" i="1"/>
  <c r="B996" i="1"/>
  <c r="BC995" i="1"/>
  <c r="BB995" i="1"/>
  <c r="BA995" i="1"/>
  <c r="AJ995" i="1"/>
  <c r="D995" i="1"/>
  <c r="B995" i="1"/>
  <c r="BC994" i="1"/>
  <c r="BB994" i="1"/>
  <c r="BA994" i="1"/>
  <c r="AJ994" i="1"/>
  <c r="D994" i="1"/>
  <c r="B994" i="1"/>
  <c r="BC993" i="1"/>
  <c r="BB993" i="1"/>
  <c r="BA993" i="1"/>
  <c r="AJ993" i="1"/>
  <c r="D993" i="1"/>
  <c r="B993" i="1"/>
  <c r="BC992" i="1"/>
  <c r="BB992" i="1"/>
  <c r="BA992" i="1"/>
  <c r="AJ992" i="1"/>
  <c r="D992" i="1"/>
  <c r="B992" i="1"/>
  <c r="BC991" i="1"/>
  <c r="BB991" i="1"/>
  <c r="BA991" i="1"/>
  <c r="AJ991" i="1"/>
  <c r="D991" i="1"/>
  <c r="B991" i="1"/>
  <c r="BC990" i="1"/>
  <c r="BB990" i="1"/>
  <c r="BA990" i="1"/>
  <c r="AJ990" i="1"/>
  <c r="D990" i="1"/>
  <c r="B990" i="1"/>
  <c r="BC989" i="1"/>
  <c r="BB989" i="1"/>
  <c r="BA989" i="1"/>
  <c r="AJ989" i="1"/>
  <c r="D989" i="1"/>
  <c r="B989" i="1"/>
  <c r="BC988" i="1"/>
  <c r="BB988" i="1"/>
  <c r="BA988" i="1"/>
  <c r="AJ988" i="1"/>
  <c r="D988" i="1"/>
  <c r="B988" i="1"/>
  <c r="BC987" i="1"/>
  <c r="BB987" i="1"/>
  <c r="BA987" i="1"/>
  <c r="AJ987" i="1"/>
  <c r="D987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BC986" i="1"/>
  <c r="BB986" i="1"/>
  <c r="BA986" i="1"/>
  <c r="AJ98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D986" i="1"/>
  <c r="B967" i="1"/>
  <c r="B986" i="1"/>
  <c r="BC985" i="1"/>
  <c r="BB985" i="1"/>
  <c r="BA985" i="1"/>
  <c r="AJ985" i="1"/>
  <c r="D985" i="1"/>
  <c r="B985" i="1"/>
  <c r="BC984" i="1"/>
  <c r="BB984" i="1"/>
  <c r="BA984" i="1"/>
  <c r="AJ984" i="1"/>
  <c r="D984" i="1"/>
  <c r="B984" i="1"/>
  <c r="BC983" i="1"/>
  <c r="BB983" i="1"/>
  <c r="BA983" i="1"/>
  <c r="AJ983" i="1"/>
  <c r="D983" i="1"/>
  <c r="B983" i="1"/>
  <c r="BC982" i="1"/>
  <c r="BB982" i="1"/>
  <c r="BA982" i="1"/>
  <c r="AJ982" i="1"/>
  <c r="D982" i="1"/>
  <c r="B982" i="1"/>
  <c r="BC981" i="1"/>
  <c r="BB981" i="1"/>
  <c r="BA981" i="1"/>
  <c r="AJ981" i="1"/>
  <c r="D981" i="1"/>
  <c r="B981" i="1"/>
  <c r="BC980" i="1"/>
  <c r="BB980" i="1"/>
  <c r="BA980" i="1"/>
  <c r="AJ980" i="1"/>
  <c r="D980" i="1"/>
  <c r="B980" i="1"/>
  <c r="BC979" i="1"/>
  <c r="BB979" i="1"/>
  <c r="BA979" i="1"/>
  <c r="AJ979" i="1"/>
  <c r="D979" i="1"/>
  <c r="B979" i="1"/>
  <c r="BC978" i="1"/>
  <c r="BB978" i="1"/>
  <c r="BA978" i="1"/>
  <c r="AJ978" i="1"/>
  <c r="D978" i="1"/>
  <c r="B978" i="1"/>
  <c r="BC977" i="1"/>
  <c r="BB977" i="1"/>
  <c r="BA977" i="1"/>
  <c r="AJ977" i="1"/>
  <c r="D977" i="1"/>
  <c r="B977" i="1"/>
  <c r="BC976" i="1"/>
  <c r="BB976" i="1"/>
  <c r="BA976" i="1"/>
  <c r="AJ976" i="1"/>
  <c r="D976" i="1"/>
  <c r="B976" i="1"/>
  <c r="BC975" i="1"/>
  <c r="BB975" i="1"/>
  <c r="BA975" i="1"/>
  <c r="AJ975" i="1"/>
  <c r="D975" i="1"/>
  <c r="B975" i="1"/>
  <c r="BC974" i="1"/>
  <c r="BB974" i="1"/>
  <c r="BA974" i="1"/>
  <c r="AJ974" i="1"/>
  <c r="D974" i="1"/>
  <c r="B974" i="1"/>
  <c r="BC973" i="1"/>
  <c r="BB973" i="1"/>
  <c r="BA973" i="1"/>
  <c r="AJ973" i="1"/>
  <c r="D973" i="1"/>
  <c r="B973" i="1"/>
  <c r="BC972" i="1"/>
  <c r="BB972" i="1"/>
  <c r="BA972" i="1"/>
  <c r="AJ972" i="1"/>
  <c r="D972" i="1"/>
  <c r="B972" i="1"/>
  <c r="BC971" i="1"/>
  <c r="BB971" i="1"/>
  <c r="BA971" i="1"/>
  <c r="AJ971" i="1"/>
  <c r="D971" i="1"/>
  <c r="B971" i="1"/>
  <c r="BC970" i="1"/>
  <c r="BB970" i="1"/>
  <c r="BA970" i="1"/>
  <c r="AJ970" i="1"/>
  <c r="D970" i="1"/>
  <c r="B970" i="1"/>
  <c r="BC969" i="1"/>
  <c r="BB969" i="1"/>
  <c r="BA969" i="1"/>
  <c r="AJ969" i="1"/>
  <c r="D969" i="1"/>
  <c r="B969" i="1"/>
  <c r="BC968" i="1"/>
  <c r="BB968" i="1"/>
  <c r="BA968" i="1"/>
  <c r="AJ968" i="1"/>
  <c r="D968" i="1"/>
  <c r="B968" i="1"/>
  <c r="BC967" i="1"/>
  <c r="BB967" i="1"/>
  <c r="BA967" i="1"/>
  <c r="AJ967" i="1"/>
  <c r="D967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BC966" i="1"/>
  <c r="BB966" i="1"/>
  <c r="BA966" i="1"/>
  <c r="AJ96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D966" i="1"/>
  <c r="B947" i="1"/>
  <c r="B966" i="1"/>
  <c r="BC965" i="1"/>
  <c r="BB965" i="1"/>
  <c r="BA965" i="1"/>
  <c r="AJ965" i="1"/>
  <c r="D965" i="1"/>
  <c r="B965" i="1"/>
  <c r="BC964" i="1"/>
  <c r="BB964" i="1"/>
  <c r="BA964" i="1"/>
  <c r="AJ964" i="1"/>
  <c r="D964" i="1"/>
  <c r="B964" i="1"/>
  <c r="BC963" i="1"/>
  <c r="BB963" i="1"/>
  <c r="BA963" i="1"/>
  <c r="AJ963" i="1"/>
  <c r="D963" i="1"/>
  <c r="B963" i="1"/>
  <c r="BC962" i="1"/>
  <c r="BB962" i="1"/>
  <c r="BA962" i="1"/>
  <c r="AJ962" i="1"/>
  <c r="D962" i="1"/>
  <c r="B962" i="1"/>
  <c r="BC961" i="1"/>
  <c r="BB961" i="1"/>
  <c r="BA961" i="1"/>
  <c r="AJ961" i="1"/>
  <c r="D961" i="1"/>
  <c r="B961" i="1"/>
  <c r="BC960" i="1"/>
  <c r="BB960" i="1"/>
  <c r="BA960" i="1"/>
  <c r="AJ960" i="1"/>
  <c r="D960" i="1"/>
  <c r="B960" i="1"/>
  <c r="BC959" i="1"/>
  <c r="BB959" i="1"/>
  <c r="BA959" i="1"/>
  <c r="AJ959" i="1"/>
  <c r="D959" i="1"/>
  <c r="B959" i="1"/>
  <c r="BC958" i="1"/>
  <c r="BB958" i="1"/>
  <c r="BA958" i="1"/>
  <c r="AJ958" i="1"/>
  <c r="D958" i="1"/>
  <c r="B958" i="1"/>
  <c r="BC957" i="1"/>
  <c r="BB957" i="1"/>
  <c r="BA957" i="1"/>
  <c r="AJ957" i="1"/>
  <c r="D957" i="1"/>
  <c r="B957" i="1"/>
  <c r="BC956" i="1"/>
  <c r="BB956" i="1"/>
  <c r="BA956" i="1"/>
  <c r="AJ956" i="1"/>
  <c r="D956" i="1"/>
  <c r="B956" i="1"/>
  <c r="BC955" i="1"/>
  <c r="BB955" i="1"/>
  <c r="BA955" i="1"/>
  <c r="AJ955" i="1"/>
  <c r="D955" i="1"/>
  <c r="B955" i="1"/>
  <c r="BC954" i="1"/>
  <c r="BB954" i="1"/>
  <c r="BA954" i="1"/>
  <c r="AJ954" i="1"/>
  <c r="D954" i="1"/>
  <c r="B954" i="1"/>
  <c r="BC953" i="1"/>
  <c r="BB953" i="1"/>
  <c r="BA953" i="1"/>
  <c r="AJ953" i="1"/>
  <c r="D953" i="1"/>
  <c r="B953" i="1"/>
  <c r="BC952" i="1"/>
  <c r="BB952" i="1"/>
  <c r="BA952" i="1"/>
  <c r="AJ952" i="1"/>
  <c r="D952" i="1"/>
  <c r="B952" i="1"/>
  <c r="BC951" i="1"/>
  <c r="BB951" i="1"/>
  <c r="BA951" i="1"/>
  <c r="AJ951" i="1"/>
  <c r="D951" i="1"/>
  <c r="B951" i="1"/>
  <c r="BC950" i="1"/>
  <c r="BB950" i="1"/>
  <c r="BA950" i="1"/>
  <c r="AJ950" i="1"/>
  <c r="D950" i="1"/>
  <c r="B950" i="1"/>
  <c r="BC949" i="1"/>
  <c r="BB949" i="1"/>
  <c r="BA949" i="1"/>
  <c r="AJ949" i="1"/>
  <c r="D949" i="1"/>
  <c r="B949" i="1"/>
  <c r="BC948" i="1"/>
  <c r="BB948" i="1"/>
  <c r="BA948" i="1"/>
  <c r="AJ948" i="1"/>
  <c r="D948" i="1"/>
  <c r="B948" i="1"/>
  <c r="BC947" i="1"/>
  <c r="BB947" i="1"/>
  <c r="BA947" i="1"/>
  <c r="AJ947" i="1"/>
  <c r="D947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BC946" i="1"/>
  <c r="BB946" i="1"/>
  <c r="BA946" i="1"/>
  <c r="AJ94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D946" i="1"/>
  <c r="B927" i="1"/>
  <c r="B946" i="1"/>
  <c r="BC945" i="1"/>
  <c r="BB945" i="1"/>
  <c r="BA945" i="1"/>
  <c r="AJ945" i="1"/>
  <c r="D945" i="1"/>
  <c r="B945" i="1"/>
  <c r="BC944" i="1"/>
  <c r="BB944" i="1"/>
  <c r="BA944" i="1"/>
  <c r="AJ944" i="1"/>
  <c r="D944" i="1"/>
  <c r="B944" i="1"/>
  <c r="BC943" i="1"/>
  <c r="BB943" i="1"/>
  <c r="BA943" i="1"/>
  <c r="AJ943" i="1"/>
  <c r="D943" i="1"/>
  <c r="B943" i="1"/>
  <c r="BC942" i="1"/>
  <c r="BB942" i="1"/>
  <c r="BA942" i="1"/>
  <c r="AJ942" i="1"/>
  <c r="D942" i="1"/>
  <c r="B942" i="1"/>
  <c r="BC941" i="1"/>
  <c r="BB941" i="1"/>
  <c r="BA941" i="1"/>
  <c r="AJ941" i="1"/>
  <c r="D941" i="1"/>
  <c r="B941" i="1"/>
  <c r="BC940" i="1"/>
  <c r="BB940" i="1"/>
  <c r="BA940" i="1"/>
  <c r="AJ940" i="1"/>
  <c r="D940" i="1"/>
  <c r="B940" i="1"/>
  <c r="BC939" i="1"/>
  <c r="BB939" i="1"/>
  <c r="BA939" i="1"/>
  <c r="AJ939" i="1"/>
  <c r="D939" i="1"/>
  <c r="B939" i="1"/>
  <c r="BC938" i="1"/>
  <c r="BB938" i="1"/>
  <c r="BA938" i="1"/>
  <c r="AJ938" i="1"/>
  <c r="D938" i="1"/>
  <c r="B938" i="1"/>
  <c r="BC937" i="1"/>
  <c r="BB937" i="1"/>
  <c r="BA937" i="1"/>
  <c r="AJ937" i="1"/>
  <c r="D937" i="1"/>
  <c r="B937" i="1"/>
  <c r="BC936" i="1"/>
  <c r="BB936" i="1"/>
  <c r="BA936" i="1"/>
  <c r="AJ936" i="1"/>
  <c r="D936" i="1"/>
  <c r="B936" i="1"/>
  <c r="BC935" i="1"/>
  <c r="BB935" i="1"/>
  <c r="BA935" i="1"/>
  <c r="AJ935" i="1"/>
  <c r="D935" i="1"/>
  <c r="B935" i="1"/>
  <c r="BC934" i="1"/>
  <c r="BB934" i="1"/>
  <c r="BA934" i="1"/>
  <c r="AJ934" i="1"/>
  <c r="D934" i="1"/>
  <c r="B934" i="1"/>
  <c r="BC933" i="1"/>
  <c r="BB933" i="1"/>
  <c r="BA933" i="1"/>
  <c r="AJ933" i="1"/>
  <c r="D933" i="1"/>
  <c r="B933" i="1"/>
  <c r="BC932" i="1"/>
  <c r="BB932" i="1"/>
  <c r="BA932" i="1"/>
  <c r="AJ932" i="1"/>
  <c r="D932" i="1"/>
  <c r="B932" i="1"/>
  <c r="BC931" i="1"/>
  <c r="BB931" i="1"/>
  <c r="BA931" i="1"/>
  <c r="AJ931" i="1"/>
  <c r="D931" i="1"/>
  <c r="B931" i="1"/>
  <c r="BC930" i="1"/>
  <c r="BB930" i="1"/>
  <c r="BA930" i="1"/>
  <c r="AJ930" i="1"/>
  <c r="D930" i="1"/>
  <c r="B930" i="1"/>
  <c r="BC929" i="1"/>
  <c r="BB929" i="1"/>
  <c r="BA929" i="1"/>
  <c r="AJ929" i="1"/>
  <c r="D929" i="1"/>
  <c r="B929" i="1"/>
  <c r="BC928" i="1"/>
  <c r="BB928" i="1"/>
  <c r="BA928" i="1"/>
  <c r="AJ928" i="1"/>
  <c r="D928" i="1"/>
  <c r="B928" i="1"/>
  <c r="BC927" i="1"/>
  <c r="BB927" i="1"/>
  <c r="BA927" i="1"/>
  <c r="AJ927" i="1"/>
  <c r="D927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BC926" i="1"/>
  <c r="BB926" i="1"/>
  <c r="BA926" i="1"/>
  <c r="AJ92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D926" i="1"/>
  <c r="B907" i="1"/>
  <c r="B926" i="1"/>
  <c r="BC925" i="1"/>
  <c r="BB925" i="1"/>
  <c r="BA925" i="1"/>
  <c r="AJ925" i="1"/>
  <c r="D925" i="1"/>
  <c r="B925" i="1"/>
  <c r="BC924" i="1"/>
  <c r="BB924" i="1"/>
  <c r="BA924" i="1"/>
  <c r="AJ924" i="1"/>
  <c r="D924" i="1"/>
  <c r="B924" i="1"/>
  <c r="BC923" i="1"/>
  <c r="BB923" i="1"/>
  <c r="BA923" i="1"/>
  <c r="AJ923" i="1"/>
  <c r="D923" i="1"/>
  <c r="B923" i="1"/>
  <c r="BC922" i="1"/>
  <c r="BB922" i="1"/>
  <c r="BA922" i="1"/>
  <c r="AJ922" i="1"/>
  <c r="D922" i="1"/>
  <c r="B922" i="1"/>
  <c r="BC921" i="1"/>
  <c r="BB921" i="1"/>
  <c r="BA921" i="1"/>
  <c r="AJ921" i="1"/>
  <c r="D921" i="1"/>
  <c r="B921" i="1"/>
  <c r="BC920" i="1"/>
  <c r="BB920" i="1"/>
  <c r="BA920" i="1"/>
  <c r="AJ920" i="1"/>
  <c r="D920" i="1"/>
  <c r="B920" i="1"/>
  <c r="BC919" i="1"/>
  <c r="BB919" i="1"/>
  <c r="BA919" i="1"/>
  <c r="AJ919" i="1"/>
  <c r="D919" i="1"/>
  <c r="B919" i="1"/>
  <c r="BC918" i="1"/>
  <c r="BB918" i="1"/>
  <c r="BA918" i="1"/>
  <c r="AJ918" i="1"/>
  <c r="D918" i="1"/>
  <c r="B918" i="1"/>
  <c r="BC917" i="1"/>
  <c r="BB917" i="1"/>
  <c r="BA917" i="1"/>
  <c r="AJ917" i="1"/>
  <c r="D917" i="1"/>
  <c r="B917" i="1"/>
  <c r="BC916" i="1"/>
  <c r="BB916" i="1"/>
  <c r="BA916" i="1"/>
  <c r="AJ916" i="1"/>
  <c r="D916" i="1"/>
  <c r="B916" i="1"/>
  <c r="BC915" i="1"/>
  <c r="BB915" i="1"/>
  <c r="BA915" i="1"/>
  <c r="AJ915" i="1"/>
  <c r="D915" i="1"/>
  <c r="B915" i="1"/>
  <c r="BC914" i="1"/>
  <c r="BB914" i="1"/>
  <c r="BA914" i="1"/>
  <c r="AJ914" i="1"/>
  <c r="D914" i="1"/>
  <c r="B914" i="1"/>
  <c r="BC913" i="1"/>
  <c r="BB913" i="1"/>
  <c r="BA913" i="1"/>
  <c r="AJ913" i="1"/>
  <c r="D913" i="1"/>
  <c r="B913" i="1"/>
  <c r="BC912" i="1"/>
  <c r="BB912" i="1"/>
  <c r="BA912" i="1"/>
  <c r="AJ912" i="1"/>
  <c r="D912" i="1"/>
  <c r="B912" i="1"/>
  <c r="BC911" i="1"/>
  <c r="BB911" i="1"/>
  <c r="BA911" i="1"/>
  <c r="AJ911" i="1"/>
  <c r="D911" i="1"/>
  <c r="B911" i="1"/>
  <c r="BC910" i="1"/>
  <c r="BB910" i="1"/>
  <c r="BA910" i="1"/>
  <c r="AJ910" i="1"/>
  <c r="D910" i="1"/>
  <c r="B910" i="1"/>
  <c r="BC909" i="1"/>
  <c r="BB909" i="1"/>
  <c r="BA909" i="1"/>
  <c r="AJ909" i="1"/>
  <c r="D909" i="1"/>
  <c r="B909" i="1"/>
  <c r="BC908" i="1"/>
  <c r="BB908" i="1"/>
  <c r="BA908" i="1"/>
  <c r="AJ908" i="1"/>
  <c r="D908" i="1"/>
  <c r="B908" i="1"/>
  <c r="BC907" i="1"/>
  <c r="BB907" i="1"/>
  <c r="BA907" i="1"/>
  <c r="AJ907" i="1"/>
  <c r="D907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BC906" i="1"/>
  <c r="BB906" i="1"/>
  <c r="BA906" i="1"/>
  <c r="AJ90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D906" i="1"/>
  <c r="B887" i="1"/>
  <c r="B906" i="1"/>
  <c r="BC905" i="1"/>
  <c r="BB905" i="1"/>
  <c r="BA905" i="1"/>
  <c r="AJ905" i="1"/>
  <c r="D905" i="1"/>
  <c r="B905" i="1"/>
  <c r="BC904" i="1"/>
  <c r="BB904" i="1"/>
  <c r="BA904" i="1"/>
  <c r="AJ904" i="1"/>
  <c r="D904" i="1"/>
  <c r="B904" i="1"/>
  <c r="BC903" i="1"/>
  <c r="BB903" i="1"/>
  <c r="BA903" i="1"/>
  <c r="AJ903" i="1"/>
  <c r="D903" i="1"/>
  <c r="B903" i="1"/>
  <c r="BC902" i="1"/>
  <c r="BB902" i="1"/>
  <c r="BA902" i="1"/>
  <c r="AJ902" i="1"/>
  <c r="D902" i="1"/>
  <c r="B902" i="1"/>
  <c r="BC901" i="1"/>
  <c r="BB901" i="1"/>
  <c r="BA901" i="1"/>
  <c r="AJ901" i="1"/>
  <c r="D901" i="1"/>
  <c r="B901" i="1"/>
  <c r="BC900" i="1"/>
  <c r="BB900" i="1"/>
  <c r="BA900" i="1"/>
  <c r="AJ900" i="1"/>
  <c r="D900" i="1"/>
  <c r="B900" i="1"/>
  <c r="BC899" i="1"/>
  <c r="BB899" i="1"/>
  <c r="BA899" i="1"/>
  <c r="AJ899" i="1"/>
  <c r="D899" i="1"/>
  <c r="B899" i="1"/>
  <c r="BC898" i="1"/>
  <c r="BB898" i="1"/>
  <c r="BA898" i="1"/>
  <c r="AJ898" i="1"/>
  <c r="D898" i="1"/>
  <c r="B898" i="1"/>
  <c r="BC897" i="1"/>
  <c r="BB897" i="1"/>
  <c r="BA897" i="1"/>
  <c r="AJ897" i="1"/>
  <c r="D897" i="1"/>
  <c r="B897" i="1"/>
  <c r="BC896" i="1"/>
  <c r="BB896" i="1"/>
  <c r="BA896" i="1"/>
  <c r="AJ896" i="1"/>
  <c r="D896" i="1"/>
  <c r="B896" i="1"/>
  <c r="BC895" i="1"/>
  <c r="BB895" i="1"/>
  <c r="BA895" i="1"/>
  <c r="AJ895" i="1"/>
  <c r="D895" i="1"/>
  <c r="B895" i="1"/>
  <c r="BC894" i="1"/>
  <c r="BB894" i="1"/>
  <c r="BA894" i="1"/>
  <c r="AJ894" i="1"/>
  <c r="D894" i="1"/>
  <c r="B894" i="1"/>
  <c r="BC893" i="1"/>
  <c r="BB893" i="1"/>
  <c r="BA893" i="1"/>
  <c r="AJ893" i="1"/>
  <c r="D893" i="1"/>
  <c r="B893" i="1"/>
  <c r="BC892" i="1"/>
  <c r="BB892" i="1"/>
  <c r="BA892" i="1"/>
  <c r="AJ892" i="1"/>
  <c r="D892" i="1"/>
  <c r="B892" i="1"/>
  <c r="BC891" i="1"/>
  <c r="BB891" i="1"/>
  <c r="BA891" i="1"/>
  <c r="AJ891" i="1"/>
  <c r="D891" i="1"/>
  <c r="B891" i="1"/>
  <c r="BC890" i="1"/>
  <c r="BB890" i="1"/>
  <c r="BA890" i="1"/>
  <c r="AJ890" i="1"/>
  <c r="D890" i="1"/>
  <c r="B890" i="1"/>
  <c r="BC889" i="1"/>
  <c r="BB889" i="1"/>
  <c r="BA889" i="1"/>
  <c r="AJ889" i="1"/>
  <c r="D889" i="1"/>
  <c r="B889" i="1"/>
  <c r="BC888" i="1"/>
  <c r="BB888" i="1"/>
  <c r="BA888" i="1"/>
  <c r="AJ888" i="1"/>
  <c r="D888" i="1"/>
  <c r="B888" i="1"/>
  <c r="BC887" i="1"/>
  <c r="BB887" i="1"/>
  <c r="BA887" i="1"/>
  <c r="AJ887" i="1"/>
  <c r="D887" i="1"/>
  <c r="E868" i="1"/>
  <c r="F868" i="1"/>
  <c r="G868" i="1"/>
  <c r="D868" i="1"/>
  <c r="B868" i="1"/>
  <c r="AJ868" i="1"/>
  <c r="BA868" i="1"/>
  <c r="BB868" i="1"/>
  <c r="BC868" i="1"/>
  <c r="E869" i="1"/>
  <c r="F869" i="1"/>
  <c r="G869" i="1"/>
  <c r="D869" i="1"/>
  <c r="B869" i="1"/>
  <c r="AJ869" i="1"/>
  <c r="BA869" i="1"/>
  <c r="BB869" i="1"/>
  <c r="BC869" i="1"/>
  <c r="E870" i="1"/>
  <c r="F870" i="1"/>
  <c r="G870" i="1"/>
  <c r="D870" i="1"/>
  <c r="B870" i="1"/>
  <c r="AJ870" i="1"/>
  <c r="BA870" i="1"/>
  <c r="BB870" i="1"/>
  <c r="BC870" i="1"/>
  <c r="E871" i="1"/>
  <c r="F871" i="1"/>
  <c r="G871" i="1"/>
  <c r="D871" i="1"/>
  <c r="B871" i="1"/>
  <c r="AJ871" i="1"/>
  <c r="BA871" i="1"/>
  <c r="BB871" i="1"/>
  <c r="BC871" i="1"/>
  <c r="E872" i="1"/>
  <c r="F872" i="1"/>
  <c r="G872" i="1"/>
  <c r="D872" i="1"/>
  <c r="B872" i="1"/>
  <c r="AJ872" i="1"/>
  <c r="BA872" i="1"/>
  <c r="BB872" i="1"/>
  <c r="BC872" i="1"/>
  <c r="E873" i="1"/>
  <c r="F873" i="1"/>
  <c r="G873" i="1"/>
  <c r="D873" i="1"/>
  <c r="B873" i="1"/>
  <c r="AJ873" i="1"/>
  <c r="BA873" i="1"/>
  <c r="BB873" i="1"/>
  <c r="BC873" i="1"/>
  <c r="E874" i="1"/>
  <c r="F874" i="1"/>
  <c r="G874" i="1"/>
  <c r="D874" i="1"/>
  <c r="B874" i="1"/>
  <c r="AJ874" i="1"/>
  <c r="BA874" i="1"/>
  <c r="BB874" i="1"/>
  <c r="BC874" i="1"/>
  <c r="E875" i="1"/>
  <c r="F875" i="1"/>
  <c r="G875" i="1"/>
  <c r="D875" i="1"/>
  <c r="B875" i="1"/>
  <c r="AJ875" i="1"/>
  <c r="BA875" i="1"/>
  <c r="BB875" i="1"/>
  <c r="BC875" i="1"/>
  <c r="E876" i="1"/>
  <c r="F876" i="1"/>
  <c r="G876" i="1"/>
  <c r="D876" i="1"/>
  <c r="B876" i="1"/>
  <c r="AJ876" i="1"/>
  <c r="BA876" i="1"/>
  <c r="BB876" i="1"/>
  <c r="BC876" i="1"/>
  <c r="E877" i="1"/>
  <c r="F877" i="1"/>
  <c r="G877" i="1"/>
  <c r="D877" i="1"/>
  <c r="B877" i="1"/>
  <c r="AJ877" i="1"/>
  <c r="BA877" i="1"/>
  <c r="BB877" i="1"/>
  <c r="BC877" i="1"/>
  <c r="E878" i="1"/>
  <c r="F878" i="1"/>
  <c r="G878" i="1"/>
  <c r="D878" i="1"/>
  <c r="B878" i="1"/>
  <c r="AJ878" i="1"/>
  <c r="BA878" i="1"/>
  <c r="BB878" i="1"/>
  <c r="BC878" i="1"/>
  <c r="E879" i="1"/>
  <c r="F879" i="1"/>
  <c r="G879" i="1"/>
  <c r="D879" i="1"/>
  <c r="B879" i="1"/>
  <c r="AJ879" i="1"/>
  <c r="BA879" i="1"/>
  <c r="BB879" i="1"/>
  <c r="BC879" i="1"/>
  <c r="E880" i="1"/>
  <c r="F880" i="1"/>
  <c r="G880" i="1"/>
  <c r="D880" i="1"/>
  <c r="B880" i="1"/>
  <c r="AJ880" i="1"/>
  <c r="BA880" i="1"/>
  <c r="BB880" i="1"/>
  <c r="BC880" i="1"/>
  <c r="E881" i="1"/>
  <c r="F881" i="1"/>
  <c r="G881" i="1"/>
  <c r="D881" i="1"/>
  <c r="B881" i="1"/>
  <c r="AJ881" i="1"/>
  <c r="BA881" i="1"/>
  <c r="BB881" i="1"/>
  <c r="BC881" i="1"/>
  <c r="E882" i="1"/>
  <c r="F882" i="1"/>
  <c r="G882" i="1"/>
  <c r="D882" i="1"/>
  <c r="B882" i="1"/>
  <c r="AJ882" i="1"/>
  <c r="BA882" i="1"/>
  <c r="BB882" i="1"/>
  <c r="BC882" i="1"/>
  <c r="E883" i="1"/>
  <c r="F883" i="1"/>
  <c r="G883" i="1"/>
  <c r="D883" i="1"/>
  <c r="B883" i="1"/>
  <c r="AJ883" i="1"/>
  <c r="BA883" i="1"/>
  <c r="BB883" i="1"/>
  <c r="BC883" i="1"/>
  <c r="E884" i="1"/>
  <c r="F884" i="1"/>
  <c r="G884" i="1"/>
  <c r="D884" i="1"/>
  <c r="B884" i="1"/>
  <c r="AJ884" i="1"/>
  <c r="BA884" i="1"/>
  <c r="BB884" i="1"/>
  <c r="BC884" i="1"/>
  <c r="E885" i="1"/>
  <c r="F885" i="1"/>
  <c r="G885" i="1"/>
  <c r="D885" i="1"/>
  <c r="B885" i="1"/>
  <c r="AJ885" i="1"/>
  <c r="BA885" i="1"/>
  <c r="BB885" i="1"/>
  <c r="BC885" i="1"/>
  <c r="E886" i="1"/>
  <c r="F886" i="1"/>
  <c r="G886" i="1"/>
  <c r="D886" i="1"/>
  <c r="B886" i="1"/>
  <c r="AJ886" i="1"/>
  <c r="BA886" i="1"/>
  <c r="BB886" i="1"/>
  <c r="BC886" i="1"/>
  <c r="E867" i="1"/>
  <c r="F867" i="1"/>
  <c r="BC867" i="1"/>
  <c r="BB867" i="1"/>
  <c r="BA867" i="1"/>
  <c r="AJ867" i="1"/>
  <c r="G867" i="1"/>
  <c r="D867" i="1"/>
  <c r="B86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A127" i="1"/>
  <c r="BB127" i="1"/>
  <c r="BC127" i="1"/>
  <c r="BA128" i="1"/>
  <c r="BB128" i="1"/>
  <c r="BC128" i="1"/>
  <c r="BA129" i="1"/>
  <c r="BB129" i="1"/>
  <c r="BC129" i="1"/>
  <c r="BA130" i="1"/>
  <c r="BB130" i="1"/>
  <c r="BC130" i="1"/>
  <c r="BA131" i="1"/>
  <c r="BB131" i="1"/>
  <c r="BC131" i="1"/>
  <c r="BA132" i="1"/>
  <c r="BB132" i="1"/>
  <c r="BC132" i="1"/>
  <c r="BA133" i="1"/>
  <c r="BB133" i="1"/>
  <c r="BC133" i="1"/>
  <c r="BA134" i="1"/>
  <c r="BB134" i="1"/>
  <c r="BC134" i="1"/>
  <c r="BA135" i="1"/>
  <c r="BB135" i="1"/>
  <c r="BC135" i="1"/>
  <c r="BA136" i="1"/>
  <c r="BB136" i="1"/>
  <c r="BC136" i="1"/>
  <c r="BA137" i="1"/>
  <c r="BB137" i="1"/>
  <c r="BC137" i="1"/>
  <c r="BA138" i="1"/>
  <c r="BB138" i="1"/>
  <c r="BC138" i="1"/>
  <c r="BA139" i="1"/>
  <c r="BB139" i="1"/>
  <c r="BC139" i="1"/>
  <c r="BA140" i="1"/>
  <c r="BB140" i="1"/>
  <c r="BC140" i="1"/>
  <c r="BA141" i="1"/>
  <c r="BB141" i="1"/>
  <c r="BC141" i="1"/>
  <c r="BA142" i="1"/>
  <c r="BB142" i="1"/>
  <c r="BC142" i="1"/>
  <c r="BA143" i="1"/>
  <c r="BB143" i="1"/>
  <c r="BC143" i="1"/>
  <c r="BA144" i="1"/>
  <c r="BB144" i="1"/>
  <c r="BC144" i="1"/>
  <c r="BA145" i="1"/>
  <c r="BB145" i="1"/>
  <c r="BC145" i="1"/>
  <c r="BA146" i="1"/>
  <c r="BB146" i="1"/>
  <c r="BC146" i="1"/>
  <c r="BA147" i="1"/>
  <c r="BB147" i="1"/>
  <c r="BC147" i="1"/>
  <c r="BA148" i="1"/>
  <c r="BB148" i="1"/>
  <c r="BC148" i="1"/>
  <c r="BA149" i="1"/>
  <c r="BB149" i="1"/>
  <c r="BC149" i="1"/>
  <c r="BA150" i="1"/>
  <c r="BB150" i="1"/>
  <c r="BC150" i="1"/>
  <c r="BA151" i="1"/>
  <c r="BB151" i="1"/>
  <c r="BC151" i="1"/>
  <c r="BA152" i="1"/>
  <c r="BB152" i="1"/>
  <c r="BC152" i="1"/>
  <c r="BA153" i="1"/>
  <c r="BB153" i="1"/>
  <c r="BC153" i="1"/>
  <c r="BA154" i="1"/>
  <c r="BB154" i="1"/>
  <c r="BC154" i="1"/>
  <c r="BA155" i="1"/>
  <c r="BB155" i="1"/>
  <c r="BC155" i="1"/>
  <c r="BA156" i="1"/>
  <c r="BB156" i="1"/>
  <c r="BC156" i="1"/>
  <c r="BA157" i="1"/>
  <c r="BB157" i="1"/>
  <c r="BC157" i="1"/>
  <c r="BA158" i="1"/>
  <c r="BB158" i="1"/>
  <c r="BC158" i="1"/>
  <c r="BA159" i="1"/>
  <c r="BB159" i="1"/>
  <c r="BC159" i="1"/>
  <c r="BA160" i="1"/>
  <c r="BB160" i="1"/>
  <c r="BC160" i="1"/>
  <c r="BA161" i="1"/>
  <c r="BB161" i="1"/>
  <c r="BC161" i="1"/>
  <c r="BA162" i="1"/>
  <c r="BB162" i="1"/>
  <c r="BC162" i="1"/>
  <c r="BA163" i="1"/>
  <c r="BB163" i="1"/>
  <c r="BC163" i="1"/>
  <c r="BA164" i="1"/>
  <c r="BB164" i="1"/>
  <c r="BC164" i="1"/>
  <c r="BA165" i="1"/>
  <c r="BB165" i="1"/>
  <c r="BC165" i="1"/>
  <c r="BA166" i="1"/>
  <c r="BB166" i="1"/>
  <c r="BC166" i="1"/>
  <c r="BA167" i="1"/>
  <c r="BB167" i="1"/>
  <c r="BC167" i="1"/>
  <c r="BA168" i="1"/>
  <c r="BB168" i="1"/>
  <c r="BC168" i="1"/>
  <c r="BA169" i="1"/>
  <c r="BB169" i="1"/>
  <c r="BC169" i="1"/>
  <c r="BA170" i="1"/>
  <c r="BB170" i="1"/>
  <c r="BC170" i="1"/>
  <c r="BA171" i="1"/>
  <c r="BB171" i="1"/>
  <c r="BC171" i="1"/>
  <c r="BA172" i="1"/>
  <c r="BB172" i="1"/>
  <c r="BC172" i="1"/>
  <c r="BA173" i="1"/>
  <c r="BB173" i="1"/>
  <c r="BC173" i="1"/>
  <c r="BA174" i="1"/>
  <c r="BB174" i="1"/>
  <c r="BC174" i="1"/>
  <c r="BA175" i="1"/>
  <c r="BB175" i="1"/>
  <c r="BC175" i="1"/>
  <c r="BA176" i="1"/>
  <c r="BB176" i="1"/>
  <c r="BC176" i="1"/>
  <c r="BA177" i="1"/>
  <c r="BB177" i="1"/>
  <c r="BC177" i="1"/>
  <c r="BA178" i="1"/>
  <c r="BB178" i="1"/>
  <c r="BC178" i="1"/>
  <c r="BA179" i="1"/>
  <c r="BB179" i="1"/>
  <c r="BC179" i="1"/>
  <c r="BA180" i="1"/>
  <c r="BB180" i="1"/>
  <c r="BC180" i="1"/>
  <c r="BA181" i="1"/>
  <c r="BB181" i="1"/>
  <c r="BC181" i="1"/>
  <c r="BA182" i="1"/>
  <c r="BB182" i="1"/>
  <c r="BC182" i="1"/>
  <c r="BA183" i="1"/>
  <c r="BB183" i="1"/>
  <c r="BC183" i="1"/>
  <c r="BA184" i="1"/>
  <c r="BB184" i="1"/>
  <c r="BC184" i="1"/>
  <c r="BA185" i="1"/>
  <c r="BB185" i="1"/>
  <c r="BC185" i="1"/>
  <c r="BA186" i="1"/>
  <c r="BB186" i="1"/>
  <c r="BC186" i="1"/>
  <c r="BA187" i="1"/>
  <c r="BB187" i="1"/>
  <c r="BC187" i="1"/>
  <c r="BA188" i="1"/>
  <c r="BB188" i="1"/>
  <c r="BC188" i="1"/>
  <c r="BA189" i="1"/>
  <c r="BB189" i="1"/>
  <c r="BC189" i="1"/>
  <c r="BA190" i="1"/>
  <c r="BB190" i="1"/>
  <c r="BC190" i="1"/>
  <c r="BA191" i="1"/>
  <c r="BB191" i="1"/>
  <c r="BC191" i="1"/>
  <c r="BA192" i="1"/>
  <c r="BB192" i="1"/>
  <c r="BC192" i="1"/>
  <c r="BA193" i="1"/>
  <c r="BB193" i="1"/>
  <c r="BC193" i="1"/>
  <c r="BA194" i="1"/>
  <c r="BB194" i="1"/>
  <c r="BC194" i="1"/>
  <c r="BA195" i="1"/>
  <c r="BB195" i="1"/>
  <c r="BC195" i="1"/>
  <c r="BA196" i="1"/>
  <c r="BB196" i="1"/>
  <c r="BC196" i="1"/>
  <c r="BA197" i="1"/>
  <c r="BB197" i="1"/>
  <c r="BC197" i="1"/>
  <c r="BA198" i="1"/>
  <c r="BB198" i="1"/>
  <c r="BC198" i="1"/>
  <c r="BA199" i="1"/>
  <c r="BB199" i="1"/>
  <c r="BC199" i="1"/>
  <c r="BA200" i="1"/>
  <c r="BB200" i="1"/>
  <c r="BC200" i="1"/>
  <c r="BA201" i="1"/>
  <c r="BB201" i="1"/>
  <c r="BC201" i="1"/>
  <c r="BA202" i="1"/>
  <c r="BB202" i="1"/>
  <c r="BC202" i="1"/>
  <c r="BA203" i="1"/>
  <c r="BB203" i="1"/>
  <c r="BC203" i="1"/>
  <c r="BA204" i="1"/>
  <c r="BB204" i="1"/>
  <c r="BC204" i="1"/>
  <c r="BA205" i="1"/>
  <c r="BB205" i="1"/>
  <c r="BC205" i="1"/>
  <c r="BA206" i="1"/>
  <c r="BB206" i="1"/>
  <c r="BC206" i="1"/>
  <c r="BA207" i="1"/>
  <c r="BB207" i="1"/>
  <c r="BC207" i="1"/>
  <c r="BA208" i="1"/>
  <c r="BB208" i="1"/>
  <c r="BC208" i="1"/>
  <c r="BA209" i="1"/>
  <c r="BB209" i="1"/>
  <c r="BC209" i="1"/>
  <c r="BA210" i="1"/>
  <c r="BB210" i="1"/>
  <c r="BC210" i="1"/>
  <c r="BA211" i="1"/>
  <c r="BB211" i="1"/>
  <c r="BC211" i="1"/>
  <c r="BA212" i="1"/>
  <c r="BB212" i="1"/>
  <c r="BC212" i="1"/>
  <c r="BA213" i="1"/>
  <c r="BB213" i="1"/>
  <c r="BC213" i="1"/>
  <c r="BA214" i="1"/>
  <c r="BB214" i="1"/>
  <c r="BC214" i="1"/>
  <c r="BA215" i="1"/>
  <c r="BB215" i="1"/>
  <c r="BC215" i="1"/>
  <c r="BA216" i="1"/>
  <c r="BB216" i="1"/>
  <c r="BC216" i="1"/>
  <c r="BA217" i="1"/>
  <c r="BB217" i="1"/>
  <c r="BC217" i="1"/>
  <c r="BA218" i="1"/>
  <c r="BB218" i="1"/>
  <c r="BC218" i="1"/>
  <c r="BA219" i="1"/>
  <c r="BB219" i="1"/>
  <c r="BC219" i="1"/>
  <c r="BA220" i="1"/>
  <c r="BB220" i="1"/>
  <c r="BC220" i="1"/>
  <c r="BA221" i="1"/>
  <c r="BB221" i="1"/>
  <c r="BC221" i="1"/>
  <c r="BA222" i="1"/>
  <c r="BB222" i="1"/>
  <c r="BC222" i="1"/>
  <c r="BA223" i="1"/>
  <c r="BB223" i="1"/>
  <c r="BC223" i="1"/>
  <c r="BA224" i="1"/>
  <c r="BB224" i="1"/>
  <c r="BC224" i="1"/>
  <c r="BA225" i="1"/>
  <c r="BB225" i="1"/>
  <c r="BC225" i="1"/>
  <c r="BA226" i="1"/>
  <c r="BB226" i="1"/>
  <c r="BC226" i="1"/>
  <c r="BA227" i="1"/>
  <c r="BB227" i="1"/>
  <c r="BC227" i="1"/>
  <c r="BA228" i="1"/>
  <c r="BB228" i="1"/>
  <c r="BC228" i="1"/>
  <c r="BA229" i="1"/>
  <c r="BB229" i="1"/>
  <c r="BC229" i="1"/>
  <c r="BA230" i="1"/>
  <c r="BB230" i="1"/>
  <c r="BC230" i="1"/>
  <c r="BA231" i="1"/>
  <c r="BB231" i="1"/>
  <c r="BC231" i="1"/>
  <c r="BA232" i="1"/>
  <c r="BB232" i="1"/>
  <c r="BC232" i="1"/>
  <c r="BA233" i="1"/>
  <c r="BB233" i="1"/>
  <c r="BC233" i="1"/>
  <c r="BA234" i="1"/>
  <c r="BB234" i="1"/>
  <c r="BC234" i="1"/>
  <c r="BA235" i="1"/>
  <c r="BB235" i="1"/>
  <c r="BC235" i="1"/>
  <c r="BA236" i="1"/>
  <c r="BB236" i="1"/>
  <c r="BC236" i="1"/>
  <c r="BA237" i="1"/>
  <c r="BB237" i="1"/>
  <c r="BC237" i="1"/>
  <c r="BA238" i="1"/>
  <c r="BB238" i="1"/>
  <c r="BC238" i="1"/>
  <c r="BA239" i="1"/>
  <c r="BB239" i="1"/>
  <c r="BC239" i="1"/>
  <c r="BA240" i="1"/>
  <c r="BB240" i="1"/>
  <c r="BC240" i="1"/>
  <c r="BA241" i="1"/>
  <c r="BB241" i="1"/>
  <c r="BC241" i="1"/>
  <c r="BA242" i="1"/>
  <c r="BB242" i="1"/>
  <c r="BC242" i="1"/>
  <c r="BA243" i="1"/>
  <c r="BB243" i="1"/>
  <c r="BC243" i="1"/>
  <c r="BA244" i="1"/>
  <c r="BB244" i="1"/>
  <c r="BC244" i="1"/>
  <c r="BA245" i="1"/>
  <c r="BB245" i="1"/>
  <c r="BC245" i="1"/>
  <c r="BA246" i="1"/>
  <c r="BB246" i="1"/>
  <c r="BC246" i="1"/>
  <c r="BA247" i="1"/>
  <c r="BB247" i="1"/>
  <c r="BC247" i="1"/>
  <c r="BA248" i="1"/>
  <c r="BB248" i="1"/>
  <c r="BC248" i="1"/>
  <c r="BA249" i="1"/>
  <c r="BB249" i="1"/>
  <c r="BC249" i="1"/>
  <c r="BA250" i="1"/>
  <c r="BB250" i="1"/>
  <c r="BC250" i="1"/>
  <c r="BA251" i="1"/>
  <c r="BB251" i="1"/>
  <c r="BC251" i="1"/>
  <c r="BA252" i="1"/>
  <c r="BB252" i="1"/>
  <c r="BC252" i="1"/>
  <c r="BA253" i="1"/>
  <c r="BB253" i="1"/>
  <c r="BC253" i="1"/>
  <c r="BA254" i="1"/>
  <c r="BB254" i="1"/>
  <c r="BC254" i="1"/>
  <c r="BA255" i="1"/>
  <c r="BB255" i="1"/>
  <c r="BC255" i="1"/>
  <c r="BA256" i="1"/>
  <c r="BB256" i="1"/>
  <c r="BC256" i="1"/>
  <c r="BA257" i="1"/>
  <c r="BB257" i="1"/>
  <c r="BC257" i="1"/>
  <c r="BA258" i="1"/>
  <c r="BB258" i="1"/>
  <c r="BC258" i="1"/>
  <c r="BA259" i="1"/>
  <c r="BB259" i="1"/>
  <c r="BC259" i="1"/>
  <c r="BA260" i="1"/>
  <c r="BB260" i="1"/>
  <c r="BC260" i="1"/>
  <c r="BA261" i="1"/>
  <c r="BB261" i="1"/>
  <c r="BC261" i="1"/>
  <c r="BA262" i="1"/>
  <c r="BB262" i="1"/>
  <c r="BC262" i="1"/>
  <c r="BA263" i="1"/>
  <c r="BB263" i="1"/>
  <c r="BC263" i="1"/>
  <c r="BA264" i="1"/>
  <c r="BB264" i="1"/>
  <c r="BC264" i="1"/>
  <c r="BA265" i="1"/>
  <c r="BB265" i="1"/>
  <c r="BC265" i="1"/>
  <c r="BA266" i="1"/>
  <c r="BB266" i="1"/>
  <c r="BC266" i="1"/>
  <c r="BA267" i="1"/>
  <c r="BB267" i="1"/>
  <c r="BC267" i="1"/>
  <c r="BA268" i="1"/>
  <c r="BB268" i="1"/>
  <c r="BC268" i="1"/>
  <c r="BA269" i="1"/>
  <c r="BB269" i="1"/>
  <c r="BC269" i="1"/>
  <c r="BA270" i="1"/>
  <c r="BB270" i="1"/>
  <c r="BC270" i="1"/>
  <c r="BA271" i="1"/>
  <c r="BB271" i="1"/>
  <c r="BC271" i="1"/>
  <c r="BA272" i="1"/>
  <c r="BB272" i="1"/>
  <c r="BC272" i="1"/>
  <c r="BA273" i="1"/>
  <c r="BB273" i="1"/>
  <c r="BC273" i="1"/>
  <c r="BA274" i="1"/>
  <c r="BB274" i="1"/>
  <c r="BC274" i="1"/>
  <c r="BA275" i="1"/>
  <c r="BB275" i="1"/>
  <c r="BC275" i="1"/>
  <c r="BA276" i="1"/>
  <c r="BB276" i="1"/>
  <c r="BC276" i="1"/>
  <c r="BA277" i="1"/>
  <c r="BB277" i="1"/>
  <c r="BC277" i="1"/>
  <c r="BA278" i="1"/>
  <c r="BB278" i="1"/>
  <c r="BC278" i="1"/>
  <c r="BA279" i="1"/>
  <c r="BB279" i="1"/>
  <c r="BC279" i="1"/>
  <c r="BA280" i="1"/>
  <c r="BB280" i="1"/>
  <c r="BC280" i="1"/>
  <c r="BA281" i="1"/>
  <c r="BB281" i="1"/>
  <c r="BC281" i="1"/>
  <c r="BA282" i="1"/>
  <c r="BB282" i="1"/>
  <c r="BC282" i="1"/>
  <c r="BA283" i="1"/>
  <c r="BB283" i="1"/>
  <c r="BC283" i="1"/>
  <c r="BA284" i="1"/>
  <c r="BB284" i="1"/>
  <c r="BC284" i="1"/>
  <c r="BA285" i="1"/>
  <c r="BB285" i="1"/>
  <c r="BC285" i="1"/>
  <c r="BA286" i="1"/>
  <c r="BB286" i="1"/>
  <c r="BC286" i="1"/>
  <c r="BA287" i="1"/>
  <c r="BB287" i="1"/>
  <c r="BC287" i="1"/>
  <c r="BA288" i="1"/>
  <c r="BB288" i="1"/>
  <c r="BC288" i="1"/>
  <c r="BA289" i="1"/>
  <c r="BB289" i="1"/>
  <c r="BC289" i="1"/>
  <c r="BA290" i="1"/>
  <c r="BB290" i="1"/>
  <c r="BC290" i="1"/>
  <c r="BA291" i="1"/>
  <c r="BB291" i="1"/>
  <c r="BC291" i="1"/>
  <c r="BA292" i="1"/>
  <c r="BB292" i="1"/>
  <c r="BC292" i="1"/>
  <c r="BA293" i="1"/>
  <c r="BB293" i="1"/>
  <c r="BC293" i="1"/>
  <c r="BA294" i="1"/>
  <c r="BB294" i="1"/>
  <c r="BC294" i="1"/>
  <c r="BA295" i="1"/>
  <c r="BB295" i="1"/>
  <c r="BC295" i="1"/>
  <c r="BA296" i="1"/>
  <c r="BB296" i="1"/>
  <c r="BC296" i="1"/>
  <c r="BA297" i="1"/>
  <c r="BB297" i="1"/>
  <c r="BC297" i="1"/>
  <c r="BA298" i="1"/>
  <c r="BB298" i="1"/>
  <c r="BC298" i="1"/>
  <c r="BA299" i="1"/>
  <c r="BB299" i="1"/>
  <c r="BC299" i="1"/>
  <c r="BA300" i="1"/>
  <c r="BB300" i="1"/>
  <c r="BC300" i="1"/>
  <c r="BA301" i="1"/>
  <c r="BB301" i="1"/>
  <c r="BC301" i="1"/>
  <c r="BA302" i="1"/>
  <c r="BB302" i="1"/>
  <c r="BC302" i="1"/>
  <c r="BA303" i="1"/>
  <c r="BB303" i="1"/>
  <c r="BC303" i="1"/>
  <c r="BA304" i="1"/>
  <c r="BB304" i="1"/>
  <c r="BC304" i="1"/>
  <c r="BA305" i="1"/>
  <c r="BB305" i="1"/>
  <c r="BC305" i="1"/>
  <c r="BA306" i="1"/>
  <c r="BB306" i="1"/>
  <c r="BC306" i="1"/>
  <c r="BA307" i="1"/>
  <c r="BB307" i="1"/>
  <c r="BC307" i="1"/>
  <c r="BA308" i="1"/>
  <c r="BB308" i="1"/>
  <c r="BC308" i="1"/>
  <c r="BA309" i="1"/>
  <c r="BB309" i="1"/>
  <c r="BC309" i="1"/>
  <c r="BA310" i="1"/>
  <c r="BB310" i="1"/>
  <c r="BC310" i="1"/>
  <c r="BA311" i="1"/>
  <c r="BB311" i="1"/>
  <c r="BC311" i="1"/>
  <c r="BA312" i="1"/>
  <c r="BB312" i="1"/>
  <c r="BC312" i="1"/>
  <c r="BA313" i="1"/>
  <c r="BB313" i="1"/>
  <c r="BC313" i="1"/>
  <c r="BA314" i="1"/>
  <c r="BB314" i="1"/>
  <c r="BC314" i="1"/>
  <c r="BA315" i="1"/>
  <c r="BB315" i="1"/>
  <c r="BC315" i="1"/>
  <c r="BA316" i="1"/>
  <c r="BB316" i="1"/>
  <c r="BC316" i="1"/>
  <c r="BA317" i="1"/>
  <c r="BB317" i="1"/>
  <c r="BC317" i="1"/>
  <c r="BA318" i="1"/>
  <c r="BB318" i="1"/>
  <c r="BC318" i="1"/>
  <c r="BA319" i="1"/>
  <c r="BB319" i="1"/>
  <c r="BC319" i="1"/>
  <c r="BA320" i="1"/>
  <c r="BB320" i="1"/>
  <c r="BC320" i="1"/>
  <c r="BA321" i="1"/>
  <c r="BB321" i="1"/>
  <c r="BC321" i="1"/>
  <c r="BA322" i="1"/>
  <c r="BB322" i="1"/>
  <c r="BC322" i="1"/>
  <c r="BA323" i="1"/>
  <c r="BB323" i="1"/>
  <c r="BC323" i="1"/>
  <c r="BA324" i="1"/>
  <c r="BB324" i="1"/>
  <c r="BC324" i="1"/>
  <c r="BA325" i="1"/>
  <c r="BB325" i="1"/>
  <c r="BC325" i="1"/>
  <c r="BA326" i="1"/>
  <c r="BB326" i="1"/>
  <c r="BC326" i="1"/>
  <c r="BB327" i="1"/>
  <c r="BC327" i="1"/>
  <c r="BB328" i="1"/>
  <c r="BC328" i="1"/>
  <c r="BB329" i="1"/>
  <c r="BC329" i="1"/>
  <c r="BB330" i="1"/>
  <c r="BC330" i="1"/>
  <c r="BB331" i="1"/>
  <c r="BC331" i="1"/>
  <c r="BB332" i="1"/>
  <c r="BC332" i="1"/>
  <c r="BB333" i="1"/>
  <c r="BC333" i="1"/>
  <c r="BB334" i="1"/>
  <c r="BC334" i="1"/>
  <c r="BB335" i="1"/>
  <c r="BC335" i="1"/>
  <c r="BB336" i="1"/>
  <c r="BC336" i="1"/>
  <c r="BB337" i="1"/>
  <c r="BC337" i="1"/>
  <c r="BB338" i="1"/>
  <c r="BC338" i="1"/>
  <c r="BB339" i="1"/>
  <c r="BC339" i="1"/>
  <c r="BB340" i="1"/>
  <c r="BC340" i="1"/>
  <c r="BB341" i="1"/>
  <c r="BC341" i="1"/>
  <c r="BB342" i="1"/>
  <c r="BC342" i="1"/>
  <c r="BB343" i="1"/>
  <c r="BC343" i="1"/>
  <c r="BB344" i="1"/>
  <c r="BC344" i="1"/>
  <c r="BB345" i="1"/>
  <c r="BC345" i="1"/>
  <c r="BB346" i="1"/>
  <c r="BC346" i="1"/>
  <c r="BA347" i="1"/>
  <c r="BB347" i="1"/>
  <c r="BC347" i="1"/>
  <c r="BA348" i="1"/>
  <c r="BB348" i="1"/>
  <c r="BC348" i="1"/>
  <c r="BA349" i="1"/>
  <c r="BB349" i="1"/>
  <c r="BC349" i="1"/>
  <c r="BA350" i="1"/>
  <c r="BB350" i="1"/>
  <c r="BC350" i="1"/>
  <c r="BA351" i="1"/>
  <c r="BB351" i="1"/>
  <c r="BC351" i="1"/>
  <c r="BA352" i="1"/>
  <c r="BB352" i="1"/>
  <c r="BC352" i="1"/>
  <c r="BA353" i="1"/>
  <c r="BB353" i="1"/>
  <c r="BC353" i="1"/>
  <c r="BA354" i="1"/>
  <c r="BB354" i="1"/>
  <c r="BC354" i="1"/>
  <c r="BA355" i="1"/>
  <c r="BB355" i="1"/>
  <c r="BC355" i="1"/>
  <c r="BA356" i="1"/>
  <c r="BB356" i="1"/>
  <c r="BC356" i="1"/>
  <c r="BA357" i="1"/>
  <c r="BB357" i="1"/>
  <c r="BC357" i="1"/>
  <c r="BA358" i="1"/>
  <c r="BB358" i="1"/>
  <c r="BC358" i="1"/>
  <c r="BA359" i="1"/>
  <c r="BB359" i="1"/>
  <c r="BC359" i="1"/>
  <c r="BA360" i="1"/>
  <c r="BB360" i="1"/>
  <c r="BC360" i="1"/>
  <c r="BA361" i="1"/>
  <c r="BB361" i="1"/>
  <c r="BC361" i="1"/>
  <c r="BA362" i="1"/>
  <c r="BB362" i="1"/>
  <c r="BC362" i="1"/>
  <c r="BA363" i="1"/>
  <c r="BB363" i="1"/>
  <c r="BC363" i="1"/>
  <c r="BA364" i="1"/>
  <c r="BB364" i="1"/>
  <c r="BC364" i="1"/>
  <c r="BA365" i="1"/>
  <c r="BB365" i="1"/>
  <c r="BC365" i="1"/>
  <c r="BA366" i="1"/>
  <c r="BB366" i="1"/>
  <c r="BC366" i="1"/>
  <c r="BA367" i="1"/>
  <c r="BB367" i="1"/>
  <c r="BC367" i="1"/>
  <c r="BA368" i="1"/>
  <c r="BB368" i="1"/>
  <c r="BC368" i="1"/>
  <c r="BA369" i="1"/>
  <c r="BB369" i="1"/>
  <c r="BC369" i="1"/>
  <c r="BA370" i="1"/>
  <c r="BB370" i="1"/>
  <c r="BC370" i="1"/>
  <c r="BA371" i="1"/>
  <c r="BB371" i="1"/>
  <c r="BC371" i="1"/>
  <c r="BA372" i="1"/>
  <c r="BB372" i="1"/>
  <c r="BC372" i="1"/>
  <c r="BA373" i="1"/>
  <c r="BB373" i="1"/>
  <c r="BC373" i="1"/>
  <c r="BA374" i="1"/>
  <c r="BB374" i="1"/>
  <c r="BC374" i="1"/>
  <c r="BA375" i="1"/>
  <c r="BB375" i="1"/>
  <c r="BC375" i="1"/>
  <c r="BA376" i="1"/>
  <c r="BB376" i="1"/>
  <c r="BC376" i="1"/>
  <c r="BA377" i="1"/>
  <c r="BB377" i="1"/>
  <c r="BC377" i="1"/>
  <c r="BA378" i="1"/>
  <c r="BB378" i="1"/>
  <c r="BC378" i="1"/>
  <c r="BA379" i="1"/>
  <c r="BB379" i="1"/>
  <c r="BC379" i="1"/>
  <c r="BA380" i="1"/>
  <c r="BB380" i="1"/>
  <c r="BC380" i="1"/>
  <c r="BA381" i="1"/>
  <c r="BB381" i="1"/>
  <c r="BC381" i="1"/>
  <c r="BA382" i="1"/>
  <c r="BB382" i="1"/>
  <c r="BC382" i="1"/>
  <c r="BA383" i="1"/>
  <c r="BB383" i="1"/>
  <c r="BC383" i="1"/>
  <c r="BA384" i="1"/>
  <c r="BB384" i="1"/>
  <c r="BC384" i="1"/>
  <c r="BA385" i="1"/>
  <c r="BB385" i="1"/>
  <c r="BC385" i="1"/>
  <c r="BA386" i="1"/>
  <c r="BB386" i="1"/>
  <c r="BC386" i="1"/>
  <c r="BA387" i="1"/>
  <c r="BB387" i="1"/>
  <c r="BC387" i="1"/>
  <c r="BA388" i="1"/>
  <c r="BB388" i="1"/>
  <c r="BC388" i="1"/>
  <c r="BA389" i="1"/>
  <c r="BB389" i="1"/>
  <c r="BC389" i="1"/>
  <c r="BA390" i="1"/>
  <c r="BB390" i="1"/>
  <c r="BC390" i="1"/>
  <c r="BA391" i="1"/>
  <c r="BB391" i="1"/>
  <c r="BC391" i="1"/>
  <c r="BA392" i="1"/>
  <c r="BB392" i="1"/>
  <c r="BC392" i="1"/>
  <c r="BA393" i="1"/>
  <c r="BB393" i="1"/>
  <c r="BC393" i="1"/>
  <c r="BA394" i="1"/>
  <c r="BB394" i="1"/>
  <c r="BC394" i="1"/>
  <c r="BA395" i="1"/>
  <c r="BB395" i="1"/>
  <c r="BC395" i="1"/>
  <c r="BA396" i="1"/>
  <c r="BB396" i="1"/>
  <c r="BC396" i="1"/>
  <c r="BA397" i="1"/>
  <c r="BB397" i="1"/>
  <c r="BC397" i="1"/>
  <c r="BA398" i="1"/>
  <c r="BB398" i="1"/>
  <c r="BC398" i="1"/>
  <c r="BA399" i="1"/>
  <c r="BB399" i="1"/>
  <c r="BC399" i="1"/>
  <c r="BA400" i="1"/>
  <c r="BB400" i="1"/>
  <c r="BC400" i="1"/>
  <c r="BA401" i="1"/>
  <c r="BB401" i="1"/>
  <c r="BC401" i="1"/>
  <c r="BA402" i="1"/>
  <c r="BB402" i="1"/>
  <c r="BC402" i="1"/>
  <c r="BA403" i="1"/>
  <c r="BB403" i="1"/>
  <c r="BC403" i="1"/>
  <c r="BA404" i="1"/>
  <c r="BB404" i="1"/>
  <c r="BC404" i="1"/>
  <c r="BA405" i="1"/>
  <c r="BB405" i="1"/>
  <c r="BC405" i="1"/>
  <c r="BA406" i="1"/>
  <c r="BB406" i="1"/>
  <c r="BC406" i="1"/>
  <c r="BA407" i="1"/>
  <c r="BB407" i="1"/>
  <c r="BC407" i="1"/>
  <c r="BA408" i="1"/>
  <c r="BB408" i="1"/>
  <c r="BC408" i="1"/>
  <c r="BA409" i="1"/>
  <c r="BB409" i="1"/>
  <c r="BC409" i="1"/>
  <c r="BA410" i="1"/>
  <c r="BB410" i="1"/>
  <c r="BC410" i="1"/>
  <c r="BA411" i="1"/>
  <c r="BB411" i="1"/>
  <c r="BC411" i="1"/>
  <c r="BA412" i="1"/>
  <c r="BB412" i="1"/>
  <c r="BC412" i="1"/>
  <c r="BA413" i="1"/>
  <c r="BB413" i="1"/>
  <c r="BC413" i="1"/>
  <c r="BA414" i="1"/>
  <c r="BB414" i="1"/>
  <c r="BC414" i="1"/>
  <c r="BA415" i="1"/>
  <c r="BB415" i="1"/>
  <c r="BC415" i="1"/>
  <c r="BA416" i="1"/>
  <c r="BB416" i="1"/>
  <c r="BC416" i="1"/>
  <c r="BA417" i="1"/>
  <c r="BB417" i="1"/>
  <c r="BC417" i="1"/>
  <c r="BA418" i="1"/>
  <c r="BB418" i="1"/>
  <c r="BC418" i="1"/>
  <c r="BA419" i="1"/>
  <c r="BB419" i="1"/>
  <c r="BC419" i="1"/>
  <c r="BA420" i="1"/>
  <c r="BB420" i="1"/>
  <c r="BC420" i="1"/>
  <c r="BA421" i="1"/>
  <c r="BB421" i="1"/>
  <c r="BC421" i="1"/>
  <c r="BA422" i="1"/>
  <c r="BB422" i="1"/>
  <c r="BC422" i="1"/>
  <c r="BA423" i="1"/>
  <c r="BB423" i="1"/>
  <c r="BC423" i="1"/>
  <c r="BA424" i="1"/>
  <c r="BB424" i="1"/>
  <c r="BC424" i="1"/>
  <c r="BA425" i="1"/>
  <c r="BB425" i="1"/>
  <c r="BC425" i="1"/>
  <c r="BA426" i="1"/>
  <c r="BB426" i="1"/>
  <c r="BC426" i="1"/>
  <c r="BA427" i="1"/>
  <c r="BB427" i="1"/>
  <c r="BC427" i="1"/>
  <c r="BA428" i="1"/>
  <c r="BB428" i="1"/>
  <c r="BC428" i="1"/>
  <c r="BA429" i="1"/>
  <c r="BB429" i="1"/>
  <c r="BC429" i="1"/>
  <c r="BA430" i="1"/>
  <c r="BB430" i="1"/>
  <c r="BC430" i="1"/>
  <c r="BA431" i="1"/>
  <c r="BB431" i="1"/>
  <c r="BC431" i="1"/>
  <c r="BA432" i="1"/>
  <c r="BB432" i="1"/>
  <c r="BC432" i="1"/>
  <c r="BA433" i="1"/>
  <c r="BB433" i="1"/>
  <c r="BC433" i="1"/>
  <c r="BA434" i="1"/>
  <c r="BB434" i="1"/>
  <c r="BC434" i="1"/>
  <c r="BA435" i="1"/>
  <c r="BB435" i="1"/>
  <c r="BC435" i="1"/>
  <c r="BA436" i="1"/>
  <c r="BB436" i="1"/>
  <c r="BC436" i="1"/>
  <c r="BA437" i="1"/>
  <c r="BB437" i="1"/>
  <c r="BC437" i="1"/>
  <c r="BA438" i="1"/>
  <c r="BB438" i="1"/>
  <c r="BC438" i="1"/>
  <c r="BA439" i="1"/>
  <c r="BB439" i="1"/>
  <c r="BC439" i="1"/>
  <c r="BA440" i="1"/>
  <c r="BB440" i="1"/>
  <c r="BC440" i="1"/>
  <c r="BA441" i="1"/>
  <c r="BB441" i="1"/>
  <c r="BC441" i="1"/>
  <c r="BA442" i="1"/>
  <c r="BB442" i="1"/>
  <c r="BC442" i="1"/>
  <c r="BA443" i="1"/>
  <c r="BB443" i="1"/>
  <c r="BC443" i="1"/>
  <c r="BA444" i="1"/>
  <c r="BB444" i="1"/>
  <c r="BC444" i="1"/>
  <c r="BA445" i="1"/>
  <c r="BB445" i="1"/>
  <c r="BC445" i="1"/>
  <c r="BA446" i="1"/>
  <c r="BB446" i="1"/>
  <c r="BC446" i="1"/>
  <c r="BA447" i="1"/>
  <c r="BB447" i="1"/>
  <c r="BC447" i="1"/>
  <c r="BA448" i="1"/>
  <c r="BB448" i="1"/>
  <c r="BC448" i="1"/>
  <c r="BA449" i="1"/>
  <c r="BB449" i="1"/>
  <c r="BC449" i="1"/>
  <c r="BA450" i="1"/>
  <c r="BB450" i="1"/>
  <c r="BC450" i="1"/>
  <c r="BA451" i="1"/>
  <c r="BB451" i="1"/>
  <c r="BC451" i="1"/>
  <c r="BA452" i="1"/>
  <c r="BB452" i="1"/>
  <c r="BC452" i="1"/>
  <c r="BA453" i="1"/>
  <c r="BB453" i="1"/>
  <c r="BC453" i="1"/>
  <c r="BA454" i="1"/>
  <c r="BB454" i="1"/>
  <c r="BC454" i="1"/>
  <c r="BA455" i="1"/>
  <c r="BB455" i="1"/>
  <c r="BC455" i="1"/>
  <c r="BA456" i="1"/>
  <c r="BB456" i="1"/>
  <c r="BC456" i="1"/>
  <c r="BA457" i="1"/>
  <c r="BB457" i="1"/>
  <c r="BC457" i="1"/>
  <c r="BA458" i="1"/>
  <c r="BB458" i="1"/>
  <c r="BC458" i="1"/>
  <c r="BA459" i="1"/>
  <c r="BB459" i="1"/>
  <c r="BC459" i="1"/>
  <c r="BA460" i="1"/>
  <c r="BB460" i="1"/>
  <c r="BC460" i="1"/>
  <c r="BA461" i="1"/>
  <c r="BB461" i="1"/>
  <c r="BC461" i="1"/>
  <c r="BA462" i="1"/>
  <c r="BB462" i="1"/>
  <c r="BC462" i="1"/>
  <c r="BA463" i="1"/>
  <c r="BB463" i="1"/>
  <c r="BC463" i="1"/>
  <c r="BA464" i="1"/>
  <c r="BB464" i="1"/>
  <c r="BC464" i="1"/>
  <c r="BA465" i="1"/>
  <c r="BB465" i="1"/>
  <c r="BC465" i="1"/>
  <c r="BA466" i="1"/>
  <c r="BB466" i="1"/>
  <c r="BC466" i="1"/>
  <c r="BA467" i="1"/>
  <c r="BB467" i="1"/>
  <c r="BC467" i="1"/>
  <c r="BA468" i="1"/>
  <c r="BB468" i="1"/>
  <c r="BC468" i="1"/>
  <c r="BA469" i="1"/>
  <c r="BB469" i="1"/>
  <c r="BC469" i="1"/>
  <c r="BA470" i="1"/>
  <c r="BB470" i="1"/>
  <c r="BC470" i="1"/>
  <c r="BA471" i="1"/>
  <c r="BB471" i="1"/>
  <c r="BC471" i="1"/>
  <c r="BA472" i="1"/>
  <c r="BB472" i="1"/>
  <c r="BC472" i="1"/>
  <c r="BA473" i="1"/>
  <c r="BB473" i="1"/>
  <c r="BC473" i="1"/>
  <c r="BA474" i="1"/>
  <c r="BB474" i="1"/>
  <c r="BC474" i="1"/>
  <c r="BA475" i="1"/>
  <c r="BB475" i="1"/>
  <c r="BC475" i="1"/>
  <c r="BA476" i="1"/>
  <c r="BB476" i="1"/>
  <c r="BC476" i="1"/>
  <c r="BA477" i="1"/>
  <c r="BB477" i="1"/>
  <c r="BC477" i="1"/>
  <c r="BA478" i="1"/>
  <c r="BB478" i="1"/>
  <c r="BC478" i="1"/>
  <c r="BA479" i="1"/>
  <c r="BB479" i="1"/>
  <c r="BC479" i="1"/>
  <c r="BA480" i="1"/>
  <c r="BB480" i="1"/>
  <c r="BC480" i="1"/>
  <c r="BA481" i="1"/>
  <c r="BB481" i="1"/>
  <c r="BC481" i="1"/>
  <c r="BA482" i="1"/>
  <c r="BB482" i="1"/>
  <c r="BC482" i="1"/>
  <c r="BA483" i="1"/>
  <c r="BB483" i="1"/>
  <c r="BC483" i="1"/>
  <c r="BA484" i="1"/>
  <c r="BB484" i="1"/>
  <c r="BC484" i="1"/>
  <c r="BA485" i="1"/>
  <c r="BB485" i="1"/>
  <c r="BC485" i="1"/>
  <c r="BA486" i="1"/>
  <c r="BB486" i="1"/>
  <c r="BC486" i="1"/>
  <c r="BA487" i="1"/>
  <c r="BB487" i="1"/>
  <c r="BC487" i="1"/>
  <c r="BA488" i="1"/>
  <c r="BB488" i="1"/>
  <c r="BC488" i="1"/>
  <c r="BA489" i="1"/>
  <c r="BB489" i="1"/>
  <c r="BC489" i="1"/>
  <c r="BA490" i="1"/>
  <c r="BB490" i="1"/>
  <c r="BC490" i="1"/>
  <c r="BA491" i="1"/>
  <c r="BB491" i="1"/>
  <c r="BC491" i="1"/>
  <c r="BA492" i="1"/>
  <c r="BB492" i="1"/>
  <c r="BC492" i="1"/>
  <c r="BA493" i="1"/>
  <c r="BB493" i="1"/>
  <c r="BC493" i="1"/>
  <c r="BA494" i="1"/>
  <c r="BB494" i="1"/>
  <c r="BC494" i="1"/>
  <c r="BA495" i="1"/>
  <c r="BB495" i="1"/>
  <c r="BC495" i="1"/>
  <c r="BA496" i="1"/>
  <c r="BB496" i="1"/>
  <c r="BC496" i="1"/>
  <c r="BA497" i="1"/>
  <c r="BB497" i="1"/>
  <c r="BC497" i="1"/>
  <c r="BA498" i="1"/>
  <c r="BB498" i="1"/>
  <c r="BC498" i="1"/>
  <c r="BA499" i="1"/>
  <c r="BB499" i="1"/>
  <c r="BC499" i="1"/>
  <c r="BA500" i="1"/>
  <c r="BB500" i="1"/>
  <c r="BC500" i="1"/>
  <c r="BA501" i="1"/>
  <c r="BB501" i="1"/>
  <c r="BC501" i="1"/>
  <c r="BA502" i="1"/>
  <c r="BB502" i="1"/>
  <c r="BC502" i="1"/>
  <c r="BA503" i="1"/>
  <c r="BB503" i="1"/>
  <c r="BC503" i="1"/>
  <c r="BA504" i="1"/>
  <c r="BB504" i="1"/>
  <c r="BC504" i="1"/>
  <c r="BA505" i="1"/>
  <c r="BB505" i="1"/>
  <c r="BC505" i="1"/>
  <c r="BA506" i="1"/>
  <c r="BB506" i="1"/>
  <c r="BC506" i="1"/>
  <c r="BA507" i="1"/>
  <c r="BB507" i="1"/>
  <c r="BC507" i="1"/>
  <c r="BA508" i="1"/>
  <c r="BB508" i="1"/>
  <c r="BC508" i="1"/>
  <c r="BA509" i="1"/>
  <c r="BB509" i="1"/>
  <c r="BC509" i="1"/>
  <c r="BA510" i="1"/>
  <c r="BB510" i="1"/>
  <c r="BC510" i="1"/>
  <c r="BA511" i="1"/>
  <c r="BB511" i="1"/>
  <c r="BC511" i="1"/>
  <c r="BA512" i="1"/>
  <c r="BB512" i="1"/>
  <c r="BC512" i="1"/>
  <c r="BA513" i="1"/>
  <c r="BB513" i="1"/>
  <c r="BC513" i="1"/>
  <c r="BA514" i="1"/>
  <c r="BB514" i="1"/>
  <c r="BC514" i="1"/>
  <c r="BA515" i="1"/>
  <c r="BB515" i="1"/>
  <c r="BC515" i="1"/>
  <c r="BA516" i="1"/>
  <c r="BB516" i="1"/>
  <c r="BC516" i="1"/>
  <c r="BA517" i="1"/>
  <c r="BB517" i="1"/>
  <c r="BC517" i="1"/>
  <c r="BA518" i="1"/>
  <c r="BB518" i="1"/>
  <c r="BC518" i="1"/>
  <c r="BA519" i="1"/>
  <c r="BB519" i="1"/>
  <c r="BC519" i="1"/>
  <c r="BA520" i="1"/>
  <c r="BB520" i="1"/>
  <c r="BC520" i="1"/>
  <c r="BA521" i="1"/>
  <c r="BB521" i="1"/>
  <c r="BC521" i="1"/>
  <c r="BA522" i="1"/>
  <c r="BB522" i="1"/>
  <c r="BC522" i="1"/>
  <c r="BA523" i="1"/>
  <c r="BB523" i="1"/>
  <c r="BC523" i="1"/>
  <c r="BA524" i="1"/>
  <c r="BB524" i="1"/>
  <c r="BC524" i="1"/>
  <c r="BA525" i="1"/>
  <c r="BB525" i="1"/>
  <c r="BC525" i="1"/>
  <c r="BA526" i="1"/>
  <c r="BB526" i="1"/>
  <c r="BC526" i="1"/>
  <c r="BA527" i="1"/>
  <c r="BB527" i="1"/>
  <c r="BC527" i="1"/>
  <c r="BA528" i="1"/>
  <c r="BB528" i="1"/>
  <c r="BC528" i="1"/>
  <c r="BA529" i="1"/>
  <c r="BB529" i="1"/>
  <c r="BC529" i="1"/>
  <c r="BA530" i="1"/>
  <c r="BB530" i="1"/>
  <c r="BC530" i="1"/>
  <c r="BA531" i="1"/>
  <c r="BB531" i="1"/>
  <c r="BC531" i="1"/>
  <c r="BA532" i="1"/>
  <c r="BB532" i="1"/>
  <c r="BC532" i="1"/>
  <c r="BA533" i="1"/>
  <c r="BB533" i="1"/>
  <c r="BC533" i="1"/>
  <c r="BA534" i="1"/>
  <c r="BB534" i="1"/>
  <c r="BC534" i="1"/>
  <c r="BA535" i="1"/>
  <c r="BB535" i="1"/>
  <c r="BC535" i="1"/>
  <c r="BA536" i="1"/>
  <c r="BB536" i="1"/>
  <c r="BC536" i="1"/>
  <c r="BA537" i="1"/>
  <c r="BB537" i="1"/>
  <c r="BC537" i="1"/>
  <c r="BA538" i="1"/>
  <c r="BB538" i="1"/>
  <c r="BC538" i="1"/>
  <c r="BA539" i="1"/>
  <c r="BB539" i="1"/>
  <c r="BC539" i="1"/>
  <c r="BA540" i="1"/>
  <c r="BB540" i="1"/>
  <c r="BC540" i="1"/>
  <c r="BA541" i="1"/>
  <c r="BB541" i="1"/>
  <c r="BC541" i="1"/>
  <c r="BA542" i="1"/>
  <c r="BB542" i="1"/>
  <c r="BC542" i="1"/>
  <c r="BA543" i="1"/>
  <c r="BB543" i="1"/>
  <c r="BC543" i="1"/>
  <c r="BA544" i="1"/>
  <c r="BB544" i="1"/>
  <c r="BC544" i="1"/>
  <c r="BA545" i="1"/>
  <c r="BB545" i="1"/>
  <c r="BC545" i="1"/>
  <c r="BA546" i="1"/>
  <c r="BB546" i="1"/>
  <c r="BC546" i="1"/>
  <c r="BA547" i="1"/>
  <c r="BB547" i="1"/>
  <c r="BC547" i="1"/>
  <c r="BA548" i="1"/>
  <c r="BB548" i="1"/>
  <c r="BC548" i="1"/>
  <c r="BA549" i="1"/>
  <c r="BB549" i="1"/>
  <c r="BC549" i="1"/>
  <c r="BA550" i="1"/>
  <c r="BB550" i="1"/>
  <c r="BC550" i="1"/>
  <c r="BA551" i="1"/>
  <c r="BB551" i="1"/>
  <c r="BC551" i="1"/>
  <c r="BA552" i="1"/>
  <c r="BB552" i="1"/>
  <c r="BC552" i="1"/>
  <c r="BA553" i="1"/>
  <c r="BB553" i="1"/>
  <c r="BC553" i="1"/>
  <c r="BA554" i="1"/>
  <c r="BB554" i="1"/>
  <c r="BC554" i="1"/>
  <c r="BA555" i="1"/>
  <c r="BB555" i="1"/>
  <c r="BC555" i="1"/>
  <c r="BA556" i="1"/>
  <c r="BB556" i="1"/>
  <c r="BC556" i="1"/>
  <c r="BA557" i="1"/>
  <c r="BB557" i="1"/>
  <c r="BC557" i="1"/>
  <c r="BA558" i="1"/>
  <c r="BB558" i="1"/>
  <c r="BC558" i="1"/>
  <c r="BA559" i="1"/>
  <c r="BB559" i="1"/>
  <c r="BC559" i="1"/>
  <c r="BA560" i="1"/>
  <c r="BB560" i="1"/>
  <c r="BC560" i="1"/>
  <c r="BA561" i="1"/>
  <c r="BB561" i="1"/>
  <c r="BC561" i="1"/>
  <c r="BA562" i="1"/>
  <c r="BB562" i="1"/>
  <c r="BC562" i="1"/>
  <c r="BA563" i="1"/>
  <c r="BB563" i="1"/>
  <c r="BC563" i="1"/>
  <c r="BA564" i="1"/>
  <c r="BB564" i="1"/>
  <c r="BC564" i="1"/>
  <c r="BA565" i="1"/>
  <c r="BB565" i="1"/>
  <c r="BC565" i="1"/>
  <c r="BA566" i="1"/>
  <c r="BB566" i="1"/>
  <c r="BC566" i="1"/>
  <c r="BB567" i="1"/>
  <c r="BC567" i="1"/>
  <c r="BB568" i="1"/>
  <c r="BC568" i="1"/>
  <c r="BB569" i="1"/>
  <c r="BC569" i="1"/>
  <c r="BB570" i="1"/>
  <c r="BC570" i="1"/>
  <c r="BB571" i="1"/>
  <c r="BC571" i="1"/>
  <c r="BB572" i="1"/>
  <c r="BC572" i="1"/>
  <c r="BB573" i="1"/>
  <c r="BC573" i="1"/>
  <c r="BB574" i="1"/>
  <c r="BC574" i="1"/>
  <c r="BB575" i="1"/>
  <c r="BC575" i="1"/>
  <c r="BB576" i="1"/>
  <c r="BC576" i="1"/>
  <c r="BB577" i="1"/>
  <c r="BC577" i="1"/>
  <c r="BB578" i="1"/>
  <c r="BC578" i="1"/>
  <c r="BB579" i="1"/>
  <c r="BC579" i="1"/>
  <c r="BB580" i="1"/>
  <c r="BC580" i="1"/>
  <c r="BB581" i="1"/>
  <c r="BC581" i="1"/>
  <c r="BB582" i="1"/>
  <c r="BC582" i="1"/>
  <c r="BB583" i="1"/>
  <c r="BC583" i="1"/>
  <c r="BB584" i="1"/>
  <c r="BC584" i="1"/>
  <c r="BB585" i="1"/>
  <c r="BC585" i="1"/>
  <c r="BB586" i="1"/>
  <c r="BC586" i="1"/>
  <c r="BA587" i="1"/>
  <c r="BB587" i="1"/>
  <c r="BC587" i="1"/>
  <c r="BA588" i="1"/>
  <c r="BB588" i="1"/>
  <c r="BC588" i="1"/>
  <c r="BA589" i="1"/>
  <c r="BB589" i="1"/>
  <c r="BC589" i="1"/>
  <c r="BA590" i="1"/>
  <c r="BB590" i="1"/>
  <c r="BC590" i="1"/>
  <c r="BA591" i="1"/>
  <c r="BB591" i="1"/>
  <c r="BC591" i="1"/>
  <c r="BA592" i="1"/>
  <c r="BB592" i="1"/>
  <c r="BC592" i="1"/>
  <c r="BA593" i="1"/>
  <c r="BB593" i="1"/>
  <c r="BC593" i="1"/>
  <c r="BA594" i="1"/>
  <c r="BB594" i="1"/>
  <c r="BC594" i="1"/>
  <c r="BA595" i="1"/>
  <c r="BB595" i="1"/>
  <c r="BC595" i="1"/>
  <c r="BA596" i="1"/>
  <c r="BB596" i="1"/>
  <c r="BC596" i="1"/>
  <c r="BA597" i="1"/>
  <c r="BB597" i="1"/>
  <c r="BC597" i="1"/>
  <c r="BA598" i="1"/>
  <c r="BB598" i="1"/>
  <c r="BC598" i="1"/>
  <c r="BA599" i="1"/>
  <c r="BB599" i="1"/>
  <c r="BC599" i="1"/>
  <c r="BA600" i="1"/>
  <c r="BB600" i="1"/>
  <c r="BC600" i="1"/>
  <c r="BA601" i="1"/>
  <c r="BB601" i="1"/>
  <c r="BC601" i="1"/>
  <c r="BA602" i="1"/>
  <c r="BB602" i="1"/>
  <c r="BC602" i="1"/>
  <c r="BA603" i="1"/>
  <c r="BB603" i="1"/>
  <c r="BC603" i="1"/>
  <c r="BA604" i="1"/>
  <c r="BB604" i="1"/>
  <c r="BC604" i="1"/>
  <c r="BA605" i="1"/>
  <c r="BB605" i="1"/>
  <c r="BC605" i="1"/>
  <c r="BA606" i="1"/>
  <c r="BB606" i="1"/>
  <c r="BC606" i="1"/>
  <c r="BA607" i="1"/>
  <c r="BB607" i="1"/>
  <c r="BC607" i="1"/>
  <c r="BA608" i="1"/>
  <c r="BB608" i="1"/>
  <c r="BC608" i="1"/>
  <c r="BA609" i="1"/>
  <c r="BB609" i="1"/>
  <c r="BC609" i="1"/>
  <c r="BA610" i="1"/>
  <c r="BB610" i="1"/>
  <c r="BC610" i="1"/>
  <c r="BA611" i="1"/>
  <c r="BB611" i="1"/>
  <c r="BC611" i="1"/>
  <c r="BA612" i="1"/>
  <c r="BB612" i="1"/>
  <c r="BC612" i="1"/>
  <c r="BA613" i="1"/>
  <c r="BB613" i="1"/>
  <c r="BC613" i="1"/>
  <c r="BA614" i="1"/>
  <c r="BB614" i="1"/>
  <c r="BC614" i="1"/>
  <c r="BA615" i="1"/>
  <c r="BB615" i="1"/>
  <c r="BC615" i="1"/>
  <c r="BA616" i="1"/>
  <c r="BB616" i="1"/>
  <c r="BC616" i="1"/>
  <c r="BA617" i="1"/>
  <c r="BB617" i="1"/>
  <c r="BC617" i="1"/>
  <c r="BA618" i="1"/>
  <c r="BB618" i="1"/>
  <c r="BC618" i="1"/>
  <c r="BA619" i="1"/>
  <c r="BB619" i="1"/>
  <c r="BC619" i="1"/>
  <c r="BA620" i="1"/>
  <c r="BB620" i="1"/>
  <c r="BC620" i="1"/>
  <c r="BA621" i="1"/>
  <c r="BB621" i="1"/>
  <c r="BC621" i="1"/>
  <c r="BA622" i="1"/>
  <c r="BB622" i="1"/>
  <c r="BC622" i="1"/>
  <c r="BA623" i="1"/>
  <c r="BB623" i="1"/>
  <c r="BC623" i="1"/>
  <c r="BA624" i="1"/>
  <c r="BB624" i="1"/>
  <c r="BC624" i="1"/>
  <c r="BA625" i="1"/>
  <c r="BB625" i="1"/>
  <c r="BC625" i="1"/>
  <c r="BA626" i="1"/>
  <c r="BB626" i="1"/>
  <c r="BC626" i="1"/>
  <c r="BA627" i="1"/>
  <c r="BB627" i="1"/>
  <c r="BC627" i="1"/>
  <c r="BA628" i="1"/>
  <c r="BB628" i="1"/>
  <c r="BC628" i="1"/>
  <c r="BA629" i="1"/>
  <c r="BB629" i="1"/>
  <c r="BC629" i="1"/>
  <c r="BA630" i="1"/>
  <c r="BB630" i="1"/>
  <c r="BC630" i="1"/>
  <c r="BA631" i="1"/>
  <c r="BB631" i="1"/>
  <c r="BC631" i="1"/>
  <c r="BA632" i="1"/>
  <c r="BB632" i="1"/>
  <c r="BC632" i="1"/>
  <c r="BA633" i="1"/>
  <c r="BB633" i="1"/>
  <c r="BC633" i="1"/>
  <c r="BA634" i="1"/>
  <c r="BB634" i="1"/>
  <c r="BC634" i="1"/>
  <c r="BA635" i="1"/>
  <c r="BB635" i="1"/>
  <c r="BC635" i="1"/>
  <c r="BA636" i="1"/>
  <c r="BB636" i="1"/>
  <c r="BC636" i="1"/>
  <c r="BA637" i="1"/>
  <c r="BB637" i="1"/>
  <c r="BC637" i="1"/>
  <c r="BA638" i="1"/>
  <c r="BB638" i="1"/>
  <c r="BC638" i="1"/>
  <c r="BA639" i="1"/>
  <c r="BB639" i="1"/>
  <c r="BC639" i="1"/>
  <c r="BA640" i="1"/>
  <c r="BB640" i="1"/>
  <c r="BC640" i="1"/>
  <c r="BA641" i="1"/>
  <c r="BB641" i="1"/>
  <c r="BC641" i="1"/>
  <c r="BA642" i="1"/>
  <c r="BB642" i="1"/>
  <c r="BC642" i="1"/>
  <c r="BA643" i="1"/>
  <c r="BB643" i="1"/>
  <c r="BC643" i="1"/>
  <c r="BA644" i="1"/>
  <c r="BB644" i="1"/>
  <c r="BC644" i="1"/>
  <c r="BA645" i="1"/>
  <c r="BB645" i="1"/>
  <c r="BC645" i="1"/>
  <c r="BA646" i="1"/>
  <c r="BB646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A667" i="1"/>
  <c r="BB667" i="1"/>
  <c r="BC667" i="1"/>
  <c r="BA668" i="1"/>
  <c r="BB668" i="1"/>
  <c r="BC668" i="1"/>
  <c r="BA669" i="1"/>
  <c r="BB669" i="1"/>
  <c r="BC669" i="1"/>
  <c r="BA670" i="1"/>
  <c r="BB670" i="1"/>
  <c r="BC670" i="1"/>
  <c r="BA671" i="1"/>
  <c r="BB671" i="1"/>
  <c r="BC671" i="1"/>
  <c r="BA672" i="1"/>
  <c r="BB672" i="1"/>
  <c r="BC672" i="1"/>
  <c r="BA673" i="1"/>
  <c r="BB673" i="1"/>
  <c r="BC673" i="1"/>
  <c r="BA674" i="1"/>
  <c r="BB674" i="1"/>
  <c r="BC674" i="1"/>
  <c r="BA675" i="1"/>
  <c r="BB675" i="1"/>
  <c r="BC675" i="1"/>
  <c r="BA676" i="1"/>
  <c r="BB676" i="1"/>
  <c r="BC676" i="1"/>
  <c r="BA677" i="1"/>
  <c r="BB677" i="1"/>
  <c r="BC677" i="1"/>
  <c r="BA678" i="1"/>
  <c r="BB678" i="1"/>
  <c r="BC678" i="1"/>
  <c r="BA679" i="1"/>
  <c r="BB679" i="1"/>
  <c r="BC679" i="1"/>
  <c r="BA680" i="1"/>
  <c r="BB680" i="1"/>
  <c r="BC680" i="1"/>
  <c r="BA681" i="1"/>
  <c r="BB681" i="1"/>
  <c r="BC681" i="1"/>
  <c r="BA682" i="1"/>
  <c r="BB682" i="1"/>
  <c r="BC682" i="1"/>
  <c r="BA683" i="1"/>
  <c r="BB683" i="1"/>
  <c r="BC683" i="1"/>
  <c r="BA684" i="1"/>
  <c r="BB684" i="1"/>
  <c r="BC684" i="1"/>
  <c r="BA685" i="1"/>
  <c r="BB685" i="1"/>
  <c r="BC685" i="1"/>
  <c r="BA686" i="1"/>
  <c r="BB686" i="1"/>
  <c r="BC686" i="1"/>
  <c r="BA687" i="1"/>
  <c r="BB687" i="1"/>
  <c r="BC687" i="1"/>
  <c r="BA688" i="1"/>
  <c r="BB688" i="1"/>
  <c r="BC688" i="1"/>
  <c r="BA689" i="1"/>
  <c r="BB689" i="1"/>
  <c r="BC689" i="1"/>
  <c r="BA690" i="1"/>
  <c r="BB690" i="1"/>
  <c r="BC690" i="1"/>
  <c r="BA691" i="1"/>
  <c r="BB691" i="1"/>
  <c r="BC691" i="1"/>
  <c r="BA692" i="1"/>
  <c r="BB692" i="1"/>
  <c r="BC692" i="1"/>
  <c r="BA693" i="1"/>
  <c r="BB693" i="1"/>
  <c r="BC693" i="1"/>
  <c r="BA694" i="1"/>
  <c r="BB694" i="1"/>
  <c r="BC694" i="1"/>
  <c r="BA695" i="1"/>
  <c r="BB695" i="1"/>
  <c r="BC695" i="1"/>
  <c r="BA696" i="1"/>
  <c r="BB696" i="1"/>
  <c r="BC696" i="1"/>
  <c r="BA697" i="1"/>
  <c r="BB697" i="1"/>
  <c r="BC697" i="1"/>
  <c r="BA698" i="1"/>
  <c r="BB698" i="1"/>
  <c r="BC698" i="1"/>
  <c r="BA699" i="1"/>
  <c r="BB699" i="1"/>
  <c r="BC699" i="1"/>
  <c r="BA700" i="1"/>
  <c r="BB700" i="1"/>
  <c r="BC700" i="1"/>
  <c r="BA701" i="1"/>
  <c r="BB701" i="1"/>
  <c r="BC701" i="1"/>
  <c r="BA702" i="1"/>
  <c r="BB702" i="1"/>
  <c r="BC702" i="1"/>
  <c r="BA703" i="1"/>
  <c r="BB703" i="1"/>
  <c r="BC703" i="1"/>
  <c r="BA704" i="1"/>
  <c r="BB704" i="1"/>
  <c r="BC704" i="1"/>
  <c r="BA705" i="1"/>
  <c r="BB705" i="1"/>
  <c r="BC705" i="1"/>
  <c r="BA706" i="1"/>
  <c r="BB706" i="1"/>
  <c r="BC706" i="1"/>
  <c r="BA707" i="1"/>
  <c r="BB707" i="1"/>
  <c r="BC707" i="1"/>
  <c r="BA708" i="1"/>
  <c r="BB708" i="1"/>
  <c r="BC708" i="1"/>
  <c r="BA709" i="1"/>
  <c r="BB709" i="1"/>
  <c r="BC709" i="1"/>
  <c r="BA710" i="1"/>
  <c r="BB710" i="1"/>
  <c r="BC710" i="1"/>
  <c r="BA711" i="1"/>
  <c r="BB711" i="1"/>
  <c r="BC711" i="1"/>
  <c r="BA712" i="1"/>
  <c r="BB712" i="1"/>
  <c r="BC712" i="1"/>
  <c r="BA713" i="1"/>
  <c r="BB713" i="1"/>
  <c r="BC713" i="1"/>
  <c r="BA714" i="1"/>
  <c r="BB714" i="1"/>
  <c r="BC714" i="1"/>
  <c r="BA715" i="1"/>
  <c r="BB715" i="1"/>
  <c r="BC715" i="1"/>
  <c r="BA716" i="1"/>
  <c r="BB716" i="1"/>
  <c r="BC716" i="1"/>
  <c r="BA717" i="1"/>
  <c r="BB717" i="1"/>
  <c r="BC717" i="1"/>
  <c r="BA718" i="1"/>
  <c r="BB718" i="1"/>
  <c r="BC718" i="1"/>
  <c r="BA719" i="1"/>
  <c r="BB719" i="1"/>
  <c r="BC719" i="1"/>
  <c r="BA720" i="1"/>
  <c r="BB720" i="1"/>
  <c r="BC720" i="1"/>
  <c r="BA721" i="1"/>
  <c r="BB721" i="1"/>
  <c r="BC721" i="1"/>
  <c r="BA722" i="1"/>
  <c r="BB722" i="1"/>
  <c r="BC722" i="1"/>
  <c r="BA723" i="1"/>
  <c r="BB723" i="1"/>
  <c r="BC723" i="1"/>
  <c r="BA724" i="1"/>
  <c r="BB724" i="1"/>
  <c r="BC724" i="1"/>
  <c r="BA725" i="1"/>
  <c r="BB725" i="1"/>
  <c r="BC725" i="1"/>
  <c r="BA726" i="1"/>
  <c r="BB726" i="1"/>
  <c r="BC726" i="1"/>
  <c r="BA727" i="1"/>
  <c r="BB727" i="1"/>
  <c r="BC727" i="1"/>
  <c r="BA728" i="1"/>
  <c r="BB728" i="1"/>
  <c r="BC728" i="1"/>
  <c r="BA729" i="1"/>
  <c r="BB729" i="1"/>
  <c r="BC729" i="1"/>
  <c r="BA730" i="1"/>
  <c r="BB730" i="1"/>
  <c r="BC730" i="1"/>
  <c r="BA731" i="1"/>
  <c r="BB731" i="1"/>
  <c r="BC731" i="1"/>
  <c r="BA732" i="1"/>
  <c r="BB732" i="1"/>
  <c r="BC732" i="1"/>
  <c r="BA733" i="1"/>
  <c r="BB733" i="1"/>
  <c r="BC733" i="1"/>
  <c r="BA734" i="1"/>
  <c r="BB734" i="1"/>
  <c r="BC734" i="1"/>
  <c r="BA735" i="1"/>
  <c r="BB735" i="1"/>
  <c r="BC735" i="1"/>
  <c r="BA736" i="1"/>
  <c r="BB736" i="1"/>
  <c r="BC736" i="1"/>
  <c r="BA737" i="1"/>
  <c r="BB737" i="1"/>
  <c r="BC737" i="1"/>
  <c r="BA738" i="1"/>
  <c r="BB738" i="1"/>
  <c r="BC738" i="1"/>
  <c r="BA739" i="1"/>
  <c r="BB739" i="1"/>
  <c r="BC739" i="1"/>
  <c r="BA740" i="1"/>
  <c r="BB740" i="1"/>
  <c r="BC740" i="1"/>
  <c r="BA741" i="1"/>
  <c r="BB741" i="1"/>
  <c r="BC741" i="1"/>
  <c r="BA742" i="1"/>
  <c r="BB742" i="1"/>
  <c r="BC742" i="1"/>
  <c r="BA743" i="1"/>
  <c r="BB743" i="1"/>
  <c r="BC743" i="1"/>
  <c r="BA744" i="1"/>
  <c r="BB744" i="1"/>
  <c r="BC744" i="1"/>
  <c r="BA745" i="1"/>
  <c r="BB745" i="1"/>
  <c r="BC745" i="1"/>
  <c r="BA746" i="1"/>
  <c r="BB746" i="1"/>
  <c r="BC746" i="1"/>
  <c r="BB747" i="1"/>
  <c r="BC747" i="1"/>
  <c r="BB748" i="1"/>
  <c r="BC748" i="1"/>
  <c r="BB749" i="1"/>
  <c r="BC749" i="1"/>
  <c r="BB750" i="1"/>
  <c r="BC750" i="1"/>
  <c r="BB751" i="1"/>
  <c r="BC751" i="1"/>
  <c r="BB752" i="1"/>
  <c r="BC752" i="1"/>
  <c r="BB753" i="1"/>
  <c r="BC753" i="1"/>
  <c r="BB754" i="1"/>
  <c r="BC754" i="1"/>
  <c r="BB755" i="1"/>
  <c r="BC755" i="1"/>
  <c r="BB756" i="1"/>
  <c r="BC756" i="1"/>
  <c r="BB757" i="1"/>
  <c r="BC757" i="1"/>
  <c r="BB758" i="1"/>
  <c r="BC758" i="1"/>
  <c r="BB759" i="1"/>
  <c r="BC759" i="1"/>
  <c r="BB760" i="1"/>
  <c r="BC760" i="1"/>
  <c r="BB761" i="1"/>
  <c r="BC761" i="1"/>
  <c r="BB762" i="1"/>
  <c r="BC762" i="1"/>
  <c r="BB763" i="1"/>
  <c r="BC763" i="1"/>
  <c r="BB764" i="1"/>
  <c r="BC764" i="1"/>
  <c r="BB765" i="1"/>
  <c r="BC765" i="1"/>
  <c r="BB766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A787" i="1"/>
  <c r="BB787" i="1"/>
  <c r="BC787" i="1"/>
  <c r="BA788" i="1"/>
  <c r="BB788" i="1"/>
  <c r="BC788" i="1"/>
  <c r="BA789" i="1"/>
  <c r="BB789" i="1"/>
  <c r="BC789" i="1"/>
  <c r="BA790" i="1"/>
  <c r="BB790" i="1"/>
  <c r="BC790" i="1"/>
  <c r="BA791" i="1"/>
  <c r="BB791" i="1"/>
  <c r="BC791" i="1"/>
  <c r="BA792" i="1"/>
  <c r="BB792" i="1"/>
  <c r="BC792" i="1"/>
  <c r="BA793" i="1"/>
  <c r="BB793" i="1"/>
  <c r="BC793" i="1"/>
  <c r="BA794" i="1"/>
  <c r="BB794" i="1"/>
  <c r="BC794" i="1"/>
  <c r="BA795" i="1"/>
  <c r="BB795" i="1"/>
  <c r="BC795" i="1"/>
  <c r="BA796" i="1"/>
  <c r="BB796" i="1"/>
  <c r="BC796" i="1"/>
  <c r="BA797" i="1"/>
  <c r="BB797" i="1"/>
  <c r="BC797" i="1"/>
  <c r="BA798" i="1"/>
  <c r="BB798" i="1"/>
  <c r="BC798" i="1"/>
  <c r="BA799" i="1"/>
  <c r="BB799" i="1"/>
  <c r="BC799" i="1"/>
  <c r="BA800" i="1"/>
  <c r="BB800" i="1"/>
  <c r="BC800" i="1"/>
  <c r="BA801" i="1"/>
  <c r="BB801" i="1"/>
  <c r="BC801" i="1"/>
  <c r="BA802" i="1"/>
  <c r="BB802" i="1"/>
  <c r="BC802" i="1"/>
  <c r="BA803" i="1"/>
  <c r="BB803" i="1"/>
  <c r="BC803" i="1"/>
  <c r="BA804" i="1"/>
  <c r="BB804" i="1"/>
  <c r="BC804" i="1"/>
  <c r="BA805" i="1"/>
  <c r="BB805" i="1"/>
  <c r="BC805" i="1"/>
  <c r="BA806" i="1"/>
  <c r="BB806" i="1"/>
  <c r="BC806" i="1"/>
  <c r="BA807" i="1"/>
  <c r="BB807" i="1"/>
  <c r="BC807" i="1"/>
  <c r="BA808" i="1"/>
  <c r="BB808" i="1"/>
  <c r="BC808" i="1"/>
  <c r="BA809" i="1"/>
  <c r="BB809" i="1"/>
  <c r="BC809" i="1"/>
  <c r="BA810" i="1"/>
  <c r="BB810" i="1"/>
  <c r="BC810" i="1"/>
  <c r="BA811" i="1"/>
  <c r="BB811" i="1"/>
  <c r="BC811" i="1"/>
  <c r="BA812" i="1"/>
  <c r="BB812" i="1"/>
  <c r="BC812" i="1"/>
  <c r="BA813" i="1"/>
  <c r="BB813" i="1"/>
  <c r="BC813" i="1"/>
  <c r="BA814" i="1"/>
  <c r="BB814" i="1"/>
  <c r="BC814" i="1"/>
  <c r="BA815" i="1"/>
  <c r="BB815" i="1"/>
  <c r="BC815" i="1"/>
  <c r="BA816" i="1"/>
  <c r="BB816" i="1"/>
  <c r="BC816" i="1"/>
  <c r="BA817" i="1"/>
  <c r="BB817" i="1"/>
  <c r="BC817" i="1"/>
  <c r="BA818" i="1"/>
  <c r="BB818" i="1"/>
  <c r="BC818" i="1"/>
  <c r="BA819" i="1"/>
  <c r="BB819" i="1"/>
  <c r="BC819" i="1"/>
  <c r="BA820" i="1"/>
  <c r="BB820" i="1"/>
  <c r="BC820" i="1"/>
  <c r="BA821" i="1"/>
  <c r="BB821" i="1"/>
  <c r="BC821" i="1"/>
  <c r="BA822" i="1"/>
  <c r="BB822" i="1"/>
  <c r="BC822" i="1"/>
  <c r="BA823" i="1"/>
  <c r="BB823" i="1"/>
  <c r="BC823" i="1"/>
  <c r="BA824" i="1"/>
  <c r="BB824" i="1"/>
  <c r="BC824" i="1"/>
  <c r="BA825" i="1"/>
  <c r="BB825" i="1"/>
  <c r="BC825" i="1"/>
  <c r="BA826" i="1"/>
  <c r="BB826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A847" i="1"/>
  <c r="BB847" i="1"/>
  <c r="BC847" i="1"/>
  <c r="BA848" i="1"/>
  <c r="BB848" i="1"/>
  <c r="BC848" i="1"/>
  <c r="BA849" i="1"/>
  <c r="BB849" i="1"/>
  <c r="BC849" i="1"/>
  <c r="BA850" i="1"/>
  <c r="BB850" i="1"/>
  <c r="BC850" i="1"/>
  <c r="BA851" i="1"/>
  <c r="BB851" i="1"/>
  <c r="BC851" i="1"/>
  <c r="BA852" i="1"/>
  <c r="BB852" i="1"/>
  <c r="BC852" i="1"/>
  <c r="BA853" i="1"/>
  <c r="BB853" i="1"/>
  <c r="BC853" i="1"/>
  <c r="BA854" i="1"/>
  <c r="BB854" i="1"/>
  <c r="BC854" i="1"/>
  <c r="BA855" i="1"/>
  <c r="BB855" i="1"/>
  <c r="BC855" i="1"/>
  <c r="BA856" i="1"/>
  <c r="BB856" i="1"/>
  <c r="BC856" i="1"/>
  <c r="BA857" i="1"/>
  <c r="BB857" i="1"/>
  <c r="BC857" i="1"/>
  <c r="BA858" i="1"/>
  <c r="BB858" i="1"/>
  <c r="BC858" i="1"/>
  <c r="BA859" i="1"/>
  <c r="BB859" i="1"/>
  <c r="BC859" i="1"/>
  <c r="BA860" i="1"/>
  <c r="BB860" i="1"/>
  <c r="BC860" i="1"/>
  <c r="BA861" i="1"/>
  <c r="BB861" i="1"/>
  <c r="BC861" i="1"/>
  <c r="BA862" i="1"/>
  <c r="BB862" i="1"/>
  <c r="BC862" i="1"/>
  <c r="BA863" i="1"/>
  <c r="BB863" i="1"/>
  <c r="BC863" i="1"/>
  <c r="BA864" i="1"/>
  <c r="BB864" i="1"/>
  <c r="BC864" i="1"/>
  <c r="BA865" i="1"/>
  <c r="BB865" i="1"/>
  <c r="BC865" i="1"/>
  <c r="BA866" i="1"/>
  <c r="BB866" i="1"/>
  <c r="BC866" i="1"/>
  <c r="BC107" i="1"/>
  <c r="D7" i="1"/>
  <c r="B7" i="1"/>
  <c r="D8" i="1"/>
  <c r="B8" i="1"/>
  <c r="D9" i="1"/>
  <c r="B9" i="1"/>
  <c r="D10" i="1"/>
  <c r="B10" i="1"/>
  <c r="D11" i="1"/>
  <c r="B11" i="1"/>
  <c r="D12" i="1"/>
  <c r="B12" i="1"/>
  <c r="D13" i="1"/>
  <c r="B13" i="1"/>
  <c r="D14" i="1"/>
  <c r="B14" i="1"/>
  <c r="D15" i="1"/>
  <c r="B15" i="1"/>
  <c r="D16" i="1"/>
  <c r="B16" i="1"/>
  <c r="D17" i="1"/>
  <c r="B17" i="1"/>
  <c r="D18" i="1"/>
  <c r="B18" i="1"/>
  <c r="D19" i="1"/>
  <c r="B19" i="1"/>
  <c r="D20" i="1"/>
  <c r="B20" i="1"/>
  <c r="D21" i="1"/>
  <c r="B21" i="1"/>
  <c r="D22" i="1"/>
  <c r="B22" i="1"/>
  <c r="D23" i="1"/>
  <c r="B23" i="1"/>
  <c r="D24" i="1"/>
  <c r="B24" i="1"/>
  <c r="D25" i="1"/>
  <c r="B25" i="1"/>
  <c r="D26" i="1"/>
  <c r="B26" i="1"/>
  <c r="D27" i="1"/>
  <c r="B27" i="1"/>
  <c r="D28" i="1"/>
  <c r="B28" i="1"/>
  <c r="D29" i="1"/>
  <c r="B29" i="1"/>
  <c r="D30" i="1"/>
  <c r="B30" i="1"/>
  <c r="D31" i="1"/>
  <c r="B31" i="1"/>
  <c r="D32" i="1"/>
  <c r="B32" i="1"/>
  <c r="D33" i="1"/>
  <c r="B33" i="1"/>
  <c r="D34" i="1"/>
  <c r="B34" i="1"/>
  <c r="D35" i="1"/>
  <c r="B35" i="1"/>
  <c r="D36" i="1"/>
  <c r="B36" i="1"/>
  <c r="D37" i="1"/>
  <c r="B37" i="1"/>
  <c r="D38" i="1"/>
  <c r="B38" i="1"/>
  <c r="D39" i="1"/>
  <c r="B39" i="1"/>
  <c r="D40" i="1"/>
  <c r="B40" i="1"/>
  <c r="D41" i="1"/>
  <c r="B41" i="1"/>
  <c r="D42" i="1"/>
  <c r="B42" i="1"/>
  <c r="D43" i="1"/>
  <c r="B43" i="1"/>
  <c r="D44" i="1"/>
  <c r="B44" i="1"/>
  <c r="D45" i="1"/>
  <c r="B45" i="1"/>
  <c r="D46" i="1"/>
  <c r="B46" i="1"/>
  <c r="D47" i="1"/>
  <c r="B47" i="1"/>
  <c r="D48" i="1"/>
  <c r="B48" i="1"/>
  <c r="D49" i="1"/>
  <c r="B49" i="1"/>
  <c r="D50" i="1"/>
  <c r="B50" i="1"/>
  <c r="D51" i="1"/>
  <c r="B51" i="1"/>
  <c r="D52" i="1"/>
  <c r="B52" i="1"/>
  <c r="D53" i="1"/>
  <c r="B53" i="1"/>
  <c r="D54" i="1"/>
  <c r="B54" i="1"/>
  <c r="D55" i="1"/>
  <c r="B55" i="1"/>
  <c r="D56" i="1"/>
  <c r="B56" i="1"/>
  <c r="D57" i="1"/>
  <c r="B57" i="1"/>
  <c r="D58" i="1"/>
  <c r="B58" i="1"/>
  <c r="D59" i="1"/>
  <c r="B59" i="1"/>
  <c r="D60" i="1"/>
  <c r="B60" i="1"/>
  <c r="D61" i="1"/>
  <c r="B61" i="1"/>
  <c r="D62" i="1"/>
  <c r="B62" i="1"/>
  <c r="D63" i="1"/>
  <c r="B63" i="1"/>
  <c r="D64" i="1"/>
  <c r="B64" i="1"/>
  <c r="D65" i="1"/>
  <c r="B65" i="1"/>
  <c r="D66" i="1"/>
  <c r="B66" i="1"/>
  <c r="D67" i="1"/>
  <c r="B67" i="1"/>
  <c r="D68" i="1"/>
  <c r="B68" i="1"/>
  <c r="D69" i="1"/>
  <c r="B69" i="1"/>
  <c r="D70" i="1"/>
  <c r="B70" i="1"/>
  <c r="D71" i="1"/>
  <c r="B71" i="1"/>
  <c r="D72" i="1"/>
  <c r="B72" i="1"/>
  <c r="D73" i="1"/>
  <c r="B73" i="1"/>
  <c r="D74" i="1"/>
  <c r="B74" i="1"/>
  <c r="D75" i="1"/>
  <c r="B75" i="1"/>
  <c r="D76" i="1"/>
  <c r="B76" i="1"/>
  <c r="D77" i="1"/>
  <c r="B77" i="1"/>
  <c r="D78" i="1"/>
  <c r="B78" i="1"/>
  <c r="D79" i="1"/>
  <c r="B79" i="1"/>
  <c r="D80" i="1"/>
  <c r="B80" i="1"/>
  <c r="D81" i="1"/>
  <c r="B81" i="1"/>
  <c r="D82" i="1"/>
  <c r="B82" i="1"/>
  <c r="D83" i="1"/>
  <c r="B83" i="1"/>
  <c r="D84" i="1"/>
  <c r="B84" i="1"/>
  <c r="D85" i="1"/>
  <c r="B85" i="1"/>
  <c r="D86" i="1"/>
  <c r="B86" i="1"/>
  <c r="D87" i="1"/>
  <c r="B87" i="1"/>
  <c r="D88" i="1"/>
  <c r="B88" i="1"/>
  <c r="D89" i="1"/>
  <c r="B89" i="1"/>
  <c r="D90" i="1"/>
  <c r="B90" i="1"/>
  <c r="D91" i="1"/>
  <c r="B91" i="1"/>
  <c r="D92" i="1"/>
  <c r="B92" i="1"/>
  <c r="D93" i="1"/>
  <c r="B93" i="1"/>
  <c r="D94" i="1"/>
  <c r="B94" i="1"/>
  <c r="D95" i="1"/>
  <c r="B95" i="1"/>
  <c r="D96" i="1"/>
  <c r="B96" i="1"/>
  <c r="D97" i="1"/>
  <c r="B97" i="1"/>
  <c r="D98" i="1"/>
  <c r="B98" i="1"/>
  <c r="D99" i="1"/>
  <c r="B99" i="1"/>
  <c r="D100" i="1"/>
  <c r="B100" i="1"/>
  <c r="D101" i="1"/>
  <c r="B101" i="1"/>
  <c r="D102" i="1"/>
  <c r="B102" i="1"/>
  <c r="D103" i="1"/>
  <c r="B103" i="1"/>
  <c r="D104" i="1"/>
  <c r="B104" i="1"/>
  <c r="D105" i="1"/>
  <c r="B105" i="1"/>
  <c r="D106" i="1"/>
  <c r="B106" i="1"/>
  <c r="D107" i="1"/>
  <c r="B107" i="1"/>
  <c r="D108" i="1"/>
  <c r="B108" i="1"/>
  <c r="D109" i="1"/>
  <c r="B109" i="1"/>
  <c r="D110" i="1"/>
  <c r="B110" i="1"/>
  <c r="D111" i="1"/>
  <c r="B111" i="1"/>
  <c r="D112" i="1"/>
  <c r="B112" i="1"/>
  <c r="D113" i="1"/>
  <c r="B113" i="1"/>
  <c r="D114" i="1"/>
  <c r="B114" i="1"/>
  <c r="D115" i="1"/>
  <c r="B115" i="1"/>
  <c r="D116" i="1"/>
  <c r="B116" i="1"/>
  <c r="D117" i="1"/>
  <c r="B117" i="1"/>
  <c r="D118" i="1"/>
  <c r="B118" i="1"/>
  <c r="D119" i="1"/>
  <c r="B119" i="1"/>
  <c r="D120" i="1"/>
  <c r="B120" i="1"/>
  <c r="D121" i="1"/>
  <c r="B121" i="1"/>
  <c r="D122" i="1"/>
  <c r="B122" i="1"/>
  <c r="D123" i="1"/>
  <c r="B123" i="1"/>
  <c r="D124" i="1"/>
  <c r="B124" i="1"/>
  <c r="D125" i="1"/>
  <c r="B125" i="1"/>
  <c r="D126" i="1"/>
  <c r="B126" i="1"/>
  <c r="D127" i="1"/>
  <c r="B127" i="1"/>
  <c r="D128" i="1"/>
  <c r="B128" i="1"/>
  <c r="D129" i="1"/>
  <c r="B129" i="1"/>
  <c r="D130" i="1"/>
  <c r="B130" i="1"/>
  <c r="D131" i="1"/>
  <c r="B131" i="1"/>
  <c r="D132" i="1"/>
  <c r="B132" i="1"/>
  <c r="D133" i="1"/>
  <c r="B133" i="1"/>
  <c r="D134" i="1"/>
  <c r="B134" i="1"/>
  <c r="D135" i="1"/>
  <c r="B135" i="1"/>
  <c r="D136" i="1"/>
  <c r="B136" i="1"/>
  <c r="D137" i="1"/>
  <c r="B137" i="1"/>
  <c r="D138" i="1"/>
  <c r="B138" i="1"/>
  <c r="D139" i="1"/>
  <c r="B139" i="1"/>
  <c r="D140" i="1"/>
  <c r="B140" i="1"/>
  <c r="D141" i="1"/>
  <c r="B141" i="1"/>
  <c r="D142" i="1"/>
  <c r="B142" i="1"/>
  <c r="D143" i="1"/>
  <c r="B143" i="1"/>
  <c r="D144" i="1"/>
  <c r="B144" i="1"/>
  <c r="D145" i="1"/>
  <c r="B145" i="1"/>
  <c r="D146" i="1"/>
  <c r="B146" i="1"/>
  <c r="D147" i="1"/>
  <c r="B147" i="1"/>
  <c r="D148" i="1"/>
  <c r="B148" i="1"/>
  <c r="D149" i="1"/>
  <c r="B149" i="1"/>
  <c r="D150" i="1"/>
  <c r="B150" i="1"/>
  <c r="D151" i="1"/>
  <c r="B151" i="1"/>
  <c r="D152" i="1"/>
  <c r="B152" i="1"/>
  <c r="D153" i="1"/>
  <c r="B153" i="1"/>
  <c r="D154" i="1"/>
  <c r="B154" i="1"/>
  <c r="D155" i="1"/>
  <c r="B155" i="1"/>
  <c r="D156" i="1"/>
  <c r="B156" i="1"/>
  <c r="D157" i="1"/>
  <c r="B157" i="1"/>
  <c r="D158" i="1"/>
  <c r="B158" i="1"/>
  <c r="D159" i="1"/>
  <c r="B159" i="1"/>
  <c r="D160" i="1"/>
  <c r="B160" i="1"/>
  <c r="D161" i="1"/>
  <c r="B161" i="1"/>
  <c r="D162" i="1"/>
  <c r="B162" i="1"/>
  <c r="D163" i="1"/>
  <c r="B163" i="1"/>
  <c r="D164" i="1"/>
  <c r="B164" i="1"/>
  <c r="D165" i="1"/>
  <c r="B165" i="1"/>
  <c r="D166" i="1"/>
  <c r="B166" i="1"/>
  <c r="D167" i="1"/>
  <c r="B167" i="1"/>
  <c r="D168" i="1"/>
  <c r="B168" i="1"/>
  <c r="D169" i="1"/>
  <c r="B169" i="1"/>
  <c r="D170" i="1"/>
  <c r="B170" i="1"/>
  <c r="D171" i="1"/>
  <c r="B171" i="1"/>
  <c r="D172" i="1"/>
  <c r="B172" i="1"/>
  <c r="D173" i="1"/>
  <c r="B173" i="1"/>
  <c r="D174" i="1"/>
  <c r="B174" i="1"/>
  <c r="D175" i="1"/>
  <c r="B175" i="1"/>
  <c r="D176" i="1"/>
  <c r="B176" i="1"/>
  <c r="D177" i="1"/>
  <c r="B177" i="1"/>
  <c r="D178" i="1"/>
  <c r="B178" i="1"/>
  <c r="D179" i="1"/>
  <c r="B179" i="1"/>
  <c r="D180" i="1"/>
  <c r="B180" i="1"/>
  <c r="D181" i="1"/>
  <c r="B181" i="1"/>
  <c r="D182" i="1"/>
  <c r="B182" i="1"/>
  <c r="D183" i="1"/>
  <c r="B183" i="1"/>
  <c r="D184" i="1"/>
  <c r="B184" i="1"/>
  <c r="D185" i="1"/>
  <c r="B185" i="1"/>
  <c r="D186" i="1"/>
  <c r="B186" i="1"/>
  <c r="D187" i="1"/>
  <c r="B187" i="1"/>
  <c r="D188" i="1"/>
  <c r="B188" i="1"/>
  <c r="D189" i="1"/>
  <c r="B189" i="1"/>
  <c r="D190" i="1"/>
  <c r="B190" i="1"/>
  <c r="D191" i="1"/>
  <c r="B191" i="1"/>
  <c r="D192" i="1"/>
  <c r="B192" i="1"/>
  <c r="D193" i="1"/>
  <c r="B193" i="1"/>
  <c r="D194" i="1"/>
  <c r="B194" i="1"/>
  <c r="D195" i="1"/>
  <c r="B195" i="1"/>
  <c r="D196" i="1"/>
  <c r="B196" i="1"/>
  <c r="D197" i="1"/>
  <c r="B197" i="1"/>
  <c r="D198" i="1"/>
  <c r="B198" i="1"/>
  <c r="D199" i="1"/>
  <c r="B199" i="1"/>
  <c r="D200" i="1"/>
  <c r="B200" i="1"/>
  <c r="D201" i="1"/>
  <c r="B201" i="1"/>
  <c r="D202" i="1"/>
  <c r="B202" i="1"/>
  <c r="D203" i="1"/>
  <c r="B203" i="1"/>
  <c r="D204" i="1"/>
  <c r="B204" i="1"/>
  <c r="D205" i="1"/>
  <c r="B205" i="1"/>
  <c r="D206" i="1"/>
  <c r="B206" i="1"/>
  <c r="D207" i="1"/>
  <c r="B207" i="1"/>
  <c r="D208" i="1"/>
  <c r="B208" i="1"/>
  <c r="D209" i="1"/>
  <c r="B209" i="1"/>
  <c r="D210" i="1"/>
  <c r="B210" i="1"/>
  <c r="D211" i="1"/>
  <c r="B211" i="1"/>
  <c r="D212" i="1"/>
  <c r="B212" i="1"/>
  <c r="D213" i="1"/>
  <c r="B213" i="1"/>
  <c r="D214" i="1"/>
  <c r="B214" i="1"/>
  <c r="D215" i="1"/>
  <c r="B215" i="1"/>
  <c r="D216" i="1"/>
  <c r="B216" i="1"/>
  <c r="D217" i="1"/>
  <c r="B217" i="1"/>
  <c r="D218" i="1"/>
  <c r="B218" i="1"/>
  <c r="D219" i="1"/>
  <c r="B219" i="1"/>
  <c r="D220" i="1"/>
  <c r="B220" i="1"/>
  <c r="D221" i="1"/>
  <c r="B221" i="1"/>
  <c r="D222" i="1"/>
  <c r="B222" i="1"/>
  <c r="D223" i="1"/>
  <c r="B223" i="1"/>
  <c r="D224" i="1"/>
  <c r="B224" i="1"/>
  <c r="D225" i="1"/>
  <c r="B225" i="1"/>
  <c r="D226" i="1"/>
  <c r="B226" i="1"/>
  <c r="D227" i="1"/>
  <c r="B227" i="1"/>
  <c r="D228" i="1"/>
  <c r="B228" i="1"/>
  <c r="D229" i="1"/>
  <c r="B229" i="1"/>
  <c r="D230" i="1"/>
  <c r="B230" i="1"/>
  <c r="D231" i="1"/>
  <c r="B231" i="1"/>
  <c r="D232" i="1"/>
  <c r="B232" i="1"/>
  <c r="D233" i="1"/>
  <c r="B233" i="1"/>
  <c r="D234" i="1"/>
  <c r="B234" i="1"/>
  <c r="D235" i="1"/>
  <c r="B235" i="1"/>
  <c r="D236" i="1"/>
  <c r="B236" i="1"/>
  <c r="D237" i="1"/>
  <c r="B237" i="1"/>
  <c r="D238" i="1"/>
  <c r="B238" i="1"/>
  <c r="D239" i="1"/>
  <c r="B239" i="1"/>
  <c r="D240" i="1"/>
  <c r="B240" i="1"/>
  <c r="D241" i="1"/>
  <c r="B241" i="1"/>
  <c r="D242" i="1"/>
  <c r="B242" i="1"/>
  <c r="D243" i="1"/>
  <c r="B243" i="1"/>
  <c r="D244" i="1"/>
  <c r="B244" i="1"/>
  <c r="D245" i="1"/>
  <c r="B245" i="1"/>
  <c r="D246" i="1"/>
  <c r="B246" i="1"/>
  <c r="D247" i="1"/>
  <c r="B247" i="1"/>
  <c r="D248" i="1"/>
  <c r="B248" i="1"/>
  <c r="D249" i="1"/>
  <c r="B249" i="1"/>
  <c r="D250" i="1"/>
  <c r="B250" i="1"/>
  <c r="D251" i="1"/>
  <c r="B251" i="1"/>
  <c r="D252" i="1"/>
  <c r="B252" i="1"/>
  <c r="D253" i="1"/>
  <c r="B253" i="1"/>
  <c r="D254" i="1"/>
  <c r="B254" i="1"/>
  <c r="D255" i="1"/>
  <c r="B255" i="1"/>
  <c r="D256" i="1"/>
  <c r="B256" i="1"/>
  <c r="D257" i="1"/>
  <c r="B257" i="1"/>
  <c r="D258" i="1"/>
  <c r="B258" i="1"/>
  <c r="D259" i="1"/>
  <c r="B259" i="1"/>
  <c r="D260" i="1"/>
  <c r="B260" i="1"/>
  <c r="D261" i="1"/>
  <c r="B261" i="1"/>
  <c r="D262" i="1"/>
  <c r="B262" i="1"/>
  <c r="D263" i="1"/>
  <c r="B263" i="1"/>
  <c r="D264" i="1"/>
  <c r="B264" i="1"/>
  <c r="D265" i="1"/>
  <c r="B265" i="1"/>
  <c r="D266" i="1"/>
  <c r="B266" i="1"/>
  <c r="D267" i="1"/>
  <c r="B267" i="1"/>
  <c r="D268" i="1"/>
  <c r="B268" i="1"/>
  <c r="D269" i="1"/>
  <c r="B269" i="1"/>
  <c r="D270" i="1"/>
  <c r="B270" i="1"/>
  <c r="D271" i="1"/>
  <c r="B271" i="1"/>
  <c r="D272" i="1"/>
  <c r="B272" i="1"/>
  <c r="D273" i="1"/>
  <c r="B273" i="1"/>
  <c r="D274" i="1"/>
  <c r="B274" i="1"/>
  <c r="D275" i="1"/>
  <c r="B275" i="1"/>
  <c r="D276" i="1"/>
  <c r="B276" i="1"/>
  <c r="D277" i="1"/>
  <c r="B277" i="1"/>
  <c r="D278" i="1"/>
  <c r="B278" i="1"/>
  <c r="D279" i="1"/>
  <c r="B279" i="1"/>
  <c r="D280" i="1"/>
  <c r="B280" i="1"/>
  <c r="D281" i="1"/>
  <c r="B281" i="1"/>
  <c r="D282" i="1"/>
  <c r="B282" i="1"/>
  <c r="D283" i="1"/>
  <c r="B283" i="1"/>
  <c r="D284" i="1"/>
  <c r="B284" i="1"/>
  <c r="D285" i="1"/>
  <c r="B285" i="1"/>
  <c r="D286" i="1"/>
  <c r="B286" i="1"/>
  <c r="D287" i="1"/>
  <c r="B287" i="1"/>
  <c r="D288" i="1"/>
  <c r="B288" i="1"/>
  <c r="D289" i="1"/>
  <c r="B289" i="1"/>
  <c r="D290" i="1"/>
  <c r="B290" i="1"/>
  <c r="D291" i="1"/>
  <c r="B291" i="1"/>
  <c r="D292" i="1"/>
  <c r="B292" i="1"/>
  <c r="D293" i="1"/>
  <c r="B293" i="1"/>
  <c r="D294" i="1"/>
  <c r="B294" i="1"/>
  <c r="D295" i="1"/>
  <c r="B295" i="1"/>
  <c r="D296" i="1"/>
  <c r="B296" i="1"/>
  <c r="D297" i="1"/>
  <c r="B297" i="1"/>
  <c r="D298" i="1"/>
  <c r="B298" i="1"/>
  <c r="D299" i="1"/>
  <c r="B299" i="1"/>
  <c r="D300" i="1"/>
  <c r="B300" i="1"/>
  <c r="D301" i="1"/>
  <c r="B301" i="1"/>
  <c r="D302" i="1"/>
  <c r="B302" i="1"/>
  <c r="D303" i="1"/>
  <c r="B303" i="1"/>
  <c r="D304" i="1"/>
  <c r="B304" i="1"/>
  <c r="D305" i="1"/>
  <c r="B305" i="1"/>
  <c r="D306" i="1"/>
  <c r="B306" i="1"/>
  <c r="D307" i="1"/>
  <c r="B307" i="1"/>
  <c r="D308" i="1"/>
  <c r="B308" i="1"/>
  <c r="D309" i="1"/>
  <c r="B309" i="1"/>
  <c r="D310" i="1"/>
  <c r="B310" i="1"/>
  <c r="D311" i="1"/>
  <c r="B311" i="1"/>
  <c r="D312" i="1"/>
  <c r="B312" i="1"/>
  <c r="D313" i="1"/>
  <c r="B313" i="1"/>
  <c r="D314" i="1"/>
  <c r="B314" i="1"/>
  <c r="D315" i="1"/>
  <c r="B315" i="1"/>
  <c r="D316" i="1"/>
  <c r="B316" i="1"/>
  <c r="D317" i="1"/>
  <c r="B317" i="1"/>
  <c r="D318" i="1"/>
  <c r="B318" i="1"/>
  <c r="D319" i="1"/>
  <c r="B319" i="1"/>
  <c r="D320" i="1"/>
  <c r="B320" i="1"/>
  <c r="D321" i="1"/>
  <c r="B321" i="1"/>
  <c r="D322" i="1"/>
  <c r="B322" i="1"/>
  <c r="D323" i="1"/>
  <c r="B323" i="1"/>
  <c r="D324" i="1"/>
  <c r="B324" i="1"/>
  <c r="D325" i="1"/>
  <c r="B325" i="1"/>
  <c r="D326" i="1"/>
  <c r="B326" i="1"/>
  <c r="D327" i="1"/>
  <c r="B327" i="1"/>
  <c r="D328" i="1"/>
  <c r="B328" i="1"/>
  <c r="D329" i="1"/>
  <c r="B329" i="1"/>
  <c r="D330" i="1"/>
  <c r="B330" i="1"/>
  <c r="D331" i="1"/>
  <c r="B331" i="1"/>
  <c r="D332" i="1"/>
  <c r="B332" i="1"/>
  <c r="D333" i="1"/>
  <c r="B333" i="1"/>
  <c r="D334" i="1"/>
  <c r="B334" i="1"/>
  <c r="D335" i="1"/>
  <c r="B335" i="1"/>
  <c r="D336" i="1"/>
  <c r="B336" i="1"/>
  <c r="D337" i="1"/>
  <c r="B337" i="1"/>
  <c r="D338" i="1"/>
  <c r="B338" i="1"/>
  <c r="D339" i="1"/>
  <c r="B339" i="1"/>
  <c r="D340" i="1"/>
  <c r="B340" i="1"/>
  <c r="D341" i="1"/>
  <c r="B341" i="1"/>
  <c r="D342" i="1"/>
  <c r="B342" i="1"/>
  <c r="D343" i="1"/>
  <c r="B343" i="1"/>
  <c r="D344" i="1"/>
  <c r="B344" i="1"/>
  <c r="D345" i="1"/>
  <c r="B345" i="1"/>
  <c r="D346" i="1"/>
  <c r="B346" i="1"/>
  <c r="D347" i="1"/>
  <c r="B347" i="1"/>
  <c r="D348" i="1"/>
  <c r="B348" i="1"/>
  <c r="D349" i="1"/>
  <c r="B349" i="1"/>
  <c r="D350" i="1"/>
  <c r="B350" i="1"/>
  <c r="D351" i="1"/>
  <c r="B351" i="1"/>
  <c r="D352" i="1"/>
  <c r="B352" i="1"/>
  <c r="D353" i="1"/>
  <c r="B353" i="1"/>
  <c r="D354" i="1"/>
  <c r="B354" i="1"/>
  <c r="D355" i="1"/>
  <c r="B355" i="1"/>
  <c r="D356" i="1"/>
  <c r="B356" i="1"/>
  <c r="D357" i="1"/>
  <c r="B357" i="1"/>
  <c r="D358" i="1"/>
  <c r="B358" i="1"/>
  <c r="D359" i="1"/>
  <c r="B359" i="1"/>
  <c r="D360" i="1"/>
  <c r="B360" i="1"/>
  <c r="D361" i="1"/>
  <c r="B361" i="1"/>
  <c r="D362" i="1"/>
  <c r="B362" i="1"/>
  <c r="D363" i="1"/>
  <c r="B363" i="1"/>
  <c r="D364" i="1"/>
  <c r="B364" i="1"/>
  <c r="D365" i="1"/>
  <c r="B365" i="1"/>
  <c r="D366" i="1"/>
  <c r="B366" i="1"/>
  <c r="D367" i="1"/>
  <c r="B367" i="1"/>
  <c r="D368" i="1"/>
  <c r="B368" i="1"/>
  <c r="D369" i="1"/>
  <c r="B369" i="1"/>
  <c r="D370" i="1"/>
  <c r="B370" i="1"/>
  <c r="D371" i="1"/>
  <c r="B371" i="1"/>
  <c r="D372" i="1"/>
  <c r="B372" i="1"/>
  <c r="D373" i="1"/>
  <c r="B373" i="1"/>
  <c r="D374" i="1"/>
  <c r="B374" i="1"/>
  <c r="D375" i="1"/>
  <c r="B375" i="1"/>
  <c r="D376" i="1"/>
  <c r="B376" i="1"/>
  <c r="D377" i="1"/>
  <c r="B377" i="1"/>
  <c r="D378" i="1"/>
  <c r="B378" i="1"/>
  <c r="D379" i="1"/>
  <c r="B379" i="1"/>
  <c r="D380" i="1"/>
  <c r="B380" i="1"/>
  <c r="D381" i="1"/>
  <c r="B381" i="1"/>
  <c r="D382" i="1"/>
  <c r="B382" i="1"/>
  <c r="D383" i="1"/>
  <c r="B383" i="1"/>
  <c r="D384" i="1"/>
  <c r="B384" i="1"/>
  <c r="D385" i="1"/>
  <c r="B385" i="1"/>
  <c r="D386" i="1"/>
  <c r="B386" i="1"/>
  <c r="D387" i="1"/>
  <c r="B387" i="1"/>
  <c r="D388" i="1"/>
  <c r="B388" i="1"/>
  <c r="D389" i="1"/>
  <c r="B389" i="1"/>
  <c r="D390" i="1"/>
  <c r="B390" i="1"/>
  <c r="D391" i="1"/>
  <c r="B391" i="1"/>
  <c r="D392" i="1"/>
  <c r="B392" i="1"/>
  <c r="D393" i="1"/>
  <c r="B393" i="1"/>
  <c r="D394" i="1"/>
  <c r="B394" i="1"/>
  <c r="D395" i="1"/>
  <c r="B395" i="1"/>
  <c r="D396" i="1"/>
  <c r="B396" i="1"/>
  <c r="D397" i="1"/>
  <c r="B397" i="1"/>
  <c r="D398" i="1"/>
  <c r="B398" i="1"/>
  <c r="D399" i="1"/>
  <c r="B399" i="1"/>
  <c r="D400" i="1"/>
  <c r="B400" i="1"/>
  <c r="D401" i="1"/>
  <c r="B401" i="1"/>
  <c r="D402" i="1"/>
  <c r="B402" i="1"/>
  <c r="D403" i="1"/>
  <c r="B403" i="1"/>
  <c r="D404" i="1"/>
  <c r="B404" i="1"/>
  <c r="D405" i="1"/>
  <c r="B405" i="1"/>
  <c r="D406" i="1"/>
  <c r="B406" i="1"/>
  <c r="D407" i="1"/>
  <c r="B407" i="1"/>
  <c r="D408" i="1"/>
  <c r="B408" i="1"/>
  <c r="D409" i="1"/>
  <c r="B409" i="1"/>
  <c r="D410" i="1"/>
  <c r="B410" i="1"/>
  <c r="D411" i="1"/>
  <c r="B411" i="1"/>
  <c r="D412" i="1"/>
  <c r="B412" i="1"/>
  <c r="D413" i="1"/>
  <c r="B413" i="1"/>
  <c r="D414" i="1"/>
  <c r="B414" i="1"/>
  <c r="D415" i="1"/>
  <c r="B415" i="1"/>
  <c r="D416" i="1"/>
  <c r="B416" i="1"/>
  <c r="D417" i="1"/>
  <c r="B417" i="1"/>
  <c r="D418" i="1"/>
  <c r="B418" i="1"/>
  <c r="D419" i="1"/>
  <c r="B419" i="1"/>
  <c r="D420" i="1"/>
  <c r="B420" i="1"/>
  <c r="D421" i="1"/>
  <c r="B421" i="1"/>
  <c r="D422" i="1"/>
  <c r="B422" i="1"/>
  <c r="D423" i="1"/>
  <c r="B423" i="1"/>
  <c r="D424" i="1"/>
  <c r="B424" i="1"/>
  <c r="D425" i="1"/>
  <c r="B425" i="1"/>
  <c r="D426" i="1"/>
  <c r="B426" i="1"/>
  <c r="D427" i="1"/>
  <c r="B427" i="1"/>
  <c r="D428" i="1"/>
  <c r="B428" i="1"/>
  <c r="D429" i="1"/>
  <c r="B429" i="1"/>
  <c r="D430" i="1"/>
  <c r="B430" i="1"/>
  <c r="D431" i="1"/>
  <c r="B431" i="1"/>
  <c r="D432" i="1"/>
  <c r="B432" i="1"/>
  <c r="D433" i="1"/>
  <c r="B433" i="1"/>
  <c r="D434" i="1"/>
  <c r="B434" i="1"/>
  <c r="D435" i="1"/>
  <c r="B435" i="1"/>
  <c r="D436" i="1"/>
  <c r="B436" i="1"/>
  <c r="D437" i="1"/>
  <c r="B437" i="1"/>
  <c r="D438" i="1"/>
  <c r="B438" i="1"/>
  <c r="D439" i="1"/>
  <c r="B439" i="1"/>
  <c r="D440" i="1"/>
  <c r="B440" i="1"/>
  <c r="D441" i="1"/>
  <c r="B441" i="1"/>
  <c r="D442" i="1"/>
  <c r="B442" i="1"/>
  <c r="D443" i="1"/>
  <c r="B443" i="1"/>
  <c r="D444" i="1"/>
  <c r="B444" i="1"/>
  <c r="D445" i="1"/>
  <c r="B445" i="1"/>
  <c r="D446" i="1"/>
  <c r="B446" i="1"/>
  <c r="D447" i="1"/>
  <c r="B447" i="1"/>
  <c r="D448" i="1"/>
  <c r="B448" i="1"/>
  <c r="D449" i="1"/>
  <c r="B449" i="1"/>
  <c r="D450" i="1"/>
  <c r="B450" i="1"/>
  <c r="D451" i="1"/>
  <c r="B451" i="1"/>
  <c r="D452" i="1"/>
  <c r="B452" i="1"/>
  <c r="D453" i="1"/>
  <c r="B453" i="1"/>
  <c r="D454" i="1"/>
  <c r="B454" i="1"/>
  <c r="D455" i="1"/>
  <c r="B455" i="1"/>
  <c r="D456" i="1"/>
  <c r="B456" i="1"/>
  <c r="D457" i="1"/>
  <c r="B457" i="1"/>
  <c r="D458" i="1"/>
  <c r="B458" i="1"/>
  <c r="D459" i="1"/>
  <c r="B459" i="1"/>
  <c r="D460" i="1"/>
  <c r="B460" i="1"/>
  <c r="D461" i="1"/>
  <c r="B461" i="1"/>
  <c r="D462" i="1"/>
  <c r="B462" i="1"/>
  <c r="D463" i="1"/>
  <c r="B463" i="1"/>
  <c r="D464" i="1"/>
  <c r="B464" i="1"/>
  <c r="D465" i="1"/>
  <c r="B465" i="1"/>
  <c r="D466" i="1"/>
  <c r="B466" i="1"/>
  <c r="D467" i="1"/>
  <c r="B467" i="1"/>
  <c r="D468" i="1"/>
  <c r="B468" i="1"/>
  <c r="D469" i="1"/>
  <c r="B469" i="1"/>
  <c r="D470" i="1"/>
  <c r="B470" i="1"/>
  <c r="D471" i="1"/>
  <c r="B471" i="1"/>
  <c r="D472" i="1"/>
  <c r="B472" i="1"/>
  <c r="D473" i="1"/>
  <c r="B473" i="1"/>
  <c r="D474" i="1"/>
  <c r="B474" i="1"/>
  <c r="D475" i="1"/>
  <c r="B475" i="1"/>
  <c r="D476" i="1"/>
  <c r="B476" i="1"/>
  <c r="D477" i="1"/>
  <c r="B477" i="1"/>
  <c r="D478" i="1"/>
  <c r="B478" i="1"/>
  <c r="D479" i="1"/>
  <c r="B479" i="1"/>
  <c r="D480" i="1"/>
  <c r="B480" i="1"/>
  <c r="D481" i="1"/>
  <c r="B481" i="1"/>
  <c r="D482" i="1"/>
  <c r="B482" i="1"/>
  <c r="D483" i="1"/>
  <c r="B483" i="1"/>
  <c r="D484" i="1"/>
  <c r="B484" i="1"/>
  <c r="D485" i="1"/>
  <c r="B485" i="1"/>
  <c r="D486" i="1"/>
  <c r="B486" i="1"/>
  <c r="D487" i="1"/>
  <c r="B487" i="1"/>
  <c r="D488" i="1"/>
  <c r="B488" i="1"/>
  <c r="D489" i="1"/>
  <c r="B489" i="1"/>
  <c r="D490" i="1"/>
  <c r="B490" i="1"/>
  <c r="D491" i="1"/>
  <c r="B491" i="1"/>
  <c r="D492" i="1"/>
  <c r="B492" i="1"/>
  <c r="D493" i="1"/>
  <c r="B493" i="1"/>
  <c r="D494" i="1"/>
  <c r="B494" i="1"/>
  <c r="D495" i="1"/>
  <c r="B495" i="1"/>
  <c r="D496" i="1"/>
  <c r="B496" i="1"/>
  <c r="D497" i="1"/>
  <c r="B497" i="1"/>
  <c r="D498" i="1"/>
  <c r="B498" i="1"/>
  <c r="D499" i="1"/>
  <c r="B499" i="1"/>
  <c r="D500" i="1"/>
  <c r="B500" i="1"/>
  <c r="D501" i="1"/>
  <c r="B501" i="1"/>
  <c r="D502" i="1"/>
  <c r="B502" i="1"/>
  <c r="D503" i="1"/>
  <c r="B503" i="1"/>
  <c r="D504" i="1"/>
  <c r="B504" i="1"/>
  <c r="D505" i="1"/>
  <c r="B505" i="1"/>
  <c r="D506" i="1"/>
  <c r="B506" i="1"/>
  <c r="D507" i="1"/>
  <c r="B507" i="1"/>
  <c r="D508" i="1"/>
  <c r="B508" i="1"/>
  <c r="D509" i="1"/>
  <c r="B509" i="1"/>
  <c r="D510" i="1"/>
  <c r="B510" i="1"/>
  <c r="D511" i="1"/>
  <c r="B511" i="1"/>
  <c r="D512" i="1"/>
  <c r="B512" i="1"/>
  <c r="D513" i="1"/>
  <c r="B513" i="1"/>
  <c r="D514" i="1"/>
  <c r="B514" i="1"/>
  <c r="D515" i="1"/>
  <c r="B515" i="1"/>
  <c r="D516" i="1"/>
  <c r="B516" i="1"/>
  <c r="D517" i="1"/>
  <c r="B517" i="1"/>
  <c r="D518" i="1"/>
  <c r="B518" i="1"/>
  <c r="D519" i="1"/>
  <c r="B519" i="1"/>
  <c r="D520" i="1"/>
  <c r="B520" i="1"/>
  <c r="D521" i="1"/>
  <c r="B521" i="1"/>
  <c r="D522" i="1"/>
  <c r="B522" i="1"/>
  <c r="D523" i="1"/>
  <c r="B523" i="1"/>
  <c r="D524" i="1"/>
  <c r="B524" i="1"/>
  <c r="D525" i="1"/>
  <c r="B525" i="1"/>
  <c r="D526" i="1"/>
  <c r="B526" i="1"/>
  <c r="D527" i="1"/>
  <c r="B527" i="1"/>
  <c r="D528" i="1"/>
  <c r="B528" i="1"/>
  <c r="D529" i="1"/>
  <c r="B529" i="1"/>
  <c r="D530" i="1"/>
  <c r="B530" i="1"/>
  <c r="D531" i="1"/>
  <c r="B531" i="1"/>
  <c r="D532" i="1"/>
  <c r="B532" i="1"/>
  <c r="D533" i="1"/>
  <c r="B533" i="1"/>
  <c r="D534" i="1"/>
  <c r="B534" i="1"/>
  <c r="D535" i="1"/>
  <c r="B535" i="1"/>
  <c r="D536" i="1"/>
  <c r="B536" i="1"/>
  <c r="D537" i="1"/>
  <c r="B537" i="1"/>
  <c r="D538" i="1"/>
  <c r="B538" i="1"/>
  <c r="D539" i="1"/>
  <c r="B539" i="1"/>
  <c r="D540" i="1"/>
  <c r="B540" i="1"/>
  <c r="D541" i="1"/>
  <c r="B541" i="1"/>
  <c r="D542" i="1"/>
  <c r="B542" i="1"/>
  <c r="D543" i="1"/>
  <c r="B543" i="1"/>
  <c r="D544" i="1"/>
  <c r="B544" i="1"/>
  <c r="D545" i="1"/>
  <c r="B545" i="1"/>
  <c r="D546" i="1"/>
  <c r="B546" i="1"/>
  <c r="D547" i="1"/>
  <c r="B547" i="1"/>
  <c r="D548" i="1"/>
  <c r="B548" i="1"/>
  <c r="D549" i="1"/>
  <c r="B549" i="1"/>
  <c r="D550" i="1"/>
  <c r="B550" i="1"/>
  <c r="D551" i="1"/>
  <c r="B551" i="1"/>
  <c r="D552" i="1"/>
  <c r="B552" i="1"/>
  <c r="D553" i="1"/>
  <c r="B553" i="1"/>
  <c r="D554" i="1"/>
  <c r="B554" i="1"/>
  <c r="D555" i="1"/>
  <c r="B555" i="1"/>
  <c r="D556" i="1"/>
  <c r="B556" i="1"/>
  <c r="D557" i="1"/>
  <c r="B557" i="1"/>
  <c r="D558" i="1"/>
  <c r="B558" i="1"/>
  <c r="D559" i="1"/>
  <c r="B559" i="1"/>
  <c r="D560" i="1"/>
  <c r="B560" i="1"/>
  <c r="D561" i="1"/>
  <c r="B561" i="1"/>
  <c r="D562" i="1"/>
  <c r="B562" i="1"/>
  <c r="D563" i="1"/>
  <c r="B563" i="1"/>
  <c r="D564" i="1"/>
  <c r="B564" i="1"/>
  <c r="D565" i="1"/>
  <c r="B565" i="1"/>
  <c r="D566" i="1"/>
  <c r="B566" i="1"/>
  <c r="D567" i="1"/>
  <c r="B567" i="1"/>
  <c r="D568" i="1"/>
  <c r="B568" i="1"/>
  <c r="D569" i="1"/>
  <c r="B569" i="1"/>
  <c r="D570" i="1"/>
  <c r="B570" i="1"/>
  <c r="D571" i="1"/>
  <c r="B571" i="1"/>
  <c r="D572" i="1"/>
  <c r="B572" i="1"/>
  <c r="D573" i="1"/>
  <c r="B573" i="1"/>
  <c r="D574" i="1"/>
  <c r="B574" i="1"/>
  <c r="D575" i="1"/>
  <c r="B575" i="1"/>
  <c r="D576" i="1"/>
  <c r="B576" i="1"/>
  <c r="D577" i="1"/>
  <c r="B577" i="1"/>
  <c r="D578" i="1"/>
  <c r="B578" i="1"/>
  <c r="D579" i="1"/>
  <c r="B579" i="1"/>
  <c r="D580" i="1"/>
  <c r="B580" i="1"/>
  <c r="D581" i="1"/>
  <c r="B581" i="1"/>
  <c r="D582" i="1"/>
  <c r="B582" i="1"/>
  <c r="D583" i="1"/>
  <c r="B583" i="1"/>
  <c r="D584" i="1"/>
  <c r="B584" i="1"/>
  <c r="D585" i="1"/>
  <c r="B585" i="1"/>
  <c r="D586" i="1"/>
  <c r="B586" i="1"/>
  <c r="D587" i="1"/>
  <c r="B587" i="1"/>
  <c r="D588" i="1"/>
  <c r="B588" i="1"/>
  <c r="D589" i="1"/>
  <c r="B589" i="1"/>
  <c r="D590" i="1"/>
  <c r="B590" i="1"/>
  <c r="D591" i="1"/>
  <c r="B591" i="1"/>
  <c r="D592" i="1"/>
  <c r="B592" i="1"/>
  <c r="D593" i="1"/>
  <c r="B593" i="1"/>
  <c r="D594" i="1"/>
  <c r="B594" i="1"/>
  <c r="D595" i="1"/>
  <c r="B595" i="1"/>
  <c r="D596" i="1"/>
  <c r="B596" i="1"/>
  <c r="D597" i="1"/>
  <c r="B597" i="1"/>
  <c r="D598" i="1"/>
  <c r="B598" i="1"/>
  <c r="D599" i="1"/>
  <c r="B599" i="1"/>
  <c r="D600" i="1"/>
  <c r="B600" i="1"/>
  <c r="D601" i="1"/>
  <c r="B601" i="1"/>
  <c r="D602" i="1"/>
  <c r="B602" i="1"/>
  <c r="D603" i="1"/>
  <c r="B603" i="1"/>
  <c r="D604" i="1"/>
  <c r="B604" i="1"/>
  <c r="D605" i="1"/>
  <c r="B605" i="1"/>
  <c r="D606" i="1"/>
  <c r="B606" i="1"/>
  <c r="D607" i="1"/>
  <c r="B607" i="1"/>
  <c r="D608" i="1"/>
  <c r="B608" i="1"/>
  <c r="D609" i="1"/>
  <c r="B609" i="1"/>
  <c r="D610" i="1"/>
  <c r="B610" i="1"/>
  <c r="D611" i="1"/>
  <c r="B611" i="1"/>
  <c r="D612" i="1"/>
  <c r="B612" i="1"/>
  <c r="D613" i="1"/>
  <c r="B613" i="1"/>
  <c r="D614" i="1"/>
  <c r="B614" i="1"/>
  <c r="D615" i="1"/>
  <c r="B615" i="1"/>
  <c r="D616" i="1"/>
  <c r="B616" i="1"/>
  <c r="D617" i="1"/>
  <c r="B617" i="1"/>
  <c r="D618" i="1"/>
  <c r="B618" i="1"/>
  <c r="D619" i="1"/>
  <c r="B619" i="1"/>
  <c r="D620" i="1"/>
  <c r="B620" i="1"/>
  <c r="D621" i="1"/>
  <c r="B621" i="1"/>
  <c r="D622" i="1"/>
  <c r="B622" i="1"/>
  <c r="D623" i="1"/>
  <c r="B623" i="1"/>
  <c r="D624" i="1"/>
  <c r="B624" i="1"/>
  <c r="D625" i="1"/>
  <c r="B625" i="1"/>
  <c r="D626" i="1"/>
  <c r="B626" i="1"/>
  <c r="D627" i="1"/>
  <c r="B627" i="1"/>
  <c r="D628" i="1"/>
  <c r="B628" i="1"/>
  <c r="D629" i="1"/>
  <c r="B629" i="1"/>
  <c r="D630" i="1"/>
  <c r="B630" i="1"/>
  <c r="D631" i="1"/>
  <c r="B631" i="1"/>
  <c r="D632" i="1"/>
  <c r="B632" i="1"/>
  <c r="D633" i="1"/>
  <c r="B633" i="1"/>
  <c r="D634" i="1"/>
  <c r="B634" i="1"/>
  <c r="D635" i="1"/>
  <c r="B635" i="1"/>
  <c r="D636" i="1"/>
  <c r="B636" i="1"/>
  <c r="D637" i="1"/>
  <c r="B637" i="1"/>
  <c r="D638" i="1"/>
  <c r="B638" i="1"/>
  <c r="D639" i="1"/>
  <c r="B639" i="1"/>
  <c r="D640" i="1"/>
  <c r="B640" i="1"/>
  <c r="D641" i="1"/>
  <c r="B641" i="1"/>
  <c r="D642" i="1"/>
  <c r="B642" i="1"/>
  <c r="D643" i="1"/>
  <c r="B643" i="1"/>
  <c r="D644" i="1"/>
  <c r="B644" i="1"/>
  <c r="D645" i="1"/>
  <c r="B645" i="1"/>
  <c r="D646" i="1"/>
  <c r="B646" i="1"/>
  <c r="D647" i="1"/>
  <c r="B647" i="1"/>
  <c r="D648" i="1"/>
  <c r="B648" i="1"/>
  <c r="D649" i="1"/>
  <c r="B649" i="1"/>
  <c r="D650" i="1"/>
  <c r="B650" i="1"/>
  <c r="D651" i="1"/>
  <c r="B651" i="1"/>
  <c r="D652" i="1"/>
  <c r="B652" i="1"/>
  <c r="D653" i="1"/>
  <c r="B653" i="1"/>
  <c r="D654" i="1"/>
  <c r="B654" i="1"/>
  <c r="D655" i="1"/>
  <c r="B655" i="1"/>
  <c r="D656" i="1"/>
  <c r="B656" i="1"/>
  <c r="D657" i="1"/>
  <c r="B657" i="1"/>
  <c r="D658" i="1"/>
  <c r="B658" i="1"/>
  <c r="D659" i="1"/>
  <c r="B659" i="1"/>
  <c r="D660" i="1"/>
  <c r="B660" i="1"/>
  <c r="D661" i="1"/>
  <c r="B661" i="1"/>
  <c r="D662" i="1"/>
  <c r="B662" i="1"/>
  <c r="D663" i="1"/>
  <c r="B663" i="1"/>
  <c r="D664" i="1"/>
  <c r="B664" i="1"/>
  <c r="D665" i="1"/>
  <c r="B665" i="1"/>
  <c r="D666" i="1"/>
  <c r="B666" i="1"/>
  <c r="D667" i="1"/>
  <c r="B667" i="1"/>
  <c r="D668" i="1"/>
  <c r="B668" i="1"/>
  <c r="D669" i="1"/>
  <c r="B669" i="1"/>
  <c r="D670" i="1"/>
  <c r="B670" i="1"/>
  <c r="D671" i="1"/>
  <c r="B671" i="1"/>
  <c r="D672" i="1"/>
  <c r="B672" i="1"/>
  <c r="D673" i="1"/>
  <c r="B673" i="1"/>
  <c r="D674" i="1"/>
  <c r="B674" i="1"/>
  <c r="D675" i="1"/>
  <c r="B675" i="1"/>
  <c r="D676" i="1"/>
  <c r="B676" i="1"/>
  <c r="D677" i="1"/>
  <c r="B677" i="1"/>
  <c r="D678" i="1"/>
  <c r="B678" i="1"/>
  <c r="D679" i="1"/>
  <c r="B679" i="1"/>
  <c r="D680" i="1"/>
  <c r="B680" i="1"/>
  <c r="D681" i="1"/>
  <c r="B681" i="1"/>
  <c r="D682" i="1"/>
  <c r="B682" i="1"/>
  <c r="D683" i="1"/>
  <c r="B683" i="1"/>
  <c r="D684" i="1"/>
  <c r="B684" i="1"/>
  <c r="D685" i="1"/>
  <c r="B685" i="1"/>
  <c r="D686" i="1"/>
  <c r="B686" i="1"/>
  <c r="D687" i="1"/>
  <c r="B687" i="1"/>
  <c r="D688" i="1"/>
  <c r="B688" i="1"/>
  <c r="D689" i="1"/>
  <c r="B689" i="1"/>
  <c r="D690" i="1"/>
  <c r="B690" i="1"/>
  <c r="D691" i="1"/>
  <c r="B691" i="1"/>
  <c r="D692" i="1"/>
  <c r="B692" i="1"/>
  <c r="D693" i="1"/>
  <c r="B693" i="1"/>
  <c r="D694" i="1"/>
  <c r="B694" i="1"/>
  <c r="D695" i="1"/>
  <c r="B695" i="1"/>
  <c r="D696" i="1"/>
  <c r="B696" i="1"/>
  <c r="D697" i="1"/>
  <c r="B697" i="1"/>
  <c r="D698" i="1"/>
  <c r="B698" i="1"/>
  <c r="D699" i="1"/>
  <c r="B699" i="1"/>
  <c r="D700" i="1"/>
  <c r="B700" i="1"/>
  <c r="D701" i="1"/>
  <c r="B701" i="1"/>
  <c r="D702" i="1"/>
  <c r="B702" i="1"/>
  <c r="D703" i="1"/>
  <c r="B703" i="1"/>
  <c r="D704" i="1"/>
  <c r="B704" i="1"/>
  <c r="D705" i="1"/>
  <c r="B705" i="1"/>
  <c r="D706" i="1"/>
  <c r="B706" i="1"/>
  <c r="D707" i="1"/>
  <c r="B707" i="1"/>
  <c r="D708" i="1"/>
  <c r="B708" i="1"/>
  <c r="D709" i="1"/>
  <c r="B709" i="1"/>
  <c r="D710" i="1"/>
  <c r="B710" i="1"/>
  <c r="D711" i="1"/>
  <c r="B711" i="1"/>
  <c r="D712" i="1"/>
  <c r="B712" i="1"/>
  <c r="D713" i="1"/>
  <c r="B713" i="1"/>
  <c r="D714" i="1"/>
  <c r="B714" i="1"/>
  <c r="D715" i="1"/>
  <c r="B715" i="1"/>
  <c r="D716" i="1"/>
  <c r="B716" i="1"/>
  <c r="D717" i="1"/>
  <c r="B717" i="1"/>
  <c r="D718" i="1"/>
  <c r="B718" i="1"/>
  <c r="D719" i="1"/>
  <c r="B719" i="1"/>
  <c r="D720" i="1"/>
  <c r="B720" i="1"/>
  <c r="D721" i="1"/>
  <c r="B721" i="1"/>
  <c r="D722" i="1"/>
  <c r="B722" i="1"/>
  <c r="D723" i="1"/>
  <c r="B723" i="1"/>
  <c r="D724" i="1"/>
  <c r="B724" i="1"/>
  <c r="D725" i="1"/>
  <c r="B725" i="1"/>
  <c r="D726" i="1"/>
  <c r="B726" i="1"/>
  <c r="D727" i="1"/>
  <c r="B727" i="1"/>
  <c r="D728" i="1"/>
  <c r="B728" i="1"/>
  <c r="D729" i="1"/>
  <c r="B729" i="1"/>
  <c r="D730" i="1"/>
  <c r="B730" i="1"/>
  <c r="D731" i="1"/>
  <c r="B731" i="1"/>
  <c r="D732" i="1"/>
  <c r="B732" i="1"/>
  <c r="D733" i="1"/>
  <c r="B733" i="1"/>
  <c r="D734" i="1"/>
  <c r="B734" i="1"/>
  <c r="D735" i="1"/>
  <c r="B735" i="1"/>
  <c r="D736" i="1"/>
  <c r="B736" i="1"/>
  <c r="D737" i="1"/>
  <c r="B737" i="1"/>
  <c r="D738" i="1"/>
  <c r="B738" i="1"/>
  <c r="D739" i="1"/>
  <c r="B739" i="1"/>
  <c r="D740" i="1"/>
  <c r="B740" i="1"/>
  <c r="D741" i="1"/>
  <c r="B741" i="1"/>
  <c r="D742" i="1"/>
  <c r="B742" i="1"/>
  <c r="D743" i="1"/>
  <c r="B743" i="1"/>
  <c r="D744" i="1"/>
  <c r="B744" i="1"/>
  <c r="D745" i="1"/>
  <c r="B745" i="1"/>
  <c r="D746" i="1"/>
  <c r="B746" i="1"/>
  <c r="D747" i="1"/>
  <c r="B747" i="1"/>
  <c r="D748" i="1"/>
  <c r="B748" i="1"/>
  <c r="D749" i="1"/>
  <c r="B749" i="1"/>
  <c r="D750" i="1"/>
  <c r="B750" i="1"/>
  <c r="D751" i="1"/>
  <c r="B751" i="1"/>
  <c r="D752" i="1"/>
  <c r="B752" i="1"/>
  <c r="D753" i="1"/>
  <c r="B753" i="1"/>
  <c r="D754" i="1"/>
  <c r="B754" i="1"/>
  <c r="D755" i="1"/>
  <c r="B755" i="1"/>
  <c r="D756" i="1"/>
  <c r="B756" i="1"/>
  <c r="D757" i="1"/>
  <c r="B757" i="1"/>
  <c r="D758" i="1"/>
  <c r="B758" i="1"/>
  <c r="D759" i="1"/>
  <c r="B759" i="1"/>
  <c r="D760" i="1"/>
  <c r="B760" i="1"/>
  <c r="D761" i="1"/>
  <c r="B761" i="1"/>
  <c r="D762" i="1"/>
  <c r="B762" i="1"/>
  <c r="D763" i="1"/>
  <c r="B763" i="1"/>
  <c r="D764" i="1"/>
  <c r="B764" i="1"/>
  <c r="D765" i="1"/>
  <c r="B765" i="1"/>
  <c r="D766" i="1"/>
  <c r="B766" i="1"/>
  <c r="D767" i="1"/>
  <c r="B767" i="1"/>
  <c r="D768" i="1"/>
  <c r="B768" i="1"/>
  <c r="D769" i="1"/>
  <c r="B769" i="1"/>
  <c r="D770" i="1"/>
  <c r="B770" i="1"/>
  <c r="D771" i="1"/>
  <c r="B771" i="1"/>
  <c r="D772" i="1"/>
  <c r="B772" i="1"/>
  <c r="D773" i="1"/>
  <c r="B773" i="1"/>
  <c r="D774" i="1"/>
  <c r="B774" i="1"/>
  <c r="D775" i="1"/>
  <c r="B775" i="1"/>
  <c r="D776" i="1"/>
  <c r="B776" i="1"/>
  <c r="D777" i="1"/>
  <c r="B777" i="1"/>
  <c r="D778" i="1"/>
  <c r="B778" i="1"/>
  <c r="D779" i="1"/>
  <c r="B779" i="1"/>
  <c r="D780" i="1"/>
  <c r="B780" i="1"/>
  <c r="D781" i="1"/>
  <c r="B781" i="1"/>
  <c r="D782" i="1"/>
  <c r="B782" i="1"/>
  <c r="D783" i="1"/>
  <c r="B783" i="1"/>
  <c r="D784" i="1"/>
  <c r="B784" i="1"/>
  <c r="D785" i="1"/>
  <c r="B785" i="1"/>
  <c r="D786" i="1"/>
  <c r="B786" i="1"/>
  <c r="D787" i="1"/>
  <c r="B787" i="1"/>
  <c r="D788" i="1"/>
  <c r="B788" i="1"/>
  <c r="D789" i="1"/>
  <c r="B789" i="1"/>
  <c r="D790" i="1"/>
  <c r="B790" i="1"/>
  <c r="D791" i="1"/>
  <c r="B791" i="1"/>
  <c r="D792" i="1"/>
  <c r="B792" i="1"/>
  <c r="D793" i="1"/>
  <c r="B793" i="1"/>
  <c r="D794" i="1"/>
  <c r="B794" i="1"/>
  <c r="D795" i="1"/>
  <c r="B795" i="1"/>
  <c r="D796" i="1"/>
  <c r="B796" i="1"/>
  <c r="D797" i="1"/>
  <c r="B797" i="1"/>
  <c r="D798" i="1"/>
  <c r="B798" i="1"/>
  <c r="D799" i="1"/>
  <c r="B799" i="1"/>
  <c r="D800" i="1"/>
  <c r="B800" i="1"/>
  <c r="D801" i="1"/>
  <c r="B801" i="1"/>
  <c r="D802" i="1"/>
  <c r="B802" i="1"/>
  <c r="D803" i="1"/>
  <c r="B803" i="1"/>
  <c r="D804" i="1"/>
  <c r="B804" i="1"/>
  <c r="D805" i="1"/>
  <c r="B805" i="1"/>
  <c r="D806" i="1"/>
  <c r="B806" i="1"/>
  <c r="D807" i="1"/>
  <c r="B807" i="1"/>
  <c r="D808" i="1"/>
  <c r="B808" i="1"/>
  <c r="D809" i="1"/>
  <c r="B809" i="1"/>
  <c r="D810" i="1"/>
  <c r="B810" i="1"/>
  <c r="D811" i="1"/>
  <c r="B811" i="1"/>
  <c r="D812" i="1"/>
  <c r="B812" i="1"/>
  <c r="D813" i="1"/>
  <c r="B813" i="1"/>
  <c r="D814" i="1"/>
  <c r="B814" i="1"/>
  <c r="D815" i="1"/>
  <c r="B815" i="1"/>
  <c r="D816" i="1"/>
  <c r="B816" i="1"/>
  <c r="D817" i="1"/>
  <c r="B817" i="1"/>
  <c r="D818" i="1"/>
  <c r="B818" i="1"/>
  <c r="D819" i="1"/>
  <c r="B819" i="1"/>
  <c r="D820" i="1"/>
  <c r="B820" i="1"/>
  <c r="D821" i="1"/>
  <c r="B821" i="1"/>
  <c r="D822" i="1"/>
  <c r="B822" i="1"/>
  <c r="D823" i="1"/>
  <c r="B823" i="1"/>
  <c r="D824" i="1"/>
  <c r="B824" i="1"/>
  <c r="D825" i="1"/>
  <c r="B825" i="1"/>
  <c r="D826" i="1"/>
  <c r="B826" i="1"/>
  <c r="D827" i="1"/>
  <c r="B827" i="1"/>
  <c r="D828" i="1"/>
  <c r="B828" i="1"/>
  <c r="D829" i="1"/>
  <c r="B829" i="1"/>
  <c r="D830" i="1"/>
  <c r="B830" i="1"/>
  <c r="D831" i="1"/>
  <c r="B831" i="1"/>
  <c r="D832" i="1"/>
  <c r="B832" i="1"/>
  <c r="D833" i="1"/>
  <c r="B833" i="1"/>
  <c r="D834" i="1"/>
  <c r="B834" i="1"/>
  <c r="D835" i="1"/>
  <c r="B835" i="1"/>
  <c r="D836" i="1"/>
  <c r="B836" i="1"/>
  <c r="D837" i="1"/>
  <c r="B837" i="1"/>
  <c r="D838" i="1"/>
  <c r="B838" i="1"/>
  <c r="D839" i="1"/>
  <c r="B839" i="1"/>
  <c r="D840" i="1"/>
  <c r="B840" i="1"/>
  <c r="D841" i="1"/>
  <c r="B841" i="1"/>
  <c r="D842" i="1"/>
  <c r="B842" i="1"/>
  <c r="D843" i="1"/>
  <c r="B843" i="1"/>
  <c r="D844" i="1"/>
  <c r="B844" i="1"/>
  <c r="D845" i="1"/>
  <c r="B845" i="1"/>
  <c r="D846" i="1"/>
  <c r="B846" i="1"/>
  <c r="D847" i="1"/>
  <c r="B847" i="1"/>
  <c r="D848" i="1"/>
  <c r="B848" i="1"/>
  <c r="D849" i="1"/>
  <c r="B849" i="1"/>
  <c r="D850" i="1"/>
  <c r="B850" i="1"/>
  <c r="D851" i="1"/>
  <c r="B851" i="1"/>
  <c r="D852" i="1"/>
  <c r="B852" i="1"/>
  <c r="D853" i="1"/>
  <c r="B853" i="1"/>
  <c r="D854" i="1"/>
  <c r="B854" i="1"/>
  <c r="D855" i="1"/>
  <c r="B855" i="1"/>
  <c r="D856" i="1"/>
  <c r="B856" i="1"/>
  <c r="D857" i="1"/>
  <c r="B857" i="1"/>
  <c r="D858" i="1"/>
  <c r="B858" i="1"/>
  <c r="D859" i="1"/>
  <c r="B859" i="1"/>
  <c r="D860" i="1"/>
  <c r="B860" i="1"/>
  <c r="D861" i="1"/>
  <c r="B861" i="1"/>
  <c r="D862" i="1"/>
  <c r="B862" i="1"/>
  <c r="D863" i="1"/>
  <c r="B863" i="1"/>
  <c r="D864" i="1"/>
  <c r="B864" i="1"/>
  <c r="D865" i="1"/>
  <c r="B865" i="1"/>
  <c r="D866" i="1"/>
  <c r="B866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G4" i="8"/>
  <c r="B4" i="9"/>
  <c r="BL5" i="3"/>
  <c r="V4" i="9"/>
  <c r="AW4" i="16"/>
  <c r="AW5" i="16"/>
  <c r="AW6" i="16"/>
  <c r="AW7" i="16"/>
  <c r="AW8" i="16"/>
  <c r="AW9" i="16"/>
  <c r="AW10" i="16"/>
  <c r="AW11" i="16"/>
  <c r="AW12" i="16"/>
  <c r="AW13" i="16"/>
  <c r="AW14" i="16"/>
  <c r="AW15" i="16"/>
  <c r="AW16" i="16"/>
  <c r="AW17" i="16"/>
  <c r="AW18" i="16"/>
  <c r="AW19" i="16"/>
  <c r="AW20" i="16"/>
  <c r="AW21" i="16"/>
  <c r="AW22" i="16"/>
  <c r="AW23" i="16"/>
  <c r="AW24" i="16"/>
  <c r="AW25" i="16"/>
  <c r="V7" i="1"/>
  <c r="P4" i="7"/>
  <c r="N6" i="2"/>
  <c r="H4" i="8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1209" i="14"/>
  <c r="E1210" i="14"/>
  <c r="E1211" i="14"/>
  <c r="E1212" i="14"/>
  <c r="E1213" i="14"/>
  <c r="E1214" i="14"/>
  <c r="E1215" i="14"/>
  <c r="E1216" i="14"/>
  <c r="E1217" i="14"/>
  <c r="E1218" i="14"/>
  <c r="E1219" i="14"/>
  <c r="E1220" i="14"/>
  <c r="E1221" i="14"/>
  <c r="E1222" i="14"/>
  <c r="E1223" i="14"/>
  <c r="E1224" i="14"/>
  <c r="E1225" i="14"/>
  <c r="E1226" i="14"/>
  <c r="E1227" i="14"/>
  <c r="E1228" i="14"/>
  <c r="E1229" i="14"/>
  <c r="E1230" i="14"/>
  <c r="E1231" i="14"/>
  <c r="E1232" i="14"/>
  <c r="E1233" i="14"/>
  <c r="E1234" i="14"/>
  <c r="E1235" i="14"/>
  <c r="E1236" i="14"/>
  <c r="E1237" i="14"/>
  <c r="E1238" i="14"/>
  <c r="E1239" i="14"/>
  <c r="E1240" i="14"/>
  <c r="E1241" i="14"/>
  <c r="E1242" i="14"/>
  <c r="E1243" i="14"/>
  <c r="E1244" i="14"/>
  <c r="E1245" i="14"/>
  <c r="E1246" i="14"/>
  <c r="E1247" i="14"/>
  <c r="E1248" i="14"/>
  <c r="E1249" i="14"/>
  <c r="E1250" i="14"/>
  <c r="E1251" i="14"/>
  <c r="E1252" i="14"/>
  <c r="E1253" i="14"/>
  <c r="E1254" i="14"/>
  <c r="E1255" i="14"/>
  <c r="E1256" i="14"/>
  <c r="E1257" i="14"/>
  <c r="E1258" i="14"/>
  <c r="E1259" i="14"/>
  <c r="E1260" i="14"/>
  <c r="E1261" i="14"/>
  <c r="E1262" i="14"/>
  <c r="E1263" i="14"/>
  <c r="E1264" i="14"/>
  <c r="E1265" i="14"/>
  <c r="E1266" i="14"/>
  <c r="E1267" i="14"/>
  <c r="E1268" i="14"/>
  <c r="E1269" i="14"/>
  <c r="E1270" i="14"/>
  <c r="E1271" i="14"/>
  <c r="E1272" i="14"/>
  <c r="E1273" i="14"/>
  <c r="E1274" i="14"/>
  <c r="E1275" i="14"/>
  <c r="E1276" i="14"/>
  <c r="E1277" i="14"/>
  <c r="E1278" i="14"/>
  <c r="E1279" i="14"/>
  <c r="E1280" i="14"/>
  <c r="E1281" i="14"/>
  <c r="E1282" i="14"/>
  <c r="E1283" i="14"/>
  <c r="E1284" i="14"/>
  <c r="E1285" i="14"/>
  <c r="E1286" i="14"/>
  <c r="E1287" i="14"/>
  <c r="E1288" i="14"/>
  <c r="E1289" i="14"/>
  <c r="E1290" i="14"/>
  <c r="E1291" i="14"/>
  <c r="E1292" i="14"/>
  <c r="E1293" i="14"/>
  <c r="E1294" i="14"/>
  <c r="E1295" i="14"/>
  <c r="E1296" i="14"/>
  <c r="E1297" i="14"/>
  <c r="E1298" i="14"/>
  <c r="E1299" i="14"/>
  <c r="E1300" i="14"/>
  <c r="E1301" i="14"/>
  <c r="E1302" i="14"/>
  <c r="E1303" i="14"/>
  <c r="E1304" i="14"/>
  <c r="E1305" i="14"/>
  <c r="E1306" i="14"/>
  <c r="E1307" i="14"/>
  <c r="E1308" i="14"/>
  <c r="E1309" i="14"/>
  <c r="E1310" i="14"/>
  <c r="E1311" i="14"/>
  <c r="E1312" i="14"/>
  <c r="E1313" i="14"/>
  <c r="E1314" i="14"/>
  <c r="E1315" i="14"/>
  <c r="E1316" i="14"/>
  <c r="E1317" i="14"/>
  <c r="E1318" i="14"/>
  <c r="E1319" i="14"/>
  <c r="E1320" i="14"/>
  <c r="E1321" i="14"/>
  <c r="E1322" i="14"/>
  <c r="E1323" i="14"/>
  <c r="E1324" i="14"/>
  <c r="E1325" i="14"/>
  <c r="E1326" i="14"/>
  <c r="Q23" i="17"/>
  <c r="K23" i="17"/>
  <c r="L23" i="17"/>
  <c r="M23" i="17"/>
  <c r="N23" i="17"/>
  <c r="O23" i="17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3" i="17"/>
  <c r="D8" i="15"/>
  <c r="M8" i="15"/>
  <c r="D9" i="15"/>
  <c r="M9" i="15"/>
  <c r="D10" i="15"/>
  <c r="M10" i="15"/>
  <c r="D11" i="15"/>
  <c r="M11" i="15"/>
  <c r="D12" i="15"/>
  <c r="M12" i="15"/>
  <c r="D13" i="15"/>
  <c r="M13" i="15"/>
  <c r="D14" i="15"/>
  <c r="M14" i="15"/>
  <c r="D15" i="15"/>
  <c r="M15" i="15"/>
  <c r="D16" i="15"/>
  <c r="M16" i="15"/>
  <c r="D17" i="15"/>
  <c r="M17" i="15"/>
  <c r="D18" i="15"/>
  <c r="M18" i="15"/>
  <c r="D19" i="15"/>
  <c r="M19" i="15"/>
  <c r="D20" i="15"/>
  <c r="M20" i="15"/>
  <c r="D21" i="15"/>
  <c r="M21" i="15"/>
  <c r="D22" i="15"/>
  <c r="M22" i="15"/>
  <c r="D23" i="15"/>
  <c r="M23" i="15"/>
  <c r="D24" i="15"/>
  <c r="M24" i="15"/>
  <c r="D25" i="15"/>
  <c r="M25" i="15"/>
  <c r="D26" i="15"/>
  <c r="M26" i="15"/>
  <c r="D27" i="15"/>
  <c r="M27" i="15"/>
  <c r="D28" i="15"/>
  <c r="M28" i="15"/>
  <c r="D29" i="15"/>
  <c r="M29" i="15"/>
  <c r="D30" i="15"/>
  <c r="M30" i="15"/>
  <c r="D31" i="15"/>
  <c r="M31" i="15"/>
  <c r="D32" i="15"/>
  <c r="M32" i="15"/>
  <c r="D33" i="15"/>
  <c r="M33" i="15"/>
  <c r="D34" i="15"/>
  <c r="M34" i="15"/>
  <c r="D35" i="15"/>
  <c r="M35" i="15"/>
  <c r="D36" i="15"/>
  <c r="M36" i="15"/>
  <c r="D37" i="15"/>
  <c r="M37" i="15"/>
  <c r="D38" i="15"/>
  <c r="M38" i="15"/>
  <c r="D39" i="15"/>
  <c r="M39" i="15"/>
  <c r="D40" i="15"/>
  <c r="M40" i="15"/>
  <c r="D41" i="15"/>
  <c r="M41" i="15"/>
  <c r="D42" i="15"/>
  <c r="M42" i="15"/>
  <c r="D43" i="15"/>
  <c r="M43" i="15"/>
  <c r="D44" i="15"/>
  <c r="M44" i="15"/>
  <c r="D45" i="15"/>
  <c r="M45" i="15"/>
  <c r="D46" i="15"/>
  <c r="M46" i="15"/>
  <c r="D47" i="15"/>
  <c r="M47" i="15"/>
  <c r="D48" i="15"/>
  <c r="M48" i="15"/>
  <c r="D49" i="15"/>
  <c r="M49" i="15"/>
  <c r="D50" i="15"/>
  <c r="M50" i="15"/>
  <c r="D51" i="15"/>
  <c r="M51" i="15"/>
  <c r="D52" i="15"/>
  <c r="M52" i="15"/>
  <c r="D53" i="15"/>
  <c r="M53" i="15"/>
  <c r="D54" i="15"/>
  <c r="M54" i="15"/>
  <c r="D55" i="15"/>
  <c r="M55" i="15"/>
  <c r="D56" i="15"/>
  <c r="M56" i="15"/>
  <c r="D57" i="15"/>
  <c r="M57" i="15"/>
  <c r="D58" i="15"/>
  <c r="M58" i="15"/>
  <c r="D59" i="15"/>
  <c r="M59" i="15"/>
  <c r="D60" i="15"/>
  <c r="M60" i="15"/>
  <c r="D61" i="15"/>
  <c r="M61" i="15"/>
  <c r="D62" i="15"/>
  <c r="M62" i="15"/>
  <c r="D63" i="15"/>
  <c r="M63" i="15"/>
  <c r="D64" i="15"/>
  <c r="M64" i="15"/>
  <c r="D65" i="15"/>
  <c r="M65" i="15"/>
  <c r="D66" i="15"/>
  <c r="M66" i="15"/>
  <c r="D67" i="15"/>
  <c r="M67" i="15"/>
  <c r="D68" i="15"/>
  <c r="M68" i="15"/>
  <c r="D69" i="15"/>
  <c r="M69" i="15"/>
  <c r="D70" i="15"/>
  <c r="M70" i="15"/>
  <c r="D71" i="15"/>
  <c r="M71" i="15"/>
  <c r="D72" i="15"/>
  <c r="M72" i="15"/>
  <c r="D73" i="15"/>
  <c r="M73" i="15"/>
  <c r="D74" i="15"/>
  <c r="M74" i="15"/>
  <c r="D75" i="15"/>
  <c r="M75" i="15"/>
  <c r="D76" i="15"/>
  <c r="M76" i="15"/>
  <c r="D77" i="15"/>
  <c r="M77" i="15"/>
  <c r="D78" i="15"/>
  <c r="M78" i="15"/>
  <c r="D79" i="15"/>
  <c r="M79" i="15"/>
  <c r="D80" i="15"/>
  <c r="M80" i="15"/>
  <c r="D81" i="15"/>
  <c r="M81" i="15"/>
  <c r="D82" i="15"/>
  <c r="M82" i="15"/>
  <c r="D83" i="15"/>
  <c r="M83" i="15"/>
  <c r="D84" i="15"/>
  <c r="M84" i="15"/>
  <c r="D85" i="15"/>
  <c r="M85" i="15"/>
  <c r="D86" i="15"/>
  <c r="M86" i="15"/>
  <c r="D87" i="15"/>
  <c r="M87" i="15"/>
  <c r="D88" i="15"/>
  <c r="M88" i="15"/>
  <c r="D89" i="15"/>
  <c r="M89" i="15"/>
  <c r="D90" i="15"/>
  <c r="M90" i="15"/>
  <c r="D91" i="15"/>
  <c r="M91" i="15"/>
  <c r="D92" i="15"/>
  <c r="M92" i="15"/>
  <c r="D93" i="15"/>
  <c r="M93" i="15"/>
  <c r="D94" i="15"/>
  <c r="M94" i="15"/>
  <c r="D95" i="15"/>
  <c r="M95" i="15"/>
  <c r="D96" i="15"/>
  <c r="M96" i="15"/>
  <c r="D97" i="15"/>
  <c r="M97" i="15"/>
  <c r="D98" i="15"/>
  <c r="M98" i="15"/>
  <c r="D99" i="15"/>
  <c r="M99" i="15"/>
  <c r="D100" i="15"/>
  <c r="M100" i="15"/>
  <c r="D101" i="15"/>
  <c r="M101" i="15"/>
  <c r="D102" i="15"/>
  <c r="M102" i="15"/>
  <c r="D103" i="15"/>
  <c r="M103" i="15"/>
  <c r="D104" i="15"/>
  <c r="M104" i="15"/>
  <c r="D105" i="15"/>
  <c r="M105" i="15"/>
  <c r="D106" i="15"/>
  <c r="M106" i="15"/>
  <c r="D107" i="15"/>
  <c r="M107" i="15"/>
  <c r="D108" i="15"/>
  <c r="M108" i="15"/>
  <c r="D109" i="15"/>
  <c r="M109" i="15"/>
  <c r="D110" i="15"/>
  <c r="M110" i="15"/>
  <c r="D111" i="15"/>
  <c r="M111" i="15"/>
  <c r="D112" i="15"/>
  <c r="M112" i="15"/>
  <c r="D113" i="15"/>
  <c r="M113" i="15"/>
  <c r="D114" i="15"/>
  <c r="M114" i="15"/>
  <c r="D115" i="15"/>
  <c r="M115" i="15"/>
  <c r="D116" i="15"/>
  <c r="M116" i="15"/>
  <c r="D117" i="15"/>
  <c r="M117" i="15"/>
  <c r="D118" i="15"/>
  <c r="M118" i="15"/>
  <c r="D119" i="15"/>
  <c r="M119" i="15"/>
  <c r="D120" i="15"/>
  <c r="M120" i="15"/>
  <c r="D121" i="15"/>
  <c r="M121" i="15"/>
  <c r="D122" i="15"/>
  <c r="M122" i="15"/>
  <c r="D123" i="15"/>
  <c r="M123" i="15"/>
  <c r="D124" i="15"/>
  <c r="M124" i="15"/>
  <c r="D125" i="15"/>
  <c r="M125" i="15"/>
  <c r="D126" i="15"/>
  <c r="M126" i="15"/>
  <c r="D127" i="15"/>
  <c r="M127" i="15"/>
  <c r="D128" i="15"/>
  <c r="M128" i="15"/>
  <c r="D129" i="15"/>
  <c r="M129" i="15"/>
  <c r="D130" i="15"/>
  <c r="M130" i="15"/>
  <c r="D131" i="15"/>
  <c r="M131" i="15"/>
  <c r="D132" i="15"/>
  <c r="M132" i="15"/>
  <c r="D133" i="15"/>
  <c r="M133" i="15"/>
  <c r="D134" i="15"/>
  <c r="M134" i="15"/>
  <c r="D135" i="15"/>
  <c r="M135" i="15"/>
  <c r="D136" i="15"/>
  <c r="M136" i="15"/>
  <c r="D137" i="15"/>
  <c r="M137" i="15"/>
  <c r="D138" i="15"/>
  <c r="M138" i="15"/>
  <c r="D139" i="15"/>
  <c r="M139" i="15"/>
  <c r="D140" i="15"/>
  <c r="M140" i="15"/>
  <c r="D141" i="15"/>
  <c r="M141" i="15"/>
  <c r="D142" i="15"/>
  <c r="M142" i="15"/>
  <c r="D143" i="15"/>
  <c r="M143" i="15"/>
  <c r="D144" i="15"/>
  <c r="M144" i="15"/>
  <c r="D145" i="15"/>
  <c r="M145" i="15"/>
  <c r="D146" i="15"/>
  <c r="M146" i="15"/>
  <c r="D147" i="15"/>
  <c r="M147" i="15"/>
  <c r="D148" i="15"/>
  <c r="M148" i="15"/>
  <c r="D149" i="15"/>
  <c r="M149" i="15"/>
  <c r="D150" i="15"/>
  <c r="M150" i="15"/>
  <c r="D151" i="15"/>
  <c r="M151" i="15"/>
  <c r="D152" i="15"/>
  <c r="M152" i="15"/>
  <c r="D153" i="15"/>
  <c r="M153" i="15"/>
  <c r="D154" i="15"/>
  <c r="M154" i="15"/>
  <c r="D155" i="15"/>
  <c r="M155" i="15"/>
  <c r="D156" i="15"/>
  <c r="M156" i="15"/>
  <c r="D157" i="15"/>
  <c r="M157" i="15"/>
  <c r="D158" i="15"/>
  <c r="M158" i="15"/>
  <c r="D159" i="15"/>
  <c r="M159" i="15"/>
  <c r="D160" i="15"/>
  <c r="M160" i="15"/>
  <c r="D161" i="15"/>
  <c r="M161" i="15"/>
  <c r="D162" i="15"/>
  <c r="M162" i="15"/>
  <c r="D163" i="15"/>
  <c r="M163" i="15"/>
  <c r="D164" i="15"/>
  <c r="M164" i="15"/>
  <c r="D165" i="15"/>
  <c r="M165" i="15"/>
  <c r="D166" i="15"/>
  <c r="M166" i="15"/>
  <c r="D167" i="15"/>
  <c r="M167" i="15"/>
  <c r="D168" i="15"/>
  <c r="M168" i="15"/>
  <c r="D169" i="15"/>
  <c r="M169" i="15"/>
  <c r="D170" i="15"/>
  <c r="M170" i="15"/>
  <c r="D171" i="15"/>
  <c r="M171" i="15"/>
  <c r="D172" i="15"/>
  <c r="M172" i="15"/>
  <c r="D173" i="15"/>
  <c r="M173" i="15"/>
  <c r="D174" i="15"/>
  <c r="M174" i="15"/>
  <c r="D175" i="15"/>
  <c r="M175" i="15"/>
  <c r="D176" i="15"/>
  <c r="M176" i="15"/>
  <c r="D177" i="15"/>
  <c r="M177" i="15"/>
  <c r="D178" i="15"/>
  <c r="M178" i="15"/>
  <c r="D179" i="15"/>
  <c r="M179" i="15"/>
  <c r="D180" i="15"/>
  <c r="M180" i="15"/>
  <c r="D181" i="15"/>
  <c r="M181" i="15"/>
  <c r="D182" i="15"/>
  <c r="M182" i="15"/>
  <c r="D183" i="15"/>
  <c r="M183" i="15"/>
  <c r="D184" i="15"/>
  <c r="M184" i="15"/>
  <c r="D185" i="15"/>
  <c r="M185" i="15"/>
  <c r="D186" i="15"/>
  <c r="M186" i="15"/>
  <c r="D187" i="15"/>
  <c r="M187" i="15"/>
  <c r="D188" i="15"/>
  <c r="M188" i="15"/>
  <c r="D189" i="15"/>
  <c r="M189" i="15"/>
  <c r="D190" i="15"/>
  <c r="M190" i="15"/>
  <c r="D191" i="15"/>
  <c r="M191" i="15"/>
  <c r="D192" i="15"/>
  <c r="M192" i="15"/>
  <c r="D193" i="15"/>
  <c r="M193" i="15"/>
  <c r="D194" i="15"/>
  <c r="M194" i="15"/>
  <c r="D195" i="15"/>
  <c r="M195" i="15"/>
  <c r="D196" i="15"/>
  <c r="M196" i="15"/>
  <c r="D197" i="15"/>
  <c r="M197" i="15"/>
  <c r="D198" i="15"/>
  <c r="M198" i="15"/>
  <c r="D199" i="15"/>
  <c r="M199" i="15"/>
  <c r="D200" i="15"/>
  <c r="M200" i="15"/>
  <c r="D201" i="15"/>
  <c r="M201" i="15"/>
  <c r="D202" i="15"/>
  <c r="M202" i="15"/>
  <c r="D203" i="15"/>
  <c r="M203" i="15"/>
  <c r="D204" i="15"/>
  <c r="M204" i="15"/>
  <c r="D205" i="15"/>
  <c r="M205" i="15"/>
  <c r="D206" i="15"/>
  <c r="M206" i="15"/>
  <c r="D207" i="15"/>
  <c r="M207" i="15"/>
  <c r="D208" i="15"/>
  <c r="M208" i="15"/>
  <c r="D209" i="15"/>
  <c r="M209" i="15"/>
  <c r="D210" i="15"/>
  <c r="M210" i="15"/>
  <c r="D211" i="15"/>
  <c r="M211" i="15"/>
  <c r="D212" i="15"/>
  <c r="M212" i="15"/>
  <c r="D213" i="15"/>
  <c r="M213" i="15"/>
  <c r="D214" i="15"/>
  <c r="M214" i="15"/>
  <c r="D215" i="15"/>
  <c r="M215" i="15"/>
  <c r="D216" i="15"/>
  <c r="M216" i="15"/>
  <c r="D217" i="15"/>
  <c r="M217" i="15"/>
  <c r="D218" i="15"/>
  <c r="M218" i="15"/>
  <c r="D219" i="15"/>
  <c r="M219" i="15"/>
  <c r="D220" i="15"/>
  <c r="M220" i="15"/>
  <c r="D221" i="15"/>
  <c r="M221" i="15"/>
  <c r="D222" i="15"/>
  <c r="M222" i="15"/>
  <c r="D223" i="15"/>
  <c r="M223" i="15"/>
  <c r="D224" i="15"/>
  <c r="M224" i="15"/>
  <c r="D225" i="15"/>
  <c r="M225" i="15"/>
  <c r="D226" i="15"/>
  <c r="M226" i="15"/>
  <c r="D227" i="15"/>
  <c r="M227" i="15"/>
  <c r="D228" i="15"/>
  <c r="M228" i="15"/>
  <c r="D229" i="15"/>
  <c r="M229" i="15"/>
  <c r="D230" i="15"/>
  <c r="M230" i="15"/>
  <c r="D231" i="15"/>
  <c r="M231" i="15"/>
  <c r="D232" i="15"/>
  <c r="M232" i="15"/>
  <c r="D233" i="15"/>
  <c r="M233" i="15"/>
  <c r="D234" i="15"/>
  <c r="M234" i="15"/>
  <c r="D235" i="15"/>
  <c r="M235" i="15"/>
  <c r="D236" i="15"/>
  <c r="M236" i="15"/>
  <c r="D237" i="15"/>
  <c r="M237" i="15"/>
  <c r="D238" i="15"/>
  <c r="M238" i="15"/>
  <c r="D239" i="15"/>
  <c r="M239" i="15"/>
  <c r="D240" i="15"/>
  <c r="M240" i="15"/>
  <c r="D241" i="15"/>
  <c r="M241" i="15"/>
  <c r="D242" i="15"/>
  <c r="M242" i="15"/>
  <c r="D243" i="15"/>
  <c r="M243" i="15"/>
  <c r="D244" i="15"/>
  <c r="M244" i="15"/>
  <c r="D245" i="15"/>
  <c r="M245" i="15"/>
  <c r="D246" i="15"/>
  <c r="M246" i="15"/>
  <c r="D247" i="15"/>
  <c r="M247" i="15"/>
  <c r="D248" i="15"/>
  <c r="M248" i="15"/>
  <c r="D249" i="15"/>
  <c r="M249" i="15"/>
  <c r="D250" i="15"/>
  <c r="M250" i="15"/>
  <c r="D251" i="15"/>
  <c r="M251" i="15"/>
  <c r="D252" i="15"/>
  <c r="M252" i="15"/>
  <c r="D253" i="15"/>
  <c r="M253" i="15"/>
  <c r="D254" i="15"/>
  <c r="M254" i="15"/>
  <c r="D255" i="15"/>
  <c r="M255" i="15"/>
  <c r="D256" i="15"/>
  <c r="M256" i="15"/>
  <c r="D257" i="15"/>
  <c r="M257" i="15"/>
  <c r="D258" i="15"/>
  <c r="M258" i="15"/>
  <c r="D259" i="15"/>
  <c r="M259" i="15"/>
  <c r="D260" i="15"/>
  <c r="M260" i="15"/>
  <c r="D261" i="15"/>
  <c r="M261" i="15"/>
  <c r="D262" i="15"/>
  <c r="M262" i="15"/>
  <c r="D263" i="15"/>
  <c r="M263" i="15"/>
  <c r="D264" i="15"/>
  <c r="M264" i="15"/>
  <c r="D265" i="15"/>
  <c r="M265" i="15"/>
  <c r="D266" i="15"/>
  <c r="M266" i="15"/>
  <c r="D267" i="15"/>
  <c r="M267" i="15"/>
  <c r="D268" i="15"/>
  <c r="M268" i="15"/>
  <c r="D269" i="15"/>
  <c r="M269" i="15"/>
  <c r="D270" i="15"/>
  <c r="M270" i="15"/>
  <c r="D271" i="15"/>
  <c r="M271" i="15"/>
  <c r="D272" i="15"/>
  <c r="M272" i="15"/>
  <c r="D273" i="15"/>
  <c r="M273" i="15"/>
  <c r="D274" i="15"/>
  <c r="M274" i="15"/>
  <c r="D275" i="15"/>
  <c r="M275" i="15"/>
  <c r="D276" i="15"/>
  <c r="M276" i="15"/>
  <c r="D277" i="15"/>
  <c r="M277" i="15"/>
  <c r="D278" i="15"/>
  <c r="M278" i="15"/>
  <c r="D279" i="15"/>
  <c r="M279" i="15"/>
  <c r="D280" i="15"/>
  <c r="M280" i="15"/>
  <c r="D281" i="15"/>
  <c r="M281" i="15"/>
  <c r="D282" i="15"/>
  <c r="M282" i="15"/>
  <c r="D283" i="15"/>
  <c r="M283" i="15"/>
  <c r="D284" i="15"/>
  <c r="M284" i="15"/>
  <c r="D285" i="15"/>
  <c r="M285" i="15"/>
  <c r="D286" i="15"/>
  <c r="M286" i="15"/>
  <c r="D287" i="15"/>
  <c r="M287" i="15"/>
  <c r="D288" i="15"/>
  <c r="M288" i="15"/>
  <c r="D289" i="15"/>
  <c r="M289" i="15"/>
  <c r="D290" i="15"/>
  <c r="M290" i="15"/>
  <c r="D291" i="15"/>
  <c r="M291" i="15"/>
  <c r="D292" i="15"/>
  <c r="M292" i="15"/>
  <c r="D293" i="15"/>
  <c r="M293" i="15"/>
  <c r="D294" i="15"/>
  <c r="M294" i="15"/>
  <c r="D295" i="15"/>
  <c r="M295" i="15"/>
  <c r="D296" i="15"/>
  <c r="M296" i="15"/>
  <c r="D297" i="15"/>
  <c r="M297" i="15"/>
  <c r="D298" i="15"/>
  <c r="M298" i="15"/>
  <c r="D299" i="15"/>
  <c r="M299" i="15"/>
  <c r="D300" i="15"/>
  <c r="M300" i="15"/>
  <c r="D301" i="15"/>
  <c r="M301" i="15"/>
  <c r="D302" i="15"/>
  <c r="M302" i="15"/>
  <c r="D303" i="15"/>
  <c r="M303" i="15"/>
  <c r="D304" i="15"/>
  <c r="M304" i="15"/>
  <c r="D305" i="15"/>
  <c r="M305" i="15"/>
  <c r="D306" i="15"/>
  <c r="M306" i="15"/>
  <c r="D307" i="15"/>
  <c r="M307" i="15"/>
  <c r="D308" i="15"/>
  <c r="M308" i="15"/>
  <c r="D309" i="15"/>
  <c r="M309" i="15"/>
  <c r="D310" i="15"/>
  <c r="M310" i="15"/>
  <c r="D311" i="15"/>
  <c r="M311" i="15"/>
  <c r="D312" i="15"/>
  <c r="M312" i="15"/>
  <c r="D313" i="15"/>
  <c r="M313" i="15"/>
  <c r="D314" i="15"/>
  <c r="M314" i="15"/>
  <c r="D315" i="15"/>
  <c r="M315" i="15"/>
  <c r="D316" i="15"/>
  <c r="M316" i="15"/>
  <c r="D317" i="15"/>
  <c r="M317" i="15"/>
  <c r="D318" i="15"/>
  <c r="M318" i="15"/>
  <c r="D319" i="15"/>
  <c r="M319" i="15"/>
  <c r="D320" i="15"/>
  <c r="M320" i="15"/>
  <c r="D321" i="15"/>
  <c r="M321" i="15"/>
  <c r="D322" i="15"/>
  <c r="M322" i="15"/>
  <c r="D323" i="15"/>
  <c r="M323" i="15"/>
  <c r="D324" i="15"/>
  <c r="M324" i="15"/>
  <c r="D325" i="15"/>
  <c r="M325" i="15"/>
  <c r="D326" i="15"/>
  <c r="M326" i="15"/>
  <c r="D327" i="15"/>
  <c r="M327" i="15"/>
  <c r="D328" i="15"/>
  <c r="M328" i="15"/>
  <c r="D329" i="15"/>
  <c r="M329" i="15"/>
  <c r="D330" i="15"/>
  <c r="M330" i="15"/>
  <c r="D331" i="15"/>
  <c r="M331" i="15"/>
  <c r="D332" i="15"/>
  <c r="M332" i="15"/>
  <c r="D333" i="15"/>
  <c r="M333" i="15"/>
  <c r="D334" i="15"/>
  <c r="M334" i="15"/>
  <c r="D335" i="15"/>
  <c r="M335" i="15"/>
  <c r="D336" i="15"/>
  <c r="M336" i="15"/>
  <c r="D337" i="15"/>
  <c r="M337" i="15"/>
  <c r="D338" i="15"/>
  <c r="M338" i="15"/>
  <c r="D339" i="15"/>
  <c r="M339" i="15"/>
  <c r="D340" i="15"/>
  <c r="M340" i="15"/>
  <c r="D341" i="15"/>
  <c r="M341" i="15"/>
  <c r="D342" i="15"/>
  <c r="M342" i="15"/>
  <c r="D343" i="15"/>
  <c r="M343" i="15"/>
  <c r="D344" i="15"/>
  <c r="M344" i="15"/>
  <c r="D345" i="15"/>
  <c r="M345" i="15"/>
  <c r="D346" i="15"/>
  <c r="M346" i="15"/>
  <c r="D347" i="15"/>
  <c r="M347" i="15"/>
  <c r="D348" i="15"/>
  <c r="M348" i="15"/>
  <c r="D349" i="15"/>
  <c r="M349" i="15"/>
  <c r="D350" i="15"/>
  <c r="M350" i="15"/>
  <c r="D351" i="15"/>
  <c r="M351" i="15"/>
  <c r="D352" i="15"/>
  <c r="M352" i="15"/>
  <c r="D353" i="15"/>
  <c r="M353" i="15"/>
  <c r="D354" i="15"/>
  <c r="M354" i="15"/>
  <c r="D355" i="15"/>
  <c r="M355" i="15"/>
  <c r="D356" i="15"/>
  <c r="M356" i="15"/>
  <c r="D357" i="15"/>
  <c r="M357" i="15"/>
  <c r="D358" i="15"/>
  <c r="M358" i="15"/>
  <c r="D359" i="15"/>
  <c r="M359" i="15"/>
  <c r="D360" i="15"/>
  <c r="M360" i="15"/>
  <c r="D361" i="15"/>
  <c r="M361" i="15"/>
  <c r="D362" i="15"/>
  <c r="M362" i="15"/>
  <c r="D363" i="15"/>
  <c r="M363" i="15"/>
  <c r="D364" i="15"/>
  <c r="M364" i="15"/>
  <c r="D365" i="15"/>
  <c r="M365" i="15"/>
  <c r="D366" i="15"/>
  <c r="M366" i="15"/>
  <c r="D367" i="15"/>
  <c r="M367" i="15"/>
  <c r="D368" i="15"/>
  <c r="M368" i="15"/>
  <c r="D369" i="15"/>
  <c r="M369" i="15"/>
  <c r="D370" i="15"/>
  <c r="M370" i="15"/>
  <c r="D371" i="15"/>
  <c r="M371" i="15"/>
  <c r="D372" i="15"/>
  <c r="M372" i="15"/>
  <c r="D373" i="15"/>
  <c r="M373" i="15"/>
  <c r="D374" i="15"/>
  <c r="M374" i="15"/>
  <c r="D375" i="15"/>
  <c r="M375" i="15"/>
  <c r="D376" i="15"/>
  <c r="M376" i="15"/>
  <c r="D377" i="15"/>
  <c r="M377" i="15"/>
  <c r="D378" i="15"/>
  <c r="M378" i="15"/>
  <c r="D379" i="15"/>
  <c r="M379" i="15"/>
  <c r="D380" i="15"/>
  <c r="M380" i="15"/>
  <c r="D381" i="15"/>
  <c r="M381" i="15"/>
  <c r="D382" i="15"/>
  <c r="M382" i="15"/>
  <c r="D383" i="15"/>
  <c r="M383" i="15"/>
  <c r="D384" i="15"/>
  <c r="M384" i="15"/>
  <c r="D385" i="15"/>
  <c r="M385" i="15"/>
  <c r="D386" i="15"/>
  <c r="M386" i="15"/>
  <c r="D387" i="15"/>
  <c r="M387" i="15"/>
  <c r="D388" i="15"/>
  <c r="M388" i="15"/>
  <c r="D389" i="15"/>
  <c r="M389" i="15"/>
  <c r="D390" i="15"/>
  <c r="M390" i="15"/>
  <c r="D391" i="15"/>
  <c r="M391" i="15"/>
  <c r="D392" i="15"/>
  <c r="M392" i="15"/>
  <c r="D393" i="15"/>
  <c r="M393" i="15"/>
  <c r="D394" i="15"/>
  <c r="M394" i="15"/>
  <c r="D395" i="15"/>
  <c r="M395" i="15"/>
  <c r="D396" i="15"/>
  <c r="M396" i="15"/>
  <c r="D397" i="15"/>
  <c r="M397" i="15"/>
  <c r="D398" i="15"/>
  <c r="M398" i="15"/>
  <c r="D399" i="15"/>
  <c r="M399" i="15"/>
  <c r="D400" i="15"/>
  <c r="M400" i="15"/>
  <c r="D401" i="15"/>
  <c r="M401" i="15"/>
  <c r="D402" i="15"/>
  <c r="M402" i="15"/>
  <c r="D403" i="15"/>
  <c r="M403" i="15"/>
  <c r="D404" i="15"/>
  <c r="M404" i="15"/>
  <c r="D405" i="15"/>
  <c r="M405" i="15"/>
  <c r="D406" i="15"/>
  <c r="M406" i="15"/>
  <c r="M7" i="15"/>
  <c r="D8" i="14"/>
  <c r="M8" i="14"/>
  <c r="D9" i="14"/>
  <c r="M9" i="14"/>
  <c r="D10" i="14"/>
  <c r="M10" i="14"/>
  <c r="D11" i="14"/>
  <c r="M11" i="14"/>
  <c r="D12" i="14"/>
  <c r="M12" i="14"/>
  <c r="D13" i="14"/>
  <c r="M13" i="14"/>
  <c r="D14" i="14"/>
  <c r="M14" i="14"/>
  <c r="D15" i="14"/>
  <c r="M15" i="14"/>
  <c r="D16" i="14"/>
  <c r="M16" i="14"/>
  <c r="D17" i="14"/>
  <c r="M17" i="14"/>
  <c r="D18" i="14"/>
  <c r="M18" i="14"/>
  <c r="D19" i="14"/>
  <c r="M19" i="14"/>
  <c r="D20" i="14"/>
  <c r="M20" i="14"/>
  <c r="D21" i="14"/>
  <c r="M21" i="14"/>
  <c r="D22" i="14"/>
  <c r="M22" i="14"/>
  <c r="D23" i="14"/>
  <c r="M23" i="14"/>
  <c r="D24" i="14"/>
  <c r="M24" i="14"/>
  <c r="D25" i="14"/>
  <c r="M25" i="14"/>
  <c r="D26" i="14"/>
  <c r="M26" i="14"/>
  <c r="D27" i="14"/>
  <c r="M27" i="14"/>
  <c r="D28" i="14"/>
  <c r="M28" i="14"/>
  <c r="D29" i="14"/>
  <c r="M29" i="14"/>
  <c r="D30" i="14"/>
  <c r="M30" i="14"/>
  <c r="D31" i="14"/>
  <c r="M31" i="14"/>
  <c r="D32" i="14"/>
  <c r="M32" i="14"/>
  <c r="D33" i="14"/>
  <c r="M33" i="14"/>
  <c r="D34" i="14"/>
  <c r="M34" i="14"/>
  <c r="D35" i="14"/>
  <c r="M35" i="14"/>
  <c r="D36" i="14"/>
  <c r="M36" i="14"/>
  <c r="D37" i="14"/>
  <c r="M37" i="14"/>
  <c r="D38" i="14"/>
  <c r="M38" i="14"/>
  <c r="D39" i="14"/>
  <c r="M39" i="14"/>
  <c r="D40" i="14"/>
  <c r="M40" i="14"/>
  <c r="D41" i="14"/>
  <c r="M41" i="14"/>
  <c r="D42" i="14"/>
  <c r="M42" i="14"/>
  <c r="D43" i="14"/>
  <c r="M43" i="14"/>
  <c r="D44" i="14"/>
  <c r="M44" i="14"/>
  <c r="D45" i="14"/>
  <c r="M45" i="14"/>
  <c r="D46" i="14"/>
  <c r="M46" i="14"/>
  <c r="D47" i="14"/>
  <c r="M47" i="14"/>
  <c r="D48" i="14"/>
  <c r="M48" i="14"/>
  <c r="D49" i="14"/>
  <c r="M49" i="14"/>
  <c r="D50" i="14"/>
  <c r="M50" i="14"/>
  <c r="D51" i="14"/>
  <c r="M51" i="14"/>
  <c r="D52" i="14"/>
  <c r="M52" i="14"/>
  <c r="D53" i="14"/>
  <c r="M53" i="14"/>
  <c r="D54" i="14"/>
  <c r="M54" i="14"/>
  <c r="D55" i="14"/>
  <c r="M55" i="14"/>
  <c r="D56" i="14"/>
  <c r="M56" i="14"/>
  <c r="D57" i="14"/>
  <c r="M57" i="14"/>
  <c r="D58" i="14"/>
  <c r="M58" i="14"/>
  <c r="D59" i="14"/>
  <c r="M59" i="14"/>
  <c r="D60" i="14"/>
  <c r="M60" i="14"/>
  <c r="D61" i="14"/>
  <c r="M61" i="14"/>
  <c r="D62" i="14"/>
  <c r="M62" i="14"/>
  <c r="D63" i="14"/>
  <c r="M63" i="14"/>
  <c r="D64" i="14"/>
  <c r="M64" i="14"/>
  <c r="D65" i="14"/>
  <c r="M65" i="14"/>
  <c r="D66" i="14"/>
  <c r="M66" i="14"/>
  <c r="D67" i="14"/>
  <c r="M67" i="14"/>
  <c r="D68" i="14"/>
  <c r="M68" i="14"/>
  <c r="D69" i="14"/>
  <c r="M69" i="14"/>
  <c r="D70" i="14"/>
  <c r="M70" i="14"/>
  <c r="D71" i="14"/>
  <c r="M71" i="14"/>
  <c r="D72" i="14"/>
  <c r="M72" i="14"/>
  <c r="D73" i="14"/>
  <c r="M73" i="14"/>
  <c r="D74" i="14"/>
  <c r="M74" i="14"/>
  <c r="D75" i="14"/>
  <c r="M75" i="14"/>
  <c r="D76" i="14"/>
  <c r="M76" i="14"/>
  <c r="D77" i="14"/>
  <c r="M77" i="14"/>
  <c r="D78" i="14"/>
  <c r="M78" i="14"/>
  <c r="D79" i="14"/>
  <c r="M79" i="14"/>
  <c r="D80" i="14"/>
  <c r="M80" i="14"/>
  <c r="D81" i="14"/>
  <c r="M81" i="14"/>
  <c r="D82" i="14"/>
  <c r="M82" i="14"/>
  <c r="D83" i="14"/>
  <c r="M83" i="14"/>
  <c r="D84" i="14"/>
  <c r="M84" i="14"/>
  <c r="D85" i="14"/>
  <c r="M85" i="14"/>
  <c r="D86" i="14"/>
  <c r="M86" i="14"/>
  <c r="D87" i="14"/>
  <c r="M87" i="14"/>
  <c r="D88" i="14"/>
  <c r="M88" i="14"/>
  <c r="D89" i="14"/>
  <c r="M89" i="14"/>
  <c r="D90" i="14"/>
  <c r="M90" i="14"/>
  <c r="D91" i="14"/>
  <c r="M91" i="14"/>
  <c r="D92" i="14"/>
  <c r="M92" i="14"/>
  <c r="D93" i="14"/>
  <c r="M93" i="14"/>
  <c r="D94" i="14"/>
  <c r="M94" i="14"/>
  <c r="D95" i="14"/>
  <c r="M95" i="14"/>
  <c r="D96" i="14"/>
  <c r="M96" i="14"/>
  <c r="D97" i="14"/>
  <c r="M97" i="14"/>
  <c r="D98" i="14"/>
  <c r="M98" i="14"/>
  <c r="D99" i="14"/>
  <c r="M99" i="14"/>
  <c r="D100" i="14"/>
  <c r="M100" i="14"/>
  <c r="D101" i="14"/>
  <c r="M101" i="14"/>
  <c r="D102" i="14"/>
  <c r="M102" i="14"/>
  <c r="D103" i="14"/>
  <c r="M103" i="14"/>
  <c r="D104" i="14"/>
  <c r="M104" i="14"/>
  <c r="D105" i="14"/>
  <c r="M105" i="14"/>
  <c r="D106" i="14"/>
  <c r="M106" i="14"/>
  <c r="D107" i="14"/>
  <c r="M107" i="14"/>
  <c r="D108" i="14"/>
  <c r="M108" i="14"/>
  <c r="D109" i="14"/>
  <c r="M109" i="14"/>
  <c r="D110" i="14"/>
  <c r="M110" i="14"/>
  <c r="D111" i="14"/>
  <c r="M111" i="14"/>
  <c r="D112" i="14"/>
  <c r="M112" i="14"/>
  <c r="D113" i="14"/>
  <c r="M113" i="14"/>
  <c r="D114" i="14"/>
  <c r="M114" i="14"/>
  <c r="D115" i="14"/>
  <c r="M115" i="14"/>
  <c r="D116" i="14"/>
  <c r="M116" i="14"/>
  <c r="D117" i="14"/>
  <c r="M117" i="14"/>
  <c r="D118" i="14"/>
  <c r="M118" i="14"/>
  <c r="D119" i="14"/>
  <c r="M119" i="14"/>
  <c r="D120" i="14"/>
  <c r="M120" i="14"/>
  <c r="D121" i="14"/>
  <c r="M121" i="14"/>
  <c r="D122" i="14"/>
  <c r="M122" i="14"/>
  <c r="D123" i="14"/>
  <c r="M123" i="14"/>
  <c r="D124" i="14"/>
  <c r="M124" i="14"/>
  <c r="D125" i="14"/>
  <c r="M125" i="14"/>
  <c r="D126" i="14"/>
  <c r="M126" i="14"/>
  <c r="D127" i="14"/>
  <c r="M127" i="14"/>
  <c r="D128" i="14"/>
  <c r="M128" i="14"/>
  <c r="D129" i="14"/>
  <c r="M129" i="14"/>
  <c r="D130" i="14"/>
  <c r="M130" i="14"/>
  <c r="D131" i="14"/>
  <c r="M131" i="14"/>
  <c r="D132" i="14"/>
  <c r="M132" i="14"/>
  <c r="D133" i="14"/>
  <c r="M133" i="14"/>
  <c r="D134" i="14"/>
  <c r="M134" i="14"/>
  <c r="D135" i="14"/>
  <c r="M135" i="14"/>
  <c r="D136" i="14"/>
  <c r="M136" i="14"/>
  <c r="D137" i="14"/>
  <c r="M137" i="14"/>
  <c r="D138" i="14"/>
  <c r="M138" i="14"/>
  <c r="D139" i="14"/>
  <c r="M139" i="14"/>
  <c r="D140" i="14"/>
  <c r="M140" i="14"/>
  <c r="D141" i="14"/>
  <c r="M141" i="14"/>
  <c r="D142" i="14"/>
  <c r="M142" i="14"/>
  <c r="D143" i="14"/>
  <c r="M143" i="14"/>
  <c r="D144" i="14"/>
  <c r="M144" i="14"/>
  <c r="D145" i="14"/>
  <c r="M145" i="14"/>
  <c r="D146" i="14"/>
  <c r="M146" i="14"/>
  <c r="D147" i="14"/>
  <c r="M147" i="14"/>
  <c r="D148" i="14"/>
  <c r="M148" i="14"/>
  <c r="D149" i="14"/>
  <c r="M149" i="14"/>
  <c r="D150" i="14"/>
  <c r="M150" i="14"/>
  <c r="D151" i="14"/>
  <c r="M151" i="14"/>
  <c r="D152" i="14"/>
  <c r="M152" i="14"/>
  <c r="D153" i="14"/>
  <c r="M153" i="14"/>
  <c r="D154" i="14"/>
  <c r="M154" i="14"/>
  <c r="D155" i="14"/>
  <c r="M155" i="14"/>
  <c r="D156" i="14"/>
  <c r="M156" i="14"/>
  <c r="D157" i="14"/>
  <c r="M157" i="14"/>
  <c r="D158" i="14"/>
  <c r="M158" i="14"/>
  <c r="D159" i="14"/>
  <c r="M159" i="14"/>
  <c r="D160" i="14"/>
  <c r="M160" i="14"/>
  <c r="D161" i="14"/>
  <c r="M161" i="14"/>
  <c r="D162" i="14"/>
  <c r="M162" i="14"/>
  <c r="D163" i="14"/>
  <c r="M163" i="14"/>
  <c r="D164" i="14"/>
  <c r="M164" i="14"/>
  <c r="D165" i="14"/>
  <c r="M165" i="14"/>
  <c r="D166" i="14"/>
  <c r="M166" i="14"/>
  <c r="D167" i="14"/>
  <c r="M167" i="14"/>
  <c r="D168" i="14"/>
  <c r="M168" i="14"/>
  <c r="D169" i="14"/>
  <c r="M169" i="14"/>
  <c r="D170" i="14"/>
  <c r="M170" i="14"/>
  <c r="D171" i="14"/>
  <c r="M171" i="14"/>
  <c r="D172" i="14"/>
  <c r="M172" i="14"/>
  <c r="D173" i="14"/>
  <c r="M173" i="14"/>
  <c r="D174" i="14"/>
  <c r="M174" i="14"/>
  <c r="D175" i="14"/>
  <c r="M175" i="14"/>
  <c r="D176" i="14"/>
  <c r="M176" i="14"/>
  <c r="D177" i="14"/>
  <c r="M177" i="14"/>
  <c r="D178" i="14"/>
  <c r="M178" i="14"/>
  <c r="D179" i="14"/>
  <c r="M179" i="14"/>
  <c r="D180" i="14"/>
  <c r="M180" i="14"/>
  <c r="D181" i="14"/>
  <c r="M181" i="14"/>
  <c r="D182" i="14"/>
  <c r="M182" i="14"/>
  <c r="D183" i="14"/>
  <c r="M183" i="14"/>
  <c r="D184" i="14"/>
  <c r="M184" i="14"/>
  <c r="D185" i="14"/>
  <c r="M185" i="14"/>
  <c r="D186" i="14"/>
  <c r="M186" i="14"/>
  <c r="D187" i="14"/>
  <c r="M187" i="14"/>
  <c r="D188" i="14"/>
  <c r="M188" i="14"/>
  <c r="D189" i="14"/>
  <c r="M189" i="14"/>
  <c r="D190" i="14"/>
  <c r="M190" i="14"/>
  <c r="D191" i="14"/>
  <c r="M191" i="14"/>
  <c r="D192" i="14"/>
  <c r="M192" i="14"/>
  <c r="D193" i="14"/>
  <c r="M193" i="14"/>
  <c r="D194" i="14"/>
  <c r="M194" i="14"/>
  <c r="D195" i="14"/>
  <c r="M195" i="14"/>
  <c r="D196" i="14"/>
  <c r="M196" i="14"/>
  <c r="D197" i="14"/>
  <c r="M197" i="14"/>
  <c r="D198" i="14"/>
  <c r="M198" i="14"/>
  <c r="D199" i="14"/>
  <c r="M199" i="14"/>
  <c r="D200" i="14"/>
  <c r="M200" i="14"/>
  <c r="D201" i="14"/>
  <c r="M201" i="14"/>
  <c r="D202" i="14"/>
  <c r="M202" i="14"/>
  <c r="D203" i="14"/>
  <c r="M203" i="14"/>
  <c r="D204" i="14"/>
  <c r="M204" i="14"/>
  <c r="D205" i="14"/>
  <c r="M205" i="14"/>
  <c r="D206" i="14"/>
  <c r="M206" i="14"/>
  <c r="D207" i="14"/>
  <c r="M207" i="14"/>
  <c r="D208" i="14"/>
  <c r="M208" i="14"/>
  <c r="D209" i="14"/>
  <c r="M209" i="14"/>
  <c r="D210" i="14"/>
  <c r="M210" i="14"/>
  <c r="D211" i="14"/>
  <c r="M211" i="14"/>
  <c r="D212" i="14"/>
  <c r="M212" i="14"/>
  <c r="D213" i="14"/>
  <c r="M213" i="14"/>
  <c r="D214" i="14"/>
  <c r="M214" i="14"/>
  <c r="D215" i="14"/>
  <c r="M215" i="14"/>
  <c r="D216" i="14"/>
  <c r="M216" i="14"/>
  <c r="D217" i="14"/>
  <c r="M217" i="14"/>
  <c r="D218" i="14"/>
  <c r="M218" i="14"/>
  <c r="D219" i="14"/>
  <c r="M219" i="14"/>
  <c r="D220" i="14"/>
  <c r="M220" i="14"/>
  <c r="D221" i="14"/>
  <c r="M221" i="14"/>
  <c r="D222" i="14"/>
  <c r="M222" i="14"/>
  <c r="D223" i="14"/>
  <c r="M223" i="14"/>
  <c r="D224" i="14"/>
  <c r="M224" i="14"/>
  <c r="D225" i="14"/>
  <c r="M225" i="14"/>
  <c r="D226" i="14"/>
  <c r="M226" i="14"/>
  <c r="D227" i="14"/>
  <c r="M227" i="14"/>
  <c r="D228" i="14"/>
  <c r="M228" i="14"/>
  <c r="D229" i="14"/>
  <c r="M229" i="14"/>
  <c r="D230" i="14"/>
  <c r="M230" i="14"/>
  <c r="D231" i="14"/>
  <c r="M231" i="14"/>
  <c r="D232" i="14"/>
  <c r="M232" i="14"/>
  <c r="D233" i="14"/>
  <c r="M233" i="14"/>
  <c r="D234" i="14"/>
  <c r="M234" i="14"/>
  <c r="D235" i="14"/>
  <c r="M235" i="14"/>
  <c r="D236" i="14"/>
  <c r="M236" i="14"/>
  <c r="D237" i="14"/>
  <c r="M237" i="14"/>
  <c r="D238" i="14"/>
  <c r="M238" i="14"/>
  <c r="D239" i="14"/>
  <c r="M239" i="14"/>
  <c r="D240" i="14"/>
  <c r="M240" i="14"/>
  <c r="D241" i="14"/>
  <c r="M241" i="14"/>
  <c r="D242" i="14"/>
  <c r="M242" i="14"/>
  <c r="D243" i="14"/>
  <c r="M243" i="14"/>
  <c r="D244" i="14"/>
  <c r="M244" i="14"/>
  <c r="D245" i="14"/>
  <c r="M245" i="14"/>
  <c r="D246" i="14"/>
  <c r="M246" i="14"/>
  <c r="D247" i="14"/>
  <c r="M247" i="14"/>
  <c r="D248" i="14"/>
  <c r="M248" i="14"/>
  <c r="D249" i="14"/>
  <c r="M249" i="14"/>
  <c r="D250" i="14"/>
  <c r="M250" i="14"/>
  <c r="D251" i="14"/>
  <c r="M251" i="14"/>
  <c r="D252" i="14"/>
  <c r="M252" i="14"/>
  <c r="D253" i="14"/>
  <c r="M253" i="14"/>
  <c r="D254" i="14"/>
  <c r="M254" i="14"/>
  <c r="D255" i="14"/>
  <c r="M255" i="14"/>
  <c r="D256" i="14"/>
  <c r="M256" i="14"/>
  <c r="D257" i="14"/>
  <c r="M257" i="14"/>
  <c r="D258" i="14"/>
  <c r="M258" i="14"/>
  <c r="D259" i="14"/>
  <c r="M259" i="14"/>
  <c r="D260" i="14"/>
  <c r="M260" i="14"/>
  <c r="D261" i="14"/>
  <c r="M261" i="14"/>
  <c r="D262" i="14"/>
  <c r="M262" i="14"/>
  <c r="D263" i="14"/>
  <c r="M263" i="14"/>
  <c r="D264" i="14"/>
  <c r="M264" i="14"/>
  <c r="D265" i="14"/>
  <c r="M265" i="14"/>
  <c r="D266" i="14"/>
  <c r="M266" i="14"/>
  <c r="D267" i="14"/>
  <c r="M267" i="14"/>
  <c r="D268" i="14"/>
  <c r="M268" i="14"/>
  <c r="D269" i="14"/>
  <c r="M269" i="14"/>
  <c r="D270" i="14"/>
  <c r="M270" i="14"/>
  <c r="D271" i="14"/>
  <c r="M271" i="14"/>
  <c r="D272" i="14"/>
  <c r="M272" i="14"/>
  <c r="D273" i="14"/>
  <c r="M273" i="14"/>
  <c r="D274" i="14"/>
  <c r="M274" i="14"/>
  <c r="D275" i="14"/>
  <c r="M275" i="14"/>
  <c r="D276" i="14"/>
  <c r="M276" i="14"/>
  <c r="D277" i="14"/>
  <c r="M277" i="14"/>
  <c r="D278" i="14"/>
  <c r="M278" i="14"/>
  <c r="D279" i="14"/>
  <c r="M279" i="14"/>
  <c r="D280" i="14"/>
  <c r="M280" i="14"/>
  <c r="D281" i="14"/>
  <c r="M281" i="14"/>
  <c r="D282" i="14"/>
  <c r="M282" i="14"/>
  <c r="D283" i="14"/>
  <c r="M283" i="14"/>
  <c r="D284" i="14"/>
  <c r="M284" i="14"/>
  <c r="D285" i="14"/>
  <c r="M285" i="14"/>
  <c r="D286" i="14"/>
  <c r="M286" i="14"/>
  <c r="D287" i="14"/>
  <c r="M287" i="14"/>
  <c r="D288" i="14"/>
  <c r="M288" i="14"/>
  <c r="D289" i="14"/>
  <c r="M289" i="14"/>
  <c r="D290" i="14"/>
  <c r="M290" i="14"/>
  <c r="D291" i="14"/>
  <c r="M291" i="14"/>
  <c r="D292" i="14"/>
  <c r="M292" i="14"/>
  <c r="D293" i="14"/>
  <c r="M293" i="14"/>
  <c r="D294" i="14"/>
  <c r="M294" i="14"/>
  <c r="D295" i="14"/>
  <c r="M295" i="14"/>
  <c r="D296" i="14"/>
  <c r="M296" i="14"/>
  <c r="D297" i="14"/>
  <c r="M297" i="14"/>
  <c r="D298" i="14"/>
  <c r="M298" i="14"/>
  <c r="D299" i="14"/>
  <c r="M299" i="14"/>
  <c r="D300" i="14"/>
  <c r="M300" i="14"/>
  <c r="D301" i="14"/>
  <c r="M301" i="14"/>
  <c r="D302" i="14"/>
  <c r="M302" i="14"/>
  <c r="D303" i="14"/>
  <c r="M303" i="14"/>
  <c r="D304" i="14"/>
  <c r="M304" i="14"/>
  <c r="D305" i="14"/>
  <c r="M305" i="14"/>
  <c r="D306" i="14"/>
  <c r="M306" i="14"/>
  <c r="D307" i="14"/>
  <c r="M307" i="14"/>
  <c r="D308" i="14"/>
  <c r="M308" i="14"/>
  <c r="D309" i="14"/>
  <c r="M309" i="14"/>
  <c r="D310" i="14"/>
  <c r="M310" i="14"/>
  <c r="D311" i="14"/>
  <c r="M311" i="14"/>
  <c r="D312" i="14"/>
  <c r="M312" i="14"/>
  <c r="D313" i="14"/>
  <c r="M313" i="14"/>
  <c r="D314" i="14"/>
  <c r="M314" i="14"/>
  <c r="D315" i="14"/>
  <c r="M315" i="14"/>
  <c r="D316" i="14"/>
  <c r="M316" i="14"/>
  <c r="D317" i="14"/>
  <c r="M317" i="14"/>
  <c r="D318" i="14"/>
  <c r="M318" i="14"/>
  <c r="D319" i="14"/>
  <c r="M319" i="14"/>
  <c r="D320" i="14"/>
  <c r="M320" i="14"/>
  <c r="D321" i="14"/>
  <c r="M321" i="14"/>
  <c r="D322" i="14"/>
  <c r="M322" i="14"/>
  <c r="D323" i="14"/>
  <c r="M323" i="14"/>
  <c r="D324" i="14"/>
  <c r="M324" i="14"/>
  <c r="D325" i="14"/>
  <c r="M325" i="14"/>
  <c r="D326" i="14"/>
  <c r="M326" i="14"/>
  <c r="D327" i="14"/>
  <c r="M327" i="14"/>
  <c r="D328" i="14"/>
  <c r="M328" i="14"/>
  <c r="D329" i="14"/>
  <c r="M329" i="14"/>
  <c r="D330" i="14"/>
  <c r="M330" i="14"/>
  <c r="D331" i="14"/>
  <c r="M331" i="14"/>
  <c r="D332" i="14"/>
  <c r="M332" i="14"/>
  <c r="D333" i="14"/>
  <c r="M333" i="14"/>
  <c r="D334" i="14"/>
  <c r="M334" i="14"/>
  <c r="D335" i="14"/>
  <c r="M335" i="14"/>
  <c r="D336" i="14"/>
  <c r="M336" i="14"/>
  <c r="D337" i="14"/>
  <c r="M337" i="14"/>
  <c r="D338" i="14"/>
  <c r="M338" i="14"/>
  <c r="D339" i="14"/>
  <c r="M339" i="14"/>
  <c r="D340" i="14"/>
  <c r="M340" i="14"/>
  <c r="D341" i="14"/>
  <c r="M341" i="14"/>
  <c r="D342" i="14"/>
  <c r="M342" i="14"/>
  <c r="D343" i="14"/>
  <c r="M343" i="14"/>
  <c r="D344" i="14"/>
  <c r="M344" i="14"/>
  <c r="D345" i="14"/>
  <c r="M345" i="14"/>
  <c r="D346" i="14"/>
  <c r="M346" i="14"/>
  <c r="D347" i="14"/>
  <c r="M347" i="14"/>
  <c r="D348" i="14"/>
  <c r="M348" i="14"/>
  <c r="D349" i="14"/>
  <c r="M349" i="14"/>
  <c r="D350" i="14"/>
  <c r="M350" i="14"/>
  <c r="D351" i="14"/>
  <c r="M351" i="14"/>
  <c r="D352" i="14"/>
  <c r="M352" i="14"/>
  <c r="D353" i="14"/>
  <c r="M353" i="14"/>
  <c r="D354" i="14"/>
  <c r="M354" i="14"/>
  <c r="D355" i="14"/>
  <c r="M355" i="14"/>
  <c r="D356" i="14"/>
  <c r="M356" i="14"/>
  <c r="D357" i="14"/>
  <c r="M357" i="14"/>
  <c r="D358" i="14"/>
  <c r="M358" i="14"/>
  <c r="D359" i="14"/>
  <c r="M359" i="14"/>
  <c r="D360" i="14"/>
  <c r="M360" i="14"/>
  <c r="D361" i="14"/>
  <c r="M361" i="14"/>
  <c r="D362" i="14"/>
  <c r="M362" i="14"/>
  <c r="D363" i="14"/>
  <c r="M363" i="14"/>
  <c r="D364" i="14"/>
  <c r="M364" i="14"/>
  <c r="D365" i="14"/>
  <c r="M365" i="14"/>
  <c r="D366" i="14"/>
  <c r="M366" i="14"/>
  <c r="D367" i="14"/>
  <c r="M367" i="14"/>
  <c r="D368" i="14"/>
  <c r="M368" i="14"/>
  <c r="D369" i="14"/>
  <c r="M369" i="14"/>
  <c r="D370" i="14"/>
  <c r="M370" i="14"/>
  <c r="D371" i="14"/>
  <c r="M371" i="14"/>
  <c r="D372" i="14"/>
  <c r="M372" i="14"/>
  <c r="D373" i="14"/>
  <c r="M373" i="14"/>
  <c r="D374" i="14"/>
  <c r="M374" i="14"/>
  <c r="D375" i="14"/>
  <c r="M375" i="14"/>
  <c r="D376" i="14"/>
  <c r="M376" i="14"/>
  <c r="D377" i="14"/>
  <c r="M377" i="14"/>
  <c r="D378" i="14"/>
  <c r="M378" i="14"/>
  <c r="D379" i="14"/>
  <c r="M379" i="14"/>
  <c r="D380" i="14"/>
  <c r="M380" i="14"/>
  <c r="D381" i="14"/>
  <c r="M381" i="14"/>
  <c r="D382" i="14"/>
  <c r="M382" i="14"/>
  <c r="D383" i="14"/>
  <c r="M383" i="14"/>
  <c r="D384" i="14"/>
  <c r="M384" i="14"/>
  <c r="D385" i="14"/>
  <c r="M385" i="14"/>
  <c r="D386" i="14"/>
  <c r="M386" i="14"/>
  <c r="D387" i="14"/>
  <c r="M387" i="14"/>
  <c r="D388" i="14"/>
  <c r="M388" i="14"/>
  <c r="D389" i="14"/>
  <c r="M389" i="14"/>
  <c r="D390" i="14"/>
  <c r="M390" i="14"/>
  <c r="D391" i="14"/>
  <c r="M391" i="14"/>
  <c r="D392" i="14"/>
  <c r="M392" i="14"/>
  <c r="D393" i="14"/>
  <c r="M393" i="14"/>
  <c r="D394" i="14"/>
  <c r="M394" i="14"/>
  <c r="D395" i="14"/>
  <c r="M395" i="14"/>
  <c r="D396" i="14"/>
  <c r="M396" i="14"/>
  <c r="D397" i="14"/>
  <c r="M397" i="14"/>
  <c r="D398" i="14"/>
  <c r="M398" i="14"/>
  <c r="D399" i="14"/>
  <c r="M399" i="14"/>
  <c r="D400" i="14"/>
  <c r="M400" i="14"/>
  <c r="D401" i="14"/>
  <c r="M401" i="14"/>
  <c r="D402" i="14"/>
  <c r="M402" i="14"/>
  <c r="D403" i="14"/>
  <c r="M403" i="14"/>
  <c r="D404" i="14"/>
  <c r="M404" i="14"/>
  <c r="D405" i="14"/>
  <c r="M405" i="14"/>
  <c r="D406" i="14"/>
  <c r="M406" i="14"/>
  <c r="D407" i="14"/>
  <c r="M407" i="14"/>
  <c r="D408" i="14"/>
  <c r="M408" i="14"/>
  <c r="D409" i="14"/>
  <c r="M409" i="14"/>
  <c r="D410" i="14"/>
  <c r="M410" i="14"/>
  <c r="D411" i="14"/>
  <c r="M411" i="14"/>
  <c r="D412" i="14"/>
  <c r="M412" i="14"/>
  <c r="D413" i="14"/>
  <c r="M413" i="14"/>
  <c r="D414" i="14"/>
  <c r="M414" i="14"/>
  <c r="D415" i="14"/>
  <c r="M415" i="14"/>
  <c r="D416" i="14"/>
  <c r="M416" i="14"/>
  <c r="D417" i="14"/>
  <c r="M417" i="14"/>
  <c r="D418" i="14"/>
  <c r="M418" i="14"/>
  <c r="D419" i="14"/>
  <c r="M419" i="14"/>
  <c r="D420" i="14"/>
  <c r="M420" i="14"/>
  <c r="D421" i="14"/>
  <c r="M421" i="14"/>
  <c r="D422" i="14"/>
  <c r="M422" i="14"/>
  <c r="D423" i="14"/>
  <c r="M423" i="14"/>
  <c r="D424" i="14"/>
  <c r="M424" i="14"/>
  <c r="D425" i="14"/>
  <c r="M425" i="14"/>
  <c r="D426" i="14"/>
  <c r="M426" i="14"/>
  <c r="D427" i="14"/>
  <c r="M427" i="14"/>
  <c r="D428" i="14"/>
  <c r="M428" i="14"/>
  <c r="D429" i="14"/>
  <c r="M429" i="14"/>
  <c r="D430" i="14"/>
  <c r="M430" i="14"/>
  <c r="D431" i="14"/>
  <c r="M431" i="14"/>
  <c r="D432" i="14"/>
  <c r="M432" i="14"/>
  <c r="D433" i="14"/>
  <c r="M433" i="14"/>
  <c r="D434" i="14"/>
  <c r="M434" i="14"/>
  <c r="D435" i="14"/>
  <c r="M435" i="14"/>
  <c r="D436" i="14"/>
  <c r="M436" i="14"/>
  <c r="D437" i="14"/>
  <c r="M437" i="14"/>
  <c r="D438" i="14"/>
  <c r="M438" i="14"/>
  <c r="D439" i="14"/>
  <c r="M439" i="14"/>
  <c r="D440" i="14"/>
  <c r="M440" i="14"/>
  <c r="D441" i="14"/>
  <c r="M441" i="14"/>
  <c r="D442" i="14"/>
  <c r="M442" i="14"/>
  <c r="D443" i="14"/>
  <c r="M443" i="14"/>
  <c r="D444" i="14"/>
  <c r="M444" i="14"/>
  <c r="D445" i="14"/>
  <c r="M445" i="14"/>
  <c r="D446" i="14"/>
  <c r="M446" i="14"/>
  <c r="D447" i="14"/>
  <c r="M447" i="14"/>
  <c r="D448" i="14"/>
  <c r="M448" i="14"/>
  <c r="D449" i="14"/>
  <c r="M449" i="14"/>
  <c r="D450" i="14"/>
  <c r="M450" i="14"/>
  <c r="D451" i="14"/>
  <c r="M451" i="14"/>
  <c r="D452" i="14"/>
  <c r="M452" i="14"/>
  <c r="D453" i="14"/>
  <c r="M453" i="14"/>
  <c r="D454" i="14"/>
  <c r="M454" i="14"/>
  <c r="D455" i="14"/>
  <c r="M455" i="14"/>
  <c r="D456" i="14"/>
  <c r="M456" i="14"/>
  <c r="D457" i="14"/>
  <c r="M457" i="14"/>
  <c r="D458" i="14"/>
  <c r="M458" i="14"/>
  <c r="D459" i="14"/>
  <c r="M459" i="14"/>
  <c r="D460" i="14"/>
  <c r="M460" i="14"/>
  <c r="D461" i="14"/>
  <c r="M461" i="14"/>
  <c r="D462" i="14"/>
  <c r="M462" i="14"/>
  <c r="D463" i="14"/>
  <c r="M463" i="14"/>
  <c r="D464" i="14"/>
  <c r="M464" i="14"/>
  <c r="D465" i="14"/>
  <c r="M465" i="14"/>
  <c r="D466" i="14"/>
  <c r="M466" i="14"/>
  <c r="D467" i="14"/>
  <c r="M467" i="14"/>
  <c r="D468" i="14"/>
  <c r="M468" i="14"/>
  <c r="D469" i="14"/>
  <c r="M469" i="14"/>
  <c r="D470" i="14"/>
  <c r="M470" i="14"/>
  <c r="D471" i="14"/>
  <c r="M471" i="14"/>
  <c r="D472" i="14"/>
  <c r="M472" i="14"/>
  <c r="D473" i="14"/>
  <c r="M473" i="14"/>
  <c r="D474" i="14"/>
  <c r="M474" i="14"/>
  <c r="D475" i="14"/>
  <c r="M475" i="14"/>
  <c r="D476" i="14"/>
  <c r="M476" i="14"/>
  <c r="D477" i="14"/>
  <c r="M477" i="14"/>
  <c r="D478" i="14"/>
  <c r="M478" i="14"/>
  <c r="D479" i="14"/>
  <c r="M479" i="14"/>
  <c r="D480" i="14"/>
  <c r="M480" i="14"/>
  <c r="D481" i="14"/>
  <c r="M481" i="14"/>
  <c r="D482" i="14"/>
  <c r="M482" i="14"/>
  <c r="D483" i="14"/>
  <c r="M483" i="14"/>
  <c r="D484" i="14"/>
  <c r="M484" i="14"/>
  <c r="D485" i="14"/>
  <c r="M485" i="14"/>
  <c r="D486" i="14"/>
  <c r="M486" i="14"/>
  <c r="D487" i="14"/>
  <c r="M487" i="14"/>
  <c r="D488" i="14"/>
  <c r="M488" i="14"/>
  <c r="D489" i="14"/>
  <c r="M489" i="14"/>
  <c r="D490" i="14"/>
  <c r="M490" i="14"/>
  <c r="D491" i="14"/>
  <c r="M491" i="14"/>
  <c r="D492" i="14"/>
  <c r="M492" i="14"/>
  <c r="D493" i="14"/>
  <c r="M493" i="14"/>
  <c r="D494" i="14"/>
  <c r="M494" i="14"/>
  <c r="D495" i="14"/>
  <c r="M495" i="14"/>
  <c r="D496" i="14"/>
  <c r="M496" i="14"/>
  <c r="D497" i="14"/>
  <c r="M497" i="14"/>
  <c r="D498" i="14"/>
  <c r="M498" i="14"/>
  <c r="D499" i="14"/>
  <c r="M499" i="14"/>
  <c r="D500" i="14"/>
  <c r="M500" i="14"/>
  <c r="D501" i="14"/>
  <c r="M501" i="14"/>
  <c r="D502" i="14"/>
  <c r="M502" i="14"/>
  <c r="D503" i="14"/>
  <c r="M503" i="14"/>
  <c r="D504" i="14"/>
  <c r="M504" i="14"/>
  <c r="D505" i="14"/>
  <c r="M505" i="14"/>
  <c r="D506" i="14"/>
  <c r="M506" i="14"/>
  <c r="D507" i="14"/>
  <c r="M507" i="14"/>
  <c r="D508" i="14"/>
  <c r="M508" i="14"/>
  <c r="D509" i="14"/>
  <c r="M509" i="14"/>
  <c r="D510" i="14"/>
  <c r="M510" i="14"/>
  <c r="D511" i="14"/>
  <c r="M511" i="14"/>
  <c r="D512" i="14"/>
  <c r="M512" i="14"/>
  <c r="D513" i="14"/>
  <c r="M513" i="14"/>
  <c r="D514" i="14"/>
  <c r="M514" i="14"/>
  <c r="D515" i="14"/>
  <c r="M515" i="14"/>
  <c r="D516" i="14"/>
  <c r="M516" i="14"/>
  <c r="D517" i="14"/>
  <c r="M517" i="14"/>
  <c r="D518" i="14"/>
  <c r="M518" i="14"/>
  <c r="D519" i="14"/>
  <c r="M519" i="14"/>
  <c r="D520" i="14"/>
  <c r="M520" i="14"/>
  <c r="D521" i="14"/>
  <c r="M521" i="14"/>
  <c r="D522" i="14"/>
  <c r="M522" i="14"/>
  <c r="D523" i="14"/>
  <c r="M523" i="14"/>
  <c r="D524" i="14"/>
  <c r="M524" i="14"/>
  <c r="D525" i="14"/>
  <c r="M525" i="14"/>
  <c r="D526" i="14"/>
  <c r="M526" i="14"/>
  <c r="D527" i="14"/>
  <c r="M527" i="14"/>
  <c r="D528" i="14"/>
  <c r="M528" i="14"/>
  <c r="D529" i="14"/>
  <c r="M529" i="14"/>
  <c r="D530" i="14"/>
  <c r="M530" i="14"/>
  <c r="D531" i="14"/>
  <c r="M531" i="14"/>
  <c r="D532" i="14"/>
  <c r="M532" i="14"/>
  <c r="D533" i="14"/>
  <c r="M533" i="14"/>
  <c r="D534" i="14"/>
  <c r="M534" i="14"/>
  <c r="D535" i="14"/>
  <c r="M535" i="14"/>
  <c r="D536" i="14"/>
  <c r="M536" i="14"/>
  <c r="D537" i="14"/>
  <c r="M537" i="14"/>
  <c r="D538" i="14"/>
  <c r="M538" i="14"/>
  <c r="D539" i="14"/>
  <c r="M539" i="14"/>
  <c r="D540" i="14"/>
  <c r="M540" i="14"/>
  <c r="D541" i="14"/>
  <c r="M541" i="14"/>
  <c r="D542" i="14"/>
  <c r="M542" i="14"/>
  <c r="D543" i="14"/>
  <c r="M543" i="14"/>
  <c r="D544" i="14"/>
  <c r="M544" i="14"/>
  <c r="D545" i="14"/>
  <c r="M545" i="14"/>
  <c r="D546" i="14"/>
  <c r="M546" i="14"/>
  <c r="D547" i="14"/>
  <c r="M547" i="14"/>
  <c r="D548" i="14"/>
  <c r="M548" i="14"/>
  <c r="D549" i="14"/>
  <c r="M549" i="14"/>
  <c r="D550" i="14"/>
  <c r="M550" i="14"/>
  <c r="D551" i="14"/>
  <c r="M551" i="14"/>
  <c r="D552" i="14"/>
  <c r="M552" i="14"/>
  <c r="D553" i="14"/>
  <c r="M553" i="14"/>
  <c r="D554" i="14"/>
  <c r="M554" i="14"/>
  <c r="D555" i="14"/>
  <c r="M555" i="14"/>
  <c r="D556" i="14"/>
  <c r="M556" i="14"/>
  <c r="D557" i="14"/>
  <c r="M557" i="14"/>
  <c r="D558" i="14"/>
  <c r="M558" i="14"/>
  <c r="D559" i="14"/>
  <c r="M559" i="14"/>
  <c r="D560" i="14"/>
  <c r="M560" i="14"/>
  <c r="D561" i="14"/>
  <c r="M561" i="14"/>
  <c r="D562" i="14"/>
  <c r="M562" i="14"/>
  <c r="D563" i="14"/>
  <c r="M563" i="14"/>
  <c r="D564" i="14"/>
  <c r="M564" i="14"/>
  <c r="D565" i="14"/>
  <c r="M565" i="14"/>
  <c r="D566" i="14"/>
  <c r="M566" i="14"/>
  <c r="D567" i="14"/>
  <c r="M567" i="14"/>
  <c r="D568" i="14"/>
  <c r="M568" i="14"/>
  <c r="D569" i="14"/>
  <c r="M569" i="14"/>
  <c r="D570" i="14"/>
  <c r="M570" i="14"/>
  <c r="D571" i="14"/>
  <c r="M571" i="14"/>
  <c r="D572" i="14"/>
  <c r="M572" i="14"/>
  <c r="D573" i="14"/>
  <c r="M573" i="14"/>
  <c r="D574" i="14"/>
  <c r="M574" i="14"/>
  <c r="D575" i="14"/>
  <c r="M575" i="14"/>
  <c r="D576" i="14"/>
  <c r="M576" i="14"/>
  <c r="D577" i="14"/>
  <c r="M577" i="14"/>
  <c r="D578" i="14"/>
  <c r="M578" i="14"/>
  <c r="D579" i="14"/>
  <c r="M579" i="14"/>
  <c r="D580" i="14"/>
  <c r="M580" i="14"/>
  <c r="D581" i="14"/>
  <c r="M581" i="14"/>
  <c r="D582" i="14"/>
  <c r="M582" i="14"/>
  <c r="D583" i="14"/>
  <c r="M583" i="14"/>
  <c r="D584" i="14"/>
  <c r="M584" i="14"/>
  <c r="D585" i="14"/>
  <c r="M585" i="14"/>
  <c r="D586" i="14"/>
  <c r="M586" i="14"/>
  <c r="D587" i="14"/>
  <c r="M587" i="14"/>
  <c r="D588" i="14"/>
  <c r="M588" i="14"/>
  <c r="D589" i="14"/>
  <c r="M589" i="14"/>
  <c r="D590" i="14"/>
  <c r="M590" i="14"/>
  <c r="D591" i="14"/>
  <c r="M591" i="14"/>
  <c r="D592" i="14"/>
  <c r="M592" i="14"/>
  <c r="D593" i="14"/>
  <c r="M593" i="14"/>
  <c r="D594" i="14"/>
  <c r="M594" i="14"/>
  <c r="D595" i="14"/>
  <c r="M595" i="14"/>
  <c r="D596" i="14"/>
  <c r="M596" i="14"/>
  <c r="D597" i="14"/>
  <c r="M597" i="14"/>
  <c r="D598" i="14"/>
  <c r="M598" i="14"/>
  <c r="D599" i="14"/>
  <c r="M599" i="14"/>
  <c r="D600" i="14"/>
  <c r="M600" i="14"/>
  <c r="D601" i="14"/>
  <c r="M601" i="14"/>
  <c r="D602" i="14"/>
  <c r="M602" i="14"/>
  <c r="D603" i="14"/>
  <c r="M603" i="14"/>
  <c r="D604" i="14"/>
  <c r="M604" i="14"/>
  <c r="D605" i="14"/>
  <c r="M605" i="14"/>
  <c r="D606" i="14"/>
  <c r="M606" i="14"/>
  <c r="D607" i="14"/>
  <c r="M607" i="14"/>
  <c r="D608" i="14"/>
  <c r="M608" i="14"/>
  <c r="D609" i="14"/>
  <c r="M609" i="14"/>
  <c r="D610" i="14"/>
  <c r="M610" i="14"/>
  <c r="D611" i="14"/>
  <c r="M611" i="14"/>
  <c r="D612" i="14"/>
  <c r="M612" i="14"/>
  <c r="D613" i="14"/>
  <c r="M613" i="14"/>
  <c r="D614" i="14"/>
  <c r="M614" i="14"/>
  <c r="D615" i="14"/>
  <c r="M615" i="14"/>
  <c r="D616" i="14"/>
  <c r="M616" i="14"/>
  <c r="D617" i="14"/>
  <c r="M617" i="14"/>
  <c r="D618" i="14"/>
  <c r="M618" i="14"/>
  <c r="D619" i="14"/>
  <c r="M619" i="14"/>
  <c r="D620" i="14"/>
  <c r="M620" i="14"/>
  <c r="D621" i="14"/>
  <c r="M621" i="14"/>
  <c r="D622" i="14"/>
  <c r="M622" i="14"/>
  <c r="D623" i="14"/>
  <c r="M623" i="14"/>
  <c r="D624" i="14"/>
  <c r="M624" i="14"/>
  <c r="D625" i="14"/>
  <c r="M625" i="14"/>
  <c r="D626" i="14"/>
  <c r="M626" i="14"/>
  <c r="D627" i="14"/>
  <c r="M627" i="14"/>
  <c r="D628" i="14"/>
  <c r="M628" i="14"/>
  <c r="D629" i="14"/>
  <c r="M629" i="14"/>
  <c r="D630" i="14"/>
  <c r="M630" i="14"/>
  <c r="D631" i="14"/>
  <c r="M631" i="14"/>
  <c r="D632" i="14"/>
  <c r="M632" i="14"/>
  <c r="D633" i="14"/>
  <c r="M633" i="14"/>
  <c r="D634" i="14"/>
  <c r="M634" i="14"/>
  <c r="D635" i="14"/>
  <c r="M635" i="14"/>
  <c r="D636" i="14"/>
  <c r="M636" i="14"/>
  <c r="D637" i="14"/>
  <c r="M637" i="14"/>
  <c r="D638" i="14"/>
  <c r="M638" i="14"/>
  <c r="D639" i="14"/>
  <c r="M639" i="14"/>
  <c r="D640" i="14"/>
  <c r="M640" i="14"/>
  <c r="D641" i="14"/>
  <c r="M641" i="14"/>
  <c r="D642" i="14"/>
  <c r="M642" i="14"/>
  <c r="D643" i="14"/>
  <c r="M643" i="14"/>
  <c r="D644" i="14"/>
  <c r="M644" i="14"/>
  <c r="D645" i="14"/>
  <c r="M645" i="14"/>
  <c r="D646" i="14"/>
  <c r="M646" i="14"/>
  <c r="D647" i="14"/>
  <c r="M647" i="14"/>
  <c r="D648" i="14"/>
  <c r="M648" i="14"/>
  <c r="D649" i="14"/>
  <c r="M649" i="14"/>
  <c r="D650" i="14"/>
  <c r="M650" i="14"/>
  <c r="D651" i="14"/>
  <c r="M651" i="14"/>
  <c r="D652" i="14"/>
  <c r="M652" i="14"/>
  <c r="D653" i="14"/>
  <c r="M653" i="14"/>
  <c r="D654" i="14"/>
  <c r="M654" i="14"/>
  <c r="D655" i="14"/>
  <c r="M655" i="14"/>
  <c r="D656" i="14"/>
  <c r="M656" i="14"/>
  <c r="D657" i="14"/>
  <c r="M657" i="14"/>
  <c r="D658" i="14"/>
  <c r="M658" i="14"/>
  <c r="D659" i="14"/>
  <c r="M659" i="14"/>
  <c r="D660" i="14"/>
  <c r="M660" i="14"/>
  <c r="D661" i="14"/>
  <c r="M661" i="14"/>
  <c r="D662" i="14"/>
  <c r="M662" i="14"/>
  <c r="D663" i="14"/>
  <c r="M663" i="14"/>
  <c r="D664" i="14"/>
  <c r="M664" i="14"/>
  <c r="D665" i="14"/>
  <c r="M665" i="14"/>
  <c r="D666" i="14"/>
  <c r="M666" i="14"/>
  <c r="D667" i="14"/>
  <c r="M667" i="14"/>
  <c r="D668" i="14"/>
  <c r="M668" i="14"/>
  <c r="D669" i="14"/>
  <c r="M669" i="14"/>
  <c r="D670" i="14"/>
  <c r="M670" i="14"/>
  <c r="D671" i="14"/>
  <c r="M671" i="14"/>
  <c r="D672" i="14"/>
  <c r="M672" i="14"/>
  <c r="D673" i="14"/>
  <c r="M673" i="14"/>
  <c r="D674" i="14"/>
  <c r="M674" i="14"/>
  <c r="D675" i="14"/>
  <c r="M675" i="14"/>
  <c r="D676" i="14"/>
  <c r="M676" i="14"/>
  <c r="D677" i="14"/>
  <c r="M677" i="14"/>
  <c r="D678" i="14"/>
  <c r="M678" i="14"/>
  <c r="D679" i="14"/>
  <c r="M679" i="14"/>
  <c r="D680" i="14"/>
  <c r="M680" i="14"/>
  <c r="D681" i="14"/>
  <c r="M681" i="14"/>
  <c r="D682" i="14"/>
  <c r="M682" i="14"/>
  <c r="D683" i="14"/>
  <c r="M683" i="14"/>
  <c r="D684" i="14"/>
  <c r="M684" i="14"/>
  <c r="D685" i="14"/>
  <c r="M685" i="14"/>
  <c r="D686" i="14"/>
  <c r="M686" i="14"/>
  <c r="D687" i="14"/>
  <c r="M687" i="14"/>
  <c r="D688" i="14"/>
  <c r="M688" i="14"/>
  <c r="D689" i="14"/>
  <c r="M689" i="14"/>
  <c r="D690" i="14"/>
  <c r="M690" i="14"/>
  <c r="D691" i="14"/>
  <c r="M691" i="14"/>
  <c r="D692" i="14"/>
  <c r="M692" i="14"/>
  <c r="D693" i="14"/>
  <c r="M693" i="14"/>
  <c r="D694" i="14"/>
  <c r="M694" i="14"/>
  <c r="D695" i="14"/>
  <c r="M695" i="14"/>
  <c r="D696" i="14"/>
  <c r="M696" i="14"/>
  <c r="D697" i="14"/>
  <c r="M697" i="14"/>
  <c r="D698" i="14"/>
  <c r="M698" i="14"/>
  <c r="D699" i="14"/>
  <c r="M699" i="14"/>
  <c r="D700" i="14"/>
  <c r="M700" i="14"/>
  <c r="D701" i="14"/>
  <c r="M701" i="14"/>
  <c r="D702" i="14"/>
  <c r="M702" i="14"/>
  <c r="D703" i="14"/>
  <c r="M703" i="14"/>
  <c r="D704" i="14"/>
  <c r="M704" i="14"/>
  <c r="D705" i="14"/>
  <c r="M705" i="14"/>
  <c r="D706" i="14"/>
  <c r="M706" i="14"/>
  <c r="D707" i="14"/>
  <c r="M707" i="14"/>
  <c r="D708" i="14"/>
  <c r="M708" i="14"/>
  <c r="D709" i="14"/>
  <c r="M709" i="14"/>
  <c r="D710" i="14"/>
  <c r="M710" i="14"/>
  <c r="D711" i="14"/>
  <c r="M711" i="14"/>
  <c r="D712" i="14"/>
  <c r="M712" i="14"/>
  <c r="D713" i="14"/>
  <c r="M713" i="14"/>
  <c r="D714" i="14"/>
  <c r="M714" i="14"/>
  <c r="D715" i="14"/>
  <c r="M715" i="14"/>
  <c r="D716" i="14"/>
  <c r="M716" i="14"/>
  <c r="D717" i="14"/>
  <c r="M717" i="14"/>
  <c r="D718" i="14"/>
  <c r="M718" i="14"/>
  <c r="D719" i="14"/>
  <c r="M719" i="14"/>
  <c r="D720" i="14"/>
  <c r="M720" i="14"/>
  <c r="D721" i="14"/>
  <c r="M721" i="14"/>
  <c r="D722" i="14"/>
  <c r="M722" i="14"/>
  <c r="D723" i="14"/>
  <c r="M723" i="14"/>
  <c r="D724" i="14"/>
  <c r="M724" i="14"/>
  <c r="D725" i="14"/>
  <c r="M725" i="14"/>
  <c r="D726" i="14"/>
  <c r="M726" i="14"/>
  <c r="D727" i="14"/>
  <c r="M727" i="14"/>
  <c r="D728" i="14"/>
  <c r="M728" i="14"/>
  <c r="D729" i="14"/>
  <c r="M729" i="14"/>
  <c r="D730" i="14"/>
  <c r="M730" i="14"/>
  <c r="D731" i="14"/>
  <c r="M731" i="14"/>
  <c r="D732" i="14"/>
  <c r="M732" i="14"/>
  <c r="D733" i="14"/>
  <c r="M733" i="14"/>
  <c r="D734" i="14"/>
  <c r="M734" i="14"/>
  <c r="D735" i="14"/>
  <c r="M735" i="14"/>
  <c r="D736" i="14"/>
  <c r="M736" i="14"/>
  <c r="D737" i="14"/>
  <c r="M737" i="14"/>
  <c r="D738" i="14"/>
  <c r="M738" i="14"/>
  <c r="D739" i="14"/>
  <c r="M739" i="14"/>
  <c r="D740" i="14"/>
  <c r="M740" i="14"/>
  <c r="D741" i="14"/>
  <c r="M741" i="14"/>
  <c r="D742" i="14"/>
  <c r="M742" i="14"/>
  <c r="D743" i="14"/>
  <c r="M743" i="14"/>
  <c r="D744" i="14"/>
  <c r="M744" i="14"/>
  <c r="D745" i="14"/>
  <c r="M745" i="14"/>
  <c r="D746" i="14"/>
  <c r="M746" i="14"/>
  <c r="D747" i="14"/>
  <c r="M747" i="14"/>
  <c r="D748" i="14"/>
  <c r="M748" i="14"/>
  <c r="D749" i="14"/>
  <c r="M749" i="14"/>
  <c r="D750" i="14"/>
  <c r="M750" i="14"/>
  <c r="D751" i="14"/>
  <c r="M751" i="14"/>
  <c r="D752" i="14"/>
  <c r="M752" i="14"/>
  <c r="D753" i="14"/>
  <c r="M753" i="14"/>
  <c r="D754" i="14"/>
  <c r="M754" i="14"/>
  <c r="D755" i="14"/>
  <c r="M755" i="14"/>
  <c r="D756" i="14"/>
  <c r="M756" i="14"/>
  <c r="D757" i="14"/>
  <c r="M757" i="14"/>
  <c r="D758" i="14"/>
  <c r="M758" i="14"/>
  <c r="D759" i="14"/>
  <c r="M759" i="14"/>
  <c r="D760" i="14"/>
  <c r="M760" i="14"/>
  <c r="D761" i="14"/>
  <c r="M761" i="14"/>
  <c r="D762" i="14"/>
  <c r="M762" i="14"/>
  <c r="D763" i="14"/>
  <c r="M763" i="14"/>
  <c r="D764" i="14"/>
  <c r="M764" i="14"/>
  <c r="D765" i="14"/>
  <c r="M765" i="14"/>
  <c r="D766" i="14"/>
  <c r="M766" i="14"/>
  <c r="D767" i="14"/>
  <c r="M767" i="14"/>
  <c r="D768" i="14"/>
  <c r="M768" i="14"/>
  <c r="D769" i="14"/>
  <c r="M769" i="14"/>
  <c r="D770" i="14"/>
  <c r="M770" i="14"/>
  <c r="D771" i="14"/>
  <c r="M771" i="14"/>
  <c r="D772" i="14"/>
  <c r="M772" i="14"/>
  <c r="D773" i="14"/>
  <c r="M773" i="14"/>
  <c r="D774" i="14"/>
  <c r="M774" i="14"/>
  <c r="D775" i="14"/>
  <c r="M775" i="14"/>
  <c r="D776" i="14"/>
  <c r="M776" i="14"/>
  <c r="D777" i="14"/>
  <c r="M777" i="14"/>
  <c r="D778" i="14"/>
  <c r="M778" i="14"/>
  <c r="D779" i="14"/>
  <c r="M779" i="14"/>
  <c r="D780" i="14"/>
  <c r="M780" i="14"/>
  <c r="D781" i="14"/>
  <c r="M781" i="14"/>
  <c r="D782" i="14"/>
  <c r="M782" i="14"/>
  <c r="D783" i="14"/>
  <c r="M783" i="14"/>
  <c r="D784" i="14"/>
  <c r="M784" i="14"/>
  <c r="D785" i="14"/>
  <c r="M785" i="14"/>
  <c r="D786" i="14"/>
  <c r="M786" i="14"/>
  <c r="D787" i="14"/>
  <c r="M787" i="14"/>
  <c r="D788" i="14"/>
  <c r="M788" i="14"/>
  <c r="D789" i="14"/>
  <c r="M789" i="14"/>
  <c r="D790" i="14"/>
  <c r="M790" i="14"/>
  <c r="D791" i="14"/>
  <c r="M791" i="14"/>
  <c r="D792" i="14"/>
  <c r="M792" i="14"/>
  <c r="D793" i="14"/>
  <c r="M793" i="14"/>
  <c r="D794" i="14"/>
  <c r="M794" i="14"/>
  <c r="D795" i="14"/>
  <c r="M795" i="14"/>
  <c r="D796" i="14"/>
  <c r="M796" i="14"/>
  <c r="D797" i="14"/>
  <c r="M797" i="14"/>
  <c r="D798" i="14"/>
  <c r="M798" i="14"/>
  <c r="D799" i="14"/>
  <c r="M799" i="14"/>
  <c r="D800" i="14"/>
  <c r="M800" i="14"/>
  <c r="D801" i="14"/>
  <c r="M801" i="14"/>
  <c r="D802" i="14"/>
  <c r="M802" i="14"/>
  <c r="D803" i="14"/>
  <c r="M803" i="14"/>
  <c r="D804" i="14"/>
  <c r="M804" i="14"/>
  <c r="D805" i="14"/>
  <c r="M805" i="14"/>
  <c r="D806" i="14"/>
  <c r="M806" i="14"/>
  <c r="D807" i="14"/>
  <c r="M807" i="14"/>
  <c r="D808" i="14"/>
  <c r="M808" i="14"/>
  <c r="D809" i="14"/>
  <c r="M809" i="14"/>
  <c r="D810" i="14"/>
  <c r="M810" i="14"/>
  <c r="D811" i="14"/>
  <c r="M811" i="14"/>
  <c r="D812" i="14"/>
  <c r="M812" i="14"/>
  <c r="D813" i="14"/>
  <c r="M813" i="14"/>
  <c r="D814" i="14"/>
  <c r="M814" i="14"/>
  <c r="D815" i="14"/>
  <c r="M815" i="14"/>
  <c r="D816" i="14"/>
  <c r="M816" i="14"/>
  <c r="D817" i="14"/>
  <c r="M817" i="14"/>
  <c r="D818" i="14"/>
  <c r="M818" i="14"/>
  <c r="D819" i="14"/>
  <c r="M819" i="14"/>
  <c r="D820" i="14"/>
  <c r="M820" i="14"/>
  <c r="D821" i="14"/>
  <c r="M821" i="14"/>
  <c r="D822" i="14"/>
  <c r="M822" i="14"/>
  <c r="D823" i="14"/>
  <c r="M823" i="14"/>
  <c r="D824" i="14"/>
  <c r="M824" i="14"/>
  <c r="D825" i="14"/>
  <c r="M825" i="14"/>
  <c r="D826" i="14"/>
  <c r="M826" i="14"/>
  <c r="D827" i="14"/>
  <c r="M827" i="14"/>
  <c r="D828" i="14"/>
  <c r="M828" i="14"/>
  <c r="D829" i="14"/>
  <c r="M829" i="14"/>
  <c r="D830" i="14"/>
  <c r="M830" i="14"/>
  <c r="D831" i="14"/>
  <c r="M831" i="14"/>
  <c r="D832" i="14"/>
  <c r="M832" i="14"/>
  <c r="D833" i="14"/>
  <c r="M833" i="14"/>
  <c r="D834" i="14"/>
  <c r="M834" i="14"/>
  <c r="D835" i="14"/>
  <c r="M835" i="14"/>
  <c r="D836" i="14"/>
  <c r="M836" i="14"/>
  <c r="D837" i="14"/>
  <c r="M837" i="14"/>
  <c r="D838" i="14"/>
  <c r="M838" i="14"/>
  <c r="D839" i="14"/>
  <c r="M839" i="14"/>
  <c r="D840" i="14"/>
  <c r="M840" i="14"/>
  <c r="D841" i="14"/>
  <c r="M841" i="14"/>
  <c r="D842" i="14"/>
  <c r="M842" i="14"/>
  <c r="D843" i="14"/>
  <c r="M843" i="14"/>
  <c r="D844" i="14"/>
  <c r="M844" i="14"/>
  <c r="D845" i="14"/>
  <c r="M845" i="14"/>
  <c r="D846" i="14"/>
  <c r="M846" i="14"/>
  <c r="D847" i="14"/>
  <c r="M847" i="14"/>
  <c r="D848" i="14"/>
  <c r="M848" i="14"/>
  <c r="D849" i="14"/>
  <c r="M849" i="14"/>
  <c r="D850" i="14"/>
  <c r="M850" i="14"/>
  <c r="D851" i="14"/>
  <c r="M851" i="14"/>
  <c r="D852" i="14"/>
  <c r="M852" i="14"/>
  <c r="D853" i="14"/>
  <c r="M853" i="14"/>
  <c r="D854" i="14"/>
  <c r="M854" i="14"/>
  <c r="D855" i="14"/>
  <c r="M855" i="14"/>
  <c r="D856" i="14"/>
  <c r="M856" i="14"/>
  <c r="D857" i="14"/>
  <c r="M857" i="14"/>
  <c r="D858" i="14"/>
  <c r="M858" i="14"/>
  <c r="D859" i="14"/>
  <c r="M859" i="14"/>
  <c r="D860" i="14"/>
  <c r="M860" i="14"/>
  <c r="D861" i="14"/>
  <c r="M861" i="14"/>
  <c r="D862" i="14"/>
  <c r="M862" i="14"/>
  <c r="D863" i="14"/>
  <c r="M863" i="14"/>
  <c r="D864" i="14"/>
  <c r="M864" i="14"/>
  <c r="D865" i="14"/>
  <c r="M865" i="14"/>
  <c r="D866" i="14"/>
  <c r="M866" i="14"/>
  <c r="D867" i="14"/>
  <c r="M867" i="14"/>
  <c r="D868" i="14"/>
  <c r="M868" i="14"/>
  <c r="D869" i="14"/>
  <c r="M869" i="14"/>
  <c r="D870" i="14"/>
  <c r="M870" i="14"/>
  <c r="D871" i="14"/>
  <c r="M871" i="14"/>
  <c r="D872" i="14"/>
  <c r="M872" i="14"/>
  <c r="D873" i="14"/>
  <c r="M873" i="14"/>
  <c r="D874" i="14"/>
  <c r="M874" i="14"/>
  <c r="D875" i="14"/>
  <c r="M875" i="14"/>
  <c r="D876" i="14"/>
  <c r="M876" i="14"/>
  <c r="D877" i="14"/>
  <c r="M877" i="14"/>
  <c r="D878" i="14"/>
  <c r="M878" i="14"/>
  <c r="D879" i="14"/>
  <c r="M879" i="14"/>
  <c r="D880" i="14"/>
  <c r="M880" i="14"/>
  <c r="D881" i="14"/>
  <c r="M881" i="14"/>
  <c r="D882" i="14"/>
  <c r="M882" i="14"/>
  <c r="D883" i="14"/>
  <c r="M883" i="14"/>
  <c r="D884" i="14"/>
  <c r="M884" i="14"/>
  <c r="D885" i="14"/>
  <c r="M885" i="14"/>
  <c r="D886" i="14"/>
  <c r="M886" i="14"/>
  <c r="D887" i="14"/>
  <c r="M887" i="14"/>
  <c r="D888" i="14"/>
  <c r="M888" i="14"/>
  <c r="D889" i="14"/>
  <c r="M889" i="14"/>
  <c r="D890" i="14"/>
  <c r="M890" i="14"/>
  <c r="D891" i="14"/>
  <c r="M891" i="14"/>
  <c r="D892" i="14"/>
  <c r="M892" i="14"/>
  <c r="D893" i="14"/>
  <c r="M893" i="14"/>
  <c r="D894" i="14"/>
  <c r="M894" i="14"/>
  <c r="D895" i="14"/>
  <c r="M895" i="14"/>
  <c r="D896" i="14"/>
  <c r="M896" i="14"/>
  <c r="D897" i="14"/>
  <c r="M897" i="14"/>
  <c r="D898" i="14"/>
  <c r="M898" i="14"/>
  <c r="D899" i="14"/>
  <c r="M899" i="14"/>
  <c r="D900" i="14"/>
  <c r="M900" i="14"/>
  <c r="D901" i="14"/>
  <c r="M901" i="14"/>
  <c r="D902" i="14"/>
  <c r="M902" i="14"/>
  <c r="D903" i="14"/>
  <c r="M903" i="14"/>
  <c r="D904" i="14"/>
  <c r="M904" i="14"/>
  <c r="D905" i="14"/>
  <c r="M905" i="14"/>
  <c r="D906" i="14"/>
  <c r="M906" i="14"/>
  <c r="D907" i="14"/>
  <c r="M907" i="14"/>
  <c r="D908" i="14"/>
  <c r="M908" i="14"/>
  <c r="D909" i="14"/>
  <c r="M909" i="14"/>
  <c r="D910" i="14"/>
  <c r="M910" i="14"/>
  <c r="D911" i="14"/>
  <c r="M911" i="14"/>
  <c r="D912" i="14"/>
  <c r="M912" i="14"/>
  <c r="D913" i="14"/>
  <c r="M913" i="14"/>
  <c r="D914" i="14"/>
  <c r="M914" i="14"/>
  <c r="D915" i="14"/>
  <c r="M915" i="14"/>
  <c r="D916" i="14"/>
  <c r="M916" i="14"/>
  <c r="D917" i="14"/>
  <c r="M917" i="14"/>
  <c r="D918" i="14"/>
  <c r="M918" i="14"/>
  <c r="D919" i="14"/>
  <c r="M919" i="14"/>
  <c r="D920" i="14"/>
  <c r="M920" i="14"/>
  <c r="D921" i="14"/>
  <c r="M921" i="14"/>
  <c r="D922" i="14"/>
  <c r="M922" i="14"/>
  <c r="D923" i="14"/>
  <c r="M923" i="14"/>
  <c r="D924" i="14"/>
  <c r="M924" i="14"/>
  <c r="D925" i="14"/>
  <c r="M925" i="14"/>
  <c r="D926" i="14"/>
  <c r="M926" i="14"/>
  <c r="D927" i="14"/>
  <c r="M927" i="14"/>
  <c r="D928" i="14"/>
  <c r="M928" i="14"/>
  <c r="D929" i="14"/>
  <c r="M929" i="14"/>
  <c r="D930" i="14"/>
  <c r="M930" i="14"/>
  <c r="D931" i="14"/>
  <c r="M931" i="14"/>
  <c r="D932" i="14"/>
  <c r="M932" i="14"/>
  <c r="D933" i="14"/>
  <c r="M933" i="14"/>
  <c r="D934" i="14"/>
  <c r="M934" i="14"/>
  <c r="D935" i="14"/>
  <c r="M935" i="14"/>
  <c r="D936" i="14"/>
  <c r="M936" i="14"/>
  <c r="D937" i="14"/>
  <c r="M937" i="14"/>
  <c r="D938" i="14"/>
  <c r="M938" i="14"/>
  <c r="D939" i="14"/>
  <c r="M939" i="14"/>
  <c r="D940" i="14"/>
  <c r="M940" i="14"/>
  <c r="D941" i="14"/>
  <c r="M941" i="14"/>
  <c r="D942" i="14"/>
  <c r="M942" i="14"/>
  <c r="D943" i="14"/>
  <c r="M943" i="14"/>
  <c r="D944" i="14"/>
  <c r="M944" i="14"/>
  <c r="D945" i="14"/>
  <c r="M945" i="14"/>
  <c r="D946" i="14"/>
  <c r="M946" i="14"/>
  <c r="D947" i="14"/>
  <c r="M947" i="14"/>
  <c r="D948" i="14"/>
  <c r="M948" i="14"/>
  <c r="D949" i="14"/>
  <c r="M949" i="14"/>
  <c r="D950" i="14"/>
  <c r="M950" i="14"/>
  <c r="D951" i="14"/>
  <c r="M951" i="14"/>
  <c r="D952" i="14"/>
  <c r="M952" i="14"/>
  <c r="D953" i="14"/>
  <c r="M953" i="14"/>
  <c r="D954" i="14"/>
  <c r="M954" i="14"/>
  <c r="D955" i="14"/>
  <c r="M955" i="14"/>
  <c r="D956" i="14"/>
  <c r="M956" i="14"/>
  <c r="D957" i="14"/>
  <c r="M957" i="14"/>
  <c r="D958" i="14"/>
  <c r="M958" i="14"/>
  <c r="D959" i="14"/>
  <c r="M959" i="14"/>
  <c r="D960" i="14"/>
  <c r="M960" i="14"/>
  <c r="D961" i="14"/>
  <c r="M961" i="14"/>
  <c r="D962" i="14"/>
  <c r="M962" i="14"/>
  <c r="D963" i="14"/>
  <c r="M963" i="14"/>
  <c r="D964" i="14"/>
  <c r="M964" i="14"/>
  <c r="D965" i="14"/>
  <c r="M965" i="14"/>
  <c r="D966" i="14"/>
  <c r="M966" i="14"/>
  <c r="D967" i="14"/>
  <c r="M967" i="14"/>
  <c r="D968" i="14"/>
  <c r="M968" i="14"/>
  <c r="D969" i="14"/>
  <c r="M969" i="14"/>
  <c r="D970" i="14"/>
  <c r="M970" i="14"/>
  <c r="D971" i="14"/>
  <c r="M971" i="14"/>
  <c r="D972" i="14"/>
  <c r="M972" i="14"/>
  <c r="D973" i="14"/>
  <c r="M973" i="14"/>
  <c r="D974" i="14"/>
  <c r="M974" i="14"/>
  <c r="D975" i="14"/>
  <c r="M975" i="14"/>
  <c r="D976" i="14"/>
  <c r="M976" i="14"/>
  <c r="D977" i="14"/>
  <c r="M977" i="14"/>
  <c r="D978" i="14"/>
  <c r="M978" i="14"/>
  <c r="D979" i="14"/>
  <c r="M979" i="14"/>
  <c r="D980" i="14"/>
  <c r="M980" i="14"/>
  <c r="D981" i="14"/>
  <c r="M981" i="14"/>
  <c r="D982" i="14"/>
  <c r="M982" i="14"/>
  <c r="D983" i="14"/>
  <c r="M983" i="14"/>
  <c r="D984" i="14"/>
  <c r="M984" i="14"/>
  <c r="D985" i="14"/>
  <c r="M985" i="14"/>
  <c r="D986" i="14"/>
  <c r="M986" i="14"/>
  <c r="D987" i="14"/>
  <c r="M987" i="14"/>
  <c r="D988" i="14"/>
  <c r="M988" i="14"/>
  <c r="D989" i="14"/>
  <c r="M989" i="14"/>
  <c r="D990" i="14"/>
  <c r="M990" i="14"/>
  <c r="D991" i="14"/>
  <c r="M991" i="14"/>
  <c r="D992" i="14"/>
  <c r="M992" i="14"/>
  <c r="D993" i="14"/>
  <c r="M993" i="14"/>
  <c r="D994" i="14"/>
  <c r="M994" i="14"/>
  <c r="D995" i="14"/>
  <c r="M995" i="14"/>
  <c r="D996" i="14"/>
  <c r="M996" i="14"/>
  <c r="D997" i="14"/>
  <c r="M997" i="14"/>
  <c r="D998" i="14"/>
  <c r="M998" i="14"/>
  <c r="D999" i="14"/>
  <c r="M999" i="14"/>
  <c r="D1000" i="14"/>
  <c r="M1000" i="14"/>
  <c r="D1001" i="14"/>
  <c r="M1001" i="14"/>
  <c r="D1002" i="14"/>
  <c r="M1002" i="14"/>
  <c r="D1003" i="14"/>
  <c r="M1003" i="14"/>
  <c r="D1004" i="14"/>
  <c r="M1004" i="14"/>
  <c r="D1005" i="14"/>
  <c r="M1005" i="14"/>
  <c r="D1006" i="14"/>
  <c r="M1006" i="14"/>
  <c r="D1007" i="14"/>
  <c r="M1007" i="14"/>
  <c r="D1008" i="14"/>
  <c r="M1008" i="14"/>
  <c r="D1009" i="14"/>
  <c r="M1009" i="14"/>
  <c r="D1010" i="14"/>
  <c r="M1010" i="14"/>
  <c r="D1011" i="14"/>
  <c r="M1011" i="14"/>
  <c r="D1012" i="14"/>
  <c r="M1012" i="14"/>
  <c r="D1013" i="14"/>
  <c r="M1013" i="14"/>
  <c r="D1014" i="14"/>
  <c r="M1014" i="14"/>
  <c r="D1015" i="14"/>
  <c r="M1015" i="14"/>
  <c r="D1016" i="14"/>
  <c r="M1016" i="14"/>
  <c r="D1017" i="14"/>
  <c r="M1017" i="14"/>
  <c r="D1018" i="14"/>
  <c r="M1018" i="14"/>
  <c r="D1019" i="14"/>
  <c r="M1019" i="14"/>
  <c r="D1020" i="14"/>
  <c r="M1020" i="14"/>
  <c r="D1021" i="14"/>
  <c r="M1021" i="14"/>
  <c r="D1022" i="14"/>
  <c r="M1022" i="14"/>
  <c r="D1023" i="14"/>
  <c r="M1023" i="14"/>
  <c r="D1024" i="14"/>
  <c r="M1024" i="14"/>
  <c r="D1025" i="14"/>
  <c r="M1025" i="14"/>
  <c r="D1026" i="14"/>
  <c r="M1026" i="14"/>
  <c r="D1027" i="14"/>
  <c r="M1027" i="14"/>
  <c r="D1028" i="14"/>
  <c r="M1028" i="14"/>
  <c r="D1029" i="14"/>
  <c r="M1029" i="14"/>
  <c r="D1030" i="14"/>
  <c r="M1030" i="14"/>
  <c r="D1031" i="14"/>
  <c r="M1031" i="14"/>
  <c r="D1032" i="14"/>
  <c r="M1032" i="14"/>
  <c r="D1033" i="14"/>
  <c r="M1033" i="14"/>
  <c r="D1034" i="14"/>
  <c r="M1034" i="14"/>
  <c r="D1035" i="14"/>
  <c r="M1035" i="14"/>
  <c r="D1036" i="14"/>
  <c r="M1036" i="14"/>
  <c r="D1037" i="14"/>
  <c r="M1037" i="14"/>
  <c r="D1038" i="14"/>
  <c r="M1038" i="14"/>
  <c r="D1039" i="14"/>
  <c r="M1039" i="14"/>
  <c r="D1040" i="14"/>
  <c r="M1040" i="14"/>
  <c r="D1041" i="14"/>
  <c r="M1041" i="14"/>
  <c r="D1042" i="14"/>
  <c r="M1042" i="14"/>
  <c r="D1043" i="14"/>
  <c r="M1043" i="14"/>
  <c r="D1044" i="14"/>
  <c r="M1044" i="14"/>
  <c r="D1045" i="14"/>
  <c r="M1045" i="14"/>
  <c r="D1046" i="14"/>
  <c r="M1046" i="14"/>
  <c r="D1047" i="14"/>
  <c r="M1047" i="14"/>
  <c r="D1048" i="14"/>
  <c r="M1048" i="14"/>
  <c r="D1049" i="14"/>
  <c r="M1049" i="14"/>
  <c r="D1050" i="14"/>
  <c r="M1050" i="14"/>
  <c r="D1051" i="14"/>
  <c r="M1051" i="14"/>
  <c r="D1052" i="14"/>
  <c r="M1052" i="14"/>
  <c r="D1053" i="14"/>
  <c r="M1053" i="14"/>
  <c r="D1054" i="14"/>
  <c r="M1054" i="14"/>
  <c r="D1055" i="14"/>
  <c r="M1055" i="14"/>
  <c r="D1056" i="14"/>
  <c r="M1056" i="14"/>
  <c r="D1057" i="14"/>
  <c r="M1057" i="14"/>
  <c r="D1058" i="14"/>
  <c r="M1058" i="14"/>
  <c r="D1059" i="14"/>
  <c r="M1059" i="14"/>
  <c r="D1060" i="14"/>
  <c r="M1060" i="14"/>
  <c r="D1061" i="14"/>
  <c r="M1061" i="14"/>
  <c r="D1062" i="14"/>
  <c r="M1062" i="14"/>
  <c r="D1063" i="14"/>
  <c r="M1063" i="14"/>
  <c r="D1064" i="14"/>
  <c r="M1064" i="14"/>
  <c r="D1065" i="14"/>
  <c r="M1065" i="14"/>
  <c r="D1066" i="14"/>
  <c r="M1066" i="14"/>
  <c r="D1067" i="14"/>
  <c r="M1067" i="14"/>
  <c r="D1068" i="14"/>
  <c r="M1068" i="14"/>
  <c r="D1069" i="14"/>
  <c r="M1069" i="14"/>
  <c r="D1070" i="14"/>
  <c r="M1070" i="14"/>
  <c r="D1071" i="14"/>
  <c r="M1071" i="14"/>
  <c r="D1072" i="14"/>
  <c r="M1072" i="14"/>
  <c r="D1073" i="14"/>
  <c r="M1073" i="14"/>
  <c r="D1074" i="14"/>
  <c r="M1074" i="14"/>
  <c r="D1075" i="14"/>
  <c r="M1075" i="14"/>
  <c r="D1076" i="14"/>
  <c r="M1076" i="14"/>
  <c r="D1077" i="14"/>
  <c r="M1077" i="14"/>
  <c r="D1078" i="14"/>
  <c r="M1078" i="14"/>
  <c r="D1079" i="14"/>
  <c r="M1079" i="14"/>
  <c r="D1080" i="14"/>
  <c r="M1080" i="14"/>
  <c r="D1081" i="14"/>
  <c r="M1081" i="14"/>
  <c r="D1082" i="14"/>
  <c r="M1082" i="14"/>
  <c r="D1083" i="14"/>
  <c r="M1083" i="14"/>
  <c r="D1084" i="14"/>
  <c r="M1084" i="14"/>
  <c r="D1085" i="14"/>
  <c r="M1085" i="14"/>
  <c r="D1086" i="14"/>
  <c r="M1086" i="14"/>
  <c r="D1087" i="14"/>
  <c r="M1087" i="14"/>
  <c r="D1088" i="14"/>
  <c r="M1088" i="14"/>
  <c r="D1089" i="14"/>
  <c r="M1089" i="14"/>
  <c r="D1090" i="14"/>
  <c r="M1090" i="14"/>
  <c r="D1091" i="14"/>
  <c r="M1091" i="14"/>
  <c r="D1092" i="14"/>
  <c r="M1092" i="14"/>
  <c r="D1093" i="14"/>
  <c r="M1093" i="14"/>
  <c r="D1094" i="14"/>
  <c r="M1094" i="14"/>
  <c r="D1095" i="14"/>
  <c r="M1095" i="14"/>
  <c r="D1096" i="14"/>
  <c r="M1096" i="14"/>
  <c r="D1097" i="14"/>
  <c r="M1097" i="14"/>
  <c r="D1098" i="14"/>
  <c r="M1098" i="14"/>
  <c r="D1099" i="14"/>
  <c r="M1099" i="14"/>
  <c r="D1100" i="14"/>
  <c r="M1100" i="14"/>
  <c r="D1101" i="14"/>
  <c r="M1101" i="14"/>
  <c r="D1102" i="14"/>
  <c r="M1102" i="14"/>
  <c r="D1103" i="14"/>
  <c r="M1103" i="14"/>
  <c r="D1104" i="14"/>
  <c r="M1104" i="14"/>
  <c r="D1105" i="14"/>
  <c r="M1105" i="14"/>
  <c r="D1106" i="14"/>
  <c r="M1106" i="14"/>
  <c r="D1107" i="14"/>
  <c r="M1107" i="14"/>
  <c r="D1108" i="14"/>
  <c r="M1108" i="14"/>
  <c r="D1109" i="14"/>
  <c r="M1109" i="14"/>
  <c r="D1110" i="14"/>
  <c r="M1110" i="14"/>
  <c r="D1111" i="14"/>
  <c r="M1111" i="14"/>
  <c r="D1112" i="14"/>
  <c r="M1112" i="14"/>
  <c r="D1113" i="14"/>
  <c r="M1113" i="14"/>
  <c r="D1114" i="14"/>
  <c r="M1114" i="14"/>
  <c r="D1115" i="14"/>
  <c r="M1115" i="14"/>
  <c r="D1116" i="14"/>
  <c r="M1116" i="14"/>
  <c r="D1117" i="14"/>
  <c r="M1117" i="14"/>
  <c r="D1118" i="14"/>
  <c r="M1118" i="14"/>
  <c r="D1119" i="14"/>
  <c r="M1119" i="14"/>
  <c r="D1120" i="14"/>
  <c r="M1120" i="14"/>
  <c r="D1121" i="14"/>
  <c r="M1121" i="14"/>
  <c r="D1122" i="14"/>
  <c r="M1122" i="14"/>
  <c r="D1123" i="14"/>
  <c r="M1123" i="14"/>
  <c r="D1124" i="14"/>
  <c r="M1124" i="14"/>
  <c r="D1125" i="14"/>
  <c r="M1125" i="14"/>
  <c r="D1126" i="14"/>
  <c r="M1126" i="14"/>
  <c r="D1127" i="14"/>
  <c r="M1127" i="14"/>
  <c r="D1128" i="14"/>
  <c r="M1128" i="14"/>
  <c r="D1129" i="14"/>
  <c r="M1129" i="14"/>
  <c r="D1130" i="14"/>
  <c r="M1130" i="14"/>
  <c r="D1131" i="14"/>
  <c r="M1131" i="14"/>
  <c r="D1132" i="14"/>
  <c r="M1132" i="14"/>
  <c r="D1133" i="14"/>
  <c r="M1133" i="14"/>
  <c r="D1134" i="14"/>
  <c r="M1134" i="14"/>
  <c r="D1135" i="14"/>
  <c r="M1135" i="14"/>
  <c r="D1136" i="14"/>
  <c r="M1136" i="14"/>
  <c r="D1137" i="14"/>
  <c r="M1137" i="14"/>
  <c r="D1138" i="14"/>
  <c r="M1138" i="14"/>
  <c r="D1139" i="14"/>
  <c r="M1139" i="14"/>
  <c r="D1140" i="14"/>
  <c r="M1140" i="14"/>
  <c r="D1141" i="14"/>
  <c r="M1141" i="14"/>
  <c r="D1142" i="14"/>
  <c r="M1142" i="14"/>
  <c r="D1143" i="14"/>
  <c r="M1143" i="14"/>
  <c r="D1144" i="14"/>
  <c r="M1144" i="14"/>
  <c r="D1145" i="14"/>
  <c r="M1145" i="14"/>
  <c r="D1146" i="14"/>
  <c r="M1146" i="14"/>
  <c r="D1147" i="14"/>
  <c r="M1147" i="14"/>
  <c r="D1148" i="14"/>
  <c r="M1148" i="14"/>
  <c r="D1149" i="14"/>
  <c r="M1149" i="14"/>
  <c r="D1150" i="14"/>
  <c r="M1150" i="14"/>
  <c r="D1151" i="14"/>
  <c r="M1151" i="14"/>
  <c r="D1152" i="14"/>
  <c r="M1152" i="14"/>
  <c r="D1153" i="14"/>
  <c r="M1153" i="14"/>
  <c r="D1154" i="14"/>
  <c r="M1154" i="14"/>
  <c r="D1155" i="14"/>
  <c r="M1155" i="14"/>
  <c r="D1156" i="14"/>
  <c r="M1156" i="14"/>
  <c r="D1157" i="14"/>
  <c r="M1157" i="14"/>
  <c r="D1158" i="14"/>
  <c r="M1158" i="14"/>
  <c r="D1159" i="14"/>
  <c r="M1159" i="14"/>
  <c r="D1160" i="14"/>
  <c r="M1160" i="14"/>
  <c r="D1161" i="14"/>
  <c r="M1161" i="14"/>
  <c r="D1162" i="14"/>
  <c r="M1162" i="14"/>
  <c r="D1163" i="14"/>
  <c r="M1163" i="14"/>
  <c r="D1164" i="14"/>
  <c r="M1164" i="14"/>
  <c r="D1165" i="14"/>
  <c r="M1165" i="14"/>
  <c r="D1166" i="14"/>
  <c r="M1166" i="14"/>
  <c r="D1167" i="14"/>
  <c r="M1167" i="14"/>
  <c r="D1168" i="14"/>
  <c r="M1168" i="14"/>
  <c r="D1169" i="14"/>
  <c r="M1169" i="14"/>
  <c r="D1170" i="14"/>
  <c r="M1170" i="14"/>
  <c r="D1171" i="14"/>
  <c r="M1171" i="14"/>
  <c r="D1172" i="14"/>
  <c r="M1172" i="14"/>
  <c r="D1173" i="14"/>
  <c r="M1173" i="14"/>
  <c r="D1174" i="14"/>
  <c r="M1174" i="14"/>
  <c r="D1175" i="14"/>
  <c r="M1175" i="14"/>
  <c r="D1176" i="14"/>
  <c r="M1176" i="14"/>
  <c r="D1177" i="14"/>
  <c r="M1177" i="14"/>
  <c r="D1178" i="14"/>
  <c r="M1178" i="14"/>
  <c r="D1179" i="14"/>
  <c r="M1179" i="14"/>
  <c r="D1180" i="14"/>
  <c r="M1180" i="14"/>
  <c r="D1181" i="14"/>
  <c r="M1181" i="14"/>
  <c r="D1182" i="14"/>
  <c r="M1182" i="14"/>
  <c r="D1183" i="14"/>
  <c r="M1183" i="14"/>
  <c r="D1184" i="14"/>
  <c r="M1184" i="14"/>
  <c r="D1185" i="14"/>
  <c r="M1185" i="14"/>
  <c r="D1186" i="14"/>
  <c r="M1186" i="14"/>
  <c r="D1187" i="14"/>
  <c r="M1187" i="14"/>
  <c r="D1188" i="14"/>
  <c r="M1188" i="14"/>
  <c r="D1189" i="14"/>
  <c r="M1189" i="14"/>
  <c r="D1190" i="14"/>
  <c r="M1190" i="14"/>
  <c r="D1191" i="14"/>
  <c r="M1191" i="14"/>
  <c r="D1192" i="14"/>
  <c r="M1192" i="14"/>
  <c r="D1193" i="14"/>
  <c r="M1193" i="14"/>
  <c r="D1194" i="14"/>
  <c r="M1194" i="14"/>
  <c r="D1195" i="14"/>
  <c r="M1195" i="14"/>
  <c r="D1196" i="14"/>
  <c r="M1196" i="14"/>
  <c r="D1197" i="14"/>
  <c r="M1197" i="14"/>
  <c r="D1198" i="14"/>
  <c r="M1198" i="14"/>
  <c r="D1199" i="14"/>
  <c r="M1199" i="14"/>
  <c r="D1200" i="14"/>
  <c r="M1200" i="14"/>
  <c r="D1201" i="14"/>
  <c r="M1201" i="14"/>
  <c r="D1202" i="14"/>
  <c r="M1202" i="14"/>
  <c r="D1203" i="14"/>
  <c r="M1203" i="14"/>
  <c r="D1204" i="14"/>
  <c r="M1204" i="14"/>
  <c r="D1205" i="14"/>
  <c r="M1205" i="14"/>
  <c r="D1206" i="14"/>
  <c r="M1206" i="14"/>
  <c r="D1207" i="14"/>
  <c r="M1207" i="14"/>
  <c r="D1208" i="14"/>
  <c r="M1208" i="14"/>
  <c r="D1209" i="14"/>
  <c r="M1209" i="14"/>
  <c r="D1210" i="14"/>
  <c r="M1210" i="14"/>
  <c r="D1211" i="14"/>
  <c r="M1211" i="14"/>
  <c r="D1212" i="14"/>
  <c r="M1212" i="14"/>
  <c r="D1213" i="14"/>
  <c r="M1213" i="14"/>
  <c r="D1214" i="14"/>
  <c r="M1214" i="14"/>
  <c r="D1215" i="14"/>
  <c r="M1215" i="14"/>
  <c r="D1216" i="14"/>
  <c r="M1216" i="14"/>
  <c r="D1217" i="14"/>
  <c r="M1217" i="14"/>
  <c r="D1218" i="14"/>
  <c r="M1218" i="14"/>
  <c r="D1219" i="14"/>
  <c r="M1219" i="14"/>
  <c r="D1220" i="14"/>
  <c r="M1220" i="14"/>
  <c r="D1221" i="14"/>
  <c r="M1221" i="14"/>
  <c r="D1222" i="14"/>
  <c r="M1222" i="14"/>
  <c r="D1223" i="14"/>
  <c r="M1223" i="14"/>
  <c r="D1224" i="14"/>
  <c r="M1224" i="14"/>
  <c r="D1225" i="14"/>
  <c r="M1225" i="14"/>
  <c r="D1226" i="14"/>
  <c r="M1226" i="14"/>
  <c r="D1227" i="14"/>
  <c r="M1227" i="14"/>
  <c r="D1228" i="14"/>
  <c r="M1228" i="14"/>
  <c r="D1229" i="14"/>
  <c r="M1229" i="14"/>
  <c r="D1230" i="14"/>
  <c r="M1230" i="14"/>
  <c r="D1231" i="14"/>
  <c r="M1231" i="14"/>
  <c r="D1232" i="14"/>
  <c r="M1232" i="14"/>
  <c r="D1233" i="14"/>
  <c r="M1233" i="14"/>
  <c r="D1234" i="14"/>
  <c r="M1234" i="14"/>
  <c r="D1235" i="14"/>
  <c r="M1235" i="14"/>
  <c r="D1236" i="14"/>
  <c r="M1236" i="14"/>
  <c r="D1237" i="14"/>
  <c r="M1237" i="14"/>
  <c r="D1238" i="14"/>
  <c r="M1238" i="14"/>
  <c r="D1239" i="14"/>
  <c r="M1239" i="14"/>
  <c r="D1240" i="14"/>
  <c r="M1240" i="14"/>
  <c r="D1241" i="14"/>
  <c r="M1241" i="14"/>
  <c r="D1242" i="14"/>
  <c r="M1242" i="14"/>
  <c r="D1243" i="14"/>
  <c r="M1243" i="14"/>
  <c r="D1244" i="14"/>
  <c r="M1244" i="14"/>
  <c r="D1245" i="14"/>
  <c r="M1245" i="14"/>
  <c r="D1246" i="14"/>
  <c r="M1246" i="14"/>
  <c r="D1247" i="14"/>
  <c r="M1247" i="14"/>
  <c r="D1248" i="14"/>
  <c r="M1248" i="14"/>
  <c r="D1249" i="14"/>
  <c r="M1249" i="14"/>
  <c r="D1250" i="14"/>
  <c r="M1250" i="14"/>
  <c r="D1251" i="14"/>
  <c r="M1251" i="14"/>
  <c r="D1252" i="14"/>
  <c r="M1252" i="14"/>
  <c r="D1253" i="14"/>
  <c r="M1253" i="14"/>
  <c r="D1254" i="14"/>
  <c r="M1254" i="14"/>
  <c r="D1255" i="14"/>
  <c r="M1255" i="14"/>
  <c r="D1256" i="14"/>
  <c r="M1256" i="14"/>
  <c r="D1257" i="14"/>
  <c r="M1257" i="14"/>
  <c r="D1258" i="14"/>
  <c r="M1258" i="14"/>
  <c r="D1259" i="14"/>
  <c r="M1259" i="14"/>
  <c r="D1260" i="14"/>
  <c r="M1260" i="14"/>
  <c r="D1261" i="14"/>
  <c r="M1261" i="14"/>
  <c r="D1262" i="14"/>
  <c r="M1262" i="14"/>
  <c r="D1263" i="14"/>
  <c r="M1263" i="14"/>
  <c r="D1264" i="14"/>
  <c r="M1264" i="14"/>
  <c r="D1265" i="14"/>
  <c r="M1265" i="14"/>
  <c r="D1266" i="14"/>
  <c r="M1266" i="14"/>
  <c r="D1267" i="14"/>
  <c r="M1267" i="14"/>
  <c r="D1268" i="14"/>
  <c r="M1268" i="14"/>
  <c r="D1269" i="14"/>
  <c r="M1269" i="14"/>
  <c r="D1270" i="14"/>
  <c r="M1270" i="14"/>
  <c r="D1271" i="14"/>
  <c r="M1271" i="14"/>
  <c r="D1272" i="14"/>
  <c r="M1272" i="14"/>
  <c r="D1273" i="14"/>
  <c r="M1273" i="14"/>
  <c r="D1274" i="14"/>
  <c r="M1274" i="14"/>
  <c r="D1275" i="14"/>
  <c r="M1275" i="14"/>
  <c r="D1276" i="14"/>
  <c r="M1276" i="14"/>
  <c r="D1277" i="14"/>
  <c r="M1277" i="14"/>
  <c r="D1278" i="14"/>
  <c r="M1278" i="14"/>
  <c r="D1279" i="14"/>
  <c r="M1279" i="14"/>
  <c r="D1280" i="14"/>
  <c r="M1280" i="14"/>
  <c r="D1281" i="14"/>
  <c r="M1281" i="14"/>
  <c r="D1282" i="14"/>
  <c r="M1282" i="14"/>
  <c r="D1283" i="14"/>
  <c r="M1283" i="14"/>
  <c r="D1284" i="14"/>
  <c r="M1284" i="14"/>
  <c r="D1285" i="14"/>
  <c r="M1285" i="14"/>
  <c r="D1286" i="14"/>
  <c r="M1286" i="14"/>
  <c r="D1287" i="14"/>
  <c r="M1287" i="14"/>
  <c r="D1288" i="14"/>
  <c r="M1288" i="14"/>
  <c r="D1289" i="14"/>
  <c r="M1289" i="14"/>
  <c r="D1290" i="14"/>
  <c r="M1290" i="14"/>
  <c r="D1291" i="14"/>
  <c r="M1291" i="14"/>
  <c r="D1292" i="14"/>
  <c r="M1292" i="14"/>
  <c r="D1293" i="14"/>
  <c r="M1293" i="14"/>
  <c r="D1294" i="14"/>
  <c r="M1294" i="14"/>
  <c r="D1295" i="14"/>
  <c r="M1295" i="14"/>
  <c r="D1296" i="14"/>
  <c r="M1296" i="14"/>
  <c r="D1297" i="14"/>
  <c r="M1297" i="14"/>
  <c r="D1298" i="14"/>
  <c r="M1298" i="14"/>
  <c r="D1299" i="14"/>
  <c r="M1299" i="14"/>
  <c r="D1300" i="14"/>
  <c r="M1300" i="14"/>
  <c r="D1301" i="14"/>
  <c r="M1301" i="14"/>
  <c r="D1302" i="14"/>
  <c r="M1302" i="14"/>
  <c r="D1303" i="14"/>
  <c r="M1303" i="14"/>
  <c r="D1304" i="14"/>
  <c r="M1304" i="14"/>
  <c r="D1305" i="14"/>
  <c r="M1305" i="14"/>
  <c r="D1306" i="14"/>
  <c r="M1306" i="14"/>
  <c r="D1307" i="14"/>
  <c r="M1307" i="14"/>
  <c r="D1308" i="14"/>
  <c r="M1308" i="14"/>
  <c r="D1309" i="14"/>
  <c r="M1309" i="14"/>
  <c r="D1310" i="14"/>
  <c r="M1310" i="14"/>
  <c r="D1311" i="14"/>
  <c r="M1311" i="14"/>
  <c r="D1312" i="14"/>
  <c r="M1312" i="14"/>
  <c r="D1313" i="14"/>
  <c r="M1313" i="14"/>
  <c r="D1314" i="14"/>
  <c r="M1314" i="14"/>
  <c r="D1315" i="14"/>
  <c r="M1315" i="14"/>
  <c r="D1316" i="14"/>
  <c r="M1316" i="14"/>
  <c r="D1317" i="14"/>
  <c r="M1317" i="14"/>
  <c r="D1318" i="14"/>
  <c r="M1318" i="14"/>
  <c r="D1319" i="14"/>
  <c r="M1319" i="14"/>
  <c r="D1320" i="14"/>
  <c r="M1320" i="14"/>
  <c r="D1321" i="14"/>
  <c r="M1321" i="14"/>
  <c r="D1322" i="14"/>
  <c r="M1322" i="14"/>
  <c r="D1323" i="14"/>
  <c r="M1323" i="14"/>
  <c r="D1324" i="14"/>
  <c r="M1324" i="14"/>
  <c r="D1325" i="14"/>
  <c r="M1325" i="14"/>
  <c r="D1326" i="14"/>
  <c r="M1326" i="14"/>
  <c r="M7" i="14"/>
  <c r="Q4" i="7"/>
  <c r="R4" i="7"/>
  <c r="AB4" i="7"/>
  <c r="L22" i="17"/>
  <c r="O22" i="17"/>
  <c r="V4" i="16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P7" i="1"/>
  <c r="T31" i="19"/>
  <c r="T32" i="19"/>
  <c r="T33" i="19"/>
  <c r="T14" i="19"/>
  <c r="T38" i="19"/>
  <c r="T18" i="19"/>
  <c r="T41" i="19"/>
  <c r="T4" i="19"/>
  <c r="T44" i="19"/>
  <c r="T46" i="19"/>
  <c r="T47" i="19"/>
  <c r="T49" i="19"/>
  <c r="T51" i="19"/>
  <c r="T52" i="19"/>
  <c r="T24" i="19"/>
  <c r="T3" i="19"/>
  <c r="T5" i="19"/>
  <c r="T11" i="19"/>
  <c r="T19" i="19"/>
  <c r="T27" i="19"/>
  <c r="T29" i="19"/>
  <c r="AH7" i="1"/>
  <c r="AE7" i="1"/>
  <c r="Q7" i="1"/>
  <c r="T56" i="19"/>
  <c r="T55" i="19"/>
  <c r="T54" i="19"/>
  <c r="T53" i="19"/>
  <c r="T50" i="19"/>
  <c r="T48" i="19"/>
  <c r="T45" i="19"/>
  <c r="T43" i="19"/>
  <c r="T42" i="19"/>
  <c r="T40" i="19"/>
  <c r="T39" i="19"/>
  <c r="T37" i="19"/>
  <c r="T36" i="19"/>
  <c r="T35" i="19"/>
  <c r="T34" i="19"/>
  <c r="T30" i="19"/>
  <c r="T28" i="19"/>
  <c r="T26" i="19"/>
  <c r="T25" i="19"/>
  <c r="T23" i="19"/>
  <c r="T22" i="19"/>
  <c r="T21" i="19"/>
  <c r="T20" i="19"/>
  <c r="T17" i="19"/>
  <c r="T16" i="19"/>
  <c r="T15" i="19"/>
  <c r="T13" i="19"/>
  <c r="T12" i="19"/>
  <c r="T10" i="19"/>
  <c r="T9" i="19"/>
  <c r="T8" i="19"/>
  <c r="T7" i="19"/>
  <c r="T6" i="19"/>
  <c r="P5" i="16"/>
  <c r="Q5" i="16"/>
  <c r="R5" i="16"/>
  <c r="P6" i="16"/>
  <c r="Q6" i="16"/>
  <c r="R6" i="16"/>
  <c r="P7" i="16"/>
  <c r="Q7" i="16"/>
  <c r="R7" i="16"/>
  <c r="P8" i="16"/>
  <c r="Q8" i="16"/>
  <c r="R8" i="16"/>
  <c r="P9" i="16"/>
  <c r="Q9" i="16"/>
  <c r="R9" i="16"/>
  <c r="P10" i="16"/>
  <c r="Q10" i="16"/>
  <c r="R10" i="16"/>
  <c r="P11" i="16"/>
  <c r="Q11" i="16"/>
  <c r="R11" i="16"/>
  <c r="P12" i="16"/>
  <c r="Q12" i="16"/>
  <c r="R12" i="16"/>
  <c r="P13" i="16"/>
  <c r="Q13" i="16"/>
  <c r="R13" i="16"/>
  <c r="P14" i="16"/>
  <c r="Q14" i="16"/>
  <c r="R14" i="16"/>
  <c r="P15" i="16"/>
  <c r="Q15" i="16"/>
  <c r="R15" i="16"/>
  <c r="P16" i="16"/>
  <c r="Q16" i="16"/>
  <c r="R16" i="16"/>
  <c r="P17" i="16"/>
  <c r="Q17" i="16"/>
  <c r="R17" i="16"/>
  <c r="P18" i="16"/>
  <c r="Q18" i="16"/>
  <c r="R18" i="16"/>
  <c r="P19" i="16"/>
  <c r="Q19" i="16"/>
  <c r="R19" i="16"/>
  <c r="P20" i="16"/>
  <c r="Q20" i="16"/>
  <c r="R20" i="16"/>
  <c r="P21" i="16"/>
  <c r="Q21" i="16"/>
  <c r="R21" i="16"/>
  <c r="P22" i="16"/>
  <c r="Q22" i="16"/>
  <c r="R22" i="16"/>
  <c r="P23" i="16"/>
  <c r="Q23" i="16"/>
  <c r="R23" i="16"/>
  <c r="P24" i="16"/>
  <c r="Q24" i="16"/>
  <c r="R24" i="16"/>
  <c r="P25" i="16"/>
  <c r="Q25" i="16"/>
  <c r="R25" i="16"/>
  <c r="Q4" i="16"/>
  <c r="R4" i="16"/>
  <c r="P4" i="16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6" i="2"/>
  <c r="F4" i="8"/>
  <c r="AA4" i="7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7" i="1"/>
  <c r="X4" i="7"/>
  <c r="BD7" i="1"/>
  <c r="Y4" i="7"/>
  <c r="BE7" i="1"/>
  <c r="Z4" i="7"/>
  <c r="A6" i="2"/>
  <c r="A7" i="2"/>
  <c r="A8" i="2"/>
  <c r="A9" i="2"/>
  <c r="E6" i="2"/>
  <c r="E7" i="2"/>
  <c r="E8" i="2"/>
  <c r="E9" i="2"/>
  <c r="A10" i="2"/>
  <c r="E10" i="2"/>
  <c r="A11" i="2"/>
  <c r="E11" i="2"/>
  <c r="A12" i="2"/>
  <c r="E12" i="2"/>
  <c r="A13" i="2"/>
  <c r="E13" i="2"/>
  <c r="A14" i="2"/>
  <c r="E14" i="2"/>
  <c r="A15" i="2"/>
  <c r="E15" i="2"/>
  <c r="A16" i="2"/>
  <c r="E16" i="2"/>
  <c r="A17" i="2"/>
  <c r="E17" i="2"/>
  <c r="A18" i="2"/>
  <c r="E18" i="2"/>
  <c r="A19" i="2"/>
  <c r="E19" i="2"/>
  <c r="A20" i="2"/>
  <c r="E20" i="2"/>
  <c r="A21" i="2"/>
  <c r="E21" i="2"/>
  <c r="A22" i="2"/>
  <c r="E22" i="2"/>
  <c r="A23" i="2"/>
  <c r="E23" i="2"/>
  <c r="A24" i="2"/>
  <c r="E24" i="2"/>
  <c r="A25" i="2"/>
  <c r="E25" i="2"/>
  <c r="A26" i="2"/>
  <c r="E26" i="2"/>
  <c r="A27" i="2"/>
  <c r="E27" i="2"/>
  <c r="A28" i="2"/>
  <c r="E28" i="2"/>
  <c r="A29" i="2"/>
  <c r="E29" i="2"/>
  <c r="A30" i="2"/>
  <c r="E30" i="2"/>
  <c r="A31" i="2"/>
  <c r="E31" i="2"/>
  <c r="A32" i="2"/>
  <c r="E32" i="2"/>
  <c r="A33" i="2"/>
  <c r="E33" i="2"/>
  <c r="A34" i="2"/>
  <c r="E34" i="2"/>
  <c r="A35" i="2"/>
  <c r="E35" i="2"/>
  <c r="A36" i="2"/>
  <c r="E36" i="2"/>
  <c r="A37" i="2"/>
  <c r="E37" i="2"/>
  <c r="A38" i="2"/>
  <c r="E38" i="2"/>
  <c r="A39" i="2"/>
  <c r="E39" i="2"/>
  <c r="A40" i="2"/>
  <c r="E40" i="2"/>
  <c r="A41" i="2"/>
  <c r="E41" i="2"/>
  <c r="A42" i="2"/>
  <c r="E42" i="2"/>
  <c r="A43" i="2"/>
  <c r="E43" i="2"/>
  <c r="A44" i="2"/>
  <c r="E44" i="2"/>
  <c r="A45" i="2"/>
  <c r="E45" i="2"/>
  <c r="A46" i="2"/>
  <c r="E46" i="2"/>
  <c r="A47" i="2"/>
  <c r="E47" i="2"/>
  <c r="A48" i="2"/>
  <c r="E48" i="2"/>
  <c r="A49" i="2"/>
  <c r="E49" i="2"/>
  <c r="A50" i="2"/>
  <c r="E50" i="2"/>
  <c r="A51" i="2"/>
  <c r="E51" i="2"/>
  <c r="A52" i="2"/>
  <c r="E52" i="2"/>
  <c r="A53" i="2"/>
  <c r="E53" i="2"/>
  <c r="A54" i="2"/>
  <c r="E54" i="2"/>
  <c r="A55" i="2"/>
  <c r="E55" i="2"/>
  <c r="A56" i="2"/>
  <c r="E56" i="2"/>
  <c r="A57" i="2"/>
  <c r="E57" i="2"/>
  <c r="A58" i="2"/>
  <c r="E58" i="2"/>
  <c r="A59" i="2"/>
  <c r="E59" i="2"/>
  <c r="A60" i="2"/>
  <c r="E60" i="2"/>
  <c r="A61" i="2"/>
  <c r="E61" i="2"/>
  <c r="A62" i="2"/>
  <c r="E62" i="2"/>
  <c r="A63" i="2"/>
  <c r="E63" i="2"/>
  <c r="A64" i="2"/>
  <c r="E64" i="2"/>
  <c r="A65" i="2"/>
  <c r="E65" i="2"/>
  <c r="A66" i="2"/>
  <c r="E66" i="2"/>
  <c r="A67" i="2"/>
  <c r="E67" i="2"/>
  <c r="A68" i="2"/>
  <c r="E68" i="2"/>
  <c r="A69" i="2"/>
  <c r="E69" i="2"/>
  <c r="A70" i="2"/>
  <c r="E70" i="2"/>
  <c r="A71" i="2"/>
  <c r="E71" i="2"/>
  <c r="A72" i="2"/>
  <c r="E72" i="2"/>
  <c r="A73" i="2"/>
  <c r="E73" i="2"/>
  <c r="A74" i="2"/>
  <c r="E74" i="2"/>
  <c r="A75" i="2"/>
  <c r="E75" i="2"/>
  <c r="A76" i="2"/>
  <c r="E76" i="2"/>
  <c r="A77" i="2"/>
  <c r="E77" i="2"/>
  <c r="A78" i="2"/>
  <c r="E78" i="2"/>
  <c r="A79" i="2"/>
  <c r="E79" i="2"/>
  <c r="A80" i="2"/>
  <c r="E80" i="2"/>
  <c r="A81" i="2"/>
  <c r="E81" i="2"/>
  <c r="A82" i="2"/>
  <c r="E82" i="2"/>
  <c r="A83" i="2"/>
  <c r="E83" i="2"/>
  <c r="A84" i="2"/>
  <c r="E84" i="2"/>
  <c r="A85" i="2"/>
  <c r="E85" i="2"/>
  <c r="A86" i="2"/>
  <c r="E86" i="2"/>
  <c r="A87" i="2"/>
  <c r="E87" i="2"/>
  <c r="A88" i="2"/>
  <c r="E88" i="2"/>
  <c r="A89" i="2"/>
  <c r="E89" i="2"/>
  <c r="A90" i="2"/>
  <c r="E90" i="2"/>
  <c r="A91" i="2"/>
  <c r="E91" i="2"/>
  <c r="A92" i="2"/>
  <c r="E92" i="2"/>
  <c r="A93" i="2"/>
  <c r="E93" i="2"/>
  <c r="A94" i="2"/>
  <c r="E94" i="2"/>
  <c r="A95" i="2"/>
  <c r="E95" i="2"/>
  <c r="A96" i="2"/>
  <c r="E96" i="2"/>
  <c r="A97" i="2"/>
  <c r="E97" i="2"/>
  <c r="A98" i="2"/>
  <c r="E98" i="2"/>
  <c r="A99" i="2"/>
  <c r="E99" i="2"/>
  <c r="A100" i="2"/>
  <c r="E100" i="2"/>
  <c r="A101" i="2"/>
  <c r="E101" i="2"/>
  <c r="A102" i="2"/>
  <c r="E102" i="2"/>
  <c r="A103" i="2"/>
  <c r="E103" i="2"/>
  <c r="A104" i="2"/>
  <c r="E104" i="2"/>
  <c r="A105" i="2"/>
  <c r="E105" i="2"/>
  <c r="A106" i="2"/>
  <c r="E106" i="2"/>
  <c r="A107" i="2"/>
  <c r="E107" i="2"/>
  <c r="A108" i="2"/>
  <c r="E108" i="2"/>
  <c r="A109" i="2"/>
  <c r="E109" i="2"/>
  <c r="A110" i="2"/>
  <c r="E110" i="2"/>
  <c r="A111" i="2"/>
  <c r="E111" i="2"/>
  <c r="A112" i="2"/>
  <c r="E112" i="2"/>
  <c r="A113" i="2"/>
  <c r="E113" i="2"/>
  <c r="A114" i="2"/>
  <c r="E114" i="2"/>
  <c r="A115" i="2"/>
  <c r="E115" i="2"/>
  <c r="A116" i="2"/>
  <c r="E116" i="2"/>
  <c r="A117" i="2"/>
  <c r="E117" i="2"/>
  <c r="A118" i="2"/>
  <c r="E118" i="2"/>
  <c r="A119" i="2"/>
  <c r="E119" i="2"/>
  <c r="A120" i="2"/>
  <c r="E120" i="2"/>
  <c r="A121" i="2"/>
  <c r="E121" i="2"/>
  <c r="A122" i="2"/>
  <c r="E122" i="2"/>
  <c r="A123" i="2"/>
  <c r="E123" i="2"/>
  <c r="A124" i="2"/>
  <c r="E124" i="2"/>
  <c r="A125" i="2"/>
  <c r="E125" i="2"/>
  <c r="A126" i="2"/>
  <c r="E126" i="2"/>
  <c r="A127" i="2"/>
  <c r="E127" i="2"/>
  <c r="A128" i="2"/>
  <c r="E128" i="2"/>
  <c r="A129" i="2"/>
  <c r="E129" i="2"/>
  <c r="A130" i="2"/>
  <c r="E130" i="2"/>
  <c r="A131" i="2"/>
  <c r="E131" i="2"/>
  <c r="A132" i="2"/>
  <c r="E132" i="2"/>
  <c r="A133" i="2"/>
  <c r="E133" i="2"/>
  <c r="A134" i="2"/>
  <c r="E134" i="2"/>
  <c r="A135" i="2"/>
  <c r="E135" i="2"/>
  <c r="A136" i="2"/>
  <c r="E136" i="2"/>
  <c r="A137" i="2"/>
  <c r="E137" i="2"/>
  <c r="A138" i="2"/>
  <c r="E138" i="2"/>
  <c r="A139" i="2"/>
  <c r="E139" i="2"/>
  <c r="A140" i="2"/>
  <c r="E140" i="2"/>
  <c r="A141" i="2"/>
  <c r="E141" i="2"/>
  <c r="A142" i="2"/>
  <c r="E142" i="2"/>
  <c r="A143" i="2"/>
  <c r="E143" i="2"/>
  <c r="A144" i="2"/>
  <c r="E144" i="2"/>
  <c r="A145" i="2"/>
  <c r="E145" i="2"/>
  <c r="A146" i="2"/>
  <c r="E146" i="2"/>
  <c r="A147" i="2"/>
  <c r="E147" i="2"/>
  <c r="A148" i="2"/>
  <c r="E148" i="2"/>
  <c r="A149" i="2"/>
  <c r="E149" i="2"/>
  <c r="A150" i="2"/>
  <c r="E150" i="2"/>
  <c r="A151" i="2"/>
  <c r="E151" i="2"/>
  <c r="A152" i="2"/>
  <c r="E152" i="2"/>
  <c r="A153" i="2"/>
  <c r="E153" i="2"/>
  <c r="A154" i="2"/>
  <c r="E154" i="2"/>
  <c r="A155" i="2"/>
  <c r="E155" i="2"/>
  <c r="A156" i="2"/>
  <c r="E156" i="2"/>
  <c r="A157" i="2"/>
  <c r="E157" i="2"/>
  <c r="A158" i="2"/>
  <c r="E158" i="2"/>
  <c r="A159" i="2"/>
  <c r="E159" i="2"/>
  <c r="A160" i="2"/>
  <c r="E160" i="2"/>
  <c r="A161" i="2"/>
  <c r="E161" i="2"/>
  <c r="A162" i="2"/>
  <c r="E162" i="2"/>
  <c r="A163" i="2"/>
  <c r="E163" i="2"/>
  <c r="A164" i="2"/>
  <c r="E164" i="2"/>
  <c r="A165" i="2"/>
  <c r="E165" i="2"/>
  <c r="A166" i="2"/>
  <c r="E166" i="2"/>
  <c r="A167" i="2"/>
  <c r="E167" i="2"/>
  <c r="A168" i="2"/>
  <c r="E168" i="2"/>
  <c r="A169" i="2"/>
  <c r="E169" i="2"/>
  <c r="A170" i="2"/>
  <c r="E170" i="2"/>
  <c r="A171" i="2"/>
  <c r="E171" i="2"/>
  <c r="A172" i="2"/>
  <c r="E172" i="2"/>
  <c r="A173" i="2"/>
  <c r="E173" i="2"/>
  <c r="A174" i="2"/>
  <c r="E174" i="2"/>
  <c r="A175" i="2"/>
  <c r="E175" i="2"/>
  <c r="A176" i="2"/>
  <c r="E176" i="2"/>
  <c r="A177" i="2"/>
  <c r="E177" i="2"/>
  <c r="A178" i="2"/>
  <c r="E178" i="2"/>
  <c r="A179" i="2"/>
  <c r="E179" i="2"/>
  <c r="A180" i="2"/>
  <c r="E180" i="2"/>
  <c r="A181" i="2"/>
  <c r="E181" i="2"/>
  <c r="A182" i="2"/>
  <c r="E182" i="2"/>
  <c r="A183" i="2"/>
  <c r="E183" i="2"/>
  <c r="A184" i="2"/>
  <c r="E184" i="2"/>
  <c r="A185" i="2"/>
  <c r="E185" i="2"/>
  <c r="A186" i="2"/>
  <c r="E186" i="2"/>
  <c r="A187" i="2"/>
  <c r="E187" i="2"/>
  <c r="A188" i="2"/>
  <c r="E188" i="2"/>
  <c r="A189" i="2"/>
  <c r="E189" i="2"/>
  <c r="A190" i="2"/>
  <c r="E190" i="2"/>
  <c r="A191" i="2"/>
  <c r="E191" i="2"/>
  <c r="A192" i="2"/>
  <c r="E192" i="2"/>
  <c r="A193" i="2"/>
  <c r="E193" i="2"/>
  <c r="A194" i="2"/>
  <c r="E194" i="2"/>
  <c r="A195" i="2"/>
  <c r="E195" i="2"/>
  <c r="A196" i="2"/>
  <c r="E196" i="2"/>
  <c r="A197" i="2"/>
  <c r="E197" i="2"/>
  <c r="A198" i="2"/>
  <c r="E198" i="2"/>
  <c r="A199" i="2"/>
  <c r="E199" i="2"/>
  <c r="A200" i="2"/>
  <c r="E200" i="2"/>
  <c r="A201" i="2"/>
  <c r="E201" i="2"/>
  <c r="A202" i="2"/>
  <c r="E202" i="2"/>
  <c r="A203" i="2"/>
  <c r="E203" i="2"/>
  <c r="A204" i="2"/>
  <c r="E204" i="2"/>
  <c r="A205" i="2"/>
  <c r="E205" i="2"/>
  <c r="A206" i="2"/>
  <c r="E206" i="2"/>
  <c r="A207" i="2"/>
  <c r="E207" i="2"/>
  <c r="A208" i="2"/>
  <c r="E208" i="2"/>
  <c r="A209" i="2"/>
  <c r="E209" i="2"/>
  <c r="A210" i="2"/>
  <c r="E210" i="2"/>
  <c r="A211" i="2"/>
  <c r="E211" i="2"/>
  <c r="A212" i="2"/>
  <c r="E212" i="2"/>
  <c r="A213" i="2"/>
  <c r="E213" i="2"/>
  <c r="A214" i="2"/>
  <c r="E214" i="2"/>
  <c r="A215" i="2"/>
  <c r="E215" i="2"/>
  <c r="A216" i="2"/>
  <c r="E216" i="2"/>
  <c r="A217" i="2"/>
  <c r="E217" i="2"/>
  <c r="A218" i="2"/>
  <c r="E218" i="2"/>
  <c r="A219" i="2"/>
  <c r="E219" i="2"/>
  <c r="A220" i="2"/>
  <c r="E220" i="2"/>
  <c r="A221" i="2"/>
  <c r="E221" i="2"/>
  <c r="A222" i="2"/>
  <c r="E222" i="2"/>
  <c r="A223" i="2"/>
  <c r="E223" i="2"/>
  <c r="A224" i="2"/>
  <c r="E224" i="2"/>
  <c r="A225" i="2"/>
  <c r="E225" i="2"/>
  <c r="A226" i="2"/>
  <c r="E226" i="2"/>
  <c r="A227" i="2"/>
  <c r="E227" i="2"/>
  <c r="A228" i="2"/>
  <c r="E228" i="2"/>
  <c r="A229" i="2"/>
  <c r="E229" i="2"/>
  <c r="A230" i="2"/>
  <c r="E230" i="2"/>
  <c r="A231" i="2"/>
  <c r="E231" i="2"/>
  <c r="A232" i="2"/>
  <c r="E232" i="2"/>
  <c r="A233" i="2"/>
  <c r="E233" i="2"/>
  <c r="A234" i="2"/>
  <c r="E234" i="2"/>
  <c r="A235" i="2"/>
  <c r="E235" i="2"/>
  <c r="A236" i="2"/>
  <c r="E236" i="2"/>
  <c r="A237" i="2"/>
  <c r="E237" i="2"/>
  <c r="A238" i="2"/>
  <c r="E238" i="2"/>
  <c r="A239" i="2"/>
  <c r="E239" i="2"/>
  <c r="A240" i="2"/>
  <c r="E240" i="2"/>
  <c r="A241" i="2"/>
  <c r="E241" i="2"/>
  <c r="A242" i="2"/>
  <c r="E242" i="2"/>
  <c r="A243" i="2"/>
  <c r="E243" i="2"/>
  <c r="A244" i="2"/>
  <c r="E244" i="2"/>
  <c r="A245" i="2"/>
  <c r="E245" i="2"/>
  <c r="A246" i="2"/>
  <c r="E246" i="2"/>
  <c r="A247" i="2"/>
  <c r="E247" i="2"/>
  <c r="A248" i="2"/>
  <c r="E248" i="2"/>
  <c r="A249" i="2"/>
  <c r="E249" i="2"/>
  <c r="A250" i="2"/>
  <c r="E250" i="2"/>
  <c r="A251" i="2"/>
  <c r="E251" i="2"/>
  <c r="A252" i="2"/>
  <c r="E252" i="2"/>
  <c r="A253" i="2"/>
  <c r="E253" i="2"/>
  <c r="A254" i="2"/>
  <c r="E254" i="2"/>
  <c r="A255" i="2"/>
  <c r="E255" i="2"/>
  <c r="A256" i="2"/>
  <c r="E256" i="2"/>
  <c r="A257" i="2"/>
  <c r="E257" i="2"/>
  <c r="A258" i="2"/>
  <c r="E258" i="2"/>
  <c r="A259" i="2"/>
  <c r="E259" i="2"/>
  <c r="A260" i="2"/>
  <c r="E260" i="2"/>
  <c r="A261" i="2"/>
  <c r="E261" i="2"/>
  <c r="A262" i="2"/>
  <c r="E262" i="2"/>
  <c r="A263" i="2"/>
  <c r="E263" i="2"/>
  <c r="A264" i="2"/>
  <c r="E264" i="2"/>
  <c r="A265" i="2"/>
  <c r="E265" i="2"/>
  <c r="A266" i="2"/>
  <c r="E266" i="2"/>
  <c r="A267" i="2"/>
  <c r="E267" i="2"/>
  <c r="A268" i="2"/>
  <c r="E268" i="2"/>
  <c r="A269" i="2"/>
  <c r="E269" i="2"/>
  <c r="A270" i="2"/>
  <c r="E270" i="2"/>
  <c r="A271" i="2"/>
  <c r="E271" i="2"/>
  <c r="A272" i="2"/>
  <c r="E272" i="2"/>
  <c r="A273" i="2"/>
  <c r="E273" i="2"/>
  <c r="A274" i="2"/>
  <c r="E274" i="2"/>
  <c r="A275" i="2"/>
  <c r="E275" i="2"/>
  <c r="A276" i="2"/>
  <c r="E276" i="2"/>
  <c r="A277" i="2"/>
  <c r="E277" i="2"/>
  <c r="A278" i="2"/>
  <c r="E278" i="2"/>
  <c r="A279" i="2"/>
  <c r="E279" i="2"/>
  <c r="A280" i="2"/>
  <c r="E280" i="2"/>
  <c r="A281" i="2"/>
  <c r="E281" i="2"/>
  <c r="A282" i="2"/>
  <c r="E282" i="2"/>
  <c r="A283" i="2"/>
  <c r="E283" i="2"/>
  <c r="A284" i="2"/>
  <c r="E284" i="2"/>
  <c r="A285" i="2"/>
  <c r="E285" i="2"/>
  <c r="A286" i="2"/>
  <c r="E286" i="2"/>
  <c r="A287" i="2"/>
  <c r="E287" i="2"/>
  <c r="A288" i="2"/>
  <c r="E288" i="2"/>
  <c r="A289" i="2"/>
  <c r="E289" i="2"/>
  <c r="A290" i="2"/>
  <c r="E290" i="2"/>
  <c r="A291" i="2"/>
  <c r="E291" i="2"/>
  <c r="A292" i="2"/>
  <c r="E292" i="2"/>
  <c r="A293" i="2"/>
  <c r="E293" i="2"/>
  <c r="A294" i="2"/>
  <c r="E294" i="2"/>
  <c r="A295" i="2"/>
  <c r="E295" i="2"/>
  <c r="A296" i="2"/>
  <c r="E296" i="2"/>
  <c r="A297" i="2"/>
  <c r="E297" i="2"/>
  <c r="A298" i="2"/>
  <c r="E298" i="2"/>
  <c r="A299" i="2"/>
  <c r="E299" i="2"/>
  <c r="A300" i="2"/>
  <c r="E300" i="2"/>
  <c r="A301" i="2"/>
  <c r="E301" i="2"/>
  <c r="A302" i="2"/>
  <c r="E302" i="2"/>
  <c r="A303" i="2"/>
  <c r="E303" i="2"/>
  <c r="A304" i="2"/>
  <c r="E304" i="2"/>
  <c r="A305" i="2"/>
  <c r="E305" i="2"/>
  <c r="A306" i="2"/>
  <c r="E306" i="2"/>
  <c r="A307" i="2"/>
  <c r="E307" i="2"/>
  <c r="A308" i="2"/>
  <c r="E308" i="2"/>
  <c r="A309" i="2"/>
  <c r="E309" i="2"/>
  <c r="A310" i="2"/>
  <c r="E310" i="2"/>
  <c r="A311" i="2"/>
  <c r="E311" i="2"/>
  <c r="A312" i="2"/>
  <c r="E312" i="2"/>
  <c r="A313" i="2"/>
  <c r="E313" i="2"/>
  <c r="A314" i="2"/>
  <c r="E314" i="2"/>
  <c r="A315" i="2"/>
  <c r="E315" i="2"/>
  <c r="A316" i="2"/>
  <c r="E316" i="2"/>
  <c r="A317" i="2"/>
  <c r="E317" i="2"/>
  <c r="A318" i="2"/>
  <c r="E318" i="2"/>
  <c r="A319" i="2"/>
  <c r="E319" i="2"/>
  <c r="A320" i="2"/>
  <c r="E320" i="2"/>
  <c r="A321" i="2"/>
  <c r="E321" i="2"/>
  <c r="A322" i="2"/>
  <c r="E322" i="2"/>
  <c r="A323" i="2"/>
  <c r="E323" i="2"/>
  <c r="A324" i="2"/>
  <c r="E324" i="2"/>
  <c r="A325" i="2"/>
  <c r="E325" i="2"/>
  <c r="A326" i="2"/>
  <c r="E326" i="2"/>
  <c r="A327" i="2"/>
  <c r="E327" i="2"/>
  <c r="A328" i="2"/>
  <c r="E328" i="2"/>
  <c r="A329" i="2"/>
  <c r="E329" i="2"/>
  <c r="A330" i="2"/>
  <c r="E330" i="2"/>
  <c r="A331" i="2"/>
  <c r="E331" i="2"/>
  <c r="A332" i="2"/>
  <c r="E332" i="2"/>
  <c r="A333" i="2"/>
  <c r="E333" i="2"/>
  <c r="A334" i="2"/>
  <c r="E334" i="2"/>
  <c r="A335" i="2"/>
  <c r="E335" i="2"/>
  <c r="A336" i="2"/>
  <c r="E336" i="2"/>
  <c r="A337" i="2"/>
  <c r="E337" i="2"/>
  <c r="A338" i="2"/>
  <c r="E338" i="2"/>
  <c r="A339" i="2"/>
  <c r="E339" i="2"/>
  <c r="A340" i="2"/>
  <c r="E340" i="2"/>
  <c r="A341" i="2"/>
  <c r="E341" i="2"/>
  <c r="A342" i="2"/>
  <c r="E342" i="2"/>
  <c r="A343" i="2"/>
  <c r="E343" i="2"/>
  <c r="A344" i="2"/>
  <c r="E344" i="2"/>
  <c r="A345" i="2"/>
  <c r="E345" i="2"/>
  <c r="A346" i="2"/>
  <c r="E346" i="2"/>
  <c r="A347" i="2"/>
  <c r="E347" i="2"/>
  <c r="A348" i="2"/>
  <c r="E348" i="2"/>
  <c r="A349" i="2"/>
  <c r="E349" i="2"/>
  <c r="A350" i="2"/>
  <c r="E350" i="2"/>
  <c r="A351" i="2"/>
  <c r="E351" i="2"/>
  <c r="A352" i="2"/>
  <c r="E352" i="2"/>
  <c r="A353" i="2"/>
  <c r="E353" i="2"/>
  <c r="A354" i="2"/>
  <c r="E354" i="2"/>
  <c r="A355" i="2"/>
  <c r="E355" i="2"/>
  <c r="A356" i="2"/>
  <c r="E356" i="2"/>
  <c r="A357" i="2"/>
  <c r="E357" i="2"/>
  <c r="A358" i="2"/>
  <c r="E358" i="2"/>
  <c r="A359" i="2"/>
  <c r="E359" i="2"/>
  <c r="A360" i="2"/>
  <c r="E360" i="2"/>
  <c r="A361" i="2"/>
  <c r="E361" i="2"/>
  <c r="A362" i="2"/>
  <c r="E362" i="2"/>
  <c r="A363" i="2"/>
  <c r="E363" i="2"/>
  <c r="A364" i="2"/>
  <c r="E364" i="2"/>
  <c r="A365" i="2"/>
  <c r="E365" i="2"/>
  <c r="A366" i="2"/>
  <c r="E366" i="2"/>
  <c r="A367" i="2"/>
  <c r="E367" i="2"/>
  <c r="A368" i="2"/>
  <c r="E368" i="2"/>
  <c r="A369" i="2"/>
  <c r="E369" i="2"/>
  <c r="A370" i="2"/>
  <c r="E370" i="2"/>
  <c r="A371" i="2"/>
  <c r="E371" i="2"/>
  <c r="A372" i="2"/>
  <c r="E372" i="2"/>
  <c r="A373" i="2"/>
  <c r="E373" i="2"/>
  <c r="A374" i="2"/>
  <c r="E374" i="2"/>
  <c r="A375" i="2"/>
  <c r="E375" i="2"/>
  <c r="A376" i="2"/>
  <c r="E376" i="2"/>
  <c r="A377" i="2"/>
  <c r="E377" i="2"/>
  <c r="A378" i="2"/>
  <c r="E378" i="2"/>
  <c r="A379" i="2"/>
  <c r="E379" i="2"/>
  <c r="A380" i="2"/>
  <c r="E380" i="2"/>
  <c r="A381" i="2"/>
  <c r="E381" i="2"/>
  <c r="A382" i="2"/>
  <c r="E382" i="2"/>
  <c r="A383" i="2"/>
  <c r="E383" i="2"/>
  <c r="A384" i="2"/>
  <c r="E384" i="2"/>
  <c r="A385" i="2"/>
  <c r="E385" i="2"/>
  <c r="A386" i="2"/>
  <c r="E386" i="2"/>
  <c r="A387" i="2"/>
  <c r="E387" i="2"/>
  <c r="A388" i="2"/>
  <c r="E388" i="2"/>
  <c r="A389" i="2"/>
  <c r="E389" i="2"/>
  <c r="A390" i="2"/>
  <c r="E390" i="2"/>
  <c r="A391" i="2"/>
  <c r="E391" i="2"/>
  <c r="A392" i="2"/>
  <c r="E392" i="2"/>
  <c r="A393" i="2"/>
  <c r="E393" i="2"/>
  <c r="A394" i="2"/>
  <c r="E394" i="2"/>
  <c r="A395" i="2"/>
  <c r="E395" i="2"/>
  <c r="A396" i="2"/>
  <c r="E396" i="2"/>
  <c r="A397" i="2"/>
  <c r="E397" i="2"/>
  <c r="A398" i="2"/>
  <c r="E398" i="2"/>
  <c r="A399" i="2"/>
  <c r="E399" i="2"/>
  <c r="A400" i="2"/>
  <c r="E400" i="2"/>
  <c r="A401" i="2"/>
  <c r="E401" i="2"/>
  <c r="A402" i="2"/>
  <c r="E402" i="2"/>
  <c r="A403" i="2"/>
  <c r="E403" i="2"/>
  <c r="A404" i="2"/>
  <c r="E404" i="2"/>
  <c r="A405" i="2"/>
  <c r="E405" i="2"/>
  <c r="F8" i="14"/>
  <c r="G8" i="14"/>
  <c r="C8" i="14"/>
  <c r="F9" i="14"/>
  <c r="G9" i="14"/>
  <c r="C9" i="14"/>
  <c r="F10" i="14"/>
  <c r="G10" i="14"/>
  <c r="C10" i="14"/>
  <c r="F11" i="14"/>
  <c r="G11" i="14"/>
  <c r="C11" i="14"/>
  <c r="F12" i="14"/>
  <c r="G12" i="14"/>
  <c r="C12" i="14"/>
  <c r="F13" i="14"/>
  <c r="G13" i="14"/>
  <c r="C13" i="14"/>
  <c r="F14" i="14"/>
  <c r="G14" i="14"/>
  <c r="C14" i="14"/>
  <c r="F15" i="14"/>
  <c r="G15" i="14"/>
  <c r="C15" i="14"/>
  <c r="F16" i="14"/>
  <c r="G16" i="14"/>
  <c r="C16" i="14"/>
  <c r="F17" i="14"/>
  <c r="G17" i="14"/>
  <c r="C17" i="14"/>
  <c r="F18" i="14"/>
  <c r="G18" i="14"/>
  <c r="C18" i="14"/>
  <c r="F19" i="14"/>
  <c r="G19" i="14"/>
  <c r="C19" i="14"/>
  <c r="F20" i="14"/>
  <c r="G20" i="14"/>
  <c r="C20" i="14"/>
  <c r="F21" i="14"/>
  <c r="G21" i="14"/>
  <c r="C21" i="14"/>
  <c r="F22" i="14"/>
  <c r="G22" i="14"/>
  <c r="C22" i="14"/>
  <c r="F23" i="14"/>
  <c r="G23" i="14"/>
  <c r="C23" i="14"/>
  <c r="F24" i="14"/>
  <c r="G24" i="14"/>
  <c r="C24" i="14"/>
  <c r="F25" i="14"/>
  <c r="G25" i="14"/>
  <c r="C25" i="14"/>
  <c r="F26" i="14"/>
  <c r="G26" i="14"/>
  <c r="C26" i="14"/>
  <c r="F27" i="14"/>
  <c r="G27" i="14"/>
  <c r="C27" i="14"/>
  <c r="F28" i="14"/>
  <c r="G28" i="14"/>
  <c r="C28" i="14"/>
  <c r="F29" i="14"/>
  <c r="G29" i="14"/>
  <c r="C29" i="14"/>
  <c r="F30" i="14"/>
  <c r="G30" i="14"/>
  <c r="C30" i="14"/>
  <c r="F31" i="14"/>
  <c r="G31" i="14"/>
  <c r="C31" i="14"/>
  <c r="F32" i="14"/>
  <c r="G32" i="14"/>
  <c r="C32" i="14"/>
  <c r="F33" i="14"/>
  <c r="G33" i="14"/>
  <c r="C33" i="14"/>
  <c r="F34" i="14"/>
  <c r="G34" i="14"/>
  <c r="C34" i="14"/>
  <c r="F35" i="14"/>
  <c r="G35" i="14"/>
  <c r="C35" i="14"/>
  <c r="F36" i="14"/>
  <c r="G36" i="14"/>
  <c r="C36" i="14"/>
  <c r="F37" i="14"/>
  <c r="G37" i="14"/>
  <c r="C37" i="14"/>
  <c r="F38" i="14"/>
  <c r="G38" i="14"/>
  <c r="C38" i="14"/>
  <c r="F39" i="14"/>
  <c r="G39" i="14"/>
  <c r="C39" i="14"/>
  <c r="F40" i="14"/>
  <c r="G40" i="14"/>
  <c r="C40" i="14"/>
  <c r="F41" i="14"/>
  <c r="G41" i="14"/>
  <c r="C41" i="14"/>
  <c r="F42" i="14"/>
  <c r="G42" i="14"/>
  <c r="C42" i="14"/>
  <c r="F43" i="14"/>
  <c r="G43" i="14"/>
  <c r="C43" i="14"/>
  <c r="F44" i="14"/>
  <c r="G44" i="14"/>
  <c r="C44" i="14"/>
  <c r="F45" i="14"/>
  <c r="G45" i="14"/>
  <c r="C45" i="14"/>
  <c r="F46" i="14"/>
  <c r="G46" i="14"/>
  <c r="C46" i="14"/>
  <c r="F47" i="14"/>
  <c r="G47" i="14"/>
  <c r="C47" i="14"/>
  <c r="F48" i="14"/>
  <c r="G48" i="14"/>
  <c r="C48" i="14"/>
  <c r="F49" i="14"/>
  <c r="G49" i="14"/>
  <c r="C49" i="14"/>
  <c r="F50" i="14"/>
  <c r="G50" i="14"/>
  <c r="C50" i="14"/>
  <c r="F51" i="14"/>
  <c r="G51" i="14"/>
  <c r="C51" i="14"/>
  <c r="F52" i="14"/>
  <c r="G52" i="14"/>
  <c r="C52" i="14"/>
  <c r="F53" i="14"/>
  <c r="G53" i="14"/>
  <c r="C53" i="14"/>
  <c r="F54" i="14"/>
  <c r="G54" i="14"/>
  <c r="C54" i="14"/>
  <c r="F55" i="14"/>
  <c r="G55" i="14"/>
  <c r="C55" i="14"/>
  <c r="F56" i="14"/>
  <c r="G56" i="14"/>
  <c r="C56" i="14"/>
  <c r="F57" i="14"/>
  <c r="G57" i="14"/>
  <c r="C57" i="14"/>
  <c r="F58" i="14"/>
  <c r="G58" i="14"/>
  <c r="C58" i="14"/>
  <c r="F59" i="14"/>
  <c r="G59" i="14"/>
  <c r="C59" i="14"/>
  <c r="F60" i="14"/>
  <c r="G60" i="14"/>
  <c r="C60" i="14"/>
  <c r="F61" i="14"/>
  <c r="G61" i="14"/>
  <c r="C61" i="14"/>
  <c r="F62" i="14"/>
  <c r="G62" i="14"/>
  <c r="C62" i="14"/>
  <c r="F63" i="14"/>
  <c r="G63" i="14"/>
  <c r="C63" i="14"/>
  <c r="F64" i="14"/>
  <c r="G64" i="14"/>
  <c r="C64" i="14"/>
  <c r="F65" i="14"/>
  <c r="G65" i="14"/>
  <c r="C65" i="14"/>
  <c r="F66" i="14"/>
  <c r="G66" i="14"/>
  <c r="C66" i="14"/>
  <c r="F67" i="14"/>
  <c r="G67" i="14"/>
  <c r="C67" i="14"/>
  <c r="F68" i="14"/>
  <c r="G68" i="14"/>
  <c r="C68" i="14"/>
  <c r="F69" i="14"/>
  <c r="G69" i="14"/>
  <c r="C69" i="14"/>
  <c r="F70" i="14"/>
  <c r="G70" i="14"/>
  <c r="C70" i="14"/>
  <c r="F71" i="14"/>
  <c r="G71" i="14"/>
  <c r="C71" i="14"/>
  <c r="F72" i="14"/>
  <c r="G72" i="14"/>
  <c r="C72" i="14"/>
  <c r="F73" i="14"/>
  <c r="G73" i="14"/>
  <c r="C73" i="14"/>
  <c r="F74" i="14"/>
  <c r="G74" i="14"/>
  <c r="C74" i="14"/>
  <c r="F75" i="14"/>
  <c r="G75" i="14"/>
  <c r="C75" i="14"/>
  <c r="F76" i="14"/>
  <c r="G76" i="14"/>
  <c r="C76" i="14"/>
  <c r="F77" i="14"/>
  <c r="G77" i="14"/>
  <c r="C77" i="14"/>
  <c r="F78" i="14"/>
  <c r="G78" i="14"/>
  <c r="C78" i="14"/>
  <c r="F79" i="14"/>
  <c r="G79" i="14"/>
  <c r="C79" i="14"/>
  <c r="F80" i="14"/>
  <c r="G80" i="14"/>
  <c r="C80" i="14"/>
  <c r="F81" i="14"/>
  <c r="G81" i="14"/>
  <c r="C81" i="14"/>
  <c r="F82" i="14"/>
  <c r="G82" i="14"/>
  <c r="C82" i="14"/>
  <c r="F83" i="14"/>
  <c r="G83" i="14"/>
  <c r="C83" i="14"/>
  <c r="F84" i="14"/>
  <c r="G84" i="14"/>
  <c r="C84" i="14"/>
  <c r="F85" i="14"/>
  <c r="G85" i="14"/>
  <c r="C85" i="14"/>
  <c r="F86" i="14"/>
  <c r="G86" i="14"/>
  <c r="C86" i="14"/>
  <c r="F87" i="14"/>
  <c r="G87" i="14"/>
  <c r="C87" i="14"/>
  <c r="F88" i="14"/>
  <c r="G88" i="14"/>
  <c r="C88" i="14"/>
  <c r="F89" i="14"/>
  <c r="G89" i="14"/>
  <c r="C89" i="14"/>
  <c r="F90" i="14"/>
  <c r="G90" i="14"/>
  <c r="C90" i="14"/>
  <c r="F91" i="14"/>
  <c r="G91" i="14"/>
  <c r="C91" i="14"/>
  <c r="F92" i="14"/>
  <c r="G92" i="14"/>
  <c r="C92" i="14"/>
  <c r="F93" i="14"/>
  <c r="G93" i="14"/>
  <c r="C93" i="14"/>
  <c r="F94" i="14"/>
  <c r="G94" i="14"/>
  <c r="C94" i="14"/>
  <c r="F95" i="14"/>
  <c r="G95" i="14"/>
  <c r="C95" i="14"/>
  <c r="F96" i="14"/>
  <c r="G96" i="14"/>
  <c r="C96" i="14"/>
  <c r="F97" i="14"/>
  <c r="G97" i="14"/>
  <c r="C97" i="14"/>
  <c r="F98" i="14"/>
  <c r="G98" i="14"/>
  <c r="C98" i="14"/>
  <c r="F99" i="14"/>
  <c r="G99" i="14"/>
  <c r="C99" i="14"/>
  <c r="F100" i="14"/>
  <c r="G100" i="14"/>
  <c r="C100" i="14"/>
  <c r="F101" i="14"/>
  <c r="G101" i="14"/>
  <c r="C101" i="14"/>
  <c r="F102" i="14"/>
  <c r="G102" i="14"/>
  <c r="C102" i="14"/>
  <c r="F103" i="14"/>
  <c r="G103" i="14"/>
  <c r="C103" i="14"/>
  <c r="F104" i="14"/>
  <c r="G104" i="14"/>
  <c r="C104" i="14"/>
  <c r="F105" i="14"/>
  <c r="G105" i="14"/>
  <c r="C105" i="14"/>
  <c r="F106" i="14"/>
  <c r="G106" i="14"/>
  <c r="C106" i="14"/>
  <c r="F107" i="14"/>
  <c r="G107" i="14"/>
  <c r="C107" i="14"/>
  <c r="F108" i="14"/>
  <c r="G108" i="14"/>
  <c r="C108" i="14"/>
  <c r="F109" i="14"/>
  <c r="G109" i="14"/>
  <c r="C109" i="14"/>
  <c r="F110" i="14"/>
  <c r="G110" i="14"/>
  <c r="C110" i="14"/>
  <c r="F111" i="14"/>
  <c r="G111" i="14"/>
  <c r="C111" i="14"/>
  <c r="F112" i="14"/>
  <c r="G112" i="14"/>
  <c r="C112" i="14"/>
  <c r="F113" i="14"/>
  <c r="G113" i="14"/>
  <c r="C113" i="14"/>
  <c r="F114" i="14"/>
  <c r="G114" i="14"/>
  <c r="C114" i="14"/>
  <c r="F115" i="14"/>
  <c r="G115" i="14"/>
  <c r="C115" i="14"/>
  <c r="F116" i="14"/>
  <c r="G116" i="14"/>
  <c r="C116" i="14"/>
  <c r="F117" i="14"/>
  <c r="G117" i="14"/>
  <c r="C117" i="14"/>
  <c r="F118" i="14"/>
  <c r="G118" i="14"/>
  <c r="C118" i="14"/>
  <c r="F119" i="14"/>
  <c r="G119" i="14"/>
  <c r="C119" i="14"/>
  <c r="F120" i="14"/>
  <c r="G120" i="14"/>
  <c r="C120" i="14"/>
  <c r="F121" i="14"/>
  <c r="G121" i="14"/>
  <c r="C121" i="14"/>
  <c r="F122" i="14"/>
  <c r="G122" i="14"/>
  <c r="C122" i="14"/>
  <c r="F123" i="14"/>
  <c r="G123" i="14"/>
  <c r="C123" i="14"/>
  <c r="F124" i="14"/>
  <c r="G124" i="14"/>
  <c r="C124" i="14"/>
  <c r="F125" i="14"/>
  <c r="G125" i="14"/>
  <c r="C125" i="14"/>
  <c r="F126" i="14"/>
  <c r="G126" i="14"/>
  <c r="C126" i="14"/>
  <c r="F127" i="14"/>
  <c r="G127" i="14"/>
  <c r="C127" i="14"/>
  <c r="F128" i="14"/>
  <c r="G128" i="14"/>
  <c r="C128" i="14"/>
  <c r="F129" i="14"/>
  <c r="G129" i="14"/>
  <c r="C129" i="14"/>
  <c r="F130" i="14"/>
  <c r="G130" i="14"/>
  <c r="C130" i="14"/>
  <c r="F131" i="14"/>
  <c r="G131" i="14"/>
  <c r="C131" i="14"/>
  <c r="F132" i="14"/>
  <c r="G132" i="14"/>
  <c r="C132" i="14"/>
  <c r="F133" i="14"/>
  <c r="G133" i="14"/>
  <c r="C133" i="14"/>
  <c r="F134" i="14"/>
  <c r="G134" i="14"/>
  <c r="C134" i="14"/>
  <c r="F135" i="14"/>
  <c r="G135" i="14"/>
  <c r="C135" i="14"/>
  <c r="F136" i="14"/>
  <c r="G136" i="14"/>
  <c r="C136" i="14"/>
  <c r="F137" i="14"/>
  <c r="G137" i="14"/>
  <c r="C137" i="14"/>
  <c r="F138" i="14"/>
  <c r="G138" i="14"/>
  <c r="C138" i="14"/>
  <c r="F139" i="14"/>
  <c r="G139" i="14"/>
  <c r="C139" i="14"/>
  <c r="F140" i="14"/>
  <c r="G140" i="14"/>
  <c r="C140" i="14"/>
  <c r="F141" i="14"/>
  <c r="G141" i="14"/>
  <c r="C141" i="14"/>
  <c r="F142" i="14"/>
  <c r="G142" i="14"/>
  <c r="C142" i="14"/>
  <c r="F143" i="14"/>
  <c r="G143" i="14"/>
  <c r="C143" i="14"/>
  <c r="F144" i="14"/>
  <c r="G144" i="14"/>
  <c r="C144" i="14"/>
  <c r="F145" i="14"/>
  <c r="G145" i="14"/>
  <c r="C145" i="14"/>
  <c r="F146" i="14"/>
  <c r="G146" i="14"/>
  <c r="C146" i="14"/>
  <c r="F147" i="14"/>
  <c r="G147" i="14"/>
  <c r="C147" i="14"/>
  <c r="F148" i="14"/>
  <c r="G148" i="14"/>
  <c r="C148" i="14"/>
  <c r="F149" i="14"/>
  <c r="G149" i="14"/>
  <c r="C149" i="14"/>
  <c r="F150" i="14"/>
  <c r="G150" i="14"/>
  <c r="C150" i="14"/>
  <c r="F151" i="14"/>
  <c r="G151" i="14"/>
  <c r="C151" i="14"/>
  <c r="F152" i="14"/>
  <c r="G152" i="14"/>
  <c r="C152" i="14"/>
  <c r="F153" i="14"/>
  <c r="G153" i="14"/>
  <c r="C153" i="14"/>
  <c r="F154" i="14"/>
  <c r="G154" i="14"/>
  <c r="C154" i="14"/>
  <c r="F155" i="14"/>
  <c r="G155" i="14"/>
  <c r="C155" i="14"/>
  <c r="F156" i="14"/>
  <c r="G156" i="14"/>
  <c r="C156" i="14"/>
  <c r="F157" i="14"/>
  <c r="G157" i="14"/>
  <c r="C157" i="14"/>
  <c r="F158" i="14"/>
  <c r="G158" i="14"/>
  <c r="C158" i="14"/>
  <c r="F159" i="14"/>
  <c r="G159" i="14"/>
  <c r="C159" i="14"/>
  <c r="F160" i="14"/>
  <c r="G160" i="14"/>
  <c r="C160" i="14"/>
  <c r="F161" i="14"/>
  <c r="G161" i="14"/>
  <c r="C161" i="14"/>
  <c r="F162" i="14"/>
  <c r="G162" i="14"/>
  <c r="C162" i="14"/>
  <c r="F163" i="14"/>
  <c r="G163" i="14"/>
  <c r="C163" i="14"/>
  <c r="F164" i="14"/>
  <c r="G164" i="14"/>
  <c r="C164" i="14"/>
  <c r="F165" i="14"/>
  <c r="G165" i="14"/>
  <c r="C165" i="14"/>
  <c r="F166" i="14"/>
  <c r="G166" i="14"/>
  <c r="C166" i="14"/>
  <c r="F167" i="14"/>
  <c r="G167" i="14"/>
  <c r="C167" i="14"/>
  <c r="F168" i="14"/>
  <c r="G168" i="14"/>
  <c r="C168" i="14"/>
  <c r="F169" i="14"/>
  <c r="G169" i="14"/>
  <c r="C169" i="14"/>
  <c r="F170" i="14"/>
  <c r="G170" i="14"/>
  <c r="C170" i="14"/>
  <c r="F171" i="14"/>
  <c r="G171" i="14"/>
  <c r="C171" i="14"/>
  <c r="F172" i="14"/>
  <c r="G172" i="14"/>
  <c r="C172" i="14"/>
  <c r="F173" i="14"/>
  <c r="G173" i="14"/>
  <c r="C173" i="14"/>
  <c r="F174" i="14"/>
  <c r="G174" i="14"/>
  <c r="C174" i="14"/>
  <c r="F175" i="14"/>
  <c r="G175" i="14"/>
  <c r="C175" i="14"/>
  <c r="F176" i="14"/>
  <c r="G176" i="14"/>
  <c r="C176" i="14"/>
  <c r="F177" i="14"/>
  <c r="G177" i="14"/>
  <c r="C177" i="14"/>
  <c r="F178" i="14"/>
  <c r="G178" i="14"/>
  <c r="C178" i="14"/>
  <c r="F179" i="14"/>
  <c r="G179" i="14"/>
  <c r="C179" i="14"/>
  <c r="F180" i="14"/>
  <c r="G180" i="14"/>
  <c r="C180" i="14"/>
  <c r="F181" i="14"/>
  <c r="G181" i="14"/>
  <c r="C181" i="14"/>
  <c r="F182" i="14"/>
  <c r="G182" i="14"/>
  <c r="C182" i="14"/>
  <c r="F183" i="14"/>
  <c r="G183" i="14"/>
  <c r="C183" i="14"/>
  <c r="F184" i="14"/>
  <c r="G184" i="14"/>
  <c r="C184" i="14"/>
  <c r="F185" i="14"/>
  <c r="G185" i="14"/>
  <c r="C185" i="14"/>
  <c r="F186" i="14"/>
  <c r="G186" i="14"/>
  <c r="C186" i="14"/>
  <c r="F187" i="14"/>
  <c r="G187" i="14"/>
  <c r="C187" i="14"/>
  <c r="F188" i="14"/>
  <c r="G188" i="14"/>
  <c r="C188" i="14"/>
  <c r="F189" i="14"/>
  <c r="G189" i="14"/>
  <c r="C189" i="14"/>
  <c r="F190" i="14"/>
  <c r="G190" i="14"/>
  <c r="C190" i="14"/>
  <c r="F191" i="14"/>
  <c r="G191" i="14"/>
  <c r="C191" i="14"/>
  <c r="F192" i="14"/>
  <c r="G192" i="14"/>
  <c r="C192" i="14"/>
  <c r="F193" i="14"/>
  <c r="G193" i="14"/>
  <c r="C193" i="14"/>
  <c r="F194" i="14"/>
  <c r="G194" i="14"/>
  <c r="C194" i="14"/>
  <c r="F195" i="14"/>
  <c r="G195" i="14"/>
  <c r="C195" i="14"/>
  <c r="F196" i="14"/>
  <c r="G196" i="14"/>
  <c r="C196" i="14"/>
  <c r="F197" i="14"/>
  <c r="G197" i="14"/>
  <c r="C197" i="14"/>
  <c r="F198" i="14"/>
  <c r="G198" i="14"/>
  <c r="C198" i="14"/>
  <c r="F199" i="14"/>
  <c r="G199" i="14"/>
  <c r="C199" i="14"/>
  <c r="F200" i="14"/>
  <c r="G200" i="14"/>
  <c r="C200" i="14"/>
  <c r="F201" i="14"/>
  <c r="G201" i="14"/>
  <c r="C201" i="14"/>
  <c r="F202" i="14"/>
  <c r="G202" i="14"/>
  <c r="C202" i="14"/>
  <c r="F203" i="14"/>
  <c r="G203" i="14"/>
  <c r="C203" i="14"/>
  <c r="F204" i="14"/>
  <c r="G204" i="14"/>
  <c r="C204" i="14"/>
  <c r="F205" i="14"/>
  <c r="G205" i="14"/>
  <c r="C205" i="14"/>
  <c r="F206" i="14"/>
  <c r="G206" i="14"/>
  <c r="C206" i="14"/>
  <c r="F207" i="14"/>
  <c r="G207" i="14"/>
  <c r="C207" i="14"/>
  <c r="F208" i="14"/>
  <c r="G208" i="14"/>
  <c r="C208" i="14"/>
  <c r="F209" i="14"/>
  <c r="G209" i="14"/>
  <c r="C209" i="14"/>
  <c r="F210" i="14"/>
  <c r="G210" i="14"/>
  <c r="C210" i="14"/>
  <c r="F211" i="14"/>
  <c r="G211" i="14"/>
  <c r="C211" i="14"/>
  <c r="F212" i="14"/>
  <c r="G212" i="14"/>
  <c r="C212" i="14"/>
  <c r="F213" i="14"/>
  <c r="G213" i="14"/>
  <c r="C213" i="14"/>
  <c r="F214" i="14"/>
  <c r="G214" i="14"/>
  <c r="C214" i="14"/>
  <c r="F215" i="14"/>
  <c r="G215" i="14"/>
  <c r="C215" i="14"/>
  <c r="F216" i="14"/>
  <c r="G216" i="14"/>
  <c r="C216" i="14"/>
  <c r="F217" i="14"/>
  <c r="G217" i="14"/>
  <c r="C217" i="14"/>
  <c r="F218" i="14"/>
  <c r="G218" i="14"/>
  <c r="C218" i="14"/>
  <c r="F219" i="14"/>
  <c r="G219" i="14"/>
  <c r="C219" i="14"/>
  <c r="F220" i="14"/>
  <c r="G220" i="14"/>
  <c r="C220" i="14"/>
  <c r="F221" i="14"/>
  <c r="G221" i="14"/>
  <c r="C221" i="14"/>
  <c r="F222" i="14"/>
  <c r="G222" i="14"/>
  <c r="C222" i="14"/>
  <c r="F223" i="14"/>
  <c r="G223" i="14"/>
  <c r="C223" i="14"/>
  <c r="F224" i="14"/>
  <c r="G224" i="14"/>
  <c r="C224" i="14"/>
  <c r="F225" i="14"/>
  <c r="G225" i="14"/>
  <c r="C225" i="14"/>
  <c r="F226" i="14"/>
  <c r="G226" i="14"/>
  <c r="C226" i="14"/>
  <c r="F227" i="14"/>
  <c r="G227" i="14"/>
  <c r="C227" i="14"/>
  <c r="F228" i="14"/>
  <c r="G228" i="14"/>
  <c r="C228" i="14"/>
  <c r="F229" i="14"/>
  <c r="G229" i="14"/>
  <c r="C229" i="14"/>
  <c r="F230" i="14"/>
  <c r="G230" i="14"/>
  <c r="C230" i="14"/>
  <c r="F231" i="14"/>
  <c r="G231" i="14"/>
  <c r="C231" i="14"/>
  <c r="F232" i="14"/>
  <c r="G232" i="14"/>
  <c r="C232" i="14"/>
  <c r="F233" i="14"/>
  <c r="G233" i="14"/>
  <c r="C233" i="14"/>
  <c r="F234" i="14"/>
  <c r="G234" i="14"/>
  <c r="C234" i="14"/>
  <c r="F235" i="14"/>
  <c r="G235" i="14"/>
  <c r="C235" i="14"/>
  <c r="F236" i="14"/>
  <c r="G236" i="14"/>
  <c r="C236" i="14"/>
  <c r="F237" i="14"/>
  <c r="G237" i="14"/>
  <c r="C237" i="14"/>
  <c r="F238" i="14"/>
  <c r="G238" i="14"/>
  <c r="C238" i="14"/>
  <c r="F239" i="14"/>
  <c r="G239" i="14"/>
  <c r="C239" i="14"/>
  <c r="F240" i="14"/>
  <c r="G240" i="14"/>
  <c r="C240" i="14"/>
  <c r="F241" i="14"/>
  <c r="G241" i="14"/>
  <c r="C241" i="14"/>
  <c r="F242" i="14"/>
  <c r="G242" i="14"/>
  <c r="C242" i="14"/>
  <c r="F243" i="14"/>
  <c r="G243" i="14"/>
  <c r="C243" i="14"/>
  <c r="F244" i="14"/>
  <c r="G244" i="14"/>
  <c r="C244" i="14"/>
  <c r="F245" i="14"/>
  <c r="G245" i="14"/>
  <c r="C245" i="14"/>
  <c r="F246" i="14"/>
  <c r="G246" i="14"/>
  <c r="C246" i="14"/>
  <c r="F247" i="14"/>
  <c r="G247" i="14"/>
  <c r="C247" i="14"/>
  <c r="F248" i="14"/>
  <c r="G248" i="14"/>
  <c r="C248" i="14"/>
  <c r="F249" i="14"/>
  <c r="G249" i="14"/>
  <c r="C249" i="14"/>
  <c r="F250" i="14"/>
  <c r="G250" i="14"/>
  <c r="C250" i="14"/>
  <c r="F251" i="14"/>
  <c r="G251" i="14"/>
  <c r="C251" i="14"/>
  <c r="F252" i="14"/>
  <c r="G252" i="14"/>
  <c r="C252" i="14"/>
  <c r="F253" i="14"/>
  <c r="G253" i="14"/>
  <c r="C253" i="14"/>
  <c r="F254" i="14"/>
  <c r="G254" i="14"/>
  <c r="C254" i="14"/>
  <c r="F255" i="14"/>
  <c r="G255" i="14"/>
  <c r="C255" i="14"/>
  <c r="F256" i="14"/>
  <c r="G256" i="14"/>
  <c r="C256" i="14"/>
  <c r="F257" i="14"/>
  <c r="G257" i="14"/>
  <c r="C257" i="14"/>
  <c r="F258" i="14"/>
  <c r="G258" i="14"/>
  <c r="C258" i="14"/>
  <c r="F259" i="14"/>
  <c r="G259" i="14"/>
  <c r="C259" i="14"/>
  <c r="F260" i="14"/>
  <c r="G260" i="14"/>
  <c r="C260" i="14"/>
  <c r="F261" i="14"/>
  <c r="G261" i="14"/>
  <c r="C261" i="14"/>
  <c r="F262" i="14"/>
  <c r="G262" i="14"/>
  <c r="C262" i="14"/>
  <c r="F263" i="14"/>
  <c r="G263" i="14"/>
  <c r="C263" i="14"/>
  <c r="F264" i="14"/>
  <c r="G264" i="14"/>
  <c r="C264" i="14"/>
  <c r="F265" i="14"/>
  <c r="G265" i="14"/>
  <c r="C265" i="14"/>
  <c r="F266" i="14"/>
  <c r="G266" i="14"/>
  <c r="C266" i="14"/>
  <c r="F267" i="14"/>
  <c r="G267" i="14"/>
  <c r="C267" i="14"/>
  <c r="F268" i="14"/>
  <c r="G268" i="14"/>
  <c r="C268" i="14"/>
  <c r="F269" i="14"/>
  <c r="G269" i="14"/>
  <c r="C269" i="14"/>
  <c r="F270" i="14"/>
  <c r="G270" i="14"/>
  <c r="C270" i="14"/>
  <c r="F271" i="14"/>
  <c r="G271" i="14"/>
  <c r="C271" i="14"/>
  <c r="F272" i="14"/>
  <c r="G272" i="14"/>
  <c r="C272" i="14"/>
  <c r="F273" i="14"/>
  <c r="G273" i="14"/>
  <c r="C273" i="14"/>
  <c r="F274" i="14"/>
  <c r="G274" i="14"/>
  <c r="C274" i="14"/>
  <c r="F275" i="14"/>
  <c r="G275" i="14"/>
  <c r="C275" i="14"/>
  <c r="F276" i="14"/>
  <c r="G276" i="14"/>
  <c r="C276" i="14"/>
  <c r="F277" i="14"/>
  <c r="G277" i="14"/>
  <c r="C277" i="14"/>
  <c r="F278" i="14"/>
  <c r="G278" i="14"/>
  <c r="C278" i="14"/>
  <c r="F279" i="14"/>
  <c r="G279" i="14"/>
  <c r="C279" i="14"/>
  <c r="F280" i="14"/>
  <c r="G280" i="14"/>
  <c r="C280" i="14"/>
  <c r="F281" i="14"/>
  <c r="G281" i="14"/>
  <c r="C281" i="14"/>
  <c r="F282" i="14"/>
  <c r="G282" i="14"/>
  <c r="C282" i="14"/>
  <c r="F283" i="14"/>
  <c r="G283" i="14"/>
  <c r="C283" i="14"/>
  <c r="F284" i="14"/>
  <c r="G284" i="14"/>
  <c r="C284" i="14"/>
  <c r="F285" i="14"/>
  <c r="G285" i="14"/>
  <c r="C285" i="14"/>
  <c r="F286" i="14"/>
  <c r="G286" i="14"/>
  <c r="C286" i="14"/>
  <c r="F287" i="14"/>
  <c r="G287" i="14"/>
  <c r="C287" i="14"/>
  <c r="F288" i="14"/>
  <c r="G288" i="14"/>
  <c r="C288" i="14"/>
  <c r="F289" i="14"/>
  <c r="G289" i="14"/>
  <c r="C289" i="14"/>
  <c r="F290" i="14"/>
  <c r="G290" i="14"/>
  <c r="C290" i="14"/>
  <c r="F291" i="14"/>
  <c r="G291" i="14"/>
  <c r="C291" i="14"/>
  <c r="F292" i="14"/>
  <c r="G292" i="14"/>
  <c r="C292" i="14"/>
  <c r="F293" i="14"/>
  <c r="G293" i="14"/>
  <c r="C293" i="14"/>
  <c r="F294" i="14"/>
  <c r="G294" i="14"/>
  <c r="C294" i="14"/>
  <c r="F295" i="14"/>
  <c r="G295" i="14"/>
  <c r="C295" i="14"/>
  <c r="F296" i="14"/>
  <c r="G296" i="14"/>
  <c r="C296" i="14"/>
  <c r="F297" i="14"/>
  <c r="G297" i="14"/>
  <c r="C297" i="14"/>
  <c r="F298" i="14"/>
  <c r="G298" i="14"/>
  <c r="C298" i="14"/>
  <c r="F299" i="14"/>
  <c r="G299" i="14"/>
  <c r="C299" i="14"/>
  <c r="F300" i="14"/>
  <c r="G300" i="14"/>
  <c r="C300" i="14"/>
  <c r="F301" i="14"/>
  <c r="G301" i="14"/>
  <c r="C301" i="14"/>
  <c r="F302" i="14"/>
  <c r="G302" i="14"/>
  <c r="C302" i="14"/>
  <c r="F303" i="14"/>
  <c r="G303" i="14"/>
  <c r="C303" i="14"/>
  <c r="F304" i="14"/>
  <c r="G304" i="14"/>
  <c r="C304" i="14"/>
  <c r="F305" i="14"/>
  <c r="G305" i="14"/>
  <c r="C305" i="14"/>
  <c r="F306" i="14"/>
  <c r="G306" i="14"/>
  <c r="C306" i="14"/>
  <c r="F307" i="14"/>
  <c r="G307" i="14"/>
  <c r="C307" i="14"/>
  <c r="F308" i="14"/>
  <c r="G308" i="14"/>
  <c r="C308" i="14"/>
  <c r="F309" i="14"/>
  <c r="G309" i="14"/>
  <c r="C309" i="14"/>
  <c r="F310" i="14"/>
  <c r="G310" i="14"/>
  <c r="C310" i="14"/>
  <c r="F311" i="14"/>
  <c r="G311" i="14"/>
  <c r="C311" i="14"/>
  <c r="F312" i="14"/>
  <c r="G312" i="14"/>
  <c r="C312" i="14"/>
  <c r="F313" i="14"/>
  <c r="G313" i="14"/>
  <c r="C313" i="14"/>
  <c r="F314" i="14"/>
  <c r="G314" i="14"/>
  <c r="C314" i="14"/>
  <c r="F315" i="14"/>
  <c r="G315" i="14"/>
  <c r="C315" i="14"/>
  <c r="F316" i="14"/>
  <c r="G316" i="14"/>
  <c r="C316" i="14"/>
  <c r="F317" i="14"/>
  <c r="G317" i="14"/>
  <c r="C317" i="14"/>
  <c r="F318" i="14"/>
  <c r="G318" i="14"/>
  <c r="C318" i="14"/>
  <c r="F319" i="14"/>
  <c r="G319" i="14"/>
  <c r="C319" i="14"/>
  <c r="F320" i="14"/>
  <c r="G320" i="14"/>
  <c r="C320" i="14"/>
  <c r="F321" i="14"/>
  <c r="G321" i="14"/>
  <c r="C321" i="14"/>
  <c r="F322" i="14"/>
  <c r="G322" i="14"/>
  <c r="C322" i="14"/>
  <c r="F323" i="14"/>
  <c r="G323" i="14"/>
  <c r="C323" i="14"/>
  <c r="F324" i="14"/>
  <c r="G324" i="14"/>
  <c r="C324" i="14"/>
  <c r="F325" i="14"/>
  <c r="G325" i="14"/>
  <c r="C325" i="14"/>
  <c r="F326" i="14"/>
  <c r="G326" i="14"/>
  <c r="C326" i="14"/>
  <c r="F327" i="14"/>
  <c r="G327" i="14"/>
  <c r="C327" i="14"/>
  <c r="F328" i="14"/>
  <c r="G328" i="14"/>
  <c r="C328" i="14"/>
  <c r="F329" i="14"/>
  <c r="G329" i="14"/>
  <c r="C329" i="14"/>
  <c r="F330" i="14"/>
  <c r="G330" i="14"/>
  <c r="C330" i="14"/>
  <c r="F331" i="14"/>
  <c r="G331" i="14"/>
  <c r="C331" i="14"/>
  <c r="F332" i="14"/>
  <c r="G332" i="14"/>
  <c r="C332" i="14"/>
  <c r="F333" i="14"/>
  <c r="G333" i="14"/>
  <c r="C333" i="14"/>
  <c r="F334" i="14"/>
  <c r="G334" i="14"/>
  <c r="C334" i="14"/>
  <c r="F335" i="14"/>
  <c r="G335" i="14"/>
  <c r="C335" i="14"/>
  <c r="F336" i="14"/>
  <c r="G336" i="14"/>
  <c r="C336" i="14"/>
  <c r="F337" i="14"/>
  <c r="G337" i="14"/>
  <c r="C337" i="14"/>
  <c r="F338" i="14"/>
  <c r="G338" i="14"/>
  <c r="C338" i="14"/>
  <c r="F339" i="14"/>
  <c r="G339" i="14"/>
  <c r="C339" i="14"/>
  <c r="F340" i="14"/>
  <c r="G340" i="14"/>
  <c r="C340" i="14"/>
  <c r="F341" i="14"/>
  <c r="G341" i="14"/>
  <c r="C341" i="14"/>
  <c r="F342" i="14"/>
  <c r="G342" i="14"/>
  <c r="C342" i="14"/>
  <c r="F343" i="14"/>
  <c r="G343" i="14"/>
  <c r="C343" i="14"/>
  <c r="F344" i="14"/>
  <c r="G344" i="14"/>
  <c r="C344" i="14"/>
  <c r="F345" i="14"/>
  <c r="G345" i="14"/>
  <c r="C345" i="14"/>
  <c r="F346" i="14"/>
  <c r="G346" i="14"/>
  <c r="C346" i="14"/>
  <c r="F347" i="14"/>
  <c r="G347" i="14"/>
  <c r="C347" i="14"/>
  <c r="F348" i="14"/>
  <c r="G348" i="14"/>
  <c r="C348" i="14"/>
  <c r="F349" i="14"/>
  <c r="G349" i="14"/>
  <c r="C349" i="14"/>
  <c r="F350" i="14"/>
  <c r="G350" i="14"/>
  <c r="C350" i="14"/>
  <c r="F351" i="14"/>
  <c r="G351" i="14"/>
  <c r="C351" i="14"/>
  <c r="F352" i="14"/>
  <c r="G352" i="14"/>
  <c r="C352" i="14"/>
  <c r="F353" i="14"/>
  <c r="G353" i="14"/>
  <c r="C353" i="14"/>
  <c r="F354" i="14"/>
  <c r="G354" i="14"/>
  <c r="C354" i="14"/>
  <c r="F355" i="14"/>
  <c r="G355" i="14"/>
  <c r="C355" i="14"/>
  <c r="F356" i="14"/>
  <c r="G356" i="14"/>
  <c r="C356" i="14"/>
  <c r="F357" i="14"/>
  <c r="G357" i="14"/>
  <c r="C357" i="14"/>
  <c r="F358" i="14"/>
  <c r="G358" i="14"/>
  <c r="C358" i="14"/>
  <c r="F359" i="14"/>
  <c r="G359" i="14"/>
  <c r="C359" i="14"/>
  <c r="F360" i="14"/>
  <c r="G360" i="14"/>
  <c r="C360" i="14"/>
  <c r="F361" i="14"/>
  <c r="G361" i="14"/>
  <c r="C361" i="14"/>
  <c r="F362" i="14"/>
  <c r="G362" i="14"/>
  <c r="C362" i="14"/>
  <c r="F363" i="14"/>
  <c r="G363" i="14"/>
  <c r="C363" i="14"/>
  <c r="F364" i="14"/>
  <c r="G364" i="14"/>
  <c r="C364" i="14"/>
  <c r="F365" i="14"/>
  <c r="G365" i="14"/>
  <c r="C365" i="14"/>
  <c r="F366" i="14"/>
  <c r="G366" i="14"/>
  <c r="C366" i="14"/>
  <c r="F367" i="14"/>
  <c r="G367" i="14"/>
  <c r="C367" i="14"/>
  <c r="F368" i="14"/>
  <c r="G368" i="14"/>
  <c r="C368" i="14"/>
  <c r="F369" i="14"/>
  <c r="G369" i="14"/>
  <c r="C369" i="14"/>
  <c r="F370" i="14"/>
  <c r="G370" i="14"/>
  <c r="C370" i="14"/>
  <c r="F371" i="14"/>
  <c r="G371" i="14"/>
  <c r="C371" i="14"/>
  <c r="F372" i="14"/>
  <c r="G372" i="14"/>
  <c r="C372" i="14"/>
  <c r="F373" i="14"/>
  <c r="G373" i="14"/>
  <c r="C373" i="14"/>
  <c r="F374" i="14"/>
  <c r="G374" i="14"/>
  <c r="C374" i="14"/>
  <c r="F375" i="14"/>
  <c r="G375" i="14"/>
  <c r="C375" i="14"/>
  <c r="F376" i="14"/>
  <c r="G376" i="14"/>
  <c r="C376" i="14"/>
  <c r="F377" i="14"/>
  <c r="G377" i="14"/>
  <c r="C377" i="14"/>
  <c r="F378" i="14"/>
  <c r="G378" i="14"/>
  <c r="C378" i="14"/>
  <c r="F379" i="14"/>
  <c r="G379" i="14"/>
  <c r="C379" i="14"/>
  <c r="F380" i="14"/>
  <c r="G380" i="14"/>
  <c r="C380" i="14"/>
  <c r="F381" i="14"/>
  <c r="G381" i="14"/>
  <c r="C381" i="14"/>
  <c r="F382" i="14"/>
  <c r="G382" i="14"/>
  <c r="C382" i="14"/>
  <c r="F383" i="14"/>
  <c r="G383" i="14"/>
  <c r="C383" i="14"/>
  <c r="F384" i="14"/>
  <c r="G384" i="14"/>
  <c r="C384" i="14"/>
  <c r="F385" i="14"/>
  <c r="G385" i="14"/>
  <c r="C385" i="14"/>
  <c r="F386" i="14"/>
  <c r="G386" i="14"/>
  <c r="C386" i="14"/>
  <c r="F387" i="14"/>
  <c r="G387" i="14"/>
  <c r="C387" i="14"/>
  <c r="F388" i="14"/>
  <c r="G388" i="14"/>
  <c r="C388" i="14"/>
  <c r="F389" i="14"/>
  <c r="G389" i="14"/>
  <c r="C389" i="14"/>
  <c r="F390" i="14"/>
  <c r="G390" i="14"/>
  <c r="C390" i="14"/>
  <c r="F391" i="14"/>
  <c r="G391" i="14"/>
  <c r="C391" i="14"/>
  <c r="F392" i="14"/>
  <c r="G392" i="14"/>
  <c r="C392" i="14"/>
  <c r="F393" i="14"/>
  <c r="G393" i="14"/>
  <c r="C393" i="14"/>
  <c r="F394" i="14"/>
  <c r="G394" i="14"/>
  <c r="C394" i="14"/>
  <c r="F395" i="14"/>
  <c r="G395" i="14"/>
  <c r="C395" i="14"/>
  <c r="F396" i="14"/>
  <c r="G396" i="14"/>
  <c r="C396" i="14"/>
  <c r="F397" i="14"/>
  <c r="G397" i="14"/>
  <c r="C397" i="14"/>
  <c r="F398" i="14"/>
  <c r="G398" i="14"/>
  <c r="C398" i="14"/>
  <c r="F399" i="14"/>
  <c r="G399" i="14"/>
  <c r="C399" i="14"/>
  <c r="F400" i="14"/>
  <c r="G400" i="14"/>
  <c r="C400" i="14"/>
  <c r="F401" i="14"/>
  <c r="G401" i="14"/>
  <c r="C401" i="14"/>
  <c r="F402" i="14"/>
  <c r="G402" i="14"/>
  <c r="C402" i="14"/>
  <c r="F403" i="14"/>
  <c r="G403" i="14"/>
  <c r="C403" i="14"/>
  <c r="F404" i="14"/>
  <c r="G404" i="14"/>
  <c r="C404" i="14"/>
  <c r="F405" i="14"/>
  <c r="G405" i="14"/>
  <c r="C405" i="14"/>
  <c r="F406" i="14"/>
  <c r="G406" i="14"/>
  <c r="C406" i="14"/>
  <c r="F407" i="14"/>
  <c r="G407" i="14"/>
  <c r="C407" i="14"/>
  <c r="F408" i="14"/>
  <c r="G408" i="14"/>
  <c r="C408" i="14"/>
  <c r="F409" i="14"/>
  <c r="G409" i="14"/>
  <c r="C409" i="14"/>
  <c r="F410" i="14"/>
  <c r="G410" i="14"/>
  <c r="C410" i="14"/>
  <c r="F411" i="14"/>
  <c r="G411" i="14"/>
  <c r="C411" i="14"/>
  <c r="F412" i="14"/>
  <c r="G412" i="14"/>
  <c r="C412" i="14"/>
  <c r="F413" i="14"/>
  <c r="G413" i="14"/>
  <c r="C413" i="14"/>
  <c r="F414" i="14"/>
  <c r="G414" i="14"/>
  <c r="C414" i="14"/>
  <c r="F415" i="14"/>
  <c r="G415" i="14"/>
  <c r="C415" i="14"/>
  <c r="F416" i="14"/>
  <c r="G416" i="14"/>
  <c r="C416" i="14"/>
  <c r="F417" i="14"/>
  <c r="G417" i="14"/>
  <c r="C417" i="14"/>
  <c r="F418" i="14"/>
  <c r="G418" i="14"/>
  <c r="C418" i="14"/>
  <c r="F419" i="14"/>
  <c r="G419" i="14"/>
  <c r="C419" i="14"/>
  <c r="F420" i="14"/>
  <c r="G420" i="14"/>
  <c r="C420" i="14"/>
  <c r="F421" i="14"/>
  <c r="G421" i="14"/>
  <c r="C421" i="14"/>
  <c r="F422" i="14"/>
  <c r="G422" i="14"/>
  <c r="C422" i="14"/>
  <c r="F423" i="14"/>
  <c r="G423" i="14"/>
  <c r="C423" i="14"/>
  <c r="F424" i="14"/>
  <c r="G424" i="14"/>
  <c r="C424" i="14"/>
  <c r="F425" i="14"/>
  <c r="G425" i="14"/>
  <c r="C425" i="14"/>
  <c r="F426" i="14"/>
  <c r="G426" i="14"/>
  <c r="C426" i="14"/>
  <c r="F427" i="14"/>
  <c r="G427" i="14"/>
  <c r="C427" i="14"/>
  <c r="F428" i="14"/>
  <c r="G428" i="14"/>
  <c r="C428" i="14"/>
  <c r="F429" i="14"/>
  <c r="G429" i="14"/>
  <c r="C429" i="14"/>
  <c r="F430" i="14"/>
  <c r="G430" i="14"/>
  <c r="C430" i="14"/>
  <c r="F431" i="14"/>
  <c r="G431" i="14"/>
  <c r="C431" i="14"/>
  <c r="F432" i="14"/>
  <c r="G432" i="14"/>
  <c r="C432" i="14"/>
  <c r="F433" i="14"/>
  <c r="G433" i="14"/>
  <c r="C433" i="14"/>
  <c r="F434" i="14"/>
  <c r="G434" i="14"/>
  <c r="C434" i="14"/>
  <c r="F435" i="14"/>
  <c r="G435" i="14"/>
  <c r="C435" i="14"/>
  <c r="F436" i="14"/>
  <c r="G436" i="14"/>
  <c r="C436" i="14"/>
  <c r="F437" i="14"/>
  <c r="G437" i="14"/>
  <c r="C437" i="14"/>
  <c r="F438" i="14"/>
  <c r="G438" i="14"/>
  <c r="C438" i="14"/>
  <c r="F439" i="14"/>
  <c r="G439" i="14"/>
  <c r="C439" i="14"/>
  <c r="F440" i="14"/>
  <c r="G440" i="14"/>
  <c r="C440" i="14"/>
  <c r="F441" i="14"/>
  <c r="G441" i="14"/>
  <c r="C441" i="14"/>
  <c r="F442" i="14"/>
  <c r="G442" i="14"/>
  <c r="C442" i="14"/>
  <c r="F443" i="14"/>
  <c r="G443" i="14"/>
  <c r="C443" i="14"/>
  <c r="F444" i="14"/>
  <c r="G444" i="14"/>
  <c r="C444" i="14"/>
  <c r="F445" i="14"/>
  <c r="G445" i="14"/>
  <c r="C445" i="14"/>
  <c r="F446" i="14"/>
  <c r="G446" i="14"/>
  <c r="C446" i="14"/>
  <c r="F447" i="14"/>
  <c r="G447" i="14"/>
  <c r="C447" i="14"/>
  <c r="F448" i="14"/>
  <c r="G448" i="14"/>
  <c r="C448" i="14"/>
  <c r="F449" i="14"/>
  <c r="G449" i="14"/>
  <c r="C449" i="14"/>
  <c r="F450" i="14"/>
  <c r="G450" i="14"/>
  <c r="C450" i="14"/>
  <c r="F451" i="14"/>
  <c r="G451" i="14"/>
  <c r="C451" i="14"/>
  <c r="F452" i="14"/>
  <c r="G452" i="14"/>
  <c r="C452" i="14"/>
  <c r="F453" i="14"/>
  <c r="G453" i="14"/>
  <c r="C453" i="14"/>
  <c r="F454" i="14"/>
  <c r="G454" i="14"/>
  <c r="C454" i="14"/>
  <c r="F455" i="14"/>
  <c r="G455" i="14"/>
  <c r="C455" i="14"/>
  <c r="F456" i="14"/>
  <c r="G456" i="14"/>
  <c r="C456" i="14"/>
  <c r="F457" i="14"/>
  <c r="G457" i="14"/>
  <c r="C457" i="14"/>
  <c r="F458" i="14"/>
  <c r="G458" i="14"/>
  <c r="C458" i="14"/>
  <c r="F459" i="14"/>
  <c r="G459" i="14"/>
  <c r="C459" i="14"/>
  <c r="F460" i="14"/>
  <c r="G460" i="14"/>
  <c r="C460" i="14"/>
  <c r="F461" i="14"/>
  <c r="G461" i="14"/>
  <c r="C461" i="14"/>
  <c r="F462" i="14"/>
  <c r="G462" i="14"/>
  <c r="C462" i="14"/>
  <c r="F463" i="14"/>
  <c r="G463" i="14"/>
  <c r="C463" i="14"/>
  <c r="F464" i="14"/>
  <c r="G464" i="14"/>
  <c r="C464" i="14"/>
  <c r="F465" i="14"/>
  <c r="G465" i="14"/>
  <c r="C465" i="14"/>
  <c r="F466" i="14"/>
  <c r="G466" i="14"/>
  <c r="C466" i="14"/>
  <c r="F467" i="14"/>
  <c r="G467" i="14"/>
  <c r="C467" i="14"/>
  <c r="F468" i="14"/>
  <c r="G468" i="14"/>
  <c r="C468" i="14"/>
  <c r="F469" i="14"/>
  <c r="G469" i="14"/>
  <c r="C469" i="14"/>
  <c r="F470" i="14"/>
  <c r="G470" i="14"/>
  <c r="C470" i="14"/>
  <c r="F471" i="14"/>
  <c r="G471" i="14"/>
  <c r="C471" i="14"/>
  <c r="F472" i="14"/>
  <c r="G472" i="14"/>
  <c r="C472" i="14"/>
  <c r="F473" i="14"/>
  <c r="G473" i="14"/>
  <c r="C473" i="14"/>
  <c r="F474" i="14"/>
  <c r="G474" i="14"/>
  <c r="C474" i="14"/>
  <c r="F475" i="14"/>
  <c r="G475" i="14"/>
  <c r="C475" i="14"/>
  <c r="F476" i="14"/>
  <c r="G476" i="14"/>
  <c r="C476" i="14"/>
  <c r="F477" i="14"/>
  <c r="G477" i="14"/>
  <c r="C477" i="14"/>
  <c r="F478" i="14"/>
  <c r="G478" i="14"/>
  <c r="C478" i="14"/>
  <c r="F479" i="14"/>
  <c r="G479" i="14"/>
  <c r="C479" i="14"/>
  <c r="F480" i="14"/>
  <c r="G480" i="14"/>
  <c r="C480" i="14"/>
  <c r="F481" i="14"/>
  <c r="G481" i="14"/>
  <c r="C481" i="14"/>
  <c r="F482" i="14"/>
  <c r="G482" i="14"/>
  <c r="C482" i="14"/>
  <c r="F483" i="14"/>
  <c r="G483" i="14"/>
  <c r="C483" i="14"/>
  <c r="F484" i="14"/>
  <c r="G484" i="14"/>
  <c r="C484" i="14"/>
  <c r="F485" i="14"/>
  <c r="G485" i="14"/>
  <c r="C485" i="14"/>
  <c r="F486" i="14"/>
  <c r="G486" i="14"/>
  <c r="C486" i="14"/>
  <c r="F487" i="14"/>
  <c r="G487" i="14"/>
  <c r="C487" i="14"/>
  <c r="F488" i="14"/>
  <c r="G488" i="14"/>
  <c r="C488" i="14"/>
  <c r="F489" i="14"/>
  <c r="G489" i="14"/>
  <c r="C489" i="14"/>
  <c r="F490" i="14"/>
  <c r="G490" i="14"/>
  <c r="C490" i="14"/>
  <c r="F491" i="14"/>
  <c r="G491" i="14"/>
  <c r="C491" i="14"/>
  <c r="F492" i="14"/>
  <c r="G492" i="14"/>
  <c r="C492" i="14"/>
  <c r="F493" i="14"/>
  <c r="G493" i="14"/>
  <c r="C493" i="14"/>
  <c r="F494" i="14"/>
  <c r="G494" i="14"/>
  <c r="C494" i="14"/>
  <c r="F495" i="14"/>
  <c r="G495" i="14"/>
  <c r="C495" i="14"/>
  <c r="F496" i="14"/>
  <c r="G496" i="14"/>
  <c r="C496" i="14"/>
  <c r="F497" i="14"/>
  <c r="G497" i="14"/>
  <c r="C497" i="14"/>
  <c r="F498" i="14"/>
  <c r="G498" i="14"/>
  <c r="C498" i="14"/>
  <c r="F499" i="14"/>
  <c r="G499" i="14"/>
  <c r="C499" i="14"/>
  <c r="F500" i="14"/>
  <c r="G500" i="14"/>
  <c r="C500" i="14"/>
  <c r="F501" i="14"/>
  <c r="G501" i="14"/>
  <c r="C501" i="14"/>
  <c r="F502" i="14"/>
  <c r="G502" i="14"/>
  <c r="C502" i="14"/>
  <c r="F503" i="14"/>
  <c r="G503" i="14"/>
  <c r="C503" i="14"/>
  <c r="F504" i="14"/>
  <c r="G504" i="14"/>
  <c r="C504" i="14"/>
  <c r="F505" i="14"/>
  <c r="G505" i="14"/>
  <c r="C505" i="14"/>
  <c r="F506" i="14"/>
  <c r="G506" i="14"/>
  <c r="C506" i="14"/>
  <c r="F507" i="14"/>
  <c r="G507" i="14"/>
  <c r="C507" i="14"/>
  <c r="F508" i="14"/>
  <c r="G508" i="14"/>
  <c r="C508" i="14"/>
  <c r="F509" i="14"/>
  <c r="G509" i="14"/>
  <c r="C509" i="14"/>
  <c r="F510" i="14"/>
  <c r="G510" i="14"/>
  <c r="C510" i="14"/>
  <c r="F511" i="14"/>
  <c r="G511" i="14"/>
  <c r="C511" i="14"/>
  <c r="F512" i="14"/>
  <c r="G512" i="14"/>
  <c r="C512" i="14"/>
  <c r="F513" i="14"/>
  <c r="G513" i="14"/>
  <c r="C513" i="14"/>
  <c r="F514" i="14"/>
  <c r="G514" i="14"/>
  <c r="C514" i="14"/>
  <c r="F515" i="14"/>
  <c r="G515" i="14"/>
  <c r="C515" i="14"/>
  <c r="F516" i="14"/>
  <c r="G516" i="14"/>
  <c r="C516" i="14"/>
  <c r="F517" i="14"/>
  <c r="G517" i="14"/>
  <c r="C517" i="14"/>
  <c r="F518" i="14"/>
  <c r="G518" i="14"/>
  <c r="C518" i="14"/>
  <c r="F519" i="14"/>
  <c r="G519" i="14"/>
  <c r="C519" i="14"/>
  <c r="F520" i="14"/>
  <c r="G520" i="14"/>
  <c r="C520" i="14"/>
  <c r="F521" i="14"/>
  <c r="G521" i="14"/>
  <c r="C521" i="14"/>
  <c r="F522" i="14"/>
  <c r="G522" i="14"/>
  <c r="C522" i="14"/>
  <c r="F523" i="14"/>
  <c r="G523" i="14"/>
  <c r="C523" i="14"/>
  <c r="F524" i="14"/>
  <c r="G524" i="14"/>
  <c r="C524" i="14"/>
  <c r="F525" i="14"/>
  <c r="G525" i="14"/>
  <c r="C525" i="14"/>
  <c r="F526" i="14"/>
  <c r="G526" i="14"/>
  <c r="C526" i="14"/>
  <c r="F527" i="14"/>
  <c r="G527" i="14"/>
  <c r="C527" i="14"/>
  <c r="F528" i="14"/>
  <c r="G528" i="14"/>
  <c r="C528" i="14"/>
  <c r="F529" i="14"/>
  <c r="G529" i="14"/>
  <c r="C529" i="14"/>
  <c r="F530" i="14"/>
  <c r="G530" i="14"/>
  <c r="C530" i="14"/>
  <c r="F531" i="14"/>
  <c r="G531" i="14"/>
  <c r="C531" i="14"/>
  <c r="F532" i="14"/>
  <c r="G532" i="14"/>
  <c r="C532" i="14"/>
  <c r="F533" i="14"/>
  <c r="G533" i="14"/>
  <c r="C533" i="14"/>
  <c r="F534" i="14"/>
  <c r="G534" i="14"/>
  <c r="C534" i="14"/>
  <c r="F535" i="14"/>
  <c r="G535" i="14"/>
  <c r="C535" i="14"/>
  <c r="F536" i="14"/>
  <c r="G536" i="14"/>
  <c r="C536" i="14"/>
  <c r="F537" i="14"/>
  <c r="G537" i="14"/>
  <c r="C537" i="14"/>
  <c r="F538" i="14"/>
  <c r="G538" i="14"/>
  <c r="C538" i="14"/>
  <c r="F539" i="14"/>
  <c r="G539" i="14"/>
  <c r="C539" i="14"/>
  <c r="F540" i="14"/>
  <c r="G540" i="14"/>
  <c r="C540" i="14"/>
  <c r="F541" i="14"/>
  <c r="G541" i="14"/>
  <c r="C541" i="14"/>
  <c r="F542" i="14"/>
  <c r="G542" i="14"/>
  <c r="C542" i="14"/>
  <c r="F543" i="14"/>
  <c r="G543" i="14"/>
  <c r="C543" i="14"/>
  <c r="F544" i="14"/>
  <c r="G544" i="14"/>
  <c r="C544" i="14"/>
  <c r="F545" i="14"/>
  <c r="G545" i="14"/>
  <c r="C545" i="14"/>
  <c r="F546" i="14"/>
  <c r="G546" i="14"/>
  <c r="C546" i="14"/>
  <c r="F547" i="14"/>
  <c r="G547" i="14"/>
  <c r="C547" i="14"/>
  <c r="F548" i="14"/>
  <c r="G548" i="14"/>
  <c r="C548" i="14"/>
  <c r="F549" i="14"/>
  <c r="G549" i="14"/>
  <c r="C549" i="14"/>
  <c r="F550" i="14"/>
  <c r="G550" i="14"/>
  <c r="C550" i="14"/>
  <c r="F551" i="14"/>
  <c r="G551" i="14"/>
  <c r="C551" i="14"/>
  <c r="F552" i="14"/>
  <c r="G552" i="14"/>
  <c r="C552" i="14"/>
  <c r="F553" i="14"/>
  <c r="G553" i="14"/>
  <c r="C553" i="14"/>
  <c r="F554" i="14"/>
  <c r="G554" i="14"/>
  <c r="C554" i="14"/>
  <c r="F555" i="14"/>
  <c r="G555" i="14"/>
  <c r="C555" i="14"/>
  <c r="F556" i="14"/>
  <c r="G556" i="14"/>
  <c r="C556" i="14"/>
  <c r="F557" i="14"/>
  <c r="G557" i="14"/>
  <c r="C557" i="14"/>
  <c r="F558" i="14"/>
  <c r="G558" i="14"/>
  <c r="C558" i="14"/>
  <c r="F559" i="14"/>
  <c r="G559" i="14"/>
  <c r="C559" i="14"/>
  <c r="F560" i="14"/>
  <c r="G560" i="14"/>
  <c r="C560" i="14"/>
  <c r="F561" i="14"/>
  <c r="G561" i="14"/>
  <c r="C561" i="14"/>
  <c r="F562" i="14"/>
  <c r="G562" i="14"/>
  <c r="C562" i="14"/>
  <c r="F563" i="14"/>
  <c r="G563" i="14"/>
  <c r="C563" i="14"/>
  <c r="F564" i="14"/>
  <c r="G564" i="14"/>
  <c r="C564" i="14"/>
  <c r="F565" i="14"/>
  <c r="G565" i="14"/>
  <c r="C565" i="14"/>
  <c r="F566" i="14"/>
  <c r="G566" i="14"/>
  <c r="C566" i="14"/>
  <c r="F567" i="14"/>
  <c r="G567" i="14"/>
  <c r="C567" i="14"/>
  <c r="F568" i="14"/>
  <c r="G568" i="14"/>
  <c r="C568" i="14"/>
  <c r="F569" i="14"/>
  <c r="G569" i="14"/>
  <c r="C569" i="14"/>
  <c r="F570" i="14"/>
  <c r="G570" i="14"/>
  <c r="C570" i="14"/>
  <c r="F571" i="14"/>
  <c r="G571" i="14"/>
  <c r="C571" i="14"/>
  <c r="F572" i="14"/>
  <c r="G572" i="14"/>
  <c r="C572" i="14"/>
  <c r="F573" i="14"/>
  <c r="G573" i="14"/>
  <c r="C573" i="14"/>
  <c r="F574" i="14"/>
  <c r="G574" i="14"/>
  <c r="C574" i="14"/>
  <c r="F575" i="14"/>
  <c r="G575" i="14"/>
  <c r="C575" i="14"/>
  <c r="F576" i="14"/>
  <c r="G576" i="14"/>
  <c r="C576" i="14"/>
  <c r="F577" i="14"/>
  <c r="G577" i="14"/>
  <c r="C577" i="14"/>
  <c r="F578" i="14"/>
  <c r="G578" i="14"/>
  <c r="C578" i="14"/>
  <c r="F579" i="14"/>
  <c r="G579" i="14"/>
  <c r="C579" i="14"/>
  <c r="F580" i="14"/>
  <c r="G580" i="14"/>
  <c r="C580" i="14"/>
  <c r="F581" i="14"/>
  <c r="G581" i="14"/>
  <c r="C581" i="14"/>
  <c r="F582" i="14"/>
  <c r="G582" i="14"/>
  <c r="C582" i="14"/>
  <c r="F583" i="14"/>
  <c r="G583" i="14"/>
  <c r="C583" i="14"/>
  <c r="F584" i="14"/>
  <c r="G584" i="14"/>
  <c r="C584" i="14"/>
  <c r="F585" i="14"/>
  <c r="G585" i="14"/>
  <c r="C585" i="14"/>
  <c r="F586" i="14"/>
  <c r="G586" i="14"/>
  <c r="C586" i="14"/>
  <c r="F587" i="14"/>
  <c r="G587" i="14"/>
  <c r="C587" i="14"/>
  <c r="F588" i="14"/>
  <c r="G588" i="14"/>
  <c r="C588" i="14"/>
  <c r="F589" i="14"/>
  <c r="G589" i="14"/>
  <c r="C589" i="14"/>
  <c r="F590" i="14"/>
  <c r="G590" i="14"/>
  <c r="C590" i="14"/>
  <c r="F591" i="14"/>
  <c r="G591" i="14"/>
  <c r="C591" i="14"/>
  <c r="F592" i="14"/>
  <c r="G592" i="14"/>
  <c r="C592" i="14"/>
  <c r="F593" i="14"/>
  <c r="G593" i="14"/>
  <c r="C593" i="14"/>
  <c r="F594" i="14"/>
  <c r="G594" i="14"/>
  <c r="C594" i="14"/>
  <c r="F595" i="14"/>
  <c r="G595" i="14"/>
  <c r="C595" i="14"/>
  <c r="F596" i="14"/>
  <c r="G596" i="14"/>
  <c r="C596" i="14"/>
  <c r="F597" i="14"/>
  <c r="G597" i="14"/>
  <c r="C597" i="14"/>
  <c r="F598" i="14"/>
  <c r="G598" i="14"/>
  <c r="C598" i="14"/>
  <c r="F599" i="14"/>
  <c r="G599" i="14"/>
  <c r="C599" i="14"/>
  <c r="F600" i="14"/>
  <c r="G600" i="14"/>
  <c r="C600" i="14"/>
  <c r="F601" i="14"/>
  <c r="G601" i="14"/>
  <c r="C601" i="14"/>
  <c r="F602" i="14"/>
  <c r="G602" i="14"/>
  <c r="C602" i="14"/>
  <c r="F603" i="14"/>
  <c r="G603" i="14"/>
  <c r="C603" i="14"/>
  <c r="F604" i="14"/>
  <c r="G604" i="14"/>
  <c r="C604" i="14"/>
  <c r="F605" i="14"/>
  <c r="G605" i="14"/>
  <c r="C605" i="14"/>
  <c r="F606" i="14"/>
  <c r="G606" i="14"/>
  <c r="C606" i="14"/>
  <c r="F607" i="14"/>
  <c r="G607" i="14"/>
  <c r="C607" i="14"/>
  <c r="F608" i="14"/>
  <c r="G608" i="14"/>
  <c r="C608" i="14"/>
  <c r="F609" i="14"/>
  <c r="G609" i="14"/>
  <c r="C609" i="14"/>
  <c r="F610" i="14"/>
  <c r="G610" i="14"/>
  <c r="C610" i="14"/>
  <c r="F611" i="14"/>
  <c r="G611" i="14"/>
  <c r="C611" i="14"/>
  <c r="F612" i="14"/>
  <c r="G612" i="14"/>
  <c r="C612" i="14"/>
  <c r="F613" i="14"/>
  <c r="G613" i="14"/>
  <c r="C613" i="14"/>
  <c r="F614" i="14"/>
  <c r="G614" i="14"/>
  <c r="C614" i="14"/>
  <c r="F615" i="14"/>
  <c r="G615" i="14"/>
  <c r="C615" i="14"/>
  <c r="F616" i="14"/>
  <c r="G616" i="14"/>
  <c r="C616" i="14"/>
  <c r="F617" i="14"/>
  <c r="G617" i="14"/>
  <c r="C617" i="14"/>
  <c r="F618" i="14"/>
  <c r="G618" i="14"/>
  <c r="C618" i="14"/>
  <c r="F619" i="14"/>
  <c r="G619" i="14"/>
  <c r="C619" i="14"/>
  <c r="F620" i="14"/>
  <c r="G620" i="14"/>
  <c r="C620" i="14"/>
  <c r="F621" i="14"/>
  <c r="G621" i="14"/>
  <c r="C621" i="14"/>
  <c r="F622" i="14"/>
  <c r="G622" i="14"/>
  <c r="C622" i="14"/>
  <c r="F623" i="14"/>
  <c r="G623" i="14"/>
  <c r="C623" i="14"/>
  <c r="F624" i="14"/>
  <c r="G624" i="14"/>
  <c r="C624" i="14"/>
  <c r="F625" i="14"/>
  <c r="G625" i="14"/>
  <c r="C625" i="14"/>
  <c r="F626" i="14"/>
  <c r="G626" i="14"/>
  <c r="C626" i="14"/>
  <c r="F627" i="14"/>
  <c r="G627" i="14"/>
  <c r="C627" i="14"/>
  <c r="F628" i="14"/>
  <c r="G628" i="14"/>
  <c r="C628" i="14"/>
  <c r="F629" i="14"/>
  <c r="G629" i="14"/>
  <c r="C629" i="14"/>
  <c r="F630" i="14"/>
  <c r="G630" i="14"/>
  <c r="C630" i="14"/>
  <c r="F631" i="14"/>
  <c r="G631" i="14"/>
  <c r="C631" i="14"/>
  <c r="F632" i="14"/>
  <c r="G632" i="14"/>
  <c r="C632" i="14"/>
  <c r="F633" i="14"/>
  <c r="G633" i="14"/>
  <c r="C633" i="14"/>
  <c r="F634" i="14"/>
  <c r="G634" i="14"/>
  <c r="C634" i="14"/>
  <c r="F635" i="14"/>
  <c r="G635" i="14"/>
  <c r="C635" i="14"/>
  <c r="F636" i="14"/>
  <c r="G636" i="14"/>
  <c r="C636" i="14"/>
  <c r="F637" i="14"/>
  <c r="G637" i="14"/>
  <c r="C637" i="14"/>
  <c r="F638" i="14"/>
  <c r="G638" i="14"/>
  <c r="C638" i="14"/>
  <c r="F639" i="14"/>
  <c r="G639" i="14"/>
  <c r="C639" i="14"/>
  <c r="F640" i="14"/>
  <c r="G640" i="14"/>
  <c r="C640" i="14"/>
  <c r="F641" i="14"/>
  <c r="G641" i="14"/>
  <c r="C641" i="14"/>
  <c r="F642" i="14"/>
  <c r="G642" i="14"/>
  <c r="C642" i="14"/>
  <c r="F643" i="14"/>
  <c r="G643" i="14"/>
  <c r="C643" i="14"/>
  <c r="F644" i="14"/>
  <c r="G644" i="14"/>
  <c r="C644" i="14"/>
  <c r="F645" i="14"/>
  <c r="G645" i="14"/>
  <c r="C645" i="14"/>
  <c r="F646" i="14"/>
  <c r="G646" i="14"/>
  <c r="C646" i="14"/>
  <c r="F647" i="14"/>
  <c r="G647" i="14"/>
  <c r="C647" i="14"/>
  <c r="F648" i="14"/>
  <c r="G648" i="14"/>
  <c r="C648" i="14"/>
  <c r="F649" i="14"/>
  <c r="G649" i="14"/>
  <c r="C649" i="14"/>
  <c r="F650" i="14"/>
  <c r="G650" i="14"/>
  <c r="C650" i="14"/>
  <c r="F651" i="14"/>
  <c r="G651" i="14"/>
  <c r="C651" i="14"/>
  <c r="F652" i="14"/>
  <c r="G652" i="14"/>
  <c r="C652" i="14"/>
  <c r="F653" i="14"/>
  <c r="G653" i="14"/>
  <c r="C653" i="14"/>
  <c r="F654" i="14"/>
  <c r="G654" i="14"/>
  <c r="C654" i="14"/>
  <c r="F655" i="14"/>
  <c r="G655" i="14"/>
  <c r="C655" i="14"/>
  <c r="F656" i="14"/>
  <c r="G656" i="14"/>
  <c r="C656" i="14"/>
  <c r="F657" i="14"/>
  <c r="G657" i="14"/>
  <c r="C657" i="14"/>
  <c r="F658" i="14"/>
  <c r="G658" i="14"/>
  <c r="C658" i="14"/>
  <c r="F659" i="14"/>
  <c r="G659" i="14"/>
  <c r="C659" i="14"/>
  <c r="F660" i="14"/>
  <c r="G660" i="14"/>
  <c r="C660" i="14"/>
  <c r="F661" i="14"/>
  <c r="G661" i="14"/>
  <c r="C661" i="14"/>
  <c r="F662" i="14"/>
  <c r="G662" i="14"/>
  <c r="C662" i="14"/>
  <c r="F663" i="14"/>
  <c r="G663" i="14"/>
  <c r="C663" i="14"/>
  <c r="F664" i="14"/>
  <c r="G664" i="14"/>
  <c r="C664" i="14"/>
  <c r="F665" i="14"/>
  <c r="G665" i="14"/>
  <c r="C665" i="14"/>
  <c r="F666" i="14"/>
  <c r="G666" i="14"/>
  <c r="C666" i="14"/>
  <c r="F667" i="14"/>
  <c r="G667" i="14"/>
  <c r="C667" i="14"/>
  <c r="F668" i="14"/>
  <c r="G668" i="14"/>
  <c r="C668" i="14"/>
  <c r="F669" i="14"/>
  <c r="G669" i="14"/>
  <c r="C669" i="14"/>
  <c r="F670" i="14"/>
  <c r="G670" i="14"/>
  <c r="C670" i="14"/>
  <c r="F671" i="14"/>
  <c r="G671" i="14"/>
  <c r="C671" i="14"/>
  <c r="F672" i="14"/>
  <c r="G672" i="14"/>
  <c r="C672" i="14"/>
  <c r="F673" i="14"/>
  <c r="G673" i="14"/>
  <c r="C673" i="14"/>
  <c r="F674" i="14"/>
  <c r="G674" i="14"/>
  <c r="C674" i="14"/>
  <c r="F675" i="14"/>
  <c r="G675" i="14"/>
  <c r="C675" i="14"/>
  <c r="F676" i="14"/>
  <c r="G676" i="14"/>
  <c r="C676" i="14"/>
  <c r="F677" i="14"/>
  <c r="G677" i="14"/>
  <c r="C677" i="14"/>
  <c r="F678" i="14"/>
  <c r="G678" i="14"/>
  <c r="C678" i="14"/>
  <c r="F679" i="14"/>
  <c r="G679" i="14"/>
  <c r="C679" i="14"/>
  <c r="F680" i="14"/>
  <c r="G680" i="14"/>
  <c r="C680" i="14"/>
  <c r="F681" i="14"/>
  <c r="G681" i="14"/>
  <c r="C681" i="14"/>
  <c r="F682" i="14"/>
  <c r="G682" i="14"/>
  <c r="C682" i="14"/>
  <c r="F683" i="14"/>
  <c r="G683" i="14"/>
  <c r="C683" i="14"/>
  <c r="F684" i="14"/>
  <c r="G684" i="14"/>
  <c r="C684" i="14"/>
  <c r="F685" i="14"/>
  <c r="G685" i="14"/>
  <c r="C685" i="14"/>
  <c r="F686" i="14"/>
  <c r="G686" i="14"/>
  <c r="C686" i="14"/>
  <c r="F687" i="14"/>
  <c r="G687" i="14"/>
  <c r="C687" i="14"/>
  <c r="F688" i="14"/>
  <c r="G688" i="14"/>
  <c r="C688" i="14"/>
  <c r="F689" i="14"/>
  <c r="G689" i="14"/>
  <c r="C689" i="14"/>
  <c r="F690" i="14"/>
  <c r="G690" i="14"/>
  <c r="C690" i="14"/>
  <c r="F691" i="14"/>
  <c r="G691" i="14"/>
  <c r="C691" i="14"/>
  <c r="F692" i="14"/>
  <c r="G692" i="14"/>
  <c r="C692" i="14"/>
  <c r="F693" i="14"/>
  <c r="G693" i="14"/>
  <c r="C693" i="14"/>
  <c r="F694" i="14"/>
  <c r="G694" i="14"/>
  <c r="C694" i="14"/>
  <c r="F695" i="14"/>
  <c r="G695" i="14"/>
  <c r="C695" i="14"/>
  <c r="F696" i="14"/>
  <c r="G696" i="14"/>
  <c r="C696" i="14"/>
  <c r="F697" i="14"/>
  <c r="G697" i="14"/>
  <c r="C697" i="14"/>
  <c r="F698" i="14"/>
  <c r="G698" i="14"/>
  <c r="C698" i="14"/>
  <c r="F699" i="14"/>
  <c r="G699" i="14"/>
  <c r="C699" i="14"/>
  <c r="F700" i="14"/>
  <c r="G700" i="14"/>
  <c r="C700" i="14"/>
  <c r="F701" i="14"/>
  <c r="G701" i="14"/>
  <c r="C701" i="14"/>
  <c r="F702" i="14"/>
  <c r="G702" i="14"/>
  <c r="C702" i="14"/>
  <c r="F703" i="14"/>
  <c r="G703" i="14"/>
  <c r="C703" i="14"/>
  <c r="F704" i="14"/>
  <c r="G704" i="14"/>
  <c r="C704" i="14"/>
  <c r="F705" i="14"/>
  <c r="G705" i="14"/>
  <c r="C705" i="14"/>
  <c r="F706" i="14"/>
  <c r="G706" i="14"/>
  <c r="C706" i="14"/>
  <c r="F707" i="14"/>
  <c r="G707" i="14"/>
  <c r="C707" i="14"/>
  <c r="F708" i="14"/>
  <c r="G708" i="14"/>
  <c r="C708" i="14"/>
  <c r="F709" i="14"/>
  <c r="G709" i="14"/>
  <c r="C709" i="14"/>
  <c r="F710" i="14"/>
  <c r="G710" i="14"/>
  <c r="C710" i="14"/>
  <c r="F711" i="14"/>
  <c r="G711" i="14"/>
  <c r="C711" i="14"/>
  <c r="F712" i="14"/>
  <c r="G712" i="14"/>
  <c r="C712" i="14"/>
  <c r="F713" i="14"/>
  <c r="G713" i="14"/>
  <c r="C713" i="14"/>
  <c r="F714" i="14"/>
  <c r="G714" i="14"/>
  <c r="C714" i="14"/>
  <c r="F715" i="14"/>
  <c r="G715" i="14"/>
  <c r="C715" i="14"/>
  <c r="F716" i="14"/>
  <c r="G716" i="14"/>
  <c r="C716" i="14"/>
  <c r="F717" i="14"/>
  <c r="G717" i="14"/>
  <c r="C717" i="14"/>
  <c r="F718" i="14"/>
  <c r="G718" i="14"/>
  <c r="C718" i="14"/>
  <c r="F719" i="14"/>
  <c r="G719" i="14"/>
  <c r="C719" i="14"/>
  <c r="F720" i="14"/>
  <c r="G720" i="14"/>
  <c r="C720" i="14"/>
  <c r="F721" i="14"/>
  <c r="G721" i="14"/>
  <c r="C721" i="14"/>
  <c r="F722" i="14"/>
  <c r="G722" i="14"/>
  <c r="C722" i="14"/>
  <c r="F723" i="14"/>
  <c r="G723" i="14"/>
  <c r="C723" i="14"/>
  <c r="F724" i="14"/>
  <c r="G724" i="14"/>
  <c r="C724" i="14"/>
  <c r="F725" i="14"/>
  <c r="G725" i="14"/>
  <c r="C725" i="14"/>
  <c r="F726" i="14"/>
  <c r="G726" i="14"/>
  <c r="C726" i="14"/>
  <c r="F727" i="14"/>
  <c r="G727" i="14"/>
  <c r="C727" i="14"/>
  <c r="F728" i="14"/>
  <c r="G728" i="14"/>
  <c r="C728" i="14"/>
  <c r="F729" i="14"/>
  <c r="G729" i="14"/>
  <c r="C729" i="14"/>
  <c r="F730" i="14"/>
  <c r="G730" i="14"/>
  <c r="C730" i="14"/>
  <c r="F731" i="14"/>
  <c r="G731" i="14"/>
  <c r="C731" i="14"/>
  <c r="F732" i="14"/>
  <c r="G732" i="14"/>
  <c r="C732" i="14"/>
  <c r="F733" i="14"/>
  <c r="G733" i="14"/>
  <c r="C733" i="14"/>
  <c r="F734" i="14"/>
  <c r="G734" i="14"/>
  <c r="C734" i="14"/>
  <c r="F735" i="14"/>
  <c r="G735" i="14"/>
  <c r="C735" i="14"/>
  <c r="F736" i="14"/>
  <c r="G736" i="14"/>
  <c r="C736" i="14"/>
  <c r="F737" i="14"/>
  <c r="G737" i="14"/>
  <c r="C737" i="14"/>
  <c r="F738" i="14"/>
  <c r="G738" i="14"/>
  <c r="C738" i="14"/>
  <c r="F739" i="14"/>
  <c r="G739" i="14"/>
  <c r="C739" i="14"/>
  <c r="F740" i="14"/>
  <c r="G740" i="14"/>
  <c r="C740" i="14"/>
  <c r="F741" i="14"/>
  <c r="G741" i="14"/>
  <c r="C741" i="14"/>
  <c r="F742" i="14"/>
  <c r="G742" i="14"/>
  <c r="C742" i="14"/>
  <c r="F743" i="14"/>
  <c r="G743" i="14"/>
  <c r="C743" i="14"/>
  <c r="F744" i="14"/>
  <c r="G744" i="14"/>
  <c r="C744" i="14"/>
  <c r="F745" i="14"/>
  <c r="G745" i="14"/>
  <c r="C745" i="14"/>
  <c r="F746" i="14"/>
  <c r="G746" i="14"/>
  <c r="C746" i="14"/>
  <c r="F747" i="14"/>
  <c r="G747" i="14"/>
  <c r="C747" i="14"/>
  <c r="F748" i="14"/>
  <c r="G748" i="14"/>
  <c r="C748" i="14"/>
  <c r="F749" i="14"/>
  <c r="G749" i="14"/>
  <c r="C749" i="14"/>
  <c r="F750" i="14"/>
  <c r="G750" i="14"/>
  <c r="C750" i="14"/>
  <c r="F751" i="14"/>
  <c r="G751" i="14"/>
  <c r="C751" i="14"/>
  <c r="F752" i="14"/>
  <c r="G752" i="14"/>
  <c r="C752" i="14"/>
  <c r="F753" i="14"/>
  <c r="G753" i="14"/>
  <c r="C753" i="14"/>
  <c r="F754" i="14"/>
  <c r="G754" i="14"/>
  <c r="C754" i="14"/>
  <c r="F755" i="14"/>
  <c r="G755" i="14"/>
  <c r="C755" i="14"/>
  <c r="F756" i="14"/>
  <c r="G756" i="14"/>
  <c r="C756" i="14"/>
  <c r="F757" i="14"/>
  <c r="G757" i="14"/>
  <c r="C757" i="14"/>
  <c r="F758" i="14"/>
  <c r="G758" i="14"/>
  <c r="C758" i="14"/>
  <c r="F759" i="14"/>
  <c r="G759" i="14"/>
  <c r="C759" i="14"/>
  <c r="F760" i="14"/>
  <c r="G760" i="14"/>
  <c r="C760" i="14"/>
  <c r="F761" i="14"/>
  <c r="G761" i="14"/>
  <c r="C761" i="14"/>
  <c r="F762" i="14"/>
  <c r="G762" i="14"/>
  <c r="C762" i="14"/>
  <c r="F763" i="14"/>
  <c r="G763" i="14"/>
  <c r="C763" i="14"/>
  <c r="F764" i="14"/>
  <c r="G764" i="14"/>
  <c r="C764" i="14"/>
  <c r="F765" i="14"/>
  <c r="G765" i="14"/>
  <c r="C765" i="14"/>
  <c r="F766" i="14"/>
  <c r="G766" i="14"/>
  <c r="C766" i="14"/>
  <c r="F767" i="14"/>
  <c r="G767" i="14"/>
  <c r="C767" i="14"/>
  <c r="F768" i="14"/>
  <c r="G768" i="14"/>
  <c r="C768" i="14"/>
  <c r="F769" i="14"/>
  <c r="G769" i="14"/>
  <c r="C769" i="14"/>
  <c r="F770" i="14"/>
  <c r="G770" i="14"/>
  <c r="C770" i="14"/>
  <c r="F771" i="14"/>
  <c r="G771" i="14"/>
  <c r="C771" i="14"/>
  <c r="F772" i="14"/>
  <c r="G772" i="14"/>
  <c r="C772" i="14"/>
  <c r="F773" i="14"/>
  <c r="G773" i="14"/>
  <c r="C773" i="14"/>
  <c r="F774" i="14"/>
  <c r="G774" i="14"/>
  <c r="C774" i="14"/>
  <c r="F775" i="14"/>
  <c r="G775" i="14"/>
  <c r="C775" i="14"/>
  <c r="F776" i="14"/>
  <c r="G776" i="14"/>
  <c r="C776" i="14"/>
  <c r="F777" i="14"/>
  <c r="G777" i="14"/>
  <c r="C777" i="14"/>
  <c r="F778" i="14"/>
  <c r="G778" i="14"/>
  <c r="C778" i="14"/>
  <c r="F779" i="14"/>
  <c r="G779" i="14"/>
  <c r="C779" i="14"/>
  <c r="F780" i="14"/>
  <c r="G780" i="14"/>
  <c r="C780" i="14"/>
  <c r="F781" i="14"/>
  <c r="G781" i="14"/>
  <c r="C781" i="14"/>
  <c r="F782" i="14"/>
  <c r="G782" i="14"/>
  <c r="C782" i="14"/>
  <c r="F783" i="14"/>
  <c r="G783" i="14"/>
  <c r="C783" i="14"/>
  <c r="F784" i="14"/>
  <c r="G784" i="14"/>
  <c r="C784" i="14"/>
  <c r="F785" i="14"/>
  <c r="G785" i="14"/>
  <c r="C785" i="14"/>
  <c r="F786" i="14"/>
  <c r="G786" i="14"/>
  <c r="C786" i="14"/>
  <c r="F787" i="14"/>
  <c r="G787" i="14"/>
  <c r="C787" i="14"/>
  <c r="F788" i="14"/>
  <c r="G788" i="14"/>
  <c r="C788" i="14"/>
  <c r="F789" i="14"/>
  <c r="G789" i="14"/>
  <c r="C789" i="14"/>
  <c r="F790" i="14"/>
  <c r="G790" i="14"/>
  <c r="C790" i="14"/>
  <c r="F791" i="14"/>
  <c r="G791" i="14"/>
  <c r="C791" i="14"/>
  <c r="F792" i="14"/>
  <c r="G792" i="14"/>
  <c r="C792" i="14"/>
  <c r="F793" i="14"/>
  <c r="G793" i="14"/>
  <c r="C793" i="14"/>
  <c r="F794" i="14"/>
  <c r="G794" i="14"/>
  <c r="C794" i="14"/>
  <c r="F795" i="14"/>
  <c r="G795" i="14"/>
  <c r="C795" i="14"/>
  <c r="F796" i="14"/>
  <c r="G796" i="14"/>
  <c r="C796" i="14"/>
  <c r="F797" i="14"/>
  <c r="G797" i="14"/>
  <c r="C797" i="14"/>
  <c r="F798" i="14"/>
  <c r="G798" i="14"/>
  <c r="C798" i="14"/>
  <c r="F799" i="14"/>
  <c r="G799" i="14"/>
  <c r="C799" i="14"/>
  <c r="F800" i="14"/>
  <c r="G800" i="14"/>
  <c r="C800" i="14"/>
  <c r="F801" i="14"/>
  <c r="G801" i="14"/>
  <c r="C801" i="14"/>
  <c r="F802" i="14"/>
  <c r="G802" i="14"/>
  <c r="C802" i="14"/>
  <c r="F803" i="14"/>
  <c r="G803" i="14"/>
  <c r="C803" i="14"/>
  <c r="F804" i="14"/>
  <c r="G804" i="14"/>
  <c r="C804" i="14"/>
  <c r="F805" i="14"/>
  <c r="G805" i="14"/>
  <c r="C805" i="14"/>
  <c r="F806" i="14"/>
  <c r="G806" i="14"/>
  <c r="C806" i="14"/>
  <c r="F807" i="14"/>
  <c r="G807" i="14"/>
  <c r="C807" i="14"/>
  <c r="F808" i="14"/>
  <c r="G808" i="14"/>
  <c r="C808" i="14"/>
  <c r="F809" i="14"/>
  <c r="G809" i="14"/>
  <c r="C809" i="14"/>
  <c r="F810" i="14"/>
  <c r="G810" i="14"/>
  <c r="C810" i="14"/>
  <c r="F811" i="14"/>
  <c r="G811" i="14"/>
  <c r="C811" i="14"/>
  <c r="F812" i="14"/>
  <c r="G812" i="14"/>
  <c r="C812" i="14"/>
  <c r="F813" i="14"/>
  <c r="G813" i="14"/>
  <c r="C813" i="14"/>
  <c r="F814" i="14"/>
  <c r="G814" i="14"/>
  <c r="C814" i="14"/>
  <c r="F815" i="14"/>
  <c r="G815" i="14"/>
  <c r="C815" i="14"/>
  <c r="F816" i="14"/>
  <c r="G816" i="14"/>
  <c r="C816" i="14"/>
  <c r="F817" i="14"/>
  <c r="G817" i="14"/>
  <c r="C817" i="14"/>
  <c r="F818" i="14"/>
  <c r="G818" i="14"/>
  <c r="C818" i="14"/>
  <c r="F819" i="14"/>
  <c r="G819" i="14"/>
  <c r="C819" i="14"/>
  <c r="F820" i="14"/>
  <c r="G820" i="14"/>
  <c r="C820" i="14"/>
  <c r="F821" i="14"/>
  <c r="G821" i="14"/>
  <c r="C821" i="14"/>
  <c r="F822" i="14"/>
  <c r="G822" i="14"/>
  <c r="C822" i="14"/>
  <c r="F823" i="14"/>
  <c r="G823" i="14"/>
  <c r="C823" i="14"/>
  <c r="F824" i="14"/>
  <c r="G824" i="14"/>
  <c r="C824" i="14"/>
  <c r="F825" i="14"/>
  <c r="G825" i="14"/>
  <c r="C825" i="14"/>
  <c r="F826" i="14"/>
  <c r="G826" i="14"/>
  <c r="C826" i="14"/>
  <c r="F827" i="14"/>
  <c r="G827" i="14"/>
  <c r="C827" i="14"/>
  <c r="F828" i="14"/>
  <c r="G828" i="14"/>
  <c r="C828" i="14"/>
  <c r="F829" i="14"/>
  <c r="G829" i="14"/>
  <c r="C829" i="14"/>
  <c r="F830" i="14"/>
  <c r="G830" i="14"/>
  <c r="C830" i="14"/>
  <c r="F831" i="14"/>
  <c r="G831" i="14"/>
  <c r="C831" i="14"/>
  <c r="F832" i="14"/>
  <c r="G832" i="14"/>
  <c r="C832" i="14"/>
  <c r="F833" i="14"/>
  <c r="G833" i="14"/>
  <c r="C833" i="14"/>
  <c r="F834" i="14"/>
  <c r="G834" i="14"/>
  <c r="C834" i="14"/>
  <c r="F835" i="14"/>
  <c r="G835" i="14"/>
  <c r="C835" i="14"/>
  <c r="F836" i="14"/>
  <c r="G836" i="14"/>
  <c r="C836" i="14"/>
  <c r="F837" i="14"/>
  <c r="G837" i="14"/>
  <c r="C837" i="14"/>
  <c r="F838" i="14"/>
  <c r="G838" i="14"/>
  <c r="C838" i="14"/>
  <c r="F839" i="14"/>
  <c r="G839" i="14"/>
  <c r="C839" i="14"/>
  <c r="F840" i="14"/>
  <c r="G840" i="14"/>
  <c r="C840" i="14"/>
  <c r="F841" i="14"/>
  <c r="G841" i="14"/>
  <c r="C841" i="14"/>
  <c r="F842" i="14"/>
  <c r="G842" i="14"/>
  <c r="C842" i="14"/>
  <c r="F843" i="14"/>
  <c r="G843" i="14"/>
  <c r="C843" i="14"/>
  <c r="F844" i="14"/>
  <c r="G844" i="14"/>
  <c r="C844" i="14"/>
  <c r="F845" i="14"/>
  <c r="G845" i="14"/>
  <c r="C845" i="14"/>
  <c r="F846" i="14"/>
  <c r="G846" i="14"/>
  <c r="C846" i="14"/>
  <c r="F847" i="14"/>
  <c r="G847" i="14"/>
  <c r="C847" i="14"/>
  <c r="F848" i="14"/>
  <c r="G848" i="14"/>
  <c r="C848" i="14"/>
  <c r="F849" i="14"/>
  <c r="G849" i="14"/>
  <c r="C849" i="14"/>
  <c r="F850" i="14"/>
  <c r="G850" i="14"/>
  <c r="C850" i="14"/>
  <c r="F851" i="14"/>
  <c r="G851" i="14"/>
  <c r="C851" i="14"/>
  <c r="F852" i="14"/>
  <c r="G852" i="14"/>
  <c r="C852" i="14"/>
  <c r="F853" i="14"/>
  <c r="G853" i="14"/>
  <c r="C853" i="14"/>
  <c r="F854" i="14"/>
  <c r="G854" i="14"/>
  <c r="C854" i="14"/>
  <c r="F855" i="14"/>
  <c r="G855" i="14"/>
  <c r="C855" i="14"/>
  <c r="F856" i="14"/>
  <c r="G856" i="14"/>
  <c r="C856" i="14"/>
  <c r="F857" i="14"/>
  <c r="G857" i="14"/>
  <c r="C857" i="14"/>
  <c r="F858" i="14"/>
  <c r="G858" i="14"/>
  <c r="C858" i="14"/>
  <c r="F859" i="14"/>
  <c r="G859" i="14"/>
  <c r="C859" i="14"/>
  <c r="F860" i="14"/>
  <c r="G860" i="14"/>
  <c r="C860" i="14"/>
  <c r="F861" i="14"/>
  <c r="G861" i="14"/>
  <c r="C861" i="14"/>
  <c r="F862" i="14"/>
  <c r="G862" i="14"/>
  <c r="C862" i="14"/>
  <c r="F863" i="14"/>
  <c r="G863" i="14"/>
  <c r="C863" i="14"/>
  <c r="F864" i="14"/>
  <c r="G864" i="14"/>
  <c r="C864" i="14"/>
  <c r="F865" i="14"/>
  <c r="G865" i="14"/>
  <c r="C865" i="14"/>
  <c r="F866" i="14"/>
  <c r="G866" i="14"/>
  <c r="C866" i="14"/>
  <c r="F867" i="14"/>
  <c r="G867" i="14"/>
  <c r="C867" i="14"/>
  <c r="F868" i="14"/>
  <c r="G868" i="14"/>
  <c r="C868" i="14"/>
  <c r="F869" i="14"/>
  <c r="G869" i="14"/>
  <c r="C869" i="14"/>
  <c r="F870" i="14"/>
  <c r="G870" i="14"/>
  <c r="C870" i="14"/>
  <c r="F871" i="14"/>
  <c r="G871" i="14"/>
  <c r="C871" i="14"/>
  <c r="F872" i="14"/>
  <c r="G872" i="14"/>
  <c r="C872" i="14"/>
  <c r="F873" i="14"/>
  <c r="G873" i="14"/>
  <c r="C873" i="14"/>
  <c r="F874" i="14"/>
  <c r="G874" i="14"/>
  <c r="C874" i="14"/>
  <c r="F875" i="14"/>
  <c r="G875" i="14"/>
  <c r="C875" i="14"/>
  <c r="F876" i="14"/>
  <c r="G876" i="14"/>
  <c r="C876" i="14"/>
  <c r="F877" i="14"/>
  <c r="G877" i="14"/>
  <c r="C877" i="14"/>
  <c r="F878" i="14"/>
  <c r="G878" i="14"/>
  <c r="C878" i="14"/>
  <c r="F879" i="14"/>
  <c r="G879" i="14"/>
  <c r="C879" i="14"/>
  <c r="F880" i="14"/>
  <c r="G880" i="14"/>
  <c r="C880" i="14"/>
  <c r="F881" i="14"/>
  <c r="G881" i="14"/>
  <c r="C881" i="14"/>
  <c r="F882" i="14"/>
  <c r="G882" i="14"/>
  <c r="C882" i="14"/>
  <c r="F883" i="14"/>
  <c r="G883" i="14"/>
  <c r="C883" i="14"/>
  <c r="F884" i="14"/>
  <c r="G884" i="14"/>
  <c r="C884" i="14"/>
  <c r="F885" i="14"/>
  <c r="G885" i="14"/>
  <c r="C885" i="14"/>
  <c r="F886" i="14"/>
  <c r="G886" i="14"/>
  <c r="C886" i="14"/>
  <c r="F887" i="14"/>
  <c r="G887" i="14"/>
  <c r="C887" i="14"/>
  <c r="F888" i="14"/>
  <c r="G888" i="14"/>
  <c r="C888" i="14"/>
  <c r="F889" i="14"/>
  <c r="G889" i="14"/>
  <c r="C889" i="14"/>
  <c r="F890" i="14"/>
  <c r="G890" i="14"/>
  <c r="C890" i="14"/>
  <c r="F891" i="14"/>
  <c r="G891" i="14"/>
  <c r="C891" i="14"/>
  <c r="F892" i="14"/>
  <c r="G892" i="14"/>
  <c r="C892" i="14"/>
  <c r="F893" i="14"/>
  <c r="G893" i="14"/>
  <c r="C893" i="14"/>
  <c r="F894" i="14"/>
  <c r="G894" i="14"/>
  <c r="C894" i="14"/>
  <c r="F895" i="14"/>
  <c r="G895" i="14"/>
  <c r="C895" i="14"/>
  <c r="F896" i="14"/>
  <c r="G896" i="14"/>
  <c r="C896" i="14"/>
  <c r="F897" i="14"/>
  <c r="G897" i="14"/>
  <c r="C897" i="14"/>
  <c r="F898" i="14"/>
  <c r="G898" i="14"/>
  <c r="C898" i="14"/>
  <c r="F899" i="14"/>
  <c r="G899" i="14"/>
  <c r="C899" i="14"/>
  <c r="F900" i="14"/>
  <c r="G900" i="14"/>
  <c r="C900" i="14"/>
  <c r="F901" i="14"/>
  <c r="G901" i="14"/>
  <c r="C901" i="14"/>
  <c r="F902" i="14"/>
  <c r="G902" i="14"/>
  <c r="C902" i="14"/>
  <c r="F903" i="14"/>
  <c r="G903" i="14"/>
  <c r="C903" i="14"/>
  <c r="F904" i="14"/>
  <c r="G904" i="14"/>
  <c r="C904" i="14"/>
  <c r="F905" i="14"/>
  <c r="G905" i="14"/>
  <c r="C905" i="14"/>
  <c r="F906" i="14"/>
  <c r="G906" i="14"/>
  <c r="C906" i="14"/>
  <c r="F907" i="14"/>
  <c r="G907" i="14"/>
  <c r="C907" i="14"/>
  <c r="F908" i="14"/>
  <c r="G908" i="14"/>
  <c r="C908" i="14"/>
  <c r="F909" i="14"/>
  <c r="G909" i="14"/>
  <c r="C909" i="14"/>
  <c r="F910" i="14"/>
  <c r="G910" i="14"/>
  <c r="C910" i="14"/>
  <c r="F911" i="14"/>
  <c r="G911" i="14"/>
  <c r="C911" i="14"/>
  <c r="F912" i="14"/>
  <c r="G912" i="14"/>
  <c r="C912" i="14"/>
  <c r="F913" i="14"/>
  <c r="G913" i="14"/>
  <c r="C913" i="14"/>
  <c r="F914" i="14"/>
  <c r="G914" i="14"/>
  <c r="C914" i="14"/>
  <c r="F915" i="14"/>
  <c r="G915" i="14"/>
  <c r="C915" i="14"/>
  <c r="F916" i="14"/>
  <c r="G916" i="14"/>
  <c r="C916" i="14"/>
  <c r="F917" i="14"/>
  <c r="G917" i="14"/>
  <c r="C917" i="14"/>
  <c r="F918" i="14"/>
  <c r="G918" i="14"/>
  <c r="C918" i="14"/>
  <c r="F919" i="14"/>
  <c r="G919" i="14"/>
  <c r="C919" i="14"/>
  <c r="F920" i="14"/>
  <c r="G920" i="14"/>
  <c r="C920" i="14"/>
  <c r="F921" i="14"/>
  <c r="G921" i="14"/>
  <c r="C921" i="14"/>
  <c r="F922" i="14"/>
  <c r="G922" i="14"/>
  <c r="C922" i="14"/>
  <c r="F923" i="14"/>
  <c r="G923" i="14"/>
  <c r="C923" i="14"/>
  <c r="F924" i="14"/>
  <c r="G924" i="14"/>
  <c r="C924" i="14"/>
  <c r="F925" i="14"/>
  <c r="G925" i="14"/>
  <c r="C925" i="14"/>
  <c r="F926" i="14"/>
  <c r="G926" i="14"/>
  <c r="C926" i="14"/>
  <c r="F927" i="14"/>
  <c r="G927" i="14"/>
  <c r="C927" i="14"/>
  <c r="F928" i="14"/>
  <c r="G928" i="14"/>
  <c r="C928" i="14"/>
  <c r="F929" i="14"/>
  <c r="G929" i="14"/>
  <c r="C929" i="14"/>
  <c r="F930" i="14"/>
  <c r="G930" i="14"/>
  <c r="C930" i="14"/>
  <c r="F931" i="14"/>
  <c r="G931" i="14"/>
  <c r="C931" i="14"/>
  <c r="F932" i="14"/>
  <c r="G932" i="14"/>
  <c r="C932" i="14"/>
  <c r="F933" i="14"/>
  <c r="G933" i="14"/>
  <c r="C933" i="14"/>
  <c r="F934" i="14"/>
  <c r="G934" i="14"/>
  <c r="C934" i="14"/>
  <c r="F935" i="14"/>
  <c r="G935" i="14"/>
  <c r="C935" i="14"/>
  <c r="F936" i="14"/>
  <c r="G936" i="14"/>
  <c r="C936" i="14"/>
  <c r="F937" i="14"/>
  <c r="G937" i="14"/>
  <c r="C937" i="14"/>
  <c r="F938" i="14"/>
  <c r="G938" i="14"/>
  <c r="C938" i="14"/>
  <c r="F939" i="14"/>
  <c r="G939" i="14"/>
  <c r="C939" i="14"/>
  <c r="F940" i="14"/>
  <c r="G940" i="14"/>
  <c r="C940" i="14"/>
  <c r="F941" i="14"/>
  <c r="G941" i="14"/>
  <c r="C941" i="14"/>
  <c r="F942" i="14"/>
  <c r="G942" i="14"/>
  <c r="C942" i="14"/>
  <c r="F943" i="14"/>
  <c r="G943" i="14"/>
  <c r="C943" i="14"/>
  <c r="F944" i="14"/>
  <c r="G944" i="14"/>
  <c r="C944" i="14"/>
  <c r="F945" i="14"/>
  <c r="G945" i="14"/>
  <c r="C945" i="14"/>
  <c r="F946" i="14"/>
  <c r="G946" i="14"/>
  <c r="C946" i="14"/>
  <c r="F947" i="14"/>
  <c r="G947" i="14"/>
  <c r="C947" i="14"/>
  <c r="F948" i="14"/>
  <c r="G948" i="14"/>
  <c r="C948" i="14"/>
  <c r="F949" i="14"/>
  <c r="G949" i="14"/>
  <c r="C949" i="14"/>
  <c r="F950" i="14"/>
  <c r="G950" i="14"/>
  <c r="C950" i="14"/>
  <c r="F951" i="14"/>
  <c r="G951" i="14"/>
  <c r="C951" i="14"/>
  <c r="F952" i="14"/>
  <c r="G952" i="14"/>
  <c r="C952" i="14"/>
  <c r="F953" i="14"/>
  <c r="G953" i="14"/>
  <c r="C953" i="14"/>
  <c r="F954" i="14"/>
  <c r="G954" i="14"/>
  <c r="C954" i="14"/>
  <c r="F955" i="14"/>
  <c r="G955" i="14"/>
  <c r="C955" i="14"/>
  <c r="F956" i="14"/>
  <c r="G956" i="14"/>
  <c r="C956" i="14"/>
  <c r="F957" i="14"/>
  <c r="G957" i="14"/>
  <c r="C957" i="14"/>
  <c r="F958" i="14"/>
  <c r="G958" i="14"/>
  <c r="C958" i="14"/>
  <c r="F959" i="14"/>
  <c r="G959" i="14"/>
  <c r="C959" i="14"/>
  <c r="F960" i="14"/>
  <c r="G960" i="14"/>
  <c r="C960" i="14"/>
  <c r="F961" i="14"/>
  <c r="G961" i="14"/>
  <c r="C961" i="14"/>
  <c r="F962" i="14"/>
  <c r="G962" i="14"/>
  <c r="C962" i="14"/>
  <c r="F963" i="14"/>
  <c r="G963" i="14"/>
  <c r="C963" i="14"/>
  <c r="F964" i="14"/>
  <c r="G964" i="14"/>
  <c r="C964" i="14"/>
  <c r="F965" i="14"/>
  <c r="G965" i="14"/>
  <c r="C965" i="14"/>
  <c r="F966" i="14"/>
  <c r="G966" i="14"/>
  <c r="C966" i="14"/>
  <c r="F967" i="14"/>
  <c r="G967" i="14"/>
  <c r="C967" i="14"/>
  <c r="F968" i="14"/>
  <c r="G968" i="14"/>
  <c r="C968" i="14"/>
  <c r="F969" i="14"/>
  <c r="G969" i="14"/>
  <c r="C969" i="14"/>
  <c r="F970" i="14"/>
  <c r="G970" i="14"/>
  <c r="C970" i="14"/>
  <c r="F971" i="14"/>
  <c r="G971" i="14"/>
  <c r="C971" i="14"/>
  <c r="F972" i="14"/>
  <c r="G972" i="14"/>
  <c r="C972" i="14"/>
  <c r="F973" i="14"/>
  <c r="G973" i="14"/>
  <c r="C973" i="14"/>
  <c r="F974" i="14"/>
  <c r="G974" i="14"/>
  <c r="C974" i="14"/>
  <c r="F975" i="14"/>
  <c r="G975" i="14"/>
  <c r="C975" i="14"/>
  <c r="F976" i="14"/>
  <c r="G976" i="14"/>
  <c r="C976" i="14"/>
  <c r="F977" i="14"/>
  <c r="G977" i="14"/>
  <c r="C977" i="14"/>
  <c r="F978" i="14"/>
  <c r="G978" i="14"/>
  <c r="C978" i="14"/>
  <c r="F979" i="14"/>
  <c r="G979" i="14"/>
  <c r="C979" i="14"/>
  <c r="F980" i="14"/>
  <c r="G980" i="14"/>
  <c r="C980" i="14"/>
  <c r="F981" i="14"/>
  <c r="G981" i="14"/>
  <c r="C981" i="14"/>
  <c r="F982" i="14"/>
  <c r="G982" i="14"/>
  <c r="C982" i="14"/>
  <c r="F983" i="14"/>
  <c r="G983" i="14"/>
  <c r="C983" i="14"/>
  <c r="F984" i="14"/>
  <c r="G984" i="14"/>
  <c r="C984" i="14"/>
  <c r="F985" i="14"/>
  <c r="G985" i="14"/>
  <c r="C985" i="14"/>
  <c r="F986" i="14"/>
  <c r="G986" i="14"/>
  <c r="C986" i="14"/>
  <c r="F987" i="14"/>
  <c r="G987" i="14"/>
  <c r="C987" i="14"/>
  <c r="F988" i="14"/>
  <c r="G988" i="14"/>
  <c r="C988" i="14"/>
  <c r="F989" i="14"/>
  <c r="G989" i="14"/>
  <c r="C989" i="14"/>
  <c r="F990" i="14"/>
  <c r="G990" i="14"/>
  <c r="C990" i="14"/>
  <c r="F991" i="14"/>
  <c r="G991" i="14"/>
  <c r="C991" i="14"/>
  <c r="F992" i="14"/>
  <c r="G992" i="14"/>
  <c r="C992" i="14"/>
  <c r="F993" i="14"/>
  <c r="G993" i="14"/>
  <c r="C993" i="14"/>
  <c r="F994" i="14"/>
  <c r="G994" i="14"/>
  <c r="C994" i="14"/>
  <c r="F995" i="14"/>
  <c r="G995" i="14"/>
  <c r="C995" i="14"/>
  <c r="F996" i="14"/>
  <c r="G996" i="14"/>
  <c r="C996" i="14"/>
  <c r="F997" i="14"/>
  <c r="G997" i="14"/>
  <c r="C997" i="14"/>
  <c r="F998" i="14"/>
  <c r="G998" i="14"/>
  <c r="C998" i="14"/>
  <c r="F999" i="14"/>
  <c r="G999" i="14"/>
  <c r="C999" i="14"/>
  <c r="F1000" i="14"/>
  <c r="G1000" i="14"/>
  <c r="C1000" i="14"/>
  <c r="F1001" i="14"/>
  <c r="G1001" i="14"/>
  <c r="C1001" i="14"/>
  <c r="F1002" i="14"/>
  <c r="G1002" i="14"/>
  <c r="C1002" i="14"/>
  <c r="F1003" i="14"/>
  <c r="G1003" i="14"/>
  <c r="C1003" i="14"/>
  <c r="F1004" i="14"/>
  <c r="G1004" i="14"/>
  <c r="C1004" i="14"/>
  <c r="F1005" i="14"/>
  <c r="G1005" i="14"/>
  <c r="C1005" i="14"/>
  <c r="F1006" i="14"/>
  <c r="G1006" i="14"/>
  <c r="C1006" i="14"/>
  <c r="F1007" i="14"/>
  <c r="G1007" i="14"/>
  <c r="C1007" i="14"/>
  <c r="F1008" i="14"/>
  <c r="G1008" i="14"/>
  <c r="C1008" i="14"/>
  <c r="F1009" i="14"/>
  <c r="G1009" i="14"/>
  <c r="C1009" i="14"/>
  <c r="F1010" i="14"/>
  <c r="G1010" i="14"/>
  <c r="C1010" i="14"/>
  <c r="F1011" i="14"/>
  <c r="G1011" i="14"/>
  <c r="C1011" i="14"/>
  <c r="F1012" i="14"/>
  <c r="G1012" i="14"/>
  <c r="C1012" i="14"/>
  <c r="F1013" i="14"/>
  <c r="G1013" i="14"/>
  <c r="C1013" i="14"/>
  <c r="F1014" i="14"/>
  <c r="G1014" i="14"/>
  <c r="C1014" i="14"/>
  <c r="F1015" i="14"/>
  <c r="G1015" i="14"/>
  <c r="C1015" i="14"/>
  <c r="F1016" i="14"/>
  <c r="G1016" i="14"/>
  <c r="C1016" i="14"/>
  <c r="F1017" i="14"/>
  <c r="G1017" i="14"/>
  <c r="C1017" i="14"/>
  <c r="F1018" i="14"/>
  <c r="G1018" i="14"/>
  <c r="C1018" i="14"/>
  <c r="F1019" i="14"/>
  <c r="G1019" i="14"/>
  <c r="C1019" i="14"/>
  <c r="F1020" i="14"/>
  <c r="G1020" i="14"/>
  <c r="C1020" i="14"/>
  <c r="F1021" i="14"/>
  <c r="G1021" i="14"/>
  <c r="C1021" i="14"/>
  <c r="F1022" i="14"/>
  <c r="G1022" i="14"/>
  <c r="C1022" i="14"/>
  <c r="F1023" i="14"/>
  <c r="G1023" i="14"/>
  <c r="C1023" i="14"/>
  <c r="F1024" i="14"/>
  <c r="G1024" i="14"/>
  <c r="C1024" i="14"/>
  <c r="F1025" i="14"/>
  <c r="G1025" i="14"/>
  <c r="C1025" i="14"/>
  <c r="F1026" i="14"/>
  <c r="G1026" i="14"/>
  <c r="C1026" i="14"/>
  <c r="F1027" i="14"/>
  <c r="G1027" i="14"/>
  <c r="C1027" i="14"/>
  <c r="F1028" i="14"/>
  <c r="G1028" i="14"/>
  <c r="C1028" i="14"/>
  <c r="F1029" i="14"/>
  <c r="G1029" i="14"/>
  <c r="C1029" i="14"/>
  <c r="F1030" i="14"/>
  <c r="G1030" i="14"/>
  <c r="C1030" i="14"/>
  <c r="F1031" i="14"/>
  <c r="G1031" i="14"/>
  <c r="C1031" i="14"/>
  <c r="F1032" i="14"/>
  <c r="G1032" i="14"/>
  <c r="C1032" i="14"/>
  <c r="F1033" i="14"/>
  <c r="G1033" i="14"/>
  <c r="C1033" i="14"/>
  <c r="F1034" i="14"/>
  <c r="G1034" i="14"/>
  <c r="C1034" i="14"/>
  <c r="F1035" i="14"/>
  <c r="G1035" i="14"/>
  <c r="C1035" i="14"/>
  <c r="F1036" i="14"/>
  <c r="G1036" i="14"/>
  <c r="C1036" i="14"/>
  <c r="F1037" i="14"/>
  <c r="G1037" i="14"/>
  <c r="C1037" i="14"/>
  <c r="F1038" i="14"/>
  <c r="G1038" i="14"/>
  <c r="C1038" i="14"/>
  <c r="F1039" i="14"/>
  <c r="G1039" i="14"/>
  <c r="C1039" i="14"/>
  <c r="F1040" i="14"/>
  <c r="G1040" i="14"/>
  <c r="C1040" i="14"/>
  <c r="F1041" i="14"/>
  <c r="G1041" i="14"/>
  <c r="C1041" i="14"/>
  <c r="F1042" i="14"/>
  <c r="G1042" i="14"/>
  <c r="C1042" i="14"/>
  <c r="F1043" i="14"/>
  <c r="G1043" i="14"/>
  <c r="C1043" i="14"/>
  <c r="F1044" i="14"/>
  <c r="G1044" i="14"/>
  <c r="C1044" i="14"/>
  <c r="F1045" i="14"/>
  <c r="G1045" i="14"/>
  <c r="C1045" i="14"/>
  <c r="F1046" i="14"/>
  <c r="G1046" i="14"/>
  <c r="C1046" i="14"/>
  <c r="F1047" i="14"/>
  <c r="G1047" i="14"/>
  <c r="C1047" i="14"/>
  <c r="F1048" i="14"/>
  <c r="G1048" i="14"/>
  <c r="C1048" i="14"/>
  <c r="F1049" i="14"/>
  <c r="G1049" i="14"/>
  <c r="C1049" i="14"/>
  <c r="F1050" i="14"/>
  <c r="G1050" i="14"/>
  <c r="C1050" i="14"/>
  <c r="F1051" i="14"/>
  <c r="G1051" i="14"/>
  <c r="C1051" i="14"/>
  <c r="F1052" i="14"/>
  <c r="G1052" i="14"/>
  <c r="C1052" i="14"/>
  <c r="F1053" i="14"/>
  <c r="G1053" i="14"/>
  <c r="C1053" i="14"/>
  <c r="F1054" i="14"/>
  <c r="G1054" i="14"/>
  <c r="C1054" i="14"/>
  <c r="F1055" i="14"/>
  <c r="G1055" i="14"/>
  <c r="C1055" i="14"/>
  <c r="F1056" i="14"/>
  <c r="G1056" i="14"/>
  <c r="C1056" i="14"/>
  <c r="F1057" i="14"/>
  <c r="G1057" i="14"/>
  <c r="C1057" i="14"/>
  <c r="F1058" i="14"/>
  <c r="G1058" i="14"/>
  <c r="C1058" i="14"/>
  <c r="F1059" i="14"/>
  <c r="G1059" i="14"/>
  <c r="C1059" i="14"/>
  <c r="F1060" i="14"/>
  <c r="G1060" i="14"/>
  <c r="C1060" i="14"/>
  <c r="F1061" i="14"/>
  <c r="G1061" i="14"/>
  <c r="C1061" i="14"/>
  <c r="F1062" i="14"/>
  <c r="G1062" i="14"/>
  <c r="C1062" i="14"/>
  <c r="F1063" i="14"/>
  <c r="G1063" i="14"/>
  <c r="C1063" i="14"/>
  <c r="F1064" i="14"/>
  <c r="G1064" i="14"/>
  <c r="C1064" i="14"/>
  <c r="F1065" i="14"/>
  <c r="G1065" i="14"/>
  <c r="C1065" i="14"/>
  <c r="F1066" i="14"/>
  <c r="G1066" i="14"/>
  <c r="C1066" i="14"/>
  <c r="F1067" i="14"/>
  <c r="G1067" i="14"/>
  <c r="C1067" i="14"/>
  <c r="F1068" i="14"/>
  <c r="G1068" i="14"/>
  <c r="C1068" i="14"/>
  <c r="F1069" i="14"/>
  <c r="G1069" i="14"/>
  <c r="C1069" i="14"/>
  <c r="F1070" i="14"/>
  <c r="G1070" i="14"/>
  <c r="C1070" i="14"/>
  <c r="F1071" i="14"/>
  <c r="G1071" i="14"/>
  <c r="C1071" i="14"/>
  <c r="F1072" i="14"/>
  <c r="G1072" i="14"/>
  <c r="C1072" i="14"/>
  <c r="F1073" i="14"/>
  <c r="G1073" i="14"/>
  <c r="C1073" i="14"/>
  <c r="F1074" i="14"/>
  <c r="G1074" i="14"/>
  <c r="C1074" i="14"/>
  <c r="F1075" i="14"/>
  <c r="G1075" i="14"/>
  <c r="C1075" i="14"/>
  <c r="F1076" i="14"/>
  <c r="G1076" i="14"/>
  <c r="C1076" i="14"/>
  <c r="F1077" i="14"/>
  <c r="G1077" i="14"/>
  <c r="C1077" i="14"/>
  <c r="F1078" i="14"/>
  <c r="G1078" i="14"/>
  <c r="C1078" i="14"/>
  <c r="F1079" i="14"/>
  <c r="G1079" i="14"/>
  <c r="C1079" i="14"/>
  <c r="F1080" i="14"/>
  <c r="G1080" i="14"/>
  <c r="C1080" i="14"/>
  <c r="F1081" i="14"/>
  <c r="G1081" i="14"/>
  <c r="C1081" i="14"/>
  <c r="F1082" i="14"/>
  <c r="G1082" i="14"/>
  <c r="C1082" i="14"/>
  <c r="F1083" i="14"/>
  <c r="G1083" i="14"/>
  <c r="C1083" i="14"/>
  <c r="F1084" i="14"/>
  <c r="G1084" i="14"/>
  <c r="C1084" i="14"/>
  <c r="F1085" i="14"/>
  <c r="G1085" i="14"/>
  <c r="C1085" i="14"/>
  <c r="F1086" i="14"/>
  <c r="G1086" i="14"/>
  <c r="C1086" i="14"/>
  <c r="F1087" i="14"/>
  <c r="G1087" i="14"/>
  <c r="C1087" i="14"/>
  <c r="F1088" i="14"/>
  <c r="G1088" i="14"/>
  <c r="C1088" i="14"/>
  <c r="F1089" i="14"/>
  <c r="G1089" i="14"/>
  <c r="C1089" i="14"/>
  <c r="F1090" i="14"/>
  <c r="G1090" i="14"/>
  <c r="C1090" i="14"/>
  <c r="F1091" i="14"/>
  <c r="G1091" i="14"/>
  <c r="C1091" i="14"/>
  <c r="F1092" i="14"/>
  <c r="G1092" i="14"/>
  <c r="C1092" i="14"/>
  <c r="F1093" i="14"/>
  <c r="G1093" i="14"/>
  <c r="C1093" i="14"/>
  <c r="F1094" i="14"/>
  <c r="G1094" i="14"/>
  <c r="C1094" i="14"/>
  <c r="F1095" i="14"/>
  <c r="G1095" i="14"/>
  <c r="C1095" i="14"/>
  <c r="F1096" i="14"/>
  <c r="G1096" i="14"/>
  <c r="C1096" i="14"/>
  <c r="F1097" i="14"/>
  <c r="G1097" i="14"/>
  <c r="C1097" i="14"/>
  <c r="F1098" i="14"/>
  <c r="G1098" i="14"/>
  <c r="C1098" i="14"/>
  <c r="F1099" i="14"/>
  <c r="G1099" i="14"/>
  <c r="C1099" i="14"/>
  <c r="F1100" i="14"/>
  <c r="G1100" i="14"/>
  <c r="C1100" i="14"/>
  <c r="F1101" i="14"/>
  <c r="G1101" i="14"/>
  <c r="C1101" i="14"/>
  <c r="F1102" i="14"/>
  <c r="G1102" i="14"/>
  <c r="C1102" i="14"/>
  <c r="F1103" i="14"/>
  <c r="G1103" i="14"/>
  <c r="C1103" i="14"/>
  <c r="F1104" i="14"/>
  <c r="G1104" i="14"/>
  <c r="C1104" i="14"/>
  <c r="F1105" i="14"/>
  <c r="G1105" i="14"/>
  <c r="C1105" i="14"/>
  <c r="F1106" i="14"/>
  <c r="G1106" i="14"/>
  <c r="C1106" i="14"/>
  <c r="F1107" i="14"/>
  <c r="G1107" i="14"/>
  <c r="C1107" i="14"/>
  <c r="F1108" i="14"/>
  <c r="G1108" i="14"/>
  <c r="C1108" i="14"/>
  <c r="F1109" i="14"/>
  <c r="G1109" i="14"/>
  <c r="C1109" i="14"/>
  <c r="F1110" i="14"/>
  <c r="G1110" i="14"/>
  <c r="C1110" i="14"/>
  <c r="F1111" i="14"/>
  <c r="G1111" i="14"/>
  <c r="C1111" i="14"/>
  <c r="F1112" i="14"/>
  <c r="G1112" i="14"/>
  <c r="C1112" i="14"/>
  <c r="F1113" i="14"/>
  <c r="G1113" i="14"/>
  <c r="C1113" i="14"/>
  <c r="F1114" i="14"/>
  <c r="G1114" i="14"/>
  <c r="C1114" i="14"/>
  <c r="F1115" i="14"/>
  <c r="G1115" i="14"/>
  <c r="C1115" i="14"/>
  <c r="F1116" i="14"/>
  <c r="G1116" i="14"/>
  <c r="C1116" i="14"/>
  <c r="F1117" i="14"/>
  <c r="G1117" i="14"/>
  <c r="C1117" i="14"/>
  <c r="F1118" i="14"/>
  <c r="G1118" i="14"/>
  <c r="C1118" i="14"/>
  <c r="F1119" i="14"/>
  <c r="G1119" i="14"/>
  <c r="C1119" i="14"/>
  <c r="F1120" i="14"/>
  <c r="G1120" i="14"/>
  <c r="C1120" i="14"/>
  <c r="F1121" i="14"/>
  <c r="G1121" i="14"/>
  <c r="C1121" i="14"/>
  <c r="F1122" i="14"/>
  <c r="G1122" i="14"/>
  <c r="C1122" i="14"/>
  <c r="F1123" i="14"/>
  <c r="G1123" i="14"/>
  <c r="C1123" i="14"/>
  <c r="F1124" i="14"/>
  <c r="G1124" i="14"/>
  <c r="C1124" i="14"/>
  <c r="F1125" i="14"/>
  <c r="G1125" i="14"/>
  <c r="C1125" i="14"/>
  <c r="F1126" i="14"/>
  <c r="G1126" i="14"/>
  <c r="C1126" i="14"/>
  <c r="F1127" i="14"/>
  <c r="G1127" i="14"/>
  <c r="C1127" i="14"/>
  <c r="F1128" i="14"/>
  <c r="G1128" i="14"/>
  <c r="C1128" i="14"/>
  <c r="F1129" i="14"/>
  <c r="G1129" i="14"/>
  <c r="C1129" i="14"/>
  <c r="F1130" i="14"/>
  <c r="G1130" i="14"/>
  <c r="C1130" i="14"/>
  <c r="F1131" i="14"/>
  <c r="G1131" i="14"/>
  <c r="C1131" i="14"/>
  <c r="F1132" i="14"/>
  <c r="G1132" i="14"/>
  <c r="C1132" i="14"/>
  <c r="F1133" i="14"/>
  <c r="G1133" i="14"/>
  <c r="C1133" i="14"/>
  <c r="F1134" i="14"/>
  <c r="G1134" i="14"/>
  <c r="C1134" i="14"/>
  <c r="F1135" i="14"/>
  <c r="G1135" i="14"/>
  <c r="C1135" i="14"/>
  <c r="F1136" i="14"/>
  <c r="G1136" i="14"/>
  <c r="C1136" i="14"/>
  <c r="F1137" i="14"/>
  <c r="G1137" i="14"/>
  <c r="C1137" i="14"/>
  <c r="F1138" i="14"/>
  <c r="G1138" i="14"/>
  <c r="C1138" i="14"/>
  <c r="F1139" i="14"/>
  <c r="G1139" i="14"/>
  <c r="C1139" i="14"/>
  <c r="F1140" i="14"/>
  <c r="G1140" i="14"/>
  <c r="C1140" i="14"/>
  <c r="F1141" i="14"/>
  <c r="G1141" i="14"/>
  <c r="C1141" i="14"/>
  <c r="F1142" i="14"/>
  <c r="G1142" i="14"/>
  <c r="C1142" i="14"/>
  <c r="F1143" i="14"/>
  <c r="G1143" i="14"/>
  <c r="C1143" i="14"/>
  <c r="F1144" i="14"/>
  <c r="G1144" i="14"/>
  <c r="C1144" i="14"/>
  <c r="F1145" i="14"/>
  <c r="G1145" i="14"/>
  <c r="C1145" i="14"/>
  <c r="F1146" i="14"/>
  <c r="G1146" i="14"/>
  <c r="C1146" i="14"/>
  <c r="F1147" i="14"/>
  <c r="G1147" i="14"/>
  <c r="C1147" i="14"/>
  <c r="F1148" i="14"/>
  <c r="G1148" i="14"/>
  <c r="C1148" i="14"/>
  <c r="F1149" i="14"/>
  <c r="G1149" i="14"/>
  <c r="C1149" i="14"/>
  <c r="F1150" i="14"/>
  <c r="G1150" i="14"/>
  <c r="C1150" i="14"/>
  <c r="F1151" i="14"/>
  <c r="G1151" i="14"/>
  <c r="C1151" i="14"/>
  <c r="F1152" i="14"/>
  <c r="G1152" i="14"/>
  <c r="C1152" i="14"/>
  <c r="F1153" i="14"/>
  <c r="G1153" i="14"/>
  <c r="C1153" i="14"/>
  <c r="F1154" i="14"/>
  <c r="G1154" i="14"/>
  <c r="C1154" i="14"/>
  <c r="F1155" i="14"/>
  <c r="G1155" i="14"/>
  <c r="C1155" i="14"/>
  <c r="F1156" i="14"/>
  <c r="G1156" i="14"/>
  <c r="C1156" i="14"/>
  <c r="F1157" i="14"/>
  <c r="G1157" i="14"/>
  <c r="C1157" i="14"/>
  <c r="F1158" i="14"/>
  <c r="G1158" i="14"/>
  <c r="C1158" i="14"/>
  <c r="F1159" i="14"/>
  <c r="G1159" i="14"/>
  <c r="C1159" i="14"/>
  <c r="F1160" i="14"/>
  <c r="G1160" i="14"/>
  <c r="C1160" i="14"/>
  <c r="F1161" i="14"/>
  <c r="G1161" i="14"/>
  <c r="C1161" i="14"/>
  <c r="F1162" i="14"/>
  <c r="G1162" i="14"/>
  <c r="C1162" i="14"/>
  <c r="F1163" i="14"/>
  <c r="G1163" i="14"/>
  <c r="C1163" i="14"/>
  <c r="F1164" i="14"/>
  <c r="G1164" i="14"/>
  <c r="C1164" i="14"/>
  <c r="F1165" i="14"/>
  <c r="G1165" i="14"/>
  <c r="C1165" i="14"/>
  <c r="F1166" i="14"/>
  <c r="G1166" i="14"/>
  <c r="C1166" i="14"/>
  <c r="F1167" i="14"/>
  <c r="G1167" i="14"/>
  <c r="C1167" i="14"/>
  <c r="F1168" i="14"/>
  <c r="G1168" i="14"/>
  <c r="C1168" i="14"/>
  <c r="F1169" i="14"/>
  <c r="G1169" i="14"/>
  <c r="C1169" i="14"/>
  <c r="F1170" i="14"/>
  <c r="G1170" i="14"/>
  <c r="C1170" i="14"/>
  <c r="F1171" i="14"/>
  <c r="G1171" i="14"/>
  <c r="C1171" i="14"/>
  <c r="F1172" i="14"/>
  <c r="G1172" i="14"/>
  <c r="C1172" i="14"/>
  <c r="F1173" i="14"/>
  <c r="G1173" i="14"/>
  <c r="C1173" i="14"/>
  <c r="F1174" i="14"/>
  <c r="G1174" i="14"/>
  <c r="C1174" i="14"/>
  <c r="F1175" i="14"/>
  <c r="G1175" i="14"/>
  <c r="C1175" i="14"/>
  <c r="F1176" i="14"/>
  <c r="G1176" i="14"/>
  <c r="C1176" i="14"/>
  <c r="F1177" i="14"/>
  <c r="G1177" i="14"/>
  <c r="C1177" i="14"/>
  <c r="F1178" i="14"/>
  <c r="G1178" i="14"/>
  <c r="C1178" i="14"/>
  <c r="F1179" i="14"/>
  <c r="G1179" i="14"/>
  <c r="C1179" i="14"/>
  <c r="F1180" i="14"/>
  <c r="G1180" i="14"/>
  <c r="C1180" i="14"/>
  <c r="F1181" i="14"/>
  <c r="G1181" i="14"/>
  <c r="C1181" i="14"/>
  <c r="F1182" i="14"/>
  <c r="G1182" i="14"/>
  <c r="C1182" i="14"/>
  <c r="F1183" i="14"/>
  <c r="G1183" i="14"/>
  <c r="C1183" i="14"/>
  <c r="F1184" i="14"/>
  <c r="G1184" i="14"/>
  <c r="C1184" i="14"/>
  <c r="F1185" i="14"/>
  <c r="G1185" i="14"/>
  <c r="C1185" i="14"/>
  <c r="F1186" i="14"/>
  <c r="G1186" i="14"/>
  <c r="C1186" i="14"/>
  <c r="F1187" i="14"/>
  <c r="G1187" i="14"/>
  <c r="C1187" i="14"/>
  <c r="F1188" i="14"/>
  <c r="G1188" i="14"/>
  <c r="C1188" i="14"/>
  <c r="F1189" i="14"/>
  <c r="G1189" i="14"/>
  <c r="C1189" i="14"/>
  <c r="F1190" i="14"/>
  <c r="G1190" i="14"/>
  <c r="C1190" i="14"/>
  <c r="F1191" i="14"/>
  <c r="G1191" i="14"/>
  <c r="C1191" i="14"/>
  <c r="F1192" i="14"/>
  <c r="G1192" i="14"/>
  <c r="C1192" i="14"/>
  <c r="F1193" i="14"/>
  <c r="G1193" i="14"/>
  <c r="C1193" i="14"/>
  <c r="F1194" i="14"/>
  <c r="G1194" i="14"/>
  <c r="C1194" i="14"/>
  <c r="F1195" i="14"/>
  <c r="G1195" i="14"/>
  <c r="C1195" i="14"/>
  <c r="F1196" i="14"/>
  <c r="G1196" i="14"/>
  <c r="C1196" i="14"/>
  <c r="F1197" i="14"/>
  <c r="G1197" i="14"/>
  <c r="C1197" i="14"/>
  <c r="F1198" i="14"/>
  <c r="G1198" i="14"/>
  <c r="C1198" i="14"/>
  <c r="F1199" i="14"/>
  <c r="G1199" i="14"/>
  <c r="C1199" i="14"/>
  <c r="F1200" i="14"/>
  <c r="G1200" i="14"/>
  <c r="C1200" i="14"/>
  <c r="F1201" i="14"/>
  <c r="G1201" i="14"/>
  <c r="C1201" i="14"/>
  <c r="F1202" i="14"/>
  <c r="G1202" i="14"/>
  <c r="C1202" i="14"/>
  <c r="F1203" i="14"/>
  <c r="G1203" i="14"/>
  <c r="C1203" i="14"/>
  <c r="F1204" i="14"/>
  <c r="G1204" i="14"/>
  <c r="C1204" i="14"/>
  <c r="F1205" i="14"/>
  <c r="G1205" i="14"/>
  <c r="C1205" i="14"/>
  <c r="F1206" i="14"/>
  <c r="G1206" i="14"/>
  <c r="C1206" i="14"/>
  <c r="F1207" i="14"/>
  <c r="G1207" i="14"/>
  <c r="C1207" i="14"/>
  <c r="F1208" i="14"/>
  <c r="G1208" i="14"/>
  <c r="C1208" i="14"/>
  <c r="F1209" i="14"/>
  <c r="G1209" i="14"/>
  <c r="C1209" i="14"/>
  <c r="F1210" i="14"/>
  <c r="G1210" i="14"/>
  <c r="C1210" i="14"/>
  <c r="F1211" i="14"/>
  <c r="G1211" i="14"/>
  <c r="C1211" i="14"/>
  <c r="F1212" i="14"/>
  <c r="G1212" i="14"/>
  <c r="C1212" i="14"/>
  <c r="F1213" i="14"/>
  <c r="G1213" i="14"/>
  <c r="C1213" i="14"/>
  <c r="F1214" i="14"/>
  <c r="G1214" i="14"/>
  <c r="C1214" i="14"/>
  <c r="F1215" i="14"/>
  <c r="G1215" i="14"/>
  <c r="C1215" i="14"/>
  <c r="F1216" i="14"/>
  <c r="G1216" i="14"/>
  <c r="C1216" i="14"/>
  <c r="F1217" i="14"/>
  <c r="G1217" i="14"/>
  <c r="C1217" i="14"/>
  <c r="F1218" i="14"/>
  <c r="G1218" i="14"/>
  <c r="C1218" i="14"/>
  <c r="F1219" i="14"/>
  <c r="G1219" i="14"/>
  <c r="C1219" i="14"/>
  <c r="F1220" i="14"/>
  <c r="G1220" i="14"/>
  <c r="C1220" i="14"/>
  <c r="F1221" i="14"/>
  <c r="G1221" i="14"/>
  <c r="C1221" i="14"/>
  <c r="F1222" i="14"/>
  <c r="G1222" i="14"/>
  <c r="C1222" i="14"/>
  <c r="F1223" i="14"/>
  <c r="G1223" i="14"/>
  <c r="C1223" i="14"/>
  <c r="F1224" i="14"/>
  <c r="G1224" i="14"/>
  <c r="C1224" i="14"/>
  <c r="F1225" i="14"/>
  <c r="G1225" i="14"/>
  <c r="C1225" i="14"/>
  <c r="F1226" i="14"/>
  <c r="G1226" i="14"/>
  <c r="C1226" i="14"/>
  <c r="F1227" i="14"/>
  <c r="G1227" i="14"/>
  <c r="C1227" i="14"/>
  <c r="F1228" i="14"/>
  <c r="G1228" i="14"/>
  <c r="C1228" i="14"/>
  <c r="F1229" i="14"/>
  <c r="G1229" i="14"/>
  <c r="C1229" i="14"/>
  <c r="F1230" i="14"/>
  <c r="G1230" i="14"/>
  <c r="C1230" i="14"/>
  <c r="F1231" i="14"/>
  <c r="G1231" i="14"/>
  <c r="C1231" i="14"/>
  <c r="F1232" i="14"/>
  <c r="G1232" i="14"/>
  <c r="C1232" i="14"/>
  <c r="F1233" i="14"/>
  <c r="G1233" i="14"/>
  <c r="C1233" i="14"/>
  <c r="F1234" i="14"/>
  <c r="G1234" i="14"/>
  <c r="C1234" i="14"/>
  <c r="F1235" i="14"/>
  <c r="G1235" i="14"/>
  <c r="C1235" i="14"/>
  <c r="F1236" i="14"/>
  <c r="G1236" i="14"/>
  <c r="C1236" i="14"/>
  <c r="F1237" i="14"/>
  <c r="G1237" i="14"/>
  <c r="C1237" i="14"/>
  <c r="F1238" i="14"/>
  <c r="G1238" i="14"/>
  <c r="C1238" i="14"/>
  <c r="F1239" i="14"/>
  <c r="G1239" i="14"/>
  <c r="C1239" i="14"/>
  <c r="F1240" i="14"/>
  <c r="G1240" i="14"/>
  <c r="C1240" i="14"/>
  <c r="F1241" i="14"/>
  <c r="G1241" i="14"/>
  <c r="C1241" i="14"/>
  <c r="F1242" i="14"/>
  <c r="G1242" i="14"/>
  <c r="C1242" i="14"/>
  <c r="F1243" i="14"/>
  <c r="G1243" i="14"/>
  <c r="C1243" i="14"/>
  <c r="F1244" i="14"/>
  <c r="G1244" i="14"/>
  <c r="C1244" i="14"/>
  <c r="F1245" i="14"/>
  <c r="G1245" i="14"/>
  <c r="C1245" i="14"/>
  <c r="F1246" i="14"/>
  <c r="G1246" i="14"/>
  <c r="C1246" i="14"/>
  <c r="F1247" i="14"/>
  <c r="G1247" i="14"/>
  <c r="C1247" i="14"/>
  <c r="F1248" i="14"/>
  <c r="G1248" i="14"/>
  <c r="C1248" i="14"/>
  <c r="F1249" i="14"/>
  <c r="G1249" i="14"/>
  <c r="C1249" i="14"/>
  <c r="F1250" i="14"/>
  <c r="G1250" i="14"/>
  <c r="C1250" i="14"/>
  <c r="F1251" i="14"/>
  <c r="G1251" i="14"/>
  <c r="C1251" i="14"/>
  <c r="F1252" i="14"/>
  <c r="G1252" i="14"/>
  <c r="C1252" i="14"/>
  <c r="F1253" i="14"/>
  <c r="G1253" i="14"/>
  <c r="C1253" i="14"/>
  <c r="F1254" i="14"/>
  <c r="G1254" i="14"/>
  <c r="C1254" i="14"/>
  <c r="F1255" i="14"/>
  <c r="G1255" i="14"/>
  <c r="C1255" i="14"/>
  <c r="F1256" i="14"/>
  <c r="G1256" i="14"/>
  <c r="C1256" i="14"/>
  <c r="F1257" i="14"/>
  <c r="G1257" i="14"/>
  <c r="C1257" i="14"/>
  <c r="F1258" i="14"/>
  <c r="G1258" i="14"/>
  <c r="C1258" i="14"/>
  <c r="F1259" i="14"/>
  <c r="G1259" i="14"/>
  <c r="C1259" i="14"/>
  <c r="F1260" i="14"/>
  <c r="G1260" i="14"/>
  <c r="C1260" i="14"/>
  <c r="F1261" i="14"/>
  <c r="G1261" i="14"/>
  <c r="C1261" i="14"/>
  <c r="F1262" i="14"/>
  <c r="G1262" i="14"/>
  <c r="C1262" i="14"/>
  <c r="F1263" i="14"/>
  <c r="G1263" i="14"/>
  <c r="C1263" i="14"/>
  <c r="F1264" i="14"/>
  <c r="G1264" i="14"/>
  <c r="C1264" i="14"/>
  <c r="F1265" i="14"/>
  <c r="G1265" i="14"/>
  <c r="C1265" i="14"/>
  <c r="F1266" i="14"/>
  <c r="G1266" i="14"/>
  <c r="C1266" i="14"/>
  <c r="F1267" i="14"/>
  <c r="G1267" i="14"/>
  <c r="C1267" i="14"/>
  <c r="F1268" i="14"/>
  <c r="G1268" i="14"/>
  <c r="C1268" i="14"/>
  <c r="F1269" i="14"/>
  <c r="G1269" i="14"/>
  <c r="C1269" i="14"/>
  <c r="F1270" i="14"/>
  <c r="G1270" i="14"/>
  <c r="C1270" i="14"/>
  <c r="F1271" i="14"/>
  <c r="G1271" i="14"/>
  <c r="C1271" i="14"/>
  <c r="F1272" i="14"/>
  <c r="G1272" i="14"/>
  <c r="C1272" i="14"/>
  <c r="F1273" i="14"/>
  <c r="G1273" i="14"/>
  <c r="C1273" i="14"/>
  <c r="F1274" i="14"/>
  <c r="G1274" i="14"/>
  <c r="C1274" i="14"/>
  <c r="F1275" i="14"/>
  <c r="G1275" i="14"/>
  <c r="C1275" i="14"/>
  <c r="F1276" i="14"/>
  <c r="G1276" i="14"/>
  <c r="C1276" i="14"/>
  <c r="F1277" i="14"/>
  <c r="G1277" i="14"/>
  <c r="C1277" i="14"/>
  <c r="F1278" i="14"/>
  <c r="G1278" i="14"/>
  <c r="C1278" i="14"/>
  <c r="F1279" i="14"/>
  <c r="G1279" i="14"/>
  <c r="C1279" i="14"/>
  <c r="F1280" i="14"/>
  <c r="G1280" i="14"/>
  <c r="C1280" i="14"/>
  <c r="F1281" i="14"/>
  <c r="G1281" i="14"/>
  <c r="C1281" i="14"/>
  <c r="F1282" i="14"/>
  <c r="G1282" i="14"/>
  <c r="C1282" i="14"/>
  <c r="F1283" i="14"/>
  <c r="G1283" i="14"/>
  <c r="C1283" i="14"/>
  <c r="F1284" i="14"/>
  <c r="G1284" i="14"/>
  <c r="C1284" i="14"/>
  <c r="F1285" i="14"/>
  <c r="G1285" i="14"/>
  <c r="C1285" i="14"/>
  <c r="F1286" i="14"/>
  <c r="G1286" i="14"/>
  <c r="C1286" i="14"/>
  <c r="F1287" i="14"/>
  <c r="G1287" i="14"/>
  <c r="C1287" i="14"/>
  <c r="F1288" i="14"/>
  <c r="G1288" i="14"/>
  <c r="C1288" i="14"/>
  <c r="F1289" i="14"/>
  <c r="G1289" i="14"/>
  <c r="C1289" i="14"/>
  <c r="F1290" i="14"/>
  <c r="G1290" i="14"/>
  <c r="C1290" i="14"/>
  <c r="F1291" i="14"/>
  <c r="G1291" i="14"/>
  <c r="C1291" i="14"/>
  <c r="F1292" i="14"/>
  <c r="G1292" i="14"/>
  <c r="C1292" i="14"/>
  <c r="F1293" i="14"/>
  <c r="G1293" i="14"/>
  <c r="C1293" i="14"/>
  <c r="F1294" i="14"/>
  <c r="G1294" i="14"/>
  <c r="C1294" i="14"/>
  <c r="F1295" i="14"/>
  <c r="G1295" i="14"/>
  <c r="C1295" i="14"/>
  <c r="F1296" i="14"/>
  <c r="G1296" i="14"/>
  <c r="C1296" i="14"/>
  <c r="F1297" i="14"/>
  <c r="G1297" i="14"/>
  <c r="C1297" i="14"/>
  <c r="F1298" i="14"/>
  <c r="G1298" i="14"/>
  <c r="C1298" i="14"/>
  <c r="F1299" i="14"/>
  <c r="G1299" i="14"/>
  <c r="C1299" i="14"/>
  <c r="F1300" i="14"/>
  <c r="G1300" i="14"/>
  <c r="C1300" i="14"/>
  <c r="F1301" i="14"/>
  <c r="G1301" i="14"/>
  <c r="C1301" i="14"/>
  <c r="F1302" i="14"/>
  <c r="G1302" i="14"/>
  <c r="C1302" i="14"/>
  <c r="F1303" i="14"/>
  <c r="G1303" i="14"/>
  <c r="C1303" i="14"/>
  <c r="F1304" i="14"/>
  <c r="G1304" i="14"/>
  <c r="C1304" i="14"/>
  <c r="F1305" i="14"/>
  <c r="G1305" i="14"/>
  <c r="C1305" i="14"/>
  <c r="F1306" i="14"/>
  <c r="G1306" i="14"/>
  <c r="C1306" i="14"/>
  <c r="F1307" i="14"/>
  <c r="G1307" i="14"/>
  <c r="C1307" i="14"/>
  <c r="F1308" i="14"/>
  <c r="G1308" i="14"/>
  <c r="C1308" i="14"/>
  <c r="F1309" i="14"/>
  <c r="G1309" i="14"/>
  <c r="C1309" i="14"/>
  <c r="F1310" i="14"/>
  <c r="G1310" i="14"/>
  <c r="C1310" i="14"/>
  <c r="F1311" i="14"/>
  <c r="G1311" i="14"/>
  <c r="C1311" i="14"/>
  <c r="F1312" i="14"/>
  <c r="G1312" i="14"/>
  <c r="C1312" i="14"/>
  <c r="F1313" i="14"/>
  <c r="G1313" i="14"/>
  <c r="C1313" i="14"/>
  <c r="F1314" i="14"/>
  <c r="G1314" i="14"/>
  <c r="C1314" i="14"/>
  <c r="F1315" i="14"/>
  <c r="G1315" i="14"/>
  <c r="C1315" i="14"/>
  <c r="F1316" i="14"/>
  <c r="G1316" i="14"/>
  <c r="C1316" i="14"/>
  <c r="F1317" i="14"/>
  <c r="G1317" i="14"/>
  <c r="C1317" i="14"/>
  <c r="F1318" i="14"/>
  <c r="G1318" i="14"/>
  <c r="C1318" i="14"/>
  <c r="F1319" i="14"/>
  <c r="G1319" i="14"/>
  <c r="C1319" i="14"/>
  <c r="F1320" i="14"/>
  <c r="G1320" i="14"/>
  <c r="C1320" i="14"/>
  <c r="F1321" i="14"/>
  <c r="G1321" i="14"/>
  <c r="C1321" i="14"/>
  <c r="F1322" i="14"/>
  <c r="G1322" i="14"/>
  <c r="C1322" i="14"/>
  <c r="F1323" i="14"/>
  <c r="G1323" i="14"/>
  <c r="C1323" i="14"/>
  <c r="F1324" i="14"/>
  <c r="G1324" i="14"/>
  <c r="C1324" i="14"/>
  <c r="F1325" i="14"/>
  <c r="G1325" i="14"/>
  <c r="C1325" i="14"/>
  <c r="F1326" i="14"/>
  <c r="G1326" i="14"/>
  <c r="C1326" i="14"/>
  <c r="C7" i="14"/>
  <c r="F8" i="15"/>
  <c r="C8" i="15"/>
  <c r="I8" i="15"/>
  <c r="L8" i="15"/>
  <c r="F9" i="15"/>
  <c r="C9" i="15"/>
  <c r="I9" i="15"/>
  <c r="L9" i="15"/>
  <c r="F10" i="15"/>
  <c r="C10" i="15"/>
  <c r="I10" i="15"/>
  <c r="L10" i="15"/>
  <c r="F11" i="15"/>
  <c r="C11" i="15"/>
  <c r="I11" i="15"/>
  <c r="L11" i="15"/>
  <c r="F12" i="15"/>
  <c r="C12" i="15"/>
  <c r="I12" i="15"/>
  <c r="L12" i="15"/>
  <c r="F13" i="15"/>
  <c r="C13" i="15"/>
  <c r="I13" i="15"/>
  <c r="L13" i="15"/>
  <c r="F14" i="15"/>
  <c r="C14" i="15"/>
  <c r="I14" i="15"/>
  <c r="L14" i="15"/>
  <c r="F15" i="15"/>
  <c r="C15" i="15"/>
  <c r="I15" i="15"/>
  <c r="L15" i="15"/>
  <c r="F16" i="15"/>
  <c r="C16" i="15"/>
  <c r="I16" i="15"/>
  <c r="L16" i="15"/>
  <c r="F17" i="15"/>
  <c r="C17" i="15"/>
  <c r="I17" i="15"/>
  <c r="L17" i="15"/>
  <c r="F18" i="15"/>
  <c r="C18" i="15"/>
  <c r="I18" i="15"/>
  <c r="L18" i="15"/>
  <c r="F19" i="15"/>
  <c r="C19" i="15"/>
  <c r="I19" i="15"/>
  <c r="L19" i="15"/>
  <c r="F20" i="15"/>
  <c r="C20" i="15"/>
  <c r="I20" i="15"/>
  <c r="L20" i="15"/>
  <c r="F21" i="15"/>
  <c r="C21" i="15"/>
  <c r="I21" i="15"/>
  <c r="L21" i="15"/>
  <c r="F22" i="15"/>
  <c r="C22" i="15"/>
  <c r="I22" i="15"/>
  <c r="L22" i="15"/>
  <c r="F23" i="15"/>
  <c r="C23" i="15"/>
  <c r="I23" i="15"/>
  <c r="L23" i="15"/>
  <c r="F24" i="15"/>
  <c r="C24" i="15"/>
  <c r="I24" i="15"/>
  <c r="L24" i="15"/>
  <c r="F25" i="15"/>
  <c r="C25" i="15"/>
  <c r="I25" i="15"/>
  <c r="L25" i="15"/>
  <c r="F26" i="15"/>
  <c r="C26" i="15"/>
  <c r="I26" i="15"/>
  <c r="L26" i="15"/>
  <c r="F27" i="15"/>
  <c r="C27" i="15"/>
  <c r="I27" i="15"/>
  <c r="L27" i="15"/>
  <c r="F28" i="15"/>
  <c r="C28" i="15"/>
  <c r="I28" i="15"/>
  <c r="L28" i="15"/>
  <c r="F29" i="15"/>
  <c r="C29" i="15"/>
  <c r="I29" i="15"/>
  <c r="L29" i="15"/>
  <c r="F30" i="15"/>
  <c r="C30" i="15"/>
  <c r="I30" i="15"/>
  <c r="L30" i="15"/>
  <c r="F31" i="15"/>
  <c r="C31" i="15"/>
  <c r="I31" i="15"/>
  <c r="L31" i="15"/>
  <c r="F32" i="15"/>
  <c r="C32" i="15"/>
  <c r="I32" i="15"/>
  <c r="L32" i="15"/>
  <c r="F33" i="15"/>
  <c r="C33" i="15"/>
  <c r="I33" i="15"/>
  <c r="L33" i="15"/>
  <c r="F34" i="15"/>
  <c r="C34" i="15"/>
  <c r="I34" i="15"/>
  <c r="L34" i="15"/>
  <c r="F35" i="15"/>
  <c r="C35" i="15"/>
  <c r="I35" i="15"/>
  <c r="L35" i="15"/>
  <c r="F36" i="15"/>
  <c r="C36" i="15"/>
  <c r="I36" i="15"/>
  <c r="L36" i="15"/>
  <c r="F37" i="15"/>
  <c r="C37" i="15"/>
  <c r="I37" i="15"/>
  <c r="L37" i="15"/>
  <c r="F38" i="15"/>
  <c r="C38" i="15"/>
  <c r="I38" i="15"/>
  <c r="L38" i="15"/>
  <c r="F39" i="15"/>
  <c r="C39" i="15"/>
  <c r="I39" i="15"/>
  <c r="L39" i="15"/>
  <c r="F40" i="15"/>
  <c r="C40" i="15"/>
  <c r="I40" i="15"/>
  <c r="L40" i="15"/>
  <c r="F41" i="15"/>
  <c r="C41" i="15"/>
  <c r="I41" i="15"/>
  <c r="L41" i="15"/>
  <c r="F42" i="15"/>
  <c r="C42" i="15"/>
  <c r="I42" i="15"/>
  <c r="L42" i="15"/>
  <c r="F43" i="15"/>
  <c r="C43" i="15"/>
  <c r="I43" i="15"/>
  <c r="L43" i="15"/>
  <c r="F44" i="15"/>
  <c r="C44" i="15"/>
  <c r="I44" i="15"/>
  <c r="L44" i="15"/>
  <c r="F45" i="15"/>
  <c r="C45" i="15"/>
  <c r="I45" i="15"/>
  <c r="L45" i="15"/>
  <c r="F46" i="15"/>
  <c r="C46" i="15"/>
  <c r="I46" i="15"/>
  <c r="L46" i="15"/>
  <c r="F47" i="15"/>
  <c r="C47" i="15"/>
  <c r="I47" i="15"/>
  <c r="L47" i="15"/>
  <c r="F48" i="15"/>
  <c r="C48" i="15"/>
  <c r="I48" i="15"/>
  <c r="L48" i="15"/>
  <c r="F49" i="15"/>
  <c r="C49" i="15"/>
  <c r="I49" i="15"/>
  <c r="L49" i="15"/>
  <c r="F50" i="15"/>
  <c r="C50" i="15"/>
  <c r="I50" i="15"/>
  <c r="L50" i="15"/>
  <c r="F51" i="15"/>
  <c r="C51" i="15"/>
  <c r="I51" i="15"/>
  <c r="L51" i="15"/>
  <c r="F52" i="15"/>
  <c r="C52" i="15"/>
  <c r="I52" i="15"/>
  <c r="L52" i="15"/>
  <c r="F53" i="15"/>
  <c r="C53" i="15"/>
  <c r="I53" i="15"/>
  <c r="L53" i="15"/>
  <c r="F54" i="15"/>
  <c r="C54" i="15"/>
  <c r="I54" i="15"/>
  <c r="L54" i="15"/>
  <c r="F55" i="15"/>
  <c r="C55" i="15"/>
  <c r="I55" i="15"/>
  <c r="L55" i="15"/>
  <c r="F56" i="15"/>
  <c r="C56" i="15"/>
  <c r="I56" i="15"/>
  <c r="L56" i="15"/>
  <c r="F57" i="15"/>
  <c r="C57" i="15"/>
  <c r="I57" i="15"/>
  <c r="L57" i="15"/>
  <c r="F58" i="15"/>
  <c r="C58" i="15"/>
  <c r="I58" i="15"/>
  <c r="L58" i="15"/>
  <c r="F59" i="15"/>
  <c r="C59" i="15"/>
  <c r="I59" i="15"/>
  <c r="L59" i="15"/>
  <c r="F60" i="15"/>
  <c r="C60" i="15"/>
  <c r="I60" i="15"/>
  <c r="L60" i="15"/>
  <c r="F61" i="15"/>
  <c r="C61" i="15"/>
  <c r="I61" i="15"/>
  <c r="L61" i="15"/>
  <c r="F62" i="15"/>
  <c r="C62" i="15"/>
  <c r="I62" i="15"/>
  <c r="L62" i="15"/>
  <c r="F63" i="15"/>
  <c r="C63" i="15"/>
  <c r="I63" i="15"/>
  <c r="L63" i="15"/>
  <c r="F64" i="15"/>
  <c r="C64" i="15"/>
  <c r="I64" i="15"/>
  <c r="L64" i="15"/>
  <c r="F65" i="15"/>
  <c r="C65" i="15"/>
  <c r="I65" i="15"/>
  <c r="L65" i="15"/>
  <c r="F66" i="15"/>
  <c r="C66" i="15"/>
  <c r="I66" i="15"/>
  <c r="L66" i="15"/>
  <c r="F67" i="15"/>
  <c r="C67" i="15"/>
  <c r="I67" i="15"/>
  <c r="L67" i="15"/>
  <c r="F68" i="15"/>
  <c r="C68" i="15"/>
  <c r="I68" i="15"/>
  <c r="L68" i="15"/>
  <c r="F69" i="15"/>
  <c r="C69" i="15"/>
  <c r="I69" i="15"/>
  <c r="L69" i="15"/>
  <c r="F70" i="15"/>
  <c r="C70" i="15"/>
  <c r="I70" i="15"/>
  <c r="L70" i="15"/>
  <c r="F71" i="15"/>
  <c r="C71" i="15"/>
  <c r="I71" i="15"/>
  <c r="L71" i="15"/>
  <c r="F72" i="15"/>
  <c r="C72" i="15"/>
  <c r="I72" i="15"/>
  <c r="L72" i="15"/>
  <c r="F73" i="15"/>
  <c r="C73" i="15"/>
  <c r="I73" i="15"/>
  <c r="L73" i="15"/>
  <c r="F74" i="15"/>
  <c r="C74" i="15"/>
  <c r="I74" i="15"/>
  <c r="L74" i="15"/>
  <c r="F75" i="15"/>
  <c r="C75" i="15"/>
  <c r="I75" i="15"/>
  <c r="L75" i="15"/>
  <c r="F76" i="15"/>
  <c r="C76" i="15"/>
  <c r="I76" i="15"/>
  <c r="L76" i="15"/>
  <c r="F77" i="15"/>
  <c r="C77" i="15"/>
  <c r="I77" i="15"/>
  <c r="L77" i="15"/>
  <c r="F78" i="15"/>
  <c r="C78" i="15"/>
  <c r="I78" i="15"/>
  <c r="L78" i="15"/>
  <c r="F79" i="15"/>
  <c r="C79" i="15"/>
  <c r="I79" i="15"/>
  <c r="L79" i="15"/>
  <c r="F80" i="15"/>
  <c r="C80" i="15"/>
  <c r="I80" i="15"/>
  <c r="L80" i="15"/>
  <c r="F81" i="15"/>
  <c r="C81" i="15"/>
  <c r="I81" i="15"/>
  <c r="L81" i="15"/>
  <c r="F82" i="15"/>
  <c r="C82" i="15"/>
  <c r="I82" i="15"/>
  <c r="L82" i="15"/>
  <c r="F83" i="15"/>
  <c r="C83" i="15"/>
  <c r="I83" i="15"/>
  <c r="L83" i="15"/>
  <c r="F84" i="15"/>
  <c r="C84" i="15"/>
  <c r="I84" i="15"/>
  <c r="L84" i="15"/>
  <c r="F85" i="15"/>
  <c r="C85" i="15"/>
  <c r="I85" i="15"/>
  <c r="L85" i="15"/>
  <c r="F86" i="15"/>
  <c r="C86" i="15"/>
  <c r="I86" i="15"/>
  <c r="L86" i="15"/>
  <c r="F87" i="15"/>
  <c r="C87" i="15"/>
  <c r="I87" i="15"/>
  <c r="L87" i="15"/>
  <c r="F88" i="15"/>
  <c r="C88" i="15"/>
  <c r="I88" i="15"/>
  <c r="L88" i="15"/>
  <c r="F89" i="15"/>
  <c r="C89" i="15"/>
  <c r="I89" i="15"/>
  <c r="L89" i="15"/>
  <c r="F90" i="15"/>
  <c r="C90" i="15"/>
  <c r="I90" i="15"/>
  <c r="L90" i="15"/>
  <c r="F91" i="15"/>
  <c r="C91" i="15"/>
  <c r="I91" i="15"/>
  <c r="L91" i="15"/>
  <c r="F92" i="15"/>
  <c r="C92" i="15"/>
  <c r="I92" i="15"/>
  <c r="L92" i="15"/>
  <c r="F93" i="15"/>
  <c r="C93" i="15"/>
  <c r="I93" i="15"/>
  <c r="L93" i="15"/>
  <c r="F94" i="15"/>
  <c r="C94" i="15"/>
  <c r="I94" i="15"/>
  <c r="L94" i="15"/>
  <c r="F95" i="15"/>
  <c r="C95" i="15"/>
  <c r="I95" i="15"/>
  <c r="L95" i="15"/>
  <c r="F96" i="15"/>
  <c r="C96" i="15"/>
  <c r="I96" i="15"/>
  <c r="L96" i="15"/>
  <c r="F97" i="15"/>
  <c r="C97" i="15"/>
  <c r="I97" i="15"/>
  <c r="L97" i="15"/>
  <c r="F98" i="15"/>
  <c r="C98" i="15"/>
  <c r="I98" i="15"/>
  <c r="L98" i="15"/>
  <c r="F99" i="15"/>
  <c r="C99" i="15"/>
  <c r="I99" i="15"/>
  <c r="L99" i="15"/>
  <c r="F100" i="15"/>
  <c r="C100" i="15"/>
  <c r="I100" i="15"/>
  <c r="L100" i="15"/>
  <c r="F101" i="15"/>
  <c r="C101" i="15"/>
  <c r="I101" i="15"/>
  <c r="L101" i="15"/>
  <c r="F102" i="15"/>
  <c r="C102" i="15"/>
  <c r="I102" i="15"/>
  <c r="L102" i="15"/>
  <c r="F103" i="15"/>
  <c r="C103" i="15"/>
  <c r="I103" i="15"/>
  <c r="L103" i="15"/>
  <c r="F104" i="15"/>
  <c r="C104" i="15"/>
  <c r="I104" i="15"/>
  <c r="L104" i="15"/>
  <c r="F105" i="15"/>
  <c r="C105" i="15"/>
  <c r="I105" i="15"/>
  <c r="L105" i="15"/>
  <c r="F106" i="15"/>
  <c r="C106" i="15"/>
  <c r="I106" i="15"/>
  <c r="L106" i="15"/>
  <c r="F107" i="15"/>
  <c r="C107" i="15"/>
  <c r="I107" i="15"/>
  <c r="L107" i="15"/>
  <c r="F108" i="15"/>
  <c r="C108" i="15"/>
  <c r="I108" i="15"/>
  <c r="L108" i="15"/>
  <c r="F109" i="15"/>
  <c r="C109" i="15"/>
  <c r="I109" i="15"/>
  <c r="L109" i="15"/>
  <c r="F110" i="15"/>
  <c r="C110" i="15"/>
  <c r="I110" i="15"/>
  <c r="L110" i="15"/>
  <c r="F111" i="15"/>
  <c r="C111" i="15"/>
  <c r="I111" i="15"/>
  <c r="L111" i="15"/>
  <c r="F112" i="15"/>
  <c r="C112" i="15"/>
  <c r="I112" i="15"/>
  <c r="L112" i="15"/>
  <c r="F113" i="15"/>
  <c r="C113" i="15"/>
  <c r="I113" i="15"/>
  <c r="L113" i="15"/>
  <c r="F114" i="15"/>
  <c r="C114" i="15"/>
  <c r="I114" i="15"/>
  <c r="L114" i="15"/>
  <c r="F115" i="15"/>
  <c r="C115" i="15"/>
  <c r="I115" i="15"/>
  <c r="L115" i="15"/>
  <c r="F116" i="15"/>
  <c r="C116" i="15"/>
  <c r="I116" i="15"/>
  <c r="L116" i="15"/>
  <c r="F117" i="15"/>
  <c r="C117" i="15"/>
  <c r="I117" i="15"/>
  <c r="L117" i="15"/>
  <c r="F118" i="15"/>
  <c r="C118" i="15"/>
  <c r="I118" i="15"/>
  <c r="L118" i="15"/>
  <c r="F119" i="15"/>
  <c r="C119" i="15"/>
  <c r="I119" i="15"/>
  <c r="L119" i="15"/>
  <c r="F120" i="15"/>
  <c r="C120" i="15"/>
  <c r="I120" i="15"/>
  <c r="L120" i="15"/>
  <c r="F121" i="15"/>
  <c r="C121" i="15"/>
  <c r="I121" i="15"/>
  <c r="L121" i="15"/>
  <c r="F122" i="15"/>
  <c r="C122" i="15"/>
  <c r="I122" i="15"/>
  <c r="L122" i="15"/>
  <c r="F123" i="15"/>
  <c r="C123" i="15"/>
  <c r="I123" i="15"/>
  <c r="L123" i="15"/>
  <c r="F124" i="15"/>
  <c r="C124" i="15"/>
  <c r="I124" i="15"/>
  <c r="L124" i="15"/>
  <c r="F125" i="15"/>
  <c r="C125" i="15"/>
  <c r="I125" i="15"/>
  <c r="L125" i="15"/>
  <c r="F126" i="15"/>
  <c r="C126" i="15"/>
  <c r="I126" i="15"/>
  <c r="L126" i="15"/>
  <c r="F127" i="15"/>
  <c r="C127" i="15"/>
  <c r="I127" i="15"/>
  <c r="L127" i="15"/>
  <c r="F128" i="15"/>
  <c r="C128" i="15"/>
  <c r="I128" i="15"/>
  <c r="L128" i="15"/>
  <c r="F129" i="15"/>
  <c r="C129" i="15"/>
  <c r="I129" i="15"/>
  <c r="L129" i="15"/>
  <c r="F130" i="15"/>
  <c r="C130" i="15"/>
  <c r="I130" i="15"/>
  <c r="L130" i="15"/>
  <c r="F131" i="15"/>
  <c r="C131" i="15"/>
  <c r="I131" i="15"/>
  <c r="L131" i="15"/>
  <c r="F132" i="15"/>
  <c r="C132" i="15"/>
  <c r="I132" i="15"/>
  <c r="L132" i="15"/>
  <c r="F133" i="15"/>
  <c r="C133" i="15"/>
  <c r="I133" i="15"/>
  <c r="L133" i="15"/>
  <c r="F134" i="15"/>
  <c r="C134" i="15"/>
  <c r="I134" i="15"/>
  <c r="L134" i="15"/>
  <c r="F135" i="15"/>
  <c r="C135" i="15"/>
  <c r="I135" i="15"/>
  <c r="L135" i="15"/>
  <c r="F136" i="15"/>
  <c r="C136" i="15"/>
  <c r="I136" i="15"/>
  <c r="L136" i="15"/>
  <c r="F137" i="15"/>
  <c r="C137" i="15"/>
  <c r="I137" i="15"/>
  <c r="L137" i="15"/>
  <c r="F138" i="15"/>
  <c r="C138" i="15"/>
  <c r="I138" i="15"/>
  <c r="L138" i="15"/>
  <c r="F139" i="15"/>
  <c r="C139" i="15"/>
  <c r="I139" i="15"/>
  <c r="L139" i="15"/>
  <c r="F140" i="15"/>
  <c r="C140" i="15"/>
  <c r="I140" i="15"/>
  <c r="L140" i="15"/>
  <c r="F141" i="15"/>
  <c r="C141" i="15"/>
  <c r="I141" i="15"/>
  <c r="L141" i="15"/>
  <c r="F142" i="15"/>
  <c r="C142" i="15"/>
  <c r="I142" i="15"/>
  <c r="L142" i="15"/>
  <c r="F143" i="15"/>
  <c r="C143" i="15"/>
  <c r="I143" i="15"/>
  <c r="L143" i="15"/>
  <c r="F144" i="15"/>
  <c r="C144" i="15"/>
  <c r="I144" i="15"/>
  <c r="L144" i="15"/>
  <c r="F145" i="15"/>
  <c r="C145" i="15"/>
  <c r="I145" i="15"/>
  <c r="L145" i="15"/>
  <c r="F146" i="15"/>
  <c r="C146" i="15"/>
  <c r="I146" i="15"/>
  <c r="L146" i="15"/>
  <c r="F147" i="15"/>
  <c r="C147" i="15"/>
  <c r="I147" i="15"/>
  <c r="L147" i="15"/>
  <c r="F148" i="15"/>
  <c r="C148" i="15"/>
  <c r="I148" i="15"/>
  <c r="L148" i="15"/>
  <c r="F149" i="15"/>
  <c r="C149" i="15"/>
  <c r="I149" i="15"/>
  <c r="L149" i="15"/>
  <c r="F150" i="15"/>
  <c r="C150" i="15"/>
  <c r="I150" i="15"/>
  <c r="L150" i="15"/>
  <c r="F151" i="15"/>
  <c r="C151" i="15"/>
  <c r="I151" i="15"/>
  <c r="L151" i="15"/>
  <c r="F152" i="15"/>
  <c r="C152" i="15"/>
  <c r="I152" i="15"/>
  <c r="L152" i="15"/>
  <c r="F153" i="15"/>
  <c r="C153" i="15"/>
  <c r="I153" i="15"/>
  <c r="L153" i="15"/>
  <c r="F154" i="15"/>
  <c r="C154" i="15"/>
  <c r="I154" i="15"/>
  <c r="L154" i="15"/>
  <c r="F155" i="15"/>
  <c r="C155" i="15"/>
  <c r="I155" i="15"/>
  <c r="L155" i="15"/>
  <c r="F156" i="15"/>
  <c r="C156" i="15"/>
  <c r="I156" i="15"/>
  <c r="L156" i="15"/>
  <c r="F157" i="15"/>
  <c r="C157" i="15"/>
  <c r="I157" i="15"/>
  <c r="L157" i="15"/>
  <c r="F158" i="15"/>
  <c r="C158" i="15"/>
  <c r="I158" i="15"/>
  <c r="L158" i="15"/>
  <c r="F159" i="15"/>
  <c r="C159" i="15"/>
  <c r="I159" i="15"/>
  <c r="L159" i="15"/>
  <c r="F160" i="15"/>
  <c r="C160" i="15"/>
  <c r="I160" i="15"/>
  <c r="L160" i="15"/>
  <c r="F161" i="15"/>
  <c r="C161" i="15"/>
  <c r="I161" i="15"/>
  <c r="L161" i="15"/>
  <c r="F162" i="15"/>
  <c r="C162" i="15"/>
  <c r="I162" i="15"/>
  <c r="L162" i="15"/>
  <c r="F163" i="15"/>
  <c r="C163" i="15"/>
  <c r="I163" i="15"/>
  <c r="L163" i="15"/>
  <c r="F164" i="15"/>
  <c r="C164" i="15"/>
  <c r="I164" i="15"/>
  <c r="L164" i="15"/>
  <c r="F165" i="15"/>
  <c r="C165" i="15"/>
  <c r="I165" i="15"/>
  <c r="L165" i="15"/>
  <c r="F166" i="15"/>
  <c r="C166" i="15"/>
  <c r="I166" i="15"/>
  <c r="L166" i="15"/>
  <c r="F167" i="15"/>
  <c r="C167" i="15"/>
  <c r="I167" i="15"/>
  <c r="L167" i="15"/>
  <c r="F168" i="15"/>
  <c r="C168" i="15"/>
  <c r="I168" i="15"/>
  <c r="L168" i="15"/>
  <c r="F169" i="15"/>
  <c r="C169" i="15"/>
  <c r="I169" i="15"/>
  <c r="L169" i="15"/>
  <c r="F170" i="15"/>
  <c r="C170" i="15"/>
  <c r="I170" i="15"/>
  <c r="L170" i="15"/>
  <c r="F171" i="15"/>
  <c r="C171" i="15"/>
  <c r="I171" i="15"/>
  <c r="L171" i="15"/>
  <c r="F172" i="15"/>
  <c r="C172" i="15"/>
  <c r="I172" i="15"/>
  <c r="L172" i="15"/>
  <c r="F173" i="15"/>
  <c r="C173" i="15"/>
  <c r="I173" i="15"/>
  <c r="L173" i="15"/>
  <c r="F174" i="15"/>
  <c r="C174" i="15"/>
  <c r="I174" i="15"/>
  <c r="L174" i="15"/>
  <c r="F175" i="15"/>
  <c r="C175" i="15"/>
  <c r="I175" i="15"/>
  <c r="L175" i="15"/>
  <c r="F176" i="15"/>
  <c r="C176" i="15"/>
  <c r="I176" i="15"/>
  <c r="L176" i="15"/>
  <c r="F177" i="15"/>
  <c r="C177" i="15"/>
  <c r="I177" i="15"/>
  <c r="L177" i="15"/>
  <c r="F178" i="15"/>
  <c r="C178" i="15"/>
  <c r="I178" i="15"/>
  <c r="L178" i="15"/>
  <c r="F179" i="15"/>
  <c r="C179" i="15"/>
  <c r="I179" i="15"/>
  <c r="L179" i="15"/>
  <c r="F180" i="15"/>
  <c r="C180" i="15"/>
  <c r="I180" i="15"/>
  <c r="L180" i="15"/>
  <c r="F181" i="15"/>
  <c r="C181" i="15"/>
  <c r="I181" i="15"/>
  <c r="L181" i="15"/>
  <c r="F182" i="15"/>
  <c r="C182" i="15"/>
  <c r="I182" i="15"/>
  <c r="L182" i="15"/>
  <c r="F183" i="15"/>
  <c r="C183" i="15"/>
  <c r="I183" i="15"/>
  <c r="L183" i="15"/>
  <c r="F184" i="15"/>
  <c r="C184" i="15"/>
  <c r="I184" i="15"/>
  <c r="L184" i="15"/>
  <c r="F185" i="15"/>
  <c r="C185" i="15"/>
  <c r="I185" i="15"/>
  <c r="L185" i="15"/>
  <c r="F186" i="15"/>
  <c r="C186" i="15"/>
  <c r="I186" i="15"/>
  <c r="L186" i="15"/>
  <c r="F187" i="15"/>
  <c r="C187" i="15"/>
  <c r="I187" i="15"/>
  <c r="L187" i="15"/>
  <c r="F188" i="15"/>
  <c r="C188" i="15"/>
  <c r="I188" i="15"/>
  <c r="L188" i="15"/>
  <c r="F189" i="15"/>
  <c r="C189" i="15"/>
  <c r="I189" i="15"/>
  <c r="L189" i="15"/>
  <c r="F190" i="15"/>
  <c r="C190" i="15"/>
  <c r="I190" i="15"/>
  <c r="L190" i="15"/>
  <c r="F191" i="15"/>
  <c r="C191" i="15"/>
  <c r="I191" i="15"/>
  <c r="L191" i="15"/>
  <c r="F192" i="15"/>
  <c r="C192" i="15"/>
  <c r="I192" i="15"/>
  <c r="L192" i="15"/>
  <c r="F193" i="15"/>
  <c r="C193" i="15"/>
  <c r="I193" i="15"/>
  <c r="L193" i="15"/>
  <c r="F194" i="15"/>
  <c r="C194" i="15"/>
  <c r="I194" i="15"/>
  <c r="L194" i="15"/>
  <c r="F195" i="15"/>
  <c r="C195" i="15"/>
  <c r="I195" i="15"/>
  <c r="L195" i="15"/>
  <c r="F196" i="15"/>
  <c r="C196" i="15"/>
  <c r="I196" i="15"/>
  <c r="L196" i="15"/>
  <c r="F197" i="15"/>
  <c r="C197" i="15"/>
  <c r="I197" i="15"/>
  <c r="L197" i="15"/>
  <c r="F198" i="15"/>
  <c r="C198" i="15"/>
  <c r="I198" i="15"/>
  <c r="L198" i="15"/>
  <c r="F199" i="15"/>
  <c r="C199" i="15"/>
  <c r="I199" i="15"/>
  <c r="L199" i="15"/>
  <c r="F200" i="15"/>
  <c r="C200" i="15"/>
  <c r="I200" i="15"/>
  <c r="L200" i="15"/>
  <c r="F201" i="15"/>
  <c r="C201" i="15"/>
  <c r="I201" i="15"/>
  <c r="L201" i="15"/>
  <c r="F202" i="15"/>
  <c r="C202" i="15"/>
  <c r="I202" i="15"/>
  <c r="L202" i="15"/>
  <c r="F203" i="15"/>
  <c r="C203" i="15"/>
  <c r="I203" i="15"/>
  <c r="L203" i="15"/>
  <c r="F204" i="15"/>
  <c r="C204" i="15"/>
  <c r="I204" i="15"/>
  <c r="L204" i="15"/>
  <c r="F205" i="15"/>
  <c r="C205" i="15"/>
  <c r="I205" i="15"/>
  <c r="L205" i="15"/>
  <c r="F206" i="15"/>
  <c r="C206" i="15"/>
  <c r="I206" i="15"/>
  <c r="L206" i="15"/>
  <c r="F207" i="15"/>
  <c r="C207" i="15"/>
  <c r="I207" i="15"/>
  <c r="L207" i="15"/>
  <c r="F208" i="15"/>
  <c r="C208" i="15"/>
  <c r="I208" i="15"/>
  <c r="L208" i="15"/>
  <c r="F209" i="15"/>
  <c r="C209" i="15"/>
  <c r="I209" i="15"/>
  <c r="L209" i="15"/>
  <c r="F210" i="15"/>
  <c r="C210" i="15"/>
  <c r="I210" i="15"/>
  <c r="L210" i="15"/>
  <c r="F211" i="15"/>
  <c r="C211" i="15"/>
  <c r="I211" i="15"/>
  <c r="L211" i="15"/>
  <c r="F212" i="15"/>
  <c r="C212" i="15"/>
  <c r="I212" i="15"/>
  <c r="L212" i="15"/>
  <c r="F213" i="15"/>
  <c r="C213" i="15"/>
  <c r="I213" i="15"/>
  <c r="L213" i="15"/>
  <c r="F214" i="15"/>
  <c r="C214" i="15"/>
  <c r="I214" i="15"/>
  <c r="L214" i="15"/>
  <c r="F215" i="15"/>
  <c r="C215" i="15"/>
  <c r="I215" i="15"/>
  <c r="L215" i="15"/>
  <c r="F216" i="15"/>
  <c r="C216" i="15"/>
  <c r="I216" i="15"/>
  <c r="L216" i="15"/>
  <c r="F217" i="15"/>
  <c r="C217" i="15"/>
  <c r="I217" i="15"/>
  <c r="L217" i="15"/>
  <c r="F218" i="15"/>
  <c r="C218" i="15"/>
  <c r="I218" i="15"/>
  <c r="L218" i="15"/>
  <c r="F219" i="15"/>
  <c r="C219" i="15"/>
  <c r="I219" i="15"/>
  <c r="L219" i="15"/>
  <c r="F220" i="15"/>
  <c r="C220" i="15"/>
  <c r="I220" i="15"/>
  <c r="L220" i="15"/>
  <c r="F221" i="15"/>
  <c r="C221" i="15"/>
  <c r="I221" i="15"/>
  <c r="L221" i="15"/>
  <c r="F222" i="15"/>
  <c r="C222" i="15"/>
  <c r="I222" i="15"/>
  <c r="L222" i="15"/>
  <c r="F223" i="15"/>
  <c r="C223" i="15"/>
  <c r="I223" i="15"/>
  <c r="L223" i="15"/>
  <c r="F224" i="15"/>
  <c r="C224" i="15"/>
  <c r="I224" i="15"/>
  <c r="L224" i="15"/>
  <c r="F225" i="15"/>
  <c r="C225" i="15"/>
  <c r="I225" i="15"/>
  <c r="L225" i="15"/>
  <c r="F226" i="15"/>
  <c r="C226" i="15"/>
  <c r="I226" i="15"/>
  <c r="L226" i="15"/>
  <c r="F227" i="15"/>
  <c r="C227" i="15"/>
  <c r="I227" i="15"/>
  <c r="L227" i="15"/>
  <c r="F228" i="15"/>
  <c r="C228" i="15"/>
  <c r="I228" i="15"/>
  <c r="L228" i="15"/>
  <c r="F229" i="15"/>
  <c r="C229" i="15"/>
  <c r="I229" i="15"/>
  <c r="L229" i="15"/>
  <c r="F230" i="15"/>
  <c r="C230" i="15"/>
  <c r="I230" i="15"/>
  <c r="L230" i="15"/>
  <c r="F231" i="15"/>
  <c r="C231" i="15"/>
  <c r="I231" i="15"/>
  <c r="L231" i="15"/>
  <c r="F232" i="15"/>
  <c r="C232" i="15"/>
  <c r="I232" i="15"/>
  <c r="L232" i="15"/>
  <c r="F233" i="15"/>
  <c r="C233" i="15"/>
  <c r="I233" i="15"/>
  <c r="L233" i="15"/>
  <c r="F234" i="15"/>
  <c r="C234" i="15"/>
  <c r="I234" i="15"/>
  <c r="L234" i="15"/>
  <c r="F235" i="15"/>
  <c r="C235" i="15"/>
  <c r="I235" i="15"/>
  <c r="L235" i="15"/>
  <c r="F236" i="15"/>
  <c r="C236" i="15"/>
  <c r="I236" i="15"/>
  <c r="L236" i="15"/>
  <c r="F237" i="15"/>
  <c r="C237" i="15"/>
  <c r="I237" i="15"/>
  <c r="L237" i="15"/>
  <c r="F238" i="15"/>
  <c r="C238" i="15"/>
  <c r="I238" i="15"/>
  <c r="L238" i="15"/>
  <c r="F239" i="15"/>
  <c r="C239" i="15"/>
  <c r="I239" i="15"/>
  <c r="L239" i="15"/>
  <c r="F240" i="15"/>
  <c r="C240" i="15"/>
  <c r="I240" i="15"/>
  <c r="L240" i="15"/>
  <c r="F241" i="15"/>
  <c r="C241" i="15"/>
  <c r="I241" i="15"/>
  <c r="L241" i="15"/>
  <c r="F242" i="15"/>
  <c r="C242" i="15"/>
  <c r="I242" i="15"/>
  <c r="L242" i="15"/>
  <c r="F243" i="15"/>
  <c r="C243" i="15"/>
  <c r="I243" i="15"/>
  <c r="L243" i="15"/>
  <c r="F244" i="15"/>
  <c r="C244" i="15"/>
  <c r="I244" i="15"/>
  <c r="L244" i="15"/>
  <c r="F245" i="15"/>
  <c r="C245" i="15"/>
  <c r="I245" i="15"/>
  <c r="L245" i="15"/>
  <c r="F246" i="15"/>
  <c r="C246" i="15"/>
  <c r="I246" i="15"/>
  <c r="L246" i="15"/>
  <c r="F247" i="15"/>
  <c r="C247" i="15"/>
  <c r="I247" i="15"/>
  <c r="L247" i="15"/>
  <c r="F248" i="15"/>
  <c r="C248" i="15"/>
  <c r="I248" i="15"/>
  <c r="L248" i="15"/>
  <c r="F249" i="15"/>
  <c r="C249" i="15"/>
  <c r="I249" i="15"/>
  <c r="L249" i="15"/>
  <c r="F250" i="15"/>
  <c r="C250" i="15"/>
  <c r="I250" i="15"/>
  <c r="L250" i="15"/>
  <c r="F251" i="15"/>
  <c r="C251" i="15"/>
  <c r="I251" i="15"/>
  <c r="L251" i="15"/>
  <c r="F252" i="15"/>
  <c r="C252" i="15"/>
  <c r="I252" i="15"/>
  <c r="L252" i="15"/>
  <c r="F253" i="15"/>
  <c r="C253" i="15"/>
  <c r="I253" i="15"/>
  <c r="L253" i="15"/>
  <c r="F254" i="15"/>
  <c r="C254" i="15"/>
  <c r="I254" i="15"/>
  <c r="L254" i="15"/>
  <c r="F255" i="15"/>
  <c r="C255" i="15"/>
  <c r="I255" i="15"/>
  <c r="L255" i="15"/>
  <c r="F256" i="15"/>
  <c r="C256" i="15"/>
  <c r="I256" i="15"/>
  <c r="L256" i="15"/>
  <c r="F257" i="15"/>
  <c r="C257" i="15"/>
  <c r="I257" i="15"/>
  <c r="L257" i="15"/>
  <c r="F258" i="15"/>
  <c r="C258" i="15"/>
  <c r="I258" i="15"/>
  <c r="L258" i="15"/>
  <c r="F259" i="15"/>
  <c r="C259" i="15"/>
  <c r="I259" i="15"/>
  <c r="L259" i="15"/>
  <c r="F260" i="15"/>
  <c r="C260" i="15"/>
  <c r="I260" i="15"/>
  <c r="L260" i="15"/>
  <c r="F261" i="15"/>
  <c r="C261" i="15"/>
  <c r="I261" i="15"/>
  <c r="L261" i="15"/>
  <c r="F262" i="15"/>
  <c r="C262" i="15"/>
  <c r="I262" i="15"/>
  <c r="L262" i="15"/>
  <c r="F263" i="15"/>
  <c r="C263" i="15"/>
  <c r="I263" i="15"/>
  <c r="L263" i="15"/>
  <c r="F264" i="15"/>
  <c r="C264" i="15"/>
  <c r="I264" i="15"/>
  <c r="L264" i="15"/>
  <c r="F265" i="15"/>
  <c r="C265" i="15"/>
  <c r="I265" i="15"/>
  <c r="L265" i="15"/>
  <c r="F266" i="15"/>
  <c r="C266" i="15"/>
  <c r="I266" i="15"/>
  <c r="L266" i="15"/>
  <c r="F267" i="15"/>
  <c r="C267" i="15"/>
  <c r="I267" i="15"/>
  <c r="L267" i="15"/>
  <c r="F268" i="15"/>
  <c r="C268" i="15"/>
  <c r="I268" i="15"/>
  <c r="L268" i="15"/>
  <c r="F269" i="15"/>
  <c r="C269" i="15"/>
  <c r="I269" i="15"/>
  <c r="L269" i="15"/>
  <c r="F270" i="15"/>
  <c r="C270" i="15"/>
  <c r="I270" i="15"/>
  <c r="L270" i="15"/>
  <c r="F271" i="15"/>
  <c r="C271" i="15"/>
  <c r="I271" i="15"/>
  <c r="L271" i="15"/>
  <c r="F272" i="15"/>
  <c r="C272" i="15"/>
  <c r="I272" i="15"/>
  <c r="L272" i="15"/>
  <c r="F273" i="15"/>
  <c r="C273" i="15"/>
  <c r="I273" i="15"/>
  <c r="L273" i="15"/>
  <c r="F274" i="15"/>
  <c r="C274" i="15"/>
  <c r="I274" i="15"/>
  <c r="L274" i="15"/>
  <c r="F275" i="15"/>
  <c r="C275" i="15"/>
  <c r="I275" i="15"/>
  <c r="L275" i="15"/>
  <c r="F276" i="15"/>
  <c r="C276" i="15"/>
  <c r="I276" i="15"/>
  <c r="L276" i="15"/>
  <c r="F277" i="15"/>
  <c r="C277" i="15"/>
  <c r="I277" i="15"/>
  <c r="L277" i="15"/>
  <c r="F278" i="15"/>
  <c r="C278" i="15"/>
  <c r="I278" i="15"/>
  <c r="L278" i="15"/>
  <c r="F279" i="15"/>
  <c r="C279" i="15"/>
  <c r="I279" i="15"/>
  <c r="L279" i="15"/>
  <c r="F280" i="15"/>
  <c r="C280" i="15"/>
  <c r="I280" i="15"/>
  <c r="L280" i="15"/>
  <c r="F281" i="15"/>
  <c r="C281" i="15"/>
  <c r="I281" i="15"/>
  <c r="L281" i="15"/>
  <c r="F282" i="15"/>
  <c r="C282" i="15"/>
  <c r="I282" i="15"/>
  <c r="L282" i="15"/>
  <c r="F283" i="15"/>
  <c r="C283" i="15"/>
  <c r="I283" i="15"/>
  <c r="L283" i="15"/>
  <c r="F284" i="15"/>
  <c r="C284" i="15"/>
  <c r="I284" i="15"/>
  <c r="L284" i="15"/>
  <c r="F285" i="15"/>
  <c r="C285" i="15"/>
  <c r="I285" i="15"/>
  <c r="L285" i="15"/>
  <c r="F286" i="15"/>
  <c r="C286" i="15"/>
  <c r="I286" i="15"/>
  <c r="L286" i="15"/>
  <c r="F287" i="15"/>
  <c r="C287" i="15"/>
  <c r="I287" i="15"/>
  <c r="L287" i="15"/>
  <c r="F288" i="15"/>
  <c r="C288" i="15"/>
  <c r="I288" i="15"/>
  <c r="L288" i="15"/>
  <c r="F289" i="15"/>
  <c r="C289" i="15"/>
  <c r="I289" i="15"/>
  <c r="L289" i="15"/>
  <c r="F290" i="15"/>
  <c r="C290" i="15"/>
  <c r="I290" i="15"/>
  <c r="L290" i="15"/>
  <c r="F291" i="15"/>
  <c r="C291" i="15"/>
  <c r="I291" i="15"/>
  <c r="L291" i="15"/>
  <c r="F292" i="15"/>
  <c r="C292" i="15"/>
  <c r="I292" i="15"/>
  <c r="L292" i="15"/>
  <c r="F293" i="15"/>
  <c r="C293" i="15"/>
  <c r="I293" i="15"/>
  <c r="L293" i="15"/>
  <c r="F294" i="15"/>
  <c r="C294" i="15"/>
  <c r="I294" i="15"/>
  <c r="L294" i="15"/>
  <c r="F295" i="15"/>
  <c r="C295" i="15"/>
  <c r="I295" i="15"/>
  <c r="L295" i="15"/>
  <c r="F296" i="15"/>
  <c r="C296" i="15"/>
  <c r="I296" i="15"/>
  <c r="L296" i="15"/>
  <c r="F297" i="15"/>
  <c r="C297" i="15"/>
  <c r="I297" i="15"/>
  <c r="L297" i="15"/>
  <c r="F298" i="15"/>
  <c r="C298" i="15"/>
  <c r="I298" i="15"/>
  <c r="L298" i="15"/>
  <c r="F299" i="15"/>
  <c r="C299" i="15"/>
  <c r="I299" i="15"/>
  <c r="L299" i="15"/>
  <c r="F300" i="15"/>
  <c r="C300" i="15"/>
  <c r="I300" i="15"/>
  <c r="L300" i="15"/>
  <c r="F301" i="15"/>
  <c r="C301" i="15"/>
  <c r="I301" i="15"/>
  <c r="L301" i="15"/>
  <c r="F302" i="15"/>
  <c r="C302" i="15"/>
  <c r="I302" i="15"/>
  <c r="L302" i="15"/>
  <c r="F303" i="15"/>
  <c r="C303" i="15"/>
  <c r="I303" i="15"/>
  <c r="L303" i="15"/>
  <c r="F304" i="15"/>
  <c r="C304" i="15"/>
  <c r="I304" i="15"/>
  <c r="L304" i="15"/>
  <c r="F305" i="15"/>
  <c r="C305" i="15"/>
  <c r="I305" i="15"/>
  <c r="L305" i="15"/>
  <c r="F306" i="15"/>
  <c r="C306" i="15"/>
  <c r="I306" i="15"/>
  <c r="L306" i="15"/>
  <c r="F307" i="15"/>
  <c r="C307" i="15"/>
  <c r="I307" i="15"/>
  <c r="L307" i="15"/>
  <c r="F308" i="15"/>
  <c r="C308" i="15"/>
  <c r="I308" i="15"/>
  <c r="L308" i="15"/>
  <c r="F309" i="15"/>
  <c r="C309" i="15"/>
  <c r="I309" i="15"/>
  <c r="L309" i="15"/>
  <c r="F310" i="15"/>
  <c r="C310" i="15"/>
  <c r="I310" i="15"/>
  <c r="L310" i="15"/>
  <c r="F311" i="15"/>
  <c r="C311" i="15"/>
  <c r="I311" i="15"/>
  <c r="L311" i="15"/>
  <c r="F312" i="15"/>
  <c r="C312" i="15"/>
  <c r="I312" i="15"/>
  <c r="L312" i="15"/>
  <c r="F313" i="15"/>
  <c r="C313" i="15"/>
  <c r="I313" i="15"/>
  <c r="L313" i="15"/>
  <c r="F314" i="15"/>
  <c r="C314" i="15"/>
  <c r="I314" i="15"/>
  <c r="L314" i="15"/>
  <c r="F315" i="15"/>
  <c r="C315" i="15"/>
  <c r="I315" i="15"/>
  <c r="L315" i="15"/>
  <c r="F316" i="15"/>
  <c r="C316" i="15"/>
  <c r="I316" i="15"/>
  <c r="L316" i="15"/>
  <c r="F317" i="15"/>
  <c r="C317" i="15"/>
  <c r="I317" i="15"/>
  <c r="L317" i="15"/>
  <c r="F318" i="15"/>
  <c r="C318" i="15"/>
  <c r="I318" i="15"/>
  <c r="L318" i="15"/>
  <c r="F319" i="15"/>
  <c r="C319" i="15"/>
  <c r="I319" i="15"/>
  <c r="L319" i="15"/>
  <c r="F320" i="15"/>
  <c r="C320" i="15"/>
  <c r="I320" i="15"/>
  <c r="L320" i="15"/>
  <c r="F321" i="15"/>
  <c r="C321" i="15"/>
  <c r="I321" i="15"/>
  <c r="L321" i="15"/>
  <c r="F322" i="15"/>
  <c r="C322" i="15"/>
  <c r="I322" i="15"/>
  <c r="L322" i="15"/>
  <c r="F323" i="15"/>
  <c r="C323" i="15"/>
  <c r="I323" i="15"/>
  <c r="L323" i="15"/>
  <c r="F324" i="15"/>
  <c r="C324" i="15"/>
  <c r="I324" i="15"/>
  <c r="L324" i="15"/>
  <c r="F325" i="15"/>
  <c r="C325" i="15"/>
  <c r="I325" i="15"/>
  <c r="L325" i="15"/>
  <c r="F326" i="15"/>
  <c r="C326" i="15"/>
  <c r="I326" i="15"/>
  <c r="L326" i="15"/>
  <c r="F327" i="15"/>
  <c r="C327" i="15"/>
  <c r="I327" i="15"/>
  <c r="L327" i="15"/>
  <c r="F328" i="15"/>
  <c r="C328" i="15"/>
  <c r="I328" i="15"/>
  <c r="L328" i="15"/>
  <c r="F329" i="15"/>
  <c r="C329" i="15"/>
  <c r="I329" i="15"/>
  <c r="L329" i="15"/>
  <c r="F330" i="15"/>
  <c r="C330" i="15"/>
  <c r="I330" i="15"/>
  <c r="L330" i="15"/>
  <c r="F331" i="15"/>
  <c r="C331" i="15"/>
  <c r="I331" i="15"/>
  <c r="L331" i="15"/>
  <c r="F332" i="15"/>
  <c r="C332" i="15"/>
  <c r="I332" i="15"/>
  <c r="L332" i="15"/>
  <c r="F333" i="15"/>
  <c r="C333" i="15"/>
  <c r="I333" i="15"/>
  <c r="L333" i="15"/>
  <c r="F334" i="15"/>
  <c r="C334" i="15"/>
  <c r="I334" i="15"/>
  <c r="L334" i="15"/>
  <c r="F335" i="15"/>
  <c r="C335" i="15"/>
  <c r="I335" i="15"/>
  <c r="L335" i="15"/>
  <c r="F336" i="15"/>
  <c r="C336" i="15"/>
  <c r="I336" i="15"/>
  <c r="L336" i="15"/>
  <c r="F337" i="15"/>
  <c r="C337" i="15"/>
  <c r="I337" i="15"/>
  <c r="L337" i="15"/>
  <c r="F338" i="15"/>
  <c r="C338" i="15"/>
  <c r="I338" i="15"/>
  <c r="L338" i="15"/>
  <c r="F339" i="15"/>
  <c r="C339" i="15"/>
  <c r="I339" i="15"/>
  <c r="L339" i="15"/>
  <c r="F340" i="15"/>
  <c r="C340" i="15"/>
  <c r="I340" i="15"/>
  <c r="L340" i="15"/>
  <c r="F341" i="15"/>
  <c r="C341" i="15"/>
  <c r="I341" i="15"/>
  <c r="L341" i="15"/>
  <c r="F342" i="15"/>
  <c r="C342" i="15"/>
  <c r="I342" i="15"/>
  <c r="L342" i="15"/>
  <c r="F343" i="15"/>
  <c r="C343" i="15"/>
  <c r="I343" i="15"/>
  <c r="L343" i="15"/>
  <c r="F344" i="15"/>
  <c r="C344" i="15"/>
  <c r="I344" i="15"/>
  <c r="L344" i="15"/>
  <c r="F345" i="15"/>
  <c r="C345" i="15"/>
  <c r="I345" i="15"/>
  <c r="L345" i="15"/>
  <c r="F346" i="15"/>
  <c r="C346" i="15"/>
  <c r="I346" i="15"/>
  <c r="L346" i="15"/>
  <c r="F347" i="15"/>
  <c r="C347" i="15"/>
  <c r="I347" i="15"/>
  <c r="L347" i="15"/>
  <c r="F348" i="15"/>
  <c r="C348" i="15"/>
  <c r="I348" i="15"/>
  <c r="L348" i="15"/>
  <c r="F349" i="15"/>
  <c r="C349" i="15"/>
  <c r="I349" i="15"/>
  <c r="L349" i="15"/>
  <c r="F350" i="15"/>
  <c r="C350" i="15"/>
  <c r="I350" i="15"/>
  <c r="L350" i="15"/>
  <c r="F351" i="15"/>
  <c r="C351" i="15"/>
  <c r="I351" i="15"/>
  <c r="L351" i="15"/>
  <c r="F352" i="15"/>
  <c r="C352" i="15"/>
  <c r="I352" i="15"/>
  <c r="L352" i="15"/>
  <c r="F353" i="15"/>
  <c r="C353" i="15"/>
  <c r="I353" i="15"/>
  <c r="L353" i="15"/>
  <c r="F354" i="15"/>
  <c r="C354" i="15"/>
  <c r="I354" i="15"/>
  <c r="L354" i="15"/>
  <c r="F355" i="15"/>
  <c r="C355" i="15"/>
  <c r="I355" i="15"/>
  <c r="L355" i="15"/>
  <c r="F356" i="15"/>
  <c r="C356" i="15"/>
  <c r="I356" i="15"/>
  <c r="L356" i="15"/>
  <c r="F357" i="15"/>
  <c r="C357" i="15"/>
  <c r="I357" i="15"/>
  <c r="L357" i="15"/>
  <c r="F358" i="15"/>
  <c r="C358" i="15"/>
  <c r="I358" i="15"/>
  <c r="L358" i="15"/>
  <c r="F359" i="15"/>
  <c r="C359" i="15"/>
  <c r="I359" i="15"/>
  <c r="L359" i="15"/>
  <c r="F360" i="15"/>
  <c r="C360" i="15"/>
  <c r="I360" i="15"/>
  <c r="L360" i="15"/>
  <c r="F361" i="15"/>
  <c r="C361" i="15"/>
  <c r="I361" i="15"/>
  <c r="L361" i="15"/>
  <c r="F362" i="15"/>
  <c r="C362" i="15"/>
  <c r="I362" i="15"/>
  <c r="L362" i="15"/>
  <c r="F363" i="15"/>
  <c r="C363" i="15"/>
  <c r="I363" i="15"/>
  <c r="L363" i="15"/>
  <c r="F364" i="15"/>
  <c r="C364" i="15"/>
  <c r="I364" i="15"/>
  <c r="L364" i="15"/>
  <c r="F365" i="15"/>
  <c r="C365" i="15"/>
  <c r="I365" i="15"/>
  <c r="L365" i="15"/>
  <c r="F366" i="15"/>
  <c r="C366" i="15"/>
  <c r="I366" i="15"/>
  <c r="L366" i="15"/>
  <c r="F367" i="15"/>
  <c r="C367" i="15"/>
  <c r="I367" i="15"/>
  <c r="L367" i="15"/>
  <c r="F368" i="15"/>
  <c r="C368" i="15"/>
  <c r="I368" i="15"/>
  <c r="L368" i="15"/>
  <c r="F369" i="15"/>
  <c r="C369" i="15"/>
  <c r="I369" i="15"/>
  <c r="L369" i="15"/>
  <c r="F370" i="15"/>
  <c r="C370" i="15"/>
  <c r="I370" i="15"/>
  <c r="L370" i="15"/>
  <c r="F371" i="15"/>
  <c r="C371" i="15"/>
  <c r="I371" i="15"/>
  <c r="L371" i="15"/>
  <c r="F372" i="15"/>
  <c r="C372" i="15"/>
  <c r="I372" i="15"/>
  <c r="L372" i="15"/>
  <c r="F373" i="15"/>
  <c r="C373" i="15"/>
  <c r="I373" i="15"/>
  <c r="L373" i="15"/>
  <c r="F374" i="15"/>
  <c r="C374" i="15"/>
  <c r="I374" i="15"/>
  <c r="L374" i="15"/>
  <c r="F375" i="15"/>
  <c r="C375" i="15"/>
  <c r="I375" i="15"/>
  <c r="L375" i="15"/>
  <c r="F376" i="15"/>
  <c r="C376" i="15"/>
  <c r="I376" i="15"/>
  <c r="L376" i="15"/>
  <c r="F377" i="15"/>
  <c r="C377" i="15"/>
  <c r="I377" i="15"/>
  <c r="L377" i="15"/>
  <c r="F378" i="15"/>
  <c r="C378" i="15"/>
  <c r="I378" i="15"/>
  <c r="L378" i="15"/>
  <c r="F379" i="15"/>
  <c r="C379" i="15"/>
  <c r="I379" i="15"/>
  <c r="L379" i="15"/>
  <c r="F380" i="15"/>
  <c r="C380" i="15"/>
  <c r="I380" i="15"/>
  <c r="L380" i="15"/>
  <c r="F381" i="15"/>
  <c r="C381" i="15"/>
  <c r="I381" i="15"/>
  <c r="L381" i="15"/>
  <c r="F382" i="15"/>
  <c r="C382" i="15"/>
  <c r="I382" i="15"/>
  <c r="L382" i="15"/>
  <c r="F383" i="15"/>
  <c r="C383" i="15"/>
  <c r="I383" i="15"/>
  <c r="L383" i="15"/>
  <c r="F384" i="15"/>
  <c r="C384" i="15"/>
  <c r="I384" i="15"/>
  <c r="L384" i="15"/>
  <c r="F385" i="15"/>
  <c r="C385" i="15"/>
  <c r="I385" i="15"/>
  <c r="L385" i="15"/>
  <c r="F386" i="15"/>
  <c r="C386" i="15"/>
  <c r="I386" i="15"/>
  <c r="L386" i="15"/>
  <c r="F387" i="15"/>
  <c r="C387" i="15"/>
  <c r="I387" i="15"/>
  <c r="L387" i="15"/>
  <c r="F388" i="15"/>
  <c r="C388" i="15"/>
  <c r="I388" i="15"/>
  <c r="L388" i="15"/>
  <c r="F389" i="15"/>
  <c r="C389" i="15"/>
  <c r="I389" i="15"/>
  <c r="L389" i="15"/>
  <c r="F390" i="15"/>
  <c r="C390" i="15"/>
  <c r="I390" i="15"/>
  <c r="L390" i="15"/>
  <c r="F391" i="15"/>
  <c r="C391" i="15"/>
  <c r="I391" i="15"/>
  <c r="L391" i="15"/>
  <c r="F392" i="15"/>
  <c r="C392" i="15"/>
  <c r="I392" i="15"/>
  <c r="L392" i="15"/>
  <c r="F393" i="15"/>
  <c r="C393" i="15"/>
  <c r="I393" i="15"/>
  <c r="L393" i="15"/>
  <c r="F394" i="15"/>
  <c r="C394" i="15"/>
  <c r="I394" i="15"/>
  <c r="L394" i="15"/>
  <c r="F395" i="15"/>
  <c r="C395" i="15"/>
  <c r="I395" i="15"/>
  <c r="L395" i="15"/>
  <c r="F396" i="15"/>
  <c r="C396" i="15"/>
  <c r="I396" i="15"/>
  <c r="L396" i="15"/>
  <c r="F397" i="15"/>
  <c r="C397" i="15"/>
  <c r="I397" i="15"/>
  <c r="L397" i="15"/>
  <c r="F398" i="15"/>
  <c r="C398" i="15"/>
  <c r="I398" i="15"/>
  <c r="L398" i="15"/>
  <c r="F399" i="15"/>
  <c r="C399" i="15"/>
  <c r="I399" i="15"/>
  <c r="L399" i="15"/>
  <c r="F400" i="15"/>
  <c r="C400" i="15"/>
  <c r="I400" i="15"/>
  <c r="L400" i="15"/>
  <c r="F401" i="15"/>
  <c r="C401" i="15"/>
  <c r="I401" i="15"/>
  <c r="L401" i="15"/>
  <c r="F402" i="15"/>
  <c r="C402" i="15"/>
  <c r="I402" i="15"/>
  <c r="L402" i="15"/>
  <c r="F403" i="15"/>
  <c r="C403" i="15"/>
  <c r="I403" i="15"/>
  <c r="L403" i="15"/>
  <c r="F404" i="15"/>
  <c r="C404" i="15"/>
  <c r="I404" i="15"/>
  <c r="L404" i="15"/>
  <c r="F405" i="15"/>
  <c r="C405" i="15"/>
  <c r="I405" i="15"/>
  <c r="L405" i="15"/>
  <c r="F406" i="15"/>
  <c r="C406" i="15"/>
  <c r="I406" i="15"/>
  <c r="L406" i="15"/>
  <c r="C7" i="15"/>
  <c r="I7" i="15"/>
  <c r="L7" i="15"/>
  <c r="H8" i="15"/>
  <c r="K8" i="15"/>
  <c r="H9" i="15"/>
  <c r="K9" i="15"/>
  <c r="H10" i="15"/>
  <c r="K10" i="15"/>
  <c r="H11" i="15"/>
  <c r="K11" i="15"/>
  <c r="H12" i="15"/>
  <c r="K12" i="15"/>
  <c r="H13" i="15"/>
  <c r="K13" i="15"/>
  <c r="H14" i="15"/>
  <c r="K14" i="15"/>
  <c r="H15" i="15"/>
  <c r="K15" i="15"/>
  <c r="H16" i="15"/>
  <c r="K16" i="15"/>
  <c r="H17" i="15"/>
  <c r="K17" i="15"/>
  <c r="H18" i="15"/>
  <c r="K18" i="15"/>
  <c r="H19" i="15"/>
  <c r="K19" i="15"/>
  <c r="H20" i="15"/>
  <c r="K20" i="15"/>
  <c r="H21" i="15"/>
  <c r="K21" i="15"/>
  <c r="H22" i="15"/>
  <c r="K22" i="15"/>
  <c r="H23" i="15"/>
  <c r="K23" i="15"/>
  <c r="H24" i="15"/>
  <c r="K24" i="15"/>
  <c r="H25" i="15"/>
  <c r="K25" i="15"/>
  <c r="H26" i="15"/>
  <c r="K26" i="15"/>
  <c r="H27" i="15"/>
  <c r="K27" i="15"/>
  <c r="H28" i="15"/>
  <c r="K28" i="15"/>
  <c r="H29" i="15"/>
  <c r="K29" i="15"/>
  <c r="H30" i="15"/>
  <c r="K30" i="15"/>
  <c r="H31" i="15"/>
  <c r="K31" i="15"/>
  <c r="H32" i="15"/>
  <c r="K32" i="15"/>
  <c r="H33" i="15"/>
  <c r="K33" i="15"/>
  <c r="H34" i="15"/>
  <c r="K34" i="15"/>
  <c r="H35" i="15"/>
  <c r="K35" i="15"/>
  <c r="H36" i="15"/>
  <c r="K36" i="15"/>
  <c r="H37" i="15"/>
  <c r="K37" i="15"/>
  <c r="H38" i="15"/>
  <c r="K38" i="15"/>
  <c r="H39" i="15"/>
  <c r="K39" i="15"/>
  <c r="H40" i="15"/>
  <c r="K40" i="15"/>
  <c r="H41" i="15"/>
  <c r="K41" i="15"/>
  <c r="H42" i="15"/>
  <c r="K42" i="15"/>
  <c r="H43" i="15"/>
  <c r="K43" i="15"/>
  <c r="H44" i="15"/>
  <c r="K44" i="15"/>
  <c r="H45" i="15"/>
  <c r="K45" i="15"/>
  <c r="H46" i="15"/>
  <c r="K46" i="15"/>
  <c r="H47" i="15"/>
  <c r="K47" i="15"/>
  <c r="H48" i="15"/>
  <c r="K48" i="15"/>
  <c r="H49" i="15"/>
  <c r="K49" i="15"/>
  <c r="H50" i="15"/>
  <c r="K50" i="15"/>
  <c r="H51" i="15"/>
  <c r="K51" i="15"/>
  <c r="H52" i="15"/>
  <c r="K52" i="15"/>
  <c r="H53" i="15"/>
  <c r="K53" i="15"/>
  <c r="H54" i="15"/>
  <c r="K54" i="15"/>
  <c r="H55" i="15"/>
  <c r="K55" i="15"/>
  <c r="H56" i="15"/>
  <c r="K56" i="15"/>
  <c r="H57" i="15"/>
  <c r="K57" i="15"/>
  <c r="H58" i="15"/>
  <c r="K58" i="15"/>
  <c r="H59" i="15"/>
  <c r="K59" i="15"/>
  <c r="H60" i="15"/>
  <c r="K60" i="15"/>
  <c r="H61" i="15"/>
  <c r="K61" i="15"/>
  <c r="H62" i="15"/>
  <c r="K62" i="15"/>
  <c r="H63" i="15"/>
  <c r="K63" i="15"/>
  <c r="H64" i="15"/>
  <c r="K64" i="15"/>
  <c r="H65" i="15"/>
  <c r="K65" i="15"/>
  <c r="H66" i="15"/>
  <c r="K66" i="15"/>
  <c r="H67" i="15"/>
  <c r="K67" i="15"/>
  <c r="H68" i="15"/>
  <c r="K68" i="15"/>
  <c r="H69" i="15"/>
  <c r="K69" i="15"/>
  <c r="H70" i="15"/>
  <c r="K70" i="15"/>
  <c r="H71" i="15"/>
  <c r="K71" i="15"/>
  <c r="H72" i="15"/>
  <c r="K72" i="15"/>
  <c r="H73" i="15"/>
  <c r="K73" i="15"/>
  <c r="H74" i="15"/>
  <c r="K74" i="15"/>
  <c r="H75" i="15"/>
  <c r="K75" i="15"/>
  <c r="H76" i="15"/>
  <c r="K76" i="15"/>
  <c r="H77" i="15"/>
  <c r="K77" i="15"/>
  <c r="H78" i="15"/>
  <c r="K78" i="15"/>
  <c r="H79" i="15"/>
  <c r="K79" i="15"/>
  <c r="H80" i="15"/>
  <c r="K80" i="15"/>
  <c r="H81" i="15"/>
  <c r="K81" i="15"/>
  <c r="H82" i="15"/>
  <c r="K82" i="15"/>
  <c r="H83" i="15"/>
  <c r="K83" i="15"/>
  <c r="H84" i="15"/>
  <c r="K84" i="15"/>
  <c r="H85" i="15"/>
  <c r="K85" i="15"/>
  <c r="H86" i="15"/>
  <c r="K86" i="15"/>
  <c r="H87" i="15"/>
  <c r="K87" i="15"/>
  <c r="H88" i="15"/>
  <c r="K88" i="15"/>
  <c r="H89" i="15"/>
  <c r="K89" i="15"/>
  <c r="H90" i="15"/>
  <c r="K90" i="15"/>
  <c r="H91" i="15"/>
  <c r="K91" i="15"/>
  <c r="H92" i="15"/>
  <c r="K92" i="15"/>
  <c r="H93" i="15"/>
  <c r="K93" i="15"/>
  <c r="H94" i="15"/>
  <c r="K94" i="15"/>
  <c r="H95" i="15"/>
  <c r="K95" i="15"/>
  <c r="H96" i="15"/>
  <c r="K96" i="15"/>
  <c r="H97" i="15"/>
  <c r="K97" i="15"/>
  <c r="H98" i="15"/>
  <c r="K98" i="15"/>
  <c r="H99" i="15"/>
  <c r="K99" i="15"/>
  <c r="H100" i="15"/>
  <c r="K100" i="15"/>
  <c r="H101" i="15"/>
  <c r="K101" i="15"/>
  <c r="H102" i="15"/>
  <c r="K102" i="15"/>
  <c r="H103" i="15"/>
  <c r="K103" i="15"/>
  <c r="H104" i="15"/>
  <c r="K104" i="15"/>
  <c r="H105" i="15"/>
  <c r="K105" i="15"/>
  <c r="H106" i="15"/>
  <c r="K106" i="15"/>
  <c r="H107" i="15"/>
  <c r="K107" i="15"/>
  <c r="H108" i="15"/>
  <c r="K108" i="15"/>
  <c r="H109" i="15"/>
  <c r="K109" i="15"/>
  <c r="H110" i="15"/>
  <c r="K110" i="15"/>
  <c r="H111" i="15"/>
  <c r="K111" i="15"/>
  <c r="H112" i="15"/>
  <c r="K112" i="15"/>
  <c r="H113" i="15"/>
  <c r="K113" i="15"/>
  <c r="H114" i="15"/>
  <c r="K114" i="15"/>
  <c r="H115" i="15"/>
  <c r="K115" i="15"/>
  <c r="H116" i="15"/>
  <c r="K116" i="15"/>
  <c r="H117" i="15"/>
  <c r="K117" i="15"/>
  <c r="H118" i="15"/>
  <c r="K118" i="15"/>
  <c r="H119" i="15"/>
  <c r="K119" i="15"/>
  <c r="H120" i="15"/>
  <c r="K120" i="15"/>
  <c r="H121" i="15"/>
  <c r="K121" i="15"/>
  <c r="H122" i="15"/>
  <c r="K122" i="15"/>
  <c r="H123" i="15"/>
  <c r="K123" i="15"/>
  <c r="H124" i="15"/>
  <c r="K124" i="15"/>
  <c r="H125" i="15"/>
  <c r="K125" i="15"/>
  <c r="H126" i="15"/>
  <c r="K126" i="15"/>
  <c r="H127" i="15"/>
  <c r="K127" i="15"/>
  <c r="H128" i="15"/>
  <c r="K128" i="15"/>
  <c r="H129" i="15"/>
  <c r="K129" i="15"/>
  <c r="H130" i="15"/>
  <c r="K130" i="15"/>
  <c r="H131" i="15"/>
  <c r="K131" i="15"/>
  <c r="H132" i="15"/>
  <c r="K132" i="15"/>
  <c r="H133" i="15"/>
  <c r="K133" i="15"/>
  <c r="H134" i="15"/>
  <c r="K134" i="15"/>
  <c r="H135" i="15"/>
  <c r="K135" i="15"/>
  <c r="H136" i="15"/>
  <c r="K136" i="15"/>
  <c r="H137" i="15"/>
  <c r="K137" i="15"/>
  <c r="H138" i="15"/>
  <c r="K138" i="15"/>
  <c r="H139" i="15"/>
  <c r="K139" i="15"/>
  <c r="H140" i="15"/>
  <c r="K140" i="15"/>
  <c r="H141" i="15"/>
  <c r="K141" i="15"/>
  <c r="H142" i="15"/>
  <c r="K142" i="15"/>
  <c r="H143" i="15"/>
  <c r="K143" i="15"/>
  <c r="H144" i="15"/>
  <c r="K144" i="15"/>
  <c r="H145" i="15"/>
  <c r="K145" i="15"/>
  <c r="H146" i="15"/>
  <c r="K146" i="15"/>
  <c r="H147" i="15"/>
  <c r="K147" i="15"/>
  <c r="H148" i="15"/>
  <c r="K148" i="15"/>
  <c r="H149" i="15"/>
  <c r="K149" i="15"/>
  <c r="H150" i="15"/>
  <c r="K150" i="15"/>
  <c r="H151" i="15"/>
  <c r="K151" i="15"/>
  <c r="H152" i="15"/>
  <c r="K152" i="15"/>
  <c r="H153" i="15"/>
  <c r="K153" i="15"/>
  <c r="H154" i="15"/>
  <c r="K154" i="15"/>
  <c r="H155" i="15"/>
  <c r="K155" i="15"/>
  <c r="H156" i="15"/>
  <c r="K156" i="15"/>
  <c r="H157" i="15"/>
  <c r="K157" i="15"/>
  <c r="H158" i="15"/>
  <c r="K158" i="15"/>
  <c r="H159" i="15"/>
  <c r="K159" i="15"/>
  <c r="H160" i="15"/>
  <c r="K160" i="15"/>
  <c r="H161" i="15"/>
  <c r="K161" i="15"/>
  <c r="H162" i="15"/>
  <c r="K162" i="15"/>
  <c r="H163" i="15"/>
  <c r="K163" i="15"/>
  <c r="H164" i="15"/>
  <c r="K164" i="15"/>
  <c r="H165" i="15"/>
  <c r="K165" i="15"/>
  <c r="H166" i="15"/>
  <c r="K166" i="15"/>
  <c r="H167" i="15"/>
  <c r="K167" i="15"/>
  <c r="H168" i="15"/>
  <c r="K168" i="15"/>
  <c r="H169" i="15"/>
  <c r="K169" i="15"/>
  <c r="H170" i="15"/>
  <c r="K170" i="15"/>
  <c r="H171" i="15"/>
  <c r="K171" i="15"/>
  <c r="H172" i="15"/>
  <c r="K172" i="15"/>
  <c r="H173" i="15"/>
  <c r="K173" i="15"/>
  <c r="H174" i="15"/>
  <c r="K174" i="15"/>
  <c r="H175" i="15"/>
  <c r="K175" i="15"/>
  <c r="H176" i="15"/>
  <c r="K176" i="15"/>
  <c r="H177" i="15"/>
  <c r="K177" i="15"/>
  <c r="H178" i="15"/>
  <c r="K178" i="15"/>
  <c r="H179" i="15"/>
  <c r="K179" i="15"/>
  <c r="H180" i="15"/>
  <c r="K180" i="15"/>
  <c r="H181" i="15"/>
  <c r="K181" i="15"/>
  <c r="H182" i="15"/>
  <c r="K182" i="15"/>
  <c r="H183" i="15"/>
  <c r="K183" i="15"/>
  <c r="H184" i="15"/>
  <c r="K184" i="15"/>
  <c r="H185" i="15"/>
  <c r="K185" i="15"/>
  <c r="H186" i="15"/>
  <c r="K186" i="15"/>
  <c r="H187" i="15"/>
  <c r="K187" i="15"/>
  <c r="H188" i="15"/>
  <c r="K188" i="15"/>
  <c r="H189" i="15"/>
  <c r="K189" i="15"/>
  <c r="H190" i="15"/>
  <c r="K190" i="15"/>
  <c r="H191" i="15"/>
  <c r="K191" i="15"/>
  <c r="H192" i="15"/>
  <c r="K192" i="15"/>
  <c r="H193" i="15"/>
  <c r="K193" i="15"/>
  <c r="H194" i="15"/>
  <c r="K194" i="15"/>
  <c r="H195" i="15"/>
  <c r="K195" i="15"/>
  <c r="H196" i="15"/>
  <c r="K196" i="15"/>
  <c r="H197" i="15"/>
  <c r="K197" i="15"/>
  <c r="H198" i="15"/>
  <c r="K198" i="15"/>
  <c r="H199" i="15"/>
  <c r="K199" i="15"/>
  <c r="H200" i="15"/>
  <c r="K200" i="15"/>
  <c r="H201" i="15"/>
  <c r="K201" i="15"/>
  <c r="H202" i="15"/>
  <c r="K202" i="15"/>
  <c r="H203" i="15"/>
  <c r="K203" i="15"/>
  <c r="H204" i="15"/>
  <c r="K204" i="15"/>
  <c r="H205" i="15"/>
  <c r="K205" i="15"/>
  <c r="H206" i="15"/>
  <c r="K206" i="15"/>
  <c r="H207" i="15"/>
  <c r="K207" i="15"/>
  <c r="H208" i="15"/>
  <c r="K208" i="15"/>
  <c r="H209" i="15"/>
  <c r="K209" i="15"/>
  <c r="H210" i="15"/>
  <c r="K210" i="15"/>
  <c r="H211" i="15"/>
  <c r="K211" i="15"/>
  <c r="H212" i="15"/>
  <c r="K212" i="15"/>
  <c r="H213" i="15"/>
  <c r="K213" i="15"/>
  <c r="H214" i="15"/>
  <c r="K214" i="15"/>
  <c r="H215" i="15"/>
  <c r="K215" i="15"/>
  <c r="H216" i="15"/>
  <c r="K216" i="15"/>
  <c r="H217" i="15"/>
  <c r="K217" i="15"/>
  <c r="H218" i="15"/>
  <c r="K218" i="15"/>
  <c r="H219" i="15"/>
  <c r="K219" i="15"/>
  <c r="H220" i="15"/>
  <c r="K220" i="15"/>
  <c r="H221" i="15"/>
  <c r="K221" i="15"/>
  <c r="H222" i="15"/>
  <c r="K222" i="15"/>
  <c r="H223" i="15"/>
  <c r="K223" i="15"/>
  <c r="H224" i="15"/>
  <c r="K224" i="15"/>
  <c r="H225" i="15"/>
  <c r="K225" i="15"/>
  <c r="H226" i="15"/>
  <c r="K226" i="15"/>
  <c r="H227" i="15"/>
  <c r="K227" i="15"/>
  <c r="H228" i="15"/>
  <c r="K228" i="15"/>
  <c r="H229" i="15"/>
  <c r="K229" i="15"/>
  <c r="H230" i="15"/>
  <c r="K230" i="15"/>
  <c r="H231" i="15"/>
  <c r="K231" i="15"/>
  <c r="H232" i="15"/>
  <c r="K232" i="15"/>
  <c r="H233" i="15"/>
  <c r="K233" i="15"/>
  <c r="H234" i="15"/>
  <c r="K234" i="15"/>
  <c r="H235" i="15"/>
  <c r="K235" i="15"/>
  <c r="H236" i="15"/>
  <c r="K236" i="15"/>
  <c r="H237" i="15"/>
  <c r="K237" i="15"/>
  <c r="H238" i="15"/>
  <c r="K238" i="15"/>
  <c r="H239" i="15"/>
  <c r="K239" i="15"/>
  <c r="H240" i="15"/>
  <c r="K240" i="15"/>
  <c r="H241" i="15"/>
  <c r="K241" i="15"/>
  <c r="H242" i="15"/>
  <c r="K242" i="15"/>
  <c r="H243" i="15"/>
  <c r="K243" i="15"/>
  <c r="H244" i="15"/>
  <c r="K244" i="15"/>
  <c r="H245" i="15"/>
  <c r="K245" i="15"/>
  <c r="H246" i="15"/>
  <c r="K246" i="15"/>
  <c r="H247" i="15"/>
  <c r="K247" i="15"/>
  <c r="H248" i="15"/>
  <c r="K248" i="15"/>
  <c r="H249" i="15"/>
  <c r="K249" i="15"/>
  <c r="H250" i="15"/>
  <c r="K250" i="15"/>
  <c r="H251" i="15"/>
  <c r="K251" i="15"/>
  <c r="H252" i="15"/>
  <c r="K252" i="15"/>
  <c r="H253" i="15"/>
  <c r="K253" i="15"/>
  <c r="H254" i="15"/>
  <c r="K254" i="15"/>
  <c r="H255" i="15"/>
  <c r="K255" i="15"/>
  <c r="H256" i="15"/>
  <c r="K256" i="15"/>
  <c r="H257" i="15"/>
  <c r="K257" i="15"/>
  <c r="H258" i="15"/>
  <c r="K258" i="15"/>
  <c r="H259" i="15"/>
  <c r="K259" i="15"/>
  <c r="H260" i="15"/>
  <c r="K260" i="15"/>
  <c r="H261" i="15"/>
  <c r="K261" i="15"/>
  <c r="H262" i="15"/>
  <c r="K262" i="15"/>
  <c r="H263" i="15"/>
  <c r="K263" i="15"/>
  <c r="H264" i="15"/>
  <c r="K264" i="15"/>
  <c r="H265" i="15"/>
  <c r="K265" i="15"/>
  <c r="H266" i="15"/>
  <c r="K266" i="15"/>
  <c r="H267" i="15"/>
  <c r="K267" i="15"/>
  <c r="H268" i="15"/>
  <c r="K268" i="15"/>
  <c r="H269" i="15"/>
  <c r="K269" i="15"/>
  <c r="H270" i="15"/>
  <c r="K270" i="15"/>
  <c r="H271" i="15"/>
  <c r="K271" i="15"/>
  <c r="H272" i="15"/>
  <c r="K272" i="15"/>
  <c r="H273" i="15"/>
  <c r="K273" i="15"/>
  <c r="H274" i="15"/>
  <c r="K274" i="15"/>
  <c r="H275" i="15"/>
  <c r="K275" i="15"/>
  <c r="H276" i="15"/>
  <c r="K276" i="15"/>
  <c r="H277" i="15"/>
  <c r="K277" i="15"/>
  <c r="H278" i="15"/>
  <c r="K278" i="15"/>
  <c r="H279" i="15"/>
  <c r="K279" i="15"/>
  <c r="H280" i="15"/>
  <c r="K280" i="15"/>
  <c r="H281" i="15"/>
  <c r="K281" i="15"/>
  <c r="H282" i="15"/>
  <c r="K282" i="15"/>
  <c r="H283" i="15"/>
  <c r="K283" i="15"/>
  <c r="H284" i="15"/>
  <c r="K284" i="15"/>
  <c r="H285" i="15"/>
  <c r="K285" i="15"/>
  <c r="H286" i="15"/>
  <c r="K286" i="15"/>
  <c r="H287" i="15"/>
  <c r="K287" i="15"/>
  <c r="H288" i="15"/>
  <c r="K288" i="15"/>
  <c r="H289" i="15"/>
  <c r="K289" i="15"/>
  <c r="H290" i="15"/>
  <c r="K290" i="15"/>
  <c r="H291" i="15"/>
  <c r="K291" i="15"/>
  <c r="H292" i="15"/>
  <c r="K292" i="15"/>
  <c r="H293" i="15"/>
  <c r="K293" i="15"/>
  <c r="H294" i="15"/>
  <c r="K294" i="15"/>
  <c r="H295" i="15"/>
  <c r="K295" i="15"/>
  <c r="H296" i="15"/>
  <c r="K296" i="15"/>
  <c r="H297" i="15"/>
  <c r="K297" i="15"/>
  <c r="H298" i="15"/>
  <c r="K298" i="15"/>
  <c r="H299" i="15"/>
  <c r="K299" i="15"/>
  <c r="H300" i="15"/>
  <c r="K300" i="15"/>
  <c r="H301" i="15"/>
  <c r="K301" i="15"/>
  <c r="H302" i="15"/>
  <c r="K302" i="15"/>
  <c r="H303" i="15"/>
  <c r="K303" i="15"/>
  <c r="H304" i="15"/>
  <c r="K304" i="15"/>
  <c r="H305" i="15"/>
  <c r="K305" i="15"/>
  <c r="H306" i="15"/>
  <c r="K306" i="15"/>
  <c r="H307" i="15"/>
  <c r="K307" i="15"/>
  <c r="H308" i="15"/>
  <c r="K308" i="15"/>
  <c r="H309" i="15"/>
  <c r="K309" i="15"/>
  <c r="H310" i="15"/>
  <c r="K310" i="15"/>
  <c r="H311" i="15"/>
  <c r="K311" i="15"/>
  <c r="H312" i="15"/>
  <c r="K312" i="15"/>
  <c r="H313" i="15"/>
  <c r="K313" i="15"/>
  <c r="H314" i="15"/>
  <c r="K314" i="15"/>
  <c r="H315" i="15"/>
  <c r="K315" i="15"/>
  <c r="H316" i="15"/>
  <c r="K316" i="15"/>
  <c r="H317" i="15"/>
  <c r="K317" i="15"/>
  <c r="H318" i="15"/>
  <c r="K318" i="15"/>
  <c r="H319" i="15"/>
  <c r="K319" i="15"/>
  <c r="H320" i="15"/>
  <c r="K320" i="15"/>
  <c r="H321" i="15"/>
  <c r="K321" i="15"/>
  <c r="H322" i="15"/>
  <c r="K322" i="15"/>
  <c r="H323" i="15"/>
  <c r="K323" i="15"/>
  <c r="H324" i="15"/>
  <c r="K324" i="15"/>
  <c r="H325" i="15"/>
  <c r="K325" i="15"/>
  <c r="H326" i="15"/>
  <c r="K326" i="15"/>
  <c r="H327" i="15"/>
  <c r="K327" i="15"/>
  <c r="H328" i="15"/>
  <c r="K328" i="15"/>
  <c r="H329" i="15"/>
  <c r="K329" i="15"/>
  <c r="H330" i="15"/>
  <c r="K330" i="15"/>
  <c r="H331" i="15"/>
  <c r="K331" i="15"/>
  <c r="H332" i="15"/>
  <c r="K332" i="15"/>
  <c r="H333" i="15"/>
  <c r="K333" i="15"/>
  <c r="H334" i="15"/>
  <c r="K334" i="15"/>
  <c r="H335" i="15"/>
  <c r="K335" i="15"/>
  <c r="H336" i="15"/>
  <c r="K336" i="15"/>
  <c r="H337" i="15"/>
  <c r="K337" i="15"/>
  <c r="H338" i="15"/>
  <c r="K338" i="15"/>
  <c r="H339" i="15"/>
  <c r="K339" i="15"/>
  <c r="H340" i="15"/>
  <c r="K340" i="15"/>
  <c r="H341" i="15"/>
  <c r="K341" i="15"/>
  <c r="H342" i="15"/>
  <c r="K342" i="15"/>
  <c r="H343" i="15"/>
  <c r="K343" i="15"/>
  <c r="H344" i="15"/>
  <c r="K344" i="15"/>
  <c r="H345" i="15"/>
  <c r="K345" i="15"/>
  <c r="H346" i="15"/>
  <c r="K346" i="15"/>
  <c r="H347" i="15"/>
  <c r="K347" i="15"/>
  <c r="H348" i="15"/>
  <c r="K348" i="15"/>
  <c r="H349" i="15"/>
  <c r="K349" i="15"/>
  <c r="H350" i="15"/>
  <c r="K350" i="15"/>
  <c r="H351" i="15"/>
  <c r="K351" i="15"/>
  <c r="H352" i="15"/>
  <c r="K352" i="15"/>
  <c r="H353" i="15"/>
  <c r="K353" i="15"/>
  <c r="H354" i="15"/>
  <c r="K354" i="15"/>
  <c r="H355" i="15"/>
  <c r="K355" i="15"/>
  <c r="H356" i="15"/>
  <c r="K356" i="15"/>
  <c r="H357" i="15"/>
  <c r="K357" i="15"/>
  <c r="H358" i="15"/>
  <c r="K358" i="15"/>
  <c r="H359" i="15"/>
  <c r="K359" i="15"/>
  <c r="H360" i="15"/>
  <c r="K360" i="15"/>
  <c r="H361" i="15"/>
  <c r="K361" i="15"/>
  <c r="H362" i="15"/>
  <c r="K362" i="15"/>
  <c r="H363" i="15"/>
  <c r="K363" i="15"/>
  <c r="H364" i="15"/>
  <c r="K364" i="15"/>
  <c r="H365" i="15"/>
  <c r="K365" i="15"/>
  <c r="H366" i="15"/>
  <c r="K366" i="15"/>
  <c r="H367" i="15"/>
  <c r="K367" i="15"/>
  <c r="H368" i="15"/>
  <c r="K368" i="15"/>
  <c r="H369" i="15"/>
  <c r="K369" i="15"/>
  <c r="H370" i="15"/>
  <c r="K370" i="15"/>
  <c r="H371" i="15"/>
  <c r="K371" i="15"/>
  <c r="H372" i="15"/>
  <c r="K372" i="15"/>
  <c r="H373" i="15"/>
  <c r="K373" i="15"/>
  <c r="H374" i="15"/>
  <c r="K374" i="15"/>
  <c r="H375" i="15"/>
  <c r="K375" i="15"/>
  <c r="H376" i="15"/>
  <c r="K376" i="15"/>
  <c r="H377" i="15"/>
  <c r="K377" i="15"/>
  <c r="H378" i="15"/>
  <c r="K378" i="15"/>
  <c r="H379" i="15"/>
  <c r="K379" i="15"/>
  <c r="H380" i="15"/>
  <c r="K380" i="15"/>
  <c r="H381" i="15"/>
  <c r="K381" i="15"/>
  <c r="H382" i="15"/>
  <c r="K382" i="15"/>
  <c r="H383" i="15"/>
  <c r="K383" i="15"/>
  <c r="H384" i="15"/>
  <c r="K384" i="15"/>
  <c r="H385" i="15"/>
  <c r="K385" i="15"/>
  <c r="H386" i="15"/>
  <c r="K386" i="15"/>
  <c r="H387" i="15"/>
  <c r="K387" i="15"/>
  <c r="H388" i="15"/>
  <c r="K388" i="15"/>
  <c r="H389" i="15"/>
  <c r="K389" i="15"/>
  <c r="H390" i="15"/>
  <c r="K390" i="15"/>
  <c r="H391" i="15"/>
  <c r="K391" i="15"/>
  <c r="H392" i="15"/>
  <c r="K392" i="15"/>
  <c r="H393" i="15"/>
  <c r="K393" i="15"/>
  <c r="H394" i="15"/>
  <c r="K394" i="15"/>
  <c r="H395" i="15"/>
  <c r="K395" i="15"/>
  <c r="H396" i="15"/>
  <c r="K396" i="15"/>
  <c r="H397" i="15"/>
  <c r="K397" i="15"/>
  <c r="H398" i="15"/>
  <c r="K398" i="15"/>
  <c r="H399" i="15"/>
  <c r="K399" i="15"/>
  <c r="H400" i="15"/>
  <c r="K400" i="15"/>
  <c r="H401" i="15"/>
  <c r="K401" i="15"/>
  <c r="H402" i="15"/>
  <c r="K402" i="15"/>
  <c r="H403" i="15"/>
  <c r="K403" i="15"/>
  <c r="H404" i="15"/>
  <c r="K404" i="15"/>
  <c r="H405" i="15"/>
  <c r="K405" i="15"/>
  <c r="H406" i="15"/>
  <c r="K406" i="15"/>
  <c r="BB5" i="3"/>
  <c r="BC5" i="3"/>
  <c r="BD5" i="3"/>
  <c r="BE5" i="3"/>
  <c r="BF5" i="3"/>
  <c r="BA5" i="3"/>
  <c r="U4" i="9"/>
  <c r="T4" i="9"/>
  <c r="S4" i="9"/>
  <c r="R4" i="9"/>
  <c r="Q4" i="9"/>
  <c r="P4" i="9"/>
  <c r="O4" i="9"/>
  <c r="N4" i="9"/>
  <c r="M4" i="9"/>
  <c r="L4" i="9"/>
  <c r="K4" i="9"/>
  <c r="J4" i="9"/>
  <c r="BG5" i="3"/>
  <c r="BH5" i="3"/>
  <c r="BI5" i="3"/>
  <c r="BJ5" i="3"/>
  <c r="BK5" i="3"/>
  <c r="AJ5" i="3"/>
  <c r="I4" i="9"/>
  <c r="H4" i="9"/>
  <c r="G4" i="9"/>
  <c r="F4" i="9"/>
  <c r="E4" i="9"/>
  <c r="D4" i="9"/>
  <c r="T5" i="3"/>
  <c r="C4" i="9"/>
  <c r="A4" i="9"/>
  <c r="AW7" i="1"/>
  <c r="AX7" i="1"/>
  <c r="AY7" i="1"/>
  <c r="AZ7" i="1"/>
  <c r="AV7" i="1"/>
  <c r="H7" i="15"/>
  <c r="K7" i="15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I5" i="16"/>
  <c r="J5" i="16"/>
  <c r="K5" i="16"/>
  <c r="I6" i="16"/>
  <c r="J6" i="16"/>
  <c r="K6" i="16"/>
  <c r="I7" i="16"/>
  <c r="J7" i="16"/>
  <c r="K7" i="16"/>
  <c r="I8" i="16"/>
  <c r="J8" i="16"/>
  <c r="K8" i="16"/>
  <c r="I9" i="16"/>
  <c r="J9" i="16"/>
  <c r="K9" i="16"/>
  <c r="I10" i="16"/>
  <c r="J10" i="16"/>
  <c r="K10" i="16"/>
  <c r="I11" i="16"/>
  <c r="J11" i="16"/>
  <c r="K11" i="16"/>
  <c r="I12" i="16"/>
  <c r="J12" i="16"/>
  <c r="K12" i="16"/>
  <c r="I13" i="16"/>
  <c r="J13" i="16"/>
  <c r="K13" i="16"/>
  <c r="I14" i="16"/>
  <c r="J14" i="16"/>
  <c r="K14" i="16"/>
  <c r="I15" i="16"/>
  <c r="J15" i="16"/>
  <c r="K15" i="16"/>
  <c r="I16" i="16"/>
  <c r="J16" i="16"/>
  <c r="K16" i="16"/>
  <c r="I17" i="16"/>
  <c r="J17" i="16"/>
  <c r="K17" i="16"/>
  <c r="I18" i="16"/>
  <c r="J18" i="16"/>
  <c r="K18" i="16"/>
  <c r="I19" i="16"/>
  <c r="J19" i="16"/>
  <c r="K19" i="16"/>
  <c r="I20" i="16"/>
  <c r="J20" i="16"/>
  <c r="K20" i="16"/>
  <c r="I21" i="16"/>
  <c r="J21" i="16"/>
  <c r="K21" i="16"/>
  <c r="I22" i="16"/>
  <c r="J22" i="16"/>
  <c r="K22" i="16"/>
  <c r="I23" i="16"/>
  <c r="J23" i="16"/>
  <c r="K23" i="16"/>
  <c r="I24" i="16"/>
  <c r="J24" i="16"/>
  <c r="K24" i="16"/>
  <c r="I25" i="16"/>
  <c r="J25" i="16"/>
  <c r="K25" i="16"/>
  <c r="J4" i="16"/>
  <c r="K4" i="16"/>
  <c r="I4" i="16"/>
  <c r="BA8" i="1"/>
  <c r="BB8" i="1"/>
  <c r="BC8" i="1"/>
  <c r="BA9" i="1"/>
  <c r="BB9" i="1"/>
  <c r="BC9" i="1"/>
  <c r="BA10" i="1"/>
  <c r="BB10" i="1"/>
  <c r="BC10" i="1"/>
  <c r="BA11" i="1"/>
  <c r="BB11" i="1"/>
  <c r="BC11" i="1"/>
  <c r="BA12" i="1"/>
  <c r="BB12" i="1"/>
  <c r="BC12" i="1"/>
  <c r="BA13" i="1"/>
  <c r="BB13" i="1"/>
  <c r="BC13" i="1"/>
  <c r="BA14" i="1"/>
  <c r="BB14" i="1"/>
  <c r="BC14" i="1"/>
  <c r="BA15" i="1"/>
  <c r="BB15" i="1"/>
  <c r="BC15" i="1"/>
  <c r="BA16" i="1"/>
  <c r="BB16" i="1"/>
  <c r="BC16" i="1"/>
  <c r="BA17" i="1"/>
  <c r="BB17" i="1"/>
  <c r="BC17" i="1"/>
  <c r="BA18" i="1"/>
  <c r="BB18" i="1"/>
  <c r="BC18" i="1"/>
  <c r="BA19" i="1"/>
  <c r="BB19" i="1"/>
  <c r="BC19" i="1"/>
  <c r="BA20" i="1"/>
  <c r="BB20" i="1"/>
  <c r="BC20" i="1"/>
  <c r="BA21" i="1"/>
  <c r="BB21" i="1"/>
  <c r="BC21" i="1"/>
  <c r="BA22" i="1"/>
  <c r="BB22" i="1"/>
  <c r="BC22" i="1"/>
  <c r="BA23" i="1"/>
  <c r="BB23" i="1"/>
  <c r="BC23" i="1"/>
  <c r="BA24" i="1"/>
  <c r="BB24" i="1"/>
  <c r="BC24" i="1"/>
  <c r="BA25" i="1"/>
  <c r="BB25" i="1"/>
  <c r="BC25" i="1"/>
  <c r="BA26" i="1"/>
  <c r="BB26" i="1"/>
  <c r="BC26" i="1"/>
  <c r="BA27" i="1"/>
  <c r="BB27" i="1"/>
  <c r="BC27" i="1"/>
  <c r="BA28" i="1"/>
  <c r="BB28" i="1"/>
  <c r="BC28" i="1"/>
  <c r="BA29" i="1"/>
  <c r="BB29" i="1"/>
  <c r="BC29" i="1"/>
  <c r="BA30" i="1"/>
  <c r="BB30" i="1"/>
  <c r="BC30" i="1"/>
  <c r="BA31" i="1"/>
  <c r="BB31" i="1"/>
  <c r="BC31" i="1"/>
  <c r="BA32" i="1"/>
  <c r="BB32" i="1"/>
  <c r="BC32" i="1"/>
  <c r="BA33" i="1"/>
  <c r="BB33" i="1"/>
  <c r="BC33" i="1"/>
  <c r="BA34" i="1"/>
  <c r="BB34" i="1"/>
  <c r="BC34" i="1"/>
  <c r="BA35" i="1"/>
  <c r="BB35" i="1"/>
  <c r="BC35" i="1"/>
  <c r="BA36" i="1"/>
  <c r="BB36" i="1"/>
  <c r="BC36" i="1"/>
  <c r="BA37" i="1"/>
  <c r="BB37" i="1"/>
  <c r="BC37" i="1"/>
  <c r="BA38" i="1"/>
  <c r="BB38" i="1"/>
  <c r="BC38" i="1"/>
  <c r="BA39" i="1"/>
  <c r="BB39" i="1"/>
  <c r="BC39" i="1"/>
  <c r="BA40" i="1"/>
  <c r="BB40" i="1"/>
  <c r="BC40" i="1"/>
  <c r="BA41" i="1"/>
  <c r="BB41" i="1"/>
  <c r="BC41" i="1"/>
  <c r="BA42" i="1"/>
  <c r="BB42" i="1"/>
  <c r="BC42" i="1"/>
  <c r="BA43" i="1"/>
  <c r="BB43" i="1"/>
  <c r="BC43" i="1"/>
  <c r="BA44" i="1"/>
  <c r="BB44" i="1"/>
  <c r="BC44" i="1"/>
  <c r="BA45" i="1"/>
  <c r="BB45" i="1"/>
  <c r="BC45" i="1"/>
  <c r="BA46" i="1"/>
  <c r="BB46" i="1"/>
  <c r="BC46" i="1"/>
  <c r="BA47" i="1"/>
  <c r="BB47" i="1"/>
  <c r="BC47" i="1"/>
  <c r="BA48" i="1"/>
  <c r="BB48" i="1"/>
  <c r="BC48" i="1"/>
  <c r="BA49" i="1"/>
  <c r="BB49" i="1"/>
  <c r="BC49" i="1"/>
  <c r="BA50" i="1"/>
  <c r="BB50" i="1"/>
  <c r="BC50" i="1"/>
  <c r="BA51" i="1"/>
  <c r="BB51" i="1"/>
  <c r="BC51" i="1"/>
  <c r="BA52" i="1"/>
  <c r="BB52" i="1"/>
  <c r="BC52" i="1"/>
  <c r="BA53" i="1"/>
  <c r="BB53" i="1"/>
  <c r="BC53" i="1"/>
  <c r="BA54" i="1"/>
  <c r="BB54" i="1"/>
  <c r="BC54" i="1"/>
  <c r="BA55" i="1"/>
  <c r="BB55" i="1"/>
  <c r="BC55" i="1"/>
  <c r="BA56" i="1"/>
  <c r="BB56" i="1"/>
  <c r="BC56" i="1"/>
  <c r="BA57" i="1"/>
  <c r="BB57" i="1"/>
  <c r="BC57" i="1"/>
  <c r="BA58" i="1"/>
  <c r="BB58" i="1"/>
  <c r="BC58" i="1"/>
  <c r="BA59" i="1"/>
  <c r="BB59" i="1"/>
  <c r="BC59" i="1"/>
  <c r="BA60" i="1"/>
  <c r="BB60" i="1"/>
  <c r="BC60" i="1"/>
  <c r="BA61" i="1"/>
  <c r="BB61" i="1"/>
  <c r="BC61" i="1"/>
  <c r="BA62" i="1"/>
  <c r="BB62" i="1"/>
  <c r="BC62" i="1"/>
  <c r="BA63" i="1"/>
  <c r="BB63" i="1"/>
  <c r="BC63" i="1"/>
  <c r="BA64" i="1"/>
  <c r="BB64" i="1"/>
  <c r="BC64" i="1"/>
  <c r="BA65" i="1"/>
  <c r="BB65" i="1"/>
  <c r="BC65" i="1"/>
  <c r="BA66" i="1"/>
  <c r="BB66" i="1"/>
  <c r="BC66" i="1"/>
  <c r="BA67" i="1"/>
  <c r="BB67" i="1"/>
  <c r="BC67" i="1"/>
  <c r="BA68" i="1"/>
  <c r="BB68" i="1"/>
  <c r="BC68" i="1"/>
  <c r="BA69" i="1"/>
  <c r="BB69" i="1"/>
  <c r="BC69" i="1"/>
  <c r="BA70" i="1"/>
  <c r="BB70" i="1"/>
  <c r="BC70" i="1"/>
  <c r="BA71" i="1"/>
  <c r="BB71" i="1"/>
  <c r="BC71" i="1"/>
  <c r="BA72" i="1"/>
  <c r="BB72" i="1"/>
  <c r="BC72" i="1"/>
  <c r="BA73" i="1"/>
  <c r="BB73" i="1"/>
  <c r="BC73" i="1"/>
  <c r="BA74" i="1"/>
  <c r="BB74" i="1"/>
  <c r="BC74" i="1"/>
  <c r="BA75" i="1"/>
  <c r="BB75" i="1"/>
  <c r="BC75" i="1"/>
  <c r="BA76" i="1"/>
  <c r="BB76" i="1"/>
  <c r="BC76" i="1"/>
  <c r="BA77" i="1"/>
  <c r="BB77" i="1"/>
  <c r="BC77" i="1"/>
  <c r="BA78" i="1"/>
  <c r="BB78" i="1"/>
  <c r="BC78" i="1"/>
  <c r="BA79" i="1"/>
  <c r="BB79" i="1"/>
  <c r="BC79" i="1"/>
  <c r="BA80" i="1"/>
  <c r="BB80" i="1"/>
  <c r="BC80" i="1"/>
  <c r="BA81" i="1"/>
  <c r="BB81" i="1"/>
  <c r="BC81" i="1"/>
  <c r="BA82" i="1"/>
  <c r="BB82" i="1"/>
  <c r="BC82" i="1"/>
  <c r="BA83" i="1"/>
  <c r="BB83" i="1"/>
  <c r="BC83" i="1"/>
  <c r="BA84" i="1"/>
  <c r="BB84" i="1"/>
  <c r="BC84" i="1"/>
  <c r="BA85" i="1"/>
  <c r="BB85" i="1"/>
  <c r="BC85" i="1"/>
  <c r="BA86" i="1"/>
  <c r="BB86" i="1"/>
  <c r="BC86" i="1"/>
  <c r="BA87" i="1"/>
  <c r="BB87" i="1"/>
  <c r="BC87" i="1"/>
  <c r="BA88" i="1"/>
  <c r="BB88" i="1"/>
  <c r="BC88" i="1"/>
  <c r="BA89" i="1"/>
  <c r="BB89" i="1"/>
  <c r="BC89" i="1"/>
  <c r="BA90" i="1"/>
  <c r="BB90" i="1"/>
  <c r="BC90" i="1"/>
  <c r="BA91" i="1"/>
  <c r="BB91" i="1"/>
  <c r="BC91" i="1"/>
  <c r="BA92" i="1"/>
  <c r="BB92" i="1"/>
  <c r="BC92" i="1"/>
  <c r="BA93" i="1"/>
  <c r="BB93" i="1"/>
  <c r="BC93" i="1"/>
  <c r="BA94" i="1"/>
  <c r="BB94" i="1"/>
  <c r="BC94" i="1"/>
  <c r="BA95" i="1"/>
  <c r="BB95" i="1"/>
  <c r="BC95" i="1"/>
  <c r="BA96" i="1"/>
  <c r="BB96" i="1"/>
  <c r="BC96" i="1"/>
  <c r="BA97" i="1"/>
  <c r="BB97" i="1"/>
  <c r="BC97" i="1"/>
  <c r="BA98" i="1"/>
  <c r="BB98" i="1"/>
  <c r="BC98" i="1"/>
  <c r="BA99" i="1"/>
  <c r="BB99" i="1"/>
  <c r="BC99" i="1"/>
  <c r="BA100" i="1"/>
  <c r="BB100" i="1"/>
  <c r="BC100" i="1"/>
  <c r="BA101" i="1"/>
  <c r="BB101" i="1"/>
  <c r="BC101" i="1"/>
  <c r="BA102" i="1"/>
  <c r="BB102" i="1"/>
  <c r="BC102" i="1"/>
  <c r="BA103" i="1"/>
  <c r="BB103" i="1"/>
  <c r="BC103" i="1"/>
  <c r="BA104" i="1"/>
  <c r="BB104" i="1"/>
  <c r="BC104" i="1"/>
  <c r="BA105" i="1"/>
  <c r="BB105" i="1"/>
  <c r="BC105" i="1"/>
  <c r="BA106" i="1"/>
  <c r="BB106" i="1"/>
  <c r="BC106" i="1"/>
  <c r="BA7" i="1"/>
  <c r="BB7" i="1"/>
  <c r="BC7" i="1"/>
  <c r="X6" i="2"/>
  <c r="W6" i="2"/>
  <c r="V6" i="2"/>
  <c r="U6" i="2"/>
  <c r="T6" i="2"/>
  <c r="K6" i="2"/>
  <c r="Y7" i="1"/>
  <c r="U7" i="1"/>
  <c r="AQ7" i="1"/>
  <c r="AR7" i="1"/>
  <c r="AS7" i="1"/>
  <c r="AT7" i="1"/>
  <c r="AU7" i="1"/>
  <c r="T7" i="1"/>
  <c r="U48" i="17"/>
  <c r="U49" i="17"/>
  <c r="U50" i="17"/>
  <c r="U51" i="17"/>
  <c r="U52" i="17"/>
  <c r="U53" i="17"/>
  <c r="U54" i="17"/>
  <c r="U55" i="17"/>
  <c r="U56" i="17"/>
  <c r="U57" i="17"/>
  <c r="U58" i="17"/>
  <c r="U59" i="17"/>
  <c r="U60" i="17"/>
  <c r="U61" i="17"/>
  <c r="U62" i="17"/>
  <c r="U63" i="17"/>
  <c r="U64" i="17"/>
  <c r="U65" i="17"/>
  <c r="U66" i="17"/>
  <c r="U47" i="17"/>
  <c r="U26" i="17"/>
  <c r="U27" i="17"/>
  <c r="U28" i="17"/>
  <c r="U29" i="17"/>
  <c r="U30" i="17"/>
  <c r="U31" i="17"/>
  <c r="U32" i="17"/>
  <c r="U33" i="17"/>
  <c r="U34" i="17"/>
  <c r="U35" i="17"/>
  <c r="U36" i="17"/>
  <c r="U37" i="17"/>
  <c r="U38" i="17"/>
  <c r="U39" i="17"/>
  <c r="U40" i="17"/>
  <c r="U41" i="17"/>
  <c r="U42" i="17"/>
  <c r="U43" i="17"/>
  <c r="U44" i="17"/>
  <c r="U25" i="17"/>
  <c r="U4" i="17"/>
  <c r="U5" i="17"/>
  <c r="U6" i="17"/>
  <c r="U7" i="17"/>
  <c r="U8" i="17"/>
  <c r="U9" i="17"/>
  <c r="U10" i="17"/>
  <c r="U11" i="17"/>
  <c r="U12" i="17"/>
  <c r="U13" i="17"/>
  <c r="U14" i="17"/>
  <c r="U15" i="17"/>
  <c r="U16" i="17"/>
  <c r="U17" i="17"/>
  <c r="U18" i="17"/>
  <c r="U19" i="17"/>
  <c r="U20" i="17"/>
  <c r="U21" i="17"/>
  <c r="U22" i="17"/>
  <c r="U3" i="17"/>
  <c r="AL3" i="17"/>
  <c r="AL6" i="17"/>
  <c r="F5" i="16"/>
  <c r="G5" i="16"/>
  <c r="H5" i="16"/>
  <c r="L5" i="16"/>
  <c r="F6" i="16"/>
  <c r="G6" i="16"/>
  <c r="H6" i="16"/>
  <c r="L6" i="16"/>
  <c r="F7" i="16"/>
  <c r="G7" i="16"/>
  <c r="H7" i="16"/>
  <c r="L7" i="16"/>
  <c r="F8" i="16"/>
  <c r="G8" i="16"/>
  <c r="H8" i="16"/>
  <c r="L8" i="16"/>
  <c r="F9" i="16"/>
  <c r="G9" i="16"/>
  <c r="H9" i="16"/>
  <c r="L9" i="16"/>
  <c r="F10" i="16"/>
  <c r="G10" i="16"/>
  <c r="H10" i="16"/>
  <c r="L10" i="16"/>
  <c r="F11" i="16"/>
  <c r="G11" i="16"/>
  <c r="H11" i="16"/>
  <c r="L11" i="16"/>
  <c r="F12" i="16"/>
  <c r="G12" i="16"/>
  <c r="H12" i="16"/>
  <c r="L12" i="16"/>
  <c r="F13" i="16"/>
  <c r="G13" i="16"/>
  <c r="H13" i="16"/>
  <c r="L13" i="16"/>
  <c r="F14" i="16"/>
  <c r="G14" i="16"/>
  <c r="H14" i="16"/>
  <c r="L14" i="16"/>
  <c r="F15" i="16"/>
  <c r="G15" i="16"/>
  <c r="H15" i="16"/>
  <c r="L15" i="16"/>
  <c r="F16" i="16"/>
  <c r="G16" i="16"/>
  <c r="H16" i="16"/>
  <c r="L16" i="16"/>
  <c r="F17" i="16"/>
  <c r="G17" i="16"/>
  <c r="H17" i="16"/>
  <c r="L17" i="16"/>
  <c r="F18" i="16"/>
  <c r="G18" i="16"/>
  <c r="H18" i="16"/>
  <c r="L18" i="16"/>
  <c r="F19" i="16"/>
  <c r="G19" i="16"/>
  <c r="H19" i="16"/>
  <c r="L19" i="16"/>
  <c r="F20" i="16"/>
  <c r="G20" i="16"/>
  <c r="H20" i="16"/>
  <c r="L20" i="16"/>
  <c r="F21" i="16"/>
  <c r="G21" i="16"/>
  <c r="H21" i="16"/>
  <c r="L21" i="16"/>
  <c r="F22" i="16"/>
  <c r="G22" i="16"/>
  <c r="H22" i="16"/>
  <c r="L22" i="16"/>
  <c r="F23" i="16"/>
  <c r="G23" i="16"/>
  <c r="H23" i="16"/>
  <c r="L23" i="16"/>
  <c r="F24" i="16"/>
  <c r="G24" i="16"/>
  <c r="H24" i="16"/>
  <c r="L24" i="16"/>
  <c r="F25" i="16"/>
  <c r="G25" i="16"/>
  <c r="H25" i="16"/>
  <c r="L25" i="16"/>
  <c r="F4" i="16"/>
  <c r="G4" i="16"/>
  <c r="H4" i="16"/>
  <c r="L4" i="16"/>
  <c r="A3" i="12"/>
  <c r="B3" i="12"/>
  <c r="C3" i="12"/>
  <c r="D3" i="12"/>
  <c r="E3" i="12"/>
  <c r="F3" i="12"/>
  <c r="G3" i="12"/>
  <c r="H3" i="12"/>
  <c r="A4" i="12"/>
  <c r="B4" i="12"/>
  <c r="C4" i="12"/>
  <c r="D4" i="12"/>
  <c r="E4" i="12"/>
  <c r="F4" i="12"/>
  <c r="G4" i="12"/>
  <c r="H4" i="12"/>
  <c r="B2" i="12"/>
  <c r="C2" i="12"/>
  <c r="D2" i="12"/>
  <c r="E2" i="12"/>
  <c r="F2" i="12"/>
  <c r="G2" i="12"/>
  <c r="H2" i="12"/>
  <c r="A2" i="12"/>
  <c r="D4" i="8"/>
  <c r="B4" i="8"/>
  <c r="C4" i="8"/>
  <c r="E4" i="8"/>
  <c r="A4" i="8"/>
  <c r="A4" i="7"/>
  <c r="S4" i="7"/>
  <c r="T4" i="7"/>
  <c r="U4" i="7"/>
  <c r="V4" i="7"/>
  <c r="W4" i="7"/>
  <c r="O4" i="7"/>
  <c r="N4" i="7"/>
  <c r="K4" i="7"/>
  <c r="L4" i="7"/>
  <c r="M4" i="7"/>
  <c r="J4" i="7"/>
  <c r="I4" i="7"/>
  <c r="H4" i="7"/>
  <c r="G4" i="7"/>
  <c r="F4" i="7"/>
  <c r="E4" i="7"/>
  <c r="D4" i="7"/>
  <c r="C4" i="7"/>
  <c r="B4" i="7"/>
</calcChain>
</file>

<file path=xl/comments1.xml><?xml version="1.0" encoding="utf-8"?>
<comments xmlns="http://schemas.openxmlformats.org/spreadsheetml/2006/main">
  <authors>
    <author>13288686527</author>
  </authors>
  <commentList>
    <comment ref="Z3" authorId="0">
      <text>
        <r>
          <rPr>
            <b/>
            <sz val="11"/>
            <color indexed="81"/>
            <rFont val="ＭＳ Ｐゴシック"/>
            <charset val="128"/>
          </rPr>
          <t>1单体
2全体</t>
        </r>
      </text>
    </comment>
  </commentList>
</comments>
</file>

<file path=xl/comments2.xml><?xml version="1.0" encoding="utf-8"?>
<comments xmlns="http://schemas.openxmlformats.org/spreadsheetml/2006/main">
  <authors>
    <author>13288686527</author>
  </authors>
  <commentList>
    <comment ref="J4" authorId="0">
      <text>
        <r>
          <rPr>
            <sz val="11"/>
            <color indexed="81"/>
            <rFont val="ＭＳ Ｐゴシック"/>
            <charset val="128"/>
          </rPr>
          <t xml:space="preserve">1：敌方
2：己方
</t>
        </r>
      </text>
    </comment>
    <comment ref="K4" authorId="0">
      <text>
        <r>
          <rPr>
            <b/>
            <sz val="11"/>
            <color indexed="81"/>
            <rFont val="ＭＳ Ｐゴシック"/>
            <charset val="128"/>
          </rPr>
          <t>1:普通,2:后排,3:自由,4:自已</t>
        </r>
        <r>
          <rPr>
            <sz val="11"/>
            <color indexed="81"/>
            <rFont val="ＭＳ Ｐゴシック"/>
            <charset val="128"/>
          </rPr>
          <t xml:space="preserve">
</t>
        </r>
      </text>
    </comment>
    <comment ref="L4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
单体穿透发散十字贯穿横扫范围随机全体</t>
        </r>
      </text>
    </comment>
    <comment ref="M4" authorId="0">
      <text>
        <r>
          <rPr>
            <sz val="11"/>
            <color indexed="81"/>
            <rFont val="ＭＳ Ｐゴシック"/>
            <charset val="128"/>
          </rPr>
          <t xml:space="preserve">必中：2
不填：1计算命中
</t>
        </r>
      </text>
    </comment>
  </commentList>
</comments>
</file>

<file path=xl/comments3.xml><?xml version="1.0" encoding="utf-8"?>
<comments xmlns="http://schemas.openxmlformats.org/spreadsheetml/2006/main">
  <authors>
    <author>13288686527</author>
  </authors>
  <commentList>
    <comment ref="G8" authorId="0">
      <text>
        <r>
          <rPr>
            <sz val="11"/>
            <color indexed="81"/>
            <rFont val="ＭＳ Ｐゴシック"/>
            <charset val="128"/>
          </rPr>
          <t xml:space="preserve">1：敌方
2：己方
</t>
        </r>
      </text>
    </comment>
    <comment ref="H8" authorId="0">
      <text>
        <r>
          <rPr>
            <b/>
            <sz val="11"/>
            <color indexed="81"/>
            <rFont val="ＭＳ Ｐゴシック"/>
            <charset val="128"/>
          </rPr>
          <t>1:普通,2:后排,3:自由,4:自已</t>
        </r>
        <r>
          <rPr>
            <sz val="11"/>
            <color indexed="81"/>
            <rFont val="ＭＳ Ｐゴシック"/>
            <charset val="128"/>
          </rPr>
          <t xml:space="preserve">
</t>
        </r>
      </text>
    </comment>
    <comment ref="I8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
单体穿透发散十字贯穿横扫范围随机全体</t>
        </r>
      </text>
    </comment>
    <comment ref="J8" authorId="0">
      <text>
        <r>
          <rPr>
            <sz val="11"/>
            <color indexed="81"/>
            <rFont val="ＭＳ Ｐゴシック"/>
            <charset val="128"/>
          </rPr>
          <t xml:space="preserve">必中：2
不填：1计算命中
</t>
        </r>
      </text>
    </comment>
    <comment ref="N10" authorId="0">
      <text>
        <r>
          <rPr>
            <sz val="11"/>
            <color indexed="81"/>
            <rFont val="ＭＳ Ｐゴシック"/>
            <charset val="128"/>
          </rPr>
          <t xml:space="preserve">1,目标单体特效。
2，目标数特效、
3.中间单特效
</t>
        </r>
      </text>
    </comment>
  </commentList>
</comments>
</file>

<file path=xl/comments4.xml><?xml version="1.0" encoding="utf-8"?>
<comments xmlns="http://schemas.openxmlformats.org/spreadsheetml/2006/main">
  <authors>
    <author>13288686527</author>
  </authors>
  <commentList>
    <comment ref="J3" authorId="0">
      <text>
        <r>
          <rPr>
            <b/>
            <sz val="11"/>
            <color indexed="81"/>
            <rFont val="ＭＳ Ｐゴシック"/>
            <charset val="128"/>
          </rPr>
          <t>1:战斗开始,2:攻击前,3:攻击后,4:受伤前,5:受伤后</t>
        </r>
      </text>
    </comment>
    <comment ref="M3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</t>
        </r>
      </text>
    </comment>
  </commentList>
</comments>
</file>

<file path=xl/comments5.xml><?xml version="1.0" encoding="utf-8"?>
<comments xmlns="http://schemas.openxmlformats.org/spreadsheetml/2006/main">
  <authors>
    <author>13288686527</author>
  </authors>
  <commentList>
    <comment ref="U2" authorId="0">
      <text>
        <r>
          <rPr>
            <b/>
            <sz val="11"/>
            <color indexed="81"/>
            <rFont val="ＭＳ Ｐゴシック"/>
            <charset val="128"/>
          </rPr>
          <t>1:即时,2:回合结束,3:攻击前,4:攻击后，5受伤前,6受伤后，7:死亡,8:血量</t>
        </r>
      </text>
    </comment>
    <comment ref="N4" authorId="0">
      <text>
        <r>
          <rPr>
            <sz val="11"/>
            <color indexed="81"/>
            <rFont val="ＭＳ Ｐゴシック"/>
            <charset val="128"/>
          </rPr>
          <t xml:space="preserve">自己
敌方
己方随机
敌方随机
施加者
</t>
        </r>
      </text>
    </comment>
    <comment ref="Z4" authorId="0">
      <text>
        <r>
          <rPr>
            <b/>
            <sz val="11"/>
            <color indexed="81"/>
            <rFont val="ＭＳ Ｐゴシック"/>
            <charset val="128"/>
          </rPr>
          <t xml:space="preserve">力量
体力
敏捷
攻击
防御
血量
速度
聚怒气
初始怒气
回怒气
命中率
回避率
格挡率
反击率
连击率
暴击率
爆伤率
破甲率
免伤率
</t>
        </r>
      </text>
    </comment>
  </commentList>
</comments>
</file>

<file path=xl/sharedStrings.xml><?xml version="1.0" encoding="utf-8"?>
<sst xmlns="http://schemas.openxmlformats.org/spreadsheetml/2006/main" count="14314" uniqueCount="1473">
  <si>
    <t>(SkillMaster)</t>
  </si>
  <si>
    <t>动画</t>
    <rPh sb="0" eb="1">
      <t>dong'h</t>
    </rPh>
    <phoneticPr fontId="2" type="noConversion"/>
  </si>
  <si>
    <t>ID</t>
  </si>
  <si>
    <t>名称</t>
  </si>
  <si>
    <t>说明</t>
  </si>
  <si>
    <t>目标类型</t>
  </si>
  <si>
    <t>目标选位限制</t>
  </si>
  <si>
    <t>范围</t>
  </si>
  <si>
    <t>命中</t>
  </si>
  <si>
    <t>范围主目标伤害率</t>
  </si>
  <si>
    <t>范围次目标伤害率</t>
  </si>
  <si>
    <t>效果名</t>
  </si>
  <si>
    <t>效果范围</t>
  </si>
  <si>
    <t>效果是否命中才出现</t>
  </si>
  <si>
    <t>是否震屏</t>
  </si>
  <si>
    <t>命中后添加技能状态</t>
  </si>
  <si>
    <t>伤害后添加技能状态</t>
  </si>
  <si>
    <t>技能图标</t>
  </si>
  <si>
    <t>技能攻击音效</t>
  </si>
  <si>
    <t>技能命中音效</t>
  </si>
  <si>
    <t>怒气</t>
  </si>
  <si>
    <t>技能攻击力系数</t>
  </si>
  <si>
    <t>技能额外攻击力</t>
  </si>
  <si>
    <t>技能真实伤害攻击系数</t>
  </si>
  <si>
    <t>技能额外真实伤害</t>
  </si>
  <si>
    <t>int</t>
  </si>
  <si>
    <t>str</t>
  </si>
  <si>
    <t>id</t>
  </si>
  <si>
    <t>角色</t>
    <rPh sb="0" eb="1">
      <t>jiao's</t>
    </rPh>
    <phoneticPr fontId="2" type="noConversion"/>
  </si>
  <si>
    <t>技能位置</t>
    <rPh sb="0" eb="1">
      <t>ji'neng</t>
    </rPh>
    <rPh sb="2" eb="3">
      <t>wei'z</t>
    </rPh>
    <phoneticPr fontId="2" type="noConversion"/>
  </si>
  <si>
    <t>name</t>
  </si>
  <si>
    <t>info</t>
  </si>
  <si>
    <t>target</t>
  </si>
  <si>
    <t>choose</t>
  </si>
  <si>
    <t>range</t>
  </si>
  <si>
    <t>hit</t>
  </si>
  <si>
    <t>rHurt1</t>
  </si>
  <si>
    <t>rHurt2</t>
  </si>
  <si>
    <t>effect</t>
  </si>
  <si>
    <t>effectRG</t>
  </si>
  <si>
    <t>effectDIS</t>
  </si>
  <si>
    <t>shock</t>
  </si>
  <si>
    <t>addStatusHit</t>
  </si>
  <si>
    <t>addStatusHurt</t>
  </si>
  <si>
    <t>icon</t>
  </si>
  <si>
    <t>AtkSound</t>
  </si>
  <si>
    <t>HitSound</t>
  </si>
  <si>
    <t>mp</t>
  </si>
  <si>
    <t>ATK_p</t>
  </si>
  <si>
    <t>ATK</t>
  </si>
  <si>
    <t>Hurt_p</t>
  </si>
  <si>
    <t>Hurt</t>
  </si>
  <si>
    <t>触发</t>
  </si>
  <si>
    <t>添加技能状态</t>
  </si>
  <si>
    <t>active</t>
  </si>
  <si>
    <t>addStatus</t>
  </si>
  <si>
    <t>血量</t>
  </si>
  <si>
    <t>血量百分比</t>
  </si>
  <si>
    <t>怒气百分比</t>
  </si>
  <si>
    <t>属性</t>
  </si>
  <si>
    <t>是否不能攻击</t>
  </si>
  <si>
    <t>是否混乱</t>
  </si>
  <si>
    <t>是否免去减血</t>
  </si>
  <si>
    <t>是否免去限制</t>
  </si>
  <si>
    <t>伤害百分多</t>
  </si>
  <si>
    <t>次数</t>
  </si>
  <si>
    <t>回合数</t>
  </si>
  <si>
    <t>相同ID能不能同时存在</t>
  </si>
  <si>
    <t>施加者处理</t>
  </si>
  <si>
    <t>hp</t>
  </si>
  <si>
    <t>hp_p</t>
  </si>
  <si>
    <t>mp_p</t>
  </si>
  <si>
    <t>value</t>
  </si>
  <si>
    <t>isNotAtk</t>
  </si>
  <si>
    <t>isChaos</t>
  </si>
  <si>
    <t>isFreeCutHp</t>
  </si>
  <si>
    <t>isFreeNotAtk</t>
  </si>
  <si>
    <t>isFreeChaos</t>
  </si>
  <si>
    <t>hp_hurt1_p</t>
  </si>
  <si>
    <t>hp_hurt2_p</t>
  </si>
  <si>
    <t>count</t>
  </si>
  <si>
    <t>round</t>
  </si>
  <si>
    <t>reNew</t>
  </si>
  <si>
    <t>author</t>
  </si>
  <si>
    <t>技能1</t>
  </si>
  <si>
    <t>技能2</t>
  </si>
  <si>
    <t>技能3</t>
  </si>
  <si>
    <t>skill1</t>
  </si>
  <si>
    <t>skill2</t>
  </si>
  <si>
    <t>skill3</t>
  </si>
  <si>
    <t>技能Id</t>
  </si>
  <si>
    <t>角色等级</t>
  </si>
  <si>
    <t>消耗</t>
  </si>
  <si>
    <t>消耗金币</t>
  </si>
  <si>
    <t>消耗元宝</t>
  </si>
  <si>
    <t>消耗绑定元宝</t>
  </si>
  <si>
    <t>skid</t>
  </si>
  <si>
    <t>role_lv</t>
  </si>
  <si>
    <t>cost</t>
  </si>
  <si>
    <t>coin1</t>
  </si>
  <si>
    <t>coin2</t>
  </si>
  <si>
    <t>coin3</t>
  </si>
  <si>
    <t>普通</t>
    <rPh sb="0" eb="1">
      <t>pu't</t>
    </rPh>
    <phoneticPr fontId="1" type="noConversion"/>
  </si>
  <si>
    <t>后排</t>
    <rPh sb="0" eb="1">
      <t>hou'p</t>
    </rPh>
    <phoneticPr fontId="1" type="noConversion"/>
  </si>
  <si>
    <t>自由</t>
    <rPh sb="0" eb="1">
      <t>zi'you</t>
    </rPh>
    <phoneticPr fontId="1" type="noConversion"/>
  </si>
  <si>
    <t>自己</t>
    <rPh sb="0" eb="1">
      <t>zi'j</t>
    </rPh>
    <phoneticPr fontId="1" type="noConversion"/>
  </si>
  <si>
    <t>单体</t>
    <rPh sb="0" eb="1">
      <t>dan't</t>
    </rPh>
    <phoneticPr fontId="1" type="noConversion"/>
  </si>
  <si>
    <t>随机</t>
    <rPh sb="0" eb="1">
      <t>sui'j</t>
    </rPh>
    <phoneticPr fontId="1" type="noConversion"/>
  </si>
  <si>
    <t>全体</t>
    <rPh sb="0" eb="1">
      <t>quan't</t>
    </rPh>
    <phoneticPr fontId="1" type="noConversion"/>
  </si>
  <si>
    <t>穿透</t>
    <rPh sb="0" eb="1">
      <t>chuan't</t>
    </rPh>
    <phoneticPr fontId="1" type="noConversion"/>
  </si>
  <si>
    <t>发散</t>
    <rPh sb="0" eb="1">
      <t>fa</t>
    </rPh>
    <rPh sb="1" eb="2">
      <t>san</t>
    </rPh>
    <phoneticPr fontId="1" type="noConversion"/>
  </si>
  <si>
    <t>十字</t>
    <rPh sb="0" eb="1">
      <t>shi'zi</t>
    </rPh>
    <phoneticPr fontId="1" type="noConversion"/>
  </si>
  <si>
    <t>贯穿</t>
    <rPh sb="0" eb="1">
      <t>guan'cuan</t>
    </rPh>
    <phoneticPr fontId="1" type="noConversion"/>
  </si>
  <si>
    <t>横扫</t>
    <rPh sb="0" eb="1">
      <t>heng's</t>
    </rPh>
    <phoneticPr fontId="1" type="noConversion"/>
  </si>
  <si>
    <t>范围</t>
    <rPh sb="0" eb="1">
      <t>fan'w</t>
    </rPh>
    <phoneticPr fontId="1" type="noConversion"/>
  </si>
  <si>
    <t>必中</t>
    <rPh sb="0" eb="1">
      <t>bi'zhong</t>
    </rPh>
    <phoneticPr fontId="1" type="noConversion"/>
  </si>
  <si>
    <t>怒气消耗</t>
    <rPh sb="2" eb="3">
      <t>xiao'h</t>
    </rPh>
    <phoneticPr fontId="1" type="noConversion"/>
  </si>
  <si>
    <t>命中后</t>
    <rPh sb="0" eb="1">
      <t>ming'z</t>
    </rPh>
    <rPh sb="2" eb="3">
      <t>hou</t>
    </rPh>
    <phoneticPr fontId="1" type="noConversion"/>
  </si>
  <si>
    <t>伤害后</t>
    <rPh sb="0" eb="1">
      <t>shang'h</t>
    </rPh>
    <rPh sb="2" eb="3">
      <t>hou</t>
    </rPh>
    <phoneticPr fontId="1" type="noConversion"/>
  </si>
  <si>
    <t>目标类型</t>
    <rPh sb="0" eb="1">
      <t>mu'b</t>
    </rPh>
    <rPh sb="2" eb="3">
      <t>lei'x</t>
    </rPh>
    <phoneticPr fontId="1" type="noConversion"/>
  </si>
  <si>
    <t>buff命中概率</t>
    <rPh sb="4" eb="5">
      <t>ming'z</t>
    </rPh>
    <rPh sb="6" eb="7">
      <t>gai'l</t>
    </rPh>
    <phoneticPr fontId="1" type="noConversion"/>
  </si>
  <si>
    <t>己方随机</t>
    <rPh sb="0" eb="1">
      <t>ji'f</t>
    </rPh>
    <rPh sb="2" eb="3">
      <t>sui'j</t>
    </rPh>
    <phoneticPr fontId="1" type="noConversion"/>
  </si>
  <si>
    <t>施加者</t>
    <rPh sb="0" eb="1">
      <t>shi'jia</t>
    </rPh>
    <rPh sb="2" eb="3">
      <t>zhe</t>
    </rPh>
    <phoneticPr fontId="1" type="noConversion"/>
  </si>
  <si>
    <t>随机人数</t>
    <rPh sb="0" eb="1">
      <t>sui'j</t>
    </rPh>
    <rPh sb="2" eb="3">
      <t>ren'shu</t>
    </rPh>
    <phoneticPr fontId="1" type="noConversion"/>
  </si>
  <si>
    <t>技能状态目标类型</t>
    <rPh sb="0" eb="1">
      <t>ji'neng</t>
    </rPh>
    <rPh sb="2" eb="3">
      <t>zhuang't</t>
    </rPh>
    <rPh sb="4" eb="5">
      <t>mu'b</t>
    </rPh>
    <rPh sb="6" eb="7">
      <t>lei'x</t>
    </rPh>
    <phoneticPr fontId="1" type="noConversion"/>
  </si>
  <si>
    <t>buff输出</t>
    <phoneticPr fontId="1" type="noConversion"/>
  </si>
  <si>
    <t>等级</t>
    <rPh sb="0" eb="1">
      <t>deng'j</t>
    </rPh>
    <phoneticPr fontId="1" type="noConversion"/>
  </si>
  <si>
    <t>主动技能1</t>
    <rPh sb="0" eb="1">
      <t>zhu'd</t>
    </rPh>
    <rPh sb="2" eb="3">
      <t>ji'neng</t>
    </rPh>
    <phoneticPr fontId="1" type="noConversion"/>
  </si>
  <si>
    <t>主动技能2</t>
    <rPh sb="0" eb="1">
      <t>zhu'd</t>
    </rPh>
    <rPh sb="2" eb="3">
      <t>ji'neng</t>
    </rPh>
    <phoneticPr fontId="1" type="noConversion"/>
  </si>
  <si>
    <t>buff2</t>
  </si>
  <si>
    <t>敌方随机</t>
    <rPh sb="0" eb="1">
      <t>di'f</t>
    </rPh>
    <rPh sb="2" eb="3">
      <t>sui'j</t>
    </rPh>
    <phoneticPr fontId="1" type="noConversion"/>
  </si>
  <si>
    <t>敌方</t>
    <rPh sb="0" eb="1">
      <t>di'f</t>
    </rPh>
    <phoneticPr fontId="1" type="noConversion"/>
  </si>
  <si>
    <t>等级</t>
    <rPh sb="0" eb="1">
      <t>deng'j</t>
    </rPh>
    <phoneticPr fontId="2" type="noConversion"/>
  </si>
  <si>
    <t>buff1</t>
    <phoneticPr fontId="1" type="noConversion"/>
  </si>
  <si>
    <t>buff3</t>
  </si>
  <si>
    <t>buff4</t>
  </si>
  <si>
    <t>buff5</t>
  </si>
  <si>
    <t>即时</t>
    <rPh sb="0" eb="1">
      <t>ji'shi</t>
    </rPh>
    <phoneticPr fontId="1" type="noConversion"/>
  </si>
  <si>
    <t>回合结束</t>
    <rPh sb="0" eb="1">
      <t>hui'h</t>
    </rPh>
    <rPh sb="2" eb="3">
      <t>jie'shu</t>
    </rPh>
    <phoneticPr fontId="1" type="noConversion"/>
  </si>
  <si>
    <t>触发时间点</t>
    <rPh sb="2" eb="3">
      <t>shi'j</t>
    </rPh>
    <rPh sb="4" eb="5">
      <t>dian</t>
    </rPh>
    <phoneticPr fontId="1" type="noConversion"/>
  </si>
  <si>
    <t>死亡</t>
    <rPh sb="0" eb="1">
      <t>si'w</t>
    </rPh>
    <phoneticPr fontId="1" type="noConversion"/>
  </si>
  <si>
    <t>血量</t>
    <rPh sb="0" eb="1">
      <t>xue'l</t>
    </rPh>
    <phoneticPr fontId="1" type="noConversion"/>
  </si>
  <si>
    <t>触发buff1</t>
    <rPh sb="0" eb="1">
      <t>chu'f</t>
    </rPh>
    <phoneticPr fontId="1" type="noConversion"/>
  </si>
  <si>
    <t>触发buff2</t>
    <rPh sb="0" eb="1">
      <t>chu'f</t>
    </rPh>
    <phoneticPr fontId="1" type="noConversion"/>
  </si>
  <si>
    <t>触发buff3</t>
    <rPh sb="0" eb="1">
      <t>chu'f</t>
    </rPh>
    <phoneticPr fontId="1" type="noConversion"/>
  </si>
  <si>
    <t>触发buff4</t>
    <rPh sb="0" eb="1">
      <t>chu'f</t>
    </rPh>
    <phoneticPr fontId="1" type="noConversion"/>
  </si>
  <si>
    <t>触发buff5</t>
    <rPh sb="0" eb="1">
      <t>chu'f</t>
    </rPh>
    <phoneticPr fontId="1" type="noConversion"/>
  </si>
  <si>
    <t>主动技能目标类型</t>
    <rPh sb="0" eb="1">
      <t>zhu'd</t>
    </rPh>
    <rPh sb="2" eb="3">
      <t>ji'neng</t>
    </rPh>
    <rPh sb="4" eb="5">
      <t>mu'b</t>
    </rPh>
    <rPh sb="6" eb="7">
      <t>lei'x</t>
    </rPh>
    <phoneticPr fontId="1" type="noConversion"/>
  </si>
  <si>
    <t>己方</t>
    <rPh sb="0" eb="1">
      <t>ji'f</t>
    </rPh>
    <phoneticPr fontId="1" type="noConversion"/>
  </si>
  <si>
    <t>主动技能选位限制</t>
    <rPh sb="0" eb="1">
      <t>zhu'd</t>
    </rPh>
    <rPh sb="2" eb="3">
      <t>ji'neng</t>
    </rPh>
    <rPh sb="4" eb="5">
      <t>xuan'w</t>
    </rPh>
    <rPh sb="6" eb="7">
      <t>xian'z</t>
    </rPh>
    <phoneticPr fontId="1" type="noConversion"/>
  </si>
  <si>
    <t>主动技能选位范围</t>
    <rPh sb="0" eb="1">
      <t>zhu'd</t>
    </rPh>
    <rPh sb="2" eb="3">
      <t>ji'neng</t>
    </rPh>
    <rPh sb="4" eb="5">
      <t>xuan'w</t>
    </rPh>
    <rPh sb="6" eb="7">
      <t>fan'w</t>
    </rPh>
    <phoneticPr fontId="1" type="noConversion"/>
  </si>
  <si>
    <t>被动技能1</t>
    <rPh sb="0" eb="1">
      <t>bei'd</t>
    </rPh>
    <rPh sb="2" eb="3">
      <t>ji'neng</t>
    </rPh>
    <phoneticPr fontId="1" type="noConversion"/>
  </si>
  <si>
    <t>被动技能2</t>
    <rPh sb="0" eb="1">
      <t>bei'd</t>
    </rPh>
    <rPh sb="2" eb="3">
      <t>ji'neng</t>
    </rPh>
    <phoneticPr fontId="1" type="noConversion"/>
  </si>
  <si>
    <t>被动技能3</t>
    <rPh sb="0" eb="1">
      <t>bei'd</t>
    </rPh>
    <rPh sb="2" eb="3">
      <t>ji'neng</t>
    </rPh>
    <phoneticPr fontId="1" type="noConversion"/>
  </si>
  <si>
    <t>战斗开始</t>
    <rPh sb="0" eb="1">
      <t>zhan'd</t>
    </rPh>
    <rPh sb="2" eb="3">
      <t>kai's</t>
    </rPh>
    <phoneticPr fontId="1" type="noConversion"/>
  </si>
  <si>
    <t>攻击前</t>
    <rPh sb="0" eb="1">
      <t>gong'j</t>
    </rPh>
    <rPh sb="2" eb="3">
      <t>qian</t>
    </rPh>
    <phoneticPr fontId="1" type="noConversion"/>
  </si>
  <si>
    <t>攻击后</t>
    <rPh sb="0" eb="1">
      <t>gong'j</t>
    </rPh>
    <rPh sb="2" eb="3">
      <t>hou</t>
    </rPh>
    <phoneticPr fontId="1" type="noConversion"/>
  </si>
  <si>
    <t>受伤前</t>
    <rPh sb="0" eb="1">
      <t>shou's</t>
    </rPh>
    <rPh sb="2" eb="3">
      <t>qian</t>
    </rPh>
    <phoneticPr fontId="1" type="noConversion"/>
  </si>
  <si>
    <t>受伤后</t>
    <rPh sb="0" eb="1">
      <t>shou's</t>
    </rPh>
    <rPh sb="2" eb="3">
      <t>hou</t>
    </rPh>
    <phoneticPr fontId="1" type="noConversion"/>
  </si>
  <si>
    <t>被动技能触发</t>
    <rPh sb="0" eb="1">
      <t>bei'd</t>
    </rPh>
    <rPh sb="2" eb="3">
      <t>ji'neng</t>
    </rPh>
    <rPh sb="4" eb="5">
      <t>chu'f</t>
    </rPh>
    <phoneticPr fontId="1" type="noConversion"/>
  </si>
  <si>
    <t>buff触发时间点</t>
    <rPh sb="4" eb="5">
      <t>chu'f</t>
    </rPh>
    <rPh sb="6" eb="7">
      <t>shi'j</t>
    </rPh>
    <rPh sb="8" eb="9">
      <t>dian</t>
    </rPh>
    <phoneticPr fontId="1" type="noConversion"/>
  </si>
  <si>
    <t>属性1</t>
    <rPh sb="0" eb="1">
      <t>shu'x</t>
    </rPh>
    <phoneticPr fontId="1" type="noConversion"/>
  </si>
  <si>
    <t>加值1</t>
    <rPh sb="0" eb="1">
      <t>jia</t>
    </rPh>
    <rPh sb="1" eb="2">
      <t>zhi</t>
    </rPh>
    <phoneticPr fontId="1" type="noConversion"/>
  </si>
  <si>
    <t>属性2</t>
    <rPh sb="0" eb="1">
      <t>shu'x</t>
    </rPh>
    <phoneticPr fontId="1" type="noConversion"/>
  </si>
  <si>
    <t>加值2</t>
    <rPh sb="0" eb="1">
      <t>jia</t>
    </rPh>
    <rPh sb="1" eb="2">
      <t>zhi</t>
    </rPh>
    <phoneticPr fontId="1" type="noConversion"/>
  </si>
  <si>
    <t>属性3</t>
    <rPh sb="0" eb="1">
      <t>shu'x</t>
    </rPh>
    <phoneticPr fontId="1" type="noConversion"/>
  </si>
  <si>
    <t>加值3</t>
    <rPh sb="0" eb="1">
      <t>jia</t>
    </rPh>
    <rPh sb="1" eb="2">
      <t>zhi</t>
    </rPh>
    <phoneticPr fontId="1" type="noConversion"/>
  </si>
  <si>
    <t>属性4</t>
    <rPh sb="0" eb="1">
      <t>shu'x</t>
    </rPh>
    <phoneticPr fontId="1" type="noConversion"/>
  </si>
  <si>
    <t>加值4</t>
    <rPh sb="0" eb="1">
      <t>jia</t>
    </rPh>
    <rPh sb="1" eb="2">
      <t>zhi</t>
    </rPh>
    <phoneticPr fontId="1" type="noConversion"/>
  </si>
  <si>
    <t>属性5</t>
    <rPh sb="0" eb="1">
      <t>shu'x</t>
    </rPh>
    <phoneticPr fontId="1" type="noConversion"/>
  </si>
  <si>
    <t>加值5</t>
    <rPh sb="0" eb="1">
      <t>jia</t>
    </rPh>
    <rPh sb="1" eb="2">
      <t>zhi</t>
    </rPh>
    <phoneticPr fontId="1" type="noConversion"/>
  </si>
  <si>
    <t>力量值</t>
  </si>
  <si>
    <t>体力值</t>
  </si>
  <si>
    <t>敏捷值</t>
  </si>
  <si>
    <t>攻击值</t>
  </si>
  <si>
    <t>防御值</t>
  </si>
  <si>
    <t>血量值</t>
  </si>
  <si>
    <t>速度值</t>
  </si>
  <si>
    <t>聚怒气值</t>
  </si>
  <si>
    <t>初始怒气值</t>
  </si>
  <si>
    <t>回怒气值</t>
  </si>
  <si>
    <t>命中率值</t>
  </si>
  <si>
    <t>回避率值</t>
  </si>
  <si>
    <t>格挡率值</t>
  </si>
  <si>
    <t>反击率值</t>
  </si>
  <si>
    <t>连击率值</t>
  </si>
  <si>
    <t>暴击率值</t>
  </si>
  <si>
    <t>破甲率值</t>
  </si>
  <si>
    <t>免伤率值</t>
  </si>
  <si>
    <t>力量比率</t>
  </si>
  <si>
    <t>体力比率</t>
  </si>
  <si>
    <t>敏捷比率</t>
  </si>
  <si>
    <t>攻击比率</t>
  </si>
  <si>
    <t>防御比率</t>
  </si>
  <si>
    <t>血量比率</t>
  </si>
  <si>
    <t>速度比率</t>
  </si>
  <si>
    <t>聚怒气比率</t>
  </si>
  <si>
    <t>初始怒气比率</t>
  </si>
  <si>
    <t>回怒气比率</t>
  </si>
  <si>
    <t>命中率比率</t>
  </si>
  <si>
    <t>回避率比率</t>
  </si>
  <si>
    <t>格挡率比率</t>
  </si>
  <si>
    <t>反击率比率</t>
  </si>
  <si>
    <t>连击率比率</t>
  </si>
  <si>
    <t>暴击率比率</t>
  </si>
  <si>
    <t>破甲率比率</t>
  </si>
  <si>
    <t>免伤率比率</t>
  </si>
  <si>
    <t>STR:</t>
  </si>
  <si>
    <t>VIT:</t>
  </si>
  <si>
    <t>DEX:</t>
  </si>
  <si>
    <t>ATK:</t>
  </si>
  <si>
    <t>DEF:</t>
  </si>
  <si>
    <t>HP:</t>
  </si>
  <si>
    <t>SPD:</t>
  </si>
  <si>
    <t>MP:</t>
  </si>
  <si>
    <t>MPS:</t>
  </si>
  <si>
    <t>MPR:</t>
  </si>
  <si>
    <t>HIT:</t>
  </si>
  <si>
    <t>MIS:</t>
  </si>
  <si>
    <t>BOK:</t>
  </si>
  <si>
    <t>COT:</t>
  </si>
  <si>
    <t>COB:</t>
  </si>
  <si>
    <t>CRI:</t>
  </si>
  <si>
    <t>CPR:</t>
  </si>
  <si>
    <t>PEN:</t>
  </si>
  <si>
    <t>TUF:</t>
  </si>
  <si>
    <t>STR_P:</t>
  </si>
  <si>
    <t>VIT_P:</t>
  </si>
  <si>
    <t>DEX_P:</t>
  </si>
  <si>
    <t>ATK_P:</t>
  </si>
  <si>
    <t>DEF_P:</t>
  </si>
  <si>
    <t>HP_P:</t>
  </si>
  <si>
    <t>SPD_P:</t>
  </si>
  <si>
    <t>MP_P:</t>
  </si>
  <si>
    <t>MPS_P:</t>
  </si>
  <si>
    <t>MPR_P:</t>
  </si>
  <si>
    <t>HIT_P:</t>
  </si>
  <si>
    <t>MIS_P:</t>
  </si>
  <si>
    <t>BOK_P:</t>
  </si>
  <si>
    <t>COT_P:</t>
  </si>
  <si>
    <t>COB_P:</t>
  </si>
  <si>
    <t>CRI_P:</t>
  </si>
  <si>
    <t>CPR_P:</t>
  </si>
  <si>
    <t>PEN_P:</t>
  </si>
  <si>
    <t>TUF_P:</t>
  </si>
  <si>
    <t>buff增加属性值</t>
    <rPh sb="4" eb="5">
      <t>zeng'j</t>
    </rPh>
    <rPh sb="6" eb="7">
      <t>shu'x</t>
    </rPh>
    <rPh sb="8" eb="9">
      <t>zhi</t>
    </rPh>
    <phoneticPr fontId="1" type="noConversion"/>
  </si>
  <si>
    <t>暴击率值</t>
    <rPh sb="0" eb="1">
      <t>bao'j</t>
    </rPh>
    <rPh sb="2" eb="3">
      <t>lv</t>
    </rPh>
    <rPh sb="3" eb="4">
      <t>zhi</t>
    </rPh>
    <phoneticPr fontId="1" type="noConversion"/>
  </si>
  <si>
    <t>转换技能</t>
  </si>
  <si>
    <t>next_skid</t>
  </si>
  <si>
    <t>[]</t>
  </si>
  <si>
    <t>当前标识</t>
    <rPh sb="0" eb="1">
      <t>dagn'q</t>
    </rPh>
    <rPh sb="2" eb="3">
      <t>biao's</t>
    </rPh>
    <phoneticPr fontId="1" type="noConversion"/>
  </si>
  <si>
    <t>升级标识</t>
    <rPh sb="0" eb="1">
      <t>sheng'j</t>
    </rPh>
    <rPh sb="2" eb="3">
      <t>biao's</t>
    </rPh>
    <phoneticPr fontId="1" type="noConversion"/>
  </si>
  <si>
    <t>等级1</t>
    <rPh sb="0" eb="1">
      <t>deng'j</t>
    </rPh>
    <phoneticPr fontId="1" type="noConversion"/>
  </si>
  <si>
    <t>角色</t>
    <rPh sb="0" eb="1">
      <t>jioa's</t>
    </rPh>
    <phoneticPr fontId="1" type="noConversion"/>
  </si>
  <si>
    <t>主动技能3</t>
    <rPh sb="0" eb="1">
      <t>zhu'd</t>
    </rPh>
    <rPh sb="2" eb="3">
      <t>ji'neng</t>
    </rPh>
    <phoneticPr fontId="1" type="noConversion"/>
  </si>
  <si>
    <t>最高等级</t>
    <rPh sb="0" eb="1">
      <t>zui</t>
    </rPh>
    <rPh sb="1" eb="2">
      <t>gao</t>
    </rPh>
    <rPh sb="2" eb="3">
      <t>deng'j</t>
    </rPh>
    <phoneticPr fontId="1" type="noConversion"/>
  </si>
  <si>
    <t>角色序号</t>
    <rPh sb="0" eb="1">
      <t>jiao's</t>
    </rPh>
    <rPh sb="2" eb="3">
      <t>xu'hao</t>
    </rPh>
    <phoneticPr fontId="1" type="noConversion"/>
  </si>
  <si>
    <t>战士</t>
    <rPh sb="0" eb="1">
      <t>zhan's</t>
    </rPh>
    <phoneticPr fontId="1" type="noConversion"/>
  </si>
  <si>
    <t>法师</t>
    <rPh sb="0" eb="1">
      <t>fa's</t>
    </rPh>
    <phoneticPr fontId="1" type="noConversion"/>
  </si>
  <si>
    <t>刺客</t>
    <rPh sb="0" eb="1">
      <t>ci'k</t>
    </rPh>
    <phoneticPr fontId="1" type="noConversion"/>
  </si>
  <si>
    <t>最高等级位置</t>
    <rPh sb="0" eb="1">
      <t>zui'gao</t>
    </rPh>
    <rPh sb="2" eb="3">
      <t>deng'j</t>
    </rPh>
    <rPh sb="4" eb="5">
      <t>wei'z</t>
    </rPh>
    <phoneticPr fontId="1" type="noConversion"/>
  </si>
  <si>
    <t>角色序位</t>
    <rPh sb="0" eb="1">
      <t>jiao's</t>
    </rPh>
    <rPh sb="2" eb="3">
      <t>xu</t>
    </rPh>
    <rPh sb="3" eb="4">
      <t>wei</t>
    </rPh>
    <phoneticPr fontId="1" type="noConversion"/>
  </si>
  <si>
    <t>输出</t>
    <rPh sb="0" eb="1">
      <t>shu'c</t>
    </rPh>
    <phoneticPr fontId="1" type="noConversion"/>
  </si>
  <si>
    <t>ID</t>
    <phoneticPr fontId="1" type="noConversion"/>
  </si>
  <si>
    <t>主动技能</t>
    <rPh sb="0" eb="1">
      <t>zhu'd</t>
    </rPh>
    <rPh sb="2" eb="3">
      <t>ji'enng</t>
    </rPh>
    <phoneticPr fontId="1" type="noConversion"/>
  </si>
  <si>
    <t>被动技能</t>
    <rPh sb="0" eb="1">
      <t>bei'd</t>
    </rPh>
    <rPh sb="2" eb="3">
      <t>ji'neng</t>
    </rPh>
    <phoneticPr fontId="1" type="noConversion"/>
  </si>
  <si>
    <t>主动技能</t>
    <rPh sb="0" eb="1">
      <t>zhu'd</t>
    </rPh>
    <rPh sb="2" eb="3">
      <t>ji'neng</t>
    </rPh>
    <phoneticPr fontId="1" type="noConversion"/>
  </si>
  <si>
    <t>"master1":</t>
    <phoneticPr fontId="1" type="noConversion"/>
  </si>
  <si>
    <t>,"master2":</t>
    <phoneticPr fontId="1" type="noConversion"/>
  </si>
  <si>
    <t>,"master3":</t>
    <phoneticPr fontId="1" type="noConversion"/>
  </si>
  <si>
    <t>,"slave1":</t>
    <phoneticPr fontId="1" type="noConversion"/>
  </si>
  <si>
    <t>,"slave2":</t>
    <phoneticPr fontId="1" type="noConversion"/>
  </si>
  <si>
    <t>,"slave3":</t>
    <phoneticPr fontId="1" type="noConversion"/>
  </si>
  <si>
    <t>技能名称</t>
    <rPh sb="0" eb="1">
      <t>ji'neng</t>
    </rPh>
    <rPh sb="2" eb="3">
      <t>ming'c</t>
    </rPh>
    <phoneticPr fontId="1" type="noConversion"/>
  </si>
  <si>
    <t>主动技能4</t>
    <rPh sb="0" eb="1">
      <t>zhu'd</t>
    </rPh>
    <rPh sb="2" eb="3">
      <t>ji'neng</t>
    </rPh>
    <phoneticPr fontId="1" type="noConversion"/>
  </si>
  <si>
    <t>主动技能5</t>
    <rPh sb="0" eb="1">
      <t>zhu'd</t>
    </rPh>
    <rPh sb="2" eb="3">
      <t>ji'neng</t>
    </rPh>
    <phoneticPr fontId="1" type="noConversion"/>
  </si>
  <si>
    <t>怒气消耗</t>
    <rPh sb="0" eb="1">
      <t>nu'q</t>
    </rPh>
    <rPh sb="2" eb="3">
      <t>xiao'h</t>
    </rPh>
    <phoneticPr fontId="1" type="noConversion"/>
  </si>
  <si>
    <t>敌方</t>
    <rPh sb="0" eb="1">
      <t>di'f</t>
    </rPh>
    <phoneticPr fontId="2" type="noConversion"/>
  </si>
  <si>
    <t>自己</t>
    <rPh sb="0" eb="1">
      <t>z'j</t>
    </rPh>
    <phoneticPr fontId="1" type="noConversion"/>
  </si>
  <si>
    <t>即时</t>
    <rPh sb="0" eb="1">
      <t>ji's</t>
    </rPh>
    <phoneticPr fontId="1" type="noConversion"/>
  </si>
  <si>
    <t>攻击比率</t>
    <rPh sb="0" eb="1">
      <t>gong'j</t>
    </rPh>
    <rPh sb="2" eb="3">
      <t>bi'l</t>
    </rPh>
    <phoneticPr fontId="1" type="noConversion"/>
  </si>
  <si>
    <t>是否远程</t>
  </si>
  <si>
    <t>冷却时间</t>
  </si>
  <si>
    <t>冷却时间开始</t>
  </si>
  <si>
    <t>far</t>
  </si>
  <si>
    <t>countdown</t>
  </si>
  <si>
    <t>countdown_s</t>
  </si>
  <si>
    <t>buff1</t>
    <phoneticPr fontId="1" type="noConversion"/>
  </si>
  <si>
    <t>buff1对应</t>
    <rPh sb="5" eb="6">
      <t>dui'y</t>
    </rPh>
    <phoneticPr fontId="1" type="noConversion"/>
  </si>
  <si>
    <t>buff2对应</t>
    <rPh sb="5" eb="6">
      <t>dui'y</t>
    </rPh>
    <phoneticPr fontId="1" type="noConversion"/>
  </si>
  <si>
    <t>buff3对应</t>
    <rPh sb="5" eb="6">
      <t>dui'y</t>
    </rPh>
    <phoneticPr fontId="1" type="noConversion"/>
  </si>
  <si>
    <t>buff4对应</t>
    <rPh sb="5" eb="6">
      <t>dui'y</t>
    </rPh>
    <phoneticPr fontId="1" type="noConversion"/>
  </si>
  <si>
    <t>buff5对应</t>
    <rPh sb="5" eb="6">
      <t>dui'y</t>
    </rPh>
    <phoneticPr fontId="1" type="noConversion"/>
  </si>
  <si>
    <t>触发时间点</t>
    <rPh sb="0" eb="1">
      <t>chu'f</t>
    </rPh>
    <rPh sb="2" eb="3">
      <t>shi'j</t>
    </rPh>
    <rPh sb="4" eb="5">
      <t>dian</t>
    </rPh>
    <phoneticPr fontId="1" type="noConversion"/>
  </si>
  <si>
    <t>buff触发buff1</t>
    <rPh sb="4" eb="5">
      <t>chu'f</t>
    </rPh>
    <phoneticPr fontId="1" type="noConversion"/>
  </si>
  <si>
    <t>buff触发buff2</t>
    <rPh sb="4" eb="5">
      <t>chu'f</t>
    </rPh>
    <phoneticPr fontId="1" type="noConversion"/>
  </si>
  <si>
    <t>buff触发buff3</t>
    <rPh sb="4" eb="5">
      <t>chu'f</t>
    </rPh>
    <phoneticPr fontId="1" type="noConversion"/>
  </si>
  <si>
    <t>buff触发buff4</t>
    <rPh sb="4" eb="5">
      <t>chu'f</t>
    </rPh>
    <phoneticPr fontId="1" type="noConversion"/>
  </si>
  <si>
    <t>buff触发buff5</t>
    <rPh sb="4" eb="5">
      <t>chu'f</t>
    </rPh>
    <phoneticPr fontId="1" type="noConversion"/>
  </si>
  <si>
    <t>属性成长比率</t>
    <rPh sb="0" eb="1">
      <t>shu'x</t>
    </rPh>
    <rPh sb="2" eb="3">
      <t>cheng'z</t>
    </rPh>
    <rPh sb="4" eb="5">
      <t>bi'l</t>
    </rPh>
    <phoneticPr fontId="2" type="noConversion"/>
  </si>
  <si>
    <t>品质</t>
    <rPh sb="0" eb="1">
      <t>pin'z</t>
    </rPh>
    <phoneticPr fontId="1" type="noConversion"/>
  </si>
  <si>
    <t>绿</t>
    <rPh sb="0" eb="1">
      <t>lv</t>
    </rPh>
    <phoneticPr fontId="1" type="noConversion"/>
  </si>
  <si>
    <t>蓝</t>
    <rPh sb="0" eb="1">
      <t>lan</t>
    </rPh>
    <phoneticPr fontId="1" type="noConversion"/>
  </si>
  <si>
    <t>紫</t>
    <rPh sb="0" eb="1">
      <t>zi</t>
    </rPh>
    <phoneticPr fontId="1" type="noConversion"/>
  </si>
  <si>
    <t>技能等级</t>
    <rPh sb="0" eb="1">
      <t>ji'neng</t>
    </rPh>
    <rPh sb="2" eb="3">
      <t>deng'j</t>
    </rPh>
    <phoneticPr fontId="1" type="noConversion"/>
  </si>
  <si>
    <t>对应角色等级</t>
    <rPh sb="0" eb="1">
      <t>dui'y</t>
    </rPh>
    <rPh sb="2" eb="3">
      <t>jiao's</t>
    </rPh>
    <rPh sb="4" eb="5">
      <t>deng'j</t>
    </rPh>
    <phoneticPr fontId="1" type="noConversion"/>
  </si>
  <si>
    <t>攻击属性</t>
    <rPh sb="0" eb="1">
      <t>gong'j</t>
    </rPh>
    <rPh sb="2" eb="3">
      <t>shu'x</t>
    </rPh>
    <phoneticPr fontId="1" type="noConversion"/>
  </si>
  <si>
    <t>防御属性</t>
    <rPh sb="0" eb="1">
      <t>fang'y</t>
    </rPh>
    <rPh sb="2" eb="3">
      <t>shu'x</t>
    </rPh>
    <phoneticPr fontId="1" type="noConversion"/>
  </si>
  <si>
    <t>血量属性</t>
    <rPh sb="0" eb="1">
      <t>xue'l</t>
    </rPh>
    <rPh sb="2" eb="3">
      <t>shu'x</t>
    </rPh>
    <phoneticPr fontId="1" type="noConversion"/>
  </si>
  <si>
    <t>属性加成</t>
    <rPh sb="0" eb="1">
      <t>shu'x</t>
    </rPh>
    <rPh sb="2" eb="3">
      <t>jia'cheng</t>
    </rPh>
    <phoneticPr fontId="1" type="noConversion"/>
  </si>
  <si>
    <t>伤害数字加成</t>
    <rPh sb="0" eb="1">
      <t>shang'h</t>
    </rPh>
    <rPh sb="2" eb="3">
      <t>shu'z</t>
    </rPh>
    <rPh sb="4" eb="5">
      <t>jia'c</t>
    </rPh>
    <phoneticPr fontId="1" type="noConversion"/>
  </si>
  <si>
    <t>普攻价值</t>
    <rPh sb="0" eb="1">
      <t>pu'gong</t>
    </rPh>
    <rPh sb="2" eb="3">
      <t>jia'z</t>
    </rPh>
    <phoneticPr fontId="1" type="noConversion"/>
  </si>
  <si>
    <t>属性价值</t>
    <rPh sb="0" eb="1">
      <t>shu'x</t>
    </rPh>
    <rPh sb="2" eb="3">
      <t>jia'z</t>
    </rPh>
    <phoneticPr fontId="1" type="noConversion"/>
  </si>
  <si>
    <t>相当于攻击了150</t>
    <rPh sb="0" eb="1">
      <t>xiang'd</t>
    </rPh>
    <rPh sb="2" eb="3">
      <t>yu</t>
    </rPh>
    <rPh sb="3" eb="4">
      <t>gong'j</t>
    </rPh>
    <rPh sb="5" eb="6">
      <t>l</t>
    </rPh>
    <phoneticPr fontId="1" type="noConversion"/>
  </si>
  <si>
    <t>技能价值</t>
    <rPh sb="0" eb="1">
      <t>ji'neng</t>
    </rPh>
    <rPh sb="2" eb="3">
      <t>jia'z</t>
    </rPh>
    <phoneticPr fontId="1" type="noConversion"/>
  </si>
  <si>
    <t>主动技能2</t>
    <rPh sb="0" eb="1">
      <t>zhu'd</t>
    </rPh>
    <rPh sb="2" eb="3">
      <t>ji'enng</t>
    </rPh>
    <phoneticPr fontId="1" type="noConversion"/>
  </si>
  <si>
    <t>相当于提升20%攻击</t>
    <rPh sb="0" eb="1">
      <t>xiang'd</t>
    </rPh>
    <rPh sb="2" eb="3">
      <t>yu</t>
    </rPh>
    <rPh sb="3" eb="4">
      <t>ti'sheng</t>
    </rPh>
    <rPh sb="8" eb="9">
      <t>gjong'j</t>
    </rPh>
    <phoneticPr fontId="1" type="noConversion"/>
  </si>
  <si>
    <t>相当于攻击了200</t>
    <rPh sb="0" eb="1">
      <t>xoamg'd</t>
    </rPh>
    <rPh sb="2" eb="3">
      <t>yu</t>
    </rPh>
    <rPh sb="3" eb="4">
      <t>gong'j'l</t>
    </rPh>
    <rPh sb="5" eb="6">
      <t>l</t>
    </rPh>
    <phoneticPr fontId="1" type="noConversion"/>
  </si>
  <si>
    <t>闪避</t>
    <rPh sb="0" eb="1">
      <t>shan'b</t>
    </rPh>
    <phoneticPr fontId="1" type="noConversion"/>
  </si>
  <si>
    <t>爆伤</t>
    <rPh sb="0" eb="1">
      <t>bao'shang</t>
    </rPh>
    <phoneticPr fontId="1" type="noConversion"/>
  </si>
  <si>
    <t>格挡</t>
    <rPh sb="0" eb="1">
      <t>ge'dang</t>
    </rPh>
    <phoneticPr fontId="1" type="noConversion"/>
  </si>
  <si>
    <t>吸血</t>
    <rPh sb="0" eb="1">
      <t>xi'x</t>
    </rPh>
    <phoneticPr fontId="1" type="noConversion"/>
  </si>
  <si>
    <t>反震</t>
    <rPh sb="0" eb="1">
      <t>fan'z</t>
    </rPh>
    <phoneticPr fontId="1" type="noConversion"/>
  </si>
  <si>
    <t>攻击提升</t>
    <rPh sb="0" eb="1">
      <t>gong'j</t>
    </rPh>
    <rPh sb="2" eb="3">
      <t>ti'sheng</t>
    </rPh>
    <phoneticPr fontId="1" type="noConversion"/>
  </si>
  <si>
    <t>防御提升</t>
    <rPh sb="0" eb="1">
      <t>fang'y</t>
    </rPh>
    <rPh sb="2" eb="3">
      <t>ti'sheng</t>
    </rPh>
    <phoneticPr fontId="1" type="noConversion"/>
  </si>
  <si>
    <t>暴击率</t>
    <rPh sb="0" eb="1">
      <t>bao'j</t>
    </rPh>
    <rPh sb="2" eb="3">
      <t>lv</t>
    </rPh>
    <phoneticPr fontId="1" type="noConversion"/>
  </si>
  <si>
    <t>相当于攻击了110%伤害</t>
    <rPh sb="0" eb="1">
      <t>xiang'd</t>
    </rPh>
    <rPh sb="2" eb="3">
      <t>yu</t>
    </rPh>
    <rPh sb="3" eb="4">
      <t>gong'j</t>
    </rPh>
    <rPh sb="5" eb="6">
      <t>l</t>
    </rPh>
    <rPh sb="10" eb="11">
      <t>shang'h</t>
    </rPh>
    <phoneticPr fontId="1" type="noConversion"/>
  </si>
  <si>
    <t>攻击小1</t>
    <rPh sb="0" eb="1">
      <t>gong'j</t>
    </rPh>
    <rPh sb="2" eb="3">
      <t>xiao</t>
    </rPh>
    <phoneticPr fontId="1" type="noConversion"/>
  </si>
  <si>
    <t>攻击小2</t>
    <rPh sb="0" eb="1">
      <t>gong'j</t>
    </rPh>
    <rPh sb="2" eb="3">
      <t>xiao</t>
    </rPh>
    <phoneticPr fontId="1" type="noConversion"/>
  </si>
  <si>
    <t>攻击小3</t>
    <rPh sb="0" eb="1">
      <t>gong'j</t>
    </rPh>
    <rPh sb="2" eb="3">
      <t>xiao</t>
    </rPh>
    <phoneticPr fontId="1" type="noConversion"/>
  </si>
  <si>
    <t>攻击小4</t>
    <rPh sb="0" eb="1">
      <t>gong'j</t>
    </rPh>
    <rPh sb="2" eb="3">
      <t>xiao</t>
    </rPh>
    <phoneticPr fontId="1" type="noConversion"/>
  </si>
  <si>
    <t>攻击小5</t>
    <rPh sb="0" eb="1">
      <t>gong'j</t>
    </rPh>
    <rPh sb="2" eb="3">
      <t>xiao</t>
    </rPh>
    <phoneticPr fontId="1" type="noConversion"/>
  </si>
  <si>
    <t>攻击小6</t>
    <rPh sb="0" eb="1">
      <t>gong'j</t>
    </rPh>
    <rPh sb="2" eb="3">
      <t>xiao</t>
    </rPh>
    <phoneticPr fontId="1" type="noConversion"/>
  </si>
  <si>
    <t>攻击小7</t>
    <rPh sb="0" eb="1">
      <t>gong'j</t>
    </rPh>
    <rPh sb="2" eb="3">
      <t>xiao</t>
    </rPh>
    <phoneticPr fontId="1" type="noConversion"/>
  </si>
  <si>
    <t>攻击小8</t>
    <rPh sb="0" eb="1">
      <t>gong'j</t>
    </rPh>
    <rPh sb="2" eb="3">
      <t>xiao</t>
    </rPh>
    <phoneticPr fontId="1" type="noConversion"/>
  </si>
  <si>
    <t>攻击小9</t>
    <rPh sb="0" eb="1">
      <t>gong'j</t>
    </rPh>
    <rPh sb="2" eb="3">
      <t>xiao</t>
    </rPh>
    <phoneticPr fontId="1" type="noConversion"/>
  </si>
  <si>
    <t>攻击小10</t>
    <rPh sb="0" eb="1">
      <t>gong'j</t>
    </rPh>
    <rPh sb="2" eb="3">
      <t>xiao</t>
    </rPh>
    <phoneticPr fontId="1" type="noConversion"/>
  </si>
  <si>
    <t>攻击小11</t>
    <rPh sb="0" eb="1">
      <t>gong'j</t>
    </rPh>
    <rPh sb="2" eb="3">
      <t>xiao</t>
    </rPh>
    <phoneticPr fontId="1" type="noConversion"/>
  </si>
  <si>
    <t>攻击小12</t>
    <rPh sb="0" eb="1">
      <t>gong'j</t>
    </rPh>
    <rPh sb="2" eb="3">
      <t>xiao</t>
    </rPh>
    <phoneticPr fontId="1" type="noConversion"/>
  </si>
  <si>
    <t>攻击小13</t>
    <rPh sb="0" eb="1">
      <t>gong'j</t>
    </rPh>
    <rPh sb="2" eb="3">
      <t>xiao</t>
    </rPh>
    <phoneticPr fontId="1" type="noConversion"/>
  </si>
  <si>
    <t>攻击小14</t>
    <rPh sb="0" eb="1">
      <t>gong'j</t>
    </rPh>
    <rPh sb="2" eb="3">
      <t>xiao</t>
    </rPh>
    <phoneticPr fontId="1" type="noConversion"/>
  </si>
  <si>
    <t>攻击小15</t>
    <rPh sb="0" eb="1">
      <t>gong'j</t>
    </rPh>
    <rPh sb="2" eb="3">
      <t>xiao</t>
    </rPh>
    <phoneticPr fontId="1" type="noConversion"/>
  </si>
  <si>
    <t>攻击小16</t>
    <rPh sb="0" eb="1">
      <t>gong'j</t>
    </rPh>
    <rPh sb="2" eb="3">
      <t>xiao</t>
    </rPh>
    <phoneticPr fontId="1" type="noConversion"/>
  </si>
  <si>
    <t>攻击小17</t>
    <rPh sb="0" eb="1">
      <t>gong'j</t>
    </rPh>
    <rPh sb="2" eb="3">
      <t>xiao</t>
    </rPh>
    <phoneticPr fontId="1" type="noConversion"/>
  </si>
  <si>
    <t>攻击小18</t>
    <rPh sb="0" eb="1">
      <t>gong'j</t>
    </rPh>
    <rPh sb="2" eb="3">
      <t>xiao</t>
    </rPh>
    <phoneticPr fontId="1" type="noConversion"/>
  </si>
  <si>
    <t>攻击小19</t>
    <rPh sb="0" eb="1">
      <t>gong'j</t>
    </rPh>
    <rPh sb="2" eb="3">
      <t>xiao</t>
    </rPh>
    <phoneticPr fontId="1" type="noConversion"/>
  </si>
  <si>
    <t>攻击小20</t>
    <rPh sb="0" eb="1">
      <t>gong'j</t>
    </rPh>
    <rPh sb="2" eb="3">
      <t>xiao</t>
    </rPh>
    <phoneticPr fontId="1" type="noConversion"/>
  </si>
  <si>
    <t>攻击中1</t>
    <rPh sb="0" eb="1">
      <t>gong'j</t>
    </rPh>
    <phoneticPr fontId="1" type="noConversion"/>
  </si>
  <si>
    <t>攻击中2</t>
    <rPh sb="0" eb="1">
      <t>gong'j</t>
    </rPh>
    <phoneticPr fontId="1" type="noConversion"/>
  </si>
  <si>
    <t>攻击中3</t>
    <rPh sb="0" eb="1">
      <t>gong'j</t>
    </rPh>
    <phoneticPr fontId="1" type="noConversion"/>
  </si>
  <si>
    <t>攻击中4</t>
    <rPh sb="0" eb="1">
      <t>gong'j</t>
    </rPh>
    <phoneticPr fontId="1" type="noConversion"/>
  </si>
  <si>
    <t>攻击中5</t>
    <rPh sb="0" eb="1">
      <t>gong'j</t>
    </rPh>
    <phoneticPr fontId="1" type="noConversion"/>
  </si>
  <si>
    <t>攻击中6</t>
    <rPh sb="0" eb="1">
      <t>gong'j</t>
    </rPh>
    <phoneticPr fontId="1" type="noConversion"/>
  </si>
  <si>
    <t>攻击中7</t>
    <rPh sb="0" eb="1">
      <t>gong'j</t>
    </rPh>
    <phoneticPr fontId="1" type="noConversion"/>
  </si>
  <si>
    <t>攻击中8</t>
    <rPh sb="0" eb="1">
      <t>gong'j</t>
    </rPh>
    <phoneticPr fontId="1" type="noConversion"/>
  </si>
  <si>
    <t>攻击中9</t>
    <rPh sb="0" eb="1">
      <t>gong'j</t>
    </rPh>
    <phoneticPr fontId="1" type="noConversion"/>
  </si>
  <si>
    <t>攻击中10</t>
    <rPh sb="0" eb="1">
      <t>gong'j</t>
    </rPh>
    <phoneticPr fontId="1" type="noConversion"/>
  </si>
  <si>
    <t>攻击中11</t>
    <rPh sb="0" eb="1">
      <t>gong'j</t>
    </rPh>
    <phoneticPr fontId="1" type="noConversion"/>
  </si>
  <si>
    <t>攻击中12</t>
    <rPh sb="0" eb="1">
      <t>gong'j</t>
    </rPh>
    <phoneticPr fontId="1" type="noConversion"/>
  </si>
  <si>
    <t>攻击中13</t>
    <rPh sb="0" eb="1">
      <t>gong'j</t>
    </rPh>
    <phoneticPr fontId="1" type="noConversion"/>
  </si>
  <si>
    <t>攻击中14</t>
    <rPh sb="0" eb="1">
      <t>gong'j</t>
    </rPh>
    <phoneticPr fontId="1" type="noConversion"/>
  </si>
  <si>
    <t>攻击中15</t>
    <rPh sb="0" eb="1">
      <t>gong'j</t>
    </rPh>
    <phoneticPr fontId="1" type="noConversion"/>
  </si>
  <si>
    <t>攻击中16</t>
    <rPh sb="0" eb="1">
      <t>gong'j</t>
    </rPh>
    <phoneticPr fontId="1" type="noConversion"/>
  </si>
  <si>
    <t>攻击中17</t>
    <rPh sb="0" eb="1">
      <t>gong'j</t>
    </rPh>
    <phoneticPr fontId="1" type="noConversion"/>
  </si>
  <si>
    <t>攻击中18</t>
    <rPh sb="0" eb="1">
      <t>gong'j</t>
    </rPh>
    <phoneticPr fontId="1" type="noConversion"/>
  </si>
  <si>
    <t>攻击中19</t>
    <rPh sb="0" eb="1">
      <t>gong'j</t>
    </rPh>
    <phoneticPr fontId="1" type="noConversion"/>
  </si>
  <si>
    <t>攻击中20</t>
    <rPh sb="0" eb="1">
      <t>gong'j</t>
    </rPh>
    <phoneticPr fontId="1" type="noConversion"/>
  </si>
  <si>
    <t>攻击大1</t>
    <rPh sb="0" eb="1">
      <t>gong'j</t>
    </rPh>
    <phoneticPr fontId="1" type="noConversion"/>
  </si>
  <si>
    <t>攻击大2</t>
    <rPh sb="0" eb="1">
      <t>gong'j</t>
    </rPh>
    <phoneticPr fontId="1" type="noConversion"/>
  </si>
  <si>
    <t>攻击大3</t>
    <rPh sb="0" eb="1">
      <t>gong'j</t>
    </rPh>
    <phoneticPr fontId="1" type="noConversion"/>
  </si>
  <si>
    <t>攻击大4</t>
    <rPh sb="0" eb="1">
      <t>gong'j</t>
    </rPh>
    <phoneticPr fontId="1" type="noConversion"/>
  </si>
  <si>
    <t>攻击大5</t>
    <rPh sb="0" eb="1">
      <t>gong'j</t>
    </rPh>
    <phoneticPr fontId="1" type="noConversion"/>
  </si>
  <si>
    <t>攻击大6</t>
    <rPh sb="0" eb="1">
      <t>gong'j</t>
    </rPh>
    <phoneticPr fontId="1" type="noConversion"/>
  </si>
  <si>
    <t>攻击大7</t>
    <rPh sb="0" eb="1">
      <t>gong'j</t>
    </rPh>
    <phoneticPr fontId="1" type="noConversion"/>
  </si>
  <si>
    <t>攻击大8</t>
    <rPh sb="0" eb="1">
      <t>gong'j</t>
    </rPh>
    <phoneticPr fontId="1" type="noConversion"/>
  </si>
  <si>
    <t>攻击大9</t>
    <rPh sb="0" eb="1">
      <t>gong'j</t>
    </rPh>
    <phoneticPr fontId="1" type="noConversion"/>
  </si>
  <si>
    <t>攻击大10</t>
    <rPh sb="0" eb="1">
      <t>gong'j</t>
    </rPh>
    <phoneticPr fontId="1" type="noConversion"/>
  </si>
  <si>
    <t>攻击大11</t>
    <rPh sb="0" eb="1">
      <t>gong'j</t>
    </rPh>
    <phoneticPr fontId="1" type="noConversion"/>
  </si>
  <si>
    <t>攻击大12</t>
    <rPh sb="0" eb="1">
      <t>gong'j</t>
    </rPh>
    <phoneticPr fontId="1" type="noConversion"/>
  </si>
  <si>
    <t>攻击大13</t>
    <rPh sb="0" eb="1">
      <t>gong'j</t>
    </rPh>
    <phoneticPr fontId="1" type="noConversion"/>
  </si>
  <si>
    <t>攻击大14</t>
    <rPh sb="0" eb="1">
      <t>gong'j</t>
    </rPh>
    <phoneticPr fontId="1" type="noConversion"/>
  </si>
  <si>
    <t>攻击大15</t>
    <rPh sb="0" eb="1">
      <t>gong'j</t>
    </rPh>
    <phoneticPr fontId="1" type="noConversion"/>
  </si>
  <si>
    <t>攻击大16</t>
    <rPh sb="0" eb="1">
      <t>gong'j</t>
    </rPh>
    <phoneticPr fontId="1" type="noConversion"/>
  </si>
  <si>
    <t>攻击大17</t>
    <rPh sb="0" eb="1">
      <t>gong'j</t>
    </rPh>
    <phoneticPr fontId="1" type="noConversion"/>
  </si>
  <si>
    <t>攻击大18</t>
    <rPh sb="0" eb="1">
      <t>gong'j</t>
    </rPh>
    <phoneticPr fontId="1" type="noConversion"/>
  </si>
  <si>
    <t>攻击大19</t>
    <rPh sb="0" eb="1">
      <t>gong'j</t>
    </rPh>
    <phoneticPr fontId="1" type="noConversion"/>
  </si>
  <si>
    <t>攻击大20</t>
    <rPh sb="0" eb="1">
      <t>gong'j</t>
    </rPh>
    <phoneticPr fontId="1" type="noConversion"/>
  </si>
  <si>
    <t>额外攻击系数</t>
    <rPh sb="0" eb="1">
      <t>e'w</t>
    </rPh>
    <rPh sb="2" eb="3">
      <t>gong'j</t>
    </rPh>
    <rPh sb="4" eb="5">
      <t>xi'shu</t>
    </rPh>
    <phoneticPr fontId="1" type="noConversion"/>
  </si>
  <si>
    <t>冲击斩</t>
    <rPh sb="0" eb="1">
      <t>chong'j</t>
    </rPh>
    <rPh sb="2" eb="3">
      <t>zhan</t>
    </rPh>
    <phoneticPr fontId="2" type="noConversion"/>
  </si>
  <si>
    <t>比率</t>
    <rPh sb="0" eb="1">
      <t>bi'l</t>
    </rPh>
    <phoneticPr fontId="1" type="noConversion"/>
  </si>
  <si>
    <t>被动属性</t>
    <rPh sb="0" eb="1">
      <t>bei'd</t>
    </rPh>
    <rPh sb="2" eb="3">
      <t>shu'x</t>
    </rPh>
    <phoneticPr fontId="1" type="noConversion"/>
  </si>
  <si>
    <t>命中率值</t>
    <rPh sb="0" eb="1">
      <t>ming'z</t>
    </rPh>
    <rPh sb="2" eb="3">
      <t>lv</t>
    </rPh>
    <rPh sb="3" eb="4">
      <t>zhi</t>
    </rPh>
    <phoneticPr fontId="1" type="noConversion"/>
  </si>
  <si>
    <t>速度比率</t>
    <rPh sb="0" eb="1">
      <t>su'd</t>
    </rPh>
    <rPh sb="2" eb="3">
      <t>bi'l</t>
    </rPh>
    <phoneticPr fontId="1" type="noConversion"/>
  </si>
  <si>
    <t>描述增加值1</t>
    <rPh sb="0" eb="1">
      <t>miao's</t>
    </rPh>
    <rPh sb="2" eb="3">
      <t>zeng'j</t>
    </rPh>
    <rPh sb="4" eb="5">
      <t>zhi</t>
    </rPh>
    <phoneticPr fontId="1" type="noConversion"/>
  </si>
  <si>
    <t>描述增加值2</t>
    <rPh sb="0" eb="1">
      <t>miao's</t>
    </rPh>
    <rPh sb="2" eb="3">
      <t>zeng'j</t>
    </rPh>
    <rPh sb="4" eb="5">
      <t>zhi</t>
    </rPh>
    <phoneticPr fontId="1" type="noConversion"/>
  </si>
  <si>
    <t>描述增加值3</t>
    <rPh sb="0" eb="1">
      <t>miao's</t>
    </rPh>
    <rPh sb="2" eb="3">
      <t>zeng'j</t>
    </rPh>
    <rPh sb="4" eb="5">
      <t>zhi</t>
    </rPh>
    <phoneticPr fontId="1" type="noConversion"/>
  </si>
  <si>
    <t>翅膀</t>
    <rPh sb="0" eb="1">
      <t>chi'b</t>
    </rPh>
    <phoneticPr fontId="1" type="noConversion"/>
  </si>
  <si>
    <t>坐骑</t>
    <rPh sb="0" eb="1">
      <t>zuo'q</t>
    </rPh>
    <phoneticPr fontId="1" type="noConversion"/>
  </si>
  <si>
    <t>神器</t>
    <rPh sb="0" eb="1">
      <t>shen'q</t>
    </rPh>
    <phoneticPr fontId="1" type="noConversion"/>
  </si>
  <si>
    <t>品质0的分解材料种类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</si>
  <si>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品质0的分解材料数量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</si>
  <si>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品质1的分解材料种类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</si>
  <si>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品质1的分解材料数量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</si>
  <si>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已升级物品分解可获得的额外材料公式系数</t>
    <rPh sb="0" eb="1">
      <t>yi</t>
    </rPh>
    <rPh sb="1" eb="2">
      <t>sheng'j</t>
    </rPh>
    <rPh sb="3" eb="4">
      <t>wu'p</t>
    </rPh>
    <rPh sb="5" eb="6">
      <t>fen'j</t>
    </rPh>
    <rPh sb="7" eb="8">
      <t>ke</t>
    </rPh>
    <rPh sb="8" eb="9">
      <t>huo'd</t>
    </rPh>
    <rPh sb="10" eb="11">
      <t>d</t>
    </rPh>
    <rPh sb="11" eb="12">
      <t>e'w</t>
    </rPh>
    <rPh sb="13" eb="14">
      <t>cai'l</t>
    </rPh>
    <rPh sb="15" eb="16">
      <t>gong's</t>
    </rPh>
    <rPh sb="17" eb="18">
      <t>xi'shu</t>
    </rPh>
    <phoneticPr fontId="1" type="noConversion"/>
  </si>
  <si>
    <t>例子</t>
    <rPh sb="0" eb="1">
      <t>li'zi</t>
    </rPh>
    <phoneticPr fontId="1" type="noConversion"/>
  </si>
  <si>
    <t>初级精魄</t>
    <rPh sb="0" eb="1">
      <t>chu'j</t>
    </rPh>
    <rPh sb="2" eb="3">
      <t>jing'p</t>
    </rPh>
    <phoneticPr fontId="1" type="noConversion"/>
  </si>
  <si>
    <t>高级精魄</t>
    <rPh sb="0" eb="1">
      <t>gao'j</t>
    </rPh>
    <rPh sb="2" eb="3">
      <t>jing'p</t>
    </rPh>
    <phoneticPr fontId="1" type="noConversion"/>
  </si>
  <si>
    <t>可分解的材料为</t>
    <rPh sb="0" eb="1">
      <t>ke</t>
    </rPh>
    <rPh sb="1" eb="2">
      <t>fen'j</t>
    </rPh>
    <rPh sb="3" eb="4">
      <t>d</t>
    </rPh>
    <rPh sb="4" eb="5">
      <t>cai'l</t>
    </rPh>
    <rPh sb="6" eb="7">
      <t>wei</t>
    </rPh>
    <phoneticPr fontId="1" type="noConversion"/>
  </si>
  <si>
    <t>数量</t>
    <rPh sb="0" eb="1">
      <t>shu'l</t>
    </rPh>
    <phoneticPr fontId="1" type="noConversion"/>
  </si>
  <si>
    <t>10+10*50/100</t>
    <phoneticPr fontId="1" type="noConversion"/>
  </si>
  <si>
    <t>……</t>
    <phoneticPr fontId="1" type="noConversion"/>
  </si>
  <si>
    <t>雷鸣咒</t>
    <rPh sb="0" eb="1">
      <t>lei</t>
    </rPh>
    <rPh sb="1" eb="2">
      <t>ming</t>
    </rPh>
    <rPh sb="2" eb="3">
      <t>zhou'yu</t>
    </rPh>
    <phoneticPr fontId="1" type="noConversion"/>
  </si>
  <si>
    <t>是否免去混乱</t>
    <rPh sb="4" eb="5">
      <t>hun'l</t>
    </rPh>
    <phoneticPr fontId="1" type="noConversion"/>
  </si>
  <si>
    <t>弯月斩</t>
    <rPh sb="0" eb="1">
      <t>wan'yue</t>
    </rPh>
    <rPh sb="2" eb="3">
      <t>zhan</t>
    </rPh>
    <phoneticPr fontId="2" type="noConversion"/>
  </si>
  <si>
    <t>反击</t>
    <rPh sb="0" eb="1">
      <t>fan</t>
    </rPh>
    <rPh sb="1" eb="2">
      <t>ji</t>
    </rPh>
    <phoneticPr fontId="1" type="noConversion"/>
  </si>
  <si>
    <t>反击率值</t>
    <rPh sb="0" eb="1">
      <t>fan'j</t>
    </rPh>
    <rPh sb="2" eb="3">
      <t>lv</t>
    </rPh>
    <rPh sb="3" eb="4">
      <t>zhi</t>
    </rPh>
    <phoneticPr fontId="1" type="noConversion"/>
  </si>
  <si>
    <t>己方</t>
    <rPh sb="0" eb="1">
      <t>ji'f</t>
    </rPh>
    <phoneticPr fontId="2" type="noConversion"/>
  </si>
  <si>
    <t>对方</t>
    <rPh sb="0" eb="1">
      <t>dui'f</t>
    </rPh>
    <phoneticPr fontId="1" type="noConversion"/>
  </si>
  <si>
    <t>描述辅助1</t>
    <rPh sb="0" eb="1">
      <t>miao's</t>
    </rPh>
    <rPh sb="2" eb="3">
      <t>fu'z</t>
    </rPh>
    <phoneticPr fontId="1" type="noConversion"/>
  </si>
  <si>
    <t>免伤率值</t>
    <rPh sb="0" eb="1">
      <t>mian'shang</t>
    </rPh>
    <rPh sb="2" eb="3">
      <t>lv</t>
    </rPh>
    <rPh sb="3" eb="4">
      <t>zhi</t>
    </rPh>
    <phoneticPr fontId="1" type="noConversion"/>
  </si>
  <si>
    <t>必中</t>
    <rPh sb="0" eb="1">
      <t>bi'z</t>
    </rPh>
    <phoneticPr fontId="1" type="noConversion"/>
  </si>
  <si>
    <t>冰突刺</t>
    <rPh sb="0" eb="1">
      <t>bing</t>
    </rPh>
    <rPh sb="1" eb="2">
      <t>tu'ci</t>
    </rPh>
    <phoneticPr fontId="2" type="noConversion"/>
  </si>
  <si>
    <t>自由</t>
    <rPh sb="0" eb="1">
      <t>z'you</t>
    </rPh>
    <phoneticPr fontId="1" type="noConversion"/>
  </si>
  <si>
    <t>伤害百分比自身</t>
    <rPh sb="0" eb="1">
      <t>shang'h</t>
    </rPh>
    <rPh sb="2" eb="3">
      <t>bai'fen'b</t>
    </rPh>
    <rPh sb="5" eb="6">
      <t>z'shen</t>
    </rPh>
    <phoneticPr fontId="1" type="noConversion"/>
  </si>
  <si>
    <t>伤害百分比敌方</t>
    <rPh sb="0" eb="1">
      <t>shang'h</t>
    </rPh>
    <rPh sb="2" eb="3">
      <t>bai'fen'b</t>
    </rPh>
    <rPh sb="5" eb="6">
      <t>di'f</t>
    </rPh>
    <phoneticPr fontId="1" type="noConversion"/>
  </si>
  <si>
    <t>自然馈赠</t>
    <rPh sb="0" eb="1">
      <t>zi'ran</t>
    </rPh>
    <rPh sb="2" eb="3">
      <t>kui'z</t>
    </rPh>
    <phoneticPr fontId="2" type="noConversion"/>
  </si>
  <si>
    <t>普攻</t>
    <rPh sb="0" eb="1">
      <t>pu'g</t>
    </rPh>
    <phoneticPr fontId="2" type="noConversion"/>
  </si>
  <si>
    <t>被动冷静lv1</t>
    <rPh sb="0" eb="1">
      <t>bei'd</t>
    </rPh>
    <rPh sb="2" eb="3">
      <t>leng'j</t>
    </rPh>
    <phoneticPr fontId="2" type="noConversion"/>
  </si>
  <si>
    <t>被动冷静lv2</t>
    <rPh sb="0" eb="1">
      <t>bei'd</t>
    </rPh>
    <rPh sb="2" eb="3">
      <t>leng'j</t>
    </rPh>
    <phoneticPr fontId="2" type="noConversion"/>
  </si>
  <si>
    <t>被动冷静lv3</t>
    <rPh sb="0" eb="1">
      <t>bei'd</t>
    </rPh>
    <rPh sb="2" eb="3">
      <t>leng'j</t>
    </rPh>
    <phoneticPr fontId="2" type="noConversion"/>
  </si>
  <si>
    <t>被动冷静lv4</t>
    <rPh sb="0" eb="1">
      <t>bei'd</t>
    </rPh>
    <rPh sb="2" eb="3">
      <t>leng'j</t>
    </rPh>
    <phoneticPr fontId="2" type="noConversion"/>
  </si>
  <si>
    <t>被动冷静lv5</t>
    <rPh sb="0" eb="1">
      <t>bei'd</t>
    </rPh>
    <rPh sb="2" eb="3">
      <t>leng'j</t>
    </rPh>
    <phoneticPr fontId="2" type="noConversion"/>
  </si>
  <si>
    <t>被动冷静lv6</t>
    <rPh sb="0" eb="1">
      <t>bei'd</t>
    </rPh>
    <rPh sb="2" eb="3">
      <t>leng'j</t>
    </rPh>
    <phoneticPr fontId="2" type="noConversion"/>
  </si>
  <si>
    <t>被动冷静lv7</t>
    <rPh sb="0" eb="1">
      <t>bei'd</t>
    </rPh>
    <rPh sb="2" eb="3">
      <t>leng'j</t>
    </rPh>
    <phoneticPr fontId="2" type="noConversion"/>
  </si>
  <si>
    <t>被动冷静lv8</t>
    <rPh sb="0" eb="1">
      <t>bei'd</t>
    </rPh>
    <rPh sb="2" eb="3">
      <t>leng'j</t>
    </rPh>
    <phoneticPr fontId="2" type="noConversion"/>
  </si>
  <si>
    <t>被动冷静lv9</t>
    <rPh sb="0" eb="1">
      <t>bei'd</t>
    </rPh>
    <rPh sb="2" eb="3">
      <t>leng'j</t>
    </rPh>
    <phoneticPr fontId="2" type="noConversion"/>
  </si>
  <si>
    <t>被动冷静lv10</t>
    <rPh sb="0" eb="1">
      <t>bei'd</t>
    </rPh>
    <rPh sb="2" eb="3">
      <t>leng'j</t>
    </rPh>
    <phoneticPr fontId="2" type="noConversion"/>
  </si>
  <si>
    <t>被动冷静lv11</t>
    <rPh sb="0" eb="1">
      <t>bei'd</t>
    </rPh>
    <rPh sb="2" eb="3">
      <t>leng'j</t>
    </rPh>
    <phoneticPr fontId="2" type="noConversion"/>
  </si>
  <si>
    <t>被动冷静lv12</t>
    <rPh sb="0" eb="1">
      <t>bei'd</t>
    </rPh>
    <rPh sb="2" eb="3">
      <t>leng'j</t>
    </rPh>
    <phoneticPr fontId="2" type="noConversion"/>
  </si>
  <si>
    <t>被动冷静lv13</t>
    <rPh sb="0" eb="1">
      <t>bei'd</t>
    </rPh>
    <rPh sb="2" eb="3">
      <t>leng'j</t>
    </rPh>
    <phoneticPr fontId="2" type="noConversion"/>
  </si>
  <si>
    <t>被动冷静lv14</t>
    <rPh sb="0" eb="1">
      <t>bei'd</t>
    </rPh>
    <rPh sb="2" eb="3">
      <t>leng'j</t>
    </rPh>
    <phoneticPr fontId="2" type="noConversion"/>
  </si>
  <si>
    <t>被动冷静lv15</t>
    <rPh sb="0" eb="1">
      <t>bei'd</t>
    </rPh>
    <rPh sb="2" eb="3">
      <t>leng'j</t>
    </rPh>
    <phoneticPr fontId="2" type="noConversion"/>
  </si>
  <si>
    <t>被动冷静lv16</t>
    <rPh sb="0" eb="1">
      <t>bei'd</t>
    </rPh>
    <rPh sb="2" eb="3">
      <t>leng'j</t>
    </rPh>
    <phoneticPr fontId="2" type="noConversion"/>
  </si>
  <si>
    <t>被动冷静lv17</t>
    <rPh sb="0" eb="1">
      <t>bei'd</t>
    </rPh>
    <rPh sb="2" eb="3">
      <t>leng'j</t>
    </rPh>
    <phoneticPr fontId="2" type="noConversion"/>
  </si>
  <si>
    <t>被动冷静lv18</t>
    <rPh sb="0" eb="1">
      <t>bei'd</t>
    </rPh>
    <rPh sb="2" eb="3">
      <t>leng'j</t>
    </rPh>
    <phoneticPr fontId="2" type="noConversion"/>
  </si>
  <si>
    <t>被动冷静lv19</t>
    <rPh sb="0" eb="1">
      <t>bei'd</t>
    </rPh>
    <rPh sb="2" eb="3">
      <t>leng'j</t>
    </rPh>
    <phoneticPr fontId="2" type="noConversion"/>
  </si>
  <si>
    <t>被动冷静lv20</t>
    <rPh sb="0" eb="1">
      <t>bei'd</t>
    </rPh>
    <rPh sb="2" eb="3">
      <t>leng'j</t>
    </rPh>
    <phoneticPr fontId="2" type="noConversion"/>
  </si>
  <si>
    <t>被动刚烈lv1</t>
    <rPh sb="0" eb="1">
      <t>bei'd</t>
    </rPh>
    <rPh sb="2" eb="3">
      <t>gang'l</t>
    </rPh>
    <phoneticPr fontId="2" type="noConversion"/>
  </si>
  <si>
    <t>被动刚烈lv2</t>
    <rPh sb="0" eb="1">
      <t>bei'd</t>
    </rPh>
    <rPh sb="2" eb="3">
      <t>gang'l</t>
    </rPh>
    <phoneticPr fontId="2" type="noConversion"/>
  </si>
  <si>
    <t>被动刚烈lv3</t>
    <rPh sb="0" eb="1">
      <t>bei'd</t>
    </rPh>
    <rPh sb="2" eb="3">
      <t>gang'l</t>
    </rPh>
    <phoneticPr fontId="2" type="noConversion"/>
  </si>
  <si>
    <t>被动刚烈lv4</t>
    <rPh sb="0" eb="1">
      <t>bei'd</t>
    </rPh>
    <rPh sb="2" eb="3">
      <t>gang'l</t>
    </rPh>
    <phoneticPr fontId="2" type="noConversion"/>
  </si>
  <si>
    <t>被动刚烈lv5</t>
    <rPh sb="0" eb="1">
      <t>bei'd</t>
    </rPh>
    <rPh sb="2" eb="3">
      <t>gang'l</t>
    </rPh>
    <phoneticPr fontId="2" type="noConversion"/>
  </si>
  <si>
    <t>被动刚烈lv6</t>
    <rPh sb="0" eb="1">
      <t>bei'd</t>
    </rPh>
    <rPh sb="2" eb="3">
      <t>gang'l</t>
    </rPh>
    <phoneticPr fontId="2" type="noConversion"/>
  </si>
  <si>
    <t>被动刚烈lv7</t>
    <rPh sb="0" eb="1">
      <t>bei'd</t>
    </rPh>
    <rPh sb="2" eb="3">
      <t>gang'l</t>
    </rPh>
    <phoneticPr fontId="2" type="noConversion"/>
  </si>
  <si>
    <t>被动刚烈lv8</t>
    <rPh sb="0" eb="1">
      <t>bei'd</t>
    </rPh>
    <rPh sb="2" eb="3">
      <t>gang'l</t>
    </rPh>
    <phoneticPr fontId="2" type="noConversion"/>
  </si>
  <si>
    <t>被动刚烈lv9</t>
    <rPh sb="0" eb="1">
      <t>bei'd</t>
    </rPh>
    <rPh sb="2" eb="3">
      <t>gang'l</t>
    </rPh>
    <phoneticPr fontId="2" type="noConversion"/>
  </si>
  <si>
    <t>被动刚烈lv10</t>
    <rPh sb="0" eb="1">
      <t>bei'd</t>
    </rPh>
    <rPh sb="2" eb="3">
      <t>gang'l</t>
    </rPh>
    <phoneticPr fontId="2" type="noConversion"/>
  </si>
  <si>
    <t>被动刚烈lv11</t>
    <rPh sb="0" eb="1">
      <t>bei'd</t>
    </rPh>
    <rPh sb="2" eb="3">
      <t>gang'l</t>
    </rPh>
    <phoneticPr fontId="2" type="noConversion"/>
  </si>
  <si>
    <t>被动刚烈lv12</t>
    <rPh sb="0" eb="1">
      <t>bei'd</t>
    </rPh>
    <rPh sb="2" eb="3">
      <t>gang'l</t>
    </rPh>
    <phoneticPr fontId="2" type="noConversion"/>
  </si>
  <si>
    <t>被动刚烈lv13</t>
    <rPh sb="0" eb="1">
      <t>bei'd</t>
    </rPh>
    <rPh sb="2" eb="3">
      <t>gang'l</t>
    </rPh>
    <phoneticPr fontId="2" type="noConversion"/>
  </si>
  <si>
    <t>被动刚烈lv14</t>
    <rPh sb="0" eb="1">
      <t>bei'd</t>
    </rPh>
    <rPh sb="2" eb="3">
      <t>gang'l</t>
    </rPh>
    <phoneticPr fontId="2" type="noConversion"/>
  </si>
  <si>
    <t>被动刚烈lv15</t>
    <rPh sb="0" eb="1">
      <t>bei'd</t>
    </rPh>
    <rPh sb="2" eb="3">
      <t>gang'l</t>
    </rPh>
    <phoneticPr fontId="2" type="noConversion"/>
  </si>
  <si>
    <t>被动刚烈lv16</t>
    <rPh sb="0" eb="1">
      <t>bei'd</t>
    </rPh>
    <rPh sb="2" eb="3">
      <t>gang'l</t>
    </rPh>
    <phoneticPr fontId="2" type="noConversion"/>
  </si>
  <si>
    <t>被动刚烈lv17</t>
    <rPh sb="0" eb="1">
      <t>bei'd</t>
    </rPh>
    <rPh sb="2" eb="3">
      <t>gang'l</t>
    </rPh>
    <phoneticPr fontId="2" type="noConversion"/>
  </si>
  <si>
    <t>被动刚烈lv18</t>
    <rPh sb="0" eb="1">
      <t>bei'd</t>
    </rPh>
    <rPh sb="2" eb="3">
      <t>gang'l</t>
    </rPh>
    <phoneticPr fontId="2" type="noConversion"/>
  </si>
  <si>
    <t>被动刚烈lv19</t>
    <rPh sb="0" eb="1">
      <t>bei'd</t>
    </rPh>
    <rPh sb="2" eb="3">
      <t>gang'l</t>
    </rPh>
    <phoneticPr fontId="2" type="noConversion"/>
  </si>
  <si>
    <t>被动刚烈lv20</t>
    <rPh sb="0" eb="1">
      <t>bei'd</t>
    </rPh>
    <rPh sb="2" eb="3">
      <t>gang'l</t>
    </rPh>
    <phoneticPr fontId="2" type="noConversion"/>
  </si>
  <si>
    <t>属性标准</t>
    <rPh sb="0" eb="1">
      <t>shu'x</t>
    </rPh>
    <rPh sb="2" eb="3">
      <t>biao'z</t>
    </rPh>
    <phoneticPr fontId="1" type="noConversion"/>
  </si>
  <si>
    <t>属性</t>
    <rPh sb="0" eb="1">
      <t>shu'x</t>
    </rPh>
    <phoneticPr fontId="1" type="noConversion"/>
  </si>
  <si>
    <t>攻击</t>
    <rPh sb="0" eb="1">
      <t>gong'j</t>
    </rPh>
    <phoneticPr fontId="1" type="noConversion"/>
  </si>
  <si>
    <t>防御</t>
    <rPh sb="0" eb="1">
      <t>fang'y</t>
    </rPh>
    <phoneticPr fontId="1" type="noConversion"/>
  </si>
  <si>
    <t>比例</t>
    <rPh sb="0" eb="1">
      <t>bi'li</t>
    </rPh>
    <phoneticPr fontId="1" type="noConversion"/>
  </si>
  <si>
    <t>buff辅助属性加成</t>
    <rPh sb="4" eb="5">
      <t>fu'z</t>
    </rPh>
    <rPh sb="6" eb="7">
      <t>shu'x</t>
    </rPh>
    <rPh sb="8" eb="9">
      <t>jia'c</t>
    </rPh>
    <phoneticPr fontId="1" type="noConversion"/>
  </si>
  <si>
    <t>速度</t>
    <rPh sb="0" eb="1">
      <t>su'd</t>
    </rPh>
    <phoneticPr fontId="1" type="noConversion"/>
  </si>
  <si>
    <t>被动急速lv1</t>
    <rPh sb="0" eb="1">
      <t>bei'd</t>
    </rPh>
    <rPh sb="2" eb="3">
      <t>ji'su</t>
    </rPh>
    <phoneticPr fontId="2" type="noConversion"/>
  </si>
  <si>
    <t>被动急速lv2</t>
    <rPh sb="0" eb="1">
      <t>bei'd</t>
    </rPh>
    <rPh sb="2" eb="3">
      <t>ji'su</t>
    </rPh>
    <phoneticPr fontId="2" type="noConversion"/>
  </si>
  <si>
    <t>被动急速lv3</t>
    <rPh sb="0" eb="1">
      <t>bei'd</t>
    </rPh>
    <rPh sb="2" eb="3">
      <t>ji'su</t>
    </rPh>
    <phoneticPr fontId="2" type="noConversion"/>
  </si>
  <si>
    <t>被动急速lv4</t>
    <rPh sb="0" eb="1">
      <t>bei'd</t>
    </rPh>
    <rPh sb="2" eb="3">
      <t>ji'su</t>
    </rPh>
    <phoneticPr fontId="2" type="noConversion"/>
  </si>
  <si>
    <t>被动急速lv5</t>
    <rPh sb="0" eb="1">
      <t>bei'd</t>
    </rPh>
    <rPh sb="2" eb="3">
      <t>ji'su</t>
    </rPh>
    <phoneticPr fontId="2" type="noConversion"/>
  </si>
  <si>
    <t>被动急速lv6</t>
    <rPh sb="0" eb="1">
      <t>bei'd</t>
    </rPh>
    <rPh sb="2" eb="3">
      <t>ji'su</t>
    </rPh>
    <phoneticPr fontId="2" type="noConversion"/>
  </si>
  <si>
    <t>被动急速lv7</t>
    <rPh sb="0" eb="1">
      <t>bei'd</t>
    </rPh>
    <rPh sb="2" eb="3">
      <t>ji'su</t>
    </rPh>
    <phoneticPr fontId="2" type="noConversion"/>
  </si>
  <si>
    <t>被动急速lv8</t>
    <rPh sb="0" eb="1">
      <t>bei'd</t>
    </rPh>
    <rPh sb="2" eb="3">
      <t>ji'su</t>
    </rPh>
    <phoneticPr fontId="2" type="noConversion"/>
  </si>
  <si>
    <t>被动急速lv9</t>
    <rPh sb="0" eb="1">
      <t>bei'd</t>
    </rPh>
    <rPh sb="2" eb="3">
      <t>ji'su</t>
    </rPh>
    <phoneticPr fontId="2" type="noConversion"/>
  </si>
  <si>
    <t>被动急速lv10</t>
    <rPh sb="0" eb="1">
      <t>bei'd</t>
    </rPh>
    <rPh sb="2" eb="3">
      <t>ji'su</t>
    </rPh>
    <phoneticPr fontId="2" type="noConversion"/>
  </si>
  <si>
    <t>被动急速lv11</t>
    <rPh sb="0" eb="1">
      <t>bei'd</t>
    </rPh>
    <rPh sb="2" eb="3">
      <t>ji'su</t>
    </rPh>
    <phoneticPr fontId="2" type="noConversion"/>
  </si>
  <si>
    <t>被动急速lv12</t>
    <rPh sb="0" eb="1">
      <t>bei'd</t>
    </rPh>
    <rPh sb="2" eb="3">
      <t>ji'su</t>
    </rPh>
    <phoneticPr fontId="2" type="noConversion"/>
  </si>
  <si>
    <t>被动急速lv13</t>
    <rPh sb="0" eb="1">
      <t>bei'd</t>
    </rPh>
    <rPh sb="2" eb="3">
      <t>ji'su</t>
    </rPh>
    <phoneticPr fontId="2" type="noConversion"/>
  </si>
  <si>
    <t>被动急速lv14</t>
    <rPh sb="0" eb="1">
      <t>bei'd</t>
    </rPh>
    <rPh sb="2" eb="3">
      <t>ji'su</t>
    </rPh>
    <phoneticPr fontId="2" type="noConversion"/>
  </si>
  <si>
    <t>被动急速lv15</t>
    <rPh sb="0" eb="1">
      <t>bei'd</t>
    </rPh>
    <rPh sb="2" eb="3">
      <t>ji'su</t>
    </rPh>
    <phoneticPr fontId="2" type="noConversion"/>
  </si>
  <si>
    <t>被动急速lv16</t>
    <rPh sb="0" eb="1">
      <t>bei'd</t>
    </rPh>
    <rPh sb="2" eb="3">
      <t>ji'su</t>
    </rPh>
    <phoneticPr fontId="2" type="noConversion"/>
  </si>
  <si>
    <t>被动急速lv17</t>
    <rPh sb="0" eb="1">
      <t>bei'd</t>
    </rPh>
    <rPh sb="2" eb="3">
      <t>ji'su</t>
    </rPh>
    <phoneticPr fontId="2" type="noConversion"/>
  </si>
  <si>
    <t>被动急速lv18</t>
    <rPh sb="0" eb="1">
      <t>bei'd</t>
    </rPh>
    <rPh sb="2" eb="3">
      <t>ji'su</t>
    </rPh>
    <phoneticPr fontId="2" type="noConversion"/>
  </si>
  <si>
    <t>被动急速lv19</t>
    <rPh sb="0" eb="1">
      <t>bei'd</t>
    </rPh>
    <rPh sb="2" eb="3">
      <t>ji'su</t>
    </rPh>
    <phoneticPr fontId="2" type="noConversion"/>
  </si>
  <si>
    <t>被动急速lv20</t>
    <rPh sb="0" eb="1">
      <t>bei'd</t>
    </rPh>
    <rPh sb="2" eb="3">
      <t>ji'su</t>
    </rPh>
    <phoneticPr fontId="2" type="noConversion"/>
  </si>
  <si>
    <t>暴伤率值</t>
    <rPh sb="0" eb="1">
      <t>bao</t>
    </rPh>
    <phoneticPr fontId="1" type="noConversion"/>
  </si>
  <si>
    <t>暴伤率比率</t>
    <rPh sb="0" eb="1">
      <t>bao</t>
    </rPh>
    <phoneticPr fontId="1" type="noConversion"/>
  </si>
  <si>
    <t>被动致命lv1</t>
    <rPh sb="0" eb="1">
      <t>bei'd</t>
    </rPh>
    <rPh sb="2" eb="3">
      <t>zhi'ming</t>
    </rPh>
    <phoneticPr fontId="2" type="noConversion"/>
  </si>
  <si>
    <t>被动致命lv2</t>
    <rPh sb="0" eb="1">
      <t>bei'd</t>
    </rPh>
    <rPh sb="2" eb="3">
      <t>zhi'ming</t>
    </rPh>
    <phoneticPr fontId="2" type="noConversion"/>
  </si>
  <si>
    <t>被动致命lv3</t>
    <rPh sb="0" eb="1">
      <t>bei'd</t>
    </rPh>
    <rPh sb="2" eb="3">
      <t>zhi'ming</t>
    </rPh>
    <phoneticPr fontId="2" type="noConversion"/>
  </si>
  <si>
    <t>被动致命lv4</t>
    <rPh sb="0" eb="1">
      <t>bei'd</t>
    </rPh>
    <rPh sb="2" eb="3">
      <t>zhi'ming</t>
    </rPh>
    <phoneticPr fontId="2" type="noConversion"/>
  </si>
  <si>
    <t>被动致命lv5</t>
    <rPh sb="0" eb="1">
      <t>bei'd</t>
    </rPh>
    <rPh sb="2" eb="3">
      <t>zhi'ming</t>
    </rPh>
    <phoneticPr fontId="2" type="noConversion"/>
  </si>
  <si>
    <t>被动致命lv6</t>
    <rPh sb="0" eb="1">
      <t>bei'd</t>
    </rPh>
    <rPh sb="2" eb="3">
      <t>zhi'ming</t>
    </rPh>
    <phoneticPr fontId="2" type="noConversion"/>
  </si>
  <si>
    <t>被动致命lv7</t>
    <rPh sb="0" eb="1">
      <t>bei'd</t>
    </rPh>
    <rPh sb="2" eb="3">
      <t>zhi'ming</t>
    </rPh>
    <phoneticPr fontId="2" type="noConversion"/>
  </si>
  <si>
    <t>被动致命lv8</t>
    <rPh sb="0" eb="1">
      <t>bei'd</t>
    </rPh>
    <rPh sb="2" eb="3">
      <t>zhi'ming</t>
    </rPh>
    <phoneticPr fontId="2" type="noConversion"/>
  </si>
  <si>
    <t>被动致命lv9</t>
    <rPh sb="0" eb="1">
      <t>bei'd</t>
    </rPh>
    <rPh sb="2" eb="3">
      <t>zhi'ming</t>
    </rPh>
    <phoneticPr fontId="2" type="noConversion"/>
  </si>
  <si>
    <t>被动致命lv10</t>
    <rPh sb="0" eb="1">
      <t>bei'd</t>
    </rPh>
    <rPh sb="2" eb="3">
      <t>zhi'ming</t>
    </rPh>
    <phoneticPr fontId="2" type="noConversion"/>
  </si>
  <si>
    <t>被动致命lv11</t>
    <rPh sb="0" eb="1">
      <t>bei'd</t>
    </rPh>
    <rPh sb="2" eb="3">
      <t>zhi'ming</t>
    </rPh>
    <phoneticPr fontId="2" type="noConversion"/>
  </si>
  <si>
    <t>被动致命lv12</t>
    <rPh sb="0" eb="1">
      <t>bei'd</t>
    </rPh>
    <rPh sb="2" eb="3">
      <t>zhi'ming</t>
    </rPh>
    <phoneticPr fontId="2" type="noConversion"/>
  </si>
  <si>
    <t>被动致命lv13</t>
    <rPh sb="0" eb="1">
      <t>bei'd</t>
    </rPh>
    <rPh sb="2" eb="3">
      <t>zhi'ming</t>
    </rPh>
    <phoneticPr fontId="2" type="noConversion"/>
  </si>
  <si>
    <t>被动致命lv14</t>
    <rPh sb="0" eb="1">
      <t>bei'd</t>
    </rPh>
    <rPh sb="2" eb="3">
      <t>zhi'ming</t>
    </rPh>
    <phoneticPr fontId="2" type="noConversion"/>
  </si>
  <si>
    <t>被动致命lv15</t>
    <rPh sb="0" eb="1">
      <t>bei'd</t>
    </rPh>
    <rPh sb="2" eb="3">
      <t>zhi'ming</t>
    </rPh>
    <phoneticPr fontId="2" type="noConversion"/>
  </si>
  <si>
    <t>被动致命lv16</t>
    <rPh sb="0" eb="1">
      <t>bei'd</t>
    </rPh>
    <rPh sb="2" eb="3">
      <t>zhi'ming</t>
    </rPh>
    <phoneticPr fontId="2" type="noConversion"/>
  </si>
  <si>
    <t>被动致命lv17</t>
    <rPh sb="0" eb="1">
      <t>bei'd</t>
    </rPh>
    <rPh sb="2" eb="3">
      <t>zhi'ming</t>
    </rPh>
    <phoneticPr fontId="2" type="noConversion"/>
  </si>
  <si>
    <t>被动致命lv18</t>
    <rPh sb="0" eb="1">
      <t>bei'd</t>
    </rPh>
    <rPh sb="2" eb="3">
      <t>zhi'ming</t>
    </rPh>
    <phoneticPr fontId="2" type="noConversion"/>
  </si>
  <si>
    <t>被动致命lv19</t>
    <rPh sb="0" eb="1">
      <t>bei'd</t>
    </rPh>
    <rPh sb="2" eb="3">
      <t>zhi'ming</t>
    </rPh>
    <phoneticPr fontId="2" type="noConversion"/>
  </si>
  <si>
    <t>被动致命lv20</t>
    <rPh sb="0" eb="1">
      <t>bei'd</t>
    </rPh>
    <rPh sb="2" eb="3">
      <t>zhi'ming</t>
    </rPh>
    <phoneticPr fontId="2" type="noConversion"/>
  </si>
  <si>
    <t>暴伤率值</t>
    <rPh sb="0" eb="1">
      <t>bao</t>
    </rPh>
    <rPh sb="1" eb="2">
      <t>shang</t>
    </rPh>
    <rPh sb="2" eb="3">
      <t>lv</t>
    </rPh>
    <rPh sb="3" eb="4">
      <t>zhi</t>
    </rPh>
    <phoneticPr fontId="1" type="noConversion"/>
  </si>
  <si>
    <t>回避率值</t>
    <rPh sb="0" eb="1">
      <t>hui'bi</t>
    </rPh>
    <rPh sb="2" eb="3">
      <t>lv</t>
    </rPh>
    <rPh sb="3" eb="4">
      <t>zhi</t>
    </rPh>
    <phoneticPr fontId="1" type="noConversion"/>
  </si>
  <si>
    <t>被动守护lv1</t>
    <rPh sb="0" eb="1">
      <t>bei'd</t>
    </rPh>
    <rPh sb="2" eb="3">
      <t>shou'hu</t>
    </rPh>
    <phoneticPr fontId="2" type="noConversion"/>
  </si>
  <si>
    <t>被动守护lv2</t>
    <rPh sb="0" eb="1">
      <t>bei'd</t>
    </rPh>
    <rPh sb="2" eb="3">
      <t>shou'hu</t>
    </rPh>
    <phoneticPr fontId="2" type="noConversion"/>
  </si>
  <si>
    <t>被动守护lv3</t>
    <rPh sb="0" eb="1">
      <t>bei'd</t>
    </rPh>
    <rPh sb="2" eb="3">
      <t>shou'hu</t>
    </rPh>
    <phoneticPr fontId="2" type="noConversion"/>
  </si>
  <si>
    <t>被动守护lv4</t>
    <rPh sb="0" eb="1">
      <t>bei'd</t>
    </rPh>
    <rPh sb="2" eb="3">
      <t>shou'hu</t>
    </rPh>
    <phoneticPr fontId="2" type="noConversion"/>
  </si>
  <si>
    <t>被动守护lv5</t>
    <rPh sb="0" eb="1">
      <t>bei'd</t>
    </rPh>
    <rPh sb="2" eb="3">
      <t>shou'hu</t>
    </rPh>
    <phoneticPr fontId="2" type="noConversion"/>
  </si>
  <si>
    <t>被动守护lv6</t>
    <rPh sb="0" eb="1">
      <t>bei'd</t>
    </rPh>
    <rPh sb="2" eb="3">
      <t>shou'hu</t>
    </rPh>
    <phoneticPr fontId="2" type="noConversion"/>
  </si>
  <si>
    <t>被动守护lv7</t>
    <rPh sb="0" eb="1">
      <t>bei'd</t>
    </rPh>
    <rPh sb="2" eb="3">
      <t>shou'hu</t>
    </rPh>
    <phoneticPr fontId="2" type="noConversion"/>
  </si>
  <si>
    <t>被动守护lv8</t>
    <rPh sb="0" eb="1">
      <t>bei'd</t>
    </rPh>
    <rPh sb="2" eb="3">
      <t>shou'hu</t>
    </rPh>
    <phoneticPr fontId="2" type="noConversion"/>
  </si>
  <si>
    <t>被动守护lv9</t>
    <rPh sb="0" eb="1">
      <t>bei'd</t>
    </rPh>
    <rPh sb="2" eb="3">
      <t>shou'hu</t>
    </rPh>
    <phoneticPr fontId="2" type="noConversion"/>
  </si>
  <si>
    <t>被动守护lv10</t>
    <rPh sb="0" eb="1">
      <t>bei'd</t>
    </rPh>
    <rPh sb="2" eb="3">
      <t>shou'hu</t>
    </rPh>
    <phoneticPr fontId="2" type="noConversion"/>
  </si>
  <si>
    <t>被动守护lv11</t>
    <rPh sb="0" eb="1">
      <t>bei'd</t>
    </rPh>
    <rPh sb="2" eb="3">
      <t>shou'hu</t>
    </rPh>
    <phoneticPr fontId="2" type="noConversion"/>
  </si>
  <si>
    <t>被动守护lv12</t>
    <rPh sb="0" eb="1">
      <t>bei'd</t>
    </rPh>
    <rPh sb="2" eb="3">
      <t>shou'hu</t>
    </rPh>
    <phoneticPr fontId="2" type="noConversion"/>
  </si>
  <si>
    <t>被动守护lv13</t>
    <rPh sb="0" eb="1">
      <t>bei'd</t>
    </rPh>
    <rPh sb="2" eb="3">
      <t>shou'hu</t>
    </rPh>
    <phoneticPr fontId="2" type="noConversion"/>
  </si>
  <si>
    <t>被动守护lv14</t>
    <rPh sb="0" eb="1">
      <t>bei'd</t>
    </rPh>
    <rPh sb="2" eb="3">
      <t>shou'hu</t>
    </rPh>
    <phoneticPr fontId="2" type="noConversion"/>
  </si>
  <si>
    <t>被动守护lv15</t>
    <rPh sb="0" eb="1">
      <t>bei'd</t>
    </rPh>
    <rPh sb="2" eb="3">
      <t>shou'hu</t>
    </rPh>
    <phoneticPr fontId="2" type="noConversion"/>
  </si>
  <si>
    <t>被动守护lv16</t>
    <rPh sb="0" eb="1">
      <t>bei'd</t>
    </rPh>
    <rPh sb="2" eb="3">
      <t>shou'hu</t>
    </rPh>
    <phoneticPr fontId="2" type="noConversion"/>
  </si>
  <si>
    <t>被动守护lv17</t>
    <rPh sb="0" eb="1">
      <t>bei'd</t>
    </rPh>
    <rPh sb="2" eb="3">
      <t>shou'hu</t>
    </rPh>
    <phoneticPr fontId="2" type="noConversion"/>
  </si>
  <si>
    <t>被动守护lv18</t>
    <rPh sb="0" eb="1">
      <t>bei'd</t>
    </rPh>
    <rPh sb="2" eb="3">
      <t>shou'hu</t>
    </rPh>
    <phoneticPr fontId="2" type="noConversion"/>
  </si>
  <si>
    <t>被动守护lv19</t>
    <rPh sb="0" eb="1">
      <t>bei'd</t>
    </rPh>
    <rPh sb="2" eb="3">
      <t>shou'hu</t>
    </rPh>
    <phoneticPr fontId="2" type="noConversion"/>
  </si>
  <si>
    <t>被动守护lv20</t>
    <rPh sb="0" eb="1">
      <t>bei'd</t>
    </rPh>
    <rPh sb="2" eb="3">
      <t>shou'hu</t>
    </rPh>
    <phoneticPr fontId="2" type="noConversion"/>
  </si>
  <si>
    <t>防御值</t>
    <rPh sb="0" eb="1">
      <t>fang'yu</t>
    </rPh>
    <rPh sb="2" eb="3">
      <t>zhi</t>
    </rPh>
    <phoneticPr fontId="1" type="noConversion"/>
  </si>
  <si>
    <t>防御</t>
    <rPh sb="0" eb="1">
      <t>fang'yu</t>
    </rPh>
    <phoneticPr fontId="1" type="noConversion"/>
  </si>
  <si>
    <t>被动格挡lv1</t>
    <rPh sb="0" eb="1">
      <t>bei'd</t>
    </rPh>
    <rPh sb="2" eb="3">
      <t>ge'd</t>
    </rPh>
    <phoneticPr fontId="2" type="noConversion"/>
  </si>
  <si>
    <t>被动格挡lv2</t>
    <rPh sb="0" eb="1">
      <t>bei'd</t>
    </rPh>
    <rPh sb="2" eb="3">
      <t>ge'd</t>
    </rPh>
    <phoneticPr fontId="2" type="noConversion"/>
  </si>
  <si>
    <t>被动格挡lv3</t>
    <rPh sb="0" eb="1">
      <t>bei'd</t>
    </rPh>
    <rPh sb="2" eb="3">
      <t>ge'd</t>
    </rPh>
    <phoneticPr fontId="2" type="noConversion"/>
  </si>
  <si>
    <t>被动格挡lv4</t>
    <rPh sb="0" eb="1">
      <t>bei'd</t>
    </rPh>
    <rPh sb="2" eb="3">
      <t>ge'd</t>
    </rPh>
    <phoneticPr fontId="2" type="noConversion"/>
  </si>
  <si>
    <t>被动格挡lv5</t>
    <rPh sb="0" eb="1">
      <t>bei'd</t>
    </rPh>
    <rPh sb="2" eb="3">
      <t>ge'd</t>
    </rPh>
    <phoneticPr fontId="2" type="noConversion"/>
  </si>
  <si>
    <t>被动格挡lv6</t>
    <rPh sb="0" eb="1">
      <t>bei'd</t>
    </rPh>
    <rPh sb="2" eb="3">
      <t>ge'd</t>
    </rPh>
    <phoneticPr fontId="2" type="noConversion"/>
  </si>
  <si>
    <t>被动格挡lv7</t>
    <rPh sb="0" eb="1">
      <t>bei'd</t>
    </rPh>
    <rPh sb="2" eb="3">
      <t>ge'd</t>
    </rPh>
    <phoneticPr fontId="2" type="noConversion"/>
  </si>
  <si>
    <t>被动格挡lv8</t>
    <rPh sb="0" eb="1">
      <t>bei'd</t>
    </rPh>
    <rPh sb="2" eb="3">
      <t>ge'd</t>
    </rPh>
    <phoneticPr fontId="2" type="noConversion"/>
  </si>
  <si>
    <t>被动格挡lv9</t>
    <rPh sb="0" eb="1">
      <t>bei'd</t>
    </rPh>
    <rPh sb="2" eb="3">
      <t>ge'd</t>
    </rPh>
    <phoneticPr fontId="2" type="noConversion"/>
  </si>
  <si>
    <t>被动格挡lv10</t>
    <rPh sb="0" eb="1">
      <t>bei'd</t>
    </rPh>
    <rPh sb="2" eb="3">
      <t>ge'd</t>
    </rPh>
    <phoneticPr fontId="2" type="noConversion"/>
  </si>
  <si>
    <t>被动格挡lv11</t>
    <rPh sb="0" eb="1">
      <t>bei'd</t>
    </rPh>
    <rPh sb="2" eb="3">
      <t>ge'd</t>
    </rPh>
    <phoneticPr fontId="2" type="noConversion"/>
  </si>
  <si>
    <t>被动格挡lv12</t>
    <rPh sb="0" eb="1">
      <t>bei'd</t>
    </rPh>
    <rPh sb="2" eb="3">
      <t>ge'd</t>
    </rPh>
    <phoneticPr fontId="2" type="noConversion"/>
  </si>
  <si>
    <t>被动格挡lv13</t>
    <rPh sb="0" eb="1">
      <t>bei'd</t>
    </rPh>
    <rPh sb="2" eb="3">
      <t>ge'd</t>
    </rPh>
    <phoneticPr fontId="2" type="noConversion"/>
  </si>
  <si>
    <t>被动格挡lv14</t>
    <rPh sb="0" eb="1">
      <t>bei'd</t>
    </rPh>
    <rPh sb="2" eb="3">
      <t>ge'd</t>
    </rPh>
    <phoneticPr fontId="2" type="noConversion"/>
  </si>
  <si>
    <t>被动格挡lv15</t>
    <rPh sb="0" eb="1">
      <t>bei'd</t>
    </rPh>
    <rPh sb="2" eb="3">
      <t>ge'd</t>
    </rPh>
    <phoneticPr fontId="2" type="noConversion"/>
  </si>
  <si>
    <t>被动格挡lv16</t>
    <rPh sb="0" eb="1">
      <t>bei'd</t>
    </rPh>
    <rPh sb="2" eb="3">
      <t>ge'd</t>
    </rPh>
    <phoneticPr fontId="2" type="noConversion"/>
  </si>
  <si>
    <t>被动格挡lv17</t>
    <rPh sb="0" eb="1">
      <t>bei'd</t>
    </rPh>
    <rPh sb="2" eb="3">
      <t>ge'd</t>
    </rPh>
    <phoneticPr fontId="2" type="noConversion"/>
  </si>
  <si>
    <t>被动格挡lv18</t>
    <rPh sb="0" eb="1">
      <t>bei'd</t>
    </rPh>
    <rPh sb="2" eb="3">
      <t>ge'd</t>
    </rPh>
    <phoneticPr fontId="2" type="noConversion"/>
  </si>
  <si>
    <t>被动格挡lv19</t>
    <rPh sb="0" eb="1">
      <t>bei'd</t>
    </rPh>
    <rPh sb="2" eb="3">
      <t>ge'd</t>
    </rPh>
    <phoneticPr fontId="2" type="noConversion"/>
  </si>
  <si>
    <t>被动格挡lv20</t>
    <rPh sb="0" eb="1">
      <t>bei'd</t>
    </rPh>
    <rPh sb="2" eb="3">
      <t>ge'd</t>
    </rPh>
    <phoneticPr fontId="2" type="noConversion"/>
  </si>
  <si>
    <t>被动免伤lv1</t>
    <rPh sb="0" eb="1">
      <t>bei'd</t>
    </rPh>
    <rPh sb="2" eb="3">
      <t>mian'shang</t>
    </rPh>
    <phoneticPr fontId="2" type="noConversion"/>
  </si>
  <si>
    <t>被动免伤lv2</t>
    <rPh sb="0" eb="1">
      <t>bei'd</t>
    </rPh>
    <rPh sb="2" eb="3">
      <t>mian'shang</t>
    </rPh>
    <phoneticPr fontId="2" type="noConversion"/>
  </si>
  <si>
    <t>被动免伤lv3</t>
    <rPh sb="0" eb="1">
      <t>bei'd</t>
    </rPh>
    <rPh sb="2" eb="3">
      <t>mian'shang</t>
    </rPh>
    <phoneticPr fontId="2" type="noConversion"/>
  </si>
  <si>
    <t>被动免伤lv4</t>
    <rPh sb="0" eb="1">
      <t>bei'd</t>
    </rPh>
    <rPh sb="2" eb="3">
      <t>mian'shang</t>
    </rPh>
    <phoneticPr fontId="2" type="noConversion"/>
  </si>
  <si>
    <t>被动免伤lv5</t>
    <rPh sb="0" eb="1">
      <t>bei'd</t>
    </rPh>
    <rPh sb="2" eb="3">
      <t>mian'shang</t>
    </rPh>
    <phoneticPr fontId="2" type="noConversion"/>
  </si>
  <si>
    <t>被动免伤lv6</t>
    <rPh sb="0" eb="1">
      <t>bei'd</t>
    </rPh>
    <rPh sb="2" eb="3">
      <t>mian'shang</t>
    </rPh>
    <phoneticPr fontId="2" type="noConversion"/>
  </si>
  <si>
    <t>被动免伤lv7</t>
    <rPh sb="0" eb="1">
      <t>bei'd</t>
    </rPh>
    <rPh sb="2" eb="3">
      <t>mian'shang</t>
    </rPh>
    <phoneticPr fontId="2" type="noConversion"/>
  </si>
  <si>
    <t>被动免伤lv8</t>
    <rPh sb="0" eb="1">
      <t>bei'd</t>
    </rPh>
    <rPh sb="2" eb="3">
      <t>mian'shang</t>
    </rPh>
    <phoneticPr fontId="2" type="noConversion"/>
  </si>
  <si>
    <t>被动免伤lv9</t>
    <rPh sb="0" eb="1">
      <t>bei'd</t>
    </rPh>
    <rPh sb="2" eb="3">
      <t>mian'shang</t>
    </rPh>
    <phoneticPr fontId="2" type="noConversion"/>
  </si>
  <si>
    <t>被动免伤lv10</t>
    <rPh sb="0" eb="1">
      <t>bei'd</t>
    </rPh>
    <rPh sb="2" eb="3">
      <t>mian'shang</t>
    </rPh>
    <phoneticPr fontId="2" type="noConversion"/>
  </si>
  <si>
    <t>被动免伤lv11</t>
    <rPh sb="0" eb="1">
      <t>bei'd</t>
    </rPh>
    <rPh sb="2" eb="3">
      <t>mian'shang</t>
    </rPh>
    <phoneticPr fontId="2" type="noConversion"/>
  </si>
  <si>
    <t>被动免伤lv12</t>
    <rPh sb="0" eb="1">
      <t>bei'd</t>
    </rPh>
    <rPh sb="2" eb="3">
      <t>mian'shang</t>
    </rPh>
    <phoneticPr fontId="2" type="noConversion"/>
  </si>
  <si>
    <t>被动免伤lv13</t>
    <rPh sb="0" eb="1">
      <t>bei'd</t>
    </rPh>
    <rPh sb="2" eb="3">
      <t>mian'shang</t>
    </rPh>
    <phoneticPr fontId="2" type="noConversion"/>
  </si>
  <si>
    <t>被动免伤lv14</t>
    <rPh sb="0" eb="1">
      <t>bei'd</t>
    </rPh>
    <rPh sb="2" eb="3">
      <t>mian'shang</t>
    </rPh>
    <phoneticPr fontId="2" type="noConversion"/>
  </si>
  <si>
    <t>被动免伤lv15</t>
    <rPh sb="0" eb="1">
      <t>bei'd</t>
    </rPh>
    <rPh sb="2" eb="3">
      <t>mian'shang</t>
    </rPh>
    <phoneticPr fontId="2" type="noConversion"/>
  </si>
  <si>
    <t>被动免伤lv16</t>
    <rPh sb="0" eb="1">
      <t>bei'd</t>
    </rPh>
    <rPh sb="2" eb="3">
      <t>mian'shang</t>
    </rPh>
    <phoneticPr fontId="2" type="noConversion"/>
  </si>
  <si>
    <t>被动免伤lv17</t>
    <rPh sb="0" eb="1">
      <t>bei'd</t>
    </rPh>
    <rPh sb="2" eb="3">
      <t>mian'shang</t>
    </rPh>
    <phoneticPr fontId="2" type="noConversion"/>
  </si>
  <si>
    <t>被动免伤lv18</t>
    <rPh sb="0" eb="1">
      <t>bei'd</t>
    </rPh>
    <rPh sb="2" eb="3">
      <t>mian'shang</t>
    </rPh>
    <phoneticPr fontId="2" type="noConversion"/>
  </si>
  <si>
    <t>被动免伤lv19</t>
    <rPh sb="0" eb="1">
      <t>bei'd</t>
    </rPh>
    <rPh sb="2" eb="3">
      <t>mian'shang</t>
    </rPh>
    <phoneticPr fontId="2" type="noConversion"/>
  </si>
  <si>
    <t>被动免伤lv20</t>
    <rPh sb="0" eb="1">
      <t>bei'd</t>
    </rPh>
    <rPh sb="2" eb="3">
      <t>mian'shang</t>
    </rPh>
    <phoneticPr fontId="2" type="noConversion"/>
  </si>
  <si>
    <t>主动流血</t>
    <rPh sb="0" eb="1">
      <t>zhu'd</t>
    </rPh>
    <rPh sb="2" eb="3">
      <t>liu'x</t>
    </rPh>
    <phoneticPr fontId="2" type="noConversion"/>
  </si>
  <si>
    <t>主动眩晕</t>
    <rPh sb="0" eb="1">
      <t>zhu'd</t>
    </rPh>
    <rPh sb="2" eb="3">
      <t>xuan'y</t>
    </rPh>
    <phoneticPr fontId="2" type="noConversion"/>
  </si>
  <si>
    <t>主动减速</t>
    <rPh sb="0" eb="1">
      <t>zhu'd</t>
    </rPh>
    <rPh sb="2" eb="3">
      <t>jian'su</t>
    </rPh>
    <phoneticPr fontId="2" type="noConversion"/>
  </si>
  <si>
    <t>主动减速</t>
    <rPh sb="0" eb="1">
      <t>zhu'd</t>
    </rPh>
    <rPh sb="2" eb="3">
      <t>jian'su</t>
    </rPh>
    <phoneticPr fontId="1" type="noConversion"/>
  </si>
  <si>
    <t>主动单体防御lv1</t>
  </si>
  <si>
    <t>主动单体回复生命0.2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</si>
  <si>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防御比率</t>
    <rPh sb="0" eb="1">
      <t>fang'yu</t>
    </rPh>
    <rPh sb="2" eb="3">
      <t>bi'l</t>
    </rPh>
    <phoneticPr fontId="1" type="noConversion"/>
  </si>
  <si>
    <t>主动单体防御lv2</t>
  </si>
  <si>
    <t>主动单体防御lv3</t>
  </si>
  <si>
    <t>主动单体防御lv4</t>
  </si>
  <si>
    <t>主动单体防御lv5</t>
  </si>
  <si>
    <t>主动单体防御lv6</t>
  </si>
  <si>
    <t>主动单体防御lv7</t>
  </si>
  <si>
    <t>主动单体防御lv8</t>
  </si>
  <si>
    <t>主动单体防御lv9</t>
  </si>
  <si>
    <t>主动单体防御lv10</t>
  </si>
  <si>
    <t>主动单体防御lv11</t>
  </si>
  <si>
    <t>主动单体防御lv12</t>
  </si>
  <si>
    <t>主动单体防御lv13</t>
  </si>
  <si>
    <t>主动单体防御lv14</t>
  </si>
  <si>
    <t>主动单体防御lv15</t>
  </si>
  <si>
    <t>主动单体防御lv16</t>
  </si>
  <si>
    <t>主动单体防御lv17</t>
  </si>
  <si>
    <t>主动单体防御lv18</t>
  </si>
  <si>
    <t>主动单体防御lv19</t>
  </si>
  <si>
    <t>主动单体防御lv20</t>
  </si>
  <si>
    <t>急速</t>
    <rPh sb="0" eb="1">
      <t>ji'su</t>
    </rPh>
    <phoneticPr fontId="1" type="noConversion"/>
  </si>
  <si>
    <t>暴伤</t>
    <rPh sb="0" eb="1">
      <t>bao</t>
    </rPh>
    <phoneticPr fontId="1" type="noConversion"/>
  </si>
  <si>
    <t>冷静</t>
    <rPh sb="0" eb="1">
      <t>leng'j</t>
    </rPh>
    <phoneticPr fontId="1" type="noConversion"/>
  </si>
  <si>
    <t>刚烈</t>
    <rPh sb="0" eb="1">
      <t>gang'lie</t>
    </rPh>
    <phoneticPr fontId="1" type="noConversion"/>
  </si>
  <si>
    <t>守护</t>
    <rPh sb="0" eb="1">
      <t>shou'hu</t>
    </rPh>
    <phoneticPr fontId="1" type="noConversion"/>
  </si>
  <si>
    <t>免伤</t>
    <rPh sb="0" eb="1">
      <t>mian'shang</t>
    </rPh>
    <phoneticPr fontId="1" type="noConversion"/>
  </si>
  <si>
    <t>被动技能序号</t>
    <rPh sb="0" eb="1">
      <t>bei'd</t>
    </rPh>
    <rPh sb="2" eb="3">
      <t>ji'neng</t>
    </rPh>
    <rPh sb="4" eb="5">
      <t>xu'hao</t>
    </rPh>
    <phoneticPr fontId="1" type="noConversion"/>
  </si>
  <si>
    <t>id</t>
    <phoneticPr fontId="1" type="noConversion"/>
  </si>
  <si>
    <t>标记</t>
    <rPh sb="0" eb="1">
      <t>biao'j</t>
    </rPh>
    <phoneticPr fontId="1" type="noConversion"/>
  </si>
  <si>
    <t>冷却辅助</t>
    <rPh sb="0" eb="1">
      <t>leng'que</t>
    </rPh>
    <rPh sb="2" eb="3">
      <t>fu'z</t>
    </rPh>
    <phoneticPr fontId="1" type="noConversion"/>
  </si>
  <si>
    <t>初始冷却辅助</t>
    <rPh sb="0" eb="1">
      <t>chu's</t>
    </rPh>
    <rPh sb="2" eb="3">
      <t>leng'q</t>
    </rPh>
    <rPh sb="4" eb="5">
      <t>fu'z</t>
    </rPh>
    <phoneticPr fontId="1" type="noConversion"/>
  </si>
  <si>
    <t>回合结束</t>
    <rPh sb="0" eb="1">
      <t>hui'h</t>
    </rPh>
    <rPh sb="2" eb="3">
      <t>jie's</t>
    </rPh>
    <phoneticPr fontId="1" type="noConversion"/>
  </si>
  <si>
    <t>技能动画</t>
  </si>
  <si>
    <t>技能施放后地图上的动画</t>
  </si>
  <si>
    <t>等级</t>
  </si>
  <si>
    <t>animation</t>
  </si>
  <si>
    <t>drops</t>
  </si>
  <si>
    <t>lv</t>
  </si>
  <si>
    <t>eff_binglongjuan</t>
  </si>
  <si>
    <t>eff_bingtuci</t>
  </si>
  <si>
    <t>eff_chongjizhan</t>
  </si>
  <si>
    <t>eff_erxingguangquan</t>
  </si>
  <si>
    <t>eff_heilongjuanfeng</t>
  </si>
  <si>
    <t>eff_huichunshu</t>
  </si>
  <si>
    <t>eff_huoqiu</t>
  </si>
  <si>
    <t>eff_jihanbingbao</t>
  </si>
  <si>
    <t>eff_kuanglongci</t>
  </si>
  <si>
    <t>eff_lanmeigui</t>
  </si>
  <si>
    <t>eff_leiji</t>
  </si>
  <si>
    <t>eff_nuyankuangji_1</t>
  </si>
  <si>
    <t>eff_nuyankuangji_2</t>
  </si>
  <si>
    <t>eff_renyuzhinu</t>
  </si>
  <si>
    <t>eff_sanxingguangquan</t>
  </si>
  <si>
    <t>eff_shenlehuacai</t>
  </si>
  <si>
    <t>eff_shouhuzhili</t>
  </si>
  <si>
    <t>eff_shufu</t>
  </si>
  <si>
    <t>eff_shuren</t>
  </si>
  <si>
    <t>eff_sishenzhinu</t>
  </si>
  <si>
    <t>eff_sixingguangquan</t>
  </si>
  <si>
    <t>eff_wanyuezhan_0</t>
  </si>
  <si>
    <t>eff_wanyuezhan_1</t>
  </si>
  <si>
    <t>eff_wuxingguangquan</t>
  </si>
  <si>
    <t>eff_xingyujianglin</t>
  </si>
  <si>
    <t>eff_xuanbingjian_1</t>
  </si>
  <si>
    <t>eff_xuanbingjian_2</t>
  </si>
  <si>
    <t>eff_xuanshuijulang</t>
  </si>
  <si>
    <t>eff_xuepiaoqianli</t>
  </si>
  <si>
    <t>eff_yixingguangquan</t>
  </si>
  <si>
    <t>eff_yuezhiwu</t>
  </si>
  <si>
    <t>eff_zileishan</t>
  </si>
  <si>
    <t>eff_zirankuizeng</t>
  </si>
  <si>
    <t>eff_zuzhou</t>
  </si>
  <si>
    <t>冰突刺</t>
    <rPh sb="0" eb="1">
      <t>bing</t>
    </rPh>
    <rPh sb="1" eb="2">
      <t>tu'ci</t>
    </rPh>
    <phoneticPr fontId="1" type="noConversion"/>
  </si>
  <si>
    <t>冲击斩</t>
    <rPh sb="0" eb="1">
      <t>chong'ji</t>
    </rPh>
    <rPh sb="2" eb="3">
      <t>zhan</t>
    </rPh>
    <phoneticPr fontId="1" type="noConversion"/>
  </si>
  <si>
    <t>回春术</t>
    <rPh sb="0" eb="1">
      <t>hui'c</t>
    </rPh>
    <rPh sb="2" eb="3">
      <t>shu</t>
    </rPh>
    <phoneticPr fontId="1" type="noConversion"/>
  </si>
  <si>
    <t>火球</t>
    <rPh sb="0" eb="1">
      <t>huo'qiu</t>
    </rPh>
    <phoneticPr fontId="1" type="noConversion"/>
  </si>
  <si>
    <t>极寒冰爆</t>
    <rPh sb="0" eb="1">
      <t>ji'xian</t>
    </rPh>
    <rPh sb="1" eb="2">
      <t>han</t>
    </rPh>
    <rPh sb="2" eb="3">
      <t>bing</t>
    </rPh>
    <rPh sb="3" eb="4">
      <t>bao</t>
    </rPh>
    <phoneticPr fontId="1" type="noConversion"/>
  </si>
  <si>
    <t>狂龙刺</t>
    <rPh sb="0" eb="1">
      <t>kuang'l</t>
    </rPh>
    <rPh sb="2" eb="3">
      <t>ci</t>
    </rPh>
    <phoneticPr fontId="1" type="noConversion"/>
  </si>
  <si>
    <t>蓝玫瑰</t>
    <rPh sb="0" eb="1">
      <t>lan'mei'gui</t>
    </rPh>
    <phoneticPr fontId="1" type="noConversion"/>
  </si>
  <si>
    <t>人鱼之怒</t>
    <rPh sb="0" eb="1">
      <t>ren'yu'zhi'nu</t>
    </rPh>
    <phoneticPr fontId="1" type="noConversion"/>
  </si>
  <si>
    <t>attack</t>
    <phoneticPr fontId="1" type="noConversion"/>
  </si>
  <si>
    <t>attackex</t>
    <phoneticPr fontId="1" type="noConversion"/>
  </si>
  <si>
    <t>普攻</t>
    <rPh sb="0" eb="1">
      <t>pu'g</t>
    </rPh>
    <phoneticPr fontId="1" type="noConversion"/>
  </si>
  <si>
    <t>技能攻击</t>
    <rPh sb="0" eb="1">
      <t>ji'neng</t>
    </rPh>
    <rPh sb="2" eb="3">
      <t>gong'j</t>
    </rPh>
    <phoneticPr fontId="1" type="noConversion"/>
  </si>
  <si>
    <t>技能1名称</t>
    <rPh sb="0" eb="1">
      <t>ji'neng</t>
    </rPh>
    <rPh sb="3" eb="4">
      <t>ming'c</t>
    </rPh>
    <phoneticPr fontId="1" type="noConversion"/>
  </si>
  <si>
    <t>技能2名称</t>
    <rPh sb="0" eb="1">
      <t>ji'neng</t>
    </rPh>
    <rPh sb="3" eb="4">
      <t>ming'c</t>
    </rPh>
    <phoneticPr fontId="1" type="noConversion"/>
  </si>
  <si>
    <t>技能3名称</t>
    <rPh sb="0" eb="1">
      <t>ji'neng</t>
    </rPh>
    <rPh sb="3" eb="4">
      <t>ming'c</t>
    </rPh>
    <phoneticPr fontId="1" type="noConversion"/>
  </si>
  <si>
    <t>技能1特效</t>
    <rPh sb="0" eb="1">
      <t>ji'neng</t>
    </rPh>
    <rPh sb="3" eb="4">
      <t>te'x</t>
    </rPh>
    <phoneticPr fontId="1" type="noConversion"/>
  </si>
  <si>
    <t>技能2特效</t>
    <rPh sb="0" eb="1">
      <t>ji'neng</t>
    </rPh>
    <rPh sb="3" eb="4">
      <t>te'x</t>
    </rPh>
    <phoneticPr fontId="1" type="noConversion"/>
  </si>
  <si>
    <t>技能3特效</t>
    <rPh sb="0" eb="1">
      <t>ji'neng</t>
    </rPh>
    <rPh sb="3" eb="4">
      <t>te'x</t>
    </rPh>
    <phoneticPr fontId="1" type="noConversion"/>
  </si>
  <si>
    <t>神乐华彩</t>
    <rPh sb="0" eb="1">
      <t>shen</t>
    </rPh>
    <rPh sb="1" eb="2">
      <t>le</t>
    </rPh>
    <rPh sb="2" eb="3">
      <t>hua'cai</t>
    </rPh>
    <phoneticPr fontId="1" type="noConversion"/>
  </si>
  <si>
    <t>守护之力</t>
    <rPh sb="0" eb="1">
      <t>shou'hu</t>
    </rPh>
    <rPh sb="2" eb="3">
      <t>zhi'li</t>
    </rPh>
    <phoneticPr fontId="1" type="noConversion"/>
  </si>
  <si>
    <t>束缚</t>
    <rPh sb="0" eb="1">
      <t>shu'fu</t>
    </rPh>
    <phoneticPr fontId="1" type="noConversion"/>
  </si>
  <si>
    <t>树人</t>
    <rPh sb="0" eb="1">
      <t>shu'ren</t>
    </rPh>
    <phoneticPr fontId="1" type="noConversion"/>
  </si>
  <si>
    <t>死神之怒</t>
    <rPh sb="0" eb="1">
      <t>si'shen</t>
    </rPh>
    <rPh sb="2" eb="3">
      <t>zhi</t>
    </rPh>
    <rPh sb="3" eb="4">
      <t>nu</t>
    </rPh>
    <phoneticPr fontId="1" type="noConversion"/>
  </si>
  <si>
    <t>弯月斩</t>
    <rPh sb="0" eb="1">
      <t>wan'yue</t>
    </rPh>
    <rPh sb="2" eb="3">
      <t>zhan</t>
    </rPh>
    <phoneticPr fontId="1" type="noConversion"/>
  </si>
  <si>
    <t>星雨降临</t>
    <rPh sb="0" eb="1">
      <t>xing'yu</t>
    </rPh>
    <rPh sb="2" eb="3">
      <t>jiang'l</t>
    </rPh>
    <phoneticPr fontId="1" type="noConversion"/>
  </si>
  <si>
    <t>雪飘千里</t>
    <rPh sb="0" eb="1">
      <t>xue</t>
    </rPh>
    <rPh sb="1" eb="2">
      <t>piao</t>
    </rPh>
    <rPh sb="2" eb="3">
      <t>qian'li</t>
    </rPh>
    <phoneticPr fontId="1" type="noConversion"/>
  </si>
  <si>
    <t>月之舞</t>
    <rPh sb="0" eb="1">
      <t>yue</t>
    </rPh>
    <rPh sb="1" eb="2">
      <t>zhi</t>
    </rPh>
    <rPh sb="2" eb="3">
      <t>wu</t>
    </rPh>
    <phoneticPr fontId="1" type="noConversion"/>
  </si>
  <si>
    <t>紫雷闪</t>
    <rPh sb="0" eb="1">
      <t>zi</t>
    </rPh>
    <rPh sb="1" eb="2">
      <t>lei</t>
    </rPh>
    <rPh sb="2" eb="3">
      <t>shan</t>
    </rPh>
    <phoneticPr fontId="1" type="noConversion"/>
  </si>
  <si>
    <t>自然馈赠</t>
    <rPh sb="0" eb="1">
      <t>zi'ran</t>
    </rPh>
    <rPh sb="2" eb="3">
      <t>kui'z</t>
    </rPh>
    <phoneticPr fontId="1" type="noConversion"/>
  </si>
  <si>
    <t>诅咒</t>
    <rPh sb="0" eb="1">
      <t>zu'z</t>
    </rPh>
    <phoneticPr fontId="1" type="noConversion"/>
  </si>
  <si>
    <t>技能1范围</t>
    <rPh sb="0" eb="1">
      <t>ji'neng</t>
    </rPh>
    <rPh sb="3" eb="4">
      <t>fan'w</t>
    </rPh>
    <phoneticPr fontId="1" type="noConversion"/>
  </si>
  <si>
    <t>技能2范围</t>
    <rPh sb="0" eb="1">
      <t>ji'neng</t>
    </rPh>
    <rPh sb="3" eb="4">
      <t>fan'w</t>
    </rPh>
    <phoneticPr fontId="1" type="noConversion"/>
  </si>
  <si>
    <t>技能3范围</t>
    <rPh sb="0" eb="1">
      <t>ji'neng</t>
    </rPh>
    <rPh sb="3" eb="4">
      <t>fan'w</t>
    </rPh>
    <phoneticPr fontId="1" type="noConversion"/>
  </si>
  <si>
    <t>技能1远程</t>
    <rPh sb="0" eb="1">
      <t>ji'neng</t>
    </rPh>
    <rPh sb="3" eb="4">
      <t>yuan'c</t>
    </rPh>
    <phoneticPr fontId="1" type="noConversion"/>
  </si>
  <si>
    <t>技能2远程</t>
    <rPh sb="0" eb="1">
      <t>ji'neng</t>
    </rPh>
    <rPh sb="3" eb="4">
      <t>yuan'c</t>
    </rPh>
    <phoneticPr fontId="1" type="noConversion"/>
  </si>
  <si>
    <t>技能3远程</t>
    <rPh sb="0" eb="1">
      <t>ji'neng</t>
    </rPh>
    <rPh sb="3" eb="4">
      <t>yuan'c</t>
    </rPh>
    <phoneticPr fontId="1" type="noConversion"/>
  </si>
  <si>
    <t>黑龙卷风</t>
  </si>
  <si>
    <t>雷击</t>
  </si>
  <si>
    <t>雷击</t>
    <rPh sb="0" eb="1">
      <t>lei'ji</t>
    </rPh>
    <phoneticPr fontId="1" type="noConversion"/>
  </si>
  <si>
    <t>神乐华彩</t>
  </si>
  <si>
    <t>玄冰箭</t>
  </si>
  <si>
    <t>玄冰箭</t>
    <rPh sb="0" eb="1">
      <t>xuan'bing</t>
    </rPh>
    <rPh sb="2" eb="3">
      <t>jian</t>
    </rPh>
    <phoneticPr fontId="1" type="noConversion"/>
  </si>
  <si>
    <t>紫雷闪</t>
  </si>
  <si>
    <t>月之舞</t>
  </si>
  <si>
    <t>技能1目标个数</t>
    <rPh sb="0" eb="1">
      <t>ji'neng</t>
    </rPh>
    <rPh sb="3" eb="4">
      <t>mu'b</t>
    </rPh>
    <rPh sb="5" eb="6">
      <t>ge'shu</t>
    </rPh>
    <phoneticPr fontId="1" type="noConversion"/>
  </si>
  <si>
    <t>技能2目标个数</t>
    <rPh sb="0" eb="1">
      <t>ji'neng</t>
    </rPh>
    <rPh sb="3" eb="4">
      <t>mu'b</t>
    </rPh>
    <rPh sb="5" eb="6">
      <t>ge'shu</t>
    </rPh>
    <phoneticPr fontId="1" type="noConversion"/>
  </si>
  <si>
    <t>技能3目标个数</t>
    <rPh sb="0" eb="1">
      <t>ji'neng</t>
    </rPh>
    <rPh sb="3" eb="4">
      <t>mu'b</t>
    </rPh>
    <rPh sb="5" eb="6">
      <t>ge'shu</t>
    </rPh>
    <phoneticPr fontId="1" type="noConversion"/>
  </si>
  <si>
    <t>冲击斩</t>
  </si>
  <si>
    <t>冲击斩</t>
    <rPh sb="1" eb="2">
      <t>zhan</t>
    </rPh>
    <phoneticPr fontId="1" type="noConversion"/>
  </si>
  <si>
    <t>弯月斩</t>
  </si>
  <si>
    <t>回春术</t>
  </si>
  <si>
    <t>自然馈赠</t>
  </si>
  <si>
    <t>守护之力</t>
  </si>
  <si>
    <t>人鱼之怒</t>
  </si>
  <si>
    <t>怒焰斩击</t>
  </si>
  <si>
    <t>冰突刺</t>
  </si>
  <si>
    <t>雪飘千里</t>
  </si>
  <si>
    <t>玄冰巨浪</t>
  </si>
  <si>
    <t>狂龙刺</t>
  </si>
  <si>
    <t>星雨降临</t>
  </si>
  <si>
    <t>极寒冰爆</t>
  </si>
  <si>
    <t>玄冰箭</t>
    <rPh sb="2" eb="3">
      <t>jian</t>
    </rPh>
    <phoneticPr fontId="1" type="noConversion"/>
  </si>
  <si>
    <t>守护之力</t>
    <rPh sb="0" eb="1">
      <t>shou'hu</t>
    </rPh>
    <rPh sb="2" eb="3">
      <t>zhi</t>
    </rPh>
    <rPh sb="3" eb="4">
      <t>li</t>
    </rPh>
    <phoneticPr fontId="1" type="noConversion"/>
  </si>
  <si>
    <t>死神之怒</t>
  </si>
  <si>
    <t>角色</t>
    <rPh sb="0" eb="1">
      <t>jiao's</t>
    </rPh>
    <phoneticPr fontId="1" type="noConversion"/>
  </si>
  <si>
    <t>黑龙卷风</t>
    <rPh sb="0" eb="1">
      <t>hei'l</t>
    </rPh>
    <rPh sb="2" eb="3">
      <t>juan</t>
    </rPh>
    <rPh sb="3" eb="4">
      <t>feng</t>
    </rPh>
    <phoneticPr fontId="1" type="noConversion"/>
  </si>
  <si>
    <t>冰龙卷风</t>
    <rPh sb="0" eb="1">
      <t>bing'l'j</t>
    </rPh>
    <rPh sb="3" eb="4">
      <t>feng</t>
    </rPh>
    <phoneticPr fontId="1" type="noConversion"/>
  </si>
  <si>
    <t>雷击</t>
    <rPh sb="0" eb="1">
      <t>lei</t>
    </rPh>
    <rPh sb="1" eb="2">
      <t>ji</t>
    </rPh>
    <phoneticPr fontId="1" type="noConversion"/>
  </si>
  <si>
    <t>技能1脚下</t>
    <rPh sb="0" eb="1">
      <t>ji'neng</t>
    </rPh>
    <rPh sb="3" eb="4">
      <t>jiao'xia</t>
    </rPh>
    <phoneticPr fontId="1" type="noConversion"/>
  </si>
  <si>
    <t>技能1飞行</t>
    <rPh sb="0" eb="1">
      <t>ji'neng</t>
    </rPh>
    <rPh sb="3" eb="4">
      <t>fei'xing</t>
    </rPh>
    <phoneticPr fontId="1" type="noConversion"/>
  </si>
  <si>
    <t>技能1目标身上</t>
    <rPh sb="0" eb="1">
      <t>ji'neng</t>
    </rPh>
    <rPh sb="3" eb="4">
      <t>mu'b</t>
    </rPh>
    <rPh sb="5" eb="6">
      <t>shen's</t>
    </rPh>
    <phoneticPr fontId="1" type="noConversion"/>
  </si>
  <si>
    <t>技能1受击</t>
    <rPh sb="0" eb="1">
      <t>ji'neng</t>
    </rPh>
    <rPh sb="3" eb="4">
      <t>shou</t>
    </rPh>
    <rPh sb="4" eb="5">
      <t>ji</t>
    </rPh>
    <phoneticPr fontId="1" type="noConversion"/>
  </si>
  <si>
    <t>技能2脚下</t>
    <rPh sb="0" eb="1">
      <t>ji'neng</t>
    </rPh>
    <rPh sb="3" eb="4">
      <t>jiao'xia</t>
    </rPh>
    <phoneticPr fontId="1" type="noConversion"/>
  </si>
  <si>
    <t>技能2飞行</t>
    <rPh sb="0" eb="1">
      <t>ji'neng</t>
    </rPh>
    <rPh sb="3" eb="4">
      <t>fei'xing</t>
    </rPh>
    <phoneticPr fontId="1" type="noConversion"/>
  </si>
  <si>
    <t>技能2目标身上</t>
    <rPh sb="0" eb="1">
      <t>ji'neng</t>
    </rPh>
    <rPh sb="3" eb="4">
      <t>mu'b</t>
    </rPh>
    <rPh sb="5" eb="6">
      <t>shen's</t>
    </rPh>
    <phoneticPr fontId="1" type="noConversion"/>
  </si>
  <si>
    <t>技能2受击</t>
    <rPh sb="0" eb="1">
      <t>ji'neng</t>
    </rPh>
    <rPh sb="3" eb="4">
      <t>shou</t>
    </rPh>
    <rPh sb="4" eb="5">
      <t>ji</t>
    </rPh>
    <phoneticPr fontId="1" type="noConversion"/>
  </si>
  <si>
    <t>技能3脚下</t>
    <rPh sb="0" eb="1">
      <t>ji'neng</t>
    </rPh>
    <rPh sb="3" eb="4">
      <t>jiao'xia</t>
    </rPh>
    <phoneticPr fontId="1" type="noConversion"/>
  </si>
  <si>
    <t>技能3飞行</t>
    <rPh sb="0" eb="1">
      <t>ji'neng</t>
    </rPh>
    <rPh sb="3" eb="4">
      <t>fei'xing</t>
    </rPh>
    <phoneticPr fontId="1" type="noConversion"/>
  </si>
  <si>
    <t>技能3目标身上</t>
    <rPh sb="0" eb="1">
      <t>ji'neng</t>
    </rPh>
    <rPh sb="3" eb="4">
      <t>mu'b</t>
    </rPh>
    <rPh sb="5" eb="6">
      <t>shen's</t>
    </rPh>
    <phoneticPr fontId="1" type="noConversion"/>
  </si>
  <si>
    <t>技能3受击</t>
    <rPh sb="0" eb="1">
      <t>ji'neng</t>
    </rPh>
    <rPh sb="3" eb="4">
      <t>shou</t>
    </rPh>
    <rPh sb="4" eb="5">
      <t>ji</t>
    </rPh>
    <phoneticPr fontId="1" type="noConversion"/>
  </si>
  <si>
    <t>怒焰斩击飞行</t>
    <rPh sb="0" eb="1">
      <t>nu'yan</t>
    </rPh>
    <rPh sb="2" eb="3">
      <t>zhan</t>
    </rPh>
    <rPh sb="4" eb="5">
      <t>fei'xing</t>
    </rPh>
    <phoneticPr fontId="1" type="noConversion"/>
  </si>
  <si>
    <t>弯月斩飞行</t>
    <rPh sb="0" eb="1">
      <t>wan'yue</t>
    </rPh>
    <rPh sb="2" eb="3">
      <t>zhan</t>
    </rPh>
    <rPh sb="3" eb="4">
      <t>fei'x</t>
    </rPh>
    <phoneticPr fontId="1" type="noConversion"/>
  </si>
  <si>
    <t>玄冰箭飞行</t>
    <rPh sb="0" eb="1">
      <t>xuan</t>
    </rPh>
    <rPh sb="1" eb="2">
      <t>bing</t>
    </rPh>
    <rPh sb="2" eb="3">
      <t>jian</t>
    </rPh>
    <rPh sb="3" eb="4">
      <t>fei'xing</t>
    </rPh>
    <phoneticPr fontId="1" type="noConversion"/>
  </si>
  <si>
    <t>玄冰箭</t>
    <rPh sb="0" eb="1">
      <t>xuan'bing'jian</t>
    </rPh>
    <rPh sb="2" eb="3">
      <t>jian</t>
    </rPh>
    <phoneticPr fontId="1" type="noConversion"/>
  </si>
  <si>
    <t>2星光圈</t>
    <rPh sb="2" eb="3">
      <t>guang'quan</t>
    </rPh>
    <phoneticPr fontId="1" type="noConversion"/>
  </si>
  <si>
    <t>3星光圈</t>
    <rPh sb="2" eb="3">
      <t>guang'quan</t>
    </rPh>
    <phoneticPr fontId="1" type="noConversion"/>
  </si>
  <si>
    <t>5星光圈</t>
    <rPh sb="2" eb="3">
      <t>guang'quan</t>
    </rPh>
    <phoneticPr fontId="1" type="noConversion"/>
  </si>
  <si>
    <t>4星光圈</t>
    <rPh sb="2" eb="3">
      <t>guang'quan</t>
    </rPh>
    <phoneticPr fontId="1" type="noConversion"/>
  </si>
  <si>
    <t>1星光圈</t>
    <rPh sb="1" eb="2">
      <t>xing</t>
    </rPh>
    <rPh sb="2" eb="3">
      <t>guang'quan</t>
    </rPh>
    <phoneticPr fontId="1" type="noConversion"/>
  </si>
  <si>
    <t>技能1输出</t>
    <rPh sb="0" eb="1">
      <t>ji'enng</t>
    </rPh>
    <rPh sb="3" eb="4">
      <t>shu'c</t>
    </rPh>
    <phoneticPr fontId="1" type="noConversion"/>
  </si>
  <si>
    <t>技能2输出</t>
    <rPh sb="0" eb="1">
      <t>ji'enng</t>
    </rPh>
    <rPh sb="3" eb="4">
      <t>shu'c</t>
    </rPh>
    <phoneticPr fontId="1" type="noConversion"/>
  </si>
  <si>
    <t>技能3输出</t>
    <rPh sb="0" eb="1">
      <t>ji'enng</t>
    </rPh>
    <rPh sb="3" eb="4">
      <t>shu'c</t>
    </rPh>
    <phoneticPr fontId="1" type="noConversion"/>
  </si>
  <si>
    <t>被动</t>
    <rPh sb="0" eb="1">
      <t>bei'd</t>
    </rPh>
    <phoneticPr fontId="1" type="noConversion"/>
  </si>
  <si>
    <t>lv</t>
    <phoneticPr fontId="1" type="noConversion"/>
  </si>
  <si>
    <t>消耗金币</t>
    <rPh sb="0" eb="1">
      <t>xiao'h</t>
    </rPh>
    <rPh sb="2" eb="3">
      <t>jin'bi</t>
    </rPh>
    <phoneticPr fontId="1" type="noConversion"/>
  </si>
  <si>
    <t>角色ID</t>
    <rPh sb="0" eb="1">
      <t>jiao's</t>
    </rPh>
    <phoneticPr fontId="1" type="noConversion"/>
  </si>
  <si>
    <t>主动技能1图标</t>
    <rPh sb="0" eb="1">
      <t>zhu'd</t>
    </rPh>
    <rPh sb="2" eb="3">
      <t>ji'neng</t>
    </rPh>
    <rPh sb="5" eb="6">
      <t>tu'b</t>
    </rPh>
    <phoneticPr fontId="1" type="noConversion"/>
  </si>
  <si>
    <t>主动技能2图标</t>
    <rPh sb="0" eb="1">
      <t>zhu'd</t>
    </rPh>
    <rPh sb="2" eb="3">
      <t>ji'neng</t>
    </rPh>
    <rPh sb="5" eb="6">
      <t>tu'b</t>
    </rPh>
    <phoneticPr fontId="1" type="noConversion"/>
  </si>
  <si>
    <t>主动技能3图标</t>
    <rPh sb="0" eb="1">
      <t>zhu'd</t>
    </rPh>
    <rPh sb="2" eb="3">
      <t>ji'neng</t>
    </rPh>
    <rPh sb="5" eb="6">
      <t>tu'b</t>
    </rPh>
    <phoneticPr fontId="1" type="noConversion"/>
  </si>
  <si>
    <t>普攻</t>
  </si>
  <si>
    <t>雷鸣咒</t>
  </si>
  <si>
    <t>光辉之力</t>
  </si>
  <si>
    <t>buff_07</t>
  </si>
  <si>
    <t>buff_16</t>
  </si>
  <si>
    <t>buff_06</t>
  </si>
  <si>
    <t>buff_09</t>
  </si>
  <si>
    <t>buff_14</t>
  </si>
  <si>
    <t>buff_20</t>
  </si>
  <si>
    <t>buff_18</t>
  </si>
  <si>
    <t>buff_04</t>
  </si>
  <si>
    <t>buff_17</t>
  </si>
  <si>
    <t>buff_05</t>
  </si>
  <si>
    <t>buff_01</t>
  </si>
  <si>
    <t>buff_10</t>
  </si>
  <si>
    <t>buff_08</t>
  </si>
  <si>
    <t>buff_13</t>
  </si>
  <si>
    <t>buff_02</t>
  </si>
  <si>
    <t>buff_11</t>
  </si>
  <si>
    <t>buff_12</t>
  </si>
  <si>
    <t>buff_03</t>
  </si>
  <si>
    <t>buff_19</t>
  </si>
  <si>
    <t>buff_15</t>
  </si>
  <si>
    <t>Buff图标</t>
  </si>
  <si>
    <t>buff图标种类</t>
    <rPh sb="4" eb="5">
      <t>tu'biao</t>
    </rPh>
    <rPh sb="6" eb="7">
      <t>zhong'lei</t>
    </rPh>
    <phoneticPr fontId="1" type="noConversion"/>
  </si>
  <si>
    <t>中毒</t>
  </si>
  <si>
    <t>眩晕</t>
  </si>
  <si>
    <t>减速</t>
  </si>
  <si>
    <t>防御增加</t>
  </si>
  <si>
    <t>减防</t>
  </si>
  <si>
    <t>减攻</t>
  </si>
  <si>
    <t>混乱</t>
  </si>
  <si>
    <t>攻击增加</t>
  </si>
  <si>
    <t>死亡回血</t>
  </si>
  <si>
    <t>加速</t>
  </si>
  <si>
    <t>免疫中毒</t>
  </si>
  <si>
    <t>免疫眩晕</t>
  </si>
  <si>
    <t>免疫混乱</t>
  </si>
  <si>
    <t>被动技能</t>
    <rPh sb="0" eb="1">
      <t>bei'dong</t>
    </rPh>
    <rPh sb="2" eb="3">
      <t>ji'neng</t>
    </rPh>
    <phoneticPr fontId="1" type="noConversion"/>
  </si>
  <si>
    <t>buff</t>
    <phoneticPr fontId="1" type="noConversion"/>
  </si>
  <si>
    <t>中毒</t>
    <rPh sb="0" eb="1">
      <t>zhong'ud</t>
    </rPh>
    <phoneticPr fontId="1" type="noConversion"/>
  </si>
  <si>
    <t>眩晕</t>
    <rPh sb="0" eb="1">
      <t>xuan'y</t>
    </rPh>
    <phoneticPr fontId="1" type="noConversion"/>
  </si>
  <si>
    <t>减速</t>
    <rPh sb="0" eb="1">
      <t>jian'su</t>
    </rPh>
    <phoneticPr fontId="1" type="noConversion"/>
  </si>
  <si>
    <t>防御增加</t>
    <rPh sb="0" eb="1">
      <t>fang'yu</t>
    </rPh>
    <rPh sb="2" eb="3">
      <t>zeng'j</t>
    </rPh>
    <phoneticPr fontId="1" type="noConversion"/>
  </si>
  <si>
    <t>减防</t>
    <rPh sb="0" eb="1">
      <t>jian'fang</t>
    </rPh>
    <phoneticPr fontId="1" type="noConversion"/>
  </si>
  <si>
    <t>攻击增加</t>
    <rPh sb="0" eb="1">
      <t>gong'j</t>
    </rPh>
    <rPh sb="2" eb="3">
      <t>zeng'j</t>
    </rPh>
    <phoneticPr fontId="1" type="noConversion"/>
  </si>
  <si>
    <t>眩晕</t>
    <rPh sb="0" eb="1">
      <t>xuan'yun</t>
    </rPh>
    <phoneticPr fontId="1" type="noConversion"/>
  </si>
  <si>
    <t>莉莉丝</t>
  </si>
  <si>
    <t>柯拉</t>
    <phoneticPr fontId="11" type="noConversion"/>
  </si>
  <si>
    <t>尼尔斯</t>
    <phoneticPr fontId="11" type="noConversion"/>
  </si>
  <si>
    <t>碧翠丝</t>
    <phoneticPr fontId="11" type="noConversion"/>
  </si>
  <si>
    <t>艾琳</t>
    <phoneticPr fontId="11" type="noConversion"/>
  </si>
  <si>
    <t>尤朵拉</t>
    <phoneticPr fontId="11" type="noConversion"/>
  </si>
  <si>
    <t>洛克</t>
  </si>
  <si>
    <t>尤尼丝</t>
    <phoneticPr fontId="11" type="noConversion"/>
  </si>
  <si>
    <t>艾德蒙</t>
    <phoneticPr fontId="11" type="noConversion"/>
  </si>
  <si>
    <t>啾啾</t>
  </si>
  <si>
    <t>贝蒂</t>
  </si>
  <si>
    <t>伊芙</t>
    <phoneticPr fontId="11" type="noConversion"/>
  </si>
  <si>
    <t>麦克白</t>
  </si>
  <si>
    <t>未命名9</t>
  </si>
  <si>
    <t>未命名10</t>
  </si>
  <si>
    <t>吉拉</t>
  </si>
  <si>
    <t>爱茉莉</t>
    <phoneticPr fontId="11" type="noConversion"/>
  </si>
  <si>
    <t>娜塔莎</t>
    <phoneticPr fontId="11" type="noConversion"/>
  </si>
  <si>
    <t>珍妮芙</t>
  </si>
  <si>
    <t>伊西多</t>
  </si>
  <si>
    <t>修</t>
  </si>
  <si>
    <t>国王</t>
  </si>
  <si>
    <t>霍尔</t>
  </si>
  <si>
    <t>未命名</t>
  </si>
  <si>
    <t>eff_nuyankuangji</t>
    <phoneticPr fontId="1" type="noConversion"/>
  </si>
  <si>
    <t>eff_xuanbingjian</t>
    <phoneticPr fontId="1" type="noConversion"/>
  </si>
  <si>
    <t>eff_xuanbingjian_1</t>
    <phoneticPr fontId="1" type="noConversion"/>
  </si>
  <si>
    <t>映射名</t>
    <rPh sb="0" eb="1">
      <t>ying'she</t>
    </rPh>
    <rPh sb="2" eb="3">
      <t>ming'c</t>
    </rPh>
    <phoneticPr fontId="1" type="noConversion"/>
  </si>
  <si>
    <t>主动流血</t>
  </si>
  <si>
    <t>主动眩晕</t>
  </si>
  <si>
    <t>主动减速</t>
  </si>
  <si>
    <t>主动单体回复生命0.2</t>
  </si>
  <si>
    <t>UI显示用范围</t>
    <rPh sb="2" eb="3">
      <t>xian's</t>
    </rPh>
    <rPh sb="4" eb="5">
      <t>yong</t>
    </rPh>
    <rPh sb="5" eb="6">
      <t>fan'w</t>
    </rPh>
    <phoneticPr fontId="1" type="noConversion"/>
  </si>
  <si>
    <t>牧师</t>
    <rPh sb="0" eb="1">
      <t>mu's</t>
    </rPh>
    <phoneticPr fontId="1" type="noConversion"/>
  </si>
  <si>
    <t>洛克</t>
    <rPh sb="0" eb="1">
      <t>luo'ke</t>
    </rPh>
    <phoneticPr fontId="1" type="noConversion"/>
  </si>
  <si>
    <t>尤朵拉</t>
    <rPh sb="0" eb="1">
      <t>you'duo'la</t>
    </rPh>
    <rPh sb="1" eb="2">
      <t>duo</t>
    </rPh>
    <rPh sb="2" eb="3">
      <t>la</t>
    </rPh>
    <phoneticPr fontId="1" type="noConversion"/>
  </si>
  <si>
    <t>莉莉丝</t>
    <rPh sb="0" eb="1">
      <t>l'l's</t>
    </rPh>
    <phoneticPr fontId="1" type="noConversion"/>
  </si>
  <si>
    <t>艾德蒙</t>
    <rPh sb="0" eb="1">
      <t>ai</t>
    </rPh>
    <rPh sb="1" eb="2">
      <t>de'meng</t>
    </rPh>
    <phoneticPr fontId="1" type="noConversion"/>
  </si>
  <si>
    <t>吉拉</t>
    <rPh sb="0" eb="1">
      <t>ji'la</t>
    </rPh>
    <phoneticPr fontId="1" type="noConversion"/>
  </si>
  <si>
    <t>修</t>
    <rPh sb="0" eb="1">
      <t>xiu</t>
    </rPh>
    <phoneticPr fontId="1" type="noConversion"/>
  </si>
  <si>
    <t>贝蒂</t>
    <rPh sb="0" eb="1">
      <t>bei'di</t>
    </rPh>
    <phoneticPr fontId="1" type="noConversion"/>
  </si>
  <si>
    <t>伊芙</t>
    <rPh sb="0" eb="1">
      <t>yi</t>
    </rPh>
    <rPh sb="1" eb="2">
      <t>fu</t>
    </rPh>
    <phoneticPr fontId="1" type="noConversion"/>
  </si>
  <si>
    <t>艾琳</t>
    <rPh sb="0" eb="1">
      <t>ai'lin</t>
    </rPh>
    <phoneticPr fontId="1" type="noConversion"/>
  </si>
  <si>
    <t>碧翠丝</t>
    <rPh sb="0" eb="1">
      <t>bi'cui's</t>
    </rPh>
    <phoneticPr fontId="1" type="noConversion"/>
  </si>
  <si>
    <t>尤尼丝</t>
    <rPh sb="0" eb="1">
      <t>you'ni'si</t>
    </rPh>
    <rPh sb="2" eb="3">
      <t>si</t>
    </rPh>
    <phoneticPr fontId="1" type="noConversion"/>
  </si>
  <si>
    <t>尼尔斯</t>
    <rPh sb="0" eb="1">
      <t>ni'er'si</t>
    </rPh>
    <phoneticPr fontId="1" type="noConversion"/>
  </si>
  <si>
    <t>柯拉</t>
    <rPh sb="0" eb="1">
      <t>ke'nan</t>
    </rPh>
    <rPh sb="1" eb="2">
      <t>la</t>
    </rPh>
    <phoneticPr fontId="1" type="noConversion"/>
  </si>
  <si>
    <t>珍妮芙</t>
    <rPh sb="0" eb="1">
      <t>zhen'ni'fu</t>
    </rPh>
    <rPh sb="2" eb="3">
      <t>fu'ro</t>
    </rPh>
    <phoneticPr fontId="1" type="noConversion"/>
  </si>
  <si>
    <t>霍尔</t>
    <rPh sb="0" eb="1">
      <t>huo'er</t>
    </rPh>
    <phoneticPr fontId="1" type="noConversion"/>
  </si>
  <si>
    <t>国王</t>
    <rPh sb="0" eb="1">
      <t>guo'w</t>
    </rPh>
    <phoneticPr fontId="1" type="noConversion"/>
  </si>
  <si>
    <t>伊西多</t>
    <rPh sb="0" eb="1">
      <t>yi'xi'duo</t>
    </rPh>
    <phoneticPr fontId="1" type="noConversion"/>
  </si>
  <si>
    <t>娜塔莎</t>
    <rPh sb="0" eb="1">
      <t>na'ta'sha</t>
    </rPh>
    <phoneticPr fontId="1" type="noConversion"/>
  </si>
  <si>
    <t>爱茉莉</t>
    <rPh sb="0" eb="1">
      <t>ai'mo'li</t>
    </rPh>
    <phoneticPr fontId="1" type="noConversion"/>
  </si>
  <si>
    <t>死神之怒</t>
    <rPh sb="0" eb="1">
      <t>si'shen</t>
    </rPh>
    <rPh sb="2" eb="3">
      <t>zhi</t>
    </rPh>
    <rPh sb="3" eb="4">
      <t>nu</t>
    </rPh>
    <phoneticPr fontId="2" type="noConversion"/>
  </si>
  <si>
    <t>黑暗龙卷风</t>
    <rPh sb="0" eb="1">
      <t>hei'an</t>
    </rPh>
    <rPh sb="2" eb="3">
      <t>long'j'f</t>
    </rPh>
    <phoneticPr fontId="2" type="noConversion"/>
  </si>
  <si>
    <t>横扫</t>
    <rPh sb="0" eb="1">
      <t>heng'sao</t>
    </rPh>
    <phoneticPr fontId="1" type="noConversion"/>
  </si>
  <si>
    <t>全体</t>
    <rPh sb="0" eb="1">
      <t>quan'ti</t>
    </rPh>
    <phoneticPr fontId="1" type="noConversion"/>
  </si>
  <si>
    <t>自然馈赠回复生命0.10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</si>
  <si>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自然馈赠回复生命0.11</t>
    <rPh sb="4" eb="5">
      <t>hui'f</t>
    </rPh>
    <rPh sb="6" eb="7">
      <t>sheng'm</t>
    </rPh>
    <phoneticPr fontId="2" type="noConversion"/>
  </si>
  <si>
    <t>自然馈赠回复生命0.12</t>
    <rPh sb="4" eb="5">
      <t>hui'f</t>
    </rPh>
    <rPh sb="6" eb="7">
      <t>sheng'm</t>
    </rPh>
    <phoneticPr fontId="2" type="noConversion"/>
  </si>
  <si>
    <t>自然馈赠回复生命0.13</t>
    <rPh sb="4" eb="5">
      <t>hui'f</t>
    </rPh>
    <rPh sb="6" eb="7">
      <t>sheng'm</t>
    </rPh>
    <phoneticPr fontId="2" type="noConversion"/>
  </si>
  <si>
    <t>自然馈赠回复生命0.14</t>
    <rPh sb="4" eb="5">
      <t>hui'f</t>
    </rPh>
    <rPh sb="6" eb="7">
      <t>sheng'm</t>
    </rPh>
    <phoneticPr fontId="2" type="noConversion"/>
  </si>
  <si>
    <t>自然馈赠回复生命0.15</t>
    <rPh sb="4" eb="5">
      <t>hui'f</t>
    </rPh>
    <rPh sb="6" eb="7">
      <t>sheng'm</t>
    </rPh>
    <phoneticPr fontId="2" type="noConversion"/>
  </si>
  <si>
    <t>自然馈赠回复生命0.16</t>
    <rPh sb="4" eb="5">
      <t>hui'f</t>
    </rPh>
    <rPh sb="6" eb="7">
      <t>sheng'm</t>
    </rPh>
    <phoneticPr fontId="2" type="noConversion"/>
  </si>
  <si>
    <t>自然馈赠回复生命0.17</t>
    <rPh sb="4" eb="5">
      <t>hui'f</t>
    </rPh>
    <rPh sb="6" eb="7">
      <t>sheng'm</t>
    </rPh>
    <phoneticPr fontId="2" type="noConversion"/>
  </si>
  <si>
    <t>自然馈赠回复生命0.18</t>
    <rPh sb="4" eb="5">
      <t>hui'f</t>
    </rPh>
    <rPh sb="6" eb="7">
      <t>sheng'm</t>
    </rPh>
    <phoneticPr fontId="2" type="noConversion"/>
  </si>
  <si>
    <t>自然馈赠回复生命0.19</t>
    <rPh sb="4" eb="5">
      <t>hui'f</t>
    </rPh>
    <rPh sb="6" eb="7">
      <t>sheng'm</t>
    </rPh>
    <phoneticPr fontId="2" type="noConversion"/>
  </si>
  <si>
    <t>自然馈赠回复生命0.20</t>
    <rPh sb="4" eb="5">
      <t>hui'f</t>
    </rPh>
    <rPh sb="6" eb="7">
      <t>sheng'm</t>
    </rPh>
    <phoneticPr fontId="2" type="noConversion"/>
  </si>
  <si>
    <t>自然馈赠回复生命0.11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</si>
  <si>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自然馈赠回复生命0.12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</si>
  <si>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自然馈赠回复生命0.13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</si>
  <si>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自然馈赠回复生命0.14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</si>
  <si>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自然馈赠回复生命0.15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</si>
  <si>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自然馈赠回复生命0.16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</si>
  <si>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自然馈赠回复生命0.17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</si>
  <si>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自然馈赠回复生命0.18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</si>
  <si>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自然馈赠回复生命0.19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</si>
  <si>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自然馈赠回复生命0.20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</si>
  <si>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极寒判决</t>
    <rPh sb="0" eb="1">
      <t>ji'han</t>
    </rPh>
    <rPh sb="2" eb="3">
      <t>pan'jue</t>
    </rPh>
    <phoneticPr fontId="2" type="noConversion"/>
  </si>
  <si>
    <t>星雨降临</t>
    <rPh sb="0" eb="1">
      <t>xing'yu</t>
    </rPh>
    <rPh sb="2" eb="3">
      <t>jiang'lin</t>
    </rPh>
    <phoneticPr fontId="2" type="noConversion"/>
  </si>
  <si>
    <t>狂龙刺</t>
    <rPh sb="0" eb="1">
      <t>kuang'long</t>
    </rPh>
    <rPh sb="2" eb="3">
      <t>ci</t>
    </rPh>
    <phoneticPr fontId="2" type="noConversion"/>
  </si>
  <si>
    <t>贯穿</t>
    <rPh sb="0" eb="1">
      <t>guan'chuan</t>
    </rPh>
    <phoneticPr fontId="1" type="noConversion"/>
  </si>
  <si>
    <t>玄冰箭</t>
    <rPh sb="0" eb="1">
      <t>xuan'bing'j</t>
    </rPh>
    <rPh sb="2" eb="3">
      <t>jian</t>
    </rPh>
    <phoneticPr fontId="2" type="noConversion"/>
  </si>
  <si>
    <t>玄水巨浪</t>
    <rPh sb="0" eb="1">
      <t>xuan</t>
    </rPh>
    <rPh sb="1" eb="2">
      <t>shui</t>
    </rPh>
    <rPh sb="2" eb="3">
      <t>ju</t>
    </rPh>
    <rPh sb="3" eb="4">
      <t>lang</t>
    </rPh>
    <phoneticPr fontId="2" type="noConversion"/>
  </si>
  <si>
    <t>守护之力</t>
    <rPh sb="0" eb="1">
      <t>shou'hu</t>
    </rPh>
    <rPh sb="2" eb="3">
      <t>zhi'li</t>
    </rPh>
    <phoneticPr fontId="2" type="noConversion"/>
  </si>
  <si>
    <t>回春术回复生命lv1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</si>
  <si>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回春术回复生命lv2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</si>
  <si>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回春术回复生命lv3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</si>
  <si>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回春术回复生命lv4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</si>
  <si>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回春术回复生命lv5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</si>
  <si>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回春术回复生命lv6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</si>
  <si>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回春术回复生命lv7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</si>
  <si>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回春术回复生命lv8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</si>
  <si>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回春术回复生命lv9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</si>
  <si>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回春术回复生命lv10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</si>
  <si>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回春术回复生命lv11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</si>
  <si>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回春术回复生命lv12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</si>
  <si>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回春术回复生命lv13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</si>
  <si>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回春术回复生命lv14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</si>
  <si>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回春术回复生命lv15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</si>
  <si>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回春术回复生命lv16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</si>
  <si>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回春术回复生命lv17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</si>
  <si>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回春术回复生命lv18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</si>
  <si>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回春术回复生命lv19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</si>
  <si>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回春术回复生命lv20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</si>
  <si>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守护之力增加防御lv1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</si>
  <si>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守护之力增加防御lv2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</si>
  <si>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守护之力增加防御lv3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</si>
  <si>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守护之力增加防御lv4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</si>
  <si>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守护之力增加防御lv5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</si>
  <si>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守护之力增加防御lv6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</si>
  <si>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守护之力增加防御lv7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</si>
  <si>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守护之力增加防御lv8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</si>
  <si>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守护之力增加防御lv9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</si>
  <si>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守护之力增加防御lv10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</si>
  <si>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守护之力增加防御lv11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</si>
  <si>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守护之力增加防御lv12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</si>
  <si>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守护之力增加防御lv13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</si>
  <si>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守护之力增加防御lv14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</si>
  <si>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守护之力增加防御lv15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</si>
  <si>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守护之力增加防御lv16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</si>
  <si>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守护之力增加防御lv17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</si>
  <si>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守护之力增加防御lv18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</si>
  <si>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守护之力增加防御lv19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</si>
  <si>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守护之力增加防御lv20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</si>
  <si>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星雨降临概率眩晕</t>
    <rPh sb="0" eb="1">
      <t>xing</t>
    </rPh>
    <rPh sb="1" eb="2">
      <t>yu</t>
    </rPh>
    <rPh sb="2" eb="3">
      <t>jiang'lin</t>
    </rPh>
    <rPh sb="4" eb="5">
      <t>gai'l</t>
    </rPh>
    <rPh sb="6" eb="7">
      <t>xuan'yun</t>
    </rPh>
    <phoneticPr fontId="1" type="noConversion"/>
  </si>
  <si>
    <t>自然馈赠攻击增加0.10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</si>
  <si>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自然馈赠攻击增加0.11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</si>
  <si>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自然馈赠攻击增加0.12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</si>
  <si>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自然馈赠攻击增加0.13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</si>
  <si>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自然馈赠攻击增加0.14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</si>
  <si>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自然馈赠攻击增加0.15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</si>
  <si>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自然馈赠攻击增加0.16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</si>
  <si>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自然馈赠攻击增加0.17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</si>
  <si>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自然馈赠攻击增加0.18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</si>
  <si>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自然馈赠攻击增加0.19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</si>
  <si>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自然馈赠攻击增加0.20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</si>
  <si>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火炮击</t>
    <rPh sb="0" eb="1">
      <t>hiuo</t>
    </rPh>
    <rPh sb="1" eb="2">
      <t>pao</t>
    </rPh>
    <rPh sb="2" eb="3">
      <t>ji</t>
    </rPh>
    <phoneticPr fontId="1" type="noConversion"/>
  </si>
  <si>
    <t>怒焰狂击</t>
    <rPh sb="0" eb="1">
      <t>nu'yan</t>
    </rPh>
    <rPh sb="2" eb="3">
      <t>kuang'j</t>
    </rPh>
    <phoneticPr fontId="2" type="noConversion"/>
  </si>
  <si>
    <t>命中后</t>
    <rPh sb="0" eb="1">
      <t>ming'zhong</t>
    </rPh>
    <rPh sb="2" eb="3">
      <t>hou</t>
    </rPh>
    <phoneticPr fontId="1" type="noConversion"/>
  </si>
  <si>
    <t>极寒冰爆</t>
    <rPh sb="0" eb="1">
      <t>ji'han</t>
    </rPh>
    <rPh sb="2" eb="3">
      <t>bing</t>
    </rPh>
    <rPh sb="3" eb="4">
      <t>bao</t>
    </rPh>
    <phoneticPr fontId="2" type="noConversion"/>
  </si>
  <si>
    <t>雷击</t>
    <rPh sb="0" eb="1">
      <t>lei'j</t>
    </rPh>
    <phoneticPr fontId="2" type="noConversion"/>
  </si>
  <si>
    <t>紫雷闪</t>
    <rPh sb="0" eb="1">
      <t>zi</t>
    </rPh>
    <rPh sb="1" eb="2">
      <t>lei</t>
    </rPh>
    <rPh sb="2" eb="3">
      <t>shan</t>
    </rPh>
    <phoneticPr fontId="2" type="noConversion"/>
  </si>
  <si>
    <t>普通</t>
    <rPh sb="0" eb="1">
      <t>pu't</t>
    </rPh>
    <phoneticPr fontId="2" type="noConversion"/>
  </si>
  <si>
    <t>回春术</t>
    <rPh sb="0" eb="1">
      <t>hui'c</t>
    </rPh>
    <rPh sb="2" eb="3">
      <t>shu</t>
    </rPh>
    <phoneticPr fontId="2" type="noConversion"/>
  </si>
  <si>
    <t>自然馈赠回复生命0.21</t>
    <rPh sb="4" eb="5">
      <t>hui'f</t>
    </rPh>
    <rPh sb="6" eb="7">
      <t>sheng'm</t>
    </rPh>
    <phoneticPr fontId="2" type="noConversion"/>
  </si>
  <si>
    <t>诅咒</t>
    <rPh sb="0" eb="1">
      <t>zu'zh</t>
    </rPh>
    <phoneticPr fontId="2" type="noConversion"/>
  </si>
  <si>
    <t>主动中毒</t>
    <rPh sb="0" eb="1">
      <t>zhu'd</t>
    </rPh>
    <rPh sb="2" eb="3">
      <t>zhogn'du</t>
    </rPh>
    <phoneticPr fontId="2" type="noConversion"/>
  </si>
  <si>
    <t>束缚</t>
    <rPh sb="0" eb="1">
      <t>su'f</t>
    </rPh>
    <phoneticPr fontId="2" type="noConversion"/>
  </si>
  <si>
    <t>普攻</t>
    <rPh sb="0" eb="1">
      <t>pu'gong</t>
    </rPh>
    <phoneticPr fontId="1" type="noConversion"/>
  </si>
  <si>
    <t>玫瑰花</t>
    <rPh sb="0" eb="1">
      <t>mei'g</t>
    </rPh>
    <rPh sb="2" eb="3">
      <t>hua</t>
    </rPh>
    <phoneticPr fontId="2" type="noConversion"/>
  </si>
  <si>
    <t>普攻</t>
    <rPh sb="0" eb="1">
      <t>pu'gong</t>
    </rPh>
    <phoneticPr fontId="2" type="noConversion"/>
  </si>
  <si>
    <t>神乐华彩</t>
    <rPh sb="0" eb="1">
      <t>shen'yue</t>
    </rPh>
    <rPh sb="2" eb="3">
      <t>hua'cai</t>
    </rPh>
    <phoneticPr fontId="1" type="noConversion"/>
  </si>
  <si>
    <t>神乐华彩减防20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</si>
  <si>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神乐华彩减防22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</si>
  <si>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神乐华彩减防24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</si>
  <si>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神乐华彩减防26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</si>
  <si>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神乐华彩减防28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</si>
  <si>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神乐华彩减防30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</si>
  <si>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神乐华彩减防32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</si>
  <si>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神乐华彩减防34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</si>
  <si>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神乐华彩减防36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</si>
  <si>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神乐华彩减防38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</si>
  <si>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神乐华彩减防40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</si>
  <si>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神乐华彩减攻20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</si>
  <si>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神乐华彩减攻10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</si>
  <si>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神乐华彩减攻11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</si>
  <si>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神乐华彩减攻12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</si>
  <si>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神乐华彩减攻13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</si>
  <si>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神乐华彩减攻14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</si>
  <si>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神乐华彩减攻15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</si>
  <si>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神乐华彩减攻16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</si>
  <si>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神乐华彩减攻17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</si>
  <si>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神乐华彩减攻18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</si>
  <si>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神乐华彩减攻19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</si>
  <si>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月之舞</t>
    <rPh sb="0" eb="1">
      <t>yue</t>
    </rPh>
    <rPh sb="1" eb="2">
      <t>zhi</t>
    </rPh>
    <rPh sb="2" eb="3">
      <t>wu</t>
    </rPh>
    <phoneticPr fontId="2" type="noConversion"/>
  </si>
  <si>
    <t>冰龙卷</t>
    <rPh sb="0" eb="1">
      <t>bing</t>
    </rPh>
    <rPh sb="1" eb="2">
      <t>long'juan</t>
    </rPh>
    <phoneticPr fontId="2" type="noConversion"/>
  </si>
  <si>
    <t>被动攻击lv1</t>
    <rPh sb="0" eb="1">
      <t>bei'd</t>
    </rPh>
    <rPh sb="2" eb="3">
      <t>gong'j</t>
    </rPh>
    <phoneticPr fontId="2" type="noConversion"/>
  </si>
  <si>
    <t>被动攻击lv2</t>
    <rPh sb="0" eb="1">
      <t>bei'd</t>
    </rPh>
    <rPh sb="2" eb="3">
      <t>gong'j</t>
    </rPh>
    <phoneticPr fontId="2" type="noConversion"/>
  </si>
  <si>
    <t>被动攻击lv3</t>
    <rPh sb="0" eb="1">
      <t>bei'd</t>
    </rPh>
    <rPh sb="2" eb="3">
      <t>gong'j</t>
    </rPh>
    <phoneticPr fontId="2" type="noConversion"/>
  </si>
  <si>
    <t>被动攻击lv4</t>
    <rPh sb="0" eb="1">
      <t>bei'd</t>
    </rPh>
    <rPh sb="2" eb="3">
      <t>gong'j</t>
    </rPh>
    <phoneticPr fontId="2" type="noConversion"/>
  </si>
  <si>
    <t>被动攻击lv5</t>
    <rPh sb="0" eb="1">
      <t>bei'd</t>
    </rPh>
    <rPh sb="2" eb="3">
      <t>gong'j</t>
    </rPh>
    <phoneticPr fontId="2" type="noConversion"/>
  </si>
  <si>
    <t>被动攻击lv6</t>
    <rPh sb="0" eb="1">
      <t>bei'd</t>
    </rPh>
    <rPh sb="2" eb="3">
      <t>gong'j</t>
    </rPh>
    <phoneticPr fontId="2" type="noConversion"/>
  </si>
  <si>
    <t>被动攻击lv7</t>
    <rPh sb="0" eb="1">
      <t>bei'd</t>
    </rPh>
    <rPh sb="2" eb="3">
      <t>gong'j</t>
    </rPh>
    <phoneticPr fontId="2" type="noConversion"/>
  </si>
  <si>
    <t>被动攻击lv8</t>
    <rPh sb="0" eb="1">
      <t>bei'd</t>
    </rPh>
    <rPh sb="2" eb="3">
      <t>gong'j</t>
    </rPh>
    <phoneticPr fontId="2" type="noConversion"/>
  </si>
  <si>
    <t>被动攻击lv9</t>
    <rPh sb="0" eb="1">
      <t>bei'd</t>
    </rPh>
    <rPh sb="2" eb="3">
      <t>gong'j</t>
    </rPh>
    <phoneticPr fontId="2" type="noConversion"/>
  </si>
  <si>
    <t>被动攻击lv10</t>
    <rPh sb="0" eb="1">
      <t>bei'd</t>
    </rPh>
    <rPh sb="2" eb="3">
      <t>gong'j</t>
    </rPh>
    <phoneticPr fontId="2" type="noConversion"/>
  </si>
  <si>
    <t>被动攻击lv11</t>
    <rPh sb="0" eb="1">
      <t>bei'd</t>
    </rPh>
    <rPh sb="2" eb="3">
      <t>gong'j</t>
    </rPh>
    <phoneticPr fontId="2" type="noConversion"/>
  </si>
  <si>
    <t>被动攻击lv12</t>
    <rPh sb="0" eb="1">
      <t>bei'd</t>
    </rPh>
    <rPh sb="2" eb="3">
      <t>gong'j</t>
    </rPh>
    <phoneticPr fontId="2" type="noConversion"/>
  </si>
  <si>
    <t>被动攻击lv13</t>
    <rPh sb="0" eb="1">
      <t>bei'd</t>
    </rPh>
    <rPh sb="2" eb="3">
      <t>gong'j</t>
    </rPh>
    <phoneticPr fontId="2" type="noConversion"/>
  </si>
  <si>
    <t>被动攻击lv14</t>
    <rPh sb="0" eb="1">
      <t>bei'd</t>
    </rPh>
    <rPh sb="2" eb="3">
      <t>gong'j</t>
    </rPh>
    <phoneticPr fontId="2" type="noConversion"/>
  </si>
  <si>
    <t>被动攻击lv15</t>
    <rPh sb="0" eb="1">
      <t>bei'd</t>
    </rPh>
    <rPh sb="2" eb="3">
      <t>gong'j</t>
    </rPh>
    <phoneticPr fontId="2" type="noConversion"/>
  </si>
  <si>
    <t>被动攻击lv16</t>
    <rPh sb="0" eb="1">
      <t>bei'd</t>
    </rPh>
    <rPh sb="2" eb="3">
      <t>gong'j</t>
    </rPh>
    <phoneticPr fontId="2" type="noConversion"/>
  </si>
  <si>
    <t>被动攻击lv17</t>
    <rPh sb="0" eb="1">
      <t>bei'd</t>
    </rPh>
    <rPh sb="2" eb="3">
      <t>gong'j</t>
    </rPh>
    <phoneticPr fontId="2" type="noConversion"/>
  </si>
  <si>
    <t>被动攻击lv18</t>
    <rPh sb="0" eb="1">
      <t>bei'd</t>
    </rPh>
    <rPh sb="2" eb="3">
      <t>gong'j</t>
    </rPh>
    <phoneticPr fontId="2" type="noConversion"/>
  </si>
  <si>
    <t>被动攻击lv19</t>
    <rPh sb="0" eb="1">
      <t>bei'd</t>
    </rPh>
    <rPh sb="2" eb="3">
      <t>gong'j</t>
    </rPh>
    <phoneticPr fontId="2" type="noConversion"/>
  </si>
  <si>
    <t>被动攻击lv20</t>
    <rPh sb="0" eb="1">
      <t>bei'd</t>
    </rPh>
    <rPh sb="2" eb="3">
      <t>gong'j</t>
    </rPh>
    <phoneticPr fontId="2" type="noConversion"/>
  </si>
  <si>
    <t>攻击</t>
  </si>
  <si>
    <t>被动防御lv1</t>
    <rPh sb="0" eb="1">
      <t>bei'd</t>
    </rPh>
    <rPh sb="2" eb="3">
      <t>fang'y</t>
    </rPh>
    <phoneticPr fontId="2" type="noConversion"/>
  </si>
  <si>
    <t>被动防御lv2</t>
    <rPh sb="0" eb="1">
      <t>bei'd</t>
    </rPh>
    <rPh sb="2" eb="3">
      <t>fang'y</t>
    </rPh>
    <phoneticPr fontId="2" type="noConversion"/>
  </si>
  <si>
    <t>被动防御lv3</t>
    <rPh sb="0" eb="1">
      <t>bei'd</t>
    </rPh>
    <rPh sb="2" eb="3">
      <t>fang'y</t>
    </rPh>
    <phoneticPr fontId="2" type="noConversion"/>
  </si>
  <si>
    <t>被动防御lv4</t>
    <rPh sb="0" eb="1">
      <t>bei'd</t>
    </rPh>
    <rPh sb="2" eb="3">
      <t>fang'y</t>
    </rPh>
    <phoneticPr fontId="2" type="noConversion"/>
  </si>
  <si>
    <t>被动防御lv5</t>
    <rPh sb="0" eb="1">
      <t>bei'd</t>
    </rPh>
    <rPh sb="2" eb="3">
      <t>fang'y</t>
    </rPh>
    <phoneticPr fontId="2" type="noConversion"/>
  </si>
  <si>
    <t>被动防御lv6</t>
    <rPh sb="0" eb="1">
      <t>bei'd</t>
    </rPh>
    <rPh sb="2" eb="3">
      <t>fang'y</t>
    </rPh>
    <phoneticPr fontId="2" type="noConversion"/>
  </si>
  <si>
    <t>被动防御lv7</t>
    <rPh sb="0" eb="1">
      <t>bei'd</t>
    </rPh>
    <rPh sb="2" eb="3">
      <t>fang'y</t>
    </rPh>
    <phoneticPr fontId="2" type="noConversion"/>
  </si>
  <si>
    <t>被动防御lv8</t>
    <rPh sb="0" eb="1">
      <t>bei'd</t>
    </rPh>
    <rPh sb="2" eb="3">
      <t>fang'y</t>
    </rPh>
    <phoneticPr fontId="2" type="noConversion"/>
  </si>
  <si>
    <t>被动防御lv9</t>
    <rPh sb="0" eb="1">
      <t>bei'd</t>
    </rPh>
    <rPh sb="2" eb="3">
      <t>fang'y</t>
    </rPh>
    <phoneticPr fontId="2" type="noConversion"/>
  </si>
  <si>
    <t>被动防御lv10</t>
    <rPh sb="0" eb="1">
      <t>bei'd</t>
    </rPh>
    <rPh sb="2" eb="3">
      <t>fang'y</t>
    </rPh>
    <phoneticPr fontId="2" type="noConversion"/>
  </si>
  <si>
    <t>被动防御lv11</t>
    <rPh sb="0" eb="1">
      <t>bei'd</t>
    </rPh>
    <rPh sb="2" eb="3">
      <t>fang'y</t>
    </rPh>
    <phoneticPr fontId="2" type="noConversion"/>
  </si>
  <si>
    <t>被动防御lv12</t>
    <rPh sb="0" eb="1">
      <t>bei'd</t>
    </rPh>
    <rPh sb="2" eb="3">
      <t>fang'y</t>
    </rPh>
    <phoneticPr fontId="2" type="noConversion"/>
  </si>
  <si>
    <t>被动防御lv13</t>
    <rPh sb="0" eb="1">
      <t>bei'd</t>
    </rPh>
    <rPh sb="2" eb="3">
      <t>fang'y</t>
    </rPh>
    <phoneticPr fontId="2" type="noConversion"/>
  </si>
  <si>
    <t>被动防御lv14</t>
    <rPh sb="0" eb="1">
      <t>bei'd</t>
    </rPh>
    <rPh sb="2" eb="3">
      <t>fang'y</t>
    </rPh>
    <phoneticPr fontId="2" type="noConversion"/>
  </si>
  <si>
    <t>被动防御lv15</t>
    <rPh sb="0" eb="1">
      <t>bei'd</t>
    </rPh>
    <rPh sb="2" eb="3">
      <t>fang'y</t>
    </rPh>
    <phoneticPr fontId="2" type="noConversion"/>
  </si>
  <si>
    <t>被动防御lv16</t>
    <rPh sb="0" eb="1">
      <t>bei'd</t>
    </rPh>
    <rPh sb="2" eb="3">
      <t>fang'y</t>
    </rPh>
    <phoneticPr fontId="2" type="noConversion"/>
  </si>
  <si>
    <t>被动防御lv17</t>
    <rPh sb="0" eb="1">
      <t>bei'd</t>
    </rPh>
    <rPh sb="2" eb="3">
      <t>fang'y</t>
    </rPh>
    <phoneticPr fontId="2" type="noConversion"/>
  </si>
  <si>
    <t>被动防御lv18</t>
    <rPh sb="0" eb="1">
      <t>bei'd</t>
    </rPh>
    <rPh sb="2" eb="3">
      <t>fang'y</t>
    </rPh>
    <phoneticPr fontId="2" type="noConversion"/>
  </si>
  <si>
    <t>被动防御lv19</t>
    <rPh sb="0" eb="1">
      <t>bei'd</t>
    </rPh>
    <rPh sb="2" eb="3">
      <t>fang'y</t>
    </rPh>
    <phoneticPr fontId="2" type="noConversion"/>
  </si>
  <si>
    <t>被动防御lv20</t>
    <rPh sb="0" eb="1">
      <t>bei'd</t>
    </rPh>
    <rPh sb="2" eb="3">
      <t>fang'y</t>
    </rPh>
    <phoneticPr fontId="2" type="noConversion"/>
  </si>
  <si>
    <t>防御比率</t>
    <rPh sb="0" eb="1">
      <t>fang'y</t>
    </rPh>
    <rPh sb="2" eb="3">
      <t>bi'l</t>
    </rPh>
    <phoneticPr fontId="1" type="noConversion"/>
  </si>
  <si>
    <t>被动速度lv1</t>
    <rPh sb="0" eb="1">
      <t>bei'd</t>
    </rPh>
    <rPh sb="2" eb="3">
      <t>su'd</t>
    </rPh>
    <phoneticPr fontId="2" type="noConversion"/>
  </si>
  <si>
    <t>被动速度lv2</t>
    <rPh sb="0" eb="1">
      <t>bei'd</t>
    </rPh>
    <rPh sb="2" eb="3">
      <t>su'd</t>
    </rPh>
    <phoneticPr fontId="2" type="noConversion"/>
  </si>
  <si>
    <t>被动速度lv3</t>
    <rPh sb="0" eb="1">
      <t>bei'd</t>
    </rPh>
    <rPh sb="2" eb="3">
      <t>su'd</t>
    </rPh>
    <phoneticPr fontId="2" type="noConversion"/>
  </si>
  <si>
    <t>被动速度lv4</t>
    <rPh sb="0" eb="1">
      <t>bei'd</t>
    </rPh>
    <rPh sb="2" eb="3">
      <t>su'd</t>
    </rPh>
    <phoneticPr fontId="2" type="noConversion"/>
  </si>
  <si>
    <t>被动速度lv5</t>
    <rPh sb="0" eb="1">
      <t>bei'd</t>
    </rPh>
    <rPh sb="2" eb="3">
      <t>su'd</t>
    </rPh>
    <phoneticPr fontId="2" type="noConversion"/>
  </si>
  <si>
    <t>被动速度lv6</t>
    <rPh sb="0" eb="1">
      <t>bei'd</t>
    </rPh>
    <rPh sb="2" eb="3">
      <t>su'd</t>
    </rPh>
    <phoneticPr fontId="2" type="noConversion"/>
  </si>
  <si>
    <t>被动速度lv7</t>
    <rPh sb="0" eb="1">
      <t>bei'd</t>
    </rPh>
    <rPh sb="2" eb="3">
      <t>su'd</t>
    </rPh>
    <phoneticPr fontId="2" type="noConversion"/>
  </si>
  <si>
    <t>被动速度lv8</t>
    <rPh sb="0" eb="1">
      <t>bei'd</t>
    </rPh>
    <rPh sb="2" eb="3">
      <t>su'd</t>
    </rPh>
    <phoneticPr fontId="2" type="noConversion"/>
  </si>
  <si>
    <t>被动速度lv9</t>
    <rPh sb="0" eb="1">
      <t>bei'd</t>
    </rPh>
    <rPh sb="2" eb="3">
      <t>su'd</t>
    </rPh>
    <phoneticPr fontId="2" type="noConversion"/>
  </si>
  <si>
    <t>被动速度lv10</t>
    <rPh sb="0" eb="1">
      <t>bei'd</t>
    </rPh>
    <rPh sb="2" eb="3">
      <t>su'd</t>
    </rPh>
    <phoneticPr fontId="2" type="noConversion"/>
  </si>
  <si>
    <t>被动速度lv11</t>
    <rPh sb="0" eb="1">
      <t>bei'd</t>
    </rPh>
    <rPh sb="2" eb="3">
      <t>su'd</t>
    </rPh>
    <phoneticPr fontId="2" type="noConversion"/>
  </si>
  <si>
    <t>被动速度lv12</t>
    <rPh sb="0" eb="1">
      <t>bei'd</t>
    </rPh>
    <rPh sb="2" eb="3">
      <t>su'd</t>
    </rPh>
    <phoneticPr fontId="2" type="noConversion"/>
  </si>
  <si>
    <t>被动速度lv13</t>
    <rPh sb="0" eb="1">
      <t>bei'd</t>
    </rPh>
    <rPh sb="2" eb="3">
      <t>su'd</t>
    </rPh>
    <phoneticPr fontId="2" type="noConversion"/>
  </si>
  <si>
    <t>被动速度lv14</t>
    <rPh sb="0" eb="1">
      <t>bei'd</t>
    </rPh>
    <rPh sb="2" eb="3">
      <t>su'd</t>
    </rPh>
    <phoneticPr fontId="2" type="noConversion"/>
  </si>
  <si>
    <t>被动速度lv15</t>
    <rPh sb="0" eb="1">
      <t>bei'd</t>
    </rPh>
    <rPh sb="2" eb="3">
      <t>su'd</t>
    </rPh>
    <phoneticPr fontId="2" type="noConversion"/>
  </si>
  <si>
    <t>被动速度lv16</t>
    <rPh sb="0" eb="1">
      <t>bei'd</t>
    </rPh>
    <rPh sb="2" eb="3">
      <t>su'd</t>
    </rPh>
    <phoneticPr fontId="2" type="noConversion"/>
  </si>
  <si>
    <t>被动速度lv17</t>
    <rPh sb="0" eb="1">
      <t>bei'd</t>
    </rPh>
    <rPh sb="2" eb="3">
      <t>su'd</t>
    </rPh>
    <phoneticPr fontId="2" type="noConversion"/>
  </si>
  <si>
    <t>被动速度lv18</t>
    <rPh sb="0" eb="1">
      <t>bei'd</t>
    </rPh>
    <rPh sb="2" eb="3">
      <t>su'd</t>
    </rPh>
    <phoneticPr fontId="2" type="noConversion"/>
  </si>
  <si>
    <t>被动速度lv19</t>
    <rPh sb="0" eb="1">
      <t>bei'd</t>
    </rPh>
    <rPh sb="2" eb="3">
      <t>su'd</t>
    </rPh>
    <phoneticPr fontId="2" type="noConversion"/>
  </si>
  <si>
    <t>被动速度lv20</t>
    <rPh sb="0" eb="1">
      <t>bei'd</t>
    </rPh>
    <rPh sb="2" eb="3">
      <t>su'd</t>
    </rPh>
    <phoneticPr fontId="2" type="noConversion"/>
  </si>
  <si>
    <t>被动命中lv1</t>
    <rPh sb="0" eb="1">
      <t>bei'd</t>
    </rPh>
    <rPh sb="2" eb="3">
      <t>ming'zhong</t>
    </rPh>
    <phoneticPr fontId="2" type="noConversion"/>
  </si>
  <si>
    <t>被动命中lv2</t>
    <rPh sb="0" eb="1">
      <t>bei'd</t>
    </rPh>
    <rPh sb="2" eb="3">
      <t>ming'zhong</t>
    </rPh>
    <phoneticPr fontId="2" type="noConversion"/>
  </si>
  <si>
    <t>被动命中lv3</t>
    <rPh sb="0" eb="1">
      <t>bei'd</t>
    </rPh>
    <rPh sb="2" eb="3">
      <t>ming'zhong</t>
    </rPh>
    <phoneticPr fontId="2" type="noConversion"/>
  </si>
  <si>
    <t>被动命中lv4</t>
    <rPh sb="0" eb="1">
      <t>bei'd</t>
    </rPh>
    <rPh sb="2" eb="3">
      <t>ming'zhong</t>
    </rPh>
    <phoneticPr fontId="2" type="noConversion"/>
  </si>
  <si>
    <t>被动命中lv5</t>
    <rPh sb="0" eb="1">
      <t>bei'd</t>
    </rPh>
    <rPh sb="2" eb="3">
      <t>ming'zhong</t>
    </rPh>
    <phoneticPr fontId="2" type="noConversion"/>
  </si>
  <si>
    <t>被动命中lv6</t>
    <rPh sb="0" eb="1">
      <t>bei'd</t>
    </rPh>
    <rPh sb="2" eb="3">
      <t>ming'zhong</t>
    </rPh>
    <phoneticPr fontId="2" type="noConversion"/>
  </si>
  <si>
    <t>被动命中lv7</t>
    <rPh sb="0" eb="1">
      <t>bei'd</t>
    </rPh>
    <rPh sb="2" eb="3">
      <t>ming'zhong</t>
    </rPh>
    <phoneticPr fontId="2" type="noConversion"/>
  </si>
  <si>
    <t>被动命中lv8</t>
    <rPh sb="0" eb="1">
      <t>bei'd</t>
    </rPh>
    <rPh sb="2" eb="3">
      <t>ming'zhong</t>
    </rPh>
    <phoneticPr fontId="2" type="noConversion"/>
  </si>
  <si>
    <t>被动命中lv9</t>
    <rPh sb="0" eb="1">
      <t>bei'd</t>
    </rPh>
    <rPh sb="2" eb="3">
      <t>ming'zhong</t>
    </rPh>
    <phoneticPr fontId="2" type="noConversion"/>
  </si>
  <si>
    <t>被动命中lv10</t>
    <rPh sb="0" eb="1">
      <t>bei'd</t>
    </rPh>
    <rPh sb="2" eb="3">
      <t>ming'zhong</t>
    </rPh>
    <phoneticPr fontId="2" type="noConversion"/>
  </si>
  <si>
    <t>被动命中lv11</t>
    <rPh sb="0" eb="1">
      <t>bei'd</t>
    </rPh>
    <rPh sb="2" eb="3">
      <t>ming'zhong</t>
    </rPh>
    <phoneticPr fontId="2" type="noConversion"/>
  </si>
  <si>
    <t>被动命中lv12</t>
    <rPh sb="0" eb="1">
      <t>bei'd</t>
    </rPh>
    <rPh sb="2" eb="3">
      <t>ming'zhong</t>
    </rPh>
    <phoneticPr fontId="2" type="noConversion"/>
  </si>
  <si>
    <t>被动命中lv13</t>
    <rPh sb="0" eb="1">
      <t>bei'd</t>
    </rPh>
    <rPh sb="2" eb="3">
      <t>ming'zhong</t>
    </rPh>
    <phoneticPr fontId="2" type="noConversion"/>
  </si>
  <si>
    <t>被动命中lv14</t>
    <rPh sb="0" eb="1">
      <t>bei'd</t>
    </rPh>
    <rPh sb="2" eb="3">
      <t>ming'zhong</t>
    </rPh>
    <phoneticPr fontId="2" type="noConversion"/>
  </si>
  <si>
    <t>被动命中lv15</t>
    <rPh sb="0" eb="1">
      <t>bei'd</t>
    </rPh>
    <rPh sb="2" eb="3">
      <t>ming'zhong</t>
    </rPh>
    <phoneticPr fontId="2" type="noConversion"/>
  </si>
  <si>
    <t>被动命中lv16</t>
    <rPh sb="0" eb="1">
      <t>bei'd</t>
    </rPh>
    <rPh sb="2" eb="3">
      <t>ming'zhong</t>
    </rPh>
    <phoneticPr fontId="2" type="noConversion"/>
  </si>
  <si>
    <t>被动命中lv17</t>
    <rPh sb="0" eb="1">
      <t>bei'd</t>
    </rPh>
    <rPh sb="2" eb="3">
      <t>ming'zhong</t>
    </rPh>
    <phoneticPr fontId="2" type="noConversion"/>
  </si>
  <si>
    <t>被动命中lv18</t>
    <rPh sb="0" eb="1">
      <t>bei'd</t>
    </rPh>
    <rPh sb="2" eb="3">
      <t>ming'zhong</t>
    </rPh>
    <phoneticPr fontId="2" type="noConversion"/>
  </si>
  <si>
    <t>被动命中lv19</t>
    <rPh sb="0" eb="1">
      <t>bei'd</t>
    </rPh>
    <rPh sb="2" eb="3">
      <t>ming'zhong</t>
    </rPh>
    <phoneticPr fontId="2" type="noConversion"/>
  </si>
  <si>
    <t>被动命中lv20</t>
    <rPh sb="0" eb="1">
      <t>bei'd</t>
    </rPh>
    <rPh sb="2" eb="3">
      <t>ming'zhong</t>
    </rPh>
    <phoneticPr fontId="2" type="noConversion"/>
  </si>
  <si>
    <t>被动回避lv1</t>
    <rPh sb="0" eb="1">
      <t>bei'd</t>
    </rPh>
    <rPh sb="2" eb="3">
      <t>hui'bi</t>
    </rPh>
    <phoneticPr fontId="2" type="noConversion"/>
  </si>
  <si>
    <t>被动回避lv2</t>
    <rPh sb="0" eb="1">
      <t>bei'd</t>
    </rPh>
    <rPh sb="2" eb="3">
      <t>hui'bi</t>
    </rPh>
    <phoneticPr fontId="2" type="noConversion"/>
  </si>
  <si>
    <t>被动回避lv3</t>
    <rPh sb="0" eb="1">
      <t>bei'd</t>
    </rPh>
    <rPh sb="2" eb="3">
      <t>hui'bi</t>
    </rPh>
    <phoneticPr fontId="2" type="noConversion"/>
  </si>
  <si>
    <t>被动回避lv4</t>
    <rPh sb="0" eb="1">
      <t>bei'd</t>
    </rPh>
    <rPh sb="2" eb="3">
      <t>hui'bi</t>
    </rPh>
    <phoneticPr fontId="2" type="noConversion"/>
  </si>
  <si>
    <t>被动回避lv5</t>
    <rPh sb="0" eb="1">
      <t>bei'd</t>
    </rPh>
    <rPh sb="2" eb="3">
      <t>hui'bi</t>
    </rPh>
    <phoneticPr fontId="2" type="noConversion"/>
  </si>
  <si>
    <t>被动回避lv6</t>
    <rPh sb="0" eb="1">
      <t>bei'd</t>
    </rPh>
    <rPh sb="2" eb="3">
      <t>hui'bi</t>
    </rPh>
    <phoneticPr fontId="2" type="noConversion"/>
  </si>
  <si>
    <t>被动回避lv7</t>
    <rPh sb="0" eb="1">
      <t>bei'd</t>
    </rPh>
    <rPh sb="2" eb="3">
      <t>hui'bi</t>
    </rPh>
    <phoneticPr fontId="2" type="noConversion"/>
  </si>
  <si>
    <t>被动回避lv8</t>
    <rPh sb="0" eb="1">
      <t>bei'd</t>
    </rPh>
    <rPh sb="2" eb="3">
      <t>hui'bi</t>
    </rPh>
    <phoneticPr fontId="2" type="noConversion"/>
  </si>
  <si>
    <t>被动回避lv9</t>
    <rPh sb="0" eb="1">
      <t>bei'd</t>
    </rPh>
    <rPh sb="2" eb="3">
      <t>hui'bi</t>
    </rPh>
    <phoneticPr fontId="2" type="noConversion"/>
  </si>
  <si>
    <t>被动回避lv10</t>
    <rPh sb="0" eb="1">
      <t>bei'd</t>
    </rPh>
    <rPh sb="2" eb="3">
      <t>hui'bi</t>
    </rPh>
    <phoneticPr fontId="2" type="noConversion"/>
  </si>
  <si>
    <t>被动回避lv11</t>
    <rPh sb="0" eb="1">
      <t>bei'd</t>
    </rPh>
    <rPh sb="2" eb="3">
      <t>hui'bi</t>
    </rPh>
    <phoneticPr fontId="2" type="noConversion"/>
  </si>
  <si>
    <t>被动回避lv12</t>
    <rPh sb="0" eb="1">
      <t>bei'd</t>
    </rPh>
    <rPh sb="2" eb="3">
      <t>hui'bi</t>
    </rPh>
    <phoneticPr fontId="2" type="noConversion"/>
  </si>
  <si>
    <t>被动回避lv13</t>
    <rPh sb="0" eb="1">
      <t>bei'd</t>
    </rPh>
    <rPh sb="2" eb="3">
      <t>hui'bi</t>
    </rPh>
    <phoneticPr fontId="2" type="noConversion"/>
  </si>
  <si>
    <t>被动回避lv14</t>
    <rPh sb="0" eb="1">
      <t>bei'd</t>
    </rPh>
    <rPh sb="2" eb="3">
      <t>hui'bi</t>
    </rPh>
    <phoneticPr fontId="2" type="noConversion"/>
  </si>
  <si>
    <t>被动回避lv15</t>
    <rPh sb="0" eb="1">
      <t>bei'd</t>
    </rPh>
    <rPh sb="2" eb="3">
      <t>hui'bi</t>
    </rPh>
    <phoneticPr fontId="2" type="noConversion"/>
  </si>
  <si>
    <t>被动回避lv16</t>
    <rPh sb="0" eb="1">
      <t>bei'd</t>
    </rPh>
    <rPh sb="2" eb="3">
      <t>hui'bi</t>
    </rPh>
    <phoneticPr fontId="2" type="noConversion"/>
  </si>
  <si>
    <t>被动回避lv17</t>
    <rPh sb="0" eb="1">
      <t>bei'd</t>
    </rPh>
    <rPh sb="2" eb="3">
      <t>hui'bi</t>
    </rPh>
    <phoneticPr fontId="2" type="noConversion"/>
  </si>
  <si>
    <t>被动回避lv18</t>
    <rPh sb="0" eb="1">
      <t>bei'd</t>
    </rPh>
    <rPh sb="2" eb="3">
      <t>hui'bi</t>
    </rPh>
    <phoneticPr fontId="2" type="noConversion"/>
  </si>
  <si>
    <t>被动回避lv19</t>
    <rPh sb="0" eb="1">
      <t>bei'd</t>
    </rPh>
    <rPh sb="2" eb="3">
      <t>hui'bi</t>
    </rPh>
    <phoneticPr fontId="2" type="noConversion"/>
  </si>
  <si>
    <t>被动回避lv20</t>
    <rPh sb="0" eb="1">
      <t>bei'd</t>
    </rPh>
    <rPh sb="2" eb="3">
      <t>hui'bi</t>
    </rPh>
    <phoneticPr fontId="2" type="noConversion"/>
  </si>
  <si>
    <t>格挡率值</t>
    <rPh sb="0" eb="1">
      <t>ge'dang</t>
    </rPh>
    <rPh sb="2" eb="3">
      <t>lv</t>
    </rPh>
    <rPh sb="3" eb="4">
      <t>zhi</t>
    </rPh>
    <phoneticPr fontId="1" type="noConversion"/>
  </si>
  <si>
    <t>被动反击lv1</t>
    <rPh sb="0" eb="1">
      <t>bei'd</t>
    </rPh>
    <rPh sb="2" eb="3">
      <t>fan'j</t>
    </rPh>
    <phoneticPr fontId="2" type="noConversion"/>
  </si>
  <si>
    <t>被动反击lv2</t>
    <rPh sb="0" eb="1">
      <t>bei'd</t>
    </rPh>
    <rPh sb="2" eb="3">
      <t>fan'j</t>
    </rPh>
    <phoneticPr fontId="2" type="noConversion"/>
  </si>
  <si>
    <t>被动反击lv3</t>
    <rPh sb="0" eb="1">
      <t>bei'd</t>
    </rPh>
    <rPh sb="2" eb="3">
      <t>fan'j</t>
    </rPh>
    <phoneticPr fontId="2" type="noConversion"/>
  </si>
  <si>
    <t>被动反击lv4</t>
    <rPh sb="0" eb="1">
      <t>bei'd</t>
    </rPh>
    <rPh sb="2" eb="3">
      <t>fan'j</t>
    </rPh>
    <phoneticPr fontId="2" type="noConversion"/>
  </si>
  <si>
    <t>被动反击lv5</t>
    <rPh sb="0" eb="1">
      <t>bei'd</t>
    </rPh>
    <rPh sb="2" eb="3">
      <t>fan'j</t>
    </rPh>
    <phoneticPr fontId="2" type="noConversion"/>
  </si>
  <si>
    <t>被动反击lv6</t>
    <rPh sb="0" eb="1">
      <t>bei'd</t>
    </rPh>
    <rPh sb="2" eb="3">
      <t>fan'j</t>
    </rPh>
    <phoneticPr fontId="2" type="noConversion"/>
  </si>
  <si>
    <t>被动反击lv7</t>
    <rPh sb="0" eb="1">
      <t>bei'd</t>
    </rPh>
    <rPh sb="2" eb="3">
      <t>fan'j</t>
    </rPh>
    <phoneticPr fontId="2" type="noConversion"/>
  </si>
  <si>
    <t>被动反击lv8</t>
    <rPh sb="0" eb="1">
      <t>bei'd</t>
    </rPh>
    <rPh sb="2" eb="3">
      <t>fan'j</t>
    </rPh>
    <phoneticPr fontId="2" type="noConversion"/>
  </si>
  <si>
    <t>被动反击lv9</t>
    <rPh sb="0" eb="1">
      <t>bei'd</t>
    </rPh>
    <rPh sb="2" eb="3">
      <t>fan'j</t>
    </rPh>
    <phoneticPr fontId="2" type="noConversion"/>
  </si>
  <si>
    <t>被动反击lv10</t>
    <rPh sb="0" eb="1">
      <t>bei'd</t>
    </rPh>
    <rPh sb="2" eb="3">
      <t>fan'j</t>
    </rPh>
    <phoneticPr fontId="2" type="noConversion"/>
  </si>
  <si>
    <t>被动反击lv11</t>
    <rPh sb="0" eb="1">
      <t>bei'd</t>
    </rPh>
    <rPh sb="2" eb="3">
      <t>fan'j</t>
    </rPh>
    <phoneticPr fontId="2" type="noConversion"/>
  </si>
  <si>
    <t>被动反击lv12</t>
    <rPh sb="0" eb="1">
      <t>bei'd</t>
    </rPh>
    <rPh sb="2" eb="3">
      <t>fan'j</t>
    </rPh>
    <phoneticPr fontId="2" type="noConversion"/>
  </si>
  <si>
    <t>被动反击lv13</t>
    <rPh sb="0" eb="1">
      <t>bei'd</t>
    </rPh>
    <rPh sb="2" eb="3">
      <t>fan'j</t>
    </rPh>
    <phoneticPr fontId="2" type="noConversion"/>
  </si>
  <si>
    <t>被动反击lv14</t>
    <rPh sb="0" eb="1">
      <t>bei'd</t>
    </rPh>
    <rPh sb="2" eb="3">
      <t>fan'j</t>
    </rPh>
    <phoneticPr fontId="2" type="noConversion"/>
  </si>
  <si>
    <t>被动反击lv15</t>
    <rPh sb="0" eb="1">
      <t>bei'd</t>
    </rPh>
    <rPh sb="2" eb="3">
      <t>fan'j</t>
    </rPh>
    <phoneticPr fontId="2" type="noConversion"/>
  </si>
  <si>
    <t>被动反击lv16</t>
    <rPh sb="0" eb="1">
      <t>bei'd</t>
    </rPh>
    <rPh sb="2" eb="3">
      <t>fan'j</t>
    </rPh>
    <phoneticPr fontId="2" type="noConversion"/>
  </si>
  <si>
    <t>被动反击lv17</t>
    <rPh sb="0" eb="1">
      <t>bei'd</t>
    </rPh>
    <rPh sb="2" eb="3">
      <t>fan'j</t>
    </rPh>
    <phoneticPr fontId="2" type="noConversion"/>
  </si>
  <si>
    <t>被动反击lv18</t>
    <rPh sb="0" eb="1">
      <t>bei'd</t>
    </rPh>
    <rPh sb="2" eb="3">
      <t>fan'j</t>
    </rPh>
    <phoneticPr fontId="2" type="noConversion"/>
  </si>
  <si>
    <t>被动反击lv19</t>
    <rPh sb="0" eb="1">
      <t>bei'd</t>
    </rPh>
    <rPh sb="2" eb="3">
      <t>fan'j</t>
    </rPh>
    <phoneticPr fontId="2" type="noConversion"/>
  </si>
  <si>
    <t>被动反击lv20</t>
    <rPh sb="0" eb="1">
      <t>bei'd</t>
    </rPh>
    <rPh sb="2" eb="3">
      <t>fan'j</t>
    </rPh>
    <phoneticPr fontId="2" type="noConversion"/>
  </si>
  <si>
    <t>被动连击lv1</t>
    <rPh sb="0" eb="1">
      <t>bei'd</t>
    </rPh>
    <rPh sb="2" eb="3">
      <t>lian'j</t>
    </rPh>
    <phoneticPr fontId="2" type="noConversion"/>
  </si>
  <si>
    <t>被动连击lv2</t>
    <rPh sb="0" eb="1">
      <t>bei'd</t>
    </rPh>
    <rPh sb="2" eb="3">
      <t>lian'j</t>
    </rPh>
    <phoneticPr fontId="2" type="noConversion"/>
  </si>
  <si>
    <t>被动连击lv3</t>
    <rPh sb="0" eb="1">
      <t>bei'd</t>
    </rPh>
    <rPh sb="2" eb="3">
      <t>lian'j</t>
    </rPh>
    <phoneticPr fontId="2" type="noConversion"/>
  </si>
  <si>
    <t>被动连击lv4</t>
    <rPh sb="0" eb="1">
      <t>bei'd</t>
    </rPh>
    <rPh sb="2" eb="3">
      <t>lian'j</t>
    </rPh>
    <phoneticPr fontId="2" type="noConversion"/>
  </si>
  <si>
    <t>被动连击lv5</t>
    <rPh sb="0" eb="1">
      <t>bei'd</t>
    </rPh>
    <rPh sb="2" eb="3">
      <t>lian'j</t>
    </rPh>
    <phoneticPr fontId="2" type="noConversion"/>
  </si>
  <si>
    <t>被动连击lv6</t>
    <rPh sb="0" eb="1">
      <t>bei'd</t>
    </rPh>
    <rPh sb="2" eb="3">
      <t>lian'j</t>
    </rPh>
    <phoneticPr fontId="2" type="noConversion"/>
  </si>
  <si>
    <t>被动连击lv7</t>
    <rPh sb="0" eb="1">
      <t>bei'd</t>
    </rPh>
    <rPh sb="2" eb="3">
      <t>lian'j</t>
    </rPh>
    <phoneticPr fontId="2" type="noConversion"/>
  </si>
  <si>
    <t>被动连击lv8</t>
    <rPh sb="0" eb="1">
      <t>bei'd</t>
    </rPh>
    <rPh sb="2" eb="3">
      <t>lian'j</t>
    </rPh>
    <phoneticPr fontId="2" type="noConversion"/>
  </si>
  <si>
    <t>被动连击lv9</t>
    <rPh sb="0" eb="1">
      <t>bei'd</t>
    </rPh>
    <rPh sb="2" eb="3">
      <t>lian'j</t>
    </rPh>
    <phoneticPr fontId="2" type="noConversion"/>
  </si>
  <si>
    <t>被动连击lv10</t>
    <rPh sb="0" eb="1">
      <t>bei'd</t>
    </rPh>
    <rPh sb="2" eb="3">
      <t>lian'j</t>
    </rPh>
    <phoneticPr fontId="2" type="noConversion"/>
  </si>
  <si>
    <t>被动连击lv11</t>
    <rPh sb="0" eb="1">
      <t>bei'd</t>
    </rPh>
    <rPh sb="2" eb="3">
      <t>lian'j</t>
    </rPh>
    <phoneticPr fontId="2" type="noConversion"/>
  </si>
  <si>
    <t>被动连击lv12</t>
    <rPh sb="0" eb="1">
      <t>bei'd</t>
    </rPh>
    <rPh sb="2" eb="3">
      <t>lian'j</t>
    </rPh>
    <phoneticPr fontId="2" type="noConversion"/>
  </si>
  <si>
    <t>被动连击lv13</t>
    <rPh sb="0" eb="1">
      <t>bei'd</t>
    </rPh>
    <rPh sb="2" eb="3">
      <t>lian'j</t>
    </rPh>
    <phoneticPr fontId="2" type="noConversion"/>
  </si>
  <si>
    <t>被动连击lv14</t>
    <rPh sb="0" eb="1">
      <t>bei'd</t>
    </rPh>
    <rPh sb="2" eb="3">
      <t>lian'j</t>
    </rPh>
    <phoneticPr fontId="2" type="noConversion"/>
  </si>
  <si>
    <t>被动连击lv15</t>
    <rPh sb="0" eb="1">
      <t>bei'd</t>
    </rPh>
    <rPh sb="2" eb="3">
      <t>lian'j</t>
    </rPh>
    <phoneticPr fontId="2" type="noConversion"/>
  </si>
  <si>
    <t>被动连击lv16</t>
    <rPh sb="0" eb="1">
      <t>bei'd</t>
    </rPh>
    <rPh sb="2" eb="3">
      <t>lian'j</t>
    </rPh>
    <phoneticPr fontId="2" type="noConversion"/>
  </si>
  <si>
    <t>被动连击lv17</t>
    <rPh sb="0" eb="1">
      <t>bei'd</t>
    </rPh>
    <rPh sb="2" eb="3">
      <t>lian'j</t>
    </rPh>
    <phoneticPr fontId="2" type="noConversion"/>
  </si>
  <si>
    <t>被动连击lv18</t>
    <rPh sb="0" eb="1">
      <t>bei'd</t>
    </rPh>
    <rPh sb="2" eb="3">
      <t>lian'j</t>
    </rPh>
    <phoneticPr fontId="2" type="noConversion"/>
  </si>
  <si>
    <t>被动连击lv19</t>
    <rPh sb="0" eb="1">
      <t>bei'd</t>
    </rPh>
    <rPh sb="2" eb="3">
      <t>lian'j</t>
    </rPh>
    <phoneticPr fontId="2" type="noConversion"/>
  </si>
  <si>
    <t>被动连击lv20</t>
    <rPh sb="0" eb="1">
      <t>bei'd</t>
    </rPh>
    <rPh sb="2" eb="3">
      <t>lian'j</t>
    </rPh>
    <phoneticPr fontId="2" type="noConversion"/>
  </si>
  <si>
    <t>连击率值</t>
    <rPh sb="0" eb="1">
      <t>l'j</t>
    </rPh>
    <rPh sb="2" eb="3">
      <t>lv</t>
    </rPh>
    <rPh sb="3" eb="4">
      <t>zhi</t>
    </rPh>
    <phoneticPr fontId="1" type="noConversion"/>
  </si>
  <si>
    <t>被动暴击lv1</t>
    <rPh sb="0" eb="1">
      <t>bei'd</t>
    </rPh>
    <rPh sb="2" eb="3">
      <t>bao'j</t>
    </rPh>
    <phoneticPr fontId="2" type="noConversion"/>
  </si>
  <si>
    <t>被动暴击lv2</t>
    <rPh sb="0" eb="1">
      <t>bei'd</t>
    </rPh>
    <rPh sb="2" eb="3">
      <t>bao'j</t>
    </rPh>
    <phoneticPr fontId="2" type="noConversion"/>
  </si>
  <si>
    <t>被动暴击lv3</t>
    <rPh sb="0" eb="1">
      <t>bei'd</t>
    </rPh>
    <rPh sb="2" eb="3">
      <t>bao'j</t>
    </rPh>
    <phoneticPr fontId="2" type="noConversion"/>
  </si>
  <si>
    <t>被动暴击lv4</t>
    <rPh sb="0" eb="1">
      <t>bei'd</t>
    </rPh>
    <rPh sb="2" eb="3">
      <t>bao'j</t>
    </rPh>
    <phoneticPr fontId="2" type="noConversion"/>
  </si>
  <si>
    <t>被动暴击lv5</t>
    <rPh sb="0" eb="1">
      <t>bei'd</t>
    </rPh>
    <rPh sb="2" eb="3">
      <t>bao'j</t>
    </rPh>
    <phoneticPr fontId="2" type="noConversion"/>
  </si>
  <si>
    <t>被动暴击lv6</t>
    <rPh sb="0" eb="1">
      <t>bei'd</t>
    </rPh>
    <rPh sb="2" eb="3">
      <t>bao'j</t>
    </rPh>
    <phoneticPr fontId="2" type="noConversion"/>
  </si>
  <si>
    <t>被动暴击lv7</t>
    <rPh sb="0" eb="1">
      <t>bei'd</t>
    </rPh>
    <rPh sb="2" eb="3">
      <t>bao'j</t>
    </rPh>
    <phoneticPr fontId="2" type="noConversion"/>
  </si>
  <si>
    <t>被动暴击lv8</t>
    <rPh sb="0" eb="1">
      <t>bei'd</t>
    </rPh>
    <rPh sb="2" eb="3">
      <t>bao'j</t>
    </rPh>
    <phoneticPr fontId="2" type="noConversion"/>
  </si>
  <si>
    <t>被动暴击lv9</t>
    <rPh sb="0" eb="1">
      <t>bei'd</t>
    </rPh>
    <rPh sb="2" eb="3">
      <t>bao'j</t>
    </rPh>
    <phoneticPr fontId="2" type="noConversion"/>
  </si>
  <si>
    <t>被动暴击lv10</t>
    <rPh sb="0" eb="1">
      <t>bei'd</t>
    </rPh>
    <rPh sb="2" eb="3">
      <t>bao'j</t>
    </rPh>
    <phoneticPr fontId="2" type="noConversion"/>
  </si>
  <si>
    <t>被动暴击lv11</t>
    <rPh sb="0" eb="1">
      <t>bei'd</t>
    </rPh>
    <rPh sb="2" eb="3">
      <t>bao'j</t>
    </rPh>
    <phoneticPr fontId="2" type="noConversion"/>
  </si>
  <si>
    <t>被动暴击lv12</t>
    <rPh sb="0" eb="1">
      <t>bei'd</t>
    </rPh>
    <rPh sb="2" eb="3">
      <t>bao'j</t>
    </rPh>
    <phoneticPr fontId="2" type="noConversion"/>
  </si>
  <si>
    <t>被动暴击lv13</t>
    <rPh sb="0" eb="1">
      <t>bei'd</t>
    </rPh>
    <rPh sb="2" eb="3">
      <t>bao'j</t>
    </rPh>
    <phoneticPr fontId="2" type="noConversion"/>
  </si>
  <si>
    <t>被动暴击lv14</t>
    <rPh sb="0" eb="1">
      <t>bei'd</t>
    </rPh>
    <rPh sb="2" eb="3">
      <t>bao'j</t>
    </rPh>
    <phoneticPr fontId="2" type="noConversion"/>
  </si>
  <si>
    <t>被动暴击lv15</t>
    <rPh sb="0" eb="1">
      <t>bei'd</t>
    </rPh>
    <rPh sb="2" eb="3">
      <t>bao'j</t>
    </rPh>
    <phoneticPr fontId="2" type="noConversion"/>
  </si>
  <si>
    <t>被动暴击lv16</t>
    <rPh sb="0" eb="1">
      <t>bei'd</t>
    </rPh>
    <rPh sb="2" eb="3">
      <t>bao'j</t>
    </rPh>
    <phoneticPr fontId="2" type="noConversion"/>
  </si>
  <si>
    <t>被动暴击lv17</t>
    <rPh sb="0" eb="1">
      <t>bei'd</t>
    </rPh>
    <rPh sb="2" eb="3">
      <t>bao'j</t>
    </rPh>
    <phoneticPr fontId="2" type="noConversion"/>
  </si>
  <si>
    <t>被动暴击lv18</t>
    <rPh sb="0" eb="1">
      <t>bei'd</t>
    </rPh>
    <rPh sb="2" eb="3">
      <t>bao'j</t>
    </rPh>
    <phoneticPr fontId="2" type="noConversion"/>
  </si>
  <si>
    <t>被动暴击lv19</t>
    <rPh sb="0" eb="1">
      <t>bei'd</t>
    </rPh>
    <rPh sb="2" eb="3">
      <t>bao'j</t>
    </rPh>
    <phoneticPr fontId="2" type="noConversion"/>
  </si>
  <si>
    <t>被动暴击lv20</t>
    <rPh sb="0" eb="1">
      <t>bei'd</t>
    </rPh>
    <rPh sb="2" eb="3">
      <t>bao'j</t>
    </rPh>
    <phoneticPr fontId="2" type="noConversion"/>
  </si>
  <si>
    <t>被动暴伤lv1</t>
    <rPh sb="0" eb="1">
      <t>bei'd</t>
    </rPh>
    <rPh sb="2" eb="3">
      <t>bao</t>
    </rPh>
    <phoneticPr fontId="2" type="noConversion"/>
  </si>
  <si>
    <t>被动暴伤lv2</t>
    <rPh sb="0" eb="1">
      <t>bei'd</t>
    </rPh>
    <rPh sb="2" eb="3">
      <t>bao</t>
    </rPh>
    <phoneticPr fontId="2" type="noConversion"/>
  </si>
  <si>
    <t>被动暴伤lv3</t>
    <rPh sb="0" eb="1">
      <t>bei'd</t>
    </rPh>
    <rPh sb="2" eb="3">
      <t>bao</t>
    </rPh>
    <phoneticPr fontId="2" type="noConversion"/>
  </si>
  <si>
    <t>被动暴伤lv4</t>
    <rPh sb="0" eb="1">
      <t>bei'd</t>
    </rPh>
    <rPh sb="2" eb="3">
      <t>bao</t>
    </rPh>
    <phoneticPr fontId="2" type="noConversion"/>
  </si>
  <si>
    <t>被动暴伤lv5</t>
    <rPh sb="0" eb="1">
      <t>bei'd</t>
    </rPh>
    <rPh sb="2" eb="3">
      <t>bao</t>
    </rPh>
    <phoneticPr fontId="2" type="noConversion"/>
  </si>
  <si>
    <t>被动暴伤lv6</t>
    <rPh sb="0" eb="1">
      <t>bei'd</t>
    </rPh>
    <rPh sb="2" eb="3">
      <t>bao</t>
    </rPh>
    <phoneticPr fontId="2" type="noConversion"/>
  </si>
  <si>
    <t>被动暴伤lv7</t>
    <rPh sb="0" eb="1">
      <t>bei'd</t>
    </rPh>
    <rPh sb="2" eb="3">
      <t>bao</t>
    </rPh>
    <phoneticPr fontId="2" type="noConversion"/>
  </si>
  <si>
    <t>被动暴伤lv8</t>
    <rPh sb="0" eb="1">
      <t>bei'd</t>
    </rPh>
    <rPh sb="2" eb="3">
      <t>bao</t>
    </rPh>
    <phoneticPr fontId="2" type="noConversion"/>
  </si>
  <si>
    <t>被动暴伤lv9</t>
    <rPh sb="0" eb="1">
      <t>bei'd</t>
    </rPh>
    <rPh sb="2" eb="3">
      <t>bao</t>
    </rPh>
    <phoneticPr fontId="2" type="noConversion"/>
  </si>
  <si>
    <t>被动暴伤lv10</t>
    <rPh sb="0" eb="1">
      <t>bei'd</t>
    </rPh>
    <rPh sb="2" eb="3">
      <t>bao</t>
    </rPh>
    <phoneticPr fontId="2" type="noConversion"/>
  </si>
  <si>
    <t>被动暴伤lv11</t>
    <rPh sb="0" eb="1">
      <t>bei'd</t>
    </rPh>
    <rPh sb="2" eb="3">
      <t>bao</t>
    </rPh>
    <phoneticPr fontId="2" type="noConversion"/>
  </si>
  <si>
    <t>被动暴伤lv12</t>
    <rPh sb="0" eb="1">
      <t>bei'd</t>
    </rPh>
    <rPh sb="2" eb="3">
      <t>bao</t>
    </rPh>
    <phoneticPr fontId="2" type="noConversion"/>
  </si>
  <si>
    <t>被动暴伤lv13</t>
    <rPh sb="0" eb="1">
      <t>bei'd</t>
    </rPh>
    <rPh sb="2" eb="3">
      <t>bao</t>
    </rPh>
    <phoneticPr fontId="2" type="noConversion"/>
  </si>
  <si>
    <t>被动暴伤lv14</t>
    <rPh sb="0" eb="1">
      <t>bei'd</t>
    </rPh>
    <rPh sb="2" eb="3">
      <t>bao</t>
    </rPh>
    <phoneticPr fontId="2" type="noConversion"/>
  </si>
  <si>
    <t>被动暴伤lv15</t>
    <rPh sb="0" eb="1">
      <t>bei'd</t>
    </rPh>
    <rPh sb="2" eb="3">
      <t>bao</t>
    </rPh>
    <phoneticPr fontId="2" type="noConversion"/>
  </si>
  <si>
    <t>被动暴伤lv16</t>
    <rPh sb="0" eb="1">
      <t>bei'd</t>
    </rPh>
    <rPh sb="2" eb="3">
      <t>bao</t>
    </rPh>
    <phoneticPr fontId="2" type="noConversion"/>
  </si>
  <si>
    <t>被动暴伤lv17</t>
    <rPh sb="0" eb="1">
      <t>bei'd</t>
    </rPh>
    <rPh sb="2" eb="3">
      <t>bao</t>
    </rPh>
    <phoneticPr fontId="2" type="noConversion"/>
  </si>
  <si>
    <t>被动暴伤lv18</t>
    <rPh sb="0" eb="1">
      <t>bei'd</t>
    </rPh>
    <rPh sb="2" eb="3">
      <t>bao</t>
    </rPh>
    <phoneticPr fontId="2" type="noConversion"/>
  </si>
  <si>
    <t>被动暴伤lv19</t>
    <rPh sb="0" eb="1">
      <t>bei'd</t>
    </rPh>
    <rPh sb="2" eb="3">
      <t>bao</t>
    </rPh>
    <phoneticPr fontId="2" type="noConversion"/>
  </si>
  <si>
    <t>被动暴伤lv20</t>
    <rPh sb="0" eb="1">
      <t>bei'd</t>
    </rPh>
    <rPh sb="2" eb="3">
      <t>bao</t>
    </rPh>
    <phoneticPr fontId="2" type="noConversion"/>
  </si>
  <si>
    <t>被动破甲lv1</t>
    <rPh sb="0" eb="1">
      <t>bei'd</t>
    </rPh>
    <rPh sb="2" eb="3">
      <t>p'jia</t>
    </rPh>
    <phoneticPr fontId="2" type="noConversion"/>
  </si>
  <si>
    <t>被动破甲lv2</t>
    <rPh sb="0" eb="1">
      <t>bei'd</t>
    </rPh>
    <rPh sb="2" eb="3">
      <t>p'jia</t>
    </rPh>
    <phoneticPr fontId="2" type="noConversion"/>
  </si>
  <si>
    <t>被动破甲lv3</t>
    <rPh sb="0" eb="1">
      <t>bei'd</t>
    </rPh>
    <rPh sb="2" eb="3">
      <t>p'jia</t>
    </rPh>
    <phoneticPr fontId="2" type="noConversion"/>
  </si>
  <si>
    <t>被动破甲lv4</t>
    <rPh sb="0" eb="1">
      <t>bei'd</t>
    </rPh>
    <rPh sb="2" eb="3">
      <t>p'jia</t>
    </rPh>
    <phoneticPr fontId="2" type="noConversion"/>
  </si>
  <si>
    <t>被动破甲lv5</t>
    <rPh sb="0" eb="1">
      <t>bei'd</t>
    </rPh>
    <rPh sb="2" eb="3">
      <t>p'jia</t>
    </rPh>
    <phoneticPr fontId="2" type="noConversion"/>
  </si>
  <si>
    <t>被动破甲lv6</t>
    <rPh sb="0" eb="1">
      <t>bei'd</t>
    </rPh>
    <rPh sb="2" eb="3">
      <t>p'jia</t>
    </rPh>
    <phoneticPr fontId="2" type="noConversion"/>
  </si>
  <si>
    <t>被动破甲lv7</t>
    <rPh sb="0" eb="1">
      <t>bei'd</t>
    </rPh>
    <rPh sb="2" eb="3">
      <t>p'jia</t>
    </rPh>
    <phoneticPr fontId="2" type="noConversion"/>
  </si>
  <si>
    <t>被动破甲lv8</t>
    <rPh sb="0" eb="1">
      <t>bei'd</t>
    </rPh>
    <rPh sb="2" eb="3">
      <t>p'jia</t>
    </rPh>
    <phoneticPr fontId="2" type="noConversion"/>
  </si>
  <si>
    <t>被动破甲lv9</t>
    <rPh sb="0" eb="1">
      <t>bei'd</t>
    </rPh>
    <rPh sb="2" eb="3">
      <t>p'jia</t>
    </rPh>
    <phoneticPr fontId="2" type="noConversion"/>
  </si>
  <si>
    <t>被动破甲lv10</t>
    <rPh sb="0" eb="1">
      <t>bei'd</t>
    </rPh>
    <rPh sb="2" eb="3">
      <t>p'jia</t>
    </rPh>
    <phoneticPr fontId="2" type="noConversion"/>
  </si>
  <si>
    <t>被动破甲lv11</t>
    <rPh sb="0" eb="1">
      <t>bei'd</t>
    </rPh>
    <rPh sb="2" eb="3">
      <t>p'jia</t>
    </rPh>
    <phoneticPr fontId="2" type="noConversion"/>
  </si>
  <si>
    <t>被动破甲lv12</t>
    <rPh sb="0" eb="1">
      <t>bei'd</t>
    </rPh>
    <rPh sb="2" eb="3">
      <t>p'jia</t>
    </rPh>
    <phoneticPr fontId="2" type="noConversion"/>
  </si>
  <si>
    <t>被动破甲lv13</t>
    <rPh sb="0" eb="1">
      <t>bei'd</t>
    </rPh>
    <rPh sb="2" eb="3">
      <t>p'jia</t>
    </rPh>
    <phoneticPr fontId="2" type="noConversion"/>
  </si>
  <si>
    <t>被动破甲lv14</t>
    <rPh sb="0" eb="1">
      <t>bei'd</t>
    </rPh>
    <rPh sb="2" eb="3">
      <t>p'jia</t>
    </rPh>
    <phoneticPr fontId="2" type="noConversion"/>
  </si>
  <si>
    <t>被动破甲lv15</t>
    <rPh sb="0" eb="1">
      <t>bei'd</t>
    </rPh>
    <rPh sb="2" eb="3">
      <t>p'jia</t>
    </rPh>
    <phoneticPr fontId="2" type="noConversion"/>
  </si>
  <si>
    <t>被动破甲lv16</t>
    <rPh sb="0" eb="1">
      <t>bei'd</t>
    </rPh>
    <rPh sb="2" eb="3">
      <t>p'jia</t>
    </rPh>
    <phoneticPr fontId="2" type="noConversion"/>
  </si>
  <si>
    <t>被动破甲lv17</t>
    <rPh sb="0" eb="1">
      <t>bei'd</t>
    </rPh>
    <rPh sb="2" eb="3">
      <t>p'jia</t>
    </rPh>
    <phoneticPr fontId="2" type="noConversion"/>
  </si>
  <si>
    <t>被动破甲lv18</t>
    <rPh sb="0" eb="1">
      <t>bei'd</t>
    </rPh>
    <rPh sb="2" eb="3">
      <t>p'jia</t>
    </rPh>
    <phoneticPr fontId="2" type="noConversion"/>
  </si>
  <si>
    <t>被动破甲lv19</t>
    <rPh sb="0" eb="1">
      <t>bei'd</t>
    </rPh>
    <rPh sb="2" eb="3">
      <t>p'jia</t>
    </rPh>
    <phoneticPr fontId="2" type="noConversion"/>
  </si>
  <si>
    <t>被动破甲lv20</t>
    <rPh sb="0" eb="1">
      <t>bei'd</t>
    </rPh>
    <rPh sb="2" eb="3">
      <t>p'jia</t>
    </rPh>
    <phoneticPr fontId="2" type="noConversion"/>
  </si>
  <si>
    <t>破甲率值</t>
    <rPh sb="0" eb="1">
      <t>p'j</t>
    </rPh>
    <rPh sb="2" eb="3">
      <t>lv</t>
    </rPh>
    <rPh sb="3" eb="4">
      <t>zhi</t>
    </rPh>
    <phoneticPr fontId="1" type="noConversion"/>
  </si>
  <si>
    <t>被动精准lv1</t>
    <rPh sb="0" eb="1">
      <t>bei'd</t>
    </rPh>
    <rPh sb="2" eb="3">
      <t>jing'z</t>
    </rPh>
    <phoneticPr fontId="2" type="noConversion"/>
  </si>
  <si>
    <t>被动精准lv2</t>
    <rPh sb="0" eb="1">
      <t>bei'd</t>
    </rPh>
    <rPh sb="2" eb="3">
      <t>jing'z</t>
    </rPh>
    <phoneticPr fontId="2" type="noConversion"/>
  </si>
  <si>
    <t>被动精准lv3</t>
    <rPh sb="0" eb="1">
      <t>bei'd</t>
    </rPh>
    <rPh sb="2" eb="3">
      <t>jing'z</t>
    </rPh>
    <phoneticPr fontId="2" type="noConversion"/>
  </si>
  <si>
    <t>被动精准lv4</t>
    <rPh sb="0" eb="1">
      <t>bei'd</t>
    </rPh>
    <rPh sb="2" eb="3">
      <t>jing'z</t>
    </rPh>
    <phoneticPr fontId="2" type="noConversion"/>
  </si>
  <si>
    <t>被动精准lv5</t>
    <rPh sb="0" eb="1">
      <t>bei'd</t>
    </rPh>
    <rPh sb="2" eb="3">
      <t>jing'z</t>
    </rPh>
    <phoneticPr fontId="2" type="noConversion"/>
  </si>
  <si>
    <t>被动精准lv6</t>
    <rPh sb="0" eb="1">
      <t>bei'd</t>
    </rPh>
    <rPh sb="2" eb="3">
      <t>jing'z</t>
    </rPh>
    <phoneticPr fontId="2" type="noConversion"/>
  </si>
  <si>
    <t>被动精准lv7</t>
    <rPh sb="0" eb="1">
      <t>bei'd</t>
    </rPh>
    <rPh sb="2" eb="3">
      <t>jing'z</t>
    </rPh>
    <phoneticPr fontId="2" type="noConversion"/>
  </si>
  <si>
    <t>被动精准lv8</t>
    <rPh sb="0" eb="1">
      <t>bei'd</t>
    </rPh>
    <rPh sb="2" eb="3">
      <t>jing'z</t>
    </rPh>
    <phoneticPr fontId="2" type="noConversion"/>
  </si>
  <si>
    <t>被动精准lv9</t>
    <rPh sb="0" eb="1">
      <t>bei'd</t>
    </rPh>
    <rPh sb="2" eb="3">
      <t>jing'z</t>
    </rPh>
    <phoneticPr fontId="2" type="noConversion"/>
  </si>
  <si>
    <t>被动精准lv10</t>
    <rPh sb="0" eb="1">
      <t>bei'd</t>
    </rPh>
    <rPh sb="2" eb="3">
      <t>jing'z</t>
    </rPh>
    <phoneticPr fontId="2" type="noConversion"/>
  </si>
  <si>
    <t>被动精准lv11</t>
    <rPh sb="0" eb="1">
      <t>bei'd</t>
    </rPh>
    <rPh sb="2" eb="3">
      <t>jing'z</t>
    </rPh>
    <phoneticPr fontId="2" type="noConversion"/>
  </si>
  <si>
    <t>被动精准lv12</t>
    <rPh sb="0" eb="1">
      <t>bei'd</t>
    </rPh>
    <rPh sb="2" eb="3">
      <t>jing'z</t>
    </rPh>
    <phoneticPr fontId="2" type="noConversion"/>
  </si>
  <si>
    <t>被动精准lv13</t>
    <rPh sb="0" eb="1">
      <t>bei'd</t>
    </rPh>
    <rPh sb="2" eb="3">
      <t>jing'z</t>
    </rPh>
    <phoneticPr fontId="2" type="noConversion"/>
  </si>
  <si>
    <t>被动精准lv14</t>
    <rPh sb="0" eb="1">
      <t>bei'd</t>
    </rPh>
    <rPh sb="2" eb="3">
      <t>jing'z</t>
    </rPh>
    <phoneticPr fontId="2" type="noConversion"/>
  </si>
  <si>
    <t>被动精准lv15</t>
    <rPh sb="0" eb="1">
      <t>bei'd</t>
    </rPh>
    <rPh sb="2" eb="3">
      <t>jing'z</t>
    </rPh>
    <phoneticPr fontId="2" type="noConversion"/>
  </si>
  <si>
    <t>被动精准lv16</t>
    <rPh sb="0" eb="1">
      <t>bei'd</t>
    </rPh>
    <rPh sb="2" eb="3">
      <t>jing'z</t>
    </rPh>
    <phoneticPr fontId="2" type="noConversion"/>
  </si>
  <si>
    <t>被动精准lv17</t>
    <rPh sb="0" eb="1">
      <t>bei'd</t>
    </rPh>
    <rPh sb="2" eb="3">
      <t>jing'z</t>
    </rPh>
    <phoneticPr fontId="2" type="noConversion"/>
  </si>
  <si>
    <t>被动精准lv18</t>
    <rPh sb="0" eb="1">
      <t>bei'd</t>
    </rPh>
    <rPh sb="2" eb="3">
      <t>jing'z</t>
    </rPh>
    <phoneticPr fontId="2" type="noConversion"/>
  </si>
  <si>
    <t>被动精准lv19</t>
    <rPh sb="0" eb="1">
      <t>bei'd</t>
    </rPh>
    <rPh sb="2" eb="3">
      <t>jing'z</t>
    </rPh>
    <phoneticPr fontId="2" type="noConversion"/>
  </si>
  <si>
    <t>被动精准lv20</t>
    <rPh sb="0" eb="1">
      <t>bei'd</t>
    </rPh>
    <rPh sb="2" eb="3">
      <t>jing'z</t>
    </rPh>
    <phoneticPr fontId="2" type="noConversion"/>
  </si>
  <si>
    <t>被动灵活lv1</t>
    <rPh sb="0" eb="1">
      <t>bei'd</t>
    </rPh>
    <rPh sb="2" eb="3">
      <t>ling'huo</t>
    </rPh>
    <phoneticPr fontId="2" type="noConversion"/>
  </si>
  <si>
    <t>被动灵活lv2</t>
    <rPh sb="0" eb="1">
      <t>bei'd</t>
    </rPh>
    <rPh sb="2" eb="3">
      <t>ling'huo</t>
    </rPh>
    <phoneticPr fontId="2" type="noConversion"/>
  </si>
  <si>
    <t>被动灵活lv3</t>
    <rPh sb="0" eb="1">
      <t>bei'd</t>
    </rPh>
    <rPh sb="2" eb="3">
      <t>ling'huo</t>
    </rPh>
    <phoneticPr fontId="2" type="noConversion"/>
  </si>
  <si>
    <t>被动灵活lv4</t>
    <rPh sb="0" eb="1">
      <t>bei'd</t>
    </rPh>
    <rPh sb="2" eb="3">
      <t>ling'huo</t>
    </rPh>
    <phoneticPr fontId="2" type="noConversion"/>
  </si>
  <si>
    <t>被动灵活lv5</t>
    <rPh sb="0" eb="1">
      <t>bei'd</t>
    </rPh>
    <rPh sb="2" eb="3">
      <t>ling'huo</t>
    </rPh>
    <phoneticPr fontId="2" type="noConversion"/>
  </si>
  <si>
    <t>被动灵活lv6</t>
    <rPh sb="0" eb="1">
      <t>bei'd</t>
    </rPh>
    <rPh sb="2" eb="3">
      <t>ling'huo</t>
    </rPh>
    <phoneticPr fontId="2" type="noConversion"/>
  </si>
  <si>
    <t>被动灵活lv7</t>
    <rPh sb="0" eb="1">
      <t>bei'd</t>
    </rPh>
    <rPh sb="2" eb="3">
      <t>ling'huo</t>
    </rPh>
    <phoneticPr fontId="2" type="noConversion"/>
  </si>
  <si>
    <t>被动灵活lv8</t>
    <rPh sb="0" eb="1">
      <t>bei'd</t>
    </rPh>
    <rPh sb="2" eb="3">
      <t>ling'huo</t>
    </rPh>
    <phoneticPr fontId="2" type="noConversion"/>
  </si>
  <si>
    <t>被动灵活lv9</t>
    <rPh sb="0" eb="1">
      <t>bei'd</t>
    </rPh>
    <rPh sb="2" eb="3">
      <t>ling'huo</t>
    </rPh>
    <phoneticPr fontId="2" type="noConversion"/>
  </si>
  <si>
    <t>被动灵活lv10</t>
    <rPh sb="0" eb="1">
      <t>bei'd</t>
    </rPh>
    <rPh sb="2" eb="3">
      <t>ling'huo</t>
    </rPh>
    <phoneticPr fontId="2" type="noConversion"/>
  </si>
  <si>
    <t>被动灵活lv11</t>
    <rPh sb="0" eb="1">
      <t>bei'd</t>
    </rPh>
    <rPh sb="2" eb="3">
      <t>ling'huo</t>
    </rPh>
    <phoneticPr fontId="2" type="noConversion"/>
  </si>
  <si>
    <t>被动灵活lv12</t>
    <rPh sb="0" eb="1">
      <t>bei'd</t>
    </rPh>
    <rPh sb="2" eb="3">
      <t>ling'huo</t>
    </rPh>
    <phoneticPr fontId="2" type="noConversion"/>
  </si>
  <si>
    <t>被动灵活lv13</t>
    <rPh sb="0" eb="1">
      <t>bei'd</t>
    </rPh>
    <rPh sb="2" eb="3">
      <t>ling'huo</t>
    </rPh>
    <phoneticPr fontId="2" type="noConversion"/>
  </si>
  <si>
    <t>被动灵活lv14</t>
    <rPh sb="0" eb="1">
      <t>bei'd</t>
    </rPh>
    <rPh sb="2" eb="3">
      <t>ling'huo</t>
    </rPh>
    <phoneticPr fontId="2" type="noConversion"/>
  </si>
  <si>
    <t>被动灵活lv15</t>
    <rPh sb="0" eb="1">
      <t>bei'd</t>
    </rPh>
    <rPh sb="2" eb="3">
      <t>ling'huo</t>
    </rPh>
    <phoneticPr fontId="2" type="noConversion"/>
  </si>
  <si>
    <t>被动灵活lv16</t>
    <rPh sb="0" eb="1">
      <t>bei'd</t>
    </rPh>
    <rPh sb="2" eb="3">
      <t>ling'huo</t>
    </rPh>
    <phoneticPr fontId="2" type="noConversion"/>
  </si>
  <si>
    <t>被动灵活lv17</t>
    <rPh sb="0" eb="1">
      <t>bei'd</t>
    </rPh>
    <rPh sb="2" eb="3">
      <t>ling'huo</t>
    </rPh>
    <phoneticPr fontId="2" type="noConversion"/>
  </si>
  <si>
    <t>被动灵活lv18</t>
    <rPh sb="0" eb="1">
      <t>bei'd</t>
    </rPh>
    <rPh sb="2" eb="3">
      <t>ling'huo</t>
    </rPh>
    <phoneticPr fontId="2" type="noConversion"/>
  </si>
  <si>
    <t>被动灵活lv19</t>
    <rPh sb="0" eb="1">
      <t>bei'd</t>
    </rPh>
    <rPh sb="2" eb="3">
      <t>ling'huo</t>
    </rPh>
    <phoneticPr fontId="2" type="noConversion"/>
  </si>
  <si>
    <t>被动灵活lv20</t>
    <rPh sb="0" eb="1">
      <t>bei'd</t>
    </rPh>
    <rPh sb="2" eb="3">
      <t>ling'huo</t>
    </rPh>
    <phoneticPr fontId="2" type="noConversion"/>
  </si>
  <si>
    <t>回避率值</t>
    <rPh sb="0" eb="1">
      <t>hui'b</t>
    </rPh>
    <rPh sb="2" eb="3">
      <t>lv</t>
    </rPh>
    <rPh sb="3" eb="4">
      <t>zhi</t>
    </rPh>
    <phoneticPr fontId="1" type="noConversion"/>
  </si>
  <si>
    <t>被动狂战lv1</t>
    <rPh sb="0" eb="1">
      <t>bei'd</t>
    </rPh>
    <rPh sb="2" eb="3">
      <t>kuang'zhan</t>
    </rPh>
    <phoneticPr fontId="2" type="noConversion"/>
  </si>
  <si>
    <t>被动狂战lv2</t>
    <rPh sb="0" eb="1">
      <t>bei'd</t>
    </rPh>
    <rPh sb="2" eb="3">
      <t>kuang'zhan</t>
    </rPh>
    <phoneticPr fontId="2" type="noConversion"/>
  </si>
  <si>
    <t>被动狂战lv3</t>
    <rPh sb="0" eb="1">
      <t>bei'd</t>
    </rPh>
    <rPh sb="2" eb="3">
      <t>kuang'zhan</t>
    </rPh>
    <phoneticPr fontId="2" type="noConversion"/>
  </si>
  <si>
    <t>被动狂战lv4</t>
    <rPh sb="0" eb="1">
      <t>bei'd</t>
    </rPh>
    <rPh sb="2" eb="3">
      <t>kuang'zhan</t>
    </rPh>
    <phoneticPr fontId="2" type="noConversion"/>
  </si>
  <si>
    <t>被动狂战lv5</t>
    <rPh sb="0" eb="1">
      <t>bei'd</t>
    </rPh>
    <rPh sb="2" eb="3">
      <t>kuang'zhan</t>
    </rPh>
    <phoneticPr fontId="2" type="noConversion"/>
  </si>
  <si>
    <t>被动狂战lv6</t>
    <rPh sb="0" eb="1">
      <t>bei'd</t>
    </rPh>
    <rPh sb="2" eb="3">
      <t>kuang'zhan</t>
    </rPh>
    <phoneticPr fontId="2" type="noConversion"/>
  </si>
  <si>
    <t>被动狂战lv7</t>
    <rPh sb="0" eb="1">
      <t>bei'd</t>
    </rPh>
    <rPh sb="2" eb="3">
      <t>kuang'zhan</t>
    </rPh>
    <phoneticPr fontId="2" type="noConversion"/>
  </si>
  <si>
    <t>被动狂战lv8</t>
    <rPh sb="0" eb="1">
      <t>bei'd</t>
    </rPh>
    <rPh sb="2" eb="3">
      <t>kuang'zhan</t>
    </rPh>
    <phoneticPr fontId="2" type="noConversion"/>
  </si>
  <si>
    <t>被动狂战lv9</t>
    <rPh sb="0" eb="1">
      <t>bei'd</t>
    </rPh>
    <rPh sb="2" eb="3">
      <t>kuang'zhan</t>
    </rPh>
    <phoneticPr fontId="2" type="noConversion"/>
  </si>
  <si>
    <t>被动狂战lv10</t>
    <rPh sb="0" eb="1">
      <t>bei'd</t>
    </rPh>
    <rPh sb="2" eb="3">
      <t>kuang'zhan</t>
    </rPh>
    <phoneticPr fontId="2" type="noConversion"/>
  </si>
  <si>
    <t>被动狂战lv11</t>
    <rPh sb="0" eb="1">
      <t>bei'd</t>
    </rPh>
    <rPh sb="2" eb="3">
      <t>kuang'zhan</t>
    </rPh>
    <phoneticPr fontId="2" type="noConversion"/>
  </si>
  <si>
    <t>被动狂战lv12</t>
    <rPh sb="0" eb="1">
      <t>bei'd</t>
    </rPh>
    <rPh sb="2" eb="3">
      <t>kuang'zhan</t>
    </rPh>
    <phoneticPr fontId="2" type="noConversion"/>
  </si>
  <si>
    <t>被动狂战lv13</t>
    <rPh sb="0" eb="1">
      <t>bei'd</t>
    </rPh>
    <rPh sb="2" eb="3">
      <t>kuang'zhan</t>
    </rPh>
    <phoneticPr fontId="2" type="noConversion"/>
  </si>
  <si>
    <t>被动狂战lv14</t>
    <rPh sb="0" eb="1">
      <t>bei'd</t>
    </rPh>
    <rPh sb="2" eb="3">
      <t>kuang'zhan</t>
    </rPh>
    <phoneticPr fontId="2" type="noConversion"/>
  </si>
  <si>
    <t>被动狂战lv15</t>
    <rPh sb="0" eb="1">
      <t>bei'd</t>
    </rPh>
    <rPh sb="2" eb="3">
      <t>kuang'zhan</t>
    </rPh>
    <phoneticPr fontId="2" type="noConversion"/>
  </si>
  <si>
    <t>被动狂战lv16</t>
    <rPh sb="0" eb="1">
      <t>bei'd</t>
    </rPh>
    <rPh sb="2" eb="3">
      <t>kuang'zhan</t>
    </rPh>
    <phoneticPr fontId="2" type="noConversion"/>
  </si>
  <si>
    <t>被动狂战lv17</t>
    <rPh sb="0" eb="1">
      <t>bei'd</t>
    </rPh>
    <rPh sb="2" eb="3">
      <t>kuang'zhan</t>
    </rPh>
    <phoneticPr fontId="2" type="noConversion"/>
  </si>
  <si>
    <t>被动狂战lv18</t>
    <rPh sb="0" eb="1">
      <t>bei'd</t>
    </rPh>
    <rPh sb="2" eb="3">
      <t>kuang'zhan</t>
    </rPh>
    <phoneticPr fontId="2" type="noConversion"/>
  </si>
  <si>
    <t>被动狂战lv19</t>
    <rPh sb="0" eb="1">
      <t>bei'd</t>
    </rPh>
    <rPh sb="2" eb="3">
      <t>kuang'zhan</t>
    </rPh>
    <phoneticPr fontId="2" type="noConversion"/>
  </si>
  <si>
    <t>被动狂战lv20</t>
    <rPh sb="0" eb="1">
      <t>bei'd</t>
    </rPh>
    <rPh sb="2" eb="3">
      <t>kuang'zhan</t>
    </rPh>
    <phoneticPr fontId="2" type="noConversion"/>
  </si>
  <si>
    <t>命中</t>
    <rPh sb="0" eb="1">
      <t>ming'zhon</t>
    </rPh>
    <phoneticPr fontId="1" type="noConversion"/>
  </si>
  <si>
    <t>回避</t>
    <rPh sb="0" eb="1">
      <t>hui'b</t>
    </rPh>
    <phoneticPr fontId="1" type="noConversion"/>
  </si>
  <si>
    <t>反击</t>
    <rPh sb="0" eb="1">
      <t>fan'j</t>
    </rPh>
    <phoneticPr fontId="1" type="noConversion"/>
  </si>
  <si>
    <t>连击</t>
    <rPh sb="0" eb="1">
      <t>lian'j'l</t>
    </rPh>
    <phoneticPr fontId="1" type="noConversion"/>
  </si>
  <si>
    <t>暴击</t>
    <rPh sb="0" eb="1">
      <t>bao'j</t>
    </rPh>
    <phoneticPr fontId="1" type="noConversion"/>
  </si>
  <si>
    <t>破甲</t>
    <rPh sb="0" eb="1">
      <t>po'j</t>
    </rPh>
    <phoneticPr fontId="1" type="noConversion"/>
  </si>
  <si>
    <t>精准</t>
    <rPh sb="0" eb="1">
      <t>jing'zhun</t>
    </rPh>
    <phoneticPr fontId="1" type="noConversion"/>
  </si>
  <si>
    <t>灵活</t>
    <rPh sb="0" eb="1">
      <t>ling'huo</t>
    </rPh>
    <phoneticPr fontId="1" type="noConversion"/>
  </si>
  <si>
    <t>狂战</t>
    <rPh sb="0" eb="1">
      <t>kuang'zhan</t>
    </rPh>
    <phoneticPr fontId="1" type="noConversion"/>
  </si>
  <si>
    <t>致命</t>
    <rPh sb="0" eb="1">
      <t>zhi'ming</t>
    </rPh>
    <phoneticPr fontId="1" type="noConversion"/>
  </si>
  <si>
    <t>暴伤</t>
  </si>
  <si>
    <t>守护</t>
  </si>
  <si>
    <t>免伤</t>
  </si>
  <si>
    <t>致命</t>
  </si>
  <si>
    <t>回避</t>
  </si>
  <si>
    <t>灵活</t>
  </si>
  <si>
    <t>精准</t>
  </si>
  <si>
    <t>冷静</t>
  </si>
  <si>
    <t>速度</t>
  </si>
  <si>
    <t>暴击</t>
  </si>
  <si>
    <t>连击</t>
  </si>
  <si>
    <t>反击</t>
  </si>
  <si>
    <t>急速</t>
  </si>
  <si>
    <t>破甲</t>
  </si>
  <si>
    <t>格挡</t>
  </si>
  <si>
    <t>刚烈</t>
  </si>
  <si>
    <t>防御</t>
  </si>
  <si>
    <t>死神之怒</t>
    <rPh sb="1" eb="2">
      <t>zhi</t>
    </rPh>
    <rPh sb="2" eb="3">
      <t>nu</t>
    </rPh>
    <phoneticPr fontId="1" type="noConversion"/>
  </si>
  <si>
    <t>黑龙卷风</t>
    <rPh sb="0" eb="1">
      <t>hei</t>
    </rPh>
    <rPh sb="1" eb="2">
      <t>long'j'f</t>
    </rPh>
    <phoneticPr fontId="1" type="noConversion"/>
  </si>
  <si>
    <t>自然馈赠</t>
    <rPh sb="0" eb="1">
      <t>z'ran'k'z</t>
    </rPh>
    <phoneticPr fontId="1" type="noConversion"/>
  </si>
  <si>
    <t>星雨降临</t>
    <rPh sb="0" eb="1">
      <t>xing</t>
    </rPh>
    <rPh sb="1" eb="2">
      <t>yu</t>
    </rPh>
    <rPh sb="2" eb="3">
      <t>jiang'lin</t>
    </rPh>
    <phoneticPr fontId="1" type="noConversion"/>
  </si>
  <si>
    <t>极寒冰爆</t>
    <rPh sb="0" eb="1">
      <t>ji'han</t>
    </rPh>
    <rPh sb="2" eb="3">
      <t>bing</t>
    </rPh>
    <rPh sb="3" eb="4">
      <t>bao</t>
    </rPh>
    <phoneticPr fontId="1" type="noConversion"/>
  </si>
  <si>
    <t>狂龙刺</t>
    <rPh sb="0" eb="1">
      <t>k'l'ci</t>
    </rPh>
    <phoneticPr fontId="1" type="noConversion"/>
  </si>
  <si>
    <t>玄冰箭</t>
    <rPh sb="1" eb="2">
      <t>jian</t>
    </rPh>
    <phoneticPr fontId="1" type="noConversion"/>
  </si>
  <si>
    <t>玄水巨浪</t>
    <rPh sb="0" eb="1">
      <t>xuan</t>
    </rPh>
    <rPh sb="1" eb="2">
      <t>shui</t>
    </rPh>
    <rPh sb="2" eb="3">
      <t>ju'lang</t>
    </rPh>
    <phoneticPr fontId="1" type="noConversion"/>
  </si>
  <si>
    <t>守护之力</t>
    <rPh sb="1" eb="2">
      <t>zhi'l</t>
    </rPh>
    <phoneticPr fontId="1" type="noConversion"/>
  </si>
  <si>
    <t>冰突刺</t>
    <phoneticPr fontId="1" type="noConversion"/>
  </si>
  <si>
    <t>怒焰狂击</t>
    <rPh sb="0" eb="1">
      <t>nu'yan</t>
    </rPh>
    <rPh sb="2" eb="3">
      <t>k'j</t>
    </rPh>
    <phoneticPr fontId="1" type="noConversion"/>
  </si>
  <si>
    <t>怒焰狂击</t>
    <rPh sb="0" eb="1">
      <t>nu'yan</t>
    </rPh>
    <rPh sb="2" eb="3">
      <t>kuang</t>
    </rPh>
    <rPh sb="3" eb="4">
      <t>ji</t>
    </rPh>
    <phoneticPr fontId="1" type="noConversion"/>
  </si>
  <si>
    <t>回春术</t>
    <phoneticPr fontId="1" type="noConversion"/>
  </si>
  <si>
    <t>自然馈赠</t>
    <rPh sb="0" eb="1">
      <t>z'r'k'z</t>
    </rPh>
    <phoneticPr fontId="1" type="noConversion"/>
  </si>
  <si>
    <t>束缚</t>
    <phoneticPr fontId="1" type="noConversion"/>
  </si>
  <si>
    <t>自然馈赠</t>
    <rPh sb="0" eb="1">
      <t>zi'ran</t>
    </rPh>
    <rPh sb="2" eb="3">
      <t>k'z</t>
    </rPh>
    <phoneticPr fontId="1" type="noConversion"/>
  </si>
  <si>
    <t>蓝玫瑰</t>
    <rPh sb="0" eb="1">
      <t>lan</t>
    </rPh>
    <rPh sb="1" eb="2">
      <t>mei'g</t>
    </rPh>
    <phoneticPr fontId="1" type="noConversion"/>
  </si>
  <si>
    <t>诅咒</t>
    <rPh sb="0" eb="1">
      <t>z'z</t>
    </rPh>
    <phoneticPr fontId="1" type="noConversion"/>
  </si>
  <si>
    <t>回春术</t>
    <rPh sb="0" eb="1">
      <t>hui'c's</t>
    </rPh>
    <phoneticPr fontId="1" type="noConversion"/>
  </si>
  <si>
    <t>雷击</t>
    <phoneticPr fontId="1" type="noConversion"/>
  </si>
  <si>
    <t>神乐华彩</t>
    <rPh sb="0" eb="1">
      <t>shen'yue'hua'cai</t>
    </rPh>
    <phoneticPr fontId="1" type="noConversion"/>
  </si>
  <si>
    <t>玄冰箭</t>
    <rPh sb="0" eb="1">
      <t>x'b'j</t>
    </rPh>
    <rPh sb="2" eb="3">
      <t>jian</t>
    </rPh>
    <phoneticPr fontId="1" type="noConversion"/>
  </si>
  <si>
    <t>雷击</t>
    <rPh sb="0" eb="1">
      <t>lei'j</t>
    </rPh>
    <phoneticPr fontId="1" type="noConversion"/>
  </si>
  <si>
    <t>火球</t>
    <rPh sb="0" eb="1">
      <t>huo'q</t>
    </rPh>
    <phoneticPr fontId="1" type="noConversion"/>
  </si>
  <si>
    <t>黑龙卷风</t>
    <rPh sb="0" eb="1">
      <t>hei'l</t>
    </rPh>
    <rPh sb="2" eb="3">
      <t>juan'f</t>
    </rPh>
    <phoneticPr fontId="1" type="noConversion"/>
  </si>
  <si>
    <t>守护之力</t>
    <rPh sb="0" eb="1">
      <t>shou'hu</t>
    </rPh>
    <rPh sb="2" eb="3">
      <t>z'l</t>
    </rPh>
    <phoneticPr fontId="1" type="noConversion"/>
  </si>
  <si>
    <t>狂龙刺</t>
    <rPh sb="0" eb="1">
      <t>k'l'c</t>
    </rPh>
    <phoneticPr fontId="1" type="noConversion"/>
  </si>
  <si>
    <t>死神之怒</t>
    <rPh sb="0" eb="1">
      <t>s's</t>
    </rPh>
    <rPh sb="2" eb="3">
      <t>zhi</t>
    </rPh>
    <rPh sb="3" eb="4">
      <t>nu</t>
    </rPh>
    <phoneticPr fontId="1" type="noConversion"/>
  </si>
  <si>
    <t>自然馈赠</t>
    <rPh sb="0" eb="1">
      <t>zi'ran'k'z</t>
    </rPh>
    <phoneticPr fontId="1" type="noConversion"/>
  </si>
  <si>
    <t>冰龙卷风</t>
    <rPh sb="0" eb="1">
      <t>bing</t>
    </rPh>
    <rPh sb="1" eb="2">
      <t>long'j</t>
    </rPh>
    <rPh sb="3" eb="4">
      <t>feng</t>
    </rPh>
    <phoneticPr fontId="1" type="noConversion"/>
  </si>
  <si>
    <t>神乐华彩</t>
    <rPh sb="0" eb="1">
      <t>shen</t>
    </rPh>
    <rPh sb="1" eb="2">
      <t>yue</t>
    </rPh>
    <rPh sb="2" eb="3">
      <t>hua'c</t>
    </rPh>
    <phoneticPr fontId="1" type="noConversion"/>
  </si>
  <si>
    <t>极寒冰爆</t>
    <rPh sb="0" eb="1">
      <t>ji'h</t>
    </rPh>
    <rPh sb="2" eb="3">
      <t>bing</t>
    </rPh>
    <rPh sb="3" eb="4">
      <t>bao</t>
    </rPh>
    <phoneticPr fontId="1" type="noConversion"/>
  </si>
  <si>
    <t>极寒判决</t>
  </si>
  <si>
    <t>火炮击</t>
  </si>
  <si>
    <t>束缚</t>
  </si>
  <si>
    <t>玫瑰花</t>
  </si>
  <si>
    <t>黑暗龙卷风</t>
  </si>
  <si>
    <t>玄水巨浪</t>
  </si>
  <si>
    <t>怒焰狂击</t>
  </si>
  <si>
    <t>诅咒</t>
  </si>
  <si>
    <t>冰龙卷</t>
  </si>
  <si>
    <t>爆伤</t>
  </si>
  <si>
    <t>名称</t>
    <phoneticPr fontId="1" type="noConversion"/>
  </si>
  <si>
    <r>
      <t>b</t>
    </r>
    <r>
      <rPr>
        <sz val="12"/>
        <color theme="1"/>
        <rFont val="宋体"/>
        <family val="2"/>
        <charset val="134"/>
        <scheme val="minor"/>
      </rPr>
      <t>uff</t>
    </r>
    <phoneticPr fontId="1" type="noConversion"/>
  </si>
  <si>
    <t>狂战</t>
  </si>
  <si>
    <t>文件名</t>
    <phoneticPr fontId="1" type="noConversion"/>
  </si>
  <si>
    <r>
      <t>skill_</t>
    </r>
    <r>
      <rPr>
        <sz val="12"/>
        <color theme="1"/>
        <rFont val="宋体"/>
        <family val="2"/>
        <charset val="134"/>
        <scheme val="minor"/>
      </rPr>
      <t>01</t>
    </r>
    <phoneticPr fontId="1" type="noConversion"/>
  </si>
  <si>
    <r>
      <t>skill_</t>
    </r>
    <r>
      <rPr>
        <sz val="12"/>
        <color theme="1"/>
        <rFont val="宋体"/>
        <family val="2"/>
        <charset val="134"/>
        <scheme val="minor"/>
      </rPr>
      <t>02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</si>
  <si>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03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</si>
  <si>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04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</si>
  <si>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05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</si>
  <si>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06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</si>
  <si>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07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</si>
  <si>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08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</si>
  <si>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09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</si>
  <si>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10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</si>
  <si>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11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</si>
  <si>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12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</si>
  <si>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13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</si>
  <si>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14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</si>
  <si>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15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</si>
  <si>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16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</si>
  <si>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17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</si>
  <si>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18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</si>
  <si>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19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</si>
  <si>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20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</si>
  <si>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21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</si>
  <si>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22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</si>
  <si>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23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</si>
  <si>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24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</si>
  <si>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25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</si>
  <si>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26</t>
    </r>
    <r>
      <rPr>
        <sz val="12"/>
        <color theme="1"/>
        <rFont val="宋体"/>
        <family val="2"/>
        <charset val="134"/>
        <scheme val="minor"/>
      </rPr>
      <t/>
    </r>
  </si>
  <si>
    <t>技能2</t>
    <rPh sb="0" eb="1">
      <t>ji'neng</t>
    </rPh>
    <phoneticPr fontId="1" type="noConversion"/>
  </si>
  <si>
    <t>技能3</t>
    <rPh sb="0" eb="1">
      <t>ji'neng</t>
    </rPh>
    <phoneticPr fontId="1" type="noConversion"/>
  </si>
  <si>
    <t>攻击系数</t>
    <rPh sb="0" eb="1">
      <t>gong'j</t>
    </rPh>
    <rPh sb="2" eb="3">
      <t>xi'shu</t>
    </rPh>
    <phoneticPr fontId="1" type="noConversion"/>
  </si>
  <si>
    <t>技能1</t>
    <rPh sb="0" eb="1">
      <t>ji'neng</t>
    </rPh>
    <phoneticPr fontId="1" type="noConversion"/>
  </si>
  <si>
    <t>技能1攻击系数</t>
    <rPh sb="0" eb="1">
      <t>ji'neng</t>
    </rPh>
    <rPh sb="3" eb="4">
      <t>gong'j</t>
    </rPh>
    <rPh sb="5" eb="6">
      <t>xi'shu</t>
    </rPh>
    <phoneticPr fontId="1" type="noConversion"/>
  </si>
  <si>
    <t>技能1额外系数</t>
    <rPh sb="0" eb="1">
      <t>ji'neng</t>
    </rPh>
    <rPh sb="3" eb="4">
      <t>e'w</t>
    </rPh>
    <rPh sb="5" eb="6">
      <t>xi'shu</t>
    </rPh>
    <phoneticPr fontId="1" type="noConversion"/>
  </si>
  <si>
    <t>技能2攻击系数</t>
    <rPh sb="0" eb="1">
      <t>ji'neng</t>
    </rPh>
    <rPh sb="3" eb="4">
      <t>gong'j</t>
    </rPh>
    <rPh sb="5" eb="6">
      <t>xi'shu</t>
    </rPh>
    <phoneticPr fontId="1" type="noConversion"/>
  </si>
  <si>
    <t>技能2额外系数</t>
    <rPh sb="0" eb="1">
      <t>ji'neng</t>
    </rPh>
    <rPh sb="3" eb="4">
      <t>e'w</t>
    </rPh>
    <rPh sb="5" eb="6">
      <t>xi'shu</t>
    </rPh>
    <phoneticPr fontId="1" type="noConversion"/>
  </si>
  <si>
    <t>技能3攻击系数</t>
    <rPh sb="0" eb="1">
      <t>ji'neng</t>
    </rPh>
    <rPh sb="3" eb="4">
      <t>gong'j</t>
    </rPh>
    <rPh sb="5" eb="6">
      <t>xi'shu</t>
    </rPh>
    <phoneticPr fontId="1" type="noConversion"/>
  </si>
  <si>
    <t>技能3额外系数</t>
    <rPh sb="0" eb="1">
      <t>ji'neng</t>
    </rPh>
    <rPh sb="3" eb="4">
      <t>e'w</t>
    </rPh>
    <rPh sb="5" eb="6">
      <t>xi'shu</t>
    </rPh>
    <phoneticPr fontId="1" type="noConversion"/>
  </si>
  <si>
    <t>攻击力提升10%</t>
    <rPh sb="0" eb="1">
      <t>gong'j'l</t>
    </rPh>
    <rPh sb="3" eb="4">
      <t>ti'sheng</t>
    </rPh>
    <phoneticPr fontId="2" type="noConversion"/>
  </si>
  <si>
    <t>燃烧远征buff攻击力提升10%</t>
    <rPh sb="0" eb="1">
      <t>ran'shao</t>
    </rPh>
    <rPh sb="2" eb="3">
      <t>yuan'z</t>
    </rPh>
    <rPh sb="8" eb="9">
      <t>gong'j'l</t>
    </rPh>
    <rPh sb="11" eb="12">
      <t>ti'sheng</t>
    </rPh>
    <phoneticPr fontId="2" type="noConversion"/>
  </si>
  <si>
    <t>燃烧远征buff攻击力附带5%吸血</t>
    <rPh sb="0" eb="1">
      <t>ran'shao</t>
    </rPh>
    <rPh sb="2" eb="3">
      <t>yuan'z</t>
    </rPh>
    <rPh sb="8" eb="9">
      <t>gong'j'l</t>
    </rPh>
    <rPh sb="11" eb="12">
      <t>fu'd</t>
    </rPh>
    <rPh sb="15" eb="16">
      <t>xi'x</t>
    </rPh>
    <phoneticPr fontId="2" type="noConversion"/>
  </si>
  <si>
    <t>燃烧远征buff防御力提升10%</t>
    <rPh sb="0" eb="1">
      <t>ran'shao</t>
    </rPh>
    <rPh sb="2" eb="3">
      <t>yuan'z</t>
    </rPh>
    <rPh sb="8" eb="9">
      <t>fang'yu</t>
    </rPh>
    <rPh sb="11" eb="12">
      <t>ti'sheng</t>
    </rPh>
    <phoneticPr fontId="2" type="noConversion"/>
  </si>
  <si>
    <t>燃烧远征buff速度提升10%</t>
    <rPh sb="0" eb="1">
      <t>ran'shao</t>
    </rPh>
    <rPh sb="2" eb="3">
      <t>yuan'z</t>
    </rPh>
    <rPh sb="8" eb="9">
      <t>su'd</t>
    </rPh>
    <rPh sb="10" eb="11">
      <t>ti'sheng</t>
    </rPh>
    <phoneticPr fontId="2" type="noConversion"/>
  </si>
  <si>
    <t>燃烧远征buff降低敌方攻击10%</t>
    <rPh sb="0" eb="1">
      <t>ran'shao</t>
    </rPh>
    <rPh sb="2" eb="3">
      <t>yuan'z</t>
    </rPh>
    <rPh sb="8" eb="9">
      <t>jiang'di</t>
    </rPh>
    <rPh sb="10" eb="11">
      <t>di'f</t>
    </rPh>
    <rPh sb="12" eb="13">
      <t>gong'j</t>
    </rPh>
    <phoneticPr fontId="2" type="noConversion"/>
  </si>
  <si>
    <t>燃烧远征buff降低敌方防御10%</t>
    <rPh sb="0" eb="1">
      <t>ran'shao</t>
    </rPh>
    <rPh sb="2" eb="3">
      <t>yuan'z</t>
    </rPh>
    <rPh sb="8" eb="9">
      <t>jiang'di</t>
    </rPh>
    <rPh sb="10" eb="11">
      <t>di'f</t>
    </rPh>
    <rPh sb="12" eb="13">
      <t>fang'yu</t>
    </rPh>
    <phoneticPr fontId="2" type="noConversion"/>
  </si>
  <si>
    <t>攻击力附带5%吸血</t>
    <rPh sb="0" eb="1">
      <t>gong'j'l</t>
    </rPh>
    <rPh sb="3" eb="4">
      <t>fu'd</t>
    </rPh>
    <rPh sb="7" eb="8">
      <t>xi'x</t>
    </rPh>
    <phoneticPr fontId="2" type="noConversion"/>
  </si>
  <si>
    <t>防御力提升10%</t>
    <rPh sb="0" eb="1">
      <t>fang'yu</t>
    </rPh>
    <rPh sb="3" eb="4">
      <t>ti'sheng</t>
    </rPh>
    <phoneticPr fontId="2" type="noConversion"/>
  </si>
  <si>
    <t>速度提升10%</t>
    <rPh sb="0" eb="1">
      <t>su'd</t>
    </rPh>
    <rPh sb="2" eb="3">
      <t>ti'sheng</t>
    </rPh>
    <phoneticPr fontId="2" type="noConversion"/>
  </si>
  <si>
    <t>降低敌方攻击10%</t>
    <rPh sb="0" eb="1">
      <t>jiang'di</t>
    </rPh>
    <rPh sb="2" eb="3">
      <t>di'f</t>
    </rPh>
    <rPh sb="4" eb="5">
      <t>gong'j</t>
    </rPh>
    <phoneticPr fontId="2" type="noConversion"/>
  </si>
  <si>
    <t>降低敌方防御10%</t>
    <rPh sb="0" eb="1">
      <t>jiang'di</t>
    </rPh>
    <rPh sb="2" eb="3">
      <t>di'f</t>
    </rPh>
    <rPh sb="4" eb="5">
      <t>fang'yu</t>
    </rPh>
    <phoneticPr fontId="2" type="noConversion"/>
  </si>
  <si>
    <t>防御比率</t>
    <rPh sb="0" eb="1">
      <t>fang'yu</t>
    </rPh>
    <rPh sb="2" eb="3">
      <t>bi'lv</t>
    </rPh>
    <phoneticPr fontId="1" type="noConversion"/>
  </si>
  <si>
    <r>
      <t>buff_</t>
    </r>
    <r>
      <rPr>
        <sz val="12"/>
        <color theme="1"/>
        <rFont val="宋体"/>
        <family val="2"/>
        <charset val="134"/>
        <scheme val="minor"/>
      </rPr>
      <t>45</t>
    </r>
    <phoneticPr fontId="1" type="noConversion"/>
  </si>
  <si>
    <r>
      <t>buff_</t>
    </r>
    <r>
      <rPr>
        <sz val="12"/>
        <color theme="1"/>
        <rFont val="宋体"/>
        <family val="2"/>
        <charset val="134"/>
        <scheme val="minor"/>
      </rPr>
      <t>46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</si>
  <si>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47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</si>
  <si>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48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</si>
  <si>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49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</si>
  <si>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50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</si>
  <si>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51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</si>
  <si>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52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</si>
  <si>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53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</si>
  <si>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54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</si>
  <si>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55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</si>
  <si>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56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</si>
  <si>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57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</si>
  <si>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58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</si>
  <si>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59</t>
    </r>
    <r>
      <rPr>
        <sz val="12"/>
        <color theme="1"/>
        <rFont val="宋体"/>
        <family val="2"/>
        <charset val="134"/>
        <scheme val="minor"/>
      </rPr>
      <t/>
    </r>
  </si>
  <si>
    <t>主动每回合回血</t>
  </si>
  <si>
    <r>
      <t>buff_</t>
    </r>
    <r>
      <rPr>
        <sz val="12"/>
        <color theme="1"/>
        <rFont val="宋体"/>
        <family val="2"/>
        <charset val="134"/>
        <scheme val="minor"/>
      </rPr>
      <t>60</t>
    </r>
    <r>
      <rPr>
        <sz val="12"/>
        <color theme="1"/>
        <rFont val="宋体"/>
        <family val="2"/>
        <charset val="134"/>
        <scheme val="minor"/>
      </rPr>
      <t/>
    </r>
  </si>
  <si>
    <t>名称</t>
    <rPh sb="0" eb="1">
      <t>ming'c</t>
    </rPh>
    <phoneticPr fontId="1" type="noConversion"/>
  </si>
  <si>
    <t>描述辅助2</t>
    <rPh sb="0" eb="1">
      <t>miao's</t>
    </rPh>
    <rPh sb="2" eb="3">
      <t>fu'z</t>
    </rPh>
    <phoneticPr fontId="1" type="noConversion"/>
  </si>
  <si>
    <t>被动技能属性名称1</t>
    <rPh sb="0" eb="1">
      <t>bei'd</t>
    </rPh>
    <rPh sb="2" eb="3">
      <t>ji'neng</t>
    </rPh>
    <rPh sb="4" eb="5">
      <t>shu'x</t>
    </rPh>
    <rPh sb="6" eb="7">
      <t>ming'c</t>
    </rPh>
    <phoneticPr fontId="1" type="noConversion"/>
  </si>
  <si>
    <t>被动技能属性名称2</t>
    <rPh sb="0" eb="1">
      <t>bei'd</t>
    </rPh>
    <rPh sb="2" eb="3">
      <t>ji'enng</t>
    </rPh>
    <rPh sb="4" eb="5">
      <t>shu'x</t>
    </rPh>
    <rPh sb="6" eb="7">
      <t>ming'c</t>
    </rPh>
    <phoneticPr fontId="1" type="noConversion"/>
  </si>
  <si>
    <t>被动技能显示用buff名</t>
    <rPh sb="0" eb="1">
      <t>bei'd</t>
    </rPh>
    <rPh sb="2" eb="3">
      <t>ji'neng</t>
    </rPh>
    <rPh sb="4" eb="5">
      <t>xian's</t>
    </rPh>
    <rPh sb="6" eb="7">
      <t>yong</t>
    </rPh>
    <rPh sb="11" eb="12">
      <t>ming</t>
    </rPh>
    <phoneticPr fontId="1" type="noConversion"/>
  </si>
  <si>
    <t>力量</t>
  </si>
  <si>
    <t>体力</t>
  </si>
  <si>
    <t>敏捷</t>
  </si>
  <si>
    <t>聚怒气</t>
  </si>
  <si>
    <t>初始怒气</t>
  </si>
  <si>
    <t>回怒气</t>
  </si>
  <si>
    <t>命中率</t>
  </si>
  <si>
    <t>回避率</t>
  </si>
  <si>
    <t>格挡率</t>
  </si>
  <si>
    <t>反击率</t>
  </si>
  <si>
    <t>连击率</t>
  </si>
  <si>
    <t>暴击率</t>
  </si>
  <si>
    <t>暴伤率</t>
    <rPh sb="0" eb="1">
      <t>bao</t>
    </rPh>
    <phoneticPr fontId="1" type="noConversion"/>
  </si>
  <si>
    <t>破甲率</t>
  </si>
  <si>
    <t>免伤率</t>
  </si>
  <si>
    <t>被动说明</t>
    <rPh sb="0" eb="1">
      <t>bei'd</t>
    </rPh>
    <rPh sb="2" eb="3">
      <t>shuo'm</t>
    </rPh>
    <phoneticPr fontId="1" type="noConversion"/>
  </si>
  <si>
    <t>组合用</t>
    <rPh sb="0" eb="1">
      <t>zu'h</t>
    </rPh>
    <rPh sb="2" eb="3">
      <t>yong</t>
    </rPh>
    <phoneticPr fontId="1" type="noConversion"/>
  </si>
  <si>
    <t>冰龙卷风</t>
    <rPh sb="0" eb="1">
      <t>bing</t>
    </rPh>
    <rPh sb="1" eb="2">
      <t>long'juan'f</t>
    </rPh>
    <phoneticPr fontId="1" type="noConversion"/>
  </si>
  <si>
    <t>技能序号</t>
    <rPh sb="0" eb="1">
      <t>ji'neng</t>
    </rPh>
    <rPh sb="2" eb="3">
      <t>xu'hao</t>
    </rPh>
    <phoneticPr fontId="1" type="noConversion"/>
  </si>
  <si>
    <t>attackex</t>
  </si>
  <si>
    <t>连招的技能编号</t>
  </si>
  <si>
    <t>连招的技能等级</t>
  </si>
  <si>
    <t>EvolutionID</t>
  </si>
  <si>
    <t>EvolutionLevel</t>
  </si>
  <si>
    <t>组合技能用特效</t>
    <rPh sb="0" eb="1">
      <t>zu'he</t>
    </rPh>
    <rPh sb="2" eb="3">
      <t>ji'neng</t>
    </rPh>
    <rPh sb="4" eb="5">
      <t>yong</t>
    </rPh>
    <rPh sb="5" eb="6">
      <t>te'xiao</t>
    </rPh>
    <phoneticPr fontId="1" type="noConversion"/>
  </si>
  <si>
    <t>组合序号</t>
    <rPh sb="0" eb="1">
      <t>zu'h</t>
    </rPh>
    <rPh sb="2" eb="3">
      <t>xu'h</t>
    </rPh>
    <phoneticPr fontId="1" type="noConversion"/>
  </si>
  <si>
    <t>己方</t>
    <rPh sb="0" eb="1">
      <t>ji'fang</t>
    </rPh>
    <phoneticPr fontId="2" type="noConversion"/>
  </si>
  <si>
    <t>||</t>
  </si>
  <si>
    <t>|</t>
  </si>
  <si>
    <t>特效</t>
    <rPh sb="0" eb="1">
      <t>t'xiao</t>
    </rPh>
    <phoneticPr fontId="1" type="noConversion"/>
  </si>
  <si>
    <t>图标</t>
    <rPh sb="0" eb="1">
      <t>tu'biao</t>
    </rPh>
    <phoneticPr fontId="1" type="noConversion"/>
  </si>
  <si>
    <t>组合技能ID</t>
    <rPh sb="0" eb="1">
      <t>zu'h</t>
    </rPh>
    <rPh sb="2" eb="3">
      <t>ji'neng</t>
    </rPh>
    <phoneticPr fontId="1" type="noConversion"/>
  </si>
  <si>
    <t>主角编号</t>
    <rPh sb="0" eb="1">
      <t>zhu'j</t>
    </rPh>
    <rPh sb="2" eb="3">
      <t>bian'hao</t>
    </rPh>
    <phoneticPr fontId="1" type="noConversion"/>
  </si>
  <si>
    <t>伙伴序号</t>
    <rPh sb="0" eb="1">
      <t>huo'b</t>
    </rPh>
    <rPh sb="2" eb="3">
      <t>xu'hao</t>
    </rPh>
    <phoneticPr fontId="1" type="noConversion"/>
  </si>
  <si>
    <t>伙伴ID</t>
    <rPh sb="0" eb="1">
      <t>huo'b</t>
    </rPh>
    <phoneticPr fontId="1" type="noConversion"/>
  </si>
  <si>
    <t>伙伴名称</t>
    <rPh sb="0" eb="1">
      <t>huo'b</t>
    </rPh>
    <rPh sb="2" eb="3">
      <t>ming'c</t>
    </rPh>
    <phoneticPr fontId="1" type="noConversion"/>
  </si>
  <si>
    <t>伙伴技能序号</t>
    <rPh sb="0" eb="1">
      <t>huo'b</t>
    </rPh>
    <rPh sb="2" eb="3">
      <t>ji'neng</t>
    </rPh>
    <rPh sb="4" eb="5">
      <t>xu'hao</t>
    </rPh>
    <phoneticPr fontId="1" type="noConversion"/>
  </si>
  <si>
    <t>主角技能序号</t>
    <rPh sb="0" eb="1">
      <t>zhu'j</t>
    </rPh>
    <rPh sb="2" eb="3">
      <t>ji'neng</t>
    </rPh>
    <rPh sb="4" eb="5">
      <t>xu'hao</t>
    </rPh>
    <phoneticPr fontId="1" type="noConversion"/>
  </si>
  <si>
    <t>组合技能序号</t>
    <rPh sb="0" eb="1">
      <t>zu'h</t>
    </rPh>
    <rPh sb="2" eb="3">
      <t>ji'neng</t>
    </rPh>
    <rPh sb="4" eb="5">
      <t>xu'hao</t>
    </rPh>
    <phoneticPr fontId="1" type="noConversion"/>
  </si>
  <si>
    <t>Id</t>
    <phoneticPr fontId="1" type="noConversion"/>
  </si>
  <si>
    <t>强大的组合技能</t>
    <rPh sb="0" eb="1">
      <t>qiang'd</t>
    </rPh>
    <rPh sb="2" eb="3">
      <t>d</t>
    </rPh>
    <rPh sb="3" eb="4">
      <t>zu'he</t>
    </rPh>
    <rPh sb="5" eb="6">
      <t>ji'enng</t>
    </rPh>
    <phoneticPr fontId="1" type="noConversion"/>
  </si>
  <si>
    <t>伙伴技能编号</t>
    <rPh sb="0" eb="1">
      <t>huo'b</t>
    </rPh>
    <rPh sb="2" eb="3">
      <t>ji'neng</t>
    </rPh>
    <rPh sb="4" eb="5">
      <t>bian'h</t>
    </rPh>
    <phoneticPr fontId="1" type="noConversion"/>
  </si>
  <si>
    <t>伙伴编号</t>
    <rPh sb="0" eb="1">
      <t>huo'b</t>
    </rPh>
    <rPh sb="2" eb="3">
      <t>bian'h</t>
    </rPh>
    <phoneticPr fontId="1" type="noConversion"/>
  </si>
  <si>
    <t>主角编号</t>
    <rPh sb="0" eb="1">
      <t>zhu'j</t>
    </rPh>
    <rPh sb="2" eb="3">
      <t>bian'h</t>
    </rPh>
    <phoneticPr fontId="1" type="noConversion"/>
  </si>
  <si>
    <t>主角技能编号</t>
    <rPh sb="0" eb="1">
      <t>zhu'j</t>
    </rPh>
    <rPh sb="2" eb="3">
      <t>ji'enng</t>
    </rPh>
    <rPh sb="4" eb="5">
      <t>bian'h</t>
    </rPh>
    <phoneticPr fontId="1" type="noConversion"/>
  </si>
  <si>
    <t>组合技能编号</t>
    <rPh sb="0" eb="1">
      <t>zu'h</t>
    </rPh>
    <rPh sb="2" eb="3">
      <t>ji'enng</t>
    </rPh>
    <rPh sb="4" eb="5">
      <t>bian'hao</t>
    </rPh>
    <phoneticPr fontId="1" type="noConversion"/>
  </si>
  <si>
    <t>伙伴技能ID</t>
    <rPh sb="0" eb="1">
      <t>huo'b</t>
    </rPh>
    <rPh sb="2" eb="3">
      <t>ji'neng</t>
    </rPh>
    <phoneticPr fontId="1" type="noConversion"/>
  </si>
  <si>
    <t>主角技能ID</t>
    <rPh sb="0" eb="1">
      <t>zhu'j</t>
    </rPh>
    <rPh sb="2" eb="3">
      <t>ji'neng</t>
    </rPh>
    <phoneticPr fontId="1" type="noConversion"/>
  </si>
  <si>
    <t>主动技能选位范围特效</t>
    <rPh sb="0" eb="1">
      <t>zhu'd</t>
    </rPh>
    <rPh sb="2" eb="3">
      <t>ji'neng</t>
    </rPh>
    <rPh sb="4" eb="5">
      <t>xuan'w</t>
    </rPh>
    <rPh sb="6" eb="7">
      <t>fan'w</t>
    </rPh>
    <rPh sb="8" eb="9">
      <t>te'xiao</t>
    </rPh>
    <phoneticPr fontId="1" type="noConversion"/>
  </si>
  <si>
    <t>回合cd规划</t>
    <rPh sb="0" eb="1">
      <t>hui'h</t>
    </rPh>
    <rPh sb="4" eb="5">
      <t>gui'hua</t>
    </rPh>
    <phoneticPr fontId="1" type="noConversion"/>
  </si>
  <si>
    <t>初始cd</t>
    <rPh sb="0" eb="1">
      <t>chu's</t>
    </rPh>
    <phoneticPr fontId="1" type="noConversion"/>
  </si>
  <si>
    <t>cd</t>
    <phoneticPr fontId="1" type="noConversion"/>
  </si>
  <si>
    <t>技能编号</t>
    <rPh sb="0" eb="1">
      <t>ji'neng</t>
    </rPh>
    <rPh sb="2" eb="3">
      <t>bian'h</t>
    </rPh>
    <phoneticPr fontId="1" type="noConversion"/>
  </si>
  <si>
    <t>组合·冰龙卷风</t>
    <rPh sb="0" eb="1">
      <t>zu'h</t>
    </rPh>
    <rPh sb="3" eb="4">
      <t>bing</t>
    </rPh>
    <rPh sb="4" eb="5">
      <t>long'j'f</t>
    </rPh>
    <phoneticPr fontId="1" type="noConversion"/>
  </si>
  <si>
    <t>组合·守护之力</t>
    <rPh sb="3" eb="4">
      <t>shou'h</t>
    </rPh>
    <rPh sb="5" eb="6">
      <t>zhi'li</t>
    </rPh>
    <phoneticPr fontId="1" type="noConversion"/>
  </si>
  <si>
    <t>组合·死神之怒</t>
    <rPh sb="3" eb="4">
      <t>si'shen</t>
    </rPh>
    <rPh sb="5" eb="6">
      <t>zhi'nu</t>
    </rPh>
    <phoneticPr fontId="1" type="noConversion"/>
  </si>
  <si>
    <t>组合·自然馈赠</t>
    <rPh sb="3" eb="4">
      <t>zi'r</t>
    </rPh>
    <rPh sb="5" eb="6">
      <t>kui'z</t>
    </rPh>
    <phoneticPr fontId="1" type="noConversion"/>
  </si>
  <si>
    <t>组合·诅咒</t>
    <rPh sb="3" eb="4">
      <t>zu'z</t>
    </rPh>
    <phoneticPr fontId="1" type="noConversion"/>
  </si>
  <si>
    <t>组合·玄水巨浪</t>
    <rPh sb="3" eb="4">
      <t>xuan'shui</t>
    </rPh>
    <rPh sb="5" eb="6">
      <t>ju'l</t>
    </rPh>
    <phoneticPr fontId="1" type="noConversion"/>
  </si>
  <si>
    <t>组合·雪飘千里</t>
    <rPh sb="3" eb="4">
      <t>xue'piao</t>
    </rPh>
    <rPh sb="5" eb="6">
      <t>qian'li</t>
    </rPh>
    <phoneticPr fontId="1" type="noConversion"/>
  </si>
  <si>
    <t>组合·紫雷闪</t>
    <rPh sb="3" eb="4">
      <t>zi'lei</t>
    </rPh>
    <rPh sb="5" eb="6">
      <t>shan</t>
    </rPh>
    <phoneticPr fontId="1" type="noConversion"/>
  </si>
  <si>
    <t>威力强大的组合技能。对敌方全体造成伤害。</t>
    <rPh sb="0" eb="1">
      <t>wei'l</t>
    </rPh>
    <rPh sb="2" eb="3">
      <t>qiang'd</t>
    </rPh>
    <rPh sb="4" eb="5">
      <t>d</t>
    </rPh>
    <rPh sb="5" eb="6">
      <t>zu'he</t>
    </rPh>
    <rPh sb="7" eb="8">
      <t>ji'neng</t>
    </rPh>
    <rPh sb="10" eb="11">
      <t>dui</t>
    </rPh>
    <rPh sb="11" eb="12">
      <t>di'f</t>
    </rPh>
    <rPh sb="13" eb="14">
      <t>quan't</t>
    </rPh>
    <rPh sb="15" eb="16">
      <t>zao'c</t>
    </rPh>
    <rPh sb="17" eb="18">
      <t>shang'h</t>
    </rPh>
    <phoneticPr fontId="1" type="noConversion"/>
  </si>
  <si>
    <t>威力强大的组合技能。增加己方全体防御。</t>
    <rPh sb="0" eb="1">
      <t>wei'l</t>
    </rPh>
    <rPh sb="2" eb="3">
      <t>qiang'd</t>
    </rPh>
    <rPh sb="4" eb="5">
      <t>d</t>
    </rPh>
    <rPh sb="5" eb="6">
      <t>zu'he</t>
    </rPh>
    <rPh sb="7" eb="8">
      <t>ji'neng</t>
    </rPh>
    <rPh sb="10" eb="11">
      <t>zeng'j</t>
    </rPh>
    <rPh sb="12" eb="13">
      <t>ji'f</t>
    </rPh>
    <rPh sb="14" eb="15">
      <t>quan't</t>
    </rPh>
    <rPh sb="16" eb="17">
      <t>fang'yu</t>
    </rPh>
    <phoneticPr fontId="1" type="noConversion"/>
  </si>
  <si>
    <t>威力强大的组合技能。恢复我方全体生命并增加攻击力。</t>
    <rPh sb="0" eb="1">
      <t>wei'l</t>
    </rPh>
    <rPh sb="2" eb="3">
      <t>qiang'd</t>
    </rPh>
    <rPh sb="4" eb="5">
      <t>d</t>
    </rPh>
    <rPh sb="5" eb="6">
      <t>zu'he</t>
    </rPh>
    <rPh sb="7" eb="8">
      <t>ji'neng</t>
    </rPh>
    <rPh sb="10" eb="11">
      <t>hui'f</t>
    </rPh>
    <rPh sb="12" eb="13">
      <t>wo'f</t>
    </rPh>
    <rPh sb="14" eb="15">
      <t>quan't</t>
    </rPh>
    <rPh sb="16" eb="17">
      <t>sheng'm</t>
    </rPh>
    <rPh sb="18" eb="19">
      <t>bing</t>
    </rPh>
    <rPh sb="19" eb="20">
      <t>zeng'j</t>
    </rPh>
    <rPh sb="21" eb="22">
      <t>gong'j</t>
    </rPh>
    <rPh sb="23" eb="24">
      <t>li</t>
    </rPh>
    <phoneticPr fontId="1" type="noConversion"/>
  </si>
  <si>
    <t>目标</t>
  </si>
  <si>
    <t>自身</t>
  </si>
  <si>
    <t>己方</t>
  </si>
  <si>
    <t>敌方</t>
  </si>
  <si>
    <t>后排</t>
  </si>
  <si>
    <t>随机</t>
  </si>
  <si>
    <t>单体</t>
  </si>
  <si>
    <t>全体</t>
  </si>
  <si>
    <t>穿透</t>
  </si>
  <si>
    <t>发散</t>
  </si>
  <si>
    <t>十字</t>
  </si>
  <si>
    <t>贯穿</t>
  </si>
  <si>
    <t>横扫</t>
  </si>
  <si>
    <t>多体</t>
  </si>
  <si>
    <t>麦克白</t>
    <rPh sb="0" eb="1">
      <t>mai'k'b</t>
    </rPh>
    <phoneticPr fontId="1" type="noConversion"/>
  </si>
  <si>
    <t>狂龙刺</t>
    <rPh sb="0" eb="1">
      <t>k'long'ci</t>
    </rPh>
    <phoneticPr fontId="2" type="noConversion"/>
  </si>
  <si>
    <t>贯穿</t>
    <rPh sb="0" eb="1">
      <t>guan'c</t>
    </rPh>
    <phoneticPr fontId="1" type="noConversion"/>
  </si>
  <si>
    <t>单体</t>
    <rPh sb="0" eb="1">
      <t>dan'ti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</si>
</sst>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Arial"/>
    </font>
    <font>
      <sz val="10"/>
      <name val="Arial"/>
    </font>
    <font>
      <sz val="11"/>
      <color indexed="81"/>
      <name val="ＭＳ Ｐゴシック"/>
      <charset val="128"/>
    </font>
    <font>
      <b/>
      <sz val="11"/>
      <color indexed="81"/>
      <name val="ＭＳ Ｐゴシック"/>
      <charset val="128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2"/>
      <color rgb="FF000000"/>
      <name val="宋体"/>
      <family val="3"/>
      <charset val="134"/>
      <scheme val="minor"/>
    </font>
    <font>
      <sz val="14"/>
      <color rgb="FF333333"/>
      <name val="Arial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2"/>
      <color rgb="FFFF0000"/>
      <name val="宋体"/>
      <family val="2"/>
      <charset val="134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AEAAAA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2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46">
    <xf numFmtId="0" fontId="0" fillId="0" borderId="0" xfId="0"/>
    <xf numFmtId="0" fontId="3" fillId="0" borderId="0" xfId="0" applyFont="1" applyFill="1" applyBorder="1" applyAlignment="1" applyProtection="1"/>
    <xf numFmtId="0" fontId="3" fillId="2" borderId="0" xfId="0" applyFont="1" applyFill="1" applyBorder="1" applyAlignment="1" applyProtection="1"/>
    <xf numFmtId="0" fontId="3" fillId="3" borderId="0" xfId="0" applyFont="1" applyFill="1" applyBorder="1" applyAlignment="1" applyProtection="1"/>
    <xf numFmtId="0" fontId="0" fillId="0" borderId="0" xfId="0" applyFont="1" applyFill="1" applyBorder="1" applyAlignment="1" applyProtection="1"/>
    <xf numFmtId="0" fontId="3" fillId="4" borderId="0" xfId="0" applyFont="1" applyFill="1" applyBorder="1" applyAlignment="1" applyProtection="1"/>
    <xf numFmtId="0" fontId="0" fillId="4" borderId="0" xfId="0" applyFill="1"/>
    <xf numFmtId="0" fontId="3" fillId="5" borderId="0" xfId="0" applyFont="1" applyFill="1" applyBorder="1" applyAlignment="1" applyProtection="1"/>
    <xf numFmtId="0" fontId="0" fillId="5" borderId="0" xfId="0" applyFill="1"/>
    <xf numFmtId="0" fontId="3" fillId="6" borderId="0" xfId="0" applyFont="1" applyFill="1" applyBorder="1" applyAlignment="1" applyProtection="1"/>
    <xf numFmtId="0" fontId="0" fillId="6" borderId="0" xfId="0" applyFill="1"/>
    <xf numFmtId="0" fontId="3" fillId="7" borderId="0" xfId="0" applyFont="1" applyFill="1" applyBorder="1" applyAlignment="1" applyProtection="1"/>
    <xf numFmtId="0" fontId="0" fillId="7" borderId="0" xfId="0" applyFill="1"/>
    <xf numFmtId="0" fontId="0" fillId="5" borderId="0" xfId="0" applyFont="1" applyFill="1" applyBorder="1" applyAlignment="1" applyProtection="1"/>
    <xf numFmtId="0" fontId="0" fillId="0" borderId="0" xfId="0" quotePrefix="1"/>
    <xf numFmtId="0" fontId="0" fillId="5" borderId="0" xfId="0" quotePrefix="1" applyFill="1"/>
    <xf numFmtId="0" fontId="0" fillId="0" borderId="0" xfId="0" applyFill="1"/>
    <xf numFmtId="0" fontId="0" fillId="2" borderId="0" xfId="0" applyFill="1"/>
    <xf numFmtId="0" fontId="0" fillId="0" borderId="0" xfId="0" applyNumberFormat="1"/>
    <xf numFmtId="0" fontId="0" fillId="8" borderId="0" xfId="0" applyFill="1"/>
    <xf numFmtId="0" fontId="0" fillId="8" borderId="0" xfId="0" applyFont="1" applyFill="1" applyBorder="1" applyAlignment="1" applyProtection="1"/>
    <xf numFmtId="0" fontId="3" fillId="8" borderId="0" xfId="0" applyFont="1" applyFill="1" applyBorder="1" applyAlignment="1" applyProtection="1"/>
    <xf numFmtId="0" fontId="0" fillId="9" borderId="0" xfId="0" applyFill="1"/>
    <xf numFmtId="0" fontId="3" fillId="9" borderId="0" xfId="0" applyFont="1" applyFill="1" applyBorder="1" applyAlignment="1" applyProtection="1"/>
    <xf numFmtId="0" fontId="0" fillId="9" borderId="0" xfId="0" applyFont="1" applyFill="1" applyBorder="1" applyAlignment="1" applyProtection="1"/>
    <xf numFmtId="0" fontId="0" fillId="10" borderId="0" xfId="0" applyFill="1"/>
    <xf numFmtId="0" fontId="3" fillId="10" borderId="0" xfId="0" applyFont="1" applyFill="1" applyBorder="1" applyAlignment="1" applyProtection="1"/>
    <xf numFmtId="0" fontId="0" fillId="11" borderId="0" xfId="0" applyFill="1"/>
    <xf numFmtId="0" fontId="8" fillId="0" borderId="0" xfId="0" applyFont="1"/>
    <xf numFmtId="0" fontId="8" fillId="12" borderId="0" xfId="0" applyFont="1" applyFill="1"/>
    <xf numFmtId="0" fontId="9" fillId="0" borderId="0" xfId="0" applyFont="1"/>
    <xf numFmtId="0" fontId="0" fillId="0" borderId="0" xfId="0" applyFont="1"/>
    <xf numFmtId="0" fontId="0" fillId="2" borderId="0" xfId="0" quotePrefix="1" applyFill="1"/>
    <xf numFmtId="0" fontId="0" fillId="13" borderId="0" xfId="0" applyFill="1"/>
    <xf numFmtId="0" fontId="0" fillId="0" borderId="0" xfId="0" applyAlignment="1">
      <alignment vertical="center"/>
    </xf>
    <xf numFmtId="0" fontId="10" fillId="0" borderId="0" xfId="0" applyFont="1" applyAlignment="1">
      <alignment vertical="center"/>
    </xf>
    <xf numFmtId="0" fontId="3" fillId="0" borderId="0" xfId="0" applyFont="1" applyFill="1" applyBorder="1" applyAlignment="1" applyProtection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0" fillId="3" borderId="0" xfId="0" applyFill="1"/>
    <xf numFmtId="0" fontId="3" fillId="3" borderId="0" xfId="0" applyFont="1" applyFill="1" applyBorder="1" applyAlignment="1" applyProtection="1">
      <alignment horizontal="left" vertical="center"/>
    </xf>
    <xf numFmtId="0" fontId="0" fillId="3" borderId="0" xfId="0" quotePrefix="1" applyFill="1"/>
    <xf numFmtId="0" fontId="0" fillId="3" borderId="0" xfId="0" applyFill="1" applyBorder="1" applyAlignment="1">
      <alignment horizontal="left" vertical="center"/>
    </xf>
    <xf numFmtId="0" fontId="0" fillId="14" borderId="0" xfId="0" applyFill="1"/>
    <xf numFmtId="0" fontId="0" fillId="15" borderId="0" xfId="0" applyFill="1"/>
    <xf numFmtId="0" fontId="12" fillId="0" borderId="0" xfId="0" applyFont="1"/>
  </cellXfs>
  <cellStyles count="25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externalLink" Target="externalLinks/externalLink1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Relationship Id="rId26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pple/XHCY/&#25968;&#20540;&#34920;7.10/&#25968;&#20540;&#29256;&#26412;7.10/&#25112;&#26007;&#25968;&#20540;&#24635;&#34920;&#27979;&#35797;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战斗公式"/>
      <sheetName val="角色基础属性平衡模型"/>
      <sheetName val="系统属性分配"/>
      <sheetName val="角色等级属性"/>
      <sheetName val="角色升星属性"/>
      <sheetName val="角色培养"/>
      <sheetName val="角色强化"/>
      <sheetName val="装备升级"/>
      <sheetName val="装备强化"/>
      <sheetName val="装备珠宝"/>
      <sheetName val="猎命"/>
      <sheetName val="神器属性"/>
      <sheetName val="阵法属性"/>
      <sheetName val="装扮升级"/>
      <sheetName val="装扮升星"/>
      <sheetName val="属性以及战力计算"/>
      <sheetName val="经济数值表"/>
      <sheetName val="经济消耗表"/>
      <sheetName val="经济消耗2"/>
      <sheetName val="物品材料战力与价值定义"/>
      <sheetName val="VIP"/>
      <sheetName val="物品表"/>
      <sheetName val="经验分配"/>
      <sheetName val="天数与系统开放规划"/>
      <sheetName val="怪物属性"/>
      <sheetName val="商店规划"/>
      <sheetName val="活动划分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FF2" t="str">
            <v>属性系数</v>
          </cell>
        </row>
        <row r="3">
          <cell r="FF3">
            <v>10</v>
          </cell>
        </row>
        <row r="4">
          <cell r="FF4" t="str">
            <v>总属性倍数</v>
          </cell>
        </row>
        <row r="5">
          <cell r="FF5">
            <v>10</v>
          </cell>
        </row>
        <row r="6">
          <cell r="FB6" t="str">
            <v>技能等级</v>
          </cell>
          <cell r="FC6" t="str">
            <v>金币平滑</v>
          </cell>
          <cell r="FE6" t="str">
            <v>技能映射等级</v>
          </cell>
          <cell r="FF6" t="str">
            <v>技能用属性</v>
          </cell>
        </row>
        <row r="7">
          <cell r="FB7">
            <v>1</v>
          </cell>
          <cell r="FC7">
            <v>500</v>
          </cell>
          <cell r="FE7">
            <v>0</v>
          </cell>
          <cell r="FF7">
            <v>1000</v>
          </cell>
        </row>
        <row r="8">
          <cell r="FB8">
            <v>2</v>
          </cell>
          <cell r="FC8">
            <v>500</v>
          </cell>
          <cell r="FE8">
            <v>1</v>
          </cell>
          <cell r="FF8">
            <v>1107.2</v>
          </cell>
        </row>
        <row r="9">
          <cell r="FB9">
            <v>3</v>
          </cell>
          <cell r="FC9">
            <v>600</v>
          </cell>
          <cell r="FE9">
            <v>2</v>
          </cell>
          <cell r="FF9">
            <v>1222.1183999999998</v>
          </cell>
        </row>
        <row r="10">
          <cell r="FB10">
            <v>4</v>
          </cell>
          <cell r="FC10">
            <v>800</v>
          </cell>
          <cell r="FE10">
            <v>3</v>
          </cell>
          <cell r="FF10">
            <v>1345.3109247999998</v>
          </cell>
        </row>
        <row r="11">
          <cell r="FB11">
            <v>5</v>
          </cell>
          <cell r="FC11">
            <v>1200</v>
          </cell>
          <cell r="FE11">
            <v>4</v>
          </cell>
          <cell r="FF11">
            <v>1477.3733113855999</v>
          </cell>
        </row>
        <row r="12">
          <cell r="FB12">
            <v>6</v>
          </cell>
          <cell r="FC12">
            <v>1700</v>
          </cell>
          <cell r="FE12">
            <v>5</v>
          </cell>
          <cell r="FF12">
            <v>1618.9441898053633</v>
          </cell>
        </row>
        <row r="13">
          <cell r="FB13">
            <v>7</v>
          </cell>
          <cell r="FC13">
            <v>2400</v>
          </cell>
          <cell r="FE13">
            <v>6</v>
          </cell>
          <cell r="FF13">
            <v>1770.7081714713495</v>
          </cell>
        </row>
        <row r="14">
          <cell r="FB14">
            <v>8</v>
          </cell>
          <cell r="FC14">
            <v>3500</v>
          </cell>
          <cell r="FE14">
            <v>7</v>
          </cell>
          <cell r="FF14">
            <v>1933.399159817287</v>
          </cell>
        </row>
        <row r="15">
          <cell r="FB15">
            <v>9</v>
          </cell>
          <cell r="FC15">
            <v>4900</v>
          </cell>
          <cell r="FE15">
            <v>8</v>
          </cell>
          <cell r="FF15">
            <v>2107.8038993241316</v>
          </cell>
        </row>
        <row r="16">
          <cell r="FB16">
            <v>10</v>
          </cell>
          <cell r="FC16">
            <v>7000</v>
          </cell>
          <cell r="FE16">
            <v>9</v>
          </cell>
          <cell r="FF16">
            <v>2294.7657800754696</v>
          </cell>
        </row>
        <row r="17">
          <cell r="FB17">
            <v>11</v>
          </cell>
          <cell r="FC17">
            <v>9900</v>
          </cell>
          <cell r="FE17">
            <v>10</v>
          </cell>
          <cell r="FF17">
            <v>2495.1889162409034</v>
          </cell>
        </row>
        <row r="18">
          <cell r="FB18">
            <v>12</v>
          </cell>
          <cell r="FC18">
            <v>14100</v>
          </cell>
          <cell r="FE18">
            <v>11</v>
          </cell>
          <cell r="FF18">
            <v>2710.0425182102485</v>
          </cell>
        </row>
        <row r="19">
          <cell r="FB19">
            <v>13</v>
          </cell>
          <cell r="FC19">
            <v>20000</v>
          </cell>
          <cell r="FE19">
            <v>12</v>
          </cell>
          <cell r="FF19">
            <v>2940.3655795213863</v>
          </cell>
        </row>
        <row r="20">
          <cell r="FB20">
            <v>14</v>
          </cell>
          <cell r="FC20">
            <v>28300</v>
          </cell>
          <cell r="FE20">
            <v>13</v>
          </cell>
          <cell r="FF20">
            <v>3187.2719012469265</v>
          </cell>
        </row>
        <row r="21">
          <cell r="FB21">
            <v>15</v>
          </cell>
          <cell r="FC21">
            <v>40100</v>
          </cell>
          <cell r="FE21">
            <v>14</v>
          </cell>
          <cell r="FF21">
            <v>3451.9554781367056</v>
          </cell>
        </row>
        <row r="22">
          <cell r="FB22">
            <v>16</v>
          </cell>
          <cell r="FC22">
            <v>56700</v>
          </cell>
          <cell r="FE22">
            <v>15</v>
          </cell>
          <cell r="FF22">
            <v>3735.696272562549</v>
          </cell>
        </row>
        <row r="23">
          <cell r="FB23">
            <v>17</v>
          </cell>
          <cell r="FC23">
            <v>80400</v>
          </cell>
          <cell r="FE23">
            <v>16</v>
          </cell>
          <cell r="FF23">
            <v>4039.8664041870529</v>
          </cell>
        </row>
        <row r="24">
          <cell r="FB24">
            <v>18</v>
          </cell>
          <cell r="FC24">
            <v>113800</v>
          </cell>
          <cell r="FE24">
            <v>17</v>
          </cell>
          <cell r="FF24">
            <v>4365.9367852885216</v>
          </cell>
        </row>
        <row r="25">
          <cell r="FB25">
            <v>19</v>
          </cell>
          <cell r="FC25">
            <v>161100</v>
          </cell>
          <cell r="FE25">
            <v>18</v>
          </cell>
          <cell r="FF25">
            <v>4715.4842338292947</v>
          </cell>
        </row>
        <row r="26">
          <cell r="FB26">
            <v>20</v>
          </cell>
          <cell r="FC26">
            <v>228100</v>
          </cell>
          <cell r="FE26">
            <v>19</v>
          </cell>
          <cell r="FF26">
            <v>5090.1990986650053</v>
          </cell>
        </row>
        <row r="27">
          <cell r="FB27">
            <v>21</v>
          </cell>
          <cell r="FC27">
            <v>780200</v>
          </cell>
          <cell r="FE27">
            <v>20</v>
          </cell>
          <cell r="FF27">
            <v>5491.8934337688861</v>
          </cell>
        </row>
        <row r="28">
          <cell r="FE28">
            <v>21</v>
          </cell>
          <cell r="FF28">
            <v>5922.5097610002467</v>
          </cell>
        </row>
        <row r="29">
          <cell r="FE29">
            <v>22</v>
          </cell>
          <cell r="FF29">
            <v>6384.130463792264</v>
          </cell>
        </row>
        <row r="30">
          <cell r="FE30">
            <v>23</v>
          </cell>
          <cell r="FF30">
            <v>6878.9878571853078</v>
          </cell>
        </row>
        <row r="31">
          <cell r="FE31">
            <v>24</v>
          </cell>
          <cell r="FF31">
            <v>7409.4749829026514</v>
          </cell>
        </row>
        <row r="32">
          <cell r="FE32">
            <v>25</v>
          </cell>
          <cell r="FF32">
            <v>7978.1571816716423</v>
          </cell>
        </row>
        <row r="33">
          <cell r="FE33">
            <v>26</v>
          </cell>
          <cell r="FF33">
            <v>8587.784498752002</v>
          </cell>
        </row>
        <row r="34">
          <cell r="FE34">
            <v>27</v>
          </cell>
          <cell r="FF34">
            <v>9241.3049826621464</v>
          </cell>
        </row>
        <row r="35">
          <cell r="FE35">
            <v>28</v>
          </cell>
          <cell r="FF35">
            <v>9941.8789414138228</v>
          </cell>
        </row>
        <row r="36">
          <cell r="FE36">
            <v>29</v>
          </cell>
          <cell r="FF36">
            <v>10692.894225195618</v>
          </cell>
        </row>
        <row r="37">
          <cell r="FE37">
            <v>30</v>
          </cell>
          <cell r="FF37">
            <v>11497.982609409704</v>
          </cell>
        </row>
        <row r="38">
          <cell r="FE38">
            <v>31</v>
          </cell>
          <cell r="FF38">
            <v>12361.037357287205</v>
          </cell>
        </row>
        <row r="39">
          <cell r="FE39">
            <v>32</v>
          </cell>
          <cell r="FF39">
            <v>13286.232047011887</v>
          </cell>
        </row>
        <row r="40">
          <cell r="FE40">
            <v>33</v>
          </cell>
          <cell r="FF40">
            <v>14278.040754396743</v>
          </cell>
        </row>
        <row r="41">
          <cell r="FE41">
            <v>34</v>
          </cell>
          <cell r="FF41">
            <v>15341.25968871331</v>
          </cell>
        </row>
        <row r="42">
          <cell r="FE42">
            <v>35</v>
          </cell>
          <cell r="FF42">
            <v>16481.03038630067</v>
          </cell>
        </row>
        <row r="43">
          <cell r="FE43">
            <v>36</v>
          </cell>
          <cell r="FF43">
            <v>17702.864574114319</v>
          </cell>
        </row>
        <row r="44">
          <cell r="FE44">
            <v>37</v>
          </cell>
          <cell r="FF44">
            <v>19012.670823450553</v>
          </cell>
        </row>
        <row r="45">
          <cell r="FE45">
            <v>38</v>
          </cell>
          <cell r="FF45">
            <v>20416.783122738994</v>
          </cell>
        </row>
        <row r="46">
          <cell r="FE46">
            <v>39</v>
          </cell>
          <cell r="FF46">
            <v>21921.991507576204</v>
          </cell>
        </row>
        <row r="47">
          <cell r="FE47">
            <v>40</v>
          </cell>
          <cell r="FF47">
            <v>23535.574896121692</v>
          </cell>
        </row>
        <row r="48">
          <cell r="FE48">
            <v>41</v>
          </cell>
          <cell r="FF48">
            <v>25265.336288642458</v>
          </cell>
        </row>
        <row r="49">
          <cell r="FE49">
            <v>42</v>
          </cell>
          <cell r="FF49">
            <v>27119.640501424714</v>
          </cell>
        </row>
        <row r="50">
          <cell r="FE50">
            <v>43</v>
          </cell>
          <cell r="FF50">
            <v>29107.454617527295</v>
          </cell>
        </row>
        <row r="51">
          <cell r="FE51">
            <v>44</v>
          </cell>
          <cell r="FF51">
            <v>31238.391349989266</v>
          </cell>
        </row>
        <row r="52">
          <cell r="FE52">
            <v>45</v>
          </cell>
          <cell r="FF52">
            <v>33522.755527188499</v>
          </cell>
        </row>
        <row r="53">
          <cell r="FE53">
            <v>46</v>
          </cell>
          <cell r="FF53">
            <v>35971.593925146073</v>
          </cell>
        </row>
        <row r="54">
          <cell r="FE54">
            <v>47</v>
          </cell>
          <cell r="FF54">
            <v>38596.748687756597</v>
          </cell>
        </row>
        <row r="55">
          <cell r="FE55">
            <v>48</v>
          </cell>
          <cell r="FF55">
            <v>41410.914593275076</v>
          </cell>
        </row>
        <row r="56">
          <cell r="FE56">
            <v>49</v>
          </cell>
          <cell r="FF56">
            <v>44427.700443990892</v>
          </cell>
        </row>
        <row r="57">
          <cell r="FE57">
            <v>50</v>
          </cell>
          <cell r="FF57">
            <v>47661.694875958237</v>
          </cell>
        </row>
        <row r="58">
          <cell r="FE58">
            <v>51</v>
          </cell>
          <cell r="FF58">
            <v>51128.536907027235</v>
          </cell>
        </row>
        <row r="59">
          <cell r="FE59">
            <v>52</v>
          </cell>
          <cell r="FF59">
            <v>54844.991564333206</v>
          </cell>
        </row>
        <row r="60">
          <cell r="FE60">
            <v>53</v>
          </cell>
          <cell r="FF60">
            <v>58829.030956965202</v>
          </cell>
        </row>
        <row r="61">
          <cell r="FE61">
            <v>54</v>
          </cell>
          <cell r="FF61">
            <v>63099.921185866697</v>
          </cell>
        </row>
        <row r="62">
          <cell r="FE62">
            <v>55</v>
          </cell>
          <cell r="FF62">
            <v>67678.315511249108</v>
          </cell>
        </row>
        <row r="63">
          <cell r="FE63">
            <v>56</v>
          </cell>
          <cell r="FF63">
            <v>72586.354228059048</v>
          </cell>
        </row>
        <row r="64">
          <cell r="FE64">
            <v>57</v>
          </cell>
          <cell r="FF64">
            <v>77847.771732479305</v>
          </cell>
        </row>
        <row r="65">
          <cell r="FE65">
            <v>58</v>
          </cell>
          <cell r="FF65">
            <v>83488.011297217818</v>
          </cell>
        </row>
        <row r="66">
          <cell r="FE66">
            <v>59</v>
          </cell>
          <cell r="FF66">
            <v>89534.348110617517</v>
          </cell>
        </row>
        <row r="67">
          <cell r="FE67">
            <v>60</v>
          </cell>
          <cell r="FF67">
            <v>96016.021174581998</v>
          </cell>
        </row>
        <row r="68">
          <cell r="FE68">
            <v>61</v>
          </cell>
          <cell r="FF68">
            <v>102964.37469915193</v>
          </cell>
        </row>
        <row r="69">
          <cell r="FE69">
            <v>62</v>
          </cell>
          <cell r="FF69">
            <v>110413.00967749089</v>
          </cell>
        </row>
        <row r="70">
          <cell r="FE70">
            <v>63</v>
          </cell>
          <cell r="FF70">
            <v>118397.94637427024</v>
          </cell>
        </row>
        <row r="71">
          <cell r="FE71">
            <v>64</v>
          </cell>
          <cell r="FF71">
            <v>126957.79851321771</v>
          </cell>
        </row>
        <row r="72">
          <cell r="FE72">
            <v>65</v>
          </cell>
          <cell r="FF72">
            <v>136133.96000616939</v>
          </cell>
        </row>
        <row r="73">
          <cell r="FE73">
            <v>66</v>
          </cell>
          <cell r="FF73">
            <v>145970.80512661362</v>
          </cell>
        </row>
        <row r="74">
          <cell r="FE74">
            <v>67</v>
          </cell>
          <cell r="FF74">
            <v>156515.90309572982</v>
          </cell>
        </row>
        <row r="75">
          <cell r="FE75">
            <v>68</v>
          </cell>
          <cell r="FF75">
            <v>167820.24811862237</v>
          </cell>
        </row>
        <row r="76">
          <cell r="FE76">
            <v>69</v>
          </cell>
          <cell r="FF76">
            <v>179938.5059831632</v>
          </cell>
        </row>
        <row r="77">
          <cell r="FE77">
            <v>70</v>
          </cell>
          <cell r="FF77">
            <v>192929.27841395096</v>
          </cell>
        </row>
        <row r="78">
          <cell r="FE78">
            <v>71</v>
          </cell>
          <cell r="FF78">
            <v>206855.38645975548</v>
          </cell>
        </row>
        <row r="79">
          <cell r="FE79">
            <v>72</v>
          </cell>
          <cell r="FF79">
            <v>221784.17428485787</v>
          </cell>
        </row>
        <row r="80">
          <cell r="FE80">
            <v>73</v>
          </cell>
          <cell r="FF80">
            <v>237787.83483336767</v>
          </cell>
        </row>
        <row r="81">
          <cell r="FE81">
            <v>74</v>
          </cell>
          <cell r="FF81">
            <v>254943.75894137018</v>
          </cell>
        </row>
        <row r="82">
          <cell r="FE82">
            <v>75</v>
          </cell>
          <cell r="FF82">
            <v>273334.90958514885</v>
          </cell>
        </row>
        <row r="83">
          <cell r="FE83">
            <v>76</v>
          </cell>
          <cell r="FF83">
            <v>293050.22307527962</v>
          </cell>
        </row>
        <row r="84">
          <cell r="FE84">
            <v>77</v>
          </cell>
          <cell r="FF84">
            <v>314185.03913669975</v>
          </cell>
        </row>
        <row r="85">
          <cell r="FE85">
            <v>78</v>
          </cell>
          <cell r="FF85">
            <v>336841.56195454218</v>
          </cell>
        </row>
        <row r="86">
          <cell r="FE86">
            <v>79</v>
          </cell>
          <cell r="FF86">
            <v>361129.35441526928</v>
          </cell>
        </row>
        <row r="87">
          <cell r="FE87">
            <v>80</v>
          </cell>
          <cell r="FF87">
            <v>387165.86793316872</v>
          </cell>
        </row>
        <row r="88">
          <cell r="FE88">
            <v>81</v>
          </cell>
          <cell r="FF88">
            <v>415077.01042435691</v>
          </cell>
        </row>
        <row r="89">
          <cell r="FE89">
            <v>82</v>
          </cell>
          <cell r="FF89">
            <v>444997.75517491065</v>
          </cell>
        </row>
        <row r="90">
          <cell r="FE90">
            <v>83</v>
          </cell>
          <cell r="FF90">
            <v>477072.79354750423</v>
          </cell>
        </row>
        <row r="91">
          <cell r="FE91">
            <v>84</v>
          </cell>
          <cell r="FF91">
            <v>511457.23468292458</v>
          </cell>
        </row>
        <row r="92">
          <cell r="FE92">
            <v>85</v>
          </cell>
          <cell r="FF92">
            <v>548317.3555800952</v>
          </cell>
        </row>
        <row r="93">
          <cell r="FE93">
            <v>86</v>
          </cell>
          <cell r="FF93">
            <v>587831.40518186218</v>
          </cell>
        </row>
        <row r="94">
          <cell r="FE94">
            <v>87</v>
          </cell>
          <cell r="FF94">
            <v>630190.46635495627</v>
          </cell>
        </row>
        <row r="95">
          <cell r="FE95">
            <v>88</v>
          </cell>
          <cell r="FF95">
            <v>675599.37993251323</v>
          </cell>
        </row>
        <row r="96">
          <cell r="FE96">
            <v>89</v>
          </cell>
          <cell r="FF96">
            <v>724277.73528765433</v>
          </cell>
        </row>
        <row r="97">
          <cell r="FE97">
            <v>90</v>
          </cell>
          <cell r="FF97">
            <v>776460.93222836556</v>
          </cell>
        </row>
        <row r="98">
          <cell r="FE98">
            <v>91</v>
          </cell>
          <cell r="FF98">
            <v>832401.31934880803</v>
          </cell>
        </row>
        <row r="99">
          <cell r="FE99">
            <v>92</v>
          </cell>
          <cell r="FF99">
            <v>892369.41434192238</v>
          </cell>
        </row>
        <row r="100">
          <cell r="FE100">
            <v>93</v>
          </cell>
          <cell r="FF100">
            <v>956655.21217454097</v>
          </cell>
        </row>
        <row r="101">
          <cell r="FE101">
            <v>94</v>
          </cell>
          <cell r="FF101">
            <v>1025569.5874511079</v>
          </cell>
        </row>
        <row r="102">
          <cell r="FE102">
            <v>95</v>
          </cell>
          <cell r="FF102">
            <v>1099445.7977475878</v>
          </cell>
        </row>
        <row r="103">
          <cell r="FE103">
            <v>96</v>
          </cell>
          <cell r="FF103">
            <v>1178641.0951854144</v>
          </cell>
        </row>
        <row r="104">
          <cell r="FE104">
            <v>97</v>
          </cell>
          <cell r="FF104">
            <v>1263538.4540387644</v>
          </cell>
        </row>
        <row r="105">
          <cell r="FE105">
            <v>98</v>
          </cell>
          <cell r="FF105">
            <v>1354548.4227295555</v>
          </cell>
        </row>
        <row r="106">
          <cell r="FE106">
            <v>99</v>
          </cell>
          <cell r="FF106">
            <v>1452111.1091660836</v>
          </cell>
        </row>
        <row r="107">
          <cell r="FE107">
            <v>100</v>
          </cell>
          <cell r="FF107">
            <v>1556698.3090260418</v>
          </cell>
        </row>
        <row r="108">
          <cell r="FE108">
            <v>101</v>
          </cell>
          <cell r="FF108">
            <v>1668815.7872759169</v>
          </cell>
        </row>
        <row r="109">
          <cell r="FE109">
            <v>102</v>
          </cell>
          <cell r="FF109">
            <v>1789005.7239597831</v>
          </cell>
        </row>
        <row r="110">
          <cell r="FE110">
            <v>103</v>
          </cell>
          <cell r="FF110">
            <v>1917849.3360848879</v>
          </cell>
        </row>
        <row r="111">
          <cell r="FE111">
            <v>104</v>
          </cell>
          <cell r="FF111">
            <v>2055969.6882830001</v>
          </cell>
        </row>
        <row r="112">
          <cell r="FE112">
            <v>105</v>
          </cell>
          <cell r="FF112">
            <v>2204034.7058393764</v>
          </cell>
        </row>
        <row r="113">
          <cell r="FE113">
            <v>106</v>
          </cell>
          <cell r="FF113">
            <v>2362760.4046598114</v>
          </cell>
        </row>
        <row r="114">
          <cell r="FE114">
            <v>107</v>
          </cell>
          <cell r="FF114">
            <v>2532914.3537953179</v>
          </cell>
        </row>
        <row r="115">
          <cell r="FE115">
            <v>108</v>
          </cell>
          <cell r="FF115">
            <v>2715319.3872685814</v>
          </cell>
        </row>
        <row r="116">
          <cell r="FE116">
            <v>109</v>
          </cell>
          <cell r="FF116">
            <v>2910857.5831519198</v>
          </cell>
        </row>
        <row r="117">
          <cell r="FE117">
            <v>110</v>
          </cell>
          <cell r="FF117">
            <v>3120474.5291388584</v>
          </cell>
        </row>
        <row r="118">
          <cell r="FE118">
            <v>111</v>
          </cell>
          <cell r="FF118">
            <v>3345183.8952368563</v>
          </cell>
        </row>
        <row r="119">
          <cell r="FE119">
            <v>112</v>
          </cell>
          <cell r="FF119">
            <v>3586072.3356939103</v>
          </cell>
        </row>
        <row r="120">
          <cell r="FE120">
            <v>113</v>
          </cell>
          <cell r="FF120">
            <v>3844304.7438638723</v>
          </cell>
        </row>
        <row r="121">
          <cell r="FE121">
            <v>114</v>
          </cell>
          <cell r="FF121">
            <v>4121129.8854220714</v>
          </cell>
        </row>
        <row r="122">
          <cell r="FE122">
            <v>115</v>
          </cell>
          <cell r="FF122">
            <v>4417886.4371724613</v>
          </cell>
        </row>
        <row r="123">
          <cell r="FE123">
            <v>116</v>
          </cell>
          <cell r="FF123">
            <v>4736009.4606488794</v>
          </cell>
        </row>
        <row r="124">
          <cell r="FE124">
            <v>117</v>
          </cell>
          <cell r="FF124">
            <v>5077037.3418155983</v>
          </cell>
        </row>
        <row r="125">
          <cell r="FE125">
            <v>118</v>
          </cell>
          <cell r="FF125">
            <v>5442619.2304263227</v>
          </cell>
        </row>
        <row r="126">
          <cell r="FE126">
            <v>119</v>
          </cell>
          <cell r="FF126">
            <v>5834523.0150170177</v>
          </cell>
        </row>
        <row r="127">
          <cell r="FE127">
            <v>120</v>
          </cell>
          <cell r="FF127">
            <v>6254643.8720982438</v>
          </cell>
        </row>
        <row r="128">
          <cell r="FE128">
            <v>121</v>
          </cell>
          <cell r="FF128">
            <v>6705013.4308893187</v>
          </cell>
        </row>
        <row r="129">
          <cell r="FE129">
            <v>122</v>
          </cell>
          <cell r="FF129">
            <v>7187809.5979133509</v>
          </cell>
        </row>
        <row r="130">
          <cell r="FE130">
            <v>123</v>
          </cell>
          <cell r="FF130">
            <v>7705367.0889631119</v>
          </cell>
        </row>
        <row r="131">
          <cell r="FE131">
            <v>124</v>
          </cell>
          <cell r="FF131">
            <v>8260188.7193684569</v>
          </cell>
        </row>
        <row r="132">
          <cell r="FE132">
            <v>125</v>
          </cell>
          <cell r="FF132">
            <v>8854957.5071629863</v>
          </cell>
        </row>
        <row r="133">
          <cell r="FE133">
            <v>126</v>
          </cell>
          <cell r="FF133">
            <v>9492549.6476787236</v>
          </cell>
        </row>
        <row r="134">
          <cell r="FE134">
            <v>127</v>
          </cell>
          <cell r="FF134">
            <v>10176048.422311593</v>
          </cell>
        </row>
        <row r="135">
          <cell r="FE135">
            <v>128</v>
          </cell>
          <cell r="FF135">
            <v>10908759.108718028</v>
          </cell>
        </row>
        <row r="136">
          <cell r="FE136">
            <v>129</v>
          </cell>
          <cell r="FF136">
            <v>11694224.964545727</v>
          </cell>
        </row>
        <row r="137">
          <cell r="FE137">
            <v>130</v>
          </cell>
          <cell r="FF137">
            <v>12536244.36199302</v>
          </cell>
        </row>
        <row r="138">
          <cell r="FE138">
            <v>131</v>
          </cell>
          <cell r="FF138">
            <v>13438889.15605652</v>
          </cell>
        </row>
        <row r="139">
          <cell r="FE139">
            <v>132</v>
          </cell>
          <cell r="FF139">
            <v>14406524.375292592</v>
          </cell>
        </row>
        <row r="140">
          <cell r="FE140">
            <v>133</v>
          </cell>
          <cell r="FF140">
            <v>15443829.33031366</v>
          </cell>
        </row>
        <row r="141">
          <cell r="FE141">
            <v>134</v>
          </cell>
          <cell r="FF141">
            <v>16555820.242096245</v>
          </cell>
        </row>
        <row r="142">
          <cell r="FE142">
            <v>135</v>
          </cell>
          <cell r="FF142">
            <v>17747874.499527179</v>
          </cell>
        </row>
        <row r="143">
          <cell r="FE143">
            <v>136</v>
          </cell>
          <cell r="FF143">
            <v>19025756.663493138</v>
          </cell>
        </row>
        <row r="144">
          <cell r="FE144">
            <v>137</v>
          </cell>
          <cell r="FF144">
            <v>20395646.343264647</v>
          </cell>
        </row>
        <row r="145">
          <cell r="FE145">
            <v>138</v>
          </cell>
          <cell r="FF145">
            <v>21864168.079979703</v>
          </cell>
        </row>
        <row r="146">
          <cell r="FE146">
            <v>139</v>
          </cell>
          <cell r="FF146">
            <v>23438423.381738245</v>
          </cell>
        </row>
        <row r="147">
          <cell r="FE147">
            <v>140</v>
          </cell>
          <cell r="FF147">
            <v>25126025.065223396</v>
          </cell>
        </row>
        <row r="148">
          <cell r="FE148">
            <v>141</v>
          </cell>
          <cell r="FF148">
            <v>26935134.069919482</v>
          </cell>
        </row>
        <row r="149">
          <cell r="FE149">
            <v>142</v>
          </cell>
          <cell r="FF149">
            <v>28874498.922953688</v>
          </cell>
        </row>
        <row r="150">
          <cell r="FE150">
            <v>143</v>
          </cell>
          <cell r="FF150">
            <v>30953498.04540636</v>
          </cell>
        </row>
        <row r="151">
          <cell r="FE151">
            <v>144</v>
          </cell>
          <cell r="FF151">
            <v>33182185.104675625</v>
          </cell>
        </row>
        <row r="152">
          <cell r="FE152">
            <v>145</v>
          </cell>
          <cell r="FF152">
            <v>35571337.632212274</v>
          </cell>
        </row>
        <row r="153">
          <cell r="FE153">
            <v>146</v>
          </cell>
          <cell r="FF153">
            <v>38132509.14173156</v>
          </cell>
        </row>
        <row r="154">
          <cell r="FE154">
            <v>147</v>
          </cell>
          <cell r="FF154">
            <v>40878084.999936238</v>
          </cell>
        </row>
        <row r="155">
          <cell r="FE155">
            <v>148</v>
          </cell>
          <cell r="FF155">
            <v>43821342.319931649</v>
          </cell>
        </row>
        <row r="156">
          <cell r="FE156">
            <v>149</v>
          </cell>
          <cell r="FF156">
            <v>46976514.166966736</v>
          </cell>
        </row>
        <row r="157">
          <cell r="FE157">
            <v>150</v>
          </cell>
          <cell r="FF157">
            <v>50358858.386988342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I26"/>
  <sheetViews>
    <sheetView workbookViewId="0">
      <pane xSplit="2" topLeftCell="BS1" activePane="topRight" state="frozen"/>
      <selection pane="topRight" activeCell="CG4" sqref="CG4"/>
    </sheetView>
  </sheetViews>
  <sheetFormatPr baseColWidth="10" defaultRowHeight="15" x14ac:dyDescent="0.15"/>
  <cols>
    <col min="6" max="6" width="20.6640625" customWidth="1"/>
    <col min="7" max="11" width="19.5" customWidth="1"/>
    <col min="12" max="12" width="107.5" customWidth="1"/>
    <col min="16" max="16" width="46.5" hidden="1" customWidth="1"/>
    <col min="17" max="17" width="58.5" hidden="1" customWidth="1"/>
    <col min="18" max="18" width="76.5" hidden="1" customWidth="1"/>
    <col min="19" max="21" width="14.5" customWidth="1"/>
    <col min="22" max="22" width="5.5" customWidth="1"/>
    <col min="23" max="25" width="10.5" customWidth="1"/>
    <col min="26" max="32" width="10.83203125" customWidth="1"/>
    <col min="33" max="34" width="10.83203125" style="17"/>
    <col min="35" max="35" width="12.5" style="17" bestFit="1" customWidth="1"/>
    <col min="36" max="38" width="10.83203125" style="17"/>
    <col min="39" max="39" width="22.6640625" style="17" customWidth="1"/>
    <col min="40" max="41" width="10.83203125" style="17"/>
    <col min="42" max="42" width="13.5" style="17" bestFit="1" customWidth="1"/>
    <col min="43" max="44" width="10.83203125" style="17"/>
    <col min="45" max="45" width="23.5" bestFit="1" customWidth="1"/>
    <col min="46" max="47" width="59.5" bestFit="1" customWidth="1"/>
    <col min="50" max="50" width="12.5" bestFit="1" customWidth="1"/>
    <col min="51" max="54" width="12.5" customWidth="1"/>
    <col min="55" max="55" width="12.5" bestFit="1" customWidth="1"/>
    <col min="59" max="60" width="20.5" bestFit="1" customWidth="1"/>
    <col min="74" max="74" width="10.83203125" style="43"/>
    <col min="76" max="76" width="11.5" style="17" bestFit="1" customWidth="1"/>
    <col min="77" max="79" width="11.5" style="44" customWidth="1"/>
    <col min="80" max="81" width="11.5" style="16" customWidth="1"/>
    <col min="82" max="87" width="14.5" bestFit="1" customWidth="1"/>
  </cols>
  <sheetData>
    <row r="1" spans="1:87" x14ac:dyDescent="0.15">
      <c r="F1" s="14" t="s">
        <v>267</v>
      </c>
      <c r="G1" s="14" t="s">
        <v>268</v>
      </c>
      <c r="H1" s="15" t="s">
        <v>269</v>
      </c>
      <c r="I1" s="14" t="s">
        <v>270</v>
      </c>
      <c r="J1" s="14" t="s">
        <v>271</v>
      </c>
      <c r="K1" s="14" t="s">
        <v>272</v>
      </c>
      <c r="W1">
        <v>2</v>
      </c>
      <c r="X1">
        <v>3</v>
      </c>
      <c r="Y1" s="16">
        <v>4</v>
      </c>
      <c r="Z1" s="1">
        <v>5</v>
      </c>
      <c r="AA1">
        <v>6</v>
      </c>
      <c r="AB1">
        <v>7</v>
      </c>
      <c r="AC1">
        <v>8</v>
      </c>
      <c r="AD1" s="16">
        <v>9</v>
      </c>
      <c r="AE1" s="1">
        <v>10</v>
      </c>
      <c r="AF1" s="1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1"/>
      <c r="AT1" s="1"/>
      <c r="AU1" s="1"/>
      <c r="AV1" s="1"/>
      <c r="AW1" s="1"/>
      <c r="AX1" s="1">
        <v>2</v>
      </c>
      <c r="AY1" s="1">
        <v>3</v>
      </c>
      <c r="AZ1" s="1">
        <v>4</v>
      </c>
      <c r="BA1" s="1"/>
      <c r="BB1" s="1"/>
      <c r="BC1" s="1"/>
      <c r="BD1" s="1"/>
      <c r="BE1" s="1"/>
    </row>
    <row r="2" spans="1:87" x14ac:dyDescent="0.15">
      <c r="F2" t="s">
        <v>252</v>
      </c>
      <c r="G2" t="s">
        <v>252</v>
      </c>
      <c r="H2" t="s">
        <v>252</v>
      </c>
      <c r="I2" t="s">
        <v>252</v>
      </c>
      <c r="J2" t="s">
        <v>252</v>
      </c>
      <c r="K2" t="s">
        <v>252</v>
      </c>
      <c r="L2" t="s">
        <v>262</v>
      </c>
      <c r="M2">
        <v>1</v>
      </c>
      <c r="N2">
        <v>2</v>
      </c>
      <c r="O2">
        <v>3</v>
      </c>
      <c r="P2">
        <v>1</v>
      </c>
      <c r="Q2">
        <v>2</v>
      </c>
      <c r="R2">
        <v>3</v>
      </c>
      <c r="S2">
        <v>1</v>
      </c>
      <c r="T2">
        <v>2</v>
      </c>
      <c r="U2">
        <v>3</v>
      </c>
      <c r="Y2" s="16"/>
      <c r="Z2" s="1"/>
      <c r="AA2" s="16"/>
    </row>
    <row r="3" spans="1:87" x14ac:dyDescent="0.15">
      <c r="A3" t="s">
        <v>256</v>
      </c>
      <c r="B3" t="s">
        <v>253</v>
      </c>
      <c r="C3" t="s">
        <v>151</v>
      </c>
      <c r="D3" t="s">
        <v>152</v>
      </c>
      <c r="E3" t="s">
        <v>153</v>
      </c>
      <c r="F3" t="s">
        <v>127</v>
      </c>
      <c r="G3" t="s">
        <v>128</v>
      </c>
      <c r="H3" t="s">
        <v>254</v>
      </c>
      <c r="I3" t="s">
        <v>151</v>
      </c>
      <c r="J3" t="s">
        <v>152</v>
      </c>
      <c r="K3" t="s">
        <v>153</v>
      </c>
      <c r="M3" t="s">
        <v>670</v>
      </c>
      <c r="N3" t="s">
        <v>671</v>
      </c>
      <c r="O3" t="s">
        <v>672</v>
      </c>
      <c r="P3" t="s">
        <v>670</v>
      </c>
      <c r="Q3" t="s">
        <v>671</v>
      </c>
      <c r="R3" t="s">
        <v>672</v>
      </c>
      <c r="S3" t="s">
        <v>702</v>
      </c>
      <c r="T3" t="s">
        <v>703</v>
      </c>
      <c r="U3" t="s">
        <v>704</v>
      </c>
      <c r="V3" t="s">
        <v>722</v>
      </c>
      <c r="W3" t="s">
        <v>673</v>
      </c>
      <c r="X3" t="s">
        <v>674</v>
      </c>
      <c r="Y3" t="s">
        <v>675</v>
      </c>
      <c r="Z3" s="1" t="s">
        <v>688</v>
      </c>
      <c r="AA3" s="1" t="s">
        <v>689</v>
      </c>
      <c r="AB3" s="1" t="s">
        <v>690</v>
      </c>
      <c r="AC3" s="1" t="s">
        <v>691</v>
      </c>
      <c r="AD3" s="1" t="s">
        <v>692</v>
      </c>
      <c r="AE3" s="1" t="s">
        <v>693</v>
      </c>
      <c r="AF3" s="1"/>
      <c r="AG3" s="17" t="s">
        <v>726</v>
      </c>
      <c r="AH3" s="17" t="s">
        <v>727</v>
      </c>
      <c r="AI3" s="2" t="s">
        <v>728</v>
      </c>
      <c r="AJ3" s="2" t="s">
        <v>729</v>
      </c>
      <c r="AK3" s="17" t="s">
        <v>730</v>
      </c>
      <c r="AL3" s="17" t="s">
        <v>731</v>
      </c>
      <c r="AM3" s="2" t="s">
        <v>732</v>
      </c>
      <c r="AN3" s="2" t="s">
        <v>733</v>
      </c>
      <c r="AO3" s="17" t="s">
        <v>734</v>
      </c>
      <c r="AP3" s="17" t="s">
        <v>735</v>
      </c>
      <c r="AQ3" s="2" t="s">
        <v>736</v>
      </c>
      <c r="AR3" s="2" t="s">
        <v>737</v>
      </c>
      <c r="AS3" s="1" t="s">
        <v>747</v>
      </c>
      <c r="AT3" s="1" t="s">
        <v>748</v>
      </c>
      <c r="AU3" s="1" t="s">
        <v>749</v>
      </c>
      <c r="AV3" s="1"/>
      <c r="AW3" s="1" t="s">
        <v>753</v>
      </c>
      <c r="AX3" s="1" t="s">
        <v>754</v>
      </c>
      <c r="AY3" s="1" t="s">
        <v>755</v>
      </c>
      <c r="AZ3" s="1" t="s">
        <v>756</v>
      </c>
      <c r="BA3" s="1"/>
      <c r="BB3" s="1"/>
      <c r="BC3" s="1"/>
      <c r="BD3" s="1"/>
      <c r="BE3" s="1"/>
      <c r="BG3" t="s">
        <v>726</v>
      </c>
      <c r="BH3" t="s">
        <v>727</v>
      </c>
      <c r="BI3" s="1" t="s">
        <v>728</v>
      </c>
      <c r="BJ3" s="1" t="s">
        <v>729</v>
      </c>
      <c r="BK3" t="s">
        <v>730</v>
      </c>
      <c r="BL3" t="s">
        <v>731</v>
      </c>
      <c r="BM3" s="1" t="s">
        <v>732</v>
      </c>
      <c r="BN3" s="1" t="s">
        <v>733</v>
      </c>
      <c r="BO3" t="s">
        <v>734</v>
      </c>
      <c r="BP3" t="s">
        <v>735</v>
      </c>
      <c r="BQ3" s="1" t="s">
        <v>736</v>
      </c>
      <c r="BR3" s="1" t="s">
        <v>737</v>
      </c>
      <c r="BU3" t="str">
        <f>B3</f>
        <v>角色</v>
      </c>
      <c r="BV3" s="43" t="s">
        <v>1349</v>
      </c>
      <c r="BW3" t="s">
        <v>1346</v>
      </c>
      <c r="BX3" s="17" t="s">
        <v>1347</v>
      </c>
      <c r="BY3" s="44" t="s">
        <v>1349</v>
      </c>
      <c r="BZ3" s="44" t="s">
        <v>1346</v>
      </c>
      <c r="CA3" s="44" t="s">
        <v>1347</v>
      </c>
      <c r="CC3" s="16" t="str">
        <f>BU3</f>
        <v>角色</v>
      </c>
      <c r="CD3" t="s">
        <v>1350</v>
      </c>
      <c r="CE3" t="s">
        <v>1351</v>
      </c>
      <c r="CF3" t="s">
        <v>1352</v>
      </c>
      <c r="CG3" t="s">
        <v>1353</v>
      </c>
      <c r="CH3" t="s">
        <v>1354</v>
      </c>
      <c r="CI3" t="s">
        <v>1355</v>
      </c>
    </row>
    <row r="4" spans="1:87" x14ac:dyDescent="0.15">
      <c r="A4">
        <v>1</v>
      </c>
      <c r="B4" t="s">
        <v>257</v>
      </c>
      <c r="C4" t="s">
        <v>469</v>
      </c>
      <c r="D4" t="s">
        <v>470</v>
      </c>
      <c r="E4" t="s">
        <v>473</v>
      </c>
      <c r="F4">
        <f>_xlfn.IFNA(VLOOKUP($B4&amp;F$3&amp;F$2,主动技能!$A:$B,2,FALSE),"")</f>
        <v>10010101</v>
      </c>
      <c r="G4">
        <f>_xlfn.IFNA(VLOOKUP($B4&amp;G$3&amp;G$2,主动技能!$A:$B,2,FALSE),"")</f>
        <v>10010201</v>
      </c>
      <c r="H4">
        <f>_xlfn.IFNA(VLOOKUP($B4&amp;H$3&amp;H$2,主动技能!$A:$B,2,FALSE),"")</f>
        <v>10010301</v>
      </c>
      <c r="I4">
        <f>VLOOKUP(C4,被动技能!$F:$G,2,FALSE)</f>
        <v>100001</v>
      </c>
      <c r="J4">
        <f>VLOOKUP(D4,被动技能!$F:$G,2,FALSE)</f>
        <v>100021</v>
      </c>
      <c r="K4">
        <f>VLOOKUP(E4,被动技能!$F:$G,2,FALSE)</f>
        <v>100041</v>
      </c>
      <c r="L4" s="14" t="str">
        <f>"{"&amp;IF(F4="","",F$1&amp;F4)&amp;IF(G4="","",G$1&amp;G4)&amp;IF(H4="","",H$1&amp;H4)&amp;IF(I4="","",I$1&amp;I4)&amp;IF(J4="","",J$1&amp;J4)&amp;IF(K4="","",K$1&amp;K4)&amp;"}"</f>
        <v>{"master1":10010101,"master2":10010201,"master3":10010301,"slave1":100001,"slave2":100021,"slave3":100041}</v>
      </c>
      <c r="M4" s="14" t="str">
        <f>VLOOKUP(1*10000000+$A4*10000+M$2*100+1,主动技能!$B:$H,7,FALSE)</f>
        <v>普攻</v>
      </c>
      <c r="N4" s="14" t="str">
        <f>VLOOKUP(1*10000000+$A4*10000+N$2*100+1,主动技能!$B:$H,7,FALSE)</f>
        <v>冲击斩</v>
      </c>
      <c r="O4" s="14" t="str">
        <f>VLOOKUP(1*10000000+$A4*10000+O$2*100+1,主动技能!$B:$H,7,FALSE)</f>
        <v>狂龙刺</v>
      </c>
      <c r="P4" s="14" t="str">
        <f>VLOOKUP(1*10000000+$A4*10000+P$2*100+1,主动技能!$B:$I,8,FALSE)</f>
        <v>对敌方单体攻击，造成100%攻击力（+110）点伤害。</v>
      </c>
      <c r="Q4" s="14" t="str">
        <f>VLOOKUP(1*10000000+$A4*10000+Q$2*100+1,主动技能!$B:$I,8,FALSE)</f>
        <v>对敌方前排攻击，造成200%攻击力（+553）点伤害。</v>
      </c>
      <c r="R4" s="14" t="str">
        <f>VLOOKUP(1*10000000+$A4*10000+R$2*100+1,主动技能!$B:$I,8,FALSE)</f>
        <v>对敌方全体攻击，造成125%攻击力（+276）点伤害。并附带流血。</v>
      </c>
      <c r="S4" s="14" t="str">
        <f>VLOOKUP(1*10000000+$A4*10000+S$2*100+1,主动技能!$B:$L,11,FALSE)</f>
        <v>单体</v>
      </c>
      <c r="T4" s="14" t="str">
        <f>VLOOKUP(1*10000000+$A4*10000+T$2*100+1,主动技能!$B:$L,11,FALSE)</f>
        <v>单体</v>
      </c>
      <c r="U4" s="14" t="str">
        <f>VLOOKUP(1*10000000+$A4*10000+U$2*100+1,主动技能!$B:$L,11,FALSE)</f>
        <v>贯穿</v>
      </c>
      <c r="V4" s="14">
        <f>A4</f>
        <v>1</v>
      </c>
      <c r="W4" s="14" t="str">
        <f>AS4</f>
        <v>|||</v>
      </c>
      <c r="X4" s="14" t="str">
        <f t="shared" ref="X4:Y4" si="0">AT4</f>
        <v>||eff_sishenzhinu|</v>
      </c>
      <c r="Y4" s="14" t="str">
        <f t="shared" si="0"/>
        <v>||eff_heilongjuanfeng|</v>
      </c>
      <c r="Z4">
        <v>1</v>
      </c>
      <c r="AA4">
        <v>1</v>
      </c>
      <c r="AB4">
        <v>3</v>
      </c>
      <c r="AC4">
        <v>0</v>
      </c>
      <c r="AD4">
        <v>1</v>
      </c>
      <c r="AE4">
        <v>1</v>
      </c>
      <c r="AI4" s="2"/>
      <c r="AJ4" s="2"/>
      <c r="AL4" s="32"/>
      <c r="AM4" s="32" t="s">
        <v>1274</v>
      </c>
      <c r="AQ4" s="17" t="s">
        <v>1275</v>
      </c>
      <c r="AS4" t="str">
        <f>BG4&amp;"|"&amp;BH4&amp;"|"&amp;BI4&amp;"|"&amp;BJ4</f>
        <v>|||</v>
      </c>
      <c r="AT4" t="str">
        <f>BK4&amp;"|"&amp;BL4&amp;"|"&amp;BM4&amp;"|"&amp;BN4</f>
        <v>||eff_sishenzhinu|</v>
      </c>
      <c r="AU4" t="str">
        <f>BO4&amp;"|"&amp;BP4&amp;"|"&amp;BQ4&amp;"|"&amp;BR4</f>
        <v>||eff_heilongjuanfeng|</v>
      </c>
      <c r="AW4">
        <f>A4</f>
        <v>1</v>
      </c>
      <c r="AX4" t="str">
        <f>_xlfn.IFNA(VLOOKUP(M4,特效对应!$I:$J,2,FALSE),VLOOKUP($M$4,特效对应!$I:$J,2,FALSE))</f>
        <v>skill_01</v>
      </c>
      <c r="AY4" t="str">
        <f>_xlfn.IFNA(VLOOKUP(N4,特效对应!$I:$J,2,FALSE),VLOOKUP($M$4,特效对应!$I:$J,2,FALSE))</f>
        <v>skill_05</v>
      </c>
      <c r="AZ4" t="str">
        <f>_xlfn.IFNA(VLOOKUP(O4,特效对应!$I:$J,2,FALSE),VLOOKUP($M$4,特效对应!$I:$J,2,FALSE))</f>
        <v>skill_18</v>
      </c>
      <c r="BG4" t="str">
        <f>_xlfn.IFNA(VLOOKUP(AG4,特效对应!$C:$D,2,FALSE),"")</f>
        <v/>
      </c>
      <c r="BH4" t="str">
        <f>_xlfn.IFNA(VLOOKUP(AH4,特效对应!$C:$D,2,FALSE),"")</f>
        <v/>
      </c>
      <c r="BI4" t="str">
        <f>_xlfn.IFNA(VLOOKUP(AI4,特效对应!$C:$D,2,FALSE),"")</f>
        <v/>
      </c>
      <c r="BJ4" t="str">
        <f>_xlfn.IFNA(VLOOKUP(AJ4,特效对应!$C:$D,2,FALSE),"")</f>
        <v/>
      </c>
      <c r="BK4" t="str">
        <f>_xlfn.IFNA(VLOOKUP(AK4,特效对应!$C:$D,2,FALSE),"")</f>
        <v/>
      </c>
      <c r="BL4" t="str">
        <f>_xlfn.IFNA(VLOOKUP(AL4,特效对应!$C:$D,2,FALSE),"")</f>
        <v/>
      </c>
      <c r="BM4" t="str">
        <f>_xlfn.IFNA(VLOOKUP(AM4,特效对应!$C:$D,2,FALSE),"")</f>
        <v>eff_sishenzhinu</v>
      </c>
      <c r="BN4" t="str">
        <f>_xlfn.IFNA(VLOOKUP(AN4,特效对应!$C:$D,2,FALSE),"")</f>
        <v/>
      </c>
      <c r="BO4" t="str">
        <f>_xlfn.IFNA(VLOOKUP(AO4,特效对应!$C:$D,2,FALSE),"")</f>
        <v/>
      </c>
      <c r="BP4" t="str">
        <f>_xlfn.IFNA(VLOOKUP(AP4,特效对应!$C:$D,2,FALSE),"")</f>
        <v/>
      </c>
      <c r="BQ4" t="str">
        <f>_xlfn.IFNA(VLOOKUP(AQ4,特效对应!$C:$D,2,FALSE),"")</f>
        <v>eff_heilongjuanfeng</v>
      </c>
      <c r="BR4" t="str">
        <f>_xlfn.IFNA(VLOOKUP(AR4,特效对应!$C:$D,2,FALSE),"")</f>
        <v/>
      </c>
      <c r="BU4" t="str">
        <f t="shared" ref="BU4:BU25" si="1">B4</f>
        <v>战士</v>
      </c>
      <c r="BV4" s="43" t="str">
        <f>M4</f>
        <v>普攻</v>
      </c>
      <c r="BW4" t="str">
        <f t="shared" ref="BW4:BX4" si="2">N4</f>
        <v>冲击斩</v>
      </c>
      <c r="BX4" s="17" t="str">
        <f t="shared" si="2"/>
        <v>狂龙刺</v>
      </c>
      <c r="BY4" s="44" t="str">
        <f>S4</f>
        <v>单体</v>
      </c>
      <c r="BZ4" s="44" t="str">
        <f t="shared" ref="BZ4:CA4" si="3">T4</f>
        <v>单体</v>
      </c>
      <c r="CA4" s="44" t="str">
        <f t="shared" si="3"/>
        <v>贯穿</v>
      </c>
      <c r="CC4" s="16" t="str">
        <f t="shared" ref="CC4:CC25" si="4">BU4</f>
        <v>战士</v>
      </c>
      <c r="CD4">
        <v>100</v>
      </c>
      <c r="CE4">
        <v>10</v>
      </c>
      <c r="CF4">
        <v>200</v>
      </c>
      <c r="CG4">
        <v>50</v>
      </c>
      <c r="CH4">
        <v>125</v>
      </c>
      <c r="CI4">
        <v>25</v>
      </c>
    </row>
    <row r="5" spans="1:87" x14ac:dyDescent="0.15">
      <c r="A5">
        <v>2</v>
      </c>
      <c r="B5" t="s">
        <v>837</v>
      </c>
      <c r="C5" t="s">
        <v>469</v>
      </c>
      <c r="D5" t="s">
        <v>470</v>
      </c>
      <c r="E5" t="s">
        <v>473</v>
      </c>
      <c r="F5">
        <f>_xlfn.IFNA(VLOOKUP($B5&amp;F$3&amp;F$2,主动技能!$A:$B,2,FALSE),"")</f>
        <v>10020101</v>
      </c>
      <c r="G5">
        <f>_xlfn.IFNA(VLOOKUP($B5&amp;G$3&amp;G$2,主动技能!$A:$B,2,FALSE),"")</f>
        <v>10020201</v>
      </c>
      <c r="H5">
        <f>_xlfn.IFNA(VLOOKUP($B5&amp;H$3&amp;H$2,主动技能!$A:$B,2,FALSE),"")</f>
        <v>10020301</v>
      </c>
      <c r="I5">
        <f>VLOOKUP(C5,被动技能!$F:$G,2,FALSE)</f>
        <v>100001</v>
      </c>
      <c r="J5">
        <f>VLOOKUP(D5,被动技能!$F:$G,2,FALSE)</f>
        <v>100021</v>
      </c>
      <c r="K5">
        <f>VLOOKUP(E5,被动技能!$F:$G,2,FALSE)</f>
        <v>100041</v>
      </c>
      <c r="L5" s="14" t="str">
        <f t="shared" ref="L5:L25" si="5">"{"&amp;IF(F5="","",F$1&amp;F5)&amp;IF(G5="","",G$1&amp;G5)&amp;IF(H5="","",H$1&amp;H5)&amp;IF(I5="","",I$1&amp;I5)&amp;IF(J5="","",J$1&amp;J5)&amp;IF(K5="","",K$1&amp;K5)&amp;"}"</f>
        <v>{"master1":10020101,"master2":10020201,"master3":10020301,"slave1":100001,"slave2":100021,"slave3":100041}</v>
      </c>
      <c r="M5" s="14" t="str">
        <f>VLOOKUP(1*10000000+$A5*10000+M$2*100+1,主动技能!$B:$H,7,FALSE)</f>
        <v>普攻</v>
      </c>
      <c r="N5" s="14" t="str">
        <f>VLOOKUP(1*10000000+$A5*10000+N$2*100+1,主动技能!$B:$H,7,FALSE)</f>
        <v>雷鸣咒</v>
      </c>
      <c r="O5" s="14" t="str">
        <f>VLOOKUP(1*10000000+$A5*10000+O$2*100+1,主动技能!$B:$H,7,FALSE)</f>
        <v>自然馈赠</v>
      </c>
      <c r="P5" s="14" t="str">
        <f>VLOOKUP(1*10000000+$A5*10000+P$2*100+1,主动技能!$B:$I,8,FALSE)</f>
        <v>对敌方单体攻击，造成100%攻击力（+110）点伤害。</v>
      </c>
      <c r="Q5" s="14" t="str">
        <f>VLOOKUP(1*10000000+$A5*10000+Q$2*100+1,主动技能!$B:$I,8,FALSE)</f>
        <v>对敌方范围攻击，造成125%攻击力（+553）点伤害。</v>
      </c>
      <c r="R5" s="14" t="str">
        <f>VLOOKUP(1*10000000+$A5*10000+R$2*100+1,主动技能!$B:$I,8,FALSE)</f>
        <v>回复我方全体10%生命。并提升我方全体10%攻击。</v>
      </c>
      <c r="S5" s="14" t="str">
        <f>VLOOKUP(1*10000000+$A5*10000+S$2*100+1,主动技能!$B:$L,11,FALSE)</f>
        <v>单体</v>
      </c>
      <c r="T5" s="14" t="str">
        <f>VLOOKUP(1*10000000+$A5*10000+T$2*100+1,主动技能!$B:$L,11,FALSE)</f>
        <v>范围</v>
      </c>
      <c r="U5" s="14" t="str">
        <f>VLOOKUP(1*10000000+$A5*10000+U$2*100+1,主动技能!$B:$L,11,FALSE)</f>
        <v>全体</v>
      </c>
      <c r="V5" s="14">
        <f t="shared" ref="V5:V25" si="6">A5</f>
        <v>2</v>
      </c>
      <c r="W5" s="14" t="str">
        <f t="shared" ref="W5:W25" si="7">AS5</f>
        <v>|||</v>
      </c>
      <c r="X5" s="14" t="str">
        <f t="shared" ref="X5:X25" si="8">AT5</f>
        <v>||eff_leiji|</v>
      </c>
      <c r="Y5" s="14" t="str">
        <f t="shared" ref="Y5:Y25" si="9">AU5</f>
        <v>||eff_zirankuizeng|</v>
      </c>
      <c r="Z5">
        <v>1</v>
      </c>
      <c r="AA5">
        <v>2</v>
      </c>
      <c r="AB5">
        <v>3</v>
      </c>
      <c r="AC5">
        <v>1</v>
      </c>
      <c r="AD5">
        <v>1</v>
      </c>
      <c r="AE5">
        <v>1</v>
      </c>
      <c r="AI5" s="2"/>
      <c r="AJ5" s="2"/>
      <c r="AM5" s="17" t="s">
        <v>696</v>
      </c>
      <c r="AQ5" s="17" t="s">
        <v>1276</v>
      </c>
      <c r="AS5" t="str">
        <f t="shared" ref="AS5:AS25" si="10">BG5&amp;"|"&amp;BH5&amp;"|"&amp;BI5&amp;"|"&amp;BJ5</f>
        <v>|||</v>
      </c>
      <c r="AT5" t="str">
        <f t="shared" ref="AT5:AT25" si="11">BK5&amp;"|"&amp;BL5&amp;"|"&amp;BM5&amp;"|"&amp;BN5</f>
        <v>||eff_leiji|</v>
      </c>
      <c r="AU5" t="str">
        <f t="shared" ref="AU5:AU25" si="12">BO5&amp;"|"&amp;BP5&amp;"|"&amp;BQ5&amp;"|"&amp;BR5</f>
        <v>||eff_zirankuizeng|</v>
      </c>
      <c r="AW5">
        <f t="shared" ref="AW5:AW25" si="13">A5</f>
        <v>2</v>
      </c>
      <c r="AX5" t="str">
        <f>_xlfn.IFNA(VLOOKUP(M5,特效对应!$I:$J,2,FALSE),VLOOKUP($M$4,特效对应!$I:$J,2,FALSE))</f>
        <v>skill_01</v>
      </c>
      <c r="AY5" t="str">
        <f>_xlfn.IFNA(VLOOKUP(N5,特效对应!$I:$J,2,FALSE),VLOOKUP($M$4,特效对应!$I:$J,2,FALSE))</f>
        <v>skill_03</v>
      </c>
      <c r="AZ5" t="str">
        <f>_xlfn.IFNA(VLOOKUP(O5,特效对应!$I:$J,2,FALSE),VLOOKUP($M$4,特效对应!$I:$J,2,FALSE))</f>
        <v>skill_16</v>
      </c>
      <c r="BG5" t="str">
        <f>_xlfn.IFNA(VLOOKUP(AG5,特效对应!$C:$D,2,FALSE),"")</f>
        <v/>
      </c>
      <c r="BH5" t="str">
        <f>_xlfn.IFNA(VLOOKUP(AH5,特效对应!$C:$D,2,FALSE),"")</f>
        <v/>
      </c>
      <c r="BI5" t="str">
        <f>_xlfn.IFNA(VLOOKUP(AI5,特效对应!$C:$D,2,FALSE),"")</f>
        <v/>
      </c>
      <c r="BJ5" t="str">
        <f>_xlfn.IFNA(VLOOKUP(AJ5,特效对应!$C:$D,2,FALSE),"")</f>
        <v/>
      </c>
      <c r="BK5" t="str">
        <f>_xlfn.IFNA(VLOOKUP(AK5,特效对应!$C:$D,2,FALSE),"")</f>
        <v/>
      </c>
      <c r="BL5" t="str">
        <f>_xlfn.IFNA(VLOOKUP(AL5,特效对应!$C:$D,2,FALSE),"")</f>
        <v/>
      </c>
      <c r="BM5" t="str">
        <f>_xlfn.IFNA(VLOOKUP(AM5,特效对应!$C:$D,2,FALSE),"")</f>
        <v>eff_leiji</v>
      </c>
      <c r="BN5" t="str">
        <f>_xlfn.IFNA(VLOOKUP(AN5,特效对应!$C:$D,2,FALSE),"")</f>
        <v/>
      </c>
      <c r="BO5" t="str">
        <f>_xlfn.IFNA(VLOOKUP(AO5,特效对应!$C:$D,2,FALSE),"")</f>
        <v/>
      </c>
      <c r="BP5" t="str">
        <f>_xlfn.IFNA(VLOOKUP(AP5,特效对应!$C:$D,2,FALSE),"")</f>
        <v/>
      </c>
      <c r="BQ5" t="str">
        <f>_xlfn.IFNA(VLOOKUP(AQ5,特效对应!$C:$D,2,FALSE),"")</f>
        <v>eff_zirankuizeng</v>
      </c>
      <c r="BR5" t="str">
        <f>_xlfn.IFNA(VLOOKUP(AR5,特效对应!$C:$D,2,FALSE),"")</f>
        <v/>
      </c>
      <c r="BU5" t="str">
        <f t="shared" si="1"/>
        <v>牧师</v>
      </c>
      <c r="BV5" s="43" t="str">
        <f t="shared" ref="BV5:BV25" si="14">M5</f>
        <v>普攻</v>
      </c>
      <c r="BW5" t="str">
        <f t="shared" ref="BW5:BW25" si="15">N5</f>
        <v>雷鸣咒</v>
      </c>
      <c r="BX5" s="17" t="str">
        <f t="shared" ref="BX5:BX25" si="16">O5</f>
        <v>自然馈赠</v>
      </c>
      <c r="BY5" s="44" t="str">
        <f t="shared" ref="BY5:BY25" si="17">S5</f>
        <v>单体</v>
      </c>
      <c r="BZ5" s="44" t="str">
        <f t="shared" ref="BZ5:BZ25" si="18">T5</f>
        <v>范围</v>
      </c>
      <c r="CA5" s="44" t="str">
        <f t="shared" ref="CA5:CA25" si="19">U5</f>
        <v>全体</v>
      </c>
      <c r="CC5" s="16" t="str">
        <f t="shared" si="4"/>
        <v>牧师</v>
      </c>
      <c r="CD5">
        <v>100</v>
      </c>
      <c r="CE5">
        <v>10</v>
      </c>
      <c r="CF5">
        <v>125</v>
      </c>
      <c r="CG5">
        <v>50</v>
      </c>
    </row>
    <row r="6" spans="1:87" x14ac:dyDescent="0.15">
      <c r="A6">
        <v>3</v>
      </c>
      <c r="B6" t="s">
        <v>258</v>
      </c>
      <c r="C6" t="s">
        <v>469</v>
      </c>
      <c r="D6" t="s">
        <v>470</v>
      </c>
      <c r="E6" t="s">
        <v>473</v>
      </c>
      <c r="F6">
        <f>_xlfn.IFNA(VLOOKUP($B6&amp;F$3&amp;F$2,主动技能!$A:$B,2,FALSE),"")</f>
        <v>10030101</v>
      </c>
      <c r="G6">
        <f>_xlfn.IFNA(VLOOKUP($B6&amp;G$3&amp;G$2,主动技能!$A:$B,2,FALSE),"")</f>
        <v>10030201</v>
      </c>
      <c r="H6">
        <f>_xlfn.IFNA(VLOOKUP($B6&amp;H$3&amp;H$2,主动技能!$A:$B,2,FALSE),"")</f>
        <v>10030301</v>
      </c>
      <c r="I6">
        <f>VLOOKUP(C6,被动技能!$F:$G,2,FALSE)</f>
        <v>100001</v>
      </c>
      <c r="J6">
        <f>VLOOKUP(D6,被动技能!$F:$G,2,FALSE)</f>
        <v>100021</v>
      </c>
      <c r="K6">
        <f>VLOOKUP(E6,被动技能!$F:$G,2,FALSE)</f>
        <v>100041</v>
      </c>
      <c r="L6" s="14" t="str">
        <f t="shared" si="5"/>
        <v>{"master1":10030101,"master2":10030201,"master3":10030301,"slave1":100001,"slave2":100021,"slave3":100041}</v>
      </c>
      <c r="M6" s="14" t="str">
        <f>VLOOKUP(1*10000000+$A6*10000+M$2*100+1,主动技能!$B:$H,7,FALSE)</f>
        <v>普攻</v>
      </c>
      <c r="N6" s="14" t="str">
        <f>VLOOKUP(1*10000000+$A6*10000+N$2*100+1,主动技能!$B:$H,7,FALSE)</f>
        <v>极寒判决</v>
      </c>
      <c r="O6" s="14" t="str">
        <f>VLOOKUP(1*10000000+$A6*10000+O$2*100+1,主动技能!$B:$H,7,FALSE)</f>
        <v>星雨降临</v>
      </c>
      <c r="P6" s="14" t="str">
        <f>VLOOKUP(1*10000000+$A6*10000+P$2*100+1,主动技能!$B:$I,8,FALSE)</f>
        <v>对敌方单体攻击，造成100%攻击力（+110）点伤害。</v>
      </c>
      <c r="Q6" s="14" t="str">
        <f>VLOOKUP(1*10000000+$A6*10000+Q$2*100+1,主动技能!$B:$I,8,FALSE)</f>
        <v>对敌方范围攻击，造成125%攻击力（+553）点伤害。</v>
      </c>
      <c r="R6" s="14" t="str">
        <f>VLOOKUP(1*10000000+$A6*10000+R$2*100+1,主动技能!$B:$I,8,FALSE)</f>
        <v>对敌方全体攻击，造成125%攻击力（+276）点伤害。并使目标概率眩晕。</v>
      </c>
      <c r="S6" s="14" t="str">
        <f>VLOOKUP(1*10000000+$A6*10000+S$2*100+1,主动技能!$B:$L,11,FALSE)</f>
        <v>单体</v>
      </c>
      <c r="T6" s="14" t="str">
        <f>VLOOKUP(1*10000000+$A6*10000+T$2*100+1,主动技能!$B:$L,11,FALSE)</f>
        <v>范围</v>
      </c>
      <c r="U6" s="14" t="str">
        <f>VLOOKUP(1*10000000+$A6*10000+U$2*100+1,主动技能!$B:$L,11,FALSE)</f>
        <v>全体</v>
      </c>
      <c r="V6" s="14">
        <f t="shared" si="6"/>
        <v>3</v>
      </c>
      <c r="W6" s="14" t="str">
        <f t="shared" si="7"/>
        <v>|||</v>
      </c>
      <c r="X6" s="14" t="str">
        <f t="shared" si="8"/>
        <v>||eff_jihanbingbao|</v>
      </c>
      <c r="Y6" s="14" t="str">
        <f t="shared" si="9"/>
        <v>||eff_xingyujianglin|</v>
      </c>
      <c r="Z6">
        <v>1</v>
      </c>
      <c r="AA6">
        <v>1</v>
      </c>
      <c r="AB6">
        <v>3</v>
      </c>
      <c r="AC6">
        <v>1</v>
      </c>
      <c r="AD6">
        <v>1</v>
      </c>
      <c r="AE6">
        <v>1</v>
      </c>
      <c r="AI6" s="2"/>
      <c r="AJ6" s="2"/>
      <c r="AM6" s="17" t="s">
        <v>1278</v>
      </c>
      <c r="AQ6" s="17" t="s">
        <v>1277</v>
      </c>
      <c r="AS6" t="str">
        <f t="shared" si="10"/>
        <v>|||</v>
      </c>
      <c r="AT6" t="str">
        <f t="shared" si="11"/>
        <v>||eff_jihanbingbao|</v>
      </c>
      <c r="AU6" t="str">
        <f t="shared" si="12"/>
        <v>||eff_xingyujianglin|</v>
      </c>
      <c r="AW6">
        <f t="shared" si="13"/>
        <v>3</v>
      </c>
      <c r="AX6" t="str">
        <f>_xlfn.IFNA(VLOOKUP(M6,特效对应!$I:$J,2,FALSE),VLOOKUP($M$4,特效对应!$I:$J,2,FALSE))</f>
        <v>skill_01</v>
      </c>
      <c r="AY6" t="str">
        <f>_xlfn.IFNA(VLOOKUP(N6,特效对应!$I:$J,2,FALSE),VLOOKUP($M$4,特效对应!$I:$J,2,FALSE))</f>
        <v>skill_04</v>
      </c>
      <c r="AZ6" t="str">
        <f>_xlfn.IFNA(VLOOKUP(O6,特效对应!$I:$J,2,FALSE),VLOOKUP($M$4,特效对应!$I:$J,2,FALSE))</f>
        <v>skill_17</v>
      </c>
      <c r="BG6" t="str">
        <f>_xlfn.IFNA(VLOOKUP(AG6,特效对应!$C:$D,2,FALSE),"")</f>
        <v/>
      </c>
      <c r="BH6" t="str">
        <f>_xlfn.IFNA(VLOOKUP(AH6,特效对应!$C:$D,2,FALSE),"")</f>
        <v/>
      </c>
      <c r="BI6" t="str">
        <f>_xlfn.IFNA(VLOOKUP(AI6,特效对应!$C:$D,2,FALSE),"")</f>
        <v/>
      </c>
      <c r="BJ6" t="str">
        <f>_xlfn.IFNA(VLOOKUP(AJ6,特效对应!$C:$D,2,FALSE),"")</f>
        <v/>
      </c>
      <c r="BK6" t="str">
        <f>_xlfn.IFNA(VLOOKUP(AK6,特效对应!$C:$D,2,FALSE),"")</f>
        <v/>
      </c>
      <c r="BL6" t="str">
        <f>_xlfn.IFNA(VLOOKUP(AL6,特效对应!$C:$D,2,FALSE),"")</f>
        <v/>
      </c>
      <c r="BM6" t="str">
        <f>_xlfn.IFNA(VLOOKUP(AM6,特效对应!$C:$D,2,FALSE),"")</f>
        <v>eff_jihanbingbao</v>
      </c>
      <c r="BN6" t="str">
        <f>_xlfn.IFNA(VLOOKUP(AN6,特效对应!$C:$D,2,FALSE),"")</f>
        <v/>
      </c>
      <c r="BO6" t="str">
        <f>_xlfn.IFNA(VLOOKUP(AO6,特效对应!$C:$D,2,FALSE),"")</f>
        <v/>
      </c>
      <c r="BP6" t="str">
        <f>_xlfn.IFNA(VLOOKUP(AP6,特效对应!$C:$D,2,FALSE),"")</f>
        <v/>
      </c>
      <c r="BQ6" t="str">
        <f>_xlfn.IFNA(VLOOKUP(AQ6,特效对应!$C:$D,2,FALSE),"")</f>
        <v>eff_xingyujianglin</v>
      </c>
      <c r="BR6" t="str">
        <f>_xlfn.IFNA(VLOOKUP(AR6,特效对应!$C:$D,2,FALSE),"")</f>
        <v/>
      </c>
      <c r="BU6" t="str">
        <f t="shared" si="1"/>
        <v>法师</v>
      </c>
      <c r="BV6" s="43" t="str">
        <f t="shared" si="14"/>
        <v>普攻</v>
      </c>
      <c r="BW6" t="str">
        <f t="shared" si="15"/>
        <v>极寒判决</v>
      </c>
      <c r="BX6" s="17" t="str">
        <f t="shared" si="16"/>
        <v>星雨降临</v>
      </c>
      <c r="BY6" s="44" t="str">
        <f t="shared" si="17"/>
        <v>单体</v>
      </c>
      <c r="BZ6" s="44" t="str">
        <f t="shared" si="18"/>
        <v>范围</v>
      </c>
      <c r="CA6" s="44" t="str">
        <f t="shared" si="19"/>
        <v>全体</v>
      </c>
      <c r="CC6" s="16" t="str">
        <f t="shared" si="4"/>
        <v>法师</v>
      </c>
      <c r="CD6">
        <v>100</v>
      </c>
      <c r="CE6">
        <v>10</v>
      </c>
      <c r="CF6">
        <v>125</v>
      </c>
      <c r="CG6">
        <v>50</v>
      </c>
      <c r="CH6">
        <v>125</v>
      </c>
      <c r="CI6">
        <v>25</v>
      </c>
    </row>
    <row r="7" spans="1:87" s="39" customFormat="1" x14ac:dyDescent="0.15">
      <c r="A7" s="39">
        <v>4</v>
      </c>
      <c r="B7" s="40" t="s">
        <v>838</v>
      </c>
      <c r="C7" s="39" t="s">
        <v>1258</v>
      </c>
      <c r="D7" s="39" t="s">
        <v>1259</v>
      </c>
      <c r="E7" s="39" t="s">
        <v>1001</v>
      </c>
      <c r="F7" s="39">
        <f>_xlfn.IFNA(VLOOKUP($B7&amp;F$3&amp;F$2,主动技能!$A:$B,2,FALSE),"")</f>
        <v>10040101</v>
      </c>
      <c r="G7" s="39">
        <f>_xlfn.IFNA(VLOOKUP($B7&amp;G$3&amp;G$2,主动技能!$A:$B,2,FALSE),"")</f>
        <v>10040201</v>
      </c>
      <c r="H7" s="39">
        <f>_xlfn.IFNA(VLOOKUP($B7&amp;H$3&amp;H$2,主动技能!$A:$B,2,FALSE),"")</f>
        <v>10040301</v>
      </c>
      <c r="I7" s="39">
        <f>VLOOKUP(C7,被动技能!$F:$G,2,FALSE)</f>
        <v>100301</v>
      </c>
      <c r="J7" s="39">
        <f>VLOOKUP(D7,被动技能!$F:$G,2,FALSE)</f>
        <v>100221</v>
      </c>
      <c r="K7" s="39">
        <f>VLOOKUP(E7,被动技能!$F:$G,2,FALSE)</f>
        <v>100001</v>
      </c>
      <c r="L7" s="41" t="str">
        <f t="shared" si="5"/>
        <v>{"master1":10040101,"master2":10040201,"master3":10040301,"slave1":100301,"slave2":100221,"slave3":100001}</v>
      </c>
      <c r="M7" s="41" t="str">
        <f>VLOOKUP(1*10000000+$A7*10000+M$2*100+1,主动技能!$B:$H,7,FALSE)</f>
        <v>普攻</v>
      </c>
      <c r="N7" s="41" t="str">
        <f>VLOOKUP(1*10000000+$A7*10000+N$2*100+1,主动技能!$B:$H,7,FALSE)</f>
        <v>冲击斩</v>
      </c>
      <c r="O7" s="41" t="str">
        <f>VLOOKUP(1*10000000+$A7*10000+O$2*100+1,主动技能!$B:$H,7,FALSE)</f>
        <v>狂龙刺</v>
      </c>
      <c r="P7" s="41" t="str">
        <f>VLOOKUP(1*10000000+$A7*10000+P$2*100+1,主动技能!$B:$I,8,FALSE)</f>
        <v>对敌方单体攻击，造成100%攻击力（+110）点伤害。</v>
      </c>
      <c r="Q7" s="41" t="str">
        <f>VLOOKUP(1*10000000+$A7*10000+Q$2*100+1,主动技能!$B:$I,8,FALSE)</f>
        <v>对敌方单体攻击，造成150%攻击力（+553）点伤害。</v>
      </c>
      <c r="R7" s="41" t="str">
        <f>VLOOKUP(1*10000000+$A7*10000+R$2*100+1,主动技能!$B:$I,8,FALSE)</f>
        <v>对敌方贯穿攻击，造成125%攻击力（+553）点伤害。</v>
      </c>
      <c r="S7" s="41" t="str">
        <f>VLOOKUP(1*10000000+$A7*10000+S$2*100+1,主动技能!$B:$L,11,FALSE)</f>
        <v>单体</v>
      </c>
      <c r="T7" s="41" t="str">
        <f>VLOOKUP(1*10000000+$A7*10000+T$2*100+1,主动技能!$B:$L,11,FALSE)</f>
        <v>单体</v>
      </c>
      <c r="U7" s="41" t="str">
        <f>VLOOKUP(1*10000000+$A7*10000+U$2*100+1,主动技能!$B:$L,11,FALSE)</f>
        <v>贯穿</v>
      </c>
      <c r="V7" s="41">
        <f t="shared" si="6"/>
        <v>4</v>
      </c>
      <c r="W7" s="41" t="str">
        <f t="shared" si="7"/>
        <v>|||</v>
      </c>
      <c r="X7" s="41" t="str">
        <f t="shared" si="8"/>
        <v>|eff_chongjizhan||</v>
      </c>
      <c r="Y7" s="41" t="str">
        <f t="shared" si="9"/>
        <v>||eff_kuanglongci|</v>
      </c>
      <c r="Z7" s="39">
        <v>1</v>
      </c>
      <c r="AA7" s="39">
        <v>1</v>
      </c>
      <c r="AB7" s="39">
        <v>1</v>
      </c>
      <c r="AC7" s="39">
        <v>0</v>
      </c>
      <c r="AD7" s="39">
        <v>1</v>
      </c>
      <c r="AE7" s="39">
        <v>1</v>
      </c>
      <c r="AI7" s="3"/>
      <c r="AJ7" s="3"/>
      <c r="AL7" s="41" t="s">
        <v>706</v>
      </c>
      <c r="AM7" s="41"/>
      <c r="AQ7" s="39" t="s">
        <v>1279</v>
      </c>
      <c r="AS7" s="39" t="str">
        <f t="shared" si="10"/>
        <v>|||</v>
      </c>
      <c r="AT7" s="39" t="str">
        <f t="shared" si="11"/>
        <v>|eff_chongjizhan||</v>
      </c>
      <c r="AU7" s="39" t="str">
        <f t="shared" si="12"/>
        <v>||eff_kuanglongci|</v>
      </c>
      <c r="AW7" s="39">
        <f t="shared" si="13"/>
        <v>4</v>
      </c>
      <c r="AX7" s="39" t="str">
        <f>_xlfn.IFNA(VLOOKUP(M7,特效对应!$I:$J,2,FALSE),VLOOKUP($M$4,特效对应!$I:$J,2,FALSE))</f>
        <v>skill_01</v>
      </c>
      <c r="AY7" s="39" t="str">
        <f>_xlfn.IFNA(VLOOKUP(N7,特效对应!$I:$J,2,FALSE),VLOOKUP($M$4,特效对应!$I:$J,2,FALSE))</f>
        <v>skill_05</v>
      </c>
      <c r="AZ7" s="39" t="str">
        <f>_xlfn.IFNA(VLOOKUP(O7,特效对应!$I:$J,2,FALSE),VLOOKUP($M$4,特效对应!$I:$J,2,FALSE))</f>
        <v>skill_18</v>
      </c>
      <c r="BG7" s="39" t="str">
        <f>_xlfn.IFNA(VLOOKUP(AG7,特效对应!$C:$D,2,FALSE),"")</f>
        <v/>
      </c>
      <c r="BH7" s="39" t="str">
        <f>_xlfn.IFNA(VLOOKUP(AH7,特效对应!$C:$D,2,FALSE),"")</f>
        <v/>
      </c>
      <c r="BI7" s="39" t="str">
        <f>_xlfn.IFNA(VLOOKUP(AI7,特效对应!$C:$D,2,FALSE),"")</f>
        <v/>
      </c>
      <c r="BJ7" s="39" t="str">
        <f>_xlfn.IFNA(VLOOKUP(AJ7,特效对应!$C:$D,2,FALSE),"")</f>
        <v/>
      </c>
      <c r="BK7" s="39" t="str">
        <f>_xlfn.IFNA(VLOOKUP(AK7,特效对应!$C:$D,2,FALSE),"")</f>
        <v/>
      </c>
      <c r="BL7" s="39" t="str">
        <f>_xlfn.IFNA(VLOOKUP(AL7,特效对应!$C:$D,2,FALSE),"")</f>
        <v>eff_chongjizhan</v>
      </c>
      <c r="BM7" s="39" t="str">
        <f>_xlfn.IFNA(VLOOKUP(AM7,特效对应!$C:$D,2,FALSE),"")</f>
        <v/>
      </c>
      <c r="BN7" s="39" t="str">
        <f>_xlfn.IFNA(VLOOKUP(AN7,特效对应!$C:$D,2,FALSE),"")</f>
        <v/>
      </c>
      <c r="BO7" s="39" t="str">
        <f>_xlfn.IFNA(VLOOKUP(AO7,特效对应!$C:$D,2,FALSE),"")</f>
        <v/>
      </c>
      <c r="BP7" s="39" t="str">
        <f>_xlfn.IFNA(VLOOKUP(AP7,特效对应!$C:$D,2,FALSE),"")</f>
        <v/>
      </c>
      <c r="BQ7" s="39" t="str">
        <f>_xlfn.IFNA(VLOOKUP(AQ7,特效对应!$C:$D,2,FALSE),"")</f>
        <v>eff_kuanglongci</v>
      </c>
      <c r="BR7" s="39" t="str">
        <f>_xlfn.IFNA(VLOOKUP(AR7,特效对应!$C:$D,2,FALSE),"")</f>
        <v/>
      </c>
      <c r="BU7" t="str">
        <f t="shared" si="1"/>
        <v>洛克</v>
      </c>
      <c r="BV7" s="43" t="str">
        <f t="shared" si="14"/>
        <v>普攻</v>
      </c>
      <c r="BW7" t="str">
        <f t="shared" si="15"/>
        <v>冲击斩</v>
      </c>
      <c r="BX7" s="17" t="str">
        <f t="shared" si="16"/>
        <v>狂龙刺</v>
      </c>
      <c r="BY7" s="44" t="str">
        <f t="shared" si="17"/>
        <v>单体</v>
      </c>
      <c r="BZ7" s="44" t="str">
        <f t="shared" si="18"/>
        <v>单体</v>
      </c>
      <c r="CA7" s="44" t="str">
        <f t="shared" si="19"/>
        <v>贯穿</v>
      </c>
      <c r="CB7" s="16"/>
      <c r="CC7" s="16" t="str">
        <f t="shared" si="4"/>
        <v>洛克</v>
      </c>
      <c r="CD7">
        <v>100</v>
      </c>
      <c r="CE7">
        <v>10</v>
      </c>
      <c r="CF7" s="39">
        <v>150</v>
      </c>
      <c r="CG7" s="39">
        <v>50</v>
      </c>
      <c r="CH7">
        <v>125</v>
      </c>
      <c r="CI7">
        <v>50</v>
      </c>
    </row>
    <row r="8" spans="1:87" x14ac:dyDescent="0.15">
      <c r="A8">
        <v>5</v>
      </c>
      <c r="B8" s="37" t="s">
        <v>839</v>
      </c>
      <c r="C8" t="s">
        <v>1260</v>
      </c>
      <c r="D8" t="s">
        <v>1261</v>
      </c>
      <c r="E8" t="s">
        <v>1262</v>
      </c>
      <c r="F8">
        <f>_xlfn.IFNA(VLOOKUP($B8&amp;F$3&amp;F$2,主动技能!$A:$B,2,FALSE),"")</f>
        <v>10050101</v>
      </c>
      <c r="G8">
        <f>_xlfn.IFNA(VLOOKUP($B8&amp;G$3&amp;G$2,主动技能!$A:$B,2,FALSE),"")</f>
        <v>10050201</v>
      </c>
      <c r="H8">
        <f>_xlfn.IFNA(VLOOKUP($B8&amp;H$3&amp;H$2,主动技能!$A:$B,2,FALSE),"")</f>
        <v>10050301</v>
      </c>
      <c r="I8">
        <f>VLOOKUP(C8,被动技能!$F:$G,2,FALSE)</f>
        <v>100381</v>
      </c>
      <c r="J8">
        <f>VLOOKUP(D8,被动技能!$F:$G,2,FALSE)</f>
        <v>100081</v>
      </c>
      <c r="K8">
        <f>VLOOKUP(E8,被动技能!$F:$G,2,FALSE)</f>
        <v>100341</v>
      </c>
      <c r="L8" s="14" t="str">
        <f t="shared" si="5"/>
        <v>{"master1":10050101,"master2":10050201,"master3":10050301,"slave1":100381,"slave2":100081,"slave3":100341}</v>
      </c>
      <c r="M8" s="14" t="str">
        <f>VLOOKUP(1*10000000+$A8*10000+M$2*100+1,主动技能!$B:$H,7,FALSE)</f>
        <v>普攻</v>
      </c>
      <c r="N8" s="14" t="str">
        <f>VLOOKUP(1*10000000+$A8*10000+N$2*100+1,主动技能!$B:$H,7,FALSE)</f>
        <v>玄冰箭</v>
      </c>
      <c r="O8" s="14" t="str">
        <f>VLOOKUP(1*10000000+$A8*10000+O$2*100+1,主动技能!$B:$H,7,FALSE)</f>
        <v>玄水巨浪</v>
      </c>
      <c r="P8" s="14" t="str">
        <f>VLOOKUP(1*10000000+$A8*10000+P$2*100+1,主动技能!$B:$I,8,FALSE)</f>
        <v>对敌方单体攻击，造成100%攻击力（+110）点伤害。</v>
      </c>
      <c r="Q8" s="14" t="str">
        <f>VLOOKUP(1*10000000+$A8*10000+Q$2*100+1,主动技能!$B:$I,8,FALSE)</f>
        <v>对敌方后排单体攻击，造成150%攻击力（+553）点伤害。</v>
      </c>
      <c r="R8" s="14" t="str">
        <f>VLOOKUP(1*10000000+$A8*10000+R$2*100+1,主动技能!$B:$I,8,FALSE)</f>
        <v>对敌方全体攻击，造成125%攻击力（+276）点伤害。并附带减速。</v>
      </c>
      <c r="S8" s="14" t="str">
        <f>VLOOKUP(1*10000000+$A8*10000+S$2*100+1,主动技能!$B:$L,11,FALSE)</f>
        <v>单体</v>
      </c>
      <c r="T8" s="14" t="str">
        <f>VLOOKUP(1*10000000+$A8*10000+T$2*100+1,主动技能!$B:$L,11,FALSE)</f>
        <v>单体</v>
      </c>
      <c r="U8" s="14" t="str">
        <f>VLOOKUP(1*10000000+$A8*10000+U$2*100+1,主动技能!$B:$L,11,FALSE)</f>
        <v>全体</v>
      </c>
      <c r="V8" s="14">
        <f t="shared" si="6"/>
        <v>5</v>
      </c>
      <c r="W8" s="14" t="str">
        <f t="shared" si="7"/>
        <v>|||</v>
      </c>
      <c r="X8" s="14" t="str">
        <f t="shared" si="8"/>
        <v>||eff_xuanbingjian_1|</v>
      </c>
      <c r="Y8" s="14" t="str">
        <f t="shared" si="9"/>
        <v>||eff_xuanshuijulang|</v>
      </c>
      <c r="Z8">
        <v>1</v>
      </c>
      <c r="AA8">
        <v>1</v>
      </c>
      <c r="AB8">
        <v>3</v>
      </c>
      <c r="AC8">
        <v>1</v>
      </c>
      <c r="AD8">
        <v>1</v>
      </c>
      <c r="AE8">
        <v>1</v>
      </c>
      <c r="AL8" s="32"/>
      <c r="AM8" s="32" t="s">
        <v>1280</v>
      </c>
      <c r="AQ8" s="17" t="s">
        <v>1281</v>
      </c>
      <c r="AS8" t="str">
        <f t="shared" si="10"/>
        <v>|||</v>
      </c>
      <c r="AT8" t="str">
        <f t="shared" si="11"/>
        <v>||eff_xuanbingjian_1|</v>
      </c>
      <c r="AU8" t="str">
        <f t="shared" si="12"/>
        <v>||eff_xuanshuijulang|</v>
      </c>
      <c r="AW8">
        <f t="shared" si="13"/>
        <v>5</v>
      </c>
      <c r="AX8" t="str">
        <f>_xlfn.IFNA(VLOOKUP(M8,特效对应!$I:$J,2,FALSE),VLOOKUP($M$4,特效对应!$I:$J,2,FALSE))</f>
        <v>skill_01</v>
      </c>
      <c r="AY8" t="str">
        <f>_xlfn.IFNA(VLOOKUP(N8,特效对应!$I:$J,2,FALSE),VLOOKUP($M$4,特效对应!$I:$J,2,FALSE))</f>
        <v>skill_06</v>
      </c>
      <c r="AZ8" t="str">
        <f>_xlfn.IFNA(VLOOKUP(O8,特效对应!$I:$J,2,FALSE),VLOOKUP($M$4,特效对应!$I:$J,2,FALSE))</f>
        <v>skill_19</v>
      </c>
      <c r="BG8" t="str">
        <f>_xlfn.IFNA(VLOOKUP(AG8,特效对应!$C:$D,2,FALSE),"")</f>
        <v/>
      </c>
      <c r="BH8" t="str">
        <f>_xlfn.IFNA(VLOOKUP(AH8,特效对应!$C:$D,2,FALSE),"")</f>
        <v/>
      </c>
      <c r="BI8" t="str">
        <f>_xlfn.IFNA(VLOOKUP(AI8,特效对应!$C:$D,2,FALSE),"")</f>
        <v/>
      </c>
      <c r="BJ8" t="str">
        <f>_xlfn.IFNA(VLOOKUP(AJ8,特效对应!$C:$D,2,FALSE),"")</f>
        <v/>
      </c>
      <c r="BK8" t="str">
        <f>_xlfn.IFNA(VLOOKUP(AK8,特效对应!$C:$D,2,FALSE),"")</f>
        <v/>
      </c>
      <c r="BL8" t="str">
        <f>_xlfn.IFNA(VLOOKUP(AL8,特效对应!$C:$D,2,FALSE),"")</f>
        <v/>
      </c>
      <c r="BM8" t="str">
        <f>_xlfn.IFNA(VLOOKUP(AM8,特效对应!$C:$D,2,FALSE),"")</f>
        <v>eff_xuanbingjian_1</v>
      </c>
      <c r="BN8" t="str">
        <f>_xlfn.IFNA(VLOOKUP(AN8,特效对应!$C:$D,2,FALSE),"")</f>
        <v/>
      </c>
      <c r="BO8" t="str">
        <f>_xlfn.IFNA(VLOOKUP(AO8,特效对应!$C:$D,2,FALSE),"")</f>
        <v/>
      </c>
      <c r="BP8" t="str">
        <f>_xlfn.IFNA(VLOOKUP(AP8,特效对应!$C:$D,2,FALSE),"")</f>
        <v/>
      </c>
      <c r="BQ8" t="str">
        <f>_xlfn.IFNA(VLOOKUP(AQ8,特效对应!$C:$D,2,FALSE),"")</f>
        <v>eff_xuanshuijulang</v>
      </c>
      <c r="BR8" t="str">
        <f>_xlfn.IFNA(VLOOKUP(AR8,特效对应!$C:$D,2,FALSE),"")</f>
        <v/>
      </c>
      <c r="BU8" t="str">
        <f t="shared" si="1"/>
        <v>尤朵拉</v>
      </c>
      <c r="BV8" s="43" t="str">
        <f t="shared" si="14"/>
        <v>普攻</v>
      </c>
      <c r="BW8" t="str">
        <f t="shared" si="15"/>
        <v>玄冰箭</v>
      </c>
      <c r="BX8" s="17" t="str">
        <f t="shared" si="16"/>
        <v>玄水巨浪</v>
      </c>
      <c r="BY8" s="44" t="str">
        <f t="shared" si="17"/>
        <v>单体</v>
      </c>
      <c r="BZ8" s="44" t="str">
        <f t="shared" si="18"/>
        <v>单体</v>
      </c>
      <c r="CA8" s="44" t="str">
        <f t="shared" si="19"/>
        <v>全体</v>
      </c>
      <c r="CC8" s="16" t="str">
        <f t="shared" si="4"/>
        <v>尤朵拉</v>
      </c>
      <c r="CD8">
        <v>100</v>
      </c>
      <c r="CE8">
        <v>10</v>
      </c>
      <c r="CF8" s="39">
        <v>150</v>
      </c>
      <c r="CG8" s="39">
        <v>50</v>
      </c>
      <c r="CH8">
        <v>125</v>
      </c>
      <c r="CI8">
        <v>25</v>
      </c>
    </row>
    <row r="9" spans="1:87" x14ac:dyDescent="0.15">
      <c r="A9">
        <v>6</v>
      </c>
      <c r="B9" s="37" t="s">
        <v>840</v>
      </c>
      <c r="C9" t="s">
        <v>1263</v>
      </c>
      <c r="D9" t="s">
        <v>1264</v>
      </c>
      <c r="E9" t="s">
        <v>8</v>
      </c>
      <c r="F9">
        <f>_xlfn.IFNA(VLOOKUP($B9&amp;F$3&amp;F$2,主动技能!$A:$B,2,FALSE),"")</f>
        <v>10060101</v>
      </c>
      <c r="G9">
        <f>_xlfn.IFNA(VLOOKUP($B9&amp;G$3&amp;G$2,主动技能!$A:$B,2,FALSE),"")</f>
        <v>10060201</v>
      </c>
      <c r="H9">
        <f>_xlfn.IFNA(VLOOKUP($B9&amp;H$3&amp;H$2,主动技能!$A:$B,2,FALSE),"")</f>
        <v>10060301</v>
      </c>
      <c r="I9">
        <f>VLOOKUP(C9,被动技能!$F:$G,2,FALSE)</f>
        <v>100261</v>
      </c>
      <c r="J9">
        <f>VLOOKUP(D9,被动技能!$F:$G,2,FALSE)</f>
        <v>100241</v>
      </c>
      <c r="K9">
        <f>VLOOKUP(E9,被动技能!$F:$G,2,FALSE)</f>
        <v>100061</v>
      </c>
      <c r="L9" s="14" t="str">
        <f t="shared" si="5"/>
        <v>{"master1":10060101,"master2":10060201,"master3":10060301,"slave1":100261,"slave2":100241,"slave3":100061}</v>
      </c>
      <c r="M9" s="14" t="str">
        <f>VLOOKUP(1*10000000+$A9*10000+M$2*100+1,主动技能!$B:$H,7,FALSE)</f>
        <v>普攻</v>
      </c>
      <c r="N9" s="14" t="str">
        <f>VLOOKUP(1*10000000+$A9*10000+N$2*100+1,主动技能!$B:$H,7,FALSE)</f>
        <v>守护之力</v>
      </c>
      <c r="O9" s="14" t="str">
        <f>VLOOKUP(1*10000000+$A9*10000+O$2*100+1,主动技能!$B:$H,7,FALSE)</f>
        <v>弯月斩</v>
      </c>
      <c r="P9" s="14" t="str">
        <f>VLOOKUP(1*10000000+$A9*10000+P$2*100+1,主动技能!$B:$I,8,FALSE)</f>
        <v>对敌方单体攻击，造成100%攻击力（+110）点伤害。</v>
      </c>
      <c r="Q9" s="14" t="str">
        <f>VLOOKUP(1*10000000+$A9*10000+Q$2*100+1,主动技能!$B:$I,8,FALSE)</f>
        <v>增加己方全体10%（+221）点防御。</v>
      </c>
      <c r="R9" s="14" t="str">
        <f>VLOOKUP(1*10000000+$A9*10000+R$2*100+1,主动技能!$B:$I,8,FALSE)</f>
        <v>对敌方横扫攻击，造成125%攻击力（+553）点伤害。</v>
      </c>
      <c r="S9" s="14" t="str">
        <f>VLOOKUP(1*10000000+$A9*10000+S$2*100+1,主动技能!$B:$L,11,FALSE)</f>
        <v>单体</v>
      </c>
      <c r="T9" s="14" t="str">
        <f>VLOOKUP(1*10000000+$A9*10000+T$2*100+1,主动技能!$B:$L,11,FALSE)</f>
        <v>全体</v>
      </c>
      <c r="U9" s="14" t="str">
        <f>VLOOKUP(1*10000000+$A9*10000+U$2*100+1,主动技能!$B:$L,11,FALSE)</f>
        <v>横扫</v>
      </c>
      <c r="V9" s="14">
        <f t="shared" si="6"/>
        <v>6</v>
      </c>
      <c r="W9" s="14" t="str">
        <f t="shared" si="7"/>
        <v>|||</v>
      </c>
      <c r="X9" s="14" t="str">
        <f t="shared" si="8"/>
        <v>||eff_shouhuzhili|</v>
      </c>
      <c r="Y9" s="14" t="str">
        <f t="shared" si="9"/>
        <v>eff_wanyuezhan_0|eff_wanyuezhan_1||</v>
      </c>
      <c r="Z9">
        <v>1</v>
      </c>
      <c r="AA9">
        <v>2</v>
      </c>
      <c r="AB9">
        <v>1</v>
      </c>
      <c r="AC9">
        <v>0</v>
      </c>
      <c r="AD9">
        <v>1</v>
      </c>
      <c r="AE9">
        <v>1</v>
      </c>
      <c r="AL9" s="32"/>
      <c r="AM9" s="32" t="s">
        <v>1282</v>
      </c>
      <c r="AO9" s="17" t="s">
        <v>739</v>
      </c>
      <c r="AP9" s="17" t="s">
        <v>707</v>
      </c>
      <c r="AS9" t="str">
        <f t="shared" si="10"/>
        <v>|||</v>
      </c>
      <c r="AT9" t="str">
        <f t="shared" si="11"/>
        <v>||eff_shouhuzhili|</v>
      </c>
      <c r="AU9" t="str">
        <f t="shared" si="12"/>
        <v>eff_wanyuezhan_0|eff_wanyuezhan_1||</v>
      </c>
      <c r="AW9">
        <f t="shared" si="13"/>
        <v>6</v>
      </c>
      <c r="AX9" t="str">
        <f>_xlfn.IFNA(VLOOKUP(M9,特效对应!$I:$J,2,FALSE),VLOOKUP($M$4,特效对应!$I:$J,2,FALSE))</f>
        <v>skill_01</v>
      </c>
      <c r="AY9" t="str">
        <f>_xlfn.IFNA(VLOOKUP(N9,特效对应!$I:$J,2,FALSE),VLOOKUP($M$4,特效对应!$I:$J,2,FALSE))</f>
        <v>skill_07</v>
      </c>
      <c r="AZ9" t="str">
        <f>_xlfn.IFNA(VLOOKUP(O9,特效对应!$I:$J,2,FALSE),VLOOKUP($M$4,特效对应!$I:$J,2,FALSE))</f>
        <v>skill_20</v>
      </c>
      <c r="BG9" t="str">
        <f>_xlfn.IFNA(VLOOKUP(AG9,特效对应!$C:$D,2,FALSE),"")</f>
        <v/>
      </c>
      <c r="BH9" t="str">
        <f>_xlfn.IFNA(VLOOKUP(AH9,特效对应!$C:$D,2,FALSE),"")</f>
        <v/>
      </c>
      <c r="BI9" t="str">
        <f>_xlfn.IFNA(VLOOKUP(AI9,特效对应!$C:$D,2,FALSE),"")</f>
        <v/>
      </c>
      <c r="BJ9" t="str">
        <f>_xlfn.IFNA(VLOOKUP(AJ9,特效对应!$C:$D,2,FALSE),"")</f>
        <v/>
      </c>
      <c r="BK9" t="str">
        <f>_xlfn.IFNA(VLOOKUP(AK9,特效对应!$C:$D,2,FALSE),"")</f>
        <v/>
      </c>
      <c r="BL9" t="str">
        <f>_xlfn.IFNA(VLOOKUP(AL9,特效对应!$C:$D,2,FALSE),"")</f>
        <v/>
      </c>
      <c r="BM9" t="str">
        <f>_xlfn.IFNA(VLOOKUP(AM9,特效对应!$C:$D,2,FALSE),"")</f>
        <v>eff_shouhuzhili</v>
      </c>
      <c r="BN9" t="str">
        <f>_xlfn.IFNA(VLOOKUP(AN9,特效对应!$C:$D,2,FALSE),"")</f>
        <v/>
      </c>
      <c r="BO9" t="str">
        <f>_xlfn.IFNA(VLOOKUP(AO9,特效对应!$C:$D,2,FALSE),"")</f>
        <v>eff_wanyuezhan_0</v>
      </c>
      <c r="BP9" t="str">
        <f>_xlfn.IFNA(VLOOKUP(AP9,特效对应!$C:$D,2,FALSE),"")</f>
        <v>eff_wanyuezhan_1</v>
      </c>
      <c r="BQ9" t="str">
        <f>_xlfn.IFNA(VLOOKUP(AQ9,特效对应!$C:$D,2,FALSE),"")</f>
        <v/>
      </c>
      <c r="BR9" t="str">
        <f>_xlfn.IFNA(VLOOKUP(AR9,特效对应!$C:$D,2,FALSE),"")</f>
        <v/>
      </c>
      <c r="BU9" t="str">
        <f t="shared" si="1"/>
        <v>莉莉丝</v>
      </c>
      <c r="BV9" s="43" t="str">
        <f t="shared" si="14"/>
        <v>普攻</v>
      </c>
      <c r="BW9" t="str">
        <f t="shared" si="15"/>
        <v>守护之力</v>
      </c>
      <c r="BX9" s="17" t="str">
        <f t="shared" si="16"/>
        <v>弯月斩</v>
      </c>
      <c r="BY9" s="44" t="str">
        <f t="shared" si="17"/>
        <v>单体</v>
      </c>
      <c r="BZ9" s="44" t="str">
        <f t="shared" si="18"/>
        <v>全体</v>
      </c>
      <c r="CA9" s="44" t="str">
        <f t="shared" si="19"/>
        <v>横扫</v>
      </c>
      <c r="CC9" s="16" t="str">
        <f t="shared" si="4"/>
        <v>莉莉丝</v>
      </c>
      <c r="CD9">
        <v>100</v>
      </c>
      <c r="CE9">
        <v>10</v>
      </c>
      <c r="CH9">
        <v>125</v>
      </c>
      <c r="CI9">
        <v>50</v>
      </c>
    </row>
    <row r="10" spans="1:87" x14ac:dyDescent="0.15">
      <c r="A10">
        <v>7</v>
      </c>
      <c r="B10" s="37" t="s">
        <v>841</v>
      </c>
      <c r="C10" t="s">
        <v>1265</v>
      </c>
      <c r="D10" t="s">
        <v>1266</v>
      </c>
      <c r="E10" t="s">
        <v>1260</v>
      </c>
      <c r="F10">
        <f>_xlfn.IFNA(VLOOKUP($B10&amp;F$3&amp;F$2,主动技能!$A:$B,2,FALSE),"")</f>
        <v>10070101</v>
      </c>
      <c r="G10">
        <f>_xlfn.IFNA(VLOOKUP($B10&amp;G$3&amp;G$2,主动技能!$A:$B,2,FALSE),"")</f>
        <v>10070201</v>
      </c>
      <c r="H10">
        <f>_xlfn.IFNA(VLOOKUP($B10&amp;H$3&amp;H$2,主动技能!$A:$B,2,FALSE),"")</f>
        <v>10070301</v>
      </c>
      <c r="I10">
        <f>VLOOKUP(C10,被动技能!$F:$G,2,FALSE)</f>
        <v>100041</v>
      </c>
      <c r="J10">
        <f>VLOOKUP(D10,被动技能!$F:$G,2,FALSE)</f>
        <v>100161</v>
      </c>
      <c r="K10">
        <f>VLOOKUP(E10,被动技能!$F:$G,2,FALSE)</f>
        <v>100381</v>
      </c>
      <c r="L10" s="14" t="str">
        <f t="shared" si="5"/>
        <v>{"master1":10070101,"master2":10070201,"master3":10070301,"slave1":100041,"slave2":100161,"slave3":100381}</v>
      </c>
      <c r="M10" s="14" t="str">
        <f>VLOOKUP(1*10000000+$A10*10000+M$2*100+1,主动技能!$B:$H,7,FALSE)</f>
        <v>普攻</v>
      </c>
      <c r="N10" s="14" t="str">
        <f>VLOOKUP(1*10000000+$A10*10000+N$2*100+1,主动技能!$B:$H,7,FALSE)</f>
        <v>火炮击</v>
      </c>
      <c r="O10" s="14" t="str">
        <f>VLOOKUP(1*10000000+$A10*10000+O$2*100+1,主动技能!$B:$H,7,FALSE)</f>
        <v>怒焰狂击</v>
      </c>
      <c r="P10" s="14" t="str">
        <f>VLOOKUP(1*10000000+$A10*10000+P$2*100+1,主动技能!$B:$I,8,FALSE)</f>
        <v>对敌方单体攻击，造成100%攻击力（+110）点伤害。</v>
      </c>
      <c r="Q10" s="14" t="str">
        <f>VLOOKUP(1*10000000+$A10*10000+Q$2*100+1,主动技能!$B:$I,8,FALSE)</f>
        <v>对敌方后排单体攻击，造成150%攻击力（+553）点伤害。</v>
      </c>
      <c r="R10" s="14" t="str">
        <f>VLOOKUP(1*10000000+$A10*10000+R$2*100+1,主动技能!$B:$I,8,FALSE)</f>
        <v>对敌方全体攻击，造成125%攻击力（+276）点伤害。</v>
      </c>
      <c r="S10" s="14" t="str">
        <f>VLOOKUP(1*10000000+$A10*10000+S$2*100+1,主动技能!$B:$L,11,FALSE)</f>
        <v>单体</v>
      </c>
      <c r="T10" s="14" t="str">
        <f>VLOOKUP(1*10000000+$A10*10000+T$2*100+1,主动技能!$B:$L,11,FALSE)</f>
        <v>单体</v>
      </c>
      <c r="U10" s="14" t="str">
        <f>VLOOKUP(1*10000000+$A10*10000+U$2*100+1,主动技能!$B:$L,11,FALSE)</f>
        <v>全体</v>
      </c>
      <c r="V10" s="14">
        <f t="shared" si="6"/>
        <v>7</v>
      </c>
      <c r="W10" s="14" t="str">
        <f t="shared" si="7"/>
        <v>|||</v>
      </c>
      <c r="X10" s="14" t="str">
        <f t="shared" si="8"/>
        <v>|eff_huoqiu||</v>
      </c>
      <c r="Y10" s="14" t="str">
        <f t="shared" si="9"/>
        <v>||eff_nuyankuangji_2|</v>
      </c>
      <c r="Z10">
        <v>1</v>
      </c>
      <c r="AA10">
        <v>1</v>
      </c>
      <c r="AB10">
        <v>3</v>
      </c>
      <c r="AC10">
        <v>1</v>
      </c>
      <c r="AD10">
        <v>1</v>
      </c>
      <c r="AE10">
        <v>1</v>
      </c>
      <c r="AL10" s="17" t="s">
        <v>661</v>
      </c>
      <c r="AQ10" s="17" t="s">
        <v>1284</v>
      </c>
      <c r="AS10" t="str">
        <f t="shared" si="10"/>
        <v>|||</v>
      </c>
      <c r="AT10" t="str">
        <f t="shared" si="11"/>
        <v>|eff_huoqiu||</v>
      </c>
      <c r="AU10" t="str">
        <f t="shared" si="12"/>
        <v>||eff_nuyankuangji_2|</v>
      </c>
      <c r="AW10">
        <f t="shared" si="13"/>
        <v>7</v>
      </c>
      <c r="AX10" t="str">
        <f>_xlfn.IFNA(VLOOKUP(M10,特效对应!$I:$J,2,FALSE),VLOOKUP($M$4,特效对应!$I:$J,2,FALSE))</f>
        <v>skill_01</v>
      </c>
      <c r="AY10" t="str">
        <f>_xlfn.IFNA(VLOOKUP(N10,特效对应!$I:$J,2,FALSE),VLOOKUP($M$4,特效对应!$I:$J,2,FALSE))</f>
        <v>skill_08</v>
      </c>
      <c r="AZ10" t="str">
        <f>_xlfn.IFNA(VLOOKUP(O10,特效对应!$I:$J,2,FALSE),VLOOKUP($M$4,特效对应!$I:$J,2,FALSE))</f>
        <v>skill_21</v>
      </c>
      <c r="BG10" t="str">
        <f>_xlfn.IFNA(VLOOKUP(AG10,特效对应!$C:$D,2,FALSE),"")</f>
        <v/>
      </c>
      <c r="BH10" t="str">
        <f>_xlfn.IFNA(VLOOKUP(AH10,特效对应!$C:$D,2,FALSE),"")</f>
        <v/>
      </c>
      <c r="BI10" t="str">
        <f>_xlfn.IFNA(VLOOKUP(AI10,特效对应!$C:$D,2,FALSE),"")</f>
        <v/>
      </c>
      <c r="BJ10" t="str">
        <f>_xlfn.IFNA(VLOOKUP(AJ10,特效对应!$C:$D,2,FALSE),"")</f>
        <v/>
      </c>
      <c r="BK10" t="str">
        <f>_xlfn.IFNA(VLOOKUP(AK10,特效对应!$C:$D,2,FALSE),"")</f>
        <v/>
      </c>
      <c r="BL10" t="str">
        <f>_xlfn.IFNA(VLOOKUP(AL10,特效对应!$C:$D,2,FALSE),"")</f>
        <v>eff_huoqiu</v>
      </c>
      <c r="BM10" t="str">
        <f>_xlfn.IFNA(VLOOKUP(AM10,特效对应!$C:$D,2,FALSE),"")</f>
        <v/>
      </c>
      <c r="BN10" t="str">
        <f>_xlfn.IFNA(VLOOKUP(AN10,特效对应!$C:$D,2,FALSE),"")</f>
        <v/>
      </c>
      <c r="BO10" t="str">
        <f>_xlfn.IFNA(VLOOKUP(AO10,特效对应!$C:$D,2,FALSE),"")</f>
        <v/>
      </c>
      <c r="BP10" t="str">
        <f>_xlfn.IFNA(VLOOKUP(AP10,特效对应!$C:$D,2,FALSE),"")</f>
        <v/>
      </c>
      <c r="BQ10" t="str">
        <f>_xlfn.IFNA(VLOOKUP(AQ10,特效对应!$C:$D,2,FALSE),"")</f>
        <v>eff_nuyankuangji_2</v>
      </c>
      <c r="BR10" t="str">
        <f>_xlfn.IFNA(VLOOKUP(AR10,特效对应!$C:$D,2,FALSE),"")</f>
        <v/>
      </c>
      <c r="BU10" t="str">
        <f t="shared" si="1"/>
        <v>艾德蒙</v>
      </c>
      <c r="BV10" s="43" t="str">
        <f t="shared" si="14"/>
        <v>普攻</v>
      </c>
      <c r="BW10" t="str">
        <f t="shared" si="15"/>
        <v>火炮击</v>
      </c>
      <c r="BX10" s="17" t="str">
        <f t="shared" si="16"/>
        <v>怒焰狂击</v>
      </c>
      <c r="BY10" s="44" t="str">
        <f t="shared" si="17"/>
        <v>单体</v>
      </c>
      <c r="BZ10" s="44" t="str">
        <f t="shared" si="18"/>
        <v>单体</v>
      </c>
      <c r="CA10" s="44" t="str">
        <f t="shared" si="19"/>
        <v>全体</v>
      </c>
      <c r="CC10" s="16" t="str">
        <f t="shared" si="4"/>
        <v>艾德蒙</v>
      </c>
      <c r="CD10">
        <v>100</v>
      </c>
      <c r="CE10">
        <v>10</v>
      </c>
      <c r="CF10" s="39">
        <v>150</v>
      </c>
      <c r="CG10" s="39">
        <v>50</v>
      </c>
      <c r="CH10">
        <v>125</v>
      </c>
      <c r="CI10">
        <v>25</v>
      </c>
    </row>
    <row r="11" spans="1:87" x14ac:dyDescent="0.15">
      <c r="A11">
        <v>8</v>
      </c>
      <c r="B11" s="37" t="s">
        <v>842</v>
      </c>
      <c r="C11" t="s">
        <v>1262</v>
      </c>
      <c r="D11" t="s">
        <v>1267</v>
      </c>
      <c r="E11" t="s">
        <v>1258</v>
      </c>
      <c r="F11">
        <f>_xlfn.IFNA(VLOOKUP($B11&amp;F$3&amp;F$2,主动技能!$A:$B,2,FALSE),"")</f>
        <v>10080101</v>
      </c>
      <c r="G11">
        <f>_xlfn.IFNA(VLOOKUP($B11&amp;G$3&amp;G$2,主动技能!$A:$B,2,FALSE),"")</f>
        <v>10080201</v>
      </c>
      <c r="H11">
        <f>_xlfn.IFNA(VLOOKUP($B11&amp;H$3&amp;H$2,主动技能!$A:$B,2,FALSE),"")</f>
        <v>10080301</v>
      </c>
      <c r="I11">
        <f>VLOOKUP(C11,被动技能!$F:$G,2,FALSE)</f>
        <v>100341</v>
      </c>
      <c r="J11">
        <f>VLOOKUP(D11,被动技能!$F:$G,2,FALSE)</f>
        <v>100141</v>
      </c>
      <c r="K11">
        <f>VLOOKUP(E11,被动技能!$F:$G,2,FALSE)</f>
        <v>100301</v>
      </c>
      <c r="L11" s="14" t="str">
        <f t="shared" si="5"/>
        <v>{"master1":10080101,"master2":10080201,"master3":10080301,"slave1":100341,"slave2":100141,"slave3":100301}</v>
      </c>
      <c r="M11" s="14" t="str">
        <f>VLOOKUP(1*10000000+$A11*10000+M$2*100+1,主动技能!$B:$H,7,FALSE)</f>
        <v>普攻</v>
      </c>
      <c r="N11" s="14" t="str">
        <f>VLOOKUP(1*10000000+$A11*10000+N$2*100+1,主动技能!$B:$H,7,FALSE)</f>
        <v>冰突刺</v>
      </c>
      <c r="O11" s="14" t="str">
        <f>VLOOKUP(1*10000000+$A11*10000+O$2*100+1,主动技能!$B:$H,7,FALSE)</f>
        <v>极寒冰爆</v>
      </c>
      <c r="P11" s="14" t="str">
        <f>VLOOKUP(1*10000000+$A11*10000+P$2*100+1,主动技能!$B:$I,8,FALSE)</f>
        <v>对敌方单体攻击，造成100%攻击力（+110）点伤害。</v>
      </c>
      <c r="Q11" s="14" t="str">
        <f>VLOOKUP(1*10000000+$A11*10000+Q$2*100+1,主动技能!$B:$I,8,FALSE)</f>
        <v>对敌方单体攻击，造成150%攻击力（+553）点伤害。并附带减速。</v>
      </c>
      <c r="R11" s="14" t="str">
        <f>VLOOKUP(1*10000000+$A11*10000+R$2*100+1,主动技能!$B:$I,8,FALSE)</f>
        <v>对敌方全体攻击，造成125%攻击力（+276）点伤害。并附带减速。</v>
      </c>
      <c r="S11" s="14" t="str">
        <f>VLOOKUP(1*10000000+$A11*10000+S$2*100+1,主动技能!$B:$L,11,FALSE)</f>
        <v>单体</v>
      </c>
      <c r="T11" s="14" t="str">
        <f>VLOOKUP(1*10000000+$A11*10000+T$2*100+1,主动技能!$B:$L,11,FALSE)</f>
        <v>单体</v>
      </c>
      <c r="U11" s="14" t="str">
        <f>VLOOKUP(1*10000000+$A11*10000+U$2*100+1,主动技能!$B:$L,11,FALSE)</f>
        <v>全体</v>
      </c>
      <c r="V11" s="14">
        <f t="shared" si="6"/>
        <v>8</v>
      </c>
      <c r="W11" s="14" t="str">
        <f t="shared" si="7"/>
        <v>|||</v>
      </c>
      <c r="X11" s="14" t="str">
        <f t="shared" si="8"/>
        <v>||eff_bingtuci|</v>
      </c>
      <c r="Y11" s="14" t="str">
        <f t="shared" si="9"/>
        <v>||eff_jihanbingbao|</v>
      </c>
      <c r="Z11">
        <v>1</v>
      </c>
      <c r="AA11">
        <v>1</v>
      </c>
      <c r="AB11">
        <v>3</v>
      </c>
      <c r="AC11">
        <v>1</v>
      </c>
      <c r="AD11">
        <v>1</v>
      </c>
      <c r="AE11">
        <v>1</v>
      </c>
      <c r="AL11" s="32"/>
      <c r="AM11" s="32" t="s">
        <v>1283</v>
      </c>
      <c r="AQ11" s="17" t="s">
        <v>1278</v>
      </c>
      <c r="AS11" t="str">
        <f t="shared" si="10"/>
        <v>|||</v>
      </c>
      <c r="AT11" t="str">
        <f t="shared" si="11"/>
        <v>||eff_bingtuci|</v>
      </c>
      <c r="AU11" t="str">
        <f t="shared" si="12"/>
        <v>||eff_jihanbingbao|</v>
      </c>
      <c r="AW11">
        <f t="shared" si="13"/>
        <v>8</v>
      </c>
      <c r="AX11" t="str">
        <f>_xlfn.IFNA(VLOOKUP(M11,特效对应!$I:$J,2,FALSE),VLOOKUP($M$4,特效对应!$I:$J,2,FALSE))</f>
        <v>skill_01</v>
      </c>
      <c r="AY11" t="str">
        <f>_xlfn.IFNA(VLOOKUP(N11,特效对应!$I:$J,2,FALSE),VLOOKUP($M$4,特效对应!$I:$J,2,FALSE))</f>
        <v>skill_09</v>
      </c>
      <c r="AZ11" t="str">
        <f>_xlfn.IFNA(VLOOKUP(O11,特效对应!$I:$J,2,FALSE),VLOOKUP($M$4,特效对应!$I:$J,2,FALSE))</f>
        <v>skill_22</v>
      </c>
      <c r="BG11" t="str">
        <f>_xlfn.IFNA(VLOOKUP(AG11,特效对应!$C:$D,2,FALSE),"")</f>
        <v/>
      </c>
      <c r="BH11" t="str">
        <f>_xlfn.IFNA(VLOOKUP(AH11,特效对应!$C:$D,2,FALSE),"")</f>
        <v/>
      </c>
      <c r="BI11" t="str">
        <f>_xlfn.IFNA(VLOOKUP(AI11,特效对应!$C:$D,2,FALSE),"")</f>
        <v/>
      </c>
      <c r="BJ11" t="str">
        <f>_xlfn.IFNA(VLOOKUP(AJ11,特效对应!$C:$D,2,FALSE),"")</f>
        <v/>
      </c>
      <c r="BK11" t="str">
        <f>_xlfn.IFNA(VLOOKUP(AK11,特效对应!$C:$D,2,FALSE),"")</f>
        <v/>
      </c>
      <c r="BL11" t="str">
        <f>_xlfn.IFNA(VLOOKUP(AL11,特效对应!$C:$D,2,FALSE),"")</f>
        <v/>
      </c>
      <c r="BM11" t="str">
        <f>_xlfn.IFNA(VLOOKUP(AM11,特效对应!$C:$D,2,FALSE),"")</f>
        <v>eff_bingtuci</v>
      </c>
      <c r="BN11" t="str">
        <f>_xlfn.IFNA(VLOOKUP(AN11,特效对应!$C:$D,2,FALSE),"")</f>
        <v/>
      </c>
      <c r="BO11" t="str">
        <f>_xlfn.IFNA(VLOOKUP(AO11,特效对应!$C:$D,2,FALSE),"")</f>
        <v/>
      </c>
      <c r="BP11" t="str">
        <f>_xlfn.IFNA(VLOOKUP(AP11,特效对应!$C:$D,2,FALSE),"")</f>
        <v/>
      </c>
      <c r="BQ11" t="str">
        <f>_xlfn.IFNA(VLOOKUP(AQ11,特效对应!$C:$D,2,FALSE),"")</f>
        <v>eff_jihanbingbao</v>
      </c>
      <c r="BR11" t="str">
        <f>_xlfn.IFNA(VLOOKUP(AR11,特效对应!$C:$D,2,FALSE),"")</f>
        <v/>
      </c>
      <c r="BU11" t="str">
        <f t="shared" si="1"/>
        <v>吉拉</v>
      </c>
      <c r="BV11" s="43" t="str">
        <f t="shared" si="14"/>
        <v>普攻</v>
      </c>
      <c r="BW11" t="str">
        <f t="shared" si="15"/>
        <v>冰突刺</v>
      </c>
      <c r="BX11" s="17" t="str">
        <f t="shared" si="16"/>
        <v>极寒冰爆</v>
      </c>
      <c r="BY11" s="44" t="str">
        <f t="shared" si="17"/>
        <v>单体</v>
      </c>
      <c r="BZ11" s="44" t="str">
        <f t="shared" si="18"/>
        <v>单体</v>
      </c>
      <c r="CA11" s="44" t="str">
        <f t="shared" si="19"/>
        <v>全体</v>
      </c>
      <c r="CC11" s="16" t="str">
        <f t="shared" si="4"/>
        <v>吉拉</v>
      </c>
      <c r="CD11">
        <v>100</v>
      </c>
      <c r="CE11">
        <v>10</v>
      </c>
      <c r="CF11" s="39">
        <v>150</v>
      </c>
      <c r="CG11" s="39">
        <v>50</v>
      </c>
      <c r="CH11">
        <v>125</v>
      </c>
      <c r="CI11">
        <v>25</v>
      </c>
    </row>
    <row r="12" spans="1:87" x14ac:dyDescent="0.15">
      <c r="A12">
        <v>9</v>
      </c>
      <c r="B12" s="37" t="s">
        <v>843</v>
      </c>
      <c r="C12" t="s">
        <v>8</v>
      </c>
      <c r="D12" t="s">
        <v>1268</v>
      </c>
      <c r="E12" t="s">
        <v>1259</v>
      </c>
      <c r="F12">
        <f>_xlfn.IFNA(VLOOKUP($B12&amp;F$3&amp;F$2,主动技能!$A:$B,2,FALSE),"")</f>
        <v>10090101</v>
      </c>
      <c r="G12">
        <f>_xlfn.IFNA(VLOOKUP($B12&amp;G$3&amp;G$2,主动技能!$A:$B,2,FALSE),"")</f>
        <v>10090201</v>
      </c>
      <c r="H12">
        <f>_xlfn.IFNA(VLOOKUP($B12&amp;H$3&amp;H$2,主动技能!$A:$B,2,FALSE),"")</f>
        <v>10090301</v>
      </c>
      <c r="I12">
        <f>VLOOKUP(C12,被动技能!$F:$G,2,FALSE)</f>
        <v>100061</v>
      </c>
      <c r="J12">
        <f>VLOOKUP(D12,被动技能!$F:$G,2,FALSE)</f>
        <v>100121</v>
      </c>
      <c r="K12">
        <f>VLOOKUP(E12,被动技能!$F:$G,2,FALSE)</f>
        <v>100221</v>
      </c>
      <c r="L12" s="14" t="str">
        <f t="shared" si="5"/>
        <v>{"master1":10090101,"master2":10090201,"master3":10090301,"slave1":100061,"slave2":100121,"slave3":100221}</v>
      </c>
      <c r="M12" s="14" t="str">
        <f>VLOOKUP(1*10000000+$A12*10000+M$2*100+1,主动技能!$B:$H,7,FALSE)</f>
        <v>普攻</v>
      </c>
      <c r="N12" s="14" t="str">
        <f>VLOOKUP(1*10000000+$A12*10000+N$2*100+1,主动技能!$B:$H,7,FALSE)</f>
        <v>雷击</v>
      </c>
      <c r="O12" s="14" t="str">
        <f>VLOOKUP(1*10000000+$A12*10000+O$2*100+1,主动技能!$B:$H,7,FALSE)</f>
        <v>紫雷闪</v>
      </c>
      <c r="P12" s="14" t="str">
        <f>VLOOKUP(1*10000000+$A12*10000+P$2*100+1,主动技能!$B:$I,8,FALSE)</f>
        <v>对敌方单体攻击，造成100%攻击力（+110）点伤害。</v>
      </c>
      <c r="Q12" s="14" t="str">
        <f>VLOOKUP(1*10000000+$A12*10000+Q$2*100+1,主动技能!$B:$I,8,FALSE)</f>
        <v>对敌方单体攻击，造成150%攻击力（+553）点伤害。</v>
      </c>
      <c r="R12" s="14" t="str">
        <f>VLOOKUP(1*10000000+$A12*10000+R$2*100+1,主动技能!$B:$I,8,FALSE)</f>
        <v>对敌方全体攻击，造成125%攻击力（+276）点伤害。</v>
      </c>
      <c r="S12" s="14" t="str">
        <f>VLOOKUP(1*10000000+$A12*10000+S$2*100+1,主动技能!$B:$L,11,FALSE)</f>
        <v>单体</v>
      </c>
      <c r="T12" s="14" t="str">
        <f>VLOOKUP(1*10000000+$A12*10000+T$2*100+1,主动技能!$B:$L,11,FALSE)</f>
        <v>单体</v>
      </c>
      <c r="U12" s="14" t="str">
        <f>VLOOKUP(1*10000000+$A12*10000+U$2*100+1,主动技能!$B:$L,11,FALSE)</f>
        <v>全体</v>
      </c>
      <c r="V12" s="14">
        <f t="shared" si="6"/>
        <v>9</v>
      </c>
      <c r="W12" s="14" t="str">
        <f t="shared" si="7"/>
        <v>|||</v>
      </c>
      <c r="X12" s="14" t="str">
        <f t="shared" si="8"/>
        <v>||eff_leiji|</v>
      </c>
      <c r="Y12" s="14" t="str">
        <f t="shared" si="9"/>
        <v>||eff_zileishan|</v>
      </c>
      <c r="Z12">
        <v>1</v>
      </c>
      <c r="AA12">
        <v>1</v>
      </c>
      <c r="AB12">
        <v>2</v>
      </c>
      <c r="AC12">
        <v>1</v>
      </c>
      <c r="AD12">
        <v>1</v>
      </c>
      <c r="AE12">
        <v>1</v>
      </c>
      <c r="AM12" s="17" t="s">
        <v>696</v>
      </c>
      <c r="AQ12" s="17" t="s">
        <v>685</v>
      </c>
      <c r="AS12" t="str">
        <f t="shared" si="10"/>
        <v>|||</v>
      </c>
      <c r="AT12" t="str">
        <f t="shared" si="11"/>
        <v>||eff_leiji|</v>
      </c>
      <c r="AU12" t="str">
        <f t="shared" si="12"/>
        <v>||eff_zileishan|</v>
      </c>
      <c r="AW12">
        <f t="shared" si="13"/>
        <v>9</v>
      </c>
      <c r="AX12" t="str">
        <f>_xlfn.IFNA(VLOOKUP(M12,特效对应!$I:$J,2,FALSE),VLOOKUP($M$4,特效对应!$I:$J,2,FALSE))</f>
        <v>skill_01</v>
      </c>
      <c r="AY12" t="str">
        <f>_xlfn.IFNA(VLOOKUP(N12,特效对应!$I:$J,2,FALSE),VLOOKUP($M$4,特效对应!$I:$J,2,FALSE))</f>
        <v>skill_10</v>
      </c>
      <c r="AZ12" t="str">
        <f>_xlfn.IFNA(VLOOKUP(O12,特效对应!$I:$J,2,FALSE),VLOOKUP($M$4,特效对应!$I:$J,2,FALSE))</f>
        <v>skill_23</v>
      </c>
      <c r="BG12" t="str">
        <f>_xlfn.IFNA(VLOOKUP(AG12,特效对应!$C:$D,2,FALSE),"")</f>
        <v/>
      </c>
      <c r="BH12" t="str">
        <f>_xlfn.IFNA(VLOOKUP(AH12,特效对应!$C:$D,2,FALSE),"")</f>
        <v/>
      </c>
      <c r="BI12" t="str">
        <f>_xlfn.IFNA(VLOOKUP(AI12,特效对应!$C:$D,2,FALSE),"")</f>
        <v/>
      </c>
      <c r="BJ12" t="str">
        <f>_xlfn.IFNA(VLOOKUP(AJ12,特效对应!$C:$D,2,FALSE),"")</f>
        <v/>
      </c>
      <c r="BK12" t="str">
        <f>_xlfn.IFNA(VLOOKUP(AK12,特效对应!$C:$D,2,FALSE),"")</f>
        <v/>
      </c>
      <c r="BL12" t="str">
        <f>_xlfn.IFNA(VLOOKUP(AL12,特效对应!$C:$D,2,FALSE),"")</f>
        <v/>
      </c>
      <c r="BM12" t="str">
        <f>_xlfn.IFNA(VLOOKUP(AM12,特效对应!$C:$D,2,FALSE),"")</f>
        <v>eff_leiji</v>
      </c>
      <c r="BN12" t="str">
        <f>_xlfn.IFNA(VLOOKUP(AN12,特效对应!$C:$D,2,FALSE),"")</f>
        <v/>
      </c>
      <c r="BO12" t="str">
        <f>_xlfn.IFNA(VLOOKUP(AO12,特效对应!$C:$D,2,FALSE),"")</f>
        <v/>
      </c>
      <c r="BP12" t="str">
        <f>_xlfn.IFNA(VLOOKUP(AP12,特效对应!$C:$D,2,FALSE),"")</f>
        <v/>
      </c>
      <c r="BQ12" t="str">
        <f>_xlfn.IFNA(VLOOKUP(AQ12,特效对应!$C:$D,2,FALSE),"")</f>
        <v>eff_zileishan</v>
      </c>
      <c r="BR12" t="str">
        <f>_xlfn.IFNA(VLOOKUP(AR12,特效对应!$C:$D,2,FALSE),"")</f>
        <v/>
      </c>
      <c r="BU12" t="str">
        <f t="shared" si="1"/>
        <v>修</v>
      </c>
      <c r="BV12" s="43" t="str">
        <f t="shared" si="14"/>
        <v>普攻</v>
      </c>
      <c r="BW12" t="str">
        <f t="shared" si="15"/>
        <v>雷击</v>
      </c>
      <c r="BX12" s="17" t="str">
        <f t="shared" si="16"/>
        <v>紫雷闪</v>
      </c>
      <c r="BY12" s="44" t="str">
        <f t="shared" si="17"/>
        <v>单体</v>
      </c>
      <c r="BZ12" s="44" t="str">
        <f t="shared" si="18"/>
        <v>单体</v>
      </c>
      <c r="CA12" s="44" t="str">
        <f t="shared" si="19"/>
        <v>全体</v>
      </c>
      <c r="CC12" s="16" t="str">
        <f t="shared" si="4"/>
        <v>修</v>
      </c>
      <c r="CD12">
        <v>100</v>
      </c>
      <c r="CE12">
        <v>10</v>
      </c>
      <c r="CF12" s="39">
        <v>150</v>
      </c>
      <c r="CG12" s="39">
        <v>50</v>
      </c>
      <c r="CH12">
        <v>125</v>
      </c>
      <c r="CI12">
        <v>25</v>
      </c>
    </row>
    <row r="13" spans="1:87" x14ac:dyDescent="0.15">
      <c r="A13">
        <v>10</v>
      </c>
      <c r="B13" s="36" t="s">
        <v>844</v>
      </c>
      <c r="C13" t="s">
        <v>1268</v>
      </c>
      <c r="D13" t="s">
        <v>1269</v>
      </c>
      <c r="E13" t="s">
        <v>1259</v>
      </c>
      <c r="F13">
        <f>_xlfn.IFNA(VLOOKUP($B13&amp;F$3&amp;F$2,主动技能!$A:$B,2,FALSE),"")</f>
        <v>10100101</v>
      </c>
      <c r="G13">
        <f>_xlfn.IFNA(VLOOKUP($B13&amp;G$3&amp;G$2,主动技能!$A:$B,2,FALSE),"")</f>
        <v>10100201</v>
      </c>
      <c r="H13">
        <f>_xlfn.IFNA(VLOOKUP($B13&amp;H$3&amp;H$2,主动技能!$A:$B,2,FALSE),"")</f>
        <v>10100301</v>
      </c>
      <c r="I13">
        <f>VLOOKUP(C13,被动技能!$F:$G,2,FALSE)</f>
        <v>100121</v>
      </c>
      <c r="J13">
        <f>VLOOKUP(D13,被动技能!$F:$G,2,FALSE)</f>
        <v>100281</v>
      </c>
      <c r="K13">
        <f>VLOOKUP(E13,被动技能!$F:$G,2,FALSE)</f>
        <v>100221</v>
      </c>
      <c r="L13" s="14" t="str">
        <f t="shared" si="5"/>
        <v>{"master1":10100101,"master2":10100201,"master3":10100301,"slave1":100121,"slave2":100281,"slave3":100221}</v>
      </c>
      <c r="M13" s="14" t="str">
        <f>VLOOKUP(1*10000000+$A13*10000+M$2*100+1,主动技能!$B:$H,7,FALSE)</f>
        <v>普通</v>
      </c>
      <c r="N13" s="14" t="str">
        <f>VLOOKUP(1*10000000+$A13*10000+N$2*100+1,主动技能!$B:$H,7,FALSE)</f>
        <v>回春术</v>
      </c>
      <c r="O13" s="14" t="str">
        <f>VLOOKUP(1*10000000+$A13*10000+O$2*100+1,主动技能!$B:$H,7,FALSE)</f>
        <v>诅咒</v>
      </c>
      <c r="P13" s="14" t="str">
        <f>VLOOKUP(1*10000000+$A13*10000+P$2*100+1,主动技能!$B:$I,8,FALSE)</f>
        <v>对敌方单体攻击，造成100%攻击力（+110）点伤害。</v>
      </c>
      <c r="Q13" s="14" t="str">
        <f>VLOOKUP(1*10000000+$A13*10000+Q$2*100+1,主动技能!$B:$I,8,FALSE)</f>
        <v>对我方随机3个单体回复10%（+354）点生命值。</v>
      </c>
      <c r="R13" s="14" t="str">
        <f>VLOOKUP(1*10000000+$A13*10000+R$2*100+1,主动技能!$B:$I,8,FALSE)</f>
        <v>对敌方全体攻击，造成125%攻击力（+276）点伤害。附带中毒.</v>
      </c>
      <c r="S13" s="14" t="str">
        <f>VLOOKUP(1*10000000+$A13*10000+S$2*100+1,主动技能!$B:$L,11,FALSE)</f>
        <v>单体</v>
      </c>
      <c r="T13" s="14" t="str">
        <f>VLOOKUP(1*10000000+$A13*10000+T$2*100+1,主动技能!$B:$L,11,FALSE)</f>
        <v>单体</v>
      </c>
      <c r="U13" s="14" t="str">
        <f>VLOOKUP(1*10000000+$A13*10000+U$2*100+1,主动技能!$B:$L,11,FALSE)</f>
        <v>全体</v>
      </c>
      <c r="V13" s="14">
        <f t="shared" si="6"/>
        <v>10</v>
      </c>
      <c r="W13" s="14" t="str">
        <f t="shared" si="7"/>
        <v>|||</v>
      </c>
      <c r="X13" s="14" t="str">
        <f t="shared" si="8"/>
        <v>||eff_huichunshu|</v>
      </c>
      <c r="Y13" s="14" t="str">
        <f t="shared" si="9"/>
        <v>||eff_zuzhou|</v>
      </c>
      <c r="Z13">
        <v>1</v>
      </c>
      <c r="AA13">
        <v>2</v>
      </c>
      <c r="AB13">
        <v>3</v>
      </c>
      <c r="AC13">
        <v>1</v>
      </c>
      <c r="AD13">
        <v>1</v>
      </c>
      <c r="AE13">
        <v>1</v>
      </c>
      <c r="AL13" s="32"/>
      <c r="AM13" s="32" t="s">
        <v>1286</v>
      </c>
      <c r="AQ13" s="17" t="s">
        <v>687</v>
      </c>
      <c r="AS13" t="str">
        <f t="shared" si="10"/>
        <v>|||</v>
      </c>
      <c r="AT13" t="str">
        <f t="shared" si="11"/>
        <v>||eff_huichunshu|</v>
      </c>
      <c r="AU13" t="str">
        <f t="shared" si="12"/>
        <v>||eff_zuzhou|</v>
      </c>
      <c r="AW13">
        <f t="shared" si="13"/>
        <v>10</v>
      </c>
      <c r="AX13" t="str">
        <f>_xlfn.IFNA(VLOOKUP(M13,特效对应!$I:$J,2,FALSE),VLOOKUP($M$4,特效对应!$I:$J,2,FALSE))</f>
        <v>skill_01</v>
      </c>
      <c r="AY13" t="str">
        <f>_xlfn.IFNA(VLOOKUP(N13,特效对应!$I:$J,2,FALSE),VLOOKUP($M$4,特效对应!$I:$J,2,FALSE))</f>
        <v>skill_11</v>
      </c>
      <c r="AZ13" t="str">
        <f>_xlfn.IFNA(VLOOKUP(O13,特效对应!$I:$J,2,FALSE),VLOOKUP($M$4,特效对应!$I:$J,2,FALSE))</f>
        <v>skill_24</v>
      </c>
      <c r="BG13" t="str">
        <f>_xlfn.IFNA(VLOOKUP(AG13,特效对应!$C:$D,2,FALSE),"")</f>
        <v/>
      </c>
      <c r="BH13" t="str">
        <f>_xlfn.IFNA(VLOOKUP(AH13,特效对应!$C:$D,2,FALSE),"")</f>
        <v/>
      </c>
      <c r="BI13" t="str">
        <f>_xlfn.IFNA(VLOOKUP(AI13,特效对应!$C:$D,2,FALSE),"")</f>
        <v/>
      </c>
      <c r="BJ13" t="str">
        <f>_xlfn.IFNA(VLOOKUP(AJ13,特效对应!$C:$D,2,FALSE),"")</f>
        <v/>
      </c>
      <c r="BK13" t="str">
        <f>_xlfn.IFNA(VLOOKUP(AK13,特效对应!$C:$D,2,FALSE),"")</f>
        <v/>
      </c>
      <c r="BL13" t="str">
        <f>_xlfn.IFNA(VLOOKUP(AL13,特效对应!$C:$D,2,FALSE),"")</f>
        <v/>
      </c>
      <c r="BM13" t="str">
        <f>_xlfn.IFNA(VLOOKUP(AM13,特效对应!$C:$D,2,FALSE),"")</f>
        <v>eff_huichunshu</v>
      </c>
      <c r="BN13" t="str">
        <f>_xlfn.IFNA(VLOOKUP(AN13,特效对应!$C:$D,2,FALSE),"")</f>
        <v/>
      </c>
      <c r="BO13" t="str">
        <f>_xlfn.IFNA(VLOOKUP(AO13,特效对应!$C:$D,2,FALSE),"")</f>
        <v/>
      </c>
      <c r="BP13" t="str">
        <f>_xlfn.IFNA(VLOOKUP(AP13,特效对应!$C:$D,2,FALSE),"")</f>
        <v/>
      </c>
      <c r="BQ13" t="str">
        <f>_xlfn.IFNA(VLOOKUP(AQ13,特效对应!$C:$D,2,FALSE),"")</f>
        <v>eff_zuzhou</v>
      </c>
      <c r="BR13" t="str">
        <f>_xlfn.IFNA(VLOOKUP(AR13,特效对应!$C:$D,2,FALSE),"")</f>
        <v/>
      </c>
      <c r="BU13" t="str">
        <f t="shared" si="1"/>
        <v>贝蒂</v>
      </c>
      <c r="BV13" s="43" t="str">
        <f t="shared" si="14"/>
        <v>普通</v>
      </c>
      <c r="BW13" t="str">
        <f t="shared" si="15"/>
        <v>回春术</v>
      </c>
      <c r="BX13" s="17" t="str">
        <f t="shared" si="16"/>
        <v>诅咒</v>
      </c>
      <c r="BY13" s="44" t="str">
        <f t="shared" si="17"/>
        <v>单体</v>
      </c>
      <c r="BZ13" s="44" t="str">
        <f t="shared" si="18"/>
        <v>单体</v>
      </c>
      <c r="CA13" s="44" t="str">
        <f t="shared" si="19"/>
        <v>全体</v>
      </c>
      <c r="CC13" s="16" t="str">
        <f t="shared" si="4"/>
        <v>贝蒂</v>
      </c>
      <c r="CD13">
        <v>100</v>
      </c>
      <c r="CE13">
        <v>10</v>
      </c>
      <c r="CH13">
        <v>125</v>
      </c>
      <c r="CI13">
        <v>25</v>
      </c>
    </row>
    <row r="14" spans="1:87" s="39" customFormat="1" x14ac:dyDescent="0.15">
      <c r="A14" s="39">
        <v>11</v>
      </c>
      <c r="B14" s="42" t="s">
        <v>845</v>
      </c>
      <c r="C14" s="39" t="s">
        <v>1270</v>
      </c>
      <c r="D14" s="39" t="s">
        <v>1267</v>
      </c>
      <c r="E14" s="39" t="s">
        <v>1265</v>
      </c>
      <c r="F14" s="39">
        <f>_xlfn.IFNA(VLOOKUP($B14&amp;F$3&amp;F$2,主动技能!$A:$B,2,FALSE),"")</f>
        <v>10110101</v>
      </c>
      <c r="G14" s="39">
        <f>_xlfn.IFNA(VLOOKUP($B14&amp;G$3&amp;G$2,主动技能!$A:$B,2,FALSE),"")</f>
        <v>10110201</v>
      </c>
      <c r="H14" s="39">
        <f>_xlfn.IFNA(VLOOKUP($B14&amp;H$3&amp;H$2,主动技能!$A:$B,2,FALSE),"")</f>
        <v>10110301</v>
      </c>
      <c r="I14" s="39">
        <f>VLOOKUP(C14,被动技能!$F:$G,2,FALSE)</f>
        <v>100201</v>
      </c>
      <c r="J14" s="39">
        <f>VLOOKUP(D14,被动技能!$F:$G,2,FALSE)</f>
        <v>100141</v>
      </c>
      <c r="K14" s="39">
        <f>VLOOKUP(E14,被动技能!$F:$G,2,FALSE)</f>
        <v>100041</v>
      </c>
      <c r="L14" s="41" t="str">
        <f t="shared" si="5"/>
        <v>{"master1":10110101,"master2":10110201,"master3":10110301,"slave1":100201,"slave2":100141,"slave3":100041}</v>
      </c>
      <c r="M14" s="41" t="str">
        <f>VLOOKUP(1*10000000+$A14*10000+M$2*100+1,主动技能!$B:$H,7,FALSE)</f>
        <v>普通</v>
      </c>
      <c r="N14" s="41" t="str">
        <f>VLOOKUP(1*10000000+$A14*10000+N$2*100+1,主动技能!$B:$H,7,FALSE)</f>
        <v>束缚</v>
      </c>
      <c r="O14" s="41" t="str">
        <f>VLOOKUP(1*10000000+$A14*10000+O$2*100+1,主动技能!$B:$H,7,FALSE)</f>
        <v>自然馈赠</v>
      </c>
      <c r="P14" s="41" t="str">
        <f>VLOOKUP(1*10000000+$A14*10000+P$2*100+1,主动技能!$B:$I,8,FALSE)</f>
        <v>对敌方单体攻击，造成100%攻击力（+110）点伤害。</v>
      </c>
      <c r="Q14" s="41" t="str">
        <f>VLOOKUP(1*10000000+$A14*10000+Q$2*100+1,主动技能!$B:$I,8,FALSE)</f>
        <v>对敌方单体攻击，造成100%攻击力（+276）点伤害。并眩晕目标。</v>
      </c>
      <c r="R14" s="41" t="str">
        <f>VLOOKUP(1*10000000+$A14*10000+R$2*100+1,主动技能!$B:$I,8,FALSE)</f>
        <v>回复我方全体10%生命。并提升我方全体10%攻击。</v>
      </c>
      <c r="S14" s="41" t="str">
        <f>VLOOKUP(1*10000000+$A14*10000+S$2*100+1,主动技能!$B:$L,11,FALSE)</f>
        <v>单体</v>
      </c>
      <c r="T14" s="41" t="str">
        <f>VLOOKUP(1*10000000+$A14*10000+T$2*100+1,主动技能!$B:$L,11,FALSE)</f>
        <v>单体</v>
      </c>
      <c r="U14" s="41" t="str">
        <f>VLOOKUP(1*10000000+$A14*10000+U$2*100+1,主动技能!$B:$L,11,FALSE)</f>
        <v>全体</v>
      </c>
      <c r="V14" s="41">
        <f t="shared" si="6"/>
        <v>11</v>
      </c>
      <c r="W14" s="41" t="str">
        <f t="shared" si="7"/>
        <v>|||</v>
      </c>
      <c r="X14" s="41" t="str">
        <f t="shared" si="8"/>
        <v>||eff_shufu|</v>
      </c>
      <c r="Y14" s="41" t="str">
        <f t="shared" si="9"/>
        <v>||eff_zirankuizeng|</v>
      </c>
      <c r="Z14" s="39">
        <v>1</v>
      </c>
      <c r="AA14" s="39">
        <v>1</v>
      </c>
      <c r="AB14" s="39">
        <v>3</v>
      </c>
      <c r="AC14" s="39">
        <v>1</v>
      </c>
      <c r="AD14" s="39">
        <v>1</v>
      </c>
      <c r="AE14" s="39">
        <v>1</v>
      </c>
      <c r="AL14" s="41"/>
      <c r="AM14" s="41" t="s">
        <v>1288</v>
      </c>
      <c r="AQ14" s="39" t="s">
        <v>1289</v>
      </c>
      <c r="AS14" s="39" t="str">
        <f t="shared" si="10"/>
        <v>|||</v>
      </c>
      <c r="AT14" s="39" t="str">
        <f t="shared" si="11"/>
        <v>||eff_shufu|</v>
      </c>
      <c r="AU14" s="39" t="str">
        <f t="shared" si="12"/>
        <v>||eff_zirankuizeng|</v>
      </c>
      <c r="AW14" s="39">
        <f t="shared" si="13"/>
        <v>11</v>
      </c>
      <c r="AX14" s="39" t="str">
        <f>_xlfn.IFNA(VLOOKUP(M14,特效对应!$I:$J,2,FALSE),VLOOKUP($M$4,特效对应!$I:$J,2,FALSE))</f>
        <v>skill_01</v>
      </c>
      <c r="AY14" s="39" t="str">
        <f>_xlfn.IFNA(VLOOKUP(N14,特效对应!$I:$J,2,FALSE),VLOOKUP($M$4,特效对应!$I:$J,2,FALSE))</f>
        <v>skill_12</v>
      </c>
      <c r="AZ14" s="39" t="str">
        <f>_xlfn.IFNA(VLOOKUP(O14,特效对应!$I:$J,2,FALSE),VLOOKUP($M$4,特效对应!$I:$J,2,FALSE))</f>
        <v>skill_16</v>
      </c>
      <c r="BG14" s="39" t="str">
        <f>_xlfn.IFNA(VLOOKUP(AG14,特效对应!$C:$D,2,FALSE),"")</f>
        <v/>
      </c>
      <c r="BH14" s="39" t="str">
        <f>_xlfn.IFNA(VLOOKUP(AH14,特效对应!$C:$D,2,FALSE),"")</f>
        <v/>
      </c>
      <c r="BI14" s="39" t="str">
        <f>_xlfn.IFNA(VLOOKUP(AI14,特效对应!$C:$D,2,FALSE),"")</f>
        <v/>
      </c>
      <c r="BJ14" s="39" t="str">
        <f>_xlfn.IFNA(VLOOKUP(AJ14,特效对应!$C:$D,2,FALSE),"")</f>
        <v/>
      </c>
      <c r="BK14" s="39" t="str">
        <f>_xlfn.IFNA(VLOOKUP(AK14,特效对应!$C:$D,2,FALSE),"")</f>
        <v/>
      </c>
      <c r="BL14" s="39" t="str">
        <f>_xlfn.IFNA(VLOOKUP(AL14,特效对应!$C:$D,2,FALSE),"")</f>
        <v/>
      </c>
      <c r="BM14" s="39" t="str">
        <f>_xlfn.IFNA(VLOOKUP(AM14,特效对应!$C:$D,2,FALSE),"")</f>
        <v>eff_shufu</v>
      </c>
      <c r="BN14" s="39" t="str">
        <f>_xlfn.IFNA(VLOOKUP(AN14,特效对应!$C:$D,2,FALSE),"")</f>
        <v/>
      </c>
      <c r="BO14" s="39" t="str">
        <f>_xlfn.IFNA(VLOOKUP(AO14,特效对应!$C:$D,2,FALSE),"")</f>
        <v/>
      </c>
      <c r="BP14" s="39" t="str">
        <f>_xlfn.IFNA(VLOOKUP(AP14,特效对应!$C:$D,2,FALSE),"")</f>
        <v/>
      </c>
      <c r="BQ14" s="39" t="str">
        <f>_xlfn.IFNA(VLOOKUP(AQ14,特效对应!$C:$D,2,FALSE),"")</f>
        <v>eff_zirankuizeng</v>
      </c>
      <c r="BR14" s="39" t="str">
        <f>_xlfn.IFNA(VLOOKUP(AR14,特效对应!$C:$D,2,FALSE),"")</f>
        <v/>
      </c>
      <c r="BU14" t="str">
        <f t="shared" si="1"/>
        <v>伊芙</v>
      </c>
      <c r="BV14" s="43" t="str">
        <f t="shared" si="14"/>
        <v>普通</v>
      </c>
      <c r="BW14" t="str">
        <f t="shared" si="15"/>
        <v>束缚</v>
      </c>
      <c r="BX14" s="17" t="str">
        <f t="shared" si="16"/>
        <v>自然馈赠</v>
      </c>
      <c r="BY14" s="44" t="str">
        <f t="shared" si="17"/>
        <v>单体</v>
      </c>
      <c r="BZ14" s="44" t="str">
        <f t="shared" si="18"/>
        <v>单体</v>
      </c>
      <c r="CA14" s="44" t="str">
        <f t="shared" si="19"/>
        <v>全体</v>
      </c>
      <c r="CB14" s="16"/>
      <c r="CC14" s="16" t="str">
        <f t="shared" si="4"/>
        <v>伊芙</v>
      </c>
      <c r="CD14">
        <v>100</v>
      </c>
      <c r="CE14">
        <v>10</v>
      </c>
      <c r="CF14" s="39">
        <v>100</v>
      </c>
      <c r="CG14" s="39">
        <v>25</v>
      </c>
      <c r="CH14"/>
      <c r="CI14"/>
    </row>
    <row r="15" spans="1:87" x14ac:dyDescent="0.15">
      <c r="A15">
        <v>12</v>
      </c>
      <c r="B15" s="37" t="s">
        <v>846</v>
      </c>
      <c r="C15" t="s">
        <v>1269</v>
      </c>
      <c r="D15" t="s">
        <v>1268</v>
      </c>
      <c r="E15" t="s">
        <v>1265</v>
      </c>
      <c r="F15">
        <f>_xlfn.IFNA(VLOOKUP($B15&amp;F$3&amp;F$2,主动技能!$A:$B,2,FALSE),"")</f>
        <v>10120101</v>
      </c>
      <c r="G15">
        <f>_xlfn.IFNA(VLOOKUP($B15&amp;G$3&amp;G$2,主动技能!$A:$B,2,FALSE),"")</f>
        <v>10120201</v>
      </c>
      <c r="H15">
        <f>_xlfn.IFNA(VLOOKUP($B15&amp;H$3&amp;H$2,主动技能!$A:$B,2,FALSE),"")</f>
        <v>10120301</v>
      </c>
      <c r="I15">
        <f>VLOOKUP(C15,被动技能!$F:$G,2,FALSE)</f>
        <v>100281</v>
      </c>
      <c r="J15">
        <f>VLOOKUP(D15,被动技能!$F:$G,2,FALSE)</f>
        <v>100121</v>
      </c>
      <c r="K15">
        <f>VLOOKUP(E15,被动技能!$F:$G,2,FALSE)</f>
        <v>100041</v>
      </c>
      <c r="L15" s="14" t="str">
        <f t="shared" si="5"/>
        <v>{"master1":10120101,"master2":10120201,"master3":10120301,"slave1":100281,"slave2":100121,"slave3":100041}</v>
      </c>
      <c r="M15" s="14" t="str">
        <f>VLOOKUP(1*10000000+$A15*10000+M$2*100+1,主动技能!$B:$H,7,FALSE)</f>
        <v>普攻</v>
      </c>
      <c r="N15" s="14" t="str">
        <f>VLOOKUP(1*10000000+$A15*10000+N$2*100+1,主动技能!$B:$H,7,FALSE)</f>
        <v>玫瑰花</v>
      </c>
      <c r="O15" s="14" t="str">
        <f>VLOOKUP(1*10000000+$A15*10000+O$2*100+1,主动技能!$B:$H,7,FALSE)</f>
        <v>诅咒</v>
      </c>
      <c r="P15" s="14" t="str">
        <f>VLOOKUP(1*10000000+$A15*10000+P$2*100+1,主动技能!$B:$I,8,FALSE)</f>
        <v>对敌方单体攻击，造成100%攻击力（+110）点伤害。</v>
      </c>
      <c r="Q15" s="14" t="str">
        <f>VLOOKUP(1*10000000+$A15*10000+Q$2*100+1,主动技能!$B:$I,8,FALSE)</f>
        <v>对敌方单体攻击，造成150%攻击力（+553）点伤害。并附带中毒。</v>
      </c>
      <c r="R15" s="14" t="str">
        <f>VLOOKUP(1*10000000+$A15*10000+R$2*100+1,主动技能!$B:$I,8,FALSE)</f>
        <v>对敌方全体攻击，造成125%攻击力（+276）点伤害。附带中毒.</v>
      </c>
      <c r="S15" s="14" t="str">
        <f>VLOOKUP(1*10000000+$A15*10000+S$2*100+1,主动技能!$B:$L,11,FALSE)</f>
        <v>单体</v>
      </c>
      <c r="T15" s="14" t="str">
        <f>VLOOKUP(1*10000000+$A15*10000+T$2*100+1,主动技能!$B:$L,11,FALSE)</f>
        <v>单体</v>
      </c>
      <c r="U15" s="14" t="str">
        <f>VLOOKUP(1*10000000+$A15*10000+U$2*100+1,主动技能!$B:$L,11,FALSE)</f>
        <v>全体</v>
      </c>
      <c r="V15" s="14">
        <f t="shared" si="6"/>
        <v>12</v>
      </c>
      <c r="W15" s="14" t="str">
        <f t="shared" si="7"/>
        <v>|||</v>
      </c>
      <c r="X15" s="14" t="str">
        <f t="shared" si="8"/>
        <v>|eff_lanmeigui||</v>
      </c>
      <c r="Y15" s="14" t="str">
        <f t="shared" si="9"/>
        <v>||eff_zuzhou|</v>
      </c>
      <c r="Z15">
        <v>1</v>
      </c>
      <c r="AA15">
        <v>1</v>
      </c>
      <c r="AB15">
        <v>3</v>
      </c>
      <c r="AC15">
        <v>1</v>
      </c>
      <c r="AD15">
        <v>1</v>
      </c>
      <c r="AE15">
        <v>1</v>
      </c>
      <c r="AL15" s="17" t="s">
        <v>1290</v>
      </c>
      <c r="AQ15" s="17" t="s">
        <v>1291</v>
      </c>
      <c r="AS15" t="str">
        <f t="shared" si="10"/>
        <v>|||</v>
      </c>
      <c r="AT15" t="str">
        <f t="shared" si="11"/>
        <v>|eff_lanmeigui||</v>
      </c>
      <c r="AU15" t="str">
        <f t="shared" si="12"/>
        <v>||eff_zuzhou|</v>
      </c>
      <c r="AW15">
        <f t="shared" si="13"/>
        <v>12</v>
      </c>
      <c r="AX15" t="str">
        <f>_xlfn.IFNA(VLOOKUP(M15,特效对应!$I:$J,2,FALSE),VLOOKUP($M$4,特效对应!$I:$J,2,FALSE))</f>
        <v>skill_01</v>
      </c>
      <c r="AY15" t="str">
        <f>_xlfn.IFNA(VLOOKUP(N15,特效对应!$I:$J,2,FALSE),VLOOKUP($M$4,特效对应!$I:$J,2,FALSE))</f>
        <v>skill_13</v>
      </c>
      <c r="AZ15" t="str">
        <f>_xlfn.IFNA(VLOOKUP(O15,特效对应!$I:$J,2,FALSE),VLOOKUP($M$4,特效对应!$I:$J,2,FALSE))</f>
        <v>skill_24</v>
      </c>
      <c r="BG15" t="str">
        <f>_xlfn.IFNA(VLOOKUP(AG15,特效对应!$C:$D,2,FALSE),"")</f>
        <v/>
      </c>
      <c r="BH15" t="str">
        <f>_xlfn.IFNA(VLOOKUP(AH15,特效对应!$C:$D,2,FALSE),"")</f>
        <v/>
      </c>
      <c r="BI15" t="str">
        <f>_xlfn.IFNA(VLOOKUP(AI15,特效对应!$C:$D,2,FALSE),"")</f>
        <v/>
      </c>
      <c r="BJ15" t="str">
        <f>_xlfn.IFNA(VLOOKUP(AJ15,特效对应!$C:$D,2,FALSE),"")</f>
        <v/>
      </c>
      <c r="BK15" t="str">
        <f>_xlfn.IFNA(VLOOKUP(AK15,特效对应!$C:$D,2,FALSE),"")</f>
        <v/>
      </c>
      <c r="BL15" t="str">
        <f>_xlfn.IFNA(VLOOKUP(AL15,特效对应!$C:$D,2,FALSE),"")</f>
        <v>eff_lanmeigui</v>
      </c>
      <c r="BM15" t="str">
        <f>_xlfn.IFNA(VLOOKUP(AM15,特效对应!$C:$D,2,FALSE),"")</f>
        <v/>
      </c>
      <c r="BN15" t="str">
        <f>_xlfn.IFNA(VLOOKUP(AN15,特效对应!$C:$D,2,FALSE),"")</f>
        <v/>
      </c>
      <c r="BO15" t="str">
        <f>_xlfn.IFNA(VLOOKUP(AO15,特效对应!$C:$D,2,FALSE),"")</f>
        <v/>
      </c>
      <c r="BP15" t="str">
        <f>_xlfn.IFNA(VLOOKUP(AP15,特效对应!$C:$D,2,FALSE),"")</f>
        <v/>
      </c>
      <c r="BQ15" t="str">
        <f>_xlfn.IFNA(VLOOKUP(AQ15,特效对应!$C:$D,2,FALSE),"")</f>
        <v>eff_zuzhou</v>
      </c>
      <c r="BR15" t="str">
        <f>_xlfn.IFNA(VLOOKUP(AR15,特效对应!$C:$D,2,FALSE),"")</f>
        <v/>
      </c>
      <c r="BU15" t="str">
        <f t="shared" si="1"/>
        <v>艾琳</v>
      </c>
      <c r="BV15" s="43" t="str">
        <f t="shared" si="14"/>
        <v>普攻</v>
      </c>
      <c r="BW15" t="str">
        <f t="shared" si="15"/>
        <v>玫瑰花</v>
      </c>
      <c r="BX15" s="17" t="str">
        <f t="shared" si="16"/>
        <v>诅咒</v>
      </c>
      <c r="BY15" s="44" t="str">
        <f t="shared" si="17"/>
        <v>单体</v>
      </c>
      <c r="BZ15" s="44" t="str">
        <f t="shared" si="18"/>
        <v>单体</v>
      </c>
      <c r="CA15" s="44" t="str">
        <f t="shared" si="19"/>
        <v>全体</v>
      </c>
      <c r="CC15" s="16" t="str">
        <f t="shared" si="4"/>
        <v>艾琳</v>
      </c>
      <c r="CD15">
        <v>100</v>
      </c>
      <c r="CE15">
        <v>10</v>
      </c>
      <c r="CF15" s="39">
        <v>150</v>
      </c>
      <c r="CG15" s="39">
        <v>50</v>
      </c>
      <c r="CH15">
        <v>125</v>
      </c>
      <c r="CI15">
        <v>25</v>
      </c>
    </row>
    <row r="16" spans="1:87" x14ac:dyDescent="0.15">
      <c r="A16">
        <v>13</v>
      </c>
      <c r="B16" s="36" t="s">
        <v>847</v>
      </c>
      <c r="C16" t="s">
        <v>1260</v>
      </c>
      <c r="D16" t="s">
        <v>1257</v>
      </c>
      <c r="E16" t="s">
        <v>1264</v>
      </c>
      <c r="F16">
        <f>_xlfn.IFNA(VLOOKUP($B16&amp;F$3&amp;F$2,主动技能!$A:$B,2,FALSE),"")</f>
        <v>10130101</v>
      </c>
      <c r="G16">
        <f>_xlfn.IFNA(VLOOKUP($B16&amp;G$3&amp;G$2,主动技能!$A:$B,2,FALSE),"")</f>
        <v>10130201</v>
      </c>
      <c r="H16">
        <f>_xlfn.IFNA(VLOOKUP($B16&amp;H$3&amp;H$2,主动技能!$A:$B,2,FALSE),"")</f>
        <v>10130301</v>
      </c>
      <c r="I16">
        <f>VLOOKUP(C16,被动技能!$F:$G,2,FALSE)</f>
        <v>100381</v>
      </c>
      <c r="J16">
        <f>VLOOKUP(D16,被动技能!$F:$G,2,FALSE)</f>
        <v>100181</v>
      </c>
      <c r="K16">
        <f>VLOOKUP(E16,被动技能!$F:$G,2,FALSE)</f>
        <v>100241</v>
      </c>
      <c r="L16" s="14" t="str">
        <f t="shared" si="5"/>
        <v>{"master1":10130101,"master2":10130201,"master3":10130301,"slave1":100381,"slave2":100181,"slave3":100241}</v>
      </c>
      <c r="M16" s="14" t="str">
        <f>VLOOKUP(1*10000000+$A16*10000+M$2*100+1,主动技能!$B:$H,7,FALSE)</f>
        <v>普攻</v>
      </c>
      <c r="N16" s="14" t="str">
        <f>VLOOKUP(1*10000000+$A16*10000+N$2*100+1,主动技能!$B:$H,7,FALSE)</f>
        <v>回春术</v>
      </c>
      <c r="O16" s="14" t="str">
        <f>VLOOKUP(1*10000000+$A16*10000+O$2*100+1,主动技能!$B:$H,7,FALSE)</f>
        <v>自然馈赠</v>
      </c>
      <c r="P16" s="14" t="str">
        <f>VLOOKUP(1*10000000+$A16*10000+P$2*100+1,主动技能!$B:$I,8,FALSE)</f>
        <v>对敌方单体攻击，造成100%攻击力（+110）点伤害。</v>
      </c>
      <c r="Q16" s="14" t="str">
        <f>VLOOKUP(1*10000000+$A16*10000+Q$2*100+1,主动技能!$B:$I,8,FALSE)</f>
        <v>对我方随机3个单体回复10%（+354）点生命值。</v>
      </c>
      <c r="R16" s="14" t="str">
        <f>VLOOKUP(1*10000000+$A16*10000+R$2*100+1,主动技能!$B:$I,8,FALSE)</f>
        <v>回复我方全体10%生命。并提升我方全体10%攻击。</v>
      </c>
      <c r="S16" s="14" t="str">
        <f>VLOOKUP(1*10000000+$A16*10000+S$2*100+1,主动技能!$B:$L,11,FALSE)</f>
        <v>单体</v>
      </c>
      <c r="T16" s="14" t="str">
        <f>VLOOKUP(1*10000000+$A16*10000+T$2*100+1,主动技能!$B:$L,11,FALSE)</f>
        <v>单体</v>
      </c>
      <c r="U16" s="14" t="str">
        <f>VLOOKUP(1*10000000+$A16*10000+U$2*100+1,主动技能!$B:$L,11,FALSE)</f>
        <v>全体</v>
      </c>
      <c r="V16" s="14">
        <f t="shared" si="6"/>
        <v>13</v>
      </c>
      <c r="W16" s="14" t="str">
        <f t="shared" si="7"/>
        <v>|||</v>
      </c>
      <c r="X16" s="14" t="str">
        <f t="shared" si="8"/>
        <v>||eff_huichunshu|</v>
      </c>
      <c r="Y16" s="14" t="str">
        <f t="shared" si="9"/>
        <v>||eff_zirankuizeng|</v>
      </c>
      <c r="Z16">
        <v>1</v>
      </c>
      <c r="AA16">
        <v>2</v>
      </c>
      <c r="AB16">
        <v>3</v>
      </c>
      <c r="AC16">
        <v>1</v>
      </c>
      <c r="AD16">
        <v>1</v>
      </c>
      <c r="AE16">
        <v>1</v>
      </c>
      <c r="AM16" s="17" t="s">
        <v>1292</v>
      </c>
      <c r="AQ16" s="17" t="s">
        <v>1287</v>
      </c>
      <c r="AS16" t="str">
        <f t="shared" si="10"/>
        <v>|||</v>
      </c>
      <c r="AT16" t="str">
        <f t="shared" si="11"/>
        <v>||eff_huichunshu|</v>
      </c>
      <c r="AU16" t="str">
        <f t="shared" si="12"/>
        <v>||eff_zirankuizeng|</v>
      </c>
      <c r="AW16">
        <f t="shared" si="13"/>
        <v>13</v>
      </c>
      <c r="AX16" t="str">
        <f>_xlfn.IFNA(VLOOKUP(M16,特效对应!$I:$J,2,FALSE),VLOOKUP($M$4,特效对应!$I:$J,2,FALSE))</f>
        <v>skill_01</v>
      </c>
      <c r="AY16" t="str">
        <f>_xlfn.IFNA(VLOOKUP(N16,特效对应!$I:$J,2,FALSE),VLOOKUP($M$4,特效对应!$I:$J,2,FALSE))</f>
        <v>skill_11</v>
      </c>
      <c r="AZ16" t="str">
        <f>_xlfn.IFNA(VLOOKUP(O16,特效对应!$I:$J,2,FALSE),VLOOKUP($M$4,特效对应!$I:$J,2,FALSE))</f>
        <v>skill_16</v>
      </c>
      <c r="BG16" t="str">
        <f>_xlfn.IFNA(VLOOKUP(AG16,特效对应!$C:$D,2,FALSE),"")</f>
        <v/>
      </c>
      <c r="BH16" t="str">
        <f>_xlfn.IFNA(VLOOKUP(AH16,特效对应!$C:$D,2,FALSE),"")</f>
        <v/>
      </c>
      <c r="BI16" t="str">
        <f>_xlfn.IFNA(VLOOKUP(AI16,特效对应!$C:$D,2,FALSE),"")</f>
        <v/>
      </c>
      <c r="BJ16" t="str">
        <f>_xlfn.IFNA(VLOOKUP(AJ16,特效对应!$C:$D,2,FALSE),"")</f>
        <v/>
      </c>
      <c r="BK16" t="str">
        <f>_xlfn.IFNA(VLOOKUP(AK16,特效对应!$C:$D,2,FALSE),"")</f>
        <v/>
      </c>
      <c r="BL16" t="str">
        <f>_xlfn.IFNA(VLOOKUP(AL16,特效对应!$C:$D,2,FALSE),"")</f>
        <v/>
      </c>
      <c r="BM16" t="str">
        <f>_xlfn.IFNA(VLOOKUP(AM16,特效对应!$C:$D,2,FALSE),"")</f>
        <v>eff_huichunshu</v>
      </c>
      <c r="BN16" t="str">
        <f>_xlfn.IFNA(VLOOKUP(AN16,特效对应!$C:$D,2,FALSE),"")</f>
        <v/>
      </c>
      <c r="BO16" t="str">
        <f>_xlfn.IFNA(VLOOKUP(AO16,特效对应!$C:$D,2,FALSE),"")</f>
        <v/>
      </c>
      <c r="BP16" t="str">
        <f>_xlfn.IFNA(VLOOKUP(AP16,特效对应!$C:$D,2,FALSE),"")</f>
        <v/>
      </c>
      <c r="BQ16" t="str">
        <f>_xlfn.IFNA(VLOOKUP(AQ16,特效对应!$C:$D,2,FALSE),"")</f>
        <v>eff_zirankuizeng</v>
      </c>
      <c r="BR16" t="str">
        <f>_xlfn.IFNA(VLOOKUP(AR16,特效对应!$C:$D,2,FALSE),"")</f>
        <v/>
      </c>
      <c r="BU16" t="str">
        <f t="shared" si="1"/>
        <v>碧翠丝</v>
      </c>
      <c r="BV16" s="43" t="str">
        <f t="shared" si="14"/>
        <v>普攻</v>
      </c>
      <c r="BW16" t="str">
        <f t="shared" si="15"/>
        <v>回春术</v>
      </c>
      <c r="BX16" s="17" t="str">
        <f t="shared" si="16"/>
        <v>自然馈赠</v>
      </c>
      <c r="BY16" s="44" t="str">
        <f t="shared" si="17"/>
        <v>单体</v>
      </c>
      <c r="BZ16" s="44" t="str">
        <f t="shared" si="18"/>
        <v>单体</v>
      </c>
      <c r="CA16" s="44" t="str">
        <f t="shared" si="19"/>
        <v>全体</v>
      </c>
      <c r="CC16" s="16" t="str">
        <f t="shared" si="4"/>
        <v>碧翠丝</v>
      </c>
      <c r="CD16">
        <v>100</v>
      </c>
      <c r="CE16">
        <v>10</v>
      </c>
    </row>
    <row r="17" spans="1:87" s="39" customFormat="1" x14ac:dyDescent="0.15">
      <c r="A17" s="39">
        <v>14</v>
      </c>
      <c r="B17" s="40" t="s">
        <v>848</v>
      </c>
      <c r="C17" s="39" t="s">
        <v>1257</v>
      </c>
      <c r="D17" s="39" t="s">
        <v>1271</v>
      </c>
      <c r="E17" s="39" t="s">
        <v>1272</v>
      </c>
      <c r="F17" s="39">
        <f>_xlfn.IFNA(VLOOKUP($B17&amp;F$3&amp;F$2,主动技能!$A:$B,2,FALSE),"")</f>
        <v>10140101</v>
      </c>
      <c r="G17" s="39">
        <f>_xlfn.IFNA(VLOOKUP($B17&amp;G$3&amp;G$2,主动技能!$A:$B,2,FALSE),"")</f>
        <v>10140201</v>
      </c>
      <c r="H17" s="39">
        <f>_xlfn.IFNA(VLOOKUP($B17&amp;H$3&amp;H$2,主动技能!$A:$B,2,FALSE),"")</f>
        <v>10140301</v>
      </c>
      <c r="I17" s="39">
        <f>VLOOKUP(C17,被动技能!$F:$G,2,FALSE)</f>
        <v>100181</v>
      </c>
      <c r="J17" s="39">
        <f>VLOOKUP(D17,被动技能!$F:$G,2,FALSE)</f>
        <v>100101</v>
      </c>
      <c r="K17" s="39">
        <f>VLOOKUP(E17,被动技能!$F:$G,2,FALSE)</f>
        <v>100321</v>
      </c>
      <c r="L17" s="41" t="str">
        <f t="shared" si="5"/>
        <v>{"master1":10140101,"master2":10140201,"master3":10140301,"slave1":100181,"slave2":100101,"slave3":100321}</v>
      </c>
      <c r="M17" s="41" t="str">
        <f>VLOOKUP(1*10000000+$A17*10000+M$2*100+1,主动技能!$B:$H,7,FALSE)</f>
        <v>普攻</v>
      </c>
      <c r="N17" s="41" t="str">
        <f>VLOOKUP(1*10000000+$A17*10000+N$2*100+1,主动技能!$B:$H,7,FALSE)</f>
        <v>雷击</v>
      </c>
      <c r="O17" s="41" t="str">
        <f>VLOOKUP(1*10000000+$A17*10000+O$2*100+1,主动技能!$B:$H,7,FALSE)</f>
        <v>神乐华彩</v>
      </c>
      <c r="P17" s="41" t="str">
        <f>VLOOKUP(1*10000000+$A17*10000+P$2*100+1,主动技能!$B:$I,8,FALSE)</f>
        <v>对敌方单体攻击，造成100%攻击力（+110）点伤害。</v>
      </c>
      <c r="Q17" s="41" t="str">
        <f>VLOOKUP(1*10000000+$A17*10000+Q$2*100+1,主动技能!$B:$I,8,FALSE)</f>
        <v>对敌方单体攻击，造成150%攻击力（+553）点伤害。</v>
      </c>
      <c r="R17" s="41" t="str">
        <f>VLOOKUP(1*10000000+$A17*10000+R$2*100+1,主动技能!$B:$I,8,FALSE)</f>
        <v>对敌方全体攻击，造成125%攻击力（+276）点伤害。并目标攻击-20%,目标防御-10%。</v>
      </c>
      <c r="S17" s="41" t="str">
        <f>VLOOKUP(1*10000000+$A17*10000+S$2*100+1,主动技能!$B:$L,11,FALSE)</f>
        <v>单体</v>
      </c>
      <c r="T17" s="41" t="str">
        <f>VLOOKUP(1*10000000+$A17*10000+T$2*100+1,主动技能!$B:$L,11,FALSE)</f>
        <v>单体</v>
      </c>
      <c r="U17" s="41" t="str">
        <f>VLOOKUP(1*10000000+$A17*10000+U$2*100+1,主动技能!$B:$L,11,FALSE)</f>
        <v>全体</v>
      </c>
      <c r="V17" s="41">
        <f t="shared" si="6"/>
        <v>14</v>
      </c>
      <c r="W17" s="41" t="str">
        <f t="shared" si="7"/>
        <v>|||</v>
      </c>
      <c r="X17" s="41" t="str">
        <f t="shared" si="8"/>
        <v>||eff_leiji|</v>
      </c>
      <c r="Y17" s="41" t="str">
        <f t="shared" si="9"/>
        <v>||eff_shenlehuacai|</v>
      </c>
      <c r="Z17" s="39">
        <v>1</v>
      </c>
      <c r="AA17" s="39">
        <v>1</v>
      </c>
      <c r="AB17" s="39">
        <v>3</v>
      </c>
      <c r="AC17" s="39">
        <v>1</v>
      </c>
      <c r="AD17" s="39">
        <v>1</v>
      </c>
      <c r="AE17" s="39">
        <v>1</v>
      </c>
      <c r="AL17" s="41"/>
      <c r="AM17" s="41" t="s">
        <v>1293</v>
      </c>
      <c r="AQ17" s="39" t="s">
        <v>1294</v>
      </c>
      <c r="AS17" s="39" t="str">
        <f t="shared" si="10"/>
        <v>|||</v>
      </c>
      <c r="AT17" s="39" t="str">
        <f t="shared" si="11"/>
        <v>||eff_leiji|</v>
      </c>
      <c r="AU17" s="39" t="str">
        <f t="shared" si="12"/>
        <v>||eff_shenlehuacai|</v>
      </c>
      <c r="AW17" s="39">
        <f t="shared" si="13"/>
        <v>14</v>
      </c>
      <c r="AX17" s="39" t="str">
        <f>_xlfn.IFNA(VLOOKUP(M17,特效对应!$I:$J,2,FALSE),VLOOKUP($M$4,特效对应!$I:$J,2,FALSE))</f>
        <v>skill_01</v>
      </c>
      <c r="AY17" s="39" t="str">
        <f>_xlfn.IFNA(VLOOKUP(N17,特效对应!$I:$J,2,FALSE),VLOOKUP($M$4,特效对应!$I:$J,2,FALSE))</f>
        <v>skill_10</v>
      </c>
      <c r="AZ17" s="39" t="str">
        <f>_xlfn.IFNA(VLOOKUP(O17,特效对应!$I:$J,2,FALSE),VLOOKUP($M$4,特效对应!$I:$J,2,FALSE))</f>
        <v>skill_25</v>
      </c>
      <c r="BG17" s="39" t="str">
        <f>_xlfn.IFNA(VLOOKUP(AG17,特效对应!$C:$D,2,FALSE),"")</f>
        <v/>
      </c>
      <c r="BH17" s="39" t="str">
        <f>_xlfn.IFNA(VLOOKUP(AH17,特效对应!$C:$D,2,FALSE),"")</f>
        <v/>
      </c>
      <c r="BI17" s="39" t="str">
        <f>_xlfn.IFNA(VLOOKUP(AI17,特效对应!$C:$D,2,FALSE),"")</f>
        <v/>
      </c>
      <c r="BJ17" s="39" t="str">
        <f>_xlfn.IFNA(VLOOKUP(AJ17,特效对应!$C:$D,2,FALSE),"")</f>
        <v/>
      </c>
      <c r="BK17" s="39" t="str">
        <f>_xlfn.IFNA(VLOOKUP(AK17,特效对应!$C:$D,2,FALSE),"")</f>
        <v/>
      </c>
      <c r="BL17" s="39" t="str">
        <f>_xlfn.IFNA(VLOOKUP(AL17,特效对应!$C:$D,2,FALSE),"")</f>
        <v/>
      </c>
      <c r="BM17" s="39" t="str">
        <f>_xlfn.IFNA(VLOOKUP(AM17,特效对应!$C:$D,2,FALSE),"")</f>
        <v>eff_leiji</v>
      </c>
      <c r="BN17" s="39" t="str">
        <f>_xlfn.IFNA(VLOOKUP(AN17,特效对应!$C:$D,2,FALSE),"")</f>
        <v/>
      </c>
      <c r="BO17" s="39" t="str">
        <f>_xlfn.IFNA(VLOOKUP(AO17,特效对应!$C:$D,2,FALSE),"")</f>
        <v/>
      </c>
      <c r="BP17" s="39" t="str">
        <f>_xlfn.IFNA(VLOOKUP(AP17,特效对应!$C:$D,2,FALSE),"")</f>
        <v/>
      </c>
      <c r="BQ17" s="39" t="str">
        <f>_xlfn.IFNA(VLOOKUP(AQ17,特效对应!$C:$D,2,FALSE),"")</f>
        <v>eff_shenlehuacai</v>
      </c>
      <c r="BR17" s="39" t="str">
        <f>_xlfn.IFNA(VLOOKUP(AR17,特效对应!$C:$D,2,FALSE),"")</f>
        <v/>
      </c>
      <c r="BU17" t="str">
        <f t="shared" si="1"/>
        <v>尤尼丝</v>
      </c>
      <c r="BV17" s="43" t="str">
        <f t="shared" si="14"/>
        <v>普攻</v>
      </c>
      <c r="BW17" t="str">
        <f t="shared" si="15"/>
        <v>雷击</v>
      </c>
      <c r="BX17" s="17" t="str">
        <f t="shared" si="16"/>
        <v>神乐华彩</v>
      </c>
      <c r="BY17" s="44" t="str">
        <f t="shared" si="17"/>
        <v>单体</v>
      </c>
      <c r="BZ17" s="44" t="str">
        <f t="shared" si="18"/>
        <v>单体</v>
      </c>
      <c r="CA17" s="44" t="str">
        <f t="shared" si="19"/>
        <v>全体</v>
      </c>
      <c r="CB17" s="16"/>
      <c r="CC17" s="16" t="str">
        <f t="shared" si="4"/>
        <v>尤尼丝</v>
      </c>
      <c r="CD17">
        <v>100</v>
      </c>
      <c r="CE17">
        <v>10</v>
      </c>
      <c r="CF17" s="39">
        <v>150</v>
      </c>
      <c r="CG17" s="39">
        <v>50</v>
      </c>
      <c r="CH17">
        <v>125</v>
      </c>
      <c r="CI17">
        <v>25</v>
      </c>
    </row>
    <row r="18" spans="1:87" x14ac:dyDescent="0.15">
      <c r="A18">
        <v>15</v>
      </c>
      <c r="B18" s="37" t="s">
        <v>849</v>
      </c>
      <c r="C18" t="s">
        <v>1269</v>
      </c>
      <c r="D18" t="s">
        <v>1268</v>
      </c>
      <c r="E18" t="s">
        <v>1270</v>
      </c>
      <c r="F18">
        <f>_xlfn.IFNA(VLOOKUP($B18&amp;F$3&amp;F$2,主动技能!$A:$B,2,FALSE),"")</f>
        <v>10150101</v>
      </c>
      <c r="G18">
        <f>_xlfn.IFNA(VLOOKUP($B18&amp;G$3&amp;G$2,主动技能!$A:$B,2,FALSE),"")</f>
        <v>10150201</v>
      </c>
      <c r="H18">
        <f>_xlfn.IFNA(VLOOKUP($B18&amp;H$3&amp;H$2,主动技能!$A:$B,2,FALSE),"")</f>
        <v>10150301</v>
      </c>
      <c r="I18">
        <f>VLOOKUP(C18,被动技能!$F:$G,2,FALSE)</f>
        <v>100281</v>
      </c>
      <c r="J18">
        <f>VLOOKUP(D18,被动技能!$F:$G,2,FALSE)</f>
        <v>100121</v>
      </c>
      <c r="K18">
        <f>VLOOKUP(E18,被动技能!$F:$G,2,FALSE)</f>
        <v>100201</v>
      </c>
      <c r="L18" s="14" t="str">
        <f t="shared" si="5"/>
        <v>{"master1":10150101,"master2":10150201,"master3":10150301,"slave1":100281,"slave2":100121,"slave3":100201}</v>
      </c>
      <c r="M18" s="14" t="str">
        <f>VLOOKUP(1*10000000+$A18*10000+M$2*100+1,主动技能!$B:$H,7,FALSE)</f>
        <v>普攻</v>
      </c>
      <c r="N18" s="14" t="str">
        <f>VLOOKUP(1*10000000+$A18*10000+N$2*100+1,主动技能!$B:$H,7,FALSE)</f>
        <v>玄冰箭</v>
      </c>
      <c r="O18" s="14" t="str">
        <f>VLOOKUP(1*10000000+$A18*10000+O$2*100+1,主动技能!$B:$H,7,FALSE)</f>
        <v>星雨降临</v>
      </c>
      <c r="P18" s="14" t="str">
        <f>VLOOKUP(1*10000000+$A18*10000+P$2*100+1,主动技能!$B:$I,8,FALSE)</f>
        <v>对敌方单体攻击，造成100%攻击力（+110）点伤害。</v>
      </c>
      <c r="Q18" s="14" t="str">
        <f>VLOOKUP(1*10000000+$A18*10000+Q$2*100+1,主动技能!$B:$I,8,FALSE)</f>
        <v>对敌方后排单体攻击，造成150%攻击力（+553）点伤害。</v>
      </c>
      <c r="R18" s="14" t="str">
        <f>VLOOKUP(1*10000000+$A18*10000+R$2*100+1,主动技能!$B:$I,8,FALSE)</f>
        <v>对敌方全体攻击，造成125%攻击力（+276）点伤害。并使目标眩晕。</v>
      </c>
      <c r="S18" s="14" t="str">
        <f>VLOOKUP(1*10000000+$A18*10000+S$2*100+1,主动技能!$B:$L,11,FALSE)</f>
        <v>单体</v>
      </c>
      <c r="T18" s="14" t="str">
        <f>VLOOKUP(1*10000000+$A18*10000+T$2*100+1,主动技能!$B:$L,11,FALSE)</f>
        <v>单体</v>
      </c>
      <c r="U18" s="14" t="str">
        <f>VLOOKUP(1*10000000+$A18*10000+U$2*100+1,主动技能!$B:$L,11,FALSE)</f>
        <v>全体</v>
      </c>
      <c r="V18" s="14">
        <f t="shared" si="6"/>
        <v>15</v>
      </c>
      <c r="W18" s="14" t="str">
        <f t="shared" si="7"/>
        <v>|||</v>
      </c>
      <c r="X18" s="14" t="str">
        <f t="shared" si="8"/>
        <v>||eff_xuanbingjian_1|</v>
      </c>
      <c r="Y18" s="14" t="str">
        <f t="shared" si="9"/>
        <v>||eff_xingyujianglin|</v>
      </c>
      <c r="Z18">
        <v>1</v>
      </c>
      <c r="AA18">
        <v>1</v>
      </c>
      <c r="AB18">
        <v>3</v>
      </c>
      <c r="AC18">
        <v>1</v>
      </c>
      <c r="AD18">
        <v>1</v>
      </c>
      <c r="AE18">
        <v>1</v>
      </c>
      <c r="AM18" s="17" t="s">
        <v>1295</v>
      </c>
      <c r="AQ18" s="17" t="s">
        <v>682</v>
      </c>
      <c r="AS18" t="str">
        <f t="shared" si="10"/>
        <v>|||</v>
      </c>
      <c r="AT18" t="str">
        <f t="shared" si="11"/>
        <v>||eff_xuanbingjian_1|</v>
      </c>
      <c r="AU18" t="str">
        <f t="shared" si="12"/>
        <v>||eff_xingyujianglin|</v>
      </c>
      <c r="AW18">
        <f t="shared" si="13"/>
        <v>15</v>
      </c>
      <c r="AX18" t="str">
        <f>_xlfn.IFNA(VLOOKUP(M18,特效对应!$I:$J,2,FALSE),VLOOKUP($M$4,特效对应!$I:$J,2,FALSE))</f>
        <v>skill_01</v>
      </c>
      <c r="AY18" t="str">
        <f>_xlfn.IFNA(VLOOKUP(N18,特效对应!$I:$J,2,FALSE),VLOOKUP($M$4,特效对应!$I:$J,2,FALSE))</f>
        <v>skill_06</v>
      </c>
      <c r="AZ18" t="str">
        <f>_xlfn.IFNA(VLOOKUP(O18,特效对应!$I:$J,2,FALSE),VLOOKUP($M$4,特效对应!$I:$J,2,FALSE))</f>
        <v>skill_17</v>
      </c>
      <c r="BG18" t="str">
        <f>_xlfn.IFNA(VLOOKUP(AG18,特效对应!$C:$D,2,FALSE),"")</f>
        <v/>
      </c>
      <c r="BH18" t="str">
        <f>_xlfn.IFNA(VLOOKUP(AH18,特效对应!$C:$D,2,FALSE),"")</f>
        <v/>
      </c>
      <c r="BI18" t="str">
        <f>_xlfn.IFNA(VLOOKUP(AI18,特效对应!$C:$D,2,FALSE),"")</f>
        <v/>
      </c>
      <c r="BJ18" t="str">
        <f>_xlfn.IFNA(VLOOKUP(AJ18,特效对应!$C:$D,2,FALSE),"")</f>
        <v/>
      </c>
      <c r="BK18" t="str">
        <f>_xlfn.IFNA(VLOOKUP(AK18,特效对应!$C:$D,2,FALSE),"")</f>
        <v/>
      </c>
      <c r="BL18" t="str">
        <f>_xlfn.IFNA(VLOOKUP(AL18,特效对应!$C:$D,2,FALSE),"")</f>
        <v/>
      </c>
      <c r="BM18" t="str">
        <f>_xlfn.IFNA(VLOOKUP(AM18,特效对应!$C:$D,2,FALSE),"")</f>
        <v>eff_xuanbingjian_1</v>
      </c>
      <c r="BN18" t="str">
        <f>_xlfn.IFNA(VLOOKUP(AN18,特效对应!$C:$D,2,FALSE),"")</f>
        <v/>
      </c>
      <c r="BO18" t="str">
        <f>_xlfn.IFNA(VLOOKUP(AO18,特效对应!$C:$D,2,FALSE),"")</f>
        <v/>
      </c>
      <c r="BP18" t="str">
        <f>_xlfn.IFNA(VLOOKUP(AP18,特效对应!$C:$D,2,FALSE),"")</f>
        <v/>
      </c>
      <c r="BQ18" t="str">
        <f>_xlfn.IFNA(VLOOKUP(AQ18,特效对应!$C:$D,2,FALSE),"")</f>
        <v>eff_xingyujianglin</v>
      </c>
      <c r="BR18" t="str">
        <f>_xlfn.IFNA(VLOOKUP(AR18,特效对应!$C:$D,2,FALSE),"")</f>
        <v/>
      </c>
      <c r="BU18" t="str">
        <f t="shared" si="1"/>
        <v>尼尔斯</v>
      </c>
      <c r="BV18" s="43" t="str">
        <f t="shared" si="14"/>
        <v>普攻</v>
      </c>
      <c r="BW18" t="str">
        <f t="shared" si="15"/>
        <v>玄冰箭</v>
      </c>
      <c r="BX18" s="17" t="str">
        <f t="shared" si="16"/>
        <v>星雨降临</v>
      </c>
      <c r="BY18" s="44" t="str">
        <f t="shared" si="17"/>
        <v>单体</v>
      </c>
      <c r="BZ18" s="44" t="str">
        <f t="shared" si="18"/>
        <v>单体</v>
      </c>
      <c r="CA18" s="44" t="str">
        <f t="shared" si="19"/>
        <v>全体</v>
      </c>
      <c r="CC18" s="16" t="str">
        <f t="shared" si="4"/>
        <v>尼尔斯</v>
      </c>
      <c r="CD18">
        <v>100</v>
      </c>
      <c r="CE18">
        <v>10</v>
      </c>
      <c r="CF18" s="39">
        <v>150</v>
      </c>
      <c r="CG18" s="39">
        <v>50</v>
      </c>
      <c r="CH18">
        <v>125</v>
      </c>
      <c r="CI18">
        <v>25</v>
      </c>
    </row>
    <row r="19" spans="1:87" x14ac:dyDescent="0.15">
      <c r="A19">
        <v>16</v>
      </c>
      <c r="B19" s="36" t="s">
        <v>850</v>
      </c>
      <c r="C19" t="s">
        <v>1001</v>
      </c>
      <c r="D19" t="s">
        <v>1260</v>
      </c>
      <c r="E19" t="s">
        <v>1261</v>
      </c>
      <c r="F19">
        <f>_xlfn.IFNA(VLOOKUP($B19&amp;F$3&amp;F$2,主动技能!$A:$B,2,FALSE),"")</f>
        <v>10160101</v>
      </c>
      <c r="G19">
        <f>_xlfn.IFNA(VLOOKUP($B19&amp;G$3&amp;G$2,主动技能!$A:$B,2,FALSE),"")</f>
        <v>10160201</v>
      </c>
      <c r="H19">
        <f>_xlfn.IFNA(VLOOKUP($B19&amp;H$3&amp;H$2,主动技能!$A:$B,2,FALSE),"")</f>
        <v>10160301</v>
      </c>
      <c r="I19">
        <f>VLOOKUP(C19,被动技能!$F:$G,2,FALSE)</f>
        <v>100001</v>
      </c>
      <c r="J19">
        <f>VLOOKUP(D19,被动技能!$F:$G,2,FALSE)</f>
        <v>100381</v>
      </c>
      <c r="K19">
        <f>VLOOKUP(E19,被动技能!$F:$G,2,FALSE)</f>
        <v>100081</v>
      </c>
      <c r="L19" s="14" t="str">
        <f t="shared" si="5"/>
        <v>{"master1":10160101,"master2":10160201,"master3":10160301,"slave1":100001,"slave2":100381,"slave3":100081}</v>
      </c>
      <c r="M19" s="14" t="str">
        <f>VLOOKUP(1*10000000+$A19*10000+M$2*100+1,主动技能!$B:$H,7,FALSE)</f>
        <v>普攻</v>
      </c>
      <c r="N19" s="14" t="str">
        <f>VLOOKUP(1*10000000+$A19*10000+N$2*100+1,主动技能!$B:$H,7,FALSE)</f>
        <v>月之舞</v>
      </c>
      <c r="O19" s="14" t="str">
        <f>VLOOKUP(1*10000000+$A19*10000+O$2*100+1,主动技能!$B:$H,7,FALSE)</f>
        <v>弯月斩</v>
      </c>
      <c r="P19" s="14" t="str">
        <f>VLOOKUP(1*10000000+$A19*10000+P$2*100+1,主动技能!$B:$I,8,FALSE)</f>
        <v>对敌方单体攻击，造成100%攻击力（+110）点伤害。</v>
      </c>
      <c r="Q19" s="14" t="str">
        <f>VLOOKUP(1*10000000+$A19*10000+Q$2*100+1,主动技能!$B:$I,8,FALSE)</f>
        <v>对敌方单体攻击，造成150%攻击力（+553）点伤害。</v>
      </c>
      <c r="R19" s="14" t="str">
        <f>VLOOKUP(1*10000000+$A19*10000+R$2*100+1,主动技能!$B:$I,8,FALSE)</f>
        <v>对敌方横扫攻击，造成125%攻击力（+553）点伤害。</v>
      </c>
      <c r="S19" s="14" t="str">
        <f>VLOOKUP(1*10000000+$A19*10000+S$2*100+1,主动技能!$B:$L,11,FALSE)</f>
        <v>单体</v>
      </c>
      <c r="T19" s="14" t="str">
        <f>VLOOKUP(1*10000000+$A19*10000+T$2*100+1,主动技能!$B:$L,11,FALSE)</f>
        <v>单体</v>
      </c>
      <c r="U19" s="14" t="str">
        <f>VLOOKUP(1*10000000+$A19*10000+U$2*100+1,主动技能!$B:$L,11,FALSE)</f>
        <v>横扫</v>
      </c>
      <c r="V19" s="14">
        <f t="shared" si="6"/>
        <v>16</v>
      </c>
      <c r="W19" s="14" t="str">
        <f t="shared" si="7"/>
        <v>|||</v>
      </c>
      <c r="X19" s="14" t="str">
        <f t="shared" si="8"/>
        <v>eff_yuezhiwu|||</v>
      </c>
      <c r="Y19" s="14" t="str">
        <f t="shared" si="9"/>
        <v>eff_wanyuezhan_0|eff_wanyuezhan_1||</v>
      </c>
      <c r="Z19">
        <v>1</v>
      </c>
      <c r="AA19">
        <v>1</v>
      </c>
      <c r="AB19">
        <v>1</v>
      </c>
      <c r="AC19">
        <v>0</v>
      </c>
      <c r="AD19">
        <v>1</v>
      </c>
      <c r="AE19">
        <v>1</v>
      </c>
      <c r="AK19" t="s">
        <v>684</v>
      </c>
      <c r="AM19"/>
      <c r="AO19" s="17" t="s">
        <v>739</v>
      </c>
      <c r="AP19" s="17" t="s">
        <v>707</v>
      </c>
      <c r="AS19" t="str">
        <f t="shared" si="10"/>
        <v>|||</v>
      </c>
      <c r="AT19" t="str">
        <f t="shared" si="11"/>
        <v>eff_yuezhiwu|||</v>
      </c>
      <c r="AU19" t="str">
        <f t="shared" si="12"/>
        <v>eff_wanyuezhan_0|eff_wanyuezhan_1||</v>
      </c>
      <c r="AW19">
        <f t="shared" si="13"/>
        <v>16</v>
      </c>
      <c r="AX19" t="str">
        <f>_xlfn.IFNA(VLOOKUP(M19,特效对应!$I:$J,2,FALSE),VLOOKUP($M$4,特效对应!$I:$J,2,FALSE))</f>
        <v>skill_01</v>
      </c>
      <c r="AY19" t="str">
        <f>_xlfn.IFNA(VLOOKUP(N19,特效对应!$I:$J,2,FALSE),VLOOKUP($M$4,特效对应!$I:$J,2,FALSE))</f>
        <v>skill_14</v>
      </c>
      <c r="AZ19" t="str">
        <f>_xlfn.IFNA(VLOOKUP(O19,特效对应!$I:$J,2,FALSE),VLOOKUP($M$4,特效对应!$I:$J,2,FALSE))</f>
        <v>skill_20</v>
      </c>
      <c r="BG19" t="str">
        <f>_xlfn.IFNA(VLOOKUP(AG19,特效对应!$C:$D,2,FALSE),"")</f>
        <v/>
      </c>
      <c r="BH19" t="str">
        <f>_xlfn.IFNA(VLOOKUP(AH19,特效对应!$C:$D,2,FALSE),"")</f>
        <v/>
      </c>
      <c r="BI19" t="str">
        <f>_xlfn.IFNA(VLOOKUP(AI19,特效对应!$C:$D,2,FALSE),"")</f>
        <v/>
      </c>
      <c r="BJ19" t="str">
        <f>_xlfn.IFNA(VLOOKUP(AJ19,特效对应!$C:$D,2,FALSE),"")</f>
        <v/>
      </c>
      <c r="BK19" t="str">
        <f>_xlfn.IFNA(VLOOKUP(AK19,特效对应!$C:$D,2,FALSE),"")</f>
        <v>eff_yuezhiwu</v>
      </c>
      <c r="BL19" t="str">
        <f>_xlfn.IFNA(VLOOKUP(AL19,特效对应!$C:$D,2,FALSE),"")</f>
        <v/>
      </c>
      <c r="BM19" t="str">
        <f>_xlfn.IFNA(VLOOKUP(AM19,特效对应!$C:$D,2,FALSE),"")</f>
        <v/>
      </c>
      <c r="BN19" t="str">
        <f>_xlfn.IFNA(VLOOKUP(AN19,特效对应!$C:$D,2,FALSE),"")</f>
        <v/>
      </c>
      <c r="BO19" t="str">
        <f>_xlfn.IFNA(VLOOKUP(AO19,特效对应!$C:$D,2,FALSE),"")</f>
        <v>eff_wanyuezhan_0</v>
      </c>
      <c r="BP19" t="str">
        <f>_xlfn.IFNA(VLOOKUP(AP19,特效对应!$C:$D,2,FALSE),"")</f>
        <v>eff_wanyuezhan_1</v>
      </c>
      <c r="BQ19" t="str">
        <f>_xlfn.IFNA(VLOOKUP(AQ19,特效对应!$C:$D,2,FALSE),"")</f>
        <v/>
      </c>
      <c r="BR19" t="str">
        <f>_xlfn.IFNA(VLOOKUP(AR19,特效对应!$C:$D,2,FALSE),"")</f>
        <v/>
      </c>
      <c r="BU19" t="str">
        <f t="shared" si="1"/>
        <v>柯拉</v>
      </c>
      <c r="BV19" s="43" t="str">
        <f t="shared" si="14"/>
        <v>普攻</v>
      </c>
      <c r="BW19" t="str">
        <f t="shared" si="15"/>
        <v>月之舞</v>
      </c>
      <c r="BX19" s="17" t="str">
        <f t="shared" si="16"/>
        <v>弯月斩</v>
      </c>
      <c r="BY19" s="44" t="str">
        <f t="shared" si="17"/>
        <v>单体</v>
      </c>
      <c r="BZ19" s="44" t="str">
        <f t="shared" si="18"/>
        <v>单体</v>
      </c>
      <c r="CA19" s="44" t="str">
        <f t="shared" si="19"/>
        <v>横扫</v>
      </c>
      <c r="CC19" s="16" t="str">
        <f t="shared" si="4"/>
        <v>柯拉</v>
      </c>
      <c r="CD19">
        <v>100</v>
      </c>
      <c r="CE19">
        <v>10</v>
      </c>
      <c r="CF19" s="39">
        <v>150</v>
      </c>
      <c r="CG19" s="39">
        <v>50</v>
      </c>
      <c r="CH19">
        <v>125</v>
      </c>
      <c r="CI19">
        <v>50</v>
      </c>
    </row>
    <row r="20" spans="1:87" x14ac:dyDescent="0.15">
      <c r="A20">
        <v>17</v>
      </c>
      <c r="B20" s="36" t="s">
        <v>851</v>
      </c>
      <c r="C20" t="s">
        <v>1265</v>
      </c>
      <c r="D20" t="s">
        <v>1262</v>
      </c>
      <c r="E20" t="s">
        <v>1264</v>
      </c>
      <c r="F20">
        <f>_xlfn.IFNA(VLOOKUP($B20&amp;F$3&amp;F$2,主动技能!$A:$B,2,FALSE),"")</f>
        <v>10170101</v>
      </c>
      <c r="G20">
        <f>_xlfn.IFNA(VLOOKUP($B20&amp;G$3&amp;G$2,主动技能!$A:$B,2,FALSE),"")</f>
        <v>10170201</v>
      </c>
      <c r="H20">
        <f>_xlfn.IFNA(VLOOKUP($B20&amp;H$3&amp;H$2,主动技能!$A:$B,2,FALSE),"")</f>
        <v>10170301</v>
      </c>
      <c r="I20">
        <f>VLOOKUP(C20,被动技能!$F:$G,2,FALSE)</f>
        <v>100041</v>
      </c>
      <c r="J20">
        <f>VLOOKUP(D20,被动技能!$F:$G,2,FALSE)</f>
        <v>100341</v>
      </c>
      <c r="K20">
        <f>VLOOKUP(E20,被动技能!$F:$G,2,FALSE)</f>
        <v>100241</v>
      </c>
      <c r="L20" s="14" t="str">
        <f t="shared" si="5"/>
        <v>{"master1":10170101,"master2":10170201,"master3":10170301,"slave1":100041,"slave2":100341,"slave3":100241}</v>
      </c>
      <c r="M20" s="14" t="str">
        <f>VLOOKUP(1*10000000+$A20*10000+M$2*100+1,主动技能!$B:$H,7,FALSE)</f>
        <v>普攻</v>
      </c>
      <c r="N20" s="14" t="str">
        <f>VLOOKUP(1*10000000+$A20*10000+N$2*100+1,主动技能!$B:$H,7,FALSE)</f>
        <v>雷击</v>
      </c>
      <c r="O20" s="14" t="str">
        <f>VLOOKUP(1*10000000+$A20*10000+O$2*100+1,主动技能!$B:$H,7,FALSE)</f>
        <v>星雨降临</v>
      </c>
      <c r="P20" s="14" t="str">
        <f>VLOOKUP(1*10000000+$A20*10000+P$2*100+1,主动技能!$B:$I,8,FALSE)</f>
        <v>对敌方单体攻击，造成100%攻击力（+110）点伤害。</v>
      </c>
      <c r="Q20" s="14" t="str">
        <f>VLOOKUP(1*10000000+$A20*10000+Q$2*100+1,主动技能!$B:$I,8,FALSE)</f>
        <v>对敌方单体攻击，造成150%攻击力（+553）点伤害。</v>
      </c>
      <c r="R20" s="14" t="str">
        <f>VLOOKUP(1*10000000+$A20*10000+R$2*100+1,主动技能!$B:$I,8,FALSE)</f>
        <v>对敌方全体攻击，造成125%攻击力（+276）点伤害。并使目标概率眩晕。</v>
      </c>
      <c r="S20" s="14" t="str">
        <f>VLOOKUP(1*10000000+$A20*10000+S$2*100+1,主动技能!$B:$L,11,FALSE)</f>
        <v>单体</v>
      </c>
      <c r="T20" s="14" t="str">
        <f>VLOOKUP(1*10000000+$A20*10000+T$2*100+1,主动技能!$B:$L,11,FALSE)</f>
        <v>单体</v>
      </c>
      <c r="U20" s="14" t="str">
        <f>VLOOKUP(1*10000000+$A20*10000+U$2*100+1,主动技能!$B:$L,11,FALSE)</f>
        <v>全体</v>
      </c>
      <c r="V20" s="14">
        <f t="shared" si="6"/>
        <v>17</v>
      </c>
      <c r="W20" s="14" t="str">
        <f t="shared" si="7"/>
        <v>|||</v>
      </c>
      <c r="X20" s="14" t="str">
        <f t="shared" si="8"/>
        <v>||eff_leiji|</v>
      </c>
      <c r="Y20" s="14" t="str">
        <f t="shared" si="9"/>
        <v>||eff_xingyujianglin|</v>
      </c>
      <c r="Z20">
        <v>1</v>
      </c>
      <c r="AA20">
        <v>1</v>
      </c>
      <c r="AB20">
        <v>3</v>
      </c>
      <c r="AC20">
        <v>1</v>
      </c>
      <c r="AD20">
        <v>1</v>
      </c>
      <c r="AE20">
        <v>1</v>
      </c>
      <c r="AM20" s="17" t="s">
        <v>1296</v>
      </c>
      <c r="AQ20" s="17" t="s">
        <v>682</v>
      </c>
      <c r="AS20" t="str">
        <f t="shared" si="10"/>
        <v>|||</v>
      </c>
      <c r="AT20" t="str">
        <f t="shared" si="11"/>
        <v>||eff_leiji|</v>
      </c>
      <c r="AU20" t="str">
        <f t="shared" si="12"/>
        <v>||eff_xingyujianglin|</v>
      </c>
      <c r="AW20">
        <f t="shared" si="13"/>
        <v>17</v>
      </c>
      <c r="AX20" t="str">
        <f>_xlfn.IFNA(VLOOKUP(M20,特效对应!$I:$J,2,FALSE),VLOOKUP($M$4,特效对应!$I:$J,2,FALSE))</f>
        <v>skill_01</v>
      </c>
      <c r="AY20" t="str">
        <f>_xlfn.IFNA(VLOOKUP(N20,特效对应!$I:$J,2,FALSE),VLOOKUP($M$4,特效对应!$I:$J,2,FALSE))</f>
        <v>skill_10</v>
      </c>
      <c r="AZ20" t="str">
        <f>_xlfn.IFNA(VLOOKUP(O20,特效对应!$I:$J,2,FALSE),VLOOKUP($M$4,特效对应!$I:$J,2,FALSE))</f>
        <v>skill_17</v>
      </c>
      <c r="BG20" t="str">
        <f>_xlfn.IFNA(VLOOKUP(AG20,特效对应!$C:$D,2,FALSE),"")</f>
        <v/>
      </c>
      <c r="BH20" t="str">
        <f>_xlfn.IFNA(VLOOKUP(AH20,特效对应!$C:$D,2,FALSE),"")</f>
        <v/>
      </c>
      <c r="BI20" t="str">
        <f>_xlfn.IFNA(VLOOKUP(AI20,特效对应!$C:$D,2,FALSE),"")</f>
        <v/>
      </c>
      <c r="BJ20" t="str">
        <f>_xlfn.IFNA(VLOOKUP(AJ20,特效对应!$C:$D,2,FALSE),"")</f>
        <v/>
      </c>
      <c r="BK20" t="str">
        <f>_xlfn.IFNA(VLOOKUP(AK20,特效对应!$C:$D,2,FALSE),"")</f>
        <v/>
      </c>
      <c r="BL20" t="str">
        <f>_xlfn.IFNA(VLOOKUP(AL20,特效对应!$C:$D,2,FALSE),"")</f>
        <v/>
      </c>
      <c r="BM20" t="str">
        <f>_xlfn.IFNA(VLOOKUP(AM20,特效对应!$C:$D,2,FALSE),"")</f>
        <v>eff_leiji</v>
      </c>
      <c r="BN20" t="str">
        <f>_xlfn.IFNA(VLOOKUP(AN20,特效对应!$C:$D,2,FALSE),"")</f>
        <v/>
      </c>
      <c r="BO20" t="str">
        <f>_xlfn.IFNA(VLOOKUP(AO20,特效对应!$C:$D,2,FALSE),"")</f>
        <v/>
      </c>
      <c r="BP20" t="str">
        <f>_xlfn.IFNA(VLOOKUP(AP20,特效对应!$C:$D,2,FALSE),"")</f>
        <v/>
      </c>
      <c r="BQ20" t="str">
        <f>_xlfn.IFNA(VLOOKUP(AQ20,特效对应!$C:$D,2,FALSE),"")</f>
        <v>eff_xingyujianglin</v>
      </c>
      <c r="BR20" t="str">
        <f>_xlfn.IFNA(VLOOKUP(AR20,特效对应!$C:$D,2,FALSE),"")</f>
        <v/>
      </c>
      <c r="BU20" t="str">
        <f t="shared" si="1"/>
        <v>珍妮芙</v>
      </c>
      <c r="BV20" s="43" t="str">
        <f t="shared" si="14"/>
        <v>普攻</v>
      </c>
      <c r="BW20" t="str">
        <f t="shared" si="15"/>
        <v>雷击</v>
      </c>
      <c r="BX20" s="17" t="str">
        <f t="shared" si="16"/>
        <v>星雨降临</v>
      </c>
      <c r="BY20" s="44" t="str">
        <f t="shared" si="17"/>
        <v>单体</v>
      </c>
      <c r="BZ20" s="44" t="str">
        <f t="shared" si="18"/>
        <v>单体</v>
      </c>
      <c r="CA20" s="44" t="str">
        <f t="shared" si="19"/>
        <v>全体</v>
      </c>
      <c r="CC20" s="16" t="str">
        <f t="shared" si="4"/>
        <v>珍妮芙</v>
      </c>
      <c r="CD20">
        <v>100</v>
      </c>
      <c r="CE20">
        <v>10</v>
      </c>
      <c r="CF20" s="39">
        <v>150</v>
      </c>
      <c r="CG20" s="39">
        <v>50</v>
      </c>
      <c r="CH20">
        <v>125</v>
      </c>
      <c r="CI20">
        <v>25</v>
      </c>
    </row>
    <row r="21" spans="1:87" x14ac:dyDescent="0.15">
      <c r="A21">
        <v>18</v>
      </c>
      <c r="B21" s="36" t="s">
        <v>852</v>
      </c>
      <c r="C21" t="s">
        <v>1263</v>
      </c>
      <c r="D21" t="s">
        <v>1271</v>
      </c>
      <c r="E21" t="s">
        <v>1258</v>
      </c>
      <c r="F21">
        <f>_xlfn.IFNA(VLOOKUP($B21&amp;F$3&amp;F$2,主动技能!$A:$B,2,FALSE),"")</f>
        <v>10180101</v>
      </c>
      <c r="G21">
        <f>_xlfn.IFNA(VLOOKUP($B21&amp;G$3&amp;G$2,主动技能!$A:$B,2,FALSE),"")</f>
        <v>10180201</v>
      </c>
      <c r="H21">
        <f>_xlfn.IFNA(VLOOKUP($B21&amp;H$3&amp;H$2,主动技能!$A:$B,2,FALSE),"")</f>
        <v>10180301</v>
      </c>
      <c r="I21">
        <f>VLOOKUP(C21,被动技能!$F:$G,2,FALSE)</f>
        <v>100261</v>
      </c>
      <c r="J21">
        <f>VLOOKUP(D21,被动技能!$F:$G,2,FALSE)</f>
        <v>100101</v>
      </c>
      <c r="K21">
        <f>VLOOKUP(E21,被动技能!$F:$G,2,FALSE)</f>
        <v>100301</v>
      </c>
      <c r="L21" s="14" t="str">
        <f t="shared" si="5"/>
        <v>{"master1":10180101,"master2":10180201,"master3":10180301,"slave1":100261,"slave2":100101,"slave3":100301}</v>
      </c>
      <c r="M21" s="14" t="str">
        <f>VLOOKUP(1*10000000+$A21*10000+M$2*100+1,主动技能!$B:$H,7,FALSE)</f>
        <v>普攻</v>
      </c>
      <c r="N21" s="14" t="str">
        <f>VLOOKUP(1*10000000+$A21*10000+N$2*100+1,主动技能!$B:$H,7,FALSE)</f>
        <v>火炮击</v>
      </c>
      <c r="O21" s="14" t="str">
        <f>VLOOKUP(1*10000000+$A21*10000+O$2*100+1,主动技能!$B:$H,7,FALSE)</f>
        <v>黑暗龙卷风</v>
      </c>
      <c r="P21" s="14" t="str">
        <f>VLOOKUP(1*10000000+$A21*10000+P$2*100+1,主动技能!$B:$I,8,FALSE)</f>
        <v>对敌方单体攻击，造成100%攻击力（+110）点伤害。</v>
      </c>
      <c r="Q21" s="14" t="str">
        <f>VLOOKUP(1*10000000+$A21*10000+Q$2*100+1,主动技能!$B:$I,8,FALSE)</f>
        <v>对敌方后排单体攻击，造成150%攻击力（+553）点伤害。</v>
      </c>
      <c r="R21" s="14" t="str">
        <f>VLOOKUP(1*10000000+$A21*10000+R$2*100+1,主动技能!$B:$I,8,FALSE)</f>
        <v>对敌方全体攻击，造成125%攻击力（+276）点伤害。并附带流血。</v>
      </c>
      <c r="S21" s="14" t="str">
        <f>VLOOKUP(1*10000000+$A21*10000+S$2*100+1,主动技能!$B:$L,11,FALSE)</f>
        <v>单体</v>
      </c>
      <c r="T21" s="14" t="str">
        <f>VLOOKUP(1*10000000+$A21*10000+T$2*100+1,主动技能!$B:$L,11,FALSE)</f>
        <v>单体</v>
      </c>
      <c r="U21" s="14" t="str">
        <f>VLOOKUP(1*10000000+$A21*10000+U$2*100+1,主动技能!$B:$L,11,FALSE)</f>
        <v>全体</v>
      </c>
      <c r="V21" s="14">
        <f t="shared" si="6"/>
        <v>18</v>
      </c>
      <c r="W21" s="14" t="str">
        <f t="shared" si="7"/>
        <v>|||</v>
      </c>
      <c r="X21" s="14" t="str">
        <f t="shared" si="8"/>
        <v>||eff_huoqiu|</v>
      </c>
      <c r="Y21" s="14" t="str">
        <f t="shared" si="9"/>
        <v>||eff_heilongjuanfeng|</v>
      </c>
      <c r="Z21">
        <v>1</v>
      </c>
      <c r="AA21">
        <v>1</v>
      </c>
      <c r="AB21">
        <v>3</v>
      </c>
      <c r="AC21">
        <v>1</v>
      </c>
      <c r="AD21">
        <v>1</v>
      </c>
      <c r="AE21">
        <v>1</v>
      </c>
      <c r="AM21" s="17" t="s">
        <v>1297</v>
      </c>
      <c r="AQ21" s="17" t="s">
        <v>1298</v>
      </c>
      <c r="AS21" t="str">
        <f t="shared" si="10"/>
        <v>|||</v>
      </c>
      <c r="AT21" t="str">
        <f t="shared" si="11"/>
        <v>||eff_huoqiu|</v>
      </c>
      <c r="AU21" t="str">
        <f t="shared" si="12"/>
        <v>||eff_heilongjuanfeng|</v>
      </c>
      <c r="AW21">
        <f t="shared" si="13"/>
        <v>18</v>
      </c>
      <c r="AX21" t="str">
        <f>_xlfn.IFNA(VLOOKUP(M21,特效对应!$I:$J,2,FALSE),VLOOKUP($M$4,特效对应!$I:$J,2,FALSE))</f>
        <v>skill_01</v>
      </c>
      <c r="AY21" t="str">
        <f>_xlfn.IFNA(VLOOKUP(N21,特效对应!$I:$J,2,FALSE),VLOOKUP($M$4,特效对应!$I:$J,2,FALSE))</f>
        <v>skill_08</v>
      </c>
      <c r="AZ21" t="str">
        <f>_xlfn.IFNA(VLOOKUP(O21,特效对应!$I:$J,2,FALSE),VLOOKUP($M$4,特效对应!$I:$J,2,FALSE))</f>
        <v>skill_15</v>
      </c>
      <c r="BG21" t="str">
        <f>_xlfn.IFNA(VLOOKUP(AG21,特效对应!$C:$D,2,FALSE),"")</f>
        <v/>
      </c>
      <c r="BH21" t="str">
        <f>_xlfn.IFNA(VLOOKUP(AH21,特效对应!$C:$D,2,FALSE),"")</f>
        <v/>
      </c>
      <c r="BI21" t="str">
        <f>_xlfn.IFNA(VLOOKUP(AI21,特效对应!$C:$D,2,FALSE),"")</f>
        <v/>
      </c>
      <c r="BJ21" t="str">
        <f>_xlfn.IFNA(VLOOKUP(AJ21,特效对应!$C:$D,2,FALSE),"")</f>
        <v/>
      </c>
      <c r="BK21" t="str">
        <f>_xlfn.IFNA(VLOOKUP(AK21,特效对应!$C:$D,2,FALSE),"")</f>
        <v/>
      </c>
      <c r="BL21" t="str">
        <f>_xlfn.IFNA(VLOOKUP(AL21,特效对应!$C:$D,2,FALSE),"")</f>
        <v/>
      </c>
      <c r="BM21" t="str">
        <f>_xlfn.IFNA(VLOOKUP(AM21,特效对应!$C:$D,2,FALSE),"")</f>
        <v>eff_huoqiu</v>
      </c>
      <c r="BN21" t="str">
        <f>_xlfn.IFNA(VLOOKUP(AN21,特效对应!$C:$D,2,FALSE),"")</f>
        <v/>
      </c>
      <c r="BO21" t="str">
        <f>_xlfn.IFNA(VLOOKUP(AO21,特效对应!$C:$D,2,FALSE),"")</f>
        <v/>
      </c>
      <c r="BP21" t="str">
        <f>_xlfn.IFNA(VLOOKUP(AP21,特效对应!$C:$D,2,FALSE),"")</f>
        <v/>
      </c>
      <c r="BQ21" t="str">
        <f>_xlfn.IFNA(VLOOKUP(AQ21,特效对应!$C:$D,2,FALSE),"")</f>
        <v>eff_heilongjuanfeng</v>
      </c>
      <c r="BR21" t="str">
        <f>_xlfn.IFNA(VLOOKUP(AR21,特效对应!$C:$D,2,FALSE),"")</f>
        <v/>
      </c>
      <c r="BU21" t="str">
        <f t="shared" si="1"/>
        <v>霍尔</v>
      </c>
      <c r="BV21" s="43" t="str">
        <f t="shared" si="14"/>
        <v>普攻</v>
      </c>
      <c r="BW21" t="str">
        <f t="shared" si="15"/>
        <v>火炮击</v>
      </c>
      <c r="BX21" s="17" t="str">
        <f t="shared" si="16"/>
        <v>黑暗龙卷风</v>
      </c>
      <c r="BY21" s="44" t="str">
        <f t="shared" si="17"/>
        <v>单体</v>
      </c>
      <c r="BZ21" s="44" t="str">
        <f t="shared" si="18"/>
        <v>单体</v>
      </c>
      <c r="CA21" s="44" t="str">
        <f t="shared" si="19"/>
        <v>全体</v>
      </c>
      <c r="CC21" s="16" t="str">
        <f t="shared" si="4"/>
        <v>霍尔</v>
      </c>
      <c r="CD21">
        <v>100</v>
      </c>
      <c r="CE21">
        <v>10</v>
      </c>
      <c r="CF21" s="39">
        <v>150</v>
      </c>
      <c r="CG21" s="39">
        <v>50</v>
      </c>
      <c r="CH21">
        <v>125</v>
      </c>
      <c r="CI21">
        <v>25</v>
      </c>
    </row>
    <row r="22" spans="1:87" x14ac:dyDescent="0.15">
      <c r="A22">
        <v>19</v>
      </c>
      <c r="B22" s="36" t="s">
        <v>853</v>
      </c>
      <c r="C22" t="s">
        <v>1260</v>
      </c>
      <c r="D22" t="s">
        <v>8</v>
      </c>
      <c r="E22" t="s">
        <v>1272</v>
      </c>
      <c r="F22">
        <f>_xlfn.IFNA(VLOOKUP($B22&amp;F$3&amp;F$2,主动技能!$A:$B,2,FALSE),"")</f>
        <v>10190101</v>
      </c>
      <c r="G22">
        <f>_xlfn.IFNA(VLOOKUP($B22&amp;G$3&amp;G$2,主动技能!$A:$B,2,FALSE),"")</f>
        <v>10190201</v>
      </c>
      <c r="H22">
        <f>_xlfn.IFNA(VLOOKUP($B22&amp;H$3&amp;H$2,主动技能!$A:$B,2,FALSE),"")</f>
        <v>10190301</v>
      </c>
      <c r="I22">
        <f>VLOOKUP(C22,被动技能!$F:$G,2,FALSE)</f>
        <v>100381</v>
      </c>
      <c r="J22">
        <f>VLOOKUP(D22,被动技能!$F:$G,2,FALSE)</f>
        <v>100061</v>
      </c>
      <c r="K22">
        <f>VLOOKUP(E22,被动技能!$F:$G,2,FALSE)</f>
        <v>100321</v>
      </c>
      <c r="L22" s="14" t="str">
        <f t="shared" si="5"/>
        <v>{"master1":10190101,"master2":10190201,"master3":10190301,"slave1":100381,"slave2":100061,"slave3":100321}</v>
      </c>
      <c r="M22" s="14" t="str">
        <f>VLOOKUP(1*10000000+$A22*10000+M$2*100+1,主动技能!$B:$H,7,FALSE)</f>
        <v>普攻</v>
      </c>
      <c r="N22" s="14" t="str">
        <f>VLOOKUP(1*10000000+$A22*10000+N$2*100+1,主动技能!$B:$H,7,FALSE)</f>
        <v>守护之力</v>
      </c>
      <c r="O22" s="14" t="str">
        <f>VLOOKUP(1*10000000+$A22*10000+O$2*100+1,主动技能!$B:$H,7,FALSE)</f>
        <v>狂龙刺</v>
      </c>
      <c r="P22" s="14" t="str">
        <f>VLOOKUP(1*10000000+$A22*10000+P$2*100+1,主动技能!$B:$I,8,FALSE)</f>
        <v>对敌方单体攻击，造成100%攻击力（+110）点伤害。</v>
      </c>
      <c r="Q22" s="14" t="str">
        <f>VLOOKUP(1*10000000+$A22*10000+Q$2*100+1,主动技能!$B:$I,8,FALSE)</f>
        <v>增加己方全体10%（+221）点防御。</v>
      </c>
      <c r="R22" s="14" t="str">
        <f>VLOOKUP(1*10000000+$A22*10000+R$2*100+1,主动技能!$B:$I,8,FALSE)</f>
        <v>对敌方贯穿攻击，造成125%攻击力（+553）点伤害。</v>
      </c>
      <c r="S22" s="14" t="str">
        <f>VLOOKUP(1*10000000+$A22*10000+S$2*100+1,主动技能!$B:$L,11,FALSE)</f>
        <v>单体</v>
      </c>
      <c r="T22" s="14" t="str">
        <f>VLOOKUP(1*10000000+$A22*10000+T$2*100+1,主动技能!$B:$L,11,FALSE)</f>
        <v>全体</v>
      </c>
      <c r="U22" s="14" t="str">
        <f>VLOOKUP(1*10000000+$A22*10000+U$2*100+1,主动技能!$B:$L,11,FALSE)</f>
        <v>贯穿</v>
      </c>
      <c r="V22" s="14">
        <f t="shared" si="6"/>
        <v>19</v>
      </c>
      <c r="W22" s="14" t="str">
        <f t="shared" si="7"/>
        <v>|||</v>
      </c>
      <c r="X22" s="14" t="str">
        <f t="shared" si="8"/>
        <v>||eff_shouhuzhili|</v>
      </c>
      <c r="Y22" s="14" t="str">
        <f t="shared" si="9"/>
        <v>||eff_kuanglongci|</v>
      </c>
      <c r="Z22">
        <v>1</v>
      </c>
      <c r="AA22">
        <v>2</v>
      </c>
      <c r="AB22">
        <v>1</v>
      </c>
      <c r="AC22">
        <v>0</v>
      </c>
      <c r="AD22">
        <v>1</v>
      </c>
      <c r="AE22">
        <v>1</v>
      </c>
      <c r="AM22" s="17" t="s">
        <v>1299</v>
      </c>
      <c r="AQ22" s="17" t="s">
        <v>1300</v>
      </c>
      <c r="AS22" t="str">
        <f t="shared" si="10"/>
        <v>|||</v>
      </c>
      <c r="AT22" t="str">
        <f t="shared" si="11"/>
        <v>||eff_shouhuzhili|</v>
      </c>
      <c r="AU22" t="str">
        <f t="shared" si="12"/>
        <v>||eff_kuanglongci|</v>
      </c>
      <c r="AW22">
        <f t="shared" si="13"/>
        <v>19</v>
      </c>
      <c r="AX22" t="str">
        <f>_xlfn.IFNA(VLOOKUP(M22,特效对应!$I:$J,2,FALSE),VLOOKUP($M$4,特效对应!$I:$J,2,FALSE))</f>
        <v>skill_01</v>
      </c>
      <c r="AY22" t="str">
        <f>_xlfn.IFNA(VLOOKUP(N22,特效对应!$I:$J,2,FALSE),VLOOKUP($M$4,特效对应!$I:$J,2,FALSE))</f>
        <v>skill_07</v>
      </c>
      <c r="AZ22" t="str">
        <f>_xlfn.IFNA(VLOOKUP(O22,特效对应!$I:$J,2,FALSE),VLOOKUP($M$4,特效对应!$I:$J,2,FALSE))</f>
        <v>skill_18</v>
      </c>
      <c r="BG22" t="str">
        <f>_xlfn.IFNA(VLOOKUP(AG22,特效对应!$C:$D,2,FALSE),"")</f>
        <v/>
      </c>
      <c r="BH22" t="str">
        <f>_xlfn.IFNA(VLOOKUP(AH22,特效对应!$C:$D,2,FALSE),"")</f>
        <v/>
      </c>
      <c r="BI22" t="str">
        <f>_xlfn.IFNA(VLOOKUP(AI22,特效对应!$C:$D,2,FALSE),"")</f>
        <v/>
      </c>
      <c r="BJ22" t="str">
        <f>_xlfn.IFNA(VLOOKUP(AJ22,特效对应!$C:$D,2,FALSE),"")</f>
        <v/>
      </c>
      <c r="BK22" t="str">
        <f>_xlfn.IFNA(VLOOKUP(AK22,特效对应!$C:$D,2,FALSE),"")</f>
        <v/>
      </c>
      <c r="BL22" t="str">
        <f>_xlfn.IFNA(VLOOKUP(AL22,特效对应!$C:$D,2,FALSE),"")</f>
        <v/>
      </c>
      <c r="BM22" t="str">
        <f>_xlfn.IFNA(VLOOKUP(AM22,特效对应!$C:$D,2,FALSE),"")</f>
        <v>eff_shouhuzhili</v>
      </c>
      <c r="BN22" t="str">
        <f>_xlfn.IFNA(VLOOKUP(AN22,特效对应!$C:$D,2,FALSE),"")</f>
        <v/>
      </c>
      <c r="BO22" t="str">
        <f>_xlfn.IFNA(VLOOKUP(AO22,特效对应!$C:$D,2,FALSE),"")</f>
        <v/>
      </c>
      <c r="BP22" t="str">
        <f>_xlfn.IFNA(VLOOKUP(AP22,特效对应!$C:$D,2,FALSE),"")</f>
        <v/>
      </c>
      <c r="BQ22" t="str">
        <f>_xlfn.IFNA(VLOOKUP(AQ22,特效对应!$C:$D,2,FALSE),"")</f>
        <v>eff_kuanglongci</v>
      </c>
      <c r="BR22" t="str">
        <f>_xlfn.IFNA(VLOOKUP(AR22,特效对应!$C:$D,2,FALSE),"")</f>
        <v/>
      </c>
      <c r="BU22" t="str">
        <f t="shared" si="1"/>
        <v>国王</v>
      </c>
      <c r="BV22" s="43" t="str">
        <f t="shared" si="14"/>
        <v>普攻</v>
      </c>
      <c r="BW22" t="str">
        <f t="shared" si="15"/>
        <v>守护之力</v>
      </c>
      <c r="BX22" s="17" t="str">
        <f t="shared" si="16"/>
        <v>狂龙刺</v>
      </c>
      <c r="BY22" s="44" t="str">
        <f t="shared" si="17"/>
        <v>单体</v>
      </c>
      <c r="BZ22" s="44" t="str">
        <f t="shared" si="18"/>
        <v>全体</v>
      </c>
      <c r="CA22" s="44" t="str">
        <f t="shared" si="19"/>
        <v>贯穿</v>
      </c>
      <c r="CC22" s="16" t="str">
        <f t="shared" si="4"/>
        <v>国王</v>
      </c>
      <c r="CD22">
        <v>100</v>
      </c>
      <c r="CE22">
        <v>10</v>
      </c>
      <c r="CH22">
        <v>125</v>
      </c>
      <c r="CI22">
        <v>50</v>
      </c>
    </row>
    <row r="23" spans="1:87" x14ac:dyDescent="0.15">
      <c r="A23">
        <v>20</v>
      </c>
      <c r="B23" s="38" t="s">
        <v>854</v>
      </c>
      <c r="C23" t="s">
        <v>1261</v>
      </c>
      <c r="D23" t="s">
        <v>1272</v>
      </c>
      <c r="E23" t="s">
        <v>1273</v>
      </c>
      <c r="F23">
        <f>_xlfn.IFNA(VLOOKUP($B23&amp;F$3&amp;F$2,主动技能!$A:$B,2,FALSE),"")</f>
        <v>10200101</v>
      </c>
      <c r="G23">
        <f>_xlfn.IFNA(VLOOKUP($B23&amp;G$3&amp;G$2,主动技能!$A:$B,2,FALSE),"")</f>
        <v>10200201</v>
      </c>
      <c r="H23">
        <f>_xlfn.IFNA(VLOOKUP($B23&amp;H$3&amp;H$2,主动技能!$A:$B,2,FALSE),"")</f>
        <v>10200301</v>
      </c>
      <c r="I23">
        <f>VLOOKUP(C23,被动技能!$F:$G,2,FALSE)</f>
        <v>100081</v>
      </c>
      <c r="J23">
        <f>VLOOKUP(D23,被动技能!$F:$G,2,FALSE)</f>
        <v>100321</v>
      </c>
      <c r="K23">
        <f>VLOOKUP(E23,被动技能!$F:$G,2,FALSE)</f>
        <v>100021</v>
      </c>
      <c r="L23" s="14" t="str">
        <f t="shared" si="5"/>
        <v>{"master1":10200101,"master2":10200201,"master3":10200301,"slave1":100081,"slave2":100321,"slave3":100021}</v>
      </c>
      <c r="M23" s="14" t="str">
        <f>VLOOKUP(1*10000000+$A23*10000+M$2*100+1,主动技能!$B:$H,7,FALSE)</f>
        <v>普攻</v>
      </c>
      <c r="N23" s="14" t="str">
        <f>VLOOKUP(1*10000000+$A23*10000+N$2*100+1,主动技能!$B:$H,7,FALSE)</f>
        <v>死神之怒</v>
      </c>
      <c r="O23" s="14" t="str">
        <f>VLOOKUP(1*10000000+$A23*10000+O$2*100+1,主动技能!$B:$H,7,FALSE)</f>
        <v>自然馈赠</v>
      </c>
      <c r="P23" s="14" t="str">
        <f>VLOOKUP(1*10000000+$A23*10000+P$2*100+1,主动技能!$B:$I,8,FALSE)</f>
        <v>对敌方单体攻击，造成100%攻击力（+110）点伤害。</v>
      </c>
      <c r="Q23" s="14" t="str">
        <f>VLOOKUP(1*10000000+$A23*10000+Q$2*100+1,主动技能!$B:$I,8,FALSE)</f>
        <v>对敌方前排攻击，造成125%攻击力（+553）点伤害。</v>
      </c>
      <c r="R23" s="14" t="str">
        <f>VLOOKUP(1*10000000+$A23*10000+R$2*100+1,主动技能!$B:$I,8,FALSE)</f>
        <v>回复我方全体10%生命。并提升我方全体10%攻击。</v>
      </c>
      <c r="S23" s="14" t="str">
        <f>VLOOKUP(1*10000000+$A23*10000+S$2*100+1,主动技能!$B:$L,11,FALSE)</f>
        <v>单体</v>
      </c>
      <c r="T23" s="14" t="str">
        <f>VLOOKUP(1*10000000+$A23*10000+T$2*100+1,主动技能!$B:$L,11,FALSE)</f>
        <v>横扫</v>
      </c>
      <c r="U23" s="14" t="str">
        <f>VLOOKUP(1*10000000+$A23*10000+U$2*100+1,主动技能!$B:$L,11,FALSE)</f>
        <v>全体</v>
      </c>
      <c r="V23" s="14">
        <f t="shared" si="6"/>
        <v>20</v>
      </c>
      <c r="W23" s="14" t="str">
        <f t="shared" si="7"/>
        <v>|||</v>
      </c>
      <c r="X23" s="14" t="str">
        <f t="shared" si="8"/>
        <v>||eff_sishenzhinu|</v>
      </c>
      <c r="Y23" s="14" t="str">
        <f t="shared" si="9"/>
        <v>||eff_zirankuizeng|</v>
      </c>
      <c r="Z23">
        <v>1</v>
      </c>
      <c r="AA23">
        <v>1</v>
      </c>
      <c r="AB23">
        <v>3</v>
      </c>
      <c r="AC23">
        <v>1</v>
      </c>
      <c r="AD23">
        <v>1</v>
      </c>
      <c r="AE23">
        <v>1</v>
      </c>
      <c r="AM23" s="17" t="s">
        <v>1301</v>
      </c>
      <c r="AQ23" s="17" t="s">
        <v>1302</v>
      </c>
      <c r="AS23" t="str">
        <f t="shared" si="10"/>
        <v>|||</v>
      </c>
      <c r="AT23" t="str">
        <f t="shared" si="11"/>
        <v>||eff_sishenzhinu|</v>
      </c>
      <c r="AU23" t="str">
        <f t="shared" si="12"/>
        <v>||eff_zirankuizeng|</v>
      </c>
      <c r="AW23">
        <f t="shared" si="13"/>
        <v>20</v>
      </c>
      <c r="AX23" t="str">
        <f>_xlfn.IFNA(VLOOKUP(M23,特效对应!$I:$J,2,FALSE),VLOOKUP($M$4,特效对应!$I:$J,2,FALSE))</f>
        <v>skill_01</v>
      </c>
      <c r="AY23" t="str">
        <f>_xlfn.IFNA(VLOOKUP(N23,特效对应!$I:$J,2,FALSE),VLOOKUP($M$4,特效对应!$I:$J,2,FALSE))</f>
        <v>skill_02</v>
      </c>
      <c r="AZ23" t="str">
        <f>_xlfn.IFNA(VLOOKUP(O23,特效对应!$I:$J,2,FALSE),VLOOKUP($M$4,特效对应!$I:$J,2,FALSE))</f>
        <v>skill_16</v>
      </c>
      <c r="BG23" t="str">
        <f>_xlfn.IFNA(VLOOKUP(AG23,特效对应!$C:$D,2,FALSE),"")</f>
        <v/>
      </c>
      <c r="BH23" t="str">
        <f>_xlfn.IFNA(VLOOKUP(AH23,特效对应!$C:$D,2,FALSE),"")</f>
        <v/>
      </c>
      <c r="BI23" t="str">
        <f>_xlfn.IFNA(VLOOKUP(AI23,特效对应!$C:$D,2,FALSE),"")</f>
        <v/>
      </c>
      <c r="BJ23" t="str">
        <f>_xlfn.IFNA(VLOOKUP(AJ23,特效对应!$C:$D,2,FALSE),"")</f>
        <v/>
      </c>
      <c r="BK23" t="str">
        <f>_xlfn.IFNA(VLOOKUP(AK23,特效对应!$C:$D,2,FALSE),"")</f>
        <v/>
      </c>
      <c r="BL23" t="str">
        <f>_xlfn.IFNA(VLOOKUP(AL23,特效对应!$C:$D,2,FALSE),"")</f>
        <v/>
      </c>
      <c r="BM23" t="str">
        <f>_xlfn.IFNA(VLOOKUP(AM23,特效对应!$C:$D,2,FALSE),"")</f>
        <v>eff_sishenzhinu</v>
      </c>
      <c r="BN23" t="str">
        <f>_xlfn.IFNA(VLOOKUP(AN23,特效对应!$C:$D,2,FALSE),"")</f>
        <v/>
      </c>
      <c r="BO23" t="str">
        <f>_xlfn.IFNA(VLOOKUP(AO23,特效对应!$C:$D,2,FALSE),"")</f>
        <v/>
      </c>
      <c r="BP23" t="str">
        <f>_xlfn.IFNA(VLOOKUP(AP23,特效对应!$C:$D,2,FALSE),"")</f>
        <v/>
      </c>
      <c r="BQ23" t="str">
        <f>_xlfn.IFNA(VLOOKUP(AQ23,特效对应!$C:$D,2,FALSE),"")</f>
        <v>eff_zirankuizeng</v>
      </c>
      <c r="BR23" t="str">
        <f>_xlfn.IFNA(VLOOKUP(AR23,特效对应!$C:$D,2,FALSE),"")</f>
        <v/>
      </c>
      <c r="BU23" t="str">
        <f t="shared" si="1"/>
        <v>伊西多</v>
      </c>
      <c r="BV23" s="43" t="str">
        <f t="shared" si="14"/>
        <v>普攻</v>
      </c>
      <c r="BW23" t="str">
        <f t="shared" si="15"/>
        <v>死神之怒</v>
      </c>
      <c r="BX23" s="17" t="str">
        <f t="shared" si="16"/>
        <v>自然馈赠</v>
      </c>
      <c r="BY23" s="44" t="str">
        <f t="shared" si="17"/>
        <v>单体</v>
      </c>
      <c r="BZ23" s="44" t="str">
        <f t="shared" si="18"/>
        <v>横扫</v>
      </c>
      <c r="CA23" s="44" t="str">
        <f t="shared" si="19"/>
        <v>全体</v>
      </c>
      <c r="CC23" s="16" t="str">
        <f t="shared" si="4"/>
        <v>伊西多</v>
      </c>
      <c r="CD23">
        <v>100</v>
      </c>
      <c r="CE23">
        <v>10</v>
      </c>
      <c r="CF23">
        <v>125</v>
      </c>
      <c r="CG23">
        <v>50</v>
      </c>
    </row>
    <row r="24" spans="1:87" x14ac:dyDescent="0.15">
      <c r="A24">
        <v>21</v>
      </c>
      <c r="B24" s="38" t="s">
        <v>855</v>
      </c>
      <c r="C24" t="s">
        <v>1272</v>
      </c>
      <c r="D24" t="s">
        <v>1264</v>
      </c>
      <c r="E24" t="s">
        <v>1260</v>
      </c>
      <c r="F24">
        <f>_xlfn.IFNA(VLOOKUP($B24&amp;F$3&amp;F$2,主动技能!$A:$B,2,FALSE),"")</f>
        <v>10210101</v>
      </c>
      <c r="G24">
        <f>_xlfn.IFNA(VLOOKUP($B24&amp;G$3&amp;G$2,主动技能!$A:$B,2,FALSE),"")</f>
        <v>10210201</v>
      </c>
      <c r="H24">
        <f>_xlfn.IFNA(VLOOKUP($B24&amp;H$3&amp;H$2,主动技能!$A:$B,2,FALSE),"")</f>
        <v>10210301</v>
      </c>
      <c r="I24">
        <f>VLOOKUP(C24,被动技能!$F:$G,2,FALSE)</f>
        <v>100321</v>
      </c>
      <c r="J24">
        <f>VLOOKUP(D24,被动技能!$F:$G,2,FALSE)</f>
        <v>100241</v>
      </c>
      <c r="K24">
        <f>VLOOKUP(E24,被动技能!$F:$G,2,FALSE)</f>
        <v>100381</v>
      </c>
      <c r="L24" s="14" t="str">
        <f t="shared" si="5"/>
        <v>{"master1":10210101,"master2":10210201,"master3":10210301,"slave1":100321,"slave2":100241,"slave3":100381}</v>
      </c>
      <c r="M24" s="14" t="str">
        <f>VLOOKUP(1*10000000+$A24*10000+M$2*100+1,主动技能!$B:$H,7,FALSE)</f>
        <v>普攻</v>
      </c>
      <c r="N24" s="14" t="str">
        <f>VLOOKUP(1*10000000+$A24*10000+N$2*100+1,主动技能!$B:$H,7,FALSE)</f>
        <v>极寒判决</v>
      </c>
      <c r="O24" s="14" t="str">
        <f>VLOOKUP(1*10000000+$A24*10000+O$2*100+1,主动技能!$B:$H,7,FALSE)</f>
        <v>神乐华彩</v>
      </c>
      <c r="P24" s="14" t="str">
        <f>VLOOKUP(1*10000000+$A24*10000+P$2*100+1,主动技能!$B:$I,8,FALSE)</f>
        <v>对敌方单体攻击，造成100%攻击力（+110）点伤害。</v>
      </c>
      <c r="Q24" s="14" t="str">
        <f>VLOOKUP(1*10000000+$A24*10000+Q$2*100+1,主动技能!$B:$I,8,FALSE)</f>
        <v>对敌方范围攻击，造成125%攻击力（+553）点伤害。</v>
      </c>
      <c r="R24" s="14" t="str">
        <f>VLOOKUP(1*10000000+$A24*10000+R$2*100+1,主动技能!$B:$I,8,FALSE)</f>
        <v>对敌方全体攻击，造成125%攻击力（+276）点伤害。并目标攻击-20%,目标防御-10%。</v>
      </c>
      <c r="S24" s="14" t="str">
        <f>VLOOKUP(1*10000000+$A24*10000+S$2*100+1,主动技能!$B:$L,11,FALSE)</f>
        <v>单体</v>
      </c>
      <c r="T24" s="14" t="str">
        <f>VLOOKUP(1*10000000+$A24*10000+T$2*100+1,主动技能!$B:$L,11,FALSE)</f>
        <v>范围</v>
      </c>
      <c r="U24" s="14" t="str">
        <f>VLOOKUP(1*10000000+$A24*10000+U$2*100+1,主动技能!$B:$L,11,FALSE)</f>
        <v>全体</v>
      </c>
      <c r="V24" s="14">
        <f t="shared" si="6"/>
        <v>21</v>
      </c>
      <c r="W24" s="14" t="str">
        <f t="shared" si="7"/>
        <v>|||</v>
      </c>
      <c r="X24" s="14" t="str">
        <f t="shared" si="8"/>
        <v>||eff_jihanbingbao|</v>
      </c>
      <c r="Y24" s="14" t="str">
        <f t="shared" si="9"/>
        <v>||eff_shenlehuacai|</v>
      </c>
      <c r="Z24">
        <v>1</v>
      </c>
      <c r="AA24">
        <v>1</v>
      </c>
      <c r="AB24">
        <v>3</v>
      </c>
      <c r="AC24">
        <v>1</v>
      </c>
      <c r="AD24">
        <v>1</v>
      </c>
      <c r="AE24">
        <v>1</v>
      </c>
      <c r="AM24" s="17" t="s">
        <v>1305</v>
      </c>
      <c r="AQ24" s="17" t="s">
        <v>1304</v>
      </c>
      <c r="AS24" t="str">
        <f t="shared" si="10"/>
        <v>|||</v>
      </c>
      <c r="AT24" t="str">
        <f t="shared" si="11"/>
        <v>||eff_jihanbingbao|</v>
      </c>
      <c r="AU24" t="str">
        <f t="shared" si="12"/>
        <v>||eff_shenlehuacai|</v>
      </c>
      <c r="AW24">
        <f t="shared" si="13"/>
        <v>21</v>
      </c>
      <c r="AX24" t="str">
        <f>_xlfn.IFNA(VLOOKUP(M24,特效对应!$I:$J,2,FALSE),VLOOKUP($M$4,特效对应!$I:$J,2,FALSE))</f>
        <v>skill_01</v>
      </c>
      <c r="AY24" t="str">
        <f>_xlfn.IFNA(VLOOKUP(N24,特效对应!$I:$J,2,FALSE),VLOOKUP($M$4,特效对应!$I:$J,2,FALSE))</f>
        <v>skill_04</v>
      </c>
      <c r="AZ24" t="str">
        <f>_xlfn.IFNA(VLOOKUP(O24,特效对应!$I:$J,2,FALSE),VLOOKUP($M$4,特效对应!$I:$J,2,FALSE))</f>
        <v>skill_25</v>
      </c>
      <c r="BG24" t="str">
        <f>_xlfn.IFNA(VLOOKUP(AG24,特效对应!$C:$D,2,FALSE),"")</f>
        <v/>
      </c>
      <c r="BH24" t="str">
        <f>_xlfn.IFNA(VLOOKUP(AH24,特效对应!$C:$D,2,FALSE),"")</f>
        <v/>
      </c>
      <c r="BI24" t="str">
        <f>_xlfn.IFNA(VLOOKUP(AI24,特效对应!$C:$D,2,FALSE),"")</f>
        <v/>
      </c>
      <c r="BJ24" t="str">
        <f>_xlfn.IFNA(VLOOKUP(AJ24,特效对应!$C:$D,2,FALSE),"")</f>
        <v/>
      </c>
      <c r="BK24" t="str">
        <f>_xlfn.IFNA(VLOOKUP(AK24,特效对应!$C:$D,2,FALSE),"")</f>
        <v/>
      </c>
      <c r="BL24" t="str">
        <f>_xlfn.IFNA(VLOOKUP(AL24,特效对应!$C:$D,2,FALSE),"")</f>
        <v/>
      </c>
      <c r="BM24" t="str">
        <f>_xlfn.IFNA(VLOOKUP(AM24,特效对应!$C:$D,2,FALSE),"")</f>
        <v>eff_jihanbingbao</v>
      </c>
      <c r="BN24" t="str">
        <f>_xlfn.IFNA(VLOOKUP(AN24,特效对应!$C:$D,2,FALSE),"")</f>
        <v/>
      </c>
      <c r="BO24" t="str">
        <f>_xlfn.IFNA(VLOOKUP(AO24,特效对应!$C:$D,2,FALSE),"")</f>
        <v/>
      </c>
      <c r="BP24" t="str">
        <f>_xlfn.IFNA(VLOOKUP(AP24,特效对应!$C:$D,2,FALSE),"")</f>
        <v/>
      </c>
      <c r="BQ24" t="str">
        <f>_xlfn.IFNA(VLOOKUP(AQ24,特效对应!$C:$D,2,FALSE),"")</f>
        <v>eff_shenlehuacai</v>
      </c>
      <c r="BR24" t="str">
        <f>_xlfn.IFNA(VLOOKUP(AR24,特效对应!$C:$D,2,FALSE),"")</f>
        <v/>
      </c>
      <c r="BU24" t="str">
        <f t="shared" si="1"/>
        <v>娜塔莎</v>
      </c>
      <c r="BV24" s="43" t="str">
        <f t="shared" si="14"/>
        <v>普攻</v>
      </c>
      <c r="BW24" t="str">
        <f t="shared" si="15"/>
        <v>极寒判决</v>
      </c>
      <c r="BX24" s="17" t="str">
        <f t="shared" si="16"/>
        <v>神乐华彩</v>
      </c>
      <c r="BY24" s="44" t="str">
        <f t="shared" si="17"/>
        <v>单体</v>
      </c>
      <c r="BZ24" s="44" t="str">
        <f t="shared" si="18"/>
        <v>范围</v>
      </c>
      <c r="CA24" s="44" t="str">
        <f t="shared" si="19"/>
        <v>全体</v>
      </c>
      <c r="CC24" s="16" t="str">
        <f t="shared" si="4"/>
        <v>娜塔莎</v>
      </c>
      <c r="CD24">
        <v>100</v>
      </c>
      <c r="CE24">
        <v>10</v>
      </c>
      <c r="CF24">
        <v>125</v>
      </c>
      <c r="CG24">
        <v>50</v>
      </c>
      <c r="CH24">
        <v>125</v>
      </c>
      <c r="CI24">
        <v>25</v>
      </c>
    </row>
    <row r="25" spans="1:87" x14ac:dyDescent="0.15">
      <c r="A25">
        <v>22</v>
      </c>
      <c r="B25" s="36" t="s">
        <v>856</v>
      </c>
      <c r="C25" t="s">
        <v>1268</v>
      </c>
      <c r="D25" t="s">
        <v>1267</v>
      </c>
      <c r="E25" t="s">
        <v>1269</v>
      </c>
      <c r="F25">
        <f>_xlfn.IFNA(VLOOKUP($B25&amp;F$3&amp;F$2,主动技能!$A:$B,2,FALSE),"")</f>
        <v>10220101</v>
      </c>
      <c r="G25">
        <f>_xlfn.IFNA(VLOOKUP($B25&amp;G$3&amp;G$2,主动技能!$A:$B,2,FALSE),"")</f>
        <v>10220201</v>
      </c>
      <c r="H25">
        <f>_xlfn.IFNA(VLOOKUP($B25&amp;H$3&amp;H$2,主动技能!$A:$B,2,FALSE),"")</f>
        <v>10220301</v>
      </c>
      <c r="I25">
        <f>VLOOKUP(C25,被动技能!$F:$G,2,FALSE)</f>
        <v>100121</v>
      </c>
      <c r="J25">
        <f>VLOOKUP(D25,被动技能!$F:$G,2,FALSE)</f>
        <v>100141</v>
      </c>
      <c r="K25">
        <f>VLOOKUP(E25,被动技能!$F:$G,2,FALSE)</f>
        <v>100281</v>
      </c>
      <c r="L25" s="14" t="str">
        <f t="shared" si="5"/>
        <v>{"master1":10220101,"master2":10220201,"master3":10220301,"slave1":100121,"slave2":100141,"slave3":100281}</v>
      </c>
      <c r="M25" s="14" t="str">
        <f>VLOOKUP(1*10000000+$A25*10000+M$2*100+1,主动技能!$B:$H,7,FALSE)</f>
        <v>普攻</v>
      </c>
      <c r="N25" s="14" t="str">
        <f>VLOOKUP(1*10000000+$A25*10000+N$2*100+1,主动技能!$B:$H,7,FALSE)</f>
        <v>回春术</v>
      </c>
      <c r="O25" s="14" t="str">
        <f>VLOOKUP(1*10000000+$A25*10000+O$2*100+1,主动技能!$B:$H,7,FALSE)</f>
        <v>冰龙卷</v>
      </c>
      <c r="P25" s="14" t="str">
        <f>VLOOKUP(1*10000000+$A25*10000+P$2*100+1,主动技能!$B:$I,8,FALSE)</f>
        <v>对敌方单体攻击，造成100%攻击力（+110）点伤害。</v>
      </c>
      <c r="Q25" s="14" t="str">
        <f>VLOOKUP(1*10000000+$A25*10000+Q$2*100+1,主动技能!$B:$I,8,FALSE)</f>
        <v>对我方随机3个单体回复10%（+354）点生命值。</v>
      </c>
      <c r="R25" s="14" t="str">
        <f>VLOOKUP(1*10000000+$A25*10000+R$2*100+1,主动技能!$B:$I,8,FALSE)</f>
        <v>对敌方全体攻击，造成125%攻击力（+276）点伤害。并附带减速。</v>
      </c>
      <c r="S25" s="14" t="str">
        <f>VLOOKUP(1*10000000+$A25*10000+S$2*100+1,主动技能!$B:$L,11,FALSE)</f>
        <v>单体</v>
      </c>
      <c r="T25" s="14" t="str">
        <f>VLOOKUP(1*10000000+$A25*10000+T$2*100+1,主动技能!$B:$L,11,FALSE)</f>
        <v>单体</v>
      </c>
      <c r="U25" s="14" t="str">
        <f>VLOOKUP(1*10000000+$A25*10000+U$2*100+1,主动技能!$B:$L,11,FALSE)</f>
        <v>全体</v>
      </c>
      <c r="V25" s="14">
        <f t="shared" si="6"/>
        <v>22</v>
      </c>
      <c r="W25" s="14" t="str">
        <f t="shared" si="7"/>
        <v>|||</v>
      </c>
      <c r="X25" s="14" t="str">
        <f t="shared" si="8"/>
        <v>||eff_huichunshu|</v>
      </c>
      <c r="Y25" s="14" t="str">
        <f t="shared" si="9"/>
        <v>||eff_binglongjuan|</v>
      </c>
      <c r="Z25">
        <v>1</v>
      </c>
      <c r="AA25">
        <v>2</v>
      </c>
      <c r="AB25">
        <v>3</v>
      </c>
      <c r="AC25">
        <v>1</v>
      </c>
      <c r="AD25">
        <v>1</v>
      </c>
      <c r="AE25">
        <v>1</v>
      </c>
      <c r="AM25" s="17" t="s">
        <v>1292</v>
      </c>
      <c r="AQ25" s="17" t="s">
        <v>1303</v>
      </c>
      <c r="AS25" t="str">
        <f t="shared" si="10"/>
        <v>|||</v>
      </c>
      <c r="AT25" t="str">
        <f t="shared" si="11"/>
        <v>||eff_huichunshu|</v>
      </c>
      <c r="AU25" t="str">
        <f t="shared" si="12"/>
        <v>||eff_binglongjuan|</v>
      </c>
      <c r="AW25">
        <f t="shared" si="13"/>
        <v>22</v>
      </c>
      <c r="AX25" t="str">
        <f>_xlfn.IFNA(VLOOKUP(M25,特效对应!$I:$J,2,FALSE),VLOOKUP($M$4,特效对应!$I:$J,2,FALSE))</f>
        <v>skill_01</v>
      </c>
      <c r="AY25" t="str">
        <f>_xlfn.IFNA(VLOOKUP(N25,特效对应!$I:$J,2,FALSE),VLOOKUP($M$4,特效对应!$I:$J,2,FALSE))</f>
        <v>skill_11</v>
      </c>
      <c r="AZ25" t="str">
        <f>_xlfn.IFNA(VLOOKUP(O25,特效对应!$I:$J,2,FALSE),VLOOKUP($M$4,特效对应!$I:$J,2,FALSE))</f>
        <v>skill_26</v>
      </c>
      <c r="BG25" t="str">
        <f>_xlfn.IFNA(VLOOKUP(AG25,特效对应!$C:$D,2,FALSE),"")</f>
        <v/>
      </c>
      <c r="BH25" t="str">
        <f>_xlfn.IFNA(VLOOKUP(AH25,特效对应!$C:$D,2,FALSE),"")</f>
        <v/>
      </c>
      <c r="BI25" t="str">
        <f>_xlfn.IFNA(VLOOKUP(AI25,特效对应!$C:$D,2,FALSE),"")</f>
        <v/>
      </c>
      <c r="BJ25" t="str">
        <f>_xlfn.IFNA(VLOOKUP(AJ25,特效对应!$C:$D,2,FALSE),"")</f>
        <v/>
      </c>
      <c r="BK25" t="str">
        <f>_xlfn.IFNA(VLOOKUP(AK25,特效对应!$C:$D,2,FALSE),"")</f>
        <v/>
      </c>
      <c r="BL25" t="str">
        <f>_xlfn.IFNA(VLOOKUP(AL25,特效对应!$C:$D,2,FALSE),"")</f>
        <v/>
      </c>
      <c r="BM25" t="str">
        <f>_xlfn.IFNA(VLOOKUP(AM25,特效对应!$C:$D,2,FALSE),"")</f>
        <v>eff_huichunshu</v>
      </c>
      <c r="BN25" t="str">
        <f>_xlfn.IFNA(VLOOKUP(AN25,特效对应!$C:$D,2,FALSE),"")</f>
        <v/>
      </c>
      <c r="BO25" t="str">
        <f>_xlfn.IFNA(VLOOKUP(AO25,特效对应!$C:$D,2,FALSE),"")</f>
        <v/>
      </c>
      <c r="BP25" t="str">
        <f>_xlfn.IFNA(VLOOKUP(AP25,特效对应!$C:$D,2,FALSE),"")</f>
        <v/>
      </c>
      <c r="BQ25" t="str">
        <f>_xlfn.IFNA(VLOOKUP(AQ25,特效对应!$C:$D,2,FALSE),"")</f>
        <v>eff_binglongjuan</v>
      </c>
      <c r="BR25" t="str">
        <f>_xlfn.IFNA(VLOOKUP(AR25,特效对应!$C:$D,2,FALSE),"")</f>
        <v/>
      </c>
      <c r="BU25" t="str">
        <f t="shared" si="1"/>
        <v>爱茉莉</v>
      </c>
      <c r="BV25" s="43" t="str">
        <f t="shared" si="14"/>
        <v>普攻</v>
      </c>
      <c r="BW25" t="str">
        <f t="shared" si="15"/>
        <v>回春术</v>
      </c>
      <c r="BX25" s="17" t="str">
        <f t="shared" si="16"/>
        <v>冰龙卷</v>
      </c>
      <c r="BY25" s="44" t="str">
        <f t="shared" si="17"/>
        <v>单体</v>
      </c>
      <c r="BZ25" s="44" t="str">
        <f t="shared" si="18"/>
        <v>单体</v>
      </c>
      <c r="CA25" s="44" t="str">
        <f t="shared" si="19"/>
        <v>全体</v>
      </c>
      <c r="CC25" s="16" t="str">
        <f t="shared" si="4"/>
        <v>爱茉莉</v>
      </c>
      <c r="CD25">
        <v>100</v>
      </c>
      <c r="CE25">
        <v>10</v>
      </c>
      <c r="CH25">
        <v>125</v>
      </c>
      <c r="CI25">
        <v>25</v>
      </c>
    </row>
    <row r="26" spans="1:87" x14ac:dyDescent="0.15">
      <c r="A26">
        <v>23</v>
      </c>
      <c r="B26" s="38" t="s">
        <v>1469</v>
      </c>
      <c r="C26" t="s">
        <v>1272</v>
      </c>
      <c r="D26" t="s">
        <v>1264</v>
      </c>
      <c r="E26" t="s">
        <v>1260</v>
      </c>
      <c r="F26" t="str">
        <f>_xlfn.IFNA(VLOOKUP($B26&amp;F$3&amp;F$2,主动技能!$A:$B,2,FALSE),"")</f>
        <v/>
      </c>
      <c r="G26" t="str">
        <f>_xlfn.IFNA(VLOOKUP($B26&amp;G$3&amp;G$2,主动技能!$A:$B,2,FALSE),"")</f>
        <v/>
      </c>
      <c r="H26" t="str">
        <f>_xlfn.IFNA(VLOOKUP($B26&amp;H$3&amp;H$2,主动技能!$A:$B,2,FALSE),"")</f>
        <v/>
      </c>
      <c r="I26">
        <f>VLOOKUP(C26,被动技能!$F:$G,2,FALSE)</f>
        <v>100321</v>
      </c>
      <c r="J26">
        <f>VLOOKUP(D26,被动技能!$F:$G,2,FALSE)</f>
        <v>100241</v>
      </c>
      <c r="K26">
        <f>VLOOKUP(E26,被动技能!$F:$G,2,FALSE)</f>
        <v>100381</v>
      </c>
      <c r="L26" s="14" t="str">
        <f t="shared" ref="L26" si="20">"{"&amp;IF(F26="","",F$1&amp;F26)&amp;IF(G26="","",G$1&amp;G26)&amp;IF(H26="","",H$1&amp;H26)&amp;IF(I26="","",I$1&amp;I26)&amp;IF(J26="","",J$1&amp;J26)&amp;IF(K26="","",K$1&amp;K26)&amp;"}"</f>
        <v>{,"slave1":100321,"slave2":100241,"slave3":100381}</v>
      </c>
      <c r="M26" s="14" t="e">
        <f>VLOOKUP(1*10000000+$A26*10000+M$2*100+1,主动技能!$B:$H,7,FALSE)</f>
        <v>#N/A</v>
      </c>
      <c r="N26" s="14" t="e">
        <f>VLOOKUP(1*10000000+$A26*10000+N$2*100+1,主动技能!$B:$H,7,FALSE)</f>
        <v>#N/A</v>
      </c>
      <c r="O26" s="14" t="e">
        <f>VLOOKUP(1*10000000+$A26*10000+O$2*100+1,主动技能!$B:$H,7,FALSE)</f>
        <v>#N/A</v>
      </c>
      <c r="P26" s="14" t="e">
        <f>VLOOKUP(1*10000000+$A26*10000+P$2*100+1,主动技能!$B:$I,8,FALSE)</f>
        <v>#N/A</v>
      </c>
      <c r="Q26" s="14" t="e">
        <f>VLOOKUP(1*10000000+$A26*10000+Q$2*100+1,主动技能!$B:$I,8,FALSE)</f>
        <v>#N/A</v>
      </c>
      <c r="R26" s="14" t="e">
        <f>VLOOKUP(1*10000000+$A26*10000+R$2*100+1,主动技能!$B:$I,8,FALSE)</f>
        <v>#N/A</v>
      </c>
      <c r="S26" s="14" t="e">
        <f>VLOOKUP(1*10000000+$A26*10000+S$2*100+1,主动技能!$B:$L,11,FALSE)</f>
        <v>#N/A</v>
      </c>
      <c r="T26" s="14" t="e">
        <f>VLOOKUP(1*10000000+$A26*10000+T$2*100+1,主动技能!$B:$L,11,FALSE)</f>
        <v>#N/A</v>
      </c>
      <c r="U26" s="14" t="e">
        <f>VLOOKUP(1*10000000+$A26*10000+U$2*100+1,主动技能!$B:$L,11,FALSE)</f>
        <v>#N/A</v>
      </c>
      <c r="V26" s="14">
        <f t="shared" ref="V26" si="21">A26</f>
        <v>23</v>
      </c>
      <c r="W26" s="14" t="str">
        <f t="shared" ref="W26" si="22">AS26</f>
        <v>|||</v>
      </c>
      <c r="X26" s="14" t="str">
        <f t="shared" ref="X26" si="23">AT26</f>
        <v>||eff_jihanbingbao|</v>
      </c>
      <c r="Y26" s="14" t="str">
        <f t="shared" ref="Y26" si="24">AU26</f>
        <v>||eff_shenlehuacai|</v>
      </c>
      <c r="Z26">
        <v>1</v>
      </c>
      <c r="AA26">
        <v>3</v>
      </c>
      <c r="AB26">
        <v>3</v>
      </c>
      <c r="AC26">
        <v>1</v>
      </c>
      <c r="AD26">
        <v>1</v>
      </c>
      <c r="AE26">
        <v>1</v>
      </c>
      <c r="AM26" s="17" t="s">
        <v>1305</v>
      </c>
      <c r="AQ26" s="17" t="s">
        <v>1304</v>
      </c>
      <c r="AS26" t="str">
        <f t="shared" ref="AS26" si="25">BG26&amp;"|"&amp;BH26&amp;"|"&amp;BI26&amp;"|"&amp;BJ26</f>
        <v>|||</v>
      </c>
      <c r="AT26" t="str">
        <f t="shared" ref="AT26" si="26">BK26&amp;"|"&amp;BL26&amp;"|"&amp;BM26&amp;"|"&amp;BN26</f>
        <v>||eff_jihanbingbao|</v>
      </c>
      <c r="AU26" t="str">
        <f t="shared" ref="AU26" si="27">BO26&amp;"|"&amp;BP26&amp;"|"&amp;BQ26&amp;"|"&amp;BR26</f>
        <v>||eff_shenlehuacai|</v>
      </c>
      <c r="AW26">
        <f t="shared" ref="AW26" si="28">A26</f>
        <v>23</v>
      </c>
      <c r="AX26" t="str">
        <f>_xlfn.IFNA(VLOOKUP(M26,特效对应!$I:$J,2,FALSE),VLOOKUP($M$4,特效对应!$I:$J,2,FALSE))</f>
        <v>skill_01</v>
      </c>
      <c r="AY26" t="str">
        <f>_xlfn.IFNA(VLOOKUP(N26,特效对应!$I:$J,2,FALSE),VLOOKUP($M$4,特效对应!$I:$J,2,FALSE))</f>
        <v>skill_01</v>
      </c>
      <c r="AZ26" t="str">
        <f>_xlfn.IFNA(VLOOKUP(O26,特效对应!$I:$J,2,FALSE),VLOOKUP($M$4,特效对应!$I:$J,2,FALSE))</f>
        <v>skill_01</v>
      </c>
      <c r="BG26" t="str">
        <f>_xlfn.IFNA(VLOOKUP(AG26,特效对应!$C:$D,2,FALSE),"")</f>
        <v/>
      </c>
      <c r="BH26" t="str">
        <f>_xlfn.IFNA(VLOOKUP(AH26,特效对应!$C:$D,2,FALSE),"")</f>
        <v/>
      </c>
      <c r="BI26" t="str">
        <f>_xlfn.IFNA(VLOOKUP(AI26,特效对应!$C:$D,2,FALSE),"")</f>
        <v/>
      </c>
      <c r="BJ26" t="str">
        <f>_xlfn.IFNA(VLOOKUP(AJ26,特效对应!$C:$D,2,FALSE),"")</f>
        <v/>
      </c>
      <c r="BK26" t="str">
        <f>_xlfn.IFNA(VLOOKUP(AK26,特效对应!$C:$D,2,FALSE),"")</f>
        <v/>
      </c>
      <c r="BL26" t="str">
        <f>_xlfn.IFNA(VLOOKUP(AL26,特效对应!$C:$D,2,FALSE),"")</f>
        <v/>
      </c>
      <c r="BM26" t="str">
        <f>_xlfn.IFNA(VLOOKUP(AM26,特效对应!$C:$D,2,FALSE),"")</f>
        <v>eff_jihanbingbao</v>
      </c>
      <c r="BN26" t="str">
        <f>_xlfn.IFNA(VLOOKUP(AN26,特效对应!$C:$D,2,FALSE),"")</f>
        <v/>
      </c>
      <c r="BO26" t="str">
        <f>_xlfn.IFNA(VLOOKUP(AO26,特效对应!$C:$D,2,FALSE),"")</f>
        <v/>
      </c>
      <c r="BP26" t="str">
        <f>_xlfn.IFNA(VLOOKUP(AP26,特效对应!$C:$D,2,FALSE),"")</f>
        <v/>
      </c>
      <c r="BQ26" t="str">
        <f>_xlfn.IFNA(VLOOKUP(AQ26,特效对应!$C:$D,2,FALSE),"")</f>
        <v>eff_shenlehuacai</v>
      </c>
      <c r="BR26" t="str">
        <f>_xlfn.IFNA(VLOOKUP(AR26,特效对应!$C:$D,2,FALSE),"")</f>
        <v/>
      </c>
      <c r="BU26" t="str">
        <f t="shared" ref="BU26" si="29">B26</f>
        <v>麦克白</v>
      </c>
      <c r="BV26" s="43" t="e">
        <f t="shared" ref="BV26" si="30">M26</f>
        <v>#N/A</v>
      </c>
      <c r="BW26" t="e">
        <f t="shared" ref="BW26" si="31">N26</f>
        <v>#N/A</v>
      </c>
      <c r="BX26" s="17" t="e">
        <f t="shared" ref="BX26" si="32">O26</f>
        <v>#N/A</v>
      </c>
      <c r="BY26" s="44" t="e">
        <f t="shared" ref="BY26" si="33">S26</f>
        <v>#N/A</v>
      </c>
      <c r="BZ26" s="44" t="e">
        <f t="shared" ref="BZ26" si="34">T26</f>
        <v>#N/A</v>
      </c>
      <c r="CA26" s="44" t="e">
        <f t="shared" ref="CA26" si="35">U26</f>
        <v>#N/A</v>
      </c>
      <c r="CC26" s="16" t="str">
        <f t="shared" ref="CC26" si="36">BU26</f>
        <v>麦克白</v>
      </c>
      <c r="CD26">
        <v>100</v>
      </c>
      <c r="CE26">
        <v>10</v>
      </c>
      <c r="CF26">
        <v>126</v>
      </c>
      <c r="CG26">
        <v>51</v>
      </c>
      <c r="CH26">
        <v>125</v>
      </c>
      <c r="CI26">
        <v>25</v>
      </c>
    </row>
  </sheetData>
  <phoneticPr fontId="1" type="noConversion"/>
  <conditionalFormatting sqref="B7:B26">
    <cfRule type="duplicateValues" dxfId="15" priority="19"/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7"/>
  <sheetViews>
    <sheetView topLeftCell="C1" workbookViewId="0">
      <selection activeCell="X3" sqref="X3"/>
    </sheetView>
  </sheetViews>
  <sheetFormatPr baseColWidth="10" defaultRowHeight="15" x14ac:dyDescent="0.15"/>
  <cols>
    <col min="2" max="2" width="21.5" bestFit="1" customWidth="1"/>
    <col min="4" max="4" width="21.5" bestFit="1" customWidth="1"/>
    <col min="9" max="9" width="11.5" bestFit="1" customWidth="1"/>
    <col min="10" max="13" width="14.5" customWidth="1"/>
    <col min="14" max="14" width="16" customWidth="1"/>
    <col min="15" max="15" width="15.5" bestFit="1" customWidth="1"/>
    <col min="24" max="24" width="15.5" bestFit="1" customWidth="1"/>
    <col min="25" max="25" width="19.5" bestFit="1" customWidth="1"/>
    <col min="28" max="28" width="46.1640625" bestFit="1" customWidth="1"/>
    <col min="31" max="31" width="12.5" style="8" customWidth="1"/>
  </cols>
  <sheetData>
    <row r="1" spans="2:31" x14ac:dyDescent="0.15">
      <c r="I1" s="35" t="s">
        <v>1316</v>
      </c>
      <c r="J1" s="35" t="s">
        <v>1319</v>
      </c>
      <c r="L1" t="s">
        <v>795</v>
      </c>
      <c r="O1" t="s">
        <v>796</v>
      </c>
    </row>
    <row r="2" spans="2:31" ht="18" x14ac:dyDescent="0.2">
      <c r="B2" t="s">
        <v>624</v>
      </c>
      <c r="C2" t="s">
        <v>724</v>
      </c>
      <c r="D2" t="s">
        <v>624</v>
      </c>
      <c r="F2">
        <v>1</v>
      </c>
      <c r="G2" t="s">
        <v>666</v>
      </c>
      <c r="I2" s="34" t="s">
        <v>757</v>
      </c>
      <c r="J2" s="35" t="s">
        <v>1320</v>
      </c>
      <c r="K2" s="34"/>
      <c r="L2" s="34" t="s">
        <v>1001</v>
      </c>
      <c r="M2" s="34" t="s">
        <v>770</v>
      </c>
      <c r="N2" s="34"/>
      <c r="O2" s="34" t="s">
        <v>782</v>
      </c>
      <c r="P2" s="35" t="s">
        <v>1369</v>
      </c>
      <c r="W2" t="s">
        <v>1416</v>
      </c>
      <c r="X2" t="s">
        <v>1415</v>
      </c>
      <c r="Y2" t="s">
        <v>1420</v>
      </c>
      <c r="Z2" t="s">
        <v>1421</v>
      </c>
      <c r="AB2" s="30"/>
    </row>
    <row r="3" spans="2:31" ht="18" x14ac:dyDescent="0.2">
      <c r="B3" t="s">
        <v>625</v>
      </c>
      <c r="C3" t="s">
        <v>658</v>
      </c>
      <c r="D3" t="s">
        <v>625</v>
      </c>
      <c r="F3">
        <v>2</v>
      </c>
      <c r="G3" t="s">
        <v>667</v>
      </c>
      <c r="I3" s="34" t="s">
        <v>721</v>
      </c>
      <c r="J3" s="35" t="s">
        <v>1321</v>
      </c>
      <c r="K3" s="34"/>
      <c r="L3" s="34" t="s">
        <v>1273</v>
      </c>
      <c r="M3" s="34" t="s">
        <v>774</v>
      </c>
      <c r="N3" s="34"/>
      <c r="O3" s="34" t="s">
        <v>783</v>
      </c>
      <c r="P3" s="35" t="s">
        <v>1370</v>
      </c>
      <c r="S3" s="14" t="s">
        <v>706</v>
      </c>
      <c r="T3" t="str">
        <f>VLOOKUP(S3,C:D,2,FALSE)</f>
        <v>eff_chongjizhan</v>
      </c>
      <c r="W3">
        <v>1</v>
      </c>
      <c r="X3" t="s">
        <v>1444</v>
      </c>
      <c r="Y3" t="s">
        <v>624</v>
      </c>
      <c r="Z3" s="35" t="s">
        <v>1345</v>
      </c>
      <c r="AB3" s="30"/>
    </row>
    <row r="4" spans="2:31" ht="18" x14ac:dyDescent="0.2">
      <c r="B4" t="s">
        <v>626</v>
      </c>
      <c r="C4" t="s">
        <v>659</v>
      </c>
      <c r="D4" t="s">
        <v>626</v>
      </c>
      <c r="F4">
        <v>3</v>
      </c>
      <c r="G4" t="s">
        <v>667</v>
      </c>
      <c r="I4" s="34" t="s">
        <v>758</v>
      </c>
      <c r="J4" s="35" t="s">
        <v>1322</v>
      </c>
      <c r="K4" s="34"/>
      <c r="L4" s="34" t="s">
        <v>1265</v>
      </c>
      <c r="M4" s="34" t="s">
        <v>777</v>
      </c>
      <c r="N4" s="34"/>
      <c r="O4" s="34" t="s">
        <v>784</v>
      </c>
      <c r="P4" s="35" t="s">
        <v>1371</v>
      </c>
      <c r="S4" t="s">
        <v>696</v>
      </c>
      <c r="T4" t="str">
        <f t="shared" ref="T4:T56" si="0">VLOOKUP(S4,C:D,2,FALSE)</f>
        <v>eff_leiji</v>
      </c>
      <c r="W4">
        <v>2</v>
      </c>
      <c r="X4" t="s">
        <v>1445</v>
      </c>
      <c r="Y4" t="s">
        <v>640</v>
      </c>
      <c r="Z4" s="35" t="s">
        <v>1326</v>
      </c>
      <c r="AB4" s="30"/>
      <c r="AE4" s="7"/>
    </row>
    <row r="5" spans="2:31" ht="18" x14ac:dyDescent="0.2">
      <c r="B5" t="s">
        <v>627</v>
      </c>
      <c r="C5" t="s">
        <v>742</v>
      </c>
      <c r="D5" t="s">
        <v>627</v>
      </c>
      <c r="I5" s="34" t="s">
        <v>1306</v>
      </c>
      <c r="J5" s="35" t="s">
        <v>1323</v>
      </c>
      <c r="K5" s="34"/>
      <c r="L5" s="34" t="s">
        <v>8</v>
      </c>
      <c r="M5" s="34" t="s">
        <v>767</v>
      </c>
      <c r="N5" s="34"/>
      <c r="O5" s="34" t="s">
        <v>785</v>
      </c>
      <c r="P5" s="35" t="s">
        <v>1372</v>
      </c>
      <c r="S5" t="s">
        <v>699</v>
      </c>
      <c r="T5" t="str">
        <f t="shared" si="0"/>
        <v>eff_xuanbingjian_1</v>
      </c>
      <c r="W5">
        <v>3</v>
      </c>
      <c r="X5" t="s">
        <v>1446</v>
      </c>
      <c r="Y5" t="s">
        <v>643</v>
      </c>
      <c r="Z5" s="35" t="s">
        <v>1321</v>
      </c>
      <c r="AB5" s="30"/>
      <c r="AE5" s="7"/>
    </row>
    <row r="6" spans="2:31" ht="18" x14ac:dyDescent="0.2">
      <c r="B6" t="s">
        <v>628</v>
      </c>
      <c r="C6" t="s">
        <v>723</v>
      </c>
      <c r="D6" t="s">
        <v>628</v>
      </c>
      <c r="I6" s="34" t="s">
        <v>705</v>
      </c>
      <c r="J6" s="35" t="s">
        <v>1324</v>
      </c>
      <c r="K6" s="34"/>
      <c r="L6" s="34" t="s">
        <v>1261</v>
      </c>
      <c r="M6" s="34" t="s">
        <v>769</v>
      </c>
      <c r="N6" s="34"/>
      <c r="O6" s="34" t="s">
        <v>710</v>
      </c>
      <c r="P6" s="35" t="s">
        <v>1373</v>
      </c>
      <c r="S6" s="14" t="s">
        <v>706</v>
      </c>
      <c r="T6" t="str">
        <f t="shared" si="0"/>
        <v>eff_chongjizhan</v>
      </c>
      <c r="W6">
        <v>4</v>
      </c>
      <c r="X6" t="s">
        <v>1447</v>
      </c>
      <c r="Y6" t="s">
        <v>656</v>
      </c>
      <c r="Z6" s="35" t="s">
        <v>1335</v>
      </c>
      <c r="AB6" s="30"/>
      <c r="AE6" s="13"/>
    </row>
    <row r="7" spans="2:31" ht="18" x14ac:dyDescent="0.2">
      <c r="B7" t="s">
        <v>629</v>
      </c>
      <c r="C7" t="s">
        <v>660</v>
      </c>
      <c r="D7" t="s">
        <v>629</v>
      </c>
      <c r="I7" s="34" t="s">
        <v>698</v>
      </c>
      <c r="J7" s="35" t="s">
        <v>1325</v>
      </c>
      <c r="K7" s="34"/>
      <c r="L7" s="34" t="s">
        <v>1271</v>
      </c>
      <c r="M7" s="34" t="s">
        <v>762</v>
      </c>
      <c r="N7" s="34"/>
      <c r="O7" s="34" t="s">
        <v>786</v>
      </c>
      <c r="P7" s="35" t="s">
        <v>1374</v>
      </c>
      <c r="S7" s="14" t="s">
        <v>706</v>
      </c>
      <c r="T7" t="str">
        <f t="shared" si="0"/>
        <v>eff_chongjizhan</v>
      </c>
      <c r="W7">
        <v>5</v>
      </c>
      <c r="X7" t="s">
        <v>1448</v>
      </c>
      <c r="Y7" t="s">
        <v>657</v>
      </c>
      <c r="Z7" s="35" t="s">
        <v>1343</v>
      </c>
      <c r="AB7" s="30"/>
    </row>
    <row r="8" spans="2:31" ht="18" x14ac:dyDescent="0.2">
      <c r="B8" t="s">
        <v>630</v>
      </c>
      <c r="C8" t="s">
        <v>661</v>
      </c>
      <c r="D8" t="s">
        <v>630</v>
      </c>
      <c r="I8" s="34" t="s">
        <v>710</v>
      </c>
      <c r="J8" s="35" t="s">
        <v>1326</v>
      </c>
      <c r="K8" s="34"/>
      <c r="L8" s="34" t="s">
        <v>1268</v>
      </c>
      <c r="M8" s="34" t="s">
        <v>760</v>
      </c>
      <c r="N8" s="34"/>
      <c r="O8" s="34" t="s">
        <v>787</v>
      </c>
      <c r="P8" s="35" t="s">
        <v>1375</v>
      </c>
      <c r="S8" s="14" t="s">
        <v>706</v>
      </c>
      <c r="T8" t="str">
        <f t="shared" si="0"/>
        <v>eff_chongjizhan</v>
      </c>
      <c r="W8">
        <v>6</v>
      </c>
      <c r="X8" t="s">
        <v>1449</v>
      </c>
      <c r="Y8" t="s">
        <v>651</v>
      </c>
      <c r="Z8" s="35" t="s">
        <v>1338</v>
      </c>
      <c r="AB8" s="30"/>
    </row>
    <row r="9" spans="2:31" ht="18" x14ac:dyDescent="0.2">
      <c r="B9" t="s">
        <v>631</v>
      </c>
      <c r="C9" t="s">
        <v>662</v>
      </c>
      <c r="D9" t="s">
        <v>631</v>
      </c>
      <c r="I9" s="34" t="s">
        <v>1307</v>
      </c>
      <c r="J9" s="35" t="s">
        <v>1327</v>
      </c>
      <c r="K9" s="34"/>
      <c r="L9" s="34" t="s">
        <v>1267</v>
      </c>
      <c r="M9" s="34" t="s">
        <v>772</v>
      </c>
      <c r="N9" s="34"/>
      <c r="O9" s="34" t="s">
        <v>759</v>
      </c>
      <c r="P9" s="35" t="s">
        <v>1376</v>
      </c>
      <c r="S9" t="s">
        <v>696</v>
      </c>
      <c r="T9" t="str">
        <f t="shared" si="0"/>
        <v>eff_leiji</v>
      </c>
      <c r="W9">
        <v>7</v>
      </c>
      <c r="X9" t="s">
        <v>1450</v>
      </c>
      <c r="Y9" t="s">
        <v>652</v>
      </c>
      <c r="Z9" s="35" t="s">
        <v>1341</v>
      </c>
      <c r="AB9" s="30"/>
    </row>
    <row r="10" spans="2:31" ht="18" x14ac:dyDescent="0.2">
      <c r="B10" t="s">
        <v>632</v>
      </c>
      <c r="C10" t="s">
        <v>663</v>
      </c>
      <c r="D10" t="s">
        <v>632</v>
      </c>
      <c r="I10" s="34" t="s">
        <v>713</v>
      </c>
      <c r="J10" s="35" t="s">
        <v>1328</v>
      </c>
      <c r="K10" s="34"/>
      <c r="L10" s="34" t="s">
        <v>1266</v>
      </c>
      <c r="M10" s="34" t="s">
        <v>763</v>
      </c>
      <c r="N10" s="34"/>
      <c r="O10" s="34" t="s">
        <v>788</v>
      </c>
      <c r="P10" s="35" t="s">
        <v>1377</v>
      </c>
      <c r="S10" s="14" t="s">
        <v>706</v>
      </c>
      <c r="T10" t="str">
        <f t="shared" si="0"/>
        <v>eff_chongjizhan</v>
      </c>
      <c r="W10">
        <v>8</v>
      </c>
      <c r="X10" t="s">
        <v>1451</v>
      </c>
      <c r="Y10" t="s">
        <v>655</v>
      </c>
      <c r="Z10" s="35" t="s">
        <v>1342</v>
      </c>
      <c r="AB10" s="30"/>
    </row>
    <row r="11" spans="2:31" ht="18" x14ac:dyDescent="0.2">
      <c r="B11" t="s">
        <v>633</v>
      </c>
      <c r="C11" t="s">
        <v>664</v>
      </c>
      <c r="D11" t="s">
        <v>633</v>
      </c>
      <c r="I11" s="34" t="s">
        <v>695</v>
      </c>
      <c r="J11" s="35" t="s">
        <v>1329</v>
      </c>
      <c r="K11" s="34"/>
      <c r="L11" s="34" t="s">
        <v>607</v>
      </c>
      <c r="M11" s="34" t="s">
        <v>771</v>
      </c>
      <c r="N11" s="34"/>
      <c r="O11" s="34" t="s">
        <v>789</v>
      </c>
      <c r="P11" s="35" t="s">
        <v>1378</v>
      </c>
      <c r="S11" t="s">
        <v>660</v>
      </c>
      <c r="T11" t="str">
        <f t="shared" si="0"/>
        <v>eff_huichunshu</v>
      </c>
      <c r="AB11" s="30"/>
    </row>
    <row r="12" spans="2:31" ht="18" x14ac:dyDescent="0.2">
      <c r="B12" t="s">
        <v>634</v>
      </c>
      <c r="C12" t="s">
        <v>725</v>
      </c>
      <c r="D12" t="s">
        <v>634</v>
      </c>
      <c r="I12" s="34" t="s">
        <v>708</v>
      </c>
      <c r="J12" s="35" t="s">
        <v>1330</v>
      </c>
      <c r="K12" s="34"/>
      <c r="L12" s="34" t="s">
        <v>1270</v>
      </c>
      <c r="M12" s="34" t="s">
        <v>775</v>
      </c>
      <c r="N12" s="34"/>
      <c r="O12" s="34" t="s">
        <v>790</v>
      </c>
      <c r="P12" s="35" t="s">
        <v>1379</v>
      </c>
      <c r="S12" s="14" t="s">
        <v>706</v>
      </c>
      <c r="T12" t="str">
        <f t="shared" si="0"/>
        <v>eff_chongjizhan</v>
      </c>
      <c r="AB12" s="30"/>
    </row>
    <row r="13" spans="2:31" ht="18" x14ac:dyDescent="0.2">
      <c r="B13" t="s">
        <v>635</v>
      </c>
      <c r="C13" t="s">
        <v>738</v>
      </c>
      <c r="D13" t="s">
        <v>635</v>
      </c>
      <c r="I13" s="34" t="s">
        <v>1308</v>
      </c>
      <c r="J13" s="35" t="s">
        <v>1331</v>
      </c>
      <c r="K13" s="34"/>
      <c r="L13" s="34" t="s">
        <v>1259</v>
      </c>
      <c r="M13" s="34" t="s">
        <v>776</v>
      </c>
      <c r="N13" s="34"/>
      <c r="O13" s="34" t="s">
        <v>791</v>
      </c>
      <c r="P13" s="35" t="s">
        <v>1380</v>
      </c>
      <c r="S13" s="14" t="s">
        <v>706</v>
      </c>
      <c r="T13" t="str">
        <f t="shared" si="0"/>
        <v>eff_chongjizhan</v>
      </c>
      <c r="AB13" s="30"/>
    </row>
    <row r="14" spans="2:31" ht="18" x14ac:dyDescent="0.2">
      <c r="B14" t="s">
        <v>828</v>
      </c>
      <c r="C14" t="s">
        <v>1285</v>
      </c>
      <c r="D14" t="s">
        <v>636</v>
      </c>
      <c r="I14" s="34" t="s">
        <v>1309</v>
      </c>
      <c r="J14" s="35" t="s">
        <v>1332</v>
      </c>
      <c r="K14" s="34"/>
      <c r="L14" s="34"/>
      <c r="M14" s="34"/>
      <c r="N14" s="34"/>
      <c r="O14" s="34" t="s">
        <v>792</v>
      </c>
      <c r="P14" s="35" t="s">
        <v>1381</v>
      </c>
      <c r="S14" t="s">
        <v>681</v>
      </c>
      <c r="T14" t="str">
        <f t="shared" si="0"/>
        <v>eff_wanyuezhan_1</v>
      </c>
      <c r="AB14" s="30"/>
    </row>
    <row r="15" spans="2:31" ht="18" x14ac:dyDescent="0.2">
      <c r="B15" t="s">
        <v>637</v>
      </c>
      <c r="C15" t="s">
        <v>665</v>
      </c>
      <c r="D15" t="s">
        <v>637</v>
      </c>
      <c r="I15" s="34" t="s">
        <v>701</v>
      </c>
      <c r="J15" s="35" t="s">
        <v>1333</v>
      </c>
      <c r="K15" s="34"/>
      <c r="L15" s="34"/>
      <c r="M15" s="34"/>
      <c r="N15" s="34"/>
      <c r="O15" s="34" t="s">
        <v>793</v>
      </c>
      <c r="P15" s="35" t="s">
        <v>1382</v>
      </c>
      <c r="S15" t="s">
        <v>698</v>
      </c>
      <c r="T15" t="str">
        <f t="shared" si="0"/>
        <v>eff_xuanbingjian_1</v>
      </c>
      <c r="AB15" s="30"/>
    </row>
    <row r="16" spans="2:31" ht="18" x14ac:dyDescent="0.2">
      <c r="B16" t="s">
        <v>638</v>
      </c>
      <c r="C16" t="s">
        <v>743</v>
      </c>
      <c r="D16" t="s">
        <v>638</v>
      </c>
      <c r="I16" s="34" t="s">
        <v>1310</v>
      </c>
      <c r="J16" s="35" t="s">
        <v>1334</v>
      </c>
      <c r="K16" s="34"/>
      <c r="L16" s="34" t="s">
        <v>1264</v>
      </c>
      <c r="M16" s="34" t="s">
        <v>773</v>
      </c>
      <c r="N16" s="34"/>
      <c r="O16" s="34" t="s">
        <v>794</v>
      </c>
      <c r="P16" s="35" t="s">
        <v>1383</v>
      </c>
      <c r="S16" s="14" t="s">
        <v>706</v>
      </c>
      <c r="T16" t="str">
        <f t="shared" si="0"/>
        <v>eff_chongjizhan</v>
      </c>
      <c r="AB16" s="30"/>
    </row>
    <row r="17" spans="2:28" ht="18" x14ac:dyDescent="0.2">
      <c r="B17" t="s">
        <v>639</v>
      </c>
      <c r="C17" t="s">
        <v>676</v>
      </c>
      <c r="D17" t="s">
        <v>639</v>
      </c>
      <c r="I17" s="34" t="s">
        <v>709</v>
      </c>
      <c r="J17" s="35" t="s">
        <v>1335</v>
      </c>
      <c r="K17" s="34"/>
      <c r="L17" s="34" t="s">
        <v>1263</v>
      </c>
      <c r="M17" s="34" t="s">
        <v>764</v>
      </c>
      <c r="N17" s="34"/>
      <c r="O17" s="34" t="s">
        <v>1384</v>
      </c>
      <c r="P17" s="35" t="s">
        <v>1385</v>
      </c>
      <c r="S17" t="s">
        <v>681</v>
      </c>
      <c r="T17" t="str">
        <f t="shared" si="0"/>
        <v>eff_wanyuezhan_1</v>
      </c>
      <c r="AB17" s="30"/>
    </row>
    <row r="18" spans="2:28" ht="18" x14ac:dyDescent="0.2">
      <c r="B18" t="s">
        <v>640</v>
      </c>
      <c r="C18" t="s">
        <v>677</v>
      </c>
      <c r="D18" t="s">
        <v>640</v>
      </c>
      <c r="I18" s="34" t="s">
        <v>717</v>
      </c>
      <c r="J18" s="35" t="s">
        <v>1336</v>
      </c>
      <c r="K18" s="34"/>
      <c r="L18" s="34" t="s">
        <v>1269</v>
      </c>
      <c r="M18" s="34" t="s">
        <v>779</v>
      </c>
      <c r="N18" s="34"/>
      <c r="S18" t="s">
        <v>710</v>
      </c>
      <c r="T18" t="str">
        <f t="shared" si="0"/>
        <v>eff_shouhuzhili</v>
      </c>
      <c r="AB18" s="30"/>
    </row>
    <row r="19" spans="2:28" ht="18" x14ac:dyDescent="0.2">
      <c r="B19" t="s">
        <v>641</v>
      </c>
      <c r="C19" t="s">
        <v>678</v>
      </c>
      <c r="D19" t="s">
        <v>641</v>
      </c>
      <c r="I19" s="34" t="s">
        <v>716</v>
      </c>
      <c r="J19" s="35" t="s">
        <v>1337</v>
      </c>
      <c r="K19" s="34"/>
      <c r="L19" s="34" t="s">
        <v>1258</v>
      </c>
      <c r="M19" s="34" t="s">
        <v>761</v>
      </c>
      <c r="N19" s="34"/>
      <c r="S19" s="27" t="s">
        <v>713</v>
      </c>
      <c r="T19" t="str">
        <f t="shared" si="0"/>
        <v>eff_bingtuci</v>
      </c>
      <c r="AB19" s="30"/>
    </row>
    <row r="20" spans="2:28" ht="18" x14ac:dyDescent="0.2">
      <c r="B20" t="s">
        <v>642</v>
      </c>
      <c r="C20" t="s">
        <v>679</v>
      </c>
      <c r="D20" t="s">
        <v>642</v>
      </c>
      <c r="I20" s="34" t="s">
        <v>1311</v>
      </c>
      <c r="J20" s="35" t="s">
        <v>1338</v>
      </c>
      <c r="K20" s="34"/>
      <c r="L20" s="34" t="s">
        <v>1272</v>
      </c>
      <c r="M20" s="34" t="s">
        <v>768</v>
      </c>
      <c r="N20" s="34"/>
      <c r="S20" s="27" t="s">
        <v>719</v>
      </c>
      <c r="T20" t="str">
        <f t="shared" si="0"/>
        <v>eff_xuanbingjian_1</v>
      </c>
      <c r="AB20" s="30"/>
    </row>
    <row r="21" spans="2:28" ht="18" x14ac:dyDescent="0.2">
      <c r="B21" t="s">
        <v>643</v>
      </c>
      <c r="C21" t="s">
        <v>680</v>
      </c>
      <c r="D21" t="s">
        <v>643</v>
      </c>
      <c r="I21" s="34" t="s">
        <v>707</v>
      </c>
      <c r="J21" s="35" t="s">
        <v>1339</v>
      </c>
      <c r="K21" s="34"/>
      <c r="L21" s="34" t="s">
        <v>1262</v>
      </c>
      <c r="M21" s="34" t="s">
        <v>766</v>
      </c>
      <c r="N21" s="34"/>
      <c r="S21" s="27" t="s">
        <v>720</v>
      </c>
      <c r="T21" t="str">
        <f t="shared" si="0"/>
        <v>eff_shouhuzhili</v>
      </c>
      <c r="AB21" s="30"/>
    </row>
    <row r="22" spans="2:28" ht="18" x14ac:dyDescent="0.2">
      <c r="B22" t="s">
        <v>644</v>
      </c>
      <c r="C22" t="s">
        <v>745</v>
      </c>
      <c r="D22" t="s">
        <v>644</v>
      </c>
      <c r="I22" s="34" t="s">
        <v>1312</v>
      </c>
      <c r="J22" s="35" t="s">
        <v>1340</v>
      </c>
      <c r="K22" s="34"/>
      <c r="L22" s="34" t="s">
        <v>1318</v>
      </c>
      <c r="M22" s="34" t="s">
        <v>778</v>
      </c>
      <c r="N22" s="34"/>
      <c r="S22" s="27" t="s">
        <v>707</v>
      </c>
      <c r="T22" t="str">
        <f t="shared" si="0"/>
        <v>eff_wanyuezhan_1</v>
      </c>
      <c r="AB22" s="30"/>
    </row>
    <row r="23" spans="2:28" ht="18" x14ac:dyDescent="0.2">
      <c r="B23" t="s">
        <v>645</v>
      </c>
      <c r="C23" t="s">
        <v>739</v>
      </c>
      <c r="D23" t="s">
        <v>645</v>
      </c>
      <c r="I23" s="34" t="s">
        <v>718</v>
      </c>
      <c r="J23" s="35" t="s">
        <v>1341</v>
      </c>
      <c r="K23" s="34"/>
      <c r="L23" s="34" t="s">
        <v>1260</v>
      </c>
      <c r="M23" s="34" t="s">
        <v>765</v>
      </c>
      <c r="N23" s="34"/>
      <c r="S23" s="27" t="s">
        <v>708</v>
      </c>
      <c r="T23" t="str">
        <f t="shared" si="0"/>
        <v>eff_huichunshu</v>
      </c>
      <c r="AB23" s="30"/>
    </row>
    <row r="24" spans="2:28" ht="18" x14ac:dyDescent="0.2">
      <c r="B24" t="s">
        <v>646</v>
      </c>
      <c r="C24" t="s">
        <v>681</v>
      </c>
      <c r="D24" t="s">
        <v>646</v>
      </c>
      <c r="I24" s="34" t="s">
        <v>700</v>
      </c>
      <c r="J24" s="35" t="s">
        <v>1342</v>
      </c>
      <c r="K24" s="34"/>
      <c r="L24" s="34"/>
      <c r="M24" s="34"/>
      <c r="N24" s="34"/>
      <c r="S24" s="27" t="s">
        <v>694</v>
      </c>
      <c r="T24" t="str">
        <f t="shared" si="0"/>
        <v>eff_heilongjuanfeng</v>
      </c>
      <c r="AB24" s="30"/>
    </row>
    <row r="25" spans="2:28" ht="18" x14ac:dyDescent="0.2">
      <c r="B25" t="s">
        <v>647</v>
      </c>
      <c r="C25" t="s">
        <v>744</v>
      </c>
      <c r="D25" t="s">
        <v>647</v>
      </c>
      <c r="I25" s="34" t="s">
        <v>1313</v>
      </c>
      <c r="J25" s="35" t="s">
        <v>1343</v>
      </c>
      <c r="K25" s="34"/>
      <c r="L25" s="34"/>
      <c r="M25" s="34"/>
      <c r="N25" s="34"/>
      <c r="S25" s="27" t="s">
        <v>705</v>
      </c>
      <c r="T25" t="str">
        <f t="shared" si="0"/>
        <v>eff_chongjizhan</v>
      </c>
      <c r="AB25" s="30"/>
    </row>
    <row r="26" spans="2:28" ht="18" x14ac:dyDescent="0.2">
      <c r="B26" t="s">
        <v>648</v>
      </c>
      <c r="C26" t="s">
        <v>682</v>
      </c>
      <c r="D26" t="s">
        <v>648</v>
      </c>
      <c r="I26" s="34" t="s">
        <v>697</v>
      </c>
      <c r="J26" s="35" t="s">
        <v>1344</v>
      </c>
      <c r="K26" s="34"/>
      <c r="M26" s="34"/>
      <c r="N26" s="34"/>
      <c r="S26" s="27" t="s">
        <v>708</v>
      </c>
      <c r="T26" t="str">
        <f t="shared" si="0"/>
        <v>eff_huichunshu</v>
      </c>
      <c r="AB26" s="30"/>
    </row>
    <row r="27" spans="2:28" ht="18" x14ac:dyDescent="0.2">
      <c r="B27" t="s">
        <v>649</v>
      </c>
      <c r="C27" t="s">
        <v>740</v>
      </c>
      <c r="D27" t="s">
        <v>829</v>
      </c>
      <c r="I27" s="34" t="s">
        <v>1314</v>
      </c>
      <c r="J27" s="35" t="s">
        <v>1345</v>
      </c>
      <c r="K27" s="34"/>
      <c r="M27" s="34"/>
      <c r="N27" s="34"/>
      <c r="S27" s="27" t="s">
        <v>687</v>
      </c>
      <c r="T27" t="str">
        <f t="shared" si="0"/>
        <v>eff_zuzhou</v>
      </c>
      <c r="AB27" s="30"/>
    </row>
    <row r="28" spans="2:28" ht="18" x14ac:dyDescent="0.2">
      <c r="B28" t="s">
        <v>650</v>
      </c>
      <c r="C28" t="s">
        <v>741</v>
      </c>
      <c r="D28" t="s">
        <v>830</v>
      </c>
      <c r="I28" s="34"/>
      <c r="J28" s="34"/>
      <c r="K28" s="34"/>
      <c r="M28" s="34"/>
      <c r="N28" s="34"/>
      <c r="S28" s="27" t="s">
        <v>707</v>
      </c>
      <c r="T28" t="str">
        <f t="shared" si="0"/>
        <v>eff_wanyuezhan_1</v>
      </c>
      <c r="AB28" s="30"/>
    </row>
    <row r="29" spans="2:28" ht="18" x14ac:dyDescent="0.2">
      <c r="B29" t="s">
        <v>651</v>
      </c>
      <c r="C29" t="s">
        <v>1281</v>
      </c>
      <c r="D29" t="s">
        <v>651</v>
      </c>
      <c r="I29" s="35" t="s">
        <v>1317</v>
      </c>
      <c r="J29" s="34"/>
      <c r="K29" s="34"/>
      <c r="M29" s="34"/>
      <c r="N29" s="34"/>
      <c r="S29" s="27" t="s">
        <v>718</v>
      </c>
      <c r="T29" t="str">
        <f t="shared" si="0"/>
        <v>eff_jihanbingbao</v>
      </c>
      <c r="AB29" s="30"/>
    </row>
    <row r="30" spans="2:28" ht="18" x14ac:dyDescent="0.2">
      <c r="B30" t="s">
        <v>652</v>
      </c>
      <c r="C30" t="s">
        <v>683</v>
      </c>
      <c r="D30" t="s">
        <v>652</v>
      </c>
      <c r="I30" s="34" t="s">
        <v>1001</v>
      </c>
      <c r="J30" s="34" t="s">
        <v>770</v>
      </c>
      <c r="K30" s="34"/>
      <c r="M30" s="34"/>
      <c r="N30" s="34"/>
      <c r="S30" s="28" t="s">
        <v>694</v>
      </c>
      <c r="T30" t="str">
        <f t="shared" si="0"/>
        <v>eff_heilongjuanfeng</v>
      </c>
      <c r="AB30" s="30"/>
    </row>
    <row r="31" spans="2:28" ht="18" x14ac:dyDescent="0.2">
      <c r="B31" t="s">
        <v>653</v>
      </c>
      <c r="C31" t="s">
        <v>746</v>
      </c>
      <c r="D31" t="s">
        <v>653</v>
      </c>
      <c r="I31" s="34" t="s">
        <v>1273</v>
      </c>
      <c r="J31" s="34" t="s">
        <v>774</v>
      </c>
      <c r="K31" s="34"/>
      <c r="M31" s="34"/>
      <c r="N31" s="34"/>
      <c r="S31" s="28" t="s">
        <v>697</v>
      </c>
      <c r="T31" t="str">
        <f t="shared" si="0"/>
        <v>eff_shenlehuacai</v>
      </c>
      <c r="AB31" s="30"/>
    </row>
    <row r="32" spans="2:28" ht="18" x14ac:dyDescent="0.2">
      <c r="B32" t="s">
        <v>654</v>
      </c>
      <c r="C32" t="s">
        <v>684</v>
      </c>
      <c r="D32" t="s">
        <v>654</v>
      </c>
      <c r="I32" s="34" t="s">
        <v>1265</v>
      </c>
      <c r="J32" s="34" t="s">
        <v>777</v>
      </c>
      <c r="K32" s="34"/>
      <c r="M32" s="34"/>
      <c r="N32" s="34"/>
      <c r="S32" s="28" t="s">
        <v>700</v>
      </c>
      <c r="T32" t="str">
        <f t="shared" si="0"/>
        <v>eff_zileishan</v>
      </c>
      <c r="AB32" s="30"/>
    </row>
    <row r="33" spans="1:28" ht="18" x14ac:dyDescent="0.2">
      <c r="B33" t="s">
        <v>655</v>
      </c>
      <c r="C33" t="s">
        <v>685</v>
      </c>
      <c r="D33" t="s">
        <v>655</v>
      </c>
      <c r="I33" s="34" t="s">
        <v>8</v>
      </c>
      <c r="J33" s="34" t="s">
        <v>767</v>
      </c>
      <c r="S33" s="28" t="s">
        <v>701</v>
      </c>
      <c r="T33" t="str">
        <f t="shared" si="0"/>
        <v>eff_yuezhiwu</v>
      </c>
      <c r="AB33" s="30"/>
    </row>
    <row r="34" spans="1:28" ht="18" x14ac:dyDescent="0.2">
      <c r="B34" t="s">
        <v>656</v>
      </c>
      <c r="C34" t="s">
        <v>686</v>
      </c>
      <c r="D34" t="s">
        <v>656</v>
      </c>
      <c r="I34" s="34" t="s">
        <v>1261</v>
      </c>
      <c r="J34" s="34" t="s">
        <v>769</v>
      </c>
      <c r="S34" s="28" t="s">
        <v>701</v>
      </c>
      <c r="T34" t="str">
        <f t="shared" si="0"/>
        <v>eff_yuezhiwu</v>
      </c>
      <c r="AB34" s="30"/>
    </row>
    <row r="35" spans="1:28" ht="18" x14ac:dyDescent="0.2">
      <c r="B35" t="s">
        <v>657</v>
      </c>
      <c r="C35" t="s">
        <v>687</v>
      </c>
      <c r="D35" t="s">
        <v>657</v>
      </c>
      <c r="I35" s="34" t="s">
        <v>1271</v>
      </c>
      <c r="J35" s="34" t="s">
        <v>762</v>
      </c>
      <c r="S35" s="28" t="s">
        <v>701</v>
      </c>
      <c r="T35" t="str">
        <f t="shared" si="0"/>
        <v>eff_yuezhiwu</v>
      </c>
      <c r="AB35" s="30"/>
    </row>
    <row r="36" spans="1:28" ht="18" x14ac:dyDescent="0.2">
      <c r="I36" s="34" t="s">
        <v>1268</v>
      </c>
      <c r="J36" s="34" t="s">
        <v>760</v>
      </c>
      <c r="S36" s="28" t="s">
        <v>697</v>
      </c>
      <c r="T36" t="str">
        <f t="shared" si="0"/>
        <v>eff_shenlehuacai</v>
      </c>
      <c r="AB36" s="30"/>
    </row>
    <row r="37" spans="1:28" ht="18" x14ac:dyDescent="0.2">
      <c r="I37" s="34" t="s">
        <v>1267</v>
      </c>
      <c r="J37" s="34" t="s">
        <v>772</v>
      </c>
      <c r="S37" s="28" t="s">
        <v>707</v>
      </c>
      <c r="T37" t="str">
        <f t="shared" si="0"/>
        <v>eff_wanyuezhan_1</v>
      </c>
      <c r="AB37" s="30"/>
    </row>
    <row r="38" spans="1:28" ht="18" x14ac:dyDescent="0.2">
      <c r="I38" s="34" t="s">
        <v>1266</v>
      </c>
      <c r="J38" s="34" t="s">
        <v>763</v>
      </c>
      <c r="S38" s="28" t="s">
        <v>709</v>
      </c>
      <c r="T38" t="str">
        <f t="shared" si="0"/>
        <v>eff_zirankuizeng</v>
      </c>
      <c r="AB38" s="30"/>
    </row>
    <row r="39" spans="1:28" ht="18" x14ac:dyDescent="0.2">
      <c r="I39" s="34" t="s">
        <v>1315</v>
      </c>
      <c r="J39" s="34" t="s">
        <v>771</v>
      </c>
      <c r="S39" s="28" t="s">
        <v>710</v>
      </c>
      <c r="T39" t="str">
        <f t="shared" si="0"/>
        <v>eff_shouhuzhili</v>
      </c>
      <c r="AB39" s="30"/>
    </row>
    <row r="40" spans="1:28" ht="18" x14ac:dyDescent="0.2">
      <c r="I40" s="34" t="s">
        <v>1270</v>
      </c>
      <c r="J40" s="34" t="s">
        <v>775</v>
      </c>
      <c r="S40" s="28" t="s">
        <v>710</v>
      </c>
      <c r="T40" t="str">
        <f t="shared" si="0"/>
        <v>eff_shouhuzhili</v>
      </c>
      <c r="AB40" s="30"/>
    </row>
    <row r="41" spans="1:28" ht="18" x14ac:dyDescent="0.2">
      <c r="A41">
        <v>1</v>
      </c>
      <c r="B41" t="s">
        <v>666</v>
      </c>
      <c r="C41" t="s">
        <v>668</v>
      </c>
      <c r="D41" t="s">
        <v>666</v>
      </c>
      <c r="I41" s="34" t="s">
        <v>1259</v>
      </c>
      <c r="J41" s="34" t="s">
        <v>776</v>
      </c>
      <c r="S41" s="28" t="s">
        <v>711</v>
      </c>
      <c r="T41" t="str">
        <f t="shared" si="0"/>
        <v>eff_renyuzhinu</v>
      </c>
      <c r="AB41" s="30"/>
    </row>
    <row r="42" spans="1:28" ht="18" x14ac:dyDescent="0.2">
      <c r="A42">
        <v>2</v>
      </c>
      <c r="B42" t="s">
        <v>667</v>
      </c>
      <c r="C42" t="s">
        <v>669</v>
      </c>
      <c r="D42" t="s">
        <v>667</v>
      </c>
      <c r="I42" s="34"/>
      <c r="J42" s="34"/>
      <c r="S42" s="28" t="s">
        <v>695</v>
      </c>
      <c r="T42" t="str">
        <f t="shared" si="0"/>
        <v>eff_leiji</v>
      </c>
      <c r="AB42" s="30"/>
    </row>
    <row r="43" spans="1:28" ht="18" x14ac:dyDescent="0.2">
      <c r="A43">
        <v>3</v>
      </c>
      <c r="B43" t="s">
        <v>667</v>
      </c>
      <c r="I43" s="34"/>
      <c r="J43" s="34"/>
      <c r="S43" s="28" t="s">
        <v>711</v>
      </c>
      <c r="T43" t="str">
        <f t="shared" si="0"/>
        <v>eff_renyuzhinu</v>
      </c>
      <c r="AB43" s="30"/>
    </row>
    <row r="44" spans="1:28" ht="18" x14ac:dyDescent="0.2">
      <c r="I44" s="34" t="s">
        <v>1264</v>
      </c>
      <c r="J44" s="34" t="s">
        <v>773</v>
      </c>
      <c r="S44" s="28" t="s">
        <v>712</v>
      </c>
      <c r="T44" t="e">
        <f t="shared" si="0"/>
        <v>#N/A</v>
      </c>
      <c r="AB44" s="30"/>
    </row>
    <row r="45" spans="1:28" ht="18" x14ac:dyDescent="0.2">
      <c r="I45" s="34" t="s">
        <v>1263</v>
      </c>
      <c r="J45" s="34" t="s">
        <v>764</v>
      </c>
      <c r="S45" s="28" t="s">
        <v>712</v>
      </c>
      <c r="T45" t="e">
        <f t="shared" si="0"/>
        <v>#N/A</v>
      </c>
      <c r="AB45" s="30"/>
    </row>
    <row r="46" spans="1:28" ht="18" x14ac:dyDescent="0.2">
      <c r="I46" s="34" t="s">
        <v>1269</v>
      </c>
      <c r="J46" s="34" t="s">
        <v>779</v>
      </c>
      <c r="S46" s="29" t="s">
        <v>714</v>
      </c>
      <c r="T46" t="str">
        <f t="shared" si="0"/>
        <v>eff_xuepiaoqianli</v>
      </c>
      <c r="AB46" s="30"/>
    </row>
    <row r="47" spans="1:28" ht="18" x14ac:dyDescent="0.2">
      <c r="I47" s="34" t="s">
        <v>1258</v>
      </c>
      <c r="J47" s="34" t="s">
        <v>761</v>
      </c>
      <c r="S47" s="29" t="s">
        <v>715</v>
      </c>
      <c r="T47" t="e">
        <f t="shared" si="0"/>
        <v>#N/A</v>
      </c>
      <c r="AB47" s="30"/>
    </row>
    <row r="48" spans="1:28" ht="18" x14ac:dyDescent="0.2">
      <c r="I48" s="34" t="s">
        <v>1272</v>
      </c>
      <c r="J48" s="34" t="s">
        <v>768</v>
      </c>
      <c r="S48" s="28" t="s">
        <v>697</v>
      </c>
      <c r="T48" t="str">
        <f t="shared" si="0"/>
        <v>eff_shenlehuacai</v>
      </c>
      <c r="AB48" s="30"/>
    </row>
    <row r="49" spans="9:28" ht="18" x14ac:dyDescent="0.2">
      <c r="I49" s="34" t="s">
        <v>1262</v>
      </c>
      <c r="J49" s="34" t="s">
        <v>766</v>
      </c>
      <c r="S49" s="29" t="s">
        <v>716</v>
      </c>
      <c r="T49" t="str">
        <f t="shared" si="0"/>
        <v>eff_kuanglongci</v>
      </c>
      <c r="AB49" s="30"/>
    </row>
    <row r="50" spans="9:28" ht="18" x14ac:dyDescent="0.2">
      <c r="I50" s="34" t="s">
        <v>1318</v>
      </c>
      <c r="J50" s="34" t="s">
        <v>778</v>
      </c>
      <c r="S50" s="28" t="s">
        <v>709</v>
      </c>
      <c r="T50" t="str">
        <f t="shared" si="0"/>
        <v>eff_zirankuizeng</v>
      </c>
      <c r="AB50" s="30"/>
    </row>
    <row r="51" spans="9:28" ht="18" x14ac:dyDescent="0.2">
      <c r="I51" s="34" t="s">
        <v>1260</v>
      </c>
      <c r="J51" s="34" t="s">
        <v>765</v>
      </c>
      <c r="S51" s="29" t="s">
        <v>717</v>
      </c>
      <c r="T51" t="str">
        <f t="shared" si="0"/>
        <v>eff_xingyujianglin</v>
      </c>
      <c r="AB51" s="30"/>
    </row>
    <row r="52" spans="9:28" ht="18" x14ac:dyDescent="0.2">
      <c r="I52" s="34"/>
      <c r="J52" s="34"/>
      <c r="S52" s="29" t="s">
        <v>721</v>
      </c>
      <c r="T52" t="str">
        <f t="shared" si="0"/>
        <v>eff_sishenzhinu</v>
      </c>
      <c r="AB52" s="30"/>
    </row>
    <row r="53" spans="9:28" ht="18" x14ac:dyDescent="0.2">
      <c r="I53" s="34"/>
      <c r="J53" s="34"/>
      <c r="S53" s="29" t="s">
        <v>709</v>
      </c>
      <c r="T53" t="str">
        <f t="shared" si="0"/>
        <v>eff_zirankuizeng</v>
      </c>
      <c r="AB53" s="30"/>
    </row>
    <row r="54" spans="9:28" ht="18" x14ac:dyDescent="0.2">
      <c r="I54" s="34"/>
      <c r="J54" s="34"/>
      <c r="S54" s="28" t="s">
        <v>697</v>
      </c>
      <c r="T54" t="str">
        <f t="shared" si="0"/>
        <v>eff_shenlehuacai</v>
      </c>
      <c r="AB54" s="30"/>
    </row>
    <row r="55" spans="9:28" ht="18" x14ac:dyDescent="0.2">
      <c r="I55" s="34" t="s">
        <v>1407</v>
      </c>
      <c r="J55" s="34"/>
      <c r="S55" s="29" t="s">
        <v>716</v>
      </c>
      <c r="T55" t="str">
        <f t="shared" si="0"/>
        <v>eff_kuanglongci</v>
      </c>
      <c r="AB55" s="30"/>
    </row>
    <row r="56" spans="9:28" ht="18" x14ac:dyDescent="0.2">
      <c r="I56" s="34"/>
      <c r="J56" s="34"/>
      <c r="S56" s="29" t="s">
        <v>715</v>
      </c>
      <c r="T56" t="e">
        <f t="shared" si="0"/>
        <v>#N/A</v>
      </c>
      <c r="AB56" s="30"/>
    </row>
    <row r="57" spans="9:28" ht="18" x14ac:dyDescent="0.2">
      <c r="I57" t="s">
        <v>1408</v>
      </c>
      <c r="J57" s="35" t="s">
        <v>1345</v>
      </c>
      <c r="AB57" s="30"/>
    </row>
    <row r="58" spans="9:28" ht="18" x14ac:dyDescent="0.2">
      <c r="J58" s="34"/>
      <c r="AB58" s="30"/>
    </row>
    <row r="59" spans="9:28" ht="18" x14ac:dyDescent="0.2">
      <c r="J59" s="34"/>
      <c r="AB59" s="30"/>
    </row>
    <row r="60" spans="9:28" ht="18" x14ac:dyDescent="0.2">
      <c r="J60" s="34"/>
      <c r="AB60" s="30"/>
    </row>
    <row r="61" spans="9:28" ht="18" x14ac:dyDescent="0.2">
      <c r="J61" s="34"/>
      <c r="AB61" s="30"/>
    </row>
    <row r="62" spans="9:28" ht="18" x14ac:dyDescent="0.2">
      <c r="J62" s="34"/>
      <c r="AB62" s="30"/>
    </row>
    <row r="63" spans="9:28" ht="18" x14ac:dyDescent="0.2">
      <c r="J63" s="34"/>
      <c r="AB63" s="30"/>
    </row>
    <row r="64" spans="9:28" ht="18" x14ac:dyDescent="0.2">
      <c r="J64" s="34"/>
      <c r="AB64" s="30"/>
    </row>
    <row r="65" spans="10:28" ht="18" x14ac:dyDescent="0.2">
      <c r="J65" s="34"/>
      <c r="AB65" s="30"/>
    </row>
    <row r="66" spans="10:28" ht="18" x14ac:dyDescent="0.2">
      <c r="J66" s="34"/>
      <c r="AB66" s="30"/>
    </row>
    <row r="67" spans="10:28" ht="18" x14ac:dyDescent="0.2">
      <c r="AB67" s="30"/>
    </row>
    <row r="68" spans="10:28" ht="18" x14ac:dyDescent="0.2">
      <c r="AB68" s="30"/>
    </row>
    <row r="69" spans="10:28" ht="18" x14ac:dyDescent="0.2">
      <c r="AB69" s="30"/>
    </row>
    <row r="70" spans="10:28" ht="18" x14ac:dyDescent="0.2">
      <c r="AB70" s="30"/>
    </row>
    <row r="71" spans="10:28" ht="18" x14ac:dyDescent="0.2">
      <c r="AB71" s="30"/>
    </row>
    <row r="72" spans="10:28" ht="18" x14ac:dyDescent="0.2">
      <c r="AB72" s="30"/>
    </row>
    <row r="73" spans="10:28" ht="18" x14ac:dyDescent="0.2">
      <c r="AB73" s="30"/>
    </row>
    <row r="74" spans="10:28" ht="18" x14ac:dyDescent="0.2">
      <c r="AB74" s="30"/>
    </row>
    <row r="75" spans="10:28" ht="18" x14ac:dyDescent="0.2">
      <c r="AB75" s="30"/>
    </row>
    <row r="76" spans="10:28" ht="18" x14ac:dyDescent="0.2">
      <c r="AB76" s="30"/>
    </row>
    <row r="77" spans="10:28" ht="18" x14ac:dyDescent="0.2">
      <c r="AB77" s="30"/>
    </row>
    <row r="78" spans="10:28" ht="18" x14ac:dyDescent="0.2">
      <c r="AB78" s="30"/>
    </row>
    <row r="79" spans="10:28" ht="18" x14ac:dyDescent="0.2">
      <c r="AB79" s="30"/>
    </row>
    <row r="80" spans="10:28" ht="18" x14ac:dyDescent="0.2">
      <c r="AB80" s="30"/>
    </row>
    <row r="81" spans="28:28" ht="18" x14ac:dyDescent="0.2">
      <c r="AB81" s="30"/>
    </row>
    <row r="82" spans="28:28" ht="18" x14ac:dyDescent="0.2">
      <c r="AB82" s="30"/>
    </row>
    <row r="83" spans="28:28" ht="18" x14ac:dyDescent="0.2">
      <c r="AB83" s="30"/>
    </row>
    <row r="84" spans="28:28" ht="18" x14ac:dyDescent="0.2">
      <c r="AB84" s="30"/>
    </row>
    <row r="85" spans="28:28" ht="18" x14ac:dyDescent="0.2">
      <c r="AB85" s="30"/>
    </row>
    <row r="187" spans="31:31" x14ac:dyDescent="0.15">
      <c r="AE187" s="19"/>
    </row>
  </sheetData>
  <phoneticPr fontId="1" type="noConversion"/>
  <conditionalFormatting sqref="AD1:AF1048576">
    <cfRule type="duplicateValues" dxfId="14" priority="14"/>
  </conditionalFormatting>
  <conditionalFormatting sqref="AH6:AH22">
    <cfRule type="duplicateValues" dxfId="13" priority="13"/>
  </conditionalFormatting>
  <conditionalFormatting sqref="AH5">
    <cfRule type="duplicateValues" dxfId="12" priority="11"/>
  </conditionalFormatting>
  <conditionalFormatting sqref="AH40:AH41 AH46 AH23:AH38">
    <cfRule type="duplicateValues" dxfId="11" priority="19"/>
  </conditionalFormatting>
  <conditionalFormatting sqref="I3:I19">
    <cfRule type="duplicateValues" dxfId="10" priority="9"/>
  </conditionalFormatting>
  <conditionalFormatting sqref="I2">
    <cfRule type="duplicateValues" dxfId="9" priority="8"/>
  </conditionalFormatting>
  <conditionalFormatting sqref="I20:I32">
    <cfRule type="duplicateValues" dxfId="8" priority="10"/>
  </conditionalFormatting>
  <conditionalFormatting sqref="K2:K32">
    <cfRule type="duplicateValues" dxfId="7" priority="6"/>
  </conditionalFormatting>
  <conditionalFormatting sqref="N2:N32">
    <cfRule type="duplicateValues" dxfId="6" priority="5"/>
  </conditionalFormatting>
  <conditionalFormatting sqref="M26:M32">
    <cfRule type="duplicateValues" dxfId="5" priority="4"/>
  </conditionalFormatting>
  <conditionalFormatting sqref="P2:P16">
    <cfRule type="duplicateValues" dxfId="4" priority="3"/>
  </conditionalFormatting>
  <conditionalFormatting sqref="AE2:AG28">
    <cfRule type="duplicateValues" dxfId="3" priority="2"/>
  </conditionalFormatting>
  <conditionalFormatting sqref="L2:L4">
    <cfRule type="duplicateValues" dxfId="2" priority="1"/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3"/>
  <sheetViews>
    <sheetView workbookViewId="0">
      <selection activeCell="N28" sqref="N28"/>
    </sheetView>
  </sheetViews>
  <sheetFormatPr baseColWidth="10" defaultRowHeight="15" x14ac:dyDescent="0.15"/>
  <cols>
    <col min="1" max="1" width="10.83203125" style="12"/>
    <col min="2" max="2" width="13.5" bestFit="1" customWidth="1"/>
    <col min="9" max="9" width="10.83203125" style="12"/>
    <col min="10" max="10" width="13.5" bestFit="1" customWidth="1"/>
    <col min="18" max="18" width="10.83203125" style="33"/>
    <col min="27" max="27" width="13.5" bestFit="1" customWidth="1"/>
    <col min="32" max="32" width="21.5" bestFit="1" customWidth="1"/>
  </cols>
  <sheetData>
    <row r="1" spans="1:43" x14ac:dyDescent="0.15">
      <c r="L1">
        <v>1</v>
      </c>
      <c r="M1">
        <v>1</v>
      </c>
      <c r="N1">
        <v>1.6</v>
      </c>
      <c r="O1">
        <v>0.5</v>
      </c>
      <c r="AF1" t="s">
        <v>314</v>
      </c>
      <c r="AG1" t="s">
        <v>276</v>
      </c>
      <c r="AH1" t="s">
        <v>389</v>
      </c>
    </row>
    <row r="2" spans="1:43" x14ac:dyDescent="0.15">
      <c r="A2" s="12" t="s">
        <v>132</v>
      </c>
      <c r="B2" t="s">
        <v>299</v>
      </c>
      <c r="E2" t="s">
        <v>300</v>
      </c>
      <c r="I2" s="12" t="s">
        <v>304</v>
      </c>
      <c r="J2" t="s">
        <v>305</v>
      </c>
      <c r="K2" t="s">
        <v>467</v>
      </c>
      <c r="L2" t="s">
        <v>306</v>
      </c>
      <c r="M2" t="s">
        <v>307</v>
      </c>
      <c r="N2" t="s">
        <v>308</v>
      </c>
      <c r="O2" t="s">
        <v>473</v>
      </c>
      <c r="Q2" t="s">
        <v>304</v>
      </c>
      <c r="R2" s="33" t="s">
        <v>752</v>
      </c>
      <c r="AA2" t="s">
        <v>309</v>
      </c>
      <c r="AB2">
        <v>0.2</v>
      </c>
      <c r="AE2" t="s">
        <v>311</v>
      </c>
      <c r="AF2" t="s">
        <v>326</v>
      </c>
      <c r="AG2">
        <v>0</v>
      </c>
      <c r="AK2" s="12" t="s">
        <v>390</v>
      </c>
      <c r="AL2" s="12" t="s">
        <v>312</v>
      </c>
    </row>
    <row r="3" spans="1:43" x14ac:dyDescent="0.15">
      <c r="A3" s="12">
        <v>0</v>
      </c>
      <c r="B3">
        <f>VLOOKUP(A3,[1]经济消耗2!$FE:$FF,2,FALSE)</f>
        <v>1000</v>
      </c>
      <c r="E3" s="12" t="s">
        <v>301</v>
      </c>
      <c r="F3">
        <v>0.8</v>
      </c>
      <c r="I3" s="12">
        <v>1</v>
      </c>
      <c r="J3">
        <v>1</v>
      </c>
      <c r="K3">
        <f>INT(VLOOKUP($J3,$A:$B,2,FALSE))</f>
        <v>1107</v>
      </c>
      <c r="L3">
        <f>INT($K3*L$1)</f>
        <v>1107</v>
      </c>
      <c r="M3">
        <f t="shared" ref="M3:O18" si="0">INT($K3*M$1)</f>
        <v>1107</v>
      </c>
      <c r="N3">
        <f>INT($K3*N$1)</f>
        <v>1771</v>
      </c>
      <c r="O3">
        <f>INT($K3*O$1)</f>
        <v>553</v>
      </c>
      <c r="Q3">
        <f>I3</f>
        <v>1</v>
      </c>
      <c r="R3" s="33">
        <f>VLOOKUP(Q3,[1]经济消耗2!$FB:$FC,2,FALSE)</f>
        <v>500</v>
      </c>
      <c r="T3" t="s">
        <v>327</v>
      </c>
      <c r="U3">
        <f>INT(K3*$F$3)</f>
        <v>885</v>
      </c>
      <c r="AA3" t="s">
        <v>310</v>
      </c>
      <c r="AB3">
        <v>0.2</v>
      </c>
      <c r="AE3" t="s">
        <v>127</v>
      </c>
      <c r="AF3" t="s">
        <v>313</v>
      </c>
      <c r="AG3">
        <v>50</v>
      </c>
      <c r="AK3" s="12" t="s">
        <v>318</v>
      </c>
      <c r="AL3">
        <f>2/12</f>
        <v>0.16666666666666666</v>
      </c>
    </row>
    <row r="4" spans="1:43" x14ac:dyDescent="0.15">
      <c r="A4" s="12">
        <v>1</v>
      </c>
      <c r="B4">
        <f>VLOOKUP(A4,[1]经济消耗2!$FE:$FF,2,FALSE)</f>
        <v>1107.2</v>
      </c>
      <c r="E4" s="12" t="s">
        <v>302</v>
      </c>
      <c r="F4">
        <v>1</v>
      </c>
      <c r="I4" s="12">
        <v>2</v>
      </c>
      <c r="J4">
        <v>2</v>
      </c>
      <c r="K4">
        <f t="shared" ref="K4:K23" si="1">INT(VLOOKUP($J4,$A:$B,2,FALSE))</f>
        <v>1222</v>
      </c>
      <c r="L4">
        <f t="shared" ref="L4:O23" si="2">INT($K4*L$1)</f>
        <v>1222</v>
      </c>
      <c r="M4">
        <f t="shared" si="0"/>
        <v>1222</v>
      </c>
      <c r="N4">
        <f t="shared" si="0"/>
        <v>1955</v>
      </c>
      <c r="O4">
        <f t="shared" si="0"/>
        <v>611</v>
      </c>
      <c r="Q4">
        <f t="shared" ref="Q4:Q23" si="3">I4</f>
        <v>2</v>
      </c>
      <c r="R4" s="33">
        <f>VLOOKUP(Q4,[1]经济消耗2!$FB:$FC,2,FALSE)</f>
        <v>500</v>
      </c>
      <c r="T4" t="s">
        <v>328</v>
      </c>
      <c r="U4">
        <f t="shared" ref="U4:U22" si="4">INT(K4*$F$3)</f>
        <v>977</v>
      </c>
      <c r="AE4" t="s">
        <v>315</v>
      </c>
      <c r="AF4" t="s">
        <v>317</v>
      </c>
      <c r="AG4">
        <v>100</v>
      </c>
      <c r="AK4" s="12" t="s">
        <v>325</v>
      </c>
      <c r="AL4">
        <v>0.4</v>
      </c>
    </row>
    <row r="5" spans="1:43" x14ac:dyDescent="0.15">
      <c r="A5" s="12">
        <v>2</v>
      </c>
      <c r="B5">
        <f>VLOOKUP(A5,[1]经济消耗2!$FE:$FF,2,FALSE)</f>
        <v>1222.1183999999998</v>
      </c>
      <c r="E5" s="12" t="s">
        <v>303</v>
      </c>
      <c r="F5">
        <v>1.25</v>
      </c>
      <c r="I5" s="12">
        <v>3</v>
      </c>
      <c r="J5">
        <v>5</v>
      </c>
      <c r="K5">
        <f t="shared" si="1"/>
        <v>1618</v>
      </c>
      <c r="L5">
        <f t="shared" si="2"/>
        <v>1618</v>
      </c>
      <c r="M5">
        <f t="shared" si="0"/>
        <v>1618</v>
      </c>
      <c r="N5">
        <f t="shared" si="0"/>
        <v>2588</v>
      </c>
      <c r="O5">
        <f t="shared" si="0"/>
        <v>809</v>
      </c>
      <c r="Q5">
        <f t="shared" si="3"/>
        <v>3</v>
      </c>
      <c r="R5" s="33">
        <f>VLOOKUP(Q5,[1]经济消耗2!$FB:$FC,2,FALSE)</f>
        <v>600</v>
      </c>
      <c r="T5" t="s">
        <v>329</v>
      </c>
      <c r="U5">
        <f t="shared" si="4"/>
        <v>1294</v>
      </c>
      <c r="AE5" t="s">
        <v>265</v>
      </c>
      <c r="AF5" t="s">
        <v>316</v>
      </c>
      <c r="AK5" s="12" t="s">
        <v>319</v>
      </c>
      <c r="AL5">
        <v>0.6</v>
      </c>
      <c r="AQ5" s="18"/>
    </row>
    <row r="6" spans="1:43" x14ac:dyDescent="0.15">
      <c r="A6" s="12">
        <v>3</v>
      </c>
      <c r="B6">
        <f>VLOOKUP(A6,[1]经济消耗2!$FE:$FF,2,FALSE)</f>
        <v>1345.3109247999998</v>
      </c>
      <c r="I6" s="12">
        <v>4</v>
      </c>
      <c r="J6">
        <v>10</v>
      </c>
      <c r="K6">
        <f t="shared" si="1"/>
        <v>2495</v>
      </c>
      <c r="L6">
        <f t="shared" si="2"/>
        <v>2495</v>
      </c>
      <c r="M6">
        <f t="shared" si="0"/>
        <v>2495</v>
      </c>
      <c r="N6">
        <f t="shared" si="0"/>
        <v>3992</v>
      </c>
      <c r="O6">
        <f t="shared" si="0"/>
        <v>1247</v>
      </c>
      <c r="Q6">
        <f t="shared" si="3"/>
        <v>4</v>
      </c>
      <c r="R6" s="33">
        <f>VLOOKUP(Q6,[1]经济消耗2!$FB:$FC,2,FALSE)</f>
        <v>800</v>
      </c>
      <c r="T6" t="s">
        <v>330</v>
      </c>
      <c r="U6">
        <f t="shared" si="4"/>
        <v>1996</v>
      </c>
      <c r="AK6" s="12" t="s">
        <v>320</v>
      </c>
      <c r="AL6">
        <f>AL3*2</f>
        <v>0.33333333333333331</v>
      </c>
    </row>
    <row r="7" spans="1:43" x14ac:dyDescent="0.15">
      <c r="A7" s="12">
        <v>4</v>
      </c>
      <c r="B7">
        <f>VLOOKUP(A7,[1]经济消耗2!$FE:$FF,2,FALSE)</f>
        <v>1477.3733113855999</v>
      </c>
      <c r="I7" s="12">
        <v>5</v>
      </c>
      <c r="J7">
        <v>15</v>
      </c>
      <c r="K7">
        <f t="shared" si="1"/>
        <v>3735</v>
      </c>
      <c r="L7">
        <f t="shared" si="2"/>
        <v>3735</v>
      </c>
      <c r="M7">
        <f t="shared" si="0"/>
        <v>3735</v>
      </c>
      <c r="N7">
        <f t="shared" si="0"/>
        <v>5976</v>
      </c>
      <c r="O7">
        <f t="shared" si="0"/>
        <v>1867</v>
      </c>
      <c r="Q7">
        <f t="shared" si="3"/>
        <v>5</v>
      </c>
      <c r="R7" s="33">
        <f>VLOOKUP(Q7,[1]经济消耗2!$FB:$FC,2,FALSE)</f>
        <v>1200</v>
      </c>
      <c r="T7" t="s">
        <v>331</v>
      </c>
      <c r="U7">
        <f t="shared" si="4"/>
        <v>2988</v>
      </c>
      <c r="AK7" s="12" t="s">
        <v>321</v>
      </c>
      <c r="AL7">
        <v>0.2</v>
      </c>
    </row>
    <row r="8" spans="1:43" x14ac:dyDescent="0.15">
      <c r="A8" s="12">
        <v>5</v>
      </c>
      <c r="B8">
        <f>VLOOKUP(A8,[1]经济消耗2!$FE:$FF,2,FALSE)</f>
        <v>1618.9441898053633</v>
      </c>
      <c r="I8" s="12">
        <v>6</v>
      </c>
      <c r="J8">
        <v>20</v>
      </c>
      <c r="K8">
        <f t="shared" si="1"/>
        <v>5491</v>
      </c>
      <c r="L8">
        <f t="shared" si="2"/>
        <v>5491</v>
      </c>
      <c r="M8">
        <f t="shared" si="0"/>
        <v>5491</v>
      </c>
      <c r="N8">
        <f t="shared" si="0"/>
        <v>8785</v>
      </c>
      <c r="O8">
        <f t="shared" si="0"/>
        <v>2745</v>
      </c>
      <c r="Q8">
        <f t="shared" si="3"/>
        <v>6</v>
      </c>
      <c r="R8" s="33">
        <f>VLOOKUP(Q8,[1]经济消耗2!$FB:$FC,2,FALSE)</f>
        <v>1700</v>
      </c>
      <c r="T8" t="s">
        <v>332</v>
      </c>
      <c r="U8">
        <f t="shared" si="4"/>
        <v>4392</v>
      </c>
      <c r="AK8" s="12" t="s">
        <v>322</v>
      </c>
      <c r="AL8">
        <v>0.2</v>
      </c>
    </row>
    <row r="9" spans="1:43" x14ac:dyDescent="0.15">
      <c r="A9" s="12">
        <v>6</v>
      </c>
      <c r="B9">
        <f>VLOOKUP(A9,[1]经济消耗2!$FE:$FF,2,FALSE)</f>
        <v>1770.7081714713495</v>
      </c>
      <c r="I9" s="12">
        <v>7</v>
      </c>
      <c r="J9">
        <v>25</v>
      </c>
      <c r="K9">
        <f t="shared" si="1"/>
        <v>7978</v>
      </c>
      <c r="L9">
        <f t="shared" si="2"/>
        <v>7978</v>
      </c>
      <c r="M9">
        <f t="shared" si="0"/>
        <v>7978</v>
      </c>
      <c r="N9">
        <f t="shared" si="0"/>
        <v>12764</v>
      </c>
      <c r="O9">
        <f t="shared" si="0"/>
        <v>3989</v>
      </c>
      <c r="Q9">
        <f t="shared" si="3"/>
        <v>7</v>
      </c>
      <c r="R9" s="33">
        <f>VLOOKUP(Q9,[1]经济消耗2!$FB:$FC,2,FALSE)</f>
        <v>2400</v>
      </c>
      <c r="T9" t="s">
        <v>333</v>
      </c>
      <c r="U9">
        <f t="shared" si="4"/>
        <v>6382</v>
      </c>
      <c r="AK9" s="12" t="s">
        <v>323</v>
      </c>
      <c r="AL9" s="18">
        <v>0.2</v>
      </c>
    </row>
    <row r="10" spans="1:43" x14ac:dyDescent="0.15">
      <c r="A10" s="12">
        <v>7</v>
      </c>
      <c r="B10">
        <f>VLOOKUP(A10,[1]经济消耗2!$FE:$FF,2,FALSE)</f>
        <v>1933.399159817287</v>
      </c>
      <c r="I10" s="12">
        <v>8</v>
      </c>
      <c r="J10">
        <v>30</v>
      </c>
      <c r="K10">
        <f t="shared" si="1"/>
        <v>11497</v>
      </c>
      <c r="L10">
        <f t="shared" si="2"/>
        <v>11497</v>
      </c>
      <c r="M10">
        <f t="shared" si="0"/>
        <v>11497</v>
      </c>
      <c r="N10">
        <f t="shared" si="0"/>
        <v>18395</v>
      </c>
      <c r="O10">
        <f t="shared" si="0"/>
        <v>5748</v>
      </c>
      <c r="Q10">
        <f t="shared" si="3"/>
        <v>8</v>
      </c>
      <c r="R10" s="33">
        <f>VLOOKUP(Q10,[1]经济消耗2!$FB:$FC,2,FALSE)</f>
        <v>3500</v>
      </c>
      <c r="T10" t="s">
        <v>334</v>
      </c>
      <c r="U10">
        <f t="shared" si="4"/>
        <v>9197</v>
      </c>
      <c r="AK10" s="12" t="s">
        <v>324</v>
      </c>
      <c r="AL10">
        <v>0.2</v>
      </c>
    </row>
    <row r="11" spans="1:43" x14ac:dyDescent="0.15">
      <c r="A11" s="12">
        <v>8</v>
      </c>
      <c r="B11">
        <f>VLOOKUP(A11,[1]经济消耗2!$FE:$FF,2,FALSE)</f>
        <v>2107.8038993241316</v>
      </c>
      <c r="I11" s="12">
        <v>9</v>
      </c>
      <c r="J11">
        <v>35</v>
      </c>
      <c r="K11">
        <f t="shared" si="1"/>
        <v>16481</v>
      </c>
      <c r="L11">
        <f t="shared" si="2"/>
        <v>16481</v>
      </c>
      <c r="M11">
        <f t="shared" si="0"/>
        <v>16481</v>
      </c>
      <c r="N11">
        <f t="shared" si="0"/>
        <v>26369</v>
      </c>
      <c r="O11">
        <f t="shared" si="0"/>
        <v>8240</v>
      </c>
      <c r="Q11">
        <f t="shared" si="3"/>
        <v>9</v>
      </c>
      <c r="R11" s="33">
        <f>VLOOKUP(Q11,[1]经济消耗2!$FB:$FC,2,FALSE)</f>
        <v>4900</v>
      </c>
      <c r="T11" t="s">
        <v>335</v>
      </c>
      <c r="U11">
        <f t="shared" si="4"/>
        <v>13184</v>
      </c>
      <c r="AK11" s="12" t="s">
        <v>414</v>
      </c>
      <c r="AL11">
        <v>0.4</v>
      </c>
    </row>
    <row r="12" spans="1:43" x14ac:dyDescent="0.15">
      <c r="A12" s="12">
        <v>9</v>
      </c>
      <c r="B12">
        <f>VLOOKUP(A12,[1]经济消耗2!$FE:$FF,2,FALSE)</f>
        <v>2294.7657800754696</v>
      </c>
      <c r="I12" s="12">
        <v>10</v>
      </c>
      <c r="J12">
        <v>40</v>
      </c>
      <c r="K12">
        <f t="shared" si="1"/>
        <v>23535</v>
      </c>
      <c r="L12">
        <f t="shared" si="2"/>
        <v>23535</v>
      </c>
      <c r="M12">
        <f t="shared" si="0"/>
        <v>23535</v>
      </c>
      <c r="N12">
        <f t="shared" si="0"/>
        <v>37656</v>
      </c>
      <c r="O12">
        <f t="shared" si="0"/>
        <v>11767</v>
      </c>
      <c r="Q12">
        <f t="shared" si="3"/>
        <v>10</v>
      </c>
      <c r="R12" s="33">
        <f>VLOOKUP(Q12,[1]经济消耗2!$FB:$FC,2,FALSE)</f>
        <v>7000</v>
      </c>
      <c r="T12" t="s">
        <v>336</v>
      </c>
      <c r="U12">
        <f t="shared" si="4"/>
        <v>18828</v>
      </c>
    </row>
    <row r="13" spans="1:43" x14ac:dyDescent="0.15">
      <c r="A13" s="12">
        <v>10</v>
      </c>
      <c r="B13">
        <f>VLOOKUP(A13,[1]经济消耗2!$FE:$FF,2,FALSE)</f>
        <v>2495.1889162409034</v>
      </c>
      <c r="I13" s="12">
        <v>11</v>
      </c>
      <c r="J13">
        <v>45</v>
      </c>
      <c r="K13">
        <f t="shared" si="1"/>
        <v>33522</v>
      </c>
      <c r="L13">
        <f t="shared" si="2"/>
        <v>33522</v>
      </c>
      <c r="M13">
        <f t="shared" si="0"/>
        <v>33522</v>
      </c>
      <c r="N13">
        <f t="shared" si="0"/>
        <v>53635</v>
      </c>
      <c r="O13">
        <f t="shared" si="0"/>
        <v>16761</v>
      </c>
      <c r="Q13">
        <f t="shared" si="3"/>
        <v>11</v>
      </c>
      <c r="R13" s="33">
        <f>VLOOKUP(Q13,[1]经济消耗2!$FB:$FC,2,FALSE)</f>
        <v>9900</v>
      </c>
      <c r="T13" t="s">
        <v>337</v>
      </c>
      <c r="U13">
        <f t="shared" si="4"/>
        <v>26817</v>
      </c>
    </row>
    <row r="14" spans="1:43" x14ac:dyDescent="0.15">
      <c r="A14" s="12">
        <v>11</v>
      </c>
      <c r="B14">
        <f>VLOOKUP(A14,[1]经济消耗2!$FE:$FF,2,FALSE)</f>
        <v>2710.0425182102485</v>
      </c>
      <c r="I14" s="12">
        <v>12</v>
      </c>
      <c r="J14">
        <v>50</v>
      </c>
      <c r="K14">
        <f t="shared" si="1"/>
        <v>47661</v>
      </c>
      <c r="L14">
        <f t="shared" si="2"/>
        <v>47661</v>
      </c>
      <c r="M14">
        <f t="shared" si="0"/>
        <v>47661</v>
      </c>
      <c r="N14">
        <f t="shared" si="0"/>
        <v>76257</v>
      </c>
      <c r="O14">
        <f t="shared" si="0"/>
        <v>23830</v>
      </c>
      <c r="Q14">
        <f t="shared" si="3"/>
        <v>12</v>
      </c>
      <c r="R14" s="33">
        <f>VLOOKUP(Q14,[1]经济消耗2!$FB:$FC,2,FALSE)</f>
        <v>14100</v>
      </c>
      <c r="T14" t="s">
        <v>338</v>
      </c>
      <c r="U14">
        <f t="shared" si="4"/>
        <v>38128</v>
      </c>
    </row>
    <row r="15" spans="1:43" x14ac:dyDescent="0.15">
      <c r="A15" s="12">
        <v>12</v>
      </c>
      <c r="B15">
        <f>VLOOKUP(A15,[1]经济消耗2!$FE:$FF,2,FALSE)</f>
        <v>2940.3655795213863</v>
      </c>
      <c r="I15" s="12">
        <v>13</v>
      </c>
      <c r="J15">
        <v>55</v>
      </c>
      <c r="K15">
        <f t="shared" si="1"/>
        <v>67678</v>
      </c>
      <c r="L15">
        <f t="shared" si="2"/>
        <v>67678</v>
      </c>
      <c r="M15">
        <f t="shared" si="0"/>
        <v>67678</v>
      </c>
      <c r="N15">
        <f t="shared" si="0"/>
        <v>108284</v>
      </c>
      <c r="O15">
        <f t="shared" si="0"/>
        <v>33839</v>
      </c>
      <c r="Q15">
        <f t="shared" si="3"/>
        <v>13</v>
      </c>
      <c r="R15" s="33">
        <f>VLOOKUP(Q15,[1]经济消耗2!$FB:$FC,2,FALSE)</f>
        <v>20000</v>
      </c>
      <c r="T15" t="s">
        <v>339</v>
      </c>
      <c r="U15">
        <f t="shared" si="4"/>
        <v>54142</v>
      </c>
    </row>
    <row r="16" spans="1:43" x14ac:dyDescent="0.15">
      <c r="A16" s="12">
        <v>13</v>
      </c>
      <c r="B16">
        <f>VLOOKUP(A16,[1]经济消耗2!$FE:$FF,2,FALSE)</f>
        <v>3187.2719012469265</v>
      </c>
      <c r="I16" s="12">
        <v>14</v>
      </c>
      <c r="J16">
        <v>60</v>
      </c>
      <c r="K16">
        <f t="shared" si="1"/>
        <v>96016</v>
      </c>
      <c r="L16">
        <f t="shared" si="2"/>
        <v>96016</v>
      </c>
      <c r="M16">
        <f t="shared" si="0"/>
        <v>96016</v>
      </c>
      <c r="N16">
        <f t="shared" si="0"/>
        <v>153625</v>
      </c>
      <c r="O16">
        <f t="shared" si="0"/>
        <v>48008</v>
      </c>
      <c r="Q16">
        <f t="shared" si="3"/>
        <v>14</v>
      </c>
      <c r="R16" s="33">
        <f>VLOOKUP(Q16,[1]经济消耗2!$FB:$FC,2,FALSE)</f>
        <v>28300</v>
      </c>
      <c r="T16" t="s">
        <v>340</v>
      </c>
      <c r="U16">
        <f t="shared" si="4"/>
        <v>76812</v>
      </c>
    </row>
    <row r="17" spans="1:38" x14ac:dyDescent="0.15">
      <c r="A17" s="12">
        <v>14</v>
      </c>
      <c r="B17">
        <f>VLOOKUP(A17,[1]经济消耗2!$FE:$FF,2,FALSE)</f>
        <v>3451.9554781367056</v>
      </c>
      <c r="I17" s="12">
        <v>15</v>
      </c>
      <c r="J17">
        <v>65</v>
      </c>
      <c r="K17">
        <f t="shared" si="1"/>
        <v>136133</v>
      </c>
      <c r="L17">
        <f t="shared" si="2"/>
        <v>136133</v>
      </c>
      <c r="M17">
        <f t="shared" si="0"/>
        <v>136133</v>
      </c>
      <c r="N17">
        <f t="shared" si="0"/>
        <v>217812</v>
      </c>
      <c r="O17">
        <f t="shared" si="0"/>
        <v>68066</v>
      </c>
      <c r="Q17">
        <f t="shared" si="3"/>
        <v>15</v>
      </c>
      <c r="R17" s="33">
        <f>VLOOKUP(Q17,[1]经济消耗2!$FB:$FC,2,FALSE)</f>
        <v>40100</v>
      </c>
      <c r="T17" t="s">
        <v>341</v>
      </c>
      <c r="U17">
        <f t="shared" si="4"/>
        <v>108906</v>
      </c>
      <c r="AL17" s="18"/>
    </row>
    <row r="18" spans="1:38" x14ac:dyDescent="0.15">
      <c r="A18" s="12">
        <v>15</v>
      </c>
      <c r="B18">
        <f>VLOOKUP(A18,[1]经济消耗2!$FE:$FF,2,FALSE)</f>
        <v>3735.696272562549</v>
      </c>
      <c r="I18" s="12">
        <v>16</v>
      </c>
      <c r="J18">
        <v>70</v>
      </c>
      <c r="K18">
        <f t="shared" si="1"/>
        <v>192929</v>
      </c>
      <c r="L18">
        <f t="shared" si="2"/>
        <v>192929</v>
      </c>
      <c r="M18">
        <f t="shared" si="0"/>
        <v>192929</v>
      </c>
      <c r="N18">
        <f t="shared" si="0"/>
        <v>308686</v>
      </c>
      <c r="O18">
        <f t="shared" si="0"/>
        <v>96464</v>
      </c>
      <c r="Q18">
        <f t="shared" si="3"/>
        <v>16</v>
      </c>
      <c r="R18" s="33">
        <f>VLOOKUP(Q18,[1]经济消耗2!$FB:$FC,2,FALSE)</f>
        <v>56700</v>
      </c>
      <c r="T18" t="s">
        <v>342</v>
      </c>
      <c r="U18">
        <f t="shared" si="4"/>
        <v>154343</v>
      </c>
    </row>
    <row r="19" spans="1:38" x14ac:dyDescent="0.15">
      <c r="A19" s="12">
        <v>16</v>
      </c>
      <c r="B19">
        <f>VLOOKUP(A19,[1]经济消耗2!$FE:$FF,2,FALSE)</f>
        <v>4039.8664041870529</v>
      </c>
      <c r="I19" s="12">
        <v>17</v>
      </c>
      <c r="J19">
        <v>75</v>
      </c>
      <c r="K19">
        <f t="shared" si="1"/>
        <v>273334</v>
      </c>
      <c r="L19">
        <f t="shared" si="2"/>
        <v>273334</v>
      </c>
      <c r="M19">
        <f t="shared" si="2"/>
        <v>273334</v>
      </c>
      <c r="N19">
        <f t="shared" si="2"/>
        <v>437334</v>
      </c>
      <c r="O19">
        <f t="shared" si="2"/>
        <v>136667</v>
      </c>
      <c r="Q19">
        <f t="shared" si="3"/>
        <v>17</v>
      </c>
      <c r="R19" s="33">
        <f>VLOOKUP(Q19,[1]经济消耗2!$FB:$FC,2,FALSE)</f>
        <v>80400</v>
      </c>
      <c r="T19" t="s">
        <v>343</v>
      </c>
      <c r="U19">
        <f t="shared" si="4"/>
        <v>218667</v>
      </c>
    </row>
    <row r="20" spans="1:38" x14ac:dyDescent="0.15">
      <c r="A20" s="12">
        <v>17</v>
      </c>
      <c r="B20">
        <f>VLOOKUP(A20,[1]经济消耗2!$FE:$FF,2,FALSE)</f>
        <v>4365.9367852885216</v>
      </c>
      <c r="I20" s="12">
        <v>18</v>
      </c>
      <c r="J20">
        <v>80</v>
      </c>
      <c r="K20">
        <f t="shared" si="1"/>
        <v>387165</v>
      </c>
      <c r="L20">
        <f t="shared" si="2"/>
        <v>387165</v>
      </c>
      <c r="M20">
        <f t="shared" si="2"/>
        <v>387165</v>
      </c>
      <c r="N20">
        <f t="shared" si="2"/>
        <v>619464</v>
      </c>
      <c r="O20">
        <f t="shared" si="2"/>
        <v>193582</v>
      </c>
      <c r="Q20">
        <f t="shared" si="3"/>
        <v>18</v>
      </c>
      <c r="R20" s="33">
        <f>VLOOKUP(Q20,[1]经济消耗2!$FB:$FC,2,FALSE)</f>
        <v>113800</v>
      </c>
      <c r="T20" t="s">
        <v>344</v>
      </c>
      <c r="U20">
        <f t="shared" si="4"/>
        <v>309732</v>
      </c>
    </row>
    <row r="21" spans="1:38" x14ac:dyDescent="0.15">
      <c r="A21" s="12">
        <v>18</v>
      </c>
      <c r="B21">
        <f>VLOOKUP(A21,[1]经济消耗2!$FE:$FF,2,FALSE)</f>
        <v>4715.4842338292947</v>
      </c>
      <c r="I21" s="12">
        <v>19</v>
      </c>
      <c r="J21">
        <v>85</v>
      </c>
      <c r="K21">
        <f t="shared" si="1"/>
        <v>548317</v>
      </c>
      <c r="L21">
        <f t="shared" si="2"/>
        <v>548317</v>
      </c>
      <c r="M21">
        <f t="shared" si="2"/>
        <v>548317</v>
      </c>
      <c r="N21">
        <f t="shared" si="2"/>
        <v>877307</v>
      </c>
      <c r="O21">
        <f t="shared" si="2"/>
        <v>274158</v>
      </c>
      <c r="Q21">
        <f t="shared" si="3"/>
        <v>19</v>
      </c>
      <c r="R21" s="33">
        <f>VLOOKUP(Q21,[1]经济消耗2!$FB:$FC,2,FALSE)</f>
        <v>161100</v>
      </c>
      <c r="T21" t="s">
        <v>345</v>
      </c>
      <c r="U21">
        <f t="shared" si="4"/>
        <v>438653</v>
      </c>
    </row>
    <row r="22" spans="1:38" x14ac:dyDescent="0.15">
      <c r="A22" s="12">
        <v>19</v>
      </c>
      <c r="B22">
        <f>VLOOKUP(A22,[1]经济消耗2!$FE:$FF,2,FALSE)</f>
        <v>5090.1990986650053</v>
      </c>
      <c r="I22" s="12">
        <v>20</v>
      </c>
      <c r="J22">
        <v>90</v>
      </c>
      <c r="K22">
        <f t="shared" si="1"/>
        <v>776460</v>
      </c>
      <c r="L22">
        <f t="shared" si="2"/>
        <v>776460</v>
      </c>
      <c r="M22">
        <f t="shared" si="2"/>
        <v>776460</v>
      </c>
      <c r="N22">
        <f t="shared" si="2"/>
        <v>1242336</v>
      </c>
      <c r="O22">
        <f t="shared" si="2"/>
        <v>388230</v>
      </c>
      <c r="Q22">
        <f t="shared" si="3"/>
        <v>20</v>
      </c>
      <c r="R22" s="33">
        <f>VLOOKUP(Q22,[1]经济消耗2!$FB:$FC,2,FALSE)</f>
        <v>228100</v>
      </c>
      <c r="T22" t="s">
        <v>346</v>
      </c>
      <c r="U22">
        <f t="shared" si="4"/>
        <v>621168</v>
      </c>
    </row>
    <row r="23" spans="1:38" x14ac:dyDescent="0.15">
      <c r="A23" s="12">
        <v>20</v>
      </c>
      <c r="B23">
        <f>VLOOKUP(A23,[1]经济消耗2!$FE:$FF,2,FALSE)</f>
        <v>5491.8934337688861</v>
      </c>
      <c r="I23" s="12">
        <v>21</v>
      </c>
      <c r="J23">
        <v>100</v>
      </c>
      <c r="K23">
        <f t="shared" si="1"/>
        <v>1556698</v>
      </c>
      <c r="L23">
        <f t="shared" si="2"/>
        <v>1556698</v>
      </c>
      <c r="M23">
        <f t="shared" si="2"/>
        <v>1556698</v>
      </c>
      <c r="N23">
        <f t="shared" si="2"/>
        <v>2490716</v>
      </c>
      <c r="O23">
        <f t="shared" si="2"/>
        <v>778349</v>
      </c>
      <c r="Q23">
        <f t="shared" si="3"/>
        <v>21</v>
      </c>
      <c r="R23" s="33">
        <f>VLOOKUP(Q23,[1]经济消耗2!$FB:$FC,2,FALSE)</f>
        <v>780200</v>
      </c>
    </row>
    <row r="24" spans="1:38" x14ac:dyDescent="0.15">
      <c r="A24" s="12">
        <v>21</v>
      </c>
      <c r="B24">
        <f>VLOOKUP(A24,[1]经济消耗2!$FE:$FF,2,FALSE)</f>
        <v>5922.5097610002467</v>
      </c>
    </row>
    <row r="25" spans="1:38" x14ac:dyDescent="0.15">
      <c r="A25" s="12">
        <v>22</v>
      </c>
      <c r="B25">
        <f>VLOOKUP(A25,[1]经济消耗2!$FE:$FF,2,FALSE)</f>
        <v>6384.130463792264</v>
      </c>
      <c r="T25" t="s">
        <v>347</v>
      </c>
      <c r="U25">
        <f>INT(K3*F$4)</f>
        <v>1107</v>
      </c>
    </row>
    <row r="26" spans="1:38" x14ac:dyDescent="0.15">
      <c r="A26" s="12">
        <v>23</v>
      </c>
      <c r="B26">
        <f>VLOOKUP(A26,[1]经济消耗2!$FE:$FF,2,FALSE)</f>
        <v>6878.9878571853078</v>
      </c>
      <c r="T26" t="s">
        <v>348</v>
      </c>
      <c r="U26">
        <f t="shared" ref="U26:U44" si="5">INT(K4*F$4)</f>
        <v>1222</v>
      </c>
    </row>
    <row r="27" spans="1:38" x14ac:dyDescent="0.15">
      <c r="A27" s="12">
        <v>24</v>
      </c>
      <c r="B27">
        <f>VLOOKUP(A27,[1]经济消耗2!$FE:$FF,2,FALSE)</f>
        <v>7409.4749829026514</v>
      </c>
      <c r="T27" t="s">
        <v>349</v>
      </c>
      <c r="U27">
        <f t="shared" si="5"/>
        <v>1618</v>
      </c>
    </row>
    <row r="28" spans="1:38" x14ac:dyDescent="0.15">
      <c r="A28" s="12">
        <v>25</v>
      </c>
      <c r="B28">
        <f>VLOOKUP(A28,[1]经济消耗2!$FE:$FF,2,FALSE)</f>
        <v>7978.1571816716423</v>
      </c>
      <c r="T28" t="s">
        <v>350</v>
      </c>
      <c r="U28">
        <f t="shared" si="5"/>
        <v>2495</v>
      </c>
    </row>
    <row r="29" spans="1:38" x14ac:dyDescent="0.15">
      <c r="A29" s="12">
        <v>26</v>
      </c>
      <c r="B29">
        <f>VLOOKUP(A29,[1]经济消耗2!$FE:$FF,2,FALSE)</f>
        <v>8587.784498752002</v>
      </c>
      <c r="T29" t="s">
        <v>351</v>
      </c>
      <c r="U29">
        <f t="shared" si="5"/>
        <v>3735</v>
      </c>
    </row>
    <row r="30" spans="1:38" x14ac:dyDescent="0.15">
      <c r="A30" s="12">
        <v>27</v>
      </c>
      <c r="B30">
        <f>VLOOKUP(A30,[1]经济消耗2!$FE:$FF,2,FALSE)</f>
        <v>9241.3049826621464</v>
      </c>
      <c r="T30" t="s">
        <v>352</v>
      </c>
      <c r="U30">
        <f t="shared" si="5"/>
        <v>5491</v>
      </c>
    </row>
    <row r="31" spans="1:38" x14ac:dyDescent="0.15">
      <c r="A31" s="12">
        <v>28</v>
      </c>
      <c r="B31">
        <f>VLOOKUP(A31,[1]经济消耗2!$FE:$FF,2,FALSE)</f>
        <v>9941.8789414138228</v>
      </c>
      <c r="T31" t="s">
        <v>353</v>
      </c>
      <c r="U31">
        <f t="shared" si="5"/>
        <v>7978</v>
      </c>
    </row>
    <row r="32" spans="1:38" x14ac:dyDescent="0.15">
      <c r="A32" s="12">
        <v>29</v>
      </c>
      <c r="B32">
        <f>VLOOKUP(A32,[1]经济消耗2!$FE:$FF,2,FALSE)</f>
        <v>10692.894225195618</v>
      </c>
      <c r="T32" t="s">
        <v>354</v>
      </c>
      <c r="U32">
        <f t="shared" si="5"/>
        <v>11497</v>
      </c>
    </row>
    <row r="33" spans="1:21" x14ac:dyDescent="0.15">
      <c r="A33" s="12">
        <v>30</v>
      </c>
      <c r="B33">
        <f>VLOOKUP(A33,[1]经济消耗2!$FE:$FF,2,FALSE)</f>
        <v>11497.982609409704</v>
      </c>
      <c r="T33" t="s">
        <v>355</v>
      </c>
      <c r="U33">
        <f t="shared" si="5"/>
        <v>16481</v>
      </c>
    </row>
    <row r="34" spans="1:21" x14ac:dyDescent="0.15">
      <c r="A34" s="12">
        <v>31</v>
      </c>
      <c r="B34">
        <f>VLOOKUP(A34,[1]经济消耗2!$FE:$FF,2,FALSE)</f>
        <v>12361.037357287205</v>
      </c>
      <c r="T34" t="s">
        <v>356</v>
      </c>
      <c r="U34">
        <f t="shared" si="5"/>
        <v>23535</v>
      </c>
    </row>
    <row r="35" spans="1:21" x14ac:dyDescent="0.15">
      <c r="A35" s="12">
        <v>32</v>
      </c>
      <c r="B35">
        <f>VLOOKUP(A35,[1]经济消耗2!$FE:$FF,2,FALSE)</f>
        <v>13286.232047011887</v>
      </c>
      <c r="T35" t="s">
        <v>357</v>
      </c>
      <c r="U35">
        <f t="shared" si="5"/>
        <v>33522</v>
      </c>
    </row>
    <row r="36" spans="1:21" x14ac:dyDescent="0.15">
      <c r="A36" s="12">
        <v>33</v>
      </c>
      <c r="B36">
        <f>VLOOKUP(A36,[1]经济消耗2!$FE:$FF,2,FALSE)</f>
        <v>14278.040754396743</v>
      </c>
      <c r="T36" t="s">
        <v>358</v>
      </c>
      <c r="U36">
        <f t="shared" si="5"/>
        <v>47661</v>
      </c>
    </row>
    <row r="37" spans="1:21" x14ac:dyDescent="0.15">
      <c r="A37" s="12">
        <v>34</v>
      </c>
      <c r="B37">
        <f>VLOOKUP(A37,[1]经济消耗2!$FE:$FF,2,FALSE)</f>
        <v>15341.25968871331</v>
      </c>
      <c r="T37" t="s">
        <v>359</v>
      </c>
      <c r="U37">
        <f t="shared" si="5"/>
        <v>67678</v>
      </c>
    </row>
    <row r="38" spans="1:21" x14ac:dyDescent="0.15">
      <c r="A38" s="12">
        <v>35</v>
      </c>
      <c r="B38">
        <f>VLOOKUP(A38,[1]经济消耗2!$FE:$FF,2,FALSE)</f>
        <v>16481.03038630067</v>
      </c>
      <c r="T38" t="s">
        <v>360</v>
      </c>
      <c r="U38">
        <f t="shared" si="5"/>
        <v>96016</v>
      </c>
    </row>
    <row r="39" spans="1:21" x14ac:dyDescent="0.15">
      <c r="A39" s="12">
        <v>36</v>
      </c>
      <c r="B39">
        <f>VLOOKUP(A39,[1]经济消耗2!$FE:$FF,2,FALSE)</f>
        <v>17702.864574114319</v>
      </c>
      <c r="T39" t="s">
        <v>361</v>
      </c>
      <c r="U39">
        <f t="shared" si="5"/>
        <v>136133</v>
      </c>
    </row>
    <row r="40" spans="1:21" x14ac:dyDescent="0.15">
      <c r="A40" s="12">
        <v>37</v>
      </c>
      <c r="B40">
        <f>VLOOKUP(A40,[1]经济消耗2!$FE:$FF,2,FALSE)</f>
        <v>19012.670823450553</v>
      </c>
      <c r="T40" t="s">
        <v>362</v>
      </c>
      <c r="U40">
        <f t="shared" si="5"/>
        <v>192929</v>
      </c>
    </row>
    <row r="41" spans="1:21" x14ac:dyDescent="0.15">
      <c r="A41" s="12">
        <v>38</v>
      </c>
      <c r="B41">
        <f>VLOOKUP(A41,[1]经济消耗2!$FE:$FF,2,FALSE)</f>
        <v>20416.783122738994</v>
      </c>
      <c r="T41" t="s">
        <v>363</v>
      </c>
      <c r="U41">
        <f t="shared" si="5"/>
        <v>273334</v>
      </c>
    </row>
    <row r="42" spans="1:21" x14ac:dyDescent="0.15">
      <c r="A42" s="12">
        <v>39</v>
      </c>
      <c r="B42">
        <f>VLOOKUP(A42,[1]经济消耗2!$FE:$FF,2,FALSE)</f>
        <v>21921.991507576204</v>
      </c>
      <c r="T42" t="s">
        <v>364</v>
      </c>
      <c r="U42">
        <f t="shared" si="5"/>
        <v>387165</v>
      </c>
    </row>
    <row r="43" spans="1:21" x14ac:dyDescent="0.15">
      <c r="A43" s="12">
        <v>40</v>
      </c>
      <c r="B43">
        <f>VLOOKUP(A43,[1]经济消耗2!$FE:$FF,2,FALSE)</f>
        <v>23535.574896121692</v>
      </c>
      <c r="T43" t="s">
        <v>365</v>
      </c>
      <c r="U43">
        <f t="shared" si="5"/>
        <v>548317</v>
      </c>
    </row>
    <row r="44" spans="1:21" x14ac:dyDescent="0.15">
      <c r="A44" s="12">
        <v>41</v>
      </c>
      <c r="B44">
        <f>VLOOKUP(A44,[1]经济消耗2!$FE:$FF,2,FALSE)</f>
        <v>25265.336288642458</v>
      </c>
      <c r="T44" t="s">
        <v>366</v>
      </c>
      <c r="U44">
        <f t="shared" si="5"/>
        <v>776460</v>
      </c>
    </row>
    <row r="45" spans="1:21" x14ac:dyDescent="0.15">
      <c r="A45" s="12">
        <v>42</v>
      </c>
      <c r="B45">
        <f>VLOOKUP(A45,[1]经济消耗2!$FE:$FF,2,FALSE)</f>
        <v>27119.640501424714</v>
      </c>
    </row>
    <row r="46" spans="1:21" x14ac:dyDescent="0.15">
      <c r="A46" s="12">
        <v>43</v>
      </c>
      <c r="B46">
        <f>VLOOKUP(A46,[1]经济消耗2!$FE:$FF,2,FALSE)</f>
        <v>29107.454617527295</v>
      </c>
    </row>
    <row r="47" spans="1:21" x14ac:dyDescent="0.15">
      <c r="A47" s="12">
        <v>44</v>
      </c>
      <c r="B47">
        <f>VLOOKUP(A47,[1]经济消耗2!$FE:$FF,2,FALSE)</f>
        <v>31238.391349989266</v>
      </c>
      <c r="T47" t="s">
        <v>367</v>
      </c>
      <c r="U47">
        <f>INT(K3*F$5)</f>
        <v>1383</v>
      </c>
    </row>
    <row r="48" spans="1:21" x14ac:dyDescent="0.15">
      <c r="A48" s="12">
        <v>45</v>
      </c>
      <c r="B48">
        <f>VLOOKUP(A48,[1]经济消耗2!$FE:$FF,2,FALSE)</f>
        <v>33522.755527188499</v>
      </c>
      <c r="T48" t="s">
        <v>368</v>
      </c>
      <c r="U48">
        <f t="shared" ref="U48:U66" si="6">INT(K4*F$5)</f>
        <v>1527</v>
      </c>
    </row>
    <row r="49" spans="1:21" x14ac:dyDescent="0.15">
      <c r="A49" s="12">
        <v>46</v>
      </c>
      <c r="B49">
        <f>VLOOKUP(A49,[1]经济消耗2!$FE:$FF,2,FALSE)</f>
        <v>35971.593925146073</v>
      </c>
      <c r="T49" t="s">
        <v>369</v>
      </c>
      <c r="U49">
        <f t="shared" si="6"/>
        <v>2022</v>
      </c>
    </row>
    <row r="50" spans="1:21" x14ac:dyDescent="0.15">
      <c r="A50" s="12">
        <v>47</v>
      </c>
      <c r="B50">
        <f>VLOOKUP(A50,[1]经济消耗2!$FE:$FF,2,FALSE)</f>
        <v>38596.748687756597</v>
      </c>
      <c r="T50" t="s">
        <v>370</v>
      </c>
      <c r="U50">
        <f t="shared" si="6"/>
        <v>3118</v>
      </c>
    </row>
    <row r="51" spans="1:21" x14ac:dyDescent="0.15">
      <c r="A51" s="12">
        <v>48</v>
      </c>
      <c r="B51">
        <f>VLOOKUP(A51,[1]经济消耗2!$FE:$FF,2,FALSE)</f>
        <v>41410.914593275076</v>
      </c>
      <c r="T51" t="s">
        <v>371</v>
      </c>
      <c r="U51">
        <f t="shared" si="6"/>
        <v>4668</v>
      </c>
    </row>
    <row r="52" spans="1:21" x14ac:dyDescent="0.15">
      <c r="A52" s="12">
        <v>49</v>
      </c>
      <c r="B52">
        <f>VLOOKUP(A52,[1]经济消耗2!$FE:$FF,2,FALSE)</f>
        <v>44427.700443990892</v>
      </c>
      <c r="T52" t="s">
        <v>372</v>
      </c>
      <c r="U52">
        <f t="shared" si="6"/>
        <v>6863</v>
      </c>
    </row>
    <row r="53" spans="1:21" x14ac:dyDescent="0.15">
      <c r="A53" s="12">
        <v>50</v>
      </c>
      <c r="B53">
        <f>VLOOKUP(A53,[1]经济消耗2!$FE:$FF,2,FALSE)</f>
        <v>47661.694875958237</v>
      </c>
      <c r="T53" t="s">
        <v>373</v>
      </c>
      <c r="U53">
        <f t="shared" si="6"/>
        <v>9972</v>
      </c>
    </row>
    <row r="54" spans="1:21" x14ac:dyDescent="0.15">
      <c r="A54" s="12">
        <v>51</v>
      </c>
      <c r="B54">
        <f>VLOOKUP(A54,[1]经济消耗2!$FE:$FF,2,FALSE)</f>
        <v>51128.536907027235</v>
      </c>
      <c r="T54" t="s">
        <v>374</v>
      </c>
      <c r="U54">
        <f t="shared" si="6"/>
        <v>14371</v>
      </c>
    </row>
    <row r="55" spans="1:21" x14ac:dyDescent="0.15">
      <c r="A55" s="12">
        <v>52</v>
      </c>
      <c r="B55">
        <f>VLOOKUP(A55,[1]经济消耗2!$FE:$FF,2,FALSE)</f>
        <v>54844.991564333206</v>
      </c>
      <c r="T55" t="s">
        <v>375</v>
      </c>
      <c r="U55">
        <f t="shared" si="6"/>
        <v>20601</v>
      </c>
    </row>
    <row r="56" spans="1:21" x14ac:dyDescent="0.15">
      <c r="A56" s="12">
        <v>53</v>
      </c>
      <c r="B56">
        <f>VLOOKUP(A56,[1]经济消耗2!$FE:$FF,2,FALSE)</f>
        <v>58829.030956965202</v>
      </c>
      <c r="T56" t="s">
        <v>376</v>
      </c>
      <c r="U56">
        <f t="shared" si="6"/>
        <v>29418</v>
      </c>
    </row>
    <row r="57" spans="1:21" x14ac:dyDescent="0.15">
      <c r="A57" s="12">
        <v>54</v>
      </c>
      <c r="B57">
        <f>VLOOKUP(A57,[1]经济消耗2!$FE:$FF,2,FALSE)</f>
        <v>63099.921185866697</v>
      </c>
      <c r="T57" t="s">
        <v>377</v>
      </c>
      <c r="U57">
        <f t="shared" si="6"/>
        <v>41902</v>
      </c>
    </row>
    <row r="58" spans="1:21" x14ac:dyDescent="0.15">
      <c r="A58" s="12">
        <v>55</v>
      </c>
      <c r="B58">
        <f>VLOOKUP(A58,[1]经济消耗2!$FE:$FF,2,FALSE)</f>
        <v>67678.315511249108</v>
      </c>
      <c r="T58" t="s">
        <v>378</v>
      </c>
      <c r="U58">
        <f t="shared" si="6"/>
        <v>59576</v>
      </c>
    </row>
    <row r="59" spans="1:21" x14ac:dyDescent="0.15">
      <c r="A59" s="12">
        <v>56</v>
      </c>
      <c r="B59">
        <f>VLOOKUP(A59,[1]经济消耗2!$FE:$FF,2,FALSE)</f>
        <v>72586.354228059048</v>
      </c>
      <c r="T59" t="s">
        <v>379</v>
      </c>
      <c r="U59">
        <f t="shared" si="6"/>
        <v>84597</v>
      </c>
    </row>
    <row r="60" spans="1:21" x14ac:dyDescent="0.15">
      <c r="A60" s="12">
        <v>57</v>
      </c>
      <c r="B60">
        <f>VLOOKUP(A60,[1]经济消耗2!$FE:$FF,2,FALSE)</f>
        <v>77847.771732479305</v>
      </c>
      <c r="T60" t="s">
        <v>380</v>
      </c>
      <c r="U60">
        <f t="shared" si="6"/>
        <v>120020</v>
      </c>
    </row>
    <row r="61" spans="1:21" x14ac:dyDescent="0.15">
      <c r="A61" s="12">
        <v>58</v>
      </c>
      <c r="B61">
        <f>VLOOKUP(A61,[1]经济消耗2!$FE:$FF,2,FALSE)</f>
        <v>83488.011297217818</v>
      </c>
      <c r="T61" t="s">
        <v>381</v>
      </c>
      <c r="U61">
        <f t="shared" si="6"/>
        <v>170166</v>
      </c>
    </row>
    <row r="62" spans="1:21" x14ac:dyDescent="0.15">
      <c r="A62" s="12">
        <v>59</v>
      </c>
      <c r="B62">
        <f>VLOOKUP(A62,[1]经济消耗2!$FE:$FF,2,FALSE)</f>
        <v>89534.348110617517</v>
      </c>
      <c r="T62" t="s">
        <v>382</v>
      </c>
      <c r="U62">
        <f t="shared" si="6"/>
        <v>241161</v>
      </c>
    </row>
    <row r="63" spans="1:21" x14ac:dyDescent="0.15">
      <c r="A63" s="12">
        <v>60</v>
      </c>
      <c r="B63">
        <f>VLOOKUP(A63,[1]经济消耗2!$FE:$FF,2,FALSE)</f>
        <v>96016.021174581998</v>
      </c>
      <c r="T63" t="s">
        <v>383</v>
      </c>
      <c r="U63">
        <f t="shared" si="6"/>
        <v>341667</v>
      </c>
    </row>
    <row r="64" spans="1:21" x14ac:dyDescent="0.15">
      <c r="A64" s="12">
        <v>61</v>
      </c>
      <c r="B64">
        <f>VLOOKUP(A64,[1]经济消耗2!$FE:$FF,2,FALSE)</f>
        <v>102964.37469915193</v>
      </c>
      <c r="T64" t="s">
        <v>384</v>
      </c>
      <c r="U64">
        <f t="shared" si="6"/>
        <v>483956</v>
      </c>
    </row>
    <row r="65" spans="1:21" x14ac:dyDescent="0.15">
      <c r="A65" s="12">
        <v>62</v>
      </c>
      <c r="B65">
        <f>VLOOKUP(A65,[1]经济消耗2!$FE:$FF,2,FALSE)</f>
        <v>110413.00967749089</v>
      </c>
      <c r="T65" t="s">
        <v>385</v>
      </c>
      <c r="U65">
        <f t="shared" si="6"/>
        <v>685396</v>
      </c>
    </row>
    <row r="66" spans="1:21" x14ac:dyDescent="0.15">
      <c r="A66" s="12">
        <v>63</v>
      </c>
      <c r="B66">
        <f>VLOOKUP(A66,[1]经济消耗2!$FE:$FF,2,FALSE)</f>
        <v>118397.94637427024</v>
      </c>
      <c r="T66" t="s">
        <v>386</v>
      </c>
      <c r="U66">
        <f t="shared" si="6"/>
        <v>970575</v>
      </c>
    </row>
    <row r="67" spans="1:21" x14ac:dyDescent="0.15">
      <c r="A67" s="12">
        <v>64</v>
      </c>
      <c r="B67">
        <f>VLOOKUP(A67,[1]经济消耗2!$FE:$FF,2,FALSE)</f>
        <v>126957.79851321771</v>
      </c>
    </row>
    <row r="68" spans="1:21" x14ac:dyDescent="0.15">
      <c r="A68" s="12">
        <v>65</v>
      </c>
      <c r="B68">
        <f>VLOOKUP(A68,[1]经济消耗2!$FE:$FF,2,FALSE)</f>
        <v>136133.96000616939</v>
      </c>
    </row>
    <row r="69" spans="1:21" x14ac:dyDescent="0.15">
      <c r="A69" s="12">
        <v>66</v>
      </c>
      <c r="B69">
        <f>VLOOKUP(A69,[1]经济消耗2!$FE:$FF,2,FALSE)</f>
        <v>145970.80512661362</v>
      </c>
    </row>
    <row r="70" spans="1:21" x14ac:dyDescent="0.15">
      <c r="A70" s="12">
        <v>67</v>
      </c>
      <c r="B70">
        <f>VLOOKUP(A70,[1]经济消耗2!$FE:$FF,2,FALSE)</f>
        <v>156515.90309572982</v>
      </c>
    </row>
    <row r="71" spans="1:21" x14ac:dyDescent="0.15">
      <c r="A71" s="12">
        <v>68</v>
      </c>
      <c r="B71">
        <f>VLOOKUP(A71,[1]经济消耗2!$FE:$FF,2,FALSE)</f>
        <v>167820.24811862237</v>
      </c>
    </row>
    <row r="72" spans="1:21" x14ac:dyDescent="0.15">
      <c r="A72" s="12">
        <v>69</v>
      </c>
      <c r="B72">
        <f>VLOOKUP(A72,[1]经济消耗2!$FE:$FF,2,FALSE)</f>
        <v>179938.5059831632</v>
      </c>
    </row>
    <row r="73" spans="1:21" x14ac:dyDescent="0.15">
      <c r="A73" s="12">
        <v>70</v>
      </c>
      <c r="B73">
        <f>VLOOKUP(A73,[1]经济消耗2!$FE:$FF,2,FALSE)</f>
        <v>192929.27841395096</v>
      </c>
    </row>
    <row r="74" spans="1:21" x14ac:dyDescent="0.15">
      <c r="A74" s="12">
        <v>71</v>
      </c>
      <c r="B74">
        <f>VLOOKUP(A74,[1]经济消耗2!$FE:$FF,2,FALSE)</f>
        <v>206855.38645975548</v>
      </c>
    </row>
    <row r="75" spans="1:21" x14ac:dyDescent="0.15">
      <c r="A75" s="12">
        <v>72</v>
      </c>
      <c r="B75">
        <f>VLOOKUP(A75,[1]经济消耗2!$FE:$FF,2,FALSE)</f>
        <v>221784.17428485787</v>
      </c>
    </row>
    <row r="76" spans="1:21" x14ac:dyDescent="0.15">
      <c r="A76" s="12">
        <v>73</v>
      </c>
      <c r="B76">
        <f>VLOOKUP(A76,[1]经济消耗2!$FE:$FF,2,FALSE)</f>
        <v>237787.83483336767</v>
      </c>
    </row>
    <row r="77" spans="1:21" x14ac:dyDescent="0.15">
      <c r="A77" s="12">
        <v>74</v>
      </c>
      <c r="B77">
        <f>VLOOKUP(A77,[1]经济消耗2!$FE:$FF,2,FALSE)</f>
        <v>254943.75894137018</v>
      </c>
    </row>
    <row r="78" spans="1:21" x14ac:dyDescent="0.15">
      <c r="A78" s="12">
        <v>75</v>
      </c>
      <c r="B78">
        <f>VLOOKUP(A78,[1]经济消耗2!$FE:$FF,2,FALSE)</f>
        <v>273334.90958514885</v>
      </c>
    </row>
    <row r="79" spans="1:21" x14ac:dyDescent="0.15">
      <c r="A79" s="12">
        <v>76</v>
      </c>
      <c r="B79">
        <f>VLOOKUP(A79,[1]经济消耗2!$FE:$FF,2,FALSE)</f>
        <v>293050.22307527962</v>
      </c>
    </row>
    <row r="80" spans="1:21" x14ac:dyDescent="0.15">
      <c r="A80" s="12">
        <v>77</v>
      </c>
      <c r="B80">
        <f>VLOOKUP(A80,[1]经济消耗2!$FE:$FF,2,FALSE)</f>
        <v>314185.03913669975</v>
      </c>
    </row>
    <row r="81" spans="1:2" x14ac:dyDescent="0.15">
      <c r="A81" s="12">
        <v>78</v>
      </c>
      <c r="B81">
        <f>VLOOKUP(A81,[1]经济消耗2!$FE:$FF,2,FALSE)</f>
        <v>336841.56195454218</v>
      </c>
    </row>
    <row r="82" spans="1:2" x14ac:dyDescent="0.15">
      <c r="A82" s="12">
        <v>79</v>
      </c>
      <c r="B82">
        <f>VLOOKUP(A82,[1]经济消耗2!$FE:$FF,2,FALSE)</f>
        <v>361129.35441526928</v>
      </c>
    </row>
    <row r="83" spans="1:2" x14ac:dyDescent="0.15">
      <c r="A83" s="12">
        <v>80</v>
      </c>
      <c r="B83">
        <f>VLOOKUP(A83,[1]经济消耗2!$FE:$FF,2,FALSE)</f>
        <v>387165.86793316872</v>
      </c>
    </row>
    <row r="84" spans="1:2" x14ac:dyDescent="0.15">
      <c r="A84" s="12">
        <v>81</v>
      </c>
      <c r="B84">
        <f>VLOOKUP(A84,[1]经济消耗2!$FE:$FF,2,FALSE)</f>
        <v>415077.01042435691</v>
      </c>
    </row>
    <row r="85" spans="1:2" x14ac:dyDescent="0.15">
      <c r="A85" s="12">
        <v>82</v>
      </c>
      <c r="B85">
        <f>VLOOKUP(A85,[1]经济消耗2!$FE:$FF,2,FALSE)</f>
        <v>444997.75517491065</v>
      </c>
    </row>
    <row r="86" spans="1:2" x14ac:dyDescent="0.15">
      <c r="A86" s="12">
        <v>83</v>
      </c>
      <c r="B86">
        <f>VLOOKUP(A86,[1]经济消耗2!$FE:$FF,2,FALSE)</f>
        <v>477072.79354750423</v>
      </c>
    </row>
    <row r="87" spans="1:2" x14ac:dyDescent="0.15">
      <c r="A87" s="12">
        <v>84</v>
      </c>
      <c r="B87">
        <f>VLOOKUP(A87,[1]经济消耗2!$FE:$FF,2,FALSE)</f>
        <v>511457.23468292458</v>
      </c>
    </row>
    <row r="88" spans="1:2" x14ac:dyDescent="0.15">
      <c r="A88" s="12">
        <v>85</v>
      </c>
      <c r="B88">
        <f>VLOOKUP(A88,[1]经济消耗2!$FE:$FF,2,FALSE)</f>
        <v>548317.3555800952</v>
      </c>
    </row>
    <row r="89" spans="1:2" x14ac:dyDescent="0.15">
      <c r="A89" s="12">
        <v>86</v>
      </c>
      <c r="B89">
        <f>VLOOKUP(A89,[1]经济消耗2!$FE:$FF,2,FALSE)</f>
        <v>587831.40518186218</v>
      </c>
    </row>
    <row r="90" spans="1:2" x14ac:dyDescent="0.15">
      <c r="A90" s="12">
        <v>87</v>
      </c>
      <c r="B90">
        <f>VLOOKUP(A90,[1]经济消耗2!$FE:$FF,2,FALSE)</f>
        <v>630190.46635495627</v>
      </c>
    </row>
    <row r="91" spans="1:2" x14ac:dyDescent="0.15">
      <c r="A91" s="12">
        <v>88</v>
      </c>
      <c r="B91">
        <f>VLOOKUP(A91,[1]经济消耗2!$FE:$FF,2,FALSE)</f>
        <v>675599.37993251323</v>
      </c>
    </row>
    <row r="92" spans="1:2" x14ac:dyDescent="0.15">
      <c r="A92" s="12">
        <v>89</v>
      </c>
      <c r="B92">
        <f>VLOOKUP(A92,[1]经济消耗2!$FE:$FF,2,FALSE)</f>
        <v>724277.73528765433</v>
      </c>
    </row>
    <row r="93" spans="1:2" x14ac:dyDescent="0.15">
      <c r="A93" s="12">
        <v>90</v>
      </c>
      <c r="B93">
        <f>VLOOKUP(A93,[1]经济消耗2!$FE:$FF,2,FALSE)</f>
        <v>776460.93222836556</v>
      </c>
    </row>
    <row r="94" spans="1:2" x14ac:dyDescent="0.15">
      <c r="A94" s="12">
        <v>91</v>
      </c>
      <c r="B94">
        <f>VLOOKUP(A94,[1]经济消耗2!$FE:$FF,2,FALSE)</f>
        <v>832401.31934880803</v>
      </c>
    </row>
    <row r="95" spans="1:2" x14ac:dyDescent="0.15">
      <c r="A95" s="12">
        <v>92</v>
      </c>
      <c r="B95">
        <f>VLOOKUP(A95,[1]经济消耗2!$FE:$FF,2,FALSE)</f>
        <v>892369.41434192238</v>
      </c>
    </row>
    <row r="96" spans="1:2" x14ac:dyDescent="0.15">
      <c r="A96" s="12">
        <v>93</v>
      </c>
      <c r="B96">
        <f>VLOOKUP(A96,[1]经济消耗2!$FE:$FF,2,FALSE)</f>
        <v>956655.21217454097</v>
      </c>
    </row>
    <row r="97" spans="1:2" x14ac:dyDescent="0.15">
      <c r="A97" s="12">
        <v>94</v>
      </c>
      <c r="B97">
        <f>VLOOKUP(A97,[1]经济消耗2!$FE:$FF,2,FALSE)</f>
        <v>1025569.5874511079</v>
      </c>
    </row>
    <row r="98" spans="1:2" x14ac:dyDescent="0.15">
      <c r="A98" s="12">
        <v>95</v>
      </c>
      <c r="B98">
        <f>VLOOKUP(A98,[1]经济消耗2!$FE:$FF,2,FALSE)</f>
        <v>1099445.7977475878</v>
      </c>
    </row>
    <row r="99" spans="1:2" x14ac:dyDescent="0.15">
      <c r="A99" s="12">
        <v>96</v>
      </c>
      <c r="B99">
        <f>VLOOKUP(A99,[1]经济消耗2!$FE:$FF,2,FALSE)</f>
        <v>1178641.0951854144</v>
      </c>
    </row>
    <row r="100" spans="1:2" x14ac:dyDescent="0.15">
      <c r="A100" s="12">
        <v>97</v>
      </c>
      <c r="B100">
        <f>VLOOKUP(A100,[1]经济消耗2!$FE:$FF,2,FALSE)</f>
        <v>1263538.4540387644</v>
      </c>
    </row>
    <row r="101" spans="1:2" x14ac:dyDescent="0.15">
      <c r="A101" s="12">
        <v>98</v>
      </c>
      <c r="B101">
        <f>VLOOKUP(A101,[1]经济消耗2!$FE:$FF,2,FALSE)</f>
        <v>1354548.4227295555</v>
      </c>
    </row>
    <row r="102" spans="1:2" x14ac:dyDescent="0.15">
      <c r="A102" s="12">
        <v>99</v>
      </c>
      <c r="B102">
        <f>VLOOKUP(A102,[1]经济消耗2!$FE:$FF,2,FALSE)</f>
        <v>1452111.1091660836</v>
      </c>
    </row>
    <row r="103" spans="1:2" x14ac:dyDescent="0.15">
      <c r="A103" s="12">
        <v>100</v>
      </c>
      <c r="B103">
        <f>VLOOKUP(A103,[1]经济消耗2!$FE:$FF,2,FALSE)</f>
        <v>1556698.3090260418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32"/>
  <sheetViews>
    <sheetView workbookViewId="0">
      <selection activeCell="D33" sqref="D33"/>
    </sheetView>
  </sheetViews>
  <sheetFormatPr baseColWidth="10" defaultRowHeight="15" x14ac:dyDescent="0.15"/>
  <cols>
    <col min="12" max="12" width="15.5" bestFit="1" customWidth="1"/>
    <col min="13" max="13" width="25.5" bestFit="1" customWidth="1"/>
    <col min="14" max="14" width="29.5" bestFit="1" customWidth="1"/>
    <col min="15" max="16" width="20.5" bestFit="1" customWidth="1"/>
    <col min="17" max="17" width="6.1640625" customWidth="1"/>
    <col min="18" max="18" width="39.5" bestFit="1" customWidth="1"/>
    <col min="19" max="19" width="18.5" bestFit="1" customWidth="1"/>
  </cols>
  <sheetData>
    <row r="3" spans="1:18" x14ac:dyDescent="0.15">
      <c r="C3" t="s">
        <v>300</v>
      </c>
    </row>
    <row r="4" spans="1:18" x14ac:dyDescent="0.15">
      <c r="A4">
        <v>1</v>
      </c>
      <c r="B4" t="s">
        <v>257</v>
      </c>
      <c r="C4" t="s">
        <v>303</v>
      </c>
    </row>
    <row r="5" spans="1:18" x14ac:dyDescent="0.15">
      <c r="A5">
        <v>2</v>
      </c>
      <c r="B5" t="s">
        <v>258</v>
      </c>
      <c r="C5" t="s">
        <v>303</v>
      </c>
    </row>
    <row r="6" spans="1:18" x14ac:dyDescent="0.15">
      <c r="A6">
        <v>3</v>
      </c>
      <c r="B6" t="s">
        <v>259</v>
      </c>
      <c r="C6" t="s">
        <v>303</v>
      </c>
    </row>
    <row r="7" spans="1:18" x14ac:dyDescent="0.15">
      <c r="A7">
        <v>4</v>
      </c>
      <c r="B7" s="36" t="s">
        <v>804</v>
      </c>
      <c r="C7" t="s">
        <v>301</v>
      </c>
    </row>
    <row r="8" spans="1:18" x14ac:dyDescent="0.15">
      <c r="A8">
        <v>5</v>
      </c>
      <c r="B8" s="37" t="s">
        <v>805</v>
      </c>
      <c r="C8" t="s">
        <v>301</v>
      </c>
    </row>
    <row r="9" spans="1:18" x14ac:dyDescent="0.15">
      <c r="A9">
        <v>6</v>
      </c>
      <c r="B9" s="37" t="s">
        <v>806</v>
      </c>
      <c r="C9" t="s">
        <v>301</v>
      </c>
    </row>
    <row r="10" spans="1:18" x14ac:dyDescent="0.15">
      <c r="A10">
        <v>7</v>
      </c>
      <c r="B10" s="37" t="s">
        <v>807</v>
      </c>
      <c r="C10" t="s">
        <v>301</v>
      </c>
    </row>
    <row r="11" spans="1:18" x14ac:dyDescent="0.15">
      <c r="A11">
        <v>8</v>
      </c>
      <c r="B11" s="37" t="s">
        <v>808</v>
      </c>
      <c r="C11" t="s">
        <v>301</v>
      </c>
    </row>
    <row r="12" spans="1:18" x14ac:dyDescent="0.15">
      <c r="A12">
        <v>9</v>
      </c>
      <c r="B12" s="37" t="s">
        <v>809</v>
      </c>
      <c r="C12" t="s">
        <v>301</v>
      </c>
    </row>
    <row r="13" spans="1:18" x14ac:dyDescent="0.15">
      <c r="A13">
        <v>10</v>
      </c>
      <c r="B13" s="36" t="s">
        <v>810</v>
      </c>
      <c r="C13" t="s">
        <v>301</v>
      </c>
    </row>
    <row r="14" spans="1:18" x14ac:dyDescent="0.15">
      <c r="A14">
        <v>11</v>
      </c>
      <c r="B14" s="37" t="s">
        <v>811</v>
      </c>
      <c r="C14" t="s">
        <v>301</v>
      </c>
    </row>
    <row r="15" spans="1:18" x14ac:dyDescent="0.15">
      <c r="A15">
        <v>12</v>
      </c>
      <c r="B15" s="37" t="s">
        <v>812</v>
      </c>
      <c r="C15" t="s">
        <v>301</v>
      </c>
    </row>
    <row r="16" spans="1:18" x14ac:dyDescent="0.15">
      <c r="A16">
        <v>13</v>
      </c>
      <c r="B16" s="36" t="s">
        <v>813</v>
      </c>
      <c r="C16" t="s">
        <v>301</v>
      </c>
      <c r="M16" t="s">
        <v>399</v>
      </c>
      <c r="N16" t="s">
        <v>400</v>
      </c>
      <c r="O16" t="s">
        <v>401</v>
      </c>
      <c r="P16" t="s">
        <v>402</v>
      </c>
      <c r="Q16" t="s">
        <v>410</v>
      </c>
      <c r="R16" t="s">
        <v>403</v>
      </c>
    </row>
    <row r="17" spans="1:18" x14ac:dyDescent="0.15">
      <c r="A17">
        <v>14</v>
      </c>
      <c r="B17" s="36" t="s">
        <v>814</v>
      </c>
      <c r="C17" t="s">
        <v>302</v>
      </c>
      <c r="L17" t="s">
        <v>398</v>
      </c>
      <c r="M17" s="17" t="s">
        <v>405</v>
      </c>
      <c r="N17" s="17">
        <v>10</v>
      </c>
      <c r="O17" s="17" t="s">
        <v>406</v>
      </c>
      <c r="P17" s="17">
        <v>5</v>
      </c>
      <c r="Q17" s="17" t="s">
        <v>410</v>
      </c>
      <c r="R17" s="17">
        <v>100</v>
      </c>
    </row>
    <row r="18" spans="1:18" x14ac:dyDescent="0.15">
      <c r="A18">
        <v>15</v>
      </c>
      <c r="B18" s="37" t="s">
        <v>815</v>
      </c>
      <c r="C18" t="s">
        <v>302</v>
      </c>
      <c r="L18" t="s">
        <v>397</v>
      </c>
      <c r="M18" t="s">
        <v>405</v>
      </c>
      <c r="N18">
        <v>20</v>
      </c>
      <c r="O18" t="s">
        <v>406</v>
      </c>
      <c r="P18">
        <v>15</v>
      </c>
      <c r="R18">
        <v>200</v>
      </c>
    </row>
    <row r="19" spans="1:18" x14ac:dyDescent="0.15">
      <c r="A19">
        <v>16</v>
      </c>
      <c r="B19" s="36" t="s">
        <v>816</v>
      </c>
      <c r="C19" t="s">
        <v>302</v>
      </c>
      <c r="L19" t="s">
        <v>396</v>
      </c>
      <c r="M19" t="s">
        <v>405</v>
      </c>
      <c r="N19">
        <v>30</v>
      </c>
      <c r="O19" t="s">
        <v>406</v>
      </c>
      <c r="P19">
        <v>25</v>
      </c>
      <c r="R19">
        <v>300</v>
      </c>
    </row>
    <row r="20" spans="1:18" x14ac:dyDescent="0.15">
      <c r="A20">
        <v>17</v>
      </c>
      <c r="B20" s="36" t="s">
        <v>817</v>
      </c>
      <c r="C20" t="s">
        <v>302</v>
      </c>
    </row>
    <row r="21" spans="1:18" x14ac:dyDescent="0.15">
      <c r="A21">
        <v>18</v>
      </c>
      <c r="B21" s="36" t="s">
        <v>818</v>
      </c>
      <c r="C21" t="s">
        <v>302</v>
      </c>
    </row>
    <row r="22" spans="1:18" x14ac:dyDescent="0.15">
      <c r="A22">
        <v>19</v>
      </c>
      <c r="B22" s="36" t="s">
        <v>819</v>
      </c>
      <c r="C22" t="s">
        <v>302</v>
      </c>
    </row>
    <row r="23" spans="1:18" x14ac:dyDescent="0.15">
      <c r="A23">
        <v>20</v>
      </c>
      <c r="B23" s="38" t="s">
        <v>820</v>
      </c>
      <c r="C23" t="s">
        <v>302</v>
      </c>
    </row>
    <row r="24" spans="1:18" x14ac:dyDescent="0.15">
      <c r="A24">
        <v>21</v>
      </c>
      <c r="B24" s="38" t="s">
        <v>821</v>
      </c>
      <c r="C24" t="s">
        <v>302</v>
      </c>
      <c r="L24" t="s">
        <v>404</v>
      </c>
    </row>
    <row r="25" spans="1:18" x14ac:dyDescent="0.15">
      <c r="A25">
        <v>22</v>
      </c>
      <c r="B25" s="36" t="s">
        <v>822</v>
      </c>
      <c r="C25" t="s">
        <v>303</v>
      </c>
      <c r="M25" t="s">
        <v>300</v>
      </c>
      <c r="N25" t="s">
        <v>126</v>
      </c>
      <c r="O25" t="s">
        <v>407</v>
      </c>
      <c r="P25" t="s">
        <v>408</v>
      </c>
    </row>
    <row r="26" spans="1:18" x14ac:dyDescent="0.15">
      <c r="A26">
        <v>23</v>
      </c>
      <c r="B26" s="36" t="s">
        <v>823</v>
      </c>
      <c r="C26" t="s">
        <v>303</v>
      </c>
      <c r="L26" t="s">
        <v>398</v>
      </c>
      <c r="M26">
        <v>0</v>
      </c>
      <c r="N26">
        <v>50</v>
      </c>
      <c r="O26" t="s">
        <v>405</v>
      </c>
      <c r="P26" s="14" t="s">
        <v>409</v>
      </c>
    </row>
    <row r="27" spans="1:18" x14ac:dyDescent="0.15">
      <c r="A27">
        <v>24</v>
      </c>
      <c r="B27" s="36" t="s">
        <v>824</v>
      </c>
      <c r="C27" t="s">
        <v>303</v>
      </c>
    </row>
    <row r="28" spans="1:18" x14ac:dyDescent="0.15">
      <c r="A28">
        <v>25</v>
      </c>
      <c r="B28" s="36" t="s">
        <v>825</v>
      </c>
      <c r="C28" t="s">
        <v>303</v>
      </c>
    </row>
    <row r="29" spans="1:18" x14ac:dyDescent="0.15">
      <c r="A29">
        <v>26</v>
      </c>
      <c r="B29" s="36" t="s">
        <v>826</v>
      </c>
      <c r="C29" t="s">
        <v>303</v>
      </c>
    </row>
    <row r="30" spans="1:18" x14ac:dyDescent="0.15">
      <c r="A30">
        <v>27</v>
      </c>
      <c r="B30" s="36" t="s">
        <v>827</v>
      </c>
      <c r="C30" t="s">
        <v>303</v>
      </c>
    </row>
    <row r="31" spans="1:18" x14ac:dyDescent="0.15">
      <c r="B31" s="36"/>
    </row>
    <row r="32" spans="1:18" x14ac:dyDescent="0.15">
      <c r="B32" s="36"/>
    </row>
  </sheetData>
  <phoneticPr fontId="1" type="noConversion"/>
  <conditionalFormatting sqref="B7:B32">
    <cfRule type="duplicateValues" dxfId="1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H1326"/>
  <sheetViews>
    <sheetView workbookViewId="0">
      <pane xSplit="8" ySplit="6" topLeftCell="AH37" activePane="bottomRight" state="frozen"/>
      <selection pane="topRight" activeCell="I1" sqref="I1"/>
      <selection pane="bottomLeft" activeCell="A7" sqref="A7"/>
      <selection pane="bottomRight" activeCell="AL47" sqref="AL47"/>
    </sheetView>
  </sheetViews>
  <sheetFormatPr baseColWidth="10" defaultRowHeight="15" x14ac:dyDescent="0.15"/>
  <cols>
    <col min="1" max="1" width="19.5" bestFit="1" customWidth="1"/>
    <col min="2" max="2" width="10.83203125" style="8" customWidth="1"/>
    <col min="3" max="4" width="12.5" style="8" customWidth="1"/>
    <col min="5" max="7" width="10.83203125" style="8" customWidth="1"/>
    <col min="8" max="8" width="13.5" bestFit="1" customWidth="1"/>
    <col min="9" max="9" width="105.83203125" customWidth="1"/>
    <col min="14" max="15" width="14.83203125" bestFit="1" customWidth="1"/>
    <col min="16" max="16" width="59.5" style="25" customWidth="1"/>
    <col min="17" max="17" width="10.83203125" style="25" customWidth="1"/>
    <col min="18" max="18" width="16.5" style="25" customWidth="1"/>
    <col min="19" max="19" width="10.83203125" style="25" customWidth="1"/>
    <col min="20" max="20" width="50.5" style="6" customWidth="1"/>
    <col min="21" max="21" width="16.5" style="6" customWidth="1"/>
    <col min="26" max="27" width="22" customWidth="1"/>
    <col min="28" max="28" width="13.1640625" customWidth="1"/>
    <col min="30" max="30" width="14.83203125" bestFit="1" customWidth="1"/>
    <col min="31" max="31" width="14.83203125" style="25" customWidth="1"/>
    <col min="32" max="33" width="14.83203125" customWidth="1"/>
    <col min="34" max="34" width="8.6640625" style="25" customWidth="1"/>
    <col min="35" max="35" width="19.83203125" style="25" customWidth="1"/>
    <col min="37" max="37" width="14.83203125" customWidth="1"/>
    <col min="38" max="38" width="21.5" bestFit="1" customWidth="1"/>
    <col min="39" max="39" width="19.5" bestFit="1" customWidth="1"/>
    <col min="40" max="42" width="14.83203125" customWidth="1"/>
    <col min="43" max="52" width="30.5" style="6" customWidth="1"/>
    <col min="53" max="53" width="14.1640625" customWidth="1"/>
    <col min="54" max="56" width="10.83203125" customWidth="1"/>
    <col min="57" max="57" width="14" customWidth="1"/>
    <col min="58" max="58" width="13.5" style="22" customWidth="1"/>
    <col min="59" max="59" width="10.83203125" customWidth="1"/>
    <col min="60" max="60" width="11.83203125" customWidth="1"/>
  </cols>
  <sheetData>
    <row r="1" spans="1:86" x14ac:dyDescent="0.15">
      <c r="B1" s="8" t="s">
        <v>0</v>
      </c>
    </row>
    <row r="2" spans="1:86" x14ac:dyDescent="0.15">
      <c r="P2" s="25" t="s">
        <v>1</v>
      </c>
    </row>
    <row r="3" spans="1:86" x14ac:dyDescent="0.15">
      <c r="AA3" s="1" t="s">
        <v>387</v>
      </c>
    </row>
    <row r="4" spans="1:86" x14ac:dyDescent="0.15">
      <c r="B4" s="7" t="s">
        <v>2</v>
      </c>
      <c r="C4" s="7"/>
      <c r="D4" s="7" t="s">
        <v>264</v>
      </c>
      <c r="E4" s="7" t="s">
        <v>255</v>
      </c>
      <c r="F4" s="7" t="s">
        <v>260</v>
      </c>
      <c r="G4" s="7"/>
      <c r="H4" s="2" t="s">
        <v>3</v>
      </c>
      <c r="I4" s="2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26" t="s">
        <v>11</v>
      </c>
      <c r="Q4" s="26" t="s">
        <v>12</v>
      </c>
      <c r="R4" s="26" t="s">
        <v>13</v>
      </c>
      <c r="S4" s="26" t="s">
        <v>14</v>
      </c>
      <c r="T4" s="5" t="s">
        <v>15</v>
      </c>
      <c r="U4" s="5" t="s">
        <v>16</v>
      </c>
      <c r="V4" s="3" t="s">
        <v>17</v>
      </c>
      <c r="W4" s="3" t="s">
        <v>18</v>
      </c>
      <c r="X4" s="3" t="s">
        <v>19</v>
      </c>
      <c r="Y4" s="1" t="s">
        <v>116</v>
      </c>
      <c r="Z4" s="1" t="s">
        <v>21</v>
      </c>
      <c r="AA4" s="1" t="s">
        <v>387</v>
      </c>
      <c r="AB4" s="1" t="s">
        <v>22</v>
      </c>
      <c r="AC4" s="1" t="s">
        <v>23</v>
      </c>
      <c r="AD4" s="1" t="s">
        <v>24</v>
      </c>
      <c r="AE4" s="26" t="s">
        <v>281</v>
      </c>
      <c r="AF4" s="1" t="s">
        <v>282</v>
      </c>
      <c r="AG4" s="1" t="s">
        <v>283</v>
      </c>
      <c r="AH4" s="26" t="s">
        <v>618</v>
      </c>
      <c r="AI4" s="26" t="s">
        <v>619</v>
      </c>
      <c r="AJ4" s="1" t="s">
        <v>620</v>
      </c>
      <c r="AK4" s="1" t="s">
        <v>293</v>
      </c>
      <c r="AL4" s="1"/>
      <c r="AM4" s="1"/>
      <c r="AN4" s="1"/>
      <c r="AO4" s="1"/>
      <c r="AP4" s="1"/>
      <c r="BA4" s="1"/>
      <c r="BB4" s="1"/>
      <c r="BC4" s="1"/>
      <c r="BD4" s="1"/>
      <c r="BE4" s="1"/>
      <c r="BF4" s="23" t="s">
        <v>1411</v>
      </c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</row>
    <row r="5" spans="1:86" x14ac:dyDescent="0.15">
      <c r="B5" s="7" t="s">
        <v>25</v>
      </c>
      <c r="C5" s="7"/>
      <c r="D5" s="7"/>
      <c r="E5" s="2">
        <v>20</v>
      </c>
      <c r="F5" s="2">
        <v>3</v>
      </c>
      <c r="G5" s="7"/>
      <c r="H5" s="1" t="s">
        <v>26</v>
      </c>
      <c r="I5" s="1" t="s">
        <v>26</v>
      </c>
      <c r="J5" s="1" t="s">
        <v>25</v>
      </c>
      <c r="K5" s="1" t="s">
        <v>25</v>
      </c>
      <c r="L5" s="1" t="s">
        <v>25</v>
      </c>
      <c r="M5" s="1" t="s">
        <v>25</v>
      </c>
      <c r="N5" s="1" t="s">
        <v>25</v>
      </c>
      <c r="O5" s="1" t="s">
        <v>25</v>
      </c>
      <c r="P5" s="26" t="s">
        <v>26</v>
      </c>
      <c r="Q5" s="26" t="s">
        <v>25</v>
      </c>
      <c r="R5" s="26" t="s">
        <v>25</v>
      </c>
      <c r="S5" s="26" t="s">
        <v>25</v>
      </c>
      <c r="T5" s="5" t="s">
        <v>26</v>
      </c>
      <c r="U5" s="5" t="s">
        <v>26</v>
      </c>
      <c r="V5" s="1" t="s">
        <v>26</v>
      </c>
      <c r="W5" s="1" t="s">
        <v>26</v>
      </c>
      <c r="X5" s="1" t="s">
        <v>26</v>
      </c>
      <c r="Y5" s="1" t="s">
        <v>25</v>
      </c>
      <c r="Z5" s="1" t="s">
        <v>25</v>
      </c>
      <c r="AA5" s="1"/>
      <c r="AB5" s="1" t="s">
        <v>25</v>
      </c>
      <c r="AC5" s="1" t="s">
        <v>25</v>
      </c>
      <c r="AD5" s="1" t="s">
        <v>25</v>
      </c>
      <c r="AE5" s="26" t="s">
        <v>25</v>
      </c>
      <c r="AF5" s="1" t="s">
        <v>25</v>
      </c>
      <c r="AG5" s="1" t="s">
        <v>25</v>
      </c>
      <c r="AH5" s="26" t="s">
        <v>26</v>
      </c>
      <c r="AI5" s="26" t="s">
        <v>26</v>
      </c>
      <c r="AJ5" s="1" t="s">
        <v>25</v>
      </c>
      <c r="AK5" s="1" t="s">
        <v>117</v>
      </c>
      <c r="AL5" s="1"/>
      <c r="AM5" s="1"/>
      <c r="AN5" s="1"/>
      <c r="AO5" s="1"/>
      <c r="AP5" s="1"/>
      <c r="AQ5" s="6" t="s">
        <v>117</v>
      </c>
      <c r="AR5" s="6" t="s">
        <v>117</v>
      </c>
      <c r="AS5" s="6" t="s">
        <v>117</v>
      </c>
      <c r="AT5" s="6" t="s">
        <v>117</v>
      </c>
      <c r="AU5" s="6" t="s">
        <v>117</v>
      </c>
      <c r="AV5" s="6" t="s">
        <v>118</v>
      </c>
      <c r="AW5" s="6" t="s">
        <v>118</v>
      </c>
      <c r="AX5" s="6" t="s">
        <v>118</v>
      </c>
      <c r="AY5" s="6" t="s">
        <v>118</v>
      </c>
      <c r="AZ5" s="6" t="s">
        <v>118</v>
      </c>
      <c r="BF5" s="23" t="s">
        <v>25</v>
      </c>
      <c r="BG5" s="1"/>
      <c r="BH5" s="1"/>
      <c r="BI5" s="1"/>
      <c r="BJ5" s="1"/>
    </row>
    <row r="6" spans="1:86" x14ac:dyDescent="0.15">
      <c r="B6" s="7" t="s">
        <v>27</v>
      </c>
      <c r="C6" s="13" t="s">
        <v>28</v>
      </c>
      <c r="D6" s="13" t="s">
        <v>29</v>
      </c>
      <c r="E6" s="13" t="s">
        <v>132</v>
      </c>
      <c r="F6" s="7" t="s">
        <v>260</v>
      </c>
      <c r="G6" s="13" t="s">
        <v>261</v>
      </c>
      <c r="H6" s="1" t="s">
        <v>30</v>
      </c>
      <c r="I6" s="1" t="s">
        <v>31</v>
      </c>
      <c r="J6" s="1" t="s">
        <v>32</v>
      </c>
      <c r="K6" s="1" t="s">
        <v>33</v>
      </c>
      <c r="L6" s="1" t="s">
        <v>34</v>
      </c>
      <c r="M6" s="1" t="s">
        <v>35</v>
      </c>
      <c r="N6" s="1" t="s">
        <v>36</v>
      </c>
      <c r="O6" s="1" t="s">
        <v>37</v>
      </c>
      <c r="P6" s="26" t="s">
        <v>38</v>
      </c>
      <c r="Q6" s="26" t="s">
        <v>39</v>
      </c>
      <c r="R6" s="26" t="s">
        <v>40</v>
      </c>
      <c r="S6" s="26" t="s">
        <v>41</v>
      </c>
      <c r="T6" s="5" t="s">
        <v>42</v>
      </c>
      <c r="U6" s="5" t="s">
        <v>43</v>
      </c>
      <c r="V6" s="1" t="s">
        <v>44</v>
      </c>
      <c r="W6" s="1" t="s">
        <v>45</v>
      </c>
      <c r="X6" s="1" t="s">
        <v>46</v>
      </c>
      <c r="Y6" s="1" t="s">
        <v>47</v>
      </c>
      <c r="Z6" s="1" t="s">
        <v>48</v>
      </c>
      <c r="AA6" s="1"/>
      <c r="AB6" s="1" t="s">
        <v>49</v>
      </c>
      <c r="AC6" s="1" t="s">
        <v>50</v>
      </c>
      <c r="AD6" s="1" t="s">
        <v>51</v>
      </c>
      <c r="AE6" s="26" t="s">
        <v>284</v>
      </c>
      <c r="AF6" s="1" t="s">
        <v>285</v>
      </c>
      <c r="AG6" s="1" t="s">
        <v>286</v>
      </c>
      <c r="AH6" s="26" t="s">
        <v>621</v>
      </c>
      <c r="AI6" s="26" t="s">
        <v>622</v>
      </c>
      <c r="AJ6" s="1" t="s">
        <v>623</v>
      </c>
      <c r="AK6" s="2" t="s">
        <v>118</v>
      </c>
      <c r="AL6" s="17" t="s">
        <v>133</v>
      </c>
      <c r="AM6" s="17" t="s">
        <v>129</v>
      </c>
      <c r="AN6" s="17" t="s">
        <v>134</v>
      </c>
      <c r="AO6" s="17" t="s">
        <v>135</v>
      </c>
      <c r="AP6" s="17" t="s">
        <v>136</v>
      </c>
      <c r="AQ6" s="6" t="s">
        <v>133</v>
      </c>
      <c r="AR6" s="6" t="s">
        <v>129</v>
      </c>
      <c r="AS6" s="6" t="s">
        <v>134</v>
      </c>
      <c r="AT6" s="6" t="s">
        <v>135</v>
      </c>
      <c r="AU6" s="6" t="s">
        <v>136</v>
      </c>
      <c r="AV6" s="6" t="s">
        <v>133</v>
      </c>
      <c r="AW6" s="6" t="s">
        <v>129</v>
      </c>
      <c r="AX6" s="6" t="s">
        <v>134</v>
      </c>
      <c r="AY6" s="6" t="s">
        <v>135</v>
      </c>
      <c r="AZ6" s="6" t="s">
        <v>136</v>
      </c>
      <c r="BA6" s="6" t="s">
        <v>418</v>
      </c>
      <c r="BB6" s="6"/>
      <c r="BC6" s="6"/>
      <c r="BD6" s="6" t="s">
        <v>615</v>
      </c>
      <c r="BE6" s="6" t="s">
        <v>616</v>
      </c>
      <c r="BF6" s="23" t="s">
        <v>1413</v>
      </c>
      <c r="BG6" s="6" t="s">
        <v>273</v>
      </c>
      <c r="BH6" s="6" t="s">
        <v>276</v>
      </c>
    </row>
    <row r="7" spans="1:86" x14ac:dyDescent="0.15">
      <c r="A7" t="str">
        <f>C7&amp;D7&amp;$E$6&amp;E7</f>
        <v>战士主动技能1等级1</v>
      </c>
      <c r="B7" s="8">
        <f>1*10000000+G7*10000+F7*100+E7</f>
        <v>10010101</v>
      </c>
      <c r="C7" s="8" t="str">
        <f>VLOOKUP(G7,角色!A:B,2,FALSE)</f>
        <v>战士</v>
      </c>
      <c r="D7" s="8" t="str">
        <f>$D$4&amp;F7</f>
        <v>主动技能1</v>
      </c>
      <c r="E7" s="8">
        <v>1</v>
      </c>
      <c r="F7" s="8">
        <v>1</v>
      </c>
      <c r="G7" s="8">
        <v>1</v>
      </c>
      <c r="H7" s="4" t="s">
        <v>426</v>
      </c>
      <c r="I7" s="20" t="str">
        <f t="shared" ref="I7:I26" si="0">"对敌方"&amp;L7&amp;"攻击，造成"&amp;Z7&amp;"%攻击力（+"&amp;AB7&amp;"）点伤害。"</f>
        <v>对敌方单体攻击，造成100%攻击力（+110）点伤害。</v>
      </c>
      <c r="J7" s="20" t="s">
        <v>277</v>
      </c>
      <c r="K7" s="21" t="s">
        <v>102</v>
      </c>
      <c r="L7" s="20" t="s">
        <v>106</v>
      </c>
      <c r="M7" s="20"/>
      <c r="N7" s="20">
        <v>100</v>
      </c>
      <c r="O7" s="20">
        <f>VLOOKUP(L7,对应表!BK:BL,2,FALSE)</f>
        <v>0</v>
      </c>
      <c r="P7" s="25" t="str">
        <f>_xlfn.IFNA(VLOOKUP(G7,角色!V:AE,主动技能!F7+1,FALSE),"")</f>
        <v>|||</v>
      </c>
      <c r="Q7" s="25">
        <f>(VLOOKUP(G7,角色!V:AE,主动技能!F7+4,FALSE))</f>
        <v>1</v>
      </c>
      <c r="R7" s="25">
        <v>0</v>
      </c>
      <c r="S7" s="25">
        <v>0</v>
      </c>
      <c r="T7" s="19" t="str">
        <f t="shared" ref="T7:T70" si="1">IF(AQ7="","",AQ7)&amp;IF(AR7="","","|"&amp;AR7)&amp;IF(AS7="","","|"&amp;AS7)&amp;IF(AT7="","","|"&amp;AT7)&amp;IF(AU7="","","|"&amp;AU7)</f>
        <v/>
      </c>
      <c r="U7" s="19" t="str">
        <f t="shared" ref="U7:U70" si="2">IF(AV7="","",AV7)&amp;IF(AW7="","","|"&amp;AW7)&amp;IF(AX7="","","|"&amp;AX7)&amp;IF(AY7="","","|"&amp;AY7)&amp;IF(AZ7="","","|"&amp;AZ7)</f>
        <v/>
      </c>
      <c r="V7" s="19" t="str">
        <f>VLOOKUP(G7,角色!AW:BC,主动技能!F7+1,FALSE)</f>
        <v>skill_01</v>
      </c>
      <c r="W7" s="19"/>
      <c r="X7" s="19"/>
      <c r="Y7" s="19">
        <f t="shared" ref="Y7:Y70" si="3">VLOOKUP(D7,BG:BH,2,FALSE)</f>
        <v>0</v>
      </c>
      <c r="Z7" s="19">
        <f>IF(VLOOKUP(C7,角色!CC:CI,主动技能!F7*2,FALSE)=0,"",VLOOKUP(C7,角色!CC:CI,主动技能!F7*2,FALSE))</f>
        <v>100</v>
      </c>
      <c r="AA7" s="19">
        <f>IF(VLOOKUP(C7,角色!CC:CI,主动技能!F7*2+1,FALSE)=0,0,VLOOKUP(C7,角色!CC:CI,主动技能!F7*2+1,FALSE))</f>
        <v>10</v>
      </c>
      <c r="AB7" s="19">
        <f>IF(INT(VLOOKUP(E7,角色属性概况!I:M,3,FALSE)*AA7/100)=0,"",(INT(VLOOKUP(E7,角色属性概况!I:M,3,FALSE)*AA7/100)))</f>
        <v>110</v>
      </c>
      <c r="AC7" s="19"/>
      <c r="AD7" s="19"/>
      <c r="AE7" s="25">
        <f>(VLOOKUP(G7,角色!V:AE,主动技能!F7+7,FALSE))</f>
        <v>0</v>
      </c>
      <c r="AF7" s="19">
        <f>VLOOKUP(F7,对应表!AY:BA,3,FALSE)</f>
        <v>0</v>
      </c>
      <c r="AG7" s="19">
        <f>VLOOKUP(F7,对应表!AY:BA,2,FALSE)</f>
        <v>0</v>
      </c>
      <c r="AH7" s="25" t="str">
        <f>VLOOKUP(F7,特效对应!F:G,2,FALSE)</f>
        <v>attack</v>
      </c>
      <c r="AJ7">
        <f>E7</f>
        <v>1</v>
      </c>
      <c r="AK7" s="19"/>
      <c r="AL7" s="19"/>
      <c r="AM7" s="19"/>
      <c r="AN7" s="19"/>
      <c r="AO7" s="19"/>
      <c r="AP7" s="19"/>
      <c r="AQ7" s="6" t="str">
        <f>IF(IF($AK7=AQ$5,VLOOKUP(AL7,buff!$K:$L,2,FALSE),"")=0,"",IF($AK7=AQ$5,VLOOKUP(AL7,buff!$K:$L,2,FALSE),""))</f>
        <v/>
      </c>
      <c r="AR7" s="6" t="str">
        <f>IF(IF($AK7=AR$5,VLOOKUP(AM7,buff!$K:$L,2,FALSE),"")=0,"",IF($AK7=AR$5,VLOOKUP(AM7,buff!$K:$L,2,FALSE),""))</f>
        <v/>
      </c>
      <c r="AS7" s="6" t="str">
        <f>IF(IF($AK7=AS$5,VLOOKUP(AN7,buff!$K:$L,2,FALSE),"")=0,"",IF($AK7=AS$5,VLOOKUP(AN7,buff!$K:$L,2,FALSE),""))</f>
        <v/>
      </c>
      <c r="AT7" s="6" t="str">
        <f>IF(IF($AK7=AT$5,VLOOKUP(AO7,buff!$K:$L,2,FALSE),"")=0,"",IF($AK7=AT$5,VLOOKUP(AO7,buff!$K:$L,2,FALSE),""))</f>
        <v/>
      </c>
      <c r="AU7" s="6" t="str">
        <f>IF(IF($AK7=AU$5,VLOOKUP(AP7,buff!$K:$L,2,FALSE),"")=0,"",IF($AK7=AU$5,VLOOKUP(AP7,buff!$K:$L,2,FALSE),""))</f>
        <v/>
      </c>
      <c r="AV7" s="6" t="str">
        <f>_xlfn.IFNA(IF(IF($AK7=AV$5,VLOOKUP(AL7,buff!$K:$L,2,FALSE),"")=0,"",IF($AK7=AV$5,VLOOKUP(AL7,buff!$K:$L,2,FALSE),"")),"")</f>
        <v/>
      </c>
      <c r="AW7" s="6" t="str">
        <f>_xlfn.IFNA(IF(IF($AK7=AW$5,VLOOKUP(AM7,buff!$K:$L,2,FALSE),"")=0,"",IF($AK7=AW$5,VLOOKUP(AM7,buff!$K:$L,2,FALSE),"")),"")</f>
        <v/>
      </c>
      <c r="AX7" s="6" t="str">
        <f>_xlfn.IFNA(IF(IF($AK7=AX$5,VLOOKUP(AN7,buff!$K:$L,2,FALSE),"")=0,"",IF($AK7=AX$5,VLOOKUP(AN7,buff!$K:$L,2,FALSE),"")),"")</f>
        <v/>
      </c>
      <c r="AY7" s="6" t="str">
        <f>_xlfn.IFNA(IF(IF($AK7=AY$5,VLOOKUP(AO7,buff!$K:$L,2,FALSE),"")=0,"",IF($AK7=AY$5,VLOOKUP(AO7,buff!$K:$L,2,FALSE),"")),"")</f>
        <v/>
      </c>
      <c r="AZ7" s="6" t="str">
        <f>_xlfn.IFNA(IF(IF($AK7=AZ$5,VLOOKUP(AP7,buff!$K:$L,2,FALSE),"")=0,"",IF($AK7=AZ$5,VLOOKUP(AP7,buff!$K:$L,2,FALSE),"")),"")</f>
        <v/>
      </c>
      <c r="BA7" s="6" t="e">
        <f>VLOOKUP(AL7,buff!K:P,6,FALSE)</f>
        <v>#N/A</v>
      </c>
      <c r="BB7" t="e">
        <f>BA7</f>
        <v>#N/A</v>
      </c>
      <c r="BC7" t="e">
        <f>BB7</f>
        <v>#N/A</v>
      </c>
      <c r="BD7">
        <f>IF(F7=1,0,IF(F7=2,2,3))</f>
        <v>0</v>
      </c>
      <c r="BE7">
        <f>IF(F7=1,0,IF(F7=2,1,2))</f>
        <v>0</v>
      </c>
      <c r="BF7" s="22">
        <f>1*100000+G7*100+F7</f>
        <v>100101</v>
      </c>
      <c r="BG7" t="s">
        <v>127</v>
      </c>
      <c r="BH7">
        <v>0</v>
      </c>
    </row>
    <row r="8" spans="1:86" x14ac:dyDescent="0.15">
      <c r="A8" t="str">
        <f t="shared" ref="A8:A63" si="4">C8&amp;D8&amp;$E$6&amp;E8</f>
        <v>战士主动技能1等级2</v>
      </c>
      <c r="B8" s="8">
        <f t="shared" ref="B8:B71" si="5">1*10000000+G8*10000+F8*100+E8</f>
        <v>10010102</v>
      </c>
      <c r="C8" s="8" t="str">
        <f>VLOOKUP(G8,角色!A:B,2,FALSE)</f>
        <v>战士</v>
      </c>
      <c r="D8" s="8" t="str">
        <f t="shared" ref="D8:D71" si="6">$D$4&amp;F8</f>
        <v>主动技能1</v>
      </c>
      <c r="E8" s="8">
        <f>IF(E7=E$5,1,E7+1)</f>
        <v>2</v>
      </c>
      <c r="F8" s="8">
        <f>IF(E8=1,IF(F7=$F$5,1,F7+1),F7)</f>
        <v>1</v>
      </c>
      <c r="G8" s="8">
        <f>IF((F8=1)*(E8=1),G7+1,G7)</f>
        <v>1</v>
      </c>
      <c r="H8" s="4" t="s">
        <v>426</v>
      </c>
      <c r="I8" s="20" t="str">
        <f t="shared" si="0"/>
        <v>对敌方单体攻击，造成100%攻击力（+122）点伤害。</v>
      </c>
      <c r="J8" s="4" t="s">
        <v>277</v>
      </c>
      <c r="K8" s="1" t="s">
        <v>102</v>
      </c>
      <c r="L8" s="20" t="s">
        <v>106</v>
      </c>
      <c r="M8" s="4"/>
      <c r="N8" s="4">
        <v>100</v>
      </c>
      <c r="O8" s="20">
        <f>VLOOKUP(L8,对应表!BK:BL,2,FALSE)</f>
        <v>0</v>
      </c>
      <c r="P8" s="25" t="str">
        <f>_xlfn.IFNA(VLOOKUP(G8,角色!V:AE,主动技能!F8+1,FALSE),"")</f>
        <v>|||</v>
      </c>
      <c r="Q8" s="25">
        <f>(VLOOKUP(G8,角色!V:AE,主动技能!F8+4,FALSE))</f>
        <v>1</v>
      </c>
      <c r="R8" s="25">
        <v>0</v>
      </c>
      <c r="S8" s="25">
        <v>0</v>
      </c>
      <c r="T8" s="6" t="str">
        <f t="shared" si="1"/>
        <v/>
      </c>
      <c r="U8" s="6" t="str">
        <f t="shared" si="2"/>
        <v/>
      </c>
      <c r="V8" s="19" t="str">
        <f>VLOOKUP(G8,角色!AW:BC,主动技能!F8+1,FALSE)</f>
        <v>skill_01</v>
      </c>
      <c r="Y8">
        <f t="shared" si="3"/>
        <v>0</v>
      </c>
      <c r="Z8" s="19">
        <f>IF(VLOOKUP(C8,角色!CC:CI,主动技能!F8*2,FALSE)=0,"",VLOOKUP(C8,角色!CC:CI,主动技能!F8*2,FALSE))</f>
        <v>100</v>
      </c>
      <c r="AA8" s="19">
        <f>IF(VLOOKUP(C8,角色!CC:CI,主动技能!F8*2+1,FALSE)=0,0,VLOOKUP(C8,角色!CC:CI,主动技能!F8*2+1,FALSE))</f>
        <v>10</v>
      </c>
      <c r="AB8" s="19">
        <f>IF(INT(VLOOKUP(E8,角色属性概况!I:M,3,FALSE)*AA8/100)=0,"",(INT(VLOOKUP(E8,角色属性概况!I:M,3,FALSE)*AA8/100)))</f>
        <v>122</v>
      </c>
      <c r="AE8" s="25">
        <f>(VLOOKUP(G8,角色!V:AE,主动技能!F8+7,FALSE))</f>
        <v>0</v>
      </c>
      <c r="AF8" s="19">
        <f>VLOOKUP(F8,对应表!AY:BA,3,FALSE)</f>
        <v>0</v>
      </c>
      <c r="AG8" s="19">
        <f>VLOOKUP(F8,对应表!AY:BA,2,FALSE)</f>
        <v>0</v>
      </c>
      <c r="AH8" s="25" t="str">
        <f>VLOOKUP(F8,特效对应!F:G,2,FALSE)</f>
        <v>attack</v>
      </c>
      <c r="AJ8">
        <f t="shared" ref="AJ8:AJ71" si="7">E8</f>
        <v>2</v>
      </c>
      <c r="AQ8" s="6" t="str">
        <f>IF(IF($AK8=AQ$5,VLOOKUP(AL8,buff!$K:$L,2,FALSE),"")=0,"",IF($AK8=AQ$5,VLOOKUP(AL8,buff!$K:$L,2,FALSE),""))</f>
        <v/>
      </c>
      <c r="AR8" s="6" t="str">
        <f>IF(IF($AK8=AR$5,VLOOKUP(AM8,buff!$K:$L,2,FALSE),"")=0,"",IF($AK8=AR$5,VLOOKUP(AM8,buff!$K:$L,2,FALSE),""))</f>
        <v/>
      </c>
      <c r="AS8" s="6" t="str">
        <f>IF(IF($AK8=AS$5,VLOOKUP(AN8,buff!$K:$L,2,FALSE),"")=0,"",IF($AK8=AS$5,VLOOKUP(AN8,buff!$K:$L,2,FALSE),""))</f>
        <v/>
      </c>
      <c r="AT8" s="6" t="str">
        <f>IF(IF($AK8=AT$5,VLOOKUP(AO8,buff!$K:$L,2,FALSE),"")=0,"",IF($AK8=AT$5,VLOOKUP(AO8,buff!$K:$L,2,FALSE),""))</f>
        <v/>
      </c>
      <c r="AU8" s="6" t="str">
        <f>IF(IF($AK8=AU$5,VLOOKUP(AP8,buff!$K:$L,2,FALSE),"")=0,"",IF($AK8=AU$5,VLOOKUP(AP8,buff!$K:$L,2,FALSE),""))</f>
        <v/>
      </c>
      <c r="AV8" s="6" t="str">
        <f>_xlfn.IFNA(IF(IF($AK8=AV$5,VLOOKUP(AL8,buff!$K:$L,2,FALSE),"")=0,"",IF($AK8=AV$5,VLOOKUP(AL8,buff!$K:$L,2,FALSE),"")),"")</f>
        <v/>
      </c>
      <c r="AW8" s="6" t="str">
        <f>_xlfn.IFNA(IF(IF($AK8=AW$5,VLOOKUP(AM8,buff!$K:$L,2,FALSE),"")=0,"",IF($AK8=AW$5,VLOOKUP(AM8,buff!$K:$L,2,FALSE),"")),"")</f>
        <v/>
      </c>
      <c r="AX8" s="6" t="str">
        <f>_xlfn.IFNA(IF(IF($AK8=AX$5,VLOOKUP(AN8,buff!$K:$L,2,FALSE),"")=0,"",IF($AK8=AX$5,VLOOKUP(AN8,buff!$K:$L,2,FALSE),"")),"")</f>
        <v/>
      </c>
      <c r="AY8" s="6" t="str">
        <f>_xlfn.IFNA(IF(IF($AK8=AY$5,VLOOKUP(AO8,buff!$K:$L,2,FALSE),"")=0,"",IF($AK8=AY$5,VLOOKUP(AO8,buff!$K:$L,2,FALSE),"")),"")</f>
        <v/>
      </c>
      <c r="AZ8" s="6" t="str">
        <f>_xlfn.IFNA(IF(IF($AK8=AZ$5,VLOOKUP(AP8,buff!$K:$L,2,FALSE),"")=0,"",IF($AK8=AZ$5,VLOOKUP(AP8,buff!$K:$L,2,FALSE),"")),"")</f>
        <v/>
      </c>
      <c r="BA8" s="6" t="e">
        <f>VLOOKUP(AL8,buff!K:P,6,FALSE)</f>
        <v>#N/A</v>
      </c>
      <c r="BB8" t="e">
        <f t="shared" ref="BB8:BC71" si="8">BA8</f>
        <v>#N/A</v>
      </c>
      <c r="BC8" t="e">
        <f t="shared" si="8"/>
        <v>#N/A</v>
      </c>
      <c r="BD8">
        <f t="shared" ref="BD8:BD10" si="9">IF(F8=1,0,IF(F8=2,2,3))</f>
        <v>0</v>
      </c>
      <c r="BE8">
        <f t="shared" ref="BE8:BE10" si="10">IF(F8=1,0,IF(F8=2,1,2))</f>
        <v>0</v>
      </c>
      <c r="BF8" s="22">
        <f t="shared" ref="BF8:BF71" si="11">1*100000+G8*100+F8</f>
        <v>100101</v>
      </c>
      <c r="BG8" t="s">
        <v>128</v>
      </c>
      <c r="BH8">
        <v>0</v>
      </c>
    </row>
    <row r="9" spans="1:86" x14ac:dyDescent="0.15">
      <c r="A9" t="str">
        <f t="shared" si="4"/>
        <v>战士主动技能1等级3</v>
      </c>
      <c r="B9" s="8">
        <f t="shared" si="5"/>
        <v>10010103</v>
      </c>
      <c r="C9" s="8" t="str">
        <f>VLOOKUP(G9,角色!A:B,2,FALSE)</f>
        <v>战士</v>
      </c>
      <c r="D9" s="8" t="str">
        <f t="shared" si="6"/>
        <v>主动技能1</v>
      </c>
      <c r="E9" s="8">
        <f t="shared" ref="E9:E72" si="12">IF(E8=E$5,1,E8+1)</f>
        <v>3</v>
      </c>
      <c r="F9" s="8">
        <f t="shared" ref="F9:F72" si="13">IF(E9=1,IF(F8=$F$5,1,F8+1),F8)</f>
        <v>1</v>
      </c>
      <c r="G9" s="8">
        <f t="shared" ref="G9:G72" si="14">IF((F9=1)*(E9=1),G8+1,G8)</f>
        <v>1</v>
      </c>
      <c r="H9" s="4" t="s">
        <v>426</v>
      </c>
      <c r="I9" s="20" t="str">
        <f t="shared" si="0"/>
        <v>对敌方单体攻击，造成100%攻击力（+161）点伤害。</v>
      </c>
      <c r="J9" s="4" t="s">
        <v>277</v>
      </c>
      <c r="K9" s="1" t="s">
        <v>102</v>
      </c>
      <c r="L9" s="20" t="s">
        <v>106</v>
      </c>
      <c r="M9" s="4"/>
      <c r="N9" s="4">
        <v>100</v>
      </c>
      <c r="O9" s="20">
        <f>VLOOKUP(L9,对应表!BK:BL,2,FALSE)</f>
        <v>0</v>
      </c>
      <c r="P9" s="25" t="str">
        <f>_xlfn.IFNA(VLOOKUP(G9,角色!V:AE,主动技能!F9+1,FALSE),"")</f>
        <v>|||</v>
      </c>
      <c r="Q9" s="25">
        <f>(VLOOKUP(G9,角色!V:AE,主动技能!F9+4,FALSE))</f>
        <v>1</v>
      </c>
      <c r="R9" s="25">
        <v>0</v>
      </c>
      <c r="S9" s="25">
        <v>0</v>
      </c>
      <c r="T9" s="6" t="str">
        <f t="shared" si="1"/>
        <v/>
      </c>
      <c r="U9" s="6" t="str">
        <f t="shared" si="2"/>
        <v/>
      </c>
      <c r="V9" s="19" t="str">
        <f>VLOOKUP(G9,角色!AW:BC,主动技能!F9+1,FALSE)</f>
        <v>skill_01</v>
      </c>
      <c r="Y9">
        <f t="shared" si="3"/>
        <v>0</v>
      </c>
      <c r="Z9" s="19">
        <f>IF(VLOOKUP(C9,角色!CC:CI,主动技能!F9*2,FALSE)=0,"",VLOOKUP(C9,角色!CC:CI,主动技能!F9*2,FALSE))</f>
        <v>100</v>
      </c>
      <c r="AA9" s="19">
        <f>IF(VLOOKUP(C9,角色!CC:CI,主动技能!F9*2+1,FALSE)=0,0,VLOOKUP(C9,角色!CC:CI,主动技能!F9*2+1,FALSE))</f>
        <v>10</v>
      </c>
      <c r="AB9" s="19">
        <f>IF(INT(VLOOKUP(E9,角色属性概况!I:M,3,FALSE)*AA9/100)=0,"",(INT(VLOOKUP(E9,角色属性概况!I:M,3,FALSE)*AA9/100)))</f>
        <v>161</v>
      </c>
      <c r="AE9" s="25">
        <f>(VLOOKUP(G9,角色!V:AE,主动技能!F9+7,FALSE))</f>
        <v>0</v>
      </c>
      <c r="AF9" s="19">
        <f>VLOOKUP(F9,对应表!AY:BA,3,FALSE)</f>
        <v>0</v>
      </c>
      <c r="AG9" s="19">
        <f>VLOOKUP(F9,对应表!AY:BA,2,FALSE)</f>
        <v>0</v>
      </c>
      <c r="AH9" s="25" t="str">
        <f>VLOOKUP(F9,特效对应!F:G,2,FALSE)</f>
        <v>attack</v>
      </c>
      <c r="AJ9">
        <f t="shared" si="7"/>
        <v>3</v>
      </c>
      <c r="AQ9" s="6" t="str">
        <f>IF(IF($AK9=AQ$5,VLOOKUP(AL9,buff!$K:$L,2,FALSE),"")=0,"",IF($AK9=AQ$5,VLOOKUP(AL9,buff!$K:$L,2,FALSE),""))</f>
        <v/>
      </c>
      <c r="AR9" s="6" t="str">
        <f>IF(IF($AK9=AR$5,VLOOKUP(AM9,buff!$K:$L,2,FALSE),"")=0,"",IF($AK9=AR$5,VLOOKUP(AM9,buff!$K:$L,2,FALSE),""))</f>
        <v/>
      </c>
      <c r="AS9" s="6" t="str">
        <f>IF(IF($AK9=AS$5,VLOOKUP(AN9,buff!$K:$L,2,FALSE),"")=0,"",IF($AK9=AS$5,VLOOKUP(AN9,buff!$K:$L,2,FALSE),""))</f>
        <v/>
      </c>
      <c r="AT9" s="6" t="str">
        <f>IF(IF($AK9=AT$5,VLOOKUP(AO9,buff!$K:$L,2,FALSE),"")=0,"",IF($AK9=AT$5,VLOOKUP(AO9,buff!$K:$L,2,FALSE),""))</f>
        <v/>
      </c>
      <c r="AU9" s="6" t="str">
        <f>IF(IF($AK9=AU$5,VLOOKUP(AP9,buff!$K:$L,2,FALSE),"")=0,"",IF($AK9=AU$5,VLOOKUP(AP9,buff!$K:$L,2,FALSE),""))</f>
        <v/>
      </c>
      <c r="AV9" s="6" t="str">
        <f>_xlfn.IFNA(IF(IF($AK9=AV$5,VLOOKUP(AL9,buff!$K:$L,2,FALSE),"")=0,"",IF($AK9=AV$5,VLOOKUP(AL9,buff!$K:$L,2,FALSE),"")),"")</f>
        <v/>
      </c>
      <c r="AW9" s="6" t="str">
        <f>_xlfn.IFNA(IF(IF($AK9=AW$5,VLOOKUP(AM9,buff!$K:$L,2,FALSE),"")=0,"",IF($AK9=AW$5,VLOOKUP(AM9,buff!$K:$L,2,FALSE),"")),"")</f>
        <v/>
      </c>
      <c r="AX9" s="6" t="str">
        <f>_xlfn.IFNA(IF(IF($AK9=AX$5,VLOOKUP(AN9,buff!$K:$L,2,FALSE),"")=0,"",IF($AK9=AX$5,VLOOKUP(AN9,buff!$K:$L,2,FALSE),"")),"")</f>
        <v/>
      </c>
      <c r="AY9" s="6" t="str">
        <f>_xlfn.IFNA(IF(IF($AK9=AY$5,VLOOKUP(AO9,buff!$K:$L,2,FALSE),"")=0,"",IF($AK9=AY$5,VLOOKUP(AO9,buff!$K:$L,2,FALSE),"")),"")</f>
        <v/>
      </c>
      <c r="AZ9" s="6" t="str">
        <f>_xlfn.IFNA(IF(IF($AK9=AZ$5,VLOOKUP(AP9,buff!$K:$L,2,FALSE),"")=0,"",IF($AK9=AZ$5,VLOOKUP(AP9,buff!$K:$L,2,FALSE),"")),"")</f>
        <v/>
      </c>
      <c r="BA9" s="6" t="e">
        <f>VLOOKUP(AL9,buff!K:P,6,FALSE)</f>
        <v>#N/A</v>
      </c>
      <c r="BB9" t="e">
        <f t="shared" si="8"/>
        <v>#N/A</v>
      </c>
      <c r="BC9" t="e">
        <f t="shared" si="8"/>
        <v>#N/A</v>
      </c>
      <c r="BD9">
        <f t="shared" si="9"/>
        <v>0</v>
      </c>
      <c r="BE9">
        <f t="shared" si="10"/>
        <v>0</v>
      </c>
      <c r="BF9" s="22">
        <f t="shared" si="11"/>
        <v>100101</v>
      </c>
      <c r="BG9" t="s">
        <v>254</v>
      </c>
      <c r="BH9">
        <v>0</v>
      </c>
    </row>
    <row r="10" spans="1:86" x14ac:dyDescent="0.15">
      <c r="A10" t="str">
        <f t="shared" si="4"/>
        <v>战士主动技能1等级4</v>
      </c>
      <c r="B10" s="8">
        <f t="shared" si="5"/>
        <v>10010104</v>
      </c>
      <c r="C10" s="8" t="str">
        <f>VLOOKUP(G10,角色!A:B,2,FALSE)</f>
        <v>战士</v>
      </c>
      <c r="D10" s="8" t="str">
        <f t="shared" si="6"/>
        <v>主动技能1</v>
      </c>
      <c r="E10" s="8">
        <f t="shared" si="12"/>
        <v>4</v>
      </c>
      <c r="F10" s="8">
        <f t="shared" si="13"/>
        <v>1</v>
      </c>
      <c r="G10" s="8">
        <f t="shared" si="14"/>
        <v>1</v>
      </c>
      <c r="H10" s="4" t="s">
        <v>426</v>
      </c>
      <c r="I10" s="20" t="str">
        <f t="shared" si="0"/>
        <v>对敌方单体攻击，造成100%攻击力（+249）点伤害。</v>
      </c>
      <c r="J10" s="4" t="s">
        <v>277</v>
      </c>
      <c r="K10" s="1" t="s">
        <v>102</v>
      </c>
      <c r="L10" s="20" t="s">
        <v>106</v>
      </c>
      <c r="M10" s="4"/>
      <c r="N10" s="4">
        <v>100</v>
      </c>
      <c r="O10" s="20">
        <f>VLOOKUP(L10,对应表!BK:BL,2,FALSE)</f>
        <v>0</v>
      </c>
      <c r="P10" s="25" t="str">
        <f>_xlfn.IFNA(VLOOKUP(G10,角色!V:AE,主动技能!F10+1,FALSE),"")</f>
        <v>|||</v>
      </c>
      <c r="Q10" s="25">
        <f>(VLOOKUP(G10,角色!V:AE,主动技能!F10+4,FALSE))</f>
        <v>1</v>
      </c>
      <c r="R10" s="25">
        <v>0</v>
      </c>
      <c r="S10" s="25">
        <v>0</v>
      </c>
      <c r="T10" s="6" t="str">
        <f t="shared" si="1"/>
        <v/>
      </c>
      <c r="U10" s="6" t="str">
        <f t="shared" si="2"/>
        <v/>
      </c>
      <c r="V10" s="19" t="str">
        <f>VLOOKUP(G10,角色!AW:BC,主动技能!F10+1,FALSE)</f>
        <v>skill_01</v>
      </c>
      <c r="Y10">
        <f t="shared" si="3"/>
        <v>0</v>
      </c>
      <c r="Z10" s="19">
        <f>IF(VLOOKUP(C10,角色!CC:CI,主动技能!F10*2,FALSE)=0,"",VLOOKUP(C10,角色!CC:CI,主动技能!F10*2,FALSE))</f>
        <v>100</v>
      </c>
      <c r="AA10" s="19">
        <f>IF(VLOOKUP(C10,角色!CC:CI,主动技能!F10*2+1,FALSE)=0,0,VLOOKUP(C10,角色!CC:CI,主动技能!F10*2+1,FALSE))</f>
        <v>10</v>
      </c>
      <c r="AB10" s="19">
        <f>IF(INT(VLOOKUP(E10,角色属性概况!I:M,3,FALSE)*AA10/100)=0,"",(INT(VLOOKUP(E10,角色属性概况!I:M,3,FALSE)*AA10/100)))</f>
        <v>249</v>
      </c>
      <c r="AE10" s="25">
        <f>(VLOOKUP(G10,角色!V:AE,主动技能!F10+7,FALSE))</f>
        <v>0</v>
      </c>
      <c r="AF10" s="19">
        <f>VLOOKUP(F10,对应表!AY:BA,3,FALSE)</f>
        <v>0</v>
      </c>
      <c r="AG10" s="19">
        <f>VLOOKUP(F10,对应表!AY:BA,2,FALSE)</f>
        <v>0</v>
      </c>
      <c r="AH10" s="25" t="str">
        <f>VLOOKUP(F10,特效对应!F:G,2,FALSE)</f>
        <v>attack</v>
      </c>
      <c r="AJ10">
        <f t="shared" si="7"/>
        <v>4</v>
      </c>
      <c r="AQ10" s="6" t="str">
        <f>IF(IF($AK10=AQ$5,VLOOKUP(AL10,buff!$K:$L,2,FALSE),"")=0,"",IF($AK10=AQ$5,VLOOKUP(AL10,buff!$K:$L,2,FALSE),""))</f>
        <v/>
      </c>
      <c r="AR10" s="6" t="str">
        <f>IF(IF($AK10=AR$5,VLOOKUP(AM10,buff!$K:$L,2,FALSE),"")=0,"",IF($AK10=AR$5,VLOOKUP(AM10,buff!$K:$L,2,FALSE),""))</f>
        <v/>
      </c>
      <c r="AS10" s="6" t="str">
        <f>IF(IF($AK10=AS$5,VLOOKUP(AN10,buff!$K:$L,2,FALSE),"")=0,"",IF($AK10=AS$5,VLOOKUP(AN10,buff!$K:$L,2,FALSE),""))</f>
        <v/>
      </c>
      <c r="AT10" s="6" t="str">
        <f>IF(IF($AK10=AT$5,VLOOKUP(AO10,buff!$K:$L,2,FALSE),"")=0,"",IF($AK10=AT$5,VLOOKUP(AO10,buff!$K:$L,2,FALSE),""))</f>
        <v/>
      </c>
      <c r="AU10" s="6" t="str">
        <f>IF(IF($AK10=AU$5,VLOOKUP(AP10,buff!$K:$L,2,FALSE),"")=0,"",IF($AK10=AU$5,VLOOKUP(AP10,buff!$K:$L,2,FALSE),""))</f>
        <v/>
      </c>
      <c r="AV10" s="6" t="str">
        <f>_xlfn.IFNA(IF(IF($AK10=AV$5,VLOOKUP(AL10,buff!$K:$L,2,FALSE),"")=0,"",IF($AK10=AV$5,VLOOKUP(AL10,buff!$K:$L,2,FALSE),"")),"")</f>
        <v/>
      </c>
      <c r="AW10" s="6" t="str">
        <f>_xlfn.IFNA(IF(IF($AK10=AW$5,VLOOKUP(AM10,buff!$K:$L,2,FALSE),"")=0,"",IF($AK10=AW$5,VLOOKUP(AM10,buff!$K:$L,2,FALSE),"")),"")</f>
        <v/>
      </c>
      <c r="AX10" s="6" t="str">
        <f>_xlfn.IFNA(IF(IF($AK10=AX$5,VLOOKUP(AN10,buff!$K:$L,2,FALSE),"")=0,"",IF($AK10=AX$5,VLOOKUP(AN10,buff!$K:$L,2,FALSE),"")),"")</f>
        <v/>
      </c>
      <c r="AY10" s="6" t="str">
        <f>_xlfn.IFNA(IF(IF($AK10=AY$5,VLOOKUP(AO10,buff!$K:$L,2,FALSE),"")=0,"",IF($AK10=AY$5,VLOOKUP(AO10,buff!$K:$L,2,FALSE),"")),"")</f>
        <v/>
      </c>
      <c r="AZ10" s="6" t="str">
        <f>_xlfn.IFNA(IF(IF($AK10=AZ$5,VLOOKUP(AP10,buff!$K:$L,2,FALSE),"")=0,"",IF($AK10=AZ$5,VLOOKUP(AP10,buff!$K:$L,2,FALSE),"")),"")</f>
        <v/>
      </c>
      <c r="BA10" s="6" t="e">
        <f>VLOOKUP(AL10,buff!K:P,6,FALSE)</f>
        <v>#N/A</v>
      </c>
      <c r="BB10" t="e">
        <f t="shared" si="8"/>
        <v>#N/A</v>
      </c>
      <c r="BC10" t="e">
        <f t="shared" si="8"/>
        <v>#N/A</v>
      </c>
      <c r="BD10">
        <f t="shared" si="9"/>
        <v>0</v>
      </c>
      <c r="BE10">
        <f t="shared" si="10"/>
        <v>0</v>
      </c>
      <c r="BF10" s="22">
        <f t="shared" si="11"/>
        <v>100101</v>
      </c>
      <c r="BG10" t="s">
        <v>274</v>
      </c>
      <c r="BH10">
        <v>0</v>
      </c>
    </row>
    <row r="11" spans="1:86" x14ac:dyDescent="0.15">
      <c r="A11" t="str">
        <f t="shared" si="4"/>
        <v>战士主动技能1等级5</v>
      </c>
      <c r="B11" s="8">
        <f t="shared" si="5"/>
        <v>10010105</v>
      </c>
      <c r="C11" s="8" t="str">
        <f>VLOOKUP(G11,角色!A:B,2,FALSE)</f>
        <v>战士</v>
      </c>
      <c r="D11" s="8" t="str">
        <f t="shared" si="6"/>
        <v>主动技能1</v>
      </c>
      <c r="E11" s="8">
        <f t="shared" si="12"/>
        <v>5</v>
      </c>
      <c r="F11" s="8">
        <f t="shared" si="13"/>
        <v>1</v>
      </c>
      <c r="G11" s="8">
        <f t="shared" si="14"/>
        <v>1</v>
      </c>
      <c r="H11" s="4" t="s">
        <v>426</v>
      </c>
      <c r="I11" s="20" t="str">
        <f t="shared" si="0"/>
        <v>对敌方单体攻击，造成100%攻击力（+373）点伤害。</v>
      </c>
      <c r="J11" s="4" t="s">
        <v>277</v>
      </c>
      <c r="K11" s="1" t="s">
        <v>102</v>
      </c>
      <c r="L11" s="20" t="s">
        <v>106</v>
      </c>
      <c r="M11" s="4"/>
      <c r="N11" s="4">
        <v>100</v>
      </c>
      <c r="O11" s="20">
        <f>VLOOKUP(L11,对应表!BK:BL,2,FALSE)</f>
        <v>0</v>
      </c>
      <c r="P11" s="25" t="str">
        <f>_xlfn.IFNA(VLOOKUP(G11,角色!V:AE,主动技能!F11+1,FALSE),"")</f>
        <v>|||</v>
      </c>
      <c r="Q11" s="25">
        <f>(VLOOKUP(G11,角色!V:AE,主动技能!F11+4,FALSE))</f>
        <v>1</v>
      </c>
      <c r="R11" s="25">
        <v>0</v>
      </c>
      <c r="S11" s="25">
        <v>0</v>
      </c>
      <c r="T11" s="6" t="str">
        <f t="shared" si="1"/>
        <v/>
      </c>
      <c r="U11" s="6" t="str">
        <f t="shared" si="2"/>
        <v/>
      </c>
      <c r="V11" s="19" t="str">
        <f>VLOOKUP(G11,角色!AW:BC,主动技能!F11+1,FALSE)</f>
        <v>skill_01</v>
      </c>
      <c r="Y11">
        <f t="shared" si="3"/>
        <v>0</v>
      </c>
      <c r="Z11" s="19">
        <f>IF(VLOOKUP(C11,角色!CC:CI,主动技能!F11*2,FALSE)=0,"",VLOOKUP(C11,角色!CC:CI,主动技能!F11*2,FALSE))</f>
        <v>100</v>
      </c>
      <c r="AA11" s="19">
        <f>IF(VLOOKUP(C11,角色!CC:CI,主动技能!F11*2+1,FALSE)=0,0,VLOOKUP(C11,角色!CC:CI,主动技能!F11*2+1,FALSE))</f>
        <v>10</v>
      </c>
      <c r="AB11" s="19">
        <f>IF(INT(VLOOKUP(E11,角色属性概况!I:M,3,FALSE)*AA11/100)=0,"",(INT(VLOOKUP(E11,角色属性概况!I:M,3,FALSE)*AA11/100)))</f>
        <v>373</v>
      </c>
      <c r="AE11" s="25">
        <f>(VLOOKUP(G11,角色!V:AE,主动技能!F11+7,FALSE))</f>
        <v>0</v>
      </c>
      <c r="AF11" s="19">
        <f>VLOOKUP(F11,对应表!AY:BA,3,FALSE)</f>
        <v>0</v>
      </c>
      <c r="AG11" s="19">
        <f>VLOOKUP(F11,对应表!AY:BA,2,FALSE)</f>
        <v>0</v>
      </c>
      <c r="AH11" s="25" t="str">
        <f>VLOOKUP(F11,特效对应!F:G,2,FALSE)</f>
        <v>attack</v>
      </c>
      <c r="AJ11">
        <f t="shared" si="7"/>
        <v>5</v>
      </c>
      <c r="AQ11" s="6" t="str">
        <f>IF(IF($AK11=AQ$5,VLOOKUP(AL11,buff!$K:$L,2,FALSE),"")=0,"",IF($AK11=AQ$5,VLOOKUP(AL11,buff!$K:$L,2,FALSE),""))</f>
        <v/>
      </c>
      <c r="AR11" s="6" t="str">
        <f>IF(IF($AK11=AR$5,VLOOKUP(AM11,buff!$K:$L,2,FALSE),"")=0,"",IF($AK11=AR$5,VLOOKUP(AM11,buff!$K:$L,2,FALSE),""))</f>
        <v/>
      </c>
      <c r="AS11" s="6" t="str">
        <f>IF(IF($AK11=AS$5,VLOOKUP(AN11,buff!$K:$L,2,FALSE),"")=0,"",IF($AK11=AS$5,VLOOKUP(AN11,buff!$K:$L,2,FALSE),""))</f>
        <v/>
      </c>
      <c r="AT11" s="6" t="str">
        <f>IF(IF($AK11=AT$5,VLOOKUP(AO11,buff!$K:$L,2,FALSE),"")=0,"",IF($AK11=AT$5,VLOOKUP(AO11,buff!$K:$L,2,FALSE),""))</f>
        <v/>
      </c>
      <c r="AU11" s="6" t="str">
        <f>IF(IF($AK11=AU$5,VLOOKUP(AP11,buff!$K:$L,2,FALSE),"")=0,"",IF($AK11=AU$5,VLOOKUP(AP11,buff!$K:$L,2,FALSE),""))</f>
        <v/>
      </c>
      <c r="AV11" s="6" t="str">
        <f>_xlfn.IFNA(IF(IF($AK11=AV$5,VLOOKUP(AL11,buff!$K:$L,2,FALSE),"")=0,"",IF($AK11=AV$5,VLOOKUP(AL11,buff!$K:$L,2,FALSE),"")),"")</f>
        <v/>
      </c>
      <c r="AW11" s="6" t="str">
        <f>_xlfn.IFNA(IF(IF($AK11=AW$5,VLOOKUP(AM11,buff!$K:$L,2,FALSE),"")=0,"",IF($AK11=AW$5,VLOOKUP(AM11,buff!$K:$L,2,FALSE),"")),"")</f>
        <v/>
      </c>
      <c r="AX11" s="6" t="str">
        <f>_xlfn.IFNA(IF(IF($AK11=AX$5,VLOOKUP(AN11,buff!$K:$L,2,FALSE),"")=0,"",IF($AK11=AX$5,VLOOKUP(AN11,buff!$K:$L,2,FALSE),"")),"")</f>
        <v/>
      </c>
      <c r="AY11" s="6" t="str">
        <f>_xlfn.IFNA(IF(IF($AK11=AY$5,VLOOKUP(AO11,buff!$K:$L,2,FALSE),"")=0,"",IF($AK11=AY$5,VLOOKUP(AO11,buff!$K:$L,2,FALSE),"")),"")</f>
        <v/>
      </c>
      <c r="AZ11" s="6" t="str">
        <f>_xlfn.IFNA(IF(IF($AK11=AZ$5,VLOOKUP(AP11,buff!$K:$L,2,FALSE),"")=0,"",IF($AK11=AZ$5,VLOOKUP(AP11,buff!$K:$L,2,FALSE),"")),"")</f>
        <v/>
      </c>
      <c r="BA11" s="6" t="e">
        <f>VLOOKUP(AL11,buff!K:P,6,FALSE)</f>
        <v>#N/A</v>
      </c>
      <c r="BB11" t="e">
        <f t="shared" si="8"/>
        <v>#N/A</v>
      </c>
      <c r="BC11" t="e">
        <f t="shared" si="8"/>
        <v>#N/A</v>
      </c>
      <c r="BD11">
        <v>0</v>
      </c>
      <c r="BE11">
        <v>0</v>
      </c>
      <c r="BF11" s="22">
        <f t="shared" si="11"/>
        <v>100101</v>
      </c>
      <c r="BG11" t="s">
        <v>275</v>
      </c>
      <c r="BH11">
        <v>0</v>
      </c>
    </row>
    <row r="12" spans="1:86" x14ac:dyDescent="0.15">
      <c r="A12" t="str">
        <f t="shared" si="4"/>
        <v>战士主动技能1等级6</v>
      </c>
      <c r="B12" s="8">
        <f t="shared" si="5"/>
        <v>10010106</v>
      </c>
      <c r="C12" s="8" t="str">
        <f>VLOOKUP(G12,角色!A:B,2,FALSE)</f>
        <v>战士</v>
      </c>
      <c r="D12" s="8" t="str">
        <f t="shared" si="6"/>
        <v>主动技能1</v>
      </c>
      <c r="E12" s="8">
        <f t="shared" si="12"/>
        <v>6</v>
      </c>
      <c r="F12" s="8">
        <f t="shared" si="13"/>
        <v>1</v>
      </c>
      <c r="G12" s="8">
        <f t="shared" si="14"/>
        <v>1</v>
      </c>
      <c r="H12" s="4" t="s">
        <v>426</v>
      </c>
      <c r="I12" s="20" t="str">
        <f t="shared" si="0"/>
        <v>对敌方单体攻击，造成100%攻击力（+549）点伤害。</v>
      </c>
      <c r="J12" s="4" t="s">
        <v>277</v>
      </c>
      <c r="K12" s="1" t="s">
        <v>102</v>
      </c>
      <c r="L12" s="20" t="s">
        <v>106</v>
      </c>
      <c r="M12" s="4"/>
      <c r="N12" s="4">
        <v>100</v>
      </c>
      <c r="O12" s="20">
        <f>VLOOKUP(L12,对应表!BK:BL,2,FALSE)</f>
        <v>0</v>
      </c>
      <c r="P12" s="25" t="str">
        <f>_xlfn.IFNA(VLOOKUP(G12,角色!V:AE,主动技能!F12+1,FALSE),"")</f>
        <v>|||</v>
      </c>
      <c r="Q12" s="25">
        <f>(VLOOKUP(G12,角色!V:AE,主动技能!F12+4,FALSE))</f>
        <v>1</v>
      </c>
      <c r="R12" s="25">
        <v>0</v>
      </c>
      <c r="S12" s="25">
        <v>0</v>
      </c>
      <c r="T12" s="6" t="str">
        <f t="shared" si="1"/>
        <v/>
      </c>
      <c r="U12" s="6" t="str">
        <f t="shared" si="2"/>
        <v/>
      </c>
      <c r="V12" s="19" t="str">
        <f>VLOOKUP(G12,角色!AW:BC,主动技能!F12+1,FALSE)</f>
        <v>skill_01</v>
      </c>
      <c r="Y12">
        <f t="shared" si="3"/>
        <v>0</v>
      </c>
      <c r="Z12" s="19">
        <f>IF(VLOOKUP(C12,角色!CC:CI,主动技能!F12*2,FALSE)=0,"",VLOOKUP(C12,角色!CC:CI,主动技能!F12*2,FALSE))</f>
        <v>100</v>
      </c>
      <c r="AA12" s="19">
        <f>IF(VLOOKUP(C12,角色!CC:CI,主动技能!F12*2+1,FALSE)=0,0,VLOOKUP(C12,角色!CC:CI,主动技能!F12*2+1,FALSE))</f>
        <v>10</v>
      </c>
      <c r="AB12" s="19">
        <f>IF(INT(VLOOKUP(E12,角色属性概况!I:M,3,FALSE)*AA12/100)=0,"",(INT(VLOOKUP(E12,角色属性概况!I:M,3,FALSE)*AA12/100)))</f>
        <v>549</v>
      </c>
      <c r="AE12" s="25">
        <f>(VLOOKUP(G12,角色!V:AE,主动技能!F12+7,FALSE))</f>
        <v>0</v>
      </c>
      <c r="AF12" s="19">
        <f>VLOOKUP(F12,对应表!AY:BA,3,FALSE)</f>
        <v>0</v>
      </c>
      <c r="AG12" s="19">
        <f>VLOOKUP(F12,对应表!AY:BA,2,FALSE)</f>
        <v>0</v>
      </c>
      <c r="AH12" s="25" t="str">
        <f>VLOOKUP(F12,特效对应!F:G,2,FALSE)</f>
        <v>attack</v>
      </c>
      <c r="AJ12">
        <f t="shared" si="7"/>
        <v>6</v>
      </c>
      <c r="AQ12" s="6" t="str">
        <f>IF(IF($AK12=AQ$5,VLOOKUP(AL12,buff!$K:$L,2,FALSE),"")=0,"",IF($AK12=AQ$5,VLOOKUP(AL12,buff!$K:$L,2,FALSE),""))</f>
        <v/>
      </c>
      <c r="AR12" s="6" t="str">
        <f>IF(IF($AK12=AR$5,VLOOKUP(AM12,buff!$K:$L,2,FALSE),"")=0,"",IF($AK12=AR$5,VLOOKUP(AM12,buff!$K:$L,2,FALSE),""))</f>
        <v/>
      </c>
      <c r="AS12" s="6" t="str">
        <f>IF(IF($AK12=AS$5,VLOOKUP(AN12,buff!$K:$L,2,FALSE),"")=0,"",IF($AK12=AS$5,VLOOKUP(AN12,buff!$K:$L,2,FALSE),""))</f>
        <v/>
      </c>
      <c r="AT12" s="6" t="str">
        <f>IF(IF($AK12=AT$5,VLOOKUP(AO12,buff!$K:$L,2,FALSE),"")=0,"",IF($AK12=AT$5,VLOOKUP(AO12,buff!$K:$L,2,FALSE),""))</f>
        <v/>
      </c>
      <c r="AU12" s="6" t="str">
        <f>IF(IF($AK12=AU$5,VLOOKUP(AP12,buff!$K:$L,2,FALSE),"")=0,"",IF($AK12=AU$5,VLOOKUP(AP12,buff!$K:$L,2,FALSE),""))</f>
        <v/>
      </c>
      <c r="AV12" s="6" t="str">
        <f>_xlfn.IFNA(IF(IF($AK12=AV$5,VLOOKUP(AL12,buff!$K:$L,2,FALSE),"")=0,"",IF($AK12=AV$5,VLOOKUP(AL12,buff!$K:$L,2,FALSE),"")),"")</f>
        <v/>
      </c>
      <c r="AW12" s="6" t="str">
        <f>_xlfn.IFNA(IF(IF($AK12=AW$5,VLOOKUP(AM12,buff!$K:$L,2,FALSE),"")=0,"",IF($AK12=AW$5,VLOOKUP(AM12,buff!$K:$L,2,FALSE),"")),"")</f>
        <v/>
      </c>
      <c r="AX12" s="6" t="str">
        <f>_xlfn.IFNA(IF(IF($AK12=AX$5,VLOOKUP(AN12,buff!$K:$L,2,FALSE),"")=0,"",IF($AK12=AX$5,VLOOKUP(AN12,buff!$K:$L,2,FALSE),"")),"")</f>
        <v/>
      </c>
      <c r="AY12" s="6" t="str">
        <f>_xlfn.IFNA(IF(IF($AK12=AY$5,VLOOKUP(AO12,buff!$K:$L,2,FALSE),"")=0,"",IF($AK12=AY$5,VLOOKUP(AO12,buff!$K:$L,2,FALSE),"")),"")</f>
        <v/>
      </c>
      <c r="AZ12" s="6" t="str">
        <f>_xlfn.IFNA(IF(IF($AK12=AZ$5,VLOOKUP(AP12,buff!$K:$L,2,FALSE),"")=0,"",IF($AK12=AZ$5,VLOOKUP(AP12,buff!$K:$L,2,FALSE),"")),"")</f>
        <v/>
      </c>
      <c r="BA12" s="6" t="e">
        <f>VLOOKUP(AL12,buff!K:P,6,FALSE)</f>
        <v>#N/A</v>
      </c>
      <c r="BB12" t="e">
        <f t="shared" si="8"/>
        <v>#N/A</v>
      </c>
      <c r="BC12" t="e">
        <f t="shared" si="8"/>
        <v>#N/A</v>
      </c>
      <c r="BD12">
        <v>0</v>
      </c>
      <c r="BE12">
        <v>0</v>
      </c>
      <c r="BF12" s="22">
        <f t="shared" si="11"/>
        <v>100101</v>
      </c>
    </row>
    <row r="13" spans="1:86" x14ac:dyDescent="0.15">
      <c r="A13" t="str">
        <f t="shared" si="4"/>
        <v>战士主动技能1等级7</v>
      </c>
      <c r="B13" s="8">
        <f t="shared" si="5"/>
        <v>10010107</v>
      </c>
      <c r="C13" s="8" t="str">
        <f>VLOOKUP(G13,角色!A:B,2,FALSE)</f>
        <v>战士</v>
      </c>
      <c r="D13" s="8" t="str">
        <f t="shared" si="6"/>
        <v>主动技能1</v>
      </c>
      <c r="E13" s="8">
        <f t="shared" si="12"/>
        <v>7</v>
      </c>
      <c r="F13" s="8">
        <f t="shared" si="13"/>
        <v>1</v>
      </c>
      <c r="G13" s="8">
        <f t="shared" si="14"/>
        <v>1</v>
      </c>
      <c r="H13" s="4" t="s">
        <v>426</v>
      </c>
      <c r="I13" s="20" t="str">
        <f t="shared" si="0"/>
        <v>对敌方单体攻击，造成100%攻击力（+797）点伤害。</v>
      </c>
      <c r="J13" s="4" t="s">
        <v>277</v>
      </c>
      <c r="K13" s="1" t="s">
        <v>102</v>
      </c>
      <c r="L13" s="20" t="s">
        <v>106</v>
      </c>
      <c r="M13" s="4"/>
      <c r="N13" s="4">
        <v>100</v>
      </c>
      <c r="O13" s="20">
        <f>VLOOKUP(L13,对应表!BK:BL,2,FALSE)</f>
        <v>0</v>
      </c>
      <c r="P13" s="25" t="str">
        <f>_xlfn.IFNA(VLOOKUP(G13,角色!V:AE,主动技能!F13+1,FALSE),"")</f>
        <v>|||</v>
      </c>
      <c r="Q13" s="25">
        <f>(VLOOKUP(G13,角色!V:AE,主动技能!F13+4,FALSE))</f>
        <v>1</v>
      </c>
      <c r="R13" s="25">
        <v>0</v>
      </c>
      <c r="S13" s="25">
        <v>0</v>
      </c>
      <c r="T13" s="6" t="str">
        <f t="shared" si="1"/>
        <v/>
      </c>
      <c r="U13" s="6" t="str">
        <f t="shared" si="2"/>
        <v/>
      </c>
      <c r="V13" s="19" t="str">
        <f>VLOOKUP(G13,角色!AW:BC,主动技能!F13+1,FALSE)</f>
        <v>skill_01</v>
      </c>
      <c r="Y13">
        <f t="shared" si="3"/>
        <v>0</v>
      </c>
      <c r="Z13" s="19">
        <f>IF(VLOOKUP(C13,角色!CC:CI,主动技能!F13*2,FALSE)=0,"",VLOOKUP(C13,角色!CC:CI,主动技能!F13*2,FALSE))</f>
        <v>100</v>
      </c>
      <c r="AA13" s="19">
        <f>IF(VLOOKUP(C13,角色!CC:CI,主动技能!F13*2+1,FALSE)=0,0,VLOOKUP(C13,角色!CC:CI,主动技能!F13*2+1,FALSE))</f>
        <v>10</v>
      </c>
      <c r="AB13" s="19">
        <f>IF(INT(VLOOKUP(E13,角色属性概况!I:M,3,FALSE)*AA13/100)=0,"",(INT(VLOOKUP(E13,角色属性概况!I:M,3,FALSE)*AA13/100)))</f>
        <v>797</v>
      </c>
      <c r="AE13" s="25">
        <f>(VLOOKUP(G13,角色!V:AE,主动技能!F13+7,FALSE))</f>
        <v>0</v>
      </c>
      <c r="AF13" s="19">
        <f>VLOOKUP(F13,对应表!AY:BA,3,FALSE)</f>
        <v>0</v>
      </c>
      <c r="AG13" s="19">
        <f>VLOOKUP(F13,对应表!AY:BA,2,FALSE)</f>
        <v>0</v>
      </c>
      <c r="AH13" s="25" t="str">
        <f>VLOOKUP(F13,特效对应!F:G,2,FALSE)</f>
        <v>attack</v>
      </c>
      <c r="AJ13">
        <f t="shared" si="7"/>
        <v>7</v>
      </c>
      <c r="AQ13" s="6" t="str">
        <f>IF(IF($AK13=AQ$5,VLOOKUP(AL13,buff!$K:$L,2,FALSE),"")=0,"",IF($AK13=AQ$5,VLOOKUP(AL13,buff!$K:$L,2,FALSE),""))</f>
        <v/>
      </c>
      <c r="AR13" s="6" t="str">
        <f>IF(IF($AK13=AR$5,VLOOKUP(AM13,buff!$K:$L,2,FALSE),"")=0,"",IF($AK13=AR$5,VLOOKUP(AM13,buff!$K:$L,2,FALSE),""))</f>
        <v/>
      </c>
      <c r="AS13" s="6" t="str">
        <f>IF(IF($AK13=AS$5,VLOOKUP(AN13,buff!$K:$L,2,FALSE),"")=0,"",IF($AK13=AS$5,VLOOKUP(AN13,buff!$K:$L,2,FALSE),""))</f>
        <v/>
      </c>
      <c r="AT13" s="6" t="str">
        <f>IF(IF($AK13=AT$5,VLOOKUP(AO13,buff!$K:$L,2,FALSE),"")=0,"",IF($AK13=AT$5,VLOOKUP(AO13,buff!$K:$L,2,FALSE),""))</f>
        <v/>
      </c>
      <c r="AU13" s="6" t="str">
        <f>IF(IF($AK13=AU$5,VLOOKUP(AP13,buff!$K:$L,2,FALSE),"")=0,"",IF($AK13=AU$5,VLOOKUP(AP13,buff!$K:$L,2,FALSE),""))</f>
        <v/>
      </c>
      <c r="AV13" s="6" t="str">
        <f>_xlfn.IFNA(IF(IF($AK13=AV$5,VLOOKUP(AL13,buff!$K:$L,2,FALSE),"")=0,"",IF($AK13=AV$5,VLOOKUP(AL13,buff!$K:$L,2,FALSE),"")),"")</f>
        <v/>
      </c>
      <c r="AW13" s="6" t="str">
        <f>_xlfn.IFNA(IF(IF($AK13=AW$5,VLOOKUP(AM13,buff!$K:$L,2,FALSE),"")=0,"",IF($AK13=AW$5,VLOOKUP(AM13,buff!$K:$L,2,FALSE),"")),"")</f>
        <v/>
      </c>
      <c r="AX13" s="6" t="str">
        <f>_xlfn.IFNA(IF(IF($AK13=AX$5,VLOOKUP(AN13,buff!$K:$L,2,FALSE),"")=0,"",IF($AK13=AX$5,VLOOKUP(AN13,buff!$K:$L,2,FALSE),"")),"")</f>
        <v/>
      </c>
      <c r="AY13" s="6" t="str">
        <f>_xlfn.IFNA(IF(IF($AK13=AY$5,VLOOKUP(AO13,buff!$K:$L,2,FALSE),"")=0,"",IF($AK13=AY$5,VLOOKUP(AO13,buff!$K:$L,2,FALSE),"")),"")</f>
        <v/>
      </c>
      <c r="AZ13" s="6" t="str">
        <f>_xlfn.IFNA(IF(IF($AK13=AZ$5,VLOOKUP(AP13,buff!$K:$L,2,FALSE),"")=0,"",IF($AK13=AZ$5,VLOOKUP(AP13,buff!$K:$L,2,FALSE),"")),"")</f>
        <v/>
      </c>
      <c r="BA13" s="6" t="e">
        <f>VLOOKUP(AL13,buff!K:P,6,FALSE)</f>
        <v>#N/A</v>
      </c>
      <c r="BB13" t="e">
        <f t="shared" si="8"/>
        <v>#N/A</v>
      </c>
      <c r="BC13" t="e">
        <f t="shared" si="8"/>
        <v>#N/A</v>
      </c>
      <c r="BD13">
        <v>0</v>
      </c>
      <c r="BE13">
        <v>0</v>
      </c>
      <c r="BF13" s="22">
        <f t="shared" si="11"/>
        <v>100101</v>
      </c>
    </row>
    <row r="14" spans="1:86" x14ac:dyDescent="0.15">
      <c r="A14" t="str">
        <f t="shared" si="4"/>
        <v>战士主动技能1等级8</v>
      </c>
      <c r="B14" s="8">
        <f t="shared" si="5"/>
        <v>10010108</v>
      </c>
      <c r="C14" s="8" t="str">
        <f>VLOOKUP(G14,角色!A:B,2,FALSE)</f>
        <v>战士</v>
      </c>
      <c r="D14" s="8" t="str">
        <f t="shared" si="6"/>
        <v>主动技能1</v>
      </c>
      <c r="E14" s="8">
        <f t="shared" si="12"/>
        <v>8</v>
      </c>
      <c r="F14" s="8">
        <f t="shared" si="13"/>
        <v>1</v>
      </c>
      <c r="G14" s="8">
        <f t="shared" si="14"/>
        <v>1</v>
      </c>
      <c r="H14" s="4" t="s">
        <v>426</v>
      </c>
      <c r="I14" s="20" t="str">
        <f t="shared" si="0"/>
        <v>对敌方单体攻击，造成100%攻击力（+1149）点伤害。</v>
      </c>
      <c r="J14" s="4" t="s">
        <v>277</v>
      </c>
      <c r="K14" s="1" t="s">
        <v>102</v>
      </c>
      <c r="L14" s="20" t="s">
        <v>106</v>
      </c>
      <c r="M14" s="4"/>
      <c r="N14" s="4">
        <v>100</v>
      </c>
      <c r="O14" s="20">
        <f>VLOOKUP(L14,对应表!BK:BL,2,FALSE)</f>
        <v>0</v>
      </c>
      <c r="P14" s="25" t="str">
        <f>_xlfn.IFNA(VLOOKUP(G14,角色!V:AE,主动技能!F14+1,FALSE),"")</f>
        <v>|||</v>
      </c>
      <c r="Q14" s="25">
        <f>(VLOOKUP(G14,角色!V:AE,主动技能!F14+4,FALSE))</f>
        <v>1</v>
      </c>
      <c r="R14" s="25">
        <v>0</v>
      </c>
      <c r="S14" s="25">
        <v>0</v>
      </c>
      <c r="T14" s="6" t="str">
        <f t="shared" si="1"/>
        <v/>
      </c>
      <c r="U14" s="6" t="str">
        <f t="shared" si="2"/>
        <v/>
      </c>
      <c r="V14" s="19" t="str">
        <f>VLOOKUP(G14,角色!AW:BC,主动技能!F14+1,FALSE)</f>
        <v>skill_01</v>
      </c>
      <c r="Y14">
        <f t="shared" si="3"/>
        <v>0</v>
      </c>
      <c r="Z14" s="19">
        <f>IF(VLOOKUP(C14,角色!CC:CI,主动技能!F14*2,FALSE)=0,"",VLOOKUP(C14,角色!CC:CI,主动技能!F14*2,FALSE))</f>
        <v>100</v>
      </c>
      <c r="AA14" s="19">
        <f>IF(VLOOKUP(C14,角色!CC:CI,主动技能!F14*2+1,FALSE)=0,0,VLOOKUP(C14,角色!CC:CI,主动技能!F14*2+1,FALSE))</f>
        <v>10</v>
      </c>
      <c r="AB14" s="19">
        <f>IF(INT(VLOOKUP(E14,角色属性概况!I:M,3,FALSE)*AA14/100)=0,"",(INT(VLOOKUP(E14,角色属性概况!I:M,3,FALSE)*AA14/100)))</f>
        <v>1149</v>
      </c>
      <c r="AE14" s="25">
        <f>(VLOOKUP(G14,角色!V:AE,主动技能!F14+7,FALSE))</f>
        <v>0</v>
      </c>
      <c r="AF14" s="19">
        <f>VLOOKUP(F14,对应表!AY:BA,3,FALSE)</f>
        <v>0</v>
      </c>
      <c r="AG14" s="19">
        <f>VLOOKUP(F14,对应表!AY:BA,2,FALSE)</f>
        <v>0</v>
      </c>
      <c r="AH14" s="25" t="str">
        <f>VLOOKUP(F14,特效对应!F:G,2,FALSE)</f>
        <v>attack</v>
      </c>
      <c r="AJ14">
        <f t="shared" si="7"/>
        <v>8</v>
      </c>
      <c r="AQ14" s="6" t="str">
        <f>IF(IF($AK14=AQ$5,VLOOKUP(AL14,buff!$K:$L,2,FALSE),"")=0,"",IF($AK14=AQ$5,VLOOKUP(AL14,buff!$K:$L,2,FALSE),""))</f>
        <v/>
      </c>
      <c r="AR14" s="6" t="str">
        <f>IF(IF($AK14=AR$5,VLOOKUP(AM14,buff!$K:$L,2,FALSE),"")=0,"",IF($AK14=AR$5,VLOOKUP(AM14,buff!$K:$L,2,FALSE),""))</f>
        <v/>
      </c>
      <c r="AS14" s="6" t="str">
        <f>IF(IF($AK14=AS$5,VLOOKUP(AN14,buff!$K:$L,2,FALSE),"")=0,"",IF($AK14=AS$5,VLOOKUP(AN14,buff!$K:$L,2,FALSE),""))</f>
        <v/>
      </c>
      <c r="AT14" s="6" t="str">
        <f>IF(IF($AK14=AT$5,VLOOKUP(AO14,buff!$K:$L,2,FALSE),"")=0,"",IF($AK14=AT$5,VLOOKUP(AO14,buff!$K:$L,2,FALSE),""))</f>
        <v/>
      </c>
      <c r="AU14" s="6" t="str">
        <f>IF(IF($AK14=AU$5,VLOOKUP(AP14,buff!$K:$L,2,FALSE),"")=0,"",IF($AK14=AU$5,VLOOKUP(AP14,buff!$K:$L,2,FALSE),""))</f>
        <v/>
      </c>
      <c r="AV14" s="6" t="str">
        <f>_xlfn.IFNA(IF(IF($AK14=AV$5,VLOOKUP(AL14,buff!$K:$L,2,FALSE),"")=0,"",IF($AK14=AV$5,VLOOKUP(AL14,buff!$K:$L,2,FALSE),"")),"")</f>
        <v/>
      </c>
      <c r="AW14" s="6" t="str">
        <f>_xlfn.IFNA(IF(IF($AK14=AW$5,VLOOKUP(AM14,buff!$K:$L,2,FALSE),"")=0,"",IF($AK14=AW$5,VLOOKUP(AM14,buff!$K:$L,2,FALSE),"")),"")</f>
        <v/>
      </c>
      <c r="AX14" s="6" t="str">
        <f>_xlfn.IFNA(IF(IF($AK14=AX$5,VLOOKUP(AN14,buff!$K:$L,2,FALSE),"")=0,"",IF($AK14=AX$5,VLOOKUP(AN14,buff!$K:$L,2,FALSE),"")),"")</f>
        <v/>
      </c>
      <c r="AY14" s="6" t="str">
        <f>_xlfn.IFNA(IF(IF($AK14=AY$5,VLOOKUP(AO14,buff!$K:$L,2,FALSE),"")=0,"",IF($AK14=AY$5,VLOOKUP(AO14,buff!$K:$L,2,FALSE),"")),"")</f>
        <v/>
      </c>
      <c r="AZ14" s="6" t="str">
        <f>_xlfn.IFNA(IF(IF($AK14=AZ$5,VLOOKUP(AP14,buff!$K:$L,2,FALSE),"")=0,"",IF($AK14=AZ$5,VLOOKUP(AP14,buff!$K:$L,2,FALSE),"")),"")</f>
        <v/>
      </c>
      <c r="BA14" s="6" t="e">
        <f>VLOOKUP(AL14,buff!K:P,6,FALSE)</f>
        <v>#N/A</v>
      </c>
      <c r="BB14" t="e">
        <f t="shared" si="8"/>
        <v>#N/A</v>
      </c>
      <c r="BC14" t="e">
        <f t="shared" si="8"/>
        <v>#N/A</v>
      </c>
      <c r="BD14">
        <v>0</v>
      </c>
      <c r="BE14">
        <v>0</v>
      </c>
      <c r="BF14" s="22">
        <f t="shared" si="11"/>
        <v>100101</v>
      </c>
    </row>
    <row r="15" spans="1:86" x14ac:dyDescent="0.15">
      <c r="A15" t="str">
        <f t="shared" si="4"/>
        <v>战士主动技能1等级9</v>
      </c>
      <c r="B15" s="8">
        <f t="shared" si="5"/>
        <v>10010109</v>
      </c>
      <c r="C15" s="8" t="str">
        <f>VLOOKUP(G15,角色!A:B,2,FALSE)</f>
        <v>战士</v>
      </c>
      <c r="D15" s="8" t="str">
        <f t="shared" si="6"/>
        <v>主动技能1</v>
      </c>
      <c r="E15" s="8">
        <f t="shared" si="12"/>
        <v>9</v>
      </c>
      <c r="F15" s="8">
        <f t="shared" si="13"/>
        <v>1</v>
      </c>
      <c r="G15" s="8">
        <f t="shared" si="14"/>
        <v>1</v>
      </c>
      <c r="H15" s="4" t="s">
        <v>426</v>
      </c>
      <c r="I15" s="20" t="str">
        <f t="shared" si="0"/>
        <v>对敌方单体攻击，造成100%攻击力（+1648）点伤害。</v>
      </c>
      <c r="J15" s="4" t="s">
        <v>277</v>
      </c>
      <c r="K15" s="1" t="s">
        <v>102</v>
      </c>
      <c r="L15" s="20" t="s">
        <v>106</v>
      </c>
      <c r="M15" s="4"/>
      <c r="N15" s="4">
        <v>100</v>
      </c>
      <c r="O15" s="20">
        <f>VLOOKUP(L15,对应表!BK:BL,2,FALSE)</f>
        <v>0</v>
      </c>
      <c r="P15" s="25" t="str">
        <f>_xlfn.IFNA(VLOOKUP(G15,角色!V:AE,主动技能!F15+1,FALSE),"")</f>
        <v>|||</v>
      </c>
      <c r="Q15" s="25">
        <f>(VLOOKUP(G15,角色!V:AE,主动技能!F15+4,FALSE))</f>
        <v>1</v>
      </c>
      <c r="R15" s="25">
        <v>0</v>
      </c>
      <c r="S15" s="25">
        <v>0</v>
      </c>
      <c r="T15" s="6" t="str">
        <f t="shared" si="1"/>
        <v/>
      </c>
      <c r="U15" s="6" t="str">
        <f t="shared" si="2"/>
        <v/>
      </c>
      <c r="V15" s="19" t="str">
        <f>VLOOKUP(G15,角色!AW:BC,主动技能!F15+1,FALSE)</f>
        <v>skill_01</v>
      </c>
      <c r="Y15">
        <f t="shared" si="3"/>
        <v>0</v>
      </c>
      <c r="Z15" s="19">
        <f>IF(VLOOKUP(C15,角色!CC:CI,主动技能!F15*2,FALSE)=0,"",VLOOKUP(C15,角色!CC:CI,主动技能!F15*2,FALSE))</f>
        <v>100</v>
      </c>
      <c r="AA15" s="19">
        <f>IF(VLOOKUP(C15,角色!CC:CI,主动技能!F15*2+1,FALSE)=0,0,VLOOKUP(C15,角色!CC:CI,主动技能!F15*2+1,FALSE))</f>
        <v>10</v>
      </c>
      <c r="AB15" s="19">
        <f>IF(INT(VLOOKUP(E15,角色属性概况!I:M,3,FALSE)*AA15/100)=0,"",(INT(VLOOKUP(E15,角色属性概况!I:M,3,FALSE)*AA15/100)))</f>
        <v>1648</v>
      </c>
      <c r="AE15" s="25">
        <f>(VLOOKUP(G15,角色!V:AE,主动技能!F15+7,FALSE))</f>
        <v>0</v>
      </c>
      <c r="AF15" s="19">
        <f>VLOOKUP(F15,对应表!AY:BA,3,FALSE)</f>
        <v>0</v>
      </c>
      <c r="AG15" s="19">
        <f>VLOOKUP(F15,对应表!AY:BA,2,FALSE)</f>
        <v>0</v>
      </c>
      <c r="AH15" s="25" t="str">
        <f>VLOOKUP(F15,特效对应!F:G,2,FALSE)</f>
        <v>attack</v>
      </c>
      <c r="AJ15">
        <f t="shared" si="7"/>
        <v>9</v>
      </c>
      <c r="AQ15" s="6" t="str">
        <f>IF(IF($AK15=AQ$5,VLOOKUP(AL15,buff!$K:$L,2,FALSE),"")=0,"",IF($AK15=AQ$5,VLOOKUP(AL15,buff!$K:$L,2,FALSE),""))</f>
        <v/>
      </c>
      <c r="AR15" s="6" t="str">
        <f>IF(IF($AK15=AR$5,VLOOKUP(AM15,buff!$K:$L,2,FALSE),"")=0,"",IF($AK15=AR$5,VLOOKUP(AM15,buff!$K:$L,2,FALSE),""))</f>
        <v/>
      </c>
      <c r="AS15" s="6" t="str">
        <f>IF(IF($AK15=AS$5,VLOOKUP(AN15,buff!$K:$L,2,FALSE),"")=0,"",IF($AK15=AS$5,VLOOKUP(AN15,buff!$K:$L,2,FALSE),""))</f>
        <v/>
      </c>
      <c r="AT15" s="6" t="str">
        <f>IF(IF($AK15=AT$5,VLOOKUP(AO15,buff!$K:$L,2,FALSE),"")=0,"",IF($AK15=AT$5,VLOOKUP(AO15,buff!$K:$L,2,FALSE),""))</f>
        <v/>
      </c>
      <c r="AU15" s="6" t="str">
        <f>IF(IF($AK15=AU$5,VLOOKUP(AP15,buff!$K:$L,2,FALSE),"")=0,"",IF($AK15=AU$5,VLOOKUP(AP15,buff!$K:$L,2,FALSE),""))</f>
        <v/>
      </c>
      <c r="AV15" s="6" t="str">
        <f>_xlfn.IFNA(IF(IF($AK15=AV$5,VLOOKUP(AL15,buff!$K:$L,2,FALSE),"")=0,"",IF($AK15=AV$5,VLOOKUP(AL15,buff!$K:$L,2,FALSE),"")),"")</f>
        <v/>
      </c>
      <c r="AW15" s="6" t="str">
        <f>_xlfn.IFNA(IF(IF($AK15=AW$5,VLOOKUP(AM15,buff!$K:$L,2,FALSE),"")=0,"",IF($AK15=AW$5,VLOOKUP(AM15,buff!$K:$L,2,FALSE),"")),"")</f>
        <v/>
      </c>
      <c r="AX15" s="6" t="str">
        <f>_xlfn.IFNA(IF(IF($AK15=AX$5,VLOOKUP(AN15,buff!$K:$L,2,FALSE),"")=0,"",IF($AK15=AX$5,VLOOKUP(AN15,buff!$K:$L,2,FALSE),"")),"")</f>
        <v/>
      </c>
      <c r="AY15" s="6" t="str">
        <f>_xlfn.IFNA(IF(IF($AK15=AY$5,VLOOKUP(AO15,buff!$K:$L,2,FALSE),"")=0,"",IF($AK15=AY$5,VLOOKUP(AO15,buff!$K:$L,2,FALSE),"")),"")</f>
        <v/>
      </c>
      <c r="AZ15" s="6" t="str">
        <f>_xlfn.IFNA(IF(IF($AK15=AZ$5,VLOOKUP(AP15,buff!$K:$L,2,FALSE),"")=0,"",IF($AK15=AZ$5,VLOOKUP(AP15,buff!$K:$L,2,FALSE),"")),"")</f>
        <v/>
      </c>
      <c r="BA15" s="6" t="e">
        <f>VLOOKUP(AL15,buff!K:P,6,FALSE)</f>
        <v>#N/A</v>
      </c>
      <c r="BB15" t="e">
        <f t="shared" si="8"/>
        <v>#N/A</v>
      </c>
      <c r="BC15" t="e">
        <f t="shared" si="8"/>
        <v>#N/A</v>
      </c>
      <c r="BD15">
        <v>0</v>
      </c>
      <c r="BE15">
        <v>0</v>
      </c>
      <c r="BF15" s="22">
        <f t="shared" si="11"/>
        <v>100101</v>
      </c>
    </row>
    <row r="16" spans="1:86" x14ac:dyDescent="0.15">
      <c r="A16" t="str">
        <f t="shared" si="4"/>
        <v>战士主动技能1等级10</v>
      </c>
      <c r="B16" s="8">
        <f t="shared" si="5"/>
        <v>10010110</v>
      </c>
      <c r="C16" s="8" t="str">
        <f>VLOOKUP(G16,角色!A:B,2,FALSE)</f>
        <v>战士</v>
      </c>
      <c r="D16" s="8" t="str">
        <f t="shared" si="6"/>
        <v>主动技能1</v>
      </c>
      <c r="E16" s="8">
        <f t="shared" si="12"/>
        <v>10</v>
      </c>
      <c r="F16" s="8">
        <f t="shared" si="13"/>
        <v>1</v>
      </c>
      <c r="G16" s="8">
        <f t="shared" si="14"/>
        <v>1</v>
      </c>
      <c r="H16" s="4" t="s">
        <v>426</v>
      </c>
      <c r="I16" s="20" t="str">
        <f t="shared" si="0"/>
        <v>对敌方单体攻击，造成100%攻击力（+2353）点伤害。</v>
      </c>
      <c r="J16" s="4" t="s">
        <v>277</v>
      </c>
      <c r="K16" s="1" t="s">
        <v>102</v>
      </c>
      <c r="L16" s="20" t="s">
        <v>106</v>
      </c>
      <c r="M16" s="4"/>
      <c r="N16" s="4">
        <v>100</v>
      </c>
      <c r="O16" s="20">
        <f>VLOOKUP(L16,对应表!BK:BL,2,FALSE)</f>
        <v>0</v>
      </c>
      <c r="P16" s="25" t="str">
        <f>_xlfn.IFNA(VLOOKUP(G16,角色!V:AE,主动技能!F16+1,FALSE),"")</f>
        <v>|||</v>
      </c>
      <c r="Q16" s="25">
        <f>(VLOOKUP(G16,角色!V:AE,主动技能!F16+4,FALSE))</f>
        <v>1</v>
      </c>
      <c r="R16" s="25">
        <v>0</v>
      </c>
      <c r="S16" s="25">
        <v>0</v>
      </c>
      <c r="T16" s="6" t="str">
        <f t="shared" si="1"/>
        <v/>
      </c>
      <c r="U16" s="6" t="str">
        <f t="shared" si="2"/>
        <v/>
      </c>
      <c r="V16" s="19" t="str">
        <f>VLOOKUP(G16,角色!AW:BC,主动技能!F16+1,FALSE)</f>
        <v>skill_01</v>
      </c>
      <c r="Y16">
        <f t="shared" si="3"/>
        <v>0</v>
      </c>
      <c r="Z16" s="19">
        <f>IF(VLOOKUP(C16,角色!CC:CI,主动技能!F16*2,FALSE)=0,"",VLOOKUP(C16,角色!CC:CI,主动技能!F16*2,FALSE))</f>
        <v>100</v>
      </c>
      <c r="AA16" s="19">
        <f>IF(VLOOKUP(C16,角色!CC:CI,主动技能!F16*2+1,FALSE)=0,0,VLOOKUP(C16,角色!CC:CI,主动技能!F16*2+1,FALSE))</f>
        <v>10</v>
      </c>
      <c r="AB16" s="19">
        <f>IF(INT(VLOOKUP(E16,角色属性概况!I:M,3,FALSE)*AA16/100)=0,"",(INT(VLOOKUP(E16,角色属性概况!I:M,3,FALSE)*AA16/100)))</f>
        <v>2353</v>
      </c>
      <c r="AE16" s="25">
        <f>(VLOOKUP(G16,角色!V:AE,主动技能!F16+7,FALSE))</f>
        <v>0</v>
      </c>
      <c r="AF16" s="19">
        <f>VLOOKUP(F16,对应表!AY:BA,3,FALSE)</f>
        <v>0</v>
      </c>
      <c r="AG16" s="19">
        <f>VLOOKUP(F16,对应表!AY:BA,2,FALSE)</f>
        <v>0</v>
      </c>
      <c r="AH16" s="25" t="str">
        <f>VLOOKUP(F16,特效对应!F:G,2,FALSE)</f>
        <v>attack</v>
      </c>
      <c r="AJ16">
        <f t="shared" si="7"/>
        <v>10</v>
      </c>
      <c r="AQ16" s="6" t="str">
        <f>IF(IF($AK16=AQ$5,VLOOKUP(AL16,buff!$K:$L,2,FALSE),"")=0,"",IF($AK16=AQ$5,VLOOKUP(AL16,buff!$K:$L,2,FALSE),""))</f>
        <v/>
      </c>
      <c r="AR16" s="6" t="str">
        <f>IF(IF($AK16=AR$5,VLOOKUP(AM16,buff!$K:$L,2,FALSE),"")=0,"",IF($AK16=AR$5,VLOOKUP(AM16,buff!$K:$L,2,FALSE),""))</f>
        <v/>
      </c>
      <c r="AS16" s="6" t="str">
        <f>IF(IF($AK16=AS$5,VLOOKUP(AN16,buff!$K:$L,2,FALSE),"")=0,"",IF($AK16=AS$5,VLOOKUP(AN16,buff!$K:$L,2,FALSE),""))</f>
        <v/>
      </c>
      <c r="AT16" s="6" t="str">
        <f>IF(IF($AK16=AT$5,VLOOKUP(AO16,buff!$K:$L,2,FALSE),"")=0,"",IF($AK16=AT$5,VLOOKUP(AO16,buff!$K:$L,2,FALSE),""))</f>
        <v/>
      </c>
      <c r="AU16" s="6" t="str">
        <f>IF(IF($AK16=AU$5,VLOOKUP(AP16,buff!$K:$L,2,FALSE),"")=0,"",IF($AK16=AU$5,VLOOKUP(AP16,buff!$K:$L,2,FALSE),""))</f>
        <v/>
      </c>
      <c r="AV16" s="6" t="str">
        <f>_xlfn.IFNA(IF(IF($AK16=AV$5,VLOOKUP(AL16,buff!$K:$L,2,FALSE),"")=0,"",IF($AK16=AV$5,VLOOKUP(AL16,buff!$K:$L,2,FALSE),"")),"")</f>
        <v/>
      </c>
      <c r="AW16" s="6" t="str">
        <f>_xlfn.IFNA(IF(IF($AK16=AW$5,VLOOKUP(AM16,buff!$K:$L,2,FALSE),"")=0,"",IF($AK16=AW$5,VLOOKUP(AM16,buff!$K:$L,2,FALSE),"")),"")</f>
        <v/>
      </c>
      <c r="AX16" s="6" t="str">
        <f>_xlfn.IFNA(IF(IF($AK16=AX$5,VLOOKUP(AN16,buff!$K:$L,2,FALSE),"")=0,"",IF($AK16=AX$5,VLOOKUP(AN16,buff!$K:$L,2,FALSE),"")),"")</f>
        <v/>
      </c>
      <c r="AY16" s="6" t="str">
        <f>_xlfn.IFNA(IF(IF($AK16=AY$5,VLOOKUP(AO16,buff!$K:$L,2,FALSE),"")=0,"",IF($AK16=AY$5,VLOOKUP(AO16,buff!$K:$L,2,FALSE),"")),"")</f>
        <v/>
      </c>
      <c r="AZ16" s="6" t="str">
        <f>_xlfn.IFNA(IF(IF($AK16=AZ$5,VLOOKUP(AP16,buff!$K:$L,2,FALSE),"")=0,"",IF($AK16=AZ$5,VLOOKUP(AP16,buff!$K:$L,2,FALSE),"")),"")</f>
        <v/>
      </c>
      <c r="BA16" s="6" t="e">
        <f>VLOOKUP(AL16,buff!K:P,6,FALSE)</f>
        <v>#N/A</v>
      </c>
      <c r="BB16" t="e">
        <f t="shared" si="8"/>
        <v>#N/A</v>
      </c>
      <c r="BC16" t="e">
        <f t="shared" si="8"/>
        <v>#N/A</v>
      </c>
      <c r="BD16">
        <v>0</v>
      </c>
      <c r="BE16">
        <v>0</v>
      </c>
      <c r="BF16" s="22">
        <f t="shared" si="11"/>
        <v>100101</v>
      </c>
    </row>
    <row r="17" spans="1:58" x14ac:dyDescent="0.15">
      <c r="A17" t="str">
        <f t="shared" si="4"/>
        <v>战士主动技能1等级11</v>
      </c>
      <c r="B17" s="8">
        <f t="shared" si="5"/>
        <v>10010111</v>
      </c>
      <c r="C17" s="8" t="str">
        <f>VLOOKUP(G17,角色!A:B,2,FALSE)</f>
        <v>战士</v>
      </c>
      <c r="D17" s="8" t="str">
        <f t="shared" si="6"/>
        <v>主动技能1</v>
      </c>
      <c r="E17" s="8">
        <f t="shared" si="12"/>
        <v>11</v>
      </c>
      <c r="F17" s="8">
        <f t="shared" si="13"/>
        <v>1</v>
      </c>
      <c r="G17" s="8">
        <f t="shared" si="14"/>
        <v>1</v>
      </c>
      <c r="H17" s="4" t="s">
        <v>426</v>
      </c>
      <c r="I17" s="20" t="str">
        <f t="shared" si="0"/>
        <v>对敌方单体攻击，造成100%攻击力（+3352）点伤害。</v>
      </c>
      <c r="J17" s="4" t="s">
        <v>277</v>
      </c>
      <c r="K17" s="1" t="s">
        <v>102</v>
      </c>
      <c r="L17" s="20" t="s">
        <v>106</v>
      </c>
      <c r="M17" s="4"/>
      <c r="N17" s="4">
        <v>100</v>
      </c>
      <c r="O17" s="20">
        <f>VLOOKUP(L17,对应表!BK:BL,2,FALSE)</f>
        <v>0</v>
      </c>
      <c r="P17" s="25" t="str">
        <f>_xlfn.IFNA(VLOOKUP(G17,角色!V:AE,主动技能!F17+1,FALSE),"")</f>
        <v>|||</v>
      </c>
      <c r="Q17" s="25">
        <f>(VLOOKUP(G17,角色!V:AE,主动技能!F17+4,FALSE))</f>
        <v>1</v>
      </c>
      <c r="R17" s="25">
        <v>0</v>
      </c>
      <c r="S17" s="25">
        <v>0</v>
      </c>
      <c r="T17" s="6" t="str">
        <f t="shared" si="1"/>
        <v/>
      </c>
      <c r="U17" s="6" t="str">
        <f t="shared" si="2"/>
        <v/>
      </c>
      <c r="V17" s="19" t="str">
        <f>VLOOKUP(G17,角色!AW:BC,主动技能!F17+1,FALSE)</f>
        <v>skill_01</v>
      </c>
      <c r="Y17">
        <f t="shared" si="3"/>
        <v>0</v>
      </c>
      <c r="Z17" s="19">
        <f>IF(VLOOKUP(C17,角色!CC:CI,主动技能!F17*2,FALSE)=0,"",VLOOKUP(C17,角色!CC:CI,主动技能!F17*2,FALSE))</f>
        <v>100</v>
      </c>
      <c r="AA17" s="19">
        <f>IF(VLOOKUP(C17,角色!CC:CI,主动技能!F17*2+1,FALSE)=0,0,VLOOKUP(C17,角色!CC:CI,主动技能!F17*2+1,FALSE))</f>
        <v>10</v>
      </c>
      <c r="AB17" s="19">
        <f>IF(INT(VLOOKUP(E17,角色属性概况!I:M,3,FALSE)*AA17/100)=0,"",(INT(VLOOKUP(E17,角色属性概况!I:M,3,FALSE)*AA17/100)))</f>
        <v>3352</v>
      </c>
      <c r="AE17" s="25">
        <f>(VLOOKUP(G17,角色!V:AE,主动技能!F17+7,FALSE))</f>
        <v>0</v>
      </c>
      <c r="AF17" s="19">
        <f>VLOOKUP(F17,对应表!AY:BA,3,FALSE)</f>
        <v>0</v>
      </c>
      <c r="AG17" s="19">
        <f>VLOOKUP(F17,对应表!AY:BA,2,FALSE)</f>
        <v>0</v>
      </c>
      <c r="AH17" s="25" t="str">
        <f>VLOOKUP(F17,特效对应!F:G,2,FALSE)</f>
        <v>attack</v>
      </c>
      <c r="AJ17">
        <f t="shared" si="7"/>
        <v>11</v>
      </c>
      <c r="AQ17" s="6" t="str">
        <f>IF(IF($AK17=AQ$5,VLOOKUP(AL17,buff!$K:$L,2,FALSE),"")=0,"",IF($AK17=AQ$5,VLOOKUP(AL17,buff!$K:$L,2,FALSE),""))</f>
        <v/>
      </c>
      <c r="AR17" s="6" t="str">
        <f>IF(IF($AK17=AR$5,VLOOKUP(AM17,buff!$K:$L,2,FALSE),"")=0,"",IF($AK17=AR$5,VLOOKUP(AM17,buff!$K:$L,2,FALSE),""))</f>
        <v/>
      </c>
      <c r="AS17" s="6" t="str">
        <f>IF(IF($AK17=AS$5,VLOOKUP(AN17,buff!$K:$L,2,FALSE),"")=0,"",IF($AK17=AS$5,VLOOKUP(AN17,buff!$K:$L,2,FALSE),""))</f>
        <v/>
      </c>
      <c r="AT17" s="6" t="str">
        <f>IF(IF($AK17=AT$5,VLOOKUP(AO17,buff!$K:$L,2,FALSE),"")=0,"",IF($AK17=AT$5,VLOOKUP(AO17,buff!$K:$L,2,FALSE),""))</f>
        <v/>
      </c>
      <c r="AU17" s="6" t="str">
        <f>IF(IF($AK17=AU$5,VLOOKUP(AP17,buff!$K:$L,2,FALSE),"")=0,"",IF($AK17=AU$5,VLOOKUP(AP17,buff!$K:$L,2,FALSE),""))</f>
        <v/>
      </c>
      <c r="AV17" s="6" t="str">
        <f>_xlfn.IFNA(IF(IF($AK17=AV$5,VLOOKUP(AL17,buff!$K:$L,2,FALSE),"")=0,"",IF($AK17=AV$5,VLOOKUP(AL17,buff!$K:$L,2,FALSE),"")),"")</f>
        <v/>
      </c>
      <c r="AW17" s="6" t="str">
        <f>_xlfn.IFNA(IF(IF($AK17=AW$5,VLOOKUP(AM17,buff!$K:$L,2,FALSE),"")=0,"",IF($AK17=AW$5,VLOOKUP(AM17,buff!$K:$L,2,FALSE),"")),"")</f>
        <v/>
      </c>
      <c r="AX17" s="6" t="str">
        <f>_xlfn.IFNA(IF(IF($AK17=AX$5,VLOOKUP(AN17,buff!$K:$L,2,FALSE),"")=0,"",IF($AK17=AX$5,VLOOKUP(AN17,buff!$K:$L,2,FALSE),"")),"")</f>
        <v/>
      </c>
      <c r="AY17" s="6" t="str">
        <f>_xlfn.IFNA(IF(IF($AK17=AY$5,VLOOKUP(AO17,buff!$K:$L,2,FALSE),"")=0,"",IF($AK17=AY$5,VLOOKUP(AO17,buff!$K:$L,2,FALSE),"")),"")</f>
        <v/>
      </c>
      <c r="AZ17" s="6" t="str">
        <f>_xlfn.IFNA(IF(IF($AK17=AZ$5,VLOOKUP(AP17,buff!$K:$L,2,FALSE),"")=0,"",IF($AK17=AZ$5,VLOOKUP(AP17,buff!$K:$L,2,FALSE),"")),"")</f>
        <v/>
      </c>
      <c r="BA17" s="6" t="e">
        <f>VLOOKUP(AL17,buff!K:P,6,FALSE)</f>
        <v>#N/A</v>
      </c>
      <c r="BB17" t="e">
        <f t="shared" si="8"/>
        <v>#N/A</v>
      </c>
      <c r="BC17" t="e">
        <f t="shared" si="8"/>
        <v>#N/A</v>
      </c>
      <c r="BD17">
        <v>0</v>
      </c>
      <c r="BE17">
        <v>0</v>
      </c>
      <c r="BF17" s="22">
        <f t="shared" si="11"/>
        <v>100101</v>
      </c>
    </row>
    <row r="18" spans="1:58" x14ac:dyDescent="0.15">
      <c r="A18" t="str">
        <f t="shared" si="4"/>
        <v>战士主动技能1等级12</v>
      </c>
      <c r="B18" s="8">
        <f t="shared" si="5"/>
        <v>10010112</v>
      </c>
      <c r="C18" s="8" t="str">
        <f>VLOOKUP(G18,角色!A:B,2,FALSE)</f>
        <v>战士</v>
      </c>
      <c r="D18" s="8" t="str">
        <f t="shared" si="6"/>
        <v>主动技能1</v>
      </c>
      <c r="E18" s="8">
        <f t="shared" si="12"/>
        <v>12</v>
      </c>
      <c r="F18" s="8">
        <f t="shared" si="13"/>
        <v>1</v>
      </c>
      <c r="G18" s="8">
        <f t="shared" si="14"/>
        <v>1</v>
      </c>
      <c r="H18" s="4" t="s">
        <v>426</v>
      </c>
      <c r="I18" s="20" t="str">
        <f t="shared" si="0"/>
        <v>对敌方单体攻击，造成100%攻击力（+4766）点伤害。</v>
      </c>
      <c r="J18" s="4" t="s">
        <v>277</v>
      </c>
      <c r="K18" s="1" t="s">
        <v>102</v>
      </c>
      <c r="L18" s="20" t="s">
        <v>106</v>
      </c>
      <c r="M18" s="4"/>
      <c r="N18" s="4">
        <v>100</v>
      </c>
      <c r="O18" s="20">
        <f>VLOOKUP(L18,对应表!BK:BL,2,FALSE)</f>
        <v>0</v>
      </c>
      <c r="P18" s="25" t="str">
        <f>_xlfn.IFNA(VLOOKUP(G18,角色!V:AE,主动技能!F18+1,FALSE),"")</f>
        <v>|||</v>
      </c>
      <c r="Q18" s="25">
        <f>(VLOOKUP(G18,角色!V:AE,主动技能!F18+4,FALSE))</f>
        <v>1</v>
      </c>
      <c r="R18" s="25">
        <v>0</v>
      </c>
      <c r="S18" s="25">
        <v>0</v>
      </c>
      <c r="T18" s="6" t="str">
        <f t="shared" si="1"/>
        <v/>
      </c>
      <c r="U18" s="6" t="str">
        <f t="shared" si="2"/>
        <v/>
      </c>
      <c r="V18" s="19" t="str">
        <f>VLOOKUP(G18,角色!AW:BC,主动技能!F18+1,FALSE)</f>
        <v>skill_01</v>
      </c>
      <c r="Y18">
        <f t="shared" si="3"/>
        <v>0</v>
      </c>
      <c r="Z18" s="19">
        <f>IF(VLOOKUP(C18,角色!CC:CI,主动技能!F18*2,FALSE)=0,"",VLOOKUP(C18,角色!CC:CI,主动技能!F18*2,FALSE))</f>
        <v>100</v>
      </c>
      <c r="AA18" s="19">
        <f>IF(VLOOKUP(C18,角色!CC:CI,主动技能!F18*2+1,FALSE)=0,0,VLOOKUP(C18,角色!CC:CI,主动技能!F18*2+1,FALSE))</f>
        <v>10</v>
      </c>
      <c r="AB18" s="19">
        <f>IF(INT(VLOOKUP(E18,角色属性概况!I:M,3,FALSE)*AA18/100)=0,"",(INT(VLOOKUP(E18,角色属性概况!I:M,3,FALSE)*AA18/100)))</f>
        <v>4766</v>
      </c>
      <c r="AE18" s="25">
        <f>(VLOOKUP(G18,角色!V:AE,主动技能!F18+7,FALSE))</f>
        <v>0</v>
      </c>
      <c r="AF18" s="19">
        <f>VLOOKUP(F18,对应表!AY:BA,3,FALSE)</f>
        <v>0</v>
      </c>
      <c r="AG18" s="19">
        <f>VLOOKUP(F18,对应表!AY:BA,2,FALSE)</f>
        <v>0</v>
      </c>
      <c r="AH18" s="25" t="str">
        <f>VLOOKUP(F18,特效对应!F:G,2,FALSE)</f>
        <v>attack</v>
      </c>
      <c r="AJ18">
        <f t="shared" si="7"/>
        <v>12</v>
      </c>
      <c r="AQ18" s="6" t="str">
        <f>IF(IF($AK18=AQ$5,VLOOKUP(AL18,buff!$K:$L,2,FALSE),"")=0,"",IF($AK18=AQ$5,VLOOKUP(AL18,buff!$K:$L,2,FALSE),""))</f>
        <v/>
      </c>
      <c r="AR18" s="6" t="str">
        <f>IF(IF($AK18=AR$5,VLOOKUP(AM18,buff!$K:$L,2,FALSE),"")=0,"",IF($AK18=AR$5,VLOOKUP(AM18,buff!$K:$L,2,FALSE),""))</f>
        <v/>
      </c>
      <c r="AS18" s="6" t="str">
        <f>IF(IF($AK18=AS$5,VLOOKUP(AN18,buff!$K:$L,2,FALSE),"")=0,"",IF($AK18=AS$5,VLOOKUP(AN18,buff!$K:$L,2,FALSE),""))</f>
        <v/>
      </c>
      <c r="AT18" s="6" t="str">
        <f>IF(IF($AK18=AT$5,VLOOKUP(AO18,buff!$K:$L,2,FALSE),"")=0,"",IF($AK18=AT$5,VLOOKUP(AO18,buff!$K:$L,2,FALSE),""))</f>
        <v/>
      </c>
      <c r="AU18" s="6" t="str">
        <f>IF(IF($AK18=AU$5,VLOOKUP(AP18,buff!$K:$L,2,FALSE),"")=0,"",IF($AK18=AU$5,VLOOKUP(AP18,buff!$K:$L,2,FALSE),""))</f>
        <v/>
      </c>
      <c r="AV18" s="6" t="str">
        <f>_xlfn.IFNA(IF(IF($AK18=AV$5,VLOOKUP(AL18,buff!$K:$L,2,FALSE),"")=0,"",IF($AK18=AV$5,VLOOKUP(AL18,buff!$K:$L,2,FALSE),"")),"")</f>
        <v/>
      </c>
      <c r="AW18" s="6" t="str">
        <f>_xlfn.IFNA(IF(IF($AK18=AW$5,VLOOKUP(AM18,buff!$K:$L,2,FALSE),"")=0,"",IF($AK18=AW$5,VLOOKUP(AM18,buff!$K:$L,2,FALSE),"")),"")</f>
        <v/>
      </c>
      <c r="AX18" s="6" t="str">
        <f>_xlfn.IFNA(IF(IF($AK18=AX$5,VLOOKUP(AN18,buff!$K:$L,2,FALSE),"")=0,"",IF($AK18=AX$5,VLOOKUP(AN18,buff!$K:$L,2,FALSE),"")),"")</f>
        <v/>
      </c>
      <c r="AY18" s="6" t="str">
        <f>_xlfn.IFNA(IF(IF($AK18=AY$5,VLOOKUP(AO18,buff!$K:$L,2,FALSE),"")=0,"",IF($AK18=AY$5,VLOOKUP(AO18,buff!$K:$L,2,FALSE),"")),"")</f>
        <v/>
      </c>
      <c r="AZ18" s="6" t="str">
        <f>_xlfn.IFNA(IF(IF($AK18=AZ$5,VLOOKUP(AP18,buff!$K:$L,2,FALSE),"")=0,"",IF($AK18=AZ$5,VLOOKUP(AP18,buff!$K:$L,2,FALSE),"")),"")</f>
        <v/>
      </c>
      <c r="BA18" s="6" t="e">
        <f>VLOOKUP(AL18,buff!K:P,6,FALSE)</f>
        <v>#N/A</v>
      </c>
      <c r="BB18" t="e">
        <f t="shared" si="8"/>
        <v>#N/A</v>
      </c>
      <c r="BC18" t="e">
        <f t="shared" si="8"/>
        <v>#N/A</v>
      </c>
      <c r="BD18">
        <v>0</v>
      </c>
      <c r="BE18">
        <v>0</v>
      </c>
      <c r="BF18" s="22">
        <f t="shared" si="11"/>
        <v>100101</v>
      </c>
    </row>
    <row r="19" spans="1:58" x14ac:dyDescent="0.15">
      <c r="A19" t="str">
        <f t="shared" si="4"/>
        <v>战士主动技能1等级13</v>
      </c>
      <c r="B19" s="8">
        <f t="shared" si="5"/>
        <v>10010113</v>
      </c>
      <c r="C19" s="8" t="str">
        <f>VLOOKUP(G19,角色!A:B,2,FALSE)</f>
        <v>战士</v>
      </c>
      <c r="D19" s="8" t="str">
        <f t="shared" si="6"/>
        <v>主动技能1</v>
      </c>
      <c r="E19" s="8">
        <f t="shared" si="12"/>
        <v>13</v>
      </c>
      <c r="F19" s="8">
        <f t="shared" si="13"/>
        <v>1</v>
      </c>
      <c r="G19" s="8">
        <f t="shared" si="14"/>
        <v>1</v>
      </c>
      <c r="H19" s="4" t="s">
        <v>426</v>
      </c>
      <c r="I19" s="20" t="str">
        <f t="shared" si="0"/>
        <v>对敌方单体攻击，造成100%攻击力（+6767）点伤害。</v>
      </c>
      <c r="J19" s="4" t="s">
        <v>277</v>
      </c>
      <c r="K19" s="1" t="s">
        <v>102</v>
      </c>
      <c r="L19" s="20" t="s">
        <v>106</v>
      </c>
      <c r="M19" s="4"/>
      <c r="N19" s="4">
        <v>100</v>
      </c>
      <c r="O19" s="20">
        <f>VLOOKUP(L19,对应表!BK:BL,2,FALSE)</f>
        <v>0</v>
      </c>
      <c r="P19" s="25" t="str">
        <f>_xlfn.IFNA(VLOOKUP(G19,角色!V:AE,主动技能!F19+1,FALSE),"")</f>
        <v>|||</v>
      </c>
      <c r="Q19" s="25">
        <f>(VLOOKUP(G19,角色!V:AE,主动技能!F19+4,FALSE))</f>
        <v>1</v>
      </c>
      <c r="R19" s="25">
        <v>0</v>
      </c>
      <c r="S19" s="25">
        <v>0</v>
      </c>
      <c r="T19" s="6" t="str">
        <f t="shared" si="1"/>
        <v/>
      </c>
      <c r="U19" s="6" t="str">
        <f t="shared" si="2"/>
        <v/>
      </c>
      <c r="V19" s="19" t="str">
        <f>VLOOKUP(G19,角色!AW:BC,主动技能!F19+1,FALSE)</f>
        <v>skill_01</v>
      </c>
      <c r="Y19">
        <f t="shared" si="3"/>
        <v>0</v>
      </c>
      <c r="Z19" s="19">
        <f>IF(VLOOKUP(C19,角色!CC:CI,主动技能!F19*2,FALSE)=0,"",VLOOKUP(C19,角色!CC:CI,主动技能!F19*2,FALSE))</f>
        <v>100</v>
      </c>
      <c r="AA19" s="19">
        <f>IF(VLOOKUP(C19,角色!CC:CI,主动技能!F19*2+1,FALSE)=0,0,VLOOKUP(C19,角色!CC:CI,主动技能!F19*2+1,FALSE))</f>
        <v>10</v>
      </c>
      <c r="AB19" s="19">
        <f>IF(INT(VLOOKUP(E19,角色属性概况!I:M,3,FALSE)*AA19/100)=0,"",(INT(VLOOKUP(E19,角色属性概况!I:M,3,FALSE)*AA19/100)))</f>
        <v>6767</v>
      </c>
      <c r="AE19" s="25">
        <f>(VLOOKUP(G19,角色!V:AE,主动技能!F19+7,FALSE))</f>
        <v>0</v>
      </c>
      <c r="AF19" s="19">
        <f>VLOOKUP(F19,对应表!AY:BA,3,FALSE)</f>
        <v>0</v>
      </c>
      <c r="AG19" s="19">
        <f>VLOOKUP(F19,对应表!AY:BA,2,FALSE)</f>
        <v>0</v>
      </c>
      <c r="AH19" s="25" t="str">
        <f>VLOOKUP(F19,特效对应!F:G,2,FALSE)</f>
        <v>attack</v>
      </c>
      <c r="AJ19">
        <f t="shared" si="7"/>
        <v>13</v>
      </c>
      <c r="AQ19" s="6" t="str">
        <f>IF(IF($AK19=AQ$5,VLOOKUP(AL19,buff!$K:$L,2,FALSE),"")=0,"",IF($AK19=AQ$5,VLOOKUP(AL19,buff!$K:$L,2,FALSE),""))</f>
        <v/>
      </c>
      <c r="AR19" s="6" t="str">
        <f>IF(IF($AK19=AR$5,VLOOKUP(AM19,buff!$K:$L,2,FALSE),"")=0,"",IF($AK19=AR$5,VLOOKUP(AM19,buff!$K:$L,2,FALSE),""))</f>
        <v/>
      </c>
      <c r="AS19" s="6" t="str">
        <f>IF(IF($AK19=AS$5,VLOOKUP(AN19,buff!$K:$L,2,FALSE),"")=0,"",IF($AK19=AS$5,VLOOKUP(AN19,buff!$K:$L,2,FALSE),""))</f>
        <v/>
      </c>
      <c r="AT19" s="6" t="str">
        <f>IF(IF($AK19=AT$5,VLOOKUP(AO19,buff!$K:$L,2,FALSE),"")=0,"",IF($AK19=AT$5,VLOOKUP(AO19,buff!$K:$L,2,FALSE),""))</f>
        <v/>
      </c>
      <c r="AU19" s="6" t="str">
        <f>IF(IF($AK19=AU$5,VLOOKUP(AP19,buff!$K:$L,2,FALSE),"")=0,"",IF($AK19=AU$5,VLOOKUP(AP19,buff!$K:$L,2,FALSE),""))</f>
        <v/>
      </c>
      <c r="AV19" s="6" t="str">
        <f>_xlfn.IFNA(IF(IF($AK19=AV$5,VLOOKUP(AL19,buff!$K:$L,2,FALSE),"")=0,"",IF($AK19=AV$5,VLOOKUP(AL19,buff!$K:$L,2,FALSE),"")),"")</f>
        <v/>
      </c>
      <c r="AW19" s="6" t="str">
        <f>_xlfn.IFNA(IF(IF($AK19=AW$5,VLOOKUP(AM19,buff!$K:$L,2,FALSE),"")=0,"",IF($AK19=AW$5,VLOOKUP(AM19,buff!$K:$L,2,FALSE),"")),"")</f>
        <v/>
      </c>
      <c r="AX19" s="6" t="str">
        <f>_xlfn.IFNA(IF(IF($AK19=AX$5,VLOOKUP(AN19,buff!$K:$L,2,FALSE),"")=0,"",IF($AK19=AX$5,VLOOKUP(AN19,buff!$K:$L,2,FALSE),"")),"")</f>
        <v/>
      </c>
      <c r="AY19" s="6" t="str">
        <f>_xlfn.IFNA(IF(IF($AK19=AY$5,VLOOKUP(AO19,buff!$K:$L,2,FALSE),"")=0,"",IF($AK19=AY$5,VLOOKUP(AO19,buff!$K:$L,2,FALSE),"")),"")</f>
        <v/>
      </c>
      <c r="AZ19" s="6" t="str">
        <f>_xlfn.IFNA(IF(IF($AK19=AZ$5,VLOOKUP(AP19,buff!$K:$L,2,FALSE),"")=0,"",IF($AK19=AZ$5,VLOOKUP(AP19,buff!$K:$L,2,FALSE),"")),"")</f>
        <v/>
      </c>
      <c r="BA19" s="6" t="e">
        <f>VLOOKUP(AL19,buff!K:P,6,FALSE)</f>
        <v>#N/A</v>
      </c>
      <c r="BB19" t="e">
        <f t="shared" si="8"/>
        <v>#N/A</v>
      </c>
      <c r="BC19" t="e">
        <f t="shared" si="8"/>
        <v>#N/A</v>
      </c>
      <c r="BD19">
        <v>0</v>
      </c>
      <c r="BE19">
        <v>0</v>
      </c>
      <c r="BF19" s="22">
        <f t="shared" si="11"/>
        <v>100101</v>
      </c>
    </row>
    <row r="20" spans="1:58" x14ac:dyDescent="0.15">
      <c r="A20" t="str">
        <f t="shared" si="4"/>
        <v>战士主动技能1等级14</v>
      </c>
      <c r="B20" s="8">
        <f t="shared" si="5"/>
        <v>10010114</v>
      </c>
      <c r="C20" s="8" t="str">
        <f>VLOOKUP(G20,角色!A:B,2,FALSE)</f>
        <v>战士</v>
      </c>
      <c r="D20" s="8" t="str">
        <f t="shared" si="6"/>
        <v>主动技能1</v>
      </c>
      <c r="E20" s="8">
        <f t="shared" si="12"/>
        <v>14</v>
      </c>
      <c r="F20" s="8">
        <f t="shared" si="13"/>
        <v>1</v>
      </c>
      <c r="G20" s="8">
        <f t="shared" si="14"/>
        <v>1</v>
      </c>
      <c r="H20" s="4" t="s">
        <v>426</v>
      </c>
      <c r="I20" s="20" t="str">
        <f t="shared" si="0"/>
        <v>对敌方单体攻击，造成100%攻击力（+9601）点伤害。</v>
      </c>
      <c r="J20" s="4" t="s">
        <v>277</v>
      </c>
      <c r="K20" s="1" t="s">
        <v>102</v>
      </c>
      <c r="L20" s="20" t="s">
        <v>106</v>
      </c>
      <c r="M20" s="4"/>
      <c r="N20" s="4">
        <v>100</v>
      </c>
      <c r="O20" s="20">
        <f>VLOOKUP(L20,对应表!BK:BL,2,FALSE)</f>
        <v>0</v>
      </c>
      <c r="P20" s="25" t="str">
        <f>_xlfn.IFNA(VLOOKUP(G20,角色!V:AE,主动技能!F20+1,FALSE),"")</f>
        <v>|||</v>
      </c>
      <c r="Q20" s="25">
        <f>(VLOOKUP(G20,角色!V:AE,主动技能!F20+4,FALSE))</f>
        <v>1</v>
      </c>
      <c r="R20" s="25">
        <v>0</v>
      </c>
      <c r="S20" s="25">
        <v>0</v>
      </c>
      <c r="T20" s="6" t="str">
        <f t="shared" si="1"/>
        <v/>
      </c>
      <c r="U20" s="6" t="str">
        <f t="shared" si="2"/>
        <v/>
      </c>
      <c r="V20" s="19" t="str">
        <f>VLOOKUP(G20,角色!AW:BC,主动技能!F20+1,FALSE)</f>
        <v>skill_01</v>
      </c>
      <c r="Y20">
        <f t="shared" si="3"/>
        <v>0</v>
      </c>
      <c r="Z20" s="19">
        <f>IF(VLOOKUP(C20,角色!CC:CI,主动技能!F20*2,FALSE)=0,"",VLOOKUP(C20,角色!CC:CI,主动技能!F20*2,FALSE))</f>
        <v>100</v>
      </c>
      <c r="AA20" s="19">
        <f>IF(VLOOKUP(C20,角色!CC:CI,主动技能!F20*2+1,FALSE)=0,0,VLOOKUP(C20,角色!CC:CI,主动技能!F20*2+1,FALSE))</f>
        <v>10</v>
      </c>
      <c r="AB20" s="19">
        <f>IF(INT(VLOOKUP(E20,角色属性概况!I:M,3,FALSE)*AA20/100)=0,"",(INT(VLOOKUP(E20,角色属性概况!I:M,3,FALSE)*AA20/100)))</f>
        <v>9601</v>
      </c>
      <c r="AE20" s="25">
        <f>(VLOOKUP(G20,角色!V:AE,主动技能!F20+7,FALSE))</f>
        <v>0</v>
      </c>
      <c r="AF20" s="19">
        <f>VLOOKUP(F20,对应表!AY:BA,3,FALSE)</f>
        <v>0</v>
      </c>
      <c r="AG20" s="19">
        <f>VLOOKUP(F20,对应表!AY:BA,2,FALSE)</f>
        <v>0</v>
      </c>
      <c r="AH20" s="25" t="str">
        <f>VLOOKUP(F20,特效对应!F:G,2,FALSE)</f>
        <v>attack</v>
      </c>
      <c r="AJ20">
        <f t="shared" si="7"/>
        <v>14</v>
      </c>
      <c r="AQ20" s="6" t="str">
        <f>IF(IF($AK20=AQ$5,VLOOKUP(AL20,buff!$K:$L,2,FALSE),"")=0,"",IF($AK20=AQ$5,VLOOKUP(AL20,buff!$K:$L,2,FALSE),""))</f>
        <v/>
      </c>
      <c r="AR20" s="6" t="str">
        <f>IF(IF($AK20=AR$5,VLOOKUP(AM20,buff!$K:$L,2,FALSE),"")=0,"",IF($AK20=AR$5,VLOOKUP(AM20,buff!$K:$L,2,FALSE),""))</f>
        <v/>
      </c>
      <c r="AS20" s="6" t="str">
        <f>IF(IF($AK20=AS$5,VLOOKUP(AN20,buff!$K:$L,2,FALSE),"")=0,"",IF($AK20=AS$5,VLOOKUP(AN20,buff!$K:$L,2,FALSE),""))</f>
        <v/>
      </c>
      <c r="AT20" s="6" t="str">
        <f>IF(IF($AK20=AT$5,VLOOKUP(AO20,buff!$K:$L,2,FALSE),"")=0,"",IF($AK20=AT$5,VLOOKUP(AO20,buff!$K:$L,2,FALSE),""))</f>
        <v/>
      </c>
      <c r="AU20" s="6" t="str">
        <f>IF(IF($AK20=AU$5,VLOOKUP(AP20,buff!$K:$L,2,FALSE),"")=0,"",IF($AK20=AU$5,VLOOKUP(AP20,buff!$K:$L,2,FALSE),""))</f>
        <v/>
      </c>
      <c r="AV20" s="6" t="str">
        <f>_xlfn.IFNA(IF(IF($AK20=AV$5,VLOOKUP(AL20,buff!$K:$L,2,FALSE),"")=0,"",IF($AK20=AV$5,VLOOKUP(AL20,buff!$K:$L,2,FALSE),"")),"")</f>
        <v/>
      </c>
      <c r="AW20" s="6" t="str">
        <f>_xlfn.IFNA(IF(IF($AK20=AW$5,VLOOKUP(AM20,buff!$K:$L,2,FALSE),"")=0,"",IF($AK20=AW$5,VLOOKUP(AM20,buff!$K:$L,2,FALSE),"")),"")</f>
        <v/>
      </c>
      <c r="AX20" s="6" t="str">
        <f>_xlfn.IFNA(IF(IF($AK20=AX$5,VLOOKUP(AN20,buff!$K:$L,2,FALSE),"")=0,"",IF($AK20=AX$5,VLOOKUP(AN20,buff!$K:$L,2,FALSE),"")),"")</f>
        <v/>
      </c>
      <c r="AY20" s="6" t="str">
        <f>_xlfn.IFNA(IF(IF($AK20=AY$5,VLOOKUP(AO20,buff!$K:$L,2,FALSE),"")=0,"",IF($AK20=AY$5,VLOOKUP(AO20,buff!$K:$L,2,FALSE),"")),"")</f>
        <v/>
      </c>
      <c r="AZ20" s="6" t="str">
        <f>_xlfn.IFNA(IF(IF($AK20=AZ$5,VLOOKUP(AP20,buff!$K:$L,2,FALSE),"")=0,"",IF($AK20=AZ$5,VLOOKUP(AP20,buff!$K:$L,2,FALSE),"")),"")</f>
        <v/>
      </c>
      <c r="BA20" s="6" t="e">
        <f>VLOOKUP(AL20,buff!K:P,6,FALSE)</f>
        <v>#N/A</v>
      </c>
      <c r="BB20" t="e">
        <f t="shared" si="8"/>
        <v>#N/A</v>
      </c>
      <c r="BC20" t="e">
        <f t="shared" si="8"/>
        <v>#N/A</v>
      </c>
      <c r="BD20">
        <v>0</v>
      </c>
      <c r="BE20">
        <v>0</v>
      </c>
      <c r="BF20" s="22">
        <f t="shared" si="11"/>
        <v>100101</v>
      </c>
    </row>
    <row r="21" spans="1:58" x14ac:dyDescent="0.15">
      <c r="A21" t="str">
        <f t="shared" si="4"/>
        <v>战士主动技能1等级15</v>
      </c>
      <c r="B21" s="8">
        <f t="shared" si="5"/>
        <v>10010115</v>
      </c>
      <c r="C21" s="8" t="str">
        <f>VLOOKUP(G21,角色!A:B,2,FALSE)</f>
        <v>战士</v>
      </c>
      <c r="D21" s="8" t="str">
        <f t="shared" si="6"/>
        <v>主动技能1</v>
      </c>
      <c r="E21" s="8">
        <f t="shared" si="12"/>
        <v>15</v>
      </c>
      <c r="F21" s="8">
        <f t="shared" si="13"/>
        <v>1</v>
      </c>
      <c r="G21" s="8">
        <f t="shared" si="14"/>
        <v>1</v>
      </c>
      <c r="H21" s="4" t="s">
        <v>426</v>
      </c>
      <c r="I21" s="20" t="str">
        <f t="shared" si="0"/>
        <v>对敌方单体攻击，造成100%攻击力（+13613）点伤害。</v>
      </c>
      <c r="J21" s="4" t="s">
        <v>277</v>
      </c>
      <c r="K21" s="1" t="s">
        <v>102</v>
      </c>
      <c r="L21" s="20" t="s">
        <v>106</v>
      </c>
      <c r="M21" s="4"/>
      <c r="N21" s="4">
        <v>100</v>
      </c>
      <c r="O21" s="20">
        <f>VLOOKUP(L21,对应表!BK:BL,2,FALSE)</f>
        <v>0</v>
      </c>
      <c r="P21" s="25" t="str">
        <f>_xlfn.IFNA(VLOOKUP(G21,角色!V:AE,主动技能!F21+1,FALSE),"")</f>
        <v>|||</v>
      </c>
      <c r="Q21" s="25">
        <f>(VLOOKUP(G21,角色!V:AE,主动技能!F21+4,FALSE))</f>
        <v>1</v>
      </c>
      <c r="R21" s="25">
        <v>0</v>
      </c>
      <c r="S21" s="25">
        <v>0</v>
      </c>
      <c r="T21" s="6" t="str">
        <f t="shared" si="1"/>
        <v/>
      </c>
      <c r="U21" s="6" t="str">
        <f t="shared" si="2"/>
        <v/>
      </c>
      <c r="V21" s="19" t="str">
        <f>VLOOKUP(G21,角色!AW:BC,主动技能!F21+1,FALSE)</f>
        <v>skill_01</v>
      </c>
      <c r="Y21">
        <f t="shared" si="3"/>
        <v>0</v>
      </c>
      <c r="Z21" s="19">
        <f>IF(VLOOKUP(C21,角色!CC:CI,主动技能!F21*2,FALSE)=0,"",VLOOKUP(C21,角色!CC:CI,主动技能!F21*2,FALSE))</f>
        <v>100</v>
      </c>
      <c r="AA21" s="19">
        <f>IF(VLOOKUP(C21,角色!CC:CI,主动技能!F21*2+1,FALSE)=0,0,VLOOKUP(C21,角色!CC:CI,主动技能!F21*2+1,FALSE))</f>
        <v>10</v>
      </c>
      <c r="AB21" s="19">
        <f>IF(INT(VLOOKUP(E21,角色属性概况!I:M,3,FALSE)*AA21/100)=0,"",(INT(VLOOKUP(E21,角色属性概况!I:M,3,FALSE)*AA21/100)))</f>
        <v>13613</v>
      </c>
      <c r="AE21" s="25">
        <f>(VLOOKUP(G21,角色!V:AE,主动技能!F21+7,FALSE))</f>
        <v>0</v>
      </c>
      <c r="AF21" s="19">
        <f>VLOOKUP(F21,对应表!AY:BA,3,FALSE)</f>
        <v>0</v>
      </c>
      <c r="AG21" s="19">
        <f>VLOOKUP(F21,对应表!AY:BA,2,FALSE)</f>
        <v>0</v>
      </c>
      <c r="AH21" s="25" t="str">
        <f>VLOOKUP(F21,特效对应!F:G,2,FALSE)</f>
        <v>attack</v>
      </c>
      <c r="AJ21">
        <f t="shared" si="7"/>
        <v>15</v>
      </c>
      <c r="AQ21" s="6" t="str">
        <f>IF(IF($AK21=AQ$5,VLOOKUP(AL21,buff!$K:$L,2,FALSE),"")=0,"",IF($AK21=AQ$5,VLOOKUP(AL21,buff!$K:$L,2,FALSE),""))</f>
        <v/>
      </c>
      <c r="AR21" s="6" t="str">
        <f>IF(IF($AK21=AR$5,VLOOKUP(AM21,buff!$K:$L,2,FALSE),"")=0,"",IF($AK21=AR$5,VLOOKUP(AM21,buff!$K:$L,2,FALSE),""))</f>
        <v/>
      </c>
      <c r="AS21" s="6" t="str">
        <f>IF(IF($AK21=AS$5,VLOOKUP(AN21,buff!$K:$L,2,FALSE),"")=0,"",IF($AK21=AS$5,VLOOKUP(AN21,buff!$K:$L,2,FALSE),""))</f>
        <v/>
      </c>
      <c r="AT21" s="6" t="str">
        <f>IF(IF($AK21=AT$5,VLOOKUP(AO21,buff!$K:$L,2,FALSE),"")=0,"",IF($AK21=AT$5,VLOOKUP(AO21,buff!$K:$L,2,FALSE),""))</f>
        <v/>
      </c>
      <c r="AU21" s="6" t="str">
        <f>IF(IF($AK21=AU$5,VLOOKUP(AP21,buff!$K:$L,2,FALSE),"")=0,"",IF($AK21=AU$5,VLOOKUP(AP21,buff!$K:$L,2,FALSE),""))</f>
        <v/>
      </c>
      <c r="AV21" s="6" t="str">
        <f>_xlfn.IFNA(IF(IF($AK21=AV$5,VLOOKUP(AL21,buff!$K:$L,2,FALSE),"")=0,"",IF($AK21=AV$5,VLOOKUP(AL21,buff!$K:$L,2,FALSE),"")),"")</f>
        <v/>
      </c>
      <c r="AW21" s="6" t="str">
        <f>_xlfn.IFNA(IF(IF($AK21=AW$5,VLOOKUP(AM21,buff!$K:$L,2,FALSE),"")=0,"",IF($AK21=AW$5,VLOOKUP(AM21,buff!$K:$L,2,FALSE),"")),"")</f>
        <v/>
      </c>
      <c r="AX21" s="6" t="str">
        <f>_xlfn.IFNA(IF(IF($AK21=AX$5,VLOOKUP(AN21,buff!$K:$L,2,FALSE),"")=0,"",IF($AK21=AX$5,VLOOKUP(AN21,buff!$K:$L,2,FALSE),"")),"")</f>
        <v/>
      </c>
      <c r="AY21" s="6" t="str">
        <f>_xlfn.IFNA(IF(IF($AK21=AY$5,VLOOKUP(AO21,buff!$K:$L,2,FALSE),"")=0,"",IF($AK21=AY$5,VLOOKUP(AO21,buff!$K:$L,2,FALSE),"")),"")</f>
        <v/>
      </c>
      <c r="AZ21" s="6" t="str">
        <f>_xlfn.IFNA(IF(IF($AK21=AZ$5,VLOOKUP(AP21,buff!$K:$L,2,FALSE),"")=0,"",IF($AK21=AZ$5,VLOOKUP(AP21,buff!$K:$L,2,FALSE),"")),"")</f>
        <v/>
      </c>
      <c r="BA21" s="6" t="e">
        <f>VLOOKUP(AL21,buff!K:P,6,FALSE)</f>
        <v>#N/A</v>
      </c>
      <c r="BB21" t="e">
        <f t="shared" si="8"/>
        <v>#N/A</v>
      </c>
      <c r="BC21" t="e">
        <f t="shared" si="8"/>
        <v>#N/A</v>
      </c>
      <c r="BD21">
        <v>0</v>
      </c>
      <c r="BE21">
        <v>0</v>
      </c>
      <c r="BF21" s="22">
        <f t="shared" si="11"/>
        <v>100101</v>
      </c>
    </row>
    <row r="22" spans="1:58" x14ac:dyDescent="0.15">
      <c r="A22" t="str">
        <f t="shared" si="4"/>
        <v>战士主动技能1等级16</v>
      </c>
      <c r="B22" s="8">
        <f t="shared" si="5"/>
        <v>10010116</v>
      </c>
      <c r="C22" s="8" t="str">
        <f>VLOOKUP(G22,角色!A:B,2,FALSE)</f>
        <v>战士</v>
      </c>
      <c r="D22" s="8" t="str">
        <f t="shared" si="6"/>
        <v>主动技能1</v>
      </c>
      <c r="E22" s="8">
        <f t="shared" si="12"/>
        <v>16</v>
      </c>
      <c r="F22" s="8">
        <f t="shared" si="13"/>
        <v>1</v>
      </c>
      <c r="G22" s="8">
        <f t="shared" si="14"/>
        <v>1</v>
      </c>
      <c r="H22" s="4" t="s">
        <v>426</v>
      </c>
      <c r="I22" s="20" t="str">
        <f t="shared" si="0"/>
        <v>对敌方单体攻击，造成100%攻击力（+19292）点伤害。</v>
      </c>
      <c r="J22" s="4" t="s">
        <v>277</v>
      </c>
      <c r="K22" s="1" t="s">
        <v>102</v>
      </c>
      <c r="L22" s="20" t="s">
        <v>106</v>
      </c>
      <c r="M22" s="4"/>
      <c r="N22" s="4">
        <v>100</v>
      </c>
      <c r="O22" s="20">
        <f>VLOOKUP(L22,对应表!BK:BL,2,FALSE)</f>
        <v>0</v>
      </c>
      <c r="P22" s="25" t="str">
        <f>_xlfn.IFNA(VLOOKUP(G22,角色!V:AE,主动技能!F22+1,FALSE),"")</f>
        <v>|||</v>
      </c>
      <c r="Q22" s="25">
        <f>(VLOOKUP(G22,角色!V:AE,主动技能!F22+4,FALSE))</f>
        <v>1</v>
      </c>
      <c r="R22" s="25">
        <v>0</v>
      </c>
      <c r="S22" s="25">
        <v>0</v>
      </c>
      <c r="T22" s="6" t="str">
        <f t="shared" si="1"/>
        <v/>
      </c>
      <c r="U22" s="6" t="str">
        <f t="shared" si="2"/>
        <v/>
      </c>
      <c r="V22" s="19" t="str">
        <f>VLOOKUP(G22,角色!AW:BC,主动技能!F22+1,FALSE)</f>
        <v>skill_01</v>
      </c>
      <c r="Y22">
        <f t="shared" si="3"/>
        <v>0</v>
      </c>
      <c r="Z22" s="19">
        <f>IF(VLOOKUP(C22,角色!CC:CI,主动技能!F22*2,FALSE)=0,"",VLOOKUP(C22,角色!CC:CI,主动技能!F22*2,FALSE))</f>
        <v>100</v>
      </c>
      <c r="AA22" s="19">
        <f>IF(VLOOKUP(C22,角色!CC:CI,主动技能!F22*2+1,FALSE)=0,0,VLOOKUP(C22,角色!CC:CI,主动技能!F22*2+1,FALSE))</f>
        <v>10</v>
      </c>
      <c r="AB22" s="19">
        <f>IF(INT(VLOOKUP(E22,角色属性概况!I:M,3,FALSE)*AA22/100)=0,"",(INT(VLOOKUP(E22,角色属性概况!I:M,3,FALSE)*AA22/100)))</f>
        <v>19292</v>
      </c>
      <c r="AE22" s="25">
        <f>(VLOOKUP(G22,角色!V:AE,主动技能!F22+7,FALSE))</f>
        <v>0</v>
      </c>
      <c r="AF22" s="19">
        <f>VLOOKUP(F22,对应表!AY:BA,3,FALSE)</f>
        <v>0</v>
      </c>
      <c r="AG22" s="19">
        <f>VLOOKUP(F22,对应表!AY:BA,2,FALSE)</f>
        <v>0</v>
      </c>
      <c r="AH22" s="25" t="str">
        <f>VLOOKUP(F22,特效对应!F:G,2,FALSE)</f>
        <v>attack</v>
      </c>
      <c r="AJ22">
        <f t="shared" si="7"/>
        <v>16</v>
      </c>
      <c r="AQ22" s="6" t="str">
        <f>IF(IF($AK22=AQ$5,VLOOKUP(AL22,buff!$K:$L,2,FALSE),"")=0,"",IF($AK22=AQ$5,VLOOKUP(AL22,buff!$K:$L,2,FALSE),""))</f>
        <v/>
      </c>
      <c r="AR22" s="6" t="str">
        <f>IF(IF($AK22=AR$5,VLOOKUP(AM22,buff!$K:$L,2,FALSE),"")=0,"",IF($AK22=AR$5,VLOOKUP(AM22,buff!$K:$L,2,FALSE),""))</f>
        <v/>
      </c>
      <c r="AS22" s="6" t="str">
        <f>IF(IF($AK22=AS$5,VLOOKUP(AN22,buff!$K:$L,2,FALSE),"")=0,"",IF($AK22=AS$5,VLOOKUP(AN22,buff!$K:$L,2,FALSE),""))</f>
        <v/>
      </c>
      <c r="AT22" s="6" t="str">
        <f>IF(IF($AK22=AT$5,VLOOKUP(AO22,buff!$K:$L,2,FALSE),"")=0,"",IF($AK22=AT$5,VLOOKUP(AO22,buff!$K:$L,2,FALSE),""))</f>
        <v/>
      </c>
      <c r="AU22" s="6" t="str">
        <f>IF(IF($AK22=AU$5,VLOOKUP(AP22,buff!$K:$L,2,FALSE),"")=0,"",IF($AK22=AU$5,VLOOKUP(AP22,buff!$K:$L,2,FALSE),""))</f>
        <v/>
      </c>
      <c r="AV22" s="6" t="str">
        <f>_xlfn.IFNA(IF(IF($AK22=AV$5,VLOOKUP(AL22,buff!$K:$L,2,FALSE),"")=0,"",IF($AK22=AV$5,VLOOKUP(AL22,buff!$K:$L,2,FALSE),"")),"")</f>
        <v/>
      </c>
      <c r="AW22" s="6" t="str">
        <f>_xlfn.IFNA(IF(IF($AK22=AW$5,VLOOKUP(AM22,buff!$K:$L,2,FALSE),"")=0,"",IF($AK22=AW$5,VLOOKUP(AM22,buff!$K:$L,2,FALSE),"")),"")</f>
        <v/>
      </c>
      <c r="AX22" s="6" t="str">
        <f>_xlfn.IFNA(IF(IF($AK22=AX$5,VLOOKUP(AN22,buff!$K:$L,2,FALSE),"")=0,"",IF($AK22=AX$5,VLOOKUP(AN22,buff!$K:$L,2,FALSE),"")),"")</f>
        <v/>
      </c>
      <c r="AY22" s="6" t="str">
        <f>_xlfn.IFNA(IF(IF($AK22=AY$5,VLOOKUP(AO22,buff!$K:$L,2,FALSE),"")=0,"",IF($AK22=AY$5,VLOOKUP(AO22,buff!$K:$L,2,FALSE),"")),"")</f>
        <v/>
      </c>
      <c r="AZ22" s="6" t="str">
        <f>_xlfn.IFNA(IF(IF($AK22=AZ$5,VLOOKUP(AP22,buff!$K:$L,2,FALSE),"")=0,"",IF($AK22=AZ$5,VLOOKUP(AP22,buff!$K:$L,2,FALSE),"")),"")</f>
        <v/>
      </c>
      <c r="BA22" s="6" t="e">
        <f>VLOOKUP(AL22,buff!K:P,6,FALSE)</f>
        <v>#N/A</v>
      </c>
      <c r="BB22" t="e">
        <f t="shared" si="8"/>
        <v>#N/A</v>
      </c>
      <c r="BC22" t="e">
        <f t="shared" si="8"/>
        <v>#N/A</v>
      </c>
      <c r="BD22">
        <v>0</v>
      </c>
      <c r="BE22">
        <v>0</v>
      </c>
      <c r="BF22" s="22">
        <f t="shared" si="11"/>
        <v>100101</v>
      </c>
    </row>
    <row r="23" spans="1:58" x14ac:dyDescent="0.15">
      <c r="A23" t="str">
        <f t="shared" si="4"/>
        <v>战士主动技能1等级17</v>
      </c>
      <c r="B23" s="8">
        <f t="shared" si="5"/>
        <v>10010117</v>
      </c>
      <c r="C23" s="8" t="str">
        <f>VLOOKUP(G23,角色!A:B,2,FALSE)</f>
        <v>战士</v>
      </c>
      <c r="D23" s="8" t="str">
        <f t="shared" si="6"/>
        <v>主动技能1</v>
      </c>
      <c r="E23" s="8">
        <f t="shared" si="12"/>
        <v>17</v>
      </c>
      <c r="F23" s="8">
        <f t="shared" si="13"/>
        <v>1</v>
      </c>
      <c r="G23" s="8">
        <f t="shared" si="14"/>
        <v>1</v>
      </c>
      <c r="H23" s="4" t="s">
        <v>426</v>
      </c>
      <c r="I23" s="20" t="str">
        <f t="shared" si="0"/>
        <v>对敌方单体攻击，造成100%攻击力（+27333）点伤害。</v>
      </c>
      <c r="J23" s="4" t="s">
        <v>277</v>
      </c>
      <c r="K23" s="1" t="s">
        <v>102</v>
      </c>
      <c r="L23" s="20" t="s">
        <v>106</v>
      </c>
      <c r="M23" s="4"/>
      <c r="N23" s="4">
        <v>100</v>
      </c>
      <c r="O23" s="20">
        <f>VLOOKUP(L23,对应表!BK:BL,2,FALSE)</f>
        <v>0</v>
      </c>
      <c r="P23" s="25" t="str">
        <f>_xlfn.IFNA(VLOOKUP(G23,角色!V:AE,主动技能!F23+1,FALSE),"")</f>
        <v>|||</v>
      </c>
      <c r="Q23" s="25">
        <f>(VLOOKUP(G23,角色!V:AE,主动技能!F23+4,FALSE))</f>
        <v>1</v>
      </c>
      <c r="R23" s="25">
        <v>0</v>
      </c>
      <c r="S23" s="25">
        <v>0</v>
      </c>
      <c r="T23" s="6" t="str">
        <f t="shared" si="1"/>
        <v/>
      </c>
      <c r="U23" s="6" t="str">
        <f t="shared" si="2"/>
        <v/>
      </c>
      <c r="V23" s="19" t="str">
        <f>VLOOKUP(G23,角色!AW:BC,主动技能!F23+1,FALSE)</f>
        <v>skill_01</v>
      </c>
      <c r="Y23">
        <f t="shared" si="3"/>
        <v>0</v>
      </c>
      <c r="Z23" s="19">
        <f>IF(VLOOKUP(C23,角色!CC:CI,主动技能!F23*2,FALSE)=0,"",VLOOKUP(C23,角色!CC:CI,主动技能!F23*2,FALSE))</f>
        <v>100</v>
      </c>
      <c r="AA23" s="19">
        <f>IF(VLOOKUP(C23,角色!CC:CI,主动技能!F23*2+1,FALSE)=0,0,VLOOKUP(C23,角色!CC:CI,主动技能!F23*2+1,FALSE))</f>
        <v>10</v>
      </c>
      <c r="AB23" s="19">
        <f>IF(INT(VLOOKUP(E23,角色属性概况!I:M,3,FALSE)*AA23/100)=0,"",(INT(VLOOKUP(E23,角色属性概况!I:M,3,FALSE)*AA23/100)))</f>
        <v>27333</v>
      </c>
      <c r="AE23" s="25">
        <f>(VLOOKUP(G23,角色!V:AE,主动技能!F23+7,FALSE))</f>
        <v>0</v>
      </c>
      <c r="AF23" s="19">
        <f>VLOOKUP(F23,对应表!AY:BA,3,FALSE)</f>
        <v>0</v>
      </c>
      <c r="AG23" s="19">
        <f>VLOOKUP(F23,对应表!AY:BA,2,FALSE)</f>
        <v>0</v>
      </c>
      <c r="AH23" s="25" t="str">
        <f>VLOOKUP(F23,特效对应!F:G,2,FALSE)</f>
        <v>attack</v>
      </c>
      <c r="AJ23">
        <f t="shared" si="7"/>
        <v>17</v>
      </c>
      <c r="AQ23" s="6" t="str">
        <f>IF(IF($AK23=AQ$5,VLOOKUP(AL23,buff!$K:$L,2,FALSE),"")=0,"",IF($AK23=AQ$5,VLOOKUP(AL23,buff!$K:$L,2,FALSE),""))</f>
        <v/>
      </c>
      <c r="AR23" s="6" t="str">
        <f>IF(IF($AK23=AR$5,VLOOKUP(AM23,buff!$K:$L,2,FALSE),"")=0,"",IF($AK23=AR$5,VLOOKUP(AM23,buff!$K:$L,2,FALSE),""))</f>
        <v/>
      </c>
      <c r="AS23" s="6" t="str">
        <f>IF(IF($AK23=AS$5,VLOOKUP(AN23,buff!$K:$L,2,FALSE),"")=0,"",IF($AK23=AS$5,VLOOKUP(AN23,buff!$K:$L,2,FALSE),""))</f>
        <v/>
      </c>
      <c r="AT23" s="6" t="str">
        <f>IF(IF($AK23=AT$5,VLOOKUP(AO23,buff!$K:$L,2,FALSE),"")=0,"",IF($AK23=AT$5,VLOOKUP(AO23,buff!$K:$L,2,FALSE),""))</f>
        <v/>
      </c>
      <c r="AU23" s="6" t="str">
        <f>IF(IF($AK23=AU$5,VLOOKUP(AP23,buff!$K:$L,2,FALSE),"")=0,"",IF($AK23=AU$5,VLOOKUP(AP23,buff!$K:$L,2,FALSE),""))</f>
        <v/>
      </c>
      <c r="AV23" s="6" t="str">
        <f>_xlfn.IFNA(IF(IF($AK23=AV$5,VLOOKUP(AL23,buff!$K:$L,2,FALSE),"")=0,"",IF($AK23=AV$5,VLOOKUP(AL23,buff!$K:$L,2,FALSE),"")),"")</f>
        <v/>
      </c>
      <c r="AW23" s="6" t="str">
        <f>_xlfn.IFNA(IF(IF($AK23=AW$5,VLOOKUP(AM23,buff!$K:$L,2,FALSE),"")=0,"",IF($AK23=AW$5,VLOOKUP(AM23,buff!$K:$L,2,FALSE),"")),"")</f>
        <v/>
      </c>
      <c r="AX23" s="6" t="str">
        <f>_xlfn.IFNA(IF(IF($AK23=AX$5,VLOOKUP(AN23,buff!$K:$L,2,FALSE),"")=0,"",IF($AK23=AX$5,VLOOKUP(AN23,buff!$K:$L,2,FALSE),"")),"")</f>
        <v/>
      </c>
      <c r="AY23" s="6" t="str">
        <f>_xlfn.IFNA(IF(IF($AK23=AY$5,VLOOKUP(AO23,buff!$K:$L,2,FALSE),"")=0,"",IF($AK23=AY$5,VLOOKUP(AO23,buff!$K:$L,2,FALSE),"")),"")</f>
        <v/>
      </c>
      <c r="AZ23" s="6" t="str">
        <f>_xlfn.IFNA(IF(IF($AK23=AZ$5,VLOOKUP(AP23,buff!$K:$L,2,FALSE),"")=0,"",IF($AK23=AZ$5,VLOOKUP(AP23,buff!$K:$L,2,FALSE),"")),"")</f>
        <v/>
      </c>
      <c r="BA23" s="6" t="e">
        <f>VLOOKUP(AL23,buff!K:P,6,FALSE)</f>
        <v>#N/A</v>
      </c>
      <c r="BB23" t="e">
        <f t="shared" si="8"/>
        <v>#N/A</v>
      </c>
      <c r="BC23" t="e">
        <f t="shared" si="8"/>
        <v>#N/A</v>
      </c>
      <c r="BD23">
        <v>0</v>
      </c>
      <c r="BE23">
        <v>0</v>
      </c>
      <c r="BF23" s="22">
        <f t="shared" si="11"/>
        <v>100101</v>
      </c>
    </row>
    <row r="24" spans="1:58" x14ac:dyDescent="0.15">
      <c r="A24" t="str">
        <f t="shared" si="4"/>
        <v>战士主动技能1等级18</v>
      </c>
      <c r="B24" s="8">
        <f t="shared" si="5"/>
        <v>10010118</v>
      </c>
      <c r="C24" s="8" t="str">
        <f>VLOOKUP(G24,角色!A:B,2,FALSE)</f>
        <v>战士</v>
      </c>
      <c r="D24" s="8" t="str">
        <f t="shared" si="6"/>
        <v>主动技能1</v>
      </c>
      <c r="E24" s="8">
        <f t="shared" si="12"/>
        <v>18</v>
      </c>
      <c r="F24" s="8">
        <f t="shared" si="13"/>
        <v>1</v>
      </c>
      <c r="G24" s="8">
        <f t="shared" si="14"/>
        <v>1</v>
      </c>
      <c r="H24" s="4" t="s">
        <v>426</v>
      </c>
      <c r="I24" s="20" t="str">
        <f t="shared" si="0"/>
        <v>对敌方单体攻击，造成100%攻击力（+38716）点伤害。</v>
      </c>
      <c r="J24" s="4" t="s">
        <v>277</v>
      </c>
      <c r="K24" s="1" t="s">
        <v>102</v>
      </c>
      <c r="L24" s="20" t="s">
        <v>106</v>
      </c>
      <c r="M24" s="4"/>
      <c r="N24" s="4">
        <v>100</v>
      </c>
      <c r="O24" s="20">
        <f>VLOOKUP(L24,对应表!BK:BL,2,FALSE)</f>
        <v>0</v>
      </c>
      <c r="P24" s="25" t="str">
        <f>_xlfn.IFNA(VLOOKUP(G24,角色!V:AE,主动技能!F24+1,FALSE),"")</f>
        <v>|||</v>
      </c>
      <c r="Q24" s="25">
        <f>(VLOOKUP(G24,角色!V:AE,主动技能!F24+4,FALSE))</f>
        <v>1</v>
      </c>
      <c r="R24" s="25">
        <v>0</v>
      </c>
      <c r="S24" s="25">
        <v>0</v>
      </c>
      <c r="T24" s="6" t="str">
        <f t="shared" si="1"/>
        <v/>
      </c>
      <c r="U24" s="6" t="str">
        <f t="shared" si="2"/>
        <v/>
      </c>
      <c r="V24" s="19" t="str">
        <f>VLOOKUP(G24,角色!AW:BC,主动技能!F24+1,FALSE)</f>
        <v>skill_01</v>
      </c>
      <c r="Y24">
        <f t="shared" si="3"/>
        <v>0</v>
      </c>
      <c r="Z24" s="19">
        <f>IF(VLOOKUP(C24,角色!CC:CI,主动技能!F24*2,FALSE)=0,"",VLOOKUP(C24,角色!CC:CI,主动技能!F24*2,FALSE))</f>
        <v>100</v>
      </c>
      <c r="AA24" s="19">
        <f>IF(VLOOKUP(C24,角色!CC:CI,主动技能!F24*2+1,FALSE)=0,0,VLOOKUP(C24,角色!CC:CI,主动技能!F24*2+1,FALSE))</f>
        <v>10</v>
      </c>
      <c r="AB24" s="19">
        <f>IF(INT(VLOOKUP(E24,角色属性概况!I:M,3,FALSE)*AA24/100)=0,"",(INT(VLOOKUP(E24,角色属性概况!I:M,3,FALSE)*AA24/100)))</f>
        <v>38716</v>
      </c>
      <c r="AE24" s="25">
        <f>(VLOOKUP(G24,角色!V:AE,主动技能!F24+7,FALSE))</f>
        <v>0</v>
      </c>
      <c r="AF24" s="19">
        <f>VLOOKUP(F24,对应表!AY:BA,3,FALSE)</f>
        <v>0</v>
      </c>
      <c r="AG24" s="19">
        <f>VLOOKUP(F24,对应表!AY:BA,2,FALSE)</f>
        <v>0</v>
      </c>
      <c r="AH24" s="25" t="str">
        <f>VLOOKUP(F24,特效对应!F:G,2,FALSE)</f>
        <v>attack</v>
      </c>
      <c r="AJ24">
        <f t="shared" si="7"/>
        <v>18</v>
      </c>
      <c r="AQ24" s="6" t="str">
        <f>IF(IF($AK24=AQ$5,VLOOKUP(AL24,buff!$K:$L,2,FALSE),"")=0,"",IF($AK24=AQ$5,VLOOKUP(AL24,buff!$K:$L,2,FALSE),""))</f>
        <v/>
      </c>
      <c r="AR24" s="6" t="str">
        <f>IF(IF($AK24=AR$5,VLOOKUP(AM24,buff!$K:$L,2,FALSE),"")=0,"",IF($AK24=AR$5,VLOOKUP(AM24,buff!$K:$L,2,FALSE),""))</f>
        <v/>
      </c>
      <c r="AS24" s="6" t="str">
        <f>IF(IF($AK24=AS$5,VLOOKUP(AN24,buff!$K:$L,2,FALSE),"")=0,"",IF($AK24=AS$5,VLOOKUP(AN24,buff!$K:$L,2,FALSE),""))</f>
        <v/>
      </c>
      <c r="AT24" s="6" t="str">
        <f>IF(IF($AK24=AT$5,VLOOKUP(AO24,buff!$K:$L,2,FALSE),"")=0,"",IF($AK24=AT$5,VLOOKUP(AO24,buff!$K:$L,2,FALSE),""))</f>
        <v/>
      </c>
      <c r="AU24" s="6" t="str">
        <f>IF(IF($AK24=AU$5,VLOOKUP(AP24,buff!$K:$L,2,FALSE),"")=0,"",IF($AK24=AU$5,VLOOKUP(AP24,buff!$K:$L,2,FALSE),""))</f>
        <v/>
      </c>
      <c r="AV24" s="6" t="str">
        <f>_xlfn.IFNA(IF(IF($AK24=AV$5,VLOOKUP(AL24,buff!$K:$L,2,FALSE),"")=0,"",IF($AK24=AV$5,VLOOKUP(AL24,buff!$K:$L,2,FALSE),"")),"")</f>
        <v/>
      </c>
      <c r="AW24" s="6" t="str">
        <f>_xlfn.IFNA(IF(IF($AK24=AW$5,VLOOKUP(AM24,buff!$K:$L,2,FALSE),"")=0,"",IF($AK24=AW$5,VLOOKUP(AM24,buff!$K:$L,2,FALSE),"")),"")</f>
        <v/>
      </c>
      <c r="AX24" s="6" t="str">
        <f>_xlfn.IFNA(IF(IF($AK24=AX$5,VLOOKUP(AN24,buff!$K:$L,2,FALSE),"")=0,"",IF($AK24=AX$5,VLOOKUP(AN24,buff!$K:$L,2,FALSE),"")),"")</f>
        <v/>
      </c>
      <c r="AY24" s="6" t="str">
        <f>_xlfn.IFNA(IF(IF($AK24=AY$5,VLOOKUP(AO24,buff!$K:$L,2,FALSE),"")=0,"",IF($AK24=AY$5,VLOOKUP(AO24,buff!$K:$L,2,FALSE),"")),"")</f>
        <v/>
      </c>
      <c r="AZ24" s="6" t="str">
        <f>_xlfn.IFNA(IF(IF($AK24=AZ$5,VLOOKUP(AP24,buff!$K:$L,2,FALSE),"")=0,"",IF($AK24=AZ$5,VLOOKUP(AP24,buff!$K:$L,2,FALSE),"")),"")</f>
        <v/>
      </c>
      <c r="BA24" s="6" t="e">
        <f>VLOOKUP(AL24,buff!K:P,6,FALSE)</f>
        <v>#N/A</v>
      </c>
      <c r="BB24" t="e">
        <f t="shared" si="8"/>
        <v>#N/A</v>
      </c>
      <c r="BC24" t="e">
        <f t="shared" si="8"/>
        <v>#N/A</v>
      </c>
      <c r="BD24">
        <v>0</v>
      </c>
      <c r="BE24">
        <v>0</v>
      </c>
      <c r="BF24" s="22">
        <f t="shared" si="11"/>
        <v>100101</v>
      </c>
    </row>
    <row r="25" spans="1:58" x14ac:dyDescent="0.15">
      <c r="A25" t="str">
        <f t="shared" si="4"/>
        <v>战士主动技能1等级19</v>
      </c>
      <c r="B25" s="8">
        <f t="shared" si="5"/>
        <v>10010119</v>
      </c>
      <c r="C25" s="8" t="str">
        <f>VLOOKUP(G25,角色!A:B,2,FALSE)</f>
        <v>战士</v>
      </c>
      <c r="D25" s="8" t="str">
        <f t="shared" si="6"/>
        <v>主动技能1</v>
      </c>
      <c r="E25" s="8">
        <f t="shared" si="12"/>
        <v>19</v>
      </c>
      <c r="F25" s="8">
        <f t="shared" si="13"/>
        <v>1</v>
      </c>
      <c r="G25" s="8">
        <f t="shared" si="14"/>
        <v>1</v>
      </c>
      <c r="H25" s="4" t="s">
        <v>426</v>
      </c>
      <c r="I25" s="20" t="str">
        <f t="shared" si="0"/>
        <v>对敌方单体攻击，造成100%攻击力（+54831）点伤害。</v>
      </c>
      <c r="J25" s="4" t="s">
        <v>277</v>
      </c>
      <c r="K25" s="1" t="s">
        <v>102</v>
      </c>
      <c r="L25" s="20" t="s">
        <v>106</v>
      </c>
      <c r="M25" s="4"/>
      <c r="N25" s="4">
        <v>100</v>
      </c>
      <c r="O25" s="20">
        <f>VLOOKUP(L25,对应表!BK:BL,2,FALSE)</f>
        <v>0</v>
      </c>
      <c r="P25" s="25" t="str">
        <f>_xlfn.IFNA(VLOOKUP(G25,角色!V:AE,主动技能!F25+1,FALSE),"")</f>
        <v>|||</v>
      </c>
      <c r="Q25" s="25">
        <f>(VLOOKUP(G25,角色!V:AE,主动技能!F25+4,FALSE))</f>
        <v>1</v>
      </c>
      <c r="R25" s="25">
        <v>0</v>
      </c>
      <c r="S25" s="25">
        <v>0</v>
      </c>
      <c r="T25" s="6" t="str">
        <f t="shared" si="1"/>
        <v/>
      </c>
      <c r="U25" s="6" t="str">
        <f t="shared" si="2"/>
        <v/>
      </c>
      <c r="V25" s="19" t="str">
        <f>VLOOKUP(G25,角色!AW:BC,主动技能!F25+1,FALSE)</f>
        <v>skill_01</v>
      </c>
      <c r="Y25">
        <f t="shared" si="3"/>
        <v>0</v>
      </c>
      <c r="Z25" s="19">
        <f>IF(VLOOKUP(C25,角色!CC:CI,主动技能!F25*2,FALSE)=0,"",VLOOKUP(C25,角色!CC:CI,主动技能!F25*2,FALSE))</f>
        <v>100</v>
      </c>
      <c r="AA25" s="19">
        <f>IF(VLOOKUP(C25,角色!CC:CI,主动技能!F25*2+1,FALSE)=0,0,VLOOKUP(C25,角色!CC:CI,主动技能!F25*2+1,FALSE))</f>
        <v>10</v>
      </c>
      <c r="AB25" s="19">
        <f>IF(INT(VLOOKUP(E25,角色属性概况!I:M,3,FALSE)*AA25/100)=0,"",(INT(VLOOKUP(E25,角色属性概况!I:M,3,FALSE)*AA25/100)))</f>
        <v>54831</v>
      </c>
      <c r="AE25" s="25">
        <f>(VLOOKUP(G25,角色!V:AE,主动技能!F25+7,FALSE))</f>
        <v>0</v>
      </c>
      <c r="AF25" s="19">
        <f>VLOOKUP(F25,对应表!AY:BA,3,FALSE)</f>
        <v>0</v>
      </c>
      <c r="AG25" s="19">
        <f>VLOOKUP(F25,对应表!AY:BA,2,FALSE)</f>
        <v>0</v>
      </c>
      <c r="AH25" s="25" t="str">
        <f>VLOOKUP(F25,特效对应!F:G,2,FALSE)</f>
        <v>attack</v>
      </c>
      <c r="AJ25">
        <f t="shared" si="7"/>
        <v>19</v>
      </c>
      <c r="AQ25" s="6" t="str">
        <f>IF(IF($AK25=AQ$5,VLOOKUP(AL25,buff!$K:$L,2,FALSE),"")=0,"",IF($AK25=AQ$5,VLOOKUP(AL25,buff!$K:$L,2,FALSE),""))</f>
        <v/>
      </c>
      <c r="AR25" s="6" t="str">
        <f>IF(IF($AK25=AR$5,VLOOKUP(AM25,buff!$K:$L,2,FALSE),"")=0,"",IF($AK25=AR$5,VLOOKUP(AM25,buff!$K:$L,2,FALSE),""))</f>
        <v/>
      </c>
      <c r="AS25" s="6" t="str">
        <f>IF(IF($AK25=AS$5,VLOOKUP(AN25,buff!$K:$L,2,FALSE),"")=0,"",IF($AK25=AS$5,VLOOKUP(AN25,buff!$K:$L,2,FALSE),""))</f>
        <v/>
      </c>
      <c r="AT25" s="6" t="str">
        <f>IF(IF($AK25=AT$5,VLOOKUP(AO25,buff!$K:$L,2,FALSE),"")=0,"",IF($AK25=AT$5,VLOOKUP(AO25,buff!$K:$L,2,FALSE),""))</f>
        <v/>
      </c>
      <c r="AU25" s="6" t="str">
        <f>IF(IF($AK25=AU$5,VLOOKUP(AP25,buff!$K:$L,2,FALSE),"")=0,"",IF($AK25=AU$5,VLOOKUP(AP25,buff!$K:$L,2,FALSE),""))</f>
        <v/>
      </c>
      <c r="AV25" s="6" t="str">
        <f>_xlfn.IFNA(IF(IF($AK25=AV$5,VLOOKUP(AL25,buff!$K:$L,2,FALSE),"")=0,"",IF($AK25=AV$5,VLOOKUP(AL25,buff!$K:$L,2,FALSE),"")),"")</f>
        <v/>
      </c>
      <c r="AW25" s="6" t="str">
        <f>_xlfn.IFNA(IF(IF($AK25=AW$5,VLOOKUP(AM25,buff!$K:$L,2,FALSE),"")=0,"",IF($AK25=AW$5,VLOOKUP(AM25,buff!$K:$L,2,FALSE),"")),"")</f>
        <v/>
      </c>
      <c r="AX25" s="6" t="str">
        <f>_xlfn.IFNA(IF(IF($AK25=AX$5,VLOOKUP(AN25,buff!$K:$L,2,FALSE),"")=0,"",IF($AK25=AX$5,VLOOKUP(AN25,buff!$K:$L,2,FALSE),"")),"")</f>
        <v/>
      </c>
      <c r="AY25" s="6" t="str">
        <f>_xlfn.IFNA(IF(IF($AK25=AY$5,VLOOKUP(AO25,buff!$K:$L,2,FALSE),"")=0,"",IF($AK25=AY$5,VLOOKUP(AO25,buff!$K:$L,2,FALSE),"")),"")</f>
        <v/>
      </c>
      <c r="AZ25" s="6" t="str">
        <f>_xlfn.IFNA(IF(IF($AK25=AZ$5,VLOOKUP(AP25,buff!$K:$L,2,FALSE),"")=0,"",IF($AK25=AZ$5,VLOOKUP(AP25,buff!$K:$L,2,FALSE),"")),"")</f>
        <v/>
      </c>
      <c r="BA25" s="6" t="e">
        <f>VLOOKUP(AL25,buff!K:P,6,FALSE)</f>
        <v>#N/A</v>
      </c>
      <c r="BB25" t="e">
        <f t="shared" si="8"/>
        <v>#N/A</v>
      </c>
      <c r="BC25" t="e">
        <f t="shared" si="8"/>
        <v>#N/A</v>
      </c>
      <c r="BD25">
        <v>0</v>
      </c>
      <c r="BE25">
        <v>0</v>
      </c>
      <c r="BF25" s="22">
        <f t="shared" si="11"/>
        <v>100101</v>
      </c>
    </row>
    <row r="26" spans="1:58" x14ac:dyDescent="0.15">
      <c r="A26" t="str">
        <f t="shared" si="4"/>
        <v>战士主动技能1等级20</v>
      </c>
      <c r="B26" s="8">
        <f t="shared" si="5"/>
        <v>10010120</v>
      </c>
      <c r="C26" s="8" t="str">
        <f>VLOOKUP(G26,角色!A:B,2,FALSE)</f>
        <v>战士</v>
      </c>
      <c r="D26" s="8" t="str">
        <f t="shared" si="6"/>
        <v>主动技能1</v>
      </c>
      <c r="E26" s="8">
        <f t="shared" si="12"/>
        <v>20</v>
      </c>
      <c r="F26" s="8">
        <f t="shared" si="13"/>
        <v>1</v>
      </c>
      <c r="G26" s="8">
        <f t="shared" si="14"/>
        <v>1</v>
      </c>
      <c r="H26" s="4" t="s">
        <v>426</v>
      </c>
      <c r="I26" s="20" t="str">
        <f t="shared" si="0"/>
        <v>对敌方单体攻击，造成100%攻击力（+77646）点伤害。</v>
      </c>
      <c r="J26" s="4" t="s">
        <v>277</v>
      </c>
      <c r="K26" s="1" t="s">
        <v>102</v>
      </c>
      <c r="L26" s="20" t="s">
        <v>106</v>
      </c>
      <c r="M26" s="4"/>
      <c r="N26" s="4">
        <v>100</v>
      </c>
      <c r="O26" s="20">
        <f>VLOOKUP(L26,对应表!BK:BL,2,FALSE)</f>
        <v>0</v>
      </c>
      <c r="P26" s="25" t="str">
        <f>_xlfn.IFNA(VLOOKUP(G26,角色!V:AE,主动技能!F26+1,FALSE),"")</f>
        <v>|||</v>
      </c>
      <c r="Q26" s="25">
        <f>(VLOOKUP(G26,角色!V:AE,主动技能!F26+4,FALSE))</f>
        <v>1</v>
      </c>
      <c r="R26" s="25">
        <v>0</v>
      </c>
      <c r="S26" s="25">
        <v>0</v>
      </c>
      <c r="T26" s="6" t="str">
        <f t="shared" si="1"/>
        <v/>
      </c>
      <c r="U26" s="6" t="str">
        <f t="shared" si="2"/>
        <v/>
      </c>
      <c r="V26" s="19" t="str">
        <f>VLOOKUP(G26,角色!AW:BC,主动技能!F26+1,FALSE)</f>
        <v>skill_01</v>
      </c>
      <c r="Y26">
        <f t="shared" si="3"/>
        <v>0</v>
      </c>
      <c r="Z26" s="19">
        <f>IF(VLOOKUP(C26,角色!CC:CI,主动技能!F26*2,FALSE)=0,"",VLOOKUP(C26,角色!CC:CI,主动技能!F26*2,FALSE))</f>
        <v>100</v>
      </c>
      <c r="AA26" s="19">
        <f>IF(VLOOKUP(C26,角色!CC:CI,主动技能!F26*2+1,FALSE)=0,0,VLOOKUP(C26,角色!CC:CI,主动技能!F26*2+1,FALSE))</f>
        <v>10</v>
      </c>
      <c r="AB26" s="19">
        <f>IF(INT(VLOOKUP(E26,角色属性概况!I:M,3,FALSE)*AA26/100)=0,"",(INT(VLOOKUP(E26,角色属性概况!I:M,3,FALSE)*AA26/100)))</f>
        <v>77646</v>
      </c>
      <c r="AE26" s="25">
        <f>(VLOOKUP(G26,角色!V:AE,主动技能!F26+7,FALSE))</f>
        <v>0</v>
      </c>
      <c r="AF26" s="19">
        <f>VLOOKUP(F26,对应表!AY:BA,3,FALSE)</f>
        <v>0</v>
      </c>
      <c r="AG26" s="19">
        <f>VLOOKUP(F26,对应表!AY:BA,2,FALSE)</f>
        <v>0</v>
      </c>
      <c r="AH26" s="25" t="str">
        <f>VLOOKUP(F26,特效对应!F:G,2,FALSE)</f>
        <v>attack</v>
      </c>
      <c r="AJ26">
        <f t="shared" si="7"/>
        <v>20</v>
      </c>
      <c r="AQ26" s="6" t="str">
        <f>IF(IF($AK26=AQ$5,VLOOKUP(AL26,buff!$K:$L,2,FALSE),"")=0,"",IF($AK26=AQ$5,VLOOKUP(AL26,buff!$K:$L,2,FALSE),""))</f>
        <v/>
      </c>
      <c r="AR26" s="6" t="str">
        <f>IF(IF($AK26=AR$5,VLOOKUP(AM26,buff!$K:$L,2,FALSE),"")=0,"",IF($AK26=AR$5,VLOOKUP(AM26,buff!$K:$L,2,FALSE),""))</f>
        <v/>
      </c>
      <c r="AS26" s="6" t="str">
        <f>IF(IF($AK26=AS$5,VLOOKUP(AN26,buff!$K:$L,2,FALSE),"")=0,"",IF($AK26=AS$5,VLOOKUP(AN26,buff!$K:$L,2,FALSE),""))</f>
        <v/>
      </c>
      <c r="AT26" s="6" t="str">
        <f>IF(IF($AK26=AT$5,VLOOKUP(AO26,buff!$K:$L,2,FALSE),"")=0,"",IF($AK26=AT$5,VLOOKUP(AO26,buff!$K:$L,2,FALSE),""))</f>
        <v/>
      </c>
      <c r="AU26" s="6" t="str">
        <f>IF(IF($AK26=AU$5,VLOOKUP(AP26,buff!$K:$L,2,FALSE),"")=0,"",IF($AK26=AU$5,VLOOKUP(AP26,buff!$K:$L,2,FALSE),""))</f>
        <v/>
      </c>
      <c r="AV26" s="6" t="str">
        <f>_xlfn.IFNA(IF(IF($AK26=AV$5,VLOOKUP(AL26,buff!$K:$L,2,FALSE),"")=0,"",IF($AK26=AV$5,VLOOKUP(AL26,buff!$K:$L,2,FALSE),"")),"")</f>
        <v/>
      </c>
      <c r="AW26" s="6" t="str">
        <f>_xlfn.IFNA(IF(IF($AK26=AW$5,VLOOKUP(AM26,buff!$K:$L,2,FALSE),"")=0,"",IF($AK26=AW$5,VLOOKUP(AM26,buff!$K:$L,2,FALSE),"")),"")</f>
        <v/>
      </c>
      <c r="AX26" s="6" t="str">
        <f>_xlfn.IFNA(IF(IF($AK26=AX$5,VLOOKUP(AN26,buff!$K:$L,2,FALSE),"")=0,"",IF($AK26=AX$5,VLOOKUP(AN26,buff!$K:$L,2,FALSE),"")),"")</f>
        <v/>
      </c>
      <c r="AY26" s="6" t="str">
        <f>_xlfn.IFNA(IF(IF($AK26=AY$5,VLOOKUP(AO26,buff!$K:$L,2,FALSE),"")=0,"",IF($AK26=AY$5,VLOOKUP(AO26,buff!$K:$L,2,FALSE),"")),"")</f>
        <v/>
      </c>
      <c r="AZ26" s="6" t="str">
        <f>_xlfn.IFNA(IF(IF($AK26=AZ$5,VLOOKUP(AP26,buff!$K:$L,2,FALSE),"")=0,"",IF($AK26=AZ$5,VLOOKUP(AP26,buff!$K:$L,2,FALSE),"")),"")</f>
        <v/>
      </c>
      <c r="BA26" s="6" t="e">
        <f>VLOOKUP(AL26,buff!K:P,6,FALSE)</f>
        <v>#N/A</v>
      </c>
      <c r="BB26" t="e">
        <f t="shared" si="8"/>
        <v>#N/A</v>
      </c>
      <c r="BC26" t="e">
        <f t="shared" si="8"/>
        <v>#N/A</v>
      </c>
      <c r="BD26">
        <v>0</v>
      </c>
      <c r="BE26">
        <v>0</v>
      </c>
      <c r="BF26" s="22">
        <f t="shared" si="11"/>
        <v>100101</v>
      </c>
    </row>
    <row r="27" spans="1:58" x14ac:dyDescent="0.15">
      <c r="A27" t="str">
        <f t="shared" si="4"/>
        <v>战士主动技能2等级1</v>
      </c>
      <c r="B27" s="8">
        <f t="shared" si="5"/>
        <v>10010201</v>
      </c>
      <c r="C27" s="8" t="str">
        <f>VLOOKUP(G27,角色!A:B,2,FALSE)</f>
        <v>战士</v>
      </c>
      <c r="D27" s="8" t="str">
        <f t="shared" si="6"/>
        <v>主动技能2</v>
      </c>
      <c r="E27" s="8">
        <f t="shared" si="12"/>
        <v>1</v>
      </c>
      <c r="F27" s="8">
        <f t="shared" si="13"/>
        <v>2</v>
      </c>
      <c r="G27" s="8">
        <f t="shared" si="14"/>
        <v>1</v>
      </c>
      <c r="H27" s="4" t="s">
        <v>388</v>
      </c>
      <c r="I27" s="20" t="str">
        <f>"对敌方前排攻击，造成"&amp;Z27&amp;"%攻击力（+"&amp;AB27&amp;"）点伤害。"</f>
        <v>对敌方前排攻击，造成200%攻击力（+553）点伤害。</v>
      </c>
      <c r="J27" s="4" t="s">
        <v>277</v>
      </c>
      <c r="K27" s="1" t="s">
        <v>102</v>
      </c>
      <c r="L27" s="4" t="s">
        <v>106</v>
      </c>
      <c r="M27" s="4"/>
      <c r="N27" s="4">
        <v>100</v>
      </c>
      <c r="O27" s="20">
        <f>VLOOKUP(L27,对应表!BK:BL,2,FALSE)</f>
        <v>0</v>
      </c>
      <c r="P27" s="25" t="str">
        <f>_xlfn.IFNA(VLOOKUP(G27,角色!V:AE,主动技能!F27+1,FALSE),"")</f>
        <v>||eff_sishenzhinu|</v>
      </c>
      <c r="Q27" s="25">
        <f>(VLOOKUP(G27,角色!V:AE,主动技能!F27+4,FALSE))</f>
        <v>1</v>
      </c>
      <c r="R27" s="25">
        <v>0</v>
      </c>
      <c r="S27" s="25">
        <v>0</v>
      </c>
      <c r="T27" s="6" t="str">
        <f t="shared" si="1"/>
        <v/>
      </c>
      <c r="U27" s="6" t="str">
        <f t="shared" si="2"/>
        <v/>
      </c>
      <c r="V27" s="19" t="str">
        <f>VLOOKUP(G27,角色!AW:BC,主动技能!F27+1,FALSE)</f>
        <v>skill_05</v>
      </c>
      <c r="Y27">
        <f t="shared" si="3"/>
        <v>0</v>
      </c>
      <c r="Z27" s="19">
        <f>IF(VLOOKUP(C27,角色!CC:CI,主动技能!F27*2,FALSE)=0,"",VLOOKUP(C27,角色!CC:CI,主动技能!F27*2,FALSE))</f>
        <v>200</v>
      </c>
      <c r="AA27" s="19">
        <f>IF(VLOOKUP(C27,角色!CC:CI,主动技能!F27*2+1,FALSE)=0,0,VLOOKUP(C27,角色!CC:CI,主动技能!F27*2+1,FALSE))</f>
        <v>50</v>
      </c>
      <c r="AB27" s="19">
        <f>IF(INT(VLOOKUP(E27,角色属性概况!I:M,3,FALSE)*AA27/100)=0,"",(INT(VLOOKUP(E27,角色属性概况!I:M,3,FALSE)*AA27/100)))</f>
        <v>553</v>
      </c>
      <c r="AE27" s="25">
        <f>(VLOOKUP(G27,角色!V:AE,主动技能!F27+7,FALSE))</f>
        <v>1</v>
      </c>
      <c r="AF27" s="19">
        <f>VLOOKUP(F27,对应表!AY:BA,3,FALSE)</f>
        <v>1</v>
      </c>
      <c r="AG27" s="19">
        <f>VLOOKUP(F27,对应表!AY:BA,2,FALSE)</f>
        <v>1</v>
      </c>
      <c r="AH27" s="25" t="str">
        <f>VLOOKUP(F27,特效对应!F:G,2,FALSE)</f>
        <v>attackex</v>
      </c>
      <c r="AJ27">
        <f t="shared" si="7"/>
        <v>1</v>
      </c>
      <c r="AQ27" s="6" t="str">
        <f>IF(IF($AK27=AQ$5,VLOOKUP(AL27,buff!$K:$L,2,FALSE),"")=0,"",IF($AK27=AQ$5,VLOOKUP(AL27,buff!$K:$L,2,FALSE),""))</f>
        <v/>
      </c>
      <c r="AR27" s="6" t="str">
        <f>IF(IF($AK27=AR$5,VLOOKUP(AM27,buff!$K:$L,2,FALSE),"")=0,"",IF($AK27=AR$5,VLOOKUP(AM27,buff!$K:$L,2,FALSE),""))</f>
        <v/>
      </c>
      <c r="AS27" s="6" t="str">
        <f>IF(IF($AK27=AS$5,VLOOKUP(AN27,buff!$K:$L,2,FALSE),"")=0,"",IF($AK27=AS$5,VLOOKUP(AN27,buff!$K:$L,2,FALSE),""))</f>
        <v/>
      </c>
      <c r="AT27" s="6" t="str">
        <f>IF(IF($AK27=AT$5,VLOOKUP(AO27,buff!$K:$L,2,FALSE),"")=0,"",IF($AK27=AT$5,VLOOKUP(AO27,buff!$K:$L,2,FALSE),""))</f>
        <v/>
      </c>
      <c r="AU27" s="6" t="str">
        <f>IF(IF($AK27=AU$5,VLOOKUP(AP27,buff!$K:$L,2,FALSE),"")=0,"",IF($AK27=AU$5,VLOOKUP(AP27,buff!$K:$L,2,FALSE),""))</f>
        <v/>
      </c>
      <c r="AV27" s="6" t="str">
        <f>_xlfn.IFNA(IF(IF($AK27=AV$5,VLOOKUP(AL27,buff!$K:$L,2,FALSE),"")=0,"",IF($AK27=AV$5,VLOOKUP(AL27,buff!$K:$L,2,FALSE),"")),"")</f>
        <v/>
      </c>
      <c r="AW27" s="6" t="str">
        <f>_xlfn.IFNA(IF(IF($AK27=AW$5,VLOOKUP(AM27,buff!$K:$L,2,FALSE),"")=0,"",IF($AK27=AW$5,VLOOKUP(AM27,buff!$K:$L,2,FALSE),"")),"")</f>
        <v/>
      </c>
      <c r="AX27" s="6" t="str">
        <f>_xlfn.IFNA(IF(IF($AK27=AX$5,VLOOKUP(AN27,buff!$K:$L,2,FALSE),"")=0,"",IF($AK27=AX$5,VLOOKUP(AN27,buff!$K:$L,2,FALSE),"")),"")</f>
        <v/>
      </c>
      <c r="AY27" s="6" t="str">
        <f>_xlfn.IFNA(IF(IF($AK27=AY$5,VLOOKUP(AO27,buff!$K:$L,2,FALSE),"")=0,"",IF($AK27=AY$5,VLOOKUP(AO27,buff!$K:$L,2,FALSE),"")),"")</f>
        <v/>
      </c>
      <c r="AZ27" s="6" t="str">
        <f>_xlfn.IFNA(IF(IF($AK27=AZ$5,VLOOKUP(AP27,buff!$K:$L,2,FALSE),"")=0,"",IF($AK27=AZ$5,VLOOKUP(AP27,buff!$K:$L,2,FALSE),"")),"")</f>
        <v/>
      </c>
      <c r="BA27" s="6" t="e">
        <f>VLOOKUP(AL27,buff!K:P,6,FALSE)</f>
        <v>#N/A</v>
      </c>
      <c r="BB27" t="e">
        <f t="shared" si="8"/>
        <v>#N/A</v>
      </c>
      <c r="BC27" t="e">
        <f t="shared" si="8"/>
        <v>#N/A</v>
      </c>
      <c r="BD27">
        <v>0</v>
      </c>
      <c r="BE27">
        <v>0</v>
      </c>
      <c r="BF27" s="22">
        <f t="shared" si="11"/>
        <v>100102</v>
      </c>
    </row>
    <row r="28" spans="1:58" x14ac:dyDescent="0.15">
      <c r="A28" t="str">
        <f t="shared" si="4"/>
        <v>战士主动技能2等级2</v>
      </c>
      <c r="B28" s="8">
        <f t="shared" si="5"/>
        <v>10010202</v>
      </c>
      <c r="C28" s="8" t="str">
        <f>VLOOKUP(G28,角色!A:B,2,FALSE)</f>
        <v>战士</v>
      </c>
      <c r="D28" s="8" t="str">
        <f t="shared" si="6"/>
        <v>主动技能2</v>
      </c>
      <c r="E28" s="8">
        <f t="shared" si="12"/>
        <v>2</v>
      </c>
      <c r="F28" s="8">
        <f t="shared" si="13"/>
        <v>2</v>
      </c>
      <c r="G28" s="8">
        <f t="shared" si="14"/>
        <v>1</v>
      </c>
      <c r="H28" s="4" t="s">
        <v>388</v>
      </c>
      <c r="I28" s="20" t="str">
        <f t="shared" ref="I28:I46" si="15">"对敌方前排攻击，造成"&amp;Z28&amp;"%攻击力（+"&amp;AB28&amp;"）点伤害。"</f>
        <v>对敌方前排攻击，造成200%攻击力（+611）点伤害。</v>
      </c>
      <c r="J28" s="4" t="s">
        <v>277</v>
      </c>
      <c r="K28" s="1" t="s">
        <v>102</v>
      </c>
      <c r="L28" s="4" t="s">
        <v>106</v>
      </c>
      <c r="M28" s="4"/>
      <c r="N28" s="4">
        <v>100</v>
      </c>
      <c r="O28" s="20">
        <f>VLOOKUP(L28,对应表!BK:BL,2,FALSE)</f>
        <v>0</v>
      </c>
      <c r="P28" s="25" t="str">
        <f>_xlfn.IFNA(VLOOKUP(G28,角色!V:AE,主动技能!F28+1,FALSE),"")</f>
        <v>||eff_sishenzhinu|</v>
      </c>
      <c r="Q28" s="25">
        <f>(VLOOKUP(G28,角色!V:AE,主动技能!F28+4,FALSE))</f>
        <v>1</v>
      </c>
      <c r="R28" s="25">
        <v>0</v>
      </c>
      <c r="S28" s="25">
        <v>0</v>
      </c>
      <c r="T28" s="6" t="str">
        <f t="shared" si="1"/>
        <v/>
      </c>
      <c r="U28" s="6" t="str">
        <f t="shared" si="2"/>
        <v/>
      </c>
      <c r="V28" s="19" t="str">
        <f>VLOOKUP(G28,角色!AW:BC,主动技能!F28+1,FALSE)</f>
        <v>skill_05</v>
      </c>
      <c r="Y28">
        <f t="shared" si="3"/>
        <v>0</v>
      </c>
      <c r="Z28" s="19">
        <f>IF(VLOOKUP(C28,角色!CC:CI,主动技能!F28*2,FALSE)=0,"",VLOOKUP(C28,角色!CC:CI,主动技能!F28*2,FALSE))</f>
        <v>200</v>
      </c>
      <c r="AA28" s="19">
        <f>IF(VLOOKUP(C28,角色!CC:CI,主动技能!F28*2+1,FALSE)=0,0,VLOOKUP(C28,角色!CC:CI,主动技能!F28*2+1,FALSE))</f>
        <v>50</v>
      </c>
      <c r="AB28" s="19">
        <f>IF(INT(VLOOKUP(E28,角色属性概况!I:M,3,FALSE)*AA28/100)=0,"",(INT(VLOOKUP(E28,角色属性概况!I:M,3,FALSE)*AA28/100)))</f>
        <v>611</v>
      </c>
      <c r="AE28" s="25">
        <f>(VLOOKUP(G28,角色!V:AE,主动技能!F28+7,FALSE))</f>
        <v>1</v>
      </c>
      <c r="AF28" s="19">
        <f>VLOOKUP(F28,对应表!AY:BA,3,FALSE)</f>
        <v>1</v>
      </c>
      <c r="AG28" s="19">
        <f>VLOOKUP(F28,对应表!AY:BA,2,FALSE)</f>
        <v>1</v>
      </c>
      <c r="AH28" s="25" t="str">
        <f>VLOOKUP(F28,特效对应!F:G,2,FALSE)</f>
        <v>attackex</v>
      </c>
      <c r="AJ28">
        <f t="shared" si="7"/>
        <v>2</v>
      </c>
      <c r="AQ28" s="6" t="str">
        <f>IF(IF($AK28=AQ$5,VLOOKUP(AL28,buff!$K:$L,2,FALSE),"")=0,"",IF($AK28=AQ$5,VLOOKUP(AL28,buff!$K:$L,2,FALSE),""))</f>
        <v/>
      </c>
      <c r="AR28" s="6" t="str">
        <f>IF(IF($AK28=AR$5,VLOOKUP(AM28,buff!$K:$L,2,FALSE),"")=0,"",IF($AK28=AR$5,VLOOKUP(AM28,buff!$K:$L,2,FALSE),""))</f>
        <v/>
      </c>
      <c r="AS28" s="6" t="str">
        <f>IF(IF($AK28=AS$5,VLOOKUP(AN28,buff!$K:$L,2,FALSE),"")=0,"",IF($AK28=AS$5,VLOOKUP(AN28,buff!$K:$L,2,FALSE),""))</f>
        <v/>
      </c>
      <c r="AT28" s="6" t="str">
        <f>IF(IF($AK28=AT$5,VLOOKUP(AO28,buff!$K:$L,2,FALSE),"")=0,"",IF($AK28=AT$5,VLOOKUP(AO28,buff!$K:$L,2,FALSE),""))</f>
        <v/>
      </c>
      <c r="AU28" s="6" t="str">
        <f>IF(IF($AK28=AU$5,VLOOKUP(AP28,buff!$K:$L,2,FALSE),"")=0,"",IF($AK28=AU$5,VLOOKUP(AP28,buff!$K:$L,2,FALSE),""))</f>
        <v/>
      </c>
      <c r="AV28" s="6" t="str">
        <f>_xlfn.IFNA(IF(IF($AK28=AV$5,VLOOKUP(AL28,buff!$K:$L,2,FALSE),"")=0,"",IF($AK28=AV$5,VLOOKUP(AL28,buff!$K:$L,2,FALSE),"")),"")</f>
        <v/>
      </c>
      <c r="AW28" s="6" t="str">
        <f>_xlfn.IFNA(IF(IF($AK28=AW$5,VLOOKUP(AM28,buff!$K:$L,2,FALSE),"")=0,"",IF($AK28=AW$5,VLOOKUP(AM28,buff!$K:$L,2,FALSE),"")),"")</f>
        <v/>
      </c>
      <c r="AX28" s="6" t="str">
        <f>_xlfn.IFNA(IF(IF($AK28=AX$5,VLOOKUP(AN28,buff!$K:$L,2,FALSE),"")=0,"",IF($AK28=AX$5,VLOOKUP(AN28,buff!$K:$L,2,FALSE),"")),"")</f>
        <v/>
      </c>
      <c r="AY28" s="6" t="str">
        <f>_xlfn.IFNA(IF(IF($AK28=AY$5,VLOOKUP(AO28,buff!$K:$L,2,FALSE),"")=0,"",IF($AK28=AY$5,VLOOKUP(AO28,buff!$K:$L,2,FALSE),"")),"")</f>
        <v/>
      </c>
      <c r="AZ28" s="6" t="str">
        <f>_xlfn.IFNA(IF(IF($AK28=AZ$5,VLOOKUP(AP28,buff!$K:$L,2,FALSE),"")=0,"",IF($AK28=AZ$5,VLOOKUP(AP28,buff!$K:$L,2,FALSE),"")),"")</f>
        <v/>
      </c>
      <c r="BA28" s="6" t="e">
        <f>VLOOKUP(AL28,buff!K:P,6,FALSE)</f>
        <v>#N/A</v>
      </c>
      <c r="BB28" t="e">
        <f t="shared" si="8"/>
        <v>#N/A</v>
      </c>
      <c r="BC28" t="e">
        <f t="shared" si="8"/>
        <v>#N/A</v>
      </c>
      <c r="BD28">
        <v>0</v>
      </c>
      <c r="BE28">
        <v>0</v>
      </c>
      <c r="BF28" s="22">
        <f t="shared" si="11"/>
        <v>100102</v>
      </c>
    </row>
    <row r="29" spans="1:58" x14ac:dyDescent="0.15">
      <c r="A29" t="str">
        <f t="shared" si="4"/>
        <v>战士主动技能2等级3</v>
      </c>
      <c r="B29" s="8">
        <f t="shared" si="5"/>
        <v>10010203</v>
      </c>
      <c r="C29" s="8" t="str">
        <f>VLOOKUP(G29,角色!A:B,2,FALSE)</f>
        <v>战士</v>
      </c>
      <c r="D29" s="8" t="str">
        <f t="shared" si="6"/>
        <v>主动技能2</v>
      </c>
      <c r="E29" s="8">
        <f t="shared" si="12"/>
        <v>3</v>
      </c>
      <c r="F29" s="8">
        <f t="shared" si="13"/>
        <v>2</v>
      </c>
      <c r="G29" s="8">
        <f t="shared" si="14"/>
        <v>1</v>
      </c>
      <c r="H29" s="4" t="s">
        <v>388</v>
      </c>
      <c r="I29" s="20" t="str">
        <f t="shared" si="15"/>
        <v>对敌方前排攻击，造成200%攻击力（+809）点伤害。</v>
      </c>
      <c r="J29" s="4" t="s">
        <v>277</v>
      </c>
      <c r="K29" s="1" t="s">
        <v>102</v>
      </c>
      <c r="L29" s="4" t="s">
        <v>106</v>
      </c>
      <c r="M29" s="4"/>
      <c r="N29" s="4">
        <v>100</v>
      </c>
      <c r="O29" s="20">
        <f>VLOOKUP(L29,对应表!BK:BL,2,FALSE)</f>
        <v>0</v>
      </c>
      <c r="P29" s="25" t="str">
        <f>_xlfn.IFNA(VLOOKUP(G29,角色!V:AE,主动技能!F29+1,FALSE),"")</f>
        <v>||eff_sishenzhinu|</v>
      </c>
      <c r="Q29" s="25">
        <f>(VLOOKUP(G29,角色!V:AE,主动技能!F29+4,FALSE))</f>
        <v>1</v>
      </c>
      <c r="R29" s="25">
        <v>0</v>
      </c>
      <c r="S29" s="25">
        <v>0</v>
      </c>
      <c r="T29" s="6" t="str">
        <f t="shared" si="1"/>
        <v/>
      </c>
      <c r="U29" s="6" t="str">
        <f t="shared" si="2"/>
        <v/>
      </c>
      <c r="V29" s="19" t="str">
        <f>VLOOKUP(G29,角色!AW:BC,主动技能!F29+1,FALSE)</f>
        <v>skill_05</v>
      </c>
      <c r="Y29">
        <f t="shared" si="3"/>
        <v>0</v>
      </c>
      <c r="Z29" s="19">
        <f>IF(VLOOKUP(C29,角色!CC:CI,主动技能!F29*2,FALSE)=0,"",VLOOKUP(C29,角色!CC:CI,主动技能!F29*2,FALSE))</f>
        <v>200</v>
      </c>
      <c r="AA29" s="19">
        <f>IF(VLOOKUP(C29,角色!CC:CI,主动技能!F29*2+1,FALSE)=0,0,VLOOKUP(C29,角色!CC:CI,主动技能!F29*2+1,FALSE))</f>
        <v>50</v>
      </c>
      <c r="AB29" s="19">
        <f>IF(INT(VLOOKUP(E29,角色属性概况!I:M,3,FALSE)*AA29/100)=0,"",(INT(VLOOKUP(E29,角色属性概况!I:M,3,FALSE)*AA29/100)))</f>
        <v>809</v>
      </c>
      <c r="AE29" s="25">
        <f>(VLOOKUP(G29,角色!V:AE,主动技能!F29+7,FALSE))</f>
        <v>1</v>
      </c>
      <c r="AF29" s="19">
        <f>VLOOKUP(F29,对应表!AY:BA,3,FALSE)</f>
        <v>1</v>
      </c>
      <c r="AG29" s="19">
        <f>VLOOKUP(F29,对应表!AY:BA,2,FALSE)</f>
        <v>1</v>
      </c>
      <c r="AH29" s="25" t="str">
        <f>VLOOKUP(F29,特效对应!F:G,2,FALSE)</f>
        <v>attackex</v>
      </c>
      <c r="AJ29">
        <f t="shared" si="7"/>
        <v>3</v>
      </c>
      <c r="AQ29" s="6" t="str">
        <f>IF(IF($AK29=AQ$5,VLOOKUP(AL29,buff!$K:$L,2,FALSE),"")=0,"",IF($AK29=AQ$5,VLOOKUP(AL29,buff!$K:$L,2,FALSE),""))</f>
        <v/>
      </c>
      <c r="AR29" s="6" t="str">
        <f>IF(IF($AK29=AR$5,VLOOKUP(AM29,buff!$K:$L,2,FALSE),"")=0,"",IF($AK29=AR$5,VLOOKUP(AM29,buff!$K:$L,2,FALSE),""))</f>
        <v/>
      </c>
      <c r="AS29" s="6" t="str">
        <f>IF(IF($AK29=AS$5,VLOOKUP(AN29,buff!$K:$L,2,FALSE),"")=0,"",IF($AK29=AS$5,VLOOKUP(AN29,buff!$K:$L,2,FALSE),""))</f>
        <v/>
      </c>
      <c r="AT29" s="6" t="str">
        <f>IF(IF($AK29=AT$5,VLOOKUP(AO29,buff!$K:$L,2,FALSE),"")=0,"",IF($AK29=AT$5,VLOOKUP(AO29,buff!$K:$L,2,FALSE),""))</f>
        <v/>
      </c>
      <c r="AU29" s="6" t="str">
        <f>IF(IF($AK29=AU$5,VLOOKUP(AP29,buff!$K:$L,2,FALSE),"")=0,"",IF($AK29=AU$5,VLOOKUP(AP29,buff!$K:$L,2,FALSE),""))</f>
        <v/>
      </c>
      <c r="AV29" s="6" t="str">
        <f>_xlfn.IFNA(IF(IF($AK29=AV$5,VLOOKUP(AL29,buff!$K:$L,2,FALSE),"")=0,"",IF($AK29=AV$5,VLOOKUP(AL29,buff!$K:$L,2,FALSE),"")),"")</f>
        <v/>
      </c>
      <c r="AW29" s="6" t="str">
        <f>_xlfn.IFNA(IF(IF($AK29=AW$5,VLOOKUP(AM29,buff!$K:$L,2,FALSE),"")=0,"",IF($AK29=AW$5,VLOOKUP(AM29,buff!$K:$L,2,FALSE),"")),"")</f>
        <v/>
      </c>
      <c r="AX29" s="6" t="str">
        <f>_xlfn.IFNA(IF(IF($AK29=AX$5,VLOOKUP(AN29,buff!$K:$L,2,FALSE),"")=0,"",IF($AK29=AX$5,VLOOKUP(AN29,buff!$K:$L,2,FALSE),"")),"")</f>
        <v/>
      </c>
      <c r="AY29" s="6" t="str">
        <f>_xlfn.IFNA(IF(IF($AK29=AY$5,VLOOKUP(AO29,buff!$K:$L,2,FALSE),"")=0,"",IF($AK29=AY$5,VLOOKUP(AO29,buff!$K:$L,2,FALSE),"")),"")</f>
        <v/>
      </c>
      <c r="AZ29" s="6" t="str">
        <f>_xlfn.IFNA(IF(IF($AK29=AZ$5,VLOOKUP(AP29,buff!$K:$L,2,FALSE),"")=0,"",IF($AK29=AZ$5,VLOOKUP(AP29,buff!$K:$L,2,FALSE),"")),"")</f>
        <v/>
      </c>
      <c r="BA29" s="6" t="e">
        <f>VLOOKUP(AL29,buff!K:P,6,FALSE)</f>
        <v>#N/A</v>
      </c>
      <c r="BB29" t="e">
        <f t="shared" si="8"/>
        <v>#N/A</v>
      </c>
      <c r="BC29" t="e">
        <f t="shared" si="8"/>
        <v>#N/A</v>
      </c>
      <c r="BD29">
        <v>0</v>
      </c>
      <c r="BE29">
        <v>0</v>
      </c>
      <c r="BF29" s="22">
        <f t="shared" si="11"/>
        <v>100102</v>
      </c>
    </row>
    <row r="30" spans="1:58" x14ac:dyDescent="0.15">
      <c r="A30" t="str">
        <f t="shared" si="4"/>
        <v>战士主动技能2等级4</v>
      </c>
      <c r="B30" s="8">
        <f t="shared" si="5"/>
        <v>10010204</v>
      </c>
      <c r="C30" s="8" t="str">
        <f>VLOOKUP(G30,角色!A:B,2,FALSE)</f>
        <v>战士</v>
      </c>
      <c r="D30" s="8" t="str">
        <f t="shared" si="6"/>
        <v>主动技能2</v>
      </c>
      <c r="E30" s="8">
        <f t="shared" si="12"/>
        <v>4</v>
      </c>
      <c r="F30" s="8">
        <f t="shared" si="13"/>
        <v>2</v>
      </c>
      <c r="G30" s="8">
        <f t="shared" si="14"/>
        <v>1</v>
      </c>
      <c r="H30" s="4" t="s">
        <v>388</v>
      </c>
      <c r="I30" s="20" t="str">
        <f t="shared" si="15"/>
        <v>对敌方前排攻击，造成200%攻击力（+1247）点伤害。</v>
      </c>
      <c r="J30" s="4" t="s">
        <v>277</v>
      </c>
      <c r="K30" s="1" t="s">
        <v>102</v>
      </c>
      <c r="L30" s="4" t="s">
        <v>106</v>
      </c>
      <c r="M30" s="4"/>
      <c r="N30" s="4">
        <v>100</v>
      </c>
      <c r="O30" s="20">
        <f>VLOOKUP(L30,对应表!BK:BL,2,FALSE)</f>
        <v>0</v>
      </c>
      <c r="P30" s="25" t="str">
        <f>_xlfn.IFNA(VLOOKUP(G30,角色!V:AE,主动技能!F30+1,FALSE),"")</f>
        <v>||eff_sishenzhinu|</v>
      </c>
      <c r="Q30" s="25">
        <f>(VLOOKUP(G30,角色!V:AE,主动技能!F30+4,FALSE))</f>
        <v>1</v>
      </c>
      <c r="R30" s="25">
        <v>0</v>
      </c>
      <c r="S30" s="25">
        <v>0</v>
      </c>
      <c r="T30" s="6" t="str">
        <f t="shared" si="1"/>
        <v/>
      </c>
      <c r="U30" s="6" t="str">
        <f t="shared" si="2"/>
        <v/>
      </c>
      <c r="V30" s="19" t="str">
        <f>VLOOKUP(G30,角色!AW:BC,主动技能!F30+1,FALSE)</f>
        <v>skill_05</v>
      </c>
      <c r="Y30">
        <f t="shared" si="3"/>
        <v>0</v>
      </c>
      <c r="Z30" s="19">
        <f>IF(VLOOKUP(C30,角色!CC:CI,主动技能!F30*2,FALSE)=0,"",VLOOKUP(C30,角色!CC:CI,主动技能!F30*2,FALSE))</f>
        <v>200</v>
      </c>
      <c r="AA30" s="19">
        <f>IF(VLOOKUP(C30,角色!CC:CI,主动技能!F30*2+1,FALSE)=0,0,VLOOKUP(C30,角色!CC:CI,主动技能!F30*2+1,FALSE))</f>
        <v>50</v>
      </c>
      <c r="AB30" s="19">
        <f>IF(INT(VLOOKUP(E30,角色属性概况!I:M,3,FALSE)*AA30/100)=0,"",(INT(VLOOKUP(E30,角色属性概况!I:M,3,FALSE)*AA30/100)))</f>
        <v>1247</v>
      </c>
      <c r="AE30" s="25">
        <f>(VLOOKUP(G30,角色!V:AE,主动技能!F30+7,FALSE))</f>
        <v>1</v>
      </c>
      <c r="AF30" s="19">
        <f>VLOOKUP(F30,对应表!AY:BA,3,FALSE)</f>
        <v>1</v>
      </c>
      <c r="AG30" s="19">
        <f>VLOOKUP(F30,对应表!AY:BA,2,FALSE)</f>
        <v>1</v>
      </c>
      <c r="AH30" s="25" t="str">
        <f>VLOOKUP(F30,特效对应!F:G,2,FALSE)</f>
        <v>attackex</v>
      </c>
      <c r="AJ30">
        <f t="shared" si="7"/>
        <v>4</v>
      </c>
      <c r="AQ30" s="6" t="str">
        <f>_xlfn.IFNA(IF(IF($AK30=AQ$5,VLOOKUP(AL30,buff!$K:$L,2,FALSE),"")=0,"",IF($AK30=AQ$5,VLOOKUP(AL30,buff!$K:$L,2,FALSE),"")),"")</f>
        <v/>
      </c>
      <c r="AR30" s="6" t="str">
        <f>_xlfn.IFNA(IF(IF($AK30=AR$5,VLOOKUP(AM30,buff!$K:$L,2,FALSE),"")=0,"",IF($AK30=AR$5,VLOOKUP(AM30,buff!$K:$L,2,FALSE),"")),"")</f>
        <v/>
      </c>
      <c r="AS30" s="6" t="str">
        <f>_xlfn.IFNA(IF(IF($AK30=AS$5,VLOOKUP(AN30,buff!$K:$L,2,FALSE),"")=0,"",IF($AK30=AS$5,VLOOKUP(AN30,buff!$K:$L,2,FALSE),"")),"")</f>
        <v/>
      </c>
      <c r="AT30" s="6" t="str">
        <f>_xlfn.IFNA(IF(IF($AK30=AT$5,VLOOKUP(AO30,buff!$K:$L,2,FALSE),"")=0,"",IF($AK30=AT$5,VLOOKUP(AO30,buff!$K:$L,2,FALSE),"")),"")</f>
        <v/>
      </c>
      <c r="AU30" s="6" t="str">
        <f>_xlfn.IFNA(IF(IF($AK30=AU$5,VLOOKUP(AP30,buff!$K:$L,2,FALSE),"")=0,"",IF($AK30=AU$5,VLOOKUP(AP30,buff!$K:$L,2,FALSE),"")),"")</f>
        <v/>
      </c>
      <c r="AV30" s="6" t="str">
        <f>_xlfn.IFNA(IF(IF($AK30=AV$5,VLOOKUP(AL30,buff!$K:$L,2,FALSE),"")=0,"",IF($AK30=AV$5,VLOOKUP(AL30,buff!$K:$L,2,FALSE),"")),"")</f>
        <v/>
      </c>
      <c r="AW30" s="6" t="str">
        <f>_xlfn.IFNA(IF(IF($AK30=AW$5,VLOOKUP(AM30,buff!$K:$L,2,FALSE),"")=0,"",IF($AK30=AW$5,VLOOKUP(AM30,buff!$K:$L,2,FALSE),"")),"")</f>
        <v/>
      </c>
      <c r="AX30" s="6" t="str">
        <f>_xlfn.IFNA(IF(IF($AK30=AX$5,VLOOKUP(AN30,buff!$K:$L,2,FALSE),"")=0,"",IF($AK30=AX$5,VLOOKUP(AN30,buff!$K:$L,2,FALSE),"")),"")</f>
        <v/>
      </c>
      <c r="AY30" s="6" t="str">
        <f>_xlfn.IFNA(IF(IF($AK30=AY$5,VLOOKUP(AO30,buff!$K:$L,2,FALSE),"")=0,"",IF($AK30=AY$5,VLOOKUP(AO30,buff!$K:$L,2,FALSE),"")),"")</f>
        <v/>
      </c>
      <c r="AZ30" s="6" t="str">
        <f>_xlfn.IFNA(IF(IF($AK30=AZ$5,VLOOKUP(AP30,buff!$K:$L,2,FALSE),"")=0,"",IF($AK30=AZ$5,VLOOKUP(AP30,buff!$K:$L,2,FALSE),"")),"")</f>
        <v/>
      </c>
      <c r="BA30" s="6" t="e">
        <f>VLOOKUP(AL30,buff!K:P,6,FALSE)</f>
        <v>#N/A</v>
      </c>
      <c r="BB30" t="e">
        <f t="shared" si="8"/>
        <v>#N/A</v>
      </c>
      <c r="BC30" t="e">
        <f t="shared" si="8"/>
        <v>#N/A</v>
      </c>
      <c r="BD30">
        <v>0</v>
      </c>
      <c r="BE30">
        <v>0</v>
      </c>
      <c r="BF30" s="22">
        <f t="shared" si="11"/>
        <v>100102</v>
      </c>
    </row>
    <row r="31" spans="1:58" x14ac:dyDescent="0.15">
      <c r="A31" t="str">
        <f t="shared" si="4"/>
        <v>战士主动技能2等级5</v>
      </c>
      <c r="B31" s="8">
        <f t="shared" si="5"/>
        <v>10010205</v>
      </c>
      <c r="C31" s="8" t="str">
        <f>VLOOKUP(G31,角色!A:B,2,FALSE)</f>
        <v>战士</v>
      </c>
      <c r="D31" s="8" t="str">
        <f t="shared" si="6"/>
        <v>主动技能2</v>
      </c>
      <c r="E31" s="8">
        <f t="shared" si="12"/>
        <v>5</v>
      </c>
      <c r="F31" s="8">
        <f t="shared" si="13"/>
        <v>2</v>
      </c>
      <c r="G31" s="8">
        <f t="shared" si="14"/>
        <v>1</v>
      </c>
      <c r="H31" s="4" t="s">
        <v>388</v>
      </c>
      <c r="I31" s="20" t="str">
        <f t="shared" si="15"/>
        <v>对敌方前排攻击，造成200%攻击力（+1867）点伤害。</v>
      </c>
      <c r="J31" s="4" t="s">
        <v>277</v>
      </c>
      <c r="K31" s="1" t="s">
        <v>102</v>
      </c>
      <c r="L31" s="4" t="s">
        <v>106</v>
      </c>
      <c r="M31" s="4"/>
      <c r="N31" s="4">
        <v>100</v>
      </c>
      <c r="O31" s="20">
        <f>VLOOKUP(L31,对应表!BK:BL,2,FALSE)</f>
        <v>0</v>
      </c>
      <c r="P31" s="25" t="str">
        <f>_xlfn.IFNA(VLOOKUP(G31,角色!V:AE,主动技能!F31+1,FALSE),"")</f>
        <v>||eff_sishenzhinu|</v>
      </c>
      <c r="Q31" s="25">
        <f>(VLOOKUP(G31,角色!V:AE,主动技能!F31+4,FALSE))</f>
        <v>1</v>
      </c>
      <c r="R31" s="25">
        <v>0</v>
      </c>
      <c r="S31" s="25">
        <v>0</v>
      </c>
      <c r="T31" s="6" t="str">
        <f t="shared" si="1"/>
        <v/>
      </c>
      <c r="U31" s="6" t="str">
        <f t="shared" si="2"/>
        <v/>
      </c>
      <c r="V31" s="19" t="str">
        <f>VLOOKUP(G31,角色!AW:BC,主动技能!F31+1,FALSE)</f>
        <v>skill_05</v>
      </c>
      <c r="Y31">
        <f t="shared" si="3"/>
        <v>0</v>
      </c>
      <c r="Z31" s="19">
        <f>IF(VLOOKUP(C31,角色!CC:CI,主动技能!F31*2,FALSE)=0,"",VLOOKUP(C31,角色!CC:CI,主动技能!F31*2,FALSE))</f>
        <v>200</v>
      </c>
      <c r="AA31" s="19">
        <f>IF(VLOOKUP(C31,角色!CC:CI,主动技能!F31*2+1,FALSE)=0,0,VLOOKUP(C31,角色!CC:CI,主动技能!F31*2+1,FALSE))</f>
        <v>50</v>
      </c>
      <c r="AB31" s="19">
        <f>IF(INT(VLOOKUP(E31,角色属性概况!I:M,3,FALSE)*AA31/100)=0,"",(INT(VLOOKUP(E31,角色属性概况!I:M,3,FALSE)*AA31/100)))</f>
        <v>1867</v>
      </c>
      <c r="AE31" s="25">
        <f>(VLOOKUP(G31,角色!V:AE,主动技能!F31+7,FALSE))</f>
        <v>1</v>
      </c>
      <c r="AF31" s="19">
        <f>VLOOKUP(F31,对应表!AY:BA,3,FALSE)</f>
        <v>1</v>
      </c>
      <c r="AG31" s="19">
        <f>VLOOKUP(F31,对应表!AY:BA,2,FALSE)</f>
        <v>1</v>
      </c>
      <c r="AH31" s="25" t="str">
        <f>VLOOKUP(F31,特效对应!F:G,2,FALSE)</f>
        <v>attackex</v>
      </c>
      <c r="AJ31">
        <f t="shared" si="7"/>
        <v>5</v>
      </c>
      <c r="AQ31" s="6" t="str">
        <f>_xlfn.IFNA(IF(IF($AK31=AQ$5,VLOOKUP(AL31,buff!$K:$L,2,FALSE),"")=0,"",IF($AK31=AQ$5,VLOOKUP(AL31,buff!$K:$L,2,FALSE),"")),"")</f>
        <v/>
      </c>
      <c r="AR31" s="6" t="str">
        <f>_xlfn.IFNA(IF(IF($AK31=AR$5,VLOOKUP(AM31,buff!$K:$L,2,FALSE),"")=0,"",IF($AK31=AR$5,VLOOKUP(AM31,buff!$K:$L,2,FALSE),"")),"")</f>
        <v/>
      </c>
      <c r="AS31" s="6" t="str">
        <f>_xlfn.IFNA(IF(IF($AK31=AS$5,VLOOKUP(AN31,buff!$K:$L,2,FALSE),"")=0,"",IF($AK31=AS$5,VLOOKUP(AN31,buff!$K:$L,2,FALSE),"")),"")</f>
        <v/>
      </c>
      <c r="AT31" s="6" t="str">
        <f>_xlfn.IFNA(IF(IF($AK31=AT$5,VLOOKUP(AO31,buff!$K:$L,2,FALSE),"")=0,"",IF($AK31=AT$5,VLOOKUP(AO31,buff!$K:$L,2,FALSE),"")),"")</f>
        <v/>
      </c>
      <c r="AU31" s="6" t="str">
        <f>_xlfn.IFNA(IF(IF($AK31=AU$5,VLOOKUP(AP31,buff!$K:$L,2,FALSE),"")=0,"",IF($AK31=AU$5,VLOOKUP(AP31,buff!$K:$L,2,FALSE),"")),"")</f>
        <v/>
      </c>
      <c r="AV31" s="6" t="str">
        <f>_xlfn.IFNA(IF(IF($AK31=AV$5,VLOOKUP(AL31,buff!$K:$L,2,FALSE),"")=0,"",IF($AK31=AV$5,VLOOKUP(AL31,buff!$K:$L,2,FALSE),"")),"")</f>
        <v/>
      </c>
      <c r="AW31" s="6" t="str">
        <f>_xlfn.IFNA(IF(IF($AK31=AW$5,VLOOKUP(AM31,buff!$K:$L,2,FALSE),"")=0,"",IF($AK31=AW$5,VLOOKUP(AM31,buff!$K:$L,2,FALSE),"")),"")</f>
        <v/>
      </c>
      <c r="AX31" s="6" t="str">
        <f>_xlfn.IFNA(IF(IF($AK31=AX$5,VLOOKUP(AN31,buff!$K:$L,2,FALSE),"")=0,"",IF($AK31=AX$5,VLOOKUP(AN31,buff!$K:$L,2,FALSE),"")),"")</f>
        <v/>
      </c>
      <c r="AY31" s="6" t="str">
        <f>_xlfn.IFNA(IF(IF($AK31=AY$5,VLOOKUP(AO31,buff!$K:$L,2,FALSE),"")=0,"",IF($AK31=AY$5,VLOOKUP(AO31,buff!$K:$L,2,FALSE),"")),"")</f>
        <v/>
      </c>
      <c r="AZ31" s="6" t="str">
        <f>_xlfn.IFNA(IF(IF($AK31=AZ$5,VLOOKUP(AP31,buff!$K:$L,2,FALSE),"")=0,"",IF($AK31=AZ$5,VLOOKUP(AP31,buff!$K:$L,2,FALSE),"")),"")</f>
        <v/>
      </c>
      <c r="BA31" s="6" t="e">
        <f>VLOOKUP(AL31,buff!K:P,6,FALSE)</f>
        <v>#N/A</v>
      </c>
      <c r="BB31" t="e">
        <f t="shared" si="8"/>
        <v>#N/A</v>
      </c>
      <c r="BC31" t="e">
        <f t="shared" si="8"/>
        <v>#N/A</v>
      </c>
      <c r="BD31">
        <v>0</v>
      </c>
      <c r="BE31">
        <v>0</v>
      </c>
      <c r="BF31" s="22">
        <f t="shared" si="11"/>
        <v>100102</v>
      </c>
    </row>
    <row r="32" spans="1:58" x14ac:dyDescent="0.15">
      <c r="A32" t="str">
        <f t="shared" si="4"/>
        <v>战士主动技能2等级6</v>
      </c>
      <c r="B32" s="8">
        <f t="shared" si="5"/>
        <v>10010206</v>
      </c>
      <c r="C32" s="8" t="str">
        <f>VLOOKUP(G32,角色!A:B,2,FALSE)</f>
        <v>战士</v>
      </c>
      <c r="D32" s="8" t="str">
        <f t="shared" si="6"/>
        <v>主动技能2</v>
      </c>
      <c r="E32" s="8">
        <f t="shared" si="12"/>
        <v>6</v>
      </c>
      <c r="F32" s="8">
        <f t="shared" si="13"/>
        <v>2</v>
      </c>
      <c r="G32" s="8">
        <f t="shared" si="14"/>
        <v>1</v>
      </c>
      <c r="H32" s="4" t="s">
        <v>388</v>
      </c>
      <c r="I32" s="20" t="str">
        <f t="shared" si="15"/>
        <v>对敌方前排攻击，造成200%攻击力（+2745）点伤害。</v>
      </c>
      <c r="J32" s="4" t="s">
        <v>277</v>
      </c>
      <c r="K32" s="1" t="s">
        <v>102</v>
      </c>
      <c r="L32" s="4" t="s">
        <v>106</v>
      </c>
      <c r="M32" s="4"/>
      <c r="N32" s="4">
        <v>100</v>
      </c>
      <c r="O32" s="20">
        <f>VLOOKUP(L32,对应表!BK:BL,2,FALSE)</f>
        <v>0</v>
      </c>
      <c r="P32" s="25" t="str">
        <f>_xlfn.IFNA(VLOOKUP(G32,角色!V:AE,主动技能!F32+1,FALSE),"")</f>
        <v>||eff_sishenzhinu|</v>
      </c>
      <c r="Q32" s="25">
        <f>(VLOOKUP(G32,角色!V:AE,主动技能!F32+4,FALSE))</f>
        <v>1</v>
      </c>
      <c r="R32" s="25">
        <v>0</v>
      </c>
      <c r="S32" s="25">
        <v>0</v>
      </c>
      <c r="T32" s="6" t="str">
        <f t="shared" si="1"/>
        <v/>
      </c>
      <c r="U32" s="6" t="str">
        <f t="shared" si="2"/>
        <v/>
      </c>
      <c r="V32" s="19" t="str">
        <f>VLOOKUP(G32,角色!AW:BC,主动技能!F32+1,FALSE)</f>
        <v>skill_05</v>
      </c>
      <c r="Y32">
        <f t="shared" si="3"/>
        <v>0</v>
      </c>
      <c r="Z32" s="19">
        <f>IF(VLOOKUP(C32,角色!CC:CI,主动技能!F32*2,FALSE)=0,"",VLOOKUP(C32,角色!CC:CI,主动技能!F32*2,FALSE))</f>
        <v>200</v>
      </c>
      <c r="AA32" s="19">
        <f>IF(VLOOKUP(C32,角色!CC:CI,主动技能!F32*2+1,FALSE)=0,0,VLOOKUP(C32,角色!CC:CI,主动技能!F32*2+1,FALSE))</f>
        <v>50</v>
      </c>
      <c r="AB32" s="19">
        <f>IF(INT(VLOOKUP(E32,角色属性概况!I:M,3,FALSE)*AA32/100)=0,"",(INT(VLOOKUP(E32,角色属性概况!I:M,3,FALSE)*AA32/100)))</f>
        <v>2745</v>
      </c>
      <c r="AE32" s="25">
        <f>(VLOOKUP(G32,角色!V:AE,主动技能!F32+7,FALSE))</f>
        <v>1</v>
      </c>
      <c r="AF32" s="19">
        <f>VLOOKUP(F32,对应表!AY:BA,3,FALSE)</f>
        <v>1</v>
      </c>
      <c r="AG32" s="19">
        <f>VLOOKUP(F32,对应表!AY:BA,2,FALSE)</f>
        <v>1</v>
      </c>
      <c r="AH32" s="25" t="str">
        <f>VLOOKUP(F32,特效对应!F:G,2,FALSE)</f>
        <v>attackex</v>
      </c>
      <c r="AJ32">
        <f t="shared" si="7"/>
        <v>6</v>
      </c>
      <c r="AQ32" s="6" t="str">
        <f>_xlfn.IFNA(IF(IF($AK32=AQ$5,VLOOKUP(AL32,buff!$K:$L,2,FALSE),"")=0,"",IF($AK32=AQ$5,VLOOKUP(AL32,buff!$K:$L,2,FALSE),"")),"")</f>
        <v/>
      </c>
      <c r="AR32" s="6" t="str">
        <f>_xlfn.IFNA(IF(IF($AK32=AR$5,VLOOKUP(AM32,buff!$K:$L,2,FALSE),"")=0,"",IF($AK32=AR$5,VLOOKUP(AM32,buff!$K:$L,2,FALSE),"")),"")</f>
        <v/>
      </c>
      <c r="AS32" s="6" t="str">
        <f>_xlfn.IFNA(IF(IF($AK32=AS$5,VLOOKUP(AN32,buff!$K:$L,2,FALSE),"")=0,"",IF($AK32=AS$5,VLOOKUP(AN32,buff!$K:$L,2,FALSE),"")),"")</f>
        <v/>
      </c>
      <c r="AT32" s="6" t="str">
        <f>_xlfn.IFNA(IF(IF($AK32=AT$5,VLOOKUP(AO32,buff!$K:$L,2,FALSE),"")=0,"",IF($AK32=AT$5,VLOOKUP(AO32,buff!$K:$L,2,FALSE),"")),"")</f>
        <v/>
      </c>
      <c r="AU32" s="6" t="str">
        <f>_xlfn.IFNA(IF(IF($AK32=AU$5,VLOOKUP(AP32,buff!$K:$L,2,FALSE),"")=0,"",IF($AK32=AU$5,VLOOKUP(AP32,buff!$K:$L,2,FALSE),"")),"")</f>
        <v/>
      </c>
      <c r="AV32" s="6" t="str">
        <f>_xlfn.IFNA(IF(IF($AK32=AV$5,VLOOKUP(AL32,buff!$K:$L,2,FALSE),"")=0,"",IF($AK32=AV$5,VLOOKUP(AL32,buff!$K:$L,2,FALSE),"")),"")</f>
        <v/>
      </c>
      <c r="AW32" s="6" t="str">
        <f>_xlfn.IFNA(IF(IF($AK32=AW$5,VLOOKUP(AM32,buff!$K:$L,2,FALSE),"")=0,"",IF($AK32=AW$5,VLOOKUP(AM32,buff!$K:$L,2,FALSE),"")),"")</f>
        <v/>
      </c>
      <c r="AX32" s="6" t="str">
        <f>_xlfn.IFNA(IF(IF($AK32=AX$5,VLOOKUP(AN32,buff!$K:$L,2,FALSE),"")=0,"",IF($AK32=AX$5,VLOOKUP(AN32,buff!$K:$L,2,FALSE),"")),"")</f>
        <v/>
      </c>
      <c r="AY32" s="6" t="str">
        <f>_xlfn.IFNA(IF(IF($AK32=AY$5,VLOOKUP(AO32,buff!$K:$L,2,FALSE),"")=0,"",IF($AK32=AY$5,VLOOKUP(AO32,buff!$K:$L,2,FALSE),"")),"")</f>
        <v/>
      </c>
      <c r="AZ32" s="6" t="str">
        <f>_xlfn.IFNA(IF(IF($AK32=AZ$5,VLOOKUP(AP32,buff!$K:$L,2,FALSE),"")=0,"",IF($AK32=AZ$5,VLOOKUP(AP32,buff!$K:$L,2,FALSE),"")),"")</f>
        <v/>
      </c>
      <c r="BA32" s="6" t="e">
        <f>VLOOKUP(AL32,buff!K:P,6,FALSE)</f>
        <v>#N/A</v>
      </c>
      <c r="BB32" t="e">
        <f t="shared" si="8"/>
        <v>#N/A</v>
      </c>
      <c r="BC32" t="e">
        <f t="shared" si="8"/>
        <v>#N/A</v>
      </c>
      <c r="BD32">
        <v>0</v>
      </c>
      <c r="BE32">
        <v>0</v>
      </c>
      <c r="BF32" s="22">
        <f t="shared" si="11"/>
        <v>100102</v>
      </c>
    </row>
    <row r="33" spans="1:58" x14ac:dyDescent="0.15">
      <c r="A33" t="str">
        <f t="shared" si="4"/>
        <v>战士主动技能2等级7</v>
      </c>
      <c r="B33" s="8">
        <f t="shared" si="5"/>
        <v>10010207</v>
      </c>
      <c r="C33" s="8" t="str">
        <f>VLOOKUP(G33,角色!A:B,2,FALSE)</f>
        <v>战士</v>
      </c>
      <c r="D33" s="8" t="str">
        <f t="shared" si="6"/>
        <v>主动技能2</v>
      </c>
      <c r="E33" s="8">
        <f t="shared" si="12"/>
        <v>7</v>
      </c>
      <c r="F33" s="8">
        <f t="shared" si="13"/>
        <v>2</v>
      </c>
      <c r="G33" s="8">
        <f t="shared" si="14"/>
        <v>1</v>
      </c>
      <c r="H33" s="4" t="s">
        <v>388</v>
      </c>
      <c r="I33" s="20" t="str">
        <f t="shared" si="15"/>
        <v>对敌方前排攻击，造成200%攻击力（+3989）点伤害。</v>
      </c>
      <c r="J33" s="4" t="s">
        <v>277</v>
      </c>
      <c r="K33" s="1" t="s">
        <v>102</v>
      </c>
      <c r="L33" s="4" t="s">
        <v>106</v>
      </c>
      <c r="M33" s="4"/>
      <c r="N33" s="4">
        <v>100</v>
      </c>
      <c r="O33" s="20">
        <f>VLOOKUP(L33,对应表!BK:BL,2,FALSE)</f>
        <v>0</v>
      </c>
      <c r="P33" s="25" t="str">
        <f>_xlfn.IFNA(VLOOKUP(G33,角色!V:AE,主动技能!F33+1,FALSE),"")</f>
        <v>||eff_sishenzhinu|</v>
      </c>
      <c r="Q33" s="25">
        <f>(VLOOKUP(G33,角色!V:AE,主动技能!F33+4,FALSE))</f>
        <v>1</v>
      </c>
      <c r="R33" s="25">
        <v>0</v>
      </c>
      <c r="S33" s="25">
        <v>0</v>
      </c>
      <c r="T33" s="6" t="str">
        <f t="shared" si="1"/>
        <v/>
      </c>
      <c r="U33" s="6" t="str">
        <f t="shared" si="2"/>
        <v/>
      </c>
      <c r="V33" s="19" t="str">
        <f>VLOOKUP(G33,角色!AW:BC,主动技能!F33+1,FALSE)</f>
        <v>skill_05</v>
      </c>
      <c r="Y33">
        <f t="shared" si="3"/>
        <v>0</v>
      </c>
      <c r="Z33" s="19">
        <f>IF(VLOOKUP(C33,角色!CC:CI,主动技能!F33*2,FALSE)=0,"",VLOOKUP(C33,角色!CC:CI,主动技能!F33*2,FALSE))</f>
        <v>200</v>
      </c>
      <c r="AA33" s="19">
        <f>IF(VLOOKUP(C33,角色!CC:CI,主动技能!F33*2+1,FALSE)=0,0,VLOOKUP(C33,角色!CC:CI,主动技能!F33*2+1,FALSE))</f>
        <v>50</v>
      </c>
      <c r="AB33" s="19">
        <f>IF(INT(VLOOKUP(E33,角色属性概况!I:M,3,FALSE)*AA33/100)=0,"",(INT(VLOOKUP(E33,角色属性概况!I:M,3,FALSE)*AA33/100)))</f>
        <v>3989</v>
      </c>
      <c r="AE33" s="25">
        <f>(VLOOKUP(G33,角色!V:AE,主动技能!F33+7,FALSE))</f>
        <v>1</v>
      </c>
      <c r="AF33" s="19">
        <f>VLOOKUP(F33,对应表!AY:BA,3,FALSE)</f>
        <v>1</v>
      </c>
      <c r="AG33" s="19">
        <f>VLOOKUP(F33,对应表!AY:BA,2,FALSE)</f>
        <v>1</v>
      </c>
      <c r="AH33" s="25" t="str">
        <f>VLOOKUP(F33,特效对应!F:G,2,FALSE)</f>
        <v>attackex</v>
      </c>
      <c r="AJ33">
        <f t="shared" si="7"/>
        <v>7</v>
      </c>
      <c r="AQ33" s="6" t="str">
        <f>_xlfn.IFNA(IF(IF($AK33=AQ$5,VLOOKUP(AL33,buff!$K:$L,2,FALSE),"")=0,"",IF($AK33=AQ$5,VLOOKUP(AL33,buff!$K:$L,2,FALSE),"")),"")</f>
        <v/>
      </c>
      <c r="AR33" s="6" t="str">
        <f>_xlfn.IFNA(IF(IF($AK33=AR$5,VLOOKUP(AM33,buff!$K:$L,2,FALSE),"")=0,"",IF($AK33=AR$5,VLOOKUP(AM33,buff!$K:$L,2,FALSE),"")),"")</f>
        <v/>
      </c>
      <c r="AS33" s="6" t="str">
        <f>_xlfn.IFNA(IF(IF($AK33=AS$5,VLOOKUP(AN33,buff!$K:$L,2,FALSE),"")=0,"",IF($AK33=AS$5,VLOOKUP(AN33,buff!$K:$L,2,FALSE),"")),"")</f>
        <v/>
      </c>
      <c r="AT33" s="6" t="str">
        <f>_xlfn.IFNA(IF(IF($AK33=AT$5,VLOOKUP(AO33,buff!$K:$L,2,FALSE),"")=0,"",IF($AK33=AT$5,VLOOKUP(AO33,buff!$K:$L,2,FALSE),"")),"")</f>
        <v/>
      </c>
      <c r="AU33" s="6" t="str">
        <f>_xlfn.IFNA(IF(IF($AK33=AU$5,VLOOKUP(AP33,buff!$K:$L,2,FALSE),"")=0,"",IF($AK33=AU$5,VLOOKUP(AP33,buff!$K:$L,2,FALSE),"")),"")</f>
        <v/>
      </c>
      <c r="AV33" s="6" t="str">
        <f>_xlfn.IFNA(IF(IF($AK33=AV$5,VLOOKUP(AL33,buff!$K:$L,2,FALSE),"")=0,"",IF($AK33=AV$5,VLOOKUP(AL33,buff!$K:$L,2,FALSE),"")),"")</f>
        <v/>
      </c>
      <c r="AW33" s="6" t="str">
        <f>_xlfn.IFNA(IF(IF($AK33=AW$5,VLOOKUP(AM33,buff!$K:$L,2,FALSE),"")=0,"",IF($AK33=AW$5,VLOOKUP(AM33,buff!$K:$L,2,FALSE),"")),"")</f>
        <v/>
      </c>
      <c r="AX33" s="6" t="str">
        <f>_xlfn.IFNA(IF(IF($AK33=AX$5,VLOOKUP(AN33,buff!$K:$L,2,FALSE),"")=0,"",IF($AK33=AX$5,VLOOKUP(AN33,buff!$K:$L,2,FALSE),"")),"")</f>
        <v/>
      </c>
      <c r="AY33" s="6" t="str">
        <f>_xlfn.IFNA(IF(IF($AK33=AY$5,VLOOKUP(AO33,buff!$K:$L,2,FALSE),"")=0,"",IF($AK33=AY$5,VLOOKUP(AO33,buff!$K:$L,2,FALSE),"")),"")</f>
        <v/>
      </c>
      <c r="AZ33" s="6" t="str">
        <f>_xlfn.IFNA(IF(IF($AK33=AZ$5,VLOOKUP(AP33,buff!$K:$L,2,FALSE),"")=0,"",IF($AK33=AZ$5,VLOOKUP(AP33,buff!$K:$L,2,FALSE),"")),"")</f>
        <v/>
      </c>
      <c r="BA33" s="6" t="e">
        <f>VLOOKUP(AL33,buff!K:P,6,FALSE)</f>
        <v>#N/A</v>
      </c>
      <c r="BB33" t="e">
        <f t="shared" si="8"/>
        <v>#N/A</v>
      </c>
      <c r="BC33" t="e">
        <f t="shared" si="8"/>
        <v>#N/A</v>
      </c>
      <c r="BD33">
        <v>0</v>
      </c>
      <c r="BE33">
        <v>0</v>
      </c>
      <c r="BF33" s="22">
        <f t="shared" si="11"/>
        <v>100102</v>
      </c>
    </row>
    <row r="34" spans="1:58" x14ac:dyDescent="0.15">
      <c r="A34" t="str">
        <f t="shared" si="4"/>
        <v>战士主动技能2等级8</v>
      </c>
      <c r="B34" s="8">
        <f t="shared" si="5"/>
        <v>10010208</v>
      </c>
      <c r="C34" s="8" t="str">
        <f>VLOOKUP(G34,角色!A:B,2,FALSE)</f>
        <v>战士</v>
      </c>
      <c r="D34" s="8" t="str">
        <f t="shared" si="6"/>
        <v>主动技能2</v>
      </c>
      <c r="E34" s="8">
        <f t="shared" si="12"/>
        <v>8</v>
      </c>
      <c r="F34" s="8">
        <f t="shared" si="13"/>
        <v>2</v>
      </c>
      <c r="G34" s="8">
        <f t="shared" si="14"/>
        <v>1</v>
      </c>
      <c r="H34" s="4" t="s">
        <v>388</v>
      </c>
      <c r="I34" s="20" t="str">
        <f t="shared" si="15"/>
        <v>对敌方前排攻击，造成200%攻击力（+5748）点伤害。</v>
      </c>
      <c r="J34" s="4" t="s">
        <v>277</v>
      </c>
      <c r="K34" s="1" t="s">
        <v>102</v>
      </c>
      <c r="L34" s="4" t="s">
        <v>106</v>
      </c>
      <c r="M34" s="4"/>
      <c r="N34" s="4">
        <v>100</v>
      </c>
      <c r="O34" s="20">
        <f>VLOOKUP(L34,对应表!BK:BL,2,FALSE)</f>
        <v>0</v>
      </c>
      <c r="P34" s="25" t="str">
        <f>_xlfn.IFNA(VLOOKUP(G34,角色!V:AE,主动技能!F34+1,FALSE),"")</f>
        <v>||eff_sishenzhinu|</v>
      </c>
      <c r="Q34" s="25">
        <f>(VLOOKUP(G34,角色!V:AE,主动技能!F34+4,FALSE))</f>
        <v>1</v>
      </c>
      <c r="R34" s="25">
        <v>0</v>
      </c>
      <c r="S34" s="25">
        <v>0</v>
      </c>
      <c r="T34" s="6" t="str">
        <f t="shared" si="1"/>
        <v/>
      </c>
      <c r="U34" s="6" t="str">
        <f t="shared" si="2"/>
        <v/>
      </c>
      <c r="V34" s="19" t="str">
        <f>VLOOKUP(G34,角色!AW:BC,主动技能!F34+1,FALSE)</f>
        <v>skill_05</v>
      </c>
      <c r="Y34">
        <f t="shared" si="3"/>
        <v>0</v>
      </c>
      <c r="Z34" s="19">
        <f>IF(VLOOKUP(C34,角色!CC:CI,主动技能!F34*2,FALSE)=0,"",VLOOKUP(C34,角色!CC:CI,主动技能!F34*2,FALSE))</f>
        <v>200</v>
      </c>
      <c r="AA34" s="19">
        <f>IF(VLOOKUP(C34,角色!CC:CI,主动技能!F34*2+1,FALSE)=0,0,VLOOKUP(C34,角色!CC:CI,主动技能!F34*2+1,FALSE))</f>
        <v>50</v>
      </c>
      <c r="AB34" s="19">
        <f>IF(INT(VLOOKUP(E34,角色属性概况!I:M,3,FALSE)*AA34/100)=0,"",(INT(VLOOKUP(E34,角色属性概况!I:M,3,FALSE)*AA34/100)))</f>
        <v>5748</v>
      </c>
      <c r="AE34" s="25">
        <f>(VLOOKUP(G34,角色!V:AE,主动技能!F34+7,FALSE))</f>
        <v>1</v>
      </c>
      <c r="AF34" s="19">
        <f>VLOOKUP(F34,对应表!AY:BA,3,FALSE)</f>
        <v>1</v>
      </c>
      <c r="AG34" s="19">
        <f>VLOOKUP(F34,对应表!AY:BA,2,FALSE)</f>
        <v>1</v>
      </c>
      <c r="AH34" s="25" t="str">
        <f>VLOOKUP(F34,特效对应!F:G,2,FALSE)</f>
        <v>attackex</v>
      </c>
      <c r="AJ34">
        <f t="shared" si="7"/>
        <v>8</v>
      </c>
      <c r="AQ34" s="6" t="str">
        <f>_xlfn.IFNA(IF(IF($AK34=AQ$5,VLOOKUP(AL34,buff!$K:$L,2,FALSE),"")=0,"",IF($AK34=AQ$5,VLOOKUP(AL34,buff!$K:$L,2,FALSE),"")),"")</f>
        <v/>
      </c>
      <c r="AR34" s="6" t="str">
        <f>_xlfn.IFNA(IF(IF($AK34=AR$5,VLOOKUP(AM34,buff!$K:$L,2,FALSE),"")=0,"",IF($AK34=AR$5,VLOOKUP(AM34,buff!$K:$L,2,FALSE),"")),"")</f>
        <v/>
      </c>
      <c r="AS34" s="6" t="str">
        <f>_xlfn.IFNA(IF(IF($AK34=AS$5,VLOOKUP(AN34,buff!$K:$L,2,FALSE),"")=0,"",IF($AK34=AS$5,VLOOKUP(AN34,buff!$K:$L,2,FALSE),"")),"")</f>
        <v/>
      </c>
      <c r="AT34" s="6" t="str">
        <f>_xlfn.IFNA(IF(IF($AK34=AT$5,VLOOKUP(AO34,buff!$K:$L,2,FALSE),"")=0,"",IF($AK34=AT$5,VLOOKUP(AO34,buff!$K:$L,2,FALSE),"")),"")</f>
        <v/>
      </c>
      <c r="AU34" s="6" t="str">
        <f>_xlfn.IFNA(IF(IF($AK34=AU$5,VLOOKUP(AP34,buff!$K:$L,2,FALSE),"")=0,"",IF($AK34=AU$5,VLOOKUP(AP34,buff!$K:$L,2,FALSE),"")),"")</f>
        <v/>
      </c>
      <c r="AV34" s="6" t="str">
        <f>_xlfn.IFNA(IF(IF($AK34=AV$5,VLOOKUP(AL34,buff!$K:$L,2,FALSE),"")=0,"",IF($AK34=AV$5,VLOOKUP(AL34,buff!$K:$L,2,FALSE),"")),"")</f>
        <v/>
      </c>
      <c r="AW34" s="6" t="str">
        <f>_xlfn.IFNA(IF(IF($AK34=AW$5,VLOOKUP(AM34,buff!$K:$L,2,FALSE),"")=0,"",IF($AK34=AW$5,VLOOKUP(AM34,buff!$K:$L,2,FALSE),"")),"")</f>
        <v/>
      </c>
      <c r="AX34" s="6" t="str">
        <f>_xlfn.IFNA(IF(IF($AK34=AX$5,VLOOKUP(AN34,buff!$K:$L,2,FALSE),"")=0,"",IF($AK34=AX$5,VLOOKUP(AN34,buff!$K:$L,2,FALSE),"")),"")</f>
        <v/>
      </c>
      <c r="AY34" s="6" t="str">
        <f>_xlfn.IFNA(IF(IF($AK34=AY$5,VLOOKUP(AO34,buff!$K:$L,2,FALSE),"")=0,"",IF($AK34=AY$5,VLOOKUP(AO34,buff!$K:$L,2,FALSE),"")),"")</f>
        <v/>
      </c>
      <c r="AZ34" s="6" t="str">
        <f>_xlfn.IFNA(IF(IF($AK34=AZ$5,VLOOKUP(AP34,buff!$K:$L,2,FALSE),"")=0,"",IF($AK34=AZ$5,VLOOKUP(AP34,buff!$K:$L,2,FALSE),"")),"")</f>
        <v/>
      </c>
      <c r="BA34" s="6" t="e">
        <f>VLOOKUP(AL34,buff!K:P,6,FALSE)</f>
        <v>#N/A</v>
      </c>
      <c r="BB34" t="e">
        <f t="shared" si="8"/>
        <v>#N/A</v>
      </c>
      <c r="BC34" t="e">
        <f t="shared" si="8"/>
        <v>#N/A</v>
      </c>
      <c r="BD34">
        <v>0</v>
      </c>
      <c r="BE34">
        <v>0</v>
      </c>
      <c r="BF34" s="22">
        <f t="shared" si="11"/>
        <v>100102</v>
      </c>
    </row>
    <row r="35" spans="1:58" x14ac:dyDescent="0.15">
      <c r="A35" t="str">
        <f t="shared" si="4"/>
        <v>战士主动技能2等级9</v>
      </c>
      <c r="B35" s="8">
        <f t="shared" si="5"/>
        <v>10010209</v>
      </c>
      <c r="C35" s="8" t="str">
        <f>VLOOKUP(G35,角色!A:B,2,FALSE)</f>
        <v>战士</v>
      </c>
      <c r="D35" s="8" t="str">
        <f t="shared" si="6"/>
        <v>主动技能2</v>
      </c>
      <c r="E35" s="8">
        <f t="shared" si="12"/>
        <v>9</v>
      </c>
      <c r="F35" s="8">
        <f t="shared" si="13"/>
        <v>2</v>
      </c>
      <c r="G35" s="8">
        <f t="shared" si="14"/>
        <v>1</v>
      </c>
      <c r="H35" s="4" t="s">
        <v>388</v>
      </c>
      <c r="I35" s="20" t="str">
        <f t="shared" si="15"/>
        <v>对敌方前排攻击，造成200%攻击力（+8240）点伤害。</v>
      </c>
      <c r="J35" s="4" t="s">
        <v>277</v>
      </c>
      <c r="K35" s="1" t="s">
        <v>102</v>
      </c>
      <c r="L35" s="4" t="s">
        <v>106</v>
      </c>
      <c r="M35" s="4"/>
      <c r="N35" s="4">
        <v>100</v>
      </c>
      <c r="O35" s="20">
        <f>VLOOKUP(L35,对应表!BK:BL,2,FALSE)</f>
        <v>0</v>
      </c>
      <c r="P35" s="25" t="str">
        <f>_xlfn.IFNA(VLOOKUP(G35,角色!V:AE,主动技能!F35+1,FALSE),"")</f>
        <v>||eff_sishenzhinu|</v>
      </c>
      <c r="Q35" s="25">
        <f>(VLOOKUP(G35,角色!V:AE,主动技能!F35+4,FALSE))</f>
        <v>1</v>
      </c>
      <c r="R35" s="25">
        <v>0</v>
      </c>
      <c r="S35" s="25">
        <v>0</v>
      </c>
      <c r="T35" s="6" t="str">
        <f t="shared" si="1"/>
        <v/>
      </c>
      <c r="U35" s="6" t="str">
        <f t="shared" si="2"/>
        <v/>
      </c>
      <c r="V35" s="19" t="str">
        <f>VLOOKUP(G35,角色!AW:BC,主动技能!F35+1,FALSE)</f>
        <v>skill_05</v>
      </c>
      <c r="Y35">
        <f t="shared" si="3"/>
        <v>0</v>
      </c>
      <c r="Z35" s="19">
        <f>IF(VLOOKUP(C35,角色!CC:CI,主动技能!F35*2,FALSE)=0,"",VLOOKUP(C35,角色!CC:CI,主动技能!F35*2,FALSE))</f>
        <v>200</v>
      </c>
      <c r="AA35" s="19">
        <f>IF(VLOOKUP(C35,角色!CC:CI,主动技能!F35*2+1,FALSE)=0,0,VLOOKUP(C35,角色!CC:CI,主动技能!F35*2+1,FALSE))</f>
        <v>50</v>
      </c>
      <c r="AB35" s="19">
        <f>IF(INT(VLOOKUP(E35,角色属性概况!I:M,3,FALSE)*AA35/100)=0,"",(INT(VLOOKUP(E35,角色属性概况!I:M,3,FALSE)*AA35/100)))</f>
        <v>8240</v>
      </c>
      <c r="AE35" s="25">
        <f>(VLOOKUP(G35,角色!V:AE,主动技能!F35+7,FALSE))</f>
        <v>1</v>
      </c>
      <c r="AF35" s="19">
        <f>VLOOKUP(F35,对应表!AY:BA,3,FALSE)</f>
        <v>1</v>
      </c>
      <c r="AG35" s="19">
        <f>VLOOKUP(F35,对应表!AY:BA,2,FALSE)</f>
        <v>1</v>
      </c>
      <c r="AH35" s="25" t="str">
        <f>VLOOKUP(F35,特效对应!F:G,2,FALSE)</f>
        <v>attackex</v>
      </c>
      <c r="AJ35">
        <f t="shared" si="7"/>
        <v>9</v>
      </c>
      <c r="AQ35" s="6" t="str">
        <f>_xlfn.IFNA(IF(IF($AK35=AQ$5,VLOOKUP(AL35,buff!$K:$L,2,FALSE),"")=0,"",IF($AK35=AQ$5,VLOOKUP(AL35,buff!$K:$L,2,FALSE),"")),"")</f>
        <v/>
      </c>
      <c r="AR35" s="6" t="str">
        <f>_xlfn.IFNA(IF(IF($AK35=AR$5,VLOOKUP(AM35,buff!$K:$L,2,FALSE),"")=0,"",IF($AK35=AR$5,VLOOKUP(AM35,buff!$K:$L,2,FALSE),"")),"")</f>
        <v/>
      </c>
      <c r="AS35" s="6" t="str">
        <f>_xlfn.IFNA(IF(IF($AK35=AS$5,VLOOKUP(AN35,buff!$K:$L,2,FALSE),"")=0,"",IF($AK35=AS$5,VLOOKUP(AN35,buff!$K:$L,2,FALSE),"")),"")</f>
        <v/>
      </c>
      <c r="AT35" s="6" t="str">
        <f>_xlfn.IFNA(IF(IF($AK35=AT$5,VLOOKUP(AO35,buff!$K:$L,2,FALSE),"")=0,"",IF($AK35=AT$5,VLOOKUP(AO35,buff!$K:$L,2,FALSE),"")),"")</f>
        <v/>
      </c>
      <c r="AU35" s="6" t="str">
        <f>_xlfn.IFNA(IF(IF($AK35=AU$5,VLOOKUP(AP35,buff!$K:$L,2,FALSE),"")=0,"",IF($AK35=AU$5,VLOOKUP(AP35,buff!$K:$L,2,FALSE),"")),"")</f>
        <v/>
      </c>
      <c r="AV35" s="6" t="str">
        <f>_xlfn.IFNA(IF(IF($AK35=AV$5,VLOOKUP(AL35,buff!$K:$L,2,FALSE),"")=0,"",IF($AK35=AV$5,VLOOKUP(AL35,buff!$K:$L,2,FALSE),"")),"")</f>
        <v/>
      </c>
      <c r="AW35" s="6" t="str">
        <f>_xlfn.IFNA(IF(IF($AK35=AW$5,VLOOKUP(AM35,buff!$K:$L,2,FALSE),"")=0,"",IF($AK35=AW$5,VLOOKUP(AM35,buff!$K:$L,2,FALSE),"")),"")</f>
        <v/>
      </c>
      <c r="AX35" s="6" t="str">
        <f>_xlfn.IFNA(IF(IF($AK35=AX$5,VLOOKUP(AN35,buff!$K:$L,2,FALSE),"")=0,"",IF($AK35=AX$5,VLOOKUP(AN35,buff!$K:$L,2,FALSE),"")),"")</f>
        <v/>
      </c>
      <c r="AY35" s="6" t="str">
        <f>_xlfn.IFNA(IF(IF($AK35=AY$5,VLOOKUP(AO35,buff!$K:$L,2,FALSE),"")=0,"",IF($AK35=AY$5,VLOOKUP(AO35,buff!$K:$L,2,FALSE),"")),"")</f>
        <v/>
      </c>
      <c r="AZ35" s="6" t="str">
        <f>_xlfn.IFNA(IF(IF($AK35=AZ$5,VLOOKUP(AP35,buff!$K:$L,2,FALSE),"")=0,"",IF($AK35=AZ$5,VLOOKUP(AP35,buff!$K:$L,2,FALSE),"")),"")</f>
        <v/>
      </c>
      <c r="BA35" s="6" t="e">
        <f>VLOOKUP(AL35,buff!K:P,6,FALSE)</f>
        <v>#N/A</v>
      </c>
      <c r="BB35" t="e">
        <f t="shared" si="8"/>
        <v>#N/A</v>
      </c>
      <c r="BC35" t="e">
        <f t="shared" si="8"/>
        <v>#N/A</v>
      </c>
      <c r="BD35">
        <v>0</v>
      </c>
      <c r="BE35">
        <v>0</v>
      </c>
      <c r="BF35" s="22">
        <f t="shared" si="11"/>
        <v>100102</v>
      </c>
    </row>
    <row r="36" spans="1:58" x14ac:dyDescent="0.15">
      <c r="A36" t="str">
        <f t="shared" si="4"/>
        <v>战士主动技能2等级10</v>
      </c>
      <c r="B36" s="8">
        <f t="shared" si="5"/>
        <v>10010210</v>
      </c>
      <c r="C36" s="8" t="str">
        <f>VLOOKUP(G36,角色!A:B,2,FALSE)</f>
        <v>战士</v>
      </c>
      <c r="D36" s="8" t="str">
        <f t="shared" si="6"/>
        <v>主动技能2</v>
      </c>
      <c r="E36" s="8">
        <f t="shared" si="12"/>
        <v>10</v>
      </c>
      <c r="F36" s="8">
        <f t="shared" si="13"/>
        <v>2</v>
      </c>
      <c r="G36" s="8">
        <f t="shared" si="14"/>
        <v>1</v>
      </c>
      <c r="H36" s="4" t="s">
        <v>388</v>
      </c>
      <c r="I36" s="20" t="str">
        <f t="shared" si="15"/>
        <v>对敌方前排攻击，造成200%攻击力（+11767）点伤害。</v>
      </c>
      <c r="J36" s="4" t="s">
        <v>277</v>
      </c>
      <c r="K36" s="1" t="s">
        <v>102</v>
      </c>
      <c r="L36" s="4" t="s">
        <v>106</v>
      </c>
      <c r="M36" s="4"/>
      <c r="N36" s="4">
        <v>100</v>
      </c>
      <c r="O36" s="20">
        <f>VLOOKUP(L36,对应表!BK:BL,2,FALSE)</f>
        <v>0</v>
      </c>
      <c r="P36" s="25" t="str">
        <f>_xlfn.IFNA(VLOOKUP(G36,角色!V:AE,主动技能!F36+1,FALSE),"")</f>
        <v>||eff_sishenzhinu|</v>
      </c>
      <c r="Q36" s="25">
        <f>(VLOOKUP(G36,角色!V:AE,主动技能!F36+4,FALSE))</f>
        <v>1</v>
      </c>
      <c r="R36" s="25">
        <v>0</v>
      </c>
      <c r="S36" s="25">
        <v>0</v>
      </c>
      <c r="T36" s="6" t="str">
        <f t="shared" si="1"/>
        <v/>
      </c>
      <c r="U36" s="6" t="str">
        <f t="shared" si="2"/>
        <v/>
      </c>
      <c r="V36" s="19" t="str">
        <f>VLOOKUP(G36,角色!AW:BC,主动技能!F36+1,FALSE)</f>
        <v>skill_05</v>
      </c>
      <c r="Y36">
        <f t="shared" si="3"/>
        <v>0</v>
      </c>
      <c r="Z36" s="19">
        <f>IF(VLOOKUP(C36,角色!CC:CI,主动技能!F36*2,FALSE)=0,"",VLOOKUP(C36,角色!CC:CI,主动技能!F36*2,FALSE))</f>
        <v>200</v>
      </c>
      <c r="AA36" s="19">
        <f>IF(VLOOKUP(C36,角色!CC:CI,主动技能!F36*2+1,FALSE)=0,0,VLOOKUP(C36,角色!CC:CI,主动技能!F36*2+1,FALSE))</f>
        <v>50</v>
      </c>
      <c r="AB36" s="19">
        <f>IF(INT(VLOOKUP(E36,角色属性概况!I:M,3,FALSE)*AA36/100)=0,"",(INT(VLOOKUP(E36,角色属性概况!I:M,3,FALSE)*AA36/100)))</f>
        <v>11767</v>
      </c>
      <c r="AE36" s="25">
        <f>(VLOOKUP(G36,角色!V:AE,主动技能!F36+7,FALSE))</f>
        <v>1</v>
      </c>
      <c r="AF36" s="19">
        <f>VLOOKUP(F36,对应表!AY:BA,3,FALSE)</f>
        <v>1</v>
      </c>
      <c r="AG36" s="19">
        <f>VLOOKUP(F36,对应表!AY:BA,2,FALSE)</f>
        <v>1</v>
      </c>
      <c r="AH36" s="25" t="str">
        <f>VLOOKUP(F36,特效对应!F:G,2,FALSE)</f>
        <v>attackex</v>
      </c>
      <c r="AJ36">
        <f t="shared" si="7"/>
        <v>10</v>
      </c>
      <c r="AQ36" s="6" t="str">
        <f>_xlfn.IFNA(IF(IF($AK36=AQ$5,VLOOKUP(AL36,buff!$K:$L,2,FALSE),"")=0,"",IF($AK36=AQ$5,VLOOKUP(AL36,buff!$K:$L,2,FALSE),"")),"")</f>
        <v/>
      </c>
      <c r="AR36" s="6" t="str">
        <f>_xlfn.IFNA(IF(IF($AK36=AR$5,VLOOKUP(AM36,buff!$K:$L,2,FALSE),"")=0,"",IF($AK36=AR$5,VLOOKUP(AM36,buff!$K:$L,2,FALSE),"")),"")</f>
        <v/>
      </c>
      <c r="AS36" s="6" t="str">
        <f>_xlfn.IFNA(IF(IF($AK36=AS$5,VLOOKUP(AN36,buff!$K:$L,2,FALSE),"")=0,"",IF($AK36=AS$5,VLOOKUP(AN36,buff!$K:$L,2,FALSE),"")),"")</f>
        <v/>
      </c>
      <c r="AT36" s="6" t="str">
        <f>_xlfn.IFNA(IF(IF($AK36=AT$5,VLOOKUP(AO36,buff!$K:$L,2,FALSE),"")=0,"",IF($AK36=AT$5,VLOOKUP(AO36,buff!$K:$L,2,FALSE),"")),"")</f>
        <v/>
      </c>
      <c r="AU36" s="6" t="str">
        <f>_xlfn.IFNA(IF(IF($AK36=AU$5,VLOOKUP(AP36,buff!$K:$L,2,FALSE),"")=0,"",IF($AK36=AU$5,VLOOKUP(AP36,buff!$K:$L,2,FALSE),"")),"")</f>
        <v/>
      </c>
      <c r="AV36" s="6" t="str">
        <f>_xlfn.IFNA(IF(IF($AK36=AV$5,VLOOKUP(AL36,buff!$K:$L,2,FALSE),"")=0,"",IF($AK36=AV$5,VLOOKUP(AL36,buff!$K:$L,2,FALSE),"")),"")</f>
        <v/>
      </c>
      <c r="AW36" s="6" t="str">
        <f>_xlfn.IFNA(IF(IF($AK36=AW$5,VLOOKUP(AM36,buff!$K:$L,2,FALSE),"")=0,"",IF($AK36=AW$5,VLOOKUP(AM36,buff!$K:$L,2,FALSE),"")),"")</f>
        <v/>
      </c>
      <c r="AX36" s="6" t="str">
        <f>_xlfn.IFNA(IF(IF($AK36=AX$5,VLOOKUP(AN36,buff!$K:$L,2,FALSE),"")=0,"",IF($AK36=AX$5,VLOOKUP(AN36,buff!$K:$L,2,FALSE),"")),"")</f>
        <v/>
      </c>
      <c r="AY36" s="6" t="str">
        <f>_xlfn.IFNA(IF(IF($AK36=AY$5,VLOOKUP(AO36,buff!$K:$L,2,FALSE),"")=0,"",IF($AK36=AY$5,VLOOKUP(AO36,buff!$K:$L,2,FALSE),"")),"")</f>
        <v/>
      </c>
      <c r="AZ36" s="6" t="str">
        <f>_xlfn.IFNA(IF(IF($AK36=AZ$5,VLOOKUP(AP36,buff!$K:$L,2,FALSE),"")=0,"",IF($AK36=AZ$5,VLOOKUP(AP36,buff!$K:$L,2,FALSE),"")),"")</f>
        <v/>
      </c>
      <c r="BA36" s="6" t="e">
        <f>VLOOKUP(AL36,buff!K:P,6,FALSE)</f>
        <v>#N/A</v>
      </c>
      <c r="BB36" t="e">
        <f t="shared" si="8"/>
        <v>#N/A</v>
      </c>
      <c r="BC36" t="e">
        <f t="shared" si="8"/>
        <v>#N/A</v>
      </c>
      <c r="BD36">
        <v>0</v>
      </c>
      <c r="BE36">
        <v>0</v>
      </c>
      <c r="BF36" s="22">
        <f t="shared" si="11"/>
        <v>100102</v>
      </c>
    </row>
    <row r="37" spans="1:58" x14ac:dyDescent="0.15">
      <c r="A37" t="str">
        <f t="shared" si="4"/>
        <v>战士主动技能2等级11</v>
      </c>
      <c r="B37" s="8">
        <f t="shared" si="5"/>
        <v>10010211</v>
      </c>
      <c r="C37" s="8" t="str">
        <f>VLOOKUP(G37,角色!A:B,2,FALSE)</f>
        <v>战士</v>
      </c>
      <c r="D37" s="8" t="str">
        <f t="shared" si="6"/>
        <v>主动技能2</v>
      </c>
      <c r="E37" s="8">
        <f t="shared" si="12"/>
        <v>11</v>
      </c>
      <c r="F37" s="8">
        <f t="shared" si="13"/>
        <v>2</v>
      </c>
      <c r="G37" s="8">
        <f t="shared" si="14"/>
        <v>1</v>
      </c>
      <c r="H37" s="4" t="s">
        <v>388</v>
      </c>
      <c r="I37" s="20" t="str">
        <f t="shared" si="15"/>
        <v>对敌方前排攻击，造成200%攻击力（+16761）点伤害。</v>
      </c>
      <c r="J37" s="4" t="s">
        <v>277</v>
      </c>
      <c r="K37" s="1" t="s">
        <v>102</v>
      </c>
      <c r="L37" s="4" t="s">
        <v>106</v>
      </c>
      <c r="M37" s="4"/>
      <c r="N37" s="4">
        <v>100</v>
      </c>
      <c r="O37" s="20">
        <f>VLOOKUP(L37,对应表!BK:BL,2,FALSE)</f>
        <v>0</v>
      </c>
      <c r="P37" s="25" t="str">
        <f>_xlfn.IFNA(VLOOKUP(G37,角色!V:AE,主动技能!F37+1,FALSE),"")</f>
        <v>||eff_sishenzhinu|</v>
      </c>
      <c r="Q37" s="25">
        <f>(VLOOKUP(G37,角色!V:AE,主动技能!F37+4,FALSE))</f>
        <v>1</v>
      </c>
      <c r="R37" s="25">
        <v>0</v>
      </c>
      <c r="S37" s="25">
        <v>0</v>
      </c>
      <c r="T37" s="6" t="str">
        <f t="shared" si="1"/>
        <v/>
      </c>
      <c r="U37" s="6" t="str">
        <f t="shared" si="2"/>
        <v/>
      </c>
      <c r="V37" s="19" t="str">
        <f>VLOOKUP(G37,角色!AW:BC,主动技能!F37+1,FALSE)</f>
        <v>skill_05</v>
      </c>
      <c r="Y37">
        <f t="shared" si="3"/>
        <v>0</v>
      </c>
      <c r="Z37" s="19">
        <f>IF(VLOOKUP(C37,角色!CC:CI,主动技能!F37*2,FALSE)=0,"",VLOOKUP(C37,角色!CC:CI,主动技能!F37*2,FALSE))</f>
        <v>200</v>
      </c>
      <c r="AA37" s="19">
        <f>IF(VLOOKUP(C37,角色!CC:CI,主动技能!F37*2+1,FALSE)=0,0,VLOOKUP(C37,角色!CC:CI,主动技能!F37*2+1,FALSE))</f>
        <v>50</v>
      </c>
      <c r="AB37" s="19">
        <f>IF(INT(VLOOKUP(E37,角色属性概况!I:M,3,FALSE)*AA37/100)=0,"",(INT(VLOOKUP(E37,角色属性概况!I:M,3,FALSE)*AA37/100)))</f>
        <v>16761</v>
      </c>
      <c r="AE37" s="25">
        <f>(VLOOKUP(G37,角色!V:AE,主动技能!F37+7,FALSE))</f>
        <v>1</v>
      </c>
      <c r="AF37" s="19">
        <f>VLOOKUP(F37,对应表!AY:BA,3,FALSE)</f>
        <v>1</v>
      </c>
      <c r="AG37" s="19">
        <f>VLOOKUP(F37,对应表!AY:BA,2,FALSE)</f>
        <v>1</v>
      </c>
      <c r="AH37" s="25" t="str">
        <f>VLOOKUP(F37,特效对应!F:G,2,FALSE)</f>
        <v>attackex</v>
      </c>
      <c r="AJ37">
        <f t="shared" si="7"/>
        <v>11</v>
      </c>
      <c r="AQ37" s="6" t="str">
        <f>_xlfn.IFNA(IF(IF($AK37=AQ$5,VLOOKUP(AL37,buff!$K:$L,2,FALSE),"")=0,"",IF($AK37=AQ$5,VLOOKUP(AL37,buff!$K:$L,2,FALSE),"")),"")</f>
        <v/>
      </c>
      <c r="AR37" s="6" t="str">
        <f>_xlfn.IFNA(IF(IF($AK37=AR$5,VLOOKUP(AM37,buff!$K:$L,2,FALSE),"")=0,"",IF($AK37=AR$5,VLOOKUP(AM37,buff!$K:$L,2,FALSE),"")),"")</f>
        <v/>
      </c>
      <c r="AS37" s="6" t="str">
        <f>_xlfn.IFNA(IF(IF($AK37=AS$5,VLOOKUP(AN37,buff!$K:$L,2,FALSE),"")=0,"",IF($AK37=AS$5,VLOOKUP(AN37,buff!$K:$L,2,FALSE),"")),"")</f>
        <v/>
      </c>
      <c r="AT37" s="6" t="str">
        <f>_xlfn.IFNA(IF(IF($AK37=AT$5,VLOOKUP(AO37,buff!$K:$L,2,FALSE),"")=0,"",IF($AK37=AT$5,VLOOKUP(AO37,buff!$K:$L,2,FALSE),"")),"")</f>
        <v/>
      </c>
      <c r="AU37" s="6" t="str">
        <f>_xlfn.IFNA(IF(IF($AK37=AU$5,VLOOKUP(AP37,buff!$K:$L,2,FALSE),"")=0,"",IF($AK37=AU$5,VLOOKUP(AP37,buff!$K:$L,2,FALSE),"")),"")</f>
        <v/>
      </c>
      <c r="AV37" s="6" t="str">
        <f>_xlfn.IFNA(IF(IF($AK37=AV$5,VLOOKUP(AL37,buff!$K:$L,2,FALSE),"")=0,"",IF($AK37=AV$5,VLOOKUP(AL37,buff!$K:$L,2,FALSE),"")),"")</f>
        <v/>
      </c>
      <c r="AW37" s="6" t="str">
        <f>_xlfn.IFNA(IF(IF($AK37=AW$5,VLOOKUP(AM37,buff!$K:$L,2,FALSE),"")=0,"",IF($AK37=AW$5,VLOOKUP(AM37,buff!$K:$L,2,FALSE),"")),"")</f>
        <v/>
      </c>
      <c r="AX37" s="6" t="str">
        <f>_xlfn.IFNA(IF(IF($AK37=AX$5,VLOOKUP(AN37,buff!$K:$L,2,FALSE),"")=0,"",IF($AK37=AX$5,VLOOKUP(AN37,buff!$K:$L,2,FALSE),"")),"")</f>
        <v/>
      </c>
      <c r="AY37" s="6" t="str">
        <f>_xlfn.IFNA(IF(IF($AK37=AY$5,VLOOKUP(AO37,buff!$K:$L,2,FALSE),"")=0,"",IF($AK37=AY$5,VLOOKUP(AO37,buff!$K:$L,2,FALSE),"")),"")</f>
        <v/>
      </c>
      <c r="AZ37" s="6" t="str">
        <f>_xlfn.IFNA(IF(IF($AK37=AZ$5,VLOOKUP(AP37,buff!$K:$L,2,FALSE),"")=0,"",IF($AK37=AZ$5,VLOOKUP(AP37,buff!$K:$L,2,FALSE),"")),"")</f>
        <v/>
      </c>
      <c r="BA37" s="6" t="e">
        <f>VLOOKUP(AL37,buff!K:P,6,FALSE)</f>
        <v>#N/A</v>
      </c>
      <c r="BB37" t="e">
        <f t="shared" si="8"/>
        <v>#N/A</v>
      </c>
      <c r="BC37" t="e">
        <f t="shared" si="8"/>
        <v>#N/A</v>
      </c>
      <c r="BD37">
        <v>0</v>
      </c>
      <c r="BE37">
        <v>0</v>
      </c>
      <c r="BF37" s="22">
        <f t="shared" si="11"/>
        <v>100102</v>
      </c>
    </row>
    <row r="38" spans="1:58" x14ac:dyDescent="0.15">
      <c r="A38" t="str">
        <f t="shared" si="4"/>
        <v>战士主动技能2等级12</v>
      </c>
      <c r="B38" s="8">
        <f t="shared" si="5"/>
        <v>10010212</v>
      </c>
      <c r="C38" s="8" t="str">
        <f>VLOOKUP(G38,角色!A:B,2,FALSE)</f>
        <v>战士</v>
      </c>
      <c r="D38" s="8" t="str">
        <f t="shared" si="6"/>
        <v>主动技能2</v>
      </c>
      <c r="E38" s="8">
        <f t="shared" si="12"/>
        <v>12</v>
      </c>
      <c r="F38" s="8">
        <f t="shared" si="13"/>
        <v>2</v>
      </c>
      <c r="G38" s="8">
        <f t="shared" si="14"/>
        <v>1</v>
      </c>
      <c r="H38" s="4" t="s">
        <v>388</v>
      </c>
      <c r="I38" s="20" t="str">
        <f t="shared" si="15"/>
        <v>对敌方前排攻击，造成200%攻击力（+23830）点伤害。</v>
      </c>
      <c r="J38" s="4" t="s">
        <v>277</v>
      </c>
      <c r="K38" s="1" t="s">
        <v>102</v>
      </c>
      <c r="L38" s="4" t="s">
        <v>106</v>
      </c>
      <c r="M38" s="4"/>
      <c r="N38" s="4">
        <v>100</v>
      </c>
      <c r="O38" s="20">
        <f>VLOOKUP(L38,对应表!BK:BL,2,FALSE)</f>
        <v>0</v>
      </c>
      <c r="P38" s="25" t="str">
        <f>_xlfn.IFNA(VLOOKUP(G38,角色!V:AE,主动技能!F38+1,FALSE),"")</f>
        <v>||eff_sishenzhinu|</v>
      </c>
      <c r="Q38" s="25">
        <f>(VLOOKUP(G38,角色!V:AE,主动技能!F38+4,FALSE))</f>
        <v>1</v>
      </c>
      <c r="R38" s="25">
        <v>0</v>
      </c>
      <c r="S38" s="25">
        <v>0</v>
      </c>
      <c r="T38" s="6" t="str">
        <f t="shared" si="1"/>
        <v/>
      </c>
      <c r="U38" s="6" t="str">
        <f t="shared" si="2"/>
        <v/>
      </c>
      <c r="V38" s="19" t="str">
        <f>VLOOKUP(G38,角色!AW:BC,主动技能!F38+1,FALSE)</f>
        <v>skill_05</v>
      </c>
      <c r="Y38">
        <f t="shared" si="3"/>
        <v>0</v>
      </c>
      <c r="Z38" s="19">
        <f>IF(VLOOKUP(C38,角色!CC:CI,主动技能!F38*2,FALSE)=0,"",VLOOKUP(C38,角色!CC:CI,主动技能!F38*2,FALSE))</f>
        <v>200</v>
      </c>
      <c r="AA38" s="19">
        <f>IF(VLOOKUP(C38,角色!CC:CI,主动技能!F38*2+1,FALSE)=0,0,VLOOKUP(C38,角色!CC:CI,主动技能!F38*2+1,FALSE))</f>
        <v>50</v>
      </c>
      <c r="AB38" s="19">
        <f>IF(INT(VLOOKUP(E38,角色属性概况!I:M,3,FALSE)*AA38/100)=0,"",(INT(VLOOKUP(E38,角色属性概况!I:M,3,FALSE)*AA38/100)))</f>
        <v>23830</v>
      </c>
      <c r="AE38" s="25">
        <f>(VLOOKUP(G38,角色!V:AE,主动技能!F38+7,FALSE))</f>
        <v>1</v>
      </c>
      <c r="AF38" s="19">
        <f>VLOOKUP(F38,对应表!AY:BA,3,FALSE)</f>
        <v>1</v>
      </c>
      <c r="AG38" s="19">
        <f>VLOOKUP(F38,对应表!AY:BA,2,FALSE)</f>
        <v>1</v>
      </c>
      <c r="AH38" s="25" t="str">
        <f>VLOOKUP(F38,特效对应!F:G,2,FALSE)</f>
        <v>attackex</v>
      </c>
      <c r="AJ38">
        <f t="shared" si="7"/>
        <v>12</v>
      </c>
      <c r="AQ38" s="6" t="str">
        <f>_xlfn.IFNA(IF(IF($AK38=AQ$5,VLOOKUP(AL38,buff!$K:$L,2,FALSE),"")=0,"",IF($AK38=AQ$5,VLOOKUP(AL38,buff!$K:$L,2,FALSE),"")),"")</f>
        <v/>
      </c>
      <c r="AR38" s="6" t="str">
        <f>_xlfn.IFNA(IF(IF($AK38=AR$5,VLOOKUP(AM38,buff!$K:$L,2,FALSE),"")=0,"",IF($AK38=AR$5,VLOOKUP(AM38,buff!$K:$L,2,FALSE),"")),"")</f>
        <v/>
      </c>
      <c r="AS38" s="6" t="str">
        <f>_xlfn.IFNA(IF(IF($AK38=AS$5,VLOOKUP(AN38,buff!$K:$L,2,FALSE),"")=0,"",IF($AK38=AS$5,VLOOKUP(AN38,buff!$K:$L,2,FALSE),"")),"")</f>
        <v/>
      </c>
      <c r="AT38" s="6" t="str">
        <f>_xlfn.IFNA(IF(IF($AK38=AT$5,VLOOKUP(AO38,buff!$K:$L,2,FALSE),"")=0,"",IF($AK38=AT$5,VLOOKUP(AO38,buff!$K:$L,2,FALSE),"")),"")</f>
        <v/>
      </c>
      <c r="AU38" s="6" t="str">
        <f>_xlfn.IFNA(IF(IF($AK38=AU$5,VLOOKUP(AP38,buff!$K:$L,2,FALSE),"")=0,"",IF($AK38=AU$5,VLOOKUP(AP38,buff!$K:$L,2,FALSE),"")),"")</f>
        <v/>
      </c>
      <c r="AV38" s="6" t="str">
        <f>_xlfn.IFNA(IF(IF($AK38=AV$5,VLOOKUP(AL38,buff!$K:$L,2,FALSE),"")=0,"",IF($AK38=AV$5,VLOOKUP(AL38,buff!$K:$L,2,FALSE),"")),"")</f>
        <v/>
      </c>
      <c r="AW38" s="6" t="str">
        <f>_xlfn.IFNA(IF(IF($AK38=AW$5,VLOOKUP(AM38,buff!$K:$L,2,FALSE),"")=0,"",IF($AK38=AW$5,VLOOKUP(AM38,buff!$K:$L,2,FALSE),"")),"")</f>
        <v/>
      </c>
      <c r="AX38" s="6" t="str">
        <f>_xlfn.IFNA(IF(IF($AK38=AX$5,VLOOKUP(AN38,buff!$K:$L,2,FALSE),"")=0,"",IF($AK38=AX$5,VLOOKUP(AN38,buff!$K:$L,2,FALSE),"")),"")</f>
        <v/>
      </c>
      <c r="AY38" s="6" t="str">
        <f>_xlfn.IFNA(IF(IF($AK38=AY$5,VLOOKUP(AO38,buff!$K:$L,2,FALSE),"")=0,"",IF($AK38=AY$5,VLOOKUP(AO38,buff!$K:$L,2,FALSE),"")),"")</f>
        <v/>
      </c>
      <c r="AZ38" s="6" t="str">
        <f>_xlfn.IFNA(IF(IF($AK38=AZ$5,VLOOKUP(AP38,buff!$K:$L,2,FALSE),"")=0,"",IF($AK38=AZ$5,VLOOKUP(AP38,buff!$K:$L,2,FALSE),"")),"")</f>
        <v/>
      </c>
      <c r="BA38" s="6" t="e">
        <f>VLOOKUP(AL38,buff!K:P,6,FALSE)</f>
        <v>#N/A</v>
      </c>
      <c r="BB38" t="e">
        <f t="shared" si="8"/>
        <v>#N/A</v>
      </c>
      <c r="BC38" t="e">
        <f t="shared" si="8"/>
        <v>#N/A</v>
      </c>
      <c r="BD38">
        <v>0</v>
      </c>
      <c r="BE38">
        <v>0</v>
      </c>
      <c r="BF38" s="22">
        <f t="shared" si="11"/>
        <v>100102</v>
      </c>
    </row>
    <row r="39" spans="1:58" x14ac:dyDescent="0.15">
      <c r="A39" t="str">
        <f t="shared" si="4"/>
        <v>战士主动技能2等级13</v>
      </c>
      <c r="B39" s="8">
        <f t="shared" si="5"/>
        <v>10010213</v>
      </c>
      <c r="C39" s="8" t="str">
        <f>VLOOKUP(G39,角色!A:B,2,FALSE)</f>
        <v>战士</v>
      </c>
      <c r="D39" s="8" t="str">
        <f t="shared" si="6"/>
        <v>主动技能2</v>
      </c>
      <c r="E39" s="8">
        <f t="shared" si="12"/>
        <v>13</v>
      </c>
      <c r="F39" s="8">
        <f t="shared" si="13"/>
        <v>2</v>
      </c>
      <c r="G39" s="8">
        <f t="shared" si="14"/>
        <v>1</v>
      </c>
      <c r="H39" s="4" t="s">
        <v>388</v>
      </c>
      <c r="I39" s="20" t="str">
        <f t="shared" si="15"/>
        <v>对敌方前排攻击，造成200%攻击力（+33839）点伤害。</v>
      </c>
      <c r="J39" s="4" t="s">
        <v>277</v>
      </c>
      <c r="K39" s="1" t="s">
        <v>102</v>
      </c>
      <c r="L39" s="4" t="s">
        <v>106</v>
      </c>
      <c r="M39" s="4"/>
      <c r="N39" s="4">
        <v>100</v>
      </c>
      <c r="O39" s="20">
        <f>VLOOKUP(L39,对应表!BK:BL,2,FALSE)</f>
        <v>0</v>
      </c>
      <c r="P39" s="25" t="str">
        <f>_xlfn.IFNA(VLOOKUP(G39,角色!V:AE,主动技能!F39+1,FALSE),"")</f>
        <v>||eff_sishenzhinu|</v>
      </c>
      <c r="Q39" s="25">
        <f>(VLOOKUP(G39,角色!V:AE,主动技能!F39+4,FALSE))</f>
        <v>1</v>
      </c>
      <c r="R39" s="25">
        <v>0</v>
      </c>
      <c r="S39" s="25">
        <v>0</v>
      </c>
      <c r="T39" s="6" t="str">
        <f t="shared" si="1"/>
        <v/>
      </c>
      <c r="U39" s="6" t="str">
        <f t="shared" si="2"/>
        <v/>
      </c>
      <c r="V39" s="19" t="str">
        <f>VLOOKUP(G39,角色!AW:BC,主动技能!F39+1,FALSE)</f>
        <v>skill_05</v>
      </c>
      <c r="Y39">
        <f t="shared" si="3"/>
        <v>0</v>
      </c>
      <c r="Z39" s="19">
        <f>IF(VLOOKUP(C39,角色!CC:CI,主动技能!F39*2,FALSE)=0,"",VLOOKUP(C39,角色!CC:CI,主动技能!F39*2,FALSE))</f>
        <v>200</v>
      </c>
      <c r="AA39" s="19">
        <f>IF(VLOOKUP(C39,角色!CC:CI,主动技能!F39*2+1,FALSE)=0,0,VLOOKUP(C39,角色!CC:CI,主动技能!F39*2+1,FALSE))</f>
        <v>50</v>
      </c>
      <c r="AB39" s="19">
        <f>IF(INT(VLOOKUP(E39,角色属性概况!I:M,3,FALSE)*AA39/100)=0,"",(INT(VLOOKUP(E39,角色属性概况!I:M,3,FALSE)*AA39/100)))</f>
        <v>33839</v>
      </c>
      <c r="AE39" s="25">
        <f>(VLOOKUP(G39,角色!V:AE,主动技能!F39+7,FALSE))</f>
        <v>1</v>
      </c>
      <c r="AF39" s="19">
        <f>VLOOKUP(F39,对应表!AY:BA,3,FALSE)</f>
        <v>1</v>
      </c>
      <c r="AG39" s="19">
        <f>VLOOKUP(F39,对应表!AY:BA,2,FALSE)</f>
        <v>1</v>
      </c>
      <c r="AH39" s="25" t="str">
        <f>VLOOKUP(F39,特效对应!F:G,2,FALSE)</f>
        <v>attackex</v>
      </c>
      <c r="AJ39">
        <f t="shared" si="7"/>
        <v>13</v>
      </c>
      <c r="AQ39" s="6" t="str">
        <f>_xlfn.IFNA(IF(IF($AK39=AQ$5,VLOOKUP(AL39,buff!$K:$L,2,FALSE),"")=0,"",IF($AK39=AQ$5,VLOOKUP(AL39,buff!$K:$L,2,FALSE),"")),"")</f>
        <v/>
      </c>
      <c r="AR39" s="6" t="str">
        <f>_xlfn.IFNA(IF(IF($AK39=AR$5,VLOOKUP(AM39,buff!$K:$L,2,FALSE),"")=0,"",IF($AK39=AR$5,VLOOKUP(AM39,buff!$K:$L,2,FALSE),"")),"")</f>
        <v/>
      </c>
      <c r="AS39" s="6" t="str">
        <f>_xlfn.IFNA(IF(IF($AK39=AS$5,VLOOKUP(AN39,buff!$K:$L,2,FALSE),"")=0,"",IF($AK39=AS$5,VLOOKUP(AN39,buff!$K:$L,2,FALSE),"")),"")</f>
        <v/>
      </c>
      <c r="AT39" s="6" t="str">
        <f>_xlfn.IFNA(IF(IF($AK39=AT$5,VLOOKUP(AO39,buff!$K:$L,2,FALSE),"")=0,"",IF($AK39=AT$5,VLOOKUP(AO39,buff!$K:$L,2,FALSE),"")),"")</f>
        <v/>
      </c>
      <c r="AU39" s="6" t="str">
        <f>_xlfn.IFNA(IF(IF($AK39=AU$5,VLOOKUP(AP39,buff!$K:$L,2,FALSE),"")=0,"",IF($AK39=AU$5,VLOOKUP(AP39,buff!$K:$L,2,FALSE),"")),"")</f>
        <v/>
      </c>
      <c r="AV39" s="6" t="str">
        <f>_xlfn.IFNA(IF(IF($AK39=AV$5,VLOOKUP(AL39,buff!$K:$L,2,FALSE),"")=0,"",IF($AK39=AV$5,VLOOKUP(AL39,buff!$K:$L,2,FALSE),"")),"")</f>
        <v/>
      </c>
      <c r="AW39" s="6" t="str">
        <f>_xlfn.IFNA(IF(IF($AK39=AW$5,VLOOKUP(AM39,buff!$K:$L,2,FALSE),"")=0,"",IF($AK39=AW$5,VLOOKUP(AM39,buff!$K:$L,2,FALSE),"")),"")</f>
        <v/>
      </c>
      <c r="AX39" s="6" t="str">
        <f>_xlfn.IFNA(IF(IF($AK39=AX$5,VLOOKUP(AN39,buff!$K:$L,2,FALSE),"")=0,"",IF($AK39=AX$5,VLOOKUP(AN39,buff!$K:$L,2,FALSE),"")),"")</f>
        <v/>
      </c>
      <c r="AY39" s="6" t="str">
        <f>_xlfn.IFNA(IF(IF($AK39=AY$5,VLOOKUP(AO39,buff!$K:$L,2,FALSE),"")=0,"",IF($AK39=AY$5,VLOOKUP(AO39,buff!$K:$L,2,FALSE),"")),"")</f>
        <v/>
      </c>
      <c r="AZ39" s="6" t="str">
        <f>_xlfn.IFNA(IF(IF($AK39=AZ$5,VLOOKUP(AP39,buff!$K:$L,2,FALSE),"")=0,"",IF($AK39=AZ$5,VLOOKUP(AP39,buff!$K:$L,2,FALSE),"")),"")</f>
        <v/>
      </c>
      <c r="BA39" s="6" t="e">
        <f>VLOOKUP(AL39,buff!K:P,6,FALSE)</f>
        <v>#N/A</v>
      </c>
      <c r="BB39" t="e">
        <f t="shared" si="8"/>
        <v>#N/A</v>
      </c>
      <c r="BC39" t="e">
        <f t="shared" si="8"/>
        <v>#N/A</v>
      </c>
      <c r="BD39">
        <v>0</v>
      </c>
      <c r="BE39">
        <v>0</v>
      </c>
      <c r="BF39" s="22">
        <f t="shared" si="11"/>
        <v>100102</v>
      </c>
    </row>
    <row r="40" spans="1:58" x14ac:dyDescent="0.15">
      <c r="A40" t="str">
        <f t="shared" si="4"/>
        <v>战士主动技能2等级14</v>
      </c>
      <c r="B40" s="8">
        <f t="shared" si="5"/>
        <v>10010214</v>
      </c>
      <c r="C40" s="8" t="str">
        <f>VLOOKUP(G40,角色!A:B,2,FALSE)</f>
        <v>战士</v>
      </c>
      <c r="D40" s="8" t="str">
        <f t="shared" si="6"/>
        <v>主动技能2</v>
      </c>
      <c r="E40" s="8">
        <f t="shared" si="12"/>
        <v>14</v>
      </c>
      <c r="F40" s="8">
        <f t="shared" si="13"/>
        <v>2</v>
      </c>
      <c r="G40" s="8">
        <f t="shared" si="14"/>
        <v>1</v>
      </c>
      <c r="H40" s="4" t="s">
        <v>388</v>
      </c>
      <c r="I40" s="20" t="str">
        <f t="shared" si="15"/>
        <v>对敌方前排攻击，造成200%攻击力（+48008）点伤害。</v>
      </c>
      <c r="J40" s="4" t="s">
        <v>277</v>
      </c>
      <c r="K40" s="1" t="s">
        <v>102</v>
      </c>
      <c r="L40" s="4" t="s">
        <v>106</v>
      </c>
      <c r="M40" s="4"/>
      <c r="N40" s="4">
        <v>100</v>
      </c>
      <c r="O40" s="20">
        <f>VLOOKUP(L40,对应表!BK:BL,2,FALSE)</f>
        <v>0</v>
      </c>
      <c r="P40" s="25" t="str">
        <f>_xlfn.IFNA(VLOOKUP(G40,角色!V:AE,主动技能!F40+1,FALSE),"")</f>
        <v>||eff_sishenzhinu|</v>
      </c>
      <c r="Q40" s="25">
        <f>(VLOOKUP(G40,角色!V:AE,主动技能!F40+4,FALSE))</f>
        <v>1</v>
      </c>
      <c r="R40" s="25">
        <v>0</v>
      </c>
      <c r="S40" s="25">
        <v>0</v>
      </c>
      <c r="T40" s="6" t="str">
        <f t="shared" si="1"/>
        <v/>
      </c>
      <c r="U40" s="6" t="str">
        <f t="shared" si="2"/>
        <v/>
      </c>
      <c r="V40" s="19" t="str">
        <f>VLOOKUP(G40,角色!AW:BC,主动技能!F40+1,FALSE)</f>
        <v>skill_05</v>
      </c>
      <c r="Y40">
        <f t="shared" si="3"/>
        <v>0</v>
      </c>
      <c r="Z40" s="19">
        <f>IF(VLOOKUP(C40,角色!CC:CI,主动技能!F40*2,FALSE)=0,"",VLOOKUP(C40,角色!CC:CI,主动技能!F40*2,FALSE))</f>
        <v>200</v>
      </c>
      <c r="AA40" s="19">
        <f>IF(VLOOKUP(C40,角色!CC:CI,主动技能!F40*2+1,FALSE)=0,0,VLOOKUP(C40,角色!CC:CI,主动技能!F40*2+1,FALSE))</f>
        <v>50</v>
      </c>
      <c r="AB40" s="19">
        <f>IF(INT(VLOOKUP(E40,角色属性概况!I:M,3,FALSE)*AA40/100)=0,"",(INT(VLOOKUP(E40,角色属性概况!I:M,3,FALSE)*AA40/100)))</f>
        <v>48008</v>
      </c>
      <c r="AE40" s="25">
        <f>(VLOOKUP(G40,角色!V:AE,主动技能!F40+7,FALSE))</f>
        <v>1</v>
      </c>
      <c r="AF40" s="19">
        <f>VLOOKUP(F40,对应表!AY:BA,3,FALSE)</f>
        <v>1</v>
      </c>
      <c r="AG40" s="19">
        <f>VLOOKUP(F40,对应表!AY:BA,2,FALSE)</f>
        <v>1</v>
      </c>
      <c r="AH40" s="25" t="str">
        <f>VLOOKUP(F40,特效对应!F:G,2,FALSE)</f>
        <v>attackex</v>
      </c>
      <c r="AJ40">
        <f t="shared" si="7"/>
        <v>14</v>
      </c>
      <c r="AQ40" s="6" t="str">
        <f>_xlfn.IFNA(IF(IF($AK40=AQ$5,VLOOKUP(AL40,buff!$K:$L,2,FALSE),"")=0,"",IF($AK40=AQ$5,VLOOKUP(AL40,buff!$K:$L,2,FALSE),"")),"")</f>
        <v/>
      </c>
      <c r="AR40" s="6" t="str">
        <f>_xlfn.IFNA(IF(IF($AK40=AR$5,VLOOKUP(AM40,buff!$K:$L,2,FALSE),"")=0,"",IF($AK40=AR$5,VLOOKUP(AM40,buff!$K:$L,2,FALSE),"")),"")</f>
        <v/>
      </c>
      <c r="AS40" s="6" t="str">
        <f>_xlfn.IFNA(IF(IF($AK40=AS$5,VLOOKUP(AN40,buff!$K:$L,2,FALSE),"")=0,"",IF($AK40=AS$5,VLOOKUP(AN40,buff!$K:$L,2,FALSE),"")),"")</f>
        <v/>
      </c>
      <c r="AT40" s="6" t="str">
        <f>_xlfn.IFNA(IF(IF($AK40=AT$5,VLOOKUP(AO40,buff!$K:$L,2,FALSE),"")=0,"",IF($AK40=AT$5,VLOOKUP(AO40,buff!$K:$L,2,FALSE),"")),"")</f>
        <v/>
      </c>
      <c r="AU40" s="6" t="str">
        <f>_xlfn.IFNA(IF(IF($AK40=AU$5,VLOOKUP(AP40,buff!$K:$L,2,FALSE),"")=0,"",IF($AK40=AU$5,VLOOKUP(AP40,buff!$K:$L,2,FALSE),"")),"")</f>
        <v/>
      </c>
      <c r="AV40" s="6" t="str">
        <f>_xlfn.IFNA(IF(IF($AK40=AV$5,VLOOKUP(AL40,buff!$K:$L,2,FALSE),"")=0,"",IF($AK40=AV$5,VLOOKUP(AL40,buff!$K:$L,2,FALSE),"")),"")</f>
        <v/>
      </c>
      <c r="AW40" s="6" t="str">
        <f>_xlfn.IFNA(IF(IF($AK40=AW$5,VLOOKUP(AM40,buff!$K:$L,2,FALSE),"")=0,"",IF($AK40=AW$5,VLOOKUP(AM40,buff!$K:$L,2,FALSE),"")),"")</f>
        <v/>
      </c>
      <c r="AX40" s="6" t="str">
        <f>_xlfn.IFNA(IF(IF($AK40=AX$5,VLOOKUP(AN40,buff!$K:$L,2,FALSE),"")=0,"",IF($AK40=AX$5,VLOOKUP(AN40,buff!$K:$L,2,FALSE),"")),"")</f>
        <v/>
      </c>
      <c r="AY40" s="6" t="str">
        <f>_xlfn.IFNA(IF(IF($AK40=AY$5,VLOOKUP(AO40,buff!$K:$L,2,FALSE),"")=0,"",IF($AK40=AY$5,VLOOKUP(AO40,buff!$K:$L,2,FALSE),"")),"")</f>
        <v/>
      </c>
      <c r="AZ40" s="6" t="str">
        <f>_xlfn.IFNA(IF(IF($AK40=AZ$5,VLOOKUP(AP40,buff!$K:$L,2,FALSE),"")=0,"",IF($AK40=AZ$5,VLOOKUP(AP40,buff!$K:$L,2,FALSE),"")),"")</f>
        <v/>
      </c>
      <c r="BA40" s="6" t="e">
        <f>VLOOKUP(AL40,buff!K:P,6,FALSE)</f>
        <v>#N/A</v>
      </c>
      <c r="BB40" t="e">
        <f t="shared" si="8"/>
        <v>#N/A</v>
      </c>
      <c r="BC40" t="e">
        <f t="shared" si="8"/>
        <v>#N/A</v>
      </c>
      <c r="BD40">
        <v>0</v>
      </c>
      <c r="BE40">
        <v>0</v>
      </c>
      <c r="BF40" s="22">
        <f t="shared" si="11"/>
        <v>100102</v>
      </c>
    </row>
    <row r="41" spans="1:58" x14ac:dyDescent="0.15">
      <c r="A41" t="str">
        <f t="shared" si="4"/>
        <v>战士主动技能2等级15</v>
      </c>
      <c r="B41" s="8">
        <f t="shared" si="5"/>
        <v>10010215</v>
      </c>
      <c r="C41" s="8" t="str">
        <f>VLOOKUP(G41,角色!A:B,2,FALSE)</f>
        <v>战士</v>
      </c>
      <c r="D41" s="8" t="str">
        <f t="shared" si="6"/>
        <v>主动技能2</v>
      </c>
      <c r="E41" s="8">
        <f t="shared" si="12"/>
        <v>15</v>
      </c>
      <c r="F41" s="8">
        <f t="shared" si="13"/>
        <v>2</v>
      </c>
      <c r="G41" s="8">
        <f t="shared" si="14"/>
        <v>1</v>
      </c>
      <c r="H41" s="4" t="s">
        <v>388</v>
      </c>
      <c r="I41" s="20" t="str">
        <f t="shared" si="15"/>
        <v>对敌方前排攻击，造成200%攻击力（+68066）点伤害。</v>
      </c>
      <c r="J41" s="4" t="s">
        <v>277</v>
      </c>
      <c r="K41" s="1" t="s">
        <v>102</v>
      </c>
      <c r="L41" s="4" t="s">
        <v>106</v>
      </c>
      <c r="M41" s="4"/>
      <c r="N41" s="4">
        <v>100</v>
      </c>
      <c r="O41" s="20">
        <f>VLOOKUP(L41,对应表!BK:BL,2,FALSE)</f>
        <v>0</v>
      </c>
      <c r="P41" s="25" t="str">
        <f>_xlfn.IFNA(VLOOKUP(G41,角色!V:AE,主动技能!F41+1,FALSE),"")</f>
        <v>||eff_sishenzhinu|</v>
      </c>
      <c r="Q41" s="25">
        <f>(VLOOKUP(G41,角色!V:AE,主动技能!F41+4,FALSE))</f>
        <v>1</v>
      </c>
      <c r="R41" s="25">
        <v>0</v>
      </c>
      <c r="S41" s="25">
        <v>0</v>
      </c>
      <c r="T41" s="6" t="str">
        <f t="shared" si="1"/>
        <v/>
      </c>
      <c r="U41" s="6" t="str">
        <f t="shared" si="2"/>
        <v/>
      </c>
      <c r="V41" s="19" t="str">
        <f>VLOOKUP(G41,角色!AW:BC,主动技能!F41+1,FALSE)</f>
        <v>skill_05</v>
      </c>
      <c r="Y41">
        <f t="shared" si="3"/>
        <v>0</v>
      </c>
      <c r="Z41" s="19">
        <f>IF(VLOOKUP(C41,角色!CC:CI,主动技能!F41*2,FALSE)=0,"",VLOOKUP(C41,角色!CC:CI,主动技能!F41*2,FALSE))</f>
        <v>200</v>
      </c>
      <c r="AA41" s="19">
        <f>IF(VLOOKUP(C41,角色!CC:CI,主动技能!F41*2+1,FALSE)=0,0,VLOOKUP(C41,角色!CC:CI,主动技能!F41*2+1,FALSE))</f>
        <v>50</v>
      </c>
      <c r="AB41" s="19">
        <f>IF(INT(VLOOKUP(E41,角色属性概况!I:M,3,FALSE)*AA41/100)=0,"",(INT(VLOOKUP(E41,角色属性概况!I:M,3,FALSE)*AA41/100)))</f>
        <v>68066</v>
      </c>
      <c r="AE41" s="25">
        <f>(VLOOKUP(G41,角色!V:AE,主动技能!F41+7,FALSE))</f>
        <v>1</v>
      </c>
      <c r="AF41" s="19">
        <f>VLOOKUP(F41,对应表!AY:BA,3,FALSE)</f>
        <v>1</v>
      </c>
      <c r="AG41" s="19">
        <f>VLOOKUP(F41,对应表!AY:BA,2,FALSE)</f>
        <v>1</v>
      </c>
      <c r="AH41" s="25" t="str">
        <f>VLOOKUP(F41,特效对应!F:G,2,FALSE)</f>
        <v>attackex</v>
      </c>
      <c r="AJ41">
        <f t="shared" si="7"/>
        <v>15</v>
      </c>
      <c r="AQ41" s="6" t="str">
        <f>_xlfn.IFNA(IF(IF($AK41=AQ$5,VLOOKUP(AL41,buff!$K:$L,2,FALSE),"")=0,"",IF($AK41=AQ$5,VLOOKUP(AL41,buff!$K:$L,2,FALSE),"")),"")</f>
        <v/>
      </c>
      <c r="AR41" s="6" t="str">
        <f>_xlfn.IFNA(IF(IF($AK41=AR$5,VLOOKUP(AM41,buff!$K:$L,2,FALSE),"")=0,"",IF($AK41=AR$5,VLOOKUP(AM41,buff!$K:$L,2,FALSE),"")),"")</f>
        <v/>
      </c>
      <c r="AS41" s="6" t="str">
        <f>_xlfn.IFNA(IF(IF($AK41=AS$5,VLOOKUP(AN41,buff!$K:$L,2,FALSE),"")=0,"",IF($AK41=AS$5,VLOOKUP(AN41,buff!$K:$L,2,FALSE),"")),"")</f>
        <v/>
      </c>
      <c r="AT41" s="6" t="str">
        <f>_xlfn.IFNA(IF(IF($AK41=AT$5,VLOOKUP(AO41,buff!$K:$L,2,FALSE),"")=0,"",IF($AK41=AT$5,VLOOKUP(AO41,buff!$K:$L,2,FALSE),"")),"")</f>
        <v/>
      </c>
      <c r="AU41" s="6" t="str">
        <f>_xlfn.IFNA(IF(IF($AK41=AU$5,VLOOKUP(AP41,buff!$K:$L,2,FALSE),"")=0,"",IF($AK41=AU$5,VLOOKUP(AP41,buff!$K:$L,2,FALSE),"")),"")</f>
        <v/>
      </c>
      <c r="AV41" s="6" t="str">
        <f>_xlfn.IFNA(IF(IF($AK41=AV$5,VLOOKUP(AL41,buff!$K:$L,2,FALSE),"")=0,"",IF($AK41=AV$5,VLOOKUP(AL41,buff!$K:$L,2,FALSE),"")),"")</f>
        <v/>
      </c>
      <c r="AW41" s="6" t="str">
        <f>_xlfn.IFNA(IF(IF($AK41=AW$5,VLOOKUP(AM41,buff!$K:$L,2,FALSE),"")=0,"",IF($AK41=AW$5,VLOOKUP(AM41,buff!$K:$L,2,FALSE),"")),"")</f>
        <v/>
      </c>
      <c r="AX41" s="6" t="str">
        <f>_xlfn.IFNA(IF(IF($AK41=AX$5,VLOOKUP(AN41,buff!$K:$L,2,FALSE),"")=0,"",IF($AK41=AX$5,VLOOKUP(AN41,buff!$K:$L,2,FALSE),"")),"")</f>
        <v/>
      </c>
      <c r="AY41" s="6" t="str">
        <f>_xlfn.IFNA(IF(IF($AK41=AY$5,VLOOKUP(AO41,buff!$K:$L,2,FALSE),"")=0,"",IF($AK41=AY$5,VLOOKUP(AO41,buff!$K:$L,2,FALSE),"")),"")</f>
        <v/>
      </c>
      <c r="AZ41" s="6" t="str">
        <f>_xlfn.IFNA(IF(IF($AK41=AZ$5,VLOOKUP(AP41,buff!$K:$L,2,FALSE),"")=0,"",IF($AK41=AZ$5,VLOOKUP(AP41,buff!$K:$L,2,FALSE),"")),"")</f>
        <v/>
      </c>
      <c r="BA41" s="6" t="e">
        <f>VLOOKUP(AL41,buff!K:P,6,FALSE)</f>
        <v>#N/A</v>
      </c>
      <c r="BB41" t="e">
        <f t="shared" si="8"/>
        <v>#N/A</v>
      </c>
      <c r="BC41" t="e">
        <f t="shared" si="8"/>
        <v>#N/A</v>
      </c>
      <c r="BD41">
        <v>0</v>
      </c>
      <c r="BE41">
        <v>0</v>
      </c>
      <c r="BF41" s="22">
        <f t="shared" si="11"/>
        <v>100102</v>
      </c>
    </row>
    <row r="42" spans="1:58" x14ac:dyDescent="0.15">
      <c r="A42" t="str">
        <f t="shared" si="4"/>
        <v>战士主动技能2等级16</v>
      </c>
      <c r="B42" s="8">
        <f t="shared" si="5"/>
        <v>10010216</v>
      </c>
      <c r="C42" s="8" t="str">
        <f>VLOOKUP(G42,角色!A:B,2,FALSE)</f>
        <v>战士</v>
      </c>
      <c r="D42" s="8" t="str">
        <f t="shared" si="6"/>
        <v>主动技能2</v>
      </c>
      <c r="E42" s="8">
        <f t="shared" si="12"/>
        <v>16</v>
      </c>
      <c r="F42" s="8">
        <f t="shared" si="13"/>
        <v>2</v>
      </c>
      <c r="G42" s="8">
        <f t="shared" si="14"/>
        <v>1</v>
      </c>
      <c r="H42" s="4" t="s">
        <v>388</v>
      </c>
      <c r="I42" s="20" t="str">
        <f t="shared" si="15"/>
        <v>对敌方前排攻击，造成200%攻击力（+96464）点伤害。</v>
      </c>
      <c r="J42" s="4" t="s">
        <v>277</v>
      </c>
      <c r="K42" s="1" t="s">
        <v>102</v>
      </c>
      <c r="L42" s="4" t="s">
        <v>106</v>
      </c>
      <c r="M42" s="4"/>
      <c r="N42" s="4">
        <v>100</v>
      </c>
      <c r="O42" s="20">
        <f>VLOOKUP(L42,对应表!BK:BL,2,FALSE)</f>
        <v>0</v>
      </c>
      <c r="P42" s="25" t="str">
        <f>_xlfn.IFNA(VLOOKUP(G42,角色!V:AE,主动技能!F42+1,FALSE),"")</f>
        <v>||eff_sishenzhinu|</v>
      </c>
      <c r="Q42" s="25">
        <f>(VLOOKUP(G42,角色!V:AE,主动技能!F42+4,FALSE))</f>
        <v>1</v>
      </c>
      <c r="R42" s="25">
        <v>0</v>
      </c>
      <c r="S42" s="25">
        <v>0</v>
      </c>
      <c r="T42" s="6" t="str">
        <f t="shared" si="1"/>
        <v/>
      </c>
      <c r="U42" s="6" t="str">
        <f t="shared" si="2"/>
        <v/>
      </c>
      <c r="V42" s="19" t="str">
        <f>VLOOKUP(G42,角色!AW:BC,主动技能!F42+1,FALSE)</f>
        <v>skill_05</v>
      </c>
      <c r="Y42">
        <f t="shared" si="3"/>
        <v>0</v>
      </c>
      <c r="Z42" s="19">
        <f>IF(VLOOKUP(C42,角色!CC:CI,主动技能!F42*2,FALSE)=0,"",VLOOKUP(C42,角色!CC:CI,主动技能!F42*2,FALSE))</f>
        <v>200</v>
      </c>
      <c r="AA42" s="19">
        <f>IF(VLOOKUP(C42,角色!CC:CI,主动技能!F42*2+1,FALSE)=0,0,VLOOKUP(C42,角色!CC:CI,主动技能!F42*2+1,FALSE))</f>
        <v>50</v>
      </c>
      <c r="AB42" s="19">
        <f>IF(INT(VLOOKUP(E42,角色属性概况!I:M,3,FALSE)*AA42/100)=0,"",(INT(VLOOKUP(E42,角色属性概况!I:M,3,FALSE)*AA42/100)))</f>
        <v>96464</v>
      </c>
      <c r="AE42" s="25">
        <f>(VLOOKUP(G42,角色!V:AE,主动技能!F42+7,FALSE))</f>
        <v>1</v>
      </c>
      <c r="AF42" s="19">
        <f>VLOOKUP(F42,对应表!AY:BA,3,FALSE)</f>
        <v>1</v>
      </c>
      <c r="AG42" s="19">
        <f>VLOOKUP(F42,对应表!AY:BA,2,FALSE)</f>
        <v>1</v>
      </c>
      <c r="AH42" s="25" t="str">
        <f>VLOOKUP(F42,特效对应!F:G,2,FALSE)</f>
        <v>attackex</v>
      </c>
      <c r="AJ42">
        <f t="shared" si="7"/>
        <v>16</v>
      </c>
      <c r="AQ42" s="6" t="str">
        <f>_xlfn.IFNA(IF(IF($AK42=AQ$5,VLOOKUP(AL42,buff!$K:$L,2,FALSE),"")=0,"",IF($AK42=AQ$5,VLOOKUP(AL42,buff!$K:$L,2,FALSE),"")),"")</f>
        <v/>
      </c>
      <c r="AR42" s="6" t="str">
        <f>_xlfn.IFNA(IF(IF($AK42=AR$5,VLOOKUP(AM42,buff!$K:$L,2,FALSE),"")=0,"",IF($AK42=AR$5,VLOOKUP(AM42,buff!$K:$L,2,FALSE),"")),"")</f>
        <v/>
      </c>
      <c r="AS42" s="6" t="str">
        <f>_xlfn.IFNA(IF(IF($AK42=AS$5,VLOOKUP(AN42,buff!$K:$L,2,FALSE),"")=0,"",IF($AK42=AS$5,VLOOKUP(AN42,buff!$K:$L,2,FALSE),"")),"")</f>
        <v/>
      </c>
      <c r="AT42" s="6" t="str">
        <f>_xlfn.IFNA(IF(IF($AK42=AT$5,VLOOKUP(AO42,buff!$K:$L,2,FALSE),"")=0,"",IF($AK42=AT$5,VLOOKUP(AO42,buff!$K:$L,2,FALSE),"")),"")</f>
        <v/>
      </c>
      <c r="AU42" s="6" t="str">
        <f>_xlfn.IFNA(IF(IF($AK42=AU$5,VLOOKUP(AP42,buff!$K:$L,2,FALSE),"")=0,"",IF($AK42=AU$5,VLOOKUP(AP42,buff!$K:$L,2,FALSE),"")),"")</f>
        <v/>
      </c>
      <c r="AV42" s="6" t="str">
        <f>_xlfn.IFNA(IF(IF($AK42=AV$5,VLOOKUP(AL42,buff!$K:$L,2,FALSE),"")=0,"",IF($AK42=AV$5,VLOOKUP(AL42,buff!$K:$L,2,FALSE),"")),"")</f>
        <v/>
      </c>
      <c r="AW42" s="6" t="str">
        <f>_xlfn.IFNA(IF(IF($AK42=AW$5,VLOOKUP(AM42,buff!$K:$L,2,FALSE),"")=0,"",IF($AK42=AW$5,VLOOKUP(AM42,buff!$K:$L,2,FALSE),"")),"")</f>
        <v/>
      </c>
      <c r="AX42" s="6" t="str">
        <f>_xlfn.IFNA(IF(IF($AK42=AX$5,VLOOKUP(AN42,buff!$K:$L,2,FALSE),"")=0,"",IF($AK42=AX$5,VLOOKUP(AN42,buff!$K:$L,2,FALSE),"")),"")</f>
        <v/>
      </c>
      <c r="AY42" s="6" t="str">
        <f>_xlfn.IFNA(IF(IF($AK42=AY$5,VLOOKUP(AO42,buff!$K:$L,2,FALSE),"")=0,"",IF($AK42=AY$5,VLOOKUP(AO42,buff!$K:$L,2,FALSE),"")),"")</f>
        <v/>
      </c>
      <c r="AZ42" s="6" t="str">
        <f>_xlfn.IFNA(IF(IF($AK42=AZ$5,VLOOKUP(AP42,buff!$K:$L,2,FALSE),"")=0,"",IF($AK42=AZ$5,VLOOKUP(AP42,buff!$K:$L,2,FALSE),"")),"")</f>
        <v/>
      </c>
      <c r="BA42" s="6" t="e">
        <f>VLOOKUP(AL42,buff!K:P,6,FALSE)</f>
        <v>#N/A</v>
      </c>
      <c r="BB42" t="e">
        <f t="shared" si="8"/>
        <v>#N/A</v>
      </c>
      <c r="BC42" t="e">
        <f t="shared" si="8"/>
        <v>#N/A</v>
      </c>
      <c r="BD42">
        <v>0</v>
      </c>
      <c r="BE42">
        <v>0</v>
      </c>
      <c r="BF42" s="22">
        <f t="shared" si="11"/>
        <v>100102</v>
      </c>
    </row>
    <row r="43" spans="1:58" x14ac:dyDescent="0.15">
      <c r="A43" t="str">
        <f t="shared" si="4"/>
        <v>战士主动技能2等级17</v>
      </c>
      <c r="B43" s="8">
        <f t="shared" si="5"/>
        <v>10010217</v>
      </c>
      <c r="C43" s="8" t="str">
        <f>VLOOKUP(G43,角色!A:B,2,FALSE)</f>
        <v>战士</v>
      </c>
      <c r="D43" s="8" t="str">
        <f t="shared" si="6"/>
        <v>主动技能2</v>
      </c>
      <c r="E43" s="8">
        <f t="shared" si="12"/>
        <v>17</v>
      </c>
      <c r="F43" s="8">
        <f t="shared" si="13"/>
        <v>2</v>
      </c>
      <c r="G43" s="8">
        <f t="shared" si="14"/>
        <v>1</v>
      </c>
      <c r="H43" s="4" t="s">
        <v>388</v>
      </c>
      <c r="I43" s="20" t="str">
        <f t="shared" si="15"/>
        <v>对敌方前排攻击，造成200%攻击力（+136667）点伤害。</v>
      </c>
      <c r="J43" s="4" t="s">
        <v>277</v>
      </c>
      <c r="K43" s="1" t="s">
        <v>102</v>
      </c>
      <c r="L43" s="4" t="s">
        <v>106</v>
      </c>
      <c r="M43" s="4"/>
      <c r="N43" s="4">
        <v>100</v>
      </c>
      <c r="O43" s="20">
        <f>VLOOKUP(L43,对应表!BK:BL,2,FALSE)</f>
        <v>0</v>
      </c>
      <c r="P43" s="25" t="str">
        <f>_xlfn.IFNA(VLOOKUP(G43,角色!V:AE,主动技能!F43+1,FALSE),"")</f>
        <v>||eff_sishenzhinu|</v>
      </c>
      <c r="Q43" s="25">
        <f>(VLOOKUP(G43,角色!V:AE,主动技能!F43+4,FALSE))</f>
        <v>1</v>
      </c>
      <c r="R43" s="25">
        <v>0</v>
      </c>
      <c r="S43" s="25">
        <v>0</v>
      </c>
      <c r="T43" s="6" t="str">
        <f t="shared" si="1"/>
        <v/>
      </c>
      <c r="U43" s="6" t="str">
        <f t="shared" si="2"/>
        <v/>
      </c>
      <c r="V43" s="19" t="str">
        <f>VLOOKUP(G43,角色!AW:BC,主动技能!F43+1,FALSE)</f>
        <v>skill_05</v>
      </c>
      <c r="Y43">
        <f t="shared" si="3"/>
        <v>0</v>
      </c>
      <c r="Z43" s="19">
        <f>IF(VLOOKUP(C43,角色!CC:CI,主动技能!F43*2,FALSE)=0,"",VLOOKUP(C43,角色!CC:CI,主动技能!F43*2,FALSE))</f>
        <v>200</v>
      </c>
      <c r="AA43" s="19">
        <f>IF(VLOOKUP(C43,角色!CC:CI,主动技能!F43*2+1,FALSE)=0,0,VLOOKUP(C43,角色!CC:CI,主动技能!F43*2+1,FALSE))</f>
        <v>50</v>
      </c>
      <c r="AB43" s="19">
        <f>IF(INT(VLOOKUP(E43,角色属性概况!I:M,3,FALSE)*AA43/100)=0,"",(INT(VLOOKUP(E43,角色属性概况!I:M,3,FALSE)*AA43/100)))</f>
        <v>136667</v>
      </c>
      <c r="AE43" s="25">
        <f>(VLOOKUP(G43,角色!V:AE,主动技能!F43+7,FALSE))</f>
        <v>1</v>
      </c>
      <c r="AF43" s="19">
        <f>VLOOKUP(F43,对应表!AY:BA,3,FALSE)</f>
        <v>1</v>
      </c>
      <c r="AG43" s="19">
        <f>VLOOKUP(F43,对应表!AY:BA,2,FALSE)</f>
        <v>1</v>
      </c>
      <c r="AH43" s="25" t="str">
        <f>VLOOKUP(F43,特效对应!F:G,2,FALSE)</f>
        <v>attackex</v>
      </c>
      <c r="AJ43">
        <f t="shared" si="7"/>
        <v>17</v>
      </c>
      <c r="AQ43" s="6" t="str">
        <f>_xlfn.IFNA(IF(IF($AK43=AQ$5,VLOOKUP(AL43,buff!$K:$L,2,FALSE),"")=0,"",IF($AK43=AQ$5,VLOOKUP(AL43,buff!$K:$L,2,FALSE),"")),"")</f>
        <v/>
      </c>
      <c r="AR43" s="6" t="str">
        <f>_xlfn.IFNA(IF(IF($AK43=AR$5,VLOOKUP(AM43,buff!$K:$L,2,FALSE),"")=0,"",IF($AK43=AR$5,VLOOKUP(AM43,buff!$K:$L,2,FALSE),"")),"")</f>
        <v/>
      </c>
      <c r="AS43" s="6" t="str">
        <f>_xlfn.IFNA(IF(IF($AK43=AS$5,VLOOKUP(AN43,buff!$K:$L,2,FALSE),"")=0,"",IF($AK43=AS$5,VLOOKUP(AN43,buff!$K:$L,2,FALSE),"")),"")</f>
        <v/>
      </c>
      <c r="AT43" s="6" t="str">
        <f>_xlfn.IFNA(IF(IF($AK43=AT$5,VLOOKUP(AO43,buff!$K:$L,2,FALSE),"")=0,"",IF($AK43=AT$5,VLOOKUP(AO43,buff!$K:$L,2,FALSE),"")),"")</f>
        <v/>
      </c>
      <c r="AU43" s="6" t="str">
        <f>_xlfn.IFNA(IF(IF($AK43=AU$5,VLOOKUP(AP43,buff!$K:$L,2,FALSE),"")=0,"",IF($AK43=AU$5,VLOOKUP(AP43,buff!$K:$L,2,FALSE),"")),"")</f>
        <v/>
      </c>
      <c r="AV43" s="6" t="str">
        <f>_xlfn.IFNA(IF(IF($AK43=AV$5,VLOOKUP(AL43,buff!$K:$L,2,FALSE),"")=0,"",IF($AK43=AV$5,VLOOKUP(AL43,buff!$K:$L,2,FALSE),"")),"")</f>
        <v/>
      </c>
      <c r="AW43" s="6" t="str">
        <f>_xlfn.IFNA(IF(IF($AK43=AW$5,VLOOKUP(AM43,buff!$K:$L,2,FALSE),"")=0,"",IF($AK43=AW$5,VLOOKUP(AM43,buff!$K:$L,2,FALSE),"")),"")</f>
        <v/>
      </c>
      <c r="AX43" s="6" t="str">
        <f>_xlfn.IFNA(IF(IF($AK43=AX$5,VLOOKUP(AN43,buff!$K:$L,2,FALSE),"")=0,"",IF($AK43=AX$5,VLOOKUP(AN43,buff!$K:$L,2,FALSE),"")),"")</f>
        <v/>
      </c>
      <c r="AY43" s="6" t="str">
        <f>_xlfn.IFNA(IF(IF($AK43=AY$5,VLOOKUP(AO43,buff!$K:$L,2,FALSE),"")=0,"",IF($AK43=AY$5,VLOOKUP(AO43,buff!$K:$L,2,FALSE),"")),"")</f>
        <v/>
      </c>
      <c r="AZ43" s="6" t="str">
        <f>_xlfn.IFNA(IF(IF($AK43=AZ$5,VLOOKUP(AP43,buff!$K:$L,2,FALSE),"")=0,"",IF($AK43=AZ$5,VLOOKUP(AP43,buff!$K:$L,2,FALSE),"")),"")</f>
        <v/>
      </c>
      <c r="BA43" s="6" t="e">
        <f>VLOOKUP(AL43,buff!K:P,6,FALSE)</f>
        <v>#N/A</v>
      </c>
      <c r="BB43" t="e">
        <f t="shared" si="8"/>
        <v>#N/A</v>
      </c>
      <c r="BC43" t="e">
        <f t="shared" si="8"/>
        <v>#N/A</v>
      </c>
      <c r="BD43">
        <v>0</v>
      </c>
      <c r="BE43">
        <v>0</v>
      </c>
      <c r="BF43" s="22">
        <f t="shared" si="11"/>
        <v>100102</v>
      </c>
    </row>
    <row r="44" spans="1:58" x14ac:dyDescent="0.15">
      <c r="A44" t="str">
        <f t="shared" si="4"/>
        <v>战士主动技能2等级18</v>
      </c>
      <c r="B44" s="8">
        <f t="shared" si="5"/>
        <v>10010218</v>
      </c>
      <c r="C44" s="8" t="str">
        <f>VLOOKUP(G44,角色!A:B,2,FALSE)</f>
        <v>战士</v>
      </c>
      <c r="D44" s="8" t="str">
        <f t="shared" si="6"/>
        <v>主动技能2</v>
      </c>
      <c r="E44" s="8">
        <f t="shared" si="12"/>
        <v>18</v>
      </c>
      <c r="F44" s="8">
        <f t="shared" si="13"/>
        <v>2</v>
      </c>
      <c r="G44" s="8">
        <f t="shared" si="14"/>
        <v>1</v>
      </c>
      <c r="H44" s="4" t="s">
        <v>388</v>
      </c>
      <c r="I44" s="20" t="str">
        <f t="shared" si="15"/>
        <v>对敌方前排攻击，造成200%攻击力（+193582）点伤害。</v>
      </c>
      <c r="J44" s="4" t="s">
        <v>277</v>
      </c>
      <c r="K44" s="1" t="s">
        <v>102</v>
      </c>
      <c r="L44" s="4" t="s">
        <v>106</v>
      </c>
      <c r="M44" s="4"/>
      <c r="N44" s="4">
        <v>100</v>
      </c>
      <c r="O44" s="20">
        <f>VLOOKUP(L44,对应表!BK:BL,2,FALSE)</f>
        <v>0</v>
      </c>
      <c r="P44" s="25" t="str">
        <f>_xlfn.IFNA(VLOOKUP(G44,角色!V:AE,主动技能!F44+1,FALSE),"")</f>
        <v>||eff_sishenzhinu|</v>
      </c>
      <c r="Q44" s="25">
        <f>(VLOOKUP(G44,角色!V:AE,主动技能!F44+4,FALSE))</f>
        <v>1</v>
      </c>
      <c r="R44" s="25">
        <v>0</v>
      </c>
      <c r="S44" s="25">
        <v>0</v>
      </c>
      <c r="T44" s="6" t="str">
        <f t="shared" si="1"/>
        <v/>
      </c>
      <c r="U44" s="6" t="str">
        <f t="shared" si="2"/>
        <v/>
      </c>
      <c r="V44" s="19" t="str">
        <f>VLOOKUP(G44,角色!AW:BC,主动技能!F44+1,FALSE)</f>
        <v>skill_05</v>
      </c>
      <c r="Y44">
        <f t="shared" si="3"/>
        <v>0</v>
      </c>
      <c r="Z44" s="19">
        <f>IF(VLOOKUP(C44,角色!CC:CI,主动技能!F44*2,FALSE)=0,"",VLOOKUP(C44,角色!CC:CI,主动技能!F44*2,FALSE))</f>
        <v>200</v>
      </c>
      <c r="AA44" s="19">
        <f>IF(VLOOKUP(C44,角色!CC:CI,主动技能!F44*2+1,FALSE)=0,0,VLOOKUP(C44,角色!CC:CI,主动技能!F44*2+1,FALSE))</f>
        <v>50</v>
      </c>
      <c r="AB44" s="19">
        <f>IF(INT(VLOOKUP(E44,角色属性概况!I:M,3,FALSE)*AA44/100)=0,"",(INT(VLOOKUP(E44,角色属性概况!I:M,3,FALSE)*AA44/100)))</f>
        <v>193582</v>
      </c>
      <c r="AE44" s="25">
        <f>(VLOOKUP(G44,角色!V:AE,主动技能!F44+7,FALSE))</f>
        <v>1</v>
      </c>
      <c r="AF44" s="19">
        <f>VLOOKUP(F44,对应表!AY:BA,3,FALSE)</f>
        <v>1</v>
      </c>
      <c r="AG44" s="19">
        <f>VLOOKUP(F44,对应表!AY:BA,2,FALSE)</f>
        <v>1</v>
      </c>
      <c r="AH44" s="25" t="str">
        <f>VLOOKUP(F44,特效对应!F:G,2,FALSE)</f>
        <v>attackex</v>
      </c>
      <c r="AJ44">
        <f t="shared" si="7"/>
        <v>18</v>
      </c>
      <c r="AQ44" s="6" t="str">
        <f>_xlfn.IFNA(IF(IF($AK44=AQ$5,VLOOKUP(AL44,buff!$K:$L,2,FALSE),"")=0,"",IF($AK44=AQ$5,VLOOKUP(AL44,buff!$K:$L,2,FALSE),"")),"")</f>
        <v/>
      </c>
      <c r="AR44" s="6" t="str">
        <f>_xlfn.IFNA(IF(IF($AK44=AR$5,VLOOKUP(AM44,buff!$K:$L,2,FALSE),"")=0,"",IF($AK44=AR$5,VLOOKUP(AM44,buff!$K:$L,2,FALSE),"")),"")</f>
        <v/>
      </c>
      <c r="AS44" s="6" t="str">
        <f>_xlfn.IFNA(IF(IF($AK44=AS$5,VLOOKUP(AN44,buff!$K:$L,2,FALSE),"")=0,"",IF($AK44=AS$5,VLOOKUP(AN44,buff!$K:$L,2,FALSE),"")),"")</f>
        <v/>
      </c>
      <c r="AT44" s="6" t="str">
        <f>_xlfn.IFNA(IF(IF($AK44=AT$5,VLOOKUP(AO44,buff!$K:$L,2,FALSE),"")=0,"",IF($AK44=AT$5,VLOOKUP(AO44,buff!$K:$L,2,FALSE),"")),"")</f>
        <v/>
      </c>
      <c r="AU44" s="6" t="str">
        <f>_xlfn.IFNA(IF(IF($AK44=AU$5,VLOOKUP(AP44,buff!$K:$L,2,FALSE),"")=0,"",IF($AK44=AU$5,VLOOKUP(AP44,buff!$K:$L,2,FALSE),"")),"")</f>
        <v/>
      </c>
      <c r="AV44" s="6" t="str">
        <f>_xlfn.IFNA(IF(IF($AK44=AV$5,VLOOKUP(AL44,buff!$K:$L,2,FALSE),"")=0,"",IF($AK44=AV$5,VLOOKUP(AL44,buff!$K:$L,2,FALSE),"")),"")</f>
        <v/>
      </c>
      <c r="AW44" s="6" t="str">
        <f>_xlfn.IFNA(IF(IF($AK44=AW$5,VLOOKUP(AM44,buff!$K:$L,2,FALSE),"")=0,"",IF($AK44=AW$5,VLOOKUP(AM44,buff!$K:$L,2,FALSE),"")),"")</f>
        <v/>
      </c>
      <c r="AX44" s="6" t="str">
        <f>_xlfn.IFNA(IF(IF($AK44=AX$5,VLOOKUP(AN44,buff!$K:$L,2,FALSE),"")=0,"",IF($AK44=AX$5,VLOOKUP(AN44,buff!$K:$L,2,FALSE),"")),"")</f>
        <v/>
      </c>
      <c r="AY44" s="6" t="str">
        <f>_xlfn.IFNA(IF(IF($AK44=AY$5,VLOOKUP(AO44,buff!$K:$L,2,FALSE),"")=0,"",IF($AK44=AY$5,VLOOKUP(AO44,buff!$K:$L,2,FALSE),"")),"")</f>
        <v/>
      </c>
      <c r="AZ44" s="6" t="str">
        <f>_xlfn.IFNA(IF(IF($AK44=AZ$5,VLOOKUP(AP44,buff!$K:$L,2,FALSE),"")=0,"",IF($AK44=AZ$5,VLOOKUP(AP44,buff!$K:$L,2,FALSE),"")),"")</f>
        <v/>
      </c>
      <c r="BA44" s="6" t="e">
        <f>VLOOKUP(AL44,buff!K:P,6,FALSE)</f>
        <v>#N/A</v>
      </c>
      <c r="BB44" t="e">
        <f t="shared" si="8"/>
        <v>#N/A</v>
      </c>
      <c r="BC44" t="e">
        <f t="shared" si="8"/>
        <v>#N/A</v>
      </c>
      <c r="BD44">
        <v>0</v>
      </c>
      <c r="BE44">
        <v>0</v>
      </c>
      <c r="BF44" s="22">
        <f t="shared" si="11"/>
        <v>100102</v>
      </c>
    </row>
    <row r="45" spans="1:58" x14ac:dyDescent="0.15">
      <c r="A45" t="str">
        <f t="shared" si="4"/>
        <v>战士主动技能2等级19</v>
      </c>
      <c r="B45" s="8">
        <f t="shared" si="5"/>
        <v>10010219</v>
      </c>
      <c r="C45" s="8" t="str">
        <f>VLOOKUP(G45,角色!A:B,2,FALSE)</f>
        <v>战士</v>
      </c>
      <c r="D45" s="8" t="str">
        <f t="shared" si="6"/>
        <v>主动技能2</v>
      </c>
      <c r="E45" s="8">
        <f t="shared" si="12"/>
        <v>19</v>
      </c>
      <c r="F45" s="8">
        <f t="shared" si="13"/>
        <v>2</v>
      </c>
      <c r="G45" s="8">
        <f t="shared" si="14"/>
        <v>1</v>
      </c>
      <c r="H45" s="4" t="s">
        <v>388</v>
      </c>
      <c r="I45" s="20" t="str">
        <f t="shared" si="15"/>
        <v>对敌方前排攻击，造成200%攻击力（+274158）点伤害。</v>
      </c>
      <c r="J45" s="4" t="s">
        <v>277</v>
      </c>
      <c r="K45" s="1" t="s">
        <v>102</v>
      </c>
      <c r="L45" s="4" t="s">
        <v>106</v>
      </c>
      <c r="M45" s="4"/>
      <c r="N45" s="4">
        <v>100</v>
      </c>
      <c r="O45" s="20">
        <f>VLOOKUP(L45,对应表!BK:BL,2,FALSE)</f>
        <v>0</v>
      </c>
      <c r="P45" s="25" t="str">
        <f>_xlfn.IFNA(VLOOKUP(G45,角色!V:AE,主动技能!F45+1,FALSE),"")</f>
        <v>||eff_sishenzhinu|</v>
      </c>
      <c r="Q45" s="25">
        <f>(VLOOKUP(G45,角色!V:AE,主动技能!F45+4,FALSE))</f>
        <v>1</v>
      </c>
      <c r="R45" s="25">
        <v>0</v>
      </c>
      <c r="S45" s="25">
        <v>0</v>
      </c>
      <c r="T45" s="6" t="str">
        <f t="shared" si="1"/>
        <v/>
      </c>
      <c r="U45" s="6" t="str">
        <f t="shared" si="2"/>
        <v/>
      </c>
      <c r="V45" s="19" t="str">
        <f>VLOOKUP(G45,角色!AW:BC,主动技能!F45+1,FALSE)</f>
        <v>skill_05</v>
      </c>
      <c r="Y45">
        <f t="shared" si="3"/>
        <v>0</v>
      </c>
      <c r="Z45" s="19">
        <f>IF(VLOOKUP(C45,角色!CC:CI,主动技能!F45*2,FALSE)=0,"",VLOOKUP(C45,角色!CC:CI,主动技能!F45*2,FALSE))</f>
        <v>200</v>
      </c>
      <c r="AA45" s="19">
        <f>IF(VLOOKUP(C45,角色!CC:CI,主动技能!F45*2+1,FALSE)=0,0,VLOOKUP(C45,角色!CC:CI,主动技能!F45*2+1,FALSE))</f>
        <v>50</v>
      </c>
      <c r="AB45" s="19">
        <f>IF(INT(VLOOKUP(E45,角色属性概况!I:M,3,FALSE)*AA45/100)=0,"",(INT(VLOOKUP(E45,角色属性概况!I:M,3,FALSE)*AA45/100)))</f>
        <v>274158</v>
      </c>
      <c r="AE45" s="25">
        <f>(VLOOKUP(G45,角色!V:AE,主动技能!F45+7,FALSE))</f>
        <v>1</v>
      </c>
      <c r="AF45" s="19">
        <f>VLOOKUP(F45,对应表!AY:BA,3,FALSE)</f>
        <v>1</v>
      </c>
      <c r="AG45" s="19">
        <f>VLOOKUP(F45,对应表!AY:BA,2,FALSE)</f>
        <v>1</v>
      </c>
      <c r="AH45" s="25" t="str">
        <f>VLOOKUP(F45,特效对应!F:G,2,FALSE)</f>
        <v>attackex</v>
      </c>
      <c r="AJ45">
        <f t="shared" si="7"/>
        <v>19</v>
      </c>
      <c r="AQ45" s="6" t="str">
        <f>_xlfn.IFNA(IF(IF($AK45=AQ$5,VLOOKUP(AL45,buff!$K:$L,2,FALSE),"")=0,"",IF($AK45=AQ$5,VLOOKUP(AL45,buff!$K:$L,2,FALSE),"")),"")</f>
        <v/>
      </c>
      <c r="AR45" s="6" t="str">
        <f>_xlfn.IFNA(IF(IF($AK45=AR$5,VLOOKUP(AM45,buff!$K:$L,2,FALSE),"")=0,"",IF($AK45=AR$5,VLOOKUP(AM45,buff!$K:$L,2,FALSE),"")),"")</f>
        <v/>
      </c>
      <c r="AS45" s="6" t="str">
        <f>_xlfn.IFNA(IF(IF($AK45=AS$5,VLOOKUP(AN45,buff!$K:$L,2,FALSE),"")=0,"",IF($AK45=AS$5,VLOOKUP(AN45,buff!$K:$L,2,FALSE),"")),"")</f>
        <v/>
      </c>
      <c r="AT45" s="6" t="str">
        <f>_xlfn.IFNA(IF(IF($AK45=AT$5,VLOOKUP(AO45,buff!$K:$L,2,FALSE),"")=0,"",IF($AK45=AT$5,VLOOKUP(AO45,buff!$K:$L,2,FALSE),"")),"")</f>
        <v/>
      </c>
      <c r="AU45" s="6" t="str">
        <f>_xlfn.IFNA(IF(IF($AK45=AU$5,VLOOKUP(AP45,buff!$K:$L,2,FALSE),"")=0,"",IF($AK45=AU$5,VLOOKUP(AP45,buff!$K:$L,2,FALSE),"")),"")</f>
        <v/>
      </c>
      <c r="AV45" s="6" t="str">
        <f>_xlfn.IFNA(IF(IF($AK45=AV$5,VLOOKUP(AL45,buff!$K:$L,2,FALSE),"")=0,"",IF($AK45=AV$5,VLOOKUP(AL45,buff!$K:$L,2,FALSE),"")),"")</f>
        <v/>
      </c>
      <c r="AW45" s="6" t="str">
        <f>_xlfn.IFNA(IF(IF($AK45=AW$5,VLOOKUP(AM45,buff!$K:$L,2,FALSE),"")=0,"",IF($AK45=AW$5,VLOOKUP(AM45,buff!$K:$L,2,FALSE),"")),"")</f>
        <v/>
      </c>
      <c r="AX45" s="6" t="str">
        <f>_xlfn.IFNA(IF(IF($AK45=AX$5,VLOOKUP(AN45,buff!$K:$L,2,FALSE),"")=0,"",IF($AK45=AX$5,VLOOKUP(AN45,buff!$K:$L,2,FALSE),"")),"")</f>
        <v/>
      </c>
      <c r="AY45" s="6" t="str">
        <f>_xlfn.IFNA(IF(IF($AK45=AY$5,VLOOKUP(AO45,buff!$K:$L,2,FALSE),"")=0,"",IF($AK45=AY$5,VLOOKUP(AO45,buff!$K:$L,2,FALSE),"")),"")</f>
        <v/>
      </c>
      <c r="AZ45" s="6" t="str">
        <f>_xlfn.IFNA(IF(IF($AK45=AZ$5,VLOOKUP(AP45,buff!$K:$L,2,FALSE),"")=0,"",IF($AK45=AZ$5,VLOOKUP(AP45,buff!$K:$L,2,FALSE),"")),"")</f>
        <v/>
      </c>
      <c r="BA45" s="6" t="e">
        <f>VLOOKUP(AL45,buff!K:P,6,FALSE)</f>
        <v>#N/A</v>
      </c>
      <c r="BB45" t="e">
        <f t="shared" si="8"/>
        <v>#N/A</v>
      </c>
      <c r="BC45" t="e">
        <f t="shared" si="8"/>
        <v>#N/A</v>
      </c>
      <c r="BD45">
        <v>0</v>
      </c>
      <c r="BE45">
        <v>0</v>
      </c>
      <c r="BF45" s="22">
        <f t="shared" si="11"/>
        <v>100102</v>
      </c>
    </row>
    <row r="46" spans="1:58" x14ac:dyDescent="0.15">
      <c r="A46" t="str">
        <f t="shared" si="4"/>
        <v>战士主动技能2等级20</v>
      </c>
      <c r="B46" s="8">
        <f t="shared" si="5"/>
        <v>10010220</v>
      </c>
      <c r="C46" s="8" t="str">
        <f>VLOOKUP(G46,角色!A:B,2,FALSE)</f>
        <v>战士</v>
      </c>
      <c r="D46" s="8" t="str">
        <f t="shared" si="6"/>
        <v>主动技能2</v>
      </c>
      <c r="E46" s="8">
        <f t="shared" si="12"/>
        <v>20</v>
      </c>
      <c r="F46" s="8">
        <f t="shared" si="13"/>
        <v>2</v>
      </c>
      <c r="G46" s="8">
        <f t="shared" si="14"/>
        <v>1</v>
      </c>
      <c r="H46" s="4" t="s">
        <v>388</v>
      </c>
      <c r="I46" s="20" t="str">
        <f t="shared" si="15"/>
        <v>对敌方前排攻击，造成200%攻击力（+388230）点伤害。</v>
      </c>
      <c r="J46" s="4" t="s">
        <v>277</v>
      </c>
      <c r="K46" s="1" t="s">
        <v>102</v>
      </c>
      <c r="L46" s="4" t="s">
        <v>106</v>
      </c>
      <c r="M46" s="4"/>
      <c r="N46" s="4">
        <v>100</v>
      </c>
      <c r="O46" s="20">
        <f>VLOOKUP(L46,对应表!BK:BL,2,FALSE)</f>
        <v>0</v>
      </c>
      <c r="P46" s="25" t="str">
        <f>_xlfn.IFNA(VLOOKUP(G46,角色!V:AE,主动技能!F46+1,FALSE),"")</f>
        <v>||eff_sishenzhinu|</v>
      </c>
      <c r="Q46" s="25">
        <f>(VLOOKUP(G46,角色!V:AE,主动技能!F46+4,FALSE))</f>
        <v>1</v>
      </c>
      <c r="R46" s="25">
        <v>0</v>
      </c>
      <c r="S46" s="25">
        <v>0</v>
      </c>
      <c r="T46" s="6" t="str">
        <f t="shared" si="1"/>
        <v/>
      </c>
      <c r="U46" s="6" t="str">
        <f t="shared" si="2"/>
        <v/>
      </c>
      <c r="V46" s="19" t="str">
        <f>VLOOKUP(G46,角色!AW:BC,主动技能!F46+1,FALSE)</f>
        <v>skill_05</v>
      </c>
      <c r="Y46">
        <f t="shared" si="3"/>
        <v>0</v>
      </c>
      <c r="Z46" s="19">
        <f>IF(VLOOKUP(C46,角色!CC:CI,主动技能!F46*2,FALSE)=0,"",VLOOKUP(C46,角色!CC:CI,主动技能!F46*2,FALSE))</f>
        <v>200</v>
      </c>
      <c r="AA46" s="19">
        <f>IF(VLOOKUP(C46,角色!CC:CI,主动技能!F46*2+1,FALSE)=0,0,VLOOKUP(C46,角色!CC:CI,主动技能!F46*2+1,FALSE))</f>
        <v>50</v>
      </c>
      <c r="AB46" s="19">
        <f>IF(INT(VLOOKUP(E46,角色属性概况!I:M,3,FALSE)*AA46/100)=0,"",(INT(VLOOKUP(E46,角色属性概况!I:M,3,FALSE)*AA46/100)))</f>
        <v>388230</v>
      </c>
      <c r="AE46" s="25">
        <f>(VLOOKUP(G46,角色!V:AE,主动技能!F46+7,FALSE))</f>
        <v>1</v>
      </c>
      <c r="AF46" s="19">
        <f>VLOOKUP(F46,对应表!AY:BA,3,FALSE)</f>
        <v>1</v>
      </c>
      <c r="AG46" s="19">
        <f>VLOOKUP(F46,对应表!AY:BA,2,FALSE)</f>
        <v>1</v>
      </c>
      <c r="AH46" s="25" t="str">
        <f>VLOOKUP(F46,特效对应!F:G,2,FALSE)</f>
        <v>attackex</v>
      </c>
      <c r="AJ46">
        <f t="shared" si="7"/>
        <v>20</v>
      </c>
      <c r="AQ46" s="6" t="str">
        <f>_xlfn.IFNA(IF(IF($AK46=AQ$5,VLOOKUP(AL46,buff!$K:$L,2,FALSE),"")=0,"",IF($AK46=AQ$5,VLOOKUP(AL46,buff!$K:$L,2,FALSE),"")),"")</f>
        <v/>
      </c>
      <c r="AR46" s="6" t="str">
        <f>_xlfn.IFNA(IF(IF($AK46=AR$5,VLOOKUP(AM46,buff!$K:$L,2,FALSE),"")=0,"",IF($AK46=AR$5,VLOOKUP(AM46,buff!$K:$L,2,FALSE),"")),"")</f>
        <v/>
      </c>
      <c r="AS46" s="6" t="str">
        <f>_xlfn.IFNA(IF(IF($AK46=AS$5,VLOOKUP(AN46,buff!$K:$L,2,FALSE),"")=0,"",IF($AK46=AS$5,VLOOKUP(AN46,buff!$K:$L,2,FALSE),"")),"")</f>
        <v/>
      </c>
      <c r="AT46" s="6" t="str">
        <f>_xlfn.IFNA(IF(IF($AK46=AT$5,VLOOKUP(AO46,buff!$K:$L,2,FALSE),"")=0,"",IF($AK46=AT$5,VLOOKUP(AO46,buff!$K:$L,2,FALSE),"")),"")</f>
        <v/>
      </c>
      <c r="AU46" s="6" t="str">
        <f>_xlfn.IFNA(IF(IF($AK46=AU$5,VLOOKUP(AP46,buff!$K:$L,2,FALSE),"")=0,"",IF($AK46=AU$5,VLOOKUP(AP46,buff!$K:$L,2,FALSE),"")),"")</f>
        <v/>
      </c>
      <c r="AV46" s="6" t="str">
        <f>_xlfn.IFNA(IF(IF($AK46=AV$5,VLOOKUP(AL46,buff!$K:$L,2,FALSE),"")=0,"",IF($AK46=AV$5,VLOOKUP(AL46,buff!$K:$L,2,FALSE),"")),"")</f>
        <v/>
      </c>
      <c r="AW46" s="6" t="str">
        <f>_xlfn.IFNA(IF(IF($AK46=AW$5,VLOOKUP(AM46,buff!$K:$L,2,FALSE),"")=0,"",IF($AK46=AW$5,VLOOKUP(AM46,buff!$K:$L,2,FALSE),"")),"")</f>
        <v/>
      </c>
      <c r="AX46" s="6" t="str">
        <f>_xlfn.IFNA(IF(IF($AK46=AX$5,VLOOKUP(AN46,buff!$K:$L,2,FALSE),"")=0,"",IF($AK46=AX$5,VLOOKUP(AN46,buff!$K:$L,2,FALSE),"")),"")</f>
        <v/>
      </c>
      <c r="AY46" s="6" t="str">
        <f>_xlfn.IFNA(IF(IF($AK46=AY$5,VLOOKUP(AO46,buff!$K:$L,2,FALSE),"")=0,"",IF($AK46=AY$5,VLOOKUP(AO46,buff!$K:$L,2,FALSE),"")),"")</f>
        <v/>
      </c>
      <c r="AZ46" s="6" t="str">
        <f>_xlfn.IFNA(IF(IF($AK46=AZ$5,VLOOKUP(AP46,buff!$K:$L,2,FALSE),"")=0,"",IF($AK46=AZ$5,VLOOKUP(AP46,buff!$K:$L,2,FALSE),"")),"")</f>
        <v/>
      </c>
      <c r="BA46" s="6" t="e">
        <f>VLOOKUP(AL46,buff!K:P,6,FALSE)</f>
        <v>#N/A</v>
      </c>
      <c r="BB46" t="e">
        <f t="shared" si="8"/>
        <v>#N/A</v>
      </c>
      <c r="BC46" t="e">
        <f t="shared" si="8"/>
        <v>#N/A</v>
      </c>
      <c r="BD46">
        <v>0</v>
      </c>
      <c r="BE46">
        <v>0</v>
      </c>
      <c r="BF46" s="22">
        <f t="shared" si="11"/>
        <v>100102</v>
      </c>
    </row>
    <row r="47" spans="1:58" x14ac:dyDescent="0.15">
      <c r="A47" t="str">
        <f t="shared" si="4"/>
        <v>战士主动技能3等级1</v>
      </c>
      <c r="B47" s="8">
        <f t="shared" si="5"/>
        <v>10010301</v>
      </c>
      <c r="C47" s="8" t="str">
        <f>VLOOKUP(G47,角色!A:B,2,FALSE)</f>
        <v>战士</v>
      </c>
      <c r="D47" s="8" t="str">
        <f t="shared" si="6"/>
        <v>主动技能3</v>
      </c>
      <c r="E47" s="8">
        <f t="shared" si="12"/>
        <v>1</v>
      </c>
      <c r="F47" s="8">
        <f t="shared" si="13"/>
        <v>3</v>
      </c>
      <c r="G47" s="8">
        <f t="shared" si="14"/>
        <v>1</v>
      </c>
      <c r="H47" s="4" t="s">
        <v>1470</v>
      </c>
      <c r="I47" s="20" t="str">
        <f>"对敌方全体攻击，造成"&amp;Z47&amp;"%攻击力（+"&amp;AB47&amp;"）点伤害。并附带流血。"</f>
        <v>对敌方全体攻击，造成125%攻击力（+276）点伤害。并附带流血。</v>
      </c>
      <c r="J47" s="4" t="s">
        <v>277</v>
      </c>
      <c r="K47" s="1" t="s">
        <v>102</v>
      </c>
      <c r="L47" s="4" t="s">
        <v>1471</v>
      </c>
      <c r="M47" s="4"/>
      <c r="N47" s="4">
        <v>100</v>
      </c>
      <c r="O47" s="20">
        <f>VLOOKUP(L47,对应表!BK:BL,2,FALSE)</f>
        <v>50</v>
      </c>
      <c r="P47" s="25" t="str">
        <f>_xlfn.IFNA(VLOOKUP(G47,角色!V:AE,主动技能!F47+1,FALSE),"")</f>
        <v>||eff_heilongjuanfeng|</v>
      </c>
      <c r="Q47" s="25">
        <f>(VLOOKUP(G47,角色!V:AE,主动技能!F47+4,FALSE))</f>
        <v>3</v>
      </c>
      <c r="R47" s="25">
        <v>0</v>
      </c>
      <c r="S47" s="25">
        <v>0</v>
      </c>
      <c r="T47" s="6" t="str">
        <f t="shared" si="1"/>
        <v>100001:100:2:0</v>
      </c>
      <c r="U47" s="6" t="str">
        <f t="shared" si="2"/>
        <v/>
      </c>
      <c r="V47" s="19" t="str">
        <f>VLOOKUP(G47,角色!AW:BC,主动技能!F47+1,FALSE)</f>
        <v>skill_18</v>
      </c>
      <c r="Y47">
        <f t="shared" si="3"/>
        <v>0</v>
      </c>
      <c r="Z47" s="19">
        <f>IF(VLOOKUP(C47,角色!CC:CI,主动技能!F47*2,FALSE)=0,"",VLOOKUP(C47,角色!CC:CI,主动技能!F47*2,FALSE))</f>
        <v>125</v>
      </c>
      <c r="AA47" s="19">
        <f>IF(VLOOKUP(C47,角色!CC:CI,主动技能!F47*2+1,FALSE)=0,0,VLOOKUP(C47,角色!CC:CI,主动技能!F47*2+1,FALSE))</f>
        <v>25</v>
      </c>
      <c r="AB47" s="19">
        <f>IF(INT(VLOOKUP(E47,角色属性概况!I:M,3,FALSE)*AA47/100)=0,"",(INT(VLOOKUP(E47,角色属性概况!I:M,3,FALSE)*AA47/100)))</f>
        <v>276</v>
      </c>
      <c r="AE47" s="25">
        <f>(VLOOKUP(G47,角色!V:AE,主动技能!F47+7,FALSE))</f>
        <v>1</v>
      </c>
      <c r="AF47" s="19">
        <f>VLOOKUP(F47,对应表!AY:BA,3,FALSE)</f>
        <v>2</v>
      </c>
      <c r="AG47" s="19">
        <f>VLOOKUP(F47,对应表!AY:BA,2,FALSE)</f>
        <v>2</v>
      </c>
      <c r="AH47" s="25" t="str">
        <f>VLOOKUP(F47,特效对应!F:G,2,FALSE)</f>
        <v>attackex</v>
      </c>
      <c r="AJ47">
        <f t="shared" si="7"/>
        <v>1</v>
      </c>
      <c r="AK47" t="s">
        <v>117</v>
      </c>
      <c r="AL47" s="4" t="s">
        <v>580</v>
      </c>
      <c r="AM47" s="4"/>
      <c r="AQ47" s="6" t="str">
        <f>_xlfn.IFNA(IF(IF($AK47=AQ$5,VLOOKUP(AL47,buff!$K:$L,2,FALSE),"")=0,"",IF($AK47=AQ$5,VLOOKUP(AL47,buff!$K:$L,2,FALSE),"")),"")</f>
        <v>100001:100:2:0</v>
      </c>
      <c r="AR47" s="6" t="str">
        <f>_xlfn.IFNA(IF(IF($AK47=AR$5,VLOOKUP(AM47,buff!$K:$L,2,FALSE),"")=0,"",IF($AK47=AR$5,VLOOKUP(AM47,buff!$K:$L,2,FALSE),"")),"")</f>
        <v/>
      </c>
      <c r="AS47" s="6" t="str">
        <f>_xlfn.IFNA(IF(IF($AK47=AS$5,VLOOKUP(AN47,buff!$K:$L,2,FALSE),"")=0,"",IF($AK47=AS$5,VLOOKUP(AN47,buff!$K:$L,2,FALSE),"")),"")</f>
        <v/>
      </c>
      <c r="AT47" s="6" t="str">
        <f>_xlfn.IFNA(IF(IF($AK47=AT$5,VLOOKUP(AO47,buff!$K:$L,2,FALSE),"")=0,"",IF($AK47=AT$5,VLOOKUP(AO47,buff!$K:$L,2,FALSE),"")),"")</f>
        <v/>
      </c>
      <c r="AU47" s="6" t="str">
        <f>_xlfn.IFNA(IF(IF($AK47=AU$5,VLOOKUP(AP47,buff!$K:$L,2,FALSE),"")=0,"",IF($AK47=AU$5,VLOOKUP(AP47,buff!$K:$L,2,FALSE),"")),"")</f>
        <v/>
      </c>
      <c r="AV47" s="6" t="str">
        <f>_xlfn.IFNA(IF(IF($AK47=AV$5,VLOOKUP(AL47,buff!$K:$L,2,FALSE),"")=0,"",IF($AK47=AV$5,VLOOKUP(AL47,buff!$K:$L,2,FALSE),"")),"")</f>
        <v/>
      </c>
      <c r="AW47" s="6" t="str">
        <f>_xlfn.IFNA(IF(IF($AK47=AW$5,VLOOKUP(AM47,buff!$K:$L,2,FALSE),"")=0,"",IF($AK47=AW$5,VLOOKUP(AM47,buff!$K:$L,2,FALSE),"")),"")</f>
        <v/>
      </c>
      <c r="AX47" s="6" t="str">
        <f>_xlfn.IFNA(IF(IF($AK47=AX$5,VLOOKUP(AN47,buff!$K:$L,2,FALSE),"")=0,"",IF($AK47=AX$5,VLOOKUP(AN47,buff!$K:$L,2,FALSE),"")),"")</f>
        <v/>
      </c>
      <c r="AY47" s="6" t="str">
        <f>_xlfn.IFNA(IF(IF($AK47=AY$5,VLOOKUP(AO47,buff!$K:$L,2,FALSE),"")=0,"",IF($AK47=AY$5,VLOOKUP(AO47,buff!$K:$L,2,FALSE),"")),"")</f>
        <v/>
      </c>
      <c r="AZ47" s="6" t="str">
        <f>_xlfn.IFNA(IF(IF($AK47=AZ$5,VLOOKUP(AP47,buff!$K:$L,2,FALSE),"")=0,"",IF($AK47=AZ$5,VLOOKUP(AP47,buff!$K:$L,2,FALSE),"")),"")</f>
        <v/>
      </c>
      <c r="BA47" s="6">
        <f>VLOOKUP(AL47,buff!K:P,6,FALSE)</f>
        <v>-5</v>
      </c>
      <c r="BB47">
        <f t="shared" si="8"/>
        <v>-5</v>
      </c>
      <c r="BC47">
        <f t="shared" si="8"/>
        <v>-5</v>
      </c>
      <c r="BD47">
        <v>0</v>
      </c>
      <c r="BE47">
        <v>0</v>
      </c>
      <c r="BF47" s="22">
        <f t="shared" si="11"/>
        <v>100103</v>
      </c>
    </row>
    <row r="48" spans="1:58" x14ac:dyDescent="0.15">
      <c r="A48" t="str">
        <f t="shared" si="4"/>
        <v>战士主动技能3等级2</v>
      </c>
      <c r="B48" s="8">
        <f t="shared" si="5"/>
        <v>10010302</v>
      </c>
      <c r="C48" s="8" t="str">
        <f>VLOOKUP(G48,角色!A:B,2,FALSE)</f>
        <v>战士</v>
      </c>
      <c r="D48" s="8" t="str">
        <f t="shared" si="6"/>
        <v>主动技能3</v>
      </c>
      <c r="E48" s="8">
        <f t="shared" si="12"/>
        <v>2</v>
      </c>
      <c r="F48" s="8">
        <f t="shared" si="13"/>
        <v>3</v>
      </c>
      <c r="G48" s="8">
        <f t="shared" si="14"/>
        <v>1</v>
      </c>
      <c r="H48" s="4" t="s">
        <v>1470</v>
      </c>
      <c r="I48" s="20" t="str">
        <f t="shared" ref="I48:I66" si="16">"对敌方全体攻击，造成"&amp;Z48&amp;"%攻击力（+"&amp;AB48&amp;"）点伤害。并附带流血。"</f>
        <v>对敌方全体攻击，造成125%攻击力（+305）点伤害。并附带流血。</v>
      </c>
      <c r="J48" s="4" t="s">
        <v>277</v>
      </c>
      <c r="K48" s="1" t="s">
        <v>102</v>
      </c>
      <c r="L48" s="4" t="s">
        <v>1471</v>
      </c>
      <c r="M48" s="4"/>
      <c r="N48" s="4">
        <v>100</v>
      </c>
      <c r="O48" s="20">
        <f>VLOOKUP(L48,对应表!BK:BL,2,FALSE)</f>
        <v>50</v>
      </c>
      <c r="P48" s="25" t="str">
        <f>_xlfn.IFNA(VLOOKUP(G48,角色!V:AE,主动技能!F48+1,FALSE),"")</f>
        <v>||eff_heilongjuanfeng|</v>
      </c>
      <c r="Q48" s="25">
        <f>(VLOOKUP(G48,角色!V:AE,主动技能!F48+4,FALSE))</f>
        <v>3</v>
      </c>
      <c r="R48" s="25">
        <v>0</v>
      </c>
      <c r="S48" s="25">
        <v>0</v>
      </c>
      <c r="T48" s="6" t="str">
        <f t="shared" si="1"/>
        <v>100001:100:2:0</v>
      </c>
      <c r="U48" s="6" t="str">
        <f t="shared" si="2"/>
        <v/>
      </c>
      <c r="V48" s="19" t="str">
        <f>VLOOKUP(G48,角色!AW:BC,主动技能!F48+1,FALSE)</f>
        <v>skill_18</v>
      </c>
      <c r="Y48">
        <f t="shared" si="3"/>
        <v>0</v>
      </c>
      <c r="Z48" s="19">
        <f>IF(VLOOKUP(C48,角色!CC:CI,主动技能!F48*2,FALSE)=0,"",VLOOKUP(C48,角色!CC:CI,主动技能!F48*2,FALSE))</f>
        <v>125</v>
      </c>
      <c r="AA48" s="19">
        <f>IF(VLOOKUP(C48,角色!CC:CI,主动技能!F48*2+1,FALSE)=0,0,VLOOKUP(C48,角色!CC:CI,主动技能!F48*2+1,FALSE))</f>
        <v>25</v>
      </c>
      <c r="AB48" s="19">
        <f>IF(INT(VLOOKUP(E48,角色属性概况!I:M,3,FALSE)*AA48/100)=0,"",(INT(VLOOKUP(E48,角色属性概况!I:M,3,FALSE)*AA48/100)))</f>
        <v>305</v>
      </c>
      <c r="AE48" s="25">
        <f>(VLOOKUP(G48,角色!V:AE,主动技能!F48+7,FALSE))</f>
        <v>1</v>
      </c>
      <c r="AF48" s="19">
        <f>VLOOKUP(F48,对应表!AY:BA,3,FALSE)</f>
        <v>2</v>
      </c>
      <c r="AG48" s="19">
        <f>VLOOKUP(F48,对应表!AY:BA,2,FALSE)</f>
        <v>2</v>
      </c>
      <c r="AH48" s="25" t="str">
        <f>VLOOKUP(F48,特效对应!F:G,2,FALSE)</f>
        <v>attackex</v>
      </c>
      <c r="AJ48">
        <f t="shared" si="7"/>
        <v>2</v>
      </c>
      <c r="AK48" t="s">
        <v>117</v>
      </c>
      <c r="AL48" s="4" t="s">
        <v>580</v>
      </c>
      <c r="AQ48" s="6" t="str">
        <f>_xlfn.IFNA(IF(IF($AK48=AQ$5,VLOOKUP(AL48,buff!$K:$L,2,FALSE),"")=0,"",IF($AK48=AQ$5,VLOOKUP(AL48,buff!$K:$L,2,FALSE),"")),"")</f>
        <v>100001:100:2:0</v>
      </c>
      <c r="AR48" s="6" t="str">
        <f>_xlfn.IFNA(IF(IF($AK48=AR$5,VLOOKUP(AM48,buff!$K:$L,2,FALSE),"")=0,"",IF($AK48=AR$5,VLOOKUP(AM48,buff!$K:$L,2,FALSE),"")),"")</f>
        <v/>
      </c>
      <c r="AS48" s="6" t="str">
        <f>_xlfn.IFNA(IF(IF($AK48=AS$5,VLOOKUP(AN48,buff!$K:$L,2,FALSE),"")=0,"",IF($AK48=AS$5,VLOOKUP(AN48,buff!$K:$L,2,FALSE),"")),"")</f>
        <v/>
      </c>
      <c r="AT48" s="6" t="str">
        <f>_xlfn.IFNA(IF(IF($AK48=AT$5,VLOOKUP(AO48,buff!$K:$L,2,FALSE),"")=0,"",IF($AK48=AT$5,VLOOKUP(AO48,buff!$K:$L,2,FALSE),"")),"")</f>
        <v/>
      </c>
      <c r="AU48" s="6" t="str">
        <f>_xlfn.IFNA(IF(IF($AK48=AU$5,VLOOKUP(AP48,buff!$K:$L,2,FALSE),"")=0,"",IF($AK48=AU$5,VLOOKUP(AP48,buff!$K:$L,2,FALSE),"")),"")</f>
        <v/>
      </c>
      <c r="AV48" s="6" t="str">
        <f>_xlfn.IFNA(IF(IF($AK48=AV$5,VLOOKUP(AL48,buff!$K:$L,2,FALSE),"")=0,"",IF($AK48=AV$5,VLOOKUP(AL48,buff!$K:$L,2,FALSE),"")),"")</f>
        <v/>
      </c>
      <c r="AW48" s="6" t="str">
        <f>_xlfn.IFNA(IF(IF($AK48=AW$5,VLOOKUP(AM48,buff!$K:$L,2,FALSE),"")=0,"",IF($AK48=AW$5,VLOOKUP(AM48,buff!$K:$L,2,FALSE),"")),"")</f>
        <v/>
      </c>
      <c r="AX48" s="6" t="str">
        <f>_xlfn.IFNA(IF(IF($AK48=AX$5,VLOOKUP(AN48,buff!$K:$L,2,FALSE),"")=0,"",IF($AK48=AX$5,VLOOKUP(AN48,buff!$K:$L,2,FALSE),"")),"")</f>
        <v/>
      </c>
      <c r="AY48" s="6" t="str">
        <f>_xlfn.IFNA(IF(IF($AK48=AY$5,VLOOKUP(AO48,buff!$K:$L,2,FALSE),"")=0,"",IF($AK48=AY$5,VLOOKUP(AO48,buff!$K:$L,2,FALSE),"")),"")</f>
        <v/>
      </c>
      <c r="AZ48" s="6" t="str">
        <f>_xlfn.IFNA(IF(IF($AK48=AZ$5,VLOOKUP(AP48,buff!$K:$L,2,FALSE),"")=0,"",IF($AK48=AZ$5,VLOOKUP(AP48,buff!$K:$L,2,FALSE),"")),"")</f>
        <v/>
      </c>
      <c r="BA48" s="6">
        <f>VLOOKUP(AL48,buff!K:P,6,FALSE)</f>
        <v>-5</v>
      </c>
      <c r="BB48">
        <f t="shared" si="8"/>
        <v>-5</v>
      </c>
      <c r="BC48">
        <f t="shared" si="8"/>
        <v>-5</v>
      </c>
      <c r="BD48">
        <v>0</v>
      </c>
      <c r="BE48">
        <v>0</v>
      </c>
      <c r="BF48" s="22">
        <f t="shared" si="11"/>
        <v>100103</v>
      </c>
    </row>
    <row r="49" spans="1:58" x14ac:dyDescent="0.15">
      <c r="A49" t="str">
        <f t="shared" si="4"/>
        <v>战士主动技能3等级3</v>
      </c>
      <c r="B49" s="8">
        <f t="shared" si="5"/>
        <v>10010303</v>
      </c>
      <c r="C49" s="8" t="str">
        <f>VLOOKUP(G49,角色!A:B,2,FALSE)</f>
        <v>战士</v>
      </c>
      <c r="D49" s="8" t="str">
        <f t="shared" si="6"/>
        <v>主动技能3</v>
      </c>
      <c r="E49" s="8">
        <f t="shared" si="12"/>
        <v>3</v>
      </c>
      <c r="F49" s="8">
        <f t="shared" si="13"/>
        <v>3</v>
      </c>
      <c r="G49" s="8">
        <f t="shared" si="14"/>
        <v>1</v>
      </c>
      <c r="H49" s="4" t="s">
        <v>1470</v>
      </c>
      <c r="I49" s="20" t="str">
        <f t="shared" si="16"/>
        <v>对敌方全体攻击，造成125%攻击力（+404）点伤害。并附带流血。</v>
      </c>
      <c r="J49" s="4" t="s">
        <v>277</v>
      </c>
      <c r="K49" s="1" t="s">
        <v>102</v>
      </c>
      <c r="L49" s="4" t="s">
        <v>1471</v>
      </c>
      <c r="M49" s="4"/>
      <c r="N49" s="4">
        <v>100</v>
      </c>
      <c r="O49" s="20">
        <f>VLOOKUP(L49,对应表!BK:BL,2,FALSE)</f>
        <v>50</v>
      </c>
      <c r="P49" s="25" t="str">
        <f>_xlfn.IFNA(VLOOKUP(G49,角色!V:AE,主动技能!F49+1,FALSE),"")</f>
        <v>||eff_heilongjuanfeng|</v>
      </c>
      <c r="Q49" s="25">
        <f>(VLOOKUP(G49,角色!V:AE,主动技能!F49+4,FALSE))</f>
        <v>3</v>
      </c>
      <c r="R49" s="25">
        <v>0</v>
      </c>
      <c r="S49" s="25">
        <v>0</v>
      </c>
      <c r="T49" s="6" t="str">
        <f t="shared" si="1"/>
        <v>100001:100:2:0</v>
      </c>
      <c r="U49" s="6" t="str">
        <f t="shared" si="2"/>
        <v/>
      </c>
      <c r="V49" s="19" t="str">
        <f>VLOOKUP(G49,角色!AW:BC,主动技能!F49+1,FALSE)</f>
        <v>skill_18</v>
      </c>
      <c r="Y49">
        <f t="shared" si="3"/>
        <v>0</v>
      </c>
      <c r="Z49" s="19">
        <f>IF(VLOOKUP(C49,角色!CC:CI,主动技能!F49*2,FALSE)=0,"",VLOOKUP(C49,角色!CC:CI,主动技能!F49*2,FALSE))</f>
        <v>125</v>
      </c>
      <c r="AA49" s="19">
        <f>IF(VLOOKUP(C49,角色!CC:CI,主动技能!F49*2+1,FALSE)=0,0,VLOOKUP(C49,角色!CC:CI,主动技能!F49*2+1,FALSE))</f>
        <v>25</v>
      </c>
      <c r="AB49" s="19">
        <f>IF(INT(VLOOKUP(E49,角色属性概况!I:M,3,FALSE)*AA49/100)=0,"",(INT(VLOOKUP(E49,角色属性概况!I:M,3,FALSE)*AA49/100)))</f>
        <v>404</v>
      </c>
      <c r="AE49" s="25">
        <f>(VLOOKUP(G49,角色!V:AE,主动技能!F49+7,FALSE))</f>
        <v>1</v>
      </c>
      <c r="AF49" s="19">
        <f>VLOOKUP(F49,对应表!AY:BA,3,FALSE)</f>
        <v>2</v>
      </c>
      <c r="AG49" s="19">
        <f>VLOOKUP(F49,对应表!AY:BA,2,FALSE)</f>
        <v>2</v>
      </c>
      <c r="AH49" s="25" t="str">
        <f>VLOOKUP(F49,特效对应!F:G,2,FALSE)</f>
        <v>attackex</v>
      </c>
      <c r="AJ49">
        <f t="shared" si="7"/>
        <v>3</v>
      </c>
      <c r="AK49" t="s">
        <v>117</v>
      </c>
      <c r="AL49" s="4" t="s">
        <v>580</v>
      </c>
      <c r="AQ49" s="6" t="str">
        <f>_xlfn.IFNA(IF(IF($AK49=AQ$5,VLOOKUP(AL49,buff!$K:$L,2,FALSE),"")=0,"",IF($AK49=AQ$5,VLOOKUP(AL49,buff!$K:$L,2,FALSE),"")),"")</f>
        <v>100001:100:2:0</v>
      </c>
      <c r="AR49" s="6" t="str">
        <f>_xlfn.IFNA(IF(IF($AK49=AR$5,VLOOKUP(AM49,buff!$K:$L,2,FALSE),"")=0,"",IF($AK49=AR$5,VLOOKUP(AM49,buff!$K:$L,2,FALSE),"")),"")</f>
        <v/>
      </c>
      <c r="AS49" s="6" t="str">
        <f>_xlfn.IFNA(IF(IF($AK49=AS$5,VLOOKUP(AN49,buff!$K:$L,2,FALSE),"")=0,"",IF($AK49=AS$5,VLOOKUP(AN49,buff!$K:$L,2,FALSE),"")),"")</f>
        <v/>
      </c>
      <c r="AT49" s="6" t="str">
        <f>_xlfn.IFNA(IF(IF($AK49=AT$5,VLOOKUP(AO49,buff!$K:$L,2,FALSE),"")=0,"",IF($AK49=AT$5,VLOOKUP(AO49,buff!$K:$L,2,FALSE),"")),"")</f>
        <v/>
      </c>
      <c r="AU49" s="6" t="str">
        <f>_xlfn.IFNA(IF(IF($AK49=AU$5,VLOOKUP(AP49,buff!$K:$L,2,FALSE),"")=0,"",IF($AK49=AU$5,VLOOKUP(AP49,buff!$K:$L,2,FALSE),"")),"")</f>
        <v/>
      </c>
      <c r="AV49" s="6" t="str">
        <f>_xlfn.IFNA(IF(IF($AK49=AV$5,VLOOKUP(AL49,buff!$K:$L,2,FALSE),"")=0,"",IF($AK49=AV$5,VLOOKUP(AL49,buff!$K:$L,2,FALSE),"")),"")</f>
        <v/>
      </c>
      <c r="AW49" s="6" t="str">
        <f>_xlfn.IFNA(IF(IF($AK49=AW$5,VLOOKUP(AM49,buff!$K:$L,2,FALSE),"")=0,"",IF($AK49=AW$5,VLOOKUP(AM49,buff!$K:$L,2,FALSE),"")),"")</f>
        <v/>
      </c>
      <c r="AX49" s="6" t="str">
        <f>_xlfn.IFNA(IF(IF($AK49=AX$5,VLOOKUP(AN49,buff!$K:$L,2,FALSE),"")=0,"",IF($AK49=AX$5,VLOOKUP(AN49,buff!$K:$L,2,FALSE),"")),"")</f>
        <v/>
      </c>
      <c r="AY49" s="6" t="str">
        <f>_xlfn.IFNA(IF(IF($AK49=AY$5,VLOOKUP(AO49,buff!$K:$L,2,FALSE),"")=0,"",IF($AK49=AY$5,VLOOKUP(AO49,buff!$K:$L,2,FALSE),"")),"")</f>
        <v/>
      </c>
      <c r="AZ49" s="6" t="str">
        <f>_xlfn.IFNA(IF(IF($AK49=AZ$5,VLOOKUP(AP49,buff!$K:$L,2,FALSE),"")=0,"",IF($AK49=AZ$5,VLOOKUP(AP49,buff!$K:$L,2,FALSE),"")),"")</f>
        <v/>
      </c>
      <c r="BA49" s="6">
        <f>VLOOKUP(AL49,buff!K:P,6,FALSE)</f>
        <v>-5</v>
      </c>
      <c r="BB49">
        <f t="shared" si="8"/>
        <v>-5</v>
      </c>
      <c r="BC49">
        <f t="shared" si="8"/>
        <v>-5</v>
      </c>
      <c r="BD49">
        <v>0</v>
      </c>
      <c r="BE49">
        <v>0</v>
      </c>
      <c r="BF49" s="22">
        <f t="shared" si="11"/>
        <v>100103</v>
      </c>
    </row>
    <row r="50" spans="1:58" x14ac:dyDescent="0.15">
      <c r="A50" t="str">
        <f t="shared" si="4"/>
        <v>战士主动技能3等级4</v>
      </c>
      <c r="B50" s="8">
        <f t="shared" si="5"/>
        <v>10010304</v>
      </c>
      <c r="C50" s="8" t="str">
        <f>VLOOKUP(G50,角色!A:B,2,FALSE)</f>
        <v>战士</v>
      </c>
      <c r="D50" s="8" t="str">
        <f t="shared" si="6"/>
        <v>主动技能3</v>
      </c>
      <c r="E50" s="8">
        <f t="shared" si="12"/>
        <v>4</v>
      </c>
      <c r="F50" s="8">
        <f t="shared" si="13"/>
        <v>3</v>
      </c>
      <c r="G50" s="8">
        <f t="shared" si="14"/>
        <v>1</v>
      </c>
      <c r="H50" s="4" t="s">
        <v>1470</v>
      </c>
      <c r="I50" s="20" t="str">
        <f t="shared" si="16"/>
        <v>对敌方全体攻击，造成125%攻击力（+623）点伤害。并附带流血。</v>
      </c>
      <c r="J50" s="4" t="s">
        <v>277</v>
      </c>
      <c r="K50" s="1" t="s">
        <v>102</v>
      </c>
      <c r="L50" s="4" t="s">
        <v>1471</v>
      </c>
      <c r="M50" s="4"/>
      <c r="N50" s="4">
        <v>100</v>
      </c>
      <c r="O50" s="20">
        <f>VLOOKUP(L50,对应表!BK:BL,2,FALSE)</f>
        <v>50</v>
      </c>
      <c r="P50" s="25" t="str">
        <f>_xlfn.IFNA(VLOOKUP(G50,角色!V:AE,主动技能!F50+1,FALSE),"")</f>
        <v>||eff_heilongjuanfeng|</v>
      </c>
      <c r="Q50" s="25">
        <f>(VLOOKUP(G50,角色!V:AE,主动技能!F50+4,FALSE))</f>
        <v>3</v>
      </c>
      <c r="R50" s="25">
        <v>0</v>
      </c>
      <c r="S50" s="25">
        <v>0</v>
      </c>
      <c r="T50" s="6" t="str">
        <f t="shared" si="1"/>
        <v>100001:100:2:0</v>
      </c>
      <c r="U50" s="6" t="str">
        <f t="shared" si="2"/>
        <v/>
      </c>
      <c r="V50" s="19" t="str">
        <f>VLOOKUP(G50,角色!AW:BC,主动技能!F50+1,FALSE)</f>
        <v>skill_18</v>
      </c>
      <c r="Y50">
        <f t="shared" si="3"/>
        <v>0</v>
      </c>
      <c r="Z50" s="19">
        <f>IF(VLOOKUP(C50,角色!CC:CI,主动技能!F50*2,FALSE)=0,"",VLOOKUP(C50,角色!CC:CI,主动技能!F50*2,FALSE))</f>
        <v>125</v>
      </c>
      <c r="AA50" s="19">
        <f>IF(VLOOKUP(C50,角色!CC:CI,主动技能!F50*2+1,FALSE)=0,0,VLOOKUP(C50,角色!CC:CI,主动技能!F50*2+1,FALSE))</f>
        <v>25</v>
      </c>
      <c r="AB50" s="19">
        <f>IF(INT(VLOOKUP(E50,角色属性概况!I:M,3,FALSE)*AA50/100)=0,"",(INT(VLOOKUP(E50,角色属性概况!I:M,3,FALSE)*AA50/100)))</f>
        <v>623</v>
      </c>
      <c r="AE50" s="25">
        <f>(VLOOKUP(G50,角色!V:AE,主动技能!F50+7,FALSE))</f>
        <v>1</v>
      </c>
      <c r="AF50" s="19">
        <f>VLOOKUP(F50,对应表!AY:BA,3,FALSE)</f>
        <v>2</v>
      </c>
      <c r="AG50" s="19">
        <f>VLOOKUP(F50,对应表!AY:BA,2,FALSE)</f>
        <v>2</v>
      </c>
      <c r="AH50" s="25" t="str">
        <f>VLOOKUP(F50,特效对应!F:G,2,FALSE)</f>
        <v>attackex</v>
      </c>
      <c r="AJ50">
        <f t="shared" si="7"/>
        <v>4</v>
      </c>
      <c r="AK50" t="s">
        <v>117</v>
      </c>
      <c r="AL50" s="4" t="s">
        <v>580</v>
      </c>
      <c r="AQ50" s="6" t="str">
        <f>_xlfn.IFNA(IF(IF($AK50=AQ$5,VLOOKUP(AL50,buff!$K:$L,2,FALSE),"")=0,"",IF($AK50=AQ$5,VLOOKUP(AL50,buff!$K:$L,2,FALSE),"")),"")</f>
        <v>100001:100:2:0</v>
      </c>
      <c r="AR50" s="6" t="str">
        <f>_xlfn.IFNA(IF(IF($AK50=AR$5,VLOOKUP(AM50,buff!$K:$L,2,FALSE),"")=0,"",IF($AK50=AR$5,VLOOKUP(AM50,buff!$K:$L,2,FALSE),"")),"")</f>
        <v/>
      </c>
      <c r="AS50" s="6" t="str">
        <f>_xlfn.IFNA(IF(IF($AK50=AS$5,VLOOKUP(AN50,buff!$K:$L,2,FALSE),"")=0,"",IF($AK50=AS$5,VLOOKUP(AN50,buff!$K:$L,2,FALSE),"")),"")</f>
        <v/>
      </c>
      <c r="AT50" s="6" t="str">
        <f>_xlfn.IFNA(IF(IF($AK50=AT$5,VLOOKUP(AO50,buff!$K:$L,2,FALSE),"")=0,"",IF($AK50=AT$5,VLOOKUP(AO50,buff!$K:$L,2,FALSE),"")),"")</f>
        <v/>
      </c>
      <c r="AU50" s="6" t="str">
        <f>_xlfn.IFNA(IF(IF($AK50=AU$5,VLOOKUP(AP50,buff!$K:$L,2,FALSE),"")=0,"",IF($AK50=AU$5,VLOOKUP(AP50,buff!$K:$L,2,FALSE),"")),"")</f>
        <v/>
      </c>
      <c r="AV50" s="6" t="str">
        <f>_xlfn.IFNA(IF(IF($AK50=AV$5,VLOOKUP(AL50,buff!$K:$L,2,FALSE),"")=0,"",IF($AK50=AV$5,VLOOKUP(AL50,buff!$K:$L,2,FALSE),"")),"")</f>
        <v/>
      </c>
      <c r="AW50" s="6" t="str">
        <f>_xlfn.IFNA(IF(IF($AK50=AW$5,VLOOKUP(AM50,buff!$K:$L,2,FALSE),"")=0,"",IF($AK50=AW$5,VLOOKUP(AM50,buff!$K:$L,2,FALSE),"")),"")</f>
        <v/>
      </c>
      <c r="AX50" s="6" t="str">
        <f>_xlfn.IFNA(IF(IF($AK50=AX$5,VLOOKUP(AN50,buff!$K:$L,2,FALSE),"")=0,"",IF($AK50=AX$5,VLOOKUP(AN50,buff!$K:$L,2,FALSE),"")),"")</f>
        <v/>
      </c>
      <c r="AY50" s="6" t="str">
        <f>_xlfn.IFNA(IF(IF($AK50=AY$5,VLOOKUP(AO50,buff!$K:$L,2,FALSE),"")=0,"",IF($AK50=AY$5,VLOOKUP(AO50,buff!$K:$L,2,FALSE),"")),"")</f>
        <v/>
      </c>
      <c r="AZ50" s="6" t="str">
        <f>_xlfn.IFNA(IF(IF($AK50=AZ$5,VLOOKUP(AP50,buff!$K:$L,2,FALSE),"")=0,"",IF($AK50=AZ$5,VLOOKUP(AP50,buff!$K:$L,2,FALSE),"")),"")</f>
        <v/>
      </c>
      <c r="BA50" s="6">
        <f>VLOOKUP(AL50,buff!K:P,6,FALSE)</f>
        <v>-5</v>
      </c>
      <c r="BB50">
        <f t="shared" si="8"/>
        <v>-5</v>
      </c>
      <c r="BC50">
        <f t="shared" si="8"/>
        <v>-5</v>
      </c>
      <c r="BD50">
        <v>0</v>
      </c>
      <c r="BE50">
        <v>0</v>
      </c>
      <c r="BF50" s="22">
        <f t="shared" si="11"/>
        <v>100103</v>
      </c>
    </row>
    <row r="51" spans="1:58" x14ac:dyDescent="0.15">
      <c r="A51" t="str">
        <f t="shared" si="4"/>
        <v>战士主动技能3等级5</v>
      </c>
      <c r="B51" s="8">
        <f t="shared" si="5"/>
        <v>10010305</v>
      </c>
      <c r="C51" s="8" t="str">
        <f>VLOOKUP(G51,角色!A:B,2,FALSE)</f>
        <v>战士</v>
      </c>
      <c r="D51" s="8" t="str">
        <f t="shared" si="6"/>
        <v>主动技能3</v>
      </c>
      <c r="E51" s="8">
        <f t="shared" si="12"/>
        <v>5</v>
      </c>
      <c r="F51" s="8">
        <f t="shared" si="13"/>
        <v>3</v>
      </c>
      <c r="G51" s="8">
        <f t="shared" si="14"/>
        <v>1</v>
      </c>
      <c r="H51" s="4" t="s">
        <v>1470</v>
      </c>
      <c r="I51" s="20" t="str">
        <f t="shared" si="16"/>
        <v>对敌方全体攻击，造成125%攻击力（+933）点伤害。并附带流血。</v>
      </c>
      <c r="J51" s="4" t="s">
        <v>277</v>
      </c>
      <c r="K51" s="1" t="s">
        <v>102</v>
      </c>
      <c r="L51" s="4" t="s">
        <v>1471</v>
      </c>
      <c r="M51" s="4"/>
      <c r="N51" s="4">
        <v>100</v>
      </c>
      <c r="O51" s="20">
        <f>VLOOKUP(L51,对应表!BK:BL,2,FALSE)</f>
        <v>50</v>
      </c>
      <c r="P51" s="25" t="str">
        <f>_xlfn.IFNA(VLOOKUP(G51,角色!V:AE,主动技能!F51+1,FALSE),"")</f>
        <v>||eff_heilongjuanfeng|</v>
      </c>
      <c r="Q51" s="25">
        <f>(VLOOKUP(G51,角色!V:AE,主动技能!F51+4,FALSE))</f>
        <v>3</v>
      </c>
      <c r="R51" s="25">
        <v>0</v>
      </c>
      <c r="S51" s="25">
        <v>0</v>
      </c>
      <c r="T51" s="6" t="str">
        <f t="shared" si="1"/>
        <v>100001:100:2:0</v>
      </c>
      <c r="U51" s="6" t="str">
        <f t="shared" si="2"/>
        <v/>
      </c>
      <c r="V51" s="19" t="str">
        <f>VLOOKUP(G51,角色!AW:BC,主动技能!F51+1,FALSE)</f>
        <v>skill_18</v>
      </c>
      <c r="Y51">
        <f t="shared" si="3"/>
        <v>0</v>
      </c>
      <c r="Z51" s="19">
        <f>IF(VLOOKUP(C51,角色!CC:CI,主动技能!F51*2,FALSE)=0,"",VLOOKUP(C51,角色!CC:CI,主动技能!F51*2,FALSE))</f>
        <v>125</v>
      </c>
      <c r="AA51" s="19">
        <f>IF(VLOOKUP(C51,角色!CC:CI,主动技能!F51*2+1,FALSE)=0,0,VLOOKUP(C51,角色!CC:CI,主动技能!F51*2+1,FALSE))</f>
        <v>25</v>
      </c>
      <c r="AB51" s="19">
        <f>IF(INT(VLOOKUP(E51,角色属性概况!I:M,3,FALSE)*AA51/100)=0,"",(INT(VLOOKUP(E51,角色属性概况!I:M,3,FALSE)*AA51/100)))</f>
        <v>933</v>
      </c>
      <c r="AE51" s="25">
        <f>(VLOOKUP(G51,角色!V:AE,主动技能!F51+7,FALSE))</f>
        <v>1</v>
      </c>
      <c r="AF51" s="19">
        <f>VLOOKUP(F51,对应表!AY:BA,3,FALSE)</f>
        <v>2</v>
      </c>
      <c r="AG51" s="19">
        <f>VLOOKUP(F51,对应表!AY:BA,2,FALSE)</f>
        <v>2</v>
      </c>
      <c r="AH51" s="25" t="str">
        <f>VLOOKUP(F51,特效对应!F:G,2,FALSE)</f>
        <v>attackex</v>
      </c>
      <c r="AJ51">
        <f t="shared" si="7"/>
        <v>5</v>
      </c>
      <c r="AK51" t="s">
        <v>117</v>
      </c>
      <c r="AL51" s="4" t="s">
        <v>580</v>
      </c>
      <c r="AQ51" s="6" t="str">
        <f>_xlfn.IFNA(IF(IF($AK51=AQ$5,VLOOKUP(AL51,buff!$K:$L,2,FALSE),"")=0,"",IF($AK51=AQ$5,VLOOKUP(AL51,buff!$K:$L,2,FALSE),"")),"")</f>
        <v>100001:100:2:0</v>
      </c>
      <c r="AR51" s="6" t="str">
        <f>_xlfn.IFNA(IF(IF($AK51=AR$5,VLOOKUP(AM51,buff!$K:$L,2,FALSE),"")=0,"",IF($AK51=AR$5,VLOOKUP(AM51,buff!$K:$L,2,FALSE),"")),"")</f>
        <v/>
      </c>
      <c r="AS51" s="6" t="str">
        <f>_xlfn.IFNA(IF(IF($AK51=AS$5,VLOOKUP(AN51,buff!$K:$L,2,FALSE),"")=0,"",IF($AK51=AS$5,VLOOKUP(AN51,buff!$K:$L,2,FALSE),"")),"")</f>
        <v/>
      </c>
      <c r="AT51" s="6" t="str">
        <f>_xlfn.IFNA(IF(IF($AK51=AT$5,VLOOKUP(AO51,buff!$K:$L,2,FALSE),"")=0,"",IF($AK51=AT$5,VLOOKUP(AO51,buff!$K:$L,2,FALSE),"")),"")</f>
        <v/>
      </c>
      <c r="AU51" s="6" t="str">
        <f>_xlfn.IFNA(IF(IF($AK51=AU$5,VLOOKUP(AP51,buff!$K:$L,2,FALSE),"")=0,"",IF($AK51=AU$5,VLOOKUP(AP51,buff!$K:$L,2,FALSE),"")),"")</f>
        <v/>
      </c>
      <c r="AV51" s="6" t="str">
        <f>_xlfn.IFNA(IF(IF($AK51=AV$5,VLOOKUP(AL51,buff!$K:$L,2,FALSE),"")=0,"",IF($AK51=AV$5,VLOOKUP(AL51,buff!$K:$L,2,FALSE),"")),"")</f>
        <v/>
      </c>
      <c r="AW51" s="6" t="str">
        <f>_xlfn.IFNA(IF(IF($AK51=AW$5,VLOOKUP(AM51,buff!$K:$L,2,FALSE),"")=0,"",IF($AK51=AW$5,VLOOKUP(AM51,buff!$K:$L,2,FALSE),"")),"")</f>
        <v/>
      </c>
      <c r="AX51" s="6" t="str">
        <f>_xlfn.IFNA(IF(IF($AK51=AX$5,VLOOKUP(AN51,buff!$K:$L,2,FALSE),"")=0,"",IF($AK51=AX$5,VLOOKUP(AN51,buff!$K:$L,2,FALSE),"")),"")</f>
        <v/>
      </c>
      <c r="AY51" s="6" t="str">
        <f>_xlfn.IFNA(IF(IF($AK51=AY$5,VLOOKUP(AO51,buff!$K:$L,2,FALSE),"")=0,"",IF($AK51=AY$5,VLOOKUP(AO51,buff!$K:$L,2,FALSE),"")),"")</f>
        <v/>
      </c>
      <c r="AZ51" s="6" t="str">
        <f>_xlfn.IFNA(IF(IF($AK51=AZ$5,VLOOKUP(AP51,buff!$K:$L,2,FALSE),"")=0,"",IF($AK51=AZ$5,VLOOKUP(AP51,buff!$K:$L,2,FALSE),"")),"")</f>
        <v/>
      </c>
      <c r="BA51" s="6">
        <f>VLOOKUP(AL51,buff!K:P,6,FALSE)</f>
        <v>-5</v>
      </c>
      <c r="BB51">
        <f t="shared" si="8"/>
        <v>-5</v>
      </c>
      <c r="BC51">
        <f t="shared" si="8"/>
        <v>-5</v>
      </c>
      <c r="BD51">
        <v>0</v>
      </c>
      <c r="BE51">
        <v>0</v>
      </c>
      <c r="BF51" s="22">
        <f t="shared" si="11"/>
        <v>100103</v>
      </c>
    </row>
    <row r="52" spans="1:58" x14ac:dyDescent="0.15">
      <c r="A52" t="str">
        <f t="shared" si="4"/>
        <v>战士主动技能3等级6</v>
      </c>
      <c r="B52" s="8">
        <f t="shared" si="5"/>
        <v>10010306</v>
      </c>
      <c r="C52" s="8" t="str">
        <f>VLOOKUP(G52,角色!A:B,2,FALSE)</f>
        <v>战士</v>
      </c>
      <c r="D52" s="8" t="str">
        <f t="shared" si="6"/>
        <v>主动技能3</v>
      </c>
      <c r="E52" s="8">
        <f t="shared" si="12"/>
        <v>6</v>
      </c>
      <c r="F52" s="8">
        <f t="shared" si="13"/>
        <v>3</v>
      </c>
      <c r="G52" s="8">
        <f t="shared" si="14"/>
        <v>1</v>
      </c>
      <c r="H52" s="4" t="s">
        <v>1470</v>
      </c>
      <c r="I52" s="20" t="str">
        <f t="shared" si="16"/>
        <v>对敌方全体攻击，造成125%攻击力（+1372）点伤害。并附带流血。</v>
      </c>
      <c r="J52" s="4" t="s">
        <v>277</v>
      </c>
      <c r="K52" s="1" t="s">
        <v>102</v>
      </c>
      <c r="L52" s="4" t="s">
        <v>1471</v>
      </c>
      <c r="M52" s="4"/>
      <c r="N52" s="4">
        <v>100</v>
      </c>
      <c r="O52" s="20">
        <f>VLOOKUP(L52,对应表!BK:BL,2,FALSE)</f>
        <v>50</v>
      </c>
      <c r="P52" s="25" t="str">
        <f>_xlfn.IFNA(VLOOKUP(G52,角色!V:AE,主动技能!F52+1,FALSE),"")</f>
        <v>||eff_heilongjuanfeng|</v>
      </c>
      <c r="Q52" s="25">
        <f>(VLOOKUP(G52,角色!V:AE,主动技能!F52+4,FALSE))</f>
        <v>3</v>
      </c>
      <c r="R52" s="25">
        <v>0</v>
      </c>
      <c r="S52" s="25">
        <v>0</v>
      </c>
      <c r="T52" s="6" t="str">
        <f t="shared" si="1"/>
        <v>100001:100:2:0</v>
      </c>
      <c r="U52" s="6" t="str">
        <f t="shared" si="2"/>
        <v/>
      </c>
      <c r="V52" s="19" t="str">
        <f>VLOOKUP(G52,角色!AW:BC,主动技能!F52+1,FALSE)</f>
        <v>skill_18</v>
      </c>
      <c r="Y52">
        <f t="shared" si="3"/>
        <v>0</v>
      </c>
      <c r="Z52" s="19">
        <f>IF(VLOOKUP(C52,角色!CC:CI,主动技能!F52*2,FALSE)=0,"",VLOOKUP(C52,角色!CC:CI,主动技能!F52*2,FALSE))</f>
        <v>125</v>
      </c>
      <c r="AA52" s="19">
        <f>IF(VLOOKUP(C52,角色!CC:CI,主动技能!F52*2+1,FALSE)=0,0,VLOOKUP(C52,角色!CC:CI,主动技能!F52*2+1,FALSE))</f>
        <v>25</v>
      </c>
      <c r="AB52" s="19">
        <f>IF(INT(VLOOKUP(E52,角色属性概况!I:M,3,FALSE)*AA52/100)=0,"",(INT(VLOOKUP(E52,角色属性概况!I:M,3,FALSE)*AA52/100)))</f>
        <v>1372</v>
      </c>
      <c r="AE52" s="25">
        <f>(VLOOKUP(G52,角色!V:AE,主动技能!F52+7,FALSE))</f>
        <v>1</v>
      </c>
      <c r="AF52" s="19">
        <f>VLOOKUP(F52,对应表!AY:BA,3,FALSE)</f>
        <v>2</v>
      </c>
      <c r="AG52" s="19">
        <f>VLOOKUP(F52,对应表!AY:BA,2,FALSE)</f>
        <v>2</v>
      </c>
      <c r="AH52" s="25" t="str">
        <f>VLOOKUP(F52,特效对应!F:G,2,FALSE)</f>
        <v>attackex</v>
      </c>
      <c r="AJ52">
        <f t="shared" si="7"/>
        <v>6</v>
      </c>
      <c r="AK52" t="s">
        <v>117</v>
      </c>
      <c r="AL52" s="4" t="s">
        <v>580</v>
      </c>
      <c r="AQ52" s="6" t="str">
        <f>_xlfn.IFNA(IF(IF($AK52=AQ$5,VLOOKUP(AL52,buff!$K:$L,2,FALSE),"")=0,"",IF($AK52=AQ$5,VLOOKUP(AL52,buff!$K:$L,2,FALSE),"")),"")</f>
        <v>100001:100:2:0</v>
      </c>
      <c r="AR52" s="6" t="str">
        <f>_xlfn.IFNA(IF(IF($AK52=AR$5,VLOOKUP(AM52,buff!$K:$L,2,FALSE),"")=0,"",IF($AK52=AR$5,VLOOKUP(AM52,buff!$K:$L,2,FALSE),"")),"")</f>
        <v/>
      </c>
      <c r="AS52" s="6" t="str">
        <f>_xlfn.IFNA(IF(IF($AK52=AS$5,VLOOKUP(AN52,buff!$K:$L,2,FALSE),"")=0,"",IF($AK52=AS$5,VLOOKUP(AN52,buff!$K:$L,2,FALSE),"")),"")</f>
        <v/>
      </c>
      <c r="AT52" s="6" t="str">
        <f>_xlfn.IFNA(IF(IF($AK52=AT$5,VLOOKUP(AO52,buff!$K:$L,2,FALSE),"")=0,"",IF($AK52=AT$5,VLOOKUP(AO52,buff!$K:$L,2,FALSE),"")),"")</f>
        <v/>
      </c>
      <c r="AU52" s="6" t="str">
        <f>_xlfn.IFNA(IF(IF($AK52=AU$5,VLOOKUP(AP52,buff!$K:$L,2,FALSE),"")=0,"",IF($AK52=AU$5,VLOOKUP(AP52,buff!$K:$L,2,FALSE),"")),"")</f>
        <v/>
      </c>
      <c r="AV52" s="6" t="str">
        <f>_xlfn.IFNA(IF(IF($AK52=AV$5,VLOOKUP(AL52,buff!$K:$L,2,FALSE),"")=0,"",IF($AK52=AV$5,VLOOKUP(AL52,buff!$K:$L,2,FALSE),"")),"")</f>
        <v/>
      </c>
      <c r="AW52" s="6" t="str">
        <f>_xlfn.IFNA(IF(IF($AK52=AW$5,VLOOKUP(AM52,buff!$K:$L,2,FALSE),"")=0,"",IF($AK52=AW$5,VLOOKUP(AM52,buff!$K:$L,2,FALSE),"")),"")</f>
        <v/>
      </c>
      <c r="AX52" s="6" t="str">
        <f>_xlfn.IFNA(IF(IF($AK52=AX$5,VLOOKUP(AN52,buff!$K:$L,2,FALSE),"")=0,"",IF($AK52=AX$5,VLOOKUP(AN52,buff!$K:$L,2,FALSE),"")),"")</f>
        <v/>
      </c>
      <c r="AY52" s="6" t="str">
        <f>_xlfn.IFNA(IF(IF($AK52=AY$5,VLOOKUP(AO52,buff!$K:$L,2,FALSE),"")=0,"",IF($AK52=AY$5,VLOOKUP(AO52,buff!$K:$L,2,FALSE),"")),"")</f>
        <v/>
      </c>
      <c r="AZ52" s="6" t="str">
        <f>_xlfn.IFNA(IF(IF($AK52=AZ$5,VLOOKUP(AP52,buff!$K:$L,2,FALSE),"")=0,"",IF($AK52=AZ$5,VLOOKUP(AP52,buff!$K:$L,2,FALSE),"")),"")</f>
        <v/>
      </c>
      <c r="BA52" s="6">
        <f>VLOOKUP(AL52,buff!K:P,6,FALSE)</f>
        <v>-5</v>
      </c>
      <c r="BB52">
        <f t="shared" si="8"/>
        <v>-5</v>
      </c>
      <c r="BC52">
        <f t="shared" si="8"/>
        <v>-5</v>
      </c>
      <c r="BD52">
        <v>0</v>
      </c>
      <c r="BE52">
        <v>0</v>
      </c>
      <c r="BF52" s="22">
        <f t="shared" si="11"/>
        <v>100103</v>
      </c>
    </row>
    <row r="53" spans="1:58" x14ac:dyDescent="0.15">
      <c r="A53" t="str">
        <f t="shared" si="4"/>
        <v>战士主动技能3等级7</v>
      </c>
      <c r="B53" s="8">
        <f t="shared" si="5"/>
        <v>10010307</v>
      </c>
      <c r="C53" s="8" t="str">
        <f>VLOOKUP(G53,角色!A:B,2,FALSE)</f>
        <v>战士</v>
      </c>
      <c r="D53" s="8" t="str">
        <f t="shared" si="6"/>
        <v>主动技能3</v>
      </c>
      <c r="E53" s="8">
        <f t="shared" si="12"/>
        <v>7</v>
      </c>
      <c r="F53" s="8">
        <f t="shared" si="13"/>
        <v>3</v>
      </c>
      <c r="G53" s="8">
        <f t="shared" si="14"/>
        <v>1</v>
      </c>
      <c r="H53" s="4" t="s">
        <v>1470</v>
      </c>
      <c r="I53" s="20" t="str">
        <f t="shared" si="16"/>
        <v>对敌方全体攻击，造成125%攻击力（+1994）点伤害。并附带流血。</v>
      </c>
      <c r="J53" s="4" t="s">
        <v>277</v>
      </c>
      <c r="K53" s="1" t="s">
        <v>102</v>
      </c>
      <c r="L53" s="4" t="s">
        <v>1471</v>
      </c>
      <c r="M53" s="4"/>
      <c r="N53" s="4">
        <v>100</v>
      </c>
      <c r="O53" s="20">
        <f>VLOOKUP(L53,对应表!BK:BL,2,FALSE)</f>
        <v>50</v>
      </c>
      <c r="P53" s="25" t="str">
        <f>_xlfn.IFNA(VLOOKUP(G53,角色!V:AE,主动技能!F53+1,FALSE),"")</f>
        <v>||eff_heilongjuanfeng|</v>
      </c>
      <c r="Q53" s="25">
        <f>(VLOOKUP(G53,角色!V:AE,主动技能!F53+4,FALSE))</f>
        <v>3</v>
      </c>
      <c r="R53" s="25">
        <v>0</v>
      </c>
      <c r="S53" s="25">
        <v>0</v>
      </c>
      <c r="T53" s="6" t="str">
        <f t="shared" si="1"/>
        <v>100001:100:2:0</v>
      </c>
      <c r="U53" s="6" t="str">
        <f t="shared" si="2"/>
        <v/>
      </c>
      <c r="V53" s="19" t="str">
        <f>VLOOKUP(G53,角色!AW:BC,主动技能!F53+1,FALSE)</f>
        <v>skill_18</v>
      </c>
      <c r="Y53">
        <f t="shared" si="3"/>
        <v>0</v>
      </c>
      <c r="Z53" s="19">
        <f>IF(VLOOKUP(C53,角色!CC:CI,主动技能!F53*2,FALSE)=0,"",VLOOKUP(C53,角色!CC:CI,主动技能!F53*2,FALSE))</f>
        <v>125</v>
      </c>
      <c r="AA53" s="19">
        <f>IF(VLOOKUP(C53,角色!CC:CI,主动技能!F53*2+1,FALSE)=0,0,VLOOKUP(C53,角色!CC:CI,主动技能!F53*2+1,FALSE))</f>
        <v>25</v>
      </c>
      <c r="AB53" s="19">
        <f>IF(INT(VLOOKUP(E53,角色属性概况!I:M,3,FALSE)*AA53/100)=0,"",(INT(VLOOKUP(E53,角色属性概况!I:M,3,FALSE)*AA53/100)))</f>
        <v>1994</v>
      </c>
      <c r="AE53" s="25">
        <f>(VLOOKUP(G53,角色!V:AE,主动技能!F53+7,FALSE))</f>
        <v>1</v>
      </c>
      <c r="AF53" s="19">
        <f>VLOOKUP(F53,对应表!AY:BA,3,FALSE)</f>
        <v>2</v>
      </c>
      <c r="AG53" s="19">
        <f>VLOOKUP(F53,对应表!AY:BA,2,FALSE)</f>
        <v>2</v>
      </c>
      <c r="AH53" s="25" t="str">
        <f>VLOOKUP(F53,特效对应!F:G,2,FALSE)</f>
        <v>attackex</v>
      </c>
      <c r="AJ53">
        <f t="shared" si="7"/>
        <v>7</v>
      </c>
      <c r="AK53" t="s">
        <v>117</v>
      </c>
      <c r="AL53" s="4" t="s">
        <v>580</v>
      </c>
      <c r="AQ53" s="6" t="str">
        <f>_xlfn.IFNA(IF(IF($AK53=AQ$5,VLOOKUP(AL53,buff!$K:$L,2,FALSE),"")=0,"",IF($AK53=AQ$5,VLOOKUP(AL53,buff!$K:$L,2,FALSE),"")),"")</f>
        <v>100001:100:2:0</v>
      </c>
      <c r="AR53" s="6" t="str">
        <f>_xlfn.IFNA(IF(IF($AK53=AR$5,VLOOKUP(AM53,buff!$K:$L,2,FALSE),"")=0,"",IF($AK53=AR$5,VLOOKUP(AM53,buff!$K:$L,2,FALSE),"")),"")</f>
        <v/>
      </c>
      <c r="AS53" s="6" t="str">
        <f>_xlfn.IFNA(IF(IF($AK53=AS$5,VLOOKUP(AN53,buff!$K:$L,2,FALSE),"")=0,"",IF($AK53=AS$5,VLOOKUP(AN53,buff!$K:$L,2,FALSE),"")),"")</f>
        <v/>
      </c>
      <c r="AT53" s="6" t="str">
        <f>_xlfn.IFNA(IF(IF($AK53=AT$5,VLOOKUP(AO53,buff!$K:$L,2,FALSE),"")=0,"",IF($AK53=AT$5,VLOOKUP(AO53,buff!$K:$L,2,FALSE),"")),"")</f>
        <v/>
      </c>
      <c r="AU53" s="6" t="str">
        <f>_xlfn.IFNA(IF(IF($AK53=AU$5,VLOOKUP(AP53,buff!$K:$L,2,FALSE),"")=0,"",IF($AK53=AU$5,VLOOKUP(AP53,buff!$K:$L,2,FALSE),"")),"")</f>
        <v/>
      </c>
      <c r="AV53" s="6" t="str">
        <f>_xlfn.IFNA(IF(IF($AK53=AV$5,VLOOKUP(AL53,buff!$K:$L,2,FALSE),"")=0,"",IF($AK53=AV$5,VLOOKUP(AL53,buff!$K:$L,2,FALSE),"")),"")</f>
        <v/>
      </c>
      <c r="AW53" s="6" t="str">
        <f>_xlfn.IFNA(IF(IF($AK53=AW$5,VLOOKUP(AM53,buff!$K:$L,2,FALSE),"")=0,"",IF($AK53=AW$5,VLOOKUP(AM53,buff!$K:$L,2,FALSE),"")),"")</f>
        <v/>
      </c>
      <c r="AX53" s="6" t="str">
        <f>_xlfn.IFNA(IF(IF($AK53=AX$5,VLOOKUP(AN53,buff!$K:$L,2,FALSE),"")=0,"",IF($AK53=AX$5,VLOOKUP(AN53,buff!$K:$L,2,FALSE),"")),"")</f>
        <v/>
      </c>
      <c r="AY53" s="6" t="str">
        <f>_xlfn.IFNA(IF(IF($AK53=AY$5,VLOOKUP(AO53,buff!$K:$L,2,FALSE),"")=0,"",IF($AK53=AY$5,VLOOKUP(AO53,buff!$K:$L,2,FALSE),"")),"")</f>
        <v/>
      </c>
      <c r="AZ53" s="6" t="str">
        <f>_xlfn.IFNA(IF(IF($AK53=AZ$5,VLOOKUP(AP53,buff!$K:$L,2,FALSE),"")=0,"",IF($AK53=AZ$5,VLOOKUP(AP53,buff!$K:$L,2,FALSE),"")),"")</f>
        <v/>
      </c>
      <c r="BA53" s="6">
        <f>VLOOKUP(AL53,buff!K:P,6,FALSE)</f>
        <v>-5</v>
      </c>
      <c r="BB53">
        <f t="shared" si="8"/>
        <v>-5</v>
      </c>
      <c r="BC53">
        <f t="shared" si="8"/>
        <v>-5</v>
      </c>
      <c r="BD53">
        <v>0</v>
      </c>
      <c r="BE53">
        <v>0</v>
      </c>
      <c r="BF53" s="22">
        <f t="shared" si="11"/>
        <v>100103</v>
      </c>
    </row>
    <row r="54" spans="1:58" x14ac:dyDescent="0.15">
      <c r="A54" t="str">
        <f t="shared" si="4"/>
        <v>战士主动技能3等级8</v>
      </c>
      <c r="B54" s="8">
        <f t="shared" si="5"/>
        <v>10010308</v>
      </c>
      <c r="C54" s="8" t="str">
        <f>VLOOKUP(G54,角色!A:B,2,FALSE)</f>
        <v>战士</v>
      </c>
      <c r="D54" s="8" t="str">
        <f t="shared" si="6"/>
        <v>主动技能3</v>
      </c>
      <c r="E54" s="8">
        <f t="shared" si="12"/>
        <v>8</v>
      </c>
      <c r="F54" s="8">
        <f t="shared" si="13"/>
        <v>3</v>
      </c>
      <c r="G54" s="8">
        <f t="shared" si="14"/>
        <v>1</v>
      </c>
      <c r="H54" s="4" t="s">
        <v>1470</v>
      </c>
      <c r="I54" s="20" t="str">
        <f t="shared" si="16"/>
        <v>对敌方全体攻击，造成125%攻击力（+2874）点伤害。并附带流血。</v>
      </c>
      <c r="J54" s="4" t="s">
        <v>277</v>
      </c>
      <c r="K54" s="1" t="s">
        <v>102</v>
      </c>
      <c r="L54" s="4" t="s">
        <v>1471</v>
      </c>
      <c r="M54" s="4"/>
      <c r="N54" s="4">
        <v>100</v>
      </c>
      <c r="O54" s="20">
        <f>VLOOKUP(L54,对应表!BK:BL,2,FALSE)</f>
        <v>50</v>
      </c>
      <c r="P54" s="25" t="str">
        <f>_xlfn.IFNA(VLOOKUP(G54,角色!V:AE,主动技能!F54+1,FALSE),"")</f>
        <v>||eff_heilongjuanfeng|</v>
      </c>
      <c r="Q54" s="25">
        <f>(VLOOKUP(G54,角色!V:AE,主动技能!F54+4,FALSE))</f>
        <v>3</v>
      </c>
      <c r="R54" s="25">
        <v>0</v>
      </c>
      <c r="S54" s="25">
        <v>0</v>
      </c>
      <c r="T54" s="6" t="str">
        <f t="shared" si="1"/>
        <v>100001:100:2:0</v>
      </c>
      <c r="U54" s="6" t="str">
        <f t="shared" si="2"/>
        <v/>
      </c>
      <c r="V54" s="19" t="str">
        <f>VLOOKUP(G54,角色!AW:BC,主动技能!F54+1,FALSE)</f>
        <v>skill_18</v>
      </c>
      <c r="Y54">
        <f t="shared" si="3"/>
        <v>0</v>
      </c>
      <c r="Z54" s="19">
        <f>IF(VLOOKUP(C54,角色!CC:CI,主动技能!F54*2,FALSE)=0,"",VLOOKUP(C54,角色!CC:CI,主动技能!F54*2,FALSE))</f>
        <v>125</v>
      </c>
      <c r="AA54" s="19">
        <f>IF(VLOOKUP(C54,角色!CC:CI,主动技能!F54*2+1,FALSE)=0,0,VLOOKUP(C54,角色!CC:CI,主动技能!F54*2+1,FALSE))</f>
        <v>25</v>
      </c>
      <c r="AB54" s="19">
        <f>IF(INT(VLOOKUP(E54,角色属性概况!I:M,3,FALSE)*AA54/100)=0,"",(INT(VLOOKUP(E54,角色属性概况!I:M,3,FALSE)*AA54/100)))</f>
        <v>2874</v>
      </c>
      <c r="AE54" s="25">
        <f>(VLOOKUP(G54,角色!V:AE,主动技能!F54+7,FALSE))</f>
        <v>1</v>
      </c>
      <c r="AF54" s="19">
        <f>VLOOKUP(F54,对应表!AY:BA,3,FALSE)</f>
        <v>2</v>
      </c>
      <c r="AG54" s="19">
        <f>VLOOKUP(F54,对应表!AY:BA,2,FALSE)</f>
        <v>2</v>
      </c>
      <c r="AH54" s="25" t="str">
        <f>VLOOKUP(F54,特效对应!F:G,2,FALSE)</f>
        <v>attackex</v>
      </c>
      <c r="AJ54">
        <f t="shared" si="7"/>
        <v>8</v>
      </c>
      <c r="AK54" t="s">
        <v>117</v>
      </c>
      <c r="AL54" s="4" t="s">
        <v>580</v>
      </c>
      <c r="AQ54" s="6" t="str">
        <f>_xlfn.IFNA(IF(IF($AK54=AQ$5,VLOOKUP(AL54,buff!$K:$L,2,FALSE),"")=0,"",IF($AK54=AQ$5,VLOOKUP(AL54,buff!$K:$L,2,FALSE),"")),"")</f>
        <v>100001:100:2:0</v>
      </c>
      <c r="AR54" s="6" t="str">
        <f>_xlfn.IFNA(IF(IF($AK54=AR$5,VLOOKUP(AM54,buff!$K:$L,2,FALSE),"")=0,"",IF($AK54=AR$5,VLOOKUP(AM54,buff!$K:$L,2,FALSE),"")),"")</f>
        <v/>
      </c>
      <c r="AS54" s="6" t="str">
        <f>_xlfn.IFNA(IF(IF($AK54=AS$5,VLOOKUP(AN54,buff!$K:$L,2,FALSE),"")=0,"",IF($AK54=AS$5,VLOOKUP(AN54,buff!$K:$L,2,FALSE),"")),"")</f>
        <v/>
      </c>
      <c r="AT54" s="6" t="str">
        <f>_xlfn.IFNA(IF(IF($AK54=AT$5,VLOOKUP(AO54,buff!$K:$L,2,FALSE),"")=0,"",IF($AK54=AT$5,VLOOKUP(AO54,buff!$K:$L,2,FALSE),"")),"")</f>
        <v/>
      </c>
      <c r="AU54" s="6" t="str">
        <f>_xlfn.IFNA(IF(IF($AK54=AU$5,VLOOKUP(AP54,buff!$K:$L,2,FALSE),"")=0,"",IF($AK54=AU$5,VLOOKUP(AP54,buff!$K:$L,2,FALSE),"")),"")</f>
        <v/>
      </c>
      <c r="AV54" s="6" t="str">
        <f>_xlfn.IFNA(IF(IF($AK54=AV$5,VLOOKUP(AL54,buff!$K:$L,2,FALSE),"")=0,"",IF($AK54=AV$5,VLOOKUP(AL54,buff!$K:$L,2,FALSE),"")),"")</f>
        <v/>
      </c>
      <c r="AW54" s="6" t="str">
        <f>_xlfn.IFNA(IF(IF($AK54=AW$5,VLOOKUP(AM54,buff!$K:$L,2,FALSE),"")=0,"",IF($AK54=AW$5,VLOOKUP(AM54,buff!$K:$L,2,FALSE),"")),"")</f>
        <v/>
      </c>
      <c r="AX54" s="6" t="str">
        <f>_xlfn.IFNA(IF(IF($AK54=AX$5,VLOOKUP(AN54,buff!$K:$L,2,FALSE),"")=0,"",IF($AK54=AX$5,VLOOKUP(AN54,buff!$K:$L,2,FALSE),"")),"")</f>
        <v/>
      </c>
      <c r="AY54" s="6" t="str">
        <f>_xlfn.IFNA(IF(IF($AK54=AY$5,VLOOKUP(AO54,buff!$K:$L,2,FALSE),"")=0,"",IF($AK54=AY$5,VLOOKUP(AO54,buff!$K:$L,2,FALSE),"")),"")</f>
        <v/>
      </c>
      <c r="AZ54" s="6" t="str">
        <f>_xlfn.IFNA(IF(IF($AK54=AZ$5,VLOOKUP(AP54,buff!$K:$L,2,FALSE),"")=0,"",IF($AK54=AZ$5,VLOOKUP(AP54,buff!$K:$L,2,FALSE),"")),"")</f>
        <v/>
      </c>
      <c r="BA54" s="6">
        <f>VLOOKUP(AL54,buff!K:P,6,FALSE)</f>
        <v>-5</v>
      </c>
      <c r="BB54">
        <f t="shared" si="8"/>
        <v>-5</v>
      </c>
      <c r="BC54">
        <f t="shared" si="8"/>
        <v>-5</v>
      </c>
      <c r="BD54">
        <v>0</v>
      </c>
      <c r="BE54">
        <v>0</v>
      </c>
      <c r="BF54" s="22">
        <f t="shared" si="11"/>
        <v>100103</v>
      </c>
    </row>
    <row r="55" spans="1:58" x14ac:dyDescent="0.15">
      <c r="A55" t="str">
        <f t="shared" si="4"/>
        <v>战士主动技能3等级9</v>
      </c>
      <c r="B55" s="8">
        <f t="shared" si="5"/>
        <v>10010309</v>
      </c>
      <c r="C55" s="8" t="str">
        <f>VLOOKUP(G55,角色!A:B,2,FALSE)</f>
        <v>战士</v>
      </c>
      <c r="D55" s="8" t="str">
        <f t="shared" si="6"/>
        <v>主动技能3</v>
      </c>
      <c r="E55" s="8">
        <f t="shared" si="12"/>
        <v>9</v>
      </c>
      <c r="F55" s="8">
        <f t="shared" si="13"/>
        <v>3</v>
      </c>
      <c r="G55" s="8">
        <f t="shared" si="14"/>
        <v>1</v>
      </c>
      <c r="H55" s="4" t="s">
        <v>1470</v>
      </c>
      <c r="I55" s="20" t="str">
        <f t="shared" si="16"/>
        <v>对敌方全体攻击，造成125%攻击力（+4120）点伤害。并附带流血。</v>
      </c>
      <c r="J55" s="4" t="s">
        <v>277</v>
      </c>
      <c r="K55" s="1" t="s">
        <v>102</v>
      </c>
      <c r="L55" s="4" t="s">
        <v>1471</v>
      </c>
      <c r="M55" s="4"/>
      <c r="N55" s="4">
        <v>100</v>
      </c>
      <c r="O55" s="20">
        <f>VLOOKUP(L55,对应表!BK:BL,2,FALSE)</f>
        <v>50</v>
      </c>
      <c r="P55" s="25" t="str">
        <f>_xlfn.IFNA(VLOOKUP(G55,角色!V:AE,主动技能!F55+1,FALSE),"")</f>
        <v>||eff_heilongjuanfeng|</v>
      </c>
      <c r="Q55" s="25">
        <f>(VLOOKUP(G55,角色!V:AE,主动技能!F55+4,FALSE))</f>
        <v>3</v>
      </c>
      <c r="R55" s="25">
        <v>0</v>
      </c>
      <c r="S55" s="25">
        <v>0</v>
      </c>
      <c r="T55" s="6" t="str">
        <f t="shared" si="1"/>
        <v>100001:100:2:0</v>
      </c>
      <c r="U55" s="6" t="str">
        <f t="shared" si="2"/>
        <v/>
      </c>
      <c r="V55" s="19" t="str">
        <f>VLOOKUP(G55,角色!AW:BC,主动技能!F55+1,FALSE)</f>
        <v>skill_18</v>
      </c>
      <c r="Y55">
        <f t="shared" si="3"/>
        <v>0</v>
      </c>
      <c r="Z55" s="19">
        <f>IF(VLOOKUP(C55,角色!CC:CI,主动技能!F55*2,FALSE)=0,"",VLOOKUP(C55,角色!CC:CI,主动技能!F55*2,FALSE))</f>
        <v>125</v>
      </c>
      <c r="AA55" s="19">
        <f>IF(VLOOKUP(C55,角色!CC:CI,主动技能!F55*2+1,FALSE)=0,0,VLOOKUP(C55,角色!CC:CI,主动技能!F55*2+1,FALSE))</f>
        <v>25</v>
      </c>
      <c r="AB55" s="19">
        <f>IF(INT(VLOOKUP(E55,角色属性概况!I:M,3,FALSE)*AA55/100)=0,"",(INT(VLOOKUP(E55,角色属性概况!I:M,3,FALSE)*AA55/100)))</f>
        <v>4120</v>
      </c>
      <c r="AE55" s="25">
        <f>(VLOOKUP(G55,角色!V:AE,主动技能!F55+7,FALSE))</f>
        <v>1</v>
      </c>
      <c r="AF55" s="19">
        <f>VLOOKUP(F55,对应表!AY:BA,3,FALSE)</f>
        <v>2</v>
      </c>
      <c r="AG55" s="19">
        <f>VLOOKUP(F55,对应表!AY:BA,2,FALSE)</f>
        <v>2</v>
      </c>
      <c r="AH55" s="25" t="str">
        <f>VLOOKUP(F55,特效对应!F:G,2,FALSE)</f>
        <v>attackex</v>
      </c>
      <c r="AJ55">
        <f t="shared" si="7"/>
        <v>9</v>
      </c>
      <c r="AK55" t="s">
        <v>117</v>
      </c>
      <c r="AL55" s="4" t="s">
        <v>580</v>
      </c>
      <c r="AQ55" s="6" t="str">
        <f>_xlfn.IFNA(IF(IF($AK55=AQ$5,VLOOKUP(AL55,buff!$K:$L,2,FALSE),"")=0,"",IF($AK55=AQ$5,VLOOKUP(AL55,buff!$K:$L,2,FALSE),"")),"")</f>
        <v>100001:100:2:0</v>
      </c>
      <c r="AR55" s="6" t="str">
        <f>_xlfn.IFNA(IF(IF($AK55=AR$5,VLOOKUP(AM55,buff!$K:$L,2,FALSE),"")=0,"",IF($AK55=AR$5,VLOOKUP(AM55,buff!$K:$L,2,FALSE),"")),"")</f>
        <v/>
      </c>
      <c r="AS55" s="6" t="str">
        <f>_xlfn.IFNA(IF(IF($AK55=AS$5,VLOOKUP(AN55,buff!$K:$L,2,FALSE),"")=0,"",IF($AK55=AS$5,VLOOKUP(AN55,buff!$K:$L,2,FALSE),"")),"")</f>
        <v/>
      </c>
      <c r="AT55" s="6" t="str">
        <f>_xlfn.IFNA(IF(IF($AK55=AT$5,VLOOKUP(AO55,buff!$K:$L,2,FALSE),"")=0,"",IF($AK55=AT$5,VLOOKUP(AO55,buff!$K:$L,2,FALSE),"")),"")</f>
        <v/>
      </c>
      <c r="AU55" s="6" t="str">
        <f>_xlfn.IFNA(IF(IF($AK55=AU$5,VLOOKUP(AP55,buff!$K:$L,2,FALSE),"")=0,"",IF($AK55=AU$5,VLOOKUP(AP55,buff!$K:$L,2,FALSE),"")),"")</f>
        <v/>
      </c>
      <c r="AV55" s="6" t="str">
        <f>_xlfn.IFNA(IF(IF($AK55=AV$5,VLOOKUP(AL55,buff!$K:$L,2,FALSE),"")=0,"",IF($AK55=AV$5,VLOOKUP(AL55,buff!$K:$L,2,FALSE),"")),"")</f>
        <v/>
      </c>
      <c r="AW55" s="6" t="str">
        <f>_xlfn.IFNA(IF(IF($AK55=AW$5,VLOOKUP(AM55,buff!$K:$L,2,FALSE),"")=0,"",IF($AK55=AW$5,VLOOKUP(AM55,buff!$K:$L,2,FALSE),"")),"")</f>
        <v/>
      </c>
      <c r="AX55" s="6" t="str">
        <f>_xlfn.IFNA(IF(IF($AK55=AX$5,VLOOKUP(AN55,buff!$K:$L,2,FALSE),"")=0,"",IF($AK55=AX$5,VLOOKUP(AN55,buff!$K:$L,2,FALSE),"")),"")</f>
        <v/>
      </c>
      <c r="AY55" s="6" t="str">
        <f>_xlfn.IFNA(IF(IF($AK55=AY$5,VLOOKUP(AO55,buff!$K:$L,2,FALSE),"")=0,"",IF($AK55=AY$5,VLOOKUP(AO55,buff!$K:$L,2,FALSE),"")),"")</f>
        <v/>
      </c>
      <c r="AZ55" s="6" t="str">
        <f>_xlfn.IFNA(IF(IF($AK55=AZ$5,VLOOKUP(AP55,buff!$K:$L,2,FALSE),"")=0,"",IF($AK55=AZ$5,VLOOKUP(AP55,buff!$K:$L,2,FALSE),"")),"")</f>
        <v/>
      </c>
      <c r="BA55" s="6">
        <f>VLOOKUP(AL55,buff!K:P,6,FALSE)</f>
        <v>-5</v>
      </c>
      <c r="BB55">
        <f t="shared" si="8"/>
        <v>-5</v>
      </c>
      <c r="BC55">
        <f t="shared" si="8"/>
        <v>-5</v>
      </c>
      <c r="BD55">
        <v>0</v>
      </c>
      <c r="BE55">
        <v>0</v>
      </c>
      <c r="BF55" s="22">
        <f t="shared" si="11"/>
        <v>100103</v>
      </c>
    </row>
    <row r="56" spans="1:58" x14ac:dyDescent="0.15">
      <c r="A56" t="str">
        <f t="shared" si="4"/>
        <v>战士主动技能3等级10</v>
      </c>
      <c r="B56" s="8">
        <f t="shared" si="5"/>
        <v>10010310</v>
      </c>
      <c r="C56" s="8" t="str">
        <f>VLOOKUP(G56,角色!A:B,2,FALSE)</f>
        <v>战士</v>
      </c>
      <c r="D56" s="8" t="str">
        <f t="shared" si="6"/>
        <v>主动技能3</v>
      </c>
      <c r="E56" s="8">
        <f t="shared" si="12"/>
        <v>10</v>
      </c>
      <c r="F56" s="8">
        <f t="shared" si="13"/>
        <v>3</v>
      </c>
      <c r="G56" s="8">
        <f t="shared" si="14"/>
        <v>1</v>
      </c>
      <c r="H56" s="4" t="s">
        <v>1470</v>
      </c>
      <c r="I56" s="20" t="str">
        <f t="shared" si="16"/>
        <v>对敌方全体攻击，造成125%攻击力（+5883）点伤害。并附带流血。</v>
      </c>
      <c r="J56" s="4" t="s">
        <v>277</v>
      </c>
      <c r="K56" s="1" t="s">
        <v>102</v>
      </c>
      <c r="L56" s="4" t="s">
        <v>1471</v>
      </c>
      <c r="M56" s="4"/>
      <c r="N56" s="4">
        <v>100</v>
      </c>
      <c r="O56" s="20">
        <f>VLOOKUP(L56,对应表!BK:BL,2,FALSE)</f>
        <v>50</v>
      </c>
      <c r="P56" s="25" t="str">
        <f>_xlfn.IFNA(VLOOKUP(G56,角色!V:AE,主动技能!F56+1,FALSE),"")</f>
        <v>||eff_heilongjuanfeng|</v>
      </c>
      <c r="Q56" s="25">
        <f>(VLOOKUP(G56,角色!V:AE,主动技能!F56+4,FALSE))</f>
        <v>3</v>
      </c>
      <c r="R56" s="25">
        <v>0</v>
      </c>
      <c r="S56" s="25">
        <v>0</v>
      </c>
      <c r="T56" s="6" t="str">
        <f t="shared" si="1"/>
        <v>100001:100:2:0</v>
      </c>
      <c r="U56" s="6" t="str">
        <f t="shared" si="2"/>
        <v/>
      </c>
      <c r="V56" s="19" t="str">
        <f>VLOOKUP(G56,角色!AW:BC,主动技能!F56+1,FALSE)</f>
        <v>skill_18</v>
      </c>
      <c r="Y56">
        <f t="shared" si="3"/>
        <v>0</v>
      </c>
      <c r="Z56" s="19">
        <f>IF(VLOOKUP(C56,角色!CC:CI,主动技能!F56*2,FALSE)=0,"",VLOOKUP(C56,角色!CC:CI,主动技能!F56*2,FALSE))</f>
        <v>125</v>
      </c>
      <c r="AA56" s="19">
        <f>IF(VLOOKUP(C56,角色!CC:CI,主动技能!F56*2+1,FALSE)=0,0,VLOOKUP(C56,角色!CC:CI,主动技能!F56*2+1,FALSE))</f>
        <v>25</v>
      </c>
      <c r="AB56" s="19">
        <f>IF(INT(VLOOKUP(E56,角色属性概况!I:M,3,FALSE)*AA56/100)=0,"",(INT(VLOOKUP(E56,角色属性概况!I:M,3,FALSE)*AA56/100)))</f>
        <v>5883</v>
      </c>
      <c r="AE56" s="25">
        <f>(VLOOKUP(G56,角色!V:AE,主动技能!F56+7,FALSE))</f>
        <v>1</v>
      </c>
      <c r="AF56" s="19">
        <f>VLOOKUP(F56,对应表!AY:BA,3,FALSE)</f>
        <v>2</v>
      </c>
      <c r="AG56" s="19">
        <f>VLOOKUP(F56,对应表!AY:BA,2,FALSE)</f>
        <v>2</v>
      </c>
      <c r="AH56" s="25" t="str">
        <f>VLOOKUP(F56,特效对应!F:G,2,FALSE)</f>
        <v>attackex</v>
      </c>
      <c r="AJ56">
        <f t="shared" si="7"/>
        <v>10</v>
      </c>
      <c r="AK56" t="s">
        <v>117</v>
      </c>
      <c r="AL56" s="4" t="s">
        <v>580</v>
      </c>
      <c r="AQ56" s="6" t="str">
        <f>_xlfn.IFNA(IF(IF($AK56=AQ$5,VLOOKUP(AL56,buff!$K:$L,2,FALSE),"")=0,"",IF($AK56=AQ$5,VLOOKUP(AL56,buff!$K:$L,2,FALSE),"")),"")</f>
        <v>100001:100:2:0</v>
      </c>
      <c r="AR56" s="6" t="str">
        <f>_xlfn.IFNA(IF(IF($AK56=AR$5,VLOOKUP(AM56,buff!$K:$L,2,FALSE),"")=0,"",IF($AK56=AR$5,VLOOKUP(AM56,buff!$K:$L,2,FALSE),"")),"")</f>
        <v/>
      </c>
      <c r="AS56" s="6" t="str">
        <f>_xlfn.IFNA(IF(IF($AK56=AS$5,VLOOKUP(AN56,buff!$K:$L,2,FALSE),"")=0,"",IF($AK56=AS$5,VLOOKUP(AN56,buff!$K:$L,2,FALSE),"")),"")</f>
        <v/>
      </c>
      <c r="AT56" s="6" t="str">
        <f>_xlfn.IFNA(IF(IF($AK56=AT$5,VLOOKUP(AO56,buff!$K:$L,2,FALSE),"")=0,"",IF($AK56=AT$5,VLOOKUP(AO56,buff!$K:$L,2,FALSE),"")),"")</f>
        <v/>
      </c>
      <c r="AU56" s="6" t="str">
        <f>_xlfn.IFNA(IF(IF($AK56=AU$5,VLOOKUP(AP56,buff!$K:$L,2,FALSE),"")=0,"",IF($AK56=AU$5,VLOOKUP(AP56,buff!$K:$L,2,FALSE),"")),"")</f>
        <v/>
      </c>
      <c r="AV56" s="6" t="str">
        <f>_xlfn.IFNA(IF(IF($AK56=AV$5,VLOOKUP(AL56,buff!$K:$L,2,FALSE),"")=0,"",IF($AK56=AV$5,VLOOKUP(AL56,buff!$K:$L,2,FALSE),"")),"")</f>
        <v/>
      </c>
      <c r="AW56" s="6" t="str">
        <f>_xlfn.IFNA(IF(IF($AK56=AW$5,VLOOKUP(AM56,buff!$K:$L,2,FALSE),"")=0,"",IF($AK56=AW$5,VLOOKUP(AM56,buff!$K:$L,2,FALSE),"")),"")</f>
        <v/>
      </c>
      <c r="AX56" s="6" t="str">
        <f>_xlfn.IFNA(IF(IF($AK56=AX$5,VLOOKUP(AN56,buff!$K:$L,2,FALSE),"")=0,"",IF($AK56=AX$5,VLOOKUP(AN56,buff!$K:$L,2,FALSE),"")),"")</f>
        <v/>
      </c>
      <c r="AY56" s="6" t="str">
        <f>_xlfn.IFNA(IF(IF($AK56=AY$5,VLOOKUP(AO56,buff!$K:$L,2,FALSE),"")=0,"",IF($AK56=AY$5,VLOOKUP(AO56,buff!$K:$L,2,FALSE),"")),"")</f>
        <v/>
      </c>
      <c r="AZ56" s="6" t="str">
        <f>_xlfn.IFNA(IF(IF($AK56=AZ$5,VLOOKUP(AP56,buff!$K:$L,2,FALSE),"")=0,"",IF($AK56=AZ$5,VLOOKUP(AP56,buff!$K:$L,2,FALSE),"")),"")</f>
        <v/>
      </c>
      <c r="BA56" s="6">
        <f>VLOOKUP(AL56,buff!K:P,6,FALSE)</f>
        <v>-5</v>
      </c>
      <c r="BB56">
        <f t="shared" si="8"/>
        <v>-5</v>
      </c>
      <c r="BC56">
        <f t="shared" si="8"/>
        <v>-5</v>
      </c>
      <c r="BD56">
        <v>0</v>
      </c>
      <c r="BE56">
        <v>0</v>
      </c>
      <c r="BF56" s="22">
        <f t="shared" si="11"/>
        <v>100103</v>
      </c>
    </row>
    <row r="57" spans="1:58" x14ac:dyDescent="0.15">
      <c r="A57" t="str">
        <f t="shared" si="4"/>
        <v>战士主动技能3等级11</v>
      </c>
      <c r="B57" s="8">
        <f t="shared" si="5"/>
        <v>10010311</v>
      </c>
      <c r="C57" s="8" t="str">
        <f>VLOOKUP(G57,角色!A:B,2,FALSE)</f>
        <v>战士</v>
      </c>
      <c r="D57" s="8" t="str">
        <f t="shared" si="6"/>
        <v>主动技能3</v>
      </c>
      <c r="E57" s="8">
        <f t="shared" si="12"/>
        <v>11</v>
      </c>
      <c r="F57" s="8">
        <f t="shared" si="13"/>
        <v>3</v>
      </c>
      <c r="G57" s="8">
        <f t="shared" si="14"/>
        <v>1</v>
      </c>
      <c r="H57" s="4" t="s">
        <v>1470</v>
      </c>
      <c r="I57" s="20" t="str">
        <f t="shared" si="16"/>
        <v>对敌方全体攻击，造成125%攻击力（+8380）点伤害。并附带流血。</v>
      </c>
      <c r="J57" s="4" t="s">
        <v>277</v>
      </c>
      <c r="K57" s="1" t="s">
        <v>102</v>
      </c>
      <c r="L57" s="4" t="s">
        <v>1471</v>
      </c>
      <c r="M57" s="4"/>
      <c r="N57" s="4">
        <v>100</v>
      </c>
      <c r="O57" s="20">
        <f>VLOOKUP(L57,对应表!BK:BL,2,FALSE)</f>
        <v>50</v>
      </c>
      <c r="P57" s="25" t="str">
        <f>_xlfn.IFNA(VLOOKUP(G57,角色!V:AE,主动技能!F57+1,FALSE),"")</f>
        <v>||eff_heilongjuanfeng|</v>
      </c>
      <c r="Q57" s="25">
        <f>(VLOOKUP(G57,角色!V:AE,主动技能!F57+4,FALSE))</f>
        <v>3</v>
      </c>
      <c r="R57" s="25">
        <v>0</v>
      </c>
      <c r="S57" s="25">
        <v>0</v>
      </c>
      <c r="T57" s="6" t="str">
        <f t="shared" si="1"/>
        <v>100001:100:2:0</v>
      </c>
      <c r="U57" s="6" t="str">
        <f t="shared" si="2"/>
        <v/>
      </c>
      <c r="V57" s="19" t="str">
        <f>VLOOKUP(G57,角色!AW:BC,主动技能!F57+1,FALSE)</f>
        <v>skill_18</v>
      </c>
      <c r="Y57">
        <f t="shared" si="3"/>
        <v>0</v>
      </c>
      <c r="Z57" s="19">
        <f>IF(VLOOKUP(C57,角色!CC:CI,主动技能!F57*2,FALSE)=0,"",VLOOKUP(C57,角色!CC:CI,主动技能!F57*2,FALSE))</f>
        <v>125</v>
      </c>
      <c r="AA57" s="19">
        <f>IF(VLOOKUP(C57,角色!CC:CI,主动技能!F57*2+1,FALSE)=0,0,VLOOKUP(C57,角色!CC:CI,主动技能!F57*2+1,FALSE))</f>
        <v>25</v>
      </c>
      <c r="AB57" s="19">
        <f>IF(INT(VLOOKUP(E57,角色属性概况!I:M,3,FALSE)*AA57/100)=0,"",(INT(VLOOKUP(E57,角色属性概况!I:M,3,FALSE)*AA57/100)))</f>
        <v>8380</v>
      </c>
      <c r="AE57" s="25">
        <f>(VLOOKUP(G57,角色!V:AE,主动技能!F57+7,FALSE))</f>
        <v>1</v>
      </c>
      <c r="AF57" s="19">
        <f>VLOOKUP(F57,对应表!AY:BA,3,FALSE)</f>
        <v>2</v>
      </c>
      <c r="AG57" s="19">
        <f>VLOOKUP(F57,对应表!AY:BA,2,FALSE)</f>
        <v>2</v>
      </c>
      <c r="AH57" s="25" t="str">
        <f>VLOOKUP(F57,特效对应!F:G,2,FALSE)</f>
        <v>attackex</v>
      </c>
      <c r="AJ57">
        <f t="shared" si="7"/>
        <v>11</v>
      </c>
      <c r="AK57" t="s">
        <v>117</v>
      </c>
      <c r="AL57" s="4" t="s">
        <v>580</v>
      </c>
      <c r="AQ57" s="6" t="str">
        <f>_xlfn.IFNA(IF(IF($AK57=AQ$5,VLOOKUP(AL57,buff!$K:$L,2,FALSE),"")=0,"",IF($AK57=AQ$5,VLOOKUP(AL57,buff!$K:$L,2,FALSE),"")),"")</f>
        <v>100001:100:2:0</v>
      </c>
      <c r="AR57" s="6" t="str">
        <f>_xlfn.IFNA(IF(IF($AK57=AR$5,VLOOKUP(AM57,buff!$K:$L,2,FALSE),"")=0,"",IF($AK57=AR$5,VLOOKUP(AM57,buff!$K:$L,2,FALSE),"")),"")</f>
        <v/>
      </c>
      <c r="AS57" s="6" t="str">
        <f>_xlfn.IFNA(IF(IF($AK57=AS$5,VLOOKUP(AN57,buff!$K:$L,2,FALSE),"")=0,"",IF($AK57=AS$5,VLOOKUP(AN57,buff!$K:$L,2,FALSE),"")),"")</f>
        <v/>
      </c>
      <c r="AT57" s="6" t="str">
        <f>_xlfn.IFNA(IF(IF($AK57=AT$5,VLOOKUP(AO57,buff!$K:$L,2,FALSE),"")=0,"",IF($AK57=AT$5,VLOOKUP(AO57,buff!$K:$L,2,FALSE),"")),"")</f>
        <v/>
      </c>
      <c r="AU57" s="6" t="str">
        <f>_xlfn.IFNA(IF(IF($AK57=AU$5,VLOOKUP(AP57,buff!$K:$L,2,FALSE),"")=0,"",IF($AK57=AU$5,VLOOKUP(AP57,buff!$K:$L,2,FALSE),"")),"")</f>
        <v/>
      </c>
      <c r="AV57" s="6" t="str">
        <f>_xlfn.IFNA(IF(IF($AK57=AV$5,VLOOKUP(AL57,buff!$K:$L,2,FALSE),"")=0,"",IF($AK57=AV$5,VLOOKUP(AL57,buff!$K:$L,2,FALSE),"")),"")</f>
        <v/>
      </c>
      <c r="AW57" s="6" t="str">
        <f>_xlfn.IFNA(IF(IF($AK57=AW$5,VLOOKUP(AM57,buff!$K:$L,2,FALSE),"")=0,"",IF($AK57=AW$5,VLOOKUP(AM57,buff!$K:$L,2,FALSE),"")),"")</f>
        <v/>
      </c>
      <c r="AX57" s="6" t="str">
        <f>_xlfn.IFNA(IF(IF($AK57=AX$5,VLOOKUP(AN57,buff!$K:$L,2,FALSE),"")=0,"",IF($AK57=AX$5,VLOOKUP(AN57,buff!$K:$L,2,FALSE),"")),"")</f>
        <v/>
      </c>
      <c r="AY57" s="6" t="str">
        <f>_xlfn.IFNA(IF(IF($AK57=AY$5,VLOOKUP(AO57,buff!$K:$L,2,FALSE),"")=0,"",IF($AK57=AY$5,VLOOKUP(AO57,buff!$K:$L,2,FALSE),"")),"")</f>
        <v/>
      </c>
      <c r="AZ57" s="6" t="str">
        <f>_xlfn.IFNA(IF(IF($AK57=AZ$5,VLOOKUP(AP57,buff!$K:$L,2,FALSE),"")=0,"",IF($AK57=AZ$5,VLOOKUP(AP57,buff!$K:$L,2,FALSE),"")),"")</f>
        <v/>
      </c>
      <c r="BA57" s="6">
        <f>VLOOKUP(AL57,buff!K:P,6,FALSE)</f>
        <v>-5</v>
      </c>
      <c r="BB57">
        <f t="shared" si="8"/>
        <v>-5</v>
      </c>
      <c r="BC57">
        <f t="shared" si="8"/>
        <v>-5</v>
      </c>
      <c r="BD57">
        <v>0</v>
      </c>
      <c r="BE57">
        <v>0</v>
      </c>
      <c r="BF57" s="22">
        <f t="shared" si="11"/>
        <v>100103</v>
      </c>
    </row>
    <row r="58" spans="1:58" x14ac:dyDescent="0.15">
      <c r="A58" t="str">
        <f t="shared" si="4"/>
        <v>战士主动技能3等级12</v>
      </c>
      <c r="B58" s="8">
        <f t="shared" si="5"/>
        <v>10010312</v>
      </c>
      <c r="C58" s="8" t="str">
        <f>VLOOKUP(G58,角色!A:B,2,FALSE)</f>
        <v>战士</v>
      </c>
      <c r="D58" s="8" t="str">
        <f t="shared" si="6"/>
        <v>主动技能3</v>
      </c>
      <c r="E58" s="8">
        <f t="shared" si="12"/>
        <v>12</v>
      </c>
      <c r="F58" s="8">
        <f t="shared" si="13"/>
        <v>3</v>
      </c>
      <c r="G58" s="8">
        <f t="shared" si="14"/>
        <v>1</v>
      </c>
      <c r="H58" s="4" t="s">
        <v>1470</v>
      </c>
      <c r="I58" s="20" t="str">
        <f t="shared" si="16"/>
        <v>对敌方全体攻击，造成125%攻击力（+11915）点伤害。并附带流血。</v>
      </c>
      <c r="J58" s="4" t="s">
        <v>277</v>
      </c>
      <c r="K58" s="1" t="s">
        <v>102</v>
      </c>
      <c r="L58" s="4" t="s">
        <v>1471</v>
      </c>
      <c r="M58" s="4"/>
      <c r="N58" s="4">
        <v>100</v>
      </c>
      <c r="O58" s="20">
        <f>VLOOKUP(L58,对应表!BK:BL,2,FALSE)</f>
        <v>50</v>
      </c>
      <c r="P58" s="25" t="str">
        <f>_xlfn.IFNA(VLOOKUP(G58,角色!V:AE,主动技能!F58+1,FALSE),"")</f>
        <v>||eff_heilongjuanfeng|</v>
      </c>
      <c r="Q58" s="25">
        <f>(VLOOKUP(G58,角色!V:AE,主动技能!F58+4,FALSE))</f>
        <v>3</v>
      </c>
      <c r="R58" s="25">
        <v>0</v>
      </c>
      <c r="S58" s="25">
        <v>0</v>
      </c>
      <c r="T58" s="6" t="str">
        <f t="shared" si="1"/>
        <v>100001:100:2:0</v>
      </c>
      <c r="U58" s="6" t="str">
        <f t="shared" si="2"/>
        <v/>
      </c>
      <c r="V58" s="19" t="str">
        <f>VLOOKUP(G58,角色!AW:BC,主动技能!F58+1,FALSE)</f>
        <v>skill_18</v>
      </c>
      <c r="Y58">
        <f t="shared" si="3"/>
        <v>0</v>
      </c>
      <c r="Z58" s="19">
        <f>IF(VLOOKUP(C58,角色!CC:CI,主动技能!F58*2,FALSE)=0,"",VLOOKUP(C58,角色!CC:CI,主动技能!F58*2,FALSE))</f>
        <v>125</v>
      </c>
      <c r="AA58" s="19">
        <f>IF(VLOOKUP(C58,角色!CC:CI,主动技能!F58*2+1,FALSE)=0,0,VLOOKUP(C58,角色!CC:CI,主动技能!F58*2+1,FALSE))</f>
        <v>25</v>
      </c>
      <c r="AB58" s="19">
        <f>IF(INT(VLOOKUP(E58,角色属性概况!I:M,3,FALSE)*AA58/100)=0,"",(INT(VLOOKUP(E58,角色属性概况!I:M,3,FALSE)*AA58/100)))</f>
        <v>11915</v>
      </c>
      <c r="AE58" s="25">
        <f>(VLOOKUP(G58,角色!V:AE,主动技能!F58+7,FALSE))</f>
        <v>1</v>
      </c>
      <c r="AF58" s="19">
        <f>VLOOKUP(F58,对应表!AY:BA,3,FALSE)</f>
        <v>2</v>
      </c>
      <c r="AG58" s="19">
        <f>VLOOKUP(F58,对应表!AY:BA,2,FALSE)</f>
        <v>2</v>
      </c>
      <c r="AH58" s="25" t="str">
        <f>VLOOKUP(F58,特效对应!F:G,2,FALSE)</f>
        <v>attackex</v>
      </c>
      <c r="AJ58">
        <f t="shared" si="7"/>
        <v>12</v>
      </c>
      <c r="AK58" t="s">
        <v>117</v>
      </c>
      <c r="AL58" s="4" t="s">
        <v>580</v>
      </c>
      <c r="AQ58" s="6" t="str">
        <f>_xlfn.IFNA(IF(IF($AK58=AQ$5,VLOOKUP(AL58,buff!$K:$L,2,FALSE),"")=0,"",IF($AK58=AQ$5,VLOOKUP(AL58,buff!$K:$L,2,FALSE),"")),"")</f>
        <v>100001:100:2:0</v>
      </c>
      <c r="AR58" s="6" t="str">
        <f>_xlfn.IFNA(IF(IF($AK58=AR$5,VLOOKUP(AM58,buff!$K:$L,2,FALSE),"")=0,"",IF($AK58=AR$5,VLOOKUP(AM58,buff!$K:$L,2,FALSE),"")),"")</f>
        <v/>
      </c>
      <c r="AS58" s="6" t="str">
        <f>_xlfn.IFNA(IF(IF($AK58=AS$5,VLOOKUP(AN58,buff!$K:$L,2,FALSE),"")=0,"",IF($AK58=AS$5,VLOOKUP(AN58,buff!$K:$L,2,FALSE),"")),"")</f>
        <v/>
      </c>
      <c r="AT58" s="6" t="str">
        <f>_xlfn.IFNA(IF(IF($AK58=AT$5,VLOOKUP(AO58,buff!$K:$L,2,FALSE),"")=0,"",IF($AK58=AT$5,VLOOKUP(AO58,buff!$K:$L,2,FALSE),"")),"")</f>
        <v/>
      </c>
      <c r="AU58" s="6" t="str">
        <f>_xlfn.IFNA(IF(IF($AK58=AU$5,VLOOKUP(AP58,buff!$K:$L,2,FALSE),"")=0,"",IF($AK58=AU$5,VLOOKUP(AP58,buff!$K:$L,2,FALSE),"")),"")</f>
        <v/>
      </c>
      <c r="AV58" s="6" t="str">
        <f>_xlfn.IFNA(IF(IF($AK58=AV$5,VLOOKUP(AL58,buff!$K:$L,2,FALSE),"")=0,"",IF($AK58=AV$5,VLOOKUP(AL58,buff!$K:$L,2,FALSE),"")),"")</f>
        <v/>
      </c>
      <c r="AW58" s="6" t="str">
        <f>_xlfn.IFNA(IF(IF($AK58=AW$5,VLOOKUP(AM58,buff!$K:$L,2,FALSE),"")=0,"",IF($AK58=AW$5,VLOOKUP(AM58,buff!$K:$L,2,FALSE),"")),"")</f>
        <v/>
      </c>
      <c r="AX58" s="6" t="str">
        <f>_xlfn.IFNA(IF(IF($AK58=AX$5,VLOOKUP(AN58,buff!$K:$L,2,FALSE),"")=0,"",IF($AK58=AX$5,VLOOKUP(AN58,buff!$K:$L,2,FALSE),"")),"")</f>
        <v/>
      </c>
      <c r="AY58" s="6" t="str">
        <f>_xlfn.IFNA(IF(IF($AK58=AY$5,VLOOKUP(AO58,buff!$K:$L,2,FALSE),"")=0,"",IF($AK58=AY$5,VLOOKUP(AO58,buff!$K:$L,2,FALSE),"")),"")</f>
        <v/>
      </c>
      <c r="AZ58" s="6" t="str">
        <f>_xlfn.IFNA(IF(IF($AK58=AZ$5,VLOOKUP(AP58,buff!$K:$L,2,FALSE),"")=0,"",IF($AK58=AZ$5,VLOOKUP(AP58,buff!$K:$L,2,FALSE),"")),"")</f>
        <v/>
      </c>
      <c r="BA58" s="6">
        <f>VLOOKUP(AL58,buff!K:P,6,FALSE)</f>
        <v>-5</v>
      </c>
      <c r="BB58">
        <f t="shared" si="8"/>
        <v>-5</v>
      </c>
      <c r="BC58">
        <f t="shared" si="8"/>
        <v>-5</v>
      </c>
      <c r="BD58">
        <v>0</v>
      </c>
      <c r="BE58">
        <v>0</v>
      </c>
      <c r="BF58" s="22">
        <f t="shared" si="11"/>
        <v>100103</v>
      </c>
    </row>
    <row r="59" spans="1:58" x14ac:dyDescent="0.15">
      <c r="A59" t="str">
        <f t="shared" si="4"/>
        <v>战士主动技能3等级13</v>
      </c>
      <c r="B59" s="8">
        <f t="shared" si="5"/>
        <v>10010313</v>
      </c>
      <c r="C59" s="8" t="str">
        <f>VLOOKUP(G59,角色!A:B,2,FALSE)</f>
        <v>战士</v>
      </c>
      <c r="D59" s="8" t="str">
        <f t="shared" si="6"/>
        <v>主动技能3</v>
      </c>
      <c r="E59" s="8">
        <f t="shared" si="12"/>
        <v>13</v>
      </c>
      <c r="F59" s="8">
        <f t="shared" si="13"/>
        <v>3</v>
      </c>
      <c r="G59" s="8">
        <f t="shared" si="14"/>
        <v>1</v>
      </c>
      <c r="H59" s="4" t="s">
        <v>1470</v>
      </c>
      <c r="I59" s="20" t="str">
        <f t="shared" si="16"/>
        <v>对敌方全体攻击，造成125%攻击力（+16919）点伤害。并附带流血。</v>
      </c>
      <c r="J59" s="4" t="s">
        <v>277</v>
      </c>
      <c r="K59" s="1" t="s">
        <v>102</v>
      </c>
      <c r="L59" s="4" t="s">
        <v>1471</v>
      </c>
      <c r="M59" s="4"/>
      <c r="N59" s="4">
        <v>100</v>
      </c>
      <c r="O59" s="20">
        <f>VLOOKUP(L59,对应表!BK:BL,2,FALSE)</f>
        <v>50</v>
      </c>
      <c r="P59" s="25" t="str">
        <f>_xlfn.IFNA(VLOOKUP(G59,角色!V:AE,主动技能!F59+1,FALSE),"")</f>
        <v>||eff_heilongjuanfeng|</v>
      </c>
      <c r="Q59" s="25">
        <f>(VLOOKUP(G59,角色!V:AE,主动技能!F59+4,FALSE))</f>
        <v>3</v>
      </c>
      <c r="R59" s="25">
        <v>0</v>
      </c>
      <c r="S59" s="25">
        <v>0</v>
      </c>
      <c r="T59" s="6" t="str">
        <f t="shared" si="1"/>
        <v>100001:100:2:0</v>
      </c>
      <c r="U59" s="6" t="str">
        <f t="shared" si="2"/>
        <v/>
      </c>
      <c r="V59" s="19" t="str">
        <f>VLOOKUP(G59,角色!AW:BC,主动技能!F59+1,FALSE)</f>
        <v>skill_18</v>
      </c>
      <c r="Y59">
        <f t="shared" si="3"/>
        <v>0</v>
      </c>
      <c r="Z59" s="19">
        <f>IF(VLOOKUP(C59,角色!CC:CI,主动技能!F59*2,FALSE)=0,"",VLOOKUP(C59,角色!CC:CI,主动技能!F59*2,FALSE))</f>
        <v>125</v>
      </c>
      <c r="AA59" s="19">
        <f>IF(VLOOKUP(C59,角色!CC:CI,主动技能!F59*2+1,FALSE)=0,0,VLOOKUP(C59,角色!CC:CI,主动技能!F59*2+1,FALSE))</f>
        <v>25</v>
      </c>
      <c r="AB59" s="19">
        <f>IF(INT(VLOOKUP(E59,角色属性概况!I:M,3,FALSE)*AA59/100)=0,"",(INT(VLOOKUP(E59,角色属性概况!I:M,3,FALSE)*AA59/100)))</f>
        <v>16919</v>
      </c>
      <c r="AE59" s="25">
        <f>(VLOOKUP(G59,角色!V:AE,主动技能!F59+7,FALSE))</f>
        <v>1</v>
      </c>
      <c r="AF59" s="19">
        <f>VLOOKUP(F59,对应表!AY:BA,3,FALSE)</f>
        <v>2</v>
      </c>
      <c r="AG59" s="19">
        <f>VLOOKUP(F59,对应表!AY:BA,2,FALSE)</f>
        <v>2</v>
      </c>
      <c r="AH59" s="25" t="str">
        <f>VLOOKUP(F59,特效对应!F:G,2,FALSE)</f>
        <v>attackex</v>
      </c>
      <c r="AJ59">
        <f t="shared" si="7"/>
        <v>13</v>
      </c>
      <c r="AK59" t="s">
        <v>117</v>
      </c>
      <c r="AL59" s="4" t="s">
        <v>580</v>
      </c>
      <c r="AQ59" s="6" t="str">
        <f>_xlfn.IFNA(IF(IF($AK59=AQ$5,VLOOKUP(AL59,buff!$K:$L,2,FALSE),"")=0,"",IF($AK59=AQ$5,VLOOKUP(AL59,buff!$K:$L,2,FALSE),"")),"")</f>
        <v>100001:100:2:0</v>
      </c>
      <c r="AR59" s="6" t="str">
        <f>_xlfn.IFNA(IF(IF($AK59=AR$5,VLOOKUP(AM59,buff!$K:$L,2,FALSE),"")=0,"",IF($AK59=AR$5,VLOOKUP(AM59,buff!$K:$L,2,FALSE),"")),"")</f>
        <v/>
      </c>
      <c r="AS59" s="6" t="str">
        <f>_xlfn.IFNA(IF(IF($AK59=AS$5,VLOOKUP(AN59,buff!$K:$L,2,FALSE),"")=0,"",IF($AK59=AS$5,VLOOKUP(AN59,buff!$K:$L,2,FALSE),"")),"")</f>
        <v/>
      </c>
      <c r="AT59" s="6" t="str">
        <f>_xlfn.IFNA(IF(IF($AK59=AT$5,VLOOKUP(AO59,buff!$K:$L,2,FALSE),"")=0,"",IF($AK59=AT$5,VLOOKUP(AO59,buff!$K:$L,2,FALSE),"")),"")</f>
        <v/>
      </c>
      <c r="AU59" s="6" t="str">
        <f>_xlfn.IFNA(IF(IF($AK59=AU$5,VLOOKUP(AP59,buff!$K:$L,2,FALSE),"")=0,"",IF($AK59=AU$5,VLOOKUP(AP59,buff!$K:$L,2,FALSE),"")),"")</f>
        <v/>
      </c>
      <c r="AV59" s="6" t="str">
        <f>_xlfn.IFNA(IF(IF($AK59=AV$5,VLOOKUP(AL59,buff!$K:$L,2,FALSE),"")=0,"",IF($AK59=AV$5,VLOOKUP(AL59,buff!$K:$L,2,FALSE),"")),"")</f>
        <v/>
      </c>
      <c r="AW59" s="6" t="str">
        <f>_xlfn.IFNA(IF(IF($AK59=AW$5,VLOOKUP(AM59,buff!$K:$L,2,FALSE),"")=0,"",IF($AK59=AW$5,VLOOKUP(AM59,buff!$K:$L,2,FALSE),"")),"")</f>
        <v/>
      </c>
      <c r="AX59" s="6" t="str">
        <f>_xlfn.IFNA(IF(IF($AK59=AX$5,VLOOKUP(AN59,buff!$K:$L,2,FALSE),"")=0,"",IF($AK59=AX$5,VLOOKUP(AN59,buff!$K:$L,2,FALSE),"")),"")</f>
        <v/>
      </c>
      <c r="AY59" s="6" t="str">
        <f>_xlfn.IFNA(IF(IF($AK59=AY$5,VLOOKUP(AO59,buff!$K:$L,2,FALSE),"")=0,"",IF($AK59=AY$5,VLOOKUP(AO59,buff!$K:$L,2,FALSE),"")),"")</f>
        <v/>
      </c>
      <c r="AZ59" s="6" t="str">
        <f>_xlfn.IFNA(IF(IF($AK59=AZ$5,VLOOKUP(AP59,buff!$K:$L,2,FALSE),"")=0,"",IF($AK59=AZ$5,VLOOKUP(AP59,buff!$K:$L,2,FALSE),"")),"")</f>
        <v/>
      </c>
      <c r="BA59" s="6">
        <f>VLOOKUP(AL59,buff!K:P,6,FALSE)</f>
        <v>-5</v>
      </c>
      <c r="BB59">
        <f t="shared" si="8"/>
        <v>-5</v>
      </c>
      <c r="BC59">
        <f t="shared" si="8"/>
        <v>-5</v>
      </c>
      <c r="BD59">
        <v>0</v>
      </c>
      <c r="BE59">
        <v>0</v>
      </c>
      <c r="BF59" s="22">
        <f t="shared" si="11"/>
        <v>100103</v>
      </c>
    </row>
    <row r="60" spans="1:58" x14ac:dyDescent="0.15">
      <c r="A60" t="str">
        <f t="shared" si="4"/>
        <v>战士主动技能3等级14</v>
      </c>
      <c r="B60" s="8">
        <f t="shared" si="5"/>
        <v>10010314</v>
      </c>
      <c r="C60" s="8" t="str">
        <f>VLOOKUP(G60,角色!A:B,2,FALSE)</f>
        <v>战士</v>
      </c>
      <c r="D60" s="8" t="str">
        <f t="shared" si="6"/>
        <v>主动技能3</v>
      </c>
      <c r="E60" s="8">
        <f t="shared" si="12"/>
        <v>14</v>
      </c>
      <c r="F60" s="8">
        <f t="shared" si="13"/>
        <v>3</v>
      </c>
      <c r="G60" s="8">
        <f t="shared" si="14"/>
        <v>1</v>
      </c>
      <c r="H60" s="4" t="s">
        <v>1470</v>
      </c>
      <c r="I60" s="20" t="str">
        <f t="shared" si="16"/>
        <v>对敌方全体攻击，造成125%攻击力（+24004）点伤害。并附带流血。</v>
      </c>
      <c r="J60" s="4" t="s">
        <v>277</v>
      </c>
      <c r="K60" s="1" t="s">
        <v>102</v>
      </c>
      <c r="L60" s="4" t="s">
        <v>1471</v>
      </c>
      <c r="M60" s="4"/>
      <c r="N60" s="4">
        <v>100</v>
      </c>
      <c r="O60" s="20">
        <f>VLOOKUP(L60,对应表!BK:BL,2,FALSE)</f>
        <v>50</v>
      </c>
      <c r="P60" s="25" t="str">
        <f>_xlfn.IFNA(VLOOKUP(G60,角色!V:AE,主动技能!F60+1,FALSE),"")</f>
        <v>||eff_heilongjuanfeng|</v>
      </c>
      <c r="Q60" s="25">
        <f>(VLOOKUP(G60,角色!V:AE,主动技能!F60+4,FALSE))</f>
        <v>3</v>
      </c>
      <c r="R60" s="25">
        <v>0</v>
      </c>
      <c r="S60" s="25">
        <v>0</v>
      </c>
      <c r="T60" s="6" t="str">
        <f t="shared" si="1"/>
        <v>100001:100:2:0</v>
      </c>
      <c r="U60" s="6" t="str">
        <f t="shared" si="2"/>
        <v/>
      </c>
      <c r="V60" s="19" t="str">
        <f>VLOOKUP(G60,角色!AW:BC,主动技能!F60+1,FALSE)</f>
        <v>skill_18</v>
      </c>
      <c r="Y60">
        <f t="shared" si="3"/>
        <v>0</v>
      </c>
      <c r="Z60" s="19">
        <f>IF(VLOOKUP(C60,角色!CC:CI,主动技能!F60*2,FALSE)=0,"",VLOOKUP(C60,角色!CC:CI,主动技能!F60*2,FALSE))</f>
        <v>125</v>
      </c>
      <c r="AA60" s="19">
        <f>IF(VLOOKUP(C60,角色!CC:CI,主动技能!F60*2+1,FALSE)=0,0,VLOOKUP(C60,角色!CC:CI,主动技能!F60*2+1,FALSE))</f>
        <v>25</v>
      </c>
      <c r="AB60" s="19">
        <f>IF(INT(VLOOKUP(E60,角色属性概况!I:M,3,FALSE)*AA60/100)=0,"",(INT(VLOOKUP(E60,角色属性概况!I:M,3,FALSE)*AA60/100)))</f>
        <v>24004</v>
      </c>
      <c r="AE60" s="25">
        <f>(VLOOKUP(G60,角色!V:AE,主动技能!F60+7,FALSE))</f>
        <v>1</v>
      </c>
      <c r="AF60" s="19">
        <f>VLOOKUP(F60,对应表!AY:BA,3,FALSE)</f>
        <v>2</v>
      </c>
      <c r="AG60" s="19">
        <f>VLOOKUP(F60,对应表!AY:BA,2,FALSE)</f>
        <v>2</v>
      </c>
      <c r="AH60" s="25" t="str">
        <f>VLOOKUP(F60,特效对应!F:G,2,FALSE)</f>
        <v>attackex</v>
      </c>
      <c r="AJ60">
        <f t="shared" si="7"/>
        <v>14</v>
      </c>
      <c r="AK60" t="s">
        <v>117</v>
      </c>
      <c r="AL60" s="4" t="s">
        <v>580</v>
      </c>
      <c r="AQ60" s="6" t="str">
        <f>_xlfn.IFNA(IF(IF($AK60=AQ$5,VLOOKUP(AL60,buff!$K:$L,2,FALSE),"")=0,"",IF($AK60=AQ$5,VLOOKUP(AL60,buff!$K:$L,2,FALSE),"")),"")</f>
        <v>100001:100:2:0</v>
      </c>
      <c r="AR60" s="6" t="str">
        <f>_xlfn.IFNA(IF(IF($AK60=AR$5,VLOOKUP(AM60,buff!$K:$L,2,FALSE),"")=0,"",IF($AK60=AR$5,VLOOKUP(AM60,buff!$K:$L,2,FALSE),"")),"")</f>
        <v/>
      </c>
      <c r="AS60" s="6" t="str">
        <f>_xlfn.IFNA(IF(IF($AK60=AS$5,VLOOKUP(AN60,buff!$K:$L,2,FALSE),"")=0,"",IF($AK60=AS$5,VLOOKUP(AN60,buff!$K:$L,2,FALSE),"")),"")</f>
        <v/>
      </c>
      <c r="AT60" s="6" t="str">
        <f>_xlfn.IFNA(IF(IF($AK60=AT$5,VLOOKUP(AO60,buff!$K:$L,2,FALSE),"")=0,"",IF($AK60=AT$5,VLOOKUP(AO60,buff!$K:$L,2,FALSE),"")),"")</f>
        <v/>
      </c>
      <c r="AU60" s="6" t="str">
        <f>_xlfn.IFNA(IF(IF($AK60=AU$5,VLOOKUP(AP60,buff!$K:$L,2,FALSE),"")=0,"",IF($AK60=AU$5,VLOOKUP(AP60,buff!$K:$L,2,FALSE),"")),"")</f>
        <v/>
      </c>
      <c r="AV60" s="6" t="str">
        <f>_xlfn.IFNA(IF(IF($AK60=AV$5,VLOOKUP(AL60,buff!$K:$L,2,FALSE),"")=0,"",IF($AK60=AV$5,VLOOKUP(AL60,buff!$K:$L,2,FALSE),"")),"")</f>
        <v/>
      </c>
      <c r="AW60" s="6" t="str">
        <f>_xlfn.IFNA(IF(IF($AK60=AW$5,VLOOKUP(AM60,buff!$K:$L,2,FALSE),"")=0,"",IF($AK60=AW$5,VLOOKUP(AM60,buff!$K:$L,2,FALSE),"")),"")</f>
        <v/>
      </c>
      <c r="AX60" s="6" t="str">
        <f>_xlfn.IFNA(IF(IF($AK60=AX$5,VLOOKUP(AN60,buff!$K:$L,2,FALSE),"")=0,"",IF($AK60=AX$5,VLOOKUP(AN60,buff!$K:$L,2,FALSE),"")),"")</f>
        <v/>
      </c>
      <c r="AY60" s="6" t="str">
        <f>_xlfn.IFNA(IF(IF($AK60=AY$5,VLOOKUP(AO60,buff!$K:$L,2,FALSE),"")=0,"",IF($AK60=AY$5,VLOOKUP(AO60,buff!$K:$L,2,FALSE),"")),"")</f>
        <v/>
      </c>
      <c r="AZ60" s="6" t="str">
        <f>_xlfn.IFNA(IF(IF($AK60=AZ$5,VLOOKUP(AP60,buff!$K:$L,2,FALSE),"")=0,"",IF($AK60=AZ$5,VLOOKUP(AP60,buff!$K:$L,2,FALSE),"")),"")</f>
        <v/>
      </c>
      <c r="BA60" s="6">
        <f>VLOOKUP(AL60,buff!K:P,6,FALSE)</f>
        <v>-5</v>
      </c>
      <c r="BB60">
        <f t="shared" si="8"/>
        <v>-5</v>
      </c>
      <c r="BC60">
        <f t="shared" si="8"/>
        <v>-5</v>
      </c>
      <c r="BD60">
        <v>0</v>
      </c>
      <c r="BE60">
        <v>0</v>
      </c>
      <c r="BF60" s="22">
        <f t="shared" si="11"/>
        <v>100103</v>
      </c>
    </row>
    <row r="61" spans="1:58" x14ac:dyDescent="0.15">
      <c r="A61" t="str">
        <f t="shared" si="4"/>
        <v>战士主动技能3等级15</v>
      </c>
      <c r="B61" s="8">
        <f t="shared" si="5"/>
        <v>10010315</v>
      </c>
      <c r="C61" s="8" t="str">
        <f>VLOOKUP(G61,角色!A:B,2,FALSE)</f>
        <v>战士</v>
      </c>
      <c r="D61" s="8" t="str">
        <f t="shared" si="6"/>
        <v>主动技能3</v>
      </c>
      <c r="E61" s="8">
        <f t="shared" si="12"/>
        <v>15</v>
      </c>
      <c r="F61" s="8">
        <f t="shared" si="13"/>
        <v>3</v>
      </c>
      <c r="G61" s="8">
        <f t="shared" si="14"/>
        <v>1</v>
      </c>
      <c r="H61" s="4" t="s">
        <v>1470</v>
      </c>
      <c r="I61" s="20" t="str">
        <f t="shared" si="16"/>
        <v>对敌方全体攻击，造成125%攻击力（+34033）点伤害。并附带流血。</v>
      </c>
      <c r="J61" s="4" t="s">
        <v>277</v>
      </c>
      <c r="K61" s="1" t="s">
        <v>102</v>
      </c>
      <c r="L61" s="4" t="s">
        <v>1471</v>
      </c>
      <c r="M61" s="4"/>
      <c r="N61" s="4">
        <v>100</v>
      </c>
      <c r="O61" s="20">
        <f>VLOOKUP(L61,对应表!BK:BL,2,FALSE)</f>
        <v>50</v>
      </c>
      <c r="P61" s="25" t="str">
        <f>_xlfn.IFNA(VLOOKUP(G61,角色!V:AE,主动技能!F61+1,FALSE),"")</f>
        <v>||eff_heilongjuanfeng|</v>
      </c>
      <c r="Q61" s="25">
        <f>(VLOOKUP(G61,角色!V:AE,主动技能!F61+4,FALSE))</f>
        <v>3</v>
      </c>
      <c r="R61" s="25">
        <v>0</v>
      </c>
      <c r="S61" s="25">
        <v>0</v>
      </c>
      <c r="T61" s="6" t="str">
        <f t="shared" si="1"/>
        <v>100001:100:2:0</v>
      </c>
      <c r="U61" s="6" t="str">
        <f t="shared" si="2"/>
        <v/>
      </c>
      <c r="V61" s="19" t="str">
        <f>VLOOKUP(G61,角色!AW:BC,主动技能!F61+1,FALSE)</f>
        <v>skill_18</v>
      </c>
      <c r="Y61">
        <f t="shared" si="3"/>
        <v>0</v>
      </c>
      <c r="Z61" s="19">
        <f>IF(VLOOKUP(C61,角色!CC:CI,主动技能!F61*2,FALSE)=0,"",VLOOKUP(C61,角色!CC:CI,主动技能!F61*2,FALSE))</f>
        <v>125</v>
      </c>
      <c r="AA61" s="19">
        <f>IF(VLOOKUP(C61,角色!CC:CI,主动技能!F61*2+1,FALSE)=0,0,VLOOKUP(C61,角色!CC:CI,主动技能!F61*2+1,FALSE))</f>
        <v>25</v>
      </c>
      <c r="AB61" s="19">
        <f>IF(INT(VLOOKUP(E61,角色属性概况!I:M,3,FALSE)*AA61/100)=0,"",(INT(VLOOKUP(E61,角色属性概况!I:M,3,FALSE)*AA61/100)))</f>
        <v>34033</v>
      </c>
      <c r="AE61" s="25">
        <f>(VLOOKUP(G61,角色!V:AE,主动技能!F61+7,FALSE))</f>
        <v>1</v>
      </c>
      <c r="AF61" s="19">
        <f>VLOOKUP(F61,对应表!AY:BA,3,FALSE)</f>
        <v>2</v>
      </c>
      <c r="AG61" s="19">
        <f>VLOOKUP(F61,对应表!AY:BA,2,FALSE)</f>
        <v>2</v>
      </c>
      <c r="AH61" s="25" t="str">
        <f>VLOOKUP(F61,特效对应!F:G,2,FALSE)</f>
        <v>attackex</v>
      </c>
      <c r="AJ61">
        <f t="shared" si="7"/>
        <v>15</v>
      </c>
      <c r="AK61" t="s">
        <v>117</v>
      </c>
      <c r="AL61" s="4" t="s">
        <v>580</v>
      </c>
      <c r="AQ61" s="6" t="str">
        <f>_xlfn.IFNA(IF(IF($AK61=AQ$5,VLOOKUP(AL61,buff!$K:$L,2,FALSE),"")=0,"",IF($AK61=AQ$5,VLOOKUP(AL61,buff!$K:$L,2,FALSE),"")),"")</f>
        <v>100001:100:2:0</v>
      </c>
      <c r="AR61" s="6" t="str">
        <f>_xlfn.IFNA(IF(IF($AK61=AR$5,VLOOKUP(AM61,buff!$K:$L,2,FALSE),"")=0,"",IF($AK61=AR$5,VLOOKUP(AM61,buff!$K:$L,2,FALSE),"")),"")</f>
        <v/>
      </c>
      <c r="AS61" s="6" t="str">
        <f>_xlfn.IFNA(IF(IF($AK61=AS$5,VLOOKUP(AN61,buff!$K:$L,2,FALSE),"")=0,"",IF($AK61=AS$5,VLOOKUP(AN61,buff!$K:$L,2,FALSE),"")),"")</f>
        <v/>
      </c>
      <c r="AT61" s="6" t="str">
        <f>_xlfn.IFNA(IF(IF($AK61=AT$5,VLOOKUP(AO61,buff!$K:$L,2,FALSE),"")=0,"",IF($AK61=AT$5,VLOOKUP(AO61,buff!$K:$L,2,FALSE),"")),"")</f>
        <v/>
      </c>
      <c r="AU61" s="6" t="str">
        <f>_xlfn.IFNA(IF(IF($AK61=AU$5,VLOOKUP(AP61,buff!$K:$L,2,FALSE),"")=0,"",IF($AK61=AU$5,VLOOKUP(AP61,buff!$K:$L,2,FALSE),"")),"")</f>
        <v/>
      </c>
      <c r="AV61" s="6" t="str">
        <f>_xlfn.IFNA(IF(IF($AK61=AV$5,VLOOKUP(AL61,buff!$K:$L,2,FALSE),"")=0,"",IF($AK61=AV$5,VLOOKUP(AL61,buff!$K:$L,2,FALSE),"")),"")</f>
        <v/>
      </c>
      <c r="AW61" s="6" t="str">
        <f>_xlfn.IFNA(IF(IF($AK61=AW$5,VLOOKUP(AM61,buff!$K:$L,2,FALSE),"")=0,"",IF($AK61=AW$5,VLOOKUP(AM61,buff!$K:$L,2,FALSE),"")),"")</f>
        <v/>
      </c>
      <c r="AX61" s="6" t="str">
        <f>_xlfn.IFNA(IF(IF($AK61=AX$5,VLOOKUP(AN61,buff!$K:$L,2,FALSE),"")=0,"",IF($AK61=AX$5,VLOOKUP(AN61,buff!$K:$L,2,FALSE),"")),"")</f>
        <v/>
      </c>
      <c r="AY61" s="6" t="str">
        <f>_xlfn.IFNA(IF(IF($AK61=AY$5,VLOOKUP(AO61,buff!$K:$L,2,FALSE),"")=0,"",IF($AK61=AY$5,VLOOKUP(AO61,buff!$K:$L,2,FALSE),"")),"")</f>
        <v/>
      </c>
      <c r="AZ61" s="6" t="str">
        <f>_xlfn.IFNA(IF(IF($AK61=AZ$5,VLOOKUP(AP61,buff!$K:$L,2,FALSE),"")=0,"",IF($AK61=AZ$5,VLOOKUP(AP61,buff!$K:$L,2,FALSE),"")),"")</f>
        <v/>
      </c>
      <c r="BA61" s="6">
        <f>VLOOKUP(AL61,buff!K:P,6,FALSE)</f>
        <v>-5</v>
      </c>
      <c r="BB61">
        <f t="shared" si="8"/>
        <v>-5</v>
      </c>
      <c r="BC61">
        <f t="shared" si="8"/>
        <v>-5</v>
      </c>
      <c r="BD61">
        <v>0</v>
      </c>
      <c r="BE61">
        <v>0</v>
      </c>
      <c r="BF61" s="22">
        <f t="shared" si="11"/>
        <v>100103</v>
      </c>
    </row>
    <row r="62" spans="1:58" x14ac:dyDescent="0.15">
      <c r="A62" t="str">
        <f t="shared" si="4"/>
        <v>战士主动技能3等级16</v>
      </c>
      <c r="B62" s="8">
        <f t="shared" si="5"/>
        <v>10010316</v>
      </c>
      <c r="C62" s="8" t="str">
        <f>VLOOKUP(G62,角色!A:B,2,FALSE)</f>
        <v>战士</v>
      </c>
      <c r="D62" s="8" t="str">
        <f t="shared" si="6"/>
        <v>主动技能3</v>
      </c>
      <c r="E62" s="8">
        <f t="shared" si="12"/>
        <v>16</v>
      </c>
      <c r="F62" s="8">
        <f t="shared" si="13"/>
        <v>3</v>
      </c>
      <c r="G62" s="8">
        <f t="shared" si="14"/>
        <v>1</v>
      </c>
      <c r="H62" s="4" t="s">
        <v>1470</v>
      </c>
      <c r="I62" s="20" t="str">
        <f t="shared" si="16"/>
        <v>对敌方全体攻击，造成125%攻击力（+48232）点伤害。并附带流血。</v>
      </c>
      <c r="J62" s="4" t="s">
        <v>277</v>
      </c>
      <c r="K62" s="1" t="s">
        <v>102</v>
      </c>
      <c r="L62" s="4" t="s">
        <v>1471</v>
      </c>
      <c r="M62" s="4"/>
      <c r="N62" s="4">
        <v>100</v>
      </c>
      <c r="O62" s="20">
        <f>VLOOKUP(L62,对应表!BK:BL,2,FALSE)</f>
        <v>50</v>
      </c>
      <c r="P62" s="25" t="str">
        <f>_xlfn.IFNA(VLOOKUP(G62,角色!V:AE,主动技能!F62+1,FALSE),"")</f>
        <v>||eff_heilongjuanfeng|</v>
      </c>
      <c r="Q62" s="25">
        <f>(VLOOKUP(G62,角色!V:AE,主动技能!F62+4,FALSE))</f>
        <v>3</v>
      </c>
      <c r="R62" s="25">
        <v>0</v>
      </c>
      <c r="S62" s="25">
        <v>0</v>
      </c>
      <c r="T62" s="6" t="str">
        <f t="shared" si="1"/>
        <v>100001:100:2:0</v>
      </c>
      <c r="U62" s="6" t="str">
        <f t="shared" si="2"/>
        <v/>
      </c>
      <c r="V62" s="19" t="str">
        <f>VLOOKUP(G62,角色!AW:BC,主动技能!F62+1,FALSE)</f>
        <v>skill_18</v>
      </c>
      <c r="Y62">
        <f t="shared" si="3"/>
        <v>0</v>
      </c>
      <c r="Z62" s="19">
        <f>IF(VLOOKUP(C62,角色!CC:CI,主动技能!F62*2,FALSE)=0,"",VLOOKUP(C62,角色!CC:CI,主动技能!F62*2,FALSE))</f>
        <v>125</v>
      </c>
      <c r="AA62" s="19">
        <f>IF(VLOOKUP(C62,角色!CC:CI,主动技能!F62*2+1,FALSE)=0,0,VLOOKUP(C62,角色!CC:CI,主动技能!F62*2+1,FALSE))</f>
        <v>25</v>
      </c>
      <c r="AB62" s="19">
        <f>IF(INT(VLOOKUP(E62,角色属性概况!I:M,3,FALSE)*AA62/100)=0,"",(INT(VLOOKUP(E62,角色属性概况!I:M,3,FALSE)*AA62/100)))</f>
        <v>48232</v>
      </c>
      <c r="AE62" s="25">
        <f>(VLOOKUP(G62,角色!V:AE,主动技能!F62+7,FALSE))</f>
        <v>1</v>
      </c>
      <c r="AF62" s="19">
        <f>VLOOKUP(F62,对应表!AY:BA,3,FALSE)</f>
        <v>2</v>
      </c>
      <c r="AG62" s="19">
        <f>VLOOKUP(F62,对应表!AY:BA,2,FALSE)</f>
        <v>2</v>
      </c>
      <c r="AH62" s="25" t="str">
        <f>VLOOKUP(F62,特效对应!F:G,2,FALSE)</f>
        <v>attackex</v>
      </c>
      <c r="AJ62">
        <f t="shared" si="7"/>
        <v>16</v>
      </c>
      <c r="AK62" t="s">
        <v>117</v>
      </c>
      <c r="AL62" s="4" t="s">
        <v>580</v>
      </c>
      <c r="AQ62" s="6" t="str">
        <f>_xlfn.IFNA(IF(IF($AK62=AQ$5,VLOOKUP(AL62,buff!$K:$L,2,FALSE),"")=0,"",IF($AK62=AQ$5,VLOOKUP(AL62,buff!$K:$L,2,FALSE),"")),"")</f>
        <v>100001:100:2:0</v>
      </c>
      <c r="AR62" s="6" t="str">
        <f>_xlfn.IFNA(IF(IF($AK62=AR$5,VLOOKUP(AM62,buff!$K:$L,2,FALSE),"")=0,"",IF($AK62=AR$5,VLOOKUP(AM62,buff!$K:$L,2,FALSE),"")),"")</f>
        <v/>
      </c>
      <c r="AS62" s="6" t="str">
        <f>_xlfn.IFNA(IF(IF($AK62=AS$5,VLOOKUP(AN62,buff!$K:$L,2,FALSE),"")=0,"",IF($AK62=AS$5,VLOOKUP(AN62,buff!$K:$L,2,FALSE),"")),"")</f>
        <v/>
      </c>
      <c r="AT62" s="6" t="str">
        <f>_xlfn.IFNA(IF(IF($AK62=AT$5,VLOOKUP(AO62,buff!$K:$L,2,FALSE),"")=0,"",IF($AK62=AT$5,VLOOKUP(AO62,buff!$K:$L,2,FALSE),"")),"")</f>
        <v/>
      </c>
      <c r="AU62" s="6" t="str">
        <f>_xlfn.IFNA(IF(IF($AK62=AU$5,VLOOKUP(AP62,buff!$K:$L,2,FALSE),"")=0,"",IF($AK62=AU$5,VLOOKUP(AP62,buff!$K:$L,2,FALSE),"")),"")</f>
        <v/>
      </c>
      <c r="AV62" s="6" t="str">
        <f>_xlfn.IFNA(IF(IF($AK62=AV$5,VLOOKUP(AL62,buff!$K:$L,2,FALSE),"")=0,"",IF($AK62=AV$5,VLOOKUP(AL62,buff!$K:$L,2,FALSE),"")),"")</f>
        <v/>
      </c>
      <c r="AW62" s="6" t="str">
        <f>_xlfn.IFNA(IF(IF($AK62=AW$5,VLOOKUP(AM62,buff!$K:$L,2,FALSE),"")=0,"",IF($AK62=AW$5,VLOOKUP(AM62,buff!$K:$L,2,FALSE),"")),"")</f>
        <v/>
      </c>
      <c r="AX62" s="6" t="str">
        <f>_xlfn.IFNA(IF(IF($AK62=AX$5,VLOOKUP(AN62,buff!$K:$L,2,FALSE),"")=0,"",IF($AK62=AX$5,VLOOKUP(AN62,buff!$K:$L,2,FALSE),"")),"")</f>
        <v/>
      </c>
      <c r="AY62" s="6" t="str">
        <f>_xlfn.IFNA(IF(IF($AK62=AY$5,VLOOKUP(AO62,buff!$K:$L,2,FALSE),"")=0,"",IF($AK62=AY$5,VLOOKUP(AO62,buff!$K:$L,2,FALSE),"")),"")</f>
        <v/>
      </c>
      <c r="AZ62" s="6" t="str">
        <f>_xlfn.IFNA(IF(IF($AK62=AZ$5,VLOOKUP(AP62,buff!$K:$L,2,FALSE),"")=0,"",IF($AK62=AZ$5,VLOOKUP(AP62,buff!$K:$L,2,FALSE),"")),"")</f>
        <v/>
      </c>
      <c r="BA62" s="6">
        <f>VLOOKUP(AL62,buff!K:P,6,FALSE)</f>
        <v>-5</v>
      </c>
      <c r="BB62">
        <f t="shared" si="8"/>
        <v>-5</v>
      </c>
      <c r="BC62">
        <f t="shared" si="8"/>
        <v>-5</v>
      </c>
      <c r="BD62">
        <v>0</v>
      </c>
      <c r="BE62">
        <v>0</v>
      </c>
      <c r="BF62" s="22">
        <f t="shared" si="11"/>
        <v>100103</v>
      </c>
    </row>
    <row r="63" spans="1:58" x14ac:dyDescent="0.15">
      <c r="A63" t="str">
        <f t="shared" si="4"/>
        <v>战士主动技能3等级17</v>
      </c>
      <c r="B63" s="8">
        <f t="shared" si="5"/>
        <v>10010317</v>
      </c>
      <c r="C63" s="8" t="str">
        <f>VLOOKUP(G63,角色!A:B,2,FALSE)</f>
        <v>战士</v>
      </c>
      <c r="D63" s="8" t="str">
        <f t="shared" si="6"/>
        <v>主动技能3</v>
      </c>
      <c r="E63" s="8">
        <f t="shared" si="12"/>
        <v>17</v>
      </c>
      <c r="F63" s="8">
        <f t="shared" si="13"/>
        <v>3</v>
      </c>
      <c r="G63" s="8">
        <f t="shared" si="14"/>
        <v>1</v>
      </c>
      <c r="H63" s="4" t="s">
        <v>1470</v>
      </c>
      <c r="I63" s="20" t="str">
        <f t="shared" si="16"/>
        <v>对敌方全体攻击，造成125%攻击力（+68333）点伤害。并附带流血。</v>
      </c>
      <c r="J63" s="4" t="s">
        <v>277</v>
      </c>
      <c r="K63" s="1" t="s">
        <v>102</v>
      </c>
      <c r="L63" s="4" t="s">
        <v>1471</v>
      </c>
      <c r="M63" s="4"/>
      <c r="N63" s="4">
        <v>100</v>
      </c>
      <c r="O63" s="20">
        <f>VLOOKUP(L63,对应表!BK:BL,2,FALSE)</f>
        <v>50</v>
      </c>
      <c r="P63" s="25" t="str">
        <f>_xlfn.IFNA(VLOOKUP(G63,角色!V:AE,主动技能!F63+1,FALSE),"")</f>
        <v>||eff_heilongjuanfeng|</v>
      </c>
      <c r="Q63" s="25">
        <f>(VLOOKUP(G63,角色!V:AE,主动技能!F63+4,FALSE))</f>
        <v>3</v>
      </c>
      <c r="R63" s="25">
        <v>0</v>
      </c>
      <c r="S63" s="25">
        <v>0</v>
      </c>
      <c r="T63" s="6" t="str">
        <f t="shared" si="1"/>
        <v>100001:100:2:0</v>
      </c>
      <c r="U63" s="6" t="str">
        <f t="shared" si="2"/>
        <v/>
      </c>
      <c r="V63" s="19" t="str">
        <f>VLOOKUP(G63,角色!AW:BC,主动技能!F63+1,FALSE)</f>
        <v>skill_18</v>
      </c>
      <c r="Y63">
        <f t="shared" si="3"/>
        <v>0</v>
      </c>
      <c r="Z63" s="19">
        <f>IF(VLOOKUP(C63,角色!CC:CI,主动技能!F63*2,FALSE)=0,"",VLOOKUP(C63,角色!CC:CI,主动技能!F63*2,FALSE))</f>
        <v>125</v>
      </c>
      <c r="AA63" s="19">
        <f>IF(VLOOKUP(C63,角色!CC:CI,主动技能!F63*2+1,FALSE)=0,0,VLOOKUP(C63,角色!CC:CI,主动技能!F63*2+1,FALSE))</f>
        <v>25</v>
      </c>
      <c r="AB63" s="19">
        <f>IF(INT(VLOOKUP(E63,角色属性概况!I:M,3,FALSE)*AA63/100)=0,"",(INT(VLOOKUP(E63,角色属性概况!I:M,3,FALSE)*AA63/100)))</f>
        <v>68333</v>
      </c>
      <c r="AE63" s="25">
        <f>(VLOOKUP(G63,角色!V:AE,主动技能!F63+7,FALSE))</f>
        <v>1</v>
      </c>
      <c r="AF63" s="19">
        <f>VLOOKUP(F63,对应表!AY:BA,3,FALSE)</f>
        <v>2</v>
      </c>
      <c r="AG63" s="19">
        <f>VLOOKUP(F63,对应表!AY:BA,2,FALSE)</f>
        <v>2</v>
      </c>
      <c r="AH63" s="25" t="str">
        <f>VLOOKUP(F63,特效对应!F:G,2,FALSE)</f>
        <v>attackex</v>
      </c>
      <c r="AJ63">
        <f t="shared" si="7"/>
        <v>17</v>
      </c>
      <c r="AK63" t="s">
        <v>117</v>
      </c>
      <c r="AL63" s="4" t="s">
        <v>580</v>
      </c>
      <c r="AQ63" s="6" t="str">
        <f>_xlfn.IFNA(IF(IF($AK63=AQ$5,VLOOKUP(AL63,buff!$K:$L,2,FALSE),"")=0,"",IF($AK63=AQ$5,VLOOKUP(AL63,buff!$K:$L,2,FALSE),"")),"")</f>
        <v>100001:100:2:0</v>
      </c>
      <c r="AR63" s="6" t="str">
        <f>_xlfn.IFNA(IF(IF($AK63=AR$5,VLOOKUP(AM63,buff!$K:$L,2,FALSE),"")=0,"",IF($AK63=AR$5,VLOOKUP(AM63,buff!$K:$L,2,FALSE),"")),"")</f>
        <v/>
      </c>
      <c r="AS63" s="6" t="str">
        <f>_xlfn.IFNA(IF(IF($AK63=AS$5,VLOOKUP(AN63,buff!$K:$L,2,FALSE),"")=0,"",IF($AK63=AS$5,VLOOKUP(AN63,buff!$K:$L,2,FALSE),"")),"")</f>
        <v/>
      </c>
      <c r="AT63" s="6" t="str">
        <f>_xlfn.IFNA(IF(IF($AK63=AT$5,VLOOKUP(AO63,buff!$K:$L,2,FALSE),"")=0,"",IF($AK63=AT$5,VLOOKUP(AO63,buff!$K:$L,2,FALSE),"")),"")</f>
        <v/>
      </c>
      <c r="AU63" s="6" t="str">
        <f>_xlfn.IFNA(IF(IF($AK63=AU$5,VLOOKUP(AP63,buff!$K:$L,2,FALSE),"")=0,"",IF($AK63=AU$5,VLOOKUP(AP63,buff!$K:$L,2,FALSE),"")),"")</f>
        <v/>
      </c>
      <c r="AV63" s="6" t="str">
        <f>_xlfn.IFNA(IF(IF($AK63=AV$5,VLOOKUP(AL63,buff!$K:$L,2,FALSE),"")=0,"",IF($AK63=AV$5,VLOOKUP(AL63,buff!$K:$L,2,FALSE),"")),"")</f>
        <v/>
      </c>
      <c r="AW63" s="6" t="str">
        <f>_xlfn.IFNA(IF(IF($AK63=AW$5,VLOOKUP(AM63,buff!$K:$L,2,FALSE),"")=0,"",IF($AK63=AW$5,VLOOKUP(AM63,buff!$K:$L,2,FALSE),"")),"")</f>
        <v/>
      </c>
      <c r="AX63" s="6" t="str">
        <f>_xlfn.IFNA(IF(IF($AK63=AX$5,VLOOKUP(AN63,buff!$K:$L,2,FALSE),"")=0,"",IF($AK63=AX$5,VLOOKUP(AN63,buff!$K:$L,2,FALSE),"")),"")</f>
        <v/>
      </c>
      <c r="AY63" s="6" t="str">
        <f>_xlfn.IFNA(IF(IF($AK63=AY$5,VLOOKUP(AO63,buff!$K:$L,2,FALSE),"")=0,"",IF($AK63=AY$5,VLOOKUP(AO63,buff!$K:$L,2,FALSE),"")),"")</f>
        <v/>
      </c>
      <c r="AZ63" s="6" t="str">
        <f>_xlfn.IFNA(IF(IF($AK63=AZ$5,VLOOKUP(AP63,buff!$K:$L,2,FALSE),"")=0,"",IF($AK63=AZ$5,VLOOKUP(AP63,buff!$K:$L,2,FALSE),"")),"")</f>
        <v/>
      </c>
      <c r="BA63" s="6">
        <f>VLOOKUP(AL63,buff!K:P,6,FALSE)</f>
        <v>-5</v>
      </c>
      <c r="BB63">
        <f t="shared" si="8"/>
        <v>-5</v>
      </c>
      <c r="BC63">
        <f t="shared" si="8"/>
        <v>-5</v>
      </c>
      <c r="BD63">
        <v>0</v>
      </c>
      <c r="BE63">
        <v>0</v>
      </c>
      <c r="BF63" s="22">
        <f t="shared" si="11"/>
        <v>100103</v>
      </c>
    </row>
    <row r="64" spans="1:58" x14ac:dyDescent="0.15">
      <c r="A64" t="str">
        <f t="shared" ref="A64:A68" si="17">C64&amp;D64&amp;$E$6&amp;E64</f>
        <v>战士主动技能3等级18</v>
      </c>
      <c r="B64" s="8">
        <f t="shared" si="5"/>
        <v>10010318</v>
      </c>
      <c r="C64" s="8" t="str">
        <f>VLOOKUP(G64,角色!A:B,2,FALSE)</f>
        <v>战士</v>
      </c>
      <c r="D64" s="8" t="str">
        <f t="shared" si="6"/>
        <v>主动技能3</v>
      </c>
      <c r="E64" s="8">
        <f t="shared" si="12"/>
        <v>18</v>
      </c>
      <c r="F64" s="8">
        <f t="shared" si="13"/>
        <v>3</v>
      </c>
      <c r="G64" s="8">
        <f t="shared" si="14"/>
        <v>1</v>
      </c>
      <c r="H64" s="4" t="s">
        <v>1470</v>
      </c>
      <c r="I64" s="20" t="str">
        <f t="shared" si="16"/>
        <v>对敌方全体攻击，造成125%攻击力（+96791）点伤害。并附带流血。</v>
      </c>
      <c r="J64" s="4" t="s">
        <v>277</v>
      </c>
      <c r="K64" s="1" t="s">
        <v>102</v>
      </c>
      <c r="L64" s="4" t="s">
        <v>1471</v>
      </c>
      <c r="M64" s="4"/>
      <c r="N64" s="4">
        <v>100</v>
      </c>
      <c r="O64" s="20">
        <f>VLOOKUP(L64,对应表!BK:BL,2,FALSE)</f>
        <v>50</v>
      </c>
      <c r="P64" s="25" t="str">
        <f>_xlfn.IFNA(VLOOKUP(G64,角色!V:AE,主动技能!F64+1,FALSE),"")</f>
        <v>||eff_heilongjuanfeng|</v>
      </c>
      <c r="Q64" s="25">
        <f>(VLOOKUP(G64,角色!V:AE,主动技能!F64+4,FALSE))</f>
        <v>3</v>
      </c>
      <c r="R64" s="25">
        <v>0</v>
      </c>
      <c r="S64" s="25">
        <v>0</v>
      </c>
      <c r="T64" s="6" t="str">
        <f t="shared" si="1"/>
        <v>100001:100:2:0</v>
      </c>
      <c r="U64" s="6" t="str">
        <f t="shared" si="2"/>
        <v/>
      </c>
      <c r="V64" s="19" t="str">
        <f>VLOOKUP(G64,角色!AW:BC,主动技能!F64+1,FALSE)</f>
        <v>skill_18</v>
      </c>
      <c r="Y64">
        <f t="shared" si="3"/>
        <v>0</v>
      </c>
      <c r="Z64" s="19">
        <f>IF(VLOOKUP(C64,角色!CC:CI,主动技能!F64*2,FALSE)=0,"",VLOOKUP(C64,角色!CC:CI,主动技能!F64*2,FALSE))</f>
        <v>125</v>
      </c>
      <c r="AA64" s="19">
        <f>IF(VLOOKUP(C64,角色!CC:CI,主动技能!F64*2+1,FALSE)=0,0,VLOOKUP(C64,角色!CC:CI,主动技能!F64*2+1,FALSE))</f>
        <v>25</v>
      </c>
      <c r="AB64" s="19">
        <f>IF(INT(VLOOKUP(E64,角色属性概况!I:M,3,FALSE)*AA64/100)=0,"",(INT(VLOOKUP(E64,角色属性概况!I:M,3,FALSE)*AA64/100)))</f>
        <v>96791</v>
      </c>
      <c r="AE64" s="25">
        <f>(VLOOKUP(G64,角色!V:AE,主动技能!F64+7,FALSE))</f>
        <v>1</v>
      </c>
      <c r="AF64" s="19">
        <f>VLOOKUP(F64,对应表!AY:BA,3,FALSE)</f>
        <v>2</v>
      </c>
      <c r="AG64" s="19">
        <f>VLOOKUP(F64,对应表!AY:BA,2,FALSE)</f>
        <v>2</v>
      </c>
      <c r="AH64" s="25" t="str">
        <f>VLOOKUP(F64,特效对应!F:G,2,FALSE)</f>
        <v>attackex</v>
      </c>
      <c r="AJ64">
        <f t="shared" si="7"/>
        <v>18</v>
      </c>
      <c r="AK64" t="s">
        <v>117</v>
      </c>
      <c r="AL64" s="4" t="s">
        <v>580</v>
      </c>
      <c r="AQ64" s="6" t="str">
        <f>_xlfn.IFNA(IF(IF($AK64=AQ$5,VLOOKUP(AL64,buff!$K:$L,2,FALSE),"")=0,"",IF($AK64=AQ$5,VLOOKUP(AL64,buff!$K:$L,2,FALSE),"")),"")</f>
        <v>100001:100:2:0</v>
      </c>
      <c r="AR64" s="6" t="str">
        <f>_xlfn.IFNA(IF(IF($AK64=AR$5,VLOOKUP(AM64,buff!$K:$L,2,FALSE),"")=0,"",IF($AK64=AR$5,VLOOKUP(AM64,buff!$K:$L,2,FALSE),"")),"")</f>
        <v/>
      </c>
      <c r="AS64" s="6" t="str">
        <f>_xlfn.IFNA(IF(IF($AK64=AS$5,VLOOKUP(AN64,buff!$K:$L,2,FALSE),"")=0,"",IF($AK64=AS$5,VLOOKUP(AN64,buff!$K:$L,2,FALSE),"")),"")</f>
        <v/>
      </c>
      <c r="AT64" s="6" t="str">
        <f>_xlfn.IFNA(IF(IF($AK64=AT$5,VLOOKUP(AO64,buff!$K:$L,2,FALSE),"")=0,"",IF($AK64=AT$5,VLOOKUP(AO64,buff!$K:$L,2,FALSE),"")),"")</f>
        <v/>
      </c>
      <c r="AU64" s="6" t="str">
        <f>_xlfn.IFNA(IF(IF($AK64=AU$5,VLOOKUP(AP64,buff!$K:$L,2,FALSE),"")=0,"",IF($AK64=AU$5,VLOOKUP(AP64,buff!$K:$L,2,FALSE),"")),"")</f>
        <v/>
      </c>
      <c r="AV64" s="6" t="str">
        <f>_xlfn.IFNA(IF(IF($AK64=AV$5,VLOOKUP(AL64,buff!$K:$L,2,FALSE),"")=0,"",IF($AK64=AV$5,VLOOKUP(AL64,buff!$K:$L,2,FALSE),"")),"")</f>
        <v/>
      </c>
      <c r="AW64" s="6" t="str">
        <f>_xlfn.IFNA(IF(IF($AK64=AW$5,VLOOKUP(AM64,buff!$K:$L,2,FALSE),"")=0,"",IF($AK64=AW$5,VLOOKUP(AM64,buff!$K:$L,2,FALSE),"")),"")</f>
        <v/>
      </c>
      <c r="AX64" s="6" t="str">
        <f>_xlfn.IFNA(IF(IF($AK64=AX$5,VLOOKUP(AN64,buff!$K:$L,2,FALSE),"")=0,"",IF($AK64=AX$5,VLOOKUP(AN64,buff!$K:$L,2,FALSE),"")),"")</f>
        <v/>
      </c>
      <c r="AY64" s="6" t="str">
        <f>_xlfn.IFNA(IF(IF($AK64=AY$5,VLOOKUP(AO64,buff!$K:$L,2,FALSE),"")=0,"",IF($AK64=AY$5,VLOOKUP(AO64,buff!$K:$L,2,FALSE),"")),"")</f>
        <v/>
      </c>
      <c r="AZ64" s="6" t="str">
        <f>_xlfn.IFNA(IF(IF($AK64=AZ$5,VLOOKUP(AP64,buff!$K:$L,2,FALSE),"")=0,"",IF($AK64=AZ$5,VLOOKUP(AP64,buff!$K:$L,2,FALSE),"")),"")</f>
        <v/>
      </c>
      <c r="BA64" s="6">
        <f>VLOOKUP(AL64,buff!K:P,6,FALSE)</f>
        <v>-5</v>
      </c>
      <c r="BB64">
        <f t="shared" si="8"/>
        <v>-5</v>
      </c>
      <c r="BC64">
        <f t="shared" si="8"/>
        <v>-5</v>
      </c>
      <c r="BD64">
        <v>0</v>
      </c>
      <c r="BE64">
        <v>0</v>
      </c>
      <c r="BF64" s="22">
        <f t="shared" si="11"/>
        <v>100103</v>
      </c>
    </row>
    <row r="65" spans="1:58" x14ac:dyDescent="0.15">
      <c r="A65" t="str">
        <f t="shared" si="17"/>
        <v>战士主动技能3等级19</v>
      </c>
      <c r="B65" s="8">
        <f t="shared" si="5"/>
        <v>10010319</v>
      </c>
      <c r="C65" s="8" t="str">
        <f>VLOOKUP(G65,角色!A:B,2,FALSE)</f>
        <v>战士</v>
      </c>
      <c r="D65" s="8" t="str">
        <f t="shared" si="6"/>
        <v>主动技能3</v>
      </c>
      <c r="E65" s="8">
        <f t="shared" si="12"/>
        <v>19</v>
      </c>
      <c r="F65" s="8">
        <f t="shared" si="13"/>
        <v>3</v>
      </c>
      <c r="G65" s="8">
        <f t="shared" si="14"/>
        <v>1</v>
      </c>
      <c r="H65" s="4" t="s">
        <v>1470</v>
      </c>
      <c r="I65" s="20" t="str">
        <f t="shared" si="16"/>
        <v>对敌方全体攻击，造成125%攻击力（+137079）点伤害。并附带流血。</v>
      </c>
      <c r="J65" s="4" t="s">
        <v>277</v>
      </c>
      <c r="K65" s="1" t="s">
        <v>102</v>
      </c>
      <c r="L65" s="4" t="s">
        <v>1471</v>
      </c>
      <c r="M65" s="4"/>
      <c r="N65" s="4">
        <v>100</v>
      </c>
      <c r="O65" s="20">
        <f>VLOOKUP(L65,对应表!BK:BL,2,FALSE)</f>
        <v>50</v>
      </c>
      <c r="P65" s="25" t="str">
        <f>_xlfn.IFNA(VLOOKUP(G65,角色!V:AE,主动技能!F65+1,FALSE),"")</f>
        <v>||eff_heilongjuanfeng|</v>
      </c>
      <c r="Q65" s="25">
        <f>(VLOOKUP(G65,角色!V:AE,主动技能!F65+4,FALSE))</f>
        <v>3</v>
      </c>
      <c r="R65" s="25">
        <v>0</v>
      </c>
      <c r="S65" s="25">
        <v>0</v>
      </c>
      <c r="T65" s="6" t="str">
        <f t="shared" si="1"/>
        <v>100001:100:2:0</v>
      </c>
      <c r="U65" s="6" t="str">
        <f t="shared" si="2"/>
        <v/>
      </c>
      <c r="V65" s="19" t="str">
        <f>VLOOKUP(G65,角色!AW:BC,主动技能!F65+1,FALSE)</f>
        <v>skill_18</v>
      </c>
      <c r="Y65">
        <f t="shared" si="3"/>
        <v>0</v>
      </c>
      <c r="Z65" s="19">
        <f>IF(VLOOKUP(C65,角色!CC:CI,主动技能!F65*2,FALSE)=0,"",VLOOKUP(C65,角色!CC:CI,主动技能!F65*2,FALSE))</f>
        <v>125</v>
      </c>
      <c r="AA65" s="19">
        <f>IF(VLOOKUP(C65,角色!CC:CI,主动技能!F65*2+1,FALSE)=0,0,VLOOKUP(C65,角色!CC:CI,主动技能!F65*2+1,FALSE))</f>
        <v>25</v>
      </c>
      <c r="AB65" s="19">
        <f>IF(INT(VLOOKUP(E65,角色属性概况!I:M,3,FALSE)*AA65/100)=0,"",(INT(VLOOKUP(E65,角色属性概况!I:M,3,FALSE)*AA65/100)))</f>
        <v>137079</v>
      </c>
      <c r="AE65" s="25">
        <f>(VLOOKUP(G65,角色!V:AE,主动技能!F65+7,FALSE))</f>
        <v>1</v>
      </c>
      <c r="AF65" s="19">
        <f>VLOOKUP(F65,对应表!AY:BA,3,FALSE)</f>
        <v>2</v>
      </c>
      <c r="AG65" s="19">
        <f>VLOOKUP(F65,对应表!AY:BA,2,FALSE)</f>
        <v>2</v>
      </c>
      <c r="AH65" s="25" t="str">
        <f>VLOOKUP(F65,特效对应!F:G,2,FALSE)</f>
        <v>attackex</v>
      </c>
      <c r="AJ65">
        <f t="shared" si="7"/>
        <v>19</v>
      </c>
      <c r="AK65" t="s">
        <v>117</v>
      </c>
      <c r="AL65" s="4" t="s">
        <v>580</v>
      </c>
      <c r="AQ65" s="6" t="str">
        <f>_xlfn.IFNA(IF(IF($AK65=AQ$5,VLOOKUP(AL65,buff!$K:$L,2,FALSE),"")=0,"",IF($AK65=AQ$5,VLOOKUP(AL65,buff!$K:$L,2,FALSE),"")),"")</f>
        <v>100001:100:2:0</v>
      </c>
      <c r="AR65" s="6" t="str">
        <f>_xlfn.IFNA(IF(IF($AK65=AR$5,VLOOKUP(AM65,buff!$K:$L,2,FALSE),"")=0,"",IF($AK65=AR$5,VLOOKUP(AM65,buff!$K:$L,2,FALSE),"")),"")</f>
        <v/>
      </c>
      <c r="AS65" s="6" t="str">
        <f>_xlfn.IFNA(IF(IF($AK65=AS$5,VLOOKUP(AN65,buff!$K:$L,2,FALSE),"")=0,"",IF($AK65=AS$5,VLOOKUP(AN65,buff!$K:$L,2,FALSE),"")),"")</f>
        <v/>
      </c>
      <c r="AT65" s="6" t="str">
        <f>_xlfn.IFNA(IF(IF($AK65=AT$5,VLOOKUP(AO65,buff!$K:$L,2,FALSE),"")=0,"",IF($AK65=AT$5,VLOOKUP(AO65,buff!$K:$L,2,FALSE),"")),"")</f>
        <v/>
      </c>
      <c r="AU65" s="6" t="str">
        <f>_xlfn.IFNA(IF(IF($AK65=AU$5,VLOOKUP(AP65,buff!$K:$L,2,FALSE),"")=0,"",IF($AK65=AU$5,VLOOKUP(AP65,buff!$K:$L,2,FALSE),"")),"")</f>
        <v/>
      </c>
      <c r="AV65" s="6" t="str">
        <f>_xlfn.IFNA(IF(IF($AK65=AV$5,VLOOKUP(AL65,buff!$K:$L,2,FALSE),"")=0,"",IF($AK65=AV$5,VLOOKUP(AL65,buff!$K:$L,2,FALSE),"")),"")</f>
        <v/>
      </c>
      <c r="AW65" s="6" t="str">
        <f>_xlfn.IFNA(IF(IF($AK65=AW$5,VLOOKUP(AM65,buff!$K:$L,2,FALSE),"")=0,"",IF($AK65=AW$5,VLOOKUP(AM65,buff!$K:$L,2,FALSE),"")),"")</f>
        <v/>
      </c>
      <c r="AX65" s="6" t="str">
        <f>_xlfn.IFNA(IF(IF($AK65=AX$5,VLOOKUP(AN65,buff!$K:$L,2,FALSE),"")=0,"",IF($AK65=AX$5,VLOOKUP(AN65,buff!$K:$L,2,FALSE),"")),"")</f>
        <v/>
      </c>
      <c r="AY65" s="6" t="str">
        <f>_xlfn.IFNA(IF(IF($AK65=AY$5,VLOOKUP(AO65,buff!$K:$L,2,FALSE),"")=0,"",IF($AK65=AY$5,VLOOKUP(AO65,buff!$K:$L,2,FALSE),"")),"")</f>
        <v/>
      </c>
      <c r="AZ65" s="6" t="str">
        <f>_xlfn.IFNA(IF(IF($AK65=AZ$5,VLOOKUP(AP65,buff!$K:$L,2,FALSE),"")=0,"",IF($AK65=AZ$5,VLOOKUP(AP65,buff!$K:$L,2,FALSE),"")),"")</f>
        <v/>
      </c>
      <c r="BA65" s="6">
        <f>VLOOKUP(AL65,buff!K:P,6,FALSE)</f>
        <v>-5</v>
      </c>
      <c r="BB65">
        <f t="shared" si="8"/>
        <v>-5</v>
      </c>
      <c r="BC65">
        <f t="shared" si="8"/>
        <v>-5</v>
      </c>
      <c r="BD65">
        <v>0</v>
      </c>
      <c r="BE65">
        <v>0</v>
      </c>
      <c r="BF65" s="22">
        <f t="shared" si="11"/>
        <v>100103</v>
      </c>
    </row>
    <row r="66" spans="1:58" x14ac:dyDescent="0.15">
      <c r="A66" t="str">
        <f t="shared" si="17"/>
        <v>战士主动技能3等级20</v>
      </c>
      <c r="B66" s="8">
        <f t="shared" si="5"/>
        <v>10010320</v>
      </c>
      <c r="C66" s="8" t="str">
        <f>VLOOKUP(G66,角色!A:B,2,FALSE)</f>
        <v>战士</v>
      </c>
      <c r="D66" s="8" t="str">
        <f t="shared" si="6"/>
        <v>主动技能3</v>
      </c>
      <c r="E66" s="8">
        <f t="shared" si="12"/>
        <v>20</v>
      </c>
      <c r="F66" s="8">
        <f t="shared" si="13"/>
        <v>3</v>
      </c>
      <c r="G66" s="8">
        <f t="shared" si="14"/>
        <v>1</v>
      </c>
      <c r="H66" s="4" t="s">
        <v>1470</v>
      </c>
      <c r="I66" s="20" t="str">
        <f t="shared" si="16"/>
        <v>对敌方全体攻击，造成125%攻击力（+194115）点伤害。并附带流血。</v>
      </c>
      <c r="J66" s="4" t="s">
        <v>277</v>
      </c>
      <c r="K66" s="1" t="s">
        <v>102</v>
      </c>
      <c r="L66" s="4" t="s">
        <v>1471</v>
      </c>
      <c r="M66" s="4"/>
      <c r="N66" s="4">
        <v>100</v>
      </c>
      <c r="O66" s="20">
        <f>VLOOKUP(L66,对应表!BK:BL,2,FALSE)</f>
        <v>50</v>
      </c>
      <c r="P66" s="25" t="str">
        <f>_xlfn.IFNA(VLOOKUP(G66,角色!V:AE,主动技能!F66+1,FALSE),"")</f>
        <v>||eff_heilongjuanfeng|</v>
      </c>
      <c r="Q66" s="25">
        <f>(VLOOKUP(G66,角色!V:AE,主动技能!F66+4,FALSE))</f>
        <v>3</v>
      </c>
      <c r="R66" s="25">
        <v>0</v>
      </c>
      <c r="S66" s="25">
        <v>0</v>
      </c>
      <c r="T66" s="6" t="str">
        <f t="shared" si="1"/>
        <v>100001:100:2:0</v>
      </c>
      <c r="U66" s="6" t="str">
        <f t="shared" si="2"/>
        <v/>
      </c>
      <c r="V66" s="19" t="str">
        <f>VLOOKUP(G66,角色!AW:BC,主动技能!F66+1,FALSE)</f>
        <v>skill_18</v>
      </c>
      <c r="Y66">
        <f t="shared" si="3"/>
        <v>0</v>
      </c>
      <c r="Z66" s="19">
        <f>IF(VLOOKUP(C66,角色!CC:CI,主动技能!F66*2,FALSE)=0,"",VLOOKUP(C66,角色!CC:CI,主动技能!F66*2,FALSE))</f>
        <v>125</v>
      </c>
      <c r="AA66" s="19">
        <f>IF(VLOOKUP(C66,角色!CC:CI,主动技能!F66*2+1,FALSE)=0,0,VLOOKUP(C66,角色!CC:CI,主动技能!F66*2+1,FALSE))</f>
        <v>25</v>
      </c>
      <c r="AB66" s="19">
        <f>IF(INT(VLOOKUP(E66,角色属性概况!I:M,3,FALSE)*AA66/100)=0,"",(INT(VLOOKUP(E66,角色属性概况!I:M,3,FALSE)*AA66/100)))</f>
        <v>194115</v>
      </c>
      <c r="AE66" s="25">
        <f>(VLOOKUP(G66,角色!V:AE,主动技能!F66+7,FALSE))</f>
        <v>1</v>
      </c>
      <c r="AF66" s="19">
        <f>VLOOKUP(F66,对应表!AY:BA,3,FALSE)</f>
        <v>2</v>
      </c>
      <c r="AG66" s="19">
        <f>VLOOKUP(F66,对应表!AY:BA,2,FALSE)</f>
        <v>2</v>
      </c>
      <c r="AH66" s="25" t="str">
        <f>VLOOKUP(F66,特效对应!F:G,2,FALSE)</f>
        <v>attackex</v>
      </c>
      <c r="AJ66">
        <f t="shared" si="7"/>
        <v>20</v>
      </c>
      <c r="AK66" t="s">
        <v>117</v>
      </c>
      <c r="AL66" s="4" t="s">
        <v>580</v>
      </c>
      <c r="AQ66" s="6" t="str">
        <f>_xlfn.IFNA(IF(IF($AK66=AQ$5,VLOOKUP(AL66,buff!$K:$L,2,FALSE),"")=0,"",IF($AK66=AQ$5,VLOOKUP(AL66,buff!$K:$L,2,FALSE),"")),"")</f>
        <v>100001:100:2:0</v>
      </c>
      <c r="AR66" s="6" t="str">
        <f>_xlfn.IFNA(IF(IF($AK66=AR$5,VLOOKUP(AM66,buff!$K:$L,2,FALSE),"")=0,"",IF($AK66=AR$5,VLOOKUP(AM66,buff!$K:$L,2,FALSE),"")),"")</f>
        <v/>
      </c>
      <c r="AS66" s="6" t="str">
        <f>_xlfn.IFNA(IF(IF($AK66=AS$5,VLOOKUP(AN66,buff!$K:$L,2,FALSE),"")=0,"",IF($AK66=AS$5,VLOOKUP(AN66,buff!$K:$L,2,FALSE),"")),"")</f>
        <v/>
      </c>
      <c r="AT66" s="6" t="str">
        <f>_xlfn.IFNA(IF(IF($AK66=AT$5,VLOOKUP(AO66,buff!$K:$L,2,FALSE),"")=0,"",IF($AK66=AT$5,VLOOKUP(AO66,buff!$K:$L,2,FALSE),"")),"")</f>
        <v/>
      </c>
      <c r="AU66" s="6" t="str">
        <f>_xlfn.IFNA(IF(IF($AK66=AU$5,VLOOKUP(AP66,buff!$K:$L,2,FALSE),"")=0,"",IF($AK66=AU$5,VLOOKUP(AP66,buff!$K:$L,2,FALSE),"")),"")</f>
        <v/>
      </c>
      <c r="AV66" s="6" t="str">
        <f>_xlfn.IFNA(IF(IF($AK66=AV$5,VLOOKUP(AL66,buff!$K:$L,2,FALSE),"")=0,"",IF($AK66=AV$5,VLOOKUP(AL66,buff!$K:$L,2,FALSE),"")),"")</f>
        <v/>
      </c>
      <c r="AW66" s="6" t="str">
        <f>_xlfn.IFNA(IF(IF($AK66=AW$5,VLOOKUP(AM66,buff!$K:$L,2,FALSE),"")=0,"",IF($AK66=AW$5,VLOOKUP(AM66,buff!$K:$L,2,FALSE),"")),"")</f>
        <v/>
      </c>
      <c r="AX66" s="6" t="str">
        <f>_xlfn.IFNA(IF(IF($AK66=AX$5,VLOOKUP(AN66,buff!$K:$L,2,FALSE),"")=0,"",IF($AK66=AX$5,VLOOKUP(AN66,buff!$K:$L,2,FALSE),"")),"")</f>
        <v/>
      </c>
      <c r="AY66" s="6" t="str">
        <f>_xlfn.IFNA(IF(IF($AK66=AY$5,VLOOKUP(AO66,buff!$K:$L,2,FALSE),"")=0,"",IF($AK66=AY$5,VLOOKUP(AO66,buff!$K:$L,2,FALSE),"")),"")</f>
        <v/>
      </c>
      <c r="AZ66" s="6" t="str">
        <f>_xlfn.IFNA(IF(IF($AK66=AZ$5,VLOOKUP(AP66,buff!$K:$L,2,FALSE),"")=0,"",IF($AK66=AZ$5,VLOOKUP(AP66,buff!$K:$L,2,FALSE),"")),"")</f>
        <v/>
      </c>
      <c r="BA66" s="6">
        <f>VLOOKUP(AL66,buff!K:P,6,FALSE)</f>
        <v>-5</v>
      </c>
      <c r="BB66">
        <f t="shared" si="8"/>
        <v>-5</v>
      </c>
      <c r="BC66">
        <f t="shared" si="8"/>
        <v>-5</v>
      </c>
      <c r="BD66">
        <v>0</v>
      </c>
      <c r="BE66">
        <v>0</v>
      </c>
      <c r="BF66" s="22">
        <f t="shared" si="11"/>
        <v>100103</v>
      </c>
    </row>
    <row r="67" spans="1:58" x14ac:dyDescent="0.15">
      <c r="A67" t="str">
        <f t="shared" si="17"/>
        <v>牧师主动技能1等级1</v>
      </c>
      <c r="B67" s="8">
        <f t="shared" si="5"/>
        <v>10020101</v>
      </c>
      <c r="C67" s="8" t="str">
        <f>VLOOKUP(G67,角色!A:B,2,FALSE)</f>
        <v>牧师</v>
      </c>
      <c r="D67" s="8" t="str">
        <f t="shared" si="6"/>
        <v>主动技能1</v>
      </c>
      <c r="E67" s="8">
        <f t="shared" si="12"/>
        <v>1</v>
      </c>
      <c r="F67" s="8">
        <f t="shared" si="13"/>
        <v>1</v>
      </c>
      <c r="G67" s="8">
        <f t="shared" si="14"/>
        <v>2</v>
      </c>
      <c r="H67" s="4" t="s">
        <v>426</v>
      </c>
      <c r="I67" s="20" t="str">
        <f t="shared" ref="I67:I88" si="18">"对敌方"&amp;L67&amp;"攻击，造成"&amp;Z67&amp;"%攻击力（+"&amp;AB67&amp;"）点伤害。"</f>
        <v>对敌方单体攻击，造成100%攻击力（+110）点伤害。</v>
      </c>
      <c r="J67" s="20" t="s">
        <v>277</v>
      </c>
      <c r="K67" s="21" t="s">
        <v>102</v>
      </c>
      <c r="L67" s="20" t="s">
        <v>106</v>
      </c>
      <c r="M67" s="20"/>
      <c r="N67" s="20">
        <v>100</v>
      </c>
      <c r="O67" s="20">
        <f>VLOOKUP(L67,对应表!BK:BL,2,FALSE)</f>
        <v>0</v>
      </c>
      <c r="P67" s="25" t="str">
        <f>_xlfn.IFNA(VLOOKUP(G67,角色!V:AE,主动技能!F67+1,FALSE),"")</f>
        <v>|||</v>
      </c>
      <c r="Q67" s="25">
        <f>(VLOOKUP(G67,角色!V:AE,主动技能!F67+4,FALSE))</f>
        <v>1</v>
      </c>
      <c r="R67" s="25">
        <v>0</v>
      </c>
      <c r="S67" s="25">
        <v>0</v>
      </c>
      <c r="T67" s="19" t="str">
        <f t="shared" si="1"/>
        <v/>
      </c>
      <c r="U67" s="19" t="str">
        <f t="shared" si="2"/>
        <v/>
      </c>
      <c r="V67" s="19" t="str">
        <f>VLOOKUP(G67,角色!AW:BC,主动技能!F67+1,FALSE)</f>
        <v>skill_01</v>
      </c>
      <c r="W67" s="19"/>
      <c r="X67" s="19"/>
      <c r="Y67" s="19">
        <f t="shared" si="3"/>
        <v>0</v>
      </c>
      <c r="Z67" s="19">
        <f>IF(VLOOKUP(C67,角色!CC:CI,主动技能!F67*2,FALSE)=0,"",VLOOKUP(C67,角色!CC:CI,主动技能!F67*2,FALSE))</f>
        <v>100</v>
      </c>
      <c r="AA67" s="19">
        <f>IF(VLOOKUP(C67,角色!CC:CI,主动技能!F67*2+1,FALSE)=0,0,VLOOKUP(C67,角色!CC:CI,主动技能!F67*2+1,FALSE))</f>
        <v>10</v>
      </c>
      <c r="AB67" s="19">
        <f>IF(INT(VLOOKUP(E67,角色属性概况!I:M,3,FALSE)*AA67/100)=0,"",(INT(VLOOKUP(E67,角色属性概况!I:M,3,FALSE)*AA67/100)))</f>
        <v>110</v>
      </c>
      <c r="AC67" s="19"/>
      <c r="AD67" s="19"/>
      <c r="AE67" s="25">
        <f>(VLOOKUP(G67,角色!V:AE,主动技能!F67+7,FALSE))</f>
        <v>1</v>
      </c>
      <c r="AF67" s="19">
        <f>VLOOKUP(F67,对应表!AY:BA,3,FALSE)</f>
        <v>0</v>
      </c>
      <c r="AG67" s="19">
        <f>VLOOKUP(F67,对应表!AY:BA,2,FALSE)</f>
        <v>0</v>
      </c>
      <c r="AH67" s="25" t="str">
        <f>VLOOKUP(F67,特效对应!F:G,2,FALSE)</f>
        <v>attack</v>
      </c>
      <c r="AJ67">
        <f t="shared" si="7"/>
        <v>1</v>
      </c>
      <c r="AK67" s="19"/>
      <c r="AL67" s="19"/>
      <c r="AM67" s="19"/>
      <c r="AN67" s="19"/>
      <c r="AQ67" s="6" t="str">
        <f>_xlfn.IFNA(IF(IF($AK67=AQ$5,VLOOKUP(AL67,buff!$K:$L,2,FALSE),"")=0,"",IF($AK67=AQ$5,VLOOKUP(AL67,buff!$K:$L,2,FALSE),"")),"")</f>
        <v/>
      </c>
      <c r="AR67" s="6" t="str">
        <f>_xlfn.IFNA(IF(IF($AK67=AR$5,VLOOKUP(AM67,buff!$K:$L,2,FALSE),"")=0,"",IF($AK67=AR$5,VLOOKUP(AM67,buff!$K:$L,2,FALSE),"")),"")</f>
        <v/>
      </c>
      <c r="AS67" s="6" t="str">
        <f>_xlfn.IFNA(IF(IF($AK67=AS$5,VLOOKUP(AN67,buff!$K:$L,2,FALSE),"")=0,"",IF($AK67=AS$5,VLOOKUP(AN67,buff!$K:$L,2,FALSE),"")),"")</f>
        <v/>
      </c>
      <c r="AT67" s="6" t="str">
        <f>_xlfn.IFNA(IF(IF($AK67=AT$5,VLOOKUP(AO67,buff!$K:$L,2,FALSE),"")=0,"",IF($AK67=AT$5,VLOOKUP(AO67,buff!$K:$L,2,FALSE),"")),"")</f>
        <v/>
      </c>
      <c r="AU67" s="6" t="str">
        <f>_xlfn.IFNA(IF(IF($AK67=AU$5,VLOOKUP(AP67,buff!$K:$L,2,FALSE),"")=0,"",IF($AK67=AU$5,VLOOKUP(AP67,buff!$K:$L,2,FALSE),"")),"")</f>
        <v/>
      </c>
      <c r="AV67" s="6" t="str">
        <f>_xlfn.IFNA(IF(IF($AK67=AV$5,VLOOKUP(AL67,buff!$K:$L,2,FALSE),"")=0,"",IF($AK67=AV$5,VLOOKUP(AL67,buff!$K:$L,2,FALSE),"")),"")</f>
        <v/>
      </c>
      <c r="AW67" s="6" t="str">
        <f>_xlfn.IFNA(IF(IF($AK67=AW$5,VLOOKUP(AM67,buff!$K:$L,2,FALSE),"")=0,"",IF($AK67=AW$5,VLOOKUP(AM67,buff!$K:$L,2,FALSE),"")),"")</f>
        <v/>
      </c>
      <c r="AX67" s="6" t="str">
        <f>_xlfn.IFNA(IF(IF($AK67=AX$5,VLOOKUP(AN67,buff!$K:$L,2,FALSE),"")=0,"",IF($AK67=AX$5,VLOOKUP(AN67,buff!$K:$L,2,FALSE),"")),"")</f>
        <v/>
      </c>
      <c r="AY67" s="6" t="str">
        <f>_xlfn.IFNA(IF(IF($AK67=AY$5,VLOOKUP(AO67,buff!$K:$L,2,FALSE),"")=0,"",IF($AK67=AY$5,VLOOKUP(AO67,buff!$K:$L,2,FALSE),"")),"")</f>
        <v/>
      </c>
      <c r="AZ67" s="6" t="str">
        <f>_xlfn.IFNA(IF(IF($AK67=AZ$5,VLOOKUP(AP67,buff!$K:$L,2,FALSE),"")=0,"",IF($AK67=AZ$5,VLOOKUP(AP67,buff!$K:$L,2,FALSE),"")),"")</f>
        <v/>
      </c>
      <c r="BA67" s="6" t="e">
        <f>VLOOKUP(AL67,buff!K:P,6,FALSE)</f>
        <v>#N/A</v>
      </c>
      <c r="BB67" t="e">
        <f t="shared" si="8"/>
        <v>#N/A</v>
      </c>
      <c r="BC67" t="e">
        <f t="shared" si="8"/>
        <v>#N/A</v>
      </c>
      <c r="BD67">
        <v>0</v>
      </c>
      <c r="BE67">
        <v>0</v>
      </c>
      <c r="BF67" s="22">
        <f t="shared" si="11"/>
        <v>100201</v>
      </c>
    </row>
    <row r="68" spans="1:58" x14ac:dyDescent="0.15">
      <c r="A68" t="str">
        <f t="shared" si="17"/>
        <v>牧师主动技能1等级2</v>
      </c>
      <c r="B68" s="8">
        <f t="shared" si="5"/>
        <v>10020102</v>
      </c>
      <c r="C68" s="8" t="str">
        <f>VLOOKUP(G68,角色!A:B,2,FALSE)</f>
        <v>牧师</v>
      </c>
      <c r="D68" s="8" t="str">
        <f t="shared" si="6"/>
        <v>主动技能1</v>
      </c>
      <c r="E68" s="8">
        <f t="shared" si="12"/>
        <v>2</v>
      </c>
      <c r="F68" s="8">
        <f t="shared" si="13"/>
        <v>1</v>
      </c>
      <c r="G68" s="8">
        <f t="shared" si="14"/>
        <v>2</v>
      </c>
      <c r="H68" s="4" t="s">
        <v>426</v>
      </c>
      <c r="I68" s="20" t="str">
        <f t="shared" si="18"/>
        <v>对敌方单体攻击，造成100%攻击力（+122）点伤害。</v>
      </c>
      <c r="J68" s="4" t="s">
        <v>277</v>
      </c>
      <c r="K68" s="1" t="s">
        <v>102</v>
      </c>
      <c r="L68" s="20" t="s">
        <v>106</v>
      </c>
      <c r="M68" s="4"/>
      <c r="N68" s="4">
        <v>100</v>
      </c>
      <c r="O68" s="20">
        <f>VLOOKUP(L68,对应表!BK:BL,2,FALSE)</f>
        <v>0</v>
      </c>
      <c r="P68" s="25" t="str">
        <f>_xlfn.IFNA(VLOOKUP(G68,角色!V:AE,主动技能!F68+1,FALSE),"")</f>
        <v>|||</v>
      </c>
      <c r="Q68" s="25">
        <f>(VLOOKUP(G68,角色!V:AE,主动技能!F68+4,FALSE))</f>
        <v>1</v>
      </c>
      <c r="R68" s="25">
        <v>0</v>
      </c>
      <c r="S68" s="25">
        <v>0</v>
      </c>
      <c r="T68" s="6" t="str">
        <f t="shared" si="1"/>
        <v/>
      </c>
      <c r="U68" s="6" t="str">
        <f t="shared" si="2"/>
        <v/>
      </c>
      <c r="V68" s="19" t="str">
        <f>VLOOKUP(G68,角色!AW:BC,主动技能!F68+1,FALSE)</f>
        <v>skill_01</v>
      </c>
      <c r="Y68">
        <f t="shared" si="3"/>
        <v>0</v>
      </c>
      <c r="Z68" s="19">
        <f>IF(VLOOKUP(C68,角色!CC:CI,主动技能!F68*2,FALSE)=0,"",VLOOKUP(C68,角色!CC:CI,主动技能!F68*2,FALSE))</f>
        <v>100</v>
      </c>
      <c r="AA68" s="19">
        <f>IF(VLOOKUP(C68,角色!CC:CI,主动技能!F68*2+1,FALSE)=0,0,VLOOKUP(C68,角色!CC:CI,主动技能!F68*2+1,FALSE))</f>
        <v>10</v>
      </c>
      <c r="AB68" s="19">
        <f>IF(INT(VLOOKUP(E68,角色属性概况!I:M,3,FALSE)*AA68/100)=0,"",(INT(VLOOKUP(E68,角色属性概况!I:M,3,FALSE)*AA68/100)))</f>
        <v>122</v>
      </c>
      <c r="AE68" s="25">
        <f>(VLOOKUP(G68,角色!V:AE,主动技能!F68+7,FALSE))</f>
        <v>1</v>
      </c>
      <c r="AF68" s="19">
        <f>VLOOKUP(F68,对应表!AY:BA,3,FALSE)</f>
        <v>0</v>
      </c>
      <c r="AG68" s="19">
        <f>VLOOKUP(F68,对应表!AY:BA,2,FALSE)</f>
        <v>0</v>
      </c>
      <c r="AH68" s="25" t="str">
        <f>VLOOKUP(F68,特效对应!F:G,2,FALSE)</f>
        <v>attack</v>
      </c>
      <c r="AJ68">
        <f t="shared" si="7"/>
        <v>2</v>
      </c>
      <c r="AQ68" s="6" t="str">
        <f>_xlfn.IFNA(IF(IF($AK68=AQ$5,VLOOKUP(AL68,buff!$K:$L,2,FALSE),"")=0,"",IF($AK68=AQ$5,VLOOKUP(AL68,buff!$K:$L,2,FALSE),"")),"")</f>
        <v/>
      </c>
      <c r="AR68" s="6" t="str">
        <f>_xlfn.IFNA(IF(IF($AK68=AR$5,VLOOKUP(AM68,buff!$K:$L,2,FALSE),"")=0,"",IF($AK68=AR$5,VLOOKUP(AM68,buff!$K:$L,2,FALSE),"")),"")</f>
        <v/>
      </c>
      <c r="AS68" s="6" t="str">
        <f>_xlfn.IFNA(IF(IF($AK68=AS$5,VLOOKUP(AN68,buff!$K:$L,2,FALSE),"")=0,"",IF($AK68=AS$5,VLOOKUP(AN68,buff!$K:$L,2,FALSE),"")),"")</f>
        <v/>
      </c>
      <c r="AT68" s="6" t="str">
        <f>_xlfn.IFNA(IF(IF($AK68=AT$5,VLOOKUP(AO68,buff!$K:$L,2,FALSE),"")=0,"",IF($AK68=AT$5,VLOOKUP(AO68,buff!$K:$L,2,FALSE),"")),"")</f>
        <v/>
      </c>
      <c r="AU68" s="6" t="str">
        <f>_xlfn.IFNA(IF(IF($AK68=AU$5,VLOOKUP(AP68,buff!$K:$L,2,FALSE),"")=0,"",IF($AK68=AU$5,VLOOKUP(AP68,buff!$K:$L,2,FALSE),"")),"")</f>
        <v/>
      </c>
      <c r="AV68" s="6" t="str">
        <f>_xlfn.IFNA(IF(IF($AK68=AV$5,VLOOKUP(AL68,buff!$K:$L,2,FALSE),"")=0,"",IF($AK68=AV$5,VLOOKUP(AL68,buff!$K:$L,2,FALSE),"")),"")</f>
        <v/>
      </c>
      <c r="AW68" s="6" t="str">
        <f>_xlfn.IFNA(IF(IF($AK68=AW$5,VLOOKUP(AM68,buff!$K:$L,2,FALSE),"")=0,"",IF($AK68=AW$5,VLOOKUP(AM68,buff!$K:$L,2,FALSE),"")),"")</f>
        <v/>
      </c>
      <c r="AX68" s="6" t="str">
        <f>_xlfn.IFNA(IF(IF($AK68=AX$5,VLOOKUP(AN68,buff!$K:$L,2,FALSE),"")=0,"",IF($AK68=AX$5,VLOOKUP(AN68,buff!$K:$L,2,FALSE),"")),"")</f>
        <v/>
      </c>
      <c r="AY68" s="6" t="str">
        <f>_xlfn.IFNA(IF(IF($AK68=AY$5,VLOOKUP(AO68,buff!$K:$L,2,FALSE),"")=0,"",IF($AK68=AY$5,VLOOKUP(AO68,buff!$K:$L,2,FALSE),"")),"")</f>
        <v/>
      </c>
      <c r="AZ68" s="6" t="str">
        <f>_xlfn.IFNA(IF(IF($AK68=AZ$5,VLOOKUP(AP68,buff!$K:$L,2,FALSE),"")=0,"",IF($AK68=AZ$5,VLOOKUP(AP68,buff!$K:$L,2,FALSE),"")),"")</f>
        <v/>
      </c>
      <c r="BA68" s="6" t="e">
        <f>VLOOKUP(AL68,buff!K:P,6,FALSE)</f>
        <v>#N/A</v>
      </c>
      <c r="BB68" t="e">
        <f t="shared" si="8"/>
        <v>#N/A</v>
      </c>
      <c r="BC68" t="e">
        <f t="shared" si="8"/>
        <v>#N/A</v>
      </c>
      <c r="BD68">
        <v>0</v>
      </c>
      <c r="BE68">
        <v>0</v>
      </c>
      <c r="BF68" s="22">
        <f t="shared" si="11"/>
        <v>100201</v>
      </c>
    </row>
    <row r="69" spans="1:58" x14ac:dyDescent="0.15">
      <c r="A69" t="str">
        <f t="shared" ref="A69:A102" si="19">C69&amp;D69&amp;$E$6&amp;E69</f>
        <v>牧师主动技能1等级3</v>
      </c>
      <c r="B69" s="8">
        <f t="shared" si="5"/>
        <v>10020103</v>
      </c>
      <c r="C69" s="8" t="str">
        <f>VLOOKUP(G69,角色!A:B,2,FALSE)</f>
        <v>牧师</v>
      </c>
      <c r="D69" s="8" t="str">
        <f t="shared" si="6"/>
        <v>主动技能1</v>
      </c>
      <c r="E69" s="8">
        <f t="shared" si="12"/>
        <v>3</v>
      </c>
      <c r="F69" s="8">
        <f t="shared" si="13"/>
        <v>1</v>
      </c>
      <c r="G69" s="8">
        <f t="shared" si="14"/>
        <v>2</v>
      </c>
      <c r="H69" s="4" t="s">
        <v>426</v>
      </c>
      <c r="I69" s="20" t="str">
        <f t="shared" si="18"/>
        <v>对敌方单体攻击，造成100%攻击力（+161）点伤害。</v>
      </c>
      <c r="J69" s="4" t="s">
        <v>277</v>
      </c>
      <c r="K69" s="1" t="s">
        <v>102</v>
      </c>
      <c r="L69" s="20" t="s">
        <v>106</v>
      </c>
      <c r="M69" s="4"/>
      <c r="N69" s="4">
        <v>100</v>
      </c>
      <c r="O69" s="20">
        <f>VLOOKUP(L69,对应表!BK:BL,2,FALSE)</f>
        <v>0</v>
      </c>
      <c r="P69" s="25" t="str">
        <f>_xlfn.IFNA(VLOOKUP(G69,角色!V:AE,主动技能!F69+1,FALSE),"")</f>
        <v>|||</v>
      </c>
      <c r="Q69" s="25">
        <f>(VLOOKUP(G69,角色!V:AE,主动技能!F69+4,FALSE))</f>
        <v>1</v>
      </c>
      <c r="R69" s="25">
        <v>0</v>
      </c>
      <c r="S69" s="25">
        <v>0</v>
      </c>
      <c r="T69" s="6" t="str">
        <f t="shared" si="1"/>
        <v/>
      </c>
      <c r="U69" s="6" t="str">
        <f t="shared" si="2"/>
        <v/>
      </c>
      <c r="V69" s="19" t="str">
        <f>VLOOKUP(G69,角色!AW:BC,主动技能!F69+1,FALSE)</f>
        <v>skill_01</v>
      </c>
      <c r="Y69">
        <f t="shared" si="3"/>
        <v>0</v>
      </c>
      <c r="Z69" s="19">
        <f>IF(VLOOKUP(C69,角色!CC:CI,主动技能!F69*2,FALSE)=0,"",VLOOKUP(C69,角色!CC:CI,主动技能!F69*2,FALSE))</f>
        <v>100</v>
      </c>
      <c r="AA69" s="19">
        <f>IF(VLOOKUP(C69,角色!CC:CI,主动技能!F69*2+1,FALSE)=0,0,VLOOKUP(C69,角色!CC:CI,主动技能!F69*2+1,FALSE))</f>
        <v>10</v>
      </c>
      <c r="AB69" s="19">
        <f>IF(INT(VLOOKUP(E69,角色属性概况!I:M,3,FALSE)*AA69/100)=0,"",(INT(VLOOKUP(E69,角色属性概况!I:M,3,FALSE)*AA69/100)))</f>
        <v>161</v>
      </c>
      <c r="AE69" s="25">
        <f>(VLOOKUP(G69,角色!V:AE,主动技能!F69+7,FALSE))</f>
        <v>1</v>
      </c>
      <c r="AF69" s="19">
        <f>VLOOKUP(F69,对应表!AY:BA,3,FALSE)</f>
        <v>0</v>
      </c>
      <c r="AG69" s="19">
        <f>VLOOKUP(F69,对应表!AY:BA,2,FALSE)</f>
        <v>0</v>
      </c>
      <c r="AH69" s="25" t="str">
        <f>VLOOKUP(F69,特效对应!F:G,2,FALSE)</f>
        <v>attack</v>
      </c>
      <c r="AJ69">
        <f t="shared" si="7"/>
        <v>3</v>
      </c>
      <c r="AQ69" s="6" t="str">
        <f>_xlfn.IFNA(IF(IF($AK69=AQ$5,VLOOKUP(AL69,buff!$K:$L,2,FALSE),"")=0,"",IF($AK69=AQ$5,VLOOKUP(AL69,buff!$K:$L,2,FALSE),"")),"")</f>
        <v/>
      </c>
      <c r="AR69" s="6" t="str">
        <f>_xlfn.IFNA(IF(IF($AK69=AR$5,VLOOKUP(AM69,buff!$K:$L,2,FALSE),"")=0,"",IF($AK69=AR$5,VLOOKUP(AM69,buff!$K:$L,2,FALSE),"")),"")</f>
        <v/>
      </c>
      <c r="AS69" s="6" t="str">
        <f>_xlfn.IFNA(IF(IF($AK69=AS$5,VLOOKUP(AN69,buff!$K:$L,2,FALSE),"")=0,"",IF($AK69=AS$5,VLOOKUP(AN69,buff!$K:$L,2,FALSE),"")),"")</f>
        <v/>
      </c>
      <c r="AT69" s="6" t="str">
        <f>_xlfn.IFNA(IF(IF($AK69=AT$5,VLOOKUP(AO69,buff!$K:$L,2,FALSE),"")=0,"",IF($AK69=AT$5,VLOOKUP(AO69,buff!$K:$L,2,FALSE),"")),"")</f>
        <v/>
      </c>
      <c r="AU69" s="6" t="str">
        <f>_xlfn.IFNA(IF(IF($AK69=AU$5,VLOOKUP(AP69,buff!$K:$L,2,FALSE),"")=0,"",IF($AK69=AU$5,VLOOKUP(AP69,buff!$K:$L,2,FALSE),"")),"")</f>
        <v/>
      </c>
      <c r="AV69" s="6" t="str">
        <f>_xlfn.IFNA(IF(IF($AK69=AV$5,VLOOKUP(AL69,buff!$K:$L,2,FALSE),"")=0,"",IF($AK69=AV$5,VLOOKUP(AL69,buff!$K:$L,2,FALSE),"")),"")</f>
        <v/>
      </c>
      <c r="AW69" s="6" t="str">
        <f>_xlfn.IFNA(IF(IF($AK69=AW$5,VLOOKUP(AM69,buff!$K:$L,2,FALSE),"")=0,"",IF($AK69=AW$5,VLOOKUP(AM69,buff!$K:$L,2,FALSE),"")),"")</f>
        <v/>
      </c>
      <c r="AX69" s="6" t="str">
        <f>_xlfn.IFNA(IF(IF($AK69=AX$5,VLOOKUP(AN69,buff!$K:$L,2,FALSE),"")=0,"",IF($AK69=AX$5,VLOOKUP(AN69,buff!$K:$L,2,FALSE),"")),"")</f>
        <v/>
      </c>
      <c r="AY69" s="6" t="str">
        <f>_xlfn.IFNA(IF(IF($AK69=AY$5,VLOOKUP(AO69,buff!$K:$L,2,FALSE),"")=0,"",IF($AK69=AY$5,VLOOKUP(AO69,buff!$K:$L,2,FALSE),"")),"")</f>
        <v/>
      </c>
      <c r="AZ69" s="6" t="str">
        <f>_xlfn.IFNA(IF(IF($AK69=AZ$5,VLOOKUP(AP69,buff!$K:$L,2,FALSE),"")=0,"",IF($AK69=AZ$5,VLOOKUP(AP69,buff!$K:$L,2,FALSE),"")),"")</f>
        <v/>
      </c>
      <c r="BA69" s="6" t="e">
        <f>VLOOKUP(AL69,buff!K:P,6,FALSE)</f>
        <v>#N/A</v>
      </c>
      <c r="BB69" t="e">
        <f t="shared" si="8"/>
        <v>#N/A</v>
      </c>
      <c r="BC69" t="e">
        <f t="shared" si="8"/>
        <v>#N/A</v>
      </c>
      <c r="BD69">
        <v>0</v>
      </c>
      <c r="BE69">
        <v>0</v>
      </c>
      <c r="BF69" s="22">
        <f t="shared" si="11"/>
        <v>100201</v>
      </c>
    </row>
    <row r="70" spans="1:58" x14ac:dyDescent="0.15">
      <c r="A70" t="str">
        <f t="shared" si="19"/>
        <v>牧师主动技能1等级4</v>
      </c>
      <c r="B70" s="8">
        <f t="shared" si="5"/>
        <v>10020104</v>
      </c>
      <c r="C70" s="8" t="str">
        <f>VLOOKUP(G70,角色!A:B,2,FALSE)</f>
        <v>牧师</v>
      </c>
      <c r="D70" s="8" t="str">
        <f t="shared" si="6"/>
        <v>主动技能1</v>
      </c>
      <c r="E70" s="8">
        <f t="shared" si="12"/>
        <v>4</v>
      </c>
      <c r="F70" s="8">
        <f t="shared" si="13"/>
        <v>1</v>
      </c>
      <c r="G70" s="8">
        <f t="shared" si="14"/>
        <v>2</v>
      </c>
      <c r="H70" s="4" t="s">
        <v>426</v>
      </c>
      <c r="I70" s="20" t="str">
        <f t="shared" si="18"/>
        <v>对敌方单体攻击，造成100%攻击力（+249）点伤害。</v>
      </c>
      <c r="J70" s="4" t="s">
        <v>277</v>
      </c>
      <c r="K70" s="1" t="s">
        <v>102</v>
      </c>
      <c r="L70" s="20" t="s">
        <v>106</v>
      </c>
      <c r="M70" s="4"/>
      <c r="N70" s="4">
        <v>100</v>
      </c>
      <c r="O70" s="20">
        <f>VLOOKUP(L70,对应表!BK:BL,2,FALSE)</f>
        <v>0</v>
      </c>
      <c r="P70" s="25" t="str">
        <f>_xlfn.IFNA(VLOOKUP(G70,角色!V:AE,主动技能!F70+1,FALSE),"")</f>
        <v>|||</v>
      </c>
      <c r="Q70" s="25">
        <f>(VLOOKUP(G70,角色!V:AE,主动技能!F70+4,FALSE))</f>
        <v>1</v>
      </c>
      <c r="R70" s="25">
        <v>0</v>
      </c>
      <c r="S70" s="25">
        <v>0</v>
      </c>
      <c r="T70" s="6" t="str">
        <f t="shared" si="1"/>
        <v/>
      </c>
      <c r="U70" s="6" t="str">
        <f t="shared" si="2"/>
        <v/>
      </c>
      <c r="V70" s="19" t="str">
        <f>VLOOKUP(G70,角色!AW:BC,主动技能!F70+1,FALSE)</f>
        <v>skill_01</v>
      </c>
      <c r="Y70">
        <f t="shared" si="3"/>
        <v>0</v>
      </c>
      <c r="Z70" s="19">
        <f>IF(VLOOKUP(C70,角色!CC:CI,主动技能!F70*2,FALSE)=0,"",VLOOKUP(C70,角色!CC:CI,主动技能!F70*2,FALSE))</f>
        <v>100</v>
      </c>
      <c r="AA70" s="19">
        <f>IF(VLOOKUP(C70,角色!CC:CI,主动技能!F70*2+1,FALSE)=0,0,VLOOKUP(C70,角色!CC:CI,主动技能!F70*2+1,FALSE))</f>
        <v>10</v>
      </c>
      <c r="AB70" s="19">
        <f>IF(INT(VLOOKUP(E70,角色属性概况!I:M,3,FALSE)*AA70/100)=0,"",(INT(VLOOKUP(E70,角色属性概况!I:M,3,FALSE)*AA70/100)))</f>
        <v>249</v>
      </c>
      <c r="AE70" s="25">
        <f>(VLOOKUP(G70,角色!V:AE,主动技能!F70+7,FALSE))</f>
        <v>1</v>
      </c>
      <c r="AF70" s="19">
        <f>VLOOKUP(F70,对应表!AY:BA,3,FALSE)</f>
        <v>0</v>
      </c>
      <c r="AG70" s="19">
        <f>VLOOKUP(F70,对应表!AY:BA,2,FALSE)</f>
        <v>0</v>
      </c>
      <c r="AH70" s="25" t="str">
        <f>VLOOKUP(F70,特效对应!F:G,2,FALSE)</f>
        <v>attack</v>
      </c>
      <c r="AJ70">
        <f t="shared" si="7"/>
        <v>4</v>
      </c>
      <c r="AQ70" s="6" t="str">
        <f>_xlfn.IFNA(IF(IF($AK70=AQ$5,VLOOKUP(AL70,buff!$K:$L,2,FALSE),"")=0,"",IF($AK70=AQ$5,VLOOKUP(AL70,buff!$K:$L,2,FALSE),"")),"")</f>
        <v/>
      </c>
      <c r="AR70" s="6" t="str">
        <f>_xlfn.IFNA(IF(IF($AK70=AR$5,VLOOKUP(AM70,buff!$K:$L,2,FALSE),"")=0,"",IF($AK70=AR$5,VLOOKUP(AM70,buff!$K:$L,2,FALSE),"")),"")</f>
        <v/>
      </c>
      <c r="AS70" s="6" t="str">
        <f>_xlfn.IFNA(IF(IF($AK70=AS$5,VLOOKUP(AN70,buff!$K:$L,2,FALSE),"")=0,"",IF($AK70=AS$5,VLOOKUP(AN70,buff!$K:$L,2,FALSE),"")),"")</f>
        <v/>
      </c>
      <c r="AT70" s="6" t="str">
        <f>_xlfn.IFNA(IF(IF($AK70=AT$5,VLOOKUP(AO70,buff!$K:$L,2,FALSE),"")=0,"",IF($AK70=AT$5,VLOOKUP(AO70,buff!$K:$L,2,FALSE),"")),"")</f>
        <v/>
      </c>
      <c r="AU70" s="6" t="str">
        <f>_xlfn.IFNA(IF(IF($AK70=AU$5,VLOOKUP(AP70,buff!$K:$L,2,FALSE),"")=0,"",IF($AK70=AU$5,VLOOKUP(AP70,buff!$K:$L,2,FALSE),"")),"")</f>
        <v/>
      </c>
      <c r="AV70" s="6" t="str">
        <f>_xlfn.IFNA(IF(IF($AK70=AV$5,VLOOKUP(AL70,buff!$K:$L,2,FALSE),"")=0,"",IF($AK70=AV$5,VLOOKUP(AL70,buff!$K:$L,2,FALSE),"")),"")</f>
        <v/>
      </c>
      <c r="AW70" s="6" t="str">
        <f>_xlfn.IFNA(IF(IF($AK70=AW$5,VLOOKUP(AM70,buff!$K:$L,2,FALSE),"")=0,"",IF($AK70=AW$5,VLOOKUP(AM70,buff!$K:$L,2,FALSE),"")),"")</f>
        <v/>
      </c>
      <c r="AX70" s="6" t="str">
        <f>_xlfn.IFNA(IF(IF($AK70=AX$5,VLOOKUP(AN70,buff!$K:$L,2,FALSE),"")=0,"",IF($AK70=AX$5,VLOOKUP(AN70,buff!$K:$L,2,FALSE),"")),"")</f>
        <v/>
      </c>
      <c r="AY70" s="6" t="str">
        <f>_xlfn.IFNA(IF(IF($AK70=AY$5,VLOOKUP(AO70,buff!$K:$L,2,FALSE),"")=0,"",IF($AK70=AY$5,VLOOKUP(AO70,buff!$K:$L,2,FALSE),"")),"")</f>
        <v/>
      </c>
      <c r="AZ70" s="6" t="str">
        <f>_xlfn.IFNA(IF(IF($AK70=AZ$5,VLOOKUP(AP70,buff!$K:$L,2,FALSE),"")=0,"",IF($AK70=AZ$5,VLOOKUP(AP70,buff!$K:$L,2,FALSE),"")),"")</f>
        <v/>
      </c>
      <c r="BA70" s="6" t="e">
        <f>VLOOKUP(AL70,buff!K:P,6,FALSE)</f>
        <v>#N/A</v>
      </c>
      <c r="BB70" t="e">
        <f t="shared" si="8"/>
        <v>#N/A</v>
      </c>
      <c r="BC70" t="e">
        <f t="shared" si="8"/>
        <v>#N/A</v>
      </c>
      <c r="BD70">
        <v>0</v>
      </c>
      <c r="BE70">
        <v>0</v>
      </c>
      <c r="BF70" s="22">
        <f t="shared" si="11"/>
        <v>100201</v>
      </c>
    </row>
    <row r="71" spans="1:58" x14ac:dyDescent="0.15">
      <c r="A71" t="str">
        <f t="shared" si="19"/>
        <v>牧师主动技能1等级5</v>
      </c>
      <c r="B71" s="8">
        <f t="shared" si="5"/>
        <v>10020105</v>
      </c>
      <c r="C71" s="8" t="str">
        <f>VLOOKUP(G71,角色!A:B,2,FALSE)</f>
        <v>牧师</v>
      </c>
      <c r="D71" s="8" t="str">
        <f t="shared" si="6"/>
        <v>主动技能1</v>
      </c>
      <c r="E71" s="8">
        <f t="shared" si="12"/>
        <v>5</v>
      </c>
      <c r="F71" s="8">
        <f t="shared" si="13"/>
        <v>1</v>
      </c>
      <c r="G71" s="8">
        <f t="shared" si="14"/>
        <v>2</v>
      </c>
      <c r="H71" s="4" t="s">
        <v>426</v>
      </c>
      <c r="I71" s="20" t="str">
        <f t="shared" si="18"/>
        <v>对敌方单体攻击，造成100%攻击力（+373）点伤害。</v>
      </c>
      <c r="J71" s="4" t="s">
        <v>277</v>
      </c>
      <c r="K71" s="1" t="s">
        <v>102</v>
      </c>
      <c r="L71" s="20" t="s">
        <v>106</v>
      </c>
      <c r="M71" s="4"/>
      <c r="N71" s="4">
        <v>100</v>
      </c>
      <c r="O71" s="20">
        <f>VLOOKUP(L71,对应表!BK:BL,2,FALSE)</f>
        <v>0</v>
      </c>
      <c r="P71" s="25" t="str">
        <f>_xlfn.IFNA(VLOOKUP(G71,角色!V:AE,主动技能!F71+1,FALSE),"")</f>
        <v>|||</v>
      </c>
      <c r="Q71" s="25">
        <f>(VLOOKUP(G71,角色!V:AE,主动技能!F71+4,FALSE))</f>
        <v>1</v>
      </c>
      <c r="R71" s="25">
        <v>0</v>
      </c>
      <c r="S71" s="25">
        <v>0</v>
      </c>
      <c r="T71" s="6" t="str">
        <f t="shared" ref="T71:T134" si="20">IF(AQ71="","",AQ71)&amp;IF(AR71="","","|"&amp;AR71)&amp;IF(AS71="","","|"&amp;AS71)&amp;IF(AT71="","","|"&amp;AT71)&amp;IF(AU71="","","|"&amp;AU71)</f>
        <v/>
      </c>
      <c r="U71" s="6" t="str">
        <f t="shared" ref="U71:U134" si="21">IF(AV71="","",AV71)&amp;IF(AW71="","","|"&amp;AW71)&amp;IF(AX71="","","|"&amp;AX71)&amp;IF(AY71="","","|"&amp;AY71)&amp;IF(AZ71="","","|"&amp;AZ71)</f>
        <v/>
      </c>
      <c r="V71" s="19" t="str">
        <f>VLOOKUP(G71,角色!AW:BC,主动技能!F71+1,FALSE)</f>
        <v>skill_01</v>
      </c>
      <c r="Y71">
        <f t="shared" ref="Y71:Y134" si="22">VLOOKUP(D71,BG:BH,2,FALSE)</f>
        <v>0</v>
      </c>
      <c r="Z71" s="19">
        <f>IF(VLOOKUP(C71,角色!CC:CI,主动技能!F71*2,FALSE)=0,"",VLOOKUP(C71,角色!CC:CI,主动技能!F71*2,FALSE))</f>
        <v>100</v>
      </c>
      <c r="AA71" s="19">
        <f>IF(VLOOKUP(C71,角色!CC:CI,主动技能!F71*2+1,FALSE)=0,0,VLOOKUP(C71,角色!CC:CI,主动技能!F71*2+1,FALSE))</f>
        <v>10</v>
      </c>
      <c r="AB71" s="19">
        <f>IF(INT(VLOOKUP(E71,角色属性概况!I:M,3,FALSE)*AA71/100)=0,"",(INT(VLOOKUP(E71,角色属性概况!I:M,3,FALSE)*AA71/100)))</f>
        <v>373</v>
      </c>
      <c r="AE71" s="25">
        <f>(VLOOKUP(G71,角色!V:AE,主动技能!F71+7,FALSE))</f>
        <v>1</v>
      </c>
      <c r="AF71" s="19">
        <f>VLOOKUP(F71,对应表!AY:BA,3,FALSE)</f>
        <v>0</v>
      </c>
      <c r="AG71" s="19">
        <f>VLOOKUP(F71,对应表!AY:BA,2,FALSE)</f>
        <v>0</v>
      </c>
      <c r="AH71" s="25" t="str">
        <f>VLOOKUP(F71,特效对应!F:G,2,FALSE)</f>
        <v>attack</v>
      </c>
      <c r="AJ71">
        <f t="shared" si="7"/>
        <v>5</v>
      </c>
      <c r="AQ71" s="6" t="str">
        <f>_xlfn.IFNA(IF(IF($AK71=AQ$5,VLOOKUP(AL71,buff!$K:$L,2,FALSE),"")=0,"",IF($AK71=AQ$5,VLOOKUP(AL71,buff!$K:$L,2,FALSE),"")),"")</f>
        <v/>
      </c>
      <c r="AR71" s="6" t="str">
        <f>_xlfn.IFNA(IF(IF($AK71=AR$5,VLOOKUP(AM71,buff!$K:$L,2,FALSE),"")=0,"",IF($AK71=AR$5,VLOOKUP(AM71,buff!$K:$L,2,FALSE),"")),"")</f>
        <v/>
      </c>
      <c r="AS71" s="6" t="str">
        <f>_xlfn.IFNA(IF(IF($AK71=AS$5,VLOOKUP(AN71,buff!$K:$L,2,FALSE),"")=0,"",IF($AK71=AS$5,VLOOKUP(AN71,buff!$K:$L,2,FALSE),"")),"")</f>
        <v/>
      </c>
      <c r="AT71" s="6" t="str">
        <f>_xlfn.IFNA(IF(IF($AK71=AT$5,VLOOKUP(AO71,buff!$K:$L,2,FALSE),"")=0,"",IF($AK71=AT$5,VLOOKUP(AO71,buff!$K:$L,2,FALSE),"")),"")</f>
        <v/>
      </c>
      <c r="AU71" s="6" t="str">
        <f>_xlfn.IFNA(IF(IF($AK71=AU$5,VLOOKUP(AP71,buff!$K:$L,2,FALSE),"")=0,"",IF($AK71=AU$5,VLOOKUP(AP71,buff!$K:$L,2,FALSE),"")),"")</f>
        <v/>
      </c>
      <c r="AV71" s="6" t="str">
        <f>_xlfn.IFNA(IF(IF($AK71=AV$5,VLOOKUP(AL71,buff!$K:$L,2,FALSE),"")=0,"",IF($AK71=AV$5,VLOOKUP(AL71,buff!$K:$L,2,FALSE),"")),"")</f>
        <v/>
      </c>
      <c r="AW71" s="6" t="str">
        <f>_xlfn.IFNA(IF(IF($AK71=AW$5,VLOOKUP(AM71,buff!$K:$L,2,FALSE),"")=0,"",IF($AK71=AW$5,VLOOKUP(AM71,buff!$K:$L,2,FALSE),"")),"")</f>
        <v/>
      </c>
      <c r="AX71" s="6" t="str">
        <f>_xlfn.IFNA(IF(IF($AK71=AX$5,VLOOKUP(AN71,buff!$K:$L,2,FALSE),"")=0,"",IF($AK71=AX$5,VLOOKUP(AN71,buff!$K:$L,2,FALSE),"")),"")</f>
        <v/>
      </c>
      <c r="AY71" s="6" t="str">
        <f>_xlfn.IFNA(IF(IF($AK71=AY$5,VLOOKUP(AO71,buff!$K:$L,2,FALSE),"")=0,"",IF($AK71=AY$5,VLOOKUP(AO71,buff!$K:$L,2,FALSE),"")),"")</f>
        <v/>
      </c>
      <c r="AZ71" s="6" t="str">
        <f>_xlfn.IFNA(IF(IF($AK71=AZ$5,VLOOKUP(AP71,buff!$K:$L,2,FALSE),"")=0,"",IF($AK71=AZ$5,VLOOKUP(AP71,buff!$K:$L,2,FALSE),"")),"")</f>
        <v/>
      </c>
      <c r="BA71" s="6" t="e">
        <f>VLOOKUP(AL71,buff!K:P,6,FALSE)</f>
        <v>#N/A</v>
      </c>
      <c r="BB71" t="e">
        <f t="shared" si="8"/>
        <v>#N/A</v>
      </c>
      <c r="BC71" t="e">
        <f t="shared" si="8"/>
        <v>#N/A</v>
      </c>
      <c r="BD71">
        <v>0</v>
      </c>
      <c r="BE71">
        <v>0</v>
      </c>
      <c r="BF71" s="22">
        <f t="shared" si="11"/>
        <v>100201</v>
      </c>
    </row>
    <row r="72" spans="1:58" x14ac:dyDescent="0.15">
      <c r="A72" t="str">
        <f t="shared" si="19"/>
        <v>牧师主动技能1等级6</v>
      </c>
      <c r="B72" s="8">
        <f t="shared" ref="B72:B135" si="23">1*10000000+G72*10000+F72*100+E72</f>
        <v>10020106</v>
      </c>
      <c r="C72" s="8" t="str">
        <f>VLOOKUP(G72,角色!A:B,2,FALSE)</f>
        <v>牧师</v>
      </c>
      <c r="D72" s="8" t="str">
        <f t="shared" ref="D72:D135" si="24">$D$4&amp;F72</f>
        <v>主动技能1</v>
      </c>
      <c r="E72" s="8">
        <f t="shared" si="12"/>
        <v>6</v>
      </c>
      <c r="F72" s="8">
        <f t="shared" si="13"/>
        <v>1</v>
      </c>
      <c r="G72" s="8">
        <f t="shared" si="14"/>
        <v>2</v>
      </c>
      <c r="H72" s="4" t="s">
        <v>426</v>
      </c>
      <c r="I72" s="20" t="str">
        <f t="shared" si="18"/>
        <v>对敌方单体攻击，造成100%攻击力（+549）点伤害。</v>
      </c>
      <c r="J72" s="4" t="s">
        <v>277</v>
      </c>
      <c r="K72" s="1" t="s">
        <v>102</v>
      </c>
      <c r="L72" s="20" t="s">
        <v>106</v>
      </c>
      <c r="M72" s="4"/>
      <c r="N72" s="4">
        <v>100</v>
      </c>
      <c r="O72" s="20">
        <f>VLOOKUP(L72,对应表!BK:BL,2,FALSE)</f>
        <v>0</v>
      </c>
      <c r="P72" s="25" t="str">
        <f>_xlfn.IFNA(VLOOKUP(G72,角色!V:AE,主动技能!F72+1,FALSE),"")</f>
        <v>|||</v>
      </c>
      <c r="Q72" s="25">
        <f>(VLOOKUP(G72,角色!V:AE,主动技能!F72+4,FALSE))</f>
        <v>1</v>
      </c>
      <c r="R72" s="25">
        <v>0</v>
      </c>
      <c r="S72" s="25">
        <v>0</v>
      </c>
      <c r="T72" s="6" t="str">
        <f t="shared" si="20"/>
        <v/>
      </c>
      <c r="U72" s="6" t="str">
        <f t="shared" si="21"/>
        <v/>
      </c>
      <c r="V72" s="19" t="str">
        <f>VLOOKUP(G72,角色!AW:BC,主动技能!F72+1,FALSE)</f>
        <v>skill_01</v>
      </c>
      <c r="Y72">
        <f t="shared" si="22"/>
        <v>0</v>
      </c>
      <c r="Z72" s="19">
        <f>IF(VLOOKUP(C72,角色!CC:CI,主动技能!F72*2,FALSE)=0,"",VLOOKUP(C72,角色!CC:CI,主动技能!F72*2,FALSE))</f>
        <v>100</v>
      </c>
      <c r="AA72" s="19">
        <f>IF(VLOOKUP(C72,角色!CC:CI,主动技能!F72*2+1,FALSE)=0,0,VLOOKUP(C72,角色!CC:CI,主动技能!F72*2+1,FALSE))</f>
        <v>10</v>
      </c>
      <c r="AB72" s="19">
        <f>IF(INT(VLOOKUP(E72,角色属性概况!I:M,3,FALSE)*AA72/100)=0,"",(INT(VLOOKUP(E72,角色属性概况!I:M,3,FALSE)*AA72/100)))</f>
        <v>549</v>
      </c>
      <c r="AE72" s="25">
        <f>(VLOOKUP(G72,角色!V:AE,主动技能!F72+7,FALSE))</f>
        <v>1</v>
      </c>
      <c r="AF72" s="19">
        <f>VLOOKUP(F72,对应表!AY:BA,3,FALSE)</f>
        <v>0</v>
      </c>
      <c r="AG72" s="19">
        <f>VLOOKUP(F72,对应表!AY:BA,2,FALSE)</f>
        <v>0</v>
      </c>
      <c r="AH72" s="25" t="str">
        <f>VLOOKUP(F72,特效对应!F:G,2,FALSE)</f>
        <v>attack</v>
      </c>
      <c r="AJ72">
        <f t="shared" ref="AJ72:AJ135" si="25">E72</f>
        <v>6</v>
      </c>
      <c r="AQ72" s="6" t="str">
        <f>_xlfn.IFNA(IF(IF($AK72=AQ$5,VLOOKUP(AL72,buff!$K:$L,2,FALSE),"")=0,"",IF($AK72=AQ$5,VLOOKUP(AL72,buff!$K:$L,2,FALSE),"")),"")</f>
        <v/>
      </c>
      <c r="AR72" s="6" t="str">
        <f>_xlfn.IFNA(IF(IF($AK72=AR$5,VLOOKUP(AM72,buff!$K:$L,2,FALSE),"")=0,"",IF($AK72=AR$5,VLOOKUP(AM72,buff!$K:$L,2,FALSE),"")),"")</f>
        <v/>
      </c>
      <c r="AS72" s="6" t="str">
        <f>_xlfn.IFNA(IF(IF($AK72=AS$5,VLOOKUP(AN72,buff!$K:$L,2,FALSE),"")=0,"",IF($AK72=AS$5,VLOOKUP(AN72,buff!$K:$L,2,FALSE),"")),"")</f>
        <v/>
      </c>
      <c r="AT72" s="6" t="str">
        <f>_xlfn.IFNA(IF(IF($AK72=AT$5,VLOOKUP(AO72,buff!$K:$L,2,FALSE),"")=0,"",IF($AK72=AT$5,VLOOKUP(AO72,buff!$K:$L,2,FALSE),"")),"")</f>
        <v/>
      </c>
      <c r="AU72" s="6" t="str">
        <f>_xlfn.IFNA(IF(IF($AK72=AU$5,VLOOKUP(AP72,buff!$K:$L,2,FALSE),"")=0,"",IF($AK72=AU$5,VLOOKUP(AP72,buff!$K:$L,2,FALSE),"")),"")</f>
        <v/>
      </c>
      <c r="AV72" s="6" t="str">
        <f>_xlfn.IFNA(IF(IF($AK72=AV$5,VLOOKUP(AL72,buff!$K:$L,2,FALSE),"")=0,"",IF($AK72=AV$5,VLOOKUP(AL72,buff!$K:$L,2,FALSE),"")),"")</f>
        <v/>
      </c>
      <c r="AW72" s="6" t="str">
        <f>_xlfn.IFNA(IF(IF($AK72=AW$5,VLOOKUP(AM72,buff!$K:$L,2,FALSE),"")=0,"",IF($AK72=AW$5,VLOOKUP(AM72,buff!$K:$L,2,FALSE),"")),"")</f>
        <v/>
      </c>
      <c r="AX72" s="6" t="str">
        <f>_xlfn.IFNA(IF(IF($AK72=AX$5,VLOOKUP(AN72,buff!$K:$L,2,FALSE),"")=0,"",IF($AK72=AX$5,VLOOKUP(AN72,buff!$K:$L,2,FALSE),"")),"")</f>
        <v/>
      </c>
      <c r="AY72" s="6" t="str">
        <f>_xlfn.IFNA(IF(IF($AK72=AY$5,VLOOKUP(AO72,buff!$K:$L,2,FALSE),"")=0,"",IF($AK72=AY$5,VLOOKUP(AO72,buff!$K:$L,2,FALSE),"")),"")</f>
        <v/>
      </c>
      <c r="AZ72" s="6" t="str">
        <f>_xlfn.IFNA(IF(IF($AK72=AZ$5,VLOOKUP(AP72,buff!$K:$L,2,FALSE),"")=0,"",IF($AK72=AZ$5,VLOOKUP(AP72,buff!$K:$L,2,FALSE),"")),"")</f>
        <v/>
      </c>
      <c r="BA72" s="6" t="e">
        <f>VLOOKUP(AL72,buff!K:P,6,FALSE)</f>
        <v>#N/A</v>
      </c>
      <c r="BB72" t="e">
        <f t="shared" ref="BB72:BC106" si="26">BA72</f>
        <v>#N/A</v>
      </c>
      <c r="BC72" t="e">
        <f t="shared" si="26"/>
        <v>#N/A</v>
      </c>
      <c r="BD72">
        <v>0</v>
      </c>
      <c r="BE72">
        <v>0</v>
      </c>
      <c r="BF72" s="22">
        <f t="shared" ref="BF72:BF135" si="27">1*100000+G72*100+F72</f>
        <v>100201</v>
      </c>
    </row>
    <row r="73" spans="1:58" x14ac:dyDescent="0.15">
      <c r="A73" t="str">
        <f t="shared" si="19"/>
        <v>牧师主动技能1等级7</v>
      </c>
      <c r="B73" s="8">
        <f t="shared" si="23"/>
        <v>10020107</v>
      </c>
      <c r="C73" s="8" t="str">
        <f>VLOOKUP(G73,角色!A:B,2,FALSE)</f>
        <v>牧师</v>
      </c>
      <c r="D73" s="8" t="str">
        <f t="shared" si="24"/>
        <v>主动技能1</v>
      </c>
      <c r="E73" s="8">
        <f t="shared" ref="E73:E136" si="28">IF(E72=E$5,1,E72+1)</f>
        <v>7</v>
      </c>
      <c r="F73" s="8">
        <f t="shared" ref="F73:F136" si="29">IF(E73=1,IF(F72=$F$5,1,F72+1),F72)</f>
        <v>1</v>
      </c>
      <c r="G73" s="8">
        <f t="shared" ref="G73:G136" si="30">IF((F73=1)*(E73=1),G72+1,G72)</f>
        <v>2</v>
      </c>
      <c r="H73" s="4" t="s">
        <v>426</v>
      </c>
      <c r="I73" s="20" t="str">
        <f t="shared" si="18"/>
        <v>对敌方单体攻击，造成100%攻击力（+797）点伤害。</v>
      </c>
      <c r="J73" s="4" t="s">
        <v>277</v>
      </c>
      <c r="K73" s="1" t="s">
        <v>102</v>
      </c>
      <c r="L73" s="20" t="s">
        <v>106</v>
      </c>
      <c r="M73" s="4"/>
      <c r="N73" s="4">
        <v>100</v>
      </c>
      <c r="O73" s="20">
        <f>VLOOKUP(L73,对应表!BK:BL,2,FALSE)</f>
        <v>0</v>
      </c>
      <c r="P73" s="25" t="str">
        <f>_xlfn.IFNA(VLOOKUP(G73,角色!V:AE,主动技能!F73+1,FALSE),"")</f>
        <v>|||</v>
      </c>
      <c r="Q73" s="25">
        <f>(VLOOKUP(G73,角色!V:AE,主动技能!F73+4,FALSE))</f>
        <v>1</v>
      </c>
      <c r="R73" s="25">
        <v>0</v>
      </c>
      <c r="S73" s="25">
        <v>0</v>
      </c>
      <c r="T73" s="6" t="str">
        <f t="shared" si="20"/>
        <v/>
      </c>
      <c r="U73" s="6" t="str">
        <f t="shared" si="21"/>
        <v/>
      </c>
      <c r="V73" s="19" t="str">
        <f>VLOOKUP(G73,角色!AW:BC,主动技能!F73+1,FALSE)</f>
        <v>skill_01</v>
      </c>
      <c r="Y73">
        <f t="shared" si="22"/>
        <v>0</v>
      </c>
      <c r="Z73" s="19">
        <f>IF(VLOOKUP(C73,角色!CC:CI,主动技能!F73*2,FALSE)=0,"",VLOOKUP(C73,角色!CC:CI,主动技能!F73*2,FALSE))</f>
        <v>100</v>
      </c>
      <c r="AA73" s="19">
        <f>IF(VLOOKUP(C73,角色!CC:CI,主动技能!F73*2+1,FALSE)=0,0,VLOOKUP(C73,角色!CC:CI,主动技能!F73*2+1,FALSE))</f>
        <v>10</v>
      </c>
      <c r="AB73" s="19">
        <f>IF(INT(VLOOKUP(E73,角色属性概况!I:M,3,FALSE)*AA73/100)=0,"",(INT(VLOOKUP(E73,角色属性概况!I:M,3,FALSE)*AA73/100)))</f>
        <v>797</v>
      </c>
      <c r="AE73" s="25">
        <f>(VLOOKUP(G73,角色!V:AE,主动技能!F73+7,FALSE))</f>
        <v>1</v>
      </c>
      <c r="AF73" s="19">
        <f>VLOOKUP(F73,对应表!AY:BA,3,FALSE)</f>
        <v>0</v>
      </c>
      <c r="AG73" s="19">
        <f>VLOOKUP(F73,对应表!AY:BA,2,FALSE)</f>
        <v>0</v>
      </c>
      <c r="AH73" s="25" t="str">
        <f>VLOOKUP(F73,特效对应!F:G,2,FALSE)</f>
        <v>attack</v>
      </c>
      <c r="AJ73">
        <f t="shared" si="25"/>
        <v>7</v>
      </c>
      <c r="AQ73" s="6" t="str">
        <f>_xlfn.IFNA(IF(IF($AK73=AQ$5,VLOOKUP(AL73,buff!$K:$L,2,FALSE),"")=0,"",IF($AK73=AQ$5,VLOOKUP(AL73,buff!$K:$L,2,FALSE),"")),"")</f>
        <v/>
      </c>
      <c r="AR73" s="6" t="str">
        <f>_xlfn.IFNA(IF(IF($AK73=AR$5,VLOOKUP(AM73,buff!$K:$L,2,FALSE),"")=0,"",IF($AK73=AR$5,VLOOKUP(AM73,buff!$K:$L,2,FALSE),"")),"")</f>
        <v/>
      </c>
      <c r="AS73" s="6" t="str">
        <f>_xlfn.IFNA(IF(IF($AK73=AS$5,VLOOKUP(AN73,buff!$K:$L,2,FALSE),"")=0,"",IF($AK73=AS$5,VLOOKUP(AN73,buff!$K:$L,2,FALSE),"")),"")</f>
        <v/>
      </c>
      <c r="AT73" s="6" t="str">
        <f>_xlfn.IFNA(IF(IF($AK73=AT$5,VLOOKUP(AO73,buff!$K:$L,2,FALSE),"")=0,"",IF($AK73=AT$5,VLOOKUP(AO73,buff!$K:$L,2,FALSE),"")),"")</f>
        <v/>
      </c>
      <c r="AU73" s="6" t="str">
        <f>_xlfn.IFNA(IF(IF($AK73=AU$5,VLOOKUP(AP73,buff!$K:$L,2,FALSE),"")=0,"",IF($AK73=AU$5,VLOOKUP(AP73,buff!$K:$L,2,FALSE),"")),"")</f>
        <v/>
      </c>
      <c r="AV73" s="6" t="str">
        <f>_xlfn.IFNA(IF(IF($AK73=AV$5,VLOOKUP(AL73,buff!$K:$L,2,FALSE),"")=0,"",IF($AK73=AV$5,VLOOKUP(AL73,buff!$K:$L,2,FALSE),"")),"")</f>
        <v/>
      </c>
      <c r="AW73" s="6" t="str">
        <f>_xlfn.IFNA(IF(IF($AK73=AW$5,VLOOKUP(AM73,buff!$K:$L,2,FALSE),"")=0,"",IF($AK73=AW$5,VLOOKUP(AM73,buff!$K:$L,2,FALSE),"")),"")</f>
        <v/>
      </c>
      <c r="AX73" s="6" t="str">
        <f>_xlfn.IFNA(IF(IF($AK73=AX$5,VLOOKUP(AN73,buff!$K:$L,2,FALSE),"")=0,"",IF($AK73=AX$5,VLOOKUP(AN73,buff!$K:$L,2,FALSE),"")),"")</f>
        <v/>
      </c>
      <c r="AY73" s="6" t="str">
        <f>_xlfn.IFNA(IF(IF($AK73=AY$5,VLOOKUP(AO73,buff!$K:$L,2,FALSE),"")=0,"",IF($AK73=AY$5,VLOOKUP(AO73,buff!$K:$L,2,FALSE),"")),"")</f>
        <v/>
      </c>
      <c r="AZ73" s="6" t="str">
        <f>_xlfn.IFNA(IF(IF($AK73=AZ$5,VLOOKUP(AP73,buff!$K:$L,2,FALSE),"")=0,"",IF($AK73=AZ$5,VLOOKUP(AP73,buff!$K:$L,2,FALSE),"")),"")</f>
        <v/>
      </c>
      <c r="BA73" s="6" t="e">
        <f>VLOOKUP(AL73,buff!K:P,6,FALSE)</f>
        <v>#N/A</v>
      </c>
      <c r="BB73" t="e">
        <f t="shared" si="26"/>
        <v>#N/A</v>
      </c>
      <c r="BC73" t="e">
        <f t="shared" si="26"/>
        <v>#N/A</v>
      </c>
      <c r="BD73">
        <v>0</v>
      </c>
      <c r="BE73">
        <v>0</v>
      </c>
      <c r="BF73" s="22">
        <f t="shared" si="27"/>
        <v>100201</v>
      </c>
    </row>
    <row r="74" spans="1:58" x14ac:dyDescent="0.15">
      <c r="A74" t="str">
        <f t="shared" si="19"/>
        <v>牧师主动技能1等级8</v>
      </c>
      <c r="B74" s="8">
        <f t="shared" si="23"/>
        <v>10020108</v>
      </c>
      <c r="C74" s="8" t="str">
        <f>VLOOKUP(G74,角色!A:B,2,FALSE)</f>
        <v>牧师</v>
      </c>
      <c r="D74" s="8" t="str">
        <f t="shared" si="24"/>
        <v>主动技能1</v>
      </c>
      <c r="E74" s="8">
        <f t="shared" si="28"/>
        <v>8</v>
      </c>
      <c r="F74" s="8">
        <f t="shared" si="29"/>
        <v>1</v>
      </c>
      <c r="G74" s="8">
        <f t="shared" si="30"/>
        <v>2</v>
      </c>
      <c r="H74" s="4" t="s">
        <v>426</v>
      </c>
      <c r="I74" s="20" t="str">
        <f t="shared" si="18"/>
        <v>对敌方单体攻击，造成100%攻击力（+1149）点伤害。</v>
      </c>
      <c r="J74" s="4" t="s">
        <v>277</v>
      </c>
      <c r="K74" s="1" t="s">
        <v>102</v>
      </c>
      <c r="L74" s="20" t="s">
        <v>106</v>
      </c>
      <c r="M74" s="4"/>
      <c r="N74" s="4">
        <v>100</v>
      </c>
      <c r="O74" s="20">
        <f>VLOOKUP(L74,对应表!BK:BL,2,FALSE)</f>
        <v>0</v>
      </c>
      <c r="P74" s="25" t="str">
        <f>_xlfn.IFNA(VLOOKUP(G74,角色!V:AE,主动技能!F74+1,FALSE),"")</f>
        <v>|||</v>
      </c>
      <c r="Q74" s="25">
        <f>(VLOOKUP(G74,角色!V:AE,主动技能!F74+4,FALSE))</f>
        <v>1</v>
      </c>
      <c r="R74" s="25">
        <v>0</v>
      </c>
      <c r="S74" s="25">
        <v>0</v>
      </c>
      <c r="T74" s="6" t="str">
        <f t="shared" si="20"/>
        <v/>
      </c>
      <c r="U74" s="6" t="str">
        <f t="shared" si="21"/>
        <v/>
      </c>
      <c r="V74" s="19" t="str">
        <f>VLOOKUP(G74,角色!AW:BC,主动技能!F74+1,FALSE)</f>
        <v>skill_01</v>
      </c>
      <c r="Y74">
        <f t="shared" si="22"/>
        <v>0</v>
      </c>
      <c r="Z74" s="19">
        <f>IF(VLOOKUP(C74,角色!CC:CI,主动技能!F74*2,FALSE)=0,"",VLOOKUP(C74,角色!CC:CI,主动技能!F74*2,FALSE))</f>
        <v>100</v>
      </c>
      <c r="AA74" s="19">
        <f>IF(VLOOKUP(C74,角色!CC:CI,主动技能!F74*2+1,FALSE)=0,0,VLOOKUP(C74,角色!CC:CI,主动技能!F74*2+1,FALSE))</f>
        <v>10</v>
      </c>
      <c r="AB74" s="19">
        <f>IF(INT(VLOOKUP(E74,角色属性概况!I:M,3,FALSE)*AA74/100)=0,"",(INT(VLOOKUP(E74,角色属性概况!I:M,3,FALSE)*AA74/100)))</f>
        <v>1149</v>
      </c>
      <c r="AE74" s="25">
        <f>(VLOOKUP(G74,角色!V:AE,主动技能!F74+7,FALSE))</f>
        <v>1</v>
      </c>
      <c r="AF74" s="19">
        <f>VLOOKUP(F74,对应表!AY:BA,3,FALSE)</f>
        <v>0</v>
      </c>
      <c r="AG74" s="19">
        <f>VLOOKUP(F74,对应表!AY:BA,2,FALSE)</f>
        <v>0</v>
      </c>
      <c r="AH74" s="25" t="str">
        <f>VLOOKUP(F74,特效对应!F:G,2,FALSE)</f>
        <v>attack</v>
      </c>
      <c r="AJ74">
        <f t="shared" si="25"/>
        <v>8</v>
      </c>
      <c r="AQ74" s="6" t="str">
        <f>_xlfn.IFNA(IF(IF($AK74=AQ$5,VLOOKUP(AL74,buff!$K:$L,2,FALSE),"")=0,"",IF($AK74=AQ$5,VLOOKUP(AL74,buff!$K:$L,2,FALSE),"")),"")</f>
        <v/>
      </c>
      <c r="AR74" s="6" t="str">
        <f>_xlfn.IFNA(IF(IF($AK74=AR$5,VLOOKUP(AM74,buff!$K:$L,2,FALSE),"")=0,"",IF($AK74=AR$5,VLOOKUP(AM74,buff!$K:$L,2,FALSE),"")),"")</f>
        <v/>
      </c>
      <c r="AS74" s="6" t="str">
        <f>_xlfn.IFNA(IF(IF($AK74=AS$5,VLOOKUP(AN74,buff!$K:$L,2,FALSE),"")=0,"",IF($AK74=AS$5,VLOOKUP(AN74,buff!$K:$L,2,FALSE),"")),"")</f>
        <v/>
      </c>
      <c r="AT74" s="6" t="str">
        <f>_xlfn.IFNA(IF(IF($AK74=AT$5,VLOOKUP(AO74,buff!$K:$L,2,FALSE),"")=0,"",IF($AK74=AT$5,VLOOKUP(AO74,buff!$K:$L,2,FALSE),"")),"")</f>
        <v/>
      </c>
      <c r="AU74" s="6" t="str">
        <f>_xlfn.IFNA(IF(IF($AK74=AU$5,VLOOKUP(AP74,buff!$K:$L,2,FALSE),"")=0,"",IF($AK74=AU$5,VLOOKUP(AP74,buff!$K:$L,2,FALSE),"")),"")</f>
        <v/>
      </c>
      <c r="AV74" s="6" t="str">
        <f>_xlfn.IFNA(IF(IF($AK74=AV$5,VLOOKUP(AL74,buff!$K:$L,2,FALSE),"")=0,"",IF($AK74=AV$5,VLOOKUP(AL74,buff!$K:$L,2,FALSE),"")),"")</f>
        <v/>
      </c>
      <c r="AW74" s="6" t="str">
        <f>_xlfn.IFNA(IF(IF($AK74=AW$5,VLOOKUP(AM74,buff!$K:$L,2,FALSE),"")=0,"",IF($AK74=AW$5,VLOOKUP(AM74,buff!$K:$L,2,FALSE),"")),"")</f>
        <v/>
      </c>
      <c r="AX74" s="6" t="str">
        <f>_xlfn.IFNA(IF(IF($AK74=AX$5,VLOOKUP(AN74,buff!$K:$L,2,FALSE),"")=0,"",IF($AK74=AX$5,VLOOKUP(AN74,buff!$K:$L,2,FALSE),"")),"")</f>
        <v/>
      </c>
      <c r="AY74" s="6" t="str">
        <f>_xlfn.IFNA(IF(IF($AK74=AY$5,VLOOKUP(AO74,buff!$K:$L,2,FALSE),"")=0,"",IF($AK74=AY$5,VLOOKUP(AO74,buff!$K:$L,2,FALSE),"")),"")</f>
        <v/>
      </c>
      <c r="AZ74" s="6" t="str">
        <f>_xlfn.IFNA(IF(IF($AK74=AZ$5,VLOOKUP(AP74,buff!$K:$L,2,FALSE),"")=0,"",IF($AK74=AZ$5,VLOOKUP(AP74,buff!$K:$L,2,FALSE),"")),"")</f>
        <v/>
      </c>
      <c r="BA74" s="6" t="e">
        <f>VLOOKUP(AL74,buff!K:P,6,FALSE)</f>
        <v>#N/A</v>
      </c>
      <c r="BB74" t="e">
        <f t="shared" si="26"/>
        <v>#N/A</v>
      </c>
      <c r="BC74" t="e">
        <f t="shared" si="26"/>
        <v>#N/A</v>
      </c>
      <c r="BD74">
        <v>0</v>
      </c>
      <c r="BE74">
        <v>0</v>
      </c>
      <c r="BF74" s="22">
        <f t="shared" si="27"/>
        <v>100201</v>
      </c>
    </row>
    <row r="75" spans="1:58" x14ac:dyDescent="0.15">
      <c r="A75" t="str">
        <f t="shared" si="19"/>
        <v>牧师主动技能1等级9</v>
      </c>
      <c r="B75" s="8">
        <f t="shared" si="23"/>
        <v>10020109</v>
      </c>
      <c r="C75" s="8" t="str">
        <f>VLOOKUP(G75,角色!A:B,2,FALSE)</f>
        <v>牧师</v>
      </c>
      <c r="D75" s="8" t="str">
        <f t="shared" si="24"/>
        <v>主动技能1</v>
      </c>
      <c r="E75" s="8">
        <f t="shared" si="28"/>
        <v>9</v>
      </c>
      <c r="F75" s="8">
        <f t="shared" si="29"/>
        <v>1</v>
      </c>
      <c r="G75" s="8">
        <f t="shared" si="30"/>
        <v>2</v>
      </c>
      <c r="H75" s="4" t="s">
        <v>426</v>
      </c>
      <c r="I75" s="20" t="str">
        <f t="shared" si="18"/>
        <v>对敌方单体攻击，造成100%攻击力（+1648）点伤害。</v>
      </c>
      <c r="J75" s="4" t="s">
        <v>277</v>
      </c>
      <c r="K75" s="1" t="s">
        <v>102</v>
      </c>
      <c r="L75" s="20" t="s">
        <v>106</v>
      </c>
      <c r="M75" s="4"/>
      <c r="N75" s="4">
        <v>100</v>
      </c>
      <c r="O75" s="20">
        <f>VLOOKUP(L75,对应表!BK:BL,2,FALSE)</f>
        <v>0</v>
      </c>
      <c r="P75" s="25" t="str">
        <f>_xlfn.IFNA(VLOOKUP(G75,角色!V:AE,主动技能!F75+1,FALSE),"")</f>
        <v>|||</v>
      </c>
      <c r="Q75" s="25">
        <f>(VLOOKUP(G75,角色!V:AE,主动技能!F75+4,FALSE))</f>
        <v>1</v>
      </c>
      <c r="R75" s="25">
        <v>0</v>
      </c>
      <c r="S75" s="25">
        <v>0</v>
      </c>
      <c r="T75" s="6" t="str">
        <f t="shared" si="20"/>
        <v/>
      </c>
      <c r="U75" s="6" t="str">
        <f t="shared" si="21"/>
        <v/>
      </c>
      <c r="V75" s="19" t="str">
        <f>VLOOKUP(G75,角色!AW:BC,主动技能!F75+1,FALSE)</f>
        <v>skill_01</v>
      </c>
      <c r="Y75">
        <f t="shared" si="22"/>
        <v>0</v>
      </c>
      <c r="Z75" s="19">
        <f>IF(VLOOKUP(C75,角色!CC:CI,主动技能!F75*2,FALSE)=0,"",VLOOKUP(C75,角色!CC:CI,主动技能!F75*2,FALSE))</f>
        <v>100</v>
      </c>
      <c r="AA75" s="19">
        <f>IF(VLOOKUP(C75,角色!CC:CI,主动技能!F75*2+1,FALSE)=0,0,VLOOKUP(C75,角色!CC:CI,主动技能!F75*2+1,FALSE))</f>
        <v>10</v>
      </c>
      <c r="AB75" s="19">
        <f>IF(INT(VLOOKUP(E75,角色属性概况!I:M,3,FALSE)*AA75/100)=0,"",(INT(VLOOKUP(E75,角色属性概况!I:M,3,FALSE)*AA75/100)))</f>
        <v>1648</v>
      </c>
      <c r="AE75" s="25">
        <f>(VLOOKUP(G75,角色!V:AE,主动技能!F75+7,FALSE))</f>
        <v>1</v>
      </c>
      <c r="AF75" s="19">
        <f>VLOOKUP(F75,对应表!AY:BA,3,FALSE)</f>
        <v>0</v>
      </c>
      <c r="AG75" s="19">
        <f>VLOOKUP(F75,对应表!AY:BA,2,FALSE)</f>
        <v>0</v>
      </c>
      <c r="AH75" s="25" t="str">
        <f>VLOOKUP(F75,特效对应!F:G,2,FALSE)</f>
        <v>attack</v>
      </c>
      <c r="AJ75">
        <f t="shared" si="25"/>
        <v>9</v>
      </c>
      <c r="AQ75" s="6" t="str">
        <f>_xlfn.IFNA(IF(IF($AK75=AQ$5,VLOOKUP(AL75,buff!$K:$L,2,FALSE),"")=0,"",IF($AK75=AQ$5,VLOOKUP(AL75,buff!$K:$L,2,FALSE),"")),"")</f>
        <v/>
      </c>
      <c r="AR75" s="6" t="str">
        <f>_xlfn.IFNA(IF(IF($AK75=AR$5,VLOOKUP(AM75,buff!$K:$L,2,FALSE),"")=0,"",IF($AK75=AR$5,VLOOKUP(AM75,buff!$K:$L,2,FALSE),"")),"")</f>
        <v/>
      </c>
      <c r="AS75" s="6" t="str">
        <f>_xlfn.IFNA(IF(IF($AK75=AS$5,VLOOKUP(AN75,buff!$K:$L,2,FALSE),"")=0,"",IF($AK75=AS$5,VLOOKUP(AN75,buff!$K:$L,2,FALSE),"")),"")</f>
        <v/>
      </c>
      <c r="AT75" s="6" t="str">
        <f>_xlfn.IFNA(IF(IF($AK75=AT$5,VLOOKUP(AO75,buff!$K:$L,2,FALSE),"")=0,"",IF($AK75=AT$5,VLOOKUP(AO75,buff!$K:$L,2,FALSE),"")),"")</f>
        <v/>
      </c>
      <c r="AU75" s="6" t="str">
        <f>_xlfn.IFNA(IF(IF($AK75=AU$5,VLOOKUP(AP75,buff!$K:$L,2,FALSE),"")=0,"",IF($AK75=AU$5,VLOOKUP(AP75,buff!$K:$L,2,FALSE),"")),"")</f>
        <v/>
      </c>
      <c r="AV75" s="6" t="str">
        <f>_xlfn.IFNA(IF(IF($AK75=AV$5,VLOOKUP(AL75,buff!$K:$L,2,FALSE),"")=0,"",IF($AK75=AV$5,VLOOKUP(AL75,buff!$K:$L,2,FALSE),"")),"")</f>
        <v/>
      </c>
      <c r="AW75" s="6" t="str">
        <f>_xlfn.IFNA(IF(IF($AK75=AW$5,VLOOKUP(AM75,buff!$K:$L,2,FALSE),"")=0,"",IF($AK75=AW$5,VLOOKUP(AM75,buff!$K:$L,2,FALSE),"")),"")</f>
        <v/>
      </c>
      <c r="AX75" s="6" t="str">
        <f>_xlfn.IFNA(IF(IF($AK75=AX$5,VLOOKUP(AN75,buff!$K:$L,2,FALSE),"")=0,"",IF($AK75=AX$5,VLOOKUP(AN75,buff!$K:$L,2,FALSE),"")),"")</f>
        <v/>
      </c>
      <c r="AY75" s="6" t="str">
        <f>_xlfn.IFNA(IF(IF($AK75=AY$5,VLOOKUP(AO75,buff!$K:$L,2,FALSE),"")=0,"",IF($AK75=AY$5,VLOOKUP(AO75,buff!$K:$L,2,FALSE),"")),"")</f>
        <v/>
      </c>
      <c r="AZ75" s="6" t="str">
        <f>_xlfn.IFNA(IF(IF($AK75=AZ$5,VLOOKUP(AP75,buff!$K:$L,2,FALSE),"")=0,"",IF($AK75=AZ$5,VLOOKUP(AP75,buff!$K:$L,2,FALSE),"")),"")</f>
        <v/>
      </c>
      <c r="BA75" s="6" t="e">
        <f>VLOOKUP(AL75,buff!K:P,6,FALSE)</f>
        <v>#N/A</v>
      </c>
      <c r="BB75" t="e">
        <f t="shared" si="26"/>
        <v>#N/A</v>
      </c>
      <c r="BC75" t="e">
        <f t="shared" si="26"/>
        <v>#N/A</v>
      </c>
      <c r="BD75">
        <v>0</v>
      </c>
      <c r="BE75">
        <v>0</v>
      </c>
      <c r="BF75" s="22">
        <f t="shared" si="27"/>
        <v>100201</v>
      </c>
    </row>
    <row r="76" spans="1:58" x14ac:dyDescent="0.15">
      <c r="A76" t="str">
        <f t="shared" si="19"/>
        <v>牧师主动技能1等级10</v>
      </c>
      <c r="B76" s="8">
        <f t="shared" si="23"/>
        <v>10020110</v>
      </c>
      <c r="C76" s="8" t="str">
        <f>VLOOKUP(G76,角色!A:B,2,FALSE)</f>
        <v>牧师</v>
      </c>
      <c r="D76" s="8" t="str">
        <f t="shared" si="24"/>
        <v>主动技能1</v>
      </c>
      <c r="E76" s="8">
        <f t="shared" si="28"/>
        <v>10</v>
      </c>
      <c r="F76" s="8">
        <f t="shared" si="29"/>
        <v>1</v>
      </c>
      <c r="G76" s="8">
        <f t="shared" si="30"/>
        <v>2</v>
      </c>
      <c r="H76" s="4" t="s">
        <v>426</v>
      </c>
      <c r="I76" s="20" t="str">
        <f t="shared" si="18"/>
        <v>对敌方单体攻击，造成100%攻击力（+2353）点伤害。</v>
      </c>
      <c r="J76" s="4" t="s">
        <v>277</v>
      </c>
      <c r="K76" s="1" t="s">
        <v>102</v>
      </c>
      <c r="L76" s="4" t="s">
        <v>106</v>
      </c>
      <c r="M76" s="4"/>
      <c r="N76" s="4">
        <v>100</v>
      </c>
      <c r="O76" s="20">
        <f>VLOOKUP(L76,对应表!BK:BL,2,FALSE)</f>
        <v>0</v>
      </c>
      <c r="P76" s="25" t="str">
        <f>_xlfn.IFNA(VLOOKUP(G76,角色!V:AE,主动技能!F76+1,FALSE),"")</f>
        <v>|||</v>
      </c>
      <c r="Q76" s="25">
        <f>(VLOOKUP(G76,角色!V:AE,主动技能!F76+4,FALSE))</f>
        <v>1</v>
      </c>
      <c r="R76" s="25">
        <v>0</v>
      </c>
      <c r="S76" s="25">
        <v>0</v>
      </c>
      <c r="T76" s="6" t="str">
        <f t="shared" si="20"/>
        <v/>
      </c>
      <c r="U76" s="6" t="str">
        <f t="shared" si="21"/>
        <v/>
      </c>
      <c r="V76" s="19" t="str">
        <f>VLOOKUP(G76,角色!AW:BC,主动技能!F76+1,FALSE)</f>
        <v>skill_01</v>
      </c>
      <c r="Y76">
        <f t="shared" si="22"/>
        <v>0</v>
      </c>
      <c r="Z76" s="19">
        <f>IF(VLOOKUP(C76,角色!CC:CI,主动技能!F76*2,FALSE)=0,"",VLOOKUP(C76,角色!CC:CI,主动技能!F76*2,FALSE))</f>
        <v>100</v>
      </c>
      <c r="AA76" s="19">
        <f>IF(VLOOKUP(C76,角色!CC:CI,主动技能!F76*2+1,FALSE)=0,0,VLOOKUP(C76,角色!CC:CI,主动技能!F76*2+1,FALSE))</f>
        <v>10</v>
      </c>
      <c r="AB76" s="19">
        <f>IF(INT(VLOOKUP(E76,角色属性概况!I:M,3,FALSE)*AA76/100)=0,"",(INT(VLOOKUP(E76,角色属性概况!I:M,3,FALSE)*AA76/100)))</f>
        <v>2353</v>
      </c>
      <c r="AE76" s="25">
        <f>(VLOOKUP(G76,角色!V:AE,主动技能!F76+7,FALSE))</f>
        <v>1</v>
      </c>
      <c r="AF76" s="19">
        <f>VLOOKUP(F76,对应表!AY:BA,3,FALSE)</f>
        <v>0</v>
      </c>
      <c r="AG76" s="19">
        <f>VLOOKUP(F76,对应表!AY:BA,2,FALSE)</f>
        <v>0</v>
      </c>
      <c r="AH76" s="25" t="str">
        <f>VLOOKUP(F76,特效对应!F:G,2,FALSE)</f>
        <v>attack</v>
      </c>
      <c r="AJ76">
        <f t="shared" si="25"/>
        <v>10</v>
      </c>
      <c r="AQ76" s="6" t="str">
        <f>_xlfn.IFNA(IF(IF($AK76=AQ$5,VLOOKUP(AL76,buff!$K:$L,2,FALSE),"")=0,"",IF($AK76=AQ$5,VLOOKUP(AL76,buff!$K:$L,2,FALSE),"")),"")</f>
        <v/>
      </c>
      <c r="AR76" s="6" t="str">
        <f>_xlfn.IFNA(IF(IF($AK76=AR$5,VLOOKUP(AM76,buff!$K:$L,2,FALSE),"")=0,"",IF($AK76=AR$5,VLOOKUP(AM76,buff!$K:$L,2,FALSE),"")),"")</f>
        <v/>
      </c>
      <c r="AS76" s="6" t="str">
        <f>_xlfn.IFNA(IF(IF($AK76=AS$5,VLOOKUP(AN76,buff!$K:$L,2,FALSE),"")=0,"",IF($AK76=AS$5,VLOOKUP(AN76,buff!$K:$L,2,FALSE),"")),"")</f>
        <v/>
      </c>
      <c r="AT76" s="6" t="str">
        <f>_xlfn.IFNA(IF(IF($AK76=AT$5,VLOOKUP(AO76,buff!$K:$L,2,FALSE),"")=0,"",IF($AK76=AT$5,VLOOKUP(AO76,buff!$K:$L,2,FALSE),"")),"")</f>
        <v/>
      </c>
      <c r="AU76" s="6" t="str">
        <f>_xlfn.IFNA(IF(IF($AK76=AU$5,VLOOKUP(AP76,buff!$K:$L,2,FALSE),"")=0,"",IF($AK76=AU$5,VLOOKUP(AP76,buff!$K:$L,2,FALSE),"")),"")</f>
        <v/>
      </c>
      <c r="AV76" s="6" t="str">
        <f>_xlfn.IFNA(IF(IF($AK76=AV$5,VLOOKUP(AL76,buff!$K:$L,2,FALSE),"")=0,"",IF($AK76=AV$5,VLOOKUP(AL76,buff!$K:$L,2,FALSE),"")),"")</f>
        <v/>
      </c>
      <c r="AW76" s="6" t="str">
        <f>_xlfn.IFNA(IF(IF($AK76=AW$5,VLOOKUP(AM76,buff!$K:$L,2,FALSE),"")=0,"",IF($AK76=AW$5,VLOOKUP(AM76,buff!$K:$L,2,FALSE),"")),"")</f>
        <v/>
      </c>
      <c r="AX76" s="6" t="str">
        <f>_xlfn.IFNA(IF(IF($AK76=AX$5,VLOOKUP(AN76,buff!$K:$L,2,FALSE),"")=0,"",IF($AK76=AX$5,VLOOKUP(AN76,buff!$K:$L,2,FALSE),"")),"")</f>
        <v/>
      </c>
      <c r="AY76" s="6" t="str">
        <f>_xlfn.IFNA(IF(IF($AK76=AY$5,VLOOKUP(AO76,buff!$K:$L,2,FALSE),"")=0,"",IF($AK76=AY$5,VLOOKUP(AO76,buff!$K:$L,2,FALSE),"")),"")</f>
        <v/>
      </c>
      <c r="AZ76" s="6" t="str">
        <f>_xlfn.IFNA(IF(IF($AK76=AZ$5,VLOOKUP(AP76,buff!$K:$L,2,FALSE),"")=0,"",IF($AK76=AZ$5,VLOOKUP(AP76,buff!$K:$L,2,FALSE),"")),"")</f>
        <v/>
      </c>
      <c r="BA76" s="6" t="e">
        <f>VLOOKUP(AL76,buff!K:P,6,FALSE)</f>
        <v>#N/A</v>
      </c>
      <c r="BB76" t="e">
        <f t="shared" si="26"/>
        <v>#N/A</v>
      </c>
      <c r="BC76" t="e">
        <f t="shared" si="26"/>
        <v>#N/A</v>
      </c>
      <c r="BD76">
        <v>0</v>
      </c>
      <c r="BE76">
        <v>0</v>
      </c>
      <c r="BF76" s="22">
        <f t="shared" si="27"/>
        <v>100201</v>
      </c>
    </row>
    <row r="77" spans="1:58" x14ac:dyDescent="0.15">
      <c r="A77" t="str">
        <f t="shared" si="19"/>
        <v>牧师主动技能1等级11</v>
      </c>
      <c r="B77" s="8">
        <f t="shared" si="23"/>
        <v>10020111</v>
      </c>
      <c r="C77" s="8" t="str">
        <f>VLOOKUP(G77,角色!A:B,2,FALSE)</f>
        <v>牧师</v>
      </c>
      <c r="D77" s="8" t="str">
        <f t="shared" si="24"/>
        <v>主动技能1</v>
      </c>
      <c r="E77" s="8">
        <f t="shared" si="28"/>
        <v>11</v>
      </c>
      <c r="F77" s="8">
        <f t="shared" si="29"/>
        <v>1</v>
      </c>
      <c r="G77" s="8">
        <f t="shared" si="30"/>
        <v>2</v>
      </c>
      <c r="H77" s="4" t="s">
        <v>426</v>
      </c>
      <c r="I77" s="20" t="str">
        <f t="shared" si="18"/>
        <v>对敌方单体攻击，造成100%攻击力（+3352）点伤害。</v>
      </c>
      <c r="J77" s="4" t="s">
        <v>277</v>
      </c>
      <c r="K77" s="1" t="s">
        <v>102</v>
      </c>
      <c r="L77" s="4" t="s">
        <v>106</v>
      </c>
      <c r="M77" s="4"/>
      <c r="N77" s="4">
        <v>100</v>
      </c>
      <c r="O77" s="20">
        <f>VLOOKUP(L77,对应表!BK:BL,2,FALSE)</f>
        <v>0</v>
      </c>
      <c r="P77" s="25" t="str">
        <f>_xlfn.IFNA(VLOOKUP(G77,角色!V:AE,主动技能!F77+1,FALSE),"")</f>
        <v>|||</v>
      </c>
      <c r="Q77" s="25">
        <f>(VLOOKUP(G77,角色!V:AE,主动技能!F77+4,FALSE))</f>
        <v>1</v>
      </c>
      <c r="R77" s="25">
        <v>0</v>
      </c>
      <c r="S77" s="25">
        <v>0</v>
      </c>
      <c r="T77" s="6" t="str">
        <f t="shared" si="20"/>
        <v/>
      </c>
      <c r="U77" s="6" t="str">
        <f t="shared" si="21"/>
        <v/>
      </c>
      <c r="V77" s="19" t="str">
        <f>VLOOKUP(G77,角色!AW:BC,主动技能!F77+1,FALSE)</f>
        <v>skill_01</v>
      </c>
      <c r="Y77">
        <f t="shared" si="22"/>
        <v>0</v>
      </c>
      <c r="Z77" s="19">
        <f>IF(VLOOKUP(C77,角色!CC:CI,主动技能!F77*2,FALSE)=0,"",VLOOKUP(C77,角色!CC:CI,主动技能!F77*2,FALSE))</f>
        <v>100</v>
      </c>
      <c r="AA77" s="19">
        <f>IF(VLOOKUP(C77,角色!CC:CI,主动技能!F77*2+1,FALSE)=0,0,VLOOKUP(C77,角色!CC:CI,主动技能!F77*2+1,FALSE))</f>
        <v>10</v>
      </c>
      <c r="AB77" s="19">
        <f>IF(INT(VLOOKUP(E77,角色属性概况!I:M,3,FALSE)*AA77/100)=0,"",(INT(VLOOKUP(E77,角色属性概况!I:M,3,FALSE)*AA77/100)))</f>
        <v>3352</v>
      </c>
      <c r="AE77" s="25">
        <f>(VLOOKUP(G77,角色!V:AE,主动技能!F77+7,FALSE))</f>
        <v>1</v>
      </c>
      <c r="AF77" s="19">
        <f>VLOOKUP(F77,对应表!AY:BA,3,FALSE)</f>
        <v>0</v>
      </c>
      <c r="AG77" s="19">
        <f>VLOOKUP(F77,对应表!AY:BA,2,FALSE)</f>
        <v>0</v>
      </c>
      <c r="AH77" s="25" t="str">
        <f>VLOOKUP(F77,特效对应!F:G,2,FALSE)</f>
        <v>attack</v>
      </c>
      <c r="AJ77">
        <f t="shared" si="25"/>
        <v>11</v>
      </c>
      <c r="AQ77" s="6" t="str">
        <f>_xlfn.IFNA(IF(IF($AK77=AQ$5,VLOOKUP(AL77,buff!$K:$L,2,FALSE),"")=0,"",IF($AK77=AQ$5,VLOOKUP(AL77,buff!$K:$L,2,FALSE),"")),"")</f>
        <v/>
      </c>
      <c r="AR77" s="6" t="str">
        <f>_xlfn.IFNA(IF(IF($AK77=AR$5,VLOOKUP(AM77,buff!$K:$L,2,FALSE),"")=0,"",IF($AK77=AR$5,VLOOKUP(AM77,buff!$K:$L,2,FALSE),"")),"")</f>
        <v/>
      </c>
      <c r="AS77" s="6" t="str">
        <f>_xlfn.IFNA(IF(IF($AK77=AS$5,VLOOKUP(AN77,buff!$K:$L,2,FALSE),"")=0,"",IF($AK77=AS$5,VLOOKUP(AN77,buff!$K:$L,2,FALSE),"")),"")</f>
        <v/>
      </c>
      <c r="AT77" s="6" t="str">
        <f>_xlfn.IFNA(IF(IF($AK77=AT$5,VLOOKUP(AO77,buff!$K:$L,2,FALSE),"")=0,"",IF($AK77=AT$5,VLOOKUP(AO77,buff!$K:$L,2,FALSE),"")),"")</f>
        <v/>
      </c>
      <c r="AU77" s="6" t="str">
        <f>_xlfn.IFNA(IF(IF($AK77=AU$5,VLOOKUP(AP77,buff!$K:$L,2,FALSE),"")=0,"",IF($AK77=AU$5,VLOOKUP(AP77,buff!$K:$L,2,FALSE),"")),"")</f>
        <v/>
      </c>
      <c r="AV77" s="6" t="str">
        <f>_xlfn.IFNA(IF(IF($AK77=AV$5,VLOOKUP(AL77,buff!$K:$L,2,FALSE),"")=0,"",IF($AK77=AV$5,VLOOKUP(AL77,buff!$K:$L,2,FALSE),"")),"")</f>
        <v/>
      </c>
      <c r="AW77" s="6" t="str">
        <f>_xlfn.IFNA(IF(IF($AK77=AW$5,VLOOKUP(AM77,buff!$K:$L,2,FALSE),"")=0,"",IF($AK77=AW$5,VLOOKUP(AM77,buff!$K:$L,2,FALSE),"")),"")</f>
        <v/>
      </c>
      <c r="AX77" s="6" t="str">
        <f>_xlfn.IFNA(IF(IF($AK77=AX$5,VLOOKUP(AN77,buff!$K:$L,2,FALSE),"")=0,"",IF($AK77=AX$5,VLOOKUP(AN77,buff!$K:$L,2,FALSE),"")),"")</f>
        <v/>
      </c>
      <c r="AY77" s="6" t="str">
        <f>_xlfn.IFNA(IF(IF($AK77=AY$5,VLOOKUP(AO77,buff!$K:$L,2,FALSE),"")=0,"",IF($AK77=AY$5,VLOOKUP(AO77,buff!$K:$L,2,FALSE),"")),"")</f>
        <v/>
      </c>
      <c r="AZ77" s="6" t="str">
        <f>_xlfn.IFNA(IF(IF($AK77=AZ$5,VLOOKUP(AP77,buff!$K:$L,2,FALSE),"")=0,"",IF($AK77=AZ$5,VLOOKUP(AP77,buff!$K:$L,2,FALSE),"")),"")</f>
        <v/>
      </c>
      <c r="BA77" s="6" t="e">
        <f>VLOOKUP(AL77,buff!K:P,6,FALSE)</f>
        <v>#N/A</v>
      </c>
      <c r="BB77" t="e">
        <f t="shared" si="26"/>
        <v>#N/A</v>
      </c>
      <c r="BC77" t="e">
        <f t="shared" si="26"/>
        <v>#N/A</v>
      </c>
      <c r="BD77">
        <v>0</v>
      </c>
      <c r="BE77">
        <v>0</v>
      </c>
      <c r="BF77" s="22">
        <f t="shared" si="27"/>
        <v>100201</v>
      </c>
    </row>
    <row r="78" spans="1:58" x14ac:dyDescent="0.15">
      <c r="A78" t="str">
        <f t="shared" si="19"/>
        <v>牧师主动技能1等级12</v>
      </c>
      <c r="B78" s="8">
        <f t="shared" si="23"/>
        <v>10020112</v>
      </c>
      <c r="C78" s="8" t="str">
        <f>VLOOKUP(G78,角色!A:B,2,FALSE)</f>
        <v>牧师</v>
      </c>
      <c r="D78" s="8" t="str">
        <f t="shared" si="24"/>
        <v>主动技能1</v>
      </c>
      <c r="E78" s="8">
        <f t="shared" si="28"/>
        <v>12</v>
      </c>
      <c r="F78" s="8">
        <f t="shared" si="29"/>
        <v>1</v>
      </c>
      <c r="G78" s="8">
        <f t="shared" si="30"/>
        <v>2</v>
      </c>
      <c r="H78" s="4" t="s">
        <v>426</v>
      </c>
      <c r="I78" s="20" t="str">
        <f t="shared" si="18"/>
        <v>对敌方单体攻击，造成100%攻击力（+4766）点伤害。</v>
      </c>
      <c r="J78" s="4" t="s">
        <v>277</v>
      </c>
      <c r="K78" s="1" t="s">
        <v>102</v>
      </c>
      <c r="L78" s="4" t="s">
        <v>106</v>
      </c>
      <c r="M78" s="4"/>
      <c r="N78" s="4">
        <v>100</v>
      </c>
      <c r="O78" s="20">
        <f>VLOOKUP(L78,对应表!BK:BL,2,FALSE)</f>
        <v>0</v>
      </c>
      <c r="P78" s="25" t="str">
        <f>_xlfn.IFNA(VLOOKUP(G78,角色!V:AE,主动技能!F78+1,FALSE),"")</f>
        <v>|||</v>
      </c>
      <c r="Q78" s="25">
        <f>(VLOOKUP(G78,角色!V:AE,主动技能!F78+4,FALSE))</f>
        <v>1</v>
      </c>
      <c r="R78" s="25">
        <v>0</v>
      </c>
      <c r="S78" s="25">
        <v>0</v>
      </c>
      <c r="T78" s="6" t="str">
        <f t="shared" si="20"/>
        <v/>
      </c>
      <c r="U78" s="6" t="str">
        <f t="shared" si="21"/>
        <v/>
      </c>
      <c r="V78" s="19" t="str">
        <f>VLOOKUP(G78,角色!AW:BC,主动技能!F78+1,FALSE)</f>
        <v>skill_01</v>
      </c>
      <c r="Y78">
        <f t="shared" si="22"/>
        <v>0</v>
      </c>
      <c r="Z78" s="19">
        <f>IF(VLOOKUP(C78,角色!CC:CI,主动技能!F78*2,FALSE)=0,"",VLOOKUP(C78,角色!CC:CI,主动技能!F78*2,FALSE))</f>
        <v>100</v>
      </c>
      <c r="AA78" s="19">
        <f>IF(VLOOKUP(C78,角色!CC:CI,主动技能!F78*2+1,FALSE)=0,0,VLOOKUP(C78,角色!CC:CI,主动技能!F78*2+1,FALSE))</f>
        <v>10</v>
      </c>
      <c r="AB78" s="19">
        <f>IF(INT(VLOOKUP(E78,角色属性概况!I:M,3,FALSE)*AA78/100)=0,"",(INT(VLOOKUP(E78,角色属性概况!I:M,3,FALSE)*AA78/100)))</f>
        <v>4766</v>
      </c>
      <c r="AE78" s="25">
        <f>(VLOOKUP(G78,角色!V:AE,主动技能!F78+7,FALSE))</f>
        <v>1</v>
      </c>
      <c r="AF78" s="19">
        <f>VLOOKUP(F78,对应表!AY:BA,3,FALSE)</f>
        <v>0</v>
      </c>
      <c r="AG78" s="19">
        <f>VLOOKUP(F78,对应表!AY:BA,2,FALSE)</f>
        <v>0</v>
      </c>
      <c r="AH78" s="25" t="str">
        <f>VLOOKUP(F78,特效对应!F:G,2,FALSE)</f>
        <v>attack</v>
      </c>
      <c r="AJ78">
        <f t="shared" si="25"/>
        <v>12</v>
      </c>
      <c r="AQ78" s="6" t="str">
        <f>_xlfn.IFNA(IF(IF($AK78=AQ$5,VLOOKUP(AL78,buff!$K:$L,2,FALSE),"")=0,"",IF($AK78=AQ$5,VLOOKUP(AL78,buff!$K:$L,2,FALSE),"")),"")</f>
        <v/>
      </c>
      <c r="AR78" s="6" t="str">
        <f>_xlfn.IFNA(IF(IF($AK78=AR$5,VLOOKUP(AM78,buff!$K:$L,2,FALSE),"")=0,"",IF($AK78=AR$5,VLOOKUP(AM78,buff!$K:$L,2,FALSE),"")),"")</f>
        <v/>
      </c>
      <c r="AS78" s="6" t="str">
        <f>_xlfn.IFNA(IF(IF($AK78=AS$5,VLOOKUP(AN78,buff!$K:$L,2,FALSE),"")=0,"",IF($AK78=AS$5,VLOOKUP(AN78,buff!$K:$L,2,FALSE),"")),"")</f>
        <v/>
      </c>
      <c r="AT78" s="6" t="str">
        <f>_xlfn.IFNA(IF(IF($AK78=AT$5,VLOOKUP(AO78,buff!$K:$L,2,FALSE),"")=0,"",IF($AK78=AT$5,VLOOKUP(AO78,buff!$K:$L,2,FALSE),"")),"")</f>
        <v/>
      </c>
      <c r="AU78" s="6" t="str">
        <f>_xlfn.IFNA(IF(IF($AK78=AU$5,VLOOKUP(AP78,buff!$K:$L,2,FALSE),"")=0,"",IF($AK78=AU$5,VLOOKUP(AP78,buff!$K:$L,2,FALSE),"")),"")</f>
        <v/>
      </c>
      <c r="AV78" s="6" t="str">
        <f>_xlfn.IFNA(IF(IF($AK78=AV$5,VLOOKUP(AL78,buff!$K:$L,2,FALSE),"")=0,"",IF($AK78=AV$5,VLOOKUP(AL78,buff!$K:$L,2,FALSE),"")),"")</f>
        <v/>
      </c>
      <c r="AW78" s="6" t="str">
        <f>_xlfn.IFNA(IF(IF($AK78=AW$5,VLOOKUP(AM78,buff!$K:$L,2,FALSE),"")=0,"",IF($AK78=AW$5,VLOOKUP(AM78,buff!$K:$L,2,FALSE),"")),"")</f>
        <v/>
      </c>
      <c r="AX78" s="6" t="str">
        <f>_xlfn.IFNA(IF(IF($AK78=AX$5,VLOOKUP(AN78,buff!$K:$L,2,FALSE),"")=0,"",IF($AK78=AX$5,VLOOKUP(AN78,buff!$K:$L,2,FALSE),"")),"")</f>
        <v/>
      </c>
      <c r="AY78" s="6" t="str">
        <f>_xlfn.IFNA(IF(IF($AK78=AY$5,VLOOKUP(AO78,buff!$K:$L,2,FALSE),"")=0,"",IF($AK78=AY$5,VLOOKUP(AO78,buff!$K:$L,2,FALSE),"")),"")</f>
        <v/>
      </c>
      <c r="AZ78" s="6" t="str">
        <f>_xlfn.IFNA(IF(IF($AK78=AZ$5,VLOOKUP(AP78,buff!$K:$L,2,FALSE),"")=0,"",IF($AK78=AZ$5,VLOOKUP(AP78,buff!$K:$L,2,FALSE),"")),"")</f>
        <v/>
      </c>
      <c r="BA78" s="6" t="e">
        <f>VLOOKUP(AL78,buff!K:P,6,FALSE)</f>
        <v>#N/A</v>
      </c>
      <c r="BB78" t="e">
        <f t="shared" si="26"/>
        <v>#N/A</v>
      </c>
      <c r="BC78" t="e">
        <f t="shared" si="26"/>
        <v>#N/A</v>
      </c>
      <c r="BD78">
        <v>0</v>
      </c>
      <c r="BE78">
        <v>0</v>
      </c>
      <c r="BF78" s="22">
        <f t="shared" si="27"/>
        <v>100201</v>
      </c>
    </row>
    <row r="79" spans="1:58" x14ac:dyDescent="0.15">
      <c r="A79" t="str">
        <f t="shared" si="19"/>
        <v>牧师主动技能1等级13</v>
      </c>
      <c r="B79" s="8">
        <f t="shared" si="23"/>
        <v>10020113</v>
      </c>
      <c r="C79" s="8" t="str">
        <f>VLOOKUP(G79,角色!A:B,2,FALSE)</f>
        <v>牧师</v>
      </c>
      <c r="D79" s="8" t="str">
        <f t="shared" si="24"/>
        <v>主动技能1</v>
      </c>
      <c r="E79" s="8">
        <f t="shared" si="28"/>
        <v>13</v>
      </c>
      <c r="F79" s="8">
        <f t="shared" si="29"/>
        <v>1</v>
      </c>
      <c r="G79" s="8">
        <f t="shared" si="30"/>
        <v>2</v>
      </c>
      <c r="H79" s="4" t="s">
        <v>426</v>
      </c>
      <c r="I79" s="20" t="str">
        <f t="shared" si="18"/>
        <v>对敌方单体攻击，造成100%攻击力（+6767）点伤害。</v>
      </c>
      <c r="J79" s="4" t="s">
        <v>277</v>
      </c>
      <c r="K79" s="1" t="s">
        <v>102</v>
      </c>
      <c r="L79" s="4" t="s">
        <v>106</v>
      </c>
      <c r="M79" s="4"/>
      <c r="N79" s="4">
        <v>100</v>
      </c>
      <c r="O79" s="20">
        <f>VLOOKUP(L79,对应表!BK:BL,2,FALSE)</f>
        <v>0</v>
      </c>
      <c r="P79" s="25" t="str">
        <f>_xlfn.IFNA(VLOOKUP(G79,角色!V:AE,主动技能!F79+1,FALSE),"")</f>
        <v>|||</v>
      </c>
      <c r="Q79" s="25">
        <f>(VLOOKUP(G79,角色!V:AE,主动技能!F79+4,FALSE))</f>
        <v>1</v>
      </c>
      <c r="R79" s="25">
        <v>0</v>
      </c>
      <c r="S79" s="25">
        <v>0</v>
      </c>
      <c r="T79" s="6" t="str">
        <f t="shared" si="20"/>
        <v/>
      </c>
      <c r="U79" s="6" t="str">
        <f t="shared" si="21"/>
        <v/>
      </c>
      <c r="V79" s="19" t="str">
        <f>VLOOKUP(G79,角色!AW:BC,主动技能!F79+1,FALSE)</f>
        <v>skill_01</v>
      </c>
      <c r="Y79">
        <f t="shared" si="22"/>
        <v>0</v>
      </c>
      <c r="Z79" s="19">
        <f>IF(VLOOKUP(C79,角色!CC:CI,主动技能!F79*2,FALSE)=0,"",VLOOKUP(C79,角色!CC:CI,主动技能!F79*2,FALSE))</f>
        <v>100</v>
      </c>
      <c r="AA79" s="19">
        <f>IF(VLOOKUP(C79,角色!CC:CI,主动技能!F79*2+1,FALSE)=0,0,VLOOKUP(C79,角色!CC:CI,主动技能!F79*2+1,FALSE))</f>
        <v>10</v>
      </c>
      <c r="AB79" s="19">
        <f>IF(INT(VLOOKUP(E79,角色属性概况!I:M,3,FALSE)*AA79/100)=0,"",(INT(VLOOKUP(E79,角色属性概况!I:M,3,FALSE)*AA79/100)))</f>
        <v>6767</v>
      </c>
      <c r="AE79" s="25">
        <f>(VLOOKUP(G79,角色!V:AE,主动技能!F79+7,FALSE))</f>
        <v>1</v>
      </c>
      <c r="AF79" s="19">
        <f>VLOOKUP(F79,对应表!AY:BA,3,FALSE)</f>
        <v>0</v>
      </c>
      <c r="AG79" s="19">
        <f>VLOOKUP(F79,对应表!AY:BA,2,FALSE)</f>
        <v>0</v>
      </c>
      <c r="AH79" s="25" t="str">
        <f>VLOOKUP(F79,特效对应!F:G,2,FALSE)</f>
        <v>attack</v>
      </c>
      <c r="AJ79">
        <f t="shared" si="25"/>
        <v>13</v>
      </c>
      <c r="AQ79" s="6" t="str">
        <f>_xlfn.IFNA(IF(IF($AK79=AQ$5,VLOOKUP(AL79,buff!$K:$L,2,FALSE),"")=0,"",IF($AK79=AQ$5,VLOOKUP(AL79,buff!$K:$L,2,FALSE),"")),"")</f>
        <v/>
      </c>
      <c r="AR79" s="6" t="str">
        <f>_xlfn.IFNA(IF(IF($AK79=AR$5,VLOOKUP(AM79,buff!$K:$L,2,FALSE),"")=0,"",IF($AK79=AR$5,VLOOKUP(AM79,buff!$K:$L,2,FALSE),"")),"")</f>
        <v/>
      </c>
      <c r="AS79" s="6" t="str">
        <f>_xlfn.IFNA(IF(IF($AK79=AS$5,VLOOKUP(AN79,buff!$K:$L,2,FALSE),"")=0,"",IF($AK79=AS$5,VLOOKUP(AN79,buff!$K:$L,2,FALSE),"")),"")</f>
        <v/>
      </c>
      <c r="AT79" s="6" t="str">
        <f>_xlfn.IFNA(IF(IF($AK79=AT$5,VLOOKUP(AO79,buff!$K:$L,2,FALSE),"")=0,"",IF($AK79=AT$5,VLOOKUP(AO79,buff!$K:$L,2,FALSE),"")),"")</f>
        <v/>
      </c>
      <c r="AU79" s="6" t="str">
        <f>_xlfn.IFNA(IF(IF($AK79=AU$5,VLOOKUP(AP79,buff!$K:$L,2,FALSE),"")=0,"",IF($AK79=AU$5,VLOOKUP(AP79,buff!$K:$L,2,FALSE),"")),"")</f>
        <v/>
      </c>
      <c r="AV79" s="6" t="str">
        <f>_xlfn.IFNA(IF(IF($AK79=AV$5,VLOOKUP(AL79,buff!$K:$L,2,FALSE),"")=0,"",IF($AK79=AV$5,VLOOKUP(AL79,buff!$K:$L,2,FALSE),"")),"")</f>
        <v/>
      </c>
      <c r="AW79" s="6" t="str">
        <f>_xlfn.IFNA(IF(IF($AK79=AW$5,VLOOKUP(AM79,buff!$K:$L,2,FALSE),"")=0,"",IF($AK79=AW$5,VLOOKUP(AM79,buff!$K:$L,2,FALSE),"")),"")</f>
        <v/>
      </c>
      <c r="AX79" s="6" t="str">
        <f>_xlfn.IFNA(IF(IF($AK79=AX$5,VLOOKUP(AN79,buff!$K:$L,2,FALSE),"")=0,"",IF($AK79=AX$5,VLOOKUP(AN79,buff!$K:$L,2,FALSE),"")),"")</f>
        <v/>
      </c>
      <c r="AY79" s="6" t="str">
        <f>_xlfn.IFNA(IF(IF($AK79=AY$5,VLOOKUP(AO79,buff!$K:$L,2,FALSE),"")=0,"",IF($AK79=AY$5,VLOOKUP(AO79,buff!$K:$L,2,FALSE),"")),"")</f>
        <v/>
      </c>
      <c r="AZ79" s="6" t="str">
        <f>_xlfn.IFNA(IF(IF($AK79=AZ$5,VLOOKUP(AP79,buff!$K:$L,2,FALSE),"")=0,"",IF($AK79=AZ$5,VLOOKUP(AP79,buff!$K:$L,2,FALSE),"")),"")</f>
        <v/>
      </c>
      <c r="BA79" s="6" t="e">
        <f>VLOOKUP(AL79,buff!K:P,6,FALSE)</f>
        <v>#N/A</v>
      </c>
      <c r="BB79" t="e">
        <f t="shared" si="26"/>
        <v>#N/A</v>
      </c>
      <c r="BC79" t="e">
        <f t="shared" si="26"/>
        <v>#N/A</v>
      </c>
      <c r="BD79">
        <v>0</v>
      </c>
      <c r="BE79">
        <v>0</v>
      </c>
      <c r="BF79" s="22">
        <f t="shared" si="27"/>
        <v>100201</v>
      </c>
    </row>
    <row r="80" spans="1:58" x14ac:dyDescent="0.15">
      <c r="A80" t="str">
        <f t="shared" si="19"/>
        <v>牧师主动技能1等级14</v>
      </c>
      <c r="B80" s="8">
        <f t="shared" si="23"/>
        <v>10020114</v>
      </c>
      <c r="C80" s="8" t="str">
        <f>VLOOKUP(G80,角色!A:B,2,FALSE)</f>
        <v>牧师</v>
      </c>
      <c r="D80" s="8" t="str">
        <f t="shared" si="24"/>
        <v>主动技能1</v>
      </c>
      <c r="E80" s="8">
        <f t="shared" si="28"/>
        <v>14</v>
      </c>
      <c r="F80" s="8">
        <f t="shared" si="29"/>
        <v>1</v>
      </c>
      <c r="G80" s="8">
        <f t="shared" si="30"/>
        <v>2</v>
      </c>
      <c r="H80" s="4" t="s">
        <v>426</v>
      </c>
      <c r="I80" s="20" t="str">
        <f t="shared" si="18"/>
        <v>对敌方单体攻击，造成100%攻击力（+9601）点伤害。</v>
      </c>
      <c r="J80" s="4" t="s">
        <v>277</v>
      </c>
      <c r="K80" s="1" t="s">
        <v>102</v>
      </c>
      <c r="L80" s="4" t="s">
        <v>106</v>
      </c>
      <c r="M80" s="4"/>
      <c r="N80" s="4">
        <v>100</v>
      </c>
      <c r="O80" s="20">
        <f>VLOOKUP(L80,对应表!BK:BL,2,FALSE)</f>
        <v>0</v>
      </c>
      <c r="P80" s="25" t="str">
        <f>_xlfn.IFNA(VLOOKUP(G80,角色!V:AE,主动技能!F80+1,FALSE),"")</f>
        <v>|||</v>
      </c>
      <c r="Q80" s="25">
        <f>(VLOOKUP(G80,角色!V:AE,主动技能!F80+4,FALSE))</f>
        <v>1</v>
      </c>
      <c r="R80" s="25">
        <v>0</v>
      </c>
      <c r="S80" s="25">
        <v>0</v>
      </c>
      <c r="T80" s="6" t="str">
        <f t="shared" si="20"/>
        <v/>
      </c>
      <c r="U80" s="6" t="str">
        <f t="shared" si="21"/>
        <v/>
      </c>
      <c r="V80" s="19" t="str">
        <f>VLOOKUP(G80,角色!AW:BC,主动技能!F80+1,FALSE)</f>
        <v>skill_01</v>
      </c>
      <c r="Y80">
        <f t="shared" si="22"/>
        <v>0</v>
      </c>
      <c r="Z80" s="19">
        <f>IF(VLOOKUP(C80,角色!CC:CI,主动技能!F80*2,FALSE)=0,"",VLOOKUP(C80,角色!CC:CI,主动技能!F80*2,FALSE))</f>
        <v>100</v>
      </c>
      <c r="AA80" s="19">
        <f>IF(VLOOKUP(C80,角色!CC:CI,主动技能!F80*2+1,FALSE)=0,0,VLOOKUP(C80,角色!CC:CI,主动技能!F80*2+1,FALSE))</f>
        <v>10</v>
      </c>
      <c r="AB80" s="19">
        <f>IF(INT(VLOOKUP(E80,角色属性概况!I:M,3,FALSE)*AA80/100)=0,"",(INT(VLOOKUP(E80,角色属性概况!I:M,3,FALSE)*AA80/100)))</f>
        <v>9601</v>
      </c>
      <c r="AE80" s="25">
        <f>(VLOOKUP(G80,角色!V:AE,主动技能!F80+7,FALSE))</f>
        <v>1</v>
      </c>
      <c r="AF80" s="19">
        <f>VLOOKUP(F80,对应表!AY:BA,3,FALSE)</f>
        <v>0</v>
      </c>
      <c r="AG80" s="19">
        <f>VLOOKUP(F80,对应表!AY:BA,2,FALSE)</f>
        <v>0</v>
      </c>
      <c r="AH80" s="25" t="str">
        <f>VLOOKUP(F80,特效对应!F:G,2,FALSE)</f>
        <v>attack</v>
      </c>
      <c r="AJ80">
        <f t="shared" si="25"/>
        <v>14</v>
      </c>
      <c r="AQ80" s="6" t="str">
        <f>_xlfn.IFNA(IF(IF($AK80=AQ$5,VLOOKUP(AL80,buff!$K:$L,2,FALSE),"")=0,"",IF($AK80=AQ$5,VLOOKUP(AL80,buff!$K:$L,2,FALSE),"")),"")</f>
        <v/>
      </c>
      <c r="AR80" s="6" t="str">
        <f>_xlfn.IFNA(IF(IF($AK80=AR$5,VLOOKUP(AM80,buff!$K:$L,2,FALSE),"")=0,"",IF($AK80=AR$5,VLOOKUP(AM80,buff!$K:$L,2,FALSE),"")),"")</f>
        <v/>
      </c>
      <c r="AS80" s="6" t="str">
        <f>_xlfn.IFNA(IF(IF($AK80=AS$5,VLOOKUP(AN80,buff!$K:$L,2,FALSE),"")=0,"",IF($AK80=AS$5,VLOOKUP(AN80,buff!$K:$L,2,FALSE),"")),"")</f>
        <v/>
      </c>
      <c r="AT80" s="6" t="str">
        <f>_xlfn.IFNA(IF(IF($AK80=AT$5,VLOOKUP(AO80,buff!$K:$L,2,FALSE),"")=0,"",IF($AK80=AT$5,VLOOKUP(AO80,buff!$K:$L,2,FALSE),"")),"")</f>
        <v/>
      </c>
      <c r="AU80" s="6" t="str">
        <f>_xlfn.IFNA(IF(IF($AK80=AU$5,VLOOKUP(AP80,buff!$K:$L,2,FALSE),"")=0,"",IF($AK80=AU$5,VLOOKUP(AP80,buff!$K:$L,2,FALSE),"")),"")</f>
        <v/>
      </c>
      <c r="AV80" s="6" t="str">
        <f>_xlfn.IFNA(IF(IF($AK80=AV$5,VLOOKUP(AL80,buff!$K:$L,2,FALSE),"")=0,"",IF($AK80=AV$5,VLOOKUP(AL80,buff!$K:$L,2,FALSE),"")),"")</f>
        <v/>
      </c>
      <c r="AW80" s="6" t="str">
        <f>_xlfn.IFNA(IF(IF($AK80=AW$5,VLOOKUP(AM80,buff!$K:$L,2,FALSE),"")=0,"",IF($AK80=AW$5,VLOOKUP(AM80,buff!$K:$L,2,FALSE),"")),"")</f>
        <v/>
      </c>
      <c r="AX80" s="6" t="str">
        <f>_xlfn.IFNA(IF(IF($AK80=AX$5,VLOOKUP(AN80,buff!$K:$L,2,FALSE),"")=0,"",IF($AK80=AX$5,VLOOKUP(AN80,buff!$K:$L,2,FALSE),"")),"")</f>
        <v/>
      </c>
      <c r="AY80" s="6" t="str">
        <f>_xlfn.IFNA(IF(IF($AK80=AY$5,VLOOKUP(AO80,buff!$K:$L,2,FALSE),"")=0,"",IF($AK80=AY$5,VLOOKUP(AO80,buff!$K:$L,2,FALSE),"")),"")</f>
        <v/>
      </c>
      <c r="AZ80" s="6" t="str">
        <f>_xlfn.IFNA(IF(IF($AK80=AZ$5,VLOOKUP(AP80,buff!$K:$L,2,FALSE),"")=0,"",IF($AK80=AZ$5,VLOOKUP(AP80,buff!$K:$L,2,FALSE),"")),"")</f>
        <v/>
      </c>
      <c r="BA80" s="6" t="e">
        <f>VLOOKUP(AL80,buff!K:P,6,FALSE)</f>
        <v>#N/A</v>
      </c>
      <c r="BB80" t="e">
        <f t="shared" si="26"/>
        <v>#N/A</v>
      </c>
      <c r="BC80" t="e">
        <f t="shared" si="26"/>
        <v>#N/A</v>
      </c>
      <c r="BD80">
        <v>0</v>
      </c>
      <c r="BE80">
        <v>0</v>
      </c>
      <c r="BF80" s="22">
        <f t="shared" si="27"/>
        <v>100201</v>
      </c>
    </row>
    <row r="81" spans="1:58" x14ac:dyDescent="0.15">
      <c r="A81" t="str">
        <f t="shared" si="19"/>
        <v>牧师主动技能1等级15</v>
      </c>
      <c r="B81" s="8">
        <f t="shared" si="23"/>
        <v>10020115</v>
      </c>
      <c r="C81" s="8" t="str">
        <f>VLOOKUP(G81,角色!A:B,2,FALSE)</f>
        <v>牧师</v>
      </c>
      <c r="D81" s="8" t="str">
        <f t="shared" si="24"/>
        <v>主动技能1</v>
      </c>
      <c r="E81" s="8">
        <f t="shared" si="28"/>
        <v>15</v>
      </c>
      <c r="F81" s="8">
        <f t="shared" si="29"/>
        <v>1</v>
      </c>
      <c r="G81" s="8">
        <f t="shared" si="30"/>
        <v>2</v>
      </c>
      <c r="H81" s="4" t="s">
        <v>426</v>
      </c>
      <c r="I81" s="20" t="str">
        <f t="shared" si="18"/>
        <v>对敌方单体攻击，造成100%攻击力（+13613）点伤害。</v>
      </c>
      <c r="J81" s="4" t="s">
        <v>277</v>
      </c>
      <c r="K81" s="1" t="s">
        <v>102</v>
      </c>
      <c r="L81" s="4" t="s">
        <v>106</v>
      </c>
      <c r="M81" s="4"/>
      <c r="N81" s="4">
        <v>100</v>
      </c>
      <c r="O81" s="20">
        <f>VLOOKUP(L81,对应表!BK:BL,2,FALSE)</f>
        <v>0</v>
      </c>
      <c r="P81" s="25" t="str">
        <f>_xlfn.IFNA(VLOOKUP(G81,角色!V:AE,主动技能!F81+1,FALSE),"")</f>
        <v>|||</v>
      </c>
      <c r="Q81" s="25">
        <f>(VLOOKUP(G81,角色!V:AE,主动技能!F81+4,FALSE))</f>
        <v>1</v>
      </c>
      <c r="R81" s="25">
        <v>0</v>
      </c>
      <c r="S81" s="25">
        <v>0</v>
      </c>
      <c r="T81" s="6" t="str">
        <f t="shared" si="20"/>
        <v/>
      </c>
      <c r="U81" s="6" t="str">
        <f t="shared" si="21"/>
        <v/>
      </c>
      <c r="V81" s="19" t="str">
        <f>VLOOKUP(G81,角色!AW:BC,主动技能!F81+1,FALSE)</f>
        <v>skill_01</v>
      </c>
      <c r="Y81">
        <f t="shared" si="22"/>
        <v>0</v>
      </c>
      <c r="Z81" s="19">
        <f>IF(VLOOKUP(C81,角色!CC:CI,主动技能!F81*2,FALSE)=0,"",VLOOKUP(C81,角色!CC:CI,主动技能!F81*2,FALSE))</f>
        <v>100</v>
      </c>
      <c r="AA81" s="19">
        <f>IF(VLOOKUP(C81,角色!CC:CI,主动技能!F81*2+1,FALSE)=0,0,VLOOKUP(C81,角色!CC:CI,主动技能!F81*2+1,FALSE))</f>
        <v>10</v>
      </c>
      <c r="AB81" s="19">
        <f>IF(INT(VLOOKUP(E81,角色属性概况!I:M,3,FALSE)*AA81/100)=0,"",(INT(VLOOKUP(E81,角色属性概况!I:M,3,FALSE)*AA81/100)))</f>
        <v>13613</v>
      </c>
      <c r="AE81" s="25">
        <f>(VLOOKUP(G81,角色!V:AE,主动技能!F81+7,FALSE))</f>
        <v>1</v>
      </c>
      <c r="AF81" s="19">
        <f>VLOOKUP(F81,对应表!AY:BA,3,FALSE)</f>
        <v>0</v>
      </c>
      <c r="AG81" s="19">
        <f>VLOOKUP(F81,对应表!AY:BA,2,FALSE)</f>
        <v>0</v>
      </c>
      <c r="AH81" s="25" t="str">
        <f>VLOOKUP(F81,特效对应!F:G,2,FALSE)</f>
        <v>attack</v>
      </c>
      <c r="AJ81">
        <f t="shared" si="25"/>
        <v>15</v>
      </c>
      <c r="AQ81" s="6" t="str">
        <f>_xlfn.IFNA(IF(IF($AK81=AQ$5,VLOOKUP(AL81,buff!$K:$L,2,FALSE),"")=0,"",IF($AK81=AQ$5,VLOOKUP(AL81,buff!$K:$L,2,FALSE),"")),"")</f>
        <v/>
      </c>
      <c r="AR81" s="6" t="str">
        <f>_xlfn.IFNA(IF(IF($AK81=AR$5,VLOOKUP(AM81,buff!$K:$L,2,FALSE),"")=0,"",IF($AK81=AR$5,VLOOKUP(AM81,buff!$K:$L,2,FALSE),"")),"")</f>
        <v/>
      </c>
      <c r="AS81" s="6" t="str">
        <f>_xlfn.IFNA(IF(IF($AK81=AS$5,VLOOKUP(AN81,buff!$K:$L,2,FALSE),"")=0,"",IF($AK81=AS$5,VLOOKUP(AN81,buff!$K:$L,2,FALSE),"")),"")</f>
        <v/>
      </c>
      <c r="AT81" s="6" t="str">
        <f>_xlfn.IFNA(IF(IF($AK81=AT$5,VLOOKUP(AO81,buff!$K:$L,2,FALSE),"")=0,"",IF($AK81=AT$5,VLOOKUP(AO81,buff!$K:$L,2,FALSE),"")),"")</f>
        <v/>
      </c>
      <c r="AU81" s="6" t="str">
        <f>_xlfn.IFNA(IF(IF($AK81=AU$5,VLOOKUP(AP81,buff!$K:$L,2,FALSE),"")=0,"",IF($AK81=AU$5,VLOOKUP(AP81,buff!$K:$L,2,FALSE),"")),"")</f>
        <v/>
      </c>
      <c r="AV81" s="6" t="str">
        <f>_xlfn.IFNA(IF(IF($AK81=AV$5,VLOOKUP(AL81,buff!$K:$L,2,FALSE),"")=0,"",IF($AK81=AV$5,VLOOKUP(AL81,buff!$K:$L,2,FALSE),"")),"")</f>
        <v/>
      </c>
      <c r="AW81" s="6" t="str">
        <f>_xlfn.IFNA(IF(IF($AK81=AW$5,VLOOKUP(AM81,buff!$K:$L,2,FALSE),"")=0,"",IF($AK81=AW$5,VLOOKUP(AM81,buff!$K:$L,2,FALSE),"")),"")</f>
        <v/>
      </c>
      <c r="AX81" s="6" t="str">
        <f>_xlfn.IFNA(IF(IF($AK81=AX$5,VLOOKUP(AN81,buff!$K:$L,2,FALSE),"")=0,"",IF($AK81=AX$5,VLOOKUP(AN81,buff!$K:$L,2,FALSE),"")),"")</f>
        <v/>
      </c>
      <c r="AY81" s="6" t="str">
        <f>_xlfn.IFNA(IF(IF($AK81=AY$5,VLOOKUP(AO81,buff!$K:$L,2,FALSE),"")=0,"",IF($AK81=AY$5,VLOOKUP(AO81,buff!$K:$L,2,FALSE),"")),"")</f>
        <v/>
      </c>
      <c r="AZ81" s="6" t="str">
        <f>_xlfn.IFNA(IF(IF($AK81=AZ$5,VLOOKUP(AP81,buff!$K:$L,2,FALSE),"")=0,"",IF($AK81=AZ$5,VLOOKUP(AP81,buff!$K:$L,2,FALSE),"")),"")</f>
        <v/>
      </c>
      <c r="BA81" s="6" t="e">
        <f>VLOOKUP(AL81,buff!K:P,6,FALSE)</f>
        <v>#N/A</v>
      </c>
      <c r="BB81" t="e">
        <f t="shared" si="26"/>
        <v>#N/A</v>
      </c>
      <c r="BC81" t="e">
        <f t="shared" si="26"/>
        <v>#N/A</v>
      </c>
      <c r="BD81">
        <v>0</v>
      </c>
      <c r="BE81">
        <v>0</v>
      </c>
      <c r="BF81" s="22">
        <f t="shared" si="27"/>
        <v>100201</v>
      </c>
    </row>
    <row r="82" spans="1:58" x14ac:dyDescent="0.15">
      <c r="A82" t="str">
        <f t="shared" si="19"/>
        <v>牧师主动技能1等级16</v>
      </c>
      <c r="B82" s="8">
        <f t="shared" si="23"/>
        <v>10020116</v>
      </c>
      <c r="C82" s="8" t="str">
        <f>VLOOKUP(G82,角色!A:B,2,FALSE)</f>
        <v>牧师</v>
      </c>
      <c r="D82" s="8" t="str">
        <f t="shared" si="24"/>
        <v>主动技能1</v>
      </c>
      <c r="E82" s="8">
        <f t="shared" si="28"/>
        <v>16</v>
      </c>
      <c r="F82" s="8">
        <f t="shared" si="29"/>
        <v>1</v>
      </c>
      <c r="G82" s="8">
        <f t="shared" si="30"/>
        <v>2</v>
      </c>
      <c r="H82" s="4" t="s">
        <v>426</v>
      </c>
      <c r="I82" s="20" t="str">
        <f t="shared" si="18"/>
        <v>对敌方单体攻击，造成100%攻击力（+19292）点伤害。</v>
      </c>
      <c r="J82" s="4" t="s">
        <v>277</v>
      </c>
      <c r="K82" s="1" t="s">
        <v>102</v>
      </c>
      <c r="L82" s="4" t="s">
        <v>106</v>
      </c>
      <c r="M82" s="4"/>
      <c r="N82" s="4">
        <v>100</v>
      </c>
      <c r="O82" s="20">
        <f>VLOOKUP(L82,对应表!BK:BL,2,FALSE)</f>
        <v>0</v>
      </c>
      <c r="P82" s="25" t="str">
        <f>_xlfn.IFNA(VLOOKUP(G82,角色!V:AE,主动技能!F82+1,FALSE),"")</f>
        <v>|||</v>
      </c>
      <c r="Q82" s="25">
        <f>(VLOOKUP(G82,角色!V:AE,主动技能!F82+4,FALSE))</f>
        <v>1</v>
      </c>
      <c r="R82" s="25">
        <v>0</v>
      </c>
      <c r="S82" s="25">
        <v>0</v>
      </c>
      <c r="T82" s="6" t="str">
        <f t="shared" si="20"/>
        <v/>
      </c>
      <c r="U82" s="6" t="str">
        <f t="shared" si="21"/>
        <v/>
      </c>
      <c r="V82" s="19" t="str">
        <f>VLOOKUP(G82,角色!AW:BC,主动技能!F82+1,FALSE)</f>
        <v>skill_01</v>
      </c>
      <c r="Y82">
        <f t="shared" si="22"/>
        <v>0</v>
      </c>
      <c r="Z82" s="19">
        <f>IF(VLOOKUP(C82,角色!CC:CI,主动技能!F82*2,FALSE)=0,"",VLOOKUP(C82,角色!CC:CI,主动技能!F82*2,FALSE))</f>
        <v>100</v>
      </c>
      <c r="AA82" s="19">
        <f>IF(VLOOKUP(C82,角色!CC:CI,主动技能!F82*2+1,FALSE)=0,0,VLOOKUP(C82,角色!CC:CI,主动技能!F82*2+1,FALSE))</f>
        <v>10</v>
      </c>
      <c r="AB82" s="19">
        <f>IF(INT(VLOOKUP(E82,角色属性概况!I:M,3,FALSE)*AA82/100)=0,"",(INT(VLOOKUP(E82,角色属性概况!I:M,3,FALSE)*AA82/100)))</f>
        <v>19292</v>
      </c>
      <c r="AE82" s="25">
        <f>(VLOOKUP(G82,角色!V:AE,主动技能!F82+7,FALSE))</f>
        <v>1</v>
      </c>
      <c r="AF82" s="19">
        <f>VLOOKUP(F82,对应表!AY:BA,3,FALSE)</f>
        <v>0</v>
      </c>
      <c r="AG82" s="19">
        <f>VLOOKUP(F82,对应表!AY:BA,2,FALSE)</f>
        <v>0</v>
      </c>
      <c r="AH82" s="25" t="str">
        <f>VLOOKUP(F82,特效对应!F:G,2,FALSE)</f>
        <v>attack</v>
      </c>
      <c r="AJ82">
        <f t="shared" si="25"/>
        <v>16</v>
      </c>
      <c r="AQ82" s="6" t="str">
        <f>_xlfn.IFNA(IF(IF($AK82=AQ$5,VLOOKUP(AL82,buff!$K:$L,2,FALSE),"")=0,"",IF($AK82=AQ$5,VLOOKUP(AL82,buff!$K:$L,2,FALSE),"")),"")</f>
        <v/>
      </c>
      <c r="AR82" s="6" t="str">
        <f>_xlfn.IFNA(IF(IF($AK82=AR$5,VLOOKUP(AM82,buff!$K:$L,2,FALSE),"")=0,"",IF($AK82=AR$5,VLOOKUP(AM82,buff!$K:$L,2,FALSE),"")),"")</f>
        <v/>
      </c>
      <c r="AS82" s="6" t="str">
        <f>_xlfn.IFNA(IF(IF($AK82=AS$5,VLOOKUP(AN82,buff!$K:$L,2,FALSE),"")=0,"",IF($AK82=AS$5,VLOOKUP(AN82,buff!$K:$L,2,FALSE),"")),"")</f>
        <v/>
      </c>
      <c r="AT82" s="6" t="str">
        <f>_xlfn.IFNA(IF(IF($AK82=AT$5,VLOOKUP(AO82,buff!$K:$L,2,FALSE),"")=0,"",IF($AK82=AT$5,VLOOKUP(AO82,buff!$K:$L,2,FALSE),"")),"")</f>
        <v/>
      </c>
      <c r="AU82" s="6" t="str">
        <f>_xlfn.IFNA(IF(IF($AK82=AU$5,VLOOKUP(AP82,buff!$K:$L,2,FALSE),"")=0,"",IF($AK82=AU$5,VLOOKUP(AP82,buff!$K:$L,2,FALSE),"")),"")</f>
        <v/>
      </c>
      <c r="AV82" s="6" t="str">
        <f>_xlfn.IFNA(IF(IF($AK82=AV$5,VLOOKUP(AL82,buff!$K:$L,2,FALSE),"")=0,"",IF($AK82=AV$5,VLOOKUP(AL82,buff!$K:$L,2,FALSE),"")),"")</f>
        <v/>
      </c>
      <c r="AW82" s="6" t="str">
        <f>_xlfn.IFNA(IF(IF($AK82=AW$5,VLOOKUP(AM82,buff!$K:$L,2,FALSE),"")=0,"",IF($AK82=AW$5,VLOOKUP(AM82,buff!$K:$L,2,FALSE),"")),"")</f>
        <v/>
      </c>
      <c r="AX82" s="6" t="str">
        <f>_xlfn.IFNA(IF(IF($AK82=AX$5,VLOOKUP(AN82,buff!$K:$L,2,FALSE),"")=0,"",IF($AK82=AX$5,VLOOKUP(AN82,buff!$K:$L,2,FALSE),"")),"")</f>
        <v/>
      </c>
      <c r="AY82" s="6" t="str">
        <f>_xlfn.IFNA(IF(IF($AK82=AY$5,VLOOKUP(AO82,buff!$K:$L,2,FALSE),"")=0,"",IF($AK82=AY$5,VLOOKUP(AO82,buff!$K:$L,2,FALSE),"")),"")</f>
        <v/>
      </c>
      <c r="AZ82" s="6" t="str">
        <f>_xlfn.IFNA(IF(IF($AK82=AZ$5,VLOOKUP(AP82,buff!$K:$L,2,FALSE),"")=0,"",IF($AK82=AZ$5,VLOOKUP(AP82,buff!$K:$L,2,FALSE),"")),"")</f>
        <v/>
      </c>
      <c r="BA82" s="6" t="e">
        <f>VLOOKUP(AL82,buff!K:P,6,FALSE)</f>
        <v>#N/A</v>
      </c>
      <c r="BB82" t="e">
        <f t="shared" si="26"/>
        <v>#N/A</v>
      </c>
      <c r="BC82" t="e">
        <f t="shared" si="26"/>
        <v>#N/A</v>
      </c>
      <c r="BD82">
        <v>0</v>
      </c>
      <c r="BE82">
        <v>0</v>
      </c>
      <c r="BF82" s="22">
        <f t="shared" si="27"/>
        <v>100201</v>
      </c>
    </row>
    <row r="83" spans="1:58" x14ac:dyDescent="0.15">
      <c r="A83" t="str">
        <f t="shared" si="19"/>
        <v>牧师主动技能1等级17</v>
      </c>
      <c r="B83" s="8">
        <f t="shared" si="23"/>
        <v>10020117</v>
      </c>
      <c r="C83" s="8" t="str">
        <f>VLOOKUP(G83,角色!A:B,2,FALSE)</f>
        <v>牧师</v>
      </c>
      <c r="D83" s="8" t="str">
        <f t="shared" si="24"/>
        <v>主动技能1</v>
      </c>
      <c r="E83" s="8">
        <f t="shared" si="28"/>
        <v>17</v>
      </c>
      <c r="F83" s="8">
        <f t="shared" si="29"/>
        <v>1</v>
      </c>
      <c r="G83" s="8">
        <f t="shared" si="30"/>
        <v>2</v>
      </c>
      <c r="H83" s="4" t="s">
        <v>426</v>
      </c>
      <c r="I83" s="20" t="str">
        <f t="shared" si="18"/>
        <v>对敌方单体攻击，造成100%攻击力（+27333）点伤害。</v>
      </c>
      <c r="J83" s="4" t="s">
        <v>277</v>
      </c>
      <c r="K83" s="1" t="s">
        <v>102</v>
      </c>
      <c r="L83" s="4" t="s">
        <v>106</v>
      </c>
      <c r="M83" s="4"/>
      <c r="N83" s="4">
        <v>100</v>
      </c>
      <c r="O83" s="20">
        <f>VLOOKUP(L83,对应表!BK:BL,2,FALSE)</f>
        <v>0</v>
      </c>
      <c r="P83" s="25" t="str">
        <f>_xlfn.IFNA(VLOOKUP(G83,角色!V:AE,主动技能!F83+1,FALSE),"")</f>
        <v>|||</v>
      </c>
      <c r="Q83" s="25">
        <f>(VLOOKUP(G83,角色!V:AE,主动技能!F83+4,FALSE))</f>
        <v>1</v>
      </c>
      <c r="R83" s="25">
        <v>0</v>
      </c>
      <c r="S83" s="25">
        <v>0</v>
      </c>
      <c r="T83" s="6" t="str">
        <f t="shared" si="20"/>
        <v/>
      </c>
      <c r="U83" s="6" t="str">
        <f t="shared" si="21"/>
        <v/>
      </c>
      <c r="V83" s="19" t="str">
        <f>VLOOKUP(G83,角色!AW:BC,主动技能!F83+1,FALSE)</f>
        <v>skill_01</v>
      </c>
      <c r="Y83">
        <f t="shared" si="22"/>
        <v>0</v>
      </c>
      <c r="Z83" s="19">
        <f>IF(VLOOKUP(C83,角色!CC:CI,主动技能!F83*2,FALSE)=0,"",VLOOKUP(C83,角色!CC:CI,主动技能!F83*2,FALSE))</f>
        <v>100</v>
      </c>
      <c r="AA83" s="19">
        <f>IF(VLOOKUP(C83,角色!CC:CI,主动技能!F83*2+1,FALSE)=0,0,VLOOKUP(C83,角色!CC:CI,主动技能!F83*2+1,FALSE))</f>
        <v>10</v>
      </c>
      <c r="AB83" s="19">
        <f>IF(INT(VLOOKUP(E83,角色属性概况!I:M,3,FALSE)*AA83/100)=0,"",(INT(VLOOKUP(E83,角色属性概况!I:M,3,FALSE)*AA83/100)))</f>
        <v>27333</v>
      </c>
      <c r="AE83" s="25">
        <f>(VLOOKUP(G83,角色!V:AE,主动技能!F83+7,FALSE))</f>
        <v>1</v>
      </c>
      <c r="AF83" s="19">
        <f>VLOOKUP(F83,对应表!AY:BA,3,FALSE)</f>
        <v>0</v>
      </c>
      <c r="AG83" s="19">
        <f>VLOOKUP(F83,对应表!AY:BA,2,FALSE)</f>
        <v>0</v>
      </c>
      <c r="AH83" s="25" t="str">
        <f>VLOOKUP(F83,特效对应!F:G,2,FALSE)</f>
        <v>attack</v>
      </c>
      <c r="AJ83">
        <f t="shared" si="25"/>
        <v>17</v>
      </c>
      <c r="AQ83" s="6" t="str">
        <f>_xlfn.IFNA(IF(IF($AK83=AQ$5,VLOOKUP(AL83,buff!$K:$L,2,FALSE),"")=0,"",IF($AK83=AQ$5,VLOOKUP(AL83,buff!$K:$L,2,FALSE),"")),"")</f>
        <v/>
      </c>
      <c r="AR83" s="6" t="str">
        <f>_xlfn.IFNA(IF(IF($AK83=AR$5,VLOOKUP(AM83,buff!$K:$L,2,FALSE),"")=0,"",IF($AK83=AR$5,VLOOKUP(AM83,buff!$K:$L,2,FALSE),"")),"")</f>
        <v/>
      </c>
      <c r="AS83" s="6" t="str">
        <f>_xlfn.IFNA(IF(IF($AK83=AS$5,VLOOKUP(AN83,buff!$K:$L,2,FALSE),"")=0,"",IF($AK83=AS$5,VLOOKUP(AN83,buff!$K:$L,2,FALSE),"")),"")</f>
        <v/>
      </c>
      <c r="AT83" s="6" t="str">
        <f>_xlfn.IFNA(IF(IF($AK83=AT$5,VLOOKUP(AO83,buff!$K:$L,2,FALSE),"")=0,"",IF($AK83=AT$5,VLOOKUP(AO83,buff!$K:$L,2,FALSE),"")),"")</f>
        <v/>
      </c>
      <c r="AU83" s="6" t="str">
        <f>_xlfn.IFNA(IF(IF($AK83=AU$5,VLOOKUP(AP83,buff!$K:$L,2,FALSE),"")=0,"",IF($AK83=AU$5,VLOOKUP(AP83,buff!$K:$L,2,FALSE),"")),"")</f>
        <v/>
      </c>
      <c r="AV83" s="6" t="str">
        <f>_xlfn.IFNA(IF(IF($AK83=AV$5,VLOOKUP(AL83,buff!$K:$L,2,FALSE),"")=0,"",IF($AK83=AV$5,VLOOKUP(AL83,buff!$K:$L,2,FALSE),"")),"")</f>
        <v/>
      </c>
      <c r="AW83" s="6" t="str">
        <f>_xlfn.IFNA(IF(IF($AK83=AW$5,VLOOKUP(AM83,buff!$K:$L,2,FALSE),"")=0,"",IF($AK83=AW$5,VLOOKUP(AM83,buff!$K:$L,2,FALSE),"")),"")</f>
        <v/>
      </c>
      <c r="AX83" s="6" t="str">
        <f>_xlfn.IFNA(IF(IF($AK83=AX$5,VLOOKUP(AN83,buff!$K:$L,2,FALSE),"")=0,"",IF($AK83=AX$5,VLOOKUP(AN83,buff!$K:$L,2,FALSE),"")),"")</f>
        <v/>
      </c>
      <c r="AY83" s="6" t="str">
        <f>_xlfn.IFNA(IF(IF($AK83=AY$5,VLOOKUP(AO83,buff!$K:$L,2,FALSE),"")=0,"",IF($AK83=AY$5,VLOOKUP(AO83,buff!$K:$L,2,FALSE),"")),"")</f>
        <v/>
      </c>
      <c r="AZ83" s="6" t="str">
        <f>_xlfn.IFNA(IF(IF($AK83=AZ$5,VLOOKUP(AP83,buff!$K:$L,2,FALSE),"")=0,"",IF($AK83=AZ$5,VLOOKUP(AP83,buff!$K:$L,2,FALSE),"")),"")</f>
        <v/>
      </c>
      <c r="BA83" s="6" t="e">
        <f>VLOOKUP(AL83,buff!K:P,6,FALSE)</f>
        <v>#N/A</v>
      </c>
      <c r="BB83" t="e">
        <f t="shared" si="26"/>
        <v>#N/A</v>
      </c>
      <c r="BC83" t="e">
        <f t="shared" si="26"/>
        <v>#N/A</v>
      </c>
      <c r="BD83">
        <v>0</v>
      </c>
      <c r="BE83">
        <v>0</v>
      </c>
      <c r="BF83" s="22">
        <f t="shared" si="27"/>
        <v>100201</v>
      </c>
    </row>
    <row r="84" spans="1:58" x14ac:dyDescent="0.15">
      <c r="A84" t="str">
        <f t="shared" si="19"/>
        <v>牧师主动技能1等级18</v>
      </c>
      <c r="B84" s="8">
        <f t="shared" si="23"/>
        <v>10020118</v>
      </c>
      <c r="C84" s="8" t="str">
        <f>VLOOKUP(G84,角色!A:B,2,FALSE)</f>
        <v>牧师</v>
      </c>
      <c r="D84" s="8" t="str">
        <f t="shared" si="24"/>
        <v>主动技能1</v>
      </c>
      <c r="E84" s="8">
        <f t="shared" si="28"/>
        <v>18</v>
      </c>
      <c r="F84" s="8">
        <f t="shared" si="29"/>
        <v>1</v>
      </c>
      <c r="G84" s="8">
        <f t="shared" si="30"/>
        <v>2</v>
      </c>
      <c r="H84" s="4" t="s">
        <v>426</v>
      </c>
      <c r="I84" s="20" t="str">
        <f t="shared" si="18"/>
        <v>对敌方单体攻击，造成100%攻击力（+38716）点伤害。</v>
      </c>
      <c r="J84" s="4" t="s">
        <v>277</v>
      </c>
      <c r="K84" s="1" t="s">
        <v>102</v>
      </c>
      <c r="L84" s="4" t="s">
        <v>106</v>
      </c>
      <c r="M84" s="4"/>
      <c r="N84" s="4">
        <v>100</v>
      </c>
      <c r="O84" s="20">
        <f>VLOOKUP(L84,对应表!BK:BL,2,FALSE)</f>
        <v>0</v>
      </c>
      <c r="P84" s="25" t="str">
        <f>_xlfn.IFNA(VLOOKUP(G84,角色!V:AE,主动技能!F84+1,FALSE),"")</f>
        <v>|||</v>
      </c>
      <c r="Q84" s="25">
        <f>(VLOOKUP(G84,角色!V:AE,主动技能!F84+4,FALSE))</f>
        <v>1</v>
      </c>
      <c r="R84" s="25">
        <v>0</v>
      </c>
      <c r="S84" s="25">
        <v>0</v>
      </c>
      <c r="T84" s="6" t="str">
        <f t="shared" si="20"/>
        <v/>
      </c>
      <c r="U84" s="6" t="str">
        <f t="shared" si="21"/>
        <v/>
      </c>
      <c r="V84" s="19" t="str">
        <f>VLOOKUP(G84,角色!AW:BC,主动技能!F84+1,FALSE)</f>
        <v>skill_01</v>
      </c>
      <c r="Y84">
        <f t="shared" si="22"/>
        <v>0</v>
      </c>
      <c r="Z84" s="19">
        <f>IF(VLOOKUP(C84,角色!CC:CI,主动技能!F84*2,FALSE)=0,"",VLOOKUP(C84,角色!CC:CI,主动技能!F84*2,FALSE))</f>
        <v>100</v>
      </c>
      <c r="AA84" s="19">
        <f>IF(VLOOKUP(C84,角色!CC:CI,主动技能!F84*2+1,FALSE)=0,0,VLOOKUP(C84,角色!CC:CI,主动技能!F84*2+1,FALSE))</f>
        <v>10</v>
      </c>
      <c r="AB84" s="19">
        <f>IF(INT(VLOOKUP(E84,角色属性概况!I:M,3,FALSE)*AA84/100)=0,"",(INT(VLOOKUP(E84,角色属性概况!I:M,3,FALSE)*AA84/100)))</f>
        <v>38716</v>
      </c>
      <c r="AE84" s="25">
        <f>(VLOOKUP(G84,角色!V:AE,主动技能!F84+7,FALSE))</f>
        <v>1</v>
      </c>
      <c r="AF84" s="19">
        <f>VLOOKUP(F84,对应表!AY:BA,3,FALSE)</f>
        <v>0</v>
      </c>
      <c r="AG84" s="19">
        <f>VLOOKUP(F84,对应表!AY:BA,2,FALSE)</f>
        <v>0</v>
      </c>
      <c r="AH84" s="25" t="str">
        <f>VLOOKUP(F84,特效对应!F:G,2,FALSE)</f>
        <v>attack</v>
      </c>
      <c r="AJ84">
        <f t="shared" si="25"/>
        <v>18</v>
      </c>
      <c r="AQ84" s="6" t="str">
        <f>_xlfn.IFNA(IF(IF($AK84=AQ$5,VLOOKUP(AL84,buff!$K:$L,2,FALSE),"")=0,"",IF($AK84=AQ$5,VLOOKUP(AL84,buff!$K:$L,2,FALSE),"")),"")</f>
        <v/>
      </c>
      <c r="AR84" s="6" t="str">
        <f>_xlfn.IFNA(IF(IF($AK84=AR$5,VLOOKUP(AM84,buff!$K:$L,2,FALSE),"")=0,"",IF($AK84=AR$5,VLOOKUP(AM84,buff!$K:$L,2,FALSE),"")),"")</f>
        <v/>
      </c>
      <c r="AS84" s="6" t="str">
        <f>_xlfn.IFNA(IF(IF($AK84=AS$5,VLOOKUP(AN84,buff!$K:$L,2,FALSE),"")=0,"",IF($AK84=AS$5,VLOOKUP(AN84,buff!$K:$L,2,FALSE),"")),"")</f>
        <v/>
      </c>
      <c r="AT84" s="6" t="str">
        <f>_xlfn.IFNA(IF(IF($AK84=AT$5,VLOOKUP(AO84,buff!$K:$L,2,FALSE),"")=0,"",IF($AK84=AT$5,VLOOKUP(AO84,buff!$K:$L,2,FALSE),"")),"")</f>
        <v/>
      </c>
      <c r="AU84" s="6" t="str">
        <f>_xlfn.IFNA(IF(IF($AK84=AU$5,VLOOKUP(AP84,buff!$K:$L,2,FALSE),"")=0,"",IF($AK84=AU$5,VLOOKUP(AP84,buff!$K:$L,2,FALSE),"")),"")</f>
        <v/>
      </c>
      <c r="AV84" s="6" t="str">
        <f>_xlfn.IFNA(IF(IF($AK84=AV$5,VLOOKUP(AL84,buff!$K:$L,2,FALSE),"")=0,"",IF($AK84=AV$5,VLOOKUP(AL84,buff!$K:$L,2,FALSE),"")),"")</f>
        <v/>
      </c>
      <c r="AW84" s="6" t="str">
        <f>_xlfn.IFNA(IF(IF($AK84=AW$5,VLOOKUP(AM84,buff!$K:$L,2,FALSE),"")=0,"",IF($AK84=AW$5,VLOOKUP(AM84,buff!$K:$L,2,FALSE),"")),"")</f>
        <v/>
      </c>
      <c r="AX84" s="6" t="str">
        <f>_xlfn.IFNA(IF(IF($AK84=AX$5,VLOOKUP(AN84,buff!$K:$L,2,FALSE),"")=0,"",IF($AK84=AX$5,VLOOKUP(AN84,buff!$K:$L,2,FALSE),"")),"")</f>
        <v/>
      </c>
      <c r="AY84" s="6" t="str">
        <f>_xlfn.IFNA(IF(IF($AK84=AY$5,VLOOKUP(AO84,buff!$K:$L,2,FALSE),"")=0,"",IF($AK84=AY$5,VLOOKUP(AO84,buff!$K:$L,2,FALSE),"")),"")</f>
        <v/>
      </c>
      <c r="AZ84" s="6" t="str">
        <f>_xlfn.IFNA(IF(IF($AK84=AZ$5,VLOOKUP(AP84,buff!$K:$L,2,FALSE),"")=0,"",IF($AK84=AZ$5,VLOOKUP(AP84,buff!$K:$L,2,FALSE),"")),"")</f>
        <v/>
      </c>
      <c r="BA84" s="6" t="e">
        <f>VLOOKUP(AL84,buff!K:P,6,FALSE)</f>
        <v>#N/A</v>
      </c>
      <c r="BB84" t="e">
        <f t="shared" si="26"/>
        <v>#N/A</v>
      </c>
      <c r="BC84" t="e">
        <f t="shared" si="26"/>
        <v>#N/A</v>
      </c>
      <c r="BD84">
        <v>0</v>
      </c>
      <c r="BE84">
        <v>0</v>
      </c>
      <c r="BF84" s="22">
        <f t="shared" si="27"/>
        <v>100201</v>
      </c>
    </row>
    <row r="85" spans="1:58" x14ac:dyDescent="0.15">
      <c r="A85" t="str">
        <f t="shared" si="19"/>
        <v>牧师主动技能1等级19</v>
      </c>
      <c r="B85" s="8">
        <f t="shared" si="23"/>
        <v>10020119</v>
      </c>
      <c r="C85" s="8" t="str">
        <f>VLOOKUP(G85,角色!A:B,2,FALSE)</f>
        <v>牧师</v>
      </c>
      <c r="D85" s="8" t="str">
        <f t="shared" si="24"/>
        <v>主动技能1</v>
      </c>
      <c r="E85" s="8">
        <f t="shared" si="28"/>
        <v>19</v>
      </c>
      <c r="F85" s="8">
        <f t="shared" si="29"/>
        <v>1</v>
      </c>
      <c r="G85" s="8">
        <f t="shared" si="30"/>
        <v>2</v>
      </c>
      <c r="H85" s="4" t="s">
        <v>426</v>
      </c>
      <c r="I85" s="20" t="str">
        <f t="shared" si="18"/>
        <v>对敌方单体攻击，造成100%攻击力（+54831）点伤害。</v>
      </c>
      <c r="J85" s="4" t="s">
        <v>277</v>
      </c>
      <c r="K85" s="1" t="s">
        <v>102</v>
      </c>
      <c r="L85" s="4" t="s">
        <v>106</v>
      </c>
      <c r="M85" s="4"/>
      <c r="N85" s="4">
        <v>100</v>
      </c>
      <c r="O85" s="20">
        <f>VLOOKUP(L85,对应表!BK:BL,2,FALSE)</f>
        <v>0</v>
      </c>
      <c r="P85" s="25" t="str">
        <f>_xlfn.IFNA(VLOOKUP(G85,角色!V:AE,主动技能!F85+1,FALSE),"")</f>
        <v>|||</v>
      </c>
      <c r="Q85" s="25">
        <f>(VLOOKUP(G85,角色!V:AE,主动技能!F85+4,FALSE))</f>
        <v>1</v>
      </c>
      <c r="R85" s="25">
        <v>0</v>
      </c>
      <c r="S85" s="25">
        <v>0</v>
      </c>
      <c r="T85" s="6" t="str">
        <f t="shared" si="20"/>
        <v/>
      </c>
      <c r="U85" s="6" t="str">
        <f t="shared" si="21"/>
        <v/>
      </c>
      <c r="V85" s="19" t="str">
        <f>VLOOKUP(G85,角色!AW:BC,主动技能!F85+1,FALSE)</f>
        <v>skill_01</v>
      </c>
      <c r="Y85">
        <f t="shared" si="22"/>
        <v>0</v>
      </c>
      <c r="Z85" s="19">
        <f>IF(VLOOKUP(C85,角色!CC:CI,主动技能!F85*2,FALSE)=0,"",VLOOKUP(C85,角色!CC:CI,主动技能!F85*2,FALSE))</f>
        <v>100</v>
      </c>
      <c r="AA85" s="19">
        <f>IF(VLOOKUP(C85,角色!CC:CI,主动技能!F85*2+1,FALSE)=0,0,VLOOKUP(C85,角色!CC:CI,主动技能!F85*2+1,FALSE))</f>
        <v>10</v>
      </c>
      <c r="AB85" s="19">
        <f>IF(INT(VLOOKUP(E85,角色属性概况!I:M,3,FALSE)*AA85/100)=0,"",(INT(VLOOKUP(E85,角色属性概况!I:M,3,FALSE)*AA85/100)))</f>
        <v>54831</v>
      </c>
      <c r="AE85" s="25">
        <f>(VLOOKUP(G85,角色!V:AE,主动技能!F85+7,FALSE))</f>
        <v>1</v>
      </c>
      <c r="AF85" s="19">
        <f>VLOOKUP(F85,对应表!AY:BA,3,FALSE)</f>
        <v>0</v>
      </c>
      <c r="AG85" s="19">
        <f>VLOOKUP(F85,对应表!AY:BA,2,FALSE)</f>
        <v>0</v>
      </c>
      <c r="AH85" s="25" t="str">
        <f>VLOOKUP(F85,特效对应!F:G,2,FALSE)</f>
        <v>attack</v>
      </c>
      <c r="AJ85">
        <f t="shared" si="25"/>
        <v>19</v>
      </c>
      <c r="AQ85" s="6" t="str">
        <f>_xlfn.IFNA(IF(IF($AK85=AQ$5,VLOOKUP(AL85,buff!$K:$L,2,FALSE),"")=0,"",IF($AK85=AQ$5,VLOOKUP(AL85,buff!$K:$L,2,FALSE),"")),"")</f>
        <v/>
      </c>
      <c r="AR85" s="6" t="str">
        <f>_xlfn.IFNA(IF(IF($AK85=AR$5,VLOOKUP(AM85,buff!$K:$L,2,FALSE),"")=0,"",IF($AK85=AR$5,VLOOKUP(AM85,buff!$K:$L,2,FALSE),"")),"")</f>
        <v/>
      </c>
      <c r="AS85" s="6" t="str">
        <f>_xlfn.IFNA(IF(IF($AK85=AS$5,VLOOKUP(AN85,buff!$K:$L,2,FALSE),"")=0,"",IF($AK85=AS$5,VLOOKUP(AN85,buff!$K:$L,2,FALSE),"")),"")</f>
        <v/>
      </c>
      <c r="AT85" s="6" t="str">
        <f>_xlfn.IFNA(IF(IF($AK85=AT$5,VLOOKUP(AO85,buff!$K:$L,2,FALSE),"")=0,"",IF($AK85=AT$5,VLOOKUP(AO85,buff!$K:$L,2,FALSE),"")),"")</f>
        <v/>
      </c>
      <c r="AU85" s="6" t="str">
        <f>_xlfn.IFNA(IF(IF($AK85=AU$5,VLOOKUP(AP85,buff!$K:$L,2,FALSE),"")=0,"",IF($AK85=AU$5,VLOOKUP(AP85,buff!$K:$L,2,FALSE),"")),"")</f>
        <v/>
      </c>
      <c r="AV85" s="6" t="str">
        <f>_xlfn.IFNA(IF(IF($AK85=AV$5,VLOOKUP(AL85,buff!$K:$L,2,FALSE),"")=0,"",IF($AK85=AV$5,VLOOKUP(AL85,buff!$K:$L,2,FALSE),"")),"")</f>
        <v/>
      </c>
      <c r="AW85" s="6" t="str">
        <f>_xlfn.IFNA(IF(IF($AK85=AW$5,VLOOKUP(AM85,buff!$K:$L,2,FALSE),"")=0,"",IF($AK85=AW$5,VLOOKUP(AM85,buff!$K:$L,2,FALSE),"")),"")</f>
        <v/>
      </c>
      <c r="AX85" s="6" t="str">
        <f>_xlfn.IFNA(IF(IF($AK85=AX$5,VLOOKUP(AN85,buff!$K:$L,2,FALSE),"")=0,"",IF($AK85=AX$5,VLOOKUP(AN85,buff!$K:$L,2,FALSE),"")),"")</f>
        <v/>
      </c>
      <c r="AY85" s="6" t="str">
        <f>_xlfn.IFNA(IF(IF($AK85=AY$5,VLOOKUP(AO85,buff!$K:$L,2,FALSE),"")=0,"",IF($AK85=AY$5,VLOOKUP(AO85,buff!$K:$L,2,FALSE),"")),"")</f>
        <v/>
      </c>
      <c r="AZ85" s="6" t="str">
        <f>_xlfn.IFNA(IF(IF($AK85=AZ$5,VLOOKUP(AP85,buff!$K:$L,2,FALSE),"")=0,"",IF($AK85=AZ$5,VLOOKUP(AP85,buff!$K:$L,2,FALSE),"")),"")</f>
        <v/>
      </c>
      <c r="BA85" s="6" t="e">
        <f>VLOOKUP(AL85,buff!K:P,6,FALSE)</f>
        <v>#N/A</v>
      </c>
      <c r="BB85" t="e">
        <f t="shared" si="26"/>
        <v>#N/A</v>
      </c>
      <c r="BC85" t="e">
        <f t="shared" si="26"/>
        <v>#N/A</v>
      </c>
      <c r="BD85">
        <v>0</v>
      </c>
      <c r="BE85">
        <v>0</v>
      </c>
      <c r="BF85" s="22">
        <f t="shared" si="27"/>
        <v>100201</v>
      </c>
    </row>
    <row r="86" spans="1:58" x14ac:dyDescent="0.15">
      <c r="A86" t="str">
        <f t="shared" si="19"/>
        <v>牧师主动技能1等级20</v>
      </c>
      <c r="B86" s="8">
        <f t="shared" si="23"/>
        <v>10020120</v>
      </c>
      <c r="C86" s="8" t="str">
        <f>VLOOKUP(G86,角色!A:B,2,FALSE)</f>
        <v>牧师</v>
      </c>
      <c r="D86" s="8" t="str">
        <f t="shared" si="24"/>
        <v>主动技能1</v>
      </c>
      <c r="E86" s="8">
        <f t="shared" si="28"/>
        <v>20</v>
      </c>
      <c r="F86" s="8">
        <f t="shared" si="29"/>
        <v>1</v>
      </c>
      <c r="G86" s="8">
        <f t="shared" si="30"/>
        <v>2</v>
      </c>
      <c r="H86" s="4" t="s">
        <v>426</v>
      </c>
      <c r="I86" s="20" t="str">
        <f t="shared" si="18"/>
        <v>对敌方单体攻击，造成100%攻击力（+77646）点伤害。</v>
      </c>
      <c r="J86" s="4" t="s">
        <v>277</v>
      </c>
      <c r="K86" s="1" t="s">
        <v>102</v>
      </c>
      <c r="L86" s="4" t="s">
        <v>106</v>
      </c>
      <c r="M86" s="4"/>
      <c r="N86" s="4">
        <v>100</v>
      </c>
      <c r="O86" s="20">
        <f>VLOOKUP(L86,对应表!BK:BL,2,FALSE)</f>
        <v>0</v>
      </c>
      <c r="P86" s="25" t="str">
        <f>_xlfn.IFNA(VLOOKUP(G86,角色!V:AE,主动技能!F86+1,FALSE),"")</f>
        <v>|||</v>
      </c>
      <c r="Q86" s="25">
        <f>(VLOOKUP(G86,角色!V:AE,主动技能!F86+4,FALSE))</f>
        <v>1</v>
      </c>
      <c r="R86" s="25">
        <v>0</v>
      </c>
      <c r="S86" s="25">
        <v>0</v>
      </c>
      <c r="T86" s="6" t="str">
        <f t="shared" si="20"/>
        <v/>
      </c>
      <c r="U86" s="6" t="str">
        <f t="shared" si="21"/>
        <v/>
      </c>
      <c r="V86" s="19" t="str">
        <f>VLOOKUP(G86,角色!AW:BC,主动技能!F86+1,FALSE)</f>
        <v>skill_01</v>
      </c>
      <c r="Y86">
        <f t="shared" si="22"/>
        <v>0</v>
      </c>
      <c r="Z86" s="19">
        <f>IF(VLOOKUP(C86,角色!CC:CI,主动技能!F86*2,FALSE)=0,"",VLOOKUP(C86,角色!CC:CI,主动技能!F86*2,FALSE))</f>
        <v>100</v>
      </c>
      <c r="AA86" s="19">
        <f>IF(VLOOKUP(C86,角色!CC:CI,主动技能!F86*2+1,FALSE)=0,0,VLOOKUP(C86,角色!CC:CI,主动技能!F86*2+1,FALSE))</f>
        <v>10</v>
      </c>
      <c r="AB86" s="19">
        <f>IF(INT(VLOOKUP(E86,角色属性概况!I:M,3,FALSE)*AA86/100)=0,"",(INT(VLOOKUP(E86,角色属性概况!I:M,3,FALSE)*AA86/100)))</f>
        <v>77646</v>
      </c>
      <c r="AE86" s="25">
        <f>(VLOOKUP(G86,角色!V:AE,主动技能!F86+7,FALSE))</f>
        <v>1</v>
      </c>
      <c r="AF86" s="19">
        <f>VLOOKUP(F86,对应表!AY:BA,3,FALSE)</f>
        <v>0</v>
      </c>
      <c r="AG86" s="19">
        <f>VLOOKUP(F86,对应表!AY:BA,2,FALSE)</f>
        <v>0</v>
      </c>
      <c r="AH86" s="25" t="str">
        <f>VLOOKUP(F86,特效对应!F:G,2,FALSE)</f>
        <v>attack</v>
      </c>
      <c r="AJ86">
        <f t="shared" si="25"/>
        <v>20</v>
      </c>
      <c r="AQ86" s="6" t="str">
        <f>_xlfn.IFNA(IF(IF($AK86=AQ$5,VLOOKUP(AL86,buff!$K:$L,2,FALSE),"")=0,"",IF($AK86=AQ$5,VLOOKUP(AL86,buff!$K:$L,2,FALSE),"")),"")</f>
        <v/>
      </c>
      <c r="AR86" s="6" t="str">
        <f>_xlfn.IFNA(IF(IF($AK86=AR$5,VLOOKUP(AM86,buff!$K:$L,2,FALSE),"")=0,"",IF($AK86=AR$5,VLOOKUP(AM86,buff!$K:$L,2,FALSE),"")),"")</f>
        <v/>
      </c>
      <c r="AS86" s="6" t="str">
        <f>_xlfn.IFNA(IF(IF($AK86=AS$5,VLOOKUP(AN86,buff!$K:$L,2,FALSE),"")=0,"",IF($AK86=AS$5,VLOOKUP(AN86,buff!$K:$L,2,FALSE),"")),"")</f>
        <v/>
      </c>
      <c r="AT86" s="6" t="str">
        <f>_xlfn.IFNA(IF(IF($AK86=AT$5,VLOOKUP(AO86,buff!$K:$L,2,FALSE),"")=0,"",IF($AK86=AT$5,VLOOKUP(AO86,buff!$K:$L,2,FALSE),"")),"")</f>
        <v/>
      </c>
      <c r="AU86" s="6" t="str">
        <f>_xlfn.IFNA(IF(IF($AK86=AU$5,VLOOKUP(AP86,buff!$K:$L,2,FALSE),"")=0,"",IF($AK86=AU$5,VLOOKUP(AP86,buff!$K:$L,2,FALSE),"")),"")</f>
        <v/>
      </c>
      <c r="AV86" s="6" t="str">
        <f>_xlfn.IFNA(IF(IF($AK86=AV$5,VLOOKUP(AL86,buff!$K:$L,2,FALSE),"")=0,"",IF($AK86=AV$5,VLOOKUP(AL86,buff!$K:$L,2,FALSE),"")),"")</f>
        <v/>
      </c>
      <c r="AW86" s="6" t="str">
        <f>_xlfn.IFNA(IF(IF($AK86=AW$5,VLOOKUP(AM86,buff!$K:$L,2,FALSE),"")=0,"",IF($AK86=AW$5,VLOOKUP(AM86,buff!$K:$L,2,FALSE),"")),"")</f>
        <v/>
      </c>
      <c r="AX86" s="6" t="str">
        <f>_xlfn.IFNA(IF(IF($AK86=AX$5,VLOOKUP(AN86,buff!$K:$L,2,FALSE),"")=0,"",IF($AK86=AX$5,VLOOKUP(AN86,buff!$K:$L,2,FALSE),"")),"")</f>
        <v/>
      </c>
      <c r="AY86" s="6" t="str">
        <f>_xlfn.IFNA(IF(IF($AK86=AY$5,VLOOKUP(AO86,buff!$K:$L,2,FALSE),"")=0,"",IF($AK86=AY$5,VLOOKUP(AO86,buff!$K:$L,2,FALSE),"")),"")</f>
        <v/>
      </c>
      <c r="AZ86" s="6" t="str">
        <f>_xlfn.IFNA(IF(IF($AK86=AZ$5,VLOOKUP(AP86,buff!$K:$L,2,FALSE),"")=0,"",IF($AK86=AZ$5,VLOOKUP(AP86,buff!$K:$L,2,FALSE),"")),"")</f>
        <v/>
      </c>
      <c r="BA86" s="6" t="e">
        <f>VLOOKUP(AL86,buff!K:P,6,FALSE)</f>
        <v>#N/A</v>
      </c>
      <c r="BB86" t="e">
        <f t="shared" si="26"/>
        <v>#N/A</v>
      </c>
      <c r="BC86" t="e">
        <f t="shared" si="26"/>
        <v>#N/A</v>
      </c>
      <c r="BD86">
        <v>0</v>
      </c>
      <c r="BE86">
        <v>0</v>
      </c>
      <c r="BF86" s="22">
        <f t="shared" si="27"/>
        <v>100201</v>
      </c>
    </row>
    <row r="87" spans="1:58" x14ac:dyDescent="0.15">
      <c r="A87" t="str">
        <f t="shared" si="19"/>
        <v>牧师主动技能2等级1</v>
      </c>
      <c r="B87" s="8">
        <f t="shared" si="23"/>
        <v>10020201</v>
      </c>
      <c r="C87" s="8" t="str">
        <f>VLOOKUP(G87,角色!A:B,2,FALSE)</f>
        <v>牧师</v>
      </c>
      <c r="D87" s="8" t="str">
        <f t="shared" si="24"/>
        <v>主动技能2</v>
      </c>
      <c r="E87" s="8">
        <f t="shared" si="28"/>
        <v>1</v>
      </c>
      <c r="F87" s="8">
        <f t="shared" si="29"/>
        <v>2</v>
      </c>
      <c r="G87" s="8">
        <f t="shared" si="30"/>
        <v>2</v>
      </c>
      <c r="H87" s="4" t="s">
        <v>411</v>
      </c>
      <c r="I87" s="20" t="str">
        <f t="shared" si="18"/>
        <v>对敌方范围攻击，造成125%攻击力（+553）点伤害。</v>
      </c>
      <c r="J87" s="4" t="s">
        <v>277</v>
      </c>
      <c r="K87" s="1" t="s">
        <v>102</v>
      </c>
      <c r="L87" s="4" t="s">
        <v>114</v>
      </c>
      <c r="M87" s="4"/>
      <c r="N87" s="4">
        <v>100</v>
      </c>
      <c r="O87" s="20">
        <f>VLOOKUP(L87,对应表!BK:BL,2,FALSE)</f>
        <v>50</v>
      </c>
      <c r="P87" s="25" t="str">
        <f>_xlfn.IFNA(VLOOKUP(G87,角色!V:AE,主动技能!F87+1,FALSE),"")</f>
        <v>||eff_leiji|</v>
      </c>
      <c r="Q87" s="25">
        <f>(VLOOKUP(G87,角色!V:AE,主动技能!F87+4,FALSE))</f>
        <v>2</v>
      </c>
      <c r="R87" s="25">
        <v>0</v>
      </c>
      <c r="S87" s="25">
        <v>0</v>
      </c>
      <c r="T87" s="6" t="str">
        <f t="shared" si="20"/>
        <v/>
      </c>
      <c r="U87" s="6" t="str">
        <f t="shared" si="21"/>
        <v/>
      </c>
      <c r="V87" s="19" t="str">
        <f>VLOOKUP(G87,角色!AW:BC,主动技能!F87+1,FALSE)</f>
        <v>skill_03</v>
      </c>
      <c r="Y87">
        <f t="shared" si="22"/>
        <v>0</v>
      </c>
      <c r="Z87" s="19">
        <f>IF(VLOOKUP(C87,角色!CC:CI,主动技能!F87*2,FALSE)=0,"",VLOOKUP(C87,角色!CC:CI,主动技能!F87*2,FALSE))</f>
        <v>125</v>
      </c>
      <c r="AA87" s="19">
        <f>IF(VLOOKUP(C87,角色!CC:CI,主动技能!F87*2+1,FALSE)=0,0,VLOOKUP(C87,角色!CC:CI,主动技能!F87*2+1,FALSE))</f>
        <v>50</v>
      </c>
      <c r="AB87" s="19">
        <f>IF(INT(VLOOKUP(E87,角色属性概况!I:M,3,FALSE)*AA87/100)=0,"",(INT(VLOOKUP(E87,角色属性概况!I:M,3,FALSE)*AA87/100)))</f>
        <v>553</v>
      </c>
      <c r="AE87" s="25">
        <f>(VLOOKUP(G87,角色!V:AE,主动技能!F87+7,FALSE))</f>
        <v>1</v>
      </c>
      <c r="AF87" s="19">
        <f>VLOOKUP(F87,对应表!AY:BA,3,FALSE)</f>
        <v>1</v>
      </c>
      <c r="AG87" s="19">
        <f>VLOOKUP(F87,对应表!AY:BA,2,FALSE)</f>
        <v>1</v>
      </c>
      <c r="AH87" s="25" t="str">
        <f>VLOOKUP(F87,特效对应!F:G,2,FALSE)</f>
        <v>attackex</v>
      </c>
      <c r="AJ87">
        <f t="shared" si="25"/>
        <v>1</v>
      </c>
      <c r="AK87" s="2"/>
      <c r="AQ87" s="6" t="str">
        <f>_xlfn.IFNA(IF(IF($AK87=AQ$5,VLOOKUP(AL87,buff!$K:$L,2,FALSE),"")=0,"",IF($AK87=AQ$5,VLOOKUP(AL87,buff!$K:$L,2,FALSE),"")),"")</f>
        <v/>
      </c>
      <c r="AR87" s="6" t="str">
        <f>_xlfn.IFNA(IF(IF($AK87=AR$5,VLOOKUP(AM87,buff!$K:$L,2,FALSE),"")=0,"",IF($AK87=AR$5,VLOOKUP(AM87,buff!$K:$L,2,FALSE),"")),"")</f>
        <v/>
      </c>
      <c r="AS87" s="6" t="str">
        <f>_xlfn.IFNA(IF(IF($AK87=AS$5,VLOOKUP(AN87,buff!$K:$L,2,FALSE),"")=0,"",IF($AK87=AS$5,VLOOKUP(AN87,buff!$K:$L,2,FALSE),"")),"")</f>
        <v/>
      </c>
      <c r="AT87" s="6" t="str">
        <f>_xlfn.IFNA(IF(IF($AK87=AT$5,VLOOKUP(AO87,buff!$K:$L,2,FALSE),"")=0,"",IF($AK87=AT$5,VLOOKUP(AO87,buff!$K:$L,2,FALSE),"")),"")</f>
        <v/>
      </c>
      <c r="AU87" s="6" t="str">
        <f>_xlfn.IFNA(IF(IF($AK87=AU$5,VLOOKUP(AP87,buff!$K:$L,2,FALSE),"")=0,"",IF($AK87=AU$5,VLOOKUP(AP87,buff!$K:$L,2,FALSE),"")),"")</f>
        <v/>
      </c>
      <c r="AV87" s="6" t="str">
        <f>_xlfn.IFNA(IF(IF($AK87=AV$5,VLOOKUP(AL87,buff!$K:$L,2,FALSE),"")=0,"",IF($AK87=AV$5,VLOOKUP(AL87,buff!$K:$L,2,FALSE),"")),"")</f>
        <v/>
      </c>
      <c r="AW87" s="6" t="str">
        <f>_xlfn.IFNA(IF(IF($AK87=AW$5,VLOOKUP(AM87,buff!$K:$L,2,FALSE),"")=0,"",IF($AK87=AW$5,VLOOKUP(AM87,buff!$K:$L,2,FALSE),"")),"")</f>
        <v/>
      </c>
      <c r="AX87" s="6" t="str">
        <f>_xlfn.IFNA(IF(IF($AK87=AX$5,VLOOKUP(AN87,buff!$K:$L,2,FALSE),"")=0,"",IF($AK87=AX$5,VLOOKUP(AN87,buff!$K:$L,2,FALSE),"")),"")</f>
        <v/>
      </c>
      <c r="AY87" s="6" t="str">
        <f>_xlfn.IFNA(IF(IF($AK87=AY$5,VLOOKUP(AO87,buff!$K:$L,2,FALSE),"")=0,"",IF($AK87=AY$5,VLOOKUP(AO87,buff!$K:$L,2,FALSE),"")),"")</f>
        <v/>
      </c>
      <c r="AZ87" s="6" t="str">
        <f>_xlfn.IFNA(IF(IF($AK87=AZ$5,VLOOKUP(AP87,buff!$K:$L,2,FALSE),"")=0,"",IF($AK87=AZ$5,VLOOKUP(AP87,buff!$K:$L,2,FALSE),"")),"")</f>
        <v/>
      </c>
      <c r="BA87" s="6" t="e">
        <f>VLOOKUP(AL87,buff!K:P,6,FALSE)</f>
        <v>#N/A</v>
      </c>
      <c r="BB87" t="e">
        <f t="shared" si="26"/>
        <v>#N/A</v>
      </c>
      <c r="BC87" t="e">
        <f t="shared" si="26"/>
        <v>#N/A</v>
      </c>
      <c r="BD87">
        <v>0</v>
      </c>
      <c r="BE87">
        <v>0</v>
      </c>
      <c r="BF87" s="22">
        <f t="shared" si="27"/>
        <v>100202</v>
      </c>
    </row>
    <row r="88" spans="1:58" x14ac:dyDescent="0.15">
      <c r="A88" t="str">
        <f t="shared" si="19"/>
        <v>牧师主动技能2等级2</v>
      </c>
      <c r="B88" s="8">
        <f t="shared" si="23"/>
        <v>10020202</v>
      </c>
      <c r="C88" s="8" t="str">
        <f>VLOOKUP(G88,角色!A:B,2,FALSE)</f>
        <v>牧师</v>
      </c>
      <c r="D88" s="8" t="str">
        <f t="shared" si="24"/>
        <v>主动技能2</v>
      </c>
      <c r="E88" s="8">
        <f t="shared" si="28"/>
        <v>2</v>
      </c>
      <c r="F88" s="8">
        <f t="shared" si="29"/>
        <v>2</v>
      </c>
      <c r="G88" s="8">
        <f t="shared" si="30"/>
        <v>2</v>
      </c>
      <c r="H88" s="4" t="s">
        <v>411</v>
      </c>
      <c r="I88" s="20" t="str">
        <f t="shared" si="18"/>
        <v>对敌方范围攻击，造成125%攻击力（+611）点伤害。</v>
      </c>
      <c r="J88" s="4" t="s">
        <v>277</v>
      </c>
      <c r="K88" s="1" t="s">
        <v>102</v>
      </c>
      <c r="L88" s="4" t="s">
        <v>114</v>
      </c>
      <c r="M88" s="4"/>
      <c r="N88" s="4">
        <v>100</v>
      </c>
      <c r="O88" s="20">
        <f>VLOOKUP(L88,对应表!BK:BL,2,FALSE)</f>
        <v>50</v>
      </c>
      <c r="P88" s="25" t="str">
        <f>_xlfn.IFNA(VLOOKUP(G88,角色!V:AE,主动技能!F88+1,FALSE),"")</f>
        <v>||eff_leiji|</v>
      </c>
      <c r="Q88" s="25">
        <f>(VLOOKUP(G88,角色!V:AE,主动技能!F88+4,FALSE))</f>
        <v>2</v>
      </c>
      <c r="R88" s="25">
        <v>0</v>
      </c>
      <c r="S88" s="25">
        <v>0</v>
      </c>
      <c r="T88" s="6" t="str">
        <f t="shared" si="20"/>
        <v/>
      </c>
      <c r="U88" s="6" t="str">
        <f t="shared" si="21"/>
        <v/>
      </c>
      <c r="V88" s="19" t="str">
        <f>VLOOKUP(G88,角色!AW:BC,主动技能!F88+1,FALSE)</f>
        <v>skill_03</v>
      </c>
      <c r="Y88">
        <f t="shared" si="22"/>
        <v>0</v>
      </c>
      <c r="Z88" s="19">
        <f>IF(VLOOKUP(C88,角色!CC:CI,主动技能!F88*2,FALSE)=0,"",VLOOKUP(C88,角色!CC:CI,主动技能!F88*2,FALSE))</f>
        <v>125</v>
      </c>
      <c r="AA88" s="19">
        <f>IF(VLOOKUP(C88,角色!CC:CI,主动技能!F88*2+1,FALSE)=0,0,VLOOKUP(C88,角色!CC:CI,主动技能!F88*2+1,FALSE))</f>
        <v>50</v>
      </c>
      <c r="AB88" s="19">
        <f>IF(INT(VLOOKUP(E88,角色属性概况!I:M,3,FALSE)*AA88/100)=0,"",(INT(VLOOKUP(E88,角色属性概况!I:M,3,FALSE)*AA88/100)))</f>
        <v>611</v>
      </c>
      <c r="AE88" s="25">
        <f>(VLOOKUP(G88,角色!V:AE,主动技能!F88+7,FALSE))</f>
        <v>1</v>
      </c>
      <c r="AF88" s="19">
        <f>VLOOKUP(F88,对应表!AY:BA,3,FALSE)</f>
        <v>1</v>
      </c>
      <c r="AG88" s="19">
        <f>VLOOKUP(F88,对应表!AY:BA,2,FALSE)</f>
        <v>1</v>
      </c>
      <c r="AH88" s="25" t="str">
        <f>VLOOKUP(F88,特效对应!F:G,2,FALSE)</f>
        <v>attackex</v>
      </c>
      <c r="AJ88">
        <f t="shared" si="25"/>
        <v>2</v>
      </c>
      <c r="AK88" s="2"/>
      <c r="AQ88" s="6" t="str">
        <f>_xlfn.IFNA(IF(IF($AK88=AQ$5,VLOOKUP(AL88,buff!$K:$L,2,FALSE),"")=0,"",IF($AK88=AQ$5,VLOOKUP(AL88,buff!$K:$L,2,FALSE),"")),"")</f>
        <v/>
      </c>
      <c r="AR88" s="6" t="str">
        <f>_xlfn.IFNA(IF(IF($AK88=AR$5,VLOOKUP(AM88,buff!$K:$L,2,FALSE),"")=0,"",IF($AK88=AR$5,VLOOKUP(AM88,buff!$K:$L,2,FALSE),"")),"")</f>
        <v/>
      </c>
      <c r="AS88" s="6" t="str">
        <f>_xlfn.IFNA(IF(IF($AK88=AS$5,VLOOKUP(AN88,buff!$K:$L,2,FALSE),"")=0,"",IF($AK88=AS$5,VLOOKUP(AN88,buff!$K:$L,2,FALSE),"")),"")</f>
        <v/>
      </c>
      <c r="AT88" s="6" t="str">
        <f>_xlfn.IFNA(IF(IF($AK88=AT$5,VLOOKUP(AO88,buff!$K:$L,2,FALSE),"")=0,"",IF($AK88=AT$5,VLOOKUP(AO88,buff!$K:$L,2,FALSE),"")),"")</f>
        <v/>
      </c>
      <c r="AU88" s="6" t="str">
        <f>_xlfn.IFNA(IF(IF($AK88=AU$5,VLOOKUP(AP88,buff!$K:$L,2,FALSE),"")=0,"",IF($AK88=AU$5,VLOOKUP(AP88,buff!$K:$L,2,FALSE),"")),"")</f>
        <v/>
      </c>
      <c r="AV88" s="6" t="str">
        <f>_xlfn.IFNA(IF(IF($AK88=AV$5,VLOOKUP(AL88,buff!$K:$L,2,FALSE),"")=0,"",IF($AK88=AV$5,VLOOKUP(AL88,buff!$K:$L,2,FALSE),"")),"")</f>
        <v/>
      </c>
      <c r="AW88" s="6" t="str">
        <f>_xlfn.IFNA(IF(IF($AK88=AW$5,VLOOKUP(AM88,buff!$K:$L,2,FALSE),"")=0,"",IF($AK88=AW$5,VLOOKUP(AM88,buff!$K:$L,2,FALSE),"")),"")</f>
        <v/>
      </c>
      <c r="AX88" s="6" t="str">
        <f>_xlfn.IFNA(IF(IF($AK88=AX$5,VLOOKUP(AN88,buff!$K:$L,2,FALSE),"")=0,"",IF($AK88=AX$5,VLOOKUP(AN88,buff!$K:$L,2,FALSE),"")),"")</f>
        <v/>
      </c>
      <c r="AY88" s="6" t="str">
        <f>_xlfn.IFNA(IF(IF($AK88=AY$5,VLOOKUP(AO88,buff!$K:$L,2,FALSE),"")=0,"",IF($AK88=AY$5,VLOOKUP(AO88,buff!$K:$L,2,FALSE),"")),"")</f>
        <v/>
      </c>
      <c r="AZ88" s="6" t="str">
        <f>_xlfn.IFNA(IF(IF($AK88=AZ$5,VLOOKUP(AP88,buff!$K:$L,2,FALSE),"")=0,"",IF($AK88=AZ$5,VLOOKUP(AP88,buff!$K:$L,2,FALSE),"")),"")</f>
        <v/>
      </c>
      <c r="BA88" s="6" t="e">
        <f>VLOOKUP(AL88,buff!K:P,6,FALSE)</f>
        <v>#N/A</v>
      </c>
      <c r="BB88" t="e">
        <f t="shared" si="26"/>
        <v>#N/A</v>
      </c>
      <c r="BC88" t="e">
        <f t="shared" si="26"/>
        <v>#N/A</v>
      </c>
      <c r="BD88">
        <v>0</v>
      </c>
      <c r="BE88">
        <v>0</v>
      </c>
      <c r="BF88" s="22">
        <f t="shared" si="27"/>
        <v>100202</v>
      </c>
    </row>
    <row r="89" spans="1:58" x14ac:dyDescent="0.15">
      <c r="A89" t="str">
        <f t="shared" si="19"/>
        <v>牧师主动技能2等级3</v>
      </c>
      <c r="B89" s="8">
        <f t="shared" si="23"/>
        <v>10020203</v>
      </c>
      <c r="C89" s="8" t="str">
        <f>VLOOKUP(G89,角色!A:B,2,FALSE)</f>
        <v>牧师</v>
      </c>
      <c r="D89" s="8" t="str">
        <f t="shared" si="24"/>
        <v>主动技能2</v>
      </c>
      <c r="E89" s="8">
        <f t="shared" si="28"/>
        <v>3</v>
      </c>
      <c r="F89" s="8">
        <f t="shared" si="29"/>
        <v>2</v>
      </c>
      <c r="G89" s="8">
        <f t="shared" si="30"/>
        <v>2</v>
      </c>
      <c r="H89" s="4" t="s">
        <v>411</v>
      </c>
      <c r="I89" s="20" t="str">
        <f t="shared" ref="I89:I106" si="31">"对敌方"&amp;L89&amp;"攻击，造成"&amp;Z89&amp;"%攻击力（+"&amp;AB89&amp;"）点伤害。"</f>
        <v>对敌方范围攻击，造成125%攻击力（+809）点伤害。</v>
      </c>
      <c r="J89" s="4" t="s">
        <v>277</v>
      </c>
      <c r="K89" s="1" t="s">
        <v>102</v>
      </c>
      <c r="L89" s="4" t="s">
        <v>114</v>
      </c>
      <c r="M89" s="4"/>
      <c r="N89" s="4">
        <v>100</v>
      </c>
      <c r="O89" s="20">
        <f>VLOOKUP(L89,对应表!BK:BL,2,FALSE)</f>
        <v>50</v>
      </c>
      <c r="P89" s="25" t="str">
        <f>_xlfn.IFNA(VLOOKUP(G89,角色!V:AE,主动技能!F89+1,FALSE),"")</f>
        <v>||eff_leiji|</v>
      </c>
      <c r="Q89" s="25">
        <f>(VLOOKUP(G89,角色!V:AE,主动技能!F89+4,FALSE))</f>
        <v>2</v>
      </c>
      <c r="R89" s="25">
        <v>0</v>
      </c>
      <c r="S89" s="25">
        <v>0</v>
      </c>
      <c r="T89" s="6" t="str">
        <f t="shared" si="20"/>
        <v/>
      </c>
      <c r="U89" s="6" t="str">
        <f t="shared" si="21"/>
        <v/>
      </c>
      <c r="V89" s="19" t="str">
        <f>VLOOKUP(G89,角色!AW:BC,主动技能!F89+1,FALSE)</f>
        <v>skill_03</v>
      </c>
      <c r="Y89">
        <f t="shared" si="22"/>
        <v>0</v>
      </c>
      <c r="Z89" s="19">
        <f>IF(VLOOKUP(C89,角色!CC:CI,主动技能!F89*2,FALSE)=0,"",VLOOKUP(C89,角色!CC:CI,主动技能!F89*2,FALSE))</f>
        <v>125</v>
      </c>
      <c r="AA89" s="19">
        <f>IF(VLOOKUP(C89,角色!CC:CI,主动技能!F89*2+1,FALSE)=0,0,VLOOKUP(C89,角色!CC:CI,主动技能!F89*2+1,FALSE))</f>
        <v>50</v>
      </c>
      <c r="AB89" s="19">
        <f>IF(INT(VLOOKUP(E89,角色属性概况!I:M,3,FALSE)*AA89/100)=0,"",(INT(VLOOKUP(E89,角色属性概况!I:M,3,FALSE)*AA89/100)))</f>
        <v>809</v>
      </c>
      <c r="AE89" s="25">
        <f>(VLOOKUP(G89,角色!V:AE,主动技能!F89+7,FALSE))</f>
        <v>1</v>
      </c>
      <c r="AF89" s="19">
        <f>VLOOKUP(F89,对应表!AY:BA,3,FALSE)</f>
        <v>1</v>
      </c>
      <c r="AG89" s="19">
        <f>VLOOKUP(F89,对应表!AY:BA,2,FALSE)</f>
        <v>1</v>
      </c>
      <c r="AH89" s="25" t="str">
        <f>VLOOKUP(F89,特效对应!F:G,2,FALSE)</f>
        <v>attackex</v>
      </c>
      <c r="AJ89">
        <f t="shared" si="25"/>
        <v>3</v>
      </c>
      <c r="AK89" s="2"/>
      <c r="AQ89" s="6" t="str">
        <f>_xlfn.IFNA(IF(IF($AK89=AQ$5,VLOOKUP(AL89,buff!$K:$L,2,FALSE),"")=0,"",IF($AK89=AQ$5,VLOOKUP(AL89,buff!$K:$L,2,FALSE),"")),"")</f>
        <v/>
      </c>
      <c r="AR89" s="6" t="str">
        <f>_xlfn.IFNA(IF(IF($AK89=AR$5,VLOOKUP(AM89,buff!$K:$L,2,FALSE),"")=0,"",IF($AK89=AR$5,VLOOKUP(AM89,buff!$K:$L,2,FALSE),"")),"")</f>
        <v/>
      </c>
      <c r="AS89" s="6" t="str">
        <f>_xlfn.IFNA(IF(IF($AK89=AS$5,VLOOKUP(AN89,buff!$K:$L,2,FALSE),"")=0,"",IF($AK89=AS$5,VLOOKUP(AN89,buff!$K:$L,2,FALSE),"")),"")</f>
        <v/>
      </c>
      <c r="AT89" s="6" t="str">
        <f>_xlfn.IFNA(IF(IF($AK89=AT$5,VLOOKUP(AO89,buff!$K:$L,2,FALSE),"")=0,"",IF($AK89=AT$5,VLOOKUP(AO89,buff!$K:$L,2,FALSE),"")),"")</f>
        <v/>
      </c>
      <c r="AU89" s="6" t="str">
        <f>_xlfn.IFNA(IF(IF($AK89=AU$5,VLOOKUP(AP89,buff!$K:$L,2,FALSE),"")=0,"",IF($AK89=AU$5,VLOOKUP(AP89,buff!$K:$L,2,FALSE),"")),"")</f>
        <v/>
      </c>
      <c r="AV89" s="6" t="str">
        <f>_xlfn.IFNA(IF(IF($AK89=AV$5,VLOOKUP(AL89,buff!$K:$L,2,FALSE),"")=0,"",IF($AK89=AV$5,VLOOKUP(AL89,buff!$K:$L,2,FALSE),"")),"")</f>
        <v/>
      </c>
      <c r="AW89" s="6" t="str">
        <f>_xlfn.IFNA(IF(IF($AK89=AW$5,VLOOKUP(AM89,buff!$K:$L,2,FALSE),"")=0,"",IF($AK89=AW$5,VLOOKUP(AM89,buff!$K:$L,2,FALSE),"")),"")</f>
        <v/>
      </c>
      <c r="AX89" s="6" t="str">
        <f>_xlfn.IFNA(IF(IF($AK89=AX$5,VLOOKUP(AN89,buff!$K:$L,2,FALSE),"")=0,"",IF($AK89=AX$5,VLOOKUP(AN89,buff!$K:$L,2,FALSE),"")),"")</f>
        <v/>
      </c>
      <c r="AY89" s="6" t="str">
        <f>_xlfn.IFNA(IF(IF($AK89=AY$5,VLOOKUP(AO89,buff!$K:$L,2,FALSE),"")=0,"",IF($AK89=AY$5,VLOOKUP(AO89,buff!$K:$L,2,FALSE),"")),"")</f>
        <v/>
      </c>
      <c r="AZ89" s="6" t="str">
        <f>_xlfn.IFNA(IF(IF($AK89=AZ$5,VLOOKUP(AP89,buff!$K:$L,2,FALSE),"")=0,"",IF($AK89=AZ$5,VLOOKUP(AP89,buff!$K:$L,2,FALSE),"")),"")</f>
        <v/>
      </c>
      <c r="BA89" s="6" t="e">
        <f>VLOOKUP(AL89,buff!K:P,6,FALSE)</f>
        <v>#N/A</v>
      </c>
      <c r="BB89" t="e">
        <f t="shared" si="26"/>
        <v>#N/A</v>
      </c>
      <c r="BC89" t="e">
        <f t="shared" si="26"/>
        <v>#N/A</v>
      </c>
      <c r="BD89">
        <v>0</v>
      </c>
      <c r="BE89">
        <v>0</v>
      </c>
      <c r="BF89" s="22">
        <f t="shared" si="27"/>
        <v>100202</v>
      </c>
    </row>
    <row r="90" spans="1:58" x14ac:dyDescent="0.15">
      <c r="A90" t="str">
        <f t="shared" si="19"/>
        <v>牧师主动技能2等级4</v>
      </c>
      <c r="B90" s="8">
        <f t="shared" si="23"/>
        <v>10020204</v>
      </c>
      <c r="C90" s="8" t="str">
        <f>VLOOKUP(G90,角色!A:B,2,FALSE)</f>
        <v>牧师</v>
      </c>
      <c r="D90" s="8" t="str">
        <f t="shared" si="24"/>
        <v>主动技能2</v>
      </c>
      <c r="E90" s="8">
        <f t="shared" si="28"/>
        <v>4</v>
      </c>
      <c r="F90" s="8">
        <f t="shared" si="29"/>
        <v>2</v>
      </c>
      <c r="G90" s="8">
        <f t="shared" si="30"/>
        <v>2</v>
      </c>
      <c r="H90" s="4" t="s">
        <v>411</v>
      </c>
      <c r="I90" s="20" t="str">
        <f t="shared" si="31"/>
        <v>对敌方范围攻击，造成125%攻击力（+1247）点伤害。</v>
      </c>
      <c r="J90" s="4" t="s">
        <v>277</v>
      </c>
      <c r="K90" s="1" t="s">
        <v>102</v>
      </c>
      <c r="L90" s="4" t="s">
        <v>114</v>
      </c>
      <c r="M90" s="4"/>
      <c r="N90" s="4">
        <v>100</v>
      </c>
      <c r="O90" s="20">
        <f>VLOOKUP(L90,对应表!BK:BL,2,FALSE)</f>
        <v>50</v>
      </c>
      <c r="P90" s="25" t="str">
        <f>_xlfn.IFNA(VLOOKUP(G90,角色!V:AE,主动技能!F90+1,FALSE),"")</f>
        <v>||eff_leiji|</v>
      </c>
      <c r="Q90" s="25">
        <f>(VLOOKUP(G90,角色!V:AE,主动技能!F90+4,FALSE))</f>
        <v>2</v>
      </c>
      <c r="R90" s="25">
        <v>0</v>
      </c>
      <c r="S90" s="25">
        <v>0</v>
      </c>
      <c r="T90" s="6" t="str">
        <f t="shared" si="20"/>
        <v/>
      </c>
      <c r="U90" s="6" t="str">
        <f t="shared" si="21"/>
        <v/>
      </c>
      <c r="V90" s="19" t="str">
        <f>VLOOKUP(G90,角色!AW:BC,主动技能!F90+1,FALSE)</f>
        <v>skill_03</v>
      </c>
      <c r="Y90">
        <f t="shared" si="22"/>
        <v>0</v>
      </c>
      <c r="Z90" s="19">
        <f>IF(VLOOKUP(C90,角色!CC:CI,主动技能!F90*2,FALSE)=0,"",VLOOKUP(C90,角色!CC:CI,主动技能!F90*2,FALSE))</f>
        <v>125</v>
      </c>
      <c r="AA90" s="19">
        <f>IF(VLOOKUP(C90,角色!CC:CI,主动技能!F90*2+1,FALSE)=0,0,VLOOKUP(C90,角色!CC:CI,主动技能!F90*2+1,FALSE))</f>
        <v>50</v>
      </c>
      <c r="AB90" s="19">
        <f>IF(INT(VLOOKUP(E90,角色属性概况!I:M,3,FALSE)*AA90/100)=0,"",(INT(VLOOKUP(E90,角色属性概况!I:M,3,FALSE)*AA90/100)))</f>
        <v>1247</v>
      </c>
      <c r="AE90" s="25">
        <f>(VLOOKUP(G90,角色!V:AE,主动技能!F90+7,FALSE))</f>
        <v>1</v>
      </c>
      <c r="AF90" s="19">
        <f>VLOOKUP(F90,对应表!AY:BA,3,FALSE)</f>
        <v>1</v>
      </c>
      <c r="AG90" s="19">
        <f>VLOOKUP(F90,对应表!AY:BA,2,FALSE)</f>
        <v>1</v>
      </c>
      <c r="AH90" s="25" t="str">
        <f>VLOOKUP(F90,特效对应!F:G,2,FALSE)</f>
        <v>attackex</v>
      </c>
      <c r="AJ90">
        <f t="shared" si="25"/>
        <v>4</v>
      </c>
      <c r="AK90" s="2"/>
      <c r="AQ90" s="6" t="str">
        <f>_xlfn.IFNA(IF(IF($AK90=AQ$5,VLOOKUP(AL90,buff!$K:$L,2,FALSE),"")=0,"",IF($AK90=AQ$5,VLOOKUP(AL90,buff!$K:$L,2,FALSE),"")),"")</f>
        <v/>
      </c>
      <c r="AR90" s="6" t="str">
        <f>_xlfn.IFNA(IF(IF($AK90=AR$5,VLOOKUP(AM90,buff!$K:$L,2,FALSE),"")=0,"",IF($AK90=AR$5,VLOOKUP(AM90,buff!$K:$L,2,FALSE),"")),"")</f>
        <v/>
      </c>
      <c r="AS90" s="6" t="str">
        <f>_xlfn.IFNA(IF(IF($AK90=AS$5,VLOOKUP(AN90,buff!$K:$L,2,FALSE),"")=0,"",IF($AK90=AS$5,VLOOKUP(AN90,buff!$K:$L,2,FALSE),"")),"")</f>
        <v/>
      </c>
      <c r="AT90" s="6" t="str">
        <f>_xlfn.IFNA(IF(IF($AK90=AT$5,VLOOKUP(AO90,buff!$K:$L,2,FALSE),"")=0,"",IF($AK90=AT$5,VLOOKUP(AO90,buff!$K:$L,2,FALSE),"")),"")</f>
        <v/>
      </c>
      <c r="AU90" s="6" t="str">
        <f>_xlfn.IFNA(IF(IF($AK90=AU$5,VLOOKUP(AP90,buff!$K:$L,2,FALSE),"")=0,"",IF($AK90=AU$5,VLOOKUP(AP90,buff!$K:$L,2,FALSE),"")),"")</f>
        <v/>
      </c>
      <c r="AV90" s="6" t="str">
        <f>_xlfn.IFNA(IF(IF($AK90=AV$5,VLOOKUP(AL90,buff!$K:$L,2,FALSE),"")=0,"",IF($AK90=AV$5,VLOOKUP(AL90,buff!$K:$L,2,FALSE),"")),"")</f>
        <v/>
      </c>
      <c r="AW90" s="6" t="str">
        <f>_xlfn.IFNA(IF(IF($AK90=AW$5,VLOOKUP(AM90,buff!$K:$L,2,FALSE),"")=0,"",IF($AK90=AW$5,VLOOKUP(AM90,buff!$K:$L,2,FALSE),"")),"")</f>
        <v/>
      </c>
      <c r="AX90" s="6" t="str">
        <f>_xlfn.IFNA(IF(IF($AK90=AX$5,VLOOKUP(AN90,buff!$K:$L,2,FALSE),"")=0,"",IF($AK90=AX$5,VLOOKUP(AN90,buff!$K:$L,2,FALSE),"")),"")</f>
        <v/>
      </c>
      <c r="AY90" s="6" t="str">
        <f>_xlfn.IFNA(IF(IF($AK90=AY$5,VLOOKUP(AO90,buff!$K:$L,2,FALSE),"")=0,"",IF($AK90=AY$5,VLOOKUP(AO90,buff!$K:$L,2,FALSE),"")),"")</f>
        <v/>
      </c>
      <c r="AZ90" s="6" t="str">
        <f>_xlfn.IFNA(IF(IF($AK90=AZ$5,VLOOKUP(AP90,buff!$K:$L,2,FALSE),"")=0,"",IF($AK90=AZ$5,VLOOKUP(AP90,buff!$K:$L,2,FALSE),"")),"")</f>
        <v/>
      </c>
      <c r="BA90" s="6" t="e">
        <f>VLOOKUP(AL90,buff!K:P,6,FALSE)</f>
        <v>#N/A</v>
      </c>
      <c r="BB90" t="e">
        <f t="shared" si="26"/>
        <v>#N/A</v>
      </c>
      <c r="BC90" t="e">
        <f t="shared" si="26"/>
        <v>#N/A</v>
      </c>
      <c r="BD90">
        <v>0</v>
      </c>
      <c r="BE90">
        <v>0</v>
      </c>
      <c r="BF90" s="22">
        <f t="shared" si="27"/>
        <v>100202</v>
      </c>
    </row>
    <row r="91" spans="1:58" x14ac:dyDescent="0.15">
      <c r="A91" t="str">
        <f t="shared" si="19"/>
        <v>牧师主动技能2等级5</v>
      </c>
      <c r="B91" s="8">
        <f t="shared" si="23"/>
        <v>10020205</v>
      </c>
      <c r="C91" s="8" t="str">
        <f>VLOOKUP(G91,角色!A:B,2,FALSE)</f>
        <v>牧师</v>
      </c>
      <c r="D91" s="8" t="str">
        <f t="shared" si="24"/>
        <v>主动技能2</v>
      </c>
      <c r="E91" s="8">
        <f t="shared" si="28"/>
        <v>5</v>
      </c>
      <c r="F91" s="8">
        <f t="shared" si="29"/>
        <v>2</v>
      </c>
      <c r="G91" s="8">
        <f t="shared" si="30"/>
        <v>2</v>
      </c>
      <c r="H91" s="4" t="s">
        <v>411</v>
      </c>
      <c r="I91" s="20" t="str">
        <f t="shared" si="31"/>
        <v>对敌方范围攻击，造成125%攻击力（+1867）点伤害。</v>
      </c>
      <c r="J91" s="4" t="s">
        <v>277</v>
      </c>
      <c r="K91" s="1" t="s">
        <v>102</v>
      </c>
      <c r="L91" s="4" t="s">
        <v>114</v>
      </c>
      <c r="M91" s="4"/>
      <c r="N91" s="4">
        <v>100</v>
      </c>
      <c r="O91" s="20">
        <f>VLOOKUP(L91,对应表!BK:BL,2,FALSE)</f>
        <v>50</v>
      </c>
      <c r="P91" s="25" t="str">
        <f>_xlfn.IFNA(VLOOKUP(G91,角色!V:AE,主动技能!F91+1,FALSE),"")</f>
        <v>||eff_leiji|</v>
      </c>
      <c r="Q91" s="25">
        <f>(VLOOKUP(G91,角色!V:AE,主动技能!F91+4,FALSE))</f>
        <v>2</v>
      </c>
      <c r="R91" s="25">
        <v>0</v>
      </c>
      <c r="S91" s="25">
        <v>0</v>
      </c>
      <c r="T91" s="6" t="str">
        <f t="shared" si="20"/>
        <v/>
      </c>
      <c r="U91" s="6" t="str">
        <f t="shared" si="21"/>
        <v/>
      </c>
      <c r="V91" s="19" t="str">
        <f>VLOOKUP(G91,角色!AW:BC,主动技能!F91+1,FALSE)</f>
        <v>skill_03</v>
      </c>
      <c r="Y91">
        <f t="shared" si="22"/>
        <v>0</v>
      </c>
      <c r="Z91" s="19">
        <f>IF(VLOOKUP(C91,角色!CC:CI,主动技能!F91*2,FALSE)=0,"",VLOOKUP(C91,角色!CC:CI,主动技能!F91*2,FALSE))</f>
        <v>125</v>
      </c>
      <c r="AA91" s="19">
        <f>IF(VLOOKUP(C91,角色!CC:CI,主动技能!F91*2+1,FALSE)=0,0,VLOOKUP(C91,角色!CC:CI,主动技能!F91*2+1,FALSE))</f>
        <v>50</v>
      </c>
      <c r="AB91" s="19">
        <f>IF(INT(VLOOKUP(E91,角色属性概况!I:M,3,FALSE)*AA91/100)=0,"",(INT(VLOOKUP(E91,角色属性概况!I:M,3,FALSE)*AA91/100)))</f>
        <v>1867</v>
      </c>
      <c r="AE91" s="25">
        <f>(VLOOKUP(G91,角色!V:AE,主动技能!F91+7,FALSE))</f>
        <v>1</v>
      </c>
      <c r="AF91" s="19">
        <f>VLOOKUP(F91,对应表!AY:BA,3,FALSE)</f>
        <v>1</v>
      </c>
      <c r="AG91" s="19">
        <f>VLOOKUP(F91,对应表!AY:BA,2,FALSE)</f>
        <v>1</v>
      </c>
      <c r="AH91" s="25" t="str">
        <f>VLOOKUP(F91,特效对应!F:G,2,FALSE)</f>
        <v>attackex</v>
      </c>
      <c r="AJ91">
        <f t="shared" si="25"/>
        <v>5</v>
      </c>
      <c r="AK91" s="2"/>
      <c r="AQ91" s="6" t="str">
        <f>_xlfn.IFNA(IF(IF($AK91=AQ$5,VLOOKUP(AL91,buff!$K:$L,2,FALSE),"")=0,"",IF($AK91=AQ$5,VLOOKUP(AL91,buff!$K:$L,2,FALSE),"")),"")</f>
        <v/>
      </c>
      <c r="AR91" s="6" t="str">
        <f>_xlfn.IFNA(IF(IF($AK91=AR$5,VLOOKUP(AM91,buff!$K:$L,2,FALSE),"")=0,"",IF($AK91=AR$5,VLOOKUP(AM91,buff!$K:$L,2,FALSE),"")),"")</f>
        <v/>
      </c>
      <c r="AS91" s="6" t="str">
        <f>_xlfn.IFNA(IF(IF($AK91=AS$5,VLOOKUP(AN91,buff!$K:$L,2,FALSE),"")=0,"",IF($AK91=AS$5,VLOOKUP(AN91,buff!$K:$L,2,FALSE),"")),"")</f>
        <v/>
      </c>
      <c r="AT91" s="6" t="str">
        <f>_xlfn.IFNA(IF(IF($AK91=AT$5,VLOOKUP(AO91,buff!$K:$L,2,FALSE),"")=0,"",IF($AK91=AT$5,VLOOKUP(AO91,buff!$K:$L,2,FALSE),"")),"")</f>
        <v/>
      </c>
      <c r="AU91" s="6" t="str">
        <f>_xlfn.IFNA(IF(IF($AK91=AU$5,VLOOKUP(AP91,buff!$K:$L,2,FALSE),"")=0,"",IF($AK91=AU$5,VLOOKUP(AP91,buff!$K:$L,2,FALSE),"")),"")</f>
        <v/>
      </c>
      <c r="AV91" s="6" t="str">
        <f>_xlfn.IFNA(IF(IF($AK91=AV$5,VLOOKUP(AL91,buff!$K:$L,2,FALSE),"")=0,"",IF($AK91=AV$5,VLOOKUP(AL91,buff!$K:$L,2,FALSE),"")),"")</f>
        <v/>
      </c>
      <c r="AW91" s="6" t="str">
        <f>_xlfn.IFNA(IF(IF($AK91=AW$5,VLOOKUP(AM91,buff!$K:$L,2,FALSE),"")=0,"",IF($AK91=AW$5,VLOOKUP(AM91,buff!$K:$L,2,FALSE),"")),"")</f>
        <v/>
      </c>
      <c r="AX91" s="6" t="str">
        <f>_xlfn.IFNA(IF(IF($AK91=AX$5,VLOOKUP(AN91,buff!$K:$L,2,FALSE),"")=0,"",IF($AK91=AX$5,VLOOKUP(AN91,buff!$K:$L,2,FALSE),"")),"")</f>
        <v/>
      </c>
      <c r="AY91" s="6" t="str">
        <f>_xlfn.IFNA(IF(IF($AK91=AY$5,VLOOKUP(AO91,buff!$K:$L,2,FALSE),"")=0,"",IF($AK91=AY$5,VLOOKUP(AO91,buff!$K:$L,2,FALSE),"")),"")</f>
        <v/>
      </c>
      <c r="AZ91" s="6" t="str">
        <f>_xlfn.IFNA(IF(IF($AK91=AZ$5,VLOOKUP(AP91,buff!$K:$L,2,FALSE),"")=0,"",IF($AK91=AZ$5,VLOOKUP(AP91,buff!$K:$L,2,FALSE),"")),"")</f>
        <v/>
      </c>
      <c r="BA91" s="6" t="e">
        <f>VLOOKUP(AL91,buff!K:P,6,FALSE)</f>
        <v>#N/A</v>
      </c>
      <c r="BB91" t="e">
        <f t="shared" si="26"/>
        <v>#N/A</v>
      </c>
      <c r="BC91" t="e">
        <f t="shared" si="26"/>
        <v>#N/A</v>
      </c>
      <c r="BD91">
        <v>0</v>
      </c>
      <c r="BE91">
        <v>0</v>
      </c>
      <c r="BF91" s="22">
        <f t="shared" si="27"/>
        <v>100202</v>
      </c>
    </row>
    <row r="92" spans="1:58" x14ac:dyDescent="0.15">
      <c r="A92" t="str">
        <f t="shared" si="19"/>
        <v>牧师主动技能2等级6</v>
      </c>
      <c r="B92" s="8">
        <f t="shared" si="23"/>
        <v>10020206</v>
      </c>
      <c r="C92" s="8" t="str">
        <f>VLOOKUP(G92,角色!A:B,2,FALSE)</f>
        <v>牧师</v>
      </c>
      <c r="D92" s="8" t="str">
        <f t="shared" si="24"/>
        <v>主动技能2</v>
      </c>
      <c r="E92" s="8">
        <f t="shared" si="28"/>
        <v>6</v>
      </c>
      <c r="F92" s="8">
        <f t="shared" si="29"/>
        <v>2</v>
      </c>
      <c r="G92" s="8">
        <f t="shared" si="30"/>
        <v>2</v>
      </c>
      <c r="H92" s="4" t="s">
        <v>411</v>
      </c>
      <c r="I92" s="20" t="str">
        <f t="shared" si="31"/>
        <v>对敌方范围攻击，造成125%攻击力（+2745）点伤害。</v>
      </c>
      <c r="J92" s="4" t="s">
        <v>277</v>
      </c>
      <c r="K92" s="1" t="s">
        <v>102</v>
      </c>
      <c r="L92" s="4" t="s">
        <v>114</v>
      </c>
      <c r="M92" s="4"/>
      <c r="N92" s="4">
        <v>100</v>
      </c>
      <c r="O92" s="20">
        <f>VLOOKUP(L92,对应表!BK:BL,2,FALSE)</f>
        <v>50</v>
      </c>
      <c r="P92" s="25" t="str">
        <f>_xlfn.IFNA(VLOOKUP(G92,角色!V:AE,主动技能!F92+1,FALSE),"")</f>
        <v>||eff_leiji|</v>
      </c>
      <c r="Q92" s="25">
        <f>(VLOOKUP(G92,角色!V:AE,主动技能!F92+4,FALSE))</f>
        <v>2</v>
      </c>
      <c r="R92" s="25">
        <v>0</v>
      </c>
      <c r="S92" s="25">
        <v>0</v>
      </c>
      <c r="T92" s="6" t="str">
        <f t="shared" si="20"/>
        <v/>
      </c>
      <c r="U92" s="6" t="str">
        <f t="shared" si="21"/>
        <v/>
      </c>
      <c r="V92" s="19" t="str">
        <f>VLOOKUP(G92,角色!AW:BC,主动技能!F92+1,FALSE)</f>
        <v>skill_03</v>
      </c>
      <c r="Y92">
        <f t="shared" si="22"/>
        <v>0</v>
      </c>
      <c r="Z92" s="19">
        <f>IF(VLOOKUP(C92,角色!CC:CI,主动技能!F92*2,FALSE)=0,"",VLOOKUP(C92,角色!CC:CI,主动技能!F92*2,FALSE))</f>
        <v>125</v>
      </c>
      <c r="AA92" s="19">
        <f>IF(VLOOKUP(C92,角色!CC:CI,主动技能!F92*2+1,FALSE)=0,0,VLOOKUP(C92,角色!CC:CI,主动技能!F92*2+1,FALSE))</f>
        <v>50</v>
      </c>
      <c r="AB92" s="19">
        <f>IF(INT(VLOOKUP(E92,角色属性概况!I:M,3,FALSE)*AA92/100)=0,"",(INT(VLOOKUP(E92,角色属性概况!I:M,3,FALSE)*AA92/100)))</f>
        <v>2745</v>
      </c>
      <c r="AE92" s="25">
        <f>(VLOOKUP(G92,角色!V:AE,主动技能!F92+7,FALSE))</f>
        <v>1</v>
      </c>
      <c r="AF92" s="19">
        <f>VLOOKUP(F92,对应表!AY:BA,3,FALSE)</f>
        <v>1</v>
      </c>
      <c r="AG92" s="19">
        <f>VLOOKUP(F92,对应表!AY:BA,2,FALSE)</f>
        <v>1</v>
      </c>
      <c r="AH92" s="25" t="str">
        <f>VLOOKUP(F92,特效对应!F:G,2,FALSE)</f>
        <v>attackex</v>
      </c>
      <c r="AJ92">
        <f t="shared" si="25"/>
        <v>6</v>
      </c>
      <c r="AK92" s="2"/>
      <c r="AQ92" s="6" t="str">
        <f>_xlfn.IFNA(IF(IF($AK92=AQ$5,VLOOKUP(AL92,buff!$K:$L,2,FALSE),"")=0,"",IF($AK92=AQ$5,VLOOKUP(AL92,buff!$K:$L,2,FALSE),"")),"")</f>
        <v/>
      </c>
      <c r="AR92" s="6" t="str">
        <f>_xlfn.IFNA(IF(IF($AK92=AR$5,VLOOKUP(AM92,buff!$K:$L,2,FALSE),"")=0,"",IF($AK92=AR$5,VLOOKUP(AM92,buff!$K:$L,2,FALSE),"")),"")</f>
        <v/>
      </c>
      <c r="AS92" s="6" t="str">
        <f>_xlfn.IFNA(IF(IF($AK92=AS$5,VLOOKUP(AN92,buff!$K:$L,2,FALSE),"")=0,"",IF($AK92=AS$5,VLOOKUP(AN92,buff!$K:$L,2,FALSE),"")),"")</f>
        <v/>
      </c>
      <c r="AT92" s="6" t="str">
        <f>_xlfn.IFNA(IF(IF($AK92=AT$5,VLOOKUP(AO92,buff!$K:$L,2,FALSE),"")=0,"",IF($AK92=AT$5,VLOOKUP(AO92,buff!$K:$L,2,FALSE),"")),"")</f>
        <v/>
      </c>
      <c r="AU92" s="6" t="str">
        <f>_xlfn.IFNA(IF(IF($AK92=AU$5,VLOOKUP(AP92,buff!$K:$L,2,FALSE),"")=0,"",IF($AK92=AU$5,VLOOKUP(AP92,buff!$K:$L,2,FALSE),"")),"")</f>
        <v/>
      </c>
      <c r="AV92" s="6" t="str">
        <f>_xlfn.IFNA(IF(IF($AK92=AV$5,VLOOKUP(AL92,buff!$K:$L,2,FALSE),"")=0,"",IF($AK92=AV$5,VLOOKUP(AL92,buff!$K:$L,2,FALSE),"")),"")</f>
        <v/>
      </c>
      <c r="AW92" s="6" t="str">
        <f>_xlfn.IFNA(IF(IF($AK92=AW$5,VLOOKUP(AM92,buff!$K:$L,2,FALSE),"")=0,"",IF($AK92=AW$5,VLOOKUP(AM92,buff!$K:$L,2,FALSE),"")),"")</f>
        <v/>
      </c>
      <c r="AX92" s="6" t="str">
        <f>_xlfn.IFNA(IF(IF($AK92=AX$5,VLOOKUP(AN92,buff!$K:$L,2,FALSE),"")=0,"",IF($AK92=AX$5,VLOOKUP(AN92,buff!$K:$L,2,FALSE),"")),"")</f>
        <v/>
      </c>
      <c r="AY92" s="6" t="str">
        <f>_xlfn.IFNA(IF(IF($AK92=AY$5,VLOOKUP(AO92,buff!$K:$L,2,FALSE),"")=0,"",IF($AK92=AY$5,VLOOKUP(AO92,buff!$K:$L,2,FALSE),"")),"")</f>
        <v/>
      </c>
      <c r="AZ92" s="6" t="str">
        <f>_xlfn.IFNA(IF(IF($AK92=AZ$5,VLOOKUP(AP92,buff!$K:$L,2,FALSE),"")=0,"",IF($AK92=AZ$5,VLOOKUP(AP92,buff!$K:$L,2,FALSE),"")),"")</f>
        <v/>
      </c>
      <c r="BA92" s="6" t="e">
        <f>VLOOKUP(AL92,buff!K:P,6,FALSE)</f>
        <v>#N/A</v>
      </c>
      <c r="BB92" t="e">
        <f t="shared" si="26"/>
        <v>#N/A</v>
      </c>
      <c r="BC92" t="e">
        <f t="shared" si="26"/>
        <v>#N/A</v>
      </c>
      <c r="BD92">
        <v>0</v>
      </c>
      <c r="BE92">
        <v>0</v>
      </c>
      <c r="BF92" s="22">
        <f t="shared" si="27"/>
        <v>100202</v>
      </c>
    </row>
    <row r="93" spans="1:58" x14ac:dyDescent="0.15">
      <c r="A93" t="str">
        <f t="shared" si="19"/>
        <v>牧师主动技能2等级7</v>
      </c>
      <c r="B93" s="8">
        <f t="shared" si="23"/>
        <v>10020207</v>
      </c>
      <c r="C93" s="8" t="str">
        <f>VLOOKUP(G93,角色!A:B,2,FALSE)</f>
        <v>牧师</v>
      </c>
      <c r="D93" s="8" t="str">
        <f t="shared" si="24"/>
        <v>主动技能2</v>
      </c>
      <c r="E93" s="8">
        <f t="shared" si="28"/>
        <v>7</v>
      </c>
      <c r="F93" s="8">
        <f t="shared" si="29"/>
        <v>2</v>
      </c>
      <c r="G93" s="8">
        <f t="shared" si="30"/>
        <v>2</v>
      </c>
      <c r="H93" s="4" t="s">
        <v>411</v>
      </c>
      <c r="I93" s="20" t="str">
        <f t="shared" si="31"/>
        <v>对敌方范围攻击，造成125%攻击力（+3989）点伤害。</v>
      </c>
      <c r="J93" s="4" t="s">
        <v>277</v>
      </c>
      <c r="K93" s="1" t="s">
        <v>102</v>
      </c>
      <c r="L93" s="4" t="s">
        <v>114</v>
      </c>
      <c r="M93" s="4"/>
      <c r="N93" s="4">
        <v>100</v>
      </c>
      <c r="O93" s="20">
        <f>VLOOKUP(L93,对应表!BK:BL,2,FALSE)</f>
        <v>50</v>
      </c>
      <c r="P93" s="25" t="str">
        <f>_xlfn.IFNA(VLOOKUP(G93,角色!V:AE,主动技能!F93+1,FALSE),"")</f>
        <v>||eff_leiji|</v>
      </c>
      <c r="Q93" s="25">
        <f>(VLOOKUP(G93,角色!V:AE,主动技能!F93+4,FALSE))</f>
        <v>2</v>
      </c>
      <c r="R93" s="25">
        <v>0</v>
      </c>
      <c r="S93" s="25">
        <v>0</v>
      </c>
      <c r="T93" s="6" t="str">
        <f t="shared" si="20"/>
        <v/>
      </c>
      <c r="U93" s="6" t="str">
        <f t="shared" si="21"/>
        <v/>
      </c>
      <c r="V93" s="19" t="str">
        <f>VLOOKUP(G93,角色!AW:BC,主动技能!F93+1,FALSE)</f>
        <v>skill_03</v>
      </c>
      <c r="Y93">
        <f t="shared" si="22"/>
        <v>0</v>
      </c>
      <c r="Z93" s="19">
        <f>IF(VLOOKUP(C93,角色!CC:CI,主动技能!F93*2,FALSE)=0,"",VLOOKUP(C93,角色!CC:CI,主动技能!F93*2,FALSE))</f>
        <v>125</v>
      </c>
      <c r="AA93" s="19">
        <f>IF(VLOOKUP(C93,角色!CC:CI,主动技能!F93*2+1,FALSE)=0,0,VLOOKUP(C93,角色!CC:CI,主动技能!F93*2+1,FALSE))</f>
        <v>50</v>
      </c>
      <c r="AB93" s="19">
        <f>IF(INT(VLOOKUP(E93,角色属性概况!I:M,3,FALSE)*AA93/100)=0,"",(INT(VLOOKUP(E93,角色属性概况!I:M,3,FALSE)*AA93/100)))</f>
        <v>3989</v>
      </c>
      <c r="AE93" s="25">
        <f>(VLOOKUP(G93,角色!V:AE,主动技能!F93+7,FALSE))</f>
        <v>1</v>
      </c>
      <c r="AF93" s="19">
        <f>VLOOKUP(F93,对应表!AY:BA,3,FALSE)</f>
        <v>1</v>
      </c>
      <c r="AG93" s="19">
        <f>VLOOKUP(F93,对应表!AY:BA,2,FALSE)</f>
        <v>1</v>
      </c>
      <c r="AH93" s="25" t="str">
        <f>VLOOKUP(F93,特效对应!F:G,2,FALSE)</f>
        <v>attackex</v>
      </c>
      <c r="AJ93">
        <f t="shared" si="25"/>
        <v>7</v>
      </c>
      <c r="AK93" s="2"/>
      <c r="AQ93" s="6" t="str">
        <f>_xlfn.IFNA(IF(IF($AK93=AQ$5,VLOOKUP(AL93,buff!$K:$L,2,FALSE),"")=0,"",IF($AK93=AQ$5,VLOOKUP(AL93,buff!$K:$L,2,FALSE),"")),"")</f>
        <v/>
      </c>
      <c r="AR93" s="6" t="str">
        <f>_xlfn.IFNA(IF(IF($AK93=AR$5,VLOOKUP(AM93,buff!$K:$L,2,FALSE),"")=0,"",IF($AK93=AR$5,VLOOKUP(AM93,buff!$K:$L,2,FALSE),"")),"")</f>
        <v/>
      </c>
      <c r="AS93" s="6" t="str">
        <f>_xlfn.IFNA(IF(IF($AK93=AS$5,VLOOKUP(AN93,buff!$K:$L,2,FALSE),"")=0,"",IF($AK93=AS$5,VLOOKUP(AN93,buff!$K:$L,2,FALSE),"")),"")</f>
        <v/>
      </c>
      <c r="AT93" s="6" t="str">
        <f>_xlfn.IFNA(IF(IF($AK93=AT$5,VLOOKUP(AO93,buff!$K:$L,2,FALSE),"")=0,"",IF($AK93=AT$5,VLOOKUP(AO93,buff!$K:$L,2,FALSE),"")),"")</f>
        <v/>
      </c>
      <c r="AU93" s="6" t="str">
        <f>_xlfn.IFNA(IF(IF($AK93=AU$5,VLOOKUP(AP93,buff!$K:$L,2,FALSE),"")=0,"",IF($AK93=AU$5,VLOOKUP(AP93,buff!$K:$L,2,FALSE),"")),"")</f>
        <v/>
      </c>
      <c r="AV93" s="6" t="str">
        <f>_xlfn.IFNA(IF(IF($AK93=AV$5,VLOOKUP(AL93,buff!$K:$L,2,FALSE),"")=0,"",IF($AK93=AV$5,VLOOKUP(AL93,buff!$K:$L,2,FALSE),"")),"")</f>
        <v/>
      </c>
      <c r="AW93" s="6" t="str">
        <f>_xlfn.IFNA(IF(IF($AK93=AW$5,VLOOKUP(AM93,buff!$K:$L,2,FALSE),"")=0,"",IF($AK93=AW$5,VLOOKUP(AM93,buff!$K:$L,2,FALSE),"")),"")</f>
        <v/>
      </c>
      <c r="AX93" s="6" t="str">
        <f>_xlfn.IFNA(IF(IF($AK93=AX$5,VLOOKUP(AN93,buff!$K:$L,2,FALSE),"")=0,"",IF($AK93=AX$5,VLOOKUP(AN93,buff!$K:$L,2,FALSE),"")),"")</f>
        <v/>
      </c>
      <c r="AY93" s="6" t="str">
        <f>_xlfn.IFNA(IF(IF($AK93=AY$5,VLOOKUP(AO93,buff!$K:$L,2,FALSE),"")=0,"",IF($AK93=AY$5,VLOOKUP(AO93,buff!$K:$L,2,FALSE),"")),"")</f>
        <v/>
      </c>
      <c r="AZ93" s="6" t="str">
        <f>_xlfn.IFNA(IF(IF($AK93=AZ$5,VLOOKUP(AP93,buff!$K:$L,2,FALSE),"")=0,"",IF($AK93=AZ$5,VLOOKUP(AP93,buff!$K:$L,2,FALSE),"")),"")</f>
        <v/>
      </c>
      <c r="BA93" s="6" t="e">
        <f>VLOOKUP(AL93,buff!K:P,6,FALSE)</f>
        <v>#N/A</v>
      </c>
      <c r="BB93" t="e">
        <f t="shared" si="26"/>
        <v>#N/A</v>
      </c>
      <c r="BC93" t="e">
        <f t="shared" si="26"/>
        <v>#N/A</v>
      </c>
      <c r="BD93">
        <v>0</v>
      </c>
      <c r="BE93">
        <v>0</v>
      </c>
      <c r="BF93" s="22">
        <f t="shared" si="27"/>
        <v>100202</v>
      </c>
    </row>
    <row r="94" spans="1:58" x14ac:dyDescent="0.15">
      <c r="A94" t="str">
        <f t="shared" si="19"/>
        <v>牧师主动技能2等级8</v>
      </c>
      <c r="B94" s="8">
        <f t="shared" si="23"/>
        <v>10020208</v>
      </c>
      <c r="C94" s="8" t="str">
        <f>VLOOKUP(G94,角色!A:B,2,FALSE)</f>
        <v>牧师</v>
      </c>
      <c r="D94" s="8" t="str">
        <f t="shared" si="24"/>
        <v>主动技能2</v>
      </c>
      <c r="E94" s="8">
        <f t="shared" si="28"/>
        <v>8</v>
      </c>
      <c r="F94" s="8">
        <f t="shared" si="29"/>
        <v>2</v>
      </c>
      <c r="G94" s="8">
        <f t="shared" si="30"/>
        <v>2</v>
      </c>
      <c r="H94" s="4" t="s">
        <v>411</v>
      </c>
      <c r="I94" s="20" t="str">
        <f t="shared" si="31"/>
        <v>对敌方范围攻击，造成125%攻击力（+5748）点伤害。</v>
      </c>
      <c r="J94" s="4" t="s">
        <v>277</v>
      </c>
      <c r="K94" s="1" t="s">
        <v>102</v>
      </c>
      <c r="L94" s="4" t="s">
        <v>114</v>
      </c>
      <c r="M94" s="4"/>
      <c r="N94" s="4">
        <v>100</v>
      </c>
      <c r="O94" s="20">
        <f>VLOOKUP(L94,对应表!BK:BL,2,FALSE)</f>
        <v>50</v>
      </c>
      <c r="P94" s="25" t="str">
        <f>_xlfn.IFNA(VLOOKUP(G94,角色!V:AE,主动技能!F94+1,FALSE),"")</f>
        <v>||eff_leiji|</v>
      </c>
      <c r="Q94" s="25">
        <f>(VLOOKUP(G94,角色!V:AE,主动技能!F94+4,FALSE))</f>
        <v>2</v>
      </c>
      <c r="R94" s="25">
        <v>0</v>
      </c>
      <c r="S94" s="25">
        <v>0</v>
      </c>
      <c r="T94" s="6" t="str">
        <f t="shared" si="20"/>
        <v/>
      </c>
      <c r="U94" s="6" t="str">
        <f t="shared" si="21"/>
        <v/>
      </c>
      <c r="V94" s="19" t="str">
        <f>VLOOKUP(G94,角色!AW:BC,主动技能!F94+1,FALSE)</f>
        <v>skill_03</v>
      </c>
      <c r="Y94">
        <f t="shared" si="22"/>
        <v>0</v>
      </c>
      <c r="Z94" s="19">
        <f>IF(VLOOKUP(C94,角色!CC:CI,主动技能!F94*2,FALSE)=0,"",VLOOKUP(C94,角色!CC:CI,主动技能!F94*2,FALSE))</f>
        <v>125</v>
      </c>
      <c r="AA94" s="19">
        <f>IF(VLOOKUP(C94,角色!CC:CI,主动技能!F94*2+1,FALSE)=0,0,VLOOKUP(C94,角色!CC:CI,主动技能!F94*2+1,FALSE))</f>
        <v>50</v>
      </c>
      <c r="AB94" s="19">
        <f>IF(INT(VLOOKUP(E94,角色属性概况!I:M,3,FALSE)*AA94/100)=0,"",(INT(VLOOKUP(E94,角色属性概况!I:M,3,FALSE)*AA94/100)))</f>
        <v>5748</v>
      </c>
      <c r="AE94" s="25">
        <f>(VLOOKUP(G94,角色!V:AE,主动技能!F94+7,FALSE))</f>
        <v>1</v>
      </c>
      <c r="AF94" s="19">
        <f>VLOOKUP(F94,对应表!AY:BA,3,FALSE)</f>
        <v>1</v>
      </c>
      <c r="AG94" s="19">
        <f>VLOOKUP(F94,对应表!AY:BA,2,FALSE)</f>
        <v>1</v>
      </c>
      <c r="AH94" s="25" t="str">
        <f>VLOOKUP(F94,特效对应!F:G,2,FALSE)</f>
        <v>attackex</v>
      </c>
      <c r="AJ94">
        <f t="shared" si="25"/>
        <v>8</v>
      </c>
      <c r="AK94" s="2"/>
      <c r="AQ94" s="6" t="str">
        <f>_xlfn.IFNA(IF(IF($AK94=AQ$5,VLOOKUP(AL94,buff!$K:$L,2,FALSE),"")=0,"",IF($AK94=AQ$5,VLOOKUP(AL94,buff!$K:$L,2,FALSE),"")),"")</f>
        <v/>
      </c>
      <c r="AR94" s="6" t="str">
        <f>_xlfn.IFNA(IF(IF($AK94=AR$5,VLOOKUP(AM94,buff!$K:$L,2,FALSE),"")=0,"",IF($AK94=AR$5,VLOOKUP(AM94,buff!$K:$L,2,FALSE),"")),"")</f>
        <v/>
      </c>
      <c r="AS94" s="6" t="str">
        <f>_xlfn.IFNA(IF(IF($AK94=AS$5,VLOOKUP(AN94,buff!$K:$L,2,FALSE),"")=0,"",IF($AK94=AS$5,VLOOKUP(AN94,buff!$K:$L,2,FALSE),"")),"")</f>
        <v/>
      </c>
      <c r="AT94" s="6" t="str">
        <f>_xlfn.IFNA(IF(IF($AK94=AT$5,VLOOKUP(AO94,buff!$K:$L,2,FALSE),"")=0,"",IF($AK94=AT$5,VLOOKUP(AO94,buff!$K:$L,2,FALSE),"")),"")</f>
        <v/>
      </c>
      <c r="AU94" s="6" t="str">
        <f>_xlfn.IFNA(IF(IF($AK94=AU$5,VLOOKUP(AP94,buff!$K:$L,2,FALSE),"")=0,"",IF($AK94=AU$5,VLOOKUP(AP94,buff!$K:$L,2,FALSE),"")),"")</f>
        <v/>
      </c>
      <c r="AV94" s="6" t="str">
        <f>_xlfn.IFNA(IF(IF($AK94=AV$5,VLOOKUP(AL94,buff!$K:$L,2,FALSE),"")=0,"",IF($AK94=AV$5,VLOOKUP(AL94,buff!$K:$L,2,FALSE),"")),"")</f>
        <v/>
      </c>
      <c r="AW94" s="6" t="str">
        <f>_xlfn.IFNA(IF(IF($AK94=AW$5,VLOOKUP(AM94,buff!$K:$L,2,FALSE),"")=0,"",IF($AK94=AW$5,VLOOKUP(AM94,buff!$K:$L,2,FALSE),"")),"")</f>
        <v/>
      </c>
      <c r="AX94" s="6" t="str">
        <f>_xlfn.IFNA(IF(IF($AK94=AX$5,VLOOKUP(AN94,buff!$K:$L,2,FALSE),"")=0,"",IF($AK94=AX$5,VLOOKUP(AN94,buff!$K:$L,2,FALSE),"")),"")</f>
        <v/>
      </c>
      <c r="AY94" s="6" t="str">
        <f>_xlfn.IFNA(IF(IF($AK94=AY$5,VLOOKUP(AO94,buff!$K:$L,2,FALSE),"")=0,"",IF($AK94=AY$5,VLOOKUP(AO94,buff!$K:$L,2,FALSE),"")),"")</f>
        <v/>
      </c>
      <c r="AZ94" s="6" t="str">
        <f>_xlfn.IFNA(IF(IF($AK94=AZ$5,VLOOKUP(AP94,buff!$K:$L,2,FALSE),"")=0,"",IF($AK94=AZ$5,VLOOKUP(AP94,buff!$K:$L,2,FALSE),"")),"")</f>
        <v/>
      </c>
      <c r="BA94" s="6" t="e">
        <f>VLOOKUP(AL94,buff!K:P,6,FALSE)</f>
        <v>#N/A</v>
      </c>
      <c r="BB94" t="e">
        <f t="shared" si="26"/>
        <v>#N/A</v>
      </c>
      <c r="BC94" t="e">
        <f t="shared" si="26"/>
        <v>#N/A</v>
      </c>
      <c r="BD94">
        <v>0</v>
      </c>
      <c r="BE94">
        <v>0</v>
      </c>
      <c r="BF94" s="22">
        <f t="shared" si="27"/>
        <v>100202</v>
      </c>
    </row>
    <row r="95" spans="1:58" x14ac:dyDescent="0.15">
      <c r="A95" t="str">
        <f t="shared" si="19"/>
        <v>牧师主动技能2等级9</v>
      </c>
      <c r="B95" s="8">
        <f t="shared" si="23"/>
        <v>10020209</v>
      </c>
      <c r="C95" s="8" t="str">
        <f>VLOOKUP(G95,角色!A:B,2,FALSE)</f>
        <v>牧师</v>
      </c>
      <c r="D95" s="8" t="str">
        <f t="shared" si="24"/>
        <v>主动技能2</v>
      </c>
      <c r="E95" s="8">
        <f t="shared" si="28"/>
        <v>9</v>
      </c>
      <c r="F95" s="8">
        <f t="shared" si="29"/>
        <v>2</v>
      </c>
      <c r="G95" s="8">
        <f t="shared" si="30"/>
        <v>2</v>
      </c>
      <c r="H95" s="4" t="s">
        <v>411</v>
      </c>
      <c r="I95" s="20" t="str">
        <f t="shared" si="31"/>
        <v>对敌方范围攻击，造成125%攻击力（+8240）点伤害。</v>
      </c>
      <c r="J95" s="4" t="s">
        <v>277</v>
      </c>
      <c r="K95" s="1" t="s">
        <v>102</v>
      </c>
      <c r="L95" s="4" t="s">
        <v>114</v>
      </c>
      <c r="M95" s="4"/>
      <c r="N95" s="4">
        <v>100</v>
      </c>
      <c r="O95" s="20">
        <f>VLOOKUP(L95,对应表!BK:BL,2,FALSE)</f>
        <v>50</v>
      </c>
      <c r="P95" s="25" t="str">
        <f>_xlfn.IFNA(VLOOKUP(G95,角色!V:AE,主动技能!F95+1,FALSE),"")</f>
        <v>||eff_leiji|</v>
      </c>
      <c r="Q95" s="25">
        <f>(VLOOKUP(G95,角色!V:AE,主动技能!F95+4,FALSE))</f>
        <v>2</v>
      </c>
      <c r="R95" s="25">
        <v>0</v>
      </c>
      <c r="S95" s="25">
        <v>0</v>
      </c>
      <c r="T95" s="6" t="str">
        <f t="shared" si="20"/>
        <v/>
      </c>
      <c r="U95" s="6" t="str">
        <f t="shared" si="21"/>
        <v/>
      </c>
      <c r="V95" s="19" t="str">
        <f>VLOOKUP(G95,角色!AW:BC,主动技能!F95+1,FALSE)</f>
        <v>skill_03</v>
      </c>
      <c r="Y95">
        <f t="shared" si="22"/>
        <v>0</v>
      </c>
      <c r="Z95" s="19">
        <f>IF(VLOOKUP(C95,角色!CC:CI,主动技能!F95*2,FALSE)=0,"",VLOOKUP(C95,角色!CC:CI,主动技能!F95*2,FALSE))</f>
        <v>125</v>
      </c>
      <c r="AA95" s="19">
        <f>IF(VLOOKUP(C95,角色!CC:CI,主动技能!F95*2+1,FALSE)=0,0,VLOOKUP(C95,角色!CC:CI,主动技能!F95*2+1,FALSE))</f>
        <v>50</v>
      </c>
      <c r="AB95" s="19">
        <f>IF(INT(VLOOKUP(E95,角色属性概况!I:M,3,FALSE)*AA95/100)=0,"",(INT(VLOOKUP(E95,角色属性概况!I:M,3,FALSE)*AA95/100)))</f>
        <v>8240</v>
      </c>
      <c r="AE95" s="25">
        <f>(VLOOKUP(G95,角色!V:AE,主动技能!F95+7,FALSE))</f>
        <v>1</v>
      </c>
      <c r="AF95" s="19">
        <f>VLOOKUP(F95,对应表!AY:BA,3,FALSE)</f>
        <v>1</v>
      </c>
      <c r="AG95" s="19">
        <f>VLOOKUP(F95,对应表!AY:BA,2,FALSE)</f>
        <v>1</v>
      </c>
      <c r="AH95" s="25" t="str">
        <f>VLOOKUP(F95,特效对应!F:G,2,FALSE)</f>
        <v>attackex</v>
      </c>
      <c r="AJ95">
        <f t="shared" si="25"/>
        <v>9</v>
      </c>
      <c r="AK95" s="2"/>
      <c r="AQ95" s="6" t="str">
        <f>_xlfn.IFNA(IF(IF($AK95=AQ$5,VLOOKUP(AL95,buff!$K:$L,2,FALSE),"")=0,"",IF($AK95=AQ$5,VLOOKUP(AL95,buff!$K:$L,2,FALSE),"")),"")</f>
        <v/>
      </c>
      <c r="AR95" s="6" t="str">
        <f>_xlfn.IFNA(IF(IF($AK95=AR$5,VLOOKUP(AM95,buff!$K:$L,2,FALSE),"")=0,"",IF($AK95=AR$5,VLOOKUP(AM95,buff!$K:$L,2,FALSE),"")),"")</f>
        <v/>
      </c>
      <c r="AS95" s="6" t="str">
        <f>_xlfn.IFNA(IF(IF($AK95=AS$5,VLOOKUP(AN95,buff!$K:$L,2,FALSE),"")=0,"",IF($AK95=AS$5,VLOOKUP(AN95,buff!$K:$L,2,FALSE),"")),"")</f>
        <v/>
      </c>
      <c r="AT95" s="6" t="str">
        <f>_xlfn.IFNA(IF(IF($AK95=AT$5,VLOOKUP(AO95,buff!$K:$L,2,FALSE),"")=0,"",IF($AK95=AT$5,VLOOKUP(AO95,buff!$K:$L,2,FALSE),"")),"")</f>
        <v/>
      </c>
      <c r="AU95" s="6" t="str">
        <f>_xlfn.IFNA(IF(IF($AK95=AU$5,VLOOKUP(AP95,buff!$K:$L,2,FALSE),"")=0,"",IF($AK95=AU$5,VLOOKUP(AP95,buff!$K:$L,2,FALSE),"")),"")</f>
        <v/>
      </c>
      <c r="AV95" s="6" t="str">
        <f>_xlfn.IFNA(IF(IF($AK95=AV$5,VLOOKUP(AL95,buff!$K:$L,2,FALSE),"")=0,"",IF($AK95=AV$5,VLOOKUP(AL95,buff!$K:$L,2,FALSE),"")),"")</f>
        <v/>
      </c>
      <c r="AW95" s="6" t="str">
        <f>_xlfn.IFNA(IF(IF($AK95=AW$5,VLOOKUP(AM95,buff!$K:$L,2,FALSE),"")=0,"",IF($AK95=AW$5,VLOOKUP(AM95,buff!$K:$L,2,FALSE),"")),"")</f>
        <v/>
      </c>
      <c r="AX95" s="6" t="str">
        <f>_xlfn.IFNA(IF(IF($AK95=AX$5,VLOOKUP(AN95,buff!$K:$L,2,FALSE),"")=0,"",IF($AK95=AX$5,VLOOKUP(AN95,buff!$K:$L,2,FALSE),"")),"")</f>
        <v/>
      </c>
      <c r="AY95" s="6" t="str">
        <f>_xlfn.IFNA(IF(IF($AK95=AY$5,VLOOKUP(AO95,buff!$K:$L,2,FALSE),"")=0,"",IF($AK95=AY$5,VLOOKUP(AO95,buff!$K:$L,2,FALSE),"")),"")</f>
        <v/>
      </c>
      <c r="AZ95" s="6" t="str">
        <f>_xlfn.IFNA(IF(IF($AK95=AZ$5,VLOOKUP(AP95,buff!$K:$L,2,FALSE),"")=0,"",IF($AK95=AZ$5,VLOOKUP(AP95,buff!$K:$L,2,FALSE),"")),"")</f>
        <v/>
      </c>
      <c r="BA95" s="6" t="e">
        <f>VLOOKUP(AL95,buff!K:P,6,FALSE)</f>
        <v>#N/A</v>
      </c>
      <c r="BB95" t="e">
        <f t="shared" si="26"/>
        <v>#N/A</v>
      </c>
      <c r="BC95" t="e">
        <f t="shared" si="26"/>
        <v>#N/A</v>
      </c>
      <c r="BD95">
        <v>0</v>
      </c>
      <c r="BE95">
        <v>0</v>
      </c>
      <c r="BF95" s="22">
        <f t="shared" si="27"/>
        <v>100202</v>
      </c>
    </row>
    <row r="96" spans="1:58" x14ac:dyDescent="0.15">
      <c r="A96" t="str">
        <f t="shared" si="19"/>
        <v>牧师主动技能2等级10</v>
      </c>
      <c r="B96" s="8">
        <f t="shared" si="23"/>
        <v>10020210</v>
      </c>
      <c r="C96" s="8" t="str">
        <f>VLOOKUP(G96,角色!A:B,2,FALSE)</f>
        <v>牧师</v>
      </c>
      <c r="D96" s="8" t="str">
        <f t="shared" si="24"/>
        <v>主动技能2</v>
      </c>
      <c r="E96" s="8">
        <f t="shared" si="28"/>
        <v>10</v>
      </c>
      <c r="F96" s="8">
        <f t="shared" si="29"/>
        <v>2</v>
      </c>
      <c r="G96" s="8">
        <f t="shared" si="30"/>
        <v>2</v>
      </c>
      <c r="H96" s="4" t="s">
        <v>411</v>
      </c>
      <c r="I96" s="20" t="str">
        <f t="shared" si="31"/>
        <v>对敌方范围攻击，造成125%攻击力（+11767）点伤害。</v>
      </c>
      <c r="J96" s="4" t="s">
        <v>277</v>
      </c>
      <c r="K96" s="1" t="s">
        <v>102</v>
      </c>
      <c r="L96" s="4" t="s">
        <v>114</v>
      </c>
      <c r="M96" s="4"/>
      <c r="N96" s="4">
        <v>100</v>
      </c>
      <c r="O96" s="20">
        <f>VLOOKUP(L96,对应表!BK:BL,2,FALSE)</f>
        <v>50</v>
      </c>
      <c r="P96" s="25" t="str">
        <f>_xlfn.IFNA(VLOOKUP(G96,角色!V:AE,主动技能!F96+1,FALSE),"")</f>
        <v>||eff_leiji|</v>
      </c>
      <c r="Q96" s="25">
        <f>(VLOOKUP(G96,角色!V:AE,主动技能!F96+4,FALSE))</f>
        <v>2</v>
      </c>
      <c r="R96" s="25">
        <v>0</v>
      </c>
      <c r="S96" s="25">
        <v>0</v>
      </c>
      <c r="T96" s="6" t="str">
        <f t="shared" si="20"/>
        <v/>
      </c>
      <c r="U96" s="6" t="str">
        <f t="shared" si="21"/>
        <v/>
      </c>
      <c r="V96" s="19" t="str">
        <f>VLOOKUP(G96,角色!AW:BC,主动技能!F96+1,FALSE)</f>
        <v>skill_03</v>
      </c>
      <c r="Y96">
        <f t="shared" si="22"/>
        <v>0</v>
      </c>
      <c r="Z96" s="19">
        <f>IF(VLOOKUP(C96,角色!CC:CI,主动技能!F96*2,FALSE)=0,"",VLOOKUP(C96,角色!CC:CI,主动技能!F96*2,FALSE))</f>
        <v>125</v>
      </c>
      <c r="AA96" s="19">
        <f>IF(VLOOKUP(C96,角色!CC:CI,主动技能!F96*2+1,FALSE)=0,0,VLOOKUP(C96,角色!CC:CI,主动技能!F96*2+1,FALSE))</f>
        <v>50</v>
      </c>
      <c r="AB96" s="19">
        <f>IF(INT(VLOOKUP(E96,角色属性概况!I:M,3,FALSE)*AA96/100)=0,"",(INT(VLOOKUP(E96,角色属性概况!I:M,3,FALSE)*AA96/100)))</f>
        <v>11767</v>
      </c>
      <c r="AE96" s="25">
        <f>(VLOOKUP(G96,角色!V:AE,主动技能!F96+7,FALSE))</f>
        <v>1</v>
      </c>
      <c r="AF96" s="19">
        <f>VLOOKUP(F96,对应表!AY:BA,3,FALSE)</f>
        <v>1</v>
      </c>
      <c r="AG96" s="19">
        <f>VLOOKUP(F96,对应表!AY:BA,2,FALSE)</f>
        <v>1</v>
      </c>
      <c r="AH96" s="25" t="str">
        <f>VLOOKUP(F96,特效对应!F:G,2,FALSE)</f>
        <v>attackex</v>
      </c>
      <c r="AJ96">
        <f t="shared" si="25"/>
        <v>10</v>
      </c>
      <c r="AK96" s="2"/>
      <c r="AQ96" s="6" t="str">
        <f>_xlfn.IFNA(IF(IF($AK96=AQ$5,VLOOKUP(AL96,buff!$K:$L,2,FALSE),"")=0,"",IF($AK96=AQ$5,VLOOKUP(AL96,buff!$K:$L,2,FALSE),"")),"")</f>
        <v/>
      </c>
      <c r="AR96" s="6" t="str">
        <f>_xlfn.IFNA(IF(IF($AK96=AR$5,VLOOKUP(AM96,buff!$K:$L,2,FALSE),"")=0,"",IF($AK96=AR$5,VLOOKUP(AM96,buff!$K:$L,2,FALSE),"")),"")</f>
        <v/>
      </c>
      <c r="AS96" s="6" t="str">
        <f>_xlfn.IFNA(IF(IF($AK96=AS$5,VLOOKUP(AN96,buff!$K:$L,2,FALSE),"")=0,"",IF($AK96=AS$5,VLOOKUP(AN96,buff!$K:$L,2,FALSE),"")),"")</f>
        <v/>
      </c>
      <c r="AT96" s="6" t="str">
        <f>_xlfn.IFNA(IF(IF($AK96=AT$5,VLOOKUP(AO96,buff!$K:$L,2,FALSE),"")=0,"",IF($AK96=AT$5,VLOOKUP(AO96,buff!$K:$L,2,FALSE),"")),"")</f>
        <v/>
      </c>
      <c r="AU96" s="6" t="str">
        <f>_xlfn.IFNA(IF(IF($AK96=AU$5,VLOOKUP(AP96,buff!$K:$L,2,FALSE),"")=0,"",IF($AK96=AU$5,VLOOKUP(AP96,buff!$K:$L,2,FALSE),"")),"")</f>
        <v/>
      </c>
      <c r="AV96" s="6" t="str">
        <f>_xlfn.IFNA(IF(IF($AK96=AV$5,VLOOKUP(AL96,buff!$K:$L,2,FALSE),"")=0,"",IF($AK96=AV$5,VLOOKUP(AL96,buff!$K:$L,2,FALSE),"")),"")</f>
        <v/>
      </c>
      <c r="AW96" s="6" t="str">
        <f>_xlfn.IFNA(IF(IF($AK96=AW$5,VLOOKUP(AM96,buff!$K:$L,2,FALSE),"")=0,"",IF($AK96=AW$5,VLOOKUP(AM96,buff!$K:$L,2,FALSE),"")),"")</f>
        <v/>
      </c>
      <c r="AX96" s="6" t="str">
        <f>_xlfn.IFNA(IF(IF($AK96=AX$5,VLOOKUP(AN96,buff!$K:$L,2,FALSE),"")=0,"",IF($AK96=AX$5,VLOOKUP(AN96,buff!$K:$L,2,FALSE),"")),"")</f>
        <v/>
      </c>
      <c r="AY96" s="6" t="str">
        <f>_xlfn.IFNA(IF(IF($AK96=AY$5,VLOOKUP(AO96,buff!$K:$L,2,FALSE),"")=0,"",IF($AK96=AY$5,VLOOKUP(AO96,buff!$K:$L,2,FALSE),"")),"")</f>
        <v/>
      </c>
      <c r="AZ96" s="6" t="str">
        <f>_xlfn.IFNA(IF(IF($AK96=AZ$5,VLOOKUP(AP96,buff!$K:$L,2,FALSE),"")=0,"",IF($AK96=AZ$5,VLOOKUP(AP96,buff!$K:$L,2,FALSE),"")),"")</f>
        <v/>
      </c>
      <c r="BA96" s="6" t="e">
        <f>VLOOKUP(AL96,buff!K:P,6,FALSE)</f>
        <v>#N/A</v>
      </c>
      <c r="BB96" t="e">
        <f t="shared" si="26"/>
        <v>#N/A</v>
      </c>
      <c r="BC96" t="e">
        <f t="shared" si="26"/>
        <v>#N/A</v>
      </c>
      <c r="BD96">
        <v>0</v>
      </c>
      <c r="BE96">
        <v>0</v>
      </c>
      <c r="BF96" s="22">
        <f t="shared" si="27"/>
        <v>100202</v>
      </c>
    </row>
    <row r="97" spans="1:58" x14ac:dyDescent="0.15">
      <c r="A97" t="str">
        <f t="shared" si="19"/>
        <v>牧师主动技能2等级11</v>
      </c>
      <c r="B97" s="8">
        <f t="shared" si="23"/>
        <v>10020211</v>
      </c>
      <c r="C97" s="8" t="str">
        <f>VLOOKUP(G97,角色!A:B,2,FALSE)</f>
        <v>牧师</v>
      </c>
      <c r="D97" s="8" t="str">
        <f t="shared" si="24"/>
        <v>主动技能2</v>
      </c>
      <c r="E97" s="8">
        <f t="shared" si="28"/>
        <v>11</v>
      </c>
      <c r="F97" s="8">
        <f t="shared" si="29"/>
        <v>2</v>
      </c>
      <c r="G97" s="8">
        <f t="shared" si="30"/>
        <v>2</v>
      </c>
      <c r="H97" s="4" t="s">
        <v>411</v>
      </c>
      <c r="I97" s="20" t="str">
        <f t="shared" si="31"/>
        <v>对敌方范围攻击，造成125%攻击力（+16761）点伤害。</v>
      </c>
      <c r="J97" s="4" t="s">
        <v>277</v>
      </c>
      <c r="K97" s="1" t="s">
        <v>102</v>
      </c>
      <c r="L97" s="4" t="s">
        <v>114</v>
      </c>
      <c r="M97" s="4"/>
      <c r="N97" s="4">
        <v>100</v>
      </c>
      <c r="O97" s="20">
        <f>VLOOKUP(L97,对应表!BK:BL,2,FALSE)</f>
        <v>50</v>
      </c>
      <c r="P97" s="25" t="str">
        <f>_xlfn.IFNA(VLOOKUP(G97,角色!V:AE,主动技能!F97+1,FALSE),"")</f>
        <v>||eff_leiji|</v>
      </c>
      <c r="Q97" s="25">
        <f>(VLOOKUP(G97,角色!V:AE,主动技能!F97+4,FALSE))</f>
        <v>2</v>
      </c>
      <c r="R97" s="25">
        <v>0</v>
      </c>
      <c r="S97" s="25">
        <v>0</v>
      </c>
      <c r="T97" s="6" t="str">
        <f t="shared" si="20"/>
        <v/>
      </c>
      <c r="U97" s="6" t="str">
        <f t="shared" si="21"/>
        <v/>
      </c>
      <c r="V97" s="19" t="str">
        <f>VLOOKUP(G97,角色!AW:BC,主动技能!F97+1,FALSE)</f>
        <v>skill_03</v>
      </c>
      <c r="Y97">
        <f t="shared" si="22"/>
        <v>0</v>
      </c>
      <c r="Z97" s="19">
        <f>IF(VLOOKUP(C97,角色!CC:CI,主动技能!F97*2,FALSE)=0,"",VLOOKUP(C97,角色!CC:CI,主动技能!F97*2,FALSE))</f>
        <v>125</v>
      </c>
      <c r="AA97" s="19">
        <f>IF(VLOOKUP(C97,角色!CC:CI,主动技能!F97*2+1,FALSE)=0,0,VLOOKUP(C97,角色!CC:CI,主动技能!F97*2+1,FALSE))</f>
        <v>50</v>
      </c>
      <c r="AB97" s="19">
        <f>IF(INT(VLOOKUP(E97,角色属性概况!I:M,3,FALSE)*AA97/100)=0,"",(INT(VLOOKUP(E97,角色属性概况!I:M,3,FALSE)*AA97/100)))</f>
        <v>16761</v>
      </c>
      <c r="AE97" s="25">
        <f>(VLOOKUP(G97,角色!V:AE,主动技能!F97+7,FALSE))</f>
        <v>1</v>
      </c>
      <c r="AF97" s="19">
        <f>VLOOKUP(F97,对应表!AY:BA,3,FALSE)</f>
        <v>1</v>
      </c>
      <c r="AG97" s="19">
        <f>VLOOKUP(F97,对应表!AY:BA,2,FALSE)</f>
        <v>1</v>
      </c>
      <c r="AH97" s="25" t="str">
        <f>VLOOKUP(F97,特效对应!F:G,2,FALSE)</f>
        <v>attackex</v>
      </c>
      <c r="AJ97">
        <f t="shared" si="25"/>
        <v>11</v>
      </c>
      <c r="AK97" s="2"/>
      <c r="AQ97" s="6" t="str">
        <f>_xlfn.IFNA(IF(IF($AK97=AQ$5,VLOOKUP(AL97,buff!$K:$L,2,FALSE),"")=0,"",IF($AK97=AQ$5,VLOOKUP(AL97,buff!$K:$L,2,FALSE),"")),"")</f>
        <v/>
      </c>
      <c r="AR97" s="6" t="str">
        <f>_xlfn.IFNA(IF(IF($AK97=AR$5,VLOOKUP(AM97,buff!$K:$L,2,FALSE),"")=0,"",IF($AK97=AR$5,VLOOKUP(AM97,buff!$K:$L,2,FALSE),"")),"")</f>
        <v/>
      </c>
      <c r="AS97" s="6" t="str">
        <f>_xlfn.IFNA(IF(IF($AK97=AS$5,VLOOKUP(AN97,buff!$K:$L,2,FALSE),"")=0,"",IF($AK97=AS$5,VLOOKUP(AN97,buff!$K:$L,2,FALSE),"")),"")</f>
        <v/>
      </c>
      <c r="AT97" s="6" t="str">
        <f>_xlfn.IFNA(IF(IF($AK97=AT$5,VLOOKUP(AO97,buff!$K:$L,2,FALSE),"")=0,"",IF($AK97=AT$5,VLOOKUP(AO97,buff!$K:$L,2,FALSE),"")),"")</f>
        <v/>
      </c>
      <c r="AU97" s="6" t="str">
        <f>_xlfn.IFNA(IF(IF($AK97=AU$5,VLOOKUP(AP97,buff!$K:$L,2,FALSE),"")=0,"",IF($AK97=AU$5,VLOOKUP(AP97,buff!$K:$L,2,FALSE),"")),"")</f>
        <v/>
      </c>
      <c r="AV97" s="6" t="str">
        <f>_xlfn.IFNA(IF(IF($AK97=AV$5,VLOOKUP(AL97,buff!$K:$L,2,FALSE),"")=0,"",IF($AK97=AV$5,VLOOKUP(AL97,buff!$K:$L,2,FALSE),"")),"")</f>
        <v/>
      </c>
      <c r="AW97" s="6" t="str">
        <f>_xlfn.IFNA(IF(IF($AK97=AW$5,VLOOKUP(AM97,buff!$K:$L,2,FALSE),"")=0,"",IF($AK97=AW$5,VLOOKUP(AM97,buff!$K:$L,2,FALSE),"")),"")</f>
        <v/>
      </c>
      <c r="AX97" s="6" t="str">
        <f>_xlfn.IFNA(IF(IF($AK97=AX$5,VLOOKUP(AN97,buff!$K:$L,2,FALSE),"")=0,"",IF($AK97=AX$5,VLOOKUP(AN97,buff!$K:$L,2,FALSE),"")),"")</f>
        <v/>
      </c>
      <c r="AY97" s="6" t="str">
        <f>_xlfn.IFNA(IF(IF($AK97=AY$5,VLOOKUP(AO97,buff!$K:$L,2,FALSE),"")=0,"",IF($AK97=AY$5,VLOOKUP(AO97,buff!$K:$L,2,FALSE),"")),"")</f>
        <v/>
      </c>
      <c r="AZ97" s="6" t="str">
        <f>_xlfn.IFNA(IF(IF($AK97=AZ$5,VLOOKUP(AP97,buff!$K:$L,2,FALSE),"")=0,"",IF($AK97=AZ$5,VLOOKUP(AP97,buff!$K:$L,2,FALSE),"")),"")</f>
        <v/>
      </c>
      <c r="BA97" s="6" t="e">
        <f>VLOOKUP(AL97,buff!K:P,6,FALSE)</f>
        <v>#N/A</v>
      </c>
      <c r="BB97" t="e">
        <f t="shared" si="26"/>
        <v>#N/A</v>
      </c>
      <c r="BC97" t="e">
        <f t="shared" si="26"/>
        <v>#N/A</v>
      </c>
      <c r="BD97">
        <v>0</v>
      </c>
      <c r="BE97">
        <v>0</v>
      </c>
      <c r="BF97" s="22">
        <f t="shared" si="27"/>
        <v>100202</v>
      </c>
    </row>
    <row r="98" spans="1:58" x14ac:dyDescent="0.15">
      <c r="A98" t="str">
        <f t="shared" si="19"/>
        <v>牧师主动技能2等级12</v>
      </c>
      <c r="B98" s="8">
        <f t="shared" si="23"/>
        <v>10020212</v>
      </c>
      <c r="C98" s="8" t="str">
        <f>VLOOKUP(G98,角色!A:B,2,FALSE)</f>
        <v>牧师</v>
      </c>
      <c r="D98" s="8" t="str">
        <f t="shared" si="24"/>
        <v>主动技能2</v>
      </c>
      <c r="E98" s="8">
        <f t="shared" si="28"/>
        <v>12</v>
      </c>
      <c r="F98" s="8">
        <f t="shared" si="29"/>
        <v>2</v>
      </c>
      <c r="G98" s="8">
        <f t="shared" si="30"/>
        <v>2</v>
      </c>
      <c r="H98" s="4" t="s">
        <v>411</v>
      </c>
      <c r="I98" s="20" t="str">
        <f t="shared" si="31"/>
        <v>对敌方范围攻击，造成125%攻击力（+23830）点伤害。</v>
      </c>
      <c r="J98" s="4" t="s">
        <v>277</v>
      </c>
      <c r="K98" s="1" t="s">
        <v>102</v>
      </c>
      <c r="L98" s="4" t="s">
        <v>114</v>
      </c>
      <c r="M98" s="4"/>
      <c r="N98" s="4">
        <v>100</v>
      </c>
      <c r="O98" s="20">
        <f>VLOOKUP(L98,对应表!BK:BL,2,FALSE)</f>
        <v>50</v>
      </c>
      <c r="P98" s="25" t="str">
        <f>_xlfn.IFNA(VLOOKUP(G98,角色!V:AE,主动技能!F98+1,FALSE),"")</f>
        <v>||eff_leiji|</v>
      </c>
      <c r="Q98" s="25">
        <f>(VLOOKUP(G98,角色!V:AE,主动技能!F98+4,FALSE))</f>
        <v>2</v>
      </c>
      <c r="R98" s="25">
        <v>0</v>
      </c>
      <c r="S98" s="25">
        <v>0</v>
      </c>
      <c r="T98" s="6" t="str">
        <f t="shared" si="20"/>
        <v/>
      </c>
      <c r="U98" s="6" t="str">
        <f t="shared" si="21"/>
        <v/>
      </c>
      <c r="V98" s="19" t="str">
        <f>VLOOKUP(G98,角色!AW:BC,主动技能!F98+1,FALSE)</f>
        <v>skill_03</v>
      </c>
      <c r="Y98">
        <f t="shared" si="22"/>
        <v>0</v>
      </c>
      <c r="Z98" s="19">
        <f>IF(VLOOKUP(C98,角色!CC:CI,主动技能!F98*2,FALSE)=0,"",VLOOKUP(C98,角色!CC:CI,主动技能!F98*2,FALSE))</f>
        <v>125</v>
      </c>
      <c r="AA98" s="19">
        <f>IF(VLOOKUP(C98,角色!CC:CI,主动技能!F98*2+1,FALSE)=0,0,VLOOKUP(C98,角色!CC:CI,主动技能!F98*2+1,FALSE))</f>
        <v>50</v>
      </c>
      <c r="AB98" s="19">
        <f>IF(INT(VLOOKUP(E98,角色属性概况!I:M,3,FALSE)*AA98/100)=0,"",(INT(VLOOKUP(E98,角色属性概况!I:M,3,FALSE)*AA98/100)))</f>
        <v>23830</v>
      </c>
      <c r="AE98" s="25">
        <f>(VLOOKUP(G98,角色!V:AE,主动技能!F98+7,FALSE))</f>
        <v>1</v>
      </c>
      <c r="AF98" s="19">
        <f>VLOOKUP(F98,对应表!AY:BA,3,FALSE)</f>
        <v>1</v>
      </c>
      <c r="AG98" s="19">
        <f>VLOOKUP(F98,对应表!AY:BA,2,FALSE)</f>
        <v>1</v>
      </c>
      <c r="AH98" s="25" t="str">
        <f>VLOOKUP(F98,特效对应!F:G,2,FALSE)</f>
        <v>attackex</v>
      </c>
      <c r="AJ98">
        <f t="shared" si="25"/>
        <v>12</v>
      </c>
      <c r="AK98" s="2"/>
      <c r="AQ98" s="6" t="str">
        <f>_xlfn.IFNA(IF(IF($AK98=AQ$5,VLOOKUP(AL98,buff!$K:$L,2,FALSE),"")=0,"",IF($AK98=AQ$5,VLOOKUP(AL98,buff!$K:$L,2,FALSE),"")),"")</f>
        <v/>
      </c>
      <c r="AR98" s="6" t="str">
        <f>_xlfn.IFNA(IF(IF($AK98=AR$5,VLOOKUP(AM98,buff!$K:$L,2,FALSE),"")=0,"",IF($AK98=AR$5,VLOOKUP(AM98,buff!$K:$L,2,FALSE),"")),"")</f>
        <v/>
      </c>
      <c r="AS98" s="6" t="str">
        <f>_xlfn.IFNA(IF(IF($AK98=AS$5,VLOOKUP(AN98,buff!$K:$L,2,FALSE),"")=0,"",IF($AK98=AS$5,VLOOKUP(AN98,buff!$K:$L,2,FALSE),"")),"")</f>
        <v/>
      </c>
      <c r="AT98" s="6" t="str">
        <f>_xlfn.IFNA(IF(IF($AK98=AT$5,VLOOKUP(AO98,buff!$K:$L,2,FALSE),"")=0,"",IF($AK98=AT$5,VLOOKUP(AO98,buff!$K:$L,2,FALSE),"")),"")</f>
        <v/>
      </c>
      <c r="AU98" s="6" t="str">
        <f>_xlfn.IFNA(IF(IF($AK98=AU$5,VLOOKUP(AP98,buff!$K:$L,2,FALSE),"")=0,"",IF($AK98=AU$5,VLOOKUP(AP98,buff!$K:$L,2,FALSE),"")),"")</f>
        <v/>
      </c>
      <c r="AV98" s="6" t="str">
        <f>_xlfn.IFNA(IF(IF($AK98=AV$5,VLOOKUP(AL98,buff!$K:$L,2,FALSE),"")=0,"",IF($AK98=AV$5,VLOOKUP(AL98,buff!$K:$L,2,FALSE),"")),"")</f>
        <v/>
      </c>
      <c r="AW98" s="6" t="str">
        <f>_xlfn.IFNA(IF(IF($AK98=AW$5,VLOOKUP(AM98,buff!$K:$L,2,FALSE),"")=0,"",IF($AK98=AW$5,VLOOKUP(AM98,buff!$K:$L,2,FALSE),"")),"")</f>
        <v/>
      </c>
      <c r="AX98" s="6" t="str">
        <f>_xlfn.IFNA(IF(IF($AK98=AX$5,VLOOKUP(AN98,buff!$K:$L,2,FALSE),"")=0,"",IF($AK98=AX$5,VLOOKUP(AN98,buff!$K:$L,2,FALSE),"")),"")</f>
        <v/>
      </c>
      <c r="AY98" s="6" t="str">
        <f>_xlfn.IFNA(IF(IF($AK98=AY$5,VLOOKUP(AO98,buff!$K:$L,2,FALSE),"")=0,"",IF($AK98=AY$5,VLOOKUP(AO98,buff!$K:$L,2,FALSE),"")),"")</f>
        <v/>
      </c>
      <c r="AZ98" s="6" t="str">
        <f>_xlfn.IFNA(IF(IF($AK98=AZ$5,VLOOKUP(AP98,buff!$K:$L,2,FALSE),"")=0,"",IF($AK98=AZ$5,VLOOKUP(AP98,buff!$K:$L,2,FALSE),"")),"")</f>
        <v/>
      </c>
      <c r="BA98" s="6" t="e">
        <f>VLOOKUP(AL98,buff!K:P,6,FALSE)</f>
        <v>#N/A</v>
      </c>
      <c r="BB98" t="e">
        <f t="shared" si="26"/>
        <v>#N/A</v>
      </c>
      <c r="BC98" t="e">
        <f t="shared" si="26"/>
        <v>#N/A</v>
      </c>
      <c r="BD98">
        <v>0</v>
      </c>
      <c r="BE98">
        <v>0</v>
      </c>
      <c r="BF98" s="22">
        <f t="shared" si="27"/>
        <v>100202</v>
      </c>
    </row>
    <row r="99" spans="1:58" x14ac:dyDescent="0.15">
      <c r="A99" t="str">
        <f t="shared" si="19"/>
        <v>牧师主动技能2等级13</v>
      </c>
      <c r="B99" s="8">
        <f t="shared" si="23"/>
        <v>10020213</v>
      </c>
      <c r="C99" s="8" t="str">
        <f>VLOOKUP(G99,角色!A:B,2,FALSE)</f>
        <v>牧师</v>
      </c>
      <c r="D99" s="8" t="str">
        <f t="shared" si="24"/>
        <v>主动技能2</v>
      </c>
      <c r="E99" s="8">
        <f t="shared" si="28"/>
        <v>13</v>
      </c>
      <c r="F99" s="8">
        <f t="shared" si="29"/>
        <v>2</v>
      </c>
      <c r="G99" s="8">
        <f t="shared" si="30"/>
        <v>2</v>
      </c>
      <c r="H99" s="4" t="s">
        <v>411</v>
      </c>
      <c r="I99" s="20" t="str">
        <f t="shared" si="31"/>
        <v>对敌方范围攻击，造成125%攻击力（+33839）点伤害。</v>
      </c>
      <c r="J99" s="4" t="s">
        <v>277</v>
      </c>
      <c r="K99" s="1" t="s">
        <v>102</v>
      </c>
      <c r="L99" s="4" t="s">
        <v>114</v>
      </c>
      <c r="M99" s="4"/>
      <c r="N99" s="4">
        <v>100</v>
      </c>
      <c r="O99" s="20">
        <f>VLOOKUP(L99,对应表!BK:BL,2,FALSE)</f>
        <v>50</v>
      </c>
      <c r="P99" s="25" t="str">
        <f>_xlfn.IFNA(VLOOKUP(G99,角色!V:AE,主动技能!F99+1,FALSE),"")</f>
        <v>||eff_leiji|</v>
      </c>
      <c r="Q99" s="25">
        <f>(VLOOKUP(G99,角色!V:AE,主动技能!F99+4,FALSE))</f>
        <v>2</v>
      </c>
      <c r="R99" s="25">
        <v>0</v>
      </c>
      <c r="S99" s="25">
        <v>0</v>
      </c>
      <c r="T99" s="6" t="str">
        <f t="shared" si="20"/>
        <v/>
      </c>
      <c r="U99" s="6" t="str">
        <f t="shared" si="21"/>
        <v/>
      </c>
      <c r="V99" s="19" t="str">
        <f>VLOOKUP(G99,角色!AW:BC,主动技能!F99+1,FALSE)</f>
        <v>skill_03</v>
      </c>
      <c r="Y99">
        <f t="shared" si="22"/>
        <v>0</v>
      </c>
      <c r="Z99" s="19">
        <f>IF(VLOOKUP(C99,角色!CC:CI,主动技能!F99*2,FALSE)=0,"",VLOOKUP(C99,角色!CC:CI,主动技能!F99*2,FALSE))</f>
        <v>125</v>
      </c>
      <c r="AA99" s="19">
        <f>IF(VLOOKUP(C99,角色!CC:CI,主动技能!F99*2+1,FALSE)=0,0,VLOOKUP(C99,角色!CC:CI,主动技能!F99*2+1,FALSE))</f>
        <v>50</v>
      </c>
      <c r="AB99" s="19">
        <f>IF(INT(VLOOKUP(E99,角色属性概况!I:M,3,FALSE)*AA99/100)=0,"",(INT(VLOOKUP(E99,角色属性概况!I:M,3,FALSE)*AA99/100)))</f>
        <v>33839</v>
      </c>
      <c r="AE99" s="25">
        <f>(VLOOKUP(G99,角色!V:AE,主动技能!F99+7,FALSE))</f>
        <v>1</v>
      </c>
      <c r="AF99" s="19">
        <f>VLOOKUP(F99,对应表!AY:BA,3,FALSE)</f>
        <v>1</v>
      </c>
      <c r="AG99" s="19">
        <f>VLOOKUP(F99,对应表!AY:BA,2,FALSE)</f>
        <v>1</v>
      </c>
      <c r="AH99" s="25" t="str">
        <f>VLOOKUP(F99,特效对应!F:G,2,FALSE)</f>
        <v>attackex</v>
      </c>
      <c r="AJ99">
        <f t="shared" si="25"/>
        <v>13</v>
      </c>
      <c r="AK99" s="2"/>
      <c r="AQ99" s="6" t="str">
        <f>_xlfn.IFNA(IF(IF($AK99=AQ$5,VLOOKUP(AL99,buff!$K:$L,2,FALSE),"")=0,"",IF($AK99=AQ$5,VLOOKUP(AL99,buff!$K:$L,2,FALSE),"")),"")</f>
        <v/>
      </c>
      <c r="AR99" s="6" t="str">
        <f>_xlfn.IFNA(IF(IF($AK99=AR$5,VLOOKUP(AM99,buff!$K:$L,2,FALSE),"")=0,"",IF($AK99=AR$5,VLOOKUP(AM99,buff!$K:$L,2,FALSE),"")),"")</f>
        <v/>
      </c>
      <c r="AS99" s="6" t="str">
        <f>_xlfn.IFNA(IF(IF($AK99=AS$5,VLOOKUP(AN99,buff!$K:$L,2,FALSE),"")=0,"",IF($AK99=AS$5,VLOOKUP(AN99,buff!$K:$L,2,FALSE),"")),"")</f>
        <v/>
      </c>
      <c r="AT99" s="6" t="str">
        <f>_xlfn.IFNA(IF(IF($AK99=AT$5,VLOOKUP(AO99,buff!$K:$L,2,FALSE),"")=0,"",IF($AK99=AT$5,VLOOKUP(AO99,buff!$K:$L,2,FALSE),"")),"")</f>
        <v/>
      </c>
      <c r="AU99" s="6" t="str">
        <f>_xlfn.IFNA(IF(IF($AK99=AU$5,VLOOKUP(AP99,buff!$K:$L,2,FALSE),"")=0,"",IF($AK99=AU$5,VLOOKUP(AP99,buff!$K:$L,2,FALSE),"")),"")</f>
        <v/>
      </c>
      <c r="AV99" s="6" t="str">
        <f>_xlfn.IFNA(IF(IF($AK99=AV$5,VLOOKUP(AL99,buff!$K:$L,2,FALSE),"")=0,"",IF($AK99=AV$5,VLOOKUP(AL99,buff!$K:$L,2,FALSE),"")),"")</f>
        <v/>
      </c>
      <c r="AW99" s="6" t="str">
        <f>_xlfn.IFNA(IF(IF($AK99=AW$5,VLOOKUP(AM99,buff!$K:$L,2,FALSE),"")=0,"",IF($AK99=AW$5,VLOOKUP(AM99,buff!$K:$L,2,FALSE),"")),"")</f>
        <v/>
      </c>
      <c r="AX99" s="6" t="str">
        <f>_xlfn.IFNA(IF(IF($AK99=AX$5,VLOOKUP(AN99,buff!$K:$L,2,FALSE),"")=0,"",IF($AK99=AX$5,VLOOKUP(AN99,buff!$K:$L,2,FALSE),"")),"")</f>
        <v/>
      </c>
      <c r="AY99" s="6" t="str">
        <f>_xlfn.IFNA(IF(IF($AK99=AY$5,VLOOKUP(AO99,buff!$K:$L,2,FALSE),"")=0,"",IF($AK99=AY$5,VLOOKUP(AO99,buff!$K:$L,2,FALSE),"")),"")</f>
        <v/>
      </c>
      <c r="AZ99" s="6" t="str">
        <f>_xlfn.IFNA(IF(IF($AK99=AZ$5,VLOOKUP(AP99,buff!$K:$L,2,FALSE),"")=0,"",IF($AK99=AZ$5,VLOOKUP(AP99,buff!$K:$L,2,FALSE),"")),"")</f>
        <v/>
      </c>
      <c r="BA99" s="6" t="e">
        <f>VLOOKUP(AL99,buff!K:P,6,FALSE)</f>
        <v>#N/A</v>
      </c>
      <c r="BB99" t="e">
        <f t="shared" si="26"/>
        <v>#N/A</v>
      </c>
      <c r="BC99" t="e">
        <f t="shared" si="26"/>
        <v>#N/A</v>
      </c>
      <c r="BD99">
        <v>0</v>
      </c>
      <c r="BE99">
        <v>0</v>
      </c>
      <c r="BF99" s="22">
        <f t="shared" si="27"/>
        <v>100202</v>
      </c>
    </row>
    <row r="100" spans="1:58" x14ac:dyDescent="0.15">
      <c r="A100" t="str">
        <f t="shared" si="19"/>
        <v>牧师主动技能2等级14</v>
      </c>
      <c r="B100" s="8">
        <f t="shared" si="23"/>
        <v>10020214</v>
      </c>
      <c r="C100" s="8" t="str">
        <f>VLOOKUP(G100,角色!A:B,2,FALSE)</f>
        <v>牧师</v>
      </c>
      <c r="D100" s="8" t="str">
        <f t="shared" si="24"/>
        <v>主动技能2</v>
      </c>
      <c r="E100" s="8">
        <f t="shared" si="28"/>
        <v>14</v>
      </c>
      <c r="F100" s="8">
        <f t="shared" si="29"/>
        <v>2</v>
      </c>
      <c r="G100" s="8">
        <f t="shared" si="30"/>
        <v>2</v>
      </c>
      <c r="H100" s="4" t="s">
        <v>411</v>
      </c>
      <c r="I100" s="20" t="str">
        <f t="shared" si="31"/>
        <v>对敌方范围攻击，造成125%攻击力（+48008）点伤害。</v>
      </c>
      <c r="J100" s="4" t="s">
        <v>277</v>
      </c>
      <c r="K100" s="1" t="s">
        <v>102</v>
      </c>
      <c r="L100" s="4" t="s">
        <v>114</v>
      </c>
      <c r="M100" s="4"/>
      <c r="N100" s="4">
        <v>100</v>
      </c>
      <c r="O100" s="20">
        <f>VLOOKUP(L100,对应表!BK:BL,2,FALSE)</f>
        <v>50</v>
      </c>
      <c r="P100" s="25" t="str">
        <f>_xlfn.IFNA(VLOOKUP(G100,角色!V:AE,主动技能!F100+1,FALSE),"")</f>
        <v>||eff_leiji|</v>
      </c>
      <c r="Q100" s="25">
        <f>(VLOOKUP(G100,角色!V:AE,主动技能!F100+4,FALSE))</f>
        <v>2</v>
      </c>
      <c r="R100" s="25">
        <v>0</v>
      </c>
      <c r="S100" s="25">
        <v>0</v>
      </c>
      <c r="T100" s="6" t="str">
        <f t="shared" si="20"/>
        <v/>
      </c>
      <c r="U100" s="6" t="str">
        <f t="shared" si="21"/>
        <v/>
      </c>
      <c r="V100" s="19" t="str">
        <f>VLOOKUP(G100,角色!AW:BC,主动技能!F100+1,FALSE)</f>
        <v>skill_03</v>
      </c>
      <c r="Y100">
        <f t="shared" si="22"/>
        <v>0</v>
      </c>
      <c r="Z100" s="19">
        <f>IF(VLOOKUP(C100,角色!CC:CI,主动技能!F100*2,FALSE)=0,"",VLOOKUP(C100,角色!CC:CI,主动技能!F100*2,FALSE))</f>
        <v>125</v>
      </c>
      <c r="AA100" s="19">
        <f>IF(VLOOKUP(C100,角色!CC:CI,主动技能!F100*2+1,FALSE)=0,0,VLOOKUP(C100,角色!CC:CI,主动技能!F100*2+1,FALSE))</f>
        <v>50</v>
      </c>
      <c r="AB100" s="19">
        <f>IF(INT(VLOOKUP(E100,角色属性概况!I:M,3,FALSE)*AA100/100)=0,"",(INT(VLOOKUP(E100,角色属性概况!I:M,3,FALSE)*AA100/100)))</f>
        <v>48008</v>
      </c>
      <c r="AE100" s="25">
        <f>(VLOOKUP(G100,角色!V:AE,主动技能!F100+7,FALSE))</f>
        <v>1</v>
      </c>
      <c r="AF100" s="19">
        <f>VLOOKUP(F100,对应表!AY:BA,3,FALSE)</f>
        <v>1</v>
      </c>
      <c r="AG100" s="19">
        <f>VLOOKUP(F100,对应表!AY:BA,2,FALSE)</f>
        <v>1</v>
      </c>
      <c r="AH100" s="25" t="str">
        <f>VLOOKUP(F100,特效对应!F:G,2,FALSE)</f>
        <v>attackex</v>
      </c>
      <c r="AJ100">
        <f t="shared" si="25"/>
        <v>14</v>
      </c>
      <c r="AK100" s="2"/>
      <c r="AQ100" s="6" t="str">
        <f>_xlfn.IFNA(IF(IF($AK100=AQ$5,VLOOKUP(AL100,buff!$K:$L,2,FALSE),"")=0,"",IF($AK100=AQ$5,VLOOKUP(AL100,buff!$K:$L,2,FALSE),"")),"")</f>
        <v/>
      </c>
      <c r="AR100" s="6" t="str">
        <f>_xlfn.IFNA(IF(IF($AK100=AR$5,VLOOKUP(AM100,buff!$K:$L,2,FALSE),"")=0,"",IF($AK100=AR$5,VLOOKUP(AM100,buff!$K:$L,2,FALSE),"")),"")</f>
        <v/>
      </c>
      <c r="AS100" s="6" t="str">
        <f>_xlfn.IFNA(IF(IF($AK100=AS$5,VLOOKUP(AN100,buff!$K:$L,2,FALSE),"")=0,"",IF($AK100=AS$5,VLOOKUP(AN100,buff!$K:$L,2,FALSE),"")),"")</f>
        <v/>
      </c>
      <c r="AT100" s="6" t="str">
        <f>_xlfn.IFNA(IF(IF($AK100=AT$5,VLOOKUP(AO100,buff!$K:$L,2,FALSE),"")=0,"",IF($AK100=AT$5,VLOOKUP(AO100,buff!$K:$L,2,FALSE),"")),"")</f>
        <v/>
      </c>
      <c r="AU100" s="6" t="str">
        <f>_xlfn.IFNA(IF(IF($AK100=AU$5,VLOOKUP(AP100,buff!$K:$L,2,FALSE),"")=0,"",IF($AK100=AU$5,VLOOKUP(AP100,buff!$K:$L,2,FALSE),"")),"")</f>
        <v/>
      </c>
      <c r="AV100" s="6" t="str">
        <f>_xlfn.IFNA(IF(IF($AK100=AV$5,VLOOKUP(AL100,buff!$K:$L,2,FALSE),"")=0,"",IF($AK100=AV$5,VLOOKUP(AL100,buff!$K:$L,2,FALSE),"")),"")</f>
        <v/>
      </c>
      <c r="AW100" s="6" t="str">
        <f>_xlfn.IFNA(IF(IF($AK100=AW$5,VLOOKUP(AM100,buff!$K:$L,2,FALSE),"")=0,"",IF($AK100=AW$5,VLOOKUP(AM100,buff!$K:$L,2,FALSE),"")),"")</f>
        <v/>
      </c>
      <c r="AX100" s="6" t="str">
        <f>_xlfn.IFNA(IF(IF($AK100=AX$5,VLOOKUP(AN100,buff!$K:$L,2,FALSE),"")=0,"",IF($AK100=AX$5,VLOOKUP(AN100,buff!$K:$L,2,FALSE),"")),"")</f>
        <v/>
      </c>
      <c r="AY100" s="6" t="str">
        <f>_xlfn.IFNA(IF(IF($AK100=AY$5,VLOOKUP(AO100,buff!$K:$L,2,FALSE),"")=0,"",IF($AK100=AY$5,VLOOKUP(AO100,buff!$K:$L,2,FALSE),"")),"")</f>
        <v/>
      </c>
      <c r="AZ100" s="6" t="str">
        <f>_xlfn.IFNA(IF(IF($AK100=AZ$5,VLOOKUP(AP100,buff!$K:$L,2,FALSE),"")=0,"",IF($AK100=AZ$5,VLOOKUP(AP100,buff!$K:$L,2,FALSE),"")),"")</f>
        <v/>
      </c>
      <c r="BA100" s="6" t="e">
        <f>VLOOKUP(AL100,buff!K:P,6,FALSE)</f>
        <v>#N/A</v>
      </c>
      <c r="BB100" t="e">
        <f t="shared" si="26"/>
        <v>#N/A</v>
      </c>
      <c r="BC100" t="e">
        <f t="shared" si="26"/>
        <v>#N/A</v>
      </c>
      <c r="BD100">
        <v>0</v>
      </c>
      <c r="BE100">
        <v>0</v>
      </c>
      <c r="BF100" s="22">
        <f t="shared" si="27"/>
        <v>100202</v>
      </c>
    </row>
    <row r="101" spans="1:58" x14ac:dyDescent="0.15">
      <c r="A101" t="str">
        <f t="shared" si="19"/>
        <v>牧师主动技能2等级15</v>
      </c>
      <c r="B101" s="8">
        <f t="shared" si="23"/>
        <v>10020215</v>
      </c>
      <c r="C101" s="8" t="str">
        <f>VLOOKUP(G101,角色!A:B,2,FALSE)</f>
        <v>牧师</v>
      </c>
      <c r="D101" s="8" t="str">
        <f t="shared" si="24"/>
        <v>主动技能2</v>
      </c>
      <c r="E101" s="8">
        <f t="shared" si="28"/>
        <v>15</v>
      </c>
      <c r="F101" s="8">
        <f t="shared" si="29"/>
        <v>2</v>
      </c>
      <c r="G101" s="8">
        <f t="shared" si="30"/>
        <v>2</v>
      </c>
      <c r="H101" s="4" t="s">
        <v>411</v>
      </c>
      <c r="I101" s="20" t="str">
        <f t="shared" si="31"/>
        <v>对敌方范围攻击，造成125%攻击力（+68066）点伤害。</v>
      </c>
      <c r="J101" s="4" t="s">
        <v>277</v>
      </c>
      <c r="K101" s="1" t="s">
        <v>102</v>
      </c>
      <c r="L101" s="4" t="s">
        <v>114</v>
      </c>
      <c r="M101" s="4"/>
      <c r="N101" s="4">
        <v>100</v>
      </c>
      <c r="O101" s="20">
        <f>VLOOKUP(L101,对应表!BK:BL,2,FALSE)</f>
        <v>50</v>
      </c>
      <c r="P101" s="25" t="str">
        <f>_xlfn.IFNA(VLOOKUP(G101,角色!V:AE,主动技能!F101+1,FALSE),"")</f>
        <v>||eff_leiji|</v>
      </c>
      <c r="Q101" s="25">
        <f>(VLOOKUP(G101,角色!V:AE,主动技能!F101+4,FALSE))</f>
        <v>2</v>
      </c>
      <c r="R101" s="25">
        <v>0</v>
      </c>
      <c r="S101" s="25">
        <v>0</v>
      </c>
      <c r="T101" s="6" t="str">
        <f t="shared" si="20"/>
        <v/>
      </c>
      <c r="U101" s="6" t="str">
        <f t="shared" si="21"/>
        <v/>
      </c>
      <c r="V101" s="19" t="str">
        <f>VLOOKUP(G101,角色!AW:BC,主动技能!F101+1,FALSE)</f>
        <v>skill_03</v>
      </c>
      <c r="Y101">
        <f t="shared" si="22"/>
        <v>0</v>
      </c>
      <c r="Z101" s="19">
        <f>IF(VLOOKUP(C101,角色!CC:CI,主动技能!F101*2,FALSE)=0,"",VLOOKUP(C101,角色!CC:CI,主动技能!F101*2,FALSE))</f>
        <v>125</v>
      </c>
      <c r="AA101" s="19">
        <f>IF(VLOOKUP(C101,角色!CC:CI,主动技能!F101*2+1,FALSE)=0,0,VLOOKUP(C101,角色!CC:CI,主动技能!F101*2+1,FALSE))</f>
        <v>50</v>
      </c>
      <c r="AB101" s="19">
        <f>IF(INT(VLOOKUP(E101,角色属性概况!I:M,3,FALSE)*AA101/100)=0,"",(INT(VLOOKUP(E101,角色属性概况!I:M,3,FALSE)*AA101/100)))</f>
        <v>68066</v>
      </c>
      <c r="AE101" s="25">
        <f>(VLOOKUP(G101,角色!V:AE,主动技能!F101+7,FALSE))</f>
        <v>1</v>
      </c>
      <c r="AF101" s="19">
        <f>VLOOKUP(F101,对应表!AY:BA,3,FALSE)</f>
        <v>1</v>
      </c>
      <c r="AG101" s="19">
        <f>VLOOKUP(F101,对应表!AY:BA,2,FALSE)</f>
        <v>1</v>
      </c>
      <c r="AH101" s="25" t="str">
        <f>VLOOKUP(F101,特效对应!F:G,2,FALSE)</f>
        <v>attackex</v>
      </c>
      <c r="AJ101">
        <f t="shared" si="25"/>
        <v>15</v>
      </c>
      <c r="AK101" s="2"/>
      <c r="AQ101" s="6" t="str">
        <f>_xlfn.IFNA(IF(IF($AK101=AQ$5,VLOOKUP(AL101,buff!$K:$L,2,FALSE),"")=0,"",IF($AK101=AQ$5,VLOOKUP(AL101,buff!$K:$L,2,FALSE),"")),"")</f>
        <v/>
      </c>
      <c r="AR101" s="6" t="str">
        <f>_xlfn.IFNA(IF(IF($AK101=AR$5,VLOOKUP(AM101,buff!$K:$L,2,FALSE),"")=0,"",IF($AK101=AR$5,VLOOKUP(AM101,buff!$K:$L,2,FALSE),"")),"")</f>
        <v/>
      </c>
      <c r="AS101" s="6" t="str">
        <f>_xlfn.IFNA(IF(IF($AK101=AS$5,VLOOKUP(AN101,buff!$K:$L,2,FALSE),"")=0,"",IF($AK101=AS$5,VLOOKUP(AN101,buff!$K:$L,2,FALSE),"")),"")</f>
        <v/>
      </c>
      <c r="AT101" s="6" t="str">
        <f>_xlfn.IFNA(IF(IF($AK101=AT$5,VLOOKUP(AO101,buff!$K:$L,2,FALSE),"")=0,"",IF($AK101=AT$5,VLOOKUP(AO101,buff!$K:$L,2,FALSE),"")),"")</f>
        <v/>
      </c>
      <c r="AU101" s="6" t="str">
        <f>_xlfn.IFNA(IF(IF($AK101=AU$5,VLOOKUP(AP101,buff!$K:$L,2,FALSE),"")=0,"",IF($AK101=AU$5,VLOOKUP(AP101,buff!$K:$L,2,FALSE),"")),"")</f>
        <v/>
      </c>
      <c r="AV101" s="6" t="str">
        <f>_xlfn.IFNA(IF(IF($AK101=AV$5,VLOOKUP(AL101,buff!$K:$L,2,FALSE),"")=0,"",IF($AK101=AV$5,VLOOKUP(AL101,buff!$K:$L,2,FALSE),"")),"")</f>
        <v/>
      </c>
      <c r="AW101" s="6" t="str">
        <f>_xlfn.IFNA(IF(IF($AK101=AW$5,VLOOKUP(AM101,buff!$K:$L,2,FALSE),"")=0,"",IF($AK101=AW$5,VLOOKUP(AM101,buff!$K:$L,2,FALSE),"")),"")</f>
        <v/>
      </c>
      <c r="AX101" s="6" t="str">
        <f>_xlfn.IFNA(IF(IF($AK101=AX$5,VLOOKUP(AN101,buff!$K:$L,2,FALSE),"")=0,"",IF($AK101=AX$5,VLOOKUP(AN101,buff!$K:$L,2,FALSE),"")),"")</f>
        <v/>
      </c>
      <c r="AY101" s="6" t="str">
        <f>_xlfn.IFNA(IF(IF($AK101=AY$5,VLOOKUP(AO101,buff!$K:$L,2,FALSE),"")=0,"",IF($AK101=AY$5,VLOOKUP(AO101,buff!$K:$L,2,FALSE),"")),"")</f>
        <v/>
      </c>
      <c r="AZ101" s="6" t="str">
        <f>_xlfn.IFNA(IF(IF($AK101=AZ$5,VLOOKUP(AP101,buff!$K:$L,2,FALSE),"")=0,"",IF($AK101=AZ$5,VLOOKUP(AP101,buff!$K:$L,2,FALSE),"")),"")</f>
        <v/>
      </c>
      <c r="BA101" s="6" t="e">
        <f>VLOOKUP(AL101,buff!K:P,6,FALSE)</f>
        <v>#N/A</v>
      </c>
      <c r="BB101" t="e">
        <f t="shared" si="26"/>
        <v>#N/A</v>
      </c>
      <c r="BC101" t="e">
        <f t="shared" si="26"/>
        <v>#N/A</v>
      </c>
      <c r="BD101">
        <v>0</v>
      </c>
      <c r="BE101">
        <v>0</v>
      </c>
      <c r="BF101" s="22">
        <f t="shared" si="27"/>
        <v>100202</v>
      </c>
    </row>
    <row r="102" spans="1:58" x14ac:dyDescent="0.15">
      <c r="A102" t="str">
        <f t="shared" si="19"/>
        <v>牧师主动技能2等级16</v>
      </c>
      <c r="B102" s="8">
        <f t="shared" si="23"/>
        <v>10020216</v>
      </c>
      <c r="C102" s="8" t="str">
        <f>VLOOKUP(G102,角色!A:B,2,FALSE)</f>
        <v>牧师</v>
      </c>
      <c r="D102" s="8" t="str">
        <f t="shared" si="24"/>
        <v>主动技能2</v>
      </c>
      <c r="E102" s="8">
        <f t="shared" si="28"/>
        <v>16</v>
      </c>
      <c r="F102" s="8">
        <f t="shared" si="29"/>
        <v>2</v>
      </c>
      <c r="G102" s="8">
        <f t="shared" si="30"/>
        <v>2</v>
      </c>
      <c r="H102" s="4" t="s">
        <v>411</v>
      </c>
      <c r="I102" s="20" t="str">
        <f t="shared" si="31"/>
        <v>对敌方范围攻击，造成125%攻击力（+96464）点伤害。</v>
      </c>
      <c r="J102" s="4" t="s">
        <v>277</v>
      </c>
      <c r="K102" s="1" t="s">
        <v>102</v>
      </c>
      <c r="L102" s="4" t="s">
        <v>114</v>
      </c>
      <c r="M102" s="4"/>
      <c r="N102" s="4">
        <v>100</v>
      </c>
      <c r="O102" s="20">
        <f>VLOOKUP(L102,对应表!BK:BL,2,FALSE)</f>
        <v>50</v>
      </c>
      <c r="P102" s="25" t="str">
        <f>_xlfn.IFNA(VLOOKUP(G102,角色!V:AE,主动技能!F102+1,FALSE),"")</f>
        <v>||eff_leiji|</v>
      </c>
      <c r="Q102" s="25">
        <f>(VLOOKUP(G102,角色!V:AE,主动技能!F102+4,FALSE))</f>
        <v>2</v>
      </c>
      <c r="R102" s="25">
        <v>0</v>
      </c>
      <c r="S102" s="25">
        <v>0</v>
      </c>
      <c r="T102" s="6" t="str">
        <f t="shared" si="20"/>
        <v/>
      </c>
      <c r="U102" s="6" t="str">
        <f t="shared" si="21"/>
        <v/>
      </c>
      <c r="V102" s="19" t="str">
        <f>VLOOKUP(G102,角色!AW:BC,主动技能!F102+1,FALSE)</f>
        <v>skill_03</v>
      </c>
      <c r="Y102">
        <f t="shared" si="22"/>
        <v>0</v>
      </c>
      <c r="Z102" s="19">
        <f>IF(VLOOKUP(C102,角色!CC:CI,主动技能!F102*2,FALSE)=0,"",VLOOKUP(C102,角色!CC:CI,主动技能!F102*2,FALSE))</f>
        <v>125</v>
      </c>
      <c r="AA102" s="19">
        <f>IF(VLOOKUP(C102,角色!CC:CI,主动技能!F102*2+1,FALSE)=0,0,VLOOKUP(C102,角色!CC:CI,主动技能!F102*2+1,FALSE))</f>
        <v>50</v>
      </c>
      <c r="AB102" s="19">
        <f>IF(INT(VLOOKUP(E102,角色属性概况!I:M,3,FALSE)*AA102/100)=0,"",(INT(VLOOKUP(E102,角色属性概况!I:M,3,FALSE)*AA102/100)))</f>
        <v>96464</v>
      </c>
      <c r="AE102" s="25">
        <f>(VLOOKUP(G102,角色!V:AE,主动技能!F102+7,FALSE))</f>
        <v>1</v>
      </c>
      <c r="AF102" s="19">
        <f>VLOOKUP(F102,对应表!AY:BA,3,FALSE)</f>
        <v>1</v>
      </c>
      <c r="AG102" s="19">
        <f>VLOOKUP(F102,对应表!AY:BA,2,FALSE)</f>
        <v>1</v>
      </c>
      <c r="AH102" s="25" t="str">
        <f>VLOOKUP(F102,特效对应!F:G,2,FALSE)</f>
        <v>attackex</v>
      </c>
      <c r="AJ102">
        <f t="shared" si="25"/>
        <v>16</v>
      </c>
      <c r="AK102" s="2"/>
      <c r="AQ102" s="6" t="str">
        <f>_xlfn.IFNA(IF(IF($AK102=AQ$5,VLOOKUP(AL102,buff!$K:$L,2,FALSE),"")=0,"",IF($AK102=AQ$5,VLOOKUP(AL102,buff!$K:$L,2,FALSE),"")),"")</f>
        <v/>
      </c>
      <c r="AR102" s="6" t="str">
        <f>_xlfn.IFNA(IF(IF($AK102=AR$5,VLOOKUP(AM102,buff!$K:$L,2,FALSE),"")=0,"",IF($AK102=AR$5,VLOOKUP(AM102,buff!$K:$L,2,FALSE),"")),"")</f>
        <v/>
      </c>
      <c r="AS102" s="6" t="str">
        <f>_xlfn.IFNA(IF(IF($AK102=AS$5,VLOOKUP(AN102,buff!$K:$L,2,FALSE),"")=0,"",IF($AK102=AS$5,VLOOKUP(AN102,buff!$K:$L,2,FALSE),"")),"")</f>
        <v/>
      </c>
      <c r="AT102" s="6" t="str">
        <f>_xlfn.IFNA(IF(IF($AK102=AT$5,VLOOKUP(AO102,buff!$K:$L,2,FALSE),"")=0,"",IF($AK102=AT$5,VLOOKUP(AO102,buff!$K:$L,2,FALSE),"")),"")</f>
        <v/>
      </c>
      <c r="AU102" s="6" t="str">
        <f>_xlfn.IFNA(IF(IF($AK102=AU$5,VLOOKUP(AP102,buff!$K:$L,2,FALSE),"")=0,"",IF($AK102=AU$5,VLOOKUP(AP102,buff!$K:$L,2,FALSE),"")),"")</f>
        <v/>
      </c>
      <c r="AV102" s="6" t="str">
        <f>_xlfn.IFNA(IF(IF($AK102=AV$5,VLOOKUP(AL102,buff!$K:$L,2,FALSE),"")=0,"",IF($AK102=AV$5,VLOOKUP(AL102,buff!$K:$L,2,FALSE),"")),"")</f>
        <v/>
      </c>
      <c r="AW102" s="6" t="str">
        <f>_xlfn.IFNA(IF(IF($AK102=AW$5,VLOOKUP(AM102,buff!$K:$L,2,FALSE),"")=0,"",IF($AK102=AW$5,VLOOKUP(AM102,buff!$K:$L,2,FALSE),"")),"")</f>
        <v/>
      </c>
      <c r="AX102" s="6" t="str">
        <f>_xlfn.IFNA(IF(IF($AK102=AX$5,VLOOKUP(AN102,buff!$K:$L,2,FALSE),"")=0,"",IF($AK102=AX$5,VLOOKUP(AN102,buff!$K:$L,2,FALSE),"")),"")</f>
        <v/>
      </c>
      <c r="AY102" s="6" t="str">
        <f>_xlfn.IFNA(IF(IF($AK102=AY$5,VLOOKUP(AO102,buff!$K:$L,2,FALSE),"")=0,"",IF($AK102=AY$5,VLOOKUP(AO102,buff!$K:$L,2,FALSE),"")),"")</f>
        <v/>
      </c>
      <c r="AZ102" s="6" t="str">
        <f>_xlfn.IFNA(IF(IF($AK102=AZ$5,VLOOKUP(AP102,buff!$K:$L,2,FALSE),"")=0,"",IF($AK102=AZ$5,VLOOKUP(AP102,buff!$K:$L,2,FALSE),"")),"")</f>
        <v/>
      </c>
      <c r="BA102" s="6" t="e">
        <f>VLOOKUP(AL102,buff!K:P,6,FALSE)</f>
        <v>#N/A</v>
      </c>
      <c r="BB102" t="e">
        <f t="shared" si="26"/>
        <v>#N/A</v>
      </c>
      <c r="BC102" t="e">
        <f t="shared" si="26"/>
        <v>#N/A</v>
      </c>
      <c r="BD102">
        <v>0</v>
      </c>
      <c r="BE102">
        <v>0</v>
      </c>
      <c r="BF102" s="22">
        <f t="shared" si="27"/>
        <v>100202</v>
      </c>
    </row>
    <row r="103" spans="1:58" x14ac:dyDescent="0.15">
      <c r="A103" t="str">
        <f t="shared" ref="A103:A122" si="32">C103&amp;D103&amp;$E$6&amp;E103</f>
        <v>牧师主动技能2等级17</v>
      </c>
      <c r="B103" s="8">
        <f t="shared" si="23"/>
        <v>10020217</v>
      </c>
      <c r="C103" s="8" t="str">
        <f>VLOOKUP(G103,角色!A:B,2,FALSE)</f>
        <v>牧师</v>
      </c>
      <c r="D103" s="8" t="str">
        <f t="shared" si="24"/>
        <v>主动技能2</v>
      </c>
      <c r="E103" s="8">
        <f t="shared" si="28"/>
        <v>17</v>
      </c>
      <c r="F103" s="8">
        <f t="shared" si="29"/>
        <v>2</v>
      </c>
      <c r="G103" s="8">
        <f t="shared" si="30"/>
        <v>2</v>
      </c>
      <c r="H103" s="4" t="s">
        <v>411</v>
      </c>
      <c r="I103" s="20" t="str">
        <f t="shared" si="31"/>
        <v>对敌方范围攻击，造成125%攻击力（+136667）点伤害。</v>
      </c>
      <c r="J103" s="4" t="s">
        <v>277</v>
      </c>
      <c r="K103" s="1" t="s">
        <v>102</v>
      </c>
      <c r="L103" s="4" t="s">
        <v>114</v>
      </c>
      <c r="M103" s="4"/>
      <c r="N103" s="4">
        <v>100</v>
      </c>
      <c r="O103" s="20">
        <f>VLOOKUP(L103,对应表!BK:BL,2,FALSE)</f>
        <v>50</v>
      </c>
      <c r="P103" s="25" t="str">
        <f>_xlfn.IFNA(VLOOKUP(G103,角色!V:AE,主动技能!F103+1,FALSE),"")</f>
        <v>||eff_leiji|</v>
      </c>
      <c r="Q103" s="25">
        <f>(VLOOKUP(G103,角色!V:AE,主动技能!F103+4,FALSE))</f>
        <v>2</v>
      </c>
      <c r="R103" s="25">
        <v>0</v>
      </c>
      <c r="S103" s="25">
        <v>0</v>
      </c>
      <c r="T103" s="6" t="str">
        <f t="shared" si="20"/>
        <v/>
      </c>
      <c r="U103" s="6" t="str">
        <f t="shared" si="21"/>
        <v/>
      </c>
      <c r="V103" s="19" t="str">
        <f>VLOOKUP(G103,角色!AW:BC,主动技能!F103+1,FALSE)</f>
        <v>skill_03</v>
      </c>
      <c r="Y103">
        <f t="shared" si="22"/>
        <v>0</v>
      </c>
      <c r="Z103" s="19">
        <f>IF(VLOOKUP(C103,角色!CC:CI,主动技能!F103*2,FALSE)=0,"",VLOOKUP(C103,角色!CC:CI,主动技能!F103*2,FALSE))</f>
        <v>125</v>
      </c>
      <c r="AA103" s="19">
        <f>IF(VLOOKUP(C103,角色!CC:CI,主动技能!F103*2+1,FALSE)=0,0,VLOOKUP(C103,角色!CC:CI,主动技能!F103*2+1,FALSE))</f>
        <v>50</v>
      </c>
      <c r="AB103" s="19">
        <f>IF(INT(VLOOKUP(E103,角色属性概况!I:M,3,FALSE)*AA103/100)=0,"",(INT(VLOOKUP(E103,角色属性概况!I:M,3,FALSE)*AA103/100)))</f>
        <v>136667</v>
      </c>
      <c r="AE103" s="25">
        <f>(VLOOKUP(G103,角色!V:AE,主动技能!F103+7,FALSE))</f>
        <v>1</v>
      </c>
      <c r="AF103" s="19">
        <f>VLOOKUP(F103,对应表!AY:BA,3,FALSE)</f>
        <v>1</v>
      </c>
      <c r="AG103" s="19">
        <f>VLOOKUP(F103,对应表!AY:BA,2,FALSE)</f>
        <v>1</v>
      </c>
      <c r="AH103" s="25" t="str">
        <f>VLOOKUP(F103,特效对应!F:G,2,FALSE)</f>
        <v>attackex</v>
      </c>
      <c r="AJ103">
        <f t="shared" si="25"/>
        <v>17</v>
      </c>
      <c r="AK103" s="2"/>
      <c r="AQ103" s="6" t="str">
        <f>_xlfn.IFNA(IF(IF($AK103=AQ$5,VLOOKUP(AL103,buff!$K:$L,2,FALSE),"")=0,"",IF($AK103=AQ$5,VLOOKUP(AL103,buff!$K:$L,2,FALSE),"")),"")</f>
        <v/>
      </c>
      <c r="AR103" s="6" t="str">
        <f>_xlfn.IFNA(IF(IF($AK103=AR$5,VLOOKUP(AM103,buff!$K:$L,2,FALSE),"")=0,"",IF($AK103=AR$5,VLOOKUP(AM103,buff!$K:$L,2,FALSE),"")),"")</f>
        <v/>
      </c>
      <c r="AS103" s="6" t="str">
        <f>_xlfn.IFNA(IF(IF($AK103=AS$5,VLOOKUP(AN103,buff!$K:$L,2,FALSE),"")=0,"",IF($AK103=AS$5,VLOOKUP(AN103,buff!$K:$L,2,FALSE),"")),"")</f>
        <v/>
      </c>
      <c r="AT103" s="6" t="str">
        <f>_xlfn.IFNA(IF(IF($AK103=AT$5,VLOOKUP(AO103,buff!$K:$L,2,FALSE),"")=0,"",IF($AK103=AT$5,VLOOKUP(AO103,buff!$K:$L,2,FALSE),"")),"")</f>
        <v/>
      </c>
      <c r="AU103" s="6" t="str">
        <f>_xlfn.IFNA(IF(IF($AK103=AU$5,VLOOKUP(AP103,buff!$K:$L,2,FALSE),"")=0,"",IF($AK103=AU$5,VLOOKUP(AP103,buff!$K:$L,2,FALSE),"")),"")</f>
        <v/>
      </c>
      <c r="AV103" s="6" t="str">
        <f>_xlfn.IFNA(IF(IF($AK103=AV$5,VLOOKUP(AL103,buff!$K:$L,2,FALSE),"")=0,"",IF($AK103=AV$5,VLOOKUP(AL103,buff!$K:$L,2,FALSE),"")),"")</f>
        <v/>
      </c>
      <c r="AW103" s="6" t="str">
        <f>_xlfn.IFNA(IF(IF($AK103=AW$5,VLOOKUP(AM103,buff!$K:$L,2,FALSE),"")=0,"",IF($AK103=AW$5,VLOOKUP(AM103,buff!$K:$L,2,FALSE),"")),"")</f>
        <v/>
      </c>
      <c r="AX103" s="6" t="str">
        <f>_xlfn.IFNA(IF(IF($AK103=AX$5,VLOOKUP(AN103,buff!$K:$L,2,FALSE),"")=0,"",IF($AK103=AX$5,VLOOKUP(AN103,buff!$K:$L,2,FALSE),"")),"")</f>
        <v/>
      </c>
      <c r="AY103" s="6" t="str">
        <f>_xlfn.IFNA(IF(IF($AK103=AY$5,VLOOKUP(AO103,buff!$K:$L,2,FALSE),"")=0,"",IF($AK103=AY$5,VLOOKUP(AO103,buff!$K:$L,2,FALSE),"")),"")</f>
        <v/>
      </c>
      <c r="AZ103" s="6" t="str">
        <f>_xlfn.IFNA(IF(IF($AK103=AZ$5,VLOOKUP(AP103,buff!$K:$L,2,FALSE),"")=0,"",IF($AK103=AZ$5,VLOOKUP(AP103,buff!$K:$L,2,FALSE),"")),"")</f>
        <v/>
      </c>
      <c r="BA103" s="6" t="e">
        <f>VLOOKUP(AL103,buff!K:P,6,FALSE)</f>
        <v>#N/A</v>
      </c>
      <c r="BB103" t="e">
        <f t="shared" si="26"/>
        <v>#N/A</v>
      </c>
      <c r="BC103" t="e">
        <f t="shared" si="26"/>
        <v>#N/A</v>
      </c>
      <c r="BD103">
        <v>0</v>
      </c>
      <c r="BE103">
        <v>0</v>
      </c>
      <c r="BF103" s="22">
        <f t="shared" si="27"/>
        <v>100202</v>
      </c>
    </row>
    <row r="104" spans="1:58" x14ac:dyDescent="0.15">
      <c r="A104" t="str">
        <f t="shared" si="32"/>
        <v>牧师主动技能2等级18</v>
      </c>
      <c r="B104" s="8">
        <f t="shared" si="23"/>
        <v>10020218</v>
      </c>
      <c r="C104" s="8" t="str">
        <f>VLOOKUP(G104,角色!A:B,2,FALSE)</f>
        <v>牧师</v>
      </c>
      <c r="D104" s="8" t="str">
        <f t="shared" si="24"/>
        <v>主动技能2</v>
      </c>
      <c r="E104" s="8">
        <f t="shared" si="28"/>
        <v>18</v>
      </c>
      <c r="F104" s="8">
        <f t="shared" si="29"/>
        <v>2</v>
      </c>
      <c r="G104" s="8">
        <f t="shared" si="30"/>
        <v>2</v>
      </c>
      <c r="H104" s="4" t="s">
        <v>411</v>
      </c>
      <c r="I104" s="20" t="str">
        <f t="shared" si="31"/>
        <v>对敌方范围攻击，造成125%攻击力（+193582）点伤害。</v>
      </c>
      <c r="J104" s="4" t="s">
        <v>277</v>
      </c>
      <c r="K104" s="1" t="s">
        <v>102</v>
      </c>
      <c r="L104" s="4" t="s">
        <v>114</v>
      </c>
      <c r="M104" s="4"/>
      <c r="N104" s="4">
        <v>100</v>
      </c>
      <c r="O104" s="20">
        <f>VLOOKUP(L104,对应表!BK:BL,2,FALSE)</f>
        <v>50</v>
      </c>
      <c r="P104" s="25" t="str">
        <f>_xlfn.IFNA(VLOOKUP(G104,角色!V:AE,主动技能!F104+1,FALSE),"")</f>
        <v>||eff_leiji|</v>
      </c>
      <c r="Q104" s="25">
        <f>(VLOOKUP(G104,角色!V:AE,主动技能!F104+4,FALSE))</f>
        <v>2</v>
      </c>
      <c r="R104" s="25">
        <v>0</v>
      </c>
      <c r="S104" s="25">
        <v>0</v>
      </c>
      <c r="T104" s="6" t="str">
        <f t="shared" si="20"/>
        <v/>
      </c>
      <c r="U104" s="6" t="str">
        <f t="shared" si="21"/>
        <v/>
      </c>
      <c r="V104" s="19" t="str">
        <f>VLOOKUP(G104,角色!AW:BC,主动技能!F104+1,FALSE)</f>
        <v>skill_03</v>
      </c>
      <c r="Y104">
        <f t="shared" si="22"/>
        <v>0</v>
      </c>
      <c r="Z104" s="19">
        <f>IF(VLOOKUP(C104,角色!CC:CI,主动技能!F104*2,FALSE)=0,"",VLOOKUP(C104,角色!CC:CI,主动技能!F104*2,FALSE))</f>
        <v>125</v>
      </c>
      <c r="AA104" s="19">
        <f>IF(VLOOKUP(C104,角色!CC:CI,主动技能!F104*2+1,FALSE)=0,0,VLOOKUP(C104,角色!CC:CI,主动技能!F104*2+1,FALSE))</f>
        <v>50</v>
      </c>
      <c r="AB104" s="19">
        <f>IF(INT(VLOOKUP(E104,角色属性概况!I:M,3,FALSE)*AA104/100)=0,"",(INT(VLOOKUP(E104,角色属性概况!I:M,3,FALSE)*AA104/100)))</f>
        <v>193582</v>
      </c>
      <c r="AE104" s="25">
        <f>(VLOOKUP(G104,角色!V:AE,主动技能!F104+7,FALSE))</f>
        <v>1</v>
      </c>
      <c r="AF104" s="19">
        <f>VLOOKUP(F104,对应表!AY:BA,3,FALSE)</f>
        <v>1</v>
      </c>
      <c r="AG104" s="19">
        <f>VLOOKUP(F104,对应表!AY:BA,2,FALSE)</f>
        <v>1</v>
      </c>
      <c r="AH104" s="25" t="str">
        <f>VLOOKUP(F104,特效对应!F:G,2,FALSE)</f>
        <v>attackex</v>
      </c>
      <c r="AJ104">
        <f t="shared" si="25"/>
        <v>18</v>
      </c>
      <c r="AK104" s="2"/>
      <c r="AQ104" s="6" t="str">
        <f>_xlfn.IFNA(IF(IF($AK104=AQ$5,VLOOKUP(AL104,buff!$K:$L,2,FALSE),"")=0,"",IF($AK104=AQ$5,VLOOKUP(AL104,buff!$K:$L,2,FALSE),"")),"")</f>
        <v/>
      </c>
      <c r="AR104" s="6" t="str">
        <f>_xlfn.IFNA(IF(IF($AK104=AR$5,VLOOKUP(AM104,buff!$K:$L,2,FALSE),"")=0,"",IF($AK104=AR$5,VLOOKUP(AM104,buff!$K:$L,2,FALSE),"")),"")</f>
        <v/>
      </c>
      <c r="AS104" s="6" t="str">
        <f>_xlfn.IFNA(IF(IF($AK104=AS$5,VLOOKUP(AN104,buff!$K:$L,2,FALSE),"")=0,"",IF($AK104=AS$5,VLOOKUP(AN104,buff!$K:$L,2,FALSE),"")),"")</f>
        <v/>
      </c>
      <c r="AT104" s="6" t="str">
        <f>_xlfn.IFNA(IF(IF($AK104=AT$5,VLOOKUP(AO104,buff!$K:$L,2,FALSE),"")=0,"",IF($AK104=AT$5,VLOOKUP(AO104,buff!$K:$L,2,FALSE),"")),"")</f>
        <v/>
      </c>
      <c r="AU104" s="6" t="str">
        <f>_xlfn.IFNA(IF(IF($AK104=AU$5,VLOOKUP(AP104,buff!$K:$L,2,FALSE),"")=0,"",IF($AK104=AU$5,VLOOKUP(AP104,buff!$K:$L,2,FALSE),"")),"")</f>
        <v/>
      </c>
      <c r="AV104" s="6" t="str">
        <f>_xlfn.IFNA(IF(IF($AK104=AV$5,VLOOKUP(AL104,buff!$K:$L,2,FALSE),"")=0,"",IF($AK104=AV$5,VLOOKUP(AL104,buff!$K:$L,2,FALSE),"")),"")</f>
        <v/>
      </c>
      <c r="AW104" s="6" t="str">
        <f>_xlfn.IFNA(IF(IF($AK104=AW$5,VLOOKUP(AM104,buff!$K:$L,2,FALSE),"")=0,"",IF($AK104=AW$5,VLOOKUP(AM104,buff!$K:$L,2,FALSE),"")),"")</f>
        <v/>
      </c>
      <c r="AX104" s="6" t="str">
        <f>_xlfn.IFNA(IF(IF($AK104=AX$5,VLOOKUP(AN104,buff!$K:$L,2,FALSE),"")=0,"",IF($AK104=AX$5,VLOOKUP(AN104,buff!$K:$L,2,FALSE),"")),"")</f>
        <v/>
      </c>
      <c r="AY104" s="6" t="str">
        <f>_xlfn.IFNA(IF(IF($AK104=AY$5,VLOOKUP(AO104,buff!$K:$L,2,FALSE),"")=0,"",IF($AK104=AY$5,VLOOKUP(AO104,buff!$K:$L,2,FALSE),"")),"")</f>
        <v/>
      </c>
      <c r="AZ104" s="6" t="str">
        <f>_xlfn.IFNA(IF(IF($AK104=AZ$5,VLOOKUP(AP104,buff!$K:$L,2,FALSE),"")=0,"",IF($AK104=AZ$5,VLOOKUP(AP104,buff!$K:$L,2,FALSE),"")),"")</f>
        <v/>
      </c>
      <c r="BA104" s="6" t="e">
        <f>VLOOKUP(AL104,buff!K:P,6,FALSE)</f>
        <v>#N/A</v>
      </c>
      <c r="BB104" t="e">
        <f t="shared" si="26"/>
        <v>#N/A</v>
      </c>
      <c r="BC104" t="e">
        <f t="shared" si="26"/>
        <v>#N/A</v>
      </c>
      <c r="BD104">
        <v>0</v>
      </c>
      <c r="BE104">
        <v>0</v>
      </c>
      <c r="BF104" s="22">
        <f t="shared" si="27"/>
        <v>100202</v>
      </c>
    </row>
    <row r="105" spans="1:58" x14ac:dyDescent="0.15">
      <c r="A105" t="str">
        <f t="shared" si="32"/>
        <v>牧师主动技能2等级19</v>
      </c>
      <c r="B105" s="8">
        <f t="shared" si="23"/>
        <v>10020219</v>
      </c>
      <c r="C105" s="8" t="str">
        <f>VLOOKUP(G105,角色!A:B,2,FALSE)</f>
        <v>牧师</v>
      </c>
      <c r="D105" s="8" t="str">
        <f t="shared" si="24"/>
        <v>主动技能2</v>
      </c>
      <c r="E105" s="8">
        <f t="shared" si="28"/>
        <v>19</v>
      </c>
      <c r="F105" s="8">
        <f t="shared" si="29"/>
        <v>2</v>
      </c>
      <c r="G105" s="8">
        <f t="shared" si="30"/>
        <v>2</v>
      </c>
      <c r="H105" s="4" t="s">
        <v>411</v>
      </c>
      <c r="I105" s="20" t="str">
        <f t="shared" si="31"/>
        <v>对敌方范围攻击，造成125%攻击力（+274158）点伤害。</v>
      </c>
      <c r="J105" s="4" t="s">
        <v>277</v>
      </c>
      <c r="K105" s="1" t="s">
        <v>102</v>
      </c>
      <c r="L105" s="4" t="s">
        <v>114</v>
      </c>
      <c r="M105" s="4"/>
      <c r="N105" s="4">
        <v>100</v>
      </c>
      <c r="O105" s="20">
        <f>VLOOKUP(L105,对应表!BK:BL,2,FALSE)</f>
        <v>50</v>
      </c>
      <c r="P105" s="25" t="str">
        <f>_xlfn.IFNA(VLOOKUP(G105,角色!V:AE,主动技能!F105+1,FALSE),"")</f>
        <v>||eff_leiji|</v>
      </c>
      <c r="Q105" s="25">
        <f>(VLOOKUP(G105,角色!V:AE,主动技能!F105+4,FALSE))</f>
        <v>2</v>
      </c>
      <c r="R105" s="25">
        <v>0</v>
      </c>
      <c r="S105" s="25">
        <v>0</v>
      </c>
      <c r="T105" s="6" t="str">
        <f t="shared" si="20"/>
        <v/>
      </c>
      <c r="U105" s="6" t="str">
        <f t="shared" si="21"/>
        <v/>
      </c>
      <c r="V105" s="19" t="str">
        <f>VLOOKUP(G105,角色!AW:BC,主动技能!F105+1,FALSE)</f>
        <v>skill_03</v>
      </c>
      <c r="Y105">
        <f t="shared" si="22"/>
        <v>0</v>
      </c>
      <c r="Z105" s="19">
        <f>IF(VLOOKUP(C105,角色!CC:CI,主动技能!F105*2,FALSE)=0,"",VLOOKUP(C105,角色!CC:CI,主动技能!F105*2,FALSE))</f>
        <v>125</v>
      </c>
      <c r="AA105" s="19">
        <f>IF(VLOOKUP(C105,角色!CC:CI,主动技能!F105*2+1,FALSE)=0,0,VLOOKUP(C105,角色!CC:CI,主动技能!F105*2+1,FALSE))</f>
        <v>50</v>
      </c>
      <c r="AB105" s="19">
        <f>IF(INT(VLOOKUP(E105,角色属性概况!I:M,3,FALSE)*AA105/100)=0,"",(INT(VLOOKUP(E105,角色属性概况!I:M,3,FALSE)*AA105/100)))</f>
        <v>274158</v>
      </c>
      <c r="AE105" s="25">
        <f>(VLOOKUP(G105,角色!V:AE,主动技能!F105+7,FALSE))</f>
        <v>1</v>
      </c>
      <c r="AF105" s="19">
        <f>VLOOKUP(F105,对应表!AY:BA,3,FALSE)</f>
        <v>1</v>
      </c>
      <c r="AG105" s="19">
        <f>VLOOKUP(F105,对应表!AY:BA,2,FALSE)</f>
        <v>1</v>
      </c>
      <c r="AH105" s="25" t="str">
        <f>VLOOKUP(F105,特效对应!F:G,2,FALSE)</f>
        <v>attackex</v>
      </c>
      <c r="AJ105">
        <f t="shared" si="25"/>
        <v>19</v>
      </c>
      <c r="AK105" s="2"/>
      <c r="AQ105" s="6" t="str">
        <f>_xlfn.IFNA(IF(IF($AK105=AQ$5,VLOOKUP(AL105,buff!$K:$L,2,FALSE),"")=0,"",IF($AK105=AQ$5,VLOOKUP(AL105,buff!$K:$L,2,FALSE),"")),"")</f>
        <v/>
      </c>
      <c r="AR105" s="6" t="str">
        <f>_xlfn.IFNA(IF(IF($AK105=AR$5,VLOOKUP(AM105,buff!$K:$L,2,FALSE),"")=0,"",IF($AK105=AR$5,VLOOKUP(AM105,buff!$K:$L,2,FALSE),"")),"")</f>
        <v/>
      </c>
      <c r="AS105" s="6" t="str">
        <f>_xlfn.IFNA(IF(IF($AK105=AS$5,VLOOKUP(AN105,buff!$K:$L,2,FALSE),"")=0,"",IF($AK105=AS$5,VLOOKUP(AN105,buff!$K:$L,2,FALSE),"")),"")</f>
        <v/>
      </c>
      <c r="AT105" s="6" t="str">
        <f>_xlfn.IFNA(IF(IF($AK105=AT$5,VLOOKUP(AO105,buff!$K:$L,2,FALSE),"")=0,"",IF($AK105=AT$5,VLOOKUP(AO105,buff!$K:$L,2,FALSE),"")),"")</f>
        <v/>
      </c>
      <c r="AU105" s="6" t="str">
        <f>_xlfn.IFNA(IF(IF($AK105=AU$5,VLOOKUP(AP105,buff!$K:$L,2,FALSE),"")=0,"",IF($AK105=AU$5,VLOOKUP(AP105,buff!$K:$L,2,FALSE),"")),"")</f>
        <v/>
      </c>
      <c r="AV105" s="6" t="str">
        <f>_xlfn.IFNA(IF(IF($AK105=AV$5,VLOOKUP(AL105,buff!$K:$L,2,FALSE),"")=0,"",IF($AK105=AV$5,VLOOKUP(AL105,buff!$K:$L,2,FALSE),"")),"")</f>
        <v/>
      </c>
      <c r="AW105" s="6" t="str">
        <f>_xlfn.IFNA(IF(IF($AK105=AW$5,VLOOKUP(AM105,buff!$K:$L,2,FALSE),"")=0,"",IF($AK105=AW$5,VLOOKUP(AM105,buff!$K:$L,2,FALSE),"")),"")</f>
        <v/>
      </c>
      <c r="AX105" s="6" t="str">
        <f>_xlfn.IFNA(IF(IF($AK105=AX$5,VLOOKUP(AN105,buff!$K:$L,2,FALSE),"")=0,"",IF($AK105=AX$5,VLOOKUP(AN105,buff!$K:$L,2,FALSE),"")),"")</f>
        <v/>
      </c>
      <c r="AY105" s="6" t="str">
        <f>_xlfn.IFNA(IF(IF($AK105=AY$5,VLOOKUP(AO105,buff!$K:$L,2,FALSE),"")=0,"",IF($AK105=AY$5,VLOOKUP(AO105,buff!$K:$L,2,FALSE),"")),"")</f>
        <v/>
      </c>
      <c r="AZ105" s="6" t="str">
        <f>_xlfn.IFNA(IF(IF($AK105=AZ$5,VLOOKUP(AP105,buff!$K:$L,2,FALSE),"")=0,"",IF($AK105=AZ$5,VLOOKUP(AP105,buff!$K:$L,2,FALSE),"")),"")</f>
        <v/>
      </c>
      <c r="BA105" s="6" t="e">
        <f>VLOOKUP(AL105,buff!K:P,6,FALSE)</f>
        <v>#N/A</v>
      </c>
      <c r="BB105" t="e">
        <f t="shared" si="26"/>
        <v>#N/A</v>
      </c>
      <c r="BC105" t="e">
        <f t="shared" si="26"/>
        <v>#N/A</v>
      </c>
      <c r="BD105">
        <v>0</v>
      </c>
      <c r="BE105">
        <v>0</v>
      </c>
      <c r="BF105" s="22">
        <f t="shared" si="27"/>
        <v>100202</v>
      </c>
    </row>
    <row r="106" spans="1:58" x14ac:dyDescent="0.15">
      <c r="A106" t="str">
        <f t="shared" si="32"/>
        <v>牧师主动技能2等级20</v>
      </c>
      <c r="B106" s="8">
        <f t="shared" si="23"/>
        <v>10020220</v>
      </c>
      <c r="C106" s="8" t="str">
        <f>VLOOKUP(G106,角色!A:B,2,FALSE)</f>
        <v>牧师</v>
      </c>
      <c r="D106" s="8" t="str">
        <f t="shared" si="24"/>
        <v>主动技能2</v>
      </c>
      <c r="E106" s="8">
        <f t="shared" si="28"/>
        <v>20</v>
      </c>
      <c r="F106" s="8">
        <f t="shared" si="29"/>
        <v>2</v>
      </c>
      <c r="G106" s="8">
        <f t="shared" si="30"/>
        <v>2</v>
      </c>
      <c r="H106" s="4" t="s">
        <v>411</v>
      </c>
      <c r="I106" s="20" t="str">
        <f t="shared" si="31"/>
        <v>对敌方范围攻击，造成125%攻击力（+388230）点伤害。</v>
      </c>
      <c r="J106" s="4" t="s">
        <v>277</v>
      </c>
      <c r="K106" s="1" t="s">
        <v>102</v>
      </c>
      <c r="L106" s="4" t="s">
        <v>114</v>
      </c>
      <c r="M106" s="4"/>
      <c r="N106" s="4">
        <v>100</v>
      </c>
      <c r="O106" s="20">
        <f>VLOOKUP(L106,对应表!BK:BL,2,FALSE)</f>
        <v>50</v>
      </c>
      <c r="P106" s="25" t="str">
        <f>_xlfn.IFNA(VLOOKUP(G106,角色!V:AE,主动技能!F106+1,FALSE),"")</f>
        <v>||eff_leiji|</v>
      </c>
      <c r="Q106" s="25">
        <f>(VLOOKUP(G106,角色!V:AE,主动技能!F106+4,FALSE))</f>
        <v>2</v>
      </c>
      <c r="R106" s="25">
        <v>0</v>
      </c>
      <c r="S106" s="25">
        <v>0</v>
      </c>
      <c r="T106" s="6" t="str">
        <f t="shared" si="20"/>
        <v/>
      </c>
      <c r="U106" s="6" t="str">
        <f t="shared" si="21"/>
        <v/>
      </c>
      <c r="V106" s="19" t="str">
        <f>VLOOKUP(G106,角色!AW:BC,主动技能!F106+1,FALSE)</f>
        <v>skill_03</v>
      </c>
      <c r="Y106">
        <f t="shared" si="22"/>
        <v>0</v>
      </c>
      <c r="Z106" s="19">
        <f>IF(VLOOKUP(C106,角色!CC:CI,主动技能!F106*2,FALSE)=0,"",VLOOKUP(C106,角色!CC:CI,主动技能!F106*2,FALSE))</f>
        <v>125</v>
      </c>
      <c r="AA106" s="19">
        <f>IF(VLOOKUP(C106,角色!CC:CI,主动技能!F106*2+1,FALSE)=0,0,VLOOKUP(C106,角色!CC:CI,主动技能!F106*2+1,FALSE))</f>
        <v>50</v>
      </c>
      <c r="AB106" s="19">
        <f>IF(INT(VLOOKUP(E106,角色属性概况!I:M,3,FALSE)*AA106/100)=0,"",(INT(VLOOKUP(E106,角色属性概况!I:M,3,FALSE)*AA106/100)))</f>
        <v>388230</v>
      </c>
      <c r="AE106" s="25">
        <f>(VLOOKUP(G106,角色!V:AE,主动技能!F106+7,FALSE))</f>
        <v>1</v>
      </c>
      <c r="AF106" s="19">
        <f>VLOOKUP(F106,对应表!AY:BA,3,FALSE)</f>
        <v>1</v>
      </c>
      <c r="AG106" s="19">
        <f>VLOOKUP(F106,对应表!AY:BA,2,FALSE)</f>
        <v>1</v>
      </c>
      <c r="AH106" s="25" t="str">
        <f>VLOOKUP(F106,特效对应!F:G,2,FALSE)</f>
        <v>attackex</v>
      </c>
      <c r="AJ106">
        <f t="shared" si="25"/>
        <v>20</v>
      </c>
      <c r="AK106" s="2"/>
      <c r="AQ106" s="6" t="str">
        <f>_xlfn.IFNA(IF(IF($AK106=AQ$5,VLOOKUP(AL106,buff!$K:$L,2,FALSE),"")=0,"",IF($AK106=AQ$5,VLOOKUP(AL106,buff!$K:$L,2,FALSE),"")),"")</f>
        <v/>
      </c>
      <c r="AR106" s="6" t="str">
        <f>_xlfn.IFNA(IF(IF($AK106=AR$5,VLOOKUP(AM106,buff!$K:$L,2,FALSE),"")=0,"",IF($AK106=AR$5,VLOOKUP(AM106,buff!$K:$L,2,FALSE),"")),"")</f>
        <v/>
      </c>
      <c r="AS106" s="6" t="str">
        <f>_xlfn.IFNA(IF(IF($AK106=AS$5,VLOOKUP(AN106,buff!$K:$L,2,FALSE),"")=0,"",IF($AK106=AS$5,VLOOKUP(AN106,buff!$K:$L,2,FALSE),"")),"")</f>
        <v/>
      </c>
      <c r="AT106" s="6" t="str">
        <f>_xlfn.IFNA(IF(IF($AK106=AT$5,VLOOKUP(AO106,buff!$K:$L,2,FALSE),"")=0,"",IF($AK106=AT$5,VLOOKUP(AO106,buff!$K:$L,2,FALSE),"")),"")</f>
        <v/>
      </c>
      <c r="AU106" s="6" t="str">
        <f>_xlfn.IFNA(IF(IF($AK106=AU$5,VLOOKUP(AP106,buff!$K:$L,2,FALSE),"")=0,"",IF($AK106=AU$5,VLOOKUP(AP106,buff!$K:$L,2,FALSE),"")),"")</f>
        <v/>
      </c>
      <c r="AV106" s="6" t="str">
        <f>_xlfn.IFNA(IF(IF($AK106=AV$5,VLOOKUP(AL106,buff!$K:$L,2,FALSE),"")=0,"",IF($AK106=AV$5,VLOOKUP(AL106,buff!$K:$L,2,FALSE),"")),"")</f>
        <v/>
      </c>
      <c r="AW106" s="6" t="str">
        <f>_xlfn.IFNA(IF(IF($AK106=AW$5,VLOOKUP(AM106,buff!$K:$L,2,FALSE),"")=0,"",IF($AK106=AW$5,VLOOKUP(AM106,buff!$K:$L,2,FALSE),"")),"")</f>
        <v/>
      </c>
      <c r="AX106" s="6" t="str">
        <f>_xlfn.IFNA(IF(IF($AK106=AX$5,VLOOKUP(AN106,buff!$K:$L,2,FALSE),"")=0,"",IF($AK106=AX$5,VLOOKUP(AN106,buff!$K:$L,2,FALSE),"")),"")</f>
        <v/>
      </c>
      <c r="AY106" s="6" t="str">
        <f>_xlfn.IFNA(IF(IF($AK106=AY$5,VLOOKUP(AO106,buff!$K:$L,2,FALSE),"")=0,"",IF($AK106=AY$5,VLOOKUP(AO106,buff!$K:$L,2,FALSE),"")),"")</f>
        <v/>
      </c>
      <c r="AZ106" s="6" t="str">
        <f>_xlfn.IFNA(IF(IF($AK106=AZ$5,VLOOKUP(AP106,buff!$K:$L,2,FALSE),"")=0,"",IF($AK106=AZ$5,VLOOKUP(AP106,buff!$K:$L,2,FALSE),"")),"")</f>
        <v/>
      </c>
      <c r="BA106" s="6" t="e">
        <f>VLOOKUP(AL106,buff!K:P,6,FALSE)</f>
        <v>#N/A</v>
      </c>
      <c r="BB106" t="e">
        <f t="shared" si="26"/>
        <v>#N/A</v>
      </c>
      <c r="BC106" t="e">
        <f t="shared" si="26"/>
        <v>#N/A</v>
      </c>
      <c r="BD106">
        <v>0</v>
      </c>
      <c r="BE106">
        <v>0</v>
      </c>
      <c r="BF106" s="22">
        <f t="shared" si="27"/>
        <v>100202</v>
      </c>
    </row>
    <row r="107" spans="1:58" x14ac:dyDescent="0.15">
      <c r="A107" t="str">
        <f t="shared" si="32"/>
        <v>牧师主动技能3等级1</v>
      </c>
      <c r="B107" s="8">
        <f t="shared" si="23"/>
        <v>10020301</v>
      </c>
      <c r="C107" s="8" t="str">
        <f>VLOOKUP(G107,角色!A:B,2,FALSE)</f>
        <v>牧师</v>
      </c>
      <c r="D107" s="8" t="str">
        <f t="shared" si="24"/>
        <v>主动技能3</v>
      </c>
      <c r="E107" s="8">
        <f t="shared" si="28"/>
        <v>1</v>
      </c>
      <c r="F107" s="8">
        <f t="shared" si="29"/>
        <v>3</v>
      </c>
      <c r="G107" s="8">
        <f t="shared" si="30"/>
        <v>2</v>
      </c>
      <c r="H107" s="4" t="s">
        <v>425</v>
      </c>
      <c r="I107" s="20" t="str">
        <f>"回复我方全体"&amp;BA107&amp;"%生命。并提升我方全体"&amp;BB107&amp;"%攻击。"</f>
        <v>回复我方全体10%生命。并提升我方全体10%攻击。</v>
      </c>
      <c r="J107" s="4" t="s">
        <v>416</v>
      </c>
      <c r="K107" s="1" t="s">
        <v>104</v>
      </c>
      <c r="L107" s="4" t="s">
        <v>108</v>
      </c>
      <c r="M107" s="4" t="s">
        <v>420</v>
      </c>
      <c r="N107" s="4">
        <v>100</v>
      </c>
      <c r="O107" s="20">
        <f>VLOOKUP(L107,对应表!BK:BL,2,FALSE)</f>
        <v>100</v>
      </c>
      <c r="P107" s="25" t="str">
        <f>_xlfn.IFNA(VLOOKUP(G107,角色!V:AE,主动技能!F107+1,FALSE),"")</f>
        <v>||eff_zirankuizeng|</v>
      </c>
      <c r="Q107" s="25">
        <f>(VLOOKUP(G107,角色!V:AE,主动技能!F107+4,FALSE))</f>
        <v>3</v>
      </c>
      <c r="R107" s="25">
        <v>0</v>
      </c>
      <c r="S107" s="25">
        <v>0</v>
      </c>
      <c r="T107" s="6" t="str">
        <f t="shared" si="20"/>
        <v>100007:100:2:0|100019:100:2:0</v>
      </c>
      <c r="U107" s="6" t="str">
        <f t="shared" si="21"/>
        <v/>
      </c>
      <c r="V107" s="19" t="str">
        <f>VLOOKUP(G107,角色!AW:BC,主动技能!F107+1,FALSE)</f>
        <v>skill_16</v>
      </c>
      <c r="Y107">
        <f t="shared" si="22"/>
        <v>0</v>
      </c>
      <c r="Z107" s="19" t="str">
        <f>IF(VLOOKUP(C107,角色!CC:CI,主动技能!F107*2,FALSE)=0,"",VLOOKUP(C107,角色!CC:CI,主动技能!F107*2,FALSE))</f>
        <v/>
      </c>
      <c r="AA107" s="19">
        <f>IF(VLOOKUP(C107,角色!CC:CI,主动技能!F107*2+1,FALSE)=0,0,VLOOKUP(C107,角色!CC:CI,主动技能!F107*2+1,FALSE))</f>
        <v>0</v>
      </c>
      <c r="AB107" s="19" t="str">
        <f>IF(INT(VLOOKUP(E107,角色属性概况!I:M,3,FALSE)*AA107/100)=0,"",(INT(VLOOKUP(E107,角色属性概况!I:M,3,FALSE)*AA107/100)))</f>
        <v/>
      </c>
      <c r="AE107" s="25">
        <f>(VLOOKUP(G107,角色!V:AE,主动技能!F107+7,FALSE))</f>
        <v>1</v>
      </c>
      <c r="AF107" s="19">
        <f>VLOOKUP(F107,对应表!AY:BA,3,FALSE)</f>
        <v>2</v>
      </c>
      <c r="AG107" s="19">
        <f>VLOOKUP(F107,对应表!AY:BA,2,FALSE)</f>
        <v>2</v>
      </c>
      <c r="AH107" s="25" t="str">
        <f>VLOOKUP(F107,特效对应!F:G,2,FALSE)</f>
        <v>attackex</v>
      </c>
      <c r="AJ107">
        <f t="shared" si="25"/>
        <v>1</v>
      </c>
      <c r="AK107" s="2" t="s">
        <v>117</v>
      </c>
      <c r="AL107" s="4" t="s">
        <v>861</v>
      </c>
      <c r="AM107" s="4" t="s">
        <v>930</v>
      </c>
      <c r="AQ107" s="6" t="str">
        <f>_xlfn.IFNA(IF(IF($AK107=AQ$5,VLOOKUP(AL107,buff!$K:$L,2,FALSE),"")=0,"",IF($AK107=AQ$5,VLOOKUP(AL107,buff!$K:$L,2,FALSE),"")),"")</f>
        <v>100007:100:2:0</v>
      </c>
      <c r="AR107" s="6" t="str">
        <f>_xlfn.IFNA(IF(IF($AK107=AR$5,VLOOKUP(AM107,buff!$K:$L,2,FALSE),"")=0,"",IF($AK107=AR$5,VLOOKUP(AM107,buff!$K:$L,2,FALSE),"")),"")</f>
        <v>100019:100:2:0</v>
      </c>
      <c r="AS107" s="6" t="str">
        <f>_xlfn.IFNA(IF(IF($AK107=AS$5,VLOOKUP(AN107,buff!$K:$L,2,FALSE),"")=0,"",IF($AK107=AS$5,VLOOKUP(AN107,buff!$K:$L,2,FALSE),"")),"")</f>
        <v/>
      </c>
      <c r="AT107" s="6" t="str">
        <f>_xlfn.IFNA(IF(IF($AK107=AT$5,VLOOKUP(AO107,buff!$K:$L,2,FALSE),"")=0,"",IF($AK107=AT$5,VLOOKUP(AO107,buff!$K:$L,2,FALSE),"")),"")</f>
        <v/>
      </c>
      <c r="AU107" s="6" t="str">
        <f>_xlfn.IFNA(IF(IF($AK107=AU$5,VLOOKUP(AP107,buff!$K:$L,2,FALSE),"")=0,"",IF($AK107=AU$5,VLOOKUP(AP107,buff!$K:$L,2,FALSE),"")),"")</f>
        <v/>
      </c>
      <c r="AV107" s="6" t="str">
        <f>_xlfn.IFNA(IF(IF($AK107=AV$5,VLOOKUP(AL107,buff!$K:$L,2,FALSE),"")=0,"",IF($AK107=AV$5,VLOOKUP(AL107,buff!$K:$L,2,FALSE),"")),"")</f>
        <v/>
      </c>
      <c r="AW107" s="6" t="str">
        <f>_xlfn.IFNA(IF(IF($AK107=AW$5,VLOOKUP(AM107,buff!$K:$L,2,FALSE),"")=0,"",IF($AK107=AW$5,VLOOKUP(AM107,buff!$K:$L,2,FALSE),"")),"")</f>
        <v/>
      </c>
      <c r="AX107" s="6" t="str">
        <f>_xlfn.IFNA(IF(IF($AK107=AX$5,VLOOKUP(AN107,buff!$K:$L,2,FALSE),"")=0,"",IF($AK107=AX$5,VLOOKUP(AN107,buff!$K:$L,2,FALSE),"")),"")</f>
        <v/>
      </c>
      <c r="AY107" s="6" t="str">
        <f>_xlfn.IFNA(IF(IF($AK107=AY$5,VLOOKUP(AO107,buff!$K:$L,2,FALSE),"")=0,"",IF($AK107=AY$5,VLOOKUP(AO107,buff!$K:$L,2,FALSE),"")),"")</f>
        <v/>
      </c>
      <c r="AZ107" s="6" t="str">
        <f>_xlfn.IFNA(IF(IF($AK107=AZ$5,VLOOKUP(AP107,buff!$K:$L,2,FALSE),"")=0,"",IF($AK107=AZ$5,VLOOKUP(AP107,buff!$K:$L,2,FALSE),"")),"")</f>
        <v/>
      </c>
      <c r="BA107" s="6">
        <f>VLOOKUP(AL107,buff!$K:$P,6,FALSE)</f>
        <v>10</v>
      </c>
      <c r="BB107" s="6">
        <f>VLOOKUP(AM107,buff!$K:$P,6,FALSE)</f>
        <v>10</v>
      </c>
      <c r="BC107" s="6" t="e">
        <f>VLOOKUP(AN107,buff!$K:$P,6,FALSE)</f>
        <v>#N/A</v>
      </c>
      <c r="BD107">
        <v>0</v>
      </c>
      <c r="BE107">
        <v>0</v>
      </c>
      <c r="BF107" s="22">
        <f t="shared" si="27"/>
        <v>100203</v>
      </c>
    </row>
    <row r="108" spans="1:58" x14ac:dyDescent="0.15">
      <c r="A108" t="str">
        <f t="shared" si="32"/>
        <v>牧师主动技能3等级2</v>
      </c>
      <c r="B108" s="8">
        <f t="shared" si="23"/>
        <v>10020302</v>
      </c>
      <c r="C108" s="8" t="str">
        <f>VLOOKUP(G108,角色!A:B,2,FALSE)</f>
        <v>牧师</v>
      </c>
      <c r="D108" s="8" t="str">
        <f t="shared" si="24"/>
        <v>主动技能3</v>
      </c>
      <c r="E108" s="8">
        <f t="shared" si="28"/>
        <v>2</v>
      </c>
      <c r="F108" s="8">
        <f t="shared" si="29"/>
        <v>3</v>
      </c>
      <c r="G108" s="8">
        <f t="shared" si="30"/>
        <v>2</v>
      </c>
      <c r="H108" s="4" t="s">
        <v>425</v>
      </c>
      <c r="I108" s="20" t="str">
        <f t="shared" ref="I108:I126" si="33">"回复我方全体"&amp;BA108&amp;"%生命。并提升我方全体"&amp;BB108&amp;"%攻击。"</f>
        <v>回复我方全体10%生命。并提升我方全体11%攻击。</v>
      </c>
      <c r="J108" s="4" t="s">
        <v>416</v>
      </c>
      <c r="K108" s="1" t="s">
        <v>104</v>
      </c>
      <c r="L108" s="4" t="s">
        <v>108</v>
      </c>
      <c r="M108" s="4" t="s">
        <v>420</v>
      </c>
      <c r="N108" s="4">
        <v>100</v>
      </c>
      <c r="O108" s="20">
        <f>VLOOKUP(L108,对应表!BK:BL,2,FALSE)</f>
        <v>100</v>
      </c>
      <c r="P108" s="25" t="str">
        <f>_xlfn.IFNA(VLOOKUP(G108,角色!V:AE,主动技能!F108+1,FALSE),"")</f>
        <v>||eff_zirankuizeng|</v>
      </c>
      <c r="Q108" s="25">
        <f>(VLOOKUP(G108,角色!V:AE,主动技能!F108+4,FALSE))</f>
        <v>3</v>
      </c>
      <c r="R108" s="25">
        <v>0</v>
      </c>
      <c r="S108" s="25">
        <v>0</v>
      </c>
      <c r="T108" s="6" t="str">
        <f t="shared" si="20"/>
        <v>100007:100:2:0|100020:100:2:0</v>
      </c>
      <c r="U108" s="6" t="str">
        <f t="shared" si="21"/>
        <v/>
      </c>
      <c r="V108" s="19" t="str">
        <f>VLOOKUP(G108,角色!AW:BC,主动技能!F108+1,FALSE)</f>
        <v>skill_16</v>
      </c>
      <c r="Y108">
        <f t="shared" si="22"/>
        <v>0</v>
      </c>
      <c r="Z108" s="19" t="str">
        <f>IF(VLOOKUP(C108,角色!CC:CI,主动技能!F108*2,FALSE)=0,"",VLOOKUP(C108,角色!CC:CI,主动技能!F108*2,FALSE))</f>
        <v/>
      </c>
      <c r="AA108" s="19">
        <f>IF(VLOOKUP(C108,角色!CC:CI,主动技能!F108*2+1,FALSE)=0,0,VLOOKUP(C108,角色!CC:CI,主动技能!F108*2+1,FALSE))</f>
        <v>0</v>
      </c>
      <c r="AB108" s="19" t="str">
        <f>IF(INT(VLOOKUP(E108,角色属性概况!I:M,3,FALSE)*AA108/100)=0,"",(INT(VLOOKUP(E108,角色属性概况!I:M,3,FALSE)*AA108/100)))</f>
        <v/>
      </c>
      <c r="AE108" s="25">
        <f>(VLOOKUP(G108,角色!V:AE,主动技能!F108+7,FALSE))</f>
        <v>1</v>
      </c>
      <c r="AF108" s="19">
        <f>VLOOKUP(F108,对应表!AY:BA,3,FALSE)</f>
        <v>2</v>
      </c>
      <c r="AG108" s="19">
        <f>VLOOKUP(F108,对应表!AY:BA,2,FALSE)</f>
        <v>2</v>
      </c>
      <c r="AH108" s="25" t="str">
        <f>VLOOKUP(F108,特效对应!F:G,2,FALSE)</f>
        <v>attackex</v>
      </c>
      <c r="AJ108">
        <f t="shared" si="25"/>
        <v>2</v>
      </c>
      <c r="AK108" s="2" t="s">
        <v>117</v>
      </c>
      <c r="AL108" s="4" t="s">
        <v>861</v>
      </c>
      <c r="AM108" s="4" t="s">
        <v>931</v>
      </c>
      <c r="AQ108" s="6" t="str">
        <f>_xlfn.IFNA(IF(IF($AK108=AQ$5,VLOOKUP(AL108,buff!$K:$L,2,FALSE),"")=0,"",IF($AK108=AQ$5,VLOOKUP(AL108,buff!$K:$L,2,FALSE),"")),"")</f>
        <v>100007:100:2:0</v>
      </c>
      <c r="AR108" s="6" t="str">
        <f>_xlfn.IFNA(IF(IF($AK108=AR$5,VLOOKUP(AM108,buff!$K:$L,2,FALSE),"")=0,"",IF($AK108=AR$5,VLOOKUP(AM108,buff!$K:$L,2,FALSE),"")),"")</f>
        <v>100020:100:2:0</v>
      </c>
      <c r="AS108" s="6" t="str">
        <f>_xlfn.IFNA(IF(IF($AK108=AS$5,VLOOKUP(AN108,buff!$K:$L,2,FALSE),"")=0,"",IF($AK108=AS$5,VLOOKUP(AN108,buff!$K:$L,2,FALSE),"")),"")</f>
        <v/>
      </c>
      <c r="AT108" s="6" t="str">
        <f>_xlfn.IFNA(IF(IF($AK108=AT$5,VLOOKUP(AO108,buff!$K:$L,2,FALSE),"")=0,"",IF($AK108=AT$5,VLOOKUP(AO108,buff!$K:$L,2,FALSE),"")),"")</f>
        <v/>
      </c>
      <c r="AU108" s="6" t="str">
        <f>_xlfn.IFNA(IF(IF($AK108=AU$5,VLOOKUP(AP108,buff!$K:$L,2,FALSE),"")=0,"",IF($AK108=AU$5,VLOOKUP(AP108,buff!$K:$L,2,FALSE),"")),"")</f>
        <v/>
      </c>
      <c r="AV108" s="6" t="str">
        <f>_xlfn.IFNA(IF(IF($AK108=AV$5,VLOOKUP(AL108,buff!$K:$L,2,FALSE),"")=0,"",IF($AK108=AV$5,VLOOKUP(AL108,buff!$K:$L,2,FALSE),"")),"")</f>
        <v/>
      </c>
      <c r="AW108" s="6" t="str">
        <f>_xlfn.IFNA(IF(IF($AK108=AW$5,VLOOKUP(AM108,buff!$K:$L,2,FALSE),"")=0,"",IF($AK108=AW$5,VLOOKUP(AM108,buff!$K:$L,2,FALSE),"")),"")</f>
        <v/>
      </c>
      <c r="AX108" s="6" t="str">
        <f>_xlfn.IFNA(IF(IF($AK108=AX$5,VLOOKUP(AN108,buff!$K:$L,2,FALSE),"")=0,"",IF($AK108=AX$5,VLOOKUP(AN108,buff!$K:$L,2,FALSE),"")),"")</f>
        <v/>
      </c>
      <c r="AY108" s="6" t="str">
        <f>_xlfn.IFNA(IF(IF($AK108=AY$5,VLOOKUP(AO108,buff!$K:$L,2,FALSE),"")=0,"",IF($AK108=AY$5,VLOOKUP(AO108,buff!$K:$L,2,FALSE),"")),"")</f>
        <v/>
      </c>
      <c r="AZ108" s="6" t="str">
        <f>_xlfn.IFNA(IF(IF($AK108=AZ$5,VLOOKUP(AP108,buff!$K:$L,2,FALSE),"")=0,"",IF($AK108=AZ$5,VLOOKUP(AP108,buff!$K:$L,2,FALSE),"")),"")</f>
        <v/>
      </c>
      <c r="BA108" s="6">
        <f>VLOOKUP(AL108,buff!$K:$P,6,FALSE)</f>
        <v>10</v>
      </c>
      <c r="BB108" s="6">
        <f>VLOOKUP(AM108,buff!$K:$P,6,FALSE)</f>
        <v>11</v>
      </c>
      <c r="BC108" s="6" t="e">
        <f>VLOOKUP(AN108,buff!$K:$P,6,FALSE)</f>
        <v>#N/A</v>
      </c>
      <c r="BD108">
        <v>0</v>
      </c>
      <c r="BE108">
        <v>0</v>
      </c>
      <c r="BF108" s="22">
        <f t="shared" si="27"/>
        <v>100203</v>
      </c>
    </row>
    <row r="109" spans="1:58" x14ac:dyDescent="0.15">
      <c r="A109" t="str">
        <f t="shared" si="32"/>
        <v>牧师主动技能3等级3</v>
      </c>
      <c r="B109" s="8">
        <f t="shared" si="23"/>
        <v>10020303</v>
      </c>
      <c r="C109" s="8" t="str">
        <f>VLOOKUP(G109,角色!A:B,2,FALSE)</f>
        <v>牧师</v>
      </c>
      <c r="D109" s="8" t="str">
        <f t="shared" si="24"/>
        <v>主动技能3</v>
      </c>
      <c r="E109" s="8">
        <f t="shared" si="28"/>
        <v>3</v>
      </c>
      <c r="F109" s="8">
        <f t="shared" si="29"/>
        <v>3</v>
      </c>
      <c r="G109" s="8">
        <f t="shared" si="30"/>
        <v>2</v>
      </c>
      <c r="H109" s="4" t="s">
        <v>425</v>
      </c>
      <c r="I109" s="20" t="str">
        <f t="shared" si="33"/>
        <v>回复我方全体11%生命。并提升我方全体11%攻击。</v>
      </c>
      <c r="J109" s="4" t="s">
        <v>416</v>
      </c>
      <c r="K109" s="1" t="s">
        <v>104</v>
      </c>
      <c r="L109" s="4" t="s">
        <v>108</v>
      </c>
      <c r="M109" s="4" t="s">
        <v>420</v>
      </c>
      <c r="N109" s="4">
        <v>100</v>
      </c>
      <c r="O109" s="20">
        <f>VLOOKUP(L109,对应表!BK:BL,2,FALSE)</f>
        <v>100</v>
      </c>
      <c r="P109" s="25" t="str">
        <f>_xlfn.IFNA(VLOOKUP(G109,角色!V:AE,主动技能!F109+1,FALSE),"")</f>
        <v>||eff_zirankuizeng|</v>
      </c>
      <c r="Q109" s="25">
        <f>(VLOOKUP(G109,角色!V:AE,主动技能!F109+4,FALSE))</f>
        <v>3</v>
      </c>
      <c r="R109" s="25">
        <v>0</v>
      </c>
      <c r="S109" s="25">
        <v>0</v>
      </c>
      <c r="T109" s="6" t="str">
        <f t="shared" si="20"/>
        <v>100008:100:2:0|100020:100:2:0</v>
      </c>
      <c r="U109" s="6" t="str">
        <f t="shared" si="21"/>
        <v/>
      </c>
      <c r="V109" s="19" t="str">
        <f>VLOOKUP(G109,角色!AW:BC,主动技能!F109+1,FALSE)</f>
        <v>skill_16</v>
      </c>
      <c r="Y109">
        <f t="shared" si="22"/>
        <v>0</v>
      </c>
      <c r="Z109" s="19" t="str">
        <f>IF(VLOOKUP(C109,角色!CC:CI,主动技能!F109*2,FALSE)=0,"",VLOOKUP(C109,角色!CC:CI,主动技能!F109*2,FALSE))</f>
        <v/>
      </c>
      <c r="AA109" s="19">
        <f>IF(VLOOKUP(C109,角色!CC:CI,主动技能!F109*2+1,FALSE)=0,0,VLOOKUP(C109,角色!CC:CI,主动技能!F109*2+1,FALSE))</f>
        <v>0</v>
      </c>
      <c r="AB109" s="19" t="str">
        <f>IF(INT(VLOOKUP(E109,角色属性概况!I:M,3,FALSE)*AA109/100)=0,"",(INT(VLOOKUP(E109,角色属性概况!I:M,3,FALSE)*AA109/100)))</f>
        <v/>
      </c>
      <c r="AE109" s="25">
        <f>(VLOOKUP(G109,角色!V:AE,主动技能!F109+7,FALSE))</f>
        <v>1</v>
      </c>
      <c r="AF109" s="19">
        <f>VLOOKUP(F109,对应表!AY:BA,3,FALSE)</f>
        <v>2</v>
      </c>
      <c r="AG109" s="19">
        <f>VLOOKUP(F109,对应表!AY:BA,2,FALSE)</f>
        <v>2</v>
      </c>
      <c r="AH109" s="25" t="str">
        <f>VLOOKUP(F109,特效对应!F:G,2,FALSE)</f>
        <v>attackex</v>
      </c>
      <c r="AJ109">
        <f t="shared" si="25"/>
        <v>3</v>
      </c>
      <c r="AK109" s="2" t="s">
        <v>117</v>
      </c>
      <c r="AL109" s="4" t="s">
        <v>872</v>
      </c>
      <c r="AM109" s="4" t="s">
        <v>931</v>
      </c>
      <c r="AQ109" s="6" t="str">
        <f>_xlfn.IFNA(IF(IF($AK109=AQ$5,VLOOKUP(AL109,buff!$K:$L,2,FALSE),"")=0,"",IF($AK109=AQ$5,VLOOKUP(AL109,buff!$K:$L,2,FALSE),"")),"")</f>
        <v>100008:100:2:0</v>
      </c>
      <c r="AR109" s="6" t="str">
        <f>_xlfn.IFNA(IF(IF($AK109=AR$5,VLOOKUP(AM109,buff!$K:$L,2,FALSE),"")=0,"",IF($AK109=AR$5,VLOOKUP(AM109,buff!$K:$L,2,FALSE),"")),"")</f>
        <v>100020:100:2:0</v>
      </c>
      <c r="AS109" s="6" t="str">
        <f>_xlfn.IFNA(IF(IF($AK109=AS$5,VLOOKUP(AN109,buff!$K:$L,2,FALSE),"")=0,"",IF($AK109=AS$5,VLOOKUP(AN109,buff!$K:$L,2,FALSE),"")),"")</f>
        <v/>
      </c>
      <c r="AT109" s="6" t="str">
        <f>_xlfn.IFNA(IF(IF($AK109=AT$5,VLOOKUP(AO109,buff!$K:$L,2,FALSE),"")=0,"",IF($AK109=AT$5,VLOOKUP(AO109,buff!$K:$L,2,FALSE),"")),"")</f>
        <v/>
      </c>
      <c r="AU109" s="6" t="str">
        <f>_xlfn.IFNA(IF(IF($AK109=AU$5,VLOOKUP(AP109,buff!$K:$L,2,FALSE),"")=0,"",IF($AK109=AU$5,VLOOKUP(AP109,buff!$K:$L,2,FALSE),"")),"")</f>
        <v/>
      </c>
      <c r="AV109" s="6" t="str">
        <f>_xlfn.IFNA(IF(IF($AK109=AV$5,VLOOKUP(AL109,buff!$K:$L,2,FALSE),"")=0,"",IF($AK109=AV$5,VLOOKUP(AL109,buff!$K:$L,2,FALSE),"")),"")</f>
        <v/>
      </c>
      <c r="AW109" s="6" t="str">
        <f>_xlfn.IFNA(IF(IF($AK109=AW$5,VLOOKUP(AM109,buff!$K:$L,2,FALSE),"")=0,"",IF($AK109=AW$5,VLOOKUP(AM109,buff!$K:$L,2,FALSE),"")),"")</f>
        <v/>
      </c>
      <c r="AX109" s="6" t="str">
        <f>_xlfn.IFNA(IF(IF($AK109=AX$5,VLOOKUP(AN109,buff!$K:$L,2,FALSE),"")=0,"",IF($AK109=AX$5,VLOOKUP(AN109,buff!$K:$L,2,FALSE),"")),"")</f>
        <v/>
      </c>
      <c r="AY109" s="6" t="str">
        <f>_xlfn.IFNA(IF(IF($AK109=AY$5,VLOOKUP(AO109,buff!$K:$L,2,FALSE),"")=0,"",IF($AK109=AY$5,VLOOKUP(AO109,buff!$K:$L,2,FALSE),"")),"")</f>
        <v/>
      </c>
      <c r="AZ109" s="6" t="str">
        <f>_xlfn.IFNA(IF(IF($AK109=AZ$5,VLOOKUP(AP109,buff!$K:$L,2,FALSE),"")=0,"",IF($AK109=AZ$5,VLOOKUP(AP109,buff!$K:$L,2,FALSE),"")),"")</f>
        <v/>
      </c>
      <c r="BA109" s="6">
        <f>VLOOKUP(AL109,buff!$K:$P,6,FALSE)</f>
        <v>11</v>
      </c>
      <c r="BB109" s="6">
        <f>VLOOKUP(AM109,buff!$K:$P,6,FALSE)</f>
        <v>11</v>
      </c>
      <c r="BC109" s="6" t="e">
        <f>VLOOKUP(AN109,buff!$K:$P,6,FALSE)</f>
        <v>#N/A</v>
      </c>
      <c r="BD109">
        <v>0</v>
      </c>
      <c r="BE109">
        <v>0</v>
      </c>
      <c r="BF109" s="22">
        <f t="shared" si="27"/>
        <v>100203</v>
      </c>
    </row>
    <row r="110" spans="1:58" x14ac:dyDescent="0.15">
      <c r="A110" t="str">
        <f t="shared" si="32"/>
        <v>牧师主动技能3等级4</v>
      </c>
      <c r="B110" s="8">
        <f t="shared" si="23"/>
        <v>10020304</v>
      </c>
      <c r="C110" s="8" t="str">
        <f>VLOOKUP(G110,角色!A:B,2,FALSE)</f>
        <v>牧师</v>
      </c>
      <c r="D110" s="8" t="str">
        <f t="shared" si="24"/>
        <v>主动技能3</v>
      </c>
      <c r="E110" s="8">
        <f t="shared" si="28"/>
        <v>4</v>
      </c>
      <c r="F110" s="8">
        <f t="shared" si="29"/>
        <v>3</v>
      </c>
      <c r="G110" s="8">
        <f t="shared" si="30"/>
        <v>2</v>
      </c>
      <c r="H110" s="4" t="s">
        <v>425</v>
      </c>
      <c r="I110" s="20" t="str">
        <f t="shared" si="33"/>
        <v>回复我方全体11%生命。并提升我方全体12%攻击。</v>
      </c>
      <c r="J110" s="4" t="s">
        <v>416</v>
      </c>
      <c r="K110" s="1" t="s">
        <v>104</v>
      </c>
      <c r="L110" s="4" t="s">
        <v>108</v>
      </c>
      <c r="M110" s="4" t="s">
        <v>420</v>
      </c>
      <c r="N110" s="4">
        <v>100</v>
      </c>
      <c r="O110" s="20">
        <f>VLOOKUP(L110,对应表!BK:BL,2,FALSE)</f>
        <v>100</v>
      </c>
      <c r="P110" s="25" t="str">
        <f>_xlfn.IFNA(VLOOKUP(G110,角色!V:AE,主动技能!F110+1,FALSE),"")</f>
        <v>||eff_zirankuizeng|</v>
      </c>
      <c r="Q110" s="25">
        <f>(VLOOKUP(G110,角色!V:AE,主动技能!F110+4,FALSE))</f>
        <v>3</v>
      </c>
      <c r="R110" s="25">
        <v>0</v>
      </c>
      <c r="S110" s="25">
        <v>0</v>
      </c>
      <c r="T110" s="6" t="str">
        <f t="shared" si="20"/>
        <v>100008:100:2:0|100021:100:2:0</v>
      </c>
      <c r="U110" s="6" t="str">
        <f t="shared" si="21"/>
        <v/>
      </c>
      <c r="V110" s="19" t="str">
        <f>VLOOKUP(G110,角色!AW:BC,主动技能!F110+1,FALSE)</f>
        <v>skill_16</v>
      </c>
      <c r="Y110">
        <f t="shared" si="22"/>
        <v>0</v>
      </c>
      <c r="Z110" s="19" t="str">
        <f>IF(VLOOKUP(C110,角色!CC:CI,主动技能!F110*2,FALSE)=0,"",VLOOKUP(C110,角色!CC:CI,主动技能!F110*2,FALSE))</f>
        <v/>
      </c>
      <c r="AA110" s="19">
        <f>IF(VLOOKUP(C110,角色!CC:CI,主动技能!F110*2+1,FALSE)=0,0,VLOOKUP(C110,角色!CC:CI,主动技能!F110*2+1,FALSE))</f>
        <v>0</v>
      </c>
      <c r="AB110" s="19" t="str">
        <f>IF(INT(VLOOKUP(E110,角色属性概况!I:M,3,FALSE)*AA110/100)=0,"",(INT(VLOOKUP(E110,角色属性概况!I:M,3,FALSE)*AA110/100)))</f>
        <v/>
      </c>
      <c r="AE110" s="25">
        <f>(VLOOKUP(G110,角色!V:AE,主动技能!F110+7,FALSE))</f>
        <v>1</v>
      </c>
      <c r="AF110" s="19">
        <f>VLOOKUP(F110,对应表!AY:BA,3,FALSE)</f>
        <v>2</v>
      </c>
      <c r="AG110" s="19">
        <f>VLOOKUP(F110,对应表!AY:BA,2,FALSE)</f>
        <v>2</v>
      </c>
      <c r="AH110" s="25" t="str">
        <f>VLOOKUP(F110,特效对应!F:G,2,FALSE)</f>
        <v>attackex</v>
      </c>
      <c r="AJ110">
        <f t="shared" si="25"/>
        <v>4</v>
      </c>
      <c r="AK110" s="2" t="s">
        <v>117</v>
      </c>
      <c r="AL110" s="4" t="s">
        <v>872</v>
      </c>
      <c r="AM110" s="4" t="s">
        <v>932</v>
      </c>
      <c r="AQ110" s="6" t="str">
        <f>_xlfn.IFNA(IF(IF($AK110=AQ$5,VLOOKUP(AL110,buff!$K:$L,2,FALSE),"")=0,"",IF($AK110=AQ$5,VLOOKUP(AL110,buff!$K:$L,2,FALSE),"")),"")</f>
        <v>100008:100:2:0</v>
      </c>
      <c r="AR110" s="6" t="str">
        <f>_xlfn.IFNA(IF(IF($AK110=AR$5,VLOOKUP(AM110,buff!$K:$L,2,FALSE),"")=0,"",IF($AK110=AR$5,VLOOKUP(AM110,buff!$K:$L,2,FALSE),"")),"")</f>
        <v>100021:100:2:0</v>
      </c>
      <c r="AS110" s="6" t="str">
        <f>_xlfn.IFNA(IF(IF($AK110=AS$5,VLOOKUP(AN110,buff!$K:$L,2,FALSE),"")=0,"",IF($AK110=AS$5,VLOOKUP(AN110,buff!$K:$L,2,FALSE),"")),"")</f>
        <v/>
      </c>
      <c r="AT110" s="6" t="str">
        <f>_xlfn.IFNA(IF(IF($AK110=AT$5,VLOOKUP(AO110,buff!$K:$L,2,FALSE),"")=0,"",IF($AK110=AT$5,VLOOKUP(AO110,buff!$K:$L,2,FALSE),"")),"")</f>
        <v/>
      </c>
      <c r="AU110" s="6" t="str">
        <f>_xlfn.IFNA(IF(IF($AK110=AU$5,VLOOKUP(AP110,buff!$K:$L,2,FALSE),"")=0,"",IF($AK110=AU$5,VLOOKUP(AP110,buff!$K:$L,2,FALSE),"")),"")</f>
        <v/>
      </c>
      <c r="AV110" s="6" t="str">
        <f>_xlfn.IFNA(IF(IF($AK110=AV$5,VLOOKUP(AL110,buff!$K:$L,2,FALSE),"")=0,"",IF($AK110=AV$5,VLOOKUP(AL110,buff!$K:$L,2,FALSE),"")),"")</f>
        <v/>
      </c>
      <c r="AW110" s="6" t="str">
        <f>_xlfn.IFNA(IF(IF($AK110=AW$5,VLOOKUP(AM110,buff!$K:$L,2,FALSE),"")=0,"",IF($AK110=AW$5,VLOOKUP(AM110,buff!$K:$L,2,FALSE),"")),"")</f>
        <v/>
      </c>
      <c r="AX110" s="6" t="str">
        <f>_xlfn.IFNA(IF(IF($AK110=AX$5,VLOOKUP(AN110,buff!$K:$L,2,FALSE),"")=0,"",IF($AK110=AX$5,VLOOKUP(AN110,buff!$K:$L,2,FALSE),"")),"")</f>
        <v/>
      </c>
      <c r="AY110" s="6" t="str">
        <f>_xlfn.IFNA(IF(IF($AK110=AY$5,VLOOKUP(AO110,buff!$K:$L,2,FALSE),"")=0,"",IF($AK110=AY$5,VLOOKUP(AO110,buff!$K:$L,2,FALSE),"")),"")</f>
        <v/>
      </c>
      <c r="AZ110" s="6" t="str">
        <f>_xlfn.IFNA(IF(IF($AK110=AZ$5,VLOOKUP(AP110,buff!$K:$L,2,FALSE),"")=0,"",IF($AK110=AZ$5,VLOOKUP(AP110,buff!$K:$L,2,FALSE),"")),"")</f>
        <v/>
      </c>
      <c r="BA110" s="6">
        <f>VLOOKUP(AL110,buff!$K:$P,6,FALSE)</f>
        <v>11</v>
      </c>
      <c r="BB110" s="6">
        <f>VLOOKUP(AM110,buff!$K:$P,6,FALSE)</f>
        <v>12</v>
      </c>
      <c r="BC110" s="6" t="e">
        <f>VLOOKUP(AN110,buff!$K:$P,6,FALSE)</f>
        <v>#N/A</v>
      </c>
      <c r="BD110">
        <v>0</v>
      </c>
      <c r="BE110">
        <v>0</v>
      </c>
      <c r="BF110" s="22">
        <f t="shared" si="27"/>
        <v>100203</v>
      </c>
    </row>
    <row r="111" spans="1:58" x14ac:dyDescent="0.15">
      <c r="A111" t="str">
        <f t="shared" si="32"/>
        <v>牧师主动技能3等级5</v>
      </c>
      <c r="B111" s="8">
        <f t="shared" si="23"/>
        <v>10020305</v>
      </c>
      <c r="C111" s="8" t="str">
        <f>VLOOKUP(G111,角色!A:B,2,FALSE)</f>
        <v>牧师</v>
      </c>
      <c r="D111" s="8" t="str">
        <f t="shared" si="24"/>
        <v>主动技能3</v>
      </c>
      <c r="E111" s="8">
        <f t="shared" si="28"/>
        <v>5</v>
      </c>
      <c r="F111" s="8">
        <f t="shared" si="29"/>
        <v>3</v>
      </c>
      <c r="G111" s="8">
        <f t="shared" si="30"/>
        <v>2</v>
      </c>
      <c r="H111" s="4" t="s">
        <v>425</v>
      </c>
      <c r="I111" s="20" t="str">
        <f t="shared" si="33"/>
        <v>回复我方全体12%生命。并提升我方全体12%攻击。</v>
      </c>
      <c r="J111" s="4" t="s">
        <v>416</v>
      </c>
      <c r="K111" s="1" t="s">
        <v>104</v>
      </c>
      <c r="L111" s="4" t="s">
        <v>108</v>
      </c>
      <c r="M111" s="4" t="s">
        <v>420</v>
      </c>
      <c r="N111" s="4">
        <v>100</v>
      </c>
      <c r="O111" s="20">
        <f>VLOOKUP(L111,对应表!BK:BL,2,FALSE)</f>
        <v>100</v>
      </c>
      <c r="P111" s="25" t="str">
        <f>_xlfn.IFNA(VLOOKUP(G111,角色!V:AE,主动技能!F111+1,FALSE),"")</f>
        <v>||eff_zirankuizeng|</v>
      </c>
      <c r="Q111" s="25">
        <f>(VLOOKUP(G111,角色!V:AE,主动技能!F111+4,FALSE))</f>
        <v>3</v>
      </c>
      <c r="R111" s="25">
        <v>0</v>
      </c>
      <c r="S111" s="25">
        <v>0</v>
      </c>
      <c r="T111" s="6" t="str">
        <f t="shared" si="20"/>
        <v>100009:100:2:0|100021:100:2:0</v>
      </c>
      <c r="U111" s="6" t="str">
        <f t="shared" si="21"/>
        <v/>
      </c>
      <c r="V111" s="19" t="str">
        <f>VLOOKUP(G111,角色!AW:BC,主动技能!F111+1,FALSE)</f>
        <v>skill_16</v>
      </c>
      <c r="Y111">
        <f t="shared" si="22"/>
        <v>0</v>
      </c>
      <c r="Z111" s="19" t="str">
        <f>IF(VLOOKUP(C111,角色!CC:CI,主动技能!F111*2,FALSE)=0,"",VLOOKUP(C111,角色!CC:CI,主动技能!F111*2,FALSE))</f>
        <v/>
      </c>
      <c r="AA111" s="19">
        <f>IF(VLOOKUP(C111,角色!CC:CI,主动技能!F111*2+1,FALSE)=0,0,VLOOKUP(C111,角色!CC:CI,主动技能!F111*2+1,FALSE))</f>
        <v>0</v>
      </c>
      <c r="AB111" s="19" t="str">
        <f>IF(INT(VLOOKUP(E111,角色属性概况!I:M,3,FALSE)*AA111/100)=0,"",(INT(VLOOKUP(E111,角色属性概况!I:M,3,FALSE)*AA111/100)))</f>
        <v/>
      </c>
      <c r="AE111" s="25">
        <f>(VLOOKUP(G111,角色!V:AE,主动技能!F111+7,FALSE))</f>
        <v>1</v>
      </c>
      <c r="AF111" s="19">
        <f>VLOOKUP(F111,对应表!AY:BA,3,FALSE)</f>
        <v>2</v>
      </c>
      <c r="AG111" s="19">
        <f>VLOOKUP(F111,对应表!AY:BA,2,FALSE)</f>
        <v>2</v>
      </c>
      <c r="AH111" s="25" t="str">
        <f>VLOOKUP(F111,特效对应!F:G,2,FALSE)</f>
        <v>attackex</v>
      </c>
      <c r="AJ111">
        <f t="shared" si="25"/>
        <v>5</v>
      </c>
      <c r="AK111" s="2" t="s">
        <v>117</v>
      </c>
      <c r="AL111" s="4" t="s">
        <v>873</v>
      </c>
      <c r="AM111" s="4" t="s">
        <v>932</v>
      </c>
      <c r="AQ111" s="6" t="str">
        <f>_xlfn.IFNA(IF(IF($AK111=AQ$5,VLOOKUP(AL111,buff!$K:$L,2,FALSE),"")=0,"",IF($AK111=AQ$5,VLOOKUP(AL111,buff!$K:$L,2,FALSE),"")),"")</f>
        <v>100009:100:2:0</v>
      </c>
      <c r="AR111" s="6" t="str">
        <f>_xlfn.IFNA(IF(IF($AK111=AR$5,VLOOKUP(AM111,buff!$K:$L,2,FALSE),"")=0,"",IF($AK111=AR$5,VLOOKUP(AM111,buff!$K:$L,2,FALSE),"")),"")</f>
        <v>100021:100:2:0</v>
      </c>
      <c r="AS111" s="6" t="str">
        <f>_xlfn.IFNA(IF(IF($AK111=AS$5,VLOOKUP(AN111,buff!$K:$L,2,FALSE),"")=0,"",IF($AK111=AS$5,VLOOKUP(AN111,buff!$K:$L,2,FALSE),"")),"")</f>
        <v/>
      </c>
      <c r="AT111" s="6" t="str">
        <f>_xlfn.IFNA(IF(IF($AK111=AT$5,VLOOKUP(AO111,buff!$K:$L,2,FALSE),"")=0,"",IF($AK111=AT$5,VLOOKUP(AO111,buff!$K:$L,2,FALSE),"")),"")</f>
        <v/>
      </c>
      <c r="AU111" s="6" t="str">
        <f>_xlfn.IFNA(IF(IF($AK111=AU$5,VLOOKUP(AP111,buff!$K:$L,2,FALSE),"")=0,"",IF($AK111=AU$5,VLOOKUP(AP111,buff!$K:$L,2,FALSE),"")),"")</f>
        <v/>
      </c>
      <c r="AV111" s="6" t="str">
        <f>_xlfn.IFNA(IF(IF($AK111=AV$5,VLOOKUP(AL111,buff!$K:$L,2,FALSE),"")=0,"",IF($AK111=AV$5,VLOOKUP(AL111,buff!$K:$L,2,FALSE),"")),"")</f>
        <v/>
      </c>
      <c r="AW111" s="6" t="str">
        <f>_xlfn.IFNA(IF(IF($AK111=AW$5,VLOOKUP(AM111,buff!$K:$L,2,FALSE),"")=0,"",IF($AK111=AW$5,VLOOKUP(AM111,buff!$K:$L,2,FALSE),"")),"")</f>
        <v/>
      </c>
      <c r="AX111" s="6" t="str">
        <f>_xlfn.IFNA(IF(IF($AK111=AX$5,VLOOKUP(AN111,buff!$K:$L,2,FALSE),"")=0,"",IF($AK111=AX$5,VLOOKUP(AN111,buff!$K:$L,2,FALSE),"")),"")</f>
        <v/>
      </c>
      <c r="AY111" s="6" t="str">
        <f>_xlfn.IFNA(IF(IF($AK111=AY$5,VLOOKUP(AO111,buff!$K:$L,2,FALSE),"")=0,"",IF($AK111=AY$5,VLOOKUP(AO111,buff!$K:$L,2,FALSE),"")),"")</f>
        <v/>
      </c>
      <c r="AZ111" s="6" t="str">
        <f>_xlfn.IFNA(IF(IF($AK111=AZ$5,VLOOKUP(AP111,buff!$K:$L,2,FALSE),"")=0,"",IF($AK111=AZ$5,VLOOKUP(AP111,buff!$K:$L,2,FALSE),"")),"")</f>
        <v/>
      </c>
      <c r="BA111" s="6">
        <f>VLOOKUP(AL111,buff!$K:$P,6,FALSE)</f>
        <v>12</v>
      </c>
      <c r="BB111" s="6">
        <f>VLOOKUP(AM111,buff!$K:$P,6,FALSE)</f>
        <v>12</v>
      </c>
      <c r="BC111" s="6" t="e">
        <f>VLOOKUP(AN111,buff!$K:$P,6,FALSE)</f>
        <v>#N/A</v>
      </c>
      <c r="BD111">
        <v>0</v>
      </c>
      <c r="BE111">
        <v>0</v>
      </c>
      <c r="BF111" s="22">
        <f t="shared" si="27"/>
        <v>100203</v>
      </c>
    </row>
    <row r="112" spans="1:58" x14ac:dyDescent="0.15">
      <c r="A112" t="str">
        <f t="shared" si="32"/>
        <v>牧师主动技能3等级6</v>
      </c>
      <c r="B112" s="8">
        <f t="shared" si="23"/>
        <v>10020306</v>
      </c>
      <c r="C112" s="8" t="str">
        <f>VLOOKUP(G112,角色!A:B,2,FALSE)</f>
        <v>牧师</v>
      </c>
      <c r="D112" s="8" t="str">
        <f t="shared" si="24"/>
        <v>主动技能3</v>
      </c>
      <c r="E112" s="8">
        <f t="shared" si="28"/>
        <v>6</v>
      </c>
      <c r="F112" s="8">
        <f t="shared" si="29"/>
        <v>3</v>
      </c>
      <c r="G112" s="8">
        <f t="shared" si="30"/>
        <v>2</v>
      </c>
      <c r="H112" s="4" t="s">
        <v>425</v>
      </c>
      <c r="I112" s="20" t="str">
        <f t="shared" si="33"/>
        <v>回复我方全体12%生命。并提升我方全体13%攻击。</v>
      </c>
      <c r="J112" s="4" t="s">
        <v>416</v>
      </c>
      <c r="K112" s="1" t="s">
        <v>104</v>
      </c>
      <c r="L112" s="4" t="s">
        <v>108</v>
      </c>
      <c r="M112" s="4" t="s">
        <v>420</v>
      </c>
      <c r="N112" s="4">
        <v>100</v>
      </c>
      <c r="O112" s="20">
        <f>VLOOKUP(L112,对应表!BK:BL,2,FALSE)</f>
        <v>100</v>
      </c>
      <c r="P112" s="25" t="str">
        <f>_xlfn.IFNA(VLOOKUP(G112,角色!V:AE,主动技能!F112+1,FALSE),"")</f>
        <v>||eff_zirankuizeng|</v>
      </c>
      <c r="Q112" s="25">
        <f>(VLOOKUP(G112,角色!V:AE,主动技能!F112+4,FALSE))</f>
        <v>3</v>
      </c>
      <c r="R112" s="25">
        <v>0</v>
      </c>
      <c r="S112" s="25">
        <v>0</v>
      </c>
      <c r="T112" s="6" t="str">
        <f t="shared" si="20"/>
        <v>100009:100:2:0|100022:100:2:0</v>
      </c>
      <c r="U112" s="6" t="str">
        <f t="shared" si="21"/>
        <v/>
      </c>
      <c r="V112" s="19" t="str">
        <f>VLOOKUP(G112,角色!AW:BC,主动技能!F112+1,FALSE)</f>
        <v>skill_16</v>
      </c>
      <c r="Y112">
        <f t="shared" si="22"/>
        <v>0</v>
      </c>
      <c r="Z112" s="19" t="str">
        <f>IF(VLOOKUP(C112,角色!CC:CI,主动技能!F112*2,FALSE)=0,"",VLOOKUP(C112,角色!CC:CI,主动技能!F112*2,FALSE))</f>
        <v/>
      </c>
      <c r="AA112" s="19">
        <f>IF(VLOOKUP(C112,角色!CC:CI,主动技能!F112*2+1,FALSE)=0,0,VLOOKUP(C112,角色!CC:CI,主动技能!F112*2+1,FALSE))</f>
        <v>0</v>
      </c>
      <c r="AB112" s="19" t="str">
        <f>IF(INT(VLOOKUP(E112,角色属性概况!I:M,3,FALSE)*AA112/100)=0,"",(INT(VLOOKUP(E112,角色属性概况!I:M,3,FALSE)*AA112/100)))</f>
        <v/>
      </c>
      <c r="AE112" s="25">
        <f>(VLOOKUP(G112,角色!V:AE,主动技能!F112+7,FALSE))</f>
        <v>1</v>
      </c>
      <c r="AF112" s="19">
        <f>VLOOKUP(F112,对应表!AY:BA,3,FALSE)</f>
        <v>2</v>
      </c>
      <c r="AG112" s="19">
        <f>VLOOKUP(F112,对应表!AY:BA,2,FALSE)</f>
        <v>2</v>
      </c>
      <c r="AH112" s="25" t="str">
        <f>VLOOKUP(F112,特效对应!F:G,2,FALSE)</f>
        <v>attackex</v>
      </c>
      <c r="AJ112">
        <f t="shared" si="25"/>
        <v>6</v>
      </c>
      <c r="AK112" s="2" t="s">
        <v>117</v>
      </c>
      <c r="AL112" s="4" t="s">
        <v>873</v>
      </c>
      <c r="AM112" s="4" t="s">
        <v>933</v>
      </c>
      <c r="AQ112" s="6" t="str">
        <f>_xlfn.IFNA(IF(IF($AK112=AQ$5,VLOOKUP(AL112,buff!$K:$L,2,FALSE),"")=0,"",IF($AK112=AQ$5,VLOOKUP(AL112,buff!$K:$L,2,FALSE),"")),"")</f>
        <v>100009:100:2:0</v>
      </c>
      <c r="AR112" s="6" t="str">
        <f>_xlfn.IFNA(IF(IF($AK112=AR$5,VLOOKUP(AM112,buff!$K:$L,2,FALSE),"")=0,"",IF($AK112=AR$5,VLOOKUP(AM112,buff!$K:$L,2,FALSE),"")),"")</f>
        <v>100022:100:2:0</v>
      </c>
      <c r="AS112" s="6" t="str">
        <f>_xlfn.IFNA(IF(IF($AK112=AS$5,VLOOKUP(AN112,buff!$K:$L,2,FALSE),"")=0,"",IF($AK112=AS$5,VLOOKUP(AN112,buff!$K:$L,2,FALSE),"")),"")</f>
        <v/>
      </c>
      <c r="AT112" s="6" t="str">
        <f>_xlfn.IFNA(IF(IF($AK112=AT$5,VLOOKUP(AO112,buff!$K:$L,2,FALSE),"")=0,"",IF($AK112=AT$5,VLOOKUP(AO112,buff!$K:$L,2,FALSE),"")),"")</f>
        <v/>
      </c>
      <c r="AU112" s="6" t="str">
        <f>_xlfn.IFNA(IF(IF($AK112=AU$5,VLOOKUP(AP112,buff!$K:$L,2,FALSE),"")=0,"",IF($AK112=AU$5,VLOOKUP(AP112,buff!$K:$L,2,FALSE),"")),"")</f>
        <v/>
      </c>
      <c r="AV112" s="6" t="str">
        <f>_xlfn.IFNA(IF(IF($AK112=AV$5,VLOOKUP(AL112,buff!$K:$L,2,FALSE),"")=0,"",IF($AK112=AV$5,VLOOKUP(AL112,buff!$K:$L,2,FALSE),"")),"")</f>
        <v/>
      </c>
      <c r="AW112" s="6" t="str">
        <f>_xlfn.IFNA(IF(IF($AK112=AW$5,VLOOKUP(AM112,buff!$K:$L,2,FALSE),"")=0,"",IF($AK112=AW$5,VLOOKUP(AM112,buff!$K:$L,2,FALSE),"")),"")</f>
        <v/>
      </c>
      <c r="AX112" s="6" t="str">
        <f>_xlfn.IFNA(IF(IF($AK112=AX$5,VLOOKUP(AN112,buff!$K:$L,2,FALSE),"")=0,"",IF($AK112=AX$5,VLOOKUP(AN112,buff!$K:$L,2,FALSE),"")),"")</f>
        <v/>
      </c>
      <c r="AY112" s="6" t="str">
        <f>_xlfn.IFNA(IF(IF($AK112=AY$5,VLOOKUP(AO112,buff!$K:$L,2,FALSE),"")=0,"",IF($AK112=AY$5,VLOOKUP(AO112,buff!$K:$L,2,FALSE),"")),"")</f>
        <v/>
      </c>
      <c r="AZ112" s="6" t="str">
        <f>_xlfn.IFNA(IF(IF($AK112=AZ$5,VLOOKUP(AP112,buff!$K:$L,2,FALSE),"")=0,"",IF($AK112=AZ$5,VLOOKUP(AP112,buff!$K:$L,2,FALSE),"")),"")</f>
        <v/>
      </c>
      <c r="BA112" s="6">
        <f>VLOOKUP(AL112,buff!$K:$P,6,FALSE)</f>
        <v>12</v>
      </c>
      <c r="BB112" s="6">
        <f>VLOOKUP(AM112,buff!$K:$P,6,FALSE)</f>
        <v>13</v>
      </c>
      <c r="BC112" s="6" t="e">
        <f>VLOOKUP(AN112,buff!$K:$P,6,FALSE)</f>
        <v>#N/A</v>
      </c>
      <c r="BD112">
        <v>0</v>
      </c>
      <c r="BE112">
        <v>0</v>
      </c>
      <c r="BF112" s="22">
        <f t="shared" si="27"/>
        <v>100203</v>
      </c>
    </row>
    <row r="113" spans="1:58" x14ac:dyDescent="0.15">
      <c r="A113" t="str">
        <f t="shared" si="32"/>
        <v>牧师主动技能3等级7</v>
      </c>
      <c r="B113" s="8">
        <f t="shared" si="23"/>
        <v>10020307</v>
      </c>
      <c r="C113" s="8" t="str">
        <f>VLOOKUP(G113,角色!A:B,2,FALSE)</f>
        <v>牧师</v>
      </c>
      <c r="D113" s="8" t="str">
        <f t="shared" si="24"/>
        <v>主动技能3</v>
      </c>
      <c r="E113" s="8">
        <f t="shared" si="28"/>
        <v>7</v>
      </c>
      <c r="F113" s="8">
        <f t="shared" si="29"/>
        <v>3</v>
      </c>
      <c r="G113" s="8">
        <f t="shared" si="30"/>
        <v>2</v>
      </c>
      <c r="H113" s="4" t="s">
        <v>425</v>
      </c>
      <c r="I113" s="20" t="str">
        <f t="shared" si="33"/>
        <v>回复我方全体13%生命。并提升我方全体13%攻击。</v>
      </c>
      <c r="J113" s="4" t="s">
        <v>416</v>
      </c>
      <c r="K113" s="1" t="s">
        <v>104</v>
      </c>
      <c r="L113" s="4" t="s">
        <v>108</v>
      </c>
      <c r="M113" s="4" t="s">
        <v>420</v>
      </c>
      <c r="N113" s="4">
        <v>100</v>
      </c>
      <c r="O113" s="20">
        <f>VLOOKUP(L113,对应表!BK:BL,2,FALSE)</f>
        <v>100</v>
      </c>
      <c r="P113" s="25" t="str">
        <f>_xlfn.IFNA(VLOOKUP(G113,角色!V:AE,主动技能!F113+1,FALSE),"")</f>
        <v>||eff_zirankuizeng|</v>
      </c>
      <c r="Q113" s="25">
        <f>(VLOOKUP(G113,角色!V:AE,主动技能!F113+4,FALSE))</f>
        <v>3</v>
      </c>
      <c r="R113" s="25">
        <v>0</v>
      </c>
      <c r="S113" s="25">
        <v>0</v>
      </c>
      <c r="T113" s="6" t="str">
        <f t="shared" si="20"/>
        <v>100010:100:2:0|100022:100:2:0</v>
      </c>
      <c r="U113" s="6" t="str">
        <f t="shared" si="21"/>
        <v/>
      </c>
      <c r="V113" s="19" t="str">
        <f>VLOOKUP(G113,角色!AW:BC,主动技能!F113+1,FALSE)</f>
        <v>skill_16</v>
      </c>
      <c r="Y113">
        <f t="shared" si="22"/>
        <v>0</v>
      </c>
      <c r="Z113" s="19" t="str">
        <f>IF(VLOOKUP(C113,角色!CC:CI,主动技能!F113*2,FALSE)=0,"",VLOOKUP(C113,角色!CC:CI,主动技能!F113*2,FALSE))</f>
        <v/>
      </c>
      <c r="AA113" s="19">
        <f>IF(VLOOKUP(C113,角色!CC:CI,主动技能!F113*2+1,FALSE)=0,0,VLOOKUP(C113,角色!CC:CI,主动技能!F113*2+1,FALSE))</f>
        <v>0</v>
      </c>
      <c r="AB113" s="19" t="str">
        <f>IF(INT(VLOOKUP(E113,角色属性概况!I:M,3,FALSE)*AA113/100)=0,"",(INT(VLOOKUP(E113,角色属性概况!I:M,3,FALSE)*AA113/100)))</f>
        <v/>
      </c>
      <c r="AE113" s="25">
        <f>(VLOOKUP(G113,角色!V:AE,主动技能!F113+7,FALSE))</f>
        <v>1</v>
      </c>
      <c r="AF113" s="19">
        <f>VLOOKUP(F113,对应表!AY:BA,3,FALSE)</f>
        <v>2</v>
      </c>
      <c r="AG113" s="19">
        <f>VLOOKUP(F113,对应表!AY:BA,2,FALSE)</f>
        <v>2</v>
      </c>
      <c r="AH113" s="25" t="str">
        <f>VLOOKUP(F113,特效对应!F:G,2,FALSE)</f>
        <v>attackex</v>
      </c>
      <c r="AJ113">
        <f t="shared" si="25"/>
        <v>7</v>
      </c>
      <c r="AK113" s="2" t="s">
        <v>117</v>
      </c>
      <c r="AL113" s="4" t="s">
        <v>874</v>
      </c>
      <c r="AM113" s="4" t="s">
        <v>933</v>
      </c>
      <c r="AQ113" s="6" t="str">
        <f>_xlfn.IFNA(IF(IF($AK113=AQ$5,VLOOKUP(AL113,buff!$K:$L,2,FALSE),"")=0,"",IF($AK113=AQ$5,VLOOKUP(AL113,buff!$K:$L,2,FALSE),"")),"")</f>
        <v>100010:100:2:0</v>
      </c>
      <c r="AR113" s="6" t="str">
        <f>_xlfn.IFNA(IF(IF($AK113=AR$5,VLOOKUP(AM113,buff!$K:$L,2,FALSE),"")=0,"",IF($AK113=AR$5,VLOOKUP(AM113,buff!$K:$L,2,FALSE),"")),"")</f>
        <v>100022:100:2:0</v>
      </c>
      <c r="AS113" s="6" t="str">
        <f>_xlfn.IFNA(IF(IF($AK113=AS$5,VLOOKUP(AN113,buff!$K:$L,2,FALSE),"")=0,"",IF($AK113=AS$5,VLOOKUP(AN113,buff!$K:$L,2,FALSE),"")),"")</f>
        <v/>
      </c>
      <c r="AT113" s="6" t="str">
        <f>_xlfn.IFNA(IF(IF($AK113=AT$5,VLOOKUP(AO113,buff!$K:$L,2,FALSE),"")=0,"",IF($AK113=AT$5,VLOOKUP(AO113,buff!$K:$L,2,FALSE),"")),"")</f>
        <v/>
      </c>
      <c r="AU113" s="6" t="str">
        <f>_xlfn.IFNA(IF(IF($AK113=AU$5,VLOOKUP(AP113,buff!$K:$L,2,FALSE),"")=0,"",IF($AK113=AU$5,VLOOKUP(AP113,buff!$K:$L,2,FALSE),"")),"")</f>
        <v/>
      </c>
      <c r="AV113" s="6" t="str">
        <f>_xlfn.IFNA(IF(IF($AK113=AV$5,VLOOKUP(AL113,buff!$K:$L,2,FALSE),"")=0,"",IF($AK113=AV$5,VLOOKUP(AL113,buff!$K:$L,2,FALSE),"")),"")</f>
        <v/>
      </c>
      <c r="AW113" s="6" t="str">
        <f>_xlfn.IFNA(IF(IF($AK113=AW$5,VLOOKUP(AM113,buff!$K:$L,2,FALSE),"")=0,"",IF($AK113=AW$5,VLOOKUP(AM113,buff!$K:$L,2,FALSE),"")),"")</f>
        <v/>
      </c>
      <c r="AX113" s="6" t="str">
        <f>_xlfn.IFNA(IF(IF($AK113=AX$5,VLOOKUP(AN113,buff!$K:$L,2,FALSE),"")=0,"",IF($AK113=AX$5,VLOOKUP(AN113,buff!$K:$L,2,FALSE),"")),"")</f>
        <v/>
      </c>
      <c r="AY113" s="6" t="str">
        <f>_xlfn.IFNA(IF(IF($AK113=AY$5,VLOOKUP(AO113,buff!$K:$L,2,FALSE),"")=0,"",IF($AK113=AY$5,VLOOKUP(AO113,buff!$K:$L,2,FALSE),"")),"")</f>
        <v/>
      </c>
      <c r="AZ113" s="6" t="str">
        <f>_xlfn.IFNA(IF(IF($AK113=AZ$5,VLOOKUP(AP113,buff!$K:$L,2,FALSE),"")=0,"",IF($AK113=AZ$5,VLOOKUP(AP113,buff!$K:$L,2,FALSE),"")),"")</f>
        <v/>
      </c>
      <c r="BA113" s="6">
        <f>VLOOKUP(AL113,buff!$K:$P,6,FALSE)</f>
        <v>13</v>
      </c>
      <c r="BB113" s="6">
        <f>VLOOKUP(AM113,buff!$K:$P,6,FALSE)</f>
        <v>13</v>
      </c>
      <c r="BC113" s="6" t="e">
        <f>VLOOKUP(AN113,buff!$K:$P,6,FALSE)</f>
        <v>#N/A</v>
      </c>
      <c r="BD113">
        <v>0</v>
      </c>
      <c r="BE113">
        <v>0</v>
      </c>
      <c r="BF113" s="22">
        <f t="shared" si="27"/>
        <v>100203</v>
      </c>
    </row>
    <row r="114" spans="1:58" x14ac:dyDescent="0.15">
      <c r="A114" t="str">
        <f t="shared" si="32"/>
        <v>牧师主动技能3等级8</v>
      </c>
      <c r="B114" s="8">
        <f t="shared" si="23"/>
        <v>10020308</v>
      </c>
      <c r="C114" s="8" t="str">
        <f>VLOOKUP(G114,角色!A:B,2,FALSE)</f>
        <v>牧师</v>
      </c>
      <c r="D114" s="8" t="str">
        <f t="shared" si="24"/>
        <v>主动技能3</v>
      </c>
      <c r="E114" s="8">
        <f t="shared" si="28"/>
        <v>8</v>
      </c>
      <c r="F114" s="8">
        <f t="shared" si="29"/>
        <v>3</v>
      </c>
      <c r="G114" s="8">
        <f t="shared" si="30"/>
        <v>2</v>
      </c>
      <c r="H114" s="4" t="s">
        <v>425</v>
      </c>
      <c r="I114" s="20" t="str">
        <f t="shared" si="33"/>
        <v>回复我方全体13%生命。并提升我方全体14%攻击。</v>
      </c>
      <c r="J114" s="4" t="s">
        <v>416</v>
      </c>
      <c r="K114" s="1" t="s">
        <v>104</v>
      </c>
      <c r="L114" s="4" t="s">
        <v>108</v>
      </c>
      <c r="M114" s="4" t="s">
        <v>420</v>
      </c>
      <c r="N114" s="4">
        <v>100</v>
      </c>
      <c r="O114" s="20">
        <f>VLOOKUP(L114,对应表!BK:BL,2,FALSE)</f>
        <v>100</v>
      </c>
      <c r="P114" s="25" t="str">
        <f>_xlfn.IFNA(VLOOKUP(G114,角色!V:AE,主动技能!F114+1,FALSE),"")</f>
        <v>||eff_zirankuizeng|</v>
      </c>
      <c r="Q114" s="25">
        <f>(VLOOKUP(G114,角色!V:AE,主动技能!F114+4,FALSE))</f>
        <v>3</v>
      </c>
      <c r="R114" s="25">
        <v>0</v>
      </c>
      <c r="S114" s="25">
        <v>0</v>
      </c>
      <c r="T114" s="6" t="str">
        <f t="shared" si="20"/>
        <v>100010:100:2:0|100023:100:2:0</v>
      </c>
      <c r="U114" s="6" t="str">
        <f t="shared" si="21"/>
        <v/>
      </c>
      <c r="V114" s="19" t="str">
        <f>VLOOKUP(G114,角色!AW:BC,主动技能!F114+1,FALSE)</f>
        <v>skill_16</v>
      </c>
      <c r="Y114">
        <f t="shared" si="22"/>
        <v>0</v>
      </c>
      <c r="Z114" s="19" t="str">
        <f>IF(VLOOKUP(C114,角色!CC:CI,主动技能!F114*2,FALSE)=0,"",VLOOKUP(C114,角色!CC:CI,主动技能!F114*2,FALSE))</f>
        <v/>
      </c>
      <c r="AA114" s="19">
        <f>IF(VLOOKUP(C114,角色!CC:CI,主动技能!F114*2+1,FALSE)=0,0,VLOOKUP(C114,角色!CC:CI,主动技能!F114*2+1,FALSE))</f>
        <v>0</v>
      </c>
      <c r="AB114" s="19" t="str">
        <f>IF(INT(VLOOKUP(E114,角色属性概况!I:M,3,FALSE)*AA114/100)=0,"",(INT(VLOOKUP(E114,角色属性概况!I:M,3,FALSE)*AA114/100)))</f>
        <v/>
      </c>
      <c r="AE114" s="25">
        <f>(VLOOKUP(G114,角色!V:AE,主动技能!F114+7,FALSE))</f>
        <v>1</v>
      </c>
      <c r="AF114" s="19">
        <f>VLOOKUP(F114,对应表!AY:BA,3,FALSE)</f>
        <v>2</v>
      </c>
      <c r="AG114" s="19">
        <f>VLOOKUP(F114,对应表!AY:BA,2,FALSE)</f>
        <v>2</v>
      </c>
      <c r="AH114" s="25" t="str">
        <f>VLOOKUP(F114,特效对应!F:G,2,FALSE)</f>
        <v>attackex</v>
      </c>
      <c r="AJ114">
        <f t="shared" si="25"/>
        <v>8</v>
      </c>
      <c r="AK114" s="2" t="s">
        <v>117</v>
      </c>
      <c r="AL114" s="4" t="s">
        <v>874</v>
      </c>
      <c r="AM114" s="4" t="s">
        <v>934</v>
      </c>
      <c r="AQ114" s="6" t="str">
        <f>_xlfn.IFNA(IF(IF($AK114=AQ$5,VLOOKUP(AL114,buff!$K:$L,2,FALSE),"")=0,"",IF($AK114=AQ$5,VLOOKUP(AL114,buff!$K:$L,2,FALSE),"")),"")</f>
        <v>100010:100:2:0</v>
      </c>
      <c r="AR114" s="6" t="str">
        <f>_xlfn.IFNA(IF(IF($AK114=AR$5,VLOOKUP(AM114,buff!$K:$L,2,FALSE),"")=0,"",IF($AK114=AR$5,VLOOKUP(AM114,buff!$K:$L,2,FALSE),"")),"")</f>
        <v>100023:100:2:0</v>
      </c>
      <c r="AS114" s="6" t="str">
        <f>_xlfn.IFNA(IF(IF($AK114=AS$5,VLOOKUP(AN114,buff!$K:$L,2,FALSE),"")=0,"",IF($AK114=AS$5,VLOOKUP(AN114,buff!$K:$L,2,FALSE),"")),"")</f>
        <v/>
      </c>
      <c r="AT114" s="6" t="str">
        <f>_xlfn.IFNA(IF(IF($AK114=AT$5,VLOOKUP(AO114,buff!$K:$L,2,FALSE),"")=0,"",IF($AK114=AT$5,VLOOKUP(AO114,buff!$K:$L,2,FALSE),"")),"")</f>
        <v/>
      </c>
      <c r="AU114" s="6" t="str">
        <f>_xlfn.IFNA(IF(IF($AK114=AU$5,VLOOKUP(AP114,buff!$K:$L,2,FALSE),"")=0,"",IF($AK114=AU$5,VLOOKUP(AP114,buff!$K:$L,2,FALSE),"")),"")</f>
        <v/>
      </c>
      <c r="AV114" s="6" t="str">
        <f>_xlfn.IFNA(IF(IF($AK114=AV$5,VLOOKUP(AL114,buff!$K:$L,2,FALSE),"")=0,"",IF($AK114=AV$5,VLOOKUP(AL114,buff!$K:$L,2,FALSE),"")),"")</f>
        <v/>
      </c>
      <c r="AW114" s="6" t="str">
        <f>_xlfn.IFNA(IF(IF($AK114=AW$5,VLOOKUP(AM114,buff!$K:$L,2,FALSE),"")=0,"",IF($AK114=AW$5,VLOOKUP(AM114,buff!$K:$L,2,FALSE),"")),"")</f>
        <v/>
      </c>
      <c r="AX114" s="6" t="str">
        <f>_xlfn.IFNA(IF(IF($AK114=AX$5,VLOOKUP(AN114,buff!$K:$L,2,FALSE),"")=0,"",IF($AK114=AX$5,VLOOKUP(AN114,buff!$K:$L,2,FALSE),"")),"")</f>
        <v/>
      </c>
      <c r="AY114" s="6" t="str">
        <f>_xlfn.IFNA(IF(IF($AK114=AY$5,VLOOKUP(AO114,buff!$K:$L,2,FALSE),"")=0,"",IF($AK114=AY$5,VLOOKUP(AO114,buff!$K:$L,2,FALSE),"")),"")</f>
        <v/>
      </c>
      <c r="AZ114" s="6" t="str">
        <f>_xlfn.IFNA(IF(IF($AK114=AZ$5,VLOOKUP(AP114,buff!$K:$L,2,FALSE),"")=0,"",IF($AK114=AZ$5,VLOOKUP(AP114,buff!$K:$L,2,FALSE),"")),"")</f>
        <v/>
      </c>
      <c r="BA114" s="6">
        <f>VLOOKUP(AL114,buff!$K:$P,6,FALSE)</f>
        <v>13</v>
      </c>
      <c r="BB114" s="6">
        <f>VLOOKUP(AM114,buff!$K:$P,6,FALSE)</f>
        <v>14</v>
      </c>
      <c r="BC114" s="6" t="e">
        <f>VLOOKUP(AN114,buff!$K:$P,6,FALSE)</f>
        <v>#N/A</v>
      </c>
      <c r="BD114">
        <v>0</v>
      </c>
      <c r="BE114">
        <v>0</v>
      </c>
      <c r="BF114" s="22">
        <f t="shared" si="27"/>
        <v>100203</v>
      </c>
    </row>
    <row r="115" spans="1:58" x14ac:dyDescent="0.15">
      <c r="A115" t="str">
        <f t="shared" si="32"/>
        <v>牧师主动技能3等级9</v>
      </c>
      <c r="B115" s="8">
        <f t="shared" si="23"/>
        <v>10020309</v>
      </c>
      <c r="C115" s="8" t="str">
        <f>VLOOKUP(G115,角色!A:B,2,FALSE)</f>
        <v>牧师</v>
      </c>
      <c r="D115" s="8" t="str">
        <f t="shared" si="24"/>
        <v>主动技能3</v>
      </c>
      <c r="E115" s="8">
        <f t="shared" si="28"/>
        <v>9</v>
      </c>
      <c r="F115" s="8">
        <f t="shared" si="29"/>
        <v>3</v>
      </c>
      <c r="G115" s="8">
        <f t="shared" si="30"/>
        <v>2</v>
      </c>
      <c r="H115" s="4" t="s">
        <v>425</v>
      </c>
      <c r="I115" s="20" t="str">
        <f t="shared" si="33"/>
        <v>回复我方全体14%生命。并提升我方全体14%攻击。</v>
      </c>
      <c r="J115" s="4" t="s">
        <v>416</v>
      </c>
      <c r="K115" s="1" t="s">
        <v>104</v>
      </c>
      <c r="L115" s="4" t="s">
        <v>108</v>
      </c>
      <c r="M115" s="4" t="s">
        <v>420</v>
      </c>
      <c r="N115" s="4">
        <v>100</v>
      </c>
      <c r="O115" s="20">
        <f>VLOOKUP(L115,对应表!BK:BL,2,FALSE)</f>
        <v>100</v>
      </c>
      <c r="P115" s="25" t="str">
        <f>_xlfn.IFNA(VLOOKUP(G115,角色!V:AE,主动技能!F115+1,FALSE),"")</f>
        <v>||eff_zirankuizeng|</v>
      </c>
      <c r="Q115" s="25">
        <f>(VLOOKUP(G115,角色!V:AE,主动技能!F115+4,FALSE))</f>
        <v>3</v>
      </c>
      <c r="R115" s="25">
        <v>0</v>
      </c>
      <c r="S115" s="25">
        <v>0</v>
      </c>
      <c r="T115" s="6" t="str">
        <f t="shared" si="20"/>
        <v>100011:100:2:0|100023:100:2:0</v>
      </c>
      <c r="U115" s="6" t="str">
        <f t="shared" si="21"/>
        <v/>
      </c>
      <c r="V115" s="19" t="str">
        <f>VLOOKUP(G115,角色!AW:BC,主动技能!F115+1,FALSE)</f>
        <v>skill_16</v>
      </c>
      <c r="Y115">
        <f t="shared" si="22"/>
        <v>0</v>
      </c>
      <c r="Z115" s="19" t="str">
        <f>IF(VLOOKUP(C115,角色!CC:CI,主动技能!F115*2,FALSE)=0,"",VLOOKUP(C115,角色!CC:CI,主动技能!F115*2,FALSE))</f>
        <v/>
      </c>
      <c r="AA115" s="19">
        <f>IF(VLOOKUP(C115,角色!CC:CI,主动技能!F115*2+1,FALSE)=0,0,VLOOKUP(C115,角色!CC:CI,主动技能!F115*2+1,FALSE))</f>
        <v>0</v>
      </c>
      <c r="AB115" s="19" t="str">
        <f>IF(INT(VLOOKUP(E115,角色属性概况!I:M,3,FALSE)*AA115/100)=0,"",(INT(VLOOKUP(E115,角色属性概况!I:M,3,FALSE)*AA115/100)))</f>
        <v/>
      </c>
      <c r="AE115" s="25">
        <f>(VLOOKUP(G115,角色!V:AE,主动技能!F115+7,FALSE))</f>
        <v>1</v>
      </c>
      <c r="AF115" s="19">
        <f>VLOOKUP(F115,对应表!AY:BA,3,FALSE)</f>
        <v>2</v>
      </c>
      <c r="AG115" s="19">
        <f>VLOOKUP(F115,对应表!AY:BA,2,FALSE)</f>
        <v>2</v>
      </c>
      <c r="AH115" s="25" t="str">
        <f>VLOOKUP(F115,特效对应!F:G,2,FALSE)</f>
        <v>attackex</v>
      </c>
      <c r="AJ115">
        <f t="shared" si="25"/>
        <v>9</v>
      </c>
      <c r="AK115" s="2" t="s">
        <v>117</v>
      </c>
      <c r="AL115" s="4" t="s">
        <v>875</v>
      </c>
      <c r="AM115" s="4" t="s">
        <v>934</v>
      </c>
      <c r="AQ115" s="6" t="str">
        <f>_xlfn.IFNA(IF(IF($AK115=AQ$5,VLOOKUP(AL115,buff!$K:$L,2,FALSE),"")=0,"",IF($AK115=AQ$5,VLOOKUP(AL115,buff!$K:$L,2,FALSE),"")),"")</f>
        <v>100011:100:2:0</v>
      </c>
      <c r="AR115" s="6" t="str">
        <f>_xlfn.IFNA(IF(IF($AK115=AR$5,VLOOKUP(AM115,buff!$K:$L,2,FALSE),"")=0,"",IF($AK115=AR$5,VLOOKUP(AM115,buff!$K:$L,2,FALSE),"")),"")</f>
        <v>100023:100:2:0</v>
      </c>
      <c r="AS115" s="6" t="str">
        <f>_xlfn.IFNA(IF(IF($AK115=AS$5,VLOOKUP(AN115,buff!$K:$L,2,FALSE),"")=0,"",IF($AK115=AS$5,VLOOKUP(AN115,buff!$K:$L,2,FALSE),"")),"")</f>
        <v/>
      </c>
      <c r="AT115" s="6" t="str">
        <f>_xlfn.IFNA(IF(IF($AK115=AT$5,VLOOKUP(AO115,buff!$K:$L,2,FALSE),"")=0,"",IF($AK115=AT$5,VLOOKUP(AO115,buff!$K:$L,2,FALSE),"")),"")</f>
        <v/>
      </c>
      <c r="AU115" s="6" t="str">
        <f>_xlfn.IFNA(IF(IF($AK115=AU$5,VLOOKUP(AP115,buff!$K:$L,2,FALSE),"")=0,"",IF($AK115=AU$5,VLOOKUP(AP115,buff!$K:$L,2,FALSE),"")),"")</f>
        <v/>
      </c>
      <c r="AV115" s="6" t="str">
        <f>_xlfn.IFNA(IF(IF($AK115=AV$5,VLOOKUP(AL115,buff!$K:$L,2,FALSE),"")=0,"",IF($AK115=AV$5,VLOOKUP(AL115,buff!$K:$L,2,FALSE),"")),"")</f>
        <v/>
      </c>
      <c r="AW115" s="6" t="str">
        <f>_xlfn.IFNA(IF(IF($AK115=AW$5,VLOOKUP(AM115,buff!$K:$L,2,FALSE),"")=0,"",IF($AK115=AW$5,VLOOKUP(AM115,buff!$K:$L,2,FALSE),"")),"")</f>
        <v/>
      </c>
      <c r="AX115" s="6" t="str">
        <f>_xlfn.IFNA(IF(IF($AK115=AX$5,VLOOKUP(AN115,buff!$K:$L,2,FALSE),"")=0,"",IF($AK115=AX$5,VLOOKUP(AN115,buff!$K:$L,2,FALSE),"")),"")</f>
        <v/>
      </c>
      <c r="AY115" s="6" t="str">
        <f>_xlfn.IFNA(IF(IF($AK115=AY$5,VLOOKUP(AO115,buff!$K:$L,2,FALSE),"")=0,"",IF($AK115=AY$5,VLOOKUP(AO115,buff!$K:$L,2,FALSE),"")),"")</f>
        <v/>
      </c>
      <c r="AZ115" s="6" t="str">
        <f>_xlfn.IFNA(IF(IF($AK115=AZ$5,VLOOKUP(AP115,buff!$K:$L,2,FALSE),"")=0,"",IF($AK115=AZ$5,VLOOKUP(AP115,buff!$K:$L,2,FALSE),"")),"")</f>
        <v/>
      </c>
      <c r="BA115" s="6">
        <f>VLOOKUP(AL115,buff!$K:$P,6,FALSE)</f>
        <v>14</v>
      </c>
      <c r="BB115" s="6">
        <f>VLOOKUP(AM115,buff!$K:$P,6,FALSE)</f>
        <v>14</v>
      </c>
      <c r="BC115" s="6" t="e">
        <f>VLOOKUP(AN115,buff!$K:$P,6,FALSE)</f>
        <v>#N/A</v>
      </c>
      <c r="BD115">
        <v>0</v>
      </c>
      <c r="BE115">
        <v>0</v>
      </c>
      <c r="BF115" s="22">
        <f t="shared" si="27"/>
        <v>100203</v>
      </c>
    </row>
    <row r="116" spans="1:58" x14ac:dyDescent="0.15">
      <c r="A116" t="str">
        <f t="shared" si="32"/>
        <v>牧师主动技能3等级10</v>
      </c>
      <c r="B116" s="8">
        <f t="shared" si="23"/>
        <v>10020310</v>
      </c>
      <c r="C116" s="8" t="str">
        <f>VLOOKUP(G116,角色!A:B,2,FALSE)</f>
        <v>牧师</v>
      </c>
      <c r="D116" s="8" t="str">
        <f t="shared" si="24"/>
        <v>主动技能3</v>
      </c>
      <c r="E116" s="8">
        <f t="shared" si="28"/>
        <v>10</v>
      </c>
      <c r="F116" s="8">
        <f t="shared" si="29"/>
        <v>3</v>
      </c>
      <c r="G116" s="8">
        <f t="shared" si="30"/>
        <v>2</v>
      </c>
      <c r="H116" s="4" t="s">
        <v>425</v>
      </c>
      <c r="I116" s="20" t="str">
        <f t="shared" si="33"/>
        <v>回复我方全体14%生命。并提升我方全体15%攻击。</v>
      </c>
      <c r="J116" s="4" t="s">
        <v>416</v>
      </c>
      <c r="K116" s="1" t="s">
        <v>104</v>
      </c>
      <c r="L116" s="4" t="s">
        <v>108</v>
      </c>
      <c r="M116" s="4" t="s">
        <v>420</v>
      </c>
      <c r="N116" s="4">
        <v>100</v>
      </c>
      <c r="O116" s="20">
        <f>VLOOKUP(L116,对应表!BK:BL,2,FALSE)</f>
        <v>100</v>
      </c>
      <c r="P116" s="25" t="str">
        <f>_xlfn.IFNA(VLOOKUP(G116,角色!V:AE,主动技能!F116+1,FALSE),"")</f>
        <v>||eff_zirankuizeng|</v>
      </c>
      <c r="Q116" s="25">
        <f>(VLOOKUP(G116,角色!V:AE,主动技能!F116+4,FALSE))</f>
        <v>3</v>
      </c>
      <c r="R116" s="25">
        <v>0</v>
      </c>
      <c r="S116" s="25">
        <v>0</v>
      </c>
      <c r="T116" s="6" t="str">
        <f t="shared" si="20"/>
        <v>100011:100:2:0|100024:100:2:0</v>
      </c>
      <c r="U116" s="6" t="str">
        <f t="shared" si="21"/>
        <v/>
      </c>
      <c r="V116" s="19" t="str">
        <f>VLOOKUP(G116,角色!AW:BC,主动技能!F116+1,FALSE)</f>
        <v>skill_16</v>
      </c>
      <c r="Y116">
        <f t="shared" si="22"/>
        <v>0</v>
      </c>
      <c r="Z116" s="19" t="str">
        <f>IF(VLOOKUP(C116,角色!CC:CI,主动技能!F116*2,FALSE)=0,"",VLOOKUP(C116,角色!CC:CI,主动技能!F116*2,FALSE))</f>
        <v/>
      </c>
      <c r="AA116" s="19">
        <f>IF(VLOOKUP(C116,角色!CC:CI,主动技能!F116*2+1,FALSE)=0,0,VLOOKUP(C116,角色!CC:CI,主动技能!F116*2+1,FALSE))</f>
        <v>0</v>
      </c>
      <c r="AB116" s="19" t="str">
        <f>IF(INT(VLOOKUP(E116,角色属性概况!I:M,3,FALSE)*AA116/100)=0,"",(INT(VLOOKUP(E116,角色属性概况!I:M,3,FALSE)*AA116/100)))</f>
        <v/>
      </c>
      <c r="AE116" s="25">
        <f>(VLOOKUP(G116,角色!V:AE,主动技能!F116+7,FALSE))</f>
        <v>1</v>
      </c>
      <c r="AF116" s="19">
        <f>VLOOKUP(F116,对应表!AY:BA,3,FALSE)</f>
        <v>2</v>
      </c>
      <c r="AG116" s="19">
        <f>VLOOKUP(F116,对应表!AY:BA,2,FALSE)</f>
        <v>2</v>
      </c>
      <c r="AH116" s="25" t="str">
        <f>VLOOKUP(F116,特效对应!F:G,2,FALSE)</f>
        <v>attackex</v>
      </c>
      <c r="AJ116">
        <f t="shared" si="25"/>
        <v>10</v>
      </c>
      <c r="AK116" s="2" t="s">
        <v>117</v>
      </c>
      <c r="AL116" s="4" t="s">
        <v>875</v>
      </c>
      <c r="AM116" s="4" t="s">
        <v>935</v>
      </c>
      <c r="AQ116" s="6" t="str">
        <f>_xlfn.IFNA(IF(IF($AK116=AQ$5,VLOOKUP(AL116,buff!$K:$L,2,FALSE),"")=0,"",IF($AK116=AQ$5,VLOOKUP(AL116,buff!$K:$L,2,FALSE),"")),"")</f>
        <v>100011:100:2:0</v>
      </c>
      <c r="AR116" s="6" t="str">
        <f>_xlfn.IFNA(IF(IF($AK116=AR$5,VLOOKUP(AM116,buff!$K:$L,2,FALSE),"")=0,"",IF($AK116=AR$5,VLOOKUP(AM116,buff!$K:$L,2,FALSE),"")),"")</f>
        <v>100024:100:2:0</v>
      </c>
      <c r="AS116" s="6" t="str">
        <f>_xlfn.IFNA(IF(IF($AK116=AS$5,VLOOKUP(AN116,buff!$K:$L,2,FALSE),"")=0,"",IF($AK116=AS$5,VLOOKUP(AN116,buff!$K:$L,2,FALSE),"")),"")</f>
        <v/>
      </c>
      <c r="AT116" s="6" t="str">
        <f>_xlfn.IFNA(IF(IF($AK116=AT$5,VLOOKUP(AO116,buff!$K:$L,2,FALSE),"")=0,"",IF($AK116=AT$5,VLOOKUP(AO116,buff!$K:$L,2,FALSE),"")),"")</f>
        <v/>
      </c>
      <c r="AU116" s="6" t="str">
        <f>_xlfn.IFNA(IF(IF($AK116=AU$5,VLOOKUP(AP116,buff!$K:$L,2,FALSE),"")=0,"",IF($AK116=AU$5,VLOOKUP(AP116,buff!$K:$L,2,FALSE),"")),"")</f>
        <v/>
      </c>
      <c r="AV116" s="6" t="str">
        <f>_xlfn.IFNA(IF(IF($AK116=AV$5,VLOOKUP(AL116,buff!$K:$L,2,FALSE),"")=0,"",IF($AK116=AV$5,VLOOKUP(AL116,buff!$K:$L,2,FALSE),"")),"")</f>
        <v/>
      </c>
      <c r="AW116" s="6" t="str">
        <f>_xlfn.IFNA(IF(IF($AK116=AW$5,VLOOKUP(AM116,buff!$K:$L,2,FALSE),"")=0,"",IF($AK116=AW$5,VLOOKUP(AM116,buff!$K:$L,2,FALSE),"")),"")</f>
        <v/>
      </c>
      <c r="AX116" s="6" t="str">
        <f>_xlfn.IFNA(IF(IF($AK116=AX$5,VLOOKUP(AN116,buff!$K:$L,2,FALSE),"")=0,"",IF($AK116=AX$5,VLOOKUP(AN116,buff!$K:$L,2,FALSE),"")),"")</f>
        <v/>
      </c>
      <c r="AY116" s="6" t="str">
        <f>_xlfn.IFNA(IF(IF($AK116=AY$5,VLOOKUP(AO116,buff!$K:$L,2,FALSE),"")=0,"",IF($AK116=AY$5,VLOOKUP(AO116,buff!$K:$L,2,FALSE),"")),"")</f>
        <v/>
      </c>
      <c r="AZ116" s="6" t="str">
        <f>_xlfn.IFNA(IF(IF($AK116=AZ$5,VLOOKUP(AP116,buff!$K:$L,2,FALSE),"")=0,"",IF($AK116=AZ$5,VLOOKUP(AP116,buff!$K:$L,2,FALSE),"")),"")</f>
        <v/>
      </c>
      <c r="BA116" s="6">
        <f>VLOOKUP(AL116,buff!$K:$P,6,FALSE)</f>
        <v>14</v>
      </c>
      <c r="BB116" s="6">
        <f>VLOOKUP(AM116,buff!$K:$P,6,FALSE)</f>
        <v>15</v>
      </c>
      <c r="BC116" s="6" t="e">
        <f>VLOOKUP(AN116,buff!$K:$P,6,FALSE)</f>
        <v>#N/A</v>
      </c>
      <c r="BD116">
        <v>0</v>
      </c>
      <c r="BE116">
        <v>0</v>
      </c>
      <c r="BF116" s="22">
        <f t="shared" si="27"/>
        <v>100203</v>
      </c>
    </row>
    <row r="117" spans="1:58" x14ac:dyDescent="0.15">
      <c r="A117" t="str">
        <f t="shared" si="32"/>
        <v>牧师主动技能3等级11</v>
      </c>
      <c r="B117" s="8">
        <f t="shared" si="23"/>
        <v>10020311</v>
      </c>
      <c r="C117" s="8" t="str">
        <f>VLOOKUP(G117,角色!A:B,2,FALSE)</f>
        <v>牧师</v>
      </c>
      <c r="D117" s="8" t="str">
        <f t="shared" si="24"/>
        <v>主动技能3</v>
      </c>
      <c r="E117" s="8">
        <f t="shared" si="28"/>
        <v>11</v>
      </c>
      <c r="F117" s="8">
        <f t="shared" si="29"/>
        <v>3</v>
      </c>
      <c r="G117" s="8">
        <f t="shared" si="30"/>
        <v>2</v>
      </c>
      <c r="H117" s="4" t="s">
        <v>425</v>
      </c>
      <c r="I117" s="20" t="str">
        <f t="shared" si="33"/>
        <v>回复我方全体15%生命。并提升我方全体15%攻击。</v>
      </c>
      <c r="J117" s="4" t="s">
        <v>416</v>
      </c>
      <c r="K117" s="1" t="s">
        <v>104</v>
      </c>
      <c r="L117" s="4" t="s">
        <v>108</v>
      </c>
      <c r="M117" s="4" t="s">
        <v>420</v>
      </c>
      <c r="N117" s="4">
        <v>100</v>
      </c>
      <c r="O117" s="20">
        <f>VLOOKUP(L117,对应表!BK:BL,2,FALSE)</f>
        <v>100</v>
      </c>
      <c r="P117" s="25" t="str">
        <f>_xlfn.IFNA(VLOOKUP(G117,角色!V:AE,主动技能!F117+1,FALSE),"")</f>
        <v>||eff_zirankuizeng|</v>
      </c>
      <c r="Q117" s="25">
        <f>(VLOOKUP(G117,角色!V:AE,主动技能!F117+4,FALSE))</f>
        <v>3</v>
      </c>
      <c r="R117" s="25">
        <v>0</v>
      </c>
      <c r="S117" s="25">
        <v>0</v>
      </c>
      <c r="T117" s="6" t="str">
        <f t="shared" si="20"/>
        <v>100012:100:2:0|100024:100:2:0</v>
      </c>
      <c r="U117" s="6" t="str">
        <f t="shared" si="21"/>
        <v/>
      </c>
      <c r="V117" s="19" t="str">
        <f>VLOOKUP(G117,角色!AW:BC,主动技能!F117+1,FALSE)</f>
        <v>skill_16</v>
      </c>
      <c r="Y117">
        <f t="shared" si="22"/>
        <v>0</v>
      </c>
      <c r="Z117" s="19" t="str">
        <f>IF(VLOOKUP(C117,角色!CC:CI,主动技能!F117*2,FALSE)=0,"",VLOOKUP(C117,角色!CC:CI,主动技能!F117*2,FALSE))</f>
        <v/>
      </c>
      <c r="AA117" s="19">
        <f>IF(VLOOKUP(C117,角色!CC:CI,主动技能!F117*2+1,FALSE)=0,0,VLOOKUP(C117,角色!CC:CI,主动技能!F117*2+1,FALSE))</f>
        <v>0</v>
      </c>
      <c r="AB117" s="19" t="str">
        <f>IF(INT(VLOOKUP(E117,角色属性概况!I:M,3,FALSE)*AA117/100)=0,"",(INT(VLOOKUP(E117,角色属性概况!I:M,3,FALSE)*AA117/100)))</f>
        <v/>
      </c>
      <c r="AE117" s="25">
        <f>(VLOOKUP(G117,角色!V:AE,主动技能!F117+7,FALSE))</f>
        <v>1</v>
      </c>
      <c r="AF117" s="19">
        <f>VLOOKUP(F117,对应表!AY:BA,3,FALSE)</f>
        <v>2</v>
      </c>
      <c r="AG117" s="19">
        <f>VLOOKUP(F117,对应表!AY:BA,2,FALSE)</f>
        <v>2</v>
      </c>
      <c r="AH117" s="25" t="str">
        <f>VLOOKUP(F117,特效对应!F:G,2,FALSE)</f>
        <v>attackex</v>
      </c>
      <c r="AJ117">
        <f t="shared" si="25"/>
        <v>11</v>
      </c>
      <c r="AK117" s="2" t="s">
        <v>117</v>
      </c>
      <c r="AL117" s="4" t="s">
        <v>876</v>
      </c>
      <c r="AM117" s="4" t="s">
        <v>935</v>
      </c>
      <c r="AQ117" s="6" t="str">
        <f>_xlfn.IFNA(IF(IF($AK117=AQ$5,VLOOKUP(AL117,buff!$K:$L,2,FALSE),"")=0,"",IF($AK117=AQ$5,VLOOKUP(AL117,buff!$K:$L,2,FALSE),"")),"")</f>
        <v>100012:100:2:0</v>
      </c>
      <c r="AR117" s="6" t="str">
        <f>_xlfn.IFNA(IF(IF($AK117=AR$5,VLOOKUP(AM117,buff!$K:$L,2,FALSE),"")=0,"",IF($AK117=AR$5,VLOOKUP(AM117,buff!$K:$L,2,FALSE),"")),"")</f>
        <v>100024:100:2:0</v>
      </c>
      <c r="AS117" s="6" t="str">
        <f>_xlfn.IFNA(IF(IF($AK117=AS$5,VLOOKUP(AN117,buff!$K:$L,2,FALSE),"")=0,"",IF($AK117=AS$5,VLOOKUP(AN117,buff!$K:$L,2,FALSE),"")),"")</f>
        <v/>
      </c>
      <c r="AT117" s="6" t="str">
        <f>_xlfn.IFNA(IF(IF($AK117=AT$5,VLOOKUP(AO117,buff!$K:$L,2,FALSE),"")=0,"",IF($AK117=AT$5,VLOOKUP(AO117,buff!$K:$L,2,FALSE),"")),"")</f>
        <v/>
      </c>
      <c r="AU117" s="6" t="str">
        <f>_xlfn.IFNA(IF(IF($AK117=AU$5,VLOOKUP(AP117,buff!$K:$L,2,FALSE),"")=0,"",IF($AK117=AU$5,VLOOKUP(AP117,buff!$K:$L,2,FALSE),"")),"")</f>
        <v/>
      </c>
      <c r="AV117" s="6" t="str">
        <f>_xlfn.IFNA(IF(IF($AK117=AV$5,VLOOKUP(AL117,buff!$K:$L,2,FALSE),"")=0,"",IF($AK117=AV$5,VLOOKUP(AL117,buff!$K:$L,2,FALSE),"")),"")</f>
        <v/>
      </c>
      <c r="AW117" s="6" t="str">
        <f>_xlfn.IFNA(IF(IF($AK117=AW$5,VLOOKUP(AM117,buff!$K:$L,2,FALSE),"")=0,"",IF($AK117=AW$5,VLOOKUP(AM117,buff!$K:$L,2,FALSE),"")),"")</f>
        <v/>
      </c>
      <c r="AX117" s="6" t="str">
        <f>_xlfn.IFNA(IF(IF($AK117=AX$5,VLOOKUP(AN117,buff!$K:$L,2,FALSE),"")=0,"",IF($AK117=AX$5,VLOOKUP(AN117,buff!$K:$L,2,FALSE),"")),"")</f>
        <v/>
      </c>
      <c r="AY117" s="6" t="str">
        <f>_xlfn.IFNA(IF(IF($AK117=AY$5,VLOOKUP(AO117,buff!$K:$L,2,FALSE),"")=0,"",IF($AK117=AY$5,VLOOKUP(AO117,buff!$K:$L,2,FALSE),"")),"")</f>
        <v/>
      </c>
      <c r="AZ117" s="6" t="str">
        <f>_xlfn.IFNA(IF(IF($AK117=AZ$5,VLOOKUP(AP117,buff!$K:$L,2,FALSE),"")=0,"",IF($AK117=AZ$5,VLOOKUP(AP117,buff!$K:$L,2,FALSE),"")),"")</f>
        <v/>
      </c>
      <c r="BA117" s="6">
        <f>VLOOKUP(AL117,buff!$K:$P,6,FALSE)</f>
        <v>15</v>
      </c>
      <c r="BB117" s="6">
        <f>VLOOKUP(AM117,buff!$K:$P,6,FALSE)</f>
        <v>15</v>
      </c>
      <c r="BC117" s="6" t="e">
        <f>VLOOKUP(AN117,buff!$K:$P,6,FALSE)</f>
        <v>#N/A</v>
      </c>
      <c r="BD117">
        <v>0</v>
      </c>
      <c r="BE117">
        <v>0</v>
      </c>
      <c r="BF117" s="22">
        <f t="shared" si="27"/>
        <v>100203</v>
      </c>
    </row>
    <row r="118" spans="1:58" x14ac:dyDescent="0.15">
      <c r="A118" t="str">
        <f t="shared" si="32"/>
        <v>牧师主动技能3等级12</v>
      </c>
      <c r="B118" s="8">
        <f t="shared" si="23"/>
        <v>10020312</v>
      </c>
      <c r="C118" s="8" t="str">
        <f>VLOOKUP(G118,角色!A:B,2,FALSE)</f>
        <v>牧师</v>
      </c>
      <c r="D118" s="8" t="str">
        <f t="shared" si="24"/>
        <v>主动技能3</v>
      </c>
      <c r="E118" s="8">
        <f t="shared" si="28"/>
        <v>12</v>
      </c>
      <c r="F118" s="8">
        <f t="shared" si="29"/>
        <v>3</v>
      </c>
      <c r="G118" s="8">
        <f t="shared" si="30"/>
        <v>2</v>
      </c>
      <c r="H118" s="4" t="s">
        <v>425</v>
      </c>
      <c r="I118" s="20" t="str">
        <f t="shared" si="33"/>
        <v>回复我方全体15%生命。并提升我方全体16%攻击。</v>
      </c>
      <c r="J118" s="4" t="s">
        <v>416</v>
      </c>
      <c r="K118" s="1" t="s">
        <v>104</v>
      </c>
      <c r="L118" s="4" t="s">
        <v>108</v>
      </c>
      <c r="M118" s="4" t="s">
        <v>420</v>
      </c>
      <c r="N118" s="4">
        <v>100</v>
      </c>
      <c r="O118" s="20">
        <f>VLOOKUP(L118,对应表!BK:BL,2,FALSE)</f>
        <v>100</v>
      </c>
      <c r="P118" s="25" t="str">
        <f>_xlfn.IFNA(VLOOKUP(G118,角色!V:AE,主动技能!F118+1,FALSE),"")</f>
        <v>||eff_zirankuizeng|</v>
      </c>
      <c r="Q118" s="25">
        <f>(VLOOKUP(G118,角色!V:AE,主动技能!F118+4,FALSE))</f>
        <v>3</v>
      </c>
      <c r="R118" s="25">
        <v>0</v>
      </c>
      <c r="S118" s="25">
        <v>0</v>
      </c>
      <c r="T118" s="6" t="str">
        <f t="shared" si="20"/>
        <v>100012:100:2:0|100025:100:2:0</v>
      </c>
      <c r="U118" s="6" t="str">
        <f t="shared" si="21"/>
        <v/>
      </c>
      <c r="V118" s="19" t="str">
        <f>VLOOKUP(G118,角色!AW:BC,主动技能!F118+1,FALSE)</f>
        <v>skill_16</v>
      </c>
      <c r="Y118">
        <f t="shared" si="22"/>
        <v>0</v>
      </c>
      <c r="Z118" s="19" t="str">
        <f>IF(VLOOKUP(C118,角色!CC:CI,主动技能!F118*2,FALSE)=0,"",VLOOKUP(C118,角色!CC:CI,主动技能!F118*2,FALSE))</f>
        <v/>
      </c>
      <c r="AA118" s="19">
        <f>IF(VLOOKUP(C118,角色!CC:CI,主动技能!F118*2+1,FALSE)=0,0,VLOOKUP(C118,角色!CC:CI,主动技能!F118*2+1,FALSE))</f>
        <v>0</v>
      </c>
      <c r="AB118" s="19" t="str">
        <f>IF(INT(VLOOKUP(E118,角色属性概况!I:M,3,FALSE)*AA118/100)=0,"",(INT(VLOOKUP(E118,角色属性概况!I:M,3,FALSE)*AA118/100)))</f>
        <v/>
      </c>
      <c r="AE118" s="25">
        <f>(VLOOKUP(G118,角色!V:AE,主动技能!F118+7,FALSE))</f>
        <v>1</v>
      </c>
      <c r="AF118" s="19">
        <f>VLOOKUP(F118,对应表!AY:BA,3,FALSE)</f>
        <v>2</v>
      </c>
      <c r="AG118" s="19">
        <f>VLOOKUP(F118,对应表!AY:BA,2,FALSE)</f>
        <v>2</v>
      </c>
      <c r="AH118" s="25" t="str">
        <f>VLOOKUP(F118,特效对应!F:G,2,FALSE)</f>
        <v>attackex</v>
      </c>
      <c r="AJ118">
        <f t="shared" si="25"/>
        <v>12</v>
      </c>
      <c r="AK118" s="2" t="s">
        <v>117</v>
      </c>
      <c r="AL118" s="4" t="s">
        <v>876</v>
      </c>
      <c r="AM118" s="4" t="s">
        <v>936</v>
      </c>
      <c r="AQ118" s="6" t="str">
        <f>_xlfn.IFNA(IF(IF($AK118=AQ$5,VLOOKUP(AL118,buff!$K:$L,2,FALSE),"")=0,"",IF($AK118=AQ$5,VLOOKUP(AL118,buff!$K:$L,2,FALSE),"")),"")</f>
        <v>100012:100:2:0</v>
      </c>
      <c r="AR118" s="6" t="str">
        <f>_xlfn.IFNA(IF(IF($AK118=AR$5,VLOOKUP(AM118,buff!$K:$L,2,FALSE),"")=0,"",IF($AK118=AR$5,VLOOKUP(AM118,buff!$K:$L,2,FALSE),"")),"")</f>
        <v>100025:100:2:0</v>
      </c>
      <c r="AS118" s="6" t="str">
        <f>_xlfn.IFNA(IF(IF($AK118=AS$5,VLOOKUP(AN118,buff!$K:$L,2,FALSE),"")=0,"",IF($AK118=AS$5,VLOOKUP(AN118,buff!$K:$L,2,FALSE),"")),"")</f>
        <v/>
      </c>
      <c r="AT118" s="6" t="str">
        <f>_xlfn.IFNA(IF(IF($AK118=AT$5,VLOOKUP(AO118,buff!$K:$L,2,FALSE),"")=0,"",IF($AK118=AT$5,VLOOKUP(AO118,buff!$K:$L,2,FALSE),"")),"")</f>
        <v/>
      </c>
      <c r="AU118" s="6" t="str">
        <f>_xlfn.IFNA(IF(IF($AK118=AU$5,VLOOKUP(AP118,buff!$K:$L,2,FALSE),"")=0,"",IF($AK118=AU$5,VLOOKUP(AP118,buff!$K:$L,2,FALSE),"")),"")</f>
        <v/>
      </c>
      <c r="AV118" s="6" t="str">
        <f>_xlfn.IFNA(IF(IF($AK118=AV$5,VLOOKUP(AL118,buff!$K:$L,2,FALSE),"")=0,"",IF($AK118=AV$5,VLOOKUP(AL118,buff!$K:$L,2,FALSE),"")),"")</f>
        <v/>
      </c>
      <c r="AW118" s="6" t="str">
        <f>_xlfn.IFNA(IF(IF($AK118=AW$5,VLOOKUP(AM118,buff!$K:$L,2,FALSE),"")=0,"",IF($AK118=AW$5,VLOOKUP(AM118,buff!$K:$L,2,FALSE),"")),"")</f>
        <v/>
      </c>
      <c r="AX118" s="6" t="str">
        <f>_xlfn.IFNA(IF(IF($AK118=AX$5,VLOOKUP(AN118,buff!$K:$L,2,FALSE),"")=0,"",IF($AK118=AX$5,VLOOKUP(AN118,buff!$K:$L,2,FALSE),"")),"")</f>
        <v/>
      </c>
      <c r="AY118" s="6" t="str">
        <f>_xlfn.IFNA(IF(IF($AK118=AY$5,VLOOKUP(AO118,buff!$K:$L,2,FALSE),"")=0,"",IF($AK118=AY$5,VLOOKUP(AO118,buff!$K:$L,2,FALSE),"")),"")</f>
        <v/>
      </c>
      <c r="AZ118" s="6" t="str">
        <f>_xlfn.IFNA(IF(IF($AK118=AZ$5,VLOOKUP(AP118,buff!$K:$L,2,FALSE),"")=0,"",IF($AK118=AZ$5,VLOOKUP(AP118,buff!$K:$L,2,FALSE),"")),"")</f>
        <v/>
      </c>
      <c r="BA118" s="6">
        <f>VLOOKUP(AL118,buff!$K:$P,6,FALSE)</f>
        <v>15</v>
      </c>
      <c r="BB118" s="6">
        <f>VLOOKUP(AM118,buff!$K:$P,6,FALSE)</f>
        <v>16</v>
      </c>
      <c r="BC118" s="6" t="e">
        <f>VLOOKUP(AN118,buff!$K:$P,6,FALSE)</f>
        <v>#N/A</v>
      </c>
      <c r="BD118">
        <v>0</v>
      </c>
      <c r="BE118">
        <v>0</v>
      </c>
      <c r="BF118" s="22">
        <f t="shared" si="27"/>
        <v>100203</v>
      </c>
    </row>
    <row r="119" spans="1:58" x14ac:dyDescent="0.15">
      <c r="A119" t="str">
        <f t="shared" si="32"/>
        <v>牧师主动技能3等级13</v>
      </c>
      <c r="B119" s="8">
        <f t="shared" si="23"/>
        <v>10020313</v>
      </c>
      <c r="C119" s="8" t="str">
        <f>VLOOKUP(G119,角色!A:B,2,FALSE)</f>
        <v>牧师</v>
      </c>
      <c r="D119" s="8" t="str">
        <f t="shared" si="24"/>
        <v>主动技能3</v>
      </c>
      <c r="E119" s="8">
        <f t="shared" si="28"/>
        <v>13</v>
      </c>
      <c r="F119" s="8">
        <f t="shared" si="29"/>
        <v>3</v>
      </c>
      <c r="G119" s="8">
        <f t="shared" si="30"/>
        <v>2</v>
      </c>
      <c r="H119" s="4" t="s">
        <v>425</v>
      </c>
      <c r="I119" s="20" t="str">
        <f t="shared" si="33"/>
        <v>回复我方全体16%生命。并提升我方全体16%攻击。</v>
      </c>
      <c r="J119" s="4" t="s">
        <v>416</v>
      </c>
      <c r="K119" s="1" t="s">
        <v>104</v>
      </c>
      <c r="L119" s="4" t="s">
        <v>108</v>
      </c>
      <c r="M119" s="4" t="s">
        <v>420</v>
      </c>
      <c r="N119" s="4">
        <v>100</v>
      </c>
      <c r="O119" s="20">
        <f>VLOOKUP(L119,对应表!BK:BL,2,FALSE)</f>
        <v>100</v>
      </c>
      <c r="P119" s="25" t="str">
        <f>_xlfn.IFNA(VLOOKUP(G119,角色!V:AE,主动技能!F119+1,FALSE),"")</f>
        <v>||eff_zirankuizeng|</v>
      </c>
      <c r="Q119" s="25">
        <f>(VLOOKUP(G119,角色!V:AE,主动技能!F119+4,FALSE))</f>
        <v>3</v>
      </c>
      <c r="R119" s="25">
        <v>0</v>
      </c>
      <c r="S119" s="25">
        <v>0</v>
      </c>
      <c r="T119" s="6" t="str">
        <f t="shared" si="20"/>
        <v>100013:100:2:0|100025:100:2:0</v>
      </c>
      <c r="U119" s="6" t="str">
        <f t="shared" si="21"/>
        <v/>
      </c>
      <c r="V119" s="19" t="str">
        <f>VLOOKUP(G119,角色!AW:BC,主动技能!F119+1,FALSE)</f>
        <v>skill_16</v>
      </c>
      <c r="Y119">
        <f t="shared" si="22"/>
        <v>0</v>
      </c>
      <c r="Z119" s="19" t="str">
        <f>IF(VLOOKUP(C119,角色!CC:CI,主动技能!F119*2,FALSE)=0,"",VLOOKUP(C119,角色!CC:CI,主动技能!F119*2,FALSE))</f>
        <v/>
      </c>
      <c r="AA119" s="19">
        <f>IF(VLOOKUP(C119,角色!CC:CI,主动技能!F119*2+1,FALSE)=0,0,VLOOKUP(C119,角色!CC:CI,主动技能!F119*2+1,FALSE))</f>
        <v>0</v>
      </c>
      <c r="AB119" s="19" t="str">
        <f>IF(INT(VLOOKUP(E119,角色属性概况!I:M,3,FALSE)*AA119/100)=0,"",(INT(VLOOKUP(E119,角色属性概况!I:M,3,FALSE)*AA119/100)))</f>
        <v/>
      </c>
      <c r="AE119" s="25">
        <f>(VLOOKUP(G119,角色!V:AE,主动技能!F119+7,FALSE))</f>
        <v>1</v>
      </c>
      <c r="AF119" s="19">
        <f>VLOOKUP(F119,对应表!AY:BA,3,FALSE)</f>
        <v>2</v>
      </c>
      <c r="AG119" s="19">
        <f>VLOOKUP(F119,对应表!AY:BA,2,FALSE)</f>
        <v>2</v>
      </c>
      <c r="AH119" s="25" t="str">
        <f>VLOOKUP(F119,特效对应!F:G,2,FALSE)</f>
        <v>attackex</v>
      </c>
      <c r="AJ119">
        <f t="shared" si="25"/>
        <v>13</v>
      </c>
      <c r="AK119" s="2" t="s">
        <v>117</v>
      </c>
      <c r="AL119" s="4" t="s">
        <v>877</v>
      </c>
      <c r="AM119" s="4" t="s">
        <v>936</v>
      </c>
      <c r="AQ119" s="6" t="str">
        <f>_xlfn.IFNA(IF(IF($AK119=AQ$5,VLOOKUP(AL119,buff!$K:$L,2,FALSE),"")=0,"",IF($AK119=AQ$5,VLOOKUP(AL119,buff!$K:$L,2,FALSE),"")),"")</f>
        <v>100013:100:2:0</v>
      </c>
      <c r="AR119" s="6" t="str">
        <f>_xlfn.IFNA(IF(IF($AK119=AR$5,VLOOKUP(AM119,buff!$K:$L,2,FALSE),"")=0,"",IF($AK119=AR$5,VLOOKUP(AM119,buff!$K:$L,2,FALSE),"")),"")</f>
        <v>100025:100:2:0</v>
      </c>
      <c r="AS119" s="6" t="str">
        <f>_xlfn.IFNA(IF(IF($AK119=AS$5,VLOOKUP(AN119,buff!$K:$L,2,FALSE),"")=0,"",IF($AK119=AS$5,VLOOKUP(AN119,buff!$K:$L,2,FALSE),"")),"")</f>
        <v/>
      </c>
      <c r="AT119" s="6" t="str">
        <f>_xlfn.IFNA(IF(IF($AK119=AT$5,VLOOKUP(AO119,buff!$K:$L,2,FALSE),"")=0,"",IF($AK119=AT$5,VLOOKUP(AO119,buff!$K:$L,2,FALSE),"")),"")</f>
        <v/>
      </c>
      <c r="AU119" s="6" t="str">
        <f>_xlfn.IFNA(IF(IF($AK119=AU$5,VLOOKUP(AP119,buff!$K:$L,2,FALSE),"")=0,"",IF($AK119=AU$5,VLOOKUP(AP119,buff!$K:$L,2,FALSE),"")),"")</f>
        <v/>
      </c>
      <c r="AV119" s="6" t="str">
        <f>_xlfn.IFNA(IF(IF($AK119=AV$5,VLOOKUP(AL119,buff!$K:$L,2,FALSE),"")=0,"",IF($AK119=AV$5,VLOOKUP(AL119,buff!$K:$L,2,FALSE),"")),"")</f>
        <v/>
      </c>
      <c r="AW119" s="6" t="str">
        <f>_xlfn.IFNA(IF(IF($AK119=AW$5,VLOOKUP(AM119,buff!$K:$L,2,FALSE),"")=0,"",IF($AK119=AW$5,VLOOKUP(AM119,buff!$K:$L,2,FALSE),"")),"")</f>
        <v/>
      </c>
      <c r="AX119" s="6" t="str">
        <f>_xlfn.IFNA(IF(IF($AK119=AX$5,VLOOKUP(AN119,buff!$K:$L,2,FALSE),"")=0,"",IF($AK119=AX$5,VLOOKUP(AN119,buff!$K:$L,2,FALSE),"")),"")</f>
        <v/>
      </c>
      <c r="AY119" s="6" t="str">
        <f>_xlfn.IFNA(IF(IF($AK119=AY$5,VLOOKUP(AO119,buff!$K:$L,2,FALSE),"")=0,"",IF($AK119=AY$5,VLOOKUP(AO119,buff!$K:$L,2,FALSE),"")),"")</f>
        <v/>
      </c>
      <c r="AZ119" s="6" t="str">
        <f>_xlfn.IFNA(IF(IF($AK119=AZ$5,VLOOKUP(AP119,buff!$K:$L,2,FALSE),"")=0,"",IF($AK119=AZ$5,VLOOKUP(AP119,buff!$K:$L,2,FALSE),"")),"")</f>
        <v/>
      </c>
      <c r="BA119" s="6">
        <f>VLOOKUP(AL119,buff!$K:$P,6,FALSE)</f>
        <v>16</v>
      </c>
      <c r="BB119" s="6">
        <f>VLOOKUP(AM119,buff!$K:$P,6,FALSE)</f>
        <v>16</v>
      </c>
      <c r="BC119" s="6" t="e">
        <f>VLOOKUP(AN119,buff!$K:$P,6,FALSE)</f>
        <v>#N/A</v>
      </c>
      <c r="BD119">
        <v>0</v>
      </c>
      <c r="BE119">
        <v>0</v>
      </c>
      <c r="BF119" s="22">
        <f t="shared" si="27"/>
        <v>100203</v>
      </c>
    </row>
    <row r="120" spans="1:58" x14ac:dyDescent="0.15">
      <c r="A120" t="str">
        <f t="shared" si="32"/>
        <v>牧师主动技能3等级14</v>
      </c>
      <c r="B120" s="8">
        <f t="shared" si="23"/>
        <v>10020314</v>
      </c>
      <c r="C120" s="8" t="str">
        <f>VLOOKUP(G120,角色!A:B,2,FALSE)</f>
        <v>牧师</v>
      </c>
      <c r="D120" s="8" t="str">
        <f t="shared" si="24"/>
        <v>主动技能3</v>
      </c>
      <c r="E120" s="8">
        <f t="shared" si="28"/>
        <v>14</v>
      </c>
      <c r="F120" s="8">
        <f t="shared" si="29"/>
        <v>3</v>
      </c>
      <c r="G120" s="8">
        <f t="shared" si="30"/>
        <v>2</v>
      </c>
      <c r="H120" s="4" t="s">
        <v>425</v>
      </c>
      <c r="I120" s="20" t="str">
        <f t="shared" si="33"/>
        <v>回复我方全体16%生命。并提升我方全体17%攻击。</v>
      </c>
      <c r="J120" s="4" t="s">
        <v>416</v>
      </c>
      <c r="K120" s="1" t="s">
        <v>104</v>
      </c>
      <c r="L120" s="4" t="s">
        <v>108</v>
      </c>
      <c r="M120" s="4" t="s">
        <v>420</v>
      </c>
      <c r="N120" s="4">
        <v>100</v>
      </c>
      <c r="O120" s="20">
        <f>VLOOKUP(L120,对应表!BK:BL,2,FALSE)</f>
        <v>100</v>
      </c>
      <c r="P120" s="25" t="str">
        <f>_xlfn.IFNA(VLOOKUP(G120,角色!V:AE,主动技能!F120+1,FALSE),"")</f>
        <v>||eff_zirankuizeng|</v>
      </c>
      <c r="Q120" s="25">
        <f>(VLOOKUP(G120,角色!V:AE,主动技能!F120+4,FALSE))</f>
        <v>3</v>
      </c>
      <c r="R120" s="25">
        <v>0</v>
      </c>
      <c r="S120" s="25">
        <v>0</v>
      </c>
      <c r="T120" s="6" t="str">
        <f t="shared" si="20"/>
        <v>100013:100:2:0|100026:100:2:0</v>
      </c>
      <c r="U120" s="6" t="str">
        <f t="shared" si="21"/>
        <v/>
      </c>
      <c r="V120" s="19" t="str">
        <f>VLOOKUP(G120,角色!AW:BC,主动技能!F120+1,FALSE)</f>
        <v>skill_16</v>
      </c>
      <c r="Y120">
        <f t="shared" si="22"/>
        <v>0</v>
      </c>
      <c r="Z120" s="19" t="str">
        <f>IF(VLOOKUP(C120,角色!CC:CI,主动技能!F120*2,FALSE)=0,"",VLOOKUP(C120,角色!CC:CI,主动技能!F120*2,FALSE))</f>
        <v/>
      </c>
      <c r="AA120" s="19">
        <f>IF(VLOOKUP(C120,角色!CC:CI,主动技能!F120*2+1,FALSE)=0,0,VLOOKUP(C120,角色!CC:CI,主动技能!F120*2+1,FALSE))</f>
        <v>0</v>
      </c>
      <c r="AB120" s="19" t="str">
        <f>IF(INT(VLOOKUP(E120,角色属性概况!I:M,3,FALSE)*AA120/100)=0,"",(INT(VLOOKUP(E120,角色属性概况!I:M,3,FALSE)*AA120/100)))</f>
        <v/>
      </c>
      <c r="AE120" s="25">
        <f>(VLOOKUP(G120,角色!V:AE,主动技能!F120+7,FALSE))</f>
        <v>1</v>
      </c>
      <c r="AF120" s="19">
        <f>VLOOKUP(F120,对应表!AY:BA,3,FALSE)</f>
        <v>2</v>
      </c>
      <c r="AG120" s="19">
        <f>VLOOKUP(F120,对应表!AY:BA,2,FALSE)</f>
        <v>2</v>
      </c>
      <c r="AH120" s="25" t="str">
        <f>VLOOKUP(F120,特效对应!F:G,2,FALSE)</f>
        <v>attackex</v>
      </c>
      <c r="AJ120">
        <f t="shared" si="25"/>
        <v>14</v>
      </c>
      <c r="AK120" s="2" t="s">
        <v>117</v>
      </c>
      <c r="AL120" s="4" t="s">
        <v>877</v>
      </c>
      <c r="AM120" s="4" t="s">
        <v>937</v>
      </c>
      <c r="AQ120" s="6" t="str">
        <f>_xlfn.IFNA(IF(IF($AK120=AQ$5,VLOOKUP(AL120,buff!$K:$L,2,FALSE),"")=0,"",IF($AK120=AQ$5,VLOOKUP(AL120,buff!$K:$L,2,FALSE),"")),"")</f>
        <v>100013:100:2:0</v>
      </c>
      <c r="AR120" s="6" t="str">
        <f>_xlfn.IFNA(IF(IF($AK120=AR$5,VLOOKUP(AM120,buff!$K:$L,2,FALSE),"")=0,"",IF($AK120=AR$5,VLOOKUP(AM120,buff!$K:$L,2,FALSE),"")),"")</f>
        <v>100026:100:2:0</v>
      </c>
      <c r="AS120" s="6" t="str">
        <f>_xlfn.IFNA(IF(IF($AK120=AS$5,VLOOKUP(AN120,buff!$K:$L,2,FALSE),"")=0,"",IF($AK120=AS$5,VLOOKUP(AN120,buff!$K:$L,2,FALSE),"")),"")</f>
        <v/>
      </c>
      <c r="AT120" s="6" t="str">
        <f>_xlfn.IFNA(IF(IF($AK120=AT$5,VLOOKUP(AO120,buff!$K:$L,2,FALSE),"")=0,"",IF($AK120=AT$5,VLOOKUP(AO120,buff!$K:$L,2,FALSE),"")),"")</f>
        <v/>
      </c>
      <c r="AU120" s="6" t="str">
        <f>_xlfn.IFNA(IF(IF($AK120=AU$5,VLOOKUP(AP120,buff!$K:$L,2,FALSE),"")=0,"",IF($AK120=AU$5,VLOOKUP(AP120,buff!$K:$L,2,FALSE),"")),"")</f>
        <v/>
      </c>
      <c r="AV120" s="6" t="str">
        <f>_xlfn.IFNA(IF(IF($AK120=AV$5,VLOOKUP(AL120,buff!$K:$L,2,FALSE),"")=0,"",IF($AK120=AV$5,VLOOKUP(AL120,buff!$K:$L,2,FALSE),"")),"")</f>
        <v/>
      </c>
      <c r="AW120" s="6" t="str">
        <f>_xlfn.IFNA(IF(IF($AK120=AW$5,VLOOKUP(AM120,buff!$K:$L,2,FALSE),"")=0,"",IF($AK120=AW$5,VLOOKUP(AM120,buff!$K:$L,2,FALSE),"")),"")</f>
        <v/>
      </c>
      <c r="AX120" s="6" t="str">
        <f>_xlfn.IFNA(IF(IF($AK120=AX$5,VLOOKUP(AN120,buff!$K:$L,2,FALSE),"")=0,"",IF($AK120=AX$5,VLOOKUP(AN120,buff!$K:$L,2,FALSE),"")),"")</f>
        <v/>
      </c>
      <c r="AY120" s="6" t="str">
        <f>_xlfn.IFNA(IF(IF($AK120=AY$5,VLOOKUP(AO120,buff!$K:$L,2,FALSE),"")=0,"",IF($AK120=AY$5,VLOOKUP(AO120,buff!$K:$L,2,FALSE),"")),"")</f>
        <v/>
      </c>
      <c r="AZ120" s="6" t="str">
        <f>_xlfn.IFNA(IF(IF($AK120=AZ$5,VLOOKUP(AP120,buff!$K:$L,2,FALSE),"")=0,"",IF($AK120=AZ$5,VLOOKUP(AP120,buff!$K:$L,2,FALSE),"")),"")</f>
        <v/>
      </c>
      <c r="BA120" s="6">
        <f>VLOOKUP(AL120,buff!$K:$P,6,FALSE)</f>
        <v>16</v>
      </c>
      <c r="BB120" s="6">
        <f>VLOOKUP(AM120,buff!$K:$P,6,FALSE)</f>
        <v>17</v>
      </c>
      <c r="BC120" s="6" t="e">
        <f>VLOOKUP(AN120,buff!$K:$P,6,FALSE)</f>
        <v>#N/A</v>
      </c>
      <c r="BD120">
        <v>0</v>
      </c>
      <c r="BE120">
        <v>0</v>
      </c>
      <c r="BF120" s="22">
        <f t="shared" si="27"/>
        <v>100203</v>
      </c>
    </row>
    <row r="121" spans="1:58" x14ac:dyDescent="0.15">
      <c r="A121" t="str">
        <f t="shared" si="32"/>
        <v>牧师主动技能3等级15</v>
      </c>
      <c r="B121" s="8">
        <f t="shared" si="23"/>
        <v>10020315</v>
      </c>
      <c r="C121" s="8" t="str">
        <f>VLOOKUP(G121,角色!A:B,2,FALSE)</f>
        <v>牧师</v>
      </c>
      <c r="D121" s="8" t="str">
        <f t="shared" si="24"/>
        <v>主动技能3</v>
      </c>
      <c r="E121" s="8">
        <f t="shared" si="28"/>
        <v>15</v>
      </c>
      <c r="F121" s="8">
        <f t="shared" si="29"/>
        <v>3</v>
      </c>
      <c r="G121" s="8">
        <f t="shared" si="30"/>
        <v>2</v>
      </c>
      <c r="H121" s="4" t="s">
        <v>425</v>
      </c>
      <c r="I121" s="20" t="str">
        <f t="shared" si="33"/>
        <v>回复我方全体17%生命。并提升我方全体17%攻击。</v>
      </c>
      <c r="J121" s="4" t="s">
        <v>416</v>
      </c>
      <c r="K121" s="1" t="s">
        <v>104</v>
      </c>
      <c r="L121" s="4" t="s">
        <v>108</v>
      </c>
      <c r="M121" s="4" t="s">
        <v>420</v>
      </c>
      <c r="N121" s="4">
        <v>100</v>
      </c>
      <c r="O121" s="20">
        <f>VLOOKUP(L121,对应表!BK:BL,2,FALSE)</f>
        <v>100</v>
      </c>
      <c r="P121" s="25" t="str">
        <f>_xlfn.IFNA(VLOOKUP(G121,角色!V:AE,主动技能!F121+1,FALSE),"")</f>
        <v>||eff_zirankuizeng|</v>
      </c>
      <c r="Q121" s="25">
        <f>(VLOOKUP(G121,角色!V:AE,主动技能!F121+4,FALSE))</f>
        <v>3</v>
      </c>
      <c r="R121" s="25">
        <v>0</v>
      </c>
      <c r="S121" s="25">
        <v>0</v>
      </c>
      <c r="T121" s="6" t="str">
        <f t="shared" si="20"/>
        <v>100014:100:2:0|100026:100:2:0</v>
      </c>
      <c r="U121" s="6" t="str">
        <f t="shared" si="21"/>
        <v/>
      </c>
      <c r="V121" s="19" t="str">
        <f>VLOOKUP(G121,角色!AW:BC,主动技能!F121+1,FALSE)</f>
        <v>skill_16</v>
      </c>
      <c r="Y121">
        <f t="shared" si="22"/>
        <v>0</v>
      </c>
      <c r="Z121" s="19" t="str">
        <f>IF(VLOOKUP(C121,角色!CC:CI,主动技能!F121*2,FALSE)=0,"",VLOOKUP(C121,角色!CC:CI,主动技能!F121*2,FALSE))</f>
        <v/>
      </c>
      <c r="AA121" s="19">
        <f>IF(VLOOKUP(C121,角色!CC:CI,主动技能!F121*2+1,FALSE)=0,0,VLOOKUP(C121,角色!CC:CI,主动技能!F121*2+1,FALSE))</f>
        <v>0</v>
      </c>
      <c r="AB121" s="19" t="str">
        <f>IF(INT(VLOOKUP(E121,角色属性概况!I:M,3,FALSE)*AA121/100)=0,"",(INT(VLOOKUP(E121,角色属性概况!I:M,3,FALSE)*AA121/100)))</f>
        <v/>
      </c>
      <c r="AE121" s="25">
        <f>(VLOOKUP(G121,角色!V:AE,主动技能!F121+7,FALSE))</f>
        <v>1</v>
      </c>
      <c r="AF121" s="19">
        <f>VLOOKUP(F121,对应表!AY:BA,3,FALSE)</f>
        <v>2</v>
      </c>
      <c r="AG121" s="19">
        <f>VLOOKUP(F121,对应表!AY:BA,2,FALSE)</f>
        <v>2</v>
      </c>
      <c r="AH121" s="25" t="str">
        <f>VLOOKUP(F121,特效对应!F:G,2,FALSE)</f>
        <v>attackex</v>
      </c>
      <c r="AJ121">
        <f t="shared" si="25"/>
        <v>15</v>
      </c>
      <c r="AK121" s="2" t="s">
        <v>117</v>
      </c>
      <c r="AL121" s="4" t="s">
        <v>878</v>
      </c>
      <c r="AM121" s="4" t="s">
        <v>937</v>
      </c>
      <c r="AQ121" s="6" t="str">
        <f>_xlfn.IFNA(IF(IF($AK121=AQ$5,VLOOKUP(AL121,buff!$K:$L,2,FALSE),"")=0,"",IF($AK121=AQ$5,VLOOKUP(AL121,buff!$K:$L,2,FALSE),"")),"")</f>
        <v>100014:100:2:0</v>
      </c>
      <c r="AR121" s="6" t="str">
        <f>_xlfn.IFNA(IF(IF($AK121=AR$5,VLOOKUP(AM121,buff!$K:$L,2,FALSE),"")=0,"",IF($AK121=AR$5,VLOOKUP(AM121,buff!$K:$L,2,FALSE),"")),"")</f>
        <v>100026:100:2:0</v>
      </c>
      <c r="AS121" s="6" t="str">
        <f>_xlfn.IFNA(IF(IF($AK121=AS$5,VLOOKUP(AN121,buff!$K:$L,2,FALSE),"")=0,"",IF($AK121=AS$5,VLOOKUP(AN121,buff!$K:$L,2,FALSE),"")),"")</f>
        <v/>
      </c>
      <c r="AT121" s="6" t="str">
        <f>_xlfn.IFNA(IF(IF($AK121=AT$5,VLOOKUP(AO121,buff!$K:$L,2,FALSE),"")=0,"",IF($AK121=AT$5,VLOOKUP(AO121,buff!$K:$L,2,FALSE),"")),"")</f>
        <v/>
      </c>
      <c r="AU121" s="6" t="str">
        <f>_xlfn.IFNA(IF(IF($AK121=AU$5,VLOOKUP(AP121,buff!$K:$L,2,FALSE),"")=0,"",IF($AK121=AU$5,VLOOKUP(AP121,buff!$K:$L,2,FALSE),"")),"")</f>
        <v/>
      </c>
      <c r="AV121" s="6" t="str">
        <f>_xlfn.IFNA(IF(IF($AK121=AV$5,VLOOKUP(AL121,buff!$K:$L,2,FALSE),"")=0,"",IF($AK121=AV$5,VLOOKUP(AL121,buff!$K:$L,2,FALSE),"")),"")</f>
        <v/>
      </c>
      <c r="AW121" s="6" t="str">
        <f>_xlfn.IFNA(IF(IF($AK121=AW$5,VLOOKUP(AM121,buff!$K:$L,2,FALSE),"")=0,"",IF($AK121=AW$5,VLOOKUP(AM121,buff!$K:$L,2,FALSE),"")),"")</f>
        <v/>
      </c>
      <c r="AX121" s="6" t="str">
        <f>_xlfn.IFNA(IF(IF($AK121=AX$5,VLOOKUP(AN121,buff!$K:$L,2,FALSE),"")=0,"",IF($AK121=AX$5,VLOOKUP(AN121,buff!$K:$L,2,FALSE),"")),"")</f>
        <v/>
      </c>
      <c r="AY121" s="6" t="str">
        <f>_xlfn.IFNA(IF(IF($AK121=AY$5,VLOOKUP(AO121,buff!$K:$L,2,FALSE),"")=0,"",IF($AK121=AY$5,VLOOKUP(AO121,buff!$K:$L,2,FALSE),"")),"")</f>
        <v/>
      </c>
      <c r="AZ121" s="6" t="str">
        <f>_xlfn.IFNA(IF(IF($AK121=AZ$5,VLOOKUP(AP121,buff!$K:$L,2,FALSE),"")=0,"",IF($AK121=AZ$5,VLOOKUP(AP121,buff!$K:$L,2,FALSE),"")),"")</f>
        <v/>
      </c>
      <c r="BA121" s="6">
        <f>VLOOKUP(AL121,buff!$K:$P,6,FALSE)</f>
        <v>17</v>
      </c>
      <c r="BB121" s="6">
        <f>VLOOKUP(AM121,buff!$K:$P,6,FALSE)</f>
        <v>17</v>
      </c>
      <c r="BC121" s="6" t="e">
        <f>VLOOKUP(AN121,buff!$K:$P,6,FALSE)</f>
        <v>#N/A</v>
      </c>
      <c r="BD121">
        <v>0</v>
      </c>
      <c r="BE121">
        <v>0</v>
      </c>
      <c r="BF121" s="22">
        <f t="shared" si="27"/>
        <v>100203</v>
      </c>
    </row>
    <row r="122" spans="1:58" x14ac:dyDescent="0.15">
      <c r="A122" t="str">
        <f t="shared" si="32"/>
        <v>牧师主动技能3等级16</v>
      </c>
      <c r="B122" s="8">
        <f t="shared" si="23"/>
        <v>10020316</v>
      </c>
      <c r="C122" s="8" t="str">
        <f>VLOOKUP(G122,角色!A:B,2,FALSE)</f>
        <v>牧师</v>
      </c>
      <c r="D122" s="8" t="str">
        <f t="shared" si="24"/>
        <v>主动技能3</v>
      </c>
      <c r="E122" s="8">
        <f t="shared" si="28"/>
        <v>16</v>
      </c>
      <c r="F122" s="8">
        <f t="shared" si="29"/>
        <v>3</v>
      </c>
      <c r="G122" s="8">
        <f t="shared" si="30"/>
        <v>2</v>
      </c>
      <c r="H122" s="4" t="s">
        <v>425</v>
      </c>
      <c r="I122" s="20" t="str">
        <f t="shared" si="33"/>
        <v>回复我方全体17%生命。并提升我方全体18%攻击。</v>
      </c>
      <c r="J122" s="4" t="s">
        <v>416</v>
      </c>
      <c r="K122" s="1" t="s">
        <v>104</v>
      </c>
      <c r="L122" s="4" t="s">
        <v>108</v>
      </c>
      <c r="M122" s="4" t="s">
        <v>420</v>
      </c>
      <c r="N122" s="4">
        <v>100</v>
      </c>
      <c r="O122" s="20">
        <f>VLOOKUP(L122,对应表!BK:BL,2,FALSE)</f>
        <v>100</v>
      </c>
      <c r="P122" s="25" t="str">
        <f>_xlfn.IFNA(VLOOKUP(G122,角色!V:AE,主动技能!F122+1,FALSE),"")</f>
        <v>||eff_zirankuizeng|</v>
      </c>
      <c r="Q122" s="25">
        <f>(VLOOKUP(G122,角色!V:AE,主动技能!F122+4,FALSE))</f>
        <v>3</v>
      </c>
      <c r="R122" s="25">
        <v>0</v>
      </c>
      <c r="S122" s="25">
        <v>0</v>
      </c>
      <c r="T122" s="6" t="str">
        <f t="shared" si="20"/>
        <v>100014:100:2:0|100027:100:2:0</v>
      </c>
      <c r="U122" s="6" t="str">
        <f t="shared" si="21"/>
        <v/>
      </c>
      <c r="V122" s="19" t="str">
        <f>VLOOKUP(G122,角色!AW:BC,主动技能!F122+1,FALSE)</f>
        <v>skill_16</v>
      </c>
      <c r="Y122">
        <f t="shared" si="22"/>
        <v>0</v>
      </c>
      <c r="Z122" s="19" t="str">
        <f>IF(VLOOKUP(C122,角色!CC:CI,主动技能!F122*2,FALSE)=0,"",VLOOKUP(C122,角色!CC:CI,主动技能!F122*2,FALSE))</f>
        <v/>
      </c>
      <c r="AA122" s="19">
        <f>IF(VLOOKUP(C122,角色!CC:CI,主动技能!F122*2+1,FALSE)=0,0,VLOOKUP(C122,角色!CC:CI,主动技能!F122*2+1,FALSE))</f>
        <v>0</v>
      </c>
      <c r="AB122" s="19" t="str">
        <f>IF(INT(VLOOKUP(E122,角色属性概况!I:M,3,FALSE)*AA122/100)=0,"",(INT(VLOOKUP(E122,角色属性概况!I:M,3,FALSE)*AA122/100)))</f>
        <v/>
      </c>
      <c r="AE122" s="25">
        <f>(VLOOKUP(G122,角色!V:AE,主动技能!F122+7,FALSE))</f>
        <v>1</v>
      </c>
      <c r="AF122" s="19">
        <f>VLOOKUP(F122,对应表!AY:BA,3,FALSE)</f>
        <v>2</v>
      </c>
      <c r="AG122" s="19">
        <f>VLOOKUP(F122,对应表!AY:BA,2,FALSE)</f>
        <v>2</v>
      </c>
      <c r="AH122" s="25" t="str">
        <f>VLOOKUP(F122,特效对应!F:G,2,FALSE)</f>
        <v>attackex</v>
      </c>
      <c r="AJ122">
        <f t="shared" si="25"/>
        <v>16</v>
      </c>
      <c r="AK122" s="2" t="s">
        <v>117</v>
      </c>
      <c r="AL122" s="4" t="s">
        <v>878</v>
      </c>
      <c r="AM122" s="4" t="s">
        <v>938</v>
      </c>
      <c r="AQ122" s="6" t="str">
        <f>_xlfn.IFNA(IF(IF($AK122=AQ$5,VLOOKUP(AL122,buff!$K:$L,2,FALSE),"")=0,"",IF($AK122=AQ$5,VLOOKUP(AL122,buff!$K:$L,2,FALSE),"")),"")</f>
        <v>100014:100:2:0</v>
      </c>
      <c r="AR122" s="6" t="str">
        <f>_xlfn.IFNA(IF(IF($AK122=AR$5,VLOOKUP(AM122,buff!$K:$L,2,FALSE),"")=0,"",IF($AK122=AR$5,VLOOKUP(AM122,buff!$K:$L,2,FALSE),"")),"")</f>
        <v>100027:100:2:0</v>
      </c>
      <c r="AS122" s="6" t="str">
        <f>_xlfn.IFNA(IF(IF($AK122=AS$5,VLOOKUP(AN122,buff!$K:$L,2,FALSE),"")=0,"",IF($AK122=AS$5,VLOOKUP(AN122,buff!$K:$L,2,FALSE),"")),"")</f>
        <v/>
      </c>
      <c r="AT122" s="6" t="str">
        <f>_xlfn.IFNA(IF(IF($AK122=AT$5,VLOOKUP(AO122,buff!$K:$L,2,FALSE),"")=0,"",IF($AK122=AT$5,VLOOKUP(AO122,buff!$K:$L,2,FALSE),"")),"")</f>
        <v/>
      </c>
      <c r="AU122" s="6" t="str">
        <f>_xlfn.IFNA(IF(IF($AK122=AU$5,VLOOKUP(AP122,buff!$K:$L,2,FALSE),"")=0,"",IF($AK122=AU$5,VLOOKUP(AP122,buff!$K:$L,2,FALSE),"")),"")</f>
        <v/>
      </c>
      <c r="AV122" s="6" t="str">
        <f>_xlfn.IFNA(IF(IF($AK122=AV$5,VLOOKUP(AL122,buff!$K:$L,2,FALSE),"")=0,"",IF($AK122=AV$5,VLOOKUP(AL122,buff!$K:$L,2,FALSE),"")),"")</f>
        <v/>
      </c>
      <c r="AW122" s="6" t="str">
        <f>_xlfn.IFNA(IF(IF($AK122=AW$5,VLOOKUP(AM122,buff!$K:$L,2,FALSE),"")=0,"",IF($AK122=AW$5,VLOOKUP(AM122,buff!$K:$L,2,FALSE),"")),"")</f>
        <v/>
      </c>
      <c r="AX122" s="6" t="str">
        <f>_xlfn.IFNA(IF(IF($AK122=AX$5,VLOOKUP(AN122,buff!$K:$L,2,FALSE),"")=0,"",IF($AK122=AX$5,VLOOKUP(AN122,buff!$K:$L,2,FALSE),"")),"")</f>
        <v/>
      </c>
      <c r="AY122" s="6" t="str">
        <f>_xlfn.IFNA(IF(IF($AK122=AY$5,VLOOKUP(AO122,buff!$K:$L,2,FALSE),"")=0,"",IF($AK122=AY$5,VLOOKUP(AO122,buff!$K:$L,2,FALSE),"")),"")</f>
        <v/>
      </c>
      <c r="AZ122" s="6" t="str">
        <f>_xlfn.IFNA(IF(IF($AK122=AZ$5,VLOOKUP(AP122,buff!$K:$L,2,FALSE),"")=0,"",IF($AK122=AZ$5,VLOOKUP(AP122,buff!$K:$L,2,FALSE),"")),"")</f>
        <v/>
      </c>
      <c r="BA122" s="6">
        <f>VLOOKUP(AL122,buff!$K:$P,6,FALSE)</f>
        <v>17</v>
      </c>
      <c r="BB122" s="6">
        <f>VLOOKUP(AM122,buff!$K:$P,6,FALSE)</f>
        <v>18</v>
      </c>
      <c r="BC122" s="6" t="e">
        <f>VLOOKUP(AN122,buff!$K:$P,6,FALSE)</f>
        <v>#N/A</v>
      </c>
      <c r="BD122">
        <v>0</v>
      </c>
      <c r="BE122">
        <v>0</v>
      </c>
      <c r="BF122" s="22">
        <f t="shared" si="27"/>
        <v>100203</v>
      </c>
    </row>
    <row r="123" spans="1:58" x14ac:dyDescent="0.15">
      <c r="A123" t="str">
        <f t="shared" ref="A123:A186" si="34">C123&amp;D123&amp;$E$6&amp;E123</f>
        <v>牧师主动技能3等级17</v>
      </c>
      <c r="B123" s="8">
        <f t="shared" si="23"/>
        <v>10020317</v>
      </c>
      <c r="C123" s="8" t="str">
        <f>VLOOKUP(G123,角色!A:B,2,FALSE)</f>
        <v>牧师</v>
      </c>
      <c r="D123" s="8" t="str">
        <f t="shared" si="24"/>
        <v>主动技能3</v>
      </c>
      <c r="E123" s="8">
        <f t="shared" si="28"/>
        <v>17</v>
      </c>
      <c r="F123" s="8">
        <f t="shared" si="29"/>
        <v>3</v>
      </c>
      <c r="G123" s="8">
        <f t="shared" si="30"/>
        <v>2</v>
      </c>
      <c r="H123" s="4" t="s">
        <v>425</v>
      </c>
      <c r="I123" s="20" t="str">
        <f t="shared" si="33"/>
        <v>回复我方全体18%生命。并提升我方全体18%攻击。</v>
      </c>
      <c r="J123" s="4" t="s">
        <v>416</v>
      </c>
      <c r="K123" s="1" t="s">
        <v>104</v>
      </c>
      <c r="L123" s="4" t="s">
        <v>108</v>
      </c>
      <c r="M123" s="4" t="s">
        <v>420</v>
      </c>
      <c r="N123" s="4">
        <v>100</v>
      </c>
      <c r="O123" s="20">
        <f>VLOOKUP(L123,对应表!BK:BL,2,FALSE)</f>
        <v>100</v>
      </c>
      <c r="P123" s="25" t="str">
        <f>_xlfn.IFNA(VLOOKUP(G123,角色!V:AE,主动技能!F123+1,FALSE),"")</f>
        <v>||eff_zirankuizeng|</v>
      </c>
      <c r="Q123" s="25">
        <f>(VLOOKUP(G123,角色!V:AE,主动技能!F123+4,FALSE))</f>
        <v>3</v>
      </c>
      <c r="R123" s="25">
        <v>0</v>
      </c>
      <c r="S123" s="25">
        <v>0</v>
      </c>
      <c r="T123" s="6" t="str">
        <f t="shared" si="20"/>
        <v>100015:100:2:0|100027:100:2:0</v>
      </c>
      <c r="U123" s="6" t="str">
        <f t="shared" si="21"/>
        <v/>
      </c>
      <c r="V123" s="19" t="str">
        <f>VLOOKUP(G123,角色!AW:BC,主动技能!F123+1,FALSE)</f>
        <v>skill_16</v>
      </c>
      <c r="Y123">
        <f t="shared" si="22"/>
        <v>0</v>
      </c>
      <c r="Z123" s="19" t="str">
        <f>IF(VLOOKUP(C123,角色!CC:CI,主动技能!F123*2,FALSE)=0,"",VLOOKUP(C123,角色!CC:CI,主动技能!F123*2,FALSE))</f>
        <v/>
      </c>
      <c r="AA123" s="19">
        <f>IF(VLOOKUP(C123,角色!CC:CI,主动技能!F123*2+1,FALSE)=0,0,VLOOKUP(C123,角色!CC:CI,主动技能!F123*2+1,FALSE))</f>
        <v>0</v>
      </c>
      <c r="AB123" s="19" t="str">
        <f>IF(INT(VLOOKUP(E123,角色属性概况!I:M,3,FALSE)*AA123/100)=0,"",(INT(VLOOKUP(E123,角色属性概况!I:M,3,FALSE)*AA123/100)))</f>
        <v/>
      </c>
      <c r="AE123" s="25">
        <f>(VLOOKUP(G123,角色!V:AE,主动技能!F123+7,FALSE))</f>
        <v>1</v>
      </c>
      <c r="AF123" s="19">
        <f>VLOOKUP(F123,对应表!AY:BA,3,FALSE)</f>
        <v>2</v>
      </c>
      <c r="AG123" s="19">
        <f>VLOOKUP(F123,对应表!AY:BA,2,FALSE)</f>
        <v>2</v>
      </c>
      <c r="AH123" s="25" t="str">
        <f>VLOOKUP(F123,特效对应!F:G,2,FALSE)</f>
        <v>attackex</v>
      </c>
      <c r="AJ123">
        <f t="shared" si="25"/>
        <v>17</v>
      </c>
      <c r="AK123" s="2" t="s">
        <v>117</v>
      </c>
      <c r="AL123" s="4" t="s">
        <v>879</v>
      </c>
      <c r="AM123" s="4" t="s">
        <v>938</v>
      </c>
      <c r="AQ123" s="6" t="str">
        <f>_xlfn.IFNA(IF(IF($AK123=AQ$5,VLOOKUP(AL123,buff!$K:$L,2,FALSE),"")=0,"",IF($AK123=AQ$5,VLOOKUP(AL123,buff!$K:$L,2,FALSE),"")),"")</f>
        <v>100015:100:2:0</v>
      </c>
      <c r="AR123" s="6" t="str">
        <f>_xlfn.IFNA(IF(IF($AK123=AR$5,VLOOKUP(AM123,buff!$K:$L,2,FALSE),"")=0,"",IF($AK123=AR$5,VLOOKUP(AM123,buff!$K:$L,2,FALSE),"")),"")</f>
        <v>100027:100:2:0</v>
      </c>
      <c r="AS123" s="6" t="str">
        <f>_xlfn.IFNA(IF(IF($AK123=AS$5,VLOOKUP(AN123,buff!$K:$L,2,FALSE),"")=0,"",IF($AK123=AS$5,VLOOKUP(AN123,buff!$K:$L,2,FALSE),"")),"")</f>
        <v/>
      </c>
      <c r="AT123" s="6" t="str">
        <f>_xlfn.IFNA(IF(IF($AK123=AT$5,VLOOKUP(AO123,buff!$K:$L,2,FALSE),"")=0,"",IF($AK123=AT$5,VLOOKUP(AO123,buff!$K:$L,2,FALSE),"")),"")</f>
        <v/>
      </c>
      <c r="AU123" s="6" t="str">
        <f>_xlfn.IFNA(IF(IF($AK123=AU$5,VLOOKUP(AP123,buff!$K:$L,2,FALSE),"")=0,"",IF($AK123=AU$5,VLOOKUP(AP123,buff!$K:$L,2,FALSE),"")),"")</f>
        <v/>
      </c>
      <c r="AV123" s="6" t="str">
        <f>_xlfn.IFNA(IF(IF($AK123=AV$5,VLOOKUP(AL123,buff!$K:$L,2,FALSE),"")=0,"",IF($AK123=AV$5,VLOOKUP(AL123,buff!$K:$L,2,FALSE),"")),"")</f>
        <v/>
      </c>
      <c r="AW123" s="6" t="str">
        <f>_xlfn.IFNA(IF(IF($AK123=AW$5,VLOOKUP(AM123,buff!$K:$L,2,FALSE),"")=0,"",IF($AK123=AW$5,VLOOKUP(AM123,buff!$K:$L,2,FALSE),"")),"")</f>
        <v/>
      </c>
      <c r="AX123" s="6" t="str">
        <f>_xlfn.IFNA(IF(IF($AK123=AX$5,VLOOKUP(AN123,buff!$K:$L,2,FALSE),"")=0,"",IF($AK123=AX$5,VLOOKUP(AN123,buff!$K:$L,2,FALSE),"")),"")</f>
        <v/>
      </c>
      <c r="AY123" s="6" t="str">
        <f>_xlfn.IFNA(IF(IF($AK123=AY$5,VLOOKUP(AO123,buff!$K:$L,2,FALSE),"")=0,"",IF($AK123=AY$5,VLOOKUP(AO123,buff!$K:$L,2,FALSE),"")),"")</f>
        <v/>
      </c>
      <c r="AZ123" s="6" t="str">
        <f>_xlfn.IFNA(IF(IF($AK123=AZ$5,VLOOKUP(AP123,buff!$K:$L,2,FALSE),"")=0,"",IF($AK123=AZ$5,VLOOKUP(AP123,buff!$K:$L,2,FALSE),"")),"")</f>
        <v/>
      </c>
      <c r="BA123" s="6">
        <f>VLOOKUP(AL123,buff!$K:$P,6,FALSE)</f>
        <v>18</v>
      </c>
      <c r="BB123" s="6">
        <f>VLOOKUP(AM123,buff!$K:$P,6,FALSE)</f>
        <v>18</v>
      </c>
      <c r="BC123" s="6" t="e">
        <f>VLOOKUP(AN123,buff!$K:$P,6,FALSE)</f>
        <v>#N/A</v>
      </c>
      <c r="BD123">
        <v>0</v>
      </c>
      <c r="BE123">
        <v>0</v>
      </c>
      <c r="BF123" s="22">
        <f t="shared" si="27"/>
        <v>100203</v>
      </c>
    </row>
    <row r="124" spans="1:58" x14ac:dyDescent="0.15">
      <c r="A124" t="str">
        <f t="shared" si="34"/>
        <v>牧师主动技能3等级18</v>
      </c>
      <c r="B124" s="8">
        <f t="shared" si="23"/>
        <v>10020318</v>
      </c>
      <c r="C124" s="8" t="str">
        <f>VLOOKUP(G124,角色!A:B,2,FALSE)</f>
        <v>牧师</v>
      </c>
      <c r="D124" s="8" t="str">
        <f t="shared" si="24"/>
        <v>主动技能3</v>
      </c>
      <c r="E124" s="8">
        <f t="shared" si="28"/>
        <v>18</v>
      </c>
      <c r="F124" s="8">
        <f t="shared" si="29"/>
        <v>3</v>
      </c>
      <c r="G124" s="8">
        <f t="shared" si="30"/>
        <v>2</v>
      </c>
      <c r="H124" s="4" t="s">
        <v>425</v>
      </c>
      <c r="I124" s="20" t="str">
        <f t="shared" si="33"/>
        <v>回复我方全体18%生命。并提升我方全体19%攻击。</v>
      </c>
      <c r="J124" s="4" t="s">
        <v>416</v>
      </c>
      <c r="K124" s="1" t="s">
        <v>104</v>
      </c>
      <c r="L124" s="4" t="s">
        <v>108</v>
      </c>
      <c r="M124" s="4" t="s">
        <v>420</v>
      </c>
      <c r="N124" s="4">
        <v>100</v>
      </c>
      <c r="O124" s="20">
        <f>VLOOKUP(L124,对应表!BK:BL,2,FALSE)</f>
        <v>100</v>
      </c>
      <c r="P124" s="25" t="str">
        <f>_xlfn.IFNA(VLOOKUP(G124,角色!V:AE,主动技能!F124+1,FALSE),"")</f>
        <v>||eff_zirankuizeng|</v>
      </c>
      <c r="Q124" s="25">
        <f>(VLOOKUP(G124,角色!V:AE,主动技能!F124+4,FALSE))</f>
        <v>3</v>
      </c>
      <c r="R124" s="25">
        <v>0</v>
      </c>
      <c r="S124" s="25">
        <v>0</v>
      </c>
      <c r="T124" s="6" t="str">
        <f t="shared" si="20"/>
        <v>100015:100:2:0|100028:100:2:0</v>
      </c>
      <c r="U124" s="6" t="str">
        <f t="shared" si="21"/>
        <v/>
      </c>
      <c r="V124" s="19" t="str">
        <f>VLOOKUP(G124,角色!AW:BC,主动技能!F124+1,FALSE)</f>
        <v>skill_16</v>
      </c>
      <c r="Y124">
        <f t="shared" si="22"/>
        <v>0</v>
      </c>
      <c r="Z124" s="19" t="str">
        <f>IF(VLOOKUP(C124,角色!CC:CI,主动技能!F124*2,FALSE)=0,"",VLOOKUP(C124,角色!CC:CI,主动技能!F124*2,FALSE))</f>
        <v/>
      </c>
      <c r="AA124" s="19">
        <f>IF(VLOOKUP(C124,角色!CC:CI,主动技能!F124*2+1,FALSE)=0,0,VLOOKUP(C124,角色!CC:CI,主动技能!F124*2+1,FALSE))</f>
        <v>0</v>
      </c>
      <c r="AB124" s="19" t="str">
        <f>IF(INT(VLOOKUP(E124,角色属性概况!I:M,3,FALSE)*AA124/100)=0,"",(INT(VLOOKUP(E124,角色属性概况!I:M,3,FALSE)*AA124/100)))</f>
        <v/>
      </c>
      <c r="AE124" s="25">
        <f>(VLOOKUP(G124,角色!V:AE,主动技能!F124+7,FALSE))</f>
        <v>1</v>
      </c>
      <c r="AF124" s="19">
        <f>VLOOKUP(F124,对应表!AY:BA,3,FALSE)</f>
        <v>2</v>
      </c>
      <c r="AG124" s="19">
        <f>VLOOKUP(F124,对应表!AY:BA,2,FALSE)</f>
        <v>2</v>
      </c>
      <c r="AH124" s="25" t="str">
        <f>VLOOKUP(F124,特效对应!F:G,2,FALSE)</f>
        <v>attackex</v>
      </c>
      <c r="AJ124">
        <f t="shared" si="25"/>
        <v>18</v>
      </c>
      <c r="AK124" s="2" t="s">
        <v>117</v>
      </c>
      <c r="AL124" s="4" t="s">
        <v>879</v>
      </c>
      <c r="AM124" s="4" t="s">
        <v>939</v>
      </c>
      <c r="AQ124" s="6" t="str">
        <f>_xlfn.IFNA(IF(IF($AK124=AQ$5,VLOOKUP(AL124,buff!$K:$L,2,FALSE),"")=0,"",IF($AK124=AQ$5,VLOOKUP(AL124,buff!$K:$L,2,FALSE),"")),"")</f>
        <v>100015:100:2:0</v>
      </c>
      <c r="AR124" s="6" t="str">
        <f>_xlfn.IFNA(IF(IF($AK124=AR$5,VLOOKUP(AM124,buff!$K:$L,2,FALSE),"")=0,"",IF($AK124=AR$5,VLOOKUP(AM124,buff!$K:$L,2,FALSE),"")),"")</f>
        <v>100028:100:2:0</v>
      </c>
      <c r="AS124" s="6" t="str">
        <f>_xlfn.IFNA(IF(IF($AK124=AS$5,VLOOKUP(AN124,buff!$K:$L,2,FALSE),"")=0,"",IF($AK124=AS$5,VLOOKUP(AN124,buff!$K:$L,2,FALSE),"")),"")</f>
        <v/>
      </c>
      <c r="AT124" s="6" t="str">
        <f>_xlfn.IFNA(IF(IF($AK124=AT$5,VLOOKUP(AO124,buff!$K:$L,2,FALSE),"")=0,"",IF($AK124=AT$5,VLOOKUP(AO124,buff!$K:$L,2,FALSE),"")),"")</f>
        <v/>
      </c>
      <c r="AU124" s="6" t="str">
        <f>_xlfn.IFNA(IF(IF($AK124=AU$5,VLOOKUP(AP124,buff!$K:$L,2,FALSE),"")=0,"",IF($AK124=AU$5,VLOOKUP(AP124,buff!$K:$L,2,FALSE),"")),"")</f>
        <v/>
      </c>
      <c r="AV124" s="6" t="str">
        <f>_xlfn.IFNA(IF(IF($AK124=AV$5,VLOOKUP(AL124,buff!$K:$L,2,FALSE),"")=0,"",IF($AK124=AV$5,VLOOKUP(AL124,buff!$K:$L,2,FALSE),"")),"")</f>
        <v/>
      </c>
      <c r="AW124" s="6" t="str">
        <f>_xlfn.IFNA(IF(IF($AK124=AW$5,VLOOKUP(AM124,buff!$K:$L,2,FALSE),"")=0,"",IF($AK124=AW$5,VLOOKUP(AM124,buff!$K:$L,2,FALSE),"")),"")</f>
        <v/>
      </c>
      <c r="AX124" s="6" t="str">
        <f>_xlfn.IFNA(IF(IF($AK124=AX$5,VLOOKUP(AN124,buff!$K:$L,2,FALSE),"")=0,"",IF($AK124=AX$5,VLOOKUP(AN124,buff!$K:$L,2,FALSE),"")),"")</f>
        <v/>
      </c>
      <c r="AY124" s="6" t="str">
        <f>_xlfn.IFNA(IF(IF($AK124=AY$5,VLOOKUP(AO124,buff!$K:$L,2,FALSE),"")=0,"",IF($AK124=AY$5,VLOOKUP(AO124,buff!$K:$L,2,FALSE),"")),"")</f>
        <v/>
      </c>
      <c r="AZ124" s="6" t="str">
        <f>_xlfn.IFNA(IF(IF($AK124=AZ$5,VLOOKUP(AP124,buff!$K:$L,2,FALSE),"")=0,"",IF($AK124=AZ$5,VLOOKUP(AP124,buff!$K:$L,2,FALSE),"")),"")</f>
        <v/>
      </c>
      <c r="BA124" s="6">
        <f>VLOOKUP(AL124,buff!$K:$P,6,FALSE)</f>
        <v>18</v>
      </c>
      <c r="BB124" s="6">
        <f>VLOOKUP(AM124,buff!$K:$P,6,FALSE)</f>
        <v>19</v>
      </c>
      <c r="BC124" s="6" t="e">
        <f>VLOOKUP(AN124,buff!$K:$P,6,FALSE)</f>
        <v>#N/A</v>
      </c>
      <c r="BD124">
        <v>0</v>
      </c>
      <c r="BE124">
        <v>0</v>
      </c>
      <c r="BF124" s="22">
        <f t="shared" si="27"/>
        <v>100203</v>
      </c>
    </row>
    <row r="125" spans="1:58" x14ac:dyDescent="0.15">
      <c r="A125" t="str">
        <f t="shared" si="34"/>
        <v>牧师主动技能3等级19</v>
      </c>
      <c r="B125" s="8">
        <f t="shared" si="23"/>
        <v>10020319</v>
      </c>
      <c r="C125" s="8" t="str">
        <f>VLOOKUP(G125,角色!A:B,2,FALSE)</f>
        <v>牧师</v>
      </c>
      <c r="D125" s="8" t="str">
        <f t="shared" si="24"/>
        <v>主动技能3</v>
      </c>
      <c r="E125" s="8">
        <f t="shared" si="28"/>
        <v>19</v>
      </c>
      <c r="F125" s="8">
        <f t="shared" si="29"/>
        <v>3</v>
      </c>
      <c r="G125" s="8">
        <f t="shared" si="30"/>
        <v>2</v>
      </c>
      <c r="H125" s="4" t="s">
        <v>425</v>
      </c>
      <c r="I125" s="20" t="str">
        <f t="shared" si="33"/>
        <v>回复我方全体19%生命。并提升我方全体19%攻击。</v>
      </c>
      <c r="J125" s="4" t="s">
        <v>416</v>
      </c>
      <c r="K125" s="1" t="s">
        <v>104</v>
      </c>
      <c r="L125" s="4" t="s">
        <v>108</v>
      </c>
      <c r="M125" s="4" t="s">
        <v>420</v>
      </c>
      <c r="N125" s="4">
        <v>100</v>
      </c>
      <c r="O125" s="20">
        <f>VLOOKUP(L125,对应表!BK:BL,2,FALSE)</f>
        <v>100</v>
      </c>
      <c r="P125" s="25" t="str">
        <f>_xlfn.IFNA(VLOOKUP(G125,角色!V:AE,主动技能!F125+1,FALSE),"")</f>
        <v>||eff_zirankuizeng|</v>
      </c>
      <c r="Q125" s="25">
        <f>(VLOOKUP(G125,角色!V:AE,主动技能!F125+4,FALSE))</f>
        <v>3</v>
      </c>
      <c r="R125" s="25">
        <v>0</v>
      </c>
      <c r="S125" s="25">
        <v>0</v>
      </c>
      <c r="T125" s="6" t="str">
        <f t="shared" si="20"/>
        <v>100016:100:2:0|100028:100:2:0</v>
      </c>
      <c r="U125" s="6" t="str">
        <f t="shared" si="21"/>
        <v/>
      </c>
      <c r="V125" s="19" t="str">
        <f>VLOOKUP(G125,角色!AW:BC,主动技能!F125+1,FALSE)</f>
        <v>skill_16</v>
      </c>
      <c r="Y125">
        <f t="shared" si="22"/>
        <v>0</v>
      </c>
      <c r="Z125" s="19" t="str">
        <f>IF(VLOOKUP(C125,角色!CC:CI,主动技能!F125*2,FALSE)=0,"",VLOOKUP(C125,角色!CC:CI,主动技能!F125*2,FALSE))</f>
        <v/>
      </c>
      <c r="AA125" s="19">
        <f>IF(VLOOKUP(C125,角色!CC:CI,主动技能!F125*2+1,FALSE)=0,0,VLOOKUP(C125,角色!CC:CI,主动技能!F125*2+1,FALSE))</f>
        <v>0</v>
      </c>
      <c r="AB125" s="19" t="str">
        <f>IF(INT(VLOOKUP(E125,角色属性概况!I:M,3,FALSE)*AA125/100)=0,"",(INT(VLOOKUP(E125,角色属性概况!I:M,3,FALSE)*AA125/100)))</f>
        <v/>
      </c>
      <c r="AE125" s="25">
        <f>(VLOOKUP(G125,角色!V:AE,主动技能!F125+7,FALSE))</f>
        <v>1</v>
      </c>
      <c r="AF125" s="19">
        <f>VLOOKUP(F125,对应表!AY:BA,3,FALSE)</f>
        <v>2</v>
      </c>
      <c r="AG125" s="19">
        <f>VLOOKUP(F125,对应表!AY:BA,2,FALSE)</f>
        <v>2</v>
      </c>
      <c r="AH125" s="25" t="str">
        <f>VLOOKUP(F125,特效对应!F:G,2,FALSE)</f>
        <v>attackex</v>
      </c>
      <c r="AJ125">
        <f t="shared" si="25"/>
        <v>19</v>
      </c>
      <c r="AK125" s="2" t="s">
        <v>117</v>
      </c>
      <c r="AL125" s="4" t="s">
        <v>880</v>
      </c>
      <c r="AM125" s="4" t="s">
        <v>939</v>
      </c>
      <c r="AQ125" s="6" t="str">
        <f>_xlfn.IFNA(IF(IF($AK125=AQ$5,VLOOKUP(AL125,buff!$K:$L,2,FALSE),"")=0,"",IF($AK125=AQ$5,VLOOKUP(AL125,buff!$K:$L,2,FALSE),"")),"")</f>
        <v>100016:100:2:0</v>
      </c>
      <c r="AR125" s="6" t="str">
        <f>_xlfn.IFNA(IF(IF($AK125=AR$5,VLOOKUP(AM125,buff!$K:$L,2,FALSE),"")=0,"",IF($AK125=AR$5,VLOOKUP(AM125,buff!$K:$L,2,FALSE),"")),"")</f>
        <v>100028:100:2:0</v>
      </c>
      <c r="AS125" s="6" t="str">
        <f>_xlfn.IFNA(IF(IF($AK125=AS$5,VLOOKUP(AN125,buff!$K:$L,2,FALSE),"")=0,"",IF($AK125=AS$5,VLOOKUP(AN125,buff!$K:$L,2,FALSE),"")),"")</f>
        <v/>
      </c>
      <c r="AT125" s="6" t="str">
        <f>_xlfn.IFNA(IF(IF($AK125=AT$5,VLOOKUP(AO125,buff!$K:$L,2,FALSE),"")=0,"",IF($AK125=AT$5,VLOOKUP(AO125,buff!$K:$L,2,FALSE),"")),"")</f>
        <v/>
      </c>
      <c r="AU125" s="6" t="str">
        <f>_xlfn.IFNA(IF(IF($AK125=AU$5,VLOOKUP(AP125,buff!$K:$L,2,FALSE),"")=0,"",IF($AK125=AU$5,VLOOKUP(AP125,buff!$K:$L,2,FALSE),"")),"")</f>
        <v/>
      </c>
      <c r="AV125" s="6" t="str">
        <f>_xlfn.IFNA(IF(IF($AK125=AV$5,VLOOKUP(AL125,buff!$K:$L,2,FALSE),"")=0,"",IF($AK125=AV$5,VLOOKUP(AL125,buff!$K:$L,2,FALSE),"")),"")</f>
        <v/>
      </c>
      <c r="AW125" s="6" t="str">
        <f>_xlfn.IFNA(IF(IF($AK125=AW$5,VLOOKUP(AM125,buff!$K:$L,2,FALSE),"")=0,"",IF($AK125=AW$5,VLOOKUP(AM125,buff!$K:$L,2,FALSE),"")),"")</f>
        <v/>
      </c>
      <c r="AX125" s="6" t="str">
        <f>_xlfn.IFNA(IF(IF($AK125=AX$5,VLOOKUP(AN125,buff!$K:$L,2,FALSE),"")=0,"",IF($AK125=AX$5,VLOOKUP(AN125,buff!$K:$L,2,FALSE),"")),"")</f>
        <v/>
      </c>
      <c r="AY125" s="6" t="str">
        <f>_xlfn.IFNA(IF(IF($AK125=AY$5,VLOOKUP(AO125,buff!$K:$L,2,FALSE),"")=0,"",IF($AK125=AY$5,VLOOKUP(AO125,buff!$K:$L,2,FALSE),"")),"")</f>
        <v/>
      </c>
      <c r="AZ125" s="6" t="str">
        <f>_xlfn.IFNA(IF(IF($AK125=AZ$5,VLOOKUP(AP125,buff!$K:$L,2,FALSE),"")=0,"",IF($AK125=AZ$5,VLOOKUP(AP125,buff!$K:$L,2,FALSE),"")),"")</f>
        <v/>
      </c>
      <c r="BA125" s="6">
        <f>VLOOKUP(AL125,buff!$K:$P,6,FALSE)</f>
        <v>19</v>
      </c>
      <c r="BB125" s="6">
        <f>VLOOKUP(AM125,buff!$K:$P,6,FALSE)</f>
        <v>19</v>
      </c>
      <c r="BC125" s="6" t="e">
        <f>VLOOKUP(AN125,buff!$K:$P,6,FALSE)</f>
        <v>#N/A</v>
      </c>
      <c r="BD125">
        <v>0</v>
      </c>
      <c r="BE125">
        <v>0</v>
      </c>
      <c r="BF125" s="22">
        <f t="shared" si="27"/>
        <v>100203</v>
      </c>
    </row>
    <row r="126" spans="1:58" x14ac:dyDescent="0.15">
      <c r="A126" t="str">
        <f t="shared" si="34"/>
        <v>牧师主动技能3等级20</v>
      </c>
      <c r="B126" s="8">
        <f t="shared" si="23"/>
        <v>10020320</v>
      </c>
      <c r="C126" s="8" t="str">
        <f>VLOOKUP(G126,角色!A:B,2,FALSE)</f>
        <v>牧师</v>
      </c>
      <c r="D126" s="8" t="str">
        <f t="shared" si="24"/>
        <v>主动技能3</v>
      </c>
      <c r="E126" s="8">
        <f t="shared" si="28"/>
        <v>20</v>
      </c>
      <c r="F126" s="8">
        <f t="shared" si="29"/>
        <v>3</v>
      </c>
      <c r="G126" s="8">
        <f t="shared" si="30"/>
        <v>2</v>
      </c>
      <c r="H126" s="4" t="s">
        <v>425</v>
      </c>
      <c r="I126" s="20" t="str">
        <f t="shared" si="33"/>
        <v>回复我方全体20%生命。并提升我方全体20%攻击。</v>
      </c>
      <c r="J126" s="4" t="s">
        <v>416</v>
      </c>
      <c r="K126" s="1" t="s">
        <v>104</v>
      </c>
      <c r="L126" s="4" t="s">
        <v>108</v>
      </c>
      <c r="M126" s="4" t="s">
        <v>420</v>
      </c>
      <c r="N126" s="4">
        <v>100</v>
      </c>
      <c r="O126" s="20">
        <f>VLOOKUP(L126,对应表!BK:BL,2,FALSE)</f>
        <v>100</v>
      </c>
      <c r="P126" s="25" t="str">
        <f>_xlfn.IFNA(VLOOKUP(G126,角色!V:AE,主动技能!F126+1,FALSE),"")</f>
        <v>||eff_zirankuizeng|</v>
      </c>
      <c r="Q126" s="25">
        <f>(VLOOKUP(G126,角色!V:AE,主动技能!F126+4,FALSE))</f>
        <v>3</v>
      </c>
      <c r="R126" s="25">
        <v>0</v>
      </c>
      <c r="S126" s="25">
        <v>0</v>
      </c>
      <c r="T126" s="6" t="str">
        <f t="shared" si="20"/>
        <v>100017:100:2:0|100029:100:2:0</v>
      </c>
      <c r="U126" s="6" t="str">
        <f t="shared" si="21"/>
        <v/>
      </c>
      <c r="V126" s="19" t="str">
        <f>VLOOKUP(G126,角色!AW:BC,主动技能!F126+1,FALSE)</f>
        <v>skill_16</v>
      </c>
      <c r="Y126">
        <f t="shared" si="22"/>
        <v>0</v>
      </c>
      <c r="Z126" s="19" t="str">
        <f>IF(VLOOKUP(C126,角色!CC:CI,主动技能!F126*2,FALSE)=0,"",VLOOKUP(C126,角色!CC:CI,主动技能!F126*2,FALSE))</f>
        <v/>
      </c>
      <c r="AA126" s="19">
        <f>IF(VLOOKUP(C126,角色!CC:CI,主动技能!F126*2+1,FALSE)=0,0,VLOOKUP(C126,角色!CC:CI,主动技能!F126*2+1,FALSE))</f>
        <v>0</v>
      </c>
      <c r="AB126" s="19" t="str">
        <f>IF(INT(VLOOKUP(E126,角色属性概况!I:M,3,FALSE)*AA126/100)=0,"",(INT(VLOOKUP(E126,角色属性概况!I:M,3,FALSE)*AA126/100)))</f>
        <v/>
      </c>
      <c r="AE126" s="25">
        <f>(VLOOKUP(G126,角色!V:AE,主动技能!F126+7,FALSE))</f>
        <v>1</v>
      </c>
      <c r="AF126" s="19">
        <f>VLOOKUP(F126,对应表!AY:BA,3,FALSE)</f>
        <v>2</v>
      </c>
      <c r="AG126" s="19">
        <f>VLOOKUP(F126,对应表!AY:BA,2,FALSE)</f>
        <v>2</v>
      </c>
      <c r="AH126" s="25" t="str">
        <f>VLOOKUP(F126,特效对应!F:G,2,FALSE)</f>
        <v>attackex</v>
      </c>
      <c r="AJ126">
        <f t="shared" si="25"/>
        <v>20</v>
      </c>
      <c r="AK126" s="2" t="s">
        <v>117</v>
      </c>
      <c r="AL126" s="4" t="s">
        <v>881</v>
      </c>
      <c r="AM126" s="4" t="s">
        <v>940</v>
      </c>
      <c r="AQ126" s="6" t="str">
        <f>_xlfn.IFNA(IF(IF($AK126=AQ$5,VLOOKUP(AL126,buff!$K:$L,2,FALSE),"")=0,"",IF($AK126=AQ$5,VLOOKUP(AL126,buff!$K:$L,2,FALSE),"")),"")</f>
        <v>100017:100:2:0</v>
      </c>
      <c r="AR126" s="6" t="str">
        <f>_xlfn.IFNA(IF(IF($AK126=AR$5,VLOOKUP(AM126,buff!$K:$L,2,FALSE),"")=0,"",IF($AK126=AR$5,VLOOKUP(AM126,buff!$K:$L,2,FALSE),"")),"")</f>
        <v>100029:100:2:0</v>
      </c>
      <c r="AS126" s="6" t="str">
        <f>_xlfn.IFNA(IF(IF($AK126=AS$5,VLOOKUP(AN126,buff!$K:$L,2,FALSE),"")=0,"",IF($AK126=AS$5,VLOOKUP(AN126,buff!$K:$L,2,FALSE),"")),"")</f>
        <v/>
      </c>
      <c r="AT126" s="6" t="str">
        <f>_xlfn.IFNA(IF(IF($AK126=AT$5,VLOOKUP(AO126,buff!$K:$L,2,FALSE),"")=0,"",IF($AK126=AT$5,VLOOKUP(AO126,buff!$K:$L,2,FALSE),"")),"")</f>
        <v/>
      </c>
      <c r="AU126" s="6" t="str">
        <f>_xlfn.IFNA(IF(IF($AK126=AU$5,VLOOKUP(AP126,buff!$K:$L,2,FALSE),"")=0,"",IF($AK126=AU$5,VLOOKUP(AP126,buff!$K:$L,2,FALSE),"")),"")</f>
        <v/>
      </c>
      <c r="AV126" s="6" t="str">
        <f>_xlfn.IFNA(IF(IF($AK126=AV$5,VLOOKUP(AL126,buff!$K:$L,2,FALSE),"")=0,"",IF($AK126=AV$5,VLOOKUP(AL126,buff!$K:$L,2,FALSE),"")),"")</f>
        <v/>
      </c>
      <c r="AW126" s="6" t="str">
        <f>_xlfn.IFNA(IF(IF($AK126=AW$5,VLOOKUP(AM126,buff!$K:$L,2,FALSE),"")=0,"",IF($AK126=AW$5,VLOOKUP(AM126,buff!$K:$L,2,FALSE),"")),"")</f>
        <v/>
      </c>
      <c r="AX126" s="6" t="str">
        <f>_xlfn.IFNA(IF(IF($AK126=AX$5,VLOOKUP(AN126,buff!$K:$L,2,FALSE),"")=0,"",IF($AK126=AX$5,VLOOKUP(AN126,buff!$K:$L,2,FALSE),"")),"")</f>
        <v/>
      </c>
      <c r="AY126" s="6" t="str">
        <f>_xlfn.IFNA(IF(IF($AK126=AY$5,VLOOKUP(AO126,buff!$K:$L,2,FALSE),"")=0,"",IF($AK126=AY$5,VLOOKUP(AO126,buff!$K:$L,2,FALSE),"")),"")</f>
        <v/>
      </c>
      <c r="AZ126" s="6" t="str">
        <f>_xlfn.IFNA(IF(IF($AK126=AZ$5,VLOOKUP(AP126,buff!$K:$L,2,FALSE),"")=0,"",IF($AK126=AZ$5,VLOOKUP(AP126,buff!$K:$L,2,FALSE),"")),"")</f>
        <v/>
      </c>
      <c r="BA126" s="6">
        <f>VLOOKUP(AL126,buff!$K:$P,6,FALSE)</f>
        <v>20</v>
      </c>
      <c r="BB126" s="6">
        <f>VLOOKUP(AM126,buff!$K:$P,6,FALSE)</f>
        <v>20</v>
      </c>
      <c r="BC126" s="6" t="e">
        <f>VLOOKUP(AN126,buff!$K:$P,6,FALSE)</f>
        <v>#N/A</v>
      </c>
      <c r="BD126">
        <v>0</v>
      </c>
      <c r="BE126">
        <v>0</v>
      </c>
      <c r="BF126" s="22">
        <f t="shared" si="27"/>
        <v>100203</v>
      </c>
    </row>
    <row r="127" spans="1:58" x14ac:dyDescent="0.15">
      <c r="A127" t="str">
        <f t="shared" si="34"/>
        <v>法师主动技能1等级1</v>
      </c>
      <c r="B127" s="8">
        <f t="shared" si="23"/>
        <v>10030101</v>
      </c>
      <c r="C127" s="8" t="str">
        <f>VLOOKUP(G127,角色!A:B,2,FALSE)</f>
        <v>法师</v>
      </c>
      <c r="D127" s="8" t="str">
        <f t="shared" si="24"/>
        <v>主动技能1</v>
      </c>
      <c r="E127" s="8">
        <f t="shared" si="28"/>
        <v>1</v>
      </c>
      <c r="F127" s="8">
        <f t="shared" si="29"/>
        <v>1</v>
      </c>
      <c r="G127" s="8">
        <f t="shared" si="30"/>
        <v>3</v>
      </c>
      <c r="H127" s="4" t="s">
        <v>426</v>
      </c>
      <c r="I127" s="20" t="str">
        <f t="shared" ref="I127:I146" si="35">"对敌方"&amp;L127&amp;"攻击，造成"&amp;Z127&amp;"%攻击力（+"&amp;AB127&amp;"）点伤害。"</f>
        <v>对敌方单体攻击，造成100%攻击力（+110）点伤害。</v>
      </c>
      <c r="J127" s="20" t="s">
        <v>277</v>
      </c>
      <c r="K127" s="21" t="s">
        <v>102</v>
      </c>
      <c r="L127" s="20" t="s">
        <v>106</v>
      </c>
      <c r="M127" s="20"/>
      <c r="N127" s="20">
        <v>100</v>
      </c>
      <c r="O127" s="20">
        <f>VLOOKUP(L127,对应表!BK:BL,2,FALSE)</f>
        <v>0</v>
      </c>
      <c r="P127" s="25" t="str">
        <f>_xlfn.IFNA(VLOOKUP(G127,角色!V:AE,主动技能!F127+1,FALSE),"")</f>
        <v>|||</v>
      </c>
      <c r="Q127" s="25">
        <f>(VLOOKUP(G127,角色!V:AE,主动技能!F127+4,FALSE))</f>
        <v>1</v>
      </c>
      <c r="R127" s="25">
        <v>0</v>
      </c>
      <c r="S127" s="25">
        <v>0</v>
      </c>
      <c r="T127" s="19" t="str">
        <f t="shared" si="20"/>
        <v/>
      </c>
      <c r="U127" s="19" t="str">
        <f t="shared" si="21"/>
        <v/>
      </c>
      <c r="V127" s="19" t="str">
        <f>VLOOKUP(G127,角色!AW:BC,主动技能!F127+1,FALSE)</f>
        <v>skill_01</v>
      </c>
      <c r="W127" s="19"/>
      <c r="X127" s="19"/>
      <c r="Y127" s="19">
        <f t="shared" si="22"/>
        <v>0</v>
      </c>
      <c r="Z127" s="19">
        <f>IF(VLOOKUP(C127,角色!CC:CI,主动技能!F127*2,FALSE)=0,"",VLOOKUP(C127,角色!CC:CI,主动技能!F127*2,FALSE))</f>
        <v>100</v>
      </c>
      <c r="AA127" s="19">
        <f>IF(VLOOKUP(C127,角色!CC:CI,主动技能!F127*2+1,FALSE)=0,0,VLOOKUP(C127,角色!CC:CI,主动技能!F127*2+1,FALSE))</f>
        <v>10</v>
      </c>
      <c r="AB127" s="19">
        <f>IF(INT(VLOOKUP(E127,角色属性概况!I:M,3,FALSE)*AA127/100)=0,"",(INT(VLOOKUP(E127,角色属性概况!I:M,3,FALSE)*AA127/100)))</f>
        <v>110</v>
      </c>
      <c r="AC127" s="19"/>
      <c r="AD127" s="19"/>
      <c r="AE127" s="25">
        <f>(VLOOKUP(G127,角色!V:AE,主动技能!F127+7,FALSE))</f>
        <v>1</v>
      </c>
      <c r="AF127" s="19">
        <f>VLOOKUP(F127,对应表!AY:BA,3,FALSE)</f>
        <v>0</v>
      </c>
      <c r="AG127" s="19">
        <f>VLOOKUP(F127,对应表!AY:BA,2,FALSE)</f>
        <v>0</v>
      </c>
      <c r="AH127" s="25" t="str">
        <f>VLOOKUP(F127,特效对应!F:G,2,FALSE)</f>
        <v>attack</v>
      </c>
      <c r="AJ127">
        <f t="shared" si="25"/>
        <v>1</v>
      </c>
      <c r="AK127" s="19"/>
      <c r="AL127" s="19"/>
      <c r="AM127" s="19"/>
      <c r="AQ127" s="6" t="str">
        <f>_xlfn.IFNA(IF(IF($AK127=AQ$5,VLOOKUP(AL127,buff!$K:$L,2,FALSE),"")=0,"",IF($AK127=AQ$5,VLOOKUP(AL127,buff!$K:$L,2,FALSE),"")),"")</f>
        <v/>
      </c>
      <c r="AR127" s="6" t="str">
        <f>_xlfn.IFNA(IF(IF($AK127=AR$5,VLOOKUP(AM127,buff!$K:$L,2,FALSE),"")=0,"",IF($AK127=AR$5,VLOOKUP(AM127,buff!$K:$L,2,FALSE),"")),"")</f>
        <v/>
      </c>
      <c r="AS127" s="6" t="str">
        <f>_xlfn.IFNA(IF(IF($AK127=AS$5,VLOOKUP(AN127,buff!$K:$L,2,FALSE),"")=0,"",IF($AK127=AS$5,VLOOKUP(AN127,buff!$K:$L,2,FALSE),"")),"")</f>
        <v/>
      </c>
      <c r="AT127" s="6" t="str">
        <f>_xlfn.IFNA(IF(IF($AK127=AT$5,VLOOKUP(AO127,buff!$K:$L,2,FALSE),"")=0,"",IF($AK127=AT$5,VLOOKUP(AO127,buff!$K:$L,2,FALSE),"")),"")</f>
        <v/>
      </c>
      <c r="AU127" s="6" t="str">
        <f>_xlfn.IFNA(IF(IF($AK127=AU$5,VLOOKUP(AP127,buff!$K:$L,2,FALSE),"")=0,"",IF($AK127=AU$5,VLOOKUP(AP127,buff!$K:$L,2,FALSE),"")),"")</f>
        <v/>
      </c>
      <c r="AV127" s="6" t="str">
        <f>_xlfn.IFNA(IF(IF($AK127=AV$5,VLOOKUP(AL127,buff!$K:$L,2,FALSE),"")=0,"",IF($AK127=AV$5,VLOOKUP(AL127,buff!$K:$L,2,FALSE),"")),"")</f>
        <v/>
      </c>
      <c r="AW127" s="6" t="str">
        <f>_xlfn.IFNA(IF(IF($AK127=AW$5,VLOOKUP(AM127,buff!$K:$L,2,FALSE),"")=0,"",IF($AK127=AW$5,VLOOKUP(AM127,buff!$K:$L,2,FALSE),"")),"")</f>
        <v/>
      </c>
      <c r="AX127" s="6" t="str">
        <f>_xlfn.IFNA(IF(IF($AK127=AX$5,VLOOKUP(AN127,buff!$K:$L,2,FALSE),"")=0,"",IF($AK127=AX$5,VLOOKUP(AN127,buff!$K:$L,2,FALSE),"")),"")</f>
        <v/>
      </c>
      <c r="AY127" s="6" t="str">
        <f>_xlfn.IFNA(IF(IF($AK127=AY$5,VLOOKUP(AO127,buff!$K:$L,2,FALSE),"")=0,"",IF($AK127=AY$5,VLOOKUP(AO127,buff!$K:$L,2,FALSE),"")),"")</f>
        <v/>
      </c>
      <c r="AZ127" s="6" t="str">
        <f>_xlfn.IFNA(IF(IF($AK127=AZ$5,VLOOKUP(AP127,buff!$K:$L,2,FALSE),"")=0,"",IF($AK127=AZ$5,VLOOKUP(AP127,buff!$K:$L,2,FALSE),"")),"")</f>
        <v/>
      </c>
      <c r="BA127" s="6" t="e">
        <f>VLOOKUP(AL127,buff!$K:$P,6,FALSE)</f>
        <v>#N/A</v>
      </c>
      <c r="BB127" s="6" t="e">
        <f>VLOOKUP(AM127,buff!$K:$P,6,FALSE)</f>
        <v>#N/A</v>
      </c>
      <c r="BC127" s="6" t="e">
        <f>VLOOKUP(AN127,buff!$K:$P,6,FALSE)</f>
        <v>#N/A</v>
      </c>
      <c r="BD127">
        <v>0</v>
      </c>
      <c r="BE127">
        <v>0</v>
      </c>
      <c r="BF127" s="22">
        <f t="shared" si="27"/>
        <v>100301</v>
      </c>
    </row>
    <row r="128" spans="1:58" x14ac:dyDescent="0.15">
      <c r="A128" t="str">
        <f t="shared" si="34"/>
        <v>法师主动技能1等级2</v>
      </c>
      <c r="B128" s="8">
        <f t="shared" si="23"/>
        <v>10030102</v>
      </c>
      <c r="C128" s="8" t="str">
        <f>VLOOKUP(G128,角色!A:B,2,FALSE)</f>
        <v>法师</v>
      </c>
      <c r="D128" s="8" t="str">
        <f t="shared" si="24"/>
        <v>主动技能1</v>
      </c>
      <c r="E128" s="8">
        <f t="shared" si="28"/>
        <v>2</v>
      </c>
      <c r="F128" s="8">
        <f t="shared" si="29"/>
        <v>1</v>
      </c>
      <c r="G128" s="8">
        <f t="shared" si="30"/>
        <v>3</v>
      </c>
      <c r="H128" s="4" t="s">
        <v>426</v>
      </c>
      <c r="I128" s="20" t="str">
        <f t="shared" si="35"/>
        <v>对敌方单体攻击，造成100%攻击力（+122）点伤害。</v>
      </c>
      <c r="J128" s="4" t="s">
        <v>277</v>
      </c>
      <c r="K128" s="1" t="s">
        <v>102</v>
      </c>
      <c r="L128" s="20" t="s">
        <v>106</v>
      </c>
      <c r="M128" s="4"/>
      <c r="N128" s="4">
        <v>100</v>
      </c>
      <c r="O128" s="20">
        <f>VLOOKUP(L128,对应表!BK:BL,2,FALSE)</f>
        <v>0</v>
      </c>
      <c r="P128" s="25" t="str">
        <f>_xlfn.IFNA(VLOOKUP(G128,角色!V:AE,主动技能!F128+1,FALSE),"")</f>
        <v>|||</v>
      </c>
      <c r="Q128" s="25">
        <f>(VLOOKUP(G128,角色!V:AE,主动技能!F128+4,FALSE))</f>
        <v>1</v>
      </c>
      <c r="R128" s="25">
        <v>0</v>
      </c>
      <c r="S128" s="25">
        <v>0</v>
      </c>
      <c r="T128" s="6" t="str">
        <f t="shared" si="20"/>
        <v/>
      </c>
      <c r="U128" s="6" t="str">
        <f t="shared" si="21"/>
        <v/>
      </c>
      <c r="V128" s="19" t="str">
        <f>VLOOKUP(G128,角色!AW:BC,主动技能!F128+1,FALSE)</f>
        <v>skill_01</v>
      </c>
      <c r="Y128">
        <f t="shared" si="22"/>
        <v>0</v>
      </c>
      <c r="Z128" s="19">
        <f>IF(VLOOKUP(C128,角色!CC:CI,主动技能!F128*2,FALSE)=0,"",VLOOKUP(C128,角色!CC:CI,主动技能!F128*2,FALSE))</f>
        <v>100</v>
      </c>
      <c r="AA128" s="19">
        <f>IF(VLOOKUP(C128,角色!CC:CI,主动技能!F128*2+1,FALSE)=0,0,VLOOKUP(C128,角色!CC:CI,主动技能!F128*2+1,FALSE))</f>
        <v>10</v>
      </c>
      <c r="AB128" s="19">
        <f>IF(INT(VLOOKUP(E128,角色属性概况!I:M,3,FALSE)*AA128/100)=0,"",(INT(VLOOKUP(E128,角色属性概况!I:M,3,FALSE)*AA128/100)))</f>
        <v>122</v>
      </c>
      <c r="AE128" s="25">
        <f>(VLOOKUP(G128,角色!V:AE,主动技能!F128+7,FALSE))</f>
        <v>1</v>
      </c>
      <c r="AF128" s="19">
        <f>VLOOKUP(F128,对应表!AY:BA,3,FALSE)</f>
        <v>0</v>
      </c>
      <c r="AG128" s="19">
        <f>VLOOKUP(F128,对应表!AY:BA,2,FALSE)</f>
        <v>0</v>
      </c>
      <c r="AH128" s="25" t="str">
        <f>VLOOKUP(F128,特效对应!F:G,2,FALSE)</f>
        <v>attack</v>
      </c>
      <c r="AJ128">
        <f t="shared" si="25"/>
        <v>2</v>
      </c>
      <c r="AQ128" s="6" t="str">
        <f>_xlfn.IFNA(IF(IF($AK128=AQ$5,VLOOKUP(AL128,buff!$K:$L,2,FALSE),"")=0,"",IF($AK128=AQ$5,VLOOKUP(AL128,buff!$K:$L,2,FALSE),"")),"")</f>
        <v/>
      </c>
      <c r="AR128" s="6" t="str">
        <f>_xlfn.IFNA(IF(IF($AK128=AR$5,VLOOKUP(AM128,buff!$K:$L,2,FALSE),"")=0,"",IF($AK128=AR$5,VLOOKUP(AM128,buff!$K:$L,2,FALSE),"")),"")</f>
        <v/>
      </c>
      <c r="AS128" s="6" t="str">
        <f>_xlfn.IFNA(IF(IF($AK128=AS$5,VLOOKUP(AN128,buff!$K:$L,2,FALSE),"")=0,"",IF($AK128=AS$5,VLOOKUP(AN128,buff!$K:$L,2,FALSE),"")),"")</f>
        <v/>
      </c>
      <c r="AT128" s="6" t="str">
        <f>_xlfn.IFNA(IF(IF($AK128=AT$5,VLOOKUP(AO128,buff!$K:$L,2,FALSE),"")=0,"",IF($AK128=AT$5,VLOOKUP(AO128,buff!$K:$L,2,FALSE),"")),"")</f>
        <v/>
      </c>
      <c r="AU128" s="6" t="str">
        <f>_xlfn.IFNA(IF(IF($AK128=AU$5,VLOOKUP(AP128,buff!$K:$L,2,FALSE),"")=0,"",IF($AK128=AU$5,VLOOKUP(AP128,buff!$K:$L,2,FALSE),"")),"")</f>
        <v/>
      </c>
      <c r="AV128" s="6" t="str">
        <f>_xlfn.IFNA(IF(IF($AK128=AV$5,VLOOKUP(AL128,buff!$K:$L,2,FALSE),"")=0,"",IF($AK128=AV$5,VLOOKUP(AL128,buff!$K:$L,2,FALSE),"")),"")</f>
        <v/>
      </c>
      <c r="AW128" s="6" t="str">
        <f>_xlfn.IFNA(IF(IF($AK128=AW$5,VLOOKUP(AM128,buff!$K:$L,2,FALSE),"")=0,"",IF($AK128=AW$5,VLOOKUP(AM128,buff!$K:$L,2,FALSE),"")),"")</f>
        <v/>
      </c>
      <c r="AX128" s="6" t="str">
        <f>_xlfn.IFNA(IF(IF($AK128=AX$5,VLOOKUP(AN128,buff!$K:$L,2,FALSE),"")=0,"",IF($AK128=AX$5,VLOOKUP(AN128,buff!$K:$L,2,FALSE),"")),"")</f>
        <v/>
      </c>
      <c r="AY128" s="6" t="str">
        <f>_xlfn.IFNA(IF(IF($AK128=AY$5,VLOOKUP(AO128,buff!$K:$L,2,FALSE),"")=0,"",IF($AK128=AY$5,VLOOKUP(AO128,buff!$K:$L,2,FALSE),"")),"")</f>
        <v/>
      </c>
      <c r="AZ128" s="6" t="str">
        <f>_xlfn.IFNA(IF(IF($AK128=AZ$5,VLOOKUP(AP128,buff!$K:$L,2,FALSE),"")=0,"",IF($AK128=AZ$5,VLOOKUP(AP128,buff!$K:$L,2,FALSE),"")),"")</f>
        <v/>
      </c>
      <c r="BA128" s="6" t="e">
        <f>VLOOKUP(AL128,buff!$K:$P,6,FALSE)</f>
        <v>#N/A</v>
      </c>
      <c r="BB128" s="6" t="e">
        <f>VLOOKUP(AM128,buff!$K:$P,6,FALSE)</f>
        <v>#N/A</v>
      </c>
      <c r="BC128" s="6" t="e">
        <f>VLOOKUP(AN128,buff!$K:$P,6,FALSE)</f>
        <v>#N/A</v>
      </c>
      <c r="BD128">
        <v>0</v>
      </c>
      <c r="BE128">
        <v>0</v>
      </c>
      <c r="BF128" s="22">
        <f t="shared" si="27"/>
        <v>100301</v>
      </c>
    </row>
    <row r="129" spans="1:58" x14ac:dyDescent="0.15">
      <c r="A129" t="str">
        <f t="shared" si="34"/>
        <v>法师主动技能1等级3</v>
      </c>
      <c r="B129" s="8">
        <f t="shared" si="23"/>
        <v>10030103</v>
      </c>
      <c r="C129" s="8" t="str">
        <f>VLOOKUP(G129,角色!A:B,2,FALSE)</f>
        <v>法师</v>
      </c>
      <c r="D129" s="8" t="str">
        <f t="shared" si="24"/>
        <v>主动技能1</v>
      </c>
      <c r="E129" s="8">
        <f t="shared" si="28"/>
        <v>3</v>
      </c>
      <c r="F129" s="8">
        <f t="shared" si="29"/>
        <v>1</v>
      </c>
      <c r="G129" s="8">
        <f t="shared" si="30"/>
        <v>3</v>
      </c>
      <c r="H129" s="4" t="s">
        <v>426</v>
      </c>
      <c r="I129" s="20" t="str">
        <f t="shared" si="35"/>
        <v>对敌方单体攻击，造成100%攻击力（+161）点伤害。</v>
      </c>
      <c r="J129" s="4" t="s">
        <v>277</v>
      </c>
      <c r="K129" s="1" t="s">
        <v>102</v>
      </c>
      <c r="L129" s="20" t="s">
        <v>106</v>
      </c>
      <c r="M129" s="4"/>
      <c r="N129" s="4">
        <v>100</v>
      </c>
      <c r="O129" s="20">
        <f>VLOOKUP(L129,对应表!BK:BL,2,FALSE)</f>
        <v>0</v>
      </c>
      <c r="P129" s="25" t="str">
        <f>_xlfn.IFNA(VLOOKUP(G129,角色!V:AE,主动技能!F129+1,FALSE),"")</f>
        <v>|||</v>
      </c>
      <c r="Q129" s="25">
        <f>(VLOOKUP(G129,角色!V:AE,主动技能!F129+4,FALSE))</f>
        <v>1</v>
      </c>
      <c r="R129" s="25">
        <v>0</v>
      </c>
      <c r="S129" s="25">
        <v>0</v>
      </c>
      <c r="T129" s="6" t="str">
        <f t="shared" si="20"/>
        <v/>
      </c>
      <c r="U129" s="6" t="str">
        <f t="shared" si="21"/>
        <v/>
      </c>
      <c r="V129" s="19" t="str">
        <f>VLOOKUP(G129,角色!AW:BC,主动技能!F129+1,FALSE)</f>
        <v>skill_01</v>
      </c>
      <c r="Y129">
        <f t="shared" si="22"/>
        <v>0</v>
      </c>
      <c r="Z129" s="19">
        <f>IF(VLOOKUP(C129,角色!CC:CI,主动技能!F129*2,FALSE)=0,"",VLOOKUP(C129,角色!CC:CI,主动技能!F129*2,FALSE))</f>
        <v>100</v>
      </c>
      <c r="AA129" s="19">
        <f>IF(VLOOKUP(C129,角色!CC:CI,主动技能!F129*2+1,FALSE)=0,0,VLOOKUP(C129,角色!CC:CI,主动技能!F129*2+1,FALSE))</f>
        <v>10</v>
      </c>
      <c r="AB129" s="19">
        <f>IF(INT(VLOOKUP(E129,角色属性概况!I:M,3,FALSE)*AA129/100)=0,"",(INT(VLOOKUP(E129,角色属性概况!I:M,3,FALSE)*AA129/100)))</f>
        <v>161</v>
      </c>
      <c r="AE129" s="25">
        <f>(VLOOKUP(G129,角色!V:AE,主动技能!F129+7,FALSE))</f>
        <v>1</v>
      </c>
      <c r="AF129" s="19">
        <f>VLOOKUP(F129,对应表!AY:BA,3,FALSE)</f>
        <v>0</v>
      </c>
      <c r="AG129" s="19">
        <f>VLOOKUP(F129,对应表!AY:BA,2,FALSE)</f>
        <v>0</v>
      </c>
      <c r="AH129" s="25" t="str">
        <f>VLOOKUP(F129,特效对应!F:G,2,FALSE)</f>
        <v>attack</v>
      </c>
      <c r="AJ129">
        <f t="shared" si="25"/>
        <v>3</v>
      </c>
      <c r="AQ129" s="6" t="str">
        <f>_xlfn.IFNA(IF(IF($AK129=AQ$5,VLOOKUP(AL129,buff!$K:$L,2,FALSE),"")=0,"",IF($AK129=AQ$5,VLOOKUP(AL129,buff!$K:$L,2,FALSE),"")),"")</f>
        <v/>
      </c>
      <c r="AR129" s="6" t="str">
        <f>_xlfn.IFNA(IF(IF($AK129=AR$5,VLOOKUP(AM129,buff!$K:$L,2,FALSE),"")=0,"",IF($AK129=AR$5,VLOOKUP(AM129,buff!$K:$L,2,FALSE),"")),"")</f>
        <v/>
      </c>
      <c r="AS129" s="6" t="str">
        <f>_xlfn.IFNA(IF(IF($AK129=AS$5,VLOOKUP(AN129,buff!$K:$L,2,FALSE),"")=0,"",IF($AK129=AS$5,VLOOKUP(AN129,buff!$K:$L,2,FALSE),"")),"")</f>
        <v/>
      </c>
      <c r="AT129" s="6" t="str">
        <f>_xlfn.IFNA(IF(IF($AK129=AT$5,VLOOKUP(AO129,buff!$K:$L,2,FALSE),"")=0,"",IF($AK129=AT$5,VLOOKUP(AO129,buff!$K:$L,2,FALSE),"")),"")</f>
        <v/>
      </c>
      <c r="AU129" s="6" t="str">
        <f>_xlfn.IFNA(IF(IF($AK129=AU$5,VLOOKUP(AP129,buff!$K:$L,2,FALSE),"")=0,"",IF($AK129=AU$5,VLOOKUP(AP129,buff!$K:$L,2,FALSE),"")),"")</f>
        <v/>
      </c>
      <c r="AV129" s="6" t="str">
        <f>_xlfn.IFNA(IF(IF($AK129=AV$5,VLOOKUP(AL129,buff!$K:$L,2,FALSE),"")=0,"",IF($AK129=AV$5,VLOOKUP(AL129,buff!$K:$L,2,FALSE),"")),"")</f>
        <v/>
      </c>
      <c r="AW129" s="6" t="str">
        <f>_xlfn.IFNA(IF(IF($AK129=AW$5,VLOOKUP(AM129,buff!$K:$L,2,FALSE),"")=0,"",IF($AK129=AW$5,VLOOKUP(AM129,buff!$K:$L,2,FALSE),"")),"")</f>
        <v/>
      </c>
      <c r="AX129" s="6" t="str">
        <f>_xlfn.IFNA(IF(IF($AK129=AX$5,VLOOKUP(AN129,buff!$K:$L,2,FALSE),"")=0,"",IF($AK129=AX$5,VLOOKUP(AN129,buff!$K:$L,2,FALSE),"")),"")</f>
        <v/>
      </c>
      <c r="AY129" s="6" t="str">
        <f>_xlfn.IFNA(IF(IF($AK129=AY$5,VLOOKUP(AO129,buff!$K:$L,2,FALSE),"")=0,"",IF($AK129=AY$5,VLOOKUP(AO129,buff!$K:$L,2,FALSE),"")),"")</f>
        <v/>
      </c>
      <c r="AZ129" s="6" t="str">
        <f>_xlfn.IFNA(IF(IF($AK129=AZ$5,VLOOKUP(AP129,buff!$K:$L,2,FALSE),"")=0,"",IF($AK129=AZ$5,VLOOKUP(AP129,buff!$K:$L,2,FALSE),"")),"")</f>
        <v/>
      </c>
      <c r="BA129" s="6" t="e">
        <f>VLOOKUP(AL129,buff!$K:$P,6,FALSE)</f>
        <v>#N/A</v>
      </c>
      <c r="BB129" s="6" t="e">
        <f>VLOOKUP(AM129,buff!$K:$P,6,FALSE)</f>
        <v>#N/A</v>
      </c>
      <c r="BC129" s="6" t="e">
        <f>VLOOKUP(AN129,buff!$K:$P,6,FALSE)</f>
        <v>#N/A</v>
      </c>
      <c r="BD129">
        <v>0</v>
      </c>
      <c r="BE129">
        <v>0</v>
      </c>
      <c r="BF129" s="22">
        <f t="shared" si="27"/>
        <v>100301</v>
      </c>
    </row>
    <row r="130" spans="1:58" x14ac:dyDescent="0.15">
      <c r="A130" t="str">
        <f t="shared" si="34"/>
        <v>法师主动技能1等级4</v>
      </c>
      <c r="B130" s="8">
        <f t="shared" si="23"/>
        <v>10030104</v>
      </c>
      <c r="C130" s="8" t="str">
        <f>VLOOKUP(G130,角色!A:B,2,FALSE)</f>
        <v>法师</v>
      </c>
      <c r="D130" s="8" t="str">
        <f t="shared" si="24"/>
        <v>主动技能1</v>
      </c>
      <c r="E130" s="8">
        <f t="shared" si="28"/>
        <v>4</v>
      </c>
      <c r="F130" s="8">
        <f t="shared" si="29"/>
        <v>1</v>
      </c>
      <c r="G130" s="8">
        <f t="shared" si="30"/>
        <v>3</v>
      </c>
      <c r="H130" s="4" t="s">
        <v>426</v>
      </c>
      <c r="I130" s="20" t="str">
        <f t="shared" si="35"/>
        <v>对敌方单体攻击，造成100%攻击力（+249）点伤害。</v>
      </c>
      <c r="J130" s="4" t="s">
        <v>277</v>
      </c>
      <c r="K130" s="1" t="s">
        <v>102</v>
      </c>
      <c r="L130" s="20" t="s">
        <v>106</v>
      </c>
      <c r="M130" s="4"/>
      <c r="N130" s="4">
        <v>100</v>
      </c>
      <c r="O130" s="20">
        <f>VLOOKUP(L130,对应表!BK:BL,2,FALSE)</f>
        <v>0</v>
      </c>
      <c r="P130" s="25" t="str">
        <f>_xlfn.IFNA(VLOOKUP(G130,角色!V:AE,主动技能!F130+1,FALSE),"")</f>
        <v>|||</v>
      </c>
      <c r="Q130" s="25">
        <f>(VLOOKUP(G130,角色!V:AE,主动技能!F130+4,FALSE))</f>
        <v>1</v>
      </c>
      <c r="R130" s="25">
        <v>0</v>
      </c>
      <c r="S130" s="25">
        <v>0</v>
      </c>
      <c r="T130" s="6" t="str">
        <f t="shared" si="20"/>
        <v/>
      </c>
      <c r="U130" s="6" t="str">
        <f t="shared" si="21"/>
        <v/>
      </c>
      <c r="V130" s="19" t="str">
        <f>VLOOKUP(G130,角色!AW:BC,主动技能!F130+1,FALSE)</f>
        <v>skill_01</v>
      </c>
      <c r="Y130">
        <f t="shared" si="22"/>
        <v>0</v>
      </c>
      <c r="Z130" s="19">
        <f>IF(VLOOKUP(C130,角色!CC:CI,主动技能!F130*2,FALSE)=0,"",VLOOKUP(C130,角色!CC:CI,主动技能!F130*2,FALSE))</f>
        <v>100</v>
      </c>
      <c r="AA130" s="19">
        <f>IF(VLOOKUP(C130,角色!CC:CI,主动技能!F130*2+1,FALSE)=0,0,VLOOKUP(C130,角色!CC:CI,主动技能!F130*2+1,FALSE))</f>
        <v>10</v>
      </c>
      <c r="AB130" s="19">
        <f>IF(INT(VLOOKUP(E130,角色属性概况!I:M,3,FALSE)*AA130/100)=0,"",(INT(VLOOKUP(E130,角色属性概况!I:M,3,FALSE)*AA130/100)))</f>
        <v>249</v>
      </c>
      <c r="AE130" s="25">
        <f>(VLOOKUP(G130,角色!V:AE,主动技能!F130+7,FALSE))</f>
        <v>1</v>
      </c>
      <c r="AF130" s="19">
        <f>VLOOKUP(F130,对应表!AY:BA,3,FALSE)</f>
        <v>0</v>
      </c>
      <c r="AG130" s="19">
        <f>VLOOKUP(F130,对应表!AY:BA,2,FALSE)</f>
        <v>0</v>
      </c>
      <c r="AH130" s="25" t="str">
        <f>VLOOKUP(F130,特效对应!F:G,2,FALSE)</f>
        <v>attack</v>
      </c>
      <c r="AJ130">
        <f t="shared" si="25"/>
        <v>4</v>
      </c>
      <c r="AQ130" s="6" t="str">
        <f>_xlfn.IFNA(IF(IF($AK130=AQ$5,VLOOKUP(AL130,buff!$K:$L,2,FALSE),"")=0,"",IF($AK130=AQ$5,VLOOKUP(AL130,buff!$K:$L,2,FALSE),"")),"")</f>
        <v/>
      </c>
      <c r="AR130" s="6" t="str">
        <f>_xlfn.IFNA(IF(IF($AK130=AR$5,VLOOKUP(AM130,buff!$K:$L,2,FALSE),"")=0,"",IF($AK130=AR$5,VLOOKUP(AM130,buff!$K:$L,2,FALSE),"")),"")</f>
        <v/>
      </c>
      <c r="AS130" s="6" t="str">
        <f>_xlfn.IFNA(IF(IF($AK130=AS$5,VLOOKUP(AN130,buff!$K:$L,2,FALSE),"")=0,"",IF($AK130=AS$5,VLOOKUP(AN130,buff!$K:$L,2,FALSE),"")),"")</f>
        <v/>
      </c>
      <c r="AT130" s="6" t="str">
        <f>_xlfn.IFNA(IF(IF($AK130=AT$5,VLOOKUP(AO130,buff!$K:$L,2,FALSE),"")=0,"",IF($AK130=AT$5,VLOOKUP(AO130,buff!$K:$L,2,FALSE),"")),"")</f>
        <v/>
      </c>
      <c r="AU130" s="6" t="str">
        <f>_xlfn.IFNA(IF(IF($AK130=AU$5,VLOOKUP(AP130,buff!$K:$L,2,FALSE),"")=0,"",IF($AK130=AU$5,VLOOKUP(AP130,buff!$K:$L,2,FALSE),"")),"")</f>
        <v/>
      </c>
      <c r="AV130" s="6" t="str">
        <f>_xlfn.IFNA(IF(IF($AK130=AV$5,VLOOKUP(AL130,buff!$K:$L,2,FALSE),"")=0,"",IF($AK130=AV$5,VLOOKUP(AL130,buff!$K:$L,2,FALSE),"")),"")</f>
        <v/>
      </c>
      <c r="AW130" s="6" t="str">
        <f>_xlfn.IFNA(IF(IF($AK130=AW$5,VLOOKUP(AM130,buff!$K:$L,2,FALSE),"")=0,"",IF($AK130=AW$5,VLOOKUP(AM130,buff!$K:$L,2,FALSE),"")),"")</f>
        <v/>
      </c>
      <c r="AX130" s="6" t="str">
        <f>_xlfn.IFNA(IF(IF($AK130=AX$5,VLOOKUP(AN130,buff!$K:$L,2,FALSE),"")=0,"",IF($AK130=AX$5,VLOOKUP(AN130,buff!$K:$L,2,FALSE),"")),"")</f>
        <v/>
      </c>
      <c r="AY130" s="6" t="str">
        <f>_xlfn.IFNA(IF(IF($AK130=AY$5,VLOOKUP(AO130,buff!$K:$L,2,FALSE),"")=0,"",IF($AK130=AY$5,VLOOKUP(AO130,buff!$K:$L,2,FALSE),"")),"")</f>
        <v/>
      </c>
      <c r="AZ130" s="6" t="str">
        <f>_xlfn.IFNA(IF(IF($AK130=AZ$5,VLOOKUP(AP130,buff!$K:$L,2,FALSE),"")=0,"",IF($AK130=AZ$5,VLOOKUP(AP130,buff!$K:$L,2,FALSE),"")),"")</f>
        <v/>
      </c>
      <c r="BA130" s="6" t="e">
        <f>VLOOKUP(AL130,buff!$K:$P,6,FALSE)</f>
        <v>#N/A</v>
      </c>
      <c r="BB130" s="6" t="e">
        <f>VLOOKUP(AM130,buff!$K:$P,6,FALSE)</f>
        <v>#N/A</v>
      </c>
      <c r="BC130" s="6" t="e">
        <f>VLOOKUP(AN130,buff!$K:$P,6,FALSE)</f>
        <v>#N/A</v>
      </c>
      <c r="BD130">
        <v>0</v>
      </c>
      <c r="BE130">
        <v>0</v>
      </c>
      <c r="BF130" s="22">
        <f t="shared" si="27"/>
        <v>100301</v>
      </c>
    </row>
    <row r="131" spans="1:58" x14ac:dyDescent="0.15">
      <c r="A131" t="str">
        <f t="shared" si="34"/>
        <v>法师主动技能1等级5</v>
      </c>
      <c r="B131" s="8">
        <f t="shared" si="23"/>
        <v>10030105</v>
      </c>
      <c r="C131" s="8" t="str">
        <f>VLOOKUP(G131,角色!A:B,2,FALSE)</f>
        <v>法师</v>
      </c>
      <c r="D131" s="8" t="str">
        <f t="shared" si="24"/>
        <v>主动技能1</v>
      </c>
      <c r="E131" s="8">
        <f t="shared" si="28"/>
        <v>5</v>
      </c>
      <c r="F131" s="8">
        <f t="shared" si="29"/>
        <v>1</v>
      </c>
      <c r="G131" s="8">
        <f t="shared" si="30"/>
        <v>3</v>
      </c>
      <c r="H131" s="4" t="s">
        <v>426</v>
      </c>
      <c r="I131" s="20" t="str">
        <f t="shared" si="35"/>
        <v>对敌方单体攻击，造成100%攻击力（+373）点伤害。</v>
      </c>
      <c r="J131" s="4" t="s">
        <v>277</v>
      </c>
      <c r="K131" s="1" t="s">
        <v>102</v>
      </c>
      <c r="L131" s="20" t="s">
        <v>106</v>
      </c>
      <c r="M131" s="4"/>
      <c r="N131" s="4">
        <v>100</v>
      </c>
      <c r="O131" s="20">
        <f>VLOOKUP(L131,对应表!BK:BL,2,FALSE)</f>
        <v>0</v>
      </c>
      <c r="P131" s="25" t="str">
        <f>_xlfn.IFNA(VLOOKUP(G131,角色!V:AE,主动技能!F131+1,FALSE),"")</f>
        <v>|||</v>
      </c>
      <c r="Q131" s="25">
        <f>(VLOOKUP(G131,角色!V:AE,主动技能!F131+4,FALSE))</f>
        <v>1</v>
      </c>
      <c r="R131" s="25">
        <v>0</v>
      </c>
      <c r="S131" s="25">
        <v>0</v>
      </c>
      <c r="T131" s="6" t="str">
        <f t="shared" si="20"/>
        <v/>
      </c>
      <c r="U131" s="6" t="str">
        <f t="shared" si="21"/>
        <v/>
      </c>
      <c r="V131" s="19" t="str">
        <f>VLOOKUP(G131,角色!AW:BC,主动技能!F131+1,FALSE)</f>
        <v>skill_01</v>
      </c>
      <c r="Y131">
        <f t="shared" si="22"/>
        <v>0</v>
      </c>
      <c r="Z131" s="19">
        <f>IF(VLOOKUP(C131,角色!CC:CI,主动技能!F131*2,FALSE)=0,"",VLOOKUP(C131,角色!CC:CI,主动技能!F131*2,FALSE))</f>
        <v>100</v>
      </c>
      <c r="AA131" s="19">
        <f>IF(VLOOKUP(C131,角色!CC:CI,主动技能!F131*2+1,FALSE)=0,0,VLOOKUP(C131,角色!CC:CI,主动技能!F131*2+1,FALSE))</f>
        <v>10</v>
      </c>
      <c r="AB131" s="19">
        <f>IF(INT(VLOOKUP(E131,角色属性概况!I:M,3,FALSE)*AA131/100)=0,"",(INT(VLOOKUP(E131,角色属性概况!I:M,3,FALSE)*AA131/100)))</f>
        <v>373</v>
      </c>
      <c r="AE131" s="25">
        <f>(VLOOKUP(G131,角色!V:AE,主动技能!F131+7,FALSE))</f>
        <v>1</v>
      </c>
      <c r="AF131" s="19">
        <f>VLOOKUP(F131,对应表!AY:BA,3,FALSE)</f>
        <v>0</v>
      </c>
      <c r="AG131" s="19">
        <f>VLOOKUP(F131,对应表!AY:BA,2,FALSE)</f>
        <v>0</v>
      </c>
      <c r="AH131" s="25" t="str">
        <f>VLOOKUP(F131,特效对应!F:G,2,FALSE)</f>
        <v>attack</v>
      </c>
      <c r="AJ131">
        <f t="shared" si="25"/>
        <v>5</v>
      </c>
      <c r="AQ131" s="6" t="str">
        <f>_xlfn.IFNA(IF(IF($AK131=AQ$5,VLOOKUP(AL131,buff!$K:$L,2,FALSE),"")=0,"",IF($AK131=AQ$5,VLOOKUP(AL131,buff!$K:$L,2,FALSE),"")),"")</f>
        <v/>
      </c>
      <c r="AR131" s="6" t="str">
        <f>_xlfn.IFNA(IF(IF($AK131=AR$5,VLOOKUP(AM131,buff!$K:$L,2,FALSE),"")=0,"",IF($AK131=AR$5,VLOOKUP(AM131,buff!$K:$L,2,FALSE),"")),"")</f>
        <v/>
      </c>
      <c r="AS131" s="6" t="str">
        <f>_xlfn.IFNA(IF(IF($AK131=AS$5,VLOOKUP(AN131,buff!$K:$L,2,FALSE),"")=0,"",IF($AK131=AS$5,VLOOKUP(AN131,buff!$K:$L,2,FALSE),"")),"")</f>
        <v/>
      </c>
      <c r="AT131" s="6" t="str">
        <f>_xlfn.IFNA(IF(IF($AK131=AT$5,VLOOKUP(AO131,buff!$K:$L,2,FALSE),"")=0,"",IF($AK131=AT$5,VLOOKUP(AO131,buff!$K:$L,2,FALSE),"")),"")</f>
        <v/>
      </c>
      <c r="AU131" s="6" t="str">
        <f>_xlfn.IFNA(IF(IF($AK131=AU$5,VLOOKUP(AP131,buff!$K:$L,2,FALSE),"")=0,"",IF($AK131=AU$5,VLOOKUP(AP131,buff!$K:$L,2,FALSE),"")),"")</f>
        <v/>
      </c>
      <c r="AV131" s="6" t="str">
        <f>_xlfn.IFNA(IF(IF($AK131=AV$5,VLOOKUP(AL131,buff!$K:$L,2,FALSE),"")=0,"",IF($AK131=AV$5,VLOOKUP(AL131,buff!$K:$L,2,FALSE),"")),"")</f>
        <v/>
      </c>
      <c r="AW131" s="6" t="str">
        <f>_xlfn.IFNA(IF(IF($AK131=AW$5,VLOOKUP(AM131,buff!$K:$L,2,FALSE),"")=0,"",IF($AK131=AW$5,VLOOKUP(AM131,buff!$K:$L,2,FALSE),"")),"")</f>
        <v/>
      </c>
      <c r="AX131" s="6" t="str">
        <f>_xlfn.IFNA(IF(IF($AK131=AX$5,VLOOKUP(AN131,buff!$K:$L,2,FALSE),"")=0,"",IF($AK131=AX$5,VLOOKUP(AN131,buff!$K:$L,2,FALSE),"")),"")</f>
        <v/>
      </c>
      <c r="AY131" s="6" t="str">
        <f>_xlfn.IFNA(IF(IF($AK131=AY$5,VLOOKUP(AO131,buff!$K:$L,2,FALSE),"")=0,"",IF($AK131=AY$5,VLOOKUP(AO131,buff!$K:$L,2,FALSE),"")),"")</f>
        <v/>
      </c>
      <c r="AZ131" s="6" t="str">
        <f>_xlfn.IFNA(IF(IF($AK131=AZ$5,VLOOKUP(AP131,buff!$K:$L,2,FALSE),"")=0,"",IF($AK131=AZ$5,VLOOKUP(AP131,buff!$K:$L,2,FALSE),"")),"")</f>
        <v/>
      </c>
      <c r="BA131" s="6" t="e">
        <f>VLOOKUP(AL131,buff!$K:$P,6,FALSE)</f>
        <v>#N/A</v>
      </c>
      <c r="BB131" s="6" t="e">
        <f>VLOOKUP(AM131,buff!$K:$P,6,FALSE)</f>
        <v>#N/A</v>
      </c>
      <c r="BC131" s="6" t="e">
        <f>VLOOKUP(AN131,buff!$K:$P,6,FALSE)</f>
        <v>#N/A</v>
      </c>
      <c r="BD131">
        <v>0</v>
      </c>
      <c r="BE131">
        <v>0</v>
      </c>
      <c r="BF131" s="22">
        <f t="shared" si="27"/>
        <v>100301</v>
      </c>
    </row>
    <row r="132" spans="1:58" x14ac:dyDescent="0.15">
      <c r="A132" t="str">
        <f t="shared" si="34"/>
        <v>法师主动技能1等级6</v>
      </c>
      <c r="B132" s="8">
        <f t="shared" si="23"/>
        <v>10030106</v>
      </c>
      <c r="C132" s="8" t="str">
        <f>VLOOKUP(G132,角色!A:B,2,FALSE)</f>
        <v>法师</v>
      </c>
      <c r="D132" s="8" t="str">
        <f t="shared" si="24"/>
        <v>主动技能1</v>
      </c>
      <c r="E132" s="8">
        <f t="shared" si="28"/>
        <v>6</v>
      </c>
      <c r="F132" s="8">
        <f t="shared" si="29"/>
        <v>1</v>
      </c>
      <c r="G132" s="8">
        <f t="shared" si="30"/>
        <v>3</v>
      </c>
      <c r="H132" s="4" t="s">
        <v>426</v>
      </c>
      <c r="I132" s="20" t="str">
        <f t="shared" si="35"/>
        <v>对敌方单体攻击，造成100%攻击力（+549）点伤害。</v>
      </c>
      <c r="J132" s="4" t="s">
        <v>277</v>
      </c>
      <c r="K132" s="1" t="s">
        <v>102</v>
      </c>
      <c r="L132" s="20" t="s">
        <v>106</v>
      </c>
      <c r="M132" s="4"/>
      <c r="N132" s="4">
        <v>100</v>
      </c>
      <c r="O132" s="20">
        <f>VLOOKUP(L132,对应表!BK:BL,2,FALSE)</f>
        <v>0</v>
      </c>
      <c r="P132" s="25" t="str">
        <f>_xlfn.IFNA(VLOOKUP(G132,角色!V:AE,主动技能!F132+1,FALSE),"")</f>
        <v>|||</v>
      </c>
      <c r="Q132" s="25">
        <f>(VLOOKUP(G132,角色!V:AE,主动技能!F132+4,FALSE))</f>
        <v>1</v>
      </c>
      <c r="R132" s="25">
        <v>0</v>
      </c>
      <c r="S132" s="25">
        <v>0</v>
      </c>
      <c r="T132" s="6" t="str">
        <f t="shared" si="20"/>
        <v/>
      </c>
      <c r="U132" s="6" t="str">
        <f t="shared" si="21"/>
        <v/>
      </c>
      <c r="V132" s="19" t="str">
        <f>VLOOKUP(G132,角色!AW:BC,主动技能!F132+1,FALSE)</f>
        <v>skill_01</v>
      </c>
      <c r="Y132">
        <f t="shared" si="22"/>
        <v>0</v>
      </c>
      <c r="Z132" s="19">
        <f>IF(VLOOKUP(C132,角色!CC:CI,主动技能!F132*2,FALSE)=0,"",VLOOKUP(C132,角色!CC:CI,主动技能!F132*2,FALSE))</f>
        <v>100</v>
      </c>
      <c r="AA132" s="19">
        <f>IF(VLOOKUP(C132,角色!CC:CI,主动技能!F132*2+1,FALSE)=0,0,VLOOKUP(C132,角色!CC:CI,主动技能!F132*2+1,FALSE))</f>
        <v>10</v>
      </c>
      <c r="AB132" s="19">
        <f>IF(INT(VLOOKUP(E132,角色属性概况!I:M,3,FALSE)*AA132/100)=0,"",(INT(VLOOKUP(E132,角色属性概况!I:M,3,FALSE)*AA132/100)))</f>
        <v>549</v>
      </c>
      <c r="AE132" s="25">
        <f>(VLOOKUP(G132,角色!V:AE,主动技能!F132+7,FALSE))</f>
        <v>1</v>
      </c>
      <c r="AF132" s="19">
        <f>VLOOKUP(F132,对应表!AY:BA,3,FALSE)</f>
        <v>0</v>
      </c>
      <c r="AG132" s="19">
        <f>VLOOKUP(F132,对应表!AY:BA,2,FALSE)</f>
        <v>0</v>
      </c>
      <c r="AH132" s="25" t="str">
        <f>VLOOKUP(F132,特效对应!F:G,2,FALSE)</f>
        <v>attack</v>
      </c>
      <c r="AJ132">
        <f t="shared" si="25"/>
        <v>6</v>
      </c>
      <c r="AQ132" s="6" t="str">
        <f>_xlfn.IFNA(IF(IF($AK132=AQ$5,VLOOKUP(AL132,buff!$K:$L,2,FALSE),"")=0,"",IF($AK132=AQ$5,VLOOKUP(AL132,buff!$K:$L,2,FALSE),"")),"")</f>
        <v/>
      </c>
      <c r="AR132" s="6" t="str">
        <f>_xlfn.IFNA(IF(IF($AK132=AR$5,VLOOKUP(AM132,buff!$K:$L,2,FALSE),"")=0,"",IF($AK132=AR$5,VLOOKUP(AM132,buff!$K:$L,2,FALSE),"")),"")</f>
        <v/>
      </c>
      <c r="AS132" s="6" t="str">
        <f>_xlfn.IFNA(IF(IF($AK132=AS$5,VLOOKUP(AN132,buff!$K:$L,2,FALSE),"")=0,"",IF($AK132=AS$5,VLOOKUP(AN132,buff!$K:$L,2,FALSE),"")),"")</f>
        <v/>
      </c>
      <c r="AT132" s="6" t="str">
        <f>_xlfn.IFNA(IF(IF($AK132=AT$5,VLOOKUP(AO132,buff!$K:$L,2,FALSE),"")=0,"",IF($AK132=AT$5,VLOOKUP(AO132,buff!$K:$L,2,FALSE),"")),"")</f>
        <v/>
      </c>
      <c r="AU132" s="6" t="str">
        <f>_xlfn.IFNA(IF(IF($AK132=AU$5,VLOOKUP(AP132,buff!$K:$L,2,FALSE),"")=0,"",IF($AK132=AU$5,VLOOKUP(AP132,buff!$K:$L,2,FALSE),"")),"")</f>
        <v/>
      </c>
      <c r="AV132" s="6" t="str">
        <f>_xlfn.IFNA(IF(IF($AK132=AV$5,VLOOKUP(AL132,buff!$K:$L,2,FALSE),"")=0,"",IF($AK132=AV$5,VLOOKUP(AL132,buff!$K:$L,2,FALSE),"")),"")</f>
        <v/>
      </c>
      <c r="AW132" s="6" t="str">
        <f>_xlfn.IFNA(IF(IF($AK132=AW$5,VLOOKUP(AM132,buff!$K:$L,2,FALSE),"")=0,"",IF($AK132=AW$5,VLOOKUP(AM132,buff!$K:$L,2,FALSE),"")),"")</f>
        <v/>
      </c>
      <c r="AX132" s="6" t="str">
        <f>_xlfn.IFNA(IF(IF($AK132=AX$5,VLOOKUP(AN132,buff!$K:$L,2,FALSE),"")=0,"",IF($AK132=AX$5,VLOOKUP(AN132,buff!$K:$L,2,FALSE),"")),"")</f>
        <v/>
      </c>
      <c r="AY132" s="6" t="str">
        <f>_xlfn.IFNA(IF(IF($AK132=AY$5,VLOOKUP(AO132,buff!$K:$L,2,FALSE),"")=0,"",IF($AK132=AY$5,VLOOKUP(AO132,buff!$K:$L,2,FALSE),"")),"")</f>
        <v/>
      </c>
      <c r="AZ132" s="6" t="str">
        <f>_xlfn.IFNA(IF(IF($AK132=AZ$5,VLOOKUP(AP132,buff!$K:$L,2,FALSE),"")=0,"",IF($AK132=AZ$5,VLOOKUP(AP132,buff!$K:$L,2,FALSE),"")),"")</f>
        <v/>
      </c>
      <c r="BA132" s="6" t="e">
        <f>VLOOKUP(AL132,buff!$K:$P,6,FALSE)</f>
        <v>#N/A</v>
      </c>
      <c r="BB132" s="6" t="e">
        <f>VLOOKUP(AM132,buff!$K:$P,6,FALSE)</f>
        <v>#N/A</v>
      </c>
      <c r="BC132" s="6" t="e">
        <f>VLOOKUP(AN132,buff!$K:$P,6,FALSE)</f>
        <v>#N/A</v>
      </c>
      <c r="BD132">
        <v>0</v>
      </c>
      <c r="BE132">
        <v>0</v>
      </c>
      <c r="BF132" s="22">
        <f t="shared" si="27"/>
        <v>100301</v>
      </c>
    </row>
    <row r="133" spans="1:58" x14ac:dyDescent="0.15">
      <c r="A133" t="str">
        <f t="shared" si="34"/>
        <v>法师主动技能1等级7</v>
      </c>
      <c r="B133" s="8">
        <f t="shared" si="23"/>
        <v>10030107</v>
      </c>
      <c r="C133" s="8" t="str">
        <f>VLOOKUP(G133,角色!A:B,2,FALSE)</f>
        <v>法师</v>
      </c>
      <c r="D133" s="8" t="str">
        <f t="shared" si="24"/>
        <v>主动技能1</v>
      </c>
      <c r="E133" s="8">
        <f t="shared" si="28"/>
        <v>7</v>
      </c>
      <c r="F133" s="8">
        <f t="shared" si="29"/>
        <v>1</v>
      </c>
      <c r="G133" s="8">
        <f t="shared" si="30"/>
        <v>3</v>
      </c>
      <c r="H133" s="4" t="s">
        <v>426</v>
      </c>
      <c r="I133" s="20" t="str">
        <f t="shared" si="35"/>
        <v>对敌方单体攻击，造成100%攻击力（+797）点伤害。</v>
      </c>
      <c r="J133" s="4" t="s">
        <v>277</v>
      </c>
      <c r="K133" s="1" t="s">
        <v>102</v>
      </c>
      <c r="L133" s="20" t="s">
        <v>106</v>
      </c>
      <c r="M133" s="4"/>
      <c r="N133" s="4">
        <v>100</v>
      </c>
      <c r="O133" s="20">
        <f>VLOOKUP(L133,对应表!BK:BL,2,FALSE)</f>
        <v>0</v>
      </c>
      <c r="P133" s="25" t="str">
        <f>_xlfn.IFNA(VLOOKUP(G133,角色!V:AE,主动技能!F133+1,FALSE),"")</f>
        <v>|||</v>
      </c>
      <c r="Q133" s="25">
        <f>(VLOOKUP(G133,角色!V:AE,主动技能!F133+4,FALSE))</f>
        <v>1</v>
      </c>
      <c r="R133" s="25">
        <v>0</v>
      </c>
      <c r="S133" s="25">
        <v>0</v>
      </c>
      <c r="T133" s="6" t="str">
        <f t="shared" si="20"/>
        <v/>
      </c>
      <c r="U133" s="6" t="str">
        <f t="shared" si="21"/>
        <v/>
      </c>
      <c r="V133" s="19" t="str">
        <f>VLOOKUP(G133,角色!AW:BC,主动技能!F133+1,FALSE)</f>
        <v>skill_01</v>
      </c>
      <c r="Y133">
        <f t="shared" si="22"/>
        <v>0</v>
      </c>
      <c r="Z133" s="19">
        <f>IF(VLOOKUP(C133,角色!CC:CI,主动技能!F133*2,FALSE)=0,"",VLOOKUP(C133,角色!CC:CI,主动技能!F133*2,FALSE))</f>
        <v>100</v>
      </c>
      <c r="AA133" s="19">
        <f>IF(VLOOKUP(C133,角色!CC:CI,主动技能!F133*2+1,FALSE)=0,0,VLOOKUP(C133,角色!CC:CI,主动技能!F133*2+1,FALSE))</f>
        <v>10</v>
      </c>
      <c r="AB133" s="19">
        <f>IF(INT(VLOOKUP(E133,角色属性概况!I:M,3,FALSE)*AA133/100)=0,"",(INT(VLOOKUP(E133,角色属性概况!I:M,3,FALSE)*AA133/100)))</f>
        <v>797</v>
      </c>
      <c r="AE133" s="25">
        <f>(VLOOKUP(G133,角色!V:AE,主动技能!F133+7,FALSE))</f>
        <v>1</v>
      </c>
      <c r="AF133" s="19">
        <f>VLOOKUP(F133,对应表!AY:BA,3,FALSE)</f>
        <v>0</v>
      </c>
      <c r="AG133" s="19">
        <f>VLOOKUP(F133,对应表!AY:BA,2,FALSE)</f>
        <v>0</v>
      </c>
      <c r="AH133" s="25" t="str">
        <f>VLOOKUP(F133,特效对应!F:G,2,FALSE)</f>
        <v>attack</v>
      </c>
      <c r="AJ133">
        <f t="shared" si="25"/>
        <v>7</v>
      </c>
      <c r="AQ133" s="6" t="str">
        <f>_xlfn.IFNA(IF(IF($AK133=AQ$5,VLOOKUP(AL133,buff!$K:$L,2,FALSE),"")=0,"",IF($AK133=AQ$5,VLOOKUP(AL133,buff!$K:$L,2,FALSE),"")),"")</f>
        <v/>
      </c>
      <c r="AR133" s="6" t="str">
        <f>_xlfn.IFNA(IF(IF($AK133=AR$5,VLOOKUP(AM133,buff!$K:$L,2,FALSE),"")=0,"",IF($AK133=AR$5,VLOOKUP(AM133,buff!$K:$L,2,FALSE),"")),"")</f>
        <v/>
      </c>
      <c r="AS133" s="6" t="str">
        <f>_xlfn.IFNA(IF(IF($AK133=AS$5,VLOOKUP(AN133,buff!$K:$L,2,FALSE),"")=0,"",IF($AK133=AS$5,VLOOKUP(AN133,buff!$K:$L,2,FALSE),"")),"")</f>
        <v/>
      </c>
      <c r="AT133" s="6" t="str">
        <f>_xlfn.IFNA(IF(IF($AK133=AT$5,VLOOKUP(AO133,buff!$K:$L,2,FALSE),"")=0,"",IF($AK133=AT$5,VLOOKUP(AO133,buff!$K:$L,2,FALSE),"")),"")</f>
        <v/>
      </c>
      <c r="AU133" s="6" t="str">
        <f>_xlfn.IFNA(IF(IF($AK133=AU$5,VLOOKUP(AP133,buff!$K:$L,2,FALSE),"")=0,"",IF($AK133=AU$5,VLOOKUP(AP133,buff!$K:$L,2,FALSE),"")),"")</f>
        <v/>
      </c>
      <c r="AV133" s="6" t="str">
        <f>_xlfn.IFNA(IF(IF($AK133=AV$5,VLOOKUP(AL133,buff!$K:$L,2,FALSE),"")=0,"",IF($AK133=AV$5,VLOOKUP(AL133,buff!$K:$L,2,FALSE),"")),"")</f>
        <v/>
      </c>
      <c r="AW133" s="6" t="str">
        <f>_xlfn.IFNA(IF(IF($AK133=AW$5,VLOOKUP(AM133,buff!$K:$L,2,FALSE),"")=0,"",IF($AK133=AW$5,VLOOKUP(AM133,buff!$K:$L,2,FALSE),"")),"")</f>
        <v/>
      </c>
      <c r="AX133" s="6" t="str">
        <f>_xlfn.IFNA(IF(IF($AK133=AX$5,VLOOKUP(AN133,buff!$K:$L,2,FALSE),"")=0,"",IF($AK133=AX$5,VLOOKUP(AN133,buff!$K:$L,2,FALSE),"")),"")</f>
        <v/>
      </c>
      <c r="AY133" s="6" t="str">
        <f>_xlfn.IFNA(IF(IF($AK133=AY$5,VLOOKUP(AO133,buff!$K:$L,2,FALSE),"")=0,"",IF($AK133=AY$5,VLOOKUP(AO133,buff!$K:$L,2,FALSE),"")),"")</f>
        <v/>
      </c>
      <c r="AZ133" s="6" t="str">
        <f>_xlfn.IFNA(IF(IF($AK133=AZ$5,VLOOKUP(AP133,buff!$K:$L,2,FALSE),"")=0,"",IF($AK133=AZ$5,VLOOKUP(AP133,buff!$K:$L,2,FALSE),"")),"")</f>
        <v/>
      </c>
      <c r="BA133" s="6" t="e">
        <f>VLOOKUP(AL133,buff!$K:$P,6,FALSE)</f>
        <v>#N/A</v>
      </c>
      <c r="BB133" s="6" t="e">
        <f>VLOOKUP(AM133,buff!$K:$P,6,FALSE)</f>
        <v>#N/A</v>
      </c>
      <c r="BC133" s="6" t="e">
        <f>VLOOKUP(AN133,buff!$K:$P,6,FALSE)</f>
        <v>#N/A</v>
      </c>
      <c r="BD133">
        <v>0</v>
      </c>
      <c r="BE133">
        <v>0</v>
      </c>
      <c r="BF133" s="22">
        <f t="shared" si="27"/>
        <v>100301</v>
      </c>
    </row>
    <row r="134" spans="1:58" x14ac:dyDescent="0.15">
      <c r="A134" t="str">
        <f t="shared" si="34"/>
        <v>法师主动技能1等级8</v>
      </c>
      <c r="B134" s="8">
        <f t="shared" si="23"/>
        <v>10030108</v>
      </c>
      <c r="C134" s="8" t="str">
        <f>VLOOKUP(G134,角色!A:B,2,FALSE)</f>
        <v>法师</v>
      </c>
      <c r="D134" s="8" t="str">
        <f t="shared" si="24"/>
        <v>主动技能1</v>
      </c>
      <c r="E134" s="8">
        <f t="shared" si="28"/>
        <v>8</v>
      </c>
      <c r="F134" s="8">
        <f t="shared" si="29"/>
        <v>1</v>
      </c>
      <c r="G134" s="8">
        <f t="shared" si="30"/>
        <v>3</v>
      </c>
      <c r="H134" s="4" t="s">
        <v>426</v>
      </c>
      <c r="I134" s="20" t="str">
        <f t="shared" si="35"/>
        <v>对敌方单体攻击，造成100%攻击力（+1149）点伤害。</v>
      </c>
      <c r="J134" s="4" t="s">
        <v>277</v>
      </c>
      <c r="K134" s="1" t="s">
        <v>102</v>
      </c>
      <c r="L134" s="20" t="s">
        <v>106</v>
      </c>
      <c r="M134" s="4"/>
      <c r="N134" s="4">
        <v>100</v>
      </c>
      <c r="O134" s="20">
        <f>VLOOKUP(L134,对应表!BK:BL,2,FALSE)</f>
        <v>0</v>
      </c>
      <c r="P134" s="25" t="str">
        <f>_xlfn.IFNA(VLOOKUP(G134,角色!V:AE,主动技能!F134+1,FALSE),"")</f>
        <v>|||</v>
      </c>
      <c r="Q134" s="25">
        <f>(VLOOKUP(G134,角色!V:AE,主动技能!F134+4,FALSE))</f>
        <v>1</v>
      </c>
      <c r="R134" s="25">
        <v>0</v>
      </c>
      <c r="S134" s="25">
        <v>0</v>
      </c>
      <c r="T134" s="6" t="str">
        <f t="shared" si="20"/>
        <v/>
      </c>
      <c r="U134" s="6" t="str">
        <f t="shared" si="21"/>
        <v/>
      </c>
      <c r="V134" s="19" t="str">
        <f>VLOOKUP(G134,角色!AW:BC,主动技能!F134+1,FALSE)</f>
        <v>skill_01</v>
      </c>
      <c r="Y134">
        <f t="shared" si="22"/>
        <v>0</v>
      </c>
      <c r="Z134" s="19">
        <f>IF(VLOOKUP(C134,角色!CC:CI,主动技能!F134*2,FALSE)=0,"",VLOOKUP(C134,角色!CC:CI,主动技能!F134*2,FALSE))</f>
        <v>100</v>
      </c>
      <c r="AA134" s="19">
        <f>IF(VLOOKUP(C134,角色!CC:CI,主动技能!F134*2+1,FALSE)=0,0,VLOOKUP(C134,角色!CC:CI,主动技能!F134*2+1,FALSE))</f>
        <v>10</v>
      </c>
      <c r="AB134" s="19">
        <f>IF(INT(VLOOKUP(E134,角色属性概况!I:M,3,FALSE)*AA134/100)=0,"",(INT(VLOOKUP(E134,角色属性概况!I:M,3,FALSE)*AA134/100)))</f>
        <v>1149</v>
      </c>
      <c r="AE134" s="25">
        <f>(VLOOKUP(G134,角色!V:AE,主动技能!F134+7,FALSE))</f>
        <v>1</v>
      </c>
      <c r="AF134" s="19">
        <f>VLOOKUP(F134,对应表!AY:BA,3,FALSE)</f>
        <v>0</v>
      </c>
      <c r="AG134" s="19">
        <f>VLOOKUP(F134,对应表!AY:BA,2,FALSE)</f>
        <v>0</v>
      </c>
      <c r="AH134" s="25" t="str">
        <f>VLOOKUP(F134,特效对应!F:G,2,FALSE)</f>
        <v>attack</v>
      </c>
      <c r="AJ134">
        <f t="shared" si="25"/>
        <v>8</v>
      </c>
      <c r="AQ134" s="6" t="str">
        <f>_xlfn.IFNA(IF(IF($AK134=AQ$5,VLOOKUP(AL134,buff!$K:$L,2,FALSE),"")=0,"",IF($AK134=AQ$5,VLOOKUP(AL134,buff!$K:$L,2,FALSE),"")),"")</f>
        <v/>
      </c>
      <c r="AR134" s="6" t="str">
        <f>_xlfn.IFNA(IF(IF($AK134=AR$5,VLOOKUP(AM134,buff!$K:$L,2,FALSE),"")=0,"",IF($AK134=AR$5,VLOOKUP(AM134,buff!$K:$L,2,FALSE),"")),"")</f>
        <v/>
      </c>
      <c r="AS134" s="6" t="str">
        <f>_xlfn.IFNA(IF(IF($AK134=AS$5,VLOOKUP(AN134,buff!$K:$L,2,FALSE),"")=0,"",IF($AK134=AS$5,VLOOKUP(AN134,buff!$K:$L,2,FALSE),"")),"")</f>
        <v/>
      </c>
      <c r="AT134" s="6" t="str">
        <f>_xlfn.IFNA(IF(IF($AK134=AT$5,VLOOKUP(AO134,buff!$K:$L,2,FALSE),"")=0,"",IF($AK134=AT$5,VLOOKUP(AO134,buff!$K:$L,2,FALSE),"")),"")</f>
        <v/>
      </c>
      <c r="AU134" s="6" t="str">
        <f>_xlfn.IFNA(IF(IF($AK134=AU$5,VLOOKUP(AP134,buff!$K:$L,2,FALSE),"")=0,"",IF($AK134=AU$5,VLOOKUP(AP134,buff!$K:$L,2,FALSE),"")),"")</f>
        <v/>
      </c>
      <c r="AV134" s="6" t="str">
        <f>_xlfn.IFNA(IF(IF($AK134=AV$5,VLOOKUP(AL134,buff!$K:$L,2,FALSE),"")=0,"",IF($AK134=AV$5,VLOOKUP(AL134,buff!$K:$L,2,FALSE),"")),"")</f>
        <v/>
      </c>
      <c r="AW134" s="6" t="str">
        <f>_xlfn.IFNA(IF(IF($AK134=AW$5,VLOOKUP(AM134,buff!$K:$L,2,FALSE),"")=0,"",IF($AK134=AW$5,VLOOKUP(AM134,buff!$K:$L,2,FALSE),"")),"")</f>
        <v/>
      </c>
      <c r="AX134" s="6" t="str">
        <f>_xlfn.IFNA(IF(IF($AK134=AX$5,VLOOKUP(AN134,buff!$K:$L,2,FALSE),"")=0,"",IF($AK134=AX$5,VLOOKUP(AN134,buff!$K:$L,2,FALSE),"")),"")</f>
        <v/>
      </c>
      <c r="AY134" s="6" t="str">
        <f>_xlfn.IFNA(IF(IF($AK134=AY$5,VLOOKUP(AO134,buff!$K:$L,2,FALSE),"")=0,"",IF($AK134=AY$5,VLOOKUP(AO134,buff!$K:$L,2,FALSE),"")),"")</f>
        <v/>
      </c>
      <c r="AZ134" s="6" t="str">
        <f>_xlfn.IFNA(IF(IF($AK134=AZ$5,VLOOKUP(AP134,buff!$K:$L,2,FALSE),"")=0,"",IF($AK134=AZ$5,VLOOKUP(AP134,buff!$K:$L,2,FALSE),"")),"")</f>
        <v/>
      </c>
      <c r="BA134" s="6" t="e">
        <f>VLOOKUP(AL134,buff!$K:$P,6,FALSE)</f>
        <v>#N/A</v>
      </c>
      <c r="BB134" s="6" t="e">
        <f>VLOOKUP(AM134,buff!$K:$P,6,FALSE)</f>
        <v>#N/A</v>
      </c>
      <c r="BC134" s="6" t="e">
        <f>VLOOKUP(AN134,buff!$K:$P,6,FALSE)</f>
        <v>#N/A</v>
      </c>
      <c r="BD134">
        <v>0</v>
      </c>
      <c r="BE134">
        <v>0</v>
      </c>
      <c r="BF134" s="22">
        <f t="shared" si="27"/>
        <v>100301</v>
      </c>
    </row>
    <row r="135" spans="1:58" x14ac:dyDescent="0.15">
      <c r="A135" t="str">
        <f t="shared" si="34"/>
        <v>法师主动技能1等级9</v>
      </c>
      <c r="B135" s="8">
        <f t="shared" si="23"/>
        <v>10030109</v>
      </c>
      <c r="C135" s="8" t="str">
        <f>VLOOKUP(G135,角色!A:B,2,FALSE)</f>
        <v>法师</v>
      </c>
      <c r="D135" s="8" t="str">
        <f t="shared" si="24"/>
        <v>主动技能1</v>
      </c>
      <c r="E135" s="8">
        <f t="shared" si="28"/>
        <v>9</v>
      </c>
      <c r="F135" s="8">
        <f t="shared" si="29"/>
        <v>1</v>
      </c>
      <c r="G135" s="8">
        <f t="shared" si="30"/>
        <v>3</v>
      </c>
      <c r="H135" s="4" t="s">
        <v>426</v>
      </c>
      <c r="I135" s="20" t="str">
        <f t="shared" si="35"/>
        <v>对敌方单体攻击，造成100%攻击力（+1648）点伤害。</v>
      </c>
      <c r="J135" s="4" t="s">
        <v>277</v>
      </c>
      <c r="K135" s="1" t="s">
        <v>102</v>
      </c>
      <c r="L135" s="20" t="s">
        <v>106</v>
      </c>
      <c r="M135" s="4"/>
      <c r="N135" s="4">
        <v>100</v>
      </c>
      <c r="O135" s="20">
        <f>VLOOKUP(L135,对应表!BK:BL,2,FALSE)</f>
        <v>0</v>
      </c>
      <c r="P135" s="25" t="str">
        <f>_xlfn.IFNA(VLOOKUP(G135,角色!V:AE,主动技能!F135+1,FALSE),"")</f>
        <v>|||</v>
      </c>
      <c r="Q135" s="25">
        <f>(VLOOKUP(G135,角色!V:AE,主动技能!F135+4,FALSE))</f>
        <v>1</v>
      </c>
      <c r="R135" s="25">
        <v>0</v>
      </c>
      <c r="S135" s="25">
        <v>0</v>
      </c>
      <c r="T135" s="6" t="str">
        <f t="shared" ref="T135:T186" si="36">IF(AQ135="","",AQ135)&amp;IF(AR135="","","|"&amp;AR135)&amp;IF(AS135="","","|"&amp;AS135)&amp;IF(AT135="","","|"&amp;AT135)&amp;IF(AU135="","","|"&amp;AU135)</f>
        <v/>
      </c>
      <c r="U135" s="6" t="str">
        <f t="shared" ref="U135:U186" si="37">IF(AV135="","",AV135)&amp;IF(AW135="","","|"&amp;AW135)&amp;IF(AX135="","","|"&amp;AX135)&amp;IF(AY135="","","|"&amp;AY135)&amp;IF(AZ135="","","|"&amp;AZ135)</f>
        <v/>
      </c>
      <c r="V135" s="19" t="str">
        <f>VLOOKUP(G135,角色!AW:BC,主动技能!F135+1,FALSE)</f>
        <v>skill_01</v>
      </c>
      <c r="Y135">
        <f t="shared" ref="Y135:Y198" si="38">VLOOKUP(D135,BG:BH,2,FALSE)</f>
        <v>0</v>
      </c>
      <c r="Z135" s="19">
        <f>IF(VLOOKUP(C135,角色!CC:CI,主动技能!F135*2,FALSE)=0,"",VLOOKUP(C135,角色!CC:CI,主动技能!F135*2,FALSE))</f>
        <v>100</v>
      </c>
      <c r="AA135" s="19">
        <f>IF(VLOOKUP(C135,角色!CC:CI,主动技能!F135*2+1,FALSE)=0,0,VLOOKUP(C135,角色!CC:CI,主动技能!F135*2+1,FALSE))</f>
        <v>10</v>
      </c>
      <c r="AB135" s="19">
        <f>IF(INT(VLOOKUP(E135,角色属性概况!I:M,3,FALSE)*AA135/100)=0,"",(INT(VLOOKUP(E135,角色属性概况!I:M,3,FALSE)*AA135/100)))</f>
        <v>1648</v>
      </c>
      <c r="AE135" s="25">
        <f>(VLOOKUP(G135,角色!V:AE,主动技能!F135+7,FALSE))</f>
        <v>1</v>
      </c>
      <c r="AF135" s="19">
        <f>VLOOKUP(F135,对应表!AY:BA,3,FALSE)</f>
        <v>0</v>
      </c>
      <c r="AG135" s="19">
        <f>VLOOKUP(F135,对应表!AY:BA,2,FALSE)</f>
        <v>0</v>
      </c>
      <c r="AH135" s="25" t="str">
        <f>VLOOKUP(F135,特效对应!F:G,2,FALSE)</f>
        <v>attack</v>
      </c>
      <c r="AJ135">
        <f t="shared" si="25"/>
        <v>9</v>
      </c>
      <c r="AQ135" s="6" t="str">
        <f>_xlfn.IFNA(IF(IF($AK135=AQ$5,VLOOKUP(AL135,buff!$K:$L,2,FALSE),"")=0,"",IF($AK135=AQ$5,VLOOKUP(AL135,buff!$K:$L,2,FALSE),"")),"")</f>
        <v/>
      </c>
      <c r="AR135" s="6" t="str">
        <f>_xlfn.IFNA(IF(IF($AK135=AR$5,VLOOKUP(AM135,buff!$K:$L,2,FALSE),"")=0,"",IF($AK135=AR$5,VLOOKUP(AM135,buff!$K:$L,2,FALSE),"")),"")</f>
        <v/>
      </c>
      <c r="AS135" s="6" t="str">
        <f>_xlfn.IFNA(IF(IF($AK135=AS$5,VLOOKUP(AN135,buff!$K:$L,2,FALSE),"")=0,"",IF($AK135=AS$5,VLOOKUP(AN135,buff!$K:$L,2,FALSE),"")),"")</f>
        <v/>
      </c>
      <c r="AT135" s="6" t="str">
        <f>_xlfn.IFNA(IF(IF($AK135=AT$5,VLOOKUP(AO135,buff!$K:$L,2,FALSE),"")=0,"",IF($AK135=AT$5,VLOOKUP(AO135,buff!$K:$L,2,FALSE),"")),"")</f>
        <v/>
      </c>
      <c r="AU135" s="6" t="str">
        <f>_xlfn.IFNA(IF(IF($AK135=AU$5,VLOOKUP(AP135,buff!$K:$L,2,FALSE),"")=0,"",IF($AK135=AU$5,VLOOKUP(AP135,buff!$K:$L,2,FALSE),"")),"")</f>
        <v/>
      </c>
      <c r="AV135" s="6" t="str">
        <f>_xlfn.IFNA(IF(IF($AK135=AV$5,VLOOKUP(AL135,buff!$K:$L,2,FALSE),"")=0,"",IF($AK135=AV$5,VLOOKUP(AL135,buff!$K:$L,2,FALSE),"")),"")</f>
        <v/>
      </c>
      <c r="AW135" s="6" t="str">
        <f>_xlfn.IFNA(IF(IF($AK135=AW$5,VLOOKUP(AM135,buff!$K:$L,2,FALSE),"")=0,"",IF($AK135=AW$5,VLOOKUP(AM135,buff!$K:$L,2,FALSE),"")),"")</f>
        <v/>
      </c>
      <c r="AX135" s="6" t="str">
        <f>_xlfn.IFNA(IF(IF($AK135=AX$5,VLOOKUP(AN135,buff!$K:$L,2,FALSE),"")=0,"",IF($AK135=AX$5,VLOOKUP(AN135,buff!$K:$L,2,FALSE),"")),"")</f>
        <v/>
      </c>
      <c r="AY135" s="6" t="str">
        <f>_xlfn.IFNA(IF(IF($AK135=AY$5,VLOOKUP(AO135,buff!$K:$L,2,FALSE),"")=0,"",IF($AK135=AY$5,VLOOKUP(AO135,buff!$K:$L,2,FALSE),"")),"")</f>
        <v/>
      </c>
      <c r="AZ135" s="6" t="str">
        <f>_xlfn.IFNA(IF(IF($AK135=AZ$5,VLOOKUP(AP135,buff!$K:$L,2,FALSE),"")=0,"",IF($AK135=AZ$5,VLOOKUP(AP135,buff!$K:$L,2,FALSE),"")),"")</f>
        <v/>
      </c>
      <c r="BA135" s="6" t="e">
        <f>VLOOKUP(AL135,buff!$K:$P,6,FALSE)</f>
        <v>#N/A</v>
      </c>
      <c r="BB135" s="6" t="e">
        <f>VLOOKUP(AM135,buff!$K:$P,6,FALSE)</f>
        <v>#N/A</v>
      </c>
      <c r="BC135" s="6" t="e">
        <f>VLOOKUP(AN135,buff!$K:$P,6,FALSE)</f>
        <v>#N/A</v>
      </c>
      <c r="BD135">
        <v>0</v>
      </c>
      <c r="BE135">
        <v>0</v>
      </c>
      <c r="BF135" s="22">
        <f t="shared" si="27"/>
        <v>100301</v>
      </c>
    </row>
    <row r="136" spans="1:58" x14ac:dyDescent="0.15">
      <c r="A136" t="str">
        <f t="shared" si="34"/>
        <v>法师主动技能1等级10</v>
      </c>
      <c r="B136" s="8">
        <f t="shared" ref="B136:B199" si="39">1*10000000+G136*10000+F136*100+E136</f>
        <v>10030110</v>
      </c>
      <c r="C136" s="8" t="str">
        <f>VLOOKUP(G136,角色!A:B,2,FALSE)</f>
        <v>法师</v>
      </c>
      <c r="D136" s="8" t="str">
        <f t="shared" ref="D136:D199" si="40">$D$4&amp;F136</f>
        <v>主动技能1</v>
      </c>
      <c r="E136" s="8">
        <f t="shared" si="28"/>
        <v>10</v>
      </c>
      <c r="F136" s="8">
        <f t="shared" si="29"/>
        <v>1</v>
      </c>
      <c r="G136" s="8">
        <f t="shared" si="30"/>
        <v>3</v>
      </c>
      <c r="H136" s="4" t="s">
        <v>426</v>
      </c>
      <c r="I136" s="20" t="str">
        <f t="shared" si="35"/>
        <v>对敌方单体攻击，造成100%攻击力（+2353）点伤害。</v>
      </c>
      <c r="J136" s="4" t="s">
        <v>277</v>
      </c>
      <c r="K136" s="1" t="s">
        <v>102</v>
      </c>
      <c r="L136" s="20" t="s">
        <v>106</v>
      </c>
      <c r="M136" s="4"/>
      <c r="N136" s="4">
        <v>100</v>
      </c>
      <c r="O136" s="20">
        <f>VLOOKUP(L136,对应表!BK:BL,2,FALSE)</f>
        <v>0</v>
      </c>
      <c r="P136" s="25" t="str">
        <f>_xlfn.IFNA(VLOOKUP(G136,角色!V:AE,主动技能!F136+1,FALSE),"")</f>
        <v>|||</v>
      </c>
      <c r="Q136" s="25">
        <f>(VLOOKUP(G136,角色!V:AE,主动技能!F136+4,FALSE))</f>
        <v>1</v>
      </c>
      <c r="R136" s="25">
        <v>0</v>
      </c>
      <c r="S136" s="25">
        <v>0</v>
      </c>
      <c r="T136" s="6" t="str">
        <f t="shared" si="36"/>
        <v/>
      </c>
      <c r="U136" s="6" t="str">
        <f t="shared" si="37"/>
        <v/>
      </c>
      <c r="V136" s="19" t="str">
        <f>VLOOKUP(G136,角色!AW:BC,主动技能!F136+1,FALSE)</f>
        <v>skill_01</v>
      </c>
      <c r="Y136">
        <f t="shared" si="38"/>
        <v>0</v>
      </c>
      <c r="Z136" s="19">
        <f>IF(VLOOKUP(C136,角色!CC:CI,主动技能!F136*2,FALSE)=0,"",VLOOKUP(C136,角色!CC:CI,主动技能!F136*2,FALSE))</f>
        <v>100</v>
      </c>
      <c r="AA136" s="19">
        <f>IF(VLOOKUP(C136,角色!CC:CI,主动技能!F136*2+1,FALSE)=0,0,VLOOKUP(C136,角色!CC:CI,主动技能!F136*2+1,FALSE))</f>
        <v>10</v>
      </c>
      <c r="AB136" s="19">
        <f>IF(INT(VLOOKUP(E136,角色属性概况!I:M,3,FALSE)*AA136/100)=0,"",(INT(VLOOKUP(E136,角色属性概况!I:M,3,FALSE)*AA136/100)))</f>
        <v>2353</v>
      </c>
      <c r="AE136" s="25">
        <f>(VLOOKUP(G136,角色!V:AE,主动技能!F136+7,FALSE))</f>
        <v>1</v>
      </c>
      <c r="AF136" s="19">
        <f>VLOOKUP(F136,对应表!AY:BA,3,FALSE)</f>
        <v>0</v>
      </c>
      <c r="AG136" s="19">
        <f>VLOOKUP(F136,对应表!AY:BA,2,FALSE)</f>
        <v>0</v>
      </c>
      <c r="AH136" s="25" t="str">
        <f>VLOOKUP(F136,特效对应!F:G,2,FALSE)</f>
        <v>attack</v>
      </c>
      <c r="AJ136">
        <f t="shared" ref="AJ136:AJ199" si="41">E136</f>
        <v>10</v>
      </c>
      <c r="AQ136" s="6" t="str">
        <f>_xlfn.IFNA(IF(IF($AK136=AQ$5,VLOOKUP(AL136,buff!$K:$L,2,FALSE),"")=0,"",IF($AK136=AQ$5,VLOOKUP(AL136,buff!$K:$L,2,FALSE),"")),"")</f>
        <v/>
      </c>
      <c r="AR136" s="6" t="str">
        <f>_xlfn.IFNA(IF(IF($AK136=AR$5,VLOOKUP(AM136,buff!$K:$L,2,FALSE),"")=0,"",IF($AK136=AR$5,VLOOKUP(AM136,buff!$K:$L,2,FALSE),"")),"")</f>
        <v/>
      </c>
      <c r="AS136" s="6" t="str">
        <f>_xlfn.IFNA(IF(IF($AK136=AS$5,VLOOKUP(AN136,buff!$K:$L,2,FALSE),"")=0,"",IF($AK136=AS$5,VLOOKUP(AN136,buff!$K:$L,2,FALSE),"")),"")</f>
        <v/>
      </c>
      <c r="AT136" s="6" t="str">
        <f>_xlfn.IFNA(IF(IF($AK136=AT$5,VLOOKUP(AO136,buff!$K:$L,2,FALSE),"")=0,"",IF($AK136=AT$5,VLOOKUP(AO136,buff!$K:$L,2,FALSE),"")),"")</f>
        <v/>
      </c>
      <c r="AU136" s="6" t="str">
        <f>_xlfn.IFNA(IF(IF($AK136=AU$5,VLOOKUP(AP136,buff!$K:$L,2,FALSE),"")=0,"",IF($AK136=AU$5,VLOOKUP(AP136,buff!$K:$L,2,FALSE),"")),"")</f>
        <v/>
      </c>
      <c r="AV136" s="6" t="str">
        <f>_xlfn.IFNA(IF(IF($AK136=AV$5,VLOOKUP(AL136,buff!$K:$L,2,FALSE),"")=0,"",IF($AK136=AV$5,VLOOKUP(AL136,buff!$K:$L,2,FALSE),"")),"")</f>
        <v/>
      </c>
      <c r="AW136" s="6" t="str">
        <f>_xlfn.IFNA(IF(IF($AK136=AW$5,VLOOKUP(AM136,buff!$K:$L,2,FALSE),"")=0,"",IF($AK136=AW$5,VLOOKUP(AM136,buff!$K:$L,2,FALSE),"")),"")</f>
        <v/>
      </c>
      <c r="AX136" s="6" t="str">
        <f>_xlfn.IFNA(IF(IF($AK136=AX$5,VLOOKUP(AN136,buff!$K:$L,2,FALSE),"")=0,"",IF($AK136=AX$5,VLOOKUP(AN136,buff!$K:$L,2,FALSE),"")),"")</f>
        <v/>
      </c>
      <c r="AY136" s="6" t="str">
        <f>_xlfn.IFNA(IF(IF($AK136=AY$5,VLOOKUP(AO136,buff!$K:$L,2,FALSE),"")=0,"",IF($AK136=AY$5,VLOOKUP(AO136,buff!$K:$L,2,FALSE),"")),"")</f>
        <v/>
      </c>
      <c r="AZ136" s="6" t="str">
        <f>_xlfn.IFNA(IF(IF($AK136=AZ$5,VLOOKUP(AP136,buff!$K:$L,2,FALSE),"")=0,"",IF($AK136=AZ$5,VLOOKUP(AP136,buff!$K:$L,2,FALSE),"")),"")</f>
        <v/>
      </c>
      <c r="BA136" s="6" t="e">
        <f>VLOOKUP(AL136,buff!$K:$P,6,FALSE)</f>
        <v>#N/A</v>
      </c>
      <c r="BB136" s="6" t="e">
        <f>VLOOKUP(AM136,buff!$K:$P,6,FALSE)</f>
        <v>#N/A</v>
      </c>
      <c r="BC136" s="6" t="e">
        <f>VLOOKUP(AN136,buff!$K:$P,6,FALSE)</f>
        <v>#N/A</v>
      </c>
      <c r="BD136">
        <v>0</v>
      </c>
      <c r="BE136">
        <v>0</v>
      </c>
      <c r="BF136" s="22">
        <f t="shared" ref="BF136:BF199" si="42">1*100000+G136*100+F136</f>
        <v>100301</v>
      </c>
    </row>
    <row r="137" spans="1:58" x14ac:dyDescent="0.15">
      <c r="A137" t="str">
        <f t="shared" si="34"/>
        <v>法师主动技能1等级11</v>
      </c>
      <c r="B137" s="8">
        <f t="shared" si="39"/>
        <v>10030111</v>
      </c>
      <c r="C137" s="8" t="str">
        <f>VLOOKUP(G137,角色!A:B,2,FALSE)</f>
        <v>法师</v>
      </c>
      <c r="D137" s="8" t="str">
        <f t="shared" si="40"/>
        <v>主动技能1</v>
      </c>
      <c r="E137" s="8">
        <f t="shared" ref="E137:E200" si="43">IF(E136=E$5,1,E136+1)</f>
        <v>11</v>
      </c>
      <c r="F137" s="8">
        <f t="shared" ref="F137:F200" si="44">IF(E137=1,IF(F136=$F$5,1,F136+1),F136)</f>
        <v>1</v>
      </c>
      <c r="G137" s="8">
        <f t="shared" ref="G137:G200" si="45">IF((F137=1)*(E137=1),G136+1,G136)</f>
        <v>3</v>
      </c>
      <c r="H137" s="4" t="s">
        <v>426</v>
      </c>
      <c r="I137" s="20" t="str">
        <f t="shared" si="35"/>
        <v>对敌方单体攻击，造成100%攻击力（+3352）点伤害。</v>
      </c>
      <c r="J137" s="4" t="s">
        <v>277</v>
      </c>
      <c r="K137" s="1" t="s">
        <v>102</v>
      </c>
      <c r="L137" s="20" t="s">
        <v>106</v>
      </c>
      <c r="M137" s="4"/>
      <c r="N137" s="4">
        <v>100</v>
      </c>
      <c r="O137" s="20">
        <f>VLOOKUP(L137,对应表!BK:BL,2,FALSE)</f>
        <v>0</v>
      </c>
      <c r="P137" s="25" t="str">
        <f>_xlfn.IFNA(VLOOKUP(G137,角色!V:AE,主动技能!F137+1,FALSE),"")</f>
        <v>|||</v>
      </c>
      <c r="Q137" s="25">
        <f>(VLOOKUP(G137,角色!V:AE,主动技能!F137+4,FALSE))</f>
        <v>1</v>
      </c>
      <c r="R137" s="25">
        <v>0</v>
      </c>
      <c r="S137" s="25">
        <v>0</v>
      </c>
      <c r="T137" s="6" t="str">
        <f t="shared" si="36"/>
        <v/>
      </c>
      <c r="U137" s="6" t="str">
        <f t="shared" si="37"/>
        <v/>
      </c>
      <c r="V137" s="19" t="str">
        <f>VLOOKUP(G137,角色!AW:BC,主动技能!F137+1,FALSE)</f>
        <v>skill_01</v>
      </c>
      <c r="Y137">
        <f t="shared" si="38"/>
        <v>0</v>
      </c>
      <c r="Z137" s="19">
        <f>IF(VLOOKUP(C137,角色!CC:CI,主动技能!F137*2,FALSE)=0,"",VLOOKUP(C137,角色!CC:CI,主动技能!F137*2,FALSE))</f>
        <v>100</v>
      </c>
      <c r="AA137" s="19">
        <f>IF(VLOOKUP(C137,角色!CC:CI,主动技能!F137*2+1,FALSE)=0,0,VLOOKUP(C137,角色!CC:CI,主动技能!F137*2+1,FALSE))</f>
        <v>10</v>
      </c>
      <c r="AB137" s="19">
        <f>IF(INT(VLOOKUP(E137,角色属性概况!I:M,3,FALSE)*AA137/100)=0,"",(INT(VLOOKUP(E137,角色属性概况!I:M,3,FALSE)*AA137/100)))</f>
        <v>3352</v>
      </c>
      <c r="AE137" s="25">
        <f>(VLOOKUP(G137,角色!V:AE,主动技能!F137+7,FALSE))</f>
        <v>1</v>
      </c>
      <c r="AF137" s="19">
        <f>VLOOKUP(F137,对应表!AY:BA,3,FALSE)</f>
        <v>0</v>
      </c>
      <c r="AG137" s="19">
        <f>VLOOKUP(F137,对应表!AY:BA,2,FALSE)</f>
        <v>0</v>
      </c>
      <c r="AH137" s="25" t="str">
        <f>VLOOKUP(F137,特效对应!F:G,2,FALSE)</f>
        <v>attack</v>
      </c>
      <c r="AJ137">
        <f t="shared" si="41"/>
        <v>11</v>
      </c>
      <c r="AQ137" s="6" t="str">
        <f>_xlfn.IFNA(IF(IF($AK137=AQ$5,VLOOKUP(AL137,buff!$K:$L,2,FALSE),"")=0,"",IF($AK137=AQ$5,VLOOKUP(AL137,buff!$K:$L,2,FALSE),"")),"")</f>
        <v/>
      </c>
      <c r="AR137" s="6" t="str">
        <f>_xlfn.IFNA(IF(IF($AK137=AR$5,VLOOKUP(AM137,buff!$K:$L,2,FALSE),"")=0,"",IF($AK137=AR$5,VLOOKUP(AM137,buff!$K:$L,2,FALSE),"")),"")</f>
        <v/>
      </c>
      <c r="AS137" s="6" t="str">
        <f>_xlfn.IFNA(IF(IF($AK137=AS$5,VLOOKUP(AN137,buff!$K:$L,2,FALSE),"")=0,"",IF($AK137=AS$5,VLOOKUP(AN137,buff!$K:$L,2,FALSE),"")),"")</f>
        <v/>
      </c>
      <c r="AT137" s="6" t="str">
        <f>_xlfn.IFNA(IF(IF($AK137=AT$5,VLOOKUP(AO137,buff!$K:$L,2,FALSE),"")=0,"",IF($AK137=AT$5,VLOOKUP(AO137,buff!$K:$L,2,FALSE),"")),"")</f>
        <v/>
      </c>
      <c r="AU137" s="6" t="str">
        <f>_xlfn.IFNA(IF(IF($AK137=AU$5,VLOOKUP(AP137,buff!$K:$L,2,FALSE),"")=0,"",IF($AK137=AU$5,VLOOKUP(AP137,buff!$K:$L,2,FALSE),"")),"")</f>
        <v/>
      </c>
      <c r="AV137" s="6" t="str">
        <f>_xlfn.IFNA(IF(IF($AK137=AV$5,VLOOKUP(AL137,buff!$K:$L,2,FALSE),"")=0,"",IF($AK137=AV$5,VLOOKUP(AL137,buff!$K:$L,2,FALSE),"")),"")</f>
        <v/>
      </c>
      <c r="AW137" s="6" t="str">
        <f>_xlfn.IFNA(IF(IF($AK137=AW$5,VLOOKUP(AM137,buff!$K:$L,2,FALSE),"")=0,"",IF($AK137=AW$5,VLOOKUP(AM137,buff!$K:$L,2,FALSE),"")),"")</f>
        <v/>
      </c>
      <c r="AX137" s="6" t="str">
        <f>_xlfn.IFNA(IF(IF($AK137=AX$5,VLOOKUP(AN137,buff!$K:$L,2,FALSE),"")=0,"",IF($AK137=AX$5,VLOOKUP(AN137,buff!$K:$L,2,FALSE),"")),"")</f>
        <v/>
      </c>
      <c r="AY137" s="6" t="str">
        <f>_xlfn.IFNA(IF(IF($AK137=AY$5,VLOOKUP(AO137,buff!$K:$L,2,FALSE),"")=0,"",IF($AK137=AY$5,VLOOKUP(AO137,buff!$K:$L,2,FALSE),"")),"")</f>
        <v/>
      </c>
      <c r="AZ137" s="6" t="str">
        <f>_xlfn.IFNA(IF(IF($AK137=AZ$5,VLOOKUP(AP137,buff!$K:$L,2,FALSE),"")=0,"",IF($AK137=AZ$5,VLOOKUP(AP137,buff!$K:$L,2,FALSE),"")),"")</f>
        <v/>
      </c>
      <c r="BA137" s="6" t="e">
        <f>VLOOKUP(AL137,buff!$K:$P,6,FALSE)</f>
        <v>#N/A</v>
      </c>
      <c r="BB137" s="6" t="e">
        <f>VLOOKUP(AM137,buff!$K:$P,6,FALSE)</f>
        <v>#N/A</v>
      </c>
      <c r="BC137" s="6" t="e">
        <f>VLOOKUP(AN137,buff!$K:$P,6,FALSE)</f>
        <v>#N/A</v>
      </c>
      <c r="BD137">
        <v>0</v>
      </c>
      <c r="BE137">
        <v>0</v>
      </c>
      <c r="BF137" s="22">
        <f t="shared" si="42"/>
        <v>100301</v>
      </c>
    </row>
    <row r="138" spans="1:58" x14ac:dyDescent="0.15">
      <c r="A138" t="str">
        <f t="shared" si="34"/>
        <v>法师主动技能1等级12</v>
      </c>
      <c r="B138" s="8">
        <f t="shared" si="39"/>
        <v>10030112</v>
      </c>
      <c r="C138" s="8" t="str">
        <f>VLOOKUP(G138,角色!A:B,2,FALSE)</f>
        <v>法师</v>
      </c>
      <c r="D138" s="8" t="str">
        <f t="shared" si="40"/>
        <v>主动技能1</v>
      </c>
      <c r="E138" s="8">
        <f t="shared" si="43"/>
        <v>12</v>
      </c>
      <c r="F138" s="8">
        <f t="shared" si="44"/>
        <v>1</v>
      </c>
      <c r="G138" s="8">
        <f t="shared" si="45"/>
        <v>3</v>
      </c>
      <c r="H138" s="4" t="s">
        <v>426</v>
      </c>
      <c r="I138" s="20" t="str">
        <f t="shared" si="35"/>
        <v>对敌方单体攻击，造成100%攻击力（+4766）点伤害。</v>
      </c>
      <c r="J138" s="4" t="s">
        <v>277</v>
      </c>
      <c r="K138" s="1" t="s">
        <v>102</v>
      </c>
      <c r="L138" s="20" t="s">
        <v>106</v>
      </c>
      <c r="M138" s="4"/>
      <c r="N138" s="4">
        <v>100</v>
      </c>
      <c r="O138" s="20">
        <f>VLOOKUP(L138,对应表!BK:BL,2,FALSE)</f>
        <v>0</v>
      </c>
      <c r="P138" s="25" t="str">
        <f>_xlfn.IFNA(VLOOKUP(G138,角色!V:AE,主动技能!F138+1,FALSE),"")</f>
        <v>|||</v>
      </c>
      <c r="Q138" s="25">
        <f>(VLOOKUP(G138,角色!V:AE,主动技能!F138+4,FALSE))</f>
        <v>1</v>
      </c>
      <c r="R138" s="25">
        <v>0</v>
      </c>
      <c r="S138" s="25">
        <v>0</v>
      </c>
      <c r="T138" s="6" t="str">
        <f t="shared" si="36"/>
        <v/>
      </c>
      <c r="U138" s="6" t="str">
        <f t="shared" si="37"/>
        <v/>
      </c>
      <c r="V138" s="19" t="str">
        <f>VLOOKUP(G138,角色!AW:BC,主动技能!F138+1,FALSE)</f>
        <v>skill_01</v>
      </c>
      <c r="Y138">
        <f t="shared" si="38"/>
        <v>0</v>
      </c>
      <c r="Z138" s="19">
        <f>IF(VLOOKUP(C138,角色!CC:CI,主动技能!F138*2,FALSE)=0,"",VLOOKUP(C138,角色!CC:CI,主动技能!F138*2,FALSE))</f>
        <v>100</v>
      </c>
      <c r="AA138" s="19">
        <f>IF(VLOOKUP(C138,角色!CC:CI,主动技能!F138*2+1,FALSE)=0,0,VLOOKUP(C138,角色!CC:CI,主动技能!F138*2+1,FALSE))</f>
        <v>10</v>
      </c>
      <c r="AB138" s="19">
        <f>IF(INT(VLOOKUP(E138,角色属性概况!I:M,3,FALSE)*AA138/100)=0,"",(INT(VLOOKUP(E138,角色属性概况!I:M,3,FALSE)*AA138/100)))</f>
        <v>4766</v>
      </c>
      <c r="AE138" s="25">
        <f>(VLOOKUP(G138,角色!V:AE,主动技能!F138+7,FALSE))</f>
        <v>1</v>
      </c>
      <c r="AF138" s="19">
        <f>VLOOKUP(F138,对应表!AY:BA,3,FALSE)</f>
        <v>0</v>
      </c>
      <c r="AG138" s="19">
        <f>VLOOKUP(F138,对应表!AY:BA,2,FALSE)</f>
        <v>0</v>
      </c>
      <c r="AH138" s="25" t="str">
        <f>VLOOKUP(F138,特效对应!F:G,2,FALSE)</f>
        <v>attack</v>
      </c>
      <c r="AJ138">
        <f t="shared" si="41"/>
        <v>12</v>
      </c>
      <c r="AQ138" s="6" t="str">
        <f>_xlfn.IFNA(IF(IF($AK138=AQ$5,VLOOKUP(AL138,buff!$K:$L,2,FALSE),"")=0,"",IF($AK138=AQ$5,VLOOKUP(AL138,buff!$K:$L,2,FALSE),"")),"")</f>
        <v/>
      </c>
      <c r="AR138" s="6" t="str">
        <f>_xlfn.IFNA(IF(IF($AK138=AR$5,VLOOKUP(AM138,buff!$K:$L,2,FALSE),"")=0,"",IF($AK138=AR$5,VLOOKUP(AM138,buff!$K:$L,2,FALSE),"")),"")</f>
        <v/>
      </c>
      <c r="AS138" s="6" t="str">
        <f>_xlfn.IFNA(IF(IF($AK138=AS$5,VLOOKUP(AN138,buff!$K:$L,2,FALSE),"")=0,"",IF($AK138=AS$5,VLOOKUP(AN138,buff!$K:$L,2,FALSE),"")),"")</f>
        <v/>
      </c>
      <c r="AT138" s="6" t="str">
        <f>_xlfn.IFNA(IF(IF($AK138=AT$5,VLOOKUP(AO138,buff!$K:$L,2,FALSE),"")=0,"",IF($AK138=AT$5,VLOOKUP(AO138,buff!$K:$L,2,FALSE),"")),"")</f>
        <v/>
      </c>
      <c r="AU138" s="6" t="str">
        <f>_xlfn.IFNA(IF(IF($AK138=AU$5,VLOOKUP(AP138,buff!$K:$L,2,FALSE),"")=0,"",IF($AK138=AU$5,VLOOKUP(AP138,buff!$K:$L,2,FALSE),"")),"")</f>
        <v/>
      </c>
      <c r="AV138" s="6" t="str">
        <f>_xlfn.IFNA(IF(IF($AK138=AV$5,VLOOKUP(AL138,buff!$K:$L,2,FALSE),"")=0,"",IF($AK138=AV$5,VLOOKUP(AL138,buff!$K:$L,2,FALSE),"")),"")</f>
        <v/>
      </c>
      <c r="AW138" s="6" t="str">
        <f>_xlfn.IFNA(IF(IF($AK138=AW$5,VLOOKUP(AM138,buff!$K:$L,2,FALSE),"")=0,"",IF($AK138=AW$5,VLOOKUP(AM138,buff!$K:$L,2,FALSE),"")),"")</f>
        <v/>
      </c>
      <c r="AX138" s="6" t="str">
        <f>_xlfn.IFNA(IF(IF($AK138=AX$5,VLOOKUP(AN138,buff!$K:$L,2,FALSE),"")=0,"",IF($AK138=AX$5,VLOOKUP(AN138,buff!$K:$L,2,FALSE),"")),"")</f>
        <v/>
      </c>
      <c r="AY138" s="6" t="str">
        <f>_xlfn.IFNA(IF(IF($AK138=AY$5,VLOOKUP(AO138,buff!$K:$L,2,FALSE),"")=0,"",IF($AK138=AY$5,VLOOKUP(AO138,buff!$K:$L,2,FALSE),"")),"")</f>
        <v/>
      </c>
      <c r="AZ138" s="6" t="str">
        <f>_xlfn.IFNA(IF(IF($AK138=AZ$5,VLOOKUP(AP138,buff!$K:$L,2,FALSE),"")=0,"",IF($AK138=AZ$5,VLOOKUP(AP138,buff!$K:$L,2,FALSE),"")),"")</f>
        <v/>
      </c>
      <c r="BA138" s="6" t="e">
        <f>VLOOKUP(AL138,buff!$K:$P,6,FALSE)</f>
        <v>#N/A</v>
      </c>
      <c r="BB138" s="6" t="e">
        <f>VLOOKUP(AM138,buff!$K:$P,6,FALSE)</f>
        <v>#N/A</v>
      </c>
      <c r="BC138" s="6" t="e">
        <f>VLOOKUP(AN138,buff!$K:$P,6,FALSE)</f>
        <v>#N/A</v>
      </c>
      <c r="BD138">
        <v>0</v>
      </c>
      <c r="BE138">
        <v>0</v>
      </c>
      <c r="BF138" s="22">
        <f t="shared" si="42"/>
        <v>100301</v>
      </c>
    </row>
    <row r="139" spans="1:58" x14ac:dyDescent="0.15">
      <c r="A139" t="str">
        <f t="shared" si="34"/>
        <v>法师主动技能1等级13</v>
      </c>
      <c r="B139" s="8">
        <f t="shared" si="39"/>
        <v>10030113</v>
      </c>
      <c r="C139" s="8" t="str">
        <f>VLOOKUP(G139,角色!A:B,2,FALSE)</f>
        <v>法师</v>
      </c>
      <c r="D139" s="8" t="str">
        <f t="shared" si="40"/>
        <v>主动技能1</v>
      </c>
      <c r="E139" s="8">
        <f t="shared" si="43"/>
        <v>13</v>
      </c>
      <c r="F139" s="8">
        <f t="shared" si="44"/>
        <v>1</v>
      </c>
      <c r="G139" s="8">
        <f t="shared" si="45"/>
        <v>3</v>
      </c>
      <c r="H139" s="4" t="s">
        <v>426</v>
      </c>
      <c r="I139" s="20" t="str">
        <f t="shared" si="35"/>
        <v>对敌方单体攻击，造成100%攻击力（+6767）点伤害。</v>
      </c>
      <c r="J139" s="4" t="s">
        <v>277</v>
      </c>
      <c r="K139" s="1" t="s">
        <v>102</v>
      </c>
      <c r="L139" s="20" t="s">
        <v>106</v>
      </c>
      <c r="M139" s="4"/>
      <c r="N139" s="4">
        <v>100</v>
      </c>
      <c r="O139" s="20">
        <f>VLOOKUP(L139,对应表!BK:BL,2,FALSE)</f>
        <v>0</v>
      </c>
      <c r="P139" s="25" t="str">
        <f>_xlfn.IFNA(VLOOKUP(G139,角色!V:AE,主动技能!F139+1,FALSE),"")</f>
        <v>|||</v>
      </c>
      <c r="Q139" s="25">
        <f>(VLOOKUP(G139,角色!V:AE,主动技能!F139+4,FALSE))</f>
        <v>1</v>
      </c>
      <c r="R139" s="25">
        <v>0</v>
      </c>
      <c r="S139" s="25">
        <v>0</v>
      </c>
      <c r="T139" s="6" t="str">
        <f t="shared" si="36"/>
        <v/>
      </c>
      <c r="U139" s="6" t="str">
        <f t="shared" si="37"/>
        <v/>
      </c>
      <c r="V139" s="19" t="str">
        <f>VLOOKUP(G139,角色!AW:BC,主动技能!F139+1,FALSE)</f>
        <v>skill_01</v>
      </c>
      <c r="Y139">
        <f t="shared" si="38"/>
        <v>0</v>
      </c>
      <c r="Z139" s="19">
        <f>IF(VLOOKUP(C139,角色!CC:CI,主动技能!F139*2,FALSE)=0,"",VLOOKUP(C139,角色!CC:CI,主动技能!F139*2,FALSE))</f>
        <v>100</v>
      </c>
      <c r="AA139" s="19">
        <f>IF(VLOOKUP(C139,角色!CC:CI,主动技能!F139*2+1,FALSE)=0,0,VLOOKUP(C139,角色!CC:CI,主动技能!F139*2+1,FALSE))</f>
        <v>10</v>
      </c>
      <c r="AB139" s="19">
        <f>IF(INT(VLOOKUP(E139,角色属性概况!I:M,3,FALSE)*AA139/100)=0,"",(INT(VLOOKUP(E139,角色属性概况!I:M,3,FALSE)*AA139/100)))</f>
        <v>6767</v>
      </c>
      <c r="AE139" s="25">
        <f>(VLOOKUP(G139,角色!V:AE,主动技能!F139+7,FALSE))</f>
        <v>1</v>
      </c>
      <c r="AF139" s="19">
        <f>VLOOKUP(F139,对应表!AY:BA,3,FALSE)</f>
        <v>0</v>
      </c>
      <c r="AG139" s="19">
        <f>VLOOKUP(F139,对应表!AY:BA,2,FALSE)</f>
        <v>0</v>
      </c>
      <c r="AH139" s="25" t="str">
        <f>VLOOKUP(F139,特效对应!F:G,2,FALSE)</f>
        <v>attack</v>
      </c>
      <c r="AJ139">
        <f t="shared" si="41"/>
        <v>13</v>
      </c>
      <c r="AQ139" s="6" t="str">
        <f>_xlfn.IFNA(IF(IF($AK139=AQ$5,VLOOKUP(AL139,buff!$K:$L,2,FALSE),"")=0,"",IF($AK139=AQ$5,VLOOKUP(AL139,buff!$K:$L,2,FALSE),"")),"")</f>
        <v/>
      </c>
      <c r="AR139" s="6" t="str">
        <f>_xlfn.IFNA(IF(IF($AK139=AR$5,VLOOKUP(AM139,buff!$K:$L,2,FALSE),"")=0,"",IF($AK139=AR$5,VLOOKUP(AM139,buff!$K:$L,2,FALSE),"")),"")</f>
        <v/>
      </c>
      <c r="AS139" s="6" t="str">
        <f>_xlfn.IFNA(IF(IF($AK139=AS$5,VLOOKUP(AN139,buff!$K:$L,2,FALSE),"")=0,"",IF($AK139=AS$5,VLOOKUP(AN139,buff!$K:$L,2,FALSE),"")),"")</f>
        <v/>
      </c>
      <c r="AT139" s="6" t="str">
        <f>_xlfn.IFNA(IF(IF($AK139=AT$5,VLOOKUP(AO139,buff!$K:$L,2,FALSE),"")=0,"",IF($AK139=AT$5,VLOOKUP(AO139,buff!$K:$L,2,FALSE),"")),"")</f>
        <v/>
      </c>
      <c r="AU139" s="6" t="str">
        <f>_xlfn.IFNA(IF(IF($AK139=AU$5,VLOOKUP(AP139,buff!$K:$L,2,FALSE),"")=0,"",IF($AK139=AU$5,VLOOKUP(AP139,buff!$K:$L,2,FALSE),"")),"")</f>
        <v/>
      </c>
      <c r="AV139" s="6" t="str">
        <f>_xlfn.IFNA(IF(IF($AK139=AV$5,VLOOKUP(AL139,buff!$K:$L,2,FALSE),"")=0,"",IF($AK139=AV$5,VLOOKUP(AL139,buff!$K:$L,2,FALSE),"")),"")</f>
        <v/>
      </c>
      <c r="AW139" s="6" t="str">
        <f>_xlfn.IFNA(IF(IF($AK139=AW$5,VLOOKUP(AM139,buff!$K:$L,2,FALSE),"")=0,"",IF($AK139=AW$5,VLOOKUP(AM139,buff!$K:$L,2,FALSE),"")),"")</f>
        <v/>
      </c>
      <c r="AX139" s="6" t="str">
        <f>_xlfn.IFNA(IF(IF($AK139=AX$5,VLOOKUP(AN139,buff!$K:$L,2,FALSE),"")=0,"",IF($AK139=AX$5,VLOOKUP(AN139,buff!$K:$L,2,FALSE),"")),"")</f>
        <v/>
      </c>
      <c r="AY139" s="6" t="str">
        <f>_xlfn.IFNA(IF(IF($AK139=AY$5,VLOOKUP(AO139,buff!$K:$L,2,FALSE),"")=0,"",IF($AK139=AY$5,VLOOKUP(AO139,buff!$K:$L,2,FALSE),"")),"")</f>
        <v/>
      </c>
      <c r="AZ139" s="6" t="str">
        <f>_xlfn.IFNA(IF(IF($AK139=AZ$5,VLOOKUP(AP139,buff!$K:$L,2,FALSE),"")=0,"",IF($AK139=AZ$5,VLOOKUP(AP139,buff!$K:$L,2,FALSE),"")),"")</f>
        <v/>
      </c>
      <c r="BA139" s="6" t="e">
        <f>VLOOKUP(AL139,buff!$K:$P,6,FALSE)</f>
        <v>#N/A</v>
      </c>
      <c r="BB139" s="6" t="e">
        <f>VLOOKUP(AM139,buff!$K:$P,6,FALSE)</f>
        <v>#N/A</v>
      </c>
      <c r="BC139" s="6" t="e">
        <f>VLOOKUP(AN139,buff!$K:$P,6,FALSE)</f>
        <v>#N/A</v>
      </c>
      <c r="BD139">
        <v>0</v>
      </c>
      <c r="BE139">
        <v>0</v>
      </c>
      <c r="BF139" s="22">
        <f t="shared" si="42"/>
        <v>100301</v>
      </c>
    </row>
    <row r="140" spans="1:58" x14ac:dyDescent="0.15">
      <c r="A140" t="str">
        <f t="shared" si="34"/>
        <v>法师主动技能1等级14</v>
      </c>
      <c r="B140" s="8">
        <f t="shared" si="39"/>
        <v>10030114</v>
      </c>
      <c r="C140" s="8" t="str">
        <f>VLOOKUP(G140,角色!A:B,2,FALSE)</f>
        <v>法师</v>
      </c>
      <c r="D140" s="8" t="str">
        <f t="shared" si="40"/>
        <v>主动技能1</v>
      </c>
      <c r="E140" s="8">
        <f t="shared" si="43"/>
        <v>14</v>
      </c>
      <c r="F140" s="8">
        <f t="shared" si="44"/>
        <v>1</v>
      </c>
      <c r="G140" s="8">
        <f t="shared" si="45"/>
        <v>3</v>
      </c>
      <c r="H140" s="4" t="s">
        <v>426</v>
      </c>
      <c r="I140" s="20" t="str">
        <f t="shared" si="35"/>
        <v>对敌方单体攻击，造成100%攻击力（+9601）点伤害。</v>
      </c>
      <c r="J140" s="4" t="s">
        <v>277</v>
      </c>
      <c r="K140" s="1" t="s">
        <v>102</v>
      </c>
      <c r="L140" s="20" t="s">
        <v>106</v>
      </c>
      <c r="M140" s="4"/>
      <c r="N140" s="4">
        <v>100</v>
      </c>
      <c r="O140" s="20">
        <f>VLOOKUP(L140,对应表!BK:BL,2,FALSE)</f>
        <v>0</v>
      </c>
      <c r="P140" s="25" t="str">
        <f>_xlfn.IFNA(VLOOKUP(G140,角色!V:AE,主动技能!F140+1,FALSE),"")</f>
        <v>|||</v>
      </c>
      <c r="Q140" s="25">
        <f>(VLOOKUP(G140,角色!V:AE,主动技能!F140+4,FALSE))</f>
        <v>1</v>
      </c>
      <c r="R140" s="25">
        <v>0</v>
      </c>
      <c r="S140" s="25">
        <v>0</v>
      </c>
      <c r="T140" s="6" t="str">
        <f t="shared" si="36"/>
        <v/>
      </c>
      <c r="U140" s="6" t="str">
        <f t="shared" si="37"/>
        <v/>
      </c>
      <c r="V140" s="19" t="str">
        <f>VLOOKUP(G140,角色!AW:BC,主动技能!F140+1,FALSE)</f>
        <v>skill_01</v>
      </c>
      <c r="Y140">
        <f t="shared" si="38"/>
        <v>0</v>
      </c>
      <c r="Z140" s="19">
        <f>IF(VLOOKUP(C140,角色!CC:CI,主动技能!F140*2,FALSE)=0,"",VLOOKUP(C140,角色!CC:CI,主动技能!F140*2,FALSE))</f>
        <v>100</v>
      </c>
      <c r="AA140" s="19">
        <f>IF(VLOOKUP(C140,角色!CC:CI,主动技能!F140*2+1,FALSE)=0,0,VLOOKUP(C140,角色!CC:CI,主动技能!F140*2+1,FALSE))</f>
        <v>10</v>
      </c>
      <c r="AB140" s="19">
        <f>IF(INT(VLOOKUP(E140,角色属性概况!I:M,3,FALSE)*AA140/100)=0,"",(INT(VLOOKUP(E140,角色属性概况!I:M,3,FALSE)*AA140/100)))</f>
        <v>9601</v>
      </c>
      <c r="AE140" s="25">
        <f>(VLOOKUP(G140,角色!V:AE,主动技能!F140+7,FALSE))</f>
        <v>1</v>
      </c>
      <c r="AF140" s="19">
        <f>VLOOKUP(F140,对应表!AY:BA,3,FALSE)</f>
        <v>0</v>
      </c>
      <c r="AG140" s="19">
        <f>VLOOKUP(F140,对应表!AY:BA,2,FALSE)</f>
        <v>0</v>
      </c>
      <c r="AH140" s="25" t="str">
        <f>VLOOKUP(F140,特效对应!F:G,2,FALSE)</f>
        <v>attack</v>
      </c>
      <c r="AJ140">
        <f t="shared" si="41"/>
        <v>14</v>
      </c>
      <c r="AQ140" s="6" t="str">
        <f>_xlfn.IFNA(IF(IF($AK140=AQ$5,VLOOKUP(AL140,buff!$K:$L,2,FALSE),"")=0,"",IF($AK140=AQ$5,VLOOKUP(AL140,buff!$K:$L,2,FALSE),"")),"")</f>
        <v/>
      </c>
      <c r="AR140" s="6" t="str">
        <f>_xlfn.IFNA(IF(IF($AK140=AR$5,VLOOKUP(AM140,buff!$K:$L,2,FALSE),"")=0,"",IF($AK140=AR$5,VLOOKUP(AM140,buff!$K:$L,2,FALSE),"")),"")</f>
        <v/>
      </c>
      <c r="AS140" s="6" t="str">
        <f>_xlfn.IFNA(IF(IF($AK140=AS$5,VLOOKUP(AN140,buff!$K:$L,2,FALSE),"")=0,"",IF($AK140=AS$5,VLOOKUP(AN140,buff!$K:$L,2,FALSE),"")),"")</f>
        <v/>
      </c>
      <c r="AT140" s="6" t="str">
        <f>_xlfn.IFNA(IF(IF($AK140=AT$5,VLOOKUP(AO140,buff!$K:$L,2,FALSE),"")=0,"",IF($AK140=AT$5,VLOOKUP(AO140,buff!$K:$L,2,FALSE),"")),"")</f>
        <v/>
      </c>
      <c r="AU140" s="6" t="str">
        <f>_xlfn.IFNA(IF(IF($AK140=AU$5,VLOOKUP(AP140,buff!$K:$L,2,FALSE),"")=0,"",IF($AK140=AU$5,VLOOKUP(AP140,buff!$K:$L,2,FALSE),"")),"")</f>
        <v/>
      </c>
      <c r="AV140" s="6" t="str">
        <f>_xlfn.IFNA(IF(IF($AK140=AV$5,VLOOKUP(AL140,buff!$K:$L,2,FALSE),"")=0,"",IF($AK140=AV$5,VLOOKUP(AL140,buff!$K:$L,2,FALSE),"")),"")</f>
        <v/>
      </c>
      <c r="AW140" s="6" t="str">
        <f>_xlfn.IFNA(IF(IF($AK140=AW$5,VLOOKUP(AM140,buff!$K:$L,2,FALSE),"")=0,"",IF($AK140=AW$5,VLOOKUP(AM140,buff!$K:$L,2,FALSE),"")),"")</f>
        <v/>
      </c>
      <c r="AX140" s="6" t="str">
        <f>_xlfn.IFNA(IF(IF($AK140=AX$5,VLOOKUP(AN140,buff!$K:$L,2,FALSE),"")=0,"",IF($AK140=AX$5,VLOOKUP(AN140,buff!$K:$L,2,FALSE),"")),"")</f>
        <v/>
      </c>
      <c r="AY140" s="6" t="str">
        <f>_xlfn.IFNA(IF(IF($AK140=AY$5,VLOOKUP(AO140,buff!$K:$L,2,FALSE),"")=0,"",IF($AK140=AY$5,VLOOKUP(AO140,buff!$K:$L,2,FALSE),"")),"")</f>
        <v/>
      </c>
      <c r="AZ140" s="6" t="str">
        <f>_xlfn.IFNA(IF(IF($AK140=AZ$5,VLOOKUP(AP140,buff!$K:$L,2,FALSE),"")=0,"",IF($AK140=AZ$5,VLOOKUP(AP140,buff!$K:$L,2,FALSE),"")),"")</f>
        <v/>
      </c>
      <c r="BA140" s="6" t="e">
        <f>VLOOKUP(AL140,buff!$K:$P,6,FALSE)</f>
        <v>#N/A</v>
      </c>
      <c r="BB140" s="6" t="e">
        <f>VLOOKUP(AM140,buff!$K:$P,6,FALSE)</f>
        <v>#N/A</v>
      </c>
      <c r="BC140" s="6" t="e">
        <f>VLOOKUP(AN140,buff!$K:$P,6,FALSE)</f>
        <v>#N/A</v>
      </c>
      <c r="BD140">
        <v>0</v>
      </c>
      <c r="BE140">
        <v>0</v>
      </c>
      <c r="BF140" s="22">
        <f t="shared" si="42"/>
        <v>100301</v>
      </c>
    </row>
    <row r="141" spans="1:58" x14ac:dyDescent="0.15">
      <c r="A141" t="str">
        <f t="shared" si="34"/>
        <v>法师主动技能1等级15</v>
      </c>
      <c r="B141" s="8">
        <f t="shared" si="39"/>
        <v>10030115</v>
      </c>
      <c r="C141" s="8" t="str">
        <f>VLOOKUP(G141,角色!A:B,2,FALSE)</f>
        <v>法师</v>
      </c>
      <c r="D141" s="8" t="str">
        <f t="shared" si="40"/>
        <v>主动技能1</v>
      </c>
      <c r="E141" s="8">
        <f t="shared" si="43"/>
        <v>15</v>
      </c>
      <c r="F141" s="8">
        <f t="shared" si="44"/>
        <v>1</v>
      </c>
      <c r="G141" s="8">
        <f t="shared" si="45"/>
        <v>3</v>
      </c>
      <c r="H141" s="4" t="s">
        <v>426</v>
      </c>
      <c r="I141" s="20" t="str">
        <f t="shared" si="35"/>
        <v>对敌方单体攻击，造成100%攻击力（+13613）点伤害。</v>
      </c>
      <c r="J141" s="4" t="s">
        <v>277</v>
      </c>
      <c r="K141" s="1" t="s">
        <v>102</v>
      </c>
      <c r="L141" s="20" t="s">
        <v>106</v>
      </c>
      <c r="M141" s="4"/>
      <c r="N141" s="4">
        <v>100</v>
      </c>
      <c r="O141" s="20">
        <f>VLOOKUP(L141,对应表!BK:BL,2,FALSE)</f>
        <v>0</v>
      </c>
      <c r="P141" s="25" t="str">
        <f>_xlfn.IFNA(VLOOKUP(G141,角色!V:AE,主动技能!F141+1,FALSE),"")</f>
        <v>|||</v>
      </c>
      <c r="Q141" s="25">
        <f>(VLOOKUP(G141,角色!V:AE,主动技能!F141+4,FALSE))</f>
        <v>1</v>
      </c>
      <c r="R141" s="25">
        <v>0</v>
      </c>
      <c r="S141" s="25">
        <v>0</v>
      </c>
      <c r="T141" s="6" t="str">
        <f t="shared" si="36"/>
        <v/>
      </c>
      <c r="U141" s="6" t="str">
        <f t="shared" si="37"/>
        <v/>
      </c>
      <c r="V141" s="19" t="str">
        <f>VLOOKUP(G141,角色!AW:BC,主动技能!F141+1,FALSE)</f>
        <v>skill_01</v>
      </c>
      <c r="Y141">
        <f t="shared" si="38"/>
        <v>0</v>
      </c>
      <c r="Z141" s="19">
        <f>IF(VLOOKUP(C141,角色!CC:CI,主动技能!F141*2,FALSE)=0,"",VLOOKUP(C141,角色!CC:CI,主动技能!F141*2,FALSE))</f>
        <v>100</v>
      </c>
      <c r="AA141" s="19">
        <f>IF(VLOOKUP(C141,角色!CC:CI,主动技能!F141*2+1,FALSE)=0,0,VLOOKUP(C141,角色!CC:CI,主动技能!F141*2+1,FALSE))</f>
        <v>10</v>
      </c>
      <c r="AB141" s="19">
        <f>IF(INT(VLOOKUP(E141,角色属性概况!I:M,3,FALSE)*AA141/100)=0,"",(INT(VLOOKUP(E141,角色属性概况!I:M,3,FALSE)*AA141/100)))</f>
        <v>13613</v>
      </c>
      <c r="AE141" s="25">
        <f>(VLOOKUP(G141,角色!V:AE,主动技能!F141+7,FALSE))</f>
        <v>1</v>
      </c>
      <c r="AF141" s="19">
        <f>VLOOKUP(F141,对应表!AY:BA,3,FALSE)</f>
        <v>0</v>
      </c>
      <c r="AG141" s="19">
        <f>VLOOKUP(F141,对应表!AY:BA,2,FALSE)</f>
        <v>0</v>
      </c>
      <c r="AH141" s="25" t="str">
        <f>VLOOKUP(F141,特效对应!F:G,2,FALSE)</f>
        <v>attack</v>
      </c>
      <c r="AJ141">
        <f t="shared" si="41"/>
        <v>15</v>
      </c>
      <c r="AQ141" s="6" t="str">
        <f>_xlfn.IFNA(IF(IF($AK141=AQ$5,VLOOKUP(AL141,buff!$K:$L,2,FALSE),"")=0,"",IF($AK141=AQ$5,VLOOKUP(AL141,buff!$K:$L,2,FALSE),"")),"")</f>
        <v/>
      </c>
      <c r="AR141" s="6" t="str">
        <f>_xlfn.IFNA(IF(IF($AK141=AR$5,VLOOKUP(AM141,buff!$K:$L,2,FALSE),"")=0,"",IF($AK141=AR$5,VLOOKUP(AM141,buff!$K:$L,2,FALSE),"")),"")</f>
        <v/>
      </c>
      <c r="AS141" s="6" t="str">
        <f>_xlfn.IFNA(IF(IF($AK141=AS$5,VLOOKUP(AN141,buff!$K:$L,2,FALSE),"")=0,"",IF($AK141=AS$5,VLOOKUP(AN141,buff!$K:$L,2,FALSE),"")),"")</f>
        <v/>
      </c>
      <c r="AT141" s="6" t="str">
        <f>_xlfn.IFNA(IF(IF($AK141=AT$5,VLOOKUP(AO141,buff!$K:$L,2,FALSE),"")=0,"",IF($AK141=AT$5,VLOOKUP(AO141,buff!$K:$L,2,FALSE),"")),"")</f>
        <v/>
      </c>
      <c r="AU141" s="6" t="str">
        <f>_xlfn.IFNA(IF(IF($AK141=AU$5,VLOOKUP(AP141,buff!$K:$L,2,FALSE),"")=0,"",IF($AK141=AU$5,VLOOKUP(AP141,buff!$K:$L,2,FALSE),"")),"")</f>
        <v/>
      </c>
      <c r="AV141" s="6" t="str">
        <f>_xlfn.IFNA(IF(IF($AK141=AV$5,VLOOKUP(AL141,buff!$K:$L,2,FALSE),"")=0,"",IF($AK141=AV$5,VLOOKUP(AL141,buff!$K:$L,2,FALSE),"")),"")</f>
        <v/>
      </c>
      <c r="AW141" s="6" t="str">
        <f>_xlfn.IFNA(IF(IF($AK141=AW$5,VLOOKUP(AM141,buff!$K:$L,2,FALSE),"")=0,"",IF($AK141=AW$5,VLOOKUP(AM141,buff!$K:$L,2,FALSE),"")),"")</f>
        <v/>
      </c>
      <c r="AX141" s="6" t="str">
        <f>_xlfn.IFNA(IF(IF($AK141=AX$5,VLOOKUP(AN141,buff!$K:$L,2,FALSE),"")=0,"",IF($AK141=AX$5,VLOOKUP(AN141,buff!$K:$L,2,FALSE),"")),"")</f>
        <v/>
      </c>
      <c r="AY141" s="6" t="str">
        <f>_xlfn.IFNA(IF(IF($AK141=AY$5,VLOOKUP(AO141,buff!$K:$L,2,FALSE),"")=0,"",IF($AK141=AY$5,VLOOKUP(AO141,buff!$K:$L,2,FALSE),"")),"")</f>
        <v/>
      </c>
      <c r="AZ141" s="6" t="str">
        <f>_xlfn.IFNA(IF(IF($AK141=AZ$5,VLOOKUP(AP141,buff!$K:$L,2,FALSE),"")=0,"",IF($AK141=AZ$5,VLOOKUP(AP141,buff!$K:$L,2,FALSE),"")),"")</f>
        <v/>
      </c>
      <c r="BA141" s="6" t="e">
        <f>VLOOKUP(AL141,buff!$K:$P,6,FALSE)</f>
        <v>#N/A</v>
      </c>
      <c r="BB141" s="6" t="e">
        <f>VLOOKUP(AM141,buff!$K:$P,6,FALSE)</f>
        <v>#N/A</v>
      </c>
      <c r="BC141" s="6" t="e">
        <f>VLOOKUP(AN141,buff!$K:$P,6,FALSE)</f>
        <v>#N/A</v>
      </c>
      <c r="BD141">
        <v>0</v>
      </c>
      <c r="BE141">
        <v>0</v>
      </c>
      <c r="BF141" s="22">
        <f t="shared" si="42"/>
        <v>100301</v>
      </c>
    </row>
    <row r="142" spans="1:58" x14ac:dyDescent="0.15">
      <c r="A142" t="str">
        <f t="shared" si="34"/>
        <v>法师主动技能1等级16</v>
      </c>
      <c r="B142" s="8">
        <f t="shared" si="39"/>
        <v>10030116</v>
      </c>
      <c r="C142" s="8" t="str">
        <f>VLOOKUP(G142,角色!A:B,2,FALSE)</f>
        <v>法师</v>
      </c>
      <c r="D142" s="8" t="str">
        <f t="shared" si="40"/>
        <v>主动技能1</v>
      </c>
      <c r="E142" s="8">
        <f t="shared" si="43"/>
        <v>16</v>
      </c>
      <c r="F142" s="8">
        <f t="shared" si="44"/>
        <v>1</v>
      </c>
      <c r="G142" s="8">
        <f t="shared" si="45"/>
        <v>3</v>
      </c>
      <c r="H142" s="4" t="s">
        <v>426</v>
      </c>
      <c r="I142" s="20" t="str">
        <f t="shared" si="35"/>
        <v>对敌方单体攻击，造成100%攻击力（+19292）点伤害。</v>
      </c>
      <c r="J142" s="4" t="s">
        <v>277</v>
      </c>
      <c r="K142" s="1" t="s">
        <v>102</v>
      </c>
      <c r="L142" s="20" t="s">
        <v>106</v>
      </c>
      <c r="M142" s="4"/>
      <c r="N142" s="4">
        <v>100</v>
      </c>
      <c r="O142" s="20">
        <f>VLOOKUP(L142,对应表!BK:BL,2,FALSE)</f>
        <v>0</v>
      </c>
      <c r="P142" s="25" t="str">
        <f>_xlfn.IFNA(VLOOKUP(G142,角色!V:AE,主动技能!F142+1,FALSE),"")</f>
        <v>|||</v>
      </c>
      <c r="Q142" s="25">
        <f>(VLOOKUP(G142,角色!V:AE,主动技能!F142+4,FALSE))</f>
        <v>1</v>
      </c>
      <c r="R142" s="25">
        <v>0</v>
      </c>
      <c r="S142" s="25">
        <v>0</v>
      </c>
      <c r="T142" s="6" t="str">
        <f t="shared" si="36"/>
        <v/>
      </c>
      <c r="U142" s="6" t="str">
        <f t="shared" si="37"/>
        <v/>
      </c>
      <c r="V142" s="19" t="str">
        <f>VLOOKUP(G142,角色!AW:BC,主动技能!F142+1,FALSE)</f>
        <v>skill_01</v>
      </c>
      <c r="Y142">
        <f t="shared" si="38"/>
        <v>0</v>
      </c>
      <c r="Z142" s="19">
        <f>IF(VLOOKUP(C142,角色!CC:CI,主动技能!F142*2,FALSE)=0,"",VLOOKUP(C142,角色!CC:CI,主动技能!F142*2,FALSE))</f>
        <v>100</v>
      </c>
      <c r="AA142" s="19">
        <f>IF(VLOOKUP(C142,角色!CC:CI,主动技能!F142*2+1,FALSE)=0,0,VLOOKUP(C142,角色!CC:CI,主动技能!F142*2+1,FALSE))</f>
        <v>10</v>
      </c>
      <c r="AB142" s="19">
        <f>IF(INT(VLOOKUP(E142,角色属性概况!I:M,3,FALSE)*AA142/100)=0,"",(INT(VLOOKUP(E142,角色属性概况!I:M,3,FALSE)*AA142/100)))</f>
        <v>19292</v>
      </c>
      <c r="AE142" s="25">
        <f>(VLOOKUP(G142,角色!V:AE,主动技能!F142+7,FALSE))</f>
        <v>1</v>
      </c>
      <c r="AF142" s="19">
        <f>VLOOKUP(F142,对应表!AY:BA,3,FALSE)</f>
        <v>0</v>
      </c>
      <c r="AG142" s="19">
        <f>VLOOKUP(F142,对应表!AY:BA,2,FALSE)</f>
        <v>0</v>
      </c>
      <c r="AH142" s="25" t="str">
        <f>VLOOKUP(F142,特效对应!F:G,2,FALSE)</f>
        <v>attack</v>
      </c>
      <c r="AJ142">
        <f t="shared" si="41"/>
        <v>16</v>
      </c>
      <c r="AQ142" s="6" t="str">
        <f>_xlfn.IFNA(IF(IF($AK142=AQ$5,VLOOKUP(AL142,buff!$K:$L,2,FALSE),"")=0,"",IF($AK142=AQ$5,VLOOKUP(AL142,buff!$K:$L,2,FALSE),"")),"")</f>
        <v/>
      </c>
      <c r="AR142" s="6" t="str">
        <f>_xlfn.IFNA(IF(IF($AK142=AR$5,VLOOKUP(AM142,buff!$K:$L,2,FALSE),"")=0,"",IF($AK142=AR$5,VLOOKUP(AM142,buff!$K:$L,2,FALSE),"")),"")</f>
        <v/>
      </c>
      <c r="AS142" s="6" t="str">
        <f>_xlfn.IFNA(IF(IF($AK142=AS$5,VLOOKUP(AN142,buff!$K:$L,2,FALSE),"")=0,"",IF($AK142=AS$5,VLOOKUP(AN142,buff!$K:$L,2,FALSE),"")),"")</f>
        <v/>
      </c>
      <c r="AT142" s="6" t="str">
        <f>_xlfn.IFNA(IF(IF($AK142=AT$5,VLOOKUP(AO142,buff!$K:$L,2,FALSE),"")=0,"",IF($AK142=AT$5,VLOOKUP(AO142,buff!$K:$L,2,FALSE),"")),"")</f>
        <v/>
      </c>
      <c r="AU142" s="6" t="str">
        <f>_xlfn.IFNA(IF(IF($AK142=AU$5,VLOOKUP(AP142,buff!$K:$L,2,FALSE),"")=0,"",IF($AK142=AU$5,VLOOKUP(AP142,buff!$K:$L,2,FALSE),"")),"")</f>
        <v/>
      </c>
      <c r="AV142" s="6" t="str">
        <f>_xlfn.IFNA(IF(IF($AK142=AV$5,VLOOKUP(AL142,buff!$K:$L,2,FALSE),"")=0,"",IF($AK142=AV$5,VLOOKUP(AL142,buff!$K:$L,2,FALSE),"")),"")</f>
        <v/>
      </c>
      <c r="AW142" s="6" t="str">
        <f>_xlfn.IFNA(IF(IF($AK142=AW$5,VLOOKUP(AM142,buff!$K:$L,2,FALSE),"")=0,"",IF($AK142=AW$5,VLOOKUP(AM142,buff!$K:$L,2,FALSE),"")),"")</f>
        <v/>
      </c>
      <c r="AX142" s="6" t="str">
        <f>_xlfn.IFNA(IF(IF($AK142=AX$5,VLOOKUP(AN142,buff!$K:$L,2,FALSE),"")=0,"",IF($AK142=AX$5,VLOOKUP(AN142,buff!$K:$L,2,FALSE),"")),"")</f>
        <v/>
      </c>
      <c r="AY142" s="6" t="str">
        <f>_xlfn.IFNA(IF(IF($AK142=AY$5,VLOOKUP(AO142,buff!$K:$L,2,FALSE),"")=0,"",IF($AK142=AY$5,VLOOKUP(AO142,buff!$K:$L,2,FALSE),"")),"")</f>
        <v/>
      </c>
      <c r="AZ142" s="6" t="str">
        <f>_xlfn.IFNA(IF(IF($AK142=AZ$5,VLOOKUP(AP142,buff!$K:$L,2,FALSE),"")=0,"",IF($AK142=AZ$5,VLOOKUP(AP142,buff!$K:$L,2,FALSE),"")),"")</f>
        <v/>
      </c>
      <c r="BA142" s="6" t="e">
        <f>VLOOKUP(AL142,buff!$K:$P,6,FALSE)</f>
        <v>#N/A</v>
      </c>
      <c r="BB142" s="6" t="e">
        <f>VLOOKUP(AM142,buff!$K:$P,6,FALSE)</f>
        <v>#N/A</v>
      </c>
      <c r="BC142" s="6" t="e">
        <f>VLOOKUP(AN142,buff!$K:$P,6,FALSE)</f>
        <v>#N/A</v>
      </c>
      <c r="BD142">
        <v>0</v>
      </c>
      <c r="BE142">
        <v>0</v>
      </c>
      <c r="BF142" s="22">
        <f t="shared" si="42"/>
        <v>100301</v>
      </c>
    </row>
    <row r="143" spans="1:58" x14ac:dyDescent="0.15">
      <c r="A143" t="str">
        <f t="shared" si="34"/>
        <v>法师主动技能1等级17</v>
      </c>
      <c r="B143" s="8">
        <f t="shared" si="39"/>
        <v>10030117</v>
      </c>
      <c r="C143" s="8" t="str">
        <f>VLOOKUP(G143,角色!A:B,2,FALSE)</f>
        <v>法师</v>
      </c>
      <c r="D143" s="8" t="str">
        <f t="shared" si="40"/>
        <v>主动技能1</v>
      </c>
      <c r="E143" s="8">
        <f t="shared" si="43"/>
        <v>17</v>
      </c>
      <c r="F143" s="8">
        <f t="shared" si="44"/>
        <v>1</v>
      </c>
      <c r="G143" s="8">
        <f t="shared" si="45"/>
        <v>3</v>
      </c>
      <c r="H143" s="4" t="s">
        <v>426</v>
      </c>
      <c r="I143" s="20" t="str">
        <f t="shared" si="35"/>
        <v>对敌方单体攻击，造成100%攻击力（+27333）点伤害。</v>
      </c>
      <c r="J143" s="4" t="s">
        <v>277</v>
      </c>
      <c r="K143" s="1" t="s">
        <v>102</v>
      </c>
      <c r="L143" s="20" t="s">
        <v>106</v>
      </c>
      <c r="M143" s="4"/>
      <c r="N143" s="4">
        <v>100</v>
      </c>
      <c r="O143" s="20">
        <f>VLOOKUP(L143,对应表!BK:BL,2,FALSE)</f>
        <v>0</v>
      </c>
      <c r="P143" s="25" t="str">
        <f>_xlfn.IFNA(VLOOKUP(G143,角色!V:AE,主动技能!F143+1,FALSE),"")</f>
        <v>|||</v>
      </c>
      <c r="Q143" s="25">
        <f>(VLOOKUP(G143,角色!V:AE,主动技能!F143+4,FALSE))</f>
        <v>1</v>
      </c>
      <c r="R143" s="25">
        <v>0</v>
      </c>
      <c r="S143" s="25">
        <v>0</v>
      </c>
      <c r="T143" s="6" t="str">
        <f t="shared" si="36"/>
        <v/>
      </c>
      <c r="U143" s="6" t="str">
        <f t="shared" si="37"/>
        <v/>
      </c>
      <c r="V143" s="19" t="str">
        <f>VLOOKUP(G143,角色!AW:BC,主动技能!F143+1,FALSE)</f>
        <v>skill_01</v>
      </c>
      <c r="Y143">
        <f t="shared" si="38"/>
        <v>0</v>
      </c>
      <c r="Z143" s="19">
        <f>IF(VLOOKUP(C143,角色!CC:CI,主动技能!F143*2,FALSE)=0,"",VLOOKUP(C143,角色!CC:CI,主动技能!F143*2,FALSE))</f>
        <v>100</v>
      </c>
      <c r="AA143" s="19">
        <f>IF(VLOOKUP(C143,角色!CC:CI,主动技能!F143*2+1,FALSE)=0,0,VLOOKUP(C143,角色!CC:CI,主动技能!F143*2+1,FALSE))</f>
        <v>10</v>
      </c>
      <c r="AB143" s="19">
        <f>IF(INT(VLOOKUP(E143,角色属性概况!I:M,3,FALSE)*AA143/100)=0,"",(INT(VLOOKUP(E143,角色属性概况!I:M,3,FALSE)*AA143/100)))</f>
        <v>27333</v>
      </c>
      <c r="AE143" s="25">
        <f>(VLOOKUP(G143,角色!V:AE,主动技能!F143+7,FALSE))</f>
        <v>1</v>
      </c>
      <c r="AF143" s="19">
        <f>VLOOKUP(F143,对应表!AY:BA,3,FALSE)</f>
        <v>0</v>
      </c>
      <c r="AG143" s="19">
        <f>VLOOKUP(F143,对应表!AY:BA,2,FALSE)</f>
        <v>0</v>
      </c>
      <c r="AH143" s="25" t="str">
        <f>VLOOKUP(F143,特效对应!F:G,2,FALSE)</f>
        <v>attack</v>
      </c>
      <c r="AJ143">
        <f t="shared" si="41"/>
        <v>17</v>
      </c>
      <c r="AQ143" s="6" t="str">
        <f>_xlfn.IFNA(IF(IF($AK143=AQ$5,VLOOKUP(AL143,buff!$K:$L,2,FALSE),"")=0,"",IF($AK143=AQ$5,VLOOKUP(AL143,buff!$K:$L,2,FALSE),"")),"")</f>
        <v/>
      </c>
      <c r="AR143" s="6" t="str">
        <f>_xlfn.IFNA(IF(IF($AK143=AR$5,VLOOKUP(AM143,buff!$K:$L,2,FALSE),"")=0,"",IF($AK143=AR$5,VLOOKUP(AM143,buff!$K:$L,2,FALSE),"")),"")</f>
        <v/>
      </c>
      <c r="AS143" s="6" t="str">
        <f>_xlfn.IFNA(IF(IF($AK143=AS$5,VLOOKUP(AN143,buff!$K:$L,2,FALSE),"")=0,"",IF($AK143=AS$5,VLOOKUP(AN143,buff!$K:$L,2,FALSE),"")),"")</f>
        <v/>
      </c>
      <c r="AT143" s="6" t="str">
        <f>_xlfn.IFNA(IF(IF($AK143=AT$5,VLOOKUP(AO143,buff!$K:$L,2,FALSE),"")=0,"",IF($AK143=AT$5,VLOOKUP(AO143,buff!$K:$L,2,FALSE),"")),"")</f>
        <v/>
      </c>
      <c r="AU143" s="6" t="str">
        <f>_xlfn.IFNA(IF(IF($AK143=AU$5,VLOOKUP(AP143,buff!$K:$L,2,FALSE),"")=0,"",IF($AK143=AU$5,VLOOKUP(AP143,buff!$K:$L,2,FALSE),"")),"")</f>
        <v/>
      </c>
      <c r="AV143" s="6" t="str">
        <f>_xlfn.IFNA(IF(IF($AK143=AV$5,VLOOKUP(AL143,buff!$K:$L,2,FALSE),"")=0,"",IF($AK143=AV$5,VLOOKUP(AL143,buff!$K:$L,2,FALSE),"")),"")</f>
        <v/>
      </c>
      <c r="AW143" s="6" t="str">
        <f>_xlfn.IFNA(IF(IF($AK143=AW$5,VLOOKUP(AM143,buff!$K:$L,2,FALSE),"")=0,"",IF($AK143=AW$5,VLOOKUP(AM143,buff!$K:$L,2,FALSE),"")),"")</f>
        <v/>
      </c>
      <c r="AX143" s="6" t="str">
        <f>_xlfn.IFNA(IF(IF($AK143=AX$5,VLOOKUP(AN143,buff!$K:$L,2,FALSE),"")=0,"",IF($AK143=AX$5,VLOOKUP(AN143,buff!$K:$L,2,FALSE),"")),"")</f>
        <v/>
      </c>
      <c r="AY143" s="6" t="str">
        <f>_xlfn.IFNA(IF(IF($AK143=AY$5,VLOOKUP(AO143,buff!$K:$L,2,FALSE),"")=0,"",IF($AK143=AY$5,VLOOKUP(AO143,buff!$K:$L,2,FALSE),"")),"")</f>
        <v/>
      </c>
      <c r="AZ143" s="6" t="str">
        <f>_xlfn.IFNA(IF(IF($AK143=AZ$5,VLOOKUP(AP143,buff!$K:$L,2,FALSE),"")=0,"",IF($AK143=AZ$5,VLOOKUP(AP143,buff!$K:$L,2,FALSE),"")),"")</f>
        <v/>
      </c>
      <c r="BA143" s="6" t="e">
        <f>VLOOKUP(AL143,buff!$K:$P,6,FALSE)</f>
        <v>#N/A</v>
      </c>
      <c r="BB143" s="6" t="e">
        <f>VLOOKUP(AM143,buff!$K:$P,6,FALSE)</f>
        <v>#N/A</v>
      </c>
      <c r="BC143" s="6" t="e">
        <f>VLOOKUP(AN143,buff!$K:$P,6,FALSE)</f>
        <v>#N/A</v>
      </c>
      <c r="BD143">
        <v>0</v>
      </c>
      <c r="BE143">
        <v>0</v>
      </c>
      <c r="BF143" s="22">
        <f t="shared" si="42"/>
        <v>100301</v>
      </c>
    </row>
    <row r="144" spans="1:58" x14ac:dyDescent="0.15">
      <c r="A144" t="str">
        <f t="shared" si="34"/>
        <v>法师主动技能1等级18</v>
      </c>
      <c r="B144" s="8">
        <f t="shared" si="39"/>
        <v>10030118</v>
      </c>
      <c r="C144" s="8" t="str">
        <f>VLOOKUP(G144,角色!A:B,2,FALSE)</f>
        <v>法师</v>
      </c>
      <c r="D144" s="8" t="str">
        <f t="shared" si="40"/>
        <v>主动技能1</v>
      </c>
      <c r="E144" s="8">
        <f t="shared" si="43"/>
        <v>18</v>
      </c>
      <c r="F144" s="8">
        <f t="shared" si="44"/>
        <v>1</v>
      </c>
      <c r="G144" s="8">
        <f t="shared" si="45"/>
        <v>3</v>
      </c>
      <c r="H144" s="4" t="s">
        <v>426</v>
      </c>
      <c r="I144" s="20" t="str">
        <f t="shared" si="35"/>
        <v>对敌方单体攻击，造成100%攻击力（+38716）点伤害。</v>
      </c>
      <c r="J144" s="4" t="s">
        <v>277</v>
      </c>
      <c r="K144" s="1" t="s">
        <v>102</v>
      </c>
      <c r="L144" s="20" t="s">
        <v>106</v>
      </c>
      <c r="M144" s="4"/>
      <c r="N144" s="4">
        <v>100</v>
      </c>
      <c r="O144" s="20">
        <f>VLOOKUP(L144,对应表!BK:BL,2,FALSE)</f>
        <v>0</v>
      </c>
      <c r="P144" s="25" t="str">
        <f>_xlfn.IFNA(VLOOKUP(G144,角色!V:AE,主动技能!F144+1,FALSE),"")</f>
        <v>|||</v>
      </c>
      <c r="Q144" s="25">
        <f>(VLOOKUP(G144,角色!V:AE,主动技能!F144+4,FALSE))</f>
        <v>1</v>
      </c>
      <c r="R144" s="25">
        <v>0</v>
      </c>
      <c r="S144" s="25">
        <v>0</v>
      </c>
      <c r="T144" s="6" t="str">
        <f t="shared" si="36"/>
        <v/>
      </c>
      <c r="U144" s="6" t="str">
        <f t="shared" si="37"/>
        <v/>
      </c>
      <c r="V144" s="19" t="str">
        <f>VLOOKUP(G144,角色!AW:BC,主动技能!F144+1,FALSE)</f>
        <v>skill_01</v>
      </c>
      <c r="Y144">
        <f t="shared" si="38"/>
        <v>0</v>
      </c>
      <c r="Z144" s="19">
        <f>IF(VLOOKUP(C144,角色!CC:CI,主动技能!F144*2,FALSE)=0,"",VLOOKUP(C144,角色!CC:CI,主动技能!F144*2,FALSE))</f>
        <v>100</v>
      </c>
      <c r="AA144" s="19">
        <f>IF(VLOOKUP(C144,角色!CC:CI,主动技能!F144*2+1,FALSE)=0,0,VLOOKUP(C144,角色!CC:CI,主动技能!F144*2+1,FALSE))</f>
        <v>10</v>
      </c>
      <c r="AB144" s="19">
        <f>IF(INT(VLOOKUP(E144,角色属性概况!I:M,3,FALSE)*AA144/100)=0,"",(INT(VLOOKUP(E144,角色属性概况!I:M,3,FALSE)*AA144/100)))</f>
        <v>38716</v>
      </c>
      <c r="AE144" s="25">
        <f>(VLOOKUP(G144,角色!V:AE,主动技能!F144+7,FALSE))</f>
        <v>1</v>
      </c>
      <c r="AF144" s="19">
        <f>VLOOKUP(F144,对应表!AY:BA,3,FALSE)</f>
        <v>0</v>
      </c>
      <c r="AG144" s="19">
        <f>VLOOKUP(F144,对应表!AY:BA,2,FALSE)</f>
        <v>0</v>
      </c>
      <c r="AH144" s="25" t="str">
        <f>VLOOKUP(F144,特效对应!F:G,2,FALSE)</f>
        <v>attack</v>
      </c>
      <c r="AJ144">
        <f t="shared" si="41"/>
        <v>18</v>
      </c>
      <c r="AQ144" s="6" t="str">
        <f>_xlfn.IFNA(IF(IF($AK144=AQ$5,VLOOKUP(AL144,buff!$K:$L,2,FALSE),"")=0,"",IF($AK144=AQ$5,VLOOKUP(AL144,buff!$K:$L,2,FALSE),"")),"")</f>
        <v/>
      </c>
      <c r="AR144" s="6" t="str">
        <f>_xlfn.IFNA(IF(IF($AK144=AR$5,VLOOKUP(AM144,buff!$K:$L,2,FALSE),"")=0,"",IF($AK144=AR$5,VLOOKUP(AM144,buff!$K:$L,2,FALSE),"")),"")</f>
        <v/>
      </c>
      <c r="AS144" s="6" t="str">
        <f>_xlfn.IFNA(IF(IF($AK144=AS$5,VLOOKUP(AN144,buff!$K:$L,2,FALSE),"")=0,"",IF($AK144=AS$5,VLOOKUP(AN144,buff!$K:$L,2,FALSE),"")),"")</f>
        <v/>
      </c>
      <c r="AT144" s="6" t="str">
        <f>_xlfn.IFNA(IF(IF($AK144=AT$5,VLOOKUP(AO144,buff!$K:$L,2,FALSE),"")=0,"",IF($AK144=AT$5,VLOOKUP(AO144,buff!$K:$L,2,FALSE),"")),"")</f>
        <v/>
      </c>
      <c r="AU144" s="6" t="str">
        <f>_xlfn.IFNA(IF(IF($AK144=AU$5,VLOOKUP(AP144,buff!$K:$L,2,FALSE),"")=0,"",IF($AK144=AU$5,VLOOKUP(AP144,buff!$K:$L,2,FALSE),"")),"")</f>
        <v/>
      </c>
      <c r="AV144" s="6" t="str">
        <f>_xlfn.IFNA(IF(IF($AK144=AV$5,VLOOKUP(AL144,buff!$K:$L,2,FALSE),"")=0,"",IF($AK144=AV$5,VLOOKUP(AL144,buff!$K:$L,2,FALSE),"")),"")</f>
        <v/>
      </c>
      <c r="AW144" s="6" t="str">
        <f>_xlfn.IFNA(IF(IF($AK144=AW$5,VLOOKUP(AM144,buff!$K:$L,2,FALSE),"")=0,"",IF($AK144=AW$5,VLOOKUP(AM144,buff!$K:$L,2,FALSE),"")),"")</f>
        <v/>
      </c>
      <c r="AX144" s="6" t="str">
        <f>_xlfn.IFNA(IF(IF($AK144=AX$5,VLOOKUP(AN144,buff!$K:$L,2,FALSE),"")=0,"",IF($AK144=AX$5,VLOOKUP(AN144,buff!$K:$L,2,FALSE),"")),"")</f>
        <v/>
      </c>
      <c r="AY144" s="6" t="str">
        <f>_xlfn.IFNA(IF(IF($AK144=AY$5,VLOOKUP(AO144,buff!$K:$L,2,FALSE),"")=0,"",IF($AK144=AY$5,VLOOKUP(AO144,buff!$K:$L,2,FALSE),"")),"")</f>
        <v/>
      </c>
      <c r="AZ144" s="6" t="str">
        <f>_xlfn.IFNA(IF(IF($AK144=AZ$5,VLOOKUP(AP144,buff!$K:$L,2,FALSE),"")=0,"",IF($AK144=AZ$5,VLOOKUP(AP144,buff!$K:$L,2,FALSE),"")),"")</f>
        <v/>
      </c>
      <c r="BA144" s="6" t="e">
        <f>VLOOKUP(AL144,buff!$K:$P,6,FALSE)</f>
        <v>#N/A</v>
      </c>
      <c r="BB144" s="6" t="e">
        <f>VLOOKUP(AM144,buff!$K:$P,6,FALSE)</f>
        <v>#N/A</v>
      </c>
      <c r="BC144" s="6" t="e">
        <f>VLOOKUP(AN144,buff!$K:$P,6,FALSE)</f>
        <v>#N/A</v>
      </c>
      <c r="BD144">
        <v>0</v>
      </c>
      <c r="BE144">
        <v>0</v>
      </c>
      <c r="BF144" s="22">
        <f t="shared" si="42"/>
        <v>100301</v>
      </c>
    </row>
    <row r="145" spans="1:58" x14ac:dyDescent="0.15">
      <c r="A145" t="str">
        <f t="shared" si="34"/>
        <v>法师主动技能1等级19</v>
      </c>
      <c r="B145" s="8">
        <f t="shared" si="39"/>
        <v>10030119</v>
      </c>
      <c r="C145" s="8" t="str">
        <f>VLOOKUP(G145,角色!A:B,2,FALSE)</f>
        <v>法师</v>
      </c>
      <c r="D145" s="8" t="str">
        <f t="shared" si="40"/>
        <v>主动技能1</v>
      </c>
      <c r="E145" s="8">
        <f t="shared" si="43"/>
        <v>19</v>
      </c>
      <c r="F145" s="8">
        <f t="shared" si="44"/>
        <v>1</v>
      </c>
      <c r="G145" s="8">
        <f t="shared" si="45"/>
        <v>3</v>
      </c>
      <c r="H145" s="4" t="s">
        <v>426</v>
      </c>
      <c r="I145" s="20" t="str">
        <f t="shared" si="35"/>
        <v>对敌方单体攻击，造成100%攻击力（+54831）点伤害。</v>
      </c>
      <c r="J145" s="4" t="s">
        <v>277</v>
      </c>
      <c r="K145" s="1" t="s">
        <v>102</v>
      </c>
      <c r="L145" s="20" t="s">
        <v>106</v>
      </c>
      <c r="M145" s="4"/>
      <c r="N145" s="4">
        <v>100</v>
      </c>
      <c r="O145" s="20">
        <f>VLOOKUP(L145,对应表!BK:BL,2,FALSE)</f>
        <v>0</v>
      </c>
      <c r="P145" s="25" t="str">
        <f>_xlfn.IFNA(VLOOKUP(G145,角色!V:AE,主动技能!F145+1,FALSE),"")</f>
        <v>|||</v>
      </c>
      <c r="Q145" s="25">
        <f>(VLOOKUP(G145,角色!V:AE,主动技能!F145+4,FALSE))</f>
        <v>1</v>
      </c>
      <c r="R145" s="25">
        <v>0</v>
      </c>
      <c r="S145" s="25">
        <v>0</v>
      </c>
      <c r="T145" s="6" t="str">
        <f t="shared" si="36"/>
        <v/>
      </c>
      <c r="U145" s="6" t="str">
        <f t="shared" si="37"/>
        <v/>
      </c>
      <c r="V145" s="19" t="str">
        <f>VLOOKUP(G145,角色!AW:BC,主动技能!F145+1,FALSE)</f>
        <v>skill_01</v>
      </c>
      <c r="Y145">
        <f t="shared" si="38"/>
        <v>0</v>
      </c>
      <c r="Z145" s="19">
        <f>IF(VLOOKUP(C145,角色!CC:CI,主动技能!F145*2,FALSE)=0,"",VLOOKUP(C145,角色!CC:CI,主动技能!F145*2,FALSE))</f>
        <v>100</v>
      </c>
      <c r="AA145" s="19">
        <f>IF(VLOOKUP(C145,角色!CC:CI,主动技能!F145*2+1,FALSE)=0,0,VLOOKUP(C145,角色!CC:CI,主动技能!F145*2+1,FALSE))</f>
        <v>10</v>
      </c>
      <c r="AB145" s="19">
        <f>IF(INT(VLOOKUP(E145,角色属性概况!I:M,3,FALSE)*AA145/100)=0,"",(INT(VLOOKUP(E145,角色属性概况!I:M,3,FALSE)*AA145/100)))</f>
        <v>54831</v>
      </c>
      <c r="AE145" s="25">
        <f>(VLOOKUP(G145,角色!V:AE,主动技能!F145+7,FALSE))</f>
        <v>1</v>
      </c>
      <c r="AF145" s="19">
        <f>VLOOKUP(F145,对应表!AY:BA,3,FALSE)</f>
        <v>0</v>
      </c>
      <c r="AG145" s="19">
        <f>VLOOKUP(F145,对应表!AY:BA,2,FALSE)</f>
        <v>0</v>
      </c>
      <c r="AH145" s="25" t="str">
        <f>VLOOKUP(F145,特效对应!F:G,2,FALSE)</f>
        <v>attack</v>
      </c>
      <c r="AJ145">
        <f t="shared" si="41"/>
        <v>19</v>
      </c>
      <c r="AQ145" s="6" t="str">
        <f>_xlfn.IFNA(IF(IF($AK145=AQ$5,VLOOKUP(AL145,buff!$K:$L,2,FALSE),"")=0,"",IF($AK145=AQ$5,VLOOKUP(AL145,buff!$K:$L,2,FALSE),"")),"")</f>
        <v/>
      </c>
      <c r="AR145" s="6" t="str">
        <f>_xlfn.IFNA(IF(IF($AK145=AR$5,VLOOKUP(AM145,buff!$K:$L,2,FALSE),"")=0,"",IF($AK145=AR$5,VLOOKUP(AM145,buff!$K:$L,2,FALSE),"")),"")</f>
        <v/>
      </c>
      <c r="AS145" s="6" t="str">
        <f>_xlfn.IFNA(IF(IF($AK145=AS$5,VLOOKUP(AN145,buff!$K:$L,2,FALSE),"")=0,"",IF($AK145=AS$5,VLOOKUP(AN145,buff!$K:$L,2,FALSE),"")),"")</f>
        <v/>
      </c>
      <c r="AT145" s="6" t="str">
        <f>_xlfn.IFNA(IF(IF($AK145=AT$5,VLOOKUP(AO145,buff!$K:$L,2,FALSE),"")=0,"",IF($AK145=AT$5,VLOOKUP(AO145,buff!$K:$L,2,FALSE),"")),"")</f>
        <v/>
      </c>
      <c r="AU145" s="6" t="str">
        <f>_xlfn.IFNA(IF(IF($AK145=AU$5,VLOOKUP(AP145,buff!$K:$L,2,FALSE),"")=0,"",IF($AK145=AU$5,VLOOKUP(AP145,buff!$K:$L,2,FALSE),"")),"")</f>
        <v/>
      </c>
      <c r="AV145" s="6" t="str">
        <f>_xlfn.IFNA(IF(IF($AK145=AV$5,VLOOKUP(AL145,buff!$K:$L,2,FALSE),"")=0,"",IF($AK145=AV$5,VLOOKUP(AL145,buff!$K:$L,2,FALSE),"")),"")</f>
        <v/>
      </c>
      <c r="AW145" s="6" t="str">
        <f>_xlfn.IFNA(IF(IF($AK145=AW$5,VLOOKUP(AM145,buff!$K:$L,2,FALSE),"")=0,"",IF($AK145=AW$5,VLOOKUP(AM145,buff!$K:$L,2,FALSE),"")),"")</f>
        <v/>
      </c>
      <c r="AX145" s="6" t="str">
        <f>_xlfn.IFNA(IF(IF($AK145=AX$5,VLOOKUP(AN145,buff!$K:$L,2,FALSE),"")=0,"",IF($AK145=AX$5,VLOOKUP(AN145,buff!$K:$L,2,FALSE),"")),"")</f>
        <v/>
      </c>
      <c r="AY145" s="6" t="str">
        <f>_xlfn.IFNA(IF(IF($AK145=AY$5,VLOOKUP(AO145,buff!$K:$L,2,FALSE),"")=0,"",IF($AK145=AY$5,VLOOKUP(AO145,buff!$K:$L,2,FALSE),"")),"")</f>
        <v/>
      </c>
      <c r="AZ145" s="6" t="str">
        <f>_xlfn.IFNA(IF(IF($AK145=AZ$5,VLOOKUP(AP145,buff!$K:$L,2,FALSE),"")=0,"",IF($AK145=AZ$5,VLOOKUP(AP145,buff!$K:$L,2,FALSE),"")),"")</f>
        <v/>
      </c>
      <c r="BA145" s="6" t="e">
        <f>VLOOKUP(AL145,buff!$K:$P,6,FALSE)</f>
        <v>#N/A</v>
      </c>
      <c r="BB145" s="6" t="e">
        <f>VLOOKUP(AM145,buff!$K:$P,6,FALSE)</f>
        <v>#N/A</v>
      </c>
      <c r="BC145" s="6" t="e">
        <f>VLOOKUP(AN145,buff!$K:$P,6,FALSE)</f>
        <v>#N/A</v>
      </c>
      <c r="BD145">
        <v>0</v>
      </c>
      <c r="BE145">
        <v>0</v>
      </c>
      <c r="BF145" s="22">
        <f t="shared" si="42"/>
        <v>100301</v>
      </c>
    </row>
    <row r="146" spans="1:58" x14ac:dyDescent="0.15">
      <c r="A146" t="str">
        <f t="shared" si="34"/>
        <v>法师主动技能1等级20</v>
      </c>
      <c r="B146" s="8">
        <f t="shared" si="39"/>
        <v>10030120</v>
      </c>
      <c r="C146" s="8" t="str">
        <f>VLOOKUP(G146,角色!A:B,2,FALSE)</f>
        <v>法师</v>
      </c>
      <c r="D146" s="8" t="str">
        <f t="shared" si="40"/>
        <v>主动技能1</v>
      </c>
      <c r="E146" s="8">
        <f t="shared" si="43"/>
        <v>20</v>
      </c>
      <c r="F146" s="8">
        <f t="shared" si="44"/>
        <v>1</v>
      </c>
      <c r="G146" s="8">
        <f t="shared" si="45"/>
        <v>3</v>
      </c>
      <c r="H146" s="4" t="s">
        <v>426</v>
      </c>
      <c r="I146" s="20" t="str">
        <f t="shared" si="35"/>
        <v>对敌方单体攻击，造成100%攻击力（+77646）点伤害。</v>
      </c>
      <c r="J146" s="4" t="s">
        <v>277</v>
      </c>
      <c r="K146" s="1" t="s">
        <v>102</v>
      </c>
      <c r="L146" s="20" t="s">
        <v>106</v>
      </c>
      <c r="M146" s="4"/>
      <c r="N146" s="4">
        <v>100</v>
      </c>
      <c r="O146" s="20">
        <f>VLOOKUP(L146,对应表!BK:BL,2,FALSE)</f>
        <v>0</v>
      </c>
      <c r="P146" s="25" t="str">
        <f>_xlfn.IFNA(VLOOKUP(G146,角色!V:AE,主动技能!F146+1,FALSE),"")</f>
        <v>|||</v>
      </c>
      <c r="Q146" s="25">
        <f>(VLOOKUP(G146,角色!V:AE,主动技能!F146+4,FALSE))</f>
        <v>1</v>
      </c>
      <c r="R146" s="25">
        <v>0</v>
      </c>
      <c r="S146" s="25">
        <v>0</v>
      </c>
      <c r="T146" s="6" t="str">
        <f t="shared" si="36"/>
        <v/>
      </c>
      <c r="U146" s="6" t="str">
        <f t="shared" si="37"/>
        <v/>
      </c>
      <c r="V146" s="19" t="str">
        <f>VLOOKUP(G146,角色!AW:BC,主动技能!F146+1,FALSE)</f>
        <v>skill_01</v>
      </c>
      <c r="Y146">
        <f t="shared" si="38"/>
        <v>0</v>
      </c>
      <c r="Z146" s="19">
        <f>IF(VLOOKUP(C146,角色!CC:CI,主动技能!F146*2,FALSE)=0,"",VLOOKUP(C146,角色!CC:CI,主动技能!F146*2,FALSE))</f>
        <v>100</v>
      </c>
      <c r="AA146" s="19">
        <f>IF(VLOOKUP(C146,角色!CC:CI,主动技能!F146*2+1,FALSE)=0,0,VLOOKUP(C146,角色!CC:CI,主动技能!F146*2+1,FALSE))</f>
        <v>10</v>
      </c>
      <c r="AB146" s="19">
        <f>IF(INT(VLOOKUP(E146,角色属性概况!I:M,3,FALSE)*AA146/100)=0,"",(INT(VLOOKUP(E146,角色属性概况!I:M,3,FALSE)*AA146/100)))</f>
        <v>77646</v>
      </c>
      <c r="AE146" s="25">
        <f>(VLOOKUP(G146,角色!V:AE,主动技能!F146+7,FALSE))</f>
        <v>1</v>
      </c>
      <c r="AF146" s="19">
        <f>VLOOKUP(F146,对应表!AY:BA,3,FALSE)</f>
        <v>0</v>
      </c>
      <c r="AG146" s="19">
        <f>VLOOKUP(F146,对应表!AY:BA,2,FALSE)</f>
        <v>0</v>
      </c>
      <c r="AH146" s="25" t="str">
        <f>VLOOKUP(F146,特效对应!F:G,2,FALSE)</f>
        <v>attack</v>
      </c>
      <c r="AJ146">
        <f t="shared" si="41"/>
        <v>20</v>
      </c>
      <c r="AQ146" s="6" t="str">
        <f>_xlfn.IFNA(IF(IF($AK146=AQ$5,VLOOKUP(AL146,buff!$K:$L,2,FALSE),"")=0,"",IF($AK146=AQ$5,VLOOKUP(AL146,buff!$K:$L,2,FALSE),"")),"")</f>
        <v/>
      </c>
      <c r="AR146" s="6" t="str">
        <f>_xlfn.IFNA(IF(IF($AK146=AR$5,VLOOKUP(AM146,buff!$K:$L,2,FALSE),"")=0,"",IF($AK146=AR$5,VLOOKUP(AM146,buff!$K:$L,2,FALSE),"")),"")</f>
        <v/>
      </c>
      <c r="AS146" s="6" t="str">
        <f>_xlfn.IFNA(IF(IF($AK146=AS$5,VLOOKUP(AN146,buff!$K:$L,2,FALSE),"")=0,"",IF($AK146=AS$5,VLOOKUP(AN146,buff!$K:$L,2,FALSE),"")),"")</f>
        <v/>
      </c>
      <c r="AT146" s="6" t="str">
        <f>_xlfn.IFNA(IF(IF($AK146=AT$5,VLOOKUP(AO146,buff!$K:$L,2,FALSE),"")=0,"",IF($AK146=AT$5,VLOOKUP(AO146,buff!$K:$L,2,FALSE),"")),"")</f>
        <v/>
      </c>
      <c r="AU146" s="6" t="str">
        <f>_xlfn.IFNA(IF(IF($AK146=AU$5,VLOOKUP(AP146,buff!$K:$L,2,FALSE),"")=0,"",IF($AK146=AU$5,VLOOKUP(AP146,buff!$K:$L,2,FALSE),"")),"")</f>
        <v/>
      </c>
      <c r="AV146" s="6" t="str">
        <f>_xlfn.IFNA(IF(IF($AK146=AV$5,VLOOKUP(AL146,buff!$K:$L,2,FALSE),"")=0,"",IF($AK146=AV$5,VLOOKUP(AL146,buff!$K:$L,2,FALSE),"")),"")</f>
        <v/>
      </c>
      <c r="AW146" s="6" t="str">
        <f>_xlfn.IFNA(IF(IF($AK146=AW$5,VLOOKUP(AM146,buff!$K:$L,2,FALSE),"")=0,"",IF($AK146=AW$5,VLOOKUP(AM146,buff!$K:$L,2,FALSE),"")),"")</f>
        <v/>
      </c>
      <c r="AX146" s="6" t="str">
        <f>_xlfn.IFNA(IF(IF($AK146=AX$5,VLOOKUP(AN146,buff!$K:$L,2,FALSE),"")=0,"",IF($AK146=AX$5,VLOOKUP(AN146,buff!$K:$L,2,FALSE),"")),"")</f>
        <v/>
      </c>
      <c r="AY146" s="6" t="str">
        <f>_xlfn.IFNA(IF(IF($AK146=AY$5,VLOOKUP(AO146,buff!$K:$L,2,FALSE),"")=0,"",IF($AK146=AY$5,VLOOKUP(AO146,buff!$K:$L,2,FALSE),"")),"")</f>
        <v/>
      </c>
      <c r="AZ146" s="6" t="str">
        <f>_xlfn.IFNA(IF(IF($AK146=AZ$5,VLOOKUP(AP146,buff!$K:$L,2,FALSE),"")=0,"",IF($AK146=AZ$5,VLOOKUP(AP146,buff!$K:$L,2,FALSE),"")),"")</f>
        <v/>
      </c>
      <c r="BA146" s="6" t="e">
        <f>VLOOKUP(AL146,buff!$K:$P,6,FALSE)</f>
        <v>#N/A</v>
      </c>
      <c r="BB146" s="6" t="e">
        <f>VLOOKUP(AM146,buff!$K:$P,6,FALSE)</f>
        <v>#N/A</v>
      </c>
      <c r="BC146" s="6" t="e">
        <f>VLOOKUP(AN146,buff!$K:$P,6,FALSE)</f>
        <v>#N/A</v>
      </c>
      <c r="BD146">
        <v>0</v>
      </c>
      <c r="BE146">
        <v>0</v>
      </c>
      <c r="BF146" s="22">
        <f t="shared" si="42"/>
        <v>100301</v>
      </c>
    </row>
    <row r="147" spans="1:58" x14ac:dyDescent="0.15">
      <c r="A147" t="str">
        <f t="shared" si="34"/>
        <v>法师主动技能2等级1</v>
      </c>
      <c r="B147" s="8">
        <f t="shared" si="39"/>
        <v>10030201</v>
      </c>
      <c r="C147" s="8" t="str">
        <f>VLOOKUP(G147,角色!A:B,2,FALSE)</f>
        <v>法师</v>
      </c>
      <c r="D147" s="8" t="str">
        <f t="shared" si="40"/>
        <v>主动技能2</v>
      </c>
      <c r="E147" s="8">
        <f t="shared" si="43"/>
        <v>1</v>
      </c>
      <c r="F147" s="8">
        <f t="shared" si="44"/>
        <v>2</v>
      </c>
      <c r="G147" s="8">
        <f t="shared" si="45"/>
        <v>3</v>
      </c>
      <c r="H147" s="4" t="s">
        <v>882</v>
      </c>
      <c r="I147" s="20" t="str">
        <f t="shared" ref="I147:I166" si="46">"对敌方"&amp;L147&amp;"攻击，造成"&amp;Z147&amp;"%攻击力（+"&amp;AB147&amp;"）点伤害。"</f>
        <v>对敌方范围攻击，造成125%攻击力（+553）点伤害。</v>
      </c>
      <c r="J147" s="4" t="s">
        <v>277</v>
      </c>
      <c r="K147" s="1" t="s">
        <v>102</v>
      </c>
      <c r="L147" s="4" t="s">
        <v>114</v>
      </c>
      <c r="M147" s="4"/>
      <c r="N147" s="4">
        <v>100</v>
      </c>
      <c r="O147" s="20">
        <f>VLOOKUP(L147,对应表!BK:BL,2,FALSE)</f>
        <v>50</v>
      </c>
      <c r="P147" s="25" t="str">
        <f>_xlfn.IFNA(VLOOKUP(G147,角色!V:AE,主动技能!F147+1,FALSE),"")</f>
        <v>||eff_jihanbingbao|</v>
      </c>
      <c r="Q147" s="25">
        <f>(VLOOKUP(G147,角色!V:AE,主动技能!F147+4,FALSE))</f>
        <v>1</v>
      </c>
      <c r="R147" s="25">
        <v>0</v>
      </c>
      <c r="S147" s="25">
        <v>0</v>
      </c>
      <c r="T147" s="6" t="str">
        <f t="shared" si="36"/>
        <v/>
      </c>
      <c r="U147" s="6" t="str">
        <f t="shared" si="37"/>
        <v/>
      </c>
      <c r="V147" s="19" t="str">
        <f>VLOOKUP(G147,角色!AW:BC,主动技能!F147+1,FALSE)</f>
        <v>skill_04</v>
      </c>
      <c r="Y147">
        <f t="shared" si="38"/>
        <v>0</v>
      </c>
      <c r="Z147" s="19">
        <f>IF(VLOOKUP(C147,角色!CC:CI,主动技能!F147*2,FALSE)=0,"",VLOOKUP(C147,角色!CC:CI,主动技能!F147*2,FALSE))</f>
        <v>125</v>
      </c>
      <c r="AA147" s="19">
        <f>IF(VLOOKUP(C147,角色!CC:CI,主动技能!F147*2+1,FALSE)=0,0,VLOOKUP(C147,角色!CC:CI,主动技能!F147*2+1,FALSE))</f>
        <v>50</v>
      </c>
      <c r="AB147" s="19">
        <f>IF(INT(VLOOKUP(E147,角色属性概况!I:M,3,FALSE)*AA147/100)=0,"",(INT(VLOOKUP(E147,角色属性概况!I:M,3,FALSE)*AA147/100)))</f>
        <v>553</v>
      </c>
      <c r="AE147" s="25">
        <f>(VLOOKUP(G147,角色!V:AE,主动技能!F147+7,FALSE))</f>
        <v>1</v>
      </c>
      <c r="AF147" s="19">
        <f>VLOOKUP(F147,对应表!AY:BA,3,FALSE)</f>
        <v>1</v>
      </c>
      <c r="AG147" s="19">
        <f>VLOOKUP(F147,对应表!AY:BA,2,FALSE)</f>
        <v>1</v>
      </c>
      <c r="AH147" s="25" t="str">
        <f>VLOOKUP(F147,特效对应!F:G,2,FALSE)</f>
        <v>attackex</v>
      </c>
      <c r="AJ147">
        <f t="shared" si="41"/>
        <v>1</v>
      </c>
      <c r="AQ147" s="6" t="str">
        <f>_xlfn.IFNA(IF(IF($AK147=AQ$5,VLOOKUP(AL147,buff!$K:$L,2,FALSE),"")=0,"",IF($AK147=AQ$5,VLOOKUP(AL147,buff!$K:$L,2,FALSE),"")),"")</f>
        <v/>
      </c>
      <c r="AR147" s="6" t="str">
        <f>_xlfn.IFNA(IF(IF($AK147=AR$5,VLOOKUP(AM147,buff!$K:$L,2,FALSE),"")=0,"",IF($AK147=AR$5,VLOOKUP(AM147,buff!$K:$L,2,FALSE),"")),"")</f>
        <v/>
      </c>
      <c r="AS147" s="6" t="str">
        <f>_xlfn.IFNA(IF(IF($AK147=AS$5,VLOOKUP(AN147,buff!$K:$L,2,FALSE),"")=0,"",IF($AK147=AS$5,VLOOKUP(AN147,buff!$K:$L,2,FALSE),"")),"")</f>
        <v/>
      </c>
      <c r="AT147" s="6" t="str">
        <f>_xlfn.IFNA(IF(IF($AK147=AT$5,VLOOKUP(AO147,buff!$K:$L,2,FALSE),"")=0,"",IF($AK147=AT$5,VLOOKUP(AO147,buff!$K:$L,2,FALSE),"")),"")</f>
        <v/>
      </c>
      <c r="AU147" s="6" t="str">
        <f>_xlfn.IFNA(IF(IF($AK147=AU$5,VLOOKUP(AP147,buff!$K:$L,2,FALSE),"")=0,"",IF($AK147=AU$5,VLOOKUP(AP147,buff!$K:$L,2,FALSE),"")),"")</f>
        <v/>
      </c>
      <c r="AV147" s="6" t="str">
        <f>_xlfn.IFNA(IF(IF($AK147=AV$5,VLOOKUP(AL147,buff!$K:$L,2,FALSE),"")=0,"",IF($AK147=AV$5,VLOOKUP(AL147,buff!$K:$L,2,FALSE),"")),"")</f>
        <v/>
      </c>
      <c r="AW147" s="6" t="str">
        <f>_xlfn.IFNA(IF(IF($AK147=AW$5,VLOOKUP(AM147,buff!$K:$L,2,FALSE),"")=0,"",IF($AK147=AW$5,VLOOKUP(AM147,buff!$K:$L,2,FALSE),"")),"")</f>
        <v/>
      </c>
      <c r="AX147" s="6" t="str">
        <f>_xlfn.IFNA(IF(IF($AK147=AX$5,VLOOKUP(AN147,buff!$K:$L,2,FALSE),"")=0,"",IF($AK147=AX$5,VLOOKUP(AN147,buff!$K:$L,2,FALSE),"")),"")</f>
        <v/>
      </c>
      <c r="AY147" s="6" t="str">
        <f>_xlfn.IFNA(IF(IF($AK147=AY$5,VLOOKUP(AO147,buff!$K:$L,2,FALSE),"")=0,"",IF($AK147=AY$5,VLOOKUP(AO147,buff!$K:$L,2,FALSE),"")),"")</f>
        <v/>
      </c>
      <c r="AZ147" s="6" t="str">
        <f>_xlfn.IFNA(IF(IF($AK147=AZ$5,VLOOKUP(AP147,buff!$K:$L,2,FALSE),"")=0,"",IF($AK147=AZ$5,VLOOKUP(AP147,buff!$K:$L,2,FALSE),"")),"")</f>
        <v/>
      </c>
      <c r="BA147" s="6" t="e">
        <f>VLOOKUP(AL147,buff!$K:$P,6,FALSE)</f>
        <v>#N/A</v>
      </c>
      <c r="BB147" s="6" t="e">
        <f>VLOOKUP(AM147,buff!$K:$P,6,FALSE)</f>
        <v>#N/A</v>
      </c>
      <c r="BC147" s="6" t="e">
        <f>VLOOKUP(AN147,buff!$K:$P,6,FALSE)</f>
        <v>#N/A</v>
      </c>
      <c r="BD147">
        <v>0</v>
      </c>
      <c r="BE147">
        <v>0</v>
      </c>
      <c r="BF147" s="22">
        <f t="shared" si="42"/>
        <v>100302</v>
      </c>
    </row>
    <row r="148" spans="1:58" x14ac:dyDescent="0.15">
      <c r="A148" t="str">
        <f t="shared" si="34"/>
        <v>法师主动技能2等级2</v>
      </c>
      <c r="B148" s="8">
        <f t="shared" si="39"/>
        <v>10030202</v>
      </c>
      <c r="C148" s="8" t="str">
        <f>VLOOKUP(G148,角色!A:B,2,FALSE)</f>
        <v>法师</v>
      </c>
      <c r="D148" s="8" t="str">
        <f t="shared" si="40"/>
        <v>主动技能2</v>
      </c>
      <c r="E148" s="8">
        <f t="shared" si="43"/>
        <v>2</v>
      </c>
      <c r="F148" s="8">
        <f t="shared" si="44"/>
        <v>2</v>
      </c>
      <c r="G148" s="8">
        <f t="shared" si="45"/>
        <v>3</v>
      </c>
      <c r="H148" s="4" t="s">
        <v>882</v>
      </c>
      <c r="I148" s="20" t="str">
        <f t="shared" si="46"/>
        <v>对敌方范围攻击，造成125%攻击力（+611）点伤害。</v>
      </c>
      <c r="J148" s="4" t="s">
        <v>277</v>
      </c>
      <c r="K148" s="1" t="s">
        <v>102</v>
      </c>
      <c r="L148" s="4" t="s">
        <v>114</v>
      </c>
      <c r="M148" s="4"/>
      <c r="N148" s="4">
        <v>100</v>
      </c>
      <c r="O148" s="20">
        <f>VLOOKUP(L148,对应表!BK:BL,2,FALSE)</f>
        <v>50</v>
      </c>
      <c r="P148" s="25" t="str">
        <f>_xlfn.IFNA(VLOOKUP(G148,角色!V:AE,主动技能!F148+1,FALSE),"")</f>
        <v>||eff_jihanbingbao|</v>
      </c>
      <c r="Q148" s="25">
        <f>(VLOOKUP(G148,角色!V:AE,主动技能!F148+4,FALSE))</f>
        <v>1</v>
      </c>
      <c r="R148" s="25">
        <v>0</v>
      </c>
      <c r="S148" s="25">
        <v>0</v>
      </c>
      <c r="T148" s="6" t="str">
        <f t="shared" si="36"/>
        <v/>
      </c>
      <c r="U148" s="6" t="str">
        <f t="shared" si="37"/>
        <v/>
      </c>
      <c r="V148" s="19" t="str">
        <f>VLOOKUP(G148,角色!AW:BC,主动技能!F148+1,FALSE)</f>
        <v>skill_04</v>
      </c>
      <c r="Y148">
        <f t="shared" si="38"/>
        <v>0</v>
      </c>
      <c r="Z148" s="19">
        <f>IF(VLOOKUP(C148,角色!CC:CI,主动技能!F148*2,FALSE)=0,"",VLOOKUP(C148,角色!CC:CI,主动技能!F148*2,FALSE))</f>
        <v>125</v>
      </c>
      <c r="AA148" s="19">
        <f>IF(VLOOKUP(C148,角色!CC:CI,主动技能!F148*2+1,FALSE)=0,0,VLOOKUP(C148,角色!CC:CI,主动技能!F148*2+1,FALSE))</f>
        <v>50</v>
      </c>
      <c r="AB148" s="19">
        <f>IF(INT(VLOOKUP(E148,角色属性概况!I:M,3,FALSE)*AA148/100)=0,"",(INT(VLOOKUP(E148,角色属性概况!I:M,3,FALSE)*AA148/100)))</f>
        <v>611</v>
      </c>
      <c r="AE148" s="25">
        <f>(VLOOKUP(G148,角色!V:AE,主动技能!F148+7,FALSE))</f>
        <v>1</v>
      </c>
      <c r="AF148" s="19">
        <f>VLOOKUP(F148,对应表!AY:BA,3,FALSE)</f>
        <v>1</v>
      </c>
      <c r="AG148" s="19">
        <f>VLOOKUP(F148,对应表!AY:BA,2,FALSE)</f>
        <v>1</v>
      </c>
      <c r="AH148" s="25" t="str">
        <f>VLOOKUP(F148,特效对应!F:G,2,FALSE)</f>
        <v>attackex</v>
      </c>
      <c r="AJ148">
        <f t="shared" si="41"/>
        <v>2</v>
      </c>
      <c r="AQ148" s="6" t="str">
        <f>_xlfn.IFNA(IF(IF($AK148=AQ$5,VLOOKUP(AL148,buff!$K:$L,2,FALSE),"")=0,"",IF($AK148=AQ$5,VLOOKUP(AL148,buff!$K:$L,2,FALSE),"")),"")</f>
        <v/>
      </c>
      <c r="AR148" s="6" t="str">
        <f>_xlfn.IFNA(IF(IF($AK148=AR$5,VLOOKUP(AM148,buff!$K:$L,2,FALSE),"")=0,"",IF($AK148=AR$5,VLOOKUP(AM148,buff!$K:$L,2,FALSE),"")),"")</f>
        <v/>
      </c>
      <c r="AS148" s="6" t="str">
        <f>_xlfn.IFNA(IF(IF($AK148=AS$5,VLOOKUP(AN148,buff!$K:$L,2,FALSE),"")=0,"",IF($AK148=AS$5,VLOOKUP(AN148,buff!$K:$L,2,FALSE),"")),"")</f>
        <v/>
      </c>
      <c r="AT148" s="6" t="str">
        <f>_xlfn.IFNA(IF(IF($AK148=AT$5,VLOOKUP(AO148,buff!$K:$L,2,FALSE),"")=0,"",IF($AK148=AT$5,VLOOKUP(AO148,buff!$K:$L,2,FALSE),"")),"")</f>
        <v/>
      </c>
      <c r="AU148" s="6" t="str">
        <f>_xlfn.IFNA(IF(IF($AK148=AU$5,VLOOKUP(AP148,buff!$K:$L,2,FALSE),"")=0,"",IF($AK148=AU$5,VLOOKUP(AP148,buff!$K:$L,2,FALSE),"")),"")</f>
        <v/>
      </c>
      <c r="AV148" s="6" t="str">
        <f>_xlfn.IFNA(IF(IF($AK148=AV$5,VLOOKUP(AL148,buff!$K:$L,2,FALSE),"")=0,"",IF($AK148=AV$5,VLOOKUP(AL148,buff!$K:$L,2,FALSE),"")),"")</f>
        <v/>
      </c>
      <c r="AW148" s="6" t="str">
        <f>_xlfn.IFNA(IF(IF($AK148=AW$5,VLOOKUP(AM148,buff!$K:$L,2,FALSE),"")=0,"",IF($AK148=AW$5,VLOOKUP(AM148,buff!$K:$L,2,FALSE),"")),"")</f>
        <v/>
      </c>
      <c r="AX148" s="6" t="str">
        <f>_xlfn.IFNA(IF(IF($AK148=AX$5,VLOOKUP(AN148,buff!$K:$L,2,FALSE),"")=0,"",IF($AK148=AX$5,VLOOKUP(AN148,buff!$K:$L,2,FALSE),"")),"")</f>
        <v/>
      </c>
      <c r="AY148" s="6" t="str">
        <f>_xlfn.IFNA(IF(IF($AK148=AY$5,VLOOKUP(AO148,buff!$K:$L,2,FALSE),"")=0,"",IF($AK148=AY$5,VLOOKUP(AO148,buff!$K:$L,2,FALSE),"")),"")</f>
        <v/>
      </c>
      <c r="AZ148" s="6" t="str">
        <f>_xlfn.IFNA(IF(IF($AK148=AZ$5,VLOOKUP(AP148,buff!$K:$L,2,FALSE),"")=0,"",IF($AK148=AZ$5,VLOOKUP(AP148,buff!$K:$L,2,FALSE),"")),"")</f>
        <v/>
      </c>
      <c r="BA148" s="6" t="e">
        <f>VLOOKUP(AL148,buff!$K:$P,6,FALSE)</f>
        <v>#N/A</v>
      </c>
      <c r="BB148" s="6" t="e">
        <f>VLOOKUP(AM148,buff!$K:$P,6,FALSE)</f>
        <v>#N/A</v>
      </c>
      <c r="BC148" s="6" t="e">
        <f>VLOOKUP(AN148,buff!$K:$P,6,FALSE)</f>
        <v>#N/A</v>
      </c>
      <c r="BD148">
        <v>0</v>
      </c>
      <c r="BE148">
        <v>0</v>
      </c>
      <c r="BF148" s="22">
        <f t="shared" si="42"/>
        <v>100302</v>
      </c>
    </row>
    <row r="149" spans="1:58" x14ac:dyDescent="0.15">
      <c r="A149" t="str">
        <f t="shared" si="34"/>
        <v>法师主动技能2等级3</v>
      </c>
      <c r="B149" s="8">
        <f t="shared" si="39"/>
        <v>10030203</v>
      </c>
      <c r="C149" s="8" t="str">
        <f>VLOOKUP(G149,角色!A:B,2,FALSE)</f>
        <v>法师</v>
      </c>
      <c r="D149" s="8" t="str">
        <f t="shared" si="40"/>
        <v>主动技能2</v>
      </c>
      <c r="E149" s="8">
        <f t="shared" si="43"/>
        <v>3</v>
      </c>
      <c r="F149" s="8">
        <f t="shared" si="44"/>
        <v>2</v>
      </c>
      <c r="G149" s="8">
        <f t="shared" si="45"/>
        <v>3</v>
      </c>
      <c r="H149" s="4" t="s">
        <v>882</v>
      </c>
      <c r="I149" s="20" t="str">
        <f t="shared" si="46"/>
        <v>对敌方范围攻击，造成125%攻击力（+809）点伤害。</v>
      </c>
      <c r="J149" s="4" t="s">
        <v>277</v>
      </c>
      <c r="K149" s="1" t="s">
        <v>102</v>
      </c>
      <c r="L149" s="4" t="s">
        <v>114</v>
      </c>
      <c r="M149" s="4"/>
      <c r="N149" s="4">
        <v>100</v>
      </c>
      <c r="O149" s="20">
        <f>VLOOKUP(L149,对应表!BK:BL,2,FALSE)</f>
        <v>50</v>
      </c>
      <c r="P149" s="25" t="str">
        <f>_xlfn.IFNA(VLOOKUP(G149,角色!V:AE,主动技能!F149+1,FALSE),"")</f>
        <v>||eff_jihanbingbao|</v>
      </c>
      <c r="Q149" s="25">
        <f>(VLOOKUP(G149,角色!V:AE,主动技能!F149+4,FALSE))</f>
        <v>1</v>
      </c>
      <c r="R149" s="25">
        <v>0</v>
      </c>
      <c r="S149" s="25">
        <v>0</v>
      </c>
      <c r="T149" s="6" t="str">
        <f t="shared" si="36"/>
        <v/>
      </c>
      <c r="U149" s="6" t="str">
        <f t="shared" si="37"/>
        <v/>
      </c>
      <c r="V149" s="19" t="str">
        <f>VLOOKUP(G149,角色!AW:BC,主动技能!F149+1,FALSE)</f>
        <v>skill_04</v>
      </c>
      <c r="Y149">
        <f t="shared" si="38"/>
        <v>0</v>
      </c>
      <c r="Z149" s="19">
        <f>IF(VLOOKUP(C149,角色!CC:CI,主动技能!F149*2,FALSE)=0,"",VLOOKUP(C149,角色!CC:CI,主动技能!F149*2,FALSE))</f>
        <v>125</v>
      </c>
      <c r="AA149" s="19">
        <f>IF(VLOOKUP(C149,角色!CC:CI,主动技能!F149*2+1,FALSE)=0,0,VLOOKUP(C149,角色!CC:CI,主动技能!F149*2+1,FALSE))</f>
        <v>50</v>
      </c>
      <c r="AB149" s="19">
        <f>IF(INT(VLOOKUP(E149,角色属性概况!I:M,3,FALSE)*AA149/100)=0,"",(INT(VLOOKUP(E149,角色属性概况!I:M,3,FALSE)*AA149/100)))</f>
        <v>809</v>
      </c>
      <c r="AE149" s="25">
        <f>(VLOOKUP(G149,角色!V:AE,主动技能!F149+7,FALSE))</f>
        <v>1</v>
      </c>
      <c r="AF149" s="19">
        <f>VLOOKUP(F149,对应表!AY:BA,3,FALSE)</f>
        <v>1</v>
      </c>
      <c r="AG149" s="19">
        <f>VLOOKUP(F149,对应表!AY:BA,2,FALSE)</f>
        <v>1</v>
      </c>
      <c r="AH149" s="25" t="str">
        <f>VLOOKUP(F149,特效对应!F:G,2,FALSE)</f>
        <v>attackex</v>
      </c>
      <c r="AJ149">
        <f t="shared" si="41"/>
        <v>3</v>
      </c>
      <c r="AQ149" s="6" t="str">
        <f>_xlfn.IFNA(IF(IF($AK149=AQ$5,VLOOKUP(AL149,buff!$K:$L,2,FALSE),"")=0,"",IF($AK149=AQ$5,VLOOKUP(AL149,buff!$K:$L,2,FALSE),"")),"")</f>
        <v/>
      </c>
      <c r="AR149" s="6" t="str">
        <f>_xlfn.IFNA(IF(IF($AK149=AR$5,VLOOKUP(AM149,buff!$K:$L,2,FALSE),"")=0,"",IF($AK149=AR$5,VLOOKUP(AM149,buff!$K:$L,2,FALSE),"")),"")</f>
        <v/>
      </c>
      <c r="AS149" s="6" t="str">
        <f>_xlfn.IFNA(IF(IF($AK149=AS$5,VLOOKUP(AN149,buff!$K:$L,2,FALSE),"")=0,"",IF($AK149=AS$5,VLOOKUP(AN149,buff!$K:$L,2,FALSE),"")),"")</f>
        <v/>
      </c>
      <c r="AT149" s="6" t="str">
        <f>_xlfn.IFNA(IF(IF($AK149=AT$5,VLOOKUP(AO149,buff!$K:$L,2,FALSE),"")=0,"",IF($AK149=AT$5,VLOOKUP(AO149,buff!$K:$L,2,FALSE),"")),"")</f>
        <v/>
      </c>
      <c r="AU149" s="6" t="str">
        <f>_xlfn.IFNA(IF(IF($AK149=AU$5,VLOOKUP(AP149,buff!$K:$L,2,FALSE),"")=0,"",IF($AK149=AU$5,VLOOKUP(AP149,buff!$K:$L,2,FALSE),"")),"")</f>
        <v/>
      </c>
      <c r="AV149" s="6" t="str">
        <f>_xlfn.IFNA(IF(IF($AK149=AV$5,VLOOKUP(AL149,buff!$K:$L,2,FALSE),"")=0,"",IF($AK149=AV$5,VLOOKUP(AL149,buff!$K:$L,2,FALSE),"")),"")</f>
        <v/>
      </c>
      <c r="AW149" s="6" t="str">
        <f>_xlfn.IFNA(IF(IF($AK149=AW$5,VLOOKUP(AM149,buff!$K:$L,2,FALSE),"")=0,"",IF($AK149=AW$5,VLOOKUP(AM149,buff!$K:$L,2,FALSE),"")),"")</f>
        <v/>
      </c>
      <c r="AX149" s="6" t="str">
        <f>_xlfn.IFNA(IF(IF($AK149=AX$5,VLOOKUP(AN149,buff!$K:$L,2,FALSE),"")=0,"",IF($AK149=AX$5,VLOOKUP(AN149,buff!$K:$L,2,FALSE),"")),"")</f>
        <v/>
      </c>
      <c r="AY149" s="6" t="str">
        <f>_xlfn.IFNA(IF(IF($AK149=AY$5,VLOOKUP(AO149,buff!$K:$L,2,FALSE),"")=0,"",IF($AK149=AY$5,VLOOKUP(AO149,buff!$K:$L,2,FALSE),"")),"")</f>
        <v/>
      </c>
      <c r="AZ149" s="6" t="str">
        <f>_xlfn.IFNA(IF(IF($AK149=AZ$5,VLOOKUP(AP149,buff!$K:$L,2,FALSE),"")=0,"",IF($AK149=AZ$5,VLOOKUP(AP149,buff!$K:$L,2,FALSE),"")),"")</f>
        <v/>
      </c>
      <c r="BA149" s="6" t="e">
        <f>VLOOKUP(AL149,buff!$K:$P,6,FALSE)</f>
        <v>#N/A</v>
      </c>
      <c r="BB149" s="6" t="e">
        <f>VLOOKUP(AM149,buff!$K:$P,6,FALSE)</f>
        <v>#N/A</v>
      </c>
      <c r="BC149" s="6" t="e">
        <f>VLOOKUP(AN149,buff!$K:$P,6,FALSE)</f>
        <v>#N/A</v>
      </c>
      <c r="BD149">
        <v>0</v>
      </c>
      <c r="BE149">
        <v>0</v>
      </c>
      <c r="BF149" s="22">
        <f t="shared" si="42"/>
        <v>100302</v>
      </c>
    </row>
    <row r="150" spans="1:58" x14ac:dyDescent="0.15">
      <c r="A150" t="str">
        <f t="shared" si="34"/>
        <v>法师主动技能2等级4</v>
      </c>
      <c r="B150" s="8">
        <f t="shared" si="39"/>
        <v>10030204</v>
      </c>
      <c r="C150" s="8" t="str">
        <f>VLOOKUP(G150,角色!A:B,2,FALSE)</f>
        <v>法师</v>
      </c>
      <c r="D150" s="8" t="str">
        <f t="shared" si="40"/>
        <v>主动技能2</v>
      </c>
      <c r="E150" s="8">
        <f t="shared" si="43"/>
        <v>4</v>
      </c>
      <c r="F150" s="8">
        <f t="shared" si="44"/>
        <v>2</v>
      </c>
      <c r="G150" s="8">
        <f t="shared" si="45"/>
        <v>3</v>
      </c>
      <c r="H150" s="4" t="s">
        <v>882</v>
      </c>
      <c r="I150" s="20" t="str">
        <f t="shared" si="46"/>
        <v>对敌方范围攻击，造成125%攻击力（+1247）点伤害。</v>
      </c>
      <c r="J150" s="4" t="s">
        <v>277</v>
      </c>
      <c r="K150" s="1" t="s">
        <v>102</v>
      </c>
      <c r="L150" s="4" t="s">
        <v>114</v>
      </c>
      <c r="M150" s="4"/>
      <c r="N150" s="4">
        <v>100</v>
      </c>
      <c r="O150" s="20">
        <f>VLOOKUP(L150,对应表!BK:BL,2,FALSE)</f>
        <v>50</v>
      </c>
      <c r="P150" s="25" t="str">
        <f>_xlfn.IFNA(VLOOKUP(G150,角色!V:AE,主动技能!F150+1,FALSE),"")</f>
        <v>||eff_jihanbingbao|</v>
      </c>
      <c r="Q150" s="25">
        <f>(VLOOKUP(G150,角色!V:AE,主动技能!F150+4,FALSE))</f>
        <v>1</v>
      </c>
      <c r="R150" s="25">
        <v>0</v>
      </c>
      <c r="S150" s="25">
        <v>0</v>
      </c>
      <c r="T150" s="6" t="str">
        <f t="shared" si="36"/>
        <v/>
      </c>
      <c r="U150" s="6" t="str">
        <f t="shared" si="37"/>
        <v/>
      </c>
      <c r="V150" s="19" t="str">
        <f>VLOOKUP(G150,角色!AW:BC,主动技能!F150+1,FALSE)</f>
        <v>skill_04</v>
      </c>
      <c r="Y150">
        <f t="shared" si="38"/>
        <v>0</v>
      </c>
      <c r="Z150" s="19">
        <f>IF(VLOOKUP(C150,角色!CC:CI,主动技能!F150*2,FALSE)=0,"",VLOOKUP(C150,角色!CC:CI,主动技能!F150*2,FALSE))</f>
        <v>125</v>
      </c>
      <c r="AA150" s="19">
        <f>IF(VLOOKUP(C150,角色!CC:CI,主动技能!F150*2+1,FALSE)=0,0,VLOOKUP(C150,角色!CC:CI,主动技能!F150*2+1,FALSE))</f>
        <v>50</v>
      </c>
      <c r="AB150" s="19">
        <f>IF(INT(VLOOKUP(E150,角色属性概况!I:M,3,FALSE)*AA150/100)=0,"",(INT(VLOOKUP(E150,角色属性概况!I:M,3,FALSE)*AA150/100)))</f>
        <v>1247</v>
      </c>
      <c r="AE150" s="25">
        <f>(VLOOKUP(G150,角色!V:AE,主动技能!F150+7,FALSE))</f>
        <v>1</v>
      </c>
      <c r="AF150" s="19">
        <f>VLOOKUP(F150,对应表!AY:BA,3,FALSE)</f>
        <v>1</v>
      </c>
      <c r="AG150" s="19">
        <f>VLOOKUP(F150,对应表!AY:BA,2,FALSE)</f>
        <v>1</v>
      </c>
      <c r="AH150" s="25" t="str">
        <f>VLOOKUP(F150,特效对应!F:G,2,FALSE)</f>
        <v>attackex</v>
      </c>
      <c r="AJ150">
        <f t="shared" si="41"/>
        <v>4</v>
      </c>
      <c r="AQ150" s="6" t="str">
        <f>_xlfn.IFNA(IF(IF($AK150=AQ$5,VLOOKUP(AL150,buff!$K:$L,2,FALSE),"")=0,"",IF($AK150=AQ$5,VLOOKUP(AL150,buff!$K:$L,2,FALSE),"")),"")</f>
        <v/>
      </c>
      <c r="AR150" s="6" t="str">
        <f>_xlfn.IFNA(IF(IF($AK150=AR$5,VLOOKUP(AM150,buff!$K:$L,2,FALSE),"")=0,"",IF($AK150=AR$5,VLOOKUP(AM150,buff!$K:$L,2,FALSE),"")),"")</f>
        <v/>
      </c>
      <c r="AS150" s="6" t="str">
        <f>_xlfn.IFNA(IF(IF($AK150=AS$5,VLOOKUP(AN150,buff!$K:$L,2,FALSE),"")=0,"",IF($AK150=AS$5,VLOOKUP(AN150,buff!$K:$L,2,FALSE),"")),"")</f>
        <v/>
      </c>
      <c r="AT150" s="6" t="str">
        <f>_xlfn.IFNA(IF(IF($AK150=AT$5,VLOOKUP(AO150,buff!$K:$L,2,FALSE),"")=0,"",IF($AK150=AT$5,VLOOKUP(AO150,buff!$K:$L,2,FALSE),"")),"")</f>
        <v/>
      </c>
      <c r="AU150" s="6" t="str">
        <f>_xlfn.IFNA(IF(IF($AK150=AU$5,VLOOKUP(AP150,buff!$K:$L,2,FALSE),"")=0,"",IF($AK150=AU$5,VLOOKUP(AP150,buff!$K:$L,2,FALSE),"")),"")</f>
        <v/>
      </c>
      <c r="AV150" s="6" t="str">
        <f>_xlfn.IFNA(IF(IF($AK150=AV$5,VLOOKUP(AL150,buff!$K:$L,2,FALSE),"")=0,"",IF($AK150=AV$5,VLOOKUP(AL150,buff!$K:$L,2,FALSE),"")),"")</f>
        <v/>
      </c>
      <c r="AW150" s="6" t="str">
        <f>_xlfn.IFNA(IF(IF($AK150=AW$5,VLOOKUP(AM150,buff!$K:$L,2,FALSE),"")=0,"",IF($AK150=AW$5,VLOOKUP(AM150,buff!$K:$L,2,FALSE),"")),"")</f>
        <v/>
      </c>
      <c r="AX150" s="6" t="str">
        <f>_xlfn.IFNA(IF(IF($AK150=AX$5,VLOOKUP(AN150,buff!$K:$L,2,FALSE),"")=0,"",IF($AK150=AX$5,VLOOKUP(AN150,buff!$K:$L,2,FALSE),"")),"")</f>
        <v/>
      </c>
      <c r="AY150" s="6" t="str">
        <f>_xlfn.IFNA(IF(IF($AK150=AY$5,VLOOKUP(AO150,buff!$K:$L,2,FALSE),"")=0,"",IF($AK150=AY$5,VLOOKUP(AO150,buff!$K:$L,2,FALSE),"")),"")</f>
        <v/>
      </c>
      <c r="AZ150" s="6" t="str">
        <f>_xlfn.IFNA(IF(IF($AK150=AZ$5,VLOOKUP(AP150,buff!$K:$L,2,FALSE),"")=0,"",IF($AK150=AZ$5,VLOOKUP(AP150,buff!$K:$L,2,FALSE),"")),"")</f>
        <v/>
      </c>
      <c r="BA150" s="6" t="e">
        <f>VLOOKUP(AL150,buff!$K:$P,6,FALSE)</f>
        <v>#N/A</v>
      </c>
      <c r="BB150" s="6" t="e">
        <f>VLOOKUP(AM150,buff!$K:$P,6,FALSE)</f>
        <v>#N/A</v>
      </c>
      <c r="BC150" s="6" t="e">
        <f>VLOOKUP(AN150,buff!$K:$P,6,FALSE)</f>
        <v>#N/A</v>
      </c>
      <c r="BD150">
        <v>0</v>
      </c>
      <c r="BE150">
        <v>0</v>
      </c>
      <c r="BF150" s="22">
        <f t="shared" si="42"/>
        <v>100302</v>
      </c>
    </row>
    <row r="151" spans="1:58" x14ac:dyDescent="0.15">
      <c r="A151" t="str">
        <f t="shared" si="34"/>
        <v>法师主动技能2等级5</v>
      </c>
      <c r="B151" s="8">
        <f t="shared" si="39"/>
        <v>10030205</v>
      </c>
      <c r="C151" s="8" t="str">
        <f>VLOOKUP(G151,角色!A:B,2,FALSE)</f>
        <v>法师</v>
      </c>
      <c r="D151" s="8" t="str">
        <f t="shared" si="40"/>
        <v>主动技能2</v>
      </c>
      <c r="E151" s="8">
        <f t="shared" si="43"/>
        <v>5</v>
      </c>
      <c r="F151" s="8">
        <f t="shared" si="44"/>
        <v>2</v>
      </c>
      <c r="G151" s="8">
        <f t="shared" si="45"/>
        <v>3</v>
      </c>
      <c r="H151" s="4" t="s">
        <v>882</v>
      </c>
      <c r="I151" s="20" t="str">
        <f t="shared" si="46"/>
        <v>对敌方范围攻击，造成125%攻击力（+1867）点伤害。</v>
      </c>
      <c r="J151" s="4" t="s">
        <v>277</v>
      </c>
      <c r="K151" s="1" t="s">
        <v>102</v>
      </c>
      <c r="L151" s="4" t="s">
        <v>114</v>
      </c>
      <c r="M151" s="4"/>
      <c r="N151" s="4">
        <v>100</v>
      </c>
      <c r="O151" s="20">
        <f>VLOOKUP(L151,对应表!BK:BL,2,FALSE)</f>
        <v>50</v>
      </c>
      <c r="P151" s="25" t="str">
        <f>_xlfn.IFNA(VLOOKUP(G151,角色!V:AE,主动技能!F151+1,FALSE),"")</f>
        <v>||eff_jihanbingbao|</v>
      </c>
      <c r="Q151" s="25">
        <f>(VLOOKUP(G151,角色!V:AE,主动技能!F151+4,FALSE))</f>
        <v>1</v>
      </c>
      <c r="R151" s="25">
        <v>0</v>
      </c>
      <c r="S151" s="25">
        <v>0</v>
      </c>
      <c r="T151" s="6" t="str">
        <f t="shared" si="36"/>
        <v/>
      </c>
      <c r="U151" s="6" t="str">
        <f t="shared" si="37"/>
        <v/>
      </c>
      <c r="V151" s="19" t="str">
        <f>VLOOKUP(G151,角色!AW:BC,主动技能!F151+1,FALSE)</f>
        <v>skill_04</v>
      </c>
      <c r="Y151">
        <f t="shared" si="38"/>
        <v>0</v>
      </c>
      <c r="Z151" s="19">
        <f>IF(VLOOKUP(C151,角色!CC:CI,主动技能!F151*2,FALSE)=0,"",VLOOKUP(C151,角色!CC:CI,主动技能!F151*2,FALSE))</f>
        <v>125</v>
      </c>
      <c r="AA151" s="19">
        <f>IF(VLOOKUP(C151,角色!CC:CI,主动技能!F151*2+1,FALSE)=0,0,VLOOKUP(C151,角色!CC:CI,主动技能!F151*2+1,FALSE))</f>
        <v>50</v>
      </c>
      <c r="AB151" s="19">
        <f>IF(INT(VLOOKUP(E151,角色属性概况!I:M,3,FALSE)*AA151/100)=0,"",(INT(VLOOKUP(E151,角色属性概况!I:M,3,FALSE)*AA151/100)))</f>
        <v>1867</v>
      </c>
      <c r="AE151" s="25">
        <f>(VLOOKUP(G151,角色!V:AE,主动技能!F151+7,FALSE))</f>
        <v>1</v>
      </c>
      <c r="AF151" s="19">
        <f>VLOOKUP(F151,对应表!AY:BA,3,FALSE)</f>
        <v>1</v>
      </c>
      <c r="AG151" s="19">
        <f>VLOOKUP(F151,对应表!AY:BA,2,FALSE)</f>
        <v>1</v>
      </c>
      <c r="AH151" s="25" t="str">
        <f>VLOOKUP(F151,特效对应!F:G,2,FALSE)</f>
        <v>attackex</v>
      </c>
      <c r="AJ151">
        <f t="shared" si="41"/>
        <v>5</v>
      </c>
      <c r="AQ151" s="6" t="str">
        <f>_xlfn.IFNA(IF(IF($AK151=AQ$5,VLOOKUP(AL151,buff!$K:$L,2,FALSE),"")=0,"",IF($AK151=AQ$5,VLOOKUP(AL151,buff!$K:$L,2,FALSE),"")),"")</f>
        <v/>
      </c>
      <c r="AR151" s="6" t="str">
        <f>_xlfn.IFNA(IF(IF($AK151=AR$5,VLOOKUP(AM151,buff!$K:$L,2,FALSE),"")=0,"",IF($AK151=AR$5,VLOOKUP(AM151,buff!$K:$L,2,FALSE),"")),"")</f>
        <v/>
      </c>
      <c r="AS151" s="6" t="str">
        <f>_xlfn.IFNA(IF(IF($AK151=AS$5,VLOOKUP(AN151,buff!$K:$L,2,FALSE),"")=0,"",IF($AK151=AS$5,VLOOKUP(AN151,buff!$K:$L,2,FALSE),"")),"")</f>
        <v/>
      </c>
      <c r="AT151" s="6" t="str">
        <f>_xlfn.IFNA(IF(IF($AK151=AT$5,VLOOKUP(AO151,buff!$K:$L,2,FALSE),"")=0,"",IF($AK151=AT$5,VLOOKUP(AO151,buff!$K:$L,2,FALSE),"")),"")</f>
        <v/>
      </c>
      <c r="AU151" s="6" t="str">
        <f>_xlfn.IFNA(IF(IF($AK151=AU$5,VLOOKUP(AP151,buff!$K:$L,2,FALSE),"")=0,"",IF($AK151=AU$5,VLOOKUP(AP151,buff!$K:$L,2,FALSE),"")),"")</f>
        <v/>
      </c>
      <c r="AV151" s="6" t="str">
        <f>_xlfn.IFNA(IF(IF($AK151=AV$5,VLOOKUP(AL151,buff!$K:$L,2,FALSE),"")=0,"",IF($AK151=AV$5,VLOOKUP(AL151,buff!$K:$L,2,FALSE),"")),"")</f>
        <v/>
      </c>
      <c r="AW151" s="6" t="str">
        <f>_xlfn.IFNA(IF(IF($AK151=AW$5,VLOOKUP(AM151,buff!$K:$L,2,FALSE),"")=0,"",IF($AK151=AW$5,VLOOKUP(AM151,buff!$K:$L,2,FALSE),"")),"")</f>
        <v/>
      </c>
      <c r="AX151" s="6" t="str">
        <f>_xlfn.IFNA(IF(IF($AK151=AX$5,VLOOKUP(AN151,buff!$K:$L,2,FALSE),"")=0,"",IF($AK151=AX$5,VLOOKUP(AN151,buff!$K:$L,2,FALSE),"")),"")</f>
        <v/>
      </c>
      <c r="AY151" s="6" t="str">
        <f>_xlfn.IFNA(IF(IF($AK151=AY$5,VLOOKUP(AO151,buff!$K:$L,2,FALSE),"")=0,"",IF($AK151=AY$5,VLOOKUP(AO151,buff!$K:$L,2,FALSE),"")),"")</f>
        <v/>
      </c>
      <c r="AZ151" s="6" t="str">
        <f>_xlfn.IFNA(IF(IF($AK151=AZ$5,VLOOKUP(AP151,buff!$K:$L,2,FALSE),"")=0,"",IF($AK151=AZ$5,VLOOKUP(AP151,buff!$K:$L,2,FALSE),"")),"")</f>
        <v/>
      </c>
      <c r="BA151" s="6" t="e">
        <f>VLOOKUP(AL151,buff!$K:$P,6,FALSE)</f>
        <v>#N/A</v>
      </c>
      <c r="BB151" s="6" t="e">
        <f>VLOOKUP(AM151,buff!$K:$P,6,FALSE)</f>
        <v>#N/A</v>
      </c>
      <c r="BC151" s="6" t="e">
        <f>VLOOKUP(AN151,buff!$K:$P,6,FALSE)</f>
        <v>#N/A</v>
      </c>
      <c r="BD151">
        <v>0</v>
      </c>
      <c r="BE151">
        <v>0</v>
      </c>
      <c r="BF151" s="22">
        <f t="shared" si="42"/>
        <v>100302</v>
      </c>
    </row>
    <row r="152" spans="1:58" x14ac:dyDescent="0.15">
      <c r="A152" t="str">
        <f t="shared" si="34"/>
        <v>法师主动技能2等级6</v>
      </c>
      <c r="B152" s="8">
        <f t="shared" si="39"/>
        <v>10030206</v>
      </c>
      <c r="C152" s="8" t="str">
        <f>VLOOKUP(G152,角色!A:B,2,FALSE)</f>
        <v>法师</v>
      </c>
      <c r="D152" s="8" t="str">
        <f t="shared" si="40"/>
        <v>主动技能2</v>
      </c>
      <c r="E152" s="8">
        <f t="shared" si="43"/>
        <v>6</v>
      </c>
      <c r="F152" s="8">
        <f t="shared" si="44"/>
        <v>2</v>
      </c>
      <c r="G152" s="8">
        <f t="shared" si="45"/>
        <v>3</v>
      </c>
      <c r="H152" s="4" t="s">
        <v>882</v>
      </c>
      <c r="I152" s="20" t="str">
        <f t="shared" si="46"/>
        <v>对敌方范围攻击，造成125%攻击力（+2745）点伤害。</v>
      </c>
      <c r="J152" s="4" t="s">
        <v>277</v>
      </c>
      <c r="K152" s="1" t="s">
        <v>102</v>
      </c>
      <c r="L152" s="4" t="s">
        <v>114</v>
      </c>
      <c r="M152" s="4"/>
      <c r="N152" s="4">
        <v>100</v>
      </c>
      <c r="O152" s="20">
        <f>VLOOKUP(L152,对应表!BK:BL,2,FALSE)</f>
        <v>50</v>
      </c>
      <c r="P152" s="25" t="str">
        <f>_xlfn.IFNA(VLOOKUP(G152,角色!V:AE,主动技能!F152+1,FALSE),"")</f>
        <v>||eff_jihanbingbao|</v>
      </c>
      <c r="Q152" s="25">
        <f>(VLOOKUP(G152,角色!V:AE,主动技能!F152+4,FALSE))</f>
        <v>1</v>
      </c>
      <c r="R152" s="25">
        <v>0</v>
      </c>
      <c r="S152" s="25">
        <v>0</v>
      </c>
      <c r="T152" s="6" t="str">
        <f t="shared" si="36"/>
        <v/>
      </c>
      <c r="U152" s="6" t="str">
        <f t="shared" si="37"/>
        <v/>
      </c>
      <c r="V152" s="19" t="str">
        <f>VLOOKUP(G152,角色!AW:BC,主动技能!F152+1,FALSE)</f>
        <v>skill_04</v>
      </c>
      <c r="Y152">
        <f t="shared" si="38"/>
        <v>0</v>
      </c>
      <c r="Z152" s="19">
        <f>IF(VLOOKUP(C152,角色!CC:CI,主动技能!F152*2,FALSE)=0,"",VLOOKUP(C152,角色!CC:CI,主动技能!F152*2,FALSE))</f>
        <v>125</v>
      </c>
      <c r="AA152" s="19">
        <f>IF(VLOOKUP(C152,角色!CC:CI,主动技能!F152*2+1,FALSE)=0,0,VLOOKUP(C152,角色!CC:CI,主动技能!F152*2+1,FALSE))</f>
        <v>50</v>
      </c>
      <c r="AB152" s="19">
        <f>IF(INT(VLOOKUP(E152,角色属性概况!I:M,3,FALSE)*AA152/100)=0,"",(INT(VLOOKUP(E152,角色属性概况!I:M,3,FALSE)*AA152/100)))</f>
        <v>2745</v>
      </c>
      <c r="AE152" s="25">
        <f>(VLOOKUP(G152,角色!V:AE,主动技能!F152+7,FALSE))</f>
        <v>1</v>
      </c>
      <c r="AF152" s="19">
        <f>VLOOKUP(F152,对应表!AY:BA,3,FALSE)</f>
        <v>1</v>
      </c>
      <c r="AG152" s="19">
        <f>VLOOKUP(F152,对应表!AY:BA,2,FALSE)</f>
        <v>1</v>
      </c>
      <c r="AH152" s="25" t="str">
        <f>VLOOKUP(F152,特效对应!F:G,2,FALSE)</f>
        <v>attackex</v>
      </c>
      <c r="AJ152">
        <f t="shared" si="41"/>
        <v>6</v>
      </c>
      <c r="AQ152" s="6" t="str">
        <f>_xlfn.IFNA(IF(IF($AK152=AQ$5,VLOOKUP(AL152,buff!$K:$L,2,FALSE),"")=0,"",IF($AK152=AQ$5,VLOOKUP(AL152,buff!$K:$L,2,FALSE),"")),"")</f>
        <v/>
      </c>
      <c r="AR152" s="6" t="str">
        <f>_xlfn.IFNA(IF(IF($AK152=AR$5,VLOOKUP(AM152,buff!$K:$L,2,FALSE),"")=0,"",IF($AK152=AR$5,VLOOKUP(AM152,buff!$K:$L,2,FALSE),"")),"")</f>
        <v/>
      </c>
      <c r="AS152" s="6" t="str">
        <f>_xlfn.IFNA(IF(IF($AK152=AS$5,VLOOKUP(AN152,buff!$K:$L,2,FALSE),"")=0,"",IF($AK152=AS$5,VLOOKUP(AN152,buff!$K:$L,2,FALSE),"")),"")</f>
        <v/>
      </c>
      <c r="AT152" s="6" t="str">
        <f>_xlfn.IFNA(IF(IF($AK152=AT$5,VLOOKUP(AO152,buff!$K:$L,2,FALSE),"")=0,"",IF($AK152=AT$5,VLOOKUP(AO152,buff!$K:$L,2,FALSE),"")),"")</f>
        <v/>
      </c>
      <c r="AU152" s="6" t="str">
        <f>_xlfn.IFNA(IF(IF($AK152=AU$5,VLOOKUP(AP152,buff!$K:$L,2,FALSE),"")=0,"",IF($AK152=AU$5,VLOOKUP(AP152,buff!$K:$L,2,FALSE),"")),"")</f>
        <v/>
      </c>
      <c r="AV152" s="6" t="str">
        <f>_xlfn.IFNA(IF(IF($AK152=AV$5,VLOOKUP(AL152,buff!$K:$L,2,FALSE),"")=0,"",IF($AK152=AV$5,VLOOKUP(AL152,buff!$K:$L,2,FALSE),"")),"")</f>
        <v/>
      </c>
      <c r="AW152" s="6" t="str">
        <f>_xlfn.IFNA(IF(IF($AK152=AW$5,VLOOKUP(AM152,buff!$K:$L,2,FALSE),"")=0,"",IF($AK152=AW$5,VLOOKUP(AM152,buff!$K:$L,2,FALSE),"")),"")</f>
        <v/>
      </c>
      <c r="AX152" s="6" t="str">
        <f>_xlfn.IFNA(IF(IF($AK152=AX$5,VLOOKUP(AN152,buff!$K:$L,2,FALSE),"")=0,"",IF($AK152=AX$5,VLOOKUP(AN152,buff!$K:$L,2,FALSE),"")),"")</f>
        <v/>
      </c>
      <c r="AY152" s="6" t="str">
        <f>_xlfn.IFNA(IF(IF($AK152=AY$5,VLOOKUP(AO152,buff!$K:$L,2,FALSE),"")=0,"",IF($AK152=AY$5,VLOOKUP(AO152,buff!$K:$L,2,FALSE),"")),"")</f>
        <v/>
      </c>
      <c r="AZ152" s="6" t="str">
        <f>_xlfn.IFNA(IF(IF($AK152=AZ$5,VLOOKUP(AP152,buff!$K:$L,2,FALSE),"")=0,"",IF($AK152=AZ$5,VLOOKUP(AP152,buff!$K:$L,2,FALSE),"")),"")</f>
        <v/>
      </c>
      <c r="BA152" s="6" t="e">
        <f>VLOOKUP(AL152,buff!$K:$P,6,FALSE)</f>
        <v>#N/A</v>
      </c>
      <c r="BB152" s="6" t="e">
        <f>VLOOKUP(AM152,buff!$K:$P,6,FALSE)</f>
        <v>#N/A</v>
      </c>
      <c r="BC152" s="6" t="e">
        <f>VLOOKUP(AN152,buff!$K:$P,6,FALSE)</f>
        <v>#N/A</v>
      </c>
      <c r="BD152">
        <v>0</v>
      </c>
      <c r="BE152">
        <v>0</v>
      </c>
      <c r="BF152" s="22">
        <f t="shared" si="42"/>
        <v>100302</v>
      </c>
    </row>
    <row r="153" spans="1:58" x14ac:dyDescent="0.15">
      <c r="A153" t="str">
        <f t="shared" si="34"/>
        <v>法师主动技能2等级7</v>
      </c>
      <c r="B153" s="8">
        <f t="shared" si="39"/>
        <v>10030207</v>
      </c>
      <c r="C153" s="8" t="str">
        <f>VLOOKUP(G153,角色!A:B,2,FALSE)</f>
        <v>法师</v>
      </c>
      <c r="D153" s="8" t="str">
        <f t="shared" si="40"/>
        <v>主动技能2</v>
      </c>
      <c r="E153" s="8">
        <f t="shared" si="43"/>
        <v>7</v>
      </c>
      <c r="F153" s="8">
        <f t="shared" si="44"/>
        <v>2</v>
      </c>
      <c r="G153" s="8">
        <f t="shared" si="45"/>
        <v>3</v>
      </c>
      <c r="H153" s="4" t="s">
        <v>882</v>
      </c>
      <c r="I153" s="20" t="str">
        <f t="shared" si="46"/>
        <v>对敌方范围攻击，造成125%攻击力（+3989）点伤害。</v>
      </c>
      <c r="J153" s="4" t="s">
        <v>277</v>
      </c>
      <c r="K153" s="1" t="s">
        <v>102</v>
      </c>
      <c r="L153" s="4" t="s">
        <v>114</v>
      </c>
      <c r="M153" s="4"/>
      <c r="N153" s="4">
        <v>100</v>
      </c>
      <c r="O153" s="20">
        <f>VLOOKUP(L153,对应表!BK:BL,2,FALSE)</f>
        <v>50</v>
      </c>
      <c r="P153" s="25" t="str">
        <f>_xlfn.IFNA(VLOOKUP(G153,角色!V:AE,主动技能!F153+1,FALSE),"")</f>
        <v>||eff_jihanbingbao|</v>
      </c>
      <c r="Q153" s="25">
        <f>(VLOOKUP(G153,角色!V:AE,主动技能!F153+4,FALSE))</f>
        <v>1</v>
      </c>
      <c r="R153" s="25">
        <v>0</v>
      </c>
      <c r="S153" s="25">
        <v>0</v>
      </c>
      <c r="T153" s="6" t="str">
        <f t="shared" si="36"/>
        <v/>
      </c>
      <c r="U153" s="6" t="str">
        <f t="shared" si="37"/>
        <v/>
      </c>
      <c r="V153" s="19" t="str">
        <f>VLOOKUP(G153,角色!AW:BC,主动技能!F153+1,FALSE)</f>
        <v>skill_04</v>
      </c>
      <c r="Y153">
        <f t="shared" si="38"/>
        <v>0</v>
      </c>
      <c r="Z153" s="19">
        <f>IF(VLOOKUP(C153,角色!CC:CI,主动技能!F153*2,FALSE)=0,"",VLOOKUP(C153,角色!CC:CI,主动技能!F153*2,FALSE))</f>
        <v>125</v>
      </c>
      <c r="AA153" s="19">
        <f>IF(VLOOKUP(C153,角色!CC:CI,主动技能!F153*2+1,FALSE)=0,0,VLOOKUP(C153,角色!CC:CI,主动技能!F153*2+1,FALSE))</f>
        <v>50</v>
      </c>
      <c r="AB153" s="19">
        <f>IF(INT(VLOOKUP(E153,角色属性概况!I:M,3,FALSE)*AA153/100)=0,"",(INT(VLOOKUP(E153,角色属性概况!I:M,3,FALSE)*AA153/100)))</f>
        <v>3989</v>
      </c>
      <c r="AE153" s="25">
        <f>(VLOOKUP(G153,角色!V:AE,主动技能!F153+7,FALSE))</f>
        <v>1</v>
      </c>
      <c r="AF153" s="19">
        <f>VLOOKUP(F153,对应表!AY:BA,3,FALSE)</f>
        <v>1</v>
      </c>
      <c r="AG153" s="19">
        <f>VLOOKUP(F153,对应表!AY:BA,2,FALSE)</f>
        <v>1</v>
      </c>
      <c r="AH153" s="25" t="str">
        <f>VLOOKUP(F153,特效对应!F:G,2,FALSE)</f>
        <v>attackex</v>
      </c>
      <c r="AJ153">
        <f t="shared" si="41"/>
        <v>7</v>
      </c>
      <c r="AQ153" s="6" t="str">
        <f>_xlfn.IFNA(IF(IF($AK153=AQ$5,VLOOKUP(AL153,buff!$K:$L,2,FALSE),"")=0,"",IF($AK153=AQ$5,VLOOKUP(AL153,buff!$K:$L,2,FALSE),"")),"")</f>
        <v/>
      </c>
      <c r="AR153" s="6" t="str">
        <f>_xlfn.IFNA(IF(IF($AK153=AR$5,VLOOKUP(AM153,buff!$K:$L,2,FALSE),"")=0,"",IF($AK153=AR$5,VLOOKUP(AM153,buff!$K:$L,2,FALSE),"")),"")</f>
        <v/>
      </c>
      <c r="AS153" s="6" t="str">
        <f>_xlfn.IFNA(IF(IF($AK153=AS$5,VLOOKUP(AN153,buff!$K:$L,2,FALSE),"")=0,"",IF($AK153=AS$5,VLOOKUP(AN153,buff!$K:$L,2,FALSE),"")),"")</f>
        <v/>
      </c>
      <c r="AT153" s="6" t="str">
        <f>_xlfn.IFNA(IF(IF($AK153=AT$5,VLOOKUP(AO153,buff!$K:$L,2,FALSE),"")=0,"",IF($AK153=AT$5,VLOOKUP(AO153,buff!$K:$L,2,FALSE),"")),"")</f>
        <v/>
      </c>
      <c r="AU153" s="6" t="str">
        <f>_xlfn.IFNA(IF(IF($AK153=AU$5,VLOOKUP(AP153,buff!$K:$L,2,FALSE),"")=0,"",IF($AK153=AU$5,VLOOKUP(AP153,buff!$K:$L,2,FALSE),"")),"")</f>
        <v/>
      </c>
      <c r="AV153" s="6" t="str">
        <f>_xlfn.IFNA(IF(IF($AK153=AV$5,VLOOKUP(AL153,buff!$K:$L,2,FALSE),"")=0,"",IF($AK153=AV$5,VLOOKUP(AL153,buff!$K:$L,2,FALSE),"")),"")</f>
        <v/>
      </c>
      <c r="AW153" s="6" t="str">
        <f>_xlfn.IFNA(IF(IF($AK153=AW$5,VLOOKUP(AM153,buff!$K:$L,2,FALSE),"")=0,"",IF($AK153=AW$5,VLOOKUP(AM153,buff!$K:$L,2,FALSE),"")),"")</f>
        <v/>
      </c>
      <c r="AX153" s="6" t="str">
        <f>_xlfn.IFNA(IF(IF($AK153=AX$5,VLOOKUP(AN153,buff!$K:$L,2,FALSE),"")=0,"",IF($AK153=AX$5,VLOOKUP(AN153,buff!$K:$L,2,FALSE),"")),"")</f>
        <v/>
      </c>
      <c r="AY153" s="6" t="str">
        <f>_xlfn.IFNA(IF(IF($AK153=AY$5,VLOOKUP(AO153,buff!$K:$L,2,FALSE),"")=0,"",IF($AK153=AY$5,VLOOKUP(AO153,buff!$K:$L,2,FALSE),"")),"")</f>
        <v/>
      </c>
      <c r="AZ153" s="6" t="str">
        <f>_xlfn.IFNA(IF(IF($AK153=AZ$5,VLOOKUP(AP153,buff!$K:$L,2,FALSE),"")=0,"",IF($AK153=AZ$5,VLOOKUP(AP153,buff!$K:$L,2,FALSE),"")),"")</f>
        <v/>
      </c>
      <c r="BA153" s="6" t="e">
        <f>VLOOKUP(AL153,buff!$K:$P,6,FALSE)</f>
        <v>#N/A</v>
      </c>
      <c r="BB153" s="6" t="e">
        <f>VLOOKUP(AM153,buff!$K:$P,6,FALSE)</f>
        <v>#N/A</v>
      </c>
      <c r="BC153" s="6" t="e">
        <f>VLOOKUP(AN153,buff!$K:$P,6,FALSE)</f>
        <v>#N/A</v>
      </c>
      <c r="BD153">
        <v>0</v>
      </c>
      <c r="BE153">
        <v>0</v>
      </c>
      <c r="BF153" s="22">
        <f t="shared" si="42"/>
        <v>100302</v>
      </c>
    </row>
    <row r="154" spans="1:58" x14ac:dyDescent="0.15">
      <c r="A154" t="str">
        <f t="shared" si="34"/>
        <v>法师主动技能2等级8</v>
      </c>
      <c r="B154" s="8">
        <f t="shared" si="39"/>
        <v>10030208</v>
      </c>
      <c r="C154" s="8" t="str">
        <f>VLOOKUP(G154,角色!A:B,2,FALSE)</f>
        <v>法师</v>
      </c>
      <c r="D154" s="8" t="str">
        <f t="shared" si="40"/>
        <v>主动技能2</v>
      </c>
      <c r="E154" s="8">
        <f t="shared" si="43"/>
        <v>8</v>
      </c>
      <c r="F154" s="8">
        <f t="shared" si="44"/>
        <v>2</v>
      </c>
      <c r="G154" s="8">
        <f t="shared" si="45"/>
        <v>3</v>
      </c>
      <c r="H154" s="4" t="s">
        <v>882</v>
      </c>
      <c r="I154" s="20" t="str">
        <f t="shared" si="46"/>
        <v>对敌方范围攻击，造成125%攻击力（+5748）点伤害。</v>
      </c>
      <c r="J154" s="4" t="s">
        <v>277</v>
      </c>
      <c r="K154" s="1" t="s">
        <v>102</v>
      </c>
      <c r="L154" s="4" t="s">
        <v>114</v>
      </c>
      <c r="M154" s="4"/>
      <c r="N154" s="4">
        <v>100</v>
      </c>
      <c r="O154" s="20">
        <f>VLOOKUP(L154,对应表!BK:BL,2,FALSE)</f>
        <v>50</v>
      </c>
      <c r="P154" s="25" t="str">
        <f>_xlfn.IFNA(VLOOKUP(G154,角色!V:AE,主动技能!F154+1,FALSE),"")</f>
        <v>||eff_jihanbingbao|</v>
      </c>
      <c r="Q154" s="25">
        <f>(VLOOKUP(G154,角色!V:AE,主动技能!F154+4,FALSE))</f>
        <v>1</v>
      </c>
      <c r="R154" s="25">
        <v>0</v>
      </c>
      <c r="S154" s="25">
        <v>0</v>
      </c>
      <c r="T154" s="6" t="str">
        <f t="shared" si="36"/>
        <v/>
      </c>
      <c r="U154" s="6" t="str">
        <f t="shared" si="37"/>
        <v/>
      </c>
      <c r="V154" s="19" t="str">
        <f>VLOOKUP(G154,角色!AW:BC,主动技能!F154+1,FALSE)</f>
        <v>skill_04</v>
      </c>
      <c r="Y154">
        <f t="shared" si="38"/>
        <v>0</v>
      </c>
      <c r="Z154" s="19">
        <f>IF(VLOOKUP(C154,角色!CC:CI,主动技能!F154*2,FALSE)=0,"",VLOOKUP(C154,角色!CC:CI,主动技能!F154*2,FALSE))</f>
        <v>125</v>
      </c>
      <c r="AA154" s="19">
        <f>IF(VLOOKUP(C154,角色!CC:CI,主动技能!F154*2+1,FALSE)=0,0,VLOOKUP(C154,角色!CC:CI,主动技能!F154*2+1,FALSE))</f>
        <v>50</v>
      </c>
      <c r="AB154" s="19">
        <f>IF(INT(VLOOKUP(E154,角色属性概况!I:M,3,FALSE)*AA154/100)=0,"",(INT(VLOOKUP(E154,角色属性概况!I:M,3,FALSE)*AA154/100)))</f>
        <v>5748</v>
      </c>
      <c r="AE154" s="25">
        <f>(VLOOKUP(G154,角色!V:AE,主动技能!F154+7,FALSE))</f>
        <v>1</v>
      </c>
      <c r="AF154" s="19">
        <f>VLOOKUP(F154,对应表!AY:BA,3,FALSE)</f>
        <v>1</v>
      </c>
      <c r="AG154" s="19">
        <f>VLOOKUP(F154,对应表!AY:BA,2,FALSE)</f>
        <v>1</v>
      </c>
      <c r="AH154" s="25" t="str">
        <f>VLOOKUP(F154,特效对应!F:G,2,FALSE)</f>
        <v>attackex</v>
      </c>
      <c r="AJ154">
        <f t="shared" si="41"/>
        <v>8</v>
      </c>
      <c r="AQ154" s="6" t="str">
        <f>_xlfn.IFNA(IF(IF($AK154=AQ$5,VLOOKUP(AL154,buff!$K:$L,2,FALSE),"")=0,"",IF($AK154=AQ$5,VLOOKUP(AL154,buff!$K:$L,2,FALSE),"")),"")</f>
        <v/>
      </c>
      <c r="AR154" s="6" t="str">
        <f>_xlfn.IFNA(IF(IF($AK154=AR$5,VLOOKUP(AM154,buff!$K:$L,2,FALSE),"")=0,"",IF($AK154=AR$5,VLOOKUP(AM154,buff!$K:$L,2,FALSE),"")),"")</f>
        <v/>
      </c>
      <c r="AS154" s="6" t="str">
        <f>_xlfn.IFNA(IF(IF($AK154=AS$5,VLOOKUP(AN154,buff!$K:$L,2,FALSE),"")=0,"",IF($AK154=AS$5,VLOOKUP(AN154,buff!$K:$L,2,FALSE),"")),"")</f>
        <v/>
      </c>
      <c r="AT154" s="6" t="str">
        <f>_xlfn.IFNA(IF(IF($AK154=AT$5,VLOOKUP(AO154,buff!$K:$L,2,FALSE),"")=0,"",IF($AK154=AT$5,VLOOKUP(AO154,buff!$K:$L,2,FALSE),"")),"")</f>
        <v/>
      </c>
      <c r="AU154" s="6" t="str">
        <f>_xlfn.IFNA(IF(IF($AK154=AU$5,VLOOKUP(AP154,buff!$K:$L,2,FALSE),"")=0,"",IF($AK154=AU$5,VLOOKUP(AP154,buff!$K:$L,2,FALSE),"")),"")</f>
        <v/>
      </c>
      <c r="AV154" s="6" t="str">
        <f>_xlfn.IFNA(IF(IF($AK154=AV$5,VLOOKUP(AL154,buff!$K:$L,2,FALSE),"")=0,"",IF($AK154=AV$5,VLOOKUP(AL154,buff!$K:$L,2,FALSE),"")),"")</f>
        <v/>
      </c>
      <c r="AW154" s="6" t="str">
        <f>_xlfn.IFNA(IF(IF($AK154=AW$5,VLOOKUP(AM154,buff!$K:$L,2,FALSE),"")=0,"",IF($AK154=AW$5,VLOOKUP(AM154,buff!$K:$L,2,FALSE),"")),"")</f>
        <v/>
      </c>
      <c r="AX154" s="6" t="str">
        <f>_xlfn.IFNA(IF(IF($AK154=AX$5,VLOOKUP(AN154,buff!$K:$L,2,FALSE),"")=0,"",IF($AK154=AX$5,VLOOKUP(AN154,buff!$K:$L,2,FALSE),"")),"")</f>
        <v/>
      </c>
      <c r="AY154" s="6" t="str">
        <f>_xlfn.IFNA(IF(IF($AK154=AY$5,VLOOKUP(AO154,buff!$K:$L,2,FALSE),"")=0,"",IF($AK154=AY$5,VLOOKUP(AO154,buff!$K:$L,2,FALSE),"")),"")</f>
        <v/>
      </c>
      <c r="AZ154" s="6" t="str">
        <f>_xlfn.IFNA(IF(IF($AK154=AZ$5,VLOOKUP(AP154,buff!$K:$L,2,FALSE),"")=0,"",IF($AK154=AZ$5,VLOOKUP(AP154,buff!$K:$L,2,FALSE),"")),"")</f>
        <v/>
      </c>
      <c r="BA154" s="6" t="e">
        <f>VLOOKUP(AL154,buff!$K:$P,6,FALSE)</f>
        <v>#N/A</v>
      </c>
      <c r="BB154" s="6" t="e">
        <f>VLOOKUP(AM154,buff!$K:$P,6,FALSE)</f>
        <v>#N/A</v>
      </c>
      <c r="BC154" s="6" t="e">
        <f>VLOOKUP(AN154,buff!$K:$P,6,FALSE)</f>
        <v>#N/A</v>
      </c>
      <c r="BD154">
        <v>0</v>
      </c>
      <c r="BE154">
        <v>0</v>
      </c>
      <c r="BF154" s="22">
        <f t="shared" si="42"/>
        <v>100302</v>
      </c>
    </row>
    <row r="155" spans="1:58" x14ac:dyDescent="0.15">
      <c r="A155" t="str">
        <f t="shared" si="34"/>
        <v>法师主动技能2等级9</v>
      </c>
      <c r="B155" s="8">
        <f t="shared" si="39"/>
        <v>10030209</v>
      </c>
      <c r="C155" s="8" t="str">
        <f>VLOOKUP(G155,角色!A:B,2,FALSE)</f>
        <v>法师</v>
      </c>
      <c r="D155" s="8" t="str">
        <f t="shared" si="40"/>
        <v>主动技能2</v>
      </c>
      <c r="E155" s="8">
        <f t="shared" si="43"/>
        <v>9</v>
      </c>
      <c r="F155" s="8">
        <f t="shared" si="44"/>
        <v>2</v>
      </c>
      <c r="G155" s="8">
        <f t="shared" si="45"/>
        <v>3</v>
      </c>
      <c r="H155" s="4" t="s">
        <v>882</v>
      </c>
      <c r="I155" s="20" t="str">
        <f t="shared" si="46"/>
        <v>对敌方范围攻击，造成125%攻击力（+8240）点伤害。</v>
      </c>
      <c r="J155" s="4" t="s">
        <v>277</v>
      </c>
      <c r="K155" s="1" t="s">
        <v>102</v>
      </c>
      <c r="L155" s="4" t="s">
        <v>114</v>
      </c>
      <c r="M155" s="4"/>
      <c r="N155" s="4">
        <v>100</v>
      </c>
      <c r="O155" s="20">
        <f>VLOOKUP(L155,对应表!BK:BL,2,FALSE)</f>
        <v>50</v>
      </c>
      <c r="P155" s="25" t="str">
        <f>_xlfn.IFNA(VLOOKUP(G155,角色!V:AE,主动技能!F155+1,FALSE),"")</f>
        <v>||eff_jihanbingbao|</v>
      </c>
      <c r="Q155" s="25">
        <f>(VLOOKUP(G155,角色!V:AE,主动技能!F155+4,FALSE))</f>
        <v>1</v>
      </c>
      <c r="R155" s="25">
        <v>0</v>
      </c>
      <c r="S155" s="25">
        <v>0</v>
      </c>
      <c r="T155" s="6" t="str">
        <f t="shared" si="36"/>
        <v/>
      </c>
      <c r="U155" s="6" t="str">
        <f t="shared" si="37"/>
        <v/>
      </c>
      <c r="V155" s="19" t="str">
        <f>VLOOKUP(G155,角色!AW:BC,主动技能!F155+1,FALSE)</f>
        <v>skill_04</v>
      </c>
      <c r="Y155">
        <f t="shared" si="38"/>
        <v>0</v>
      </c>
      <c r="Z155" s="19">
        <f>IF(VLOOKUP(C155,角色!CC:CI,主动技能!F155*2,FALSE)=0,"",VLOOKUP(C155,角色!CC:CI,主动技能!F155*2,FALSE))</f>
        <v>125</v>
      </c>
      <c r="AA155" s="19">
        <f>IF(VLOOKUP(C155,角色!CC:CI,主动技能!F155*2+1,FALSE)=0,0,VLOOKUP(C155,角色!CC:CI,主动技能!F155*2+1,FALSE))</f>
        <v>50</v>
      </c>
      <c r="AB155" s="19">
        <f>IF(INT(VLOOKUP(E155,角色属性概况!I:M,3,FALSE)*AA155/100)=0,"",(INT(VLOOKUP(E155,角色属性概况!I:M,3,FALSE)*AA155/100)))</f>
        <v>8240</v>
      </c>
      <c r="AE155" s="25">
        <f>(VLOOKUP(G155,角色!V:AE,主动技能!F155+7,FALSE))</f>
        <v>1</v>
      </c>
      <c r="AF155" s="19">
        <f>VLOOKUP(F155,对应表!AY:BA,3,FALSE)</f>
        <v>1</v>
      </c>
      <c r="AG155" s="19">
        <f>VLOOKUP(F155,对应表!AY:BA,2,FALSE)</f>
        <v>1</v>
      </c>
      <c r="AH155" s="25" t="str">
        <f>VLOOKUP(F155,特效对应!F:G,2,FALSE)</f>
        <v>attackex</v>
      </c>
      <c r="AJ155">
        <f t="shared" si="41"/>
        <v>9</v>
      </c>
      <c r="AQ155" s="6" t="str">
        <f>_xlfn.IFNA(IF(IF($AK155=AQ$5,VLOOKUP(AL155,buff!$K:$L,2,FALSE),"")=0,"",IF($AK155=AQ$5,VLOOKUP(AL155,buff!$K:$L,2,FALSE),"")),"")</f>
        <v/>
      </c>
      <c r="AR155" s="6" t="str">
        <f>_xlfn.IFNA(IF(IF($AK155=AR$5,VLOOKUP(AM155,buff!$K:$L,2,FALSE),"")=0,"",IF($AK155=AR$5,VLOOKUP(AM155,buff!$K:$L,2,FALSE),"")),"")</f>
        <v/>
      </c>
      <c r="AS155" s="6" t="str">
        <f>_xlfn.IFNA(IF(IF($AK155=AS$5,VLOOKUP(AN155,buff!$K:$L,2,FALSE),"")=0,"",IF($AK155=AS$5,VLOOKUP(AN155,buff!$K:$L,2,FALSE),"")),"")</f>
        <v/>
      </c>
      <c r="AT155" s="6" t="str">
        <f>_xlfn.IFNA(IF(IF($AK155=AT$5,VLOOKUP(AO155,buff!$K:$L,2,FALSE),"")=0,"",IF($AK155=AT$5,VLOOKUP(AO155,buff!$K:$L,2,FALSE),"")),"")</f>
        <v/>
      </c>
      <c r="AU155" s="6" t="str">
        <f>_xlfn.IFNA(IF(IF($AK155=AU$5,VLOOKUP(AP155,buff!$K:$L,2,FALSE),"")=0,"",IF($AK155=AU$5,VLOOKUP(AP155,buff!$K:$L,2,FALSE),"")),"")</f>
        <v/>
      </c>
      <c r="AV155" s="6" t="str">
        <f>_xlfn.IFNA(IF(IF($AK155=AV$5,VLOOKUP(AL155,buff!$K:$L,2,FALSE),"")=0,"",IF($AK155=AV$5,VLOOKUP(AL155,buff!$K:$L,2,FALSE),"")),"")</f>
        <v/>
      </c>
      <c r="AW155" s="6" t="str">
        <f>_xlfn.IFNA(IF(IF($AK155=AW$5,VLOOKUP(AM155,buff!$K:$L,2,FALSE),"")=0,"",IF($AK155=AW$5,VLOOKUP(AM155,buff!$K:$L,2,FALSE),"")),"")</f>
        <v/>
      </c>
      <c r="AX155" s="6" t="str">
        <f>_xlfn.IFNA(IF(IF($AK155=AX$5,VLOOKUP(AN155,buff!$K:$L,2,FALSE),"")=0,"",IF($AK155=AX$5,VLOOKUP(AN155,buff!$K:$L,2,FALSE),"")),"")</f>
        <v/>
      </c>
      <c r="AY155" s="6" t="str">
        <f>_xlfn.IFNA(IF(IF($AK155=AY$5,VLOOKUP(AO155,buff!$K:$L,2,FALSE),"")=0,"",IF($AK155=AY$5,VLOOKUP(AO155,buff!$K:$L,2,FALSE),"")),"")</f>
        <v/>
      </c>
      <c r="AZ155" s="6" t="str">
        <f>_xlfn.IFNA(IF(IF($AK155=AZ$5,VLOOKUP(AP155,buff!$K:$L,2,FALSE),"")=0,"",IF($AK155=AZ$5,VLOOKUP(AP155,buff!$K:$L,2,FALSE),"")),"")</f>
        <v/>
      </c>
      <c r="BA155" s="6" t="e">
        <f>VLOOKUP(AL155,buff!$K:$P,6,FALSE)</f>
        <v>#N/A</v>
      </c>
      <c r="BB155" s="6" t="e">
        <f>VLOOKUP(AM155,buff!$K:$P,6,FALSE)</f>
        <v>#N/A</v>
      </c>
      <c r="BC155" s="6" t="e">
        <f>VLOOKUP(AN155,buff!$K:$P,6,FALSE)</f>
        <v>#N/A</v>
      </c>
      <c r="BD155">
        <v>0</v>
      </c>
      <c r="BE155">
        <v>0</v>
      </c>
      <c r="BF155" s="22">
        <f t="shared" si="42"/>
        <v>100302</v>
      </c>
    </row>
    <row r="156" spans="1:58" x14ac:dyDescent="0.15">
      <c r="A156" t="str">
        <f t="shared" si="34"/>
        <v>法师主动技能2等级10</v>
      </c>
      <c r="B156" s="8">
        <f t="shared" si="39"/>
        <v>10030210</v>
      </c>
      <c r="C156" s="8" t="str">
        <f>VLOOKUP(G156,角色!A:B,2,FALSE)</f>
        <v>法师</v>
      </c>
      <c r="D156" s="8" t="str">
        <f t="shared" si="40"/>
        <v>主动技能2</v>
      </c>
      <c r="E156" s="8">
        <f t="shared" si="43"/>
        <v>10</v>
      </c>
      <c r="F156" s="8">
        <f t="shared" si="44"/>
        <v>2</v>
      </c>
      <c r="G156" s="8">
        <f t="shared" si="45"/>
        <v>3</v>
      </c>
      <c r="H156" s="4" t="s">
        <v>882</v>
      </c>
      <c r="I156" s="20" t="str">
        <f t="shared" si="46"/>
        <v>对敌方范围攻击，造成125%攻击力（+11767）点伤害。</v>
      </c>
      <c r="J156" s="4" t="s">
        <v>277</v>
      </c>
      <c r="K156" s="1" t="s">
        <v>102</v>
      </c>
      <c r="L156" s="4" t="s">
        <v>114</v>
      </c>
      <c r="M156" s="4"/>
      <c r="N156" s="4">
        <v>100</v>
      </c>
      <c r="O156" s="20">
        <f>VLOOKUP(L156,对应表!BK:BL,2,FALSE)</f>
        <v>50</v>
      </c>
      <c r="P156" s="25" t="str">
        <f>_xlfn.IFNA(VLOOKUP(G156,角色!V:AE,主动技能!F156+1,FALSE),"")</f>
        <v>||eff_jihanbingbao|</v>
      </c>
      <c r="Q156" s="25">
        <f>(VLOOKUP(G156,角色!V:AE,主动技能!F156+4,FALSE))</f>
        <v>1</v>
      </c>
      <c r="R156" s="25">
        <v>0</v>
      </c>
      <c r="S156" s="25">
        <v>0</v>
      </c>
      <c r="T156" s="6" t="str">
        <f t="shared" si="36"/>
        <v/>
      </c>
      <c r="U156" s="6" t="str">
        <f t="shared" si="37"/>
        <v/>
      </c>
      <c r="V156" s="19" t="str">
        <f>VLOOKUP(G156,角色!AW:BC,主动技能!F156+1,FALSE)</f>
        <v>skill_04</v>
      </c>
      <c r="Y156">
        <f t="shared" si="38"/>
        <v>0</v>
      </c>
      <c r="Z156" s="19">
        <f>IF(VLOOKUP(C156,角色!CC:CI,主动技能!F156*2,FALSE)=0,"",VLOOKUP(C156,角色!CC:CI,主动技能!F156*2,FALSE))</f>
        <v>125</v>
      </c>
      <c r="AA156" s="19">
        <f>IF(VLOOKUP(C156,角色!CC:CI,主动技能!F156*2+1,FALSE)=0,0,VLOOKUP(C156,角色!CC:CI,主动技能!F156*2+1,FALSE))</f>
        <v>50</v>
      </c>
      <c r="AB156" s="19">
        <f>IF(INT(VLOOKUP(E156,角色属性概况!I:M,3,FALSE)*AA156/100)=0,"",(INT(VLOOKUP(E156,角色属性概况!I:M,3,FALSE)*AA156/100)))</f>
        <v>11767</v>
      </c>
      <c r="AE156" s="25">
        <f>(VLOOKUP(G156,角色!V:AE,主动技能!F156+7,FALSE))</f>
        <v>1</v>
      </c>
      <c r="AF156" s="19">
        <f>VLOOKUP(F156,对应表!AY:BA,3,FALSE)</f>
        <v>1</v>
      </c>
      <c r="AG156" s="19">
        <f>VLOOKUP(F156,对应表!AY:BA,2,FALSE)</f>
        <v>1</v>
      </c>
      <c r="AH156" s="25" t="str">
        <f>VLOOKUP(F156,特效对应!F:G,2,FALSE)</f>
        <v>attackex</v>
      </c>
      <c r="AJ156">
        <f t="shared" si="41"/>
        <v>10</v>
      </c>
      <c r="AQ156" s="6" t="str">
        <f>_xlfn.IFNA(IF(IF($AK156=AQ$5,VLOOKUP(AL156,buff!$K:$L,2,FALSE),"")=0,"",IF($AK156=AQ$5,VLOOKUP(AL156,buff!$K:$L,2,FALSE),"")),"")</f>
        <v/>
      </c>
      <c r="AR156" s="6" t="str">
        <f>_xlfn.IFNA(IF(IF($AK156=AR$5,VLOOKUP(AM156,buff!$K:$L,2,FALSE),"")=0,"",IF($AK156=AR$5,VLOOKUP(AM156,buff!$K:$L,2,FALSE),"")),"")</f>
        <v/>
      </c>
      <c r="AS156" s="6" t="str">
        <f>_xlfn.IFNA(IF(IF($AK156=AS$5,VLOOKUP(AN156,buff!$K:$L,2,FALSE),"")=0,"",IF($AK156=AS$5,VLOOKUP(AN156,buff!$K:$L,2,FALSE),"")),"")</f>
        <v/>
      </c>
      <c r="AT156" s="6" t="str">
        <f>_xlfn.IFNA(IF(IF($AK156=AT$5,VLOOKUP(AO156,buff!$K:$L,2,FALSE),"")=0,"",IF($AK156=AT$5,VLOOKUP(AO156,buff!$K:$L,2,FALSE),"")),"")</f>
        <v/>
      </c>
      <c r="AU156" s="6" t="str">
        <f>_xlfn.IFNA(IF(IF($AK156=AU$5,VLOOKUP(AP156,buff!$K:$L,2,FALSE),"")=0,"",IF($AK156=AU$5,VLOOKUP(AP156,buff!$K:$L,2,FALSE),"")),"")</f>
        <v/>
      </c>
      <c r="AV156" s="6" t="str">
        <f>_xlfn.IFNA(IF(IF($AK156=AV$5,VLOOKUP(AL156,buff!$K:$L,2,FALSE),"")=0,"",IF($AK156=AV$5,VLOOKUP(AL156,buff!$K:$L,2,FALSE),"")),"")</f>
        <v/>
      </c>
      <c r="AW156" s="6" t="str">
        <f>_xlfn.IFNA(IF(IF($AK156=AW$5,VLOOKUP(AM156,buff!$K:$L,2,FALSE),"")=0,"",IF($AK156=AW$5,VLOOKUP(AM156,buff!$K:$L,2,FALSE),"")),"")</f>
        <v/>
      </c>
      <c r="AX156" s="6" t="str">
        <f>_xlfn.IFNA(IF(IF($AK156=AX$5,VLOOKUP(AN156,buff!$K:$L,2,FALSE),"")=0,"",IF($AK156=AX$5,VLOOKUP(AN156,buff!$K:$L,2,FALSE),"")),"")</f>
        <v/>
      </c>
      <c r="AY156" s="6" t="str">
        <f>_xlfn.IFNA(IF(IF($AK156=AY$5,VLOOKUP(AO156,buff!$K:$L,2,FALSE),"")=0,"",IF($AK156=AY$5,VLOOKUP(AO156,buff!$K:$L,2,FALSE),"")),"")</f>
        <v/>
      </c>
      <c r="AZ156" s="6" t="str">
        <f>_xlfn.IFNA(IF(IF($AK156=AZ$5,VLOOKUP(AP156,buff!$K:$L,2,FALSE),"")=0,"",IF($AK156=AZ$5,VLOOKUP(AP156,buff!$K:$L,2,FALSE),"")),"")</f>
        <v/>
      </c>
      <c r="BA156" s="6" t="e">
        <f>VLOOKUP(AL156,buff!$K:$P,6,FALSE)</f>
        <v>#N/A</v>
      </c>
      <c r="BB156" s="6" t="e">
        <f>VLOOKUP(AM156,buff!$K:$P,6,FALSE)</f>
        <v>#N/A</v>
      </c>
      <c r="BC156" s="6" t="e">
        <f>VLOOKUP(AN156,buff!$K:$P,6,FALSE)</f>
        <v>#N/A</v>
      </c>
      <c r="BD156">
        <v>0</v>
      </c>
      <c r="BE156">
        <v>0</v>
      </c>
      <c r="BF156" s="22">
        <f t="shared" si="42"/>
        <v>100302</v>
      </c>
    </row>
    <row r="157" spans="1:58" x14ac:dyDescent="0.15">
      <c r="A157" t="str">
        <f t="shared" si="34"/>
        <v>法师主动技能2等级11</v>
      </c>
      <c r="B157" s="8">
        <f t="shared" si="39"/>
        <v>10030211</v>
      </c>
      <c r="C157" s="8" t="str">
        <f>VLOOKUP(G157,角色!A:B,2,FALSE)</f>
        <v>法师</v>
      </c>
      <c r="D157" s="8" t="str">
        <f t="shared" si="40"/>
        <v>主动技能2</v>
      </c>
      <c r="E157" s="8">
        <f t="shared" si="43"/>
        <v>11</v>
      </c>
      <c r="F157" s="8">
        <f t="shared" si="44"/>
        <v>2</v>
      </c>
      <c r="G157" s="8">
        <f t="shared" si="45"/>
        <v>3</v>
      </c>
      <c r="H157" s="4" t="s">
        <v>882</v>
      </c>
      <c r="I157" s="20" t="str">
        <f t="shared" si="46"/>
        <v>对敌方范围攻击，造成125%攻击力（+16761）点伤害。</v>
      </c>
      <c r="J157" s="4" t="s">
        <v>277</v>
      </c>
      <c r="K157" s="1" t="s">
        <v>102</v>
      </c>
      <c r="L157" s="4" t="s">
        <v>114</v>
      </c>
      <c r="M157" s="4"/>
      <c r="N157" s="4">
        <v>100</v>
      </c>
      <c r="O157" s="20">
        <f>VLOOKUP(L157,对应表!BK:BL,2,FALSE)</f>
        <v>50</v>
      </c>
      <c r="P157" s="25" t="str">
        <f>_xlfn.IFNA(VLOOKUP(G157,角色!V:AE,主动技能!F157+1,FALSE),"")</f>
        <v>||eff_jihanbingbao|</v>
      </c>
      <c r="Q157" s="25">
        <f>(VLOOKUP(G157,角色!V:AE,主动技能!F157+4,FALSE))</f>
        <v>1</v>
      </c>
      <c r="R157" s="25">
        <v>0</v>
      </c>
      <c r="S157" s="25">
        <v>0</v>
      </c>
      <c r="T157" s="6" t="str">
        <f t="shared" si="36"/>
        <v/>
      </c>
      <c r="U157" s="6" t="str">
        <f t="shared" si="37"/>
        <v/>
      </c>
      <c r="V157" s="19" t="str">
        <f>VLOOKUP(G157,角色!AW:BC,主动技能!F157+1,FALSE)</f>
        <v>skill_04</v>
      </c>
      <c r="Y157">
        <f t="shared" si="38"/>
        <v>0</v>
      </c>
      <c r="Z157" s="19">
        <f>IF(VLOOKUP(C157,角色!CC:CI,主动技能!F157*2,FALSE)=0,"",VLOOKUP(C157,角色!CC:CI,主动技能!F157*2,FALSE))</f>
        <v>125</v>
      </c>
      <c r="AA157" s="19">
        <f>IF(VLOOKUP(C157,角色!CC:CI,主动技能!F157*2+1,FALSE)=0,0,VLOOKUP(C157,角色!CC:CI,主动技能!F157*2+1,FALSE))</f>
        <v>50</v>
      </c>
      <c r="AB157" s="19">
        <f>IF(INT(VLOOKUP(E157,角色属性概况!I:M,3,FALSE)*AA157/100)=0,"",(INT(VLOOKUP(E157,角色属性概况!I:M,3,FALSE)*AA157/100)))</f>
        <v>16761</v>
      </c>
      <c r="AE157" s="25">
        <f>(VLOOKUP(G157,角色!V:AE,主动技能!F157+7,FALSE))</f>
        <v>1</v>
      </c>
      <c r="AF157" s="19">
        <f>VLOOKUP(F157,对应表!AY:BA,3,FALSE)</f>
        <v>1</v>
      </c>
      <c r="AG157" s="19">
        <f>VLOOKUP(F157,对应表!AY:BA,2,FALSE)</f>
        <v>1</v>
      </c>
      <c r="AH157" s="25" t="str">
        <f>VLOOKUP(F157,特效对应!F:G,2,FALSE)</f>
        <v>attackex</v>
      </c>
      <c r="AJ157">
        <f t="shared" si="41"/>
        <v>11</v>
      </c>
      <c r="AQ157" s="6" t="str">
        <f>_xlfn.IFNA(IF(IF($AK157=AQ$5,VLOOKUP(AL157,buff!$K:$L,2,FALSE),"")=0,"",IF($AK157=AQ$5,VLOOKUP(AL157,buff!$K:$L,2,FALSE),"")),"")</f>
        <v/>
      </c>
      <c r="AR157" s="6" t="str">
        <f>_xlfn.IFNA(IF(IF($AK157=AR$5,VLOOKUP(AM157,buff!$K:$L,2,FALSE),"")=0,"",IF($AK157=AR$5,VLOOKUP(AM157,buff!$K:$L,2,FALSE),"")),"")</f>
        <v/>
      </c>
      <c r="AS157" s="6" t="str">
        <f>_xlfn.IFNA(IF(IF($AK157=AS$5,VLOOKUP(AN157,buff!$K:$L,2,FALSE),"")=0,"",IF($AK157=AS$5,VLOOKUP(AN157,buff!$K:$L,2,FALSE),"")),"")</f>
        <v/>
      </c>
      <c r="AT157" s="6" t="str">
        <f>_xlfn.IFNA(IF(IF($AK157=AT$5,VLOOKUP(AO157,buff!$K:$L,2,FALSE),"")=0,"",IF($AK157=AT$5,VLOOKUP(AO157,buff!$K:$L,2,FALSE),"")),"")</f>
        <v/>
      </c>
      <c r="AU157" s="6" t="str">
        <f>_xlfn.IFNA(IF(IF($AK157=AU$5,VLOOKUP(AP157,buff!$K:$L,2,FALSE),"")=0,"",IF($AK157=AU$5,VLOOKUP(AP157,buff!$K:$L,2,FALSE),"")),"")</f>
        <v/>
      </c>
      <c r="AV157" s="6" t="str">
        <f>_xlfn.IFNA(IF(IF($AK157=AV$5,VLOOKUP(AL157,buff!$K:$L,2,FALSE),"")=0,"",IF($AK157=AV$5,VLOOKUP(AL157,buff!$K:$L,2,FALSE),"")),"")</f>
        <v/>
      </c>
      <c r="AW157" s="6" t="str">
        <f>_xlfn.IFNA(IF(IF($AK157=AW$5,VLOOKUP(AM157,buff!$K:$L,2,FALSE),"")=0,"",IF($AK157=AW$5,VLOOKUP(AM157,buff!$K:$L,2,FALSE),"")),"")</f>
        <v/>
      </c>
      <c r="AX157" s="6" t="str">
        <f>_xlfn.IFNA(IF(IF($AK157=AX$5,VLOOKUP(AN157,buff!$K:$L,2,FALSE),"")=0,"",IF($AK157=AX$5,VLOOKUP(AN157,buff!$K:$L,2,FALSE),"")),"")</f>
        <v/>
      </c>
      <c r="AY157" s="6" t="str">
        <f>_xlfn.IFNA(IF(IF($AK157=AY$5,VLOOKUP(AO157,buff!$K:$L,2,FALSE),"")=0,"",IF($AK157=AY$5,VLOOKUP(AO157,buff!$K:$L,2,FALSE),"")),"")</f>
        <v/>
      </c>
      <c r="AZ157" s="6" t="str">
        <f>_xlfn.IFNA(IF(IF($AK157=AZ$5,VLOOKUP(AP157,buff!$K:$L,2,FALSE),"")=0,"",IF($AK157=AZ$5,VLOOKUP(AP157,buff!$K:$L,2,FALSE),"")),"")</f>
        <v/>
      </c>
      <c r="BA157" s="6" t="e">
        <f>VLOOKUP(AL157,buff!$K:$P,6,FALSE)</f>
        <v>#N/A</v>
      </c>
      <c r="BB157" s="6" t="e">
        <f>VLOOKUP(AM157,buff!$K:$P,6,FALSE)</f>
        <v>#N/A</v>
      </c>
      <c r="BC157" s="6" t="e">
        <f>VLOOKUP(AN157,buff!$K:$P,6,FALSE)</f>
        <v>#N/A</v>
      </c>
      <c r="BD157">
        <v>0</v>
      </c>
      <c r="BE157">
        <v>0</v>
      </c>
      <c r="BF157" s="22">
        <f t="shared" si="42"/>
        <v>100302</v>
      </c>
    </row>
    <row r="158" spans="1:58" x14ac:dyDescent="0.15">
      <c r="A158" t="str">
        <f t="shared" si="34"/>
        <v>法师主动技能2等级12</v>
      </c>
      <c r="B158" s="8">
        <f t="shared" si="39"/>
        <v>10030212</v>
      </c>
      <c r="C158" s="8" t="str">
        <f>VLOOKUP(G158,角色!A:B,2,FALSE)</f>
        <v>法师</v>
      </c>
      <c r="D158" s="8" t="str">
        <f t="shared" si="40"/>
        <v>主动技能2</v>
      </c>
      <c r="E158" s="8">
        <f t="shared" si="43"/>
        <v>12</v>
      </c>
      <c r="F158" s="8">
        <f t="shared" si="44"/>
        <v>2</v>
      </c>
      <c r="G158" s="8">
        <f t="shared" si="45"/>
        <v>3</v>
      </c>
      <c r="H158" s="4" t="s">
        <v>882</v>
      </c>
      <c r="I158" s="20" t="str">
        <f t="shared" si="46"/>
        <v>对敌方范围攻击，造成125%攻击力（+23830）点伤害。</v>
      </c>
      <c r="J158" s="4" t="s">
        <v>277</v>
      </c>
      <c r="K158" s="1" t="s">
        <v>102</v>
      </c>
      <c r="L158" s="4" t="s">
        <v>114</v>
      </c>
      <c r="M158" s="4"/>
      <c r="N158" s="4">
        <v>100</v>
      </c>
      <c r="O158" s="20">
        <f>VLOOKUP(L158,对应表!BK:BL,2,FALSE)</f>
        <v>50</v>
      </c>
      <c r="P158" s="25" t="str">
        <f>_xlfn.IFNA(VLOOKUP(G158,角色!V:AE,主动技能!F158+1,FALSE),"")</f>
        <v>||eff_jihanbingbao|</v>
      </c>
      <c r="Q158" s="25">
        <f>(VLOOKUP(G158,角色!V:AE,主动技能!F158+4,FALSE))</f>
        <v>1</v>
      </c>
      <c r="R158" s="25">
        <v>0</v>
      </c>
      <c r="S158" s="25">
        <v>0</v>
      </c>
      <c r="T158" s="6" t="str">
        <f t="shared" si="36"/>
        <v/>
      </c>
      <c r="U158" s="6" t="str">
        <f t="shared" si="37"/>
        <v/>
      </c>
      <c r="V158" s="19" t="str">
        <f>VLOOKUP(G158,角色!AW:BC,主动技能!F158+1,FALSE)</f>
        <v>skill_04</v>
      </c>
      <c r="Y158">
        <f t="shared" si="38"/>
        <v>0</v>
      </c>
      <c r="Z158" s="19">
        <f>IF(VLOOKUP(C158,角色!CC:CI,主动技能!F158*2,FALSE)=0,"",VLOOKUP(C158,角色!CC:CI,主动技能!F158*2,FALSE))</f>
        <v>125</v>
      </c>
      <c r="AA158" s="19">
        <f>IF(VLOOKUP(C158,角色!CC:CI,主动技能!F158*2+1,FALSE)=0,0,VLOOKUP(C158,角色!CC:CI,主动技能!F158*2+1,FALSE))</f>
        <v>50</v>
      </c>
      <c r="AB158" s="19">
        <f>IF(INT(VLOOKUP(E158,角色属性概况!I:M,3,FALSE)*AA158/100)=0,"",(INT(VLOOKUP(E158,角色属性概况!I:M,3,FALSE)*AA158/100)))</f>
        <v>23830</v>
      </c>
      <c r="AE158" s="25">
        <f>(VLOOKUP(G158,角色!V:AE,主动技能!F158+7,FALSE))</f>
        <v>1</v>
      </c>
      <c r="AF158" s="19">
        <f>VLOOKUP(F158,对应表!AY:BA,3,FALSE)</f>
        <v>1</v>
      </c>
      <c r="AG158" s="19">
        <f>VLOOKUP(F158,对应表!AY:BA,2,FALSE)</f>
        <v>1</v>
      </c>
      <c r="AH158" s="25" t="str">
        <f>VLOOKUP(F158,特效对应!F:G,2,FALSE)</f>
        <v>attackex</v>
      </c>
      <c r="AJ158">
        <f t="shared" si="41"/>
        <v>12</v>
      </c>
      <c r="AQ158" s="6" t="str">
        <f>_xlfn.IFNA(IF(IF($AK158=AQ$5,VLOOKUP(AL158,buff!$K:$L,2,FALSE),"")=0,"",IF($AK158=AQ$5,VLOOKUP(AL158,buff!$K:$L,2,FALSE),"")),"")</f>
        <v/>
      </c>
      <c r="AR158" s="6" t="str">
        <f>_xlfn.IFNA(IF(IF($AK158=AR$5,VLOOKUP(AM158,buff!$K:$L,2,FALSE),"")=0,"",IF($AK158=AR$5,VLOOKUP(AM158,buff!$K:$L,2,FALSE),"")),"")</f>
        <v/>
      </c>
      <c r="AS158" s="6" t="str">
        <f>_xlfn.IFNA(IF(IF($AK158=AS$5,VLOOKUP(AN158,buff!$K:$L,2,FALSE),"")=0,"",IF($AK158=AS$5,VLOOKUP(AN158,buff!$K:$L,2,FALSE),"")),"")</f>
        <v/>
      </c>
      <c r="AT158" s="6" t="str">
        <f>_xlfn.IFNA(IF(IF($AK158=AT$5,VLOOKUP(AO158,buff!$K:$L,2,FALSE),"")=0,"",IF($AK158=AT$5,VLOOKUP(AO158,buff!$K:$L,2,FALSE),"")),"")</f>
        <v/>
      </c>
      <c r="AU158" s="6" t="str">
        <f>_xlfn.IFNA(IF(IF($AK158=AU$5,VLOOKUP(AP158,buff!$K:$L,2,FALSE),"")=0,"",IF($AK158=AU$5,VLOOKUP(AP158,buff!$K:$L,2,FALSE),"")),"")</f>
        <v/>
      </c>
      <c r="AV158" s="6" t="str">
        <f>_xlfn.IFNA(IF(IF($AK158=AV$5,VLOOKUP(AL158,buff!$K:$L,2,FALSE),"")=0,"",IF($AK158=AV$5,VLOOKUP(AL158,buff!$K:$L,2,FALSE),"")),"")</f>
        <v/>
      </c>
      <c r="AW158" s="6" t="str">
        <f>_xlfn.IFNA(IF(IF($AK158=AW$5,VLOOKUP(AM158,buff!$K:$L,2,FALSE),"")=0,"",IF($AK158=AW$5,VLOOKUP(AM158,buff!$K:$L,2,FALSE),"")),"")</f>
        <v/>
      </c>
      <c r="AX158" s="6" t="str">
        <f>_xlfn.IFNA(IF(IF($AK158=AX$5,VLOOKUP(AN158,buff!$K:$L,2,FALSE),"")=0,"",IF($AK158=AX$5,VLOOKUP(AN158,buff!$K:$L,2,FALSE),"")),"")</f>
        <v/>
      </c>
      <c r="AY158" s="6" t="str">
        <f>_xlfn.IFNA(IF(IF($AK158=AY$5,VLOOKUP(AO158,buff!$K:$L,2,FALSE),"")=0,"",IF($AK158=AY$5,VLOOKUP(AO158,buff!$K:$L,2,FALSE),"")),"")</f>
        <v/>
      </c>
      <c r="AZ158" s="6" t="str">
        <f>_xlfn.IFNA(IF(IF($AK158=AZ$5,VLOOKUP(AP158,buff!$K:$L,2,FALSE),"")=0,"",IF($AK158=AZ$5,VLOOKUP(AP158,buff!$K:$L,2,FALSE),"")),"")</f>
        <v/>
      </c>
      <c r="BA158" s="6" t="e">
        <f>VLOOKUP(AL158,buff!$K:$P,6,FALSE)</f>
        <v>#N/A</v>
      </c>
      <c r="BB158" s="6" t="e">
        <f>VLOOKUP(AM158,buff!$K:$P,6,FALSE)</f>
        <v>#N/A</v>
      </c>
      <c r="BC158" s="6" t="e">
        <f>VLOOKUP(AN158,buff!$K:$P,6,FALSE)</f>
        <v>#N/A</v>
      </c>
      <c r="BD158">
        <v>0</v>
      </c>
      <c r="BE158">
        <v>0</v>
      </c>
      <c r="BF158" s="22">
        <f t="shared" si="42"/>
        <v>100302</v>
      </c>
    </row>
    <row r="159" spans="1:58" x14ac:dyDescent="0.15">
      <c r="A159" t="str">
        <f t="shared" si="34"/>
        <v>法师主动技能2等级13</v>
      </c>
      <c r="B159" s="8">
        <f t="shared" si="39"/>
        <v>10030213</v>
      </c>
      <c r="C159" s="8" t="str">
        <f>VLOOKUP(G159,角色!A:B,2,FALSE)</f>
        <v>法师</v>
      </c>
      <c r="D159" s="8" t="str">
        <f t="shared" si="40"/>
        <v>主动技能2</v>
      </c>
      <c r="E159" s="8">
        <f t="shared" si="43"/>
        <v>13</v>
      </c>
      <c r="F159" s="8">
        <f t="shared" si="44"/>
        <v>2</v>
      </c>
      <c r="G159" s="8">
        <f t="shared" si="45"/>
        <v>3</v>
      </c>
      <c r="H159" s="4" t="s">
        <v>882</v>
      </c>
      <c r="I159" s="20" t="str">
        <f t="shared" si="46"/>
        <v>对敌方范围攻击，造成125%攻击力（+33839）点伤害。</v>
      </c>
      <c r="J159" s="4" t="s">
        <v>277</v>
      </c>
      <c r="K159" s="1" t="s">
        <v>102</v>
      </c>
      <c r="L159" s="4" t="s">
        <v>114</v>
      </c>
      <c r="M159" s="4"/>
      <c r="N159" s="4">
        <v>100</v>
      </c>
      <c r="O159" s="20">
        <f>VLOOKUP(L159,对应表!BK:BL,2,FALSE)</f>
        <v>50</v>
      </c>
      <c r="P159" s="25" t="str">
        <f>_xlfn.IFNA(VLOOKUP(G159,角色!V:AE,主动技能!F159+1,FALSE),"")</f>
        <v>||eff_jihanbingbao|</v>
      </c>
      <c r="Q159" s="25">
        <f>(VLOOKUP(G159,角色!V:AE,主动技能!F159+4,FALSE))</f>
        <v>1</v>
      </c>
      <c r="R159" s="25">
        <v>0</v>
      </c>
      <c r="S159" s="25">
        <v>0</v>
      </c>
      <c r="T159" s="6" t="str">
        <f t="shared" si="36"/>
        <v/>
      </c>
      <c r="U159" s="6" t="str">
        <f t="shared" si="37"/>
        <v/>
      </c>
      <c r="V159" s="19" t="str">
        <f>VLOOKUP(G159,角色!AW:BC,主动技能!F159+1,FALSE)</f>
        <v>skill_04</v>
      </c>
      <c r="Y159">
        <f t="shared" si="38"/>
        <v>0</v>
      </c>
      <c r="Z159" s="19">
        <f>IF(VLOOKUP(C159,角色!CC:CI,主动技能!F159*2,FALSE)=0,"",VLOOKUP(C159,角色!CC:CI,主动技能!F159*2,FALSE))</f>
        <v>125</v>
      </c>
      <c r="AA159" s="19">
        <f>IF(VLOOKUP(C159,角色!CC:CI,主动技能!F159*2+1,FALSE)=0,0,VLOOKUP(C159,角色!CC:CI,主动技能!F159*2+1,FALSE))</f>
        <v>50</v>
      </c>
      <c r="AB159" s="19">
        <f>IF(INT(VLOOKUP(E159,角色属性概况!I:M,3,FALSE)*AA159/100)=0,"",(INT(VLOOKUP(E159,角色属性概况!I:M,3,FALSE)*AA159/100)))</f>
        <v>33839</v>
      </c>
      <c r="AE159" s="25">
        <f>(VLOOKUP(G159,角色!V:AE,主动技能!F159+7,FALSE))</f>
        <v>1</v>
      </c>
      <c r="AF159" s="19">
        <f>VLOOKUP(F159,对应表!AY:BA,3,FALSE)</f>
        <v>1</v>
      </c>
      <c r="AG159" s="19">
        <f>VLOOKUP(F159,对应表!AY:BA,2,FALSE)</f>
        <v>1</v>
      </c>
      <c r="AH159" s="25" t="str">
        <f>VLOOKUP(F159,特效对应!F:G,2,FALSE)</f>
        <v>attackex</v>
      </c>
      <c r="AJ159">
        <f t="shared" si="41"/>
        <v>13</v>
      </c>
      <c r="AQ159" s="6" t="str">
        <f>_xlfn.IFNA(IF(IF($AK159=AQ$5,VLOOKUP(AL159,buff!$K:$L,2,FALSE),"")=0,"",IF($AK159=AQ$5,VLOOKUP(AL159,buff!$K:$L,2,FALSE),"")),"")</f>
        <v/>
      </c>
      <c r="AR159" s="6" t="str">
        <f>_xlfn.IFNA(IF(IF($AK159=AR$5,VLOOKUP(AM159,buff!$K:$L,2,FALSE),"")=0,"",IF($AK159=AR$5,VLOOKUP(AM159,buff!$K:$L,2,FALSE),"")),"")</f>
        <v/>
      </c>
      <c r="AS159" s="6" t="str">
        <f>_xlfn.IFNA(IF(IF($AK159=AS$5,VLOOKUP(AN159,buff!$K:$L,2,FALSE),"")=0,"",IF($AK159=AS$5,VLOOKUP(AN159,buff!$K:$L,2,FALSE),"")),"")</f>
        <v/>
      </c>
      <c r="AT159" s="6" t="str">
        <f>_xlfn.IFNA(IF(IF($AK159=AT$5,VLOOKUP(AO159,buff!$K:$L,2,FALSE),"")=0,"",IF($AK159=AT$5,VLOOKUP(AO159,buff!$K:$L,2,FALSE),"")),"")</f>
        <v/>
      </c>
      <c r="AU159" s="6" t="str">
        <f>_xlfn.IFNA(IF(IF($AK159=AU$5,VLOOKUP(AP159,buff!$K:$L,2,FALSE),"")=0,"",IF($AK159=AU$5,VLOOKUP(AP159,buff!$K:$L,2,FALSE),"")),"")</f>
        <v/>
      </c>
      <c r="AV159" s="6" t="str">
        <f>_xlfn.IFNA(IF(IF($AK159=AV$5,VLOOKUP(AL159,buff!$K:$L,2,FALSE),"")=0,"",IF($AK159=AV$5,VLOOKUP(AL159,buff!$K:$L,2,FALSE),"")),"")</f>
        <v/>
      </c>
      <c r="AW159" s="6" t="str">
        <f>_xlfn.IFNA(IF(IF($AK159=AW$5,VLOOKUP(AM159,buff!$K:$L,2,FALSE),"")=0,"",IF($AK159=AW$5,VLOOKUP(AM159,buff!$K:$L,2,FALSE),"")),"")</f>
        <v/>
      </c>
      <c r="AX159" s="6" t="str">
        <f>_xlfn.IFNA(IF(IF($AK159=AX$5,VLOOKUP(AN159,buff!$K:$L,2,FALSE),"")=0,"",IF($AK159=AX$5,VLOOKUP(AN159,buff!$K:$L,2,FALSE),"")),"")</f>
        <v/>
      </c>
      <c r="AY159" s="6" t="str">
        <f>_xlfn.IFNA(IF(IF($AK159=AY$5,VLOOKUP(AO159,buff!$K:$L,2,FALSE),"")=0,"",IF($AK159=AY$5,VLOOKUP(AO159,buff!$K:$L,2,FALSE),"")),"")</f>
        <v/>
      </c>
      <c r="AZ159" s="6" t="str">
        <f>_xlfn.IFNA(IF(IF($AK159=AZ$5,VLOOKUP(AP159,buff!$K:$L,2,FALSE),"")=0,"",IF($AK159=AZ$5,VLOOKUP(AP159,buff!$K:$L,2,FALSE),"")),"")</f>
        <v/>
      </c>
      <c r="BA159" s="6" t="e">
        <f>VLOOKUP(AL159,buff!$K:$P,6,FALSE)</f>
        <v>#N/A</v>
      </c>
      <c r="BB159" s="6" t="e">
        <f>VLOOKUP(AM159,buff!$K:$P,6,FALSE)</f>
        <v>#N/A</v>
      </c>
      <c r="BC159" s="6" t="e">
        <f>VLOOKUP(AN159,buff!$K:$P,6,FALSE)</f>
        <v>#N/A</v>
      </c>
      <c r="BD159">
        <v>0</v>
      </c>
      <c r="BE159">
        <v>0</v>
      </c>
      <c r="BF159" s="22">
        <f t="shared" si="42"/>
        <v>100302</v>
      </c>
    </row>
    <row r="160" spans="1:58" x14ac:dyDescent="0.15">
      <c r="A160" t="str">
        <f t="shared" si="34"/>
        <v>法师主动技能2等级14</v>
      </c>
      <c r="B160" s="8">
        <f t="shared" si="39"/>
        <v>10030214</v>
      </c>
      <c r="C160" s="8" t="str">
        <f>VLOOKUP(G160,角色!A:B,2,FALSE)</f>
        <v>法师</v>
      </c>
      <c r="D160" s="8" t="str">
        <f t="shared" si="40"/>
        <v>主动技能2</v>
      </c>
      <c r="E160" s="8">
        <f t="shared" si="43"/>
        <v>14</v>
      </c>
      <c r="F160" s="8">
        <f t="shared" si="44"/>
        <v>2</v>
      </c>
      <c r="G160" s="8">
        <f t="shared" si="45"/>
        <v>3</v>
      </c>
      <c r="H160" s="4" t="s">
        <v>882</v>
      </c>
      <c r="I160" s="20" t="str">
        <f t="shared" si="46"/>
        <v>对敌方范围攻击，造成125%攻击力（+48008）点伤害。</v>
      </c>
      <c r="J160" s="4" t="s">
        <v>277</v>
      </c>
      <c r="K160" s="1" t="s">
        <v>102</v>
      </c>
      <c r="L160" s="4" t="s">
        <v>114</v>
      </c>
      <c r="M160" s="4"/>
      <c r="N160" s="4">
        <v>100</v>
      </c>
      <c r="O160" s="20">
        <f>VLOOKUP(L160,对应表!BK:BL,2,FALSE)</f>
        <v>50</v>
      </c>
      <c r="P160" s="25" t="str">
        <f>_xlfn.IFNA(VLOOKUP(G160,角色!V:AE,主动技能!F160+1,FALSE),"")</f>
        <v>||eff_jihanbingbao|</v>
      </c>
      <c r="Q160" s="25">
        <f>(VLOOKUP(G160,角色!V:AE,主动技能!F160+4,FALSE))</f>
        <v>1</v>
      </c>
      <c r="R160" s="25">
        <v>0</v>
      </c>
      <c r="S160" s="25">
        <v>0</v>
      </c>
      <c r="T160" s="6" t="str">
        <f t="shared" si="36"/>
        <v/>
      </c>
      <c r="U160" s="6" t="str">
        <f t="shared" si="37"/>
        <v/>
      </c>
      <c r="V160" s="19" t="str">
        <f>VLOOKUP(G160,角色!AW:BC,主动技能!F160+1,FALSE)</f>
        <v>skill_04</v>
      </c>
      <c r="Y160">
        <f t="shared" si="38"/>
        <v>0</v>
      </c>
      <c r="Z160" s="19">
        <f>IF(VLOOKUP(C160,角色!CC:CI,主动技能!F160*2,FALSE)=0,"",VLOOKUP(C160,角色!CC:CI,主动技能!F160*2,FALSE))</f>
        <v>125</v>
      </c>
      <c r="AA160" s="19">
        <f>IF(VLOOKUP(C160,角色!CC:CI,主动技能!F160*2+1,FALSE)=0,0,VLOOKUP(C160,角色!CC:CI,主动技能!F160*2+1,FALSE))</f>
        <v>50</v>
      </c>
      <c r="AB160" s="19">
        <f>IF(INT(VLOOKUP(E160,角色属性概况!I:M,3,FALSE)*AA160/100)=0,"",(INT(VLOOKUP(E160,角色属性概况!I:M,3,FALSE)*AA160/100)))</f>
        <v>48008</v>
      </c>
      <c r="AE160" s="25">
        <f>(VLOOKUP(G160,角色!V:AE,主动技能!F160+7,FALSE))</f>
        <v>1</v>
      </c>
      <c r="AF160" s="19">
        <f>VLOOKUP(F160,对应表!AY:BA,3,FALSE)</f>
        <v>1</v>
      </c>
      <c r="AG160" s="19">
        <f>VLOOKUP(F160,对应表!AY:BA,2,FALSE)</f>
        <v>1</v>
      </c>
      <c r="AH160" s="25" t="str">
        <f>VLOOKUP(F160,特效对应!F:G,2,FALSE)</f>
        <v>attackex</v>
      </c>
      <c r="AJ160">
        <f t="shared" si="41"/>
        <v>14</v>
      </c>
      <c r="AQ160" s="6" t="str">
        <f>_xlfn.IFNA(IF(IF($AK160=AQ$5,VLOOKUP(AL160,buff!$K:$L,2,FALSE),"")=0,"",IF($AK160=AQ$5,VLOOKUP(AL160,buff!$K:$L,2,FALSE),"")),"")</f>
        <v/>
      </c>
      <c r="AR160" s="6" t="str">
        <f>_xlfn.IFNA(IF(IF($AK160=AR$5,VLOOKUP(AM160,buff!$K:$L,2,FALSE),"")=0,"",IF($AK160=AR$5,VLOOKUP(AM160,buff!$K:$L,2,FALSE),"")),"")</f>
        <v/>
      </c>
      <c r="AS160" s="6" t="str">
        <f>_xlfn.IFNA(IF(IF($AK160=AS$5,VLOOKUP(AN160,buff!$K:$L,2,FALSE),"")=0,"",IF($AK160=AS$5,VLOOKUP(AN160,buff!$K:$L,2,FALSE),"")),"")</f>
        <v/>
      </c>
      <c r="AT160" s="6" t="str">
        <f>_xlfn.IFNA(IF(IF($AK160=AT$5,VLOOKUP(AO160,buff!$K:$L,2,FALSE),"")=0,"",IF($AK160=AT$5,VLOOKUP(AO160,buff!$K:$L,2,FALSE),"")),"")</f>
        <v/>
      </c>
      <c r="AU160" s="6" t="str">
        <f>_xlfn.IFNA(IF(IF($AK160=AU$5,VLOOKUP(AP160,buff!$K:$L,2,FALSE),"")=0,"",IF($AK160=AU$5,VLOOKUP(AP160,buff!$K:$L,2,FALSE),"")),"")</f>
        <v/>
      </c>
      <c r="AV160" s="6" t="str">
        <f>_xlfn.IFNA(IF(IF($AK160=AV$5,VLOOKUP(AL160,buff!$K:$L,2,FALSE),"")=0,"",IF($AK160=AV$5,VLOOKUP(AL160,buff!$K:$L,2,FALSE),"")),"")</f>
        <v/>
      </c>
      <c r="AW160" s="6" t="str">
        <f>_xlfn.IFNA(IF(IF($AK160=AW$5,VLOOKUP(AM160,buff!$K:$L,2,FALSE),"")=0,"",IF($AK160=AW$5,VLOOKUP(AM160,buff!$K:$L,2,FALSE),"")),"")</f>
        <v/>
      </c>
      <c r="AX160" s="6" t="str">
        <f>_xlfn.IFNA(IF(IF($AK160=AX$5,VLOOKUP(AN160,buff!$K:$L,2,FALSE),"")=0,"",IF($AK160=AX$5,VLOOKUP(AN160,buff!$K:$L,2,FALSE),"")),"")</f>
        <v/>
      </c>
      <c r="AY160" s="6" t="str">
        <f>_xlfn.IFNA(IF(IF($AK160=AY$5,VLOOKUP(AO160,buff!$K:$L,2,FALSE),"")=0,"",IF($AK160=AY$5,VLOOKUP(AO160,buff!$K:$L,2,FALSE),"")),"")</f>
        <v/>
      </c>
      <c r="AZ160" s="6" t="str">
        <f>_xlfn.IFNA(IF(IF($AK160=AZ$5,VLOOKUP(AP160,buff!$K:$L,2,FALSE),"")=0,"",IF($AK160=AZ$5,VLOOKUP(AP160,buff!$K:$L,2,FALSE),"")),"")</f>
        <v/>
      </c>
      <c r="BA160" s="6" t="e">
        <f>VLOOKUP(AL160,buff!$K:$P,6,FALSE)</f>
        <v>#N/A</v>
      </c>
      <c r="BB160" s="6" t="e">
        <f>VLOOKUP(AM160,buff!$K:$P,6,FALSE)</f>
        <v>#N/A</v>
      </c>
      <c r="BC160" s="6" t="e">
        <f>VLOOKUP(AN160,buff!$K:$P,6,FALSE)</f>
        <v>#N/A</v>
      </c>
      <c r="BD160">
        <v>0</v>
      </c>
      <c r="BE160">
        <v>0</v>
      </c>
      <c r="BF160" s="22">
        <f t="shared" si="42"/>
        <v>100302</v>
      </c>
    </row>
    <row r="161" spans="1:58" x14ac:dyDescent="0.15">
      <c r="A161" t="str">
        <f t="shared" si="34"/>
        <v>法师主动技能2等级15</v>
      </c>
      <c r="B161" s="8">
        <f t="shared" si="39"/>
        <v>10030215</v>
      </c>
      <c r="C161" s="8" t="str">
        <f>VLOOKUP(G161,角色!A:B,2,FALSE)</f>
        <v>法师</v>
      </c>
      <c r="D161" s="8" t="str">
        <f t="shared" si="40"/>
        <v>主动技能2</v>
      </c>
      <c r="E161" s="8">
        <f t="shared" si="43"/>
        <v>15</v>
      </c>
      <c r="F161" s="8">
        <f t="shared" si="44"/>
        <v>2</v>
      </c>
      <c r="G161" s="8">
        <f t="shared" si="45"/>
        <v>3</v>
      </c>
      <c r="H161" s="4" t="s">
        <v>882</v>
      </c>
      <c r="I161" s="20" t="str">
        <f t="shared" si="46"/>
        <v>对敌方范围攻击，造成125%攻击力（+68066）点伤害。</v>
      </c>
      <c r="J161" s="4" t="s">
        <v>277</v>
      </c>
      <c r="K161" s="1" t="s">
        <v>102</v>
      </c>
      <c r="L161" s="4" t="s">
        <v>114</v>
      </c>
      <c r="M161" s="4"/>
      <c r="N161" s="4">
        <v>100</v>
      </c>
      <c r="O161" s="20">
        <f>VLOOKUP(L161,对应表!BK:BL,2,FALSE)</f>
        <v>50</v>
      </c>
      <c r="P161" s="25" t="str">
        <f>_xlfn.IFNA(VLOOKUP(G161,角色!V:AE,主动技能!F161+1,FALSE),"")</f>
        <v>||eff_jihanbingbao|</v>
      </c>
      <c r="Q161" s="25">
        <f>(VLOOKUP(G161,角色!V:AE,主动技能!F161+4,FALSE))</f>
        <v>1</v>
      </c>
      <c r="R161" s="25">
        <v>0</v>
      </c>
      <c r="S161" s="25">
        <v>0</v>
      </c>
      <c r="T161" s="6" t="str">
        <f t="shared" si="36"/>
        <v/>
      </c>
      <c r="U161" s="6" t="str">
        <f t="shared" si="37"/>
        <v/>
      </c>
      <c r="V161" s="19" t="str">
        <f>VLOOKUP(G161,角色!AW:BC,主动技能!F161+1,FALSE)</f>
        <v>skill_04</v>
      </c>
      <c r="Y161">
        <f t="shared" si="38"/>
        <v>0</v>
      </c>
      <c r="Z161" s="19">
        <f>IF(VLOOKUP(C161,角色!CC:CI,主动技能!F161*2,FALSE)=0,"",VLOOKUP(C161,角色!CC:CI,主动技能!F161*2,FALSE))</f>
        <v>125</v>
      </c>
      <c r="AA161" s="19">
        <f>IF(VLOOKUP(C161,角色!CC:CI,主动技能!F161*2+1,FALSE)=0,0,VLOOKUP(C161,角色!CC:CI,主动技能!F161*2+1,FALSE))</f>
        <v>50</v>
      </c>
      <c r="AB161" s="19">
        <f>IF(INT(VLOOKUP(E161,角色属性概况!I:M,3,FALSE)*AA161/100)=0,"",(INT(VLOOKUP(E161,角色属性概况!I:M,3,FALSE)*AA161/100)))</f>
        <v>68066</v>
      </c>
      <c r="AE161" s="25">
        <f>(VLOOKUP(G161,角色!V:AE,主动技能!F161+7,FALSE))</f>
        <v>1</v>
      </c>
      <c r="AF161" s="19">
        <f>VLOOKUP(F161,对应表!AY:BA,3,FALSE)</f>
        <v>1</v>
      </c>
      <c r="AG161" s="19">
        <f>VLOOKUP(F161,对应表!AY:BA,2,FALSE)</f>
        <v>1</v>
      </c>
      <c r="AH161" s="25" t="str">
        <f>VLOOKUP(F161,特效对应!F:G,2,FALSE)</f>
        <v>attackex</v>
      </c>
      <c r="AJ161">
        <f t="shared" si="41"/>
        <v>15</v>
      </c>
      <c r="AQ161" s="6" t="str">
        <f>_xlfn.IFNA(IF(IF($AK161=AQ$5,VLOOKUP(AL161,buff!$K:$L,2,FALSE),"")=0,"",IF($AK161=AQ$5,VLOOKUP(AL161,buff!$K:$L,2,FALSE),"")),"")</f>
        <v/>
      </c>
      <c r="AR161" s="6" t="str">
        <f>_xlfn.IFNA(IF(IF($AK161=AR$5,VLOOKUP(AM161,buff!$K:$L,2,FALSE),"")=0,"",IF($AK161=AR$5,VLOOKUP(AM161,buff!$K:$L,2,FALSE),"")),"")</f>
        <v/>
      </c>
      <c r="AS161" s="6" t="str">
        <f>_xlfn.IFNA(IF(IF($AK161=AS$5,VLOOKUP(AN161,buff!$K:$L,2,FALSE),"")=0,"",IF($AK161=AS$5,VLOOKUP(AN161,buff!$K:$L,2,FALSE),"")),"")</f>
        <v/>
      </c>
      <c r="AT161" s="6" t="str">
        <f>_xlfn.IFNA(IF(IF($AK161=AT$5,VLOOKUP(AO161,buff!$K:$L,2,FALSE),"")=0,"",IF($AK161=AT$5,VLOOKUP(AO161,buff!$K:$L,2,FALSE),"")),"")</f>
        <v/>
      </c>
      <c r="AU161" s="6" t="str">
        <f>_xlfn.IFNA(IF(IF($AK161=AU$5,VLOOKUP(AP161,buff!$K:$L,2,FALSE),"")=0,"",IF($AK161=AU$5,VLOOKUP(AP161,buff!$K:$L,2,FALSE),"")),"")</f>
        <v/>
      </c>
      <c r="AV161" s="6" t="str">
        <f>_xlfn.IFNA(IF(IF($AK161=AV$5,VLOOKUP(AL161,buff!$K:$L,2,FALSE),"")=0,"",IF($AK161=AV$5,VLOOKUP(AL161,buff!$K:$L,2,FALSE),"")),"")</f>
        <v/>
      </c>
      <c r="AW161" s="6" t="str">
        <f>_xlfn.IFNA(IF(IF($AK161=AW$5,VLOOKUP(AM161,buff!$K:$L,2,FALSE),"")=0,"",IF($AK161=AW$5,VLOOKUP(AM161,buff!$K:$L,2,FALSE),"")),"")</f>
        <v/>
      </c>
      <c r="AX161" s="6" t="str">
        <f>_xlfn.IFNA(IF(IF($AK161=AX$5,VLOOKUP(AN161,buff!$K:$L,2,FALSE),"")=0,"",IF($AK161=AX$5,VLOOKUP(AN161,buff!$K:$L,2,FALSE),"")),"")</f>
        <v/>
      </c>
      <c r="AY161" s="6" t="str">
        <f>_xlfn.IFNA(IF(IF($AK161=AY$5,VLOOKUP(AO161,buff!$K:$L,2,FALSE),"")=0,"",IF($AK161=AY$5,VLOOKUP(AO161,buff!$K:$L,2,FALSE),"")),"")</f>
        <v/>
      </c>
      <c r="AZ161" s="6" t="str">
        <f>_xlfn.IFNA(IF(IF($AK161=AZ$5,VLOOKUP(AP161,buff!$K:$L,2,FALSE),"")=0,"",IF($AK161=AZ$5,VLOOKUP(AP161,buff!$K:$L,2,FALSE),"")),"")</f>
        <v/>
      </c>
      <c r="BA161" s="6" t="e">
        <f>VLOOKUP(AL161,buff!$K:$P,6,FALSE)</f>
        <v>#N/A</v>
      </c>
      <c r="BB161" s="6" t="e">
        <f>VLOOKUP(AM161,buff!$K:$P,6,FALSE)</f>
        <v>#N/A</v>
      </c>
      <c r="BC161" s="6" t="e">
        <f>VLOOKUP(AN161,buff!$K:$P,6,FALSE)</f>
        <v>#N/A</v>
      </c>
      <c r="BD161">
        <v>0</v>
      </c>
      <c r="BE161">
        <v>0</v>
      </c>
      <c r="BF161" s="22">
        <f t="shared" si="42"/>
        <v>100302</v>
      </c>
    </row>
    <row r="162" spans="1:58" x14ac:dyDescent="0.15">
      <c r="A162" t="str">
        <f t="shared" si="34"/>
        <v>法师主动技能2等级16</v>
      </c>
      <c r="B162" s="8">
        <f t="shared" si="39"/>
        <v>10030216</v>
      </c>
      <c r="C162" s="8" t="str">
        <f>VLOOKUP(G162,角色!A:B,2,FALSE)</f>
        <v>法师</v>
      </c>
      <c r="D162" s="8" t="str">
        <f t="shared" si="40"/>
        <v>主动技能2</v>
      </c>
      <c r="E162" s="8">
        <f t="shared" si="43"/>
        <v>16</v>
      </c>
      <c r="F162" s="8">
        <f t="shared" si="44"/>
        <v>2</v>
      </c>
      <c r="G162" s="8">
        <f t="shared" si="45"/>
        <v>3</v>
      </c>
      <c r="H162" s="4" t="s">
        <v>882</v>
      </c>
      <c r="I162" s="20" t="str">
        <f t="shared" si="46"/>
        <v>对敌方范围攻击，造成125%攻击力（+96464）点伤害。</v>
      </c>
      <c r="J162" s="4" t="s">
        <v>277</v>
      </c>
      <c r="K162" s="1" t="s">
        <v>102</v>
      </c>
      <c r="L162" s="4" t="s">
        <v>114</v>
      </c>
      <c r="M162" s="4"/>
      <c r="N162" s="4">
        <v>100</v>
      </c>
      <c r="O162" s="20">
        <f>VLOOKUP(L162,对应表!BK:BL,2,FALSE)</f>
        <v>50</v>
      </c>
      <c r="P162" s="25" t="str">
        <f>_xlfn.IFNA(VLOOKUP(G162,角色!V:AE,主动技能!F162+1,FALSE),"")</f>
        <v>||eff_jihanbingbao|</v>
      </c>
      <c r="Q162" s="25">
        <f>(VLOOKUP(G162,角色!V:AE,主动技能!F162+4,FALSE))</f>
        <v>1</v>
      </c>
      <c r="R162" s="25">
        <v>0</v>
      </c>
      <c r="S162" s="25">
        <v>0</v>
      </c>
      <c r="T162" s="6" t="str">
        <f t="shared" si="36"/>
        <v/>
      </c>
      <c r="U162" s="6" t="str">
        <f t="shared" si="37"/>
        <v/>
      </c>
      <c r="V162" s="19" t="str">
        <f>VLOOKUP(G162,角色!AW:BC,主动技能!F162+1,FALSE)</f>
        <v>skill_04</v>
      </c>
      <c r="Y162">
        <f t="shared" si="38"/>
        <v>0</v>
      </c>
      <c r="Z162" s="19">
        <f>IF(VLOOKUP(C162,角色!CC:CI,主动技能!F162*2,FALSE)=0,"",VLOOKUP(C162,角色!CC:CI,主动技能!F162*2,FALSE))</f>
        <v>125</v>
      </c>
      <c r="AA162" s="19">
        <f>IF(VLOOKUP(C162,角色!CC:CI,主动技能!F162*2+1,FALSE)=0,0,VLOOKUP(C162,角色!CC:CI,主动技能!F162*2+1,FALSE))</f>
        <v>50</v>
      </c>
      <c r="AB162" s="19">
        <f>IF(INT(VLOOKUP(E162,角色属性概况!I:M,3,FALSE)*AA162/100)=0,"",(INT(VLOOKUP(E162,角色属性概况!I:M,3,FALSE)*AA162/100)))</f>
        <v>96464</v>
      </c>
      <c r="AE162" s="25">
        <f>(VLOOKUP(G162,角色!V:AE,主动技能!F162+7,FALSE))</f>
        <v>1</v>
      </c>
      <c r="AF162" s="19">
        <f>VLOOKUP(F162,对应表!AY:BA,3,FALSE)</f>
        <v>1</v>
      </c>
      <c r="AG162" s="19">
        <f>VLOOKUP(F162,对应表!AY:BA,2,FALSE)</f>
        <v>1</v>
      </c>
      <c r="AH162" s="25" t="str">
        <f>VLOOKUP(F162,特效对应!F:G,2,FALSE)</f>
        <v>attackex</v>
      </c>
      <c r="AJ162">
        <f t="shared" si="41"/>
        <v>16</v>
      </c>
      <c r="AQ162" s="6" t="str">
        <f>_xlfn.IFNA(IF(IF($AK162=AQ$5,VLOOKUP(AL162,buff!$K:$L,2,FALSE),"")=0,"",IF($AK162=AQ$5,VLOOKUP(AL162,buff!$K:$L,2,FALSE),"")),"")</f>
        <v/>
      </c>
      <c r="AR162" s="6" t="str">
        <f>_xlfn.IFNA(IF(IF($AK162=AR$5,VLOOKUP(AM162,buff!$K:$L,2,FALSE),"")=0,"",IF($AK162=AR$5,VLOOKUP(AM162,buff!$K:$L,2,FALSE),"")),"")</f>
        <v/>
      </c>
      <c r="AS162" s="6" t="str">
        <f>_xlfn.IFNA(IF(IF($AK162=AS$5,VLOOKUP(AN162,buff!$K:$L,2,FALSE),"")=0,"",IF($AK162=AS$5,VLOOKUP(AN162,buff!$K:$L,2,FALSE),"")),"")</f>
        <v/>
      </c>
      <c r="AT162" s="6" t="str">
        <f>_xlfn.IFNA(IF(IF($AK162=AT$5,VLOOKUP(AO162,buff!$K:$L,2,FALSE),"")=0,"",IF($AK162=AT$5,VLOOKUP(AO162,buff!$K:$L,2,FALSE),"")),"")</f>
        <v/>
      </c>
      <c r="AU162" s="6" t="str">
        <f>_xlfn.IFNA(IF(IF($AK162=AU$5,VLOOKUP(AP162,buff!$K:$L,2,FALSE),"")=0,"",IF($AK162=AU$5,VLOOKUP(AP162,buff!$K:$L,2,FALSE),"")),"")</f>
        <v/>
      </c>
      <c r="AV162" s="6" t="str">
        <f>_xlfn.IFNA(IF(IF($AK162=AV$5,VLOOKUP(AL162,buff!$K:$L,2,FALSE),"")=0,"",IF($AK162=AV$5,VLOOKUP(AL162,buff!$K:$L,2,FALSE),"")),"")</f>
        <v/>
      </c>
      <c r="AW162" s="6" t="str">
        <f>_xlfn.IFNA(IF(IF($AK162=AW$5,VLOOKUP(AM162,buff!$K:$L,2,FALSE),"")=0,"",IF($AK162=AW$5,VLOOKUP(AM162,buff!$K:$L,2,FALSE),"")),"")</f>
        <v/>
      </c>
      <c r="AX162" s="6" t="str">
        <f>_xlfn.IFNA(IF(IF($AK162=AX$5,VLOOKUP(AN162,buff!$K:$L,2,FALSE),"")=0,"",IF($AK162=AX$5,VLOOKUP(AN162,buff!$K:$L,2,FALSE),"")),"")</f>
        <v/>
      </c>
      <c r="AY162" s="6" t="str">
        <f>_xlfn.IFNA(IF(IF($AK162=AY$5,VLOOKUP(AO162,buff!$K:$L,2,FALSE),"")=0,"",IF($AK162=AY$5,VLOOKUP(AO162,buff!$K:$L,2,FALSE),"")),"")</f>
        <v/>
      </c>
      <c r="AZ162" s="6" t="str">
        <f>_xlfn.IFNA(IF(IF($AK162=AZ$5,VLOOKUP(AP162,buff!$K:$L,2,FALSE),"")=0,"",IF($AK162=AZ$5,VLOOKUP(AP162,buff!$K:$L,2,FALSE),"")),"")</f>
        <v/>
      </c>
      <c r="BA162" s="6" t="e">
        <f>VLOOKUP(AL162,buff!$K:$P,6,FALSE)</f>
        <v>#N/A</v>
      </c>
      <c r="BB162" s="6" t="e">
        <f>VLOOKUP(AM162,buff!$K:$P,6,FALSE)</f>
        <v>#N/A</v>
      </c>
      <c r="BC162" s="6" t="e">
        <f>VLOOKUP(AN162,buff!$K:$P,6,FALSE)</f>
        <v>#N/A</v>
      </c>
      <c r="BD162">
        <v>0</v>
      </c>
      <c r="BE162">
        <v>0</v>
      </c>
      <c r="BF162" s="22">
        <f t="shared" si="42"/>
        <v>100302</v>
      </c>
    </row>
    <row r="163" spans="1:58" x14ac:dyDescent="0.15">
      <c r="A163" t="str">
        <f t="shared" si="34"/>
        <v>法师主动技能2等级17</v>
      </c>
      <c r="B163" s="8">
        <f t="shared" si="39"/>
        <v>10030217</v>
      </c>
      <c r="C163" s="8" t="str">
        <f>VLOOKUP(G163,角色!A:B,2,FALSE)</f>
        <v>法师</v>
      </c>
      <c r="D163" s="8" t="str">
        <f t="shared" si="40"/>
        <v>主动技能2</v>
      </c>
      <c r="E163" s="8">
        <f t="shared" si="43"/>
        <v>17</v>
      </c>
      <c r="F163" s="8">
        <f t="shared" si="44"/>
        <v>2</v>
      </c>
      <c r="G163" s="8">
        <f t="shared" si="45"/>
        <v>3</v>
      </c>
      <c r="H163" s="4" t="s">
        <v>882</v>
      </c>
      <c r="I163" s="20" t="str">
        <f t="shared" si="46"/>
        <v>对敌方范围攻击，造成125%攻击力（+136667）点伤害。</v>
      </c>
      <c r="J163" s="4" t="s">
        <v>277</v>
      </c>
      <c r="K163" s="1" t="s">
        <v>102</v>
      </c>
      <c r="L163" s="4" t="s">
        <v>114</v>
      </c>
      <c r="M163" s="4"/>
      <c r="N163" s="4">
        <v>100</v>
      </c>
      <c r="O163" s="20">
        <f>VLOOKUP(L163,对应表!BK:BL,2,FALSE)</f>
        <v>50</v>
      </c>
      <c r="P163" s="25" t="str">
        <f>_xlfn.IFNA(VLOOKUP(G163,角色!V:AE,主动技能!F163+1,FALSE),"")</f>
        <v>||eff_jihanbingbao|</v>
      </c>
      <c r="Q163" s="25">
        <f>(VLOOKUP(G163,角色!V:AE,主动技能!F163+4,FALSE))</f>
        <v>1</v>
      </c>
      <c r="R163" s="25">
        <v>0</v>
      </c>
      <c r="S163" s="25">
        <v>0</v>
      </c>
      <c r="T163" s="6" t="str">
        <f t="shared" si="36"/>
        <v/>
      </c>
      <c r="U163" s="6" t="str">
        <f t="shared" si="37"/>
        <v/>
      </c>
      <c r="V163" s="19" t="str">
        <f>VLOOKUP(G163,角色!AW:BC,主动技能!F163+1,FALSE)</f>
        <v>skill_04</v>
      </c>
      <c r="Y163">
        <f t="shared" si="38"/>
        <v>0</v>
      </c>
      <c r="Z163" s="19">
        <f>IF(VLOOKUP(C163,角色!CC:CI,主动技能!F163*2,FALSE)=0,"",VLOOKUP(C163,角色!CC:CI,主动技能!F163*2,FALSE))</f>
        <v>125</v>
      </c>
      <c r="AA163" s="19">
        <f>IF(VLOOKUP(C163,角色!CC:CI,主动技能!F163*2+1,FALSE)=0,0,VLOOKUP(C163,角色!CC:CI,主动技能!F163*2+1,FALSE))</f>
        <v>50</v>
      </c>
      <c r="AB163" s="19">
        <f>IF(INT(VLOOKUP(E163,角色属性概况!I:M,3,FALSE)*AA163/100)=0,"",(INT(VLOOKUP(E163,角色属性概况!I:M,3,FALSE)*AA163/100)))</f>
        <v>136667</v>
      </c>
      <c r="AE163" s="25">
        <f>(VLOOKUP(G163,角色!V:AE,主动技能!F163+7,FALSE))</f>
        <v>1</v>
      </c>
      <c r="AF163" s="19">
        <f>VLOOKUP(F163,对应表!AY:BA,3,FALSE)</f>
        <v>1</v>
      </c>
      <c r="AG163" s="19">
        <f>VLOOKUP(F163,对应表!AY:BA,2,FALSE)</f>
        <v>1</v>
      </c>
      <c r="AH163" s="25" t="str">
        <f>VLOOKUP(F163,特效对应!F:G,2,FALSE)</f>
        <v>attackex</v>
      </c>
      <c r="AJ163">
        <f t="shared" si="41"/>
        <v>17</v>
      </c>
      <c r="AQ163" s="6" t="str">
        <f>_xlfn.IFNA(IF(IF($AK163=AQ$5,VLOOKUP(AL163,buff!$K:$L,2,FALSE),"")=0,"",IF($AK163=AQ$5,VLOOKUP(AL163,buff!$K:$L,2,FALSE),"")),"")</f>
        <v/>
      </c>
      <c r="AR163" s="6" t="str">
        <f>_xlfn.IFNA(IF(IF($AK163=AR$5,VLOOKUP(AM163,buff!$K:$L,2,FALSE),"")=0,"",IF($AK163=AR$5,VLOOKUP(AM163,buff!$K:$L,2,FALSE),"")),"")</f>
        <v/>
      </c>
      <c r="AS163" s="6" t="str">
        <f>_xlfn.IFNA(IF(IF($AK163=AS$5,VLOOKUP(AN163,buff!$K:$L,2,FALSE),"")=0,"",IF($AK163=AS$5,VLOOKUP(AN163,buff!$K:$L,2,FALSE),"")),"")</f>
        <v/>
      </c>
      <c r="AT163" s="6" t="str">
        <f>_xlfn.IFNA(IF(IF($AK163=AT$5,VLOOKUP(AO163,buff!$K:$L,2,FALSE),"")=0,"",IF($AK163=AT$5,VLOOKUP(AO163,buff!$K:$L,2,FALSE),"")),"")</f>
        <v/>
      </c>
      <c r="AU163" s="6" t="str">
        <f>_xlfn.IFNA(IF(IF($AK163=AU$5,VLOOKUP(AP163,buff!$K:$L,2,FALSE),"")=0,"",IF($AK163=AU$5,VLOOKUP(AP163,buff!$K:$L,2,FALSE),"")),"")</f>
        <v/>
      </c>
      <c r="AV163" s="6" t="str">
        <f>_xlfn.IFNA(IF(IF($AK163=AV$5,VLOOKUP(AL163,buff!$K:$L,2,FALSE),"")=0,"",IF($AK163=AV$5,VLOOKUP(AL163,buff!$K:$L,2,FALSE),"")),"")</f>
        <v/>
      </c>
      <c r="AW163" s="6" t="str">
        <f>_xlfn.IFNA(IF(IF($AK163=AW$5,VLOOKUP(AM163,buff!$K:$L,2,FALSE),"")=0,"",IF($AK163=AW$5,VLOOKUP(AM163,buff!$K:$L,2,FALSE),"")),"")</f>
        <v/>
      </c>
      <c r="AX163" s="6" t="str">
        <f>_xlfn.IFNA(IF(IF($AK163=AX$5,VLOOKUP(AN163,buff!$K:$L,2,FALSE),"")=0,"",IF($AK163=AX$5,VLOOKUP(AN163,buff!$K:$L,2,FALSE),"")),"")</f>
        <v/>
      </c>
      <c r="AY163" s="6" t="str">
        <f>_xlfn.IFNA(IF(IF($AK163=AY$5,VLOOKUP(AO163,buff!$K:$L,2,FALSE),"")=0,"",IF($AK163=AY$5,VLOOKUP(AO163,buff!$K:$L,2,FALSE),"")),"")</f>
        <v/>
      </c>
      <c r="AZ163" s="6" t="str">
        <f>_xlfn.IFNA(IF(IF($AK163=AZ$5,VLOOKUP(AP163,buff!$K:$L,2,FALSE),"")=0,"",IF($AK163=AZ$5,VLOOKUP(AP163,buff!$K:$L,2,FALSE),"")),"")</f>
        <v/>
      </c>
      <c r="BA163" s="6" t="e">
        <f>VLOOKUP(AL163,buff!$K:$P,6,FALSE)</f>
        <v>#N/A</v>
      </c>
      <c r="BB163" s="6" t="e">
        <f>VLOOKUP(AM163,buff!$K:$P,6,FALSE)</f>
        <v>#N/A</v>
      </c>
      <c r="BC163" s="6" t="e">
        <f>VLOOKUP(AN163,buff!$K:$P,6,FALSE)</f>
        <v>#N/A</v>
      </c>
      <c r="BD163">
        <v>0</v>
      </c>
      <c r="BE163">
        <v>0</v>
      </c>
      <c r="BF163" s="22">
        <f t="shared" si="42"/>
        <v>100302</v>
      </c>
    </row>
    <row r="164" spans="1:58" x14ac:dyDescent="0.15">
      <c r="A164" t="str">
        <f t="shared" si="34"/>
        <v>法师主动技能2等级18</v>
      </c>
      <c r="B164" s="8">
        <f t="shared" si="39"/>
        <v>10030218</v>
      </c>
      <c r="C164" s="8" t="str">
        <f>VLOOKUP(G164,角色!A:B,2,FALSE)</f>
        <v>法师</v>
      </c>
      <c r="D164" s="8" t="str">
        <f t="shared" si="40"/>
        <v>主动技能2</v>
      </c>
      <c r="E164" s="8">
        <f t="shared" si="43"/>
        <v>18</v>
      </c>
      <c r="F164" s="8">
        <f t="shared" si="44"/>
        <v>2</v>
      </c>
      <c r="G164" s="8">
        <f t="shared" si="45"/>
        <v>3</v>
      </c>
      <c r="H164" s="4" t="s">
        <v>882</v>
      </c>
      <c r="I164" s="20" t="str">
        <f t="shared" si="46"/>
        <v>对敌方范围攻击，造成125%攻击力（+193582）点伤害。</v>
      </c>
      <c r="J164" s="4" t="s">
        <v>277</v>
      </c>
      <c r="K164" s="1" t="s">
        <v>102</v>
      </c>
      <c r="L164" s="4" t="s">
        <v>114</v>
      </c>
      <c r="M164" s="4"/>
      <c r="N164" s="4">
        <v>100</v>
      </c>
      <c r="O164" s="20">
        <f>VLOOKUP(L164,对应表!BK:BL,2,FALSE)</f>
        <v>50</v>
      </c>
      <c r="P164" s="25" t="str">
        <f>_xlfn.IFNA(VLOOKUP(G164,角色!V:AE,主动技能!F164+1,FALSE),"")</f>
        <v>||eff_jihanbingbao|</v>
      </c>
      <c r="Q164" s="25">
        <f>(VLOOKUP(G164,角色!V:AE,主动技能!F164+4,FALSE))</f>
        <v>1</v>
      </c>
      <c r="R164" s="25">
        <v>0</v>
      </c>
      <c r="S164" s="25">
        <v>0</v>
      </c>
      <c r="T164" s="6" t="str">
        <f t="shared" si="36"/>
        <v/>
      </c>
      <c r="U164" s="6" t="str">
        <f t="shared" si="37"/>
        <v/>
      </c>
      <c r="V164" s="19" t="str">
        <f>VLOOKUP(G164,角色!AW:BC,主动技能!F164+1,FALSE)</f>
        <v>skill_04</v>
      </c>
      <c r="Y164">
        <f t="shared" si="38"/>
        <v>0</v>
      </c>
      <c r="Z164" s="19">
        <f>IF(VLOOKUP(C164,角色!CC:CI,主动技能!F164*2,FALSE)=0,"",VLOOKUP(C164,角色!CC:CI,主动技能!F164*2,FALSE))</f>
        <v>125</v>
      </c>
      <c r="AA164" s="19">
        <f>IF(VLOOKUP(C164,角色!CC:CI,主动技能!F164*2+1,FALSE)=0,0,VLOOKUP(C164,角色!CC:CI,主动技能!F164*2+1,FALSE))</f>
        <v>50</v>
      </c>
      <c r="AB164" s="19">
        <f>IF(INT(VLOOKUP(E164,角色属性概况!I:M,3,FALSE)*AA164/100)=0,"",(INT(VLOOKUP(E164,角色属性概况!I:M,3,FALSE)*AA164/100)))</f>
        <v>193582</v>
      </c>
      <c r="AE164" s="25">
        <f>(VLOOKUP(G164,角色!V:AE,主动技能!F164+7,FALSE))</f>
        <v>1</v>
      </c>
      <c r="AF164" s="19">
        <f>VLOOKUP(F164,对应表!AY:BA,3,FALSE)</f>
        <v>1</v>
      </c>
      <c r="AG164" s="19">
        <f>VLOOKUP(F164,对应表!AY:BA,2,FALSE)</f>
        <v>1</v>
      </c>
      <c r="AH164" s="25" t="str">
        <f>VLOOKUP(F164,特效对应!F:G,2,FALSE)</f>
        <v>attackex</v>
      </c>
      <c r="AJ164">
        <f t="shared" si="41"/>
        <v>18</v>
      </c>
      <c r="AQ164" s="6" t="str">
        <f>_xlfn.IFNA(IF(IF($AK164=AQ$5,VLOOKUP(AL164,buff!$K:$L,2,FALSE),"")=0,"",IF($AK164=AQ$5,VLOOKUP(AL164,buff!$K:$L,2,FALSE),"")),"")</f>
        <v/>
      </c>
      <c r="AR164" s="6" t="str">
        <f>_xlfn.IFNA(IF(IF($AK164=AR$5,VLOOKUP(AM164,buff!$K:$L,2,FALSE),"")=0,"",IF($AK164=AR$5,VLOOKUP(AM164,buff!$K:$L,2,FALSE),"")),"")</f>
        <v/>
      </c>
      <c r="AS164" s="6" t="str">
        <f>_xlfn.IFNA(IF(IF($AK164=AS$5,VLOOKUP(AN164,buff!$K:$L,2,FALSE),"")=0,"",IF($AK164=AS$5,VLOOKUP(AN164,buff!$K:$L,2,FALSE),"")),"")</f>
        <v/>
      </c>
      <c r="AT164" s="6" t="str">
        <f>_xlfn.IFNA(IF(IF($AK164=AT$5,VLOOKUP(AO164,buff!$K:$L,2,FALSE),"")=0,"",IF($AK164=AT$5,VLOOKUP(AO164,buff!$K:$L,2,FALSE),"")),"")</f>
        <v/>
      </c>
      <c r="AU164" s="6" t="str">
        <f>_xlfn.IFNA(IF(IF($AK164=AU$5,VLOOKUP(AP164,buff!$K:$L,2,FALSE),"")=0,"",IF($AK164=AU$5,VLOOKUP(AP164,buff!$K:$L,2,FALSE),"")),"")</f>
        <v/>
      </c>
      <c r="AV164" s="6" t="str">
        <f>_xlfn.IFNA(IF(IF($AK164=AV$5,VLOOKUP(AL164,buff!$K:$L,2,FALSE),"")=0,"",IF($AK164=AV$5,VLOOKUP(AL164,buff!$K:$L,2,FALSE),"")),"")</f>
        <v/>
      </c>
      <c r="AW164" s="6" t="str">
        <f>_xlfn.IFNA(IF(IF($AK164=AW$5,VLOOKUP(AM164,buff!$K:$L,2,FALSE),"")=0,"",IF($AK164=AW$5,VLOOKUP(AM164,buff!$K:$L,2,FALSE),"")),"")</f>
        <v/>
      </c>
      <c r="AX164" s="6" t="str">
        <f>_xlfn.IFNA(IF(IF($AK164=AX$5,VLOOKUP(AN164,buff!$K:$L,2,FALSE),"")=0,"",IF($AK164=AX$5,VLOOKUP(AN164,buff!$K:$L,2,FALSE),"")),"")</f>
        <v/>
      </c>
      <c r="AY164" s="6" t="str">
        <f>_xlfn.IFNA(IF(IF($AK164=AY$5,VLOOKUP(AO164,buff!$K:$L,2,FALSE),"")=0,"",IF($AK164=AY$5,VLOOKUP(AO164,buff!$K:$L,2,FALSE),"")),"")</f>
        <v/>
      </c>
      <c r="AZ164" s="6" t="str">
        <f>_xlfn.IFNA(IF(IF($AK164=AZ$5,VLOOKUP(AP164,buff!$K:$L,2,FALSE),"")=0,"",IF($AK164=AZ$5,VLOOKUP(AP164,buff!$K:$L,2,FALSE),"")),"")</f>
        <v/>
      </c>
      <c r="BA164" s="6" t="e">
        <f>VLOOKUP(AL164,buff!$K:$P,6,FALSE)</f>
        <v>#N/A</v>
      </c>
      <c r="BB164" s="6" t="e">
        <f>VLOOKUP(AM164,buff!$K:$P,6,FALSE)</f>
        <v>#N/A</v>
      </c>
      <c r="BC164" s="6" t="e">
        <f>VLOOKUP(AN164,buff!$K:$P,6,FALSE)</f>
        <v>#N/A</v>
      </c>
      <c r="BD164">
        <v>0</v>
      </c>
      <c r="BE164">
        <v>0</v>
      </c>
      <c r="BF164" s="22">
        <f t="shared" si="42"/>
        <v>100302</v>
      </c>
    </row>
    <row r="165" spans="1:58" x14ac:dyDescent="0.15">
      <c r="A165" t="str">
        <f t="shared" si="34"/>
        <v>法师主动技能2等级19</v>
      </c>
      <c r="B165" s="8">
        <f t="shared" si="39"/>
        <v>10030219</v>
      </c>
      <c r="C165" s="8" t="str">
        <f>VLOOKUP(G165,角色!A:B,2,FALSE)</f>
        <v>法师</v>
      </c>
      <c r="D165" s="8" t="str">
        <f t="shared" si="40"/>
        <v>主动技能2</v>
      </c>
      <c r="E165" s="8">
        <f t="shared" si="43"/>
        <v>19</v>
      </c>
      <c r="F165" s="8">
        <f t="shared" si="44"/>
        <v>2</v>
      </c>
      <c r="G165" s="8">
        <f t="shared" si="45"/>
        <v>3</v>
      </c>
      <c r="H165" s="4" t="s">
        <v>882</v>
      </c>
      <c r="I165" s="20" t="str">
        <f t="shared" si="46"/>
        <v>对敌方范围攻击，造成125%攻击力（+274158）点伤害。</v>
      </c>
      <c r="J165" s="4" t="s">
        <v>277</v>
      </c>
      <c r="K165" s="1" t="s">
        <v>102</v>
      </c>
      <c r="L165" s="4" t="s">
        <v>114</v>
      </c>
      <c r="M165" s="4"/>
      <c r="N165" s="4">
        <v>100</v>
      </c>
      <c r="O165" s="20">
        <f>VLOOKUP(L165,对应表!BK:BL,2,FALSE)</f>
        <v>50</v>
      </c>
      <c r="P165" s="25" t="str">
        <f>_xlfn.IFNA(VLOOKUP(G165,角色!V:AE,主动技能!F165+1,FALSE),"")</f>
        <v>||eff_jihanbingbao|</v>
      </c>
      <c r="Q165" s="25">
        <f>(VLOOKUP(G165,角色!V:AE,主动技能!F165+4,FALSE))</f>
        <v>1</v>
      </c>
      <c r="R165" s="25">
        <v>0</v>
      </c>
      <c r="S165" s="25">
        <v>0</v>
      </c>
      <c r="T165" s="6" t="str">
        <f t="shared" si="36"/>
        <v/>
      </c>
      <c r="U165" s="6" t="str">
        <f t="shared" si="37"/>
        <v/>
      </c>
      <c r="V165" s="19" t="str">
        <f>VLOOKUP(G165,角色!AW:BC,主动技能!F165+1,FALSE)</f>
        <v>skill_04</v>
      </c>
      <c r="Y165">
        <f t="shared" si="38"/>
        <v>0</v>
      </c>
      <c r="Z165" s="19">
        <f>IF(VLOOKUP(C165,角色!CC:CI,主动技能!F165*2,FALSE)=0,"",VLOOKUP(C165,角色!CC:CI,主动技能!F165*2,FALSE))</f>
        <v>125</v>
      </c>
      <c r="AA165" s="19">
        <f>IF(VLOOKUP(C165,角色!CC:CI,主动技能!F165*2+1,FALSE)=0,0,VLOOKUP(C165,角色!CC:CI,主动技能!F165*2+1,FALSE))</f>
        <v>50</v>
      </c>
      <c r="AB165" s="19">
        <f>IF(INT(VLOOKUP(E165,角色属性概况!I:M,3,FALSE)*AA165/100)=0,"",(INT(VLOOKUP(E165,角色属性概况!I:M,3,FALSE)*AA165/100)))</f>
        <v>274158</v>
      </c>
      <c r="AE165" s="25">
        <f>(VLOOKUP(G165,角色!V:AE,主动技能!F165+7,FALSE))</f>
        <v>1</v>
      </c>
      <c r="AF165" s="19">
        <f>VLOOKUP(F165,对应表!AY:BA,3,FALSE)</f>
        <v>1</v>
      </c>
      <c r="AG165" s="19">
        <f>VLOOKUP(F165,对应表!AY:BA,2,FALSE)</f>
        <v>1</v>
      </c>
      <c r="AH165" s="25" t="str">
        <f>VLOOKUP(F165,特效对应!F:G,2,FALSE)</f>
        <v>attackex</v>
      </c>
      <c r="AJ165">
        <f t="shared" si="41"/>
        <v>19</v>
      </c>
      <c r="AQ165" s="6" t="str">
        <f>_xlfn.IFNA(IF(IF($AK165=AQ$5,VLOOKUP(AL165,buff!$K:$L,2,FALSE),"")=0,"",IF($AK165=AQ$5,VLOOKUP(AL165,buff!$K:$L,2,FALSE),"")),"")</f>
        <v/>
      </c>
      <c r="AR165" s="6" t="str">
        <f>_xlfn.IFNA(IF(IF($AK165=AR$5,VLOOKUP(AM165,buff!$K:$L,2,FALSE),"")=0,"",IF($AK165=AR$5,VLOOKUP(AM165,buff!$K:$L,2,FALSE),"")),"")</f>
        <v/>
      </c>
      <c r="AS165" s="6" t="str">
        <f>_xlfn.IFNA(IF(IF($AK165=AS$5,VLOOKUP(AN165,buff!$K:$L,2,FALSE),"")=0,"",IF($AK165=AS$5,VLOOKUP(AN165,buff!$K:$L,2,FALSE),"")),"")</f>
        <v/>
      </c>
      <c r="AT165" s="6" t="str">
        <f>_xlfn.IFNA(IF(IF($AK165=AT$5,VLOOKUP(AO165,buff!$K:$L,2,FALSE),"")=0,"",IF($AK165=AT$5,VLOOKUP(AO165,buff!$K:$L,2,FALSE),"")),"")</f>
        <v/>
      </c>
      <c r="AU165" s="6" t="str">
        <f>_xlfn.IFNA(IF(IF($AK165=AU$5,VLOOKUP(AP165,buff!$K:$L,2,FALSE),"")=0,"",IF($AK165=AU$5,VLOOKUP(AP165,buff!$K:$L,2,FALSE),"")),"")</f>
        <v/>
      </c>
      <c r="AV165" s="6" t="str">
        <f>_xlfn.IFNA(IF(IF($AK165=AV$5,VLOOKUP(AL165,buff!$K:$L,2,FALSE),"")=0,"",IF($AK165=AV$5,VLOOKUP(AL165,buff!$K:$L,2,FALSE),"")),"")</f>
        <v/>
      </c>
      <c r="AW165" s="6" t="str">
        <f>_xlfn.IFNA(IF(IF($AK165=AW$5,VLOOKUP(AM165,buff!$K:$L,2,FALSE),"")=0,"",IF($AK165=AW$5,VLOOKUP(AM165,buff!$K:$L,2,FALSE),"")),"")</f>
        <v/>
      </c>
      <c r="AX165" s="6" t="str">
        <f>_xlfn.IFNA(IF(IF($AK165=AX$5,VLOOKUP(AN165,buff!$K:$L,2,FALSE),"")=0,"",IF($AK165=AX$5,VLOOKUP(AN165,buff!$K:$L,2,FALSE),"")),"")</f>
        <v/>
      </c>
      <c r="AY165" s="6" t="str">
        <f>_xlfn.IFNA(IF(IF($AK165=AY$5,VLOOKUP(AO165,buff!$K:$L,2,FALSE),"")=0,"",IF($AK165=AY$5,VLOOKUP(AO165,buff!$K:$L,2,FALSE),"")),"")</f>
        <v/>
      </c>
      <c r="AZ165" s="6" t="str">
        <f>_xlfn.IFNA(IF(IF($AK165=AZ$5,VLOOKUP(AP165,buff!$K:$L,2,FALSE),"")=0,"",IF($AK165=AZ$5,VLOOKUP(AP165,buff!$K:$L,2,FALSE),"")),"")</f>
        <v/>
      </c>
      <c r="BA165" s="6" t="e">
        <f>VLOOKUP(AL165,buff!$K:$P,6,FALSE)</f>
        <v>#N/A</v>
      </c>
      <c r="BB165" s="6" t="e">
        <f>VLOOKUP(AM165,buff!$K:$P,6,FALSE)</f>
        <v>#N/A</v>
      </c>
      <c r="BC165" s="6" t="e">
        <f>VLOOKUP(AN165,buff!$K:$P,6,FALSE)</f>
        <v>#N/A</v>
      </c>
      <c r="BD165">
        <v>0</v>
      </c>
      <c r="BE165">
        <v>0</v>
      </c>
      <c r="BF165" s="22">
        <f t="shared" si="42"/>
        <v>100302</v>
      </c>
    </row>
    <row r="166" spans="1:58" x14ac:dyDescent="0.15">
      <c r="A166" t="str">
        <f t="shared" si="34"/>
        <v>法师主动技能2等级20</v>
      </c>
      <c r="B166" s="8">
        <f t="shared" si="39"/>
        <v>10030220</v>
      </c>
      <c r="C166" s="8" t="str">
        <f>VLOOKUP(G166,角色!A:B,2,FALSE)</f>
        <v>法师</v>
      </c>
      <c r="D166" s="8" t="str">
        <f t="shared" si="40"/>
        <v>主动技能2</v>
      </c>
      <c r="E166" s="8">
        <f t="shared" si="43"/>
        <v>20</v>
      </c>
      <c r="F166" s="8">
        <f t="shared" si="44"/>
        <v>2</v>
      </c>
      <c r="G166" s="8">
        <f t="shared" si="45"/>
        <v>3</v>
      </c>
      <c r="H166" s="4" t="s">
        <v>882</v>
      </c>
      <c r="I166" s="20" t="str">
        <f t="shared" si="46"/>
        <v>对敌方范围攻击，造成125%攻击力（+388230）点伤害。</v>
      </c>
      <c r="J166" s="4" t="s">
        <v>277</v>
      </c>
      <c r="K166" s="1" t="s">
        <v>102</v>
      </c>
      <c r="L166" s="4" t="s">
        <v>114</v>
      </c>
      <c r="M166" s="4"/>
      <c r="N166" s="4">
        <v>100</v>
      </c>
      <c r="O166" s="20">
        <f>VLOOKUP(L166,对应表!BK:BL,2,FALSE)</f>
        <v>50</v>
      </c>
      <c r="P166" s="25" t="str">
        <f>_xlfn.IFNA(VLOOKUP(G166,角色!V:AE,主动技能!F166+1,FALSE),"")</f>
        <v>||eff_jihanbingbao|</v>
      </c>
      <c r="Q166" s="25">
        <f>(VLOOKUP(G166,角色!V:AE,主动技能!F166+4,FALSE))</f>
        <v>1</v>
      </c>
      <c r="R166" s="25">
        <v>0</v>
      </c>
      <c r="S166" s="25">
        <v>0</v>
      </c>
      <c r="T166" s="6" t="str">
        <f t="shared" si="36"/>
        <v/>
      </c>
      <c r="U166" s="6" t="str">
        <f t="shared" si="37"/>
        <v/>
      </c>
      <c r="V166" s="19" t="str">
        <f>VLOOKUP(G166,角色!AW:BC,主动技能!F166+1,FALSE)</f>
        <v>skill_04</v>
      </c>
      <c r="Y166">
        <f t="shared" si="38"/>
        <v>0</v>
      </c>
      <c r="Z166" s="19">
        <f>IF(VLOOKUP(C166,角色!CC:CI,主动技能!F166*2,FALSE)=0,"",VLOOKUP(C166,角色!CC:CI,主动技能!F166*2,FALSE))</f>
        <v>125</v>
      </c>
      <c r="AA166" s="19">
        <f>IF(VLOOKUP(C166,角色!CC:CI,主动技能!F166*2+1,FALSE)=0,0,VLOOKUP(C166,角色!CC:CI,主动技能!F166*2+1,FALSE))</f>
        <v>50</v>
      </c>
      <c r="AB166" s="19">
        <f>IF(INT(VLOOKUP(E166,角色属性概况!I:M,3,FALSE)*AA166/100)=0,"",(INT(VLOOKUP(E166,角色属性概况!I:M,3,FALSE)*AA166/100)))</f>
        <v>388230</v>
      </c>
      <c r="AE166" s="25">
        <f>(VLOOKUP(G166,角色!V:AE,主动技能!F166+7,FALSE))</f>
        <v>1</v>
      </c>
      <c r="AF166" s="19">
        <f>VLOOKUP(F166,对应表!AY:BA,3,FALSE)</f>
        <v>1</v>
      </c>
      <c r="AG166" s="19">
        <f>VLOOKUP(F166,对应表!AY:BA,2,FALSE)</f>
        <v>1</v>
      </c>
      <c r="AH166" s="25" t="str">
        <f>VLOOKUP(F166,特效对应!F:G,2,FALSE)</f>
        <v>attackex</v>
      </c>
      <c r="AJ166">
        <f t="shared" si="41"/>
        <v>20</v>
      </c>
      <c r="AQ166" s="6" t="str">
        <f>_xlfn.IFNA(IF(IF($AK166=AQ$5,VLOOKUP(AL166,buff!$K:$L,2,FALSE),"")=0,"",IF($AK166=AQ$5,VLOOKUP(AL166,buff!$K:$L,2,FALSE),"")),"")</f>
        <v/>
      </c>
      <c r="AR166" s="6" t="str">
        <f>_xlfn.IFNA(IF(IF($AK166=AR$5,VLOOKUP(AM166,buff!$K:$L,2,FALSE),"")=0,"",IF($AK166=AR$5,VLOOKUP(AM166,buff!$K:$L,2,FALSE),"")),"")</f>
        <v/>
      </c>
      <c r="AS166" s="6" t="str">
        <f>_xlfn.IFNA(IF(IF($AK166=AS$5,VLOOKUP(AN166,buff!$K:$L,2,FALSE),"")=0,"",IF($AK166=AS$5,VLOOKUP(AN166,buff!$K:$L,2,FALSE),"")),"")</f>
        <v/>
      </c>
      <c r="AT166" s="6" t="str">
        <f>_xlfn.IFNA(IF(IF($AK166=AT$5,VLOOKUP(AO166,buff!$K:$L,2,FALSE),"")=0,"",IF($AK166=AT$5,VLOOKUP(AO166,buff!$K:$L,2,FALSE),"")),"")</f>
        <v/>
      </c>
      <c r="AU166" s="6" t="str">
        <f>_xlfn.IFNA(IF(IF($AK166=AU$5,VLOOKUP(AP166,buff!$K:$L,2,FALSE),"")=0,"",IF($AK166=AU$5,VLOOKUP(AP166,buff!$K:$L,2,FALSE),"")),"")</f>
        <v/>
      </c>
      <c r="AV166" s="6" t="str">
        <f>_xlfn.IFNA(IF(IF($AK166=AV$5,VLOOKUP(AL166,buff!$K:$L,2,FALSE),"")=0,"",IF($AK166=AV$5,VLOOKUP(AL166,buff!$K:$L,2,FALSE),"")),"")</f>
        <v/>
      </c>
      <c r="AW166" s="6" t="str">
        <f>_xlfn.IFNA(IF(IF($AK166=AW$5,VLOOKUP(AM166,buff!$K:$L,2,FALSE),"")=0,"",IF($AK166=AW$5,VLOOKUP(AM166,buff!$K:$L,2,FALSE),"")),"")</f>
        <v/>
      </c>
      <c r="AX166" s="6" t="str">
        <f>_xlfn.IFNA(IF(IF($AK166=AX$5,VLOOKUP(AN166,buff!$K:$L,2,FALSE),"")=0,"",IF($AK166=AX$5,VLOOKUP(AN166,buff!$K:$L,2,FALSE),"")),"")</f>
        <v/>
      </c>
      <c r="AY166" s="6" t="str">
        <f>_xlfn.IFNA(IF(IF($AK166=AY$5,VLOOKUP(AO166,buff!$K:$L,2,FALSE),"")=0,"",IF($AK166=AY$5,VLOOKUP(AO166,buff!$K:$L,2,FALSE),"")),"")</f>
        <v/>
      </c>
      <c r="AZ166" s="6" t="str">
        <f>_xlfn.IFNA(IF(IF($AK166=AZ$5,VLOOKUP(AP166,buff!$K:$L,2,FALSE),"")=0,"",IF($AK166=AZ$5,VLOOKUP(AP166,buff!$K:$L,2,FALSE),"")),"")</f>
        <v/>
      </c>
      <c r="BA166" s="6" t="e">
        <f>VLOOKUP(AL166,buff!$K:$P,6,FALSE)</f>
        <v>#N/A</v>
      </c>
      <c r="BB166" s="6" t="e">
        <f>VLOOKUP(AM166,buff!$K:$P,6,FALSE)</f>
        <v>#N/A</v>
      </c>
      <c r="BC166" s="6" t="e">
        <f>VLOOKUP(AN166,buff!$K:$P,6,FALSE)</f>
        <v>#N/A</v>
      </c>
      <c r="BD166">
        <v>0</v>
      </c>
      <c r="BE166">
        <v>0</v>
      </c>
      <c r="BF166" s="22">
        <f t="shared" si="42"/>
        <v>100302</v>
      </c>
    </row>
    <row r="167" spans="1:58" x14ac:dyDescent="0.15">
      <c r="A167" t="str">
        <f t="shared" si="34"/>
        <v>法师主动技能3等级1</v>
      </c>
      <c r="B167" s="8">
        <f t="shared" si="39"/>
        <v>10030301</v>
      </c>
      <c r="C167" s="8" t="str">
        <f>VLOOKUP(G167,角色!A:B,2,FALSE)</f>
        <v>法师</v>
      </c>
      <c r="D167" s="8" t="str">
        <f t="shared" si="40"/>
        <v>主动技能3</v>
      </c>
      <c r="E167" s="8">
        <f t="shared" si="43"/>
        <v>1</v>
      </c>
      <c r="F167" s="8">
        <f t="shared" si="44"/>
        <v>3</v>
      </c>
      <c r="G167" s="8">
        <f t="shared" si="45"/>
        <v>3</v>
      </c>
      <c r="H167" s="4" t="s">
        <v>883</v>
      </c>
      <c r="I167" s="20" t="str">
        <f>"对敌方"&amp;L167&amp;"攻击，造成"&amp;Z167&amp;"%攻击力（+"&amp;AB167&amp;"）点伤害。并使目标概率眩晕。"</f>
        <v>对敌方全体攻击，造成125%攻击力（+276）点伤害。并使目标概率眩晕。</v>
      </c>
      <c r="J167" s="4" t="s">
        <v>277</v>
      </c>
      <c r="K167" s="1" t="s">
        <v>102</v>
      </c>
      <c r="L167" s="4" t="s">
        <v>108</v>
      </c>
      <c r="M167" s="4"/>
      <c r="N167" s="4">
        <v>100</v>
      </c>
      <c r="O167" s="20">
        <f>VLOOKUP(L167,对应表!BK:BL,2,FALSE)</f>
        <v>100</v>
      </c>
      <c r="P167" s="25" t="str">
        <f>_xlfn.IFNA(VLOOKUP(G167,角色!V:AE,主动技能!F167+1,FALSE),"")</f>
        <v>||eff_xingyujianglin|</v>
      </c>
      <c r="Q167" s="25">
        <f>(VLOOKUP(G167,角色!V:AE,主动技能!F167+4,FALSE))</f>
        <v>3</v>
      </c>
      <c r="R167" s="25">
        <v>0</v>
      </c>
      <c r="S167" s="25">
        <v>0</v>
      </c>
      <c r="T167" s="6" t="str">
        <f t="shared" si="36"/>
        <v>100006:20:2:0</v>
      </c>
      <c r="U167" s="6" t="str">
        <f t="shared" si="37"/>
        <v/>
      </c>
      <c r="V167" s="19" t="str">
        <f>VLOOKUP(G167,角色!AW:BC,主动技能!F167+1,FALSE)</f>
        <v>skill_17</v>
      </c>
      <c r="Y167">
        <f t="shared" si="38"/>
        <v>0</v>
      </c>
      <c r="Z167" s="19">
        <f>IF(VLOOKUP(C167,角色!CC:CI,主动技能!F167*2,FALSE)=0,"",VLOOKUP(C167,角色!CC:CI,主动技能!F167*2,FALSE))</f>
        <v>125</v>
      </c>
      <c r="AA167" s="19">
        <f>IF(VLOOKUP(C167,角色!CC:CI,主动技能!F167*2+1,FALSE)=0,0,VLOOKUP(C167,角色!CC:CI,主动技能!F167*2+1,FALSE))</f>
        <v>25</v>
      </c>
      <c r="AB167" s="19">
        <f>IF(INT(VLOOKUP(E167,角色属性概况!I:M,3,FALSE)*AA167/100)=0,"",(INT(VLOOKUP(E167,角色属性概况!I:M,3,FALSE)*AA167/100)))</f>
        <v>276</v>
      </c>
      <c r="AE167" s="25">
        <f>(VLOOKUP(G167,角色!V:AE,主动技能!F167+7,FALSE))</f>
        <v>1</v>
      </c>
      <c r="AF167" s="19">
        <f>VLOOKUP(F167,对应表!AY:BA,3,FALSE)</f>
        <v>2</v>
      </c>
      <c r="AG167" s="19">
        <f>VLOOKUP(F167,对应表!AY:BA,2,FALSE)</f>
        <v>2</v>
      </c>
      <c r="AH167" s="25" t="str">
        <f>VLOOKUP(F167,特效对应!F:G,2,FALSE)</f>
        <v>attackex</v>
      </c>
      <c r="AJ167">
        <f t="shared" si="41"/>
        <v>1</v>
      </c>
      <c r="AK167" t="s">
        <v>117</v>
      </c>
      <c r="AL167" s="4" t="s">
        <v>929</v>
      </c>
      <c r="AQ167" s="6" t="str">
        <f>_xlfn.IFNA(IF(IF($AK167=AQ$5,VLOOKUP(AL167,buff!$K:$L,2,FALSE),"")=0,"",IF($AK167=AQ$5,VLOOKUP(AL167,buff!$K:$L,2,FALSE),"")),"")</f>
        <v>100006:20:2:0</v>
      </c>
      <c r="AR167" s="6" t="str">
        <f>_xlfn.IFNA(IF(IF($AK167=AR$5,VLOOKUP(AM167,buff!$K:$L,2,FALSE),"")=0,"",IF($AK167=AR$5,VLOOKUP(AM167,buff!$K:$L,2,FALSE),"")),"")</f>
        <v/>
      </c>
      <c r="AS167" s="6" t="str">
        <f>_xlfn.IFNA(IF(IF($AK167=AS$5,VLOOKUP(AN167,buff!$K:$L,2,FALSE),"")=0,"",IF($AK167=AS$5,VLOOKUP(AN167,buff!$K:$L,2,FALSE),"")),"")</f>
        <v/>
      </c>
      <c r="AT167" s="6" t="str">
        <f>_xlfn.IFNA(IF(IF($AK167=AT$5,VLOOKUP(AO167,buff!$K:$L,2,FALSE),"")=0,"",IF($AK167=AT$5,VLOOKUP(AO167,buff!$K:$L,2,FALSE),"")),"")</f>
        <v/>
      </c>
      <c r="AU167" s="6" t="str">
        <f>_xlfn.IFNA(IF(IF($AK167=AU$5,VLOOKUP(AP167,buff!$K:$L,2,FALSE),"")=0,"",IF($AK167=AU$5,VLOOKUP(AP167,buff!$K:$L,2,FALSE),"")),"")</f>
        <v/>
      </c>
      <c r="AV167" s="6" t="str">
        <f>_xlfn.IFNA(IF(IF($AK167=AV$5,VLOOKUP(AL167,buff!$K:$L,2,FALSE),"")=0,"",IF($AK167=AV$5,VLOOKUP(AL167,buff!$K:$L,2,FALSE),"")),"")</f>
        <v/>
      </c>
      <c r="AW167" s="6" t="str">
        <f>_xlfn.IFNA(IF(IF($AK167=AW$5,VLOOKUP(AM167,buff!$K:$L,2,FALSE),"")=0,"",IF($AK167=AW$5,VLOOKUP(AM167,buff!$K:$L,2,FALSE),"")),"")</f>
        <v/>
      </c>
      <c r="AX167" s="6" t="str">
        <f>_xlfn.IFNA(IF(IF($AK167=AX$5,VLOOKUP(AN167,buff!$K:$L,2,FALSE),"")=0,"",IF($AK167=AX$5,VLOOKUP(AN167,buff!$K:$L,2,FALSE),"")),"")</f>
        <v/>
      </c>
      <c r="AY167" s="6" t="str">
        <f>_xlfn.IFNA(IF(IF($AK167=AY$5,VLOOKUP(AO167,buff!$K:$L,2,FALSE),"")=0,"",IF($AK167=AY$5,VLOOKUP(AO167,buff!$K:$L,2,FALSE),"")),"")</f>
        <v/>
      </c>
      <c r="AZ167" s="6" t="str">
        <f>_xlfn.IFNA(IF(IF($AK167=AZ$5,VLOOKUP(AP167,buff!$K:$L,2,FALSE),"")=0,"",IF($AK167=AZ$5,VLOOKUP(AP167,buff!$K:$L,2,FALSE),"")),"")</f>
        <v/>
      </c>
      <c r="BA167" s="6">
        <f>VLOOKUP(AL167,buff!$K:$P,6,FALSE)</f>
        <v>0</v>
      </c>
      <c r="BB167" s="6" t="e">
        <f>VLOOKUP(AM167,buff!$K:$P,6,FALSE)</f>
        <v>#N/A</v>
      </c>
      <c r="BC167" s="6" t="e">
        <f>VLOOKUP(AN167,buff!$K:$P,6,FALSE)</f>
        <v>#N/A</v>
      </c>
      <c r="BD167">
        <v>0</v>
      </c>
      <c r="BE167">
        <v>0</v>
      </c>
      <c r="BF167" s="22">
        <f t="shared" si="42"/>
        <v>100303</v>
      </c>
    </row>
    <row r="168" spans="1:58" x14ac:dyDescent="0.15">
      <c r="A168" t="str">
        <f t="shared" si="34"/>
        <v>法师主动技能3等级2</v>
      </c>
      <c r="B168" s="8">
        <f t="shared" si="39"/>
        <v>10030302</v>
      </c>
      <c r="C168" s="8" t="str">
        <f>VLOOKUP(G168,角色!A:B,2,FALSE)</f>
        <v>法师</v>
      </c>
      <c r="D168" s="8" t="str">
        <f t="shared" si="40"/>
        <v>主动技能3</v>
      </c>
      <c r="E168" s="8">
        <f t="shared" si="43"/>
        <v>2</v>
      </c>
      <c r="F168" s="8">
        <f t="shared" si="44"/>
        <v>3</v>
      </c>
      <c r="G168" s="8">
        <f t="shared" si="45"/>
        <v>3</v>
      </c>
      <c r="H168" s="4" t="s">
        <v>883</v>
      </c>
      <c r="I168" s="20" t="str">
        <f t="shared" ref="I168:I186" si="47">"对敌方"&amp;L168&amp;"攻击，造成"&amp;Z168&amp;"%攻击力（+"&amp;AB168&amp;"）点伤害。并使目标概率眩晕。"</f>
        <v>对敌方全体攻击，造成125%攻击力（+305）点伤害。并使目标概率眩晕。</v>
      </c>
      <c r="J168" s="4" t="s">
        <v>277</v>
      </c>
      <c r="K168" s="1" t="s">
        <v>102</v>
      </c>
      <c r="L168" s="4" t="s">
        <v>108</v>
      </c>
      <c r="M168" s="4"/>
      <c r="N168" s="4">
        <v>100</v>
      </c>
      <c r="O168" s="20">
        <f>VLOOKUP(L168,对应表!BK:BL,2,FALSE)</f>
        <v>100</v>
      </c>
      <c r="P168" s="25" t="str">
        <f>_xlfn.IFNA(VLOOKUP(G168,角色!V:AE,主动技能!F168+1,FALSE),"")</f>
        <v>||eff_xingyujianglin|</v>
      </c>
      <c r="Q168" s="25">
        <f>(VLOOKUP(G168,角色!V:AE,主动技能!F168+4,FALSE))</f>
        <v>3</v>
      </c>
      <c r="R168" s="25">
        <v>0</v>
      </c>
      <c r="S168" s="25">
        <v>0</v>
      </c>
      <c r="T168" s="6" t="str">
        <f t="shared" si="36"/>
        <v>100006:20:2:0</v>
      </c>
      <c r="U168" s="6" t="str">
        <f t="shared" si="37"/>
        <v/>
      </c>
      <c r="V168" s="19" t="str">
        <f>VLOOKUP(G168,角色!AW:BC,主动技能!F168+1,FALSE)</f>
        <v>skill_17</v>
      </c>
      <c r="Y168">
        <f t="shared" si="38"/>
        <v>0</v>
      </c>
      <c r="Z168" s="19">
        <f>IF(VLOOKUP(C168,角色!CC:CI,主动技能!F168*2,FALSE)=0,"",VLOOKUP(C168,角色!CC:CI,主动技能!F168*2,FALSE))</f>
        <v>125</v>
      </c>
      <c r="AA168" s="19">
        <f>IF(VLOOKUP(C168,角色!CC:CI,主动技能!F168*2+1,FALSE)=0,0,VLOOKUP(C168,角色!CC:CI,主动技能!F168*2+1,FALSE))</f>
        <v>25</v>
      </c>
      <c r="AB168" s="19">
        <f>IF(INT(VLOOKUP(E168,角色属性概况!I:M,3,FALSE)*AA168/100)=0,"",(INT(VLOOKUP(E168,角色属性概况!I:M,3,FALSE)*AA168/100)))</f>
        <v>305</v>
      </c>
      <c r="AE168" s="25">
        <f>(VLOOKUP(G168,角色!V:AE,主动技能!F168+7,FALSE))</f>
        <v>1</v>
      </c>
      <c r="AF168" s="19">
        <f>VLOOKUP(F168,对应表!AY:BA,3,FALSE)</f>
        <v>2</v>
      </c>
      <c r="AG168" s="19">
        <f>VLOOKUP(F168,对应表!AY:BA,2,FALSE)</f>
        <v>2</v>
      </c>
      <c r="AH168" s="25" t="str">
        <f>VLOOKUP(F168,特效对应!F:G,2,FALSE)</f>
        <v>attackex</v>
      </c>
      <c r="AJ168">
        <f t="shared" si="41"/>
        <v>2</v>
      </c>
      <c r="AK168" t="s">
        <v>117</v>
      </c>
      <c r="AL168" s="4" t="s">
        <v>929</v>
      </c>
      <c r="AQ168" s="6" t="str">
        <f>_xlfn.IFNA(IF(IF($AK168=AQ$5,VLOOKUP(AL168,buff!$K:$L,2,FALSE),"")=0,"",IF($AK168=AQ$5,VLOOKUP(AL168,buff!$K:$L,2,FALSE),"")),"")</f>
        <v>100006:20:2:0</v>
      </c>
      <c r="AR168" s="6" t="str">
        <f>_xlfn.IFNA(IF(IF($AK168=AR$5,VLOOKUP(AM168,buff!$K:$L,2,FALSE),"")=0,"",IF($AK168=AR$5,VLOOKUP(AM168,buff!$K:$L,2,FALSE),"")),"")</f>
        <v/>
      </c>
      <c r="AS168" s="6" t="str">
        <f>_xlfn.IFNA(IF(IF($AK168=AS$5,VLOOKUP(AN168,buff!$K:$L,2,FALSE),"")=0,"",IF($AK168=AS$5,VLOOKUP(AN168,buff!$K:$L,2,FALSE),"")),"")</f>
        <v/>
      </c>
      <c r="AT168" s="6" t="str">
        <f>_xlfn.IFNA(IF(IF($AK168=AT$5,VLOOKUP(AO168,buff!$K:$L,2,FALSE),"")=0,"",IF($AK168=AT$5,VLOOKUP(AO168,buff!$K:$L,2,FALSE),"")),"")</f>
        <v/>
      </c>
      <c r="AU168" s="6" t="str">
        <f>_xlfn.IFNA(IF(IF($AK168=AU$5,VLOOKUP(AP168,buff!$K:$L,2,FALSE),"")=0,"",IF($AK168=AU$5,VLOOKUP(AP168,buff!$K:$L,2,FALSE),"")),"")</f>
        <v/>
      </c>
      <c r="AV168" s="6" t="str">
        <f>_xlfn.IFNA(IF(IF($AK168=AV$5,VLOOKUP(AL168,buff!$K:$L,2,FALSE),"")=0,"",IF($AK168=AV$5,VLOOKUP(AL168,buff!$K:$L,2,FALSE),"")),"")</f>
        <v/>
      </c>
      <c r="AW168" s="6" t="str">
        <f>_xlfn.IFNA(IF(IF($AK168=AW$5,VLOOKUP(AM168,buff!$K:$L,2,FALSE),"")=0,"",IF($AK168=AW$5,VLOOKUP(AM168,buff!$K:$L,2,FALSE),"")),"")</f>
        <v/>
      </c>
      <c r="AX168" s="6" t="str">
        <f>_xlfn.IFNA(IF(IF($AK168=AX$5,VLOOKUP(AN168,buff!$K:$L,2,FALSE),"")=0,"",IF($AK168=AX$5,VLOOKUP(AN168,buff!$K:$L,2,FALSE),"")),"")</f>
        <v/>
      </c>
      <c r="AY168" s="6" t="str">
        <f>_xlfn.IFNA(IF(IF($AK168=AY$5,VLOOKUP(AO168,buff!$K:$L,2,FALSE),"")=0,"",IF($AK168=AY$5,VLOOKUP(AO168,buff!$K:$L,2,FALSE),"")),"")</f>
        <v/>
      </c>
      <c r="AZ168" s="6" t="str">
        <f>_xlfn.IFNA(IF(IF($AK168=AZ$5,VLOOKUP(AP168,buff!$K:$L,2,FALSE),"")=0,"",IF($AK168=AZ$5,VLOOKUP(AP168,buff!$K:$L,2,FALSE),"")),"")</f>
        <v/>
      </c>
      <c r="BA168" s="6">
        <f>VLOOKUP(AL168,buff!$K:$P,6,FALSE)</f>
        <v>0</v>
      </c>
      <c r="BB168" s="6" t="e">
        <f>VLOOKUP(AM168,buff!$K:$P,6,FALSE)</f>
        <v>#N/A</v>
      </c>
      <c r="BC168" s="6" t="e">
        <f>VLOOKUP(AN168,buff!$K:$P,6,FALSE)</f>
        <v>#N/A</v>
      </c>
      <c r="BD168">
        <v>0</v>
      </c>
      <c r="BE168">
        <v>0</v>
      </c>
      <c r="BF168" s="22">
        <f t="shared" si="42"/>
        <v>100303</v>
      </c>
    </row>
    <row r="169" spans="1:58" x14ac:dyDescent="0.15">
      <c r="A169" t="str">
        <f t="shared" si="34"/>
        <v>法师主动技能3等级3</v>
      </c>
      <c r="B169" s="8">
        <f t="shared" si="39"/>
        <v>10030303</v>
      </c>
      <c r="C169" s="8" t="str">
        <f>VLOOKUP(G169,角色!A:B,2,FALSE)</f>
        <v>法师</v>
      </c>
      <c r="D169" s="8" t="str">
        <f t="shared" si="40"/>
        <v>主动技能3</v>
      </c>
      <c r="E169" s="8">
        <f t="shared" si="43"/>
        <v>3</v>
      </c>
      <c r="F169" s="8">
        <f t="shared" si="44"/>
        <v>3</v>
      </c>
      <c r="G169" s="8">
        <f t="shared" si="45"/>
        <v>3</v>
      </c>
      <c r="H169" s="4" t="s">
        <v>883</v>
      </c>
      <c r="I169" s="20" t="str">
        <f t="shared" si="47"/>
        <v>对敌方全体攻击，造成125%攻击力（+404）点伤害。并使目标概率眩晕。</v>
      </c>
      <c r="J169" s="4" t="s">
        <v>277</v>
      </c>
      <c r="K169" s="1" t="s">
        <v>102</v>
      </c>
      <c r="L169" s="4" t="s">
        <v>108</v>
      </c>
      <c r="M169" s="4"/>
      <c r="N169" s="4">
        <v>100</v>
      </c>
      <c r="O169" s="20">
        <f>VLOOKUP(L169,对应表!BK:BL,2,FALSE)</f>
        <v>100</v>
      </c>
      <c r="P169" s="25" t="str">
        <f>_xlfn.IFNA(VLOOKUP(G169,角色!V:AE,主动技能!F169+1,FALSE),"")</f>
        <v>||eff_xingyujianglin|</v>
      </c>
      <c r="Q169" s="25">
        <f>(VLOOKUP(G169,角色!V:AE,主动技能!F169+4,FALSE))</f>
        <v>3</v>
      </c>
      <c r="R169" s="25">
        <v>0</v>
      </c>
      <c r="S169" s="25">
        <v>0</v>
      </c>
      <c r="T169" s="6" t="str">
        <f t="shared" si="36"/>
        <v>100006:20:2:0</v>
      </c>
      <c r="U169" s="6" t="str">
        <f t="shared" si="37"/>
        <v/>
      </c>
      <c r="V169" s="19" t="str">
        <f>VLOOKUP(G169,角色!AW:BC,主动技能!F169+1,FALSE)</f>
        <v>skill_17</v>
      </c>
      <c r="Y169">
        <f t="shared" si="38"/>
        <v>0</v>
      </c>
      <c r="Z169" s="19">
        <f>IF(VLOOKUP(C169,角色!CC:CI,主动技能!F169*2,FALSE)=0,"",VLOOKUP(C169,角色!CC:CI,主动技能!F169*2,FALSE))</f>
        <v>125</v>
      </c>
      <c r="AA169" s="19">
        <f>IF(VLOOKUP(C169,角色!CC:CI,主动技能!F169*2+1,FALSE)=0,0,VLOOKUP(C169,角色!CC:CI,主动技能!F169*2+1,FALSE))</f>
        <v>25</v>
      </c>
      <c r="AB169" s="19">
        <f>IF(INT(VLOOKUP(E169,角色属性概况!I:M,3,FALSE)*AA169/100)=0,"",(INT(VLOOKUP(E169,角色属性概况!I:M,3,FALSE)*AA169/100)))</f>
        <v>404</v>
      </c>
      <c r="AE169" s="25">
        <f>(VLOOKUP(G169,角色!V:AE,主动技能!F169+7,FALSE))</f>
        <v>1</v>
      </c>
      <c r="AF169" s="19">
        <f>VLOOKUP(F169,对应表!AY:BA,3,FALSE)</f>
        <v>2</v>
      </c>
      <c r="AG169" s="19">
        <f>VLOOKUP(F169,对应表!AY:BA,2,FALSE)</f>
        <v>2</v>
      </c>
      <c r="AH169" s="25" t="str">
        <f>VLOOKUP(F169,特效对应!F:G,2,FALSE)</f>
        <v>attackex</v>
      </c>
      <c r="AJ169">
        <f t="shared" si="41"/>
        <v>3</v>
      </c>
      <c r="AK169" t="s">
        <v>117</v>
      </c>
      <c r="AL169" s="4" t="s">
        <v>929</v>
      </c>
      <c r="AQ169" s="6" t="str">
        <f>_xlfn.IFNA(IF(IF($AK169=AQ$5,VLOOKUP(AL169,buff!$K:$L,2,FALSE),"")=0,"",IF($AK169=AQ$5,VLOOKUP(AL169,buff!$K:$L,2,FALSE),"")),"")</f>
        <v>100006:20:2:0</v>
      </c>
      <c r="AR169" s="6" t="str">
        <f>_xlfn.IFNA(IF(IF($AK169=AR$5,VLOOKUP(AM169,buff!$K:$L,2,FALSE),"")=0,"",IF($AK169=AR$5,VLOOKUP(AM169,buff!$K:$L,2,FALSE),"")),"")</f>
        <v/>
      </c>
      <c r="AS169" s="6" t="str">
        <f>_xlfn.IFNA(IF(IF($AK169=AS$5,VLOOKUP(AN169,buff!$K:$L,2,FALSE),"")=0,"",IF($AK169=AS$5,VLOOKUP(AN169,buff!$K:$L,2,FALSE),"")),"")</f>
        <v/>
      </c>
      <c r="AT169" s="6" t="str">
        <f>_xlfn.IFNA(IF(IF($AK169=AT$5,VLOOKUP(AO169,buff!$K:$L,2,FALSE),"")=0,"",IF($AK169=AT$5,VLOOKUP(AO169,buff!$K:$L,2,FALSE),"")),"")</f>
        <v/>
      </c>
      <c r="AU169" s="6" t="str">
        <f>_xlfn.IFNA(IF(IF($AK169=AU$5,VLOOKUP(AP169,buff!$K:$L,2,FALSE),"")=0,"",IF($AK169=AU$5,VLOOKUP(AP169,buff!$K:$L,2,FALSE),"")),"")</f>
        <v/>
      </c>
      <c r="AV169" s="6" t="str">
        <f>_xlfn.IFNA(IF(IF($AK169=AV$5,VLOOKUP(AL169,buff!$K:$L,2,FALSE),"")=0,"",IF($AK169=AV$5,VLOOKUP(AL169,buff!$K:$L,2,FALSE),"")),"")</f>
        <v/>
      </c>
      <c r="AW169" s="6" t="str">
        <f>_xlfn.IFNA(IF(IF($AK169=AW$5,VLOOKUP(AM169,buff!$K:$L,2,FALSE),"")=0,"",IF($AK169=AW$5,VLOOKUP(AM169,buff!$K:$L,2,FALSE),"")),"")</f>
        <v/>
      </c>
      <c r="AX169" s="6" t="str">
        <f>_xlfn.IFNA(IF(IF($AK169=AX$5,VLOOKUP(AN169,buff!$K:$L,2,FALSE),"")=0,"",IF($AK169=AX$5,VLOOKUP(AN169,buff!$K:$L,2,FALSE),"")),"")</f>
        <v/>
      </c>
      <c r="AY169" s="6" t="str">
        <f>_xlfn.IFNA(IF(IF($AK169=AY$5,VLOOKUP(AO169,buff!$K:$L,2,FALSE),"")=0,"",IF($AK169=AY$5,VLOOKUP(AO169,buff!$K:$L,2,FALSE),"")),"")</f>
        <v/>
      </c>
      <c r="AZ169" s="6" t="str">
        <f>_xlfn.IFNA(IF(IF($AK169=AZ$5,VLOOKUP(AP169,buff!$K:$L,2,FALSE),"")=0,"",IF($AK169=AZ$5,VLOOKUP(AP169,buff!$K:$L,2,FALSE),"")),"")</f>
        <v/>
      </c>
      <c r="BA169" s="6">
        <f>VLOOKUP(AL169,buff!$K:$P,6,FALSE)</f>
        <v>0</v>
      </c>
      <c r="BB169" s="6" t="e">
        <f>VLOOKUP(AM169,buff!$K:$P,6,FALSE)</f>
        <v>#N/A</v>
      </c>
      <c r="BC169" s="6" t="e">
        <f>VLOOKUP(AN169,buff!$K:$P,6,FALSE)</f>
        <v>#N/A</v>
      </c>
      <c r="BD169">
        <v>0</v>
      </c>
      <c r="BE169">
        <v>0</v>
      </c>
      <c r="BF169" s="22">
        <f t="shared" si="42"/>
        <v>100303</v>
      </c>
    </row>
    <row r="170" spans="1:58" x14ac:dyDescent="0.15">
      <c r="A170" t="str">
        <f t="shared" si="34"/>
        <v>法师主动技能3等级4</v>
      </c>
      <c r="B170" s="8">
        <f t="shared" si="39"/>
        <v>10030304</v>
      </c>
      <c r="C170" s="8" t="str">
        <f>VLOOKUP(G170,角色!A:B,2,FALSE)</f>
        <v>法师</v>
      </c>
      <c r="D170" s="8" t="str">
        <f t="shared" si="40"/>
        <v>主动技能3</v>
      </c>
      <c r="E170" s="8">
        <f t="shared" si="43"/>
        <v>4</v>
      </c>
      <c r="F170" s="8">
        <f t="shared" si="44"/>
        <v>3</v>
      </c>
      <c r="G170" s="8">
        <f t="shared" si="45"/>
        <v>3</v>
      </c>
      <c r="H170" s="4" t="s">
        <v>883</v>
      </c>
      <c r="I170" s="20" t="str">
        <f t="shared" si="47"/>
        <v>对敌方全体攻击，造成125%攻击力（+623）点伤害。并使目标概率眩晕。</v>
      </c>
      <c r="J170" s="4" t="s">
        <v>277</v>
      </c>
      <c r="K170" s="1" t="s">
        <v>102</v>
      </c>
      <c r="L170" s="4" t="s">
        <v>108</v>
      </c>
      <c r="M170" s="4"/>
      <c r="N170" s="4">
        <v>100</v>
      </c>
      <c r="O170" s="20">
        <f>VLOOKUP(L170,对应表!BK:BL,2,FALSE)</f>
        <v>100</v>
      </c>
      <c r="P170" s="25" t="str">
        <f>_xlfn.IFNA(VLOOKUP(G170,角色!V:AE,主动技能!F170+1,FALSE),"")</f>
        <v>||eff_xingyujianglin|</v>
      </c>
      <c r="Q170" s="25">
        <f>(VLOOKUP(G170,角色!V:AE,主动技能!F170+4,FALSE))</f>
        <v>3</v>
      </c>
      <c r="R170" s="25">
        <v>0</v>
      </c>
      <c r="S170" s="25">
        <v>0</v>
      </c>
      <c r="T170" s="6" t="str">
        <f t="shared" si="36"/>
        <v>100006:20:2:0</v>
      </c>
      <c r="U170" s="6" t="str">
        <f t="shared" si="37"/>
        <v/>
      </c>
      <c r="V170" s="19" t="str">
        <f>VLOOKUP(G170,角色!AW:BC,主动技能!F170+1,FALSE)</f>
        <v>skill_17</v>
      </c>
      <c r="Y170">
        <f t="shared" si="38"/>
        <v>0</v>
      </c>
      <c r="Z170" s="19">
        <f>IF(VLOOKUP(C170,角色!CC:CI,主动技能!F170*2,FALSE)=0,"",VLOOKUP(C170,角色!CC:CI,主动技能!F170*2,FALSE))</f>
        <v>125</v>
      </c>
      <c r="AA170" s="19">
        <f>IF(VLOOKUP(C170,角色!CC:CI,主动技能!F170*2+1,FALSE)=0,0,VLOOKUP(C170,角色!CC:CI,主动技能!F170*2+1,FALSE))</f>
        <v>25</v>
      </c>
      <c r="AB170" s="19">
        <f>IF(INT(VLOOKUP(E170,角色属性概况!I:M,3,FALSE)*AA170/100)=0,"",(INT(VLOOKUP(E170,角色属性概况!I:M,3,FALSE)*AA170/100)))</f>
        <v>623</v>
      </c>
      <c r="AE170" s="25">
        <f>(VLOOKUP(G170,角色!V:AE,主动技能!F170+7,FALSE))</f>
        <v>1</v>
      </c>
      <c r="AF170" s="19">
        <f>VLOOKUP(F170,对应表!AY:BA,3,FALSE)</f>
        <v>2</v>
      </c>
      <c r="AG170" s="19">
        <f>VLOOKUP(F170,对应表!AY:BA,2,FALSE)</f>
        <v>2</v>
      </c>
      <c r="AH170" s="25" t="str">
        <f>VLOOKUP(F170,特效对应!F:G,2,FALSE)</f>
        <v>attackex</v>
      </c>
      <c r="AJ170">
        <f t="shared" si="41"/>
        <v>4</v>
      </c>
      <c r="AK170" t="s">
        <v>117</v>
      </c>
      <c r="AL170" s="4" t="s">
        <v>929</v>
      </c>
      <c r="AQ170" s="6" t="str">
        <f>_xlfn.IFNA(IF(IF($AK170=AQ$5,VLOOKUP(AL170,buff!$K:$L,2,FALSE),"")=0,"",IF($AK170=AQ$5,VLOOKUP(AL170,buff!$K:$L,2,FALSE),"")),"")</f>
        <v>100006:20:2:0</v>
      </c>
      <c r="AR170" s="6" t="str">
        <f>_xlfn.IFNA(IF(IF($AK170=AR$5,VLOOKUP(AM170,buff!$K:$L,2,FALSE),"")=0,"",IF($AK170=AR$5,VLOOKUP(AM170,buff!$K:$L,2,FALSE),"")),"")</f>
        <v/>
      </c>
      <c r="AS170" s="6" t="str">
        <f>_xlfn.IFNA(IF(IF($AK170=AS$5,VLOOKUP(AN170,buff!$K:$L,2,FALSE),"")=0,"",IF($AK170=AS$5,VLOOKUP(AN170,buff!$K:$L,2,FALSE),"")),"")</f>
        <v/>
      </c>
      <c r="AT170" s="6" t="str">
        <f>_xlfn.IFNA(IF(IF($AK170=AT$5,VLOOKUP(AO170,buff!$K:$L,2,FALSE),"")=0,"",IF($AK170=AT$5,VLOOKUP(AO170,buff!$K:$L,2,FALSE),"")),"")</f>
        <v/>
      </c>
      <c r="AU170" s="6" t="str">
        <f>_xlfn.IFNA(IF(IF($AK170=AU$5,VLOOKUP(AP170,buff!$K:$L,2,FALSE),"")=0,"",IF($AK170=AU$5,VLOOKUP(AP170,buff!$K:$L,2,FALSE),"")),"")</f>
        <v/>
      </c>
      <c r="AV170" s="6" t="str">
        <f>_xlfn.IFNA(IF(IF($AK170=AV$5,VLOOKUP(AL170,buff!$K:$L,2,FALSE),"")=0,"",IF($AK170=AV$5,VLOOKUP(AL170,buff!$K:$L,2,FALSE),"")),"")</f>
        <v/>
      </c>
      <c r="AW170" s="6" t="str">
        <f>_xlfn.IFNA(IF(IF($AK170=AW$5,VLOOKUP(AM170,buff!$K:$L,2,FALSE),"")=0,"",IF($AK170=AW$5,VLOOKUP(AM170,buff!$K:$L,2,FALSE),"")),"")</f>
        <v/>
      </c>
      <c r="AX170" s="6" t="str">
        <f>_xlfn.IFNA(IF(IF($AK170=AX$5,VLOOKUP(AN170,buff!$K:$L,2,FALSE),"")=0,"",IF($AK170=AX$5,VLOOKUP(AN170,buff!$K:$L,2,FALSE),"")),"")</f>
        <v/>
      </c>
      <c r="AY170" s="6" t="str">
        <f>_xlfn.IFNA(IF(IF($AK170=AY$5,VLOOKUP(AO170,buff!$K:$L,2,FALSE),"")=0,"",IF($AK170=AY$5,VLOOKUP(AO170,buff!$K:$L,2,FALSE),"")),"")</f>
        <v/>
      </c>
      <c r="AZ170" s="6" t="str">
        <f>_xlfn.IFNA(IF(IF($AK170=AZ$5,VLOOKUP(AP170,buff!$K:$L,2,FALSE),"")=0,"",IF($AK170=AZ$5,VLOOKUP(AP170,buff!$K:$L,2,FALSE),"")),"")</f>
        <v/>
      </c>
      <c r="BA170" s="6">
        <f>VLOOKUP(AL170,buff!$K:$P,6,FALSE)</f>
        <v>0</v>
      </c>
      <c r="BB170" s="6" t="e">
        <f>VLOOKUP(AM170,buff!$K:$P,6,FALSE)</f>
        <v>#N/A</v>
      </c>
      <c r="BC170" s="6" t="e">
        <f>VLOOKUP(AN170,buff!$K:$P,6,FALSE)</f>
        <v>#N/A</v>
      </c>
      <c r="BD170">
        <v>0</v>
      </c>
      <c r="BE170">
        <v>0</v>
      </c>
      <c r="BF170" s="22">
        <f t="shared" si="42"/>
        <v>100303</v>
      </c>
    </row>
    <row r="171" spans="1:58" x14ac:dyDescent="0.15">
      <c r="A171" t="str">
        <f t="shared" si="34"/>
        <v>法师主动技能3等级5</v>
      </c>
      <c r="B171" s="8">
        <f t="shared" si="39"/>
        <v>10030305</v>
      </c>
      <c r="C171" s="8" t="str">
        <f>VLOOKUP(G171,角色!A:B,2,FALSE)</f>
        <v>法师</v>
      </c>
      <c r="D171" s="8" t="str">
        <f t="shared" si="40"/>
        <v>主动技能3</v>
      </c>
      <c r="E171" s="8">
        <f t="shared" si="43"/>
        <v>5</v>
      </c>
      <c r="F171" s="8">
        <f t="shared" si="44"/>
        <v>3</v>
      </c>
      <c r="G171" s="8">
        <f t="shared" si="45"/>
        <v>3</v>
      </c>
      <c r="H171" s="4" t="s">
        <v>883</v>
      </c>
      <c r="I171" s="20" t="str">
        <f t="shared" si="47"/>
        <v>对敌方全体攻击，造成125%攻击力（+933）点伤害。并使目标概率眩晕。</v>
      </c>
      <c r="J171" s="4" t="s">
        <v>277</v>
      </c>
      <c r="K171" s="1" t="s">
        <v>102</v>
      </c>
      <c r="L171" s="4" t="s">
        <v>108</v>
      </c>
      <c r="M171" s="4"/>
      <c r="N171" s="4">
        <v>100</v>
      </c>
      <c r="O171" s="20">
        <f>VLOOKUP(L171,对应表!BK:BL,2,FALSE)</f>
        <v>100</v>
      </c>
      <c r="P171" s="25" t="str">
        <f>_xlfn.IFNA(VLOOKUP(G171,角色!V:AE,主动技能!F171+1,FALSE),"")</f>
        <v>||eff_xingyujianglin|</v>
      </c>
      <c r="Q171" s="25">
        <f>(VLOOKUP(G171,角色!V:AE,主动技能!F171+4,FALSE))</f>
        <v>3</v>
      </c>
      <c r="R171" s="25">
        <v>0</v>
      </c>
      <c r="S171" s="25">
        <v>0</v>
      </c>
      <c r="T171" s="6" t="str">
        <f t="shared" si="36"/>
        <v>100006:20:2:0</v>
      </c>
      <c r="U171" s="6" t="str">
        <f t="shared" si="37"/>
        <v/>
      </c>
      <c r="V171" s="19" t="str">
        <f>VLOOKUP(G171,角色!AW:BC,主动技能!F171+1,FALSE)</f>
        <v>skill_17</v>
      </c>
      <c r="Y171">
        <f t="shared" si="38"/>
        <v>0</v>
      </c>
      <c r="Z171" s="19">
        <f>IF(VLOOKUP(C171,角色!CC:CI,主动技能!F171*2,FALSE)=0,"",VLOOKUP(C171,角色!CC:CI,主动技能!F171*2,FALSE))</f>
        <v>125</v>
      </c>
      <c r="AA171" s="19">
        <f>IF(VLOOKUP(C171,角色!CC:CI,主动技能!F171*2+1,FALSE)=0,0,VLOOKUP(C171,角色!CC:CI,主动技能!F171*2+1,FALSE))</f>
        <v>25</v>
      </c>
      <c r="AB171" s="19">
        <f>IF(INT(VLOOKUP(E171,角色属性概况!I:M,3,FALSE)*AA171/100)=0,"",(INT(VLOOKUP(E171,角色属性概况!I:M,3,FALSE)*AA171/100)))</f>
        <v>933</v>
      </c>
      <c r="AE171" s="25">
        <f>(VLOOKUP(G171,角色!V:AE,主动技能!F171+7,FALSE))</f>
        <v>1</v>
      </c>
      <c r="AF171" s="19">
        <f>VLOOKUP(F171,对应表!AY:BA,3,FALSE)</f>
        <v>2</v>
      </c>
      <c r="AG171" s="19">
        <f>VLOOKUP(F171,对应表!AY:BA,2,FALSE)</f>
        <v>2</v>
      </c>
      <c r="AH171" s="25" t="str">
        <f>VLOOKUP(F171,特效对应!F:G,2,FALSE)</f>
        <v>attackex</v>
      </c>
      <c r="AJ171">
        <f t="shared" si="41"/>
        <v>5</v>
      </c>
      <c r="AK171" t="s">
        <v>117</v>
      </c>
      <c r="AL171" s="4" t="s">
        <v>929</v>
      </c>
      <c r="AQ171" s="6" t="str">
        <f>_xlfn.IFNA(IF(IF($AK171=AQ$5,VLOOKUP(AL171,buff!$K:$L,2,FALSE),"")=0,"",IF($AK171=AQ$5,VLOOKUP(AL171,buff!$K:$L,2,FALSE),"")),"")</f>
        <v>100006:20:2:0</v>
      </c>
      <c r="AR171" s="6" t="str">
        <f>_xlfn.IFNA(IF(IF($AK171=AR$5,VLOOKUP(AM171,buff!$K:$L,2,FALSE),"")=0,"",IF($AK171=AR$5,VLOOKUP(AM171,buff!$K:$L,2,FALSE),"")),"")</f>
        <v/>
      </c>
      <c r="AS171" s="6" t="str">
        <f>_xlfn.IFNA(IF(IF($AK171=AS$5,VLOOKUP(AN171,buff!$K:$L,2,FALSE),"")=0,"",IF($AK171=AS$5,VLOOKUP(AN171,buff!$K:$L,2,FALSE),"")),"")</f>
        <v/>
      </c>
      <c r="AT171" s="6" t="str">
        <f>_xlfn.IFNA(IF(IF($AK171=AT$5,VLOOKUP(AO171,buff!$K:$L,2,FALSE),"")=0,"",IF($AK171=AT$5,VLOOKUP(AO171,buff!$K:$L,2,FALSE),"")),"")</f>
        <v/>
      </c>
      <c r="AU171" s="6" t="str">
        <f>_xlfn.IFNA(IF(IF($AK171=AU$5,VLOOKUP(AP171,buff!$K:$L,2,FALSE),"")=0,"",IF($AK171=AU$5,VLOOKUP(AP171,buff!$K:$L,2,FALSE),"")),"")</f>
        <v/>
      </c>
      <c r="AV171" s="6" t="str">
        <f>_xlfn.IFNA(IF(IF($AK171=AV$5,VLOOKUP(AL171,buff!$K:$L,2,FALSE),"")=0,"",IF($AK171=AV$5,VLOOKUP(AL171,buff!$K:$L,2,FALSE),"")),"")</f>
        <v/>
      </c>
      <c r="AW171" s="6" t="str">
        <f>_xlfn.IFNA(IF(IF($AK171=AW$5,VLOOKUP(AM171,buff!$K:$L,2,FALSE),"")=0,"",IF($AK171=AW$5,VLOOKUP(AM171,buff!$K:$L,2,FALSE),"")),"")</f>
        <v/>
      </c>
      <c r="AX171" s="6" t="str">
        <f>_xlfn.IFNA(IF(IF($AK171=AX$5,VLOOKUP(AN171,buff!$K:$L,2,FALSE),"")=0,"",IF($AK171=AX$5,VLOOKUP(AN171,buff!$K:$L,2,FALSE),"")),"")</f>
        <v/>
      </c>
      <c r="AY171" s="6" t="str">
        <f>_xlfn.IFNA(IF(IF($AK171=AY$5,VLOOKUP(AO171,buff!$K:$L,2,FALSE),"")=0,"",IF($AK171=AY$5,VLOOKUP(AO171,buff!$K:$L,2,FALSE),"")),"")</f>
        <v/>
      </c>
      <c r="AZ171" s="6" t="str">
        <f>_xlfn.IFNA(IF(IF($AK171=AZ$5,VLOOKUP(AP171,buff!$K:$L,2,FALSE),"")=0,"",IF($AK171=AZ$5,VLOOKUP(AP171,buff!$K:$L,2,FALSE),"")),"")</f>
        <v/>
      </c>
      <c r="BA171" s="6">
        <f>VLOOKUP(AL171,buff!$K:$P,6,FALSE)</f>
        <v>0</v>
      </c>
      <c r="BB171" s="6" t="e">
        <f>VLOOKUP(AM171,buff!$K:$P,6,FALSE)</f>
        <v>#N/A</v>
      </c>
      <c r="BC171" s="6" t="e">
        <f>VLOOKUP(AN171,buff!$K:$P,6,FALSE)</f>
        <v>#N/A</v>
      </c>
      <c r="BD171">
        <v>0</v>
      </c>
      <c r="BE171">
        <v>0</v>
      </c>
      <c r="BF171" s="22">
        <f t="shared" si="42"/>
        <v>100303</v>
      </c>
    </row>
    <row r="172" spans="1:58" x14ac:dyDescent="0.15">
      <c r="A172" t="str">
        <f t="shared" si="34"/>
        <v>法师主动技能3等级6</v>
      </c>
      <c r="B172" s="8">
        <f t="shared" si="39"/>
        <v>10030306</v>
      </c>
      <c r="C172" s="8" t="str">
        <f>VLOOKUP(G172,角色!A:B,2,FALSE)</f>
        <v>法师</v>
      </c>
      <c r="D172" s="8" t="str">
        <f t="shared" si="40"/>
        <v>主动技能3</v>
      </c>
      <c r="E172" s="8">
        <f t="shared" si="43"/>
        <v>6</v>
      </c>
      <c r="F172" s="8">
        <f t="shared" si="44"/>
        <v>3</v>
      </c>
      <c r="G172" s="8">
        <f t="shared" si="45"/>
        <v>3</v>
      </c>
      <c r="H172" s="4" t="s">
        <v>883</v>
      </c>
      <c r="I172" s="20" t="str">
        <f t="shared" si="47"/>
        <v>对敌方全体攻击，造成125%攻击力（+1372）点伤害。并使目标概率眩晕。</v>
      </c>
      <c r="J172" s="4" t="s">
        <v>277</v>
      </c>
      <c r="K172" s="1" t="s">
        <v>102</v>
      </c>
      <c r="L172" s="4" t="s">
        <v>108</v>
      </c>
      <c r="M172" s="4"/>
      <c r="N172" s="4">
        <v>100</v>
      </c>
      <c r="O172" s="20">
        <f>VLOOKUP(L172,对应表!BK:BL,2,FALSE)</f>
        <v>100</v>
      </c>
      <c r="P172" s="25" t="str">
        <f>_xlfn.IFNA(VLOOKUP(G172,角色!V:AE,主动技能!F172+1,FALSE),"")</f>
        <v>||eff_xingyujianglin|</v>
      </c>
      <c r="Q172" s="25">
        <f>(VLOOKUP(G172,角色!V:AE,主动技能!F172+4,FALSE))</f>
        <v>3</v>
      </c>
      <c r="R172" s="25">
        <v>0</v>
      </c>
      <c r="S172" s="25">
        <v>0</v>
      </c>
      <c r="T172" s="6" t="str">
        <f t="shared" si="36"/>
        <v>100006:20:2:0</v>
      </c>
      <c r="U172" s="6" t="str">
        <f t="shared" si="37"/>
        <v/>
      </c>
      <c r="V172" s="19" t="str">
        <f>VLOOKUP(G172,角色!AW:BC,主动技能!F172+1,FALSE)</f>
        <v>skill_17</v>
      </c>
      <c r="Y172">
        <f t="shared" si="38"/>
        <v>0</v>
      </c>
      <c r="Z172" s="19">
        <f>IF(VLOOKUP(C172,角色!CC:CI,主动技能!F172*2,FALSE)=0,"",VLOOKUP(C172,角色!CC:CI,主动技能!F172*2,FALSE))</f>
        <v>125</v>
      </c>
      <c r="AA172" s="19">
        <f>IF(VLOOKUP(C172,角色!CC:CI,主动技能!F172*2+1,FALSE)=0,0,VLOOKUP(C172,角色!CC:CI,主动技能!F172*2+1,FALSE))</f>
        <v>25</v>
      </c>
      <c r="AB172" s="19">
        <f>IF(INT(VLOOKUP(E172,角色属性概况!I:M,3,FALSE)*AA172/100)=0,"",(INT(VLOOKUP(E172,角色属性概况!I:M,3,FALSE)*AA172/100)))</f>
        <v>1372</v>
      </c>
      <c r="AE172" s="25">
        <f>(VLOOKUP(G172,角色!V:AE,主动技能!F172+7,FALSE))</f>
        <v>1</v>
      </c>
      <c r="AF172" s="19">
        <f>VLOOKUP(F172,对应表!AY:BA,3,FALSE)</f>
        <v>2</v>
      </c>
      <c r="AG172" s="19">
        <f>VLOOKUP(F172,对应表!AY:BA,2,FALSE)</f>
        <v>2</v>
      </c>
      <c r="AH172" s="25" t="str">
        <f>VLOOKUP(F172,特效对应!F:G,2,FALSE)</f>
        <v>attackex</v>
      </c>
      <c r="AJ172">
        <f t="shared" si="41"/>
        <v>6</v>
      </c>
      <c r="AK172" t="s">
        <v>117</v>
      </c>
      <c r="AL172" s="4" t="s">
        <v>929</v>
      </c>
      <c r="AQ172" s="6" t="str">
        <f>_xlfn.IFNA(IF(IF($AK172=AQ$5,VLOOKUP(AL172,buff!$K:$L,2,FALSE),"")=0,"",IF($AK172=AQ$5,VLOOKUP(AL172,buff!$K:$L,2,FALSE),"")),"")</f>
        <v>100006:20:2:0</v>
      </c>
      <c r="AR172" s="6" t="str">
        <f>_xlfn.IFNA(IF(IF($AK172=AR$5,VLOOKUP(AM172,buff!$K:$L,2,FALSE),"")=0,"",IF($AK172=AR$5,VLOOKUP(AM172,buff!$K:$L,2,FALSE),"")),"")</f>
        <v/>
      </c>
      <c r="AS172" s="6" t="str">
        <f>_xlfn.IFNA(IF(IF($AK172=AS$5,VLOOKUP(AN172,buff!$K:$L,2,FALSE),"")=0,"",IF($AK172=AS$5,VLOOKUP(AN172,buff!$K:$L,2,FALSE),"")),"")</f>
        <v/>
      </c>
      <c r="AT172" s="6" t="str">
        <f>_xlfn.IFNA(IF(IF($AK172=AT$5,VLOOKUP(AO172,buff!$K:$L,2,FALSE),"")=0,"",IF($AK172=AT$5,VLOOKUP(AO172,buff!$K:$L,2,FALSE),"")),"")</f>
        <v/>
      </c>
      <c r="AU172" s="6" t="str">
        <f>_xlfn.IFNA(IF(IF($AK172=AU$5,VLOOKUP(AP172,buff!$K:$L,2,FALSE),"")=0,"",IF($AK172=AU$5,VLOOKUP(AP172,buff!$K:$L,2,FALSE),"")),"")</f>
        <v/>
      </c>
      <c r="AV172" s="6" t="str">
        <f>_xlfn.IFNA(IF(IF($AK172=AV$5,VLOOKUP(AL172,buff!$K:$L,2,FALSE),"")=0,"",IF($AK172=AV$5,VLOOKUP(AL172,buff!$K:$L,2,FALSE),"")),"")</f>
        <v/>
      </c>
      <c r="AW172" s="6" t="str">
        <f>_xlfn.IFNA(IF(IF($AK172=AW$5,VLOOKUP(AM172,buff!$K:$L,2,FALSE),"")=0,"",IF($AK172=AW$5,VLOOKUP(AM172,buff!$K:$L,2,FALSE),"")),"")</f>
        <v/>
      </c>
      <c r="AX172" s="6" t="str">
        <f>_xlfn.IFNA(IF(IF($AK172=AX$5,VLOOKUP(AN172,buff!$K:$L,2,FALSE),"")=0,"",IF($AK172=AX$5,VLOOKUP(AN172,buff!$K:$L,2,FALSE),"")),"")</f>
        <v/>
      </c>
      <c r="AY172" s="6" t="str">
        <f>_xlfn.IFNA(IF(IF($AK172=AY$5,VLOOKUP(AO172,buff!$K:$L,2,FALSE),"")=0,"",IF($AK172=AY$5,VLOOKUP(AO172,buff!$K:$L,2,FALSE),"")),"")</f>
        <v/>
      </c>
      <c r="AZ172" s="6" t="str">
        <f>_xlfn.IFNA(IF(IF($AK172=AZ$5,VLOOKUP(AP172,buff!$K:$L,2,FALSE),"")=0,"",IF($AK172=AZ$5,VLOOKUP(AP172,buff!$K:$L,2,FALSE),"")),"")</f>
        <v/>
      </c>
      <c r="BA172" s="6">
        <f>VLOOKUP(AL172,buff!$K:$P,6,FALSE)</f>
        <v>0</v>
      </c>
      <c r="BB172" s="6" t="e">
        <f>VLOOKUP(AM172,buff!$K:$P,6,FALSE)</f>
        <v>#N/A</v>
      </c>
      <c r="BC172" s="6" t="e">
        <f>VLOOKUP(AN172,buff!$K:$P,6,FALSE)</f>
        <v>#N/A</v>
      </c>
      <c r="BD172">
        <v>0</v>
      </c>
      <c r="BE172">
        <v>0</v>
      </c>
      <c r="BF172" s="22">
        <f t="shared" si="42"/>
        <v>100303</v>
      </c>
    </row>
    <row r="173" spans="1:58" x14ac:dyDescent="0.15">
      <c r="A173" t="str">
        <f t="shared" si="34"/>
        <v>法师主动技能3等级7</v>
      </c>
      <c r="B173" s="8">
        <f t="shared" si="39"/>
        <v>10030307</v>
      </c>
      <c r="C173" s="8" t="str">
        <f>VLOOKUP(G173,角色!A:B,2,FALSE)</f>
        <v>法师</v>
      </c>
      <c r="D173" s="8" t="str">
        <f t="shared" si="40"/>
        <v>主动技能3</v>
      </c>
      <c r="E173" s="8">
        <f t="shared" si="43"/>
        <v>7</v>
      </c>
      <c r="F173" s="8">
        <f t="shared" si="44"/>
        <v>3</v>
      </c>
      <c r="G173" s="8">
        <f t="shared" si="45"/>
        <v>3</v>
      </c>
      <c r="H173" s="4" t="s">
        <v>883</v>
      </c>
      <c r="I173" s="20" t="str">
        <f t="shared" si="47"/>
        <v>对敌方全体攻击，造成125%攻击力（+1994）点伤害。并使目标概率眩晕。</v>
      </c>
      <c r="J173" s="4" t="s">
        <v>277</v>
      </c>
      <c r="K173" s="1" t="s">
        <v>102</v>
      </c>
      <c r="L173" s="4" t="s">
        <v>108</v>
      </c>
      <c r="M173" s="4"/>
      <c r="N173" s="4">
        <v>100</v>
      </c>
      <c r="O173" s="20">
        <f>VLOOKUP(L173,对应表!BK:BL,2,FALSE)</f>
        <v>100</v>
      </c>
      <c r="P173" s="25" t="str">
        <f>_xlfn.IFNA(VLOOKUP(G173,角色!V:AE,主动技能!F173+1,FALSE),"")</f>
        <v>||eff_xingyujianglin|</v>
      </c>
      <c r="Q173" s="25">
        <f>(VLOOKUP(G173,角色!V:AE,主动技能!F173+4,FALSE))</f>
        <v>3</v>
      </c>
      <c r="R173" s="25">
        <v>0</v>
      </c>
      <c r="S173" s="25">
        <v>0</v>
      </c>
      <c r="T173" s="6" t="str">
        <f t="shared" si="36"/>
        <v>100006:20:2:0</v>
      </c>
      <c r="U173" s="6" t="str">
        <f t="shared" si="37"/>
        <v/>
      </c>
      <c r="V173" s="19" t="str">
        <f>VLOOKUP(G173,角色!AW:BC,主动技能!F173+1,FALSE)</f>
        <v>skill_17</v>
      </c>
      <c r="Y173">
        <f t="shared" si="38"/>
        <v>0</v>
      </c>
      <c r="Z173" s="19">
        <f>IF(VLOOKUP(C173,角色!CC:CI,主动技能!F173*2,FALSE)=0,"",VLOOKUP(C173,角色!CC:CI,主动技能!F173*2,FALSE))</f>
        <v>125</v>
      </c>
      <c r="AA173" s="19">
        <f>IF(VLOOKUP(C173,角色!CC:CI,主动技能!F173*2+1,FALSE)=0,0,VLOOKUP(C173,角色!CC:CI,主动技能!F173*2+1,FALSE))</f>
        <v>25</v>
      </c>
      <c r="AB173" s="19">
        <f>IF(INT(VLOOKUP(E173,角色属性概况!I:M,3,FALSE)*AA173/100)=0,"",(INT(VLOOKUP(E173,角色属性概况!I:M,3,FALSE)*AA173/100)))</f>
        <v>1994</v>
      </c>
      <c r="AE173" s="25">
        <f>(VLOOKUP(G173,角色!V:AE,主动技能!F173+7,FALSE))</f>
        <v>1</v>
      </c>
      <c r="AF173" s="19">
        <f>VLOOKUP(F173,对应表!AY:BA,3,FALSE)</f>
        <v>2</v>
      </c>
      <c r="AG173" s="19">
        <f>VLOOKUP(F173,对应表!AY:BA,2,FALSE)</f>
        <v>2</v>
      </c>
      <c r="AH173" s="25" t="str">
        <f>VLOOKUP(F173,特效对应!F:G,2,FALSE)</f>
        <v>attackex</v>
      </c>
      <c r="AJ173">
        <f t="shared" si="41"/>
        <v>7</v>
      </c>
      <c r="AK173" t="s">
        <v>117</v>
      </c>
      <c r="AL173" s="4" t="s">
        <v>929</v>
      </c>
      <c r="AQ173" s="6" t="str">
        <f>_xlfn.IFNA(IF(IF($AK173=AQ$5,VLOOKUP(AL173,buff!$K:$L,2,FALSE),"")=0,"",IF($AK173=AQ$5,VLOOKUP(AL173,buff!$K:$L,2,FALSE),"")),"")</f>
        <v>100006:20:2:0</v>
      </c>
      <c r="AR173" s="6" t="str">
        <f>_xlfn.IFNA(IF(IF($AK173=AR$5,VLOOKUP(AM173,buff!$K:$L,2,FALSE),"")=0,"",IF($AK173=AR$5,VLOOKUP(AM173,buff!$K:$L,2,FALSE),"")),"")</f>
        <v/>
      </c>
      <c r="AS173" s="6" t="str">
        <f>_xlfn.IFNA(IF(IF($AK173=AS$5,VLOOKUP(AN173,buff!$K:$L,2,FALSE),"")=0,"",IF($AK173=AS$5,VLOOKUP(AN173,buff!$K:$L,2,FALSE),"")),"")</f>
        <v/>
      </c>
      <c r="AT173" s="6" t="str">
        <f>_xlfn.IFNA(IF(IF($AK173=AT$5,VLOOKUP(AO173,buff!$K:$L,2,FALSE),"")=0,"",IF($AK173=AT$5,VLOOKUP(AO173,buff!$K:$L,2,FALSE),"")),"")</f>
        <v/>
      </c>
      <c r="AU173" s="6" t="str">
        <f>_xlfn.IFNA(IF(IF($AK173=AU$5,VLOOKUP(AP173,buff!$K:$L,2,FALSE),"")=0,"",IF($AK173=AU$5,VLOOKUP(AP173,buff!$K:$L,2,FALSE),"")),"")</f>
        <v/>
      </c>
      <c r="AV173" s="6" t="str">
        <f>_xlfn.IFNA(IF(IF($AK173=AV$5,VLOOKUP(AL173,buff!$K:$L,2,FALSE),"")=0,"",IF($AK173=AV$5,VLOOKUP(AL173,buff!$K:$L,2,FALSE),"")),"")</f>
        <v/>
      </c>
      <c r="AW173" s="6" t="str">
        <f>_xlfn.IFNA(IF(IF($AK173=AW$5,VLOOKUP(AM173,buff!$K:$L,2,FALSE),"")=0,"",IF($AK173=AW$5,VLOOKUP(AM173,buff!$K:$L,2,FALSE),"")),"")</f>
        <v/>
      </c>
      <c r="AX173" s="6" t="str">
        <f>_xlfn.IFNA(IF(IF($AK173=AX$5,VLOOKUP(AN173,buff!$K:$L,2,FALSE),"")=0,"",IF($AK173=AX$5,VLOOKUP(AN173,buff!$K:$L,2,FALSE),"")),"")</f>
        <v/>
      </c>
      <c r="AY173" s="6" t="str">
        <f>_xlfn.IFNA(IF(IF($AK173=AY$5,VLOOKUP(AO173,buff!$K:$L,2,FALSE),"")=0,"",IF($AK173=AY$5,VLOOKUP(AO173,buff!$K:$L,2,FALSE),"")),"")</f>
        <v/>
      </c>
      <c r="AZ173" s="6" t="str">
        <f>_xlfn.IFNA(IF(IF($AK173=AZ$5,VLOOKUP(AP173,buff!$K:$L,2,FALSE),"")=0,"",IF($AK173=AZ$5,VLOOKUP(AP173,buff!$K:$L,2,FALSE),"")),"")</f>
        <v/>
      </c>
      <c r="BA173" s="6">
        <f>VLOOKUP(AL173,buff!$K:$P,6,FALSE)</f>
        <v>0</v>
      </c>
      <c r="BB173" s="6" t="e">
        <f>VLOOKUP(AM173,buff!$K:$P,6,FALSE)</f>
        <v>#N/A</v>
      </c>
      <c r="BC173" s="6" t="e">
        <f>VLOOKUP(AN173,buff!$K:$P,6,FALSE)</f>
        <v>#N/A</v>
      </c>
      <c r="BD173">
        <v>0</v>
      </c>
      <c r="BE173">
        <v>0</v>
      </c>
      <c r="BF173" s="22">
        <f t="shared" si="42"/>
        <v>100303</v>
      </c>
    </row>
    <row r="174" spans="1:58" x14ac:dyDescent="0.15">
      <c r="A174" t="str">
        <f t="shared" si="34"/>
        <v>法师主动技能3等级8</v>
      </c>
      <c r="B174" s="8">
        <f t="shared" si="39"/>
        <v>10030308</v>
      </c>
      <c r="C174" s="8" t="str">
        <f>VLOOKUP(G174,角色!A:B,2,FALSE)</f>
        <v>法师</v>
      </c>
      <c r="D174" s="8" t="str">
        <f t="shared" si="40"/>
        <v>主动技能3</v>
      </c>
      <c r="E174" s="8">
        <f t="shared" si="43"/>
        <v>8</v>
      </c>
      <c r="F174" s="8">
        <f t="shared" si="44"/>
        <v>3</v>
      </c>
      <c r="G174" s="8">
        <f t="shared" si="45"/>
        <v>3</v>
      </c>
      <c r="H174" s="4" t="s">
        <v>883</v>
      </c>
      <c r="I174" s="20" t="str">
        <f t="shared" si="47"/>
        <v>对敌方全体攻击，造成125%攻击力（+2874）点伤害。并使目标概率眩晕。</v>
      </c>
      <c r="J174" s="4" t="s">
        <v>277</v>
      </c>
      <c r="K174" s="1" t="s">
        <v>102</v>
      </c>
      <c r="L174" s="4" t="s">
        <v>108</v>
      </c>
      <c r="M174" s="4"/>
      <c r="N174" s="4">
        <v>100</v>
      </c>
      <c r="O174" s="20">
        <f>VLOOKUP(L174,对应表!BK:BL,2,FALSE)</f>
        <v>100</v>
      </c>
      <c r="P174" s="25" t="str">
        <f>_xlfn.IFNA(VLOOKUP(G174,角色!V:AE,主动技能!F174+1,FALSE),"")</f>
        <v>||eff_xingyujianglin|</v>
      </c>
      <c r="Q174" s="25">
        <f>(VLOOKUP(G174,角色!V:AE,主动技能!F174+4,FALSE))</f>
        <v>3</v>
      </c>
      <c r="R174" s="25">
        <v>0</v>
      </c>
      <c r="S174" s="25">
        <v>0</v>
      </c>
      <c r="T174" s="6" t="str">
        <f t="shared" si="36"/>
        <v>100006:20:2:0</v>
      </c>
      <c r="U174" s="6" t="str">
        <f t="shared" si="37"/>
        <v/>
      </c>
      <c r="V174" s="19" t="str">
        <f>VLOOKUP(G174,角色!AW:BC,主动技能!F174+1,FALSE)</f>
        <v>skill_17</v>
      </c>
      <c r="Y174">
        <f t="shared" si="38"/>
        <v>0</v>
      </c>
      <c r="Z174" s="19">
        <f>IF(VLOOKUP(C174,角色!CC:CI,主动技能!F174*2,FALSE)=0,"",VLOOKUP(C174,角色!CC:CI,主动技能!F174*2,FALSE))</f>
        <v>125</v>
      </c>
      <c r="AA174" s="19">
        <f>IF(VLOOKUP(C174,角色!CC:CI,主动技能!F174*2+1,FALSE)=0,0,VLOOKUP(C174,角色!CC:CI,主动技能!F174*2+1,FALSE))</f>
        <v>25</v>
      </c>
      <c r="AB174" s="19">
        <f>IF(INT(VLOOKUP(E174,角色属性概况!I:M,3,FALSE)*AA174/100)=0,"",(INT(VLOOKUP(E174,角色属性概况!I:M,3,FALSE)*AA174/100)))</f>
        <v>2874</v>
      </c>
      <c r="AE174" s="25">
        <f>(VLOOKUP(G174,角色!V:AE,主动技能!F174+7,FALSE))</f>
        <v>1</v>
      </c>
      <c r="AF174" s="19">
        <f>VLOOKUP(F174,对应表!AY:BA,3,FALSE)</f>
        <v>2</v>
      </c>
      <c r="AG174" s="19">
        <f>VLOOKUP(F174,对应表!AY:BA,2,FALSE)</f>
        <v>2</v>
      </c>
      <c r="AH174" s="25" t="str">
        <f>VLOOKUP(F174,特效对应!F:G,2,FALSE)</f>
        <v>attackex</v>
      </c>
      <c r="AJ174">
        <f t="shared" si="41"/>
        <v>8</v>
      </c>
      <c r="AK174" t="s">
        <v>117</v>
      </c>
      <c r="AL174" s="4" t="s">
        <v>929</v>
      </c>
      <c r="AQ174" s="6" t="str">
        <f>_xlfn.IFNA(IF(IF($AK174=AQ$5,VLOOKUP(AL174,buff!$K:$L,2,FALSE),"")=0,"",IF($AK174=AQ$5,VLOOKUP(AL174,buff!$K:$L,2,FALSE),"")),"")</f>
        <v>100006:20:2:0</v>
      </c>
      <c r="AR174" s="6" t="str">
        <f>_xlfn.IFNA(IF(IF($AK174=AR$5,VLOOKUP(AM174,buff!$K:$L,2,FALSE),"")=0,"",IF($AK174=AR$5,VLOOKUP(AM174,buff!$K:$L,2,FALSE),"")),"")</f>
        <v/>
      </c>
      <c r="AS174" s="6" t="str">
        <f>_xlfn.IFNA(IF(IF($AK174=AS$5,VLOOKUP(AN174,buff!$K:$L,2,FALSE),"")=0,"",IF($AK174=AS$5,VLOOKUP(AN174,buff!$K:$L,2,FALSE),"")),"")</f>
        <v/>
      </c>
      <c r="AT174" s="6" t="str">
        <f>_xlfn.IFNA(IF(IF($AK174=AT$5,VLOOKUP(AO174,buff!$K:$L,2,FALSE),"")=0,"",IF($AK174=AT$5,VLOOKUP(AO174,buff!$K:$L,2,FALSE),"")),"")</f>
        <v/>
      </c>
      <c r="AU174" s="6" t="str">
        <f>_xlfn.IFNA(IF(IF($AK174=AU$5,VLOOKUP(AP174,buff!$K:$L,2,FALSE),"")=0,"",IF($AK174=AU$5,VLOOKUP(AP174,buff!$K:$L,2,FALSE),"")),"")</f>
        <v/>
      </c>
      <c r="AV174" s="6" t="str">
        <f>_xlfn.IFNA(IF(IF($AK174=AV$5,VLOOKUP(AL174,buff!$K:$L,2,FALSE),"")=0,"",IF($AK174=AV$5,VLOOKUP(AL174,buff!$K:$L,2,FALSE),"")),"")</f>
        <v/>
      </c>
      <c r="AW174" s="6" t="str">
        <f>_xlfn.IFNA(IF(IF($AK174=AW$5,VLOOKUP(AM174,buff!$K:$L,2,FALSE),"")=0,"",IF($AK174=AW$5,VLOOKUP(AM174,buff!$K:$L,2,FALSE),"")),"")</f>
        <v/>
      </c>
      <c r="AX174" s="6" t="str">
        <f>_xlfn.IFNA(IF(IF($AK174=AX$5,VLOOKUP(AN174,buff!$K:$L,2,FALSE),"")=0,"",IF($AK174=AX$5,VLOOKUP(AN174,buff!$K:$L,2,FALSE),"")),"")</f>
        <v/>
      </c>
      <c r="AY174" s="6" t="str">
        <f>_xlfn.IFNA(IF(IF($AK174=AY$5,VLOOKUP(AO174,buff!$K:$L,2,FALSE),"")=0,"",IF($AK174=AY$5,VLOOKUP(AO174,buff!$K:$L,2,FALSE),"")),"")</f>
        <v/>
      </c>
      <c r="AZ174" s="6" t="str">
        <f>_xlfn.IFNA(IF(IF($AK174=AZ$5,VLOOKUP(AP174,buff!$K:$L,2,FALSE),"")=0,"",IF($AK174=AZ$5,VLOOKUP(AP174,buff!$K:$L,2,FALSE),"")),"")</f>
        <v/>
      </c>
      <c r="BA174" s="6">
        <f>VLOOKUP(AL174,buff!$K:$P,6,FALSE)</f>
        <v>0</v>
      </c>
      <c r="BB174" s="6" t="e">
        <f>VLOOKUP(AM174,buff!$K:$P,6,FALSE)</f>
        <v>#N/A</v>
      </c>
      <c r="BC174" s="6" t="e">
        <f>VLOOKUP(AN174,buff!$K:$P,6,FALSE)</f>
        <v>#N/A</v>
      </c>
      <c r="BD174">
        <v>0</v>
      </c>
      <c r="BE174">
        <v>0</v>
      </c>
      <c r="BF174" s="22">
        <f t="shared" si="42"/>
        <v>100303</v>
      </c>
    </row>
    <row r="175" spans="1:58" x14ac:dyDescent="0.15">
      <c r="A175" t="str">
        <f t="shared" si="34"/>
        <v>法师主动技能3等级9</v>
      </c>
      <c r="B175" s="8">
        <f t="shared" si="39"/>
        <v>10030309</v>
      </c>
      <c r="C175" s="8" t="str">
        <f>VLOOKUP(G175,角色!A:B,2,FALSE)</f>
        <v>法师</v>
      </c>
      <c r="D175" s="8" t="str">
        <f t="shared" si="40"/>
        <v>主动技能3</v>
      </c>
      <c r="E175" s="8">
        <f t="shared" si="43"/>
        <v>9</v>
      </c>
      <c r="F175" s="8">
        <f t="shared" si="44"/>
        <v>3</v>
      </c>
      <c r="G175" s="8">
        <f t="shared" si="45"/>
        <v>3</v>
      </c>
      <c r="H175" s="4" t="s">
        <v>883</v>
      </c>
      <c r="I175" s="20" t="str">
        <f t="shared" si="47"/>
        <v>对敌方全体攻击，造成125%攻击力（+4120）点伤害。并使目标概率眩晕。</v>
      </c>
      <c r="J175" s="4" t="s">
        <v>277</v>
      </c>
      <c r="K175" s="1" t="s">
        <v>102</v>
      </c>
      <c r="L175" s="4" t="s">
        <v>108</v>
      </c>
      <c r="M175" s="4"/>
      <c r="N175" s="4">
        <v>100</v>
      </c>
      <c r="O175" s="20">
        <f>VLOOKUP(L175,对应表!BK:BL,2,FALSE)</f>
        <v>100</v>
      </c>
      <c r="P175" s="25" t="str">
        <f>_xlfn.IFNA(VLOOKUP(G175,角色!V:AE,主动技能!F175+1,FALSE),"")</f>
        <v>||eff_xingyujianglin|</v>
      </c>
      <c r="Q175" s="25">
        <f>(VLOOKUP(G175,角色!V:AE,主动技能!F175+4,FALSE))</f>
        <v>3</v>
      </c>
      <c r="R175" s="25">
        <v>0</v>
      </c>
      <c r="S175" s="25">
        <v>0</v>
      </c>
      <c r="T175" s="6" t="str">
        <f t="shared" si="36"/>
        <v>100006:20:2:0</v>
      </c>
      <c r="U175" s="6" t="str">
        <f t="shared" si="37"/>
        <v/>
      </c>
      <c r="V175" s="19" t="str">
        <f>VLOOKUP(G175,角色!AW:BC,主动技能!F175+1,FALSE)</f>
        <v>skill_17</v>
      </c>
      <c r="Y175">
        <f t="shared" si="38"/>
        <v>0</v>
      </c>
      <c r="Z175" s="19">
        <f>IF(VLOOKUP(C175,角色!CC:CI,主动技能!F175*2,FALSE)=0,"",VLOOKUP(C175,角色!CC:CI,主动技能!F175*2,FALSE))</f>
        <v>125</v>
      </c>
      <c r="AA175" s="19">
        <f>IF(VLOOKUP(C175,角色!CC:CI,主动技能!F175*2+1,FALSE)=0,0,VLOOKUP(C175,角色!CC:CI,主动技能!F175*2+1,FALSE))</f>
        <v>25</v>
      </c>
      <c r="AB175" s="19">
        <f>IF(INT(VLOOKUP(E175,角色属性概况!I:M,3,FALSE)*AA175/100)=0,"",(INT(VLOOKUP(E175,角色属性概况!I:M,3,FALSE)*AA175/100)))</f>
        <v>4120</v>
      </c>
      <c r="AE175" s="25">
        <f>(VLOOKUP(G175,角色!V:AE,主动技能!F175+7,FALSE))</f>
        <v>1</v>
      </c>
      <c r="AF175" s="19">
        <f>VLOOKUP(F175,对应表!AY:BA,3,FALSE)</f>
        <v>2</v>
      </c>
      <c r="AG175" s="19">
        <f>VLOOKUP(F175,对应表!AY:BA,2,FALSE)</f>
        <v>2</v>
      </c>
      <c r="AH175" s="25" t="str">
        <f>VLOOKUP(F175,特效对应!F:G,2,FALSE)</f>
        <v>attackex</v>
      </c>
      <c r="AJ175">
        <f t="shared" si="41"/>
        <v>9</v>
      </c>
      <c r="AK175" t="s">
        <v>117</v>
      </c>
      <c r="AL175" s="4" t="s">
        <v>929</v>
      </c>
      <c r="AQ175" s="6" t="str">
        <f>_xlfn.IFNA(IF(IF($AK175=AQ$5,VLOOKUP(AL175,buff!$K:$L,2,FALSE),"")=0,"",IF($AK175=AQ$5,VLOOKUP(AL175,buff!$K:$L,2,FALSE),"")),"")</f>
        <v>100006:20:2:0</v>
      </c>
      <c r="AR175" s="6" t="str">
        <f>_xlfn.IFNA(IF(IF($AK175=AR$5,VLOOKUP(AM175,buff!$K:$L,2,FALSE),"")=0,"",IF($AK175=AR$5,VLOOKUP(AM175,buff!$K:$L,2,FALSE),"")),"")</f>
        <v/>
      </c>
      <c r="AS175" s="6" t="str">
        <f>_xlfn.IFNA(IF(IF($AK175=AS$5,VLOOKUP(AN175,buff!$K:$L,2,FALSE),"")=0,"",IF($AK175=AS$5,VLOOKUP(AN175,buff!$K:$L,2,FALSE),"")),"")</f>
        <v/>
      </c>
      <c r="AT175" s="6" t="str">
        <f>_xlfn.IFNA(IF(IF($AK175=AT$5,VLOOKUP(AO175,buff!$K:$L,2,FALSE),"")=0,"",IF($AK175=AT$5,VLOOKUP(AO175,buff!$K:$L,2,FALSE),"")),"")</f>
        <v/>
      </c>
      <c r="AU175" s="6" t="str">
        <f>_xlfn.IFNA(IF(IF($AK175=AU$5,VLOOKUP(AP175,buff!$K:$L,2,FALSE),"")=0,"",IF($AK175=AU$5,VLOOKUP(AP175,buff!$K:$L,2,FALSE),"")),"")</f>
        <v/>
      </c>
      <c r="AV175" s="6" t="str">
        <f>_xlfn.IFNA(IF(IF($AK175=AV$5,VLOOKUP(AL175,buff!$K:$L,2,FALSE),"")=0,"",IF($AK175=AV$5,VLOOKUP(AL175,buff!$K:$L,2,FALSE),"")),"")</f>
        <v/>
      </c>
      <c r="AW175" s="6" t="str">
        <f>_xlfn.IFNA(IF(IF($AK175=AW$5,VLOOKUP(AM175,buff!$K:$L,2,FALSE),"")=0,"",IF($AK175=AW$5,VLOOKUP(AM175,buff!$K:$L,2,FALSE),"")),"")</f>
        <v/>
      </c>
      <c r="AX175" s="6" t="str">
        <f>_xlfn.IFNA(IF(IF($AK175=AX$5,VLOOKUP(AN175,buff!$K:$L,2,FALSE),"")=0,"",IF($AK175=AX$5,VLOOKUP(AN175,buff!$K:$L,2,FALSE),"")),"")</f>
        <v/>
      </c>
      <c r="AY175" s="6" t="str">
        <f>_xlfn.IFNA(IF(IF($AK175=AY$5,VLOOKUP(AO175,buff!$K:$L,2,FALSE),"")=0,"",IF($AK175=AY$5,VLOOKUP(AO175,buff!$K:$L,2,FALSE),"")),"")</f>
        <v/>
      </c>
      <c r="AZ175" s="6" t="str">
        <f>_xlfn.IFNA(IF(IF($AK175=AZ$5,VLOOKUP(AP175,buff!$K:$L,2,FALSE),"")=0,"",IF($AK175=AZ$5,VLOOKUP(AP175,buff!$K:$L,2,FALSE),"")),"")</f>
        <v/>
      </c>
      <c r="BA175" s="6">
        <f>VLOOKUP(AL175,buff!$K:$P,6,FALSE)</f>
        <v>0</v>
      </c>
      <c r="BB175" s="6" t="e">
        <f>VLOOKUP(AM175,buff!$K:$P,6,FALSE)</f>
        <v>#N/A</v>
      </c>
      <c r="BC175" s="6" t="e">
        <f>VLOOKUP(AN175,buff!$K:$P,6,FALSE)</f>
        <v>#N/A</v>
      </c>
      <c r="BD175">
        <v>0</v>
      </c>
      <c r="BE175">
        <v>0</v>
      </c>
      <c r="BF175" s="22">
        <f t="shared" si="42"/>
        <v>100303</v>
      </c>
    </row>
    <row r="176" spans="1:58" x14ac:dyDescent="0.15">
      <c r="A176" t="str">
        <f t="shared" si="34"/>
        <v>法师主动技能3等级10</v>
      </c>
      <c r="B176" s="8">
        <f t="shared" si="39"/>
        <v>10030310</v>
      </c>
      <c r="C176" s="8" t="str">
        <f>VLOOKUP(G176,角色!A:B,2,FALSE)</f>
        <v>法师</v>
      </c>
      <c r="D176" s="8" t="str">
        <f t="shared" si="40"/>
        <v>主动技能3</v>
      </c>
      <c r="E176" s="8">
        <f t="shared" si="43"/>
        <v>10</v>
      </c>
      <c r="F176" s="8">
        <f t="shared" si="44"/>
        <v>3</v>
      </c>
      <c r="G176" s="8">
        <f t="shared" si="45"/>
        <v>3</v>
      </c>
      <c r="H176" s="4" t="s">
        <v>883</v>
      </c>
      <c r="I176" s="20" t="str">
        <f t="shared" si="47"/>
        <v>对敌方全体攻击，造成125%攻击力（+5883）点伤害。并使目标概率眩晕。</v>
      </c>
      <c r="J176" s="4" t="s">
        <v>277</v>
      </c>
      <c r="K176" s="1" t="s">
        <v>102</v>
      </c>
      <c r="L176" s="4" t="s">
        <v>108</v>
      </c>
      <c r="M176" s="4"/>
      <c r="N176" s="4">
        <v>100</v>
      </c>
      <c r="O176" s="20">
        <f>VLOOKUP(L176,对应表!BK:BL,2,FALSE)</f>
        <v>100</v>
      </c>
      <c r="P176" s="25" t="str">
        <f>_xlfn.IFNA(VLOOKUP(G176,角色!V:AE,主动技能!F176+1,FALSE),"")</f>
        <v>||eff_xingyujianglin|</v>
      </c>
      <c r="Q176" s="25">
        <f>(VLOOKUP(G176,角色!V:AE,主动技能!F176+4,FALSE))</f>
        <v>3</v>
      </c>
      <c r="R176" s="25">
        <v>0</v>
      </c>
      <c r="S176" s="25">
        <v>0</v>
      </c>
      <c r="T176" s="6" t="str">
        <f t="shared" si="36"/>
        <v>100006:20:2:0</v>
      </c>
      <c r="U176" s="6" t="str">
        <f t="shared" si="37"/>
        <v/>
      </c>
      <c r="V176" s="19" t="str">
        <f>VLOOKUP(G176,角色!AW:BC,主动技能!F176+1,FALSE)</f>
        <v>skill_17</v>
      </c>
      <c r="Y176">
        <f t="shared" si="38"/>
        <v>0</v>
      </c>
      <c r="Z176" s="19">
        <f>IF(VLOOKUP(C176,角色!CC:CI,主动技能!F176*2,FALSE)=0,"",VLOOKUP(C176,角色!CC:CI,主动技能!F176*2,FALSE))</f>
        <v>125</v>
      </c>
      <c r="AA176" s="19">
        <f>IF(VLOOKUP(C176,角色!CC:CI,主动技能!F176*2+1,FALSE)=0,0,VLOOKUP(C176,角色!CC:CI,主动技能!F176*2+1,FALSE))</f>
        <v>25</v>
      </c>
      <c r="AB176" s="19">
        <f>IF(INT(VLOOKUP(E176,角色属性概况!I:M,3,FALSE)*AA176/100)=0,"",(INT(VLOOKUP(E176,角色属性概况!I:M,3,FALSE)*AA176/100)))</f>
        <v>5883</v>
      </c>
      <c r="AE176" s="25">
        <f>(VLOOKUP(G176,角色!V:AE,主动技能!F176+7,FALSE))</f>
        <v>1</v>
      </c>
      <c r="AF176" s="19">
        <f>VLOOKUP(F176,对应表!AY:BA,3,FALSE)</f>
        <v>2</v>
      </c>
      <c r="AG176" s="19">
        <f>VLOOKUP(F176,对应表!AY:BA,2,FALSE)</f>
        <v>2</v>
      </c>
      <c r="AH176" s="25" t="str">
        <f>VLOOKUP(F176,特效对应!F:G,2,FALSE)</f>
        <v>attackex</v>
      </c>
      <c r="AJ176">
        <f t="shared" si="41"/>
        <v>10</v>
      </c>
      <c r="AK176" t="s">
        <v>117</v>
      </c>
      <c r="AL176" s="4" t="s">
        <v>929</v>
      </c>
      <c r="AQ176" s="6" t="str">
        <f>_xlfn.IFNA(IF(IF($AK176=AQ$5,VLOOKUP(AL176,buff!$K:$L,2,FALSE),"")=0,"",IF($AK176=AQ$5,VLOOKUP(AL176,buff!$K:$L,2,FALSE),"")),"")</f>
        <v>100006:20:2:0</v>
      </c>
      <c r="AR176" s="6" t="str">
        <f>_xlfn.IFNA(IF(IF($AK176=AR$5,VLOOKUP(AM176,buff!$K:$L,2,FALSE),"")=0,"",IF($AK176=AR$5,VLOOKUP(AM176,buff!$K:$L,2,FALSE),"")),"")</f>
        <v/>
      </c>
      <c r="AS176" s="6" t="str">
        <f>_xlfn.IFNA(IF(IF($AK176=AS$5,VLOOKUP(AN176,buff!$K:$L,2,FALSE),"")=0,"",IF($AK176=AS$5,VLOOKUP(AN176,buff!$K:$L,2,FALSE),"")),"")</f>
        <v/>
      </c>
      <c r="AT176" s="6" t="str">
        <f>_xlfn.IFNA(IF(IF($AK176=AT$5,VLOOKUP(AO176,buff!$K:$L,2,FALSE),"")=0,"",IF($AK176=AT$5,VLOOKUP(AO176,buff!$K:$L,2,FALSE),"")),"")</f>
        <v/>
      </c>
      <c r="AU176" s="6" t="str">
        <f>_xlfn.IFNA(IF(IF($AK176=AU$5,VLOOKUP(AP176,buff!$K:$L,2,FALSE),"")=0,"",IF($AK176=AU$5,VLOOKUP(AP176,buff!$K:$L,2,FALSE),"")),"")</f>
        <v/>
      </c>
      <c r="AV176" s="6" t="str">
        <f>_xlfn.IFNA(IF(IF($AK176=AV$5,VLOOKUP(AL176,buff!$K:$L,2,FALSE),"")=0,"",IF($AK176=AV$5,VLOOKUP(AL176,buff!$K:$L,2,FALSE),"")),"")</f>
        <v/>
      </c>
      <c r="AW176" s="6" t="str">
        <f>_xlfn.IFNA(IF(IF($AK176=AW$5,VLOOKUP(AM176,buff!$K:$L,2,FALSE),"")=0,"",IF($AK176=AW$5,VLOOKUP(AM176,buff!$K:$L,2,FALSE),"")),"")</f>
        <v/>
      </c>
      <c r="AX176" s="6" t="str">
        <f>_xlfn.IFNA(IF(IF($AK176=AX$5,VLOOKUP(AN176,buff!$K:$L,2,FALSE),"")=0,"",IF($AK176=AX$5,VLOOKUP(AN176,buff!$K:$L,2,FALSE),"")),"")</f>
        <v/>
      </c>
      <c r="AY176" s="6" t="str">
        <f>_xlfn.IFNA(IF(IF($AK176=AY$5,VLOOKUP(AO176,buff!$K:$L,2,FALSE),"")=0,"",IF($AK176=AY$5,VLOOKUP(AO176,buff!$K:$L,2,FALSE),"")),"")</f>
        <v/>
      </c>
      <c r="AZ176" s="6" t="str">
        <f>_xlfn.IFNA(IF(IF($AK176=AZ$5,VLOOKUP(AP176,buff!$K:$L,2,FALSE),"")=0,"",IF($AK176=AZ$5,VLOOKUP(AP176,buff!$K:$L,2,FALSE),"")),"")</f>
        <v/>
      </c>
      <c r="BA176" s="6">
        <f>VLOOKUP(AL176,buff!$K:$P,6,FALSE)</f>
        <v>0</v>
      </c>
      <c r="BB176" s="6" t="e">
        <f>VLOOKUP(AM176,buff!$K:$P,6,FALSE)</f>
        <v>#N/A</v>
      </c>
      <c r="BC176" s="6" t="e">
        <f>VLOOKUP(AN176,buff!$K:$P,6,FALSE)</f>
        <v>#N/A</v>
      </c>
      <c r="BD176">
        <v>0</v>
      </c>
      <c r="BE176">
        <v>0</v>
      </c>
      <c r="BF176" s="22">
        <f t="shared" si="42"/>
        <v>100303</v>
      </c>
    </row>
    <row r="177" spans="1:58" x14ac:dyDescent="0.15">
      <c r="A177" t="str">
        <f t="shared" si="34"/>
        <v>法师主动技能3等级11</v>
      </c>
      <c r="B177" s="8">
        <f t="shared" si="39"/>
        <v>10030311</v>
      </c>
      <c r="C177" s="8" t="str">
        <f>VLOOKUP(G177,角色!A:B,2,FALSE)</f>
        <v>法师</v>
      </c>
      <c r="D177" s="8" t="str">
        <f t="shared" si="40"/>
        <v>主动技能3</v>
      </c>
      <c r="E177" s="8">
        <f t="shared" si="43"/>
        <v>11</v>
      </c>
      <c r="F177" s="8">
        <f t="shared" si="44"/>
        <v>3</v>
      </c>
      <c r="G177" s="8">
        <f t="shared" si="45"/>
        <v>3</v>
      </c>
      <c r="H177" s="4" t="s">
        <v>883</v>
      </c>
      <c r="I177" s="20" t="str">
        <f t="shared" si="47"/>
        <v>对敌方全体攻击，造成125%攻击力（+8380）点伤害。并使目标概率眩晕。</v>
      </c>
      <c r="J177" s="4" t="s">
        <v>277</v>
      </c>
      <c r="K177" s="1" t="s">
        <v>102</v>
      </c>
      <c r="L177" s="4" t="s">
        <v>108</v>
      </c>
      <c r="M177" s="4"/>
      <c r="N177" s="4">
        <v>100</v>
      </c>
      <c r="O177" s="20">
        <f>VLOOKUP(L177,对应表!BK:BL,2,FALSE)</f>
        <v>100</v>
      </c>
      <c r="P177" s="25" t="str">
        <f>_xlfn.IFNA(VLOOKUP(G177,角色!V:AE,主动技能!F177+1,FALSE),"")</f>
        <v>||eff_xingyujianglin|</v>
      </c>
      <c r="Q177" s="25">
        <f>(VLOOKUP(G177,角色!V:AE,主动技能!F177+4,FALSE))</f>
        <v>3</v>
      </c>
      <c r="R177" s="25">
        <v>0</v>
      </c>
      <c r="S177" s="25">
        <v>0</v>
      </c>
      <c r="T177" s="6" t="str">
        <f t="shared" si="36"/>
        <v>100006:20:2:0</v>
      </c>
      <c r="U177" s="6" t="str">
        <f t="shared" si="37"/>
        <v/>
      </c>
      <c r="V177" s="19" t="str">
        <f>VLOOKUP(G177,角色!AW:BC,主动技能!F177+1,FALSE)</f>
        <v>skill_17</v>
      </c>
      <c r="Y177">
        <f t="shared" si="38"/>
        <v>0</v>
      </c>
      <c r="Z177" s="19">
        <f>IF(VLOOKUP(C177,角色!CC:CI,主动技能!F177*2,FALSE)=0,"",VLOOKUP(C177,角色!CC:CI,主动技能!F177*2,FALSE))</f>
        <v>125</v>
      </c>
      <c r="AA177" s="19">
        <f>IF(VLOOKUP(C177,角色!CC:CI,主动技能!F177*2+1,FALSE)=0,0,VLOOKUP(C177,角色!CC:CI,主动技能!F177*2+1,FALSE))</f>
        <v>25</v>
      </c>
      <c r="AB177" s="19">
        <f>IF(INT(VLOOKUP(E177,角色属性概况!I:M,3,FALSE)*AA177/100)=0,"",(INT(VLOOKUP(E177,角色属性概况!I:M,3,FALSE)*AA177/100)))</f>
        <v>8380</v>
      </c>
      <c r="AE177" s="25">
        <f>(VLOOKUP(G177,角色!V:AE,主动技能!F177+7,FALSE))</f>
        <v>1</v>
      </c>
      <c r="AF177" s="19">
        <f>VLOOKUP(F177,对应表!AY:BA,3,FALSE)</f>
        <v>2</v>
      </c>
      <c r="AG177" s="19">
        <f>VLOOKUP(F177,对应表!AY:BA,2,FALSE)</f>
        <v>2</v>
      </c>
      <c r="AH177" s="25" t="str">
        <f>VLOOKUP(F177,特效对应!F:G,2,FALSE)</f>
        <v>attackex</v>
      </c>
      <c r="AJ177">
        <f t="shared" si="41"/>
        <v>11</v>
      </c>
      <c r="AK177" t="s">
        <v>117</v>
      </c>
      <c r="AL177" s="4" t="s">
        <v>929</v>
      </c>
      <c r="AQ177" s="6" t="str">
        <f>_xlfn.IFNA(IF(IF($AK177=AQ$5,VLOOKUP(AL177,buff!$K:$L,2,FALSE),"")=0,"",IF($AK177=AQ$5,VLOOKUP(AL177,buff!$K:$L,2,FALSE),"")),"")</f>
        <v>100006:20:2:0</v>
      </c>
      <c r="AR177" s="6" t="str">
        <f>_xlfn.IFNA(IF(IF($AK177=AR$5,VLOOKUP(AM177,buff!$K:$L,2,FALSE),"")=0,"",IF($AK177=AR$5,VLOOKUP(AM177,buff!$K:$L,2,FALSE),"")),"")</f>
        <v/>
      </c>
      <c r="AS177" s="6" t="str">
        <f>_xlfn.IFNA(IF(IF($AK177=AS$5,VLOOKUP(AN177,buff!$K:$L,2,FALSE),"")=0,"",IF($AK177=AS$5,VLOOKUP(AN177,buff!$K:$L,2,FALSE),"")),"")</f>
        <v/>
      </c>
      <c r="AT177" s="6" t="str">
        <f>_xlfn.IFNA(IF(IF($AK177=AT$5,VLOOKUP(AO177,buff!$K:$L,2,FALSE),"")=0,"",IF($AK177=AT$5,VLOOKUP(AO177,buff!$K:$L,2,FALSE),"")),"")</f>
        <v/>
      </c>
      <c r="AU177" s="6" t="str">
        <f>_xlfn.IFNA(IF(IF($AK177=AU$5,VLOOKUP(AP177,buff!$K:$L,2,FALSE),"")=0,"",IF($AK177=AU$5,VLOOKUP(AP177,buff!$K:$L,2,FALSE),"")),"")</f>
        <v/>
      </c>
      <c r="AV177" s="6" t="str">
        <f>_xlfn.IFNA(IF(IF($AK177=AV$5,VLOOKUP(AL177,buff!$K:$L,2,FALSE),"")=0,"",IF($AK177=AV$5,VLOOKUP(AL177,buff!$K:$L,2,FALSE),"")),"")</f>
        <v/>
      </c>
      <c r="AW177" s="6" t="str">
        <f>_xlfn.IFNA(IF(IF($AK177=AW$5,VLOOKUP(AM177,buff!$K:$L,2,FALSE),"")=0,"",IF($AK177=AW$5,VLOOKUP(AM177,buff!$K:$L,2,FALSE),"")),"")</f>
        <v/>
      </c>
      <c r="AX177" s="6" t="str">
        <f>_xlfn.IFNA(IF(IF($AK177=AX$5,VLOOKUP(AN177,buff!$K:$L,2,FALSE),"")=0,"",IF($AK177=AX$5,VLOOKUP(AN177,buff!$K:$L,2,FALSE),"")),"")</f>
        <v/>
      </c>
      <c r="AY177" s="6" t="str">
        <f>_xlfn.IFNA(IF(IF($AK177=AY$5,VLOOKUP(AO177,buff!$K:$L,2,FALSE),"")=0,"",IF($AK177=AY$5,VLOOKUP(AO177,buff!$K:$L,2,FALSE),"")),"")</f>
        <v/>
      </c>
      <c r="AZ177" s="6" t="str">
        <f>_xlfn.IFNA(IF(IF($AK177=AZ$5,VLOOKUP(AP177,buff!$K:$L,2,FALSE),"")=0,"",IF($AK177=AZ$5,VLOOKUP(AP177,buff!$K:$L,2,FALSE),"")),"")</f>
        <v/>
      </c>
      <c r="BA177" s="6">
        <f>VLOOKUP(AL177,buff!$K:$P,6,FALSE)</f>
        <v>0</v>
      </c>
      <c r="BB177" s="6" t="e">
        <f>VLOOKUP(AM177,buff!$K:$P,6,FALSE)</f>
        <v>#N/A</v>
      </c>
      <c r="BC177" s="6" t="e">
        <f>VLOOKUP(AN177,buff!$K:$P,6,FALSE)</f>
        <v>#N/A</v>
      </c>
      <c r="BD177">
        <v>0</v>
      </c>
      <c r="BE177">
        <v>0</v>
      </c>
      <c r="BF177" s="22">
        <f t="shared" si="42"/>
        <v>100303</v>
      </c>
    </row>
    <row r="178" spans="1:58" x14ac:dyDescent="0.15">
      <c r="A178" t="str">
        <f t="shared" si="34"/>
        <v>法师主动技能3等级12</v>
      </c>
      <c r="B178" s="8">
        <f t="shared" si="39"/>
        <v>10030312</v>
      </c>
      <c r="C178" s="8" t="str">
        <f>VLOOKUP(G178,角色!A:B,2,FALSE)</f>
        <v>法师</v>
      </c>
      <c r="D178" s="8" t="str">
        <f t="shared" si="40"/>
        <v>主动技能3</v>
      </c>
      <c r="E178" s="8">
        <f t="shared" si="43"/>
        <v>12</v>
      </c>
      <c r="F178" s="8">
        <f t="shared" si="44"/>
        <v>3</v>
      </c>
      <c r="G178" s="8">
        <f t="shared" si="45"/>
        <v>3</v>
      </c>
      <c r="H178" s="4" t="s">
        <v>883</v>
      </c>
      <c r="I178" s="20" t="str">
        <f t="shared" si="47"/>
        <v>对敌方全体攻击，造成125%攻击力（+11915）点伤害。并使目标概率眩晕。</v>
      </c>
      <c r="J178" s="4" t="s">
        <v>277</v>
      </c>
      <c r="K178" s="1" t="s">
        <v>102</v>
      </c>
      <c r="L178" s="4" t="s">
        <v>108</v>
      </c>
      <c r="M178" s="4"/>
      <c r="N178" s="4">
        <v>100</v>
      </c>
      <c r="O178" s="20">
        <f>VLOOKUP(L178,对应表!BK:BL,2,FALSE)</f>
        <v>100</v>
      </c>
      <c r="P178" s="25" t="str">
        <f>_xlfn.IFNA(VLOOKUP(G178,角色!V:AE,主动技能!F178+1,FALSE),"")</f>
        <v>||eff_xingyujianglin|</v>
      </c>
      <c r="Q178" s="25">
        <f>(VLOOKUP(G178,角色!V:AE,主动技能!F178+4,FALSE))</f>
        <v>3</v>
      </c>
      <c r="R178" s="25">
        <v>0</v>
      </c>
      <c r="S178" s="25">
        <v>0</v>
      </c>
      <c r="T178" s="6" t="str">
        <f t="shared" si="36"/>
        <v>100006:20:2:0</v>
      </c>
      <c r="U178" s="6" t="str">
        <f t="shared" si="37"/>
        <v/>
      </c>
      <c r="V178" s="19" t="str">
        <f>VLOOKUP(G178,角色!AW:BC,主动技能!F178+1,FALSE)</f>
        <v>skill_17</v>
      </c>
      <c r="Y178">
        <f t="shared" si="38"/>
        <v>0</v>
      </c>
      <c r="Z178" s="19">
        <f>IF(VLOOKUP(C178,角色!CC:CI,主动技能!F178*2,FALSE)=0,"",VLOOKUP(C178,角色!CC:CI,主动技能!F178*2,FALSE))</f>
        <v>125</v>
      </c>
      <c r="AA178" s="19">
        <f>IF(VLOOKUP(C178,角色!CC:CI,主动技能!F178*2+1,FALSE)=0,0,VLOOKUP(C178,角色!CC:CI,主动技能!F178*2+1,FALSE))</f>
        <v>25</v>
      </c>
      <c r="AB178" s="19">
        <f>IF(INT(VLOOKUP(E178,角色属性概况!I:M,3,FALSE)*AA178/100)=0,"",(INT(VLOOKUP(E178,角色属性概况!I:M,3,FALSE)*AA178/100)))</f>
        <v>11915</v>
      </c>
      <c r="AE178" s="25">
        <f>(VLOOKUP(G178,角色!V:AE,主动技能!F178+7,FALSE))</f>
        <v>1</v>
      </c>
      <c r="AF178" s="19">
        <f>VLOOKUP(F178,对应表!AY:BA,3,FALSE)</f>
        <v>2</v>
      </c>
      <c r="AG178" s="19">
        <f>VLOOKUP(F178,对应表!AY:BA,2,FALSE)</f>
        <v>2</v>
      </c>
      <c r="AH178" s="25" t="str">
        <f>VLOOKUP(F178,特效对应!F:G,2,FALSE)</f>
        <v>attackex</v>
      </c>
      <c r="AJ178">
        <f t="shared" si="41"/>
        <v>12</v>
      </c>
      <c r="AK178" t="s">
        <v>117</v>
      </c>
      <c r="AL178" s="4" t="s">
        <v>929</v>
      </c>
      <c r="AQ178" s="6" t="str">
        <f>_xlfn.IFNA(IF(IF($AK178=AQ$5,VLOOKUP(AL178,buff!$K:$L,2,FALSE),"")=0,"",IF($AK178=AQ$5,VLOOKUP(AL178,buff!$K:$L,2,FALSE),"")),"")</f>
        <v>100006:20:2:0</v>
      </c>
      <c r="AR178" s="6" t="str">
        <f>_xlfn.IFNA(IF(IF($AK178=AR$5,VLOOKUP(AM178,buff!$K:$L,2,FALSE),"")=0,"",IF($AK178=AR$5,VLOOKUP(AM178,buff!$K:$L,2,FALSE),"")),"")</f>
        <v/>
      </c>
      <c r="AS178" s="6" t="str">
        <f>_xlfn.IFNA(IF(IF($AK178=AS$5,VLOOKUP(AN178,buff!$K:$L,2,FALSE),"")=0,"",IF($AK178=AS$5,VLOOKUP(AN178,buff!$K:$L,2,FALSE),"")),"")</f>
        <v/>
      </c>
      <c r="AT178" s="6" t="str">
        <f>_xlfn.IFNA(IF(IF($AK178=AT$5,VLOOKUP(AO178,buff!$K:$L,2,FALSE),"")=0,"",IF($AK178=AT$5,VLOOKUP(AO178,buff!$K:$L,2,FALSE),"")),"")</f>
        <v/>
      </c>
      <c r="AU178" s="6" t="str">
        <f>_xlfn.IFNA(IF(IF($AK178=AU$5,VLOOKUP(AP178,buff!$K:$L,2,FALSE),"")=0,"",IF($AK178=AU$5,VLOOKUP(AP178,buff!$K:$L,2,FALSE),"")),"")</f>
        <v/>
      </c>
      <c r="AV178" s="6" t="str">
        <f>_xlfn.IFNA(IF(IF($AK178=AV$5,VLOOKUP(AL178,buff!$K:$L,2,FALSE),"")=0,"",IF($AK178=AV$5,VLOOKUP(AL178,buff!$K:$L,2,FALSE),"")),"")</f>
        <v/>
      </c>
      <c r="AW178" s="6" t="str">
        <f>_xlfn.IFNA(IF(IF($AK178=AW$5,VLOOKUP(AM178,buff!$K:$L,2,FALSE),"")=0,"",IF($AK178=AW$5,VLOOKUP(AM178,buff!$K:$L,2,FALSE),"")),"")</f>
        <v/>
      </c>
      <c r="AX178" s="6" t="str">
        <f>_xlfn.IFNA(IF(IF($AK178=AX$5,VLOOKUP(AN178,buff!$K:$L,2,FALSE),"")=0,"",IF($AK178=AX$5,VLOOKUP(AN178,buff!$K:$L,2,FALSE),"")),"")</f>
        <v/>
      </c>
      <c r="AY178" s="6" t="str">
        <f>_xlfn.IFNA(IF(IF($AK178=AY$5,VLOOKUP(AO178,buff!$K:$L,2,FALSE),"")=0,"",IF($AK178=AY$5,VLOOKUP(AO178,buff!$K:$L,2,FALSE),"")),"")</f>
        <v/>
      </c>
      <c r="AZ178" s="6" t="str">
        <f>_xlfn.IFNA(IF(IF($AK178=AZ$5,VLOOKUP(AP178,buff!$K:$L,2,FALSE),"")=0,"",IF($AK178=AZ$5,VLOOKUP(AP178,buff!$K:$L,2,FALSE),"")),"")</f>
        <v/>
      </c>
      <c r="BA178" s="6">
        <f>VLOOKUP(AL178,buff!$K:$P,6,FALSE)</f>
        <v>0</v>
      </c>
      <c r="BB178" s="6" t="e">
        <f>VLOOKUP(AM178,buff!$K:$P,6,FALSE)</f>
        <v>#N/A</v>
      </c>
      <c r="BC178" s="6" t="e">
        <f>VLOOKUP(AN178,buff!$K:$P,6,FALSE)</f>
        <v>#N/A</v>
      </c>
      <c r="BD178">
        <v>0</v>
      </c>
      <c r="BE178">
        <v>0</v>
      </c>
      <c r="BF178" s="22">
        <f t="shared" si="42"/>
        <v>100303</v>
      </c>
    </row>
    <row r="179" spans="1:58" x14ac:dyDescent="0.15">
      <c r="A179" t="str">
        <f t="shared" si="34"/>
        <v>法师主动技能3等级13</v>
      </c>
      <c r="B179" s="8">
        <f t="shared" si="39"/>
        <v>10030313</v>
      </c>
      <c r="C179" s="8" t="str">
        <f>VLOOKUP(G179,角色!A:B,2,FALSE)</f>
        <v>法师</v>
      </c>
      <c r="D179" s="8" t="str">
        <f t="shared" si="40"/>
        <v>主动技能3</v>
      </c>
      <c r="E179" s="8">
        <f t="shared" si="43"/>
        <v>13</v>
      </c>
      <c r="F179" s="8">
        <f t="shared" si="44"/>
        <v>3</v>
      </c>
      <c r="G179" s="8">
        <f t="shared" si="45"/>
        <v>3</v>
      </c>
      <c r="H179" s="4" t="s">
        <v>883</v>
      </c>
      <c r="I179" s="20" t="str">
        <f t="shared" si="47"/>
        <v>对敌方全体攻击，造成125%攻击力（+16919）点伤害。并使目标概率眩晕。</v>
      </c>
      <c r="J179" s="4" t="s">
        <v>277</v>
      </c>
      <c r="K179" s="1" t="s">
        <v>102</v>
      </c>
      <c r="L179" s="4" t="s">
        <v>108</v>
      </c>
      <c r="M179" s="4"/>
      <c r="N179" s="4">
        <v>100</v>
      </c>
      <c r="O179" s="20">
        <f>VLOOKUP(L179,对应表!BK:BL,2,FALSE)</f>
        <v>100</v>
      </c>
      <c r="P179" s="25" t="str">
        <f>_xlfn.IFNA(VLOOKUP(G179,角色!V:AE,主动技能!F179+1,FALSE),"")</f>
        <v>||eff_xingyujianglin|</v>
      </c>
      <c r="Q179" s="25">
        <f>(VLOOKUP(G179,角色!V:AE,主动技能!F179+4,FALSE))</f>
        <v>3</v>
      </c>
      <c r="R179" s="25">
        <v>0</v>
      </c>
      <c r="S179" s="25">
        <v>0</v>
      </c>
      <c r="T179" s="6" t="str">
        <f t="shared" si="36"/>
        <v>100006:20:2:0</v>
      </c>
      <c r="U179" s="6" t="str">
        <f t="shared" si="37"/>
        <v/>
      </c>
      <c r="V179" s="19" t="str">
        <f>VLOOKUP(G179,角色!AW:BC,主动技能!F179+1,FALSE)</f>
        <v>skill_17</v>
      </c>
      <c r="Y179">
        <f t="shared" si="38"/>
        <v>0</v>
      </c>
      <c r="Z179" s="19">
        <f>IF(VLOOKUP(C179,角色!CC:CI,主动技能!F179*2,FALSE)=0,"",VLOOKUP(C179,角色!CC:CI,主动技能!F179*2,FALSE))</f>
        <v>125</v>
      </c>
      <c r="AA179" s="19">
        <f>IF(VLOOKUP(C179,角色!CC:CI,主动技能!F179*2+1,FALSE)=0,0,VLOOKUP(C179,角色!CC:CI,主动技能!F179*2+1,FALSE))</f>
        <v>25</v>
      </c>
      <c r="AB179" s="19">
        <f>IF(INT(VLOOKUP(E179,角色属性概况!I:M,3,FALSE)*AA179/100)=0,"",(INT(VLOOKUP(E179,角色属性概况!I:M,3,FALSE)*AA179/100)))</f>
        <v>16919</v>
      </c>
      <c r="AE179" s="25">
        <f>(VLOOKUP(G179,角色!V:AE,主动技能!F179+7,FALSE))</f>
        <v>1</v>
      </c>
      <c r="AF179" s="19">
        <f>VLOOKUP(F179,对应表!AY:BA,3,FALSE)</f>
        <v>2</v>
      </c>
      <c r="AG179" s="19">
        <f>VLOOKUP(F179,对应表!AY:BA,2,FALSE)</f>
        <v>2</v>
      </c>
      <c r="AH179" s="25" t="str">
        <f>VLOOKUP(F179,特效对应!F:G,2,FALSE)</f>
        <v>attackex</v>
      </c>
      <c r="AJ179">
        <f t="shared" si="41"/>
        <v>13</v>
      </c>
      <c r="AK179" t="s">
        <v>117</v>
      </c>
      <c r="AL179" s="4" t="s">
        <v>929</v>
      </c>
      <c r="AQ179" s="6" t="str">
        <f>_xlfn.IFNA(IF(IF($AK179=AQ$5,VLOOKUP(AL179,buff!$K:$L,2,FALSE),"")=0,"",IF($AK179=AQ$5,VLOOKUP(AL179,buff!$K:$L,2,FALSE),"")),"")</f>
        <v>100006:20:2:0</v>
      </c>
      <c r="AR179" s="6" t="str">
        <f>_xlfn.IFNA(IF(IF($AK179=AR$5,VLOOKUP(AM179,buff!$K:$L,2,FALSE),"")=0,"",IF($AK179=AR$5,VLOOKUP(AM179,buff!$K:$L,2,FALSE),"")),"")</f>
        <v/>
      </c>
      <c r="AS179" s="6" t="str">
        <f>_xlfn.IFNA(IF(IF($AK179=AS$5,VLOOKUP(AN179,buff!$K:$L,2,FALSE),"")=0,"",IF($AK179=AS$5,VLOOKUP(AN179,buff!$K:$L,2,FALSE),"")),"")</f>
        <v/>
      </c>
      <c r="AT179" s="6" t="str">
        <f>_xlfn.IFNA(IF(IF($AK179=AT$5,VLOOKUP(AO179,buff!$K:$L,2,FALSE),"")=0,"",IF($AK179=AT$5,VLOOKUP(AO179,buff!$K:$L,2,FALSE),"")),"")</f>
        <v/>
      </c>
      <c r="AU179" s="6" t="str">
        <f>_xlfn.IFNA(IF(IF($AK179=AU$5,VLOOKUP(AP179,buff!$K:$L,2,FALSE),"")=0,"",IF($AK179=AU$5,VLOOKUP(AP179,buff!$K:$L,2,FALSE),"")),"")</f>
        <v/>
      </c>
      <c r="AV179" s="6" t="str">
        <f>_xlfn.IFNA(IF(IF($AK179=AV$5,VLOOKUP(AL179,buff!$K:$L,2,FALSE),"")=0,"",IF($AK179=AV$5,VLOOKUP(AL179,buff!$K:$L,2,FALSE),"")),"")</f>
        <v/>
      </c>
      <c r="AW179" s="6" t="str">
        <f>_xlfn.IFNA(IF(IF($AK179=AW$5,VLOOKUP(AM179,buff!$K:$L,2,FALSE),"")=0,"",IF($AK179=AW$5,VLOOKUP(AM179,buff!$K:$L,2,FALSE),"")),"")</f>
        <v/>
      </c>
      <c r="AX179" s="6" t="str">
        <f>_xlfn.IFNA(IF(IF($AK179=AX$5,VLOOKUP(AN179,buff!$K:$L,2,FALSE),"")=0,"",IF($AK179=AX$5,VLOOKUP(AN179,buff!$K:$L,2,FALSE),"")),"")</f>
        <v/>
      </c>
      <c r="AY179" s="6" t="str">
        <f>_xlfn.IFNA(IF(IF($AK179=AY$5,VLOOKUP(AO179,buff!$K:$L,2,FALSE),"")=0,"",IF($AK179=AY$5,VLOOKUP(AO179,buff!$K:$L,2,FALSE),"")),"")</f>
        <v/>
      </c>
      <c r="AZ179" s="6" t="str">
        <f>_xlfn.IFNA(IF(IF($AK179=AZ$5,VLOOKUP(AP179,buff!$K:$L,2,FALSE),"")=0,"",IF($AK179=AZ$5,VLOOKUP(AP179,buff!$K:$L,2,FALSE),"")),"")</f>
        <v/>
      </c>
      <c r="BA179" s="6">
        <f>VLOOKUP(AL179,buff!$K:$P,6,FALSE)</f>
        <v>0</v>
      </c>
      <c r="BB179" s="6" t="e">
        <f>VLOOKUP(AM179,buff!$K:$P,6,FALSE)</f>
        <v>#N/A</v>
      </c>
      <c r="BC179" s="6" t="e">
        <f>VLOOKUP(AN179,buff!$K:$P,6,FALSE)</f>
        <v>#N/A</v>
      </c>
      <c r="BD179">
        <v>0</v>
      </c>
      <c r="BE179">
        <v>0</v>
      </c>
      <c r="BF179" s="22">
        <f t="shared" si="42"/>
        <v>100303</v>
      </c>
    </row>
    <row r="180" spans="1:58" x14ac:dyDescent="0.15">
      <c r="A180" t="str">
        <f t="shared" si="34"/>
        <v>法师主动技能3等级14</v>
      </c>
      <c r="B180" s="8">
        <f t="shared" si="39"/>
        <v>10030314</v>
      </c>
      <c r="C180" s="8" t="str">
        <f>VLOOKUP(G180,角色!A:B,2,FALSE)</f>
        <v>法师</v>
      </c>
      <c r="D180" s="8" t="str">
        <f t="shared" si="40"/>
        <v>主动技能3</v>
      </c>
      <c r="E180" s="8">
        <f t="shared" si="43"/>
        <v>14</v>
      </c>
      <c r="F180" s="8">
        <f t="shared" si="44"/>
        <v>3</v>
      </c>
      <c r="G180" s="8">
        <f t="shared" si="45"/>
        <v>3</v>
      </c>
      <c r="H180" s="4" t="s">
        <v>883</v>
      </c>
      <c r="I180" s="20" t="str">
        <f t="shared" si="47"/>
        <v>对敌方全体攻击，造成125%攻击力（+24004）点伤害。并使目标概率眩晕。</v>
      </c>
      <c r="J180" s="4" t="s">
        <v>277</v>
      </c>
      <c r="K180" s="1" t="s">
        <v>102</v>
      </c>
      <c r="L180" s="4" t="s">
        <v>108</v>
      </c>
      <c r="M180" s="4"/>
      <c r="N180" s="4">
        <v>100</v>
      </c>
      <c r="O180" s="20">
        <f>VLOOKUP(L180,对应表!BK:BL,2,FALSE)</f>
        <v>100</v>
      </c>
      <c r="P180" s="25" t="str">
        <f>_xlfn.IFNA(VLOOKUP(G180,角色!V:AE,主动技能!F180+1,FALSE),"")</f>
        <v>||eff_xingyujianglin|</v>
      </c>
      <c r="Q180" s="25">
        <f>(VLOOKUP(G180,角色!V:AE,主动技能!F180+4,FALSE))</f>
        <v>3</v>
      </c>
      <c r="R180" s="25">
        <v>0</v>
      </c>
      <c r="S180" s="25">
        <v>0</v>
      </c>
      <c r="T180" s="6" t="str">
        <f t="shared" si="36"/>
        <v>100006:20:2:0</v>
      </c>
      <c r="U180" s="6" t="str">
        <f t="shared" si="37"/>
        <v/>
      </c>
      <c r="V180" s="19" t="str">
        <f>VLOOKUP(G180,角色!AW:BC,主动技能!F180+1,FALSE)</f>
        <v>skill_17</v>
      </c>
      <c r="Y180">
        <f t="shared" si="38"/>
        <v>0</v>
      </c>
      <c r="Z180" s="19">
        <f>IF(VLOOKUP(C180,角色!CC:CI,主动技能!F180*2,FALSE)=0,"",VLOOKUP(C180,角色!CC:CI,主动技能!F180*2,FALSE))</f>
        <v>125</v>
      </c>
      <c r="AA180" s="19">
        <f>IF(VLOOKUP(C180,角色!CC:CI,主动技能!F180*2+1,FALSE)=0,0,VLOOKUP(C180,角色!CC:CI,主动技能!F180*2+1,FALSE))</f>
        <v>25</v>
      </c>
      <c r="AB180" s="19">
        <f>IF(INT(VLOOKUP(E180,角色属性概况!I:M,3,FALSE)*AA180/100)=0,"",(INT(VLOOKUP(E180,角色属性概况!I:M,3,FALSE)*AA180/100)))</f>
        <v>24004</v>
      </c>
      <c r="AE180" s="25">
        <f>(VLOOKUP(G180,角色!V:AE,主动技能!F180+7,FALSE))</f>
        <v>1</v>
      </c>
      <c r="AF180" s="19">
        <f>VLOOKUP(F180,对应表!AY:BA,3,FALSE)</f>
        <v>2</v>
      </c>
      <c r="AG180" s="19">
        <f>VLOOKUP(F180,对应表!AY:BA,2,FALSE)</f>
        <v>2</v>
      </c>
      <c r="AH180" s="25" t="str">
        <f>VLOOKUP(F180,特效对应!F:G,2,FALSE)</f>
        <v>attackex</v>
      </c>
      <c r="AJ180">
        <f t="shared" si="41"/>
        <v>14</v>
      </c>
      <c r="AK180" t="s">
        <v>117</v>
      </c>
      <c r="AL180" s="4" t="s">
        <v>929</v>
      </c>
      <c r="AQ180" s="6" t="str">
        <f>_xlfn.IFNA(IF(IF($AK180=AQ$5,VLOOKUP(AL180,buff!$K:$L,2,FALSE),"")=0,"",IF($AK180=AQ$5,VLOOKUP(AL180,buff!$K:$L,2,FALSE),"")),"")</f>
        <v>100006:20:2:0</v>
      </c>
      <c r="AR180" s="6" t="str">
        <f>_xlfn.IFNA(IF(IF($AK180=AR$5,VLOOKUP(AM180,buff!$K:$L,2,FALSE),"")=0,"",IF($AK180=AR$5,VLOOKUP(AM180,buff!$K:$L,2,FALSE),"")),"")</f>
        <v/>
      </c>
      <c r="AS180" s="6" t="str">
        <f>_xlfn.IFNA(IF(IF($AK180=AS$5,VLOOKUP(AN180,buff!$K:$L,2,FALSE),"")=0,"",IF($AK180=AS$5,VLOOKUP(AN180,buff!$K:$L,2,FALSE),"")),"")</f>
        <v/>
      </c>
      <c r="AT180" s="6" t="str">
        <f>_xlfn.IFNA(IF(IF($AK180=AT$5,VLOOKUP(AO180,buff!$K:$L,2,FALSE),"")=0,"",IF($AK180=AT$5,VLOOKUP(AO180,buff!$K:$L,2,FALSE),"")),"")</f>
        <v/>
      </c>
      <c r="AU180" s="6" t="str">
        <f>_xlfn.IFNA(IF(IF($AK180=AU$5,VLOOKUP(AP180,buff!$K:$L,2,FALSE),"")=0,"",IF($AK180=AU$5,VLOOKUP(AP180,buff!$K:$L,2,FALSE),"")),"")</f>
        <v/>
      </c>
      <c r="AV180" s="6" t="str">
        <f>_xlfn.IFNA(IF(IF($AK180=AV$5,VLOOKUP(AL180,buff!$K:$L,2,FALSE),"")=0,"",IF($AK180=AV$5,VLOOKUP(AL180,buff!$K:$L,2,FALSE),"")),"")</f>
        <v/>
      </c>
      <c r="AW180" s="6" t="str">
        <f>_xlfn.IFNA(IF(IF($AK180=AW$5,VLOOKUP(AM180,buff!$K:$L,2,FALSE),"")=0,"",IF($AK180=AW$5,VLOOKUP(AM180,buff!$K:$L,2,FALSE),"")),"")</f>
        <v/>
      </c>
      <c r="AX180" s="6" t="str">
        <f>_xlfn.IFNA(IF(IF($AK180=AX$5,VLOOKUP(AN180,buff!$K:$L,2,FALSE),"")=0,"",IF($AK180=AX$5,VLOOKUP(AN180,buff!$K:$L,2,FALSE),"")),"")</f>
        <v/>
      </c>
      <c r="AY180" s="6" t="str">
        <f>_xlfn.IFNA(IF(IF($AK180=AY$5,VLOOKUP(AO180,buff!$K:$L,2,FALSE),"")=0,"",IF($AK180=AY$5,VLOOKUP(AO180,buff!$K:$L,2,FALSE),"")),"")</f>
        <v/>
      </c>
      <c r="AZ180" s="6" t="str">
        <f>_xlfn.IFNA(IF(IF($AK180=AZ$5,VLOOKUP(AP180,buff!$K:$L,2,FALSE),"")=0,"",IF($AK180=AZ$5,VLOOKUP(AP180,buff!$K:$L,2,FALSE),"")),"")</f>
        <v/>
      </c>
      <c r="BA180" s="6">
        <f>VLOOKUP(AL180,buff!$K:$P,6,FALSE)</f>
        <v>0</v>
      </c>
      <c r="BB180" s="6" t="e">
        <f>VLOOKUP(AM180,buff!$K:$P,6,FALSE)</f>
        <v>#N/A</v>
      </c>
      <c r="BC180" s="6" t="e">
        <f>VLOOKUP(AN180,buff!$K:$P,6,FALSE)</f>
        <v>#N/A</v>
      </c>
      <c r="BD180">
        <v>0</v>
      </c>
      <c r="BE180">
        <v>0</v>
      </c>
      <c r="BF180" s="22">
        <f t="shared" si="42"/>
        <v>100303</v>
      </c>
    </row>
    <row r="181" spans="1:58" x14ac:dyDescent="0.15">
      <c r="A181" t="str">
        <f t="shared" si="34"/>
        <v>法师主动技能3等级15</v>
      </c>
      <c r="B181" s="8">
        <f t="shared" si="39"/>
        <v>10030315</v>
      </c>
      <c r="C181" s="8" t="str">
        <f>VLOOKUP(G181,角色!A:B,2,FALSE)</f>
        <v>法师</v>
      </c>
      <c r="D181" s="8" t="str">
        <f t="shared" si="40"/>
        <v>主动技能3</v>
      </c>
      <c r="E181" s="8">
        <f t="shared" si="43"/>
        <v>15</v>
      </c>
      <c r="F181" s="8">
        <f t="shared" si="44"/>
        <v>3</v>
      </c>
      <c r="G181" s="8">
        <f t="shared" si="45"/>
        <v>3</v>
      </c>
      <c r="H181" s="4" t="s">
        <v>883</v>
      </c>
      <c r="I181" s="20" t="str">
        <f t="shared" si="47"/>
        <v>对敌方全体攻击，造成125%攻击力（+34033）点伤害。并使目标概率眩晕。</v>
      </c>
      <c r="J181" s="4" t="s">
        <v>277</v>
      </c>
      <c r="K181" s="1" t="s">
        <v>102</v>
      </c>
      <c r="L181" s="4" t="s">
        <v>108</v>
      </c>
      <c r="M181" s="4"/>
      <c r="N181" s="4">
        <v>100</v>
      </c>
      <c r="O181" s="20">
        <f>VLOOKUP(L181,对应表!BK:BL,2,FALSE)</f>
        <v>100</v>
      </c>
      <c r="P181" s="25" t="str">
        <f>_xlfn.IFNA(VLOOKUP(G181,角色!V:AE,主动技能!F181+1,FALSE),"")</f>
        <v>||eff_xingyujianglin|</v>
      </c>
      <c r="Q181" s="25">
        <f>(VLOOKUP(G181,角色!V:AE,主动技能!F181+4,FALSE))</f>
        <v>3</v>
      </c>
      <c r="R181" s="25">
        <v>0</v>
      </c>
      <c r="S181" s="25">
        <v>0</v>
      </c>
      <c r="T181" s="6" t="str">
        <f t="shared" si="36"/>
        <v>100006:20:2:0</v>
      </c>
      <c r="U181" s="6" t="str">
        <f t="shared" si="37"/>
        <v/>
      </c>
      <c r="V181" s="19" t="str">
        <f>VLOOKUP(G181,角色!AW:BC,主动技能!F181+1,FALSE)</f>
        <v>skill_17</v>
      </c>
      <c r="Y181">
        <f t="shared" si="38"/>
        <v>0</v>
      </c>
      <c r="Z181" s="19">
        <f>IF(VLOOKUP(C181,角色!CC:CI,主动技能!F181*2,FALSE)=0,"",VLOOKUP(C181,角色!CC:CI,主动技能!F181*2,FALSE))</f>
        <v>125</v>
      </c>
      <c r="AA181" s="19">
        <f>IF(VLOOKUP(C181,角色!CC:CI,主动技能!F181*2+1,FALSE)=0,0,VLOOKUP(C181,角色!CC:CI,主动技能!F181*2+1,FALSE))</f>
        <v>25</v>
      </c>
      <c r="AB181" s="19">
        <f>IF(INT(VLOOKUP(E181,角色属性概况!I:M,3,FALSE)*AA181/100)=0,"",(INT(VLOOKUP(E181,角色属性概况!I:M,3,FALSE)*AA181/100)))</f>
        <v>34033</v>
      </c>
      <c r="AE181" s="25">
        <f>(VLOOKUP(G181,角色!V:AE,主动技能!F181+7,FALSE))</f>
        <v>1</v>
      </c>
      <c r="AF181" s="19">
        <f>VLOOKUP(F181,对应表!AY:BA,3,FALSE)</f>
        <v>2</v>
      </c>
      <c r="AG181" s="19">
        <f>VLOOKUP(F181,对应表!AY:BA,2,FALSE)</f>
        <v>2</v>
      </c>
      <c r="AH181" s="25" t="str">
        <f>VLOOKUP(F181,特效对应!F:G,2,FALSE)</f>
        <v>attackex</v>
      </c>
      <c r="AJ181">
        <f t="shared" si="41"/>
        <v>15</v>
      </c>
      <c r="AK181" t="s">
        <v>117</v>
      </c>
      <c r="AL181" s="4" t="s">
        <v>929</v>
      </c>
      <c r="AQ181" s="6" t="str">
        <f>_xlfn.IFNA(IF(IF($AK181=AQ$5,VLOOKUP(AL181,buff!$K:$L,2,FALSE),"")=0,"",IF($AK181=AQ$5,VLOOKUP(AL181,buff!$K:$L,2,FALSE),"")),"")</f>
        <v>100006:20:2:0</v>
      </c>
      <c r="AR181" s="6" t="str">
        <f>_xlfn.IFNA(IF(IF($AK181=AR$5,VLOOKUP(AM181,buff!$K:$L,2,FALSE),"")=0,"",IF($AK181=AR$5,VLOOKUP(AM181,buff!$K:$L,2,FALSE),"")),"")</f>
        <v/>
      </c>
      <c r="AS181" s="6" t="str">
        <f>_xlfn.IFNA(IF(IF($AK181=AS$5,VLOOKUP(AN181,buff!$K:$L,2,FALSE),"")=0,"",IF($AK181=AS$5,VLOOKUP(AN181,buff!$K:$L,2,FALSE),"")),"")</f>
        <v/>
      </c>
      <c r="AT181" s="6" t="str">
        <f>_xlfn.IFNA(IF(IF($AK181=AT$5,VLOOKUP(AO181,buff!$K:$L,2,FALSE),"")=0,"",IF($AK181=AT$5,VLOOKUP(AO181,buff!$K:$L,2,FALSE),"")),"")</f>
        <v/>
      </c>
      <c r="AU181" s="6" t="str">
        <f>_xlfn.IFNA(IF(IF($AK181=AU$5,VLOOKUP(AP181,buff!$K:$L,2,FALSE),"")=0,"",IF($AK181=AU$5,VLOOKUP(AP181,buff!$K:$L,2,FALSE),"")),"")</f>
        <v/>
      </c>
      <c r="AV181" s="6" t="str">
        <f>_xlfn.IFNA(IF(IF($AK181=AV$5,VLOOKUP(AL181,buff!$K:$L,2,FALSE),"")=0,"",IF($AK181=AV$5,VLOOKUP(AL181,buff!$K:$L,2,FALSE),"")),"")</f>
        <v/>
      </c>
      <c r="AW181" s="6" t="str">
        <f>_xlfn.IFNA(IF(IF($AK181=AW$5,VLOOKUP(AM181,buff!$K:$L,2,FALSE),"")=0,"",IF($AK181=AW$5,VLOOKUP(AM181,buff!$K:$L,2,FALSE),"")),"")</f>
        <v/>
      </c>
      <c r="AX181" s="6" t="str">
        <f>_xlfn.IFNA(IF(IF($AK181=AX$5,VLOOKUP(AN181,buff!$K:$L,2,FALSE),"")=0,"",IF($AK181=AX$5,VLOOKUP(AN181,buff!$K:$L,2,FALSE),"")),"")</f>
        <v/>
      </c>
      <c r="AY181" s="6" t="str">
        <f>_xlfn.IFNA(IF(IF($AK181=AY$5,VLOOKUP(AO181,buff!$K:$L,2,FALSE),"")=0,"",IF($AK181=AY$5,VLOOKUP(AO181,buff!$K:$L,2,FALSE),"")),"")</f>
        <v/>
      </c>
      <c r="AZ181" s="6" t="str">
        <f>_xlfn.IFNA(IF(IF($AK181=AZ$5,VLOOKUP(AP181,buff!$K:$L,2,FALSE),"")=0,"",IF($AK181=AZ$5,VLOOKUP(AP181,buff!$K:$L,2,FALSE),"")),"")</f>
        <v/>
      </c>
      <c r="BA181" s="6">
        <f>VLOOKUP(AL181,buff!$K:$P,6,FALSE)</f>
        <v>0</v>
      </c>
      <c r="BB181" s="6" t="e">
        <f>VLOOKUP(AM181,buff!$K:$P,6,FALSE)</f>
        <v>#N/A</v>
      </c>
      <c r="BC181" s="6" t="e">
        <f>VLOOKUP(AN181,buff!$K:$P,6,FALSE)</f>
        <v>#N/A</v>
      </c>
      <c r="BD181">
        <v>0</v>
      </c>
      <c r="BE181">
        <v>0</v>
      </c>
      <c r="BF181" s="22">
        <f t="shared" si="42"/>
        <v>100303</v>
      </c>
    </row>
    <row r="182" spans="1:58" x14ac:dyDescent="0.15">
      <c r="A182" t="str">
        <f t="shared" si="34"/>
        <v>法师主动技能3等级16</v>
      </c>
      <c r="B182" s="8">
        <f t="shared" si="39"/>
        <v>10030316</v>
      </c>
      <c r="C182" s="8" t="str">
        <f>VLOOKUP(G182,角色!A:B,2,FALSE)</f>
        <v>法师</v>
      </c>
      <c r="D182" s="8" t="str">
        <f t="shared" si="40"/>
        <v>主动技能3</v>
      </c>
      <c r="E182" s="8">
        <f t="shared" si="43"/>
        <v>16</v>
      </c>
      <c r="F182" s="8">
        <f t="shared" si="44"/>
        <v>3</v>
      </c>
      <c r="G182" s="8">
        <f t="shared" si="45"/>
        <v>3</v>
      </c>
      <c r="H182" s="4" t="s">
        <v>883</v>
      </c>
      <c r="I182" s="20" t="str">
        <f t="shared" si="47"/>
        <v>对敌方全体攻击，造成125%攻击力（+48232）点伤害。并使目标概率眩晕。</v>
      </c>
      <c r="J182" s="4" t="s">
        <v>277</v>
      </c>
      <c r="K182" s="1" t="s">
        <v>102</v>
      </c>
      <c r="L182" s="4" t="s">
        <v>108</v>
      </c>
      <c r="M182" s="4"/>
      <c r="N182" s="4">
        <v>100</v>
      </c>
      <c r="O182" s="20">
        <f>VLOOKUP(L182,对应表!BK:BL,2,FALSE)</f>
        <v>100</v>
      </c>
      <c r="P182" s="25" t="str">
        <f>_xlfn.IFNA(VLOOKUP(G182,角色!V:AE,主动技能!F182+1,FALSE),"")</f>
        <v>||eff_xingyujianglin|</v>
      </c>
      <c r="Q182" s="25">
        <f>(VLOOKUP(G182,角色!V:AE,主动技能!F182+4,FALSE))</f>
        <v>3</v>
      </c>
      <c r="R182" s="25">
        <v>0</v>
      </c>
      <c r="S182" s="25">
        <v>0</v>
      </c>
      <c r="T182" s="6" t="str">
        <f t="shared" si="36"/>
        <v>100006:20:2:0</v>
      </c>
      <c r="U182" s="6" t="str">
        <f t="shared" si="37"/>
        <v/>
      </c>
      <c r="V182" s="19" t="str">
        <f>VLOOKUP(G182,角色!AW:BC,主动技能!F182+1,FALSE)</f>
        <v>skill_17</v>
      </c>
      <c r="Y182">
        <f t="shared" si="38"/>
        <v>0</v>
      </c>
      <c r="Z182" s="19">
        <f>IF(VLOOKUP(C182,角色!CC:CI,主动技能!F182*2,FALSE)=0,"",VLOOKUP(C182,角色!CC:CI,主动技能!F182*2,FALSE))</f>
        <v>125</v>
      </c>
      <c r="AA182" s="19">
        <f>IF(VLOOKUP(C182,角色!CC:CI,主动技能!F182*2+1,FALSE)=0,0,VLOOKUP(C182,角色!CC:CI,主动技能!F182*2+1,FALSE))</f>
        <v>25</v>
      </c>
      <c r="AB182" s="19">
        <f>IF(INT(VLOOKUP(E182,角色属性概况!I:M,3,FALSE)*AA182/100)=0,"",(INT(VLOOKUP(E182,角色属性概况!I:M,3,FALSE)*AA182/100)))</f>
        <v>48232</v>
      </c>
      <c r="AE182" s="25">
        <f>(VLOOKUP(G182,角色!V:AE,主动技能!F182+7,FALSE))</f>
        <v>1</v>
      </c>
      <c r="AF182" s="19">
        <f>VLOOKUP(F182,对应表!AY:BA,3,FALSE)</f>
        <v>2</v>
      </c>
      <c r="AG182" s="19">
        <f>VLOOKUP(F182,对应表!AY:BA,2,FALSE)</f>
        <v>2</v>
      </c>
      <c r="AH182" s="25" t="str">
        <f>VLOOKUP(F182,特效对应!F:G,2,FALSE)</f>
        <v>attackex</v>
      </c>
      <c r="AJ182">
        <f t="shared" si="41"/>
        <v>16</v>
      </c>
      <c r="AK182" t="s">
        <v>117</v>
      </c>
      <c r="AL182" s="4" t="s">
        <v>929</v>
      </c>
      <c r="AQ182" s="6" t="str">
        <f>_xlfn.IFNA(IF(IF($AK182=AQ$5,VLOOKUP(AL182,buff!$K:$L,2,FALSE),"")=0,"",IF($AK182=AQ$5,VLOOKUP(AL182,buff!$K:$L,2,FALSE),"")),"")</f>
        <v>100006:20:2:0</v>
      </c>
      <c r="AR182" s="6" t="str">
        <f>_xlfn.IFNA(IF(IF($AK182=AR$5,VLOOKUP(AM182,buff!$K:$L,2,FALSE),"")=0,"",IF($AK182=AR$5,VLOOKUP(AM182,buff!$K:$L,2,FALSE),"")),"")</f>
        <v/>
      </c>
      <c r="AS182" s="6" t="str">
        <f>_xlfn.IFNA(IF(IF($AK182=AS$5,VLOOKUP(AN182,buff!$K:$L,2,FALSE),"")=0,"",IF($AK182=AS$5,VLOOKUP(AN182,buff!$K:$L,2,FALSE),"")),"")</f>
        <v/>
      </c>
      <c r="AT182" s="6" t="str">
        <f>_xlfn.IFNA(IF(IF($AK182=AT$5,VLOOKUP(AO182,buff!$K:$L,2,FALSE),"")=0,"",IF($AK182=AT$5,VLOOKUP(AO182,buff!$K:$L,2,FALSE),"")),"")</f>
        <v/>
      </c>
      <c r="AU182" s="6" t="str">
        <f>_xlfn.IFNA(IF(IF($AK182=AU$5,VLOOKUP(AP182,buff!$K:$L,2,FALSE),"")=0,"",IF($AK182=AU$5,VLOOKUP(AP182,buff!$K:$L,2,FALSE),"")),"")</f>
        <v/>
      </c>
      <c r="AV182" s="6" t="str">
        <f>_xlfn.IFNA(IF(IF($AK182=AV$5,VLOOKUP(AL182,buff!$K:$L,2,FALSE),"")=0,"",IF($AK182=AV$5,VLOOKUP(AL182,buff!$K:$L,2,FALSE),"")),"")</f>
        <v/>
      </c>
      <c r="AW182" s="6" t="str">
        <f>_xlfn.IFNA(IF(IF($AK182=AW$5,VLOOKUP(AM182,buff!$K:$L,2,FALSE),"")=0,"",IF($AK182=AW$5,VLOOKUP(AM182,buff!$K:$L,2,FALSE),"")),"")</f>
        <v/>
      </c>
      <c r="AX182" s="6" t="str">
        <f>_xlfn.IFNA(IF(IF($AK182=AX$5,VLOOKUP(AN182,buff!$K:$L,2,FALSE),"")=0,"",IF($AK182=AX$5,VLOOKUP(AN182,buff!$K:$L,2,FALSE),"")),"")</f>
        <v/>
      </c>
      <c r="AY182" s="6" t="str">
        <f>_xlfn.IFNA(IF(IF($AK182=AY$5,VLOOKUP(AO182,buff!$K:$L,2,FALSE),"")=0,"",IF($AK182=AY$5,VLOOKUP(AO182,buff!$K:$L,2,FALSE),"")),"")</f>
        <v/>
      </c>
      <c r="AZ182" s="6" t="str">
        <f>_xlfn.IFNA(IF(IF($AK182=AZ$5,VLOOKUP(AP182,buff!$K:$L,2,FALSE),"")=0,"",IF($AK182=AZ$5,VLOOKUP(AP182,buff!$K:$L,2,FALSE),"")),"")</f>
        <v/>
      </c>
      <c r="BA182" s="6">
        <f>VLOOKUP(AL182,buff!$K:$P,6,FALSE)</f>
        <v>0</v>
      </c>
      <c r="BB182" s="6" t="e">
        <f>VLOOKUP(AM182,buff!$K:$P,6,FALSE)</f>
        <v>#N/A</v>
      </c>
      <c r="BC182" s="6" t="e">
        <f>VLOOKUP(AN182,buff!$K:$P,6,FALSE)</f>
        <v>#N/A</v>
      </c>
      <c r="BD182">
        <v>0</v>
      </c>
      <c r="BE182">
        <v>0</v>
      </c>
      <c r="BF182" s="22">
        <f t="shared" si="42"/>
        <v>100303</v>
      </c>
    </row>
    <row r="183" spans="1:58" x14ac:dyDescent="0.15">
      <c r="A183" t="str">
        <f t="shared" si="34"/>
        <v>法师主动技能3等级17</v>
      </c>
      <c r="B183" s="8">
        <f t="shared" si="39"/>
        <v>10030317</v>
      </c>
      <c r="C183" s="8" t="str">
        <f>VLOOKUP(G183,角色!A:B,2,FALSE)</f>
        <v>法师</v>
      </c>
      <c r="D183" s="8" t="str">
        <f t="shared" si="40"/>
        <v>主动技能3</v>
      </c>
      <c r="E183" s="8">
        <f t="shared" si="43"/>
        <v>17</v>
      </c>
      <c r="F183" s="8">
        <f t="shared" si="44"/>
        <v>3</v>
      </c>
      <c r="G183" s="8">
        <f t="shared" si="45"/>
        <v>3</v>
      </c>
      <c r="H183" s="4" t="s">
        <v>883</v>
      </c>
      <c r="I183" s="20" t="str">
        <f t="shared" si="47"/>
        <v>对敌方全体攻击，造成125%攻击力（+68333）点伤害。并使目标概率眩晕。</v>
      </c>
      <c r="J183" s="4" t="s">
        <v>277</v>
      </c>
      <c r="K183" s="1" t="s">
        <v>102</v>
      </c>
      <c r="L183" s="4" t="s">
        <v>108</v>
      </c>
      <c r="M183" s="4"/>
      <c r="N183" s="4">
        <v>100</v>
      </c>
      <c r="O183" s="20">
        <f>VLOOKUP(L183,对应表!BK:BL,2,FALSE)</f>
        <v>100</v>
      </c>
      <c r="P183" s="25" t="str">
        <f>_xlfn.IFNA(VLOOKUP(G183,角色!V:AE,主动技能!F183+1,FALSE),"")</f>
        <v>||eff_xingyujianglin|</v>
      </c>
      <c r="Q183" s="25">
        <f>(VLOOKUP(G183,角色!V:AE,主动技能!F183+4,FALSE))</f>
        <v>3</v>
      </c>
      <c r="R183" s="25">
        <v>0</v>
      </c>
      <c r="S183" s="25">
        <v>0</v>
      </c>
      <c r="T183" s="6" t="str">
        <f t="shared" si="36"/>
        <v>100006:20:2:0</v>
      </c>
      <c r="U183" s="6" t="str">
        <f t="shared" si="37"/>
        <v/>
      </c>
      <c r="V183" s="19" t="str">
        <f>VLOOKUP(G183,角色!AW:BC,主动技能!F183+1,FALSE)</f>
        <v>skill_17</v>
      </c>
      <c r="Y183">
        <f t="shared" si="38"/>
        <v>0</v>
      </c>
      <c r="Z183" s="19">
        <f>IF(VLOOKUP(C183,角色!CC:CI,主动技能!F183*2,FALSE)=0,"",VLOOKUP(C183,角色!CC:CI,主动技能!F183*2,FALSE))</f>
        <v>125</v>
      </c>
      <c r="AA183" s="19">
        <f>IF(VLOOKUP(C183,角色!CC:CI,主动技能!F183*2+1,FALSE)=0,0,VLOOKUP(C183,角色!CC:CI,主动技能!F183*2+1,FALSE))</f>
        <v>25</v>
      </c>
      <c r="AB183" s="19">
        <f>IF(INT(VLOOKUP(E183,角色属性概况!I:M,3,FALSE)*AA183/100)=0,"",(INT(VLOOKUP(E183,角色属性概况!I:M,3,FALSE)*AA183/100)))</f>
        <v>68333</v>
      </c>
      <c r="AE183" s="25">
        <f>(VLOOKUP(G183,角色!V:AE,主动技能!F183+7,FALSE))</f>
        <v>1</v>
      </c>
      <c r="AF183" s="19">
        <f>VLOOKUP(F183,对应表!AY:BA,3,FALSE)</f>
        <v>2</v>
      </c>
      <c r="AG183" s="19">
        <f>VLOOKUP(F183,对应表!AY:BA,2,FALSE)</f>
        <v>2</v>
      </c>
      <c r="AH183" s="25" t="str">
        <f>VLOOKUP(F183,特效对应!F:G,2,FALSE)</f>
        <v>attackex</v>
      </c>
      <c r="AJ183">
        <f t="shared" si="41"/>
        <v>17</v>
      </c>
      <c r="AK183" t="s">
        <v>117</v>
      </c>
      <c r="AL183" s="4" t="s">
        <v>929</v>
      </c>
      <c r="AQ183" s="6" t="str">
        <f>_xlfn.IFNA(IF(IF($AK183=AQ$5,VLOOKUP(AL183,buff!$K:$L,2,FALSE),"")=0,"",IF($AK183=AQ$5,VLOOKUP(AL183,buff!$K:$L,2,FALSE),"")),"")</f>
        <v>100006:20:2:0</v>
      </c>
      <c r="AR183" s="6" t="str">
        <f>_xlfn.IFNA(IF(IF($AK183=AR$5,VLOOKUP(AM183,buff!$K:$L,2,FALSE),"")=0,"",IF($AK183=AR$5,VLOOKUP(AM183,buff!$K:$L,2,FALSE),"")),"")</f>
        <v/>
      </c>
      <c r="AS183" s="6" t="str">
        <f>_xlfn.IFNA(IF(IF($AK183=AS$5,VLOOKUP(AN183,buff!$K:$L,2,FALSE),"")=0,"",IF($AK183=AS$5,VLOOKUP(AN183,buff!$K:$L,2,FALSE),"")),"")</f>
        <v/>
      </c>
      <c r="AT183" s="6" t="str">
        <f>_xlfn.IFNA(IF(IF($AK183=AT$5,VLOOKUP(AO183,buff!$K:$L,2,FALSE),"")=0,"",IF($AK183=AT$5,VLOOKUP(AO183,buff!$K:$L,2,FALSE),"")),"")</f>
        <v/>
      </c>
      <c r="AU183" s="6" t="str">
        <f>_xlfn.IFNA(IF(IF($AK183=AU$5,VLOOKUP(AP183,buff!$K:$L,2,FALSE),"")=0,"",IF($AK183=AU$5,VLOOKUP(AP183,buff!$K:$L,2,FALSE),"")),"")</f>
        <v/>
      </c>
      <c r="AV183" s="6" t="str">
        <f>_xlfn.IFNA(IF(IF($AK183=AV$5,VLOOKUP(AL183,buff!$K:$L,2,FALSE),"")=0,"",IF($AK183=AV$5,VLOOKUP(AL183,buff!$K:$L,2,FALSE),"")),"")</f>
        <v/>
      </c>
      <c r="AW183" s="6" t="str">
        <f>_xlfn.IFNA(IF(IF($AK183=AW$5,VLOOKUP(AM183,buff!$K:$L,2,FALSE),"")=0,"",IF($AK183=AW$5,VLOOKUP(AM183,buff!$K:$L,2,FALSE),"")),"")</f>
        <v/>
      </c>
      <c r="AX183" s="6" t="str">
        <f>_xlfn.IFNA(IF(IF($AK183=AX$5,VLOOKUP(AN183,buff!$K:$L,2,FALSE),"")=0,"",IF($AK183=AX$5,VLOOKUP(AN183,buff!$K:$L,2,FALSE),"")),"")</f>
        <v/>
      </c>
      <c r="AY183" s="6" t="str">
        <f>_xlfn.IFNA(IF(IF($AK183=AY$5,VLOOKUP(AO183,buff!$K:$L,2,FALSE),"")=0,"",IF($AK183=AY$5,VLOOKUP(AO183,buff!$K:$L,2,FALSE),"")),"")</f>
        <v/>
      </c>
      <c r="AZ183" s="6" t="str">
        <f>_xlfn.IFNA(IF(IF($AK183=AZ$5,VLOOKUP(AP183,buff!$K:$L,2,FALSE),"")=0,"",IF($AK183=AZ$5,VLOOKUP(AP183,buff!$K:$L,2,FALSE),"")),"")</f>
        <v/>
      </c>
      <c r="BA183" s="6">
        <f>VLOOKUP(AL183,buff!$K:$P,6,FALSE)</f>
        <v>0</v>
      </c>
      <c r="BB183" s="6" t="e">
        <f>VLOOKUP(AM183,buff!$K:$P,6,FALSE)</f>
        <v>#N/A</v>
      </c>
      <c r="BC183" s="6" t="e">
        <f>VLOOKUP(AN183,buff!$K:$P,6,FALSE)</f>
        <v>#N/A</v>
      </c>
      <c r="BD183">
        <v>0</v>
      </c>
      <c r="BE183">
        <v>0</v>
      </c>
      <c r="BF183" s="22">
        <f t="shared" si="42"/>
        <v>100303</v>
      </c>
    </row>
    <row r="184" spans="1:58" x14ac:dyDescent="0.15">
      <c r="A184" t="str">
        <f t="shared" si="34"/>
        <v>法师主动技能3等级18</v>
      </c>
      <c r="B184" s="8">
        <f t="shared" si="39"/>
        <v>10030318</v>
      </c>
      <c r="C184" s="8" t="str">
        <f>VLOOKUP(G184,角色!A:B,2,FALSE)</f>
        <v>法师</v>
      </c>
      <c r="D184" s="8" t="str">
        <f t="shared" si="40"/>
        <v>主动技能3</v>
      </c>
      <c r="E184" s="8">
        <f t="shared" si="43"/>
        <v>18</v>
      </c>
      <c r="F184" s="8">
        <f t="shared" si="44"/>
        <v>3</v>
      </c>
      <c r="G184" s="8">
        <f t="shared" si="45"/>
        <v>3</v>
      </c>
      <c r="H184" s="4" t="s">
        <v>883</v>
      </c>
      <c r="I184" s="20" t="str">
        <f t="shared" si="47"/>
        <v>对敌方全体攻击，造成125%攻击力（+96791）点伤害。并使目标概率眩晕。</v>
      </c>
      <c r="J184" s="4" t="s">
        <v>277</v>
      </c>
      <c r="K184" s="1" t="s">
        <v>102</v>
      </c>
      <c r="L184" s="4" t="s">
        <v>108</v>
      </c>
      <c r="M184" s="4"/>
      <c r="N184" s="4">
        <v>100</v>
      </c>
      <c r="O184" s="20">
        <f>VLOOKUP(L184,对应表!BK:BL,2,FALSE)</f>
        <v>100</v>
      </c>
      <c r="P184" s="25" t="str">
        <f>_xlfn.IFNA(VLOOKUP(G184,角色!V:AE,主动技能!F184+1,FALSE),"")</f>
        <v>||eff_xingyujianglin|</v>
      </c>
      <c r="Q184" s="25">
        <f>(VLOOKUP(G184,角色!V:AE,主动技能!F184+4,FALSE))</f>
        <v>3</v>
      </c>
      <c r="R184" s="25">
        <v>0</v>
      </c>
      <c r="S184" s="25">
        <v>0</v>
      </c>
      <c r="T184" s="6" t="str">
        <f t="shared" si="36"/>
        <v>100006:20:2:0</v>
      </c>
      <c r="U184" s="6" t="str">
        <f t="shared" si="37"/>
        <v/>
      </c>
      <c r="V184" s="19" t="str">
        <f>VLOOKUP(G184,角色!AW:BC,主动技能!F184+1,FALSE)</f>
        <v>skill_17</v>
      </c>
      <c r="Y184">
        <f t="shared" si="38"/>
        <v>0</v>
      </c>
      <c r="Z184" s="19">
        <f>IF(VLOOKUP(C184,角色!CC:CI,主动技能!F184*2,FALSE)=0,"",VLOOKUP(C184,角色!CC:CI,主动技能!F184*2,FALSE))</f>
        <v>125</v>
      </c>
      <c r="AA184" s="19">
        <f>IF(VLOOKUP(C184,角色!CC:CI,主动技能!F184*2+1,FALSE)=0,0,VLOOKUP(C184,角色!CC:CI,主动技能!F184*2+1,FALSE))</f>
        <v>25</v>
      </c>
      <c r="AB184" s="19">
        <f>IF(INT(VLOOKUP(E184,角色属性概况!I:M,3,FALSE)*AA184/100)=0,"",(INT(VLOOKUP(E184,角色属性概况!I:M,3,FALSE)*AA184/100)))</f>
        <v>96791</v>
      </c>
      <c r="AE184" s="25">
        <f>(VLOOKUP(G184,角色!V:AE,主动技能!F184+7,FALSE))</f>
        <v>1</v>
      </c>
      <c r="AF184" s="19">
        <f>VLOOKUP(F184,对应表!AY:BA,3,FALSE)</f>
        <v>2</v>
      </c>
      <c r="AG184" s="19">
        <f>VLOOKUP(F184,对应表!AY:BA,2,FALSE)</f>
        <v>2</v>
      </c>
      <c r="AH184" s="25" t="str">
        <f>VLOOKUP(F184,特效对应!F:G,2,FALSE)</f>
        <v>attackex</v>
      </c>
      <c r="AJ184">
        <f t="shared" si="41"/>
        <v>18</v>
      </c>
      <c r="AK184" t="s">
        <v>117</v>
      </c>
      <c r="AL184" s="4" t="s">
        <v>929</v>
      </c>
      <c r="AQ184" s="6" t="str">
        <f>_xlfn.IFNA(IF(IF($AK184=AQ$5,VLOOKUP(AL184,buff!$K:$L,2,FALSE),"")=0,"",IF($AK184=AQ$5,VLOOKUP(AL184,buff!$K:$L,2,FALSE),"")),"")</f>
        <v>100006:20:2:0</v>
      </c>
      <c r="AR184" s="6" t="str">
        <f>_xlfn.IFNA(IF(IF($AK184=AR$5,VLOOKUP(AM184,buff!$K:$L,2,FALSE),"")=0,"",IF($AK184=AR$5,VLOOKUP(AM184,buff!$K:$L,2,FALSE),"")),"")</f>
        <v/>
      </c>
      <c r="AS184" s="6" t="str">
        <f>_xlfn.IFNA(IF(IF($AK184=AS$5,VLOOKUP(AN184,buff!$K:$L,2,FALSE),"")=0,"",IF($AK184=AS$5,VLOOKUP(AN184,buff!$K:$L,2,FALSE),"")),"")</f>
        <v/>
      </c>
      <c r="AT184" s="6" t="str">
        <f>_xlfn.IFNA(IF(IF($AK184=AT$5,VLOOKUP(AO184,buff!$K:$L,2,FALSE),"")=0,"",IF($AK184=AT$5,VLOOKUP(AO184,buff!$K:$L,2,FALSE),"")),"")</f>
        <v/>
      </c>
      <c r="AU184" s="6" t="str">
        <f>_xlfn.IFNA(IF(IF($AK184=AU$5,VLOOKUP(AP184,buff!$K:$L,2,FALSE),"")=0,"",IF($AK184=AU$5,VLOOKUP(AP184,buff!$K:$L,2,FALSE),"")),"")</f>
        <v/>
      </c>
      <c r="AV184" s="6" t="str">
        <f>_xlfn.IFNA(IF(IF($AK184=AV$5,VLOOKUP(AL184,buff!$K:$L,2,FALSE),"")=0,"",IF($AK184=AV$5,VLOOKUP(AL184,buff!$K:$L,2,FALSE),"")),"")</f>
        <v/>
      </c>
      <c r="AW184" s="6" t="str">
        <f>_xlfn.IFNA(IF(IF($AK184=AW$5,VLOOKUP(AM184,buff!$K:$L,2,FALSE),"")=0,"",IF($AK184=AW$5,VLOOKUP(AM184,buff!$K:$L,2,FALSE),"")),"")</f>
        <v/>
      </c>
      <c r="AX184" s="6" t="str">
        <f>_xlfn.IFNA(IF(IF($AK184=AX$5,VLOOKUP(AN184,buff!$K:$L,2,FALSE),"")=0,"",IF($AK184=AX$5,VLOOKUP(AN184,buff!$K:$L,2,FALSE),"")),"")</f>
        <v/>
      </c>
      <c r="AY184" s="6" t="str">
        <f>_xlfn.IFNA(IF(IF($AK184=AY$5,VLOOKUP(AO184,buff!$K:$L,2,FALSE),"")=0,"",IF($AK184=AY$5,VLOOKUP(AO184,buff!$K:$L,2,FALSE),"")),"")</f>
        <v/>
      </c>
      <c r="AZ184" s="6" t="str">
        <f>_xlfn.IFNA(IF(IF($AK184=AZ$5,VLOOKUP(AP184,buff!$K:$L,2,FALSE),"")=0,"",IF($AK184=AZ$5,VLOOKUP(AP184,buff!$K:$L,2,FALSE),"")),"")</f>
        <v/>
      </c>
      <c r="BA184" s="6">
        <f>VLOOKUP(AL184,buff!$K:$P,6,FALSE)</f>
        <v>0</v>
      </c>
      <c r="BB184" s="6" t="e">
        <f>VLOOKUP(AM184,buff!$K:$P,6,FALSE)</f>
        <v>#N/A</v>
      </c>
      <c r="BC184" s="6" t="e">
        <f>VLOOKUP(AN184,buff!$K:$P,6,FALSE)</f>
        <v>#N/A</v>
      </c>
      <c r="BD184">
        <v>0</v>
      </c>
      <c r="BE184">
        <v>0</v>
      </c>
      <c r="BF184" s="22">
        <f t="shared" si="42"/>
        <v>100303</v>
      </c>
    </row>
    <row r="185" spans="1:58" x14ac:dyDescent="0.15">
      <c r="A185" t="str">
        <f t="shared" si="34"/>
        <v>法师主动技能3等级19</v>
      </c>
      <c r="B185" s="8">
        <f t="shared" si="39"/>
        <v>10030319</v>
      </c>
      <c r="C185" s="8" t="str">
        <f>VLOOKUP(G185,角色!A:B,2,FALSE)</f>
        <v>法师</v>
      </c>
      <c r="D185" s="8" t="str">
        <f t="shared" si="40"/>
        <v>主动技能3</v>
      </c>
      <c r="E185" s="8">
        <f t="shared" si="43"/>
        <v>19</v>
      </c>
      <c r="F185" s="8">
        <f t="shared" si="44"/>
        <v>3</v>
      </c>
      <c r="G185" s="8">
        <f t="shared" si="45"/>
        <v>3</v>
      </c>
      <c r="H185" s="4" t="s">
        <v>883</v>
      </c>
      <c r="I185" s="20" t="str">
        <f t="shared" si="47"/>
        <v>对敌方全体攻击，造成125%攻击力（+137079）点伤害。并使目标概率眩晕。</v>
      </c>
      <c r="J185" s="4" t="s">
        <v>277</v>
      </c>
      <c r="K185" s="1" t="s">
        <v>102</v>
      </c>
      <c r="L185" s="4" t="s">
        <v>108</v>
      </c>
      <c r="M185" s="4"/>
      <c r="N185" s="4">
        <v>100</v>
      </c>
      <c r="O185" s="20">
        <f>VLOOKUP(L185,对应表!BK:BL,2,FALSE)</f>
        <v>100</v>
      </c>
      <c r="P185" s="25" t="str">
        <f>_xlfn.IFNA(VLOOKUP(G185,角色!V:AE,主动技能!F185+1,FALSE),"")</f>
        <v>||eff_xingyujianglin|</v>
      </c>
      <c r="Q185" s="25">
        <f>(VLOOKUP(G185,角色!V:AE,主动技能!F185+4,FALSE))</f>
        <v>3</v>
      </c>
      <c r="R185" s="25">
        <v>0</v>
      </c>
      <c r="S185" s="25">
        <v>0</v>
      </c>
      <c r="T185" s="6" t="str">
        <f t="shared" si="36"/>
        <v>100006:20:2:0</v>
      </c>
      <c r="U185" s="6" t="str">
        <f t="shared" si="37"/>
        <v/>
      </c>
      <c r="V185" s="19" t="str">
        <f>VLOOKUP(G185,角色!AW:BC,主动技能!F185+1,FALSE)</f>
        <v>skill_17</v>
      </c>
      <c r="Y185">
        <f t="shared" si="38"/>
        <v>0</v>
      </c>
      <c r="Z185" s="19">
        <f>IF(VLOOKUP(C185,角色!CC:CI,主动技能!F185*2,FALSE)=0,"",VLOOKUP(C185,角色!CC:CI,主动技能!F185*2,FALSE))</f>
        <v>125</v>
      </c>
      <c r="AA185" s="19">
        <f>IF(VLOOKUP(C185,角色!CC:CI,主动技能!F185*2+1,FALSE)=0,0,VLOOKUP(C185,角色!CC:CI,主动技能!F185*2+1,FALSE))</f>
        <v>25</v>
      </c>
      <c r="AB185" s="19">
        <f>IF(INT(VLOOKUP(E185,角色属性概况!I:M,3,FALSE)*AA185/100)=0,"",(INT(VLOOKUP(E185,角色属性概况!I:M,3,FALSE)*AA185/100)))</f>
        <v>137079</v>
      </c>
      <c r="AE185" s="25">
        <f>(VLOOKUP(G185,角色!V:AE,主动技能!F185+7,FALSE))</f>
        <v>1</v>
      </c>
      <c r="AF185" s="19">
        <f>VLOOKUP(F185,对应表!AY:BA,3,FALSE)</f>
        <v>2</v>
      </c>
      <c r="AG185" s="19">
        <f>VLOOKUP(F185,对应表!AY:BA,2,FALSE)</f>
        <v>2</v>
      </c>
      <c r="AH185" s="25" t="str">
        <f>VLOOKUP(F185,特效对应!F:G,2,FALSE)</f>
        <v>attackex</v>
      </c>
      <c r="AJ185">
        <f t="shared" si="41"/>
        <v>19</v>
      </c>
      <c r="AK185" t="s">
        <v>117</v>
      </c>
      <c r="AL185" s="4" t="s">
        <v>929</v>
      </c>
      <c r="AQ185" s="6" t="str">
        <f>_xlfn.IFNA(IF(IF($AK185=AQ$5,VLOOKUP(AL185,buff!$K:$L,2,FALSE),"")=0,"",IF($AK185=AQ$5,VLOOKUP(AL185,buff!$K:$L,2,FALSE),"")),"")</f>
        <v>100006:20:2:0</v>
      </c>
      <c r="AR185" s="6" t="str">
        <f>_xlfn.IFNA(IF(IF($AK185=AR$5,VLOOKUP(AM185,buff!$K:$L,2,FALSE),"")=0,"",IF($AK185=AR$5,VLOOKUP(AM185,buff!$K:$L,2,FALSE),"")),"")</f>
        <v/>
      </c>
      <c r="AS185" s="6" t="str">
        <f>_xlfn.IFNA(IF(IF($AK185=AS$5,VLOOKUP(AN185,buff!$K:$L,2,FALSE),"")=0,"",IF($AK185=AS$5,VLOOKUP(AN185,buff!$K:$L,2,FALSE),"")),"")</f>
        <v/>
      </c>
      <c r="AT185" s="6" t="str">
        <f>_xlfn.IFNA(IF(IF($AK185=AT$5,VLOOKUP(AO185,buff!$K:$L,2,FALSE),"")=0,"",IF($AK185=AT$5,VLOOKUP(AO185,buff!$K:$L,2,FALSE),"")),"")</f>
        <v/>
      </c>
      <c r="AU185" s="6" t="str">
        <f>_xlfn.IFNA(IF(IF($AK185=AU$5,VLOOKUP(AP185,buff!$K:$L,2,FALSE),"")=0,"",IF($AK185=AU$5,VLOOKUP(AP185,buff!$K:$L,2,FALSE),"")),"")</f>
        <v/>
      </c>
      <c r="AV185" s="6" t="str">
        <f>_xlfn.IFNA(IF(IF($AK185=AV$5,VLOOKUP(AL185,buff!$K:$L,2,FALSE),"")=0,"",IF($AK185=AV$5,VLOOKUP(AL185,buff!$K:$L,2,FALSE),"")),"")</f>
        <v/>
      </c>
      <c r="AW185" s="6" t="str">
        <f>_xlfn.IFNA(IF(IF($AK185=AW$5,VLOOKUP(AM185,buff!$K:$L,2,FALSE),"")=0,"",IF($AK185=AW$5,VLOOKUP(AM185,buff!$K:$L,2,FALSE),"")),"")</f>
        <v/>
      </c>
      <c r="AX185" s="6" t="str">
        <f>_xlfn.IFNA(IF(IF($AK185=AX$5,VLOOKUP(AN185,buff!$K:$L,2,FALSE),"")=0,"",IF($AK185=AX$5,VLOOKUP(AN185,buff!$K:$L,2,FALSE),"")),"")</f>
        <v/>
      </c>
      <c r="AY185" s="6" t="str">
        <f>_xlfn.IFNA(IF(IF($AK185=AY$5,VLOOKUP(AO185,buff!$K:$L,2,FALSE),"")=0,"",IF($AK185=AY$5,VLOOKUP(AO185,buff!$K:$L,2,FALSE),"")),"")</f>
        <v/>
      </c>
      <c r="AZ185" s="6" t="str">
        <f>_xlfn.IFNA(IF(IF($AK185=AZ$5,VLOOKUP(AP185,buff!$K:$L,2,FALSE),"")=0,"",IF($AK185=AZ$5,VLOOKUP(AP185,buff!$K:$L,2,FALSE),"")),"")</f>
        <v/>
      </c>
      <c r="BA185" s="6">
        <f>VLOOKUP(AL185,buff!$K:$P,6,FALSE)</f>
        <v>0</v>
      </c>
      <c r="BB185" s="6" t="e">
        <f>VLOOKUP(AM185,buff!$K:$P,6,FALSE)</f>
        <v>#N/A</v>
      </c>
      <c r="BC185" s="6" t="e">
        <f>VLOOKUP(AN185,buff!$K:$P,6,FALSE)</f>
        <v>#N/A</v>
      </c>
      <c r="BD185">
        <v>0</v>
      </c>
      <c r="BE185">
        <v>0</v>
      </c>
      <c r="BF185" s="22">
        <f t="shared" si="42"/>
        <v>100303</v>
      </c>
    </row>
    <row r="186" spans="1:58" x14ac:dyDescent="0.15">
      <c r="A186" t="str">
        <f t="shared" si="34"/>
        <v>法师主动技能3等级20</v>
      </c>
      <c r="B186" s="8">
        <f t="shared" si="39"/>
        <v>10030320</v>
      </c>
      <c r="C186" s="8" t="str">
        <f>VLOOKUP(G186,角色!A:B,2,FALSE)</f>
        <v>法师</v>
      </c>
      <c r="D186" s="8" t="str">
        <f t="shared" si="40"/>
        <v>主动技能3</v>
      </c>
      <c r="E186" s="8">
        <f t="shared" si="43"/>
        <v>20</v>
      </c>
      <c r="F186" s="8">
        <f t="shared" si="44"/>
        <v>3</v>
      </c>
      <c r="G186" s="8">
        <f t="shared" si="45"/>
        <v>3</v>
      </c>
      <c r="H186" s="4" t="s">
        <v>883</v>
      </c>
      <c r="I186" s="20" t="str">
        <f t="shared" si="47"/>
        <v>对敌方全体攻击，造成125%攻击力（+194115）点伤害。并使目标概率眩晕。</v>
      </c>
      <c r="J186" s="4" t="s">
        <v>277</v>
      </c>
      <c r="K186" s="1" t="s">
        <v>102</v>
      </c>
      <c r="L186" s="4" t="s">
        <v>108</v>
      </c>
      <c r="M186" s="4"/>
      <c r="N186" s="4">
        <v>100</v>
      </c>
      <c r="O186" s="20">
        <f>VLOOKUP(L186,对应表!BK:BL,2,FALSE)</f>
        <v>100</v>
      </c>
      <c r="P186" s="25" t="str">
        <f>_xlfn.IFNA(VLOOKUP(G186,角色!V:AE,主动技能!F186+1,FALSE),"")</f>
        <v>||eff_xingyujianglin|</v>
      </c>
      <c r="Q186" s="25">
        <f>(VLOOKUP(G186,角色!V:AE,主动技能!F186+4,FALSE))</f>
        <v>3</v>
      </c>
      <c r="R186" s="25">
        <v>0</v>
      </c>
      <c r="S186" s="25">
        <v>0</v>
      </c>
      <c r="T186" s="6" t="str">
        <f t="shared" si="36"/>
        <v>100006:20:2:0</v>
      </c>
      <c r="U186" s="6" t="str">
        <f t="shared" si="37"/>
        <v/>
      </c>
      <c r="V186" s="19" t="str">
        <f>VLOOKUP(G186,角色!AW:BC,主动技能!F186+1,FALSE)</f>
        <v>skill_17</v>
      </c>
      <c r="Y186">
        <f t="shared" si="38"/>
        <v>0</v>
      </c>
      <c r="Z186" s="19">
        <f>IF(VLOOKUP(C186,角色!CC:CI,主动技能!F186*2,FALSE)=0,"",VLOOKUP(C186,角色!CC:CI,主动技能!F186*2,FALSE))</f>
        <v>125</v>
      </c>
      <c r="AA186" s="19">
        <f>IF(VLOOKUP(C186,角色!CC:CI,主动技能!F186*2+1,FALSE)=0,0,VLOOKUP(C186,角色!CC:CI,主动技能!F186*2+1,FALSE))</f>
        <v>25</v>
      </c>
      <c r="AB186" s="19">
        <f>IF(INT(VLOOKUP(E186,角色属性概况!I:M,3,FALSE)*AA186/100)=0,"",(INT(VLOOKUP(E186,角色属性概况!I:M,3,FALSE)*AA186/100)))</f>
        <v>194115</v>
      </c>
      <c r="AE186" s="25">
        <f>(VLOOKUP(G186,角色!V:AE,主动技能!F186+7,FALSE))</f>
        <v>1</v>
      </c>
      <c r="AF186" s="19">
        <f>VLOOKUP(F186,对应表!AY:BA,3,FALSE)</f>
        <v>2</v>
      </c>
      <c r="AG186" s="19">
        <f>VLOOKUP(F186,对应表!AY:BA,2,FALSE)</f>
        <v>2</v>
      </c>
      <c r="AH186" s="25" t="str">
        <f>VLOOKUP(F186,特效对应!F:G,2,FALSE)</f>
        <v>attackex</v>
      </c>
      <c r="AJ186">
        <f t="shared" si="41"/>
        <v>20</v>
      </c>
      <c r="AK186" t="s">
        <v>117</v>
      </c>
      <c r="AL186" s="4" t="s">
        <v>929</v>
      </c>
      <c r="AQ186" s="6" t="str">
        <f>_xlfn.IFNA(IF(IF($AK186=AQ$5,VLOOKUP(AL186,buff!$K:$L,2,FALSE),"")=0,"",IF($AK186=AQ$5,VLOOKUP(AL186,buff!$K:$L,2,FALSE),"")),"")</f>
        <v>100006:20:2:0</v>
      </c>
      <c r="AR186" s="6" t="str">
        <f>_xlfn.IFNA(IF(IF($AK186=AR$5,VLOOKUP(AM186,buff!$K:$L,2,FALSE),"")=0,"",IF($AK186=AR$5,VLOOKUP(AM186,buff!$K:$L,2,FALSE),"")),"")</f>
        <v/>
      </c>
      <c r="AS186" s="6" t="str">
        <f>_xlfn.IFNA(IF(IF($AK186=AS$5,VLOOKUP(AN186,buff!$K:$L,2,FALSE),"")=0,"",IF($AK186=AS$5,VLOOKUP(AN186,buff!$K:$L,2,FALSE),"")),"")</f>
        <v/>
      </c>
      <c r="AT186" s="6" t="str">
        <f>_xlfn.IFNA(IF(IF($AK186=AT$5,VLOOKUP(AO186,buff!$K:$L,2,FALSE),"")=0,"",IF($AK186=AT$5,VLOOKUP(AO186,buff!$K:$L,2,FALSE),"")),"")</f>
        <v/>
      </c>
      <c r="AU186" s="6" t="str">
        <f>_xlfn.IFNA(IF(IF($AK186=AU$5,VLOOKUP(AP186,buff!$K:$L,2,FALSE),"")=0,"",IF($AK186=AU$5,VLOOKUP(AP186,buff!$K:$L,2,FALSE),"")),"")</f>
        <v/>
      </c>
      <c r="AV186" s="6" t="str">
        <f>_xlfn.IFNA(IF(IF($AK186=AV$5,VLOOKUP(AL186,buff!$K:$L,2,FALSE),"")=0,"",IF($AK186=AV$5,VLOOKUP(AL186,buff!$K:$L,2,FALSE),"")),"")</f>
        <v/>
      </c>
      <c r="AW186" s="6" t="str">
        <f>_xlfn.IFNA(IF(IF($AK186=AW$5,VLOOKUP(AM186,buff!$K:$L,2,FALSE),"")=0,"",IF($AK186=AW$5,VLOOKUP(AM186,buff!$K:$L,2,FALSE),"")),"")</f>
        <v/>
      </c>
      <c r="AX186" s="6" t="str">
        <f>_xlfn.IFNA(IF(IF($AK186=AX$5,VLOOKUP(AN186,buff!$K:$L,2,FALSE),"")=0,"",IF($AK186=AX$5,VLOOKUP(AN186,buff!$K:$L,2,FALSE),"")),"")</f>
        <v/>
      </c>
      <c r="AY186" s="6" t="str">
        <f>_xlfn.IFNA(IF(IF($AK186=AY$5,VLOOKUP(AO186,buff!$K:$L,2,FALSE),"")=0,"",IF($AK186=AY$5,VLOOKUP(AO186,buff!$K:$L,2,FALSE),"")),"")</f>
        <v/>
      </c>
      <c r="AZ186" s="6" t="str">
        <f>_xlfn.IFNA(IF(IF($AK186=AZ$5,VLOOKUP(AP186,buff!$K:$L,2,FALSE),"")=0,"",IF($AK186=AZ$5,VLOOKUP(AP186,buff!$K:$L,2,FALSE),"")),"")</f>
        <v/>
      </c>
      <c r="BA186" s="6">
        <f>VLOOKUP(AL186,buff!$K:$P,6,FALSE)</f>
        <v>0</v>
      </c>
      <c r="BB186" s="6" t="e">
        <f>VLOOKUP(AM186,buff!$K:$P,6,FALSE)</f>
        <v>#N/A</v>
      </c>
      <c r="BC186" s="6" t="e">
        <f>VLOOKUP(AN186,buff!$K:$P,6,FALSE)</f>
        <v>#N/A</v>
      </c>
      <c r="BD186">
        <v>0</v>
      </c>
      <c r="BE186">
        <v>0</v>
      </c>
      <c r="BF186" s="22">
        <f t="shared" si="42"/>
        <v>100303</v>
      </c>
    </row>
    <row r="187" spans="1:58" s="22" customFormat="1" x14ac:dyDescent="0.15">
      <c r="A187" s="22" t="str">
        <f t="shared" ref="A187:A250" si="48">C187&amp;D187&amp;$E$6&amp;E187</f>
        <v>洛克主动技能1等级1</v>
      </c>
      <c r="B187" s="22">
        <f t="shared" si="39"/>
        <v>10040101</v>
      </c>
      <c r="C187" s="22" t="str">
        <f>VLOOKUP(G187,角色!A:B,2,FALSE)</f>
        <v>洛克</v>
      </c>
      <c r="D187" s="22" t="str">
        <f t="shared" si="40"/>
        <v>主动技能1</v>
      </c>
      <c r="E187" s="22">
        <f t="shared" si="43"/>
        <v>1</v>
      </c>
      <c r="F187" s="22">
        <f t="shared" si="44"/>
        <v>1</v>
      </c>
      <c r="G187" s="22">
        <f t="shared" si="45"/>
        <v>4</v>
      </c>
      <c r="H187" s="24" t="s">
        <v>426</v>
      </c>
      <c r="I187" s="24" t="str">
        <f t="shared" ref="I187:I210" si="49">"对敌方"&amp;L187&amp;"攻击，造成"&amp;Z187&amp;"%攻击力（+"&amp;AB187&amp;"）点伤害。"</f>
        <v>对敌方单体攻击，造成100%攻击力（+110）点伤害。</v>
      </c>
      <c r="J187" s="24" t="s">
        <v>277</v>
      </c>
      <c r="K187" s="23" t="s">
        <v>102</v>
      </c>
      <c r="L187" s="24" t="s">
        <v>106</v>
      </c>
      <c r="M187" s="24"/>
      <c r="N187" s="24">
        <v>100</v>
      </c>
      <c r="O187" s="20">
        <f>VLOOKUP(L187,对应表!BK:BL,2,FALSE)</f>
        <v>0</v>
      </c>
      <c r="P187" s="22" t="str">
        <f>_xlfn.IFNA(VLOOKUP(G187,角色!V:AE,主动技能!F187+1,FALSE),"")</f>
        <v>|||</v>
      </c>
      <c r="Q187" s="22">
        <f>(VLOOKUP(G187,角色!V:AE,主动技能!F187+4,FALSE))</f>
        <v>1</v>
      </c>
      <c r="R187" s="22">
        <v>0</v>
      </c>
      <c r="S187" s="22">
        <v>0</v>
      </c>
      <c r="T187" s="22" t="str">
        <f t="shared" ref="T187:T250" si="50">IF(AQ187="","",AQ187)&amp;IF(AR187="","","|"&amp;AR187)&amp;IF(AS187="","","|"&amp;AS187)&amp;IF(AT187="","","|"&amp;AT187)&amp;IF(AU187="","","|"&amp;AU187)</f>
        <v/>
      </c>
      <c r="U187" s="22" t="str">
        <f t="shared" ref="U187:U250" si="51">IF(AV187="","",AV187)&amp;IF(AW187="","","|"&amp;AW187)&amp;IF(AX187="","","|"&amp;AX187)&amp;IF(AY187="","","|"&amp;AY187)&amp;IF(AZ187="","","|"&amp;AZ187)</f>
        <v/>
      </c>
      <c r="V187" s="22" t="str">
        <f>VLOOKUP(G187,角色!AW:BC,主动技能!F187+1,FALSE)</f>
        <v>skill_01</v>
      </c>
      <c r="Y187" s="22">
        <f t="shared" si="38"/>
        <v>0</v>
      </c>
      <c r="Z187" s="22">
        <f>IF(VLOOKUP(C187,角色!CC:CI,主动技能!F187*2,FALSE)=0,"",VLOOKUP(C187,角色!CC:CI,主动技能!F187*2,FALSE))</f>
        <v>100</v>
      </c>
      <c r="AA187" s="22">
        <f>IF(VLOOKUP(C187,角色!CC:CI,主动技能!F187*2+1,FALSE)=0,0,VLOOKUP(C187,角色!CC:CI,主动技能!F187*2+1,FALSE))</f>
        <v>10</v>
      </c>
      <c r="AB187" s="22">
        <f>IF(INT(VLOOKUP(E187,角色属性概况!I:M,3,FALSE)*AA187/100)=0,"",(INT(VLOOKUP(E187,角色属性概况!I:M,3,FALSE)*AA187/100)))</f>
        <v>110</v>
      </c>
      <c r="AE187" s="22">
        <f>(VLOOKUP(G187,角色!V:AE,主动技能!F187+7,FALSE))</f>
        <v>0</v>
      </c>
      <c r="AF187" s="19">
        <f>VLOOKUP(F187,对应表!AY:BA,3,FALSE)</f>
        <v>0</v>
      </c>
      <c r="AG187" s="19">
        <f>VLOOKUP(F187,对应表!AY:BA,2,FALSE)</f>
        <v>0</v>
      </c>
      <c r="AH187" s="22" t="str">
        <f>VLOOKUP(F187,特效对应!F:G,2,FALSE)</f>
        <v>attack</v>
      </c>
      <c r="AJ187" s="22">
        <f t="shared" si="41"/>
        <v>1</v>
      </c>
      <c r="AQ187" s="22" t="str">
        <f>_xlfn.IFNA(IF(IF($AK187=AQ$5,VLOOKUP(AL187,buff!$K:$L,2,FALSE),"")=0,"",IF($AK187=AQ$5,VLOOKUP(AL187,buff!$K:$L,2,FALSE),"")),"")</f>
        <v/>
      </c>
      <c r="AR187" s="22" t="str">
        <f>_xlfn.IFNA(IF(IF($AK187=AR$5,VLOOKUP(AM187,buff!$K:$L,2,FALSE),"")=0,"",IF($AK187=AR$5,VLOOKUP(AM187,buff!$K:$L,2,FALSE),"")),"")</f>
        <v/>
      </c>
      <c r="AS187" s="22" t="str">
        <f>_xlfn.IFNA(IF(IF($AK187=AS$5,VLOOKUP(AN187,buff!$K:$L,2,FALSE),"")=0,"",IF($AK187=AS$5,VLOOKUP(AN187,buff!$K:$L,2,FALSE),"")),"")</f>
        <v/>
      </c>
      <c r="AT187" s="22" t="str">
        <f>_xlfn.IFNA(IF(IF($AK187=AT$5,VLOOKUP(AO187,buff!$K:$L,2,FALSE),"")=0,"",IF($AK187=AT$5,VLOOKUP(AO187,buff!$K:$L,2,FALSE),"")),"")</f>
        <v/>
      </c>
      <c r="AU187" s="22" t="str">
        <f>_xlfn.IFNA(IF(IF($AK187=AU$5,VLOOKUP(AP187,buff!$K:$L,2,FALSE),"")=0,"",IF($AK187=AU$5,VLOOKUP(AP187,buff!$K:$L,2,FALSE),"")),"")</f>
        <v/>
      </c>
      <c r="AV187" s="22" t="str">
        <f>_xlfn.IFNA(IF(IF($AK187=AV$5,VLOOKUP(AL187,buff!$K:$L,2,FALSE),"")=0,"",IF($AK187=AV$5,VLOOKUP(AL187,buff!$K:$L,2,FALSE),"")),"")</f>
        <v/>
      </c>
      <c r="AW187" s="22" t="str">
        <f>_xlfn.IFNA(IF(IF($AK187=AW$5,VLOOKUP(AM187,buff!$K:$L,2,FALSE),"")=0,"",IF($AK187=AW$5,VLOOKUP(AM187,buff!$K:$L,2,FALSE),"")),"")</f>
        <v/>
      </c>
      <c r="AX187" s="22" t="str">
        <f>_xlfn.IFNA(IF(IF($AK187=AX$5,VLOOKUP(AN187,buff!$K:$L,2,FALSE),"")=0,"",IF($AK187=AX$5,VLOOKUP(AN187,buff!$K:$L,2,FALSE),"")),"")</f>
        <v/>
      </c>
      <c r="AY187" s="22" t="str">
        <f>_xlfn.IFNA(IF(IF($AK187=AY$5,VLOOKUP(AO187,buff!$K:$L,2,FALSE),"")=0,"",IF($AK187=AY$5,VLOOKUP(AO187,buff!$K:$L,2,FALSE),"")),"")</f>
        <v/>
      </c>
      <c r="AZ187" s="22" t="str">
        <f>_xlfn.IFNA(IF(IF($AK187=AZ$5,VLOOKUP(AP187,buff!$K:$L,2,FALSE),"")=0,"",IF($AK187=AZ$5,VLOOKUP(AP187,buff!$K:$L,2,FALSE),"")),"")</f>
        <v/>
      </c>
      <c r="BA187" s="22" t="e">
        <f>VLOOKUP(AL187,buff!$K:$P,6,FALSE)</f>
        <v>#N/A</v>
      </c>
      <c r="BB187" s="22" t="e">
        <f>VLOOKUP(AM187,buff!$K:$P,6,FALSE)</f>
        <v>#N/A</v>
      </c>
      <c r="BC187" s="22" t="e">
        <f>VLOOKUP(AN187,buff!$K:$P,6,FALSE)</f>
        <v>#N/A</v>
      </c>
      <c r="BD187" s="22">
        <f t="shared" ref="BD187:BD199" si="52">IF(F187=1,0,IF(F187=2,2,3))</f>
        <v>0</v>
      </c>
      <c r="BE187" s="22">
        <f t="shared" ref="BE187:BE199" si="53">IF(F187=1,0,IF(F187=2,1,2))</f>
        <v>0</v>
      </c>
      <c r="BF187" s="22">
        <f t="shared" si="42"/>
        <v>100401</v>
      </c>
    </row>
    <row r="188" spans="1:58" x14ac:dyDescent="0.15">
      <c r="A188" t="str">
        <f t="shared" si="48"/>
        <v>洛克主动技能1等级2</v>
      </c>
      <c r="B188" s="8">
        <f t="shared" si="39"/>
        <v>10040102</v>
      </c>
      <c r="C188" s="8" t="str">
        <f>VLOOKUP(G188,角色!A:B,2,FALSE)</f>
        <v>洛克</v>
      </c>
      <c r="D188" s="8" t="str">
        <f t="shared" si="40"/>
        <v>主动技能1</v>
      </c>
      <c r="E188" s="8">
        <f t="shared" si="43"/>
        <v>2</v>
      </c>
      <c r="F188" s="8">
        <f t="shared" si="44"/>
        <v>1</v>
      </c>
      <c r="G188" s="8">
        <f t="shared" si="45"/>
        <v>4</v>
      </c>
      <c r="H188" s="20" t="s">
        <v>426</v>
      </c>
      <c r="I188" s="20" t="str">
        <f t="shared" si="49"/>
        <v>对敌方单体攻击，造成100%攻击力（+122）点伤害。</v>
      </c>
      <c r="J188" s="4" t="s">
        <v>277</v>
      </c>
      <c r="K188" s="1" t="s">
        <v>102</v>
      </c>
      <c r="L188" s="20" t="s">
        <v>106</v>
      </c>
      <c r="M188" s="4"/>
      <c r="N188" s="4">
        <v>100</v>
      </c>
      <c r="O188" s="20">
        <f>VLOOKUP(L188,对应表!BK:BL,2,FALSE)</f>
        <v>0</v>
      </c>
      <c r="P188" s="25" t="str">
        <f>_xlfn.IFNA(VLOOKUP(G188,角色!V:AE,主动技能!F188+1,FALSE),"")</f>
        <v>|||</v>
      </c>
      <c r="Q188" s="25">
        <f>(VLOOKUP(G188,角色!V:AE,主动技能!F188+4,FALSE))</f>
        <v>1</v>
      </c>
      <c r="R188" s="25">
        <v>0</v>
      </c>
      <c r="S188" s="25">
        <v>0</v>
      </c>
      <c r="T188" s="6" t="str">
        <f t="shared" si="50"/>
        <v/>
      </c>
      <c r="U188" s="6" t="str">
        <f t="shared" si="51"/>
        <v/>
      </c>
      <c r="V188" s="19" t="str">
        <f>VLOOKUP(G188,角色!AW:BC,主动技能!F188+1,FALSE)</f>
        <v>skill_01</v>
      </c>
      <c r="Y188">
        <f t="shared" si="38"/>
        <v>0</v>
      </c>
      <c r="Z188" s="19">
        <f>IF(VLOOKUP(C188,角色!CC:CI,主动技能!F188*2,FALSE)=0,"",VLOOKUP(C188,角色!CC:CI,主动技能!F188*2,FALSE))</f>
        <v>100</v>
      </c>
      <c r="AA188" s="19">
        <f>IF(VLOOKUP(C188,角色!CC:CI,主动技能!F188*2+1,FALSE)=0,0,VLOOKUP(C188,角色!CC:CI,主动技能!F188*2+1,FALSE))</f>
        <v>10</v>
      </c>
      <c r="AB188" s="19">
        <f>IF(INT(VLOOKUP(E188,角色属性概况!I:M,3,FALSE)*AA188/100)=0,"",(INT(VLOOKUP(E188,角色属性概况!I:M,3,FALSE)*AA188/100)))</f>
        <v>122</v>
      </c>
      <c r="AE188" s="25">
        <f>(VLOOKUP(G188,角色!V:AE,主动技能!F188+7,FALSE))</f>
        <v>0</v>
      </c>
      <c r="AF188" s="19">
        <f>VLOOKUP(F188,对应表!AY:BA,3,FALSE)</f>
        <v>0</v>
      </c>
      <c r="AG188" s="19">
        <f>VLOOKUP(F188,对应表!AY:BA,2,FALSE)</f>
        <v>0</v>
      </c>
      <c r="AH188" s="25" t="str">
        <f>VLOOKUP(F188,特效对应!F:G,2,FALSE)</f>
        <v>attack</v>
      </c>
      <c r="AJ188">
        <f t="shared" si="41"/>
        <v>2</v>
      </c>
      <c r="AQ188" s="6" t="str">
        <f>_xlfn.IFNA(IF(IF($AK188=AQ$5,VLOOKUP(AL188,buff!$K:$L,2,FALSE),"")=0,"",IF($AK188=AQ$5,VLOOKUP(AL188,buff!$K:$L,2,FALSE),"")),"")</f>
        <v/>
      </c>
      <c r="AR188" s="6" t="str">
        <f>_xlfn.IFNA(IF(IF($AK188=AR$5,VLOOKUP(AM188,buff!$K:$L,2,FALSE),"")=0,"",IF($AK188=AR$5,VLOOKUP(AM188,buff!$K:$L,2,FALSE),"")),"")</f>
        <v/>
      </c>
      <c r="AS188" s="6" t="str">
        <f>_xlfn.IFNA(IF(IF($AK188=AS$5,VLOOKUP(AN188,buff!$K:$L,2,FALSE),"")=0,"",IF($AK188=AS$5,VLOOKUP(AN188,buff!$K:$L,2,FALSE),"")),"")</f>
        <v/>
      </c>
      <c r="AT188" s="6" t="str">
        <f>_xlfn.IFNA(IF(IF($AK188=AT$5,VLOOKUP(AO188,buff!$K:$L,2,FALSE),"")=0,"",IF($AK188=AT$5,VLOOKUP(AO188,buff!$K:$L,2,FALSE),"")),"")</f>
        <v/>
      </c>
      <c r="AU188" s="6" t="str">
        <f>_xlfn.IFNA(IF(IF($AK188=AU$5,VLOOKUP(AP188,buff!$K:$L,2,FALSE),"")=0,"",IF($AK188=AU$5,VLOOKUP(AP188,buff!$K:$L,2,FALSE),"")),"")</f>
        <v/>
      </c>
      <c r="AV188" s="6" t="str">
        <f>_xlfn.IFNA(IF(IF($AK188=AV$5,VLOOKUP(AL188,buff!$K:$L,2,FALSE),"")=0,"",IF($AK188=AV$5,VLOOKUP(AL188,buff!$K:$L,2,FALSE),"")),"")</f>
        <v/>
      </c>
      <c r="AW188" s="6" t="str">
        <f>_xlfn.IFNA(IF(IF($AK188=AW$5,VLOOKUP(AM188,buff!$K:$L,2,FALSE),"")=0,"",IF($AK188=AW$5,VLOOKUP(AM188,buff!$K:$L,2,FALSE),"")),"")</f>
        <v/>
      </c>
      <c r="AX188" s="6" t="str">
        <f>_xlfn.IFNA(IF(IF($AK188=AX$5,VLOOKUP(AN188,buff!$K:$L,2,FALSE),"")=0,"",IF($AK188=AX$5,VLOOKUP(AN188,buff!$K:$L,2,FALSE),"")),"")</f>
        <v/>
      </c>
      <c r="AY188" s="6" t="str">
        <f>_xlfn.IFNA(IF(IF($AK188=AY$5,VLOOKUP(AO188,buff!$K:$L,2,FALSE),"")=0,"",IF($AK188=AY$5,VLOOKUP(AO188,buff!$K:$L,2,FALSE),"")),"")</f>
        <v/>
      </c>
      <c r="AZ188" s="6" t="str">
        <f>_xlfn.IFNA(IF(IF($AK188=AZ$5,VLOOKUP(AP188,buff!$K:$L,2,FALSE),"")=0,"",IF($AK188=AZ$5,VLOOKUP(AP188,buff!$K:$L,2,FALSE),"")),"")</f>
        <v/>
      </c>
      <c r="BA188" s="6" t="e">
        <f>VLOOKUP(AL188,buff!$K:$P,6,FALSE)</f>
        <v>#N/A</v>
      </c>
      <c r="BB188" s="6" t="e">
        <f>VLOOKUP(AM188,buff!$K:$P,6,FALSE)</f>
        <v>#N/A</v>
      </c>
      <c r="BC188" s="6" t="e">
        <f>VLOOKUP(AN188,buff!$K:$P,6,FALSE)</f>
        <v>#N/A</v>
      </c>
      <c r="BD188">
        <f t="shared" si="52"/>
        <v>0</v>
      </c>
      <c r="BE188">
        <f t="shared" si="53"/>
        <v>0</v>
      </c>
      <c r="BF188" s="22">
        <f t="shared" si="42"/>
        <v>100401</v>
      </c>
    </row>
    <row r="189" spans="1:58" x14ac:dyDescent="0.15">
      <c r="A189" t="str">
        <f t="shared" si="48"/>
        <v>洛克主动技能1等级3</v>
      </c>
      <c r="B189" s="8">
        <f t="shared" si="39"/>
        <v>10040103</v>
      </c>
      <c r="C189" s="8" t="str">
        <f>VLOOKUP(G189,角色!A:B,2,FALSE)</f>
        <v>洛克</v>
      </c>
      <c r="D189" s="8" t="str">
        <f t="shared" si="40"/>
        <v>主动技能1</v>
      </c>
      <c r="E189" s="8">
        <f t="shared" si="43"/>
        <v>3</v>
      </c>
      <c r="F189" s="8">
        <f t="shared" si="44"/>
        <v>1</v>
      </c>
      <c r="G189" s="8">
        <f t="shared" si="45"/>
        <v>4</v>
      </c>
      <c r="H189" s="20" t="s">
        <v>426</v>
      </c>
      <c r="I189" s="20" t="str">
        <f t="shared" si="49"/>
        <v>对敌方单体攻击，造成100%攻击力（+161）点伤害。</v>
      </c>
      <c r="J189" s="4" t="s">
        <v>277</v>
      </c>
      <c r="K189" s="1" t="s">
        <v>102</v>
      </c>
      <c r="L189" s="20" t="s">
        <v>106</v>
      </c>
      <c r="M189" s="4"/>
      <c r="N189" s="4">
        <v>100</v>
      </c>
      <c r="O189" s="20">
        <f>VLOOKUP(L189,对应表!BK:BL,2,FALSE)</f>
        <v>0</v>
      </c>
      <c r="P189" s="25" t="str">
        <f>_xlfn.IFNA(VLOOKUP(G189,角色!V:AE,主动技能!F189+1,FALSE),"")</f>
        <v>|||</v>
      </c>
      <c r="Q189" s="25">
        <f>(VLOOKUP(G189,角色!V:AE,主动技能!F189+4,FALSE))</f>
        <v>1</v>
      </c>
      <c r="R189" s="25">
        <v>0</v>
      </c>
      <c r="S189" s="25">
        <v>0</v>
      </c>
      <c r="T189" s="6" t="str">
        <f t="shared" si="50"/>
        <v/>
      </c>
      <c r="U189" s="6" t="str">
        <f t="shared" si="51"/>
        <v/>
      </c>
      <c r="V189" s="19" t="str">
        <f>VLOOKUP(G189,角色!AW:BC,主动技能!F189+1,FALSE)</f>
        <v>skill_01</v>
      </c>
      <c r="Y189">
        <f t="shared" si="38"/>
        <v>0</v>
      </c>
      <c r="Z189" s="19">
        <f>IF(VLOOKUP(C189,角色!CC:CI,主动技能!F189*2,FALSE)=0,"",VLOOKUP(C189,角色!CC:CI,主动技能!F189*2,FALSE))</f>
        <v>100</v>
      </c>
      <c r="AA189" s="19">
        <f>IF(VLOOKUP(C189,角色!CC:CI,主动技能!F189*2+1,FALSE)=0,0,VLOOKUP(C189,角色!CC:CI,主动技能!F189*2+1,FALSE))</f>
        <v>10</v>
      </c>
      <c r="AB189" s="19">
        <f>IF(INT(VLOOKUP(E189,角色属性概况!I:M,3,FALSE)*AA189/100)=0,"",(INT(VLOOKUP(E189,角色属性概况!I:M,3,FALSE)*AA189/100)))</f>
        <v>161</v>
      </c>
      <c r="AE189" s="25">
        <f>(VLOOKUP(G189,角色!V:AE,主动技能!F189+7,FALSE))</f>
        <v>0</v>
      </c>
      <c r="AF189" s="19">
        <f>VLOOKUP(F189,对应表!AY:BA,3,FALSE)</f>
        <v>0</v>
      </c>
      <c r="AG189" s="19">
        <f>VLOOKUP(F189,对应表!AY:BA,2,FALSE)</f>
        <v>0</v>
      </c>
      <c r="AH189" s="25" t="str">
        <f>VLOOKUP(F189,特效对应!F:G,2,FALSE)</f>
        <v>attack</v>
      </c>
      <c r="AJ189">
        <f t="shared" si="41"/>
        <v>3</v>
      </c>
      <c r="AQ189" s="6" t="str">
        <f>_xlfn.IFNA(IF(IF($AK189=AQ$5,VLOOKUP(AL189,buff!$K:$L,2,FALSE),"")=0,"",IF($AK189=AQ$5,VLOOKUP(AL189,buff!$K:$L,2,FALSE),"")),"")</f>
        <v/>
      </c>
      <c r="AR189" s="6" t="str">
        <f>_xlfn.IFNA(IF(IF($AK189=AR$5,VLOOKUP(AM189,buff!$K:$L,2,FALSE),"")=0,"",IF($AK189=AR$5,VLOOKUP(AM189,buff!$K:$L,2,FALSE),"")),"")</f>
        <v/>
      </c>
      <c r="AS189" s="6" t="str">
        <f>_xlfn.IFNA(IF(IF($AK189=AS$5,VLOOKUP(AN189,buff!$K:$L,2,FALSE),"")=0,"",IF($AK189=AS$5,VLOOKUP(AN189,buff!$K:$L,2,FALSE),"")),"")</f>
        <v/>
      </c>
      <c r="AT189" s="6" t="str">
        <f>_xlfn.IFNA(IF(IF($AK189=AT$5,VLOOKUP(AO189,buff!$K:$L,2,FALSE),"")=0,"",IF($AK189=AT$5,VLOOKUP(AO189,buff!$K:$L,2,FALSE),"")),"")</f>
        <v/>
      </c>
      <c r="AU189" s="6" t="str">
        <f>_xlfn.IFNA(IF(IF($AK189=AU$5,VLOOKUP(AP189,buff!$K:$L,2,FALSE),"")=0,"",IF($AK189=AU$5,VLOOKUP(AP189,buff!$K:$L,2,FALSE),"")),"")</f>
        <v/>
      </c>
      <c r="AV189" s="6" t="str">
        <f>_xlfn.IFNA(IF(IF($AK189=AV$5,VLOOKUP(AL189,buff!$K:$L,2,FALSE),"")=0,"",IF($AK189=AV$5,VLOOKUP(AL189,buff!$K:$L,2,FALSE),"")),"")</f>
        <v/>
      </c>
      <c r="AW189" s="6" t="str">
        <f>_xlfn.IFNA(IF(IF($AK189=AW$5,VLOOKUP(AM189,buff!$K:$L,2,FALSE),"")=0,"",IF($AK189=AW$5,VLOOKUP(AM189,buff!$K:$L,2,FALSE),"")),"")</f>
        <v/>
      </c>
      <c r="AX189" s="6" t="str">
        <f>_xlfn.IFNA(IF(IF($AK189=AX$5,VLOOKUP(AN189,buff!$K:$L,2,FALSE),"")=0,"",IF($AK189=AX$5,VLOOKUP(AN189,buff!$K:$L,2,FALSE),"")),"")</f>
        <v/>
      </c>
      <c r="AY189" s="6" t="str">
        <f>_xlfn.IFNA(IF(IF($AK189=AY$5,VLOOKUP(AO189,buff!$K:$L,2,FALSE),"")=0,"",IF($AK189=AY$5,VLOOKUP(AO189,buff!$K:$L,2,FALSE),"")),"")</f>
        <v/>
      </c>
      <c r="AZ189" s="6" t="str">
        <f>_xlfn.IFNA(IF(IF($AK189=AZ$5,VLOOKUP(AP189,buff!$K:$L,2,FALSE),"")=0,"",IF($AK189=AZ$5,VLOOKUP(AP189,buff!$K:$L,2,FALSE),"")),"")</f>
        <v/>
      </c>
      <c r="BA189" s="6" t="e">
        <f>VLOOKUP(AL189,buff!$K:$P,6,FALSE)</f>
        <v>#N/A</v>
      </c>
      <c r="BB189" s="6" t="e">
        <f>VLOOKUP(AM189,buff!$K:$P,6,FALSE)</f>
        <v>#N/A</v>
      </c>
      <c r="BC189" s="6" t="e">
        <f>VLOOKUP(AN189,buff!$K:$P,6,FALSE)</f>
        <v>#N/A</v>
      </c>
      <c r="BD189">
        <f t="shared" si="52"/>
        <v>0</v>
      </c>
      <c r="BE189">
        <f t="shared" si="53"/>
        <v>0</v>
      </c>
      <c r="BF189" s="22">
        <f t="shared" si="42"/>
        <v>100401</v>
      </c>
    </row>
    <row r="190" spans="1:58" x14ac:dyDescent="0.15">
      <c r="A190" t="str">
        <f t="shared" si="48"/>
        <v>洛克主动技能1等级4</v>
      </c>
      <c r="B190" s="8">
        <f t="shared" si="39"/>
        <v>10040104</v>
      </c>
      <c r="C190" s="8" t="str">
        <f>VLOOKUP(G190,角色!A:B,2,FALSE)</f>
        <v>洛克</v>
      </c>
      <c r="D190" s="8" t="str">
        <f t="shared" si="40"/>
        <v>主动技能1</v>
      </c>
      <c r="E190" s="8">
        <f t="shared" si="43"/>
        <v>4</v>
      </c>
      <c r="F190" s="8">
        <f t="shared" si="44"/>
        <v>1</v>
      </c>
      <c r="G190" s="8">
        <f t="shared" si="45"/>
        <v>4</v>
      </c>
      <c r="H190" s="20" t="s">
        <v>426</v>
      </c>
      <c r="I190" s="20" t="str">
        <f t="shared" si="49"/>
        <v>对敌方单体攻击，造成100%攻击力（+249）点伤害。</v>
      </c>
      <c r="J190" s="4" t="s">
        <v>277</v>
      </c>
      <c r="K190" s="1" t="s">
        <v>102</v>
      </c>
      <c r="L190" s="20" t="s">
        <v>106</v>
      </c>
      <c r="M190" s="4"/>
      <c r="N190" s="4">
        <v>100</v>
      </c>
      <c r="O190" s="20">
        <f>VLOOKUP(L190,对应表!BK:BL,2,FALSE)</f>
        <v>0</v>
      </c>
      <c r="P190" s="25" t="str">
        <f>_xlfn.IFNA(VLOOKUP(G190,角色!V:AE,主动技能!F190+1,FALSE),"")</f>
        <v>|||</v>
      </c>
      <c r="Q190" s="25">
        <f>(VLOOKUP(G190,角色!V:AE,主动技能!F190+4,FALSE))</f>
        <v>1</v>
      </c>
      <c r="R190" s="25">
        <v>0</v>
      </c>
      <c r="S190" s="25">
        <v>0</v>
      </c>
      <c r="T190" s="6" t="str">
        <f t="shared" si="50"/>
        <v/>
      </c>
      <c r="U190" s="6" t="str">
        <f t="shared" si="51"/>
        <v/>
      </c>
      <c r="V190" s="19" t="str">
        <f>VLOOKUP(G190,角色!AW:BC,主动技能!F190+1,FALSE)</f>
        <v>skill_01</v>
      </c>
      <c r="Y190">
        <f t="shared" si="38"/>
        <v>0</v>
      </c>
      <c r="Z190" s="19">
        <f>IF(VLOOKUP(C190,角色!CC:CI,主动技能!F190*2,FALSE)=0,"",VLOOKUP(C190,角色!CC:CI,主动技能!F190*2,FALSE))</f>
        <v>100</v>
      </c>
      <c r="AA190" s="19">
        <f>IF(VLOOKUP(C190,角色!CC:CI,主动技能!F190*2+1,FALSE)=0,0,VLOOKUP(C190,角色!CC:CI,主动技能!F190*2+1,FALSE))</f>
        <v>10</v>
      </c>
      <c r="AB190" s="19">
        <f>IF(INT(VLOOKUP(E190,角色属性概况!I:M,3,FALSE)*AA190/100)=0,"",(INT(VLOOKUP(E190,角色属性概况!I:M,3,FALSE)*AA190/100)))</f>
        <v>249</v>
      </c>
      <c r="AE190" s="25">
        <f>(VLOOKUP(G190,角色!V:AE,主动技能!F190+7,FALSE))</f>
        <v>0</v>
      </c>
      <c r="AF190" s="19">
        <f>VLOOKUP(F190,对应表!AY:BA,3,FALSE)</f>
        <v>0</v>
      </c>
      <c r="AG190" s="19">
        <f>VLOOKUP(F190,对应表!AY:BA,2,FALSE)</f>
        <v>0</v>
      </c>
      <c r="AH190" s="25" t="str">
        <f>VLOOKUP(F190,特效对应!F:G,2,FALSE)</f>
        <v>attack</v>
      </c>
      <c r="AJ190">
        <f t="shared" si="41"/>
        <v>4</v>
      </c>
      <c r="AQ190" s="6" t="str">
        <f>_xlfn.IFNA(IF(IF($AK190=AQ$5,VLOOKUP(AL190,buff!$K:$L,2,FALSE),"")=0,"",IF($AK190=AQ$5,VLOOKUP(AL190,buff!$K:$L,2,FALSE),"")),"")</f>
        <v/>
      </c>
      <c r="AR190" s="6" t="str">
        <f>_xlfn.IFNA(IF(IF($AK190=AR$5,VLOOKUP(AM190,buff!$K:$L,2,FALSE),"")=0,"",IF($AK190=AR$5,VLOOKUP(AM190,buff!$K:$L,2,FALSE),"")),"")</f>
        <v/>
      </c>
      <c r="AS190" s="6" t="str">
        <f>_xlfn.IFNA(IF(IF($AK190=AS$5,VLOOKUP(AN190,buff!$K:$L,2,FALSE),"")=0,"",IF($AK190=AS$5,VLOOKUP(AN190,buff!$K:$L,2,FALSE),"")),"")</f>
        <v/>
      </c>
      <c r="AT190" s="6" t="str">
        <f>_xlfn.IFNA(IF(IF($AK190=AT$5,VLOOKUP(AO190,buff!$K:$L,2,FALSE),"")=0,"",IF($AK190=AT$5,VLOOKUP(AO190,buff!$K:$L,2,FALSE),"")),"")</f>
        <v/>
      </c>
      <c r="AU190" s="6" t="str">
        <f>_xlfn.IFNA(IF(IF($AK190=AU$5,VLOOKUP(AP190,buff!$K:$L,2,FALSE),"")=0,"",IF($AK190=AU$5,VLOOKUP(AP190,buff!$K:$L,2,FALSE),"")),"")</f>
        <v/>
      </c>
      <c r="AV190" s="6" t="str">
        <f>_xlfn.IFNA(IF(IF($AK190=AV$5,VLOOKUP(AL190,buff!$K:$L,2,FALSE),"")=0,"",IF($AK190=AV$5,VLOOKUP(AL190,buff!$K:$L,2,FALSE),"")),"")</f>
        <v/>
      </c>
      <c r="AW190" s="6" t="str">
        <f>_xlfn.IFNA(IF(IF($AK190=AW$5,VLOOKUP(AM190,buff!$K:$L,2,FALSE),"")=0,"",IF($AK190=AW$5,VLOOKUP(AM190,buff!$K:$L,2,FALSE),"")),"")</f>
        <v/>
      </c>
      <c r="AX190" s="6" t="str">
        <f>_xlfn.IFNA(IF(IF($AK190=AX$5,VLOOKUP(AN190,buff!$K:$L,2,FALSE),"")=0,"",IF($AK190=AX$5,VLOOKUP(AN190,buff!$K:$L,2,FALSE),"")),"")</f>
        <v/>
      </c>
      <c r="AY190" s="6" t="str">
        <f>_xlfn.IFNA(IF(IF($AK190=AY$5,VLOOKUP(AO190,buff!$K:$L,2,FALSE),"")=0,"",IF($AK190=AY$5,VLOOKUP(AO190,buff!$K:$L,2,FALSE),"")),"")</f>
        <v/>
      </c>
      <c r="AZ190" s="6" t="str">
        <f>_xlfn.IFNA(IF(IF($AK190=AZ$5,VLOOKUP(AP190,buff!$K:$L,2,FALSE),"")=0,"",IF($AK190=AZ$5,VLOOKUP(AP190,buff!$K:$L,2,FALSE),"")),"")</f>
        <v/>
      </c>
      <c r="BA190" s="6" t="e">
        <f>VLOOKUP(AL190,buff!$K:$P,6,FALSE)</f>
        <v>#N/A</v>
      </c>
      <c r="BB190" s="6" t="e">
        <f>VLOOKUP(AM190,buff!$K:$P,6,FALSE)</f>
        <v>#N/A</v>
      </c>
      <c r="BC190" s="6" t="e">
        <f>VLOOKUP(AN190,buff!$K:$P,6,FALSE)</f>
        <v>#N/A</v>
      </c>
      <c r="BD190">
        <f t="shared" si="52"/>
        <v>0</v>
      </c>
      <c r="BE190">
        <f t="shared" si="53"/>
        <v>0</v>
      </c>
      <c r="BF190" s="22">
        <f t="shared" si="42"/>
        <v>100401</v>
      </c>
    </row>
    <row r="191" spans="1:58" x14ac:dyDescent="0.15">
      <c r="A191" t="str">
        <f t="shared" si="48"/>
        <v>洛克主动技能1等级5</v>
      </c>
      <c r="B191" s="8">
        <f t="shared" si="39"/>
        <v>10040105</v>
      </c>
      <c r="C191" s="8" t="str">
        <f>VLOOKUP(G191,角色!A:B,2,FALSE)</f>
        <v>洛克</v>
      </c>
      <c r="D191" s="8" t="str">
        <f t="shared" si="40"/>
        <v>主动技能1</v>
      </c>
      <c r="E191" s="8">
        <f t="shared" si="43"/>
        <v>5</v>
      </c>
      <c r="F191" s="8">
        <f t="shared" si="44"/>
        <v>1</v>
      </c>
      <c r="G191" s="8">
        <f t="shared" si="45"/>
        <v>4</v>
      </c>
      <c r="H191" s="20" t="s">
        <v>426</v>
      </c>
      <c r="I191" s="20" t="str">
        <f t="shared" si="49"/>
        <v>对敌方单体攻击，造成100%攻击力（+373）点伤害。</v>
      </c>
      <c r="J191" s="4" t="s">
        <v>277</v>
      </c>
      <c r="K191" s="1" t="s">
        <v>102</v>
      </c>
      <c r="L191" s="20" t="s">
        <v>106</v>
      </c>
      <c r="M191" s="4"/>
      <c r="N191" s="4">
        <v>100</v>
      </c>
      <c r="O191" s="20">
        <f>VLOOKUP(L191,对应表!BK:BL,2,FALSE)</f>
        <v>0</v>
      </c>
      <c r="P191" s="25" t="str">
        <f>_xlfn.IFNA(VLOOKUP(G191,角色!V:AE,主动技能!F191+1,FALSE),"")</f>
        <v>|||</v>
      </c>
      <c r="Q191" s="25">
        <f>(VLOOKUP(G191,角色!V:AE,主动技能!F191+4,FALSE))</f>
        <v>1</v>
      </c>
      <c r="R191" s="25">
        <v>0</v>
      </c>
      <c r="S191" s="25">
        <v>0</v>
      </c>
      <c r="T191" s="6" t="str">
        <f t="shared" si="50"/>
        <v/>
      </c>
      <c r="U191" s="6" t="str">
        <f t="shared" si="51"/>
        <v/>
      </c>
      <c r="V191" s="19" t="str">
        <f>VLOOKUP(G191,角色!AW:BC,主动技能!F191+1,FALSE)</f>
        <v>skill_01</v>
      </c>
      <c r="Y191">
        <f t="shared" si="38"/>
        <v>0</v>
      </c>
      <c r="Z191" s="19">
        <f>IF(VLOOKUP(C191,角色!CC:CI,主动技能!F191*2,FALSE)=0,"",VLOOKUP(C191,角色!CC:CI,主动技能!F191*2,FALSE))</f>
        <v>100</v>
      </c>
      <c r="AA191" s="19">
        <f>IF(VLOOKUP(C191,角色!CC:CI,主动技能!F191*2+1,FALSE)=0,0,VLOOKUP(C191,角色!CC:CI,主动技能!F191*2+1,FALSE))</f>
        <v>10</v>
      </c>
      <c r="AB191" s="19">
        <f>IF(INT(VLOOKUP(E191,角色属性概况!I:M,3,FALSE)*AA191/100)=0,"",(INT(VLOOKUP(E191,角色属性概况!I:M,3,FALSE)*AA191/100)))</f>
        <v>373</v>
      </c>
      <c r="AE191" s="25">
        <f>(VLOOKUP(G191,角色!V:AE,主动技能!F191+7,FALSE))</f>
        <v>0</v>
      </c>
      <c r="AF191" s="19">
        <f>VLOOKUP(F191,对应表!AY:BA,3,FALSE)</f>
        <v>0</v>
      </c>
      <c r="AG191" s="19">
        <f>VLOOKUP(F191,对应表!AY:BA,2,FALSE)</f>
        <v>0</v>
      </c>
      <c r="AH191" s="25" t="str">
        <f>VLOOKUP(F191,特效对应!F:G,2,FALSE)</f>
        <v>attack</v>
      </c>
      <c r="AJ191">
        <f t="shared" si="41"/>
        <v>5</v>
      </c>
      <c r="AQ191" s="6" t="str">
        <f>_xlfn.IFNA(IF(IF($AK191=AQ$5,VLOOKUP(AL191,buff!$K:$L,2,FALSE),"")=0,"",IF($AK191=AQ$5,VLOOKUP(AL191,buff!$K:$L,2,FALSE),"")),"")</f>
        <v/>
      </c>
      <c r="AR191" s="6" t="str">
        <f>_xlfn.IFNA(IF(IF($AK191=AR$5,VLOOKUP(AM191,buff!$K:$L,2,FALSE),"")=0,"",IF($AK191=AR$5,VLOOKUP(AM191,buff!$K:$L,2,FALSE),"")),"")</f>
        <v/>
      </c>
      <c r="AS191" s="6" t="str">
        <f>_xlfn.IFNA(IF(IF($AK191=AS$5,VLOOKUP(AN191,buff!$K:$L,2,FALSE),"")=0,"",IF($AK191=AS$5,VLOOKUP(AN191,buff!$K:$L,2,FALSE),"")),"")</f>
        <v/>
      </c>
      <c r="AT191" s="6" t="str">
        <f>_xlfn.IFNA(IF(IF($AK191=AT$5,VLOOKUP(AO191,buff!$K:$L,2,FALSE),"")=0,"",IF($AK191=AT$5,VLOOKUP(AO191,buff!$K:$L,2,FALSE),"")),"")</f>
        <v/>
      </c>
      <c r="AU191" s="6" t="str">
        <f>_xlfn.IFNA(IF(IF($AK191=AU$5,VLOOKUP(AP191,buff!$K:$L,2,FALSE),"")=0,"",IF($AK191=AU$5,VLOOKUP(AP191,buff!$K:$L,2,FALSE),"")),"")</f>
        <v/>
      </c>
      <c r="AV191" s="6" t="str">
        <f>_xlfn.IFNA(IF(IF($AK191=AV$5,VLOOKUP(AL191,buff!$K:$L,2,FALSE),"")=0,"",IF($AK191=AV$5,VLOOKUP(AL191,buff!$K:$L,2,FALSE),"")),"")</f>
        <v/>
      </c>
      <c r="AW191" s="6" t="str">
        <f>_xlfn.IFNA(IF(IF($AK191=AW$5,VLOOKUP(AM191,buff!$K:$L,2,FALSE),"")=0,"",IF($AK191=AW$5,VLOOKUP(AM191,buff!$K:$L,2,FALSE),"")),"")</f>
        <v/>
      </c>
      <c r="AX191" s="6" t="str">
        <f>_xlfn.IFNA(IF(IF($AK191=AX$5,VLOOKUP(AN191,buff!$K:$L,2,FALSE),"")=0,"",IF($AK191=AX$5,VLOOKUP(AN191,buff!$K:$L,2,FALSE),"")),"")</f>
        <v/>
      </c>
      <c r="AY191" s="6" t="str">
        <f>_xlfn.IFNA(IF(IF($AK191=AY$5,VLOOKUP(AO191,buff!$K:$L,2,FALSE),"")=0,"",IF($AK191=AY$5,VLOOKUP(AO191,buff!$K:$L,2,FALSE),"")),"")</f>
        <v/>
      </c>
      <c r="AZ191" s="6" t="str">
        <f>_xlfn.IFNA(IF(IF($AK191=AZ$5,VLOOKUP(AP191,buff!$K:$L,2,FALSE),"")=0,"",IF($AK191=AZ$5,VLOOKUP(AP191,buff!$K:$L,2,FALSE),"")),"")</f>
        <v/>
      </c>
      <c r="BA191" s="6" t="e">
        <f>VLOOKUP(AL191,buff!$K:$P,6,FALSE)</f>
        <v>#N/A</v>
      </c>
      <c r="BB191" s="6" t="e">
        <f>VLOOKUP(AM191,buff!$K:$P,6,FALSE)</f>
        <v>#N/A</v>
      </c>
      <c r="BC191" s="6" t="e">
        <f>VLOOKUP(AN191,buff!$K:$P,6,FALSE)</f>
        <v>#N/A</v>
      </c>
      <c r="BD191">
        <f t="shared" si="52"/>
        <v>0</v>
      </c>
      <c r="BE191">
        <f t="shared" si="53"/>
        <v>0</v>
      </c>
      <c r="BF191" s="22">
        <f t="shared" si="42"/>
        <v>100401</v>
      </c>
    </row>
    <row r="192" spans="1:58" x14ac:dyDescent="0.15">
      <c r="A192" t="str">
        <f t="shared" si="48"/>
        <v>洛克主动技能1等级6</v>
      </c>
      <c r="B192" s="8">
        <f t="shared" si="39"/>
        <v>10040106</v>
      </c>
      <c r="C192" s="8" t="str">
        <f>VLOOKUP(G192,角色!A:B,2,FALSE)</f>
        <v>洛克</v>
      </c>
      <c r="D192" s="8" t="str">
        <f t="shared" si="40"/>
        <v>主动技能1</v>
      </c>
      <c r="E192" s="8">
        <f t="shared" si="43"/>
        <v>6</v>
      </c>
      <c r="F192" s="8">
        <f t="shared" si="44"/>
        <v>1</v>
      </c>
      <c r="G192" s="8">
        <f t="shared" si="45"/>
        <v>4</v>
      </c>
      <c r="H192" s="20" t="s">
        <v>426</v>
      </c>
      <c r="I192" s="20" t="str">
        <f t="shared" si="49"/>
        <v>对敌方单体攻击，造成100%攻击力（+549）点伤害。</v>
      </c>
      <c r="J192" s="4" t="s">
        <v>277</v>
      </c>
      <c r="K192" s="1" t="s">
        <v>102</v>
      </c>
      <c r="L192" s="20" t="s">
        <v>106</v>
      </c>
      <c r="M192" s="4"/>
      <c r="N192" s="4">
        <v>100</v>
      </c>
      <c r="O192" s="20">
        <f>VLOOKUP(L192,对应表!BK:BL,2,FALSE)</f>
        <v>0</v>
      </c>
      <c r="P192" s="25" t="str">
        <f>_xlfn.IFNA(VLOOKUP(G192,角色!V:AE,主动技能!F192+1,FALSE),"")</f>
        <v>|||</v>
      </c>
      <c r="Q192" s="25">
        <f>(VLOOKUP(G192,角色!V:AE,主动技能!F192+4,FALSE))</f>
        <v>1</v>
      </c>
      <c r="R192" s="25">
        <v>0</v>
      </c>
      <c r="S192" s="25">
        <v>0</v>
      </c>
      <c r="T192" s="6" t="str">
        <f t="shared" si="50"/>
        <v/>
      </c>
      <c r="U192" s="6" t="str">
        <f t="shared" si="51"/>
        <v/>
      </c>
      <c r="V192" s="19" t="str">
        <f>VLOOKUP(G192,角色!AW:BC,主动技能!F192+1,FALSE)</f>
        <v>skill_01</v>
      </c>
      <c r="Y192">
        <f t="shared" si="38"/>
        <v>0</v>
      </c>
      <c r="Z192" s="19">
        <f>IF(VLOOKUP(C192,角色!CC:CI,主动技能!F192*2,FALSE)=0,"",VLOOKUP(C192,角色!CC:CI,主动技能!F192*2,FALSE))</f>
        <v>100</v>
      </c>
      <c r="AA192" s="19">
        <f>IF(VLOOKUP(C192,角色!CC:CI,主动技能!F192*2+1,FALSE)=0,0,VLOOKUP(C192,角色!CC:CI,主动技能!F192*2+1,FALSE))</f>
        <v>10</v>
      </c>
      <c r="AB192" s="19">
        <f>IF(INT(VLOOKUP(E192,角色属性概况!I:M,3,FALSE)*AA192/100)=0,"",(INT(VLOOKUP(E192,角色属性概况!I:M,3,FALSE)*AA192/100)))</f>
        <v>549</v>
      </c>
      <c r="AE192" s="25">
        <f>(VLOOKUP(G192,角色!V:AE,主动技能!F192+7,FALSE))</f>
        <v>0</v>
      </c>
      <c r="AF192" s="19">
        <f>VLOOKUP(F192,对应表!AY:BA,3,FALSE)</f>
        <v>0</v>
      </c>
      <c r="AG192" s="19">
        <f>VLOOKUP(F192,对应表!AY:BA,2,FALSE)</f>
        <v>0</v>
      </c>
      <c r="AH192" s="25" t="str">
        <f>VLOOKUP(F192,特效对应!F:G,2,FALSE)</f>
        <v>attack</v>
      </c>
      <c r="AJ192">
        <f t="shared" si="41"/>
        <v>6</v>
      </c>
      <c r="AQ192" s="6" t="str">
        <f>_xlfn.IFNA(IF(IF($AK192=AQ$5,VLOOKUP(AL192,buff!$K:$L,2,FALSE),"")=0,"",IF($AK192=AQ$5,VLOOKUP(AL192,buff!$K:$L,2,FALSE),"")),"")</f>
        <v/>
      </c>
      <c r="AR192" s="6" t="str">
        <f>_xlfn.IFNA(IF(IF($AK192=AR$5,VLOOKUP(AM192,buff!$K:$L,2,FALSE),"")=0,"",IF($AK192=AR$5,VLOOKUP(AM192,buff!$K:$L,2,FALSE),"")),"")</f>
        <v/>
      </c>
      <c r="AS192" s="6" t="str">
        <f>_xlfn.IFNA(IF(IF($AK192=AS$5,VLOOKUP(AN192,buff!$K:$L,2,FALSE),"")=0,"",IF($AK192=AS$5,VLOOKUP(AN192,buff!$K:$L,2,FALSE),"")),"")</f>
        <v/>
      </c>
      <c r="AT192" s="6" t="str">
        <f>_xlfn.IFNA(IF(IF($AK192=AT$5,VLOOKUP(AO192,buff!$K:$L,2,FALSE),"")=0,"",IF($AK192=AT$5,VLOOKUP(AO192,buff!$K:$L,2,FALSE),"")),"")</f>
        <v/>
      </c>
      <c r="AU192" s="6" t="str">
        <f>_xlfn.IFNA(IF(IF($AK192=AU$5,VLOOKUP(AP192,buff!$K:$L,2,FALSE),"")=0,"",IF($AK192=AU$5,VLOOKUP(AP192,buff!$K:$L,2,FALSE),"")),"")</f>
        <v/>
      </c>
      <c r="AV192" s="6" t="str">
        <f>_xlfn.IFNA(IF(IF($AK192=AV$5,VLOOKUP(AL192,buff!$K:$L,2,FALSE),"")=0,"",IF($AK192=AV$5,VLOOKUP(AL192,buff!$K:$L,2,FALSE),"")),"")</f>
        <v/>
      </c>
      <c r="AW192" s="6" t="str">
        <f>_xlfn.IFNA(IF(IF($AK192=AW$5,VLOOKUP(AM192,buff!$K:$L,2,FALSE),"")=0,"",IF($AK192=AW$5,VLOOKUP(AM192,buff!$K:$L,2,FALSE),"")),"")</f>
        <v/>
      </c>
      <c r="AX192" s="6" t="str">
        <f>_xlfn.IFNA(IF(IF($AK192=AX$5,VLOOKUP(AN192,buff!$K:$L,2,FALSE),"")=0,"",IF($AK192=AX$5,VLOOKUP(AN192,buff!$K:$L,2,FALSE),"")),"")</f>
        <v/>
      </c>
      <c r="AY192" s="6" t="str">
        <f>_xlfn.IFNA(IF(IF($AK192=AY$5,VLOOKUP(AO192,buff!$K:$L,2,FALSE),"")=0,"",IF($AK192=AY$5,VLOOKUP(AO192,buff!$K:$L,2,FALSE),"")),"")</f>
        <v/>
      </c>
      <c r="AZ192" s="6" t="str">
        <f>_xlfn.IFNA(IF(IF($AK192=AZ$5,VLOOKUP(AP192,buff!$K:$L,2,FALSE),"")=0,"",IF($AK192=AZ$5,VLOOKUP(AP192,buff!$K:$L,2,FALSE),"")),"")</f>
        <v/>
      </c>
      <c r="BA192" s="6" t="e">
        <f>VLOOKUP(AL192,buff!$K:$P,6,FALSE)</f>
        <v>#N/A</v>
      </c>
      <c r="BB192" s="6" t="e">
        <f>VLOOKUP(AM192,buff!$K:$P,6,FALSE)</f>
        <v>#N/A</v>
      </c>
      <c r="BC192" s="6" t="e">
        <f>VLOOKUP(AN192,buff!$K:$P,6,FALSE)</f>
        <v>#N/A</v>
      </c>
      <c r="BD192">
        <f t="shared" si="52"/>
        <v>0</v>
      </c>
      <c r="BE192">
        <f t="shared" si="53"/>
        <v>0</v>
      </c>
      <c r="BF192" s="22">
        <f t="shared" si="42"/>
        <v>100401</v>
      </c>
    </row>
    <row r="193" spans="1:58" x14ac:dyDescent="0.15">
      <c r="A193" t="str">
        <f t="shared" si="48"/>
        <v>洛克主动技能1等级7</v>
      </c>
      <c r="B193" s="8">
        <f t="shared" si="39"/>
        <v>10040107</v>
      </c>
      <c r="C193" s="8" t="str">
        <f>VLOOKUP(G193,角色!A:B,2,FALSE)</f>
        <v>洛克</v>
      </c>
      <c r="D193" s="8" t="str">
        <f t="shared" si="40"/>
        <v>主动技能1</v>
      </c>
      <c r="E193" s="8">
        <f t="shared" si="43"/>
        <v>7</v>
      </c>
      <c r="F193" s="8">
        <f t="shared" si="44"/>
        <v>1</v>
      </c>
      <c r="G193" s="8">
        <f t="shared" si="45"/>
        <v>4</v>
      </c>
      <c r="H193" s="20" t="s">
        <v>426</v>
      </c>
      <c r="I193" s="20" t="str">
        <f t="shared" si="49"/>
        <v>对敌方单体攻击，造成100%攻击力（+797）点伤害。</v>
      </c>
      <c r="J193" s="4" t="s">
        <v>277</v>
      </c>
      <c r="K193" s="1" t="s">
        <v>102</v>
      </c>
      <c r="L193" s="20" t="s">
        <v>106</v>
      </c>
      <c r="M193" s="4"/>
      <c r="N193" s="4">
        <v>100</v>
      </c>
      <c r="O193" s="20">
        <f>VLOOKUP(L193,对应表!BK:BL,2,FALSE)</f>
        <v>0</v>
      </c>
      <c r="P193" s="25" t="str">
        <f>_xlfn.IFNA(VLOOKUP(G193,角色!V:AE,主动技能!F193+1,FALSE),"")</f>
        <v>|||</v>
      </c>
      <c r="Q193" s="25">
        <f>(VLOOKUP(G193,角色!V:AE,主动技能!F193+4,FALSE))</f>
        <v>1</v>
      </c>
      <c r="R193" s="25">
        <v>0</v>
      </c>
      <c r="S193" s="25">
        <v>0</v>
      </c>
      <c r="T193" s="6" t="str">
        <f t="shared" si="50"/>
        <v/>
      </c>
      <c r="U193" s="6" t="str">
        <f t="shared" si="51"/>
        <v/>
      </c>
      <c r="V193" s="19" t="str">
        <f>VLOOKUP(G193,角色!AW:BC,主动技能!F193+1,FALSE)</f>
        <v>skill_01</v>
      </c>
      <c r="Y193">
        <f t="shared" si="38"/>
        <v>0</v>
      </c>
      <c r="Z193" s="19">
        <f>IF(VLOOKUP(C193,角色!CC:CI,主动技能!F193*2,FALSE)=0,"",VLOOKUP(C193,角色!CC:CI,主动技能!F193*2,FALSE))</f>
        <v>100</v>
      </c>
      <c r="AA193" s="19">
        <f>IF(VLOOKUP(C193,角色!CC:CI,主动技能!F193*2+1,FALSE)=0,0,VLOOKUP(C193,角色!CC:CI,主动技能!F193*2+1,FALSE))</f>
        <v>10</v>
      </c>
      <c r="AB193" s="19">
        <f>IF(INT(VLOOKUP(E193,角色属性概况!I:M,3,FALSE)*AA193/100)=0,"",(INT(VLOOKUP(E193,角色属性概况!I:M,3,FALSE)*AA193/100)))</f>
        <v>797</v>
      </c>
      <c r="AE193" s="25">
        <f>(VLOOKUP(G193,角色!V:AE,主动技能!F193+7,FALSE))</f>
        <v>0</v>
      </c>
      <c r="AF193" s="19">
        <f>VLOOKUP(F193,对应表!AY:BA,3,FALSE)</f>
        <v>0</v>
      </c>
      <c r="AG193" s="19">
        <f>VLOOKUP(F193,对应表!AY:BA,2,FALSE)</f>
        <v>0</v>
      </c>
      <c r="AH193" s="25" t="str">
        <f>VLOOKUP(F193,特效对应!F:G,2,FALSE)</f>
        <v>attack</v>
      </c>
      <c r="AJ193">
        <f t="shared" si="41"/>
        <v>7</v>
      </c>
      <c r="AQ193" s="6" t="str">
        <f>_xlfn.IFNA(IF(IF($AK193=AQ$5,VLOOKUP(AL193,buff!$K:$L,2,FALSE),"")=0,"",IF($AK193=AQ$5,VLOOKUP(AL193,buff!$K:$L,2,FALSE),"")),"")</f>
        <v/>
      </c>
      <c r="AR193" s="6" t="str">
        <f>_xlfn.IFNA(IF(IF($AK193=AR$5,VLOOKUP(AM193,buff!$K:$L,2,FALSE),"")=0,"",IF($AK193=AR$5,VLOOKUP(AM193,buff!$K:$L,2,FALSE),"")),"")</f>
        <v/>
      </c>
      <c r="AS193" s="6" t="str">
        <f>_xlfn.IFNA(IF(IF($AK193=AS$5,VLOOKUP(AN193,buff!$K:$L,2,FALSE),"")=0,"",IF($AK193=AS$5,VLOOKUP(AN193,buff!$K:$L,2,FALSE),"")),"")</f>
        <v/>
      </c>
      <c r="AT193" s="6" t="str">
        <f>_xlfn.IFNA(IF(IF($AK193=AT$5,VLOOKUP(AO193,buff!$K:$L,2,FALSE),"")=0,"",IF($AK193=AT$5,VLOOKUP(AO193,buff!$K:$L,2,FALSE),"")),"")</f>
        <v/>
      </c>
      <c r="AU193" s="6" t="str">
        <f>_xlfn.IFNA(IF(IF($AK193=AU$5,VLOOKUP(AP193,buff!$K:$L,2,FALSE),"")=0,"",IF($AK193=AU$5,VLOOKUP(AP193,buff!$K:$L,2,FALSE),"")),"")</f>
        <v/>
      </c>
      <c r="AV193" s="6" t="str">
        <f>_xlfn.IFNA(IF(IF($AK193=AV$5,VLOOKUP(AL193,buff!$K:$L,2,FALSE),"")=0,"",IF($AK193=AV$5,VLOOKUP(AL193,buff!$K:$L,2,FALSE),"")),"")</f>
        <v/>
      </c>
      <c r="AW193" s="6" t="str">
        <f>_xlfn.IFNA(IF(IF($AK193=AW$5,VLOOKUP(AM193,buff!$K:$L,2,FALSE),"")=0,"",IF($AK193=AW$5,VLOOKUP(AM193,buff!$K:$L,2,FALSE),"")),"")</f>
        <v/>
      </c>
      <c r="AX193" s="6" t="str">
        <f>_xlfn.IFNA(IF(IF($AK193=AX$5,VLOOKUP(AN193,buff!$K:$L,2,FALSE),"")=0,"",IF($AK193=AX$5,VLOOKUP(AN193,buff!$K:$L,2,FALSE),"")),"")</f>
        <v/>
      </c>
      <c r="AY193" s="6" t="str">
        <f>_xlfn.IFNA(IF(IF($AK193=AY$5,VLOOKUP(AO193,buff!$K:$L,2,FALSE),"")=0,"",IF($AK193=AY$5,VLOOKUP(AO193,buff!$K:$L,2,FALSE),"")),"")</f>
        <v/>
      </c>
      <c r="AZ193" s="6" t="str">
        <f>_xlfn.IFNA(IF(IF($AK193=AZ$5,VLOOKUP(AP193,buff!$K:$L,2,FALSE),"")=0,"",IF($AK193=AZ$5,VLOOKUP(AP193,buff!$K:$L,2,FALSE),"")),"")</f>
        <v/>
      </c>
      <c r="BA193" s="6" t="e">
        <f>VLOOKUP(AL193,buff!$K:$P,6,FALSE)</f>
        <v>#N/A</v>
      </c>
      <c r="BB193" s="6" t="e">
        <f>VLOOKUP(AM193,buff!$K:$P,6,FALSE)</f>
        <v>#N/A</v>
      </c>
      <c r="BC193" s="6" t="e">
        <f>VLOOKUP(AN193,buff!$K:$P,6,FALSE)</f>
        <v>#N/A</v>
      </c>
      <c r="BD193">
        <f t="shared" si="52"/>
        <v>0</v>
      </c>
      <c r="BE193">
        <f t="shared" si="53"/>
        <v>0</v>
      </c>
      <c r="BF193" s="22">
        <f t="shared" si="42"/>
        <v>100401</v>
      </c>
    </row>
    <row r="194" spans="1:58" x14ac:dyDescent="0.15">
      <c r="A194" t="str">
        <f t="shared" si="48"/>
        <v>洛克主动技能1等级8</v>
      </c>
      <c r="B194" s="8">
        <f t="shared" si="39"/>
        <v>10040108</v>
      </c>
      <c r="C194" s="8" t="str">
        <f>VLOOKUP(G194,角色!A:B,2,FALSE)</f>
        <v>洛克</v>
      </c>
      <c r="D194" s="8" t="str">
        <f t="shared" si="40"/>
        <v>主动技能1</v>
      </c>
      <c r="E194" s="8">
        <f t="shared" si="43"/>
        <v>8</v>
      </c>
      <c r="F194" s="8">
        <f t="shared" si="44"/>
        <v>1</v>
      </c>
      <c r="G194" s="8">
        <f t="shared" si="45"/>
        <v>4</v>
      </c>
      <c r="H194" s="20" t="s">
        <v>426</v>
      </c>
      <c r="I194" s="20" t="str">
        <f t="shared" si="49"/>
        <v>对敌方单体攻击，造成100%攻击力（+1149）点伤害。</v>
      </c>
      <c r="J194" s="4" t="s">
        <v>277</v>
      </c>
      <c r="K194" s="1" t="s">
        <v>102</v>
      </c>
      <c r="L194" s="20" t="s">
        <v>106</v>
      </c>
      <c r="M194" s="4"/>
      <c r="N194" s="4">
        <v>100</v>
      </c>
      <c r="O194" s="20">
        <f>VLOOKUP(L194,对应表!BK:BL,2,FALSE)</f>
        <v>0</v>
      </c>
      <c r="P194" s="25" t="str">
        <f>_xlfn.IFNA(VLOOKUP(G194,角色!V:AE,主动技能!F194+1,FALSE),"")</f>
        <v>|||</v>
      </c>
      <c r="Q194" s="25">
        <f>(VLOOKUP(G194,角色!V:AE,主动技能!F194+4,FALSE))</f>
        <v>1</v>
      </c>
      <c r="R194" s="25">
        <v>0</v>
      </c>
      <c r="S194" s="25">
        <v>0</v>
      </c>
      <c r="T194" s="6" t="str">
        <f t="shared" si="50"/>
        <v/>
      </c>
      <c r="U194" s="6" t="str">
        <f t="shared" si="51"/>
        <v/>
      </c>
      <c r="V194" s="19" t="str">
        <f>VLOOKUP(G194,角色!AW:BC,主动技能!F194+1,FALSE)</f>
        <v>skill_01</v>
      </c>
      <c r="Y194">
        <f t="shared" si="38"/>
        <v>0</v>
      </c>
      <c r="Z194" s="19">
        <f>IF(VLOOKUP(C194,角色!CC:CI,主动技能!F194*2,FALSE)=0,"",VLOOKUP(C194,角色!CC:CI,主动技能!F194*2,FALSE))</f>
        <v>100</v>
      </c>
      <c r="AA194" s="19">
        <f>IF(VLOOKUP(C194,角色!CC:CI,主动技能!F194*2+1,FALSE)=0,0,VLOOKUP(C194,角色!CC:CI,主动技能!F194*2+1,FALSE))</f>
        <v>10</v>
      </c>
      <c r="AB194" s="19">
        <f>IF(INT(VLOOKUP(E194,角色属性概况!I:M,3,FALSE)*AA194/100)=0,"",(INT(VLOOKUP(E194,角色属性概况!I:M,3,FALSE)*AA194/100)))</f>
        <v>1149</v>
      </c>
      <c r="AE194" s="25">
        <f>(VLOOKUP(G194,角色!V:AE,主动技能!F194+7,FALSE))</f>
        <v>0</v>
      </c>
      <c r="AF194" s="19">
        <f>VLOOKUP(F194,对应表!AY:BA,3,FALSE)</f>
        <v>0</v>
      </c>
      <c r="AG194" s="19">
        <f>VLOOKUP(F194,对应表!AY:BA,2,FALSE)</f>
        <v>0</v>
      </c>
      <c r="AH194" s="25" t="str">
        <f>VLOOKUP(F194,特效对应!F:G,2,FALSE)</f>
        <v>attack</v>
      </c>
      <c r="AJ194">
        <f t="shared" si="41"/>
        <v>8</v>
      </c>
      <c r="AQ194" s="6" t="str">
        <f>_xlfn.IFNA(IF(IF($AK194=AQ$5,VLOOKUP(AL194,buff!$K:$L,2,FALSE),"")=0,"",IF($AK194=AQ$5,VLOOKUP(AL194,buff!$K:$L,2,FALSE),"")),"")</f>
        <v/>
      </c>
      <c r="AR194" s="6" t="str">
        <f>_xlfn.IFNA(IF(IF($AK194=AR$5,VLOOKUP(AM194,buff!$K:$L,2,FALSE),"")=0,"",IF($AK194=AR$5,VLOOKUP(AM194,buff!$K:$L,2,FALSE),"")),"")</f>
        <v/>
      </c>
      <c r="AS194" s="6" t="str">
        <f>_xlfn.IFNA(IF(IF($AK194=AS$5,VLOOKUP(AN194,buff!$K:$L,2,FALSE),"")=0,"",IF($AK194=AS$5,VLOOKUP(AN194,buff!$K:$L,2,FALSE),"")),"")</f>
        <v/>
      </c>
      <c r="AT194" s="6" t="str">
        <f>_xlfn.IFNA(IF(IF($AK194=AT$5,VLOOKUP(AO194,buff!$K:$L,2,FALSE),"")=0,"",IF($AK194=AT$5,VLOOKUP(AO194,buff!$K:$L,2,FALSE),"")),"")</f>
        <v/>
      </c>
      <c r="AU194" s="6" t="str">
        <f>_xlfn.IFNA(IF(IF($AK194=AU$5,VLOOKUP(AP194,buff!$K:$L,2,FALSE),"")=0,"",IF($AK194=AU$5,VLOOKUP(AP194,buff!$K:$L,2,FALSE),"")),"")</f>
        <v/>
      </c>
      <c r="AV194" s="6" t="str">
        <f>_xlfn.IFNA(IF(IF($AK194=AV$5,VLOOKUP(AL194,buff!$K:$L,2,FALSE),"")=0,"",IF($AK194=AV$5,VLOOKUP(AL194,buff!$K:$L,2,FALSE),"")),"")</f>
        <v/>
      </c>
      <c r="AW194" s="6" t="str">
        <f>_xlfn.IFNA(IF(IF($AK194=AW$5,VLOOKUP(AM194,buff!$K:$L,2,FALSE),"")=0,"",IF($AK194=AW$5,VLOOKUP(AM194,buff!$K:$L,2,FALSE),"")),"")</f>
        <v/>
      </c>
      <c r="AX194" s="6" t="str">
        <f>_xlfn.IFNA(IF(IF($AK194=AX$5,VLOOKUP(AN194,buff!$K:$L,2,FALSE),"")=0,"",IF($AK194=AX$5,VLOOKUP(AN194,buff!$K:$L,2,FALSE),"")),"")</f>
        <v/>
      </c>
      <c r="AY194" s="6" t="str">
        <f>_xlfn.IFNA(IF(IF($AK194=AY$5,VLOOKUP(AO194,buff!$K:$L,2,FALSE),"")=0,"",IF($AK194=AY$5,VLOOKUP(AO194,buff!$K:$L,2,FALSE),"")),"")</f>
        <v/>
      </c>
      <c r="AZ194" s="6" t="str">
        <f>_xlfn.IFNA(IF(IF($AK194=AZ$5,VLOOKUP(AP194,buff!$K:$L,2,FALSE),"")=0,"",IF($AK194=AZ$5,VLOOKUP(AP194,buff!$K:$L,2,FALSE),"")),"")</f>
        <v/>
      </c>
      <c r="BA194" s="6" t="e">
        <f>VLOOKUP(AL194,buff!$K:$P,6,FALSE)</f>
        <v>#N/A</v>
      </c>
      <c r="BB194" s="6" t="e">
        <f>VLOOKUP(AM194,buff!$K:$P,6,FALSE)</f>
        <v>#N/A</v>
      </c>
      <c r="BC194" s="6" t="e">
        <f>VLOOKUP(AN194,buff!$K:$P,6,FALSE)</f>
        <v>#N/A</v>
      </c>
      <c r="BD194">
        <f t="shared" si="52"/>
        <v>0</v>
      </c>
      <c r="BE194">
        <f t="shared" si="53"/>
        <v>0</v>
      </c>
      <c r="BF194" s="22">
        <f t="shared" si="42"/>
        <v>100401</v>
      </c>
    </row>
    <row r="195" spans="1:58" x14ac:dyDescent="0.15">
      <c r="A195" t="str">
        <f t="shared" si="48"/>
        <v>洛克主动技能1等级9</v>
      </c>
      <c r="B195" s="8">
        <f t="shared" si="39"/>
        <v>10040109</v>
      </c>
      <c r="C195" s="8" t="str">
        <f>VLOOKUP(G195,角色!A:B,2,FALSE)</f>
        <v>洛克</v>
      </c>
      <c r="D195" s="8" t="str">
        <f t="shared" si="40"/>
        <v>主动技能1</v>
      </c>
      <c r="E195" s="8">
        <f t="shared" si="43"/>
        <v>9</v>
      </c>
      <c r="F195" s="8">
        <f t="shared" si="44"/>
        <v>1</v>
      </c>
      <c r="G195" s="8">
        <f t="shared" si="45"/>
        <v>4</v>
      </c>
      <c r="H195" s="20" t="s">
        <v>426</v>
      </c>
      <c r="I195" s="20" t="str">
        <f t="shared" si="49"/>
        <v>对敌方单体攻击，造成100%攻击力（+1648）点伤害。</v>
      </c>
      <c r="J195" s="4" t="s">
        <v>277</v>
      </c>
      <c r="K195" s="1" t="s">
        <v>102</v>
      </c>
      <c r="L195" s="20" t="s">
        <v>106</v>
      </c>
      <c r="M195" s="4"/>
      <c r="N195" s="4">
        <v>100</v>
      </c>
      <c r="O195" s="20">
        <f>VLOOKUP(L195,对应表!BK:BL,2,FALSE)</f>
        <v>0</v>
      </c>
      <c r="P195" s="25" t="str">
        <f>_xlfn.IFNA(VLOOKUP(G195,角色!V:AE,主动技能!F195+1,FALSE),"")</f>
        <v>|||</v>
      </c>
      <c r="Q195" s="25">
        <f>(VLOOKUP(G195,角色!V:AE,主动技能!F195+4,FALSE))</f>
        <v>1</v>
      </c>
      <c r="R195" s="25">
        <v>0</v>
      </c>
      <c r="S195" s="25">
        <v>0</v>
      </c>
      <c r="T195" s="6" t="str">
        <f t="shared" si="50"/>
        <v/>
      </c>
      <c r="U195" s="6" t="str">
        <f t="shared" si="51"/>
        <v/>
      </c>
      <c r="V195" s="19" t="str">
        <f>VLOOKUP(G195,角色!AW:BC,主动技能!F195+1,FALSE)</f>
        <v>skill_01</v>
      </c>
      <c r="Y195">
        <f t="shared" si="38"/>
        <v>0</v>
      </c>
      <c r="Z195" s="19">
        <f>IF(VLOOKUP(C195,角色!CC:CI,主动技能!F195*2,FALSE)=0,"",VLOOKUP(C195,角色!CC:CI,主动技能!F195*2,FALSE))</f>
        <v>100</v>
      </c>
      <c r="AA195" s="19">
        <f>IF(VLOOKUP(C195,角色!CC:CI,主动技能!F195*2+1,FALSE)=0,0,VLOOKUP(C195,角色!CC:CI,主动技能!F195*2+1,FALSE))</f>
        <v>10</v>
      </c>
      <c r="AB195" s="19">
        <f>IF(INT(VLOOKUP(E195,角色属性概况!I:M,3,FALSE)*AA195/100)=0,"",(INT(VLOOKUP(E195,角色属性概况!I:M,3,FALSE)*AA195/100)))</f>
        <v>1648</v>
      </c>
      <c r="AE195" s="25">
        <f>(VLOOKUP(G195,角色!V:AE,主动技能!F195+7,FALSE))</f>
        <v>0</v>
      </c>
      <c r="AF195" s="19">
        <f>VLOOKUP(F195,对应表!AY:BA,3,FALSE)</f>
        <v>0</v>
      </c>
      <c r="AG195" s="19">
        <f>VLOOKUP(F195,对应表!AY:BA,2,FALSE)</f>
        <v>0</v>
      </c>
      <c r="AH195" s="25" t="str">
        <f>VLOOKUP(F195,特效对应!F:G,2,FALSE)</f>
        <v>attack</v>
      </c>
      <c r="AJ195">
        <f t="shared" si="41"/>
        <v>9</v>
      </c>
      <c r="AQ195" s="6" t="str">
        <f>_xlfn.IFNA(IF(IF($AK195=AQ$5,VLOOKUP(AL195,buff!$K:$L,2,FALSE),"")=0,"",IF($AK195=AQ$5,VLOOKUP(AL195,buff!$K:$L,2,FALSE),"")),"")</f>
        <v/>
      </c>
      <c r="AR195" s="6" t="str">
        <f>_xlfn.IFNA(IF(IF($AK195=AR$5,VLOOKUP(AM195,buff!$K:$L,2,FALSE),"")=0,"",IF($AK195=AR$5,VLOOKUP(AM195,buff!$K:$L,2,FALSE),"")),"")</f>
        <v/>
      </c>
      <c r="AS195" s="6" t="str">
        <f>_xlfn.IFNA(IF(IF($AK195=AS$5,VLOOKUP(AN195,buff!$K:$L,2,FALSE),"")=0,"",IF($AK195=AS$5,VLOOKUP(AN195,buff!$K:$L,2,FALSE),"")),"")</f>
        <v/>
      </c>
      <c r="AT195" s="6" t="str">
        <f>_xlfn.IFNA(IF(IF($AK195=AT$5,VLOOKUP(AO195,buff!$K:$L,2,FALSE),"")=0,"",IF($AK195=AT$5,VLOOKUP(AO195,buff!$K:$L,2,FALSE),"")),"")</f>
        <v/>
      </c>
      <c r="AU195" s="6" t="str">
        <f>_xlfn.IFNA(IF(IF($AK195=AU$5,VLOOKUP(AP195,buff!$K:$L,2,FALSE),"")=0,"",IF($AK195=AU$5,VLOOKUP(AP195,buff!$K:$L,2,FALSE),"")),"")</f>
        <v/>
      </c>
      <c r="AV195" s="6" t="str">
        <f>_xlfn.IFNA(IF(IF($AK195=AV$5,VLOOKUP(AL195,buff!$K:$L,2,FALSE),"")=0,"",IF($AK195=AV$5,VLOOKUP(AL195,buff!$K:$L,2,FALSE),"")),"")</f>
        <v/>
      </c>
      <c r="AW195" s="6" t="str">
        <f>_xlfn.IFNA(IF(IF($AK195=AW$5,VLOOKUP(AM195,buff!$K:$L,2,FALSE),"")=0,"",IF($AK195=AW$5,VLOOKUP(AM195,buff!$K:$L,2,FALSE),"")),"")</f>
        <v/>
      </c>
      <c r="AX195" s="6" t="str">
        <f>_xlfn.IFNA(IF(IF($AK195=AX$5,VLOOKUP(AN195,buff!$K:$L,2,FALSE),"")=0,"",IF($AK195=AX$5,VLOOKUP(AN195,buff!$K:$L,2,FALSE),"")),"")</f>
        <v/>
      </c>
      <c r="AY195" s="6" t="str">
        <f>_xlfn.IFNA(IF(IF($AK195=AY$5,VLOOKUP(AO195,buff!$K:$L,2,FALSE),"")=0,"",IF($AK195=AY$5,VLOOKUP(AO195,buff!$K:$L,2,FALSE),"")),"")</f>
        <v/>
      </c>
      <c r="AZ195" s="6" t="str">
        <f>_xlfn.IFNA(IF(IF($AK195=AZ$5,VLOOKUP(AP195,buff!$K:$L,2,FALSE),"")=0,"",IF($AK195=AZ$5,VLOOKUP(AP195,buff!$K:$L,2,FALSE),"")),"")</f>
        <v/>
      </c>
      <c r="BA195" s="6" t="e">
        <f>VLOOKUP(AL195,buff!$K:$P,6,FALSE)</f>
        <v>#N/A</v>
      </c>
      <c r="BB195" s="6" t="e">
        <f>VLOOKUP(AM195,buff!$K:$P,6,FALSE)</f>
        <v>#N/A</v>
      </c>
      <c r="BC195" s="6" t="e">
        <f>VLOOKUP(AN195,buff!$K:$P,6,FALSE)</f>
        <v>#N/A</v>
      </c>
      <c r="BD195">
        <f t="shared" si="52"/>
        <v>0</v>
      </c>
      <c r="BE195">
        <f t="shared" si="53"/>
        <v>0</v>
      </c>
      <c r="BF195" s="22">
        <f t="shared" si="42"/>
        <v>100401</v>
      </c>
    </row>
    <row r="196" spans="1:58" x14ac:dyDescent="0.15">
      <c r="A196" t="str">
        <f t="shared" si="48"/>
        <v>洛克主动技能1等级10</v>
      </c>
      <c r="B196" s="8">
        <f t="shared" si="39"/>
        <v>10040110</v>
      </c>
      <c r="C196" s="8" t="str">
        <f>VLOOKUP(G196,角色!A:B,2,FALSE)</f>
        <v>洛克</v>
      </c>
      <c r="D196" s="8" t="str">
        <f t="shared" si="40"/>
        <v>主动技能1</v>
      </c>
      <c r="E196" s="8">
        <f t="shared" si="43"/>
        <v>10</v>
      </c>
      <c r="F196" s="8">
        <f t="shared" si="44"/>
        <v>1</v>
      </c>
      <c r="G196" s="8">
        <f t="shared" si="45"/>
        <v>4</v>
      </c>
      <c r="H196" s="20" t="s">
        <v>426</v>
      </c>
      <c r="I196" s="20" t="str">
        <f t="shared" si="49"/>
        <v>对敌方单体攻击，造成100%攻击力（+2353）点伤害。</v>
      </c>
      <c r="J196" s="4" t="s">
        <v>277</v>
      </c>
      <c r="K196" s="1" t="s">
        <v>102</v>
      </c>
      <c r="L196" s="20" t="s">
        <v>106</v>
      </c>
      <c r="M196" s="4"/>
      <c r="N196" s="4">
        <v>100</v>
      </c>
      <c r="O196" s="20">
        <f>VLOOKUP(L196,对应表!BK:BL,2,FALSE)</f>
        <v>0</v>
      </c>
      <c r="P196" s="25" t="str">
        <f>_xlfn.IFNA(VLOOKUP(G196,角色!V:AE,主动技能!F196+1,FALSE),"")</f>
        <v>|||</v>
      </c>
      <c r="Q196" s="25">
        <f>(VLOOKUP(G196,角色!V:AE,主动技能!F196+4,FALSE))</f>
        <v>1</v>
      </c>
      <c r="R196" s="25">
        <v>0</v>
      </c>
      <c r="S196" s="25">
        <v>0</v>
      </c>
      <c r="T196" s="6" t="str">
        <f t="shared" si="50"/>
        <v/>
      </c>
      <c r="U196" s="6" t="str">
        <f t="shared" si="51"/>
        <v/>
      </c>
      <c r="V196" s="19" t="str">
        <f>VLOOKUP(G196,角色!AW:BC,主动技能!F196+1,FALSE)</f>
        <v>skill_01</v>
      </c>
      <c r="Y196">
        <f t="shared" si="38"/>
        <v>0</v>
      </c>
      <c r="Z196" s="19">
        <f>IF(VLOOKUP(C196,角色!CC:CI,主动技能!F196*2,FALSE)=0,"",VLOOKUP(C196,角色!CC:CI,主动技能!F196*2,FALSE))</f>
        <v>100</v>
      </c>
      <c r="AA196" s="19">
        <f>IF(VLOOKUP(C196,角色!CC:CI,主动技能!F196*2+1,FALSE)=0,0,VLOOKUP(C196,角色!CC:CI,主动技能!F196*2+1,FALSE))</f>
        <v>10</v>
      </c>
      <c r="AB196" s="19">
        <f>IF(INT(VLOOKUP(E196,角色属性概况!I:M,3,FALSE)*AA196/100)=0,"",(INT(VLOOKUP(E196,角色属性概况!I:M,3,FALSE)*AA196/100)))</f>
        <v>2353</v>
      </c>
      <c r="AE196" s="25">
        <f>(VLOOKUP(G196,角色!V:AE,主动技能!F196+7,FALSE))</f>
        <v>0</v>
      </c>
      <c r="AF196" s="19">
        <f>VLOOKUP(F196,对应表!AY:BA,3,FALSE)</f>
        <v>0</v>
      </c>
      <c r="AG196" s="19">
        <f>VLOOKUP(F196,对应表!AY:BA,2,FALSE)</f>
        <v>0</v>
      </c>
      <c r="AH196" s="25" t="str">
        <f>VLOOKUP(F196,特效对应!F:G,2,FALSE)</f>
        <v>attack</v>
      </c>
      <c r="AJ196">
        <f t="shared" si="41"/>
        <v>10</v>
      </c>
      <c r="AQ196" s="6" t="str">
        <f>_xlfn.IFNA(IF(IF($AK196=AQ$5,VLOOKUP(AL196,buff!$K:$L,2,FALSE),"")=0,"",IF($AK196=AQ$5,VLOOKUP(AL196,buff!$K:$L,2,FALSE),"")),"")</f>
        <v/>
      </c>
      <c r="AR196" s="6" t="str">
        <f>_xlfn.IFNA(IF(IF($AK196=AR$5,VLOOKUP(AM196,buff!$K:$L,2,FALSE),"")=0,"",IF($AK196=AR$5,VLOOKUP(AM196,buff!$K:$L,2,FALSE),"")),"")</f>
        <v/>
      </c>
      <c r="AS196" s="6" t="str">
        <f>_xlfn.IFNA(IF(IF($AK196=AS$5,VLOOKUP(AN196,buff!$K:$L,2,FALSE),"")=0,"",IF($AK196=AS$5,VLOOKUP(AN196,buff!$K:$L,2,FALSE),"")),"")</f>
        <v/>
      </c>
      <c r="AT196" s="6" t="str">
        <f>_xlfn.IFNA(IF(IF($AK196=AT$5,VLOOKUP(AO196,buff!$K:$L,2,FALSE),"")=0,"",IF($AK196=AT$5,VLOOKUP(AO196,buff!$K:$L,2,FALSE),"")),"")</f>
        <v/>
      </c>
      <c r="AU196" s="6" t="str">
        <f>_xlfn.IFNA(IF(IF($AK196=AU$5,VLOOKUP(AP196,buff!$K:$L,2,FALSE),"")=0,"",IF($AK196=AU$5,VLOOKUP(AP196,buff!$K:$L,2,FALSE),"")),"")</f>
        <v/>
      </c>
      <c r="AV196" s="6" t="str">
        <f>_xlfn.IFNA(IF(IF($AK196=AV$5,VLOOKUP(AL196,buff!$K:$L,2,FALSE),"")=0,"",IF($AK196=AV$5,VLOOKUP(AL196,buff!$K:$L,2,FALSE),"")),"")</f>
        <v/>
      </c>
      <c r="AW196" s="6" t="str">
        <f>_xlfn.IFNA(IF(IF($AK196=AW$5,VLOOKUP(AM196,buff!$K:$L,2,FALSE),"")=0,"",IF($AK196=AW$5,VLOOKUP(AM196,buff!$K:$L,2,FALSE),"")),"")</f>
        <v/>
      </c>
      <c r="AX196" s="6" t="str">
        <f>_xlfn.IFNA(IF(IF($AK196=AX$5,VLOOKUP(AN196,buff!$K:$L,2,FALSE),"")=0,"",IF($AK196=AX$5,VLOOKUP(AN196,buff!$K:$L,2,FALSE),"")),"")</f>
        <v/>
      </c>
      <c r="AY196" s="6" t="str">
        <f>_xlfn.IFNA(IF(IF($AK196=AY$5,VLOOKUP(AO196,buff!$K:$L,2,FALSE),"")=0,"",IF($AK196=AY$5,VLOOKUP(AO196,buff!$K:$L,2,FALSE),"")),"")</f>
        <v/>
      </c>
      <c r="AZ196" s="6" t="str">
        <f>_xlfn.IFNA(IF(IF($AK196=AZ$5,VLOOKUP(AP196,buff!$K:$L,2,FALSE),"")=0,"",IF($AK196=AZ$5,VLOOKUP(AP196,buff!$K:$L,2,FALSE),"")),"")</f>
        <v/>
      </c>
      <c r="BA196" s="6" t="e">
        <f>VLOOKUP(AL196,buff!$K:$P,6,FALSE)</f>
        <v>#N/A</v>
      </c>
      <c r="BB196" s="6" t="e">
        <f>VLOOKUP(AM196,buff!$K:$P,6,FALSE)</f>
        <v>#N/A</v>
      </c>
      <c r="BC196" s="6" t="e">
        <f>VLOOKUP(AN196,buff!$K:$P,6,FALSE)</f>
        <v>#N/A</v>
      </c>
      <c r="BD196">
        <f t="shared" si="52"/>
        <v>0</v>
      </c>
      <c r="BE196">
        <f t="shared" si="53"/>
        <v>0</v>
      </c>
      <c r="BF196" s="22">
        <f t="shared" si="42"/>
        <v>100401</v>
      </c>
    </row>
    <row r="197" spans="1:58" x14ac:dyDescent="0.15">
      <c r="A197" t="str">
        <f t="shared" si="48"/>
        <v>洛克主动技能1等级11</v>
      </c>
      <c r="B197" s="8">
        <f t="shared" si="39"/>
        <v>10040111</v>
      </c>
      <c r="C197" s="8" t="str">
        <f>VLOOKUP(G197,角色!A:B,2,FALSE)</f>
        <v>洛克</v>
      </c>
      <c r="D197" s="8" t="str">
        <f t="shared" si="40"/>
        <v>主动技能1</v>
      </c>
      <c r="E197" s="8">
        <f t="shared" si="43"/>
        <v>11</v>
      </c>
      <c r="F197" s="8">
        <f t="shared" si="44"/>
        <v>1</v>
      </c>
      <c r="G197" s="8">
        <f t="shared" si="45"/>
        <v>4</v>
      </c>
      <c r="H197" s="20" t="s">
        <v>426</v>
      </c>
      <c r="I197" s="20" t="str">
        <f t="shared" si="49"/>
        <v>对敌方单体攻击，造成100%攻击力（+3352）点伤害。</v>
      </c>
      <c r="J197" s="4" t="s">
        <v>277</v>
      </c>
      <c r="K197" s="1" t="s">
        <v>102</v>
      </c>
      <c r="L197" s="20" t="s">
        <v>106</v>
      </c>
      <c r="M197" s="4"/>
      <c r="N197" s="4">
        <v>100</v>
      </c>
      <c r="O197" s="20">
        <f>VLOOKUP(L197,对应表!BK:BL,2,FALSE)</f>
        <v>0</v>
      </c>
      <c r="P197" s="25" t="str">
        <f>_xlfn.IFNA(VLOOKUP(G197,角色!V:AE,主动技能!F197+1,FALSE),"")</f>
        <v>|||</v>
      </c>
      <c r="Q197" s="25">
        <f>(VLOOKUP(G197,角色!V:AE,主动技能!F197+4,FALSE))</f>
        <v>1</v>
      </c>
      <c r="R197" s="25">
        <v>0</v>
      </c>
      <c r="S197" s="25">
        <v>0</v>
      </c>
      <c r="T197" s="6" t="str">
        <f t="shared" si="50"/>
        <v/>
      </c>
      <c r="U197" s="6" t="str">
        <f t="shared" si="51"/>
        <v/>
      </c>
      <c r="V197" s="19" t="str">
        <f>VLOOKUP(G197,角色!AW:BC,主动技能!F197+1,FALSE)</f>
        <v>skill_01</v>
      </c>
      <c r="Y197">
        <f t="shared" si="38"/>
        <v>0</v>
      </c>
      <c r="Z197" s="19">
        <f>IF(VLOOKUP(C197,角色!CC:CI,主动技能!F197*2,FALSE)=0,"",VLOOKUP(C197,角色!CC:CI,主动技能!F197*2,FALSE))</f>
        <v>100</v>
      </c>
      <c r="AA197" s="19">
        <f>IF(VLOOKUP(C197,角色!CC:CI,主动技能!F197*2+1,FALSE)=0,0,VLOOKUP(C197,角色!CC:CI,主动技能!F197*2+1,FALSE))</f>
        <v>10</v>
      </c>
      <c r="AB197" s="19">
        <f>IF(INT(VLOOKUP(E197,角色属性概况!I:M,3,FALSE)*AA197/100)=0,"",(INT(VLOOKUP(E197,角色属性概况!I:M,3,FALSE)*AA197/100)))</f>
        <v>3352</v>
      </c>
      <c r="AE197" s="25">
        <f>(VLOOKUP(G197,角色!V:AE,主动技能!F197+7,FALSE))</f>
        <v>0</v>
      </c>
      <c r="AF197" s="19">
        <f>VLOOKUP(F197,对应表!AY:BA,3,FALSE)</f>
        <v>0</v>
      </c>
      <c r="AG197" s="19">
        <f>VLOOKUP(F197,对应表!AY:BA,2,FALSE)</f>
        <v>0</v>
      </c>
      <c r="AH197" s="25" t="str">
        <f>VLOOKUP(F197,特效对应!F:G,2,FALSE)</f>
        <v>attack</v>
      </c>
      <c r="AJ197">
        <f t="shared" si="41"/>
        <v>11</v>
      </c>
      <c r="AQ197" s="6" t="str">
        <f>_xlfn.IFNA(IF(IF($AK197=AQ$5,VLOOKUP(AL197,buff!$K:$L,2,FALSE),"")=0,"",IF($AK197=AQ$5,VLOOKUP(AL197,buff!$K:$L,2,FALSE),"")),"")</f>
        <v/>
      </c>
      <c r="AR197" s="6" t="str">
        <f>_xlfn.IFNA(IF(IF($AK197=AR$5,VLOOKUP(AM197,buff!$K:$L,2,FALSE),"")=0,"",IF($AK197=AR$5,VLOOKUP(AM197,buff!$K:$L,2,FALSE),"")),"")</f>
        <v/>
      </c>
      <c r="AS197" s="6" t="str">
        <f>_xlfn.IFNA(IF(IF($AK197=AS$5,VLOOKUP(AN197,buff!$K:$L,2,FALSE),"")=0,"",IF($AK197=AS$5,VLOOKUP(AN197,buff!$K:$L,2,FALSE),"")),"")</f>
        <v/>
      </c>
      <c r="AT197" s="6" t="str">
        <f>_xlfn.IFNA(IF(IF($AK197=AT$5,VLOOKUP(AO197,buff!$K:$L,2,FALSE),"")=0,"",IF($AK197=AT$5,VLOOKUP(AO197,buff!$K:$L,2,FALSE),"")),"")</f>
        <v/>
      </c>
      <c r="AU197" s="6" t="str">
        <f>_xlfn.IFNA(IF(IF($AK197=AU$5,VLOOKUP(AP197,buff!$K:$L,2,FALSE),"")=0,"",IF($AK197=AU$5,VLOOKUP(AP197,buff!$K:$L,2,FALSE),"")),"")</f>
        <v/>
      </c>
      <c r="AV197" s="6" t="str">
        <f>_xlfn.IFNA(IF(IF($AK197=AV$5,VLOOKUP(AL197,buff!$K:$L,2,FALSE),"")=0,"",IF($AK197=AV$5,VLOOKUP(AL197,buff!$K:$L,2,FALSE),"")),"")</f>
        <v/>
      </c>
      <c r="AW197" s="6" t="str">
        <f>_xlfn.IFNA(IF(IF($AK197=AW$5,VLOOKUP(AM197,buff!$K:$L,2,FALSE),"")=0,"",IF($AK197=AW$5,VLOOKUP(AM197,buff!$K:$L,2,FALSE),"")),"")</f>
        <v/>
      </c>
      <c r="AX197" s="6" t="str">
        <f>_xlfn.IFNA(IF(IF($AK197=AX$5,VLOOKUP(AN197,buff!$K:$L,2,FALSE),"")=0,"",IF($AK197=AX$5,VLOOKUP(AN197,buff!$K:$L,2,FALSE),"")),"")</f>
        <v/>
      </c>
      <c r="AY197" s="6" t="str">
        <f>_xlfn.IFNA(IF(IF($AK197=AY$5,VLOOKUP(AO197,buff!$K:$L,2,FALSE),"")=0,"",IF($AK197=AY$5,VLOOKUP(AO197,buff!$K:$L,2,FALSE),"")),"")</f>
        <v/>
      </c>
      <c r="AZ197" s="6" t="str">
        <f>_xlfn.IFNA(IF(IF($AK197=AZ$5,VLOOKUP(AP197,buff!$K:$L,2,FALSE),"")=0,"",IF($AK197=AZ$5,VLOOKUP(AP197,buff!$K:$L,2,FALSE),"")),"")</f>
        <v/>
      </c>
      <c r="BA197" s="6" t="e">
        <f>VLOOKUP(AL197,buff!$K:$P,6,FALSE)</f>
        <v>#N/A</v>
      </c>
      <c r="BB197" s="6" t="e">
        <f>VLOOKUP(AM197,buff!$K:$P,6,FALSE)</f>
        <v>#N/A</v>
      </c>
      <c r="BC197" s="6" t="e">
        <f>VLOOKUP(AN197,buff!$K:$P,6,FALSE)</f>
        <v>#N/A</v>
      </c>
      <c r="BD197">
        <f t="shared" si="52"/>
        <v>0</v>
      </c>
      <c r="BE197">
        <f t="shared" si="53"/>
        <v>0</v>
      </c>
      <c r="BF197" s="22">
        <f t="shared" si="42"/>
        <v>100401</v>
      </c>
    </row>
    <row r="198" spans="1:58" x14ac:dyDescent="0.15">
      <c r="A198" t="str">
        <f t="shared" si="48"/>
        <v>洛克主动技能1等级12</v>
      </c>
      <c r="B198" s="8">
        <f t="shared" si="39"/>
        <v>10040112</v>
      </c>
      <c r="C198" s="8" t="str">
        <f>VLOOKUP(G198,角色!A:B,2,FALSE)</f>
        <v>洛克</v>
      </c>
      <c r="D198" s="8" t="str">
        <f t="shared" si="40"/>
        <v>主动技能1</v>
      </c>
      <c r="E198" s="8">
        <f t="shared" si="43"/>
        <v>12</v>
      </c>
      <c r="F198" s="8">
        <f t="shared" si="44"/>
        <v>1</v>
      </c>
      <c r="G198" s="8">
        <f t="shared" si="45"/>
        <v>4</v>
      </c>
      <c r="H198" s="20" t="s">
        <v>426</v>
      </c>
      <c r="I198" s="20" t="str">
        <f t="shared" si="49"/>
        <v>对敌方单体攻击，造成100%攻击力（+4766）点伤害。</v>
      </c>
      <c r="J198" s="4" t="s">
        <v>277</v>
      </c>
      <c r="K198" s="1" t="s">
        <v>102</v>
      </c>
      <c r="L198" s="20" t="s">
        <v>106</v>
      </c>
      <c r="M198" s="4"/>
      <c r="N198" s="4">
        <v>100</v>
      </c>
      <c r="O198" s="20">
        <f>VLOOKUP(L198,对应表!BK:BL,2,FALSE)</f>
        <v>0</v>
      </c>
      <c r="P198" s="25" t="str">
        <f>_xlfn.IFNA(VLOOKUP(G198,角色!V:AE,主动技能!F198+1,FALSE),"")</f>
        <v>|||</v>
      </c>
      <c r="Q198" s="25">
        <f>(VLOOKUP(G198,角色!V:AE,主动技能!F198+4,FALSE))</f>
        <v>1</v>
      </c>
      <c r="R198" s="25">
        <v>0</v>
      </c>
      <c r="S198" s="25">
        <v>0</v>
      </c>
      <c r="T198" s="6" t="str">
        <f t="shared" si="50"/>
        <v/>
      </c>
      <c r="U198" s="6" t="str">
        <f t="shared" si="51"/>
        <v/>
      </c>
      <c r="V198" s="19" t="str">
        <f>VLOOKUP(G198,角色!AW:BC,主动技能!F198+1,FALSE)</f>
        <v>skill_01</v>
      </c>
      <c r="Y198">
        <f t="shared" si="38"/>
        <v>0</v>
      </c>
      <c r="Z198" s="19">
        <f>IF(VLOOKUP(C198,角色!CC:CI,主动技能!F198*2,FALSE)=0,"",VLOOKUP(C198,角色!CC:CI,主动技能!F198*2,FALSE))</f>
        <v>100</v>
      </c>
      <c r="AA198" s="19">
        <f>IF(VLOOKUP(C198,角色!CC:CI,主动技能!F198*2+1,FALSE)=0,0,VLOOKUP(C198,角色!CC:CI,主动技能!F198*2+1,FALSE))</f>
        <v>10</v>
      </c>
      <c r="AB198" s="19">
        <f>IF(INT(VLOOKUP(E198,角色属性概况!I:M,3,FALSE)*AA198/100)=0,"",(INT(VLOOKUP(E198,角色属性概况!I:M,3,FALSE)*AA198/100)))</f>
        <v>4766</v>
      </c>
      <c r="AE198" s="25">
        <f>(VLOOKUP(G198,角色!V:AE,主动技能!F198+7,FALSE))</f>
        <v>0</v>
      </c>
      <c r="AF198" s="19">
        <f>VLOOKUP(F198,对应表!AY:BA,3,FALSE)</f>
        <v>0</v>
      </c>
      <c r="AG198" s="19">
        <f>VLOOKUP(F198,对应表!AY:BA,2,FALSE)</f>
        <v>0</v>
      </c>
      <c r="AH198" s="25" t="str">
        <f>VLOOKUP(F198,特效对应!F:G,2,FALSE)</f>
        <v>attack</v>
      </c>
      <c r="AJ198">
        <f t="shared" si="41"/>
        <v>12</v>
      </c>
      <c r="AQ198" s="6" t="str">
        <f>_xlfn.IFNA(IF(IF($AK198=AQ$5,VLOOKUP(AL198,buff!$K:$L,2,FALSE),"")=0,"",IF($AK198=AQ$5,VLOOKUP(AL198,buff!$K:$L,2,FALSE),"")),"")</f>
        <v/>
      </c>
      <c r="AR198" s="6" t="str">
        <f>_xlfn.IFNA(IF(IF($AK198=AR$5,VLOOKUP(AM198,buff!$K:$L,2,FALSE),"")=0,"",IF($AK198=AR$5,VLOOKUP(AM198,buff!$K:$L,2,FALSE),"")),"")</f>
        <v/>
      </c>
      <c r="AS198" s="6" t="str">
        <f>_xlfn.IFNA(IF(IF($AK198=AS$5,VLOOKUP(AN198,buff!$K:$L,2,FALSE),"")=0,"",IF($AK198=AS$5,VLOOKUP(AN198,buff!$K:$L,2,FALSE),"")),"")</f>
        <v/>
      </c>
      <c r="AT198" s="6" t="str">
        <f>_xlfn.IFNA(IF(IF($AK198=AT$5,VLOOKUP(AO198,buff!$K:$L,2,FALSE),"")=0,"",IF($AK198=AT$5,VLOOKUP(AO198,buff!$K:$L,2,FALSE),"")),"")</f>
        <v/>
      </c>
      <c r="AU198" s="6" t="str">
        <f>_xlfn.IFNA(IF(IF($AK198=AU$5,VLOOKUP(AP198,buff!$K:$L,2,FALSE),"")=0,"",IF($AK198=AU$5,VLOOKUP(AP198,buff!$K:$L,2,FALSE),"")),"")</f>
        <v/>
      </c>
      <c r="AV198" s="6" t="str">
        <f>_xlfn.IFNA(IF(IF($AK198=AV$5,VLOOKUP(AL198,buff!$K:$L,2,FALSE),"")=0,"",IF($AK198=AV$5,VLOOKUP(AL198,buff!$K:$L,2,FALSE),"")),"")</f>
        <v/>
      </c>
      <c r="AW198" s="6" t="str">
        <f>_xlfn.IFNA(IF(IF($AK198=AW$5,VLOOKUP(AM198,buff!$K:$L,2,FALSE),"")=0,"",IF($AK198=AW$5,VLOOKUP(AM198,buff!$K:$L,2,FALSE),"")),"")</f>
        <v/>
      </c>
      <c r="AX198" s="6" t="str">
        <f>_xlfn.IFNA(IF(IF($AK198=AX$5,VLOOKUP(AN198,buff!$K:$L,2,FALSE),"")=0,"",IF($AK198=AX$5,VLOOKUP(AN198,buff!$K:$L,2,FALSE),"")),"")</f>
        <v/>
      </c>
      <c r="AY198" s="6" t="str">
        <f>_xlfn.IFNA(IF(IF($AK198=AY$5,VLOOKUP(AO198,buff!$K:$L,2,FALSE),"")=0,"",IF($AK198=AY$5,VLOOKUP(AO198,buff!$K:$L,2,FALSE),"")),"")</f>
        <v/>
      </c>
      <c r="AZ198" s="6" t="str">
        <f>_xlfn.IFNA(IF(IF($AK198=AZ$5,VLOOKUP(AP198,buff!$K:$L,2,FALSE),"")=0,"",IF($AK198=AZ$5,VLOOKUP(AP198,buff!$K:$L,2,FALSE),"")),"")</f>
        <v/>
      </c>
      <c r="BA198" s="6" t="e">
        <f>VLOOKUP(AL198,buff!$K:$P,6,FALSE)</f>
        <v>#N/A</v>
      </c>
      <c r="BB198" s="6" t="e">
        <f>VLOOKUP(AM198,buff!$K:$P,6,FALSE)</f>
        <v>#N/A</v>
      </c>
      <c r="BC198" s="6" t="e">
        <f>VLOOKUP(AN198,buff!$K:$P,6,FALSE)</f>
        <v>#N/A</v>
      </c>
      <c r="BD198">
        <f t="shared" si="52"/>
        <v>0</v>
      </c>
      <c r="BE198">
        <f t="shared" si="53"/>
        <v>0</v>
      </c>
      <c r="BF198" s="22">
        <f t="shared" si="42"/>
        <v>100401</v>
      </c>
    </row>
    <row r="199" spans="1:58" x14ac:dyDescent="0.15">
      <c r="A199" t="str">
        <f t="shared" si="48"/>
        <v>洛克主动技能1等级13</v>
      </c>
      <c r="B199" s="8">
        <f t="shared" si="39"/>
        <v>10040113</v>
      </c>
      <c r="C199" s="8" t="str">
        <f>VLOOKUP(G199,角色!A:B,2,FALSE)</f>
        <v>洛克</v>
      </c>
      <c r="D199" s="8" t="str">
        <f t="shared" si="40"/>
        <v>主动技能1</v>
      </c>
      <c r="E199" s="8">
        <f t="shared" si="43"/>
        <v>13</v>
      </c>
      <c r="F199" s="8">
        <f t="shared" si="44"/>
        <v>1</v>
      </c>
      <c r="G199" s="8">
        <f t="shared" si="45"/>
        <v>4</v>
      </c>
      <c r="H199" s="20" t="s">
        <v>426</v>
      </c>
      <c r="I199" s="20" t="str">
        <f t="shared" si="49"/>
        <v>对敌方单体攻击，造成100%攻击力（+6767）点伤害。</v>
      </c>
      <c r="J199" s="4" t="s">
        <v>277</v>
      </c>
      <c r="K199" s="1" t="s">
        <v>102</v>
      </c>
      <c r="L199" s="20" t="s">
        <v>106</v>
      </c>
      <c r="M199" s="4"/>
      <c r="N199" s="4">
        <v>100</v>
      </c>
      <c r="O199" s="20">
        <f>VLOOKUP(L199,对应表!BK:BL,2,FALSE)</f>
        <v>0</v>
      </c>
      <c r="P199" s="25" t="str">
        <f>_xlfn.IFNA(VLOOKUP(G199,角色!V:AE,主动技能!F199+1,FALSE),"")</f>
        <v>|||</v>
      </c>
      <c r="Q199" s="25">
        <f>(VLOOKUP(G199,角色!V:AE,主动技能!F199+4,FALSE))</f>
        <v>1</v>
      </c>
      <c r="R199" s="25">
        <v>0</v>
      </c>
      <c r="S199" s="25">
        <v>0</v>
      </c>
      <c r="T199" s="6" t="str">
        <f t="shared" si="50"/>
        <v/>
      </c>
      <c r="U199" s="6" t="str">
        <f t="shared" si="51"/>
        <v/>
      </c>
      <c r="V199" s="19" t="str">
        <f>VLOOKUP(G199,角色!AW:BC,主动技能!F199+1,FALSE)</f>
        <v>skill_01</v>
      </c>
      <c r="Y199">
        <f t="shared" ref="Y199:Y262" si="54">VLOOKUP(D199,BG:BH,2,FALSE)</f>
        <v>0</v>
      </c>
      <c r="Z199" s="19">
        <f>IF(VLOOKUP(C199,角色!CC:CI,主动技能!F199*2,FALSE)=0,"",VLOOKUP(C199,角色!CC:CI,主动技能!F199*2,FALSE))</f>
        <v>100</v>
      </c>
      <c r="AA199" s="19">
        <f>IF(VLOOKUP(C199,角色!CC:CI,主动技能!F199*2+1,FALSE)=0,0,VLOOKUP(C199,角色!CC:CI,主动技能!F199*2+1,FALSE))</f>
        <v>10</v>
      </c>
      <c r="AB199" s="19">
        <f>IF(INT(VLOOKUP(E199,角色属性概况!I:M,3,FALSE)*AA199/100)=0,"",(INT(VLOOKUP(E199,角色属性概况!I:M,3,FALSE)*AA199/100)))</f>
        <v>6767</v>
      </c>
      <c r="AE199" s="25">
        <f>(VLOOKUP(G199,角色!V:AE,主动技能!F199+7,FALSE))</f>
        <v>0</v>
      </c>
      <c r="AF199" s="19">
        <f>VLOOKUP(F199,对应表!AY:BA,3,FALSE)</f>
        <v>0</v>
      </c>
      <c r="AG199" s="19">
        <f>VLOOKUP(F199,对应表!AY:BA,2,FALSE)</f>
        <v>0</v>
      </c>
      <c r="AH199" s="25" t="str">
        <f>VLOOKUP(F199,特效对应!F:G,2,FALSE)</f>
        <v>attack</v>
      </c>
      <c r="AJ199">
        <f t="shared" si="41"/>
        <v>13</v>
      </c>
      <c r="AQ199" s="6" t="str">
        <f>_xlfn.IFNA(IF(IF($AK199=AQ$5,VLOOKUP(AL199,buff!$K:$L,2,FALSE),"")=0,"",IF($AK199=AQ$5,VLOOKUP(AL199,buff!$K:$L,2,FALSE),"")),"")</f>
        <v/>
      </c>
      <c r="AR199" s="6" t="str">
        <f>_xlfn.IFNA(IF(IF($AK199=AR$5,VLOOKUP(AM199,buff!$K:$L,2,FALSE),"")=0,"",IF($AK199=AR$5,VLOOKUP(AM199,buff!$K:$L,2,FALSE),"")),"")</f>
        <v/>
      </c>
      <c r="AS199" s="6" t="str">
        <f>_xlfn.IFNA(IF(IF($AK199=AS$5,VLOOKUP(AN199,buff!$K:$L,2,FALSE),"")=0,"",IF($AK199=AS$5,VLOOKUP(AN199,buff!$K:$L,2,FALSE),"")),"")</f>
        <v/>
      </c>
      <c r="AT199" s="6" t="str">
        <f>_xlfn.IFNA(IF(IF($AK199=AT$5,VLOOKUP(AO199,buff!$K:$L,2,FALSE),"")=0,"",IF($AK199=AT$5,VLOOKUP(AO199,buff!$K:$L,2,FALSE),"")),"")</f>
        <v/>
      </c>
      <c r="AU199" s="6" t="str">
        <f>_xlfn.IFNA(IF(IF($AK199=AU$5,VLOOKUP(AP199,buff!$K:$L,2,FALSE),"")=0,"",IF($AK199=AU$5,VLOOKUP(AP199,buff!$K:$L,2,FALSE),"")),"")</f>
        <v/>
      </c>
      <c r="AV199" s="6" t="str">
        <f>_xlfn.IFNA(IF(IF($AK199=AV$5,VLOOKUP(AL199,buff!$K:$L,2,FALSE),"")=0,"",IF($AK199=AV$5,VLOOKUP(AL199,buff!$K:$L,2,FALSE),"")),"")</f>
        <v/>
      </c>
      <c r="AW199" s="6" t="str">
        <f>_xlfn.IFNA(IF(IF($AK199=AW$5,VLOOKUP(AM199,buff!$K:$L,2,FALSE),"")=0,"",IF($AK199=AW$5,VLOOKUP(AM199,buff!$K:$L,2,FALSE),"")),"")</f>
        <v/>
      </c>
      <c r="AX199" s="6" t="str">
        <f>_xlfn.IFNA(IF(IF($AK199=AX$5,VLOOKUP(AN199,buff!$K:$L,2,FALSE),"")=0,"",IF($AK199=AX$5,VLOOKUP(AN199,buff!$K:$L,2,FALSE),"")),"")</f>
        <v/>
      </c>
      <c r="AY199" s="6" t="str">
        <f>_xlfn.IFNA(IF(IF($AK199=AY$5,VLOOKUP(AO199,buff!$K:$L,2,FALSE),"")=0,"",IF($AK199=AY$5,VLOOKUP(AO199,buff!$K:$L,2,FALSE),"")),"")</f>
        <v/>
      </c>
      <c r="AZ199" s="6" t="str">
        <f>_xlfn.IFNA(IF(IF($AK199=AZ$5,VLOOKUP(AP199,buff!$K:$L,2,FALSE),"")=0,"",IF($AK199=AZ$5,VLOOKUP(AP199,buff!$K:$L,2,FALSE),"")),"")</f>
        <v/>
      </c>
      <c r="BA199" s="6" t="e">
        <f>VLOOKUP(AL199,buff!$K:$P,6,FALSE)</f>
        <v>#N/A</v>
      </c>
      <c r="BB199" s="6" t="e">
        <f>VLOOKUP(AM199,buff!$K:$P,6,FALSE)</f>
        <v>#N/A</v>
      </c>
      <c r="BC199" s="6" t="e">
        <f>VLOOKUP(AN199,buff!$K:$P,6,FALSE)</f>
        <v>#N/A</v>
      </c>
      <c r="BD199">
        <f t="shared" si="52"/>
        <v>0</v>
      </c>
      <c r="BE199">
        <f t="shared" si="53"/>
        <v>0</v>
      </c>
      <c r="BF199" s="22">
        <f t="shared" si="42"/>
        <v>100401</v>
      </c>
    </row>
    <row r="200" spans="1:58" x14ac:dyDescent="0.15">
      <c r="A200" t="str">
        <f t="shared" si="48"/>
        <v>洛克主动技能1等级14</v>
      </c>
      <c r="B200" s="8">
        <f t="shared" ref="B200:B263" si="55">1*10000000+G200*10000+F200*100+E200</f>
        <v>10040114</v>
      </c>
      <c r="C200" s="8" t="str">
        <f>VLOOKUP(G200,角色!A:B,2,FALSE)</f>
        <v>洛克</v>
      </c>
      <c r="D200" s="8" t="str">
        <f t="shared" ref="D200:D263" si="56">$D$4&amp;F200</f>
        <v>主动技能1</v>
      </c>
      <c r="E200" s="8">
        <f t="shared" si="43"/>
        <v>14</v>
      </c>
      <c r="F200" s="8">
        <f t="shared" si="44"/>
        <v>1</v>
      </c>
      <c r="G200" s="8">
        <f t="shared" si="45"/>
        <v>4</v>
      </c>
      <c r="H200" s="20" t="s">
        <v>426</v>
      </c>
      <c r="I200" s="20" t="str">
        <f t="shared" si="49"/>
        <v>对敌方单体攻击，造成100%攻击力（+9601）点伤害。</v>
      </c>
      <c r="J200" s="4" t="s">
        <v>277</v>
      </c>
      <c r="K200" s="1" t="s">
        <v>102</v>
      </c>
      <c r="L200" s="20" t="s">
        <v>106</v>
      </c>
      <c r="M200" s="4"/>
      <c r="N200" s="4">
        <v>100</v>
      </c>
      <c r="O200" s="20">
        <f>VLOOKUP(L200,对应表!BK:BL,2,FALSE)</f>
        <v>0</v>
      </c>
      <c r="P200" s="25" t="str">
        <f>_xlfn.IFNA(VLOOKUP(G200,角色!V:AE,主动技能!F200+1,FALSE),"")</f>
        <v>|||</v>
      </c>
      <c r="Q200" s="25">
        <f>(VLOOKUP(G200,角色!V:AE,主动技能!F200+4,FALSE))</f>
        <v>1</v>
      </c>
      <c r="R200" s="25">
        <v>0</v>
      </c>
      <c r="S200" s="25">
        <v>0</v>
      </c>
      <c r="T200" s="6" t="str">
        <f t="shared" si="50"/>
        <v/>
      </c>
      <c r="U200" s="6" t="str">
        <f t="shared" si="51"/>
        <v/>
      </c>
      <c r="V200" s="19" t="str">
        <f>VLOOKUP(G200,角色!AW:BC,主动技能!F200+1,FALSE)</f>
        <v>skill_01</v>
      </c>
      <c r="Y200">
        <f t="shared" si="54"/>
        <v>0</v>
      </c>
      <c r="Z200" s="19">
        <f>IF(VLOOKUP(C200,角色!CC:CI,主动技能!F200*2,FALSE)=0,"",VLOOKUP(C200,角色!CC:CI,主动技能!F200*2,FALSE))</f>
        <v>100</v>
      </c>
      <c r="AA200" s="19">
        <f>IF(VLOOKUP(C200,角色!CC:CI,主动技能!F200*2+1,FALSE)=0,0,VLOOKUP(C200,角色!CC:CI,主动技能!F200*2+1,FALSE))</f>
        <v>10</v>
      </c>
      <c r="AB200" s="19">
        <f>IF(INT(VLOOKUP(E200,角色属性概况!I:M,3,FALSE)*AA200/100)=0,"",(INT(VLOOKUP(E200,角色属性概况!I:M,3,FALSE)*AA200/100)))</f>
        <v>9601</v>
      </c>
      <c r="AE200" s="25">
        <f>(VLOOKUP(G200,角色!V:AE,主动技能!F200+7,FALSE))</f>
        <v>0</v>
      </c>
      <c r="AF200" s="19">
        <f>VLOOKUP(F200,对应表!AY:BA,3,FALSE)</f>
        <v>0</v>
      </c>
      <c r="AG200" s="19">
        <f>VLOOKUP(F200,对应表!AY:BA,2,FALSE)</f>
        <v>0</v>
      </c>
      <c r="AH200" s="25" t="str">
        <f>VLOOKUP(F200,特效对应!F:G,2,FALSE)</f>
        <v>attack</v>
      </c>
      <c r="AJ200">
        <f t="shared" ref="AJ200:AJ263" si="57">E200</f>
        <v>14</v>
      </c>
      <c r="AQ200" s="6" t="str">
        <f>_xlfn.IFNA(IF(IF($AK200=AQ$5,VLOOKUP(AL200,buff!$K:$L,2,FALSE),"")=0,"",IF($AK200=AQ$5,VLOOKUP(AL200,buff!$K:$L,2,FALSE),"")),"")</f>
        <v/>
      </c>
      <c r="AR200" s="6" t="str">
        <f>_xlfn.IFNA(IF(IF($AK200=AR$5,VLOOKUP(AM200,buff!$K:$L,2,FALSE),"")=0,"",IF($AK200=AR$5,VLOOKUP(AM200,buff!$K:$L,2,FALSE),"")),"")</f>
        <v/>
      </c>
      <c r="AS200" s="6" t="str">
        <f>_xlfn.IFNA(IF(IF($AK200=AS$5,VLOOKUP(AN200,buff!$K:$L,2,FALSE),"")=0,"",IF($AK200=AS$5,VLOOKUP(AN200,buff!$K:$L,2,FALSE),"")),"")</f>
        <v/>
      </c>
      <c r="AT200" s="6" t="str">
        <f>_xlfn.IFNA(IF(IF($AK200=AT$5,VLOOKUP(AO200,buff!$K:$L,2,FALSE),"")=0,"",IF($AK200=AT$5,VLOOKUP(AO200,buff!$K:$L,2,FALSE),"")),"")</f>
        <v/>
      </c>
      <c r="AU200" s="6" t="str">
        <f>_xlfn.IFNA(IF(IF($AK200=AU$5,VLOOKUP(AP200,buff!$K:$L,2,FALSE),"")=0,"",IF($AK200=AU$5,VLOOKUP(AP200,buff!$K:$L,2,FALSE),"")),"")</f>
        <v/>
      </c>
      <c r="AV200" s="6" t="str">
        <f>_xlfn.IFNA(IF(IF($AK200=AV$5,VLOOKUP(AL200,buff!$K:$L,2,FALSE),"")=0,"",IF($AK200=AV$5,VLOOKUP(AL200,buff!$K:$L,2,FALSE),"")),"")</f>
        <v/>
      </c>
      <c r="AW200" s="6" t="str">
        <f>_xlfn.IFNA(IF(IF($AK200=AW$5,VLOOKUP(AM200,buff!$K:$L,2,FALSE),"")=0,"",IF($AK200=AW$5,VLOOKUP(AM200,buff!$K:$L,2,FALSE),"")),"")</f>
        <v/>
      </c>
      <c r="AX200" s="6" t="str">
        <f>_xlfn.IFNA(IF(IF($AK200=AX$5,VLOOKUP(AN200,buff!$K:$L,2,FALSE),"")=0,"",IF($AK200=AX$5,VLOOKUP(AN200,buff!$K:$L,2,FALSE),"")),"")</f>
        <v/>
      </c>
      <c r="AY200" s="6" t="str">
        <f>_xlfn.IFNA(IF(IF($AK200=AY$5,VLOOKUP(AO200,buff!$K:$L,2,FALSE),"")=0,"",IF($AK200=AY$5,VLOOKUP(AO200,buff!$K:$L,2,FALSE),"")),"")</f>
        <v/>
      </c>
      <c r="AZ200" s="6" t="str">
        <f>_xlfn.IFNA(IF(IF($AK200=AZ$5,VLOOKUP(AP200,buff!$K:$L,2,FALSE),"")=0,"",IF($AK200=AZ$5,VLOOKUP(AP200,buff!$K:$L,2,FALSE),"")),"")</f>
        <v/>
      </c>
      <c r="BA200" s="6" t="e">
        <f>VLOOKUP(AL200,buff!$K:$P,6,FALSE)</f>
        <v>#N/A</v>
      </c>
      <c r="BB200" s="6" t="e">
        <f>VLOOKUP(AM200,buff!$K:$P,6,FALSE)</f>
        <v>#N/A</v>
      </c>
      <c r="BC200" s="6" t="e">
        <f>VLOOKUP(AN200,buff!$K:$P,6,FALSE)</f>
        <v>#N/A</v>
      </c>
      <c r="BD200">
        <f t="shared" ref="BD200:BD263" si="58">IF(F200=1,0,IF(F200=2,2,3))</f>
        <v>0</v>
      </c>
      <c r="BE200">
        <f t="shared" ref="BE200:BE263" si="59">IF(F200=1,0,IF(F200=2,1,2))</f>
        <v>0</v>
      </c>
      <c r="BF200" s="22">
        <f t="shared" ref="BF200:BF263" si="60">1*100000+G200*100+F200</f>
        <v>100401</v>
      </c>
    </row>
    <row r="201" spans="1:58" x14ac:dyDescent="0.15">
      <c r="A201" t="str">
        <f t="shared" si="48"/>
        <v>洛克主动技能1等级15</v>
      </c>
      <c r="B201" s="8">
        <f t="shared" si="55"/>
        <v>10040115</v>
      </c>
      <c r="C201" s="8" t="str">
        <f>VLOOKUP(G201,角色!A:B,2,FALSE)</f>
        <v>洛克</v>
      </c>
      <c r="D201" s="8" t="str">
        <f t="shared" si="56"/>
        <v>主动技能1</v>
      </c>
      <c r="E201" s="8">
        <f t="shared" ref="E201:E264" si="61">IF(E200=E$5,1,E200+1)</f>
        <v>15</v>
      </c>
      <c r="F201" s="8">
        <f t="shared" ref="F201:F264" si="62">IF(E201=1,IF(F200=$F$5,1,F200+1),F200)</f>
        <v>1</v>
      </c>
      <c r="G201" s="8">
        <f t="shared" ref="G201:G264" si="63">IF((F201=1)*(E201=1),G200+1,G200)</f>
        <v>4</v>
      </c>
      <c r="H201" s="20" t="s">
        <v>426</v>
      </c>
      <c r="I201" s="20" t="str">
        <f t="shared" si="49"/>
        <v>对敌方单体攻击，造成100%攻击力（+13613）点伤害。</v>
      </c>
      <c r="J201" s="4" t="s">
        <v>277</v>
      </c>
      <c r="K201" s="1" t="s">
        <v>102</v>
      </c>
      <c r="L201" s="20" t="s">
        <v>106</v>
      </c>
      <c r="M201" s="4"/>
      <c r="N201" s="4">
        <v>100</v>
      </c>
      <c r="O201" s="20">
        <f>VLOOKUP(L201,对应表!BK:BL,2,FALSE)</f>
        <v>0</v>
      </c>
      <c r="P201" s="25" t="str">
        <f>_xlfn.IFNA(VLOOKUP(G201,角色!V:AE,主动技能!F201+1,FALSE),"")</f>
        <v>|||</v>
      </c>
      <c r="Q201" s="25">
        <f>(VLOOKUP(G201,角色!V:AE,主动技能!F201+4,FALSE))</f>
        <v>1</v>
      </c>
      <c r="R201" s="25">
        <v>0</v>
      </c>
      <c r="S201" s="25">
        <v>0</v>
      </c>
      <c r="T201" s="6" t="str">
        <f t="shared" si="50"/>
        <v/>
      </c>
      <c r="U201" s="6" t="str">
        <f t="shared" si="51"/>
        <v/>
      </c>
      <c r="V201" s="19" t="str">
        <f>VLOOKUP(G201,角色!AW:BC,主动技能!F201+1,FALSE)</f>
        <v>skill_01</v>
      </c>
      <c r="Y201">
        <f t="shared" si="54"/>
        <v>0</v>
      </c>
      <c r="Z201" s="19">
        <f>IF(VLOOKUP(C201,角色!CC:CI,主动技能!F201*2,FALSE)=0,"",VLOOKUP(C201,角色!CC:CI,主动技能!F201*2,FALSE))</f>
        <v>100</v>
      </c>
      <c r="AA201" s="19">
        <f>IF(VLOOKUP(C201,角色!CC:CI,主动技能!F201*2+1,FALSE)=0,0,VLOOKUP(C201,角色!CC:CI,主动技能!F201*2+1,FALSE))</f>
        <v>10</v>
      </c>
      <c r="AB201" s="19">
        <f>IF(INT(VLOOKUP(E201,角色属性概况!I:M,3,FALSE)*AA201/100)=0,"",(INT(VLOOKUP(E201,角色属性概况!I:M,3,FALSE)*AA201/100)))</f>
        <v>13613</v>
      </c>
      <c r="AE201" s="25">
        <f>(VLOOKUP(G201,角色!V:AE,主动技能!F201+7,FALSE))</f>
        <v>0</v>
      </c>
      <c r="AF201" s="19">
        <f>VLOOKUP(F201,对应表!AY:BA,3,FALSE)</f>
        <v>0</v>
      </c>
      <c r="AG201" s="19">
        <f>VLOOKUP(F201,对应表!AY:BA,2,FALSE)</f>
        <v>0</v>
      </c>
      <c r="AH201" s="25" t="str">
        <f>VLOOKUP(F201,特效对应!F:G,2,FALSE)</f>
        <v>attack</v>
      </c>
      <c r="AJ201">
        <f t="shared" si="57"/>
        <v>15</v>
      </c>
      <c r="AQ201" s="6" t="str">
        <f>_xlfn.IFNA(IF(IF($AK201=AQ$5,VLOOKUP(AL201,buff!$K:$L,2,FALSE),"")=0,"",IF($AK201=AQ$5,VLOOKUP(AL201,buff!$K:$L,2,FALSE),"")),"")</f>
        <v/>
      </c>
      <c r="AR201" s="6" t="str">
        <f>_xlfn.IFNA(IF(IF($AK201=AR$5,VLOOKUP(AM201,buff!$K:$L,2,FALSE),"")=0,"",IF($AK201=AR$5,VLOOKUP(AM201,buff!$K:$L,2,FALSE),"")),"")</f>
        <v/>
      </c>
      <c r="AS201" s="6" t="str">
        <f>_xlfn.IFNA(IF(IF($AK201=AS$5,VLOOKUP(AN201,buff!$K:$L,2,FALSE),"")=0,"",IF($AK201=AS$5,VLOOKUP(AN201,buff!$K:$L,2,FALSE),"")),"")</f>
        <v/>
      </c>
      <c r="AT201" s="6" t="str">
        <f>_xlfn.IFNA(IF(IF($AK201=AT$5,VLOOKUP(AO201,buff!$K:$L,2,FALSE),"")=0,"",IF($AK201=AT$5,VLOOKUP(AO201,buff!$K:$L,2,FALSE),"")),"")</f>
        <v/>
      </c>
      <c r="AU201" s="6" t="str">
        <f>_xlfn.IFNA(IF(IF($AK201=AU$5,VLOOKUP(AP201,buff!$K:$L,2,FALSE),"")=0,"",IF($AK201=AU$5,VLOOKUP(AP201,buff!$K:$L,2,FALSE),"")),"")</f>
        <v/>
      </c>
      <c r="AV201" s="6" t="str">
        <f>_xlfn.IFNA(IF(IF($AK201=AV$5,VLOOKUP(AL201,buff!$K:$L,2,FALSE),"")=0,"",IF($AK201=AV$5,VLOOKUP(AL201,buff!$K:$L,2,FALSE),"")),"")</f>
        <v/>
      </c>
      <c r="AW201" s="6" t="str">
        <f>_xlfn.IFNA(IF(IF($AK201=AW$5,VLOOKUP(AM201,buff!$K:$L,2,FALSE),"")=0,"",IF($AK201=AW$5,VLOOKUP(AM201,buff!$K:$L,2,FALSE),"")),"")</f>
        <v/>
      </c>
      <c r="AX201" s="6" t="str">
        <f>_xlfn.IFNA(IF(IF($AK201=AX$5,VLOOKUP(AN201,buff!$K:$L,2,FALSE),"")=0,"",IF($AK201=AX$5,VLOOKUP(AN201,buff!$K:$L,2,FALSE),"")),"")</f>
        <v/>
      </c>
      <c r="AY201" s="6" t="str">
        <f>_xlfn.IFNA(IF(IF($AK201=AY$5,VLOOKUP(AO201,buff!$K:$L,2,FALSE),"")=0,"",IF($AK201=AY$5,VLOOKUP(AO201,buff!$K:$L,2,FALSE),"")),"")</f>
        <v/>
      </c>
      <c r="AZ201" s="6" t="str">
        <f>_xlfn.IFNA(IF(IF($AK201=AZ$5,VLOOKUP(AP201,buff!$K:$L,2,FALSE),"")=0,"",IF($AK201=AZ$5,VLOOKUP(AP201,buff!$K:$L,2,FALSE),"")),"")</f>
        <v/>
      </c>
      <c r="BA201" s="6" t="e">
        <f>VLOOKUP(AL201,buff!$K:$P,6,FALSE)</f>
        <v>#N/A</v>
      </c>
      <c r="BB201" s="6" t="e">
        <f>VLOOKUP(AM201,buff!$K:$P,6,FALSE)</f>
        <v>#N/A</v>
      </c>
      <c r="BC201" s="6" t="e">
        <f>VLOOKUP(AN201,buff!$K:$P,6,FALSE)</f>
        <v>#N/A</v>
      </c>
      <c r="BD201">
        <f t="shared" si="58"/>
        <v>0</v>
      </c>
      <c r="BE201">
        <f t="shared" si="59"/>
        <v>0</v>
      </c>
      <c r="BF201" s="22">
        <f t="shared" si="60"/>
        <v>100401</v>
      </c>
    </row>
    <row r="202" spans="1:58" x14ac:dyDescent="0.15">
      <c r="A202" t="str">
        <f t="shared" si="48"/>
        <v>洛克主动技能1等级16</v>
      </c>
      <c r="B202" s="8">
        <f t="shared" si="55"/>
        <v>10040116</v>
      </c>
      <c r="C202" s="8" t="str">
        <f>VLOOKUP(G202,角色!A:B,2,FALSE)</f>
        <v>洛克</v>
      </c>
      <c r="D202" s="8" t="str">
        <f t="shared" si="56"/>
        <v>主动技能1</v>
      </c>
      <c r="E202" s="8">
        <f t="shared" si="61"/>
        <v>16</v>
      </c>
      <c r="F202" s="8">
        <f t="shared" si="62"/>
        <v>1</v>
      </c>
      <c r="G202" s="8">
        <f t="shared" si="63"/>
        <v>4</v>
      </c>
      <c r="H202" s="20" t="s">
        <v>426</v>
      </c>
      <c r="I202" s="20" t="str">
        <f t="shared" si="49"/>
        <v>对敌方单体攻击，造成100%攻击力（+19292）点伤害。</v>
      </c>
      <c r="J202" s="4" t="s">
        <v>277</v>
      </c>
      <c r="K202" s="1" t="s">
        <v>102</v>
      </c>
      <c r="L202" s="20" t="s">
        <v>106</v>
      </c>
      <c r="M202" s="4"/>
      <c r="N202" s="4">
        <v>100</v>
      </c>
      <c r="O202" s="20">
        <f>VLOOKUP(L202,对应表!BK:BL,2,FALSE)</f>
        <v>0</v>
      </c>
      <c r="P202" s="25" t="str">
        <f>_xlfn.IFNA(VLOOKUP(G202,角色!V:AE,主动技能!F202+1,FALSE),"")</f>
        <v>|||</v>
      </c>
      <c r="Q202" s="25">
        <f>(VLOOKUP(G202,角色!V:AE,主动技能!F202+4,FALSE))</f>
        <v>1</v>
      </c>
      <c r="R202" s="25">
        <v>0</v>
      </c>
      <c r="S202" s="25">
        <v>0</v>
      </c>
      <c r="T202" s="6" t="str">
        <f t="shared" si="50"/>
        <v/>
      </c>
      <c r="U202" s="6" t="str">
        <f t="shared" si="51"/>
        <v/>
      </c>
      <c r="V202" s="19" t="str">
        <f>VLOOKUP(G202,角色!AW:BC,主动技能!F202+1,FALSE)</f>
        <v>skill_01</v>
      </c>
      <c r="Y202">
        <f t="shared" si="54"/>
        <v>0</v>
      </c>
      <c r="Z202" s="19">
        <f>IF(VLOOKUP(C202,角色!CC:CI,主动技能!F202*2,FALSE)=0,"",VLOOKUP(C202,角色!CC:CI,主动技能!F202*2,FALSE))</f>
        <v>100</v>
      </c>
      <c r="AA202" s="19">
        <f>IF(VLOOKUP(C202,角色!CC:CI,主动技能!F202*2+1,FALSE)=0,0,VLOOKUP(C202,角色!CC:CI,主动技能!F202*2+1,FALSE))</f>
        <v>10</v>
      </c>
      <c r="AB202" s="19">
        <f>IF(INT(VLOOKUP(E202,角色属性概况!I:M,3,FALSE)*AA202/100)=0,"",(INT(VLOOKUP(E202,角色属性概况!I:M,3,FALSE)*AA202/100)))</f>
        <v>19292</v>
      </c>
      <c r="AE202" s="25">
        <f>(VLOOKUP(G202,角色!V:AE,主动技能!F202+7,FALSE))</f>
        <v>0</v>
      </c>
      <c r="AF202" s="19">
        <f>VLOOKUP(F202,对应表!AY:BA,3,FALSE)</f>
        <v>0</v>
      </c>
      <c r="AG202" s="19">
        <f>VLOOKUP(F202,对应表!AY:BA,2,FALSE)</f>
        <v>0</v>
      </c>
      <c r="AH202" s="25" t="str">
        <f>VLOOKUP(F202,特效对应!F:G,2,FALSE)</f>
        <v>attack</v>
      </c>
      <c r="AJ202">
        <f t="shared" si="57"/>
        <v>16</v>
      </c>
      <c r="AQ202" s="6" t="str">
        <f>_xlfn.IFNA(IF(IF($AK202=AQ$5,VLOOKUP(AL202,buff!$K:$L,2,FALSE),"")=0,"",IF($AK202=AQ$5,VLOOKUP(AL202,buff!$K:$L,2,FALSE),"")),"")</f>
        <v/>
      </c>
      <c r="AR202" s="6" t="str">
        <f>_xlfn.IFNA(IF(IF($AK202=AR$5,VLOOKUP(AM202,buff!$K:$L,2,FALSE),"")=0,"",IF($AK202=AR$5,VLOOKUP(AM202,buff!$K:$L,2,FALSE),"")),"")</f>
        <v/>
      </c>
      <c r="AS202" s="6" t="str">
        <f>_xlfn.IFNA(IF(IF($AK202=AS$5,VLOOKUP(AN202,buff!$K:$L,2,FALSE),"")=0,"",IF($AK202=AS$5,VLOOKUP(AN202,buff!$K:$L,2,FALSE),"")),"")</f>
        <v/>
      </c>
      <c r="AT202" s="6" t="str">
        <f>_xlfn.IFNA(IF(IF($AK202=AT$5,VLOOKUP(AO202,buff!$K:$L,2,FALSE),"")=0,"",IF($AK202=AT$5,VLOOKUP(AO202,buff!$K:$L,2,FALSE),"")),"")</f>
        <v/>
      </c>
      <c r="AU202" s="6" t="str">
        <f>_xlfn.IFNA(IF(IF($AK202=AU$5,VLOOKUP(AP202,buff!$K:$L,2,FALSE),"")=0,"",IF($AK202=AU$5,VLOOKUP(AP202,buff!$K:$L,2,FALSE),"")),"")</f>
        <v/>
      </c>
      <c r="AV202" s="6" t="str">
        <f>_xlfn.IFNA(IF(IF($AK202=AV$5,VLOOKUP(AL202,buff!$K:$L,2,FALSE),"")=0,"",IF($AK202=AV$5,VLOOKUP(AL202,buff!$K:$L,2,FALSE),"")),"")</f>
        <v/>
      </c>
      <c r="AW202" s="6" t="str">
        <f>_xlfn.IFNA(IF(IF($AK202=AW$5,VLOOKUP(AM202,buff!$K:$L,2,FALSE),"")=0,"",IF($AK202=AW$5,VLOOKUP(AM202,buff!$K:$L,2,FALSE),"")),"")</f>
        <v/>
      </c>
      <c r="AX202" s="6" t="str">
        <f>_xlfn.IFNA(IF(IF($AK202=AX$5,VLOOKUP(AN202,buff!$K:$L,2,FALSE),"")=0,"",IF($AK202=AX$5,VLOOKUP(AN202,buff!$K:$L,2,FALSE),"")),"")</f>
        <v/>
      </c>
      <c r="AY202" s="6" t="str">
        <f>_xlfn.IFNA(IF(IF($AK202=AY$5,VLOOKUP(AO202,buff!$K:$L,2,FALSE),"")=0,"",IF($AK202=AY$5,VLOOKUP(AO202,buff!$K:$L,2,FALSE),"")),"")</f>
        <v/>
      </c>
      <c r="AZ202" s="6" t="str">
        <f>_xlfn.IFNA(IF(IF($AK202=AZ$5,VLOOKUP(AP202,buff!$K:$L,2,FALSE),"")=0,"",IF($AK202=AZ$5,VLOOKUP(AP202,buff!$K:$L,2,FALSE),"")),"")</f>
        <v/>
      </c>
      <c r="BA202" s="6" t="e">
        <f>VLOOKUP(AL202,buff!$K:$P,6,FALSE)</f>
        <v>#N/A</v>
      </c>
      <c r="BB202" s="6" t="e">
        <f>VLOOKUP(AM202,buff!$K:$P,6,FALSE)</f>
        <v>#N/A</v>
      </c>
      <c r="BC202" s="6" t="e">
        <f>VLOOKUP(AN202,buff!$K:$P,6,FALSE)</f>
        <v>#N/A</v>
      </c>
      <c r="BD202">
        <f t="shared" si="58"/>
        <v>0</v>
      </c>
      <c r="BE202">
        <f t="shared" si="59"/>
        <v>0</v>
      </c>
      <c r="BF202" s="22">
        <f t="shared" si="60"/>
        <v>100401</v>
      </c>
    </row>
    <row r="203" spans="1:58" x14ac:dyDescent="0.15">
      <c r="A203" t="str">
        <f t="shared" si="48"/>
        <v>洛克主动技能1等级17</v>
      </c>
      <c r="B203" s="8">
        <f t="shared" si="55"/>
        <v>10040117</v>
      </c>
      <c r="C203" s="8" t="str">
        <f>VLOOKUP(G203,角色!A:B,2,FALSE)</f>
        <v>洛克</v>
      </c>
      <c r="D203" s="8" t="str">
        <f t="shared" si="56"/>
        <v>主动技能1</v>
      </c>
      <c r="E203" s="8">
        <f t="shared" si="61"/>
        <v>17</v>
      </c>
      <c r="F203" s="8">
        <f t="shared" si="62"/>
        <v>1</v>
      </c>
      <c r="G203" s="8">
        <f t="shared" si="63"/>
        <v>4</v>
      </c>
      <c r="H203" s="20" t="s">
        <v>426</v>
      </c>
      <c r="I203" s="20" t="str">
        <f t="shared" si="49"/>
        <v>对敌方单体攻击，造成100%攻击力（+27333）点伤害。</v>
      </c>
      <c r="J203" s="4" t="s">
        <v>277</v>
      </c>
      <c r="K203" s="1" t="s">
        <v>102</v>
      </c>
      <c r="L203" s="20" t="s">
        <v>106</v>
      </c>
      <c r="M203" s="4"/>
      <c r="N203" s="4">
        <v>100</v>
      </c>
      <c r="O203" s="20">
        <f>VLOOKUP(L203,对应表!BK:BL,2,FALSE)</f>
        <v>0</v>
      </c>
      <c r="P203" s="25" t="str">
        <f>_xlfn.IFNA(VLOOKUP(G203,角色!V:AE,主动技能!F203+1,FALSE),"")</f>
        <v>|||</v>
      </c>
      <c r="Q203" s="25">
        <f>(VLOOKUP(G203,角色!V:AE,主动技能!F203+4,FALSE))</f>
        <v>1</v>
      </c>
      <c r="R203" s="25">
        <v>0</v>
      </c>
      <c r="S203" s="25">
        <v>0</v>
      </c>
      <c r="T203" s="6" t="str">
        <f t="shared" si="50"/>
        <v/>
      </c>
      <c r="U203" s="6" t="str">
        <f t="shared" si="51"/>
        <v/>
      </c>
      <c r="V203" s="19" t="str">
        <f>VLOOKUP(G203,角色!AW:BC,主动技能!F203+1,FALSE)</f>
        <v>skill_01</v>
      </c>
      <c r="Y203">
        <f t="shared" si="54"/>
        <v>0</v>
      </c>
      <c r="Z203" s="19">
        <f>IF(VLOOKUP(C203,角色!CC:CI,主动技能!F203*2,FALSE)=0,"",VLOOKUP(C203,角色!CC:CI,主动技能!F203*2,FALSE))</f>
        <v>100</v>
      </c>
      <c r="AA203" s="19">
        <f>IF(VLOOKUP(C203,角色!CC:CI,主动技能!F203*2+1,FALSE)=0,0,VLOOKUP(C203,角色!CC:CI,主动技能!F203*2+1,FALSE))</f>
        <v>10</v>
      </c>
      <c r="AB203" s="19">
        <f>IF(INT(VLOOKUP(E203,角色属性概况!I:M,3,FALSE)*AA203/100)=0,"",(INT(VLOOKUP(E203,角色属性概况!I:M,3,FALSE)*AA203/100)))</f>
        <v>27333</v>
      </c>
      <c r="AE203" s="25">
        <f>(VLOOKUP(G203,角色!V:AE,主动技能!F203+7,FALSE))</f>
        <v>0</v>
      </c>
      <c r="AF203" s="19">
        <f>VLOOKUP(F203,对应表!AY:BA,3,FALSE)</f>
        <v>0</v>
      </c>
      <c r="AG203" s="19">
        <f>VLOOKUP(F203,对应表!AY:BA,2,FALSE)</f>
        <v>0</v>
      </c>
      <c r="AH203" s="25" t="str">
        <f>VLOOKUP(F203,特效对应!F:G,2,FALSE)</f>
        <v>attack</v>
      </c>
      <c r="AJ203">
        <f t="shared" si="57"/>
        <v>17</v>
      </c>
      <c r="AQ203" s="6" t="str">
        <f>_xlfn.IFNA(IF(IF($AK203=AQ$5,VLOOKUP(AL203,buff!$K:$L,2,FALSE),"")=0,"",IF($AK203=AQ$5,VLOOKUP(AL203,buff!$K:$L,2,FALSE),"")),"")</f>
        <v/>
      </c>
      <c r="AR203" s="6" t="str">
        <f>_xlfn.IFNA(IF(IF($AK203=AR$5,VLOOKUP(AM203,buff!$K:$L,2,FALSE),"")=0,"",IF($AK203=AR$5,VLOOKUP(AM203,buff!$K:$L,2,FALSE),"")),"")</f>
        <v/>
      </c>
      <c r="AS203" s="6" t="str">
        <f>_xlfn.IFNA(IF(IF($AK203=AS$5,VLOOKUP(AN203,buff!$K:$L,2,FALSE),"")=0,"",IF($AK203=AS$5,VLOOKUP(AN203,buff!$K:$L,2,FALSE),"")),"")</f>
        <v/>
      </c>
      <c r="AT203" s="6" t="str">
        <f>_xlfn.IFNA(IF(IF($AK203=AT$5,VLOOKUP(AO203,buff!$K:$L,2,FALSE),"")=0,"",IF($AK203=AT$5,VLOOKUP(AO203,buff!$K:$L,2,FALSE),"")),"")</f>
        <v/>
      </c>
      <c r="AU203" s="6" t="str">
        <f>_xlfn.IFNA(IF(IF($AK203=AU$5,VLOOKUP(AP203,buff!$K:$L,2,FALSE),"")=0,"",IF($AK203=AU$5,VLOOKUP(AP203,buff!$K:$L,2,FALSE),"")),"")</f>
        <v/>
      </c>
      <c r="AV203" s="6" t="str">
        <f>_xlfn.IFNA(IF(IF($AK203=AV$5,VLOOKUP(AL203,buff!$K:$L,2,FALSE),"")=0,"",IF($AK203=AV$5,VLOOKUP(AL203,buff!$K:$L,2,FALSE),"")),"")</f>
        <v/>
      </c>
      <c r="AW203" s="6" t="str">
        <f>_xlfn.IFNA(IF(IF($AK203=AW$5,VLOOKUP(AM203,buff!$K:$L,2,FALSE),"")=0,"",IF($AK203=AW$5,VLOOKUP(AM203,buff!$K:$L,2,FALSE),"")),"")</f>
        <v/>
      </c>
      <c r="AX203" s="6" t="str">
        <f>_xlfn.IFNA(IF(IF($AK203=AX$5,VLOOKUP(AN203,buff!$K:$L,2,FALSE),"")=0,"",IF($AK203=AX$5,VLOOKUP(AN203,buff!$K:$L,2,FALSE),"")),"")</f>
        <v/>
      </c>
      <c r="AY203" s="6" t="str">
        <f>_xlfn.IFNA(IF(IF($AK203=AY$5,VLOOKUP(AO203,buff!$K:$L,2,FALSE),"")=0,"",IF($AK203=AY$5,VLOOKUP(AO203,buff!$K:$L,2,FALSE),"")),"")</f>
        <v/>
      </c>
      <c r="AZ203" s="6" t="str">
        <f>_xlfn.IFNA(IF(IF($AK203=AZ$5,VLOOKUP(AP203,buff!$K:$L,2,FALSE),"")=0,"",IF($AK203=AZ$5,VLOOKUP(AP203,buff!$K:$L,2,FALSE),"")),"")</f>
        <v/>
      </c>
      <c r="BA203" s="6" t="e">
        <f>VLOOKUP(AL203,buff!$K:$P,6,FALSE)</f>
        <v>#N/A</v>
      </c>
      <c r="BB203" s="6" t="e">
        <f>VLOOKUP(AM203,buff!$K:$P,6,FALSE)</f>
        <v>#N/A</v>
      </c>
      <c r="BC203" s="6" t="e">
        <f>VLOOKUP(AN203,buff!$K:$P,6,FALSE)</f>
        <v>#N/A</v>
      </c>
      <c r="BD203">
        <f t="shared" si="58"/>
        <v>0</v>
      </c>
      <c r="BE203">
        <f t="shared" si="59"/>
        <v>0</v>
      </c>
      <c r="BF203" s="22">
        <f t="shared" si="60"/>
        <v>100401</v>
      </c>
    </row>
    <row r="204" spans="1:58" x14ac:dyDescent="0.15">
      <c r="A204" t="str">
        <f t="shared" si="48"/>
        <v>洛克主动技能1等级18</v>
      </c>
      <c r="B204" s="8">
        <f t="shared" si="55"/>
        <v>10040118</v>
      </c>
      <c r="C204" s="8" t="str">
        <f>VLOOKUP(G204,角色!A:B,2,FALSE)</f>
        <v>洛克</v>
      </c>
      <c r="D204" s="8" t="str">
        <f t="shared" si="56"/>
        <v>主动技能1</v>
      </c>
      <c r="E204" s="8">
        <f t="shared" si="61"/>
        <v>18</v>
      </c>
      <c r="F204" s="8">
        <f t="shared" si="62"/>
        <v>1</v>
      </c>
      <c r="G204" s="8">
        <f t="shared" si="63"/>
        <v>4</v>
      </c>
      <c r="H204" s="20" t="s">
        <v>426</v>
      </c>
      <c r="I204" s="20" t="str">
        <f t="shared" si="49"/>
        <v>对敌方单体攻击，造成100%攻击力（+38716）点伤害。</v>
      </c>
      <c r="J204" s="4" t="s">
        <v>277</v>
      </c>
      <c r="K204" s="1" t="s">
        <v>102</v>
      </c>
      <c r="L204" s="20" t="s">
        <v>106</v>
      </c>
      <c r="M204" s="4"/>
      <c r="N204" s="4">
        <v>100</v>
      </c>
      <c r="O204" s="20">
        <f>VLOOKUP(L204,对应表!BK:BL,2,FALSE)</f>
        <v>0</v>
      </c>
      <c r="P204" s="25" t="str">
        <f>_xlfn.IFNA(VLOOKUP(G204,角色!V:AE,主动技能!F204+1,FALSE),"")</f>
        <v>|||</v>
      </c>
      <c r="Q204" s="25">
        <f>(VLOOKUP(G204,角色!V:AE,主动技能!F204+4,FALSE))</f>
        <v>1</v>
      </c>
      <c r="R204" s="25">
        <v>0</v>
      </c>
      <c r="S204" s="25">
        <v>0</v>
      </c>
      <c r="T204" s="6" t="str">
        <f t="shared" si="50"/>
        <v/>
      </c>
      <c r="U204" s="6" t="str">
        <f t="shared" si="51"/>
        <v/>
      </c>
      <c r="V204" s="19" t="str">
        <f>VLOOKUP(G204,角色!AW:BC,主动技能!F204+1,FALSE)</f>
        <v>skill_01</v>
      </c>
      <c r="Y204">
        <f t="shared" si="54"/>
        <v>0</v>
      </c>
      <c r="Z204" s="19">
        <f>IF(VLOOKUP(C204,角色!CC:CI,主动技能!F204*2,FALSE)=0,"",VLOOKUP(C204,角色!CC:CI,主动技能!F204*2,FALSE))</f>
        <v>100</v>
      </c>
      <c r="AA204" s="19">
        <f>IF(VLOOKUP(C204,角色!CC:CI,主动技能!F204*2+1,FALSE)=0,0,VLOOKUP(C204,角色!CC:CI,主动技能!F204*2+1,FALSE))</f>
        <v>10</v>
      </c>
      <c r="AB204" s="19">
        <f>IF(INT(VLOOKUP(E204,角色属性概况!I:M,3,FALSE)*AA204/100)=0,"",(INT(VLOOKUP(E204,角色属性概况!I:M,3,FALSE)*AA204/100)))</f>
        <v>38716</v>
      </c>
      <c r="AE204" s="25">
        <f>(VLOOKUP(G204,角色!V:AE,主动技能!F204+7,FALSE))</f>
        <v>0</v>
      </c>
      <c r="AF204" s="19">
        <f>VLOOKUP(F204,对应表!AY:BA,3,FALSE)</f>
        <v>0</v>
      </c>
      <c r="AG204" s="19">
        <f>VLOOKUP(F204,对应表!AY:BA,2,FALSE)</f>
        <v>0</v>
      </c>
      <c r="AH204" s="25" t="str">
        <f>VLOOKUP(F204,特效对应!F:G,2,FALSE)</f>
        <v>attack</v>
      </c>
      <c r="AJ204">
        <f t="shared" si="57"/>
        <v>18</v>
      </c>
      <c r="AQ204" s="6" t="str">
        <f>_xlfn.IFNA(IF(IF($AK204=AQ$5,VLOOKUP(AL204,buff!$K:$L,2,FALSE),"")=0,"",IF($AK204=AQ$5,VLOOKUP(AL204,buff!$K:$L,2,FALSE),"")),"")</f>
        <v/>
      </c>
      <c r="AR204" s="6" t="str">
        <f>_xlfn.IFNA(IF(IF($AK204=AR$5,VLOOKUP(AM204,buff!$K:$L,2,FALSE),"")=0,"",IF($AK204=AR$5,VLOOKUP(AM204,buff!$K:$L,2,FALSE),"")),"")</f>
        <v/>
      </c>
      <c r="AS204" s="6" t="str">
        <f>_xlfn.IFNA(IF(IF($AK204=AS$5,VLOOKUP(AN204,buff!$K:$L,2,FALSE),"")=0,"",IF($AK204=AS$5,VLOOKUP(AN204,buff!$K:$L,2,FALSE),"")),"")</f>
        <v/>
      </c>
      <c r="AT204" s="6" t="str">
        <f>_xlfn.IFNA(IF(IF($AK204=AT$5,VLOOKUP(AO204,buff!$K:$L,2,FALSE),"")=0,"",IF($AK204=AT$5,VLOOKUP(AO204,buff!$K:$L,2,FALSE),"")),"")</f>
        <v/>
      </c>
      <c r="AU204" s="6" t="str">
        <f>_xlfn.IFNA(IF(IF($AK204=AU$5,VLOOKUP(AP204,buff!$K:$L,2,FALSE),"")=0,"",IF($AK204=AU$5,VLOOKUP(AP204,buff!$K:$L,2,FALSE),"")),"")</f>
        <v/>
      </c>
      <c r="AV204" s="6" t="str">
        <f>_xlfn.IFNA(IF(IF($AK204=AV$5,VLOOKUP(AL204,buff!$K:$L,2,FALSE),"")=0,"",IF($AK204=AV$5,VLOOKUP(AL204,buff!$K:$L,2,FALSE),"")),"")</f>
        <v/>
      </c>
      <c r="AW204" s="6" t="str">
        <f>_xlfn.IFNA(IF(IF($AK204=AW$5,VLOOKUP(AM204,buff!$K:$L,2,FALSE),"")=0,"",IF($AK204=AW$5,VLOOKUP(AM204,buff!$K:$L,2,FALSE),"")),"")</f>
        <v/>
      </c>
      <c r="AX204" s="6" t="str">
        <f>_xlfn.IFNA(IF(IF($AK204=AX$5,VLOOKUP(AN204,buff!$K:$L,2,FALSE),"")=0,"",IF($AK204=AX$5,VLOOKUP(AN204,buff!$K:$L,2,FALSE),"")),"")</f>
        <v/>
      </c>
      <c r="AY204" s="6" t="str">
        <f>_xlfn.IFNA(IF(IF($AK204=AY$5,VLOOKUP(AO204,buff!$K:$L,2,FALSE),"")=0,"",IF($AK204=AY$5,VLOOKUP(AO204,buff!$K:$L,2,FALSE),"")),"")</f>
        <v/>
      </c>
      <c r="AZ204" s="6" t="str">
        <f>_xlfn.IFNA(IF(IF($AK204=AZ$5,VLOOKUP(AP204,buff!$K:$L,2,FALSE),"")=0,"",IF($AK204=AZ$5,VLOOKUP(AP204,buff!$K:$L,2,FALSE),"")),"")</f>
        <v/>
      </c>
      <c r="BA204" s="6" t="e">
        <f>VLOOKUP(AL204,buff!$K:$P,6,FALSE)</f>
        <v>#N/A</v>
      </c>
      <c r="BB204" s="6" t="e">
        <f>VLOOKUP(AM204,buff!$K:$P,6,FALSE)</f>
        <v>#N/A</v>
      </c>
      <c r="BC204" s="6" t="e">
        <f>VLOOKUP(AN204,buff!$K:$P,6,FALSE)</f>
        <v>#N/A</v>
      </c>
      <c r="BD204">
        <f t="shared" si="58"/>
        <v>0</v>
      </c>
      <c r="BE204">
        <f t="shared" si="59"/>
        <v>0</v>
      </c>
      <c r="BF204" s="22">
        <f t="shared" si="60"/>
        <v>100401</v>
      </c>
    </row>
    <row r="205" spans="1:58" x14ac:dyDescent="0.15">
      <c r="A205" t="str">
        <f t="shared" si="48"/>
        <v>洛克主动技能1等级19</v>
      </c>
      <c r="B205" s="8">
        <f t="shared" si="55"/>
        <v>10040119</v>
      </c>
      <c r="C205" s="8" t="str">
        <f>VLOOKUP(G205,角色!A:B,2,FALSE)</f>
        <v>洛克</v>
      </c>
      <c r="D205" s="8" t="str">
        <f t="shared" si="56"/>
        <v>主动技能1</v>
      </c>
      <c r="E205" s="8">
        <f t="shared" si="61"/>
        <v>19</v>
      </c>
      <c r="F205" s="8">
        <f t="shared" si="62"/>
        <v>1</v>
      </c>
      <c r="G205" s="8">
        <f t="shared" si="63"/>
        <v>4</v>
      </c>
      <c r="H205" s="20" t="s">
        <v>426</v>
      </c>
      <c r="I205" s="20" t="str">
        <f t="shared" si="49"/>
        <v>对敌方单体攻击，造成100%攻击力（+54831）点伤害。</v>
      </c>
      <c r="J205" s="4" t="s">
        <v>277</v>
      </c>
      <c r="K205" s="1" t="s">
        <v>102</v>
      </c>
      <c r="L205" s="20" t="s">
        <v>106</v>
      </c>
      <c r="M205" s="4"/>
      <c r="N205" s="4">
        <v>100</v>
      </c>
      <c r="O205" s="20">
        <f>VLOOKUP(L205,对应表!BK:BL,2,FALSE)</f>
        <v>0</v>
      </c>
      <c r="P205" s="25" t="str">
        <f>_xlfn.IFNA(VLOOKUP(G205,角色!V:AE,主动技能!F205+1,FALSE),"")</f>
        <v>|||</v>
      </c>
      <c r="Q205" s="25">
        <f>(VLOOKUP(G205,角色!V:AE,主动技能!F205+4,FALSE))</f>
        <v>1</v>
      </c>
      <c r="R205" s="25">
        <v>0</v>
      </c>
      <c r="S205" s="25">
        <v>0</v>
      </c>
      <c r="T205" s="6" t="str">
        <f t="shared" si="50"/>
        <v/>
      </c>
      <c r="U205" s="6" t="str">
        <f t="shared" si="51"/>
        <v/>
      </c>
      <c r="V205" s="19" t="str">
        <f>VLOOKUP(G205,角色!AW:BC,主动技能!F205+1,FALSE)</f>
        <v>skill_01</v>
      </c>
      <c r="Y205">
        <f t="shared" si="54"/>
        <v>0</v>
      </c>
      <c r="Z205" s="19">
        <f>IF(VLOOKUP(C205,角色!CC:CI,主动技能!F205*2,FALSE)=0,"",VLOOKUP(C205,角色!CC:CI,主动技能!F205*2,FALSE))</f>
        <v>100</v>
      </c>
      <c r="AA205" s="19">
        <f>IF(VLOOKUP(C205,角色!CC:CI,主动技能!F205*2+1,FALSE)=0,0,VLOOKUP(C205,角色!CC:CI,主动技能!F205*2+1,FALSE))</f>
        <v>10</v>
      </c>
      <c r="AB205" s="19">
        <f>IF(INT(VLOOKUP(E205,角色属性概况!I:M,3,FALSE)*AA205/100)=0,"",(INT(VLOOKUP(E205,角色属性概况!I:M,3,FALSE)*AA205/100)))</f>
        <v>54831</v>
      </c>
      <c r="AE205" s="25">
        <f>(VLOOKUP(G205,角色!V:AE,主动技能!F205+7,FALSE))</f>
        <v>0</v>
      </c>
      <c r="AF205" s="19">
        <f>VLOOKUP(F205,对应表!AY:BA,3,FALSE)</f>
        <v>0</v>
      </c>
      <c r="AG205" s="19">
        <f>VLOOKUP(F205,对应表!AY:BA,2,FALSE)</f>
        <v>0</v>
      </c>
      <c r="AH205" s="25" t="str">
        <f>VLOOKUP(F205,特效对应!F:G,2,FALSE)</f>
        <v>attack</v>
      </c>
      <c r="AJ205">
        <f t="shared" si="57"/>
        <v>19</v>
      </c>
      <c r="AQ205" s="6" t="str">
        <f>_xlfn.IFNA(IF(IF($AK205=AQ$5,VLOOKUP(AL205,buff!$K:$L,2,FALSE),"")=0,"",IF($AK205=AQ$5,VLOOKUP(AL205,buff!$K:$L,2,FALSE),"")),"")</f>
        <v/>
      </c>
      <c r="AR205" s="6" t="str">
        <f>_xlfn.IFNA(IF(IF($AK205=AR$5,VLOOKUP(AM205,buff!$K:$L,2,FALSE),"")=0,"",IF($AK205=AR$5,VLOOKUP(AM205,buff!$K:$L,2,FALSE),"")),"")</f>
        <v/>
      </c>
      <c r="AS205" s="6" t="str">
        <f>_xlfn.IFNA(IF(IF($AK205=AS$5,VLOOKUP(AN205,buff!$K:$L,2,FALSE),"")=0,"",IF($AK205=AS$5,VLOOKUP(AN205,buff!$K:$L,2,FALSE),"")),"")</f>
        <v/>
      </c>
      <c r="AT205" s="6" t="str">
        <f>_xlfn.IFNA(IF(IF($AK205=AT$5,VLOOKUP(AO205,buff!$K:$L,2,FALSE),"")=0,"",IF($AK205=AT$5,VLOOKUP(AO205,buff!$K:$L,2,FALSE),"")),"")</f>
        <v/>
      </c>
      <c r="AU205" s="6" t="str">
        <f>_xlfn.IFNA(IF(IF($AK205=AU$5,VLOOKUP(AP205,buff!$K:$L,2,FALSE),"")=0,"",IF($AK205=AU$5,VLOOKUP(AP205,buff!$K:$L,2,FALSE),"")),"")</f>
        <v/>
      </c>
      <c r="AV205" s="6" t="str">
        <f>_xlfn.IFNA(IF(IF($AK205=AV$5,VLOOKUP(AL205,buff!$K:$L,2,FALSE),"")=0,"",IF($AK205=AV$5,VLOOKUP(AL205,buff!$K:$L,2,FALSE),"")),"")</f>
        <v/>
      </c>
      <c r="AW205" s="6" t="str">
        <f>_xlfn.IFNA(IF(IF($AK205=AW$5,VLOOKUP(AM205,buff!$K:$L,2,FALSE),"")=0,"",IF($AK205=AW$5,VLOOKUP(AM205,buff!$K:$L,2,FALSE),"")),"")</f>
        <v/>
      </c>
      <c r="AX205" s="6" t="str">
        <f>_xlfn.IFNA(IF(IF($AK205=AX$5,VLOOKUP(AN205,buff!$K:$L,2,FALSE),"")=0,"",IF($AK205=AX$5,VLOOKUP(AN205,buff!$K:$L,2,FALSE),"")),"")</f>
        <v/>
      </c>
      <c r="AY205" s="6" t="str">
        <f>_xlfn.IFNA(IF(IF($AK205=AY$5,VLOOKUP(AO205,buff!$K:$L,2,FALSE),"")=0,"",IF($AK205=AY$5,VLOOKUP(AO205,buff!$K:$L,2,FALSE),"")),"")</f>
        <v/>
      </c>
      <c r="AZ205" s="6" t="str">
        <f>_xlfn.IFNA(IF(IF($AK205=AZ$5,VLOOKUP(AP205,buff!$K:$L,2,FALSE),"")=0,"",IF($AK205=AZ$5,VLOOKUP(AP205,buff!$K:$L,2,FALSE),"")),"")</f>
        <v/>
      </c>
      <c r="BA205" s="6" t="e">
        <f>VLOOKUP(AL205,buff!$K:$P,6,FALSE)</f>
        <v>#N/A</v>
      </c>
      <c r="BB205" s="6" t="e">
        <f>VLOOKUP(AM205,buff!$K:$P,6,FALSE)</f>
        <v>#N/A</v>
      </c>
      <c r="BC205" s="6" t="e">
        <f>VLOOKUP(AN205,buff!$K:$P,6,FALSE)</f>
        <v>#N/A</v>
      </c>
      <c r="BD205">
        <f t="shared" si="58"/>
        <v>0</v>
      </c>
      <c r="BE205">
        <f t="shared" si="59"/>
        <v>0</v>
      </c>
      <c r="BF205" s="22">
        <f t="shared" si="60"/>
        <v>100401</v>
      </c>
    </row>
    <row r="206" spans="1:58" x14ac:dyDescent="0.15">
      <c r="A206" t="str">
        <f t="shared" si="48"/>
        <v>洛克主动技能1等级20</v>
      </c>
      <c r="B206" s="8">
        <f t="shared" si="55"/>
        <v>10040120</v>
      </c>
      <c r="C206" s="8" t="str">
        <f>VLOOKUP(G206,角色!A:B,2,FALSE)</f>
        <v>洛克</v>
      </c>
      <c r="D206" s="8" t="str">
        <f t="shared" si="56"/>
        <v>主动技能1</v>
      </c>
      <c r="E206" s="8">
        <f t="shared" si="61"/>
        <v>20</v>
      </c>
      <c r="F206" s="8">
        <f t="shared" si="62"/>
        <v>1</v>
      </c>
      <c r="G206" s="8">
        <f t="shared" si="63"/>
        <v>4</v>
      </c>
      <c r="H206" s="20" t="s">
        <v>426</v>
      </c>
      <c r="I206" s="20" t="str">
        <f t="shared" si="49"/>
        <v>对敌方单体攻击，造成100%攻击力（+77646）点伤害。</v>
      </c>
      <c r="J206" s="4" t="s">
        <v>277</v>
      </c>
      <c r="K206" s="1" t="s">
        <v>102</v>
      </c>
      <c r="L206" s="20" t="s">
        <v>106</v>
      </c>
      <c r="M206" s="4"/>
      <c r="N206" s="4">
        <v>100</v>
      </c>
      <c r="O206" s="20">
        <f>VLOOKUP(L206,对应表!BK:BL,2,FALSE)</f>
        <v>0</v>
      </c>
      <c r="P206" s="25" t="str">
        <f>_xlfn.IFNA(VLOOKUP(G206,角色!V:AE,主动技能!F206+1,FALSE),"")</f>
        <v>|||</v>
      </c>
      <c r="Q206" s="25">
        <f>(VLOOKUP(G206,角色!V:AE,主动技能!F206+4,FALSE))</f>
        <v>1</v>
      </c>
      <c r="R206" s="25">
        <v>0</v>
      </c>
      <c r="S206" s="25">
        <v>0</v>
      </c>
      <c r="T206" s="6" t="str">
        <f t="shared" si="50"/>
        <v/>
      </c>
      <c r="U206" s="6" t="str">
        <f t="shared" si="51"/>
        <v/>
      </c>
      <c r="V206" s="19" t="str">
        <f>VLOOKUP(G206,角色!AW:BC,主动技能!F206+1,FALSE)</f>
        <v>skill_01</v>
      </c>
      <c r="Y206">
        <f t="shared" si="54"/>
        <v>0</v>
      </c>
      <c r="Z206" s="19">
        <f>IF(VLOOKUP(C206,角色!CC:CI,主动技能!F206*2,FALSE)=0,"",VLOOKUP(C206,角色!CC:CI,主动技能!F206*2,FALSE))</f>
        <v>100</v>
      </c>
      <c r="AA206" s="19">
        <f>IF(VLOOKUP(C206,角色!CC:CI,主动技能!F206*2+1,FALSE)=0,0,VLOOKUP(C206,角色!CC:CI,主动技能!F206*2+1,FALSE))</f>
        <v>10</v>
      </c>
      <c r="AB206" s="19">
        <f>IF(INT(VLOOKUP(E206,角色属性概况!I:M,3,FALSE)*AA206/100)=0,"",(INT(VLOOKUP(E206,角色属性概况!I:M,3,FALSE)*AA206/100)))</f>
        <v>77646</v>
      </c>
      <c r="AE206" s="25">
        <f>(VLOOKUP(G206,角色!V:AE,主动技能!F206+7,FALSE))</f>
        <v>0</v>
      </c>
      <c r="AF206" s="19">
        <f>VLOOKUP(F206,对应表!AY:BA,3,FALSE)</f>
        <v>0</v>
      </c>
      <c r="AG206" s="19">
        <f>VLOOKUP(F206,对应表!AY:BA,2,FALSE)</f>
        <v>0</v>
      </c>
      <c r="AH206" s="25" t="str">
        <f>VLOOKUP(F206,特效对应!F:G,2,FALSE)</f>
        <v>attack</v>
      </c>
      <c r="AJ206">
        <f t="shared" si="57"/>
        <v>20</v>
      </c>
      <c r="AQ206" s="6" t="str">
        <f>_xlfn.IFNA(IF(IF($AK206=AQ$5,VLOOKUP(AL206,buff!$K:$L,2,FALSE),"")=0,"",IF($AK206=AQ$5,VLOOKUP(AL206,buff!$K:$L,2,FALSE),"")),"")</f>
        <v/>
      </c>
      <c r="AR206" s="6" t="str">
        <f>_xlfn.IFNA(IF(IF($AK206=AR$5,VLOOKUP(AM206,buff!$K:$L,2,FALSE),"")=0,"",IF($AK206=AR$5,VLOOKUP(AM206,buff!$K:$L,2,FALSE),"")),"")</f>
        <v/>
      </c>
      <c r="AS206" s="6" t="str">
        <f>_xlfn.IFNA(IF(IF($AK206=AS$5,VLOOKUP(AN206,buff!$K:$L,2,FALSE),"")=0,"",IF($AK206=AS$5,VLOOKUP(AN206,buff!$K:$L,2,FALSE),"")),"")</f>
        <v/>
      </c>
      <c r="AT206" s="6" t="str">
        <f>_xlfn.IFNA(IF(IF($AK206=AT$5,VLOOKUP(AO206,buff!$K:$L,2,FALSE),"")=0,"",IF($AK206=AT$5,VLOOKUP(AO206,buff!$K:$L,2,FALSE),"")),"")</f>
        <v/>
      </c>
      <c r="AU206" s="6" t="str">
        <f>_xlfn.IFNA(IF(IF($AK206=AU$5,VLOOKUP(AP206,buff!$K:$L,2,FALSE),"")=0,"",IF($AK206=AU$5,VLOOKUP(AP206,buff!$K:$L,2,FALSE),"")),"")</f>
        <v/>
      </c>
      <c r="AV206" s="6" t="str">
        <f>_xlfn.IFNA(IF(IF($AK206=AV$5,VLOOKUP(AL206,buff!$K:$L,2,FALSE),"")=0,"",IF($AK206=AV$5,VLOOKUP(AL206,buff!$K:$L,2,FALSE),"")),"")</f>
        <v/>
      </c>
      <c r="AW206" s="6" t="str">
        <f>_xlfn.IFNA(IF(IF($AK206=AW$5,VLOOKUP(AM206,buff!$K:$L,2,FALSE),"")=0,"",IF($AK206=AW$5,VLOOKUP(AM206,buff!$K:$L,2,FALSE),"")),"")</f>
        <v/>
      </c>
      <c r="AX206" s="6" t="str">
        <f>_xlfn.IFNA(IF(IF($AK206=AX$5,VLOOKUP(AN206,buff!$K:$L,2,FALSE),"")=0,"",IF($AK206=AX$5,VLOOKUP(AN206,buff!$K:$L,2,FALSE),"")),"")</f>
        <v/>
      </c>
      <c r="AY206" s="6" t="str">
        <f>_xlfn.IFNA(IF(IF($AK206=AY$5,VLOOKUP(AO206,buff!$K:$L,2,FALSE),"")=0,"",IF($AK206=AY$5,VLOOKUP(AO206,buff!$K:$L,2,FALSE),"")),"")</f>
        <v/>
      </c>
      <c r="AZ206" s="6" t="str">
        <f>_xlfn.IFNA(IF(IF($AK206=AZ$5,VLOOKUP(AP206,buff!$K:$L,2,FALSE),"")=0,"",IF($AK206=AZ$5,VLOOKUP(AP206,buff!$K:$L,2,FALSE),"")),"")</f>
        <v/>
      </c>
      <c r="BA206" s="6" t="e">
        <f>VLOOKUP(AL206,buff!$K:$P,6,FALSE)</f>
        <v>#N/A</v>
      </c>
      <c r="BB206" s="6" t="e">
        <f>VLOOKUP(AM206,buff!$K:$P,6,FALSE)</f>
        <v>#N/A</v>
      </c>
      <c r="BC206" s="6" t="e">
        <f>VLOOKUP(AN206,buff!$K:$P,6,FALSE)</f>
        <v>#N/A</v>
      </c>
      <c r="BD206">
        <f t="shared" si="58"/>
        <v>0</v>
      </c>
      <c r="BE206">
        <f t="shared" si="59"/>
        <v>0</v>
      </c>
      <c r="BF206" s="22">
        <f t="shared" si="60"/>
        <v>100401</v>
      </c>
    </row>
    <row r="207" spans="1:58" x14ac:dyDescent="0.15">
      <c r="A207" t="str">
        <f t="shared" si="48"/>
        <v>洛克主动技能2等级1</v>
      </c>
      <c r="B207" s="8">
        <f t="shared" si="55"/>
        <v>10040201</v>
      </c>
      <c r="C207" s="8" t="str">
        <f>VLOOKUP(G207,角色!A:B,2,FALSE)</f>
        <v>洛克</v>
      </c>
      <c r="D207" s="8" t="str">
        <f t="shared" si="56"/>
        <v>主动技能2</v>
      </c>
      <c r="E207" s="8">
        <f t="shared" si="61"/>
        <v>1</v>
      </c>
      <c r="F207" s="8">
        <f t="shared" si="62"/>
        <v>2</v>
      </c>
      <c r="G207" s="8">
        <f t="shared" si="63"/>
        <v>4</v>
      </c>
      <c r="H207" s="4" t="s">
        <v>388</v>
      </c>
      <c r="I207" s="20" t="str">
        <f t="shared" si="49"/>
        <v>对敌方单体攻击，造成150%攻击力（+553）点伤害。</v>
      </c>
      <c r="J207" s="4" t="s">
        <v>277</v>
      </c>
      <c r="K207" s="1" t="s">
        <v>102</v>
      </c>
      <c r="L207" s="4" t="s">
        <v>106</v>
      </c>
      <c r="M207" s="4"/>
      <c r="N207" s="4">
        <v>100</v>
      </c>
      <c r="O207" s="20">
        <f>VLOOKUP(L207,对应表!BK:BL,2,FALSE)</f>
        <v>0</v>
      </c>
      <c r="P207" s="25" t="str">
        <f>_xlfn.IFNA(VLOOKUP(G207,角色!V:AE,主动技能!F207+1,FALSE),"")</f>
        <v>|eff_chongjizhan||</v>
      </c>
      <c r="Q207" s="25">
        <f>(VLOOKUP(G207,角色!V:AE,主动技能!F207+4,FALSE))</f>
        <v>1</v>
      </c>
      <c r="R207" s="25">
        <v>0</v>
      </c>
      <c r="S207" s="25">
        <v>0</v>
      </c>
      <c r="T207" s="6" t="str">
        <f t="shared" si="50"/>
        <v/>
      </c>
      <c r="U207" s="6" t="str">
        <f t="shared" si="51"/>
        <v/>
      </c>
      <c r="V207" s="19" t="str">
        <f>VLOOKUP(G207,角色!AW:BC,主动技能!F207+1,FALSE)</f>
        <v>skill_05</v>
      </c>
      <c r="Y207">
        <f t="shared" si="54"/>
        <v>0</v>
      </c>
      <c r="Z207" s="19">
        <f>IF(VLOOKUP(C207,角色!CC:CI,主动技能!F207*2,FALSE)=0,"",VLOOKUP(C207,角色!CC:CI,主动技能!F207*2,FALSE))</f>
        <v>150</v>
      </c>
      <c r="AA207" s="19">
        <f>IF(VLOOKUP(C207,角色!CC:CI,主动技能!F207*2+1,FALSE)=0,0,VLOOKUP(C207,角色!CC:CI,主动技能!F207*2+1,FALSE))</f>
        <v>50</v>
      </c>
      <c r="AB207" s="19">
        <f>IF(INT(VLOOKUP(E207,角色属性概况!I:M,3,FALSE)*AA207/100)=0,"",(INT(VLOOKUP(E207,角色属性概况!I:M,3,FALSE)*AA207/100)))</f>
        <v>553</v>
      </c>
      <c r="AE207" s="25">
        <f>(VLOOKUP(G207,角色!V:AE,主动技能!F207+7,FALSE))</f>
        <v>1</v>
      </c>
      <c r="AF207" s="19">
        <f>VLOOKUP(F207,对应表!AY:BA,3,FALSE)</f>
        <v>1</v>
      </c>
      <c r="AG207" s="19">
        <f>VLOOKUP(F207,对应表!AY:BA,2,FALSE)</f>
        <v>1</v>
      </c>
      <c r="AH207" s="25" t="str">
        <f>VLOOKUP(F207,特效对应!F:G,2,FALSE)</f>
        <v>attackex</v>
      </c>
      <c r="AJ207">
        <f t="shared" si="57"/>
        <v>1</v>
      </c>
      <c r="AQ207" s="6" t="str">
        <f>_xlfn.IFNA(IF(IF($AK207=AQ$5,VLOOKUP(AL207,buff!$K:$L,2,FALSE),"")=0,"",IF($AK207=AQ$5,VLOOKUP(AL207,buff!$K:$L,2,FALSE),"")),"")</f>
        <v/>
      </c>
      <c r="AR207" s="6" t="str">
        <f>_xlfn.IFNA(IF(IF($AK207=AR$5,VLOOKUP(AM207,buff!$K:$L,2,FALSE),"")=0,"",IF($AK207=AR$5,VLOOKUP(AM207,buff!$K:$L,2,FALSE),"")),"")</f>
        <v/>
      </c>
      <c r="AS207" s="6" t="str">
        <f>_xlfn.IFNA(IF(IF($AK207=AS$5,VLOOKUP(AN207,buff!$K:$L,2,FALSE),"")=0,"",IF($AK207=AS$5,VLOOKUP(AN207,buff!$K:$L,2,FALSE),"")),"")</f>
        <v/>
      </c>
      <c r="AT207" s="6" t="str">
        <f>_xlfn.IFNA(IF(IF($AK207=AT$5,VLOOKUP(AO207,buff!$K:$L,2,FALSE),"")=0,"",IF($AK207=AT$5,VLOOKUP(AO207,buff!$K:$L,2,FALSE),"")),"")</f>
        <v/>
      </c>
      <c r="AU207" s="6" t="str">
        <f>_xlfn.IFNA(IF(IF($AK207=AU$5,VLOOKUP(AP207,buff!$K:$L,2,FALSE),"")=0,"",IF($AK207=AU$5,VLOOKUP(AP207,buff!$K:$L,2,FALSE),"")),"")</f>
        <v/>
      </c>
      <c r="AV207" s="6" t="str">
        <f>_xlfn.IFNA(IF(IF($AK207=AV$5,VLOOKUP(AL207,buff!$K:$L,2,FALSE),"")=0,"",IF($AK207=AV$5,VLOOKUP(AL207,buff!$K:$L,2,FALSE),"")),"")</f>
        <v/>
      </c>
      <c r="AW207" s="6" t="str">
        <f>_xlfn.IFNA(IF(IF($AK207=AW$5,VLOOKUP(AM207,buff!$K:$L,2,FALSE),"")=0,"",IF($AK207=AW$5,VLOOKUP(AM207,buff!$K:$L,2,FALSE),"")),"")</f>
        <v/>
      </c>
      <c r="AX207" s="6" t="str">
        <f>_xlfn.IFNA(IF(IF($AK207=AX$5,VLOOKUP(AN207,buff!$K:$L,2,FALSE),"")=0,"",IF($AK207=AX$5,VLOOKUP(AN207,buff!$K:$L,2,FALSE),"")),"")</f>
        <v/>
      </c>
      <c r="AY207" s="6" t="str">
        <f>_xlfn.IFNA(IF(IF($AK207=AY$5,VLOOKUP(AO207,buff!$K:$L,2,FALSE),"")=0,"",IF($AK207=AY$5,VLOOKUP(AO207,buff!$K:$L,2,FALSE),"")),"")</f>
        <v/>
      </c>
      <c r="AZ207" s="6" t="str">
        <f>_xlfn.IFNA(IF(IF($AK207=AZ$5,VLOOKUP(AP207,buff!$K:$L,2,FALSE),"")=0,"",IF($AK207=AZ$5,VLOOKUP(AP207,buff!$K:$L,2,FALSE),"")),"")</f>
        <v/>
      </c>
      <c r="BA207" s="6" t="e">
        <f>VLOOKUP(AL207,buff!$K:$P,6,FALSE)</f>
        <v>#N/A</v>
      </c>
      <c r="BB207" s="6" t="e">
        <f>VLOOKUP(AM207,buff!$K:$P,6,FALSE)</f>
        <v>#N/A</v>
      </c>
      <c r="BC207" s="6" t="e">
        <f>VLOOKUP(AN207,buff!$K:$P,6,FALSE)</f>
        <v>#N/A</v>
      </c>
      <c r="BD207">
        <f t="shared" si="58"/>
        <v>2</v>
      </c>
      <c r="BE207">
        <f t="shared" si="59"/>
        <v>1</v>
      </c>
      <c r="BF207" s="22">
        <f t="shared" si="60"/>
        <v>100402</v>
      </c>
    </row>
    <row r="208" spans="1:58" x14ac:dyDescent="0.15">
      <c r="A208" t="str">
        <f t="shared" si="48"/>
        <v>洛克主动技能2等级2</v>
      </c>
      <c r="B208" s="8">
        <f t="shared" si="55"/>
        <v>10040202</v>
      </c>
      <c r="C208" s="8" t="str">
        <f>VLOOKUP(G208,角色!A:B,2,FALSE)</f>
        <v>洛克</v>
      </c>
      <c r="D208" s="8" t="str">
        <f t="shared" si="56"/>
        <v>主动技能2</v>
      </c>
      <c r="E208" s="8">
        <f t="shared" si="61"/>
        <v>2</v>
      </c>
      <c r="F208" s="8">
        <f t="shared" si="62"/>
        <v>2</v>
      </c>
      <c r="G208" s="8">
        <f t="shared" si="63"/>
        <v>4</v>
      </c>
      <c r="H208" s="4" t="s">
        <v>388</v>
      </c>
      <c r="I208" s="20" t="str">
        <f t="shared" si="49"/>
        <v>对敌方单体攻击，造成150%攻击力（+611）点伤害。</v>
      </c>
      <c r="J208" s="4" t="s">
        <v>277</v>
      </c>
      <c r="K208" s="1" t="s">
        <v>102</v>
      </c>
      <c r="L208" s="4" t="s">
        <v>106</v>
      </c>
      <c r="M208" s="4"/>
      <c r="N208" s="4">
        <v>100</v>
      </c>
      <c r="O208" s="20">
        <f>VLOOKUP(L208,对应表!BK:BL,2,FALSE)</f>
        <v>0</v>
      </c>
      <c r="P208" s="25" t="str">
        <f>_xlfn.IFNA(VLOOKUP(G208,角色!V:AE,主动技能!F208+1,FALSE),"")</f>
        <v>|eff_chongjizhan||</v>
      </c>
      <c r="Q208" s="25">
        <f>(VLOOKUP(G208,角色!V:AE,主动技能!F208+4,FALSE))</f>
        <v>1</v>
      </c>
      <c r="R208" s="25">
        <v>0</v>
      </c>
      <c r="S208" s="25">
        <v>0</v>
      </c>
      <c r="T208" s="6" t="str">
        <f t="shared" si="50"/>
        <v/>
      </c>
      <c r="U208" s="6" t="str">
        <f t="shared" si="51"/>
        <v/>
      </c>
      <c r="V208" s="19" t="str">
        <f>VLOOKUP(G208,角色!AW:BC,主动技能!F208+1,FALSE)</f>
        <v>skill_05</v>
      </c>
      <c r="Y208">
        <f t="shared" si="54"/>
        <v>0</v>
      </c>
      <c r="Z208" s="19">
        <f>IF(VLOOKUP(C208,角色!CC:CI,主动技能!F208*2,FALSE)=0,"",VLOOKUP(C208,角色!CC:CI,主动技能!F208*2,FALSE))</f>
        <v>150</v>
      </c>
      <c r="AA208" s="19">
        <f>IF(VLOOKUP(C208,角色!CC:CI,主动技能!F208*2+1,FALSE)=0,0,VLOOKUP(C208,角色!CC:CI,主动技能!F208*2+1,FALSE))</f>
        <v>50</v>
      </c>
      <c r="AB208" s="19">
        <f>IF(INT(VLOOKUP(E208,角色属性概况!I:M,3,FALSE)*AA208/100)=0,"",(INT(VLOOKUP(E208,角色属性概况!I:M,3,FALSE)*AA208/100)))</f>
        <v>611</v>
      </c>
      <c r="AE208" s="25">
        <f>(VLOOKUP(G208,角色!V:AE,主动技能!F208+7,FALSE))</f>
        <v>1</v>
      </c>
      <c r="AF208" s="19">
        <f>VLOOKUP(F208,对应表!AY:BA,3,FALSE)</f>
        <v>1</v>
      </c>
      <c r="AG208" s="19">
        <f>VLOOKUP(F208,对应表!AY:BA,2,FALSE)</f>
        <v>1</v>
      </c>
      <c r="AH208" s="25" t="str">
        <f>VLOOKUP(F208,特效对应!F:G,2,FALSE)</f>
        <v>attackex</v>
      </c>
      <c r="AJ208">
        <f t="shared" si="57"/>
        <v>2</v>
      </c>
      <c r="AQ208" s="6" t="str">
        <f>_xlfn.IFNA(IF(IF($AK208=AQ$5,VLOOKUP(AL208,buff!$K:$L,2,FALSE),"")=0,"",IF($AK208=AQ$5,VLOOKUP(AL208,buff!$K:$L,2,FALSE),"")),"")</f>
        <v/>
      </c>
      <c r="AR208" s="6" t="str">
        <f>_xlfn.IFNA(IF(IF($AK208=AR$5,VLOOKUP(AM208,buff!$K:$L,2,FALSE),"")=0,"",IF($AK208=AR$5,VLOOKUP(AM208,buff!$K:$L,2,FALSE),"")),"")</f>
        <v/>
      </c>
      <c r="AS208" s="6" t="str">
        <f>_xlfn.IFNA(IF(IF($AK208=AS$5,VLOOKUP(AN208,buff!$K:$L,2,FALSE),"")=0,"",IF($AK208=AS$5,VLOOKUP(AN208,buff!$K:$L,2,FALSE),"")),"")</f>
        <v/>
      </c>
      <c r="AT208" s="6" t="str">
        <f>_xlfn.IFNA(IF(IF($AK208=AT$5,VLOOKUP(AO208,buff!$K:$L,2,FALSE),"")=0,"",IF($AK208=AT$5,VLOOKUP(AO208,buff!$K:$L,2,FALSE),"")),"")</f>
        <v/>
      </c>
      <c r="AU208" s="6" t="str">
        <f>_xlfn.IFNA(IF(IF($AK208=AU$5,VLOOKUP(AP208,buff!$K:$L,2,FALSE),"")=0,"",IF($AK208=AU$5,VLOOKUP(AP208,buff!$K:$L,2,FALSE),"")),"")</f>
        <v/>
      </c>
      <c r="AV208" s="6" t="str">
        <f>_xlfn.IFNA(IF(IF($AK208=AV$5,VLOOKUP(AL208,buff!$K:$L,2,FALSE),"")=0,"",IF($AK208=AV$5,VLOOKUP(AL208,buff!$K:$L,2,FALSE),"")),"")</f>
        <v/>
      </c>
      <c r="AW208" s="6" t="str">
        <f>_xlfn.IFNA(IF(IF($AK208=AW$5,VLOOKUP(AM208,buff!$K:$L,2,FALSE),"")=0,"",IF($AK208=AW$5,VLOOKUP(AM208,buff!$K:$L,2,FALSE),"")),"")</f>
        <v/>
      </c>
      <c r="AX208" s="6" t="str">
        <f>_xlfn.IFNA(IF(IF($AK208=AX$5,VLOOKUP(AN208,buff!$K:$L,2,FALSE),"")=0,"",IF($AK208=AX$5,VLOOKUP(AN208,buff!$K:$L,2,FALSE),"")),"")</f>
        <v/>
      </c>
      <c r="AY208" s="6" t="str">
        <f>_xlfn.IFNA(IF(IF($AK208=AY$5,VLOOKUP(AO208,buff!$K:$L,2,FALSE),"")=0,"",IF($AK208=AY$5,VLOOKUP(AO208,buff!$K:$L,2,FALSE),"")),"")</f>
        <v/>
      </c>
      <c r="AZ208" s="6" t="str">
        <f>_xlfn.IFNA(IF(IF($AK208=AZ$5,VLOOKUP(AP208,buff!$K:$L,2,FALSE),"")=0,"",IF($AK208=AZ$5,VLOOKUP(AP208,buff!$K:$L,2,FALSE),"")),"")</f>
        <v/>
      </c>
      <c r="BA208" s="6" t="e">
        <f>VLOOKUP(AL208,buff!$K:$P,6,FALSE)</f>
        <v>#N/A</v>
      </c>
      <c r="BB208" s="6" t="e">
        <f>VLOOKUP(AM208,buff!$K:$P,6,FALSE)</f>
        <v>#N/A</v>
      </c>
      <c r="BC208" s="6" t="e">
        <f>VLOOKUP(AN208,buff!$K:$P,6,FALSE)</f>
        <v>#N/A</v>
      </c>
      <c r="BD208">
        <f t="shared" si="58"/>
        <v>2</v>
      </c>
      <c r="BE208">
        <f t="shared" si="59"/>
        <v>1</v>
      </c>
      <c r="BF208" s="22">
        <f t="shared" si="60"/>
        <v>100402</v>
      </c>
    </row>
    <row r="209" spans="1:58" x14ac:dyDescent="0.15">
      <c r="A209" t="str">
        <f t="shared" si="48"/>
        <v>洛克主动技能2等级3</v>
      </c>
      <c r="B209" s="8">
        <f t="shared" si="55"/>
        <v>10040203</v>
      </c>
      <c r="C209" s="8" t="str">
        <f>VLOOKUP(G209,角色!A:B,2,FALSE)</f>
        <v>洛克</v>
      </c>
      <c r="D209" s="8" t="str">
        <f t="shared" si="56"/>
        <v>主动技能2</v>
      </c>
      <c r="E209" s="8">
        <f t="shared" si="61"/>
        <v>3</v>
      </c>
      <c r="F209" s="8">
        <f t="shared" si="62"/>
        <v>2</v>
      </c>
      <c r="G209" s="8">
        <f t="shared" si="63"/>
        <v>4</v>
      </c>
      <c r="H209" s="4" t="s">
        <v>388</v>
      </c>
      <c r="I209" s="20" t="str">
        <f t="shared" si="49"/>
        <v>对敌方单体攻击，造成150%攻击力（+809）点伤害。</v>
      </c>
      <c r="J209" s="4" t="s">
        <v>277</v>
      </c>
      <c r="K209" s="1" t="s">
        <v>102</v>
      </c>
      <c r="L209" s="4" t="s">
        <v>106</v>
      </c>
      <c r="M209" s="4"/>
      <c r="N209" s="4">
        <v>100</v>
      </c>
      <c r="O209" s="20">
        <f>VLOOKUP(L209,对应表!BK:BL,2,FALSE)</f>
        <v>0</v>
      </c>
      <c r="P209" s="25" t="str">
        <f>_xlfn.IFNA(VLOOKUP(G209,角色!V:AE,主动技能!F209+1,FALSE),"")</f>
        <v>|eff_chongjizhan||</v>
      </c>
      <c r="Q209" s="25">
        <f>(VLOOKUP(G209,角色!V:AE,主动技能!F209+4,FALSE))</f>
        <v>1</v>
      </c>
      <c r="R209" s="25">
        <v>0</v>
      </c>
      <c r="S209" s="25">
        <v>0</v>
      </c>
      <c r="T209" s="6" t="str">
        <f t="shared" si="50"/>
        <v/>
      </c>
      <c r="U209" s="6" t="str">
        <f t="shared" si="51"/>
        <v/>
      </c>
      <c r="V209" s="19" t="str">
        <f>VLOOKUP(G209,角色!AW:BC,主动技能!F209+1,FALSE)</f>
        <v>skill_05</v>
      </c>
      <c r="Y209">
        <f t="shared" si="54"/>
        <v>0</v>
      </c>
      <c r="Z209" s="19">
        <f>IF(VLOOKUP(C209,角色!CC:CI,主动技能!F209*2,FALSE)=0,"",VLOOKUP(C209,角色!CC:CI,主动技能!F209*2,FALSE))</f>
        <v>150</v>
      </c>
      <c r="AA209" s="19">
        <f>IF(VLOOKUP(C209,角色!CC:CI,主动技能!F209*2+1,FALSE)=0,0,VLOOKUP(C209,角色!CC:CI,主动技能!F209*2+1,FALSE))</f>
        <v>50</v>
      </c>
      <c r="AB209" s="19">
        <f>IF(INT(VLOOKUP(E209,角色属性概况!I:M,3,FALSE)*AA209/100)=0,"",(INT(VLOOKUP(E209,角色属性概况!I:M,3,FALSE)*AA209/100)))</f>
        <v>809</v>
      </c>
      <c r="AE209" s="25">
        <f>(VLOOKUP(G209,角色!V:AE,主动技能!F209+7,FALSE))</f>
        <v>1</v>
      </c>
      <c r="AF209" s="19">
        <f>VLOOKUP(F209,对应表!AY:BA,3,FALSE)</f>
        <v>1</v>
      </c>
      <c r="AG209" s="19">
        <f>VLOOKUP(F209,对应表!AY:BA,2,FALSE)</f>
        <v>1</v>
      </c>
      <c r="AH209" s="25" t="str">
        <f>VLOOKUP(F209,特效对应!F:G,2,FALSE)</f>
        <v>attackex</v>
      </c>
      <c r="AJ209">
        <f t="shared" si="57"/>
        <v>3</v>
      </c>
      <c r="AQ209" s="6" t="str">
        <f>_xlfn.IFNA(IF(IF($AK209=AQ$5,VLOOKUP(AL209,buff!$K:$L,2,FALSE),"")=0,"",IF($AK209=AQ$5,VLOOKUP(AL209,buff!$K:$L,2,FALSE),"")),"")</f>
        <v/>
      </c>
      <c r="AR209" s="6" t="str">
        <f>_xlfn.IFNA(IF(IF($AK209=AR$5,VLOOKUP(AM209,buff!$K:$L,2,FALSE),"")=0,"",IF($AK209=AR$5,VLOOKUP(AM209,buff!$K:$L,2,FALSE),"")),"")</f>
        <v/>
      </c>
      <c r="AS209" s="6" t="str">
        <f>_xlfn.IFNA(IF(IF($AK209=AS$5,VLOOKUP(AN209,buff!$K:$L,2,FALSE),"")=0,"",IF($AK209=AS$5,VLOOKUP(AN209,buff!$K:$L,2,FALSE),"")),"")</f>
        <v/>
      </c>
      <c r="AT209" s="6" t="str">
        <f>_xlfn.IFNA(IF(IF($AK209=AT$5,VLOOKUP(AO209,buff!$K:$L,2,FALSE),"")=0,"",IF($AK209=AT$5,VLOOKUP(AO209,buff!$K:$L,2,FALSE),"")),"")</f>
        <v/>
      </c>
      <c r="AU209" s="6" t="str">
        <f>_xlfn.IFNA(IF(IF($AK209=AU$5,VLOOKUP(AP209,buff!$K:$L,2,FALSE),"")=0,"",IF($AK209=AU$5,VLOOKUP(AP209,buff!$K:$L,2,FALSE),"")),"")</f>
        <v/>
      </c>
      <c r="AV209" s="6" t="str">
        <f>_xlfn.IFNA(IF(IF($AK209=AV$5,VLOOKUP(AL209,buff!$K:$L,2,FALSE),"")=0,"",IF($AK209=AV$5,VLOOKUP(AL209,buff!$K:$L,2,FALSE),"")),"")</f>
        <v/>
      </c>
      <c r="AW209" s="6" t="str">
        <f>_xlfn.IFNA(IF(IF($AK209=AW$5,VLOOKUP(AM209,buff!$K:$L,2,FALSE),"")=0,"",IF($AK209=AW$5,VLOOKUP(AM209,buff!$K:$L,2,FALSE),"")),"")</f>
        <v/>
      </c>
      <c r="AX209" s="6" t="str">
        <f>_xlfn.IFNA(IF(IF($AK209=AX$5,VLOOKUP(AN209,buff!$K:$L,2,FALSE),"")=0,"",IF($AK209=AX$5,VLOOKUP(AN209,buff!$K:$L,2,FALSE),"")),"")</f>
        <v/>
      </c>
      <c r="AY209" s="6" t="str">
        <f>_xlfn.IFNA(IF(IF($AK209=AY$5,VLOOKUP(AO209,buff!$K:$L,2,FALSE),"")=0,"",IF($AK209=AY$5,VLOOKUP(AO209,buff!$K:$L,2,FALSE),"")),"")</f>
        <v/>
      </c>
      <c r="AZ209" s="6" t="str">
        <f>_xlfn.IFNA(IF(IF($AK209=AZ$5,VLOOKUP(AP209,buff!$K:$L,2,FALSE),"")=0,"",IF($AK209=AZ$5,VLOOKUP(AP209,buff!$K:$L,2,FALSE),"")),"")</f>
        <v/>
      </c>
      <c r="BA209" s="6" t="e">
        <f>VLOOKUP(AL209,buff!$K:$P,6,FALSE)</f>
        <v>#N/A</v>
      </c>
      <c r="BB209" s="6" t="e">
        <f>VLOOKUP(AM209,buff!$K:$P,6,FALSE)</f>
        <v>#N/A</v>
      </c>
      <c r="BC209" s="6" t="e">
        <f>VLOOKUP(AN209,buff!$K:$P,6,FALSE)</f>
        <v>#N/A</v>
      </c>
      <c r="BD209">
        <f t="shared" si="58"/>
        <v>2</v>
      </c>
      <c r="BE209">
        <f t="shared" si="59"/>
        <v>1</v>
      </c>
      <c r="BF209" s="22">
        <f t="shared" si="60"/>
        <v>100402</v>
      </c>
    </row>
    <row r="210" spans="1:58" x14ac:dyDescent="0.15">
      <c r="A210" t="str">
        <f t="shared" si="48"/>
        <v>洛克主动技能2等级4</v>
      </c>
      <c r="B210" s="8">
        <f t="shared" si="55"/>
        <v>10040204</v>
      </c>
      <c r="C210" s="8" t="str">
        <f>VLOOKUP(G210,角色!A:B,2,FALSE)</f>
        <v>洛克</v>
      </c>
      <c r="D210" s="8" t="str">
        <f t="shared" si="56"/>
        <v>主动技能2</v>
      </c>
      <c r="E210" s="8">
        <f t="shared" si="61"/>
        <v>4</v>
      </c>
      <c r="F210" s="8">
        <f t="shared" si="62"/>
        <v>2</v>
      </c>
      <c r="G210" s="8">
        <f t="shared" si="63"/>
        <v>4</v>
      </c>
      <c r="H210" s="4" t="s">
        <v>388</v>
      </c>
      <c r="I210" s="20" t="str">
        <f t="shared" si="49"/>
        <v>对敌方单体攻击，造成150%攻击力（+1247）点伤害。</v>
      </c>
      <c r="J210" s="4" t="s">
        <v>277</v>
      </c>
      <c r="K210" s="1" t="s">
        <v>102</v>
      </c>
      <c r="L210" s="4" t="s">
        <v>106</v>
      </c>
      <c r="M210" s="4"/>
      <c r="N210" s="4">
        <v>100</v>
      </c>
      <c r="O210" s="20">
        <f>VLOOKUP(L210,对应表!BK:BL,2,FALSE)</f>
        <v>0</v>
      </c>
      <c r="P210" s="25" t="str">
        <f>_xlfn.IFNA(VLOOKUP(G210,角色!V:AE,主动技能!F210+1,FALSE),"")</f>
        <v>|eff_chongjizhan||</v>
      </c>
      <c r="Q210" s="25">
        <f>(VLOOKUP(G210,角色!V:AE,主动技能!F210+4,FALSE))</f>
        <v>1</v>
      </c>
      <c r="R210" s="25">
        <v>0</v>
      </c>
      <c r="S210" s="25">
        <v>0</v>
      </c>
      <c r="T210" s="6" t="str">
        <f t="shared" si="50"/>
        <v/>
      </c>
      <c r="U210" s="6" t="str">
        <f t="shared" si="51"/>
        <v/>
      </c>
      <c r="V210" s="19" t="str">
        <f>VLOOKUP(G210,角色!AW:BC,主动技能!F210+1,FALSE)</f>
        <v>skill_05</v>
      </c>
      <c r="Y210">
        <f t="shared" si="54"/>
        <v>0</v>
      </c>
      <c r="Z210" s="19">
        <f>IF(VLOOKUP(C210,角色!CC:CI,主动技能!F210*2,FALSE)=0,"",VLOOKUP(C210,角色!CC:CI,主动技能!F210*2,FALSE))</f>
        <v>150</v>
      </c>
      <c r="AA210" s="19">
        <f>IF(VLOOKUP(C210,角色!CC:CI,主动技能!F210*2+1,FALSE)=0,0,VLOOKUP(C210,角色!CC:CI,主动技能!F210*2+1,FALSE))</f>
        <v>50</v>
      </c>
      <c r="AB210" s="19">
        <f>IF(INT(VLOOKUP(E210,角色属性概况!I:M,3,FALSE)*AA210/100)=0,"",(INT(VLOOKUP(E210,角色属性概况!I:M,3,FALSE)*AA210/100)))</f>
        <v>1247</v>
      </c>
      <c r="AE210" s="25">
        <f>(VLOOKUP(G210,角色!V:AE,主动技能!F210+7,FALSE))</f>
        <v>1</v>
      </c>
      <c r="AF210" s="19">
        <f>VLOOKUP(F210,对应表!AY:BA,3,FALSE)</f>
        <v>1</v>
      </c>
      <c r="AG210" s="19">
        <f>VLOOKUP(F210,对应表!AY:BA,2,FALSE)</f>
        <v>1</v>
      </c>
      <c r="AH210" s="25" t="str">
        <f>VLOOKUP(F210,特效对应!F:G,2,FALSE)</f>
        <v>attackex</v>
      </c>
      <c r="AJ210">
        <f t="shared" si="57"/>
        <v>4</v>
      </c>
      <c r="AQ210" s="6" t="str">
        <f>_xlfn.IFNA(IF(IF($AK210=AQ$5,VLOOKUP(AL210,buff!$K:$L,2,FALSE),"")=0,"",IF($AK210=AQ$5,VLOOKUP(AL210,buff!$K:$L,2,FALSE),"")),"")</f>
        <v/>
      </c>
      <c r="AR210" s="6" t="str">
        <f>_xlfn.IFNA(IF(IF($AK210=AR$5,VLOOKUP(AM210,buff!$K:$L,2,FALSE),"")=0,"",IF($AK210=AR$5,VLOOKUP(AM210,buff!$K:$L,2,FALSE),"")),"")</f>
        <v/>
      </c>
      <c r="AS210" s="6" t="str">
        <f>_xlfn.IFNA(IF(IF($AK210=AS$5,VLOOKUP(AN210,buff!$K:$L,2,FALSE),"")=0,"",IF($AK210=AS$5,VLOOKUP(AN210,buff!$K:$L,2,FALSE),"")),"")</f>
        <v/>
      </c>
      <c r="AT210" s="6" t="str">
        <f>_xlfn.IFNA(IF(IF($AK210=AT$5,VLOOKUP(AO210,buff!$K:$L,2,FALSE),"")=0,"",IF($AK210=AT$5,VLOOKUP(AO210,buff!$K:$L,2,FALSE),"")),"")</f>
        <v/>
      </c>
      <c r="AU210" s="6" t="str">
        <f>_xlfn.IFNA(IF(IF($AK210=AU$5,VLOOKUP(AP210,buff!$K:$L,2,FALSE),"")=0,"",IF($AK210=AU$5,VLOOKUP(AP210,buff!$K:$L,2,FALSE),"")),"")</f>
        <v/>
      </c>
      <c r="AV210" s="6" t="str">
        <f>_xlfn.IFNA(IF(IF($AK210=AV$5,VLOOKUP(AL210,buff!$K:$L,2,FALSE),"")=0,"",IF($AK210=AV$5,VLOOKUP(AL210,buff!$K:$L,2,FALSE),"")),"")</f>
        <v/>
      </c>
      <c r="AW210" s="6" t="str">
        <f>_xlfn.IFNA(IF(IF($AK210=AW$5,VLOOKUP(AM210,buff!$K:$L,2,FALSE),"")=0,"",IF($AK210=AW$5,VLOOKUP(AM210,buff!$K:$L,2,FALSE),"")),"")</f>
        <v/>
      </c>
      <c r="AX210" s="6" t="str">
        <f>_xlfn.IFNA(IF(IF($AK210=AX$5,VLOOKUP(AN210,buff!$K:$L,2,FALSE),"")=0,"",IF($AK210=AX$5,VLOOKUP(AN210,buff!$K:$L,2,FALSE),"")),"")</f>
        <v/>
      </c>
      <c r="AY210" s="6" t="str">
        <f>_xlfn.IFNA(IF(IF($AK210=AY$5,VLOOKUP(AO210,buff!$K:$L,2,FALSE),"")=0,"",IF($AK210=AY$5,VLOOKUP(AO210,buff!$K:$L,2,FALSE),"")),"")</f>
        <v/>
      </c>
      <c r="AZ210" s="6" t="str">
        <f>_xlfn.IFNA(IF(IF($AK210=AZ$5,VLOOKUP(AP210,buff!$K:$L,2,FALSE),"")=0,"",IF($AK210=AZ$5,VLOOKUP(AP210,buff!$K:$L,2,FALSE),"")),"")</f>
        <v/>
      </c>
      <c r="BA210" s="6" t="e">
        <f>VLOOKUP(AL210,buff!$K:$P,6,FALSE)</f>
        <v>#N/A</v>
      </c>
      <c r="BB210" s="6" t="e">
        <f>VLOOKUP(AM210,buff!$K:$P,6,FALSE)</f>
        <v>#N/A</v>
      </c>
      <c r="BC210" s="6" t="e">
        <f>VLOOKUP(AN210,buff!$K:$P,6,FALSE)</f>
        <v>#N/A</v>
      </c>
      <c r="BD210">
        <f t="shared" si="58"/>
        <v>2</v>
      </c>
      <c r="BE210">
        <f t="shared" si="59"/>
        <v>1</v>
      </c>
      <c r="BF210" s="22">
        <f t="shared" si="60"/>
        <v>100402</v>
      </c>
    </row>
    <row r="211" spans="1:58" x14ac:dyDescent="0.15">
      <c r="A211" t="str">
        <f t="shared" si="48"/>
        <v>洛克主动技能2等级5</v>
      </c>
      <c r="B211" s="8">
        <f t="shared" si="55"/>
        <v>10040205</v>
      </c>
      <c r="C211" s="8" t="str">
        <f>VLOOKUP(G211,角色!A:B,2,FALSE)</f>
        <v>洛克</v>
      </c>
      <c r="D211" s="8" t="str">
        <f t="shared" si="56"/>
        <v>主动技能2</v>
      </c>
      <c r="E211" s="8">
        <f t="shared" si="61"/>
        <v>5</v>
      </c>
      <c r="F211" s="8">
        <f t="shared" si="62"/>
        <v>2</v>
      </c>
      <c r="G211" s="8">
        <f t="shared" si="63"/>
        <v>4</v>
      </c>
      <c r="H211" s="4" t="s">
        <v>388</v>
      </c>
      <c r="I211" s="20" t="str">
        <f t="shared" ref="I211:I266" si="64">"对敌方"&amp;L211&amp;"攻击，造成"&amp;Z211&amp;"%攻击力（+"&amp;AB211&amp;"）点伤害。"</f>
        <v>对敌方单体攻击，造成150%攻击力（+1867）点伤害。</v>
      </c>
      <c r="J211" s="4" t="s">
        <v>277</v>
      </c>
      <c r="K211" s="1" t="s">
        <v>102</v>
      </c>
      <c r="L211" s="4" t="s">
        <v>106</v>
      </c>
      <c r="M211" s="4"/>
      <c r="N211" s="4">
        <v>100</v>
      </c>
      <c r="O211" s="20">
        <f>VLOOKUP(L211,对应表!BK:BL,2,FALSE)</f>
        <v>0</v>
      </c>
      <c r="P211" s="25" t="str">
        <f>_xlfn.IFNA(VLOOKUP(G211,角色!V:AE,主动技能!F211+1,FALSE),"")</f>
        <v>|eff_chongjizhan||</v>
      </c>
      <c r="Q211" s="25">
        <f>(VLOOKUP(G211,角色!V:AE,主动技能!F211+4,FALSE))</f>
        <v>1</v>
      </c>
      <c r="R211" s="25">
        <v>0</v>
      </c>
      <c r="S211" s="25">
        <v>0</v>
      </c>
      <c r="T211" s="6" t="str">
        <f t="shared" si="50"/>
        <v/>
      </c>
      <c r="U211" s="6" t="str">
        <f t="shared" si="51"/>
        <v/>
      </c>
      <c r="V211" s="19" t="str">
        <f>VLOOKUP(G211,角色!AW:BC,主动技能!F211+1,FALSE)</f>
        <v>skill_05</v>
      </c>
      <c r="Y211">
        <f t="shared" si="54"/>
        <v>0</v>
      </c>
      <c r="Z211" s="19">
        <f>IF(VLOOKUP(C211,角色!CC:CI,主动技能!F211*2,FALSE)=0,"",VLOOKUP(C211,角色!CC:CI,主动技能!F211*2,FALSE))</f>
        <v>150</v>
      </c>
      <c r="AA211" s="19">
        <f>IF(VLOOKUP(C211,角色!CC:CI,主动技能!F211*2+1,FALSE)=0,0,VLOOKUP(C211,角色!CC:CI,主动技能!F211*2+1,FALSE))</f>
        <v>50</v>
      </c>
      <c r="AB211" s="19">
        <f>IF(INT(VLOOKUP(E211,角色属性概况!I:M,3,FALSE)*AA211/100)=0,"",(INT(VLOOKUP(E211,角色属性概况!I:M,3,FALSE)*AA211/100)))</f>
        <v>1867</v>
      </c>
      <c r="AE211" s="25">
        <f>(VLOOKUP(G211,角色!V:AE,主动技能!F211+7,FALSE))</f>
        <v>1</v>
      </c>
      <c r="AF211" s="19">
        <f>VLOOKUP(F211,对应表!AY:BA,3,FALSE)</f>
        <v>1</v>
      </c>
      <c r="AG211" s="19">
        <f>VLOOKUP(F211,对应表!AY:BA,2,FALSE)</f>
        <v>1</v>
      </c>
      <c r="AH211" s="25" t="str">
        <f>VLOOKUP(F211,特效对应!F:G,2,FALSE)</f>
        <v>attackex</v>
      </c>
      <c r="AJ211">
        <f t="shared" si="57"/>
        <v>5</v>
      </c>
      <c r="AQ211" s="6" t="str">
        <f>_xlfn.IFNA(IF(IF($AK211=AQ$5,VLOOKUP(AL211,buff!$K:$L,2,FALSE),"")=0,"",IF($AK211=AQ$5,VLOOKUP(AL211,buff!$K:$L,2,FALSE),"")),"")</f>
        <v/>
      </c>
      <c r="AR211" s="6" t="str">
        <f>_xlfn.IFNA(IF(IF($AK211=AR$5,VLOOKUP(AM211,buff!$K:$L,2,FALSE),"")=0,"",IF($AK211=AR$5,VLOOKUP(AM211,buff!$K:$L,2,FALSE),"")),"")</f>
        <v/>
      </c>
      <c r="AS211" s="6" t="str">
        <f>_xlfn.IFNA(IF(IF($AK211=AS$5,VLOOKUP(AN211,buff!$K:$L,2,FALSE),"")=0,"",IF($AK211=AS$5,VLOOKUP(AN211,buff!$K:$L,2,FALSE),"")),"")</f>
        <v/>
      </c>
      <c r="AT211" s="6" t="str">
        <f>_xlfn.IFNA(IF(IF($AK211=AT$5,VLOOKUP(AO211,buff!$K:$L,2,FALSE),"")=0,"",IF($AK211=AT$5,VLOOKUP(AO211,buff!$K:$L,2,FALSE),"")),"")</f>
        <v/>
      </c>
      <c r="AU211" s="6" t="str">
        <f>_xlfn.IFNA(IF(IF($AK211=AU$5,VLOOKUP(AP211,buff!$K:$L,2,FALSE),"")=0,"",IF($AK211=AU$5,VLOOKUP(AP211,buff!$K:$L,2,FALSE),"")),"")</f>
        <v/>
      </c>
      <c r="AV211" s="6" t="str">
        <f>_xlfn.IFNA(IF(IF($AK211=AV$5,VLOOKUP(AL211,buff!$K:$L,2,FALSE),"")=0,"",IF($AK211=AV$5,VLOOKUP(AL211,buff!$K:$L,2,FALSE),"")),"")</f>
        <v/>
      </c>
      <c r="AW211" s="6" t="str">
        <f>_xlfn.IFNA(IF(IF($AK211=AW$5,VLOOKUP(AM211,buff!$K:$L,2,FALSE),"")=0,"",IF($AK211=AW$5,VLOOKUP(AM211,buff!$K:$L,2,FALSE),"")),"")</f>
        <v/>
      </c>
      <c r="AX211" s="6" t="str">
        <f>_xlfn.IFNA(IF(IF($AK211=AX$5,VLOOKUP(AN211,buff!$K:$L,2,FALSE),"")=0,"",IF($AK211=AX$5,VLOOKUP(AN211,buff!$K:$L,2,FALSE),"")),"")</f>
        <v/>
      </c>
      <c r="AY211" s="6" t="str">
        <f>_xlfn.IFNA(IF(IF($AK211=AY$5,VLOOKUP(AO211,buff!$K:$L,2,FALSE),"")=0,"",IF($AK211=AY$5,VLOOKUP(AO211,buff!$K:$L,2,FALSE),"")),"")</f>
        <v/>
      </c>
      <c r="AZ211" s="6" t="str">
        <f>_xlfn.IFNA(IF(IF($AK211=AZ$5,VLOOKUP(AP211,buff!$K:$L,2,FALSE),"")=0,"",IF($AK211=AZ$5,VLOOKUP(AP211,buff!$K:$L,2,FALSE),"")),"")</f>
        <v/>
      </c>
      <c r="BA211" s="6" t="e">
        <f>VLOOKUP(AL211,buff!$K:$P,6,FALSE)</f>
        <v>#N/A</v>
      </c>
      <c r="BB211" s="6" t="e">
        <f>VLOOKUP(AM211,buff!$K:$P,6,FALSE)</f>
        <v>#N/A</v>
      </c>
      <c r="BC211" s="6" t="e">
        <f>VLOOKUP(AN211,buff!$K:$P,6,FALSE)</f>
        <v>#N/A</v>
      </c>
      <c r="BD211">
        <f t="shared" si="58"/>
        <v>2</v>
      </c>
      <c r="BE211">
        <f t="shared" si="59"/>
        <v>1</v>
      </c>
      <c r="BF211" s="22">
        <f t="shared" si="60"/>
        <v>100402</v>
      </c>
    </row>
    <row r="212" spans="1:58" x14ac:dyDescent="0.15">
      <c r="A212" t="str">
        <f t="shared" si="48"/>
        <v>洛克主动技能2等级6</v>
      </c>
      <c r="B212" s="8">
        <f t="shared" si="55"/>
        <v>10040206</v>
      </c>
      <c r="C212" s="8" t="str">
        <f>VLOOKUP(G212,角色!A:B,2,FALSE)</f>
        <v>洛克</v>
      </c>
      <c r="D212" s="8" t="str">
        <f t="shared" si="56"/>
        <v>主动技能2</v>
      </c>
      <c r="E212" s="8">
        <f t="shared" si="61"/>
        <v>6</v>
      </c>
      <c r="F212" s="8">
        <f t="shared" si="62"/>
        <v>2</v>
      </c>
      <c r="G212" s="8">
        <f t="shared" si="63"/>
        <v>4</v>
      </c>
      <c r="H212" s="4" t="s">
        <v>388</v>
      </c>
      <c r="I212" s="20" t="str">
        <f t="shared" si="64"/>
        <v>对敌方单体攻击，造成150%攻击力（+2745）点伤害。</v>
      </c>
      <c r="J212" s="4" t="s">
        <v>277</v>
      </c>
      <c r="K212" s="1" t="s">
        <v>102</v>
      </c>
      <c r="L212" s="4" t="s">
        <v>106</v>
      </c>
      <c r="M212" s="4"/>
      <c r="N212" s="4">
        <v>100</v>
      </c>
      <c r="O212" s="20">
        <f>VLOOKUP(L212,对应表!BK:BL,2,FALSE)</f>
        <v>0</v>
      </c>
      <c r="P212" s="25" t="str">
        <f>_xlfn.IFNA(VLOOKUP(G212,角色!V:AE,主动技能!F212+1,FALSE),"")</f>
        <v>|eff_chongjizhan||</v>
      </c>
      <c r="Q212" s="25">
        <f>(VLOOKUP(G212,角色!V:AE,主动技能!F212+4,FALSE))</f>
        <v>1</v>
      </c>
      <c r="R212" s="25">
        <v>0</v>
      </c>
      <c r="S212" s="25">
        <v>0</v>
      </c>
      <c r="T212" s="6" t="str">
        <f t="shared" si="50"/>
        <v/>
      </c>
      <c r="U212" s="6" t="str">
        <f t="shared" si="51"/>
        <v/>
      </c>
      <c r="V212" s="19" t="str">
        <f>VLOOKUP(G212,角色!AW:BC,主动技能!F212+1,FALSE)</f>
        <v>skill_05</v>
      </c>
      <c r="Y212">
        <f t="shared" si="54"/>
        <v>0</v>
      </c>
      <c r="Z212" s="19">
        <f>IF(VLOOKUP(C212,角色!CC:CI,主动技能!F212*2,FALSE)=0,"",VLOOKUP(C212,角色!CC:CI,主动技能!F212*2,FALSE))</f>
        <v>150</v>
      </c>
      <c r="AA212" s="19">
        <f>IF(VLOOKUP(C212,角色!CC:CI,主动技能!F212*2+1,FALSE)=0,0,VLOOKUP(C212,角色!CC:CI,主动技能!F212*2+1,FALSE))</f>
        <v>50</v>
      </c>
      <c r="AB212" s="19">
        <f>IF(INT(VLOOKUP(E212,角色属性概况!I:M,3,FALSE)*AA212/100)=0,"",(INT(VLOOKUP(E212,角色属性概况!I:M,3,FALSE)*AA212/100)))</f>
        <v>2745</v>
      </c>
      <c r="AE212" s="25">
        <f>(VLOOKUP(G212,角色!V:AE,主动技能!F212+7,FALSE))</f>
        <v>1</v>
      </c>
      <c r="AF212" s="19">
        <f>VLOOKUP(F212,对应表!AY:BA,3,FALSE)</f>
        <v>1</v>
      </c>
      <c r="AG212" s="19">
        <f>VLOOKUP(F212,对应表!AY:BA,2,FALSE)</f>
        <v>1</v>
      </c>
      <c r="AH212" s="25" t="str">
        <f>VLOOKUP(F212,特效对应!F:G,2,FALSE)</f>
        <v>attackex</v>
      </c>
      <c r="AJ212">
        <f t="shared" si="57"/>
        <v>6</v>
      </c>
      <c r="AQ212" s="6" t="str">
        <f>_xlfn.IFNA(IF(IF($AK212=AQ$5,VLOOKUP(AL212,buff!$K:$L,2,FALSE),"")=0,"",IF($AK212=AQ$5,VLOOKUP(AL212,buff!$K:$L,2,FALSE),"")),"")</f>
        <v/>
      </c>
      <c r="AR212" s="6" t="str">
        <f>_xlfn.IFNA(IF(IF($AK212=AR$5,VLOOKUP(AM212,buff!$K:$L,2,FALSE),"")=0,"",IF($AK212=AR$5,VLOOKUP(AM212,buff!$K:$L,2,FALSE),"")),"")</f>
        <v/>
      </c>
      <c r="AS212" s="6" t="str">
        <f>_xlfn.IFNA(IF(IF($AK212=AS$5,VLOOKUP(AN212,buff!$K:$L,2,FALSE),"")=0,"",IF($AK212=AS$5,VLOOKUP(AN212,buff!$K:$L,2,FALSE),"")),"")</f>
        <v/>
      </c>
      <c r="AT212" s="6" t="str">
        <f>_xlfn.IFNA(IF(IF($AK212=AT$5,VLOOKUP(AO212,buff!$K:$L,2,FALSE),"")=0,"",IF($AK212=AT$5,VLOOKUP(AO212,buff!$K:$L,2,FALSE),"")),"")</f>
        <v/>
      </c>
      <c r="AU212" s="6" t="str">
        <f>_xlfn.IFNA(IF(IF($AK212=AU$5,VLOOKUP(AP212,buff!$K:$L,2,FALSE),"")=0,"",IF($AK212=AU$5,VLOOKUP(AP212,buff!$K:$L,2,FALSE),"")),"")</f>
        <v/>
      </c>
      <c r="AV212" s="6" t="str">
        <f>_xlfn.IFNA(IF(IF($AK212=AV$5,VLOOKUP(AL212,buff!$K:$L,2,FALSE),"")=0,"",IF($AK212=AV$5,VLOOKUP(AL212,buff!$K:$L,2,FALSE),"")),"")</f>
        <v/>
      </c>
      <c r="AW212" s="6" t="str">
        <f>_xlfn.IFNA(IF(IF($AK212=AW$5,VLOOKUP(AM212,buff!$K:$L,2,FALSE),"")=0,"",IF($AK212=AW$5,VLOOKUP(AM212,buff!$K:$L,2,FALSE),"")),"")</f>
        <v/>
      </c>
      <c r="AX212" s="6" t="str">
        <f>_xlfn.IFNA(IF(IF($AK212=AX$5,VLOOKUP(AN212,buff!$K:$L,2,FALSE),"")=0,"",IF($AK212=AX$5,VLOOKUP(AN212,buff!$K:$L,2,FALSE),"")),"")</f>
        <v/>
      </c>
      <c r="AY212" s="6" t="str">
        <f>_xlfn.IFNA(IF(IF($AK212=AY$5,VLOOKUP(AO212,buff!$K:$L,2,FALSE),"")=0,"",IF($AK212=AY$5,VLOOKUP(AO212,buff!$K:$L,2,FALSE),"")),"")</f>
        <v/>
      </c>
      <c r="AZ212" s="6" t="str">
        <f>_xlfn.IFNA(IF(IF($AK212=AZ$5,VLOOKUP(AP212,buff!$K:$L,2,FALSE),"")=0,"",IF($AK212=AZ$5,VLOOKUP(AP212,buff!$K:$L,2,FALSE),"")),"")</f>
        <v/>
      </c>
      <c r="BA212" s="6" t="e">
        <f>VLOOKUP(AL212,buff!$K:$P,6,FALSE)</f>
        <v>#N/A</v>
      </c>
      <c r="BB212" s="6" t="e">
        <f>VLOOKUP(AM212,buff!$K:$P,6,FALSE)</f>
        <v>#N/A</v>
      </c>
      <c r="BC212" s="6" t="e">
        <f>VLOOKUP(AN212,buff!$K:$P,6,FALSE)</f>
        <v>#N/A</v>
      </c>
      <c r="BD212">
        <f t="shared" si="58"/>
        <v>2</v>
      </c>
      <c r="BE212">
        <f t="shared" si="59"/>
        <v>1</v>
      </c>
      <c r="BF212" s="22">
        <f t="shared" si="60"/>
        <v>100402</v>
      </c>
    </row>
    <row r="213" spans="1:58" x14ac:dyDescent="0.15">
      <c r="A213" t="str">
        <f t="shared" si="48"/>
        <v>洛克主动技能2等级7</v>
      </c>
      <c r="B213" s="8">
        <f t="shared" si="55"/>
        <v>10040207</v>
      </c>
      <c r="C213" s="8" t="str">
        <f>VLOOKUP(G213,角色!A:B,2,FALSE)</f>
        <v>洛克</v>
      </c>
      <c r="D213" s="8" t="str">
        <f t="shared" si="56"/>
        <v>主动技能2</v>
      </c>
      <c r="E213" s="8">
        <f t="shared" si="61"/>
        <v>7</v>
      </c>
      <c r="F213" s="8">
        <f t="shared" si="62"/>
        <v>2</v>
      </c>
      <c r="G213" s="8">
        <f t="shared" si="63"/>
        <v>4</v>
      </c>
      <c r="H213" s="4" t="s">
        <v>388</v>
      </c>
      <c r="I213" s="20" t="str">
        <f t="shared" si="64"/>
        <v>对敌方单体攻击，造成150%攻击力（+3989）点伤害。</v>
      </c>
      <c r="J213" s="4" t="s">
        <v>277</v>
      </c>
      <c r="K213" s="1" t="s">
        <v>102</v>
      </c>
      <c r="L213" s="4" t="s">
        <v>106</v>
      </c>
      <c r="M213" s="4"/>
      <c r="N213" s="4">
        <v>100</v>
      </c>
      <c r="O213" s="20">
        <f>VLOOKUP(L213,对应表!BK:BL,2,FALSE)</f>
        <v>0</v>
      </c>
      <c r="P213" s="25" t="str">
        <f>_xlfn.IFNA(VLOOKUP(G213,角色!V:AE,主动技能!F213+1,FALSE),"")</f>
        <v>|eff_chongjizhan||</v>
      </c>
      <c r="Q213" s="25">
        <f>(VLOOKUP(G213,角色!V:AE,主动技能!F213+4,FALSE))</f>
        <v>1</v>
      </c>
      <c r="R213" s="25">
        <v>0</v>
      </c>
      <c r="S213" s="25">
        <v>0</v>
      </c>
      <c r="T213" s="6" t="str">
        <f t="shared" si="50"/>
        <v/>
      </c>
      <c r="U213" s="6" t="str">
        <f t="shared" si="51"/>
        <v/>
      </c>
      <c r="V213" s="19" t="str">
        <f>VLOOKUP(G213,角色!AW:BC,主动技能!F213+1,FALSE)</f>
        <v>skill_05</v>
      </c>
      <c r="Y213">
        <f t="shared" si="54"/>
        <v>0</v>
      </c>
      <c r="Z213" s="19">
        <f>IF(VLOOKUP(C213,角色!CC:CI,主动技能!F213*2,FALSE)=0,"",VLOOKUP(C213,角色!CC:CI,主动技能!F213*2,FALSE))</f>
        <v>150</v>
      </c>
      <c r="AA213" s="19">
        <f>IF(VLOOKUP(C213,角色!CC:CI,主动技能!F213*2+1,FALSE)=0,0,VLOOKUP(C213,角色!CC:CI,主动技能!F213*2+1,FALSE))</f>
        <v>50</v>
      </c>
      <c r="AB213" s="19">
        <f>IF(INT(VLOOKUP(E213,角色属性概况!I:M,3,FALSE)*AA213/100)=0,"",(INT(VLOOKUP(E213,角色属性概况!I:M,3,FALSE)*AA213/100)))</f>
        <v>3989</v>
      </c>
      <c r="AE213" s="25">
        <f>(VLOOKUP(G213,角色!V:AE,主动技能!F213+7,FALSE))</f>
        <v>1</v>
      </c>
      <c r="AF213" s="19">
        <f>VLOOKUP(F213,对应表!AY:BA,3,FALSE)</f>
        <v>1</v>
      </c>
      <c r="AG213" s="19">
        <f>VLOOKUP(F213,对应表!AY:BA,2,FALSE)</f>
        <v>1</v>
      </c>
      <c r="AH213" s="25" t="str">
        <f>VLOOKUP(F213,特效对应!F:G,2,FALSE)</f>
        <v>attackex</v>
      </c>
      <c r="AJ213">
        <f t="shared" si="57"/>
        <v>7</v>
      </c>
      <c r="AQ213" s="6" t="str">
        <f>_xlfn.IFNA(IF(IF($AK213=AQ$5,VLOOKUP(AL213,buff!$K:$L,2,FALSE),"")=0,"",IF($AK213=AQ$5,VLOOKUP(AL213,buff!$K:$L,2,FALSE),"")),"")</f>
        <v/>
      </c>
      <c r="AR213" s="6" t="str">
        <f>_xlfn.IFNA(IF(IF($AK213=AR$5,VLOOKUP(AM213,buff!$K:$L,2,FALSE),"")=0,"",IF($AK213=AR$5,VLOOKUP(AM213,buff!$K:$L,2,FALSE),"")),"")</f>
        <v/>
      </c>
      <c r="AS213" s="6" t="str">
        <f>_xlfn.IFNA(IF(IF($AK213=AS$5,VLOOKUP(AN213,buff!$K:$L,2,FALSE),"")=0,"",IF($AK213=AS$5,VLOOKUP(AN213,buff!$K:$L,2,FALSE),"")),"")</f>
        <v/>
      </c>
      <c r="AT213" s="6" t="str">
        <f>_xlfn.IFNA(IF(IF($AK213=AT$5,VLOOKUP(AO213,buff!$K:$L,2,FALSE),"")=0,"",IF($AK213=AT$5,VLOOKUP(AO213,buff!$K:$L,2,FALSE),"")),"")</f>
        <v/>
      </c>
      <c r="AU213" s="6" t="str">
        <f>_xlfn.IFNA(IF(IF($AK213=AU$5,VLOOKUP(AP213,buff!$K:$L,2,FALSE),"")=0,"",IF($AK213=AU$5,VLOOKUP(AP213,buff!$K:$L,2,FALSE),"")),"")</f>
        <v/>
      </c>
      <c r="AV213" s="6" t="str">
        <f>_xlfn.IFNA(IF(IF($AK213=AV$5,VLOOKUP(AL213,buff!$K:$L,2,FALSE),"")=0,"",IF($AK213=AV$5,VLOOKUP(AL213,buff!$K:$L,2,FALSE),"")),"")</f>
        <v/>
      </c>
      <c r="AW213" s="6" t="str">
        <f>_xlfn.IFNA(IF(IF($AK213=AW$5,VLOOKUP(AM213,buff!$K:$L,2,FALSE),"")=0,"",IF($AK213=AW$5,VLOOKUP(AM213,buff!$K:$L,2,FALSE),"")),"")</f>
        <v/>
      </c>
      <c r="AX213" s="6" t="str">
        <f>_xlfn.IFNA(IF(IF($AK213=AX$5,VLOOKUP(AN213,buff!$K:$L,2,FALSE),"")=0,"",IF($AK213=AX$5,VLOOKUP(AN213,buff!$K:$L,2,FALSE),"")),"")</f>
        <v/>
      </c>
      <c r="AY213" s="6" t="str">
        <f>_xlfn.IFNA(IF(IF($AK213=AY$5,VLOOKUP(AO213,buff!$K:$L,2,FALSE),"")=0,"",IF($AK213=AY$5,VLOOKUP(AO213,buff!$K:$L,2,FALSE),"")),"")</f>
        <v/>
      </c>
      <c r="AZ213" s="6" t="str">
        <f>_xlfn.IFNA(IF(IF($AK213=AZ$5,VLOOKUP(AP213,buff!$K:$L,2,FALSE),"")=0,"",IF($AK213=AZ$5,VLOOKUP(AP213,buff!$K:$L,2,FALSE),"")),"")</f>
        <v/>
      </c>
      <c r="BA213" s="6" t="e">
        <f>VLOOKUP(AL213,buff!$K:$P,6,FALSE)</f>
        <v>#N/A</v>
      </c>
      <c r="BB213" s="6" t="e">
        <f>VLOOKUP(AM213,buff!$K:$P,6,FALSE)</f>
        <v>#N/A</v>
      </c>
      <c r="BC213" s="6" t="e">
        <f>VLOOKUP(AN213,buff!$K:$P,6,FALSE)</f>
        <v>#N/A</v>
      </c>
      <c r="BD213">
        <f t="shared" si="58"/>
        <v>2</v>
      </c>
      <c r="BE213">
        <f t="shared" si="59"/>
        <v>1</v>
      </c>
      <c r="BF213" s="22">
        <f t="shared" si="60"/>
        <v>100402</v>
      </c>
    </row>
    <row r="214" spans="1:58" x14ac:dyDescent="0.15">
      <c r="A214" t="str">
        <f t="shared" si="48"/>
        <v>洛克主动技能2等级8</v>
      </c>
      <c r="B214" s="8">
        <f t="shared" si="55"/>
        <v>10040208</v>
      </c>
      <c r="C214" s="8" t="str">
        <f>VLOOKUP(G214,角色!A:B,2,FALSE)</f>
        <v>洛克</v>
      </c>
      <c r="D214" s="8" t="str">
        <f t="shared" si="56"/>
        <v>主动技能2</v>
      </c>
      <c r="E214" s="8">
        <f t="shared" si="61"/>
        <v>8</v>
      </c>
      <c r="F214" s="8">
        <f t="shared" si="62"/>
        <v>2</v>
      </c>
      <c r="G214" s="8">
        <f t="shared" si="63"/>
        <v>4</v>
      </c>
      <c r="H214" s="4" t="s">
        <v>388</v>
      </c>
      <c r="I214" s="20" t="str">
        <f t="shared" si="64"/>
        <v>对敌方单体攻击，造成150%攻击力（+5748）点伤害。</v>
      </c>
      <c r="J214" s="4" t="s">
        <v>277</v>
      </c>
      <c r="K214" s="1" t="s">
        <v>102</v>
      </c>
      <c r="L214" s="4" t="s">
        <v>106</v>
      </c>
      <c r="M214" s="4"/>
      <c r="N214" s="4">
        <v>100</v>
      </c>
      <c r="O214" s="20">
        <f>VLOOKUP(L214,对应表!BK:BL,2,FALSE)</f>
        <v>0</v>
      </c>
      <c r="P214" s="25" t="str">
        <f>_xlfn.IFNA(VLOOKUP(G214,角色!V:AE,主动技能!F214+1,FALSE),"")</f>
        <v>|eff_chongjizhan||</v>
      </c>
      <c r="Q214" s="25">
        <f>(VLOOKUP(G214,角色!V:AE,主动技能!F214+4,FALSE))</f>
        <v>1</v>
      </c>
      <c r="R214" s="25">
        <v>0</v>
      </c>
      <c r="S214" s="25">
        <v>0</v>
      </c>
      <c r="T214" s="6" t="str">
        <f t="shared" si="50"/>
        <v/>
      </c>
      <c r="U214" s="6" t="str">
        <f t="shared" si="51"/>
        <v/>
      </c>
      <c r="V214" s="19" t="str">
        <f>VLOOKUP(G214,角色!AW:BC,主动技能!F214+1,FALSE)</f>
        <v>skill_05</v>
      </c>
      <c r="Y214">
        <f t="shared" si="54"/>
        <v>0</v>
      </c>
      <c r="Z214" s="19">
        <f>IF(VLOOKUP(C214,角色!CC:CI,主动技能!F214*2,FALSE)=0,"",VLOOKUP(C214,角色!CC:CI,主动技能!F214*2,FALSE))</f>
        <v>150</v>
      </c>
      <c r="AA214" s="19">
        <f>IF(VLOOKUP(C214,角色!CC:CI,主动技能!F214*2+1,FALSE)=0,0,VLOOKUP(C214,角色!CC:CI,主动技能!F214*2+1,FALSE))</f>
        <v>50</v>
      </c>
      <c r="AB214" s="19">
        <f>IF(INT(VLOOKUP(E214,角色属性概况!I:M,3,FALSE)*AA214/100)=0,"",(INT(VLOOKUP(E214,角色属性概况!I:M,3,FALSE)*AA214/100)))</f>
        <v>5748</v>
      </c>
      <c r="AE214" s="25">
        <f>(VLOOKUP(G214,角色!V:AE,主动技能!F214+7,FALSE))</f>
        <v>1</v>
      </c>
      <c r="AF214" s="19">
        <f>VLOOKUP(F214,对应表!AY:BA,3,FALSE)</f>
        <v>1</v>
      </c>
      <c r="AG214" s="19">
        <f>VLOOKUP(F214,对应表!AY:BA,2,FALSE)</f>
        <v>1</v>
      </c>
      <c r="AH214" s="25" t="str">
        <f>VLOOKUP(F214,特效对应!F:G,2,FALSE)</f>
        <v>attackex</v>
      </c>
      <c r="AJ214">
        <f t="shared" si="57"/>
        <v>8</v>
      </c>
      <c r="AQ214" s="6" t="str">
        <f>_xlfn.IFNA(IF(IF($AK214=AQ$5,VLOOKUP(AL214,buff!$K:$L,2,FALSE),"")=0,"",IF($AK214=AQ$5,VLOOKUP(AL214,buff!$K:$L,2,FALSE),"")),"")</f>
        <v/>
      </c>
      <c r="AR214" s="6" t="str">
        <f>_xlfn.IFNA(IF(IF($AK214=AR$5,VLOOKUP(AM214,buff!$K:$L,2,FALSE),"")=0,"",IF($AK214=AR$5,VLOOKUP(AM214,buff!$K:$L,2,FALSE),"")),"")</f>
        <v/>
      </c>
      <c r="AS214" s="6" t="str">
        <f>_xlfn.IFNA(IF(IF($AK214=AS$5,VLOOKUP(AN214,buff!$K:$L,2,FALSE),"")=0,"",IF($AK214=AS$5,VLOOKUP(AN214,buff!$K:$L,2,FALSE),"")),"")</f>
        <v/>
      </c>
      <c r="AT214" s="6" t="str">
        <f>_xlfn.IFNA(IF(IF($AK214=AT$5,VLOOKUP(AO214,buff!$K:$L,2,FALSE),"")=0,"",IF($AK214=AT$5,VLOOKUP(AO214,buff!$K:$L,2,FALSE),"")),"")</f>
        <v/>
      </c>
      <c r="AU214" s="6" t="str">
        <f>_xlfn.IFNA(IF(IF($AK214=AU$5,VLOOKUP(AP214,buff!$K:$L,2,FALSE),"")=0,"",IF($AK214=AU$5,VLOOKUP(AP214,buff!$K:$L,2,FALSE),"")),"")</f>
        <v/>
      </c>
      <c r="AV214" s="6" t="str">
        <f>_xlfn.IFNA(IF(IF($AK214=AV$5,VLOOKUP(AL214,buff!$K:$L,2,FALSE),"")=0,"",IF($AK214=AV$5,VLOOKUP(AL214,buff!$K:$L,2,FALSE),"")),"")</f>
        <v/>
      </c>
      <c r="AW214" s="6" t="str">
        <f>_xlfn.IFNA(IF(IF($AK214=AW$5,VLOOKUP(AM214,buff!$K:$L,2,FALSE),"")=0,"",IF($AK214=AW$5,VLOOKUP(AM214,buff!$K:$L,2,FALSE),"")),"")</f>
        <v/>
      </c>
      <c r="AX214" s="6" t="str">
        <f>_xlfn.IFNA(IF(IF($AK214=AX$5,VLOOKUP(AN214,buff!$K:$L,2,FALSE),"")=0,"",IF($AK214=AX$5,VLOOKUP(AN214,buff!$K:$L,2,FALSE),"")),"")</f>
        <v/>
      </c>
      <c r="AY214" s="6" t="str">
        <f>_xlfn.IFNA(IF(IF($AK214=AY$5,VLOOKUP(AO214,buff!$K:$L,2,FALSE),"")=0,"",IF($AK214=AY$5,VLOOKUP(AO214,buff!$K:$L,2,FALSE),"")),"")</f>
        <v/>
      </c>
      <c r="AZ214" s="6" t="str">
        <f>_xlfn.IFNA(IF(IF($AK214=AZ$5,VLOOKUP(AP214,buff!$K:$L,2,FALSE),"")=0,"",IF($AK214=AZ$5,VLOOKUP(AP214,buff!$K:$L,2,FALSE),"")),"")</f>
        <v/>
      </c>
      <c r="BA214" s="6" t="e">
        <f>VLOOKUP(AL214,buff!$K:$P,6,FALSE)</f>
        <v>#N/A</v>
      </c>
      <c r="BB214" s="6" t="e">
        <f>VLOOKUP(AM214,buff!$K:$P,6,FALSE)</f>
        <v>#N/A</v>
      </c>
      <c r="BC214" s="6" t="e">
        <f>VLOOKUP(AN214,buff!$K:$P,6,FALSE)</f>
        <v>#N/A</v>
      </c>
      <c r="BD214">
        <f t="shared" si="58"/>
        <v>2</v>
      </c>
      <c r="BE214">
        <f t="shared" si="59"/>
        <v>1</v>
      </c>
      <c r="BF214" s="22">
        <f t="shared" si="60"/>
        <v>100402</v>
      </c>
    </row>
    <row r="215" spans="1:58" x14ac:dyDescent="0.15">
      <c r="A215" t="str">
        <f t="shared" si="48"/>
        <v>洛克主动技能2等级9</v>
      </c>
      <c r="B215" s="8">
        <f t="shared" si="55"/>
        <v>10040209</v>
      </c>
      <c r="C215" s="8" t="str">
        <f>VLOOKUP(G215,角色!A:B,2,FALSE)</f>
        <v>洛克</v>
      </c>
      <c r="D215" s="8" t="str">
        <f t="shared" si="56"/>
        <v>主动技能2</v>
      </c>
      <c r="E215" s="8">
        <f t="shared" si="61"/>
        <v>9</v>
      </c>
      <c r="F215" s="8">
        <f t="shared" si="62"/>
        <v>2</v>
      </c>
      <c r="G215" s="8">
        <f t="shared" si="63"/>
        <v>4</v>
      </c>
      <c r="H215" s="4" t="s">
        <v>388</v>
      </c>
      <c r="I215" s="20" t="str">
        <f t="shared" si="64"/>
        <v>对敌方单体攻击，造成150%攻击力（+8240）点伤害。</v>
      </c>
      <c r="J215" s="4" t="s">
        <v>277</v>
      </c>
      <c r="K215" s="1" t="s">
        <v>102</v>
      </c>
      <c r="L215" s="4" t="s">
        <v>106</v>
      </c>
      <c r="M215" s="4"/>
      <c r="N215" s="4">
        <v>100</v>
      </c>
      <c r="O215" s="20">
        <f>VLOOKUP(L215,对应表!BK:BL,2,FALSE)</f>
        <v>0</v>
      </c>
      <c r="P215" s="25" t="str">
        <f>_xlfn.IFNA(VLOOKUP(G215,角色!V:AE,主动技能!F215+1,FALSE),"")</f>
        <v>|eff_chongjizhan||</v>
      </c>
      <c r="Q215" s="25">
        <f>(VLOOKUP(G215,角色!V:AE,主动技能!F215+4,FALSE))</f>
        <v>1</v>
      </c>
      <c r="R215" s="25">
        <v>0</v>
      </c>
      <c r="S215" s="25">
        <v>0</v>
      </c>
      <c r="T215" s="6" t="str">
        <f t="shared" si="50"/>
        <v/>
      </c>
      <c r="U215" s="6" t="str">
        <f t="shared" si="51"/>
        <v/>
      </c>
      <c r="V215" s="19" t="str">
        <f>VLOOKUP(G215,角色!AW:BC,主动技能!F215+1,FALSE)</f>
        <v>skill_05</v>
      </c>
      <c r="Y215">
        <f t="shared" si="54"/>
        <v>0</v>
      </c>
      <c r="Z215" s="19">
        <f>IF(VLOOKUP(C215,角色!CC:CI,主动技能!F215*2,FALSE)=0,"",VLOOKUP(C215,角色!CC:CI,主动技能!F215*2,FALSE))</f>
        <v>150</v>
      </c>
      <c r="AA215" s="19">
        <f>IF(VLOOKUP(C215,角色!CC:CI,主动技能!F215*2+1,FALSE)=0,0,VLOOKUP(C215,角色!CC:CI,主动技能!F215*2+1,FALSE))</f>
        <v>50</v>
      </c>
      <c r="AB215" s="19">
        <f>IF(INT(VLOOKUP(E215,角色属性概况!I:M,3,FALSE)*AA215/100)=0,"",(INT(VLOOKUP(E215,角色属性概况!I:M,3,FALSE)*AA215/100)))</f>
        <v>8240</v>
      </c>
      <c r="AE215" s="25">
        <f>(VLOOKUP(G215,角色!V:AE,主动技能!F215+7,FALSE))</f>
        <v>1</v>
      </c>
      <c r="AF215" s="19">
        <f>VLOOKUP(F215,对应表!AY:BA,3,FALSE)</f>
        <v>1</v>
      </c>
      <c r="AG215" s="19">
        <f>VLOOKUP(F215,对应表!AY:BA,2,FALSE)</f>
        <v>1</v>
      </c>
      <c r="AH215" s="25" t="str">
        <f>VLOOKUP(F215,特效对应!F:G,2,FALSE)</f>
        <v>attackex</v>
      </c>
      <c r="AJ215">
        <f t="shared" si="57"/>
        <v>9</v>
      </c>
      <c r="AQ215" s="6" t="str">
        <f>_xlfn.IFNA(IF(IF($AK215=AQ$5,VLOOKUP(AL215,buff!$K:$L,2,FALSE),"")=0,"",IF($AK215=AQ$5,VLOOKUP(AL215,buff!$K:$L,2,FALSE),"")),"")</f>
        <v/>
      </c>
      <c r="AR215" s="6" t="str">
        <f>_xlfn.IFNA(IF(IF($AK215=AR$5,VLOOKUP(AM215,buff!$K:$L,2,FALSE),"")=0,"",IF($AK215=AR$5,VLOOKUP(AM215,buff!$K:$L,2,FALSE),"")),"")</f>
        <v/>
      </c>
      <c r="AS215" s="6" t="str">
        <f>_xlfn.IFNA(IF(IF($AK215=AS$5,VLOOKUP(AN215,buff!$K:$L,2,FALSE),"")=0,"",IF($AK215=AS$5,VLOOKUP(AN215,buff!$K:$L,2,FALSE),"")),"")</f>
        <v/>
      </c>
      <c r="AT215" s="6" t="str">
        <f>_xlfn.IFNA(IF(IF($AK215=AT$5,VLOOKUP(AO215,buff!$K:$L,2,FALSE),"")=0,"",IF($AK215=AT$5,VLOOKUP(AO215,buff!$K:$L,2,FALSE),"")),"")</f>
        <v/>
      </c>
      <c r="AU215" s="6" t="str">
        <f>_xlfn.IFNA(IF(IF($AK215=AU$5,VLOOKUP(AP215,buff!$K:$L,2,FALSE),"")=0,"",IF($AK215=AU$5,VLOOKUP(AP215,buff!$K:$L,2,FALSE),"")),"")</f>
        <v/>
      </c>
      <c r="AV215" s="6" t="str">
        <f>_xlfn.IFNA(IF(IF($AK215=AV$5,VLOOKUP(AL215,buff!$K:$L,2,FALSE),"")=0,"",IF($AK215=AV$5,VLOOKUP(AL215,buff!$K:$L,2,FALSE),"")),"")</f>
        <v/>
      </c>
      <c r="AW215" s="6" t="str">
        <f>_xlfn.IFNA(IF(IF($AK215=AW$5,VLOOKUP(AM215,buff!$K:$L,2,FALSE),"")=0,"",IF($AK215=AW$5,VLOOKUP(AM215,buff!$K:$L,2,FALSE),"")),"")</f>
        <v/>
      </c>
      <c r="AX215" s="6" t="str">
        <f>_xlfn.IFNA(IF(IF($AK215=AX$5,VLOOKUP(AN215,buff!$K:$L,2,FALSE),"")=0,"",IF($AK215=AX$5,VLOOKUP(AN215,buff!$K:$L,2,FALSE),"")),"")</f>
        <v/>
      </c>
      <c r="AY215" s="6" t="str">
        <f>_xlfn.IFNA(IF(IF($AK215=AY$5,VLOOKUP(AO215,buff!$K:$L,2,FALSE),"")=0,"",IF($AK215=AY$5,VLOOKUP(AO215,buff!$K:$L,2,FALSE),"")),"")</f>
        <v/>
      </c>
      <c r="AZ215" s="6" t="str">
        <f>_xlfn.IFNA(IF(IF($AK215=AZ$5,VLOOKUP(AP215,buff!$K:$L,2,FALSE),"")=0,"",IF($AK215=AZ$5,VLOOKUP(AP215,buff!$K:$L,2,FALSE),"")),"")</f>
        <v/>
      </c>
      <c r="BA215" s="6" t="e">
        <f>VLOOKUP(AL215,buff!$K:$P,6,FALSE)</f>
        <v>#N/A</v>
      </c>
      <c r="BB215" s="6" t="e">
        <f>VLOOKUP(AM215,buff!$K:$P,6,FALSE)</f>
        <v>#N/A</v>
      </c>
      <c r="BC215" s="6" t="e">
        <f>VLOOKUP(AN215,buff!$K:$P,6,FALSE)</f>
        <v>#N/A</v>
      </c>
      <c r="BD215">
        <f t="shared" si="58"/>
        <v>2</v>
      </c>
      <c r="BE215">
        <f t="shared" si="59"/>
        <v>1</v>
      </c>
      <c r="BF215" s="22">
        <f t="shared" si="60"/>
        <v>100402</v>
      </c>
    </row>
    <row r="216" spans="1:58" x14ac:dyDescent="0.15">
      <c r="A216" t="str">
        <f t="shared" si="48"/>
        <v>洛克主动技能2等级10</v>
      </c>
      <c r="B216" s="8">
        <f t="shared" si="55"/>
        <v>10040210</v>
      </c>
      <c r="C216" s="8" t="str">
        <f>VLOOKUP(G216,角色!A:B,2,FALSE)</f>
        <v>洛克</v>
      </c>
      <c r="D216" s="8" t="str">
        <f t="shared" si="56"/>
        <v>主动技能2</v>
      </c>
      <c r="E216" s="8">
        <f t="shared" si="61"/>
        <v>10</v>
      </c>
      <c r="F216" s="8">
        <f t="shared" si="62"/>
        <v>2</v>
      </c>
      <c r="G216" s="8">
        <f t="shared" si="63"/>
        <v>4</v>
      </c>
      <c r="H216" s="4" t="s">
        <v>388</v>
      </c>
      <c r="I216" s="20" t="str">
        <f t="shared" si="64"/>
        <v>对敌方单体攻击，造成150%攻击力（+11767）点伤害。</v>
      </c>
      <c r="J216" s="4" t="s">
        <v>277</v>
      </c>
      <c r="K216" s="1" t="s">
        <v>102</v>
      </c>
      <c r="L216" s="4" t="s">
        <v>106</v>
      </c>
      <c r="M216" s="4"/>
      <c r="N216" s="4">
        <v>100</v>
      </c>
      <c r="O216" s="20">
        <f>VLOOKUP(L216,对应表!BK:BL,2,FALSE)</f>
        <v>0</v>
      </c>
      <c r="P216" s="25" t="str">
        <f>_xlfn.IFNA(VLOOKUP(G216,角色!V:AE,主动技能!F216+1,FALSE),"")</f>
        <v>|eff_chongjizhan||</v>
      </c>
      <c r="Q216" s="25">
        <f>(VLOOKUP(G216,角色!V:AE,主动技能!F216+4,FALSE))</f>
        <v>1</v>
      </c>
      <c r="R216" s="25">
        <v>0</v>
      </c>
      <c r="S216" s="25">
        <v>0</v>
      </c>
      <c r="T216" s="6" t="str">
        <f t="shared" si="50"/>
        <v/>
      </c>
      <c r="U216" s="6" t="str">
        <f t="shared" si="51"/>
        <v/>
      </c>
      <c r="V216" s="19" t="str">
        <f>VLOOKUP(G216,角色!AW:BC,主动技能!F216+1,FALSE)</f>
        <v>skill_05</v>
      </c>
      <c r="Y216">
        <f t="shared" si="54"/>
        <v>0</v>
      </c>
      <c r="Z216" s="19">
        <f>IF(VLOOKUP(C216,角色!CC:CI,主动技能!F216*2,FALSE)=0,"",VLOOKUP(C216,角色!CC:CI,主动技能!F216*2,FALSE))</f>
        <v>150</v>
      </c>
      <c r="AA216" s="19">
        <f>IF(VLOOKUP(C216,角色!CC:CI,主动技能!F216*2+1,FALSE)=0,0,VLOOKUP(C216,角色!CC:CI,主动技能!F216*2+1,FALSE))</f>
        <v>50</v>
      </c>
      <c r="AB216" s="19">
        <f>IF(INT(VLOOKUP(E216,角色属性概况!I:M,3,FALSE)*AA216/100)=0,"",(INT(VLOOKUP(E216,角色属性概况!I:M,3,FALSE)*AA216/100)))</f>
        <v>11767</v>
      </c>
      <c r="AE216" s="25">
        <f>(VLOOKUP(G216,角色!V:AE,主动技能!F216+7,FALSE))</f>
        <v>1</v>
      </c>
      <c r="AF216" s="19">
        <f>VLOOKUP(F216,对应表!AY:BA,3,FALSE)</f>
        <v>1</v>
      </c>
      <c r="AG216" s="19">
        <f>VLOOKUP(F216,对应表!AY:BA,2,FALSE)</f>
        <v>1</v>
      </c>
      <c r="AH216" s="25" t="str">
        <f>VLOOKUP(F216,特效对应!F:G,2,FALSE)</f>
        <v>attackex</v>
      </c>
      <c r="AJ216">
        <f t="shared" si="57"/>
        <v>10</v>
      </c>
      <c r="AQ216" s="6" t="str">
        <f>_xlfn.IFNA(IF(IF($AK216=AQ$5,VLOOKUP(AL216,buff!$K:$L,2,FALSE),"")=0,"",IF($AK216=AQ$5,VLOOKUP(AL216,buff!$K:$L,2,FALSE),"")),"")</f>
        <v/>
      </c>
      <c r="AR216" s="6" t="str">
        <f>_xlfn.IFNA(IF(IF($AK216=AR$5,VLOOKUP(AM216,buff!$K:$L,2,FALSE),"")=0,"",IF($AK216=AR$5,VLOOKUP(AM216,buff!$K:$L,2,FALSE),"")),"")</f>
        <v/>
      </c>
      <c r="AS216" s="6" t="str">
        <f>_xlfn.IFNA(IF(IF($AK216=AS$5,VLOOKUP(AN216,buff!$K:$L,2,FALSE),"")=0,"",IF($AK216=AS$5,VLOOKUP(AN216,buff!$K:$L,2,FALSE),"")),"")</f>
        <v/>
      </c>
      <c r="AT216" s="6" t="str">
        <f>_xlfn.IFNA(IF(IF($AK216=AT$5,VLOOKUP(AO216,buff!$K:$L,2,FALSE),"")=0,"",IF($AK216=AT$5,VLOOKUP(AO216,buff!$K:$L,2,FALSE),"")),"")</f>
        <v/>
      </c>
      <c r="AU216" s="6" t="str">
        <f>_xlfn.IFNA(IF(IF($AK216=AU$5,VLOOKUP(AP216,buff!$K:$L,2,FALSE),"")=0,"",IF($AK216=AU$5,VLOOKUP(AP216,buff!$K:$L,2,FALSE),"")),"")</f>
        <v/>
      </c>
      <c r="AV216" s="6" t="str">
        <f>_xlfn.IFNA(IF(IF($AK216=AV$5,VLOOKUP(AL216,buff!$K:$L,2,FALSE),"")=0,"",IF($AK216=AV$5,VLOOKUP(AL216,buff!$K:$L,2,FALSE),"")),"")</f>
        <v/>
      </c>
      <c r="AW216" s="6" t="str">
        <f>_xlfn.IFNA(IF(IF($AK216=AW$5,VLOOKUP(AM216,buff!$K:$L,2,FALSE),"")=0,"",IF($AK216=AW$5,VLOOKUP(AM216,buff!$K:$L,2,FALSE),"")),"")</f>
        <v/>
      </c>
      <c r="AX216" s="6" t="str">
        <f>_xlfn.IFNA(IF(IF($AK216=AX$5,VLOOKUP(AN216,buff!$K:$L,2,FALSE),"")=0,"",IF($AK216=AX$5,VLOOKUP(AN216,buff!$K:$L,2,FALSE),"")),"")</f>
        <v/>
      </c>
      <c r="AY216" s="6" t="str">
        <f>_xlfn.IFNA(IF(IF($AK216=AY$5,VLOOKUP(AO216,buff!$K:$L,2,FALSE),"")=0,"",IF($AK216=AY$5,VLOOKUP(AO216,buff!$K:$L,2,FALSE),"")),"")</f>
        <v/>
      </c>
      <c r="AZ216" s="6" t="str">
        <f>_xlfn.IFNA(IF(IF($AK216=AZ$5,VLOOKUP(AP216,buff!$K:$L,2,FALSE),"")=0,"",IF($AK216=AZ$5,VLOOKUP(AP216,buff!$K:$L,2,FALSE),"")),"")</f>
        <v/>
      </c>
      <c r="BA216" s="6" t="e">
        <f>VLOOKUP(AL216,buff!$K:$P,6,FALSE)</f>
        <v>#N/A</v>
      </c>
      <c r="BB216" s="6" t="e">
        <f>VLOOKUP(AM216,buff!$K:$P,6,FALSE)</f>
        <v>#N/A</v>
      </c>
      <c r="BC216" s="6" t="e">
        <f>VLOOKUP(AN216,buff!$K:$P,6,FALSE)</f>
        <v>#N/A</v>
      </c>
      <c r="BD216">
        <f t="shared" si="58"/>
        <v>2</v>
      </c>
      <c r="BE216">
        <f t="shared" si="59"/>
        <v>1</v>
      </c>
      <c r="BF216" s="22">
        <f t="shared" si="60"/>
        <v>100402</v>
      </c>
    </row>
    <row r="217" spans="1:58" x14ac:dyDescent="0.15">
      <c r="A217" t="str">
        <f t="shared" si="48"/>
        <v>洛克主动技能2等级11</v>
      </c>
      <c r="B217" s="8">
        <f t="shared" si="55"/>
        <v>10040211</v>
      </c>
      <c r="C217" s="8" t="str">
        <f>VLOOKUP(G217,角色!A:B,2,FALSE)</f>
        <v>洛克</v>
      </c>
      <c r="D217" s="8" t="str">
        <f t="shared" si="56"/>
        <v>主动技能2</v>
      </c>
      <c r="E217" s="8">
        <f t="shared" si="61"/>
        <v>11</v>
      </c>
      <c r="F217" s="8">
        <f t="shared" si="62"/>
        <v>2</v>
      </c>
      <c r="G217" s="8">
        <f t="shared" si="63"/>
        <v>4</v>
      </c>
      <c r="H217" s="4" t="s">
        <v>388</v>
      </c>
      <c r="I217" s="20" t="str">
        <f t="shared" si="64"/>
        <v>对敌方单体攻击，造成150%攻击力（+16761）点伤害。</v>
      </c>
      <c r="J217" s="4" t="s">
        <v>277</v>
      </c>
      <c r="K217" s="1" t="s">
        <v>102</v>
      </c>
      <c r="L217" s="4" t="s">
        <v>106</v>
      </c>
      <c r="M217" s="4"/>
      <c r="N217" s="4">
        <v>100</v>
      </c>
      <c r="O217" s="20">
        <f>VLOOKUP(L217,对应表!BK:BL,2,FALSE)</f>
        <v>0</v>
      </c>
      <c r="P217" s="25" t="str">
        <f>_xlfn.IFNA(VLOOKUP(G217,角色!V:AE,主动技能!F217+1,FALSE),"")</f>
        <v>|eff_chongjizhan||</v>
      </c>
      <c r="Q217" s="25">
        <f>(VLOOKUP(G217,角色!V:AE,主动技能!F217+4,FALSE))</f>
        <v>1</v>
      </c>
      <c r="R217" s="25">
        <v>0</v>
      </c>
      <c r="S217" s="25">
        <v>0</v>
      </c>
      <c r="T217" s="6" t="str">
        <f t="shared" si="50"/>
        <v/>
      </c>
      <c r="U217" s="6" t="str">
        <f t="shared" si="51"/>
        <v/>
      </c>
      <c r="V217" s="19" t="str">
        <f>VLOOKUP(G217,角色!AW:BC,主动技能!F217+1,FALSE)</f>
        <v>skill_05</v>
      </c>
      <c r="Y217">
        <f t="shared" si="54"/>
        <v>0</v>
      </c>
      <c r="Z217" s="19">
        <f>IF(VLOOKUP(C217,角色!CC:CI,主动技能!F217*2,FALSE)=0,"",VLOOKUP(C217,角色!CC:CI,主动技能!F217*2,FALSE))</f>
        <v>150</v>
      </c>
      <c r="AA217" s="19">
        <f>IF(VLOOKUP(C217,角色!CC:CI,主动技能!F217*2+1,FALSE)=0,0,VLOOKUP(C217,角色!CC:CI,主动技能!F217*2+1,FALSE))</f>
        <v>50</v>
      </c>
      <c r="AB217" s="19">
        <f>IF(INT(VLOOKUP(E217,角色属性概况!I:M,3,FALSE)*AA217/100)=0,"",(INT(VLOOKUP(E217,角色属性概况!I:M,3,FALSE)*AA217/100)))</f>
        <v>16761</v>
      </c>
      <c r="AE217" s="25">
        <f>(VLOOKUP(G217,角色!V:AE,主动技能!F217+7,FALSE))</f>
        <v>1</v>
      </c>
      <c r="AF217" s="19">
        <f>VLOOKUP(F217,对应表!AY:BA,3,FALSE)</f>
        <v>1</v>
      </c>
      <c r="AG217" s="19">
        <f>VLOOKUP(F217,对应表!AY:BA,2,FALSE)</f>
        <v>1</v>
      </c>
      <c r="AH217" s="25" t="str">
        <f>VLOOKUP(F217,特效对应!F:G,2,FALSE)</f>
        <v>attackex</v>
      </c>
      <c r="AJ217">
        <f t="shared" si="57"/>
        <v>11</v>
      </c>
      <c r="AQ217" s="6" t="str">
        <f>_xlfn.IFNA(IF(IF($AK217=AQ$5,VLOOKUP(AL217,buff!$K:$L,2,FALSE),"")=0,"",IF($AK217=AQ$5,VLOOKUP(AL217,buff!$K:$L,2,FALSE),"")),"")</f>
        <v/>
      </c>
      <c r="AR217" s="6" t="str">
        <f>_xlfn.IFNA(IF(IF($AK217=AR$5,VLOOKUP(AM217,buff!$K:$L,2,FALSE),"")=0,"",IF($AK217=AR$5,VLOOKUP(AM217,buff!$K:$L,2,FALSE),"")),"")</f>
        <v/>
      </c>
      <c r="AS217" s="6" t="str">
        <f>_xlfn.IFNA(IF(IF($AK217=AS$5,VLOOKUP(AN217,buff!$K:$L,2,FALSE),"")=0,"",IF($AK217=AS$5,VLOOKUP(AN217,buff!$K:$L,2,FALSE),"")),"")</f>
        <v/>
      </c>
      <c r="AT217" s="6" t="str">
        <f>_xlfn.IFNA(IF(IF($AK217=AT$5,VLOOKUP(AO217,buff!$K:$L,2,FALSE),"")=0,"",IF($AK217=AT$5,VLOOKUP(AO217,buff!$K:$L,2,FALSE),"")),"")</f>
        <v/>
      </c>
      <c r="AU217" s="6" t="str">
        <f>_xlfn.IFNA(IF(IF($AK217=AU$5,VLOOKUP(AP217,buff!$K:$L,2,FALSE),"")=0,"",IF($AK217=AU$5,VLOOKUP(AP217,buff!$K:$L,2,FALSE),"")),"")</f>
        <v/>
      </c>
      <c r="AV217" s="6" t="str">
        <f>_xlfn.IFNA(IF(IF($AK217=AV$5,VLOOKUP(AL217,buff!$K:$L,2,FALSE),"")=0,"",IF($AK217=AV$5,VLOOKUP(AL217,buff!$K:$L,2,FALSE),"")),"")</f>
        <v/>
      </c>
      <c r="AW217" s="6" t="str">
        <f>_xlfn.IFNA(IF(IF($AK217=AW$5,VLOOKUP(AM217,buff!$K:$L,2,FALSE),"")=0,"",IF($AK217=AW$5,VLOOKUP(AM217,buff!$K:$L,2,FALSE),"")),"")</f>
        <v/>
      </c>
      <c r="AX217" s="6" t="str">
        <f>_xlfn.IFNA(IF(IF($AK217=AX$5,VLOOKUP(AN217,buff!$K:$L,2,FALSE),"")=0,"",IF($AK217=AX$5,VLOOKUP(AN217,buff!$K:$L,2,FALSE),"")),"")</f>
        <v/>
      </c>
      <c r="AY217" s="6" t="str">
        <f>_xlfn.IFNA(IF(IF($AK217=AY$5,VLOOKUP(AO217,buff!$K:$L,2,FALSE),"")=0,"",IF($AK217=AY$5,VLOOKUP(AO217,buff!$K:$L,2,FALSE),"")),"")</f>
        <v/>
      </c>
      <c r="AZ217" s="6" t="str">
        <f>_xlfn.IFNA(IF(IF($AK217=AZ$5,VLOOKUP(AP217,buff!$K:$L,2,FALSE),"")=0,"",IF($AK217=AZ$5,VLOOKUP(AP217,buff!$K:$L,2,FALSE),"")),"")</f>
        <v/>
      </c>
      <c r="BA217" s="6" t="e">
        <f>VLOOKUP(AL217,buff!$K:$P,6,FALSE)</f>
        <v>#N/A</v>
      </c>
      <c r="BB217" s="6" t="e">
        <f>VLOOKUP(AM217,buff!$K:$P,6,FALSE)</f>
        <v>#N/A</v>
      </c>
      <c r="BC217" s="6" t="e">
        <f>VLOOKUP(AN217,buff!$K:$P,6,FALSE)</f>
        <v>#N/A</v>
      </c>
      <c r="BD217">
        <f t="shared" si="58"/>
        <v>2</v>
      </c>
      <c r="BE217">
        <f t="shared" si="59"/>
        <v>1</v>
      </c>
      <c r="BF217" s="22">
        <f t="shared" si="60"/>
        <v>100402</v>
      </c>
    </row>
    <row r="218" spans="1:58" x14ac:dyDescent="0.15">
      <c r="A218" t="str">
        <f t="shared" si="48"/>
        <v>洛克主动技能2等级12</v>
      </c>
      <c r="B218" s="8">
        <f t="shared" si="55"/>
        <v>10040212</v>
      </c>
      <c r="C218" s="8" t="str">
        <f>VLOOKUP(G218,角色!A:B,2,FALSE)</f>
        <v>洛克</v>
      </c>
      <c r="D218" s="8" t="str">
        <f t="shared" si="56"/>
        <v>主动技能2</v>
      </c>
      <c r="E218" s="8">
        <f t="shared" si="61"/>
        <v>12</v>
      </c>
      <c r="F218" s="8">
        <f t="shared" si="62"/>
        <v>2</v>
      </c>
      <c r="G218" s="8">
        <f t="shared" si="63"/>
        <v>4</v>
      </c>
      <c r="H218" s="4" t="s">
        <v>388</v>
      </c>
      <c r="I218" s="20" t="str">
        <f t="shared" si="64"/>
        <v>对敌方单体攻击，造成150%攻击力（+23830）点伤害。</v>
      </c>
      <c r="J218" s="4" t="s">
        <v>277</v>
      </c>
      <c r="K218" s="1" t="s">
        <v>102</v>
      </c>
      <c r="L218" s="4" t="s">
        <v>106</v>
      </c>
      <c r="M218" s="4"/>
      <c r="N218" s="4">
        <v>100</v>
      </c>
      <c r="O218" s="20">
        <f>VLOOKUP(L218,对应表!BK:BL,2,FALSE)</f>
        <v>0</v>
      </c>
      <c r="P218" s="25" t="str">
        <f>_xlfn.IFNA(VLOOKUP(G218,角色!V:AE,主动技能!F218+1,FALSE),"")</f>
        <v>|eff_chongjizhan||</v>
      </c>
      <c r="Q218" s="25">
        <f>(VLOOKUP(G218,角色!V:AE,主动技能!F218+4,FALSE))</f>
        <v>1</v>
      </c>
      <c r="R218" s="25">
        <v>0</v>
      </c>
      <c r="S218" s="25">
        <v>0</v>
      </c>
      <c r="T218" s="6" t="str">
        <f t="shared" si="50"/>
        <v/>
      </c>
      <c r="U218" s="6" t="str">
        <f t="shared" si="51"/>
        <v/>
      </c>
      <c r="V218" s="19" t="str">
        <f>VLOOKUP(G218,角色!AW:BC,主动技能!F218+1,FALSE)</f>
        <v>skill_05</v>
      </c>
      <c r="Y218">
        <f t="shared" si="54"/>
        <v>0</v>
      </c>
      <c r="Z218" s="19">
        <f>IF(VLOOKUP(C218,角色!CC:CI,主动技能!F218*2,FALSE)=0,"",VLOOKUP(C218,角色!CC:CI,主动技能!F218*2,FALSE))</f>
        <v>150</v>
      </c>
      <c r="AA218" s="19">
        <f>IF(VLOOKUP(C218,角色!CC:CI,主动技能!F218*2+1,FALSE)=0,0,VLOOKUP(C218,角色!CC:CI,主动技能!F218*2+1,FALSE))</f>
        <v>50</v>
      </c>
      <c r="AB218" s="19">
        <f>IF(INT(VLOOKUP(E218,角色属性概况!I:M,3,FALSE)*AA218/100)=0,"",(INT(VLOOKUP(E218,角色属性概况!I:M,3,FALSE)*AA218/100)))</f>
        <v>23830</v>
      </c>
      <c r="AE218" s="25">
        <f>(VLOOKUP(G218,角色!V:AE,主动技能!F218+7,FALSE))</f>
        <v>1</v>
      </c>
      <c r="AF218" s="19">
        <f>VLOOKUP(F218,对应表!AY:BA,3,FALSE)</f>
        <v>1</v>
      </c>
      <c r="AG218" s="19">
        <f>VLOOKUP(F218,对应表!AY:BA,2,FALSE)</f>
        <v>1</v>
      </c>
      <c r="AH218" s="25" t="str">
        <f>VLOOKUP(F218,特效对应!F:G,2,FALSE)</f>
        <v>attackex</v>
      </c>
      <c r="AJ218">
        <f t="shared" si="57"/>
        <v>12</v>
      </c>
      <c r="AQ218" s="6" t="str">
        <f>_xlfn.IFNA(IF(IF($AK218=AQ$5,VLOOKUP(AL218,buff!$K:$L,2,FALSE),"")=0,"",IF($AK218=AQ$5,VLOOKUP(AL218,buff!$K:$L,2,FALSE),"")),"")</f>
        <v/>
      </c>
      <c r="AR218" s="6" t="str">
        <f>_xlfn.IFNA(IF(IF($AK218=AR$5,VLOOKUP(AM218,buff!$K:$L,2,FALSE),"")=0,"",IF($AK218=AR$5,VLOOKUP(AM218,buff!$K:$L,2,FALSE),"")),"")</f>
        <v/>
      </c>
      <c r="AS218" s="6" t="str">
        <f>_xlfn.IFNA(IF(IF($AK218=AS$5,VLOOKUP(AN218,buff!$K:$L,2,FALSE),"")=0,"",IF($AK218=AS$5,VLOOKUP(AN218,buff!$K:$L,2,FALSE),"")),"")</f>
        <v/>
      </c>
      <c r="AT218" s="6" t="str">
        <f>_xlfn.IFNA(IF(IF($AK218=AT$5,VLOOKUP(AO218,buff!$K:$L,2,FALSE),"")=0,"",IF($AK218=AT$5,VLOOKUP(AO218,buff!$K:$L,2,FALSE),"")),"")</f>
        <v/>
      </c>
      <c r="AU218" s="6" t="str">
        <f>_xlfn.IFNA(IF(IF($AK218=AU$5,VLOOKUP(AP218,buff!$K:$L,2,FALSE),"")=0,"",IF($AK218=AU$5,VLOOKUP(AP218,buff!$K:$L,2,FALSE),"")),"")</f>
        <v/>
      </c>
      <c r="AV218" s="6" t="str">
        <f>_xlfn.IFNA(IF(IF($AK218=AV$5,VLOOKUP(AL218,buff!$K:$L,2,FALSE),"")=0,"",IF($AK218=AV$5,VLOOKUP(AL218,buff!$K:$L,2,FALSE),"")),"")</f>
        <v/>
      </c>
      <c r="AW218" s="6" t="str">
        <f>_xlfn.IFNA(IF(IF($AK218=AW$5,VLOOKUP(AM218,buff!$K:$L,2,FALSE),"")=0,"",IF($AK218=AW$5,VLOOKUP(AM218,buff!$K:$L,2,FALSE),"")),"")</f>
        <v/>
      </c>
      <c r="AX218" s="6" t="str">
        <f>_xlfn.IFNA(IF(IF($AK218=AX$5,VLOOKUP(AN218,buff!$K:$L,2,FALSE),"")=0,"",IF($AK218=AX$5,VLOOKUP(AN218,buff!$K:$L,2,FALSE),"")),"")</f>
        <v/>
      </c>
      <c r="AY218" s="6" t="str">
        <f>_xlfn.IFNA(IF(IF($AK218=AY$5,VLOOKUP(AO218,buff!$K:$L,2,FALSE),"")=0,"",IF($AK218=AY$5,VLOOKUP(AO218,buff!$K:$L,2,FALSE),"")),"")</f>
        <v/>
      </c>
      <c r="AZ218" s="6" t="str">
        <f>_xlfn.IFNA(IF(IF($AK218=AZ$5,VLOOKUP(AP218,buff!$K:$L,2,FALSE),"")=0,"",IF($AK218=AZ$5,VLOOKUP(AP218,buff!$K:$L,2,FALSE),"")),"")</f>
        <v/>
      </c>
      <c r="BA218" s="6" t="e">
        <f>VLOOKUP(AL218,buff!$K:$P,6,FALSE)</f>
        <v>#N/A</v>
      </c>
      <c r="BB218" s="6" t="e">
        <f>VLOOKUP(AM218,buff!$K:$P,6,FALSE)</f>
        <v>#N/A</v>
      </c>
      <c r="BC218" s="6" t="e">
        <f>VLOOKUP(AN218,buff!$K:$P,6,FALSE)</f>
        <v>#N/A</v>
      </c>
      <c r="BD218">
        <f t="shared" si="58"/>
        <v>2</v>
      </c>
      <c r="BE218">
        <f t="shared" si="59"/>
        <v>1</v>
      </c>
      <c r="BF218" s="22">
        <f t="shared" si="60"/>
        <v>100402</v>
      </c>
    </row>
    <row r="219" spans="1:58" x14ac:dyDescent="0.15">
      <c r="A219" t="str">
        <f t="shared" si="48"/>
        <v>洛克主动技能2等级13</v>
      </c>
      <c r="B219" s="8">
        <f t="shared" si="55"/>
        <v>10040213</v>
      </c>
      <c r="C219" s="8" t="str">
        <f>VLOOKUP(G219,角色!A:B,2,FALSE)</f>
        <v>洛克</v>
      </c>
      <c r="D219" s="8" t="str">
        <f t="shared" si="56"/>
        <v>主动技能2</v>
      </c>
      <c r="E219" s="8">
        <f t="shared" si="61"/>
        <v>13</v>
      </c>
      <c r="F219" s="8">
        <f t="shared" si="62"/>
        <v>2</v>
      </c>
      <c r="G219" s="8">
        <f t="shared" si="63"/>
        <v>4</v>
      </c>
      <c r="H219" s="4" t="s">
        <v>388</v>
      </c>
      <c r="I219" s="20" t="str">
        <f t="shared" si="64"/>
        <v>对敌方单体攻击，造成150%攻击力（+33839）点伤害。</v>
      </c>
      <c r="J219" s="4" t="s">
        <v>277</v>
      </c>
      <c r="K219" s="1" t="s">
        <v>102</v>
      </c>
      <c r="L219" s="4" t="s">
        <v>106</v>
      </c>
      <c r="M219" s="4"/>
      <c r="N219" s="4">
        <v>100</v>
      </c>
      <c r="O219" s="20">
        <f>VLOOKUP(L219,对应表!BK:BL,2,FALSE)</f>
        <v>0</v>
      </c>
      <c r="P219" s="25" t="str">
        <f>_xlfn.IFNA(VLOOKUP(G219,角色!V:AE,主动技能!F219+1,FALSE),"")</f>
        <v>|eff_chongjizhan||</v>
      </c>
      <c r="Q219" s="25">
        <f>(VLOOKUP(G219,角色!V:AE,主动技能!F219+4,FALSE))</f>
        <v>1</v>
      </c>
      <c r="R219" s="25">
        <v>0</v>
      </c>
      <c r="S219" s="25">
        <v>0</v>
      </c>
      <c r="T219" s="6" t="str">
        <f t="shared" si="50"/>
        <v/>
      </c>
      <c r="U219" s="6" t="str">
        <f t="shared" si="51"/>
        <v/>
      </c>
      <c r="V219" s="19" t="str">
        <f>VLOOKUP(G219,角色!AW:BC,主动技能!F219+1,FALSE)</f>
        <v>skill_05</v>
      </c>
      <c r="Y219">
        <f t="shared" si="54"/>
        <v>0</v>
      </c>
      <c r="Z219" s="19">
        <f>IF(VLOOKUP(C219,角色!CC:CI,主动技能!F219*2,FALSE)=0,"",VLOOKUP(C219,角色!CC:CI,主动技能!F219*2,FALSE))</f>
        <v>150</v>
      </c>
      <c r="AA219" s="19">
        <f>IF(VLOOKUP(C219,角色!CC:CI,主动技能!F219*2+1,FALSE)=0,0,VLOOKUP(C219,角色!CC:CI,主动技能!F219*2+1,FALSE))</f>
        <v>50</v>
      </c>
      <c r="AB219" s="19">
        <f>IF(INT(VLOOKUP(E219,角色属性概况!I:M,3,FALSE)*AA219/100)=0,"",(INT(VLOOKUP(E219,角色属性概况!I:M,3,FALSE)*AA219/100)))</f>
        <v>33839</v>
      </c>
      <c r="AE219" s="25">
        <f>(VLOOKUP(G219,角色!V:AE,主动技能!F219+7,FALSE))</f>
        <v>1</v>
      </c>
      <c r="AF219" s="19">
        <f>VLOOKUP(F219,对应表!AY:BA,3,FALSE)</f>
        <v>1</v>
      </c>
      <c r="AG219" s="19">
        <f>VLOOKUP(F219,对应表!AY:BA,2,FALSE)</f>
        <v>1</v>
      </c>
      <c r="AH219" s="25" t="str">
        <f>VLOOKUP(F219,特效对应!F:G,2,FALSE)</f>
        <v>attackex</v>
      </c>
      <c r="AJ219">
        <f t="shared" si="57"/>
        <v>13</v>
      </c>
      <c r="AQ219" s="6" t="str">
        <f>_xlfn.IFNA(IF(IF($AK219=AQ$5,VLOOKUP(AL219,buff!$K:$L,2,FALSE),"")=0,"",IF($AK219=AQ$5,VLOOKUP(AL219,buff!$K:$L,2,FALSE),"")),"")</f>
        <v/>
      </c>
      <c r="AR219" s="6" t="str">
        <f>_xlfn.IFNA(IF(IF($AK219=AR$5,VLOOKUP(AM219,buff!$K:$L,2,FALSE),"")=0,"",IF($AK219=AR$5,VLOOKUP(AM219,buff!$K:$L,2,FALSE),"")),"")</f>
        <v/>
      </c>
      <c r="AS219" s="6" t="str">
        <f>_xlfn.IFNA(IF(IF($AK219=AS$5,VLOOKUP(AN219,buff!$K:$L,2,FALSE),"")=0,"",IF($AK219=AS$5,VLOOKUP(AN219,buff!$K:$L,2,FALSE),"")),"")</f>
        <v/>
      </c>
      <c r="AT219" s="6" t="str">
        <f>_xlfn.IFNA(IF(IF($AK219=AT$5,VLOOKUP(AO219,buff!$K:$L,2,FALSE),"")=0,"",IF($AK219=AT$5,VLOOKUP(AO219,buff!$K:$L,2,FALSE),"")),"")</f>
        <v/>
      </c>
      <c r="AU219" s="6" t="str">
        <f>_xlfn.IFNA(IF(IF($AK219=AU$5,VLOOKUP(AP219,buff!$K:$L,2,FALSE),"")=0,"",IF($AK219=AU$5,VLOOKUP(AP219,buff!$K:$L,2,FALSE),"")),"")</f>
        <v/>
      </c>
      <c r="AV219" s="6" t="str">
        <f>_xlfn.IFNA(IF(IF($AK219=AV$5,VLOOKUP(AL219,buff!$K:$L,2,FALSE),"")=0,"",IF($AK219=AV$5,VLOOKUP(AL219,buff!$K:$L,2,FALSE),"")),"")</f>
        <v/>
      </c>
      <c r="AW219" s="6" t="str">
        <f>_xlfn.IFNA(IF(IF($AK219=AW$5,VLOOKUP(AM219,buff!$K:$L,2,FALSE),"")=0,"",IF($AK219=AW$5,VLOOKUP(AM219,buff!$K:$L,2,FALSE),"")),"")</f>
        <v/>
      </c>
      <c r="AX219" s="6" t="str">
        <f>_xlfn.IFNA(IF(IF($AK219=AX$5,VLOOKUP(AN219,buff!$K:$L,2,FALSE),"")=0,"",IF($AK219=AX$5,VLOOKUP(AN219,buff!$K:$L,2,FALSE),"")),"")</f>
        <v/>
      </c>
      <c r="AY219" s="6" t="str">
        <f>_xlfn.IFNA(IF(IF($AK219=AY$5,VLOOKUP(AO219,buff!$K:$L,2,FALSE),"")=0,"",IF($AK219=AY$5,VLOOKUP(AO219,buff!$K:$L,2,FALSE),"")),"")</f>
        <v/>
      </c>
      <c r="AZ219" s="6" t="str">
        <f>_xlfn.IFNA(IF(IF($AK219=AZ$5,VLOOKUP(AP219,buff!$K:$L,2,FALSE),"")=0,"",IF($AK219=AZ$5,VLOOKUP(AP219,buff!$K:$L,2,FALSE),"")),"")</f>
        <v/>
      </c>
      <c r="BA219" s="6" t="e">
        <f>VLOOKUP(AL219,buff!$K:$P,6,FALSE)</f>
        <v>#N/A</v>
      </c>
      <c r="BB219" s="6" t="e">
        <f>VLOOKUP(AM219,buff!$K:$P,6,FALSE)</f>
        <v>#N/A</v>
      </c>
      <c r="BC219" s="6" t="e">
        <f>VLOOKUP(AN219,buff!$K:$P,6,FALSE)</f>
        <v>#N/A</v>
      </c>
      <c r="BD219">
        <f t="shared" si="58"/>
        <v>2</v>
      </c>
      <c r="BE219">
        <f t="shared" si="59"/>
        <v>1</v>
      </c>
      <c r="BF219" s="22">
        <f t="shared" si="60"/>
        <v>100402</v>
      </c>
    </row>
    <row r="220" spans="1:58" x14ac:dyDescent="0.15">
      <c r="A220" t="str">
        <f t="shared" si="48"/>
        <v>洛克主动技能2等级14</v>
      </c>
      <c r="B220" s="8">
        <f t="shared" si="55"/>
        <v>10040214</v>
      </c>
      <c r="C220" s="8" t="str">
        <f>VLOOKUP(G220,角色!A:B,2,FALSE)</f>
        <v>洛克</v>
      </c>
      <c r="D220" s="8" t="str">
        <f t="shared" si="56"/>
        <v>主动技能2</v>
      </c>
      <c r="E220" s="8">
        <f t="shared" si="61"/>
        <v>14</v>
      </c>
      <c r="F220" s="8">
        <f t="shared" si="62"/>
        <v>2</v>
      </c>
      <c r="G220" s="8">
        <f t="shared" si="63"/>
        <v>4</v>
      </c>
      <c r="H220" s="4" t="s">
        <v>388</v>
      </c>
      <c r="I220" s="20" t="str">
        <f t="shared" si="64"/>
        <v>对敌方单体攻击，造成150%攻击力（+48008）点伤害。</v>
      </c>
      <c r="J220" s="4" t="s">
        <v>277</v>
      </c>
      <c r="K220" s="1" t="s">
        <v>102</v>
      </c>
      <c r="L220" s="4" t="s">
        <v>106</v>
      </c>
      <c r="M220" s="4"/>
      <c r="N220" s="4">
        <v>100</v>
      </c>
      <c r="O220" s="20">
        <f>VLOOKUP(L220,对应表!BK:BL,2,FALSE)</f>
        <v>0</v>
      </c>
      <c r="P220" s="25" t="str">
        <f>_xlfn.IFNA(VLOOKUP(G220,角色!V:AE,主动技能!F220+1,FALSE),"")</f>
        <v>|eff_chongjizhan||</v>
      </c>
      <c r="Q220" s="25">
        <f>(VLOOKUP(G220,角色!V:AE,主动技能!F220+4,FALSE))</f>
        <v>1</v>
      </c>
      <c r="R220" s="25">
        <v>0</v>
      </c>
      <c r="S220" s="25">
        <v>0</v>
      </c>
      <c r="T220" s="6" t="str">
        <f t="shared" si="50"/>
        <v/>
      </c>
      <c r="U220" s="6" t="str">
        <f t="shared" si="51"/>
        <v/>
      </c>
      <c r="V220" s="19" t="str">
        <f>VLOOKUP(G220,角色!AW:BC,主动技能!F220+1,FALSE)</f>
        <v>skill_05</v>
      </c>
      <c r="Y220">
        <f t="shared" si="54"/>
        <v>0</v>
      </c>
      <c r="Z220" s="19">
        <f>IF(VLOOKUP(C220,角色!CC:CI,主动技能!F220*2,FALSE)=0,"",VLOOKUP(C220,角色!CC:CI,主动技能!F220*2,FALSE))</f>
        <v>150</v>
      </c>
      <c r="AA220" s="19">
        <f>IF(VLOOKUP(C220,角色!CC:CI,主动技能!F220*2+1,FALSE)=0,0,VLOOKUP(C220,角色!CC:CI,主动技能!F220*2+1,FALSE))</f>
        <v>50</v>
      </c>
      <c r="AB220" s="19">
        <f>IF(INT(VLOOKUP(E220,角色属性概况!I:M,3,FALSE)*AA220/100)=0,"",(INT(VLOOKUP(E220,角色属性概况!I:M,3,FALSE)*AA220/100)))</f>
        <v>48008</v>
      </c>
      <c r="AE220" s="25">
        <f>(VLOOKUP(G220,角色!V:AE,主动技能!F220+7,FALSE))</f>
        <v>1</v>
      </c>
      <c r="AF220" s="19">
        <f>VLOOKUP(F220,对应表!AY:BA,3,FALSE)</f>
        <v>1</v>
      </c>
      <c r="AG220" s="19">
        <f>VLOOKUP(F220,对应表!AY:BA,2,FALSE)</f>
        <v>1</v>
      </c>
      <c r="AH220" s="25" t="str">
        <f>VLOOKUP(F220,特效对应!F:G,2,FALSE)</f>
        <v>attackex</v>
      </c>
      <c r="AJ220">
        <f t="shared" si="57"/>
        <v>14</v>
      </c>
      <c r="AQ220" s="6" t="str">
        <f>_xlfn.IFNA(IF(IF($AK220=AQ$5,VLOOKUP(AL220,buff!$K:$L,2,FALSE),"")=0,"",IF($AK220=AQ$5,VLOOKUP(AL220,buff!$K:$L,2,FALSE),"")),"")</f>
        <v/>
      </c>
      <c r="AR220" s="6" t="str">
        <f>_xlfn.IFNA(IF(IF($AK220=AR$5,VLOOKUP(AM220,buff!$K:$L,2,FALSE),"")=0,"",IF($AK220=AR$5,VLOOKUP(AM220,buff!$K:$L,2,FALSE),"")),"")</f>
        <v/>
      </c>
      <c r="AS220" s="6" t="str">
        <f>_xlfn.IFNA(IF(IF($AK220=AS$5,VLOOKUP(AN220,buff!$K:$L,2,FALSE),"")=0,"",IF($AK220=AS$5,VLOOKUP(AN220,buff!$K:$L,2,FALSE),"")),"")</f>
        <v/>
      </c>
      <c r="AT220" s="6" t="str">
        <f>_xlfn.IFNA(IF(IF($AK220=AT$5,VLOOKUP(AO220,buff!$K:$L,2,FALSE),"")=0,"",IF($AK220=AT$5,VLOOKUP(AO220,buff!$K:$L,2,FALSE),"")),"")</f>
        <v/>
      </c>
      <c r="AU220" s="6" t="str">
        <f>_xlfn.IFNA(IF(IF($AK220=AU$5,VLOOKUP(AP220,buff!$K:$L,2,FALSE),"")=0,"",IF($AK220=AU$5,VLOOKUP(AP220,buff!$K:$L,2,FALSE),"")),"")</f>
        <v/>
      </c>
      <c r="AV220" s="6" t="str">
        <f>_xlfn.IFNA(IF(IF($AK220=AV$5,VLOOKUP(AL220,buff!$K:$L,2,FALSE),"")=0,"",IF($AK220=AV$5,VLOOKUP(AL220,buff!$K:$L,2,FALSE),"")),"")</f>
        <v/>
      </c>
      <c r="AW220" s="6" t="str">
        <f>_xlfn.IFNA(IF(IF($AK220=AW$5,VLOOKUP(AM220,buff!$K:$L,2,FALSE),"")=0,"",IF($AK220=AW$5,VLOOKUP(AM220,buff!$K:$L,2,FALSE),"")),"")</f>
        <v/>
      </c>
      <c r="AX220" s="6" t="str">
        <f>_xlfn.IFNA(IF(IF($AK220=AX$5,VLOOKUP(AN220,buff!$K:$L,2,FALSE),"")=0,"",IF($AK220=AX$5,VLOOKUP(AN220,buff!$K:$L,2,FALSE),"")),"")</f>
        <v/>
      </c>
      <c r="AY220" s="6" t="str">
        <f>_xlfn.IFNA(IF(IF($AK220=AY$5,VLOOKUP(AO220,buff!$K:$L,2,FALSE),"")=0,"",IF($AK220=AY$5,VLOOKUP(AO220,buff!$K:$L,2,FALSE),"")),"")</f>
        <v/>
      </c>
      <c r="AZ220" s="6" t="str">
        <f>_xlfn.IFNA(IF(IF($AK220=AZ$5,VLOOKUP(AP220,buff!$K:$L,2,FALSE),"")=0,"",IF($AK220=AZ$5,VLOOKUP(AP220,buff!$K:$L,2,FALSE),"")),"")</f>
        <v/>
      </c>
      <c r="BA220" s="6" t="e">
        <f>VLOOKUP(AL220,buff!$K:$P,6,FALSE)</f>
        <v>#N/A</v>
      </c>
      <c r="BB220" s="6" t="e">
        <f>VLOOKUP(AM220,buff!$K:$P,6,FALSE)</f>
        <v>#N/A</v>
      </c>
      <c r="BC220" s="6" t="e">
        <f>VLOOKUP(AN220,buff!$K:$P,6,FALSE)</f>
        <v>#N/A</v>
      </c>
      <c r="BD220">
        <f t="shared" si="58"/>
        <v>2</v>
      </c>
      <c r="BE220">
        <f t="shared" si="59"/>
        <v>1</v>
      </c>
      <c r="BF220" s="22">
        <f t="shared" si="60"/>
        <v>100402</v>
      </c>
    </row>
    <row r="221" spans="1:58" x14ac:dyDescent="0.15">
      <c r="A221" t="str">
        <f t="shared" si="48"/>
        <v>洛克主动技能2等级15</v>
      </c>
      <c r="B221" s="8">
        <f t="shared" si="55"/>
        <v>10040215</v>
      </c>
      <c r="C221" s="8" t="str">
        <f>VLOOKUP(G221,角色!A:B,2,FALSE)</f>
        <v>洛克</v>
      </c>
      <c r="D221" s="8" t="str">
        <f t="shared" si="56"/>
        <v>主动技能2</v>
      </c>
      <c r="E221" s="8">
        <f t="shared" si="61"/>
        <v>15</v>
      </c>
      <c r="F221" s="8">
        <f t="shared" si="62"/>
        <v>2</v>
      </c>
      <c r="G221" s="8">
        <f t="shared" si="63"/>
        <v>4</v>
      </c>
      <c r="H221" s="4" t="s">
        <v>388</v>
      </c>
      <c r="I221" s="20" t="str">
        <f t="shared" si="64"/>
        <v>对敌方单体攻击，造成150%攻击力（+68066）点伤害。</v>
      </c>
      <c r="J221" s="4" t="s">
        <v>277</v>
      </c>
      <c r="K221" s="1" t="s">
        <v>102</v>
      </c>
      <c r="L221" s="4" t="s">
        <v>106</v>
      </c>
      <c r="M221" s="4"/>
      <c r="N221" s="4">
        <v>100</v>
      </c>
      <c r="O221" s="20">
        <f>VLOOKUP(L221,对应表!BK:BL,2,FALSE)</f>
        <v>0</v>
      </c>
      <c r="P221" s="25" t="str">
        <f>_xlfn.IFNA(VLOOKUP(G221,角色!V:AE,主动技能!F221+1,FALSE),"")</f>
        <v>|eff_chongjizhan||</v>
      </c>
      <c r="Q221" s="25">
        <f>(VLOOKUP(G221,角色!V:AE,主动技能!F221+4,FALSE))</f>
        <v>1</v>
      </c>
      <c r="R221" s="25">
        <v>0</v>
      </c>
      <c r="S221" s="25">
        <v>0</v>
      </c>
      <c r="T221" s="6" t="str">
        <f t="shared" si="50"/>
        <v/>
      </c>
      <c r="U221" s="6" t="str">
        <f t="shared" si="51"/>
        <v/>
      </c>
      <c r="V221" s="19" t="str">
        <f>VLOOKUP(G221,角色!AW:BC,主动技能!F221+1,FALSE)</f>
        <v>skill_05</v>
      </c>
      <c r="Y221">
        <f t="shared" si="54"/>
        <v>0</v>
      </c>
      <c r="Z221" s="19">
        <f>IF(VLOOKUP(C221,角色!CC:CI,主动技能!F221*2,FALSE)=0,"",VLOOKUP(C221,角色!CC:CI,主动技能!F221*2,FALSE))</f>
        <v>150</v>
      </c>
      <c r="AA221" s="19">
        <f>IF(VLOOKUP(C221,角色!CC:CI,主动技能!F221*2+1,FALSE)=0,0,VLOOKUP(C221,角色!CC:CI,主动技能!F221*2+1,FALSE))</f>
        <v>50</v>
      </c>
      <c r="AB221" s="19">
        <f>IF(INT(VLOOKUP(E221,角色属性概况!I:M,3,FALSE)*AA221/100)=0,"",(INT(VLOOKUP(E221,角色属性概况!I:M,3,FALSE)*AA221/100)))</f>
        <v>68066</v>
      </c>
      <c r="AE221" s="25">
        <f>(VLOOKUP(G221,角色!V:AE,主动技能!F221+7,FALSE))</f>
        <v>1</v>
      </c>
      <c r="AF221" s="19">
        <f>VLOOKUP(F221,对应表!AY:BA,3,FALSE)</f>
        <v>1</v>
      </c>
      <c r="AG221" s="19">
        <f>VLOOKUP(F221,对应表!AY:BA,2,FALSE)</f>
        <v>1</v>
      </c>
      <c r="AH221" s="25" t="str">
        <f>VLOOKUP(F221,特效对应!F:G,2,FALSE)</f>
        <v>attackex</v>
      </c>
      <c r="AJ221">
        <f t="shared" si="57"/>
        <v>15</v>
      </c>
      <c r="AQ221" s="6" t="str">
        <f>_xlfn.IFNA(IF(IF($AK221=AQ$5,VLOOKUP(AL221,buff!$K:$L,2,FALSE),"")=0,"",IF($AK221=AQ$5,VLOOKUP(AL221,buff!$K:$L,2,FALSE),"")),"")</f>
        <v/>
      </c>
      <c r="AR221" s="6" t="str">
        <f>_xlfn.IFNA(IF(IF($AK221=AR$5,VLOOKUP(AM221,buff!$K:$L,2,FALSE),"")=0,"",IF($AK221=AR$5,VLOOKUP(AM221,buff!$K:$L,2,FALSE),"")),"")</f>
        <v/>
      </c>
      <c r="AS221" s="6" t="str">
        <f>_xlfn.IFNA(IF(IF($AK221=AS$5,VLOOKUP(AN221,buff!$K:$L,2,FALSE),"")=0,"",IF($AK221=AS$5,VLOOKUP(AN221,buff!$K:$L,2,FALSE),"")),"")</f>
        <v/>
      </c>
      <c r="AT221" s="6" t="str">
        <f>_xlfn.IFNA(IF(IF($AK221=AT$5,VLOOKUP(AO221,buff!$K:$L,2,FALSE),"")=0,"",IF($AK221=AT$5,VLOOKUP(AO221,buff!$K:$L,2,FALSE),"")),"")</f>
        <v/>
      </c>
      <c r="AU221" s="6" t="str">
        <f>_xlfn.IFNA(IF(IF($AK221=AU$5,VLOOKUP(AP221,buff!$K:$L,2,FALSE),"")=0,"",IF($AK221=AU$5,VLOOKUP(AP221,buff!$K:$L,2,FALSE),"")),"")</f>
        <v/>
      </c>
      <c r="AV221" s="6" t="str">
        <f>_xlfn.IFNA(IF(IF($AK221=AV$5,VLOOKUP(AL221,buff!$K:$L,2,FALSE),"")=0,"",IF($AK221=AV$5,VLOOKUP(AL221,buff!$K:$L,2,FALSE),"")),"")</f>
        <v/>
      </c>
      <c r="AW221" s="6" t="str">
        <f>_xlfn.IFNA(IF(IF($AK221=AW$5,VLOOKUP(AM221,buff!$K:$L,2,FALSE),"")=0,"",IF($AK221=AW$5,VLOOKUP(AM221,buff!$K:$L,2,FALSE),"")),"")</f>
        <v/>
      </c>
      <c r="AX221" s="6" t="str">
        <f>_xlfn.IFNA(IF(IF($AK221=AX$5,VLOOKUP(AN221,buff!$K:$L,2,FALSE),"")=0,"",IF($AK221=AX$5,VLOOKUP(AN221,buff!$K:$L,2,FALSE),"")),"")</f>
        <v/>
      </c>
      <c r="AY221" s="6" t="str">
        <f>_xlfn.IFNA(IF(IF($AK221=AY$5,VLOOKUP(AO221,buff!$K:$L,2,FALSE),"")=0,"",IF($AK221=AY$5,VLOOKUP(AO221,buff!$K:$L,2,FALSE),"")),"")</f>
        <v/>
      </c>
      <c r="AZ221" s="6" t="str">
        <f>_xlfn.IFNA(IF(IF($AK221=AZ$5,VLOOKUP(AP221,buff!$K:$L,2,FALSE),"")=0,"",IF($AK221=AZ$5,VLOOKUP(AP221,buff!$K:$L,2,FALSE),"")),"")</f>
        <v/>
      </c>
      <c r="BA221" s="6" t="e">
        <f>VLOOKUP(AL221,buff!$K:$P,6,FALSE)</f>
        <v>#N/A</v>
      </c>
      <c r="BB221" s="6" t="e">
        <f>VLOOKUP(AM221,buff!$K:$P,6,FALSE)</f>
        <v>#N/A</v>
      </c>
      <c r="BC221" s="6" t="e">
        <f>VLOOKUP(AN221,buff!$K:$P,6,FALSE)</f>
        <v>#N/A</v>
      </c>
      <c r="BD221">
        <f t="shared" si="58"/>
        <v>2</v>
      </c>
      <c r="BE221">
        <f t="shared" si="59"/>
        <v>1</v>
      </c>
      <c r="BF221" s="22">
        <f t="shared" si="60"/>
        <v>100402</v>
      </c>
    </row>
    <row r="222" spans="1:58" x14ac:dyDescent="0.15">
      <c r="A222" t="str">
        <f t="shared" si="48"/>
        <v>洛克主动技能2等级16</v>
      </c>
      <c r="B222" s="8">
        <f t="shared" si="55"/>
        <v>10040216</v>
      </c>
      <c r="C222" s="8" t="str">
        <f>VLOOKUP(G222,角色!A:B,2,FALSE)</f>
        <v>洛克</v>
      </c>
      <c r="D222" s="8" t="str">
        <f t="shared" si="56"/>
        <v>主动技能2</v>
      </c>
      <c r="E222" s="8">
        <f t="shared" si="61"/>
        <v>16</v>
      </c>
      <c r="F222" s="8">
        <f t="shared" si="62"/>
        <v>2</v>
      </c>
      <c r="G222" s="8">
        <f t="shared" si="63"/>
        <v>4</v>
      </c>
      <c r="H222" s="4" t="s">
        <v>388</v>
      </c>
      <c r="I222" s="20" t="str">
        <f t="shared" si="64"/>
        <v>对敌方单体攻击，造成150%攻击力（+96464）点伤害。</v>
      </c>
      <c r="J222" s="4" t="s">
        <v>277</v>
      </c>
      <c r="K222" s="1" t="s">
        <v>102</v>
      </c>
      <c r="L222" s="4" t="s">
        <v>106</v>
      </c>
      <c r="M222" s="4"/>
      <c r="N222" s="4">
        <v>100</v>
      </c>
      <c r="O222" s="20">
        <f>VLOOKUP(L222,对应表!BK:BL,2,FALSE)</f>
        <v>0</v>
      </c>
      <c r="P222" s="25" t="str">
        <f>_xlfn.IFNA(VLOOKUP(G222,角色!V:AE,主动技能!F222+1,FALSE),"")</f>
        <v>|eff_chongjizhan||</v>
      </c>
      <c r="Q222" s="25">
        <f>(VLOOKUP(G222,角色!V:AE,主动技能!F222+4,FALSE))</f>
        <v>1</v>
      </c>
      <c r="R222" s="25">
        <v>0</v>
      </c>
      <c r="S222" s="25">
        <v>0</v>
      </c>
      <c r="T222" s="6" t="str">
        <f t="shared" si="50"/>
        <v/>
      </c>
      <c r="U222" s="6" t="str">
        <f t="shared" si="51"/>
        <v/>
      </c>
      <c r="V222" s="19" t="str">
        <f>VLOOKUP(G222,角色!AW:BC,主动技能!F222+1,FALSE)</f>
        <v>skill_05</v>
      </c>
      <c r="Y222">
        <f t="shared" si="54"/>
        <v>0</v>
      </c>
      <c r="Z222" s="19">
        <f>IF(VLOOKUP(C222,角色!CC:CI,主动技能!F222*2,FALSE)=0,"",VLOOKUP(C222,角色!CC:CI,主动技能!F222*2,FALSE))</f>
        <v>150</v>
      </c>
      <c r="AA222" s="19">
        <f>IF(VLOOKUP(C222,角色!CC:CI,主动技能!F222*2+1,FALSE)=0,0,VLOOKUP(C222,角色!CC:CI,主动技能!F222*2+1,FALSE))</f>
        <v>50</v>
      </c>
      <c r="AB222" s="19">
        <f>IF(INT(VLOOKUP(E222,角色属性概况!I:M,3,FALSE)*AA222/100)=0,"",(INT(VLOOKUP(E222,角色属性概况!I:M,3,FALSE)*AA222/100)))</f>
        <v>96464</v>
      </c>
      <c r="AE222" s="25">
        <f>(VLOOKUP(G222,角色!V:AE,主动技能!F222+7,FALSE))</f>
        <v>1</v>
      </c>
      <c r="AF222" s="19">
        <f>VLOOKUP(F222,对应表!AY:BA,3,FALSE)</f>
        <v>1</v>
      </c>
      <c r="AG222" s="19">
        <f>VLOOKUP(F222,对应表!AY:BA,2,FALSE)</f>
        <v>1</v>
      </c>
      <c r="AH222" s="25" t="str">
        <f>VLOOKUP(F222,特效对应!F:G,2,FALSE)</f>
        <v>attackex</v>
      </c>
      <c r="AJ222">
        <f t="shared" si="57"/>
        <v>16</v>
      </c>
      <c r="AQ222" s="6" t="str">
        <f>_xlfn.IFNA(IF(IF($AK222=AQ$5,VLOOKUP(AL222,buff!$K:$L,2,FALSE),"")=0,"",IF($AK222=AQ$5,VLOOKUP(AL222,buff!$K:$L,2,FALSE),"")),"")</f>
        <v/>
      </c>
      <c r="AR222" s="6" t="str">
        <f>_xlfn.IFNA(IF(IF($AK222=AR$5,VLOOKUP(AM222,buff!$K:$L,2,FALSE),"")=0,"",IF($AK222=AR$5,VLOOKUP(AM222,buff!$K:$L,2,FALSE),"")),"")</f>
        <v/>
      </c>
      <c r="AS222" s="6" t="str">
        <f>_xlfn.IFNA(IF(IF($AK222=AS$5,VLOOKUP(AN222,buff!$K:$L,2,FALSE),"")=0,"",IF($AK222=AS$5,VLOOKUP(AN222,buff!$K:$L,2,FALSE),"")),"")</f>
        <v/>
      </c>
      <c r="AT222" s="6" t="str">
        <f>_xlfn.IFNA(IF(IF($AK222=AT$5,VLOOKUP(AO222,buff!$K:$L,2,FALSE),"")=0,"",IF($AK222=AT$5,VLOOKUP(AO222,buff!$K:$L,2,FALSE),"")),"")</f>
        <v/>
      </c>
      <c r="AU222" s="6" t="str">
        <f>_xlfn.IFNA(IF(IF($AK222=AU$5,VLOOKUP(AP222,buff!$K:$L,2,FALSE),"")=0,"",IF($AK222=AU$5,VLOOKUP(AP222,buff!$K:$L,2,FALSE),"")),"")</f>
        <v/>
      </c>
      <c r="AV222" s="6" t="str">
        <f>_xlfn.IFNA(IF(IF($AK222=AV$5,VLOOKUP(AL222,buff!$K:$L,2,FALSE),"")=0,"",IF($AK222=AV$5,VLOOKUP(AL222,buff!$K:$L,2,FALSE),"")),"")</f>
        <v/>
      </c>
      <c r="AW222" s="6" t="str">
        <f>_xlfn.IFNA(IF(IF($AK222=AW$5,VLOOKUP(AM222,buff!$K:$L,2,FALSE),"")=0,"",IF($AK222=AW$5,VLOOKUP(AM222,buff!$K:$L,2,FALSE),"")),"")</f>
        <v/>
      </c>
      <c r="AX222" s="6" t="str">
        <f>_xlfn.IFNA(IF(IF($AK222=AX$5,VLOOKUP(AN222,buff!$K:$L,2,FALSE),"")=0,"",IF($AK222=AX$5,VLOOKUP(AN222,buff!$K:$L,2,FALSE),"")),"")</f>
        <v/>
      </c>
      <c r="AY222" s="6" t="str">
        <f>_xlfn.IFNA(IF(IF($AK222=AY$5,VLOOKUP(AO222,buff!$K:$L,2,FALSE),"")=0,"",IF($AK222=AY$5,VLOOKUP(AO222,buff!$K:$L,2,FALSE),"")),"")</f>
        <v/>
      </c>
      <c r="AZ222" s="6" t="str">
        <f>_xlfn.IFNA(IF(IF($AK222=AZ$5,VLOOKUP(AP222,buff!$K:$L,2,FALSE),"")=0,"",IF($AK222=AZ$5,VLOOKUP(AP222,buff!$K:$L,2,FALSE),"")),"")</f>
        <v/>
      </c>
      <c r="BA222" s="6" t="e">
        <f>VLOOKUP(AL222,buff!$K:$P,6,FALSE)</f>
        <v>#N/A</v>
      </c>
      <c r="BB222" s="6" t="e">
        <f>VLOOKUP(AM222,buff!$K:$P,6,FALSE)</f>
        <v>#N/A</v>
      </c>
      <c r="BC222" s="6" t="e">
        <f>VLOOKUP(AN222,buff!$K:$P,6,FALSE)</f>
        <v>#N/A</v>
      </c>
      <c r="BD222">
        <f t="shared" si="58"/>
        <v>2</v>
      </c>
      <c r="BE222">
        <f t="shared" si="59"/>
        <v>1</v>
      </c>
      <c r="BF222" s="22">
        <f t="shared" si="60"/>
        <v>100402</v>
      </c>
    </row>
    <row r="223" spans="1:58" x14ac:dyDescent="0.15">
      <c r="A223" t="str">
        <f t="shared" si="48"/>
        <v>洛克主动技能2等级17</v>
      </c>
      <c r="B223" s="8">
        <f t="shared" si="55"/>
        <v>10040217</v>
      </c>
      <c r="C223" s="8" t="str">
        <f>VLOOKUP(G223,角色!A:B,2,FALSE)</f>
        <v>洛克</v>
      </c>
      <c r="D223" s="8" t="str">
        <f t="shared" si="56"/>
        <v>主动技能2</v>
      </c>
      <c r="E223" s="8">
        <f t="shared" si="61"/>
        <v>17</v>
      </c>
      <c r="F223" s="8">
        <f t="shared" si="62"/>
        <v>2</v>
      </c>
      <c r="G223" s="8">
        <f t="shared" si="63"/>
        <v>4</v>
      </c>
      <c r="H223" s="4" t="s">
        <v>388</v>
      </c>
      <c r="I223" s="20" t="str">
        <f t="shared" si="64"/>
        <v>对敌方单体攻击，造成150%攻击力（+136667）点伤害。</v>
      </c>
      <c r="J223" s="4" t="s">
        <v>277</v>
      </c>
      <c r="K223" s="1" t="s">
        <v>102</v>
      </c>
      <c r="L223" s="4" t="s">
        <v>106</v>
      </c>
      <c r="M223" s="4"/>
      <c r="N223" s="4">
        <v>100</v>
      </c>
      <c r="O223" s="20">
        <f>VLOOKUP(L223,对应表!BK:BL,2,FALSE)</f>
        <v>0</v>
      </c>
      <c r="P223" s="25" t="str">
        <f>_xlfn.IFNA(VLOOKUP(G223,角色!V:AE,主动技能!F223+1,FALSE),"")</f>
        <v>|eff_chongjizhan||</v>
      </c>
      <c r="Q223" s="25">
        <f>(VLOOKUP(G223,角色!V:AE,主动技能!F223+4,FALSE))</f>
        <v>1</v>
      </c>
      <c r="R223" s="25">
        <v>0</v>
      </c>
      <c r="S223" s="25">
        <v>0</v>
      </c>
      <c r="T223" s="6" t="str">
        <f t="shared" si="50"/>
        <v/>
      </c>
      <c r="U223" s="6" t="str">
        <f t="shared" si="51"/>
        <v/>
      </c>
      <c r="V223" s="19" t="str">
        <f>VLOOKUP(G223,角色!AW:BC,主动技能!F223+1,FALSE)</f>
        <v>skill_05</v>
      </c>
      <c r="Y223">
        <f t="shared" si="54"/>
        <v>0</v>
      </c>
      <c r="Z223" s="19">
        <f>IF(VLOOKUP(C223,角色!CC:CI,主动技能!F223*2,FALSE)=0,"",VLOOKUP(C223,角色!CC:CI,主动技能!F223*2,FALSE))</f>
        <v>150</v>
      </c>
      <c r="AA223" s="19">
        <f>IF(VLOOKUP(C223,角色!CC:CI,主动技能!F223*2+1,FALSE)=0,0,VLOOKUP(C223,角色!CC:CI,主动技能!F223*2+1,FALSE))</f>
        <v>50</v>
      </c>
      <c r="AB223" s="19">
        <f>IF(INT(VLOOKUP(E223,角色属性概况!I:M,3,FALSE)*AA223/100)=0,"",(INT(VLOOKUP(E223,角色属性概况!I:M,3,FALSE)*AA223/100)))</f>
        <v>136667</v>
      </c>
      <c r="AE223" s="25">
        <f>(VLOOKUP(G223,角色!V:AE,主动技能!F223+7,FALSE))</f>
        <v>1</v>
      </c>
      <c r="AF223" s="19">
        <f>VLOOKUP(F223,对应表!AY:BA,3,FALSE)</f>
        <v>1</v>
      </c>
      <c r="AG223" s="19">
        <f>VLOOKUP(F223,对应表!AY:BA,2,FALSE)</f>
        <v>1</v>
      </c>
      <c r="AH223" s="25" t="str">
        <f>VLOOKUP(F223,特效对应!F:G,2,FALSE)</f>
        <v>attackex</v>
      </c>
      <c r="AJ223">
        <f t="shared" si="57"/>
        <v>17</v>
      </c>
      <c r="AQ223" s="6" t="str">
        <f>_xlfn.IFNA(IF(IF($AK223=AQ$5,VLOOKUP(AL223,buff!$K:$L,2,FALSE),"")=0,"",IF($AK223=AQ$5,VLOOKUP(AL223,buff!$K:$L,2,FALSE),"")),"")</f>
        <v/>
      </c>
      <c r="AR223" s="6" t="str">
        <f>_xlfn.IFNA(IF(IF($AK223=AR$5,VLOOKUP(AM223,buff!$K:$L,2,FALSE),"")=0,"",IF($AK223=AR$5,VLOOKUP(AM223,buff!$K:$L,2,FALSE),"")),"")</f>
        <v/>
      </c>
      <c r="AS223" s="6" t="str">
        <f>_xlfn.IFNA(IF(IF($AK223=AS$5,VLOOKUP(AN223,buff!$K:$L,2,FALSE),"")=0,"",IF($AK223=AS$5,VLOOKUP(AN223,buff!$K:$L,2,FALSE),"")),"")</f>
        <v/>
      </c>
      <c r="AT223" s="6" t="str">
        <f>_xlfn.IFNA(IF(IF($AK223=AT$5,VLOOKUP(AO223,buff!$K:$L,2,FALSE),"")=0,"",IF($AK223=AT$5,VLOOKUP(AO223,buff!$K:$L,2,FALSE),"")),"")</f>
        <v/>
      </c>
      <c r="AU223" s="6" t="str">
        <f>_xlfn.IFNA(IF(IF($AK223=AU$5,VLOOKUP(AP223,buff!$K:$L,2,FALSE),"")=0,"",IF($AK223=AU$5,VLOOKUP(AP223,buff!$K:$L,2,FALSE),"")),"")</f>
        <v/>
      </c>
      <c r="AV223" s="6" t="str">
        <f>_xlfn.IFNA(IF(IF($AK223=AV$5,VLOOKUP(AL223,buff!$K:$L,2,FALSE),"")=0,"",IF($AK223=AV$5,VLOOKUP(AL223,buff!$K:$L,2,FALSE),"")),"")</f>
        <v/>
      </c>
      <c r="AW223" s="6" t="str">
        <f>_xlfn.IFNA(IF(IF($AK223=AW$5,VLOOKUP(AM223,buff!$K:$L,2,FALSE),"")=0,"",IF($AK223=AW$5,VLOOKUP(AM223,buff!$K:$L,2,FALSE),"")),"")</f>
        <v/>
      </c>
      <c r="AX223" s="6" t="str">
        <f>_xlfn.IFNA(IF(IF($AK223=AX$5,VLOOKUP(AN223,buff!$K:$L,2,FALSE),"")=0,"",IF($AK223=AX$5,VLOOKUP(AN223,buff!$K:$L,2,FALSE),"")),"")</f>
        <v/>
      </c>
      <c r="AY223" s="6" t="str">
        <f>_xlfn.IFNA(IF(IF($AK223=AY$5,VLOOKUP(AO223,buff!$K:$L,2,FALSE),"")=0,"",IF($AK223=AY$5,VLOOKUP(AO223,buff!$K:$L,2,FALSE),"")),"")</f>
        <v/>
      </c>
      <c r="AZ223" s="6" t="str">
        <f>_xlfn.IFNA(IF(IF($AK223=AZ$5,VLOOKUP(AP223,buff!$K:$L,2,FALSE),"")=0,"",IF($AK223=AZ$5,VLOOKUP(AP223,buff!$K:$L,2,FALSE),"")),"")</f>
        <v/>
      </c>
      <c r="BA223" s="6" t="e">
        <f>VLOOKUP(AL223,buff!$K:$P,6,FALSE)</f>
        <v>#N/A</v>
      </c>
      <c r="BB223" s="6" t="e">
        <f>VLOOKUP(AM223,buff!$K:$P,6,FALSE)</f>
        <v>#N/A</v>
      </c>
      <c r="BC223" s="6" t="e">
        <f>VLOOKUP(AN223,buff!$K:$P,6,FALSE)</f>
        <v>#N/A</v>
      </c>
      <c r="BD223">
        <f t="shared" si="58"/>
        <v>2</v>
      </c>
      <c r="BE223">
        <f t="shared" si="59"/>
        <v>1</v>
      </c>
      <c r="BF223" s="22">
        <f t="shared" si="60"/>
        <v>100402</v>
      </c>
    </row>
    <row r="224" spans="1:58" x14ac:dyDescent="0.15">
      <c r="A224" t="str">
        <f t="shared" si="48"/>
        <v>洛克主动技能2等级18</v>
      </c>
      <c r="B224" s="8">
        <f t="shared" si="55"/>
        <v>10040218</v>
      </c>
      <c r="C224" s="8" t="str">
        <f>VLOOKUP(G224,角色!A:B,2,FALSE)</f>
        <v>洛克</v>
      </c>
      <c r="D224" s="8" t="str">
        <f t="shared" si="56"/>
        <v>主动技能2</v>
      </c>
      <c r="E224" s="8">
        <f t="shared" si="61"/>
        <v>18</v>
      </c>
      <c r="F224" s="8">
        <f t="shared" si="62"/>
        <v>2</v>
      </c>
      <c r="G224" s="8">
        <f t="shared" si="63"/>
        <v>4</v>
      </c>
      <c r="H224" s="4" t="s">
        <v>388</v>
      </c>
      <c r="I224" s="20" t="str">
        <f t="shared" si="64"/>
        <v>对敌方单体攻击，造成150%攻击力（+193582）点伤害。</v>
      </c>
      <c r="J224" s="4" t="s">
        <v>277</v>
      </c>
      <c r="K224" s="1" t="s">
        <v>102</v>
      </c>
      <c r="L224" s="4" t="s">
        <v>106</v>
      </c>
      <c r="M224" s="4"/>
      <c r="N224" s="4">
        <v>100</v>
      </c>
      <c r="O224" s="20">
        <f>VLOOKUP(L224,对应表!BK:BL,2,FALSE)</f>
        <v>0</v>
      </c>
      <c r="P224" s="25" t="str">
        <f>_xlfn.IFNA(VLOOKUP(G224,角色!V:AE,主动技能!F224+1,FALSE),"")</f>
        <v>|eff_chongjizhan||</v>
      </c>
      <c r="Q224" s="25">
        <f>(VLOOKUP(G224,角色!V:AE,主动技能!F224+4,FALSE))</f>
        <v>1</v>
      </c>
      <c r="R224" s="25">
        <v>0</v>
      </c>
      <c r="S224" s="25">
        <v>0</v>
      </c>
      <c r="T224" s="6" t="str">
        <f t="shared" si="50"/>
        <v/>
      </c>
      <c r="U224" s="6" t="str">
        <f t="shared" si="51"/>
        <v/>
      </c>
      <c r="V224" s="19" t="str">
        <f>VLOOKUP(G224,角色!AW:BC,主动技能!F224+1,FALSE)</f>
        <v>skill_05</v>
      </c>
      <c r="Y224">
        <f t="shared" si="54"/>
        <v>0</v>
      </c>
      <c r="Z224" s="19">
        <f>IF(VLOOKUP(C224,角色!CC:CI,主动技能!F224*2,FALSE)=0,"",VLOOKUP(C224,角色!CC:CI,主动技能!F224*2,FALSE))</f>
        <v>150</v>
      </c>
      <c r="AA224" s="19">
        <f>IF(VLOOKUP(C224,角色!CC:CI,主动技能!F224*2+1,FALSE)=0,0,VLOOKUP(C224,角色!CC:CI,主动技能!F224*2+1,FALSE))</f>
        <v>50</v>
      </c>
      <c r="AB224" s="19">
        <f>IF(INT(VLOOKUP(E224,角色属性概况!I:M,3,FALSE)*AA224/100)=0,"",(INT(VLOOKUP(E224,角色属性概况!I:M,3,FALSE)*AA224/100)))</f>
        <v>193582</v>
      </c>
      <c r="AE224" s="25">
        <f>(VLOOKUP(G224,角色!V:AE,主动技能!F224+7,FALSE))</f>
        <v>1</v>
      </c>
      <c r="AF224" s="19">
        <f>VLOOKUP(F224,对应表!AY:BA,3,FALSE)</f>
        <v>1</v>
      </c>
      <c r="AG224" s="19">
        <f>VLOOKUP(F224,对应表!AY:BA,2,FALSE)</f>
        <v>1</v>
      </c>
      <c r="AH224" s="25" t="str">
        <f>VLOOKUP(F224,特效对应!F:G,2,FALSE)</f>
        <v>attackex</v>
      </c>
      <c r="AJ224">
        <f t="shared" si="57"/>
        <v>18</v>
      </c>
      <c r="AQ224" s="6" t="str">
        <f>_xlfn.IFNA(IF(IF($AK224=AQ$5,VLOOKUP(AL224,buff!$K:$L,2,FALSE),"")=0,"",IF($AK224=AQ$5,VLOOKUP(AL224,buff!$K:$L,2,FALSE),"")),"")</f>
        <v/>
      </c>
      <c r="AR224" s="6" t="str">
        <f>_xlfn.IFNA(IF(IF($AK224=AR$5,VLOOKUP(AM224,buff!$K:$L,2,FALSE),"")=0,"",IF($AK224=AR$5,VLOOKUP(AM224,buff!$K:$L,2,FALSE),"")),"")</f>
        <v/>
      </c>
      <c r="AS224" s="6" t="str">
        <f>_xlfn.IFNA(IF(IF($AK224=AS$5,VLOOKUP(AN224,buff!$K:$L,2,FALSE),"")=0,"",IF($AK224=AS$5,VLOOKUP(AN224,buff!$K:$L,2,FALSE),"")),"")</f>
        <v/>
      </c>
      <c r="AT224" s="6" t="str">
        <f>_xlfn.IFNA(IF(IF($AK224=AT$5,VLOOKUP(AO224,buff!$K:$L,2,FALSE),"")=0,"",IF($AK224=AT$5,VLOOKUP(AO224,buff!$K:$L,2,FALSE),"")),"")</f>
        <v/>
      </c>
      <c r="AU224" s="6" t="str">
        <f>_xlfn.IFNA(IF(IF($AK224=AU$5,VLOOKUP(AP224,buff!$K:$L,2,FALSE),"")=0,"",IF($AK224=AU$5,VLOOKUP(AP224,buff!$K:$L,2,FALSE),"")),"")</f>
        <v/>
      </c>
      <c r="AV224" s="6" t="str">
        <f>_xlfn.IFNA(IF(IF($AK224=AV$5,VLOOKUP(AL224,buff!$K:$L,2,FALSE),"")=0,"",IF($AK224=AV$5,VLOOKUP(AL224,buff!$K:$L,2,FALSE),"")),"")</f>
        <v/>
      </c>
      <c r="AW224" s="6" t="str">
        <f>_xlfn.IFNA(IF(IF($AK224=AW$5,VLOOKUP(AM224,buff!$K:$L,2,FALSE),"")=0,"",IF($AK224=AW$5,VLOOKUP(AM224,buff!$K:$L,2,FALSE),"")),"")</f>
        <v/>
      </c>
      <c r="AX224" s="6" t="str">
        <f>_xlfn.IFNA(IF(IF($AK224=AX$5,VLOOKUP(AN224,buff!$K:$L,2,FALSE),"")=0,"",IF($AK224=AX$5,VLOOKUP(AN224,buff!$K:$L,2,FALSE),"")),"")</f>
        <v/>
      </c>
      <c r="AY224" s="6" t="str">
        <f>_xlfn.IFNA(IF(IF($AK224=AY$5,VLOOKUP(AO224,buff!$K:$L,2,FALSE),"")=0,"",IF($AK224=AY$5,VLOOKUP(AO224,buff!$K:$L,2,FALSE),"")),"")</f>
        <v/>
      </c>
      <c r="AZ224" s="6" t="str">
        <f>_xlfn.IFNA(IF(IF($AK224=AZ$5,VLOOKUP(AP224,buff!$K:$L,2,FALSE),"")=0,"",IF($AK224=AZ$5,VLOOKUP(AP224,buff!$K:$L,2,FALSE),"")),"")</f>
        <v/>
      </c>
      <c r="BA224" s="6" t="e">
        <f>VLOOKUP(AL224,buff!$K:$P,6,FALSE)</f>
        <v>#N/A</v>
      </c>
      <c r="BB224" s="6" t="e">
        <f>VLOOKUP(AM224,buff!$K:$P,6,FALSE)</f>
        <v>#N/A</v>
      </c>
      <c r="BC224" s="6" t="e">
        <f>VLOOKUP(AN224,buff!$K:$P,6,FALSE)</f>
        <v>#N/A</v>
      </c>
      <c r="BD224">
        <f t="shared" si="58"/>
        <v>2</v>
      </c>
      <c r="BE224">
        <f t="shared" si="59"/>
        <v>1</v>
      </c>
      <c r="BF224" s="22">
        <f t="shared" si="60"/>
        <v>100402</v>
      </c>
    </row>
    <row r="225" spans="1:58" x14ac:dyDescent="0.15">
      <c r="A225" t="str">
        <f t="shared" si="48"/>
        <v>洛克主动技能2等级19</v>
      </c>
      <c r="B225" s="8">
        <f t="shared" si="55"/>
        <v>10040219</v>
      </c>
      <c r="C225" s="8" t="str">
        <f>VLOOKUP(G225,角色!A:B,2,FALSE)</f>
        <v>洛克</v>
      </c>
      <c r="D225" s="8" t="str">
        <f t="shared" si="56"/>
        <v>主动技能2</v>
      </c>
      <c r="E225" s="8">
        <f t="shared" si="61"/>
        <v>19</v>
      </c>
      <c r="F225" s="8">
        <f t="shared" si="62"/>
        <v>2</v>
      </c>
      <c r="G225" s="8">
        <f t="shared" si="63"/>
        <v>4</v>
      </c>
      <c r="H225" s="4" t="s">
        <v>388</v>
      </c>
      <c r="I225" s="20" t="str">
        <f t="shared" si="64"/>
        <v>对敌方单体攻击，造成150%攻击力（+274158）点伤害。</v>
      </c>
      <c r="J225" s="4" t="s">
        <v>277</v>
      </c>
      <c r="K225" s="1" t="s">
        <v>102</v>
      </c>
      <c r="L225" s="4" t="s">
        <v>106</v>
      </c>
      <c r="M225" s="4"/>
      <c r="N225" s="4">
        <v>100</v>
      </c>
      <c r="O225" s="20">
        <f>VLOOKUP(L225,对应表!BK:BL,2,FALSE)</f>
        <v>0</v>
      </c>
      <c r="P225" s="25" t="str">
        <f>_xlfn.IFNA(VLOOKUP(G225,角色!V:AE,主动技能!F225+1,FALSE),"")</f>
        <v>|eff_chongjizhan||</v>
      </c>
      <c r="Q225" s="25">
        <f>(VLOOKUP(G225,角色!V:AE,主动技能!F225+4,FALSE))</f>
        <v>1</v>
      </c>
      <c r="R225" s="25">
        <v>0</v>
      </c>
      <c r="S225" s="25">
        <v>0</v>
      </c>
      <c r="T225" s="6" t="str">
        <f t="shared" si="50"/>
        <v/>
      </c>
      <c r="U225" s="6" t="str">
        <f t="shared" si="51"/>
        <v/>
      </c>
      <c r="V225" s="19" t="str">
        <f>VLOOKUP(G225,角色!AW:BC,主动技能!F225+1,FALSE)</f>
        <v>skill_05</v>
      </c>
      <c r="Y225">
        <f t="shared" si="54"/>
        <v>0</v>
      </c>
      <c r="Z225" s="19">
        <f>IF(VLOOKUP(C225,角色!CC:CI,主动技能!F225*2,FALSE)=0,"",VLOOKUP(C225,角色!CC:CI,主动技能!F225*2,FALSE))</f>
        <v>150</v>
      </c>
      <c r="AA225" s="19">
        <f>IF(VLOOKUP(C225,角色!CC:CI,主动技能!F225*2+1,FALSE)=0,0,VLOOKUP(C225,角色!CC:CI,主动技能!F225*2+1,FALSE))</f>
        <v>50</v>
      </c>
      <c r="AB225" s="19">
        <f>IF(INT(VLOOKUP(E225,角色属性概况!I:M,3,FALSE)*AA225/100)=0,"",(INT(VLOOKUP(E225,角色属性概况!I:M,3,FALSE)*AA225/100)))</f>
        <v>274158</v>
      </c>
      <c r="AE225" s="25">
        <f>(VLOOKUP(G225,角色!V:AE,主动技能!F225+7,FALSE))</f>
        <v>1</v>
      </c>
      <c r="AF225" s="19">
        <f>VLOOKUP(F225,对应表!AY:BA,3,FALSE)</f>
        <v>1</v>
      </c>
      <c r="AG225" s="19">
        <f>VLOOKUP(F225,对应表!AY:BA,2,FALSE)</f>
        <v>1</v>
      </c>
      <c r="AH225" s="25" t="str">
        <f>VLOOKUP(F225,特效对应!F:G,2,FALSE)</f>
        <v>attackex</v>
      </c>
      <c r="AJ225">
        <f t="shared" si="57"/>
        <v>19</v>
      </c>
      <c r="AQ225" s="6" t="str">
        <f>_xlfn.IFNA(IF(IF($AK225=AQ$5,VLOOKUP(AL225,buff!$K:$L,2,FALSE),"")=0,"",IF($AK225=AQ$5,VLOOKUP(AL225,buff!$K:$L,2,FALSE),"")),"")</f>
        <v/>
      </c>
      <c r="AR225" s="6" t="str">
        <f>_xlfn.IFNA(IF(IF($AK225=AR$5,VLOOKUP(AM225,buff!$K:$L,2,FALSE),"")=0,"",IF($AK225=AR$5,VLOOKUP(AM225,buff!$K:$L,2,FALSE),"")),"")</f>
        <v/>
      </c>
      <c r="AS225" s="6" t="str">
        <f>_xlfn.IFNA(IF(IF($AK225=AS$5,VLOOKUP(AN225,buff!$K:$L,2,FALSE),"")=0,"",IF($AK225=AS$5,VLOOKUP(AN225,buff!$K:$L,2,FALSE),"")),"")</f>
        <v/>
      </c>
      <c r="AT225" s="6" t="str">
        <f>_xlfn.IFNA(IF(IF($AK225=AT$5,VLOOKUP(AO225,buff!$K:$L,2,FALSE),"")=0,"",IF($AK225=AT$5,VLOOKUP(AO225,buff!$K:$L,2,FALSE),"")),"")</f>
        <v/>
      </c>
      <c r="AU225" s="6" t="str">
        <f>_xlfn.IFNA(IF(IF($AK225=AU$5,VLOOKUP(AP225,buff!$K:$L,2,FALSE),"")=0,"",IF($AK225=AU$5,VLOOKUP(AP225,buff!$K:$L,2,FALSE),"")),"")</f>
        <v/>
      </c>
      <c r="AV225" s="6" t="str">
        <f>_xlfn.IFNA(IF(IF($AK225=AV$5,VLOOKUP(AL225,buff!$K:$L,2,FALSE),"")=0,"",IF($AK225=AV$5,VLOOKUP(AL225,buff!$K:$L,2,FALSE),"")),"")</f>
        <v/>
      </c>
      <c r="AW225" s="6" t="str">
        <f>_xlfn.IFNA(IF(IF($AK225=AW$5,VLOOKUP(AM225,buff!$K:$L,2,FALSE),"")=0,"",IF($AK225=AW$5,VLOOKUP(AM225,buff!$K:$L,2,FALSE),"")),"")</f>
        <v/>
      </c>
      <c r="AX225" s="6" t="str">
        <f>_xlfn.IFNA(IF(IF($AK225=AX$5,VLOOKUP(AN225,buff!$K:$L,2,FALSE),"")=0,"",IF($AK225=AX$5,VLOOKUP(AN225,buff!$K:$L,2,FALSE),"")),"")</f>
        <v/>
      </c>
      <c r="AY225" s="6" t="str">
        <f>_xlfn.IFNA(IF(IF($AK225=AY$5,VLOOKUP(AO225,buff!$K:$L,2,FALSE),"")=0,"",IF($AK225=AY$5,VLOOKUP(AO225,buff!$K:$L,2,FALSE),"")),"")</f>
        <v/>
      </c>
      <c r="AZ225" s="6" t="str">
        <f>_xlfn.IFNA(IF(IF($AK225=AZ$5,VLOOKUP(AP225,buff!$K:$L,2,FALSE),"")=0,"",IF($AK225=AZ$5,VLOOKUP(AP225,buff!$K:$L,2,FALSE),"")),"")</f>
        <v/>
      </c>
      <c r="BA225" s="6" t="e">
        <f>VLOOKUP(AL225,buff!$K:$P,6,FALSE)</f>
        <v>#N/A</v>
      </c>
      <c r="BB225" s="6" t="e">
        <f>VLOOKUP(AM225,buff!$K:$P,6,FALSE)</f>
        <v>#N/A</v>
      </c>
      <c r="BC225" s="6" t="e">
        <f>VLOOKUP(AN225,buff!$K:$P,6,FALSE)</f>
        <v>#N/A</v>
      </c>
      <c r="BD225">
        <f t="shared" si="58"/>
        <v>2</v>
      </c>
      <c r="BE225">
        <f t="shared" si="59"/>
        <v>1</v>
      </c>
      <c r="BF225" s="22">
        <f t="shared" si="60"/>
        <v>100402</v>
      </c>
    </row>
    <row r="226" spans="1:58" x14ac:dyDescent="0.15">
      <c r="A226" t="str">
        <f t="shared" si="48"/>
        <v>洛克主动技能2等级20</v>
      </c>
      <c r="B226" s="8">
        <f t="shared" si="55"/>
        <v>10040220</v>
      </c>
      <c r="C226" s="8" t="str">
        <f>VLOOKUP(G226,角色!A:B,2,FALSE)</f>
        <v>洛克</v>
      </c>
      <c r="D226" s="8" t="str">
        <f t="shared" si="56"/>
        <v>主动技能2</v>
      </c>
      <c r="E226" s="8">
        <f t="shared" si="61"/>
        <v>20</v>
      </c>
      <c r="F226" s="8">
        <f t="shared" si="62"/>
        <v>2</v>
      </c>
      <c r="G226" s="8">
        <f t="shared" si="63"/>
        <v>4</v>
      </c>
      <c r="H226" s="4" t="s">
        <v>388</v>
      </c>
      <c r="I226" s="20" t="str">
        <f t="shared" si="64"/>
        <v>对敌方单体攻击，造成150%攻击力（+388230）点伤害。</v>
      </c>
      <c r="J226" s="4" t="s">
        <v>277</v>
      </c>
      <c r="K226" s="1" t="s">
        <v>102</v>
      </c>
      <c r="L226" s="4" t="s">
        <v>106</v>
      </c>
      <c r="M226" s="4"/>
      <c r="N226" s="4">
        <v>100</v>
      </c>
      <c r="O226" s="20">
        <f>VLOOKUP(L226,对应表!BK:BL,2,FALSE)</f>
        <v>0</v>
      </c>
      <c r="P226" s="25" t="str">
        <f>_xlfn.IFNA(VLOOKUP(G226,角色!V:AE,主动技能!F226+1,FALSE),"")</f>
        <v>|eff_chongjizhan||</v>
      </c>
      <c r="Q226" s="25">
        <f>(VLOOKUP(G226,角色!V:AE,主动技能!F226+4,FALSE))</f>
        <v>1</v>
      </c>
      <c r="R226" s="25">
        <v>0</v>
      </c>
      <c r="S226" s="25">
        <v>0</v>
      </c>
      <c r="T226" s="6" t="str">
        <f t="shared" si="50"/>
        <v/>
      </c>
      <c r="U226" s="6" t="str">
        <f t="shared" si="51"/>
        <v/>
      </c>
      <c r="V226" s="19" t="str">
        <f>VLOOKUP(G226,角色!AW:BC,主动技能!F226+1,FALSE)</f>
        <v>skill_05</v>
      </c>
      <c r="Y226">
        <f t="shared" si="54"/>
        <v>0</v>
      </c>
      <c r="Z226" s="19">
        <f>IF(VLOOKUP(C226,角色!CC:CI,主动技能!F226*2,FALSE)=0,"",VLOOKUP(C226,角色!CC:CI,主动技能!F226*2,FALSE))</f>
        <v>150</v>
      </c>
      <c r="AA226" s="19">
        <f>IF(VLOOKUP(C226,角色!CC:CI,主动技能!F226*2+1,FALSE)=0,0,VLOOKUP(C226,角色!CC:CI,主动技能!F226*2+1,FALSE))</f>
        <v>50</v>
      </c>
      <c r="AB226" s="19">
        <f>IF(INT(VLOOKUP(E226,角色属性概况!I:M,3,FALSE)*AA226/100)=0,"",(INT(VLOOKUP(E226,角色属性概况!I:M,3,FALSE)*AA226/100)))</f>
        <v>388230</v>
      </c>
      <c r="AE226" s="25">
        <f>(VLOOKUP(G226,角色!V:AE,主动技能!F226+7,FALSE))</f>
        <v>1</v>
      </c>
      <c r="AF226" s="19">
        <f>VLOOKUP(F226,对应表!AY:BA,3,FALSE)</f>
        <v>1</v>
      </c>
      <c r="AG226" s="19">
        <f>VLOOKUP(F226,对应表!AY:BA,2,FALSE)</f>
        <v>1</v>
      </c>
      <c r="AH226" s="25" t="str">
        <f>VLOOKUP(F226,特效对应!F:G,2,FALSE)</f>
        <v>attackex</v>
      </c>
      <c r="AJ226">
        <f t="shared" si="57"/>
        <v>20</v>
      </c>
      <c r="AQ226" s="6" t="str">
        <f>_xlfn.IFNA(IF(IF($AK226=AQ$5,VLOOKUP(AL226,buff!$K:$L,2,FALSE),"")=0,"",IF($AK226=AQ$5,VLOOKUP(AL226,buff!$K:$L,2,FALSE),"")),"")</f>
        <v/>
      </c>
      <c r="AR226" s="6" t="str">
        <f>_xlfn.IFNA(IF(IF($AK226=AR$5,VLOOKUP(AM226,buff!$K:$L,2,FALSE),"")=0,"",IF($AK226=AR$5,VLOOKUP(AM226,buff!$K:$L,2,FALSE),"")),"")</f>
        <v/>
      </c>
      <c r="AS226" s="6" t="str">
        <f>_xlfn.IFNA(IF(IF($AK226=AS$5,VLOOKUP(AN226,buff!$K:$L,2,FALSE),"")=0,"",IF($AK226=AS$5,VLOOKUP(AN226,buff!$K:$L,2,FALSE),"")),"")</f>
        <v/>
      </c>
      <c r="AT226" s="6" t="str">
        <f>_xlfn.IFNA(IF(IF($AK226=AT$5,VLOOKUP(AO226,buff!$K:$L,2,FALSE),"")=0,"",IF($AK226=AT$5,VLOOKUP(AO226,buff!$K:$L,2,FALSE),"")),"")</f>
        <v/>
      </c>
      <c r="AU226" s="6" t="str">
        <f>_xlfn.IFNA(IF(IF($AK226=AU$5,VLOOKUP(AP226,buff!$K:$L,2,FALSE),"")=0,"",IF($AK226=AU$5,VLOOKUP(AP226,buff!$K:$L,2,FALSE),"")),"")</f>
        <v/>
      </c>
      <c r="AV226" s="6" t="str">
        <f>_xlfn.IFNA(IF(IF($AK226=AV$5,VLOOKUP(AL226,buff!$K:$L,2,FALSE),"")=0,"",IF($AK226=AV$5,VLOOKUP(AL226,buff!$K:$L,2,FALSE),"")),"")</f>
        <v/>
      </c>
      <c r="AW226" s="6" t="str">
        <f>_xlfn.IFNA(IF(IF($AK226=AW$5,VLOOKUP(AM226,buff!$K:$L,2,FALSE),"")=0,"",IF($AK226=AW$5,VLOOKUP(AM226,buff!$K:$L,2,FALSE),"")),"")</f>
        <v/>
      </c>
      <c r="AX226" s="6" t="str">
        <f>_xlfn.IFNA(IF(IF($AK226=AX$5,VLOOKUP(AN226,buff!$K:$L,2,FALSE),"")=0,"",IF($AK226=AX$5,VLOOKUP(AN226,buff!$K:$L,2,FALSE),"")),"")</f>
        <v/>
      </c>
      <c r="AY226" s="6" t="str">
        <f>_xlfn.IFNA(IF(IF($AK226=AY$5,VLOOKUP(AO226,buff!$K:$L,2,FALSE),"")=0,"",IF($AK226=AY$5,VLOOKUP(AO226,buff!$K:$L,2,FALSE),"")),"")</f>
        <v/>
      </c>
      <c r="AZ226" s="6" t="str">
        <f>_xlfn.IFNA(IF(IF($AK226=AZ$5,VLOOKUP(AP226,buff!$K:$L,2,FALSE),"")=0,"",IF($AK226=AZ$5,VLOOKUP(AP226,buff!$K:$L,2,FALSE),"")),"")</f>
        <v/>
      </c>
      <c r="BA226" s="6" t="e">
        <f>VLOOKUP(AL226,buff!$K:$P,6,FALSE)</f>
        <v>#N/A</v>
      </c>
      <c r="BB226" s="6" t="e">
        <f>VLOOKUP(AM226,buff!$K:$P,6,FALSE)</f>
        <v>#N/A</v>
      </c>
      <c r="BC226" s="6" t="e">
        <f>VLOOKUP(AN226,buff!$K:$P,6,FALSE)</f>
        <v>#N/A</v>
      </c>
      <c r="BD226">
        <f t="shared" si="58"/>
        <v>2</v>
      </c>
      <c r="BE226">
        <f t="shared" si="59"/>
        <v>1</v>
      </c>
      <c r="BF226" s="22">
        <f t="shared" si="60"/>
        <v>100402</v>
      </c>
    </row>
    <row r="227" spans="1:58" x14ac:dyDescent="0.15">
      <c r="A227" t="str">
        <f t="shared" si="48"/>
        <v>洛克主动技能3等级1</v>
      </c>
      <c r="B227" s="8">
        <f t="shared" si="55"/>
        <v>10040301</v>
      </c>
      <c r="C227" s="8" t="str">
        <f>VLOOKUP(G227,角色!A:B,2,FALSE)</f>
        <v>洛克</v>
      </c>
      <c r="D227" s="8" t="str">
        <f t="shared" si="56"/>
        <v>主动技能3</v>
      </c>
      <c r="E227" s="8">
        <f t="shared" si="61"/>
        <v>1</v>
      </c>
      <c r="F227" s="8">
        <f t="shared" si="62"/>
        <v>3</v>
      </c>
      <c r="G227" s="8">
        <f t="shared" si="63"/>
        <v>4</v>
      </c>
      <c r="H227" s="4" t="s">
        <v>884</v>
      </c>
      <c r="I227" s="20" t="str">
        <f t="shared" si="64"/>
        <v>对敌方贯穿攻击，造成125%攻击力（+553）点伤害。</v>
      </c>
      <c r="J227" s="4" t="s">
        <v>277</v>
      </c>
      <c r="K227" s="1" t="s">
        <v>102</v>
      </c>
      <c r="L227" s="4" t="s">
        <v>885</v>
      </c>
      <c r="M227" s="4"/>
      <c r="N227" s="4">
        <v>100</v>
      </c>
      <c r="O227" s="20">
        <f>VLOOKUP(L227,对应表!BK:BL,2,FALSE)</f>
        <v>50</v>
      </c>
      <c r="P227" s="25" t="str">
        <f>_xlfn.IFNA(VLOOKUP(G227,角色!V:AE,主动技能!F227+1,FALSE),"")</f>
        <v>||eff_kuanglongci|</v>
      </c>
      <c r="Q227" s="25">
        <f>(VLOOKUP(G227,角色!V:AE,主动技能!F227+4,FALSE))</f>
        <v>1</v>
      </c>
      <c r="R227" s="25">
        <v>0</v>
      </c>
      <c r="S227" s="25">
        <v>0</v>
      </c>
      <c r="T227" s="6" t="str">
        <f t="shared" si="50"/>
        <v/>
      </c>
      <c r="U227" s="6" t="str">
        <f t="shared" si="51"/>
        <v/>
      </c>
      <c r="V227" s="19" t="str">
        <f>VLOOKUP(G227,角色!AW:BC,主动技能!F227+1,FALSE)</f>
        <v>skill_18</v>
      </c>
      <c r="Y227">
        <f t="shared" si="54"/>
        <v>0</v>
      </c>
      <c r="Z227" s="19">
        <f>IF(VLOOKUP(C227,角色!CC:CI,主动技能!F227*2,FALSE)=0,"",VLOOKUP(C227,角色!CC:CI,主动技能!F227*2,FALSE))</f>
        <v>125</v>
      </c>
      <c r="AA227" s="19">
        <f>IF(VLOOKUP(C227,角色!CC:CI,主动技能!F227*2+1,FALSE)=0,0,VLOOKUP(C227,角色!CC:CI,主动技能!F227*2+1,FALSE))</f>
        <v>50</v>
      </c>
      <c r="AB227" s="19">
        <f>IF(INT(VLOOKUP(E227,角色属性概况!I:M,3,FALSE)*AA227/100)=0,"",(INT(VLOOKUP(E227,角色属性概况!I:M,3,FALSE)*AA227/100)))</f>
        <v>553</v>
      </c>
      <c r="AE227" s="25">
        <f>(VLOOKUP(G227,角色!V:AE,主动技能!F227+7,FALSE))</f>
        <v>1</v>
      </c>
      <c r="AF227" s="19">
        <f>VLOOKUP(F227,对应表!AY:BA,3,FALSE)</f>
        <v>2</v>
      </c>
      <c r="AG227" s="19">
        <f>VLOOKUP(F227,对应表!AY:BA,2,FALSE)</f>
        <v>2</v>
      </c>
      <c r="AH227" s="25" t="str">
        <f>VLOOKUP(F227,特效对应!F:G,2,FALSE)</f>
        <v>attackex</v>
      </c>
      <c r="AJ227">
        <f t="shared" si="57"/>
        <v>1</v>
      </c>
      <c r="AQ227" s="6" t="str">
        <f>_xlfn.IFNA(IF(IF($AK227=AQ$5,VLOOKUP(AL227,buff!$K:$L,2,FALSE),"")=0,"",IF($AK227=AQ$5,VLOOKUP(AL227,buff!$K:$L,2,FALSE),"")),"")</f>
        <v/>
      </c>
      <c r="AR227" s="6" t="str">
        <f>_xlfn.IFNA(IF(IF($AK227=AR$5,VLOOKUP(AM227,buff!$K:$L,2,FALSE),"")=0,"",IF($AK227=AR$5,VLOOKUP(AM227,buff!$K:$L,2,FALSE),"")),"")</f>
        <v/>
      </c>
      <c r="AS227" s="6" t="str">
        <f>_xlfn.IFNA(IF(IF($AK227=AS$5,VLOOKUP(AN227,buff!$K:$L,2,FALSE),"")=0,"",IF($AK227=AS$5,VLOOKUP(AN227,buff!$K:$L,2,FALSE),"")),"")</f>
        <v/>
      </c>
      <c r="AT227" s="6" t="str">
        <f>_xlfn.IFNA(IF(IF($AK227=AT$5,VLOOKUP(AO227,buff!$K:$L,2,FALSE),"")=0,"",IF($AK227=AT$5,VLOOKUP(AO227,buff!$K:$L,2,FALSE),"")),"")</f>
        <v/>
      </c>
      <c r="AU227" s="6" t="str">
        <f>_xlfn.IFNA(IF(IF($AK227=AU$5,VLOOKUP(AP227,buff!$K:$L,2,FALSE),"")=0,"",IF($AK227=AU$5,VLOOKUP(AP227,buff!$K:$L,2,FALSE),"")),"")</f>
        <v/>
      </c>
      <c r="AV227" s="6" t="str">
        <f>_xlfn.IFNA(IF(IF($AK227=AV$5,VLOOKUP(AL227,buff!$K:$L,2,FALSE),"")=0,"",IF($AK227=AV$5,VLOOKUP(AL227,buff!$K:$L,2,FALSE),"")),"")</f>
        <v/>
      </c>
      <c r="AW227" s="6" t="str">
        <f>_xlfn.IFNA(IF(IF($AK227=AW$5,VLOOKUP(AM227,buff!$K:$L,2,FALSE),"")=0,"",IF($AK227=AW$5,VLOOKUP(AM227,buff!$K:$L,2,FALSE),"")),"")</f>
        <v/>
      </c>
      <c r="AX227" s="6" t="str">
        <f>_xlfn.IFNA(IF(IF($AK227=AX$5,VLOOKUP(AN227,buff!$K:$L,2,FALSE),"")=0,"",IF($AK227=AX$5,VLOOKUP(AN227,buff!$K:$L,2,FALSE),"")),"")</f>
        <v/>
      </c>
      <c r="AY227" s="6" t="str">
        <f>_xlfn.IFNA(IF(IF($AK227=AY$5,VLOOKUP(AO227,buff!$K:$L,2,FALSE),"")=0,"",IF($AK227=AY$5,VLOOKUP(AO227,buff!$K:$L,2,FALSE),"")),"")</f>
        <v/>
      </c>
      <c r="AZ227" s="6" t="str">
        <f>_xlfn.IFNA(IF(IF($AK227=AZ$5,VLOOKUP(AP227,buff!$K:$L,2,FALSE),"")=0,"",IF($AK227=AZ$5,VLOOKUP(AP227,buff!$K:$L,2,FALSE),"")),"")</f>
        <v/>
      </c>
      <c r="BA227" s="6" t="e">
        <f>VLOOKUP(AL227,buff!$K:$P,6,FALSE)</f>
        <v>#N/A</v>
      </c>
      <c r="BB227" s="6" t="e">
        <f>VLOOKUP(AM227,buff!$K:$P,6,FALSE)</f>
        <v>#N/A</v>
      </c>
      <c r="BC227" s="6" t="e">
        <f>VLOOKUP(AN227,buff!$K:$P,6,FALSE)</f>
        <v>#N/A</v>
      </c>
      <c r="BD227">
        <f t="shared" si="58"/>
        <v>3</v>
      </c>
      <c r="BE227">
        <f t="shared" si="59"/>
        <v>2</v>
      </c>
      <c r="BF227" s="22">
        <f t="shared" si="60"/>
        <v>100403</v>
      </c>
    </row>
    <row r="228" spans="1:58" x14ac:dyDescent="0.15">
      <c r="A228" t="str">
        <f t="shared" si="48"/>
        <v>洛克主动技能3等级2</v>
      </c>
      <c r="B228" s="8">
        <f t="shared" si="55"/>
        <v>10040302</v>
      </c>
      <c r="C228" s="8" t="str">
        <f>VLOOKUP(G228,角色!A:B,2,FALSE)</f>
        <v>洛克</v>
      </c>
      <c r="D228" s="8" t="str">
        <f t="shared" si="56"/>
        <v>主动技能3</v>
      </c>
      <c r="E228" s="8">
        <f t="shared" si="61"/>
        <v>2</v>
      </c>
      <c r="F228" s="8">
        <f t="shared" si="62"/>
        <v>3</v>
      </c>
      <c r="G228" s="8">
        <f t="shared" si="63"/>
        <v>4</v>
      </c>
      <c r="H228" s="4" t="s">
        <v>884</v>
      </c>
      <c r="I228" s="20" t="str">
        <f t="shared" si="64"/>
        <v>对敌方贯穿攻击，造成125%攻击力（+611）点伤害。</v>
      </c>
      <c r="J228" s="4" t="s">
        <v>277</v>
      </c>
      <c r="K228" s="1" t="s">
        <v>102</v>
      </c>
      <c r="L228" s="4" t="s">
        <v>885</v>
      </c>
      <c r="M228" s="4"/>
      <c r="N228" s="4">
        <v>100</v>
      </c>
      <c r="O228" s="20">
        <f>VLOOKUP(L228,对应表!BK:BL,2,FALSE)</f>
        <v>50</v>
      </c>
      <c r="P228" s="25" t="str">
        <f>_xlfn.IFNA(VLOOKUP(G228,角色!V:AE,主动技能!F228+1,FALSE),"")</f>
        <v>||eff_kuanglongci|</v>
      </c>
      <c r="Q228" s="25">
        <f>(VLOOKUP(G228,角色!V:AE,主动技能!F228+4,FALSE))</f>
        <v>1</v>
      </c>
      <c r="R228" s="25">
        <v>0</v>
      </c>
      <c r="S228" s="25">
        <v>0</v>
      </c>
      <c r="T228" s="6" t="str">
        <f t="shared" si="50"/>
        <v/>
      </c>
      <c r="U228" s="6" t="str">
        <f t="shared" si="51"/>
        <v/>
      </c>
      <c r="V228" s="19" t="str">
        <f>VLOOKUP(G228,角色!AW:BC,主动技能!F228+1,FALSE)</f>
        <v>skill_18</v>
      </c>
      <c r="Y228">
        <f t="shared" si="54"/>
        <v>0</v>
      </c>
      <c r="Z228" s="19">
        <f>IF(VLOOKUP(C228,角色!CC:CI,主动技能!F228*2,FALSE)=0,"",VLOOKUP(C228,角色!CC:CI,主动技能!F228*2,FALSE))</f>
        <v>125</v>
      </c>
      <c r="AA228" s="19">
        <f>IF(VLOOKUP(C228,角色!CC:CI,主动技能!F228*2+1,FALSE)=0,0,VLOOKUP(C228,角色!CC:CI,主动技能!F228*2+1,FALSE))</f>
        <v>50</v>
      </c>
      <c r="AB228" s="19">
        <f>IF(INT(VLOOKUP(E228,角色属性概况!I:M,3,FALSE)*AA228/100)=0,"",(INT(VLOOKUP(E228,角色属性概况!I:M,3,FALSE)*AA228/100)))</f>
        <v>611</v>
      </c>
      <c r="AE228" s="25">
        <f>(VLOOKUP(G228,角色!V:AE,主动技能!F228+7,FALSE))</f>
        <v>1</v>
      </c>
      <c r="AF228" s="19">
        <f>VLOOKUP(F228,对应表!AY:BA,3,FALSE)</f>
        <v>2</v>
      </c>
      <c r="AG228" s="19">
        <f>VLOOKUP(F228,对应表!AY:BA,2,FALSE)</f>
        <v>2</v>
      </c>
      <c r="AH228" s="25" t="str">
        <f>VLOOKUP(F228,特效对应!F:G,2,FALSE)</f>
        <v>attackex</v>
      </c>
      <c r="AJ228">
        <f t="shared" si="57"/>
        <v>2</v>
      </c>
      <c r="AQ228" s="6" t="str">
        <f>_xlfn.IFNA(IF(IF($AK228=AQ$5,VLOOKUP(AL228,buff!$K:$L,2,FALSE),"")=0,"",IF($AK228=AQ$5,VLOOKUP(AL228,buff!$K:$L,2,FALSE),"")),"")</f>
        <v/>
      </c>
      <c r="AR228" s="6" t="str">
        <f>_xlfn.IFNA(IF(IF($AK228=AR$5,VLOOKUP(AM228,buff!$K:$L,2,FALSE),"")=0,"",IF($AK228=AR$5,VLOOKUP(AM228,buff!$K:$L,2,FALSE),"")),"")</f>
        <v/>
      </c>
      <c r="AS228" s="6" t="str">
        <f>_xlfn.IFNA(IF(IF($AK228=AS$5,VLOOKUP(AN228,buff!$K:$L,2,FALSE),"")=0,"",IF($AK228=AS$5,VLOOKUP(AN228,buff!$K:$L,2,FALSE),"")),"")</f>
        <v/>
      </c>
      <c r="AT228" s="6" t="str">
        <f>_xlfn.IFNA(IF(IF($AK228=AT$5,VLOOKUP(AO228,buff!$K:$L,2,FALSE),"")=0,"",IF($AK228=AT$5,VLOOKUP(AO228,buff!$K:$L,2,FALSE),"")),"")</f>
        <v/>
      </c>
      <c r="AU228" s="6" t="str">
        <f>_xlfn.IFNA(IF(IF($AK228=AU$5,VLOOKUP(AP228,buff!$K:$L,2,FALSE),"")=0,"",IF($AK228=AU$5,VLOOKUP(AP228,buff!$K:$L,2,FALSE),"")),"")</f>
        <v/>
      </c>
      <c r="AV228" s="6" t="str">
        <f>_xlfn.IFNA(IF(IF($AK228=AV$5,VLOOKUP(AL228,buff!$K:$L,2,FALSE),"")=0,"",IF($AK228=AV$5,VLOOKUP(AL228,buff!$K:$L,2,FALSE),"")),"")</f>
        <v/>
      </c>
      <c r="AW228" s="6" t="str">
        <f>_xlfn.IFNA(IF(IF($AK228=AW$5,VLOOKUP(AM228,buff!$K:$L,2,FALSE),"")=0,"",IF($AK228=AW$5,VLOOKUP(AM228,buff!$K:$L,2,FALSE),"")),"")</f>
        <v/>
      </c>
      <c r="AX228" s="6" t="str">
        <f>_xlfn.IFNA(IF(IF($AK228=AX$5,VLOOKUP(AN228,buff!$K:$L,2,FALSE),"")=0,"",IF($AK228=AX$5,VLOOKUP(AN228,buff!$K:$L,2,FALSE),"")),"")</f>
        <v/>
      </c>
      <c r="AY228" s="6" t="str">
        <f>_xlfn.IFNA(IF(IF($AK228=AY$5,VLOOKUP(AO228,buff!$K:$L,2,FALSE),"")=0,"",IF($AK228=AY$5,VLOOKUP(AO228,buff!$K:$L,2,FALSE),"")),"")</f>
        <v/>
      </c>
      <c r="AZ228" s="6" t="str">
        <f>_xlfn.IFNA(IF(IF($AK228=AZ$5,VLOOKUP(AP228,buff!$K:$L,2,FALSE),"")=0,"",IF($AK228=AZ$5,VLOOKUP(AP228,buff!$K:$L,2,FALSE),"")),"")</f>
        <v/>
      </c>
      <c r="BA228" s="6" t="e">
        <f>VLOOKUP(AL228,buff!$K:$P,6,FALSE)</f>
        <v>#N/A</v>
      </c>
      <c r="BB228" s="6" t="e">
        <f>VLOOKUP(AM228,buff!$K:$P,6,FALSE)</f>
        <v>#N/A</v>
      </c>
      <c r="BC228" s="6" t="e">
        <f>VLOOKUP(AN228,buff!$K:$P,6,FALSE)</f>
        <v>#N/A</v>
      </c>
      <c r="BD228">
        <f t="shared" si="58"/>
        <v>3</v>
      </c>
      <c r="BE228">
        <f t="shared" si="59"/>
        <v>2</v>
      </c>
      <c r="BF228" s="22">
        <f t="shared" si="60"/>
        <v>100403</v>
      </c>
    </row>
    <row r="229" spans="1:58" x14ac:dyDescent="0.15">
      <c r="A229" t="str">
        <f t="shared" si="48"/>
        <v>洛克主动技能3等级3</v>
      </c>
      <c r="B229" s="8">
        <f t="shared" si="55"/>
        <v>10040303</v>
      </c>
      <c r="C229" s="8" t="str">
        <f>VLOOKUP(G229,角色!A:B,2,FALSE)</f>
        <v>洛克</v>
      </c>
      <c r="D229" s="8" t="str">
        <f t="shared" si="56"/>
        <v>主动技能3</v>
      </c>
      <c r="E229" s="8">
        <f t="shared" si="61"/>
        <v>3</v>
      </c>
      <c r="F229" s="8">
        <f t="shared" si="62"/>
        <v>3</v>
      </c>
      <c r="G229" s="8">
        <f t="shared" si="63"/>
        <v>4</v>
      </c>
      <c r="H229" s="4" t="s">
        <v>884</v>
      </c>
      <c r="I229" s="20" t="str">
        <f t="shared" si="64"/>
        <v>对敌方贯穿攻击，造成125%攻击力（+809）点伤害。</v>
      </c>
      <c r="J229" s="4" t="s">
        <v>277</v>
      </c>
      <c r="K229" s="1" t="s">
        <v>102</v>
      </c>
      <c r="L229" s="4" t="s">
        <v>885</v>
      </c>
      <c r="M229" s="4"/>
      <c r="N229" s="4">
        <v>100</v>
      </c>
      <c r="O229" s="20">
        <f>VLOOKUP(L229,对应表!BK:BL,2,FALSE)</f>
        <v>50</v>
      </c>
      <c r="P229" s="25" t="str">
        <f>_xlfn.IFNA(VLOOKUP(G229,角色!V:AE,主动技能!F229+1,FALSE),"")</f>
        <v>||eff_kuanglongci|</v>
      </c>
      <c r="Q229" s="25">
        <f>(VLOOKUP(G229,角色!V:AE,主动技能!F229+4,FALSE))</f>
        <v>1</v>
      </c>
      <c r="R229" s="25">
        <v>0</v>
      </c>
      <c r="S229" s="25">
        <v>0</v>
      </c>
      <c r="T229" s="6" t="str">
        <f t="shared" si="50"/>
        <v/>
      </c>
      <c r="U229" s="6" t="str">
        <f t="shared" si="51"/>
        <v/>
      </c>
      <c r="V229" s="19" t="str">
        <f>VLOOKUP(G229,角色!AW:BC,主动技能!F229+1,FALSE)</f>
        <v>skill_18</v>
      </c>
      <c r="Y229">
        <f t="shared" si="54"/>
        <v>0</v>
      </c>
      <c r="Z229" s="19">
        <f>IF(VLOOKUP(C229,角色!CC:CI,主动技能!F229*2,FALSE)=0,"",VLOOKUP(C229,角色!CC:CI,主动技能!F229*2,FALSE))</f>
        <v>125</v>
      </c>
      <c r="AA229" s="19">
        <f>IF(VLOOKUP(C229,角色!CC:CI,主动技能!F229*2+1,FALSE)=0,0,VLOOKUP(C229,角色!CC:CI,主动技能!F229*2+1,FALSE))</f>
        <v>50</v>
      </c>
      <c r="AB229" s="19">
        <f>IF(INT(VLOOKUP(E229,角色属性概况!I:M,3,FALSE)*AA229/100)=0,"",(INT(VLOOKUP(E229,角色属性概况!I:M,3,FALSE)*AA229/100)))</f>
        <v>809</v>
      </c>
      <c r="AE229" s="25">
        <f>(VLOOKUP(G229,角色!V:AE,主动技能!F229+7,FALSE))</f>
        <v>1</v>
      </c>
      <c r="AF229" s="19">
        <f>VLOOKUP(F229,对应表!AY:BA,3,FALSE)</f>
        <v>2</v>
      </c>
      <c r="AG229" s="19">
        <f>VLOOKUP(F229,对应表!AY:BA,2,FALSE)</f>
        <v>2</v>
      </c>
      <c r="AH229" s="25" t="str">
        <f>VLOOKUP(F229,特效对应!F:G,2,FALSE)</f>
        <v>attackex</v>
      </c>
      <c r="AJ229">
        <f t="shared" si="57"/>
        <v>3</v>
      </c>
      <c r="AQ229" s="6" t="str">
        <f>_xlfn.IFNA(IF(IF($AK229=AQ$5,VLOOKUP(AL229,buff!$K:$L,2,FALSE),"")=0,"",IF($AK229=AQ$5,VLOOKUP(AL229,buff!$K:$L,2,FALSE),"")),"")</f>
        <v/>
      </c>
      <c r="AR229" s="6" t="str">
        <f>_xlfn.IFNA(IF(IF($AK229=AR$5,VLOOKUP(AM229,buff!$K:$L,2,FALSE),"")=0,"",IF($AK229=AR$5,VLOOKUP(AM229,buff!$K:$L,2,FALSE),"")),"")</f>
        <v/>
      </c>
      <c r="AS229" s="6" t="str">
        <f>_xlfn.IFNA(IF(IF($AK229=AS$5,VLOOKUP(AN229,buff!$K:$L,2,FALSE),"")=0,"",IF($AK229=AS$5,VLOOKUP(AN229,buff!$K:$L,2,FALSE),"")),"")</f>
        <v/>
      </c>
      <c r="AT229" s="6" t="str">
        <f>_xlfn.IFNA(IF(IF($AK229=AT$5,VLOOKUP(AO229,buff!$K:$L,2,FALSE),"")=0,"",IF($AK229=AT$5,VLOOKUP(AO229,buff!$K:$L,2,FALSE),"")),"")</f>
        <v/>
      </c>
      <c r="AU229" s="6" t="str">
        <f>_xlfn.IFNA(IF(IF($AK229=AU$5,VLOOKUP(AP229,buff!$K:$L,2,FALSE),"")=0,"",IF($AK229=AU$5,VLOOKUP(AP229,buff!$K:$L,2,FALSE),"")),"")</f>
        <v/>
      </c>
      <c r="AV229" s="6" t="str">
        <f>_xlfn.IFNA(IF(IF($AK229=AV$5,VLOOKUP(AL229,buff!$K:$L,2,FALSE),"")=0,"",IF($AK229=AV$5,VLOOKUP(AL229,buff!$K:$L,2,FALSE),"")),"")</f>
        <v/>
      </c>
      <c r="AW229" s="6" t="str">
        <f>_xlfn.IFNA(IF(IF($AK229=AW$5,VLOOKUP(AM229,buff!$K:$L,2,FALSE),"")=0,"",IF($AK229=AW$5,VLOOKUP(AM229,buff!$K:$L,2,FALSE),"")),"")</f>
        <v/>
      </c>
      <c r="AX229" s="6" t="str">
        <f>_xlfn.IFNA(IF(IF($AK229=AX$5,VLOOKUP(AN229,buff!$K:$L,2,FALSE),"")=0,"",IF($AK229=AX$5,VLOOKUP(AN229,buff!$K:$L,2,FALSE),"")),"")</f>
        <v/>
      </c>
      <c r="AY229" s="6" t="str">
        <f>_xlfn.IFNA(IF(IF($AK229=AY$5,VLOOKUP(AO229,buff!$K:$L,2,FALSE),"")=0,"",IF($AK229=AY$5,VLOOKUP(AO229,buff!$K:$L,2,FALSE),"")),"")</f>
        <v/>
      </c>
      <c r="AZ229" s="6" t="str">
        <f>_xlfn.IFNA(IF(IF($AK229=AZ$5,VLOOKUP(AP229,buff!$K:$L,2,FALSE),"")=0,"",IF($AK229=AZ$5,VLOOKUP(AP229,buff!$K:$L,2,FALSE),"")),"")</f>
        <v/>
      </c>
      <c r="BA229" s="6" t="e">
        <f>VLOOKUP(AL229,buff!$K:$P,6,FALSE)</f>
        <v>#N/A</v>
      </c>
      <c r="BB229" s="6" t="e">
        <f>VLOOKUP(AM229,buff!$K:$P,6,FALSE)</f>
        <v>#N/A</v>
      </c>
      <c r="BC229" s="6" t="e">
        <f>VLOOKUP(AN229,buff!$K:$P,6,FALSE)</f>
        <v>#N/A</v>
      </c>
      <c r="BD229">
        <f t="shared" si="58"/>
        <v>3</v>
      </c>
      <c r="BE229">
        <f t="shared" si="59"/>
        <v>2</v>
      </c>
      <c r="BF229" s="22">
        <f t="shared" si="60"/>
        <v>100403</v>
      </c>
    </row>
    <row r="230" spans="1:58" x14ac:dyDescent="0.15">
      <c r="A230" t="str">
        <f t="shared" si="48"/>
        <v>洛克主动技能3等级4</v>
      </c>
      <c r="B230" s="8">
        <f t="shared" si="55"/>
        <v>10040304</v>
      </c>
      <c r="C230" s="8" t="str">
        <f>VLOOKUP(G230,角色!A:B,2,FALSE)</f>
        <v>洛克</v>
      </c>
      <c r="D230" s="8" t="str">
        <f t="shared" si="56"/>
        <v>主动技能3</v>
      </c>
      <c r="E230" s="8">
        <f t="shared" si="61"/>
        <v>4</v>
      </c>
      <c r="F230" s="8">
        <f t="shared" si="62"/>
        <v>3</v>
      </c>
      <c r="G230" s="8">
        <f t="shared" si="63"/>
        <v>4</v>
      </c>
      <c r="H230" s="4" t="s">
        <v>884</v>
      </c>
      <c r="I230" s="20" t="str">
        <f t="shared" si="64"/>
        <v>对敌方贯穿攻击，造成125%攻击力（+1247）点伤害。</v>
      </c>
      <c r="J230" s="4" t="s">
        <v>277</v>
      </c>
      <c r="K230" s="1" t="s">
        <v>102</v>
      </c>
      <c r="L230" s="4" t="s">
        <v>885</v>
      </c>
      <c r="M230" s="4"/>
      <c r="N230" s="4">
        <v>100</v>
      </c>
      <c r="O230" s="20">
        <f>VLOOKUP(L230,对应表!BK:BL,2,FALSE)</f>
        <v>50</v>
      </c>
      <c r="P230" s="25" t="str">
        <f>_xlfn.IFNA(VLOOKUP(G230,角色!V:AE,主动技能!F230+1,FALSE),"")</f>
        <v>||eff_kuanglongci|</v>
      </c>
      <c r="Q230" s="25">
        <f>(VLOOKUP(G230,角色!V:AE,主动技能!F230+4,FALSE))</f>
        <v>1</v>
      </c>
      <c r="R230" s="25">
        <v>0</v>
      </c>
      <c r="S230" s="25">
        <v>0</v>
      </c>
      <c r="T230" s="6" t="str">
        <f t="shared" si="50"/>
        <v/>
      </c>
      <c r="U230" s="6" t="str">
        <f t="shared" si="51"/>
        <v/>
      </c>
      <c r="V230" s="19" t="str">
        <f>VLOOKUP(G230,角色!AW:BC,主动技能!F230+1,FALSE)</f>
        <v>skill_18</v>
      </c>
      <c r="Y230">
        <f t="shared" si="54"/>
        <v>0</v>
      </c>
      <c r="Z230" s="19">
        <f>IF(VLOOKUP(C230,角色!CC:CI,主动技能!F230*2,FALSE)=0,"",VLOOKUP(C230,角色!CC:CI,主动技能!F230*2,FALSE))</f>
        <v>125</v>
      </c>
      <c r="AA230" s="19">
        <f>IF(VLOOKUP(C230,角色!CC:CI,主动技能!F230*2+1,FALSE)=0,0,VLOOKUP(C230,角色!CC:CI,主动技能!F230*2+1,FALSE))</f>
        <v>50</v>
      </c>
      <c r="AB230" s="19">
        <f>IF(INT(VLOOKUP(E230,角色属性概况!I:M,3,FALSE)*AA230/100)=0,"",(INT(VLOOKUP(E230,角色属性概况!I:M,3,FALSE)*AA230/100)))</f>
        <v>1247</v>
      </c>
      <c r="AE230" s="25">
        <f>(VLOOKUP(G230,角色!V:AE,主动技能!F230+7,FALSE))</f>
        <v>1</v>
      </c>
      <c r="AF230" s="19">
        <f>VLOOKUP(F230,对应表!AY:BA,3,FALSE)</f>
        <v>2</v>
      </c>
      <c r="AG230" s="19">
        <f>VLOOKUP(F230,对应表!AY:BA,2,FALSE)</f>
        <v>2</v>
      </c>
      <c r="AH230" s="25" t="str">
        <f>VLOOKUP(F230,特效对应!F:G,2,FALSE)</f>
        <v>attackex</v>
      </c>
      <c r="AJ230">
        <f t="shared" si="57"/>
        <v>4</v>
      </c>
      <c r="AQ230" s="6" t="str">
        <f>_xlfn.IFNA(IF(IF($AK230=AQ$5,VLOOKUP(AL230,buff!$K:$L,2,FALSE),"")=0,"",IF($AK230=AQ$5,VLOOKUP(AL230,buff!$K:$L,2,FALSE),"")),"")</f>
        <v/>
      </c>
      <c r="AR230" s="6" t="str">
        <f>_xlfn.IFNA(IF(IF($AK230=AR$5,VLOOKUP(AM230,buff!$K:$L,2,FALSE),"")=0,"",IF($AK230=AR$5,VLOOKUP(AM230,buff!$K:$L,2,FALSE),"")),"")</f>
        <v/>
      </c>
      <c r="AS230" s="6" t="str">
        <f>_xlfn.IFNA(IF(IF($AK230=AS$5,VLOOKUP(AN230,buff!$K:$L,2,FALSE),"")=0,"",IF($AK230=AS$5,VLOOKUP(AN230,buff!$K:$L,2,FALSE),"")),"")</f>
        <v/>
      </c>
      <c r="AT230" s="6" t="str">
        <f>_xlfn.IFNA(IF(IF($AK230=AT$5,VLOOKUP(AO230,buff!$K:$L,2,FALSE),"")=0,"",IF($AK230=AT$5,VLOOKUP(AO230,buff!$K:$L,2,FALSE),"")),"")</f>
        <v/>
      </c>
      <c r="AU230" s="6" t="str">
        <f>_xlfn.IFNA(IF(IF($AK230=AU$5,VLOOKUP(AP230,buff!$K:$L,2,FALSE),"")=0,"",IF($AK230=AU$5,VLOOKUP(AP230,buff!$K:$L,2,FALSE),"")),"")</f>
        <v/>
      </c>
      <c r="AV230" s="6" t="str">
        <f>_xlfn.IFNA(IF(IF($AK230=AV$5,VLOOKUP(AL230,buff!$K:$L,2,FALSE),"")=0,"",IF($AK230=AV$5,VLOOKUP(AL230,buff!$K:$L,2,FALSE),"")),"")</f>
        <v/>
      </c>
      <c r="AW230" s="6" t="str">
        <f>_xlfn.IFNA(IF(IF($AK230=AW$5,VLOOKUP(AM230,buff!$K:$L,2,FALSE),"")=0,"",IF($AK230=AW$5,VLOOKUP(AM230,buff!$K:$L,2,FALSE),"")),"")</f>
        <v/>
      </c>
      <c r="AX230" s="6" t="str">
        <f>_xlfn.IFNA(IF(IF($AK230=AX$5,VLOOKUP(AN230,buff!$K:$L,2,FALSE),"")=0,"",IF($AK230=AX$5,VLOOKUP(AN230,buff!$K:$L,2,FALSE),"")),"")</f>
        <v/>
      </c>
      <c r="AY230" s="6" t="str">
        <f>_xlfn.IFNA(IF(IF($AK230=AY$5,VLOOKUP(AO230,buff!$K:$L,2,FALSE),"")=0,"",IF($AK230=AY$5,VLOOKUP(AO230,buff!$K:$L,2,FALSE),"")),"")</f>
        <v/>
      </c>
      <c r="AZ230" s="6" t="str">
        <f>_xlfn.IFNA(IF(IF($AK230=AZ$5,VLOOKUP(AP230,buff!$K:$L,2,FALSE),"")=0,"",IF($AK230=AZ$5,VLOOKUP(AP230,buff!$K:$L,2,FALSE),"")),"")</f>
        <v/>
      </c>
      <c r="BA230" s="6" t="e">
        <f>VLOOKUP(AL230,buff!$K:$P,6,FALSE)</f>
        <v>#N/A</v>
      </c>
      <c r="BB230" s="6" t="e">
        <f>VLOOKUP(AM230,buff!$K:$P,6,FALSE)</f>
        <v>#N/A</v>
      </c>
      <c r="BC230" s="6" t="e">
        <f>VLOOKUP(AN230,buff!$K:$P,6,FALSE)</f>
        <v>#N/A</v>
      </c>
      <c r="BD230">
        <f t="shared" si="58"/>
        <v>3</v>
      </c>
      <c r="BE230">
        <f t="shared" si="59"/>
        <v>2</v>
      </c>
      <c r="BF230" s="22">
        <f t="shared" si="60"/>
        <v>100403</v>
      </c>
    </row>
    <row r="231" spans="1:58" x14ac:dyDescent="0.15">
      <c r="A231" t="str">
        <f t="shared" si="48"/>
        <v>洛克主动技能3等级5</v>
      </c>
      <c r="B231" s="8">
        <f t="shared" si="55"/>
        <v>10040305</v>
      </c>
      <c r="C231" s="8" t="str">
        <f>VLOOKUP(G231,角色!A:B,2,FALSE)</f>
        <v>洛克</v>
      </c>
      <c r="D231" s="8" t="str">
        <f t="shared" si="56"/>
        <v>主动技能3</v>
      </c>
      <c r="E231" s="8">
        <f t="shared" si="61"/>
        <v>5</v>
      </c>
      <c r="F231" s="8">
        <f t="shared" si="62"/>
        <v>3</v>
      </c>
      <c r="G231" s="8">
        <f t="shared" si="63"/>
        <v>4</v>
      </c>
      <c r="H231" s="4" t="s">
        <v>884</v>
      </c>
      <c r="I231" s="20" t="str">
        <f t="shared" si="64"/>
        <v>对敌方贯穿攻击，造成125%攻击力（+1867）点伤害。</v>
      </c>
      <c r="J231" s="4" t="s">
        <v>277</v>
      </c>
      <c r="K231" s="1" t="s">
        <v>102</v>
      </c>
      <c r="L231" s="4" t="s">
        <v>885</v>
      </c>
      <c r="M231" s="4"/>
      <c r="N231" s="4">
        <v>100</v>
      </c>
      <c r="O231" s="20">
        <f>VLOOKUP(L231,对应表!BK:BL,2,FALSE)</f>
        <v>50</v>
      </c>
      <c r="P231" s="25" t="str">
        <f>_xlfn.IFNA(VLOOKUP(G231,角色!V:AE,主动技能!F231+1,FALSE),"")</f>
        <v>||eff_kuanglongci|</v>
      </c>
      <c r="Q231" s="25">
        <f>(VLOOKUP(G231,角色!V:AE,主动技能!F231+4,FALSE))</f>
        <v>1</v>
      </c>
      <c r="R231" s="25">
        <v>0</v>
      </c>
      <c r="S231" s="25">
        <v>0</v>
      </c>
      <c r="T231" s="6" t="str">
        <f t="shared" si="50"/>
        <v/>
      </c>
      <c r="U231" s="6" t="str">
        <f t="shared" si="51"/>
        <v/>
      </c>
      <c r="V231" s="19" t="str">
        <f>VLOOKUP(G231,角色!AW:BC,主动技能!F231+1,FALSE)</f>
        <v>skill_18</v>
      </c>
      <c r="Y231">
        <f t="shared" si="54"/>
        <v>0</v>
      </c>
      <c r="Z231" s="19">
        <f>IF(VLOOKUP(C231,角色!CC:CI,主动技能!F231*2,FALSE)=0,"",VLOOKUP(C231,角色!CC:CI,主动技能!F231*2,FALSE))</f>
        <v>125</v>
      </c>
      <c r="AA231" s="19">
        <f>IF(VLOOKUP(C231,角色!CC:CI,主动技能!F231*2+1,FALSE)=0,0,VLOOKUP(C231,角色!CC:CI,主动技能!F231*2+1,FALSE))</f>
        <v>50</v>
      </c>
      <c r="AB231" s="19">
        <f>IF(INT(VLOOKUP(E231,角色属性概况!I:M,3,FALSE)*AA231/100)=0,"",(INT(VLOOKUP(E231,角色属性概况!I:M,3,FALSE)*AA231/100)))</f>
        <v>1867</v>
      </c>
      <c r="AE231" s="25">
        <f>(VLOOKUP(G231,角色!V:AE,主动技能!F231+7,FALSE))</f>
        <v>1</v>
      </c>
      <c r="AF231" s="19">
        <f>VLOOKUP(F231,对应表!AY:BA,3,FALSE)</f>
        <v>2</v>
      </c>
      <c r="AG231" s="19">
        <f>VLOOKUP(F231,对应表!AY:BA,2,FALSE)</f>
        <v>2</v>
      </c>
      <c r="AH231" s="25" t="str">
        <f>VLOOKUP(F231,特效对应!F:G,2,FALSE)</f>
        <v>attackex</v>
      </c>
      <c r="AJ231">
        <f t="shared" si="57"/>
        <v>5</v>
      </c>
      <c r="AQ231" s="6" t="str">
        <f>_xlfn.IFNA(IF(IF($AK231=AQ$5,VLOOKUP(AL231,buff!$K:$L,2,FALSE),"")=0,"",IF($AK231=AQ$5,VLOOKUP(AL231,buff!$K:$L,2,FALSE),"")),"")</f>
        <v/>
      </c>
      <c r="AR231" s="6" t="str">
        <f>_xlfn.IFNA(IF(IF($AK231=AR$5,VLOOKUP(AM231,buff!$K:$L,2,FALSE),"")=0,"",IF($AK231=AR$5,VLOOKUP(AM231,buff!$K:$L,2,FALSE),"")),"")</f>
        <v/>
      </c>
      <c r="AS231" s="6" t="str">
        <f>_xlfn.IFNA(IF(IF($AK231=AS$5,VLOOKUP(AN231,buff!$K:$L,2,FALSE),"")=0,"",IF($AK231=AS$5,VLOOKUP(AN231,buff!$K:$L,2,FALSE),"")),"")</f>
        <v/>
      </c>
      <c r="AT231" s="6" t="str">
        <f>_xlfn.IFNA(IF(IF($AK231=AT$5,VLOOKUP(AO231,buff!$K:$L,2,FALSE),"")=0,"",IF($AK231=AT$5,VLOOKUP(AO231,buff!$K:$L,2,FALSE),"")),"")</f>
        <v/>
      </c>
      <c r="AU231" s="6" t="str">
        <f>_xlfn.IFNA(IF(IF($AK231=AU$5,VLOOKUP(AP231,buff!$K:$L,2,FALSE),"")=0,"",IF($AK231=AU$5,VLOOKUP(AP231,buff!$K:$L,2,FALSE),"")),"")</f>
        <v/>
      </c>
      <c r="AV231" s="6" t="str">
        <f>_xlfn.IFNA(IF(IF($AK231=AV$5,VLOOKUP(AL231,buff!$K:$L,2,FALSE),"")=0,"",IF($AK231=AV$5,VLOOKUP(AL231,buff!$K:$L,2,FALSE),"")),"")</f>
        <v/>
      </c>
      <c r="AW231" s="6" t="str">
        <f>_xlfn.IFNA(IF(IF($AK231=AW$5,VLOOKUP(AM231,buff!$K:$L,2,FALSE),"")=0,"",IF($AK231=AW$5,VLOOKUP(AM231,buff!$K:$L,2,FALSE),"")),"")</f>
        <v/>
      </c>
      <c r="AX231" s="6" t="str">
        <f>_xlfn.IFNA(IF(IF($AK231=AX$5,VLOOKUP(AN231,buff!$K:$L,2,FALSE),"")=0,"",IF($AK231=AX$5,VLOOKUP(AN231,buff!$K:$L,2,FALSE),"")),"")</f>
        <v/>
      </c>
      <c r="AY231" s="6" t="str">
        <f>_xlfn.IFNA(IF(IF($AK231=AY$5,VLOOKUP(AO231,buff!$K:$L,2,FALSE),"")=0,"",IF($AK231=AY$5,VLOOKUP(AO231,buff!$K:$L,2,FALSE),"")),"")</f>
        <v/>
      </c>
      <c r="AZ231" s="6" t="str">
        <f>_xlfn.IFNA(IF(IF($AK231=AZ$5,VLOOKUP(AP231,buff!$K:$L,2,FALSE),"")=0,"",IF($AK231=AZ$5,VLOOKUP(AP231,buff!$K:$L,2,FALSE),"")),"")</f>
        <v/>
      </c>
      <c r="BA231" s="6" t="e">
        <f>VLOOKUP(AL231,buff!$K:$P,6,FALSE)</f>
        <v>#N/A</v>
      </c>
      <c r="BB231" s="6" t="e">
        <f>VLOOKUP(AM231,buff!$K:$P,6,FALSE)</f>
        <v>#N/A</v>
      </c>
      <c r="BC231" s="6" t="e">
        <f>VLOOKUP(AN231,buff!$K:$P,6,FALSE)</f>
        <v>#N/A</v>
      </c>
      <c r="BD231">
        <f t="shared" si="58"/>
        <v>3</v>
      </c>
      <c r="BE231">
        <f t="shared" si="59"/>
        <v>2</v>
      </c>
      <c r="BF231" s="22">
        <f t="shared" si="60"/>
        <v>100403</v>
      </c>
    </row>
    <row r="232" spans="1:58" x14ac:dyDescent="0.15">
      <c r="A232" t="str">
        <f t="shared" si="48"/>
        <v>洛克主动技能3等级6</v>
      </c>
      <c r="B232" s="8">
        <f t="shared" si="55"/>
        <v>10040306</v>
      </c>
      <c r="C232" s="8" t="str">
        <f>VLOOKUP(G232,角色!A:B,2,FALSE)</f>
        <v>洛克</v>
      </c>
      <c r="D232" s="8" t="str">
        <f t="shared" si="56"/>
        <v>主动技能3</v>
      </c>
      <c r="E232" s="8">
        <f t="shared" si="61"/>
        <v>6</v>
      </c>
      <c r="F232" s="8">
        <f t="shared" si="62"/>
        <v>3</v>
      </c>
      <c r="G232" s="8">
        <f t="shared" si="63"/>
        <v>4</v>
      </c>
      <c r="H232" s="4" t="s">
        <v>884</v>
      </c>
      <c r="I232" s="20" t="str">
        <f t="shared" si="64"/>
        <v>对敌方贯穿攻击，造成125%攻击力（+2745）点伤害。</v>
      </c>
      <c r="J232" s="4" t="s">
        <v>277</v>
      </c>
      <c r="K232" s="1" t="s">
        <v>102</v>
      </c>
      <c r="L232" s="4" t="s">
        <v>885</v>
      </c>
      <c r="M232" s="4"/>
      <c r="N232" s="4">
        <v>100</v>
      </c>
      <c r="O232" s="20">
        <f>VLOOKUP(L232,对应表!BK:BL,2,FALSE)</f>
        <v>50</v>
      </c>
      <c r="P232" s="25" t="str">
        <f>_xlfn.IFNA(VLOOKUP(G232,角色!V:AE,主动技能!F232+1,FALSE),"")</f>
        <v>||eff_kuanglongci|</v>
      </c>
      <c r="Q232" s="25">
        <f>(VLOOKUP(G232,角色!V:AE,主动技能!F232+4,FALSE))</f>
        <v>1</v>
      </c>
      <c r="R232" s="25">
        <v>0</v>
      </c>
      <c r="S232" s="25">
        <v>0</v>
      </c>
      <c r="T232" s="6" t="str">
        <f t="shared" si="50"/>
        <v/>
      </c>
      <c r="U232" s="6" t="str">
        <f t="shared" si="51"/>
        <v/>
      </c>
      <c r="V232" s="19" t="str">
        <f>VLOOKUP(G232,角色!AW:BC,主动技能!F232+1,FALSE)</f>
        <v>skill_18</v>
      </c>
      <c r="Y232">
        <f t="shared" si="54"/>
        <v>0</v>
      </c>
      <c r="Z232" s="19">
        <f>IF(VLOOKUP(C232,角色!CC:CI,主动技能!F232*2,FALSE)=0,"",VLOOKUP(C232,角色!CC:CI,主动技能!F232*2,FALSE))</f>
        <v>125</v>
      </c>
      <c r="AA232" s="19">
        <f>IF(VLOOKUP(C232,角色!CC:CI,主动技能!F232*2+1,FALSE)=0,0,VLOOKUP(C232,角色!CC:CI,主动技能!F232*2+1,FALSE))</f>
        <v>50</v>
      </c>
      <c r="AB232" s="19">
        <f>IF(INT(VLOOKUP(E232,角色属性概况!I:M,3,FALSE)*AA232/100)=0,"",(INT(VLOOKUP(E232,角色属性概况!I:M,3,FALSE)*AA232/100)))</f>
        <v>2745</v>
      </c>
      <c r="AE232" s="25">
        <f>(VLOOKUP(G232,角色!V:AE,主动技能!F232+7,FALSE))</f>
        <v>1</v>
      </c>
      <c r="AF232" s="19">
        <f>VLOOKUP(F232,对应表!AY:BA,3,FALSE)</f>
        <v>2</v>
      </c>
      <c r="AG232" s="19">
        <f>VLOOKUP(F232,对应表!AY:BA,2,FALSE)</f>
        <v>2</v>
      </c>
      <c r="AH232" s="25" t="str">
        <f>VLOOKUP(F232,特效对应!F:G,2,FALSE)</f>
        <v>attackex</v>
      </c>
      <c r="AJ232">
        <f t="shared" si="57"/>
        <v>6</v>
      </c>
      <c r="AQ232" s="6" t="str">
        <f>_xlfn.IFNA(IF(IF($AK232=AQ$5,VLOOKUP(AL232,buff!$K:$L,2,FALSE),"")=0,"",IF($AK232=AQ$5,VLOOKUP(AL232,buff!$K:$L,2,FALSE),"")),"")</f>
        <v/>
      </c>
      <c r="AR232" s="6" t="str">
        <f>_xlfn.IFNA(IF(IF($AK232=AR$5,VLOOKUP(AM232,buff!$K:$L,2,FALSE),"")=0,"",IF($AK232=AR$5,VLOOKUP(AM232,buff!$K:$L,2,FALSE),"")),"")</f>
        <v/>
      </c>
      <c r="AS232" s="6" t="str">
        <f>_xlfn.IFNA(IF(IF($AK232=AS$5,VLOOKUP(AN232,buff!$K:$L,2,FALSE),"")=0,"",IF($AK232=AS$5,VLOOKUP(AN232,buff!$K:$L,2,FALSE),"")),"")</f>
        <v/>
      </c>
      <c r="AT232" s="6" t="str">
        <f>_xlfn.IFNA(IF(IF($AK232=AT$5,VLOOKUP(AO232,buff!$K:$L,2,FALSE),"")=0,"",IF($AK232=AT$5,VLOOKUP(AO232,buff!$K:$L,2,FALSE),"")),"")</f>
        <v/>
      </c>
      <c r="AU232" s="6" t="str">
        <f>_xlfn.IFNA(IF(IF($AK232=AU$5,VLOOKUP(AP232,buff!$K:$L,2,FALSE),"")=0,"",IF($AK232=AU$5,VLOOKUP(AP232,buff!$K:$L,2,FALSE),"")),"")</f>
        <v/>
      </c>
      <c r="AV232" s="6" t="str">
        <f>_xlfn.IFNA(IF(IF($AK232=AV$5,VLOOKUP(AL232,buff!$K:$L,2,FALSE),"")=0,"",IF($AK232=AV$5,VLOOKUP(AL232,buff!$K:$L,2,FALSE),"")),"")</f>
        <v/>
      </c>
      <c r="AW232" s="6" t="str">
        <f>_xlfn.IFNA(IF(IF($AK232=AW$5,VLOOKUP(AM232,buff!$K:$L,2,FALSE),"")=0,"",IF($AK232=AW$5,VLOOKUP(AM232,buff!$K:$L,2,FALSE),"")),"")</f>
        <v/>
      </c>
      <c r="AX232" s="6" t="str">
        <f>_xlfn.IFNA(IF(IF($AK232=AX$5,VLOOKUP(AN232,buff!$K:$L,2,FALSE),"")=0,"",IF($AK232=AX$5,VLOOKUP(AN232,buff!$K:$L,2,FALSE),"")),"")</f>
        <v/>
      </c>
      <c r="AY232" s="6" t="str">
        <f>_xlfn.IFNA(IF(IF($AK232=AY$5,VLOOKUP(AO232,buff!$K:$L,2,FALSE),"")=0,"",IF($AK232=AY$5,VLOOKUP(AO232,buff!$K:$L,2,FALSE),"")),"")</f>
        <v/>
      </c>
      <c r="AZ232" s="6" t="str">
        <f>_xlfn.IFNA(IF(IF($AK232=AZ$5,VLOOKUP(AP232,buff!$K:$L,2,FALSE),"")=0,"",IF($AK232=AZ$5,VLOOKUP(AP232,buff!$K:$L,2,FALSE),"")),"")</f>
        <v/>
      </c>
      <c r="BA232" s="6" t="e">
        <f>VLOOKUP(AL232,buff!$K:$P,6,FALSE)</f>
        <v>#N/A</v>
      </c>
      <c r="BB232" s="6" t="e">
        <f>VLOOKUP(AM232,buff!$K:$P,6,FALSE)</f>
        <v>#N/A</v>
      </c>
      <c r="BC232" s="6" t="e">
        <f>VLOOKUP(AN232,buff!$K:$P,6,FALSE)</f>
        <v>#N/A</v>
      </c>
      <c r="BD232">
        <f t="shared" si="58"/>
        <v>3</v>
      </c>
      <c r="BE232">
        <f t="shared" si="59"/>
        <v>2</v>
      </c>
      <c r="BF232" s="22">
        <f t="shared" si="60"/>
        <v>100403</v>
      </c>
    </row>
    <row r="233" spans="1:58" x14ac:dyDescent="0.15">
      <c r="A233" t="str">
        <f t="shared" si="48"/>
        <v>洛克主动技能3等级7</v>
      </c>
      <c r="B233" s="8">
        <f t="shared" si="55"/>
        <v>10040307</v>
      </c>
      <c r="C233" s="8" t="str">
        <f>VLOOKUP(G233,角色!A:B,2,FALSE)</f>
        <v>洛克</v>
      </c>
      <c r="D233" s="8" t="str">
        <f t="shared" si="56"/>
        <v>主动技能3</v>
      </c>
      <c r="E233" s="8">
        <f t="shared" si="61"/>
        <v>7</v>
      </c>
      <c r="F233" s="8">
        <f t="shared" si="62"/>
        <v>3</v>
      </c>
      <c r="G233" s="8">
        <f t="shared" si="63"/>
        <v>4</v>
      </c>
      <c r="H233" s="4" t="s">
        <v>884</v>
      </c>
      <c r="I233" s="20" t="str">
        <f t="shared" si="64"/>
        <v>对敌方贯穿攻击，造成125%攻击力（+3989）点伤害。</v>
      </c>
      <c r="J233" s="4" t="s">
        <v>277</v>
      </c>
      <c r="K233" s="1" t="s">
        <v>102</v>
      </c>
      <c r="L233" s="4" t="s">
        <v>885</v>
      </c>
      <c r="M233" s="4"/>
      <c r="N233" s="4">
        <v>100</v>
      </c>
      <c r="O233" s="20">
        <f>VLOOKUP(L233,对应表!BK:BL,2,FALSE)</f>
        <v>50</v>
      </c>
      <c r="P233" s="25" t="str">
        <f>_xlfn.IFNA(VLOOKUP(G233,角色!V:AE,主动技能!F233+1,FALSE),"")</f>
        <v>||eff_kuanglongci|</v>
      </c>
      <c r="Q233" s="25">
        <f>(VLOOKUP(G233,角色!V:AE,主动技能!F233+4,FALSE))</f>
        <v>1</v>
      </c>
      <c r="R233" s="25">
        <v>0</v>
      </c>
      <c r="S233" s="25">
        <v>0</v>
      </c>
      <c r="T233" s="6" t="str">
        <f t="shared" si="50"/>
        <v/>
      </c>
      <c r="U233" s="6" t="str">
        <f t="shared" si="51"/>
        <v/>
      </c>
      <c r="V233" s="19" t="str">
        <f>VLOOKUP(G233,角色!AW:BC,主动技能!F233+1,FALSE)</f>
        <v>skill_18</v>
      </c>
      <c r="Y233">
        <f t="shared" si="54"/>
        <v>0</v>
      </c>
      <c r="Z233" s="19">
        <f>IF(VLOOKUP(C233,角色!CC:CI,主动技能!F233*2,FALSE)=0,"",VLOOKUP(C233,角色!CC:CI,主动技能!F233*2,FALSE))</f>
        <v>125</v>
      </c>
      <c r="AA233" s="19">
        <f>IF(VLOOKUP(C233,角色!CC:CI,主动技能!F233*2+1,FALSE)=0,0,VLOOKUP(C233,角色!CC:CI,主动技能!F233*2+1,FALSE))</f>
        <v>50</v>
      </c>
      <c r="AB233" s="19">
        <f>IF(INT(VLOOKUP(E233,角色属性概况!I:M,3,FALSE)*AA233/100)=0,"",(INT(VLOOKUP(E233,角色属性概况!I:M,3,FALSE)*AA233/100)))</f>
        <v>3989</v>
      </c>
      <c r="AE233" s="25">
        <f>(VLOOKUP(G233,角色!V:AE,主动技能!F233+7,FALSE))</f>
        <v>1</v>
      </c>
      <c r="AF233" s="19">
        <f>VLOOKUP(F233,对应表!AY:BA,3,FALSE)</f>
        <v>2</v>
      </c>
      <c r="AG233" s="19">
        <f>VLOOKUP(F233,对应表!AY:BA,2,FALSE)</f>
        <v>2</v>
      </c>
      <c r="AH233" s="25" t="str">
        <f>VLOOKUP(F233,特效对应!F:G,2,FALSE)</f>
        <v>attackex</v>
      </c>
      <c r="AJ233">
        <f t="shared" si="57"/>
        <v>7</v>
      </c>
      <c r="AQ233" s="6" t="str">
        <f>_xlfn.IFNA(IF(IF($AK233=AQ$5,VLOOKUP(AL233,buff!$K:$L,2,FALSE),"")=0,"",IF($AK233=AQ$5,VLOOKUP(AL233,buff!$K:$L,2,FALSE),"")),"")</f>
        <v/>
      </c>
      <c r="AR233" s="6" t="str">
        <f>_xlfn.IFNA(IF(IF($AK233=AR$5,VLOOKUP(AM233,buff!$K:$L,2,FALSE),"")=0,"",IF($AK233=AR$5,VLOOKUP(AM233,buff!$K:$L,2,FALSE),"")),"")</f>
        <v/>
      </c>
      <c r="AS233" s="6" t="str">
        <f>_xlfn.IFNA(IF(IF($AK233=AS$5,VLOOKUP(AN233,buff!$K:$L,2,FALSE),"")=0,"",IF($AK233=AS$5,VLOOKUP(AN233,buff!$K:$L,2,FALSE),"")),"")</f>
        <v/>
      </c>
      <c r="AT233" s="6" t="str">
        <f>_xlfn.IFNA(IF(IF($AK233=AT$5,VLOOKUP(AO233,buff!$K:$L,2,FALSE),"")=0,"",IF($AK233=AT$5,VLOOKUP(AO233,buff!$K:$L,2,FALSE),"")),"")</f>
        <v/>
      </c>
      <c r="AU233" s="6" t="str">
        <f>_xlfn.IFNA(IF(IF($AK233=AU$5,VLOOKUP(AP233,buff!$K:$L,2,FALSE),"")=0,"",IF($AK233=AU$5,VLOOKUP(AP233,buff!$K:$L,2,FALSE),"")),"")</f>
        <v/>
      </c>
      <c r="AV233" s="6" t="str">
        <f>_xlfn.IFNA(IF(IF($AK233=AV$5,VLOOKUP(AL233,buff!$K:$L,2,FALSE),"")=0,"",IF($AK233=AV$5,VLOOKUP(AL233,buff!$K:$L,2,FALSE),"")),"")</f>
        <v/>
      </c>
      <c r="AW233" s="6" t="str">
        <f>_xlfn.IFNA(IF(IF($AK233=AW$5,VLOOKUP(AM233,buff!$K:$L,2,FALSE),"")=0,"",IF($AK233=AW$5,VLOOKUP(AM233,buff!$K:$L,2,FALSE),"")),"")</f>
        <v/>
      </c>
      <c r="AX233" s="6" t="str">
        <f>_xlfn.IFNA(IF(IF($AK233=AX$5,VLOOKUP(AN233,buff!$K:$L,2,FALSE),"")=0,"",IF($AK233=AX$5,VLOOKUP(AN233,buff!$K:$L,2,FALSE),"")),"")</f>
        <v/>
      </c>
      <c r="AY233" s="6" t="str">
        <f>_xlfn.IFNA(IF(IF($AK233=AY$5,VLOOKUP(AO233,buff!$K:$L,2,FALSE),"")=0,"",IF($AK233=AY$5,VLOOKUP(AO233,buff!$K:$L,2,FALSE),"")),"")</f>
        <v/>
      </c>
      <c r="AZ233" s="6" t="str">
        <f>_xlfn.IFNA(IF(IF($AK233=AZ$5,VLOOKUP(AP233,buff!$K:$L,2,FALSE),"")=0,"",IF($AK233=AZ$5,VLOOKUP(AP233,buff!$K:$L,2,FALSE),"")),"")</f>
        <v/>
      </c>
      <c r="BA233" s="6" t="e">
        <f>VLOOKUP(AL233,buff!$K:$P,6,FALSE)</f>
        <v>#N/A</v>
      </c>
      <c r="BB233" s="6" t="e">
        <f>VLOOKUP(AM233,buff!$K:$P,6,FALSE)</f>
        <v>#N/A</v>
      </c>
      <c r="BC233" s="6" t="e">
        <f>VLOOKUP(AN233,buff!$K:$P,6,FALSE)</f>
        <v>#N/A</v>
      </c>
      <c r="BD233">
        <f t="shared" si="58"/>
        <v>3</v>
      </c>
      <c r="BE233">
        <f t="shared" si="59"/>
        <v>2</v>
      </c>
      <c r="BF233" s="22">
        <f t="shared" si="60"/>
        <v>100403</v>
      </c>
    </row>
    <row r="234" spans="1:58" x14ac:dyDescent="0.15">
      <c r="A234" t="str">
        <f t="shared" si="48"/>
        <v>洛克主动技能3等级8</v>
      </c>
      <c r="B234" s="8">
        <f t="shared" si="55"/>
        <v>10040308</v>
      </c>
      <c r="C234" s="8" t="str">
        <f>VLOOKUP(G234,角色!A:B,2,FALSE)</f>
        <v>洛克</v>
      </c>
      <c r="D234" s="8" t="str">
        <f t="shared" si="56"/>
        <v>主动技能3</v>
      </c>
      <c r="E234" s="8">
        <f t="shared" si="61"/>
        <v>8</v>
      </c>
      <c r="F234" s="8">
        <f t="shared" si="62"/>
        <v>3</v>
      </c>
      <c r="G234" s="8">
        <f t="shared" si="63"/>
        <v>4</v>
      </c>
      <c r="H234" s="4" t="s">
        <v>884</v>
      </c>
      <c r="I234" s="20" t="str">
        <f t="shared" si="64"/>
        <v>对敌方贯穿攻击，造成125%攻击力（+5748）点伤害。</v>
      </c>
      <c r="J234" s="4" t="s">
        <v>277</v>
      </c>
      <c r="K234" s="1" t="s">
        <v>102</v>
      </c>
      <c r="L234" s="4" t="s">
        <v>885</v>
      </c>
      <c r="M234" s="4"/>
      <c r="N234" s="4">
        <v>100</v>
      </c>
      <c r="O234" s="20">
        <f>VLOOKUP(L234,对应表!BK:BL,2,FALSE)</f>
        <v>50</v>
      </c>
      <c r="P234" s="25" t="str">
        <f>_xlfn.IFNA(VLOOKUP(G234,角色!V:AE,主动技能!F234+1,FALSE),"")</f>
        <v>||eff_kuanglongci|</v>
      </c>
      <c r="Q234" s="25">
        <f>(VLOOKUP(G234,角色!V:AE,主动技能!F234+4,FALSE))</f>
        <v>1</v>
      </c>
      <c r="R234" s="25">
        <v>0</v>
      </c>
      <c r="S234" s="25">
        <v>0</v>
      </c>
      <c r="T234" s="6" t="str">
        <f t="shared" si="50"/>
        <v/>
      </c>
      <c r="U234" s="6" t="str">
        <f t="shared" si="51"/>
        <v/>
      </c>
      <c r="V234" s="19" t="str">
        <f>VLOOKUP(G234,角色!AW:BC,主动技能!F234+1,FALSE)</f>
        <v>skill_18</v>
      </c>
      <c r="Y234">
        <f t="shared" si="54"/>
        <v>0</v>
      </c>
      <c r="Z234" s="19">
        <f>IF(VLOOKUP(C234,角色!CC:CI,主动技能!F234*2,FALSE)=0,"",VLOOKUP(C234,角色!CC:CI,主动技能!F234*2,FALSE))</f>
        <v>125</v>
      </c>
      <c r="AA234" s="19">
        <f>IF(VLOOKUP(C234,角色!CC:CI,主动技能!F234*2+1,FALSE)=0,0,VLOOKUP(C234,角色!CC:CI,主动技能!F234*2+1,FALSE))</f>
        <v>50</v>
      </c>
      <c r="AB234" s="19">
        <f>IF(INT(VLOOKUP(E234,角色属性概况!I:M,3,FALSE)*AA234/100)=0,"",(INT(VLOOKUP(E234,角色属性概况!I:M,3,FALSE)*AA234/100)))</f>
        <v>5748</v>
      </c>
      <c r="AE234" s="25">
        <f>(VLOOKUP(G234,角色!V:AE,主动技能!F234+7,FALSE))</f>
        <v>1</v>
      </c>
      <c r="AF234" s="19">
        <f>VLOOKUP(F234,对应表!AY:BA,3,FALSE)</f>
        <v>2</v>
      </c>
      <c r="AG234" s="19">
        <f>VLOOKUP(F234,对应表!AY:BA,2,FALSE)</f>
        <v>2</v>
      </c>
      <c r="AH234" s="25" t="str">
        <f>VLOOKUP(F234,特效对应!F:G,2,FALSE)</f>
        <v>attackex</v>
      </c>
      <c r="AJ234">
        <f t="shared" si="57"/>
        <v>8</v>
      </c>
      <c r="AQ234" s="6" t="str">
        <f>_xlfn.IFNA(IF(IF($AK234=AQ$5,VLOOKUP(AL234,buff!$K:$L,2,FALSE),"")=0,"",IF($AK234=AQ$5,VLOOKUP(AL234,buff!$K:$L,2,FALSE),"")),"")</f>
        <v/>
      </c>
      <c r="AR234" s="6" t="str">
        <f>_xlfn.IFNA(IF(IF($AK234=AR$5,VLOOKUP(AM234,buff!$K:$L,2,FALSE),"")=0,"",IF($AK234=AR$5,VLOOKUP(AM234,buff!$K:$L,2,FALSE),"")),"")</f>
        <v/>
      </c>
      <c r="AS234" s="6" t="str">
        <f>_xlfn.IFNA(IF(IF($AK234=AS$5,VLOOKUP(AN234,buff!$K:$L,2,FALSE),"")=0,"",IF($AK234=AS$5,VLOOKUP(AN234,buff!$K:$L,2,FALSE),"")),"")</f>
        <v/>
      </c>
      <c r="AT234" s="6" t="str">
        <f>_xlfn.IFNA(IF(IF($AK234=AT$5,VLOOKUP(AO234,buff!$K:$L,2,FALSE),"")=0,"",IF($AK234=AT$5,VLOOKUP(AO234,buff!$K:$L,2,FALSE),"")),"")</f>
        <v/>
      </c>
      <c r="AU234" s="6" t="str">
        <f>_xlfn.IFNA(IF(IF($AK234=AU$5,VLOOKUP(AP234,buff!$K:$L,2,FALSE),"")=0,"",IF($AK234=AU$5,VLOOKUP(AP234,buff!$K:$L,2,FALSE),"")),"")</f>
        <v/>
      </c>
      <c r="AV234" s="6" t="str">
        <f>_xlfn.IFNA(IF(IF($AK234=AV$5,VLOOKUP(AL234,buff!$K:$L,2,FALSE),"")=0,"",IF($AK234=AV$5,VLOOKUP(AL234,buff!$K:$L,2,FALSE),"")),"")</f>
        <v/>
      </c>
      <c r="AW234" s="6" t="str">
        <f>_xlfn.IFNA(IF(IF($AK234=AW$5,VLOOKUP(AM234,buff!$K:$L,2,FALSE),"")=0,"",IF($AK234=AW$5,VLOOKUP(AM234,buff!$K:$L,2,FALSE),"")),"")</f>
        <v/>
      </c>
      <c r="AX234" s="6" t="str">
        <f>_xlfn.IFNA(IF(IF($AK234=AX$5,VLOOKUP(AN234,buff!$K:$L,2,FALSE),"")=0,"",IF($AK234=AX$5,VLOOKUP(AN234,buff!$K:$L,2,FALSE),"")),"")</f>
        <v/>
      </c>
      <c r="AY234" s="6" t="str">
        <f>_xlfn.IFNA(IF(IF($AK234=AY$5,VLOOKUP(AO234,buff!$K:$L,2,FALSE),"")=0,"",IF($AK234=AY$5,VLOOKUP(AO234,buff!$K:$L,2,FALSE),"")),"")</f>
        <v/>
      </c>
      <c r="AZ234" s="6" t="str">
        <f>_xlfn.IFNA(IF(IF($AK234=AZ$5,VLOOKUP(AP234,buff!$K:$L,2,FALSE),"")=0,"",IF($AK234=AZ$5,VLOOKUP(AP234,buff!$K:$L,2,FALSE),"")),"")</f>
        <v/>
      </c>
      <c r="BA234" s="6" t="e">
        <f>VLOOKUP(AL234,buff!$K:$P,6,FALSE)</f>
        <v>#N/A</v>
      </c>
      <c r="BB234" s="6" t="e">
        <f>VLOOKUP(AM234,buff!$K:$P,6,FALSE)</f>
        <v>#N/A</v>
      </c>
      <c r="BC234" s="6" t="e">
        <f>VLOOKUP(AN234,buff!$K:$P,6,FALSE)</f>
        <v>#N/A</v>
      </c>
      <c r="BD234">
        <f t="shared" si="58"/>
        <v>3</v>
      </c>
      <c r="BE234">
        <f t="shared" si="59"/>
        <v>2</v>
      </c>
      <c r="BF234" s="22">
        <f t="shared" si="60"/>
        <v>100403</v>
      </c>
    </row>
    <row r="235" spans="1:58" x14ac:dyDescent="0.15">
      <c r="A235" t="str">
        <f t="shared" si="48"/>
        <v>洛克主动技能3等级9</v>
      </c>
      <c r="B235" s="8">
        <f t="shared" si="55"/>
        <v>10040309</v>
      </c>
      <c r="C235" s="8" t="str">
        <f>VLOOKUP(G235,角色!A:B,2,FALSE)</f>
        <v>洛克</v>
      </c>
      <c r="D235" s="8" t="str">
        <f t="shared" si="56"/>
        <v>主动技能3</v>
      </c>
      <c r="E235" s="8">
        <f t="shared" si="61"/>
        <v>9</v>
      </c>
      <c r="F235" s="8">
        <f t="shared" si="62"/>
        <v>3</v>
      </c>
      <c r="G235" s="8">
        <f t="shared" si="63"/>
        <v>4</v>
      </c>
      <c r="H235" s="4" t="s">
        <v>884</v>
      </c>
      <c r="I235" s="20" t="str">
        <f t="shared" si="64"/>
        <v>对敌方贯穿攻击，造成125%攻击力（+8240）点伤害。</v>
      </c>
      <c r="J235" s="4" t="s">
        <v>277</v>
      </c>
      <c r="K235" s="1" t="s">
        <v>102</v>
      </c>
      <c r="L235" s="4" t="s">
        <v>885</v>
      </c>
      <c r="M235" s="4"/>
      <c r="N235" s="4">
        <v>100</v>
      </c>
      <c r="O235" s="20">
        <f>VLOOKUP(L235,对应表!BK:BL,2,FALSE)</f>
        <v>50</v>
      </c>
      <c r="P235" s="25" t="str">
        <f>_xlfn.IFNA(VLOOKUP(G235,角色!V:AE,主动技能!F235+1,FALSE),"")</f>
        <v>||eff_kuanglongci|</v>
      </c>
      <c r="Q235" s="25">
        <f>(VLOOKUP(G235,角色!V:AE,主动技能!F235+4,FALSE))</f>
        <v>1</v>
      </c>
      <c r="R235" s="25">
        <v>0</v>
      </c>
      <c r="S235" s="25">
        <v>0</v>
      </c>
      <c r="T235" s="6" t="str">
        <f t="shared" si="50"/>
        <v/>
      </c>
      <c r="U235" s="6" t="str">
        <f t="shared" si="51"/>
        <v/>
      </c>
      <c r="V235" s="19" t="str">
        <f>VLOOKUP(G235,角色!AW:BC,主动技能!F235+1,FALSE)</f>
        <v>skill_18</v>
      </c>
      <c r="Y235">
        <f t="shared" si="54"/>
        <v>0</v>
      </c>
      <c r="Z235" s="19">
        <f>IF(VLOOKUP(C235,角色!CC:CI,主动技能!F235*2,FALSE)=0,"",VLOOKUP(C235,角色!CC:CI,主动技能!F235*2,FALSE))</f>
        <v>125</v>
      </c>
      <c r="AA235" s="19">
        <f>IF(VLOOKUP(C235,角色!CC:CI,主动技能!F235*2+1,FALSE)=0,0,VLOOKUP(C235,角色!CC:CI,主动技能!F235*2+1,FALSE))</f>
        <v>50</v>
      </c>
      <c r="AB235" s="19">
        <f>IF(INT(VLOOKUP(E235,角色属性概况!I:M,3,FALSE)*AA235/100)=0,"",(INT(VLOOKUP(E235,角色属性概况!I:M,3,FALSE)*AA235/100)))</f>
        <v>8240</v>
      </c>
      <c r="AE235" s="25">
        <f>(VLOOKUP(G235,角色!V:AE,主动技能!F235+7,FALSE))</f>
        <v>1</v>
      </c>
      <c r="AF235" s="19">
        <f>VLOOKUP(F235,对应表!AY:BA,3,FALSE)</f>
        <v>2</v>
      </c>
      <c r="AG235" s="19">
        <f>VLOOKUP(F235,对应表!AY:BA,2,FALSE)</f>
        <v>2</v>
      </c>
      <c r="AH235" s="25" t="str">
        <f>VLOOKUP(F235,特效对应!F:G,2,FALSE)</f>
        <v>attackex</v>
      </c>
      <c r="AJ235">
        <f t="shared" si="57"/>
        <v>9</v>
      </c>
      <c r="AQ235" s="6" t="str">
        <f>_xlfn.IFNA(IF(IF($AK235=AQ$5,VLOOKUP(AL235,buff!$K:$L,2,FALSE),"")=0,"",IF($AK235=AQ$5,VLOOKUP(AL235,buff!$K:$L,2,FALSE),"")),"")</f>
        <v/>
      </c>
      <c r="AR235" s="6" t="str">
        <f>_xlfn.IFNA(IF(IF($AK235=AR$5,VLOOKUP(AM235,buff!$K:$L,2,FALSE),"")=0,"",IF($AK235=AR$5,VLOOKUP(AM235,buff!$K:$L,2,FALSE),"")),"")</f>
        <v/>
      </c>
      <c r="AS235" s="6" t="str">
        <f>_xlfn.IFNA(IF(IF($AK235=AS$5,VLOOKUP(AN235,buff!$K:$L,2,FALSE),"")=0,"",IF($AK235=AS$5,VLOOKUP(AN235,buff!$K:$L,2,FALSE),"")),"")</f>
        <v/>
      </c>
      <c r="AT235" s="6" t="str">
        <f>_xlfn.IFNA(IF(IF($AK235=AT$5,VLOOKUP(AO235,buff!$K:$L,2,FALSE),"")=0,"",IF($AK235=AT$5,VLOOKUP(AO235,buff!$K:$L,2,FALSE),"")),"")</f>
        <v/>
      </c>
      <c r="AU235" s="6" t="str">
        <f>_xlfn.IFNA(IF(IF($AK235=AU$5,VLOOKUP(AP235,buff!$K:$L,2,FALSE),"")=0,"",IF($AK235=AU$5,VLOOKUP(AP235,buff!$K:$L,2,FALSE),"")),"")</f>
        <v/>
      </c>
      <c r="AV235" s="6" t="str">
        <f>_xlfn.IFNA(IF(IF($AK235=AV$5,VLOOKUP(AL235,buff!$K:$L,2,FALSE),"")=0,"",IF($AK235=AV$5,VLOOKUP(AL235,buff!$K:$L,2,FALSE),"")),"")</f>
        <v/>
      </c>
      <c r="AW235" s="6" t="str">
        <f>_xlfn.IFNA(IF(IF($AK235=AW$5,VLOOKUP(AM235,buff!$K:$L,2,FALSE),"")=0,"",IF($AK235=AW$5,VLOOKUP(AM235,buff!$K:$L,2,FALSE),"")),"")</f>
        <v/>
      </c>
      <c r="AX235" s="6" t="str">
        <f>_xlfn.IFNA(IF(IF($AK235=AX$5,VLOOKUP(AN235,buff!$K:$L,2,FALSE),"")=0,"",IF($AK235=AX$5,VLOOKUP(AN235,buff!$K:$L,2,FALSE),"")),"")</f>
        <v/>
      </c>
      <c r="AY235" s="6" t="str">
        <f>_xlfn.IFNA(IF(IF($AK235=AY$5,VLOOKUP(AO235,buff!$K:$L,2,FALSE),"")=0,"",IF($AK235=AY$5,VLOOKUP(AO235,buff!$K:$L,2,FALSE),"")),"")</f>
        <v/>
      </c>
      <c r="AZ235" s="6" t="str">
        <f>_xlfn.IFNA(IF(IF($AK235=AZ$5,VLOOKUP(AP235,buff!$K:$L,2,FALSE),"")=0,"",IF($AK235=AZ$5,VLOOKUP(AP235,buff!$K:$L,2,FALSE),"")),"")</f>
        <v/>
      </c>
      <c r="BA235" s="6" t="e">
        <f>VLOOKUP(AL235,buff!$K:$P,6,FALSE)</f>
        <v>#N/A</v>
      </c>
      <c r="BB235" s="6" t="e">
        <f>VLOOKUP(AM235,buff!$K:$P,6,FALSE)</f>
        <v>#N/A</v>
      </c>
      <c r="BC235" s="6" t="e">
        <f>VLOOKUP(AN235,buff!$K:$P,6,FALSE)</f>
        <v>#N/A</v>
      </c>
      <c r="BD235">
        <f t="shared" si="58"/>
        <v>3</v>
      </c>
      <c r="BE235">
        <f t="shared" si="59"/>
        <v>2</v>
      </c>
      <c r="BF235" s="22">
        <f t="shared" si="60"/>
        <v>100403</v>
      </c>
    </row>
    <row r="236" spans="1:58" x14ac:dyDescent="0.15">
      <c r="A236" t="str">
        <f t="shared" si="48"/>
        <v>洛克主动技能3等级10</v>
      </c>
      <c r="B236" s="8">
        <f t="shared" si="55"/>
        <v>10040310</v>
      </c>
      <c r="C236" s="8" t="str">
        <f>VLOOKUP(G236,角色!A:B,2,FALSE)</f>
        <v>洛克</v>
      </c>
      <c r="D236" s="8" t="str">
        <f t="shared" si="56"/>
        <v>主动技能3</v>
      </c>
      <c r="E236" s="8">
        <f t="shared" si="61"/>
        <v>10</v>
      </c>
      <c r="F236" s="8">
        <f t="shared" si="62"/>
        <v>3</v>
      </c>
      <c r="G236" s="8">
        <f t="shared" si="63"/>
        <v>4</v>
      </c>
      <c r="H236" s="4" t="s">
        <v>884</v>
      </c>
      <c r="I236" s="20" t="str">
        <f t="shared" si="64"/>
        <v>对敌方贯穿攻击，造成125%攻击力（+11767）点伤害。</v>
      </c>
      <c r="J236" s="4" t="s">
        <v>277</v>
      </c>
      <c r="K236" s="1" t="s">
        <v>102</v>
      </c>
      <c r="L236" s="4" t="s">
        <v>885</v>
      </c>
      <c r="M236" s="4"/>
      <c r="N236" s="4">
        <v>100</v>
      </c>
      <c r="O236" s="20">
        <f>VLOOKUP(L236,对应表!BK:BL,2,FALSE)</f>
        <v>50</v>
      </c>
      <c r="P236" s="25" t="str">
        <f>_xlfn.IFNA(VLOOKUP(G236,角色!V:AE,主动技能!F236+1,FALSE),"")</f>
        <v>||eff_kuanglongci|</v>
      </c>
      <c r="Q236" s="25">
        <f>(VLOOKUP(G236,角色!V:AE,主动技能!F236+4,FALSE))</f>
        <v>1</v>
      </c>
      <c r="R236" s="25">
        <v>0</v>
      </c>
      <c r="S236" s="25">
        <v>0</v>
      </c>
      <c r="T236" s="6" t="str">
        <f t="shared" si="50"/>
        <v/>
      </c>
      <c r="U236" s="6" t="str">
        <f t="shared" si="51"/>
        <v/>
      </c>
      <c r="V236" s="19" t="str">
        <f>VLOOKUP(G236,角色!AW:BC,主动技能!F236+1,FALSE)</f>
        <v>skill_18</v>
      </c>
      <c r="Y236">
        <f t="shared" si="54"/>
        <v>0</v>
      </c>
      <c r="Z236" s="19">
        <f>IF(VLOOKUP(C236,角色!CC:CI,主动技能!F236*2,FALSE)=0,"",VLOOKUP(C236,角色!CC:CI,主动技能!F236*2,FALSE))</f>
        <v>125</v>
      </c>
      <c r="AA236" s="19">
        <f>IF(VLOOKUP(C236,角色!CC:CI,主动技能!F236*2+1,FALSE)=0,0,VLOOKUP(C236,角色!CC:CI,主动技能!F236*2+1,FALSE))</f>
        <v>50</v>
      </c>
      <c r="AB236" s="19">
        <f>IF(INT(VLOOKUP(E236,角色属性概况!I:M,3,FALSE)*AA236/100)=0,"",(INT(VLOOKUP(E236,角色属性概况!I:M,3,FALSE)*AA236/100)))</f>
        <v>11767</v>
      </c>
      <c r="AE236" s="25">
        <f>(VLOOKUP(G236,角色!V:AE,主动技能!F236+7,FALSE))</f>
        <v>1</v>
      </c>
      <c r="AF236" s="19">
        <f>VLOOKUP(F236,对应表!AY:BA,3,FALSE)</f>
        <v>2</v>
      </c>
      <c r="AG236" s="19">
        <f>VLOOKUP(F236,对应表!AY:BA,2,FALSE)</f>
        <v>2</v>
      </c>
      <c r="AH236" s="25" t="str">
        <f>VLOOKUP(F236,特效对应!F:G,2,FALSE)</f>
        <v>attackex</v>
      </c>
      <c r="AJ236">
        <f t="shared" si="57"/>
        <v>10</v>
      </c>
      <c r="AQ236" s="6" t="str">
        <f>_xlfn.IFNA(IF(IF($AK236=AQ$5,VLOOKUP(AL236,buff!$K:$L,2,FALSE),"")=0,"",IF($AK236=AQ$5,VLOOKUP(AL236,buff!$K:$L,2,FALSE),"")),"")</f>
        <v/>
      </c>
      <c r="AR236" s="6" t="str">
        <f>_xlfn.IFNA(IF(IF($AK236=AR$5,VLOOKUP(AM236,buff!$K:$L,2,FALSE),"")=0,"",IF($AK236=AR$5,VLOOKUP(AM236,buff!$K:$L,2,FALSE),"")),"")</f>
        <v/>
      </c>
      <c r="AS236" s="6" t="str">
        <f>_xlfn.IFNA(IF(IF($AK236=AS$5,VLOOKUP(AN236,buff!$K:$L,2,FALSE),"")=0,"",IF($AK236=AS$5,VLOOKUP(AN236,buff!$K:$L,2,FALSE),"")),"")</f>
        <v/>
      </c>
      <c r="AT236" s="6" t="str">
        <f>_xlfn.IFNA(IF(IF($AK236=AT$5,VLOOKUP(AO236,buff!$K:$L,2,FALSE),"")=0,"",IF($AK236=AT$5,VLOOKUP(AO236,buff!$K:$L,2,FALSE),"")),"")</f>
        <v/>
      </c>
      <c r="AU236" s="6" t="str">
        <f>_xlfn.IFNA(IF(IF($AK236=AU$5,VLOOKUP(AP236,buff!$K:$L,2,FALSE),"")=0,"",IF($AK236=AU$5,VLOOKUP(AP236,buff!$K:$L,2,FALSE),"")),"")</f>
        <v/>
      </c>
      <c r="AV236" s="6" t="str">
        <f>_xlfn.IFNA(IF(IF($AK236=AV$5,VLOOKUP(AL236,buff!$K:$L,2,FALSE),"")=0,"",IF($AK236=AV$5,VLOOKUP(AL236,buff!$K:$L,2,FALSE),"")),"")</f>
        <v/>
      </c>
      <c r="AW236" s="6" t="str">
        <f>_xlfn.IFNA(IF(IF($AK236=AW$5,VLOOKUP(AM236,buff!$K:$L,2,FALSE),"")=0,"",IF($AK236=AW$5,VLOOKUP(AM236,buff!$K:$L,2,FALSE),"")),"")</f>
        <v/>
      </c>
      <c r="AX236" s="6" t="str">
        <f>_xlfn.IFNA(IF(IF($AK236=AX$5,VLOOKUP(AN236,buff!$K:$L,2,FALSE),"")=0,"",IF($AK236=AX$5,VLOOKUP(AN236,buff!$K:$L,2,FALSE),"")),"")</f>
        <v/>
      </c>
      <c r="AY236" s="6" t="str">
        <f>_xlfn.IFNA(IF(IF($AK236=AY$5,VLOOKUP(AO236,buff!$K:$L,2,FALSE),"")=0,"",IF($AK236=AY$5,VLOOKUP(AO236,buff!$K:$L,2,FALSE),"")),"")</f>
        <v/>
      </c>
      <c r="AZ236" s="6" t="str">
        <f>_xlfn.IFNA(IF(IF($AK236=AZ$5,VLOOKUP(AP236,buff!$K:$L,2,FALSE),"")=0,"",IF($AK236=AZ$5,VLOOKUP(AP236,buff!$K:$L,2,FALSE),"")),"")</f>
        <v/>
      </c>
      <c r="BA236" s="6" t="e">
        <f>VLOOKUP(AL236,buff!$K:$P,6,FALSE)</f>
        <v>#N/A</v>
      </c>
      <c r="BB236" s="6" t="e">
        <f>VLOOKUP(AM236,buff!$K:$P,6,FALSE)</f>
        <v>#N/A</v>
      </c>
      <c r="BC236" s="6" t="e">
        <f>VLOOKUP(AN236,buff!$K:$P,6,FALSE)</f>
        <v>#N/A</v>
      </c>
      <c r="BD236">
        <f t="shared" si="58"/>
        <v>3</v>
      </c>
      <c r="BE236">
        <f t="shared" si="59"/>
        <v>2</v>
      </c>
      <c r="BF236" s="22">
        <f t="shared" si="60"/>
        <v>100403</v>
      </c>
    </row>
    <row r="237" spans="1:58" x14ac:dyDescent="0.15">
      <c r="A237" t="str">
        <f t="shared" si="48"/>
        <v>洛克主动技能3等级11</v>
      </c>
      <c r="B237" s="8">
        <f t="shared" si="55"/>
        <v>10040311</v>
      </c>
      <c r="C237" s="8" t="str">
        <f>VLOOKUP(G237,角色!A:B,2,FALSE)</f>
        <v>洛克</v>
      </c>
      <c r="D237" s="8" t="str">
        <f t="shared" si="56"/>
        <v>主动技能3</v>
      </c>
      <c r="E237" s="8">
        <f t="shared" si="61"/>
        <v>11</v>
      </c>
      <c r="F237" s="8">
        <f t="shared" si="62"/>
        <v>3</v>
      </c>
      <c r="G237" s="8">
        <f t="shared" si="63"/>
        <v>4</v>
      </c>
      <c r="H237" s="4" t="s">
        <v>884</v>
      </c>
      <c r="I237" s="20" t="str">
        <f t="shared" si="64"/>
        <v>对敌方贯穿攻击，造成125%攻击力（+16761）点伤害。</v>
      </c>
      <c r="J237" s="4" t="s">
        <v>277</v>
      </c>
      <c r="K237" s="1" t="s">
        <v>102</v>
      </c>
      <c r="L237" s="4" t="s">
        <v>885</v>
      </c>
      <c r="M237" s="4"/>
      <c r="N237" s="4">
        <v>100</v>
      </c>
      <c r="O237" s="20">
        <f>VLOOKUP(L237,对应表!BK:BL,2,FALSE)</f>
        <v>50</v>
      </c>
      <c r="P237" s="25" t="str">
        <f>_xlfn.IFNA(VLOOKUP(G237,角色!V:AE,主动技能!F237+1,FALSE),"")</f>
        <v>||eff_kuanglongci|</v>
      </c>
      <c r="Q237" s="25">
        <f>(VLOOKUP(G237,角色!V:AE,主动技能!F237+4,FALSE))</f>
        <v>1</v>
      </c>
      <c r="R237" s="25">
        <v>0</v>
      </c>
      <c r="S237" s="25">
        <v>0</v>
      </c>
      <c r="T237" s="6" t="str">
        <f t="shared" si="50"/>
        <v/>
      </c>
      <c r="U237" s="6" t="str">
        <f t="shared" si="51"/>
        <v/>
      </c>
      <c r="V237" s="19" t="str">
        <f>VLOOKUP(G237,角色!AW:BC,主动技能!F237+1,FALSE)</f>
        <v>skill_18</v>
      </c>
      <c r="Y237">
        <f t="shared" si="54"/>
        <v>0</v>
      </c>
      <c r="Z237" s="19">
        <f>IF(VLOOKUP(C237,角色!CC:CI,主动技能!F237*2,FALSE)=0,"",VLOOKUP(C237,角色!CC:CI,主动技能!F237*2,FALSE))</f>
        <v>125</v>
      </c>
      <c r="AA237" s="19">
        <f>IF(VLOOKUP(C237,角色!CC:CI,主动技能!F237*2+1,FALSE)=0,0,VLOOKUP(C237,角色!CC:CI,主动技能!F237*2+1,FALSE))</f>
        <v>50</v>
      </c>
      <c r="AB237" s="19">
        <f>IF(INT(VLOOKUP(E237,角色属性概况!I:M,3,FALSE)*AA237/100)=0,"",(INT(VLOOKUP(E237,角色属性概况!I:M,3,FALSE)*AA237/100)))</f>
        <v>16761</v>
      </c>
      <c r="AE237" s="25">
        <f>(VLOOKUP(G237,角色!V:AE,主动技能!F237+7,FALSE))</f>
        <v>1</v>
      </c>
      <c r="AF237" s="19">
        <f>VLOOKUP(F237,对应表!AY:BA,3,FALSE)</f>
        <v>2</v>
      </c>
      <c r="AG237" s="19">
        <f>VLOOKUP(F237,对应表!AY:BA,2,FALSE)</f>
        <v>2</v>
      </c>
      <c r="AH237" s="25" t="str">
        <f>VLOOKUP(F237,特效对应!F:G,2,FALSE)</f>
        <v>attackex</v>
      </c>
      <c r="AJ237">
        <f t="shared" si="57"/>
        <v>11</v>
      </c>
      <c r="AQ237" s="6" t="str">
        <f>_xlfn.IFNA(IF(IF($AK237=AQ$5,VLOOKUP(AL237,buff!$K:$L,2,FALSE),"")=0,"",IF($AK237=AQ$5,VLOOKUP(AL237,buff!$K:$L,2,FALSE),"")),"")</f>
        <v/>
      </c>
      <c r="AR237" s="6" t="str">
        <f>_xlfn.IFNA(IF(IF($AK237=AR$5,VLOOKUP(AM237,buff!$K:$L,2,FALSE),"")=0,"",IF($AK237=AR$5,VLOOKUP(AM237,buff!$K:$L,2,FALSE),"")),"")</f>
        <v/>
      </c>
      <c r="AS237" s="6" t="str">
        <f>_xlfn.IFNA(IF(IF($AK237=AS$5,VLOOKUP(AN237,buff!$K:$L,2,FALSE),"")=0,"",IF($AK237=AS$5,VLOOKUP(AN237,buff!$K:$L,2,FALSE),"")),"")</f>
        <v/>
      </c>
      <c r="AT237" s="6" t="str">
        <f>_xlfn.IFNA(IF(IF($AK237=AT$5,VLOOKUP(AO237,buff!$K:$L,2,FALSE),"")=0,"",IF($AK237=AT$5,VLOOKUP(AO237,buff!$K:$L,2,FALSE),"")),"")</f>
        <v/>
      </c>
      <c r="AU237" s="6" t="str">
        <f>_xlfn.IFNA(IF(IF($AK237=AU$5,VLOOKUP(AP237,buff!$K:$L,2,FALSE),"")=0,"",IF($AK237=AU$5,VLOOKUP(AP237,buff!$K:$L,2,FALSE),"")),"")</f>
        <v/>
      </c>
      <c r="AV237" s="6" t="str">
        <f>_xlfn.IFNA(IF(IF($AK237=AV$5,VLOOKUP(AL237,buff!$K:$L,2,FALSE),"")=0,"",IF($AK237=AV$5,VLOOKUP(AL237,buff!$K:$L,2,FALSE),"")),"")</f>
        <v/>
      </c>
      <c r="AW237" s="6" t="str">
        <f>_xlfn.IFNA(IF(IF($AK237=AW$5,VLOOKUP(AM237,buff!$K:$L,2,FALSE),"")=0,"",IF($AK237=AW$5,VLOOKUP(AM237,buff!$K:$L,2,FALSE),"")),"")</f>
        <v/>
      </c>
      <c r="AX237" s="6" t="str">
        <f>_xlfn.IFNA(IF(IF($AK237=AX$5,VLOOKUP(AN237,buff!$K:$L,2,FALSE),"")=0,"",IF($AK237=AX$5,VLOOKUP(AN237,buff!$K:$L,2,FALSE),"")),"")</f>
        <v/>
      </c>
      <c r="AY237" s="6" t="str">
        <f>_xlfn.IFNA(IF(IF($AK237=AY$5,VLOOKUP(AO237,buff!$K:$L,2,FALSE),"")=0,"",IF($AK237=AY$5,VLOOKUP(AO237,buff!$K:$L,2,FALSE),"")),"")</f>
        <v/>
      </c>
      <c r="AZ237" s="6" t="str">
        <f>_xlfn.IFNA(IF(IF($AK237=AZ$5,VLOOKUP(AP237,buff!$K:$L,2,FALSE),"")=0,"",IF($AK237=AZ$5,VLOOKUP(AP237,buff!$K:$L,2,FALSE),"")),"")</f>
        <v/>
      </c>
      <c r="BA237" s="6" t="e">
        <f>VLOOKUP(AL237,buff!$K:$P,6,FALSE)</f>
        <v>#N/A</v>
      </c>
      <c r="BB237" s="6" t="e">
        <f>VLOOKUP(AM237,buff!$K:$P,6,FALSE)</f>
        <v>#N/A</v>
      </c>
      <c r="BC237" s="6" t="e">
        <f>VLOOKUP(AN237,buff!$K:$P,6,FALSE)</f>
        <v>#N/A</v>
      </c>
      <c r="BD237">
        <f t="shared" si="58"/>
        <v>3</v>
      </c>
      <c r="BE237">
        <f t="shared" si="59"/>
        <v>2</v>
      </c>
      <c r="BF237" s="22">
        <f t="shared" si="60"/>
        <v>100403</v>
      </c>
    </row>
    <row r="238" spans="1:58" x14ac:dyDescent="0.15">
      <c r="A238" t="str">
        <f t="shared" si="48"/>
        <v>洛克主动技能3等级12</v>
      </c>
      <c r="B238" s="8">
        <f t="shared" si="55"/>
        <v>10040312</v>
      </c>
      <c r="C238" s="8" t="str">
        <f>VLOOKUP(G238,角色!A:B,2,FALSE)</f>
        <v>洛克</v>
      </c>
      <c r="D238" s="8" t="str">
        <f t="shared" si="56"/>
        <v>主动技能3</v>
      </c>
      <c r="E238" s="8">
        <f t="shared" si="61"/>
        <v>12</v>
      </c>
      <c r="F238" s="8">
        <f t="shared" si="62"/>
        <v>3</v>
      </c>
      <c r="G238" s="8">
        <f t="shared" si="63"/>
        <v>4</v>
      </c>
      <c r="H238" s="4" t="s">
        <v>884</v>
      </c>
      <c r="I238" s="20" t="str">
        <f t="shared" si="64"/>
        <v>对敌方贯穿攻击，造成125%攻击力（+23830）点伤害。</v>
      </c>
      <c r="J238" s="4" t="s">
        <v>277</v>
      </c>
      <c r="K238" s="1" t="s">
        <v>102</v>
      </c>
      <c r="L238" s="4" t="s">
        <v>885</v>
      </c>
      <c r="M238" s="4"/>
      <c r="N238" s="4">
        <v>100</v>
      </c>
      <c r="O238" s="20">
        <f>VLOOKUP(L238,对应表!BK:BL,2,FALSE)</f>
        <v>50</v>
      </c>
      <c r="P238" s="25" t="str">
        <f>_xlfn.IFNA(VLOOKUP(G238,角色!V:AE,主动技能!F238+1,FALSE),"")</f>
        <v>||eff_kuanglongci|</v>
      </c>
      <c r="Q238" s="25">
        <f>(VLOOKUP(G238,角色!V:AE,主动技能!F238+4,FALSE))</f>
        <v>1</v>
      </c>
      <c r="R238" s="25">
        <v>0</v>
      </c>
      <c r="S238" s="25">
        <v>0</v>
      </c>
      <c r="T238" s="6" t="str">
        <f t="shared" si="50"/>
        <v/>
      </c>
      <c r="U238" s="6" t="str">
        <f t="shared" si="51"/>
        <v/>
      </c>
      <c r="V238" s="19" t="str">
        <f>VLOOKUP(G238,角色!AW:BC,主动技能!F238+1,FALSE)</f>
        <v>skill_18</v>
      </c>
      <c r="Y238">
        <f t="shared" si="54"/>
        <v>0</v>
      </c>
      <c r="Z238" s="19">
        <f>IF(VLOOKUP(C238,角色!CC:CI,主动技能!F238*2,FALSE)=0,"",VLOOKUP(C238,角色!CC:CI,主动技能!F238*2,FALSE))</f>
        <v>125</v>
      </c>
      <c r="AA238" s="19">
        <f>IF(VLOOKUP(C238,角色!CC:CI,主动技能!F238*2+1,FALSE)=0,0,VLOOKUP(C238,角色!CC:CI,主动技能!F238*2+1,FALSE))</f>
        <v>50</v>
      </c>
      <c r="AB238" s="19">
        <f>IF(INT(VLOOKUP(E238,角色属性概况!I:M,3,FALSE)*AA238/100)=0,"",(INT(VLOOKUP(E238,角色属性概况!I:M,3,FALSE)*AA238/100)))</f>
        <v>23830</v>
      </c>
      <c r="AE238" s="25">
        <f>(VLOOKUP(G238,角色!V:AE,主动技能!F238+7,FALSE))</f>
        <v>1</v>
      </c>
      <c r="AF238" s="19">
        <f>VLOOKUP(F238,对应表!AY:BA,3,FALSE)</f>
        <v>2</v>
      </c>
      <c r="AG238" s="19">
        <f>VLOOKUP(F238,对应表!AY:BA,2,FALSE)</f>
        <v>2</v>
      </c>
      <c r="AH238" s="25" t="str">
        <f>VLOOKUP(F238,特效对应!F:G,2,FALSE)</f>
        <v>attackex</v>
      </c>
      <c r="AJ238">
        <f t="shared" si="57"/>
        <v>12</v>
      </c>
      <c r="AQ238" s="6" t="str">
        <f>_xlfn.IFNA(IF(IF($AK238=AQ$5,VLOOKUP(AL238,buff!$K:$L,2,FALSE),"")=0,"",IF($AK238=AQ$5,VLOOKUP(AL238,buff!$K:$L,2,FALSE),"")),"")</f>
        <v/>
      </c>
      <c r="AR238" s="6" t="str">
        <f>_xlfn.IFNA(IF(IF($AK238=AR$5,VLOOKUP(AM238,buff!$K:$L,2,FALSE),"")=0,"",IF($AK238=AR$5,VLOOKUP(AM238,buff!$K:$L,2,FALSE),"")),"")</f>
        <v/>
      </c>
      <c r="AS238" s="6" t="str">
        <f>_xlfn.IFNA(IF(IF($AK238=AS$5,VLOOKUP(AN238,buff!$K:$L,2,FALSE),"")=0,"",IF($AK238=AS$5,VLOOKUP(AN238,buff!$K:$L,2,FALSE),"")),"")</f>
        <v/>
      </c>
      <c r="AT238" s="6" t="str">
        <f>_xlfn.IFNA(IF(IF($AK238=AT$5,VLOOKUP(AO238,buff!$K:$L,2,FALSE),"")=0,"",IF($AK238=AT$5,VLOOKUP(AO238,buff!$K:$L,2,FALSE),"")),"")</f>
        <v/>
      </c>
      <c r="AU238" s="6" t="str">
        <f>_xlfn.IFNA(IF(IF($AK238=AU$5,VLOOKUP(AP238,buff!$K:$L,2,FALSE),"")=0,"",IF($AK238=AU$5,VLOOKUP(AP238,buff!$K:$L,2,FALSE),"")),"")</f>
        <v/>
      </c>
      <c r="AV238" s="6" t="str">
        <f>_xlfn.IFNA(IF(IF($AK238=AV$5,VLOOKUP(AL238,buff!$K:$L,2,FALSE),"")=0,"",IF($AK238=AV$5,VLOOKUP(AL238,buff!$K:$L,2,FALSE),"")),"")</f>
        <v/>
      </c>
      <c r="AW238" s="6" t="str">
        <f>_xlfn.IFNA(IF(IF($AK238=AW$5,VLOOKUP(AM238,buff!$K:$L,2,FALSE),"")=0,"",IF($AK238=AW$5,VLOOKUP(AM238,buff!$K:$L,2,FALSE),"")),"")</f>
        <v/>
      </c>
      <c r="AX238" s="6" t="str">
        <f>_xlfn.IFNA(IF(IF($AK238=AX$5,VLOOKUP(AN238,buff!$K:$L,2,FALSE),"")=0,"",IF($AK238=AX$5,VLOOKUP(AN238,buff!$K:$L,2,FALSE),"")),"")</f>
        <v/>
      </c>
      <c r="AY238" s="6" t="str">
        <f>_xlfn.IFNA(IF(IF($AK238=AY$5,VLOOKUP(AO238,buff!$K:$L,2,FALSE),"")=0,"",IF($AK238=AY$5,VLOOKUP(AO238,buff!$K:$L,2,FALSE),"")),"")</f>
        <v/>
      </c>
      <c r="AZ238" s="6" t="str">
        <f>_xlfn.IFNA(IF(IF($AK238=AZ$5,VLOOKUP(AP238,buff!$K:$L,2,FALSE),"")=0,"",IF($AK238=AZ$5,VLOOKUP(AP238,buff!$K:$L,2,FALSE),"")),"")</f>
        <v/>
      </c>
      <c r="BA238" s="6" t="e">
        <f>VLOOKUP(AL238,buff!$K:$P,6,FALSE)</f>
        <v>#N/A</v>
      </c>
      <c r="BB238" s="6" t="e">
        <f>VLOOKUP(AM238,buff!$K:$P,6,FALSE)</f>
        <v>#N/A</v>
      </c>
      <c r="BC238" s="6" t="e">
        <f>VLOOKUP(AN238,buff!$K:$P,6,FALSE)</f>
        <v>#N/A</v>
      </c>
      <c r="BD238">
        <f t="shared" si="58"/>
        <v>3</v>
      </c>
      <c r="BE238">
        <f t="shared" si="59"/>
        <v>2</v>
      </c>
      <c r="BF238" s="22">
        <f t="shared" si="60"/>
        <v>100403</v>
      </c>
    </row>
    <row r="239" spans="1:58" x14ac:dyDescent="0.15">
      <c r="A239" t="str">
        <f t="shared" si="48"/>
        <v>洛克主动技能3等级13</v>
      </c>
      <c r="B239" s="8">
        <f t="shared" si="55"/>
        <v>10040313</v>
      </c>
      <c r="C239" s="8" t="str">
        <f>VLOOKUP(G239,角色!A:B,2,FALSE)</f>
        <v>洛克</v>
      </c>
      <c r="D239" s="8" t="str">
        <f t="shared" si="56"/>
        <v>主动技能3</v>
      </c>
      <c r="E239" s="8">
        <f t="shared" si="61"/>
        <v>13</v>
      </c>
      <c r="F239" s="8">
        <f t="shared" si="62"/>
        <v>3</v>
      </c>
      <c r="G239" s="8">
        <f t="shared" si="63"/>
        <v>4</v>
      </c>
      <c r="H239" s="4" t="s">
        <v>884</v>
      </c>
      <c r="I239" s="20" t="str">
        <f t="shared" si="64"/>
        <v>对敌方贯穿攻击，造成125%攻击力（+33839）点伤害。</v>
      </c>
      <c r="J239" s="4" t="s">
        <v>277</v>
      </c>
      <c r="K239" s="1" t="s">
        <v>102</v>
      </c>
      <c r="L239" s="4" t="s">
        <v>885</v>
      </c>
      <c r="M239" s="4"/>
      <c r="N239" s="4">
        <v>100</v>
      </c>
      <c r="O239" s="20">
        <f>VLOOKUP(L239,对应表!BK:BL,2,FALSE)</f>
        <v>50</v>
      </c>
      <c r="P239" s="25" t="str">
        <f>_xlfn.IFNA(VLOOKUP(G239,角色!V:AE,主动技能!F239+1,FALSE),"")</f>
        <v>||eff_kuanglongci|</v>
      </c>
      <c r="Q239" s="25">
        <f>(VLOOKUP(G239,角色!V:AE,主动技能!F239+4,FALSE))</f>
        <v>1</v>
      </c>
      <c r="R239" s="25">
        <v>0</v>
      </c>
      <c r="S239" s="25">
        <v>0</v>
      </c>
      <c r="T239" s="6" t="str">
        <f t="shared" si="50"/>
        <v/>
      </c>
      <c r="U239" s="6" t="str">
        <f t="shared" si="51"/>
        <v/>
      </c>
      <c r="V239" s="19" t="str">
        <f>VLOOKUP(G239,角色!AW:BC,主动技能!F239+1,FALSE)</f>
        <v>skill_18</v>
      </c>
      <c r="Y239">
        <f t="shared" si="54"/>
        <v>0</v>
      </c>
      <c r="Z239" s="19">
        <f>IF(VLOOKUP(C239,角色!CC:CI,主动技能!F239*2,FALSE)=0,"",VLOOKUP(C239,角色!CC:CI,主动技能!F239*2,FALSE))</f>
        <v>125</v>
      </c>
      <c r="AA239" s="19">
        <f>IF(VLOOKUP(C239,角色!CC:CI,主动技能!F239*2+1,FALSE)=0,0,VLOOKUP(C239,角色!CC:CI,主动技能!F239*2+1,FALSE))</f>
        <v>50</v>
      </c>
      <c r="AB239" s="19">
        <f>IF(INT(VLOOKUP(E239,角色属性概况!I:M,3,FALSE)*AA239/100)=0,"",(INT(VLOOKUP(E239,角色属性概况!I:M,3,FALSE)*AA239/100)))</f>
        <v>33839</v>
      </c>
      <c r="AE239" s="25">
        <f>(VLOOKUP(G239,角色!V:AE,主动技能!F239+7,FALSE))</f>
        <v>1</v>
      </c>
      <c r="AF239" s="19">
        <f>VLOOKUP(F239,对应表!AY:BA,3,FALSE)</f>
        <v>2</v>
      </c>
      <c r="AG239" s="19">
        <f>VLOOKUP(F239,对应表!AY:BA,2,FALSE)</f>
        <v>2</v>
      </c>
      <c r="AH239" s="25" t="str">
        <f>VLOOKUP(F239,特效对应!F:G,2,FALSE)</f>
        <v>attackex</v>
      </c>
      <c r="AJ239">
        <f t="shared" si="57"/>
        <v>13</v>
      </c>
      <c r="AQ239" s="6" t="str">
        <f>_xlfn.IFNA(IF(IF($AK239=AQ$5,VLOOKUP(AL239,buff!$K:$L,2,FALSE),"")=0,"",IF($AK239=AQ$5,VLOOKUP(AL239,buff!$K:$L,2,FALSE),"")),"")</f>
        <v/>
      </c>
      <c r="AR239" s="6" t="str">
        <f>_xlfn.IFNA(IF(IF($AK239=AR$5,VLOOKUP(AM239,buff!$K:$L,2,FALSE),"")=0,"",IF($AK239=AR$5,VLOOKUP(AM239,buff!$K:$L,2,FALSE),"")),"")</f>
        <v/>
      </c>
      <c r="AS239" s="6" t="str">
        <f>_xlfn.IFNA(IF(IF($AK239=AS$5,VLOOKUP(AN239,buff!$K:$L,2,FALSE),"")=0,"",IF($AK239=AS$5,VLOOKUP(AN239,buff!$K:$L,2,FALSE),"")),"")</f>
        <v/>
      </c>
      <c r="AT239" s="6" t="str">
        <f>_xlfn.IFNA(IF(IF($AK239=AT$5,VLOOKUP(AO239,buff!$K:$L,2,FALSE),"")=0,"",IF($AK239=AT$5,VLOOKUP(AO239,buff!$K:$L,2,FALSE),"")),"")</f>
        <v/>
      </c>
      <c r="AU239" s="6" t="str">
        <f>_xlfn.IFNA(IF(IF($AK239=AU$5,VLOOKUP(AP239,buff!$K:$L,2,FALSE),"")=0,"",IF($AK239=AU$5,VLOOKUP(AP239,buff!$K:$L,2,FALSE),"")),"")</f>
        <v/>
      </c>
      <c r="AV239" s="6" t="str">
        <f>_xlfn.IFNA(IF(IF($AK239=AV$5,VLOOKUP(AL239,buff!$K:$L,2,FALSE),"")=0,"",IF($AK239=AV$5,VLOOKUP(AL239,buff!$K:$L,2,FALSE),"")),"")</f>
        <v/>
      </c>
      <c r="AW239" s="6" t="str">
        <f>_xlfn.IFNA(IF(IF($AK239=AW$5,VLOOKUP(AM239,buff!$K:$L,2,FALSE),"")=0,"",IF($AK239=AW$5,VLOOKUP(AM239,buff!$K:$L,2,FALSE),"")),"")</f>
        <v/>
      </c>
      <c r="AX239" s="6" t="str">
        <f>_xlfn.IFNA(IF(IF($AK239=AX$5,VLOOKUP(AN239,buff!$K:$L,2,FALSE),"")=0,"",IF($AK239=AX$5,VLOOKUP(AN239,buff!$K:$L,2,FALSE),"")),"")</f>
        <v/>
      </c>
      <c r="AY239" s="6" t="str">
        <f>_xlfn.IFNA(IF(IF($AK239=AY$5,VLOOKUP(AO239,buff!$K:$L,2,FALSE),"")=0,"",IF($AK239=AY$5,VLOOKUP(AO239,buff!$K:$L,2,FALSE),"")),"")</f>
        <v/>
      </c>
      <c r="AZ239" s="6" t="str">
        <f>_xlfn.IFNA(IF(IF($AK239=AZ$5,VLOOKUP(AP239,buff!$K:$L,2,FALSE),"")=0,"",IF($AK239=AZ$5,VLOOKUP(AP239,buff!$K:$L,2,FALSE),"")),"")</f>
        <v/>
      </c>
      <c r="BA239" s="6" t="e">
        <f>VLOOKUP(AL239,buff!$K:$P,6,FALSE)</f>
        <v>#N/A</v>
      </c>
      <c r="BB239" s="6" t="e">
        <f>VLOOKUP(AM239,buff!$K:$P,6,FALSE)</f>
        <v>#N/A</v>
      </c>
      <c r="BC239" s="6" t="e">
        <f>VLOOKUP(AN239,buff!$K:$P,6,FALSE)</f>
        <v>#N/A</v>
      </c>
      <c r="BD239">
        <f t="shared" si="58"/>
        <v>3</v>
      </c>
      <c r="BE239">
        <f t="shared" si="59"/>
        <v>2</v>
      </c>
      <c r="BF239" s="22">
        <f t="shared" si="60"/>
        <v>100403</v>
      </c>
    </row>
    <row r="240" spans="1:58" x14ac:dyDescent="0.15">
      <c r="A240" t="str">
        <f t="shared" si="48"/>
        <v>洛克主动技能3等级14</v>
      </c>
      <c r="B240" s="8">
        <f t="shared" si="55"/>
        <v>10040314</v>
      </c>
      <c r="C240" s="8" t="str">
        <f>VLOOKUP(G240,角色!A:B,2,FALSE)</f>
        <v>洛克</v>
      </c>
      <c r="D240" s="8" t="str">
        <f t="shared" si="56"/>
        <v>主动技能3</v>
      </c>
      <c r="E240" s="8">
        <f t="shared" si="61"/>
        <v>14</v>
      </c>
      <c r="F240" s="8">
        <f t="shared" si="62"/>
        <v>3</v>
      </c>
      <c r="G240" s="8">
        <f t="shared" si="63"/>
        <v>4</v>
      </c>
      <c r="H240" s="4" t="s">
        <v>884</v>
      </c>
      <c r="I240" s="20" t="str">
        <f t="shared" si="64"/>
        <v>对敌方贯穿攻击，造成125%攻击力（+48008）点伤害。</v>
      </c>
      <c r="J240" s="4" t="s">
        <v>277</v>
      </c>
      <c r="K240" s="1" t="s">
        <v>102</v>
      </c>
      <c r="L240" s="4" t="s">
        <v>885</v>
      </c>
      <c r="M240" s="4"/>
      <c r="N240" s="4">
        <v>100</v>
      </c>
      <c r="O240" s="20">
        <f>VLOOKUP(L240,对应表!BK:BL,2,FALSE)</f>
        <v>50</v>
      </c>
      <c r="P240" s="25" t="str">
        <f>_xlfn.IFNA(VLOOKUP(G240,角色!V:AE,主动技能!F240+1,FALSE),"")</f>
        <v>||eff_kuanglongci|</v>
      </c>
      <c r="Q240" s="25">
        <f>(VLOOKUP(G240,角色!V:AE,主动技能!F240+4,FALSE))</f>
        <v>1</v>
      </c>
      <c r="R240" s="25">
        <v>0</v>
      </c>
      <c r="S240" s="25">
        <v>0</v>
      </c>
      <c r="T240" s="6" t="str">
        <f t="shared" si="50"/>
        <v/>
      </c>
      <c r="U240" s="6" t="str">
        <f t="shared" si="51"/>
        <v/>
      </c>
      <c r="V240" s="19" t="str">
        <f>VLOOKUP(G240,角色!AW:BC,主动技能!F240+1,FALSE)</f>
        <v>skill_18</v>
      </c>
      <c r="Y240">
        <f t="shared" si="54"/>
        <v>0</v>
      </c>
      <c r="Z240" s="19">
        <f>IF(VLOOKUP(C240,角色!CC:CI,主动技能!F240*2,FALSE)=0,"",VLOOKUP(C240,角色!CC:CI,主动技能!F240*2,FALSE))</f>
        <v>125</v>
      </c>
      <c r="AA240" s="19">
        <f>IF(VLOOKUP(C240,角色!CC:CI,主动技能!F240*2+1,FALSE)=0,0,VLOOKUP(C240,角色!CC:CI,主动技能!F240*2+1,FALSE))</f>
        <v>50</v>
      </c>
      <c r="AB240" s="19">
        <f>IF(INT(VLOOKUP(E240,角色属性概况!I:M,3,FALSE)*AA240/100)=0,"",(INT(VLOOKUP(E240,角色属性概况!I:M,3,FALSE)*AA240/100)))</f>
        <v>48008</v>
      </c>
      <c r="AE240" s="25">
        <f>(VLOOKUP(G240,角色!V:AE,主动技能!F240+7,FALSE))</f>
        <v>1</v>
      </c>
      <c r="AF240" s="19">
        <f>VLOOKUP(F240,对应表!AY:BA,3,FALSE)</f>
        <v>2</v>
      </c>
      <c r="AG240" s="19">
        <f>VLOOKUP(F240,对应表!AY:BA,2,FALSE)</f>
        <v>2</v>
      </c>
      <c r="AH240" s="25" t="str">
        <f>VLOOKUP(F240,特效对应!F:G,2,FALSE)</f>
        <v>attackex</v>
      </c>
      <c r="AJ240">
        <f t="shared" si="57"/>
        <v>14</v>
      </c>
      <c r="AQ240" s="6" t="str">
        <f>_xlfn.IFNA(IF(IF($AK240=AQ$5,VLOOKUP(AL240,buff!$K:$L,2,FALSE),"")=0,"",IF($AK240=AQ$5,VLOOKUP(AL240,buff!$K:$L,2,FALSE),"")),"")</f>
        <v/>
      </c>
      <c r="AR240" s="6" t="str">
        <f>_xlfn.IFNA(IF(IF($AK240=AR$5,VLOOKUP(AM240,buff!$K:$L,2,FALSE),"")=0,"",IF($AK240=AR$5,VLOOKUP(AM240,buff!$K:$L,2,FALSE),"")),"")</f>
        <v/>
      </c>
      <c r="AS240" s="6" t="str">
        <f>_xlfn.IFNA(IF(IF($AK240=AS$5,VLOOKUP(AN240,buff!$K:$L,2,FALSE),"")=0,"",IF($AK240=AS$5,VLOOKUP(AN240,buff!$K:$L,2,FALSE),"")),"")</f>
        <v/>
      </c>
      <c r="AT240" s="6" t="str">
        <f>_xlfn.IFNA(IF(IF($AK240=AT$5,VLOOKUP(AO240,buff!$K:$L,2,FALSE),"")=0,"",IF($AK240=AT$5,VLOOKUP(AO240,buff!$K:$L,2,FALSE),"")),"")</f>
        <v/>
      </c>
      <c r="AU240" s="6" t="str">
        <f>_xlfn.IFNA(IF(IF($AK240=AU$5,VLOOKUP(AP240,buff!$K:$L,2,FALSE),"")=0,"",IF($AK240=AU$5,VLOOKUP(AP240,buff!$K:$L,2,FALSE),"")),"")</f>
        <v/>
      </c>
      <c r="AV240" s="6" t="str">
        <f>_xlfn.IFNA(IF(IF($AK240=AV$5,VLOOKUP(AL240,buff!$K:$L,2,FALSE),"")=0,"",IF($AK240=AV$5,VLOOKUP(AL240,buff!$K:$L,2,FALSE),"")),"")</f>
        <v/>
      </c>
      <c r="AW240" s="6" t="str">
        <f>_xlfn.IFNA(IF(IF($AK240=AW$5,VLOOKUP(AM240,buff!$K:$L,2,FALSE),"")=0,"",IF($AK240=AW$5,VLOOKUP(AM240,buff!$K:$L,2,FALSE),"")),"")</f>
        <v/>
      </c>
      <c r="AX240" s="6" t="str">
        <f>_xlfn.IFNA(IF(IF($AK240=AX$5,VLOOKUP(AN240,buff!$K:$L,2,FALSE),"")=0,"",IF($AK240=AX$5,VLOOKUP(AN240,buff!$K:$L,2,FALSE),"")),"")</f>
        <v/>
      </c>
      <c r="AY240" s="6" t="str">
        <f>_xlfn.IFNA(IF(IF($AK240=AY$5,VLOOKUP(AO240,buff!$K:$L,2,FALSE),"")=0,"",IF($AK240=AY$5,VLOOKUP(AO240,buff!$K:$L,2,FALSE),"")),"")</f>
        <v/>
      </c>
      <c r="AZ240" s="6" t="str">
        <f>_xlfn.IFNA(IF(IF($AK240=AZ$5,VLOOKUP(AP240,buff!$K:$L,2,FALSE),"")=0,"",IF($AK240=AZ$5,VLOOKUP(AP240,buff!$K:$L,2,FALSE),"")),"")</f>
        <v/>
      </c>
      <c r="BA240" s="6" t="e">
        <f>VLOOKUP(AL240,buff!$K:$P,6,FALSE)</f>
        <v>#N/A</v>
      </c>
      <c r="BB240" s="6" t="e">
        <f>VLOOKUP(AM240,buff!$K:$P,6,FALSE)</f>
        <v>#N/A</v>
      </c>
      <c r="BC240" s="6" t="e">
        <f>VLOOKUP(AN240,buff!$K:$P,6,FALSE)</f>
        <v>#N/A</v>
      </c>
      <c r="BD240">
        <f t="shared" si="58"/>
        <v>3</v>
      </c>
      <c r="BE240">
        <f t="shared" si="59"/>
        <v>2</v>
      </c>
      <c r="BF240" s="22">
        <f t="shared" si="60"/>
        <v>100403</v>
      </c>
    </row>
    <row r="241" spans="1:58" x14ac:dyDescent="0.15">
      <c r="A241" t="str">
        <f t="shared" si="48"/>
        <v>洛克主动技能3等级15</v>
      </c>
      <c r="B241" s="8">
        <f t="shared" si="55"/>
        <v>10040315</v>
      </c>
      <c r="C241" s="8" t="str">
        <f>VLOOKUP(G241,角色!A:B,2,FALSE)</f>
        <v>洛克</v>
      </c>
      <c r="D241" s="8" t="str">
        <f t="shared" si="56"/>
        <v>主动技能3</v>
      </c>
      <c r="E241" s="8">
        <f t="shared" si="61"/>
        <v>15</v>
      </c>
      <c r="F241" s="8">
        <f t="shared" si="62"/>
        <v>3</v>
      </c>
      <c r="G241" s="8">
        <f t="shared" si="63"/>
        <v>4</v>
      </c>
      <c r="H241" s="4" t="s">
        <v>884</v>
      </c>
      <c r="I241" s="20" t="str">
        <f t="shared" si="64"/>
        <v>对敌方贯穿攻击，造成125%攻击力（+68066）点伤害。</v>
      </c>
      <c r="J241" s="4" t="s">
        <v>277</v>
      </c>
      <c r="K241" s="1" t="s">
        <v>102</v>
      </c>
      <c r="L241" s="4" t="s">
        <v>885</v>
      </c>
      <c r="M241" s="4"/>
      <c r="N241" s="4">
        <v>100</v>
      </c>
      <c r="O241" s="20">
        <f>VLOOKUP(L241,对应表!BK:BL,2,FALSE)</f>
        <v>50</v>
      </c>
      <c r="P241" s="25" t="str">
        <f>_xlfn.IFNA(VLOOKUP(G241,角色!V:AE,主动技能!F241+1,FALSE),"")</f>
        <v>||eff_kuanglongci|</v>
      </c>
      <c r="Q241" s="25">
        <f>(VLOOKUP(G241,角色!V:AE,主动技能!F241+4,FALSE))</f>
        <v>1</v>
      </c>
      <c r="R241" s="25">
        <v>0</v>
      </c>
      <c r="S241" s="25">
        <v>0</v>
      </c>
      <c r="T241" s="6" t="str">
        <f t="shared" si="50"/>
        <v/>
      </c>
      <c r="U241" s="6" t="str">
        <f t="shared" si="51"/>
        <v/>
      </c>
      <c r="V241" s="19" t="str">
        <f>VLOOKUP(G241,角色!AW:BC,主动技能!F241+1,FALSE)</f>
        <v>skill_18</v>
      </c>
      <c r="Y241">
        <f t="shared" si="54"/>
        <v>0</v>
      </c>
      <c r="Z241" s="19">
        <f>IF(VLOOKUP(C241,角色!CC:CI,主动技能!F241*2,FALSE)=0,"",VLOOKUP(C241,角色!CC:CI,主动技能!F241*2,FALSE))</f>
        <v>125</v>
      </c>
      <c r="AA241" s="19">
        <f>IF(VLOOKUP(C241,角色!CC:CI,主动技能!F241*2+1,FALSE)=0,0,VLOOKUP(C241,角色!CC:CI,主动技能!F241*2+1,FALSE))</f>
        <v>50</v>
      </c>
      <c r="AB241" s="19">
        <f>IF(INT(VLOOKUP(E241,角色属性概况!I:M,3,FALSE)*AA241/100)=0,"",(INT(VLOOKUP(E241,角色属性概况!I:M,3,FALSE)*AA241/100)))</f>
        <v>68066</v>
      </c>
      <c r="AE241" s="25">
        <f>(VLOOKUP(G241,角色!V:AE,主动技能!F241+7,FALSE))</f>
        <v>1</v>
      </c>
      <c r="AF241" s="19">
        <f>VLOOKUP(F241,对应表!AY:BA,3,FALSE)</f>
        <v>2</v>
      </c>
      <c r="AG241" s="19">
        <f>VLOOKUP(F241,对应表!AY:BA,2,FALSE)</f>
        <v>2</v>
      </c>
      <c r="AH241" s="25" t="str">
        <f>VLOOKUP(F241,特效对应!F:G,2,FALSE)</f>
        <v>attackex</v>
      </c>
      <c r="AJ241">
        <f t="shared" si="57"/>
        <v>15</v>
      </c>
      <c r="AQ241" s="6" t="str">
        <f>_xlfn.IFNA(IF(IF($AK241=AQ$5,VLOOKUP(AL241,buff!$K:$L,2,FALSE),"")=0,"",IF($AK241=AQ$5,VLOOKUP(AL241,buff!$K:$L,2,FALSE),"")),"")</f>
        <v/>
      </c>
      <c r="AR241" s="6" t="str">
        <f>_xlfn.IFNA(IF(IF($AK241=AR$5,VLOOKUP(AM241,buff!$K:$L,2,FALSE),"")=0,"",IF($AK241=AR$5,VLOOKUP(AM241,buff!$K:$L,2,FALSE),"")),"")</f>
        <v/>
      </c>
      <c r="AS241" s="6" t="str">
        <f>_xlfn.IFNA(IF(IF($AK241=AS$5,VLOOKUP(AN241,buff!$K:$L,2,FALSE),"")=0,"",IF($AK241=AS$5,VLOOKUP(AN241,buff!$K:$L,2,FALSE),"")),"")</f>
        <v/>
      </c>
      <c r="AT241" s="6" t="str">
        <f>_xlfn.IFNA(IF(IF($AK241=AT$5,VLOOKUP(AO241,buff!$K:$L,2,FALSE),"")=0,"",IF($AK241=AT$5,VLOOKUP(AO241,buff!$K:$L,2,FALSE),"")),"")</f>
        <v/>
      </c>
      <c r="AU241" s="6" t="str">
        <f>_xlfn.IFNA(IF(IF($AK241=AU$5,VLOOKUP(AP241,buff!$K:$L,2,FALSE),"")=0,"",IF($AK241=AU$5,VLOOKUP(AP241,buff!$K:$L,2,FALSE),"")),"")</f>
        <v/>
      </c>
      <c r="AV241" s="6" t="str">
        <f>_xlfn.IFNA(IF(IF($AK241=AV$5,VLOOKUP(AL241,buff!$K:$L,2,FALSE),"")=0,"",IF($AK241=AV$5,VLOOKUP(AL241,buff!$K:$L,2,FALSE),"")),"")</f>
        <v/>
      </c>
      <c r="AW241" s="6" t="str">
        <f>_xlfn.IFNA(IF(IF($AK241=AW$5,VLOOKUP(AM241,buff!$K:$L,2,FALSE),"")=0,"",IF($AK241=AW$5,VLOOKUP(AM241,buff!$K:$L,2,FALSE),"")),"")</f>
        <v/>
      </c>
      <c r="AX241" s="6" t="str">
        <f>_xlfn.IFNA(IF(IF($AK241=AX$5,VLOOKUP(AN241,buff!$K:$L,2,FALSE),"")=0,"",IF($AK241=AX$5,VLOOKUP(AN241,buff!$K:$L,2,FALSE),"")),"")</f>
        <v/>
      </c>
      <c r="AY241" s="6" t="str">
        <f>_xlfn.IFNA(IF(IF($AK241=AY$5,VLOOKUP(AO241,buff!$K:$L,2,FALSE),"")=0,"",IF($AK241=AY$5,VLOOKUP(AO241,buff!$K:$L,2,FALSE),"")),"")</f>
        <v/>
      </c>
      <c r="AZ241" s="6" t="str">
        <f>_xlfn.IFNA(IF(IF($AK241=AZ$5,VLOOKUP(AP241,buff!$K:$L,2,FALSE),"")=0,"",IF($AK241=AZ$5,VLOOKUP(AP241,buff!$K:$L,2,FALSE),"")),"")</f>
        <v/>
      </c>
      <c r="BA241" s="6" t="e">
        <f>VLOOKUP(AL241,buff!$K:$P,6,FALSE)</f>
        <v>#N/A</v>
      </c>
      <c r="BB241" s="6" t="e">
        <f>VLOOKUP(AM241,buff!$K:$P,6,FALSE)</f>
        <v>#N/A</v>
      </c>
      <c r="BC241" s="6" t="e">
        <f>VLOOKUP(AN241,buff!$K:$P,6,FALSE)</f>
        <v>#N/A</v>
      </c>
      <c r="BD241">
        <f t="shared" si="58"/>
        <v>3</v>
      </c>
      <c r="BE241">
        <f t="shared" si="59"/>
        <v>2</v>
      </c>
      <c r="BF241" s="22">
        <f t="shared" si="60"/>
        <v>100403</v>
      </c>
    </row>
    <row r="242" spans="1:58" x14ac:dyDescent="0.15">
      <c r="A242" t="str">
        <f t="shared" si="48"/>
        <v>洛克主动技能3等级16</v>
      </c>
      <c r="B242" s="8">
        <f t="shared" si="55"/>
        <v>10040316</v>
      </c>
      <c r="C242" s="8" t="str">
        <f>VLOOKUP(G242,角色!A:B,2,FALSE)</f>
        <v>洛克</v>
      </c>
      <c r="D242" s="8" t="str">
        <f t="shared" si="56"/>
        <v>主动技能3</v>
      </c>
      <c r="E242" s="8">
        <f t="shared" si="61"/>
        <v>16</v>
      </c>
      <c r="F242" s="8">
        <f t="shared" si="62"/>
        <v>3</v>
      </c>
      <c r="G242" s="8">
        <f t="shared" si="63"/>
        <v>4</v>
      </c>
      <c r="H242" s="4" t="s">
        <v>884</v>
      </c>
      <c r="I242" s="20" t="str">
        <f t="shared" si="64"/>
        <v>对敌方贯穿攻击，造成125%攻击力（+96464）点伤害。</v>
      </c>
      <c r="J242" s="4" t="s">
        <v>277</v>
      </c>
      <c r="K242" s="1" t="s">
        <v>102</v>
      </c>
      <c r="L242" s="4" t="s">
        <v>885</v>
      </c>
      <c r="M242" s="4"/>
      <c r="N242" s="4">
        <v>100</v>
      </c>
      <c r="O242" s="20">
        <f>VLOOKUP(L242,对应表!BK:BL,2,FALSE)</f>
        <v>50</v>
      </c>
      <c r="P242" s="25" t="str">
        <f>_xlfn.IFNA(VLOOKUP(G242,角色!V:AE,主动技能!F242+1,FALSE),"")</f>
        <v>||eff_kuanglongci|</v>
      </c>
      <c r="Q242" s="25">
        <f>(VLOOKUP(G242,角色!V:AE,主动技能!F242+4,FALSE))</f>
        <v>1</v>
      </c>
      <c r="R242" s="25">
        <v>0</v>
      </c>
      <c r="S242" s="25">
        <v>0</v>
      </c>
      <c r="T242" s="6" t="str">
        <f t="shared" si="50"/>
        <v/>
      </c>
      <c r="U242" s="6" t="str">
        <f t="shared" si="51"/>
        <v/>
      </c>
      <c r="V242" s="19" t="str">
        <f>VLOOKUP(G242,角色!AW:BC,主动技能!F242+1,FALSE)</f>
        <v>skill_18</v>
      </c>
      <c r="Y242">
        <f t="shared" si="54"/>
        <v>0</v>
      </c>
      <c r="Z242" s="19">
        <f>IF(VLOOKUP(C242,角色!CC:CI,主动技能!F242*2,FALSE)=0,"",VLOOKUP(C242,角色!CC:CI,主动技能!F242*2,FALSE))</f>
        <v>125</v>
      </c>
      <c r="AA242" s="19">
        <f>IF(VLOOKUP(C242,角色!CC:CI,主动技能!F242*2+1,FALSE)=0,0,VLOOKUP(C242,角色!CC:CI,主动技能!F242*2+1,FALSE))</f>
        <v>50</v>
      </c>
      <c r="AB242" s="19">
        <f>IF(INT(VLOOKUP(E242,角色属性概况!I:M,3,FALSE)*AA242/100)=0,"",(INT(VLOOKUP(E242,角色属性概况!I:M,3,FALSE)*AA242/100)))</f>
        <v>96464</v>
      </c>
      <c r="AE242" s="25">
        <f>(VLOOKUP(G242,角色!V:AE,主动技能!F242+7,FALSE))</f>
        <v>1</v>
      </c>
      <c r="AF242" s="19">
        <f>VLOOKUP(F242,对应表!AY:BA,3,FALSE)</f>
        <v>2</v>
      </c>
      <c r="AG242" s="19">
        <f>VLOOKUP(F242,对应表!AY:BA,2,FALSE)</f>
        <v>2</v>
      </c>
      <c r="AH242" s="25" t="str">
        <f>VLOOKUP(F242,特效对应!F:G,2,FALSE)</f>
        <v>attackex</v>
      </c>
      <c r="AJ242">
        <f t="shared" si="57"/>
        <v>16</v>
      </c>
      <c r="AQ242" s="6" t="str">
        <f>_xlfn.IFNA(IF(IF($AK242=AQ$5,VLOOKUP(AL242,buff!$K:$L,2,FALSE),"")=0,"",IF($AK242=AQ$5,VLOOKUP(AL242,buff!$K:$L,2,FALSE),"")),"")</f>
        <v/>
      </c>
      <c r="AR242" s="6" t="str">
        <f>_xlfn.IFNA(IF(IF($AK242=AR$5,VLOOKUP(AM242,buff!$K:$L,2,FALSE),"")=0,"",IF($AK242=AR$5,VLOOKUP(AM242,buff!$K:$L,2,FALSE),"")),"")</f>
        <v/>
      </c>
      <c r="AS242" s="6" t="str">
        <f>_xlfn.IFNA(IF(IF($AK242=AS$5,VLOOKUP(AN242,buff!$K:$L,2,FALSE),"")=0,"",IF($AK242=AS$5,VLOOKUP(AN242,buff!$K:$L,2,FALSE),"")),"")</f>
        <v/>
      </c>
      <c r="AT242" s="6" t="str">
        <f>_xlfn.IFNA(IF(IF($AK242=AT$5,VLOOKUP(AO242,buff!$K:$L,2,FALSE),"")=0,"",IF($AK242=AT$5,VLOOKUP(AO242,buff!$K:$L,2,FALSE),"")),"")</f>
        <v/>
      </c>
      <c r="AU242" s="6" t="str">
        <f>_xlfn.IFNA(IF(IF($AK242=AU$5,VLOOKUP(AP242,buff!$K:$L,2,FALSE),"")=0,"",IF($AK242=AU$5,VLOOKUP(AP242,buff!$K:$L,2,FALSE),"")),"")</f>
        <v/>
      </c>
      <c r="AV242" s="6" t="str">
        <f>_xlfn.IFNA(IF(IF($AK242=AV$5,VLOOKUP(AL242,buff!$K:$L,2,FALSE),"")=0,"",IF($AK242=AV$5,VLOOKUP(AL242,buff!$K:$L,2,FALSE),"")),"")</f>
        <v/>
      </c>
      <c r="AW242" s="6" t="str">
        <f>_xlfn.IFNA(IF(IF($AK242=AW$5,VLOOKUP(AM242,buff!$K:$L,2,FALSE),"")=0,"",IF($AK242=AW$5,VLOOKUP(AM242,buff!$K:$L,2,FALSE),"")),"")</f>
        <v/>
      </c>
      <c r="AX242" s="6" t="str">
        <f>_xlfn.IFNA(IF(IF($AK242=AX$5,VLOOKUP(AN242,buff!$K:$L,2,FALSE),"")=0,"",IF($AK242=AX$5,VLOOKUP(AN242,buff!$K:$L,2,FALSE),"")),"")</f>
        <v/>
      </c>
      <c r="AY242" s="6" t="str">
        <f>_xlfn.IFNA(IF(IF($AK242=AY$5,VLOOKUP(AO242,buff!$K:$L,2,FALSE),"")=0,"",IF($AK242=AY$5,VLOOKUP(AO242,buff!$K:$L,2,FALSE),"")),"")</f>
        <v/>
      </c>
      <c r="AZ242" s="6" t="str">
        <f>_xlfn.IFNA(IF(IF($AK242=AZ$5,VLOOKUP(AP242,buff!$K:$L,2,FALSE),"")=0,"",IF($AK242=AZ$5,VLOOKUP(AP242,buff!$K:$L,2,FALSE),"")),"")</f>
        <v/>
      </c>
      <c r="BA242" s="6" t="e">
        <f>VLOOKUP(AL242,buff!$K:$P,6,FALSE)</f>
        <v>#N/A</v>
      </c>
      <c r="BB242" s="6" t="e">
        <f>VLOOKUP(AM242,buff!$K:$P,6,FALSE)</f>
        <v>#N/A</v>
      </c>
      <c r="BC242" s="6" t="e">
        <f>VLOOKUP(AN242,buff!$K:$P,6,FALSE)</f>
        <v>#N/A</v>
      </c>
      <c r="BD242">
        <f t="shared" si="58"/>
        <v>3</v>
      </c>
      <c r="BE242">
        <f t="shared" si="59"/>
        <v>2</v>
      </c>
      <c r="BF242" s="22">
        <f t="shared" si="60"/>
        <v>100403</v>
      </c>
    </row>
    <row r="243" spans="1:58" x14ac:dyDescent="0.15">
      <c r="A243" t="str">
        <f t="shared" si="48"/>
        <v>洛克主动技能3等级17</v>
      </c>
      <c r="B243" s="8">
        <f t="shared" si="55"/>
        <v>10040317</v>
      </c>
      <c r="C243" s="8" t="str">
        <f>VLOOKUP(G243,角色!A:B,2,FALSE)</f>
        <v>洛克</v>
      </c>
      <c r="D243" s="8" t="str">
        <f t="shared" si="56"/>
        <v>主动技能3</v>
      </c>
      <c r="E243" s="8">
        <f t="shared" si="61"/>
        <v>17</v>
      </c>
      <c r="F243" s="8">
        <f t="shared" si="62"/>
        <v>3</v>
      </c>
      <c r="G243" s="8">
        <f t="shared" si="63"/>
        <v>4</v>
      </c>
      <c r="H243" s="4" t="s">
        <v>884</v>
      </c>
      <c r="I243" s="20" t="str">
        <f t="shared" si="64"/>
        <v>对敌方贯穿攻击，造成125%攻击力（+136667）点伤害。</v>
      </c>
      <c r="J243" s="4" t="s">
        <v>277</v>
      </c>
      <c r="K243" s="1" t="s">
        <v>102</v>
      </c>
      <c r="L243" s="4" t="s">
        <v>885</v>
      </c>
      <c r="M243" s="4"/>
      <c r="N243" s="4">
        <v>100</v>
      </c>
      <c r="O243" s="20">
        <f>VLOOKUP(L243,对应表!BK:BL,2,FALSE)</f>
        <v>50</v>
      </c>
      <c r="P243" s="25" t="str">
        <f>_xlfn.IFNA(VLOOKUP(G243,角色!V:AE,主动技能!F243+1,FALSE),"")</f>
        <v>||eff_kuanglongci|</v>
      </c>
      <c r="Q243" s="25">
        <f>(VLOOKUP(G243,角色!V:AE,主动技能!F243+4,FALSE))</f>
        <v>1</v>
      </c>
      <c r="R243" s="25">
        <v>0</v>
      </c>
      <c r="S243" s="25">
        <v>0</v>
      </c>
      <c r="T243" s="6" t="str">
        <f t="shared" si="50"/>
        <v/>
      </c>
      <c r="U243" s="6" t="str">
        <f t="shared" si="51"/>
        <v/>
      </c>
      <c r="V243" s="19" t="str">
        <f>VLOOKUP(G243,角色!AW:BC,主动技能!F243+1,FALSE)</f>
        <v>skill_18</v>
      </c>
      <c r="Y243">
        <f t="shared" si="54"/>
        <v>0</v>
      </c>
      <c r="Z243" s="19">
        <f>IF(VLOOKUP(C243,角色!CC:CI,主动技能!F243*2,FALSE)=0,"",VLOOKUP(C243,角色!CC:CI,主动技能!F243*2,FALSE))</f>
        <v>125</v>
      </c>
      <c r="AA243" s="19">
        <f>IF(VLOOKUP(C243,角色!CC:CI,主动技能!F243*2+1,FALSE)=0,0,VLOOKUP(C243,角色!CC:CI,主动技能!F243*2+1,FALSE))</f>
        <v>50</v>
      </c>
      <c r="AB243" s="19">
        <f>IF(INT(VLOOKUP(E243,角色属性概况!I:M,3,FALSE)*AA243/100)=0,"",(INT(VLOOKUP(E243,角色属性概况!I:M,3,FALSE)*AA243/100)))</f>
        <v>136667</v>
      </c>
      <c r="AE243" s="25">
        <f>(VLOOKUP(G243,角色!V:AE,主动技能!F243+7,FALSE))</f>
        <v>1</v>
      </c>
      <c r="AF243" s="19">
        <f>VLOOKUP(F243,对应表!AY:BA,3,FALSE)</f>
        <v>2</v>
      </c>
      <c r="AG243" s="19">
        <f>VLOOKUP(F243,对应表!AY:BA,2,FALSE)</f>
        <v>2</v>
      </c>
      <c r="AH243" s="25" t="str">
        <f>VLOOKUP(F243,特效对应!F:G,2,FALSE)</f>
        <v>attackex</v>
      </c>
      <c r="AJ243">
        <f t="shared" si="57"/>
        <v>17</v>
      </c>
      <c r="AQ243" s="6" t="str">
        <f>_xlfn.IFNA(IF(IF($AK243=AQ$5,VLOOKUP(AL243,buff!$K:$L,2,FALSE),"")=0,"",IF($AK243=AQ$5,VLOOKUP(AL243,buff!$K:$L,2,FALSE),"")),"")</f>
        <v/>
      </c>
      <c r="AR243" s="6" t="str">
        <f>_xlfn.IFNA(IF(IF($AK243=AR$5,VLOOKUP(AM243,buff!$K:$L,2,FALSE),"")=0,"",IF($AK243=AR$5,VLOOKUP(AM243,buff!$K:$L,2,FALSE),"")),"")</f>
        <v/>
      </c>
      <c r="AS243" s="6" t="str">
        <f>_xlfn.IFNA(IF(IF($AK243=AS$5,VLOOKUP(AN243,buff!$K:$L,2,FALSE),"")=0,"",IF($AK243=AS$5,VLOOKUP(AN243,buff!$K:$L,2,FALSE),"")),"")</f>
        <v/>
      </c>
      <c r="AT243" s="6" t="str">
        <f>_xlfn.IFNA(IF(IF($AK243=AT$5,VLOOKUP(AO243,buff!$K:$L,2,FALSE),"")=0,"",IF($AK243=AT$5,VLOOKUP(AO243,buff!$K:$L,2,FALSE),"")),"")</f>
        <v/>
      </c>
      <c r="AU243" s="6" t="str">
        <f>_xlfn.IFNA(IF(IF($AK243=AU$5,VLOOKUP(AP243,buff!$K:$L,2,FALSE),"")=0,"",IF($AK243=AU$5,VLOOKUP(AP243,buff!$K:$L,2,FALSE),"")),"")</f>
        <v/>
      </c>
      <c r="AV243" s="6" t="str">
        <f>_xlfn.IFNA(IF(IF($AK243=AV$5,VLOOKUP(AL243,buff!$K:$L,2,FALSE),"")=0,"",IF($AK243=AV$5,VLOOKUP(AL243,buff!$K:$L,2,FALSE),"")),"")</f>
        <v/>
      </c>
      <c r="AW243" s="6" t="str">
        <f>_xlfn.IFNA(IF(IF($AK243=AW$5,VLOOKUP(AM243,buff!$K:$L,2,FALSE),"")=0,"",IF($AK243=AW$5,VLOOKUP(AM243,buff!$K:$L,2,FALSE),"")),"")</f>
        <v/>
      </c>
      <c r="AX243" s="6" t="str">
        <f>_xlfn.IFNA(IF(IF($AK243=AX$5,VLOOKUP(AN243,buff!$K:$L,2,FALSE),"")=0,"",IF($AK243=AX$5,VLOOKUP(AN243,buff!$K:$L,2,FALSE),"")),"")</f>
        <v/>
      </c>
      <c r="AY243" s="6" t="str">
        <f>_xlfn.IFNA(IF(IF($AK243=AY$5,VLOOKUP(AO243,buff!$K:$L,2,FALSE),"")=0,"",IF($AK243=AY$5,VLOOKUP(AO243,buff!$K:$L,2,FALSE),"")),"")</f>
        <v/>
      </c>
      <c r="AZ243" s="6" t="str">
        <f>_xlfn.IFNA(IF(IF($AK243=AZ$5,VLOOKUP(AP243,buff!$K:$L,2,FALSE),"")=0,"",IF($AK243=AZ$5,VLOOKUP(AP243,buff!$K:$L,2,FALSE),"")),"")</f>
        <v/>
      </c>
      <c r="BA243" s="6" t="e">
        <f>VLOOKUP(AL243,buff!$K:$P,6,FALSE)</f>
        <v>#N/A</v>
      </c>
      <c r="BB243" s="6" t="e">
        <f>VLOOKUP(AM243,buff!$K:$P,6,FALSE)</f>
        <v>#N/A</v>
      </c>
      <c r="BC243" s="6" t="e">
        <f>VLOOKUP(AN243,buff!$K:$P,6,FALSE)</f>
        <v>#N/A</v>
      </c>
      <c r="BD243">
        <f t="shared" si="58"/>
        <v>3</v>
      </c>
      <c r="BE243">
        <f t="shared" si="59"/>
        <v>2</v>
      </c>
      <c r="BF243" s="22">
        <f t="shared" si="60"/>
        <v>100403</v>
      </c>
    </row>
    <row r="244" spans="1:58" x14ac:dyDescent="0.15">
      <c r="A244" t="str">
        <f t="shared" si="48"/>
        <v>洛克主动技能3等级18</v>
      </c>
      <c r="B244" s="8">
        <f t="shared" si="55"/>
        <v>10040318</v>
      </c>
      <c r="C244" s="8" t="str">
        <f>VLOOKUP(G244,角色!A:B,2,FALSE)</f>
        <v>洛克</v>
      </c>
      <c r="D244" s="8" t="str">
        <f t="shared" si="56"/>
        <v>主动技能3</v>
      </c>
      <c r="E244" s="8">
        <f t="shared" si="61"/>
        <v>18</v>
      </c>
      <c r="F244" s="8">
        <f t="shared" si="62"/>
        <v>3</v>
      </c>
      <c r="G244" s="8">
        <f t="shared" si="63"/>
        <v>4</v>
      </c>
      <c r="H244" s="4" t="s">
        <v>884</v>
      </c>
      <c r="I244" s="20" t="str">
        <f t="shared" si="64"/>
        <v>对敌方贯穿攻击，造成125%攻击力（+193582）点伤害。</v>
      </c>
      <c r="J244" s="4" t="s">
        <v>277</v>
      </c>
      <c r="K244" s="1" t="s">
        <v>102</v>
      </c>
      <c r="L244" s="4" t="s">
        <v>885</v>
      </c>
      <c r="M244" s="4"/>
      <c r="N244" s="4">
        <v>100</v>
      </c>
      <c r="O244" s="20">
        <f>VLOOKUP(L244,对应表!BK:BL,2,FALSE)</f>
        <v>50</v>
      </c>
      <c r="P244" s="25" t="str">
        <f>_xlfn.IFNA(VLOOKUP(G244,角色!V:AE,主动技能!F244+1,FALSE),"")</f>
        <v>||eff_kuanglongci|</v>
      </c>
      <c r="Q244" s="25">
        <f>(VLOOKUP(G244,角色!V:AE,主动技能!F244+4,FALSE))</f>
        <v>1</v>
      </c>
      <c r="R244" s="25">
        <v>0</v>
      </c>
      <c r="S244" s="25">
        <v>0</v>
      </c>
      <c r="T244" s="6" t="str">
        <f t="shared" si="50"/>
        <v/>
      </c>
      <c r="U244" s="6" t="str">
        <f t="shared" si="51"/>
        <v/>
      </c>
      <c r="V244" s="19" t="str">
        <f>VLOOKUP(G244,角色!AW:BC,主动技能!F244+1,FALSE)</f>
        <v>skill_18</v>
      </c>
      <c r="Y244">
        <f t="shared" si="54"/>
        <v>0</v>
      </c>
      <c r="Z244" s="19">
        <f>IF(VLOOKUP(C244,角色!CC:CI,主动技能!F244*2,FALSE)=0,"",VLOOKUP(C244,角色!CC:CI,主动技能!F244*2,FALSE))</f>
        <v>125</v>
      </c>
      <c r="AA244" s="19">
        <f>IF(VLOOKUP(C244,角色!CC:CI,主动技能!F244*2+1,FALSE)=0,0,VLOOKUP(C244,角色!CC:CI,主动技能!F244*2+1,FALSE))</f>
        <v>50</v>
      </c>
      <c r="AB244" s="19">
        <f>IF(INT(VLOOKUP(E244,角色属性概况!I:M,3,FALSE)*AA244/100)=0,"",(INT(VLOOKUP(E244,角色属性概况!I:M,3,FALSE)*AA244/100)))</f>
        <v>193582</v>
      </c>
      <c r="AE244" s="25">
        <f>(VLOOKUP(G244,角色!V:AE,主动技能!F244+7,FALSE))</f>
        <v>1</v>
      </c>
      <c r="AF244" s="19">
        <f>VLOOKUP(F244,对应表!AY:BA,3,FALSE)</f>
        <v>2</v>
      </c>
      <c r="AG244" s="19">
        <f>VLOOKUP(F244,对应表!AY:BA,2,FALSE)</f>
        <v>2</v>
      </c>
      <c r="AH244" s="25" t="str">
        <f>VLOOKUP(F244,特效对应!F:G,2,FALSE)</f>
        <v>attackex</v>
      </c>
      <c r="AJ244">
        <f t="shared" si="57"/>
        <v>18</v>
      </c>
      <c r="AQ244" s="6" t="str">
        <f>_xlfn.IFNA(IF(IF($AK244=AQ$5,VLOOKUP(AL244,buff!$K:$L,2,FALSE),"")=0,"",IF($AK244=AQ$5,VLOOKUP(AL244,buff!$K:$L,2,FALSE),"")),"")</f>
        <v/>
      </c>
      <c r="AR244" s="6" t="str">
        <f>_xlfn.IFNA(IF(IF($AK244=AR$5,VLOOKUP(AM244,buff!$K:$L,2,FALSE),"")=0,"",IF($AK244=AR$5,VLOOKUP(AM244,buff!$K:$L,2,FALSE),"")),"")</f>
        <v/>
      </c>
      <c r="AS244" s="6" t="str">
        <f>_xlfn.IFNA(IF(IF($AK244=AS$5,VLOOKUP(AN244,buff!$K:$L,2,FALSE),"")=0,"",IF($AK244=AS$5,VLOOKUP(AN244,buff!$K:$L,2,FALSE),"")),"")</f>
        <v/>
      </c>
      <c r="AT244" s="6" t="str">
        <f>_xlfn.IFNA(IF(IF($AK244=AT$5,VLOOKUP(AO244,buff!$K:$L,2,FALSE),"")=0,"",IF($AK244=AT$5,VLOOKUP(AO244,buff!$K:$L,2,FALSE),"")),"")</f>
        <v/>
      </c>
      <c r="AU244" s="6" t="str">
        <f>_xlfn.IFNA(IF(IF($AK244=AU$5,VLOOKUP(AP244,buff!$K:$L,2,FALSE),"")=0,"",IF($AK244=AU$5,VLOOKUP(AP244,buff!$K:$L,2,FALSE),"")),"")</f>
        <v/>
      </c>
      <c r="AV244" s="6" t="str">
        <f>_xlfn.IFNA(IF(IF($AK244=AV$5,VLOOKUP(AL244,buff!$K:$L,2,FALSE),"")=0,"",IF($AK244=AV$5,VLOOKUP(AL244,buff!$K:$L,2,FALSE),"")),"")</f>
        <v/>
      </c>
      <c r="AW244" s="6" t="str">
        <f>_xlfn.IFNA(IF(IF($AK244=AW$5,VLOOKUP(AM244,buff!$K:$L,2,FALSE),"")=0,"",IF($AK244=AW$5,VLOOKUP(AM244,buff!$K:$L,2,FALSE),"")),"")</f>
        <v/>
      </c>
      <c r="AX244" s="6" t="str">
        <f>_xlfn.IFNA(IF(IF($AK244=AX$5,VLOOKUP(AN244,buff!$K:$L,2,FALSE),"")=0,"",IF($AK244=AX$5,VLOOKUP(AN244,buff!$K:$L,2,FALSE),"")),"")</f>
        <v/>
      </c>
      <c r="AY244" s="6" t="str">
        <f>_xlfn.IFNA(IF(IF($AK244=AY$5,VLOOKUP(AO244,buff!$K:$L,2,FALSE),"")=0,"",IF($AK244=AY$5,VLOOKUP(AO244,buff!$K:$L,2,FALSE),"")),"")</f>
        <v/>
      </c>
      <c r="AZ244" s="6" t="str">
        <f>_xlfn.IFNA(IF(IF($AK244=AZ$5,VLOOKUP(AP244,buff!$K:$L,2,FALSE),"")=0,"",IF($AK244=AZ$5,VLOOKUP(AP244,buff!$K:$L,2,FALSE),"")),"")</f>
        <v/>
      </c>
      <c r="BA244" s="6" t="e">
        <f>VLOOKUP(AL244,buff!$K:$P,6,FALSE)</f>
        <v>#N/A</v>
      </c>
      <c r="BB244" s="6" t="e">
        <f>VLOOKUP(AM244,buff!$K:$P,6,FALSE)</f>
        <v>#N/A</v>
      </c>
      <c r="BC244" s="6" t="e">
        <f>VLOOKUP(AN244,buff!$K:$P,6,FALSE)</f>
        <v>#N/A</v>
      </c>
      <c r="BD244">
        <f t="shared" si="58"/>
        <v>3</v>
      </c>
      <c r="BE244">
        <f t="shared" si="59"/>
        <v>2</v>
      </c>
      <c r="BF244" s="22">
        <f t="shared" si="60"/>
        <v>100403</v>
      </c>
    </row>
    <row r="245" spans="1:58" x14ac:dyDescent="0.15">
      <c r="A245" t="str">
        <f t="shared" si="48"/>
        <v>洛克主动技能3等级19</v>
      </c>
      <c r="B245" s="8">
        <f t="shared" si="55"/>
        <v>10040319</v>
      </c>
      <c r="C245" s="8" t="str">
        <f>VLOOKUP(G245,角色!A:B,2,FALSE)</f>
        <v>洛克</v>
      </c>
      <c r="D245" s="8" t="str">
        <f t="shared" si="56"/>
        <v>主动技能3</v>
      </c>
      <c r="E245" s="8">
        <f t="shared" si="61"/>
        <v>19</v>
      </c>
      <c r="F245" s="8">
        <f t="shared" si="62"/>
        <v>3</v>
      </c>
      <c r="G245" s="8">
        <f t="shared" si="63"/>
        <v>4</v>
      </c>
      <c r="H245" s="4" t="s">
        <v>884</v>
      </c>
      <c r="I245" s="20" t="str">
        <f t="shared" si="64"/>
        <v>对敌方贯穿攻击，造成125%攻击力（+274158）点伤害。</v>
      </c>
      <c r="J245" s="4" t="s">
        <v>277</v>
      </c>
      <c r="K245" s="1" t="s">
        <v>102</v>
      </c>
      <c r="L245" s="4" t="s">
        <v>885</v>
      </c>
      <c r="M245" s="4"/>
      <c r="N245" s="4">
        <v>100</v>
      </c>
      <c r="O245" s="20">
        <f>VLOOKUP(L245,对应表!BK:BL,2,FALSE)</f>
        <v>50</v>
      </c>
      <c r="P245" s="25" t="str">
        <f>_xlfn.IFNA(VLOOKUP(G245,角色!V:AE,主动技能!F245+1,FALSE),"")</f>
        <v>||eff_kuanglongci|</v>
      </c>
      <c r="Q245" s="25">
        <f>(VLOOKUP(G245,角色!V:AE,主动技能!F245+4,FALSE))</f>
        <v>1</v>
      </c>
      <c r="R245" s="25">
        <v>0</v>
      </c>
      <c r="S245" s="25">
        <v>0</v>
      </c>
      <c r="T245" s="6" t="str">
        <f t="shared" si="50"/>
        <v/>
      </c>
      <c r="U245" s="6" t="str">
        <f t="shared" si="51"/>
        <v/>
      </c>
      <c r="V245" s="19" t="str">
        <f>VLOOKUP(G245,角色!AW:BC,主动技能!F245+1,FALSE)</f>
        <v>skill_18</v>
      </c>
      <c r="Y245">
        <f t="shared" si="54"/>
        <v>0</v>
      </c>
      <c r="Z245" s="19">
        <f>IF(VLOOKUP(C245,角色!CC:CI,主动技能!F245*2,FALSE)=0,"",VLOOKUP(C245,角色!CC:CI,主动技能!F245*2,FALSE))</f>
        <v>125</v>
      </c>
      <c r="AA245" s="19">
        <f>IF(VLOOKUP(C245,角色!CC:CI,主动技能!F245*2+1,FALSE)=0,0,VLOOKUP(C245,角色!CC:CI,主动技能!F245*2+1,FALSE))</f>
        <v>50</v>
      </c>
      <c r="AB245" s="19">
        <f>IF(INT(VLOOKUP(E245,角色属性概况!I:M,3,FALSE)*AA245/100)=0,"",(INT(VLOOKUP(E245,角色属性概况!I:M,3,FALSE)*AA245/100)))</f>
        <v>274158</v>
      </c>
      <c r="AE245" s="25">
        <f>(VLOOKUP(G245,角色!V:AE,主动技能!F245+7,FALSE))</f>
        <v>1</v>
      </c>
      <c r="AF245" s="19">
        <f>VLOOKUP(F245,对应表!AY:BA,3,FALSE)</f>
        <v>2</v>
      </c>
      <c r="AG245" s="19">
        <f>VLOOKUP(F245,对应表!AY:BA,2,FALSE)</f>
        <v>2</v>
      </c>
      <c r="AH245" s="25" t="str">
        <f>VLOOKUP(F245,特效对应!F:G,2,FALSE)</f>
        <v>attackex</v>
      </c>
      <c r="AJ245">
        <f t="shared" si="57"/>
        <v>19</v>
      </c>
      <c r="AQ245" s="6" t="str">
        <f>_xlfn.IFNA(IF(IF($AK245=AQ$5,VLOOKUP(AL245,buff!$K:$L,2,FALSE),"")=0,"",IF($AK245=AQ$5,VLOOKUP(AL245,buff!$K:$L,2,FALSE),"")),"")</f>
        <v/>
      </c>
      <c r="AR245" s="6" t="str">
        <f>_xlfn.IFNA(IF(IF($AK245=AR$5,VLOOKUP(AM245,buff!$K:$L,2,FALSE),"")=0,"",IF($AK245=AR$5,VLOOKUP(AM245,buff!$K:$L,2,FALSE),"")),"")</f>
        <v/>
      </c>
      <c r="AS245" s="6" t="str">
        <f>_xlfn.IFNA(IF(IF($AK245=AS$5,VLOOKUP(AN245,buff!$K:$L,2,FALSE),"")=0,"",IF($AK245=AS$5,VLOOKUP(AN245,buff!$K:$L,2,FALSE),"")),"")</f>
        <v/>
      </c>
      <c r="AT245" s="6" t="str">
        <f>_xlfn.IFNA(IF(IF($AK245=AT$5,VLOOKUP(AO245,buff!$K:$L,2,FALSE),"")=0,"",IF($AK245=AT$5,VLOOKUP(AO245,buff!$K:$L,2,FALSE),"")),"")</f>
        <v/>
      </c>
      <c r="AU245" s="6" t="str">
        <f>_xlfn.IFNA(IF(IF($AK245=AU$5,VLOOKUP(AP245,buff!$K:$L,2,FALSE),"")=0,"",IF($AK245=AU$5,VLOOKUP(AP245,buff!$K:$L,2,FALSE),"")),"")</f>
        <v/>
      </c>
      <c r="AV245" s="6" t="str">
        <f>_xlfn.IFNA(IF(IF($AK245=AV$5,VLOOKUP(AL245,buff!$K:$L,2,FALSE),"")=0,"",IF($AK245=AV$5,VLOOKUP(AL245,buff!$K:$L,2,FALSE),"")),"")</f>
        <v/>
      </c>
      <c r="AW245" s="6" t="str">
        <f>_xlfn.IFNA(IF(IF($AK245=AW$5,VLOOKUP(AM245,buff!$K:$L,2,FALSE),"")=0,"",IF($AK245=AW$5,VLOOKUP(AM245,buff!$K:$L,2,FALSE),"")),"")</f>
        <v/>
      </c>
      <c r="AX245" s="6" t="str">
        <f>_xlfn.IFNA(IF(IF($AK245=AX$5,VLOOKUP(AN245,buff!$K:$L,2,FALSE),"")=0,"",IF($AK245=AX$5,VLOOKUP(AN245,buff!$K:$L,2,FALSE),"")),"")</f>
        <v/>
      </c>
      <c r="AY245" s="6" t="str">
        <f>_xlfn.IFNA(IF(IF($AK245=AY$5,VLOOKUP(AO245,buff!$K:$L,2,FALSE),"")=0,"",IF($AK245=AY$5,VLOOKUP(AO245,buff!$K:$L,2,FALSE),"")),"")</f>
        <v/>
      </c>
      <c r="AZ245" s="6" t="str">
        <f>_xlfn.IFNA(IF(IF($AK245=AZ$5,VLOOKUP(AP245,buff!$K:$L,2,FALSE),"")=0,"",IF($AK245=AZ$5,VLOOKUP(AP245,buff!$K:$L,2,FALSE),"")),"")</f>
        <v/>
      </c>
      <c r="BA245" s="6" t="e">
        <f>VLOOKUP(AL245,buff!$K:$P,6,FALSE)</f>
        <v>#N/A</v>
      </c>
      <c r="BB245" s="6" t="e">
        <f>VLOOKUP(AM245,buff!$K:$P,6,FALSE)</f>
        <v>#N/A</v>
      </c>
      <c r="BC245" s="6" t="e">
        <f>VLOOKUP(AN245,buff!$K:$P,6,FALSE)</f>
        <v>#N/A</v>
      </c>
      <c r="BD245">
        <f t="shared" si="58"/>
        <v>3</v>
      </c>
      <c r="BE245">
        <f t="shared" si="59"/>
        <v>2</v>
      </c>
      <c r="BF245" s="22">
        <f t="shared" si="60"/>
        <v>100403</v>
      </c>
    </row>
    <row r="246" spans="1:58" x14ac:dyDescent="0.15">
      <c r="A246" t="str">
        <f t="shared" si="48"/>
        <v>洛克主动技能3等级20</v>
      </c>
      <c r="B246" s="8">
        <f t="shared" si="55"/>
        <v>10040320</v>
      </c>
      <c r="C246" s="8" t="str">
        <f>VLOOKUP(G246,角色!A:B,2,FALSE)</f>
        <v>洛克</v>
      </c>
      <c r="D246" s="8" t="str">
        <f t="shared" si="56"/>
        <v>主动技能3</v>
      </c>
      <c r="E246" s="8">
        <f t="shared" si="61"/>
        <v>20</v>
      </c>
      <c r="F246" s="8">
        <f t="shared" si="62"/>
        <v>3</v>
      </c>
      <c r="G246" s="8">
        <f t="shared" si="63"/>
        <v>4</v>
      </c>
      <c r="H246" s="4" t="s">
        <v>884</v>
      </c>
      <c r="I246" s="20" t="str">
        <f t="shared" si="64"/>
        <v>对敌方贯穿攻击，造成125%攻击力（+388230）点伤害。</v>
      </c>
      <c r="J246" s="4" t="s">
        <v>277</v>
      </c>
      <c r="K246" s="1" t="s">
        <v>102</v>
      </c>
      <c r="L246" s="4" t="s">
        <v>885</v>
      </c>
      <c r="M246" s="4"/>
      <c r="N246" s="4">
        <v>100</v>
      </c>
      <c r="O246" s="20">
        <f>VLOOKUP(L246,对应表!BK:BL,2,FALSE)</f>
        <v>50</v>
      </c>
      <c r="P246" s="25" t="str">
        <f>_xlfn.IFNA(VLOOKUP(G246,角色!V:AE,主动技能!F246+1,FALSE),"")</f>
        <v>||eff_kuanglongci|</v>
      </c>
      <c r="Q246" s="25">
        <f>(VLOOKUP(G246,角色!V:AE,主动技能!F246+4,FALSE))</f>
        <v>1</v>
      </c>
      <c r="R246" s="25">
        <v>0</v>
      </c>
      <c r="S246" s="25">
        <v>0</v>
      </c>
      <c r="T246" s="6" t="str">
        <f t="shared" si="50"/>
        <v/>
      </c>
      <c r="U246" s="6" t="str">
        <f t="shared" si="51"/>
        <v/>
      </c>
      <c r="V246" s="19" t="str">
        <f>VLOOKUP(G246,角色!AW:BC,主动技能!F246+1,FALSE)</f>
        <v>skill_18</v>
      </c>
      <c r="Y246">
        <f t="shared" si="54"/>
        <v>0</v>
      </c>
      <c r="Z246" s="19">
        <f>IF(VLOOKUP(C246,角色!CC:CI,主动技能!F246*2,FALSE)=0,"",VLOOKUP(C246,角色!CC:CI,主动技能!F246*2,FALSE))</f>
        <v>125</v>
      </c>
      <c r="AA246" s="19">
        <f>IF(VLOOKUP(C246,角色!CC:CI,主动技能!F246*2+1,FALSE)=0,0,VLOOKUP(C246,角色!CC:CI,主动技能!F246*2+1,FALSE))</f>
        <v>50</v>
      </c>
      <c r="AB246" s="19">
        <f>IF(INT(VLOOKUP(E246,角色属性概况!I:M,3,FALSE)*AA246/100)=0,"",(INT(VLOOKUP(E246,角色属性概况!I:M,3,FALSE)*AA246/100)))</f>
        <v>388230</v>
      </c>
      <c r="AE246" s="25">
        <f>(VLOOKUP(G246,角色!V:AE,主动技能!F246+7,FALSE))</f>
        <v>1</v>
      </c>
      <c r="AF246" s="19">
        <f>VLOOKUP(F246,对应表!AY:BA,3,FALSE)</f>
        <v>2</v>
      </c>
      <c r="AG246" s="19">
        <f>VLOOKUP(F246,对应表!AY:BA,2,FALSE)</f>
        <v>2</v>
      </c>
      <c r="AH246" s="25" t="str">
        <f>VLOOKUP(F246,特效对应!F:G,2,FALSE)</f>
        <v>attackex</v>
      </c>
      <c r="AJ246">
        <f t="shared" si="57"/>
        <v>20</v>
      </c>
      <c r="AQ246" s="6" t="str">
        <f>_xlfn.IFNA(IF(IF($AK246=AQ$5,VLOOKUP(AL246,buff!$K:$L,2,FALSE),"")=0,"",IF($AK246=AQ$5,VLOOKUP(AL246,buff!$K:$L,2,FALSE),"")),"")</f>
        <v/>
      </c>
      <c r="AR246" s="6" t="str">
        <f>_xlfn.IFNA(IF(IF($AK246=AR$5,VLOOKUP(AM246,buff!$K:$L,2,FALSE),"")=0,"",IF($AK246=AR$5,VLOOKUP(AM246,buff!$K:$L,2,FALSE),"")),"")</f>
        <v/>
      </c>
      <c r="AS246" s="6" t="str">
        <f>_xlfn.IFNA(IF(IF($AK246=AS$5,VLOOKUP(AN246,buff!$K:$L,2,FALSE),"")=0,"",IF($AK246=AS$5,VLOOKUP(AN246,buff!$K:$L,2,FALSE),"")),"")</f>
        <v/>
      </c>
      <c r="AT246" s="6" t="str">
        <f>_xlfn.IFNA(IF(IF($AK246=AT$5,VLOOKUP(AO246,buff!$K:$L,2,FALSE),"")=0,"",IF($AK246=AT$5,VLOOKUP(AO246,buff!$K:$L,2,FALSE),"")),"")</f>
        <v/>
      </c>
      <c r="AU246" s="6" t="str">
        <f>_xlfn.IFNA(IF(IF($AK246=AU$5,VLOOKUP(AP246,buff!$K:$L,2,FALSE),"")=0,"",IF($AK246=AU$5,VLOOKUP(AP246,buff!$K:$L,2,FALSE),"")),"")</f>
        <v/>
      </c>
      <c r="AV246" s="6" t="str">
        <f>_xlfn.IFNA(IF(IF($AK246=AV$5,VLOOKUP(AL246,buff!$K:$L,2,FALSE),"")=0,"",IF($AK246=AV$5,VLOOKUP(AL246,buff!$K:$L,2,FALSE),"")),"")</f>
        <v/>
      </c>
      <c r="AW246" s="6" t="str">
        <f>_xlfn.IFNA(IF(IF($AK246=AW$5,VLOOKUP(AM246,buff!$K:$L,2,FALSE),"")=0,"",IF($AK246=AW$5,VLOOKUP(AM246,buff!$K:$L,2,FALSE),"")),"")</f>
        <v/>
      </c>
      <c r="AX246" s="6" t="str">
        <f>_xlfn.IFNA(IF(IF($AK246=AX$5,VLOOKUP(AN246,buff!$K:$L,2,FALSE),"")=0,"",IF($AK246=AX$5,VLOOKUP(AN246,buff!$K:$L,2,FALSE),"")),"")</f>
        <v/>
      </c>
      <c r="AY246" s="6" t="str">
        <f>_xlfn.IFNA(IF(IF($AK246=AY$5,VLOOKUP(AO246,buff!$K:$L,2,FALSE),"")=0,"",IF($AK246=AY$5,VLOOKUP(AO246,buff!$K:$L,2,FALSE),"")),"")</f>
        <v/>
      </c>
      <c r="AZ246" s="6" t="str">
        <f>_xlfn.IFNA(IF(IF($AK246=AZ$5,VLOOKUP(AP246,buff!$K:$L,2,FALSE),"")=0,"",IF($AK246=AZ$5,VLOOKUP(AP246,buff!$K:$L,2,FALSE),"")),"")</f>
        <v/>
      </c>
      <c r="BA246" s="6" t="e">
        <f>VLOOKUP(AL246,buff!$K:$P,6,FALSE)</f>
        <v>#N/A</v>
      </c>
      <c r="BB246" s="6" t="e">
        <f>VLOOKUP(AM246,buff!$K:$P,6,FALSE)</f>
        <v>#N/A</v>
      </c>
      <c r="BC246" s="6" t="e">
        <f>VLOOKUP(AN246,buff!$K:$P,6,FALSE)</f>
        <v>#N/A</v>
      </c>
      <c r="BD246">
        <f t="shared" si="58"/>
        <v>3</v>
      </c>
      <c r="BE246">
        <f t="shared" si="59"/>
        <v>2</v>
      </c>
      <c r="BF246" s="22">
        <f t="shared" si="60"/>
        <v>100403</v>
      </c>
    </row>
    <row r="247" spans="1:58" x14ac:dyDescent="0.15">
      <c r="A247" t="str">
        <f t="shared" si="48"/>
        <v>尤朵拉主动技能1等级1</v>
      </c>
      <c r="B247" s="8">
        <f t="shared" si="55"/>
        <v>10050101</v>
      </c>
      <c r="C247" s="8" t="str">
        <f>VLOOKUP(G247,角色!A:B,2,FALSE)</f>
        <v>尤朵拉</v>
      </c>
      <c r="D247" s="8" t="str">
        <f t="shared" si="56"/>
        <v>主动技能1</v>
      </c>
      <c r="E247" s="8">
        <f t="shared" si="61"/>
        <v>1</v>
      </c>
      <c r="F247" s="8">
        <f t="shared" si="62"/>
        <v>1</v>
      </c>
      <c r="G247" s="8">
        <f t="shared" si="63"/>
        <v>5</v>
      </c>
      <c r="H247" s="4" t="s">
        <v>668</v>
      </c>
      <c r="I247" s="20" t="str">
        <f t="shared" si="64"/>
        <v>对敌方单体攻击，造成100%攻击力（+110）点伤害。</v>
      </c>
      <c r="J247" s="4" t="s">
        <v>277</v>
      </c>
      <c r="K247" s="1" t="s">
        <v>102</v>
      </c>
      <c r="L247" s="4" t="s">
        <v>106</v>
      </c>
      <c r="M247" s="4"/>
      <c r="N247" s="4">
        <v>100</v>
      </c>
      <c r="O247" s="20">
        <f>VLOOKUP(L247,对应表!BK:BL,2,FALSE)</f>
        <v>0</v>
      </c>
      <c r="P247" s="25" t="str">
        <f>_xlfn.IFNA(VLOOKUP(G247,角色!V:AE,主动技能!F247+1,FALSE),"")</f>
        <v>|||</v>
      </c>
      <c r="Q247" s="25">
        <f>(VLOOKUP(G247,角色!V:AE,主动技能!F247+4,FALSE))</f>
        <v>1</v>
      </c>
      <c r="R247" s="25">
        <v>0</v>
      </c>
      <c r="S247" s="25">
        <v>0</v>
      </c>
      <c r="T247" s="6" t="str">
        <f t="shared" si="50"/>
        <v/>
      </c>
      <c r="U247" s="6" t="str">
        <f t="shared" si="51"/>
        <v/>
      </c>
      <c r="V247" s="19" t="str">
        <f>VLOOKUP(G247,角色!AW:BC,主动技能!F247+1,FALSE)</f>
        <v>skill_01</v>
      </c>
      <c r="Y247">
        <f t="shared" si="54"/>
        <v>0</v>
      </c>
      <c r="Z247" s="19">
        <f>IF(VLOOKUP(C247,角色!CC:CI,主动技能!F247*2,FALSE)=0,"",VLOOKUP(C247,角色!CC:CI,主动技能!F247*2,FALSE))</f>
        <v>100</v>
      </c>
      <c r="AA247" s="19">
        <f>IF(VLOOKUP(C247,角色!CC:CI,主动技能!F247*2+1,FALSE)=0,0,VLOOKUP(C247,角色!CC:CI,主动技能!F247*2+1,FALSE))</f>
        <v>10</v>
      </c>
      <c r="AB247" s="19">
        <f>IF(INT(VLOOKUP(E247,角色属性概况!I:M,3,FALSE)*AA247/100)=0,"",(INT(VLOOKUP(E247,角色属性概况!I:M,3,FALSE)*AA247/100)))</f>
        <v>110</v>
      </c>
      <c r="AE247" s="25">
        <f>(VLOOKUP(G247,角色!V:AE,主动技能!F247+7,FALSE))</f>
        <v>1</v>
      </c>
      <c r="AF247" s="19">
        <f>VLOOKUP(F247,对应表!AY:BA,3,FALSE)</f>
        <v>0</v>
      </c>
      <c r="AG247" s="19">
        <f>VLOOKUP(F247,对应表!AY:BA,2,FALSE)</f>
        <v>0</v>
      </c>
      <c r="AH247" s="25" t="str">
        <f>VLOOKUP(F247,特效对应!F:G,2,FALSE)</f>
        <v>attack</v>
      </c>
      <c r="AJ247">
        <f t="shared" si="57"/>
        <v>1</v>
      </c>
      <c r="AQ247" s="6" t="str">
        <f>_xlfn.IFNA(IF(IF($AK247=AQ$5,VLOOKUP(AL247,buff!$K:$L,2,FALSE),"")=0,"",IF($AK247=AQ$5,VLOOKUP(AL247,buff!$K:$L,2,FALSE),"")),"")</f>
        <v/>
      </c>
      <c r="AR247" s="6" t="str">
        <f>_xlfn.IFNA(IF(IF($AK247=AR$5,VLOOKUP(AM247,buff!$K:$L,2,FALSE),"")=0,"",IF($AK247=AR$5,VLOOKUP(AM247,buff!$K:$L,2,FALSE),"")),"")</f>
        <v/>
      </c>
      <c r="AS247" s="6" t="str">
        <f>_xlfn.IFNA(IF(IF($AK247=AS$5,VLOOKUP(AN247,buff!$K:$L,2,FALSE),"")=0,"",IF($AK247=AS$5,VLOOKUP(AN247,buff!$K:$L,2,FALSE),"")),"")</f>
        <v/>
      </c>
      <c r="AT247" s="6" t="str">
        <f>_xlfn.IFNA(IF(IF($AK247=AT$5,VLOOKUP(AO247,buff!$K:$L,2,FALSE),"")=0,"",IF($AK247=AT$5,VLOOKUP(AO247,buff!$K:$L,2,FALSE),"")),"")</f>
        <v/>
      </c>
      <c r="AU247" s="6" t="str">
        <f>_xlfn.IFNA(IF(IF($AK247=AU$5,VLOOKUP(AP247,buff!$K:$L,2,FALSE),"")=0,"",IF($AK247=AU$5,VLOOKUP(AP247,buff!$K:$L,2,FALSE),"")),"")</f>
        <v/>
      </c>
      <c r="AV247" s="6" t="str">
        <f>_xlfn.IFNA(IF(IF($AK247=AV$5,VLOOKUP(AL247,buff!$K:$L,2,FALSE),"")=0,"",IF($AK247=AV$5,VLOOKUP(AL247,buff!$K:$L,2,FALSE),"")),"")</f>
        <v/>
      </c>
      <c r="AW247" s="6" t="str">
        <f>_xlfn.IFNA(IF(IF($AK247=AW$5,VLOOKUP(AM247,buff!$K:$L,2,FALSE),"")=0,"",IF($AK247=AW$5,VLOOKUP(AM247,buff!$K:$L,2,FALSE),"")),"")</f>
        <v/>
      </c>
      <c r="AX247" s="6" t="str">
        <f>_xlfn.IFNA(IF(IF($AK247=AX$5,VLOOKUP(AN247,buff!$K:$L,2,FALSE),"")=0,"",IF($AK247=AX$5,VLOOKUP(AN247,buff!$K:$L,2,FALSE),"")),"")</f>
        <v/>
      </c>
      <c r="AY247" s="6" t="str">
        <f>_xlfn.IFNA(IF(IF($AK247=AY$5,VLOOKUP(AO247,buff!$K:$L,2,FALSE),"")=0,"",IF($AK247=AY$5,VLOOKUP(AO247,buff!$K:$L,2,FALSE),"")),"")</f>
        <v/>
      </c>
      <c r="AZ247" s="6" t="str">
        <f>_xlfn.IFNA(IF(IF($AK247=AZ$5,VLOOKUP(AP247,buff!$K:$L,2,FALSE),"")=0,"",IF($AK247=AZ$5,VLOOKUP(AP247,buff!$K:$L,2,FALSE),"")),"")</f>
        <v/>
      </c>
      <c r="BA247" s="6" t="e">
        <f>VLOOKUP(AL247,buff!$K:$P,6,FALSE)</f>
        <v>#N/A</v>
      </c>
      <c r="BB247" s="6" t="e">
        <f>VLOOKUP(AM247,buff!$K:$P,6,FALSE)</f>
        <v>#N/A</v>
      </c>
      <c r="BC247" s="6" t="e">
        <f>VLOOKUP(AN247,buff!$K:$P,6,FALSE)</f>
        <v>#N/A</v>
      </c>
      <c r="BD247">
        <f t="shared" si="58"/>
        <v>0</v>
      </c>
      <c r="BE247">
        <f t="shared" si="59"/>
        <v>0</v>
      </c>
      <c r="BF247" s="22">
        <f t="shared" si="60"/>
        <v>100501</v>
      </c>
    </row>
    <row r="248" spans="1:58" x14ac:dyDescent="0.15">
      <c r="A248" t="str">
        <f t="shared" si="48"/>
        <v>尤朵拉主动技能1等级2</v>
      </c>
      <c r="B248" s="8">
        <f t="shared" si="55"/>
        <v>10050102</v>
      </c>
      <c r="C248" s="8" t="str">
        <f>VLOOKUP(G248,角色!A:B,2,FALSE)</f>
        <v>尤朵拉</v>
      </c>
      <c r="D248" s="8" t="str">
        <f t="shared" si="56"/>
        <v>主动技能1</v>
      </c>
      <c r="E248" s="8">
        <f t="shared" si="61"/>
        <v>2</v>
      </c>
      <c r="F248" s="8">
        <f t="shared" si="62"/>
        <v>1</v>
      </c>
      <c r="G248" s="8">
        <f t="shared" si="63"/>
        <v>5</v>
      </c>
      <c r="H248" s="4" t="s">
        <v>668</v>
      </c>
      <c r="I248" s="20" t="str">
        <f t="shared" si="64"/>
        <v>对敌方单体攻击，造成100%攻击力（+122）点伤害。</v>
      </c>
      <c r="J248" s="4" t="s">
        <v>277</v>
      </c>
      <c r="K248" s="1" t="s">
        <v>102</v>
      </c>
      <c r="L248" s="4" t="s">
        <v>106</v>
      </c>
      <c r="M248" s="4"/>
      <c r="N248" s="4">
        <v>100</v>
      </c>
      <c r="O248" s="20">
        <f>VLOOKUP(L248,对应表!BK:BL,2,FALSE)</f>
        <v>0</v>
      </c>
      <c r="P248" s="25" t="str">
        <f>_xlfn.IFNA(VLOOKUP(G248,角色!V:AE,主动技能!F248+1,FALSE),"")</f>
        <v>|||</v>
      </c>
      <c r="Q248" s="25">
        <f>(VLOOKUP(G248,角色!V:AE,主动技能!F248+4,FALSE))</f>
        <v>1</v>
      </c>
      <c r="R248" s="25">
        <v>0</v>
      </c>
      <c r="S248" s="25">
        <v>0</v>
      </c>
      <c r="T248" s="6" t="str">
        <f t="shared" si="50"/>
        <v/>
      </c>
      <c r="U248" s="6" t="str">
        <f t="shared" si="51"/>
        <v/>
      </c>
      <c r="V248" s="19" t="str">
        <f>VLOOKUP(G248,角色!AW:BC,主动技能!F248+1,FALSE)</f>
        <v>skill_01</v>
      </c>
      <c r="Y248">
        <f t="shared" si="54"/>
        <v>0</v>
      </c>
      <c r="Z248" s="19">
        <f>IF(VLOOKUP(C248,角色!CC:CI,主动技能!F248*2,FALSE)=0,"",VLOOKUP(C248,角色!CC:CI,主动技能!F248*2,FALSE))</f>
        <v>100</v>
      </c>
      <c r="AA248" s="19">
        <f>IF(VLOOKUP(C248,角色!CC:CI,主动技能!F248*2+1,FALSE)=0,0,VLOOKUP(C248,角色!CC:CI,主动技能!F248*2+1,FALSE))</f>
        <v>10</v>
      </c>
      <c r="AB248" s="19">
        <f>IF(INT(VLOOKUP(E248,角色属性概况!I:M,3,FALSE)*AA248/100)=0,"",(INT(VLOOKUP(E248,角色属性概况!I:M,3,FALSE)*AA248/100)))</f>
        <v>122</v>
      </c>
      <c r="AE248" s="25">
        <f>(VLOOKUP(G248,角色!V:AE,主动技能!F248+7,FALSE))</f>
        <v>1</v>
      </c>
      <c r="AF248" s="19">
        <f>VLOOKUP(F248,对应表!AY:BA,3,FALSE)</f>
        <v>0</v>
      </c>
      <c r="AG248" s="19">
        <f>VLOOKUP(F248,对应表!AY:BA,2,FALSE)</f>
        <v>0</v>
      </c>
      <c r="AH248" s="25" t="str">
        <f>VLOOKUP(F248,特效对应!F:G,2,FALSE)</f>
        <v>attack</v>
      </c>
      <c r="AJ248">
        <f t="shared" si="57"/>
        <v>2</v>
      </c>
      <c r="AQ248" s="6" t="str">
        <f>_xlfn.IFNA(IF(IF($AK248=AQ$5,VLOOKUP(AL248,buff!$K:$L,2,FALSE),"")=0,"",IF($AK248=AQ$5,VLOOKUP(AL248,buff!$K:$L,2,FALSE),"")),"")</f>
        <v/>
      </c>
      <c r="AR248" s="6" t="str">
        <f>_xlfn.IFNA(IF(IF($AK248=AR$5,VLOOKUP(AM248,buff!$K:$L,2,FALSE),"")=0,"",IF($AK248=AR$5,VLOOKUP(AM248,buff!$K:$L,2,FALSE),"")),"")</f>
        <v/>
      </c>
      <c r="AS248" s="6" t="str">
        <f>_xlfn.IFNA(IF(IF($AK248=AS$5,VLOOKUP(AN248,buff!$K:$L,2,FALSE),"")=0,"",IF($AK248=AS$5,VLOOKUP(AN248,buff!$K:$L,2,FALSE),"")),"")</f>
        <v/>
      </c>
      <c r="AT248" s="6" t="str">
        <f>_xlfn.IFNA(IF(IF($AK248=AT$5,VLOOKUP(AO248,buff!$K:$L,2,FALSE),"")=0,"",IF($AK248=AT$5,VLOOKUP(AO248,buff!$K:$L,2,FALSE),"")),"")</f>
        <v/>
      </c>
      <c r="AU248" s="6" t="str">
        <f>_xlfn.IFNA(IF(IF($AK248=AU$5,VLOOKUP(AP248,buff!$K:$L,2,FALSE),"")=0,"",IF($AK248=AU$5,VLOOKUP(AP248,buff!$K:$L,2,FALSE),"")),"")</f>
        <v/>
      </c>
      <c r="AV248" s="6" t="str">
        <f>_xlfn.IFNA(IF(IF($AK248=AV$5,VLOOKUP(AL248,buff!$K:$L,2,FALSE),"")=0,"",IF($AK248=AV$5,VLOOKUP(AL248,buff!$K:$L,2,FALSE),"")),"")</f>
        <v/>
      </c>
      <c r="AW248" s="6" t="str">
        <f>_xlfn.IFNA(IF(IF($AK248=AW$5,VLOOKUP(AM248,buff!$K:$L,2,FALSE),"")=0,"",IF($AK248=AW$5,VLOOKUP(AM248,buff!$K:$L,2,FALSE),"")),"")</f>
        <v/>
      </c>
      <c r="AX248" s="6" t="str">
        <f>_xlfn.IFNA(IF(IF($AK248=AX$5,VLOOKUP(AN248,buff!$K:$L,2,FALSE),"")=0,"",IF($AK248=AX$5,VLOOKUP(AN248,buff!$K:$L,2,FALSE),"")),"")</f>
        <v/>
      </c>
      <c r="AY248" s="6" t="str">
        <f>_xlfn.IFNA(IF(IF($AK248=AY$5,VLOOKUP(AO248,buff!$K:$L,2,FALSE),"")=0,"",IF($AK248=AY$5,VLOOKUP(AO248,buff!$K:$L,2,FALSE),"")),"")</f>
        <v/>
      </c>
      <c r="AZ248" s="6" t="str">
        <f>_xlfn.IFNA(IF(IF($AK248=AZ$5,VLOOKUP(AP248,buff!$K:$L,2,FALSE),"")=0,"",IF($AK248=AZ$5,VLOOKUP(AP248,buff!$K:$L,2,FALSE),"")),"")</f>
        <v/>
      </c>
      <c r="BA248" s="6" t="e">
        <f>VLOOKUP(AL248,buff!$K:$P,6,FALSE)</f>
        <v>#N/A</v>
      </c>
      <c r="BB248" s="6" t="e">
        <f>VLOOKUP(AM248,buff!$K:$P,6,FALSE)</f>
        <v>#N/A</v>
      </c>
      <c r="BC248" s="6" t="e">
        <f>VLOOKUP(AN248,buff!$K:$P,6,FALSE)</f>
        <v>#N/A</v>
      </c>
      <c r="BD248">
        <f t="shared" si="58"/>
        <v>0</v>
      </c>
      <c r="BE248">
        <f t="shared" si="59"/>
        <v>0</v>
      </c>
      <c r="BF248" s="22">
        <f t="shared" si="60"/>
        <v>100501</v>
      </c>
    </row>
    <row r="249" spans="1:58" x14ac:dyDescent="0.15">
      <c r="A249" t="str">
        <f t="shared" si="48"/>
        <v>尤朵拉主动技能1等级3</v>
      </c>
      <c r="B249" s="8">
        <f t="shared" si="55"/>
        <v>10050103</v>
      </c>
      <c r="C249" s="8" t="str">
        <f>VLOOKUP(G249,角色!A:B,2,FALSE)</f>
        <v>尤朵拉</v>
      </c>
      <c r="D249" s="8" t="str">
        <f t="shared" si="56"/>
        <v>主动技能1</v>
      </c>
      <c r="E249" s="8">
        <f t="shared" si="61"/>
        <v>3</v>
      </c>
      <c r="F249" s="8">
        <f t="shared" si="62"/>
        <v>1</v>
      </c>
      <c r="G249" s="8">
        <f t="shared" si="63"/>
        <v>5</v>
      </c>
      <c r="H249" s="4" t="s">
        <v>668</v>
      </c>
      <c r="I249" s="20" t="str">
        <f t="shared" si="64"/>
        <v>对敌方单体攻击，造成100%攻击力（+161）点伤害。</v>
      </c>
      <c r="J249" s="4" t="s">
        <v>277</v>
      </c>
      <c r="K249" s="1" t="s">
        <v>102</v>
      </c>
      <c r="L249" s="4" t="s">
        <v>106</v>
      </c>
      <c r="M249" s="4"/>
      <c r="N249" s="4">
        <v>100</v>
      </c>
      <c r="O249" s="20">
        <f>VLOOKUP(L249,对应表!BK:BL,2,FALSE)</f>
        <v>0</v>
      </c>
      <c r="P249" s="25" t="str">
        <f>_xlfn.IFNA(VLOOKUP(G249,角色!V:AE,主动技能!F249+1,FALSE),"")</f>
        <v>|||</v>
      </c>
      <c r="Q249" s="25">
        <f>(VLOOKUP(G249,角色!V:AE,主动技能!F249+4,FALSE))</f>
        <v>1</v>
      </c>
      <c r="R249" s="25">
        <v>0</v>
      </c>
      <c r="S249" s="25">
        <v>0</v>
      </c>
      <c r="T249" s="6" t="str">
        <f t="shared" si="50"/>
        <v/>
      </c>
      <c r="U249" s="6" t="str">
        <f t="shared" si="51"/>
        <v/>
      </c>
      <c r="V249" s="19" t="str">
        <f>VLOOKUP(G249,角色!AW:BC,主动技能!F249+1,FALSE)</f>
        <v>skill_01</v>
      </c>
      <c r="Y249">
        <f t="shared" si="54"/>
        <v>0</v>
      </c>
      <c r="Z249" s="19">
        <f>IF(VLOOKUP(C249,角色!CC:CI,主动技能!F249*2,FALSE)=0,"",VLOOKUP(C249,角色!CC:CI,主动技能!F249*2,FALSE))</f>
        <v>100</v>
      </c>
      <c r="AA249" s="19">
        <f>IF(VLOOKUP(C249,角色!CC:CI,主动技能!F249*2+1,FALSE)=0,0,VLOOKUP(C249,角色!CC:CI,主动技能!F249*2+1,FALSE))</f>
        <v>10</v>
      </c>
      <c r="AB249" s="19">
        <f>IF(INT(VLOOKUP(E249,角色属性概况!I:M,3,FALSE)*AA249/100)=0,"",(INT(VLOOKUP(E249,角色属性概况!I:M,3,FALSE)*AA249/100)))</f>
        <v>161</v>
      </c>
      <c r="AE249" s="25">
        <f>(VLOOKUP(G249,角色!V:AE,主动技能!F249+7,FALSE))</f>
        <v>1</v>
      </c>
      <c r="AF249" s="19">
        <f>VLOOKUP(F249,对应表!AY:BA,3,FALSE)</f>
        <v>0</v>
      </c>
      <c r="AG249" s="19">
        <f>VLOOKUP(F249,对应表!AY:BA,2,FALSE)</f>
        <v>0</v>
      </c>
      <c r="AH249" s="25" t="str">
        <f>VLOOKUP(F249,特效对应!F:G,2,FALSE)</f>
        <v>attack</v>
      </c>
      <c r="AJ249">
        <f t="shared" si="57"/>
        <v>3</v>
      </c>
      <c r="AQ249" s="6" t="str">
        <f>_xlfn.IFNA(IF(IF($AK249=AQ$5,VLOOKUP(AL249,buff!$K:$L,2,FALSE),"")=0,"",IF($AK249=AQ$5,VLOOKUP(AL249,buff!$K:$L,2,FALSE),"")),"")</f>
        <v/>
      </c>
      <c r="AR249" s="6" t="str">
        <f>_xlfn.IFNA(IF(IF($AK249=AR$5,VLOOKUP(AM249,buff!$K:$L,2,FALSE),"")=0,"",IF($AK249=AR$5,VLOOKUP(AM249,buff!$K:$L,2,FALSE),"")),"")</f>
        <v/>
      </c>
      <c r="AS249" s="6" t="str">
        <f>_xlfn.IFNA(IF(IF($AK249=AS$5,VLOOKUP(AN249,buff!$K:$L,2,FALSE),"")=0,"",IF($AK249=AS$5,VLOOKUP(AN249,buff!$K:$L,2,FALSE),"")),"")</f>
        <v/>
      </c>
      <c r="AT249" s="6" t="str">
        <f>_xlfn.IFNA(IF(IF($AK249=AT$5,VLOOKUP(AO249,buff!$K:$L,2,FALSE),"")=0,"",IF($AK249=AT$5,VLOOKUP(AO249,buff!$K:$L,2,FALSE),"")),"")</f>
        <v/>
      </c>
      <c r="AU249" s="6" t="str">
        <f>_xlfn.IFNA(IF(IF($AK249=AU$5,VLOOKUP(AP249,buff!$K:$L,2,FALSE),"")=0,"",IF($AK249=AU$5,VLOOKUP(AP249,buff!$K:$L,2,FALSE),"")),"")</f>
        <v/>
      </c>
      <c r="AV249" s="6" t="str">
        <f>_xlfn.IFNA(IF(IF($AK249=AV$5,VLOOKUP(AL249,buff!$K:$L,2,FALSE),"")=0,"",IF($AK249=AV$5,VLOOKUP(AL249,buff!$K:$L,2,FALSE),"")),"")</f>
        <v/>
      </c>
      <c r="AW249" s="6" t="str">
        <f>_xlfn.IFNA(IF(IF($AK249=AW$5,VLOOKUP(AM249,buff!$K:$L,2,FALSE),"")=0,"",IF($AK249=AW$5,VLOOKUP(AM249,buff!$K:$L,2,FALSE),"")),"")</f>
        <v/>
      </c>
      <c r="AX249" s="6" t="str">
        <f>_xlfn.IFNA(IF(IF($AK249=AX$5,VLOOKUP(AN249,buff!$K:$L,2,FALSE),"")=0,"",IF($AK249=AX$5,VLOOKUP(AN249,buff!$K:$L,2,FALSE),"")),"")</f>
        <v/>
      </c>
      <c r="AY249" s="6" t="str">
        <f>_xlfn.IFNA(IF(IF($AK249=AY$5,VLOOKUP(AO249,buff!$K:$L,2,FALSE),"")=0,"",IF($AK249=AY$5,VLOOKUP(AO249,buff!$K:$L,2,FALSE),"")),"")</f>
        <v/>
      </c>
      <c r="AZ249" s="6" t="str">
        <f>_xlfn.IFNA(IF(IF($AK249=AZ$5,VLOOKUP(AP249,buff!$K:$L,2,FALSE),"")=0,"",IF($AK249=AZ$5,VLOOKUP(AP249,buff!$K:$L,2,FALSE),"")),"")</f>
        <v/>
      </c>
      <c r="BA249" s="6" t="e">
        <f>VLOOKUP(AL249,buff!$K:$P,6,FALSE)</f>
        <v>#N/A</v>
      </c>
      <c r="BB249" s="6" t="e">
        <f>VLOOKUP(AM249,buff!$K:$P,6,FALSE)</f>
        <v>#N/A</v>
      </c>
      <c r="BC249" s="6" t="e">
        <f>VLOOKUP(AN249,buff!$K:$P,6,FALSE)</f>
        <v>#N/A</v>
      </c>
      <c r="BD249">
        <f t="shared" si="58"/>
        <v>0</v>
      </c>
      <c r="BE249">
        <f t="shared" si="59"/>
        <v>0</v>
      </c>
      <c r="BF249" s="22">
        <f t="shared" si="60"/>
        <v>100501</v>
      </c>
    </row>
    <row r="250" spans="1:58" x14ac:dyDescent="0.15">
      <c r="A250" t="str">
        <f t="shared" si="48"/>
        <v>尤朵拉主动技能1等级4</v>
      </c>
      <c r="B250" s="8">
        <f t="shared" si="55"/>
        <v>10050104</v>
      </c>
      <c r="C250" s="8" t="str">
        <f>VLOOKUP(G250,角色!A:B,2,FALSE)</f>
        <v>尤朵拉</v>
      </c>
      <c r="D250" s="8" t="str">
        <f t="shared" si="56"/>
        <v>主动技能1</v>
      </c>
      <c r="E250" s="8">
        <f t="shared" si="61"/>
        <v>4</v>
      </c>
      <c r="F250" s="8">
        <f t="shared" si="62"/>
        <v>1</v>
      </c>
      <c r="G250" s="8">
        <f t="shared" si="63"/>
        <v>5</v>
      </c>
      <c r="H250" s="4" t="s">
        <v>668</v>
      </c>
      <c r="I250" s="20" t="str">
        <f t="shared" si="64"/>
        <v>对敌方单体攻击，造成100%攻击力（+249）点伤害。</v>
      </c>
      <c r="J250" s="4" t="s">
        <v>277</v>
      </c>
      <c r="K250" s="1" t="s">
        <v>102</v>
      </c>
      <c r="L250" s="4" t="s">
        <v>106</v>
      </c>
      <c r="M250" s="4"/>
      <c r="N250" s="4">
        <v>100</v>
      </c>
      <c r="O250" s="20">
        <f>VLOOKUP(L250,对应表!BK:BL,2,FALSE)</f>
        <v>0</v>
      </c>
      <c r="P250" s="25" t="str">
        <f>_xlfn.IFNA(VLOOKUP(G250,角色!V:AE,主动技能!F250+1,FALSE),"")</f>
        <v>|||</v>
      </c>
      <c r="Q250" s="25">
        <f>(VLOOKUP(G250,角色!V:AE,主动技能!F250+4,FALSE))</f>
        <v>1</v>
      </c>
      <c r="R250" s="25">
        <v>0</v>
      </c>
      <c r="S250" s="25">
        <v>0</v>
      </c>
      <c r="T250" s="6" t="str">
        <f t="shared" si="50"/>
        <v/>
      </c>
      <c r="U250" s="6" t="str">
        <f t="shared" si="51"/>
        <v/>
      </c>
      <c r="V250" s="19" t="str">
        <f>VLOOKUP(G250,角色!AW:BC,主动技能!F250+1,FALSE)</f>
        <v>skill_01</v>
      </c>
      <c r="Y250">
        <f t="shared" si="54"/>
        <v>0</v>
      </c>
      <c r="Z250" s="19">
        <f>IF(VLOOKUP(C250,角色!CC:CI,主动技能!F250*2,FALSE)=0,"",VLOOKUP(C250,角色!CC:CI,主动技能!F250*2,FALSE))</f>
        <v>100</v>
      </c>
      <c r="AA250" s="19">
        <f>IF(VLOOKUP(C250,角色!CC:CI,主动技能!F250*2+1,FALSE)=0,0,VLOOKUP(C250,角色!CC:CI,主动技能!F250*2+1,FALSE))</f>
        <v>10</v>
      </c>
      <c r="AB250" s="19">
        <f>IF(INT(VLOOKUP(E250,角色属性概况!I:M,3,FALSE)*AA250/100)=0,"",(INT(VLOOKUP(E250,角色属性概况!I:M,3,FALSE)*AA250/100)))</f>
        <v>249</v>
      </c>
      <c r="AE250" s="25">
        <f>(VLOOKUP(G250,角色!V:AE,主动技能!F250+7,FALSE))</f>
        <v>1</v>
      </c>
      <c r="AF250" s="19">
        <f>VLOOKUP(F250,对应表!AY:BA,3,FALSE)</f>
        <v>0</v>
      </c>
      <c r="AG250" s="19">
        <f>VLOOKUP(F250,对应表!AY:BA,2,FALSE)</f>
        <v>0</v>
      </c>
      <c r="AH250" s="25" t="str">
        <f>VLOOKUP(F250,特效对应!F:G,2,FALSE)</f>
        <v>attack</v>
      </c>
      <c r="AJ250">
        <f t="shared" si="57"/>
        <v>4</v>
      </c>
      <c r="AQ250" s="6" t="str">
        <f>_xlfn.IFNA(IF(IF($AK250=AQ$5,VLOOKUP(AL250,buff!$K:$L,2,FALSE),"")=0,"",IF($AK250=AQ$5,VLOOKUP(AL250,buff!$K:$L,2,FALSE),"")),"")</f>
        <v/>
      </c>
      <c r="AR250" s="6" t="str">
        <f>_xlfn.IFNA(IF(IF($AK250=AR$5,VLOOKUP(AM250,buff!$K:$L,2,FALSE),"")=0,"",IF($AK250=AR$5,VLOOKUP(AM250,buff!$K:$L,2,FALSE),"")),"")</f>
        <v/>
      </c>
      <c r="AS250" s="6" t="str">
        <f>_xlfn.IFNA(IF(IF($AK250=AS$5,VLOOKUP(AN250,buff!$K:$L,2,FALSE),"")=0,"",IF($AK250=AS$5,VLOOKUP(AN250,buff!$K:$L,2,FALSE),"")),"")</f>
        <v/>
      </c>
      <c r="AT250" s="6" t="str">
        <f>_xlfn.IFNA(IF(IF($AK250=AT$5,VLOOKUP(AO250,buff!$K:$L,2,FALSE),"")=0,"",IF($AK250=AT$5,VLOOKUP(AO250,buff!$K:$L,2,FALSE),"")),"")</f>
        <v/>
      </c>
      <c r="AU250" s="6" t="str">
        <f>_xlfn.IFNA(IF(IF($AK250=AU$5,VLOOKUP(AP250,buff!$K:$L,2,FALSE),"")=0,"",IF($AK250=AU$5,VLOOKUP(AP250,buff!$K:$L,2,FALSE),"")),"")</f>
        <v/>
      </c>
      <c r="AV250" s="6" t="str">
        <f>_xlfn.IFNA(IF(IF($AK250=AV$5,VLOOKUP(AL250,buff!$K:$L,2,FALSE),"")=0,"",IF($AK250=AV$5,VLOOKUP(AL250,buff!$K:$L,2,FALSE),"")),"")</f>
        <v/>
      </c>
      <c r="AW250" s="6" t="str">
        <f>_xlfn.IFNA(IF(IF($AK250=AW$5,VLOOKUP(AM250,buff!$K:$L,2,FALSE),"")=0,"",IF($AK250=AW$5,VLOOKUP(AM250,buff!$K:$L,2,FALSE),"")),"")</f>
        <v/>
      </c>
      <c r="AX250" s="6" t="str">
        <f>_xlfn.IFNA(IF(IF($AK250=AX$5,VLOOKUP(AN250,buff!$K:$L,2,FALSE),"")=0,"",IF($AK250=AX$5,VLOOKUP(AN250,buff!$K:$L,2,FALSE),"")),"")</f>
        <v/>
      </c>
      <c r="AY250" s="6" t="str">
        <f>_xlfn.IFNA(IF(IF($AK250=AY$5,VLOOKUP(AO250,buff!$K:$L,2,FALSE),"")=0,"",IF($AK250=AY$5,VLOOKUP(AO250,buff!$K:$L,2,FALSE),"")),"")</f>
        <v/>
      </c>
      <c r="AZ250" s="6" t="str">
        <f>_xlfn.IFNA(IF(IF($AK250=AZ$5,VLOOKUP(AP250,buff!$K:$L,2,FALSE),"")=0,"",IF($AK250=AZ$5,VLOOKUP(AP250,buff!$K:$L,2,FALSE),"")),"")</f>
        <v/>
      </c>
      <c r="BA250" s="6" t="e">
        <f>VLOOKUP(AL250,buff!$K:$P,6,FALSE)</f>
        <v>#N/A</v>
      </c>
      <c r="BB250" s="6" t="e">
        <f>VLOOKUP(AM250,buff!$K:$P,6,FALSE)</f>
        <v>#N/A</v>
      </c>
      <c r="BC250" s="6" t="e">
        <f>VLOOKUP(AN250,buff!$K:$P,6,FALSE)</f>
        <v>#N/A</v>
      </c>
      <c r="BD250">
        <f t="shared" si="58"/>
        <v>0</v>
      </c>
      <c r="BE250">
        <f t="shared" si="59"/>
        <v>0</v>
      </c>
      <c r="BF250" s="22">
        <f t="shared" si="60"/>
        <v>100501</v>
      </c>
    </row>
    <row r="251" spans="1:58" x14ac:dyDescent="0.15">
      <c r="A251" t="str">
        <f t="shared" ref="A251:A314" si="65">C251&amp;D251&amp;$E$6&amp;E251</f>
        <v>尤朵拉主动技能1等级5</v>
      </c>
      <c r="B251" s="8">
        <f t="shared" si="55"/>
        <v>10050105</v>
      </c>
      <c r="C251" s="8" t="str">
        <f>VLOOKUP(G251,角色!A:B,2,FALSE)</f>
        <v>尤朵拉</v>
      </c>
      <c r="D251" s="8" t="str">
        <f t="shared" si="56"/>
        <v>主动技能1</v>
      </c>
      <c r="E251" s="8">
        <f t="shared" si="61"/>
        <v>5</v>
      </c>
      <c r="F251" s="8">
        <f t="shared" si="62"/>
        <v>1</v>
      </c>
      <c r="G251" s="8">
        <f t="shared" si="63"/>
        <v>5</v>
      </c>
      <c r="H251" s="4" t="s">
        <v>668</v>
      </c>
      <c r="I251" s="20" t="str">
        <f t="shared" si="64"/>
        <v>对敌方单体攻击，造成100%攻击力（+373）点伤害。</v>
      </c>
      <c r="J251" s="4" t="s">
        <v>277</v>
      </c>
      <c r="K251" s="1" t="s">
        <v>102</v>
      </c>
      <c r="L251" s="4" t="s">
        <v>106</v>
      </c>
      <c r="M251" s="4"/>
      <c r="N251" s="4">
        <v>100</v>
      </c>
      <c r="O251" s="20">
        <f>VLOOKUP(L251,对应表!BK:BL,2,FALSE)</f>
        <v>0</v>
      </c>
      <c r="P251" s="25" t="str">
        <f>_xlfn.IFNA(VLOOKUP(G251,角色!V:AE,主动技能!F251+1,FALSE),"")</f>
        <v>|||</v>
      </c>
      <c r="Q251" s="25">
        <f>(VLOOKUP(G251,角色!V:AE,主动技能!F251+4,FALSE))</f>
        <v>1</v>
      </c>
      <c r="R251" s="25">
        <v>0</v>
      </c>
      <c r="S251" s="25">
        <v>0</v>
      </c>
      <c r="T251" s="6" t="str">
        <f t="shared" ref="T251:T314" si="66">IF(AQ251="","",AQ251)&amp;IF(AR251="","","|"&amp;AR251)&amp;IF(AS251="","","|"&amp;AS251)&amp;IF(AT251="","","|"&amp;AT251)&amp;IF(AU251="","","|"&amp;AU251)</f>
        <v/>
      </c>
      <c r="U251" s="6" t="str">
        <f t="shared" ref="U251:U314" si="67">IF(AV251="","",AV251)&amp;IF(AW251="","","|"&amp;AW251)&amp;IF(AX251="","","|"&amp;AX251)&amp;IF(AY251="","","|"&amp;AY251)&amp;IF(AZ251="","","|"&amp;AZ251)</f>
        <v/>
      </c>
      <c r="V251" s="19" t="str">
        <f>VLOOKUP(G251,角色!AW:BC,主动技能!F251+1,FALSE)</f>
        <v>skill_01</v>
      </c>
      <c r="Y251">
        <f t="shared" si="54"/>
        <v>0</v>
      </c>
      <c r="Z251" s="19">
        <f>IF(VLOOKUP(C251,角色!CC:CI,主动技能!F251*2,FALSE)=0,"",VLOOKUP(C251,角色!CC:CI,主动技能!F251*2,FALSE))</f>
        <v>100</v>
      </c>
      <c r="AA251" s="19">
        <f>IF(VLOOKUP(C251,角色!CC:CI,主动技能!F251*2+1,FALSE)=0,0,VLOOKUP(C251,角色!CC:CI,主动技能!F251*2+1,FALSE))</f>
        <v>10</v>
      </c>
      <c r="AB251" s="19">
        <f>IF(INT(VLOOKUP(E251,角色属性概况!I:M,3,FALSE)*AA251/100)=0,"",(INT(VLOOKUP(E251,角色属性概况!I:M,3,FALSE)*AA251/100)))</f>
        <v>373</v>
      </c>
      <c r="AE251" s="25">
        <f>(VLOOKUP(G251,角色!V:AE,主动技能!F251+7,FALSE))</f>
        <v>1</v>
      </c>
      <c r="AF251" s="19">
        <f>VLOOKUP(F251,对应表!AY:BA,3,FALSE)</f>
        <v>0</v>
      </c>
      <c r="AG251" s="19">
        <f>VLOOKUP(F251,对应表!AY:BA,2,FALSE)</f>
        <v>0</v>
      </c>
      <c r="AH251" s="25" t="str">
        <f>VLOOKUP(F251,特效对应!F:G,2,FALSE)</f>
        <v>attack</v>
      </c>
      <c r="AJ251">
        <f t="shared" si="57"/>
        <v>5</v>
      </c>
      <c r="AQ251" s="6" t="str">
        <f>_xlfn.IFNA(IF(IF($AK251=AQ$5,VLOOKUP(AL251,buff!$K:$L,2,FALSE),"")=0,"",IF($AK251=AQ$5,VLOOKUP(AL251,buff!$K:$L,2,FALSE),"")),"")</f>
        <v/>
      </c>
      <c r="AR251" s="6" t="str">
        <f>_xlfn.IFNA(IF(IF($AK251=AR$5,VLOOKUP(AM251,buff!$K:$L,2,FALSE),"")=0,"",IF($AK251=AR$5,VLOOKUP(AM251,buff!$K:$L,2,FALSE),"")),"")</f>
        <v/>
      </c>
      <c r="AS251" s="6" t="str">
        <f>_xlfn.IFNA(IF(IF($AK251=AS$5,VLOOKUP(AN251,buff!$K:$L,2,FALSE),"")=0,"",IF($AK251=AS$5,VLOOKUP(AN251,buff!$K:$L,2,FALSE),"")),"")</f>
        <v/>
      </c>
      <c r="AT251" s="6" t="str">
        <f>_xlfn.IFNA(IF(IF($AK251=AT$5,VLOOKUP(AO251,buff!$K:$L,2,FALSE),"")=0,"",IF($AK251=AT$5,VLOOKUP(AO251,buff!$K:$L,2,FALSE),"")),"")</f>
        <v/>
      </c>
      <c r="AU251" s="6" t="str">
        <f>_xlfn.IFNA(IF(IF($AK251=AU$5,VLOOKUP(AP251,buff!$K:$L,2,FALSE),"")=0,"",IF($AK251=AU$5,VLOOKUP(AP251,buff!$K:$L,2,FALSE),"")),"")</f>
        <v/>
      </c>
      <c r="AV251" s="6" t="str">
        <f>_xlfn.IFNA(IF(IF($AK251=AV$5,VLOOKUP(AL251,buff!$K:$L,2,FALSE),"")=0,"",IF($AK251=AV$5,VLOOKUP(AL251,buff!$K:$L,2,FALSE),"")),"")</f>
        <v/>
      </c>
      <c r="AW251" s="6" t="str">
        <f>_xlfn.IFNA(IF(IF($AK251=AW$5,VLOOKUP(AM251,buff!$K:$L,2,FALSE),"")=0,"",IF($AK251=AW$5,VLOOKUP(AM251,buff!$K:$L,2,FALSE),"")),"")</f>
        <v/>
      </c>
      <c r="AX251" s="6" t="str">
        <f>_xlfn.IFNA(IF(IF($AK251=AX$5,VLOOKUP(AN251,buff!$K:$L,2,FALSE),"")=0,"",IF($AK251=AX$5,VLOOKUP(AN251,buff!$K:$L,2,FALSE),"")),"")</f>
        <v/>
      </c>
      <c r="AY251" s="6" t="str">
        <f>_xlfn.IFNA(IF(IF($AK251=AY$5,VLOOKUP(AO251,buff!$K:$L,2,FALSE),"")=0,"",IF($AK251=AY$5,VLOOKUP(AO251,buff!$K:$L,2,FALSE),"")),"")</f>
        <v/>
      </c>
      <c r="AZ251" s="6" t="str">
        <f>_xlfn.IFNA(IF(IF($AK251=AZ$5,VLOOKUP(AP251,buff!$K:$L,2,FALSE),"")=0,"",IF($AK251=AZ$5,VLOOKUP(AP251,buff!$K:$L,2,FALSE),"")),"")</f>
        <v/>
      </c>
      <c r="BA251" s="6" t="e">
        <f>VLOOKUP(AL251,buff!$K:$P,6,FALSE)</f>
        <v>#N/A</v>
      </c>
      <c r="BB251" s="6" t="e">
        <f>VLOOKUP(AM251,buff!$K:$P,6,FALSE)</f>
        <v>#N/A</v>
      </c>
      <c r="BC251" s="6" t="e">
        <f>VLOOKUP(AN251,buff!$K:$P,6,FALSE)</f>
        <v>#N/A</v>
      </c>
      <c r="BD251">
        <f t="shared" si="58"/>
        <v>0</v>
      </c>
      <c r="BE251">
        <f t="shared" si="59"/>
        <v>0</v>
      </c>
      <c r="BF251" s="22">
        <f t="shared" si="60"/>
        <v>100501</v>
      </c>
    </row>
    <row r="252" spans="1:58" x14ac:dyDescent="0.15">
      <c r="A252" t="str">
        <f t="shared" si="65"/>
        <v>尤朵拉主动技能1等级6</v>
      </c>
      <c r="B252" s="8">
        <f t="shared" si="55"/>
        <v>10050106</v>
      </c>
      <c r="C252" s="8" t="str">
        <f>VLOOKUP(G252,角色!A:B,2,FALSE)</f>
        <v>尤朵拉</v>
      </c>
      <c r="D252" s="8" t="str">
        <f t="shared" si="56"/>
        <v>主动技能1</v>
      </c>
      <c r="E252" s="8">
        <f t="shared" si="61"/>
        <v>6</v>
      </c>
      <c r="F252" s="8">
        <f t="shared" si="62"/>
        <v>1</v>
      </c>
      <c r="G252" s="8">
        <f t="shared" si="63"/>
        <v>5</v>
      </c>
      <c r="H252" s="4" t="s">
        <v>668</v>
      </c>
      <c r="I252" s="20" t="str">
        <f t="shared" si="64"/>
        <v>对敌方单体攻击，造成100%攻击力（+549）点伤害。</v>
      </c>
      <c r="J252" s="4" t="s">
        <v>277</v>
      </c>
      <c r="K252" s="1" t="s">
        <v>102</v>
      </c>
      <c r="L252" s="4" t="s">
        <v>106</v>
      </c>
      <c r="M252" s="4"/>
      <c r="N252" s="4">
        <v>100</v>
      </c>
      <c r="O252" s="20">
        <f>VLOOKUP(L252,对应表!BK:BL,2,FALSE)</f>
        <v>0</v>
      </c>
      <c r="P252" s="25" t="str">
        <f>_xlfn.IFNA(VLOOKUP(G252,角色!V:AE,主动技能!F252+1,FALSE),"")</f>
        <v>|||</v>
      </c>
      <c r="Q252" s="25">
        <f>(VLOOKUP(G252,角色!V:AE,主动技能!F252+4,FALSE))</f>
        <v>1</v>
      </c>
      <c r="R252" s="25">
        <v>0</v>
      </c>
      <c r="S252" s="25">
        <v>0</v>
      </c>
      <c r="T252" s="6" t="str">
        <f t="shared" si="66"/>
        <v/>
      </c>
      <c r="U252" s="6" t="str">
        <f t="shared" si="67"/>
        <v/>
      </c>
      <c r="V252" s="19" t="str">
        <f>VLOOKUP(G252,角色!AW:BC,主动技能!F252+1,FALSE)</f>
        <v>skill_01</v>
      </c>
      <c r="Y252">
        <f t="shared" si="54"/>
        <v>0</v>
      </c>
      <c r="Z252" s="19">
        <f>IF(VLOOKUP(C252,角色!CC:CI,主动技能!F252*2,FALSE)=0,"",VLOOKUP(C252,角色!CC:CI,主动技能!F252*2,FALSE))</f>
        <v>100</v>
      </c>
      <c r="AA252" s="19">
        <f>IF(VLOOKUP(C252,角色!CC:CI,主动技能!F252*2+1,FALSE)=0,0,VLOOKUP(C252,角色!CC:CI,主动技能!F252*2+1,FALSE))</f>
        <v>10</v>
      </c>
      <c r="AB252" s="19">
        <f>IF(INT(VLOOKUP(E252,角色属性概况!I:M,3,FALSE)*AA252/100)=0,"",(INT(VLOOKUP(E252,角色属性概况!I:M,3,FALSE)*AA252/100)))</f>
        <v>549</v>
      </c>
      <c r="AE252" s="25">
        <f>(VLOOKUP(G252,角色!V:AE,主动技能!F252+7,FALSE))</f>
        <v>1</v>
      </c>
      <c r="AF252" s="19">
        <f>VLOOKUP(F252,对应表!AY:BA,3,FALSE)</f>
        <v>0</v>
      </c>
      <c r="AG252" s="19">
        <f>VLOOKUP(F252,对应表!AY:BA,2,FALSE)</f>
        <v>0</v>
      </c>
      <c r="AH252" s="25" t="str">
        <f>VLOOKUP(F252,特效对应!F:G,2,FALSE)</f>
        <v>attack</v>
      </c>
      <c r="AJ252">
        <f t="shared" si="57"/>
        <v>6</v>
      </c>
      <c r="AQ252" s="6" t="str">
        <f>_xlfn.IFNA(IF(IF($AK252=AQ$5,VLOOKUP(AL252,buff!$K:$L,2,FALSE),"")=0,"",IF($AK252=AQ$5,VLOOKUP(AL252,buff!$K:$L,2,FALSE),"")),"")</f>
        <v/>
      </c>
      <c r="AR252" s="6" t="str">
        <f>_xlfn.IFNA(IF(IF($AK252=AR$5,VLOOKUP(AM252,buff!$K:$L,2,FALSE),"")=0,"",IF($AK252=AR$5,VLOOKUP(AM252,buff!$K:$L,2,FALSE),"")),"")</f>
        <v/>
      </c>
      <c r="AS252" s="6" t="str">
        <f>_xlfn.IFNA(IF(IF($AK252=AS$5,VLOOKUP(AN252,buff!$K:$L,2,FALSE),"")=0,"",IF($AK252=AS$5,VLOOKUP(AN252,buff!$K:$L,2,FALSE),"")),"")</f>
        <v/>
      </c>
      <c r="AT252" s="6" t="str">
        <f>_xlfn.IFNA(IF(IF($AK252=AT$5,VLOOKUP(AO252,buff!$K:$L,2,FALSE),"")=0,"",IF($AK252=AT$5,VLOOKUP(AO252,buff!$K:$L,2,FALSE),"")),"")</f>
        <v/>
      </c>
      <c r="AU252" s="6" t="str">
        <f>_xlfn.IFNA(IF(IF($AK252=AU$5,VLOOKUP(AP252,buff!$K:$L,2,FALSE),"")=0,"",IF($AK252=AU$5,VLOOKUP(AP252,buff!$K:$L,2,FALSE),"")),"")</f>
        <v/>
      </c>
      <c r="AV252" s="6" t="str">
        <f>_xlfn.IFNA(IF(IF($AK252=AV$5,VLOOKUP(AL252,buff!$K:$L,2,FALSE),"")=0,"",IF($AK252=AV$5,VLOOKUP(AL252,buff!$K:$L,2,FALSE),"")),"")</f>
        <v/>
      </c>
      <c r="AW252" s="6" t="str">
        <f>_xlfn.IFNA(IF(IF($AK252=AW$5,VLOOKUP(AM252,buff!$K:$L,2,FALSE),"")=0,"",IF($AK252=AW$5,VLOOKUP(AM252,buff!$K:$L,2,FALSE),"")),"")</f>
        <v/>
      </c>
      <c r="AX252" s="6" t="str">
        <f>_xlfn.IFNA(IF(IF($AK252=AX$5,VLOOKUP(AN252,buff!$K:$L,2,FALSE),"")=0,"",IF($AK252=AX$5,VLOOKUP(AN252,buff!$K:$L,2,FALSE),"")),"")</f>
        <v/>
      </c>
      <c r="AY252" s="6" t="str">
        <f>_xlfn.IFNA(IF(IF($AK252=AY$5,VLOOKUP(AO252,buff!$K:$L,2,FALSE),"")=0,"",IF($AK252=AY$5,VLOOKUP(AO252,buff!$K:$L,2,FALSE),"")),"")</f>
        <v/>
      </c>
      <c r="AZ252" s="6" t="str">
        <f>_xlfn.IFNA(IF(IF($AK252=AZ$5,VLOOKUP(AP252,buff!$K:$L,2,FALSE),"")=0,"",IF($AK252=AZ$5,VLOOKUP(AP252,buff!$K:$L,2,FALSE),"")),"")</f>
        <v/>
      </c>
      <c r="BA252" s="6" t="e">
        <f>VLOOKUP(AL252,buff!$K:$P,6,FALSE)</f>
        <v>#N/A</v>
      </c>
      <c r="BB252" s="6" t="e">
        <f>VLOOKUP(AM252,buff!$K:$P,6,FALSE)</f>
        <v>#N/A</v>
      </c>
      <c r="BC252" s="6" t="e">
        <f>VLOOKUP(AN252,buff!$K:$P,6,FALSE)</f>
        <v>#N/A</v>
      </c>
      <c r="BD252">
        <f t="shared" si="58"/>
        <v>0</v>
      </c>
      <c r="BE252">
        <f t="shared" si="59"/>
        <v>0</v>
      </c>
      <c r="BF252" s="22">
        <f t="shared" si="60"/>
        <v>100501</v>
      </c>
    </row>
    <row r="253" spans="1:58" x14ac:dyDescent="0.15">
      <c r="A253" t="str">
        <f t="shared" si="65"/>
        <v>尤朵拉主动技能1等级7</v>
      </c>
      <c r="B253" s="8">
        <f t="shared" si="55"/>
        <v>10050107</v>
      </c>
      <c r="C253" s="8" t="str">
        <f>VLOOKUP(G253,角色!A:B,2,FALSE)</f>
        <v>尤朵拉</v>
      </c>
      <c r="D253" s="8" t="str">
        <f t="shared" si="56"/>
        <v>主动技能1</v>
      </c>
      <c r="E253" s="8">
        <f t="shared" si="61"/>
        <v>7</v>
      </c>
      <c r="F253" s="8">
        <f t="shared" si="62"/>
        <v>1</v>
      </c>
      <c r="G253" s="8">
        <f t="shared" si="63"/>
        <v>5</v>
      </c>
      <c r="H253" s="4" t="s">
        <v>668</v>
      </c>
      <c r="I253" s="20" t="str">
        <f t="shared" si="64"/>
        <v>对敌方单体攻击，造成100%攻击力（+797）点伤害。</v>
      </c>
      <c r="J253" s="4" t="s">
        <v>277</v>
      </c>
      <c r="K253" s="1" t="s">
        <v>102</v>
      </c>
      <c r="L253" s="4" t="s">
        <v>106</v>
      </c>
      <c r="M253" s="4"/>
      <c r="N253" s="4">
        <v>100</v>
      </c>
      <c r="O253" s="20">
        <f>VLOOKUP(L253,对应表!BK:BL,2,FALSE)</f>
        <v>0</v>
      </c>
      <c r="P253" s="25" t="str">
        <f>_xlfn.IFNA(VLOOKUP(G253,角色!V:AE,主动技能!F253+1,FALSE),"")</f>
        <v>|||</v>
      </c>
      <c r="Q253" s="25">
        <f>(VLOOKUP(G253,角色!V:AE,主动技能!F253+4,FALSE))</f>
        <v>1</v>
      </c>
      <c r="R253" s="25">
        <v>0</v>
      </c>
      <c r="S253" s="25">
        <v>0</v>
      </c>
      <c r="T253" s="6" t="str">
        <f t="shared" si="66"/>
        <v/>
      </c>
      <c r="U253" s="6" t="str">
        <f t="shared" si="67"/>
        <v/>
      </c>
      <c r="V253" s="19" t="str">
        <f>VLOOKUP(G253,角色!AW:BC,主动技能!F253+1,FALSE)</f>
        <v>skill_01</v>
      </c>
      <c r="Y253">
        <f t="shared" si="54"/>
        <v>0</v>
      </c>
      <c r="Z253" s="19">
        <f>IF(VLOOKUP(C253,角色!CC:CI,主动技能!F253*2,FALSE)=0,"",VLOOKUP(C253,角色!CC:CI,主动技能!F253*2,FALSE))</f>
        <v>100</v>
      </c>
      <c r="AA253" s="19">
        <f>IF(VLOOKUP(C253,角色!CC:CI,主动技能!F253*2+1,FALSE)=0,0,VLOOKUP(C253,角色!CC:CI,主动技能!F253*2+1,FALSE))</f>
        <v>10</v>
      </c>
      <c r="AB253" s="19">
        <f>IF(INT(VLOOKUP(E253,角色属性概况!I:M,3,FALSE)*AA253/100)=0,"",(INT(VLOOKUP(E253,角色属性概况!I:M,3,FALSE)*AA253/100)))</f>
        <v>797</v>
      </c>
      <c r="AE253" s="25">
        <f>(VLOOKUP(G253,角色!V:AE,主动技能!F253+7,FALSE))</f>
        <v>1</v>
      </c>
      <c r="AF253" s="19">
        <f>VLOOKUP(F253,对应表!AY:BA,3,FALSE)</f>
        <v>0</v>
      </c>
      <c r="AG253" s="19">
        <f>VLOOKUP(F253,对应表!AY:BA,2,FALSE)</f>
        <v>0</v>
      </c>
      <c r="AH253" s="25" t="str">
        <f>VLOOKUP(F253,特效对应!F:G,2,FALSE)</f>
        <v>attack</v>
      </c>
      <c r="AJ253">
        <f t="shared" si="57"/>
        <v>7</v>
      </c>
      <c r="AQ253" s="6" t="str">
        <f>_xlfn.IFNA(IF(IF($AK253=AQ$5,VLOOKUP(AL253,buff!$K:$L,2,FALSE),"")=0,"",IF($AK253=AQ$5,VLOOKUP(AL253,buff!$K:$L,2,FALSE),"")),"")</f>
        <v/>
      </c>
      <c r="AR253" s="6" t="str">
        <f>_xlfn.IFNA(IF(IF($AK253=AR$5,VLOOKUP(AM253,buff!$K:$L,2,FALSE),"")=0,"",IF($AK253=AR$5,VLOOKUP(AM253,buff!$K:$L,2,FALSE),"")),"")</f>
        <v/>
      </c>
      <c r="AS253" s="6" t="str">
        <f>_xlfn.IFNA(IF(IF($AK253=AS$5,VLOOKUP(AN253,buff!$K:$L,2,FALSE),"")=0,"",IF($AK253=AS$5,VLOOKUP(AN253,buff!$K:$L,2,FALSE),"")),"")</f>
        <v/>
      </c>
      <c r="AT253" s="6" t="str">
        <f>_xlfn.IFNA(IF(IF($AK253=AT$5,VLOOKUP(AO253,buff!$K:$L,2,FALSE),"")=0,"",IF($AK253=AT$5,VLOOKUP(AO253,buff!$K:$L,2,FALSE),"")),"")</f>
        <v/>
      </c>
      <c r="AU253" s="6" t="str">
        <f>_xlfn.IFNA(IF(IF($AK253=AU$5,VLOOKUP(AP253,buff!$K:$L,2,FALSE),"")=0,"",IF($AK253=AU$5,VLOOKUP(AP253,buff!$K:$L,2,FALSE),"")),"")</f>
        <v/>
      </c>
      <c r="AV253" s="6" t="str">
        <f>_xlfn.IFNA(IF(IF($AK253=AV$5,VLOOKUP(AL253,buff!$K:$L,2,FALSE),"")=0,"",IF($AK253=AV$5,VLOOKUP(AL253,buff!$K:$L,2,FALSE),"")),"")</f>
        <v/>
      </c>
      <c r="AW253" s="6" t="str">
        <f>_xlfn.IFNA(IF(IF($AK253=AW$5,VLOOKUP(AM253,buff!$K:$L,2,FALSE),"")=0,"",IF($AK253=AW$5,VLOOKUP(AM253,buff!$K:$L,2,FALSE),"")),"")</f>
        <v/>
      </c>
      <c r="AX253" s="6" t="str">
        <f>_xlfn.IFNA(IF(IF($AK253=AX$5,VLOOKUP(AN253,buff!$K:$L,2,FALSE),"")=0,"",IF($AK253=AX$5,VLOOKUP(AN253,buff!$K:$L,2,FALSE),"")),"")</f>
        <v/>
      </c>
      <c r="AY253" s="6" t="str">
        <f>_xlfn.IFNA(IF(IF($AK253=AY$5,VLOOKUP(AO253,buff!$K:$L,2,FALSE),"")=0,"",IF($AK253=AY$5,VLOOKUP(AO253,buff!$K:$L,2,FALSE),"")),"")</f>
        <v/>
      </c>
      <c r="AZ253" s="6" t="str">
        <f>_xlfn.IFNA(IF(IF($AK253=AZ$5,VLOOKUP(AP253,buff!$K:$L,2,FALSE),"")=0,"",IF($AK253=AZ$5,VLOOKUP(AP253,buff!$K:$L,2,FALSE),"")),"")</f>
        <v/>
      </c>
      <c r="BA253" s="6" t="e">
        <f>VLOOKUP(AL253,buff!$K:$P,6,FALSE)</f>
        <v>#N/A</v>
      </c>
      <c r="BB253" s="6" t="e">
        <f>VLOOKUP(AM253,buff!$K:$P,6,FALSE)</f>
        <v>#N/A</v>
      </c>
      <c r="BC253" s="6" t="e">
        <f>VLOOKUP(AN253,buff!$K:$P,6,FALSE)</f>
        <v>#N/A</v>
      </c>
      <c r="BD253">
        <f t="shared" si="58"/>
        <v>0</v>
      </c>
      <c r="BE253">
        <f t="shared" si="59"/>
        <v>0</v>
      </c>
      <c r="BF253" s="22">
        <f t="shared" si="60"/>
        <v>100501</v>
      </c>
    </row>
    <row r="254" spans="1:58" x14ac:dyDescent="0.15">
      <c r="A254" t="str">
        <f t="shared" si="65"/>
        <v>尤朵拉主动技能1等级8</v>
      </c>
      <c r="B254" s="8">
        <f t="shared" si="55"/>
        <v>10050108</v>
      </c>
      <c r="C254" s="8" t="str">
        <f>VLOOKUP(G254,角色!A:B,2,FALSE)</f>
        <v>尤朵拉</v>
      </c>
      <c r="D254" s="8" t="str">
        <f t="shared" si="56"/>
        <v>主动技能1</v>
      </c>
      <c r="E254" s="8">
        <f t="shared" si="61"/>
        <v>8</v>
      </c>
      <c r="F254" s="8">
        <f t="shared" si="62"/>
        <v>1</v>
      </c>
      <c r="G254" s="8">
        <f t="shared" si="63"/>
        <v>5</v>
      </c>
      <c r="H254" s="4" t="s">
        <v>668</v>
      </c>
      <c r="I254" s="20" t="str">
        <f t="shared" si="64"/>
        <v>对敌方单体攻击，造成100%攻击力（+1149）点伤害。</v>
      </c>
      <c r="J254" s="4" t="s">
        <v>277</v>
      </c>
      <c r="K254" s="1" t="s">
        <v>102</v>
      </c>
      <c r="L254" s="4" t="s">
        <v>106</v>
      </c>
      <c r="M254" s="4"/>
      <c r="N254" s="4">
        <v>100</v>
      </c>
      <c r="O254" s="20">
        <f>VLOOKUP(L254,对应表!BK:BL,2,FALSE)</f>
        <v>0</v>
      </c>
      <c r="P254" s="25" t="str">
        <f>_xlfn.IFNA(VLOOKUP(G254,角色!V:AE,主动技能!F254+1,FALSE),"")</f>
        <v>|||</v>
      </c>
      <c r="Q254" s="25">
        <f>(VLOOKUP(G254,角色!V:AE,主动技能!F254+4,FALSE))</f>
        <v>1</v>
      </c>
      <c r="R254" s="25">
        <v>0</v>
      </c>
      <c r="S254" s="25">
        <v>0</v>
      </c>
      <c r="T254" s="6" t="str">
        <f t="shared" si="66"/>
        <v/>
      </c>
      <c r="U254" s="6" t="str">
        <f t="shared" si="67"/>
        <v/>
      </c>
      <c r="V254" s="19" t="str">
        <f>VLOOKUP(G254,角色!AW:BC,主动技能!F254+1,FALSE)</f>
        <v>skill_01</v>
      </c>
      <c r="Y254">
        <f t="shared" si="54"/>
        <v>0</v>
      </c>
      <c r="Z254" s="19">
        <f>IF(VLOOKUP(C254,角色!CC:CI,主动技能!F254*2,FALSE)=0,"",VLOOKUP(C254,角色!CC:CI,主动技能!F254*2,FALSE))</f>
        <v>100</v>
      </c>
      <c r="AA254" s="19">
        <f>IF(VLOOKUP(C254,角色!CC:CI,主动技能!F254*2+1,FALSE)=0,0,VLOOKUP(C254,角色!CC:CI,主动技能!F254*2+1,FALSE))</f>
        <v>10</v>
      </c>
      <c r="AB254" s="19">
        <f>IF(INT(VLOOKUP(E254,角色属性概况!I:M,3,FALSE)*AA254/100)=0,"",(INT(VLOOKUP(E254,角色属性概况!I:M,3,FALSE)*AA254/100)))</f>
        <v>1149</v>
      </c>
      <c r="AE254" s="25">
        <f>(VLOOKUP(G254,角色!V:AE,主动技能!F254+7,FALSE))</f>
        <v>1</v>
      </c>
      <c r="AF254" s="19">
        <f>VLOOKUP(F254,对应表!AY:BA,3,FALSE)</f>
        <v>0</v>
      </c>
      <c r="AG254" s="19">
        <f>VLOOKUP(F254,对应表!AY:BA,2,FALSE)</f>
        <v>0</v>
      </c>
      <c r="AH254" s="25" t="str">
        <f>VLOOKUP(F254,特效对应!F:G,2,FALSE)</f>
        <v>attack</v>
      </c>
      <c r="AJ254">
        <f t="shared" si="57"/>
        <v>8</v>
      </c>
      <c r="AQ254" s="6" t="str">
        <f>_xlfn.IFNA(IF(IF($AK254=AQ$5,VLOOKUP(AL254,buff!$K:$L,2,FALSE),"")=0,"",IF($AK254=AQ$5,VLOOKUP(AL254,buff!$K:$L,2,FALSE),"")),"")</f>
        <v/>
      </c>
      <c r="AR254" s="6" t="str">
        <f>_xlfn.IFNA(IF(IF($AK254=AR$5,VLOOKUP(AM254,buff!$K:$L,2,FALSE),"")=0,"",IF($AK254=AR$5,VLOOKUP(AM254,buff!$K:$L,2,FALSE),"")),"")</f>
        <v/>
      </c>
      <c r="AS254" s="6" t="str">
        <f>_xlfn.IFNA(IF(IF($AK254=AS$5,VLOOKUP(AN254,buff!$K:$L,2,FALSE),"")=0,"",IF($AK254=AS$5,VLOOKUP(AN254,buff!$K:$L,2,FALSE),"")),"")</f>
        <v/>
      </c>
      <c r="AT254" s="6" t="str">
        <f>_xlfn.IFNA(IF(IF($AK254=AT$5,VLOOKUP(AO254,buff!$K:$L,2,FALSE),"")=0,"",IF($AK254=AT$5,VLOOKUP(AO254,buff!$K:$L,2,FALSE),"")),"")</f>
        <v/>
      </c>
      <c r="AU254" s="6" t="str">
        <f>_xlfn.IFNA(IF(IF($AK254=AU$5,VLOOKUP(AP254,buff!$K:$L,2,FALSE),"")=0,"",IF($AK254=AU$5,VLOOKUP(AP254,buff!$K:$L,2,FALSE),"")),"")</f>
        <v/>
      </c>
      <c r="AV254" s="6" t="str">
        <f>_xlfn.IFNA(IF(IF($AK254=AV$5,VLOOKUP(AL254,buff!$K:$L,2,FALSE),"")=0,"",IF($AK254=AV$5,VLOOKUP(AL254,buff!$K:$L,2,FALSE),"")),"")</f>
        <v/>
      </c>
      <c r="AW254" s="6" t="str">
        <f>_xlfn.IFNA(IF(IF($AK254=AW$5,VLOOKUP(AM254,buff!$K:$L,2,FALSE),"")=0,"",IF($AK254=AW$5,VLOOKUP(AM254,buff!$K:$L,2,FALSE),"")),"")</f>
        <v/>
      </c>
      <c r="AX254" s="6" t="str">
        <f>_xlfn.IFNA(IF(IF($AK254=AX$5,VLOOKUP(AN254,buff!$K:$L,2,FALSE),"")=0,"",IF($AK254=AX$5,VLOOKUP(AN254,buff!$K:$L,2,FALSE),"")),"")</f>
        <v/>
      </c>
      <c r="AY254" s="6" t="str">
        <f>_xlfn.IFNA(IF(IF($AK254=AY$5,VLOOKUP(AO254,buff!$K:$L,2,FALSE),"")=0,"",IF($AK254=AY$5,VLOOKUP(AO254,buff!$K:$L,2,FALSE),"")),"")</f>
        <v/>
      </c>
      <c r="AZ254" s="6" t="str">
        <f>_xlfn.IFNA(IF(IF($AK254=AZ$5,VLOOKUP(AP254,buff!$K:$L,2,FALSE),"")=0,"",IF($AK254=AZ$5,VLOOKUP(AP254,buff!$K:$L,2,FALSE),"")),"")</f>
        <v/>
      </c>
      <c r="BA254" s="6" t="e">
        <f>VLOOKUP(AL254,buff!$K:$P,6,FALSE)</f>
        <v>#N/A</v>
      </c>
      <c r="BB254" s="6" t="e">
        <f>VLOOKUP(AM254,buff!$K:$P,6,FALSE)</f>
        <v>#N/A</v>
      </c>
      <c r="BC254" s="6" t="e">
        <f>VLOOKUP(AN254,buff!$K:$P,6,FALSE)</f>
        <v>#N/A</v>
      </c>
      <c r="BD254">
        <f t="shared" si="58"/>
        <v>0</v>
      </c>
      <c r="BE254">
        <f t="shared" si="59"/>
        <v>0</v>
      </c>
      <c r="BF254" s="22">
        <f t="shared" si="60"/>
        <v>100501</v>
      </c>
    </row>
    <row r="255" spans="1:58" x14ac:dyDescent="0.15">
      <c r="A255" t="str">
        <f t="shared" si="65"/>
        <v>尤朵拉主动技能1等级9</v>
      </c>
      <c r="B255" s="8">
        <f t="shared" si="55"/>
        <v>10050109</v>
      </c>
      <c r="C255" s="8" t="str">
        <f>VLOOKUP(G255,角色!A:B,2,FALSE)</f>
        <v>尤朵拉</v>
      </c>
      <c r="D255" s="8" t="str">
        <f t="shared" si="56"/>
        <v>主动技能1</v>
      </c>
      <c r="E255" s="8">
        <f t="shared" si="61"/>
        <v>9</v>
      </c>
      <c r="F255" s="8">
        <f t="shared" si="62"/>
        <v>1</v>
      </c>
      <c r="G255" s="8">
        <f t="shared" si="63"/>
        <v>5</v>
      </c>
      <c r="H255" s="4" t="s">
        <v>668</v>
      </c>
      <c r="I255" s="20" t="str">
        <f t="shared" si="64"/>
        <v>对敌方单体攻击，造成100%攻击力（+1648）点伤害。</v>
      </c>
      <c r="J255" s="4" t="s">
        <v>277</v>
      </c>
      <c r="K255" s="1" t="s">
        <v>102</v>
      </c>
      <c r="L255" s="4" t="s">
        <v>106</v>
      </c>
      <c r="M255" s="4"/>
      <c r="N255" s="4">
        <v>100</v>
      </c>
      <c r="O255" s="20">
        <f>VLOOKUP(L255,对应表!BK:BL,2,FALSE)</f>
        <v>0</v>
      </c>
      <c r="P255" s="25" t="str">
        <f>_xlfn.IFNA(VLOOKUP(G255,角色!V:AE,主动技能!F255+1,FALSE),"")</f>
        <v>|||</v>
      </c>
      <c r="Q255" s="25">
        <f>(VLOOKUP(G255,角色!V:AE,主动技能!F255+4,FALSE))</f>
        <v>1</v>
      </c>
      <c r="R255" s="25">
        <v>0</v>
      </c>
      <c r="S255" s="25">
        <v>0</v>
      </c>
      <c r="T255" s="6" t="str">
        <f t="shared" si="66"/>
        <v/>
      </c>
      <c r="U255" s="6" t="str">
        <f t="shared" si="67"/>
        <v/>
      </c>
      <c r="V255" s="19" t="str">
        <f>VLOOKUP(G255,角色!AW:BC,主动技能!F255+1,FALSE)</f>
        <v>skill_01</v>
      </c>
      <c r="Y255">
        <f t="shared" si="54"/>
        <v>0</v>
      </c>
      <c r="Z255" s="19">
        <f>IF(VLOOKUP(C255,角色!CC:CI,主动技能!F255*2,FALSE)=0,"",VLOOKUP(C255,角色!CC:CI,主动技能!F255*2,FALSE))</f>
        <v>100</v>
      </c>
      <c r="AA255" s="19">
        <f>IF(VLOOKUP(C255,角色!CC:CI,主动技能!F255*2+1,FALSE)=0,0,VLOOKUP(C255,角色!CC:CI,主动技能!F255*2+1,FALSE))</f>
        <v>10</v>
      </c>
      <c r="AB255" s="19">
        <f>IF(INT(VLOOKUP(E255,角色属性概况!I:M,3,FALSE)*AA255/100)=0,"",(INT(VLOOKUP(E255,角色属性概况!I:M,3,FALSE)*AA255/100)))</f>
        <v>1648</v>
      </c>
      <c r="AE255" s="25">
        <f>(VLOOKUP(G255,角色!V:AE,主动技能!F255+7,FALSE))</f>
        <v>1</v>
      </c>
      <c r="AF255" s="19">
        <f>VLOOKUP(F255,对应表!AY:BA,3,FALSE)</f>
        <v>0</v>
      </c>
      <c r="AG255" s="19">
        <f>VLOOKUP(F255,对应表!AY:BA,2,FALSE)</f>
        <v>0</v>
      </c>
      <c r="AH255" s="25" t="str">
        <f>VLOOKUP(F255,特效对应!F:G,2,FALSE)</f>
        <v>attack</v>
      </c>
      <c r="AJ255">
        <f t="shared" si="57"/>
        <v>9</v>
      </c>
      <c r="AQ255" s="6" t="str">
        <f>_xlfn.IFNA(IF(IF($AK255=AQ$5,VLOOKUP(AL255,buff!$K:$L,2,FALSE),"")=0,"",IF($AK255=AQ$5,VLOOKUP(AL255,buff!$K:$L,2,FALSE),"")),"")</f>
        <v/>
      </c>
      <c r="AR255" s="6" t="str">
        <f>_xlfn.IFNA(IF(IF($AK255=AR$5,VLOOKUP(AM255,buff!$K:$L,2,FALSE),"")=0,"",IF($AK255=AR$5,VLOOKUP(AM255,buff!$K:$L,2,FALSE),"")),"")</f>
        <v/>
      </c>
      <c r="AS255" s="6" t="str">
        <f>_xlfn.IFNA(IF(IF($AK255=AS$5,VLOOKUP(AN255,buff!$K:$L,2,FALSE),"")=0,"",IF($AK255=AS$5,VLOOKUP(AN255,buff!$K:$L,2,FALSE),"")),"")</f>
        <v/>
      </c>
      <c r="AT255" s="6" t="str">
        <f>_xlfn.IFNA(IF(IF($AK255=AT$5,VLOOKUP(AO255,buff!$K:$L,2,FALSE),"")=0,"",IF($AK255=AT$5,VLOOKUP(AO255,buff!$K:$L,2,FALSE),"")),"")</f>
        <v/>
      </c>
      <c r="AU255" s="6" t="str">
        <f>_xlfn.IFNA(IF(IF($AK255=AU$5,VLOOKUP(AP255,buff!$K:$L,2,FALSE),"")=0,"",IF($AK255=AU$5,VLOOKUP(AP255,buff!$K:$L,2,FALSE),"")),"")</f>
        <v/>
      </c>
      <c r="AV255" s="6" t="str">
        <f>_xlfn.IFNA(IF(IF($AK255=AV$5,VLOOKUP(AL255,buff!$K:$L,2,FALSE),"")=0,"",IF($AK255=AV$5,VLOOKUP(AL255,buff!$K:$L,2,FALSE),"")),"")</f>
        <v/>
      </c>
      <c r="AW255" s="6" t="str">
        <f>_xlfn.IFNA(IF(IF($AK255=AW$5,VLOOKUP(AM255,buff!$K:$L,2,FALSE),"")=0,"",IF($AK255=AW$5,VLOOKUP(AM255,buff!$K:$L,2,FALSE),"")),"")</f>
        <v/>
      </c>
      <c r="AX255" s="6" t="str">
        <f>_xlfn.IFNA(IF(IF($AK255=AX$5,VLOOKUP(AN255,buff!$K:$L,2,FALSE),"")=0,"",IF($AK255=AX$5,VLOOKUP(AN255,buff!$K:$L,2,FALSE),"")),"")</f>
        <v/>
      </c>
      <c r="AY255" s="6" t="str">
        <f>_xlfn.IFNA(IF(IF($AK255=AY$5,VLOOKUP(AO255,buff!$K:$L,2,FALSE),"")=0,"",IF($AK255=AY$5,VLOOKUP(AO255,buff!$K:$L,2,FALSE),"")),"")</f>
        <v/>
      </c>
      <c r="AZ255" s="6" t="str">
        <f>_xlfn.IFNA(IF(IF($AK255=AZ$5,VLOOKUP(AP255,buff!$K:$L,2,FALSE),"")=0,"",IF($AK255=AZ$5,VLOOKUP(AP255,buff!$K:$L,2,FALSE),"")),"")</f>
        <v/>
      </c>
      <c r="BA255" s="6" t="e">
        <f>VLOOKUP(AL255,buff!$K:$P,6,FALSE)</f>
        <v>#N/A</v>
      </c>
      <c r="BB255" s="6" t="e">
        <f>VLOOKUP(AM255,buff!$K:$P,6,FALSE)</f>
        <v>#N/A</v>
      </c>
      <c r="BC255" s="6" t="e">
        <f>VLOOKUP(AN255,buff!$K:$P,6,FALSE)</f>
        <v>#N/A</v>
      </c>
      <c r="BD255">
        <f t="shared" si="58"/>
        <v>0</v>
      </c>
      <c r="BE255">
        <f t="shared" si="59"/>
        <v>0</v>
      </c>
      <c r="BF255" s="22">
        <f t="shared" si="60"/>
        <v>100501</v>
      </c>
    </row>
    <row r="256" spans="1:58" x14ac:dyDescent="0.15">
      <c r="A256" t="str">
        <f t="shared" si="65"/>
        <v>尤朵拉主动技能1等级10</v>
      </c>
      <c r="B256" s="8">
        <f t="shared" si="55"/>
        <v>10050110</v>
      </c>
      <c r="C256" s="8" t="str">
        <f>VLOOKUP(G256,角色!A:B,2,FALSE)</f>
        <v>尤朵拉</v>
      </c>
      <c r="D256" s="8" t="str">
        <f t="shared" si="56"/>
        <v>主动技能1</v>
      </c>
      <c r="E256" s="8">
        <f t="shared" si="61"/>
        <v>10</v>
      </c>
      <c r="F256" s="8">
        <f t="shared" si="62"/>
        <v>1</v>
      </c>
      <c r="G256" s="8">
        <f t="shared" si="63"/>
        <v>5</v>
      </c>
      <c r="H256" s="4" t="s">
        <v>668</v>
      </c>
      <c r="I256" s="20" t="str">
        <f t="shared" si="64"/>
        <v>对敌方单体攻击，造成100%攻击力（+2353）点伤害。</v>
      </c>
      <c r="J256" s="4" t="s">
        <v>277</v>
      </c>
      <c r="K256" s="1" t="s">
        <v>102</v>
      </c>
      <c r="L256" s="4" t="s">
        <v>106</v>
      </c>
      <c r="M256" s="4"/>
      <c r="N256" s="4">
        <v>100</v>
      </c>
      <c r="O256" s="20">
        <f>VLOOKUP(L256,对应表!BK:BL,2,FALSE)</f>
        <v>0</v>
      </c>
      <c r="P256" s="25" t="str">
        <f>_xlfn.IFNA(VLOOKUP(G256,角色!V:AE,主动技能!F256+1,FALSE),"")</f>
        <v>|||</v>
      </c>
      <c r="Q256" s="25">
        <f>(VLOOKUP(G256,角色!V:AE,主动技能!F256+4,FALSE))</f>
        <v>1</v>
      </c>
      <c r="R256" s="25">
        <v>0</v>
      </c>
      <c r="S256" s="25">
        <v>0</v>
      </c>
      <c r="T256" s="6" t="str">
        <f t="shared" si="66"/>
        <v/>
      </c>
      <c r="U256" s="6" t="str">
        <f t="shared" si="67"/>
        <v/>
      </c>
      <c r="V256" s="19" t="str">
        <f>VLOOKUP(G256,角色!AW:BC,主动技能!F256+1,FALSE)</f>
        <v>skill_01</v>
      </c>
      <c r="Y256">
        <f t="shared" si="54"/>
        <v>0</v>
      </c>
      <c r="Z256" s="19">
        <f>IF(VLOOKUP(C256,角色!CC:CI,主动技能!F256*2,FALSE)=0,"",VLOOKUP(C256,角色!CC:CI,主动技能!F256*2,FALSE))</f>
        <v>100</v>
      </c>
      <c r="AA256" s="19">
        <f>IF(VLOOKUP(C256,角色!CC:CI,主动技能!F256*2+1,FALSE)=0,0,VLOOKUP(C256,角色!CC:CI,主动技能!F256*2+1,FALSE))</f>
        <v>10</v>
      </c>
      <c r="AB256" s="19">
        <f>IF(INT(VLOOKUP(E256,角色属性概况!I:M,3,FALSE)*AA256/100)=0,"",(INT(VLOOKUP(E256,角色属性概况!I:M,3,FALSE)*AA256/100)))</f>
        <v>2353</v>
      </c>
      <c r="AE256" s="25">
        <f>(VLOOKUP(G256,角色!V:AE,主动技能!F256+7,FALSE))</f>
        <v>1</v>
      </c>
      <c r="AF256" s="19">
        <f>VLOOKUP(F256,对应表!AY:BA,3,FALSE)</f>
        <v>0</v>
      </c>
      <c r="AG256" s="19">
        <f>VLOOKUP(F256,对应表!AY:BA,2,FALSE)</f>
        <v>0</v>
      </c>
      <c r="AH256" s="25" t="str">
        <f>VLOOKUP(F256,特效对应!F:G,2,FALSE)</f>
        <v>attack</v>
      </c>
      <c r="AJ256">
        <f t="shared" si="57"/>
        <v>10</v>
      </c>
      <c r="AQ256" s="6" t="str">
        <f>_xlfn.IFNA(IF(IF($AK256=AQ$5,VLOOKUP(AL256,buff!$K:$L,2,FALSE),"")=0,"",IF($AK256=AQ$5,VLOOKUP(AL256,buff!$K:$L,2,FALSE),"")),"")</f>
        <v/>
      </c>
      <c r="AR256" s="6" t="str">
        <f>_xlfn.IFNA(IF(IF($AK256=AR$5,VLOOKUP(AM256,buff!$K:$L,2,FALSE),"")=0,"",IF($AK256=AR$5,VLOOKUP(AM256,buff!$K:$L,2,FALSE),"")),"")</f>
        <v/>
      </c>
      <c r="AS256" s="6" t="str">
        <f>_xlfn.IFNA(IF(IF($AK256=AS$5,VLOOKUP(AN256,buff!$K:$L,2,FALSE),"")=0,"",IF($AK256=AS$5,VLOOKUP(AN256,buff!$K:$L,2,FALSE),"")),"")</f>
        <v/>
      </c>
      <c r="AT256" s="6" t="str">
        <f>_xlfn.IFNA(IF(IF($AK256=AT$5,VLOOKUP(AO256,buff!$K:$L,2,FALSE),"")=0,"",IF($AK256=AT$5,VLOOKUP(AO256,buff!$K:$L,2,FALSE),"")),"")</f>
        <v/>
      </c>
      <c r="AU256" s="6" t="str">
        <f>_xlfn.IFNA(IF(IF($AK256=AU$5,VLOOKUP(AP256,buff!$K:$L,2,FALSE),"")=0,"",IF($AK256=AU$5,VLOOKUP(AP256,buff!$K:$L,2,FALSE),"")),"")</f>
        <v/>
      </c>
      <c r="AV256" s="6" t="str">
        <f>_xlfn.IFNA(IF(IF($AK256=AV$5,VLOOKUP(AL256,buff!$K:$L,2,FALSE),"")=0,"",IF($AK256=AV$5,VLOOKUP(AL256,buff!$K:$L,2,FALSE),"")),"")</f>
        <v/>
      </c>
      <c r="AW256" s="6" t="str">
        <f>_xlfn.IFNA(IF(IF($AK256=AW$5,VLOOKUP(AM256,buff!$K:$L,2,FALSE),"")=0,"",IF($AK256=AW$5,VLOOKUP(AM256,buff!$K:$L,2,FALSE),"")),"")</f>
        <v/>
      </c>
      <c r="AX256" s="6" t="str">
        <f>_xlfn.IFNA(IF(IF($AK256=AX$5,VLOOKUP(AN256,buff!$K:$L,2,FALSE),"")=0,"",IF($AK256=AX$5,VLOOKUP(AN256,buff!$K:$L,2,FALSE),"")),"")</f>
        <v/>
      </c>
      <c r="AY256" s="6" t="str">
        <f>_xlfn.IFNA(IF(IF($AK256=AY$5,VLOOKUP(AO256,buff!$K:$L,2,FALSE),"")=0,"",IF($AK256=AY$5,VLOOKUP(AO256,buff!$K:$L,2,FALSE),"")),"")</f>
        <v/>
      </c>
      <c r="AZ256" s="6" t="str">
        <f>_xlfn.IFNA(IF(IF($AK256=AZ$5,VLOOKUP(AP256,buff!$K:$L,2,FALSE),"")=0,"",IF($AK256=AZ$5,VLOOKUP(AP256,buff!$K:$L,2,FALSE),"")),"")</f>
        <v/>
      </c>
      <c r="BA256" s="6" t="e">
        <f>VLOOKUP(AL256,buff!$K:$P,6,FALSE)</f>
        <v>#N/A</v>
      </c>
      <c r="BB256" s="6" t="e">
        <f>VLOOKUP(AM256,buff!$K:$P,6,FALSE)</f>
        <v>#N/A</v>
      </c>
      <c r="BC256" s="6" t="e">
        <f>VLOOKUP(AN256,buff!$K:$P,6,FALSE)</f>
        <v>#N/A</v>
      </c>
      <c r="BD256">
        <f t="shared" si="58"/>
        <v>0</v>
      </c>
      <c r="BE256">
        <f t="shared" si="59"/>
        <v>0</v>
      </c>
      <c r="BF256" s="22">
        <f t="shared" si="60"/>
        <v>100501</v>
      </c>
    </row>
    <row r="257" spans="1:58" x14ac:dyDescent="0.15">
      <c r="A257" t="str">
        <f t="shared" si="65"/>
        <v>尤朵拉主动技能1等级11</v>
      </c>
      <c r="B257" s="8">
        <f t="shared" si="55"/>
        <v>10050111</v>
      </c>
      <c r="C257" s="8" t="str">
        <f>VLOOKUP(G257,角色!A:B,2,FALSE)</f>
        <v>尤朵拉</v>
      </c>
      <c r="D257" s="8" t="str">
        <f t="shared" si="56"/>
        <v>主动技能1</v>
      </c>
      <c r="E257" s="8">
        <f t="shared" si="61"/>
        <v>11</v>
      </c>
      <c r="F257" s="8">
        <f t="shared" si="62"/>
        <v>1</v>
      </c>
      <c r="G257" s="8">
        <f t="shared" si="63"/>
        <v>5</v>
      </c>
      <c r="H257" s="4" t="s">
        <v>668</v>
      </c>
      <c r="I257" s="20" t="str">
        <f t="shared" si="64"/>
        <v>对敌方单体攻击，造成100%攻击力（+3352）点伤害。</v>
      </c>
      <c r="J257" s="4" t="s">
        <v>277</v>
      </c>
      <c r="K257" s="1" t="s">
        <v>102</v>
      </c>
      <c r="L257" s="4" t="s">
        <v>106</v>
      </c>
      <c r="M257" s="4"/>
      <c r="N257" s="4">
        <v>100</v>
      </c>
      <c r="O257" s="20">
        <f>VLOOKUP(L257,对应表!BK:BL,2,FALSE)</f>
        <v>0</v>
      </c>
      <c r="P257" s="25" t="str">
        <f>_xlfn.IFNA(VLOOKUP(G257,角色!V:AE,主动技能!F257+1,FALSE),"")</f>
        <v>|||</v>
      </c>
      <c r="Q257" s="25">
        <f>(VLOOKUP(G257,角色!V:AE,主动技能!F257+4,FALSE))</f>
        <v>1</v>
      </c>
      <c r="R257" s="25">
        <v>0</v>
      </c>
      <c r="S257" s="25">
        <v>0</v>
      </c>
      <c r="T257" s="6" t="str">
        <f t="shared" si="66"/>
        <v/>
      </c>
      <c r="U257" s="6" t="str">
        <f t="shared" si="67"/>
        <v/>
      </c>
      <c r="V257" s="19" t="str">
        <f>VLOOKUP(G257,角色!AW:BC,主动技能!F257+1,FALSE)</f>
        <v>skill_01</v>
      </c>
      <c r="Y257">
        <f t="shared" si="54"/>
        <v>0</v>
      </c>
      <c r="Z257" s="19">
        <f>IF(VLOOKUP(C257,角色!CC:CI,主动技能!F257*2,FALSE)=0,"",VLOOKUP(C257,角色!CC:CI,主动技能!F257*2,FALSE))</f>
        <v>100</v>
      </c>
      <c r="AA257" s="19">
        <f>IF(VLOOKUP(C257,角色!CC:CI,主动技能!F257*2+1,FALSE)=0,0,VLOOKUP(C257,角色!CC:CI,主动技能!F257*2+1,FALSE))</f>
        <v>10</v>
      </c>
      <c r="AB257" s="19">
        <f>IF(INT(VLOOKUP(E257,角色属性概况!I:M,3,FALSE)*AA257/100)=0,"",(INT(VLOOKUP(E257,角色属性概况!I:M,3,FALSE)*AA257/100)))</f>
        <v>3352</v>
      </c>
      <c r="AE257" s="25">
        <f>(VLOOKUP(G257,角色!V:AE,主动技能!F257+7,FALSE))</f>
        <v>1</v>
      </c>
      <c r="AF257" s="19">
        <f>VLOOKUP(F257,对应表!AY:BA,3,FALSE)</f>
        <v>0</v>
      </c>
      <c r="AG257" s="19">
        <f>VLOOKUP(F257,对应表!AY:BA,2,FALSE)</f>
        <v>0</v>
      </c>
      <c r="AH257" s="25" t="str">
        <f>VLOOKUP(F257,特效对应!F:G,2,FALSE)</f>
        <v>attack</v>
      </c>
      <c r="AJ257">
        <f t="shared" si="57"/>
        <v>11</v>
      </c>
      <c r="AQ257" s="6" t="str">
        <f>_xlfn.IFNA(IF(IF($AK257=AQ$5,VLOOKUP(AL257,buff!$K:$L,2,FALSE),"")=0,"",IF($AK257=AQ$5,VLOOKUP(AL257,buff!$K:$L,2,FALSE),"")),"")</f>
        <v/>
      </c>
      <c r="AR257" s="6" t="str">
        <f>_xlfn.IFNA(IF(IF($AK257=AR$5,VLOOKUP(AM257,buff!$K:$L,2,FALSE),"")=0,"",IF($AK257=AR$5,VLOOKUP(AM257,buff!$K:$L,2,FALSE),"")),"")</f>
        <v/>
      </c>
      <c r="AS257" s="6" t="str">
        <f>_xlfn.IFNA(IF(IF($AK257=AS$5,VLOOKUP(AN257,buff!$K:$L,2,FALSE),"")=0,"",IF($AK257=AS$5,VLOOKUP(AN257,buff!$K:$L,2,FALSE),"")),"")</f>
        <v/>
      </c>
      <c r="AT257" s="6" t="str">
        <f>_xlfn.IFNA(IF(IF($AK257=AT$5,VLOOKUP(AO257,buff!$K:$L,2,FALSE),"")=0,"",IF($AK257=AT$5,VLOOKUP(AO257,buff!$K:$L,2,FALSE),"")),"")</f>
        <v/>
      </c>
      <c r="AU257" s="6" t="str">
        <f>_xlfn.IFNA(IF(IF($AK257=AU$5,VLOOKUP(AP257,buff!$K:$L,2,FALSE),"")=0,"",IF($AK257=AU$5,VLOOKUP(AP257,buff!$K:$L,2,FALSE),"")),"")</f>
        <v/>
      </c>
      <c r="AV257" s="6" t="str">
        <f>_xlfn.IFNA(IF(IF($AK257=AV$5,VLOOKUP(AL257,buff!$K:$L,2,FALSE),"")=0,"",IF($AK257=AV$5,VLOOKUP(AL257,buff!$K:$L,2,FALSE),"")),"")</f>
        <v/>
      </c>
      <c r="AW257" s="6" t="str">
        <f>_xlfn.IFNA(IF(IF($AK257=AW$5,VLOOKUP(AM257,buff!$K:$L,2,FALSE),"")=0,"",IF($AK257=AW$5,VLOOKUP(AM257,buff!$K:$L,2,FALSE),"")),"")</f>
        <v/>
      </c>
      <c r="AX257" s="6" t="str">
        <f>_xlfn.IFNA(IF(IF($AK257=AX$5,VLOOKUP(AN257,buff!$K:$L,2,FALSE),"")=0,"",IF($AK257=AX$5,VLOOKUP(AN257,buff!$K:$L,2,FALSE),"")),"")</f>
        <v/>
      </c>
      <c r="AY257" s="6" t="str">
        <f>_xlfn.IFNA(IF(IF($AK257=AY$5,VLOOKUP(AO257,buff!$K:$L,2,FALSE),"")=0,"",IF($AK257=AY$5,VLOOKUP(AO257,buff!$K:$L,2,FALSE),"")),"")</f>
        <v/>
      </c>
      <c r="AZ257" s="6" t="str">
        <f>_xlfn.IFNA(IF(IF($AK257=AZ$5,VLOOKUP(AP257,buff!$K:$L,2,FALSE),"")=0,"",IF($AK257=AZ$5,VLOOKUP(AP257,buff!$K:$L,2,FALSE),"")),"")</f>
        <v/>
      </c>
      <c r="BA257" s="6" t="e">
        <f>VLOOKUP(AL257,buff!$K:$P,6,FALSE)</f>
        <v>#N/A</v>
      </c>
      <c r="BB257" s="6" t="e">
        <f>VLOOKUP(AM257,buff!$K:$P,6,FALSE)</f>
        <v>#N/A</v>
      </c>
      <c r="BC257" s="6" t="e">
        <f>VLOOKUP(AN257,buff!$K:$P,6,FALSE)</f>
        <v>#N/A</v>
      </c>
      <c r="BD257">
        <f t="shared" si="58"/>
        <v>0</v>
      </c>
      <c r="BE257">
        <f t="shared" si="59"/>
        <v>0</v>
      </c>
      <c r="BF257" s="22">
        <f t="shared" si="60"/>
        <v>100501</v>
      </c>
    </row>
    <row r="258" spans="1:58" x14ac:dyDescent="0.15">
      <c r="A258" t="str">
        <f t="shared" si="65"/>
        <v>尤朵拉主动技能1等级12</v>
      </c>
      <c r="B258" s="8">
        <f t="shared" si="55"/>
        <v>10050112</v>
      </c>
      <c r="C258" s="8" t="str">
        <f>VLOOKUP(G258,角色!A:B,2,FALSE)</f>
        <v>尤朵拉</v>
      </c>
      <c r="D258" s="8" t="str">
        <f t="shared" si="56"/>
        <v>主动技能1</v>
      </c>
      <c r="E258" s="8">
        <f t="shared" si="61"/>
        <v>12</v>
      </c>
      <c r="F258" s="8">
        <f t="shared" si="62"/>
        <v>1</v>
      </c>
      <c r="G258" s="8">
        <f t="shared" si="63"/>
        <v>5</v>
      </c>
      <c r="H258" s="4" t="s">
        <v>668</v>
      </c>
      <c r="I258" s="20" t="str">
        <f t="shared" si="64"/>
        <v>对敌方单体攻击，造成100%攻击力（+4766）点伤害。</v>
      </c>
      <c r="J258" s="4" t="s">
        <v>277</v>
      </c>
      <c r="K258" s="1" t="s">
        <v>102</v>
      </c>
      <c r="L258" s="4" t="s">
        <v>106</v>
      </c>
      <c r="M258" s="4"/>
      <c r="N258" s="4">
        <v>100</v>
      </c>
      <c r="O258" s="20">
        <f>VLOOKUP(L258,对应表!BK:BL,2,FALSE)</f>
        <v>0</v>
      </c>
      <c r="P258" s="25" t="str">
        <f>_xlfn.IFNA(VLOOKUP(G258,角色!V:AE,主动技能!F258+1,FALSE),"")</f>
        <v>|||</v>
      </c>
      <c r="Q258" s="25">
        <f>(VLOOKUP(G258,角色!V:AE,主动技能!F258+4,FALSE))</f>
        <v>1</v>
      </c>
      <c r="R258" s="25">
        <v>0</v>
      </c>
      <c r="S258" s="25">
        <v>0</v>
      </c>
      <c r="T258" s="6" t="str">
        <f t="shared" si="66"/>
        <v/>
      </c>
      <c r="U258" s="6" t="str">
        <f t="shared" si="67"/>
        <v/>
      </c>
      <c r="V258" s="19" t="str">
        <f>VLOOKUP(G258,角色!AW:BC,主动技能!F258+1,FALSE)</f>
        <v>skill_01</v>
      </c>
      <c r="Y258">
        <f t="shared" si="54"/>
        <v>0</v>
      </c>
      <c r="Z258" s="19">
        <f>IF(VLOOKUP(C258,角色!CC:CI,主动技能!F258*2,FALSE)=0,"",VLOOKUP(C258,角色!CC:CI,主动技能!F258*2,FALSE))</f>
        <v>100</v>
      </c>
      <c r="AA258" s="19">
        <f>IF(VLOOKUP(C258,角色!CC:CI,主动技能!F258*2+1,FALSE)=0,0,VLOOKUP(C258,角色!CC:CI,主动技能!F258*2+1,FALSE))</f>
        <v>10</v>
      </c>
      <c r="AB258" s="19">
        <f>IF(INT(VLOOKUP(E258,角色属性概况!I:M,3,FALSE)*AA258/100)=0,"",(INT(VLOOKUP(E258,角色属性概况!I:M,3,FALSE)*AA258/100)))</f>
        <v>4766</v>
      </c>
      <c r="AE258" s="25">
        <f>(VLOOKUP(G258,角色!V:AE,主动技能!F258+7,FALSE))</f>
        <v>1</v>
      </c>
      <c r="AF258" s="19">
        <f>VLOOKUP(F258,对应表!AY:BA,3,FALSE)</f>
        <v>0</v>
      </c>
      <c r="AG258" s="19">
        <f>VLOOKUP(F258,对应表!AY:BA,2,FALSE)</f>
        <v>0</v>
      </c>
      <c r="AH258" s="25" t="str">
        <f>VLOOKUP(F258,特效对应!F:G,2,FALSE)</f>
        <v>attack</v>
      </c>
      <c r="AJ258">
        <f t="shared" si="57"/>
        <v>12</v>
      </c>
      <c r="AQ258" s="6" t="str">
        <f>_xlfn.IFNA(IF(IF($AK258=AQ$5,VLOOKUP(AL258,buff!$K:$L,2,FALSE),"")=0,"",IF($AK258=AQ$5,VLOOKUP(AL258,buff!$K:$L,2,FALSE),"")),"")</f>
        <v/>
      </c>
      <c r="AR258" s="6" t="str">
        <f>_xlfn.IFNA(IF(IF($AK258=AR$5,VLOOKUP(AM258,buff!$K:$L,2,FALSE),"")=0,"",IF($AK258=AR$5,VLOOKUP(AM258,buff!$K:$L,2,FALSE),"")),"")</f>
        <v/>
      </c>
      <c r="AS258" s="6" t="str">
        <f>_xlfn.IFNA(IF(IF($AK258=AS$5,VLOOKUP(AN258,buff!$K:$L,2,FALSE),"")=0,"",IF($AK258=AS$5,VLOOKUP(AN258,buff!$K:$L,2,FALSE),"")),"")</f>
        <v/>
      </c>
      <c r="AT258" s="6" t="str">
        <f>_xlfn.IFNA(IF(IF($AK258=AT$5,VLOOKUP(AO258,buff!$K:$L,2,FALSE),"")=0,"",IF($AK258=AT$5,VLOOKUP(AO258,buff!$K:$L,2,FALSE),"")),"")</f>
        <v/>
      </c>
      <c r="AU258" s="6" t="str">
        <f>_xlfn.IFNA(IF(IF($AK258=AU$5,VLOOKUP(AP258,buff!$K:$L,2,FALSE),"")=0,"",IF($AK258=AU$5,VLOOKUP(AP258,buff!$K:$L,2,FALSE),"")),"")</f>
        <v/>
      </c>
      <c r="AV258" s="6" t="str">
        <f>_xlfn.IFNA(IF(IF($AK258=AV$5,VLOOKUP(AL258,buff!$K:$L,2,FALSE),"")=0,"",IF($AK258=AV$5,VLOOKUP(AL258,buff!$K:$L,2,FALSE),"")),"")</f>
        <v/>
      </c>
      <c r="AW258" s="6" t="str">
        <f>_xlfn.IFNA(IF(IF($AK258=AW$5,VLOOKUP(AM258,buff!$K:$L,2,FALSE),"")=0,"",IF($AK258=AW$5,VLOOKUP(AM258,buff!$K:$L,2,FALSE),"")),"")</f>
        <v/>
      </c>
      <c r="AX258" s="6" t="str">
        <f>_xlfn.IFNA(IF(IF($AK258=AX$5,VLOOKUP(AN258,buff!$K:$L,2,FALSE),"")=0,"",IF($AK258=AX$5,VLOOKUP(AN258,buff!$K:$L,2,FALSE),"")),"")</f>
        <v/>
      </c>
      <c r="AY258" s="6" t="str">
        <f>_xlfn.IFNA(IF(IF($AK258=AY$5,VLOOKUP(AO258,buff!$K:$L,2,FALSE),"")=0,"",IF($AK258=AY$5,VLOOKUP(AO258,buff!$K:$L,2,FALSE),"")),"")</f>
        <v/>
      </c>
      <c r="AZ258" s="6" t="str">
        <f>_xlfn.IFNA(IF(IF($AK258=AZ$5,VLOOKUP(AP258,buff!$K:$L,2,FALSE),"")=0,"",IF($AK258=AZ$5,VLOOKUP(AP258,buff!$K:$L,2,FALSE),"")),"")</f>
        <v/>
      </c>
      <c r="BA258" s="6" t="e">
        <f>VLOOKUP(AL258,buff!$K:$P,6,FALSE)</f>
        <v>#N/A</v>
      </c>
      <c r="BB258" s="6" t="e">
        <f>VLOOKUP(AM258,buff!$K:$P,6,FALSE)</f>
        <v>#N/A</v>
      </c>
      <c r="BC258" s="6" t="e">
        <f>VLOOKUP(AN258,buff!$K:$P,6,FALSE)</f>
        <v>#N/A</v>
      </c>
      <c r="BD258">
        <f t="shared" si="58"/>
        <v>0</v>
      </c>
      <c r="BE258">
        <f t="shared" si="59"/>
        <v>0</v>
      </c>
      <c r="BF258" s="22">
        <f t="shared" si="60"/>
        <v>100501</v>
      </c>
    </row>
    <row r="259" spans="1:58" x14ac:dyDescent="0.15">
      <c r="A259" t="str">
        <f t="shared" si="65"/>
        <v>尤朵拉主动技能1等级13</v>
      </c>
      <c r="B259" s="8">
        <f t="shared" si="55"/>
        <v>10050113</v>
      </c>
      <c r="C259" s="8" t="str">
        <f>VLOOKUP(G259,角色!A:B,2,FALSE)</f>
        <v>尤朵拉</v>
      </c>
      <c r="D259" s="8" t="str">
        <f t="shared" si="56"/>
        <v>主动技能1</v>
      </c>
      <c r="E259" s="8">
        <f t="shared" si="61"/>
        <v>13</v>
      </c>
      <c r="F259" s="8">
        <f t="shared" si="62"/>
        <v>1</v>
      </c>
      <c r="G259" s="8">
        <f t="shared" si="63"/>
        <v>5</v>
      </c>
      <c r="H259" s="4" t="s">
        <v>668</v>
      </c>
      <c r="I259" s="20" t="str">
        <f t="shared" si="64"/>
        <v>对敌方单体攻击，造成100%攻击力（+6767）点伤害。</v>
      </c>
      <c r="J259" s="4" t="s">
        <v>277</v>
      </c>
      <c r="K259" s="1" t="s">
        <v>102</v>
      </c>
      <c r="L259" s="4" t="s">
        <v>106</v>
      </c>
      <c r="M259" s="4"/>
      <c r="N259" s="4">
        <v>100</v>
      </c>
      <c r="O259" s="20">
        <f>VLOOKUP(L259,对应表!BK:BL,2,FALSE)</f>
        <v>0</v>
      </c>
      <c r="P259" s="25" t="str">
        <f>_xlfn.IFNA(VLOOKUP(G259,角色!V:AE,主动技能!F259+1,FALSE),"")</f>
        <v>|||</v>
      </c>
      <c r="Q259" s="25">
        <f>(VLOOKUP(G259,角色!V:AE,主动技能!F259+4,FALSE))</f>
        <v>1</v>
      </c>
      <c r="R259" s="25">
        <v>0</v>
      </c>
      <c r="S259" s="25">
        <v>0</v>
      </c>
      <c r="T259" s="6" t="str">
        <f t="shared" si="66"/>
        <v/>
      </c>
      <c r="U259" s="6" t="str">
        <f t="shared" si="67"/>
        <v/>
      </c>
      <c r="V259" s="19" t="str">
        <f>VLOOKUP(G259,角色!AW:BC,主动技能!F259+1,FALSE)</f>
        <v>skill_01</v>
      </c>
      <c r="Y259">
        <f t="shared" si="54"/>
        <v>0</v>
      </c>
      <c r="Z259" s="19">
        <f>IF(VLOOKUP(C259,角色!CC:CI,主动技能!F259*2,FALSE)=0,"",VLOOKUP(C259,角色!CC:CI,主动技能!F259*2,FALSE))</f>
        <v>100</v>
      </c>
      <c r="AA259" s="19">
        <f>IF(VLOOKUP(C259,角色!CC:CI,主动技能!F259*2+1,FALSE)=0,0,VLOOKUP(C259,角色!CC:CI,主动技能!F259*2+1,FALSE))</f>
        <v>10</v>
      </c>
      <c r="AB259" s="19">
        <f>IF(INT(VLOOKUP(E259,角色属性概况!I:M,3,FALSE)*AA259/100)=0,"",(INT(VLOOKUP(E259,角色属性概况!I:M,3,FALSE)*AA259/100)))</f>
        <v>6767</v>
      </c>
      <c r="AE259" s="25">
        <f>(VLOOKUP(G259,角色!V:AE,主动技能!F259+7,FALSE))</f>
        <v>1</v>
      </c>
      <c r="AF259" s="19">
        <f>VLOOKUP(F259,对应表!AY:BA,3,FALSE)</f>
        <v>0</v>
      </c>
      <c r="AG259" s="19">
        <f>VLOOKUP(F259,对应表!AY:BA,2,FALSE)</f>
        <v>0</v>
      </c>
      <c r="AH259" s="25" t="str">
        <f>VLOOKUP(F259,特效对应!F:G,2,FALSE)</f>
        <v>attack</v>
      </c>
      <c r="AJ259">
        <f t="shared" si="57"/>
        <v>13</v>
      </c>
      <c r="AQ259" s="6" t="str">
        <f>_xlfn.IFNA(IF(IF($AK259=AQ$5,VLOOKUP(AL259,buff!$K:$L,2,FALSE),"")=0,"",IF($AK259=AQ$5,VLOOKUP(AL259,buff!$K:$L,2,FALSE),"")),"")</f>
        <v/>
      </c>
      <c r="AR259" s="6" t="str">
        <f>_xlfn.IFNA(IF(IF($AK259=AR$5,VLOOKUP(AM259,buff!$K:$L,2,FALSE),"")=0,"",IF($AK259=AR$5,VLOOKUP(AM259,buff!$K:$L,2,FALSE),"")),"")</f>
        <v/>
      </c>
      <c r="AS259" s="6" t="str">
        <f>_xlfn.IFNA(IF(IF($AK259=AS$5,VLOOKUP(AN259,buff!$K:$L,2,FALSE),"")=0,"",IF($AK259=AS$5,VLOOKUP(AN259,buff!$K:$L,2,FALSE),"")),"")</f>
        <v/>
      </c>
      <c r="AT259" s="6" t="str">
        <f>_xlfn.IFNA(IF(IF($AK259=AT$5,VLOOKUP(AO259,buff!$K:$L,2,FALSE),"")=0,"",IF($AK259=AT$5,VLOOKUP(AO259,buff!$K:$L,2,FALSE),"")),"")</f>
        <v/>
      </c>
      <c r="AU259" s="6" t="str">
        <f>_xlfn.IFNA(IF(IF($AK259=AU$5,VLOOKUP(AP259,buff!$K:$L,2,FALSE),"")=0,"",IF($AK259=AU$5,VLOOKUP(AP259,buff!$K:$L,2,FALSE),"")),"")</f>
        <v/>
      </c>
      <c r="AV259" s="6" t="str">
        <f>_xlfn.IFNA(IF(IF($AK259=AV$5,VLOOKUP(AL259,buff!$K:$L,2,FALSE),"")=0,"",IF($AK259=AV$5,VLOOKUP(AL259,buff!$K:$L,2,FALSE),"")),"")</f>
        <v/>
      </c>
      <c r="AW259" s="6" t="str">
        <f>_xlfn.IFNA(IF(IF($AK259=AW$5,VLOOKUP(AM259,buff!$K:$L,2,FALSE),"")=0,"",IF($AK259=AW$5,VLOOKUP(AM259,buff!$K:$L,2,FALSE),"")),"")</f>
        <v/>
      </c>
      <c r="AX259" s="6" t="str">
        <f>_xlfn.IFNA(IF(IF($AK259=AX$5,VLOOKUP(AN259,buff!$K:$L,2,FALSE),"")=0,"",IF($AK259=AX$5,VLOOKUP(AN259,buff!$K:$L,2,FALSE),"")),"")</f>
        <v/>
      </c>
      <c r="AY259" s="6" t="str">
        <f>_xlfn.IFNA(IF(IF($AK259=AY$5,VLOOKUP(AO259,buff!$K:$L,2,FALSE),"")=0,"",IF($AK259=AY$5,VLOOKUP(AO259,buff!$K:$L,2,FALSE),"")),"")</f>
        <v/>
      </c>
      <c r="AZ259" s="6" t="str">
        <f>_xlfn.IFNA(IF(IF($AK259=AZ$5,VLOOKUP(AP259,buff!$K:$L,2,FALSE),"")=0,"",IF($AK259=AZ$5,VLOOKUP(AP259,buff!$K:$L,2,FALSE),"")),"")</f>
        <v/>
      </c>
      <c r="BA259" s="6" t="e">
        <f>VLOOKUP(AL259,buff!$K:$P,6,FALSE)</f>
        <v>#N/A</v>
      </c>
      <c r="BB259" s="6" t="e">
        <f>VLOOKUP(AM259,buff!$K:$P,6,FALSE)</f>
        <v>#N/A</v>
      </c>
      <c r="BC259" s="6" t="e">
        <f>VLOOKUP(AN259,buff!$K:$P,6,FALSE)</f>
        <v>#N/A</v>
      </c>
      <c r="BD259">
        <f t="shared" si="58"/>
        <v>0</v>
      </c>
      <c r="BE259">
        <f t="shared" si="59"/>
        <v>0</v>
      </c>
      <c r="BF259" s="22">
        <f t="shared" si="60"/>
        <v>100501</v>
      </c>
    </row>
    <row r="260" spans="1:58" x14ac:dyDescent="0.15">
      <c r="A260" t="str">
        <f t="shared" si="65"/>
        <v>尤朵拉主动技能1等级14</v>
      </c>
      <c r="B260" s="8">
        <f t="shared" si="55"/>
        <v>10050114</v>
      </c>
      <c r="C260" s="8" t="str">
        <f>VLOOKUP(G260,角色!A:B,2,FALSE)</f>
        <v>尤朵拉</v>
      </c>
      <c r="D260" s="8" t="str">
        <f t="shared" si="56"/>
        <v>主动技能1</v>
      </c>
      <c r="E260" s="8">
        <f t="shared" si="61"/>
        <v>14</v>
      </c>
      <c r="F260" s="8">
        <f t="shared" si="62"/>
        <v>1</v>
      </c>
      <c r="G260" s="8">
        <f t="shared" si="63"/>
        <v>5</v>
      </c>
      <c r="H260" s="4" t="s">
        <v>668</v>
      </c>
      <c r="I260" s="20" t="str">
        <f t="shared" si="64"/>
        <v>对敌方单体攻击，造成100%攻击力（+9601）点伤害。</v>
      </c>
      <c r="J260" s="4" t="s">
        <v>277</v>
      </c>
      <c r="K260" s="1" t="s">
        <v>102</v>
      </c>
      <c r="L260" s="4" t="s">
        <v>106</v>
      </c>
      <c r="M260" s="4"/>
      <c r="N260" s="4">
        <v>100</v>
      </c>
      <c r="O260" s="20">
        <f>VLOOKUP(L260,对应表!BK:BL,2,FALSE)</f>
        <v>0</v>
      </c>
      <c r="P260" s="25" t="str">
        <f>_xlfn.IFNA(VLOOKUP(G260,角色!V:AE,主动技能!F260+1,FALSE),"")</f>
        <v>|||</v>
      </c>
      <c r="Q260" s="25">
        <f>(VLOOKUP(G260,角色!V:AE,主动技能!F260+4,FALSE))</f>
        <v>1</v>
      </c>
      <c r="R260" s="25">
        <v>0</v>
      </c>
      <c r="S260" s="25">
        <v>0</v>
      </c>
      <c r="T260" s="6" t="str">
        <f t="shared" si="66"/>
        <v/>
      </c>
      <c r="U260" s="6" t="str">
        <f t="shared" si="67"/>
        <v/>
      </c>
      <c r="V260" s="19" t="str">
        <f>VLOOKUP(G260,角色!AW:BC,主动技能!F260+1,FALSE)</f>
        <v>skill_01</v>
      </c>
      <c r="Y260">
        <f t="shared" si="54"/>
        <v>0</v>
      </c>
      <c r="Z260" s="19">
        <f>IF(VLOOKUP(C260,角色!CC:CI,主动技能!F260*2,FALSE)=0,"",VLOOKUP(C260,角色!CC:CI,主动技能!F260*2,FALSE))</f>
        <v>100</v>
      </c>
      <c r="AA260" s="19">
        <f>IF(VLOOKUP(C260,角色!CC:CI,主动技能!F260*2+1,FALSE)=0,0,VLOOKUP(C260,角色!CC:CI,主动技能!F260*2+1,FALSE))</f>
        <v>10</v>
      </c>
      <c r="AB260" s="19">
        <f>IF(INT(VLOOKUP(E260,角色属性概况!I:M,3,FALSE)*AA260/100)=0,"",(INT(VLOOKUP(E260,角色属性概况!I:M,3,FALSE)*AA260/100)))</f>
        <v>9601</v>
      </c>
      <c r="AE260" s="25">
        <f>(VLOOKUP(G260,角色!V:AE,主动技能!F260+7,FALSE))</f>
        <v>1</v>
      </c>
      <c r="AF260" s="19">
        <f>VLOOKUP(F260,对应表!AY:BA,3,FALSE)</f>
        <v>0</v>
      </c>
      <c r="AG260" s="19">
        <f>VLOOKUP(F260,对应表!AY:BA,2,FALSE)</f>
        <v>0</v>
      </c>
      <c r="AH260" s="25" t="str">
        <f>VLOOKUP(F260,特效对应!F:G,2,FALSE)</f>
        <v>attack</v>
      </c>
      <c r="AJ260">
        <f t="shared" si="57"/>
        <v>14</v>
      </c>
      <c r="AQ260" s="6" t="str">
        <f>_xlfn.IFNA(IF(IF($AK260=AQ$5,VLOOKUP(AL260,buff!$K:$L,2,FALSE),"")=0,"",IF($AK260=AQ$5,VLOOKUP(AL260,buff!$K:$L,2,FALSE),"")),"")</f>
        <v/>
      </c>
      <c r="AR260" s="6" t="str">
        <f>_xlfn.IFNA(IF(IF($AK260=AR$5,VLOOKUP(AM260,buff!$K:$L,2,FALSE),"")=0,"",IF($AK260=AR$5,VLOOKUP(AM260,buff!$K:$L,2,FALSE),"")),"")</f>
        <v/>
      </c>
      <c r="AS260" s="6" t="str">
        <f>_xlfn.IFNA(IF(IF($AK260=AS$5,VLOOKUP(AN260,buff!$K:$L,2,FALSE),"")=0,"",IF($AK260=AS$5,VLOOKUP(AN260,buff!$K:$L,2,FALSE),"")),"")</f>
        <v/>
      </c>
      <c r="AT260" s="6" t="str">
        <f>_xlfn.IFNA(IF(IF($AK260=AT$5,VLOOKUP(AO260,buff!$K:$L,2,FALSE),"")=0,"",IF($AK260=AT$5,VLOOKUP(AO260,buff!$K:$L,2,FALSE),"")),"")</f>
        <v/>
      </c>
      <c r="AU260" s="6" t="str">
        <f>_xlfn.IFNA(IF(IF($AK260=AU$5,VLOOKUP(AP260,buff!$K:$L,2,FALSE),"")=0,"",IF($AK260=AU$5,VLOOKUP(AP260,buff!$K:$L,2,FALSE),"")),"")</f>
        <v/>
      </c>
      <c r="AV260" s="6" t="str">
        <f>_xlfn.IFNA(IF(IF($AK260=AV$5,VLOOKUP(AL260,buff!$K:$L,2,FALSE),"")=0,"",IF($AK260=AV$5,VLOOKUP(AL260,buff!$K:$L,2,FALSE),"")),"")</f>
        <v/>
      </c>
      <c r="AW260" s="6" t="str">
        <f>_xlfn.IFNA(IF(IF($AK260=AW$5,VLOOKUP(AM260,buff!$K:$L,2,FALSE),"")=0,"",IF($AK260=AW$5,VLOOKUP(AM260,buff!$K:$L,2,FALSE),"")),"")</f>
        <v/>
      </c>
      <c r="AX260" s="6" t="str">
        <f>_xlfn.IFNA(IF(IF($AK260=AX$5,VLOOKUP(AN260,buff!$K:$L,2,FALSE),"")=0,"",IF($AK260=AX$5,VLOOKUP(AN260,buff!$K:$L,2,FALSE),"")),"")</f>
        <v/>
      </c>
      <c r="AY260" s="6" t="str">
        <f>_xlfn.IFNA(IF(IF($AK260=AY$5,VLOOKUP(AO260,buff!$K:$L,2,FALSE),"")=0,"",IF($AK260=AY$5,VLOOKUP(AO260,buff!$K:$L,2,FALSE),"")),"")</f>
        <v/>
      </c>
      <c r="AZ260" s="6" t="str">
        <f>_xlfn.IFNA(IF(IF($AK260=AZ$5,VLOOKUP(AP260,buff!$K:$L,2,FALSE),"")=0,"",IF($AK260=AZ$5,VLOOKUP(AP260,buff!$K:$L,2,FALSE),"")),"")</f>
        <v/>
      </c>
      <c r="BA260" s="6" t="e">
        <f>VLOOKUP(AL260,buff!$K:$P,6,FALSE)</f>
        <v>#N/A</v>
      </c>
      <c r="BB260" s="6" t="e">
        <f>VLOOKUP(AM260,buff!$K:$P,6,FALSE)</f>
        <v>#N/A</v>
      </c>
      <c r="BC260" s="6" t="e">
        <f>VLOOKUP(AN260,buff!$K:$P,6,FALSE)</f>
        <v>#N/A</v>
      </c>
      <c r="BD260">
        <f t="shared" si="58"/>
        <v>0</v>
      </c>
      <c r="BE260">
        <f t="shared" si="59"/>
        <v>0</v>
      </c>
      <c r="BF260" s="22">
        <f t="shared" si="60"/>
        <v>100501</v>
      </c>
    </row>
    <row r="261" spans="1:58" x14ac:dyDescent="0.15">
      <c r="A261" t="str">
        <f t="shared" si="65"/>
        <v>尤朵拉主动技能1等级15</v>
      </c>
      <c r="B261" s="8">
        <f t="shared" si="55"/>
        <v>10050115</v>
      </c>
      <c r="C261" s="8" t="str">
        <f>VLOOKUP(G261,角色!A:B,2,FALSE)</f>
        <v>尤朵拉</v>
      </c>
      <c r="D261" s="8" t="str">
        <f t="shared" si="56"/>
        <v>主动技能1</v>
      </c>
      <c r="E261" s="8">
        <f t="shared" si="61"/>
        <v>15</v>
      </c>
      <c r="F261" s="8">
        <f t="shared" si="62"/>
        <v>1</v>
      </c>
      <c r="G261" s="8">
        <f t="shared" si="63"/>
        <v>5</v>
      </c>
      <c r="H261" s="4" t="s">
        <v>668</v>
      </c>
      <c r="I261" s="20" t="str">
        <f t="shared" si="64"/>
        <v>对敌方单体攻击，造成100%攻击力（+13613）点伤害。</v>
      </c>
      <c r="J261" s="4" t="s">
        <v>277</v>
      </c>
      <c r="K261" s="1" t="s">
        <v>102</v>
      </c>
      <c r="L261" s="4" t="s">
        <v>106</v>
      </c>
      <c r="M261" s="4"/>
      <c r="N261" s="4">
        <v>100</v>
      </c>
      <c r="O261" s="20">
        <f>VLOOKUP(L261,对应表!BK:BL,2,FALSE)</f>
        <v>0</v>
      </c>
      <c r="P261" s="25" t="str">
        <f>_xlfn.IFNA(VLOOKUP(G261,角色!V:AE,主动技能!F261+1,FALSE),"")</f>
        <v>|||</v>
      </c>
      <c r="Q261" s="25">
        <f>(VLOOKUP(G261,角色!V:AE,主动技能!F261+4,FALSE))</f>
        <v>1</v>
      </c>
      <c r="R261" s="25">
        <v>0</v>
      </c>
      <c r="S261" s="25">
        <v>0</v>
      </c>
      <c r="T261" s="6" t="str">
        <f t="shared" si="66"/>
        <v/>
      </c>
      <c r="U261" s="6" t="str">
        <f t="shared" si="67"/>
        <v/>
      </c>
      <c r="V261" s="19" t="str">
        <f>VLOOKUP(G261,角色!AW:BC,主动技能!F261+1,FALSE)</f>
        <v>skill_01</v>
      </c>
      <c r="Y261">
        <f t="shared" si="54"/>
        <v>0</v>
      </c>
      <c r="Z261" s="19">
        <f>IF(VLOOKUP(C261,角色!CC:CI,主动技能!F261*2,FALSE)=0,"",VLOOKUP(C261,角色!CC:CI,主动技能!F261*2,FALSE))</f>
        <v>100</v>
      </c>
      <c r="AA261" s="19">
        <f>IF(VLOOKUP(C261,角色!CC:CI,主动技能!F261*2+1,FALSE)=0,0,VLOOKUP(C261,角色!CC:CI,主动技能!F261*2+1,FALSE))</f>
        <v>10</v>
      </c>
      <c r="AB261" s="19">
        <f>IF(INT(VLOOKUP(E261,角色属性概况!I:M,3,FALSE)*AA261/100)=0,"",(INT(VLOOKUP(E261,角色属性概况!I:M,3,FALSE)*AA261/100)))</f>
        <v>13613</v>
      </c>
      <c r="AE261" s="25">
        <f>(VLOOKUP(G261,角色!V:AE,主动技能!F261+7,FALSE))</f>
        <v>1</v>
      </c>
      <c r="AF261" s="19">
        <f>VLOOKUP(F261,对应表!AY:BA,3,FALSE)</f>
        <v>0</v>
      </c>
      <c r="AG261" s="19">
        <f>VLOOKUP(F261,对应表!AY:BA,2,FALSE)</f>
        <v>0</v>
      </c>
      <c r="AH261" s="25" t="str">
        <f>VLOOKUP(F261,特效对应!F:G,2,FALSE)</f>
        <v>attack</v>
      </c>
      <c r="AJ261">
        <f t="shared" si="57"/>
        <v>15</v>
      </c>
      <c r="AQ261" s="6" t="str">
        <f>_xlfn.IFNA(IF(IF($AK261=AQ$5,VLOOKUP(AL261,buff!$K:$L,2,FALSE),"")=0,"",IF($AK261=AQ$5,VLOOKUP(AL261,buff!$K:$L,2,FALSE),"")),"")</f>
        <v/>
      </c>
      <c r="AR261" s="6" t="str">
        <f>_xlfn.IFNA(IF(IF($AK261=AR$5,VLOOKUP(AM261,buff!$K:$L,2,FALSE),"")=0,"",IF($AK261=AR$5,VLOOKUP(AM261,buff!$K:$L,2,FALSE),"")),"")</f>
        <v/>
      </c>
      <c r="AS261" s="6" t="str">
        <f>_xlfn.IFNA(IF(IF($AK261=AS$5,VLOOKUP(AN261,buff!$K:$L,2,FALSE),"")=0,"",IF($AK261=AS$5,VLOOKUP(AN261,buff!$K:$L,2,FALSE),"")),"")</f>
        <v/>
      </c>
      <c r="AT261" s="6" t="str">
        <f>_xlfn.IFNA(IF(IF($AK261=AT$5,VLOOKUP(AO261,buff!$K:$L,2,FALSE),"")=0,"",IF($AK261=AT$5,VLOOKUP(AO261,buff!$K:$L,2,FALSE),"")),"")</f>
        <v/>
      </c>
      <c r="AU261" s="6" t="str">
        <f>_xlfn.IFNA(IF(IF($AK261=AU$5,VLOOKUP(AP261,buff!$K:$L,2,FALSE),"")=0,"",IF($AK261=AU$5,VLOOKUP(AP261,buff!$K:$L,2,FALSE),"")),"")</f>
        <v/>
      </c>
      <c r="AV261" s="6" t="str">
        <f>_xlfn.IFNA(IF(IF($AK261=AV$5,VLOOKUP(AL261,buff!$K:$L,2,FALSE),"")=0,"",IF($AK261=AV$5,VLOOKUP(AL261,buff!$K:$L,2,FALSE),"")),"")</f>
        <v/>
      </c>
      <c r="AW261" s="6" t="str">
        <f>_xlfn.IFNA(IF(IF($AK261=AW$5,VLOOKUP(AM261,buff!$K:$L,2,FALSE),"")=0,"",IF($AK261=AW$5,VLOOKUP(AM261,buff!$K:$L,2,FALSE),"")),"")</f>
        <v/>
      </c>
      <c r="AX261" s="6" t="str">
        <f>_xlfn.IFNA(IF(IF($AK261=AX$5,VLOOKUP(AN261,buff!$K:$L,2,FALSE),"")=0,"",IF($AK261=AX$5,VLOOKUP(AN261,buff!$K:$L,2,FALSE),"")),"")</f>
        <v/>
      </c>
      <c r="AY261" s="6" t="str">
        <f>_xlfn.IFNA(IF(IF($AK261=AY$5,VLOOKUP(AO261,buff!$K:$L,2,FALSE),"")=0,"",IF($AK261=AY$5,VLOOKUP(AO261,buff!$K:$L,2,FALSE),"")),"")</f>
        <v/>
      </c>
      <c r="AZ261" s="6" t="str">
        <f>_xlfn.IFNA(IF(IF($AK261=AZ$5,VLOOKUP(AP261,buff!$K:$L,2,FALSE),"")=0,"",IF($AK261=AZ$5,VLOOKUP(AP261,buff!$K:$L,2,FALSE),"")),"")</f>
        <v/>
      </c>
      <c r="BA261" s="6" t="e">
        <f>VLOOKUP(AL261,buff!$K:$P,6,FALSE)</f>
        <v>#N/A</v>
      </c>
      <c r="BB261" s="6" t="e">
        <f>VLOOKUP(AM261,buff!$K:$P,6,FALSE)</f>
        <v>#N/A</v>
      </c>
      <c r="BC261" s="6" t="e">
        <f>VLOOKUP(AN261,buff!$K:$P,6,FALSE)</f>
        <v>#N/A</v>
      </c>
      <c r="BD261">
        <f t="shared" si="58"/>
        <v>0</v>
      </c>
      <c r="BE261">
        <f t="shared" si="59"/>
        <v>0</v>
      </c>
      <c r="BF261" s="22">
        <f t="shared" si="60"/>
        <v>100501</v>
      </c>
    </row>
    <row r="262" spans="1:58" x14ac:dyDescent="0.15">
      <c r="A262" t="str">
        <f t="shared" si="65"/>
        <v>尤朵拉主动技能1等级16</v>
      </c>
      <c r="B262" s="8">
        <f t="shared" si="55"/>
        <v>10050116</v>
      </c>
      <c r="C262" s="8" t="str">
        <f>VLOOKUP(G262,角色!A:B,2,FALSE)</f>
        <v>尤朵拉</v>
      </c>
      <c r="D262" s="8" t="str">
        <f t="shared" si="56"/>
        <v>主动技能1</v>
      </c>
      <c r="E262" s="8">
        <f t="shared" si="61"/>
        <v>16</v>
      </c>
      <c r="F262" s="8">
        <f t="shared" si="62"/>
        <v>1</v>
      </c>
      <c r="G262" s="8">
        <f t="shared" si="63"/>
        <v>5</v>
      </c>
      <c r="H262" s="4" t="s">
        <v>668</v>
      </c>
      <c r="I262" s="20" t="str">
        <f t="shared" si="64"/>
        <v>对敌方单体攻击，造成100%攻击力（+19292）点伤害。</v>
      </c>
      <c r="J262" s="4" t="s">
        <v>277</v>
      </c>
      <c r="K262" s="1" t="s">
        <v>102</v>
      </c>
      <c r="L262" s="4" t="s">
        <v>106</v>
      </c>
      <c r="M262" s="4"/>
      <c r="N262" s="4">
        <v>100</v>
      </c>
      <c r="O262" s="20">
        <f>VLOOKUP(L262,对应表!BK:BL,2,FALSE)</f>
        <v>0</v>
      </c>
      <c r="P262" s="25" t="str">
        <f>_xlfn.IFNA(VLOOKUP(G262,角色!V:AE,主动技能!F262+1,FALSE),"")</f>
        <v>|||</v>
      </c>
      <c r="Q262" s="25">
        <f>(VLOOKUP(G262,角色!V:AE,主动技能!F262+4,FALSE))</f>
        <v>1</v>
      </c>
      <c r="R262" s="25">
        <v>0</v>
      </c>
      <c r="S262" s="25">
        <v>0</v>
      </c>
      <c r="T262" s="6" t="str">
        <f t="shared" si="66"/>
        <v/>
      </c>
      <c r="U262" s="6" t="str">
        <f t="shared" si="67"/>
        <v/>
      </c>
      <c r="V262" s="19" t="str">
        <f>VLOOKUP(G262,角色!AW:BC,主动技能!F262+1,FALSE)</f>
        <v>skill_01</v>
      </c>
      <c r="Y262">
        <f t="shared" si="54"/>
        <v>0</v>
      </c>
      <c r="Z262" s="19">
        <f>IF(VLOOKUP(C262,角色!CC:CI,主动技能!F262*2,FALSE)=0,"",VLOOKUP(C262,角色!CC:CI,主动技能!F262*2,FALSE))</f>
        <v>100</v>
      </c>
      <c r="AA262" s="19">
        <f>IF(VLOOKUP(C262,角色!CC:CI,主动技能!F262*2+1,FALSE)=0,0,VLOOKUP(C262,角色!CC:CI,主动技能!F262*2+1,FALSE))</f>
        <v>10</v>
      </c>
      <c r="AB262" s="19">
        <f>IF(INT(VLOOKUP(E262,角色属性概况!I:M,3,FALSE)*AA262/100)=0,"",(INT(VLOOKUP(E262,角色属性概况!I:M,3,FALSE)*AA262/100)))</f>
        <v>19292</v>
      </c>
      <c r="AE262" s="25">
        <f>(VLOOKUP(G262,角色!V:AE,主动技能!F262+7,FALSE))</f>
        <v>1</v>
      </c>
      <c r="AF262" s="19">
        <f>VLOOKUP(F262,对应表!AY:BA,3,FALSE)</f>
        <v>0</v>
      </c>
      <c r="AG262" s="19">
        <f>VLOOKUP(F262,对应表!AY:BA,2,FALSE)</f>
        <v>0</v>
      </c>
      <c r="AH262" s="25" t="str">
        <f>VLOOKUP(F262,特效对应!F:G,2,FALSE)</f>
        <v>attack</v>
      </c>
      <c r="AJ262">
        <f t="shared" si="57"/>
        <v>16</v>
      </c>
      <c r="AQ262" s="6" t="str">
        <f>_xlfn.IFNA(IF(IF($AK262=AQ$5,VLOOKUP(AL262,buff!$K:$L,2,FALSE),"")=0,"",IF($AK262=AQ$5,VLOOKUP(AL262,buff!$K:$L,2,FALSE),"")),"")</f>
        <v/>
      </c>
      <c r="AR262" s="6" t="str">
        <f>_xlfn.IFNA(IF(IF($AK262=AR$5,VLOOKUP(AM262,buff!$K:$L,2,FALSE),"")=0,"",IF($AK262=AR$5,VLOOKUP(AM262,buff!$K:$L,2,FALSE),"")),"")</f>
        <v/>
      </c>
      <c r="AS262" s="6" t="str">
        <f>_xlfn.IFNA(IF(IF($AK262=AS$5,VLOOKUP(AN262,buff!$K:$L,2,FALSE),"")=0,"",IF($AK262=AS$5,VLOOKUP(AN262,buff!$K:$L,2,FALSE),"")),"")</f>
        <v/>
      </c>
      <c r="AT262" s="6" t="str">
        <f>_xlfn.IFNA(IF(IF($AK262=AT$5,VLOOKUP(AO262,buff!$K:$L,2,FALSE),"")=0,"",IF($AK262=AT$5,VLOOKUP(AO262,buff!$K:$L,2,FALSE),"")),"")</f>
        <v/>
      </c>
      <c r="AU262" s="6" t="str">
        <f>_xlfn.IFNA(IF(IF($AK262=AU$5,VLOOKUP(AP262,buff!$K:$L,2,FALSE),"")=0,"",IF($AK262=AU$5,VLOOKUP(AP262,buff!$K:$L,2,FALSE),"")),"")</f>
        <v/>
      </c>
      <c r="AV262" s="6" t="str">
        <f>_xlfn.IFNA(IF(IF($AK262=AV$5,VLOOKUP(AL262,buff!$K:$L,2,FALSE),"")=0,"",IF($AK262=AV$5,VLOOKUP(AL262,buff!$K:$L,2,FALSE),"")),"")</f>
        <v/>
      </c>
      <c r="AW262" s="6" t="str">
        <f>_xlfn.IFNA(IF(IF($AK262=AW$5,VLOOKUP(AM262,buff!$K:$L,2,FALSE),"")=0,"",IF($AK262=AW$5,VLOOKUP(AM262,buff!$K:$L,2,FALSE),"")),"")</f>
        <v/>
      </c>
      <c r="AX262" s="6" t="str">
        <f>_xlfn.IFNA(IF(IF($AK262=AX$5,VLOOKUP(AN262,buff!$K:$L,2,FALSE),"")=0,"",IF($AK262=AX$5,VLOOKUP(AN262,buff!$K:$L,2,FALSE),"")),"")</f>
        <v/>
      </c>
      <c r="AY262" s="6" t="str">
        <f>_xlfn.IFNA(IF(IF($AK262=AY$5,VLOOKUP(AO262,buff!$K:$L,2,FALSE),"")=0,"",IF($AK262=AY$5,VLOOKUP(AO262,buff!$K:$L,2,FALSE),"")),"")</f>
        <v/>
      </c>
      <c r="AZ262" s="6" t="str">
        <f>_xlfn.IFNA(IF(IF($AK262=AZ$5,VLOOKUP(AP262,buff!$K:$L,2,FALSE),"")=0,"",IF($AK262=AZ$5,VLOOKUP(AP262,buff!$K:$L,2,FALSE),"")),"")</f>
        <v/>
      </c>
      <c r="BA262" s="6" t="e">
        <f>VLOOKUP(AL262,buff!$K:$P,6,FALSE)</f>
        <v>#N/A</v>
      </c>
      <c r="BB262" s="6" t="e">
        <f>VLOOKUP(AM262,buff!$K:$P,6,FALSE)</f>
        <v>#N/A</v>
      </c>
      <c r="BC262" s="6" t="e">
        <f>VLOOKUP(AN262,buff!$K:$P,6,FALSE)</f>
        <v>#N/A</v>
      </c>
      <c r="BD262">
        <f t="shared" si="58"/>
        <v>0</v>
      </c>
      <c r="BE262">
        <f t="shared" si="59"/>
        <v>0</v>
      </c>
      <c r="BF262" s="22">
        <f t="shared" si="60"/>
        <v>100501</v>
      </c>
    </row>
    <row r="263" spans="1:58" x14ac:dyDescent="0.15">
      <c r="A263" t="str">
        <f t="shared" si="65"/>
        <v>尤朵拉主动技能1等级17</v>
      </c>
      <c r="B263" s="8">
        <f t="shared" si="55"/>
        <v>10050117</v>
      </c>
      <c r="C263" s="8" t="str">
        <f>VLOOKUP(G263,角色!A:B,2,FALSE)</f>
        <v>尤朵拉</v>
      </c>
      <c r="D263" s="8" t="str">
        <f t="shared" si="56"/>
        <v>主动技能1</v>
      </c>
      <c r="E263" s="8">
        <f t="shared" si="61"/>
        <v>17</v>
      </c>
      <c r="F263" s="8">
        <f t="shared" si="62"/>
        <v>1</v>
      </c>
      <c r="G263" s="8">
        <f t="shared" si="63"/>
        <v>5</v>
      </c>
      <c r="H263" s="4" t="s">
        <v>668</v>
      </c>
      <c r="I263" s="20" t="str">
        <f t="shared" si="64"/>
        <v>对敌方单体攻击，造成100%攻击力（+27333）点伤害。</v>
      </c>
      <c r="J263" s="4" t="s">
        <v>277</v>
      </c>
      <c r="K263" s="1" t="s">
        <v>102</v>
      </c>
      <c r="L263" s="4" t="s">
        <v>106</v>
      </c>
      <c r="M263" s="4"/>
      <c r="N263" s="4">
        <v>100</v>
      </c>
      <c r="O263" s="20">
        <f>VLOOKUP(L263,对应表!BK:BL,2,FALSE)</f>
        <v>0</v>
      </c>
      <c r="P263" s="25" t="str">
        <f>_xlfn.IFNA(VLOOKUP(G263,角色!V:AE,主动技能!F263+1,FALSE),"")</f>
        <v>|||</v>
      </c>
      <c r="Q263" s="25">
        <f>(VLOOKUP(G263,角色!V:AE,主动技能!F263+4,FALSE))</f>
        <v>1</v>
      </c>
      <c r="R263" s="25">
        <v>0</v>
      </c>
      <c r="S263" s="25">
        <v>0</v>
      </c>
      <c r="T263" s="6" t="str">
        <f t="shared" si="66"/>
        <v/>
      </c>
      <c r="U263" s="6" t="str">
        <f t="shared" si="67"/>
        <v/>
      </c>
      <c r="V263" s="19" t="str">
        <f>VLOOKUP(G263,角色!AW:BC,主动技能!F263+1,FALSE)</f>
        <v>skill_01</v>
      </c>
      <c r="Y263">
        <f t="shared" ref="Y263:Y326" si="68">VLOOKUP(D263,BG:BH,2,FALSE)</f>
        <v>0</v>
      </c>
      <c r="Z263" s="19">
        <f>IF(VLOOKUP(C263,角色!CC:CI,主动技能!F263*2,FALSE)=0,"",VLOOKUP(C263,角色!CC:CI,主动技能!F263*2,FALSE))</f>
        <v>100</v>
      </c>
      <c r="AA263" s="19">
        <f>IF(VLOOKUP(C263,角色!CC:CI,主动技能!F263*2+1,FALSE)=0,0,VLOOKUP(C263,角色!CC:CI,主动技能!F263*2+1,FALSE))</f>
        <v>10</v>
      </c>
      <c r="AB263" s="19">
        <f>IF(INT(VLOOKUP(E263,角色属性概况!I:M,3,FALSE)*AA263/100)=0,"",(INT(VLOOKUP(E263,角色属性概况!I:M,3,FALSE)*AA263/100)))</f>
        <v>27333</v>
      </c>
      <c r="AE263" s="25">
        <f>(VLOOKUP(G263,角色!V:AE,主动技能!F263+7,FALSE))</f>
        <v>1</v>
      </c>
      <c r="AF263" s="19">
        <f>VLOOKUP(F263,对应表!AY:BA,3,FALSE)</f>
        <v>0</v>
      </c>
      <c r="AG263" s="19">
        <f>VLOOKUP(F263,对应表!AY:BA,2,FALSE)</f>
        <v>0</v>
      </c>
      <c r="AH263" s="25" t="str">
        <f>VLOOKUP(F263,特效对应!F:G,2,FALSE)</f>
        <v>attack</v>
      </c>
      <c r="AJ263">
        <f t="shared" si="57"/>
        <v>17</v>
      </c>
      <c r="AQ263" s="6" t="str">
        <f>_xlfn.IFNA(IF(IF($AK263=AQ$5,VLOOKUP(AL263,buff!$K:$L,2,FALSE),"")=0,"",IF($AK263=AQ$5,VLOOKUP(AL263,buff!$K:$L,2,FALSE),"")),"")</f>
        <v/>
      </c>
      <c r="AR263" s="6" t="str">
        <f>_xlfn.IFNA(IF(IF($AK263=AR$5,VLOOKUP(AM263,buff!$K:$L,2,FALSE),"")=0,"",IF($AK263=AR$5,VLOOKUP(AM263,buff!$K:$L,2,FALSE),"")),"")</f>
        <v/>
      </c>
      <c r="AS263" s="6" t="str">
        <f>_xlfn.IFNA(IF(IF($AK263=AS$5,VLOOKUP(AN263,buff!$K:$L,2,FALSE),"")=0,"",IF($AK263=AS$5,VLOOKUP(AN263,buff!$K:$L,2,FALSE),"")),"")</f>
        <v/>
      </c>
      <c r="AT263" s="6" t="str">
        <f>_xlfn.IFNA(IF(IF($AK263=AT$5,VLOOKUP(AO263,buff!$K:$L,2,FALSE),"")=0,"",IF($AK263=AT$5,VLOOKUP(AO263,buff!$K:$L,2,FALSE),"")),"")</f>
        <v/>
      </c>
      <c r="AU263" s="6" t="str">
        <f>_xlfn.IFNA(IF(IF($AK263=AU$5,VLOOKUP(AP263,buff!$K:$L,2,FALSE),"")=0,"",IF($AK263=AU$5,VLOOKUP(AP263,buff!$K:$L,2,FALSE),"")),"")</f>
        <v/>
      </c>
      <c r="AV263" s="6" t="str">
        <f>_xlfn.IFNA(IF(IF($AK263=AV$5,VLOOKUP(AL263,buff!$K:$L,2,FALSE),"")=0,"",IF($AK263=AV$5,VLOOKUP(AL263,buff!$K:$L,2,FALSE),"")),"")</f>
        <v/>
      </c>
      <c r="AW263" s="6" t="str">
        <f>_xlfn.IFNA(IF(IF($AK263=AW$5,VLOOKUP(AM263,buff!$K:$L,2,FALSE),"")=0,"",IF($AK263=AW$5,VLOOKUP(AM263,buff!$K:$L,2,FALSE),"")),"")</f>
        <v/>
      </c>
      <c r="AX263" s="6" t="str">
        <f>_xlfn.IFNA(IF(IF($AK263=AX$5,VLOOKUP(AN263,buff!$K:$L,2,FALSE),"")=0,"",IF($AK263=AX$5,VLOOKUP(AN263,buff!$K:$L,2,FALSE),"")),"")</f>
        <v/>
      </c>
      <c r="AY263" s="6" t="str">
        <f>_xlfn.IFNA(IF(IF($AK263=AY$5,VLOOKUP(AO263,buff!$K:$L,2,FALSE),"")=0,"",IF($AK263=AY$5,VLOOKUP(AO263,buff!$K:$L,2,FALSE),"")),"")</f>
        <v/>
      </c>
      <c r="AZ263" s="6" t="str">
        <f>_xlfn.IFNA(IF(IF($AK263=AZ$5,VLOOKUP(AP263,buff!$K:$L,2,FALSE),"")=0,"",IF($AK263=AZ$5,VLOOKUP(AP263,buff!$K:$L,2,FALSE),"")),"")</f>
        <v/>
      </c>
      <c r="BA263" s="6" t="e">
        <f>VLOOKUP(AL263,buff!$K:$P,6,FALSE)</f>
        <v>#N/A</v>
      </c>
      <c r="BB263" s="6" t="e">
        <f>VLOOKUP(AM263,buff!$K:$P,6,FALSE)</f>
        <v>#N/A</v>
      </c>
      <c r="BC263" s="6" t="e">
        <f>VLOOKUP(AN263,buff!$K:$P,6,FALSE)</f>
        <v>#N/A</v>
      </c>
      <c r="BD263">
        <f t="shared" si="58"/>
        <v>0</v>
      </c>
      <c r="BE263">
        <f t="shared" si="59"/>
        <v>0</v>
      </c>
      <c r="BF263" s="22">
        <f t="shared" si="60"/>
        <v>100501</v>
      </c>
    </row>
    <row r="264" spans="1:58" x14ac:dyDescent="0.15">
      <c r="A264" t="str">
        <f t="shared" si="65"/>
        <v>尤朵拉主动技能1等级18</v>
      </c>
      <c r="B264" s="8">
        <f t="shared" ref="B264:B327" si="69">1*10000000+G264*10000+F264*100+E264</f>
        <v>10050118</v>
      </c>
      <c r="C264" s="8" t="str">
        <f>VLOOKUP(G264,角色!A:B,2,FALSE)</f>
        <v>尤朵拉</v>
      </c>
      <c r="D264" s="8" t="str">
        <f t="shared" ref="D264:D327" si="70">$D$4&amp;F264</f>
        <v>主动技能1</v>
      </c>
      <c r="E264" s="8">
        <f t="shared" si="61"/>
        <v>18</v>
      </c>
      <c r="F264" s="8">
        <f t="shared" si="62"/>
        <v>1</v>
      </c>
      <c r="G264" s="8">
        <f t="shared" si="63"/>
        <v>5</v>
      </c>
      <c r="H264" s="4" t="s">
        <v>668</v>
      </c>
      <c r="I264" s="20" t="str">
        <f t="shared" si="64"/>
        <v>对敌方单体攻击，造成100%攻击力（+38716）点伤害。</v>
      </c>
      <c r="J264" s="4" t="s">
        <v>277</v>
      </c>
      <c r="K264" s="1" t="s">
        <v>102</v>
      </c>
      <c r="L264" s="4" t="s">
        <v>106</v>
      </c>
      <c r="M264" s="4"/>
      <c r="N264" s="4">
        <v>100</v>
      </c>
      <c r="O264" s="20">
        <f>VLOOKUP(L264,对应表!BK:BL,2,FALSE)</f>
        <v>0</v>
      </c>
      <c r="P264" s="25" t="str">
        <f>_xlfn.IFNA(VLOOKUP(G264,角色!V:AE,主动技能!F264+1,FALSE),"")</f>
        <v>|||</v>
      </c>
      <c r="Q264" s="25">
        <f>(VLOOKUP(G264,角色!V:AE,主动技能!F264+4,FALSE))</f>
        <v>1</v>
      </c>
      <c r="R264" s="25">
        <v>0</v>
      </c>
      <c r="S264" s="25">
        <v>0</v>
      </c>
      <c r="T264" s="6" t="str">
        <f t="shared" si="66"/>
        <v/>
      </c>
      <c r="U264" s="6" t="str">
        <f t="shared" si="67"/>
        <v/>
      </c>
      <c r="V264" s="19" t="str">
        <f>VLOOKUP(G264,角色!AW:BC,主动技能!F264+1,FALSE)</f>
        <v>skill_01</v>
      </c>
      <c r="Y264">
        <f t="shared" si="68"/>
        <v>0</v>
      </c>
      <c r="Z264" s="19">
        <f>IF(VLOOKUP(C264,角色!CC:CI,主动技能!F264*2,FALSE)=0,"",VLOOKUP(C264,角色!CC:CI,主动技能!F264*2,FALSE))</f>
        <v>100</v>
      </c>
      <c r="AA264" s="19">
        <f>IF(VLOOKUP(C264,角色!CC:CI,主动技能!F264*2+1,FALSE)=0,0,VLOOKUP(C264,角色!CC:CI,主动技能!F264*2+1,FALSE))</f>
        <v>10</v>
      </c>
      <c r="AB264" s="19">
        <f>IF(INT(VLOOKUP(E264,角色属性概况!I:M,3,FALSE)*AA264/100)=0,"",(INT(VLOOKUP(E264,角色属性概况!I:M,3,FALSE)*AA264/100)))</f>
        <v>38716</v>
      </c>
      <c r="AE264" s="25">
        <f>(VLOOKUP(G264,角色!V:AE,主动技能!F264+7,FALSE))</f>
        <v>1</v>
      </c>
      <c r="AF264" s="19">
        <f>VLOOKUP(F264,对应表!AY:BA,3,FALSE)</f>
        <v>0</v>
      </c>
      <c r="AG264" s="19">
        <f>VLOOKUP(F264,对应表!AY:BA,2,FALSE)</f>
        <v>0</v>
      </c>
      <c r="AH264" s="25" t="str">
        <f>VLOOKUP(F264,特效对应!F:G,2,FALSE)</f>
        <v>attack</v>
      </c>
      <c r="AJ264">
        <f t="shared" ref="AJ264:AJ327" si="71">E264</f>
        <v>18</v>
      </c>
      <c r="AQ264" s="6" t="str">
        <f>_xlfn.IFNA(IF(IF($AK264=AQ$5,VLOOKUP(AL264,buff!$K:$L,2,FALSE),"")=0,"",IF($AK264=AQ$5,VLOOKUP(AL264,buff!$K:$L,2,FALSE),"")),"")</f>
        <v/>
      </c>
      <c r="AR264" s="6" t="str">
        <f>_xlfn.IFNA(IF(IF($AK264=AR$5,VLOOKUP(AM264,buff!$K:$L,2,FALSE),"")=0,"",IF($AK264=AR$5,VLOOKUP(AM264,buff!$K:$L,2,FALSE),"")),"")</f>
        <v/>
      </c>
      <c r="AS264" s="6" t="str">
        <f>_xlfn.IFNA(IF(IF($AK264=AS$5,VLOOKUP(AN264,buff!$K:$L,2,FALSE),"")=0,"",IF($AK264=AS$5,VLOOKUP(AN264,buff!$K:$L,2,FALSE),"")),"")</f>
        <v/>
      </c>
      <c r="AT264" s="6" t="str">
        <f>_xlfn.IFNA(IF(IF($AK264=AT$5,VLOOKUP(AO264,buff!$K:$L,2,FALSE),"")=0,"",IF($AK264=AT$5,VLOOKUP(AO264,buff!$K:$L,2,FALSE),"")),"")</f>
        <v/>
      </c>
      <c r="AU264" s="6" t="str">
        <f>_xlfn.IFNA(IF(IF($AK264=AU$5,VLOOKUP(AP264,buff!$K:$L,2,FALSE),"")=0,"",IF($AK264=AU$5,VLOOKUP(AP264,buff!$K:$L,2,FALSE),"")),"")</f>
        <v/>
      </c>
      <c r="AV264" s="6" t="str">
        <f>_xlfn.IFNA(IF(IF($AK264=AV$5,VLOOKUP(AL264,buff!$K:$L,2,FALSE),"")=0,"",IF($AK264=AV$5,VLOOKUP(AL264,buff!$K:$L,2,FALSE),"")),"")</f>
        <v/>
      </c>
      <c r="AW264" s="6" t="str">
        <f>_xlfn.IFNA(IF(IF($AK264=AW$5,VLOOKUP(AM264,buff!$K:$L,2,FALSE),"")=0,"",IF($AK264=AW$5,VLOOKUP(AM264,buff!$K:$L,2,FALSE),"")),"")</f>
        <v/>
      </c>
      <c r="AX264" s="6" t="str">
        <f>_xlfn.IFNA(IF(IF($AK264=AX$5,VLOOKUP(AN264,buff!$K:$L,2,FALSE),"")=0,"",IF($AK264=AX$5,VLOOKUP(AN264,buff!$K:$L,2,FALSE),"")),"")</f>
        <v/>
      </c>
      <c r="AY264" s="6" t="str">
        <f>_xlfn.IFNA(IF(IF($AK264=AY$5,VLOOKUP(AO264,buff!$K:$L,2,FALSE),"")=0,"",IF($AK264=AY$5,VLOOKUP(AO264,buff!$K:$L,2,FALSE),"")),"")</f>
        <v/>
      </c>
      <c r="AZ264" s="6" t="str">
        <f>_xlfn.IFNA(IF(IF($AK264=AZ$5,VLOOKUP(AP264,buff!$K:$L,2,FALSE),"")=0,"",IF($AK264=AZ$5,VLOOKUP(AP264,buff!$K:$L,2,FALSE),"")),"")</f>
        <v/>
      </c>
      <c r="BA264" s="6" t="e">
        <f>VLOOKUP(AL264,buff!$K:$P,6,FALSE)</f>
        <v>#N/A</v>
      </c>
      <c r="BB264" s="6" t="e">
        <f>VLOOKUP(AM264,buff!$K:$P,6,FALSE)</f>
        <v>#N/A</v>
      </c>
      <c r="BC264" s="6" t="e">
        <f>VLOOKUP(AN264,buff!$K:$P,6,FALSE)</f>
        <v>#N/A</v>
      </c>
      <c r="BD264">
        <f t="shared" ref="BD264:BD327" si="72">IF(F264=1,0,IF(F264=2,2,3))</f>
        <v>0</v>
      </c>
      <c r="BE264">
        <f t="shared" ref="BE264:BE327" si="73">IF(F264=1,0,IF(F264=2,1,2))</f>
        <v>0</v>
      </c>
      <c r="BF264" s="22">
        <f t="shared" ref="BF264:BF327" si="74">1*100000+G264*100+F264</f>
        <v>100501</v>
      </c>
    </row>
    <row r="265" spans="1:58" x14ac:dyDescent="0.15">
      <c r="A265" t="str">
        <f t="shared" si="65"/>
        <v>尤朵拉主动技能1等级19</v>
      </c>
      <c r="B265" s="8">
        <f t="shared" si="69"/>
        <v>10050119</v>
      </c>
      <c r="C265" s="8" t="str">
        <f>VLOOKUP(G265,角色!A:B,2,FALSE)</f>
        <v>尤朵拉</v>
      </c>
      <c r="D265" s="8" t="str">
        <f t="shared" si="70"/>
        <v>主动技能1</v>
      </c>
      <c r="E265" s="8">
        <f t="shared" ref="E265:E328" si="75">IF(E264=E$5,1,E264+1)</f>
        <v>19</v>
      </c>
      <c r="F265" s="8">
        <f t="shared" ref="F265:F328" si="76">IF(E265=1,IF(F264=$F$5,1,F264+1),F264)</f>
        <v>1</v>
      </c>
      <c r="G265" s="8">
        <f t="shared" ref="G265:G328" si="77">IF((F265=1)*(E265=1),G264+1,G264)</f>
        <v>5</v>
      </c>
      <c r="H265" s="4" t="s">
        <v>668</v>
      </c>
      <c r="I265" s="20" t="str">
        <f t="shared" si="64"/>
        <v>对敌方单体攻击，造成100%攻击力（+54831）点伤害。</v>
      </c>
      <c r="J265" s="4" t="s">
        <v>277</v>
      </c>
      <c r="K265" s="1" t="s">
        <v>102</v>
      </c>
      <c r="L265" s="4" t="s">
        <v>106</v>
      </c>
      <c r="M265" s="4"/>
      <c r="N265" s="4">
        <v>100</v>
      </c>
      <c r="O265" s="20">
        <f>VLOOKUP(L265,对应表!BK:BL,2,FALSE)</f>
        <v>0</v>
      </c>
      <c r="P265" s="25" t="str">
        <f>_xlfn.IFNA(VLOOKUP(G265,角色!V:AE,主动技能!F265+1,FALSE),"")</f>
        <v>|||</v>
      </c>
      <c r="Q265" s="25">
        <f>(VLOOKUP(G265,角色!V:AE,主动技能!F265+4,FALSE))</f>
        <v>1</v>
      </c>
      <c r="R265" s="25">
        <v>0</v>
      </c>
      <c r="S265" s="25">
        <v>0</v>
      </c>
      <c r="T265" s="6" t="str">
        <f t="shared" si="66"/>
        <v/>
      </c>
      <c r="U265" s="6" t="str">
        <f t="shared" si="67"/>
        <v/>
      </c>
      <c r="V265" s="19" t="str">
        <f>VLOOKUP(G265,角色!AW:BC,主动技能!F265+1,FALSE)</f>
        <v>skill_01</v>
      </c>
      <c r="Y265">
        <f t="shared" si="68"/>
        <v>0</v>
      </c>
      <c r="Z265" s="19">
        <f>IF(VLOOKUP(C265,角色!CC:CI,主动技能!F265*2,FALSE)=0,"",VLOOKUP(C265,角色!CC:CI,主动技能!F265*2,FALSE))</f>
        <v>100</v>
      </c>
      <c r="AA265" s="19">
        <f>IF(VLOOKUP(C265,角色!CC:CI,主动技能!F265*2+1,FALSE)=0,0,VLOOKUP(C265,角色!CC:CI,主动技能!F265*2+1,FALSE))</f>
        <v>10</v>
      </c>
      <c r="AB265" s="19">
        <f>IF(INT(VLOOKUP(E265,角色属性概况!I:M,3,FALSE)*AA265/100)=0,"",(INT(VLOOKUP(E265,角色属性概况!I:M,3,FALSE)*AA265/100)))</f>
        <v>54831</v>
      </c>
      <c r="AE265" s="25">
        <f>(VLOOKUP(G265,角色!V:AE,主动技能!F265+7,FALSE))</f>
        <v>1</v>
      </c>
      <c r="AF265" s="19">
        <f>VLOOKUP(F265,对应表!AY:BA,3,FALSE)</f>
        <v>0</v>
      </c>
      <c r="AG265" s="19">
        <f>VLOOKUP(F265,对应表!AY:BA,2,FALSE)</f>
        <v>0</v>
      </c>
      <c r="AH265" s="25" t="str">
        <f>VLOOKUP(F265,特效对应!F:G,2,FALSE)</f>
        <v>attack</v>
      </c>
      <c r="AJ265">
        <f t="shared" si="71"/>
        <v>19</v>
      </c>
      <c r="AQ265" s="6" t="str">
        <f>_xlfn.IFNA(IF(IF($AK265=AQ$5,VLOOKUP(AL265,buff!$K:$L,2,FALSE),"")=0,"",IF($AK265=AQ$5,VLOOKUP(AL265,buff!$K:$L,2,FALSE),"")),"")</f>
        <v/>
      </c>
      <c r="AR265" s="6" t="str">
        <f>_xlfn.IFNA(IF(IF($AK265=AR$5,VLOOKUP(AM265,buff!$K:$L,2,FALSE),"")=0,"",IF($AK265=AR$5,VLOOKUP(AM265,buff!$K:$L,2,FALSE),"")),"")</f>
        <v/>
      </c>
      <c r="AS265" s="6" t="str">
        <f>_xlfn.IFNA(IF(IF($AK265=AS$5,VLOOKUP(AN265,buff!$K:$L,2,FALSE),"")=0,"",IF($AK265=AS$5,VLOOKUP(AN265,buff!$K:$L,2,FALSE),"")),"")</f>
        <v/>
      </c>
      <c r="AT265" s="6" t="str">
        <f>_xlfn.IFNA(IF(IF($AK265=AT$5,VLOOKUP(AO265,buff!$K:$L,2,FALSE),"")=0,"",IF($AK265=AT$5,VLOOKUP(AO265,buff!$K:$L,2,FALSE),"")),"")</f>
        <v/>
      </c>
      <c r="AU265" s="6" t="str">
        <f>_xlfn.IFNA(IF(IF($AK265=AU$5,VLOOKUP(AP265,buff!$K:$L,2,FALSE),"")=0,"",IF($AK265=AU$5,VLOOKUP(AP265,buff!$K:$L,2,FALSE),"")),"")</f>
        <v/>
      </c>
      <c r="AV265" s="6" t="str">
        <f>_xlfn.IFNA(IF(IF($AK265=AV$5,VLOOKUP(AL265,buff!$K:$L,2,FALSE),"")=0,"",IF($AK265=AV$5,VLOOKUP(AL265,buff!$K:$L,2,FALSE),"")),"")</f>
        <v/>
      </c>
      <c r="AW265" s="6" t="str">
        <f>_xlfn.IFNA(IF(IF($AK265=AW$5,VLOOKUP(AM265,buff!$K:$L,2,FALSE),"")=0,"",IF($AK265=AW$5,VLOOKUP(AM265,buff!$K:$L,2,FALSE),"")),"")</f>
        <v/>
      </c>
      <c r="AX265" s="6" t="str">
        <f>_xlfn.IFNA(IF(IF($AK265=AX$5,VLOOKUP(AN265,buff!$K:$L,2,FALSE),"")=0,"",IF($AK265=AX$5,VLOOKUP(AN265,buff!$K:$L,2,FALSE),"")),"")</f>
        <v/>
      </c>
      <c r="AY265" s="6" t="str">
        <f>_xlfn.IFNA(IF(IF($AK265=AY$5,VLOOKUP(AO265,buff!$K:$L,2,FALSE),"")=0,"",IF($AK265=AY$5,VLOOKUP(AO265,buff!$K:$L,2,FALSE),"")),"")</f>
        <v/>
      </c>
      <c r="AZ265" s="6" t="str">
        <f>_xlfn.IFNA(IF(IF($AK265=AZ$5,VLOOKUP(AP265,buff!$K:$L,2,FALSE),"")=0,"",IF($AK265=AZ$5,VLOOKUP(AP265,buff!$K:$L,2,FALSE),"")),"")</f>
        <v/>
      </c>
      <c r="BA265" s="6" t="e">
        <f>VLOOKUP(AL265,buff!$K:$P,6,FALSE)</f>
        <v>#N/A</v>
      </c>
      <c r="BB265" s="6" t="e">
        <f>VLOOKUP(AM265,buff!$K:$P,6,FALSE)</f>
        <v>#N/A</v>
      </c>
      <c r="BC265" s="6" t="e">
        <f>VLOOKUP(AN265,buff!$K:$P,6,FALSE)</f>
        <v>#N/A</v>
      </c>
      <c r="BD265">
        <f t="shared" si="72"/>
        <v>0</v>
      </c>
      <c r="BE265">
        <f t="shared" si="73"/>
        <v>0</v>
      </c>
      <c r="BF265" s="22">
        <f t="shared" si="74"/>
        <v>100501</v>
      </c>
    </row>
    <row r="266" spans="1:58" x14ac:dyDescent="0.15">
      <c r="A266" t="str">
        <f t="shared" si="65"/>
        <v>尤朵拉主动技能1等级20</v>
      </c>
      <c r="B266" s="8">
        <f t="shared" si="69"/>
        <v>10050120</v>
      </c>
      <c r="C266" s="8" t="str">
        <f>VLOOKUP(G266,角色!A:B,2,FALSE)</f>
        <v>尤朵拉</v>
      </c>
      <c r="D266" s="8" t="str">
        <f t="shared" si="70"/>
        <v>主动技能1</v>
      </c>
      <c r="E266" s="8">
        <f t="shared" si="75"/>
        <v>20</v>
      </c>
      <c r="F266" s="8">
        <f t="shared" si="76"/>
        <v>1</v>
      </c>
      <c r="G266" s="8">
        <f t="shared" si="77"/>
        <v>5</v>
      </c>
      <c r="H266" s="4" t="s">
        <v>668</v>
      </c>
      <c r="I266" s="20" t="str">
        <f t="shared" si="64"/>
        <v>对敌方单体攻击，造成100%攻击力（+77646）点伤害。</v>
      </c>
      <c r="J266" s="4" t="s">
        <v>277</v>
      </c>
      <c r="K266" s="1" t="s">
        <v>102</v>
      </c>
      <c r="L266" s="4" t="s">
        <v>106</v>
      </c>
      <c r="M266" s="4"/>
      <c r="N266" s="4">
        <v>100</v>
      </c>
      <c r="O266" s="20">
        <f>VLOOKUP(L266,对应表!BK:BL,2,FALSE)</f>
        <v>0</v>
      </c>
      <c r="P266" s="25" t="str">
        <f>_xlfn.IFNA(VLOOKUP(G266,角色!V:AE,主动技能!F266+1,FALSE),"")</f>
        <v>|||</v>
      </c>
      <c r="Q266" s="25">
        <f>(VLOOKUP(G266,角色!V:AE,主动技能!F266+4,FALSE))</f>
        <v>1</v>
      </c>
      <c r="R266" s="25">
        <v>0</v>
      </c>
      <c r="S266" s="25">
        <v>0</v>
      </c>
      <c r="T266" s="6" t="str">
        <f t="shared" si="66"/>
        <v/>
      </c>
      <c r="U266" s="6" t="str">
        <f t="shared" si="67"/>
        <v/>
      </c>
      <c r="V266" s="19" t="str">
        <f>VLOOKUP(G266,角色!AW:BC,主动技能!F266+1,FALSE)</f>
        <v>skill_01</v>
      </c>
      <c r="Y266">
        <f t="shared" si="68"/>
        <v>0</v>
      </c>
      <c r="Z266" s="19">
        <f>IF(VLOOKUP(C266,角色!CC:CI,主动技能!F266*2,FALSE)=0,"",VLOOKUP(C266,角色!CC:CI,主动技能!F266*2,FALSE))</f>
        <v>100</v>
      </c>
      <c r="AA266" s="19">
        <f>IF(VLOOKUP(C266,角色!CC:CI,主动技能!F266*2+1,FALSE)=0,0,VLOOKUP(C266,角色!CC:CI,主动技能!F266*2+1,FALSE))</f>
        <v>10</v>
      </c>
      <c r="AB266" s="19">
        <f>IF(INT(VLOOKUP(E266,角色属性概况!I:M,3,FALSE)*AA266/100)=0,"",(INT(VLOOKUP(E266,角色属性概况!I:M,3,FALSE)*AA266/100)))</f>
        <v>77646</v>
      </c>
      <c r="AE266" s="25">
        <f>(VLOOKUP(G266,角色!V:AE,主动技能!F266+7,FALSE))</f>
        <v>1</v>
      </c>
      <c r="AF266" s="19">
        <f>VLOOKUP(F266,对应表!AY:BA,3,FALSE)</f>
        <v>0</v>
      </c>
      <c r="AG266" s="19">
        <f>VLOOKUP(F266,对应表!AY:BA,2,FALSE)</f>
        <v>0</v>
      </c>
      <c r="AH266" s="25" t="str">
        <f>VLOOKUP(F266,特效对应!F:G,2,FALSE)</f>
        <v>attack</v>
      </c>
      <c r="AJ266">
        <f t="shared" si="71"/>
        <v>20</v>
      </c>
      <c r="AQ266" s="6" t="str">
        <f>_xlfn.IFNA(IF(IF($AK266=AQ$5,VLOOKUP(AL266,buff!$K:$L,2,FALSE),"")=0,"",IF($AK266=AQ$5,VLOOKUP(AL266,buff!$K:$L,2,FALSE),"")),"")</f>
        <v/>
      </c>
      <c r="AR266" s="6" t="str">
        <f>_xlfn.IFNA(IF(IF($AK266=AR$5,VLOOKUP(AM266,buff!$K:$L,2,FALSE),"")=0,"",IF($AK266=AR$5,VLOOKUP(AM266,buff!$K:$L,2,FALSE),"")),"")</f>
        <v/>
      </c>
      <c r="AS266" s="6" t="str">
        <f>_xlfn.IFNA(IF(IF($AK266=AS$5,VLOOKUP(AN266,buff!$K:$L,2,FALSE),"")=0,"",IF($AK266=AS$5,VLOOKUP(AN266,buff!$K:$L,2,FALSE),"")),"")</f>
        <v/>
      </c>
      <c r="AT266" s="6" t="str">
        <f>_xlfn.IFNA(IF(IF($AK266=AT$5,VLOOKUP(AO266,buff!$K:$L,2,FALSE),"")=0,"",IF($AK266=AT$5,VLOOKUP(AO266,buff!$K:$L,2,FALSE),"")),"")</f>
        <v/>
      </c>
      <c r="AU266" s="6" t="str">
        <f>_xlfn.IFNA(IF(IF($AK266=AU$5,VLOOKUP(AP266,buff!$K:$L,2,FALSE),"")=0,"",IF($AK266=AU$5,VLOOKUP(AP266,buff!$K:$L,2,FALSE),"")),"")</f>
        <v/>
      </c>
      <c r="AV266" s="6" t="str">
        <f>_xlfn.IFNA(IF(IF($AK266=AV$5,VLOOKUP(AL266,buff!$K:$L,2,FALSE),"")=0,"",IF($AK266=AV$5,VLOOKUP(AL266,buff!$K:$L,2,FALSE),"")),"")</f>
        <v/>
      </c>
      <c r="AW266" s="6" t="str">
        <f>_xlfn.IFNA(IF(IF($AK266=AW$5,VLOOKUP(AM266,buff!$K:$L,2,FALSE),"")=0,"",IF($AK266=AW$5,VLOOKUP(AM266,buff!$K:$L,2,FALSE),"")),"")</f>
        <v/>
      </c>
      <c r="AX266" s="6" t="str">
        <f>_xlfn.IFNA(IF(IF($AK266=AX$5,VLOOKUP(AN266,buff!$K:$L,2,FALSE),"")=0,"",IF($AK266=AX$5,VLOOKUP(AN266,buff!$K:$L,2,FALSE),"")),"")</f>
        <v/>
      </c>
      <c r="AY266" s="6" t="str">
        <f>_xlfn.IFNA(IF(IF($AK266=AY$5,VLOOKUP(AO266,buff!$K:$L,2,FALSE),"")=0,"",IF($AK266=AY$5,VLOOKUP(AO266,buff!$K:$L,2,FALSE),"")),"")</f>
        <v/>
      </c>
      <c r="AZ266" s="6" t="str">
        <f>_xlfn.IFNA(IF(IF($AK266=AZ$5,VLOOKUP(AP266,buff!$K:$L,2,FALSE),"")=0,"",IF($AK266=AZ$5,VLOOKUP(AP266,buff!$K:$L,2,FALSE),"")),"")</f>
        <v/>
      </c>
      <c r="BA266" s="6" t="e">
        <f>VLOOKUP(AL266,buff!$K:$P,6,FALSE)</f>
        <v>#N/A</v>
      </c>
      <c r="BB266" s="6" t="e">
        <f>VLOOKUP(AM266,buff!$K:$P,6,FALSE)</f>
        <v>#N/A</v>
      </c>
      <c r="BC266" s="6" t="e">
        <f>VLOOKUP(AN266,buff!$K:$P,6,FALSE)</f>
        <v>#N/A</v>
      </c>
      <c r="BD266">
        <f t="shared" si="72"/>
        <v>0</v>
      </c>
      <c r="BE266">
        <f t="shared" si="73"/>
        <v>0</v>
      </c>
      <c r="BF266" s="22">
        <f t="shared" si="74"/>
        <v>100501</v>
      </c>
    </row>
    <row r="267" spans="1:58" x14ac:dyDescent="0.15">
      <c r="A267" t="str">
        <f t="shared" si="65"/>
        <v>尤朵拉主动技能2等级1</v>
      </c>
      <c r="B267" s="8">
        <f t="shared" si="69"/>
        <v>10050201</v>
      </c>
      <c r="C267" s="8" t="str">
        <f>VLOOKUP(G267,角色!A:B,2,FALSE)</f>
        <v>尤朵拉</v>
      </c>
      <c r="D267" s="8" t="str">
        <f t="shared" si="70"/>
        <v>主动技能2</v>
      </c>
      <c r="E267" s="8">
        <f t="shared" si="75"/>
        <v>1</v>
      </c>
      <c r="F267" s="8">
        <f t="shared" si="76"/>
        <v>2</v>
      </c>
      <c r="G267" s="8">
        <f t="shared" si="77"/>
        <v>5</v>
      </c>
      <c r="H267" s="4" t="s">
        <v>886</v>
      </c>
      <c r="I267" s="20" t="str">
        <f>"对敌方后排"&amp;L267&amp;"攻击，造成"&amp;Z267&amp;"%攻击力（+"&amp;AB267&amp;"）点伤害。"</f>
        <v>对敌方后排单体攻击，造成150%攻击力（+553）点伤害。</v>
      </c>
      <c r="J267" s="4" t="s">
        <v>277</v>
      </c>
      <c r="K267" s="1" t="s">
        <v>103</v>
      </c>
      <c r="L267" s="4" t="s">
        <v>106</v>
      </c>
      <c r="M267" s="4"/>
      <c r="N267" s="4">
        <v>100</v>
      </c>
      <c r="O267" s="20">
        <f>VLOOKUP(L267,对应表!BK:BL,2,FALSE)</f>
        <v>0</v>
      </c>
      <c r="P267" s="25" t="str">
        <f>_xlfn.IFNA(VLOOKUP(G267,角色!V:AE,主动技能!F267+1,FALSE),"")</f>
        <v>||eff_xuanbingjian_1|</v>
      </c>
      <c r="Q267" s="25">
        <f>(VLOOKUP(G267,角色!V:AE,主动技能!F267+4,FALSE))</f>
        <v>1</v>
      </c>
      <c r="R267" s="25">
        <v>0</v>
      </c>
      <c r="S267" s="25">
        <v>0</v>
      </c>
      <c r="T267" s="6" t="str">
        <f t="shared" si="66"/>
        <v/>
      </c>
      <c r="U267" s="6" t="str">
        <f t="shared" si="67"/>
        <v/>
      </c>
      <c r="V267" s="19" t="str">
        <f>VLOOKUP(G267,角色!AW:BC,主动技能!F267+1,FALSE)</f>
        <v>skill_06</v>
      </c>
      <c r="Y267">
        <f t="shared" si="68"/>
        <v>0</v>
      </c>
      <c r="Z267" s="19">
        <f>IF(VLOOKUP(C267,角色!CC:CI,主动技能!F267*2,FALSE)=0,"",VLOOKUP(C267,角色!CC:CI,主动技能!F267*2,FALSE))</f>
        <v>150</v>
      </c>
      <c r="AA267" s="19">
        <f>IF(VLOOKUP(C267,角色!CC:CI,主动技能!F267*2+1,FALSE)=0,0,VLOOKUP(C267,角色!CC:CI,主动技能!F267*2+1,FALSE))</f>
        <v>50</v>
      </c>
      <c r="AB267" s="19">
        <f>IF(INT(VLOOKUP(E267,角色属性概况!I:M,3,FALSE)*AA267/100)=0,"",(INT(VLOOKUP(E267,角色属性概况!I:M,3,FALSE)*AA267/100)))</f>
        <v>553</v>
      </c>
      <c r="AE267" s="25">
        <f>(VLOOKUP(G267,角色!V:AE,主动技能!F267+7,FALSE))</f>
        <v>1</v>
      </c>
      <c r="AF267" s="19">
        <f>VLOOKUP(F267,对应表!AY:BA,3,FALSE)</f>
        <v>1</v>
      </c>
      <c r="AG267" s="19">
        <f>VLOOKUP(F267,对应表!AY:BA,2,FALSE)</f>
        <v>1</v>
      </c>
      <c r="AH267" s="25" t="str">
        <f>VLOOKUP(F267,特效对应!F:G,2,FALSE)</f>
        <v>attackex</v>
      </c>
      <c r="AJ267">
        <f t="shared" si="71"/>
        <v>1</v>
      </c>
      <c r="AQ267" s="6" t="str">
        <f>_xlfn.IFNA(IF(IF($AK267=AQ$5,VLOOKUP(AL267,buff!$K:$L,2,FALSE),"")=0,"",IF($AK267=AQ$5,VLOOKUP(AL267,buff!$K:$L,2,FALSE),"")),"")</f>
        <v/>
      </c>
      <c r="AR267" s="6" t="str">
        <f>_xlfn.IFNA(IF(IF($AK267=AR$5,VLOOKUP(AM267,buff!$K:$L,2,FALSE),"")=0,"",IF($AK267=AR$5,VLOOKUP(AM267,buff!$K:$L,2,FALSE),"")),"")</f>
        <v/>
      </c>
      <c r="AS267" s="6" t="str">
        <f>_xlfn.IFNA(IF(IF($AK267=AS$5,VLOOKUP(AN267,buff!$K:$L,2,FALSE),"")=0,"",IF($AK267=AS$5,VLOOKUP(AN267,buff!$K:$L,2,FALSE),"")),"")</f>
        <v/>
      </c>
      <c r="AT267" s="6" t="str">
        <f>_xlfn.IFNA(IF(IF($AK267=AT$5,VLOOKUP(AO267,buff!$K:$L,2,FALSE),"")=0,"",IF($AK267=AT$5,VLOOKUP(AO267,buff!$K:$L,2,FALSE),"")),"")</f>
        <v/>
      </c>
      <c r="AU267" s="6" t="str">
        <f>_xlfn.IFNA(IF(IF($AK267=AU$5,VLOOKUP(AP267,buff!$K:$L,2,FALSE),"")=0,"",IF($AK267=AU$5,VLOOKUP(AP267,buff!$K:$L,2,FALSE),"")),"")</f>
        <v/>
      </c>
      <c r="AV267" s="6" t="str">
        <f>_xlfn.IFNA(IF(IF($AK267=AV$5,VLOOKUP(AL267,buff!$K:$L,2,FALSE),"")=0,"",IF($AK267=AV$5,VLOOKUP(AL267,buff!$K:$L,2,FALSE),"")),"")</f>
        <v/>
      </c>
      <c r="AW267" s="6" t="str">
        <f>_xlfn.IFNA(IF(IF($AK267=AW$5,VLOOKUP(AM267,buff!$K:$L,2,FALSE),"")=0,"",IF($AK267=AW$5,VLOOKUP(AM267,buff!$K:$L,2,FALSE),"")),"")</f>
        <v/>
      </c>
      <c r="AX267" s="6" t="str">
        <f>_xlfn.IFNA(IF(IF($AK267=AX$5,VLOOKUP(AN267,buff!$K:$L,2,FALSE),"")=0,"",IF($AK267=AX$5,VLOOKUP(AN267,buff!$K:$L,2,FALSE),"")),"")</f>
        <v/>
      </c>
      <c r="AY267" s="6" t="str">
        <f>_xlfn.IFNA(IF(IF($AK267=AY$5,VLOOKUP(AO267,buff!$K:$L,2,FALSE),"")=0,"",IF($AK267=AY$5,VLOOKUP(AO267,buff!$K:$L,2,FALSE),"")),"")</f>
        <v/>
      </c>
      <c r="AZ267" s="6" t="str">
        <f>_xlfn.IFNA(IF(IF($AK267=AZ$5,VLOOKUP(AP267,buff!$K:$L,2,FALSE),"")=0,"",IF($AK267=AZ$5,VLOOKUP(AP267,buff!$K:$L,2,FALSE),"")),"")</f>
        <v/>
      </c>
      <c r="BA267" s="6" t="e">
        <f>VLOOKUP(AL267,buff!$K:$P,6,FALSE)</f>
        <v>#N/A</v>
      </c>
      <c r="BB267" s="6" t="e">
        <f>VLOOKUP(AM267,buff!$K:$P,6,FALSE)</f>
        <v>#N/A</v>
      </c>
      <c r="BC267" s="6" t="e">
        <f>VLOOKUP(AN267,buff!$K:$P,6,FALSE)</f>
        <v>#N/A</v>
      </c>
      <c r="BD267">
        <f t="shared" si="72"/>
        <v>2</v>
      </c>
      <c r="BE267">
        <f t="shared" si="73"/>
        <v>1</v>
      </c>
      <c r="BF267" s="22">
        <f t="shared" si="74"/>
        <v>100502</v>
      </c>
    </row>
    <row r="268" spans="1:58" x14ac:dyDescent="0.15">
      <c r="A268" t="str">
        <f t="shared" si="65"/>
        <v>尤朵拉主动技能2等级2</v>
      </c>
      <c r="B268" s="8">
        <f t="shared" si="69"/>
        <v>10050202</v>
      </c>
      <c r="C268" s="8" t="str">
        <f>VLOOKUP(G268,角色!A:B,2,FALSE)</f>
        <v>尤朵拉</v>
      </c>
      <c r="D268" s="8" t="str">
        <f t="shared" si="70"/>
        <v>主动技能2</v>
      </c>
      <c r="E268" s="8">
        <f t="shared" si="75"/>
        <v>2</v>
      </c>
      <c r="F268" s="8">
        <f t="shared" si="76"/>
        <v>2</v>
      </c>
      <c r="G268" s="8">
        <f t="shared" si="77"/>
        <v>5</v>
      </c>
      <c r="H268" s="4" t="s">
        <v>886</v>
      </c>
      <c r="I268" s="20" t="str">
        <f t="shared" ref="I268:I286" si="78">"对敌方后排"&amp;L268&amp;"攻击，造成"&amp;Z268&amp;"%攻击力（+"&amp;AB268&amp;"）点伤害。"</f>
        <v>对敌方后排单体攻击，造成150%攻击力（+611）点伤害。</v>
      </c>
      <c r="J268" s="4" t="s">
        <v>277</v>
      </c>
      <c r="K268" s="1" t="s">
        <v>103</v>
      </c>
      <c r="L268" s="4" t="s">
        <v>106</v>
      </c>
      <c r="M268" s="4"/>
      <c r="N268" s="4">
        <v>100</v>
      </c>
      <c r="O268" s="20">
        <f>VLOOKUP(L268,对应表!BK:BL,2,FALSE)</f>
        <v>0</v>
      </c>
      <c r="P268" s="25" t="str">
        <f>_xlfn.IFNA(VLOOKUP(G268,角色!V:AE,主动技能!F268+1,FALSE),"")</f>
        <v>||eff_xuanbingjian_1|</v>
      </c>
      <c r="Q268" s="25">
        <f>(VLOOKUP(G268,角色!V:AE,主动技能!F268+4,FALSE))</f>
        <v>1</v>
      </c>
      <c r="R268" s="25">
        <v>0</v>
      </c>
      <c r="S268" s="25">
        <v>0</v>
      </c>
      <c r="T268" s="6" t="str">
        <f t="shared" si="66"/>
        <v/>
      </c>
      <c r="U268" s="6" t="str">
        <f t="shared" si="67"/>
        <v/>
      </c>
      <c r="V268" s="19" t="str">
        <f>VLOOKUP(G268,角色!AW:BC,主动技能!F268+1,FALSE)</f>
        <v>skill_06</v>
      </c>
      <c r="Y268">
        <f t="shared" si="68"/>
        <v>0</v>
      </c>
      <c r="Z268" s="19">
        <f>IF(VLOOKUP(C268,角色!CC:CI,主动技能!F268*2,FALSE)=0,"",VLOOKUP(C268,角色!CC:CI,主动技能!F268*2,FALSE))</f>
        <v>150</v>
      </c>
      <c r="AA268" s="19">
        <f>IF(VLOOKUP(C268,角色!CC:CI,主动技能!F268*2+1,FALSE)=0,0,VLOOKUP(C268,角色!CC:CI,主动技能!F268*2+1,FALSE))</f>
        <v>50</v>
      </c>
      <c r="AB268" s="19">
        <f>IF(INT(VLOOKUP(E268,角色属性概况!I:M,3,FALSE)*AA268/100)=0,"",(INT(VLOOKUP(E268,角色属性概况!I:M,3,FALSE)*AA268/100)))</f>
        <v>611</v>
      </c>
      <c r="AE268" s="25">
        <f>(VLOOKUP(G268,角色!V:AE,主动技能!F268+7,FALSE))</f>
        <v>1</v>
      </c>
      <c r="AF268" s="19">
        <f>VLOOKUP(F268,对应表!AY:BA,3,FALSE)</f>
        <v>1</v>
      </c>
      <c r="AG268" s="19">
        <f>VLOOKUP(F268,对应表!AY:BA,2,FALSE)</f>
        <v>1</v>
      </c>
      <c r="AH268" s="25" t="str">
        <f>VLOOKUP(F268,特效对应!F:G,2,FALSE)</f>
        <v>attackex</v>
      </c>
      <c r="AJ268">
        <f t="shared" si="71"/>
        <v>2</v>
      </c>
      <c r="AQ268" s="6" t="str">
        <f>_xlfn.IFNA(IF(IF($AK268=AQ$5,VLOOKUP(AL268,buff!$K:$L,2,FALSE),"")=0,"",IF($AK268=AQ$5,VLOOKUP(AL268,buff!$K:$L,2,FALSE),"")),"")</f>
        <v/>
      </c>
      <c r="AR268" s="6" t="str">
        <f>_xlfn.IFNA(IF(IF($AK268=AR$5,VLOOKUP(AM268,buff!$K:$L,2,FALSE),"")=0,"",IF($AK268=AR$5,VLOOKUP(AM268,buff!$K:$L,2,FALSE),"")),"")</f>
        <v/>
      </c>
      <c r="AS268" s="6" t="str">
        <f>_xlfn.IFNA(IF(IF($AK268=AS$5,VLOOKUP(AN268,buff!$K:$L,2,FALSE),"")=0,"",IF($AK268=AS$5,VLOOKUP(AN268,buff!$K:$L,2,FALSE),"")),"")</f>
        <v/>
      </c>
      <c r="AT268" s="6" t="str">
        <f>_xlfn.IFNA(IF(IF($AK268=AT$5,VLOOKUP(AO268,buff!$K:$L,2,FALSE),"")=0,"",IF($AK268=AT$5,VLOOKUP(AO268,buff!$K:$L,2,FALSE),"")),"")</f>
        <v/>
      </c>
      <c r="AU268" s="6" t="str">
        <f>_xlfn.IFNA(IF(IF($AK268=AU$5,VLOOKUP(AP268,buff!$K:$L,2,FALSE),"")=0,"",IF($AK268=AU$5,VLOOKUP(AP268,buff!$K:$L,2,FALSE),"")),"")</f>
        <v/>
      </c>
      <c r="AV268" s="6" t="str">
        <f>_xlfn.IFNA(IF(IF($AK268=AV$5,VLOOKUP(AL268,buff!$K:$L,2,FALSE),"")=0,"",IF($AK268=AV$5,VLOOKUP(AL268,buff!$K:$L,2,FALSE),"")),"")</f>
        <v/>
      </c>
      <c r="AW268" s="6" t="str">
        <f>_xlfn.IFNA(IF(IF($AK268=AW$5,VLOOKUP(AM268,buff!$K:$L,2,FALSE),"")=0,"",IF($AK268=AW$5,VLOOKUP(AM268,buff!$K:$L,2,FALSE),"")),"")</f>
        <v/>
      </c>
      <c r="AX268" s="6" t="str">
        <f>_xlfn.IFNA(IF(IF($AK268=AX$5,VLOOKUP(AN268,buff!$K:$L,2,FALSE),"")=0,"",IF($AK268=AX$5,VLOOKUP(AN268,buff!$K:$L,2,FALSE),"")),"")</f>
        <v/>
      </c>
      <c r="AY268" s="6" t="str">
        <f>_xlfn.IFNA(IF(IF($AK268=AY$5,VLOOKUP(AO268,buff!$K:$L,2,FALSE),"")=0,"",IF($AK268=AY$5,VLOOKUP(AO268,buff!$K:$L,2,FALSE),"")),"")</f>
        <v/>
      </c>
      <c r="AZ268" s="6" t="str">
        <f>_xlfn.IFNA(IF(IF($AK268=AZ$5,VLOOKUP(AP268,buff!$K:$L,2,FALSE),"")=0,"",IF($AK268=AZ$5,VLOOKUP(AP268,buff!$K:$L,2,FALSE),"")),"")</f>
        <v/>
      </c>
      <c r="BA268" s="6" t="e">
        <f>VLOOKUP(AL268,buff!$K:$P,6,FALSE)</f>
        <v>#N/A</v>
      </c>
      <c r="BB268" s="6" t="e">
        <f>VLOOKUP(AM268,buff!$K:$P,6,FALSE)</f>
        <v>#N/A</v>
      </c>
      <c r="BC268" s="6" t="e">
        <f>VLOOKUP(AN268,buff!$K:$P,6,FALSE)</f>
        <v>#N/A</v>
      </c>
      <c r="BD268">
        <f t="shared" si="72"/>
        <v>2</v>
      </c>
      <c r="BE268">
        <f t="shared" si="73"/>
        <v>1</v>
      </c>
      <c r="BF268" s="22">
        <f t="shared" si="74"/>
        <v>100502</v>
      </c>
    </row>
    <row r="269" spans="1:58" x14ac:dyDescent="0.15">
      <c r="A269" t="str">
        <f t="shared" si="65"/>
        <v>尤朵拉主动技能2等级3</v>
      </c>
      <c r="B269" s="8">
        <f t="shared" si="69"/>
        <v>10050203</v>
      </c>
      <c r="C269" s="8" t="str">
        <f>VLOOKUP(G269,角色!A:B,2,FALSE)</f>
        <v>尤朵拉</v>
      </c>
      <c r="D269" s="8" t="str">
        <f t="shared" si="70"/>
        <v>主动技能2</v>
      </c>
      <c r="E269" s="8">
        <f t="shared" si="75"/>
        <v>3</v>
      </c>
      <c r="F269" s="8">
        <f t="shared" si="76"/>
        <v>2</v>
      </c>
      <c r="G269" s="8">
        <f t="shared" si="77"/>
        <v>5</v>
      </c>
      <c r="H269" s="4" t="s">
        <v>886</v>
      </c>
      <c r="I269" s="20" t="str">
        <f t="shared" si="78"/>
        <v>对敌方后排单体攻击，造成150%攻击力（+809）点伤害。</v>
      </c>
      <c r="J269" s="4" t="s">
        <v>277</v>
      </c>
      <c r="K269" s="1" t="s">
        <v>103</v>
      </c>
      <c r="L269" s="4" t="s">
        <v>106</v>
      </c>
      <c r="M269" s="4"/>
      <c r="N269" s="4">
        <v>100</v>
      </c>
      <c r="O269" s="20">
        <f>VLOOKUP(L269,对应表!BK:BL,2,FALSE)</f>
        <v>0</v>
      </c>
      <c r="P269" s="25" t="str">
        <f>_xlfn.IFNA(VLOOKUP(G269,角色!V:AE,主动技能!F269+1,FALSE),"")</f>
        <v>||eff_xuanbingjian_1|</v>
      </c>
      <c r="Q269" s="25">
        <f>(VLOOKUP(G269,角色!V:AE,主动技能!F269+4,FALSE))</f>
        <v>1</v>
      </c>
      <c r="R269" s="25">
        <v>0</v>
      </c>
      <c r="S269" s="25">
        <v>0</v>
      </c>
      <c r="T269" s="6" t="str">
        <f t="shared" si="66"/>
        <v/>
      </c>
      <c r="U269" s="6" t="str">
        <f t="shared" si="67"/>
        <v/>
      </c>
      <c r="V269" s="19" t="str">
        <f>VLOOKUP(G269,角色!AW:BC,主动技能!F269+1,FALSE)</f>
        <v>skill_06</v>
      </c>
      <c r="Y269">
        <f t="shared" si="68"/>
        <v>0</v>
      </c>
      <c r="Z269" s="19">
        <f>IF(VLOOKUP(C269,角色!CC:CI,主动技能!F269*2,FALSE)=0,"",VLOOKUP(C269,角色!CC:CI,主动技能!F269*2,FALSE))</f>
        <v>150</v>
      </c>
      <c r="AA269" s="19">
        <f>IF(VLOOKUP(C269,角色!CC:CI,主动技能!F269*2+1,FALSE)=0,0,VLOOKUP(C269,角色!CC:CI,主动技能!F269*2+1,FALSE))</f>
        <v>50</v>
      </c>
      <c r="AB269" s="19">
        <f>IF(INT(VLOOKUP(E269,角色属性概况!I:M,3,FALSE)*AA269/100)=0,"",(INT(VLOOKUP(E269,角色属性概况!I:M,3,FALSE)*AA269/100)))</f>
        <v>809</v>
      </c>
      <c r="AE269" s="25">
        <f>(VLOOKUP(G269,角色!V:AE,主动技能!F269+7,FALSE))</f>
        <v>1</v>
      </c>
      <c r="AF269" s="19">
        <f>VLOOKUP(F269,对应表!AY:BA,3,FALSE)</f>
        <v>1</v>
      </c>
      <c r="AG269" s="19">
        <f>VLOOKUP(F269,对应表!AY:BA,2,FALSE)</f>
        <v>1</v>
      </c>
      <c r="AH269" s="25" t="str">
        <f>VLOOKUP(F269,特效对应!F:G,2,FALSE)</f>
        <v>attackex</v>
      </c>
      <c r="AJ269">
        <f t="shared" si="71"/>
        <v>3</v>
      </c>
      <c r="AQ269" s="6" t="str">
        <f>_xlfn.IFNA(IF(IF($AK269=AQ$5,VLOOKUP(AL269,buff!$K:$L,2,FALSE),"")=0,"",IF($AK269=AQ$5,VLOOKUP(AL269,buff!$K:$L,2,FALSE),"")),"")</f>
        <v/>
      </c>
      <c r="AR269" s="6" t="str">
        <f>_xlfn.IFNA(IF(IF($AK269=AR$5,VLOOKUP(AM269,buff!$K:$L,2,FALSE),"")=0,"",IF($AK269=AR$5,VLOOKUP(AM269,buff!$K:$L,2,FALSE),"")),"")</f>
        <v/>
      </c>
      <c r="AS269" s="6" t="str">
        <f>_xlfn.IFNA(IF(IF($AK269=AS$5,VLOOKUP(AN269,buff!$K:$L,2,FALSE),"")=0,"",IF($AK269=AS$5,VLOOKUP(AN269,buff!$K:$L,2,FALSE),"")),"")</f>
        <v/>
      </c>
      <c r="AT269" s="6" t="str">
        <f>_xlfn.IFNA(IF(IF($AK269=AT$5,VLOOKUP(AO269,buff!$K:$L,2,FALSE),"")=0,"",IF($AK269=AT$5,VLOOKUP(AO269,buff!$K:$L,2,FALSE),"")),"")</f>
        <v/>
      </c>
      <c r="AU269" s="6" t="str">
        <f>_xlfn.IFNA(IF(IF($AK269=AU$5,VLOOKUP(AP269,buff!$K:$L,2,FALSE),"")=0,"",IF($AK269=AU$5,VLOOKUP(AP269,buff!$K:$L,2,FALSE),"")),"")</f>
        <v/>
      </c>
      <c r="AV269" s="6" t="str">
        <f>_xlfn.IFNA(IF(IF($AK269=AV$5,VLOOKUP(AL269,buff!$K:$L,2,FALSE),"")=0,"",IF($AK269=AV$5,VLOOKUP(AL269,buff!$K:$L,2,FALSE),"")),"")</f>
        <v/>
      </c>
      <c r="AW269" s="6" t="str">
        <f>_xlfn.IFNA(IF(IF($AK269=AW$5,VLOOKUP(AM269,buff!$K:$L,2,FALSE),"")=0,"",IF($AK269=AW$5,VLOOKUP(AM269,buff!$K:$L,2,FALSE),"")),"")</f>
        <v/>
      </c>
      <c r="AX269" s="6" t="str">
        <f>_xlfn.IFNA(IF(IF($AK269=AX$5,VLOOKUP(AN269,buff!$K:$L,2,FALSE),"")=0,"",IF($AK269=AX$5,VLOOKUP(AN269,buff!$K:$L,2,FALSE),"")),"")</f>
        <v/>
      </c>
      <c r="AY269" s="6" t="str">
        <f>_xlfn.IFNA(IF(IF($AK269=AY$5,VLOOKUP(AO269,buff!$K:$L,2,FALSE),"")=0,"",IF($AK269=AY$5,VLOOKUP(AO269,buff!$K:$L,2,FALSE),"")),"")</f>
        <v/>
      </c>
      <c r="AZ269" s="6" t="str">
        <f>_xlfn.IFNA(IF(IF($AK269=AZ$5,VLOOKUP(AP269,buff!$K:$L,2,FALSE),"")=0,"",IF($AK269=AZ$5,VLOOKUP(AP269,buff!$K:$L,2,FALSE),"")),"")</f>
        <v/>
      </c>
      <c r="BA269" s="6" t="e">
        <f>VLOOKUP(AL269,buff!$K:$P,6,FALSE)</f>
        <v>#N/A</v>
      </c>
      <c r="BB269" s="6" t="e">
        <f>VLOOKUP(AM269,buff!$K:$P,6,FALSE)</f>
        <v>#N/A</v>
      </c>
      <c r="BC269" s="6" t="e">
        <f>VLOOKUP(AN269,buff!$K:$P,6,FALSE)</f>
        <v>#N/A</v>
      </c>
      <c r="BD269">
        <f t="shared" si="72"/>
        <v>2</v>
      </c>
      <c r="BE269">
        <f t="shared" si="73"/>
        <v>1</v>
      </c>
      <c r="BF269" s="22">
        <f t="shared" si="74"/>
        <v>100502</v>
      </c>
    </row>
    <row r="270" spans="1:58" x14ac:dyDescent="0.15">
      <c r="A270" t="str">
        <f t="shared" si="65"/>
        <v>尤朵拉主动技能2等级4</v>
      </c>
      <c r="B270" s="8">
        <f t="shared" si="69"/>
        <v>10050204</v>
      </c>
      <c r="C270" s="8" t="str">
        <f>VLOOKUP(G270,角色!A:B,2,FALSE)</f>
        <v>尤朵拉</v>
      </c>
      <c r="D270" s="8" t="str">
        <f t="shared" si="70"/>
        <v>主动技能2</v>
      </c>
      <c r="E270" s="8">
        <f t="shared" si="75"/>
        <v>4</v>
      </c>
      <c r="F270" s="8">
        <f t="shared" si="76"/>
        <v>2</v>
      </c>
      <c r="G270" s="8">
        <f t="shared" si="77"/>
        <v>5</v>
      </c>
      <c r="H270" s="4" t="s">
        <v>886</v>
      </c>
      <c r="I270" s="20" t="str">
        <f t="shared" si="78"/>
        <v>对敌方后排单体攻击，造成150%攻击力（+1247）点伤害。</v>
      </c>
      <c r="J270" s="4" t="s">
        <v>277</v>
      </c>
      <c r="K270" s="1" t="s">
        <v>103</v>
      </c>
      <c r="L270" s="4" t="s">
        <v>106</v>
      </c>
      <c r="M270" s="4"/>
      <c r="N270" s="4">
        <v>100</v>
      </c>
      <c r="O270" s="20">
        <f>VLOOKUP(L270,对应表!BK:BL,2,FALSE)</f>
        <v>0</v>
      </c>
      <c r="P270" s="25" t="str">
        <f>_xlfn.IFNA(VLOOKUP(G270,角色!V:AE,主动技能!F270+1,FALSE),"")</f>
        <v>||eff_xuanbingjian_1|</v>
      </c>
      <c r="Q270" s="25">
        <f>(VLOOKUP(G270,角色!V:AE,主动技能!F270+4,FALSE))</f>
        <v>1</v>
      </c>
      <c r="R270" s="25">
        <v>0</v>
      </c>
      <c r="S270" s="25">
        <v>0</v>
      </c>
      <c r="T270" s="6" t="str">
        <f t="shared" si="66"/>
        <v/>
      </c>
      <c r="U270" s="6" t="str">
        <f t="shared" si="67"/>
        <v/>
      </c>
      <c r="V270" s="19" t="str">
        <f>VLOOKUP(G270,角色!AW:BC,主动技能!F270+1,FALSE)</f>
        <v>skill_06</v>
      </c>
      <c r="Y270">
        <f t="shared" si="68"/>
        <v>0</v>
      </c>
      <c r="Z270" s="19">
        <f>IF(VLOOKUP(C270,角色!CC:CI,主动技能!F270*2,FALSE)=0,"",VLOOKUP(C270,角色!CC:CI,主动技能!F270*2,FALSE))</f>
        <v>150</v>
      </c>
      <c r="AA270" s="19">
        <f>IF(VLOOKUP(C270,角色!CC:CI,主动技能!F270*2+1,FALSE)=0,0,VLOOKUP(C270,角色!CC:CI,主动技能!F270*2+1,FALSE))</f>
        <v>50</v>
      </c>
      <c r="AB270" s="19">
        <f>IF(INT(VLOOKUP(E270,角色属性概况!I:M,3,FALSE)*AA270/100)=0,"",(INT(VLOOKUP(E270,角色属性概况!I:M,3,FALSE)*AA270/100)))</f>
        <v>1247</v>
      </c>
      <c r="AE270" s="25">
        <f>(VLOOKUP(G270,角色!V:AE,主动技能!F270+7,FALSE))</f>
        <v>1</v>
      </c>
      <c r="AF270" s="19">
        <f>VLOOKUP(F270,对应表!AY:BA,3,FALSE)</f>
        <v>1</v>
      </c>
      <c r="AG270" s="19">
        <f>VLOOKUP(F270,对应表!AY:BA,2,FALSE)</f>
        <v>1</v>
      </c>
      <c r="AH270" s="25" t="str">
        <f>VLOOKUP(F270,特效对应!F:G,2,FALSE)</f>
        <v>attackex</v>
      </c>
      <c r="AJ270">
        <f t="shared" si="71"/>
        <v>4</v>
      </c>
      <c r="AQ270" s="6" t="str">
        <f>_xlfn.IFNA(IF(IF($AK270=AQ$5,VLOOKUP(AL270,buff!$K:$L,2,FALSE),"")=0,"",IF($AK270=AQ$5,VLOOKUP(AL270,buff!$K:$L,2,FALSE),"")),"")</f>
        <v/>
      </c>
      <c r="AR270" s="6" t="str">
        <f>_xlfn.IFNA(IF(IF($AK270=AR$5,VLOOKUP(AM270,buff!$K:$L,2,FALSE),"")=0,"",IF($AK270=AR$5,VLOOKUP(AM270,buff!$K:$L,2,FALSE),"")),"")</f>
        <v/>
      </c>
      <c r="AS270" s="6" t="str">
        <f>_xlfn.IFNA(IF(IF($AK270=AS$5,VLOOKUP(AN270,buff!$K:$L,2,FALSE),"")=0,"",IF($AK270=AS$5,VLOOKUP(AN270,buff!$K:$L,2,FALSE),"")),"")</f>
        <v/>
      </c>
      <c r="AT270" s="6" t="str">
        <f>_xlfn.IFNA(IF(IF($AK270=AT$5,VLOOKUP(AO270,buff!$K:$L,2,FALSE),"")=0,"",IF($AK270=AT$5,VLOOKUP(AO270,buff!$K:$L,2,FALSE),"")),"")</f>
        <v/>
      </c>
      <c r="AU270" s="6" t="str">
        <f>_xlfn.IFNA(IF(IF($AK270=AU$5,VLOOKUP(AP270,buff!$K:$L,2,FALSE),"")=0,"",IF($AK270=AU$5,VLOOKUP(AP270,buff!$K:$L,2,FALSE),"")),"")</f>
        <v/>
      </c>
      <c r="AV270" s="6" t="str">
        <f>_xlfn.IFNA(IF(IF($AK270=AV$5,VLOOKUP(AL270,buff!$K:$L,2,FALSE),"")=0,"",IF($AK270=AV$5,VLOOKUP(AL270,buff!$K:$L,2,FALSE),"")),"")</f>
        <v/>
      </c>
      <c r="AW270" s="6" t="str">
        <f>_xlfn.IFNA(IF(IF($AK270=AW$5,VLOOKUP(AM270,buff!$K:$L,2,FALSE),"")=0,"",IF($AK270=AW$5,VLOOKUP(AM270,buff!$K:$L,2,FALSE),"")),"")</f>
        <v/>
      </c>
      <c r="AX270" s="6" t="str">
        <f>_xlfn.IFNA(IF(IF($AK270=AX$5,VLOOKUP(AN270,buff!$K:$L,2,FALSE),"")=0,"",IF($AK270=AX$5,VLOOKUP(AN270,buff!$K:$L,2,FALSE),"")),"")</f>
        <v/>
      </c>
      <c r="AY270" s="6" t="str">
        <f>_xlfn.IFNA(IF(IF($AK270=AY$5,VLOOKUP(AO270,buff!$K:$L,2,FALSE),"")=0,"",IF($AK270=AY$5,VLOOKUP(AO270,buff!$K:$L,2,FALSE),"")),"")</f>
        <v/>
      </c>
      <c r="AZ270" s="6" t="str">
        <f>_xlfn.IFNA(IF(IF($AK270=AZ$5,VLOOKUP(AP270,buff!$K:$L,2,FALSE),"")=0,"",IF($AK270=AZ$5,VLOOKUP(AP270,buff!$K:$L,2,FALSE),"")),"")</f>
        <v/>
      </c>
      <c r="BA270" s="6" t="e">
        <f>VLOOKUP(AL270,buff!$K:$P,6,FALSE)</f>
        <v>#N/A</v>
      </c>
      <c r="BB270" s="6" t="e">
        <f>VLOOKUP(AM270,buff!$K:$P,6,FALSE)</f>
        <v>#N/A</v>
      </c>
      <c r="BC270" s="6" t="e">
        <f>VLOOKUP(AN270,buff!$K:$P,6,FALSE)</f>
        <v>#N/A</v>
      </c>
      <c r="BD270">
        <f t="shared" si="72"/>
        <v>2</v>
      </c>
      <c r="BE270">
        <f t="shared" si="73"/>
        <v>1</v>
      </c>
      <c r="BF270" s="22">
        <f t="shared" si="74"/>
        <v>100502</v>
      </c>
    </row>
    <row r="271" spans="1:58" x14ac:dyDescent="0.15">
      <c r="A271" t="str">
        <f t="shared" si="65"/>
        <v>尤朵拉主动技能2等级5</v>
      </c>
      <c r="B271" s="8">
        <f t="shared" si="69"/>
        <v>10050205</v>
      </c>
      <c r="C271" s="8" t="str">
        <f>VLOOKUP(G271,角色!A:B,2,FALSE)</f>
        <v>尤朵拉</v>
      </c>
      <c r="D271" s="8" t="str">
        <f t="shared" si="70"/>
        <v>主动技能2</v>
      </c>
      <c r="E271" s="8">
        <f t="shared" si="75"/>
        <v>5</v>
      </c>
      <c r="F271" s="8">
        <f t="shared" si="76"/>
        <v>2</v>
      </c>
      <c r="G271" s="8">
        <f t="shared" si="77"/>
        <v>5</v>
      </c>
      <c r="H271" s="4" t="s">
        <v>886</v>
      </c>
      <c r="I271" s="20" t="str">
        <f t="shared" si="78"/>
        <v>对敌方后排单体攻击，造成150%攻击力（+1867）点伤害。</v>
      </c>
      <c r="J271" s="4" t="s">
        <v>277</v>
      </c>
      <c r="K271" s="1" t="s">
        <v>103</v>
      </c>
      <c r="L271" s="4" t="s">
        <v>106</v>
      </c>
      <c r="M271" s="4"/>
      <c r="N271" s="4">
        <v>100</v>
      </c>
      <c r="O271" s="20">
        <f>VLOOKUP(L271,对应表!BK:BL,2,FALSE)</f>
        <v>0</v>
      </c>
      <c r="P271" s="25" t="str">
        <f>_xlfn.IFNA(VLOOKUP(G271,角色!V:AE,主动技能!F271+1,FALSE),"")</f>
        <v>||eff_xuanbingjian_1|</v>
      </c>
      <c r="Q271" s="25">
        <f>(VLOOKUP(G271,角色!V:AE,主动技能!F271+4,FALSE))</f>
        <v>1</v>
      </c>
      <c r="R271" s="25">
        <v>0</v>
      </c>
      <c r="S271" s="25">
        <v>0</v>
      </c>
      <c r="T271" s="6" t="str">
        <f t="shared" si="66"/>
        <v/>
      </c>
      <c r="U271" s="6" t="str">
        <f t="shared" si="67"/>
        <v/>
      </c>
      <c r="V271" s="19" t="str">
        <f>VLOOKUP(G271,角色!AW:BC,主动技能!F271+1,FALSE)</f>
        <v>skill_06</v>
      </c>
      <c r="Y271">
        <f t="shared" si="68"/>
        <v>0</v>
      </c>
      <c r="Z271" s="19">
        <f>IF(VLOOKUP(C271,角色!CC:CI,主动技能!F271*2,FALSE)=0,"",VLOOKUP(C271,角色!CC:CI,主动技能!F271*2,FALSE))</f>
        <v>150</v>
      </c>
      <c r="AA271" s="19">
        <f>IF(VLOOKUP(C271,角色!CC:CI,主动技能!F271*2+1,FALSE)=0,0,VLOOKUP(C271,角色!CC:CI,主动技能!F271*2+1,FALSE))</f>
        <v>50</v>
      </c>
      <c r="AB271" s="19">
        <f>IF(INT(VLOOKUP(E271,角色属性概况!I:M,3,FALSE)*AA271/100)=0,"",(INT(VLOOKUP(E271,角色属性概况!I:M,3,FALSE)*AA271/100)))</f>
        <v>1867</v>
      </c>
      <c r="AE271" s="25">
        <f>(VLOOKUP(G271,角色!V:AE,主动技能!F271+7,FALSE))</f>
        <v>1</v>
      </c>
      <c r="AF271" s="19">
        <f>VLOOKUP(F271,对应表!AY:BA,3,FALSE)</f>
        <v>1</v>
      </c>
      <c r="AG271" s="19">
        <f>VLOOKUP(F271,对应表!AY:BA,2,FALSE)</f>
        <v>1</v>
      </c>
      <c r="AH271" s="25" t="str">
        <f>VLOOKUP(F271,特效对应!F:G,2,FALSE)</f>
        <v>attackex</v>
      </c>
      <c r="AJ271">
        <f t="shared" si="71"/>
        <v>5</v>
      </c>
      <c r="AQ271" s="6" t="str">
        <f>_xlfn.IFNA(IF(IF($AK271=AQ$5,VLOOKUP(AL271,buff!$K:$L,2,FALSE),"")=0,"",IF($AK271=AQ$5,VLOOKUP(AL271,buff!$K:$L,2,FALSE),"")),"")</f>
        <v/>
      </c>
      <c r="AR271" s="6" t="str">
        <f>_xlfn.IFNA(IF(IF($AK271=AR$5,VLOOKUP(AM271,buff!$K:$L,2,FALSE),"")=0,"",IF($AK271=AR$5,VLOOKUP(AM271,buff!$K:$L,2,FALSE),"")),"")</f>
        <v/>
      </c>
      <c r="AS271" s="6" t="str">
        <f>_xlfn.IFNA(IF(IF($AK271=AS$5,VLOOKUP(AN271,buff!$K:$L,2,FALSE),"")=0,"",IF($AK271=AS$5,VLOOKUP(AN271,buff!$K:$L,2,FALSE),"")),"")</f>
        <v/>
      </c>
      <c r="AT271" s="6" t="str">
        <f>_xlfn.IFNA(IF(IF($AK271=AT$5,VLOOKUP(AO271,buff!$K:$L,2,FALSE),"")=0,"",IF($AK271=AT$5,VLOOKUP(AO271,buff!$K:$L,2,FALSE),"")),"")</f>
        <v/>
      </c>
      <c r="AU271" s="6" t="str">
        <f>_xlfn.IFNA(IF(IF($AK271=AU$5,VLOOKUP(AP271,buff!$K:$L,2,FALSE),"")=0,"",IF($AK271=AU$5,VLOOKUP(AP271,buff!$K:$L,2,FALSE),"")),"")</f>
        <v/>
      </c>
      <c r="AV271" s="6" t="str">
        <f>_xlfn.IFNA(IF(IF($AK271=AV$5,VLOOKUP(AL271,buff!$K:$L,2,FALSE),"")=0,"",IF($AK271=AV$5,VLOOKUP(AL271,buff!$K:$L,2,FALSE),"")),"")</f>
        <v/>
      </c>
      <c r="AW271" s="6" t="str">
        <f>_xlfn.IFNA(IF(IF($AK271=AW$5,VLOOKUP(AM271,buff!$K:$L,2,FALSE),"")=0,"",IF($AK271=AW$5,VLOOKUP(AM271,buff!$K:$L,2,FALSE),"")),"")</f>
        <v/>
      </c>
      <c r="AX271" s="6" t="str">
        <f>_xlfn.IFNA(IF(IF($AK271=AX$5,VLOOKUP(AN271,buff!$K:$L,2,FALSE),"")=0,"",IF($AK271=AX$5,VLOOKUP(AN271,buff!$K:$L,2,FALSE),"")),"")</f>
        <v/>
      </c>
      <c r="AY271" s="6" t="str">
        <f>_xlfn.IFNA(IF(IF($AK271=AY$5,VLOOKUP(AO271,buff!$K:$L,2,FALSE),"")=0,"",IF($AK271=AY$5,VLOOKUP(AO271,buff!$K:$L,2,FALSE),"")),"")</f>
        <v/>
      </c>
      <c r="AZ271" s="6" t="str">
        <f>_xlfn.IFNA(IF(IF($AK271=AZ$5,VLOOKUP(AP271,buff!$K:$L,2,FALSE),"")=0,"",IF($AK271=AZ$5,VLOOKUP(AP271,buff!$K:$L,2,FALSE),"")),"")</f>
        <v/>
      </c>
      <c r="BA271" s="6" t="e">
        <f>VLOOKUP(AL271,buff!$K:$P,6,FALSE)</f>
        <v>#N/A</v>
      </c>
      <c r="BB271" s="6" t="e">
        <f>VLOOKUP(AM271,buff!$K:$P,6,FALSE)</f>
        <v>#N/A</v>
      </c>
      <c r="BC271" s="6" t="e">
        <f>VLOOKUP(AN271,buff!$K:$P,6,FALSE)</f>
        <v>#N/A</v>
      </c>
      <c r="BD271">
        <f t="shared" si="72"/>
        <v>2</v>
      </c>
      <c r="BE271">
        <f t="shared" si="73"/>
        <v>1</v>
      </c>
      <c r="BF271" s="22">
        <f t="shared" si="74"/>
        <v>100502</v>
      </c>
    </row>
    <row r="272" spans="1:58" x14ac:dyDescent="0.15">
      <c r="A272" t="str">
        <f t="shared" si="65"/>
        <v>尤朵拉主动技能2等级6</v>
      </c>
      <c r="B272" s="8">
        <f t="shared" si="69"/>
        <v>10050206</v>
      </c>
      <c r="C272" s="8" t="str">
        <f>VLOOKUP(G272,角色!A:B,2,FALSE)</f>
        <v>尤朵拉</v>
      </c>
      <c r="D272" s="8" t="str">
        <f t="shared" si="70"/>
        <v>主动技能2</v>
      </c>
      <c r="E272" s="8">
        <f t="shared" si="75"/>
        <v>6</v>
      </c>
      <c r="F272" s="8">
        <f t="shared" si="76"/>
        <v>2</v>
      </c>
      <c r="G272" s="8">
        <f t="shared" si="77"/>
        <v>5</v>
      </c>
      <c r="H272" s="4" t="s">
        <v>886</v>
      </c>
      <c r="I272" s="20" t="str">
        <f t="shared" si="78"/>
        <v>对敌方后排单体攻击，造成150%攻击力（+2745）点伤害。</v>
      </c>
      <c r="J272" s="4" t="s">
        <v>277</v>
      </c>
      <c r="K272" s="1" t="s">
        <v>103</v>
      </c>
      <c r="L272" s="4" t="s">
        <v>106</v>
      </c>
      <c r="M272" s="4"/>
      <c r="N272" s="4">
        <v>100</v>
      </c>
      <c r="O272" s="20">
        <f>VLOOKUP(L272,对应表!BK:BL,2,FALSE)</f>
        <v>0</v>
      </c>
      <c r="P272" s="25" t="str">
        <f>_xlfn.IFNA(VLOOKUP(G272,角色!V:AE,主动技能!F272+1,FALSE),"")</f>
        <v>||eff_xuanbingjian_1|</v>
      </c>
      <c r="Q272" s="25">
        <f>(VLOOKUP(G272,角色!V:AE,主动技能!F272+4,FALSE))</f>
        <v>1</v>
      </c>
      <c r="R272" s="25">
        <v>0</v>
      </c>
      <c r="S272" s="25">
        <v>0</v>
      </c>
      <c r="T272" s="6" t="str">
        <f t="shared" si="66"/>
        <v/>
      </c>
      <c r="U272" s="6" t="str">
        <f t="shared" si="67"/>
        <v/>
      </c>
      <c r="V272" s="19" t="str">
        <f>VLOOKUP(G272,角色!AW:BC,主动技能!F272+1,FALSE)</f>
        <v>skill_06</v>
      </c>
      <c r="Y272">
        <f t="shared" si="68"/>
        <v>0</v>
      </c>
      <c r="Z272" s="19">
        <f>IF(VLOOKUP(C272,角色!CC:CI,主动技能!F272*2,FALSE)=0,"",VLOOKUP(C272,角色!CC:CI,主动技能!F272*2,FALSE))</f>
        <v>150</v>
      </c>
      <c r="AA272" s="19">
        <f>IF(VLOOKUP(C272,角色!CC:CI,主动技能!F272*2+1,FALSE)=0,0,VLOOKUP(C272,角色!CC:CI,主动技能!F272*2+1,FALSE))</f>
        <v>50</v>
      </c>
      <c r="AB272" s="19">
        <f>IF(INT(VLOOKUP(E272,角色属性概况!I:M,3,FALSE)*AA272/100)=0,"",(INT(VLOOKUP(E272,角色属性概况!I:M,3,FALSE)*AA272/100)))</f>
        <v>2745</v>
      </c>
      <c r="AE272" s="25">
        <f>(VLOOKUP(G272,角色!V:AE,主动技能!F272+7,FALSE))</f>
        <v>1</v>
      </c>
      <c r="AF272" s="19">
        <f>VLOOKUP(F272,对应表!AY:BA,3,FALSE)</f>
        <v>1</v>
      </c>
      <c r="AG272" s="19">
        <f>VLOOKUP(F272,对应表!AY:BA,2,FALSE)</f>
        <v>1</v>
      </c>
      <c r="AH272" s="25" t="str">
        <f>VLOOKUP(F272,特效对应!F:G,2,FALSE)</f>
        <v>attackex</v>
      </c>
      <c r="AJ272">
        <f t="shared" si="71"/>
        <v>6</v>
      </c>
      <c r="AQ272" s="6" t="str">
        <f>_xlfn.IFNA(IF(IF($AK272=AQ$5,VLOOKUP(AL272,buff!$K:$L,2,FALSE),"")=0,"",IF($AK272=AQ$5,VLOOKUP(AL272,buff!$K:$L,2,FALSE),"")),"")</f>
        <v/>
      </c>
      <c r="AR272" s="6" t="str">
        <f>_xlfn.IFNA(IF(IF($AK272=AR$5,VLOOKUP(AM272,buff!$K:$L,2,FALSE),"")=0,"",IF($AK272=AR$5,VLOOKUP(AM272,buff!$K:$L,2,FALSE),"")),"")</f>
        <v/>
      </c>
      <c r="AS272" s="6" t="str">
        <f>_xlfn.IFNA(IF(IF($AK272=AS$5,VLOOKUP(AN272,buff!$K:$L,2,FALSE),"")=0,"",IF($AK272=AS$5,VLOOKUP(AN272,buff!$K:$L,2,FALSE),"")),"")</f>
        <v/>
      </c>
      <c r="AT272" s="6" t="str">
        <f>_xlfn.IFNA(IF(IF($AK272=AT$5,VLOOKUP(AO272,buff!$K:$L,2,FALSE),"")=0,"",IF($AK272=AT$5,VLOOKUP(AO272,buff!$K:$L,2,FALSE),"")),"")</f>
        <v/>
      </c>
      <c r="AU272" s="6" t="str">
        <f>_xlfn.IFNA(IF(IF($AK272=AU$5,VLOOKUP(AP272,buff!$K:$L,2,FALSE),"")=0,"",IF($AK272=AU$5,VLOOKUP(AP272,buff!$K:$L,2,FALSE),"")),"")</f>
        <v/>
      </c>
      <c r="AV272" s="6" t="str">
        <f>_xlfn.IFNA(IF(IF($AK272=AV$5,VLOOKUP(AL272,buff!$K:$L,2,FALSE),"")=0,"",IF($AK272=AV$5,VLOOKUP(AL272,buff!$K:$L,2,FALSE),"")),"")</f>
        <v/>
      </c>
      <c r="AW272" s="6" t="str">
        <f>_xlfn.IFNA(IF(IF($AK272=AW$5,VLOOKUP(AM272,buff!$K:$L,2,FALSE),"")=0,"",IF($AK272=AW$5,VLOOKUP(AM272,buff!$K:$L,2,FALSE),"")),"")</f>
        <v/>
      </c>
      <c r="AX272" s="6" t="str">
        <f>_xlfn.IFNA(IF(IF($AK272=AX$5,VLOOKUP(AN272,buff!$K:$L,2,FALSE),"")=0,"",IF($AK272=AX$5,VLOOKUP(AN272,buff!$K:$L,2,FALSE),"")),"")</f>
        <v/>
      </c>
      <c r="AY272" s="6" t="str">
        <f>_xlfn.IFNA(IF(IF($AK272=AY$5,VLOOKUP(AO272,buff!$K:$L,2,FALSE),"")=0,"",IF($AK272=AY$5,VLOOKUP(AO272,buff!$K:$L,2,FALSE),"")),"")</f>
        <v/>
      </c>
      <c r="AZ272" s="6" t="str">
        <f>_xlfn.IFNA(IF(IF($AK272=AZ$5,VLOOKUP(AP272,buff!$K:$L,2,FALSE),"")=0,"",IF($AK272=AZ$5,VLOOKUP(AP272,buff!$K:$L,2,FALSE),"")),"")</f>
        <v/>
      </c>
      <c r="BA272" s="6" t="e">
        <f>VLOOKUP(AL272,buff!$K:$P,6,FALSE)</f>
        <v>#N/A</v>
      </c>
      <c r="BB272" s="6" t="e">
        <f>VLOOKUP(AM272,buff!$K:$P,6,FALSE)</f>
        <v>#N/A</v>
      </c>
      <c r="BC272" s="6" t="e">
        <f>VLOOKUP(AN272,buff!$K:$P,6,FALSE)</f>
        <v>#N/A</v>
      </c>
      <c r="BD272">
        <f t="shared" si="72"/>
        <v>2</v>
      </c>
      <c r="BE272">
        <f t="shared" si="73"/>
        <v>1</v>
      </c>
      <c r="BF272" s="22">
        <f t="shared" si="74"/>
        <v>100502</v>
      </c>
    </row>
    <row r="273" spans="1:58" x14ac:dyDescent="0.15">
      <c r="A273" t="str">
        <f t="shared" si="65"/>
        <v>尤朵拉主动技能2等级7</v>
      </c>
      <c r="B273" s="8">
        <f t="shared" si="69"/>
        <v>10050207</v>
      </c>
      <c r="C273" s="8" t="str">
        <f>VLOOKUP(G273,角色!A:B,2,FALSE)</f>
        <v>尤朵拉</v>
      </c>
      <c r="D273" s="8" t="str">
        <f t="shared" si="70"/>
        <v>主动技能2</v>
      </c>
      <c r="E273" s="8">
        <f t="shared" si="75"/>
        <v>7</v>
      </c>
      <c r="F273" s="8">
        <f t="shared" si="76"/>
        <v>2</v>
      </c>
      <c r="G273" s="8">
        <f t="shared" si="77"/>
        <v>5</v>
      </c>
      <c r="H273" s="4" t="s">
        <v>886</v>
      </c>
      <c r="I273" s="20" t="str">
        <f t="shared" si="78"/>
        <v>对敌方后排单体攻击，造成150%攻击力（+3989）点伤害。</v>
      </c>
      <c r="J273" s="4" t="s">
        <v>277</v>
      </c>
      <c r="K273" s="1" t="s">
        <v>103</v>
      </c>
      <c r="L273" s="4" t="s">
        <v>106</v>
      </c>
      <c r="M273" s="4"/>
      <c r="N273" s="4">
        <v>100</v>
      </c>
      <c r="O273" s="20">
        <f>VLOOKUP(L273,对应表!BK:BL,2,FALSE)</f>
        <v>0</v>
      </c>
      <c r="P273" s="25" t="str">
        <f>_xlfn.IFNA(VLOOKUP(G273,角色!V:AE,主动技能!F273+1,FALSE),"")</f>
        <v>||eff_xuanbingjian_1|</v>
      </c>
      <c r="Q273" s="25">
        <f>(VLOOKUP(G273,角色!V:AE,主动技能!F273+4,FALSE))</f>
        <v>1</v>
      </c>
      <c r="R273" s="25">
        <v>0</v>
      </c>
      <c r="S273" s="25">
        <v>0</v>
      </c>
      <c r="T273" s="6" t="str">
        <f t="shared" si="66"/>
        <v/>
      </c>
      <c r="U273" s="6" t="str">
        <f t="shared" si="67"/>
        <v/>
      </c>
      <c r="V273" s="19" t="str">
        <f>VLOOKUP(G273,角色!AW:BC,主动技能!F273+1,FALSE)</f>
        <v>skill_06</v>
      </c>
      <c r="Y273">
        <f t="shared" si="68"/>
        <v>0</v>
      </c>
      <c r="Z273" s="19">
        <f>IF(VLOOKUP(C273,角色!CC:CI,主动技能!F273*2,FALSE)=0,"",VLOOKUP(C273,角色!CC:CI,主动技能!F273*2,FALSE))</f>
        <v>150</v>
      </c>
      <c r="AA273" s="19">
        <f>IF(VLOOKUP(C273,角色!CC:CI,主动技能!F273*2+1,FALSE)=0,0,VLOOKUP(C273,角色!CC:CI,主动技能!F273*2+1,FALSE))</f>
        <v>50</v>
      </c>
      <c r="AB273" s="19">
        <f>IF(INT(VLOOKUP(E273,角色属性概况!I:M,3,FALSE)*AA273/100)=0,"",(INT(VLOOKUP(E273,角色属性概况!I:M,3,FALSE)*AA273/100)))</f>
        <v>3989</v>
      </c>
      <c r="AE273" s="25">
        <f>(VLOOKUP(G273,角色!V:AE,主动技能!F273+7,FALSE))</f>
        <v>1</v>
      </c>
      <c r="AF273" s="19">
        <f>VLOOKUP(F273,对应表!AY:BA,3,FALSE)</f>
        <v>1</v>
      </c>
      <c r="AG273" s="19">
        <f>VLOOKUP(F273,对应表!AY:BA,2,FALSE)</f>
        <v>1</v>
      </c>
      <c r="AH273" s="25" t="str">
        <f>VLOOKUP(F273,特效对应!F:G,2,FALSE)</f>
        <v>attackex</v>
      </c>
      <c r="AJ273">
        <f t="shared" si="71"/>
        <v>7</v>
      </c>
      <c r="AQ273" s="6" t="str">
        <f>_xlfn.IFNA(IF(IF($AK273=AQ$5,VLOOKUP(AL273,buff!$K:$L,2,FALSE),"")=0,"",IF($AK273=AQ$5,VLOOKUP(AL273,buff!$K:$L,2,FALSE),"")),"")</f>
        <v/>
      </c>
      <c r="AR273" s="6" t="str">
        <f>_xlfn.IFNA(IF(IF($AK273=AR$5,VLOOKUP(AM273,buff!$K:$L,2,FALSE),"")=0,"",IF($AK273=AR$5,VLOOKUP(AM273,buff!$K:$L,2,FALSE),"")),"")</f>
        <v/>
      </c>
      <c r="AS273" s="6" t="str">
        <f>_xlfn.IFNA(IF(IF($AK273=AS$5,VLOOKUP(AN273,buff!$K:$L,2,FALSE),"")=0,"",IF($AK273=AS$5,VLOOKUP(AN273,buff!$K:$L,2,FALSE),"")),"")</f>
        <v/>
      </c>
      <c r="AT273" s="6" t="str">
        <f>_xlfn.IFNA(IF(IF($AK273=AT$5,VLOOKUP(AO273,buff!$K:$L,2,FALSE),"")=0,"",IF($AK273=AT$5,VLOOKUP(AO273,buff!$K:$L,2,FALSE),"")),"")</f>
        <v/>
      </c>
      <c r="AU273" s="6" t="str">
        <f>_xlfn.IFNA(IF(IF($AK273=AU$5,VLOOKUP(AP273,buff!$K:$L,2,FALSE),"")=0,"",IF($AK273=AU$5,VLOOKUP(AP273,buff!$K:$L,2,FALSE),"")),"")</f>
        <v/>
      </c>
      <c r="AV273" s="6" t="str">
        <f>_xlfn.IFNA(IF(IF($AK273=AV$5,VLOOKUP(AL273,buff!$K:$L,2,FALSE),"")=0,"",IF($AK273=AV$5,VLOOKUP(AL273,buff!$K:$L,2,FALSE),"")),"")</f>
        <v/>
      </c>
      <c r="AW273" s="6" t="str">
        <f>_xlfn.IFNA(IF(IF($AK273=AW$5,VLOOKUP(AM273,buff!$K:$L,2,FALSE),"")=0,"",IF($AK273=AW$5,VLOOKUP(AM273,buff!$K:$L,2,FALSE),"")),"")</f>
        <v/>
      </c>
      <c r="AX273" s="6" t="str">
        <f>_xlfn.IFNA(IF(IF($AK273=AX$5,VLOOKUP(AN273,buff!$K:$L,2,FALSE),"")=0,"",IF($AK273=AX$5,VLOOKUP(AN273,buff!$K:$L,2,FALSE),"")),"")</f>
        <v/>
      </c>
      <c r="AY273" s="6" t="str">
        <f>_xlfn.IFNA(IF(IF($AK273=AY$5,VLOOKUP(AO273,buff!$K:$L,2,FALSE),"")=0,"",IF($AK273=AY$5,VLOOKUP(AO273,buff!$K:$L,2,FALSE),"")),"")</f>
        <v/>
      </c>
      <c r="AZ273" s="6" t="str">
        <f>_xlfn.IFNA(IF(IF($AK273=AZ$5,VLOOKUP(AP273,buff!$K:$L,2,FALSE),"")=0,"",IF($AK273=AZ$5,VLOOKUP(AP273,buff!$K:$L,2,FALSE),"")),"")</f>
        <v/>
      </c>
      <c r="BA273" s="6" t="e">
        <f>VLOOKUP(AL273,buff!$K:$P,6,FALSE)</f>
        <v>#N/A</v>
      </c>
      <c r="BB273" s="6" t="e">
        <f>VLOOKUP(AM273,buff!$K:$P,6,FALSE)</f>
        <v>#N/A</v>
      </c>
      <c r="BC273" s="6" t="e">
        <f>VLOOKUP(AN273,buff!$K:$P,6,FALSE)</f>
        <v>#N/A</v>
      </c>
      <c r="BD273">
        <f t="shared" si="72"/>
        <v>2</v>
      </c>
      <c r="BE273">
        <f t="shared" si="73"/>
        <v>1</v>
      </c>
      <c r="BF273" s="22">
        <f t="shared" si="74"/>
        <v>100502</v>
      </c>
    </row>
    <row r="274" spans="1:58" x14ac:dyDescent="0.15">
      <c r="A274" t="str">
        <f t="shared" si="65"/>
        <v>尤朵拉主动技能2等级8</v>
      </c>
      <c r="B274" s="8">
        <f t="shared" si="69"/>
        <v>10050208</v>
      </c>
      <c r="C274" s="8" t="str">
        <f>VLOOKUP(G274,角色!A:B,2,FALSE)</f>
        <v>尤朵拉</v>
      </c>
      <c r="D274" s="8" t="str">
        <f t="shared" si="70"/>
        <v>主动技能2</v>
      </c>
      <c r="E274" s="8">
        <f t="shared" si="75"/>
        <v>8</v>
      </c>
      <c r="F274" s="8">
        <f t="shared" si="76"/>
        <v>2</v>
      </c>
      <c r="G274" s="8">
        <f t="shared" si="77"/>
        <v>5</v>
      </c>
      <c r="H274" s="4" t="s">
        <v>886</v>
      </c>
      <c r="I274" s="20" t="str">
        <f t="shared" si="78"/>
        <v>对敌方后排单体攻击，造成150%攻击力（+5748）点伤害。</v>
      </c>
      <c r="J274" s="4" t="s">
        <v>277</v>
      </c>
      <c r="K274" s="1" t="s">
        <v>103</v>
      </c>
      <c r="L274" s="4" t="s">
        <v>106</v>
      </c>
      <c r="M274" s="4"/>
      <c r="N274" s="4">
        <v>100</v>
      </c>
      <c r="O274" s="20">
        <f>VLOOKUP(L274,对应表!BK:BL,2,FALSE)</f>
        <v>0</v>
      </c>
      <c r="P274" s="25" t="str">
        <f>_xlfn.IFNA(VLOOKUP(G274,角色!V:AE,主动技能!F274+1,FALSE),"")</f>
        <v>||eff_xuanbingjian_1|</v>
      </c>
      <c r="Q274" s="25">
        <f>(VLOOKUP(G274,角色!V:AE,主动技能!F274+4,FALSE))</f>
        <v>1</v>
      </c>
      <c r="R274" s="25">
        <v>0</v>
      </c>
      <c r="S274" s="25">
        <v>0</v>
      </c>
      <c r="T274" s="6" t="str">
        <f t="shared" si="66"/>
        <v/>
      </c>
      <c r="U274" s="6" t="str">
        <f t="shared" si="67"/>
        <v/>
      </c>
      <c r="V274" s="19" t="str">
        <f>VLOOKUP(G274,角色!AW:BC,主动技能!F274+1,FALSE)</f>
        <v>skill_06</v>
      </c>
      <c r="Y274">
        <f t="shared" si="68"/>
        <v>0</v>
      </c>
      <c r="Z274" s="19">
        <f>IF(VLOOKUP(C274,角色!CC:CI,主动技能!F274*2,FALSE)=0,"",VLOOKUP(C274,角色!CC:CI,主动技能!F274*2,FALSE))</f>
        <v>150</v>
      </c>
      <c r="AA274" s="19">
        <f>IF(VLOOKUP(C274,角色!CC:CI,主动技能!F274*2+1,FALSE)=0,0,VLOOKUP(C274,角色!CC:CI,主动技能!F274*2+1,FALSE))</f>
        <v>50</v>
      </c>
      <c r="AB274" s="19">
        <f>IF(INT(VLOOKUP(E274,角色属性概况!I:M,3,FALSE)*AA274/100)=0,"",(INT(VLOOKUP(E274,角色属性概况!I:M,3,FALSE)*AA274/100)))</f>
        <v>5748</v>
      </c>
      <c r="AE274" s="25">
        <f>(VLOOKUP(G274,角色!V:AE,主动技能!F274+7,FALSE))</f>
        <v>1</v>
      </c>
      <c r="AF274" s="19">
        <f>VLOOKUP(F274,对应表!AY:BA,3,FALSE)</f>
        <v>1</v>
      </c>
      <c r="AG274" s="19">
        <f>VLOOKUP(F274,对应表!AY:BA,2,FALSE)</f>
        <v>1</v>
      </c>
      <c r="AH274" s="25" t="str">
        <f>VLOOKUP(F274,特效对应!F:G,2,FALSE)</f>
        <v>attackex</v>
      </c>
      <c r="AJ274">
        <f t="shared" si="71"/>
        <v>8</v>
      </c>
      <c r="AQ274" s="6" t="str">
        <f>_xlfn.IFNA(IF(IF($AK274=AQ$5,VLOOKUP(AL274,buff!$K:$L,2,FALSE),"")=0,"",IF($AK274=AQ$5,VLOOKUP(AL274,buff!$K:$L,2,FALSE),"")),"")</f>
        <v/>
      </c>
      <c r="AR274" s="6" t="str">
        <f>_xlfn.IFNA(IF(IF($AK274=AR$5,VLOOKUP(AM274,buff!$K:$L,2,FALSE),"")=0,"",IF($AK274=AR$5,VLOOKUP(AM274,buff!$K:$L,2,FALSE),"")),"")</f>
        <v/>
      </c>
      <c r="AS274" s="6" t="str">
        <f>_xlfn.IFNA(IF(IF($AK274=AS$5,VLOOKUP(AN274,buff!$K:$L,2,FALSE),"")=0,"",IF($AK274=AS$5,VLOOKUP(AN274,buff!$K:$L,2,FALSE),"")),"")</f>
        <v/>
      </c>
      <c r="AT274" s="6" t="str">
        <f>_xlfn.IFNA(IF(IF($AK274=AT$5,VLOOKUP(AO274,buff!$K:$L,2,FALSE),"")=0,"",IF($AK274=AT$5,VLOOKUP(AO274,buff!$K:$L,2,FALSE),"")),"")</f>
        <v/>
      </c>
      <c r="AU274" s="6" t="str">
        <f>_xlfn.IFNA(IF(IF($AK274=AU$5,VLOOKUP(AP274,buff!$K:$L,2,FALSE),"")=0,"",IF($AK274=AU$5,VLOOKUP(AP274,buff!$K:$L,2,FALSE),"")),"")</f>
        <v/>
      </c>
      <c r="AV274" s="6" t="str">
        <f>_xlfn.IFNA(IF(IF($AK274=AV$5,VLOOKUP(AL274,buff!$K:$L,2,FALSE),"")=0,"",IF($AK274=AV$5,VLOOKUP(AL274,buff!$K:$L,2,FALSE),"")),"")</f>
        <v/>
      </c>
      <c r="AW274" s="6" t="str">
        <f>_xlfn.IFNA(IF(IF($AK274=AW$5,VLOOKUP(AM274,buff!$K:$L,2,FALSE),"")=0,"",IF($AK274=AW$5,VLOOKUP(AM274,buff!$K:$L,2,FALSE),"")),"")</f>
        <v/>
      </c>
      <c r="AX274" s="6" t="str">
        <f>_xlfn.IFNA(IF(IF($AK274=AX$5,VLOOKUP(AN274,buff!$K:$L,2,FALSE),"")=0,"",IF($AK274=AX$5,VLOOKUP(AN274,buff!$K:$L,2,FALSE),"")),"")</f>
        <v/>
      </c>
      <c r="AY274" s="6" t="str">
        <f>_xlfn.IFNA(IF(IF($AK274=AY$5,VLOOKUP(AO274,buff!$K:$L,2,FALSE),"")=0,"",IF($AK274=AY$5,VLOOKUP(AO274,buff!$K:$L,2,FALSE),"")),"")</f>
        <v/>
      </c>
      <c r="AZ274" s="6" t="str">
        <f>_xlfn.IFNA(IF(IF($AK274=AZ$5,VLOOKUP(AP274,buff!$K:$L,2,FALSE),"")=0,"",IF($AK274=AZ$5,VLOOKUP(AP274,buff!$K:$L,2,FALSE),"")),"")</f>
        <v/>
      </c>
      <c r="BA274" s="6" t="e">
        <f>VLOOKUP(AL274,buff!$K:$P,6,FALSE)</f>
        <v>#N/A</v>
      </c>
      <c r="BB274" s="6" t="e">
        <f>VLOOKUP(AM274,buff!$K:$P,6,FALSE)</f>
        <v>#N/A</v>
      </c>
      <c r="BC274" s="6" t="e">
        <f>VLOOKUP(AN274,buff!$K:$P,6,FALSE)</f>
        <v>#N/A</v>
      </c>
      <c r="BD274">
        <f t="shared" si="72"/>
        <v>2</v>
      </c>
      <c r="BE274">
        <f t="shared" si="73"/>
        <v>1</v>
      </c>
      <c r="BF274" s="22">
        <f t="shared" si="74"/>
        <v>100502</v>
      </c>
    </row>
    <row r="275" spans="1:58" x14ac:dyDescent="0.15">
      <c r="A275" t="str">
        <f t="shared" si="65"/>
        <v>尤朵拉主动技能2等级9</v>
      </c>
      <c r="B275" s="8">
        <f t="shared" si="69"/>
        <v>10050209</v>
      </c>
      <c r="C275" s="8" t="str">
        <f>VLOOKUP(G275,角色!A:B,2,FALSE)</f>
        <v>尤朵拉</v>
      </c>
      <c r="D275" s="8" t="str">
        <f t="shared" si="70"/>
        <v>主动技能2</v>
      </c>
      <c r="E275" s="8">
        <f t="shared" si="75"/>
        <v>9</v>
      </c>
      <c r="F275" s="8">
        <f t="shared" si="76"/>
        <v>2</v>
      </c>
      <c r="G275" s="8">
        <f t="shared" si="77"/>
        <v>5</v>
      </c>
      <c r="H275" s="4" t="s">
        <v>886</v>
      </c>
      <c r="I275" s="20" t="str">
        <f t="shared" si="78"/>
        <v>对敌方后排单体攻击，造成150%攻击力（+8240）点伤害。</v>
      </c>
      <c r="J275" s="4" t="s">
        <v>277</v>
      </c>
      <c r="K275" s="1" t="s">
        <v>103</v>
      </c>
      <c r="L275" s="4" t="s">
        <v>106</v>
      </c>
      <c r="M275" s="4"/>
      <c r="N275" s="4">
        <v>100</v>
      </c>
      <c r="O275" s="20">
        <f>VLOOKUP(L275,对应表!BK:BL,2,FALSE)</f>
        <v>0</v>
      </c>
      <c r="P275" s="25" t="str">
        <f>_xlfn.IFNA(VLOOKUP(G275,角色!V:AE,主动技能!F275+1,FALSE),"")</f>
        <v>||eff_xuanbingjian_1|</v>
      </c>
      <c r="Q275" s="25">
        <f>(VLOOKUP(G275,角色!V:AE,主动技能!F275+4,FALSE))</f>
        <v>1</v>
      </c>
      <c r="R275" s="25">
        <v>0</v>
      </c>
      <c r="S275" s="25">
        <v>0</v>
      </c>
      <c r="T275" s="6" t="str">
        <f t="shared" si="66"/>
        <v/>
      </c>
      <c r="U275" s="6" t="str">
        <f t="shared" si="67"/>
        <v/>
      </c>
      <c r="V275" s="19" t="str">
        <f>VLOOKUP(G275,角色!AW:BC,主动技能!F275+1,FALSE)</f>
        <v>skill_06</v>
      </c>
      <c r="Y275">
        <f t="shared" si="68"/>
        <v>0</v>
      </c>
      <c r="Z275" s="19">
        <f>IF(VLOOKUP(C275,角色!CC:CI,主动技能!F275*2,FALSE)=0,"",VLOOKUP(C275,角色!CC:CI,主动技能!F275*2,FALSE))</f>
        <v>150</v>
      </c>
      <c r="AA275" s="19">
        <f>IF(VLOOKUP(C275,角色!CC:CI,主动技能!F275*2+1,FALSE)=0,0,VLOOKUP(C275,角色!CC:CI,主动技能!F275*2+1,FALSE))</f>
        <v>50</v>
      </c>
      <c r="AB275" s="19">
        <f>IF(INT(VLOOKUP(E275,角色属性概况!I:M,3,FALSE)*AA275/100)=0,"",(INT(VLOOKUP(E275,角色属性概况!I:M,3,FALSE)*AA275/100)))</f>
        <v>8240</v>
      </c>
      <c r="AE275" s="25">
        <f>(VLOOKUP(G275,角色!V:AE,主动技能!F275+7,FALSE))</f>
        <v>1</v>
      </c>
      <c r="AF275" s="19">
        <f>VLOOKUP(F275,对应表!AY:BA,3,FALSE)</f>
        <v>1</v>
      </c>
      <c r="AG275" s="19">
        <f>VLOOKUP(F275,对应表!AY:BA,2,FALSE)</f>
        <v>1</v>
      </c>
      <c r="AH275" s="25" t="str">
        <f>VLOOKUP(F275,特效对应!F:G,2,FALSE)</f>
        <v>attackex</v>
      </c>
      <c r="AJ275">
        <f t="shared" si="71"/>
        <v>9</v>
      </c>
      <c r="AQ275" s="6" t="str">
        <f>_xlfn.IFNA(IF(IF($AK275=AQ$5,VLOOKUP(AL275,buff!$K:$L,2,FALSE),"")=0,"",IF($AK275=AQ$5,VLOOKUP(AL275,buff!$K:$L,2,FALSE),"")),"")</f>
        <v/>
      </c>
      <c r="AR275" s="6" t="str">
        <f>_xlfn.IFNA(IF(IF($AK275=AR$5,VLOOKUP(AM275,buff!$K:$L,2,FALSE),"")=0,"",IF($AK275=AR$5,VLOOKUP(AM275,buff!$K:$L,2,FALSE),"")),"")</f>
        <v/>
      </c>
      <c r="AS275" s="6" t="str">
        <f>_xlfn.IFNA(IF(IF($AK275=AS$5,VLOOKUP(AN275,buff!$K:$L,2,FALSE),"")=0,"",IF($AK275=AS$5,VLOOKUP(AN275,buff!$K:$L,2,FALSE),"")),"")</f>
        <v/>
      </c>
      <c r="AT275" s="6" t="str">
        <f>_xlfn.IFNA(IF(IF($AK275=AT$5,VLOOKUP(AO275,buff!$K:$L,2,FALSE),"")=0,"",IF($AK275=AT$5,VLOOKUP(AO275,buff!$K:$L,2,FALSE),"")),"")</f>
        <v/>
      </c>
      <c r="AU275" s="6" t="str">
        <f>_xlfn.IFNA(IF(IF($AK275=AU$5,VLOOKUP(AP275,buff!$K:$L,2,FALSE),"")=0,"",IF($AK275=AU$5,VLOOKUP(AP275,buff!$K:$L,2,FALSE),"")),"")</f>
        <v/>
      </c>
      <c r="AV275" s="6" t="str">
        <f>_xlfn.IFNA(IF(IF($AK275=AV$5,VLOOKUP(AL275,buff!$K:$L,2,FALSE),"")=0,"",IF($AK275=AV$5,VLOOKUP(AL275,buff!$K:$L,2,FALSE),"")),"")</f>
        <v/>
      </c>
      <c r="AW275" s="6" t="str">
        <f>_xlfn.IFNA(IF(IF($AK275=AW$5,VLOOKUP(AM275,buff!$K:$L,2,FALSE),"")=0,"",IF($AK275=AW$5,VLOOKUP(AM275,buff!$K:$L,2,FALSE),"")),"")</f>
        <v/>
      </c>
      <c r="AX275" s="6" t="str">
        <f>_xlfn.IFNA(IF(IF($AK275=AX$5,VLOOKUP(AN275,buff!$K:$L,2,FALSE),"")=0,"",IF($AK275=AX$5,VLOOKUP(AN275,buff!$K:$L,2,FALSE),"")),"")</f>
        <v/>
      </c>
      <c r="AY275" s="6" t="str">
        <f>_xlfn.IFNA(IF(IF($AK275=AY$5,VLOOKUP(AO275,buff!$K:$L,2,FALSE),"")=0,"",IF($AK275=AY$5,VLOOKUP(AO275,buff!$K:$L,2,FALSE),"")),"")</f>
        <v/>
      </c>
      <c r="AZ275" s="6" t="str">
        <f>_xlfn.IFNA(IF(IF($AK275=AZ$5,VLOOKUP(AP275,buff!$K:$L,2,FALSE),"")=0,"",IF($AK275=AZ$5,VLOOKUP(AP275,buff!$K:$L,2,FALSE),"")),"")</f>
        <v/>
      </c>
      <c r="BA275" s="6" t="e">
        <f>VLOOKUP(AL275,buff!$K:$P,6,FALSE)</f>
        <v>#N/A</v>
      </c>
      <c r="BB275" s="6" t="e">
        <f>VLOOKUP(AM275,buff!$K:$P,6,FALSE)</f>
        <v>#N/A</v>
      </c>
      <c r="BC275" s="6" t="e">
        <f>VLOOKUP(AN275,buff!$K:$P,6,FALSE)</f>
        <v>#N/A</v>
      </c>
      <c r="BD275">
        <f t="shared" si="72"/>
        <v>2</v>
      </c>
      <c r="BE275">
        <f t="shared" si="73"/>
        <v>1</v>
      </c>
      <c r="BF275" s="22">
        <f t="shared" si="74"/>
        <v>100502</v>
      </c>
    </row>
    <row r="276" spans="1:58" x14ac:dyDescent="0.15">
      <c r="A276" t="str">
        <f t="shared" si="65"/>
        <v>尤朵拉主动技能2等级10</v>
      </c>
      <c r="B276" s="8">
        <f t="shared" si="69"/>
        <v>10050210</v>
      </c>
      <c r="C276" s="8" t="str">
        <f>VLOOKUP(G276,角色!A:B,2,FALSE)</f>
        <v>尤朵拉</v>
      </c>
      <c r="D276" s="8" t="str">
        <f t="shared" si="70"/>
        <v>主动技能2</v>
      </c>
      <c r="E276" s="8">
        <f t="shared" si="75"/>
        <v>10</v>
      </c>
      <c r="F276" s="8">
        <f t="shared" si="76"/>
        <v>2</v>
      </c>
      <c r="G276" s="8">
        <f t="shared" si="77"/>
        <v>5</v>
      </c>
      <c r="H276" s="4" t="s">
        <v>886</v>
      </c>
      <c r="I276" s="20" t="str">
        <f t="shared" si="78"/>
        <v>对敌方后排单体攻击，造成150%攻击力（+11767）点伤害。</v>
      </c>
      <c r="J276" s="4" t="s">
        <v>277</v>
      </c>
      <c r="K276" s="1" t="s">
        <v>103</v>
      </c>
      <c r="L276" s="4" t="s">
        <v>106</v>
      </c>
      <c r="M276" s="4"/>
      <c r="N276" s="4">
        <v>100</v>
      </c>
      <c r="O276" s="20">
        <f>VLOOKUP(L276,对应表!BK:BL,2,FALSE)</f>
        <v>0</v>
      </c>
      <c r="P276" s="25" t="str">
        <f>_xlfn.IFNA(VLOOKUP(G276,角色!V:AE,主动技能!F276+1,FALSE),"")</f>
        <v>||eff_xuanbingjian_1|</v>
      </c>
      <c r="Q276" s="25">
        <f>(VLOOKUP(G276,角色!V:AE,主动技能!F276+4,FALSE))</f>
        <v>1</v>
      </c>
      <c r="R276" s="25">
        <v>0</v>
      </c>
      <c r="S276" s="25">
        <v>0</v>
      </c>
      <c r="T276" s="6" t="str">
        <f t="shared" si="66"/>
        <v/>
      </c>
      <c r="U276" s="6" t="str">
        <f t="shared" si="67"/>
        <v/>
      </c>
      <c r="V276" s="19" t="str">
        <f>VLOOKUP(G276,角色!AW:BC,主动技能!F276+1,FALSE)</f>
        <v>skill_06</v>
      </c>
      <c r="Y276">
        <f t="shared" si="68"/>
        <v>0</v>
      </c>
      <c r="Z276" s="19">
        <f>IF(VLOOKUP(C276,角色!CC:CI,主动技能!F276*2,FALSE)=0,"",VLOOKUP(C276,角色!CC:CI,主动技能!F276*2,FALSE))</f>
        <v>150</v>
      </c>
      <c r="AA276" s="19">
        <f>IF(VLOOKUP(C276,角色!CC:CI,主动技能!F276*2+1,FALSE)=0,0,VLOOKUP(C276,角色!CC:CI,主动技能!F276*2+1,FALSE))</f>
        <v>50</v>
      </c>
      <c r="AB276" s="19">
        <f>IF(INT(VLOOKUP(E276,角色属性概况!I:M,3,FALSE)*AA276/100)=0,"",(INT(VLOOKUP(E276,角色属性概况!I:M,3,FALSE)*AA276/100)))</f>
        <v>11767</v>
      </c>
      <c r="AE276" s="25">
        <f>(VLOOKUP(G276,角色!V:AE,主动技能!F276+7,FALSE))</f>
        <v>1</v>
      </c>
      <c r="AF276" s="19">
        <f>VLOOKUP(F276,对应表!AY:BA,3,FALSE)</f>
        <v>1</v>
      </c>
      <c r="AG276" s="19">
        <f>VLOOKUP(F276,对应表!AY:BA,2,FALSE)</f>
        <v>1</v>
      </c>
      <c r="AH276" s="25" t="str">
        <f>VLOOKUP(F276,特效对应!F:G,2,FALSE)</f>
        <v>attackex</v>
      </c>
      <c r="AJ276">
        <f t="shared" si="71"/>
        <v>10</v>
      </c>
      <c r="AQ276" s="6" t="str">
        <f>_xlfn.IFNA(IF(IF($AK276=AQ$5,VLOOKUP(AL276,buff!$K:$L,2,FALSE),"")=0,"",IF($AK276=AQ$5,VLOOKUP(AL276,buff!$K:$L,2,FALSE),"")),"")</f>
        <v/>
      </c>
      <c r="AR276" s="6" t="str">
        <f>_xlfn.IFNA(IF(IF($AK276=AR$5,VLOOKUP(AM276,buff!$K:$L,2,FALSE),"")=0,"",IF($AK276=AR$5,VLOOKUP(AM276,buff!$K:$L,2,FALSE),"")),"")</f>
        <v/>
      </c>
      <c r="AS276" s="6" t="str">
        <f>_xlfn.IFNA(IF(IF($AK276=AS$5,VLOOKUP(AN276,buff!$K:$L,2,FALSE),"")=0,"",IF($AK276=AS$5,VLOOKUP(AN276,buff!$K:$L,2,FALSE),"")),"")</f>
        <v/>
      </c>
      <c r="AT276" s="6" t="str">
        <f>_xlfn.IFNA(IF(IF($AK276=AT$5,VLOOKUP(AO276,buff!$K:$L,2,FALSE),"")=0,"",IF($AK276=AT$5,VLOOKUP(AO276,buff!$K:$L,2,FALSE),"")),"")</f>
        <v/>
      </c>
      <c r="AU276" s="6" t="str">
        <f>_xlfn.IFNA(IF(IF($AK276=AU$5,VLOOKUP(AP276,buff!$K:$L,2,FALSE),"")=0,"",IF($AK276=AU$5,VLOOKUP(AP276,buff!$K:$L,2,FALSE),"")),"")</f>
        <v/>
      </c>
      <c r="AV276" s="6" t="str">
        <f>_xlfn.IFNA(IF(IF($AK276=AV$5,VLOOKUP(AL276,buff!$K:$L,2,FALSE),"")=0,"",IF($AK276=AV$5,VLOOKUP(AL276,buff!$K:$L,2,FALSE),"")),"")</f>
        <v/>
      </c>
      <c r="AW276" s="6" t="str">
        <f>_xlfn.IFNA(IF(IF($AK276=AW$5,VLOOKUP(AM276,buff!$K:$L,2,FALSE),"")=0,"",IF($AK276=AW$5,VLOOKUP(AM276,buff!$K:$L,2,FALSE),"")),"")</f>
        <v/>
      </c>
      <c r="AX276" s="6" t="str">
        <f>_xlfn.IFNA(IF(IF($AK276=AX$5,VLOOKUP(AN276,buff!$K:$L,2,FALSE),"")=0,"",IF($AK276=AX$5,VLOOKUP(AN276,buff!$K:$L,2,FALSE),"")),"")</f>
        <v/>
      </c>
      <c r="AY276" s="6" t="str">
        <f>_xlfn.IFNA(IF(IF($AK276=AY$5,VLOOKUP(AO276,buff!$K:$L,2,FALSE),"")=0,"",IF($AK276=AY$5,VLOOKUP(AO276,buff!$K:$L,2,FALSE),"")),"")</f>
        <v/>
      </c>
      <c r="AZ276" s="6" t="str">
        <f>_xlfn.IFNA(IF(IF($AK276=AZ$5,VLOOKUP(AP276,buff!$K:$L,2,FALSE),"")=0,"",IF($AK276=AZ$5,VLOOKUP(AP276,buff!$K:$L,2,FALSE),"")),"")</f>
        <v/>
      </c>
      <c r="BA276" s="6" t="e">
        <f>VLOOKUP(AL276,buff!$K:$P,6,FALSE)</f>
        <v>#N/A</v>
      </c>
      <c r="BB276" s="6" t="e">
        <f>VLOOKUP(AM276,buff!$K:$P,6,FALSE)</f>
        <v>#N/A</v>
      </c>
      <c r="BC276" s="6" t="e">
        <f>VLOOKUP(AN276,buff!$K:$P,6,FALSE)</f>
        <v>#N/A</v>
      </c>
      <c r="BD276">
        <f t="shared" si="72"/>
        <v>2</v>
      </c>
      <c r="BE276">
        <f t="shared" si="73"/>
        <v>1</v>
      </c>
      <c r="BF276" s="22">
        <f t="shared" si="74"/>
        <v>100502</v>
      </c>
    </row>
    <row r="277" spans="1:58" x14ac:dyDescent="0.15">
      <c r="A277" t="str">
        <f t="shared" si="65"/>
        <v>尤朵拉主动技能2等级11</v>
      </c>
      <c r="B277" s="8">
        <f t="shared" si="69"/>
        <v>10050211</v>
      </c>
      <c r="C277" s="8" t="str">
        <f>VLOOKUP(G277,角色!A:B,2,FALSE)</f>
        <v>尤朵拉</v>
      </c>
      <c r="D277" s="8" t="str">
        <f t="shared" si="70"/>
        <v>主动技能2</v>
      </c>
      <c r="E277" s="8">
        <f t="shared" si="75"/>
        <v>11</v>
      </c>
      <c r="F277" s="8">
        <f t="shared" si="76"/>
        <v>2</v>
      </c>
      <c r="G277" s="8">
        <f t="shared" si="77"/>
        <v>5</v>
      </c>
      <c r="H277" s="4" t="s">
        <v>886</v>
      </c>
      <c r="I277" s="20" t="str">
        <f t="shared" si="78"/>
        <v>对敌方后排单体攻击，造成150%攻击力（+16761）点伤害。</v>
      </c>
      <c r="J277" s="4" t="s">
        <v>277</v>
      </c>
      <c r="K277" s="1" t="s">
        <v>103</v>
      </c>
      <c r="L277" s="4" t="s">
        <v>106</v>
      </c>
      <c r="M277" s="4"/>
      <c r="N277" s="4">
        <v>100</v>
      </c>
      <c r="O277" s="20">
        <f>VLOOKUP(L277,对应表!BK:BL,2,FALSE)</f>
        <v>0</v>
      </c>
      <c r="P277" s="25" t="str">
        <f>_xlfn.IFNA(VLOOKUP(G277,角色!V:AE,主动技能!F277+1,FALSE),"")</f>
        <v>||eff_xuanbingjian_1|</v>
      </c>
      <c r="Q277" s="25">
        <f>(VLOOKUP(G277,角色!V:AE,主动技能!F277+4,FALSE))</f>
        <v>1</v>
      </c>
      <c r="R277" s="25">
        <v>0</v>
      </c>
      <c r="S277" s="25">
        <v>0</v>
      </c>
      <c r="T277" s="6" t="str">
        <f t="shared" si="66"/>
        <v/>
      </c>
      <c r="U277" s="6" t="str">
        <f t="shared" si="67"/>
        <v/>
      </c>
      <c r="V277" s="19" t="str">
        <f>VLOOKUP(G277,角色!AW:BC,主动技能!F277+1,FALSE)</f>
        <v>skill_06</v>
      </c>
      <c r="Y277">
        <f t="shared" si="68"/>
        <v>0</v>
      </c>
      <c r="Z277" s="19">
        <f>IF(VLOOKUP(C277,角色!CC:CI,主动技能!F277*2,FALSE)=0,"",VLOOKUP(C277,角色!CC:CI,主动技能!F277*2,FALSE))</f>
        <v>150</v>
      </c>
      <c r="AA277" s="19">
        <f>IF(VLOOKUP(C277,角色!CC:CI,主动技能!F277*2+1,FALSE)=0,0,VLOOKUP(C277,角色!CC:CI,主动技能!F277*2+1,FALSE))</f>
        <v>50</v>
      </c>
      <c r="AB277" s="19">
        <f>IF(INT(VLOOKUP(E277,角色属性概况!I:M,3,FALSE)*AA277/100)=0,"",(INT(VLOOKUP(E277,角色属性概况!I:M,3,FALSE)*AA277/100)))</f>
        <v>16761</v>
      </c>
      <c r="AE277" s="25">
        <f>(VLOOKUP(G277,角色!V:AE,主动技能!F277+7,FALSE))</f>
        <v>1</v>
      </c>
      <c r="AF277" s="19">
        <f>VLOOKUP(F277,对应表!AY:BA,3,FALSE)</f>
        <v>1</v>
      </c>
      <c r="AG277" s="19">
        <f>VLOOKUP(F277,对应表!AY:BA,2,FALSE)</f>
        <v>1</v>
      </c>
      <c r="AH277" s="25" t="str">
        <f>VLOOKUP(F277,特效对应!F:G,2,FALSE)</f>
        <v>attackex</v>
      </c>
      <c r="AJ277">
        <f t="shared" si="71"/>
        <v>11</v>
      </c>
      <c r="AQ277" s="6" t="str">
        <f>_xlfn.IFNA(IF(IF($AK277=AQ$5,VLOOKUP(AL277,buff!$K:$L,2,FALSE),"")=0,"",IF($AK277=AQ$5,VLOOKUP(AL277,buff!$K:$L,2,FALSE),"")),"")</f>
        <v/>
      </c>
      <c r="AR277" s="6" t="str">
        <f>_xlfn.IFNA(IF(IF($AK277=AR$5,VLOOKUP(AM277,buff!$K:$L,2,FALSE),"")=0,"",IF($AK277=AR$5,VLOOKUP(AM277,buff!$K:$L,2,FALSE),"")),"")</f>
        <v/>
      </c>
      <c r="AS277" s="6" t="str">
        <f>_xlfn.IFNA(IF(IF($AK277=AS$5,VLOOKUP(AN277,buff!$K:$L,2,FALSE),"")=0,"",IF($AK277=AS$5,VLOOKUP(AN277,buff!$K:$L,2,FALSE),"")),"")</f>
        <v/>
      </c>
      <c r="AT277" s="6" t="str">
        <f>_xlfn.IFNA(IF(IF($AK277=AT$5,VLOOKUP(AO277,buff!$K:$L,2,FALSE),"")=0,"",IF($AK277=AT$5,VLOOKUP(AO277,buff!$K:$L,2,FALSE),"")),"")</f>
        <v/>
      </c>
      <c r="AU277" s="6" t="str">
        <f>_xlfn.IFNA(IF(IF($AK277=AU$5,VLOOKUP(AP277,buff!$K:$L,2,FALSE),"")=0,"",IF($AK277=AU$5,VLOOKUP(AP277,buff!$K:$L,2,FALSE),"")),"")</f>
        <v/>
      </c>
      <c r="AV277" s="6" t="str">
        <f>_xlfn.IFNA(IF(IF($AK277=AV$5,VLOOKUP(AL277,buff!$K:$L,2,FALSE),"")=0,"",IF($AK277=AV$5,VLOOKUP(AL277,buff!$K:$L,2,FALSE),"")),"")</f>
        <v/>
      </c>
      <c r="AW277" s="6" t="str">
        <f>_xlfn.IFNA(IF(IF($AK277=AW$5,VLOOKUP(AM277,buff!$K:$L,2,FALSE),"")=0,"",IF($AK277=AW$5,VLOOKUP(AM277,buff!$K:$L,2,FALSE),"")),"")</f>
        <v/>
      </c>
      <c r="AX277" s="6" t="str">
        <f>_xlfn.IFNA(IF(IF($AK277=AX$5,VLOOKUP(AN277,buff!$K:$L,2,FALSE),"")=0,"",IF($AK277=AX$5,VLOOKUP(AN277,buff!$K:$L,2,FALSE),"")),"")</f>
        <v/>
      </c>
      <c r="AY277" s="6" t="str">
        <f>_xlfn.IFNA(IF(IF($AK277=AY$5,VLOOKUP(AO277,buff!$K:$L,2,FALSE),"")=0,"",IF($AK277=AY$5,VLOOKUP(AO277,buff!$K:$L,2,FALSE),"")),"")</f>
        <v/>
      </c>
      <c r="AZ277" s="6" t="str">
        <f>_xlfn.IFNA(IF(IF($AK277=AZ$5,VLOOKUP(AP277,buff!$K:$L,2,FALSE),"")=0,"",IF($AK277=AZ$5,VLOOKUP(AP277,buff!$K:$L,2,FALSE),"")),"")</f>
        <v/>
      </c>
      <c r="BA277" s="6" t="e">
        <f>VLOOKUP(AL277,buff!$K:$P,6,FALSE)</f>
        <v>#N/A</v>
      </c>
      <c r="BB277" s="6" t="e">
        <f>VLOOKUP(AM277,buff!$K:$P,6,FALSE)</f>
        <v>#N/A</v>
      </c>
      <c r="BC277" s="6" t="e">
        <f>VLOOKUP(AN277,buff!$K:$P,6,FALSE)</f>
        <v>#N/A</v>
      </c>
      <c r="BD277">
        <f t="shared" si="72"/>
        <v>2</v>
      </c>
      <c r="BE277">
        <f t="shared" si="73"/>
        <v>1</v>
      </c>
      <c r="BF277" s="22">
        <f t="shared" si="74"/>
        <v>100502</v>
      </c>
    </row>
    <row r="278" spans="1:58" x14ac:dyDescent="0.15">
      <c r="A278" t="str">
        <f t="shared" si="65"/>
        <v>尤朵拉主动技能2等级12</v>
      </c>
      <c r="B278" s="8">
        <f t="shared" si="69"/>
        <v>10050212</v>
      </c>
      <c r="C278" s="8" t="str">
        <f>VLOOKUP(G278,角色!A:B,2,FALSE)</f>
        <v>尤朵拉</v>
      </c>
      <c r="D278" s="8" t="str">
        <f t="shared" si="70"/>
        <v>主动技能2</v>
      </c>
      <c r="E278" s="8">
        <f t="shared" si="75"/>
        <v>12</v>
      </c>
      <c r="F278" s="8">
        <f t="shared" si="76"/>
        <v>2</v>
      </c>
      <c r="G278" s="8">
        <f t="shared" si="77"/>
        <v>5</v>
      </c>
      <c r="H278" s="4" t="s">
        <v>886</v>
      </c>
      <c r="I278" s="20" t="str">
        <f t="shared" si="78"/>
        <v>对敌方后排单体攻击，造成150%攻击力（+23830）点伤害。</v>
      </c>
      <c r="J278" s="4" t="s">
        <v>277</v>
      </c>
      <c r="K278" s="1" t="s">
        <v>103</v>
      </c>
      <c r="L278" s="4" t="s">
        <v>106</v>
      </c>
      <c r="M278" s="4"/>
      <c r="N278" s="4">
        <v>100</v>
      </c>
      <c r="O278" s="20">
        <f>VLOOKUP(L278,对应表!BK:BL,2,FALSE)</f>
        <v>0</v>
      </c>
      <c r="P278" s="25" t="str">
        <f>_xlfn.IFNA(VLOOKUP(G278,角色!V:AE,主动技能!F278+1,FALSE),"")</f>
        <v>||eff_xuanbingjian_1|</v>
      </c>
      <c r="Q278" s="25">
        <f>(VLOOKUP(G278,角色!V:AE,主动技能!F278+4,FALSE))</f>
        <v>1</v>
      </c>
      <c r="R278" s="25">
        <v>0</v>
      </c>
      <c r="S278" s="25">
        <v>0</v>
      </c>
      <c r="T278" s="6" t="str">
        <f t="shared" si="66"/>
        <v/>
      </c>
      <c r="U278" s="6" t="str">
        <f t="shared" si="67"/>
        <v/>
      </c>
      <c r="V278" s="19" t="str">
        <f>VLOOKUP(G278,角色!AW:BC,主动技能!F278+1,FALSE)</f>
        <v>skill_06</v>
      </c>
      <c r="Y278">
        <f t="shared" si="68"/>
        <v>0</v>
      </c>
      <c r="Z278" s="19">
        <f>IF(VLOOKUP(C278,角色!CC:CI,主动技能!F278*2,FALSE)=0,"",VLOOKUP(C278,角色!CC:CI,主动技能!F278*2,FALSE))</f>
        <v>150</v>
      </c>
      <c r="AA278" s="19">
        <f>IF(VLOOKUP(C278,角色!CC:CI,主动技能!F278*2+1,FALSE)=0,0,VLOOKUP(C278,角色!CC:CI,主动技能!F278*2+1,FALSE))</f>
        <v>50</v>
      </c>
      <c r="AB278" s="19">
        <f>IF(INT(VLOOKUP(E278,角色属性概况!I:M,3,FALSE)*AA278/100)=0,"",(INT(VLOOKUP(E278,角色属性概况!I:M,3,FALSE)*AA278/100)))</f>
        <v>23830</v>
      </c>
      <c r="AE278" s="25">
        <f>(VLOOKUP(G278,角色!V:AE,主动技能!F278+7,FALSE))</f>
        <v>1</v>
      </c>
      <c r="AF278" s="19">
        <f>VLOOKUP(F278,对应表!AY:BA,3,FALSE)</f>
        <v>1</v>
      </c>
      <c r="AG278" s="19">
        <f>VLOOKUP(F278,对应表!AY:BA,2,FALSE)</f>
        <v>1</v>
      </c>
      <c r="AH278" s="25" t="str">
        <f>VLOOKUP(F278,特效对应!F:G,2,FALSE)</f>
        <v>attackex</v>
      </c>
      <c r="AJ278">
        <f t="shared" si="71"/>
        <v>12</v>
      </c>
      <c r="AQ278" s="6" t="str">
        <f>_xlfn.IFNA(IF(IF($AK278=AQ$5,VLOOKUP(AL278,buff!$K:$L,2,FALSE),"")=0,"",IF($AK278=AQ$5,VLOOKUP(AL278,buff!$K:$L,2,FALSE),"")),"")</f>
        <v/>
      </c>
      <c r="AR278" s="6" t="str">
        <f>_xlfn.IFNA(IF(IF($AK278=AR$5,VLOOKUP(AM278,buff!$K:$L,2,FALSE),"")=0,"",IF($AK278=AR$5,VLOOKUP(AM278,buff!$K:$L,2,FALSE),"")),"")</f>
        <v/>
      </c>
      <c r="AS278" s="6" t="str">
        <f>_xlfn.IFNA(IF(IF($AK278=AS$5,VLOOKUP(AN278,buff!$K:$L,2,FALSE),"")=0,"",IF($AK278=AS$5,VLOOKUP(AN278,buff!$K:$L,2,FALSE),"")),"")</f>
        <v/>
      </c>
      <c r="AT278" s="6" t="str">
        <f>_xlfn.IFNA(IF(IF($AK278=AT$5,VLOOKUP(AO278,buff!$K:$L,2,FALSE),"")=0,"",IF($AK278=AT$5,VLOOKUP(AO278,buff!$K:$L,2,FALSE),"")),"")</f>
        <v/>
      </c>
      <c r="AU278" s="6" t="str">
        <f>_xlfn.IFNA(IF(IF($AK278=AU$5,VLOOKUP(AP278,buff!$K:$L,2,FALSE),"")=0,"",IF($AK278=AU$5,VLOOKUP(AP278,buff!$K:$L,2,FALSE),"")),"")</f>
        <v/>
      </c>
      <c r="AV278" s="6" t="str">
        <f>_xlfn.IFNA(IF(IF($AK278=AV$5,VLOOKUP(AL278,buff!$K:$L,2,FALSE),"")=0,"",IF($AK278=AV$5,VLOOKUP(AL278,buff!$K:$L,2,FALSE),"")),"")</f>
        <v/>
      </c>
      <c r="AW278" s="6" t="str">
        <f>_xlfn.IFNA(IF(IF($AK278=AW$5,VLOOKUP(AM278,buff!$K:$L,2,FALSE),"")=0,"",IF($AK278=AW$5,VLOOKUP(AM278,buff!$K:$L,2,FALSE),"")),"")</f>
        <v/>
      </c>
      <c r="AX278" s="6" t="str">
        <f>_xlfn.IFNA(IF(IF($AK278=AX$5,VLOOKUP(AN278,buff!$K:$L,2,FALSE),"")=0,"",IF($AK278=AX$5,VLOOKUP(AN278,buff!$K:$L,2,FALSE),"")),"")</f>
        <v/>
      </c>
      <c r="AY278" s="6" t="str">
        <f>_xlfn.IFNA(IF(IF($AK278=AY$5,VLOOKUP(AO278,buff!$K:$L,2,FALSE),"")=0,"",IF($AK278=AY$5,VLOOKUP(AO278,buff!$K:$L,2,FALSE),"")),"")</f>
        <v/>
      </c>
      <c r="AZ278" s="6" t="str">
        <f>_xlfn.IFNA(IF(IF($AK278=AZ$5,VLOOKUP(AP278,buff!$K:$L,2,FALSE),"")=0,"",IF($AK278=AZ$5,VLOOKUP(AP278,buff!$K:$L,2,FALSE),"")),"")</f>
        <v/>
      </c>
      <c r="BA278" s="6" t="e">
        <f>VLOOKUP(AL278,buff!$K:$P,6,FALSE)</f>
        <v>#N/A</v>
      </c>
      <c r="BB278" s="6" t="e">
        <f>VLOOKUP(AM278,buff!$K:$P,6,FALSE)</f>
        <v>#N/A</v>
      </c>
      <c r="BC278" s="6" t="e">
        <f>VLOOKUP(AN278,buff!$K:$P,6,FALSE)</f>
        <v>#N/A</v>
      </c>
      <c r="BD278">
        <f t="shared" si="72"/>
        <v>2</v>
      </c>
      <c r="BE278">
        <f t="shared" si="73"/>
        <v>1</v>
      </c>
      <c r="BF278" s="22">
        <f t="shared" si="74"/>
        <v>100502</v>
      </c>
    </row>
    <row r="279" spans="1:58" x14ac:dyDescent="0.15">
      <c r="A279" t="str">
        <f t="shared" si="65"/>
        <v>尤朵拉主动技能2等级13</v>
      </c>
      <c r="B279" s="8">
        <f t="shared" si="69"/>
        <v>10050213</v>
      </c>
      <c r="C279" s="8" t="str">
        <f>VLOOKUP(G279,角色!A:B,2,FALSE)</f>
        <v>尤朵拉</v>
      </c>
      <c r="D279" s="8" t="str">
        <f t="shared" si="70"/>
        <v>主动技能2</v>
      </c>
      <c r="E279" s="8">
        <f t="shared" si="75"/>
        <v>13</v>
      </c>
      <c r="F279" s="8">
        <f t="shared" si="76"/>
        <v>2</v>
      </c>
      <c r="G279" s="8">
        <f t="shared" si="77"/>
        <v>5</v>
      </c>
      <c r="H279" s="4" t="s">
        <v>886</v>
      </c>
      <c r="I279" s="20" t="str">
        <f t="shared" si="78"/>
        <v>对敌方后排单体攻击，造成150%攻击力（+33839）点伤害。</v>
      </c>
      <c r="J279" s="4" t="s">
        <v>277</v>
      </c>
      <c r="K279" s="1" t="s">
        <v>103</v>
      </c>
      <c r="L279" s="4" t="s">
        <v>106</v>
      </c>
      <c r="M279" s="4"/>
      <c r="N279" s="4">
        <v>100</v>
      </c>
      <c r="O279" s="20">
        <f>VLOOKUP(L279,对应表!BK:BL,2,FALSE)</f>
        <v>0</v>
      </c>
      <c r="P279" s="25" t="str">
        <f>_xlfn.IFNA(VLOOKUP(G279,角色!V:AE,主动技能!F279+1,FALSE),"")</f>
        <v>||eff_xuanbingjian_1|</v>
      </c>
      <c r="Q279" s="25">
        <f>(VLOOKUP(G279,角色!V:AE,主动技能!F279+4,FALSE))</f>
        <v>1</v>
      </c>
      <c r="R279" s="25">
        <v>0</v>
      </c>
      <c r="S279" s="25">
        <v>0</v>
      </c>
      <c r="T279" s="6" t="str">
        <f t="shared" si="66"/>
        <v/>
      </c>
      <c r="U279" s="6" t="str">
        <f t="shared" si="67"/>
        <v/>
      </c>
      <c r="V279" s="19" t="str">
        <f>VLOOKUP(G279,角色!AW:BC,主动技能!F279+1,FALSE)</f>
        <v>skill_06</v>
      </c>
      <c r="Y279">
        <f t="shared" si="68"/>
        <v>0</v>
      </c>
      <c r="Z279" s="19">
        <f>IF(VLOOKUP(C279,角色!CC:CI,主动技能!F279*2,FALSE)=0,"",VLOOKUP(C279,角色!CC:CI,主动技能!F279*2,FALSE))</f>
        <v>150</v>
      </c>
      <c r="AA279" s="19">
        <f>IF(VLOOKUP(C279,角色!CC:CI,主动技能!F279*2+1,FALSE)=0,0,VLOOKUP(C279,角色!CC:CI,主动技能!F279*2+1,FALSE))</f>
        <v>50</v>
      </c>
      <c r="AB279" s="19">
        <f>IF(INT(VLOOKUP(E279,角色属性概况!I:M,3,FALSE)*AA279/100)=0,"",(INT(VLOOKUP(E279,角色属性概况!I:M,3,FALSE)*AA279/100)))</f>
        <v>33839</v>
      </c>
      <c r="AE279" s="25">
        <f>(VLOOKUP(G279,角色!V:AE,主动技能!F279+7,FALSE))</f>
        <v>1</v>
      </c>
      <c r="AF279" s="19">
        <f>VLOOKUP(F279,对应表!AY:BA,3,FALSE)</f>
        <v>1</v>
      </c>
      <c r="AG279" s="19">
        <f>VLOOKUP(F279,对应表!AY:BA,2,FALSE)</f>
        <v>1</v>
      </c>
      <c r="AH279" s="25" t="str">
        <f>VLOOKUP(F279,特效对应!F:G,2,FALSE)</f>
        <v>attackex</v>
      </c>
      <c r="AJ279">
        <f t="shared" si="71"/>
        <v>13</v>
      </c>
      <c r="AQ279" s="6" t="str">
        <f>_xlfn.IFNA(IF(IF($AK279=AQ$5,VLOOKUP(AL279,buff!$K:$L,2,FALSE),"")=0,"",IF($AK279=AQ$5,VLOOKUP(AL279,buff!$K:$L,2,FALSE),"")),"")</f>
        <v/>
      </c>
      <c r="AR279" s="6" t="str">
        <f>_xlfn.IFNA(IF(IF($AK279=AR$5,VLOOKUP(AM279,buff!$K:$L,2,FALSE),"")=0,"",IF($AK279=AR$5,VLOOKUP(AM279,buff!$K:$L,2,FALSE),"")),"")</f>
        <v/>
      </c>
      <c r="AS279" s="6" t="str">
        <f>_xlfn.IFNA(IF(IF($AK279=AS$5,VLOOKUP(AN279,buff!$K:$L,2,FALSE),"")=0,"",IF($AK279=AS$5,VLOOKUP(AN279,buff!$K:$L,2,FALSE),"")),"")</f>
        <v/>
      </c>
      <c r="AT279" s="6" t="str">
        <f>_xlfn.IFNA(IF(IF($AK279=AT$5,VLOOKUP(AO279,buff!$K:$L,2,FALSE),"")=0,"",IF($AK279=AT$5,VLOOKUP(AO279,buff!$K:$L,2,FALSE),"")),"")</f>
        <v/>
      </c>
      <c r="AU279" s="6" t="str">
        <f>_xlfn.IFNA(IF(IF($AK279=AU$5,VLOOKUP(AP279,buff!$K:$L,2,FALSE),"")=0,"",IF($AK279=AU$5,VLOOKUP(AP279,buff!$K:$L,2,FALSE),"")),"")</f>
        <v/>
      </c>
      <c r="AV279" s="6" t="str">
        <f>_xlfn.IFNA(IF(IF($AK279=AV$5,VLOOKUP(AL279,buff!$K:$L,2,FALSE),"")=0,"",IF($AK279=AV$5,VLOOKUP(AL279,buff!$K:$L,2,FALSE),"")),"")</f>
        <v/>
      </c>
      <c r="AW279" s="6" t="str">
        <f>_xlfn.IFNA(IF(IF($AK279=AW$5,VLOOKUP(AM279,buff!$K:$L,2,FALSE),"")=0,"",IF($AK279=AW$5,VLOOKUP(AM279,buff!$K:$L,2,FALSE),"")),"")</f>
        <v/>
      </c>
      <c r="AX279" s="6" t="str">
        <f>_xlfn.IFNA(IF(IF($AK279=AX$5,VLOOKUP(AN279,buff!$K:$L,2,FALSE),"")=0,"",IF($AK279=AX$5,VLOOKUP(AN279,buff!$K:$L,2,FALSE),"")),"")</f>
        <v/>
      </c>
      <c r="AY279" s="6" t="str">
        <f>_xlfn.IFNA(IF(IF($AK279=AY$5,VLOOKUP(AO279,buff!$K:$L,2,FALSE),"")=0,"",IF($AK279=AY$5,VLOOKUP(AO279,buff!$K:$L,2,FALSE),"")),"")</f>
        <v/>
      </c>
      <c r="AZ279" s="6" t="str">
        <f>_xlfn.IFNA(IF(IF($AK279=AZ$5,VLOOKUP(AP279,buff!$K:$L,2,FALSE),"")=0,"",IF($AK279=AZ$5,VLOOKUP(AP279,buff!$K:$L,2,FALSE),"")),"")</f>
        <v/>
      </c>
      <c r="BA279" s="6" t="e">
        <f>VLOOKUP(AL279,buff!$K:$P,6,FALSE)</f>
        <v>#N/A</v>
      </c>
      <c r="BB279" s="6" t="e">
        <f>VLOOKUP(AM279,buff!$K:$P,6,FALSE)</f>
        <v>#N/A</v>
      </c>
      <c r="BC279" s="6" t="e">
        <f>VLOOKUP(AN279,buff!$K:$P,6,FALSE)</f>
        <v>#N/A</v>
      </c>
      <c r="BD279">
        <f t="shared" si="72"/>
        <v>2</v>
      </c>
      <c r="BE279">
        <f t="shared" si="73"/>
        <v>1</v>
      </c>
      <c r="BF279" s="22">
        <f t="shared" si="74"/>
        <v>100502</v>
      </c>
    </row>
    <row r="280" spans="1:58" x14ac:dyDescent="0.15">
      <c r="A280" t="str">
        <f t="shared" si="65"/>
        <v>尤朵拉主动技能2等级14</v>
      </c>
      <c r="B280" s="8">
        <f t="shared" si="69"/>
        <v>10050214</v>
      </c>
      <c r="C280" s="8" t="str">
        <f>VLOOKUP(G280,角色!A:B,2,FALSE)</f>
        <v>尤朵拉</v>
      </c>
      <c r="D280" s="8" t="str">
        <f t="shared" si="70"/>
        <v>主动技能2</v>
      </c>
      <c r="E280" s="8">
        <f t="shared" si="75"/>
        <v>14</v>
      </c>
      <c r="F280" s="8">
        <f t="shared" si="76"/>
        <v>2</v>
      </c>
      <c r="G280" s="8">
        <f t="shared" si="77"/>
        <v>5</v>
      </c>
      <c r="H280" s="4" t="s">
        <v>886</v>
      </c>
      <c r="I280" s="20" t="str">
        <f t="shared" si="78"/>
        <v>对敌方后排单体攻击，造成150%攻击力（+48008）点伤害。</v>
      </c>
      <c r="J280" s="4" t="s">
        <v>277</v>
      </c>
      <c r="K280" s="1" t="s">
        <v>103</v>
      </c>
      <c r="L280" s="4" t="s">
        <v>106</v>
      </c>
      <c r="M280" s="4"/>
      <c r="N280" s="4">
        <v>100</v>
      </c>
      <c r="O280" s="20">
        <f>VLOOKUP(L280,对应表!BK:BL,2,FALSE)</f>
        <v>0</v>
      </c>
      <c r="P280" s="25" t="str">
        <f>_xlfn.IFNA(VLOOKUP(G280,角色!V:AE,主动技能!F280+1,FALSE),"")</f>
        <v>||eff_xuanbingjian_1|</v>
      </c>
      <c r="Q280" s="25">
        <f>(VLOOKUP(G280,角色!V:AE,主动技能!F280+4,FALSE))</f>
        <v>1</v>
      </c>
      <c r="R280" s="25">
        <v>0</v>
      </c>
      <c r="S280" s="25">
        <v>0</v>
      </c>
      <c r="T280" s="6" t="str">
        <f t="shared" si="66"/>
        <v/>
      </c>
      <c r="U280" s="6" t="str">
        <f t="shared" si="67"/>
        <v/>
      </c>
      <c r="V280" s="19" t="str">
        <f>VLOOKUP(G280,角色!AW:BC,主动技能!F280+1,FALSE)</f>
        <v>skill_06</v>
      </c>
      <c r="Y280">
        <f t="shared" si="68"/>
        <v>0</v>
      </c>
      <c r="Z280" s="19">
        <f>IF(VLOOKUP(C280,角色!CC:CI,主动技能!F280*2,FALSE)=0,"",VLOOKUP(C280,角色!CC:CI,主动技能!F280*2,FALSE))</f>
        <v>150</v>
      </c>
      <c r="AA280" s="19">
        <f>IF(VLOOKUP(C280,角色!CC:CI,主动技能!F280*2+1,FALSE)=0,0,VLOOKUP(C280,角色!CC:CI,主动技能!F280*2+1,FALSE))</f>
        <v>50</v>
      </c>
      <c r="AB280" s="19">
        <f>IF(INT(VLOOKUP(E280,角色属性概况!I:M,3,FALSE)*AA280/100)=0,"",(INT(VLOOKUP(E280,角色属性概况!I:M,3,FALSE)*AA280/100)))</f>
        <v>48008</v>
      </c>
      <c r="AE280" s="25">
        <f>(VLOOKUP(G280,角色!V:AE,主动技能!F280+7,FALSE))</f>
        <v>1</v>
      </c>
      <c r="AF280" s="19">
        <f>VLOOKUP(F280,对应表!AY:BA,3,FALSE)</f>
        <v>1</v>
      </c>
      <c r="AG280" s="19">
        <f>VLOOKUP(F280,对应表!AY:BA,2,FALSE)</f>
        <v>1</v>
      </c>
      <c r="AH280" s="25" t="str">
        <f>VLOOKUP(F280,特效对应!F:G,2,FALSE)</f>
        <v>attackex</v>
      </c>
      <c r="AJ280">
        <f t="shared" si="71"/>
        <v>14</v>
      </c>
      <c r="AQ280" s="6" t="str">
        <f>_xlfn.IFNA(IF(IF($AK280=AQ$5,VLOOKUP(AL280,buff!$K:$L,2,FALSE),"")=0,"",IF($AK280=AQ$5,VLOOKUP(AL280,buff!$K:$L,2,FALSE),"")),"")</f>
        <v/>
      </c>
      <c r="AR280" s="6" t="str">
        <f>_xlfn.IFNA(IF(IF($AK280=AR$5,VLOOKUP(AM280,buff!$K:$L,2,FALSE),"")=0,"",IF($AK280=AR$5,VLOOKUP(AM280,buff!$K:$L,2,FALSE),"")),"")</f>
        <v/>
      </c>
      <c r="AS280" s="6" t="str">
        <f>_xlfn.IFNA(IF(IF($AK280=AS$5,VLOOKUP(AN280,buff!$K:$L,2,FALSE),"")=0,"",IF($AK280=AS$5,VLOOKUP(AN280,buff!$K:$L,2,FALSE),"")),"")</f>
        <v/>
      </c>
      <c r="AT280" s="6" t="str">
        <f>_xlfn.IFNA(IF(IF($AK280=AT$5,VLOOKUP(AO280,buff!$K:$L,2,FALSE),"")=0,"",IF($AK280=AT$5,VLOOKUP(AO280,buff!$K:$L,2,FALSE),"")),"")</f>
        <v/>
      </c>
      <c r="AU280" s="6" t="str">
        <f>_xlfn.IFNA(IF(IF($AK280=AU$5,VLOOKUP(AP280,buff!$K:$L,2,FALSE),"")=0,"",IF($AK280=AU$5,VLOOKUP(AP280,buff!$K:$L,2,FALSE),"")),"")</f>
        <v/>
      </c>
      <c r="AV280" s="6" t="str">
        <f>_xlfn.IFNA(IF(IF($AK280=AV$5,VLOOKUP(AL280,buff!$K:$L,2,FALSE),"")=0,"",IF($AK280=AV$5,VLOOKUP(AL280,buff!$K:$L,2,FALSE),"")),"")</f>
        <v/>
      </c>
      <c r="AW280" s="6" t="str">
        <f>_xlfn.IFNA(IF(IF($AK280=AW$5,VLOOKUP(AM280,buff!$K:$L,2,FALSE),"")=0,"",IF($AK280=AW$5,VLOOKUP(AM280,buff!$K:$L,2,FALSE),"")),"")</f>
        <v/>
      </c>
      <c r="AX280" s="6" t="str">
        <f>_xlfn.IFNA(IF(IF($AK280=AX$5,VLOOKUP(AN280,buff!$K:$L,2,FALSE),"")=0,"",IF($AK280=AX$5,VLOOKUP(AN280,buff!$K:$L,2,FALSE),"")),"")</f>
        <v/>
      </c>
      <c r="AY280" s="6" t="str">
        <f>_xlfn.IFNA(IF(IF($AK280=AY$5,VLOOKUP(AO280,buff!$K:$L,2,FALSE),"")=0,"",IF($AK280=AY$5,VLOOKUP(AO280,buff!$K:$L,2,FALSE),"")),"")</f>
        <v/>
      </c>
      <c r="AZ280" s="6" t="str">
        <f>_xlfn.IFNA(IF(IF($AK280=AZ$5,VLOOKUP(AP280,buff!$K:$L,2,FALSE),"")=0,"",IF($AK280=AZ$5,VLOOKUP(AP280,buff!$K:$L,2,FALSE),"")),"")</f>
        <v/>
      </c>
      <c r="BA280" s="6" t="e">
        <f>VLOOKUP(AL280,buff!$K:$P,6,FALSE)</f>
        <v>#N/A</v>
      </c>
      <c r="BB280" s="6" t="e">
        <f>VLOOKUP(AM280,buff!$K:$P,6,FALSE)</f>
        <v>#N/A</v>
      </c>
      <c r="BC280" s="6" t="e">
        <f>VLOOKUP(AN280,buff!$K:$P,6,FALSE)</f>
        <v>#N/A</v>
      </c>
      <c r="BD280">
        <f t="shared" si="72"/>
        <v>2</v>
      </c>
      <c r="BE280">
        <f t="shared" si="73"/>
        <v>1</v>
      </c>
      <c r="BF280" s="22">
        <f t="shared" si="74"/>
        <v>100502</v>
      </c>
    </row>
    <row r="281" spans="1:58" x14ac:dyDescent="0.15">
      <c r="A281" t="str">
        <f t="shared" si="65"/>
        <v>尤朵拉主动技能2等级15</v>
      </c>
      <c r="B281" s="8">
        <f t="shared" si="69"/>
        <v>10050215</v>
      </c>
      <c r="C281" s="8" t="str">
        <f>VLOOKUP(G281,角色!A:B,2,FALSE)</f>
        <v>尤朵拉</v>
      </c>
      <c r="D281" s="8" t="str">
        <f t="shared" si="70"/>
        <v>主动技能2</v>
      </c>
      <c r="E281" s="8">
        <f t="shared" si="75"/>
        <v>15</v>
      </c>
      <c r="F281" s="8">
        <f t="shared" si="76"/>
        <v>2</v>
      </c>
      <c r="G281" s="8">
        <f t="shared" si="77"/>
        <v>5</v>
      </c>
      <c r="H281" s="4" t="s">
        <v>886</v>
      </c>
      <c r="I281" s="20" t="str">
        <f t="shared" si="78"/>
        <v>对敌方后排单体攻击，造成150%攻击力（+68066）点伤害。</v>
      </c>
      <c r="J281" s="4" t="s">
        <v>277</v>
      </c>
      <c r="K281" s="1" t="s">
        <v>103</v>
      </c>
      <c r="L281" s="4" t="s">
        <v>106</v>
      </c>
      <c r="M281" s="4"/>
      <c r="N281" s="4">
        <v>100</v>
      </c>
      <c r="O281" s="20">
        <f>VLOOKUP(L281,对应表!BK:BL,2,FALSE)</f>
        <v>0</v>
      </c>
      <c r="P281" s="25" t="str">
        <f>_xlfn.IFNA(VLOOKUP(G281,角色!V:AE,主动技能!F281+1,FALSE),"")</f>
        <v>||eff_xuanbingjian_1|</v>
      </c>
      <c r="Q281" s="25">
        <f>(VLOOKUP(G281,角色!V:AE,主动技能!F281+4,FALSE))</f>
        <v>1</v>
      </c>
      <c r="R281" s="25">
        <v>0</v>
      </c>
      <c r="S281" s="25">
        <v>0</v>
      </c>
      <c r="T281" s="6" t="str">
        <f t="shared" si="66"/>
        <v/>
      </c>
      <c r="U281" s="6" t="str">
        <f t="shared" si="67"/>
        <v/>
      </c>
      <c r="V281" s="19" t="str">
        <f>VLOOKUP(G281,角色!AW:BC,主动技能!F281+1,FALSE)</f>
        <v>skill_06</v>
      </c>
      <c r="Y281">
        <f t="shared" si="68"/>
        <v>0</v>
      </c>
      <c r="Z281" s="19">
        <f>IF(VLOOKUP(C281,角色!CC:CI,主动技能!F281*2,FALSE)=0,"",VLOOKUP(C281,角色!CC:CI,主动技能!F281*2,FALSE))</f>
        <v>150</v>
      </c>
      <c r="AA281" s="19">
        <f>IF(VLOOKUP(C281,角色!CC:CI,主动技能!F281*2+1,FALSE)=0,0,VLOOKUP(C281,角色!CC:CI,主动技能!F281*2+1,FALSE))</f>
        <v>50</v>
      </c>
      <c r="AB281" s="19">
        <f>IF(INT(VLOOKUP(E281,角色属性概况!I:M,3,FALSE)*AA281/100)=0,"",(INT(VLOOKUP(E281,角色属性概况!I:M,3,FALSE)*AA281/100)))</f>
        <v>68066</v>
      </c>
      <c r="AE281" s="25">
        <f>(VLOOKUP(G281,角色!V:AE,主动技能!F281+7,FALSE))</f>
        <v>1</v>
      </c>
      <c r="AF281" s="19">
        <f>VLOOKUP(F281,对应表!AY:BA,3,FALSE)</f>
        <v>1</v>
      </c>
      <c r="AG281" s="19">
        <f>VLOOKUP(F281,对应表!AY:BA,2,FALSE)</f>
        <v>1</v>
      </c>
      <c r="AH281" s="25" t="str">
        <f>VLOOKUP(F281,特效对应!F:G,2,FALSE)</f>
        <v>attackex</v>
      </c>
      <c r="AJ281">
        <f t="shared" si="71"/>
        <v>15</v>
      </c>
      <c r="AQ281" s="6" t="str">
        <f>_xlfn.IFNA(IF(IF($AK281=AQ$5,VLOOKUP(AL281,buff!$K:$L,2,FALSE),"")=0,"",IF($AK281=AQ$5,VLOOKUP(AL281,buff!$K:$L,2,FALSE),"")),"")</f>
        <v/>
      </c>
      <c r="AR281" s="6" t="str">
        <f>_xlfn.IFNA(IF(IF($AK281=AR$5,VLOOKUP(AM281,buff!$K:$L,2,FALSE),"")=0,"",IF($AK281=AR$5,VLOOKUP(AM281,buff!$K:$L,2,FALSE),"")),"")</f>
        <v/>
      </c>
      <c r="AS281" s="6" t="str">
        <f>_xlfn.IFNA(IF(IF($AK281=AS$5,VLOOKUP(AN281,buff!$K:$L,2,FALSE),"")=0,"",IF($AK281=AS$5,VLOOKUP(AN281,buff!$K:$L,2,FALSE),"")),"")</f>
        <v/>
      </c>
      <c r="AT281" s="6" t="str">
        <f>_xlfn.IFNA(IF(IF($AK281=AT$5,VLOOKUP(AO281,buff!$K:$L,2,FALSE),"")=0,"",IF($AK281=AT$5,VLOOKUP(AO281,buff!$K:$L,2,FALSE),"")),"")</f>
        <v/>
      </c>
      <c r="AU281" s="6" t="str">
        <f>_xlfn.IFNA(IF(IF($AK281=AU$5,VLOOKUP(AP281,buff!$K:$L,2,FALSE),"")=0,"",IF($AK281=AU$5,VLOOKUP(AP281,buff!$K:$L,2,FALSE),"")),"")</f>
        <v/>
      </c>
      <c r="AV281" s="6" t="str">
        <f>_xlfn.IFNA(IF(IF($AK281=AV$5,VLOOKUP(AL281,buff!$K:$L,2,FALSE),"")=0,"",IF($AK281=AV$5,VLOOKUP(AL281,buff!$K:$L,2,FALSE),"")),"")</f>
        <v/>
      </c>
      <c r="AW281" s="6" t="str">
        <f>_xlfn.IFNA(IF(IF($AK281=AW$5,VLOOKUP(AM281,buff!$K:$L,2,FALSE),"")=0,"",IF($AK281=AW$5,VLOOKUP(AM281,buff!$K:$L,2,FALSE),"")),"")</f>
        <v/>
      </c>
      <c r="AX281" s="6" t="str">
        <f>_xlfn.IFNA(IF(IF($AK281=AX$5,VLOOKUP(AN281,buff!$K:$L,2,FALSE),"")=0,"",IF($AK281=AX$5,VLOOKUP(AN281,buff!$K:$L,2,FALSE),"")),"")</f>
        <v/>
      </c>
      <c r="AY281" s="6" t="str">
        <f>_xlfn.IFNA(IF(IF($AK281=AY$5,VLOOKUP(AO281,buff!$K:$L,2,FALSE),"")=0,"",IF($AK281=AY$5,VLOOKUP(AO281,buff!$K:$L,2,FALSE),"")),"")</f>
        <v/>
      </c>
      <c r="AZ281" s="6" t="str">
        <f>_xlfn.IFNA(IF(IF($AK281=AZ$5,VLOOKUP(AP281,buff!$K:$L,2,FALSE),"")=0,"",IF($AK281=AZ$5,VLOOKUP(AP281,buff!$K:$L,2,FALSE),"")),"")</f>
        <v/>
      </c>
      <c r="BA281" s="6" t="e">
        <f>VLOOKUP(AL281,buff!$K:$P,6,FALSE)</f>
        <v>#N/A</v>
      </c>
      <c r="BB281" s="6" t="e">
        <f>VLOOKUP(AM281,buff!$K:$P,6,FALSE)</f>
        <v>#N/A</v>
      </c>
      <c r="BC281" s="6" t="e">
        <f>VLOOKUP(AN281,buff!$K:$P,6,FALSE)</f>
        <v>#N/A</v>
      </c>
      <c r="BD281">
        <f t="shared" si="72"/>
        <v>2</v>
      </c>
      <c r="BE281">
        <f t="shared" si="73"/>
        <v>1</v>
      </c>
      <c r="BF281" s="22">
        <f t="shared" si="74"/>
        <v>100502</v>
      </c>
    </row>
    <row r="282" spans="1:58" x14ac:dyDescent="0.15">
      <c r="A282" t="str">
        <f t="shared" si="65"/>
        <v>尤朵拉主动技能2等级16</v>
      </c>
      <c r="B282" s="8">
        <f t="shared" si="69"/>
        <v>10050216</v>
      </c>
      <c r="C282" s="8" t="str">
        <f>VLOOKUP(G282,角色!A:B,2,FALSE)</f>
        <v>尤朵拉</v>
      </c>
      <c r="D282" s="8" t="str">
        <f t="shared" si="70"/>
        <v>主动技能2</v>
      </c>
      <c r="E282" s="8">
        <f t="shared" si="75"/>
        <v>16</v>
      </c>
      <c r="F282" s="8">
        <f t="shared" si="76"/>
        <v>2</v>
      </c>
      <c r="G282" s="8">
        <f t="shared" si="77"/>
        <v>5</v>
      </c>
      <c r="H282" s="4" t="s">
        <v>886</v>
      </c>
      <c r="I282" s="20" t="str">
        <f t="shared" si="78"/>
        <v>对敌方后排单体攻击，造成150%攻击力（+96464）点伤害。</v>
      </c>
      <c r="J282" s="4" t="s">
        <v>277</v>
      </c>
      <c r="K282" s="1" t="s">
        <v>103</v>
      </c>
      <c r="L282" s="4" t="s">
        <v>106</v>
      </c>
      <c r="M282" s="4"/>
      <c r="N282" s="4">
        <v>100</v>
      </c>
      <c r="O282" s="20">
        <f>VLOOKUP(L282,对应表!BK:BL,2,FALSE)</f>
        <v>0</v>
      </c>
      <c r="P282" s="25" t="str">
        <f>_xlfn.IFNA(VLOOKUP(G282,角色!V:AE,主动技能!F282+1,FALSE),"")</f>
        <v>||eff_xuanbingjian_1|</v>
      </c>
      <c r="Q282" s="25">
        <f>(VLOOKUP(G282,角色!V:AE,主动技能!F282+4,FALSE))</f>
        <v>1</v>
      </c>
      <c r="R282" s="25">
        <v>0</v>
      </c>
      <c r="S282" s="25">
        <v>0</v>
      </c>
      <c r="T282" s="6" t="str">
        <f t="shared" si="66"/>
        <v/>
      </c>
      <c r="U282" s="6" t="str">
        <f t="shared" si="67"/>
        <v/>
      </c>
      <c r="V282" s="19" t="str">
        <f>VLOOKUP(G282,角色!AW:BC,主动技能!F282+1,FALSE)</f>
        <v>skill_06</v>
      </c>
      <c r="Y282">
        <f t="shared" si="68"/>
        <v>0</v>
      </c>
      <c r="Z282" s="19">
        <f>IF(VLOOKUP(C282,角色!CC:CI,主动技能!F282*2,FALSE)=0,"",VLOOKUP(C282,角色!CC:CI,主动技能!F282*2,FALSE))</f>
        <v>150</v>
      </c>
      <c r="AA282" s="19">
        <f>IF(VLOOKUP(C282,角色!CC:CI,主动技能!F282*2+1,FALSE)=0,0,VLOOKUP(C282,角色!CC:CI,主动技能!F282*2+1,FALSE))</f>
        <v>50</v>
      </c>
      <c r="AB282" s="19">
        <f>IF(INT(VLOOKUP(E282,角色属性概况!I:M,3,FALSE)*AA282/100)=0,"",(INT(VLOOKUP(E282,角色属性概况!I:M,3,FALSE)*AA282/100)))</f>
        <v>96464</v>
      </c>
      <c r="AE282" s="25">
        <f>(VLOOKUP(G282,角色!V:AE,主动技能!F282+7,FALSE))</f>
        <v>1</v>
      </c>
      <c r="AF282" s="19">
        <f>VLOOKUP(F282,对应表!AY:BA,3,FALSE)</f>
        <v>1</v>
      </c>
      <c r="AG282" s="19">
        <f>VLOOKUP(F282,对应表!AY:BA,2,FALSE)</f>
        <v>1</v>
      </c>
      <c r="AH282" s="25" t="str">
        <f>VLOOKUP(F282,特效对应!F:G,2,FALSE)</f>
        <v>attackex</v>
      </c>
      <c r="AJ282">
        <f t="shared" si="71"/>
        <v>16</v>
      </c>
      <c r="AQ282" s="6" t="str">
        <f>_xlfn.IFNA(IF(IF($AK282=AQ$5,VLOOKUP(AL282,buff!$K:$L,2,FALSE),"")=0,"",IF($AK282=AQ$5,VLOOKUP(AL282,buff!$K:$L,2,FALSE),"")),"")</f>
        <v/>
      </c>
      <c r="AR282" s="6" t="str">
        <f>_xlfn.IFNA(IF(IF($AK282=AR$5,VLOOKUP(AM282,buff!$K:$L,2,FALSE),"")=0,"",IF($AK282=AR$5,VLOOKUP(AM282,buff!$K:$L,2,FALSE),"")),"")</f>
        <v/>
      </c>
      <c r="AS282" s="6" t="str">
        <f>_xlfn.IFNA(IF(IF($AK282=AS$5,VLOOKUP(AN282,buff!$K:$L,2,FALSE),"")=0,"",IF($AK282=AS$5,VLOOKUP(AN282,buff!$K:$L,2,FALSE),"")),"")</f>
        <v/>
      </c>
      <c r="AT282" s="6" t="str">
        <f>_xlfn.IFNA(IF(IF($AK282=AT$5,VLOOKUP(AO282,buff!$K:$L,2,FALSE),"")=0,"",IF($AK282=AT$5,VLOOKUP(AO282,buff!$K:$L,2,FALSE),"")),"")</f>
        <v/>
      </c>
      <c r="AU282" s="6" t="str">
        <f>_xlfn.IFNA(IF(IF($AK282=AU$5,VLOOKUP(AP282,buff!$K:$L,2,FALSE),"")=0,"",IF($AK282=AU$5,VLOOKUP(AP282,buff!$K:$L,2,FALSE),"")),"")</f>
        <v/>
      </c>
      <c r="AV282" s="6" t="str">
        <f>_xlfn.IFNA(IF(IF($AK282=AV$5,VLOOKUP(AL282,buff!$K:$L,2,FALSE),"")=0,"",IF($AK282=AV$5,VLOOKUP(AL282,buff!$K:$L,2,FALSE),"")),"")</f>
        <v/>
      </c>
      <c r="AW282" s="6" t="str">
        <f>_xlfn.IFNA(IF(IF($AK282=AW$5,VLOOKUP(AM282,buff!$K:$L,2,FALSE),"")=0,"",IF($AK282=AW$5,VLOOKUP(AM282,buff!$K:$L,2,FALSE),"")),"")</f>
        <v/>
      </c>
      <c r="AX282" s="6" t="str">
        <f>_xlfn.IFNA(IF(IF($AK282=AX$5,VLOOKUP(AN282,buff!$K:$L,2,FALSE),"")=0,"",IF($AK282=AX$5,VLOOKUP(AN282,buff!$K:$L,2,FALSE),"")),"")</f>
        <v/>
      </c>
      <c r="AY282" s="6" t="str">
        <f>_xlfn.IFNA(IF(IF($AK282=AY$5,VLOOKUP(AO282,buff!$K:$L,2,FALSE),"")=0,"",IF($AK282=AY$5,VLOOKUP(AO282,buff!$K:$L,2,FALSE),"")),"")</f>
        <v/>
      </c>
      <c r="AZ282" s="6" t="str">
        <f>_xlfn.IFNA(IF(IF($AK282=AZ$5,VLOOKUP(AP282,buff!$K:$L,2,FALSE),"")=0,"",IF($AK282=AZ$5,VLOOKUP(AP282,buff!$K:$L,2,FALSE),"")),"")</f>
        <v/>
      </c>
      <c r="BA282" s="6" t="e">
        <f>VLOOKUP(AL282,buff!$K:$P,6,FALSE)</f>
        <v>#N/A</v>
      </c>
      <c r="BB282" s="6" t="e">
        <f>VLOOKUP(AM282,buff!$K:$P,6,FALSE)</f>
        <v>#N/A</v>
      </c>
      <c r="BC282" s="6" t="e">
        <f>VLOOKUP(AN282,buff!$K:$P,6,FALSE)</f>
        <v>#N/A</v>
      </c>
      <c r="BD282">
        <f t="shared" si="72"/>
        <v>2</v>
      </c>
      <c r="BE282">
        <f t="shared" si="73"/>
        <v>1</v>
      </c>
      <c r="BF282" s="22">
        <f t="shared" si="74"/>
        <v>100502</v>
      </c>
    </row>
    <row r="283" spans="1:58" x14ac:dyDescent="0.15">
      <c r="A283" t="str">
        <f t="shared" si="65"/>
        <v>尤朵拉主动技能2等级17</v>
      </c>
      <c r="B283" s="8">
        <f t="shared" si="69"/>
        <v>10050217</v>
      </c>
      <c r="C283" s="8" t="str">
        <f>VLOOKUP(G283,角色!A:B,2,FALSE)</f>
        <v>尤朵拉</v>
      </c>
      <c r="D283" s="8" t="str">
        <f t="shared" si="70"/>
        <v>主动技能2</v>
      </c>
      <c r="E283" s="8">
        <f t="shared" si="75"/>
        <v>17</v>
      </c>
      <c r="F283" s="8">
        <f t="shared" si="76"/>
        <v>2</v>
      </c>
      <c r="G283" s="8">
        <f t="shared" si="77"/>
        <v>5</v>
      </c>
      <c r="H283" s="4" t="s">
        <v>886</v>
      </c>
      <c r="I283" s="20" t="str">
        <f t="shared" si="78"/>
        <v>对敌方后排单体攻击，造成150%攻击力（+136667）点伤害。</v>
      </c>
      <c r="J283" s="4" t="s">
        <v>277</v>
      </c>
      <c r="K283" s="1" t="s">
        <v>103</v>
      </c>
      <c r="L283" s="4" t="s">
        <v>106</v>
      </c>
      <c r="M283" s="4"/>
      <c r="N283" s="4">
        <v>100</v>
      </c>
      <c r="O283" s="20">
        <f>VLOOKUP(L283,对应表!BK:BL,2,FALSE)</f>
        <v>0</v>
      </c>
      <c r="P283" s="25" t="str">
        <f>_xlfn.IFNA(VLOOKUP(G283,角色!V:AE,主动技能!F283+1,FALSE),"")</f>
        <v>||eff_xuanbingjian_1|</v>
      </c>
      <c r="Q283" s="25">
        <f>(VLOOKUP(G283,角色!V:AE,主动技能!F283+4,FALSE))</f>
        <v>1</v>
      </c>
      <c r="R283" s="25">
        <v>0</v>
      </c>
      <c r="S283" s="25">
        <v>0</v>
      </c>
      <c r="T283" s="6" t="str">
        <f t="shared" si="66"/>
        <v/>
      </c>
      <c r="U283" s="6" t="str">
        <f t="shared" si="67"/>
        <v/>
      </c>
      <c r="V283" s="19" t="str">
        <f>VLOOKUP(G283,角色!AW:BC,主动技能!F283+1,FALSE)</f>
        <v>skill_06</v>
      </c>
      <c r="Y283">
        <f t="shared" si="68"/>
        <v>0</v>
      </c>
      <c r="Z283" s="19">
        <f>IF(VLOOKUP(C283,角色!CC:CI,主动技能!F283*2,FALSE)=0,"",VLOOKUP(C283,角色!CC:CI,主动技能!F283*2,FALSE))</f>
        <v>150</v>
      </c>
      <c r="AA283" s="19">
        <f>IF(VLOOKUP(C283,角色!CC:CI,主动技能!F283*2+1,FALSE)=0,0,VLOOKUP(C283,角色!CC:CI,主动技能!F283*2+1,FALSE))</f>
        <v>50</v>
      </c>
      <c r="AB283" s="19">
        <f>IF(INT(VLOOKUP(E283,角色属性概况!I:M,3,FALSE)*AA283/100)=0,"",(INT(VLOOKUP(E283,角色属性概况!I:M,3,FALSE)*AA283/100)))</f>
        <v>136667</v>
      </c>
      <c r="AE283" s="25">
        <f>(VLOOKUP(G283,角色!V:AE,主动技能!F283+7,FALSE))</f>
        <v>1</v>
      </c>
      <c r="AF283" s="19">
        <f>VLOOKUP(F283,对应表!AY:BA,3,FALSE)</f>
        <v>1</v>
      </c>
      <c r="AG283" s="19">
        <f>VLOOKUP(F283,对应表!AY:BA,2,FALSE)</f>
        <v>1</v>
      </c>
      <c r="AH283" s="25" t="str">
        <f>VLOOKUP(F283,特效对应!F:G,2,FALSE)</f>
        <v>attackex</v>
      </c>
      <c r="AJ283">
        <f t="shared" si="71"/>
        <v>17</v>
      </c>
      <c r="AQ283" s="6" t="str">
        <f>_xlfn.IFNA(IF(IF($AK283=AQ$5,VLOOKUP(AL283,buff!$K:$L,2,FALSE),"")=0,"",IF($AK283=AQ$5,VLOOKUP(AL283,buff!$K:$L,2,FALSE),"")),"")</f>
        <v/>
      </c>
      <c r="AR283" s="6" t="str">
        <f>_xlfn.IFNA(IF(IF($AK283=AR$5,VLOOKUP(AM283,buff!$K:$L,2,FALSE),"")=0,"",IF($AK283=AR$5,VLOOKUP(AM283,buff!$K:$L,2,FALSE),"")),"")</f>
        <v/>
      </c>
      <c r="AS283" s="6" t="str">
        <f>_xlfn.IFNA(IF(IF($AK283=AS$5,VLOOKUP(AN283,buff!$K:$L,2,FALSE),"")=0,"",IF($AK283=AS$5,VLOOKUP(AN283,buff!$K:$L,2,FALSE),"")),"")</f>
        <v/>
      </c>
      <c r="AT283" s="6" t="str">
        <f>_xlfn.IFNA(IF(IF($AK283=AT$5,VLOOKUP(AO283,buff!$K:$L,2,FALSE),"")=0,"",IF($AK283=AT$5,VLOOKUP(AO283,buff!$K:$L,2,FALSE),"")),"")</f>
        <v/>
      </c>
      <c r="AU283" s="6" t="str">
        <f>_xlfn.IFNA(IF(IF($AK283=AU$5,VLOOKUP(AP283,buff!$K:$L,2,FALSE),"")=0,"",IF($AK283=AU$5,VLOOKUP(AP283,buff!$K:$L,2,FALSE),"")),"")</f>
        <v/>
      </c>
      <c r="AV283" s="6" t="str">
        <f>_xlfn.IFNA(IF(IF($AK283=AV$5,VLOOKUP(AL283,buff!$K:$L,2,FALSE),"")=0,"",IF($AK283=AV$5,VLOOKUP(AL283,buff!$K:$L,2,FALSE),"")),"")</f>
        <v/>
      </c>
      <c r="AW283" s="6" t="str">
        <f>_xlfn.IFNA(IF(IF($AK283=AW$5,VLOOKUP(AM283,buff!$K:$L,2,FALSE),"")=0,"",IF($AK283=AW$5,VLOOKUP(AM283,buff!$K:$L,2,FALSE),"")),"")</f>
        <v/>
      </c>
      <c r="AX283" s="6" t="str">
        <f>_xlfn.IFNA(IF(IF($AK283=AX$5,VLOOKUP(AN283,buff!$K:$L,2,FALSE),"")=0,"",IF($AK283=AX$5,VLOOKUP(AN283,buff!$K:$L,2,FALSE),"")),"")</f>
        <v/>
      </c>
      <c r="AY283" s="6" t="str">
        <f>_xlfn.IFNA(IF(IF($AK283=AY$5,VLOOKUP(AO283,buff!$K:$L,2,FALSE),"")=0,"",IF($AK283=AY$5,VLOOKUP(AO283,buff!$K:$L,2,FALSE),"")),"")</f>
        <v/>
      </c>
      <c r="AZ283" s="6" t="str">
        <f>_xlfn.IFNA(IF(IF($AK283=AZ$5,VLOOKUP(AP283,buff!$K:$L,2,FALSE),"")=0,"",IF($AK283=AZ$5,VLOOKUP(AP283,buff!$K:$L,2,FALSE),"")),"")</f>
        <v/>
      </c>
      <c r="BA283" s="6" t="e">
        <f>VLOOKUP(AL283,buff!$K:$P,6,FALSE)</f>
        <v>#N/A</v>
      </c>
      <c r="BB283" s="6" t="e">
        <f>VLOOKUP(AM283,buff!$K:$P,6,FALSE)</f>
        <v>#N/A</v>
      </c>
      <c r="BC283" s="6" t="e">
        <f>VLOOKUP(AN283,buff!$K:$P,6,FALSE)</f>
        <v>#N/A</v>
      </c>
      <c r="BD283">
        <f t="shared" si="72"/>
        <v>2</v>
      </c>
      <c r="BE283">
        <f t="shared" si="73"/>
        <v>1</v>
      </c>
      <c r="BF283" s="22">
        <f t="shared" si="74"/>
        <v>100502</v>
      </c>
    </row>
    <row r="284" spans="1:58" x14ac:dyDescent="0.15">
      <c r="A284" t="str">
        <f t="shared" si="65"/>
        <v>尤朵拉主动技能2等级18</v>
      </c>
      <c r="B284" s="8">
        <f t="shared" si="69"/>
        <v>10050218</v>
      </c>
      <c r="C284" s="8" t="str">
        <f>VLOOKUP(G284,角色!A:B,2,FALSE)</f>
        <v>尤朵拉</v>
      </c>
      <c r="D284" s="8" t="str">
        <f t="shared" si="70"/>
        <v>主动技能2</v>
      </c>
      <c r="E284" s="8">
        <f t="shared" si="75"/>
        <v>18</v>
      </c>
      <c r="F284" s="8">
        <f t="shared" si="76"/>
        <v>2</v>
      </c>
      <c r="G284" s="8">
        <f t="shared" si="77"/>
        <v>5</v>
      </c>
      <c r="H284" s="4" t="s">
        <v>886</v>
      </c>
      <c r="I284" s="20" t="str">
        <f t="shared" si="78"/>
        <v>对敌方后排单体攻击，造成150%攻击力（+193582）点伤害。</v>
      </c>
      <c r="J284" s="4" t="s">
        <v>277</v>
      </c>
      <c r="K284" s="1" t="s">
        <v>103</v>
      </c>
      <c r="L284" s="4" t="s">
        <v>106</v>
      </c>
      <c r="M284" s="4"/>
      <c r="N284" s="4">
        <v>100</v>
      </c>
      <c r="O284" s="20">
        <f>VLOOKUP(L284,对应表!BK:BL,2,FALSE)</f>
        <v>0</v>
      </c>
      <c r="P284" s="25" t="str">
        <f>_xlfn.IFNA(VLOOKUP(G284,角色!V:AE,主动技能!F284+1,FALSE),"")</f>
        <v>||eff_xuanbingjian_1|</v>
      </c>
      <c r="Q284" s="25">
        <f>(VLOOKUP(G284,角色!V:AE,主动技能!F284+4,FALSE))</f>
        <v>1</v>
      </c>
      <c r="R284" s="25">
        <v>0</v>
      </c>
      <c r="S284" s="25">
        <v>0</v>
      </c>
      <c r="T284" s="6" t="str">
        <f t="shared" si="66"/>
        <v/>
      </c>
      <c r="U284" s="6" t="str">
        <f t="shared" si="67"/>
        <v/>
      </c>
      <c r="V284" s="19" t="str">
        <f>VLOOKUP(G284,角色!AW:BC,主动技能!F284+1,FALSE)</f>
        <v>skill_06</v>
      </c>
      <c r="Y284">
        <f t="shared" si="68"/>
        <v>0</v>
      </c>
      <c r="Z284" s="19">
        <f>IF(VLOOKUP(C284,角色!CC:CI,主动技能!F284*2,FALSE)=0,"",VLOOKUP(C284,角色!CC:CI,主动技能!F284*2,FALSE))</f>
        <v>150</v>
      </c>
      <c r="AA284" s="19">
        <f>IF(VLOOKUP(C284,角色!CC:CI,主动技能!F284*2+1,FALSE)=0,0,VLOOKUP(C284,角色!CC:CI,主动技能!F284*2+1,FALSE))</f>
        <v>50</v>
      </c>
      <c r="AB284" s="19">
        <f>IF(INT(VLOOKUP(E284,角色属性概况!I:M,3,FALSE)*AA284/100)=0,"",(INT(VLOOKUP(E284,角色属性概况!I:M,3,FALSE)*AA284/100)))</f>
        <v>193582</v>
      </c>
      <c r="AE284" s="25">
        <f>(VLOOKUP(G284,角色!V:AE,主动技能!F284+7,FALSE))</f>
        <v>1</v>
      </c>
      <c r="AF284" s="19">
        <f>VLOOKUP(F284,对应表!AY:BA,3,FALSE)</f>
        <v>1</v>
      </c>
      <c r="AG284" s="19">
        <f>VLOOKUP(F284,对应表!AY:BA,2,FALSE)</f>
        <v>1</v>
      </c>
      <c r="AH284" s="25" t="str">
        <f>VLOOKUP(F284,特效对应!F:G,2,FALSE)</f>
        <v>attackex</v>
      </c>
      <c r="AJ284">
        <f t="shared" si="71"/>
        <v>18</v>
      </c>
      <c r="AQ284" s="6" t="str">
        <f>_xlfn.IFNA(IF(IF($AK284=AQ$5,VLOOKUP(AL284,buff!$K:$L,2,FALSE),"")=0,"",IF($AK284=AQ$5,VLOOKUP(AL284,buff!$K:$L,2,FALSE),"")),"")</f>
        <v/>
      </c>
      <c r="AR284" s="6" t="str">
        <f>_xlfn.IFNA(IF(IF($AK284=AR$5,VLOOKUP(AM284,buff!$K:$L,2,FALSE),"")=0,"",IF($AK284=AR$5,VLOOKUP(AM284,buff!$K:$L,2,FALSE),"")),"")</f>
        <v/>
      </c>
      <c r="AS284" s="6" t="str">
        <f>_xlfn.IFNA(IF(IF($AK284=AS$5,VLOOKUP(AN284,buff!$K:$L,2,FALSE),"")=0,"",IF($AK284=AS$5,VLOOKUP(AN284,buff!$K:$L,2,FALSE),"")),"")</f>
        <v/>
      </c>
      <c r="AT284" s="6" t="str">
        <f>_xlfn.IFNA(IF(IF($AK284=AT$5,VLOOKUP(AO284,buff!$K:$L,2,FALSE),"")=0,"",IF($AK284=AT$5,VLOOKUP(AO284,buff!$K:$L,2,FALSE),"")),"")</f>
        <v/>
      </c>
      <c r="AU284" s="6" t="str">
        <f>_xlfn.IFNA(IF(IF($AK284=AU$5,VLOOKUP(AP284,buff!$K:$L,2,FALSE),"")=0,"",IF($AK284=AU$5,VLOOKUP(AP284,buff!$K:$L,2,FALSE),"")),"")</f>
        <v/>
      </c>
      <c r="AV284" s="6" t="str">
        <f>_xlfn.IFNA(IF(IF($AK284=AV$5,VLOOKUP(AL284,buff!$K:$L,2,FALSE),"")=0,"",IF($AK284=AV$5,VLOOKUP(AL284,buff!$K:$L,2,FALSE),"")),"")</f>
        <v/>
      </c>
      <c r="AW284" s="6" t="str">
        <f>_xlfn.IFNA(IF(IF($AK284=AW$5,VLOOKUP(AM284,buff!$K:$L,2,FALSE),"")=0,"",IF($AK284=AW$5,VLOOKUP(AM284,buff!$K:$L,2,FALSE),"")),"")</f>
        <v/>
      </c>
      <c r="AX284" s="6" t="str">
        <f>_xlfn.IFNA(IF(IF($AK284=AX$5,VLOOKUP(AN284,buff!$K:$L,2,FALSE),"")=0,"",IF($AK284=AX$5,VLOOKUP(AN284,buff!$K:$L,2,FALSE),"")),"")</f>
        <v/>
      </c>
      <c r="AY284" s="6" t="str">
        <f>_xlfn.IFNA(IF(IF($AK284=AY$5,VLOOKUP(AO284,buff!$K:$L,2,FALSE),"")=0,"",IF($AK284=AY$5,VLOOKUP(AO284,buff!$K:$L,2,FALSE),"")),"")</f>
        <v/>
      </c>
      <c r="AZ284" s="6" t="str">
        <f>_xlfn.IFNA(IF(IF($AK284=AZ$5,VLOOKUP(AP284,buff!$K:$L,2,FALSE),"")=0,"",IF($AK284=AZ$5,VLOOKUP(AP284,buff!$K:$L,2,FALSE),"")),"")</f>
        <v/>
      </c>
      <c r="BA284" s="6" t="e">
        <f>VLOOKUP(AL284,buff!$K:$P,6,FALSE)</f>
        <v>#N/A</v>
      </c>
      <c r="BB284" s="6" t="e">
        <f>VLOOKUP(AM284,buff!$K:$P,6,FALSE)</f>
        <v>#N/A</v>
      </c>
      <c r="BC284" s="6" t="e">
        <f>VLOOKUP(AN284,buff!$K:$P,6,FALSE)</f>
        <v>#N/A</v>
      </c>
      <c r="BD284">
        <f t="shared" si="72"/>
        <v>2</v>
      </c>
      <c r="BE284">
        <f t="shared" si="73"/>
        <v>1</v>
      </c>
      <c r="BF284" s="22">
        <f t="shared" si="74"/>
        <v>100502</v>
      </c>
    </row>
    <row r="285" spans="1:58" x14ac:dyDescent="0.15">
      <c r="A285" t="str">
        <f t="shared" si="65"/>
        <v>尤朵拉主动技能2等级19</v>
      </c>
      <c r="B285" s="8">
        <f t="shared" si="69"/>
        <v>10050219</v>
      </c>
      <c r="C285" s="8" t="str">
        <f>VLOOKUP(G285,角色!A:B,2,FALSE)</f>
        <v>尤朵拉</v>
      </c>
      <c r="D285" s="8" t="str">
        <f t="shared" si="70"/>
        <v>主动技能2</v>
      </c>
      <c r="E285" s="8">
        <f t="shared" si="75"/>
        <v>19</v>
      </c>
      <c r="F285" s="8">
        <f t="shared" si="76"/>
        <v>2</v>
      </c>
      <c r="G285" s="8">
        <f t="shared" si="77"/>
        <v>5</v>
      </c>
      <c r="H285" s="4" t="s">
        <v>886</v>
      </c>
      <c r="I285" s="20" t="str">
        <f t="shared" si="78"/>
        <v>对敌方后排单体攻击，造成150%攻击力（+274158）点伤害。</v>
      </c>
      <c r="J285" s="4" t="s">
        <v>277</v>
      </c>
      <c r="K285" s="1" t="s">
        <v>103</v>
      </c>
      <c r="L285" s="4" t="s">
        <v>106</v>
      </c>
      <c r="M285" s="4"/>
      <c r="N285" s="4">
        <v>100</v>
      </c>
      <c r="O285" s="20">
        <f>VLOOKUP(L285,对应表!BK:BL,2,FALSE)</f>
        <v>0</v>
      </c>
      <c r="P285" s="25" t="str">
        <f>_xlfn.IFNA(VLOOKUP(G285,角色!V:AE,主动技能!F285+1,FALSE),"")</f>
        <v>||eff_xuanbingjian_1|</v>
      </c>
      <c r="Q285" s="25">
        <f>(VLOOKUP(G285,角色!V:AE,主动技能!F285+4,FALSE))</f>
        <v>1</v>
      </c>
      <c r="R285" s="25">
        <v>0</v>
      </c>
      <c r="S285" s="25">
        <v>0</v>
      </c>
      <c r="T285" s="6" t="str">
        <f t="shared" si="66"/>
        <v/>
      </c>
      <c r="U285" s="6" t="str">
        <f t="shared" si="67"/>
        <v/>
      </c>
      <c r="V285" s="19" t="str">
        <f>VLOOKUP(G285,角色!AW:BC,主动技能!F285+1,FALSE)</f>
        <v>skill_06</v>
      </c>
      <c r="Y285">
        <f t="shared" si="68"/>
        <v>0</v>
      </c>
      <c r="Z285" s="19">
        <f>IF(VLOOKUP(C285,角色!CC:CI,主动技能!F285*2,FALSE)=0,"",VLOOKUP(C285,角色!CC:CI,主动技能!F285*2,FALSE))</f>
        <v>150</v>
      </c>
      <c r="AA285" s="19">
        <f>IF(VLOOKUP(C285,角色!CC:CI,主动技能!F285*2+1,FALSE)=0,0,VLOOKUP(C285,角色!CC:CI,主动技能!F285*2+1,FALSE))</f>
        <v>50</v>
      </c>
      <c r="AB285" s="19">
        <f>IF(INT(VLOOKUP(E285,角色属性概况!I:M,3,FALSE)*AA285/100)=0,"",(INT(VLOOKUP(E285,角色属性概况!I:M,3,FALSE)*AA285/100)))</f>
        <v>274158</v>
      </c>
      <c r="AE285" s="25">
        <f>(VLOOKUP(G285,角色!V:AE,主动技能!F285+7,FALSE))</f>
        <v>1</v>
      </c>
      <c r="AF285" s="19">
        <f>VLOOKUP(F285,对应表!AY:BA,3,FALSE)</f>
        <v>1</v>
      </c>
      <c r="AG285" s="19">
        <f>VLOOKUP(F285,对应表!AY:BA,2,FALSE)</f>
        <v>1</v>
      </c>
      <c r="AH285" s="25" t="str">
        <f>VLOOKUP(F285,特效对应!F:G,2,FALSE)</f>
        <v>attackex</v>
      </c>
      <c r="AJ285">
        <f t="shared" si="71"/>
        <v>19</v>
      </c>
      <c r="AQ285" s="6" t="str">
        <f>_xlfn.IFNA(IF(IF($AK285=AQ$5,VLOOKUP(AL285,buff!$K:$L,2,FALSE),"")=0,"",IF($AK285=AQ$5,VLOOKUP(AL285,buff!$K:$L,2,FALSE),"")),"")</f>
        <v/>
      </c>
      <c r="AR285" s="6" t="str">
        <f>_xlfn.IFNA(IF(IF($AK285=AR$5,VLOOKUP(AM285,buff!$K:$L,2,FALSE),"")=0,"",IF($AK285=AR$5,VLOOKUP(AM285,buff!$K:$L,2,FALSE),"")),"")</f>
        <v/>
      </c>
      <c r="AS285" s="6" t="str">
        <f>_xlfn.IFNA(IF(IF($AK285=AS$5,VLOOKUP(AN285,buff!$K:$L,2,FALSE),"")=0,"",IF($AK285=AS$5,VLOOKUP(AN285,buff!$K:$L,2,FALSE),"")),"")</f>
        <v/>
      </c>
      <c r="AT285" s="6" t="str">
        <f>_xlfn.IFNA(IF(IF($AK285=AT$5,VLOOKUP(AO285,buff!$K:$L,2,FALSE),"")=0,"",IF($AK285=AT$5,VLOOKUP(AO285,buff!$K:$L,2,FALSE),"")),"")</f>
        <v/>
      </c>
      <c r="AU285" s="6" t="str">
        <f>_xlfn.IFNA(IF(IF($AK285=AU$5,VLOOKUP(AP285,buff!$K:$L,2,FALSE),"")=0,"",IF($AK285=AU$5,VLOOKUP(AP285,buff!$K:$L,2,FALSE),"")),"")</f>
        <v/>
      </c>
      <c r="AV285" s="6" t="str">
        <f>_xlfn.IFNA(IF(IF($AK285=AV$5,VLOOKUP(AL285,buff!$K:$L,2,FALSE),"")=0,"",IF($AK285=AV$5,VLOOKUP(AL285,buff!$K:$L,2,FALSE),"")),"")</f>
        <v/>
      </c>
      <c r="AW285" s="6" t="str">
        <f>_xlfn.IFNA(IF(IF($AK285=AW$5,VLOOKUP(AM285,buff!$K:$L,2,FALSE),"")=0,"",IF($AK285=AW$5,VLOOKUP(AM285,buff!$K:$L,2,FALSE),"")),"")</f>
        <v/>
      </c>
      <c r="AX285" s="6" t="str">
        <f>_xlfn.IFNA(IF(IF($AK285=AX$5,VLOOKUP(AN285,buff!$K:$L,2,FALSE),"")=0,"",IF($AK285=AX$5,VLOOKUP(AN285,buff!$K:$L,2,FALSE),"")),"")</f>
        <v/>
      </c>
      <c r="AY285" s="6" t="str">
        <f>_xlfn.IFNA(IF(IF($AK285=AY$5,VLOOKUP(AO285,buff!$K:$L,2,FALSE),"")=0,"",IF($AK285=AY$5,VLOOKUP(AO285,buff!$K:$L,2,FALSE),"")),"")</f>
        <v/>
      </c>
      <c r="AZ285" s="6" t="str">
        <f>_xlfn.IFNA(IF(IF($AK285=AZ$5,VLOOKUP(AP285,buff!$K:$L,2,FALSE),"")=0,"",IF($AK285=AZ$5,VLOOKUP(AP285,buff!$K:$L,2,FALSE),"")),"")</f>
        <v/>
      </c>
      <c r="BA285" s="6" t="e">
        <f>VLOOKUP(AL285,buff!$K:$P,6,FALSE)</f>
        <v>#N/A</v>
      </c>
      <c r="BB285" s="6" t="e">
        <f>VLOOKUP(AM285,buff!$K:$P,6,FALSE)</f>
        <v>#N/A</v>
      </c>
      <c r="BC285" s="6" t="e">
        <f>VLOOKUP(AN285,buff!$K:$P,6,FALSE)</f>
        <v>#N/A</v>
      </c>
      <c r="BD285">
        <f t="shared" si="72"/>
        <v>2</v>
      </c>
      <c r="BE285">
        <f t="shared" si="73"/>
        <v>1</v>
      </c>
      <c r="BF285" s="22">
        <f t="shared" si="74"/>
        <v>100502</v>
      </c>
    </row>
    <row r="286" spans="1:58" x14ac:dyDescent="0.15">
      <c r="A286" t="str">
        <f t="shared" si="65"/>
        <v>尤朵拉主动技能2等级20</v>
      </c>
      <c r="B286" s="8">
        <f t="shared" si="69"/>
        <v>10050220</v>
      </c>
      <c r="C286" s="8" t="str">
        <f>VLOOKUP(G286,角色!A:B,2,FALSE)</f>
        <v>尤朵拉</v>
      </c>
      <c r="D286" s="8" t="str">
        <f t="shared" si="70"/>
        <v>主动技能2</v>
      </c>
      <c r="E286" s="8">
        <f t="shared" si="75"/>
        <v>20</v>
      </c>
      <c r="F286" s="8">
        <f t="shared" si="76"/>
        <v>2</v>
      </c>
      <c r="G286" s="8">
        <f t="shared" si="77"/>
        <v>5</v>
      </c>
      <c r="H286" s="4" t="s">
        <v>886</v>
      </c>
      <c r="I286" s="20" t="str">
        <f t="shared" si="78"/>
        <v>对敌方后排单体攻击，造成150%攻击力（+388230）点伤害。</v>
      </c>
      <c r="J286" s="4" t="s">
        <v>277</v>
      </c>
      <c r="K286" s="1" t="s">
        <v>103</v>
      </c>
      <c r="L286" s="4" t="s">
        <v>106</v>
      </c>
      <c r="M286" s="4"/>
      <c r="N286" s="4">
        <v>100</v>
      </c>
      <c r="O286" s="20">
        <f>VLOOKUP(L286,对应表!BK:BL,2,FALSE)</f>
        <v>0</v>
      </c>
      <c r="P286" s="25" t="str">
        <f>_xlfn.IFNA(VLOOKUP(G286,角色!V:AE,主动技能!F286+1,FALSE),"")</f>
        <v>||eff_xuanbingjian_1|</v>
      </c>
      <c r="Q286" s="25">
        <f>(VLOOKUP(G286,角色!V:AE,主动技能!F286+4,FALSE))</f>
        <v>1</v>
      </c>
      <c r="R286" s="25">
        <v>0</v>
      </c>
      <c r="S286" s="25">
        <v>0</v>
      </c>
      <c r="T286" s="6" t="str">
        <f t="shared" si="66"/>
        <v/>
      </c>
      <c r="U286" s="6" t="str">
        <f t="shared" si="67"/>
        <v/>
      </c>
      <c r="V286" s="19" t="str">
        <f>VLOOKUP(G286,角色!AW:BC,主动技能!F286+1,FALSE)</f>
        <v>skill_06</v>
      </c>
      <c r="Y286">
        <f t="shared" si="68"/>
        <v>0</v>
      </c>
      <c r="Z286" s="19">
        <f>IF(VLOOKUP(C286,角色!CC:CI,主动技能!F286*2,FALSE)=0,"",VLOOKUP(C286,角色!CC:CI,主动技能!F286*2,FALSE))</f>
        <v>150</v>
      </c>
      <c r="AA286" s="19">
        <f>IF(VLOOKUP(C286,角色!CC:CI,主动技能!F286*2+1,FALSE)=0,0,VLOOKUP(C286,角色!CC:CI,主动技能!F286*2+1,FALSE))</f>
        <v>50</v>
      </c>
      <c r="AB286" s="19">
        <f>IF(INT(VLOOKUP(E286,角色属性概况!I:M,3,FALSE)*AA286/100)=0,"",(INT(VLOOKUP(E286,角色属性概况!I:M,3,FALSE)*AA286/100)))</f>
        <v>388230</v>
      </c>
      <c r="AE286" s="25">
        <f>(VLOOKUP(G286,角色!V:AE,主动技能!F286+7,FALSE))</f>
        <v>1</v>
      </c>
      <c r="AF286" s="19">
        <f>VLOOKUP(F286,对应表!AY:BA,3,FALSE)</f>
        <v>1</v>
      </c>
      <c r="AG286" s="19">
        <f>VLOOKUP(F286,对应表!AY:BA,2,FALSE)</f>
        <v>1</v>
      </c>
      <c r="AH286" s="25" t="str">
        <f>VLOOKUP(F286,特效对应!F:G,2,FALSE)</f>
        <v>attackex</v>
      </c>
      <c r="AJ286">
        <f t="shared" si="71"/>
        <v>20</v>
      </c>
      <c r="AQ286" s="6" t="str">
        <f>_xlfn.IFNA(IF(IF($AK286=AQ$5,VLOOKUP(AL286,buff!$K:$L,2,FALSE),"")=0,"",IF($AK286=AQ$5,VLOOKUP(AL286,buff!$K:$L,2,FALSE),"")),"")</f>
        <v/>
      </c>
      <c r="AR286" s="6" t="str">
        <f>_xlfn.IFNA(IF(IF($AK286=AR$5,VLOOKUP(AM286,buff!$K:$L,2,FALSE),"")=0,"",IF($AK286=AR$5,VLOOKUP(AM286,buff!$K:$L,2,FALSE),"")),"")</f>
        <v/>
      </c>
      <c r="AS286" s="6" t="str">
        <f>_xlfn.IFNA(IF(IF($AK286=AS$5,VLOOKUP(AN286,buff!$K:$L,2,FALSE),"")=0,"",IF($AK286=AS$5,VLOOKUP(AN286,buff!$K:$L,2,FALSE),"")),"")</f>
        <v/>
      </c>
      <c r="AT286" s="6" t="str">
        <f>_xlfn.IFNA(IF(IF($AK286=AT$5,VLOOKUP(AO286,buff!$K:$L,2,FALSE),"")=0,"",IF($AK286=AT$5,VLOOKUP(AO286,buff!$K:$L,2,FALSE),"")),"")</f>
        <v/>
      </c>
      <c r="AU286" s="6" t="str">
        <f>_xlfn.IFNA(IF(IF($AK286=AU$5,VLOOKUP(AP286,buff!$K:$L,2,FALSE),"")=0,"",IF($AK286=AU$5,VLOOKUP(AP286,buff!$K:$L,2,FALSE),"")),"")</f>
        <v/>
      </c>
      <c r="AV286" s="6" t="str">
        <f>_xlfn.IFNA(IF(IF($AK286=AV$5,VLOOKUP(AL286,buff!$K:$L,2,FALSE),"")=0,"",IF($AK286=AV$5,VLOOKUP(AL286,buff!$K:$L,2,FALSE),"")),"")</f>
        <v/>
      </c>
      <c r="AW286" s="6" t="str">
        <f>_xlfn.IFNA(IF(IF($AK286=AW$5,VLOOKUP(AM286,buff!$K:$L,2,FALSE),"")=0,"",IF($AK286=AW$5,VLOOKUP(AM286,buff!$K:$L,2,FALSE),"")),"")</f>
        <v/>
      </c>
      <c r="AX286" s="6" t="str">
        <f>_xlfn.IFNA(IF(IF($AK286=AX$5,VLOOKUP(AN286,buff!$K:$L,2,FALSE),"")=0,"",IF($AK286=AX$5,VLOOKUP(AN286,buff!$K:$L,2,FALSE),"")),"")</f>
        <v/>
      </c>
      <c r="AY286" s="6" t="str">
        <f>_xlfn.IFNA(IF(IF($AK286=AY$5,VLOOKUP(AO286,buff!$K:$L,2,FALSE),"")=0,"",IF($AK286=AY$5,VLOOKUP(AO286,buff!$K:$L,2,FALSE),"")),"")</f>
        <v/>
      </c>
      <c r="AZ286" s="6" t="str">
        <f>_xlfn.IFNA(IF(IF($AK286=AZ$5,VLOOKUP(AP286,buff!$K:$L,2,FALSE),"")=0,"",IF($AK286=AZ$5,VLOOKUP(AP286,buff!$K:$L,2,FALSE),"")),"")</f>
        <v/>
      </c>
      <c r="BA286" s="6" t="e">
        <f>VLOOKUP(AL286,buff!$K:$P,6,FALSE)</f>
        <v>#N/A</v>
      </c>
      <c r="BB286" s="6" t="e">
        <f>VLOOKUP(AM286,buff!$K:$P,6,FALSE)</f>
        <v>#N/A</v>
      </c>
      <c r="BC286" s="6" t="e">
        <f>VLOOKUP(AN286,buff!$K:$P,6,FALSE)</f>
        <v>#N/A</v>
      </c>
      <c r="BD286">
        <f t="shared" si="72"/>
        <v>2</v>
      </c>
      <c r="BE286">
        <f t="shared" si="73"/>
        <v>1</v>
      </c>
      <c r="BF286" s="22">
        <f t="shared" si="74"/>
        <v>100502</v>
      </c>
    </row>
    <row r="287" spans="1:58" x14ac:dyDescent="0.15">
      <c r="A287" t="str">
        <f t="shared" si="65"/>
        <v>尤朵拉主动技能3等级1</v>
      </c>
      <c r="B287" s="8">
        <f t="shared" si="69"/>
        <v>10050301</v>
      </c>
      <c r="C287" s="8" t="str">
        <f>VLOOKUP(G287,角色!A:B,2,FALSE)</f>
        <v>尤朵拉</v>
      </c>
      <c r="D287" s="8" t="str">
        <f t="shared" si="70"/>
        <v>主动技能3</v>
      </c>
      <c r="E287" s="8">
        <f t="shared" si="75"/>
        <v>1</v>
      </c>
      <c r="F287" s="8">
        <f t="shared" si="76"/>
        <v>3</v>
      </c>
      <c r="G287" s="8">
        <f t="shared" si="77"/>
        <v>5</v>
      </c>
      <c r="H287" s="4" t="s">
        <v>887</v>
      </c>
      <c r="I287" s="20" t="str">
        <f>"对敌方"&amp;L287&amp;"攻击，造成"&amp;Z287&amp;"%攻击力（+"&amp;AB287&amp;"）点伤害。并附带减速。"</f>
        <v>对敌方全体攻击，造成125%攻击力（+276）点伤害。并附带减速。</v>
      </c>
      <c r="J287" s="4" t="s">
        <v>277</v>
      </c>
      <c r="K287" s="1" t="s">
        <v>102</v>
      </c>
      <c r="L287" s="4" t="s">
        <v>108</v>
      </c>
      <c r="M287" s="4"/>
      <c r="N287" s="4">
        <v>100</v>
      </c>
      <c r="O287" s="20">
        <f>VLOOKUP(L287,对应表!BK:BL,2,FALSE)</f>
        <v>100</v>
      </c>
      <c r="P287" s="25" t="str">
        <f>_xlfn.IFNA(VLOOKUP(G287,角色!V:AE,主动技能!F287+1,FALSE),"")</f>
        <v>||eff_xuanshuijulang|</v>
      </c>
      <c r="Q287" s="25">
        <f>(VLOOKUP(G287,角色!V:AE,主动技能!F287+4,FALSE))</f>
        <v>3</v>
      </c>
      <c r="R287" s="25">
        <v>0</v>
      </c>
      <c r="S287" s="25">
        <v>0</v>
      </c>
      <c r="T287" s="6" t="str">
        <f t="shared" si="66"/>
        <v>100003:100:2:0</v>
      </c>
      <c r="U287" s="6" t="str">
        <f t="shared" si="67"/>
        <v/>
      </c>
      <c r="V287" s="19" t="str">
        <f>VLOOKUP(G287,角色!AW:BC,主动技能!F287+1,FALSE)</f>
        <v>skill_19</v>
      </c>
      <c r="Y287">
        <f t="shared" si="68"/>
        <v>0</v>
      </c>
      <c r="Z287" s="19">
        <f>IF(VLOOKUP(C287,角色!CC:CI,主动技能!F287*2,FALSE)=0,"",VLOOKUP(C287,角色!CC:CI,主动技能!F287*2,FALSE))</f>
        <v>125</v>
      </c>
      <c r="AA287" s="19">
        <f>IF(VLOOKUP(C287,角色!CC:CI,主动技能!F287*2+1,FALSE)=0,0,VLOOKUP(C287,角色!CC:CI,主动技能!F287*2+1,FALSE))</f>
        <v>25</v>
      </c>
      <c r="AB287" s="19">
        <f>IF(INT(VLOOKUP(E287,角色属性概况!I:M,3,FALSE)*AA287/100)=0,"",(INT(VLOOKUP(E287,角色属性概况!I:M,3,FALSE)*AA287/100)))</f>
        <v>276</v>
      </c>
      <c r="AE287" s="25">
        <f>(VLOOKUP(G287,角色!V:AE,主动技能!F287+7,FALSE))</f>
        <v>1</v>
      </c>
      <c r="AF287" s="19">
        <f>VLOOKUP(F287,对应表!AY:BA,3,FALSE)</f>
        <v>2</v>
      </c>
      <c r="AG287" s="19">
        <f>VLOOKUP(F287,对应表!AY:BA,2,FALSE)</f>
        <v>2</v>
      </c>
      <c r="AH287" s="25" t="str">
        <f>VLOOKUP(F287,特效对应!F:G,2,FALSE)</f>
        <v>attackex</v>
      </c>
      <c r="AJ287">
        <f t="shared" si="71"/>
        <v>1</v>
      </c>
      <c r="AK287" t="s">
        <v>117</v>
      </c>
      <c r="AL287" t="s">
        <v>583</v>
      </c>
      <c r="AQ287" s="6" t="str">
        <f>_xlfn.IFNA(IF(IF($AK287=AQ$5,VLOOKUP(AL287,buff!$K:$L,2,FALSE),"")=0,"",IF($AK287=AQ$5,VLOOKUP(AL287,buff!$K:$L,2,FALSE),"")),"")</f>
        <v>100003:100:2:0</v>
      </c>
      <c r="AR287" s="6" t="str">
        <f>_xlfn.IFNA(IF(IF($AK287=AR$5,VLOOKUP(AM287,buff!$K:$L,2,FALSE),"")=0,"",IF($AK287=AR$5,VLOOKUP(AM287,buff!$K:$L,2,FALSE),"")),"")</f>
        <v/>
      </c>
      <c r="AS287" s="6" t="str">
        <f>_xlfn.IFNA(IF(IF($AK287=AS$5,VLOOKUP(AN287,buff!$K:$L,2,FALSE),"")=0,"",IF($AK287=AS$5,VLOOKUP(AN287,buff!$K:$L,2,FALSE),"")),"")</f>
        <v/>
      </c>
      <c r="AT287" s="6" t="str">
        <f>_xlfn.IFNA(IF(IF($AK287=AT$5,VLOOKUP(AO287,buff!$K:$L,2,FALSE),"")=0,"",IF($AK287=AT$5,VLOOKUP(AO287,buff!$K:$L,2,FALSE),"")),"")</f>
        <v/>
      </c>
      <c r="AU287" s="6" t="str">
        <f>_xlfn.IFNA(IF(IF($AK287=AU$5,VLOOKUP(AP287,buff!$K:$L,2,FALSE),"")=0,"",IF($AK287=AU$5,VLOOKUP(AP287,buff!$K:$L,2,FALSE),"")),"")</f>
        <v/>
      </c>
      <c r="AV287" s="6" t="str">
        <f>_xlfn.IFNA(IF(IF($AK287=AV$5,VLOOKUP(AL287,buff!$K:$L,2,FALSE),"")=0,"",IF($AK287=AV$5,VLOOKUP(AL287,buff!$K:$L,2,FALSE),"")),"")</f>
        <v/>
      </c>
      <c r="AW287" s="6" t="str">
        <f>_xlfn.IFNA(IF(IF($AK287=AW$5,VLOOKUP(AM287,buff!$K:$L,2,FALSE),"")=0,"",IF($AK287=AW$5,VLOOKUP(AM287,buff!$K:$L,2,FALSE),"")),"")</f>
        <v/>
      </c>
      <c r="AX287" s="6" t="str">
        <f>_xlfn.IFNA(IF(IF($AK287=AX$5,VLOOKUP(AN287,buff!$K:$L,2,FALSE),"")=0,"",IF($AK287=AX$5,VLOOKUP(AN287,buff!$K:$L,2,FALSE),"")),"")</f>
        <v/>
      </c>
      <c r="AY287" s="6" t="str">
        <f>_xlfn.IFNA(IF(IF($AK287=AY$5,VLOOKUP(AO287,buff!$K:$L,2,FALSE),"")=0,"",IF($AK287=AY$5,VLOOKUP(AO287,buff!$K:$L,2,FALSE),"")),"")</f>
        <v/>
      </c>
      <c r="AZ287" s="6" t="str">
        <f>_xlfn.IFNA(IF(IF($AK287=AZ$5,VLOOKUP(AP287,buff!$K:$L,2,FALSE),"")=0,"",IF($AK287=AZ$5,VLOOKUP(AP287,buff!$K:$L,2,FALSE),"")),"")</f>
        <v/>
      </c>
      <c r="BA287" s="6">
        <f>VLOOKUP(AL287,buff!$K:$P,6,FALSE)</f>
        <v>-25</v>
      </c>
      <c r="BB287" s="6" t="e">
        <f>VLOOKUP(AM287,buff!$K:$P,6,FALSE)</f>
        <v>#N/A</v>
      </c>
      <c r="BC287" s="6" t="e">
        <f>VLOOKUP(AN287,buff!$K:$P,6,FALSE)</f>
        <v>#N/A</v>
      </c>
      <c r="BD287">
        <f t="shared" si="72"/>
        <v>3</v>
      </c>
      <c r="BE287">
        <f t="shared" si="73"/>
        <v>2</v>
      </c>
      <c r="BF287" s="22">
        <f t="shared" si="74"/>
        <v>100503</v>
      </c>
    </row>
    <row r="288" spans="1:58" x14ac:dyDescent="0.15">
      <c r="A288" t="str">
        <f t="shared" si="65"/>
        <v>尤朵拉主动技能3等级2</v>
      </c>
      <c r="B288" s="8">
        <f t="shared" si="69"/>
        <v>10050302</v>
      </c>
      <c r="C288" s="8" t="str">
        <f>VLOOKUP(G288,角色!A:B,2,FALSE)</f>
        <v>尤朵拉</v>
      </c>
      <c r="D288" s="8" t="str">
        <f t="shared" si="70"/>
        <v>主动技能3</v>
      </c>
      <c r="E288" s="8">
        <f t="shared" si="75"/>
        <v>2</v>
      </c>
      <c r="F288" s="8">
        <f t="shared" si="76"/>
        <v>3</v>
      </c>
      <c r="G288" s="8">
        <f t="shared" si="77"/>
        <v>5</v>
      </c>
      <c r="H288" s="4" t="s">
        <v>887</v>
      </c>
      <c r="I288" s="20" t="str">
        <f t="shared" ref="I288:I306" si="79">"对敌方"&amp;L288&amp;"攻击，造成"&amp;Z288&amp;"%攻击力（+"&amp;AB288&amp;"）点伤害。并附带减速。"</f>
        <v>对敌方全体攻击，造成125%攻击力（+305）点伤害。并附带减速。</v>
      </c>
      <c r="J288" s="4" t="s">
        <v>277</v>
      </c>
      <c r="K288" s="1" t="s">
        <v>102</v>
      </c>
      <c r="L288" s="4" t="s">
        <v>108</v>
      </c>
      <c r="M288" s="4"/>
      <c r="N288" s="4">
        <v>100</v>
      </c>
      <c r="O288" s="20">
        <f>VLOOKUP(L288,对应表!BK:BL,2,FALSE)</f>
        <v>100</v>
      </c>
      <c r="P288" s="25" t="str">
        <f>_xlfn.IFNA(VLOOKUP(G288,角色!V:AE,主动技能!F288+1,FALSE),"")</f>
        <v>||eff_xuanshuijulang|</v>
      </c>
      <c r="Q288" s="25">
        <f>(VLOOKUP(G288,角色!V:AE,主动技能!F288+4,FALSE))</f>
        <v>3</v>
      </c>
      <c r="R288" s="25">
        <v>0</v>
      </c>
      <c r="S288" s="25">
        <v>0</v>
      </c>
      <c r="T288" s="6" t="str">
        <f t="shared" si="66"/>
        <v>100003:100:2:0</v>
      </c>
      <c r="U288" s="6" t="str">
        <f t="shared" si="67"/>
        <v/>
      </c>
      <c r="V288" s="19" t="str">
        <f>VLOOKUP(G288,角色!AW:BC,主动技能!F288+1,FALSE)</f>
        <v>skill_19</v>
      </c>
      <c r="Y288">
        <f t="shared" si="68"/>
        <v>0</v>
      </c>
      <c r="Z288" s="19">
        <f>IF(VLOOKUP(C288,角色!CC:CI,主动技能!F288*2,FALSE)=0,"",VLOOKUP(C288,角色!CC:CI,主动技能!F288*2,FALSE))</f>
        <v>125</v>
      </c>
      <c r="AA288" s="19">
        <f>IF(VLOOKUP(C288,角色!CC:CI,主动技能!F288*2+1,FALSE)=0,0,VLOOKUP(C288,角色!CC:CI,主动技能!F288*2+1,FALSE))</f>
        <v>25</v>
      </c>
      <c r="AB288" s="19">
        <f>IF(INT(VLOOKUP(E288,角色属性概况!I:M,3,FALSE)*AA288/100)=0,"",(INT(VLOOKUP(E288,角色属性概况!I:M,3,FALSE)*AA288/100)))</f>
        <v>305</v>
      </c>
      <c r="AE288" s="25">
        <f>(VLOOKUP(G288,角色!V:AE,主动技能!F288+7,FALSE))</f>
        <v>1</v>
      </c>
      <c r="AF288" s="19">
        <f>VLOOKUP(F288,对应表!AY:BA,3,FALSE)</f>
        <v>2</v>
      </c>
      <c r="AG288" s="19">
        <f>VLOOKUP(F288,对应表!AY:BA,2,FALSE)</f>
        <v>2</v>
      </c>
      <c r="AH288" s="25" t="str">
        <f>VLOOKUP(F288,特效对应!F:G,2,FALSE)</f>
        <v>attackex</v>
      </c>
      <c r="AJ288">
        <f t="shared" si="71"/>
        <v>2</v>
      </c>
      <c r="AK288" t="s">
        <v>117</v>
      </c>
      <c r="AL288" t="s">
        <v>583</v>
      </c>
      <c r="AQ288" s="6" t="str">
        <f>_xlfn.IFNA(IF(IF($AK288=AQ$5,VLOOKUP(AL288,buff!$K:$L,2,FALSE),"")=0,"",IF($AK288=AQ$5,VLOOKUP(AL288,buff!$K:$L,2,FALSE),"")),"")</f>
        <v>100003:100:2:0</v>
      </c>
      <c r="AR288" s="6" t="str">
        <f>_xlfn.IFNA(IF(IF($AK288=AR$5,VLOOKUP(AM288,buff!$K:$L,2,FALSE),"")=0,"",IF($AK288=AR$5,VLOOKUP(AM288,buff!$K:$L,2,FALSE),"")),"")</f>
        <v/>
      </c>
      <c r="AS288" s="6" t="str">
        <f>_xlfn.IFNA(IF(IF($AK288=AS$5,VLOOKUP(AN288,buff!$K:$L,2,FALSE),"")=0,"",IF($AK288=AS$5,VLOOKUP(AN288,buff!$K:$L,2,FALSE),"")),"")</f>
        <v/>
      </c>
      <c r="AT288" s="6" t="str">
        <f>_xlfn.IFNA(IF(IF($AK288=AT$5,VLOOKUP(AO288,buff!$K:$L,2,FALSE),"")=0,"",IF($AK288=AT$5,VLOOKUP(AO288,buff!$K:$L,2,FALSE),"")),"")</f>
        <v/>
      </c>
      <c r="AU288" s="6" t="str">
        <f>_xlfn.IFNA(IF(IF($AK288=AU$5,VLOOKUP(AP288,buff!$K:$L,2,FALSE),"")=0,"",IF($AK288=AU$5,VLOOKUP(AP288,buff!$K:$L,2,FALSE),"")),"")</f>
        <v/>
      </c>
      <c r="AV288" s="6" t="str">
        <f>_xlfn.IFNA(IF(IF($AK288=AV$5,VLOOKUP(AL288,buff!$K:$L,2,FALSE),"")=0,"",IF($AK288=AV$5,VLOOKUP(AL288,buff!$K:$L,2,FALSE),"")),"")</f>
        <v/>
      </c>
      <c r="AW288" s="6" t="str">
        <f>_xlfn.IFNA(IF(IF($AK288=AW$5,VLOOKUP(AM288,buff!$K:$L,2,FALSE),"")=0,"",IF($AK288=AW$5,VLOOKUP(AM288,buff!$K:$L,2,FALSE),"")),"")</f>
        <v/>
      </c>
      <c r="AX288" s="6" t="str">
        <f>_xlfn.IFNA(IF(IF($AK288=AX$5,VLOOKUP(AN288,buff!$K:$L,2,FALSE),"")=0,"",IF($AK288=AX$5,VLOOKUP(AN288,buff!$K:$L,2,FALSE),"")),"")</f>
        <v/>
      </c>
      <c r="AY288" s="6" t="str">
        <f>_xlfn.IFNA(IF(IF($AK288=AY$5,VLOOKUP(AO288,buff!$K:$L,2,FALSE),"")=0,"",IF($AK288=AY$5,VLOOKUP(AO288,buff!$K:$L,2,FALSE),"")),"")</f>
        <v/>
      </c>
      <c r="AZ288" s="6" t="str">
        <f>_xlfn.IFNA(IF(IF($AK288=AZ$5,VLOOKUP(AP288,buff!$K:$L,2,FALSE),"")=0,"",IF($AK288=AZ$5,VLOOKUP(AP288,buff!$K:$L,2,FALSE),"")),"")</f>
        <v/>
      </c>
      <c r="BA288" s="6">
        <f>VLOOKUP(AL288,buff!$K:$P,6,FALSE)</f>
        <v>-25</v>
      </c>
      <c r="BB288" s="6" t="e">
        <f>VLOOKUP(AM288,buff!$K:$P,6,FALSE)</f>
        <v>#N/A</v>
      </c>
      <c r="BC288" s="6" t="e">
        <f>VLOOKUP(AN288,buff!$K:$P,6,FALSE)</f>
        <v>#N/A</v>
      </c>
      <c r="BD288">
        <f t="shared" si="72"/>
        <v>3</v>
      </c>
      <c r="BE288">
        <f t="shared" si="73"/>
        <v>2</v>
      </c>
      <c r="BF288" s="22">
        <f t="shared" si="74"/>
        <v>100503</v>
      </c>
    </row>
    <row r="289" spans="1:58" x14ac:dyDescent="0.15">
      <c r="A289" t="str">
        <f t="shared" si="65"/>
        <v>尤朵拉主动技能3等级3</v>
      </c>
      <c r="B289" s="8">
        <f t="shared" si="69"/>
        <v>10050303</v>
      </c>
      <c r="C289" s="8" t="str">
        <f>VLOOKUP(G289,角色!A:B,2,FALSE)</f>
        <v>尤朵拉</v>
      </c>
      <c r="D289" s="8" t="str">
        <f t="shared" si="70"/>
        <v>主动技能3</v>
      </c>
      <c r="E289" s="8">
        <f t="shared" si="75"/>
        <v>3</v>
      </c>
      <c r="F289" s="8">
        <f t="shared" si="76"/>
        <v>3</v>
      </c>
      <c r="G289" s="8">
        <f t="shared" si="77"/>
        <v>5</v>
      </c>
      <c r="H289" s="4" t="s">
        <v>887</v>
      </c>
      <c r="I289" s="20" t="str">
        <f t="shared" si="79"/>
        <v>对敌方全体攻击，造成125%攻击力（+404）点伤害。并附带减速。</v>
      </c>
      <c r="J289" s="4" t="s">
        <v>277</v>
      </c>
      <c r="K289" s="1" t="s">
        <v>102</v>
      </c>
      <c r="L289" s="4" t="s">
        <v>108</v>
      </c>
      <c r="M289" s="4"/>
      <c r="N289" s="4">
        <v>100</v>
      </c>
      <c r="O289" s="20">
        <f>VLOOKUP(L289,对应表!BK:BL,2,FALSE)</f>
        <v>100</v>
      </c>
      <c r="P289" s="25" t="str">
        <f>_xlfn.IFNA(VLOOKUP(G289,角色!V:AE,主动技能!F289+1,FALSE),"")</f>
        <v>||eff_xuanshuijulang|</v>
      </c>
      <c r="Q289" s="25">
        <f>(VLOOKUP(G289,角色!V:AE,主动技能!F289+4,FALSE))</f>
        <v>3</v>
      </c>
      <c r="R289" s="25">
        <v>0</v>
      </c>
      <c r="S289" s="25">
        <v>0</v>
      </c>
      <c r="T289" s="6" t="str">
        <f t="shared" si="66"/>
        <v>100003:100:2:0</v>
      </c>
      <c r="U289" s="6" t="str">
        <f t="shared" si="67"/>
        <v/>
      </c>
      <c r="V289" s="19" t="str">
        <f>VLOOKUP(G289,角色!AW:BC,主动技能!F289+1,FALSE)</f>
        <v>skill_19</v>
      </c>
      <c r="Y289">
        <f t="shared" si="68"/>
        <v>0</v>
      </c>
      <c r="Z289" s="19">
        <f>IF(VLOOKUP(C289,角色!CC:CI,主动技能!F289*2,FALSE)=0,"",VLOOKUP(C289,角色!CC:CI,主动技能!F289*2,FALSE))</f>
        <v>125</v>
      </c>
      <c r="AA289" s="19">
        <f>IF(VLOOKUP(C289,角色!CC:CI,主动技能!F289*2+1,FALSE)=0,0,VLOOKUP(C289,角色!CC:CI,主动技能!F289*2+1,FALSE))</f>
        <v>25</v>
      </c>
      <c r="AB289" s="19">
        <f>IF(INT(VLOOKUP(E289,角色属性概况!I:M,3,FALSE)*AA289/100)=0,"",(INT(VLOOKUP(E289,角色属性概况!I:M,3,FALSE)*AA289/100)))</f>
        <v>404</v>
      </c>
      <c r="AE289" s="25">
        <f>(VLOOKUP(G289,角色!V:AE,主动技能!F289+7,FALSE))</f>
        <v>1</v>
      </c>
      <c r="AF289" s="19">
        <f>VLOOKUP(F289,对应表!AY:BA,3,FALSE)</f>
        <v>2</v>
      </c>
      <c r="AG289" s="19">
        <f>VLOOKUP(F289,对应表!AY:BA,2,FALSE)</f>
        <v>2</v>
      </c>
      <c r="AH289" s="25" t="str">
        <f>VLOOKUP(F289,特效对应!F:G,2,FALSE)</f>
        <v>attackex</v>
      </c>
      <c r="AJ289">
        <f t="shared" si="71"/>
        <v>3</v>
      </c>
      <c r="AK289" t="s">
        <v>117</v>
      </c>
      <c r="AL289" t="s">
        <v>583</v>
      </c>
      <c r="AQ289" s="6" t="str">
        <f>_xlfn.IFNA(IF(IF($AK289=AQ$5,VLOOKUP(AL289,buff!$K:$L,2,FALSE),"")=0,"",IF($AK289=AQ$5,VLOOKUP(AL289,buff!$K:$L,2,FALSE),"")),"")</f>
        <v>100003:100:2:0</v>
      </c>
      <c r="AR289" s="6" t="str">
        <f>_xlfn.IFNA(IF(IF($AK289=AR$5,VLOOKUP(AM289,buff!$K:$L,2,FALSE),"")=0,"",IF($AK289=AR$5,VLOOKUP(AM289,buff!$K:$L,2,FALSE),"")),"")</f>
        <v/>
      </c>
      <c r="AS289" s="6" t="str">
        <f>_xlfn.IFNA(IF(IF($AK289=AS$5,VLOOKUP(AN289,buff!$K:$L,2,FALSE),"")=0,"",IF($AK289=AS$5,VLOOKUP(AN289,buff!$K:$L,2,FALSE),"")),"")</f>
        <v/>
      </c>
      <c r="AT289" s="6" t="str">
        <f>_xlfn.IFNA(IF(IF($AK289=AT$5,VLOOKUP(AO289,buff!$K:$L,2,FALSE),"")=0,"",IF($AK289=AT$5,VLOOKUP(AO289,buff!$K:$L,2,FALSE),"")),"")</f>
        <v/>
      </c>
      <c r="AU289" s="6" t="str">
        <f>_xlfn.IFNA(IF(IF($AK289=AU$5,VLOOKUP(AP289,buff!$K:$L,2,FALSE),"")=0,"",IF($AK289=AU$5,VLOOKUP(AP289,buff!$K:$L,2,FALSE),"")),"")</f>
        <v/>
      </c>
      <c r="AV289" s="6" t="str">
        <f>_xlfn.IFNA(IF(IF($AK289=AV$5,VLOOKUP(AL289,buff!$K:$L,2,FALSE),"")=0,"",IF($AK289=AV$5,VLOOKUP(AL289,buff!$K:$L,2,FALSE),"")),"")</f>
        <v/>
      </c>
      <c r="AW289" s="6" t="str">
        <f>_xlfn.IFNA(IF(IF($AK289=AW$5,VLOOKUP(AM289,buff!$K:$L,2,FALSE),"")=0,"",IF($AK289=AW$5,VLOOKUP(AM289,buff!$K:$L,2,FALSE),"")),"")</f>
        <v/>
      </c>
      <c r="AX289" s="6" t="str">
        <f>_xlfn.IFNA(IF(IF($AK289=AX$5,VLOOKUP(AN289,buff!$K:$L,2,FALSE),"")=0,"",IF($AK289=AX$5,VLOOKUP(AN289,buff!$K:$L,2,FALSE),"")),"")</f>
        <v/>
      </c>
      <c r="AY289" s="6" t="str">
        <f>_xlfn.IFNA(IF(IF($AK289=AY$5,VLOOKUP(AO289,buff!$K:$L,2,FALSE),"")=0,"",IF($AK289=AY$5,VLOOKUP(AO289,buff!$K:$L,2,FALSE),"")),"")</f>
        <v/>
      </c>
      <c r="AZ289" s="6" t="str">
        <f>_xlfn.IFNA(IF(IF($AK289=AZ$5,VLOOKUP(AP289,buff!$K:$L,2,FALSE),"")=0,"",IF($AK289=AZ$5,VLOOKUP(AP289,buff!$K:$L,2,FALSE),"")),"")</f>
        <v/>
      </c>
      <c r="BA289" s="6">
        <f>VLOOKUP(AL289,buff!$K:$P,6,FALSE)</f>
        <v>-25</v>
      </c>
      <c r="BB289" s="6" t="e">
        <f>VLOOKUP(AM289,buff!$K:$P,6,FALSE)</f>
        <v>#N/A</v>
      </c>
      <c r="BC289" s="6" t="e">
        <f>VLOOKUP(AN289,buff!$K:$P,6,FALSE)</f>
        <v>#N/A</v>
      </c>
      <c r="BD289">
        <f t="shared" si="72"/>
        <v>3</v>
      </c>
      <c r="BE289">
        <f t="shared" si="73"/>
        <v>2</v>
      </c>
      <c r="BF289" s="22">
        <f t="shared" si="74"/>
        <v>100503</v>
      </c>
    </row>
    <row r="290" spans="1:58" x14ac:dyDescent="0.15">
      <c r="A290" t="str">
        <f t="shared" si="65"/>
        <v>尤朵拉主动技能3等级4</v>
      </c>
      <c r="B290" s="8">
        <f t="shared" si="69"/>
        <v>10050304</v>
      </c>
      <c r="C290" s="8" t="str">
        <f>VLOOKUP(G290,角色!A:B,2,FALSE)</f>
        <v>尤朵拉</v>
      </c>
      <c r="D290" s="8" t="str">
        <f t="shared" si="70"/>
        <v>主动技能3</v>
      </c>
      <c r="E290" s="8">
        <f t="shared" si="75"/>
        <v>4</v>
      </c>
      <c r="F290" s="8">
        <f t="shared" si="76"/>
        <v>3</v>
      </c>
      <c r="G290" s="8">
        <f t="shared" si="77"/>
        <v>5</v>
      </c>
      <c r="H290" s="4" t="s">
        <v>887</v>
      </c>
      <c r="I290" s="20" t="str">
        <f t="shared" si="79"/>
        <v>对敌方全体攻击，造成125%攻击力（+623）点伤害。并附带减速。</v>
      </c>
      <c r="J290" s="4" t="s">
        <v>277</v>
      </c>
      <c r="K290" s="1" t="s">
        <v>102</v>
      </c>
      <c r="L290" s="4" t="s">
        <v>108</v>
      </c>
      <c r="M290" s="4"/>
      <c r="N290" s="4">
        <v>100</v>
      </c>
      <c r="O290" s="20">
        <f>VLOOKUP(L290,对应表!BK:BL,2,FALSE)</f>
        <v>100</v>
      </c>
      <c r="P290" s="25" t="str">
        <f>_xlfn.IFNA(VLOOKUP(G290,角色!V:AE,主动技能!F290+1,FALSE),"")</f>
        <v>||eff_xuanshuijulang|</v>
      </c>
      <c r="Q290" s="25">
        <f>(VLOOKUP(G290,角色!V:AE,主动技能!F290+4,FALSE))</f>
        <v>3</v>
      </c>
      <c r="R290" s="25">
        <v>0</v>
      </c>
      <c r="S290" s="25">
        <v>0</v>
      </c>
      <c r="T290" s="6" t="str">
        <f t="shared" si="66"/>
        <v>100003:100:2:0</v>
      </c>
      <c r="U290" s="6" t="str">
        <f t="shared" si="67"/>
        <v/>
      </c>
      <c r="V290" s="19" t="str">
        <f>VLOOKUP(G290,角色!AW:BC,主动技能!F290+1,FALSE)</f>
        <v>skill_19</v>
      </c>
      <c r="Y290">
        <f t="shared" si="68"/>
        <v>0</v>
      </c>
      <c r="Z290" s="19">
        <f>IF(VLOOKUP(C290,角色!CC:CI,主动技能!F290*2,FALSE)=0,"",VLOOKUP(C290,角色!CC:CI,主动技能!F290*2,FALSE))</f>
        <v>125</v>
      </c>
      <c r="AA290" s="19">
        <f>IF(VLOOKUP(C290,角色!CC:CI,主动技能!F290*2+1,FALSE)=0,0,VLOOKUP(C290,角色!CC:CI,主动技能!F290*2+1,FALSE))</f>
        <v>25</v>
      </c>
      <c r="AB290" s="19">
        <f>IF(INT(VLOOKUP(E290,角色属性概况!I:M,3,FALSE)*AA290/100)=0,"",(INT(VLOOKUP(E290,角色属性概况!I:M,3,FALSE)*AA290/100)))</f>
        <v>623</v>
      </c>
      <c r="AE290" s="25">
        <f>(VLOOKUP(G290,角色!V:AE,主动技能!F290+7,FALSE))</f>
        <v>1</v>
      </c>
      <c r="AF290" s="19">
        <f>VLOOKUP(F290,对应表!AY:BA,3,FALSE)</f>
        <v>2</v>
      </c>
      <c r="AG290" s="19">
        <f>VLOOKUP(F290,对应表!AY:BA,2,FALSE)</f>
        <v>2</v>
      </c>
      <c r="AH290" s="25" t="str">
        <f>VLOOKUP(F290,特效对应!F:G,2,FALSE)</f>
        <v>attackex</v>
      </c>
      <c r="AJ290">
        <f t="shared" si="71"/>
        <v>4</v>
      </c>
      <c r="AK290" t="s">
        <v>117</v>
      </c>
      <c r="AL290" t="s">
        <v>583</v>
      </c>
      <c r="AQ290" s="6" t="str">
        <f>_xlfn.IFNA(IF(IF($AK290=AQ$5,VLOOKUP(AL290,buff!$K:$L,2,FALSE),"")=0,"",IF($AK290=AQ$5,VLOOKUP(AL290,buff!$K:$L,2,FALSE),"")),"")</f>
        <v>100003:100:2:0</v>
      </c>
      <c r="AR290" s="6" t="str">
        <f>_xlfn.IFNA(IF(IF($AK290=AR$5,VLOOKUP(AM290,buff!$K:$L,2,FALSE),"")=0,"",IF($AK290=AR$5,VLOOKUP(AM290,buff!$K:$L,2,FALSE),"")),"")</f>
        <v/>
      </c>
      <c r="AS290" s="6" t="str">
        <f>_xlfn.IFNA(IF(IF($AK290=AS$5,VLOOKUP(AN290,buff!$K:$L,2,FALSE),"")=0,"",IF($AK290=AS$5,VLOOKUP(AN290,buff!$K:$L,2,FALSE),"")),"")</f>
        <v/>
      </c>
      <c r="AT290" s="6" t="str">
        <f>_xlfn.IFNA(IF(IF($AK290=AT$5,VLOOKUP(AO290,buff!$K:$L,2,FALSE),"")=0,"",IF($AK290=AT$5,VLOOKUP(AO290,buff!$K:$L,2,FALSE),"")),"")</f>
        <v/>
      </c>
      <c r="AU290" s="6" t="str">
        <f>_xlfn.IFNA(IF(IF($AK290=AU$5,VLOOKUP(AP290,buff!$K:$L,2,FALSE),"")=0,"",IF($AK290=AU$5,VLOOKUP(AP290,buff!$K:$L,2,FALSE),"")),"")</f>
        <v/>
      </c>
      <c r="AV290" s="6" t="str">
        <f>_xlfn.IFNA(IF(IF($AK290=AV$5,VLOOKUP(AL290,buff!$K:$L,2,FALSE),"")=0,"",IF($AK290=AV$5,VLOOKUP(AL290,buff!$K:$L,2,FALSE),"")),"")</f>
        <v/>
      </c>
      <c r="AW290" s="6" t="str">
        <f>_xlfn.IFNA(IF(IF($AK290=AW$5,VLOOKUP(AM290,buff!$K:$L,2,FALSE),"")=0,"",IF($AK290=AW$5,VLOOKUP(AM290,buff!$K:$L,2,FALSE),"")),"")</f>
        <v/>
      </c>
      <c r="AX290" s="6" t="str">
        <f>_xlfn.IFNA(IF(IF($AK290=AX$5,VLOOKUP(AN290,buff!$K:$L,2,FALSE),"")=0,"",IF($AK290=AX$5,VLOOKUP(AN290,buff!$K:$L,2,FALSE),"")),"")</f>
        <v/>
      </c>
      <c r="AY290" s="6" t="str">
        <f>_xlfn.IFNA(IF(IF($AK290=AY$5,VLOOKUP(AO290,buff!$K:$L,2,FALSE),"")=0,"",IF($AK290=AY$5,VLOOKUP(AO290,buff!$K:$L,2,FALSE),"")),"")</f>
        <v/>
      </c>
      <c r="AZ290" s="6" t="str">
        <f>_xlfn.IFNA(IF(IF($AK290=AZ$5,VLOOKUP(AP290,buff!$K:$L,2,FALSE),"")=0,"",IF($AK290=AZ$5,VLOOKUP(AP290,buff!$K:$L,2,FALSE),"")),"")</f>
        <v/>
      </c>
      <c r="BA290" s="6">
        <f>VLOOKUP(AL290,buff!$K:$P,6,FALSE)</f>
        <v>-25</v>
      </c>
      <c r="BB290" s="6" t="e">
        <f>VLOOKUP(AM290,buff!$K:$P,6,FALSE)</f>
        <v>#N/A</v>
      </c>
      <c r="BC290" s="6" t="e">
        <f>VLOOKUP(AN290,buff!$K:$P,6,FALSE)</f>
        <v>#N/A</v>
      </c>
      <c r="BD290">
        <f t="shared" si="72"/>
        <v>3</v>
      </c>
      <c r="BE290">
        <f t="shared" si="73"/>
        <v>2</v>
      </c>
      <c r="BF290" s="22">
        <f t="shared" si="74"/>
        <v>100503</v>
      </c>
    </row>
    <row r="291" spans="1:58" x14ac:dyDescent="0.15">
      <c r="A291" t="str">
        <f t="shared" si="65"/>
        <v>尤朵拉主动技能3等级5</v>
      </c>
      <c r="B291" s="8">
        <f t="shared" si="69"/>
        <v>10050305</v>
      </c>
      <c r="C291" s="8" t="str">
        <f>VLOOKUP(G291,角色!A:B,2,FALSE)</f>
        <v>尤朵拉</v>
      </c>
      <c r="D291" s="8" t="str">
        <f t="shared" si="70"/>
        <v>主动技能3</v>
      </c>
      <c r="E291" s="8">
        <f t="shared" si="75"/>
        <v>5</v>
      </c>
      <c r="F291" s="8">
        <f t="shared" si="76"/>
        <v>3</v>
      </c>
      <c r="G291" s="8">
        <f t="shared" si="77"/>
        <v>5</v>
      </c>
      <c r="H291" s="4" t="s">
        <v>887</v>
      </c>
      <c r="I291" s="20" t="str">
        <f t="shared" si="79"/>
        <v>对敌方全体攻击，造成125%攻击力（+933）点伤害。并附带减速。</v>
      </c>
      <c r="J291" s="4" t="s">
        <v>277</v>
      </c>
      <c r="K291" s="1" t="s">
        <v>102</v>
      </c>
      <c r="L291" s="4" t="s">
        <v>108</v>
      </c>
      <c r="M291" s="4"/>
      <c r="N291" s="4">
        <v>100</v>
      </c>
      <c r="O291" s="20">
        <f>VLOOKUP(L291,对应表!BK:BL,2,FALSE)</f>
        <v>100</v>
      </c>
      <c r="P291" s="25" t="str">
        <f>_xlfn.IFNA(VLOOKUP(G291,角色!V:AE,主动技能!F291+1,FALSE),"")</f>
        <v>||eff_xuanshuijulang|</v>
      </c>
      <c r="Q291" s="25">
        <f>(VLOOKUP(G291,角色!V:AE,主动技能!F291+4,FALSE))</f>
        <v>3</v>
      </c>
      <c r="R291" s="25">
        <v>0</v>
      </c>
      <c r="S291" s="25">
        <v>0</v>
      </c>
      <c r="T291" s="6" t="str">
        <f t="shared" si="66"/>
        <v>100003:100:2:0</v>
      </c>
      <c r="U291" s="6" t="str">
        <f t="shared" si="67"/>
        <v/>
      </c>
      <c r="V291" s="19" t="str">
        <f>VLOOKUP(G291,角色!AW:BC,主动技能!F291+1,FALSE)</f>
        <v>skill_19</v>
      </c>
      <c r="Y291">
        <f t="shared" si="68"/>
        <v>0</v>
      </c>
      <c r="Z291" s="19">
        <f>IF(VLOOKUP(C291,角色!CC:CI,主动技能!F291*2,FALSE)=0,"",VLOOKUP(C291,角色!CC:CI,主动技能!F291*2,FALSE))</f>
        <v>125</v>
      </c>
      <c r="AA291" s="19">
        <f>IF(VLOOKUP(C291,角色!CC:CI,主动技能!F291*2+1,FALSE)=0,0,VLOOKUP(C291,角色!CC:CI,主动技能!F291*2+1,FALSE))</f>
        <v>25</v>
      </c>
      <c r="AB291" s="19">
        <f>IF(INT(VLOOKUP(E291,角色属性概况!I:M,3,FALSE)*AA291/100)=0,"",(INT(VLOOKUP(E291,角色属性概况!I:M,3,FALSE)*AA291/100)))</f>
        <v>933</v>
      </c>
      <c r="AE291" s="25">
        <f>(VLOOKUP(G291,角色!V:AE,主动技能!F291+7,FALSE))</f>
        <v>1</v>
      </c>
      <c r="AF291" s="19">
        <f>VLOOKUP(F291,对应表!AY:BA,3,FALSE)</f>
        <v>2</v>
      </c>
      <c r="AG291" s="19">
        <f>VLOOKUP(F291,对应表!AY:BA,2,FALSE)</f>
        <v>2</v>
      </c>
      <c r="AH291" s="25" t="str">
        <f>VLOOKUP(F291,特效对应!F:G,2,FALSE)</f>
        <v>attackex</v>
      </c>
      <c r="AJ291">
        <f t="shared" si="71"/>
        <v>5</v>
      </c>
      <c r="AK291" t="s">
        <v>117</v>
      </c>
      <c r="AL291" t="s">
        <v>583</v>
      </c>
      <c r="AQ291" s="6" t="str">
        <f>_xlfn.IFNA(IF(IF($AK291=AQ$5,VLOOKUP(AL291,buff!$K:$L,2,FALSE),"")=0,"",IF($AK291=AQ$5,VLOOKUP(AL291,buff!$K:$L,2,FALSE),"")),"")</f>
        <v>100003:100:2:0</v>
      </c>
      <c r="AR291" s="6" t="str">
        <f>_xlfn.IFNA(IF(IF($AK291=AR$5,VLOOKUP(AM291,buff!$K:$L,2,FALSE),"")=0,"",IF($AK291=AR$5,VLOOKUP(AM291,buff!$K:$L,2,FALSE),"")),"")</f>
        <v/>
      </c>
      <c r="AS291" s="6" t="str">
        <f>_xlfn.IFNA(IF(IF($AK291=AS$5,VLOOKUP(AN291,buff!$K:$L,2,FALSE),"")=0,"",IF($AK291=AS$5,VLOOKUP(AN291,buff!$K:$L,2,FALSE),"")),"")</f>
        <v/>
      </c>
      <c r="AT291" s="6" t="str">
        <f>_xlfn.IFNA(IF(IF($AK291=AT$5,VLOOKUP(AO291,buff!$K:$L,2,FALSE),"")=0,"",IF($AK291=AT$5,VLOOKUP(AO291,buff!$K:$L,2,FALSE),"")),"")</f>
        <v/>
      </c>
      <c r="AU291" s="6" t="str">
        <f>_xlfn.IFNA(IF(IF($AK291=AU$5,VLOOKUP(AP291,buff!$K:$L,2,FALSE),"")=0,"",IF($AK291=AU$5,VLOOKUP(AP291,buff!$K:$L,2,FALSE),"")),"")</f>
        <v/>
      </c>
      <c r="AV291" s="6" t="str">
        <f>_xlfn.IFNA(IF(IF($AK291=AV$5,VLOOKUP(AL291,buff!$K:$L,2,FALSE),"")=0,"",IF($AK291=AV$5,VLOOKUP(AL291,buff!$K:$L,2,FALSE),"")),"")</f>
        <v/>
      </c>
      <c r="AW291" s="6" t="str">
        <f>_xlfn.IFNA(IF(IF($AK291=AW$5,VLOOKUP(AM291,buff!$K:$L,2,FALSE),"")=0,"",IF($AK291=AW$5,VLOOKUP(AM291,buff!$K:$L,2,FALSE),"")),"")</f>
        <v/>
      </c>
      <c r="AX291" s="6" t="str">
        <f>_xlfn.IFNA(IF(IF($AK291=AX$5,VLOOKUP(AN291,buff!$K:$L,2,FALSE),"")=0,"",IF($AK291=AX$5,VLOOKUP(AN291,buff!$K:$L,2,FALSE),"")),"")</f>
        <v/>
      </c>
      <c r="AY291" s="6" t="str">
        <f>_xlfn.IFNA(IF(IF($AK291=AY$5,VLOOKUP(AO291,buff!$K:$L,2,FALSE),"")=0,"",IF($AK291=AY$5,VLOOKUP(AO291,buff!$K:$L,2,FALSE),"")),"")</f>
        <v/>
      </c>
      <c r="AZ291" s="6" t="str">
        <f>_xlfn.IFNA(IF(IF($AK291=AZ$5,VLOOKUP(AP291,buff!$K:$L,2,FALSE),"")=0,"",IF($AK291=AZ$5,VLOOKUP(AP291,buff!$K:$L,2,FALSE),"")),"")</f>
        <v/>
      </c>
      <c r="BA291" s="6">
        <f>VLOOKUP(AL291,buff!$K:$P,6,FALSE)</f>
        <v>-25</v>
      </c>
      <c r="BB291" s="6" t="e">
        <f>VLOOKUP(AM291,buff!$K:$P,6,FALSE)</f>
        <v>#N/A</v>
      </c>
      <c r="BC291" s="6" t="e">
        <f>VLOOKUP(AN291,buff!$K:$P,6,FALSE)</f>
        <v>#N/A</v>
      </c>
      <c r="BD291">
        <f t="shared" si="72"/>
        <v>3</v>
      </c>
      <c r="BE291">
        <f t="shared" si="73"/>
        <v>2</v>
      </c>
      <c r="BF291" s="22">
        <f t="shared" si="74"/>
        <v>100503</v>
      </c>
    </row>
    <row r="292" spans="1:58" x14ac:dyDescent="0.15">
      <c r="A292" t="str">
        <f t="shared" si="65"/>
        <v>尤朵拉主动技能3等级6</v>
      </c>
      <c r="B292" s="8">
        <f t="shared" si="69"/>
        <v>10050306</v>
      </c>
      <c r="C292" s="8" t="str">
        <f>VLOOKUP(G292,角色!A:B,2,FALSE)</f>
        <v>尤朵拉</v>
      </c>
      <c r="D292" s="8" t="str">
        <f t="shared" si="70"/>
        <v>主动技能3</v>
      </c>
      <c r="E292" s="8">
        <f t="shared" si="75"/>
        <v>6</v>
      </c>
      <c r="F292" s="8">
        <f t="shared" si="76"/>
        <v>3</v>
      </c>
      <c r="G292" s="8">
        <f t="shared" si="77"/>
        <v>5</v>
      </c>
      <c r="H292" s="4" t="s">
        <v>887</v>
      </c>
      <c r="I292" s="20" t="str">
        <f t="shared" si="79"/>
        <v>对敌方全体攻击，造成125%攻击力（+1372）点伤害。并附带减速。</v>
      </c>
      <c r="J292" s="4" t="s">
        <v>277</v>
      </c>
      <c r="K292" s="1" t="s">
        <v>102</v>
      </c>
      <c r="L292" s="4" t="s">
        <v>108</v>
      </c>
      <c r="M292" s="4"/>
      <c r="N292" s="4">
        <v>100</v>
      </c>
      <c r="O292" s="20">
        <f>VLOOKUP(L292,对应表!BK:BL,2,FALSE)</f>
        <v>100</v>
      </c>
      <c r="P292" s="25" t="str">
        <f>_xlfn.IFNA(VLOOKUP(G292,角色!V:AE,主动技能!F292+1,FALSE),"")</f>
        <v>||eff_xuanshuijulang|</v>
      </c>
      <c r="Q292" s="25">
        <f>(VLOOKUP(G292,角色!V:AE,主动技能!F292+4,FALSE))</f>
        <v>3</v>
      </c>
      <c r="R292" s="25">
        <v>0</v>
      </c>
      <c r="S292" s="25">
        <v>0</v>
      </c>
      <c r="T292" s="6" t="str">
        <f t="shared" si="66"/>
        <v>100003:100:2:0</v>
      </c>
      <c r="U292" s="6" t="str">
        <f t="shared" si="67"/>
        <v/>
      </c>
      <c r="V292" s="19" t="str">
        <f>VLOOKUP(G292,角色!AW:BC,主动技能!F292+1,FALSE)</f>
        <v>skill_19</v>
      </c>
      <c r="Y292">
        <f t="shared" si="68"/>
        <v>0</v>
      </c>
      <c r="Z292" s="19">
        <f>IF(VLOOKUP(C292,角色!CC:CI,主动技能!F292*2,FALSE)=0,"",VLOOKUP(C292,角色!CC:CI,主动技能!F292*2,FALSE))</f>
        <v>125</v>
      </c>
      <c r="AA292" s="19">
        <f>IF(VLOOKUP(C292,角色!CC:CI,主动技能!F292*2+1,FALSE)=0,0,VLOOKUP(C292,角色!CC:CI,主动技能!F292*2+1,FALSE))</f>
        <v>25</v>
      </c>
      <c r="AB292" s="19">
        <f>IF(INT(VLOOKUP(E292,角色属性概况!I:M,3,FALSE)*AA292/100)=0,"",(INT(VLOOKUP(E292,角色属性概况!I:M,3,FALSE)*AA292/100)))</f>
        <v>1372</v>
      </c>
      <c r="AE292" s="25">
        <f>(VLOOKUP(G292,角色!V:AE,主动技能!F292+7,FALSE))</f>
        <v>1</v>
      </c>
      <c r="AF292" s="19">
        <f>VLOOKUP(F292,对应表!AY:BA,3,FALSE)</f>
        <v>2</v>
      </c>
      <c r="AG292" s="19">
        <f>VLOOKUP(F292,对应表!AY:BA,2,FALSE)</f>
        <v>2</v>
      </c>
      <c r="AH292" s="25" t="str">
        <f>VLOOKUP(F292,特效对应!F:G,2,FALSE)</f>
        <v>attackex</v>
      </c>
      <c r="AJ292">
        <f t="shared" si="71"/>
        <v>6</v>
      </c>
      <c r="AK292" t="s">
        <v>117</v>
      </c>
      <c r="AL292" t="s">
        <v>583</v>
      </c>
      <c r="AQ292" s="6" t="str">
        <f>_xlfn.IFNA(IF(IF($AK292=AQ$5,VLOOKUP(AL292,buff!$K:$L,2,FALSE),"")=0,"",IF($AK292=AQ$5,VLOOKUP(AL292,buff!$K:$L,2,FALSE),"")),"")</f>
        <v>100003:100:2:0</v>
      </c>
      <c r="AR292" s="6" t="str">
        <f>_xlfn.IFNA(IF(IF($AK292=AR$5,VLOOKUP(AM292,buff!$K:$L,2,FALSE),"")=0,"",IF($AK292=AR$5,VLOOKUP(AM292,buff!$K:$L,2,FALSE),"")),"")</f>
        <v/>
      </c>
      <c r="AS292" s="6" t="str">
        <f>_xlfn.IFNA(IF(IF($AK292=AS$5,VLOOKUP(AN292,buff!$K:$L,2,FALSE),"")=0,"",IF($AK292=AS$5,VLOOKUP(AN292,buff!$K:$L,2,FALSE),"")),"")</f>
        <v/>
      </c>
      <c r="AT292" s="6" t="str">
        <f>_xlfn.IFNA(IF(IF($AK292=AT$5,VLOOKUP(AO292,buff!$K:$L,2,FALSE),"")=0,"",IF($AK292=AT$5,VLOOKUP(AO292,buff!$K:$L,2,FALSE),"")),"")</f>
        <v/>
      </c>
      <c r="AU292" s="6" t="str">
        <f>_xlfn.IFNA(IF(IF($AK292=AU$5,VLOOKUP(AP292,buff!$K:$L,2,FALSE),"")=0,"",IF($AK292=AU$5,VLOOKUP(AP292,buff!$K:$L,2,FALSE),"")),"")</f>
        <v/>
      </c>
      <c r="AV292" s="6" t="str">
        <f>_xlfn.IFNA(IF(IF($AK292=AV$5,VLOOKUP(AL292,buff!$K:$L,2,FALSE),"")=0,"",IF($AK292=AV$5,VLOOKUP(AL292,buff!$K:$L,2,FALSE),"")),"")</f>
        <v/>
      </c>
      <c r="AW292" s="6" t="str">
        <f>_xlfn.IFNA(IF(IF($AK292=AW$5,VLOOKUP(AM292,buff!$K:$L,2,FALSE),"")=0,"",IF($AK292=AW$5,VLOOKUP(AM292,buff!$K:$L,2,FALSE),"")),"")</f>
        <v/>
      </c>
      <c r="AX292" s="6" t="str">
        <f>_xlfn.IFNA(IF(IF($AK292=AX$5,VLOOKUP(AN292,buff!$K:$L,2,FALSE),"")=0,"",IF($AK292=AX$5,VLOOKUP(AN292,buff!$K:$L,2,FALSE),"")),"")</f>
        <v/>
      </c>
      <c r="AY292" s="6" t="str">
        <f>_xlfn.IFNA(IF(IF($AK292=AY$5,VLOOKUP(AO292,buff!$K:$L,2,FALSE),"")=0,"",IF($AK292=AY$5,VLOOKUP(AO292,buff!$K:$L,2,FALSE),"")),"")</f>
        <v/>
      </c>
      <c r="AZ292" s="6" t="str">
        <f>_xlfn.IFNA(IF(IF($AK292=AZ$5,VLOOKUP(AP292,buff!$K:$L,2,FALSE),"")=0,"",IF($AK292=AZ$5,VLOOKUP(AP292,buff!$K:$L,2,FALSE),"")),"")</f>
        <v/>
      </c>
      <c r="BA292" s="6">
        <f>VLOOKUP(AL292,buff!$K:$P,6,FALSE)</f>
        <v>-25</v>
      </c>
      <c r="BB292" s="6" t="e">
        <f>VLOOKUP(AM292,buff!$K:$P,6,FALSE)</f>
        <v>#N/A</v>
      </c>
      <c r="BC292" s="6" t="e">
        <f>VLOOKUP(AN292,buff!$K:$P,6,FALSE)</f>
        <v>#N/A</v>
      </c>
      <c r="BD292">
        <f t="shared" si="72"/>
        <v>3</v>
      </c>
      <c r="BE292">
        <f t="shared" si="73"/>
        <v>2</v>
      </c>
      <c r="BF292" s="22">
        <f t="shared" si="74"/>
        <v>100503</v>
      </c>
    </row>
    <row r="293" spans="1:58" x14ac:dyDescent="0.15">
      <c r="A293" t="str">
        <f t="shared" si="65"/>
        <v>尤朵拉主动技能3等级7</v>
      </c>
      <c r="B293" s="8">
        <f t="shared" si="69"/>
        <v>10050307</v>
      </c>
      <c r="C293" s="8" t="str">
        <f>VLOOKUP(G293,角色!A:B,2,FALSE)</f>
        <v>尤朵拉</v>
      </c>
      <c r="D293" s="8" t="str">
        <f t="shared" si="70"/>
        <v>主动技能3</v>
      </c>
      <c r="E293" s="8">
        <f t="shared" si="75"/>
        <v>7</v>
      </c>
      <c r="F293" s="8">
        <f t="shared" si="76"/>
        <v>3</v>
      </c>
      <c r="G293" s="8">
        <f t="shared" si="77"/>
        <v>5</v>
      </c>
      <c r="H293" s="4" t="s">
        <v>887</v>
      </c>
      <c r="I293" s="20" t="str">
        <f t="shared" si="79"/>
        <v>对敌方全体攻击，造成125%攻击力（+1994）点伤害。并附带减速。</v>
      </c>
      <c r="J293" s="4" t="s">
        <v>277</v>
      </c>
      <c r="K293" s="1" t="s">
        <v>102</v>
      </c>
      <c r="L293" s="4" t="s">
        <v>108</v>
      </c>
      <c r="M293" s="4"/>
      <c r="N293" s="4">
        <v>100</v>
      </c>
      <c r="O293" s="20">
        <f>VLOOKUP(L293,对应表!BK:BL,2,FALSE)</f>
        <v>100</v>
      </c>
      <c r="P293" s="25" t="str">
        <f>_xlfn.IFNA(VLOOKUP(G293,角色!V:AE,主动技能!F293+1,FALSE),"")</f>
        <v>||eff_xuanshuijulang|</v>
      </c>
      <c r="Q293" s="25">
        <f>(VLOOKUP(G293,角色!V:AE,主动技能!F293+4,FALSE))</f>
        <v>3</v>
      </c>
      <c r="R293" s="25">
        <v>0</v>
      </c>
      <c r="S293" s="25">
        <v>0</v>
      </c>
      <c r="T293" s="6" t="str">
        <f t="shared" si="66"/>
        <v>100003:100:2:0</v>
      </c>
      <c r="U293" s="6" t="str">
        <f t="shared" si="67"/>
        <v/>
      </c>
      <c r="V293" s="19" t="str">
        <f>VLOOKUP(G293,角色!AW:BC,主动技能!F293+1,FALSE)</f>
        <v>skill_19</v>
      </c>
      <c r="Y293">
        <f t="shared" si="68"/>
        <v>0</v>
      </c>
      <c r="Z293" s="19">
        <f>IF(VLOOKUP(C293,角色!CC:CI,主动技能!F293*2,FALSE)=0,"",VLOOKUP(C293,角色!CC:CI,主动技能!F293*2,FALSE))</f>
        <v>125</v>
      </c>
      <c r="AA293" s="19">
        <f>IF(VLOOKUP(C293,角色!CC:CI,主动技能!F293*2+1,FALSE)=0,0,VLOOKUP(C293,角色!CC:CI,主动技能!F293*2+1,FALSE))</f>
        <v>25</v>
      </c>
      <c r="AB293" s="19">
        <f>IF(INT(VLOOKUP(E293,角色属性概况!I:M,3,FALSE)*AA293/100)=0,"",(INT(VLOOKUP(E293,角色属性概况!I:M,3,FALSE)*AA293/100)))</f>
        <v>1994</v>
      </c>
      <c r="AE293" s="25">
        <f>(VLOOKUP(G293,角色!V:AE,主动技能!F293+7,FALSE))</f>
        <v>1</v>
      </c>
      <c r="AF293" s="19">
        <f>VLOOKUP(F293,对应表!AY:BA,3,FALSE)</f>
        <v>2</v>
      </c>
      <c r="AG293" s="19">
        <f>VLOOKUP(F293,对应表!AY:BA,2,FALSE)</f>
        <v>2</v>
      </c>
      <c r="AH293" s="25" t="str">
        <f>VLOOKUP(F293,特效对应!F:G,2,FALSE)</f>
        <v>attackex</v>
      </c>
      <c r="AJ293">
        <f t="shared" si="71"/>
        <v>7</v>
      </c>
      <c r="AK293" t="s">
        <v>117</v>
      </c>
      <c r="AL293" t="s">
        <v>583</v>
      </c>
      <c r="AQ293" s="6" t="str">
        <f>_xlfn.IFNA(IF(IF($AK293=AQ$5,VLOOKUP(AL293,buff!$K:$L,2,FALSE),"")=0,"",IF($AK293=AQ$5,VLOOKUP(AL293,buff!$K:$L,2,FALSE),"")),"")</f>
        <v>100003:100:2:0</v>
      </c>
      <c r="AR293" s="6" t="str">
        <f>_xlfn.IFNA(IF(IF($AK293=AR$5,VLOOKUP(AM293,buff!$K:$L,2,FALSE),"")=0,"",IF($AK293=AR$5,VLOOKUP(AM293,buff!$K:$L,2,FALSE),"")),"")</f>
        <v/>
      </c>
      <c r="AS293" s="6" t="str">
        <f>_xlfn.IFNA(IF(IF($AK293=AS$5,VLOOKUP(AN293,buff!$K:$L,2,FALSE),"")=0,"",IF($AK293=AS$5,VLOOKUP(AN293,buff!$K:$L,2,FALSE),"")),"")</f>
        <v/>
      </c>
      <c r="AT293" s="6" t="str">
        <f>_xlfn.IFNA(IF(IF($AK293=AT$5,VLOOKUP(AO293,buff!$K:$L,2,FALSE),"")=0,"",IF($AK293=AT$5,VLOOKUP(AO293,buff!$K:$L,2,FALSE),"")),"")</f>
        <v/>
      </c>
      <c r="AU293" s="6" t="str">
        <f>_xlfn.IFNA(IF(IF($AK293=AU$5,VLOOKUP(AP293,buff!$K:$L,2,FALSE),"")=0,"",IF($AK293=AU$5,VLOOKUP(AP293,buff!$K:$L,2,FALSE),"")),"")</f>
        <v/>
      </c>
      <c r="AV293" s="6" t="str">
        <f>_xlfn.IFNA(IF(IF($AK293=AV$5,VLOOKUP(AL293,buff!$K:$L,2,FALSE),"")=0,"",IF($AK293=AV$5,VLOOKUP(AL293,buff!$K:$L,2,FALSE),"")),"")</f>
        <v/>
      </c>
      <c r="AW293" s="6" t="str">
        <f>_xlfn.IFNA(IF(IF($AK293=AW$5,VLOOKUP(AM293,buff!$K:$L,2,FALSE),"")=0,"",IF($AK293=AW$5,VLOOKUP(AM293,buff!$K:$L,2,FALSE),"")),"")</f>
        <v/>
      </c>
      <c r="AX293" s="6" t="str">
        <f>_xlfn.IFNA(IF(IF($AK293=AX$5,VLOOKUP(AN293,buff!$K:$L,2,FALSE),"")=0,"",IF($AK293=AX$5,VLOOKUP(AN293,buff!$K:$L,2,FALSE),"")),"")</f>
        <v/>
      </c>
      <c r="AY293" s="6" t="str">
        <f>_xlfn.IFNA(IF(IF($AK293=AY$5,VLOOKUP(AO293,buff!$K:$L,2,FALSE),"")=0,"",IF($AK293=AY$5,VLOOKUP(AO293,buff!$K:$L,2,FALSE),"")),"")</f>
        <v/>
      </c>
      <c r="AZ293" s="6" t="str">
        <f>_xlfn.IFNA(IF(IF($AK293=AZ$5,VLOOKUP(AP293,buff!$K:$L,2,FALSE),"")=0,"",IF($AK293=AZ$5,VLOOKUP(AP293,buff!$K:$L,2,FALSE),"")),"")</f>
        <v/>
      </c>
      <c r="BA293" s="6">
        <f>VLOOKUP(AL293,buff!$K:$P,6,FALSE)</f>
        <v>-25</v>
      </c>
      <c r="BB293" s="6" t="e">
        <f>VLOOKUP(AM293,buff!$K:$P,6,FALSE)</f>
        <v>#N/A</v>
      </c>
      <c r="BC293" s="6" t="e">
        <f>VLOOKUP(AN293,buff!$K:$P,6,FALSE)</f>
        <v>#N/A</v>
      </c>
      <c r="BD293">
        <f t="shared" si="72"/>
        <v>3</v>
      </c>
      <c r="BE293">
        <f t="shared" si="73"/>
        <v>2</v>
      </c>
      <c r="BF293" s="22">
        <f t="shared" si="74"/>
        <v>100503</v>
      </c>
    </row>
    <row r="294" spans="1:58" x14ac:dyDescent="0.15">
      <c r="A294" t="str">
        <f t="shared" si="65"/>
        <v>尤朵拉主动技能3等级8</v>
      </c>
      <c r="B294" s="8">
        <f t="shared" si="69"/>
        <v>10050308</v>
      </c>
      <c r="C294" s="8" t="str">
        <f>VLOOKUP(G294,角色!A:B,2,FALSE)</f>
        <v>尤朵拉</v>
      </c>
      <c r="D294" s="8" t="str">
        <f t="shared" si="70"/>
        <v>主动技能3</v>
      </c>
      <c r="E294" s="8">
        <f t="shared" si="75"/>
        <v>8</v>
      </c>
      <c r="F294" s="8">
        <f t="shared" si="76"/>
        <v>3</v>
      </c>
      <c r="G294" s="8">
        <f t="shared" si="77"/>
        <v>5</v>
      </c>
      <c r="H294" s="4" t="s">
        <v>887</v>
      </c>
      <c r="I294" s="20" t="str">
        <f t="shared" si="79"/>
        <v>对敌方全体攻击，造成125%攻击力（+2874）点伤害。并附带减速。</v>
      </c>
      <c r="J294" s="4" t="s">
        <v>277</v>
      </c>
      <c r="K294" s="1" t="s">
        <v>102</v>
      </c>
      <c r="L294" s="4" t="s">
        <v>108</v>
      </c>
      <c r="M294" s="4"/>
      <c r="N294" s="4">
        <v>100</v>
      </c>
      <c r="O294" s="20">
        <f>VLOOKUP(L294,对应表!BK:BL,2,FALSE)</f>
        <v>100</v>
      </c>
      <c r="P294" s="25" t="str">
        <f>_xlfn.IFNA(VLOOKUP(G294,角色!V:AE,主动技能!F294+1,FALSE),"")</f>
        <v>||eff_xuanshuijulang|</v>
      </c>
      <c r="Q294" s="25">
        <f>(VLOOKUP(G294,角色!V:AE,主动技能!F294+4,FALSE))</f>
        <v>3</v>
      </c>
      <c r="R294" s="25">
        <v>0</v>
      </c>
      <c r="S294" s="25">
        <v>0</v>
      </c>
      <c r="T294" s="6" t="str">
        <f t="shared" si="66"/>
        <v>100003:100:2:0</v>
      </c>
      <c r="U294" s="6" t="str">
        <f t="shared" si="67"/>
        <v/>
      </c>
      <c r="V294" s="19" t="str">
        <f>VLOOKUP(G294,角色!AW:BC,主动技能!F294+1,FALSE)</f>
        <v>skill_19</v>
      </c>
      <c r="Y294">
        <f t="shared" si="68"/>
        <v>0</v>
      </c>
      <c r="Z294" s="19">
        <f>IF(VLOOKUP(C294,角色!CC:CI,主动技能!F294*2,FALSE)=0,"",VLOOKUP(C294,角色!CC:CI,主动技能!F294*2,FALSE))</f>
        <v>125</v>
      </c>
      <c r="AA294" s="19">
        <f>IF(VLOOKUP(C294,角色!CC:CI,主动技能!F294*2+1,FALSE)=0,0,VLOOKUP(C294,角色!CC:CI,主动技能!F294*2+1,FALSE))</f>
        <v>25</v>
      </c>
      <c r="AB294" s="19">
        <f>IF(INT(VLOOKUP(E294,角色属性概况!I:M,3,FALSE)*AA294/100)=0,"",(INT(VLOOKUP(E294,角色属性概况!I:M,3,FALSE)*AA294/100)))</f>
        <v>2874</v>
      </c>
      <c r="AE294" s="25">
        <f>(VLOOKUP(G294,角色!V:AE,主动技能!F294+7,FALSE))</f>
        <v>1</v>
      </c>
      <c r="AF294" s="19">
        <f>VLOOKUP(F294,对应表!AY:BA,3,FALSE)</f>
        <v>2</v>
      </c>
      <c r="AG294" s="19">
        <f>VLOOKUP(F294,对应表!AY:BA,2,FALSE)</f>
        <v>2</v>
      </c>
      <c r="AH294" s="25" t="str">
        <f>VLOOKUP(F294,特效对应!F:G,2,FALSE)</f>
        <v>attackex</v>
      </c>
      <c r="AJ294">
        <f t="shared" si="71"/>
        <v>8</v>
      </c>
      <c r="AK294" t="s">
        <v>117</v>
      </c>
      <c r="AL294" t="s">
        <v>583</v>
      </c>
      <c r="AQ294" s="6" t="str">
        <f>_xlfn.IFNA(IF(IF($AK294=AQ$5,VLOOKUP(AL294,buff!$K:$L,2,FALSE),"")=0,"",IF($AK294=AQ$5,VLOOKUP(AL294,buff!$K:$L,2,FALSE),"")),"")</f>
        <v>100003:100:2:0</v>
      </c>
      <c r="AR294" s="6" t="str">
        <f>_xlfn.IFNA(IF(IF($AK294=AR$5,VLOOKUP(AM294,buff!$K:$L,2,FALSE),"")=0,"",IF($AK294=AR$5,VLOOKUP(AM294,buff!$K:$L,2,FALSE),"")),"")</f>
        <v/>
      </c>
      <c r="AS294" s="6" t="str">
        <f>_xlfn.IFNA(IF(IF($AK294=AS$5,VLOOKUP(AN294,buff!$K:$L,2,FALSE),"")=0,"",IF($AK294=AS$5,VLOOKUP(AN294,buff!$K:$L,2,FALSE),"")),"")</f>
        <v/>
      </c>
      <c r="AT294" s="6" t="str">
        <f>_xlfn.IFNA(IF(IF($AK294=AT$5,VLOOKUP(AO294,buff!$K:$L,2,FALSE),"")=0,"",IF($AK294=AT$5,VLOOKUP(AO294,buff!$K:$L,2,FALSE),"")),"")</f>
        <v/>
      </c>
      <c r="AU294" s="6" t="str">
        <f>_xlfn.IFNA(IF(IF($AK294=AU$5,VLOOKUP(AP294,buff!$K:$L,2,FALSE),"")=0,"",IF($AK294=AU$5,VLOOKUP(AP294,buff!$K:$L,2,FALSE),"")),"")</f>
        <v/>
      </c>
      <c r="AV294" s="6" t="str">
        <f>_xlfn.IFNA(IF(IF($AK294=AV$5,VLOOKUP(AL294,buff!$K:$L,2,FALSE),"")=0,"",IF($AK294=AV$5,VLOOKUP(AL294,buff!$K:$L,2,FALSE),"")),"")</f>
        <v/>
      </c>
      <c r="AW294" s="6" t="str">
        <f>_xlfn.IFNA(IF(IF($AK294=AW$5,VLOOKUP(AM294,buff!$K:$L,2,FALSE),"")=0,"",IF($AK294=AW$5,VLOOKUP(AM294,buff!$K:$L,2,FALSE),"")),"")</f>
        <v/>
      </c>
      <c r="AX294" s="6" t="str">
        <f>_xlfn.IFNA(IF(IF($AK294=AX$5,VLOOKUP(AN294,buff!$K:$L,2,FALSE),"")=0,"",IF($AK294=AX$5,VLOOKUP(AN294,buff!$K:$L,2,FALSE),"")),"")</f>
        <v/>
      </c>
      <c r="AY294" s="6" t="str">
        <f>_xlfn.IFNA(IF(IF($AK294=AY$5,VLOOKUP(AO294,buff!$K:$L,2,FALSE),"")=0,"",IF($AK294=AY$5,VLOOKUP(AO294,buff!$K:$L,2,FALSE),"")),"")</f>
        <v/>
      </c>
      <c r="AZ294" s="6" t="str">
        <f>_xlfn.IFNA(IF(IF($AK294=AZ$5,VLOOKUP(AP294,buff!$K:$L,2,FALSE),"")=0,"",IF($AK294=AZ$5,VLOOKUP(AP294,buff!$K:$L,2,FALSE),"")),"")</f>
        <v/>
      </c>
      <c r="BA294" s="6">
        <f>VLOOKUP(AL294,buff!$K:$P,6,FALSE)</f>
        <v>-25</v>
      </c>
      <c r="BB294" s="6" t="e">
        <f>VLOOKUP(AM294,buff!$K:$P,6,FALSE)</f>
        <v>#N/A</v>
      </c>
      <c r="BC294" s="6" t="e">
        <f>VLOOKUP(AN294,buff!$K:$P,6,FALSE)</f>
        <v>#N/A</v>
      </c>
      <c r="BD294">
        <f t="shared" si="72"/>
        <v>3</v>
      </c>
      <c r="BE294">
        <f t="shared" si="73"/>
        <v>2</v>
      </c>
      <c r="BF294" s="22">
        <f t="shared" si="74"/>
        <v>100503</v>
      </c>
    </row>
    <row r="295" spans="1:58" x14ac:dyDescent="0.15">
      <c r="A295" t="str">
        <f t="shared" si="65"/>
        <v>尤朵拉主动技能3等级9</v>
      </c>
      <c r="B295" s="8">
        <f t="shared" si="69"/>
        <v>10050309</v>
      </c>
      <c r="C295" s="8" t="str">
        <f>VLOOKUP(G295,角色!A:B,2,FALSE)</f>
        <v>尤朵拉</v>
      </c>
      <c r="D295" s="8" t="str">
        <f t="shared" si="70"/>
        <v>主动技能3</v>
      </c>
      <c r="E295" s="8">
        <f t="shared" si="75"/>
        <v>9</v>
      </c>
      <c r="F295" s="8">
        <f t="shared" si="76"/>
        <v>3</v>
      </c>
      <c r="G295" s="8">
        <f t="shared" si="77"/>
        <v>5</v>
      </c>
      <c r="H295" s="4" t="s">
        <v>887</v>
      </c>
      <c r="I295" s="20" t="str">
        <f t="shared" si="79"/>
        <v>对敌方全体攻击，造成125%攻击力（+4120）点伤害。并附带减速。</v>
      </c>
      <c r="J295" s="4" t="s">
        <v>277</v>
      </c>
      <c r="K295" s="1" t="s">
        <v>102</v>
      </c>
      <c r="L295" s="4" t="s">
        <v>108</v>
      </c>
      <c r="M295" s="4"/>
      <c r="N295" s="4">
        <v>100</v>
      </c>
      <c r="O295" s="20">
        <f>VLOOKUP(L295,对应表!BK:BL,2,FALSE)</f>
        <v>100</v>
      </c>
      <c r="P295" s="25" t="str">
        <f>_xlfn.IFNA(VLOOKUP(G295,角色!V:AE,主动技能!F295+1,FALSE),"")</f>
        <v>||eff_xuanshuijulang|</v>
      </c>
      <c r="Q295" s="25">
        <f>(VLOOKUP(G295,角色!V:AE,主动技能!F295+4,FALSE))</f>
        <v>3</v>
      </c>
      <c r="R295" s="25">
        <v>0</v>
      </c>
      <c r="S295" s="25">
        <v>0</v>
      </c>
      <c r="T295" s="6" t="str">
        <f t="shared" si="66"/>
        <v>100003:100:2:0</v>
      </c>
      <c r="U295" s="6" t="str">
        <f t="shared" si="67"/>
        <v/>
      </c>
      <c r="V295" s="19" t="str">
        <f>VLOOKUP(G295,角色!AW:BC,主动技能!F295+1,FALSE)</f>
        <v>skill_19</v>
      </c>
      <c r="Y295">
        <f t="shared" si="68"/>
        <v>0</v>
      </c>
      <c r="Z295" s="19">
        <f>IF(VLOOKUP(C295,角色!CC:CI,主动技能!F295*2,FALSE)=0,"",VLOOKUP(C295,角色!CC:CI,主动技能!F295*2,FALSE))</f>
        <v>125</v>
      </c>
      <c r="AA295" s="19">
        <f>IF(VLOOKUP(C295,角色!CC:CI,主动技能!F295*2+1,FALSE)=0,0,VLOOKUP(C295,角色!CC:CI,主动技能!F295*2+1,FALSE))</f>
        <v>25</v>
      </c>
      <c r="AB295" s="19">
        <f>IF(INT(VLOOKUP(E295,角色属性概况!I:M,3,FALSE)*AA295/100)=0,"",(INT(VLOOKUP(E295,角色属性概况!I:M,3,FALSE)*AA295/100)))</f>
        <v>4120</v>
      </c>
      <c r="AE295" s="25">
        <f>(VLOOKUP(G295,角色!V:AE,主动技能!F295+7,FALSE))</f>
        <v>1</v>
      </c>
      <c r="AF295" s="19">
        <f>VLOOKUP(F295,对应表!AY:BA,3,FALSE)</f>
        <v>2</v>
      </c>
      <c r="AG295" s="19">
        <f>VLOOKUP(F295,对应表!AY:BA,2,FALSE)</f>
        <v>2</v>
      </c>
      <c r="AH295" s="25" t="str">
        <f>VLOOKUP(F295,特效对应!F:G,2,FALSE)</f>
        <v>attackex</v>
      </c>
      <c r="AJ295">
        <f t="shared" si="71"/>
        <v>9</v>
      </c>
      <c r="AK295" t="s">
        <v>117</v>
      </c>
      <c r="AL295" t="s">
        <v>583</v>
      </c>
      <c r="AQ295" s="6" t="str">
        <f>_xlfn.IFNA(IF(IF($AK295=AQ$5,VLOOKUP(AL295,buff!$K:$L,2,FALSE),"")=0,"",IF($AK295=AQ$5,VLOOKUP(AL295,buff!$K:$L,2,FALSE),"")),"")</f>
        <v>100003:100:2:0</v>
      </c>
      <c r="AR295" s="6" t="str">
        <f>_xlfn.IFNA(IF(IF($AK295=AR$5,VLOOKUP(AM295,buff!$K:$L,2,FALSE),"")=0,"",IF($AK295=AR$5,VLOOKUP(AM295,buff!$K:$L,2,FALSE),"")),"")</f>
        <v/>
      </c>
      <c r="AS295" s="6" t="str">
        <f>_xlfn.IFNA(IF(IF($AK295=AS$5,VLOOKUP(AN295,buff!$K:$L,2,FALSE),"")=0,"",IF($AK295=AS$5,VLOOKUP(AN295,buff!$K:$L,2,FALSE),"")),"")</f>
        <v/>
      </c>
      <c r="AT295" s="6" t="str">
        <f>_xlfn.IFNA(IF(IF($AK295=AT$5,VLOOKUP(AO295,buff!$K:$L,2,FALSE),"")=0,"",IF($AK295=AT$5,VLOOKUP(AO295,buff!$K:$L,2,FALSE),"")),"")</f>
        <v/>
      </c>
      <c r="AU295" s="6" t="str">
        <f>_xlfn.IFNA(IF(IF($AK295=AU$5,VLOOKUP(AP295,buff!$K:$L,2,FALSE),"")=0,"",IF($AK295=AU$5,VLOOKUP(AP295,buff!$K:$L,2,FALSE),"")),"")</f>
        <v/>
      </c>
      <c r="AV295" s="6" t="str">
        <f>_xlfn.IFNA(IF(IF($AK295=AV$5,VLOOKUP(AL295,buff!$K:$L,2,FALSE),"")=0,"",IF($AK295=AV$5,VLOOKUP(AL295,buff!$K:$L,2,FALSE),"")),"")</f>
        <v/>
      </c>
      <c r="AW295" s="6" t="str">
        <f>_xlfn.IFNA(IF(IF($AK295=AW$5,VLOOKUP(AM295,buff!$K:$L,2,FALSE),"")=0,"",IF($AK295=AW$5,VLOOKUP(AM295,buff!$K:$L,2,FALSE),"")),"")</f>
        <v/>
      </c>
      <c r="AX295" s="6" t="str">
        <f>_xlfn.IFNA(IF(IF($AK295=AX$5,VLOOKUP(AN295,buff!$K:$L,2,FALSE),"")=0,"",IF($AK295=AX$5,VLOOKUP(AN295,buff!$K:$L,2,FALSE),"")),"")</f>
        <v/>
      </c>
      <c r="AY295" s="6" t="str">
        <f>_xlfn.IFNA(IF(IF($AK295=AY$5,VLOOKUP(AO295,buff!$K:$L,2,FALSE),"")=0,"",IF($AK295=AY$5,VLOOKUP(AO295,buff!$K:$L,2,FALSE),"")),"")</f>
        <v/>
      </c>
      <c r="AZ295" s="6" t="str">
        <f>_xlfn.IFNA(IF(IF($AK295=AZ$5,VLOOKUP(AP295,buff!$K:$L,2,FALSE),"")=0,"",IF($AK295=AZ$5,VLOOKUP(AP295,buff!$K:$L,2,FALSE),"")),"")</f>
        <v/>
      </c>
      <c r="BA295" s="6">
        <f>VLOOKUP(AL295,buff!$K:$P,6,FALSE)</f>
        <v>-25</v>
      </c>
      <c r="BB295" s="6" t="e">
        <f>VLOOKUP(AM295,buff!$K:$P,6,FALSE)</f>
        <v>#N/A</v>
      </c>
      <c r="BC295" s="6" t="e">
        <f>VLOOKUP(AN295,buff!$K:$P,6,FALSE)</f>
        <v>#N/A</v>
      </c>
      <c r="BD295">
        <f t="shared" si="72"/>
        <v>3</v>
      </c>
      <c r="BE295">
        <f t="shared" si="73"/>
        <v>2</v>
      </c>
      <c r="BF295" s="22">
        <f t="shared" si="74"/>
        <v>100503</v>
      </c>
    </row>
    <row r="296" spans="1:58" x14ac:dyDescent="0.15">
      <c r="A296" t="str">
        <f t="shared" si="65"/>
        <v>尤朵拉主动技能3等级10</v>
      </c>
      <c r="B296" s="8">
        <f t="shared" si="69"/>
        <v>10050310</v>
      </c>
      <c r="C296" s="8" t="str">
        <f>VLOOKUP(G296,角色!A:B,2,FALSE)</f>
        <v>尤朵拉</v>
      </c>
      <c r="D296" s="8" t="str">
        <f t="shared" si="70"/>
        <v>主动技能3</v>
      </c>
      <c r="E296" s="8">
        <f t="shared" si="75"/>
        <v>10</v>
      </c>
      <c r="F296" s="8">
        <f t="shared" si="76"/>
        <v>3</v>
      </c>
      <c r="G296" s="8">
        <f t="shared" si="77"/>
        <v>5</v>
      </c>
      <c r="H296" s="4" t="s">
        <v>887</v>
      </c>
      <c r="I296" s="20" t="str">
        <f t="shared" si="79"/>
        <v>对敌方全体攻击，造成125%攻击力（+5883）点伤害。并附带减速。</v>
      </c>
      <c r="J296" s="4" t="s">
        <v>277</v>
      </c>
      <c r="K296" s="1" t="s">
        <v>102</v>
      </c>
      <c r="L296" s="4" t="s">
        <v>108</v>
      </c>
      <c r="M296" s="4"/>
      <c r="N296" s="4">
        <v>100</v>
      </c>
      <c r="O296" s="20">
        <f>VLOOKUP(L296,对应表!BK:BL,2,FALSE)</f>
        <v>100</v>
      </c>
      <c r="P296" s="25" t="str">
        <f>_xlfn.IFNA(VLOOKUP(G296,角色!V:AE,主动技能!F296+1,FALSE),"")</f>
        <v>||eff_xuanshuijulang|</v>
      </c>
      <c r="Q296" s="25">
        <f>(VLOOKUP(G296,角色!V:AE,主动技能!F296+4,FALSE))</f>
        <v>3</v>
      </c>
      <c r="R296" s="25">
        <v>0</v>
      </c>
      <c r="S296" s="25">
        <v>0</v>
      </c>
      <c r="T296" s="6" t="str">
        <f t="shared" si="66"/>
        <v>100003:100:2:0</v>
      </c>
      <c r="U296" s="6" t="str">
        <f t="shared" si="67"/>
        <v/>
      </c>
      <c r="V296" s="19" t="str">
        <f>VLOOKUP(G296,角色!AW:BC,主动技能!F296+1,FALSE)</f>
        <v>skill_19</v>
      </c>
      <c r="Y296">
        <f t="shared" si="68"/>
        <v>0</v>
      </c>
      <c r="Z296" s="19">
        <f>IF(VLOOKUP(C296,角色!CC:CI,主动技能!F296*2,FALSE)=0,"",VLOOKUP(C296,角色!CC:CI,主动技能!F296*2,FALSE))</f>
        <v>125</v>
      </c>
      <c r="AA296" s="19">
        <f>IF(VLOOKUP(C296,角色!CC:CI,主动技能!F296*2+1,FALSE)=0,0,VLOOKUP(C296,角色!CC:CI,主动技能!F296*2+1,FALSE))</f>
        <v>25</v>
      </c>
      <c r="AB296" s="19">
        <f>IF(INT(VLOOKUP(E296,角色属性概况!I:M,3,FALSE)*AA296/100)=0,"",(INT(VLOOKUP(E296,角色属性概况!I:M,3,FALSE)*AA296/100)))</f>
        <v>5883</v>
      </c>
      <c r="AE296" s="25">
        <f>(VLOOKUP(G296,角色!V:AE,主动技能!F296+7,FALSE))</f>
        <v>1</v>
      </c>
      <c r="AF296" s="19">
        <f>VLOOKUP(F296,对应表!AY:BA,3,FALSE)</f>
        <v>2</v>
      </c>
      <c r="AG296" s="19">
        <f>VLOOKUP(F296,对应表!AY:BA,2,FALSE)</f>
        <v>2</v>
      </c>
      <c r="AH296" s="25" t="str">
        <f>VLOOKUP(F296,特效对应!F:G,2,FALSE)</f>
        <v>attackex</v>
      </c>
      <c r="AJ296">
        <f t="shared" si="71"/>
        <v>10</v>
      </c>
      <c r="AK296" t="s">
        <v>117</v>
      </c>
      <c r="AL296" t="s">
        <v>583</v>
      </c>
      <c r="AQ296" s="6" t="str">
        <f>_xlfn.IFNA(IF(IF($AK296=AQ$5,VLOOKUP(AL296,buff!$K:$L,2,FALSE),"")=0,"",IF($AK296=AQ$5,VLOOKUP(AL296,buff!$K:$L,2,FALSE),"")),"")</f>
        <v>100003:100:2:0</v>
      </c>
      <c r="AR296" s="6" t="str">
        <f>_xlfn.IFNA(IF(IF($AK296=AR$5,VLOOKUP(AM296,buff!$K:$L,2,FALSE),"")=0,"",IF($AK296=AR$5,VLOOKUP(AM296,buff!$K:$L,2,FALSE),"")),"")</f>
        <v/>
      </c>
      <c r="AS296" s="6" t="str">
        <f>_xlfn.IFNA(IF(IF($AK296=AS$5,VLOOKUP(AN296,buff!$K:$L,2,FALSE),"")=0,"",IF($AK296=AS$5,VLOOKUP(AN296,buff!$K:$L,2,FALSE),"")),"")</f>
        <v/>
      </c>
      <c r="AT296" s="6" t="str">
        <f>_xlfn.IFNA(IF(IF($AK296=AT$5,VLOOKUP(AO296,buff!$K:$L,2,FALSE),"")=0,"",IF($AK296=AT$5,VLOOKUP(AO296,buff!$K:$L,2,FALSE),"")),"")</f>
        <v/>
      </c>
      <c r="AU296" s="6" t="str">
        <f>_xlfn.IFNA(IF(IF($AK296=AU$5,VLOOKUP(AP296,buff!$K:$L,2,FALSE),"")=0,"",IF($AK296=AU$5,VLOOKUP(AP296,buff!$K:$L,2,FALSE),"")),"")</f>
        <v/>
      </c>
      <c r="AV296" s="6" t="str">
        <f>_xlfn.IFNA(IF(IF($AK296=AV$5,VLOOKUP(AL296,buff!$K:$L,2,FALSE),"")=0,"",IF($AK296=AV$5,VLOOKUP(AL296,buff!$K:$L,2,FALSE),"")),"")</f>
        <v/>
      </c>
      <c r="AW296" s="6" t="str">
        <f>_xlfn.IFNA(IF(IF($AK296=AW$5,VLOOKUP(AM296,buff!$K:$L,2,FALSE),"")=0,"",IF($AK296=AW$5,VLOOKUP(AM296,buff!$K:$L,2,FALSE),"")),"")</f>
        <v/>
      </c>
      <c r="AX296" s="6" t="str">
        <f>_xlfn.IFNA(IF(IF($AK296=AX$5,VLOOKUP(AN296,buff!$K:$L,2,FALSE),"")=0,"",IF($AK296=AX$5,VLOOKUP(AN296,buff!$K:$L,2,FALSE),"")),"")</f>
        <v/>
      </c>
      <c r="AY296" s="6" t="str">
        <f>_xlfn.IFNA(IF(IF($AK296=AY$5,VLOOKUP(AO296,buff!$K:$L,2,FALSE),"")=0,"",IF($AK296=AY$5,VLOOKUP(AO296,buff!$K:$L,2,FALSE),"")),"")</f>
        <v/>
      </c>
      <c r="AZ296" s="6" t="str">
        <f>_xlfn.IFNA(IF(IF($AK296=AZ$5,VLOOKUP(AP296,buff!$K:$L,2,FALSE),"")=0,"",IF($AK296=AZ$5,VLOOKUP(AP296,buff!$K:$L,2,FALSE),"")),"")</f>
        <v/>
      </c>
      <c r="BA296" s="6">
        <f>VLOOKUP(AL296,buff!$K:$P,6,FALSE)</f>
        <v>-25</v>
      </c>
      <c r="BB296" s="6" t="e">
        <f>VLOOKUP(AM296,buff!$K:$P,6,FALSE)</f>
        <v>#N/A</v>
      </c>
      <c r="BC296" s="6" t="e">
        <f>VLOOKUP(AN296,buff!$K:$P,6,FALSE)</f>
        <v>#N/A</v>
      </c>
      <c r="BD296">
        <f t="shared" si="72"/>
        <v>3</v>
      </c>
      <c r="BE296">
        <f t="shared" si="73"/>
        <v>2</v>
      </c>
      <c r="BF296" s="22">
        <f t="shared" si="74"/>
        <v>100503</v>
      </c>
    </row>
    <row r="297" spans="1:58" x14ac:dyDescent="0.15">
      <c r="A297" t="str">
        <f t="shared" si="65"/>
        <v>尤朵拉主动技能3等级11</v>
      </c>
      <c r="B297" s="8">
        <f t="shared" si="69"/>
        <v>10050311</v>
      </c>
      <c r="C297" s="8" t="str">
        <f>VLOOKUP(G297,角色!A:B,2,FALSE)</f>
        <v>尤朵拉</v>
      </c>
      <c r="D297" s="8" t="str">
        <f t="shared" si="70"/>
        <v>主动技能3</v>
      </c>
      <c r="E297" s="8">
        <f t="shared" si="75"/>
        <v>11</v>
      </c>
      <c r="F297" s="8">
        <f t="shared" si="76"/>
        <v>3</v>
      </c>
      <c r="G297" s="8">
        <f t="shared" si="77"/>
        <v>5</v>
      </c>
      <c r="H297" s="4" t="s">
        <v>887</v>
      </c>
      <c r="I297" s="20" t="str">
        <f t="shared" si="79"/>
        <v>对敌方全体攻击，造成125%攻击力（+8380）点伤害。并附带减速。</v>
      </c>
      <c r="J297" s="4" t="s">
        <v>277</v>
      </c>
      <c r="K297" s="1" t="s">
        <v>102</v>
      </c>
      <c r="L297" s="4" t="s">
        <v>108</v>
      </c>
      <c r="M297" s="4"/>
      <c r="N297" s="4">
        <v>100</v>
      </c>
      <c r="O297" s="20">
        <f>VLOOKUP(L297,对应表!BK:BL,2,FALSE)</f>
        <v>100</v>
      </c>
      <c r="P297" s="25" t="str">
        <f>_xlfn.IFNA(VLOOKUP(G297,角色!V:AE,主动技能!F297+1,FALSE),"")</f>
        <v>||eff_xuanshuijulang|</v>
      </c>
      <c r="Q297" s="25">
        <f>(VLOOKUP(G297,角色!V:AE,主动技能!F297+4,FALSE))</f>
        <v>3</v>
      </c>
      <c r="R297" s="25">
        <v>0</v>
      </c>
      <c r="S297" s="25">
        <v>0</v>
      </c>
      <c r="T297" s="6" t="str">
        <f t="shared" si="66"/>
        <v>100003:100:2:0</v>
      </c>
      <c r="U297" s="6" t="str">
        <f t="shared" si="67"/>
        <v/>
      </c>
      <c r="V297" s="19" t="str">
        <f>VLOOKUP(G297,角色!AW:BC,主动技能!F297+1,FALSE)</f>
        <v>skill_19</v>
      </c>
      <c r="Y297">
        <f t="shared" si="68"/>
        <v>0</v>
      </c>
      <c r="Z297" s="19">
        <f>IF(VLOOKUP(C297,角色!CC:CI,主动技能!F297*2,FALSE)=0,"",VLOOKUP(C297,角色!CC:CI,主动技能!F297*2,FALSE))</f>
        <v>125</v>
      </c>
      <c r="AA297" s="19">
        <f>IF(VLOOKUP(C297,角色!CC:CI,主动技能!F297*2+1,FALSE)=0,0,VLOOKUP(C297,角色!CC:CI,主动技能!F297*2+1,FALSE))</f>
        <v>25</v>
      </c>
      <c r="AB297" s="19">
        <f>IF(INT(VLOOKUP(E297,角色属性概况!I:M,3,FALSE)*AA297/100)=0,"",(INT(VLOOKUP(E297,角色属性概况!I:M,3,FALSE)*AA297/100)))</f>
        <v>8380</v>
      </c>
      <c r="AE297" s="25">
        <f>(VLOOKUP(G297,角色!V:AE,主动技能!F297+7,FALSE))</f>
        <v>1</v>
      </c>
      <c r="AF297" s="19">
        <f>VLOOKUP(F297,对应表!AY:BA,3,FALSE)</f>
        <v>2</v>
      </c>
      <c r="AG297" s="19">
        <f>VLOOKUP(F297,对应表!AY:BA,2,FALSE)</f>
        <v>2</v>
      </c>
      <c r="AH297" s="25" t="str">
        <f>VLOOKUP(F297,特效对应!F:G,2,FALSE)</f>
        <v>attackex</v>
      </c>
      <c r="AJ297">
        <f t="shared" si="71"/>
        <v>11</v>
      </c>
      <c r="AK297" t="s">
        <v>117</v>
      </c>
      <c r="AL297" t="s">
        <v>583</v>
      </c>
      <c r="AQ297" s="6" t="str">
        <f>_xlfn.IFNA(IF(IF($AK297=AQ$5,VLOOKUP(AL297,buff!$K:$L,2,FALSE),"")=0,"",IF($AK297=AQ$5,VLOOKUP(AL297,buff!$K:$L,2,FALSE),"")),"")</f>
        <v>100003:100:2:0</v>
      </c>
      <c r="AR297" s="6" t="str">
        <f>_xlfn.IFNA(IF(IF($AK297=AR$5,VLOOKUP(AM297,buff!$K:$L,2,FALSE),"")=0,"",IF($AK297=AR$5,VLOOKUP(AM297,buff!$K:$L,2,FALSE),"")),"")</f>
        <v/>
      </c>
      <c r="AS297" s="6" t="str">
        <f>_xlfn.IFNA(IF(IF($AK297=AS$5,VLOOKUP(AN297,buff!$K:$L,2,FALSE),"")=0,"",IF($AK297=AS$5,VLOOKUP(AN297,buff!$K:$L,2,FALSE),"")),"")</f>
        <v/>
      </c>
      <c r="AT297" s="6" t="str">
        <f>_xlfn.IFNA(IF(IF($AK297=AT$5,VLOOKUP(AO297,buff!$K:$L,2,FALSE),"")=0,"",IF($AK297=AT$5,VLOOKUP(AO297,buff!$K:$L,2,FALSE),"")),"")</f>
        <v/>
      </c>
      <c r="AU297" s="6" t="str">
        <f>_xlfn.IFNA(IF(IF($AK297=AU$5,VLOOKUP(AP297,buff!$K:$L,2,FALSE),"")=0,"",IF($AK297=AU$5,VLOOKUP(AP297,buff!$K:$L,2,FALSE),"")),"")</f>
        <v/>
      </c>
      <c r="AV297" s="6" t="str">
        <f>_xlfn.IFNA(IF(IF($AK297=AV$5,VLOOKUP(AL297,buff!$K:$L,2,FALSE),"")=0,"",IF($AK297=AV$5,VLOOKUP(AL297,buff!$K:$L,2,FALSE),"")),"")</f>
        <v/>
      </c>
      <c r="AW297" s="6" t="str">
        <f>_xlfn.IFNA(IF(IF($AK297=AW$5,VLOOKUP(AM297,buff!$K:$L,2,FALSE),"")=0,"",IF($AK297=AW$5,VLOOKUP(AM297,buff!$K:$L,2,FALSE),"")),"")</f>
        <v/>
      </c>
      <c r="AX297" s="6" t="str">
        <f>_xlfn.IFNA(IF(IF($AK297=AX$5,VLOOKUP(AN297,buff!$K:$L,2,FALSE),"")=0,"",IF($AK297=AX$5,VLOOKUP(AN297,buff!$K:$L,2,FALSE),"")),"")</f>
        <v/>
      </c>
      <c r="AY297" s="6" t="str">
        <f>_xlfn.IFNA(IF(IF($AK297=AY$5,VLOOKUP(AO297,buff!$K:$L,2,FALSE),"")=0,"",IF($AK297=AY$5,VLOOKUP(AO297,buff!$K:$L,2,FALSE),"")),"")</f>
        <v/>
      </c>
      <c r="AZ297" s="6" t="str">
        <f>_xlfn.IFNA(IF(IF($AK297=AZ$5,VLOOKUP(AP297,buff!$K:$L,2,FALSE),"")=0,"",IF($AK297=AZ$5,VLOOKUP(AP297,buff!$K:$L,2,FALSE),"")),"")</f>
        <v/>
      </c>
      <c r="BA297" s="6">
        <f>VLOOKUP(AL297,buff!$K:$P,6,FALSE)</f>
        <v>-25</v>
      </c>
      <c r="BB297" s="6" t="e">
        <f>VLOOKUP(AM297,buff!$K:$P,6,FALSE)</f>
        <v>#N/A</v>
      </c>
      <c r="BC297" s="6" t="e">
        <f>VLOOKUP(AN297,buff!$K:$P,6,FALSE)</f>
        <v>#N/A</v>
      </c>
      <c r="BD297">
        <f t="shared" si="72"/>
        <v>3</v>
      </c>
      <c r="BE297">
        <f t="shared" si="73"/>
        <v>2</v>
      </c>
      <c r="BF297" s="22">
        <f t="shared" si="74"/>
        <v>100503</v>
      </c>
    </row>
    <row r="298" spans="1:58" x14ac:dyDescent="0.15">
      <c r="A298" t="str">
        <f t="shared" si="65"/>
        <v>尤朵拉主动技能3等级12</v>
      </c>
      <c r="B298" s="8">
        <f t="shared" si="69"/>
        <v>10050312</v>
      </c>
      <c r="C298" s="8" t="str">
        <f>VLOOKUP(G298,角色!A:B,2,FALSE)</f>
        <v>尤朵拉</v>
      </c>
      <c r="D298" s="8" t="str">
        <f t="shared" si="70"/>
        <v>主动技能3</v>
      </c>
      <c r="E298" s="8">
        <f t="shared" si="75"/>
        <v>12</v>
      </c>
      <c r="F298" s="8">
        <f t="shared" si="76"/>
        <v>3</v>
      </c>
      <c r="G298" s="8">
        <f t="shared" si="77"/>
        <v>5</v>
      </c>
      <c r="H298" s="4" t="s">
        <v>887</v>
      </c>
      <c r="I298" s="20" t="str">
        <f t="shared" si="79"/>
        <v>对敌方全体攻击，造成125%攻击力（+11915）点伤害。并附带减速。</v>
      </c>
      <c r="J298" s="4" t="s">
        <v>277</v>
      </c>
      <c r="K298" s="1" t="s">
        <v>102</v>
      </c>
      <c r="L298" s="4" t="s">
        <v>108</v>
      </c>
      <c r="M298" s="4"/>
      <c r="N298" s="4">
        <v>100</v>
      </c>
      <c r="O298" s="20">
        <f>VLOOKUP(L298,对应表!BK:BL,2,FALSE)</f>
        <v>100</v>
      </c>
      <c r="P298" s="25" t="str">
        <f>_xlfn.IFNA(VLOOKUP(G298,角色!V:AE,主动技能!F298+1,FALSE),"")</f>
        <v>||eff_xuanshuijulang|</v>
      </c>
      <c r="Q298" s="25">
        <f>(VLOOKUP(G298,角色!V:AE,主动技能!F298+4,FALSE))</f>
        <v>3</v>
      </c>
      <c r="R298" s="25">
        <v>0</v>
      </c>
      <c r="S298" s="25">
        <v>0</v>
      </c>
      <c r="T298" s="6" t="str">
        <f t="shared" si="66"/>
        <v>100003:100:2:0</v>
      </c>
      <c r="U298" s="6" t="str">
        <f t="shared" si="67"/>
        <v/>
      </c>
      <c r="V298" s="19" t="str">
        <f>VLOOKUP(G298,角色!AW:BC,主动技能!F298+1,FALSE)</f>
        <v>skill_19</v>
      </c>
      <c r="Y298">
        <f t="shared" si="68"/>
        <v>0</v>
      </c>
      <c r="Z298" s="19">
        <f>IF(VLOOKUP(C298,角色!CC:CI,主动技能!F298*2,FALSE)=0,"",VLOOKUP(C298,角色!CC:CI,主动技能!F298*2,FALSE))</f>
        <v>125</v>
      </c>
      <c r="AA298" s="19">
        <f>IF(VLOOKUP(C298,角色!CC:CI,主动技能!F298*2+1,FALSE)=0,0,VLOOKUP(C298,角色!CC:CI,主动技能!F298*2+1,FALSE))</f>
        <v>25</v>
      </c>
      <c r="AB298" s="19">
        <f>IF(INT(VLOOKUP(E298,角色属性概况!I:M,3,FALSE)*AA298/100)=0,"",(INT(VLOOKUP(E298,角色属性概况!I:M,3,FALSE)*AA298/100)))</f>
        <v>11915</v>
      </c>
      <c r="AE298" s="25">
        <f>(VLOOKUP(G298,角色!V:AE,主动技能!F298+7,FALSE))</f>
        <v>1</v>
      </c>
      <c r="AF298" s="19">
        <f>VLOOKUP(F298,对应表!AY:BA,3,FALSE)</f>
        <v>2</v>
      </c>
      <c r="AG298" s="19">
        <f>VLOOKUP(F298,对应表!AY:BA,2,FALSE)</f>
        <v>2</v>
      </c>
      <c r="AH298" s="25" t="str">
        <f>VLOOKUP(F298,特效对应!F:G,2,FALSE)</f>
        <v>attackex</v>
      </c>
      <c r="AJ298">
        <f t="shared" si="71"/>
        <v>12</v>
      </c>
      <c r="AK298" t="s">
        <v>117</v>
      </c>
      <c r="AL298" t="s">
        <v>583</v>
      </c>
      <c r="AQ298" s="6" t="str">
        <f>_xlfn.IFNA(IF(IF($AK298=AQ$5,VLOOKUP(AL298,buff!$K:$L,2,FALSE),"")=0,"",IF($AK298=AQ$5,VLOOKUP(AL298,buff!$K:$L,2,FALSE),"")),"")</f>
        <v>100003:100:2:0</v>
      </c>
      <c r="AR298" s="6" t="str">
        <f>_xlfn.IFNA(IF(IF($AK298=AR$5,VLOOKUP(AM298,buff!$K:$L,2,FALSE),"")=0,"",IF($AK298=AR$5,VLOOKUP(AM298,buff!$K:$L,2,FALSE),"")),"")</f>
        <v/>
      </c>
      <c r="AS298" s="6" t="str">
        <f>_xlfn.IFNA(IF(IF($AK298=AS$5,VLOOKUP(AN298,buff!$K:$L,2,FALSE),"")=0,"",IF($AK298=AS$5,VLOOKUP(AN298,buff!$K:$L,2,FALSE),"")),"")</f>
        <v/>
      </c>
      <c r="AT298" s="6" t="str">
        <f>_xlfn.IFNA(IF(IF($AK298=AT$5,VLOOKUP(AO298,buff!$K:$L,2,FALSE),"")=0,"",IF($AK298=AT$5,VLOOKUP(AO298,buff!$K:$L,2,FALSE),"")),"")</f>
        <v/>
      </c>
      <c r="AU298" s="6" t="str">
        <f>_xlfn.IFNA(IF(IF($AK298=AU$5,VLOOKUP(AP298,buff!$K:$L,2,FALSE),"")=0,"",IF($AK298=AU$5,VLOOKUP(AP298,buff!$K:$L,2,FALSE),"")),"")</f>
        <v/>
      </c>
      <c r="AV298" s="6" t="str">
        <f>_xlfn.IFNA(IF(IF($AK298=AV$5,VLOOKUP(AL298,buff!$K:$L,2,FALSE),"")=0,"",IF($AK298=AV$5,VLOOKUP(AL298,buff!$K:$L,2,FALSE),"")),"")</f>
        <v/>
      </c>
      <c r="AW298" s="6" t="str">
        <f>_xlfn.IFNA(IF(IF($AK298=AW$5,VLOOKUP(AM298,buff!$K:$L,2,FALSE),"")=0,"",IF($AK298=AW$5,VLOOKUP(AM298,buff!$K:$L,2,FALSE),"")),"")</f>
        <v/>
      </c>
      <c r="AX298" s="6" t="str">
        <f>_xlfn.IFNA(IF(IF($AK298=AX$5,VLOOKUP(AN298,buff!$K:$L,2,FALSE),"")=0,"",IF($AK298=AX$5,VLOOKUP(AN298,buff!$K:$L,2,FALSE),"")),"")</f>
        <v/>
      </c>
      <c r="AY298" s="6" t="str">
        <f>_xlfn.IFNA(IF(IF($AK298=AY$5,VLOOKUP(AO298,buff!$K:$L,2,FALSE),"")=0,"",IF($AK298=AY$5,VLOOKUP(AO298,buff!$K:$L,2,FALSE),"")),"")</f>
        <v/>
      </c>
      <c r="AZ298" s="6" t="str">
        <f>_xlfn.IFNA(IF(IF($AK298=AZ$5,VLOOKUP(AP298,buff!$K:$L,2,FALSE),"")=0,"",IF($AK298=AZ$5,VLOOKUP(AP298,buff!$K:$L,2,FALSE),"")),"")</f>
        <v/>
      </c>
      <c r="BA298" s="6">
        <f>VLOOKUP(AL298,buff!$K:$P,6,FALSE)</f>
        <v>-25</v>
      </c>
      <c r="BB298" s="6" t="e">
        <f>VLOOKUP(AM298,buff!$K:$P,6,FALSE)</f>
        <v>#N/A</v>
      </c>
      <c r="BC298" s="6" t="e">
        <f>VLOOKUP(AN298,buff!$K:$P,6,FALSE)</f>
        <v>#N/A</v>
      </c>
      <c r="BD298">
        <f t="shared" si="72"/>
        <v>3</v>
      </c>
      <c r="BE298">
        <f t="shared" si="73"/>
        <v>2</v>
      </c>
      <c r="BF298" s="22">
        <f t="shared" si="74"/>
        <v>100503</v>
      </c>
    </row>
    <row r="299" spans="1:58" x14ac:dyDescent="0.15">
      <c r="A299" t="str">
        <f t="shared" si="65"/>
        <v>尤朵拉主动技能3等级13</v>
      </c>
      <c r="B299" s="8">
        <f t="shared" si="69"/>
        <v>10050313</v>
      </c>
      <c r="C299" s="8" t="str">
        <f>VLOOKUP(G299,角色!A:B,2,FALSE)</f>
        <v>尤朵拉</v>
      </c>
      <c r="D299" s="8" t="str">
        <f t="shared" si="70"/>
        <v>主动技能3</v>
      </c>
      <c r="E299" s="8">
        <f t="shared" si="75"/>
        <v>13</v>
      </c>
      <c r="F299" s="8">
        <f t="shared" si="76"/>
        <v>3</v>
      </c>
      <c r="G299" s="8">
        <f t="shared" si="77"/>
        <v>5</v>
      </c>
      <c r="H299" s="4" t="s">
        <v>887</v>
      </c>
      <c r="I299" s="20" t="str">
        <f t="shared" si="79"/>
        <v>对敌方全体攻击，造成125%攻击力（+16919）点伤害。并附带减速。</v>
      </c>
      <c r="J299" s="4" t="s">
        <v>277</v>
      </c>
      <c r="K299" s="1" t="s">
        <v>102</v>
      </c>
      <c r="L299" s="4" t="s">
        <v>108</v>
      </c>
      <c r="M299" s="4"/>
      <c r="N299" s="4">
        <v>100</v>
      </c>
      <c r="O299" s="20">
        <f>VLOOKUP(L299,对应表!BK:BL,2,FALSE)</f>
        <v>100</v>
      </c>
      <c r="P299" s="25" t="str">
        <f>_xlfn.IFNA(VLOOKUP(G299,角色!V:AE,主动技能!F299+1,FALSE),"")</f>
        <v>||eff_xuanshuijulang|</v>
      </c>
      <c r="Q299" s="25">
        <f>(VLOOKUP(G299,角色!V:AE,主动技能!F299+4,FALSE))</f>
        <v>3</v>
      </c>
      <c r="R299" s="25">
        <v>0</v>
      </c>
      <c r="S299" s="25">
        <v>0</v>
      </c>
      <c r="T299" s="6" t="str">
        <f t="shared" si="66"/>
        <v>100003:100:2:0</v>
      </c>
      <c r="U299" s="6" t="str">
        <f t="shared" si="67"/>
        <v/>
      </c>
      <c r="V299" s="19" t="str">
        <f>VLOOKUP(G299,角色!AW:BC,主动技能!F299+1,FALSE)</f>
        <v>skill_19</v>
      </c>
      <c r="Y299">
        <f t="shared" si="68"/>
        <v>0</v>
      </c>
      <c r="Z299" s="19">
        <f>IF(VLOOKUP(C299,角色!CC:CI,主动技能!F299*2,FALSE)=0,"",VLOOKUP(C299,角色!CC:CI,主动技能!F299*2,FALSE))</f>
        <v>125</v>
      </c>
      <c r="AA299" s="19">
        <f>IF(VLOOKUP(C299,角色!CC:CI,主动技能!F299*2+1,FALSE)=0,0,VLOOKUP(C299,角色!CC:CI,主动技能!F299*2+1,FALSE))</f>
        <v>25</v>
      </c>
      <c r="AB299" s="19">
        <f>IF(INT(VLOOKUP(E299,角色属性概况!I:M,3,FALSE)*AA299/100)=0,"",(INT(VLOOKUP(E299,角色属性概况!I:M,3,FALSE)*AA299/100)))</f>
        <v>16919</v>
      </c>
      <c r="AE299" s="25">
        <f>(VLOOKUP(G299,角色!V:AE,主动技能!F299+7,FALSE))</f>
        <v>1</v>
      </c>
      <c r="AF299" s="19">
        <f>VLOOKUP(F299,对应表!AY:BA,3,FALSE)</f>
        <v>2</v>
      </c>
      <c r="AG299" s="19">
        <f>VLOOKUP(F299,对应表!AY:BA,2,FALSE)</f>
        <v>2</v>
      </c>
      <c r="AH299" s="25" t="str">
        <f>VLOOKUP(F299,特效对应!F:G,2,FALSE)</f>
        <v>attackex</v>
      </c>
      <c r="AJ299">
        <f t="shared" si="71"/>
        <v>13</v>
      </c>
      <c r="AK299" t="s">
        <v>117</v>
      </c>
      <c r="AL299" t="s">
        <v>583</v>
      </c>
      <c r="AQ299" s="6" t="str">
        <f>_xlfn.IFNA(IF(IF($AK299=AQ$5,VLOOKUP(AL299,buff!$K:$L,2,FALSE),"")=0,"",IF($AK299=AQ$5,VLOOKUP(AL299,buff!$K:$L,2,FALSE),"")),"")</f>
        <v>100003:100:2:0</v>
      </c>
      <c r="AR299" s="6" t="str">
        <f>_xlfn.IFNA(IF(IF($AK299=AR$5,VLOOKUP(AM299,buff!$K:$L,2,FALSE),"")=0,"",IF($AK299=AR$5,VLOOKUP(AM299,buff!$K:$L,2,FALSE),"")),"")</f>
        <v/>
      </c>
      <c r="AS299" s="6" t="str">
        <f>_xlfn.IFNA(IF(IF($AK299=AS$5,VLOOKUP(AN299,buff!$K:$L,2,FALSE),"")=0,"",IF($AK299=AS$5,VLOOKUP(AN299,buff!$K:$L,2,FALSE),"")),"")</f>
        <v/>
      </c>
      <c r="AT299" s="6" t="str">
        <f>_xlfn.IFNA(IF(IF($AK299=AT$5,VLOOKUP(AO299,buff!$K:$L,2,FALSE),"")=0,"",IF($AK299=AT$5,VLOOKUP(AO299,buff!$K:$L,2,FALSE),"")),"")</f>
        <v/>
      </c>
      <c r="AU299" s="6" t="str">
        <f>_xlfn.IFNA(IF(IF($AK299=AU$5,VLOOKUP(AP299,buff!$K:$L,2,FALSE),"")=0,"",IF($AK299=AU$5,VLOOKUP(AP299,buff!$K:$L,2,FALSE),"")),"")</f>
        <v/>
      </c>
      <c r="AV299" s="6" t="str">
        <f>_xlfn.IFNA(IF(IF($AK299=AV$5,VLOOKUP(AL299,buff!$K:$L,2,FALSE),"")=0,"",IF($AK299=AV$5,VLOOKUP(AL299,buff!$K:$L,2,FALSE),"")),"")</f>
        <v/>
      </c>
      <c r="AW299" s="6" t="str">
        <f>_xlfn.IFNA(IF(IF($AK299=AW$5,VLOOKUP(AM299,buff!$K:$L,2,FALSE),"")=0,"",IF($AK299=AW$5,VLOOKUP(AM299,buff!$K:$L,2,FALSE),"")),"")</f>
        <v/>
      </c>
      <c r="AX299" s="6" t="str">
        <f>_xlfn.IFNA(IF(IF($AK299=AX$5,VLOOKUP(AN299,buff!$K:$L,2,FALSE),"")=0,"",IF($AK299=AX$5,VLOOKUP(AN299,buff!$K:$L,2,FALSE),"")),"")</f>
        <v/>
      </c>
      <c r="AY299" s="6" t="str">
        <f>_xlfn.IFNA(IF(IF($AK299=AY$5,VLOOKUP(AO299,buff!$K:$L,2,FALSE),"")=0,"",IF($AK299=AY$5,VLOOKUP(AO299,buff!$K:$L,2,FALSE),"")),"")</f>
        <v/>
      </c>
      <c r="AZ299" s="6" t="str">
        <f>_xlfn.IFNA(IF(IF($AK299=AZ$5,VLOOKUP(AP299,buff!$K:$L,2,FALSE),"")=0,"",IF($AK299=AZ$5,VLOOKUP(AP299,buff!$K:$L,2,FALSE),"")),"")</f>
        <v/>
      </c>
      <c r="BA299" s="6">
        <f>VLOOKUP(AL299,buff!$K:$P,6,FALSE)</f>
        <v>-25</v>
      </c>
      <c r="BB299" s="6" t="e">
        <f>VLOOKUP(AM299,buff!$K:$P,6,FALSE)</f>
        <v>#N/A</v>
      </c>
      <c r="BC299" s="6" t="e">
        <f>VLOOKUP(AN299,buff!$K:$P,6,FALSE)</f>
        <v>#N/A</v>
      </c>
      <c r="BD299">
        <f t="shared" si="72"/>
        <v>3</v>
      </c>
      <c r="BE299">
        <f t="shared" si="73"/>
        <v>2</v>
      </c>
      <c r="BF299" s="22">
        <f t="shared" si="74"/>
        <v>100503</v>
      </c>
    </row>
    <row r="300" spans="1:58" x14ac:dyDescent="0.15">
      <c r="A300" t="str">
        <f t="shared" si="65"/>
        <v>尤朵拉主动技能3等级14</v>
      </c>
      <c r="B300" s="8">
        <f t="shared" si="69"/>
        <v>10050314</v>
      </c>
      <c r="C300" s="8" t="str">
        <f>VLOOKUP(G300,角色!A:B,2,FALSE)</f>
        <v>尤朵拉</v>
      </c>
      <c r="D300" s="8" t="str">
        <f t="shared" si="70"/>
        <v>主动技能3</v>
      </c>
      <c r="E300" s="8">
        <f t="shared" si="75"/>
        <v>14</v>
      </c>
      <c r="F300" s="8">
        <f t="shared" si="76"/>
        <v>3</v>
      </c>
      <c r="G300" s="8">
        <f t="shared" si="77"/>
        <v>5</v>
      </c>
      <c r="H300" s="4" t="s">
        <v>887</v>
      </c>
      <c r="I300" s="20" t="str">
        <f t="shared" si="79"/>
        <v>对敌方全体攻击，造成125%攻击力（+24004）点伤害。并附带减速。</v>
      </c>
      <c r="J300" s="4" t="s">
        <v>277</v>
      </c>
      <c r="K300" s="1" t="s">
        <v>102</v>
      </c>
      <c r="L300" s="4" t="s">
        <v>108</v>
      </c>
      <c r="M300" s="4"/>
      <c r="N300" s="4">
        <v>100</v>
      </c>
      <c r="O300" s="20">
        <f>VLOOKUP(L300,对应表!BK:BL,2,FALSE)</f>
        <v>100</v>
      </c>
      <c r="P300" s="25" t="str">
        <f>_xlfn.IFNA(VLOOKUP(G300,角色!V:AE,主动技能!F300+1,FALSE),"")</f>
        <v>||eff_xuanshuijulang|</v>
      </c>
      <c r="Q300" s="25">
        <f>(VLOOKUP(G300,角色!V:AE,主动技能!F300+4,FALSE))</f>
        <v>3</v>
      </c>
      <c r="R300" s="25">
        <v>0</v>
      </c>
      <c r="S300" s="25">
        <v>0</v>
      </c>
      <c r="T300" s="6" t="str">
        <f t="shared" si="66"/>
        <v>100003:100:2:0</v>
      </c>
      <c r="U300" s="6" t="str">
        <f t="shared" si="67"/>
        <v/>
      </c>
      <c r="V300" s="19" t="str">
        <f>VLOOKUP(G300,角色!AW:BC,主动技能!F300+1,FALSE)</f>
        <v>skill_19</v>
      </c>
      <c r="Y300">
        <f t="shared" si="68"/>
        <v>0</v>
      </c>
      <c r="Z300" s="19">
        <f>IF(VLOOKUP(C300,角色!CC:CI,主动技能!F300*2,FALSE)=0,"",VLOOKUP(C300,角色!CC:CI,主动技能!F300*2,FALSE))</f>
        <v>125</v>
      </c>
      <c r="AA300" s="19">
        <f>IF(VLOOKUP(C300,角色!CC:CI,主动技能!F300*2+1,FALSE)=0,0,VLOOKUP(C300,角色!CC:CI,主动技能!F300*2+1,FALSE))</f>
        <v>25</v>
      </c>
      <c r="AB300" s="19">
        <f>IF(INT(VLOOKUP(E300,角色属性概况!I:M,3,FALSE)*AA300/100)=0,"",(INT(VLOOKUP(E300,角色属性概况!I:M,3,FALSE)*AA300/100)))</f>
        <v>24004</v>
      </c>
      <c r="AE300" s="25">
        <f>(VLOOKUP(G300,角色!V:AE,主动技能!F300+7,FALSE))</f>
        <v>1</v>
      </c>
      <c r="AF300" s="19">
        <f>VLOOKUP(F300,对应表!AY:BA,3,FALSE)</f>
        <v>2</v>
      </c>
      <c r="AG300" s="19">
        <f>VLOOKUP(F300,对应表!AY:BA,2,FALSE)</f>
        <v>2</v>
      </c>
      <c r="AH300" s="25" t="str">
        <f>VLOOKUP(F300,特效对应!F:G,2,FALSE)</f>
        <v>attackex</v>
      </c>
      <c r="AJ300">
        <f t="shared" si="71"/>
        <v>14</v>
      </c>
      <c r="AK300" t="s">
        <v>117</v>
      </c>
      <c r="AL300" t="s">
        <v>583</v>
      </c>
      <c r="AQ300" s="6" t="str">
        <f>_xlfn.IFNA(IF(IF($AK300=AQ$5,VLOOKUP(AL300,buff!$K:$L,2,FALSE),"")=0,"",IF($AK300=AQ$5,VLOOKUP(AL300,buff!$K:$L,2,FALSE),"")),"")</f>
        <v>100003:100:2:0</v>
      </c>
      <c r="AR300" s="6" t="str">
        <f>_xlfn.IFNA(IF(IF($AK300=AR$5,VLOOKUP(AM300,buff!$K:$L,2,FALSE),"")=0,"",IF($AK300=AR$5,VLOOKUP(AM300,buff!$K:$L,2,FALSE),"")),"")</f>
        <v/>
      </c>
      <c r="AS300" s="6" t="str">
        <f>_xlfn.IFNA(IF(IF($AK300=AS$5,VLOOKUP(AN300,buff!$K:$L,2,FALSE),"")=0,"",IF($AK300=AS$5,VLOOKUP(AN300,buff!$K:$L,2,FALSE),"")),"")</f>
        <v/>
      </c>
      <c r="AT300" s="6" t="str">
        <f>_xlfn.IFNA(IF(IF($AK300=AT$5,VLOOKUP(AO300,buff!$K:$L,2,FALSE),"")=0,"",IF($AK300=AT$5,VLOOKUP(AO300,buff!$K:$L,2,FALSE),"")),"")</f>
        <v/>
      </c>
      <c r="AU300" s="6" t="str">
        <f>_xlfn.IFNA(IF(IF($AK300=AU$5,VLOOKUP(AP300,buff!$K:$L,2,FALSE),"")=0,"",IF($AK300=AU$5,VLOOKUP(AP300,buff!$K:$L,2,FALSE),"")),"")</f>
        <v/>
      </c>
      <c r="AV300" s="6" t="str">
        <f>_xlfn.IFNA(IF(IF($AK300=AV$5,VLOOKUP(AL300,buff!$K:$L,2,FALSE),"")=0,"",IF($AK300=AV$5,VLOOKUP(AL300,buff!$K:$L,2,FALSE),"")),"")</f>
        <v/>
      </c>
      <c r="AW300" s="6" t="str">
        <f>_xlfn.IFNA(IF(IF($AK300=AW$5,VLOOKUP(AM300,buff!$K:$L,2,FALSE),"")=0,"",IF($AK300=AW$5,VLOOKUP(AM300,buff!$K:$L,2,FALSE),"")),"")</f>
        <v/>
      </c>
      <c r="AX300" s="6" t="str">
        <f>_xlfn.IFNA(IF(IF($AK300=AX$5,VLOOKUP(AN300,buff!$K:$L,2,FALSE),"")=0,"",IF($AK300=AX$5,VLOOKUP(AN300,buff!$K:$L,2,FALSE),"")),"")</f>
        <v/>
      </c>
      <c r="AY300" s="6" t="str">
        <f>_xlfn.IFNA(IF(IF($AK300=AY$5,VLOOKUP(AO300,buff!$K:$L,2,FALSE),"")=0,"",IF($AK300=AY$5,VLOOKUP(AO300,buff!$K:$L,2,FALSE),"")),"")</f>
        <v/>
      </c>
      <c r="AZ300" s="6" t="str">
        <f>_xlfn.IFNA(IF(IF($AK300=AZ$5,VLOOKUP(AP300,buff!$K:$L,2,FALSE),"")=0,"",IF($AK300=AZ$5,VLOOKUP(AP300,buff!$K:$L,2,FALSE),"")),"")</f>
        <v/>
      </c>
      <c r="BA300" s="6">
        <f>VLOOKUP(AL300,buff!$K:$P,6,FALSE)</f>
        <v>-25</v>
      </c>
      <c r="BB300" s="6" t="e">
        <f>VLOOKUP(AM300,buff!$K:$P,6,FALSE)</f>
        <v>#N/A</v>
      </c>
      <c r="BC300" s="6" t="e">
        <f>VLOOKUP(AN300,buff!$K:$P,6,FALSE)</f>
        <v>#N/A</v>
      </c>
      <c r="BD300">
        <f t="shared" si="72"/>
        <v>3</v>
      </c>
      <c r="BE300">
        <f t="shared" si="73"/>
        <v>2</v>
      </c>
      <c r="BF300" s="22">
        <f t="shared" si="74"/>
        <v>100503</v>
      </c>
    </row>
    <row r="301" spans="1:58" x14ac:dyDescent="0.15">
      <c r="A301" t="str">
        <f t="shared" si="65"/>
        <v>尤朵拉主动技能3等级15</v>
      </c>
      <c r="B301" s="8">
        <f t="shared" si="69"/>
        <v>10050315</v>
      </c>
      <c r="C301" s="8" t="str">
        <f>VLOOKUP(G301,角色!A:B,2,FALSE)</f>
        <v>尤朵拉</v>
      </c>
      <c r="D301" s="8" t="str">
        <f t="shared" si="70"/>
        <v>主动技能3</v>
      </c>
      <c r="E301" s="8">
        <f t="shared" si="75"/>
        <v>15</v>
      </c>
      <c r="F301" s="8">
        <f t="shared" si="76"/>
        <v>3</v>
      </c>
      <c r="G301" s="8">
        <f t="shared" si="77"/>
        <v>5</v>
      </c>
      <c r="H301" s="4" t="s">
        <v>887</v>
      </c>
      <c r="I301" s="20" t="str">
        <f t="shared" si="79"/>
        <v>对敌方全体攻击，造成125%攻击力（+34033）点伤害。并附带减速。</v>
      </c>
      <c r="J301" s="4" t="s">
        <v>277</v>
      </c>
      <c r="K301" s="1" t="s">
        <v>102</v>
      </c>
      <c r="L301" s="4" t="s">
        <v>108</v>
      </c>
      <c r="M301" s="4"/>
      <c r="N301" s="4">
        <v>100</v>
      </c>
      <c r="O301" s="20">
        <f>VLOOKUP(L301,对应表!BK:BL,2,FALSE)</f>
        <v>100</v>
      </c>
      <c r="P301" s="25" t="str">
        <f>_xlfn.IFNA(VLOOKUP(G301,角色!V:AE,主动技能!F301+1,FALSE),"")</f>
        <v>||eff_xuanshuijulang|</v>
      </c>
      <c r="Q301" s="25">
        <f>(VLOOKUP(G301,角色!V:AE,主动技能!F301+4,FALSE))</f>
        <v>3</v>
      </c>
      <c r="R301" s="25">
        <v>0</v>
      </c>
      <c r="S301" s="25">
        <v>0</v>
      </c>
      <c r="T301" s="6" t="str">
        <f t="shared" si="66"/>
        <v>100003:100:2:0</v>
      </c>
      <c r="U301" s="6" t="str">
        <f t="shared" si="67"/>
        <v/>
      </c>
      <c r="V301" s="19" t="str">
        <f>VLOOKUP(G301,角色!AW:BC,主动技能!F301+1,FALSE)</f>
        <v>skill_19</v>
      </c>
      <c r="Y301">
        <f t="shared" si="68"/>
        <v>0</v>
      </c>
      <c r="Z301" s="19">
        <f>IF(VLOOKUP(C301,角色!CC:CI,主动技能!F301*2,FALSE)=0,"",VLOOKUP(C301,角色!CC:CI,主动技能!F301*2,FALSE))</f>
        <v>125</v>
      </c>
      <c r="AA301" s="19">
        <f>IF(VLOOKUP(C301,角色!CC:CI,主动技能!F301*2+1,FALSE)=0,0,VLOOKUP(C301,角色!CC:CI,主动技能!F301*2+1,FALSE))</f>
        <v>25</v>
      </c>
      <c r="AB301" s="19">
        <f>IF(INT(VLOOKUP(E301,角色属性概况!I:M,3,FALSE)*AA301/100)=0,"",(INT(VLOOKUP(E301,角色属性概况!I:M,3,FALSE)*AA301/100)))</f>
        <v>34033</v>
      </c>
      <c r="AE301" s="25">
        <f>(VLOOKUP(G301,角色!V:AE,主动技能!F301+7,FALSE))</f>
        <v>1</v>
      </c>
      <c r="AF301" s="19">
        <f>VLOOKUP(F301,对应表!AY:BA,3,FALSE)</f>
        <v>2</v>
      </c>
      <c r="AG301" s="19">
        <f>VLOOKUP(F301,对应表!AY:BA,2,FALSE)</f>
        <v>2</v>
      </c>
      <c r="AH301" s="25" t="str">
        <f>VLOOKUP(F301,特效对应!F:G,2,FALSE)</f>
        <v>attackex</v>
      </c>
      <c r="AJ301">
        <f t="shared" si="71"/>
        <v>15</v>
      </c>
      <c r="AK301" t="s">
        <v>117</v>
      </c>
      <c r="AL301" t="s">
        <v>583</v>
      </c>
      <c r="AQ301" s="6" t="str">
        <f>_xlfn.IFNA(IF(IF($AK301=AQ$5,VLOOKUP(AL301,buff!$K:$L,2,FALSE),"")=0,"",IF($AK301=AQ$5,VLOOKUP(AL301,buff!$K:$L,2,FALSE),"")),"")</f>
        <v>100003:100:2:0</v>
      </c>
      <c r="AR301" s="6" t="str">
        <f>_xlfn.IFNA(IF(IF($AK301=AR$5,VLOOKUP(AM301,buff!$K:$L,2,FALSE),"")=0,"",IF($AK301=AR$5,VLOOKUP(AM301,buff!$K:$L,2,FALSE),"")),"")</f>
        <v/>
      </c>
      <c r="AS301" s="6" t="str">
        <f>_xlfn.IFNA(IF(IF($AK301=AS$5,VLOOKUP(AN301,buff!$K:$L,2,FALSE),"")=0,"",IF($AK301=AS$5,VLOOKUP(AN301,buff!$K:$L,2,FALSE),"")),"")</f>
        <v/>
      </c>
      <c r="AT301" s="6" t="str">
        <f>_xlfn.IFNA(IF(IF($AK301=AT$5,VLOOKUP(AO301,buff!$K:$L,2,FALSE),"")=0,"",IF($AK301=AT$5,VLOOKUP(AO301,buff!$K:$L,2,FALSE),"")),"")</f>
        <v/>
      </c>
      <c r="AU301" s="6" t="str">
        <f>_xlfn.IFNA(IF(IF($AK301=AU$5,VLOOKUP(AP301,buff!$K:$L,2,FALSE),"")=0,"",IF($AK301=AU$5,VLOOKUP(AP301,buff!$K:$L,2,FALSE),"")),"")</f>
        <v/>
      </c>
      <c r="AV301" s="6" t="str">
        <f>_xlfn.IFNA(IF(IF($AK301=AV$5,VLOOKUP(AL301,buff!$K:$L,2,FALSE),"")=0,"",IF($AK301=AV$5,VLOOKUP(AL301,buff!$K:$L,2,FALSE),"")),"")</f>
        <v/>
      </c>
      <c r="AW301" s="6" t="str">
        <f>_xlfn.IFNA(IF(IF($AK301=AW$5,VLOOKUP(AM301,buff!$K:$L,2,FALSE),"")=0,"",IF($AK301=AW$5,VLOOKUP(AM301,buff!$K:$L,2,FALSE),"")),"")</f>
        <v/>
      </c>
      <c r="AX301" s="6" t="str">
        <f>_xlfn.IFNA(IF(IF($AK301=AX$5,VLOOKUP(AN301,buff!$K:$L,2,FALSE),"")=0,"",IF($AK301=AX$5,VLOOKUP(AN301,buff!$K:$L,2,FALSE),"")),"")</f>
        <v/>
      </c>
      <c r="AY301" s="6" t="str">
        <f>_xlfn.IFNA(IF(IF($AK301=AY$5,VLOOKUP(AO301,buff!$K:$L,2,FALSE),"")=0,"",IF($AK301=AY$5,VLOOKUP(AO301,buff!$K:$L,2,FALSE),"")),"")</f>
        <v/>
      </c>
      <c r="AZ301" s="6" t="str">
        <f>_xlfn.IFNA(IF(IF($AK301=AZ$5,VLOOKUP(AP301,buff!$K:$L,2,FALSE),"")=0,"",IF($AK301=AZ$5,VLOOKUP(AP301,buff!$K:$L,2,FALSE),"")),"")</f>
        <v/>
      </c>
      <c r="BA301" s="6">
        <f>VLOOKUP(AL301,buff!$K:$P,6,FALSE)</f>
        <v>-25</v>
      </c>
      <c r="BB301" s="6" t="e">
        <f>VLOOKUP(AM301,buff!$K:$P,6,FALSE)</f>
        <v>#N/A</v>
      </c>
      <c r="BC301" s="6" t="e">
        <f>VLOOKUP(AN301,buff!$K:$P,6,FALSE)</f>
        <v>#N/A</v>
      </c>
      <c r="BD301">
        <f t="shared" si="72"/>
        <v>3</v>
      </c>
      <c r="BE301">
        <f t="shared" si="73"/>
        <v>2</v>
      </c>
      <c r="BF301" s="22">
        <f t="shared" si="74"/>
        <v>100503</v>
      </c>
    </row>
    <row r="302" spans="1:58" x14ac:dyDescent="0.15">
      <c r="A302" t="str">
        <f t="shared" si="65"/>
        <v>尤朵拉主动技能3等级16</v>
      </c>
      <c r="B302" s="8">
        <f t="shared" si="69"/>
        <v>10050316</v>
      </c>
      <c r="C302" s="8" t="str">
        <f>VLOOKUP(G302,角色!A:B,2,FALSE)</f>
        <v>尤朵拉</v>
      </c>
      <c r="D302" s="8" t="str">
        <f t="shared" si="70"/>
        <v>主动技能3</v>
      </c>
      <c r="E302" s="8">
        <f t="shared" si="75"/>
        <v>16</v>
      </c>
      <c r="F302" s="8">
        <f t="shared" si="76"/>
        <v>3</v>
      </c>
      <c r="G302" s="8">
        <f t="shared" si="77"/>
        <v>5</v>
      </c>
      <c r="H302" s="4" t="s">
        <v>887</v>
      </c>
      <c r="I302" s="20" t="str">
        <f t="shared" si="79"/>
        <v>对敌方全体攻击，造成125%攻击力（+48232）点伤害。并附带减速。</v>
      </c>
      <c r="J302" s="4" t="s">
        <v>277</v>
      </c>
      <c r="K302" s="1" t="s">
        <v>102</v>
      </c>
      <c r="L302" s="4" t="s">
        <v>108</v>
      </c>
      <c r="M302" s="4"/>
      <c r="N302" s="4">
        <v>100</v>
      </c>
      <c r="O302" s="20">
        <f>VLOOKUP(L302,对应表!BK:BL,2,FALSE)</f>
        <v>100</v>
      </c>
      <c r="P302" s="25" t="str">
        <f>_xlfn.IFNA(VLOOKUP(G302,角色!V:AE,主动技能!F302+1,FALSE),"")</f>
        <v>||eff_xuanshuijulang|</v>
      </c>
      <c r="Q302" s="25">
        <f>(VLOOKUP(G302,角色!V:AE,主动技能!F302+4,FALSE))</f>
        <v>3</v>
      </c>
      <c r="R302" s="25">
        <v>0</v>
      </c>
      <c r="S302" s="25">
        <v>0</v>
      </c>
      <c r="T302" s="6" t="str">
        <f t="shared" si="66"/>
        <v>100003:100:2:0</v>
      </c>
      <c r="U302" s="6" t="str">
        <f t="shared" si="67"/>
        <v/>
      </c>
      <c r="V302" s="19" t="str">
        <f>VLOOKUP(G302,角色!AW:BC,主动技能!F302+1,FALSE)</f>
        <v>skill_19</v>
      </c>
      <c r="Y302">
        <f t="shared" si="68"/>
        <v>0</v>
      </c>
      <c r="Z302" s="19">
        <f>IF(VLOOKUP(C302,角色!CC:CI,主动技能!F302*2,FALSE)=0,"",VLOOKUP(C302,角色!CC:CI,主动技能!F302*2,FALSE))</f>
        <v>125</v>
      </c>
      <c r="AA302" s="19">
        <f>IF(VLOOKUP(C302,角色!CC:CI,主动技能!F302*2+1,FALSE)=0,0,VLOOKUP(C302,角色!CC:CI,主动技能!F302*2+1,FALSE))</f>
        <v>25</v>
      </c>
      <c r="AB302" s="19">
        <f>IF(INT(VLOOKUP(E302,角色属性概况!I:M,3,FALSE)*AA302/100)=0,"",(INT(VLOOKUP(E302,角色属性概况!I:M,3,FALSE)*AA302/100)))</f>
        <v>48232</v>
      </c>
      <c r="AE302" s="25">
        <f>(VLOOKUP(G302,角色!V:AE,主动技能!F302+7,FALSE))</f>
        <v>1</v>
      </c>
      <c r="AF302" s="19">
        <f>VLOOKUP(F302,对应表!AY:BA,3,FALSE)</f>
        <v>2</v>
      </c>
      <c r="AG302" s="19">
        <f>VLOOKUP(F302,对应表!AY:BA,2,FALSE)</f>
        <v>2</v>
      </c>
      <c r="AH302" s="25" t="str">
        <f>VLOOKUP(F302,特效对应!F:G,2,FALSE)</f>
        <v>attackex</v>
      </c>
      <c r="AJ302">
        <f t="shared" si="71"/>
        <v>16</v>
      </c>
      <c r="AK302" t="s">
        <v>117</v>
      </c>
      <c r="AL302" t="s">
        <v>583</v>
      </c>
      <c r="AQ302" s="6" t="str">
        <f>_xlfn.IFNA(IF(IF($AK302=AQ$5,VLOOKUP(AL302,buff!$K:$L,2,FALSE),"")=0,"",IF($AK302=AQ$5,VLOOKUP(AL302,buff!$K:$L,2,FALSE),"")),"")</f>
        <v>100003:100:2:0</v>
      </c>
      <c r="AR302" s="6" t="str">
        <f>_xlfn.IFNA(IF(IF($AK302=AR$5,VLOOKUP(AM302,buff!$K:$L,2,FALSE),"")=0,"",IF($AK302=AR$5,VLOOKUP(AM302,buff!$K:$L,2,FALSE),"")),"")</f>
        <v/>
      </c>
      <c r="AS302" s="6" t="str">
        <f>_xlfn.IFNA(IF(IF($AK302=AS$5,VLOOKUP(AN302,buff!$K:$L,2,FALSE),"")=0,"",IF($AK302=AS$5,VLOOKUP(AN302,buff!$K:$L,2,FALSE),"")),"")</f>
        <v/>
      </c>
      <c r="AT302" s="6" t="str">
        <f>_xlfn.IFNA(IF(IF($AK302=AT$5,VLOOKUP(AO302,buff!$K:$L,2,FALSE),"")=0,"",IF($AK302=AT$5,VLOOKUP(AO302,buff!$K:$L,2,FALSE),"")),"")</f>
        <v/>
      </c>
      <c r="AU302" s="6" t="str">
        <f>_xlfn.IFNA(IF(IF($AK302=AU$5,VLOOKUP(AP302,buff!$K:$L,2,FALSE),"")=0,"",IF($AK302=AU$5,VLOOKUP(AP302,buff!$K:$L,2,FALSE),"")),"")</f>
        <v/>
      </c>
      <c r="AV302" s="6" t="str">
        <f>_xlfn.IFNA(IF(IF($AK302=AV$5,VLOOKUP(AL302,buff!$K:$L,2,FALSE),"")=0,"",IF($AK302=AV$5,VLOOKUP(AL302,buff!$K:$L,2,FALSE),"")),"")</f>
        <v/>
      </c>
      <c r="AW302" s="6" t="str">
        <f>_xlfn.IFNA(IF(IF($AK302=AW$5,VLOOKUP(AM302,buff!$K:$L,2,FALSE),"")=0,"",IF($AK302=AW$5,VLOOKUP(AM302,buff!$K:$L,2,FALSE),"")),"")</f>
        <v/>
      </c>
      <c r="AX302" s="6" t="str">
        <f>_xlfn.IFNA(IF(IF($AK302=AX$5,VLOOKUP(AN302,buff!$K:$L,2,FALSE),"")=0,"",IF($AK302=AX$5,VLOOKUP(AN302,buff!$K:$L,2,FALSE),"")),"")</f>
        <v/>
      </c>
      <c r="AY302" s="6" t="str">
        <f>_xlfn.IFNA(IF(IF($AK302=AY$5,VLOOKUP(AO302,buff!$K:$L,2,FALSE),"")=0,"",IF($AK302=AY$5,VLOOKUP(AO302,buff!$K:$L,2,FALSE),"")),"")</f>
        <v/>
      </c>
      <c r="AZ302" s="6" t="str">
        <f>_xlfn.IFNA(IF(IF($AK302=AZ$5,VLOOKUP(AP302,buff!$K:$L,2,FALSE),"")=0,"",IF($AK302=AZ$5,VLOOKUP(AP302,buff!$K:$L,2,FALSE),"")),"")</f>
        <v/>
      </c>
      <c r="BA302" s="6">
        <f>VLOOKUP(AL302,buff!$K:$P,6,FALSE)</f>
        <v>-25</v>
      </c>
      <c r="BB302" s="6" t="e">
        <f>VLOOKUP(AM302,buff!$K:$P,6,FALSE)</f>
        <v>#N/A</v>
      </c>
      <c r="BC302" s="6" t="e">
        <f>VLOOKUP(AN302,buff!$K:$P,6,FALSE)</f>
        <v>#N/A</v>
      </c>
      <c r="BD302">
        <f t="shared" si="72"/>
        <v>3</v>
      </c>
      <c r="BE302">
        <f t="shared" si="73"/>
        <v>2</v>
      </c>
      <c r="BF302" s="22">
        <f t="shared" si="74"/>
        <v>100503</v>
      </c>
    </row>
    <row r="303" spans="1:58" x14ac:dyDescent="0.15">
      <c r="A303" t="str">
        <f t="shared" si="65"/>
        <v>尤朵拉主动技能3等级17</v>
      </c>
      <c r="B303" s="8">
        <f t="shared" si="69"/>
        <v>10050317</v>
      </c>
      <c r="C303" s="8" t="str">
        <f>VLOOKUP(G303,角色!A:B,2,FALSE)</f>
        <v>尤朵拉</v>
      </c>
      <c r="D303" s="8" t="str">
        <f t="shared" si="70"/>
        <v>主动技能3</v>
      </c>
      <c r="E303" s="8">
        <f t="shared" si="75"/>
        <v>17</v>
      </c>
      <c r="F303" s="8">
        <f t="shared" si="76"/>
        <v>3</v>
      </c>
      <c r="G303" s="8">
        <f t="shared" si="77"/>
        <v>5</v>
      </c>
      <c r="H303" s="4" t="s">
        <v>887</v>
      </c>
      <c r="I303" s="20" t="str">
        <f t="shared" si="79"/>
        <v>对敌方全体攻击，造成125%攻击力（+68333）点伤害。并附带减速。</v>
      </c>
      <c r="J303" s="4" t="s">
        <v>277</v>
      </c>
      <c r="K303" s="1" t="s">
        <v>102</v>
      </c>
      <c r="L303" s="4" t="s">
        <v>108</v>
      </c>
      <c r="M303" s="4"/>
      <c r="N303" s="4">
        <v>100</v>
      </c>
      <c r="O303" s="20">
        <f>VLOOKUP(L303,对应表!BK:BL,2,FALSE)</f>
        <v>100</v>
      </c>
      <c r="P303" s="25" t="str">
        <f>_xlfn.IFNA(VLOOKUP(G303,角色!V:AE,主动技能!F303+1,FALSE),"")</f>
        <v>||eff_xuanshuijulang|</v>
      </c>
      <c r="Q303" s="25">
        <f>(VLOOKUP(G303,角色!V:AE,主动技能!F303+4,FALSE))</f>
        <v>3</v>
      </c>
      <c r="R303" s="25">
        <v>0</v>
      </c>
      <c r="S303" s="25">
        <v>0</v>
      </c>
      <c r="T303" s="6" t="str">
        <f t="shared" si="66"/>
        <v>100003:100:2:0</v>
      </c>
      <c r="U303" s="6" t="str">
        <f t="shared" si="67"/>
        <v/>
      </c>
      <c r="V303" s="19" t="str">
        <f>VLOOKUP(G303,角色!AW:BC,主动技能!F303+1,FALSE)</f>
        <v>skill_19</v>
      </c>
      <c r="Y303">
        <f t="shared" si="68"/>
        <v>0</v>
      </c>
      <c r="Z303" s="19">
        <f>IF(VLOOKUP(C303,角色!CC:CI,主动技能!F303*2,FALSE)=0,"",VLOOKUP(C303,角色!CC:CI,主动技能!F303*2,FALSE))</f>
        <v>125</v>
      </c>
      <c r="AA303" s="19">
        <f>IF(VLOOKUP(C303,角色!CC:CI,主动技能!F303*2+1,FALSE)=0,0,VLOOKUP(C303,角色!CC:CI,主动技能!F303*2+1,FALSE))</f>
        <v>25</v>
      </c>
      <c r="AB303" s="19">
        <f>IF(INT(VLOOKUP(E303,角色属性概况!I:M,3,FALSE)*AA303/100)=0,"",(INT(VLOOKUP(E303,角色属性概况!I:M,3,FALSE)*AA303/100)))</f>
        <v>68333</v>
      </c>
      <c r="AE303" s="25">
        <f>(VLOOKUP(G303,角色!V:AE,主动技能!F303+7,FALSE))</f>
        <v>1</v>
      </c>
      <c r="AF303" s="19">
        <f>VLOOKUP(F303,对应表!AY:BA,3,FALSE)</f>
        <v>2</v>
      </c>
      <c r="AG303" s="19">
        <f>VLOOKUP(F303,对应表!AY:BA,2,FALSE)</f>
        <v>2</v>
      </c>
      <c r="AH303" s="25" t="str">
        <f>VLOOKUP(F303,特效对应!F:G,2,FALSE)</f>
        <v>attackex</v>
      </c>
      <c r="AJ303">
        <f t="shared" si="71"/>
        <v>17</v>
      </c>
      <c r="AK303" t="s">
        <v>117</v>
      </c>
      <c r="AL303" t="s">
        <v>583</v>
      </c>
      <c r="AQ303" s="6" t="str">
        <f>_xlfn.IFNA(IF(IF($AK303=AQ$5,VLOOKUP(AL303,buff!$K:$L,2,FALSE),"")=0,"",IF($AK303=AQ$5,VLOOKUP(AL303,buff!$K:$L,2,FALSE),"")),"")</f>
        <v>100003:100:2:0</v>
      </c>
      <c r="AR303" s="6" t="str">
        <f>_xlfn.IFNA(IF(IF($AK303=AR$5,VLOOKUP(AM303,buff!$K:$L,2,FALSE),"")=0,"",IF($AK303=AR$5,VLOOKUP(AM303,buff!$K:$L,2,FALSE),"")),"")</f>
        <v/>
      </c>
      <c r="AS303" s="6" t="str">
        <f>_xlfn.IFNA(IF(IF($AK303=AS$5,VLOOKUP(AN303,buff!$K:$L,2,FALSE),"")=0,"",IF($AK303=AS$5,VLOOKUP(AN303,buff!$K:$L,2,FALSE),"")),"")</f>
        <v/>
      </c>
      <c r="AT303" s="6" t="str">
        <f>_xlfn.IFNA(IF(IF($AK303=AT$5,VLOOKUP(AO303,buff!$K:$L,2,FALSE),"")=0,"",IF($AK303=AT$5,VLOOKUP(AO303,buff!$K:$L,2,FALSE),"")),"")</f>
        <v/>
      </c>
      <c r="AU303" s="6" t="str">
        <f>_xlfn.IFNA(IF(IF($AK303=AU$5,VLOOKUP(AP303,buff!$K:$L,2,FALSE),"")=0,"",IF($AK303=AU$5,VLOOKUP(AP303,buff!$K:$L,2,FALSE),"")),"")</f>
        <v/>
      </c>
      <c r="AV303" s="6" t="str">
        <f>_xlfn.IFNA(IF(IF($AK303=AV$5,VLOOKUP(AL303,buff!$K:$L,2,FALSE),"")=0,"",IF($AK303=AV$5,VLOOKUP(AL303,buff!$K:$L,2,FALSE),"")),"")</f>
        <v/>
      </c>
      <c r="AW303" s="6" t="str">
        <f>_xlfn.IFNA(IF(IF($AK303=AW$5,VLOOKUP(AM303,buff!$K:$L,2,FALSE),"")=0,"",IF($AK303=AW$5,VLOOKUP(AM303,buff!$K:$L,2,FALSE),"")),"")</f>
        <v/>
      </c>
      <c r="AX303" s="6" t="str">
        <f>_xlfn.IFNA(IF(IF($AK303=AX$5,VLOOKUP(AN303,buff!$K:$L,2,FALSE),"")=0,"",IF($AK303=AX$5,VLOOKUP(AN303,buff!$K:$L,2,FALSE),"")),"")</f>
        <v/>
      </c>
      <c r="AY303" s="6" t="str">
        <f>_xlfn.IFNA(IF(IF($AK303=AY$5,VLOOKUP(AO303,buff!$K:$L,2,FALSE),"")=0,"",IF($AK303=AY$5,VLOOKUP(AO303,buff!$K:$L,2,FALSE),"")),"")</f>
        <v/>
      </c>
      <c r="AZ303" s="6" t="str">
        <f>_xlfn.IFNA(IF(IF($AK303=AZ$5,VLOOKUP(AP303,buff!$K:$L,2,FALSE),"")=0,"",IF($AK303=AZ$5,VLOOKUP(AP303,buff!$K:$L,2,FALSE),"")),"")</f>
        <v/>
      </c>
      <c r="BA303" s="6">
        <f>VLOOKUP(AL303,buff!$K:$P,6,FALSE)</f>
        <v>-25</v>
      </c>
      <c r="BB303" s="6" t="e">
        <f>VLOOKUP(AM303,buff!$K:$P,6,FALSE)</f>
        <v>#N/A</v>
      </c>
      <c r="BC303" s="6" t="e">
        <f>VLOOKUP(AN303,buff!$K:$P,6,FALSE)</f>
        <v>#N/A</v>
      </c>
      <c r="BD303">
        <f t="shared" si="72"/>
        <v>3</v>
      </c>
      <c r="BE303">
        <f t="shared" si="73"/>
        <v>2</v>
      </c>
      <c r="BF303" s="22">
        <f t="shared" si="74"/>
        <v>100503</v>
      </c>
    </row>
    <row r="304" spans="1:58" x14ac:dyDescent="0.15">
      <c r="A304" t="str">
        <f t="shared" si="65"/>
        <v>尤朵拉主动技能3等级18</v>
      </c>
      <c r="B304" s="8">
        <f t="shared" si="69"/>
        <v>10050318</v>
      </c>
      <c r="C304" s="8" t="str">
        <f>VLOOKUP(G304,角色!A:B,2,FALSE)</f>
        <v>尤朵拉</v>
      </c>
      <c r="D304" s="8" t="str">
        <f t="shared" si="70"/>
        <v>主动技能3</v>
      </c>
      <c r="E304" s="8">
        <f t="shared" si="75"/>
        <v>18</v>
      </c>
      <c r="F304" s="8">
        <f t="shared" si="76"/>
        <v>3</v>
      </c>
      <c r="G304" s="8">
        <f t="shared" si="77"/>
        <v>5</v>
      </c>
      <c r="H304" s="4" t="s">
        <v>887</v>
      </c>
      <c r="I304" s="20" t="str">
        <f t="shared" si="79"/>
        <v>对敌方全体攻击，造成125%攻击力（+96791）点伤害。并附带减速。</v>
      </c>
      <c r="J304" s="4" t="s">
        <v>277</v>
      </c>
      <c r="K304" s="1" t="s">
        <v>102</v>
      </c>
      <c r="L304" s="4" t="s">
        <v>108</v>
      </c>
      <c r="M304" s="4"/>
      <c r="N304" s="4">
        <v>100</v>
      </c>
      <c r="O304" s="20">
        <f>VLOOKUP(L304,对应表!BK:BL,2,FALSE)</f>
        <v>100</v>
      </c>
      <c r="P304" s="25" t="str">
        <f>_xlfn.IFNA(VLOOKUP(G304,角色!V:AE,主动技能!F304+1,FALSE),"")</f>
        <v>||eff_xuanshuijulang|</v>
      </c>
      <c r="Q304" s="25">
        <f>(VLOOKUP(G304,角色!V:AE,主动技能!F304+4,FALSE))</f>
        <v>3</v>
      </c>
      <c r="R304" s="25">
        <v>0</v>
      </c>
      <c r="S304" s="25">
        <v>0</v>
      </c>
      <c r="T304" s="6" t="str">
        <f t="shared" si="66"/>
        <v>100003:100:2:0</v>
      </c>
      <c r="U304" s="6" t="str">
        <f t="shared" si="67"/>
        <v/>
      </c>
      <c r="V304" s="19" t="str">
        <f>VLOOKUP(G304,角色!AW:BC,主动技能!F304+1,FALSE)</f>
        <v>skill_19</v>
      </c>
      <c r="Y304">
        <f t="shared" si="68"/>
        <v>0</v>
      </c>
      <c r="Z304" s="19">
        <f>IF(VLOOKUP(C304,角色!CC:CI,主动技能!F304*2,FALSE)=0,"",VLOOKUP(C304,角色!CC:CI,主动技能!F304*2,FALSE))</f>
        <v>125</v>
      </c>
      <c r="AA304" s="19">
        <f>IF(VLOOKUP(C304,角色!CC:CI,主动技能!F304*2+1,FALSE)=0,0,VLOOKUP(C304,角色!CC:CI,主动技能!F304*2+1,FALSE))</f>
        <v>25</v>
      </c>
      <c r="AB304" s="19">
        <f>IF(INT(VLOOKUP(E304,角色属性概况!I:M,3,FALSE)*AA304/100)=0,"",(INT(VLOOKUP(E304,角色属性概况!I:M,3,FALSE)*AA304/100)))</f>
        <v>96791</v>
      </c>
      <c r="AE304" s="25">
        <f>(VLOOKUP(G304,角色!V:AE,主动技能!F304+7,FALSE))</f>
        <v>1</v>
      </c>
      <c r="AF304" s="19">
        <f>VLOOKUP(F304,对应表!AY:BA,3,FALSE)</f>
        <v>2</v>
      </c>
      <c r="AG304" s="19">
        <f>VLOOKUP(F304,对应表!AY:BA,2,FALSE)</f>
        <v>2</v>
      </c>
      <c r="AH304" s="25" t="str">
        <f>VLOOKUP(F304,特效对应!F:G,2,FALSE)</f>
        <v>attackex</v>
      </c>
      <c r="AJ304">
        <f t="shared" si="71"/>
        <v>18</v>
      </c>
      <c r="AK304" t="s">
        <v>117</v>
      </c>
      <c r="AL304" t="s">
        <v>583</v>
      </c>
      <c r="AQ304" s="6" t="str">
        <f>_xlfn.IFNA(IF(IF($AK304=AQ$5,VLOOKUP(AL304,buff!$K:$L,2,FALSE),"")=0,"",IF($AK304=AQ$5,VLOOKUP(AL304,buff!$K:$L,2,FALSE),"")),"")</f>
        <v>100003:100:2:0</v>
      </c>
      <c r="AR304" s="6" t="str">
        <f>_xlfn.IFNA(IF(IF($AK304=AR$5,VLOOKUP(AM304,buff!$K:$L,2,FALSE),"")=0,"",IF($AK304=AR$5,VLOOKUP(AM304,buff!$K:$L,2,FALSE),"")),"")</f>
        <v/>
      </c>
      <c r="AS304" s="6" t="str">
        <f>_xlfn.IFNA(IF(IF($AK304=AS$5,VLOOKUP(AN304,buff!$K:$L,2,FALSE),"")=0,"",IF($AK304=AS$5,VLOOKUP(AN304,buff!$K:$L,2,FALSE),"")),"")</f>
        <v/>
      </c>
      <c r="AT304" s="6" t="str">
        <f>_xlfn.IFNA(IF(IF($AK304=AT$5,VLOOKUP(AO304,buff!$K:$L,2,FALSE),"")=0,"",IF($AK304=AT$5,VLOOKUP(AO304,buff!$K:$L,2,FALSE),"")),"")</f>
        <v/>
      </c>
      <c r="AU304" s="6" t="str">
        <f>_xlfn.IFNA(IF(IF($AK304=AU$5,VLOOKUP(AP304,buff!$K:$L,2,FALSE),"")=0,"",IF($AK304=AU$5,VLOOKUP(AP304,buff!$K:$L,2,FALSE),"")),"")</f>
        <v/>
      </c>
      <c r="AV304" s="6" t="str">
        <f>_xlfn.IFNA(IF(IF($AK304=AV$5,VLOOKUP(AL304,buff!$K:$L,2,FALSE),"")=0,"",IF($AK304=AV$5,VLOOKUP(AL304,buff!$K:$L,2,FALSE),"")),"")</f>
        <v/>
      </c>
      <c r="AW304" s="6" t="str">
        <f>_xlfn.IFNA(IF(IF($AK304=AW$5,VLOOKUP(AM304,buff!$K:$L,2,FALSE),"")=0,"",IF($AK304=AW$5,VLOOKUP(AM304,buff!$K:$L,2,FALSE),"")),"")</f>
        <v/>
      </c>
      <c r="AX304" s="6" t="str">
        <f>_xlfn.IFNA(IF(IF($AK304=AX$5,VLOOKUP(AN304,buff!$K:$L,2,FALSE),"")=0,"",IF($AK304=AX$5,VLOOKUP(AN304,buff!$K:$L,2,FALSE),"")),"")</f>
        <v/>
      </c>
      <c r="AY304" s="6" t="str">
        <f>_xlfn.IFNA(IF(IF($AK304=AY$5,VLOOKUP(AO304,buff!$K:$L,2,FALSE),"")=0,"",IF($AK304=AY$5,VLOOKUP(AO304,buff!$K:$L,2,FALSE),"")),"")</f>
        <v/>
      </c>
      <c r="AZ304" s="6" t="str">
        <f>_xlfn.IFNA(IF(IF($AK304=AZ$5,VLOOKUP(AP304,buff!$K:$L,2,FALSE),"")=0,"",IF($AK304=AZ$5,VLOOKUP(AP304,buff!$K:$L,2,FALSE),"")),"")</f>
        <v/>
      </c>
      <c r="BA304" s="6">
        <f>VLOOKUP(AL304,buff!$K:$P,6,FALSE)</f>
        <v>-25</v>
      </c>
      <c r="BB304" s="6" t="e">
        <f>VLOOKUP(AM304,buff!$K:$P,6,FALSE)</f>
        <v>#N/A</v>
      </c>
      <c r="BC304" s="6" t="e">
        <f>VLOOKUP(AN304,buff!$K:$P,6,FALSE)</f>
        <v>#N/A</v>
      </c>
      <c r="BD304">
        <f t="shared" si="72"/>
        <v>3</v>
      </c>
      <c r="BE304">
        <f t="shared" si="73"/>
        <v>2</v>
      </c>
      <c r="BF304" s="22">
        <f t="shared" si="74"/>
        <v>100503</v>
      </c>
    </row>
    <row r="305" spans="1:58" x14ac:dyDescent="0.15">
      <c r="A305" t="str">
        <f t="shared" si="65"/>
        <v>尤朵拉主动技能3等级19</v>
      </c>
      <c r="B305" s="8">
        <f t="shared" si="69"/>
        <v>10050319</v>
      </c>
      <c r="C305" s="8" t="str">
        <f>VLOOKUP(G305,角色!A:B,2,FALSE)</f>
        <v>尤朵拉</v>
      </c>
      <c r="D305" s="8" t="str">
        <f t="shared" si="70"/>
        <v>主动技能3</v>
      </c>
      <c r="E305" s="8">
        <f t="shared" si="75"/>
        <v>19</v>
      </c>
      <c r="F305" s="8">
        <f t="shared" si="76"/>
        <v>3</v>
      </c>
      <c r="G305" s="8">
        <f t="shared" si="77"/>
        <v>5</v>
      </c>
      <c r="H305" s="4" t="s">
        <v>887</v>
      </c>
      <c r="I305" s="20" t="str">
        <f t="shared" si="79"/>
        <v>对敌方全体攻击，造成125%攻击力（+137079）点伤害。并附带减速。</v>
      </c>
      <c r="J305" s="4" t="s">
        <v>277</v>
      </c>
      <c r="K305" s="1" t="s">
        <v>102</v>
      </c>
      <c r="L305" s="4" t="s">
        <v>108</v>
      </c>
      <c r="M305" s="4"/>
      <c r="N305" s="4">
        <v>100</v>
      </c>
      <c r="O305" s="20">
        <f>VLOOKUP(L305,对应表!BK:BL,2,FALSE)</f>
        <v>100</v>
      </c>
      <c r="P305" s="25" t="str">
        <f>_xlfn.IFNA(VLOOKUP(G305,角色!V:AE,主动技能!F305+1,FALSE),"")</f>
        <v>||eff_xuanshuijulang|</v>
      </c>
      <c r="Q305" s="25">
        <f>(VLOOKUP(G305,角色!V:AE,主动技能!F305+4,FALSE))</f>
        <v>3</v>
      </c>
      <c r="R305" s="25">
        <v>0</v>
      </c>
      <c r="S305" s="25">
        <v>0</v>
      </c>
      <c r="T305" s="6" t="str">
        <f t="shared" si="66"/>
        <v>100003:100:2:0</v>
      </c>
      <c r="U305" s="6" t="str">
        <f t="shared" si="67"/>
        <v/>
      </c>
      <c r="V305" s="19" t="str">
        <f>VLOOKUP(G305,角色!AW:BC,主动技能!F305+1,FALSE)</f>
        <v>skill_19</v>
      </c>
      <c r="Y305">
        <f t="shared" si="68"/>
        <v>0</v>
      </c>
      <c r="Z305" s="19">
        <f>IF(VLOOKUP(C305,角色!CC:CI,主动技能!F305*2,FALSE)=0,"",VLOOKUP(C305,角色!CC:CI,主动技能!F305*2,FALSE))</f>
        <v>125</v>
      </c>
      <c r="AA305" s="19">
        <f>IF(VLOOKUP(C305,角色!CC:CI,主动技能!F305*2+1,FALSE)=0,0,VLOOKUP(C305,角色!CC:CI,主动技能!F305*2+1,FALSE))</f>
        <v>25</v>
      </c>
      <c r="AB305" s="19">
        <f>IF(INT(VLOOKUP(E305,角色属性概况!I:M,3,FALSE)*AA305/100)=0,"",(INT(VLOOKUP(E305,角色属性概况!I:M,3,FALSE)*AA305/100)))</f>
        <v>137079</v>
      </c>
      <c r="AE305" s="25">
        <f>(VLOOKUP(G305,角色!V:AE,主动技能!F305+7,FALSE))</f>
        <v>1</v>
      </c>
      <c r="AF305" s="19">
        <f>VLOOKUP(F305,对应表!AY:BA,3,FALSE)</f>
        <v>2</v>
      </c>
      <c r="AG305" s="19">
        <f>VLOOKUP(F305,对应表!AY:BA,2,FALSE)</f>
        <v>2</v>
      </c>
      <c r="AH305" s="25" t="str">
        <f>VLOOKUP(F305,特效对应!F:G,2,FALSE)</f>
        <v>attackex</v>
      </c>
      <c r="AJ305">
        <f t="shared" si="71"/>
        <v>19</v>
      </c>
      <c r="AK305" t="s">
        <v>117</v>
      </c>
      <c r="AL305" t="s">
        <v>583</v>
      </c>
      <c r="AQ305" s="6" t="str">
        <f>_xlfn.IFNA(IF(IF($AK305=AQ$5,VLOOKUP(AL305,buff!$K:$L,2,FALSE),"")=0,"",IF($AK305=AQ$5,VLOOKUP(AL305,buff!$K:$L,2,FALSE),"")),"")</f>
        <v>100003:100:2:0</v>
      </c>
      <c r="AR305" s="6" t="str">
        <f>_xlfn.IFNA(IF(IF($AK305=AR$5,VLOOKUP(AM305,buff!$K:$L,2,FALSE),"")=0,"",IF($AK305=AR$5,VLOOKUP(AM305,buff!$K:$L,2,FALSE),"")),"")</f>
        <v/>
      </c>
      <c r="AS305" s="6" t="str">
        <f>_xlfn.IFNA(IF(IF($AK305=AS$5,VLOOKUP(AN305,buff!$K:$L,2,FALSE),"")=0,"",IF($AK305=AS$5,VLOOKUP(AN305,buff!$K:$L,2,FALSE),"")),"")</f>
        <v/>
      </c>
      <c r="AT305" s="6" t="str">
        <f>_xlfn.IFNA(IF(IF($AK305=AT$5,VLOOKUP(AO305,buff!$K:$L,2,FALSE),"")=0,"",IF($AK305=AT$5,VLOOKUP(AO305,buff!$K:$L,2,FALSE),"")),"")</f>
        <v/>
      </c>
      <c r="AU305" s="6" t="str">
        <f>_xlfn.IFNA(IF(IF($AK305=AU$5,VLOOKUP(AP305,buff!$K:$L,2,FALSE),"")=0,"",IF($AK305=AU$5,VLOOKUP(AP305,buff!$K:$L,2,FALSE),"")),"")</f>
        <v/>
      </c>
      <c r="AV305" s="6" t="str">
        <f>_xlfn.IFNA(IF(IF($AK305=AV$5,VLOOKUP(AL305,buff!$K:$L,2,FALSE),"")=0,"",IF($AK305=AV$5,VLOOKUP(AL305,buff!$K:$L,2,FALSE),"")),"")</f>
        <v/>
      </c>
      <c r="AW305" s="6" t="str">
        <f>_xlfn.IFNA(IF(IF($AK305=AW$5,VLOOKUP(AM305,buff!$K:$L,2,FALSE),"")=0,"",IF($AK305=AW$5,VLOOKUP(AM305,buff!$K:$L,2,FALSE),"")),"")</f>
        <v/>
      </c>
      <c r="AX305" s="6" t="str">
        <f>_xlfn.IFNA(IF(IF($AK305=AX$5,VLOOKUP(AN305,buff!$K:$L,2,FALSE),"")=0,"",IF($AK305=AX$5,VLOOKUP(AN305,buff!$K:$L,2,FALSE),"")),"")</f>
        <v/>
      </c>
      <c r="AY305" s="6" t="str">
        <f>_xlfn.IFNA(IF(IF($AK305=AY$5,VLOOKUP(AO305,buff!$K:$L,2,FALSE),"")=0,"",IF($AK305=AY$5,VLOOKUP(AO305,buff!$K:$L,2,FALSE),"")),"")</f>
        <v/>
      </c>
      <c r="AZ305" s="6" t="str">
        <f>_xlfn.IFNA(IF(IF($AK305=AZ$5,VLOOKUP(AP305,buff!$K:$L,2,FALSE),"")=0,"",IF($AK305=AZ$5,VLOOKUP(AP305,buff!$K:$L,2,FALSE),"")),"")</f>
        <v/>
      </c>
      <c r="BA305" s="6">
        <f>VLOOKUP(AL305,buff!$K:$P,6,FALSE)</f>
        <v>-25</v>
      </c>
      <c r="BB305" s="6" t="e">
        <f>VLOOKUP(AM305,buff!$K:$P,6,FALSE)</f>
        <v>#N/A</v>
      </c>
      <c r="BC305" s="6" t="e">
        <f>VLOOKUP(AN305,buff!$K:$P,6,FALSE)</f>
        <v>#N/A</v>
      </c>
      <c r="BD305">
        <f t="shared" si="72"/>
        <v>3</v>
      </c>
      <c r="BE305">
        <f t="shared" si="73"/>
        <v>2</v>
      </c>
      <c r="BF305" s="22">
        <f t="shared" si="74"/>
        <v>100503</v>
      </c>
    </row>
    <row r="306" spans="1:58" x14ac:dyDescent="0.15">
      <c r="A306" t="str">
        <f t="shared" si="65"/>
        <v>尤朵拉主动技能3等级20</v>
      </c>
      <c r="B306" s="8">
        <f t="shared" si="69"/>
        <v>10050320</v>
      </c>
      <c r="C306" s="8" t="str">
        <f>VLOOKUP(G306,角色!A:B,2,FALSE)</f>
        <v>尤朵拉</v>
      </c>
      <c r="D306" s="8" t="str">
        <f t="shared" si="70"/>
        <v>主动技能3</v>
      </c>
      <c r="E306" s="8">
        <f t="shared" si="75"/>
        <v>20</v>
      </c>
      <c r="F306" s="8">
        <f t="shared" si="76"/>
        <v>3</v>
      </c>
      <c r="G306" s="8">
        <f t="shared" si="77"/>
        <v>5</v>
      </c>
      <c r="H306" s="4" t="s">
        <v>887</v>
      </c>
      <c r="I306" s="20" t="str">
        <f t="shared" si="79"/>
        <v>对敌方全体攻击，造成125%攻击力（+194115）点伤害。并附带减速。</v>
      </c>
      <c r="J306" s="4" t="s">
        <v>277</v>
      </c>
      <c r="K306" s="1" t="s">
        <v>102</v>
      </c>
      <c r="L306" s="4" t="s">
        <v>108</v>
      </c>
      <c r="M306" s="4"/>
      <c r="N306" s="4">
        <v>100</v>
      </c>
      <c r="O306" s="20">
        <f>VLOOKUP(L306,对应表!BK:BL,2,FALSE)</f>
        <v>100</v>
      </c>
      <c r="P306" s="25" t="str">
        <f>_xlfn.IFNA(VLOOKUP(G306,角色!V:AE,主动技能!F306+1,FALSE),"")</f>
        <v>||eff_xuanshuijulang|</v>
      </c>
      <c r="Q306" s="25">
        <f>(VLOOKUP(G306,角色!V:AE,主动技能!F306+4,FALSE))</f>
        <v>3</v>
      </c>
      <c r="R306" s="25">
        <v>0</v>
      </c>
      <c r="S306" s="25">
        <v>0</v>
      </c>
      <c r="T306" s="6" t="str">
        <f t="shared" si="66"/>
        <v>100003:100:2:0</v>
      </c>
      <c r="U306" s="6" t="str">
        <f t="shared" si="67"/>
        <v/>
      </c>
      <c r="V306" s="19" t="str">
        <f>VLOOKUP(G306,角色!AW:BC,主动技能!F306+1,FALSE)</f>
        <v>skill_19</v>
      </c>
      <c r="Y306">
        <f t="shared" si="68"/>
        <v>0</v>
      </c>
      <c r="Z306" s="19">
        <f>IF(VLOOKUP(C306,角色!CC:CI,主动技能!F306*2,FALSE)=0,"",VLOOKUP(C306,角色!CC:CI,主动技能!F306*2,FALSE))</f>
        <v>125</v>
      </c>
      <c r="AA306" s="19">
        <f>IF(VLOOKUP(C306,角色!CC:CI,主动技能!F306*2+1,FALSE)=0,0,VLOOKUP(C306,角色!CC:CI,主动技能!F306*2+1,FALSE))</f>
        <v>25</v>
      </c>
      <c r="AB306" s="19">
        <f>IF(INT(VLOOKUP(E306,角色属性概况!I:M,3,FALSE)*AA306/100)=0,"",(INT(VLOOKUP(E306,角色属性概况!I:M,3,FALSE)*AA306/100)))</f>
        <v>194115</v>
      </c>
      <c r="AE306" s="25">
        <f>(VLOOKUP(G306,角色!V:AE,主动技能!F306+7,FALSE))</f>
        <v>1</v>
      </c>
      <c r="AF306" s="19">
        <f>VLOOKUP(F306,对应表!AY:BA,3,FALSE)</f>
        <v>2</v>
      </c>
      <c r="AG306" s="19">
        <f>VLOOKUP(F306,对应表!AY:BA,2,FALSE)</f>
        <v>2</v>
      </c>
      <c r="AH306" s="25" t="str">
        <f>VLOOKUP(F306,特效对应!F:G,2,FALSE)</f>
        <v>attackex</v>
      </c>
      <c r="AJ306">
        <f t="shared" si="71"/>
        <v>20</v>
      </c>
      <c r="AK306" t="s">
        <v>117</v>
      </c>
      <c r="AL306" t="s">
        <v>583</v>
      </c>
      <c r="AQ306" s="6" t="str">
        <f>_xlfn.IFNA(IF(IF($AK306=AQ$5,VLOOKUP(AL306,buff!$K:$L,2,FALSE),"")=0,"",IF($AK306=AQ$5,VLOOKUP(AL306,buff!$K:$L,2,FALSE),"")),"")</f>
        <v>100003:100:2:0</v>
      </c>
      <c r="AR306" s="6" t="str">
        <f>_xlfn.IFNA(IF(IF($AK306=AR$5,VLOOKUP(AM306,buff!$K:$L,2,FALSE),"")=0,"",IF($AK306=AR$5,VLOOKUP(AM306,buff!$K:$L,2,FALSE),"")),"")</f>
        <v/>
      </c>
      <c r="AS306" s="6" t="str">
        <f>_xlfn.IFNA(IF(IF($AK306=AS$5,VLOOKUP(AN306,buff!$K:$L,2,FALSE),"")=0,"",IF($AK306=AS$5,VLOOKUP(AN306,buff!$K:$L,2,FALSE),"")),"")</f>
        <v/>
      </c>
      <c r="AT306" s="6" t="str">
        <f>_xlfn.IFNA(IF(IF($AK306=AT$5,VLOOKUP(AO306,buff!$K:$L,2,FALSE),"")=0,"",IF($AK306=AT$5,VLOOKUP(AO306,buff!$K:$L,2,FALSE),"")),"")</f>
        <v/>
      </c>
      <c r="AU306" s="6" t="str">
        <f>_xlfn.IFNA(IF(IF($AK306=AU$5,VLOOKUP(AP306,buff!$K:$L,2,FALSE),"")=0,"",IF($AK306=AU$5,VLOOKUP(AP306,buff!$K:$L,2,FALSE),"")),"")</f>
        <v/>
      </c>
      <c r="AV306" s="6" t="str">
        <f>_xlfn.IFNA(IF(IF($AK306=AV$5,VLOOKUP(AL306,buff!$K:$L,2,FALSE),"")=0,"",IF($AK306=AV$5,VLOOKUP(AL306,buff!$K:$L,2,FALSE),"")),"")</f>
        <v/>
      </c>
      <c r="AW306" s="6" t="str">
        <f>_xlfn.IFNA(IF(IF($AK306=AW$5,VLOOKUP(AM306,buff!$K:$L,2,FALSE),"")=0,"",IF($AK306=AW$5,VLOOKUP(AM306,buff!$K:$L,2,FALSE),"")),"")</f>
        <v/>
      </c>
      <c r="AX306" s="6" t="str">
        <f>_xlfn.IFNA(IF(IF($AK306=AX$5,VLOOKUP(AN306,buff!$K:$L,2,FALSE),"")=0,"",IF($AK306=AX$5,VLOOKUP(AN306,buff!$K:$L,2,FALSE),"")),"")</f>
        <v/>
      </c>
      <c r="AY306" s="6" t="str">
        <f>_xlfn.IFNA(IF(IF($AK306=AY$5,VLOOKUP(AO306,buff!$K:$L,2,FALSE),"")=0,"",IF($AK306=AY$5,VLOOKUP(AO306,buff!$K:$L,2,FALSE),"")),"")</f>
        <v/>
      </c>
      <c r="AZ306" s="6" t="str">
        <f>_xlfn.IFNA(IF(IF($AK306=AZ$5,VLOOKUP(AP306,buff!$K:$L,2,FALSE),"")=0,"",IF($AK306=AZ$5,VLOOKUP(AP306,buff!$K:$L,2,FALSE),"")),"")</f>
        <v/>
      </c>
      <c r="BA306" s="6">
        <f>VLOOKUP(AL306,buff!$K:$P,6,FALSE)</f>
        <v>-25</v>
      </c>
      <c r="BB306" s="6" t="e">
        <f>VLOOKUP(AM306,buff!$K:$P,6,FALSE)</f>
        <v>#N/A</v>
      </c>
      <c r="BC306" s="6" t="e">
        <f>VLOOKUP(AN306,buff!$K:$P,6,FALSE)</f>
        <v>#N/A</v>
      </c>
      <c r="BD306">
        <f t="shared" si="72"/>
        <v>3</v>
      </c>
      <c r="BE306">
        <f t="shared" si="73"/>
        <v>2</v>
      </c>
      <c r="BF306" s="22">
        <f t="shared" si="74"/>
        <v>100503</v>
      </c>
    </row>
    <row r="307" spans="1:58" x14ac:dyDescent="0.15">
      <c r="A307" t="str">
        <f t="shared" si="65"/>
        <v>莉莉丝主动技能1等级1</v>
      </c>
      <c r="B307" s="8">
        <f t="shared" si="69"/>
        <v>10060101</v>
      </c>
      <c r="C307" s="8" t="str">
        <f>VLOOKUP(G307,角色!A:B,2,FALSE)</f>
        <v>莉莉丝</v>
      </c>
      <c r="D307" s="8" t="str">
        <f t="shared" si="70"/>
        <v>主动技能1</v>
      </c>
      <c r="E307" s="8">
        <f t="shared" si="75"/>
        <v>1</v>
      </c>
      <c r="F307" s="8">
        <f t="shared" si="76"/>
        <v>1</v>
      </c>
      <c r="G307" s="8">
        <f t="shared" si="77"/>
        <v>6</v>
      </c>
      <c r="H307" s="4" t="s">
        <v>426</v>
      </c>
      <c r="I307" s="20" t="str">
        <f t="shared" ref="I307:I326" si="80">"对敌方"&amp;L307&amp;"攻击，造成"&amp;Z307&amp;"%攻击力（+"&amp;AB307&amp;"）点伤害。"</f>
        <v>对敌方单体攻击，造成100%攻击力（+110）点伤害。</v>
      </c>
      <c r="J307" s="4" t="s">
        <v>277</v>
      </c>
      <c r="K307" s="1" t="s">
        <v>102</v>
      </c>
      <c r="L307" s="4" t="s">
        <v>106</v>
      </c>
      <c r="M307" s="4"/>
      <c r="N307" s="4">
        <v>100</v>
      </c>
      <c r="O307" s="20">
        <f>VLOOKUP(L307,对应表!BK:BL,2,FALSE)</f>
        <v>0</v>
      </c>
      <c r="P307" s="25" t="str">
        <f>_xlfn.IFNA(VLOOKUP(G307,角色!V:AE,主动技能!F307+1,FALSE),"")</f>
        <v>|||</v>
      </c>
      <c r="Q307" s="25">
        <f>(VLOOKUP(G307,角色!V:AE,主动技能!F307+4,FALSE))</f>
        <v>1</v>
      </c>
      <c r="R307" s="25">
        <v>0</v>
      </c>
      <c r="S307" s="25">
        <v>0</v>
      </c>
      <c r="T307" s="6" t="str">
        <f t="shared" si="66"/>
        <v/>
      </c>
      <c r="U307" s="6" t="str">
        <f t="shared" si="67"/>
        <v/>
      </c>
      <c r="V307" s="19" t="str">
        <f>VLOOKUP(G307,角色!AW:BC,主动技能!F307+1,FALSE)</f>
        <v>skill_01</v>
      </c>
      <c r="Y307">
        <f t="shared" si="68"/>
        <v>0</v>
      </c>
      <c r="Z307" s="19">
        <f>IF(VLOOKUP(C307,角色!CC:CI,主动技能!F307*2,FALSE)=0,"",VLOOKUP(C307,角色!CC:CI,主动技能!F307*2,FALSE))</f>
        <v>100</v>
      </c>
      <c r="AA307" s="19">
        <f>IF(VLOOKUP(C307,角色!CC:CI,主动技能!F307*2+1,FALSE)=0,0,VLOOKUP(C307,角色!CC:CI,主动技能!F307*2+1,FALSE))</f>
        <v>10</v>
      </c>
      <c r="AB307" s="19">
        <f>IF(INT(VLOOKUP(E307,角色属性概况!I:M,3,FALSE)*AA307/100)=0,"",(INT(VLOOKUP(E307,角色属性概况!I:M,3,FALSE)*AA307/100)))</f>
        <v>110</v>
      </c>
      <c r="AE307" s="25">
        <f>(VLOOKUP(G307,角色!V:AE,主动技能!F307+7,FALSE))</f>
        <v>0</v>
      </c>
      <c r="AF307" s="19">
        <f>VLOOKUP(F307,对应表!AY:BA,3,FALSE)</f>
        <v>0</v>
      </c>
      <c r="AG307" s="19">
        <f>VLOOKUP(F307,对应表!AY:BA,2,FALSE)</f>
        <v>0</v>
      </c>
      <c r="AH307" s="25" t="str">
        <f>VLOOKUP(F307,特效对应!F:G,2,FALSE)</f>
        <v>attack</v>
      </c>
      <c r="AJ307">
        <f t="shared" si="71"/>
        <v>1</v>
      </c>
      <c r="AQ307" s="6" t="str">
        <f>_xlfn.IFNA(IF(IF($AK307=AQ$5,VLOOKUP(AL307,buff!$K:$L,2,FALSE),"")=0,"",IF($AK307=AQ$5,VLOOKUP(AL307,buff!$K:$L,2,FALSE),"")),"")</f>
        <v/>
      </c>
      <c r="AR307" s="6" t="str">
        <f>_xlfn.IFNA(IF(IF($AK307=AR$5,VLOOKUP(AM307,buff!$K:$L,2,FALSE),"")=0,"",IF($AK307=AR$5,VLOOKUP(AM307,buff!$K:$L,2,FALSE),"")),"")</f>
        <v/>
      </c>
      <c r="AS307" s="6" t="str">
        <f>_xlfn.IFNA(IF(IF($AK307=AS$5,VLOOKUP(AN307,buff!$K:$L,2,FALSE),"")=0,"",IF($AK307=AS$5,VLOOKUP(AN307,buff!$K:$L,2,FALSE),"")),"")</f>
        <v/>
      </c>
      <c r="AT307" s="6" t="str">
        <f>_xlfn.IFNA(IF(IF($AK307=AT$5,VLOOKUP(AO307,buff!$K:$L,2,FALSE),"")=0,"",IF($AK307=AT$5,VLOOKUP(AO307,buff!$K:$L,2,FALSE),"")),"")</f>
        <v/>
      </c>
      <c r="AU307" s="6" t="str">
        <f>_xlfn.IFNA(IF(IF($AK307=AU$5,VLOOKUP(AP307,buff!$K:$L,2,FALSE),"")=0,"",IF($AK307=AU$5,VLOOKUP(AP307,buff!$K:$L,2,FALSE),"")),"")</f>
        <v/>
      </c>
      <c r="AV307" s="6" t="str">
        <f>_xlfn.IFNA(IF(IF($AK307=AV$5,VLOOKUP(AL307,buff!$K:$L,2,FALSE),"")=0,"",IF($AK307=AV$5,VLOOKUP(AL307,buff!$K:$L,2,FALSE),"")),"")</f>
        <v/>
      </c>
      <c r="AW307" s="6" t="str">
        <f>_xlfn.IFNA(IF(IF($AK307=AW$5,VLOOKUP(AM307,buff!$K:$L,2,FALSE),"")=0,"",IF($AK307=AW$5,VLOOKUP(AM307,buff!$K:$L,2,FALSE),"")),"")</f>
        <v/>
      </c>
      <c r="AX307" s="6" t="str">
        <f>_xlfn.IFNA(IF(IF($AK307=AX$5,VLOOKUP(AN307,buff!$K:$L,2,FALSE),"")=0,"",IF($AK307=AX$5,VLOOKUP(AN307,buff!$K:$L,2,FALSE),"")),"")</f>
        <v/>
      </c>
      <c r="AY307" s="6" t="str">
        <f>_xlfn.IFNA(IF(IF($AK307=AY$5,VLOOKUP(AO307,buff!$K:$L,2,FALSE),"")=0,"",IF($AK307=AY$5,VLOOKUP(AO307,buff!$K:$L,2,FALSE),"")),"")</f>
        <v/>
      </c>
      <c r="AZ307" s="6" t="str">
        <f>_xlfn.IFNA(IF(IF($AK307=AZ$5,VLOOKUP(AP307,buff!$K:$L,2,FALSE),"")=0,"",IF($AK307=AZ$5,VLOOKUP(AP307,buff!$K:$L,2,FALSE),"")),"")</f>
        <v/>
      </c>
      <c r="BA307" s="6" t="e">
        <f>VLOOKUP(AL307,buff!$K:$P,6,FALSE)</f>
        <v>#N/A</v>
      </c>
      <c r="BB307" s="6" t="e">
        <f>VLOOKUP(AM307,buff!$K:$P,6,FALSE)</f>
        <v>#N/A</v>
      </c>
      <c r="BC307" s="6" t="e">
        <f>VLOOKUP(AN307,buff!$K:$P,6,FALSE)</f>
        <v>#N/A</v>
      </c>
      <c r="BD307">
        <f t="shared" si="72"/>
        <v>0</v>
      </c>
      <c r="BE307">
        <f t="shared" si="73"/>
        <v>0</v>
      </c>
      <c r="BF307" s="22">
        <f t="shared" si="74"/>
        <v>100601</v>
      </c>
    </row>
    <row r="308" spans="1:58" x14ac:dyDescent="0.15">
      <c r="A308" t="str">
        <f t="shared" si="65"/>
        <v>莉莉丝主动技能1等级2</v>
      </c>
      <c r="B308" s="8">
        <f t="shared" si="69"/>
        <v>10060102</v>
      </c>
      <c r="C308" s="8" t="str">
        <f>VLOOKUP(G308,角色!A:B,2,FALSE)</f>
        <v>莉莉丝</v>
      </c>
      <c r="D308" s="8" t="str">
        <f t="shared" si="70"/>
        <v>主动技能1</v>
      </c>
      <c r="E308" s="8">
        <f t="shared" si="75"/>
        <v>2</v>
      </c>
      <c r="F308" s="8">
        <f t="shared" si="76"/>
        <v>1</v>
      </c>
      <c r="G308" s="8">
        <f t="shared" si="77"/>
        <v>6</v>
      </c>
      <c r="H308" s="4" t="s">
        <v>426</v>
      </c>
      <c r="I308" s="20" t="str">
        <f t="shared" si="80"/>
        <v>对敌方单体攻击，造成100%攻击力（+122）点伤害。</v>
      </c>
      <c r="J308" s="4" t="s">
        <v>277</v>
      </c>
      <c r="K308" s="1" t="s">
        <v>102</v>
      </c>
      <c r="L308" s="4" t="s">
        <v>106</v>
      </c>
      <c r="M308" s="4"/>
      <c r="N308" s="4">
        <v>100</v>
      </c>
      <c r="O308" s="20">
        <f>VLOOKUP(L308,对应表!BK:BL,2,FALSE)</f>
        <v>0</v>
      </c>
      <c r="P308" s="25" t="str">
        <f>_xlfn.IFNA(VLOOKUP(G308,角色!V:AE,主动技能!F308+1,FALSE),"")</f>
        <v>|||</v>
      </c>
      <c r="Q308" s="25">
        <f>(VLOOKUP(G308,角色!V:AE,主动技能!F308+4,FALSE))</f>
        <v>1</v>
      </c>
      <c r="R308" s="25">
        <v>0</v>
      </c>
      <c r="S308" s="25">
        <v>0</v>
      </c>
      <c r="T308" s="6" t="str">
        <f t="shared" si="66"/>
        <v/>
      </c>
      <c r="U308" s="6" t="str">
        <f t="shared" si="67"/>
        <v/>
      </c>
      <c r="V308" s="19" t="str">
        <f>VLOOKUP(G308,角色!AW:BC,主动技能!F308+1,FALSE)</f>
        <v>skill_01</v>
      </c>
      <c r="Y308">
        <f t="shared" si="68"/>
        <v>0</v>
      </c>
      <c r="Z308" s="19">
        <f>IF(VLOOKUP(C308,角色!CC:CI,主动技能!F308*2,FALSE)=0,"",VLOOKUP(C308,角色!CC:CI,主动技能!F308*2,FALSE))</f>
        <v>100</v>
      </c>
      <c r="AA308" s="19">
        <f>IF(VLOOKUP(C308,角色!CC:CI,主动技能!F308*2+1,FALSE)=0,0,VLOOKUP(C308,角色!CC:CI,主动技能!F308*2+1,FALSE))</f>
        <v>10</v>
      </c>
      <c r="AB308" s="19">
        <f>IF(INT(VLOOKUP(E308,角色属性概况!I:M,3,FALSE)*AA308/100)=0,"",(INT(VLOOKUP(E308,角色属性概况!I:M,3,FALSE)*AA308/100)))</f>
        <v>122</v>
      </c>
      <c r="AE308" s="25">
        <f>(VLOOKUP(G308,角色!V:AE,主动技能!F308+7,FALSE))</f>
        <v>0</v>
      </c>
      <c r="AF308" s="19">
        <f>VLOOKUP(F308,对应表!AY:BA,3,FALSE)</f>
        <v>0</v>
      </c>
      <c r="AG308" s="19">
        <f>VLOOKUP(F308,对应表!AY:BA,2,FALSE)</f>
        <v>0</v>
      </c>
      <c r="AH308" s="25" t="str">
        <f>VLOOKUP(F308,特效对应!F:G,2,FALSE)</f>
        <v>attack</v>
      </c>
      <c r="AJ308">
        <f t="shared" si="71"/>
        <v>2</v>
      </c>
      <c r="AQ308" s="6" t="str">
        <f>_xlfn.IFNA(IF(IF($AK308=AQ$5,VLOOKUP(AL308,buff!$K:$L,2,FALSE),"")=0,"",IF($AK308=AQ$5,VLOOKUP(AL308,buff!$K:$L,2,FALSE),"")),"")</f>
        <v/>
      </c>
      <c r="AR308" s="6" t="str">
        <f>_xlfn.IFNA(IF(IF($AK308=AR$5,VLOOKUP(AM308,buff!$K:$L,2,FALSE),"")=0,"",IF($AK308=AR$5,VLOOKUP(AM308,buff!$K:$L,2,FALSE),"")),"")</f>
        <v/>
      </c>
      <c r="AS308" s="6" t="str">
        <f>_xlfn.IFNA(IF(IF($AK308=AS$5,VLOOKUP(AN308,buff!$K:$L,2,FALSE),"")=0,"",IF($AK308=AS$5,VLOOKUP(AN308,buff!$K:$L,2,FALSE),"")),"")</f>
        <v/>
      </c>
      <c r="AT308" s="6" t="str">
        <f>_xlfn.IFNA(IF(IF($AK308=AT$5,VLOOKUP(AO308,buff!$K:$L,2,FALSE),"")=0,"",IF($AK308=AT$5,VLOOKUP(AO308,buff!$K:$L,2,FALSE),"")),"")</f>
        <v/>
      </c>
      <c r="AU308" s="6" t="str">
        <f>_xlfn.IFNA(IF(IF($AK308=AU$5,VLOOKUP(AP308,buff!$K:$L,2,FALSE),"")=0,"",IF($AK308=AU$5,VLOOKUP(AP308,buff!$K:$L,2,FALSE),"")),"")</f>
        <v/>
      </c>
      <c r="AV308" s="6" t="str">
        <f>_xlfn.IFNA(IF(IF($AK308=AV$5,VLOOKUP(AL308,buff!$K:$L,2,FALSE),"")=0,"",IF($AK308=AV$5,VLOOKUP(AL308,buff!$K:$L,2,FALSE),"")),"")</f>
        <v/>
      </c>
      <c r="AW308" s="6" t="str">
        <f>_xlfn.IFNA(IF(IF($AK308=AW$5,VLOOKUP(AM308,buff!$K:$L,2,FALSE),"")=0,"",IF($AK308=AW$5,VLOOKUP(AM308,buff!$K:$L,2,FALSE),"")),"")</f>
        <v/>
      </c>
      <c r="AX308" s="6" t="str">
        <f>_xlfn.IFNA(IF(IF($AK308=AX$5,VLOOKUP(AN308,buff!$K:$L,2,FALSE),"")=0,"",IF($AK308=AX$5,VLOOKUP(AN308,buff!$K:$L,2,FALSE),"")),"")</f>
        <v/>
      </c>
      <c r="AY308" s="6" t="str">
        <f>_xlfn.IFNA(IF(IF($AK308=AY$5,VLOOKUP(AO308,buff!$K:$L,2,FALSE),"")=0,"",IF($AK308=AY$5,VLOOKUP(AO308,buff!$K:$L,2,FALSE),"")),"")</f>
        <v/>
      </c>
      <c r="AZ308" s="6" t="str">
        <f>_xlfn.IFNA(IF(IF($AK308=AZ$5,VLOOKUP(AP308,buff!$K:$L,2,FALSE),"")=0,"",IF($AK308=AZ$5,VLOOKUP(AP308,buff!$K:$L,2,FALSE),"")),"")</f>
        <v/>
      </c>
      <c r="BA308" s="6" t="e">
        <f>VLOOKUP(AL308,buff!$K:$P,6,FALSE)</f>
        <v>#N/A</v>
      </c>
      <c r="BB308" s="6" t="e">
        <f>VLOOKUP(AM308,buff!$K:$P,6,FALSE)</f>
        <v>#N/A</v>
      </c>
      <c r="BC308" s="6" t="e">
        <f>VLOOKUP(AN308,buff!$K:$P,6,FALSE)</f>
        <v>#N/A</v>
      </c>
      <c r="BD308">
        <f t="shared" si="72"/>
        <v>0</v>
      </c>
      <c r="BE308">
        <f t="shared" si="73"/>
        <v>0</v>
      </c>
      <c r="BF308" s="22">
        <f t="shared" si="74"/>
        <v>100601</v>
      </c>
    </row>
    <row r="309" spans="1:58" x14ac:dyDescent="0.15">
      <c r="A309" t="str">
        <f t="shared" si="65"/>
        <v>莉莉丝主动技能1等级3</v>
      </c>
      <c r="B309" s="8">
        <f t="shared" si="69"/>
        <v>10060103</v>
      </c>
      <c r="C309" s="8" t="str">
        <f>VLOOKUP(G309,角色!A:B,2,FALSE)</f>
        <v>莉莉丝</v>
      </c>
      <c r="D309" s="8" t="str">
        <f t="shared" si="70"/>
        <v>主动技能1</v>
      </c>
      <c r="E309" s="8">
        <f t="shared" si="75"/>
        <v>3</v>
      </c>
      <c r="F309" s="8">
        <f t="shared" si="76"/>
        <v>1</v>
      </c>
      <c r="G309" s="8">
        <f t="shared" si="77"/>
        <v>6</v>
      </c>
      <c r="H309" s="4" t="s">
        <v>426</v>
      </c>
      <c r="I309" s="20" t="str">
        <f t="shared" si="80"/>
        <v>对敌方单体攻击，造成100%攻击力（+161）点伤害。</v>
      </c>
      <c r="J309" s="4" t="s">
        <v>277</v>
      </c>
      <c r="K309" s="1" t="s">
        <v>102</v>
      </c>
      <c r="L309" s="4" t="s">
        <v>106</v>
      </c>
      <c r="M309" s="4"/>
      <c r="N309" s="4">
        <v>100</v>
      </c>
      <c r="O309" s="20">
        <f>VLOOKUP(L309,对应表!BK:BL,2,FALSE)</f>
        <v>0</v>
      </c>
      <c r="P309" s="25" t="str">
        <f>_xlfn.IFNA(VLOOKUP(G309,角色!V:AE,主动技能!F309+1,FALSE),"")</f>
        <v>|||</v>
      </c>
      <c r="Q309" s="25">
        <f>(VLOOKUP(G309,角色!V:AE,主动技能!F309+4,FALSE))</f>
        <v>1</v>
      </c>
      <c r="R309" s="25">
        <v>0</v>
      </c>
      <c r="S309" s="25">
        <v>0</v>
      </c>
      <c r="T309" s="6" t="str">
        <f t="shared" si="66"/>
        <v/>
      </c>
      <c r="U309" s="6" t="str">
        <f t="shared" si="67"/>
        <v/>
      </c>
      <c r="V309" s="19" t="str">
        <f>VLOOKUP(G309,角色!AW:BC,主动技能!F309+1,FALSE)</f>
        <v>skill_01</v>
      </c>
      <c r="Y309">
        <f t="shared" si="68"/>
        <v>0</v>
      </c>
      <c r="Z309" s="19">
        <f>IF(VLOOKUP(C309,角色!CC:CI,主动技能!F309*2,FALSE)=0,"",VLOOKUP(C309,角色!CC:CI,主动技能!F309*2,FALSE))</f>
        <v>100</v>
      </c>
      <c r="AA309" s="19">
        <f>IF(VLOOKUP(C309,角色!CC:CI,主动技能!F309*2+1,FALSE)=0,0,VLOOKUP(C309,角色!CC:CI,主动技能!F309*2+1,FALSE))</f>
        <v>10</v>
      </c>
      <c r="AB309" s="19">
        <f>IF(INT(VLOOKUP(E309,角色属性概况!I:M,3,FALSE)*AA309/100)=0,"",(INT(VLOOKUP(E309,角色属性概况!I:M,3,FALSE)*AA309/100)))</f>
        <v>161</v>
      </c>
      <c r="AE309" s="25">
        <f>(VLOOKUP(G309,角色!V:AE,主动技能!F309+7,FALSE))</f>
        <v>0</v>
      </c>
      <c r="AF309" s="19">
        <f>VLOOKUP(F309,对应表!AY:BA,3,FALSE)</f>
        <v>0</v>
      </c>
      <c r="AG309" s="19">
        <f>VLOOKUP(F309,对应表!AY:BA,2,FALSE)</f>
        <v>0</v>
      </c>
      <c r="AH309" s="25" t="str">
        <f>VLOOKUP(F309,特效对应!F:G,2,FALSE)</f>
        <v>attack</v>
      </c>
      <c r="AJ309">
        <f t="shared" si="71"/>
        <v>3</v>
      </c>
      <c r="AQ309" s="6" t="str">
        <f>_xlfn.IFNA(IF(IF($AK309=AQ$5,VLOOKUP(AL309,buff!$K:$L,2,FALSE),"")=0,"",IF($AK309=AQ$5,VLOOKUP(AL309,buff!$K:$L,2,FALSE),"")),"")</f>
        <v/>
      </c>
      <c r="AR309" s="6" t="str">
        <f>_xlfn.IFNA(IF(IF($AK309=AR$5,VLOOKUP(AM309,buff!$K:$L,2,FALSE),"")=0,"",IF($AK309=AR$5,VLOOKUP(AM309,buff!$K:$L,2,FALSE),"")),"")</f>
        <v/>
      </c>
      <c r="AS309" s="6" t="str">
        <f>_xlfn.IFNA(IF(IF($AK309=AS$5,VLOOKUP(AN309,buff!$K:$L,2,FALSE),"")=0,"",IF($AK309=AS$5,VLOOKUP(AN309,buff!$K:$L,2,FALSE),"")),"")</f>
        <v/>
      </c>
      <c r="AT309" s="6" t="str">
        <f>_xlfn.IFNA(IF(IF($AK309=AT$5,VLOOKUP(AO309,buff!$K:$L,2,FALSE),"")=0,"",IF($AK309=AT$5,VLOOKUP(AO309,buff!$K:$L,2,FALSE),"")),"")</f>
        <v/>
      </c>
      <c r="AU309" s="6" t="str">
        <f>_xlfn.IFNA(IF(IF($AK309=AU$5,VLOOKUP(AP309,buff!$K:$L,2,FALSE),"")=0,"",IF($AK309=AU$5,VLOOKUP(AP309,buff!$K:$L,2,FALSE),"")),"")</f>
        <v/>
      </c>
      <c r="AV309" s="6" t="str">
        <f>_xlfn.IFNA(IF(IF($AK309=AV$5,VLOOKUP(AL309,buff!$K:$L,2,FALSE),"")=0,"",IF($AK309=AV$5,VLOOKUP(AL309,buff!$K:$L,2,FALSE),"")),"")</f>
        <v/>
      </c>
      <c r="AW309" s="6" t="str">
        <f>_xlfn.IFNA(IF(IF($AK309=AW$5,VLOOKUP(AM309,buff!$K:$L,2,FALSE),"")=0,"",IF($AK309=AW$5,VLOOKUP(AM309,buff!$K:$L,2,FALSE),"")),"")</f>
        <v/>
      </c>
      <c r="AX309" s="6" t="str">
        <f>_xlfn.IFNA(IF(IF($AK309=AX$5,VLOOKUP(AN309,buff!$K:$L,2,FALSE),"")=0,"",IF($AK309=AX$5,VLOOKUP(AN309,buff!$K:$L,2,FALSE),"")),"")</f>
        <v/>
      </c>
      <c r="AY309" s="6" t="str">
        <f>_xlfn.IFNA(IF(IF($AK309=AY$5,VLOOKUP(AO309,buff!$K:$L,2,FALSE),"")=0,"",IF($AK309=AY$5,VLOOKUP(AO309,buff!$K:$L,2,FALSE),"")),"")</f>
        <v/>
      </c>
      <c r="AZ309" s="6" t="str">
        <f>_xlfn.IFNA(IF(IF($AK309=AZ$5,VLOOKUP(AP309,buff!$K:$L,2,FALSE),"")=0,"",IF($AK309=AZ$5,VLOOKUP(AP309,buff!$K:$L,2,FALSE),"")),"")</f>
        <v/>
      </c>
      <c r="BA309" s="6" t="e">
        <f>VLOOKUP(AL309,buff!$K:$P,6,FALSE)</f>
        <v>#N/A</v>
      </c>
      <c r="BB309" s="6" t="e">
        <f>VLOOKUP(AM309,buff!$K:$P,6,FALSE)</f>
        <v>#N/A</v>
      </c>
      <c r="BC309" s="6" t="e">
        <f>VLOOKUP(AN309,buff!$K:$P,6,FALSE)</f>
        <v>#N/A</v>
      </c>
      <c r="BD309">
        <f t="shared" si="72"/>
        <v>0</v>
      </c>
      <c r="BE309">
        <f t="shared" si="73"/>
        <v>0</v>
      </c>
      <c r="BF309" s="22">
        <f t="shared" si="74"/>
        <v>100601</v>
      </c>
    </row>
    <row r="310" spans="1:58" x14ac:dyDescent="0.15">
      <c r="A310" t="str">
        <f t="shared" si="65"/>
        <v>莉莉丝主动技能1等级4</v>
      </c>
      <c r="B310" s="8">
        <f t="shared" si="69"/>
        <v>10060104</v>
      </c>
      <c r="C310" s="8" t="str">
        <f>VLOOKUP(G310,角色!A:B,2,FALSE)</f>
        <v>莉莉丝</v>
      </c>
      <c r="D310" s="8" t="str">
        <f t="shared" si="70"/>
        <v>主动技能1</v>
      </c>
      <c r="E310" s="8">
        <f t="shared" si="75"/>
        <v>4</v>
      </c>
      <c r="F310" s="8">
        <f t="shared" si="76"/>
        <v>1</v>
      </c>
      <c r="G310" s="8">
        <f t="shared" si="77"/>
        <v>6</v>
      </c>
      <c r="H310" s="4" t="s">
        <v>426</v>
      </c>
      <c r="I310" s="20" t="str">
        <f t="shared" si="80"/>
        <v>对敌方单体攻击，造成100%攻击力（+249）点伤害。</v>
      </c>
      <c r="J310" s="4" t="s">
        <v>277</v>
      </c>
      <c r="K310" s="1" t="s">
        <v>102</v>
      </c>
      <c r="L310" s="4" t="s">
        <v>106</v>
      </c>
      <c r="M310" s="4"/>
      <c r="N310" s="4">
        <v>100</v>
      </c>
      <c r="O310" s="20">
        <f>VLOOKUP(L310,对应表!BK:BL,2,FALSE)</f>
        <v>0</v>
      </c>
      <c r="P310" s="25" t="str">
        <f>_xlfn.IFNA(VLOOKUP(G310,角色!V:AE,主动技能!F310+1,FALSE),"")</f>
        <v>|||</v>
      </c>
      <c r="Q310" s="25">
        <f>(VLOOKUP(G310,角色!V:AE,主动技能!F310+4,FALSE))</f>
        <v>1</v>
      </c>
      <c r="R310" s="25">
        <v>0</v>
      </c>
      <c r="S310" s="25">
        <v>0</v>
      </c>
      <c r="T310" s="6" t="str">
        <f t="shared" si="66"/>
        <v/>
      </c>
      <c r="U310" s="6" t="str">
        <f t="shared" si="67"/>
        <v/>
      </c>
      <c r="V310" s="19" t="str">
        <f>VLOOKUP(G310,角色!AW:BC,主动技能!F310+1,FALSE)</f>
        <v>skill_01</v>
      </c>
      <c r="Y310">
        <f t="shared" si="68"/>
        <v>0</v>
      </c>
      <c r="Z310" s="19">
        <f>IF(VLOOKUP(C310,角色!CC:CI,主动技能!F310*2,FALSE)=0,"",VLOOKUP(C310,角色!CC:CI,主动技能!F310*2,FALSE))</f>
        <v>100</v>
      </c>
      <c r="AA310" s="19">
        <f>IF(VLOOKUP(C310,角色!CC:CI,主动技能!F310*2+1,FALSE)=0,0,VLOOKUP(C310,角色!CC:CI,主动技能!F310*2+1,FALSE))</f>
        <v>10</v>
      </c>
      <c r="AB310" s="19">
        <f>IF(INT(VLOOKUP(E310,角色属性概况!I:M,3,FALSE)*AA310/100)=0,"",(INT(VLOOKUP(E310,角色属性概况!I:M,3,FALSE)*AA310/100)))</f>
        <v>249</v>
      </c>
      <c r="AE310" s="25">
        <f>(VLOOKUP(G310,角色!V:AE,主动技能!F310+7,FALSE))</f>
        <v>0</v>
      </c>
      <c r="AF310" s="19">
        <f>VLOOKUP(F310,对应表!AY:BA,3,FALSE)</f>
        <v>0</v>
      </c>
      <c r="AG310" s="19">
        <f>VLOOKUP(F310,对应表!AY:BA,2,FALSE)</f>
        <v>0</v>
      </c>
      <c r="AH310" s="25" t="str">
        <f>VLOOKUP(F310,特效对应!F:G,2,FALSE)</f>
        <v>attack</v>
      </c>
      <c r="AJ310">
        <f t="shared" si="71"/>
        <v>4</v>
      </c>
      <c r="AQ310" s="6" t="str">
        <f>_xlfn.IFNA(IF(IF($AK310=AQ$5,VLOOKUP(AL310,buff!$K:$L,2,FALSE),"")=0,"",IF($AK310=AQ$5,VLOOKUP(AL310,buff!$K:$L,2,FALSE),"")),"")</f>
        <v/>
      </c>
      <c r="AR310" s="6" t="str">
        <f>_xlfn.IFNA(IF(IF($AK310=AR$5,VLOOKUP(AM310,buff!$K:$L,2,FALSE),"")=0,"",IF($AK310=AR$5,VLOOKUP(AM310,buff!$K:$L,2,FALSE),"")),"")</f>
        <v/>
      </c>
      <c r="AS310" s="6" t="str">
        <f>_xlfn.IFNA(IF(IF($AK310=AS$5,VLOOKUP(AN310,buff!$K:$L,2,FALSE),"")=0,"",IF($AK310=AS$5,VLOOKUP(AN310,buff!$K:$L,2,FALSE),"")),"")</f>
        <v/>
      </c>
      <c r="AT310" s="6" t="str">
        <f>_xlfn.IFNA(IF(IF($AK310=AT$5,VLOOKUP(AO310,buff!$K:$L,2,FALSE),"")=0,"",IF($AK310=AT$5,VLOOKUP(AO310,buff!$K:$L,2,FALSE),"")),"")</f>
        <v/>
      </c>
      <c r="AU310" s="6" t="str">
        <f>_xlfn.IFNA(IF(IF($AK310=AU$5,VLOOKUP(AP310,buff!$K:$L,2,FALSE),"")=0,"",IF($AK310=AU$5,VLOOKUP(AP310,buff!$K:$L,2,FALSE),"")),"")</f>
        <v/>
      </c>
      <c r="AV310" s="6" t="str">
        <f>_xlfn.IFNA(IF(IF($AK310=AV$5,VLOOKUP(AL310,buff!$K:$L,2,FALSE),"")=0,"",IF($AK310=AV$5,VLOOKUP(AL310,buff!$K:$L,2,FALSE),"")),"")</f>
        <v/>
      </c>
      <c r="AW310" s="6" t="str">
        <f>_xlfn.IFNA(IF(IF($AK310=AW$5,VLOOKUP(AM310,buff!$K:$L,2,FALSE),"")=0,"",IF($AK310=AW$5,VLOOKUP(AM310,buff!$K:$L,2,FALSE),"")),"")</f>
        <v/>
      </c>
      <c r="AX310" s="6" t="str">
        <f>_xlfn.IFNA(IF(IF($AK310=AX$5,VLOOKUP(AN310,buff!$K:$L,2,FALSE),"")=0,"",IF($AK310=AX$5,VLOOKUP(AN310,buff!$K:$L,2,FALSE),"")),"")</f>
        <v/>
      </c>
      <c r="AY310" s="6" t="str">
        <f>_xlfn.IFNA(IF(IF($AK310=AY$5,VLOOKUP(AO310,buff!$K:$L,2,FALSE),"")=0,"",IF($AK310=AY$5,VLOOKUP(AO310,buff!$K:$L,2,FALSE),"")),"")</f>
        <v/>
      </c>
      <c r="AZ310" s="6" t="str">
        <f>_xlfn.IFNA(IF(IF($AK310=AZ$5,VLOOKUP(AP310,buff!$K:$L,2,FALSE),"")=0,"",IF($AK310=AZ$5,VLOOKUP(AP310,buff!$K:$L,2,FALSE),"")),"")</f>
        <v/>
      </c>
      <c r="BA310" s="6" t="e">
        <f>VLOOKUP(AL310,buff!$K:$P,6,FALSE)</f>
        <v>#N/A</v>
      </c>
      <c r="BB310" s="6" t="e">
        <f>VLOOKUP(AM310,buff!$K:$P,6,FALSE)</f>
        <v>#N/A</v>
      </c>
      <c r="BC310" s="6" t="e">
        <f>VLOOKUP(AN310,buff!$K:$P,6,FALSE)</f>
        <v>#N/A</v>
      </c>
      <c r="BD310">
        <f t="shared" si="72"/>
        <v>0</v>
      </c>
      <c r="BE310">
        <f t="shared" si="73"/>
        <v>0</v>
      </c>
      <c r="BF310" s="22">
        <f t="shared" si="74"/>
        <v>100601</v>
      </c>
    </row>
    <row r="311" spans="1:58" x14ac:dyDescent="0.15">
      <c r="A311" t="str">
        <f t="shared" si="65"/>
        <v>莉莉丝主动技能1等级5</v>
      </c>
      <c r="B311" s="8">
        <f t="shared" si="69"/>
        <v>10060105</v>
      </c>
      <c r="C311" s="8" t="str">
        <f>VLOOKUP(G311,角色!A:B,2,FALSE)</f>
        <v>莉莉丝</v>
      </c>
      <c r="D311" s="8" t="str">
        <f t="shared" si="70"/>
        <v>主动技能1</v>
      </c>
      <c r="E311" s="8">
        <f t="shared" si="75"/>
        <v>5</v>
      </c>
      <c r="F311" s="8">
        <f t="shared" si="76"/>
        <v>1</v>
      </c>
      <c r="G311" s="8">
        <f t="shared" si="77"/>
        <v>6</v>
      </c>
      <c r="H311" s="4" t="s">
        <v>426</v>
      </c>
      <c r="I311" s="20" t="str">
        <f t="shared" si="80"/>
        <v>对敌方单体攻击，造成100%攻击力（+373）点伤害。</v>
      </c>
      <c r="J311" s="4" t="s">
        <v>277</v>
      </c>
      <c r="K311" s="1" t="s">
        <v>102</v>
      </c>
      <c r="L311" s="4" t="s">
        <v>106</v>
      </c>
      <c r="M311" s="4"/>
      <c r="N311" s="4">
        <v>100</v>
      </c>
      <c r="O311" s="20">
        <f>VLOOKUP(L311,对应表!BK:BL,2,FALSE)</f>
        <v>0</v>
      </c>
      <c r="P311" s="25" t="str">
        <f>_xlfn.IFNA(VLOOKUP(G311,角色!V:AE,主动技能!F311+1,FALSE),"")</f>
        <v>|||</v>
      </c>
      <c r="Q311" s="25">
        <f>(VLOOKUP(G311,角色!V:AE,主动技能!F311+4,FALSE))</f>
        <v>1</v>
      </c>
      <c r="R311" s="25">
        <v>0</v>
      </c>
      <c r="S311" s="25">
        <v>0</v>
      </c>
      <c r="T311" s="6" t="str">
        <f t="shared" si="66"/>
        <v/>
      </c>
      <c r="U311" s="6" t="str">
        <f t="shared" si="67"/>
        <v/>
      </c>
      <c r="V311" s="19" t="str">
        <f>VLOOKUP(G311,角色!AW:BC,主动技能!F311+1,FALSE)</f>
        <v>skill_01</v>
      </c>
      <c r="Y311">
        <f t="shared" si="68"/>
        <v>0</v>
      </c>
      <c r="Z311" s="19">
        <f>IF(VLOOKUP(C311,角色!CC:CI,主动技能!F311*2,FALSE)=0,"",VLOOKUP(C311,角色!CC:CI,主动技能!F311*2,FALSE))</f>
        <v>100</v>
      </c>
      <c r="AA311" s="19">
        <f>IF(VLOOKUP(C311,角色!CC:CI,主动技能!F311*2+1,FALSE)=0,0,VLOOKUP(C311,角色!CC:CI,主动技能!F311*2+1,FALSE))</f>
        <v>10</v>
      </c>
      <c r="AB311" s="19">
        <f>IF(INT(VLOOKUP(E311,角色属性概况!I:M,3,FALSE)*AA311/100)=0,"",(INT(VLOOKUP(E311,角色属性概况!I:M,3,FALSE)*AA311/100)))</f>
        <v>373</v>
      </c>
      <c r="AE311" s="25">
        <f>(VLOOKUP(G311,角色!V:AE,主动技能!F311+7,FALSE))</f>
        <v>0</v>
      </c>
      <c r="AF311" s="19">
        <f>VLOOKUP(F311,对应表!AY:BA,3,FALSE)</f>
        <v>0</v>
      </c>
      <c r="AG311" s="19">
        <f>VLOOKUP(F311,对应表!AY:BA,2,FALSE)</f>
        <v>0</v>
      </c>
      <c r="AH311" s="25" t="str">
        <f>VLOOKUP(F311,特效对应!F:G,2,FALSE)</f>
        <v>attack</v>
      </c>
      <c r="AJ311">
        <f t="shared" si="71"/>
        <v>5</v>
      </c>
      <c r="AQ311" s="6" t="str">
        <f>_xlfn.IFNA(IF(IF($AK311=AQ$5,VLOOKUP(AL311,buff!$K:$L,2,FALSE),"")=0,"",IF($AK311=AQ$5,VLOOKUP(AL311,buff!$K:$L,2,FALSE),"")),"")</f>
        <v/>
      </c>
      <c r="AR311" s="6" t="str">
        <f>_xlfn.IFNA(IF(IF($AK311=AR$5,VLOOKUP(AM311,buff!$K:$L,2,FALSE),"")=0,"",IF($AK311=AR$5,VLOOKUP(AM311,buff!$K:$L,2,FALSE),"")),"")</f>
        <v/>
      </c>
      <c r="AS311" s="6" t="str">
        <f>_xlfn.IFNA(IF(IF($AK311=AS$5,VLOOKUP(AN311,buff!$K:$L,2,FALSE),"")=0,"",IF($AK311=AS$5,VLOOKUP(AN311,buff!$K:$L,2,FALSE),"")),"")</f>
        <v/>
      </c>
      <c r="AT311" s="6" t="str">
        <f>_xlfn.IFNA(IF(IF($AK311=AT$5,VLOOKUP(AO311,buff!$K:$L,2,FALSE),"")=0,"",IF($AK311=AT$5,VLOOKUP(AO311,buff!$K:$L,2,FALSE),"")),"")</f>
        <v/>
      </c>
      <c r="AU311" s="6" t="str">
        <f>_xlfn.IFNA(IF(IF($AK311=AU$5,VLOOKUP(AP311,buff!$K:$L,2,FALSE),"")=0,"",IF($AK311=AU$5,VLOOKUP(AP311,buff!$K:$L,2,FALSE),"")),"")</f>
        <v/>
      </c>
      <c r="AV311" s="6" t="str">
        <f>_xlfn.IFNA(IF(IF($AK311=AV$5,VLOOKUP(AL311,buff!$K:$L,2,FALSE),"")=0,"",IF($AK311=AV$5,VLOOKUP(AL311,buff!$K:$L,2,FALSE),"")),"")</f>
        <v/>
      </c>
      <c r="AW311" s="6" t="str">
        <f>_xlfn.IFNA(IF(IF($AK311=AW$5,VLOOKUP(AM311,buff!$K:$L,2,FALSE),"")=0,"",IF($AK311=AW$5,VLOOKUP(AM311,buff!$K:$L,2,FALSE),"")),"")</f>
        <v/>
      </c>
      <c r="AX311" s="6" t="str">
        <f>_xlfn.IFNA(IF(IF($AK311=AX$5,VLOOKUP(AN311,buff!$K:$L,2,FALSE),"")=0,"",IF($AK311=AX$5,VLOOKUP(AN311,buff!$K:$L,2,FALSE),"")),"")</f>
        <v/>
      </c>
      <c r="AY311" s="6" t="str">
        <f>_xlfn.IFNA(IF(IF($AK311=AY$5,VLOOKUP(AO311,buff!$K:$L,2,FALSE),"")=0,"",IF($AK311=AY$5,VLOOKUP(AO311,buff!$K:$L,2,FALSE),"")),"")</f>
        <v/>
      </c>
      <c r="AZ311" s="6" t="str">
        <f>_xlfn.IFNA(IF(IF($AK311=AZ$5,VLOOKUP(AP311,buff!$K:$L,2,FALSE),"")=0,"",IF($AK311=AZ$5,VLOOKUP(AP311,buff!$K:$L,2,FALSE),"")),"")</f>
        <v/>
      </c>
      <c r="BA311" s="6" t="e">
        <f>VLOOKUP(AL311,buff!$K:$P,6,FALSE)</f>
        <v>#N/A</v>
      </c>
      <c r="BB311" s="6" t="e">
        <f>VLOOKUP(AM311,buff!$K:$P,6,FALSE)</f>
        <v>#N/A</v>
      </c>
      <c r="BC311" s="6" t="e">
        <f>VLOOKUP(AN311,buff!$K:$P,6,FALSE)</f>
        <v>#N/A</v>
      </c>
      <c r="BD311">
        <f t="shared" si="72"/>
        <v>0</v>
      </c>
      <c r="BE311">
        <f t="shared" si="73"/>
        <v>0</v>
      </c>
      <c r="BF311" s="22">
        <f t="shared" si="74"/>
        <v>100601</v>
      </c>
    </row>
    <row r="312" spans="1:58" x14ac:dyDescent="0.15">
      <c r="A312" t="str">
        <f t="shared" si="65"/>
        <v>莉莉丝主动技能1等级6</v>
      </c>
      <c r="B312" s="8">
        <f t="shared" si="69"/>
        <v>10060106</v>
      </c>
      <c r="C312" s="8" t="str">
        <f>VLOOKUP(G312,角色!A:B,2,FALSE)</f>
        <v>莉莉丝</v>
      </c>
      <c r="D312" s="8" t="str">
        <f t="shared" si="70"/>
        <v>主动技能1</v>
      </c>
      <c r="E312" s="8">
        <f t="shared" si="75"/>
        <v>6</v>
      </c>
      <c r="F312" s="8">
        <f t="shared" si="76"/>
        <v>1</v>
      </c>
      <c r="G312" s="8">
        <f t="shared" si="77"/>
        <v>6</v>
      </c>
      <c r="H312" s="4" t="s">
        <v>426</v>
      </c>
      <c r="I312" s="20" t="str">
        <f t="shared" si="80"/>
        <v>对敌方单体攻击，造成100%攻击力（+549）点伤害。</v>
      </c>
      <c r="J312" s="4" t="s">
        <v>277</v>
      </c>
      <c r="K312" s="1" t="s">
        <v>102</v>
      </c>
      <c r="L312" s="4" t="s">
        <v>106</v>
      </c>
      <c r="M312" s="4"/>
      <c r="N312" s="4">
        <v>100</v>
      </c>
      <c r="O312" s="20">
        <f>VLOOKUP(L312,对应表!BK:BL,2,FALSE)</f>
        <v>0</v>
      </c>
      <c r="P312" s="25" t="str">
        <f>_xlfn.IFNA(VLOOKUP(G312,角色!V:AE,主动技能!F312+1,FALSE),"")</f>
        <v>|||</v>
      </c>
      <c r="Q312" s="25">
        <f>(VLOOKUP(G312,角色!V:AE,主动技能!F312+4,FALSE))</f>
        <v>1</v>
      </c>
      <c r="R312" s="25">
        <v>0</v>
      </c>
      <c r="S312" s="25">
        <v>0</v>
      </c>
      <c r="T312" s="6" t="str">
        <f t="shared" si="66"/>
        <v/>
      </c>
      <c r="U312" s="6" t="str">
        <f t="shared" si="67"/>
        <v/>
      </c>
      <c r="V312" s="19" t="str">
        <f>VLOOKUP(G312,角色!AW:BC,主动技能!F312+1,FALSE)</f>
        <v>skill_01</v>
      </c>
      <c r="Y312">
        <f t="shared" si="68"/>
        <v>0</v>
      </c>
      <c r="Z312" s="19">
        <f>IF(VLOOKUP(C312,角色!CC:CI,主动技能!F312*2,FALSE)=0,"",VLOOKUP(C312,角色!CC:CI,主动技能!F312*2,FALSE))</f>
        <v>100</v>
      </c>
      <c r="AA312" s="19">
        <f>IF(VLOOKUP(C312,角色!CC:CI,主动技能!F312*2+1,FALSE)=0,0,VLOOKUP(C312,角色!CC:CI,主动技能!F312*2+1,FALSE))</f>
        <v>10</v>
      </c>
      <c r="AB312" s="19">
        <f>IF(INT(VLOOKUP(E312,角色属性概况!I:M,3,FALSE)*AA312/100)=0,"",(INT(VLOOKUP(E312,角色属性概况!I:M,3,FALSE)*AA312/100)))</f>
        <v>549</v>
      </c>
      <c r="AE312" s="25">
        <f>(VLOOKUP(G312,角色!V:AE,主动技能!F312+7,FALSE))</f>
        <v>0</v>
      </c>
      <c r="AF312" s="19">
        <f>VLOOKUP(F312,对应表!AY:BA,3,FALSE)</f>
        <v>0</v>
      </c>
      <c r="AG312" s="19">
        <f>VLOOKUP(F312,对应表!AY:BA,2,FALSE)</f>
        <v>0</v>
      </c>
      <c r="AH312" s="25" t="str">
        <f>VLOOKUP(F312,特效对应!F:G,2,FALSE)</f>
        <v>attack</v>
      </c>
      <c r="AJ312">
        <f t="shared" si="71"/>
        <v>6</v>
      </c>
      <c r="AQ312" s="6" t="str">
        <f>_xlfn.IFNA(IF(IF($AK312=AQ$5,VLOOKUP(AL312,buff!$K:$L,2,FALSE),"")=0,"",IF($AK312=AQ$5,VLOOKUP(AL312,buff!$K:$L,2,FALSE),"")),"")</f>
        <v/>
      </c>
      <c r="AR312" s="6" t="str">
        <f>_xlfn.IFNA(IF(IF($AK312=AR$5,VLOOKUP(AM312,buff!$K:$L,2,FALSE),"")=0,"",IF($AK312=AR$5,VLOOKUP(AM312,buff!$K:$L,2,FALSE),"")),"")</f>
        <v/>
      </c>
      <c r="AS312" s="6" t="str">
        <f>_xlfn.IFNA(IF(IF($AK312=AS$5,VLOOKUP(AN312,buff!$K:$L,2,FALSE),"")=0,"",IF($AK312=AS$5,VLOOKUP(AN312,buff!$K:$L,2,FALSE),"")),"")</f>
        <v/>
      </c>
      <c r="AT312" s="6" t="str">
        <f>_xlfn.IFNA(IF(IF($AK312=AT$5,VLOOKUP(AO312,buff!$K:$L,2,FALSE),"")=0,"",IF($AK312=AT$5,VLOOKUP(AO312,buff!$K:$L,2,FALSE),"")),"")</f>
        <v/>
      </c>
      <c r="AU312" s="6" t="str">
        <f>_xlfn.IFNA(IF(IF($AK312=AU$5,VLOOKUP(AP312,buff!$K:$L,2,FALSE),"")=0,"",IF($AK312=AU$5,VLOOKUP(AP312,buff!$K:$L,2,FALSE),"")),"")</f>
        <v/>
      </c>
      <c r="AV312" s="6" t="str">
        <f>_xlfn.IFNA(IF(IF($AK312=AV$5,VLOOKUP(AL312,buff!$K:$L,2,FALSE),"")=0,"",IF($AK312=AV$5,VLOOKUP(AL312,buff!$K:$L,2,FALSE),"")),"")</f>
        <v/>
      </c>
      <c r="AW312" s="6" t="str">
        <f>_xlfn.IFNA(IF(IF($AK312=AW$5,VLOOKUP(AM312,buff!$K:$L,2,FALSE),"")=0,"",IF($AK312=AW$5,VLOOKUP(AM312,buff!$K:$L,2,FALSE),"")),"")</f>
        <v/>
      </c>
      <c r="AX312" s="6" t="str">
        <f>_xlfn.IFNA(IF(IF($AK312=AX$5,VLOOKUP(AN312,buff!$K:$L,2,FALSE),"")=0,"",IF($AK312=AX$5,VLOOKUP(AN312,buff!$K:$L,2,FALSE),"")),"")</f>
        <v/>
      </c>
      <c r="AY312" s="6" t="str">
        <f>_xlfn.IFNA(IF(IF($AK312=AY$5,VLOOKUP(AO312,buff!$K:$L,2,FALSE),"")=0,"",IF($AK312=AY$5,VLOOKUP(AO312,buff!$K:$L,2,FALSE),"")),"")</f>
        <v/>
      </c>
      <c r="AZ312" s="6" t="str">
        <f>_xlfn.IFNA(IF(IF($AK312=AZ$5,VLOOKUP(AP312,buff!$K:$L,2,FALSE),"")=0,"",IF($AK312=AZ$5,VLOOKUP(AP312,buff!$K:$L,2,FALSE),"")),"")</f>
        <v/>
      </c>
      <c r="BA312" s="6" t="e">
        <f>VLOOKUP(AL312,buff!$K:$P,6,FALSE)</f>
        <v>#N/A</v>
      </c>
      <c r="BB312" s="6" t="e">
        <f>VLOOKUP(AM312,buff!$K:$P,6,FALSE)</f>
        <v>#N/A</v>
      </c>
      <c r="BC312" s="6" t="e">
        <f>VLOOKUP(AN312,buff!$K:$P,6,FALSE)</f>
        <v>#N/A</v>
      </c>
      <c r="BD312">
        <f t="shared" si="72"/>
        <v>0</v>
      </c>
      <c r="BE312">
        <f t="shared" si="73"/>
        <v>0</v>
      </c>
      <c r="BF312" s="22">
        <f t="shared" si="74"/>
        <v>100601</v>
      </c>
    </row>
    <row r="313" spans="1:58" x14ac:dyDescent="0.15">
      <c r="A313" t="str">
        <f t="shared" si="65"/>
        <v>莉莉丝主动技能1等级7</v>
      </c>
      <c r="B313" s="8">
        <f t="shared" si="69"/>
        <v>10060107</v>
      </c>
      <c r="C313" s="8" t="str">
        <f>VLOOKUP(G313,角色!A:B,2,FALSE)</f>
        <v>莉莉丝</v>
      </c>
      <c r="D313" s="8" t="str">
        <f t="shared" si="70"/>
        <v>主动技能1</v>
      </c>
      <c r="E313" s="8">
        <f t="shared" si="75"/>
        <v>7</v>
      </c>
      <c r="F313" s="8">
        <f t="shared" si="76"/>
        <v>1</v>
      </c>
      <c r="G313" s="8">
        <f t="shared" si="77"/>
        <v>6</v>
      </c>
      <c r="H313" s="4" t="s">
        <v>426</v>
      </c>
      <c r="I313" s="20" t="str">
        <f t="shared" si="80"/>
        <v>对敌方单体攻击，造成100%攻击力（+797）点伤害。</v>
      </c>
      <c r="J313" s="4" t="s">
        <v>277</v>
      </c>
      <c r="K313" s="1" t="s">
        <v>102</v>
      </c>
      <c r="L313" s="4" t="s">
        <v>106</v>
      </c>
      <c r="M313" s="4"/>
      <c r="N313" s="4">
        <v>100</v>
      </c>
      <c r="O313" s="20">
        <f>VLOOKUP(L313,对应表!BK:BL,2,FALSE)</f>
        <v>0</v>
      </c>
      <c r="P313" s="25" t="str">
        <f>_xlfn.IFNA(VLOOKUP(G313,角色!V:AE,主动技能!F313+1,FALSE),"")</f>
        <v>|||</v>
      </c>
      <c r="Q313" s="25">
        <f>(VLOOKUP(G313,角色!V:AE,主动技能!F313+4,FALSE))</f>
        <v>1</v>
      </c>
      <c r="R313" s="25">
        <v>0</v>
      </c>
      <c r="S313" s="25">
        <v>0</v>
      </c>
      <c r="T313" s="6" t="str">
        <f t="shared" si="66"/>
        <v/>
      </c>
      <c r="U313" s="6" t="str">
        <f t="shared" si="67"/>
        <v/>
      </c>
      <c r="V313" s="19" t="str">
        <f>VLOOKUP(G313,角色!AW:BC,主动技能!F313+1,FALSE)</f>
        <v>skill_01</v>
      </c>
      <c r="Y313">
        <f t="shared" si="68"/>
        <v>0</v>
      </c>
      <c r="Z313" s="19">
        <f>IF(VLOOKUP(C313,角色!CC:CI,主动技能!F313*2,FALSE)=0,"",VLOOKUP(C313,角色!CC:CI,主动技能!F313*2,FALSE))</f>
        <v>100</v>
      </c>
      <c r="AA313" s="19">
        <f>IF(VLOOKUP(C313,角色!CC:CI,主动技能!F313*2+1,FALSE)=0,0,VLOOKUP(C313,角色!CC:CI,主动技能!F313*2+1,FALSE))</f>
        <v>10</v>
      </c>
      <c r="AB313" s="19">
        <f>IF(INT(VLOOKUP(E313,角色属性概况!I:M,3,FALSE)*AA313/100)=0,"",(INT(VLOOKUP(E313,角色属性概况!I:M,3,FALSE)*AA313/100)))</f>
        <v>797</v>
      </c>
      <c r="AE313" s="25">
        <f>(VLOOKUP(G313,角色!V:AE,主动技能!F313+7,FALSE))</f>
        <v>0</v>
      </c>
      <c r="AF313" s="19">
        <f>VLOOKUP(F313,对应表!AY:BA,3,FALSE)</f>
        <v>0</v>
      </c>
      <c r="AG313" s="19">
        <f>VLOOKUP(F313,对应表!AY:BA,2,FALSE)</f>
        <v>0</v>
      </c>
      <c r="AH313" s="25" t="str">
        <f>VLOOKUP(F313,特效对应!F:G,2,FALSE)</f>
        <v>attack</v>
      </c>
      <c r="AJ313">
        <f t="shared" si="71"/>
        <v>7</v>
      </c>
      <c r="AQ313" s="6" t="str">
        <f>_xlfn.IFNA(IF(IF($AK313=AQ$5,VLOOKUP(AL313,buff!$K:$L,2,FALSE),"")=0,"",IF($AK313=AQ$5,VLOOKUP(AL313,buff!$K:$L,2,FALSE),"")),"")</f>
        <v/>
      </c>
      <c r="AR313" s="6" t="str">
        <f>_xlfn.IFNA(IF(IF($AK313=AR$5,VLOOKUP(AM313,buff!$K:$L,2,FALSE),"")=0,"",IF($AK313=AR$5,VLOOKUP(AM313,buff!$K:$L,2,FALSE),"")),"")</f>
        <v/>
      </c>
      <c r="AS313" s="6" t="str">
        <f>_xlfn.IFNA(IF(IF($AK313=AS$5,VLOOKUP(AN313,buff!$K:$L,2,FALSE),"")=0,"",IF($AK313=AS$5,VLOOKUP(AN313,buff!$K:$L,2,FALSE),"")),"")</f>
        <v/>
      </c>
      <c r="AT313" s="6" t="str">
        <f>_xlfn.IFNA(IF(IF($AK313=AT$5,VLOOKUP(AO313,buff!$K:$L,2,FALSE),"")=0,"",IF($AK313=AT$5,VLOOKUP(AO313,buff!$K:$L,2,FALSE),"")),"")</f>
        <v/>
      </c>
      <c r="AU313" s="6" t="str">
        <f>_xlfn.IFNA(IF(IF($AK313=AU$5,VLOOKUP(AP313,buff!$K:$L,2,FALSE),"")=0,"",IF($AK313=AU$5,VLOOKUP(AP313,buff!$K:$L,2,FALSE),"")),"")</f>
        <v/>
      </c>
      <c r="AV313" s="6" t="str">
        <f>_xlfn.IFNA(IF(IF($AK313=AV$5,VLOOKUP(AL313,buff!$K:$L,2,FALSE),"")=0,"",IF($AK313=AV$5,VLOOKUP(AL313,buff!$K:$L,2,FALSE),"")),"")</f>
        <v/>
      </c>
      <c r="AW313" s="6" t="str">
        <f>_xlfn.IFNA(IF(IF($AK313=AW$5,VLOOKUP(AM313,buff!$K:$L,2,FALSE),"")=0,"",IF($AK313=AW$5,VLOOKUP(AM313,buff!$K:$L,2,FALSE),"")),"")</f>
        <v/>
      </c>
      <c r="AX313" s="6" t="str">
        <f>_xlfn.IFNA(IF(IF($AK313=AX$5,VLOOKUP(AN313,buff!$K:$L,2,FALSE),"")=0,"",IF($AK313=AX$5,VLOOKUP(AN313,buff!$K:$L,2,FALSE),"")),"")</f>
        <v/>
      </c>
      <c r="AY313" s="6" t="str">
        <f>_xlfn.IFNA(IF(IF($AK313=AY$5,VLOOKUP(AO313,buff!$K:$L,2,FALSE),"")=0,"",IF($AK313=AY$5,VLOOKUP(AO313,buff!$K:$L,2,FALSE),"")),"")</f>
        <v/>
      </c>
      <c r="AZ313" s="6" t="str">
        <f>_xlfn.IFNA(IF(IF($AK313=AZ$5,VLOOKUP(AP313,buff!$K:$L,2,FALSE),"")=0,"",IF($AK313=AZ$5,VLOOKUP(AP313,buff!$K:$L,2,FALSE),"")),"")</f>
        <v/>
      </c>
      <c r="BA313" s="6" t="e">
        <f>VLOOKUP(AL313,buff!$K:$P,6,FALSE)</f>
        <v>#N/A</v>
      </c>
      <c r="BB313" s="6" t="e">
        <f>VLOOKUP(AM313,buff!$K:$P,6,FALSE)</f>
        <v>#N/A</v>
      </c>
      <c r="BC313" s="6" t="e">
        <f>VLOOKUP(AN313,buff!$K:$P,6,FALSE)</f>
        <v>#N/A</v>
      </c>
      <c r="BD313">
        <f t="shared" si="72"/>
        <v>0</v>
      </c>
      <c r="BE313">
        <f t="shared" si="73"/>
        <v>0</v>
      </c>
      <c r="BF313" s="22">
        <f t="shared" si="74"/>
        <v>100601</v>
      </c>
    </row>
    <row r="314" spans="1:58" x14ac:dyDescent="0.15">
      <c r="A314" t="str">
        <f t="shared" si="65"/>
        <v>莉莉丝主动技能1等级8</v>
      </c>
      <c r="B314" s="8">
        <f t="shared" si="69"/>
        <v>10060108</v>
      </c>
      <c r="C314" s="8" t="str">
        <f>VLOOKUP(G314,角色!A:B,2,FALSE)</f>
        <v>莉莉丝</v>
      </c>
      <c r="D314" s="8" t="str">
        <f t="shared" si="70"/>
        <v>主动技能1</v>
      </c>
      <c r="E314" s="8">
        <f t="shared" si="75"/>
        <v>8</v>
      </c>
      <c r="F314" s="8">
        <f t="shared" si="76"/>
        <v>1</v>
      </c>
      <c r="G314" s="8">
        <f t="shared" si="77"/>
        <v>6</v>
      </c>
      <c r="H314" s="4" t="s">
        <v>426</v>
      </c>
      <c r="I314" s="20" t="str">
        <f t="shared" si="80"/>
        <v>对敌方单体攻击，造成100%攻击力（+1149）点伤害。</v>
      </c>
      <c r="J314" s="4" t="s">
        <v>277</v>
      </c>
      <c r="K314" s="1" t="s">
        <v>102</v>
      </c>
      <c r="L314" s="4" t="s">
        <v>106</v>
      </c>
      <c r="M314" s="4"/>
      <c r="N314" s="4">
        <v>100</v>
      </c>
      <c r="O314" s="20">
        <f>VLOOKUP(L314,对应表!BK:BL,2,FALSE)</f>
        <v>0</v>
      </c>
      <c r="P314" s="25" t="str">
        <f>_xlfn.IFNA(VLOOKUP(G314,角色!V:AE,主动技能!F314+1,FALSE),"")</f>
        <v>|||</v>
      </c>
      <c r="Q314" s="25">
        <f>(VLOOKUP(G314,角色!V:AE,主动技能!F314+4,FALSE))</f>
        <v>1</v>
      </c>
      <c r="R314" s="25">
        <v>0</v>
      </c>
      <c r="S314" s="25">
        <v>0</v>
      </c>
      <c r="T314" s="6" t="str">
        <f t="shared" si="66"/>
        <v/>
      </c>
      <c r="U314" s="6" t="str">
        <f t="shared" si="67"/>
        <v/>
      </c>
      <c r="V314" s="19" t="str">
        <f>VLOOKUP(G314,角色!AW:BC,主动技能!F314+1,FALSE)</f>
        <v>skill_01</v>
      </c>
      <c r="Y314">
        <f t="shared" si="68"/>
        <v>0</v>
      </c>
      <c r="Z314" s="19">
        <f>IF(VLOOKUP(C314,角色!CC:CI,主动技能!F314*2,FALSE)=0,"",VLOOKUP(C314,角色!CC:CI,主动技能!F314*2,FALSE))</f>
        <v>100</v>
      </c>
      <c r="AA314" s="19">
        <f>IF(VLOOKUP(C314,角色!CC:CI,主动技能!F314*2+1,FALSE)=0,0,VLOOKUP(C314,角色!CC:CI,主动技能!F314*2+1,FALSE))</f>
        <v>10</v>
      </c>
      <c r="AB314" s="19">
        <f>IF(INT(VLOOKUP(E314,角色属性概况!I:M,3,FALSE)*AA314/100)=0,"",(INT(VLOOKUP(E314,角色属性概况!I:M,3,FALSE)*AA314/100)))</f>
        <v>1149</v>
      </c>
      <c r="AE314" s="25">
        <f>(VLOOKUP(G314,角色!V:AE,主动技能!F314+7,FALSE))</f>
        <v>0</v>
      </c>
      <c r="AF314" s="19">
        <f>VLOOKUP(F314,对应表!AY:BA,3,FALSE)</f>
        <v>0</v>
      </c>
      <c r="AG314" s="19">
        <f>VLOOKUP(F314,对应表!AY:BA,2,FALSE)</f>
        <v>0</v>
      </c>
      <c r="AH314" s="25" t="str">
        <f>VLOOKUP(F314,特效对应!F:G,2,FALSE)</f>
        <v>attack</v>
      </c>
      <c r="AJ314">
        <f t="shared" si="71"/>
        <v>8</v>
      </c>
      <c r="AQ314" s="6" t="str">
        <f>_xlfn.IFNA(IF(IF($AK314=AQ$5,VLOOKUP(AL314,buff!$K:$L,2,FALSE),"")=0,"",IF($AK314=AQ$5,VLOOKUP(AL314,buff!$K:$L,2,FALSE),"")),"")</f>
        <v/>
      </c>
      <c r="AR314" s="6" t="str">
        <f>_xlfn.IFNA(IF(IF($AK314=AR$5,VLOOKUP(AM314,buff!$K:$L,2,FALSE),"")=0,"",IF($AK314=AR$5,VLOOKUP(AM314,buff!$K:$L,2,FALSE),"")),"")</f>
        <v/>
      </c>
      <c r="AS314" s="6" t="str">
        <f>_xlfn.IFNA(IF(IF($AK314=AS$5,VLOOKUP(AN314,buff!$K:$L,2,FALSE),"")=0,"",IF($AK314=AS$5,VLOOKUP(AN314,buff!$K:$L,2,FALSE),"")),"")</f>
        <v/>
      </c>
      <c r="AT314" s="6" t="str">
        <f>_xlfn.IFNA(IF(IF($AK314=AT$5,VLOOKUP(AO314,buff!$K:$L,2,FALSE),"")=0,"",IF($AK314=AT$5,VLOOKUP(AO314,buff!$K:$L,2,FALSE),"")),"")</f>
        <v/>
      </c>
      <c r="AU314" s="6" t="str">
        <f>_xlfn.IFNA(IF(IF($AK314=AU$5,VLOOKUP(AP314,buff!$K:$L,2,FALSE),"")=0,"",IF($AK314=AU$5,VLOOKUP(AP314,buff!$K:$L,2,FALSE),"")),"")</f>
        <v/>
      </c>
      <c r="AV314" s="6" t="str">
        <f>_xlfn.IFNA(IF(IF($AK314=AV$5,VLOOKUP(AL314,buff!$K:$L,2,FALSE),"")=0,"",IF($AK314=AV$5,VLOOKUP(AL314,buff!$K:$L,2,FALSE),"")),"")</f>
        <v/>
      </c>
      <c r="AW314" s="6" t="str">
        <f>_xlfn.IFNA(IF(IF($AK314=AW$5,VLOOKUP(AM314,buff!$K:$L,2,FALSE),"")=0,"",IF($AK314=AW$5,VLOOKUP(AM314,buff!$K:$L,2,FALSE),"")),"")</f>
        <v/>
      </c>
      <c r="AX314" s="6" t="str">
        <f>_xlfn.IFNA(IF(IF($AK314=AX$5,VLOOKUP(AN314,buff!$K:$L,2,FALSE),"")=0,"",IF($AK314=AX$5,VLOOKUP(AN314,buff!$K:$L,2,FALSE),"")),"")</f>
        <v/>
      </c>
      <c r="AY314" s="6" t="str">
        <f>_xlfn.IFNA(IF(IF($AK314=AY$5,VLOOKUP(AO314,buff!$K:$L,2,FALSE),"")=0,"",IF($AK314=AY$5,VLOOKUP(AO314,buff!$K:$L,2,FALSE),"")),"")</f>
        <v/>
      </c>
      <c r="AZ314" s="6" t="str">
        <f>_xlfn.IFNA(IF(IF($AK314=AZ$5,VLOOKUP(AP314,buff!$K:$L,2,FALSE),"")=0,"",IF($AK314=AZ$5,VLOOKUP(AP314,buff!$K:$L,2,FALSE),"")),"")</f>
        <v/>
      </c>
      <c r="BA314" s="6" t="e">
        <f>VLOOKUP(AL314,buff!$K:$P,6,FALSE)</f>
        <v>#N/A</v>
      </c>
      <c r="BB314" s="6" t="e">
        <f>VLOOKUP(AM314,buff!$K:$P,6,FALSE)</f>
        <v>#N/A</v>
      </c>
      <c r="BC314" s="6" t="e">
        <f>VLOOKUP(AN314,buff!$K:$P,6,FALSE)</f>
        <v>#N/A</v>
      </c>
      <c r="BD314">
        <f t="shared" si="72"/>
        <v>0</v>
      </c>
      <c r="BE314">
        <f t="shared" si="73"/>
        <v>0</v>
      </c>
      <c r="BF314" s="22">
        <f t="shared" si="74"/>
        <v>100601</v>
      </c>
    </row>
    <row r="315" spans="1:58" x14ac:dyDescent="0.15">
      <c r="A315" t="str">
        <f t="shared" ref="A315:A378" si="81">C315&amp;D315&amp;$E$6&amp;E315</f>
        <v>莉莉丝主动技能1等级9</v>
      </c>
      <c r="B315" s="8">
        <f t="shared" si="69"/>
        <v>10060109</v>
      </c>
      <c r="C315" s="8" t="str">
        <f>VLOOKUP(G315,角色!A:B,2,FALSE)</f>
        <v>莉莉丝</v>
      </c>
      <c r="D315" s="8" t="str">
        <f t="shared" si="70"/>
        <v>主动技能1</v>
      </c>
      <c r="E315" s="8">
        <f t="shared" si="75"/>
        <v>9</v>
      </c>
      <c r="F315" s="8">
        <f t="shared" si="76"/>
        <v>1</v>
      </c>
      <c r="G315" s="8">
        <f t="shared" si="77"/>
        <v>6</v>
      </c>
      <c r="H315" s="4" t="s">
        <v>426</v>
      </c>
      <c r="I315" s="20" t="str">
        <f t="shared" si="80"/>
        <v>对敌方单体攻击，造成100%攻击力（+1648）点伤害。</v>
      </c>
      <c r="J315" s="4" t="s">
        <v>277</v>
      </c>
      <c r="K315" s="1" t="s">
        <v>102</v>
      </c>
      <c r="L315" s="4" t="s">
        <v>106</v>
      </c>
      <c r="M315" s="4"/>
      <c r="N315" s="4">
        <v>100</v>
      </c>
      <c r="O315" s="20">
        <f>VLOOKUP(L315,对应表!BK:BL,2,FALSE)</f>
        <v>0</v>
      </c>
      <c r="P315" s="25" t="str">
        <f>_xlfn.IFNA(VLOOKUP(G315,角色!V:AE,主动技能!F315+1,FALSE),"")</f>
        <v>|||</v>
      </c>
      <c r="Q315" s="25">
        <f>(VLOOKUP(G315,角色!V:AE,主动技能!F315+4,FALSE))</f>
        <v>1</v>
      </c>
      <c r="R315" s="25">
        <v>0</v>
      </c>
      <c r="S315" s="25">
        <v>0</v>
      </c>
      <c r="T315" s="6" t="str">
        <f t="shared" ref="T315:T378" si="82">IF(AQ315="","",AQ315)&amp;IF(AR315="","","|"&amp;AR315)&amp;IF(AS315="","","|"&amp;AS315)&amp;IF(AT315="","","|"&amp;AT315)&amp;IF(AU315="","","|"&amp;AU315)</f>
        <v/>
      </c>
      <c r="U315" s="6" t="str">
        <f t="shared" ref="U315:U378" si="83">IF(AV315="","",AV315)&amp;IF(AW315="","","|"&amp;AW315)&amp;IF(AX315="","","|"&amp;AX315)&amp;IF(AY315="","","|"&amp;AY315)&amp;IF(AZ315="","","|"&amp;AZ315)</f>
        <v/>
      </c>
      <c r="V315" s="19" t="str">
        <f>VLOOKUP(G315,角色!AW:BC,主动技能!F315+1,FALSE)</f>
        <v>skill_01</v>
      </c>
      <c r="Y315">
        <f t="shared" si="68"/>
        <v>0</v>
      </c>
      <c r="Z315" s="19">
        <f>IF(VLOOKUP(C315,角色!CC:CI,主动技能!F315*2,FALSE)=0,"",VLOOKUP(C315,角色!CC:CI,主动技能!F315*2,FALSE))</f>
        <v>100</v>
      </c>
      <c r="AA315" s="19">
        <f>IF(VLOOKUP(C315,角色!CC:CI,主动技能!F315*2+1,FALSE)=0,0,VLOOKUP(C315,角色!CC:CI,主动技能!F315*2+1,FALSE))</f>
        <v>10</v>
      </c>
      <c r="AB315" s="19">
        <f>IF(INT(VLOOKUP(E315,角色属性概况!I:M,3,FALSE)*AA315/100)=0,"",(INT(VLOOKUP(E315,角色属性概况!I:M,3,FALSE)*AA315/100)))</f>
        <v>1648</v>
      </c>
      <c r="AE315" s="25">
        <f>(VLOOKUP(G315,角色!V:AE,主动技能!F315+7,FALSE))</f>
        <v>0</v>
      </c>
      <c r="AF315" s="19">
        <f>VLOOKUP(F315,对应表!AY:BA,3,FALSE)</f>
        <v>0</v>
      </c>
      <c r="AG315" s="19">
        <f>VLOOKUP(F315,对应表!AY:BA,2,FALSE)</f>
        <v>0</v>
      </c>
      <c r="AH315" s="25" t="str">
        <f>VLOOKUP(F315,特效对应!F:G,2,FALSE)</f>
        <v>attack</v>
      </c>
      <c r="AJ315">
        <f t="shared" si="71"/>
        <v>9</v>
      </c>
      <c r="AQ315" s="6" t="str">
        <f>_xlfn.IFNA(IF(IF($AK315=AQ$5,VLOOKUP(AL315,buff!$K:$L,2,FALSE),"")=0,"",IF($AK315=AQ$5,VLOOKUP(AL315,buff!$K:$L,2,FALSE),"")),"")</f>
        <v/>
      </c>
      <c r="AR315" s="6" t="str">
        <f>_xlfn.IFNA(IF(IF($AK315=AR$5,VLOOKUP(AM315,buff!$K:$L,2,FALSE),"")=0,"",IF($AK315=AR$5,VLOOKUP(AM315,buff!$K:$L,2,FALSE),"")),"")</f>
        <v/>
      </c>
      <c r="AS315" s="6" t="str">
        <f>_xlfn.IFNA(IF(IF($AK315=AS$5,VLOOKUP(AN315,buff!$K:$L,2,FALSE),"")=0,"",IF($AK315=AS$5,VLOOKUP(AN315,buff!$K:$L,2,FALSE),"")),"")</f>
        <v/>
      </c>
      <c r="AT315" s="6" t="str">
        <f>_xlfn.IFNA(IF(IF($AK315=AT$5,VLOOKUP(AO315,buff!$K:$L,2,FALSE),"")=0,"",IF($AK315=AT$5,VLOOKUP(AO315,buff!$K:$L,2,FALSE),"")),"")</f>
        <v/>
      </c>
      <c r="AU315" s="6" t="str">
        <f>_xlfn.IFNA(IF(IF($AK315=AU$5,VLOOKUP(AP315,buff!$K:$L,2,FALSE),"")=0,"",IF($AK315=AU$5,VLOOKUP(AP315,buff!$K:$L,2,FALSE),"")),"")</f>
        <v/>
      </c>
      <c r="AV315" s="6" t="str">
        <f>_xlfn.IFNA(IF(IF($AK315=AV$5,VLOOKUP(AL315,buff!$K:$L,2,FALSE),"")=0,"",IF($AK315=AV$5,VLOOKUP(AL315,buff!$K:$L,2,FALSE),"")),"")</f>
        <v/>
      </c>
      <c r="AW315" s="6" t="str">
        <f>_xlfn.IFNA(IF(IF($AK315=AW$5,VLOOKUP(AM315,buff!$K:$L,2,FALSE),"")=0,"",IF($AK315=AW$5,VLOOKUP(AM315,buff!$K:$L,2,FALSE),"")),"")</f>
        <v/>
      </c>
      <c r="AX315" s="6" t="str">
        <f>_xlfn.IFNA(IF(IF($AK315=AX$5,VLOOKUP(AN315,buff!$K:$L,2,FALSE),"")=0,"",IF($AK315=AX$5,VLOOKUP(AN315,buff!$K:$L,2,FALSE),"")),"")</f>
        <v/>
      </c>
      <c r="AY315" s="6" t="str">
        <f>_xlfn.IFNA(IF(IF($AK315=AY$5,VLOOKUP(AO315,buff!$K:$L,2,FALSE),"")=0,"",IF($AK315=AY$5,VLOOKUP(AO315,buff!$K:$L,2,FALSE),"")),"")</f>
        <v/>
      </c>
      <c r="AZ315" s="6" t="str">
        <f>_xlfn.IFNA(IF(IF($AK315=AZ$5,VLOOKUP(AP315,buff!$K:$L,2,FALSE),"")=0,"",IF($AK315=AZ$5,VLOOKUP(AP315,buff!$K:$L,2,FALSE),"")),"")</f>
        <v/>
      </c>
      <c r="BA315" s="6" t="e">
        <f>VLOOKUP(AL315,buff!$K:$P,6,FALSE)</f>
        <v>#N/A</v>
      </c>
      <c r="BB315" s="6" t="e">
        <f>VLOOKUP(AM315,buff!$K:$P,6,FALSE)</f>
        <v>#N/A</v>
      </c>
      <c r="BC315" s="6" t="e">
        <f>VLOOKUP(AN315,buff!$K:$P,6,FALSE)</f>
        <v>#N/A</v>
      </c>
      <c r="BD315">
        <f t="shared" si="72"/>
        <v>0</v>
      </c>
      <c r="BE315">
        <f t="shared" si="73"/>
        <v>0</v>
      </c>
      <c r="BF315" s="22">
        <f t="shared" si="74"/>
        <v>100601</v>
      </c>
    </row>
    <row r="316" spans="1:58" x14ac:dyDescent="0.15">
      <c r="A316" t="str">
        <f t="shared" si="81"/>
        <v>莉莉丝主动技能1等级10</v>
      </c>
      <c r="B316" s="8">
        <f t="shared" si="69"/>
        <v>10060110</v>
      </c>
      <c r="C316" s="8" t="str">
        <f>VLOOKUP(G316,角色!A:B,2,FALSE)</f>
        <v>莉莉丝</v>
      </c>
      <c r="D316" s="8" t="str">
        <f t="shared" si="70"/>
        <v>主动技能1</v>
      </c>
      <c r="E316" s="8">
        <f t="shared" si="75"/>
        <v>10</v>
      </c>
      <c r="F316" s="8">
        <f t="shared" si="76"/>
        <v>1</v>
      </c>
      <c r="G316" s="8">
        <f t="shared" si="77"/>
        <v>6</v>
      </c>
      <c r="H316" s="4" t="s">
        <v>426</v>
      </c>
      <c r="I316" s="20" t="str">
        <f t="shared" si="80"/>
        <v>对敌方单体攻击，造成100%攻击力（+2353）点伤害。</v>
      </c>
      <c r="J316" s="4" t="s">
        <v>277</v>
      </c>
      <c r="K316" s="1" t="s">
        <v>102</v>
      </c>
      <c r="L316" s="4" t="s">
        <v>106</v>
      </c>
      <c r="M316" s="4"/>
      <c r="N316" s="4">
        <v>100</v>
      </c>
      <c r="O316" s="20">
        <f>VLOOKUP(L316,对应表!BK:BL,2,FALSE)</f>
        <v>0</v>
      </c>
      <c r="P316" s="25" t="str">
        <f>_xlfn.IFNA(VLOOKUP(G316,角色!V:AE,主动技能!F316+1,FALSE),"")</f>
        <v>|||</v>
      </c>
      <c r="Q316" s="25">
        <f>(VLOOKUP(G316,角色!V:AE,主动技能!F316+4,FALSE))</f>
        <v>1</v>
      </c>
      <c r="R316" s="25">
        <v>0</v>
      </c>
      <c r="S316" s="25">
        <v>0</v>
      </c>
      <c r="T316" s="6" t="str">
        <f t="shared" si="82"/>
        <v/>
      </c>
      <c r="U316" s="6" t="str">
        <f t="shared" si="83"/>
        <v/>
      </c>
      <c r="V316" s="19" t="str">
        <f>VLOOKUP(G316,角色!AW:BC,主动技能!F316+1,FALSE)</f>
        <v>skill_01</v>
      </c>
      <c r="Y316">
        <f t="shared" si="68"/>
        <v>0</v>
      </c>
      <c r="Z316" s="19">
        <f>IF(VLOOKUP(C316,角色!CC:CI,主动技能!F316*2,FALSE)=0,"",VLOOKUP(C316,角色!CC:CI,主动技能!F316*2,FALSE))</f>
        <v>100</v>
      </c>
      <c r="AA316" s="19">
        <f>IF(VLOOKUP(C316,角色!CC:CI,主动技能!F316*2+1,FALSE)=0,0,VLOOKUP(C316,角色!CC:CI,主动技能!F316*2+1,FALSE))</f>
        <v>10</v>
      </c>
      <c r="AB316" s="19">
        <f>IF(INT(VLOOKUP(E316,角色属性概况!I:M,3,FALSE)*AA316/100)=0,"",(INT(VLOOKUP(E316,角色属性概况!I:M,3,FALSE)*AA316/100)))</f>
        <v>2353</v>
      </c>
      <c r="AE316" s="25">
        <f>(VLOOKUP(G316,角色!V:AE,主动技能!F316+7,FALSE))</f>
        <v>0</v>
      </c>
      <c r="AF316" s="19">
        <f>VLOOKUP(F316,对应表!AY:BA,3,FALSE)</f>
        <v>0</v>
      </c>
      <c r="AG316" s="19">
        <f>VLOOKUP(F316,对应表!AY:BA,2,FALSE)</f>
        <v>0</v>
      </c>
      <c r="AH316" s="25" t="str">
        <f>VLOOKUP(F316,特效对应!F:G,2,FALSE)</f>
        <v>attack</v>
      </c>
      <c r="AJ316">
        <f t="shared" si="71"/>
        <v>10</v>
      </c>
      <c r="AQ316" s="6" t="str">
        <f>_xlfn.IFNA(IF(IF($AK316=AQ$5,VLOOKUP(AL316,buff!$K:$L,2,FALSE),"")=0,"",IF($AK316=AQ$5,VLOOKUP(AL316,buff!$K:$L,2,FALSE),"")),"")</f>
        <v/>
      </c>
      <c r="AR316" s="6" t="str">
        <f>_xlfn.IFNA(IF(IF($AK316=AR$5,VLOOKUP(AM316,buff!$K:$L,2,FALSE),"")=0,"",IF($AK316=AR$5,VLOOKUP(AM316,buff!$K:$L,2,FALSE),"")),"")</f>
        <v/>
      </c>
      <c r="AS316" s="6" t="str">
        <f>_xlfn.IFNA(IF(IF($AK316=AS$5,VLOOKUP(AN316,buff!$K:$L,2,FALSE),"")=0,"",IF($AK316=AS$5,VLOOKUP(AN316,buff!$K:$L,2,FALSE),"")),"")</f>
        <v/>
      </c>
      <c r="AT316" s="6" t="str">
        <f>_xlfn.IFNA(IF(IF($AK316=AT$5,VLOOKUP(AO316,buff!$K:$L,2,FALSE),"")=0,"",IF($AK316=AT$5,VLOOKUP(AO316,buff!$K:$L,2,FALSE),"")),"")</f>
        <v/>
      </c>
      <c r="AU316" s="6" t="str">
        <f>_xlfn.IFNA(IF(IF($AK316=AU$5,VLOOKUP(AP316,buff!$K:$L,2,FALSE),"")=0,"",IF($AK316=AU$5,VLOOKUP(AP316,buff!$K:$L,2,FALSE),"")),"")</f>
        <v/>
      </c>
      <c r="AV316" s="6" t="str">
        <f>_xlfn.IFNA(IF(IF($AK316=AV$5,VLOOKUP(AL316,buff!$K:$L,2,FALSE),"")=0,"",IF($AK316=AV$5,VLOOKUP(AL316,buff!$K:$L,2,FALSE),"")),"")</f>
        <v/>
      </c>
      <c r="AW316" s="6" t="str">
        <f>_xlfn.IFNA(IF(IF($AK316=AW$5,VLOOKUP(AM316,buff!$K:$L,2,FALSE),"")=0,"",IF($AK316=AW$5,VLOOKUP(AM316,buff!$K:$L,2,FALSE),"")),"")</f>
        <v/>
      </c>
      <c r="AX316" s="6" t="str">
        <f>_xlfn.IFNA(IF(IF($AK316=AX$5,VLOOKUP(AN316,buff!$K:$L,2,FALSE),"")=0,"",IF($AK316=AX$5,VLOOKUP(AN316,buff!$K:$L,2,FALSE),"")),"")</f>
        <v/>
      </c>
      <c r="AY316" s="6" t="str">
        <f>_xlfn.IFNA(IF(IF($AK316=AY$5,VLOOKUP(AO316,buff!$K:$L,2,FALSE),"")=0,"",IF($AK316=AY$5,VLOOKUP(AO316,buff!$K:$L,2,FALSE),"")),"")</f>
        <v/>
      </c>
      <c r="AZ316" s="6" t="str">
        <f>_xlfn.IFNA(IF(IF($AK316=AZ$5,VLOOKUP(AP316,buff!$K:$L,2,FALSE),"")=0,"",IF($AK316=AZ$5,VLOOKUP(AP316,buff!$K:$L,2,FALSE),"")),"")</f>
        <v/>
      </c>
      <c r="BA316" s="6" t="e">
        <f>VLOOKUP(AL316,buff!$K:$P,6,FALSE)</f>
        <v>#N/A</v>
      </c>
      <c r="BB316" s="6" t="e">
        <f>VLOOKUP(AM316,buff!$K:$P,6,FALSE)</f>
        <v>#N/A</v>
      </c>
      <c r="BC316" s="6" t="e">
        <f>VLOOKUP(AN316,buff!$K:$P,6,FALSE)</f>
        <v>#N/A</v>
      </c>
      <c r="BD316">
        <f t="shared" si="72"/>
        <v>0</v>
      </c>
      <c r="BE316">
        <f t="shared" si="73"/>
        <v>0</v>
      </c>
      <c r="BF316" s="22">
        <f t="shared" si="74"/>
        <v>100601</v>
      </c>
    </row>
    <row r="317" spans="1:58" x14ac:dyDescent="0.15">
      <c r="A317" t="str">
        <f t="shared" si="81"/>
        <v>莉莉丝主动技能1等级11</v>
      </c>
      <c r="B317" s="8">
        <f t="shared" si="69"/>
        <v>10060111</v>
      </c>
      <c r="C317" s="8" t="str">
        <f>VLOOKUP(G317,角色!A:B,2,FALSE)</f>
        <v>莉莉丝</v>
      </c>
      <c r="D317" s="8" t="str">
        <f t="shared" si="70"/>
        <v>主动技能1</v>
      </c>
      <c r="E317" s="8">
        <f t="shared" si="75"/>
        <v>11</v>
      </c>
      <c r="F317" s="8">
        <f t="shared" si="76"/>
        <v>1</v>
      </c>
      <c r="G317" s="8">
        <f t="shared" si="77"/>
        <v>6</v>
      </c>
      <c r="H317" s="4" t="s">
        <v>426</v>
      </c>
      <c r="I317" s="20" t="str">
        <f t="shared" si="80"/>
        <v>对敌方单体攻击，造成100%攻击力（+3352）点伤害。</v>
      </c>
      <c r="J317" s="4" t="s">
        <v>277</v>
      </c>
      <c r="K317" s="1" t="s">
        <v>102</v>
      </c>
      <c r="L317" s="4" t="s">
        <v>106</v>
      </c>
      <c r="M317" s="4"/>
      <c r="N317" s="4">
        <v>100</v>
      </c>
      <c r="O317" s="20">
        <f>VLOOKUP(L317,对应表!BK:BL,2,FALSE)</f>
        <v>0</v>
      </c>
      <c r="P317" s="25" t="str">
        <f>_xlfn.IFNA(VLOOKUP(G317,角色!V:AE,主动技能!F317+1,FALSE),"")</f>
        <v>|||</v>
      </c>
      <c r="Q317" s="25">
        <f>(VLOOKUP(G317,角色!V:AE,主动技能!F317+4,FALSE))</f>
        <v>1</v>
      </c>
      <c r="R317" s="25">
        <v>0</v>
      </c>
      <c r="S317" s="25">
        <v>0</v>
      </c>
      <c r="T317" s="6" t="str">
        <f t="shared" si="82"/>
        <v/>
      </c>
      <c r="U317" s="6" t="str">
        <f t="shared" si="83"/>
        <v/>
      </c>
      <c r="V317" s="19" t="str">
        <f>VLOOKUP(G317,角色!AW:BC,主动技能!F317+1,FALSE)</f>
        <v>skill_01</v>
      </c>
      <c r="Y317">
        <f t="shared" si="68"/>
        <v>0</v>
      </c>
      <c r="Z317" s="19">
        <f>IF(VLOOKUP(C317,角色!CC:CI,主动技能!F317*2,FALSE)=0,"",VLOOKUP(C317,角色!CC:CI,主动技能!F317*2,FALSE))</f>
        <v>100</v>
      </c>
      <c r="AA317" s="19">
        <f>IF(VLOOKUP(C317,角色!CC:CI,主动技能!F317*2+1,FALSE)=0,0,VLOOKUP(C317,角色!CC:CI,主动技能!F317*2+1,FALSE))</f>
        <v>10</v>
      </c>
      <c r="AB317" s="19">
        <f>IF(INT(VLOOKUP(E317,角色属性概况!I:M,3,FALSE)*AA317/100)=0,"",(INT(VLOOKUP(E317,角色属性概况!I:M,3,FALSE)*AA317/100)))</f>
        <v>3352</v>
      </c>
      <c r="AE317" s="25">
        <f>(VLOOKUP(G317,角色!V:AE,主动技能!F317+7,FALSE))</f>
        <v>0</v>
      </c>
      <c r="AF317" s="19">
        <f>VLOOKUP(F317,对应表!AY:BA,3,FALSE)</f>
        <v>0</v>
      </c>
      <c r="AG317" s="19">
        <f>VLOOKUP(F317,对应表!AY:BA,2,FALSE)</f>
        <v>0</v>
      </c>
      <c r="AH317" s="25" t="str">
        <f>VLOOKUP(F317,特效对应!F:G,2,FALSE)</f>
        <v>attack</v>
      </c>
      <c r="AJ317">
        <f t="shared" si="71"/>
        <v>11</v>
      </c>
      <c r="AQ317" s="6" t="str">
        <f>_xlfn.IFNA(IF(IF($AK317=AQ$5,VLOOKUP(AL317,buff!$K:$L,2,FALSE),"")=0,"",IF($AK317=AQ$5,VLOOKUP(AL317,buff!$K:$L,2,FALSE),"")),"")</f>
        <v/>
      </c>
      <c r="AR317" s="6" t="str">
        <f>_xlfn.IFNA(IF(IF($AK317=AR$5,VLOOKUP(AM317,buff!$K:$L,2,FALSE),"")=0,"",IF($AK317=AR$5,VLOOKUP(AM317,buff!$K:$L,2,FALSE),"")),"")</f>
        <v/>
      </c>
      <c r="AS317" s="6" t="str">
        <f>_xlfn.IFNA(IF(IF($AK317=AS$5,VLOOKUP(AN317,buff!$K:$L,2,FALSE),"")=0,"",IF($AK317=AS$5,VLOOKUP(AN317,buff!$K:$L,2,FALSE),"")),"")</f>
        <v/>
      </c>
      <c r="AT317" s="6" t="str">
        <f>_xlfn.IFNA(IF(IF($AK317=AT$5,VLOOKUP(AO317,buff!$K:$L,2,FALSE),"")=0,"",IF($AK317=AT$5,VLOOKUP(AO317,buff!$K:$L,2,FALSE),"")),"")</f>
        <v/>
      </c>
      <c r="AU317" s="6" t="str">
        <f>_xlfn.IFNA(IF(IF($AK317=AU$5,VLOOKUP(AP317,buff!$K:$L,2,FALSE),"")=0,"",IF($AK317=AU$5,VLOOKUP(AP317,buff!$K:$L,2,FALSE),"")),"")</f>
        <v/>
      </c>
      <c r="AV317" s="6" t="str">
        <f>_xlfn.IFNA(IF(IF($AK317=AV$5,VLOOKUP(AL317,buff!$K:$L,2,FALSE),"")=0,"",IF($AK317=AV$5,VLOOKUP(AL317,buff!$K:$L,2,FALSE),"")),"")</f>
        <v/>
      </c>
      <c r="AW317" s="6" t="str">
        <f>_xlfn.IFNA(IF(IF($AK317=AW$5,VLOOKUP(AM317,buff!$K:$L,2,FALSE),"")=0,"",IF($AK317=AW$5,VLOOKUP(AM317,buff!$K:$L,2,FALSE),"")),"")</f>
        <v/>
      </c>
      <c r="AX317" s="6" t="str">
        <f>_xlfn.IFNA(IF(IF($AK317=AX$5,VLOOKUP(AN317,buff!$K:$L,2,FALSE),"")=0,"",IF($AK317=AX$5,VLOOKUP(AN317,buff!$K:$L,2,FALSE),"")),"")</f>
        <v/>
      </c>
      <c r="AY317" s="6" t="str">
        <f>_xlfn.IFNA(IF(IF($AK317=AY$5,VLOOKUP(AO317,buff!$K:$L,2,FALSE),"")=0,"",IF($AK317=AY$5,VLOOKUP(AO317,buff!$K:$L,2,FALSE),"")),"")</f>
        <v/>
      </c>
      <c r="AZ317" s="6" t="str">
        <f>_xlfn.IFNA(IF(IF($AK317=AZ$5,VLOOKUP(AP317,buff!$K:$L,2,FALSE),"")=0,"",IF($AK317=AZ$5,VLOOKUP(AP317,buff!$K:$L,2,FALSE),"")),"")</f>
        <v/>
      </c>
      <c r="BA317" s="6" t="e">
        <f>VLOOKUP(AL317,buff!$K:$P,6,FALSE)</f>
        <v>#N/A</v>
      </c>
      <c r="BB317" s="6" t="e">
        <f>VLOOKUP(AM317,buff!$K:$P,6,FALSE)</f>
        <v>#N/A</v>
      </c>
      <c r="BC317" s="6" t="e">
        <f>VLOOKUP(AN317,buff!$K:$P,6,FALSE)</f>
        <v>#N/A</v>
      </c>
      <c r="BD317">
        <f t="shared" si="72"/>
        <v>0</v>
      </c>
      <c r="BE317">
        <f t="shared" si="73"/>
        <v>0</v>
      </c>
      <c r="BF317" s="22">
        <f t="shared" si="74"/>
        <v>100601</v>
      </c>
    </row>
    <row r="318" spans="1:58" x14ac:dyDescent="0.15">
      <c r="A318" t="str">
        <f t="shared" si="81"/>
        <v>莉莉丝主动技能1等级12</v>
      </c>
      <c r="B318" s="8">
        <f t="shared" si="69"/>
        <v>10060112</v>
      </c>
      <c r="C318" s="8" t="str">
        <f>VLOOKUP(G318,角色!A:B,2,FALSE)</f>
        <v>莉莉丝</v>
      </c>
      <c r="D318" s="8" t="str">
        <f t="shared" si="70"/>
        <v>主动技能1</v>
      </c>
      <c r="E318" s="8">
        <f t="shared" si="75"/>
        <v>12</v>
      </c>
      <c r="F318" s="8">
        <f t="shared" si="76"/>
        <v>1</v>
      </c>
      <c r="G318" s="8">
        <f t="shared" si="77"/>
        <v>6</v>
      </c>
      <c r="H318" s="4" t="s">
        <v>426</v>
      </c>
      <c r="I318" s="20" t="str">
        <f t="shared" si="80"/>
        <v>对敌方单体攻击，造成100%攻击力（+4766）点伤害。</v>
      </c>
      <c r="J318" s="4" t="s">
        <v>277</v>
      </c>
      <c r="K318" s="1" t="s">
        <v>102</v>
      </c>
      <c r="L318" s="4" t="s">
        <v>106</v>
      </c>
      <c r="M318" s="4"/>
      <c r="N318" s="4">
        <v>100</v>
      </c>
      <c r="O318" s="20">
        <f>VLOOKUP(L318,对应表!BK:BL,2,FALSE)</f>
        <v>0</v>
      </c>
      <c r="P318" s="25" t="str">
        <f>_xlfn.IFNA(VLOOKUP(G318,角色!V:AE,主动技能!F318+1,FALSE),"")</f>
        <v>|||</v>
      </c>
      <c r="Q318" s="25">
        <f>(VLOOKUP(G318,角色!V:AE,主动技能!F318+4,FALSE))</f>
        <v>1</v>
      </c>
      <c r="R318" s="25">
        <v>0</v>
      </c>
      <c r="S318" s="25">
        <v>0</v>
      </c>
      <c r="T318" s="6" t="str">
        <f t="shared" si="82"/>
        <v/>
      </c>
      <c r="U318" s="6" t="str">
        <f t="shared" si="83"/>
        <v/>
      </c>
      <c r="V318" s="19" t="str">
        <f>VLOOKUP(G318,角色!AW:BC,主动技能!F318+1,FALSE)</f>
        <v>skill_01</v>
      </c>
      <c r="Y318">
        <f t="shared" si="68"/>
        <v>0</v>
      </c>
      <c r="Z318" s="19">
        <f>IF(VLOOKUP(C318,角色!CC:CI,主动技能!F318*2,FALSE)=0,"",VLOOKUP(C318,角色!CC:CI,主动技能!F318*2,FALSE))</f>
        <v>100</v>
      </c>
      <c r="AA318" s="19">
        <f>IF(VLOOKUP(C318,角色!CC:CI,主动技能!F318*2+1,FALSE)=0,0,VLOOKUP(C318,角色!CC:CI,主动技能!F318*2+1,FALSE))</f>
        <v>10</v>
      </c>
      <c r="AB318" s="19">
        <f>IF(INT(VLOOKUP(E318,角色属性概况!I:M,3,FALSE)*AA318/100)=0,"",(INT(VLOOKUP(E318,角色属性概况!I:M,3,FALSE)*AA318/100)))</f>
        <v>4766</v>
      </c>
      <c r="AE318" s="25">
        <f>(VLOOKUP(G318,角色!V:AE,主动技能!F318+7,FALSE))</f>
        <v>0</v>
      </c>
      <c r="AF318" s="19">
        <f>VLOOKUP(F318,对应表!AY:BA,3,FALSE)</f>
        <v>0</v>
      </c>
      <c r="AG318" s="19">
        <f>VLOOKUP(F318,对应表!AY:BA,2,FALSE)</f>
        <v>0</v>
      </c>
      <c r="AH318" s="25" t="str">
        <f>VLOOKUP(F318,特效对应!F:G,2,FALSE)</f>
        <v>attack</v>
      </c>
      <c r="AJ318">
        <f t="shared" si="71"/>
        <v>12</v>
      </c>
      <c r="AQ318" s="6" t="str">
        <f>_xlfn.IFNA(IF(IF($AK318=AQ$5,VLOOKUP(AL318,buff!$K:$L,2,FALSE),"")=0,"",IF($AK318=AQ$5,VLOOKUP(AL318,buff!$K:$L,2,FALSE),"")),"")</f>
        <v/>
      </c>
      <c r="AR318" s="6" t="str">
        <f>_xlfn.IFNA(IF(IF($AK318=AR$5,VLOOKUP(AM318,buff!$K:$L,2,FALSE),"")=0,"",IF($AK318=AR$5,VLOOKUP(AM318,buff!$K:$L,2,FALSE),"")),"")</f>
        <v/>
      </c>
      <c r="AS318" s="6" t="str">
        <f>_xlfn.IFNA(IF(IF($AK318=AS$5,VLOOKUP(AN318,buff!$K:$L,2,FALSE),"")=0,"",IF($AK318=AS$5,VLOOKUP(AN318,buff!$K:$L,2,FALSE),"")),"")</f>
        <v/>
      </c>
      <c r="AT318" s="6" t="str">
        <f>_xlfn.IFNA(IF(IF($AK318=AT$5,VLOOKUP(AO318,buff!$K:$L,2,FALSE),"")=0,"",IF($AK318=AT$5,VLOOKUP(AO318,buff!$K:$L,2,FALSE),"")),"")</f>
        <v/>
      </c>
      <c r="AU318" s="6" t="str">
        <f>_xlfn.IFNA(IF(IF($AK318=AU$5,VLOOKUP(AP318,buff!$K:$L,2,FALSE),"")=0,"",IF($AK318=AU$5,VLOOKUP(AP318,buff!$K:$L,2,FALSE),"")),"")</f>
        <v/>
      </c>
      <c r="AV318" s="6" t="str">
        <f>_xlfn.IFNA(IF(IF($AK318=AV$5,VLOOKUP(AL318,buff!$K:$L,2,FALSE),"")=0,"",IF($AK318=AV$5,VLOOKUP(AL318,buff!$K:$L,2,FALSE),"")),"")</f>
        <v/>
      </c>
      <c r="AW318" s="6" t="str">
        <f>_xlfn.IFNA(IF(IF($AK318=AW$5,VLOOKUP(AM318,buff!$K:$L,2,FALSE),"")=0,"",IF($AK318=AW$5,VLOOKUP(AM318,buff!$K:$L,2,FALSE),"")),"")</f>
        <v/>
      </c>
      <c r="AX318" s="6" t="str">
        <f>_xlfn.IFNA(IF(IF($AK318=AX$5,VLOOKUP(AN318,buff!$K:$L,2,FALSE),"")=0,"",IF($AK318=AX$5,VLOOKUP(AN318,buff!$K:$L,2,FALSE),"")),"")</f>
        <v/>
      </c>
      <c r="AY318" s="6" t="str">
        <f>_xlfn.IFNA(IF(IF($AK318=AY$5,VLOOKUP(AO318,buff!$K:$L,2,FALSE),"")=0,"",IF($AK318=AY$5,VLOOKUP(AO318,buff!$K:$L,2,FALSE),"")),"")</f>
        <v/>
      </c>
      <c r="AZ318" s="6" t="str">
        <f>_xlfn.IFNA(IF(IF($AK318=AZ$5,VLOOKUP(AP318,buff!$K:$L,2,FALSE),"")=0,"",IF($AK318=AZ$5,VLOOKUP(AP318,buff!$K:$L,2,FALSE),"")),"")</f>
        <v/>
      </c>
      <c r="BA318" s="6" t="e">
        <f>VLOOKUP(AL318,buff!$K:$P,6,FALSE)</f>
        <v>#N/A</v>
      </c>
      <c r="BB318" s="6" t="e">
        <f>VLOOKUP(AM318,buff!$K:$P,6,FALSE)</f>
        <v>#N/A</v>
      </c>
      <c r="BC318" s="6" t="e">
        <f>VLOOKUP(AN318,buff!$K:$P,6,FALSE)</f>
        <v>#N/A</v>
      </c>
      <c r="BD318">
        <f t="shared" si="72"/>
        <v>0</v>
      </c>
      <c r="BE318">
        <f t="shared" si="73"/>
        <v>0</v>
      </c>
      <c r="BF318" s="22">
        <f t="shared" si="74"/>
        <v>100601</v>
      </c>
    </row>
    <row r="319" spans="1:58" x14ac:dyDescent="0.15">
      <c r="A319" t="str">
        <f t="shared" si="81"/>
        <v>莉莉丝主动技能1等级13</v>
      </c>
      <c r="B319" s="8">
        <f t="shared" si="69"/>
        <v>10060113</v>
      </c>
      <c r="C319" s="8" t="str">
        <f>VLOOKUP(G319,角色!A:B,2,FALSE)</f>
        <v>莉莉丝</v>
      </c>
      <c r="D319" s="8" t="str">
        <f t="shared" si="70"/>
        <v>主动技能1</v>
      </c>
      <c r="E319" s="8">
        <f t="shared" si="75"/>
        <v>13</v>
      </c>
      <c r="F319" s="8">
        <f t="shared" si="76"/>
        <v>1</v>
      </c>
      <c r="G319" s="8">
        <f t="shared" si="77"/>
        <v>6</v>
      </c>
      <c r="H319" s="4" t="s">
        <v>426</v>
      </c>
      <c r="I319" s="20" t="str">
        <f t="shared" si="80"/>
        <v>对敌方单体攻击，造成100%攻击力（+6767）点伤害。</v>
      </c>
      <c r="J319" s="4" t="s">
        <v>277</v>
      </c>
      <c r="K319" s="1" t="s">
        <v>102</v>
      </c>
      <c r="L319" s="4" t="s">
        <v>106</v>
      </c>
      <c r="M319" s="4"/>
      <c r="N319" s="4">
        <v>100</v>
      </c>
      <c r="O319" s="20">
        <f>VLOOKUP(L319,对应表!BK:BL,2,FALSE)</f>
        <v>0</v>
      </c>
      <c r="P319" s="25" t="str">
        <f>_xlfn.IFNA(VLOOKUP(G319,角色!V:AE,主动技能!F319+1,FALSE),"")</f>
        <v>|||</v>
      </c>
      <c r="Q319" s="25">
        <f>(VLOOKUP(G319,角色!V:AE,主动技能!F319+4,FALSE))</f>
        <v>1</v>
      </c>
      <c r="R319" s="25">
        <v>0</v>
      </c>
      <c r="S319" s="25">
        <v>0</v>
      </c>
      <c r="T319" s="6" t="str">
        <f t="shared" si="82"/>
        <v/>
      </c>
      <c r="U319" s="6" t="str">
        <f t="shared" si="83"/>
        <v/>
      </c>
      <c r="V319" s="19" t="str">
        <f>VLOOKUP(G319,角色!AW:BC,主动技能!F319+1,FALSE)</f>
        <v>skill_01</v>
      </c>
      <c r="Y319">
        <f t="shared" si="68"/>
        <v>0</v>
      </c>
      <c r="Z319" s="19">
        <f>IF(VLOOKUP(C319,角色!CC:CI,主动技能!F319*2,FALSE)=0,"",VLOOKUP(C319,角色!CC:CI,主动技能!F319*2,FALSE))</f>
        <v>100</v>
      </c>
      <c r="AA319" s="19">
        <f>IF(VLOOKUP(C319,角色!CC:CI,主动技能!F319*2+1,FALSE)=0,0,VLOOKUP(C319,角色!CC:CI,主动技能!F319*2+1,FALSE))</f>
        <v>10</v>
      </c>
      <c r="AB319" s="19">
        <f>IF(INT(VLOOKUP(E319,角色属性概况!I:M,3,FALSE)*AA319/100)=0,"",(INT(VLOOKUP(E319,角色属性概况!I:M,3,FALSE)*AA319/100)))</f>
        <v>6767</v>
      </c>
      <c r="AE319" s="25">
        <f>(VLOOKUP(G319,角色!V:AE,主动技能!F319+7,FALSE))</f>
        <v>0</v>
      </c>
      <c r="AF319" s="19">
        <f>VLOOKUP(F319,对应表!AY:BA,3,FALSE)</f>
        <v>0</v>
      </c>
      <c r="AG319" s="19">
        <f>VLOOKUP(F319,对应表!AY:BA,2,FALSE)</f>
        <v>0</v>
      </c>
      <c r="AH319" s="25" t="str">
        <f>VLOOKUP(F319,特效对应!F:G,2,FALSE)</f>
        <v>attack</v>
      </c>
      <c r="AJ319">
        <f t="shared" si="71"/>
        <v>13</v>
      </c>
      <c r="AQ319" s="6" t="str">
        <f>_xlfn.IFNA(IF(IF($AK319=AQ$5,VLOOKUP(AL319,buff!$K:$L,2,FALSE),"")=0,"",IF($AK319=AQ$5,VLOOKUP(AL319,buff!$K:$L,2,FALSE),"")),"")</f>
        <v/>
      </c>
      <c r="AR319" s="6" t="str">
        <f>_xlfn.IFNA(IF(IF($AK319=AR$5,VLOOKUP(AM319,buff!$K:$L,2,FALSE),"")=0,"",IF($AK319=AR$5,VLOOKUP(AM319,buff!$K:$L,2,FALSE),"")),"")</f>
        <v/>
      </c>
      <c r="AS319" s="6" t="str">
        <f>_xlfn.IFNA(IF(IF($AK319=AS$5,VLOOKUP(AN319,buff!$K:$L,2,FALSE),"")=0,"",IF($AK319=AS$5,VLOOKUP(AN319,buff!$K:$L,2,FALSE),"")),"")</f>
        <v/>
      </c>
      <c r="AT319" s="6" t="str">
        <f>_xlfn.IFNA(IF(IF($AK319=AT$5,VLOOKUP(AO319,buff!$K:$L,2,FALSE),"")=0,"",IF($AK319=AT$5,VLOOKUP(AO319,buff!$K:$L,2,FALSE),"")),"")</f>
        <v/>
      </c>
      <c r="AU319" s="6" t="str">
        <f>_xlfn.IFNA(IF(IF($AK319=AU$5,VLOOKUP(AP319,buff!$K:$L,2,FALSE),"")=0,"",IF($AK319=AU$5,VLOOKUP(AP319,buff!$K:$L,2,FALSE),"")),"")</f>
        <v/>
      </c>
      <c r="AV319" s="6" t="str">
        <f>_xlfn.IFNA(IF(IF($AK319=AV$5,VLOOKUP(AL319,buff!$K:$L,2,FALSE),"")=0,"",IF($AK319=AV$5,VLOOKUP(AL319,buff!$K:$L,2,FALSE),"")),"")</f>
        <v/>
      </c>
      <c r="AW319" s="6" t="str">
        <f>_xlfn.IFNA(IF(IF($AK319=AW$5,VLOOKUP(AM319,buff!$K:$L,2,FALSE),"")=0,"",IF($AK319=AW$5,VLOOKUP(AM319,buff!$K:$L,2,FALSE),"")),"")</f>
        <v/>
      </c>
      <c r="AX319" s="6" t="str">
        <f>_xlfn.IFNA(IF(IF($AK319=AX$5,VLOOKUP(AN319,buff!$K:$L,2,FALSE),"")=0,"",IF($AK319=AX$5,VLOOKUP(AN319,buff!$K:$L,2,FALSE),"")),"")</f>
        <v/>
      </c>
      <c r="AY319" s="6" t="str">
        <f>_xlfn.IFNA(IF(IF($AK319=AY$5,VLOOKUP(AO319,buff!$K:$L,2,FALSE),"")=0,"",IF($AK319=AY$5,VLOOKUP(AO319,buff!$K:$L,2,FALSE),"")),"")</f>
        <v/>
      </c>
      <c r="AZ319" s="6" t="str">
        <f>_xlfn.IFNA(IF(IF($AK319=AZ$5,VLOOKUP(AP319,buff!$K:$L,2,FALSE),"")=0,"",IF($AK319=AZ$5,VLOOKUP(AP319,buff!$K:$L,2,FALSE),"")),"")</f>
        <v/>
      </c>
      <c r="BA319" s="6" t="e">
        <f>VLOOKUP(AL319,buff!$K:$P,6,FALSE)</f>
        <v>#N/A</v>
      </c>
      <c r="BB319" s="6" t="e">
        <f>VLOOKUP(AM319,buff!$K:$P,6,FALSE)</f>
        <v>#N/A</v>
      </c>
      <c r="BC319" s="6" t="e">
        <f>VLOOKUP(AN319,buff!$K:$P,6,FALSE)</f>
        <v>#N/A</v>
      </c>
      <c r="BD319">
        <f t="shared" si="72"/>
        <v>0</v>
      </c>
      <c r="BE319">
        <f t="shared" si="73"/>
        <v>0</v>
      </c>
      <c r="BF319" s="22">
        <f t="shared" si="74"/>
        <v>100601</v>
      </c>
    </row>
    <row r="320" spans="1:58" x14ac:dyDescent="0.15">
      <c r="A320" t="str">
        <f t="shared" si="81"/>
        <v>莉莉丝主动技能1等级14</v>
      </c>
      <c r="B320" s="8">
        <f t="shared" si="69"/>
        <v>10060114</v>
      </c>
      <c r="C320" s="8" t="str">
        <f>VLOOKUP(G320,角色!A:B,2,FALSE)</f>
        <v>莉莉丝</v>
      </c>
      <c r="D320" s="8" t="str">
        <f t="shared" si="70"/>
        <v>主动技能1</v>
      </c>
      <c r="E320" s="8">
        <f t="shared" si="75"/>
        <v>14</v>
      </c>
      <c r="F320" s="8">
        <f t="shared" si="76"/>
        <v>1</v>
      </c>
      <c r="G320" s="8">
        <f t="shared" si="77"/>
        <v>6</v>
      </c>
      <c r="H320" s="4" t="s">
        <v>426</v>
      </c>
      <c r="I320" s="20" t="str">
        <f t="shared" si="80"/>
        <v>对敌方单体攻击，造成100%攻击力（+9601）点伤害。</v>
      </c>
      <c r="J320" s="4" t="s">
        <v>277</v>
      </c>
      <c r="K320" s="1" t="s">
        <v>102</v>
      </c>
      <c r="L320" s="4" t="s">
        <v>106</v>
      </c>
      <c r="M320" s="4"/>
      <c r="N320" s="4">
        <v>100</v>
      </c>
      <c r="O320" s="20">
        <f>VLOOKUP(L320,对应表!BK:BL,2,FALSE)</f>
        <v>0</v>
      </c>
      <c r="P320" s="25" t="str">
        <f>_xlfn.IFNA(VLOOKUP(G320,角色!V:AE,主动技能!F320+1,FALSE),"")</f>
        <v>|||</v>
      </c>
      <c r="Q320" s="25">
        <f>(VLOOKUP(G320,角色!V:AE,主动技能!F320+4,FALSE))</f>
        <v>1</v>
      </c>
      <c r="R320" s="25">
        <v>0</v>
      </c>
      <c r="S320" s="25">
        <v>0</v>
      </c>
      <c r="T320" s="6" t="str">
        <f t="shared" si="82"/>
        <v/>
      </c>
      <c r="U320" s="6" t="str">
        <f t="shared" si="83"/>
        <v/>
      </c>
      <c r="V320" s="19" t="str">
        <f>VLOOKUP(G320,角色!AW:BC,主动技能!F320+1,FALSE)</f>
        <v>skill_01</v>
      </c>
      <c r="Y320">
        <f t="shared" si="68"/>
        <v>0</v>
      </c>
      <c r="Z320" s="19">
        <f>IF(VLOOKUP(C320,角色!CC:CI,主动技能!F320*2,FALSE)=0,"",VLOOKUP(C320,角色!CC:CI,主动技能!F320*2,FALSE))</f>
        <v>100</v>
      </c>
      <c r="AA320" s="19">
        <f>IF(VLOOKUP(C320,角色!CC:CI,主动技能!F320*2+1,FALSE)=0,0,VLOOKUP(C320,角色!CC:CI,主动技能!F320*2+1,FALSE))</f>
        <v>10</v>
      </c>
      <c r="AB320" s="19">
        <f>IF(INT(VLOOKUP(E320,角色属性概况!I:M,3,FALSE)*AA320/100)=0,"",(INT(VLOOKUP(E320,角色属性概况!I:M,3,FALSE)*AA320/100)))</f>
        <v>9601</v>
      </c>
      <c r="AE320" s="25">
        <f>(VLOOKUP(G320,角色!V:AE,主动技能!F320+7,FALSE))</f>
        <v>0</v>
      </c>
      <c r="AF320" s="19">
        <f>VLOOKUP(F320,对应表!AY:BA,3,FALSE)</f>
        <v>0</v>
      </c>
      <c r="AG320" s="19">
        <f>VLOOKUP(F320,对应表!AY:BA,2,FALSE)</f>
        <v>0</v>
      </c>
      <c r="AH320" s="25" t="str">
        <f>VLOOKUP(F320,特效对应!F:G,2,FALSE)</f>
        <v>attack</v>
      </c>
      <c r="AJ320">
        <f t="shared" si="71"/>
        <v>14</v>
      </c>
      <c r="AQ320" s="6" t="str">
        <f>_xlfn.IFNA(IF(IF($AK320=AQ$5,VLOOKUP(AL320,buff!$K:$L,2,FALSE),"")=0,"",IF($AK320=AQ$5,VLOOKUP(AL320,buff!$K:$L,2,FALSE),"")),"")</f>
        <v/>
      </c>
      <c r="AR320" s="6" t="str">
        <f>_xlfn.IFNA(IF(IF($AK320=AR$5,VLOOKUP(AM320,buff!$K:$L,2,FALSE),"")=0,"",IF($AK320=AR$5,VLOOKUP(AM320,buff!$K:$L,2,FALSE),"")),"")</f>
        <v/>
      </c>
      <c r="AS320" s="6" t="str">
        <f>_xlfn.IFNA(IF(IF($AK320=AS$5,VLOOKUP(AN320,buff!$K:$L,2,FALSE),"")=0,"",IF($AK320=AS$5,VLOOKUP(AN320,buff!$K:$L,2,FALSE),"")),"")</f>
        <v/>
      </c>
      <c r="AT320" s="6" t="str">
        <f>_xlfn.IFNA(IF(IF($AK320=AT$5,VLOOKUP(AO320,buff!$K:$L,2,FALSE),"")=0,"",IF($AK320=AT$5,VLOOKUP(AO320,buff!$K:$L,2,FALSE),"")),"")</f>
        <v/>
      </c>
      <c r="AU320" s="6" t="str">
        <f>_xlfn.IFNA(IF(IF($AK320=AU$5,VLOOKUP(AP320,buff!$K:$L,2,FALSE),"")=0,"",IF($AK320=AU$5,VLOOKUP(AP320,buff!$K:$L,2,FALSE),"")),"")</f>
        <v/>
      </c>
      <c r="AV320" s="6" t="str">
        <f>_xlfn.IFNA(IF(IF($AK320=AV$5,VLOOKUP(AL320,buff!$K:$L,2,FALSE),"")=0,"",IF($AK320=AV$5,VLOOKUP(AL320,buff!$K:$L,2,FALSE),"")),"")</f>
        <v/>
      </c>
      <c r="AW320" s="6" t="str">
        <f>_xlfn.IFNA(IF(IF($AK320=AW$5,VLOOKUP(AM320,buff!$K:$L,2,FALSE),"")=0,"",IF($AK320=AW$5,VLOOKUP(AM320,buff!$K:$L,2,FALSE),"")),"")</f>
        <v/>
      </c>
      <c r="AX320" s="6" t="str">
        <f>_xlfn.IFNA(IF(IF($AK320=AX$5,VLOOKUP(AN320,buff!$K:$L,2,FALSE),"")=0,"",IF($AK320=AX$5,VLOOKUP(AN320,buff!$K:$L,2,FALSE),"")),"")</f>
        <v/>
      </c>
      <c r="AY320" s="6" t="str">
        <f>_xlfn.IFNA(IF(IF($AK320=AY$5,VLOOKUP(AO320,buff!$K:$L,2,FALSE),"")=0,"",IF($AK320=AY$5,VLOOKUP(AO320,buff!$K:$L,2,FALSE),"")),"")</f>
        <v/>
      </c>
      <c r="AZ320" s="6" t="str">
        <f>_xlfn.IFNA(IF(IF($AK320=AZ$5,VLOOKUP(AP320,buff!$K:$L,2,FALSE),"")=0,"",IF($AK320=AZ$5,VLOOKUP(AP320,buff!$K:$L,2,FALSE),"")),"")</f>
        <v/>
      </c>
      <c r="BA320" s="6" t="e">
        <f>VLOOKUP(AL320,buff!$K:$P,6,FALSE)</f>
        <v>#N/A</v>
      </c>
      <c r="BB320" s="6" t="e">
        <f>VLOOKUP(AM320,buff!$K:$P,6,FALSE)</f>
        <v>#N/A</v>
      </c>
      <c r="BC320" s="6" t="e">
        <f>VLOOKUP(AN320,buff!$K:$P,6,FALSE)</f>
        <v>#N/A</v>
      </c>
      <c r="BD320">
        <f t="shared" si="72"/>
        <v>0</v>
      </c>
      <c r="BE320">
        <f t="shared" si="73"/>
        <v>0</v>
      </c>
      <c r="BF320" s="22">
        <f t="shared" si="74"/>
        <v>100601</v>
      </c>
    </row>
    <row r="321" spans="1:58" x14ac:dyDescent="0.15">
      <c r="A321" t="str">
        <f t="shared" si="81"/>
        <v>莉莉丝主动技能1等级15</v>
      </c>
      <c r="B321" s="8">
        <f t="shared" si="69"/>
        <v>10060115</v>
      </c>
      <c r="C321" s="8" t="str">
        <f>VLOOKUP(G321,角色!A:B,2,FALSE)</f>
        <v>莉莉丝</v>
      </c>
      <c r="D321" s="8" t="str">
        <f t="shared" si="70"/>
        <v>主动技能1</v>
      </c>
      <c r="E321" s="8">
        <f t="shared" si="75"/>
        <v>15</v>
      </c>
      <c r="F321" s="8">
        <f t="shared" si="76"/>
        <v>1</v>
      </c>
      <c r="G321" s="8">
        <f t="shared" si="77"/>
        <v>6</v>
      </c>
      <c r="H321" s="4" t="s">
        <v>426</v>
      </c>
      <c r="I321" s="20" t="str">
        <f t="shared" si="80"/>
        <v>对敌方单体攻击，造成100%攻击力（+13613）点伤害。</v>
      </c>
      <c r="J321" s="4" t="s">
        <v>277</v>
      </c>
      <c r="K321" s="1" t="s">
        <v>102</v>
      </c>
      <c r="L321" s="4" t="s">
        <v>106</v>
      </c>
      <c r="M321" s="4"/>
      <c r="N321" s="4">
        <v>100</v>
      </c>
      <c r="O321" s="20">
        <f>VLOOKUP(L321,对应表!BK:BL,2,FALSE)</f>
        <v>0</v>
      </c>
      <c r="P321" s="25" t="str">
        <f>_xlfn.IFNA(VLOOKUP(G321,角色!V:AE,主动技能!F321+1,FALSE),"")</f>
        <v>|||</v>
      </c>
      <c r="Q321" s="25">
        <f>(VLOOKUP(G321,角色!V:AE,主动技能!F321+4,FALSE))</f>
        <v>1</v>
      </c>
      <c r="R321" s="25">
        <v>0</v>
      </c>
      <c r="S321" s="25">
        <v>0</v>
      </c>
      <c r="T321" s="6" t="str">
        <f t="shared" si="82"/>
        <v/>
      </c>
      <c r="U321" s="6" t="str">
        <f t="shared" si="83"/>
        <v/>
      </c>
      <c r="V321" s="19" t="str">
        <f>VLOOKUP(G321,角色!AW:BC,主动技能!F321+1,FALSE)</f>
        <v>skill_01</v>
      </c>
      <c r="Y321">
        <f t="shared" si="68"/>
        <v>0</v>
      </c>
      <c r="Z321" s="19">
        <f>IF(VLOOKUP(C321,角色!CC:CI,主动技能!F321*2,FALSE)=0,"",VLOOKUP(C321,角色!CC:CI,主动技能!F321*2,FALSE))</f>
        <v>100</v>
      </c>
      <c r="AA321" s="19">
        <f>IF(VLOOKUP(C321,角色!CC:CI,主动技能!F321*2+1,FALSE)=0,0,VLOOKUP(C321,角色!CC:CI,主动技能!F321*2+1,FALSE))</f>
        <v>10</v>
      </c>
      <c r="AB321" s="19">
        <f>IF(INT(VLOOKUP(E321,角色属性概况!I:M,3,FALSE)*AA321/100)=0,"",(INT(VLOOKUP(E321,角色属性概况!I:M,3,FALSE)*AA321/100)))</f>
        <v>13613</v>
      </c>
      <c r="AE321" s="25">
        <f>(VLOOKUP(G321,角色!V:AE,主动技能!F321+7,FALSE))</f>
        <v>0</v>
      </c>
      <c r="AF321" s="19">
        <f>VLOOKUP(F321,对应表!AY:BA,3,FALSE)</f>
        <v>0</v>
      </c>
      <c r="AG321" s="19">
        <f>VLOOKUP(F321,对应表!AY:BA,2,FALSE)</f>
        <v>0</v>
      </c>
      <c r="AH321" s="25" t="str">
        <f>VLOOKUP(F321,特效对应!F:G,2,FALSE)</f>
        <v>attack</v>
      </c>
      <c r="AJ321">
        <f t="shared" si="71"/>
        <v>15</v>
      </c>
      <c r="AQ321" s="6" t="str">
        <f>_xlfn.IFNA(IF(IF($AK321=AQ$5,VLOOKUP(AL321,buff!$K:$L,2,FALSE),"")=0,"",IF($AK321=AQ$5,VLOOKUP(AL321,buff!$K:$L,2,FALSE),"")),"")</f>
        <v/>
      </c>
      <c r="AR321" s="6" t="str">
        <f>_xlfn.IFNA(IF(IF($AK321=AR$5,VLOOKUP(AM321,buff!$K:$L,2,FALSE),"")=0,"",IF($AK321=AR$5,VLOOKUP(AM321,buff!$K:$L,2,FALSE),"")),"")</f>
        <v/>
      </c>
      <c r="AS321" s="6" t="str">
        <f>_xlfn.IFNA(IF(IF($AK321=AS$5,VLOOKUP(AN321,buff!$K:$L,2,FALSE),"")=0,"",IF($AK321=AS$5,VLOOKUP(AN321,buff!$K:$L,2,FALSE),"")),"")</f>
        <v/>
      </c>
      <c r="AT321" s="6" t="str">
        <f>_xlfn.IFNA(IF(IF($AK321=AT$5,VLOOKUP(AO321,buff!$K:$L,2,FALSE),"")=0,"",IF($AK321=AT$5,VLOOKUP(AO321,buff!$K:$L,2,FALSE),"")),"")</f>
        <v/>
      </c>
      <c r="AU321" s="6" t="str">
        <f>_xlfn.IFNA(IF(IF($AK321=AU$5,VLOOKUP(AP321,buff!$K:$L,2,FALSE),"")=0,"",IF($AK321=AU$5,VLOOKUP(AP321,buff!$K:$L,2,FALSE),"")),"")</f>
        <v/>
      </c>
      <c r="AV321" s="6" t="str">
        <f>_xlfn.IFNA(IF(IF($AK321=AV$5,VLOOKUP(AL321,buff!$K:$L,2,FALSE),"")=0,"",IF($AK321=AV$5,VLOOKUP(AL321,buff!$K:$L,2,FALSE),"")),"")</f>
        <v/>
      </c>
      <c r="AW321" s="6" t="str">
        <f>_xlfn.IFNA(IF(IF($AK321=AW$5,VLOOKUP(AM321,buff!$K:$L,2,FALSE),"")=0,"",IF($AK321=AW$5,VLOOKUP(AM321,buff!$K:$L,2,FALSE),"")),"")</f>
        <v/>
      </c>
      <c r="AX321" s="6" t="str">
        <f>_xlfn.IFNA(IF(IF($AK321=AX$5,VLOOKUP(AN321,buff!$K:$L,2,FALSE),"")=0,"",IF($AK321=AX$5,VLOOKUP(AN321,buff!$K:$L,2,FALSE),"")),"")</f>
        <v/>
      </c>
      <c r="AY321" s="6" t="str">
        <f>_xlfn.IFNA(IF(IF($AK321=AY$5,VLOOKUP(AO321,buff!$K:$L,2,FALSE),"")=0,"",IF($AK321=AY$5,VLOOKUP(AO321,buff!$K:$L,2,FALSE),"")),"")</f>
        <v/>
      </c>
      <c r="AZ321" s="6" t="str">
        <f>_xlfn.IFNA(IF(IF($AK321=AZ$5,VLOOKUP(AP321,buff!$K:$L,2,FALSE),"")=0,"",IF($AK321=AZ$5,VLOOKUP(AP321,buff!$K:$L,2,FALSE),"")),"")</f>
        <v/>
      </c>
      <c r="BA321" s="6" t="e">
        <f>VLOOKUP(AL321,buff!$K:$P,6,FALSE)</f>
        <v>#N/A</v>
      </c>
      <c r="BB321" s="6" t="e">
        <f>VLOOKUP(AM321,buff!$K:$P,6,FALSE)</f>
        <v>#N/A</v>
      </c>
      <c r="BC321" s="6" t="e">
        <f>VLOOKUP(AN321,buff!$K:$P,6,FALSE)</f>
        <v>#N/A</v>
      </c>
      <c r="BD321">
        <f t="shared" si="72"/>
        <v>0</v>
      </c>
      <c r="BE321">
        <f t="shared" si="73"/>
        <v>0</v>
      </c>
      <c r="BF321" s="22">
        <f t="shared" si="74"/>
        <v>100601</v>
      </c>
    </row>
    <row r="322" spans="1:58" x14ac:dyDescent="0.15">
      <c r="A322" t="str">
        <f t="shared" si="81"/>
        <v>莉莉丝主动技能1等级16</v>
      </c>
      <c r="B322" s="8">
        <f t="shared" si="69"/>
        <v>10060116</v>
      </c>
      <c r="C322" s="8" t="str">
        <f>VLOOKUP(G322,角色!A:B,2,FALSE)</f>
        <v>莉莉丝</v>
      </c>
      <c r="D322" s="8" t="str">
        <f t="shared" si="70"/>
        <v>主动技能1</v>
      </c>
      <c r="E322" s="8">
        <f t="shared" si="75"/>
        <v>16</v>
      </c>
      <c r="F322" s="8">
        <f t="shared" si="76"/>
        <v>1</v>
      </c>
      <c r="G322" s="8">
        <f t="shared" si="77"/>
        <v>6</v>
      </c>
      <c r="H322" s="4" t="s">
        <v>426</v>
      </c>
      <c r="I322" s="20" t="str">
        <f t="shared" si="80"/>
        <v>对敌方单体攻击，造成100%攻击力（+19292）点伤害。</v>
      </c>
      <c r="J322" s="4" t="s">
        <v>277</v>
      </c>
      <c r="K322" s="1" t="s">
        <v>102</v>
      </c>
      <c r="L322" s="4" t="s">
        <v>106</v>
      </c>
      <c r="M322" s="4"/>
      <c r="N322" s="4">
        <v>100</v>
      </c>
      <c r="O322" s="20">
        <f>VLOOKUP(L322,对应表!BK:BL,2,FALSE)</f>
        <v>0</v>
      </c>
      <c r="P322" s="25" t="str">
        <f>_xlfn.IFNA(VLOOKUP(G322,角色!V:AE,主动技能!F322+1,FALSE),"")</f>
        <v>|||</v>
      </c>
      <c r="Q322" s="25">
        <f>(VLOOKUP(G322,角色!V:AE,主动技能!F322+4,FALSE))</f>
        <v>1</v>
      </c>
      <c r="R322" s="25">
        <v>0</v>
      </c>
      <c r="S322" s="25">
        <v>0</v>
      </c>
      <c r="T322" s="6" t="str">
        <f t="shared" si="82"/>
        <v/>
      </c>
      <c r="U322" s="6" t="str">
        <f t="shared" si="83"/>
        <v/>
      </c>
      <c r="V322" s="19" t="str">
        <f>VLOOKUP(G322,角色!AW:BC,主动技能!F322+1,FALSE)</f>
        <v>skill_01</v>
      </c>
      <c r="Y322">
        <f t="shared" si="68"/>
        <v>0</v>
      </c>
      <c r="Z322" s="19">
        <f>IF(VLOOKUP(C322,角色!CC:CI,主动技能!F322*2,FALSE)=0,"",VLOOKUP(C322,角色!CC:CI,主动技能!F322*2,FALSE))</f>
        <v>100</v>
      </c>
      <c r="AA322" s="19">
        <f>IF(VLOOKUP(C322,角色!CC:CI,主动技能!F322*2+1,FALSE)=0,0,VLOOKUP(C322,角色!CC:CI,主动技能!F322*2+1,FALSE))</f>
        <v>10</v>
      </c>
      <c r="AB322" s="19">
        <f>IF(INT(VLOOKUP(E322,角色属性概况!I:M,3,FALSE)*AA322/100)=0,"",(INT(VLOOKUP(E322,角色属性概况!I:M,3,FALSE)*AA322/100)))</f>
        <v>19292</v>
      </c>
      <c r="AE322" s="25">
        <f>(VLOOKUP(G322,角色!V:AE,主动技能!F322+7,FALSE))</f>
        <v>0</v>
      </c>
      <c r="AF322" s="19">
        <f>VLOOKUP(F322,对应表!AY:BA,3,FALSE)</f>
        <v>0</v>
      </c>
      <c r="AG322" s="19">
        <f>VLOOKUP(F322,对应表!AY:BA,2,FALSE)</f>
        <v>0</v>
      </c>
      <c r="AH322" s="25" t="str">
        <f>VLOOKUP(F322,特效对应!F:G,2,FALSE)</f>
        <v>attack</v>
      </c>
      <c r="AJ322">
        <f t="shared" si="71"/>
        <v>16</v>
      </c>
      <c r="AQ322" s="6" t="str">
        <f>_xlfn.IFNA(IF(IF($AK322=AQ$5,VLOOKUP(AL322,buff!$K:$L,2,FALSE),"")=0,"",IF($AK322=AQ$5,VLOOKUP(AL322,buff!$K:$L,2,FALSE),"")),"")</f>
        <v/>
      </c>
      <c r="AR322" s="6" t="str">
        <f>_xlfn.IFNA(IF(IF($AK322=AR$5,VLOOKUP(AM322,buff!$K:$L,2,FALSE),"")=0,"",IF($AK322=AR$5,VLOOKUP(AM322,buff!$K:$L,2,FALSE),"")),"")</f>
        <v/>
      </c>
      <c r="AS322" s="6" t="str">
        <f>_xlfn.IFNA(IF(IF($AK322=AS$5,VLOOKUP(AN322,buff!$K:$L,2,FALSE),"")=0,"",IF($AK322=AS$5,VLOOKUP(AN322,buff!$K:$L,2,FALSE),"")),"")</f>
        <v/>
      </c>
      <c r="AT322" s="6" t="str">
        <f>_xlfn.IFNA(IF(IF($AK322=AT$5,VLOOKUP(AO322,buff!$K:$L,2,FALSE),"")=0,"",IF($AK322=AT$5,VLOOKUP(AO322,buff!$K:$L,2,FALSE),"")),"")</f>
        <v/>
      </c>
      <c r="AU322" s="6" t="str">
        <f>_xlfn.IFNA(IF(IF($AK322=AU$5,VLOOKUP(AP322,buff!$K:$L,2,FALSE),"")=0,"",IF($AK322=AU$5,VLOOKUP(AP322,buff!$K:$L,2,FALSE),"")),"")</f>
        <v/>
      </c>
      <c r="AV322" s="6" t="str">
        <f>_xlfn.IFNA(IF(IF($AK322=AV$5,VLOOKUP(AL322,buff!$K:$L,2,FALSE),"")=0,"",IF($AK322=AV$5,VLOOKUP(AL322,buff!$K:$L,2,FALSE),"")),"")</f>
        <v/>
      </c>
      <c r="AW322" s="6" t="str">
        <f>_xlfn.IFNA(IF(IF($AK322=AW$5,VLOOKUP(AM322,buff!$K:$L,2,FALSE),"")=0,"",IF($AK322=AW$5,VLOOKUP(AM322,buff!$K:$L,2,FALSE),"")),"")</f>
        <v/>
      </c>
      <c r="AX322" s="6" t="str">
        <f>_xlfn.IFNA(IF(IF($AK322=AX$5,VLOOKUP(AN322,buff!$K:$L,2,FALSE),"")=0,"",IF($AK322=AX$5,VLOOKUP(AN322,buff!$K:$L,2,FALSE),"")),"")</f>
        <v/>
      </c>
      <c r="AY322" s="6" t="str">
        <f>_xlfn.IFNA(IF(IF($AK322=AY$5,VLOOKUP(AO322,buff!$K:$L,2,FALSE),"")=0,"",IF($AK322=AY$5,VLOOKUP(AO322,buff!$K:$L,2,FALSE),"")),"")</f>
        <v/>
      </c>
      <c r="AZ322" s="6" t="str">
        <f>_xlfn.IFNA(IF(IF($AK322=AZ$5,VLOOKUP(AP322,buff!$K:$L,2,FALSE),"")=0,"",IF($AK322=AZ$5,VLOOKUP(AP322,buff!$K:$L,2,FALSE),"")),"")</f>
        <v/>
      </c>
      <c r="BA322" s="6" t="e">
        <f>VLOOKUP(AL322,buff!$K:$P,6,FALSE)</f>
        <v>#N/A</v>
      </c>
      <c r="BB322" s="6" t="e">
        <f>VLOOKUP(AM322,buff!$K:$P,6,FALSE)</f>
        <v>#N/A</v>
      </c>
      <c r="BC322" s="6" t="e">
        <f>VLOOKUP(AN322,buff!$K:$P,6,FALSE)</f>
        <v>#N/A</v>
      </c>
      <c r="BD322">
        <f t="shared" si="72"/>
        <v>0</v>
      </c>
      <c r="BE322">
        <f t="shared" si="73"/>
        <v>0</v>
      </c>
      <c r="BF322" s="22">
        <f t="shared" si="74"/>
        <v>100601</v>
      </c>
    </row>
    <row r="323" spans="1:58" x14ac:dyDescent="0.15">
      <c r="A323" t="str">
        <f t="shared" si="81"/>
        <v>莉莉丝主动技能1等级17</v>
      </c>
      <c r="B323" s="8">
        <f t="shared" si="69"/>
        <v>10060117</v>
      </c>
      <c r="C323" s="8" t="str">
        <f>VLOOKUP(G323,角色!A:B,2,FALSE)</f>
        <v>莉莉丝</v>
      </c>
      <c r="D323" s="8" t="str">
        <f t="shared" si="70"/>
        <v>主动技能1</v>
      </c>
      <c r="E323" s="8">
        <f t="shared" si="75"/>
        <v>17</v>
      </c>
      <c r="F323" s="8">
        <f t="shared" si="76"/>
        <v>1</v>
      </c>
      <c r="G323" s="8">
        <f t="shared" si="77"/>
        <v>6</v>
      </c>
      <c r="H323" s="4" t="s">
        <v>426</v>
      </c>
      <c r="I323" s="20" t="str">
        <f t="shared" si="80"/>
        <v>对敌方单体攻击，造成100%攻击力（+27333）点伤害。</v>
      </c>
      <c r="J323" s="4" t="s">
        <v>277</v>
      </c>
      <c r="K323" s="1" t="s">
        <v>102</v>
      </c>
      <c r="L323" s="4" t="s">
        <v>106</v>
      </c>
      <c r="M323" s="4"/>
      <c r="N323" s="4">
        <v>100</v>
      </c>
      <c r="O323" s="20">
        <f>VLOOKUP(L323,对应表!BK:BL,2,FALSE)</f>
        <v>0</v>
      </c>
      <c r="P323" s="25" t="str">
        <f>_xlfn.IFNA(VLOOKUP(G323,角色!V:AE,主动技能!F323+1,FALSE),"")</f>
        <v>|||</v>
      </c>
      <c r="Q323" s="25">
        <f>(VLOOKUP(G323,角色!V:AE,主动技能!F323+4,FALSE))</f>
        <v>1</v>
      </c>
      <c r="R323" s="25">
        <v>0</v>
      </c>
      <c r="S323" s="25">
        <v>0</v>
      </c>
      <c r="T323" s="6" t="str">
        <f t="shared" si="82"/>
        <v/>
      </c>
      <c r="U323" s="6" t="str">
        <f t="shared" si="83"/>
        <v/>
      </c>
      <c r="V323" s="19" t="str">
        <f>VLOOKUP(G323,角色!AW:BC,主动技能!F323+1,FALSE)</f>
        <v>skill_01</v>
      </c>
      <c r="Y323">
        <f t="shared" si="68"/>
        <v>0</v>
      </c>
      <c r="Z323" s="19">
        <f>IF(VLOOKUP(C323,角色!CC:CI,主动技能!F323*2,FALSE)=0,"",VLOOKUP(C323,角色!CC:CI,主动技能!F323*2,FALSE))</f>
        <v>100</v>
      </c>
      <c r="AA323" s="19">
        <f>IF(VLOOKUP(C323,角色!CC:CI,主动技能!F323*2+1,FALSE)=0,0,VLOOKUP(C323,角色!CC:CI,主动技能!F323*2+1,FALSE))</f>
        <v>10</v>
      </c>
      <c r="AB323" s="19">
        <f>IF(INT(VLOOKUP(E323,角色属性概况!I:M,3,FALSE)*AA323/100)=0,"",(INT(VLOOKUP(E323,角色属性概况!I:M,3,FALSE)*AA323/100)))</f>
        <v>27333</v>
      </c>
      <c r="AE323" s="25">
        <f>(VLOOKUP(G323,角色!V:AE,主动技能!F323+7,FALSE))</f>
        <v>0</v>
      </c>
      <c r="AF323" s="19">
        <f>VLOOKUP(F323,对应表!AY:BA,3,FALSE)</f>
        <v>0</v>
      </c>
      <c r="AG323" s="19">
        <f>VLOOKUP(F323,对应表!AY:BA,2,FALSE)</f>
        <v>0</v>
      </c>
      <c r="AH323" s="25" t="str">
        <f>VLOOKUP(F323,特效对应!F:G,2,FALSE)</f>
        <v>attack</v>
      </c>
      <c r="AJ323">
        <f t="shared" si="71"/>
        <v>17</v>
      </c>
      <c r="AQ323" s="6" t="str">
        <f>_xlfn.IFNA(IF(IF($AK323=AQ$5,VLOOKUP(AL323,buff!$K:$L,2,FALSE),"")=0,"",IF($AK323=AQ$5,VLOOKUP(AL323,buff!$K:$L,2,FALSE),"")),"")</f>
        <v/>
      </c>
      <c r="AR323" s="6" t="str">
        <f>_xlfn.IFNA(IF(IF($AK323=AR$5,VLOOKUP(AM323,buff!$K:$L,2,FALSE),"")=0,"",IF($AK323=AR$5,VLOOKUP(AM323,buff!$K:$L,2,FALSE),"")),"")</f>
        <v/>
      </c>
      <c r="AS323" s="6" t="str">
        <f>_xlfn.IFNA(IF(IF($AK323=AS$5,VLOOKUP(AN323,buff!$K:$L,2,FALSE),"")=0,"",IF($AK323=AS$5,VLOOKUP(AN323,buff!$K:$L,2,FALSE),"")),"")</f>
        <v/>
      </c>
      <c r="AT323" s="6" t="str">
        <f>_xlfn.IFNA(IF(IF($AK323=AT$5,VLOOKUP(AO323,buff!$K:$L,2,FALSE),"")=0,"",IF($AK323=AT$5,VLOOKUP(AO323,buff!$K:$L,2,FALSE),"")),"")</f>
        <v/>
      </c>
      <c r="AU323" s="6" t="str">
        <f>_xlfn.IFNA(IF(IF($AK323=AU$5,VLOOKUP(AP323,buff!$K:$L,2,FALSE),"")=0,"",IF($AK323=AU$5,VLOOKUP(AP323,buff!$K:$L,2,FALSE),"")),"")</f>
        <v/>
      </c>
      <c r="AV323" s="6" t="str">
        <f>_xlfn.IFNA(IF(IF($AK323=AV$5,VLOOKUP(AL323,buff!$K:$L,2,FALSE),"")=0,"",IF($AK323=AV$5,VLOOKUP(AL323,buff!$K:$L,2,FALSE),"")),"")</f>
        <v/>
      </c>
      <c r="AW323" s="6" t="str">
        <f>_xlfn.IFNA(IF(IF($AK323=AW$5,VLOOKUP(AM323,buff!$K:$L,2,FALSE),"")=0,"",IF($AK323=AW$5,VLOOKUP(AM323,buff!$K:$L,2,FALSE),"")),"")</f>
        <v/>
      </c>
      <c r="AX323" s="6" t="str">
        <f>_xlfn.IFNA(IF(IF($AK323=AX$5,VLOOKUP(AN323,buff!$K:$L,2,FALSE),"")=0,"",IF($AK323=AX$5,VLOOKUP(AN323,buff!$K:$L,2,FALSE),"")),"")</f>
        <v/>
      </c>
      <c r="AY323" s="6" t="str">
        <f>_xlfn.IFNA(IF(IF($AK323=AY$5,VLOOKUP(AO323,buff!$K:$L,2,FALSE),"")=0,"",IF($AK323=AY$5,VLOOKUP(AO323,buff!$K:$L,2,FALSE),"")),"")</f>
        <v/>
      </c>
      <c r="AZ323" s="6" t="str">
        <f>_xlfn.IFNA(IF(IF($AK323=AZ$5,VLOOKUP(AP323,buff!$K:$L,2,FALSE),"")=0,"",IF($AK323=AZ$5,VLOOKUP(AP323,buff!$K:$L,2,FALSE),"")),"")</f>
        <v/>
      </c>
      <c r="BA323" s="6" t="e">
        <f>VLOOKUP(AL323,buff!$K:$P,6,FALSE)</f>
        <v>#N/A</v>
      </c>
      <c r="BB323" s="6" t="e">
        <f>VLOOKUP(AM323,buff!$K:$P,6,FALSE)</f>
        <v>#N/A</v>
      </c>
      <c r="BC323" s="6" t="e">
        <f>VLOOKUP(AN323,buff!$K:$P,6,FALSE)</f>
        <v>#N/A</v>
      </c>
      <c r="BD323">
        <f t="shared" si="72"/>
        <v>0</v>
      </c>
      <c r="BE323">
        <f t="shared" si="73"/>
        <v>0</v>
      </c>
      <c r="BF323" s="22">
        <f t="shared" si="74"/>
        <v>100601</v>
      </c>
    </row>
    <row r="324" spans="1:58" x14ac:dyDescent="0.15">
      <c r="A324" t="str">
        <f t="shared" si="81"/>
        <v>莉莉丝主动技能1等级18</v>
      </c>
      <c r="B324" s="8">
        <f t="shared" si="69"/>
        <v>10060118</v>
      </c>
      <c r="C324" s="8" t="str">
        <f>VLOOKUP(G324,角色!A:B,2,FALSE)</f>
        <v>莉莉丝</v>
      </c>
      <c r="D324" s="8" t="str">
        <f t="shared" si="70"/>
        <v>主动技能1</v>
      </c>
      <c r="E324" s="8">
        <f t="shared" si="75"/>
        <v>18</v>
      </c>
      <c r="F324" s="8">
        <f t="shared" si="76"/>
        <v>1</v>
      </c>
      <c r="G324" s="8">
        <f t="shared" si="77"/>
        <v>6</v>
      </c>
      <c r="H324" s="4" t="s">
        <v>426</v>
      </c>
      <c r="I324" s="20" t="str">
        <f t="shared" si="80"/>
        <v>对敌方单体攻击，造成100%攻击力（+38716）点伤害。</v>
      </c>
      <c r="J324" s="4" t="s">
        <v>277</v>
      </c>
      <c r="K324" s="1" t="s">
        <v>102</v>
      </c>
      <c r="L324" s="4" t="s">
        <v>106</v>
      </c>
      <c r="M324" s="4"/>
      <c r="N324" s="4">
        <v>100</v>
      </c>
      <c r="O324" s="20">
        <f>VLOOKUP(L324,对应表!BK:BL,2,FALSE)</f>
        <v>0</v>
      </c>
      <c r="P324" s="25" t="str">
        <f>_xlfn.IFNA(VLOOKUP(G324,角色!V:AE,主动技能!F324+1,FALSE),"")</f>
        <v>|||</v>
      </c>
      <c r="Q324" s="25">
        <f>(VLOOKUP(G324,角色!V:AE,主动技能!F324+4,FALSE))</f>
        <v>1</v>
      </c>
      <c r="R324" s="25">
        <v>0</v>
      </c>
      <c r="S324" s="25">
        <v>0</v>
      </c>
      <c r="T324" s="6" t="str">
        <f t="shared" si="82"/>
        <v/>
      </c>
      <c r="U324" s="6" t="str">
        <f t="shared" si="83"/>
        <v/>
      </c>
      <c r="V324" s="19" t="str">
        <f>VLOOKUP(G324,角色!AW:BC,主动技能!F324+1,FALSE)</f>
        <v>skill_01</v>
      </c>
      <c r="Y324">
        <f t="shared" si="68"/>
        <v>0</v>
      </c>
      <c r="Z324" s="19">
        <f>IF(VLOOKUP(C324,角色!CC:CI,主动技能!F324*2,FALSE)=0,"",VLOOKUP(C324,角色!CC:CI,主动技能!F324*2,FALSE))</f>
        <v>100</v>
      </c>
      <c r="AA324" s="19">
        <f>IF(VLOOKUP(C324,角色!CC:CI,主动技能!F324*2+1,FALSE)=0,0,VLOOKUP(C324,角色!CC:CI,主动技能!F324*2+1,FALSE))</f>
        <v>10</v>
      </c>
      <c r="AB324" s="19">
        <f>IF(INT(VLOOKUP(E324,角色属性概况!I:M,3,FALSE)*AA324/100)=0,"",(INT(VLOOKUP(E324,角色属性概况!I:M,3,FALSE)*AA324/100)))</f>
        <v>38716</v>
      </c>
      <c r="AE324" s="25">
        <f>(VLOOKUP(G324,角色!V:AE,主动技能!F324+7,FALSE))</f>
        <v>0</v>
      </c>
      <c r="AF324" s="19">
        <f>VLOOKUP(F324,对应表!AY:BA,3,FALSE)</f>
        <v>0</v>
      </c>
      <c r="AG324" s="19">
        <f>VLOOKUP(F324,对应表!AY:BA,2,FALSE)</f>
        <v>0</v>
      </c>
      <c r="AH324" s="25" t="str">
        <f>VLOOKUP(F324,特效对应!F:G,2,FALSE)</f>
        <v>attack</v>
      </c>
      <c r="AJ324">
        <f t="shared" si="71"/>
        <v>18</v>
      </c>
      <c r="AQ324" s="6" t="str">
        <f>_xlfn.IFNA(IF(IF($AK324=AQ$5,VLOOKUP(AL324,buff!$K:$L,2,FALSE),"")=0,"",IF($AK324=AQ$5,VLOOKUP(AL324,buff!$K:$L,2,FALSE),"")),"")</f>
        <v/>
      </c>
      <c r="AR324" s="6" t="str">
        <f>_xlfn.IFNA(IF(IF($AK324=AR$5,VLOOKUP(AM324,buff!$K:$L,2,FALSE),"")=0,"",IF($AK324=AR$5,VLOOKUP(AM324,buff!$K:$L,2,FALSE),"")),"")</f>
        <v/>
      </c>
      <c r="AS324" s="6" t="str">
        <f>_xlfn.IFNA(IF(IF($AK324=AS$5,VLOOKUP(AN324,buff!$K:$L,2,FALSE),"")=0,"",IF($AK324=AS$5,VLOOKUP(AN324,buff!$K:$L,2,FALSE),"")),"")</f>
        <v/>
      </c>
      <c r="AT324" s="6" t="str">
        <f>_xlfn.IFNA(IF(IF($AK324=AT$5,VLOOKUP(AO324,buff!$K:$L,2,FALSE),"")=0,"",IF($AK324=AT$5,VLOOKUP(AO324,buff!$K:$L,2,FALSE),"")),"")</f>
        <v/>
      </c>
      <c r="AU324" s="6" t="str">
        <f>_xlfn.IFNA(IF(IF($AK324=AU$5,VLOOKUP(AP324,buff!$K:$L,2,FALSE),"")=0,"",IF($AK324=AU$5,VLOOKUP(AP324,buff!$K:$L,2,FALSE),"")),"")</f>
        <v/>
      </c>
      <c r="AV324" s="6" t="str">
        <f>_xlfn.IFNA(IF(IF($AK324=AV$5,VLOOKUP(AL324,buff!$K:$L,2,FALSE),"")=0,"",IF($AK324=AV$5,VLOOKUP(AL324,buff!$K:$L,2,FALSE),"")),"")</f>
        <v/>
      </c>
      <c r="AW324" s="6" t="str">
        <f>_xlfn.IFNA(IF(IF($AK324=AW$5,VLOOKUP(AM324,buff!$K:$L,2,FALSE),"")=0,"",IF($AK324=AW$5,VLOOKUP(AM324,buff!$K:$L,2,FALSE),"")),"")</f>
        <v/>
      </c>
      <c r="AX324" s="6" t="str">
        <f>_xlfn.IFNA(IF(IF($AK324=AX$5,VLOOKUP(AN324,buff!$K:$L,2,FALSE),"")=0,"",IF($AK324=AX$5,VLOOKUP(AN324,buff!$K:$L,2,FALSE),"")),"")</f>
        <v/>
      </c>
      <c r="AY324" s="6" t="str">
        <f>_xlfn.IFNA(IF(IF($AK324=AY$5,VLOOKUP(AO324,buff!$K:$L,2,FALSE),"")=0,"",IF($AK324=AY$5,VLOOKUP(AO324,buff!$K:$L,2,FALSE),"")),"")</f>
        <v/>
      </c>
      <c r="AZ324" s="6" t="str">
        <f>_xlfn.IFNA(IF(IF($AK324=AZ$5,VLOOKUP(AP324,buff!$K:$L,2,FALSE),"")=0,"",IF($AK324=AZ$5,VLOOKUP(AP324,buff!$K:$L,2,FALSE),"")),"")</f>
        <v/>
      </c>
      <c r="BA324" s="6" t="e">
        <f>VLOOKUP(AL324,buff!$K:$P,6,FALSE)</f>
        <v>#N/A</v>
      </c>
      <c r="BB324" s="6" t="e">
        <f>VLOOKUP(AM324,buff!$K:$P,6,FALSE)</f>
        <v>#N/A</v>
      </c>
      <c r="BC324" s="6" t="e">
        <f>VLOOKUP(AN324,buff!$K:$P,6,FALSE)</f>
        <v>#N/A</v>
      </c>
      <c r="BD324">
        <f t="shared" si="72"/>
        <v>0</v>
      </c>
      <c r="BE324">
        <f t="shared" si="73"/>
        <v>0</v>
      </c>
      <c r="BF324" s="22">
        <f t="shared" si="74"/>
        <v>100601</v>
      </c>
    </row>
    <row r="325" spans="1:58" x14ac:dyDescent="0.15">
      <c r="A325" t="str">
        <f t="shared" si="81"/>
        <v>莉莉丝主动技能1等级19</v>
      </c>
      <c r="B325" s="8">
        <f t="shared" si="69"/>
        <v>10060119</v>
      </c>
      <c r="C325" s="8" t="str">
        <f>VLOOKUP(G325,角色!A:B,2,FALSE)</f>
        <v>莉莉丝</v>
      </c>
      <c r="D325" s="8" t="str">
        <f t="shared" si="70"/>
        <v>主动技能1</v>
      </c>
      <c r="E325" s="8">
        <f t="shared" si="75"/>
        <v>19</v>
      </c>
      <c r="F325" s="8">
        <f t="shared" si="76"/>
        <v>1</v>
      </c>
      <c r="G325" s="8">
        <f t="shared" si="77"/>
        <v>6</v>
      </c>
      <c r="H325" s="4" t="s">
        <v>426</v>
      </c>
      <c r="I325" s="20" t="str">
        <f t="shared" si="80"/>
        <v>对敌方单体攻击，造成100%攻击力（+54831）点伤害。</v>
      </c>
      <c r="J325" s="4" t="s">
        <v>277</v>
      </c>
      <c r="K325" s="1" t="s">
        <v>102</v>
      </c>
      <c r="L325" s="4" t="s">
        <v>106</v>
      </c>
      <c r="M325" s="4"/>
      <c r="N325" s="4">
        <v>100</v>
      </c>
      <c r="O325" s="20">
        <f>VLOOKUP(L325,对应表!BK:BL,2,FALSE)</f>
        <v>0</v>
      </c>
      <c r="P325" s="25" t="str">
        <f>_xlfn.IFNA(VLOOKUP(G325,角色!V:AE,主动技能!F325+1,FALSE),"")</f>
        <v>|||</v>
      </c>
      <c r="Q325" s="25">
        <f>(VLOOKUP(G325,角色!V:AE,主动技能!F325+4,FALSE))</f>
        <v>1</v>
      </c>
      <c r="R325" s="25">
        <v>0</v>
      </c>
      <c r="S325" s="25">
        <v>0</v>
      </c>
      <c r="T325" s="6" t="str">
        <f t="shared" si="82"/>
        <v/>
      </c>
      <c r="U325" s="6" t="str">
        <f t="shared" si="83"/>
        <v/>
      </c>
      <c r="V325" s="19" t="str">
        <f>VLOOKUP(G325,角色!AW:BC,主动技能!F325+1,FALSE)</f>
        <v>skill_01</v>
      </c>
      <c r="Y325">
        <f t="shared" si="68"/>
        <v>0</v>
      </c>
      <c r="Z325" s="19">
        <f>IF(VLOOKUP(C325,角色!CC:CI,主动技能!F325*2,FALSE)=0,"",VLOOKUP(C325,角色!CC:CI,主动技能!F325*2,FALSE))</f>
        <v>100</v>
      </c>
      <c r="AA325" s="19">
        <f>IF(VLOOKUP(C325,角色!CC:CI,主动技能!F325*2+1,FALSE)=0,0,VLOOKUP(C325,角色!CC:CI,主动技能!F325*2+1,FALSE))</f>
        <v>10</v>
      </c>
      <c r="AB325" s="19">
        <f>IF(INT(VLOOKUP(E325,角色属性概况!I:M,3,FALSE)*AA325/100)=0,"",(INT(VLOOKUP(E325,角色属性概况!I:M,3,FALSE)*AA325/100)))</f>
        <v>54831</v>
      </c>
      <c r="AE325" s="25">
        <f>(VLOOKUP(G325,角色!V:AE,主动技能!F325+7,FALSE))</f>
        <v>0</v>
      </c>
      <c r="AF325" s="19">
        <f>VLOOKUP(F325,对应表!AY:BA,3,FALSE)</f>
        <v>0</v>
      </c>
      <c r="AG325" s="19">
        <f>VLOOKUP(F325,对应表!AY:BA,2,FALSE)</f>
        <v>0</v>
      </c>
      <c r="AH325" s="25" t="str">
        <f>VLOOKUP(F325,特效对应!F:G,2,FALSE)</f>
        <v>attack</v>
      </c>
      <c r="AJ325">
        <f t="shared" si="71"/>
        <v>19</v>
      </c>
      <c r="AQ325" s="6" t="str">
        <f>_xlfn.IFNA(IF(IF($AK325=AQ$5,VLOOKUP(AL325,buff!$K:$L,2,FALSE),"")=0,"",IF($AK325=AQ$5,VLOOKUP(AL325,buff!$K:$L,2,FALSE),"")),"")</f>
        <v/>
      </c>
      <c r="AR325" s="6" t="str">
        <f>_xlfn.IFNA(IF(IF($AK325=AR$5,VLOOKUP(AM325,buff!$K:$L,2,FALSE),"")=0,"",IF($AK325=AR$5,VLOOKUP(AM325,buff!$K:$L,2,FALSE),"")),"")</f>
        <v/>
      </c>
      <c r="AS325" s="6" t="str">
        <f>_xlfn.IFNA(IF(IF($AK325=AS$5,VLOOKUP(AN325,buff!$K:$L,2,FALSE),"")=0,"",IF($AK325=AS$5,VLOOKUP(AN325,buff!$K:$L,2,FALSE),"")),"")</f>
        <v/>
      </c>
      <c r="AT325" s="6" t="str">
        <f>_xlfn.IFNA(IF(IF($AK325=AT$5,VLOOKUP(AO325,buff!$K:$L,2,FALSE),"")=0,"",IF($AK325=AT$5,VLOOKUP(AO325,buff!$K:$L,2,FALSE),"")),"")</f>
        <v/>
      </c>
      <c r="AU325" s="6" t="str">
        <f>_xlfn.IFNA(IF(IF($AK325=AU$5,VLOOKUP(AP325,buff!$K:$L,2,FALSE),"")=0,"",IF($AK325=AU$5,VLOOKUP(AP325,buff!$K:$L,2,FALSE),"")),"")</f>
        <v/>
      </c>
      <c r="AV325" s="6" t="str">
        <f>_xlfn.IFNA(IF(IF($AK325=AV$5,VLOOKUP(AL325,buff!$K:$L,2,FALSE),"")=0,"",IF($AK325=AV$5,VLOOKUP(AL325,buff!$K:$L,2,FALSE),"")),"")</f>
        <v/>
      </c>
      <c r="AW325" s="6" t="str">
        <f>_xlfn.IFNA(IF(IF($AK325=AW$5,VLOOKUP(AM325,buff!$K:$L,2,FALSE),"")=0,"",IF($AK325=AW$5,VLOOKUP(AM325,buff!$K:$L,2,FALSE),"")),"")</f>
        <v/>
      </c>
      <c r="AX325" s="6" t="str">
        <f>_xlfn.IFNA(IF(IF($AK325=AX$5,VLOOKUP(AN325,buff!$K:$L,2,FALSE),"")=0,"",IF($AK325=AX$5,VLOOKUP(AN325,buff!$K:$L,2,FALSE),"")),"")</f>
        <v/>
      </c>
      <c r="AY325" s="6" t="str">
        <f>_xlfn.IFNA(IF(IF($AK325=AY$5,VLOOKUP(AO325,buff!$K:$L,2,FALSE),"")=0,"",IF($AK325=AY$5,VLOOKUP(AO325,buff!$K:$L,2,FALSE),"")),"")</f>
        <v/>
      </c>
      <c r="AZ325" s="6" t="str">
        <f>_xlfn.IFNA(IF(IF($AK325=AZ$5,VLOOKUP(AP325,buff!$K:$L,2,FALSE),"")=0,"",IF($AK325=AZ$5,VLOOKUP(AP325,buff!$K:$L,2,FALSE),"")),"")</f>
        <v/>
      </c>
      <c r="BA325" s="6" t="e">
        <f>VLOOKUP(AL325,buff!$K:$P,6,FALSE)</f>
        <v>#N/A</v>
      </c>
      <c r="BB325" s="6" t="e">
        <f>VLOOKUP(AM325,buff!$K:$P,6,FALSE)</f>
        <v>#N/A</v>
      </c>
      <c r="BC325" s="6" t="e">
        <f>VLOOKUP(AN325,buff!$K:$P,6,FALSE)</f>
        <v>#N/A</v>
      </c>
      <c r="BD325">
        <f t="shared" si="72"/>
        <v>0</v>
      </c>
      <c r="BE325">
        <f t="shared" si="73"/>
        <v>0</v>
      </c>
      <c r="BF325" s="22">
        <f t="shared" si="74"/>
        <v>100601</v>
      </c>
    </row>
    <row r="326" spans="1:58" x14ac:dyDescent="0.15">
      <c r="A326" t="str">
        <f t="shared" si="81"/>
        <v>莉莉丝主动技能1等级20</v>
      </c>
      <c r="B326" s="8">
        <f t="shared" si="69"/>
        <v>10060120</v>
      </c>
      <c r="C326" s="8" t="str">
        <f>VLOOKUP(G326,角色!A:B,2,FALSE)</f>
        <v>莉莉丝</v>
      </c>
      <c r="D326" s="8" t="str">
        <f t="shared" si="70"/>
        <v>主动技能1</v>
      </c>
      <c r="E326" s="8">
        <f t="shared" si="75"/>
        <v>20</v>
      </c>
      <c r="F326" s="8">
        <f t="shared" si="76"/>
        <v>1</v>
      </c>
      <c r="G326" s="8">
        <f t="shared" si="77"/>
        <v>6</v>
      </c>
      <c r="H326" s="4" t="s">
        <v>426</v>
      </c>
      <c r="I326" s="20" t="str">
        <f t="shared" si="80"/>
        <v>对敌方单体攻击，造成100%攻击力（+77646）点伤害。</v>
      </c>
      <c r="J326" s="4" t="s">
        <v>277</v>
      </c>
      <c r="K326" s="1" t="s">
        <v>102</v>
      </c>
      <c r="L326" s="4" t="s">
        <v>106</v>
      </c>
      <c r="M326" s="4"/>
      <c r="N326" s="4">
        <v>100</v>
      </c>
      <c r="O326" s="20">
        <f>VLOOKUP(L326,对应表!BK:BL,2,FALSE)</f>
        <v>0</v>
      </c>
      <c r="P326" s="25" t="str">
        <f>_xlfn.IFNA(VLOOKUP(G326,角色!V:AE,主动技能!F326+1,FALSE),"")</f>
        <v>|||</v>
      </c>
      <c r="Q326" s="25">
        <f>(VLOOKUP(G326,角色!V:AE,主动技能!F326+4,FALSE))</f>
        <v>1</v>
      </c>
      <c r="R326" s="25">
        <v>0</v>
      </c>
      <c r="S326" s="25">
        <v>0</v>
      </c>
      <c r="T326" s="6" t="str">
        <f t="shared" si="82"/>
        <v/>
      </c>
      <c r="U326" s="6" t="str">
        <f t="shared" si="83"/>
        <v/>
      </c>
      <c r="V326" s="19" t="str">
        <f>VLOOKUP(G326,角色!AW:BC,主动技能!F326+1,FALSE)</f>
        <v>skill_01</v>
      </c>
      <c r="Y326">
        <f t="shared" si="68"/>
        <v>0</v>
      </c>
      <c r="Z326" s="19">
        <f>IF(VLOOKUP(C326,角色!CC:CI,主动技能!F326*2,FALSE)=0,"",VLOOKUP(C326,角色!CC:CI,主动技能!F326*2,FALSE))</f>
        <v>100</v>
      </c>
      <c r="AA326" s="19">
        <f>IF(VLOOKUP(C326,角色!CC:CI,主动技能!F326*2+1,FALSE)=0,0,VLOOKUP(C326,角色!CC:CI,主动技能!F326*2+1,FALSE))</f>
        <v>10</v>
      </c>
      <c r="AB326" s="19">
        <f>IF(INT(VLOOKUP(E326,角色属性概况!I:M,3,FALSE)*AA326/100)=0,"",(INT(VLOOKUP(E326,角色属性概况!I:M,3,FALSE)*AA326/100)))</f>
        <v>77646</v>
      </c>
      <c r="AE326" s="25">
        <f>(VLOOKUP(G326,角色!V:AE,主动技能!F326+7,FALSE))</f>
        <v>0</v>
      </c>
      <c r="AF326" s="19">
        <f>VLOOKUP(F326,对应表!AY:BA,3,FALSE)</f>
        <v>0</v>
      </c>
      <c r="AG326" s="19">
        <f>VLOOKUP(F326,对应表!AY:BA,2,FALSE)</f>
        <v>0</v>
      </c>
      <c r="AH326" s="25" t="str">
        <f>VLOOKUP(F326,特效对应!F:G,2,FALSE)</f>
        <v>attack</v>
      </c>
      <c r="AJ326">
        <f t="shared" si="71"/>
        <v>20</v>
      </c>
      <c r="AQ326" s="6" t="str">
        <f>_xlfn.IFNA(IF(IF($AK326=AQ$5,VLOOKUP(AL326,buff!$K:$L,2,FALSE),"")=0,"",IF($AK326=AQ$5,VLOOKUP(AL326,buff!$K:$L,2,FALSE),"")),"")</f>
        <v/>
      </c>
      <c r="AR326" s="6" t="str">
        <f>_xlfn.IFNA(IF(IF($AK326=AR$5,VLOOKUP(AM326,buff!$K:$L,2,FALSE),"")=0,"",IF($AK326=AR$5,VLOOKUP(AM326,buff!$K:$L,2,FALSE),"")),"")</f>
        <v/>
      </c>
      <c r="AS326" s="6" t="str">
        <f>_xlfn.IFNA(IF(IF($AK326=AS$5,VLOOKUP(AN326,buff!$K:$L,2,FALSE),"")=0,"",IF($AK326=AS$5,VLOOKUP(AN326,buff!$K:$L,2,FALSE),"")),"")</f>
        <v/>
      </c>
      <c r="AT326" s="6" t="str">
        <f>_xlfn.IFNA(IF(IF($AK326=AT$5,VLOOKUP(AO326,buff!$K:$L,2,FALSE),"")=0,"",IF($AK326=AT$5,VLOOKUP(AO326,buff!$K:$L,2,FALSE),"")),"")</f>
        <v/>
      </c>
      <c r="AU326" s="6" t="str">
        <f>_xlfn.IFNA(IF(IF($AK326=AU$5,VLOOKUP(AP326,buff!$K:$L,2,FALSE),"")=0,"",IF($AK326=AU$5,VLOOKUP(AP326,buff!$K:$L,2,FALSE),"")),"")</f>
        <v/>
      </c>
      <c r="AV326" s="6" t="str">
        <f>_xlfn.IFNA(IF(IF($AK326=AV$5,VLOOKUP(AL326,buff!$K:$L,2,FALSE),"")=0,"",IF($AK326=AV$5,VLOOKUP(AL326,buff!$K:$L,2,FALSE),"")),"")</f>
        <v/>
      </c>
      <c r="AW326" s="6" t="str">
        <f>_xlfn.IFNA(IF(IF($AK326=AW$5,VLOOKUP(AM326,buff!$K:$L,2,FALSE),"")=0,"",IF($AK326=AW$5,VLOOKUP(AM326,buff!$K:$L,2,FALSE),"")),"")</f>
        <v/>
      </c>
      <c r="AX326" s="6" t="str">
        <f>_xlfn.IFNA(IF(IF($AK326=AX$5,VLOOKUP(AN326,buff!$K:$L,2,FALSE),"")=0,"",IF($AK326=AX$5,VLOOKUP(AN326,buff!$K:$L,2,FALSE),"")),"")</f>
        <v/>
      </c>
      <c r="AY326" s="6" t="str">
        <f>_xlfn.IFNA(IF(IF($AK326=AY$5,VLOOKUP(AO326,buff!$K:$L,2,FALSE),"")=0,"",IF($AK326=AY$5,VLOOKUP(AO326,buff!$K:$L,2,FALSE),"")),"")</f>
        <v/>
      </c>
      <c r="AZ326" s="6" t="str">
        <f>_xlfn.IFNA(IF(IF($AK326=AZ$5,VLOOKUP(AP326,buff!$K:$L,2,FALSE),"")=0,"",IF($AK326=AZ$5,VLOOKUP(AP326,buff!$K:$L,2,FALSE),"")),"")</f>
        <v/>
      </c>
      <c r="BA326" s="6" t="e">
        <f>VLOOKUP(AL326,buff!$K:$P,6,FALSE)</f>
        <v>#N/A</v>
      </c>
      <c r="BB326" s="6" t="e">
        <f>VLOOKUP(AM326,buff!$K:$P,6,FALSE)</f>
        <v>#N/A</v>
      </c>
      <c r="BC326" s="6" t="e">
        <f>VLOOKUP(AN326,buff!$K:$P,6,FALSE)</f>
        <v>#N/A</v>
      </c>
      <c r="BD326">
        <f t="shared" si="72"/>
        <v>0</v>
      </c>
      <c r="BE326">
        <f t="shared" si="73"/>
        <v>0</v>
      </c>
      <c r="BF326" s="22">
        <f t="shared" si="74"/>
        <v>100601</v>
      </c>
    </row>
    <row r="327" spans="1:58" x14ac:dyDescent="0.15">
      <c r="A327" t="str">
        <f t="shared" si="81"/>
        <v>莉莉丝主动技能2等级1</v>
      </c>
      <c r="B327" s="8">
        <f t="shared" si="69"/>
        <v>10060201</v>
      </c>
      <c r="C327" s="8" t="str">
        <f>VLOOKUP(G327,角色!A:B,2,FALSE)</f>
        <v>莉莉丝</v>
      </c>
      <c r="D327" s="8" t="str">
        <f t="shared" si="70"/>
        <v>主动技能2</v>
      </c>
      <c r="E327" s="8">
        <f t="shared" si="75"/>
        <v>1</v>
      </c>
      <c r="F327" s="8">
        <f t="shared" si="76"/>
        <v>2</v>
      </c>
      <c r="G327" s="8">
        <f t="shared" si="77"/>
        <v>6</v>
      </c>
      <c r="H327" s="4" t="s">
        <v>888</v>
      </c>
      <c r="I327" s="4" t="str">
        <f>"增加己方全体10%（+"&amp;BA327&amp;"）点防御。"</f>
        <v>增加己方全体10%（+221）点防御。</v>
      </c>
      <c r="J327" s="4" t="s">
        <v>416</v>
      </c>
      <c r="K327" s="1" t="s">
        <v>102</v>
      </c>
      <c r="L327" s="4" t="s">
        <v>108</v>
      </c>
      <c r="M327" s="4" t="s">
        <v>420</v>
      </c>
      <c r="N327" s="4">
        <v>100</v>
      </c>
      <c r="O327" s="20">
        <f>VLOOKUP(L327,对应表!BK:BL,2,FALSE)</f>
        <v>100</v>
      </c>
      <c r="P327" s="25" t="str">
        <f>_xlfn.IFNA(VLOOKUP(G327,角色!V:AE,主动技能!F327+1,FALSE),"")</f>
        <v>||eff_shouhuzhili|</v>
      </c>
      <c r="Q327" s="25">
        <f>(VLOOKUP(G327,角色!V:AE,主动技能!F327+4,FALSE))</f>
        <v>2</v>
      </c>
      <c r="R327" s="25">
        <v>0</v>
      </c>
      <c r="S327" s="25">
        <v>0</v>
      </c>
      <c r="T327" s="6" t="str">
        <f t="shared" si="82"/>
        <v>100050:100:2:0</v>
      </c>
      <c r="U327" s="6" t="str">
        <f t="shared" si="83"/>
        <v/>
      </c>
      <c r="V327" s="19" t="str">
        <f>VLOOKUP(G327,角色!AW:BC,主动技能!F327+1,FALSE)</f>
        <v>skill_07</v>
      </c>
      <c r="Y327">
        <f t="shared" ref="Y327:Y390" si="84">VLOOKUP(D327,BG:BH,2,FALSE)</f>
        <v>0</v>
      </c>
      <c r="Z327" s="19" t="str">
        <f>IF(VLOOKUP(C327,角色!CC:CI,主动技能!F327*2,FALSE)=0,"",VLOOKUP(C327,角色!CC:CI,主动技能!F327*2,FALSE))</f>
        <v/>
      </c>
      <c r="AA327" s="19">
        <f>IF(VLOOKUP(C327,角色!CC:CI,主动技能!F327*2+1,FALSE)=0,0,VLOOKUP(C327,角色!CC:CI,主动技能!F327*2+1,FALSE))</f>
        <v>0</v>
      </c>
      <c r="AB327" s="19" t="str">
        <f>IF(INT(VLOOKUP(E327,角色属性概况!I:M,3,FALSE)*AA327/100)=0,"",(INT(VLOOKUP(E327,角色属性概况!I:M,3,FALSE)*AA327/100)))</f>
        <v/>
      </c>
      <c r="AE327" s="25">
        <f>(VLOOKUP(G327,角色!V:AE,主动技能!F327+7,FALSE))</f>
        <v>1</v>
      </c>
      <c r="AF327" s="19">
        <f>VLOOKUP(F327,对应表!AY:BA,3,FALSE)</f>
        <v>1</v>
      </c>
      <c r="AG327" s="19">
        <f>VLOOKUP(F327,对应表!AY:BA,2,FALSE)</f>
        <v>1</v>
      </c>
      <c r="AH327" s="25" t="str">
        <f>VLOOKUP(F327,特效对应!F:G,2,FALSE)</f>
        <v>attackex</v>
      </c>
      <c r="AJ327">
        <f t="shared" si="71"/>
        <v>1</v>
      </c>
      <c r="AK327" s="1" t="s">
        <v>117</v>
      </c>
      <c r="AL327" s="4" t="s">
        <v>909</v>
      </c>
      <c r="AQ327" s="6" t="str">
        <f>_xlfn.IFNA(IF(IF($AK327=AQ$5,VLOOKUP(AL327,buff!$K:$L,2,FALSE),"")=0,"",IF($AK327=AQ$5,VLOOKUP(AL327,buff!$K:$L,2,FALSE),"")),"")</f>
        <v>100050:100:2:0</v>
      </c>
      <c r="AR327" s="6" t="str">
        <f>_xlfn.IFNA(IF(IF($AK327=AR$5,VLOOKUP(AM327,buff!$K:$L,2,FALSE),"")=0,"",IF($AK327=AR$5,VLOOKUP(AM327,buff!$K:$L,2,FALSE),"")),"")</f>
        <v/>
      </c>
      <c r="AS327" s="6" t="str">
        <f>_xlfn.IFNA(IF(IF($AK327=AS$5,VLOOKUP(AN327,buff!$K:$L,2,FALSE),"")=0,"",IF($AK327=AS$5,VLOOKUP(AN327,buff!$K:$L,2,FALSE),"")),"")</f>
        <v/>
      </c>
      <c r="AT327" s="6" t="str">
        <f>_xlfn.IFNA(IF(IF($AK327=AT$5,VLOOKUP(AO327,buff!$K:$L,2,FALSE),"")=0,"",IF($AK327=AT$5,VLOOKUP(AO327,buff!$K:$L,2,FALSE),"")),"")</f>
        <v/>
      </c>
      <c r="AU327" s="6" t="str">
        <f>_xlfn.IFNA(IF(IF($AK327=AU$5,VLOOKUP(AP327,buff!$K:$L,2,FALSE),"")=0,"",IF($AK327=AU$5,VLOOKUP(AP327,buff!$K:$L,2,FALSE),"")),"")</f>
        <v/>
      </c>
      <c r="AV327" s="6" t="str">
        <f>_xlfn.IFNA(IF(IF($AK327=AV$5,VLOOKUP(AL327,buff!$K:$L,2,FALSE),"")=0,"",IF($AK327=AV$5,VLOOKUP(AL327,buff!$K:$L,2,FALSE),"")),"")</f>
        <v/>
      </c>
      <c r="AW327" s="6" t="str">
        <f>_xlfn.IFNA(IF(IF($AK327=AW$5,VLOOKUP(AM327,buff!$K:$L,2,FALSE),"")=0,"",IF($AK327=AW$5,VLOOKUP(AM327,buff!$K:$L,2,FALSE),"")),"")</f>
        <v/>
      </c>
      <c r="AX327" s="6" t="str">
        <f>_xlfn.IFNA(IF(IF($AK327=AX$5,VLOOKUP(AN327,buff!$K:$L,2,FALSE),"")=0,"",IF($AK327=AX$5,VLOOKUP(AN327,buff!$K:$L,2,FALSE),"")),"")</f>
        <v/>
      </c>
      <c r="AY327" s="6" t="str">
        <f>_xlfn.IFNA(IF(IF($AK327=AY$5,VLOOKUP(AO327,buff!$K:$L,2,FALSE),"")=0,"",IF($AK327=AY$5,VLOOKUP(AO327,buff!$K:$L,2,FALSE),"")),"")</f>
        <v/>
      </c>
      <c r="AZ327" s="6" t="str">
        <f>_xlfn.IFNA(IF(IF($AK327=AZ$5,VLOOKUP(AP327,buff!$K:$L,2,FALSE),"")=0,"",IF($AK327=AZ$5,VLOOKUP(AP327,buff!$K:$L,2,FALSE),"")),"")</f>
        <v/>
      </c>
      <c r="BA327" s="6">
        <f>VLOOKUP(AL327,buff!$K:$P,6,FALSE)</f>
        <v>221</v>
      </c>
      <c r="BB327" s="6" t="e">
        <f>VLOOKUP(AM327,buff!$K:$P,6,FALSE)</f>
        <v>#N/A</v>
      </c>
      <c r="BC327" s="6" t="e">
        <f>VLOOKUP(AN327,buff!$K:$P,6,FALSE)</f>
        <v>#N/A</v>
      </c>
      <c r="BD327">
        <f t="shared" si="72"/>
        <v>2</v>
      </c>
      <c r="BE327">
        <f t="shared" si="73"/>
        <v>1</v>
      </c>
      <c r="BF327" s="22">
        <f t="shared" si="74"/>
        <v>100602</v>
      </c>
    </row>
    <row r="328" spans="1:58" x14ac:dyDescent="0.15">
      <c r="A328" t="str">
        <f t="shared" si="81"/>
        <v>莉莉丝主动技能2等级2</v>
      </c>
      <c r="B328" s="8">
        <f t="shared" ref="B328:B391" si="85">1*10000000+G328*10000+F328*100+E328</f>
        <v>10060202</v>
      </c>
      <c r="C328" s="8" t="str">
        <f>VLOOKUP(G328,角色!A:B,2,FALSE)</f>
        <v>莉莉丝</v>
      </c>
      <c r="D328" s="8" t="str">
        <f t="shared" ref="D328:D391" si="86">$D$4&amp;F328</f>
        <v>主动技能2</v>
      </c>
      <c r="E328" s="8">
        <f t="shared" si="75"/>
        <v>2</v>
      </c>
      <c r="F328" s="8">
        <f t="shared" si="76"/>
        <v>2</v>
      </c>
      <c r="G328" s="8">
        <f t="shared" si="77"/>
        <v>6</v>
      </c>
      <c r="H328" s="4" t="s">
        <v>888</v>
      </c>
      <c r="I328" s="4" t="str">
        <f t="shared" ref="I328:I346" si="87">"增加己方全体10%（+"&amp;BA328&amp;"）点防御。"</f>
        <v>增加己方全体10%（+244）点防御。</v>
      </c>
      <c r="J328" s="4" t="s">
        <v>416</v>
      </c>
      <c r="K328" s="1" t="s">
        <v>102</v>
      </c>
      <c r="L328" s="4" t="s">
        <v>108</v>
      </c>
      <c r="M328" s="4" t="s">
        <v>420</v>
      </c>
      <c r="N328" s="4">
        <v>100</v>
      </c>
      <c r="O328" s="20">
        <f>VLOOKUP(L328,对应表!BK:BL,2,FALSE)</f>
        <v>100</v>
      </c>
      <c r="P328" s="25" t="str">
        <f>_xlfn.IFNA(VLOOKUP(G328,角色!V:AE,主动技能!F328+1,FALSE),"")</f>
        <v>||eff_shouhuzhili|</v>
      </c>
      <c r="Q328" s="25">
        <f>(VLOOKUP(G328,角色!V:AE,主动技能!F328+4,FALSE))</f>
        <v>2</v>
      </c>
      <c r="R328" s="25">
        <v>0</v>
      </c>
      <c r="S328" s="25">
        <v>0</v>
      </c>
      <c r="T328" s="6" t="str">
        <f t="shared" si="82"/>
        <v>100051:100:2:0</v>
      </c>
      <c r="U328" s="6" t="str">
        <f t="shared" si="83"/>
        <v/>
      </c>
      <c r="V328" s="19" t="str">
        <f>VLOOKUP(G328,角色!AW:BC,主动技能!F328+1,FALSE)</f>
        <v>skill_07</v>
      </c>
      <c r="Y328">
        <f t="shared" si="84"/>
        <v>0</v>
      </c>
      <c r="Z328" s="19" t="str">
        <f>IF(VLOOKUP(C328,角色!CC:CI,主动技能!F328*2,FALSE)=0,"",VLOOKUP(C328,角色!CC:CI,主动技能!F328*2,FALSE))</f>
        <v/>
      </c>
      <c r="AA328" s="19">
        <f>IF(VLOOKUP(C328,角色!CC:CI,主动技能!F328*2+1,FALSE)=0,0,VLOOKUP(C328,角色!CC:CI,主动技能!F328*2+1,FALSE))</f>
        <v>0</v>
      </c>
      <c r="AB328" s="19" t="str">
        <f>IF(INT(VLOOKUP(E328,角色属性概况!I:M,3,FALSE)*AA328/100)=0,"",(INT(VLOOKUP(E328,角色属性概况!I:M,3,FALSE)*AA328/100)))</f>
        <v/>
      </c>
      <c r="AE328" s="25">
        <f>(VLOOKUP(G328,角色!V:AE,主动技能!F328+7,FALSE))</f>
        <v>1</v>
      </c>
      <c r="AF328" s="19">
        <f>VLOOKUP(F328,对应表!AY:BA,3,FALSE)</f>
        <v>1</v>
      </c>
      <c r="AG328" s="19">
        <f>VLOOKUP(F328,对应表!AY:BA,2,FALSE)</f>
        <v>1</v>
      </c>
      <c r="AH328" s="25" t="str">
        <f>VLOOKUP(F328,特效对应!F:G,2,FALSE)</f>
        <v>attackex</v>
      </c>
      <c r="AJ328">
        <f t="shared" ref="AJ328:AJ391" si="88">E328</f>
        <v>2</v>
      </c>
      <c r="AK328" s="1" t="s">
        <v>117</v>
      </c>
      <c r="AL328" s="4" t="s">
        <v>910</v>
      </c>
      <c r="AQ328" s="6" t="str">
        <f>_xlfn.IFNA(IF(IF($AK328=AQ$5,VLOOKUP(AL328,buff!$K:$L,2,FALSE),"")=0,"",IF($AK328=AQ$5,VLOOKUP(AL328,buff!$K:$L,2,FALSE),"")),"")</f>
        <v>100051:100:2:0</v>
      </c>
      <c r="AR328" s="6" t="str">
        <f>_xlfn.IFNA(IF(IF($AK328=AR$5,VLOOKUP(AM328,buff!$K:$L,2,FALSE),"")=0,"",IF($AK328=AR$5,VLOOKUP(AM328,buff!$K:$L,2,FALSE),"")),"")</f>
        <v/>
      </c>
      <c r="AS328" s="6" t="str">
        <f>_xlfn.IFNA(IF(IF($AK328=AS$5,VLOOKUP(AN328,buff!$K:$L,2,FALSE),"")=0,"",IF($AK328=AS$5,VLOOKUP(AN328,buff!$K:$L,2,FALSE),"")),"")</f>
        <v/>
      </c>
      <c r="AT328" s="6" t="str">
        <f>_xlfn.IFNA(IF(IF($AK328=AT$5,VLOOKUP(AO328,buff!$K:$L,2,FALSE),"")=0,"",IF($AK328=AT$5,VLOOKUP(AO328,buff!$K:$L,2,FALSE),"")),"")</f>
        <v/>
      </c>
      <c r="AU328" s="6" t="str">
        <f>_xlfn.IFNA(IF(IF($AK328=AU$5,VLOOKUP(AP328,buff!$K:$L,2,FALSE),"")=0,"",IF($AK328=AU$5,VLOOKUP(AP328,buff!$K:$L,2,FALSE),"")),"")</f>
        <v/>
      </c>
      <c r="AV328" s="6" t="str">
        <f>_xlfn.IFNA(IF(IF($AK328=AV$5,VLOOKUP(AL328,buff!$K:$L,2,FALSE),"")=0,"",IF($AK328=AV$5,VLOOKUP(AL328,buff!$K:$L,2,FALSE),"")),"")</f>
        <v/>
      </c>
      <c r="AW328" s="6" t="str">
        <f>_xlfn.IFNA(IF(IF($AK328=AW$5,VLOOKUP(AM328,buff!$K:$L,2,FALSE),"")=0,"",IF($AK328=AW$5,VLOOKUP(AM328,buff!$K:$L,2,FALSE),"")),"")</f>
        <v/>
      </c>
      <c r="AX328" s="6" t="str">
        <f>_xlfn.IFNA(IF(IF($AK328=AX$5,VLOOKUP(AN328,buff!$K:$L,2,FALSE),"")=0,"",IF($AK328=AX$5,VLOOKUP(AN328,buff!$K:$L,2,FALSE),"")),"")</f>
        <v/>
      </c>
      <c r="AY328" s="6" t="str">
        <f>_xlfn.IFNA(IF(IF($AK328=AY$5,VLOOKUP(AO328,buff!$K:$L,2,FALSE),"")=0,"",IF($AK328=AY$5,VLOOKUP(AO328,buff!$K:$L,2,FALSE),"")),"")</f>
        <v/>
      </c>
      <c r="AZ328" s="6" t="str">
        <f>_xlfn.IFNA(IF(IF($AK328=AZ$5,VLOOKUP(AP328,buff!$K:$L,2,FALSE),"")=0,"",IF($AK328=AZ$5,VLOOKUP(AP328,buff!$K:$L,2,FALSE),"")),"")</f>
        <v/>
      </c>
      <c r="BA328" s="6">
        <f>VLOOKUP(AL328,buff!$K:$P,6,FALSE)</f>
        <v>244</v>
      </c>
      <c r="BB328" s="6" t="e">
        <f>VLOOKUP(AM328,buff!$K:$P,6,FALSE)</f>
        <v>#N/A</v>
      </c>
      <c r="BC328" s="6" t="e">
        <f>VLOOKUP(AN328,buff!$K:$P,6,FALSE)</f>
        <v>#N/A</v>
      </c>
      <c r="BD328">
        <f t="shared" ref="BD328:BD391" si="89">IF(F328=1,0,IF(F328=2,2,3))</f>
        <v>2</v>
      </c>
      <c r="BE328">
        <f t="shared" ref="BE328:BE391" si="90">IF(F328=1,0,IF(F328=2,1,2))</f>
        <v>1</v>
      </c>
      <c r="BF328" s="22">
        <f t="shared" ref="BF328:BF391" si="91">1*100000+G328*100+F328</f>
        <v>100602</v>
      </c>
    </row>
    <row r="329" spans="1:58" x14ac:dyDescent="0.15">
      <c r="A329" t="str">
        <f t="shared" si="81"/>
        <v>莉莉丝主动技能2等级3</v>
      </c>
      <c r="B329" s="8">
        <f t="shared" si="85"/>
        <v>10060203</v>
      </c>
      <c r="C329" s="8" t="str">
        <f>VLOOKUP(G329,角色!A:B,2,FALSE)</f>
        <v>莉莉丝</v>
      </c>
      <c r="D329" s="8" t="str">
        <f t="shared" si="86"/>
        <v>主动技能2</v>
      </c>
      <c r="E329" s="8">
        <f t="shared" ref="E329:E392" si="92">IF(E328=E$5,1,E328+1)</f>
        <v>3</v>
      </c>
      <c r="F329" s="8">
        <f t="shared" ref="F329:F392" si="93">IF(E329=1,IF(F328=$F$5,1,F328+1),F328)</f>
        <v>2</v>
      </c>
      <c r="G329" s="8">
        <f t="shared" ref="G329:G392" si="94">IF((F329=1)*(E329=1),G328+1,G328)</f>
        <v>6</v>
      </c>
      <c r="H329" s="4" t="s">
        <v>888</v>
      </c>
      <c r="I329" s="4" t="str">
        <f t="shared" si="87"/>
        <v>增加己方全体10%（+323）点防御。</v>
      </c>
      <c r="J329" s="4" t="s">
        <v>416</v>
      </c>
      <c r="K329" s="1" t="s">
        <v>102</v>
      </c>
      <c r="L329" s="4" t="s">
        <v>108</v>
      </c>
      <c r="M329" s="4" t="s">
        <v>420</v>
      </c>
      <c r="N329" s="4">
        <v>100</v>
      </c>
      <c r="O329" s="20">
        <f>VLOOKUP(L329,对应表!BK:BL,2,FALSE)</f>
        <v>100</v>
      </c>
      <c r="P329" s="25" t="str">
        <f>_xlfn.IFNA(VLOOKUP(G329,角色!V:AE,主动技能!F329+1,FALSE),"")</f>
        <v>||eff_shouhuzhili|</v>
      </c>
      <c r="Q329" s="25">
        <f>(VLOOKUP(G329,角色!V:AE,主动技能!F329+4,FALSE))</f>
        <v>2</v>
      </c>
      <c r="R329" s="25">
        <v>0</v>
      </c>
      <c r="S329" s="25">
        <v>0</v>
      </c>
      <c r="T329" s="6" t="str">
        <f t="shared" si="82"/>
        <v>100052:100:2:0</v>
      </c>
      <c r="U329" s="6" t="str">
        <f t="shared" si="83"/>
        <v/>
      </c>
      <c r="V329" s="19" t="str">
        <f>VLOOKUP(G329,角色!AW:BC,主动技能!F329+1,FALSE)</f>
        <v>skill_07</v>
      </c>
      <c r="Y329">
        <f t="shared" si="84"/>
        <v>0</v>
      </c>
      <c r="Z329" s="19" t="str">
        <f>IF(VLOOKUP(C329,角色!CC:CI,主动技能!F329*2,FALSE)=0,"",VLOOKUP(C329,角色!CC:CI,主动技能!F329*2,FALSE))</f>
        <v/>
      </c>
      <c r="AA329" s="19">
        <f>IF(VLOOKUP(C329,角色!CC:CI,主动技能!F329*2+1,FALSE)=0,0,VLOOKUP(C329,角色!CC:CI,主动技能!F329*2+1,FALSE))</f>
        <v>0</v>
      </c>
      <c r="AB329" s="19" t="str">
        <f>IF(INT(VLOOKUP(E329,角色属性概况!I:M,3,FALSE)*AA329/100)=0,"",(INT(VLOOKUP(E329,角色属性概况!I:M,3,FALSE)*AA329/100)))</f>
        <v/>
      </c>
      <c r="AE329" s="25">
        <f>(VLOOKUP(G329,角色!V:AE,主动技能!F329+7,FALSE))</f>
        <v>1</v>
      </c>
      <c r="AF329" s="19">
        <f>VLOOKUP(F329,对应表!AY:BA,3,FALSE)</f>
        <v>1</v>
      </c>
      <c r="AG329" s="19">
        <f>VLOOKUP(F329,对应表!AY:BA,2,FALSE)</f>
        <v>1</v>
      </c>
      <c r="AH329" s="25" t="str">
        <f>VLOOKUP(F329,特效对应!F:G,2,FALSE)</f>
        <v>attackex</v>
      </c>
      <c r="AJ329">
        <f t="shared" si="88"/>
        <v>3</v>
      </c>
      <c r="AK329" s="1" t="s">
        <v>117</v>
      </c>
      <c r="AL329" s="4" t="s">
        <v>911</v>
      </c>
      <c r="AQ329" s="6" t="str">
        <f>_xlfn.IFNA(IF(IF($AK329=AQ$5,VLOOKUP(AL329,buff!$K:$L,2,FALSE),"")=0,"",IF($AK329=AQ$5,VLOOKUP(AL329,buff!$K:$L,2,FALSE),"")),"")</f>
        <v>100052:100:2:0</v>
      </c>
      <c r="AR329" s="6" t="str">
        <f>_xlfn.IFNA(IF(IF($AK329=AR$5,VLOOKUP(AM329,buff!$K:$L,2,FALSE),"")=0,"",IF($AK329=AR$5,VLOOKUP(AM329,buff!$K:$L,2,FALSE),"")),"")</f>
        <v/>
      </c>
      <c r="AS329" s="6" t="str">
        <f>_xlfn.IFNA(IF(IF($AK329=AS$5,VLOOKUP(AN329,buff!$K:$L,2,FALSE),"")=0,"",IF($AK329=AS$5,VLOOKUP(AN329,buff!$K:$L,2,FALSE),"")),"")</f>
        <v/>
      </c>
      <c r="AT329" s="6" t="str">
        <f>_xlfn.IFNA(IF(IF($AK329=AT$5,VLOOKUP(AO329,buff!$K:$L,2,FALSE),"")=0,"",IF($AK329=AT$5,VLOOKUP(AO329,buff!$K:$L,2,FALSE),"")),"")</f>
        <v/>
      </c>
      <c r="AU329" s="6" t="str">
        <f>_xlfn.IFNA(IF(IF($AK329=AU$5,VLOOKUP(AP329,buff!$K:$L,2,FALSE),"")=0,"",IF($AK329=AU$5,VLOOKUP(AP329,buff!$K:$L,2,FALSE),"")),"")</f>
        <v/>
      </c>
      <c r="AV329" s="6" t="str">
        <f>_xlfn.IFNA(IF(IF($AK329=AV$5,VLOOKUP(AL329,buff!$K:$L,2,FALSE),"")=0,"",IF($AK329=AV$5,VLOOKUP(AL329,buff!$K:$L,2,FALSE),"")),"")</f>
        <v/>
      </c>
      <c r="AW329" s="6" t="str">
        <f>_xlfn.IFNA(IF(IF($AK329=AW$5,VLOOKUP(AM329,buff!$K:$L,2,FALSE),"")=0,"",IF($AK329=AW$5,VLOOKUP(AM329,buff!$K:$L,2,FALSE),"")),"")</f>
        <v/>
      </c>
      <c r="AX329" s="6" t="str">
        <f>_xlfn.IFNA(IF(IF($AK329=AX$5,VLOOKUP(AN329,buff!$K:$L,2,FALSE),"")=0,"",IF($AK329=AX$5,VLOOKUP(AN329,buff!$K:$L,2,FALSE),"")),"")</f>
        <v/>
      </c>
      <c r="AY329" s="6" t="str">
        <f>_xlfn.IFNA(IF(IF($AK329=AY$5,VLOOKUP(AO329,buff!$K:$L,2,FALSE),"")=0,"",IF($AK329=AY$5,VLOOKUP(AO329,buff!$K:$L,2,FALSE),"")),"")</f>
        <v/>
      </c>
      <c r="AZ329" s="6" t="str">
        <f>_xlfn.IFNA(IF(IF($AK329=AZ$5,VLOOKUP(AP329,buff!$K:$L,2,FALSE),"")=0,"",IF($AK329=AZ$5,VLOOKUP(AP329,buff!$K:$L,2,FALSE),"")),"")</f>
        <v/>
      </c>
      <c r="BA329" s="6">
        <f>VLOOKUP(AL329,buff!$K:$P,6,FALSE)</f>
        <v>323</v>
      </c>
      <c r="BB329" s="6" t="e">
        <f>VLOOKUP(AM329,buff!$K:$P,6,FALSE)</f>
        <v>#N/A</v>
      </c>
      <c r="BC329" s="6" t="e">
        <f>VLOOKUP(AN329,buff!$K:$P,6,FALSE)</f>
        <v>#N/A</v>
      </c>
      <c r="BD329">
        <f t="shared" si="89"/>
        <v>2</v>
      </c>
      <c r="BE329">
        <f t="shared" si="90"/>
        <v>1</v>
      </c>
      <c r="BF329" s="22">
        <f t="shared" si="91"/>
        <v>100602</v>
      </c>
    </row>
    <row r="330" spans="1:58" x14ac:dyDescent="0.15">
      <c r="A330" t="str">
        <f t="shared" si="81"/>
        <v>莉莉丝主动技能2等级4</v>
      </c>
      <c r="B330" s="8">
        <f t="shared" si="85"/>
        <v>10060204</v>
      </c>
      <c r="C330" s="8" t="str">
        <f>VLOOKUP(G330,角色!A:B,2,FALSE)</f>
        <v>莉莉丝</v>
      </c>
      <c r="D330" s="8" t="str">
        <f t="shared" si="86"/>
        <v>主动技能2</v>
      </c>
      <c r="E330" s="8">
        <f t="shared" si="92"/>
        <v>4</v>
      </c>
      <c r="F330" s="8">
        <f t="shared" si="93"/>
        <v>2</v>
      </c>
      <c r="G330" s="8">
        <f t="shared" si="94"/>
        <v>6</v>
      </c>
      <c r="H330" s="4" t="s">
        <v>888</v>
      </c>
      <c r="I330" s="4" t="str">
        <f t="shared" si="87"/>
        <v>增加己方全体10%（+499）点防御。</v>
      </c>
      <c r="J330" s="4" t="s">
        <v>416</v>
      </c>
      <c r="K330" s="1" t="s">
        <v>102</v>
      </c>
      <c r="L330" s="4" t="s">
        <v>108</v>
      </c>
      <c r="M330" s="4" t="s">
        <v>420</v>
      </c>
      <c r="N330" s="4">
        <v>100</v>
      </c>
      <c r="O330" s="20">
        <f>VLOOKUP(L330,对应表!BK:BL,2,FALSE)</f>
        <v>100</v>
      </c>
      <c r="P330" s="25" t="str">
        <f>_xlfn.IFNA(VLOOKUP(G330,角色!V:AE,主动技能!F330+1,FALSE),"")</f>
        <v>||eff_shouhuzhili|</v>
      </c>
      <c r="Q330" s="25">
        <f>(VLOOKUP(G330,角色!V:AE,主动技能!F330+4,FALSE))</f>
        <v>2</v>
      </c>
      <c r="R330" s="25">
        <v>0</v>
      </c>
      <c r="S330" s="25">
        <v>0</v>
      </c>
      <c r="T330" s="6" t="str">
        <f t="shared" si="82"/>
        <v>100053:100:2:0</v>
      </c>
      <c r="U330" s="6" t="str">
        <f t="shared" si="83"/>
        <v/>
      </c>
      <c r="V330" s="19" t="str">
        <f>VLOOKUP(G330,角色!AW:BC,主动技能!F330+1,FALSE)</f>
        <v>skill_07</v>
      </c>
      <c r="Y330">
        <f t="shared" si="84"/>
        <v>0</v>
      </c>
      <c r="Z330" s="19" t="str">
        <f>IF(VLOOKUP(C330,角色!CC:CI,主动技能!F330*2,FALSE)=0,"",VLOOKUP(C330,角色!CC:CI,主动技能!F330*2,FALSE))</f>
        <v/>
      </c>
      <c r="AA330" s="19">
        <f>IF(VLOOKUP(C330,角色!CC:CI,主动技能!F330*2+1,FALSE)=0,0,VLOOKUP(C330,角色!CC:CI,主动技能!F330*2+1,FALSE))</f>
        <v>0</v>
      </c>
      <c r="AB330" s="19" t="str">
        <f>IF(INT(VLOOKUP(E330,角色属性概况!I:M,3,FALSE)*AA330/100)=0,"",(INT(VLOOKUP(E330,角色属性概况!I:M,3,FALSE)*AA330/100)))</f>
        <v/>
      </c>
      <c r="AE330" s="25">
        <f>(VLOOKUP(G330,角色!V:AE,主动技能!F330+7,FALSE))</f>
        <v>1</v>
      </c>
      <c r="AF330" s="19">
        <f>VLOOKUP(F330,对应表!AY:BA,3,FALSE)</f>
        <v>1</v>
      </c>
      <c r="AG330" s="19">
        <f>VLOOKUP(F330,对应表!AY:BA,2,FALSE)</f>
        <v>1</v>
      </c>
      <c r="AH330" s="25" t="str">
        <f>VLOOKUP(F330,特效对应!F:G,2,FALSE)</f>
        <v>attackex</v>
      </c>
      <c r="AJ330">
        <f t="shared" si="88"/>
        <v>4</v>
      </c>
      <c r="AK330" s="1" t="s">
        <v>117</v>
      </c>
      <c r="AL330" s="4" t="s">
        <v>912</v>
      </c>
      <c r="AQ330" s="6" t="str">
        <f>_xlfn.IFNA(IF(IF($AK330=AQ$5,VLOOKUP(AL330,buff!$K:$L,2,FALSE),"")=0,"",IF($AK330=AQ$5,VLOOKUP(AL330,buff!$K:$L,2,FALSE),"")),"")</f>
        <v>100053:100:2:0</v>
      </c>
      <c r="AR330" s="6" t="str">
        <f>_xlfn.IFNA(IF(IF($AK330=AR$5,VLOOKUP(AM330,buff!$K:$L,2,FALSE),"")=0,"",IF($AK330=AR$5,VLOOKUP(AM330,buff!$K:$L,2,FALSE),"")),"")</f>
        <v/>
      </c>
      <c r="AS330" s="6" t="str">
        <f>_xlfn.IFNA(IF(IF($AK330=AS$5,VLOOKUP(AN330,buff!$K:$L,2,FALSE),"")=0,"",IF($AK330=AS$5,VLOOKUP(AN330,buff!$K:$L,2,FALSE),"")),"")</f>
        <v/>
      </c>
      <c r="AT330" s="6" t="str">
        <f>_xlfn.IFNA(IF(IF($AK330=AT$5,VLOOKUP(AO330,buff!$K:$L,2,FALSE),"")=0,"",IF($AK330=AT$5,VLOOKUP(AO330,buff!$K:$L,2,FALSE),"")),"")</f>
        <v/>
      </c>
      <c r="AU330" s="6" t="str">
        <f>_xlfn.IFNA(IF(IF($AK330=AU$5,VLOOKUP(AP330,buff!$K:$L,2,FALSE),"")=0,"",IF($AK330=AU$5,VLOOKUP(AP330,buff!$K:$L,2,FALSE),"")),"")</f>
        <v/>
      </c>
      <c r="AV330" s="6" t="str">
        <f>_xlfn.IFNA(IF(IF($AK330=AV$5,VLOOKUP(AL330,buff!$K:$L,2,FALSE),"")=0,"",IF($AK330=AV$5,VLOOKUP(AL330,buff!$K:$L,2,FALSE),"")),"")</f>
        <v/>
      </c>
      <c r="AW330" s="6" t="str">
        <f>_xlfn.IFNA(IF(IF($AK330=AW$5,VLOOKUP(AM330,buff!$K:$L,2,FALSE),"")=0,"",IF($AK330=AW$5,VLOOKUP(AM330,buff!$K:$L,2,FALSE),"")),"")</f>
        <v/>
      </c>
      <c r="AX330" s="6" t="str">
        <f>_xlfn.IFNA(IF(IF($AK330=AX$5,VLOOKUP(AN330,buff!$K:$L,2,FALSE),"")=0,"",IF($AK330=AX$5,VLOOKUP(AN330,buff!$K:$L,2,FALSE),"")),"")</f>
        <v/>
      </c>
      <c r="AY330" s="6" t="str">
        <f>_xlfn.IFNA(IF(IF($AK330=AY$5,VLOOKUP(AO330,buff!$K:$L,2,FALSE),"")=0,"",IF($AK330=AY$5,VLOOKUP(AO330,buff!$K:$L,2,FALSE),"")),"")</f>
        <v/>
      </c>
      <c r="AZ330" s="6" t="str">
        <f>_xlfn.IFNA(IF(IF($AK330=AZ$5,VLOOKUP(AP330,buff!$K:$L,2,FALSE),"")=0,"",IF($AK330=AZ$5,VLOOKUP(AP330,buff!$K:$L,2,FALSE),"")),"")</f>
        <v/>
      </c>
      <c r="BA330" s="6">
        <f>VLOOKUP(AL330,buff!$K:$P,6,FALSE)</f>
        <v>499</v>
      </c>
      <c r="BB330" s="6" t="e">
        <f>VLOOKUP(AM330,buff!$K:$P,6,FALSE)</f>
        <v>#N/A</v>
      </c>
      <c r="BC330" s="6" t="e">
        <f>VLOOKUP(AN330,buff!$K:$P,6,FALSE)</f>
        <v>#N/A</v>
      </c>
      <c r="BD330">
        <f t="shared" si="89"/>
        <v>2</v>
      </c>
      <c r="BE330">
        <f t="shared" si="90"/>
        <v>1</v>
      </c>
      <c r="BF330" s="22">
        <f t="shared" si="91"/>
        <v>100602</v>
      </c>
    </row>
    <row r="331" spans="1:58" x14ac:dyDescent="0.15">
      <c r="A331" t="str">
        <f t="shared" si="81"/>
        <v>莉莉丝主动技能2等级5</v>
      </c>
      <c r="B331" s="8">
        <f t="shared" si="85"/>
        <v>10060205</v>
      </c>
      <c r="C331" s="8" t="str">
        <f>VLOOKUP(G331,角色!A:B,2,FALSE)</f>
        <v>莉莉丝</v>
      </c>
      <c r="D331" s="8" t="str">
        <f t="shared" si="86"/>
        <v>主动技能2</v>
      </c>
      <c r="E331" s="8">
        <f t="shared" si="92"/>
        <v>5</v>
      </c>
      <c r="F331" s="8">
        <f t="shared" si="93"/>
        <v>2</v>
      </c>
      <c r="G331" s="8">
        <f t="shared" si="94"/>
        <v>6</v>
      </c>
      <c r="H331" s="4" t="s">
        <v>888</v>
      </c>
      <c r="I331" s="4" t="str">
        <f t="shared" si="87"/>
        <v>增加己方全体10%（+747）点防御。</v>
      </c>
      <c r="J331" s="4" t="s">
        <v>416</v>
      </c>
      <c r="K331" s="1" t="s">
        <v>102</v>
      </c>
      <c r="L331" s="4" t="s">
        <v>108</v>
      </c>
      <c r="M331" s="4" t="s">
        <v>420</v>
      </c>
      <c r="N331" s="4">
        <v>100</v>
      </c>
      <c r="O331" s="20">
        <f>VLOOKUP(L331,对应表!BK:BL,2,FALSE)</f>
        <v>100</v>
      </c>
      <c r="P331" s="25" t="str">
        <f>_xlfn.IFNA(VLOOKUP(G331,角色!V:AE,主动技能!F331+1,FALSE),"")</f>
        <v>||eff_shouhuzhili|</v>
      </c>
      <c r="Q331" s="25">
        <f>(VLOOKUP(G331,角色!V:AE,主动技能!F331+4,FALSE))</f>
        <v>2</v>
      </c>
      <c r="R331" s="25">
        <v>0</v>
      </c>
      <c r="S331" s="25">
        <v>0</v>
      </c>
      <c r="T331" s="6" t="str">
        <f t="shared" si="82"/>
        <v>100054:100:2:0</v>
      </c>
      <c r="U331" s="6" t="str">
        <f t="shared" si="83"/>
        <v/>
      </c>
      <c r="V331" s="19" t="str">
        <f>VLOOKUP(G331,角色!AW:BC,主动技能!F331+1,FALSE)</f>
        <v>skill_07</v>
      </c>
      <c r="Y331">
        <f t="shared" si="84"/>
        <v>0</v>
      </c>
      <c r="Z331" s="19" t="str">
        <f>IF(VLOOKUP(C331,角色!CC:CI,主动技能!F331*2,FALSE)=0,"",VLOOKUP(C331,角色!CC:CI,主动技能!F331*2,FALSE))</f>
        <v/>
      </c>
      <c r="AA331" s="19">
        <f>IF(VLOOKUP(C331,角色!CC:CI,主动技能!F331*2+1,FALSE)=0,0,VLOOKUP(C331,角色!CC:CI,主动技能!F331*2+1,FALSE))</f>
        <v>0</v>
      </c>
      <c r="AB331" s="19" t="str">
        <f>IF(INT(VLOOKUP(E331,角色属性概况!I:M,3,FALSE)*AA331/100)=0,"",(INT(VLOOKUP(E331,角色属性概况!I:M,3,FALSE)*AA331/100)))</f>
        <v/>
      </c>
      <c r="AE331" s="25">
        <f>(VLOOKUP(G331,角色!V:AE,主动技能!F331+7,FALSE))</f>
        <v>1</v>
      </c>
      <c r="AF331" s="19">
        <f>VLOOKUP(F331,对应表!AY:BA,3,FALSE)</f>
        <v>1</v>
      </c>
      <c r="AG331" s="19">
        <f>VLOOKUP(F331,对应表!AY:BA,2,FALSE)</f>
        <v>1</v>
      </c>
      <c r="AH331" s="25" t="str">
        <f>VLOOKUP(F331,特效对应!F:G,2,FALSE)</f>
        <v>attackex</v>
      </c>
      <c r="AJ331">
        <f t="shared" si="88"/>
        <v>5</v>
      </c>
      <c r="AK331" s="1" t="s">
        <v>117</v>
      </c>
      <c r="AL331" s="4" t="s">
        <v>913</v>
      </c>
      <c r="AQ331" s="6" t="str">
        <f>_xlfn.IFNA(IF(IF($AK331=AQ$5,VLOOKUP(AL331,buff!$K:$L,2,FALSE),"")=0,"",IF($AK331=AQ$5,VLOOKUP(AL331,buff!$K:$L,2,FALSE),"")),"")</f>
        <v>100054:100:2:0</v>
      </c>
      <c r="AR331" s="6" t="str">
        <f>_xlfn.IFNA(IF(IF($AK331=AR$5,VLOOKUP(AM331,buff!$K:$L,2,FALSE),"")=0,"",IF($AK331=AR$5,VLOOKUP(AM331,buff!$K:$L,2,FALSE),"")),"")</f>
        <v/>
      </c>
      <c r="AS331" s="6" t="str">
        <f>_xlfn.IFNA(IF(IF($AK331=AS$5,VLOOKUP(AN331,buff!$K:$L,2,FALSE),"")=0,"",IF($AK331=AS$5,VLOOKUP(AN331,buff!$K:$L,2,FALSE),"")),"")</f>
        <v/>
      </c>
      <c r="AT331" s="6" t="str">
        <f>_xlfn.IFNA(IF(IF($AK331=AT$5,VLOOKUP(AO331,buff!$K:$L,2,FALSE),"")=0,"",IF($AK331=AT$5,VLOOKUP(AO331,buff!$K:$L,2,FALSE),"")),"")</f>
        <v/>
      </c>
      <c r="AU331" s="6" t="str">
        <f>_xlfn.IFNA(IF(IF($AK331=AU$5,VLOOKUP(AP331,buff!$K:$L,2,FALSE),"")=0,"",IF($AK331=AU$5,VLOOKUP(AP331,buff!$K:$L,2,FALSE),"")),"")</f>
        <v/>
      </c>
      <c r="AV331" s="6" t="str">
        <f>_xlfn.IFNA(IF(IF($AK331=AV$5,VLOOKUP(AL331,buff!$K:$L,2,FALSE),"")=0,"",IF($AK331=AV$5,VLOOKUP(AL331,buff!$K:$L,2,FALSE),"")),"")</f>
        <v/>
      </c>
      <c r="AW331" s="6" t="str">
        <f>_xlfn.IFNA(IF(IF($AK331=AW$5,VLOOKUP(AM331,buff!$K:$L,2,FALSE),"")=0,"",IF($AK331=AW$5,VLOOKUP(AM331,buff!$K:$L,2,FALSE),"")),"")</f>
        <v/>
      </c>
      <c r="AX331" s="6" t="str">
        <f>_xlfn.IFNA(IF(IF($AK331=AX$5,VLOOKUP(AN331,buff!$K:$L,2,FALSE),"")=0,"",IF($AK331=AX$5,VLOOKUP(AN331,buff!$K:$L,2,FALSE),"")),"")</f>
        <v/>
      </c>
      <c r="AY331" s="6" t="str">
        <f>_xlfn.IFNA(IF(IF($AK331=AY$5,VLOOKUP(AO331,buff!$K:$L,2,FALSE),"")=0,"",IF($AK331=AY$5,VLOOKUP(AO331,buff!$K:$L,2,FALSE),"")),"")</f>
        <v/>
      </c>
      <c r="AZ331" s="6" t="str">
        <f>_xlfn.IFNA(IF(IF($AK331=AZ$5,VLOOKUP(AP331,buff!$K:$L,2,FALSE),"")=0,"",IF($AK331=AZ$5,VLOOKUP(AP331,buff!$K:$L,2,FALSE),"")),"")</f>
        <v/>
      </c>
      <c r="BA331" s="6">
        <f>VLOOKUP(AL331,buff!$K:$P,6,FALSE)</f>
        <v>747</v>
      </c>
      <c r="BB331" s="6" t="e">
        <f>VLOOKUP(AM331,buff!$K:$P,6,FALSE)</f>
        <v>#N/A</v>
      </c>
      <c r="BC331" s="6" t="e">
        <f>VLOOKUP(AN331,buff!$K:$P,6,FALSE)</f>
        <v>#N/A</v>
      </c>
      <c r="BD331">
        <f t="shared" si="89"/>
        <v>2</v>
      </c>
      <c r="BE331">
        <f t="shared" si="90"/>
        <v>1</v>
      </c>
      <c r="BF331" s="22">
        <f t="shared" si="91"/>
        <v>100602</v>
      </c>
    </row>
    <row r="332" spans="1:58" x14ac:dyDescent="0.15">
      <c r="A332" t="str">
        <f t="shared" si="81"/>
        <v>莉莉丝主动技能2等级6</v>
      </c>
      <c r="B332" s="8">
        <f t="shared" si="85"/>
        <v>10060206</v>
      </c>
      <c r="C332" s="8" t="str">
        <f>VLOOKUP(G332,角色!A:B,2,FALSE)</f>
        <v>莉莉丝</v>
      </c>
      <c r="D332" s="8" t="str">
        <f t="shared" si="86"/>
        <v>主动技能2</v>
      </c>
      <c r="E332" s="8">
        <f t="shared" si="92"/>
        <v>6</v>
      </c>
      <c r="F332" s="8">
        <f t="shared" si="93"/>
        <v>2</v>
      </c>
      <c r="G332" s="8">
        <f t="shared" si="94"/>
        <v>6</v>
      </c>
      <c r="H332" s="4" t="s">
        <v>888</v>
      </c>
      <c r="I332" s="4" t="str">
        <f t="shared" si="87"/>
        <v>增加己方全体10%（+1098）点防御。</v>
      </c>
      <c r="J332" s="4" t="s">
        <v>416</v>
      </c>
      <c r="K332" s="1" t="s">
        <v>102</v>
      </c>
      <c r="L332" s="4" t="s">
        <v>108</v>
      </c>
      <c r="M332" s="4" t="s">
        <v>420</v>
      </c>
      <c r="N332" s="4">
        <v>100</v>
      </c>
      <c r="O332" s="20">
        <f>VLOOKUP(L332,对应表!BK:BL,2,FALSE)</f>
        <v>100</v>
      </c>
      <c r="P332" s="25" t="str">
        <f>_xlfn.IFNA(VLOOKUP(G332,角色!V:AE,主动技能!F332+1,FALSE),"")</f>
        <v>||eff_shouhuzhili|</v>
      </c>
      <c r="Q332" s="25">
        <f>(VLOOKUP(G332,角色!V:AE,主动技能!F332+4,FALSE))</f>
        <v>2</v>
      </c>
      <c r="R332" s="25">
        <v>0</v>
      </c>
      <c r="S332" s="25">
        <v>0</v>
      </c>
      <c r="T332" s="6" t="str">
        <f t="shared" si="82"/>
        <v>100055:100:2:0</v>
      </c>
      <c r="U332" s="6" t="str">
        <f t="shared" si="83"/>
        <v/>
      </c>
      <c r="V332" s="19" t="str">
        <f>VLOOKUP(G332,角色!AW:BC,主动技能!F332+1,FALSE)</f>
        <v>skill_07</v>
      </c>
      <c r="Y332">
        <f t="shared" si="84"/>
        <v>0</v>
      </c>
      <c r="Z332" s="19" t="str">
        <f>IF(VLOOKUP(C332,角色!CC:CI,主动技能!F332*2,FALSE)=0,"",VLOOKUP(C332,角色!CC:CI,主动技能!F332*2,FALSE))</f>
        <v/>
      </c>
      <c r="AA332" s="19">
        <f>IF(VLOOKUP(C332,角色!CC:CI,主动技能!F332*2+1,FALSE)=0,0,VLOOKUP(C332,角色!CC:CI,主动技能!F332*2+1,FALSE))</f>
        <v>0</v>
      </c>
      <c r="AB332" s="19" t="str">
        <f>IF(INT(VLOOKUP(E332,角色属性概况!I:M,3,FALSE)*AA332/100)=0,"",(INT(VLOOKUP(E332,角色属性概况!I:M,3,FALSE)*AA332/100)))</f>
        <v/>
      </c>
      <c r="AE332" s="25">
        <f>(VLOOKUP(G332,角色!V:AE,主动技能!F332+7,FALSE))</f>
        <v>1</v>
      </c>
      <c r="AF332" s="19">
        <f>VLOOKUP(F332,对应表!AY:BA,3,FALSE)</f>
        <v>1</v>
      </c>
      <c r="AG332" s="19">
        <f>VLOOKUP(F332,对应表!AY:BA,2,FALSE)</f>
        <v>1</v>
      </c>
      <c r="AH332" s="25" t="str">
        <f>VLOOKUP(F332,特效对应!F:G,2,FALSE)</f>
        <v>attackex</v>
      </c>
      <c r="AJ332">
        <f t="shared" si="88"/>
        <v>6</v>
      </c>
      <c r="AK332" s="1" t="s">
        <v>117</v>
      </c>
      <c r="AL332" s="4" t="s">
        <v>914</v>
      </c>
      <c r="AQ332" s="6" t="str">
        <f>_xlfn.IFNA(IF(IF($AK332=AQ$5,VLOOKUP(AL332,buff!$K:$L,2,FALSE),"")=0,"",IF($AK332=AQ$5,VLOOKUP(AL332,buff!$K:$L,2,FALSE),"")),"")</f>
        <v>100055:100:2:0</v>
      </c>
      <c r="AR332" s="6" t="str">
        <f>_xlfn.IFNA(IF(IF($AK332=AR$5,VLOOKUP(AM332,buff!$K:$L,2,FALSE),"")=0,"",IF($AK332=AR$5,VLOOKUP(AM332,buff!$K:$L,2,FALSE),"")),"")</f>
        <v/>
      </c>
      <c r="AS332" s="6" t="str">
        <f>_xlfn.IFNA(IF(IF($AK332=AS$5,VLOOKUP(AN332,buff!$K:$L,2,FALSE),"")=0,"",IF($AK332=AS$5,VLOOKUP(AN332,buff!$K:$L,2,FALSE),"")),"")</f>
        <v/>
      </c>
      <c r="AT332" s="6" t="str">
        <f>_xlfn.IFNA(IF(IF($AK332=AT$5,VLOOKUP(AO332,buff!$K:$L,2,FALSE),"")=0,"",IF($AK332=AT$5,VLOOKUP(AO332,buff!$K:$L,2,FALSE),"")),"")</f>
        <v/>
      </c>
      <c r="AU332" s="6" t="str">
        <f>_xlfn.IFNA(IF(IF($AK332=AU$5,VLOOKUP(AP332,buff!$K:$L,2,FALSE),"")=0,"",IF($AK332=AU$5,VLOOKUP(AP332,buff!$K:$L,2,FALSE),"")),"")</f>
        <v/>
      </c>
      <c r="AV332" s="6" t="str">
        <f>_xlfn.IFNA(IF(IF($AK332=AV$5,VLOOKUP(AL332,buff!$K:$L,2,FALSE),"")=0,"",IF($AK332=AV$5,VLOOKUP(AL332,buff!$K:$L,2,FALSE),"")),"")</f>
        <v/>
      </c>
      <c r="AW332" s="6" t="str">
        <f>_xlfn.IFNA(IF(IF($AK332=AW$5,VLOOKUP(AM332,buff!$K:$L,2,FALSE),"")=0,"",IF($AK332=AW$5,VLOOKUP(AM332,buff!$K:$L,2,FALSE),"")),"")</f>
        <v/>
      </c>
      <c r="AX332" s="6" t="str">
        <f>_xlfn.IFNA(IF(IF($AK332=AX$5,VLOOKUP(AN332,buff!$K:$L,2,FALSE),"")=0,"",IF($AK332=AX$5,VLOOKUP(AN332,buff!$K:$L,2,FALSE),"")),"")</f>
        <v/>
      </c>
      <c r="AY332" s="6" t="str">
        <f>_xlfn.IFNA(IF(IF($AK332=AY$5,VLOOKUP(AO332,buff!$K:$L,2,FALSE),"")=0,"",IF($AK332=AY$5,VLOOKUP(AO332,buff!$K:$L,2,FALSE),"")),"")</f>
        <v/>
      </c>
      <c r="AZ332" s="6" t="str">
        <f>_xlfn.IFNA(IF(IF($AK332=AZ$5,VLOOKUP(AP332,buff!$K:$L,2,FALSE),"")=0,"",IF($AK332=AZ$5,VLOOKUP(AP332,buff!$K:$L,2,FALSE),"")),"")</f>
        <v/>
      </c>
      <c r="BA332" s="6">
        <f>VLOOKUP(AL332,buff!$K:$P,6,FALSE)</f>
        <v>1098</v>
      </c>
      <c r="BB332" s="6" t="e">
        <f>VLOOKUP(AM332,buff!$K:$P,6,FALSE)</f>
        <v>#N/A</v>
      </c>
      <c r="BC332" s="6" t="e">
        <f>VLOOKUP(AN332,buff!$K:$P,6,FALSE)</f>
        <v>#N/A</v>
      </c>
      <c r="BD332">
        <f t="shared" si="89"/>
        <v>2</v>
      </c>
      <c r="BE332">
        <f t="shared" si="90"/>
        <v>1</v>
      </c>
      <c r="BF332" s="22">
        <f t="shared" si="91"/>
        <v>100602</v>
      </c>
    </row>
    <row r="333" spans="1:58" x14ac:dyDescent="0.15">
      <c r="A333" t="str">
        <f t="shared" si="81"/>
        <v>莉莉丝主动技能2等级7</v>
      </c>
      <c r="B333" s="8">
        <f t="shared" si="85"/>
        <v>10060207</v>
      </c>
      <c r="C333" s="8" t="str">
        <f>VLOOKUP(G333,角色!A:B,2,FALSE)</f>
        <v>莉莉丝</v>
      </c>
      <c r="D333" s="8" t="str">
        <f t="shared" si="86"/>
        <v>主动技能2</v>
      </c>
      <c r="E333" s="8">
        <f t="shared" si="92"/>
        <v>7</v>
      </c>
      <c r="F333" s="8">
        <f t="shared" si="93"/>
        <v>2</v>
      </c>
      <c r="G333" s="8">
        <f t="shared" si="94"/>
        <v>6</v>
      </c>
      <c r="H333" s="4" t="s">
        <v>888</v>
      </c>
      <c r="I333" s="4" t="str">
        <f t="shared" si="87"/>
        <v>增加己方全体10%（+1595）点防御。</v>
      </c>
      <c r="J333" s="4" t="s">
        <v>416</v>
      </c>
      <c r="K333" s="1" t="s">
        <v>102</v>
      </c>
      <c r="L333" s="4" t="s">
        <v>108</v>
      </c>
      <c r="M333" s="4" t="s">
        <v>420</v>
      </c>
      <c r="N333" s="4">
        <v>100</v>
      </c>
      <c r="O333" s="20">
        <f>VLOOKUP(L333,对应表!BK:BL,2,FALSE)</f>
        <v>100</v>
      </c>
      <c r="P333" s="25" t="str">
        <f>_xlfn.IFNA(VLOOKUP(G333,角色!V:AE,主动技能!F333+1,FALSE),"")</f>
        <v>||eff_shouhuzhili|</v>
      </c>
      <c r="Q333" s="25">
        <f>(VLOOKUP(G333,角色!V:AE,主动技能!F333+4,FALSE))</f>
        <v>2</v>
      </c>
      <c r="R333" s="25">
        <v>0</v>
      </c>
      <c r="S333" s="25">
        <v>0</v>
      </c>
      <c r="T333" s="6" t="str">
        <f t="shared" si="82"/>
        <v>100056:100:2:0</v>
      </c>
      <c r="U333" s="6" t="str">
        <f t="shared" si="83"/>
        <v/>
      </c>
      <c r="V333" s="19" t="str">
        <f>VLOOKUP(G333,角色!AW:BC,主动技能!F333+1,FALSE)</f>
        <v>skill_07</v>
      </c>
      <c r="Y333">
        <f t="shared" si="84"/>
        <v>0</v>
      </c>
      <c r="Z333" s="19" t="str">
        <f>IF(VLOOKUP(C333,角色!CC:CI,主动技能!F333*2,FALSE)=0,"",VLOOKUP(C333,角色!CC:CI,主动技能!F333*2,FALSE))</f>
        <v/>
      </c>
      <c r="AA333" s="19">
        <f>IF(VLOOKUP(C333,角色!CC:CI,主动技能!F333*2+1,FALSE)=0,0,VLOOKUP(C333,角色!CC:CI,主动技能!F333*2+1,FALSE))</f>
        <v>0</v>
      </c>
      <c r="AB333" s="19" t="str">
        <f>IF(INT(VLOOKUP(E333,角色属性概况!I:M,3,FALSE)*AA333/100)=0,"",(INT(VLOOKUP(E333,角色属性概况!I:M,3,FALSE)*AA333/100)))</f>
        <v/>
      </c>
      <c r="AE333" s="25">
        <f>(VLOOKUP(G333,角色!V:AE,主动技能!F333+7,FALSE))</f>
        <v>1</v>
      </c>
      <c r="AF333" s="19">
        <f>VLOOKUP(F333,对应表!AY:BA,3,FALSE)</f>
        <v>1</v>
      </c>
      <c r="AG333" s="19">
        <f>VLOOKUP(F333,对应表!AY:BA,2,FALSE)</f>
        <v>1</v>
      </c>
      <c r="AH333" s="25" t="str">
        <f>VLOOKUP(F333,特效对应!F:G,2,FALSE)</f>
        <v>attackex</v>
      </c>
      <c r="AJ333">
        <f t="shared" si="88"/>
        <v>7</v>
      </c>
      <c r="AK333" s="1" t="s">
        <v>117</v>
      </c>
      <c r="AL333" s="4" t="s">
        <v>915</v>
      </c>
      <c r="AQ333" s="6" t="str">
        <f>_xlfn.IFNA(IF(IF($AK333=AQ$5,VLOOKUP(AL333,buff!$K:$L,2,FALSE),"")=0,"",IF($AK333=AQ$5,VLOOKUP(AL333,buff!$K:$L,2,FALSE),"")),"")</f>
        <v>100056:100:2:0</v>
      </c>
      <c r="AR333" s="6" t="str">
        <f>_xlfn.IFNA(IF(IF($AK333=AR$5,VLOOKUP(AM333,buff!$K:$L,2,FALSE),"")=0,"",IF($AK333=AR$5,VLOOKUP(AM333,buff!$K:$L,2,FALSE),"")),"")</f>
        <v/>
      </c>
      <c r="AS333" s="6" t="str">
        <f>_xlfn.IFNA(IF(IF($AK333=AS$5,VLOOKUP(AN333,buff!$K:$L,2,FALSE),"")=0,"",IF($AK333=AS$5,VLOOKUP(AN333,buff!$K:$L,2,FALSE),"")),"")</f>
        <v/>
      </c>
      <c r="AT333" s="6" t="str">
        <f>_xlfn.IFNA(IF(IF($AK333=AT$5,VLOOKUP(AO333,buff!$K:$L,2,FALSE),"")=0,"",IF($AK333=AT$5,VLOOKUP(AO333,buff!$K:$L,2,FALSE),"")),"")</f>
        <v/>
      </c>
      <c r="AU333" s="6" t="str">
        <f>_xlfn.IFNA(IF(IF($AK333=AU$5,VLOOKUP(AP333,buff!$K:$L,2,FALSE),"")=0,"",IF($AK333=AU$5,VLOOKUP(AP333,buff!$K:$L,2,FALSE),"")),"")</f>
        <v/>
      </c>
      <c r="AV333" s="6" t="str">
        <f>_xlfn.IFNA(IF(IF($AK333=AV$5,VLOOKUP(AL333,buff!$K:$L,2,FALSE),"")=0,"",IF($AK333=AV$5,VLOOKUP(AL333,buff!$K:$L,2,FALSE),"")),"")</f>
        <v/>
      </c>
      <c r="AW333" s="6" t="str">
        <f>_xlfn.IFNA(IF(IF($AK333=AW$5,VLOOKUP(AM333,buff!$K:$L,2,FALSE),"")=0,"",IF($AK333=AW$5,VLOOKUP(AM333,buff!$K:$L,2,FALSE),"")),"")</f>
        <v/>
      </c>
      <c r="AX333" s="6" t="str">
        <f>_xlfn.IFNA(IF(IF($AK333=AX$5,VLOOKUP(AN333,buff!$K:$L,2,FALSE),"")=0,"",IF($AK333=AX$5,VLOOKUP(AN333,buff!$K:$L,2,FALSE),"")),"")</f>
        <v/>
      </c>
      <c r="AY333" s="6" t="str">
        <f>_xlfn.IFNA(IF(IF($AK333=AY$5,VLOOKUP(AO333,buff!$K:$L,2,FALSE),"")=0,"",IF($AK333=AY$5,VLOOKUP(AO333,buff!$K:$L,2,FALSE),"")),"")</f>
        <v/>
      </c>
      <c r="AZ333" s="6" t="str">
        <f>_xlfn.IFNA(IF(IF($AK333=AZ$5,VLOOKUP(AP333,buff!$K:$L,2,FALSE),"")=0,"",IF($AK333=AZ$5,VLOOKUP(AP333,buff!$K:$L,2,FALSE),"")),"")</f>
        <v/>
      </c>
      <c r="BA333" s="6">
        <f>VLOOKUP(AL333,buff!$K:$P,6,FALSE)</f>
        <v>1595</v>
      </c>
      <c r="BB333" s="6" t="e">
        <f>VLOOKUP(AM333,buff!$K:$P,6,FALSE)</f>
        <v>#N/A</v>
      </c>
      <c r="BC333" s="6" t="e">
        <f>VLOOKUP(AN333,buff!$K:$P,6,FALSE)</f>
        <v>#N/A</v>
      </c>
      <c r="BD333">
        <f t="shared" si="89"/>
        <v>2</v>
      </c>
      <c r="BE333">
        <f t="shared" si="90"/>
        <v>1</v>
      </c>
      <c r="BF333" s="22">
        <f t="shared" si="91"/>
        <v>100602</v>
      </c>
    </row>
    <row r="334" spans="1:58" x14ac:dyDescent="0.15">
      <c r="A334" t="str">
        <f t="shared" si="81"/>
        <v>莉莉丝主动技能2等级8</v>
      </c>
      <c r="B334" s="8">
        <f t="shared" si="85"/>
        <v>10060208</v>
      </c>
      <c r="C334" s="8" t="str">
        <f>VLOOKUP(G334,角色!A:B,2,FALSE)</f>
        <v>莉莉丝</v>
      </c>
      <c r="D334" s="8" t="str">
        <f t="shared" si="86"/>
        <v>主动技能2</v>
      </c>
      <c r="E334" s="8">
        <f t="shared" si="92"/>
        <v>8</v>
      </c>
      <c r="F334" s="8">
        <f t="shared" si="93"/>
        <v>2</v>
      </c>
      <c r="G334" s="8">
        <f t="shared" si="94"/>
        <v>6</v>
      </c>
      <c r="H334" s="4" t="s">
        <v>888</v>
      </c>
      <c r="I334" s="4" t="str">
        <f t="shared" si="87"/>
        <v>增加己方全体10%（+2299）点防御。</v>
      </c>
      <c r="J334" s="4" t="s">
        <v>416</v>
      </c>
      <c r="K334" s="1" t="s">
        <v>102</v>
      </c>
      <c r="L334" s="4" t="s">
        <v>108</v>
      </c>
      <c r="M334" s="4" t="s">
        <v>420</v>
      </c>
      <c r="N334" s="4">
        <v>100</v>
      </c>
      <c r="O334" s="20">
        <f>VLOOKUP(L334,对应表!BK:BL,2,FALSE)</f>
        <v>100</v>
      </c>
      <c r="P334" s="25" t="str">
        <f>_xlfn.IFNA(VLOOKUP(G334,角色!V:AE,主动技能!F334+1,FALSE),"")</f>
        <v>||eff_shouhuzhili|</v>
      </c>
      <c r="Q334" s="25">
        <f>(VLOOKUP(G334,角色!V:AE,主动技能!F334+4,FALSE))</f>
        <v>2</v>
      </c>
      <c r="R334" s="25">
        <v>0</v>
      </c>
      <c r="S334" s="25">
        <v>0</v>
      </c>
      <c r="T334" s="6" t="str">
        <f t="shared" si="82"/>
        <v>100057:100:2:0</v>
      </c>
      <c r="U334" s="6" t="str">
        <f t="shared" si="83"/>
        <v/>
      </c>
      <c r="V334" s="19" t="str">
        <f>VLOOKUP(G334,角色!AW:BC,主动技能!F334+1,FALSE)</f>
        <v>skill_07</v>
      </c>
      <c r="Y334">
        <f t="shared" si="84"/>
        <v>0</v>
      </c>
      <c r="Z334" s="19" t="str">
        <f>IF(VLOOKUP(C334,角色!CC:CI,主动技能!F334*2,FALSE)=0,"",VLOOKUP(C334,角色!CC:CI,主动技能!F334*2,FALSE))</f>
        <v/>
      </c>
      <c r="AA334" s="19">
        <f>IF(VLOOKUP(C334,角色!CC:CI,主动技能!F334*2+1,FALSE)=0,0,VLOOKUP(C334,角色!CC:CI,主动技能!F334*2+1,FALSE))</f>
        <v>0</v>
      </c>
      <c r="AB334" s="19" t="str">
        <f>IF(INT(VLOOKUP(E334,角色属性概况!I:M,3,FALSE)*AA334/100)=0,"",(INT(VLOOKUP(E334,角色属性概况!I:M,3,FALSE)*AA334/100)))</f>
        <v/>
      </c>
      <c r="AE334" s="25">
        <f>(VLOOKUP(G334,角色!V:AE,主动技能!F334+7,FALSE))</f>
        <v>1</v>
      </c>
      <c r="AF334" s="19">
        <f>VLOOKUP(F334,对应表!AY:BA,3,FALSE)</f>
        <v>1</v>
      </c>
      <c r="AG334" s="19">
        <f>VLOOKUP(F334,对应表!AY:BA,2,FALSE)</f>
        <v>1</v>
      </c>
      <c r="AH334" s="25" t="str">
        <f>VLOOKUP(F334,特效对应!F:G,2,FALSE)</f>
        <v>attackex</v>
      </c>
      <c r="AJ334">
        <f t="shared" si="88"/>
        <v>8</v>
      </c>
      <c r="AK334" s="1" t="s">
        <v>117</v>
      </c>
      <c r="AL334" s="4" t="s">
        <v>916</v>
      </c>
      <c r="AQ334" s="6" t="str">
        <f>_xlfn.IFNA(IF(IF($AK334=AQ$5,VLOOKUP(AL334,buff!$K:$L,2,FALSE),"")=0,"",IF($AK334=AQ$5,VLOOKUP(AL334,buff!$K:$L,2,FALSE),"")),"")</f>
        <v>100057:100:2:0</v>
      </c>
      <c r="AR334" s="6" t="str">
        <f>_xlfn.IFNA(IF(IF($AK334=AR$5,VLOOKUP(AM334,buff!$K:$L,2,FALSE),"")=0,"",IF($AK334=AR$5,VLOOKUP(AM334,buff!$K:$L,2,FALSE),"")),"")</f>
        <v/>
      </c>
      <c r="AS334" s="6" t="str">
        <f>_xlfn.IFNA(IF(IF($AK334=AS$5,VLOOKUP(AN334,buff!$K:$L,2,FALSE),"")=0,"",IF($AK334=AS$5,VLOOKUP(AN334,buff!$K:$L,2,FALSE),"")),"")</f>
        <v/>
      </c>
      <c r="AT334" s="6" t="str">
        <f>_xlfn.IFNA(IF(IF($AK334=AT$5,VLOOKUP(AO334,buff!$K:$L,2,FALSE),"")=0,"",IF($AK334=AT$5,VLOOKUP(AO334,buff!$K:$L,2,FALSE),"")),"")</f>
        <v/>
      </c>
      <c r="AU334" s="6" t="str">
        <f>_xlfn.IFNA(IF(IF($AK334=AU$5,VLOOKUP(AP334,buff!$K:$L,2,FALSE),"")=0,"",IF($AK334=AU$5,VLOOKUP(AP334,buff!$K:$L,2,FALSE),"")),"")</f>
        <v/>
      </c>
      <c r="AV334" s="6" t="str">
        <f>_xlfn.IFNA(IF(IF($AK334=AV$5,VLOOKUP(AL334,buff!$K:$L,2,FALSE),"")=0,"",IF($AK334=AV$5,VLOOKUP(AL334,buff!$K:$L,2,FALSE),"")),"")</f>
        <v/>
      </c>
      <c r="AW334" s="6" t="str">
        <f>_xlfn.IFNA(IF(IF($AK334=AW$5,VLOOKUP(AM334,buff!$K:$L,2,FALSE),"")=0,"",IF($AK334=AW$5,VLOOKUP(AM334,buff!$K:$L,2,FALSE),"")),"")</f>
        <v/>
      </c>
      <c r="AX334" s="6" t="str">
        <f>_xlfn.IFNA(IF(IF($AK334=AX$5,VLOOKUP(AN334,buff!$K:$L,2,FALSE),"")=0,"",IF($AK334=AX$5,VLOOKUP(AN334,buff!$K:$L,2,FALSE),"")),"")</f>
        <v/>
      </c>
      <c r="AY334" s="6" t="str">
        <f>_xlfn.IFNA(IF(IF($AK334=AY$5,VLOOKUP(AO334,buff!$K:$L,2,FALSE),"")=0,"",IF($AK334=AY$5,VLOOKUP(AO334,buff!$K:$L,2,FALSE),"")),"")</f>
        <v/>
      </c>
      <c r="AZ334" s="6" t="str">
        <f>_xlfn.IFNA(IF(IF($AK334=AZ$5,VLOOKUP(AP334,buff!$K:$L,2,FALSE),"")=0,"",IF($AK334=AZ$5,VLOOKUP(AP334,buff!$K:$L,2,FALSE),"")),"")</f>
        <v/>
      </c>
      <c r="BA334" s="6">
        <f>VLOOKUP(AL334,buff!$K:$P,6,FALSE)</f>
        <v>2299</v>
      </c>
      <c r="BB334" s="6" t="e">
        <f>VLOOKUP(AM334,buff!$K:$P,6,FALSE)</f>
        <v>#N/A</v>
      </c>
      <c r="BC334" s="6" t="e">
        <f>VLOOKUP(AN334,buff!$K:$P,6,FALSE)</f>
        <v>#N/A</v>
      </c>
      <c r="BD334">
        <f t="shared" si="89"/>
        <v>2</v>
      </c>
      <c r="BE334">
        <f t="shared" si="90"/>
        <v>1</v>
      </c>
      <c r="BF334" s="22">
        <f t="shared" si="91"/>
        <v>100602</v>
      </c>
    </row>
    <row r="335" spans="1:58" x14ac:dyDescent="0.15">
      <c r="A335" t="str">
        <f t="shared" si="81"/>
        <v>莉莉丝主动技能2等级9</v>
      </c>
      <c r="B335" s="8">
        <f t="shared" si="85"/>
        <v>10060209</v>
      </c>
      <c r="C335" s="8" t="str">
        <f>VLOOKUP(G335,角色!A:B,2,FALSE)</f>
        <v>莉莉丝</v>
      </c>
      <c r="D335" s="8" t="str">
        <f t="shared" si="86"/>
        <v>主动技能2</v>
      </c>
      <c r="E335" s="8">
        <f t="shared" si="92"/>
        <v>9</v>
      </c>
      <c r="F335" s="8">
        <f t="shared" si="93"/>
        <v>2</v>
      </c>
      <c r="G335" s="8">
        <f t="shared" si="94"/>
        <v>6</v>
      </c>
      <c r="H335" s="4" t="s">
        <v>888</v>
      </c>
      <c r="I335" s="4" t="str">
        <f t="shared" si="87"/>
        <v>增加己方全体10%（+3296）点防御。</v>
      </c>
      <c r="J335" s="4" t="s">
        <v>416</v>
      </c>
      <c r="K335" s="1" t="s">
        <v>102</v>
      </c>
      <c r="L335" s="4" t="s">
        <v>108</v>
      </c>
      <c r="M335" s="4" t="s">
        <v>420</v>
      </c>
      <c r="N335" s="4">
        <v>100</v>
      </c>
      <c r="O335" s="20">
        <f>VLOOKUP(L335,对应表!BK:BL,2,FALSE)</f>
        <v>100</v>
      </c>
      <c r="P335" s="25" t="str">
        <f>_xlfn.IFNA(VLOOKUP(G335,角色!V:AE,主动技能!F335+1,FALSE),"")</f>
        <v>||eff_shouhuzhili|</v>
      </c>
      <c r="Q335" s="25">
        <f>(VLOOKUP(G335,角色!V:AE,主动技能!F335+4,FALSE))</f>
        <v>2</v>
      </c>
      <c r="R335" s="25">
        <v>0</v>
      </c>
      <c r="S335" s="25">
        <v>0</v>
      </c>
      <c r="T335" s="6" t="str">
        <f t="shared" si="82"/>
        <v>100058:100:2:0</v>
      </c>
      <c r="U335" s="6" t="str">
        <f t="shared" si="83"/>
        <v/>
      </c>
      <c r="V335" s="19" t="str">
        <f>VLOOKUP(G335,角色!AW:BC,主动技能!F335+1,FALSE)</f>
        <v>skill_07</v>
      </c>
      <c r="Y335">
        <f t="shared" si="84"/>
        <v>0</v>
      </c>
      <c r="Z335" s="19" t="str">
        <f>IF(VLOOKUP(C335,角色!CC:CI,主动技能!F335*2,FALSE)=0,"",VLOOKUP(C335,角色!CC:CI,主动技能!F335*2,FALSE))</f>
        <v/>
      </c>
      <c r="AA335" s="19">
        <f>IF(VLOOKUP(C335,角色!CC:CI,主动技能!F335*2+1,FALSE)=0,0,VLOOKUP(C335,角色!CC:CI,主动技能!F335*2+1,FALSE))</f>
        <v>0</v>
      </c>
      <c r="AB335" s="19" t="str">
        <f>IF(INT(VLOOKUP(E335,角色属性概况!I:M,3,FALSE)*AA335/100)=0,"",(INT(VLOOKUP(E335,角色属性概况!I:M,3,FALSE)*AA335/100)))</f>
        <v/>
      </c>
      <c r="AE335" s="25">
        <f>(VLOOKUP(G335,角色!V:AE,主动技能!F335+7,FALSE))</f>
        <v>1</v>
      </c>
      <c r="AF335" s="19">
        <f>VLOOKUP(F335,对应表!AY:BA,3,FALSE)</f>
        <v>1</v>
      </c>
      <c r="AG335" s="19">
        <f>VLOOKUP(F335,对应表!AY:BA,2,FALSE)</f>
        <v>1</v>
      </c>
      <c r="AH335" s="25" t="str">
        <f>VLOOKUP(F335,特效对应!F:G,2,FALSE)</f>
        <v>attackex</v>
      </c>
      <c r="AJ335">
        <f t="shared" si="88"/>
        <v>9</v>
      </c>
      <c r="AK335" s="1" t="s">
        <v>117</v>
      </c>
      <c r="AL335" s="4" t="s">
        <v>917</v>
      </c>
      <c r="AQ335" s="6" t="str">
        <f>_xlfn.IFNA(IF(IF($AK335=AQ$5,VLOOKUP(AL335,buff!$K:$L,2,FALSE),"")=0,"",IF($AK335=AQ$5,VLOOKUP(AL335,buff!$K:$L,2,FALSE),"")),"")</f>
        <v>100058:100:2:0</v>
      </c>
      <c r="AR335" s="6" t="str">
        <f>_xlfn.IFNA(IF(IF($AK335=AR$5,VLOOKUP(AM335,buff!$K:$L,2,FALSE),"")=0,"",IF($AK335=AR$5,VLOOKUP(AM335,buff!$K:$L,2,FALSE),"")),"")</f>
        <v/>
      </c>
      <c r="AS335" s="6" t="str">
        <f>_xlfn.IFNA(IF(IF($AK335=AS$5,VLOOKUP(AN335,buff!$K:$L,2,FALSE),"")=0,"",IF($AK335=AS$5,VLOOKUP(AN335,buff!$K:$L,2,FALSE),"")),"")</f>
        <v/>
      </c>
      <c r="AT335" s="6" t="str">
        <f>_xlfn.IFNA(IF(IF($AK335=AT$5,VLOOKUP(AO335,buff!$K:$L,2,FALSE),"")=0,"",IF($AK335=AT$5,VLOOKUP(AO335,buff!$K:$L,2,FALSE),"")),"")</f>
        <v/>
      </c>
      <c r="AU335" s="6" t="str">
        <f>_xlfn.IFNA(IF(IF($AK335=AU$5,VLOOKUP(AP335,buff!$K:$L,2,FALSE),"")=0,"",IF($AK335=AU$5,VLOOKUP(AP335,buff!$K:$L,2,FALSE),"")),"")</f>
        <v/>
      </c>
      <c r="AV335" s="6" t="str">
        <f>_xlfn.IFNA(IF(IF($AK335=AV$5,VLOOKUP(AL335,buff!$K:$L,2,FALSE),"")=0,"",IF($AK335=AV$5,VLOOKUP(AL335,buff!$K:$L,2,FALSE),"")),"")</f>
        <v/>
      </c>
      <c r="AW335" s="6" t="str">
        <f>_xlfn.IFNA(IF(IF($AK335=AW$5,VLOOKUP(AM335,buff!$K:$L,2,FALSE),"")=0,"",IF($AK335=AW$5,VLOOKUP(AM335,buff!$K:$L,2,FALSE),"")),"")</f>
        <v/>
      </c>
      <c r="AX335" s="6" t="str">
        <f>_xlfn.IFNA(IF(IF($AK335=AX$5,VLOOKUP(AN335,buff!$K:$L,2,FALSE),"")=0,"",IF($AK335=AX$5,VLOOKUP(AN335,buff!$K:$L,2,FALSE),"")),"")</f>
        <v/>
      </c>
      <c r="AY335" s="6" t="str">
        <f>_xlfn.IFNA(IF(IF($AK335=AY$5,VLOOKUP(AO335,buff!$K:$L,2,FALSE),"")=0,"",IF($AK335=AY$5,VLOOKUP(AO335,buff!$K:$L,2,FALSE),"")),"")</f>
        <v/>
      </c>
      <c r="AZ335" s="6" t="str">
        <f>_xlfn.IFNA(IF(IF($AK335=AZ$5,VLOOKUP(AP335,buff!$K:$L,2,FALSE),"")=0,"",IF($AK335=AZ$5,VLOOKUP(AP335,buff!$K:$L,2,FALSE),"")),"")</f>
        <v/>
      </c>
      <c r="BA335" s="6">
        <f>VLOOKUP(AL335,buff!$K:$P,6,FALSE)</f>
        <v>3296</v>
      </c>
      <c r="BB335" s="6" t="e">
        <f>VLOOKUP(AM335,buff!$K:$P,6,FALSE)</f>
        <v>#N/A</v>
      </c>
      <c r="BC335" s="6" t="e">
        <f>VLOOKUP(AN335,buff!$K:$P,6,FALSE)</f>
        <v>#N/A</v>
      </c>
      <c r="BD335">
        <f t="shared" si="89"/>
        <v>2</v>
      </c>
      <c r="BE335">
        <f t="shared" si="90"/>
        <v>1</v>
      </c>
      <c r="BF335" s="22">
        <f t="shared" si="91"/>
        <v>100602</v>
      </c>
    </row>
    <row r="336" spans="1:58" x14ac:dyDescent="0.15">
      <c r="A336" t="str">
        <f t="shared" si="81"/>
        <v>莉莉丝主动技能2等级10</v>
      </c>
      <c r="B336" s="8">
        <f t="shared" si="85"/>
        <v>10060210</v>
      </c>
      <c r="C336" s="8" t="str">
        <f>VLOOKUP(G336,角色!A:B,2,FALSE)</f>
        <v>莉莉丝</v>
      </c>
      <c r="D336" s="8" t="str">
        <f t="shared" si="86"/>
        <v>主动技能2</v>
      </c>
      <c r="E336" s="8">
        <f t="shared" si="92"/>
        <v>10</v>
      </c>
      <c r="F336" s="8">
        <f t="shared" si="93"/>
        <v>2</v>
      </c>
      <c r="G336" s="8">
        <f t="shared" si="94"/>
        <v>6</v>
      </c>
      <c r="H336" s="4" t="s">
        <v>888</v>
      </c>
      <c r="I336" s="4" t="str">
        <f t="shared" si="87"/>
        <v>增加己方全体10%（+4707）点防御。</v>
      </c>
      <c r="J336" s="4" t="s">
        <v>416</v>
      </c>
      <c r="K336" s="1" t="s">
        <v>102</v>
      </c>
      <c r="L336" s="4" t="s">
        <v>108</v>
      </c>
      <c r="M336" s="4" t="s">
        <v>420</v>
      </c>
      <c r="N336" s="4">
        <v>100</v>
      </c>
      <c r="O336" s="20">
        <f>VLOOKUP(L336,对应表!BK:BL,2,FALSE)</f>
        <v>100</v>
      </c>
      <c r="P336" s="25" t="str">
        <f>_xlfn.IFNA(VLOOKUP(G336,角色!V:AE,主动技能!F336+1,FALSE),"")</f>
        <v>||eff_shouhuzhili|</v>
      </c>
      <c r="Q336" s="25">
        <f>(VLOOKUP(G336,角色!V:AE,主动技能!F336+4,FALSE))</f>
        <v>2</v>
      </c>
      <c r="R336" s="25">
        <v>0</v>
      </c>
      <c r="S336" s="25">
        <v>0</v>
      </c>
      <c r="T336" s="6" t="str">
        <f t="shared" si="82"/>
        <v>100059:100:2:0</v>
      </c>
      <c r="U336" s="6" t="str">
        <f t="shared" si="83"/>
        <v/>
      </c>
      <c r="V336" s="19" t="str">
        <f>VLOOKUP(G336,角色!AW:BC,主动技能!F336+1,FALSE)</f>
        <v>skill_07</v>
      </c>
      <c r="Y336">
        <f t="shared" si="84"/>
        <v>0</v>
      </c>
      <c r="Z336" s="19" t="str">
        <f>IF(VLOOKUP(C336,角色!CC:CI,主动技能!F336*2,FALSE)=0,"",VLOOKUP(C336,角色!CC:CI,主动技能!F336*2,FALSE))</f>
        <v/>
      </c>
      <c r="AA336" s="19">
        <f>IF(VLOOKUP(C336,角色!CC:CI,主动技能!F336*2+1,FALSE)=0,0,VLOOKUP(C336,角色!CC:CI,主动技能!F336*2+1,FALSE))</f>
        <v>0</v>
      </c>
      <c r="AB336" s="19" t="str">
        <f>IF(INT(VLOOKUP(E336,角色属性概况!I:M,3,FALSE)*AA336/100)=0,"",(INT(VLOOKUP(E336,角色属性概况!I:M,3,FALSE)*AA336/100)))</f>
        <v/>
      </c>
      <c r="AE336" s="25">
        <f>(VLOOKUP(G336,角色!V:AE,主动技能!F336+7,FALSE))</f>
        <v>1</v>
      </c>
      <c r="AF336" s="19">
        <f>VLOOKUP(F336,对应表!AY:BA,3,FALSE)</f>
        <v>1</v>
      </c>
      <c r="AG336" s="19">
        <f>VLOOKUP(F336,对应表!AY:BA,2,FALSE)</f>
        <v>1</v>
      </c>
      <c r="AH336" s="25" t="str">
        <f>VLOOKUP(F336,特效对应!F:G,2,FALSE)</f>
        <v>attackex</v>
      </c>
      <c r="AJ336">
        <f t="shared" si="88"/>
        <v>10</v>
      </c>
      <c r="AK336" s="1" t="s">
        <v>117</v>
      </c>
      <c r="AL336" s="4" t="s">
        <v>918</v>
      </c>
      <c r="AQ336" s="6" t="str">
        <f>_xlfn.IFNA(IF(IF($AK336=AQ$5,VLOOKUP(AL336,buff!$K:$L,2,FALSE),"")=0,"",IF($AK336=AQ$5,VLOOKUP(AL336,buff!$K:$L,2,FALSE),"")),"")</f>
        <v>100059:100:2:0</v>
      </c>
      <c r="AR336" s="6" t="str">
        <f>_xlfn.IFNA(IF(IF($AK336=AR$5,VLOOKUP(AM336,buff!$K:$L,2,FALSE),"")=0,"",IF($AK336=AR$5,VLOOKUP(AM336,buff!$K:$L,2,FALSE),"")),"")</f>
        <v/>
      </c>
      <c r="AS336" s="6" t="str">
        <f>_xlfn.IFNA(IF(IF($AK336=AS$5,VLOOKUP(AN336,buff!$K:$L,2,FALSE),"")=0,"",IF($AK336=AS$5,VLOOKUP(AN336,buff!$K:$L,2,FALSE),"")),"")</f>
        <v/>
      </c>
      <c r="AT336" s="6" t="str">
        <f>_xlfn.IFNA(IF(IF($AK336=AT$5,VLOOKUP(AO336,buff!$K:$L,2,FALSE),"")=0,"",IF($AK336=AT$5,VLOOKUP(AO336,buff!$K:$L,2,FALSE),"")),"")</f>
        <v/>
      </c>
      <c r="AU336" s="6" t="str">
        <f>_xlfn.IFNA(IF(IF($AK336=AU$5,VLOOKUP(AP336,buff!$K:$L,2,FALSE),"")=0,"",IF($AK336=AU$5,VLOOKUP(AP336,buff!$K:$L,2,FALSE),"")),"")</f>
        <v/>
      </c>
      <c r="AV336" s="6" t="str">
        <f>_xlfn.IFNA(IF(IF($AK336=AV$5,VLOOKUP(AL336,buff!$K:$L,2,FALSE),"")=0,"",IF($AK336=AV$5,VLOOKUP(AL336,buff!$K:$L,2,FALSE),"")),"")</f>
        <v/>
      </c>
      <c r="AW336" s="6" t="str">
        <f>_xlfn.IFNA(IF(IF($AK336=AW$5,VLOOKUP(AM336,buff!$K:$L,2,FALSE),"")=0,"",IF($AK336=AW$5,VLOOKUP(AM336,buff!$K:$L,2,FALSE),"")),"")</f>
        <v/>
      </c>
      <c r="AX336" s="6" t="str">
        <f>_xlfn.IFNA(IF(IF($AK336=AX$5,VLOOKUP(AN336,buff!$K:$L,2,FALSE),"")=0,"",IF($AK336=AX$5,VLOOKUP(AN336,buff!$K:$L,2,FALSE),"")),"")</f>
        <v/>
      </c>
      <c r="AY336" s="6" t="str">
        <f>_xlfn.IFNA(IF(IF($AK336=AY$5,VLOOKUP(AO336,buff!$K:$L,2,FALSE),"")=0,"",IF($AK336=AY$5,VLOOKUP(AO336,buff!$K:$L,2,FALSE),"")),"")</f>
        <v/>
      </c>
      <c r="AZ336" s="6" t="str">
        <f>_xlfn.IFNA(IF(IF($AK336=AZ$5,VLOOKUP(AP336,buff!$K:$L,2,FALSE),"")=0,"",IF($AK336=AZ$5,VLOOKUP(AP336,buff!$K:$L,2,FALSE),"")),"")</f>
        <v/>
      </c>
      <c r="BA336" s="6">
        <f>VLOOKUP(AL336,buff!$K:$P,6,FALSE)</f>
        <v>4707</v>
      </c>
      <c r="BB336" s="6" t="e">
        <f>VLOOKUP(AM336,buff!$K:$P,6,FALSE)</f>
        <v>#N/A</v>
      </c>
      <c r="BC336" s="6" t="e">
        <f>VLOOKUP(AN336,buff!$K:$P,6,FALSE)</f>
        <v>#N/A</v>
      </c>
      <c r="BD336">
        <f t="shared" si="89"/>
        <v>2</v>
      </c>
      <c r="BE336">
        <f t="shared" si="90"/>
        <v>1</v>
      </c>
      <c r="BF336" s="22">
        <f t="shared" si="91"/>
        <v>100602</v>
      </c>
    </row>
    <row r="337" spans="1:58" x14ac:dyDescent="0.15">
      <c r="A337" t="str">
        <f t="shared" si="81"/>
        <v>莉莉丝主动技能2等级11</v>
      </c>
      <c r="B337" s="8">
        <f t="shared" si="85"/>
        <v>10060211</v>
      </c>
      <c r="C337" s="8" t="str">
        <f>VLOOKUP(G337,角色!A:B,2,FALSE)</f>
        <v>莉莉丝</v>
      </c>
      <c r="D337" s="8" t="str">
        <f t="shared" si="86"/>
        <v>主动技能2</v>
      </c>
      <c r="E337" s="8">
        <f t="shared" si="92"/>
        <v>11</v>
      </c>
      <c r="F337" s="8">
        <f t="shared" si="93"/>
        <v>2</v>
      </c>
      <c r="G337" s="8">
        <f t="shared" si="94"/>
        <v>6</v>
      </c>
      <c r="H337" s="4" t="s">
        <v>888</v>
      </c>
      <c r="I337" s="4" t="str">
        <f t="shared" si="87"/>
        <v>增加己方全体10%（+6704）点防御。</v>
      </c>
      <c r="J337" s="4" t="s">
        <v>416</v>
      </c>
      <c r="K337" s="1" t="s">
        <v>102</v>
      </c>
      <c r="L337" s="4" t="s">
        <v>108</v>
      </c>
      <c r="M337" s="4" t="s">
        <v>420</v>
      </c>
      <c r="N337" s="4">
        <v>100</v>
      </c>
      <c r="O337" s="20">
        <f>VLOOKUP(L337,对应表!BK:BL,2,FALSE)</f>
        <v>100</v>
      </c>
      <c r="P337" s="25" t="str">
        <f>_xlfn.IFNA(VLOOKUP(G337,角色!V:AE,主动技能!F337+1,FALSE),"")</f>
        <v>||eff_shouhuzhili|</v>
      </c>
      <c r="Q337" s="25">
        <f>(VLOOKUP(G337,角色!V:AE,主动技能!F337+4,FALSE))</f>
        <v>2</v>
      </c>
      <c r="R337" s="25">
        <v>0</v>
      </c>
      <c r="S337" s="25">
        <v>0</v>
      </c>
      <c r="T337" s="6" t="str">
        <f t="shared" si="82"/>
        <v>100060:100:2:0</v>
      </c>
      <c r="U337" s="6" t="str">
        <f t="shared" si="83"/>
        <v/>
      </c>
      <c r="V337" s="19" t="str">
        <f>VLOOKUP(G337,角色!AW:BC,主动技能!F337+1,FALSE)</f>
        <v>skill_07</v>
      </c>
      <c r="Y337">
        <f t="shared" si="84"/>
        <v>0</v>
      </c>
      <c r="Z337" s="19" t="str">
        <f>IF(VLOOKUP(C337,角色!CC:CI,主动技能!F337*2,FALSE)=0,"",VLOOKUP(C337,角色!CC:CI,主动技能!F337*2,FALSE))</f>
        <v/>
      </c>
      <c r="AA337" s="19">
        <f>IF(VLOOKUP(C337,角色!CC:CI,主动技能!F337*2+1,FALSE)=0,0,VLOOKUP(C337,角色!CC:CI,主动技能!F337*2+1,FALSE))</f>
        <v>0</v>
      </c>
      <c r="AB337" s="19" t="str">
        <f>IF(INT(VLOOKUP(E337,角色属性概况!I:M,3,FALSE)*AA337/100)=0,"",(INT(VLOOKUP(E337,角色属性概况!I:M,3,FALSE)*AA337/100)))</f>
        <v/>
      </c>
      <c r="AE337" s="25">
        <f>(VLOOKUP(G337,角色!V:AE,主动技能!F337+7,FALSE))</f>
        <v>1</v>
      </c>
      <c r="AF337" s="19">
        <f>VLOOKUP(F337,对应表!AY:BA,3,FALSE)</f>
        <v>1</v>
      </c>
      <c r="AG337" s="19">
        <f>VLOOKUP(F337,对应表!AY:BA,2,FALSE)</f>
        <v>1</v>
      </c>
      <c r="AH337" s="25" t="str">
        <f>VLOOKUP(F337,特效对应!F:G,2,FALSE)</f>
        <v>attackex</v>
      </c>
      <c r="AJ337">
        <f t="shared" si="88"/>
        <v>11</v>
      </c>
      <c r="AK337" s="1" t="s">
        <v>117</v>
      </c>
      <c r="AL337" s="4" t="s">
        <v>919</v>
      </c>
      <c r="AQ337" s="6" t="str">
        <f>_xlfn.IFNA(IF(IF($AK337=AQ$5,VLOOKUP(AL337,buff!$K:$L,2,FALSE),"")=0,"",IF($AK337=AQ$5,VLOOKUP(AL337,buff!$K:$L,2,FALSE),"")),"")</f>
        <v>100060:100:2:0</v>
      </c>
      <c r="AR337" s="6" t="str">
        <f>_xlfn.IFNA(IF(IF($AK337=AR$5,VLOOKUP(AM337,buff!$K:$L,2,FALSE),"")=0,"",IF($AK337=AR$5,VLOOKUP(AM337,buff!$K:$L,2,FALSE),"")),"")</f>
        <v/>
      </c>
      <c r="AS337" s="6" t="str">
        <f>_xlfn.IFNA(IF(IF($AK337=AS$5,VLOOKUP(AN337,buff!$K:$L,2,FALSE),"")=0,"",IF($AK337=AS$5,VLOOKUP(AN337,buff!$K:$L,2,FALSE),"")),"")</f>
        <v/>
      </c>
      <c r="AT337" s="6" t="str">
        <f>_xlfn.IFNA(IF(IF($AK337=AT$5,VLOOKUP(AO337,buff!$K:$L,2,FALSE),"")=0,"",IF($AK337=AT$5,VLOOKUP(AO337,buff!$K:$L,2,FALSE),"")),"")</f>
        <v/>
      </c>
      <c r="AU337" s="6" t="str">
        <f>_xlfn.IFNA(IF(IF($AK337=AU$5,VLOOKUP(AP337,buff!$K:$L,2,FALSE),"")=0,"",IF($AK337=AU$5,VLOOKUP(AP337,buff!$K:$L,2,FALSE),"")),"")</f>
        <v/>
      </c>
      <c r="AV337" s="6" t="str">
        <f>_xlfn.IFNA(IF(IF($AK337=AV$5,VLOOKUP(AL337,buff!$K:$L,2,FALSE),"")=0,"",IF($AK337=AV$5,VLOOKUP(AL337,buff!$K:$L,2,FALSE),"")),"")</f>
        <v/>
      </c>
      <c r="AW337" s="6" t="str">
        <f>_xlfn.IFNA(IF(IF($AK337=AW$5,VLOOKUP(AM337,buff!$K:$L,2,FALSE),"")=0,"",IF($AK337=AW$5,VLOOKUP(AM337,buff!$K:$L,2,FALSE),"")),"")</f>
        <v/>
      </c>
      <c r="AX337" s="6" t="str">
        <f>_xlfn.IFNA(IF(IF($AK337=AX$5,VLOOKUP(AN337,buff!$K:$L,2,FALSE),"")=0,"",IF($AK337=AX$5,VLOOKUP(AN337,buff!$K:$L,2,FALSE),"")),"")</f>
        <v/>
      </c>
      <c r="AY337" s="6" t="str">
        <f>_xlfn.IFNA(IF(IF($AK337=AY$5,VLOOKUP(AO337,buff!$K:$L,2,FALSE),"")=0,"",IF($AK337=AY$5,VLOOKUP(AO337,buff!$K:$L,2,FALSE),"")),"")</f>
        <v/>
      </c>
      <c r="AZ337" s="6" t="str">
        <f>_xlfn.IFNA(IF(IF($AK337=AZ$5,VLOOKUP(AP337,buff!$K:$L,2,FALSE),"")=0,"",IF($AK337=AZ$5,VLOOKUP(AP337,buff!$K:$L,2,FALSE),"")),"")</f>
        <v/>
      </c>
      <c r="BA337" s="6">
        <f>VLOOKUP(AL337,buff!$K:$P,6,FALSE)</f>
        <v>6704</v>
      </c>
      <c r="BB337" s="6" t="e">
        <f>VLOOKUP(AM337,buff!$K:$P,6,FALSE)</f>
        <v>#N/A</v>
      </c>
      <c r="BC337" s="6" t="e">
        <f>VLOOKUP(AN337,buff!$K:$P,6,FALSE)</f>
        <v>#N/A</v>
      </c>
      <c r="BD337">
        <f t="shared" si="89"/>
        <v>2</v>
      </c>
      <c r="BE337">
        <f t="shared" si="90"/>
        <v>1</v>
      </c>
      <c r="BF337" s="22">
        <f t="shared" si="91"/>
        <v>100602</v>
      </c>
    </row>
    <row r="338" spans="1:58" x14ac:dyDescent="0.15">
      <c r="A338" t="str">
        <f t="shared" si="81"/>
        <v>莉莉丝主动技能2等级12</v>
      </c>
      <c r="B338" s="8">
        <f t="shared" si="85"/>
        <v>10060212</v>
      </c>
      <c r="C338" s="8" t="str">
        <f>VLOOKUP(G338,角色!A:B,2,FALSE)</f>
        <v>莉莉丝</v>
      </c>
      <c r="D338" s="8" t="str">
        <f t="shared" si="86"/>
        <v>主动技能2</v>
      </c>
      <c r="E338" s="8">
        <f t="shared" si="92"/>
        <v>12</v>
      </c>
      <c r="F338" s="8">
        <f t="shared" si="93"/>
        <v>2</v>
      </c>
      <c r="G338" s="8">
        <f t="shared" si="94"/>
        <v>6</v>
      </c>
      <c r="H338" s="4" t="s">
        <v>888</v>
      </c>
      <c r="I338" s="4" t="str">
        <f t="shared" si="87"/>
        <v>增加己方全体10%（+9532）点防御。</v>
      </c>
      <c r="J338" s="4" t="s">
        <v>416</v>
      </c>
      <c r="K338" s="1" t="s">
        <v>102</v>
      </c>
      <c r="L338" s="4" t="s">
        <v>108</v>
      </c>
      <c r="M338" s="4" t="s">
        <v>420</v>
      </c>
      <c r="N338" s="4">
        <v>100</v>
      </c>
      <c r="O338" s="20">
        <f>VLOOKUP(L338,对应表!BK:BL,2,FALSE)</f>
        <v>100</v>
      </c>
      <c r="P338" s="25" t="str">
        <f>_xlfn.IFNA(VLOOKUP(G338,角色!V:AE,主动技能!F338+1,FALSE),"")</f>
        <v>||eff_shouhuzhili|</v>
      </c>
      <c r="Q338" s="25">
        <f>(VLOOKUP(G338,角色!V:AE,主动技能!F338+4,FALSE))</f>
        <v>2</v>
      </c>
      <c r="R338" s="25">
        <v>0</v>
      </c>
      <c r="S338" s="25">
        <v>0</v>
      </c>
      <c r="T338" s="6" t="str">
        <f t="shared" si="82"/>
        <v>100061:100:2:0</v>
      </c>
      <c r="U338" s="6" t="str">
        <f t="shared" si="83"/>
        <v/>
      </c>
      <c r="V338" s="19" t="str">
        <f>VLOOKUP(G338,角色!AW:BC,主动技能!F338+1,FALSE)</f>
        <v>skill_07</v>
      </c>
      <c r="Y338">
        <f t="shared" si="84"/>
        <v>0</v>
      </c>
      <c r="Z338" s="19" t="str">
        <f>IF(VLOOKUP(C338,角色!CC:CI,主动技能!F338*2,FALSE)=0,"",VLOOKUP(C338,角色!CC:CI,主动技能!F338*2,FALSE))</f>
        <v/>
      </c>
      <c r="AA338" s="19">
        <f>IF(VLOOKUP(C338,角色!CC:CI,主动技能!F338*2+1,FALSE)=0,0,VLOOKUP(C338,角色!CC:CI,主动技能!F338*2+1,FALSE))</f>
        <v>0</v>
      </c>
      <c r="AB338" s="19" t="str">
        <f>IF(INT(VLOOKUP(E338,角色属性概况!I:M,3,FALSE)*AA338/100)=0,"",(INT(VLOOKUP(E338,角色属性概况!I:M,3,FALSE)*AA338/100)))</f>
        <v/>
      </c>
      <c r="AE338" s="25">
        <f>(VLOOKUP(G338,角色!V:AE,主动技能!F338+7,FALSE))</f>
        <v>1</v>
      </c>
      <c r="AF338" s="19">
        <f>VLOOKUP(F338,对应表!AY:BA,3,FALSE)</f>
        <v>1</v>
      </c>
      <c r="AG338" s="19">
        <f>VLOOKUP(F338,对应表!AY:BA,2,FALSE)</f>
        <v>1</v>
      </c>
      <c r="AH338" s="25" t="str">
        <f>VLOOKUP(F338,特效对应!F:G,2,FALSE)</f>
        <v>attackex</v>
      </c>
      <c r="AJ338">
        <f t="shared" si="88"/>
        <v>12</v>
      </c>
      <c r="AK338" s="1" t="s">
        <v>117</v>
      </c>
      <c r="AL338" s="4" t="s">
        <v>920</v>
      </c>
      <c r="AQ338" s="6" t="str">
        <f>_xlfn.IFNA(IF(IF($AK338=AQ$5,VLOOKUP(AL338,buff!$K:$L,2,FALSE),"")=0,"",IF($AK338=AQ$5,VLOOKUP(AL338,buff!$K:$L,2,FALSE),"")),"")</f>
        <v>100061:100:2:0</v>
      </c>
      <c r="AR338" s="6" t="str">
        <f>_xlfn.IFNA(IF(IF($AK338=AR$5,VLOOKUP(AM338,buff!$K:$L,2,FALSE),"")=0,"",IF($AK338=AR$5,VLOOKUP(AM338,buff!$K:$L,2,FALSE),"")),"")</f>
        <v/>
      </c>
      <c r="AS338" s="6" t="str">
        <f>_xlfn.IFNA(IF(IF($AK338=AS$5,VLOOKUP(AN338,buff!$K:$L,2,FALSE),"")=0,"",IF($AK338=AS$5,VLOOKUP(AN338,buff!$K:$L,2,FALSE),"")),"")</f>
        <v/>
      </c>
      <c r="AT338" s="6" t="str">
        <f>_xlfn.IFNA(IF(IF($AK338=AT$5,VLOOKUP(AO338,buff!$K:$L,2,FALSE),"")=0,"",IF($AK338=AT$5,VLOOKUP(AO338,buff!$K:$L,2,FALSE),"")),"")</f>
        <v/>
      </c>
      <c r="AU338" s="6" t="str">
        <f>_xlfn.IFNA(IF(IF($AK338=AU$5,VLOOKUP(AP338,buff!$K:$L,2,FALSE),"")=0,"",IF($AK338=AU$5,VLOOKUP(AP338,buff!$K:$L,2,FALSE),"")),"")</f>
        <v/>
      </c>
      <c r="AV338" s="6" t="str">
        <f>_xlfn.IFNA(IF(IF($AK338=AV$5,VLOOKUP(AL338,buff!$K:$L,2,FALSE),"")=0,"",IF($AK338=AV$5,VLOOKUP(AL338,buff!$K:$L,2,FALSE),"")),"")</f>
        <v/>
      </c>
      <c r="AW338" s="6" t="str">
        <f>_xlfn.IFNA(IF(IF($AK338=AW$5,VLOOKUP(AM338,buff!$K:$L,2,FALSE),"")=0,"",IF($AK338=AW$5,VLOOKUP(AM338,buff!$K:$L,2,FALSE),"")),"")</f>
        <v/>
      </c>
      <c r="AX338" s="6" t="str">
        <f>_xlfn.IFNA(IF(IF($AK338=AX$5,VLOOKUP(AN338,buff!$K:$L,2,FALSE),"")=0,"",IF($AK338=AX$5,VLOOKUP(AN338,buff!$K:$L,2,FALSE),"")),"")</f>
        <v/>
      </c>
      <c r="AY338" s="6" t="str">
        <f>_xlfn.IFNA(IF(IF($AK338=AY$5,VLOOKUP(AO338,buff!$K:$L,2,FALSE),"")=0,"",IF($AK338=AY$5,VLOOKUP(AO338,buff!$K:$L,2,FALSE),"")),"")</f>
        <v/>
      </c>
      <c r="AZ338" s="6" t="str">
        <f>_xlfn.IFNA(IF(IF($AK338=AZ$5,VLOOKUP(AP338,buff!$K:$L,2,FALSE),"")=0,"",IF($AK338=AZ$5,VLOOKUP(AP338,buff!$K:$L,2,FALSE),"")),"")</f>
        <v/>
      </c>
      <c r="BA338" s="6">
        <f>VLOOKUP(AL338,buff!$K:$P,6,FALSE)</f>
        <v>9532</v>
      </c>
      <c r="BB338" s="6" t="e">
        <f>VLOOKUP(AM338,buff!$K:$P,6,FALSE)</f>
        <v>#N/A</v>
      </c>
      <c r="BC338" s="6" t="e">
        <f>VLOOKUP(AN338,buff!$K:$P,6,FALSE)</f>
        <v>#N/A</v>
      </c>
      <c r="BD338">
        <f t="shared" si="89"/>
        <v>2</v>
      </c>
      <c r="BE338">
        <f t="shared" si="90"/>
        <v>1</v>
      </c>
      <c r="BF338" s="22">
        <f t="shared" si="91"/>
        <v>100602</v>
      </c>
    </row>
    <row r="339" spans="1:58" x14ac:dyDescent="0.15">
      <c r="A339" t="str">
        <f t="shared" si="81"/>
        <v>莉莉丝主动技能2等级13</v>
      </c>
      <c r="B339" s="8">
        <f t="shared" si="85"/>
        <v>10060213</v>
      </c>
      <c r="C339" s="8" t="str">
        <f>VLOOKUP(G339,角色!A:B,2,FALSE)</f>
        <v>莉莉丝</v>
      </c>
      <c r="D339" s="8" t="str">
        <f t="shared" si="86"/>
        <v>主动技能2</v>
      </c>
      <c r="E339" s="8">
        <f t="shared" si="92"/>
        <v>13</v>
      </c>
      <c r="F339" s="8">
        <f t="shared" si="93"/>
        <v>2</v>
      </c>
      <c r="G339" s="8">
        <f t="shared" si="94"/>
        <v>6</v>
      </c>
      <c r="H339" s="4" t="s">
        <v>888</v>
      </c>
      <c r="I339" s="4" t="str">
        <f t="shared" si="87"/>
        <v>增加己方全体10%（+13535）点防御。</v>
      </c>
      <c r="J339" s="4" t="s">
        <v>416</v>
      </c>
      <c r="K339" s="1" t="s">
        <v>102</v>
      </c>
      <c r="L339" s="4" t="s">
        <v>108</v>
      </c>
      <c r="M339" s="4" t="s">
        <v>420</v>
      </c>
      <c r="N339" s="4">
        <v>100</v>
      </c>
      <c r="O339" s="20">
        <f>VLOOKUP(L339,对应表!BK:BL,2,FALSE)</f>
        <v>100</v>
      </c>
      <c r="P339" s="25" t="str">
        <f>_xlfn.IFNA(VLOOKUP(G339,角色!V:AE,主动技能!F339+1,FALSE),"")</f>
        <v>||eff_shouhuzhili|</v>
      </c>
      <c r="Q339" s="25">
        <f>(VLOOKUP(G339,角色!V:AE,主动技能!F339+4,FALSE))</f>
        <v>2</v>
      </c>
      <c r="R339" s="25">
        <v>0</v>
      </c>
      <c r="S339" s="25">
        <v>0</v>
      </c>
      <c r="T339" s="6" t="str">
        <f t="shared" si="82"/>
        <v>100062:100:2:0</v>
      </c>
      <c r="U339" s="6" t="str">
        <f t="shared" si="83"/>
        <v/>
      </c>
      <c r="V339" s="19" t="str">
        <f>VLOOKUP(G339,角色!AW:BC,主动技能!F339+1,FALSE)</f>
        <v>skill_07</v>
      </c>
      <c r="Y339">
        <f t="shared" si="84"/>
        <v>0</v>
      </c>
      <c r="Z339" s="19" t="str">
        <f>IF(VLOOKUP(C339,角色!CC:CI,主动技能!F339*2,FALSE)=0,"",VLOOKUP(C339,角色!CC:CI,主动技能!F339*2,FALSE))</f>
        <v/>
      </c>
      <c r="AA339" s="19">
        <f>IF(VLOOKUP(C339,角色!CC:CI,主动技能!F339*2+1,FALSE)=0,0,VLOOKUP(C339,角色!CC:CI,主动技能!F339*2+1,FALSE))</f>
        <v>0</v>
      </c>
      <c r="AB339" s="19" t="str">
        <f>IF(INT(VLOOKUP(E339,角色属性概况!I:M,3,FALSE)*AA339/100)=0,"",(INT(VLOOKUP(E339,角色属性概况!I:M,3,FALSE)*AA339/100)))</f>
        <v/>
      </c>
      <c r="AE339" s="25">
        <f>(VLOOKUP(G339,角色!V:AE,主动技能!F339+7,FALSE))</f>
        <v>1</v>
      </c>
      <c r="AF339" s="19">
        <f>VLOOKUP(F339,对应表!AY:BA,3,FALSE)</f>
        <v>1</v>
      </c>
      <c r="AG339" s="19">
        <f>VLOOKUP(F339,对应表!AY:BA,2,FALSE)</f>
        <v>1</v>
      </c>
      <c r="AH339" s="25" t="str">
        <f>VLOOKUP(F339,特效对应!F:G,2,FALSE)</f>
        <v>attackex</v>
      </c>
      <c r="AJ339">
        <f t="shared" si="88"/>
        <v>13</v>
      </c>
      <c r="AK339" s="1" t="s">
        <v>117</v>
      </c>
      <c r="AL339" s="4" t="s">
        <v>921</v>
      </c>
      <c r="AQ339" s="6" t="str">
        <f>_xlfn.IFNA(IF(IF($AK339=AQ$5,VLOOKUP(AL339,buff!$K:$L,2,FALSE),"")=0,"",IF($AK339=AQ$5,VLOOKUP(AL339,buff!$K:$L,2,FALSE),"")),"")</f>
        <v>100062:100:2:0</v>
      </c>
      <c r="AR339" s="6" t="str">
        <f>_xlfn.IFNA(IF(IF($AK339=AR$5,VLOOKUP(AM339,buff!$K:$L,2,FALSE),"")=0,"",IF($AK339=AR$5,VLOOKUP(AM339,buff!$K:$L,2,FALSE),"")),"")</f>
        <v/>
      </c>
      <c r="AS339" s="6" t="str">
        <f>_xlfn.IFNA(IF(IF($AK339=AS$5,VLOOKUP(AN339,buff!$K:$L,2,FALSE),"")=0,"",IF($AK339=AS$5,VLOOKUP(AN339,buff!$K:$L,2,FALSE),"")),"")</f>
        <v/>
      </c>
      <c r="AT339" s="6" t="str">
        <f>_xlfn.IFNA(IF(IF($AK339=AT$5,VLOOKUP(AO339,buff!$K:$L,2,FALSE),"")=0,"",IF($AK339=AT$5,VLOOKUP(AO339,buff!$K:$L,2,FALSE),"")),"")</f>
        <v/>
      </c>
      <c r="AU339" s="6" t="str">
        <f>_xlfn.IFNA(IF(IF($AK339=AU$5,VLOOKUP(AP339,buff!$K:$L,2,FALSE),"")=0,"",IF($AK339=AU$5,VLOOKUP(AP339,buff!$K:$L,2,FALSE),"")),"")</f>
        <v/>
      </c>
      <c r="AV339" s="6" t="str">
        <f>_xlfn.IFNA(IF(IF($AK339=AV$5,VLOOKUP(AL339,buff!$K:$L,2,FALSE),"")=0,"",IF($AK339=AV$5,VLOOKUP(AL339,buff!$K:$L,2,FALSE),"")),"")</f>
        <v/>
      </c>
      <c r="AW339" s="6" t="str">
        <f>_xlfn.IFNA(IF(IF($AK339=AW$5,VLOOKUP(AM339,buff!$K:$L,2,FALSE),"")=0,"",IF($AK339=AW$5,VLOOKUP(AM339,buff!$K:$L,2,FALSE),"")),"")</f>
        <v/>
      </c>
      <c r="AX339" s="6" t="str">
        <f>_xlfn.IFNA(IF(IF($AK339=AX$5,VLOOKUP(AN339,buff!$K:$L,2,FALSE),"")=0,"",IF($AK339=AX$5,VLOOKUP(AN339,buff!$K:$L,2,FALSE),"")),"")</f>
        <v/>
      </c>
      <c r="AY339" s="6" t="str">
        <f>_xlfn.IFNA(IF(IF($AK339=AY$5,VLOOKUP(AO339,buff!$K:$L,2,FALSE),"")=0,"",IF($AK339=AY$5,VLOOKUP(AO339,buff!$K:$L,2,FALSE),"")),"")</f>
        <v/>
      </c>
      <c r="AZ339" s="6" t="str">
        <f>_xlfn.IFNA(IF(IF($AK339=AZ$5,VLOOKUP(AP339,buff!$K:$L,2,FALSE),"")=0,"",IF($AK339=AZ$5,VLOOKUP(AP339,buff!$K:$L,2,FALSE),"")),"")</f>
        <v/>
      </c>
      <c r="BA339" s="6">
        <f>VLOOKUP(AL339,buff!$K:$P,6,FALSE)</f>
        <v>13535</v>
      </c>
      <c r="BB339" s="6" t="e">
        <f>VLOOKUP(AM339,buff!$K:$P,6,FALSE)</f>
        <v>#N/A</v>
      </c>
      <c r="BC339" s="6" t="e">
        <f>VLOOKUP(AN339,buff!$K:$P,6,FALSE)</f>
        <v>#N/A</v>
      </c>
      <c r="BD339">
        <f t="shared" si="89"/>
        <v>2</v>
      </c>
      <c r="BE339">
        <f t="shared" si="90"/>
        <v>1</v>
      </c>
      <c r="BF339" s="22">
        <f t="shared" si="91"/>
        <v>100602</v>
      </c>
    </row>
    <row r="340" spans="1:58" x14ac:dyDescent="0.15">
      <c r="A340" t="str">
        <f t="shared" si="81"/>
        <v>莉莉丝主动技能2等级14</v>
      </c>
      <c r="B340" s="8">
        <f t="shared" si="85"/>
        <v>10060214</v>
      </c>
      <c r="C340" s="8" t="str">
        <f>VLOOKUP(G340,角色!A:B,2,FALSE)</f>
        <v>莉莉丝</v>
      </c>
      <c r="D340" s="8" t="str">
        <f t="shared" si="86"/>
        <v>主动技能2</v>
      </c>
      <c r="E340" s="8">
        <f t="shared" si="92"/>
        <v>14</v>
      </c>
      <c r="F340" s="8">
        <f t="shared" si="93"/>
        <v>2</v>
      </c>
      <c r="G340" s="8">
        <f t="shared" si="94"/>
        <v>6</v>
      </c>
      <c r="H340" s="4" t="s">
        <v>888</v>
      </c>
      <c r="I340" s="4" t="str">
        <f t="shared" si="87"/>
        <v>增加己方全体10%（+19203）点防御。</v>
      </c>
      <c r="J340" s="4" t="s">
        <v>416</v>
      </c>
      <c r="K340" s="1" t="s">
        <v>102</v>
      </c>
      <c r="L340" s="4" t="s">
        <v>108</v>
      </c>
      <c r="M340" s="4" t="s">
        <v>420</v>
      </c>
      <c r="N340" s="4">
        <v>100</v>
      </c>
      <c r="O340" s="20">
        <f>VLOOKUP(L340,对应表!BK:BL,2,FALSE)</f>
        <v>100</v>
      </c>
      <c r="P340" s="25" t="str">
        <f>_xlfn.IFNA(VLOOKUP(G340,角色!V:AE,主动技能!F340+1,FALSE),"")</f>
        <v>||eff_shouhuzhili|</v>
      </c>
      <c r="Q340" s="25">
        <f>(VLOOKUP(G340,角色!V:AE,主动技能!F340+4,FALSE))</f>
        <v>2</v>
      </c>
      <c r="R340" s="25">
        <v>0</v>
      </c>
      <c r="S340" s="25">
        <v>0</v>
      </c>
      <c r="T340" s="6" t="str">
        <f t="shared" si="82"/>
        <v>100063:100:2:0</v>
      </c>
      <c r="U340" s="6" t="str">
        <f t="shared" si="83"/>
        <v/>
      </c>
      <c r="V340" s="19" t="str">
        <f>VLOOKUP(G340,角色!AW:BC,主动技能!F340+1,FALSE)</f>
        <v>skill_07</v>
      </c>
      <c r="Y340">
        <f t="shared" si="84"/>
        <v>0</v>
      </c>
      <c r="Z340" s="19" t="str">
        <f>IF(VLOOKUP(C340,角色!CC:CI,主动技能!F340*2,FALSE)=0,"",VLOOKUP(C340,角色!CC:CI,主动技能!F340*2,FALSE))</f>
        <v/>
      </c>
      <c r="AA340" s="19">
        <f>IF(VLOOKUP(C340,角色!CC:CI,主动技能!F340*2+1,FALSE)=0,0,VLOOKUP(C340,角色!CC:CI,主动技能!F340*2+1,FALSE))</f>
        <v>0</v>
      </c>
      <c r="AB340" s="19" t="str">
        <f>IF(INT(VLOOKUP(E340,角色属性概况!I:M,3,FALSE)*AA340/100)=0,"",(INT(VLOOKUP(E340,角色属性概况!I:M,3,FALSE)*AA340/100)))</f>
        <v/>
      </c>
      <c r="AE340" s="25">
        <f>(VLOOKUP(G340,角色!V:AE,主动技能!F340+7,FALSE))</f>
        <v>1</v>
      </c>
      <c r="AF340" s="19">
        <f>VLOOKUP(F340,对应表!AY:BA,3,FALSE)</f>
        <v>1</v>
      </c>
      <c r="AG340" s="19">
        <f>VLOOKUP(F340,对应表!AY:BA,2,FALSE)</f>
        <v>1</v>
      </c>
      <c r="AH340" s="25" t="str">
        <f>VLOOKUP(F340,特效对应!F:G,2,FALSE)</f>
        <v>attackex</v>
      </c>
      <c r="AJ340">
        <f t="shared" si="88"/>
        <v>14</v>
      </c>
      <c r="AK340" s="1" t="s">
        <v>117</v>
      </c>
      <c r="AL340" s="4" t="s">
        <v>922</v>
      </c>
      <c r="AQ340" s="6" t="str">
        <f>_xlfn.IFNA(IF(IF($AK340=AQ$5,VLOOKUP(AL340,buff!$K:$L,2,FALSE),"")=0,"",IF($AK340=AQ$5,VLOOKUP(AL340,buff!$K:$L,2,FALSE),"")),"")</f>
        <v>100063:100:2:0</v>
      </c>
      <c r="AR340" s="6" t="str">
        <f>_xlfn.IFNA(IF(IF($AK340=AR$5,VLOOKUP(AM340,buff!$K:$L,2,FALSE),"")=0,"",IF($AK340=AR$5,VLOOKUP(AM340,buff!$K:$L,2,FALSE),"")),"")</f>
        <v/>
      </c>
      <c r="AS340" s="6" t="str">
        <f>_xlfn.IFNA(IF(IF($AK340=AS$5,VLOOKUP(AN340,buff!$K:$L,2,FALSE),"")=0,"",IF($AK340=AS$5,VLOOKUP(AN340,buff!$K:$L,2,FALSE),"")),"")</f>
        <v/>
      </c>
      <c r="AT340" s="6" t="str">
        <f>_xlfn.IFNA(IF(IF($AK340=AT$5,VLOOKUP(AO340,buff!$K:$L,2,FALSE),"")=0,"",IF($AK340=AT$5,VLOOKUP(AO340,buff!$K:$L,2,FALSE),"")),"")</f>
        <v/>
      </c>
      <c r="AU340" s="6" t="str">
        <f>_xlfn.IFNA(IF(IF($AK340=AU$5,VLOOKUP(AP340,buff!$K:$L,2,FALSE),"")=0,"",IF($AK340=AU$5,VLOOKUP(AP340,buff!$K:$L,2,FALSE),"")),"")</f>
        <v/>
      </c>
      <c r="AV340" s="6" t="str">
        <f>_xlfn.IFNA(IF(IF($AK340=AV$5,VLOOKUP(AL340,buff!$K:$L,2,FALSE),"")=0,"",IF($AK340=AV$5,VLOOKUP(AL340,buff!$K:$L,2,FALSE),"")),"")</f>
        <v/>
      </c>
      <c r="AW340" s="6" t="str">
        <f>_xlfn.IFNA(IF(IF($AK340=AW$5,VLOOKUP(AM340,buff!$K:$L,2,FALSE),"")=0,"",IF($AK340=AW$5,VLOOKUP(AM340,buff!$K:$L,2,FALSE),"")),"")</f>
        <v/>
      </c>
      <c r="AX340" s="6" t="str">
        <f>_xlfn.IFNA(IF(IF($AK340=AX$5,VLOOKUP(AN340,buff!$K:$L,2,FALSE),"")=0,"",IF($AK340=AX$5,VLOOKUP(AN340,buff!$K:$L,2,FALSE),"")),"")</f>
        <v/>
      </c>
      <c r="AY340" s="6" t="str">
        <f>_xlfn.IFNA(IF(IF($AK340=AY$5,VLOOKUP(AO340,buff!$K:$L,2,FALSE),"")=0,"",IF($AK340=AY$5,VLOOKUP(AO340,buff!$K:$L,2,FALSE),"")),"")</f>
        <v/>
      </c>
      <c r="AZ340" s="6" t="str">
        <f>_xlfn.IFNA(IF(IF($AK340=AZ$5,VLOOKUP(AP340,buff!$K:$L,2,FALSE),"")=0,"",IF($AK340=AZ$5,VLOOKUP(AP340,buff!$K:$L,2,FALSE),"")),"")</f>
        <v/>
      </c>
      <c r="BA340" s="6">
        <f>VLOOKUP(AL340,buff!$K:$P,6,FALSE)</f>
        <v>19203</v>
      </c>
      <c r="BB340" s="6" t="e">
        <f>VLOOKUP(AM340,buff!$K:$P,6,FALSE)</f>
        <v>#N/A</v>
      </c>
      <c r="BC340" s="6" t="e">
        <f>VLOOKUP(AN340,buff!$K:$P,6,FALSE)</f>
        <v>#N/A</v>
      </c>
      <c r="BD340">
        <f t="shared" si="89"/>
        <v>2</v>
      </c>
      <c r="BE340">
        <f t="shared" si="90"/>
        <v>1</v>
      </c>
      <c r="BF340" s="22">
        <f t="shared" si="91"/>
        <v>100602</v>
      </c>
    </row>
    <row r="341" spans="1:58" x14ac:dyDescent="0.15">
      <c r="A341" t="str">
        <f t="shared" si="81"/>
        <v>莉莉丝主动技能2等级15</v>
      </c>
      <c r="B341" s="8">
        <f t="shared" si="85"/>
        <v>10060215</v>
      </c>
      <c r="C341" s="8" t="str">
        <f>VLOOKUP(G341,角色!A:B,2,FALSE)</f>
        <v>莉莉丝</v>
      </c>
      <c r="D341" s="8" t="str">
        <f t="shared" si="86"/>
        <v>主动技能2</v>
      </c>
      <c r="E341" s="8">
        <f t="shared" si="92"/>
        <v>15</v>
      </c>
      <c r="F341" s="8">
        <f t="shared" si="93"/>
        <v>2</v>
      </c>
      <c r="G341" s="8">
        <f t="shared" si="94"/>
        <v>6</v>
      </c>
      <c r="H341" s="4" t="s">
        <v>888</v>
      </c>
      <c r="I341" s="4" t="str">
        <f t="shared" si="87"/>
        <v>增加己方全体10%（+27226）点防御。</v>
      </c>
      <c r="J341" s="4" t="s">
        <v>416</v>
      </c>
      <c r="K341" s="1" t="s">
        <v>102</v>
      </c>
      <c r="L341" s="4" t="s">
        <v>108</v>
      </c>
      <c r="M341" s="4" t="s">
        <v>420</v>
      </c>
      <c r="N341" s="4">
        <v>100</v>
      </c>
      <c r="O341" s="20">
        <f>VLOOKUP(L341,对应表!BK:BL,2,FALSE)</f>
        <v>100</v>
      </c>
      <c r="P341" s="25" t="str">
        <f>_xlfn.IFNA(VLOOKUP(G341,角色!V:AE,主动技能!F341+1,FALSE),"")</f>
        <v>||eff_shouhuzhili|</v>
      </c>
      <c r="Q341" s="25">
        <f>(VLOOKUP(G341,角色!V:AE,主动技能!F341+4,FALSE))</f>
        <v>2</v>
      </c>
      <c r="R341" s="25">
        <v>0</v>
      </c>
      <c r="S341" s="25">
        <v>0</v>
      </c>
      <c r="T341" s="6" t="str">
        <f t="shared" si="82"/>
        <v>100064:100:2:0</v>
      </c>
      <c r="U341" s="6" t="str">
        <f t="shared" si="83"/>
        <v/>
      </c>
      <c r="V341" s="19" t="str">
        <f>VLOOKUP(G341,角色!AW:BC,主动技能!F341+1,FALSE)</f>
        <v>skill_07</v>
      </c>
      <c r="Y341">
        <f t="shared" si="84"/>
        <v>0</v>
      </c>
      <c r="Z341" s="19" t="str">
        <f>IF(VLOOKUP(C341,角色!CC:CI,主动技能!F341*2,FALSE)=0,"",VLOOKUP(C341,角色!CC:CI,主动技能!F341*2,FALSE))</f>
        <v/>
      </c>
      <c r="AA341" s="19">
        <f>IF(VLOOKUP(C341,角色!CC:CI,主动技能!F341*2+1,FALSE)=0,0,VLOOKUP(C341,角色!CC:CI,主动技能!F341*2+1,FALSE))</f>
        <v>0</v>
      </c>
      <c r="AB341" s="19" t="str">
        <f>IF(INT(VLOOKUP(E341,角色属性概况!I:M,3,FALSE)*AA341/100)=0,"",(INT(VLOOKUP(E341,角色属性概况!I:M,3,FALSE)*AA341/100)))</f>
        <v/>
      </c>
      <c r="AE341" s="25">
        <f>(VLOOKUP(G341,角色!V:AE,主动技能!F341+7,FALSE))</f>
        <v>1</v>
      </c>
      <c r="AF341" s="19">
        <f>VLOOKUP(F341,对应表!AY:BA,3,FALSE)</f>
        <v>1</v>
      </c>
      <c r="AG341" s="19">
        <f>VLOOKUP(F341,对应表!AY:BA,2,FALSE)</f>
        <v>1</v>
      </c>
      <c r="AH341" s="25" t="str">
        <f>VLOOKUP(F341,特效对应!F:G,2,FALSE)</f>
        <v>attackex</v>
      </c>
      <c r="AJ341">
        <f t="shared" si="88"/>
        <v>15</v>
      </c>
      <c r="AK341" s="1" t="s">
        <v>117</v>
      </c>
      <c r="AL341" s="4" t="s">
        <v>923</v>
      </c>
      <c r="AQ341" s="6" t="str">
        <f>_xlfn.IFNA(IF(IF($AK341=AQ$5,VLOOKUP(AL341,buff!$K:$L,2,FALSE),"")=0,"",IF($AK341=AQ$5,VLOOKUP(AL341,buff!$K:$L,2,FALSE),"")),"")</f>
        <v>100064:100:2:0</v>
      </c>
      <c r="AR341" s="6" t="str">
        <f>_xlfn.IFNA(IF(IF($AK341=AR$5,VLOOKUP(AM341,buff!$K:$L,2,FALSE),"")=0,"",IF($AK341=AR$5,VLOOKUP(AM341,buff!$K:$L,2,FALSE),"")),"")</f>
        <v/>
      </c>
      <c r="AS341" s="6" t="str">
        <f>_xlfn.IFNA(IF(IF($AK341=AS$5,VLOOKUP(AN341,buff!$K:$L,2,FALSE),"")=0,"",IF($AK341=AS$5,VLOOKUP(AN341,buff!$K:$L,2,FALSE),"")),"")</f>
        <v/>
      </c>
      <c r="AT341" s="6" t="str">
        <f>_xlfn.IFNA(IF(IF($AK341=AT$5,VLOOKUP(AO341,buff!$K:$L,2,FALSE),"")=0,"",IF($AK341=AT$5,VLOOKUP(AO341,buff!$K:$L,2,FALSE),"")),"")</f>
        <v/>
      </c>
      <c r="AU341" s="6" t="str">
        <f>_xlfn.IFNA(IF(IF($AK341=AU$5,VLOOKUP(AP341,buff!$K:$L,2,FALSE),"")=0,"",IF($AK341=AU$5,VLOOKUP(AP341,buff!$K:$L,2,FALSE),"")),"")</f>
        <v/>
      </c>
      <c r="AV341" s="6" t="str">
        <f>_xlfn.IFNA(IF(IF($AK341=AV$5,VLOOKUP(AL341,buff!$K:$L,2,FALSE),"")=0,"",IF($AK341=AV$5,VLOOKUP(AL341,buff!$K:$L,2,FALSE),"")),"")</f>
        <v/>
      </c>
      <c r="AW341" s="6" t="str">
        <f>_xlfn.IFNA(IF(IF($AK341=AW$5,VLOOKUP(AM341,buff!$K:$L,2,FALSE),"")=0,"",IF($AK341=AW$5,VLOOKUP(AM341,buff!$K:$L,2,FALSE),"")),"")</f>
        <v/>
      </c>
      <c r="AX341" s="6" t="str">
        <f>_xlfn.IFNA(IF(IF($AK341=AX$5,VLOOKUP(AN341,buff!$K:$L,2,FALSE),"")=0,"",IF($AK341=AX$5,VLOOKUP(AN341,buff!$K:$L,2,FALSE),"")),"")</f>
        <v/>
      </c>
      <c r="AY341" s="6" t="str">
        <f>_xlfn.IFNA(IF(IF($AK341=AY$5,VLOOKUP(AO341,buff!$K:$L,2,FALSE),"")=0,"",IF($AK341=AY$5,VLOOKUP(AO341,buff!$K:$L,2,FALSE),"")),"")</f>
        <v/>
      </c>
      <c r="AZ341" s="6" t="str">
        <f>_xlfn.IFNA(IF(IF($AK341=AZ$5,VLOOKUP(AP341,buff!$K:$L,2,FALSE),"")=0,"",IF($AK341=AZ$5,VLOOKUP(AP341,buff!$K:$L,2,FALSE),"")),"")</f>
        <v/>
      </c>
      <c r="BA341" s="6">
        <f>VLOOKUP(AL341,buff!$K:$P,6,FALSE)</f>
        <v>27226</v>
      </c>
      <c r="BB341" s="6" t="e">
        <f>VLOOKUP(AM341,buff!$K:$P,6,FALSE)</f>
        <v>#N/A</v>
      </c>
      <c r="BC341" s="6" t="e">
        <f>VLOOKUP(AN341,buff!$K:$P,6,FALSE)</f>
        <v>#N/A</v>
      </c>
      <c r="BD341">
        <f t="shared" si="89"/>
        <v>2</v>
      </c>
      <c r="BE341">
        <f t="shared" si="90"/>
        <v>1</v>
      </c>
      <c r="BF341" s="22">
        <f t="shared" si="91"/>
        <v>100602</v>
      </c>
    </row>
    <row r="342" spans="1:58" x14ac:dyDescent="0.15">
      <c r="A342" t="str">
        <f t="shared" si="81"/>
        <v>莉莉丝主动技能2等级16</v>
      </c>
      <c r="B342" s="8">
        <f t="shared" si="85"/>
        <v>10060216</v>
      </c>
      <c r="C342" s="8" t="str">
        <f>VLOOKUP(G342,角色!A:B,2,FALSE)</f>
        <v>莉莉丝</v>
      </c>
      <c r="D342" s="8" t="str">
        <f t="shared" si="86"/>
        <v>主动技能2</v>
      </c>
      <c r="E342" s="8">
        <f t="shared" si="92"/>
        <v>16</v>
      </c>
      <c r="F342" s="8">
        <f t="shared" si="93"/>
        <v>2</v>
      </c>
      <c r="G342" s="8">
        <f t="shared" si="94"/>
        <v>6</v>
      </c>
      <c r="H342" s="4" t="s">
        <v>888</v>
      </c>
      <c r="I342" s="4" t="str">
        <f t="shared" si="87"/>
        <v>增加己方全体10%（+38585）点防御。</v>
      </c>
      <c r="J342" s="4" t="s">
        <v>416</v>
      </c>
      <c r="K342" s="1" t="s">
        <v>102</v>
      </c>
      <c r="L342" s="4" t="s">
        <v>108</v>
      </c>
      <c r="M342" s="4" t="s">
        <v>420</v>
      </c>
      <c r="N342" s="4">
        <v>100</v>
      </c>
      <c r="O342" s="20">
        <f>VLOOKUP(L342,对应表!BK:BL,2,FALSE)</f>
        <v>100</v>
      </c>
      <c r="P342" s="25" t="str">
        <f>_xlfn.IFNA(VLOOKUP(G342,角色!V:AE,主动技能!F342+1,FALSE),"")</f>
        <v>||eff_shouhuzhili|</v>
      </c>
      <c r="Q342" s="25">
        <f>(VLOOKUP(G342,角色!V:AE,主动技能!F342+4,FALSE))</f>
        <v>2</v>
      </c>
      <c r="R342" s="25">
        <v>0</v>
      </c>
      <c r="S342" s="25">
        <v>0</v>
      </c>
      <c r="T342" s="6" t="str">
        <f t="shared" si="82"/>
        <v>100065:100:2:0</v>
      </c>
      <c r="U342" s="6" t="str">
        <f t="shared" si="83"/>
        <v/>
      </c>
      <c r="V342" s="19" t="str">
        <f>VLOOKUP(G342,角色!AW:BC,主动技能!F342+1,FALSE)</f>
        <v>skill_07</v>
      </c>
      <c r="Y342">
        <f t="shared" si="84"/>
        <v>0</v>
      </c>
      <c r="Z342" s="19" t="str">
        <f>IF(VLOOKUP(C342,角色!CC:CI,主动技能!F342*2,FALSE)=0,"",VLOOKUP(C342,角色!CC:CI,主动技能!F342*2,FALSE))</f>
        <v/>
      </c>
      <c r="AA342" s="19">
        <f>IF(VLOOKUP(C342,角色!CC:CI,主动技能!F342*2+1,FALSE)=0,0,VLOOKUP(C342,角色!CC:CI,主动技能!F342*2+1,FALSE))</f>
        <v>0</v>
      </c>
      <c r="AB342" s="19" t="str">
        <f>IF(INT(VLOOKUP(E342,角色属性概况!I:M,3,FALSE)*AA342/100)=0,"",(INT(VLOOKUP(E342,角色属性概况!I:M,3,FALSE)*AA342/100)))</f>
        <v/>
      </c>
      <c r="AE342" s="25">
        <f>(VLOOKUP(G342,角色!V:AE,主动技能!F342+7,FALSE))</f>
        <v>1</v>
      </c>
      <c r="AF342" s="19">
        <f>VLOOKUP(F342,对应表!AY:BA,3,FALSE)</f>
        <v>1</v>
      </c>
      <c r="AG342" s="19">
        <f>VLOOKUP(F342,对应表!AY:BA,2,FALSE)</f>
        <v>1</v>
      </c>
      <c r="AH342" s="25" t="str">
        <f>VLOOKUP(F342,特效对应!F:G,2,FALSE)</f>
        <v>attackex</v>
      </c>
      <c r="AJ342">
        <f t="shared" si="88"/>
        <v>16</v>
      </c>
      <c r="AK342" s="1" t="s">
        <v>117</v>
      </c>
      <c r="AL342" s="4" t="s">
        <v>924</v>
      </c>
      <c r="AQ342" s="6" t="str">
        <f>_xlfn.IFNA(IF(IF($AK342=AQ$5,VLOOKUP(AL342,buff!$K:$L,2,FALSE),"")=0,"",IF($AK342=AQ$5,VLOOKUP(AL342,buff!$K:$L,2,FALSE),"")),"")</f>
        <v>100065:100:2:0</v>
      </c>
      <c r="AR342" s="6" t="str">
        <f>_xlfn.IFNA(IF(IF($AK342=AR$5,VLOOKUP(AM342,buff!$K:$L,2,FALSE),"")=0,"",IF($AK342=AR$5,VLOOKUP(AM342,buff!$K:$L,2,FALSE),"")),"")</f>
        <v/>
      </c>
      <c r="AS342" s="6" t="str">
        <f>_xlfn.IFNA(IF(IF($AK342=AS$5,VLOOKUP(AN342,buff!$K:$L,2,FALSE),"")=0,"",IF($AK342=AS$5,VLOOKUP(AN342,buff!$K:$L,2,FALSE),"")),"")</f>
        <v/>
      </c>
      <c r="AT342" s="6" t="str">
        <f>_xlfn.IFNA(IF(IF($AK342=AT$5,VLOOKUP(AO342,buff!$K:$L,2,FALSE),"")=0,"",IF($AK342=AT$5,VLOOKUP(AO342,buff!$K:$L,2,FALSE),"")),"")</f>
        <v/>
      </c>
      <c r="AU342" s="6" t="str">
        <f>_xlfn.IFNA(IF(IF($AK342=AU$5,VLOOKUP(AP342,buff!$K:$L,2,FALSE),"")=0,"",IF($AK342=AU$5,VLOOKUP(AP342,buff!$K:$L,2,FALSE),"")),"")</f>
        <v/>
      </c>
      <c r="AV342" s="6" t="str">
        <f>_xlfn.IFNA(IF(IF($AK342=AV$5,VLOOKUP(AL342,buff!$K:$L,2,FALSE),"")=0,"",IF($AK342=AV$5,VLOOKUP(AL342,buff!$K:$L,2,FALSE),"")),"")</f>
        <v/>
      </c>
      <c r="AW342" s="6" t="str">
        <f>_xlfn.IFNA(IF(IF($AK342=AW$5,VLOOKUP(AM342,buff!$K:$L,2,FALSE),"")=0,"",IF($AK342=AW$5,VLOOKUP(AM342,buff!$K:$L,2,FALSE),"")),"")</f>
        <v/>
      </c>
      <c r="AX342" s="6" t="str">
        <f>_xlfn.IFNA(IF(IF($AK342=AX$5,VLOOKUP(AN342,buff!$K:$L,2,FALSE),"")=0,"",IF($AK342=AX$5,VLOOKUP(AN342,buff!$K:$L,2,FALSE),"")),"")</f>
        <v/>
      </c>
      <c r="AY342" s="6" t="str">
        <f>_xlfn.IFNA(IF(IF($AK342=AY$5,VLOOKUP(AO342,buff!$K:$L,2,FALSE),"")=0,"",IF($AK342=AY$5,VLOOKUP(AO342,buff!$K:$L,2,FALSE),"")),"")</f>
        <v/>
      </c>
      <c r="AZ342" s="6" t="str">
        <f>_xlfn.IFNA(IF(IF($AK342=AZ$5,VLOOKUP(AP342,buff!$K:$L,2,FALSE),"")=0,"",IF($AK342=AZ$5,VLOOKUP(AP342,buff!$K:$L,2,FALSE),"")),"")</f>
        <v/>
      </c>
      <c r="BA342" s="6">
        <f>VLOOKUP(AL342,buff!$K:$P,6,FALSE)</f>
        <v>38585</v>
      </c>
      <c r="BB342" s="6" t="e">
        <f>VLOOKUP(AM342,buff!$K:$P,6,FALSE)</f>
        <v>#N/A</v>
      </c>
      <c r="BC342" s="6" t="e">
        <f>VLOOKUP(AN342,buff!$K:$P,6,FALSE)</f>
        <v>#N/A</v>
      </c>
      <c r="BD342">
        <f t="shared" si="89"/>
        <v>2</v>
      </c>
      <c r="BE342">
        <f t="shared" si="90"/>
        <v>1</v>
      </c>
      <c r="BF342" s="22">
        <f t="shared" si="91"/>
        <v>100602</v>
      </c>
    </row>
    <row r="343" spans="1:58" x14ac:dyDescent="0.15">
      <c r="A343" t="str">
        <f t="shared" si="81"/>
        <v>莉莉丝主动技能2等级17</v>
      </c>
      <c r="B343" s="8">
        <f t="shared" si="85"/>
        <v>10060217</v>
      </c>
      <c r="C343" s="8" t="str">
        <f>VLOOKUP(G343,角色!A:B,2,FALSE)</f>
        <v>莉莉丝</v>
      </c>
      <c r="D343" s="8" t="str">
        <f t="shared" si="86"/>
        <v>主动技能2</v>
      </c>
      <c r="E343" s="8">
        <f t="shared" si="92"/>
        <v>17</v>
      </c>
      <c r="F343" s="8">
        <f t="shared" si="93"/>
        <v>2</v>
      </c>
      <c r="G343" s="8">
        <f t="shared" si="94"/>
        <v>6</v>
      </c>
      <c r="H343" s="4" t="s">
        <v>888</v>
      </c>
      <c r="I343" s="4" t="str">
        <f t="shared" si="87"/>
        <v>增加己方全体10%（+54666）点防御。</v>
      </c>
      <c r="J343" s="4" t="s">
        <v>416</v>
      </c>
      <c r="K343" s="1" t="s">
        <v>102</v>
      </c>
      <c r="L343" s="4" t="s">
        <v>108</v>
      </c>
      <c r="M343" s="4" t="s">
        <v>420</v>
      </c>
      <c r="N343" s="4">
        <v>100</v>
      </c>
      <c r="O343" s="20">
        <f>VLOOKUP(L343,对应表!BK:BL,2,FALSE)</f>
        <v>100</v>
      </c>
      <c r="P343" s="25" t="str">
        <f>_xlfn.IFNA(VLOOKUP(G343,角色!V:AE,主动技能!F343+1,FALSE),"")</f>
        <v>||eff_shouhuzhili|</v>
      </c>
      <c r="Q343" s="25">
        <f>(VLOOKUP(G343,角色!V:AE,主动技能!F343+4,FALSE))</f>
        <v>2</v>
      </c>
      <c r="R343" s="25">
        <v>0</v>
      </c>
      <c r="S343" s="25">
        <v>0</v>
      </c>
      <c r="T343" s="6" t="str">
        <f t="shared" si="82"/>
        <v>100066:100:2:0</v>
      </c>
      <c r="U343" s="6" t="str">
        <f t="shared" si="83"/>
        <v/>
      </c>
      <c r="V343" s="19" t="str">
        <f>VLOOKUP(G343,角色!AW:BC,主动技能!F343+1,FALSE)</f>
        <v>skill_07</v>
      </c>
      <c r="Y343">
        <f t="shared" si="84"/>
        <v>0</v>
      </c>
      <c r="Z343" s="19" t="str">
        <f>IF(VLOOKUP(C343,角色!CC:CI,主动技能!F343*2,FALSE)=0,"",VLOOKUP(C343,角色!CC:CI,主动技能!F343*2,FALSE))</f>
        <v/>
      </c>
      <c r="AA343" s="19">
        <f>IF(VLOOKUP(C343,角色!CC:CI,主动技能!F343*2+1,FALSE)=0,0,VLOOKUP(C343,角色!CC:CI,主动技能!F343*2+1,FALSE))</f>
        <v>0</v>
      </c>
      <c r="AB343" s="19" t="str">
        <f>IF(INT(VLOOKUP(E343,角色属性概况!I:M,3,FALSE)*AA343/100)=0,"",(INT(VLOOKUP(E343,角色属性概况!I:M,3,FALSE)*AA343/100)))</f>
        <v/>
      </c>
      <c r="AE343" s="25">
        <f>(VLOOKUP(G343,角色!V:AE,主动技能!F343+7,FALSE))</f>
        <v>1</v>
      </c>
      <c r="AF343" s="19">
        <f>VLOOKUP(F343,对应表!AY:BA,3,FALSE)</f>
        <v>1</v>
      </c>
      <c r="AG343" s="19">
        <f>VLOOKUP(F343,对应表!AY:BA,2,FALSE)</f>
        <v>1</v>
      </c>
      <c r="AH343" s="25" t="str">
        <f>VLOOKUP(F343,特效对应!F:G,2,FALSE)</f>
        <v>attackex</v>
      </c>
      <c r="AJ343">
        <f t="shared" si="88"/>
        <v>17</v>
      </c>
      <c r="AK343" s="1" t="s">
        <v>117</v>
      </c>
      <c r="AL343" s="4" t="s">
        <v>925</v>
      </c>
      <c r="AQ343" s="6" t="str">
        <f>_xlfn.IFNA(IF(IF($AK343=AQ$5,VLOOKUP(AL343,buff!$K:$L,2,FALSE),"")=0,"",IF($AK343=AQ$5,VLOOKUP(AL343,buff!$K:$L,2,FALSE),"")),"")</f>
        <v>100066:100:2:0</v>
      </c>
      <c r="AR343" s="6" t="str">
        <f>_xlfn.IFNA(IF(IF($AK343=AR$5,VLOOKUP(AM343,buff!$K:$L,2,FALSE),"")=0,"",IF($AK343=AR$5,VLOOKUP(AM343,buff!$K:$L,2,FALSE),"")),"")</f>
        <v/>
      </c>
      <c r="AS343" s="6" t="str">
        <f>_xlfn.IFNA(IF(IF($AK343=AS$5,VLOOKUP(AN343,buff!$K:$L,2,FALSE),"")=0,"",IF($AK343=AS$5,VLOOKUP(AN343,buff!$K:$L,2,FALSE),"")),"")</f>
        <v/>
      </c>
      <c r="AT343" s="6" t="str">
        <f>_xlfn.IFNA(IF(IF($AK343=AT$5,VLOOKUP(AO343,buff!$K:$L,2,FALSE),"")=0,"",IF($AK343=AT$5,VLOOKUP(AO343,buff!$K:$L,2,FALSE),"")),"")</f>
        <v/>
      </c>
      <c r="AU343" s="6" t="str">
        <f>_xlfn.IFNA(IF(IF($AK343=AU$5,VLOOKUP(AP343,buff!$K:$L,2,FALSE),"")=0,"",IF($AK343=AU$5,VLOOKUP(AP343,buff!$K:$L,2,FALSE),"")),"")</f>
        <v/>
      </c>
      <c r="AV343" s="6" t="str">
        <f>_xlfn.IFNA(IF(IF($AK343=AV$5,VLOOKUP(AL343,buff!$K:$L,2,FALSE),"")=0,"",IF($AK343=AV$5,VLOOKUP(AL343,buff!$K:$L,2,FALSE),"")),"")</f>
        <v/>
      </c>
      <c r="AW343" s="6" t="str">
        <f>_xlfn.IFNA(IF(IF($AK343=AW$5,VLOOKUP(AM343,buff!$K:$L,2,FALSE),"")=0,"",IF($AK343=AW$5,VLOOKUP(AM343,buff!$K:$L,2,FALSE),"")),"")</f>
        <v/>
      </c>
      <c r="AX343" s="6" t="str">
        <f>_xlfn.IFNA(IF(IF($AK343=AX$5,VLOOKUP(AN343,buff!$K:$L,2,FALSE),"")=0,"",IF($AK343=AX$5,VLOOKUP(AN343,buff!$K:$L,2,FALSE),"")),"")</f>
        <v/>
      </c>
      <c r="AY343" s="6" t="str">
        <f>_xlfn.IFNA(IF(IF($AK343=AY$5,VLOOKUP(AO343,buff!$K:$L,2,FALSE),"")=0,"",IF($AK343=AY$5,VLOOKUP(AO343,buff!$K:$L,2,FALSE),"")),"")</f>
        <v/>
      </c>
      <c r="AZ343" s="6" t="str">
        <f>_xlfn.IFNA(IF(IF($AK343=AZ$5,VLOOKUP(AP343,buff!$K:$L,2,FALSE),"")=0,"",IF($AK343=AZ$5,VLOOKUP(AP343,buff!$K:$L,2,FALSE),"")),"")</f>
        <v/>
      </c>
      <c r="BA343" s="6">
        <f>VLOOKUP(AL343,buff!$K:$P,6,FALSE)</f>
        <v>54666</v>
      </c>
      <c r="BB343" s="6" t="e">
        <f>VLOOKUP(AM343,buff!$K:$P,6,FALSE)</f>
        <v>#N/A</v>
      </c>
      <c r="BC343" s="6" t="e">
        <f>VLOOKUP(AN343,buff!$K:$P,6,FALSE)</f>
        <v>#N/A</v>
      </c>
      <c r="BD343">
        <f t="shared" si="89"/>
        <v>2</v>
      </c>
      <c r="BE343">
        <f t="shared" si="90"/>
        <v>1</v>
      </c>
      <c r="BF343" s="22">
        <f t="shared" si="91"/>
        <v>100602</v>
      </c>
    </row>
    <row r="344" spans="1:58" x14ac:dyDescent="0.15">
      <c r="A344" t="str">
        <f t="shared" si="81"/>
        <v>莉莉丝主动技能2等级18</v>
      </c>
      <c r="B344" s="8">
        <f t="shared" si="85"/>
        <v>10060218</v>
      </c>
      <c r="C344" s="8" t="str">
        <f>VLOOKUP(G344,角色!A:B,2,FALSE)</f>
        <v>莉莉丝</v>
      </c>
      <c r="D344" s="8" t="str">
        <f t="shared" si="86"/>
        <v>主动技能2</v>
      </c>
      <c r="E344" s="8">
        <f t="shared" si="92"/>
        <v>18</v>
      </c>
      <c r="F344" s="8">
        <f t="shared" si="93"/>
        <v>2</v>
      </c>
      <c r="G344" s="8">
        <f t="shared" si="94"/>
        <v>6</v>
      </c>
      <c r="H344" s="4" t="s">
        <v>888</v>
      </c>
      <c r="I344" s="4" t="str">
        <f t="shared" si="87"/>
        <v>增加己方全体10%（+77433）点防御。</v>
      </c>
      <c r="J344" s="4" t="s">
        <v>416</v>
      </c>
      <c r="K344" s="1" t="s">
        <v>102</v>
      </c>
      <c r="L344" s="4" t="s">
        <v>108</v>
      </c>
      <c r="M344" s="4" t="s">
        <v>420</v>
      </c>
      <c r="N344" s="4">
        <v>100</v>
      </c>
      <c r="O344" s="20">
        <f>VLOOKUP(L344,对应表!BK:BL,2,FALSE)</f>
        <v>100</v>
      </c>
      <c r="P344" s="25" t="str">
        <f>_xlfn.IFNA(VLOOKUP(G344,角色!V:AE,主动技能!F344+1,FALSE),"")</f>
        <v>||eff_shouhuzhili|</v>
      </c>
      <c r="Q344" s="25">
        <f>(VLOOKUP(G344,角色!V:AE,主动技能!F344+4,FALSE))</f>
        <v>2</v>
      </c>
      <c r="R344" s="25">
        <v>0</v>
      </c>
      <c r="S344" s="25">
        <v>0</v>
      </c>
      <c r="T344" s="6" t="str">
        <f t="shared" si="82"/>
        <v>100067:100:2:0</v>
      </c>
      <c r="U344" s="6" t="str">
        <f t="shared" si="83"/>
        <v/>
      </c>
      <c r="V344" s="19" t="str">
        <f>VLOOKUP(G344,角色!AW:BC,主动技能!F344+1,FALSE)</f>
        <v>skill_07</v>
      </c>
      <c r="Y344">
        <f t="shared" si="84"/>
        <v>0</v>
      </c>
      <c r="Z344" s="19" t="str">
        <f>IF(VLOOKUP(C344,角色!CC:CI,主动技能!F344*2,FALSE)=0,"",VLOOKUP(C344,角色!CC:CI,主动技能!F344*2,FALSE))</f>
        <v/>
      </c>
      <c r="AA344" s="19">
        <f>IF(VLOOKUP(C344,角色!CC:CI,主动技能!F344*2+1,FALSE)=0,0,VLOOKUP(C344,角色!CC:CI,主动技能!F344*2+1,FALSE))</f>
        <v>0</v>
      </c>
      <c r="AB344" s="19" t="str">
        <f>IF(INT(VLOOKUP(E344,角色属性概况!I:M,3,FALSE)*AA344/100)=0,"",(INT(VLOOKUP(E344,角色属性概况!I:M,3,FALSE)*AA344/100)))</f>
        <v/>
      </c>
      <c r="AE344" s="25">
        <f>(VLOOKUP(G344,角色!V:AE,主动技能!F344+7,FALSE))</f>
        <v>1</v>
      </c>
      <c r="AF344" s="19">
        <f>VLOOKUP(F344,对应表!AY:BA,3,FALSE)</f>
        <v>1</v>
      </c>
      <c r="AG344" s="19">
        <f>VLOOKUP(F344,对应表!AY:BA,2,FALSE)</f>
        <v>1</v>
      </c>
      <c r="AH344" s="25" t="str">
        <f>VLOOKUP(F344,特效对应!F:G,2,FALSE)</f>
        <v>attackex</v>
      </c>
      <c r="AJ344">
        <f t="shared" si="88"/>
        <v>18</v>
      </c>
      <c r="AK344" s="1" t="s">
        <v>117</v>
      </c>
      <c r="AL344" s="4" t="s">
        <v>926</v>
      </c>
      <c r="AQ344" s="6" t="str">
        <f>_xlfn.IFNA(IF(IF($AK344=AQ$5,VLOOKUP(AL344,buff!$K:$L,2,FALSE),"")=0,"",IF($AK344=AQ$5,VLOOKUP(AL344,buff!$K:$L,2,FALSE),"")),"")</f>
        <v>100067:100:2:0</v>
      </c>
      <c r="AR344" s="6" t="str">
        <f>_xlfn.IFNA(IF(IF($AK344=AR$5,VLOOKUP(AM344,buff!$K:$L,2,FALSE),"")=0,"",IF($AK344=AR$5,VLOOKUP(AM344,buff!$K:$L,2,FALSE),"")),"")</f>
        <v/>
      </c>
      <c r="AS344" s="6" t="str">
        <f>_xlfn.IFNA(IF(IF($AK344=AS$5,VLOOKUP(AN344,buff!$K:$L,2,FALSE),"")=0,"",IF($AK344=AS$5,VLOOKUP(AN344,buff!$K:$L,2,FALSE),"")),"")</f>
        <v/>
      </c>
      <c r="AT344" s="6" t="str">
        <f>_xlfn.IFNA(IF(IF($AK344=AT$5,VLOOKUP(AO344,buff!$K:$L,2,FALSE),"")=0,"",IF($AK344=AT$5,VLOOKUP(AO344,buff!$K:$L,2,FALSE),"")),"")</f>
        <v/>
      </c>
      <c r="AU344" s="6" t="str">
        <f>_xlfn.IFNA(IF(IF($AK344=AU$5,VLOOKUP(AP344,buff!$K:$L,2,FALSE),"")=0,"",IF($AK344=AU$5,VLOOKUP(AP344,buff!$K:$L,2,FALSE),"")),"")</f>
        <v/>
      </c>
      <c r="AV344" s="6" t="str">
        <f>_xlfn.IFNA(IF(IF($AK344=AV$5,VLOOKUP(AL344,buff!$K:$L,2,FALSE),"")=0,"",IF($AK344=AV$5,VLOOKUP(AL344,buff!$K:$L,2,FALSE),"")),"")</f>
        <v/>
      </c>
      <c r="AW344" s="6" t="str">
        <f>_xlfn.IFNA(IF(IF($AK344=AW$5,VLOOKUP(AM344,buff!$K:$L,2,FALSE),"")=0,"",IF($AK344=AW$5,VLOOKUP(AM344,buff!$K:$L,2,FALSE),"")),"")</f>
        <v/>
      </c>
      <c r="AX344" s="6" t="str">
        <f>_xlfn.IFNA(IF(IF($AK344=AX$5,VLOOKUP(AN344,buff!$K:$L,2,FALSE),"")=0,"",IF($AK344=AX$5,VLOOKUP(AN344,buff!$K:$L,2,FALSE),"")),"")</f>
        <v/>
      </c>
      <c r="AY344" s="6" t="str">
        <f>_xlfn.IFNA(IF(IF($AK344=AY$5,VLOOKUP(AO344,buff!$K:$L,2,FALSE),"")=0,"",IF($AK344=AY$5,VLOOKUP(AO344,buff!$K:$L,2,FALSE),"")),"")</f>
        <v/>
      </c>
      <c r="AZ344" s="6" t="str">
        <f>_xlfn.IFNA(IF(IF($AK344=AZ$5,VLOOKUP(AP344,buff!$K:$L,2,FALSE),"")=0,"",IF($AK344=AZ$5,VLOOKUP(AP344,buff!$K:$L,2,FALSE),"")),"")</f>
        <v/>
      </c>
      <c r="BA344" s="6">
        <f>VLOOKUP(AL344,buff!$K:$P,6,FALSE)</f>
        <v>77433</v>
      </c>
      <c r="BB344" s="6" t="e">
        <f>VLOOKUP(AM344,buff!$K:$P,6,FALSE)</f>
        <v>#N/A</v>
      </c>
      <c r="BC344" s="6" t="e">
        <f>VLOOKUP(AN344,buff!$K:$P,6,FALSE)</f>
        <v>#N/A</v>
      </c>
      <c r="BD344">
        <f t="shared" si="89"/>
        <v>2</v>
      </c>
      <c r="BE344">
        <f t="shared" si="90"/>
        <v>1</v>
      </c>
      <c r="BF344" s="22">
        <f t="shared" si="91"/>
        <v>100602</v>
      </c>
    </row>
    <row r="345" spans="1:58" x14ac:dyDescent="0.15">
      <c r="A345" t="str">
        <f t="shared" si="81"/>
        <v>莉莉丝主动技能2等级19</v>
      </c>
      <c r="B345" s="8">
        <f t="shared" si="85"/>
        <v>10060219</v>
      </c>
      <c r="C345" s="8" t="str">
        <f>VLOOKUP(G345,角色!A:B,2,FALSE)</f>
        <v>莉莉丝</v>
      </c>
      <c r="D345" s="8" t="str">
        <f t="shared" si="86"/>
        <v>主动技能2</v>
      </c>
      <c r="E345" s="8">
        <f t="shared" si="92"/>
        <v>19</v>
      </c>
      <c r="F345" s="8">
        <f t="shared" si="93"/>
        <v>2</v>
      </c>
      <c r="G345" s="8">
        <f t="shared" si="94"/>
        <v>6</v>
      </c>
      <c r="H345" s="4" t="s">
        <v>888</v>
      </c>
      <c r="I345" s="4" t="str">
        <f t="shared" si="87"/>
        <v>增加己方全体10%（+109663）点防御。</v>
      </c>
      <c r="J345" s="4" t="s">
        <v>416</v>
      </c>
      <c r="K345" s="1" t="s">
        <v>102</v>
      </c>
      <c r="L345" s="4" t="s">
        <v>108</v>
      </c>
      <c r="M345" s="4" t="s">
        <v>420</v>
      </c>
      <c r="N345" s="4">
        <v>100</v>
      </c>
      <c r="O345" s="20">
        <f>VLOOKUP(L345,对应表!BK:BL,2,FALSE)</f>
        <v>100</v>
      </c>
      <c r="P345" s="25" t="str">
        <f>_xlfn.IFNA(VLOOKUP(G345,角色!V:AE,主动技能!F345+1,FALSE),"")</f>
        <v>||eff_shouhuzhili|</v>
      </c>
      <c r="Q345" s="25">
        <f>(VLOOKUP(G345,角色!V:AE,主动技能!F345+4,FALSE))</f>
        <v>2</v>
      </c>
      <c r="R345" s="25">
        <v>0</v>
      </c>
      <c r="S345" s="25">
        <v>0</v>
      </c>
      <c r="T345" s="6" t="str">
        <f t="shared" si="82"/>
        <v>100068:100:2:0</v>
      </c>
      <c r="U345" s="6" t="str">
        <f t="shared" si="83"/>
        <v/>
      </c>
      <c r="V345" s="19" t="str">
        <f>VLOOKUP(G345,角色!AW:BC,主动技能!F345+1,FALSE)</f>
        <v>skill_07</v>
      </c>
      <c r="Y345">
        <f t="shared" si="84"/>
        <v>0</v>
      </c>
      <c r="Z345" s="19" t="str">
        <f>IF(VLOOKUP(C345,角色!CC:CI,主动技能!F345*2,FALSE)=0,"",VLOOKUP(C345,角色!CC:CI,主动技能!F345*2,FALSE))</f>
        <v/>
      </c>
      <c r="AA345" s="19">
        <f>IF(VLOOKUP(C345,角色!CC:CI,主动技能!F345*2+1,FALSE)=0,0,VLOOKUP(C345,角色!CC:CI,主动技能!F345*2+1,FALSE))</f>
        <v>0</v>
      </c>
      <c r="AB345" s="19" t="str">
        <f>IF(INT(VLOOKUP(E345,角色属性概况!I:M,3,FALSE)*AA345/100)=0,"",(INT(VLOOKUP(E345,角色属性概况!I:M,3,FALSE)*AA345/100)))</f>
        <v/>
      </c>
      <c r="AE345" s="25">
        <f>(VLOOKUP(G345,角色!V:AE,主动技能!F345+7,FALSE))</f>
        <v>1</v>
      </c>
      <c r="AF345" s="19">
        <f>VLOOKUP(F345,对应表!AY:BA,3,FALSE)</f>
        <v>1</v>
      </c>
      <c r="AG345" s="19">
        <f>VLOOKUP(F345,对应表!AY:BA,2,FALSE)</f>
        <v>1</v>
      </c>
      <c r="AH345" s="25" t="str">
        <f>VLOOKUP(F345,特效对应!F:G,2,FALSE)</f>
        <v>attackex</v>
      </c>
      <c r="AJ345">
        <f t="shared" si="88"/>
        <v>19</v>
      </c>
      <c r="AK345" s="1" t="s">
        <v>117</v>
      </c>
      <c r="AL345" s="4" t="s">
        <v>927</v>
      </c>
      <c r="AQ345" s="6" t="str">
        <f>_xlfn.IFNA(IF(IF($AK345=AQ$5,VLOOKUP(AL345,buff!$K:$L,2,FALSE),"")=0,"",IF($AK345=AQ$5,VLOOKUP(AL345,buff!$K:$L,2,FALSE),"")),"")</f>
        <v>100068:100:2:0</v>
      </c>
      <c r="AR345" s="6" t="str">
        <f>_xlfn.IFNA(IF(IF($AK345=AR$5,VLOOKUP(AM345,buff!$K:$L,2,FALSE),"")=0,"",IF($AK345=AR$5,VLOOKUP(AM345,buff!$K:$L,2,FALSE),"")),"")</f>
        <v/>
      </c>
      <c r="AS345" s="6" t="str">
        <f>_xlfn.IFNA(IF(IF($AK345=AS$5,VLOOKUP(AN345,buff!$K:$L,2,FALSE),"")=0,"",IF($AK345=AS$5,VLOOKUP(AN345,buff!$K:$L,2,FALSE),"")),"")</f>
        <v/>
      </c>
      <c r="AT345" s="6" t="str">
        <f>_xlfn.IFNA(IF(IF($AK345=AT$5,VLOOKUP(AO345,buff!$K:$L,2,FALSE),"")=0,"",IF($AK345=AT$5,VLOOKUP(AO345,buff!$K:$L,2,FALSE),"")),"")</f>
        <v/>
      </c>
      <c r="AU345" s="6" t="str">
        <f>_xlfn.IFNA(IF(IF($AK345=AU$5,VLOOKUP(AP345,buff!$K:$L,2,FALSE),"")=0,"",IF($AK345=AU$5,VLOOKUP(AP345,buff!$K:$L,2,FALSE),"")),"")</f>
        <v/>
      </c>
      <c r="AV345" s="6" t="str">
        <f>_xlfn.IFNA(IF(IF($AK345=AV$5,VLOOKUP(AL345,buff!$K:$L,2,FALSE),"")=0,"",IF($AK345=AV$5,VLOOKUP(AL345,buff!$K:$L,2,FALSE),"")),"")</f>
        <v/>
      </c>
      <c r="AW345" s="6" t="str">
        <f>_xlfn.IFNA(IF(IF($AK345=AW$5,VLOOKUP(AM345,buff!$K:$L,2,FALSE),"")=0,"",IF($AK345=AW$5,VLOOKUP(AM345,buff!$K:$L,2,FALSE),"")),"")</f>
        <v/>
      </c>
      <c r="AX345" s="6" t="str">
        <f>_xlfn.IFNA(IF(IF($AK345=AX$5,VLOOKUP(AN345,buff!$K:$L,2,FALSE),"")=0,"",IF($AK345=AX$5,VLOOKUP(AN345,buff!$K:$L,2,FALSE),"")),"")</f>
        <v/>
      </c>
      <c r="AY345" s="6" t="str">
        <f>_xlfn.IFNA(IF(IF($AK345=AY$5,VLOOKUP(AO345,buff!$K:$L,2,FALSE),"")=0,"",IF($AK345=AY$5,VLOOKUP(AO345,buff!$K:$L,2,FALSE),"")),"")</f>
        <v/>
      </c>
      <c r="AZ345" s="6" t="str">
        <f>_xlfn.IFNA(IF(IF($AK345=AZ$5,VLOOKUP(AP345,buff!$K:$L,2,FALSE),"")=0,"",IF($AK345=AZ$5,VLOOKUP(AP345,buff!$K:$L,2,FALSE),"")),"")</f>
        <v/>
      </c>
      <c r="BA345" s="6">
        <f>VLOOKUP(AL345,buff!$K:$P,6,FALSE)</f>
        <v>109663</v>
      </c>
      <c r="BB345" s="6" t="e">
        <f>VLOOKUP(AM345,buff!$K:$P,6,FALSE)</f>
        <v>#N/A</v>
      </c>
      <c r="BC345" s="6" t="e">
        <f>VLOOKUP(AN345,buff!$K:$P,6,FALSE)</f>
        <v>#N/A</v>
      </c>
      <c r="BD345">
        <f t="shared" si="89"/>
        <v>2</v>
      </c>
      <c r="BE345">
        <f t="shared" si="90"/>
        <v>1</v>
      </c>
      <c r="BF345" s="22">
        <f t="shared" si="91"/>
        <v>100602</v>
      </c>
    </row>
    <row r="346" spans="1:58" x14ac:dyDescent="0.15">
      <c r="A346" t="str">
        <f t="shared" si="81"/>
        <v>莉莉丝主动技能2等级20</v>
      </c>
      <c r="B346" s="8">
        <f t="shared" si="85"/>
        <v>10060220</v>
      </c>
      <c r="C346" s="8" t="str">
        <f>VLOOKUP(G346,角色!A:B,2,FALSE)</f>
        <v>莉莉丝</v>
      </c>
      <c r="D346" s="8" t="str">
        <f t="shared" si="86"/>
        <v>主动技能2</v>
      </c>
      <c r="E346" s="8">
        <f t="shared" si="92"/>
        <v>20</v>
      </c>
      <c r="F346" s="8">
        <f t="shared" si="93"/>
        <v>2</v>
      </c>
      <c r="G346" s="8">
        <f t="shared" si="94"/>
        <v>6</v>
      </c>
      <c r="H346" s="4" t="s">
        <v>888</v>
      </c>
      <c r="I346" s="4" t="str">
        <f t="shared" si="87"/>
        <v>增加己方全体10%（+155292）点防御。</v>
      </c>
      <c r="J346" s="4" t="s">
        <v>416</v>
      </c>
      <c r="K346" s="1" t="s">
        <v>102</v>
      </c>
      <c r="L346" s="4" t="s">
        <v>108</v>
      </c>
      <c r="M346" s="4" t="s">
        <v>420</v>
      </c>
      <c r="N346" s="4">
        <v>100</v>
      </c>
      <c r="O346" s="20">
        <f>VLOOKUP(L346,对应表!BK:BL,2,FALSE)</f>
        <v>100</v>
      </c>
      <c r="P346" s="25" t="str">
        <f>_xlfn.IFNA(VLOOKUP(G346,角色!V:AE,主动技能!F346+1,FALSE),"")</f>
        <v>||eff_shouhuzhili|</v>
      </c>
      <c r="Q346" s="25">
        <f>(VLOOKUP(G346,角色!V:AE,主动技能!F346+4,FALSE))</f>
        <v>2</v>
      </c>
      <c r="R346" s="25">
        <v>0</v>
      </c>
      <c r="S346" s="25">
        <v>0</v>
      </c>
      <c r="T346" s="6" t="str">
        <f t="shared" si="82"/>
        <v>100069:100:2:0</v>
      </c>
      <c r="U346" s="6" t="str">
        <f t="shared" si="83"/>
        <v/>
      </c>
      <c r="V346" s="19" t="str">
        <f>VLOOKUP(G346,角色!AW:BC,主动技能!F346+1,FALSE)</f>
        <v>skill_07</v>
      </c>
      <c r="Y346">
        <f t="shared" si="84"/>
        <v>0</v>
      </c>
      <c r="Z346" s="19" t="str">
        <f>IF(VLOOKUP(C346,角色!CC:CI,主动技能!F346*2,FALSE)=0,"",VLOOKUP(C346,角色!CC:CI,主动技能!F346*2,FALSE))</f>
        <v/>
      </c>
      <c r="AA346" s="19">
        <f>IF(VLOOKUP(C346,角色!CC:CI,主动技能!F346*2+1,FALSE)=0,0,VLOOKUP(C346,角色!CC:CI,主动技能!F346*2+1,FALSE))</f>
        <v>0</v>
      </c>
      <c r="AB346" s="19" t="str">
        <f>IF(INT(VLOOKUP(E346,角色属性概况!I:M,3,FALSE)*AA346/100)=0,"",(INT(VLOOKUP(E346,角色属性概况!I:M,3,FALSE)*AA346/100)))</f>
        <v/>
      </c>
      <c r="AE346" s="25">
        <f>(VLOOKUP(G346,角色!V:AE,主动技能!F346+7,FALSE))</f>
        <v>1</v>
      </c>
      <c r="AF346" s="19">
        <f>VLOOKUP(F346,对应表!AY:BA,3,FALSE)</f>
        <v>1</v>
      </c>
      <c r="AG346" s="19">
        <f>VLOOKUP(F346,对应表!AY:BA,2,FALSE)</f>
        <v>1</v>
      </c>
      <c r="AH346" s="25" t="str">
        <f>VLOOKUP(F346,特效对应!F:G,2,FALSE)</f>
        <v>attackex</v>
      </c>
      <c r="AJ346">
        <f t="shared" si="88"/>
        <v>20</v>
      </c>
      <c r="AK346" s="1" t="s">
        <v>117</v>
      </c>
      <c r="AL346" s="4" t="s">
        <v>928</v>
      </c>
      <c r="AQ346" s="6" t="str">
        <f>_xlfn.IFNA(IF(IF($AK346=AQ$5,VLOOKUP(AL346,buff!$K:$L,2,FALSE),"")=0,"",IF($AK346=AQ$5,VLOOKUP(AL346,buff!$K:$L,2,FALSE),"")),"")</f>
        <v>100069:100:2:0</v>
      </c>
      <c r="AR346" s="6" t="str">
        <f>_xlfn.IFNA(IF(IF($AK346=AR$5,VLOOKUP(AM346,buff!$K:$L,2,FALSE),"")=0,"",IF($AK346=AR$5,VLOOKUP(AM346,buff!$K:$L,2,FALSE),"")),"")</f>
        <v/>
      </c>
      <c r="AS346" s="6" t="str">
        <f>_xlfn.IFNA(IF(IF($AK346=AS$5,VLOOKUP(AN346,buff!$K:$L,2,FALSE),"")=0,"",IF($AK346=AS$5,VLOOKUP(AN346,buff!$K:$L,2,FALSE),"")),"")</f>
        <v/>
      </c>
      <c r="AT346" s="6" t="str">
        <f>_xlfn.IFNA(IF(IF($AK346=AT$5,VLOOKUP(AO346,buff!$K:$L,2,FALSE),"")=0,"",IF($AK346=AT$5,VLOOKUP(AO346,buff!$K:$L,2,FALSE),"")),"")</f>
        <v/>
      </c>
      <c r="AU346" s="6" t="str">
        <f>_xlfn.IFNA(IF(IF($AK346=AU$5,VLOOKUP(AP346,buff!$K:$L,2,FALSE),"")=0,"",IF($AK346=AU$5,VLOOKUP(AP346,buff!$K:$L,2,FALSE),"")),"")</f>
        <v/>
      </c>
      <c r="AV346" s="6" t="str">
        <f>_xlfn.IFNA(IF(IF($AK346=AV$5,VLOOKUP(AL346,buff!$K:$L,2,FALSE),"")=0,"",IF($AK346=AV$5,VLOOKUP(AL346,buff!$K:$L,2,FALSE),"")),"")</f>
        <v/>
      </c>
      <c r="AW346" s="6" t="str">
        <f>_xlfn.IFNA(IF(IF($AK346=AW$5,VLOOKUP(AM346,buff!$K:$L,2,FALSE),"")=0,"",IF($AK346=AW$5,VLOOKUP(AM346,buff!$K:$L,2,FALSE),"")),"")</f>
        <v/>
      </c>
      <c r="AX346" s="6" t="str">
        <f>_xlfn.IFNA(IF(IF($AK346=AX$5,VLOOKUP(AN346,buff!$K:$L,2,FALSE),"")=0,"",IF($AK346=AX$5,VLOOKUP(AN346,buff!$K:$L,2,FALSE),"")),"")</f>
        <v/>
      </c>
      <c r="AY346" s="6" t="str">
        <f>_xlfn.IFNA(IF(IF($AK346=AY$5,VLOOKUP(AO346,buff!$K:$L,2,FALSE),"")=0,"",IF($AK346=AY$5,VLOOKUP(AO346,buff!$K:$L,2,FALSE),"")),"")</f>
        <v/>
      </c>
      <c r="AZ346" s="6" t="str">
        <f>_xlfn.IFNA(IF(IF($AK346=AZ$5,VLOOKUP(AP346,buff!$K:$L,2,FALSE),"")=0,"",IF($AK346=AZ$5,VLOOKUP(AP346,buff!$K:$L,2,FALSE),"")),"")</f>
        <v/>
      </c>
      <c r="BA346" s="6">
        <f>VLOOKUP(AL346,buff!$K:$P,6,FALSE)</f>
        <v>155292</v>
      </c>
      <c r="BB346" s="6" t="e">
        <f>VLOOKUP(AM346,buff!$K:$P,6,FALSE)</f>
        <v>#N/A</v>
      </c>
      <c r="BC346" s="6" t="e">
        <f>VLOOKUP(AN346,buff!$K:$P,6,FALSE)</f>
        <v>#N/A</v>
      </c>
      <c r="BD346">
        <f t="shared" si="89"/>
        <v>2</v>
      </c>
      <c r="BE346">
        <f t="shared" si="90"/>
        <v>1</v>
      </c>
      <c r="BF346" s="22">
        <f t="shared" si="91"/>
        <v>100602</v>
      </c>
    </row>
    <row r="347" spans="1:58" x14ac:dyDescent="0.15">
      <c r="A347" t="str">
        <f t="shared" si="81"/>
        <v>莉莉丝主动技能3等级1</v>
      </c>
      <c r="B347" s="8">
        <f t="shared" si="85"/>
        <v>10060301</v>
      </c>
      <c r="C347" s="8" t="str">
        <f>VLOOKUP(G347,角色!A:B,2,FALSE)</f>
        <v>莉莉丝</v>
      </c>
      <c r="D347" s="8" t="str">
        <f t="shared" si="86"/>
        <v>主动技能3</v>
      </c>
      <c r="E347" s="8">
        <f t="shared" si="92"/>
        <v>1</v>
      </c>
      <c r="F347" s="8">
        <f t="shared" si="93"/>
        <v>3</v>
      </c>
      <c r="G347" s="8">
        <f t="shared" si="94"/>
        <v>6</v>
      </c>
      <c r="H347" s="4" t="s">
        <v>413</v>
      </c>
      <c r="I347" s="20" t="str">
        <f t="shared" ref="I347:I367" si="95">"对敌方"&amp;L347&amp;"攻击，造成"&amp;Z347&amp;"%攻击力（+"&amp;AB347&amp;"）点伤害。"</f>
        <v>对敌方横扫攻击，造成125%攻击力（+553）点伤害。</v>
      </c>
      <c r="J347" s="4" t="s">
        <v>277</v>
      </c>
      <c r="K347" s="1" t="s">
        <v>102</v>
      </c>
      <c r="L347" s="4" t="s">
        <v>859</v>
      </c>
      <c r="M347" s="4"/>
      <c r="N347" s="4">
        <v>100</v>
      </c>
      <c r="O347" s="20">
        <f>VLOOKUP(L347,对应表!BK:BL,2,FALSE)</f>
        <v>50</v>
      </c>
      <c r="P347" s="25" t="str">
        <f>_xlfn.IFNA(VLOOKUP(G347,角色!V:AE,主动技能!F347+1,FALSE),"")</f>
        <v>eff_wanyuezhan_0|eff_wanyuezhan_1||</v>
      </c>
      <c r="Q347" s="25">
        <f>(VLOOKUP(G347,角色!V:AE,主动技能!F347+4,FALSE))</f>
        <v>1</v>
      </c>
      <c r="R347" s="25">
        <v>0</v>
      </c>
      <c r="S347" s="25">
        <v>0</v>
      </c>
      <c r="T347" s="6" t="str">
        <f t="shared" si="82"/>
        <v/>
      </c>
      <c r="U347" s="6" t="str">
        <f t="shared" si="83"/>
        <v/>
      </c>
      <c r="V347" s="19" t="str">
        <f>VLOOKUP(G347,角色!AW:BC,主动技能!F347+1,FALSE)</f>
        <v>skill_20</v>
      </c>
      <c r="Y347">
        <f t="shared" si="84"/>
        <v>0</v>
      </c>
      <c r="Z347" s="19">
        <f>IF(VLOOKUP(C347,角色!CC:CI,主动技能!F347*2,FALSE)=0,"",VLOOKUP(C347,角色!CC:CI,主动技能!F347*2,FALSE))</f>
        <v>125</v>
      </c>
      <c r="AA347" s="19">
        <f>IF(VLOOKUP(C347,角色!CC:CI,主动技能!F347*2+1,FALSE)=0,0,VLOOKUP(C347,角色!CC:CI,主动技能!F347*2+1,FALSE))</f>
        <v>50</v>
      </c>
      <c r="AB347" s="19">
        <f>IF(INT(VLOOKUP(E347,角色属性概况!I:M,3,FALSE)*AA347/100)=0,"",(INT(VLOOKUP(E347,角色属性概况!I:M,3,FALSE)*AA347/100)))</f>
        <v>553</v>
      </c>
      <c r="AE347" s="25">
        <f>(VLOOKUP(G347,角色!V:AE,主动技能!F347+7,FALSE))</f>
        <v>1</v>
      </c>
      <c r="AF347" s="19">
        <f>VLOOKUP(F347,对应表!AY:BA,3,FALSE)</f>
        <v>2</v>
      </c>
      <c r="AG347" s="19">
        <f>VLOOKUP(F347,对应表!AY:BA,2,FALSE)</f>
        <v>2</v>
      </c>
      <c r="AH347" s="25" t="str">
        <f>VLOOKUP(F347,特效对应!F:G,2,FALSE)</f>
        <v>attackex</v>
      </c>
      <c r="AJ347">
        <f t="shared" si="88"/>
        <v>1</v>
      </c>
      <c r="AQ347" s="6" t="str">
        <f>_xlfn.IFNA(IF(IF($AK347=AQ$5,VLOOKUP(AL347,buff!$K:$L,2,FALSE),"")=0,"",IF($AK347=AQ$5,VLOOKUP(AL347,buff!$K:$L,2,FALSE),"")),"")</f>
        <v/>
      </c>
      <c r="AR347" s="6" t="str">
        <f>_xlfn.IFNA(IF(IF($AK347=AR$5,VLOOKUP(AM347,buff!$K:$L,2,FALSE),"")=0,"",IF($AK347=AR$5,VLOOKUP(AM347,buff!$K:$L,2,FALSE),"")),"")</f>
        <v/>
      </c>
      <c r="AS347" s="6" t="str">
        <f>_xlfn.IFNA(IF(IF($AK347=AS$5,VLOOKUP(AN347,buff!$K:$L,2,FALSE),"")=0,"",IF($AK347=AS$5,VLOOKUP(AN347,buff!$K:$L,2,FALSE),"")),"")</f>
        <v/>
      </c>
      <c r="AT347" s="6" t="str">
        <f>_xlfn.IFNA(IF(IF($AK347=AT$5,VLOOKUP(AO347,buff!$K:$L,2,FALSE),"")=0,"",IF($AK347=AT$5,VLOOKUP(AO347,buff!$K:$L,2,FALSE),"")),"")</f>
        <v/>
      </c>
      <c r="AU347" s="6" t="str">
        <f>_xlfn.IFNA(IF(IF($AK347=AU$5,VLOOKUP(AP347,buff!$K:$L,2,FALSE),"")=0,"",IF($AK347=AU$5,VLOOKUP(AP347,buff!$K:$L,2,FALSE),"")),"")</f>
        <v/>
      </c>
      <c r="AV347" s="6" t="str">
        <f>_xlfn.IFNA(IF(IF($AK347=AV$5,VLOOKUP(AL347,buff!$K:$L,2,FALSE),"")=0,"",IF($AK347=AV$5,VLOOKUP(AL347,buff!$K:$L,2,FALSE),"")),"")</f>
        <v/>
      </c>
      <c r="AW347" s="6" t="str">
        <f>_xlfn.IFNA(IF(IF($AK347=AW$5,VLOOKUP(AM347,buff!$K:$L,2,FALSE),"")=0,"",IF($AK347=AW$5,VLOOKUP(AM347,buff!$K:$L,2,FALSE),"")),"")</f>
        <v/>
      </c>
      <c r="AX347" s="6" t="str">
        <f>_xlfn.IFNA(IF(IF($AK347=AX$5,VLOOKUP(AN347,buff!$K:$L,2,FALSE),"")=0,"",IF($AK347=AX$5,VLOOKUP(AN347,buff!$K:$L,2,FALSE),"")),"")</f>
        <v/>
      </c>
      <c r="AY347" s="6" t="str">
        <f>_xlfn.IFNA(IF(IF($AK347=AY$5,VLOOKUP(AO347,buff!$K:$L,2,FALSE),"")=0,"",IF($AK347=AY$5,VLOOKUP(AO347,buff!$K:$L,2,FALSE),"")),"")</f>
        <v/>
      </c>
      <c r="AZ347" s="6" t="str">
        <f>_xlfn.IFNA(IF(IF($AK347=AZ$5,VLOOKUP(AP347,buff!$K:$L,2,FALSE),"")=0,"",IF($AK347=AZ$5,VLOOKUP(AP347,buff!$K:$L,2,FALSE),"")),"")</f>
        <v/>
      </c>
      <c r="BA347" s="6" t="e">
        <f>VLOOKUP(AL347,buff!$K:$P,6,FALSE)</f>
        <v>#N/A</v>
      </c>
      <c r="BB347" s="6" t="e">
        <f>VLOOKUP(AM347,buff!$K:$P,6,FALSE)</f>
        <v>#N/A</v>
      </c>
      <c r="BC347" s="6" t="e">
        <f>VLOOKUP(AN347,buff!$K:$P,6,FALSE)</f>
        <v>#N/A</v>
      </c>
      <c r="BD347">
        <f t="shared" si="89"/>
        <v>3</v>
      </c>
      <c r="BE347">
        <f t="shared" si="90"/>
        <v>2</v>
      </c>
      <c r="BF347" s="22">
        <f t="shared" si="91"/>
        <v>100603</v>
      </c>
    </row>
    <row r="348" spans="1:58" x14ac:dyDescent="0.15">
      <c r="A348" t="str">
        <f t="shared" si="81"/>
        <v>莉莉丝主动技能3等级2</v>
      </c>
      <c r="B348" s="8">
        <f t="shared" si="85"/>
        <v>10060302</v>
      </c>
      <c r="C348" s="8" t="str">
        <f>VLOOKUP(G348,角色!A:B,2,FALSE)</f>
        <v>莉莉丝</v>
      </c>
      <c r="D348" s="8" t="str">
        <f t="shared" si="86"/>
        <v>主动技能3</v>
      </c>
      <c r="E348" s="8">
        <f t="shared" si="92"/>
        <v>2</v>
      </c>
      <c r="F348" s="8">
        <f t="shared" si="93"/>
        <v>3</v>
      </c>
      <c r="G348" s="8">
        <f t="shared" si="94"/>
        <v>6</v>
      </c>
      <c r="H348" s="4" t="s">
        <v>413</v>
      </c>
      <c r="I348" s="20" t="str">
        <f t="shared" si="95"/>
        <v>对敌方横扫攻击，造成125%攻击力（+611）点伤害。</v>
      </c>
      <c r="J348" s="4" t="s">
        <v>277</v>
      </c>
      <c r="K348" s="1" t="s">
        <v>102</v>
      </c>
      <c r="L348" s="4" t="s">
        <v>859</v>
      </c>
      <c r="M348" s="4"/>
      <c r="N348" s="4">
        <v>100</v>
      </c>
      <c r="O348" s="20">
        <f>VLOOKUP(L348,对应表!BK:BL,2,FALSE)</f>
        <v>50</v>
      </c>
      <c r="P348" s="25" t="str">
        <f>_xlfn.IFNA(VLOOKUP(G348,角色!V:AE,主动技能!F348+1,FALSE),"")</f>
        <v>eff_wanyuezhan_0|eff_wanyuezhan_1||</v>
      </c>
      <c r="Q348" s="25">
        <f>(VLOOKUP(G348,角色!V:AE,主动技能!F348+4,FALSE))</f>
        <v>1</v>
      </c>
      <c r="R348" s="25">
        <v>0</v>
      </c>
      <c r="S348" s="25">
        <v>0</v>
      </c>
      <c r="T348" s="6" t="str">
        <f t="shared" si="82"/>
        <v/>
      </c>
      <c r="U348" s="6" t="str">
        <f t="shared" si="83"/>
        <v/>
      </c>
      <c r="V348" s="19" t="str">
        <f>VLOOKUP(G348,角色!AW:BC,主动技能!F348+1,FALSE)</f>
        <v>skill_20</v>
      </c>
      <c r="Y348">
        <f t="shared" si="84"/>
        <v>0</v>
      </c>
      <c r="Z348" s="19">
        <f>IF(VLOOKUP(C348,角色!CC:CI,主动技能!F348*2,FALSE)=0,"",VLOOKUP(C348,角色!CC:CI,主动技能!F348*2,FALSE))</f>
        <v>125</v>
      </c>
      <c r="AA348" s="19">
        <f>IF(VLOOKUP(C348,角色!CC:CI,主动技能!F348*2+1,FALSE)=0,0,VLOOKUP(C348,角色!CC:CI,主动技能!F348*2+1,FALSE))</f>
        <v>50</v>
      </c>
      <c r="AB348" s="19">
        <f>IF(INT(VLOOKUP(E348,角色属性概况!I:M,3,FALSE)*AA348/100)=0,"",(INT(VLOOKUP(E348,角色属性概况!I:M,3,FALSE)*AA348/100)))</f>
        <v>611</v>
      </c>
      <c r="AE348" s="25">
        <f>(VLOOKUP(G348,角色!V:AE,主动技能!F348+7,FALSE))</f>
        <v>1</v>
      </c>
      <c r="AF348" s="19">
        <f>VLOOKUP(F348,对应表!AY:BA,3,FALSE)</f>
        <v>2</v>
      </c>
      <c r="AG348" s="19">
        <f>VLOOKUP(F348,对应表!AY:BA,2,FALSE)</f>
        <v>2</v>
      </c>
      <c r="AH348" s="25" t="str">
        <f>VLOOKUP(F348,特效对应!F:G,2,FALSE)</f>
        <v>attackex</v>
      </c>
      <c r="AJ348">
        <f t="shared" si="88"/>
        <v>2</v>
      </c>
      <c r="AQ348" s="6" t="str">
        <f>_xlfn.IFNA(IF(IF($AK348=AQ$5,VLOOKUP(AL348,buff!$K:$L,2,FALSE),"")=0,"",IF($AK348=AQ$5,VLOOKUP(AL348,buff!$K:$L,2,FALSE),"")),"")</f>
        <v/>
      </c>
      <c r="AR348" s="6" t="str">
        <f>_xlfn.IFNA(IF(IF($AK348=AR$5,VLOOKUP(AM348,buff!$K:$L,2,FALSE),"")=0,"",IF($AK348=AR$5,VLOOKUP(AM348,buff!$K:$L,2,FALSE),"")),"")</f>
        <v/>
      </c>
      <c r="AS348" s="6" t="str">
        <f>_xlfn.IFNA(IF(IF($AK348=AS$5,VLOOKUP(AN348,buff!$K:$L,2,FALSE),"")=0,"",IF($AK348=AS$5,VLOOKUP(AN348,buff!$K:$L,2,FALSE),"")),"")</f>
        <v/>
      </c>
      <c r="AT348" s="6" t="str">
        <f>_xlfn.IFNA(IF(IF($AK348=AT$5,VLOOKUP(AO348,buff!$K:$L,2,FALSE),"")=0,"",IF($AK348=AT$5,VLOOKUP(AO348,buff!$K:$L,2,FALSE),"")),"")</f>
        <v/>
      </c>
      <c r="AU348" s="6" t="str">
        <f>_xlfn.IFNA(IF(IF($AK348=AU$5,VLOOKUP(AP348,buff!$K:$L,2,FALSE),"")=0,"",IF($AK348=AU$5,VLOOKUP(AP348,buff!$K:$L,2,FALSE),"")),"")</f>
        <v/>
      </c>
      <c r="AV348" s="6" t="str">
        <f>_xlfn.IFNA(IF(IF($AK348=AV$5,VLOOKUP(AL348,buff!$K:$L,2,FALSE),"")=0,"",IF($AK348=AV$5,VLOOKUP(AL348,buff!$K:$L,2,FALSE),"")),"")</f>
        <v/>
      </c>
      <c r="AW348" s="6" t="str">
        <f>_xlfn.IFNA(IF(IF($AK348=AW$5,VLOOKUP(AM348,buff!$K:$L,2,FALSE),"")=0,"",IF($AK348=AW$5,VLOOKUP(AM348,buff!$K:$L,2,FALSE),"")),"")</f>
        <v/>
      </c>
      <c r="AX348" s="6" t="str">
        <f>_xlfn.IFNA(IF(IF($AK348=AX$5,VLOOKUP(AN348,buff!$K:$L,2,FALSE),"")=0,"",IF($AK348=AX$5,VLOOKUP(AN348,buff!$K:$L,2,FALSE),"")),"")</f>
        <v/>
      </c>
      <c r="AY348" s="6" t="str">
        <f>_xlfn.IFNA(IF(IF($AK348=AY$5,VLOOKUP(AO348,buff!$K:$L,2,FALSE),"")=0,"",IF($AK348=AY$5,VLOOKUP(AO348,buff!$K:$L,2,FALSE),"")),"")</f>
        <v/>
      </c>
      <c r="AZ348" s="6" t="str">
        <f>_xlfn.IFNA(IF(IF($AK348=AZ$5,VLOOKUP(AP348,buff!$K:$L,2,FALSE),"")=0,"",IF($AK348=AZ$5,VLOOKUP(AP348,buff!$K:$L,2,FALSE),"")),"")</f>
        <v/>
      </c>
      <c r="BA348" s="6" t="e">
        <f>VLOOKUP(AL348,buff!$K:$P,6,FALSE)</f>
        <v>#N/A</v>
      </c>
      <c r="BB348" s="6" t="e">
        <f>VLOOKUP(AM348,buff!$K:$P,6,FALSE)</f>
        <v>#N/A</v>
      </c>
      <c r="BC348" s="6" t="e">
        <f>VLOOKUP(AN348,buff!$K:$P,6,FALSE)</f>
        <v>#N/A</v>
      </c>
      <c r="BD348">
        <f t="shared" si="89"/>
        <v>3</v>
      </c>
      <c r="BE348">
        <f t="shared" si="90"/>
        <v>2</v>
      </c>
      <c r="BF348" s="22">
        <f t="shared" si="91"/>
        <v>100603</v>
      </c>
    </row>
    <row r="349" spans="1:58" x14ac:dyDescent="0.15">
      <c r="A349" t="str">
        <f t="shared" si="81"/>
        <v>莉莉丝主动技能3等级3</v>
      </c>
      <c r="B349" s="8">
        <f t="shared" si="85"/>
        <v>10060303</v>
      </c>
      <c r="C349" s="8" t="str">
        <f>VLOOKUP(G349,角色!A:B,2,FALSE)</f>
        <v>莉莉丝</v>
      </c>
      <c r="D349" s="8" t="str">
        <f t="shared" si="86"/>
        <v>主动技能3</v>
      </c>
      <c r="E349" s="8">
        <f t="shared" si="92"/>
        <v>3</v>
      </c>
      <c r="F349" s="8">
        <f t="shared" si="93"/>
        <v>3</v>
      </c>
      <c r="G349" s="8">
        <f t="shared" si="94"/>
        <v>6</v>
      </c>
      <c r="H349" s="4" t="s">
        <v>413</v>
      </c>
      <c r="I349" s="20" t="str">
        <f t="shared" si="95"/>
        <v>对敌方横扫攻击，造成125%攻击力（+809）点伤害。</v>
      </c>
      <c r="J349" s="4" t="s">
        <v>277</v>
      </c>
      <c r="K349" s="1" t="s">
        <v>102</v>
      </c>
      <c r="L349" s="4" t="s">
        <v>859</v>
      </c>
      <c r="M349" s="4"/>
      <c r="N349" s="4">
        <v>100</v>
      </c>
      <c r="O349" s="20">
        <f>VLOOKUP(L349,对应表!BK:BL,2,FALSE)</f>
        <v>50</v>
      </c>
      <c r="P349" s="25" t="str">
        <f>_xlfn.IFNA(VLOOKUP(G349,角色!V:AE,主动技能!F349+1,FALSE),"")</f>
        <v>eff_wanyuezhan_0|eff_wanyuezhan_1||</v>
      </c>
      <c r="Q349" s="25">
        <f>(VLOOKUP(G349,角色!V:AE,主动技能!F349+4,FALSE))</f>
        <v>1</v>
      </c>
      <c r="R349" s="25">
        <v>0</v>
      </c>
      <c r="S349" s="25">
        <v>0</v>
      </c>
      <c r="T349" s="6" t="str">
        <f t="shared" si="82"/>
        <v/>
      </c>
      <c r="U349" s="6" t="str">
        <f t="shared" si="83"/>
        <v/>
      </c>
      <c r="V349" s="19" t="str">
        <f>VLOOKUP(G349,角色!AW:BC,主动技能!F349+1,FALSE)</f>
        <v>skill_20</v>
      </c>
      <c r="Y349">
        <f t="shared" si="84"/>
        <v>0</v>
      </c>
      <c r="Z349" s="19">
        <f>IF(VLOOKUP(C349,角色!CC:CI,主动技能!F349*2,FALSE)=0,"",VLOOKUP(C349,角色!CC:CI,主动技能!F349*2,FALSE))</f>
        <v>125</v>
      </c>
      <c r="AA349" s="19">
        <f>IF(VLOOKUP(C349,角色!CC:CI,主动技能!F349*2+1,FALSE)=0,0,VLOOKUP(C349,角色!CC:CI,主动技能!F349*2+1,FALSE))</f>
        <v>50</v>
      </c>
      <c r="AB349" s="19">
        <f>IF(INT(VLOOKUP(E349,角色属性概况!I:M,3,FALSE)*AA349/100)=0,"",(INT(VLOOKUP(E349,角色属性概况!I:M,3,FALSE)*AA349/100)))</f>
        <v>809</v>
      </c>
      <c r="AE349" s="25">
        <f>(VLOOKUP(G349,角色!V:AE,主动技能!F349+7,FALSE))</f>
        <v>1</v>
      </c>
      <c r="AF349" s="19">
        <f>VLOOKUP(F349,对应表!AY:BA,3,FALSE)</f>
        <v>2</v>
      </c>
      <c r="AG349" s="19">
        <f>VLOOKUP(F349,对应表!AY:BA,2,FALSE)</f>
        <v>2</v>
      </c>
      <c r="AH349" s="25" t="str">
        <f>VLOOKUP(F349,特效对应!F:G,2,FALSE)</f>
        <v>attackex</v>
      </c>
      <c r="AJ349">
        <f t="shared" si="88"/>
        <v>3</v>
      </c>
      <c r="AQ349" s="6" t="str">
        <f>_xlfn.IFNA(IF(IF($AK349=AQ$5,VLOOKUP(AL349,buff!$K:$L,2,FALSE),"")=0,"",IF($AK349=AQ$5,VLOOKUP(AL349,buff!$K:$L,2,FALSE),"")),"")</f>
        <v/>
      </c>
      <c r="AR349" s="6" t="str">
        <f>_xlfn.IFNA(IF(IF($AK349=AR$5,VLOOKUP(AM349,buff!$K:$L,2,FALSE),"")=0,"",IF($AK349=AR$5,VLOOKUP(AM349,buff!$K:$L,2,FALSE),"")),"")</f>
        <v/>
      </c>
      <c r="AS349" s="6" t="str">
        <f>_xlfn.IFNA(IF(IF($AK349=AS$5,VLOOKUP(AN349,buff!$K:$L,2,FALSE),"")=0,"",IF($AK349=AS$5,VLOOKUP(AN349,buff!$K:$L,2,FALSE),"")),"")</f>
        <v/>
      </c>
      <c r="AT349" s="6" t="str">
        <f>_xlfn.IFNA(IF(IF($AK349=AT$5,VLOOKUP(AO349,buff!$K:$L,2,FALSE),"")=0,"",IF($AK349=AT$5,VLOOKUP(AO349,buff!$K:$L,2,FALSE),"")),"")</f>
        <v/>
      </c>
      <c r="AU349" s="6" t="str">
        <f>_xlfn.IFNA(IF(IF($AK349=AU$5,VLOOKUP(AP349,buff!$K:$L,2,FALSE),"")=0,"",IF($AK349=AU$5,VLOOKUP(AP349,buff!$K:$L,2,FALSE),"")),"")</f>
        <v/>
      </c>
      <c r="AV349" s="6" t="str">
        <f>_xlfn.IFNA(IF(IF($AK349=AV$5,VLOOKUP(AL349,buff!$K:$L,2,FALSE),"")=0,"",IF($AK349=AV$5,VLOOKUP(AL349,buff!$K:$L,2,FALSE),"")),"")</f>
        <v/>
      </c>
      <c r="AW349" s="6" t="str">
        <f>_xlfn.IFNA(IF(IF($AK349=AW$5,VLOOKUP(AM349,buff!$K:$L,2,FALSE),"")=0,"",IF($AK349=AW$5,VLOOKUP(AM349,buff!$K:$L,2,FALSE),"")),"")</f>
        <v/>
      </c>
      <c r="AX349" s="6" t="str">
        <f>_xlfn.IFNA(IF(IF($AK349=AX$5,VLOOKUP(AN349,buff!$K:$L,2,FALSE),"")=0,"",IF($AK349=AX$5,VLOOKUP(AN349,buff!$K:$L,2,FALSE),"")),"")</f>
        <v/>
      </c>
      <c r="AY349" s="6" t="str">
        <f>_xlfn.IFNA(IF(IF($AK349=AY$5,VLOOKUP(AO349,buff!$K:$L,2,FALSE),"")=0,"",IF($AK349=AY$5,VLOOKUP(AO349,buff!$K:$L,2,FALSE),"")),"")</f>
        <v/>
      </c>
      <c r="AZ349" s="6" t="str">
        <f>_xlfn.IFNA(IF(IF($AK349=AZ$5,VLOOKUP(AP349,buff!$K:$L,2,FALSE),"")=0,"",IF($AK349=AZ$5,VLOOKUP(AP349,buff!$K:$L,2,FALSE),"")),"")</f>
        <v/>
      </c>
      <c r="BA349" s="6" t="e">
        <f>VLOOKUP(AL349,buff!$K:$P,6,FALSE)</f>
        <v>#N/A</v>
      </c>
      <c r="BB349" s="6" t="e">
        <f>VLOOKUP(AM349,buff!$K:$P,6,FALSE)</f>
        <v>#N/A</v>
      </c>
      <c r="BC349" s="6" t="e">
        <f>VLOOKUP(AN349,buff!$K:$P,6,FALSE)</f>
        <v>#N/A</v>
      </c>
      <c r="BD349">
        <f t="shared" si="89"/>
        <v>3</v>
      </c>
      <c r="BE349">
        <f t="shared" si="90"/>
        <v>2</v>
      </c>
      <c r="BF349" s="22">
        <f t="shared" si="91"/>
        <v>100603</v>
      </c>
    </row>
    <row r="350" spans="1:58" x14ac:dyDescent="0.15">
      <c r="A350" t="str">
        <f t="shared" si="81"/>
        <v>莉莉丝主动技能3等级4</v>
      </c>
      <c r="B350" s="8">
        <f t="shared" si="85"/>
        <v>10060304</v>
      </c>
      <c r="C350" s="8" t="str">
        <f>VLOOKUP(G350,角色!A:B,2,FALSE)</f>
        <v>莉莉丝</v>
      </c>
      <c r="D350" s="8" t="str">
        <f t="shared" si="86"/>
        <v>主动技能3</v>
      </c>
      <c r="E350" s="8">
        <f t="shared" si="92"/>
        <v>4</v>
      </c>
      <c r="F350" s="8">
        <f t="shared" si="93"/>
        <v>3</v>
      </c>
      <c r="G350" s="8">
        <f t="shared" si="94"/>
        <v>6</v>
      </c>
      <c r="H350" s="4" t="s">
        <v>413</v>
      </c>
      <c r="I350" s="20" t="str">
        <f t="shared" si="95"/>
        <v>对敌方横扫攻击，造成125%攻击力（+1247）点伤害。</v>
      </c>
      <c r="J350" s="4" t="s">
        <v>277</v>
      </c>
      <c r="K350" s="1" t="s">
        <v>102</v>
      </c>
      <c r="L350" s="4" t="s">
        <v>859</v>
      </c>
      <c r="M350" s="4"/>
      <c r="N350" s="4">
        <v>100</v>
      </c>
      <c r="O350" s="20">
        <f>VLOOKUP(L350,对应表!BK:BL,2,FALSE)</f>
        <v>50</v>
      </c>
      <c r="P350" s="25" t="str">
        <f>_xlfn.IFNA(VLOOKUP(G350,角色!V:AE,主动技能!F350+1,FALSE),"")</f>
        <v>eff_wanyuezhan_0|eff_wanyuezhan_1||</v>
      </c>
      <c r="Q350" s="25">
        <f>(VLOOKUP(G350,角色!V:AE,主动技能!F350+4,FALSE))</f>
        <v>1</v>
      </c>
      <c r="R350" s="25">
        <v>0</v>
      </c>
      <c r="S350" s="25">
        <v>0</v>
      </c>
      <c r="T350" s="6" t="str">
        <f t="shared" si="82"/>
        <v/>
      </c>
      <c r="U350" s="6" t="str">
        <f t="shared" si="83"/>
        <v/>
      </c>
      <c r="V350" s="19" t="str">
        <f>VLOOKUP(G350,角色!AW:BC,主动技能!F350+1,FALSE)</f>
        <v>skill_20</v>
      </c>
      <c r="Y350">
        <f t="shared" si="84"/>
        <v>0</v>
      </c>
      <c r="Z350" s="19">
        <f>IF(VLOOKUP(C350,角色!CC:CI,主动技能!F350*2,FALSE)=0,"",VLOOKUP(C350,角色!CC:CI,主动技能!F350*2,FALSE))</f>
        <v>125</v>
      </c>
      <c r="AA350" s="19">
        <f>IF(VLOOKUP(C350,角色!CC:CI,主动技能!F350*2+1,FALSE)=0,0,VLOOKUP(C350,角色!CC:CI,主动技能!F350*2+1,FALSE))</f>
        <v>50</v>
      </c>
      <c r="AB350" s="19">
        <f>IF(INT(VLOOKUP(E350,角色属性概况!I:M,3,FALSE)*AA350/100)=0,"",(INT(VLOOKUP(E350,角色属性概况!I:M,3,FALSE)*AA350/100)))</f>
        <v>1247</v>
      </c>
      <c r="AE350" s="25">
        <f>(VLOOKUP(G350,角色!V:AE,主动技能!F350+7,FALSE))</f>
        <v>1</v>
      </c>
      <c r="AF350" s="19">
        <f>VLOOKUP(F350,对应表!AY:BA,3,FALSE)</f>
        <v>2</v>
      </c>
      <c r="AG350" s="19">
        <f>VLOOKUP(F350,对应表!AY:BA,2,FALSE)</f>
        <v>2</v>
      </c>
      <c r="AH350" s="25" t="str">
        <f>VLOOKUP(F350,特效对应!F:G,2,FALSE)</f>
        <v>attackex</v>
      </c>
      <c r="AJ350">
        <f t="shared" si="88"/>
        <v>4</v>
      </c>
      <c r="AQ350" s="6" t="str">
        <f>_xlfn.IFNA(IF(IF($AK350=AQ$5,VLOOKUP(AL350,buff!$K:$L,2,FALSE),"")=0,"",IF($AK350=AQ$5,VLOOKUP(AL350,buff!$K:$L,2,FALSE),"")),"")</f>
        <v/>
      </c>
      <c r="AR350" s="6" t="str">
        <f>_xlfn.IFNA(IF(IF($AK350=AR$5,VLOOKUP(AM350,buff!$K:$L,2,FALSE),"")=0,"",IF($AK350=AR$5,VLOOKUP(AM350,buff!$K:$L,2,FALSE),"")),"")</f>
        <v/>
      </c>
      <c r="AS350" s="6" t="str">
        <f>_xlfn.IFNA(IF(IF($AK350=AS$5,VLOOKUP(AN350,buff!$K:$L,2,FALSE),"")=0,"",IF($AK350=AS$5,VLOOKUP(AN350,buff!$K:$L,2,FALSE),"")),"")</f>
        <v/>
      </c>
      <c r="AT350" s="6" t="str">
        <f>_xlfn.IFNA(IF(IF($AK350=AT$5,VLOOKUP(AO350,buff!$K:$L,2,FALSE),"")=0,"",IF($AK350=AT$5,VLOOKUP(AO350,buff!$K:$L,2,FALSE),"")),"")</f>
        <v/>
      </c>
      <c r="AU350" s="6" t="str">
        <f>_xlfn.IFNA(IF(IF($AK350=AU$5,VLOOKUP(AP350,buff!$K:$L,2,FALSE),"")=0,"",IF($AK350=AU$5,VLOOKUP(AP350,buff!$K:$L,2,FALSE),"")),"")</f>
        <v/>
      </c>
      <c r="AV350" s="6" t="str">
        <f>_xlfn.IFNA(IF(IF($AK350=AV$5,VLOOKUP(AL350,buff!$K:$L,2,FALSE),"")=0,"",IF($AK350=AV$5,VLOOKUP(AL350,buff!$K:$L,2,FALSE),"")),"")</f>
        <v/>
      </c>
      <c r="AW350" s="6" t="str">
        <f>_xlfn.IFNA(IF(IF($AK350=AW$5,VLOOKUP(AM350,buff!$K:$L,2,FALSE),"")=0,"",IF($AK350=AW$5,VLOOKUP(AM350,buff!$K:$L,2,FALSE),"")),"")</f>
        <v/>
      </c>
      <c r="AX350" s="6" t="str">
        <f>_xlfn.IFNA(IF(IF($AK350=AX$5,VLOOKUP(AN350,buff!$K:$L,2,FALSE),"")=0,"",IF($AK350=AX$5,VLOOKUP(AN350,buff!$K:$L,2,FALSE),"")),"")</f>
        <v/>
      </c>
      <c r="AY350" s="6" t="str">
        <f>_xlfn.IFNA(IF(IF($AK350=AY$5,VLOOKUP(AO350,buff!$K:$L,2,FALSE),"")=0,"",IF($AK350=AY$5,VLOOKUP(AO350,buff!$K:$L,2,FALSE),"")),"")</f>
        <v/>
      </c>
      <c r="AZ350" s="6" t="str">
        <f>_xlfn.IFNA(IF(IF($AK350=AZ$5,VLOOKUP(AP350,buff!$K:$L,2,FALSE),"")=0,"",IF($AK350=AZ$5,VLOOKUP(AP350,buff!$K:$L,2,FALSE),"")),"")</f>
        <v/>
      </c>
      <c r="BA350" s="6" t="e">
        <f>VLOOKUP(AL350,buff!$K:$P,6,FALSE)</f>
        <v>#N/A</v>
      </c>
      <c r="BB350" s="6" t="e">
        <f>VLOOKUP(AM350,buff!$K:$P,6,FALSE)</f>
        <v>#N/A</v>
      </c>
      <c r="BC350" s="6" t="e">
        <f>VLOOKUP(AN350,buff!$K:$P,6,FALSE)</f>
        <v>#N/A</v>
      </c>
      <c r="BD350">
        <f t="shared" si="89"/>
        <v>3</v>
      </c>
      <c r="BE350">
        <f t="shared" si="90"/>
        <v>2</v>
      </c>
      <c r="BF350" s="22">
        <f t="shared" si="91"/>
        <v>100603</v>
      </c>
    </row>
    <row r="351" spans="1:58" x14ac:dyDescent="0.15">
      <c r="A351" t="str">
        <f t="shared" si="81"/>
        <v>莉莉丝主动技能3等级5</v>
      </c>
      <c r="B351" s="8">
        <f t="shared" si="85"/>
        <v>10060305</v>
      </c>
      <c r="C351" s="8" t="str">
        <f>VLOOKUP(G351,角色!A:B,2,FALSE)</f>
        <v>莉莉丝</v>
      </c>
      <c r="D351" s="8" t="str">
        <f t="shared" si="86"/>
        <v>主动技能3</v>
      </c>
      <c r="E351" s="8">
        <f t="shared" si="92"/>
        <v>5</v>
      </c>
      <c r="F351" s="8">
        <f t="shared" si="93"/>
        <v>3</v>
      </c>
      <c r="G351" s="8">
        <f t="shared" si="94"/>
        <v>6</v>
      </c>
      <c r="H351" s="4" t="s">
        <v>413</v>
      </c>
      <c r="I351" s="20" t="str">
        <f t="shared" si="95"/>
        <v>对敌方横扫攻击，造成125%攻击力（+1867）点伤害。</v>
      </c>
      <c r="J351" s="4" t="s">
        <v>277</v>
      </c>
      <c r="K351" s="1" t="s">
        <v>102</v>
      </c>
      <c r="L351" s="4" t="s">
        <v>859</v>
      </c>
      <c r="M351" s="4"/>
      <c r="N351" s="4">
        <v>100</v>
      </c>
      <c r="O351" s="20">
        <f>VLOOKUP(L351,对应表!BK:BL,2,FALSE)</f>
        <v>50</v>
      </c>
      <c r="P351" s="25" t="str">
        <f>_xlfn.IFNA(VLOOKUP(G351,角色!V:AE,主动技能!F351+1,FALSE),"")</f>
        <v>eff_wanyuezhan_0|eff_wanyuezhan_1||</v>
      </c>
      <c r="Q351" s="25">
        <f>(VLOOKUP(G351,角色!V:AE,主动技能!F351+4,FALSE))</f>
        <v>1</v>
      </c>
      <c r="R351" s="25">
        <v>0</v>
      </c>
      <c r="S351" s="25">
        <v>0</v>
      </c>
      <c r="T351" s="6" t="str">
        <f t="shared" si="82"/>
        <v/>
      </c>
      <c r="U351" s="6" t="str">
        <f t="shared" si="83"/>
        <v/>
      </c>
      <c r="V351" s="19" t="str">
        <f>VLOOKUP(G351,角色!AW:BC,主动技能!F351+1,FALSE)</f>
        <v>skill_20</v>
      </c>
      <c r="Y351">
        <f t="shared" si="84"/>
        <v>0</v>
      </c>
      <c r="Z351" s="19">
        <f>IF(VLOOKUP(C351,角色!CC:CI,主动技能!F351*2,FALSE)=0,"",VLOOKUP(C351,角色!CC:CI,主动技能!F351*2,FALSE))</f>
        <v>125</v>
      </c>
      <c r="AA351" s="19">
        <f>IF(VLOOKUP(C351,角色!CC:CI,主动技能!F351*2+1,FALSE)=0,0,VLOOKUP(C351,角色!CC:CI,主动技能!F351*2+1,FALSE))</f>
        <v>50</v>
      </c>
      <c r="AB351" s="19">
        <f>IF(INT(VLOOKUP(E351,角色属性概况!I:M,3,FALSE)*AA351/100)=0,"",(INT(VLOOKUP(E351,角色属性概况!I:M,3,FALSE)*AA351/100)))</f>
        <v>1867</v>
      </c>
      <c r="AE351" s="25">
        <f>(VLOOKUP(G351,角色!V:AE,主动技能!F351+7,FALSE))</f>
        <v>1</v>
      </c>
      <c r="AF351" s="19">
        <f>VLOOKUP(F351,对应表!AY:BA,3,FALSE)</f>
        <v>2</v>
      </c>
      <c r="AG351" s="19">
        <f>VLOOKUP(F351,对应表!AY:BA,2,FALSE)</f>
        <v>2</v>
      </c>
      <c r="AH351" s="25" t="str">
        <f>VLOOKUP(F351,特效对应!F:G,2,FALSE)</f>
        <v>attackex</v>
      </c>
      <c r="AJ351">
        <f t="shared" si="88"/>
        <v>5</v>
      </c>
      <c r="AQ351" s="6" t="str">
        <f>_xlfn.IFNA(IF(IF($AK351=AQ$5,VLOOKUP(AL351,buff!$K:$L,2,FALSE),"")=0,"",IF($AK351=AQ$5,VLOOKUP(AL351,buff!$K:$L,2,FALSE),"")),"")</f>
        <v/>
      </c>
      <c r="AR351" s="6" t="str">
        <f>_xlfn.IFNA(IF(IF($AK351=AR$5,VLOOKUP(AM351,buff!$K:$L,2,FALSE),"")=0,"",IF($AK351=AR$5,VLOOKUP(AM351,buff!$K:$L,2,FALSE),"")),"")</f>
        <v/>
      </c>
      <c r="AS351" s="6" t="str">
        <f>_xlfn.IFNA(IF(IF($AK351=AS$5,VLOOKUP(AN351,buff!$K:$L,2,FALSE),"")=0,"",IF($AK351=AS$5,VLOOKUP(AN351,buff!$K:$L,2,FALSE),"")),"")</f>
        <v/>
      </c>
      <c r="AT351" s="6" t="str">
        <f>_xlfn.IFNA(IF(IF($AK351=AT$5,VLOOKUP(AO351,buff!$K:$L,2,FALSE),"")=0,"",IF($AK351=AT$5,VLOOKUP(AO351,buff!$K:$L,2,FALSE),"")),"")</f>
        <v/>
      </c>
      <c r="AU351" s="6" t="str">
        <f>_xlfn.IFNA(IF(IF($AK351=AU$5,VLOOKUP(AP351,buff!$K:$L,2,FALSE),"")=0,"",IF($AK351=AU$5,VLOOKUP(AP351,buff!$K:$L,2,FALSE),"")),"")</f>
        <v/>
      </c>
      <c r="AV351" s="6" t="str">
        <f>_xlfn.IFNA(IF(IF($AK351=AV$5,VLOOKUP(AL351,buff!$K:$L,2,FALSE),"")=0,"",IF($AK351=AV$5,VLOOKUP(AL351,buff!$K:$L,2,FALSE),"")),"")</f>
        <v/>
      </c>
      <c r="AW351" s="6" t="str">
        <f>_xlfn.IFNA(IF(IF($AK351=AW$5,VLOOKUP(AM351,buff!$K:$L,2,FALSE),"")=0,"",IF($AK351=AW$5,VLOOKUP(AM351,buff!$K:$L,2,FALSE),"")),"")</f>
        <v/>
      </c>
      <c r="AX351" s="6" t="str">
        <f>_xlfn.IFNA(IF(IF($AK351=AX$5,VLOOKUP(AN351,buff!$K:$L,2,FALSE),"")=0,"",IF($AK351=AX$5,VLOOKUP(AN351,buff!$K:$L,2,FALSE),"")),"")</f>
        <v/>
      </c>
      <c r="AY351" s="6" t="str">
        <f>_xlfn.IFNA(IF(IF($AK351=AY$5,VLOOKUP(AO351,buff!$K:$L,2,FALSE),"")=0,"",IF($AK351=AY$5,VLOOKUP(AO351,buff!$K:$L,2,FALSE),"")),"")</f>
        <v/>
      </c>
      <c r="AZ351" s="6" t="str">
        <f>_xlfn.IFNA(IF(IF($AK351=AZ$5,VLOOKUP(AP351,buff!$K:$L,2,FALSE),"")=0,"",IF($AK351=AZ$5,VLOOKUP(AP351,buff!$K:$L,2,FALSE),"")),"")</f>
        <v/>
      </c>
      <c r="BA351" s="6" t="e">
        <f>VLOOKUP(AL351,buff!$K:$P,6,FALSE)</f>
        <v>#N/A</v>
      </c>
      <c r="BB351" s="6" t="e">
        <f>VLOOKUP(AM351,buff!$K:$P,6,FALSE)</f>
        <v>#N/A</v>
      </c>
      <c r="BC351" s="6" t="e">
        <f>VLOOKUP(AN351,buff!$K:$P,6,FALSE)</f>
        <v>#N/A</v>
      </c>
      <c r="BD351">
        <f t="shared" si="89"/>
        <v>3</v>
      </c>
      <c r="BE351">
        <f t="shared" si="90"/>
        <v>2</v>
      </c>
      <c r="BF351" s="22">
        <f t="shared" si="91"/>
        <v>100603</v>
      </c>
    </row>
    <row r="352" spans="1:58" x14ac:dyDescent="0.15">
      <c r="A352" t="str">
        <f t="shared" si="81"/>
        <v>莉莉丝主动技能3等级6</v>
      </c>
      <c r="B352" s="8">
        <f t="shared" si="85"/>
        <v>10060306</v>
      </c>
      <c r="C352" s="8" t="str">
        <f>VLOOKUP(G352,角色!A:B,2,FALSE)</f>
        <v>莉莉丝</v>
      </c>
      <c r="D352" s="8" t="str">
        <f t="shared" si="86"/>
        <v>主动技能3</v>
      </c>
      <c r="E352" s="8">
        <f t="shared" si="92"/>
        <v>6</v>
      </c>
      <c r="F352" s="8">
        <f t="shared" si="93"/>
        <v>3</v>
      </c>
      <c r="G352" s="8">
        <f t="shared" si="94"/>
        <v>6</v>
      </c>
      <c r="H352" s="4" t="s">
        <v>413</v>
      </c>
      <c r="I352" s="20" t="str">
        <f t="shared" si="95"/>
        <v>对敌方横扫攻击，造成125%攻击力（+2745）点伤害。</v>
      </c>
      <c r="J352" s="4" t="s">
        <v>277</v>
      </c>
      <c r="K352" s="1" t="s">
        <v>102</v>
      </c>
      <c r="L352" s="4" t="s">
        <v>859</v>
      </c>
      <c r="M352" s="4"/>
      <c r="N352" s="4">
        <v>100</v>
      </c>
      <c r="O352" s="20">
        <f>VLOOKUP(L352,对应表!BK:BL,2,FALSE)</f>
        <v>50</v>
      </c>
      <c r="P352" s="25" t="str">
        <f>_xlfn.IFNA(VLOOKUP(G352,角色!V:AE,主动技能!F352+1,FALSE),"")</f>
        <v>eff_wanyuezhan_0|eff_wanyuezhan_1||</v>
      </c>
      <c r="Q352" s="25">
        <f>(VLOOKUP(G352,角色!V:AE,主动技能!F352+4,FALSE))</f>
        <v>1</v>
      </c>
      <c r="R352" s="25">
        <v>0</v>
      </c>
      <c r="S352" s="25">
        <v>0</v>
      </c>
      <c r="T352" s="6" t="str">
        <f t="shared" si="82"/>
        <v/>
      </c>
      <c r="U352" s="6" t="str">
        <f t="shared" si="83"/>
        <v/>
      </c>
      <c r="V352" s="19" t="str">
        <f>VLOOKUP(G352,角色!AW:BC,主动技能!F352+1,FALSE)</f>
        <v>skill_20</v>
      </c>
      <c r="Y352">
        <f t="shared" si="84"/>
        <v>0</v>
      </c>
      <c r="Z352" s="19">
        <f>IF(VLOOKUP(C352,角色!CC:CI,主动技能!F352*2,FALSE)=0,"",VLOOKUP(C352,角色!CC:CI,主动技能!F352*2,FALSE))</f>
        <v>125</v>
      </c>
      <c r="AA352" s="19">
        <f>IF(VLOOKUP(C352,角色!CC:CI,主动技能!F352*2+1,FALSE)=0,0,VLOOKUP(C352,角色!CC:CI,主动技能!F352*2+1,FALSE))</f>
        <v>50</v>
      </c>
      <c r="AB352" s="19">
        <f>IF(INT(VLOOKUP(E352,角色属性概况!I:M,3,FALSE)*AA352/100)=0,"",(INT(VLOOKUP(E352,角色属性概况!I:M,3,FALSE)*AA352/100)))</f>
        <v>2745</v>
      </c>
      <c r="AE352" s="25">
        <f>(VLOOKUP(G352,角色!V:AE,主动技能!F352+7,FALSE))</f>
        <v>1</v>
      </c>
      <c r="AF352" s="19">
        <f>VLOOKUP(F352,对应表!AY:BA,3,FALSE)</f>
        <v>2</v>
      </c>
      <c r="AG352" s="19">
        <f>VLOOKUP(F352,对应表!AY:BA,2,FALSE)</f>
        <v>2</v>
      </c>
      <c r="AH352" s="25" t="str">
        <f>VLOOKUP(F352,特效对应!F:G,2,FALSE)</f>
        <v>attackex</v>
      </c>
      <c r="AJ352">
        <f t="shared" si="88"/>
        <v>6</v>
      </c>
      <c r="AQ352" s="6" t="str">
        <f>_xlfn.IFNA(IF(IF($AK352=AQ$5,VLOOKUP(AL352,buff!$K:$L,2,FALSE),"")=0,"",IF($AK352=AQ$5,VLOOKUP(AL352,buff!$K:$L,2,FALSE),"")),"")</f>
        <v/>
      </c>
      <c r="AR352" s="6" t="str">
        <f>_xlfn.IFNA(IF(IF($AK352=AR$5,VLOOKUP(AM352,buff!$K:$L,2,FALSE),"")=0,"",IF($AK352=AR$5,VLOOKUP(AM352,buff!$K:$L,2,FALSE),"")),"")</f>
        <v/>
      </c>
      <c r="AS352" s="6" t="str">
        <f>_xlfn.IFNA(IF(IF($AK352=AS$5,VLOOKUP(AN352,buff!$K:$L,2,FALSE),"")=0,"",IF($AK352=AS$5,VLOOKUP(AN352,buff!$K:$L,2,FALSE),"")),"")</f>
        <v/>
      </c>
      <c r="AT352" s="6" t="str">
        <f>_xlfn.IFNA(IF(IF($AK352=AT$5,VLOOKUP(AO352,buff!$K:$L,2,FALSE),"")=0,"",IF($AK352=AT$5,VLOOKUP(AO352,buff!$K:$L,2,FALSE),"")),"")</f>
        <v/>
      </c>
      <c r="AU352" s="6" t="str">
        <f>_xlfn.IFNA(IF(IF($AK352=AU$5,VLOOKUP(AP352,buff!$K:$L,2,FALSE),"")=0,"",IF($AK352=AU$5,VLOOKUP(AP352,buff!$K:$L,2,FALSE),"")),"")</f>
        <v/>
      </c>
      <c r="AV352" s="6" t="str">
        <f>_xlfn.IFNA(IF(IF($AK352=AV$5,VLOOKUP(AL352,buff!$K:$L,2,FALSE),"")=0,"",IF($AK352=AV$5,VLOOKUP(AL352,buff!$K:$L,2,FALSE),"")),"")</f>
        <v/>
      </c>
      <c r="AW352" s="6" t="str">
        <f>_xlfn.IFNA(IF(IF($AK352=AW$5,VLOOKUP(AM352,buff!$K:$L,2,FALSE),"")=0,"",IF($AK352=AW$5,VLOOKUP(AM352,buff!$K:$L,2,FALSE),"")),"")</f>
        <v/>
      </c>
      <c r="AX352" s="6" t="str">
        <f>_xlfn.IFNA(IF(IF($AK352=AX$5,VLOOKUP(AN352,buff!$K:$L,2,FALSE),"")=0,"",IF($AK352=AX$5,VLOOKUP(AN352,buff!$K:$L,2,FALSE),"")),"")</f>
        <v/>
      </c>
      <c r="AY352" s="6" t="str">
        <f>_xlfn.IFNA(IF(IF($AK352=AY$5,VLOOKUP(AO352,buff!$K:$L,2,FALSE),"")=0,"",IF($AK352=AY$5,VLOOKUP(AO352,buff!$K:$L,2,FALSE),"")),"")</f>
        <v/>
      </c>
      <c r="AZ352" s="6" t="str">
        <f>_xlfn.IFNA(IF(IF($AK352=AZ$5,VLOOKUP(AP352,buff!$K:$L,2,FALSE),"")=0,"",IF($AK352=AZ$5,VLOOKUP(AP352,buff!$K:$L,2,FALSE),"")),"")</f>
        <v/>
      </c>
      <c r="BA352" s="6" t="e">
        <f>VLOOKUP(AL352,buff!$K:$P,6,FALSE)</f>
        <v>#N/A</v>
      </c>
      <c r="BB352" s="6" t="e">
        <f>VLOOKUP(AM352,buff!$K:$P,6,FALSE)</f>
        <v>#N/A</v>
      </c>
      <c r="BC352" s="6" t="e">
        <f>VLOOKUP(AN352,buff!$K:$P,6,FALSE)</f>
        <v>#N/A</v>
      </c>
      <c r="BD352">
        <f t="shared" si="89"/>
        <v>3</v>
      </c>
      <c r="BE352">
        <f t="shared" si="90"/>
        <v>2</v>
      </c>
      <c r="BF352" s="22">
        <f t="shared" si="91"/>
        <v>100603</v>
      </c>
    </row>
    <row r="353" spans="1:64" x14ac:dyDescent="0.15">
      <c r="A353" t="str">
        <f t="shared" si="81"/>
        <v>莉莉丝主动技能3等级7</v>
      </c>
      <c r="B353" s="8">
        <f t="shared" si="85"/>
        <v>10060307</v>
      </c>
      <c r="C353" s="8" t="str">
        <f>VLOOKUP(G353,角色!A:B,2,FALSE)</f>
        <v>莉莉丝</v>
      </c>
      <c r="D353" s="8" t="str">
        <f t="shared" si="86"/>
        <v>主动技能3</v>
      </c>
      <c r="E353" s="8">
        <f t="shared" si="92"/>
        <v>7</v>
      </c>
      <c r="F353" s="8">
        <f t="shared" si="93"/>
        <v>3</v>
      </c>
      <c r="G353" s="8">
        <f t="shared" si="94"/>
        <v>6</v>
      </c>
      <c r="H353" s="4" t="s">
        <v>413</v>
      </c>
      <c r="I353" s="20" t="str">
        <f t="shared" si="95"/>
        <v>对敌方横扫攻击，造成125%攻击力（+3989）点伤害。</v>
      </c>
      <c r="J353" s="4" t="s">
        <v>277</v>
      </c>
      <c r="K353" s="1" t="s">
        <v>102</v>
      </c>
      <c r="L353" s="4" t="s">
        <v>859</v>
      </c>
      <c r="M353" s="4"/>
      <c r="N353" s="4">
        <v>100</v>
      </c>
      <c r="O353" s="20">
        <f>VLOOKUP(L353,对应表!BK:BL,2,FALSE)</f>
        <v>50</v>
      </c>
      <c r="P353" s="25" t="str">
        <f>_xlfn.IFNA(VLOOKUP(G353,角色!V:AE,主动技能!F353+1,FALSE),"")</f>
        <v>eff_wanyuezhan_0|eff_wanyuezhan_1||</v>
      </c>
      <c r="Q353" s="25">
        <f>(VLOOKUP(G353,角色!V:AE,主动技能!F353+4,FALSE))</f>
        <v>1</v>
      </c>
      <c r="R353" s="25">
        <v>0</v>
      </c>
      <c r="S353" s="25">
        <v>0</v>
      </c>
      <c r="T353" s="6" t="str">
        <f t="shared" si="82"/>
        <v/>
      </c>
      <c r="U353" s="6" t="str">
        <f t="shared" si="83"/>
        <v/>
      </c>
      <c r="V353" s="19" t="str">
        <f>VLOOKUP(G353,角色!AW:BC,主动技能!F353+1,FALSE)</f>
        <v>skill_20</v>
      </c>
      <c r="Y353">
        <f t="shared" si="84"/>
        <v>0</v>
      </c>
      <c r="Z353" s="19">
        <f>IF(VLOOKUP(C353,角色!CC:CI,主动技能!F353*2,FALSE)=0,"",VLOOKUP(C353,角色!CC:CI,主动技能!F353*2,FALSE))</f>
        <v>125</v>
      </c>
      <c r="AA353" s="19">
        <f>IF(VLOOKUP(C353,角色!CC:CI,主动技能!F353*2+1,FALSE)=0,0,VLOOKUP(C353,角色!CC:CI,主动技能!F353*2+1,FALSE))</f>
        <v>50</v>
      </c>
      <c r="AB353" s="19">
        <f>IF(INT(VLOOKUP(E353,角色属性概况!I:M,3,FALSE)*AA353/100)=0,"",(INT(VLOOKUP(E353,角色属性概况!I:M,3,FALSE)*AA353/100)))</f>
        <v>3989</v>
      </c>
      <c r="AE353" s="25">
        <f>(VLOOKUP(G353,角色!V:AE,主动技能!F353+7,FALSE))</f>
        <v>1</v>
      </c>
      <c r="AF353" s="19">
        <f>VLOOKUP(F353,对应表!AY:BA,3,FALSE)</f>
        <v>2</v>
      </c>
      <c r="AG353" s="19">
        <f>VLOOKUP(F353,对应表!AY:BA,2,FALSE)</f>
        <v>2</v>
      </c>
      <c r="AH353" s="25" t="str">
        <f>VLOOKUP(F353,特效对应!F:G,2,FALSE)</f>
        <v>attackex</v>
      </c>
      <c r="AJ353">
        <f t="shared" si="88"/>
        <v>7</v>
      </c>
      <c r="AQ353" s="6" t="str">
        <f>_xlfn.IFNA(IF(IF($AK353=AQ$5,VLOOKUP(AL353,buff!$K:$L,2,FALSE),"")=0,"",IF($AK353=AQ$5,VLOOKUP(AL353,buff!$K:$L,2,FALSE),"")),"")</f>
        <v/>
      </c>
      <c r="AR353" s="6" t="str">
        <f>_xlfn.IFNA(IF(IF($AK353=AR$5,VLOOKUP(AM353,buff!$K:$L,2,FALSE),"")=0,"",IF($AK353=AR$5,VLOOKUP(AM353,buff!$K:$L,2,FALSE),"")),"")</f>
        <v/>
      </c>
      <c r="AS353" s="6" t="str">
        <f>_xlfn.IFNA(IF(IF($AK353=AS$5,VLOOKUP(AN353,buff!$K:$L,2,FALSE),"")=0,"",IF($AK353=AS$5,VLOOKUP(AN353,buff!$K:$L,2,FALSE),"")),"")</f>
        <v/>
      </c>
      <c r="AT353" s="6" t="str">
        <f>_xlfn.IFNA(IF(IF($AK353=AT$5,VLOOKUP(AO353,buff!$K:$L,2,FALSE),"")=0,"",IF($AK353=AT$5,VLOOKUP(AO353,buff!$K:$L,2,FALSE),"")),"")</f>
        <v/>
      </c>
      <c r="AU353" s="6" t="str">
        <f>_xlfn.IFNA(IF(IF($AK353=AU$5,VLOOKUP(AP353,buff!$K:$L,2,FALSE),"")=0,"",IF($AK353=AU$5,VLOOKUP(AP353,buff!$K:$L,2,FALSE),"")),"")</f>
        <v/>
      </c>
      <c r="AV353" s="6" t="str">
        <f>_xlfn.IFNA(IF(IF($AK353=AV$5,VLOOKUP(AL353,buff!$K:$L,2,FALSE),"")=0,"",IF($AK353=AV$5,VLOOKUP(AL353,buff!$K:$L,2,FALSE),"")),"")</f>
        <v/>
      </c>
      <c r="AW353" s="6" t="str">
        <f>_xlfn.IFNA(IF(IF($AK353=AW$5,VLOOKUP(AM353,buff!$K:$L,2,FALSE),"")=0,"",IF($AK353=AW$5,VLOOKUP(AM353,buff!$K:$L,2,FALSE),"")),"")</f>
        <v/>
      </c>
      <c r="AX353" s="6" t="str">
        <f>_xlfn.IFNA(IF(IF($AK353=AX$5,VLOOKUP(AN353,buff!$K:$L,2,FALSE),"")=0,"",IF($AK353=AX$5,VLOOKUP(AN353,buff!$K:$L,2,FALSE),"")),"")</f>
        <v/>
      </c>
      <c r="AY353" s="6" t="str">
        <f>_xlfn.IFNA(IF(IF($AK353=AY$5,VLOOKUP(AO353,buff!$K:$L,2,FALSE),"")=0,"",IF($AK353=AY$5,VLOOKUP(AO353,buff!$K:$L,2,FALSE),"")),"")</f>
        <v/>
      </c>
      <c r="AZ353" s="6" t="str">
        <f>_xlfn.IFNA(IF(IF($AK353=AZ$5,VLOOKUP(AP353,buff!$K:$L,2,FALSE),"")=0,"",IF($AK353=AZ$5,VLOOKUP(AP353,buff!$K:$L,2,FALSE),"")),"")</f>
        <v/>
      </c>
      <c r="BA353" s="6" t="e">
        <f>VLOOKUP(AL353,buff!$K:$P,6,FALSE)</f>
        <v>#N/A</v>
      </c>
      <c r="BB353" s="6" t="e">
        <f>VLOOKUP(AM353,buff!$K:$P,6,FALSE)</f>
        <v>#N/A</v>
      </c>
      <c r="BC353" s="6" t="e">
        <f>VLOOKUP(AN353,buff!$K:$P,6,FALSE)</f>
        <v>#N/A</v>
      </c>
      <c r="BD353">
        <f t="shared" si="89"/>
        <v>3</v>
      </c>
      <c r="BE353">
        <f t="shared" si="90"/>
        <v>2</v>
      </c>
      <c r="BF353" s="22">
        <f t="shared" si="91"/>
        <v>100603</v>
      </c>
    </row>
    <row r="354" spans="1:64" x14ac:dyDescent="0.15">
      <c r="A354" t="str">
        <f t="shared" si="81"/>
        <v>莉莉丝主动技能3等级8</v>
      </c>
      <c r="B354" s="8">
        <f t="shared" si="85"/>
        <v>10060308</v>
      </c>
      <c r="C354" s="8" t="str">
        <f>VLOOKUP(G354,角色!A:B,2,FALSE)</f>
        <v>莉莉丝</v>
      </c>
      <c r="D354" s="8" t="str">
        <f t="shared" si="86"/>
        <v>主动技能3</v>
      </c>
      <c r="E354" s="8">
        <f t="shared" si="92"/>
        <v>8</v>
      </c>
      <c r="F354" s="8">
        <f t="shared" si="93"/>
        <v>3</v>
      </c>
      <c r="G354" s="8">
        <f t="shared" si="94"/>
        <v>6</v>
      </c>
      <c r="H354" s="4" t="s">
        <v>413</v>
      </c>
      <c r="I354" s="20" t="str">
        <f t="shared" si="95"/>
        <v>对敌方横扫攻击，造成125%攻击力（+5748）点伤害。</v>
      </c>
      <c r="J354" s="4" t="s">
        <v>277</v>
      </c>
      <c r="K354" s="1" t="s">
        <v>102</v>
      </c>
      <c r="L354" s="4" t="s">
        <v>859</v>
      </c>
      <c r="M354" s="4"/>
      <c r="N354" s="4">
        <v>100</v>
      </c>
      <c r="O354" s="20">
        <f>VLOOKUP(L354,对应表!BK:BL,2,FALSE)</f>
        <v>50</v>
      </c>
      <c r="P354" s="25" t="str">
        <f>_xlfn.IFNA(VLOOKUP(G354,角色!V:AE,主动技能!F354+1,FALSE),"")</f>
        <v>eff_wanyuezhan_0|eff_wanyuezhan_1||</v>
      </c>
      <c r="Q354" s="25">
        <f>(VLOOKUP(G354,角色!V:AE,主动技能!F354+4,FALSE))</f>
        <v>1</v>
      </c>
      <c r="R354" s="25">
        <v>0</v>
      </c>
      <c r="S354" s="25">
        <v>0</v>
      </c>
      <c r="T354" s="6" t="str">
        <f t="shared" si="82"/>
        <v/>
      </c>
      <c r="U354" s="6" t="str">
        <f t="shared" si="83"/>
        <v/>
      </c>
      <c r="V354" s="19" t="str">
        <f>VLOOKUP(G354,角色!AW:BC,主动技能!F354+1,FALSE)</f>
        <v>skill_20</v>
      </c>
      <c r="Y354">
        <f t="shared" si="84"/>
        <v>0</v>
      </c>
      <c r="Z354" s="19">
        <f>IF(VLOOKUP(C354,角色!CC:CI,主动技能!F354*2,FALSE)=0,"",VLOOKUP(C354,角色!CC:CI,主动技能!F354*2,FALSE))</f>
        <v>125</v>
      </c>
      <c r="AA354" s="19">
        <f>IF(VLOOKUP(C354,角色!CC:CI,主动技能!F354*2+1,FALSE)=0,0,VLOOKUP(C354,角色!CC:CI,主动技能!F354*2+1,FALSE))</f>
        <v>50</v>
      </c>
      <c r="AB354" s="19">
        <f>IF(INT(VLOOKUP(E354,角色属性概况!I:M,3,FALSE)*AA354/100)=0,"",(INT(VLOOKUP(E354,角色属性概况!I:M,3,FALSE)*AA354/100)))</f>
        <v>5748</v>
      </c>
      <c r="AE354" s="25">
        <f>(VLOOKUP(G354,角色!V:AE,主动技能!F354+7,FALSE))</f>
        <v>1</v>
      </c>
      <c r="AF354" s="19">
        <f>VLOOKUP(F354,对应表!AY:BA,3,FALSE)</f>
        <v>2</v>
      </c>
      <c r="AG354" s="19">
        <f>VLOOKUP(F354,对应表!AY:BA,2,FALSE)</f>
        <v>2</v>
      </c>
      <c r="AH354" s="25" t="str">
        <f>VLOOKUP(F354,特效对应!F:G,2,FALSE)</f>
        <v>attackex</v>
      </c>
      <c r="AJ354">
        <f t="shared" si="88"/>
        <v>8</v>
      </c>
      <c r="AQ354" s="6" t="str">
        <f>_xlfn.IFNA(IF(IF($AK354=AQ$5,VLOOKUP(AL354,buff!$K:$L,2,FALSE),"")=0,"",IF($AK354=AQ$5,VLOOKUP(AL354,buff!$K:$L,2,FALSE),"")),"")</f>
        <v/>
      </c>
      <c r="AR354" s="6" t="str">
        <f>_xlfn.IFNA(IF(IF($AK354=AR$5,VLOOKUP(AM354,buff!$K:$L,2,FALSE),"")=0,"",IF($AK354=AR$5,VLOOKUP(AM354,buff!$K:$L,2,FALSE),"")),"")</f>
        <v/>
      </c>
      <c r="AS354" s="6" t="str">
        <f>_xlfn.IFNA(IF(IF($AK354=AS$5,VLOOKUP(AN354,buff!$K:$L,2,FALSE),"")=0,"",IF($AK354=AS$5,VLOOKUP(AN354,buff!$K:$L,2,FALSE),"")),"")</f>
        <v/>
      </c>
      <c r="AT354" s="6" t="str">
        <f>_xlfn.IFNA(IF(IF($AK354=AT$5,VLOOKUP(AO354,buff!$K:$L,2,FALSE),"")=0,"",IF($AK354=AT$5,VLOOKUP(AO354,buff!$K:$L,2,FALSE),"")),"")</f>
        <v/>
      </c>
      <c r="AU354" s="6" t="str">
        <f>_xlfn.IFNA(IF(IF($AK354=AU$5,VLOOKUP(AP354,buff!$K:$L,2,FALSE),"")=0,"",IF($AK354=AU$5,VLOOKUP(AP354,buff!$K:$L,2,FALSE),"")),"")</f>
        <v/>
      </c>
      <c r="AV354" s="6" t="str">
        <f>_xlfn.IFNA(IF(IF($AK354=AV$5,VLOOKUP(AL354,buff!$K:$L,2,FALSE),"")=0,"",IF($AK354=AV$5,VLOOKUP(AL354,buff!$K:$L,2,FALSE),"")),"")</f>
        <v/>
      </c>
      <c r="AW354" s="6" t="str">
        <f>_xlfn.IFNA(IF(IF($AK354=AW$5,VLOOKUP(AM354,buff!$K:$L,2,FALSE),"")=0,"",IF($AK354=AW$5,VLOOKUP(AM354,buff!$K:$L,2,FALSE),"")),"")</f>
        <v/>
      </c>
      <c r="AX354" s="6" t="str">
        <f>_xlfn.IFNA(IF(IF($AK354=AX$5,VLOOKUP(AN354,buff!$K:$L,2,FALSE),"")=0,"",IF($AK354=AX$5,VLOOKUP(AN354,buff!$K:$L,2,FALSE),"")),"")</f>
        <v/>
      </c>
      <c r="AY354" s="6" t="str">
        <f>_xlfn.IFNA(IF(IF($AK354=AY$5,VLOOKUP(AO354,buff!$K:$L,2,FALSE),"")=0,"",IF($AK354=AY$5,VLOOKUP(AO354,buff!$K:$L,2,FALSE),"")),"")</f>
        <v/>
      </c>
      <c r="AZ354" s="6" t="str">
        <f>_xlfn.IFNA(IF(IF($AK354=AZ$5,VLOOKUP(AP354,buff!$K:$L,2,FALSE),"")=0,"",IF($AK354=AZ$5,VLOOKUP(AP354,buff!$K:$L,2,FALSE),"")),"")</f>
        <v/>
      </c>
      <c r="BA354" s="6" t="e">
        <f>VLOOKUP(AL354,buff!$K:$P,6,FALSE)</f>
        <v>#N/A</v>
      </c>
      <c r="BB354" s="6" t="e">
        <f>VLOOKUP(AM354,buff!$K:$P,6,FALSE)</f>
        <v>#N/A</v>
      </c>
      <c r="BC354" s="6" t="e">
        <f>VLOOKUP(AN354,buff!$K:$P,6,FALSE)</f>
        <v>#N/A</v>
      </c>
      <c r="BD354">
        <f t="shared" si="89"/>
        <v>3</v>
      </c>
      <c r="BE354">
        <f t="shared" si="90"/>
        <v>2</v>
      </c>
      <c r="BF354" s="22">
        <f t="shared" si="91"/>
        <v>100603</v>
      </c>
    </row>
    <row r="355" spans="1:64" x14ac:dyDescent="0.15">
      <c r="A355" t="str">
        <f t="shared" si="81"/>
        <v>莉莉丝主动技能3等级9</v>
      </c>
      <c r="B355" s="8">
        <f t="shared" si="85"/>
        <v>10060309</v>
      </c>
      <c r="C355" s="8" t="str">
        <f>VLOOKUP(G355,角色!A:B,2,FALSE)</f>
        <v>莉莉丝</v>
      </c>
      <c r="D355" s="8" t="str">
        <f t="shared" si="86"/>
        <v>主动技能3</v>
      </c>
      <c r="E355" s="8">
        <f t="shared" si="92"/>
        <v>9</v>
      </c>
      <c r="F355" s="8">
        <f t="shared" si="93"/>
        <v>3</v>
      </c>
      <c r="G355" s="8">
        <f t="shared" si="94"/>
        <v>6</v>
      </c>
      <c r="H355" s="4" t="s">
        <v>413</v>
      </c>
      <c r="I355" s="20" t="str">
        <f t="shared" si="95"/>
        <v>对敌方横扫攻击，造成125%攻击力（+8240）点伤害。</v>
      </c>
      <c r="J355" s="4" t="s">
        <v>277</v>
      </c>
      <c r="K355" s="1" t="s">
        <v>102</v>
      </c>
      <c r="L355" s="4" t="s">
        <v>859</v>
      </c>
      <c r="M355" s="4"/>
      <c r="N355" s="4">
        <v>100</v>
      </c>
      <c r="O355" s="20">
        <f>VLOOKUP(L355,对应表!BK:BL,2,FALSE)</f>
        <v>50</v>
      </c>
      <c r="P355" s="25" t="str">
        <f>_xlfn.IFNA(VLOOKUP(G355,角色!V:AE,主动技能!F355+1,FALSE),"")</f>
        <v>eff_wanyuezhan_0|eff_wanyuezhan_1||</v>
      </c>
      <c r="Q355" s="25">
        <f>(VLOOKUP(G355,角色!V:AE,主动技能!F355+4,FALSE))</f>
        <v>1</v>
      </c>
      <c r="R355" s="25">
        <v>0</v>
      </c>
      <c r="S355" s="25">
        <v>0</v>
      </c>
      <c r="T355" s="6" t="str">
        <f t="shared" si="82"/>
        <v/>
      </c>
      <c r="U355" s="6" t="str">
        <f t="shared" si="83"/>
        <v/>
      </c>
      <c r="V355" s="19" t="str">
        <f>VLOOKUP(G355,角色!AW:BC,主动技能!F355+1,FALSE)</f>
        <v>skill_20</v>
      </c>
      <c r="Y355">
        <f t="shared" si="84"/>
        <v>0</v>
      </c>
      <c r="Z355" s="19">
        <f>IF(VLOOKUP(C355,角色!CC:CI,主动技能!F355*2,FALSE)=0,"",VLOOKUP(C355,角色!CC:CI,主动技能!F355*2,FALSE))</f>
        <v>125</v>
      </c>
      <c r="AA355" s="19">
        <f>IF(VLOOKUP(C355,角色!CC:CI,主动技能!F355*2+1,FALSE)=0,0,VLOOKUP(C355,角色!CC:CI,主动技能!F355*2+1,FALSE))</f>
        <v>50</v>
      </c>
      <c r="AB355" s="19">
        <f>IF(INT(VLOOKUP(E355,角色属性概况!I:M,3,FALSE)*AA355/100)=0,"",(INT(VLOOKUP(E355,角色属性概况!I:M,3,FALSE)*AA355/100)))</f>
        <v>8240</v>
      </c>
      <c r="AE355" s="25">
        <f>(VLOOKUP(G355,角色!V:AE,主动技能!F355+7,FALSE))</f>
        <v>1</v>
      </c>
      <c r="AF355" s="19">
        <f>VLOOKUP(F355,对应表!AY:BA,3,FALSE)</f>
        <v>2</v>
      </c>
      <c r="AG355" s="19">
        <f>VLOOKUP(F355,对应表!AY:BA,2,FALSE)</f>
        <v>2</v>
      </c>
      <c r="AH355" s="25" t="str">
        <f>VLOOKUP(F355,特效对应!F:G,2,FALSE)</f>
        <v>attackex</v>
      </c>
      <c r="AJ355">
        <f t="shared" si="88"/>
        <v>9</v>
      </c>
      <c r="AQ355" s="6" t="str">
        <f>_xlfn.IFNA(IF(IF($AK355=AQ$5,VLOOKUP(AL355,buff!$K:$L,2,FALSE),"")=0,"",IF($AK355=AQ$5,VLOOKUP(AL355,buff!$K:$L,2,FALSE),"")),"")</f>
        <v/>
      </c>
      <c r="AR355" s="6" t="str">
        <f>_xlfn.IFNA(IF(IF($AK355=AR$5,VLOOKUP(AM355,buff!$K:$L,2,FALSE),"")=0,"",IF($AK355=AR$5,VLOOKUP(AM355,buff!$K:$L,2,FALSE),"")),"")</f>
        <v/>
      </c>
      <c r="AS355" s="6" t="str">
        <f>_xlfn.IFNA(IF(IF($AK355=AS$5,VLOOKUP(AN355,buff!$K:$L,2,FALSE),"")=0,"",IF($AK355=AS$5,VLOOKUP(AN355,buff!$K:$L,2,FALSE),"")),"")</f>
        <v/>
      </c>
      <c r="AT355" s="6" t="str">
        <f>_xlfn.IFNA(IF(IF($AK355=AT$5,VLOOKUP(AO355,buff!$K:$L,2,FALSE),"")=0,"",IF($AK355=AT$5,VLOOKUP(AO355,buff!$K:$L,2,FALSE),"")),"")</f>
        <v/>
      </c>
      <c r="AU355" s="6" t="str">
        <f>_xlfn.IFNA(IF(IF($AK355=AU$5,VLOOKUP(AP355,buff!$K:$L,2,FALSE),"")=0,"",IF($AK355=AU$5,VLOOKUP(AP355,buff!$K:$L,2,FALSE),"")),"")</f>
        <v/>
      </c>
      <c r="AV355" s="6" t="str">
        <f>_xlfn.IFNA(IF(IF($AK355=AV$5,VLOOKUP(AL355,buff!$K:$L,2,FALSE),"")=0,"",IF($AK355=AV$5,VLOOKUP(AL355,buff!$K:$L,2,FALSE),"")),"")</f>
        <v/>
      </c>
      <c r="AW355" s="6" t="str">
        <f>_xlfn.IFNA(IF(IF($AK355=AW$5,VLOOKUP(AM355,buff!$K:$L,2,FALSE),"")=0,"",IF($AK355=AW$5,VLOOKUP(AM355,buff!$K:$L,2,FALSE),"")),"")</f>
        <v/>
      </c>
      <c r="AX355" s="6" t="str">
        <f>_xlfn.IFNA(IF(IF($AK355=AX$5,VLOOKUP(AN355,buff!$K:$L,2,FALSE),"")=0,"",IF($AK355=AX$5,VLOOKUP(AN355,buff!$K:$L,2,FALSE),"")),"")</f>
        <v/>
      </c>
      <c r="AY355" s="6" t="str">
        <f>_xlfn.IFNA(IF(IF($AK355=AY$5,VLOOKUP(AO355,buff!$K:$L,2,FALSE),"")=0,"",IF($AK355=AY$5,VLOOKUP(AO355,buff!$K:$L,2,FALSE),"")),"")</f>
        <v/>
      </c>
      <c r="AZ355" s="6" t="str">
        <f>_xlfn.IFNA(IF(IF($AK355=AZ$5,VLOOKUP(AP355,buff!$K:$L,2,FALSE),"")=0,"",IF($AK355=AZ$5,VLOOKUP(AP355,buff!$K:$L,2,FALSE),"")),"")</f>
        <v/>
      </c>
      <c r="BA355" s="6" t="e">
        <f>VLOOKUP(AL355,buff!$K:$P,6,FALSE)</f>
        <v>#N/A</v>
      </c>
      <c r="BB355" s="6" t="e">
        <f>VLOOKUP(AM355,buff!$K:$P,6,FALSE)</f>
        <v>#N/A</v>
      </c>
      <c r="BC355" s="6" t="e">
        <f>VLOOKUP(AN355,buff!$K:$P,6,FALSE)</f>
        <v>#N/A</v>
      </c>
      <c r="BD355">
        <f t="shared" si="89"/>
        <v>3</v>
      </c>
      <c r="BE355">
        <f t="shared" si="90"/>
        <v>2</v>
      </c>
      <c r="BF355" s="22">
        <f t="shared" si="91"/>
        <v>100603</v>
      </c>
    </row>
    <row r="356" spans="1:64" x14ac:dyDescent="0.15">
      <c r="A356" t="str">
        <f t="shared" si="81"/>
        <v>莉莉丝主动技能3等级10</v>
      </c>
      <c r="B356" s="8">
        <f t="shared" si="85"/>
        <v>10060310</v>
      </c>
      <c r="C356" s="8" t="str">
        <f>VLOOKUP(G356,角色!A:B,2,FALSE)</f>
        <v>莉莉丝</v>
      </c>
      <c r="D356" s="8" t="str">
        <f t="shared" si="86"/>
        <v>主动技能3</v>
      </c>
      <c r="E356" s="8">
        <f t="shared" si="92"/>
        <v>10</v>
      </c>
      <c r="F356" s="8">
        <f t="shared" si="93"/>
        <v>3</v>
      </c>
      <c r="G356" s="8">
        <f t="shared" si="94"/>
        <v>6</v>
      </c>
      <c r="H356" s="4" t="s">
        <v>413</v>
      </c>
      <c r="I356" s="20" t="str">
        <f t="shared" si="95"/>
        <v>对敌方横扫攻击，造成125%攻击力（+11767）点伤害。</v>
      </c>
      <c r="J356" s="4" t="s">
        <v>277</v>
      </c>
      <c r="K356" s="1" t="s">
        <v>102</v>
      </c>
      <c r="L356" s="4" t="s">
        <v>859</v>
      </c>
      <c r="M356" s="4"/>
      <c r="N356" s="4">
        <v>100</v>
      </c>
      <c r="O356" s="20">
        <f>VLOOKUP(L356,对应表!BK:BL,2,FALSE)</f>
        <v>50</v>
      </c>
      <c r="P356" s="25" t="str">
        <f>_xlfn.IFNA(VLOOKUP(G356,角色!V:AE,主动技能!F356+1,FALSE),"")</f>
        <v>eff_wanyuezhan_0|eff_wanyuezhan_1||</v>
      </c>
      <c r="Q356" s="25">
        <f>(VLOOKUP(G356,角色!V:AE,主动技能!F356+4,FALSE))</f>
        <v>1</v>
      </c>
      <c r="R356" s="25">
        <v>0</v>
      </c>
      <c r="S356" s="25">
        <v>0</v>
      </c>
      <c r="T356" s="6" t="str">
        <f t="shared" si="82"/>
        <v/>
      </c>
      <c r="U356" s="6" t="str">
        <f t="shared" si="83"/>
        <v/>
      </c>
      <c r="V356" s="19" t="str">
        <f>VLOOKUP(G356,角色!AW:BC,主动技能!F356+1,FALSE)</f>
        <v>skill_20</v>
      </c>
      <c r="Y356">
        <f t="shared" si="84"/>
        <v>0</v>
      </c>
      <c r="Z356" s="19">
        <f>IF(VLOOKUP(C356,角色!CC:CI,主动技能!F356*2,FALSE)=0,"",VLOOKUP(C356,角色!CC:CI,主动技能!F356*2,FALSE))</f>
        <v>125</v>
      </c>
      <c r="AA356" s="19">
        <f>IF(VLOOKUP(C356,角色!CC:CI,主动技能!F356*2+1,FALSE)=0,0,VLOOKUP(C356,角色!CC:CI,主动技能!F356*2+1,FALSE))</f>
        <v>50</v>
      </c>
      <c r="AB356" s="19">
        <f>IF(INT(VLOOKUP(E356,角色属性概况!I:M,3,FALSE)*AA356/100)=0,"",(INT(VLOOKUP(E356,角色属性概况!I:M,3,FALSE)*AA356/100)))</f>
        <v>11767</v>
      </c>
      <c r="AE356" s="25">
        <f>(VLOOKUP(G356,角色!V:AE,主动技能!F356+7,FALSE))</f>
        <v>1</v>
      </c>
      <c r="AF356" s="19">
        <f>VLOOKUP(F356,对应表!AY:BA,3,FALSE)</f>
        <v>2</v>
      </c>
      <c r="AG356" s="19">
        <f>VLOOKUP(F356,对应表!AY:BA,2,FALSE)</f>
        <v>2</v>
      </c>
      <c r="AH356" s="25" t="str">
        <f>VLOOKUP(F356,特效对应!F:G,2,FALSE)</f>
        <v>attackex</v>
      </c>
      <c r="AJ356">
        <f t="shared" si="88"/>
        <v>10</v>
      </c>
      <c r="AQ356" s="6" t="str">
        <f>_xlfn.IFNA(IF(IF($AK356=AQ$5,VLOOKUP(AL356,buff!$K:$L,2,FALSE),"")=0,"",IF($AK356=AQ$5,VLOOKUP(AL356,buff!$K:$L,2,FALSE),"")),"")</f>
        <v/>
      </c>
      <c r="AR356" s="6" t="str">
        <f>_xlfn.IFNA(IF(IF($AK356=AR$5,VLOOKUP(AM356,buff!$K:$L,2,FALSE),"")=0,"",IF($AK356=AR$5,VLOOKUP(AM356,buff!$K:$L,2,FALSE),"")),"")</f>
        <v/>
      </c>
      <c r="AS356" s="6" t="str">
        <f>_xlfn.IFNA(IF(IF($AK356=AS$5,VLOOKUP(AN356,buff!$K:$L,2,FALSE),"")=0,"",IF($AK356=AS$5,VLOOKUP(AN356,buff!$K:$L,2,FALSE),"")),"")</f>
        <v/>
      </c>
      <c r="AT356" s="6" t="str">
        <f>_xlfn.IFNA(IF(IF($AK356=AT$5,VLOOKUP(AO356,buff!$K:$L,2,FALSE),"")=0,"",IF($AK356=AT$5,VLOOKUP(AO356,buff!$K:$L,2,FALSE),"")),"")</f>
        <v/>
      </c>
      <c r="AU356" s="6" t="str">
        <f>_xlfn.IFNA(IF(IF($AK356=AU$5,VLOOKUP(AP356,buff!$K:$L,2,FALSE),"")=0,"",IF($AK356=AU$5,VLOOKUP(AP356,buff!$K:$L,2,FALSE),"")),"")</f>
        <v/>
      </c>
      <c r="AV356" s="6" t="str">
        <f>_xlfn.IFNA(IF(IF($AK356=AV$5,VLOOKUP(AL356,buff!$K:$L,2,FALSE),"")=0,"",IF($AK356=AV$5,VLOOKUP(AL356,buff!$K:$L,2,FALSE),"")),"")</f>
        <v/>
      </c>
      <c r="AW356" s="6" t="str">
        <f>_xlfn.IFNA(IF(IF($AK356=AW$5,VLOOKUP(AM356,buff!$K:$L,2,FALSE),"")=0,"",IF($AK356=AW$5,VLOOKUP(AM356,buff!$K:$L,2,FALSE),"")),"")</f>
        <v/>
      </c>
      <c r="AX356" s="6" t="str">
        <f>_xlfn.IFNA(IF(IF($AK356=AX$5,VLOOKUP(AN356,buff!$K:$L,2,FALSE),"")=0,"",IF($AK356=AX$5,VLOOKUP(AN356,buff!$K:$L,2,FALSE),"")),"")</f>
        <v/>
      </c>
      <c r="AY356" s="6" t="str">
        <f>_xlfn.IFNA(IF(IF($AK356=AY$5,VLOOKUP(AO356,buff!$K:$L,2,FALSE),"")=0,"",IF($AK356=AY$5,VLOOKUP(AO356,buff!$K:$L,2,FALSE),"")),"")</f>
        <v/>
      </c>
      <c r="AZ356" s="6" t="str">
        <f>_xlfn.IFNA(IF(IF($AK356=AZ$5,VLOOKUP(AP356,buff!$K:$L,2,FALSE),"")=0,"",IF($AK356=AZ$5,VLOOKUP(AP356,buff!$K:$L,2,FALSE),"")),"")</f>
        <v/>
      </c>
      <c r="BA356" s="6" t="e">
        <f>VLOOKUP(AL356,buff!$K:$P,6,FALSE)</f>
        <v>#N/A</v>
      </c>
      <c r="BB356" s="6" t="e">
        <f>VLOOKUP(AM356,buff!$K:$P,6,FALSE)</f>
        <v>#N/A</v>
      </c>
      <c r="BC356" s="6" t="e">
        <f>VLOOKUP(AN356,buff!$K:$P,6,FALSE)</f>
        <v>#N/A</v>
      </c>
      <c r="BD356">
        <f t="shared" si="89"/>
        <v>3</v>
      </c>
      <c r="BE356">
        <f t="shared" si="90"/>
        <v>2</v>
      </c>
      <c r="BF356" s="22">
        <f t="shared" si="91"/>
        <v>100603</v>
      </c>
    </row>
    <row r="357" spans="1:64" x14ac:dyDescent="0.15">
      <c r="A357" t="str">
        <f t="shared" si="81"/>
        <v>莉莉丝主动技能3等级11</v>
      </c>
      <c r="B357" s="8">
        <f t="shared" si="85"/>
        <v>10060311</v>
      </c>
      <c r="C357" s="8" t="str">
        <f>VLOOKUP(G357,角色!A:B,2,FALSE)</f>
        <v>莉莉丝</v>
      </c>
      <c r="D357" s="8" t="str">
        <f t="shared" si="86"/>
        <v>主动技能3</v>
      </c>
      <c r="E357" s="8">
        <f t="shared" si="92"/>
        <v>11</v>
      </c>
      <c r="F357" s="8">
        <f t="shared" si="93"/>
        <v>3</v>
      </c>
      <c r="G357" s="8">
        <f t="shared" si="94"/>
        <v>6</v>
      </c>
      <c r="H357" s="4" t="s">
        <v>413</v>
      </c>
      <c r="I357" s="20" t="str">
        <f t="shared" si="95"/>
        <v>对敌方横扫攻击，造成125%攻击力（+16761）点伤害。</v>
      </c>
      <c r="J357" s="4" t="s">
        <v>277</v>
      </c>
      <c r="K357" s="1" t="s">
        <v>102</v>
      </c>
      <c r="L357" s="4" t="s">
        <v>859</v>
      </c>
      <c r="M357" s="4"/>
      <c r="N357" s="4">
        <v>100</v>
      </c>
      <c r="O357" s="20">
        <f>VLOOKUP(L357,对应表!BK:BL,2,FALSE)</f>
        <v>50</v>
      </c>
      <c r="P357" s="25" t="str">
        <f>_xlfn.IFNA(VLOOKUP(G357,角色!V:AE,主动技能!F357+1,FALSE),"")</f>
        <v>eff_wanyuezhan_0|eff_wanyuezhan_1||</v>
      </c>
      <c r="Q357" s="25">
        <f>(VLOOKUP(G357,角色!V:AE,主动技能!F357+4,FALSE))</f>
        <v>1</v>
      </c>
      <c r="R357" s="25">
        <v>0</v>
      </c>
      <c r="S357" s="25">
        <v>0</v>
      </c>
      <c r="T357" s="6" t="str">
        <f t="shared" si="82"/>
        <v/>
      </c>
      <c r="U357" s="6" t="str">
        <f t="shared" si="83"/>
        <v/>
      </c>
      <c r="V357" s="19" t="str">
        <f>VLOOKUP(G357,角色!AW:BC,主动技能!F357+1,FALSE)</f>
        <v>skill_20</v>
      </c>
      <c r="Y357">
        <f t="shared" si="84"/>
        <v>0</v>
      </c>
      <c r="Z357" s="19">
        <f>IF(VLOOKUP(C357,角色!CC:CI,主动技能!F357*2,FALSE)=0,"",VLOOKUP(C357,角色!CC:CI,主动技能!F357*2,FALSE))</f>
        <v>125</v>
      </c>
      <c r="AA357" s="19">
        <f>IF(VLOOKUP(C357,角色!CC:CI,主动技能!F357*2+1,FALSE)=0,0,VLOOKUP(C357,角色!CC:CI,主动技能!F357*2+1,FALSE))</f>
        <v>50</v>
      </c>
      <c r="AB357" s="19">
        <f>IF(INT(VLOOKUP(E357,角色属性概况!I:M,3,FALSE)*AA357/100)=0,"",(INT(VLOOKUP(E357,角色属性概况!I:M,3,FALSE)*AA357/100)))</f>
        <v>16761</v>
      </c>
      <c r="AE357" s="25">
        <f>(VLOOKUP(G357,角色!V:AE,主动技能!F357+7,FALSE))</f>
        <v>1</v>
      </c>
      <c r="AF357" s="19">
        <f>VLOOKUP(F357,对应表!AY:BA,3,FALSE)</f>
        <v>2</v>
      </c>
      <c r="AG357" s="19">
        <f>VLOOKUP(F357,对应表!AY:BA,2,FALSE)</f>
        <v>2</v>
      </c>
      <c r="AH357" s="25" t="str">
        <f>VLOOKUP(F357,特效对应!F:G,2,FALSE)</f>
        <v>attackex</v>
      </c>
      <c r="AJ357">
        <f t="shared" si="88"/>
        <v>11</v>
      </c>
      <c r="AQ357" s="6" t="str">
        <f>_xlfn.IFNA(IF(IF($AK357=AQ$5,VLOOKUP(AL357,buff!$K:$L,2,FALSE),"")=0,"",IF($AK357=AQ$5,VLOOKUP(AL357,buff!$K:$L,2,FALSE),"")),"")</f>
        <v/>
      </c>
      <c r="AR357" s="6" t="str">
        <f>_xlfn.IFNA(IF(IF($AK357=AR$5,VLOOKUP(AM357,buff!$K:$L,2,FALSE),"")=0,"",IF($AK357=AR$5,VLOOKUP(AM357,buff!$K:$L,2,FALSE),"")),"")</f>
        <v/>
      </c>
      <c r="AS357" s="6" t="str">
        <f>_xlfn.IFNA(IF(IF($AK357=AS$5,VLOOKUP(AN357,buff!$K:$L,2,FALSE),"")=0,"",IF($AK357=AS$5,VLOOKUP(AN357,buff!$K:$L,2,FALSE),"")),"")</f>
        <v/>
      </c>
      <c r="AT357" s="6" t="str">
        <f>_xlfn.IFNA(IF(IF($AK357=AT$5,VLOOKUP(AO357,buff!$K:$L,2,FALSE),"")=0,"",IF($AK357=AT$5,VLOOKUP(AO357,buff!$K:$L,2,FALSE),"")),"")</f>
        <v/>
      </c>
      <c r="AU357" s="6" t="str">
        <f>_xlfn.IFNA(IF(IF($AK357=AU$5,VLOOKUP(AP357,buff!$K:$L,2,FALSE),"")=0,"",IF($AK357=AU$5,VLOOKUP(AP357,buff!$K:$L,2,FALSE),"")),"")</f>
        <v/>
      </c>
      <c r="AV357" s="6" t="str">
        <f>_xlfn.IFNA(IF(IF($AK357=AV$5,VLOOKUP(AL357,buff!$K:$L,2,FALSE),"")=0,"",IF($AK357=AV$5,VLOOKUP(AL357,buff!$K:$L,2,FALSE),"")),"")</f>
        <v/>
      </c>
      <c r="AW357" s="6" t="str">
        <f>_xlfn.IFNA(IF(IF($AK357=AW$5,VLOOKUP(AM357,buff!$K:$L,2,FALSE),"")=0,"",IF($AK357=AW$5,VLOOKUP(AM357,buff!$K:$L,2,FALSE),"")),"")</f>
        <v/>
      </c>
      <c r="AX357" s="6" t="str">
        <f>_xlfn.IFNA(IF(IF($AK357=AX$5,VLOOKUP(AN357,buff!$K:$L,2,FALSE),"")=0,"",IF($AK357=AX$5,VLOOKUP(AN357,buff!$K:$L,2,FALSE),"")),"")</f>
        <v/>
      </c>
      <c r="AY357" s="6" t="str">
        <f>_xlfn.IFNA(IF(IF($AK357=AY$5,VLOOKUP(AO357,buff!$K:$L,2,FALSE),"")=0,"",IF($AK357=AY$5,VLOOKUP(AO357,buff!$K:$L,2,FALSE),"")),"")</f>
        <v/>
      </c>
      <c r="AZ357" s="6" t="str">
        <f>_xlfn.IFNA(IF(IF($AK357=AZ$5,VLOOKUP(AP357,buff!$K:$L,2,FALSE),"")=0,"",IF($AK357=AZ$5,VLOOKUP(AP357,buff!$K:$L,2,FALSE),"")),"")</f>
        <v/>
      </c>
      <c r="BA357" s="6" t="e">
        <f>VLOOKUP(AL357,buff!$K:$P,6,FALSE)</f>
        <v>#N/A</v>
      </c>
      <c r="BB357" s="6" t="e">
        <f>VLOOKUP(AM357,buff!$K:$P,6,FALSE)</f>
        <v>#N/A</v>
      </c>
      <c r="BC357" s="6" t="e">
        <f>VLOOKUP(AN357,buff!$K:$P,6,FALSE)</f>
        <v>#N/A</v>
      </c>
      <c r="BD357">
        <f t="shared" si="89"/>
        <v>3</v>
      </c>
      <c r="BE357">
        <f t="shared" si="90"/>
        <v>2</v>
      </c>
      <c r="BF357" s="22">
        <f t="shared" si="91"/>
        <v>100603</v>
      </c>
    </row>
    <row r="358" spans="1:64" x14ac:dyDescent="0.15">
      <c r="A358" t="str">
        <f t="shared" si="81"/>
        <v>莉莉丝主动技能3等级12</v>
      </c>
      <c r="B358" s="8">
        <f t="shared" si="85"/>
        <v>10060312</v>
      </c>
      <c r="C358" s="8" t="str">
        <f>VLOOKUP(G358,角色!A:B,2,FALSE)</f>
        <v>莉莉丝</v>
      </c>
      <c r="D358" s="8" t="str">
        <f t="shared" si="86"/>
        <v>主动技能3</v>
      </c>
      <c r="E358" s="8">
        <f t="shared" si="92"/>
        <v>12</v>
      </c>
      <c r="F358" s="8">
        <f t="shared" si="93"/>
        <v>3</v>
      </c>
      <c r="G358" s="8">
        <f t="shared" si="94"/>
        <v>6</v>
      </c>
      <c r="H358" s="4" t="s">
        <v>413</v>
      </c>
      <c r="I358" s="20" t="str">
        <f t="shared" si="95"/>
        <v>对敌方横扫攻击，造成125%攻击力（+23830）点伤害。</v>
      </c>
      <c r="J358" s="4" t="s">
        <v>277</v>
      </c>
      <c r="K358" s="1" t="s">
        <v>102</v>
      </c>
      <c r="L358" s="4" t="s">
        <v>859</v>
      </c>
      <c r="M358" s="4"/>
      <c r="N358" s="4">
        <v>100</v>
      </c>
      <c r="O358" s="20">
        <f>VLOOKUP(L358,对应表!BK:BL,2,FALSE)</f>
        <v>50</v>
      </c>
      <c r="P358" s="25" t="str">
        <f>_xlfn.IFNA(VLOOKUP(G358,角色!V:AE,主动技能!F358+1,FALSE),"")</f>
        <v>eff_wanyuezhan_0|eff_wanyuezhan_1||</v>
      </c>
      <c r="Q358" s="25">
        <f>(VLOOKUP(G358,角色!V:AE,主动技能!F358+4,FALSE))</f>
        <v>1</v>
      </c>
      <c r="R358" s="25">
        <v>0</v>
      </c>
      <c r="S358" s="25">
        <v>0</v>
      </c>
      <c r="T358" s="6" t="str">
        <f t="shared" si="82"/>
        <v/>
      </c>
      <c r="U358" s="6" t="str">
        <f t="shared" si="83"/>
        <v/>
      </c>
      <c r="V358" s="19" t="str">
        <f>VLOOKUP(G358,角色!AW:BC,主动技能!F358+1,FALSE)</f>
        <v>skill_20</v>
      </c>
      <c r="Y358">
        <f t="shared" si="84"/>
        <v>0</v>
      </c>
      <c r="Z358" s="19">
        <f>IF(VLOOKUP(C358,角色!CC:CI,主动技能!F358*2,FALSE)=0,"",VLOOKUP(C358,角色!CC:CI,主动技能!F358*2,FALSE))</f>
        <v>125</v>
      </c>
      <c r="AA358" s="19">
        <f>IF(VLOOKUP(C358,角色!CC:CI,主动技能!F358*2+1,FALSE)=0,0,VLOOKUP(C358,角色!CC:CI,主动技能!F358*2+1,FALSE))</f>
        <v>50</v>
      </c>
      <c r="AB358" s="19">
        <f>IF(INT(VLOOKUP(E358,角色属性概况!I:M,3,FALSE)*AA358/100)=0,"",(INT(VLOOKUP(E358,角色属性概况!I:M,3,FALSE)*AA358/100)))</f>
        <v>23830</v>
      </c>
      <c r="AE358" s="25">
        <f>(VLOOKUP(G358,角色!V:AE,主动技能!F358+7,FALSE))</f>
        <v>1</v>
      </c>
      <c r="AF358" s="19">
        <f>VLOOKUP(F358,对应表!AY:BA,3,FALSE)</f>
        <v>2</v>
      </c>
      <c r="AG358" s="19">
        <f>VLOOKUP(F358,对应表!AY:BA,2,FALSE)</f>
        <v>2</v>
      </c>
      <c r="AH358" s="25" t="str">
        <f>VLOOKUP(F358,特效对应!F:G,2,FALSE)</f>
        <v>attackex</v>
      </c>
      <c r="AJ358">
        <f t="shared" si="88"/>
        <v>12</v>
      </c>
      <c r="AQ358" s="6" t="str">
        <f>_xlfn.IFNA(IF(IF($AK358=AQ$5,VLOOKUP(AL358,buff!$K:$L,2,FALSE),"")=0,"",IF($AK358=AQ$5,VLOOKUP(AL358,buff!$K:$L,2,FALSE),"")),"")</f>
        <v/>
      </c>
      <c r="AR358" s="6" t="str">
        <f>_xlfn.IFNA(IF(IF($AK358=AR$5,VLOOKUP(AM358,buff!$K:$L,2,FALSE),"")=0,"",IF($AK358=AR$5,VLOOKUP(AM358,buff!$K:$L,2,FALSE),"")),"")</f>
        <v/>
      </c>
      <c r="AS358" s="6" t="str">
        <f>_xlfn.IFNA(IF(IF($AK358=AS$5,VLOOKUP(AN358,buff!$K:$L,2,FALSE),"")=0,"",IF($AK358=AS$5,VLOOKUP(AN358,buff!$K:$L,2,FALSE),"")),"")</f>
        <v/>
      </c>
      <c r="AT358" s="6" t="str">
        <f>_xlfn.IFNA(IF(IF($AK358=AT$5,VLOOKUP(AO358,buff!$K:$L,2,FALSE),"")=0,"",IF($AK358=AT$5,VLOOKUP(AO358,buff!$K:$L,2,FALSE),"")),"")</f>
        <v/>
      </c>
      <c r="AU358" s="6" t="str">
        <f>_xlfn.IFNA(IF(IF($AK358=AU$5,VLOOKUP(AP358,buff!$K:$L,2,FALSE),"")=0,"",IF($AK358=AU$5,VLOOKUP(AP358,buff!$K:$L,2,FALSE),"")),"")</f>
        <v/>
      </c>
      <c r="AV358" s="6" t="str">
        <f>_xlfn.IFNA(IF(IF($AK358=AV$5,VLOOKUP(AL358,buff!$K:$L,2,FALSE),"")=0,"",IF($AK358=AV$5,VLOOKUP(AL358,buff!$K:$L,2,FALSE),"")),"")</f>
        <v/>
      </c>
      <c r="AW358" s="6" t="str">
        <f>_xlfn.IFNA(IF(IF($AK358=AW$5,VLOOKUP(AM358,buff!$K:$L,2,FALSE),"")=0,"",IF($AK358=AW$5,VLOOKUP(AM358,buff!$K:$L,2,FALSE),"")),"")</f>
        <v/>
      </c>
      <c r="AX358" s="6" t="str">
        <f>_xlfn.IFNA(IF(IF($AK358=AX$5,VLOOKUP(AN358,buff!$K:$L,2,FALSE),"")=0,"",IF($AK358=AX$5,VLOOKUP(AN358,buff!$K:$L,2,FALSE),"")),"")</f>
        <v/>
      </c>
      <c r="AY358" s="6" t="str">
        <f>_xlfn.IFNA(IF(IF($AK358=AY$5,VLOOKUP(AO358,buff!$K:$L,2,FALSE),"")=0,"",IF($AK358=AY$5,VLOOKUP(AO358,buff!$K:$L,2,FALSE),"")),"")</f>
        <v/>
      </c>
      <c r="AZ358" s="6" t="str">
        <f>_xlfn.IFNA(IF(IF($AK358=AZ$5,VLOOKUP(AP358,buff!$K:$L,2,FALSE),"")=0,"",IF($AK358=AZ$5,VLOOKUP(AP358,buff!$K:$L,2,FALSE),"")),"")</f>
        <v/>
      </c>
      <c r="BA358" s="6" t="e">
        <f>VLOOKUP(AL358,buff!$K:$P,6,FALSE)</f>
        <v>#N/A</v>
      </c>
      <c r="BB358" s="6" t="e">
        <f>VLOOKUP(AM358,buff!$K:$P,6,FALSE)</f>
        <v>#N/A</v>
      </c>
      <c r="BC358" s="6" t="e">
        <f>VLOOKUP(AN358,buff!$K:$P,6,FALSE)</f>
        <v>#N/A</v>
      </c>
      <c r="BD358">
        <f t="shared" si="89"/>
        <v>3</v>
      </c>
      <c r="BE358">
        <f t="shared" si="90"/>
        <v>2</v>
      </c>
      <c r="BF358" s="22">
        <f t="shared" si="91"/>
        <v>100603</v>
      </c>
    </row>
    <row r="359" spans="1:64" x14ac:dyDescent="0.15">
      <c r="A359" t="str">
        <f t="shared" si="81"/>
        <v>莉莉丝主动技能3等级13</v>
      </c>
      <c r="B359" s="8">
        <f t="shared" si="85"/>
        <v>10060313</v>
      </c>
      <c r="C359" s="8" t="str">
        <f>VLOOKUP(G359,角色!A:B,2,FALSE)</f>
        <v>莉莉丝</v>
      </c>
      <c r="D359" s="8" t="str">
        <f t="shared" si="86"/>
        <v>主动技能3</v>
      </c>
      <c r="E359" s="8">
        <f t="shared" si="92"/>
        <v>13</v>
      </c>
      <c r="F359" s="8">
        <f t="shared" si="93"/>
        <v>3</v>
      </c>
      <c r="G359" s="8">
        <f t="shared" si="94"/>
        <v>6</v>
      </c>
      <c r="H359" s="4" t="s">
        <v>413</v>
      </c>
      <c r="I359" s="20" t="str">
        <f t="shared" si="95"/>
        <v>对敌方横扫攻击，造成125%攻击力（+33839）点伤害。</v>
      </c>
      <c r="J359" s="4" t="s">
        <v>277</v>
      </c>
      <c r="K359" s="1" t="s">
        <v>102</v>
      </c>
      <c r="L359" s="4" t="s">
        <v>859</v>
      </c>
      <c r="M359" s="4"/>
      <c r="N359" s="4">
        <v>100</v>
      </c>
      <c r="O359" s="20">
        <f>VLOOKUP(L359,对应表!BK:BL,2,FALSE)</f>
        <v>50</v>
      </c>
      <c r="P359" s="25" t="str">
        <f>_xlfn.IFNA(VLOOKUP(G359,角色!V:AE,主动技能!F359+1,FALSE),"")</f>
        <v>eff_wanyuezhan_0|eff_wanyuezhan_1||</v>
      </c>
      <c r="Q359" s="25">
        <f>(VLOOKUP(G359,角色!V:AE,主动技能!F359+4,FALSE))</f>
        <v>1</v>
      </c>
      <c r="R359" s="25">
        <v>0</v>
      </c>
      <c r="S359" s="25">
        <v>0</v>
      </c>
      <c r="T359" s="6" t="str">
        <f t="shared" si="82"/>
        <v/>
      </c>
      <c r="U359" s="6" t="str">
        <f t="shared" si="83"/>
        <v/>
      </c>
      <c r="V359" s="19" t="str">
        <f>VLOOKUP(G359,角色!AW:BC,主动技能!F359+1,FALSE)</f>
        <v>skill_20</v>
      </c>
      <c r="Y359">
        <f t="shared" si="84"/>
        <v>0</v>
      </c>
      <c r="Z359" s="19">
        <f>IF(VLOOKUP(C359,角色!CC:CI,主动技能!F359*2,FALSE)=0,"",VLOOKUP(C359,角色!CC:CI,主动技能!F359*2,FALSE))</f>
        <v>125</v>
      </c>
      <c r="AA359" s="19">
        <f>IF(VLOOKUP(C359,角色!CC:CI,主动技能!F359*2+1,FALSE)=0,0,VLOOKUP(C359,角色!CC:CI,主动技能!F359*2+1,FALSE))</f>
        <v>50</v>
      </c>
      <c r="AB359" s="19">
        <f>IF(INT(VLOOKUP(E359,角色属性概况!I:M,3,FALSE)*AA359/100)=0,"",(INT(VLOOKUP(E359,角色属性概况!I:M,3,FALSE)*AA359/100)))</f>
        <v>33839</v>
      </c>
      <c r="AE359" s="25">
        <f>(VLOOKUP(G359,角色!V:AE,主动技能!F359+7,FALSE))</f>
        <v>1</v>
      </c>
      <c r="AF359" s="19">
        <f>VLOOKUP(F359,对应表!AY:BA,3,FALSE)</f>
        <v>2</v>
      </c>
      <c r="AG359" s="19">
        <f>VLOOKUP(F359,对应表!AY:BA,2,FALSE)</f>
        <v>2</v>
      </c>
      <c r="AH359" s="25" t="str">
        <f>VLOOKUP(F359,特效对应!F:G,2,FALSE)</f>
        <v>attackex</v>
      </c>
      <c r="AJ359">
        <f t="shared" si="88"/>
        <v>13</v>
      </c>
      <c r="AQ359" s="6" t="str">
        <f>_xlfn.IFNA(IF(IF($AK359=AQ$5,VLOOKUP(AL359,buff!$K:$L,2,FALSE),"")=0,"",IF($AK359=AQ$5,VLOOKUP(AL359,buff!$K:$L,2,FALSE),"")),"")</f>
        <v/>
      </c>
      <c r="AR359" s="6" t="str">
        <f>_xlfn.IFNA(IF(IF($AK359=AR$5,VLOOKUP(AM359,buff!$K:$L,2,FALSE),"")=0,"",IF($AK359=AR$5,VLOOKUP(AM359,buff!$K:$L,2,FALSE),"")),"")</f>
        <v/>
      </c>
      <c r="AS359" s="6" t="str">
        <f>_xlfn.IFNA(IF(IF($AK359=AS$5,VLOOKUP(AN359,buff!$K:$L,2,FALSE),"")=0,"",IF($AK359=AS$5,VLOOKUP(AN359,buff!$K:$L,2,FALSE),"")),"")</f>
        <v/>
      </c>
      <c r="AT359" s="6" t="str">
        <f>_xlfn.IFNA(IF(IF($AK359=AT$5,VLOOKUP(AO359,buff!$K:$L,2,FALSE),"")=0,"",IF($AK359=AT$5,VLOOKUP(AO359,buff!$K:$L,2,FALSE),"")),"")</f>
        <v/>
      </c>
      <c r="AU359" s="6" t="str">
        <f>_xlfn.IFNA(IF(IF($AK359=AU$5,VLOOKUP(AP359,buff!$K:$L,2,FALSE),"")=0,"",IF($AK359=AU$5,VLOOKUP(AP359,buff!$K:$L,2,FALSE),"")),"")</f>
        <v/>
      </c>
      <c r="AV359" s="6" t="str">
        <f>_xlfn.IFNA(IF(IF($AK359=AV$5,VLOOKUP(AL359,buff!$K:$L,2,FALSE),"")=0,"",IF($AK359=AV$5,VLOOKUP(AL359,buff!$K:$L,2,FALSE),"")),"")</f>
        <v/>
      </c>
      <c r="AW359" s="6" t="str">
        <f>_xlfn.IFNA(IF(IF($AK359=AW$5,VLOOKUP(AM359,buff!$K:$L,2,FALSE),"")=0,"",IF($AK359=AW$5,VLOOKUP(AM359,buff!$K:$L,2,FALSE),"")),"")</f>
        <v/>
      </c>
      <c r="AX359" s="6" t="str">
        <f>_xlfn.IFNA(IF(IF($AK359=AX$5,VLOOKUP(AN359,buff!$K:$L,2,FALSE),"")=0,"",IF($AK359=AX$5,VLOOKUP(AN359,buff!$K:$L,2,FALSE),"")),"")</f>
        <v/>
      </c>
      <c r="AY359" s="6" t="str">
        <f>_xlfn.IFNA(IF(IF($AK359=AY$5,VLOOKUP(AO359,buff!$K:$L,2,FALSE),"")=0,"",IF($AK359=AY$5,VLOOKUP(AO359,buff!$K:$L,2,FALSE),"")),"")</f>
        <v/>
      </c>
      <c r="AZ359" s="6" t="str">
        <f>_xlfn.IFNA(IF(IF($AK359=AZ$5,VLOOKUP(AP359,buff!$K:$L,2,FALSE),"")=0,"",IF($AK359=AZ$5,VLOOKUP(AP359,buff!$K:$L,2,FALSE),"")),"")</f>
        <v/>
      </c>
      <c r="BA359" s="6" t="e">
        <f>VLOOKUP(AL359,buff!$K:$P,6,FALSE)</f>
        <v>#N/A</v>
      </c>
      <c r="BB359" s="6" t="e">
        <f>VLOOKUP(AM359,buff!$K:$P,6,FALSE)</f>
        <v>#N/A</v>
      </c>
      <c r="BC359" s="6" t="e">
        <f>VLOOKUP(AN359,buff!$K:$P,6,FALSE)</f>
        <v>#N/A</v>
      </c>
      <c r="BD359">
        <f t="shared" si="89"/>
        <v>3</v>
      </c>
      <c r="BE359">
        <f t="shared" si="90"/>
        <v>2</v>
      </c>
      <c r="BF359" s="22">
        <f t="shared" si="91"/>
        <v>100603</v>
      </c>
    </row>
    <row r="360" spans="1:64" x14ac:dyDescent="0.15">
      <c r="A360" t="str">
        <f t="shared" si="81"/>
        <v>莉莉丝主动技能3等级14</v>
      </c>
      <c r="B360" s="8">
        <f t="shared" si="85"/>
        <v>10060314</v>
      </c>
      <c r="C360" s="8" t="str">
        <f>VLOOKUP(G360,角色!A:B,2,FALSE)</f>
        <v>莉莉丝</v>
      </c>
      <c r="D360" s="8" t="str">
        <f t="shared" si="86"/>
        <v>主动技能3</v>
      </c>
      <c r="E360" s="8">
        <f t="shared" si="92"/>
        <v>14</v>
      </c>
      <c r="F360" s="8">
        <f t="shared" si="93"/>
        <v>3</v>
      </c>
      <c r="G360" s="8">
        <f t="shared" si="94"/>
        <v>6</v>
      </c>
      <c r="H360" s="4" t="s">
        <v>413</v>
      </c>
      <c r="I360" s="20" t="str">
        <f t="shared" si="95"/>
        <v>对敌方横扫攻击，造成125%攻击力（+48008）点伤害。</v>
      </c>
      <c r="J360" s="4" t="s">
        <v>277</v>
      </c>
      <c r="K360" s="1" t="s">
        <v>102</v>
      </c>
      <c r="L360" s="4" t="s">
        <v>859</v>
      </c>
      <c r="M360" s="4"/>
      <c r="N360" s="4">
        <v>100</v>
      </c>
      <c r="O360" s="20">
        <f>VLOOKUP(L360,对应表!BK:BL,2,FALSE)</f>
        <v>50</v>
      </c>
      <c r="P360" s="25" t="str">
        <f>_xlfn.IFNA(VLOOKUP(G360,角色!V:AE,主动技能!F360+1,FALSE),"")</f>
        <v>eff_wanyuezhan_0|eff_wanyuezhan_1||</v>
      </c>
      <c r="Q360" s="25">
        <f>(VLOOKUP(G360,角色!V:AE,主动技能!F360+4,FALSE))</f>
        <v>1</v>
      </c>
      <c r="R360" s="25">
        <v>0</v>
      </c>
      <c r="S360" s="25">
        <v>0</v>
      </c>
      <c r="T360" s="6" t="str">
        <f t="shared" si="82"/>
        <v/>
      </c>
      <c r="U360" s="6" t="str">
        <f t="shared" si="83"/>
        <v/>
      </c>
      <c r="V360" s="19" t="str">
        <f>VLOOKUP(G360,角色!AW:BC,主动技能!F360+1,FALSE)</f>
        <v>skill_20</v>
      </c>
      <c r="Y360">
        <f t="shared" si="84"/>
        <v>0</v>
      </c>
      <c r="Z360" s="19">
        <f>IF(VLOOKUP(C360,角色!CC:CI,主动技能!F360*2,FALSE)=0,"",VLOOKUP(C360,角色!CC:CI,主动技能!F360*2,FALSE))</f>
        <v>125</v>
      </c>
      <c r="AA360" s="19">
        <f>IF(VLOOKUP(C360,角色!CC:CI,主动技能!F360*2+1,FALSE)=0,0,VLOOKUP(C360,角色!CC:CI,主动技能!F360*2+1,FALSE))</f>
        <v>50</v>
      </c>
      <c r="AB360" s="19">
        <f>IF(INT(VLOOKUP(E360,角色属性概况!I:M,3,FALSE)*AA360/100)=0,"",(INT(VLOOKUP(E360,角色属性概况!I:M,3,FALSE)*AA360/100)))</f>
        <v>48008</v>
      </c>
      <c r="AE360" s="25">
        <f>(VLOOKUP(G360,角色!V:AE,主动技能!F360+7,FALSE))</f>
        <v>1</v>
      </c>
      <c r="AF360" s="19">
        <f>VLOOKUP(F360,对应表!AY:BA,3,FALSE)</f>
        <v>2</v>
      </c>
      <c r="AG360" s="19">
        <f>VLOOKUP(F360,对应表!AY:BA,2,FALSE)</f>
        <v>2</v>
      </c>
      <c r="AH360" s="25" t="str">
        <f>VLOOKUP(F360,特效对应!F:G,2,FALSE)</f>
        <v>attackex</v>
      </c>
      <c r="AJ360">
        <f t="shared" si="88"/>
        <v>14</v>
      </c>
      <c r="AQ360" s="6" t="str">
        <f>_xlfn.IFNA(IF(IF($AK360=AQ$5,VLOOKUP(AL360,buff!$K:$L,2,FALSE),"")=0,"",IF($AK360=AQ$5,VLOOKUP(AL360,buff!$K:$L,2,FALSE),"")),"")</f>
        <v/>
      </c>
      <c r="AR360" s="6" t="str">
        <f>_xlfn.IFNA(IF(IF($AK360=AR$5,VLOOKUP(AM360,buff!$K:$L,2,FALSE),"")=0,"",IF($AK360=AR$5,VLOOKUP(AM360,buff!$K:$L,2,FALSE),"")),"")</f>
        <v/>
      </c>
      <c r="AS360" s="6" t="str">
        <f>_xlfn.IFNA(IF(IF($AK360=AS$5,VLOOKUP(AN360,buff!$K:$L,2,FALSE),"")=0,"",IF($AK360=AS$5,VLOOKUP(AN360,buff!$K:$L,2,FALSE),"")),"")</f>
        <v/>
      </c>
      <c r="AT360" s="6" t="str">
        <f>_xlfn.IFNA(IF(IF($AK360=AT$5,VLOOKUP(AO360,buff!$K:$L,2,FALSE),"")=0,"",IF($AK360=AT$5,VLOOKUP(AO360,buff!$K:$L,2,FALSE),"")),"")</f>
        <v/>
      </c>
      <c r="AU360" s="6" t="str">
        <f>_xlfn.IFNA(IF(IF($AK360=AU$5,VLOOKUP(AP360,buff!$K:$L,2,FALSE),"")=0,"",IF($AK360=AU$5,VLOOKUP(AP360,buff!$K:$L,2,FALSE),"")),"")</f>
        <v/>
      </c>
      <c r="AV360" s="6" t="str">
        <f>_xlfn.IFNA(IF(IF($AK360=AV$5,VLOOKUP(AL360,buff!$K:$L,2,FALSE),"")=0,"",IF($AK360=AV$5,VLOOKUP(AL360,buff!$K:$L,2,FALSE),"")),"")</f>
        <v/>
      </c>
      <c r="AW360" s="6" t="str">
        <f>_xlfn.IFNA(IF(IF($AK360=AW$5,VLOOKUP(AM360,buff!$K:$L,2,FALSE),"")=0,"",IF($AK360=AW$5,VLOOKUP(AM360,buff!$K:$L,2,FALSE),"")),"")</f>
        <v/>
      </c>
      <c r="AX360" s="6" t="str">
        <f>_xlfn.IFNA(IF(IF($AK360=AX$5,VLOOKUP(AN360,buff!$K:$L,2,FALSE),"")=0,"",IF($AK360=AX$5,VLOOKUP(AN360,buff!$K:$L,2,FALSE),"")),"")</f>
        <v/>
      </c>
      <c r="AY360" s="6" t="str">
        <f>_xlfn.IFNA(IF(IF($AK360=AY$5,VLOOKUP(AO360,buff!$K:$L,2,FALSE),"")=0,"",IF($AK360=AY$5,VLOOKUP(AO360,buff!$K:$L,2,FALSE),"")),"")</f>
        <v/>
      </c>
      <c r="AZ360" s="6" t="str">
        <f>_xlfn.IFNA(IF(IF($AK360=AZ$5,VLOOKUP(AP360,buff!$K:$L,2,FALSE),"")=0,"",IF($AK360=AZ$5,VLOOKUP(AP360,buff!$K:$L,2,FALSE),"")),"")</f>
        <v/>
      </c>
      <c r="BA360" s="6" t="e">
        <f>VLOOKUP(AL360,buff!$K:$P,6,FALSE)</f>
        <v>#N/A</v>
      </c>
      <c r="BB360" s="6" t="e">
        <f>VLOOKUP(AM360,buff!$K:$P,6,FALSE)</f>
        <v>#N/A</v>
      </c>
      <c r="BC360" s="6" t="e">
        <f>VLOOKUP(AN360,buff!$K:$P,6,FALSE)</f>
        <v>#N/A</v>
      </c>
      <c r="BD360">
        <f t="shared" si="89"/>
        <v>3</v>
      </c>
      <c r="BE360">
        <f t="shared" si="90"/>
        <v>2</v>
      </c>
      <c r="BF360" s="22">
        <f t="shared" si="91"/>
        <v>100603</v>
      </c>
    </row>
    <row r="361" spans="1:64" x14ac:dyDescent="0.15">
      <c r="A361" t="str">
        <f t="shared" si="81"/>
        <v>莉莉丝主动技能3等级15</v>
      </c>
      <c r="B361" s="8">
        <f t="shared" si="85"/>
        <v>10060315</v>
      </c>
      <c r="C361" s="8" t="str">
        <f>VLOOKUP(G361,角色!A:B,2,FALSE)</f>
        <v>莉莉丝</v>
      </c>
      <c r="D361" s="8" t="str">
        <f t="shared" si="86"/>
        <v>主动技能3</v>
      </c>
      <c r="E361" s="8">
        <f t="shared" si="92"/>
        <v>15</v>
      </c>
      <c r="F361" s="8">
        <f t="shared" si="93"/>
        <v>3</v>
      </c>
      <c r="G361" s="8">
        <f t="shared" si="94"/>
        <v>6</v>
      </c>
      <c r="H361" s="4" t="s">
        <v>413</v>
      </c>
      <c r="I361" s="20" t="str">
        <f t="shared" si="95"/>
        <v>对敌方横扫攻击，造成125%攻击力（+68066）点伤害。</v>
      </c>
      <c r="J361" s="4" t="s">
        <v>277</v>
      </c>
      <c r="K361" s="1" t="s">
        <v>102</v>
      </c>
      <c r="L361" s="4" t="s">
        <v>859</v>
      </c>
      <c r="M361" s="4"/>
      <c r="N361" s="4">
        <v>100</v>
      </c>
      <c r="O361" s="20">
        <f>VLOOKUP(L361,对应表!BK:BL,2,FALSE)</f>
        <v>50</v>
      </c>
      <c r="P361" s="25" t="str">
        <f>_xlfn.IFNA(VLOOKUP(G361,角色!V:AE,主动技能!F361+1,FALSE),"")</f>
        <v>eff_wanyuezhan_0|eff_wanyuezhan_1||</v>
      </c>
      <c r="Q361" s="25">
        <f>(VLOOKUP(G361,角色!V:AE,主动技能!F361+4,FALSE))</f>
        <v>1</v>
      </c>
      <c r="R361" s="25">
        <v>0</v>
      </c>
      <c r="S361" s="25">
        <v>0</v>
      </c>
      <c r="T361" s="6" t="str">
        <f t="shared" si="82"/>
        <v/>
      </c>
      <c r="U361" s="6" t="str">
        <f t="shared" si="83"/>
        <v/>
      </c>
      <c r="V361" s="19" t="str">
        <f>VLOOKUP(G361,角色!AW:BC,主动技能!F361+1,FALSE)</f>
        <v>skill_20</v>
      </c>
      <c r="Y361">
        <f t="shared" si="84"/>
        <v>0</v>
      </c>
      <c r="Z361" s="19">
        <f>IF(VLOOKUP(C361,角色!CC:CI,主动技能!F361*2,FALSE)=0,"",VLOOKUP(C361,角色!CC:CI,主动技能!F361*2,FALSE))</f>
        <v>125</v>
      </c>
      <c r="AA361" s="19">
        <f>IF(VLOOKUP(C361,角色!CC:CI,主动技能!F361*2+1,FALSE)=0,0,VLOOKUP(C361,角色!CC:CI,主动技能!F361*2+1,FALSE))</f>
        <v>50</v>
      </c>
      <c r="AB361" s="19">
        <f>IF(INT(VLOOKUP(E361,角色属性概况!I:M,3,FALSE)*AA361/100)=0,"",(INT(VLOOKUP(E361,角色属性概况!I:M,3,FALSE)*AA361/100)))</f>
        <v>68066</v>
      </c>
      <c r="AE361" s="25">
        <f>(VLOOKUP(G361,角色!V:AE,主动技能!F361+7,FALSE))</f>
        <v>1</v>
      </c>
      <c r="AF361" s="19">
        <f>VLOOKUP(F361,对应表!AY:BA,3,FALSE)</f>
        <v>2</v>
      </c>
      <c r="AG361" s="19">
        <f>VLOOKUP(F361,对应表!AY:BA,2,FALSE)</f>
        <v>2</v>
      </c>
      <c r="AH361" s="25" t="str">
        <f>VLOOKUP(F361,特效对应!F:G,2,FALSE)</f>
        <v>attackex</v>
      </c>
      <c r="AJ361">
        <f t="shared" si="88"/>
        <v>15</v>
      </c>
      <c r="AQ361" s="6" t="str">
        <f>_xlfn.IFNA(IF(IF($AK361=AQ$5,VLOOKUP(AL361,buff!$K:$L,2,FALSE),"")=0,"",IF($AK361=AQ$5,VLOOKUP(AL361,buff!$K:$L,2,FALSE),"")),"")</f>
        <v/>
      </c>
      <c r="AR361" s="6" t="str">
        <f>_xlfn.IFNA(IF(IF($AK361=AR$5,VLOOKUP(AM361,buff!$K:$L,2,FALSE),"")=0,"",IF($AK361=AR$5,VLOOKUP(AM361,buff!$K:$L,2,FALSE),"")),"")</f>
        <v/>
      </c>
      <c r="AS361" s="6" t="str">
        <f>_xlfn.IFNA(IF(IF($AK361=AS$5,VLOOKUP(AN361,buff!$K:$L,2,FALSE),"")=0,"",IF($AK361=AS$5,VLOOKUP(AN361,buff!$K:$L,2,FALSE),"")),"")</f>
        <v/>
      </c>
      <c r="AT361" s="6" t="str">
        <f>_xlfn.IFNA(IF(IF($AK361=AT$5,VLOOKUP(AO361,buff!$K:$L,2,FALSE),"")=0,"",IF($AK361=AT$5,VLOOKUP(AO361,buff!$K:$L,2,FALSE),"")),"")</f>
        <v/>
      </c>
      <c r="AU361" s="6" t="str">
        <f>_xlfn.IFNA(IF(IF($AK361=AU$5,VLOOKUP(AP361,buff!$K:$L,2,FALSE),"")=0,"",IF($AK361=AU$5,VLOOKUP(AP361,buff!$K:$L,2,FALSE),"")),"")</f>
        <v/>
      </c>
      <c r="AV361" s="6" t="str">
        <f>_xlfn.IFNA(IF(IF($AK361=AV$5,VLOOKUP(AL361,buff!$K:$L,2,FALSE),"")=0,"",IF($AK361=AV$5,VLOOKUP(AL361,buff!$K:$L,2,FALSE),"")),"")</f>
        <v/>
      </c>
      <c r="AW361" s="6" t="str">
        <f>_xlfn.IFNA(IF(IF($AK361=AW$5,VLOOKUP(AM361,buff!$K:$L,2,FALSE),"")=0,"",IF($AK361=AW$5,VLOOKUP(AM361,buff!$K:$L,2,FALSE),"")),"")</f>
        <v/>
      </c>
      <c r="AX361" s="6" t="str">
        <f>_xlfn.IFNA(IF(IF($AK361=AX$5,VLOOKUP(AN361,buff!$K:$L,2,FALSE),"")=0,"",IF($AK361=AX$5,VLOOKUP(AN361,buff!$K:$L,2,FALSE),"")),"")</f>
        <v/>
      </c>
      <c r="AY361" s="6" t="str">
        <f>_xlfn.IFNA(IF(IF($AK361=AY$5,VLOOKUP(AO361,buff!$K:$L,2,FALSE),"")=0,"",IF($AK361=AY$5,VLOOKUP(AO361,buff!$K:$L,2,FALSE),"")),"")</f>
        <v/>
      </c>
      <c r="AZ361" s="6" t="str">
        <f>_xlfn.IFNA(IF(IF($AK361=AZ$5,VLOOKUP(AP361,buff!$K:$L,2,FALSE),"")=0,"",IF($AK361=AZ$5,VLOOKUP(AP361,buff!$K:$L,2,FALSE),"")),"")</f>
        <v/>
      </c>
      <c r="BA361" s="6" t="e">
        <f>VLOOKUP(AL361,buff!$K:$P,6,FALSE)</f>
        <v>#N/A</v>
      </c>
      <c r="BB361" s="6" t="e">
        <f>VLOOKUP(AM361,buff!$K:$P,6,FALSE)</f>
        <v>#N/A</v>
      </c>
      <c r="BC361" s="6" t="e">
        <f>VLOOKUP(AN361,buff!$K:$P,6,FALSE)</f>
        <v>#N/A</v>
      </c>
      <c r="BD361">
        <f t="shared" si="89"/>
        <v>3</v>
      </c>
      <c r="BE361">
        <f t="shared" si="90"/>
        <v>2</v>
      </c>
      <c r="BF361" s="22">
        <f t="shared" si="91"/>
        <v>100603</v>
      </c>
    </row>
    <row r="362" spans="1:64" x14ac:dyDescent="0.15">
      <c r="A362" t="str">
        <f t="shared" si="81"/>
        <v>莉莉丝主动技能3等级16</v>
      </c>
      <c r="B362" s="8">
        <f t="shared" si="85"/>
        <v>10060316</v>
      </c>
      <c r="C362" s="8" t="str">
        <f>VLOOKUP(G362,角色!A:B,2,FALSE)</f>
        <v>莉莉丝</v>
      </c>
      <c r="D362" s="8" t="str">
        <f t="shared" si="86"/>
        <v>主动技能3</v>
      </c>
      <c r="E362" s="8">
        <f t="shared" si="92"/>
        <v>16</v>
      </c>
      <c r="F362" s="8">
        <f t="shared" si="93"/>
        <v>3</v>
      </c>
      <c r="G362" s="8">
        <f t="shared" si="94"/>
        <v>6</v>
      </c>
      <c r="H362" s="4" t="s">
        <v>413</v>
      </c>
      <c r="I362" s="20" t="str">
        <f t="shared" si="95"/>
        <v>对敌方横扫攻击，造成125%攻击力（+96464）点伤害。</v>
      </c>
      <c r="J362" s="4" t="s">
        <v>277</v>
      </c>
      <c r="K362" s="1" t="s">
        <v>102</v>
      </c>
      <c r="L362" s="4" t="s">
        <v>859</v>
      </c>
      <c r="M362" s="4"/>
      <c r="N362" s="4">
        <v>100</v>
      </c>
      <c r="O362" s="20">
        <f>VLOOKUP(L362,对应表!BK:BL,2,FALSE)</f>
        <v>50</v>
      </c>
      <c r="P362" s="25" t="str">
        <f>_xlfn.IFNA(VLOOKUP(G362,角色!V:AE,主动技能!F362+1,FALSE),"")</f>
        <v>eff_wanyuezhan_0|eff_wanyuezhan_1||</v>
      </c>
      <c r="Q362" s="25">
        <f>(VLOOKUP(G362,角色!V:AE,主动技能!F362+4,FALSE))</f>
        <v>1</v>
      </c>
      <c r="R362" s="25">
        <v>0</v>
      </c>
      <c r="S362" s="25">
        <v>0</v>
      </c>
      <c r="T362" s="6" t="str">
        <f t="shared" si="82"/>
        <v/>
      </c>
      <c r="U362" s="6" t="str">
        <f t="shared" si="83"/>
        <v/>
      </c>
      <c r="V362" s="19" t="str">
        <f>VLOOKUP(G362,角色!AW:BC,主动技能!F362+1,FALSE)</f>
        <v>skill_20</v>
      </c>
      <c r="Y362">
        <f t="shared" si="84"/>
        <v>0</v>
      </c>
      <c r="Z362" s="19">
        <f>IF(VLOOKUP(C362,角色!CC:CI,主动技能!F362*2,FALSE)=0,"",VLOOKUP(C362,角色!CC:CI,主动技能!F362*2,FALSE))</f>
        <v>125</v>
      </c>
      <c r="AA362" s="19">
        <f>IF(VLOOKUP(C362,角色!CC:CI,主动技能!F362*2+1,FALSE)=0,0,VLOOKUP(C362,角色!CC:CI,主动技能!F362*2+1,FALSE))</f>
        <v>50</v>
      </c>
      <c r="AB362" s="19">
        <f>IF(INT(VLOOKUP(E362,角色属性概况!I:M,3,FALSE)*AA362/100)=0,"",(INT(VLOOKUP(E362,角色属性概况!I:M,3,FALSE)*AA362/100)))</f>
        <v>96464</v>
      </c>
      <c r="AE362" s="25">
        <f>(VLOOKUP(G362,角色!V:AE,主动技能!F362+7,FALSE))</f>
        <v>1</v>
      </c>
      <c r="AF362" s="19">
        <f>VLOOKUP(F362,对应表!AY:BA,3,FALSE)</f>
        <v>2</v>
      </c>
      <c r="AG362" s="19">
        <f>VLOOKUP(F362,对应表!AY:BA,2,FALSE)</f>
        <v>2</v>
      </c>
      <c r="AH362" s="25" t="str">
        <f>VLOOKUP(F362,特效对应!F:G,2,FALSE)</f>
        <v>attackex</v>
      </c>
      <c r="AJ362">
        <f t="shared" si="88"/>
        <v>16</v>
      </c>
      <c r="AQ362" s="6" t="str">
        <f>_xlfn.IFNA(IF(IF($AK362=AQ$5,VLOOKUP(AL362,buff!$K:$L,2,FALSE),"")=0,"",IF($AK362=AQ$5,VLOOKUP(AL362,buff!$K:$L,2,FALSE),"")),"")</f>
        <v/>
      </c>
      <c r="AR362" s="6" t="str">
        <f>_xlfn.IFNA(IF(IF($AK362=AR$5,VLOOKUP(AM362,buff!$K:$L,2,FALSE),"")=0,"",IF($AK362=AR$5,VLOOKUP(AM362,buff!$K:$L,2,FALSE),"")),"")</f>
        <v/>
      </c>
      <c r="AS362" s="6" t="str">
        <f>_xlfn.IFNA(IF(IF($AK362=AS$5,VLOOKUP(AN362,buff!$K:$L,2,FALSE),"")=0,"",IF($AK362=AS$5,VLOOKUP(AN362,buff!$K:$L,2,FALSE),"")),"")</f>
        <v/>
      </c>
      <c r="AT362" s="6" t="str">
        <f>_xlfn.IFNA(IF(IF($AK362=AT$5,VLOOKUP(AO362,buff!$K:$L,2,FALSE),"")=0,"",IF($AK362=AT$5,VLOOKUP(AO362,buff!$K:$L,2,FALSE),"")),"")</f>
        <v/>
      </c>
      <c r="AU362" s="6" t="str">
        <f>_xlfn.IFNA(IF(IF($AK362=AU$5,VLOOKUP(AP362,buff!$K:$L,2,FALSE),"")=0,"",IF($AK362=AU$5,VLOOKUP(AP362,buff!$K:$L,2,FALSE),"")),"")</f>
        <v/>
      </c>
      <c r="AV362" s="6" t="str">
        <f>_xlfn.IFNA(IF(IF($AK362=AV$5,VLOOKUP(AL362,buff!$K:$L,2,FALSE),"")=0,"",IF($AK362=AV$5,VLOOKUP(AL362,buff!$K:$L,2,FALSE),"")),"")</f>
        <v/>
      </c>
      <c r="AW362" s="6" t="str">
        <f>_xlfn.IFNA(IF(IF($AK362=AW$5,VLOOKUP(AM362,buff!$K:$L,2,FALSE),"")=0,"",IF($AK362=AW$5,VLOOKUP(AM362,buff!$K:$L,2,FALSE),"")),"")</f>
        <v/>
      </c>
      <c r="AX362" s="6" t="str">
        <f>_xlfn.IFNA(IF(IF($AK362=AX$5,VLOOKUP(AN362,buff!$K:$L,2,FALSE),"")=0,"",IF($AK362=AX$5,VLOOKUP(AN362,buff!$K:$L,2,FALSE),"")),"")</f>
        <v/>
      </c>
      <c r="AY362" s="6" t="str">
        <f>_xlfn.IFNA(IF(IF($AK362=AY$5,VLOOKUP(AO362,buff!$K:$L,2,FALSE),"")=0,"",IF($AK362=AY$5,VLOOKUP(AO362,buff!$K:$L,2,FALSE),"")),"")</f>
        <v/>
      </c>
      <c r="AZ362" s="6" t="str">
        <f>_xlfn.IFNA(IF(IF($AK362=AZ$5,VLOOKUP(AP362,buff!$K:$L,2,FALSE),"")=0,"",IF($AK362=AZ$5,VLOOKUP(AP362,buff!$K:$L,2,FALSE),"")),"")</f>
        <v/>
      </c>
      <c r="BA362" s="6" t="e">
        <f>VLOOKUP(AL362,buff!$K:$P,6,FALSE)</f>
        <v>#N/A</v>
      </c>
      <c r="BB362" s="6" t="e">
        <f>VLOOKUP(AM362,buff!$K:$P,6,FALSE)</f>
        <v>#N/A</v>
      </c>
      <c r="BC362" s="6" t="e">
        <f>VLOOKUP(AN362,buff!$K:$P,6,FALSE)</f>
        <v>#N/A</v>
      </c>
      <c r="BD362">
        <f t="shared" si="89"/>
        <v>3</v>
      </c>
      <c r="BE362">
        <f t="shared" si="90"/>
        <v>2</v>
      </c>
      <c r="BF362" s="22">
        <f t="shared" si="91"/>
        <v>100603</v>
      </c>
    </row>
    <row r="363" spans="1:64" x14ac:dyDescent="0.15">
      <c r="A363" t="str">
        <f t="shared" si="81"/>
        <v>莉莉丝主动技能3等级17</v>
      </c>
      <c r="B363" s="8">
        <f t="shared" si="85"/>
        <v>10060317</v>
      </c>
      <c r="C363" s="8" t="str">
        <f>VLOOKUP(G363,角色!A:B,2,FALSE)</f>
        <v>莉莉丝</v>
      </c>
      <c r="D363" s="8" t="str">
        <f t="shared" si="86"/>
        <v>主动技能3</v>
      </c>
      <c r="E363" s="8">
        <f t="shared" si="92"/>
        <v>17</v>
      </c>
      <c r="F363" s="8">
        <f t="shared" si="93"/>
        <v>3</v>
      </c>
      <c r="G363" s="8">
        <f t="shared" si="94"/>
        <v>6</v>
      </c>
      <c r="H363" s="4" t="s">
        <v>413</v>
      </c>
      <c r="I363" s="20" t="str">
        <f t="shared" si="95"/>
        <v>对敌方横扫攻击，造成125%攻击力（+136667）点伤害。</v>
      </c>
      <c r="J363" s="4" t="s">
        <v>277</v>
      </c>
      <c r="K363" s="1" t="s">
        <v>102</v>
      </c>
      <c r="L363" s="4" t="s">
        <v>859</v>
      </c>
      <c r="M363" s="4"/>
      <c r="N363" s="4">
        <v>100</v>
      </c>
      <c r="O363" s="20">
        <f>VLOOKUP(L363,对应表!BK:BL,2,FALSE)</f>
        <v>50</v>
      </c>
      <c r="P363" s="25" t="str">
        <f>_xlfn.IFNA(VLOOKUP(G363,角色!V:AE,主动技能!F363+1,FALSE),"")</f>
        <v>eff_wanyuezhan_0|eff_wanyuezhan_1||</v>
      </c>
      <c r="Q363" s="25">
        <f>(VLOOKUP(G363,角色!V:AE,主动技能!F363+4,FALSE))</f>
        <v>1</v>
      </c>
      <c r="R363" s="25">
        <v>0</v>
      </c>
      <c r="S363" s="25">
        <v>0</v>
      </c>
      <c r="T363" s="6" t="str">
        <f t="shared" si="82"/>
        <v/>
      </c>
      <c r="U363" s="6" t="str">
        <f t="shared" si="83"/>
        <v/>
      </c>
      <c r="V363" s="19" t="str">
        <f>VLOOKUP(G363,角色!AW:BC,主动技能!F363+1,FALSE)</f>
        <v>skill_20</v>
      </c>
      <c r="Y363">
        <f t="shared" si="84"/>
        <v>0</v>
      </c>
      <c r="Z363" s="19">
        <f>IF(VLOOKUP(C363,角色!CC:CI,主动技能!F363*2,FALSE)=0,"",VLOOKUP(C363,角色!CC:CI,主动技能!F363*2,FALSE))</f>
        <v>125</v>
      </c>
      <c r="AA363" s="19">
        <f>IF(VLOOKUP(C363,角色!CC:CI,主动技能!F363*2+1,FALSE)=0,0,VLOOKUP(C363,角色!CC:CI,主动技能!F363*2+1,FALSE))</f>
        <v>50</v>
      </c>
      <c r="AB363" s="19">
        <f>IF(INT(VLOOKUP(E363,角色属性概况!I:M,3,FALSE)*AA363/100)=0,"",(INT(VLOOKUP(E363,角色属性概况!I:M,3,FALSE)*AA363/100)))</f>
        <v>136667</v>
      </c>
      <c r="AE363" s="25">
        <f>(VLOOKUP(G363,角色!V:AE,主动技能!F363+7,FALSE))</f>
        <v>1</v>
      </c>
      <c r="AF363" s="19">
        <f>VLOOKUP(F363,对应表!AY:BA,3,FALSE)</f>
        <v>2</v>
      </c>
      <c r="AG363" s="19">
        <f>VLOOKUP(F363,对应表!AY:BA,2,FALSE)</f>
        <v>2</v>
      </c>
      <c r="AH363" s="25" t="str">
        <f>VLOOKUP(F363,特效对应!F:G,2,FALSE)</f>
        <v>attackex</v>
      </c>
      <c r="AJ363">
        <f t="shared" si="88"/>
        <v>17</v>
      </c>
      <c r="AQ363" s="6" t="str">
        <f>_xlfn.IFNA(IF(IF($AK363=AQ$5,VLOOKUP(AL363,buff!$K:$L,2,FALSE),"")=0,"",IF($AK363=AQ$5,VLOOKUP(AL363,buff!$K:$L,2,FALSE),"")),"")</f>
        <v/>
      </c>
      <c r="AR363" s="6" t="str">
        <f>_xlfn.IFNA(IF(IF($AK363=AR$5,VLOOKUP(AM363,buff!$K:$L,2,FALSE),"")=0,"",IF($AK363=AR$5,VLOOKUP(AM363,buff!$K:$L,2,FALSE),"")),"")</f>
        <v/>
      </c>
      <c r="AS363" s="6" t="str">
        <f>_xlfn.IFNA(IF(IF($AK363=AS$5,VLOOKUP(AN363,buff!$K:$L,2,FALSE),"")=0,"",IF($AK363=AS$5,VLOOKUP(AN363,buff!$K:$L,2,FALSE),"")),"")</f>
        <v/>
      </c>
      <c r="AT363" s="6" t="str">
        <f>_xlfn.IFNA(IF(IF($AK363=AT$5,VLOOKUP(AO363,buff!$K:$L,2,FALSE),"")=0,"",IF($AK363=AT$5,VLOOKUP(AO363,buff!$K:$L,2,FALSE),"")),"")</f>
        <v/>
      </c>
      <c r="AU363" s="6" t="str">
        <f>_xlfn.IFNA(IF(IF($AK363=AU$5,VLOOKUP(AP363,buff!$K:$L,2,FALSE),"")=0,"",IF($AK363=AU$5,VLOOKUP(AP363,buff!$K:$L,2,FALSE),"")),"")</f>
        <v/>
      </c>
      <c r="AV363" s="6" t="str">
        <f>_xlfn.IFNA(IF(IF($AK363=AV$5,VLOOKUP(AL363,buff!$K:$L,2,FALSE),"")=0,"",IF($AK363=AV$5,VLOOKUP(AL363,buff!$K:$L,2,FALSE),"")),"")</f>
        <v/>
      </c>
      <c r="AW363" s="6" t="str">
        <f>_xlfn.IFNA(IF(IF($AK363=AW$5,VLOOKUP(AM363,buff!$K:$L,2,FALSE),"")=0,"",IF($AK363=AW$5,VLOOKUP(AM363,buff!$K:$L,2,FALSE),"")),"")</f>
        <v/>
      </c>
      <c r="AX363" s="6" t="str">
        <f>_xlfn.IFNA(IF(IF($AK363=AX$5,VLOOKUP(AN363,buff!$K:$L,2,FALSE),"")=0,"",IF($AK363=AX$5,VLOOKUP(AN363,buff!$K:$L,2,FALSE),"")),"")</f>
        <v/>
      </c>
      <c r="AY363" s="6" t="str">
        <f>_xlfn.IFNA(IF(IF($AK363=AY$5,VLOOKUP(AO363,buff!$K:$L,2,FALSE),"")=0,"",IF($AK363=AY$5,VLOOKUP(AO363,buff!$K:$L,2,FALSE),"")),"")</f>
        <v/>
      </c>
      <c r="AZ363" s="6" t="str">
        <f>_xlfn.IFNA(IF(IF($AK363=AZ$5,VLOOKUP(AP363,buff!$K:$L,2,FALSE),"")=0,"",IF($AK363=AZ$5,VLOOKUP(AP363,buff!$K:$L,2,FALSE),"")),"")</f>
        <v/>
      </c>
      <c r="BA363" s="6" t="e">
        <f>VLOOKUP(AL363,buff!$K:$P,6,FALSE)</f>
        <v>#N/A</v>
      </c>
      <c r="BB363" s="6" t="e">
        <f>VLOOKUP(AM363,buff!$K:$P,6,FALSE)</f>
        <v>#N/A</v>
      </c>
      <c r="BC363" s="6" t="e">
        <f>VLOOKUP(AN363,buff!$K:$P,6,FALSE)</f>
        <v>#N/A</v>
      </c>
      <c r="BD363">
        <f t="shared" si="89"/>
        <v>3</v>
      </c>
      <c r="BE363">
        <f t="shared" si="90"/>
        <v>2</v>
      </c>
      <c r="BF363" s="22">
        <f t="shared" si="91"/>
        <v>100603</v>
      </c>
    </row>
    <row r="364" spans="1:64" x14ac:dyDescent="0.15">
      <c r="A364" t="str">
        <f t="shared" si="81"/>
        <v>莉莉丝主动技能3等级18</v>
      </c>
      <c r="B364" s="8">
        <f t="shared" si="85"/>
        <v>10060318</v>
      </c>
      <c r="C364" s="8" t="str">
        <f>VLOOKUP(G364,角色!A:B,2,FALSE)</f>
        <v>莉莉丝</v>
      </c>
      <c r="D364" s="8" t="str">
        <f t="shared" si="86"/>
        <v>主动技能3</v>
      </c>
      <c r="E364" s="8">
        <f t="shared" si="92"/>
        <v>18</v>
      </c>
      <c r="F364" s="8">
        <f t="shared" si="93"/>
        <v>3</v>
      </c>
      <c r="G364" s="8">
        <f t="shared" si="94"/>
        <v>6</v>
      </c>
      <c r="H364" s="4" t="s">
        <v>413</v>
      </c>
      <c r="I364" s="20" t="str">
        <f t="shared" si="95"/>
        <v>对敌方横扫攻击，造成125%攻击力（+193582）点伤害。</v>
      </c>
      <c r="J364" s="4" t="s">
        <v>277</v>
      </c>
      <c r="K364" s="1" t="s">
        <v>102</v>
      </c>
      <c r="L364" s="4" t="s">
        <v>859</v>
      </c>
      <c r="M364" s="4"/>
      <c r="N364" s="4">
        <v>100</v>
      </c>
      <c r="O364" s="20">
        <f>VLOOKUP(L364,对应表!BK:BL,2,FALSE)</f>
        <v>50</v>
      </c>
      <c r="P364" s="25" t="str">
        <f>_xlfn.IFNA(VLOOKUP(G364,角色!V:AE,主动技能!F364+1,FALSE),"")</f>
        <v>eff_wanyuezhan_0|eff_wanyuezhan_1||</v>
      </c>
      <c r="Q364" s="25">
        <f>(VLOOKUP(G364,角色!V:AE,主动技能!F364+4,FALSE))</f>
        <v>1</v>
      </c>
      <c r="R364" s="25">
        <v>0</v>
      </c>
      <c r="S364" s="25">
        <v>0</v>
      </c>
      <c r="T364" s="6" t="str">
        <f t="shared" si="82"/>
        <v/>
      </c>
      <c r="U364" s="6" t="str">
        <f t="shared" si="83"/>
        <v/>
      </c>
      <c r="V364" s="19" t="str">
        <f>VLOOKUP(G364,角色!AW:BC,主动技能!F364+1,FALSE)</f>
        <v>skill_20</v>
      </c>
      <c r="Y364">
        <f t="shared" si="84"/>
        <v>0</v>
      </c>
      <c r="Z364" s="19">
        <f>IF(VLOOKUP(C364,角色!CC:CI,主动技能!F364*2,FALSE)=0,"",VLOOKUP(C364,角色!CC:CI,主动技能!F364*2,FALSE))</f>
        <v>125</v>
      </c>
      <c r="AA364" s="19">
        <f>IF(VLOOKUP(C364,角色!CC:CI,主动技能!F364*2+1,FALSE)=0,0,VLOOKUP(C364,角色!CC:CI,主动技能!F364*2+1,FALSE))</f>
        <v>50</v>
      </c>
      <c r="AB364" s="19">
        <f>IF(INT(VLOOKUP(E364,角色属性概况!I:M,3,FALSE)*AA364/100)=0,"",(INT(VLOOKUP(E364,角色属性概况!I:M,3,FALSE)*AA364/100)))</f>
        <v>193582</v>
      </c>
      <c r="AE364" s="25">
        <f>(VLOOKUP(G364,角色!V:AE,主动技能!F364+7,FALSE))</f>
        <v>1</v>
      </c>
      <c r="AF364" s="19">
        <f>VLOOKUP(F364,对应表!AY:BA,3,FALSE)</f>
        <v>2</v>
      </c>
      <c r="AG364" s="19">
        <f>VLOOKUP(F364,对应表!AY:BA,2,FALSE)</f>
        <v>2</v>
      </c>
      <c r="AH364" s="25" t="str">
        <f>VLOOKUP(F364,特效对应!F:G,2,FALSE)</f>
        <v>attackex</v>
      </c>
      <c r="AJ364">
        <f t="shared" si="88"/>
        <v>18</v>
      </c>
      <c r="AQ364" s="6" t="str">
        <f>_xlfn.IFNA(IF(IF($AK364=AQ$5,VLOOKUP(AL364,buff!$K:$L,2,FALSE),"")=0,"",IF($AK364=AQ$5,VLOOKUP(AL364,buff!$K:$L,2,FALSE),"")),"")</f>
        <v/>
      </c>
      <c r="AR364" s="6" t="str">
        <f>_xlfn.IFNA(IF(IF($AK364=AR$5,VLOOKUP(AM364,buff!$K:$L,2,FALSE),"")=0,"",IF($AK364=AR$5,VLOOKUP(AM364,buff!$K:$L,2,FALSE),"")),"")</f>
        <v/>
      </c>
      <c r="AS364" s="6" t="str">
        <f>_xlfn.IFNA(IF(IF($AK364=AS$5,VLOOKUP(AN364,buff!$K:$L,2,FALSE),"")=0,"",IF($AK364=AS$5,VLOOKUP(AN364,buff!$K:$L,2,FALSE),"")),"")</f>
        <v/>
      </c>
      <c r="AT364" s="6" t="str">
        <f>_xlfn.IFNA(IF(IF($AK364=AT$5,VLOOKUP(AO364,buff!$K:$L,2,FALSE),"")=0,"",IF($AK364=AT$5,VLOOKUP(AO364,buff!$K:$L,2,FALSE),"")),"")</f>
        <v/>
      </c>
      <c r="AU364" s="6" t="str">
        <f>_xlfn.IFNA(IF(IF($AK364=AU$5,VLOOKUP(AP364,buff!$K:$L,2,FALSE),"")=0,"",IF($AK364=AU$5,VLOOKUP(AP364,buff!$K:$L,2,FALSE),"")),"")</f>
        <v/>
      </c>
      <c r="AV364" s="6" t="str">
        <f>_xlfn.IFNA(IF(IF($AK364=AV$5,VLOOKUP(AL364,buff!$K:$L,2,FALSE),"")=0,"",IF($AK364=AV$5,VLOOKUP(AL364,buff!$K:$L,2,FALSE),"")),"")</f>
        <v/>
      </c>
      <c r="AW364" s="6" t="str">
        <f>_xlfn.IFNA(IF(IF($AK364=AW$5,VLOOKUP(AM364,buff!$K:$L,2,FALSE),"")=0,"",IF($AK364=AW$5,VLOOKUP(AM364,buff!$K:$L,2,FALSE),"")),"")</f>
        <v/>
      </c>
      <c r="AX364" s="6" t="str">
        <f>_xlfn.IFNA(IF(IF($AK364=AX$5,VLOOKUP(AN364,buff!$K:$L,2,FALSE),"")=0,"",IF($AK364=AX$5,VLOOKUP(AN364,buff!$K:$L,2,FALSE),"")),"")</f>
        <v/>
      </c>
      <c r="AY364" s="6" t="str">
        <f>_xlfn.IFNA(IF(IF($AK364=AY$5,VLOOKUP(AO364,buff!$K:$L,2,FALSE),"")=0,"",IF($AK364=AY$5,VLOOKUP(AO364,buff!$K:$L,2,FALSE),"")),"")</f>
        <v/>
      </c>
      <c r="AZ364" s="6" t="str">
        <f>_xlfn.IFNA(IF(IF($AK364=AZ$5,VLOOKUP(AP364,buff!$K:$L,2,FALSE),"")=0,"",IF($AK364=AZ$5,VLOOKUP(AP364,buff!$K:$L,2,FALSE),"")),"")</f>
        <v/>
      </c>
      <c r="BA364" s="6" t="e">
        <f>VLOOKUP(AL364,buff!$K:$P,6,FALSE)</f>
        <v>#N/A</v>
      </c>
      <c r="BB364" s="6" t="e">
        <f>VLOOKUP(AM364,buff!$K:$P,6,FALSE)</f>
        <v>#N/A</v>
      </c>
      <c r="BC364" s="6" t="e">
        <f>VLOOKUP(AN364,buff!$K:$P,6,FALSE)</f>
        <v>#N/A</v>
      </c>
      <c r="BD364">
        <f t="shared" si="89"/>
        <v>3</v>
      </c>
      <c r="BE364">
        <f t="shared" si="90"/>
        <v>2</v>
      </c>
      <c r="BF364" s="22">
        <f t="shared" si="91"/>
        <v>100603</v>
      </c>
    </row>
    <row r="365" spans="1:64" x14ac:dyDescent="0.15">
      <c r="A365" t="str">
        <f t="shared" si="81"/>
        <v>莉莉丝主动技能3等级19</v>
      </c>
      <c r="B365" s="8">
        <f t="shared" si="85"/>
        <v>10060319</v>
      </c>
      <c r="C365" s="8" t="str">
        <f>VLOOKUP(G365,角色!A:B,2,FALSE)</f>
        <v>莉莉丝</v>
      </c>
      <c r="D365" s="8" t="str">
        <f t="shared" si="86"/>
        <v>主动技能3</v>
      </c>
      <c r="E365" s="8">
        <f t="shared" si="92"/>
        <v>19</v>
      </c>
      <c r="F365" s="8">
        <f t="shared" si="93"/>
        <v>3</v>
      </c>
      <c r="G365" s="8">
        <f t="shared" si="94"/>
        <v>6</v>
      </c>
      <c r="H365" s="4" t="s">
        <v>413</v>
      </c>
      <c r="I365" s="20" t="str">
        <f t="shared" si="95"/>
        <v>对敌方横扫攻击，造成125%攻击力（+274158）点伤害。</v>
      </c>
      <c r="J365" s="4" t="s">
        <v>277</v>
      </c>
      <c r="K365" s="1" t="s">
        <v>102</v>
      </c>
      <c r="L365" s="4" t="s">
        <v>859</v>
      </c>
      <c r="M365" s="4"/>
      <c r="N365" s="4">
        <v>100</v>
      </c>
      <c r="O365" s="20">
        <f>VLOOKUP(L365,对应表!BK:BL,2,FALSE)</f>
        <v>50</v>
      </c>
      <c r="P365" s="25" t="str">
        <f>_xlfn.IFNA(VLOOKUP(G365,角色!V:AE,主动技能!F365+1,FALSE),"")</f>
        <v>eff_wanyuezhan_0|eff_wanyuezhan_1||</v>
      </c>
      <c r="Q365" s="25">
        <f>(VLOOKUP(G365,角色!V:AE,主动技能!F365+4,FALSE))</f>
        <v>1</v>
      </c>
      <c r="R365" s="25">
        <v>0</v>
      </c>
      <c r="S365" s="25">
        <v>0</v>
      </c>
      <c r="T365" s="6" t="str">
        <f t="shared" si="82"/>
        <v/>
      </c>
      <c r="U365" s="6" t="str">
        <f t="shared" si="83"/>
        <v/>
      </c>
      <c r="V365" s="19" t="str">
        <f>VLOOKUP(G365,角色!AW:BC,主动技能!F365+1,FALSE)</f>
        <v>skill_20</v>
      </c>
      <c r="Y365">
        <f t="shared" si="84"/>
        <v>0</v>
      </c>
      <c r="Z365" s="19">
        <f>IF(VLOOKUP(C365,角色!CC:CI,主动技能!F365*2,FALSE)=0,"",VLOOKUP(C365,角色!CC:CI,主动技能!F365*2,FALSE))</f>
        <v>125</v>
      </c>
      <c r="AA365" s="19">
        <f>IF(VLOOKUP(C365,角色!CC:CI,主动技能!F365*2+1,FALSE)=0,0,VLOOKUP(C365,角色!CC:CI,主动技能!F365*2+1,FALSE))</f>
        <v>50</v>
      </c>
      <c r="AB365" s="19">
        <f>IF(INT(VLOOKUP(E365,角色属性概况!I:M,3,FALSE)*AA365/100)=0,"",(INT(VLOOKUP(E365,角色属性概况!I:M,3,FALSE)*AA365/100)))</f>
        <v>274158</v>
      </c>
      <c r="AE365" s="25">
        <f>(VLOOKUP(G365,角色!V:AE,主动技能!F365+7,FALSE))</f>
        <v>1</v>
      </c>
      <c r="AF365" s="19">
        <f>VLOOKUP(F365,对应表!AY:BA,3,FALSE)</f>
        <v>2</v>
      </c>
      <c r="AG365" s="19">
        <f>VLOOKUP(F365,对应表!AY:BA,2,FALSE)</f>
        <v>2</v>
      </c>
      <c r="AH365" s="25" t="str">
        <f>VLOOKUP(F365,特效对应!F:G,2,FALSE)</f>
        <v>attackex</v>
      </c>
      <c r="AJ365">
        <f t="shared" si="88"/>
        <v>19</v>
      </c>
      <c r="AQ365" s="6" t="str">
        <f>_xlfn.IFNA(IF(IF($AK365=AQ$5,VLOOKUP(AL365,buff!$K:$L,2,FALSE),"")=0,"",IF($AK365=AQ$5,VLOOKUP(AL365,buff!$K:$L,2,FALSE),"")),"")</f>
        <v/>
      </c>
      <c r="AR365" s="6" t="str">
        <f>_xlfn.IFNA(IF(IF($AK365=AR$5,VLOOKUP(AM365,buff!$K:$L,2,FALSE),"")=0,"",IF($AK365=AR$5,VLOOKUP(AM365,buff!$K:$L,2,FALSE),"")),"")</f>
        <v/>
      </c>
      <c r="AS365" s="6" t="str">
        <f>_xlfn.IFNA(IF(IF($AK365=AS$5,VLOOKUP(AN365,buff!$K:$L,2,FALSE),"")=0,"",IF($AK365=AS$5,VLOOKUP(AN365,buff!$K:$L,2,FALSE),"")),"")</f>
        <v/>
      </c>
      <c r="AT365" s="6" t="str">
        <f>_xlfn.IFNA(IF(IF($AK365=AT$5,VLOOKUP(AO365,buff!$K:$L,2,FALSE),"")=0,"",IF($AK365=AT$5,VLOOKUP(AO365,buff!$K:$L,2,FALSE),"")),"")</f>
        <v/>
      </c>
      <c r="AU365" s="6" t="str">
        <f>_xlfn.IFNA(IF(IF($AK365=AU$5,VLOOKUP(AP365,buff!$K:$L,2,FALSE),"")=0,"",IF($AK365=AU$5,VLOOKUP(AP365,buff!$K:$L,2,FALSE),"")),"")</f>
        <v/>
      </c>
      <c r="AV365" s="6" t="str">
        <f>_xlfn.IFNA(IF(IF($AK365=AV$5,VLOOKUP(AL365,buff!$K:$L,2,FALSE),"")=0,"",IF($AK365=AV$5,VLOOKUP(AL365,buff!$K:$L,2,FALSE),"")),"")</f>
        <v/>
      </c>
      <c r="AW365" s="6" t="str">
        <f>_xlfn.IFNA(IF(IF($AK365=AW$5,VLOOKUP(AM365,buff!$K:$L,2,FALSE),"")=0,"",IF($AK365=AW$5,VLOOKUP(AM365,buff!$K:$L,2,FALSE),"")),"")</f>
        <v/>
      </c>
      <c r="AX365" s="6" t="str">
        <f>_xlfn.IFNA(IF(IF($AK365=AX$5,VLOOKUP(AN365,buff!$K:$L,2,FALSE),"")=0,"",IF($AK365=AX$5,VLOOKUP(AN365,buff!$K:$L,2,FALSE),"")),"")</f>
        <v/>
      </c>
      <c r="AY365" s="6" t="str">
        <f>_xlfn.IFNA(IF(IF($AK365=AY$5,VLOOKUP(AO365,buff!$K:$L,2,FALSE),"")=0,"",IF($AK365=AY$5,VLOOKUP(AO365,buff!$K:$L,2,FALSE),"")),"")</f>
        <v/>
      </c>
      <c r="AZ365" s="6" t="str">
        <f>_xlfn.IFNA(IF(IF($AK365=AZ$5,VLOOKUP(AP365,buff!$K:$L,2,FALSE),"")=0,"",IF($AK365=AZ$5,VLOOKUP(AP365,buff!$K:$L,2,FALSE),"")),"")</f>
        <v/>
      </c>
      <c r="BA365" s="6" t="e">
        <f>VLOOKUP(AL365,buff!$K:$P,6,FALSE)</f>
        <v>#N/A</v>
      </c>
      <c r="BB365" s="6" t="e">
        <f>VLOOKUP(AM365,buff!$K:$P,6,FALSE)</f>
        <v>#N/A</v>
      </c>
      <c r="BC365" s="6" t="e">
        <f>VLOOKUP(AN365,buff!$K:$P,6,FALSE)</f>
        <v>#N/A</v>
      </c>
      <c r="BD365">
        <f t="shared" si="89"/>
        <v>3</v>
      </c>
      <c r="BE365">
        <f t="shared" si="90"/>
        <v>2</v>
      </c>
      <c r="BF365" s="22">
        <f t="shared" si="91"/>
        <v>100603</v>
      </c>
    </row>
    <row r="366" spans="1:64" x14ac:dyDescent="0.15">
      <c r="A366" t="str">
        <f t="shared" si="81"/>
        <v>莉莉丝主动技能3等级20</v>
      </c>
      <c r="B366" s="8">
        <f t="shared" si="85"/>
        <v>10060320</v>
      </c>
      <c r="C366" s="8" t="str">
        <f>VLOOKUP(G366,角色!A:B,2,FALSE)</f>
        <v>莉莉丝</v>
      </c>
      <c r="D366" s="8" t="str">
        <f t="shared" si="86"/>
        <v>主动技能3</v>
      </c>
      <c r="E366" s="8">
        <f t="shared" si="92"/>
        <v>20</v>
      </c>
      <c r="F366" s="8">
        <f t="shared" si="93"/>
        <v>3</v>
      </c>
      <c r="G366" s="8">
        <f t="shared" si="94"/>
        <v>6</v>
      </c>
      <c r="H366" s="4" t="s">
        <v>413</v>
      </c>
      <c r="I366" s="20" t="str">
        <f t="shared" si="95"/>
        <v>对敌方横扫攻击，造成125%攻击力（+388230）点伤害。</v>
      </c>
      <c r="J366" s="4" t="s">
        <v>277</v>
      </c>
      <c r="K366" s="1" t="s">
        <v>102</v>
      </c>
      <c r="L366" s="4" t="s">
        <v>859</v>
      </c>
      <c r="M366" s="4"/>
      <c r="N366" s="4">
        <v>100</v>
      </c>
      <c r="O366" s="20">
        <f>VLOOKUP(L366,对应表!BK:BL,2,FALSE)</f>
        <v>50</v>
      </c>
      <c r="P366" s="25" t="str">
        <f>_xlfn.IFNA(VLOOKUP(G366,角色!V:AE,主动技能!F366+1,FALSE),"")</f>
        <v>eff_wanyuezhan_0|eff_wanyuezhan_1||</v>
      </c>
      <c r="Q366" s="25">
        <f>(VLOOKUP(G366,角色!V:AE,主动技能!F366+4,FALSE))</f>
        <v>1</v>
      </c>
      <c r="R366" s="25">
        <v>0</v>
      </c>
      <c r="S366" s="25">
        <v>0</v>
      </c>
      <c r="T366" s="6" t="str">
        <f t="shared" si="82"/>
        <v/>
      </c>
      <c r="U366" s="6" t="str">
        <f t="shared" si="83"/>
        <v/>
      </c>
      <c r="V366" s="19" t="str">
        <f>VLOOKUP(G366,角色!AW:BC,主动技能!F366+1,FALSE)</f>
        <v>skill_20</v>
      </c>
      <c r="Y366">
        <f t="shared" si="84"/>
        <v>0</v>
      </c>
      <c r="Z366" s="19">
        <f>IF(VLOOKUP(C366,角色!CC:CI,主动技能!F366*2,FALSE)=0,"",VLOOKUP(C366,角色!CC:CI,主动技能!F366*2,FALSE))</f>
        <v>125</v>
      </c>
      <c r="AA366" s="19">
        <f>IF(VLOOKUP(C366,角色!CC:CI,主动技能!F366*2+1,FALSE)=0,0,VLOOKUP(C366,角色!CC:CI,主动技能!F366*2+1,FALSE))</f>
        <v>50</v>
      </c>
      <c r="AB366" s="19">
        <f>IF(INT(VLOOKUP(E366,角色属性概况!I:M,3,FALSE)*AA366/100)=0,"",(INT(VLOOKUP(E366,角色属性概况!I:M,3,FALSE)*AA366/100)))</f>
        <v>388230</v>
      </c>
      <c r="AE366" s="25">
        <f>(VLOOKUP(G366,角色!V:AE,主动技能!F366+7,FALSE))</f>
        <v>1</v>
      </c>
      <c r="AF366" s="19">
        <f>VLOOKUP(F366,对应表!AY:BA,3,FALSE)</f>
        <v>2</v>
      </c>
      <c r="AG366" s="19">
        <f>VLOOKUP(F366,对应表!AY:BA,2,FALSE)</f>
        <v>2</v>
      </c>
      <c r="AH366" s="25" t="str">
        <f>VLOOKUP(F366,特效对应!F:G,2,FALSE)</f>
        <v>attackex</v>
      </c>
      <c r="AJ366">
        <f t="shared" si="88"/>
        <v>20</v>
      </c>
      <c r="AQ366" s="6" t="str">
        <f>_xlfn.IFNA(IF(IF($AK366=AQ$5,VLOOKUP(AL366,buff!$K:$L,2,FALSE),"")=0,"",IF($AK366=AQ$5,VLOOKUP(AL366,buff!$K:$L,2,FALSE),"")),"")</f>
        <v/>
      </c>
      <c r="AR366" s="6" t="str">
        <f>_xlfn.IFNA(IF(IF($AK366=AR$5,VLOOKUP(AM366,buff!$K:$L,2,FALSE),"")=0,"",IF($AK366=AR$5,VLOOKUP(AM366,buff!$K:$L,2,FALSE),"")),"")</f>
        <v/>
      </c>
      <c r="AS366" s="6" t="str">
        <f>_xlfn.IFNA(IF(IF($AK366=AS$5,VLOOKUP(AN366,buff!$K:$L,2,FALSE),"")=0,"",IF($AK366=AS$5,VLOOKUP(AN366,buff!$K:$L,2,FALSE),"")),"")</f>
        <v/>
      </c>
      <c r="AT366" s="6" t="str">
        <f>_xlfn.IFNA(IF(IF($AK366=AT$5,VLOOKUP(AO366,buff!$K:$L,2,FALSE),"")=0,"",IF($AK366=AT$5,VLOOKUP(AO366,buff!$K:$L,2,FALSE),"")),"")</f>
        <v/>
      </c>
      <c r="AU366" s="6" t="str">
        <f>_xlfn.IFNA(IF(IF($AK366=AU$5,VLOOKUP(AP366,buff!$K:$L,2,FALSE),"")=0,"",IF($AK366=AU$5,VLOOKUP(AP366,buff!$K:$L,2,FALSE),"")),"")</f>
        <v/>
      </c>
      <c r="AV366" s="6" t="str">
        <f>_xlfn.IFNA(IF(IF($AK366=AV$5,VLOOKUP(AL366,buff!$K:$L,2,FALSE),"")=0,"",IF($AK366=AV$5,VLOOKUP(AL366,buff!$K:$L,2,FALSE),"")),"")</f>
        <v/>
      </c>
      <c r="AW366" s="6" t="str">
        <f>_xlfn.IFNA(IF(IF($AK366=AW$5,VLOOKUP(AM366,buff!$K:$L,2,FALSE),"")=0,"",IF($AK366=AW$5,VLOOKUP(AM366,buff!$K:$L,2,FALSE),"")),"")</f>
        <v/>
      </c>
      <c r="AX366" s="6" t="str">
        <f>_xlfn.IFNA(IF(IF($AK366=AX$5,VLOOKUP(AN366,buff!$K:$L,2,FALSE),"")=0,"",IF($AK366=AX$5,VLOOKUP(AN366,buff!$K:$L,2,FALSE),"")),"")</f>
        <v/>
      </c>
      <c r="AY366" s="6" t="str">
        <f>_xlfn.IFNA(IF(IF($AK366=AY$5,VLOOKUP(AO366,buff!$K:$L,2,FALSE),"")=0,"",IF($AK366=AY$5,VLOOKUP(AO366,buff!$K:$L,2,FALSE),"")),"")</f>
        <v/>
      </c>
      <c r="AZ366" s="6" t="str">
        <f>_xlfn.IFNA(IF(IF($AK366=AZ$5,VLOOKUP(AP366,buff!$K:$L,2,FALSE),"")=0,"",IF($AK366=AZ$5,VLOOKUP(AP366,buff!$K:$L,2,FALSE),"")),"")</f>
        <v/>
      </c>
      <c r="BA366" s="6" t="e">
        <f>VLOOKUP(AL366,buff!$K:$P,6,FALSE)</f>
        <v>#N/A</v>
      </c>
      <c r="BB366" s="6" t="e">
        <f>VLOOKUP(AM366,buff!$K:$P,6,FALSE)</f>
        <v>#N/A</v>
      </c>
      <c r="BC366" s="6" t="e">
        <f>VLOOKUP(AN366,buff!$K:$P,6,FALSE)</f>
        <v>#N/A</v>
      </c>
      <c r="BD366">
        <f t="shared" si="89"/>
        <v>3</v>
      </c>
      <c r="BE366">
        <f t="shared" si="90"/>
        <v>2</v>
      </c>
      <c r="BF366" s="22">
        <f t="shared" si="91"/>
        <v>100603</v>
      </c>
    </row>
    <row r="367" spans="1:64" x14ac:dyDescent="0.15">
      <c r="A367" t="str">
        <f t="shared" si="81"/>
        <v>艾德蒙主动技能1等级1</v>
      </c>
      <c r="B367" s="8">
        <f t="shared" si="85"/>
        <v>10070101</v>
      </c>
      <c r="C367" s="8" t="str">
        <f>VLOOKUP(G367,角色!A:B,2,FALSE)</f>
        <v>艾德蒙</v>
      </c>
      <c r="D367" s="8" t="str">
        <f t="shared" si="86"/>
        <v>主动技能1</v>
      </c>
      <c r="E367" s="8">
        <f t="shared" si="92"/>
        <v>1</v>
      </c>
      <c r="F367" s="8">
        <f t="shared" si="93"/>
        <v>1</v>
      </c>
      <c r="G367" s="8">
        <f t="shared" si="94"/>
        <v>7</v>
      </c>
      <c r="H367" s="4" t="s">
        <v>426</v>
      </c>
      <c r="I367" s="20" t="str">
        <f t="shared" si="95"/>
        <v>对敌方单体攻击，造成100%攻击力（+110）点伤害。</v>
      </c>
      <c r="J367" s="20" t="s">
        <v>277</v>
      </c>
      <c r="K367" s="21" t="s">
        <v>102</v>
      </c>
      <c r="L367" s="20" t="s">
        <v>106</v>
      </c>
      <c r="M367" s="20"/>
      <c r="N367" s="20">
        <v>100</v>
      </c>
      <c r="O367" s="20">
        <f>VLOOKUP(L367,对应表!BK:BL,2,FALSE)</f>
        <v>0</v>
      </c>
      <c r="P367" s="25" t="str">
        <f>_xlfn.IFNA(VLOOKUP(G367,角色!V:AE,主动技能!F367+1,FALSE),"")</f>
        <v>|||</v>
      </c>
      <c r="Q367" s="25">
        <f>(VLOOKUP(G367,角色!V:AE,主动技能!F367+4,FALSE))</f>
        <v>1</v>
      </c>
      <c r="R367" s="25">
        <v>0</v>
      </c>
      <c r="S367" s="25">
        <v>0</v>
      </c>
      <c r="T367" s="19" t="str">
        <f t="shared" si="82"/>
        <v/>
      </c>
      <c r="U367" s="19" t="str">
        <f t="shared" si="83"/>
        <v/>
      </c>
      <c r="V367" s="19" t="str">
        <f>VLOOKUP(G367,角色!AW:BC,主动技能!F367+1,FALSE)</f>
        <v>skill_01</v>
      </c>
      <c r="W367" s="19"/>
      <c r="X367" s="19"/>
      <c r="Y367" s="19">
        <f t="shared" si="84"/>
        <v>0</v>
      </c>
      <c r="Z367" s="19">
        <f>IF(VLOOKUP(C367,角色!CC:CI,主动技能!F367*2,FALSE)=0,"",VLOOKUP(C367,角色!CC:CI,主动技能!F367*2,FALSE))</f>
        <v>100</v>
      </c>
      <c r="AA367" s="19">
        <f>IF(VLOOKUP(C367,角色!CC:CI,主动技能!F367*2+1,FALSE)=0,0,VLOOKUP(C367,角色!CC:CI,主动技能!F367*2+1,FALSE))</f>
        <v>10</v>
      </c>
      <c r="AB367" s="19">
        <f>IF(INT(VLOOKUP(E367,角色属性概况!I:M,3,FALSE)*AA367/100)=0,"",(INT(VLOOKUP(E367,角色属性概况!I:M,3,FALSE)*AA367/100)))</f>
        <v>110</v>
      </c>
      <c r="AC367" s="19"/>
      <c r="AD367" s="19"/>
      <c r="AE367" s="25">
        <f>(VLOOKUP(G367,角色!V:AE,主动技能!F367+7,FALSE))</f>
        <v>1</v>
      </c>
      <c r="AF367" s="19">
        <f>VLOOKUP(F367,对应表!AY:BA,3,FALSE)</f>
        <v>0</v>
      </c>
      <c r="AG367" s="19">
        <f>VLOOKUP(F367,对应表!AY:BA,2,FALSE)</f>
        <v>0</v>
      </c>
      <c r="AH367" s="25" t="str">
        <f>VLOOKUP(F367,特效对应!F:G,2,FALSE)</f>
        <v>attack</v>
      </c>
      <c r="AJ367">
        <f t="shared" si="88"/>
        <v>1</v>
      </c>
      <c r="AK367" s="19"/>
      <c r="AL367" s="19"/>
      <c r="AM367" s="19"/>
      <c r="AN367" s="19"/>
      <c r="AO367" s="19"/>
      <c r="AP367" s="19"/>
      <c r="AQ367" s="6" t="str">
        <f>_xlfn.IFNA(IF(IF($AK367=AQ$5,VLOOKUP(AL367,buff!$K:$L,2,FALSE),"")=0,"",IF($AK367=AQ$5,VLOOKUP(AL367,buff!$K:$L,2,FALSE),"")),"")</f>
        <v/>
      </c>
      <c r="AR367" s="6" t="str">
        <f>_xlfn.IFNA(IF(IF($AK367=AR$5,VLOOKUP(AM367,buff!$K:$L,2,FALSE),"")=0,"",IF($AK367=AR$5,VLOOKUP(AM367,buff!$K:$L,2,FALSE),"")),"")</f>
        <v/>
      </c>
      <c r="AS367" s="6" t="str">
        <f>_xlfn.IFNA(IF(IF($AK367=AS$5,VLOOKUP(AN367,buff!$K:$L,2,FALSE),"")=0,"",IF($AK367=AS$5,VLOOKUP(AN367,buff!$K:$L,2,FALSE),"")),"")</f>
        <v/>
      </c>
      <c r="AT367" s="6" t="str">
        <f>_xlfn.IFNA(IF(IF($AK367=AT$5,VLOOKUP(AO367,buff!$K:$L,2,FALSE),"")=0,"",IF($AK367=AT$5,VLOOKUP(AO367,buff!$K:$L,2,FALSE),"")),"")</f>
        <v/>
      </c>
      <c r="AU367" s="6" t="str">
        <f>_xlfn.IFNA(IF(IF($AK367=AU$5,VLOOKUP(AP367,buff!$K:$L,2,FALSE),"")=0,"",IF($AK367=AU$5,VLOOKUP(AP367,buff!$K:$L,2,FALSE),"")),"")</f>
        <v/>
      </c>
      <c r="AV367" s="6" t="str">
        <f>_xlfn.IFNA(IF(IF($AK367=AV$5,VLOOKUP(AL367,buff!$K:$L,2,FALSE),"")=0,"",IF($AK367=AV$5,VLOOKUP(AL367,buff!$K:$L,2,FALSE),"")),"")</f>
        <v/>
      </c>
      <c r="AW367" s="6" t="str">
        <f>_xlfn.IFNA(IF(IF($AK367=AW$5,VLOOKUP(AM367,buff!$K:$L,2,FALSE),"")=0,"",IF($AK367=AW$5,VLOOKUP(AM367,buff!$K:$L,2,FALSE),"")),"")</f>
        <v/>
      </c>
      <c r="AX367" s="6" t="str">
        <f>_xlfn.IFNA(IF(IF($AK367=AX$5,VLOOKUP(AN367,buff!$K:$L,2,FALSE),"")=0,"",IF($AK367=AX$5,VLOOKUP(AN367,buff!$K:$L,2,FALSE),"")),"")</f>
        <v/>
      </c>
      <c r="AY367" s="6" t="str">
        <f>_xlfn.IFNA(IF(IF($AK367=AY$5,VLOOKUP(AO367,buff!$K:$L,2,FALSE),"")=0,"",IF($AK367=AY$5,VLOOKUP(AO367,buff!$K:$L,2,FALSE),"")),"")</f>
        <v/>
      </c>
      <c r="AZ367" s="6" t="str">
        <f>_xlfn.IFNA(IF(IF($AK367=AZ$5,VLOOKUP(AP367,buff!$K:$L,2,FALSE),"")=0,"",IF($AK367=AZ$5,VLOOKUP(AP367,buff!$K:$L,2,FALSE),"")),"")</f>
        <v/>
      </c>
      <c r="BA367" s="6" t="e">
        <f>VLOOKUP(AL367,buff!$K:$P,6,FALSE)</f>
        <v>#N/A</v>
      </c>
      <c r="BB367" s="6" t="e">
        <f>VLOOKUP(AM367,buff!$K:$P,6,FALSE)</f>
        <v>#N/A</v>
      </c>
      <c r="BC367" s="6" t="e">
        <f>VLOOKUP(AN367,buff!$K:$P,6,FALSE)</f>
        <v>#N/A</v>
      </c>
      <c r="BD367">
        <f t="shared" si="89"/>
        <v>0</v>
      </c>
      <c r="BE367">
        <f t="shared" si="90"/>
        <v>0</v>
      </c>
      <c r="BF367" s="22">
        <f t="shared" si="91"/>
        <v>100701</v>
      </c>
      <c r="BG367" s="19"/>
      <c r="BH367" s="19"/>
      <c r="BI367" s="19"/>
      <c r="BJ367" s="19"/>
      <c r="BK367" s="19"/>
      <c r="BL367" s="19"/>
    </row>
    <row r="368" spans="1:64" x14ac:dyDescent="0.15">
      <c r="A368" t="str">
        <f t="shared" si="81"/>
        <v>艾德蒙主动技能1等级2</v>
      </c>
      <c r="B368" s="8">
        <f t="shared" si="85"/>
        <v>10070102</v>
      </c>
      <c r="C368" s="8" t="str">
        <f>VLOOKUP(G368,角色!A:B,2,FALSE)</f>
        <v>艾德蒙</v>
      </c>
      <c r="D368" s="8" t="str">
        <f t="shared" si="86"/>
        <v>主动技能1</v>
      </c>
      <c r="E368" s="8">
        <f t="shared" si="92"/>
        <v>2</v>
      </c>
      <c r="F368" s="8">
        <f t="shared" si="93"/>
        <v>1</v>
      </c>
      <c r="G368" s="8">
        <f t="shared" si="94"/>
        <v>7</v>
      </c>
      <c r="H368" s="4" t="s">
        <v>426</v>
      </c>
      <c r="I368" s="20" t="str">
        <f t="shared" ref="I368:I431" si="96">"对敌方"&amp;L368&amp;"攻击，造成"&amp;Z368&amp;"%攻击力（+"&amp;AB368&amp;"）点伤害。"</f>
        <v>对敌方单体攻击，造成100%攻击力（+122）点伤害。</v>
      </c>
      <c r="J368" s="4" t="s">
        <v>277</v>
      </c>
      <c r="K368" s="1" t="s">
        <v>102</v>
      </c>
      <c r="L368" s="20" t="s">
        <v>106</v>
      </c>
      <c r="M368" s="4"/>
      <c r="N368" s="4">
        <v>100</v>
      </c>
      <c r="O368" s="20">
        <f>VLOOKUP(L368,对应表!BK:BL,2,FALSE)</f>
        <v>0</v>
      </c>
      <c r="P368" s="25" t="str">
        <f>_xlfn.IFNA(VLOOKUP(G368,角色!V:AE,主动技能!F368+1,FALSE),"")</f>
        <v>|||</v>
      </c>
      <c r="Q368" s="25">
        <f>(VLOOKUP(G368,角色!V:AE,主动技能!F368+4,FALSE))</f>
        <v>1</v>
      </c>
      <c r="R368" s="25">
        <v>0</v>
      </c>
      <c r="S368" s="25">
        <v>0</v>
      </c>
      <c r="T368" s="6" t="str">
        <f t="shared" si="82"/>
        <v/>
      </c>
      <c r="U368" s="6" t="str">
        <f t="shared" si="83"/>
        <v/>
      </c>
      <c r="V368" s="19" t="str">
        <f>VLOOKUP(G368,角色!AW:BC,主动技能!F368+1,FALSE)</f>
        <v>skill_01</v>
      </c>
      <c r="Y368">
        <f t="shared" si="84"/>
        <v>0</v>
      </c>
      <c r="Z368" s="19">
        <f>IF(VLOOKUP(C368,角色!CC:CI,主动技能!F368*2,FALSE)=0,"",VLOOKUP(C368,角色!CC:CI,主动技能!F368*2,FALSE))</f>
        <v>100</v>
      </c>
      <c r="AA368" s="19">
        <f>IF(VLOOKUP(C368,角色!CC:CI,主动技能!F368*2+1,FALSE)=0,0,VLOOKUP(C368,角色!CC:CI,主动技能!F368*2+1,FALSE))</f>
        <v>10</v>
      </c>
      <c r="AB368" s="19">
        <f>IF(INT(VLOOKUP(E368,角色属性概况!I:M,3,FALSE)*AA368/100)=0,"",(INT(VLOOKUP(E368,角色属性概况!I:M,3,FALSE)*AA368/100)))</f>
        <v>122</v>
      </c>
      <c r="AE368" s="25">
        <f>(VLOOKUP(G368,角色!V:AE,主动技能!F368+7,FALSE))</f>
        <v>1</v>
      </c>
      <c r="AF368" s="19">
        <f>VLOOKUP(F368,对应表!AY:BA,3,FALSE)</f>
        <v>0</v>
      </c>
      <c r="AG368" s="19">
        <f>VLOOKUP(F368,对应表!AY:BA,2,FALSE)</f>
        <v>0</v>
      </c>
      <c r="AH368" s="25" t="str">
        <f>VLOOKUP(F368,特效对应!F:G,2,FALSE)</f>
        <v>attack</v>
      </c>
      <c r="AJ368">
        <f t="shared" si="88"/>
        <v>2</v>
      </c>
      <c r="AQ368" s="6" t="str">
        <f>_xlfn.IFNA(IF(IF($AK368=AQ$5,VLOOKUP(AL368,buff!$K:$L,2,FALSE),"")=0,"",IF($AK368=AQ$5,VLOOKUP(AL368,buff!$K:$L,2,FALSE),"")),"")</f>
        <v/>
      </c>
      <c r="AR368" s="6" t="str">
        <f>_xlfn.IFNA(IF(IF($AK368=AR$5,VLOOKUP(AM368,buff!$K:$L,2,FALSE),"")=0,"",IF($AK368=AR$5,VLOOKUP(AM368,buff!$K:$L,2,FALSE),"")),"")</f>
        <v/>
      </c>
      <c r="AS368" s="6" t="str">
        <f>_xlfn.IFNA(IF(IF($AK368=AS$5,VLOOKUP(AN368,buff!$K:$L,2,FALSE),"")=0,"",IF($AK368=AS$5,VLOOKUP(AN368,buff!$K:$L,2,FALSE),"")),"")</f>
        <v/>
      </c>
      <c r="AT368" s="6" t="str">
        <f>_xlfn.IFNA(IF(IF($AK368=AT$5,VLOOKUP(AO368,buff!$K:$L,2,FALSE),"")=0,"",IF($AK368=AT$5,VLOOKUP(AO368,buff!$K:$L,2,FALSE),"")),"")</f>
        <v/>
      </c>
      <c r="AU368" s="6" t="str">
        <f>_xlfn.IFNA(IF(IF($AK368=AU$5,VLOOKUP(AP368,buff!$K:$L,2,FALSE),"")=0,"",IF($AK368=AU$5,VLOOKUP(AP368,buff!$K:$L,2,FALSE),"")),"")</f>
        <v/>
      </c>
      <c r="AV368" s="6" t="str">
        <f>_xlfn.IFNA(IF(IF($AK368=AV$5,VLOOKUP(AL368,buff!$K:$L,2,FALSE),"")=0,"",IF($AK368=AV$5,VLOOKUP(AL368,buff!$K:$L,2,FALSE),"")),"")</f>
        <v/>
      </c>
      <c r="AW368" s="6" t="str">
        <f>_xlfn.IFNA(IF(IF($AK368=AW$5,VLOOKUP(AM368,buff!$K:$L,2,FALSE),"")=0,"",IF($AK368=AW$5,VLOOKUP(AM368,buff!$K:$L,2,FALSE),"")),"")</f>
        <v/>
      </c>
      <c r="AX368" s="6" t="str">
        <f>_xlfn.IFNA(IF(IF($AK368=AX$5,VLOOKUP(AN368,buff!$K:$L,2,FALSE),"")=0,"",IF($AK368=AX$5,VLOOKUP(AN368,buff!$K:$L,2,FALSE),"")),"")</f>
        <v/>
      </c>
      <c r="AY368" s="6" t="str">
        <f>_xlfn.IFNA(IF(IF($AK368=AY$5,VLOOKUP(AO368,buff!$K:$L,2,FALSE),"")=0,"",IF($AK368=AY$5,VLOOKUP(AO368,buff!$K:$L,2,FALSE),"")),"")</f>
        <v/>
      </c>
      <c r="AZ368" s="6" t="str">
        <f>_xlfn.IFNA(IF(IF($AK368=AZ$5,VLOOKUP(AP368,buff!$K:$L,2,FALSE),"")=0,"",IF($AK368=AZ$5,VLOOKUP(AP368,buff!$K:$L,2,FALSE),"")),"")</f>
        <v/>
      </c>
      <c r="BA368" s="6" t="e">
        <f>VLOOKUP(AL368,buff!$K:$P,6,FALSE)</f>
        <v>#N/A</v>
      </c>
      <c r="BB368" s="6" t="e">
        <f>VLOOKUP(AM368,buff!$K:$P,6,FALSE)</f>
        <v>#N/A</v>
      </c>
      <c r="BC368" s="6" t="e">
        <f>VLOOKUP(AN368,buff!$K:$P,6,FALSE)</f>
        <v>#N/A</v>
      </c>
      <c r="BD368">
        <f t="shared" si="89"/>
        <v>0</v>
      </c>
      <c r="BE368">
        <f t="shared" si="90"/>
        <v>0</v>
      </c>
      <c r="BF368" s="22">
        <f t="shared" si="91"/>
        <v>100701</v>
      </c>
    </row>
    <row r="369" spans="1:58" x14ac:dyDescent="0.15">
      <c r="A369" t="str">
        <f t="shared" si="81"/>
        <v>艾德蒙主动技能1等级3</v>
      </c>
      <c r="B369" s="8">
        <f t="shared" si="85"/>
        <v>10070103</v>
      </c>
      <c r="C369" s="8" t="str">
        <f>VLOOKUP(G369,角色!A:B,2,FALSE)</f>
        <v>艾德蒙</v>
      </c>
      <c r="D369" s="8" t="str">
        <f t="shared" si="86"/>
        <v>主动技能1</v>
      </c>
      <c r="E369" s="8">
        <f t="shared" si="92"/>
        <v>3</v>
      </c>
      <c r="F369" s="8">
        <f t="shared" si="93"/>
        <v>1</v>
      </c>
      <c r="G369" s="8">
        <f t="shared" si="94"/>
        <v>7</v>
      </c>
      <c r="H369" s="4" t="s">
        <v>426</v>
      </c>
      <c r="I369" s="20" t="str">
        <f t="shared" si="96"/>
        <v>对敌方单体攻击，造成100%攻击力（+161）点伤害。</v>
      </c>
      <c r="J369" s="4" t="s">
        <v>277</v>
      </c>
      <c r="K369" s="1" t="s">
        <v>102</v>
      </c>
      <c r="L369" s="20" t="s">
        <v>106</v>
      </c>
      <c r="M369" s="4"/>
      <c r="N369" s="4">
        <v>100</v>
      </c>
      <c r="O369" s="20">
        <f>VLOOKUP(L369,对应表!BK:BL,2,FALSE)</f>
        <v>0</v>
      </c>
      <c r="P369" s="25" t="str">
        <f>_xlfn.IFNA(VLOOKUP(G369,角色!V:AE,主动技能!F369+1,FALSE),"")</f>
        <v>|||</v>
      </c>
      <c r="Q369" s="25">
        <f>(VLOOKUP(G369,角色!V:AE,主动技能!F369+4,FALSE))</f>
        <v>1</v>
      </c>
      <c r="R369" s="25">
        <v>0</v>
      </c>
      <c r="S369" s="25">
        <v>0</v>
      </c>
      <c r="T369" s="6" t="str">
        <f t="shared" si="82"/>
        <v/>
      </c>
      <c r="U369" s="6" t="str">
        <f t="shared" si="83"/>
        <v/>
      </c>
      <c r="V369" s="19" t="str">
        <f>VLOOKUP(G369,角色!AW:BC,主动技能!F369+1,FALSE)</f>
        <v>skill_01</v>
      </c>
      <c r="Y369">
        <f t="shared" si="84"/>
        <v>0</v>
      </c>
      <c r="Z369" s="19">
        <f>IF(VLOOKUP(C369,角色!CC:CI,主动技能!F369*2,FALSE)=0,"",VLOOKUP(C369,角色!CC:CI,主动技能!F369*2,FALSE))</f>
        <v>100</v>
      </c>
      <c r="AA369" s="19">
        <f>IF(VLOOKUP(C369,角色!CC:CI,主动技能!F369*2+1,FALSE)=0,0,VLOOKUP(C369,角色!CC:CI,主动技能!F369*2+1,FALSE))</f>
        <v>10</v>
      </c>
      <c r="AB369" s="19">
        <f>IF(INT(VLOOKUP(E369,角色属性概况!I:M,3,FALSE)*AA369/100)=0,"",(INT(VLOOKUP(E369,角色属性概况!I:M,3,FALSE)*AA369/100)))</f>
        <v>161</v>
      </c>
      <c r="AE369" s="25">
        <f>(VLOOKUP(G369,角色!V:AE,主动技能!F369+7,FALSE))</f>
        <v>1</v>
      </c>
      <c r="AF369" s="19">
        <f>VLOOKUP(F369,对应表!AY:BA,3,FALSE)</f>
        <v>0</v>
      </c>
      <c r="AG369" s="19">
        <f>VLOOKUP(F369,对应表!AY:BA,2,FALSE)</f>
        <v>0</v>
      </c>
      <c r="AH369" s="25" t="str">
        <f>VLOOKUP(F369,特效对应!F:G,2,FALSE)</f>
        <v>attack</v>
      </c>
      <c r="AJ369">
        <f t="shared" si="88"/>
        <v>3</v>
      </c>
      <c r="AQ369" s="6" t="str">
        <f>_xlfn.IFNA(IF(IF($AK369=AQ$5,VLOOKUP(AL369,buff!$K:$L,2,FALSE),"")=0,"",IF($AK369=AQ$5,VLOOKUP(AL369,buff!$K:$L,2,FALSE),"")),"")</f>
        <v/>
      </c>
      <c r="AR369" s="6" t="str">
        <f>_xlfn.IFNA(IF(IF($AK369=AR$5,VLOOKUP(AM369,buff!$K:$L,2,FALSE),"")=0,"",IF($AK369=AR$5,VLOOKUP(AM369,buff!$K:$L,2,FALSE),"")),"")</f>
        <v/>
      </c>
      <c r="AS369" s="6" t="str">
        <f>_xlfn.IFNA(IF(IF($AK369=AS$5,VLOOKUP(AN369,buff!$K:$L,2,FALSE),"")=0,"",IF($AK369=AS$5,VLOOKUP(AN369,buff!$K:$L,2,FALSE),"")),"")</f>
        <v/>
      </c>
      <c r="AT369" s="6" t="str">
        <f>_xlfn.IFNA(IF(IF($AK369=AT$5,VLOOKUP(AO369,buff!$K:$L,2,FALSE),"")=0,"",IF($AK369=AT$5,VLOOKUP(AO369,buff!$K:$L,2,FALSE),"")),"")</f>
        <v/>
      </c>
      <c r="AU369" s="6" t="str">
        <f>_xlfn.IFNA(IF(IF($AK369=AU$5,VLOOKUP(AP369,buff!$K:$L,2,FALSE),"")=0,"",IF($AK369=AU$5,VLOOKUP(AP369,buff!$K:$L,2,FALSE),"")),"")</f>
        <v/>
      </c>
      <c r="AV369" s="6" t="str">
        <f>_xlfn.IFNA(IF(IF($AK369=AV$5,VLOOKUP(AL369,buff!$K:$L,2,FALSE),"")=0,"",IF($AK369=AV$5,VLOOKUP(AL369,buff!$K:$L,2,FALSE),"")),"")</f>
        <v/>
      </c>
      <c r="AW369" s="6" t="str">
        <f>_xlfn.IFNA(IF(IF($AK369=AW$5,VLOOKUP(AM369,buff!$K:$L,2,FALSE),"")=0,"",IF($AK369=AW$5,VLOOKUP(AM369,buff!$K:$L,2,FALSE),"")),"")</f>
        <v/>
      </c>
      <c r="AX369" s="6" t="str">
        <f>_xlfn.IFNA(IF(IF($AK369=AX$5,VLOOKUP(AN369,buff!$K:$L,2,FALSE),"")=0,"",IF($AK369=AX$5,VLOOKUP(AN369,buff!$K:$L,2,FALSE),"")),"")</f>
        <v/>
      </c>
      <c r="AY369" s="6" t="str">
        <f>_xlfn.IFNA(IF(IF($AK369=AY$5,VLOOKUP(AO369,buff!$K:$L,2,FALSE),"")=0,"",IF($AK369=AY$5,VLOOKUP(AO369,buff!$K:$L,2,FALSE),"")),"")</f>
        <v/>
      </c>
      <c r="AZ369" s="6" t="str">
        <f>_xlfn.IFNA(IF(IF($AK369=AZ$5,VLOOKUP(AP369,buff!$K:$L,2,FALSE),"")=0,"",IF($AK369=AZ$5,VLOOKUP(AP369,buff!$K:$L,2,FALSE),"")),"")</f>
        <v/>
      </c>
      <c r="BA369" s="6" t="e">
        <f>VLOOKUP(AL369,buff!$K:$P,6,FALSE)</f>
        <v>#N/A</v>
      </c>
      <c r="BB369" s="6" t="e">
        <f>VLOOKUP(AM369,buff!$K:$P,6,FALSE)</f>
        <v>#N/A</v>
      </c>
      <c r="BC369" s="6" t="e">
        <f>VLOOKUP(AN369,buff!$K:$P,6,FALSE)</f>
        <v>#N/A</v>
      </c>
      <c r="BD369">
        <f t="shared" si="89"/>
        <v>0</v>
      </c>
      <c r="BE369">
        <f t="shared" si="90"/>
        <v>0</v>
      </c>
      <c r="BF369" s="22">
        <f t="shared" si="91"/>
        <v>100701</v>
      </c>
    </row>
    <row r="370" spans="1:58" x14ac:dyDescent="0.15">
      <c r="A370" t="str">
        <f t="shared" si="81"/>
        <v>艾德蒙主动技能1等级4</v>
      </c>
      <c r="B370" s="8">
        <f t="shared" si="85"/>
        <v>10070104</v>
      </c>
      <c r="C370" s="8" t="str">
        <f>VLOOKUP(G370,角色!A:B,2,FALSE)</f>
        <v>艾德蒙</v>
      </c>
      <c r="D370" s="8" t="str">
        <f t="shared" si="86"/>
        <v>主动技能1</v>
      </c>
      <c r="E370" s="8">
        <f t="shared" si="92"/>
        <v>4</v>
      </c>
      <c r="F370" s="8">
        <f t="shared" si="93"/>
        <v>1</v>
      </c>
      <c r="G370" s="8">
        <f t="shared" si="94"/>
        <v>7</v>
      </c>
      <c r="H370" s="4" t="s">
        <v>426</v>
      </c>
      <c r="I370" s="20" t="str">
        <f t="shared" si="96"/>
        <v>对敌方单体攻击，造成100%攻击力（+249）点伤害。</v>
      </c>
      <c r="J370" s="4" t="s">
        <v>277</v>
      </c>
      <c r="K370" s="1" t="s">
        <v>102</v>
      </c>
      <c r="L370" s="20" t="s">
        <v>106</v>
      </c>
      <c r="M370" s="4"/>
      <c r="N370" s="4">
        <v>100</v>
      </c>
      <c r="O370" s="20">
        <f>VLOOKUP(L370,对应表!BK:BL,2,FALSE)</f>
        <v>0</v>
      </c>
      <c r="P370" s="25" t="str">
        <f>_xlfn.IFNA(VLOOKUP(G370,角色!V:AE,主动技能!F370+1,FALSE),"")</f>
        <v>|||</v>
      </c>
      <c r="Q370" s="25">
        <f>(VLOOKUP(G370,角色!V:AE,主动技能!F370+4,FALSE))</f>
        <v>1</v>
      </c>
      <c r="R370" s="25">
        <v>0</v>
      </c>
      <c r="S370" s="25">
        <v>0</v>
      </c>
      <c r="T370" s="6" t="str">
        <f t="shared" si="82"/>
        <v/>
      </c>
      <c r="U370" s="6" t="str">
        <f t="shared" si="83"/>
        <v/>
      </c>
      <c r="V370" s="19" t="str">
        <f>VLOOKUP(G370,角色!AW:BC,主动技能!F370+1,FALSE)</f>
        <v>skill_01</v>
      </c>
      <c r="Y370">
        <f t="shared" si="84"/>
        <v>0</v>
      </c>
      <c r="Z370" s="19">
        <f>IF(VLOOKUP(C370,角色!CC:CI,主动技能!F370*2,FALSE)=0,"",VLOOKUP(C370,角色!CC:CI,主动技能!F370*2,FALSE))</f>
        <v>100</v>
      </c>
      <c r="AA370" s="19">
        <f>IF(VLOOKUP(C370,角色!CC:CI,主动技能!F370*2+1,FALSE)=0,0,VLOOKUP(C370,角色!CC:CI,主动技能!F370*2+1,FALSE))</f>
        <v>10</v>
      </c>
      <c r="AB370" s="19">
        <f>IF(INT(VLOOKUP(E370,角色属性概况!I:M,3,FALSE)*AA370/100)=0,"",(INT(VLOOKUP(E370,角色属性概况!I:M,3,FALSE)*AA370/100)))</f>
        <v>249</v>
      </c>
      <c r="AE370" s="25">
        <f>(VLOOKUP(G370,角色!V:AE,主动技能!F370+7,FALSE))</f>
        <v>1</v>
      </c>
      <c r="AF370" s="19">
        <f>VLOOKUP(F370,对应表!AY:BA,3,FALSE)</f>
        <v>0</v>
      </c>
      <c r="AG370" s="19">
        <f>VLOOKUP(F370,对应表!AY:BA,2,FALSE)</f>
        <v>0</v>
      </c>
      <c r="AH370" s="25" t="str">
        <f>VLOOKUP(F370,特效对应!F:G,2,FALSE)</f>
        <v>attack</v>
      </c>
      <c r="AJ370">
        <f t="shared" si="88"/>
        <v>4</v>
      </c>
      <c r="AQ370" s="6" t="str">
        <f>_xlfn.IFNA(IF(IF($AK370=AQ$5,VLOOKUP(AL370,buff!$K:$L,2,FALSE),"")=0,"",IF($AK370=AQ$5,VLOOKUP(AL370,buff!$K:$L,2,FALSE),"")),"")</f>
        <v/>
      </c>
      <c r="AR370" s="6" t="str">
        <f>_xlfn.IFNA(IF(IF($AK370=AR$5,VLOOKUP(AM370,buff!$K:$L,2,FALSE),"")=0,"",IF($AK370=AR$5,VLOOKUP(AM370,buff!$K:$L,2,FALSE),"")),"")</f>
        <v/>
      </c>
      <c r="AS370" s="6" t="str">
        <f>_xlfn.IFNA(IF(IF($AK370=AS$5,VLOOKUP(AN370,buff!$K:$L,2,FALSE),"")=0,"",IF($AK370=AS$5,VLOOKUP(AN370,buff!$K:$L,2,FALSE),"")),"")</f>
        <v/>
      </c>
      <c r="AT370" s="6" t="str">
        <f>_xlfn.IFNA(IF(IF($AK370=AT$5,VLOOKUP(AO370,buff!$K:$L,2,FALSE),"")=0,"",IF($AK370=AT$5,VLOOKUP(AO370,buff!$K:$L,2,FALSE),"")),"")</f>
        <v/>
      </c>
      <c r="AU370" s="6" t="str">
        <f>_xlfn.IFNA(IF(IF($AK370=AU$5,VLOOKUP(AP370,buff!$K:$L,2,FALSE),"")=0,"",IF($AK370=AU$5,VLOOKUP(AP370,buff!$K:$L,2,FALSE),"")),"")</f>
        <v/>
      </c>
      <c r="AV370" s="6" t="str">
        <f>_xlfn.IFNA(IF(IF($AK370=AV$5,VLOOKUP(AL370,buff!$K:$L,2,FALSE),"")=0,"",IF($AK370=AV$5,VLOOKUP(AL370,buff!$K:$L,2,FALSE),"")),"")</f>
        <v/>
      </c>
      <c r="AW370" s="6" t="str">
        <f>_xlfn.IFNA(IF(IF($AK370=AW$5,VLOOKUP(AM370,buff!$K:$L,2,FALSE),"")=0,"",IF($AK370=AW$5,VLOOKUP(AM370,buff!$K:$L,2,FALSE),"")),"")</f>
        <v/>
      </c>
      <c r="AX370" s="6" t="str">
        <f>_xlfn.IFNA(IF(IF($AK370=AX$5,VLOOKUP(AN370,buff!$K:$L,2,FALSE),"")=0,"",IF($AK370=AX$5,VLOOKUP(AN370,buff!$K:$L,2,FALSE),"")),"")</f>
        <v/>
      </c>
      <c r="AY370" s="6" t="str">
        <f>_xlfn.IFNA(IF(IF($AK370=AY$5,VLOOKUP(AO370,buff!$K:$L,2,FALSE),"")=0,"",IF($AK370=AY$5,VLOOKUP(AO370,buff!$K:$L,2,FALSE),"")),"")</f>
        <v/>
      </c>
      <c r="AZ370" s="6" t="str">
        <f>_xlfn.IFNA(IF(IF($AK370=AZ$5,VLOOKUP(AP370,buff!$K:$L,2,FALSE),"")=0,"",IF($AK370=AZ$5,VLOOKUP(AP370,buff!$K:$L,2,FALSE),"")),"")</f>
        <v/>
      </c>
      <c r="BA370" s="6" t="e">
        <f>VLOOKUP(AL370,buff!$K:$P,6,FALSE)</f>
        <v>#N/A</v>
      </c>
      <c r="BB370" s="6" t="e">
        <f>VLOOKUP(AM370,buff!$K:$P,6,FALSE)</f>
        <v>#N/A</v>
      </c>
      <c r="BC370" s="6" t="e">
        <f>VLOOKUP(AN370,buff!$K:$P,6,FALSE)</f>
        <v>#N/A</v>
      </c>
      <c r="BD370">
        <f t="shared" si="89"/>
        <v>0</v>
      </c>
      <c r="BE370">
        <f t="shared" si="90"/>
        <v>0</v>
      </c>
      <c r="BF370" s="22">
        <f t="shared" si="91"/>
        <v>100701</v>
      </c>
    </row>
    <row r="371" spans="1:58" x14ac:dyDescent="0.15">
      <c r="A371" t="str">
        <f t="shared" si="81"/>
        <v>艾德蒙主动技能1等级5</v>
      </c>
      <c r="B371" s="8">
        <f t="shared" si="85"/>
        <v>10070105</v>
      </c>
      <c r="C371" s="8" t="str">
        <f>VLOOKUP(G371,角色!A:B,2,FALSE)</f>
        <v>艾德蒙</v>
      </c>
      <c r="D371" s="8" t="str">
        <f t="shared" si="86"/>
        <v>主动技能1</v>
      </c>
      <c r="E371" s="8">
        <f t="shared" si="92"/>
        <v>5</v>
      </c>
      <c r="F371" s="8">
        <f t="shared" si="93"/>
        <v>1</v>
      </c>
      <c r="G371" s="8">
        <f t="shared" si="94"/>
        <v>7</v>
      </c>
      <c r="H371" s="4" t="s">
        <v>426</v>
      </c>
      <c r="I371" s="20" t="str">
        <f t="shared" si="96"/>
        <v>对敌方单体攻击，造成100%攻击力（+373）点伤害。</v>
      </c>
      <c r="J371" s="4" t="s">
        <v>277</v>
      </c>
      <c r="K371" s="1" t="s">
        <v>102</v>
      </c>
      <c r="L371" s="20" t="s">
        <v>106</v>
      </c>
      <c r="M371" s="4"/>
      <c r="N371" s="4">
        <v>100</v>
      </c>
      <c r="O371" s="20">
        <f>VLOOKUP(L371,对应表!BK:BL,2,FALSE)</f>
        <v>0</v>
      </c>
      <c r="P371" s="25" t="str">
        <f>_xlfn.IFNA(VLOOKUP(G371,角色!V:AE,主动技能!F371+1,FALSE),"")</f>
        <v>|||</v>
      </c>
      <c r="Q371" s="25">
        <f>(VLOOKUP(G371,角色!V:AE,主动技能!F371+4,FALSE))</f>
        <v>1</v>
      </c>
      <c r="R371" s="25">
        <v>0</v>
      </c>
      <c r="S371" s="25">
        <v>0</v>
      </c>
      <c r="T371" s="6" t="str">
        <f t="shared" si="82"/>
        <v/>
      </c>
      <c r="U371" s="6" t="str">
        <f t="shared" si="83"/>
        <v/>
      </c>
      <c r="V371" s="19" t="str">
        <f>VLOOKUP(G371,角色!AW:BC,主动技能!F371+1,FALSE)</f>
        <v>skill_01</v>
      </c>
      <c r="Y371">
        <f t="shared" si="84"/>
        <v>0</v>
      </c>
      <c r="Z371" s="19">
        <f>IF(VLOOKUP(C371,角色!CC:CI,主动技能!F371*2,FALSE)=0,"",VLOOKUP(C371,角色!CC:CI,主动技能!F371*2,FALSE))</f>
        <v>100</v>
      </c>
      <c r="AA371" s="19">
        <f>IF(VLOOKUP(C371,角色!CC:CI,主动技能!F371*2+1,FALSE)=0,0,VLOOKUP(C371,角色!CC:CI,主动技能!F371*2+1,FALSE))</f>
        <v>10</v>
      </c>
      <c r="AB371" s="19">
        <f>IF(INT(VLOOKUP(E371,角色属性概况!I:M,3,FALSE)*AA371/100)=0,"",(INT(VLOOKUP(E371,角色属性概况!I:M,3,FALSE)*AA371/100)))</f>
        <v>373</v>
      </c>
      <c r="AE371" s="25">
        <f>(VLOOKUP(G371,角色!V:AE,主动技能!F371+7,FALSE))</f>
        <v>1</v>
      </c>
      <c r="AF371" s="19">
        <f>VLOOKUP(F371,对应表!AY:BA,3,FALSE)</f>
        <v>0</v>
      </c>
      <c r="AG371" s="19">
        <f>VLOOKUP(F371,对应表!AY:BA,2,FALSE)</f>
        <v>0</v>
      </c>
      <c r="AH371" s="25" t="str">
        <f>VLOOKUP(F371,特效对应!F:G,2,FALSE)</f>
        <v>attack</v>
      </c>
      <c r="AJ371">
        <f t="shared" si="88"/>
        <v>5</v>
      </c>
      <c r="AQ371" s="6" t="str">
        <f>_xlfn.IFNA(IF(IF($AK371=AQ$5,VLOOKUP(AL371,buff!$K:$L,2,FALSE),"")=0,"",IF($AK371=AQ$5,VLOOKUP(AL371,buff!$K:$L,2,FALSE),"")),"")</f>
        <v/>
      </c>
      <c r="AR371" s="6" t="str">
        <f>_xlfn.IFNA(IF(IF($AK371=AR$5,VLOOKUP(AM371,buff!$K:$L,2,FALSE),"")=0,"",IF($AK371=AR$5,VLOOKUP(AM371,buff!$K:$L,2,FALSE),"")),"")</f>
        <v/>
      </c>
      <c r="AS371" s="6" t="str">
        <f>_xlfn.IFNA(IF(IF($AK371=AS$5,VLOOKUP(AN371,buff!$K:$L,2,FALSE),"")=0,"",IF($AK371=AS$5,VLOOKUP(AN371,buff!$K:$L,2,FALSE),"")),"")</f>
        <v/>
      </c>
      <c r="AT371" s="6" t="str">
        <f>_xlfn.IFNA(IF(IF($AK371=AT$5,VLOOKUP(AO371,buff!$K:$L,2,FALSE),"")=0,"",IF($AK371=AT$5,VLOOKUP(AO371,buff!$K:$L,2,FALSE),"")),"")</f>
        <v/>
      </c>
      <c r="AU371" s="6" t="str">
        <f>_xlfn.IFNA(IF(IF($AK371=AU$5,VLOOKUP(AP371,buff!$K:$L,2,FALSE),"")=0,"",IF($AK371=AU$5,VLOOKUP(AP371,buff!$K:$L,2,FALSE),"")),"")</f>
        <v/>
      </c>
      <c r="AV371" s="6" t="str">
        <f>_xlfn.IFNA(IF(IF($AK371=AV$5,VLOOKUP(AL371,buff!$K:$L,2,FALSE),"")=0,"",IF($AK371=AV$5,VLOOKUP(AL371,buff!$K:$L,2,FALSE),"")),"")</f>
        <v/>
      </c>
      <c r="AW371" s="6" t="str">
        <f>_xlfn.IFNA(IF(IF($AK371=AW$5,VLOOKUP(AM371,buff!$K:$L,2,FALSE),"")=0,"",IF($AK371=AW$5,VLOOKUP(AM371,buff!$K:$L,2,FALSE),"")),"")</f>
        <v/>
      </c>
      <c r="AX371" s="6" t="str">
        <f>_xlfn.IFNA(IF(IF($AK371=AX$5,VLOOKUP(AN371,buff!$K:$L,2,FALSE),"")=0,"",IF($AK371=AX$5,VLOOKUP(AN371,buff!$K:$L,2,FALSE),"")),"")</f>
        <v/>
      </c>
      <c r="AY371" s="6" t="str">
        <f>_xlfn.IFNA(IF(IF($AK371=AY$5,VLOOKUP(AO371,buff!$K:$L,2,FALSE),"")=0,"",IF($AK371=AY$5,VLOOKUP(AO371,buff!$K:$L,2,FALSE),"")),"")</f>
        <v/>
      </c>
      <c r="AZ371" s="6" t="str">
        <f>_xlfn.IFNA(IF(IF($AK371=AZ$5,VLOOKUP(AP371,buff!$K:$L,2,FALSE),"")=0,"",IF($AK371=AZ$5,VLOOKUP(AP371,buff!$K:$L,2,FALSE),"")),"")</f>
        <v/>
      </c>
      <c r="BA371" s="6" t="e">
        <f>VLOOKUP(AL371,buff!$K:$P,6,FALSE)</f>
        <v>#N/A</v>
      </c>
      <c r="BB371" s="6" t="e">
        <f>VLOOKUP(AM371,buff!$K:$P,6,FALSE)</f>
        <v>#N/A</v>
      </c>
      <c r="BC371" s="6" t="e">
        <f>VLOOKUP(AN371,buff!$K:$P,6,FALSE)</f>
        <v>#N/A</v>
      </c>
      <c r="BD371">
        <f t="shared" si="89"/>
        <v>0</v>
      </c>
      <c r="BE371">
        <f t="shared" si="90"/>
        <v>0</v>
      </c>
      <c r="BF371" s="22">
        <f t="shared" si="91"/>
        <v>100701</v>
      </c>
    </row>
    <row r="372" spans="1:58" x14ac:dyDescent="0.15">
      <c r="A372" t="str">
        <f t="shared" si="81"/>
        <v>艾德蒙主动技能1等级6</v>
      </c>
      <c r="B372" s="8">
        <f t="shared" si="85"/>
        <v>10070106</v>
      </c>
      <c r="C372" s="8" t="str">
        <f>VLOOKUP(G372,角色!A:B,2,FALSE)</f>
        <v>艾德蒙</v>
      </c>
      <c r="D372" s="8" t="str">
        <f t="shared" si="86"/>
        <v>主动技能1</v>
      </c>
      <c r="E372" s="8">
        <f t="shared" si="92"/>
        <v>6</v>
      </c>
      <c r="F372" s="8">
        <f t="shared" si="93"/>
        <v>1</v>
      </c>
      <c r="G372" s="8">
        <f t="shared" si="94"/>
        <v>7</v>
      </c>
      <c r="H372" s="4" t="s">
        <v>426</v>
      </c>
      <c r="I372" s="20" t="str">
        <f t="shared" si="96"/>
        <v>对敌方单体攻击，造成100%攻击力（+549）点伤害。</v>
      </c>
      <c r="J372" s="4" t="s">
        <v>277</v>
      </c>
      <c r="K372" s="1" t="s">
        <v>102</v>
      </c>
      <c r="L372" s="20" t="s">
        <v>106</v>
      </c>
      <c r="M372" s="4"/>
      <c r="N372" s="4">
        <v>100</v>
      </c>
      <c r="O372" s="20">
        <f>VLOOKUP(L372,对应表!BK:BL,2,FALSE)</f>
        <v>0</v>
      </c>
      <c r="P372" s="25" t="str">
        <f>_xlfn.IFNA(VLOOKUP(G372,角色!V:AE,主动技能!F372+1,FALSE),"")</f>
        <v>|||</v>
      </c>
      <c r="Q372" s="25">
        <f>(VLOOKUP(G372,角色!V:AE,主动技能!F372+4,FALSE))</f>
        <v>1</v>
      </c>
      <c r="R372" s="25">
        <v>0</v>
      </c>
      <c r="S372" s="25">
        <v>0</v>
      </c>
      <c r="T372" s="6" t="str">
        <f t="shared" si="82"/>
        <v/>
      </c>
      <c r="U372" s="6" t="str">
        <f t="shared" si="83"/>
        <v/>
      </c>
      <c r="V372" s="19" t="str">
        <f>VLOOKUP(G372,角色!AW:BC,主动技能!F372+1,FALSE)</f>
        <v>skill_01</v>
      </c>
      <c r="Y372">
        <f t="shared" si="84"/>
        <v>0</v>
      </c>
      <c r="Z372" s="19">
        <f>IF(VLOOKUP(C372,角色!CC:CI,主动技能!F372*2,FALSE)=0,"",VLOOKUP(C372,角色!CC:CI,主动技能!F372*2,FALSE))</f>
        <v>100</v>
      </c>
      <c r="AA372" s="19">
        <f>IF(VLOOKUP(C372,角色!CC:CI,主动技能!F372*2+1,FALSE)=0,0,VLOOKUP(C372,角色!CC:CI,主动技能!F372*2+1,FALSE))</f>
        <v>10</v>
      </c>
      <c r="AB372" s="19">
        <f>IF(INT(VLOOKUP(E372,角色属性概况!I:M,3,FALSE)*AA372/100)=0,"",(INT(VLOOKUP(E372,角色属性概况!I:M,3,FALSE)*AA372/100)))</f>
        <v>549</v>
      </c>
      <c r="AE372" s="25">
        <f>(VLOOKUP(G372,角色!V:AE,主动技能!F372+7,FALSE))</f>
        <v>1</v>
      </c>
      <c r="AF372" s="19">
        <f>VLOOKUP(F372,对应表!AY:BA,3,FALSE)</f>
        <v>0</v>
      </c>
      <c r="AG372" s="19">
        <f>VLOOKUP(F372,对应表!AY:BA,2,FALSE)</f>
        <v>0</v>
      </c>
      <c r="AH372" s="25" t="str">
        <f>VLOOKUP(F372,特效对应!F:G,2,FALSE)</f>
        <v>attack</v>
      </c>
      <c r="AJ372">
        <f t="shared" si="88"/>
        <v>6</v>
      </c>
      <c r="AQ372" s="6" t="str">
        <f>_xlfn.IFNA(IF(IF($AK372=AQ$5,VLOOKUP(AL372,buff!$K:$L,2,FALSE),"")=0,"",IF($AK372=AQ$5,VLOOKUP(AL372,buff!$K:$L,2,FALSE),"")),"")</f>
        <v/>
      </c>
      <c r="AR372" s="6" t="str">
        <f>_xlfn.IFNA(IF(IF($AK372=AR$5,VLOOKUP(AM372,buff!$K:$L,2,FALSE),"")=0,"",IF($AK372=AR$5,VLOOKUP(AM372,buff!$K:$L,2,FALSE),"")),"")</f>
        <v/>
      </c>
      <c r="AS372" s="6" t="str">
        <f>_xlfn.IFNA(IF(IF($AK372=AS$5,VLOOKUP(AN372,buff!$K:$L,2,FALSE),"")=0,"",IF($AK372=AS$5,VLOOKUP(AN372,buff!$K:$L,2,FALSE),"")),"")</f>
        <v/>
      </c>
      <c r="AT372" s="6" t="str">
        <f>_xlfn.IFNA(IF(IF($AK372=AT$5,VLOOKUP(AO372,buff!$K:$L,2,FALSE),"")=0,"",IF($AK372=AT$5,VLOOKUP(AO372,buff!$K:$L,2,FALSE),"")),"")</f>
        <v/>
      </c>
      <c r="AU372" s="6" t="str">
        <f>_xlfn.IFNA(IF(IF($AK372=AU$5,VLOOKUP(AP372,buff!$K:$L,2,FALSE),"")=0,"",IF($AK372=AU$5,VLOOKUP(AP372,buff!$K:$L,2,FALSE),"")),"")</f>
        <v/>
      </c>
      <c r="AV372" s="6" t="str">
        <f>_xlfn.IFNA(IF(IF($AK372=AV$5,VLOOKUP(AL372,buff!$K:$L,2,FALSE),"")=0,"",IF($AK372=AV$5,VLOOKUP(AL372,buff!$K:$L,2,FALSE),"")),"")</f>
        <v/>
      </c>
      <c r="AW372" s="6" t="str">
        <f>_xlfn.IFNA(IF(IF($AK372=AW$5,VLOOKUP(AM372,buff!$K:$L,2,FALSE),"")=0,"",IF($AK372=AW$5,VLOOKUP(AM372,buff!$K:$L,2,FALSE),"")),"")</f>
        <v/>
      </c>
      <c r="AX372" s="6" t="str">
        <f>_xlfn.IFNA(IF(IF($AK372=AX$5,VLOOKUP(AN372,buff!$K:$L,2,FALSE),"")=0,"",IF($AK372=AX$5,VLOOKUP(AN372,buff!$K:$L,2,FALSE),"")),"")</f>
        <v/>
      </c>
      <c r="AY372" s="6" t="str">
        <f>_xlfn.IFNA(IF(IF($AK372=AY$5,VLOOKUP(AO372,buff!$K:$L,2,FALSE),"")=0,"",IF($AK372=AY$5,VLOOKUP(AO372,buff!$K:$L,2,FALSE),"")),"")</f>
        <v/>
      </c>
      <c r="AZ372" s="6" t="str">
        <f>_xlfn.IFNA(IF(IF($AK372=AZ$5,VLOOKUP(AP372,buff!$K:$L,2,FALSE),"")=0,"",IF($AK372=AZ$5,VLOOKUP(AP372,buff!$K:$L,2,FALSE),"")),"")</f>
        <v/>
      </c>
      <c r="BA372" s="6" t="e">
        <f>VLOOKUP(AL372,buff!$K:$P,6,FALSE)</f>
        <v>#N/A</v>
      </c>
      <c r="BB372" s="6" t="e">
        <f>VLOOKUP(AM372,buff!$K:$P,6,FALSE)</f>
        <v>#N/A</v>
      </c>
      <c r="BC372" s="6" t="e">
        <f>VLOOKUP(AN372,buff!$K:$P,6,FALSE)</f>
        <v>#N/A</v>
      </c>
      <c r="BD372">
        <f t="shared" si="89"/>
        <v>0</v>
      </c>
      <c r="BE372">
        <f t="shared" si="90"/>
        <v>0</v>
      </c>
      <c r="BF372" s="22">
        <f t="shared" si="91"/>
        <v>100701</v>
      </c>
    </row>
    <row r="373" spans="1:58" x14ac:dyDescent="0.15">
      <c r="A373" t="str">
        <f t="shared" si="81"/>
        <v>艾德蒙主动技能1等级7</v>
      </c>
      <c r="B373" s="8">
        <f t="shared" si="85"/>
        <v>10070107</v>
      </c>
      <c r="C373" s="8" t="str">
        <f>VLOOKUP(G373,角色!A:B,2,FALSE)</f>
        <v>艾德蒙</v>
      </c>
      <c r="D373" s="8" t="str">
        <f t="shared" si="86"/>
        <v>主动技能1</v>
      </c>
      <c r="E373" s="8">
        <f t="shared" si="92"/>
        <v>7</v>
      </c>
      <c r="F373" s="8">
        <f t="shared" si="93"/>
        <v>1</v>
      </c>
      <c r="G373" s="8">
        <f t="shared" si="94"/>
        <v>7</v>
      </c>
      <c r="H373" s="4" t="s">
        <v>426</v>
      </c>
      <c r="I373" s="20" t="str">
        <f t="shared" si="96"/>
        <v>对敌方单体攻击，造成100%攻击力（+797）点伤害。</v>
      </c>
      <c r="J373" s="4" t="s">
        <v>277</v>
      </c>
      <c r="K373" s="1" t="s">
        <v>102</v>
      </c>
      <c r="L373" s="20" t="s">
        <v>106</v>
      </c>
      <c r="M373" s="4"/>
      <c r="N373" s="4">
        <v>100</v>
      </c>
      <c r="O373" s="20">
        <f>VLOOKUP(L373,对应表!BK:BL,2,FALSE)</f>
        <v>0</v>
      </c>
      <c r="P373" s="25" t="str">
        <f>_xlfn.IFNA(VLOOKUP(G373,角色!V:AE,主动技能!F373+1,FALSE),"")</f>
        <v>|||</v>
      </c>
      <c r="Q373" s="25">
        <f>(VLOOKUP(G373,角色!V:AE,主动技能!F373+4,FALSE))</f>
        <v>1</v>
      </c>
      <c r="R373" s="25">
        <v>0</v>
      </c>
      <c r="S373" s="25">
        <v>0</v>
      </c>
      <c r="T373" s="6" t="str">
        <f t="shared" si="82"/>
        <v/>
      </c>
      <c r="U373" s="6" t="str">
        <f t="shared" si="83"/>
        <v/>
      </c>
      <c r="V373" s="19" t="str">
        <f>VLOOKUP(G373,角色!AW:BC,主动技能!F373+1,FALSE)</f>
        <v>skill_01</v>
      </c>
      <c r="Y373">
        <f t="shared" si="84"/>
        <v>0</v>
      </c>
      <c r="Z373" s="19">
        <f>IF(VLOOKUP(C373,角色!CC:CI,主动技能!F373*2,FALSE)=0,"",VLOOKUP(C373,角色!CC:CI,主动技能!F373*2,FALSE))</f>
        <v>100</v>
      </c>
      <c r="AA373" s="19">
        <f>IF(VLOOKUP(C373,角色!CC:CI,主动技能!F373*2+1,FALSE)=0,0,VLOOKUP(C373,角色!CC:CI,主动技能!F373*2+1,FALSE))</f>
        <v>10</v>
      </c>
      <c r="AB373" s="19">
        <f>IF(INT(VLOOKUP(E373,角色属性概况!I:M,3,FALSE)*AA373/100)=0,"",(INT(VLOOKUP(E373,角色属性概况!I:M,3,FALSE)*AA373/100)))</f>
        <v>797</v>
      </c>
      <c r="AE373" s="25">
        <f>(VLOOKUP(G373,角色!V:AE,主动技能!F373+7,FALSE))</f>
        <v>1</v>
      </c>
      <c r="AF373" s="19">
        <f>VLOOKUP(F373,对应表!AY:BA,3,FALSE)</f>
        <v>0</v>
      </c>
      <c r="AG373" s="19">
        <f>VLOOKUP(F373,对应表!AY:BA,2,FALSE)</f>
        <v>0</v>
      </c>
      <c r="AH373" s="25" t="str">
        <f>VLOOKUP(F373,特效对应!F:G,2,FALSE)</f>
        <v>attack</v>
      </c>
      <c r="AJ373">
        <f t="shared" si="88"/>
        <v>7</v>
      </c>
      <c r="AQ373" s="6" t="str">
        <f>_xlfn.IFNA(IF(IF($AK373=AQ$5,VLOOKUP(AL373,buff!$K:$L,2,FALSE),"")=0,"",IF($AK373=AQ$5,VLOOKUP(AL373,buff!$K:$L,2,FALSE),"")),"")</f>
        <v/>
      </c>
      <c r="AR373" s="6" t="str">
        <f>_xlfn.IFNA(IF(IF($AK373=AR$5,VLOOKUP(AM373,buff!$K:$L,2,FALSE),"")=0,"",IF($AK373=AR$5,VLOOKUP(AM373,buff!$K:$L,2,FALSE),"")),"")</f>
        <v/>
      </c>
      <c r="AS373" s="6" t="str">
        <f>_xlfn.IFNA(IF(IF($AK373=AS$5,VLOOKUP(AN373,buff!$K:$L,2,FALSE),"")=0,"",IF($AK373=AS$5,VLOOKUP(AN373,buff!$K:$L,2,FALSE),"")),"")</f>
        <v/>
      </c>
      <c r="AT373" s="6" t="str">
        <f>_xlfn.IFNA(IF(IF($AK373=AT$5,VLOOKUP(AO373,buff!$K:$L,2,FALSE),"")=0,"",IF($AK373=AT$5,VLOOKUP(AO373,buff!$K:$L,2,FALSE),"")),"")</f>
        <v/>
      </c>
      <c r="AU373" s="6" t="str">
        <f>_xlfn.IFNA(IF(IF($AK373=AU$5,VLOOKUP(AP373,buff!$K:$L,2,FALSE),"")=0,"",IF($AK373=AU$5,VLOOKUP(AP373,buff!$K:$L,2,FALSE),"")),"")</f>
        <v/>
      </c>
      <c r="AV373" s="6" t="str">
        <f>_xlfn.IFNA(IF(IF($AK373=AV$5,VLOOKUP(AL373,buff!$K:$L,2,FALSE),"")=0,"",IF($AK373=AV$5,VLOOKUP(AL373,buff!$K:$L,2,FALSE),"")),"")</f>
        <v/>
      </c>
      <c r="AW373" s="6" t="str">
        <f>_xlfn.IFNA(IF(IF($AK373=AW$5,VLOOKUP(AM373,buff!$K:$L,2,FALSE),"")=0,"",IF($AK373=AW$5,VLOOKUP(AM373,buff!$K:$L,2,FALSE),"")),"")</f>
        <v/>
      </c>
      <c r="AX373" s="6" t="str">
        <f>_xlfn.IFNA(IF(IF($AK373=AX$5,VLOOKUP(AN373,buff!$K:$L,2,FALSE),"")=0,"",IF($AK373=AX$5,VLOOKUP(AN373,buff!$K:$L,2,FALSE),"")),"")</f>
        <v/>
      </c>
      <c r="AY373" s="6" t="str">
        <f>_xlfn.IFNA(IF(IF($AK373=AY$5,VLOOKUP(AO373,buff!$K:$L,2,FALSE),"")=0,"",IF($AK373=AY$5,VLOOKUP(AO373,buff!$K:$L,2,FALSE),"")),"")</f>
        <v/>
      </c>
      <c r="AZ373" s="6" t="str">
        <f>_xlfn.IFNA(IF(IF($AK373=AZ$5,VLOOKUP(AP373,buff!$K:$L,2,FALSE),"")=0,"",IF($AK373=AZ$5,VLOOKUP(AP373,buff!$K:$L,2,FALSE),"")),"")</f>
        <v/>
      </c>
      <c r="BA373" s="6" t="e">
        <f>VLOOKUP(AL373,buff!$K:$P,6,FALSE)</f>
        <v>#N/A</v>
      </c>
      <c r="BB373" s="6" t="e">
        <f>VLOOKUP(AM373,buff!$K:$P,6,FALSE)</f>
        <v>#N/A</v>
      </c>
      <c r="BC373" s="6" t="e">
        <f>VLOOKUP(AN373,buff!$K:$P,6,FALSE)</f>
        <v>#N/A</v>
      </c>
      <c r="BD373">
        <f t="shared" si="89"/>
        <v>0</v>
      </c>
      <c r="BE373">
        <f t="shared" si="90"/>
        <v>0</v>
      </c>
      <c r="BF373" s="22">
        <f t="shared" si="91"/>
        <v>100701</v>
      </c>
    </row>
    <row r="374" spans="1:58" x14ac:dyDescent="0.15">
      <c r="A374" t="str">
        <f t="shared" si="81"/>
        <v>艾德蒙主动技能1等级8</v>
      </c>
      <c r="B374" s="8">
        <f t="shared" si="85"/>
        <v>10070108</v>
      </c>
      <c r="C374" s="8" t="str">
        <f>VLOOKUP(G374,角色!A:B,2,FALSE)</f>
        <v>艾德蒙</v>
      </c>
      <c r="D374" s="8" t="str">
        <f t="shared" si="86"/>
        <v>主动技能1</v>
      </c>
      <c r="E374" s="8">
        <f t="shared" si="92"/>
        <v>8</v>
      </c>
      <c r="F374" s="8">
        <f t="shared" si="93"/>
        <v>1</v>
      </c>
      <c r="G374" s="8">
        <f t="shared" si="94"/>
        <v>7</v>
      </c>
      <c r="H374" s="4" t="s">
        <v>426</v>
      </c>
      <c r="I374" s="20" t="str">
        <f t="shared" si="96"/>
        <v>对敌方单体攻击，造成100%攻击力（+1149）点伤害。</v>
      </c>
      <c r="J374" s="4" t="s">
        <v>277</v>
      </c>
      <c r="K374" s="1" t="s">
        <v>102</v>
      </c>
      <c r="L374" s="20" t="s">
        <v>106</v>
      </c>
      <c r="M374" s="4"/>
      <c r="N374" s="4">
        <v>100</v>
      </c>
      <c r="O374" s="20">
        <f>VLOOKUP(L374,对应表!BK:BL,2,FALSE)</f>
        <v>0</v>
      </c>
      <c r="P374" s="25" t="str">
        <f>_xlfn.IFNA(VLOOKUP(G374,角色!V:AE,主动技能!F374+1,FALSE),"")</f>
        <v>|||</v>
      </c>
      <c r="Q374" s="25">
        <f>(VLOOKUP(G374,角色!V:AE,主动技能!F374+4,FALSE))</f>
        <v>1</v>
      </c>
      <c r="R374" s="25">
        <v>0</v>
      </c>
      <c r="S374" s="25">
        <v>0</v>
      </c>
      <c r="T374" s="6" t="str">
        <f t="shared" si="82"/>
        <v/>
      </c>
      <c r="U374" s="6" t="str">
        <f t="shared" si="83"/>
        <v/>
      </c>
      <c r="V374" s="19" t="str">
        <f>VLOOKUP(G374,角色!AW:BC,主动技能!F374+1,FALSE)</f>
        <v>skill_01</v>
      </c>
      <c r="Y374">
        <f t="shared" si="84"/>
        <v>0</v>
      </c>
      <c r="Z374" s="19">
        <f>IF(VLOOKUP(C374,角色!CC:CI,主动技能!F374*2,FALSE)=0,"",VLOOKUP(C374,角色!CC:CI,主动技能!F374*2,FALSE))</f>
        <v>100</v>
      </c>
      <c r="AA374" s="19">
        <f>IF(VLOOKUP(C374,角色!CC:CI,主动技能!F374*2+1,FALSE)=0,0,VLOOKUP(C374,角色!CC:CI,主动技能!F374*2+1,FALSE))</f>
        <v>10</v>
      </c>
      <c r="AB374" s="19">
        <f>IF(INT(VLOOKUP(E374,角色属性概况!I:M,3,FALSE)*AA374/100)=0,"",(INT(VLOOKUP(E374,角色属性概况!I:M,3,FALSE)*AA374/100)))</f>
        <v>1149</v>
      </c>
      <c r="AE374" s="25">
        <f>(VLOOKUP(G374,角色!V:AE,主动技能!F374+7,FALSE))</f>
        <v>1</v>
      </c>
      <c r="AF374" s="19">
        <f>VLOOKUP(F374,对应表!AY:BA,3,FALSE)</f>
        <v>0</v>
      </c>
      <c r="AG374" s="19">
        <f>VLOOKUP(F374,对应表!AY:BA,2,FALSE)</f>
        <v>0</v>
      </c>
      <c r="AH374" s="25" t="str">
        <f>VLOOKUP(F374,特效对应!F:G,2,FALSE)</f>
        <v>attack</v>
      </c>
      <c r="AJ374">
        <f t="shared" si="88"/>
        <v>8</v>
      </c>
      <c r="AQ374" s="6" t="str">
        <f>_xlfn.IFNA(IF(IF($AK374=AQ$5,VLOOKUP(AL374,buff!$K:$L,2,FALSE),"")=0,"",IF($AK374=AQ$5,VLOOKUP(AL374,buff!$K:$L,2,FALSE),"")),"")</f>
        <v/>
      </c>
      <c r="AR374" s="6" t="str">
        <f>_xlfn.IFNA(IF(IF($AK374=AR$5,VLOOKUP(AM374,buff!$K:$L,2,FALSE),"")=0,"",IF($AK374=AR$5,VLOOKUP(AM374,buff!$K:$L,2,FALSE),"")),"")</f>
        <v/>
      </c>
      <c r="AS374" s="6" t="str">
        <f>_xlfn.IFNA(IF(IF($AK374=AS$5,VLOOKUP(AN374,buff!$K:$L,2,FALSE),"")=0,"",IF($AK374=AS$5,VLOOKUP(AN374,buff!$K:$L,2,FALSE),"")),"")</f>
        <v/>
      </c>
      <c r="AT374" s="6" t="str">
        <f>_xlfn.IFNA(IF(IF($AK374=AT$5,VLOOKUP(AO374,buff!$K:$L,2,FALSE),"")=0,"",IF($AK374=AT$5,VLOOKUP(AO374,buff!$K:$L,2,FALSE),"")),"")</f>
        <v/>
      </c>
      <c r="AU374" s="6" t="str">
        <f>_xlfn.IFNA(IF(IF($AK374=AU$5,VLOOKUP(AP374,buff!$K:$L,2,FALSE),"")=0,"",IF($AK374=AU$5,VLOOKUP(AP374,buff!$K:$L,2,FALSE),"")),"")</f>
        <v/>
      </c>
      <c r="AV374" s="6" t="str">
        <f>_xlfn.IFNA(IF(IF($AK374=AV$5,VLOOKUP(AL374,buff!$K:$L,2,FALSE),"")=0,"",IF($AK374=AV$5,VLOOKUP(AL374,buff!$K:$L,2,FALSE),"")),"")</f>
        <v/>
      </c>
      <c r="AW374" s="6" t="str">
        <f>_xlfn.IFNA(IF(IF($AK374=AW$5,VLOOKUP(AM374,buff!$K:$L,2,FALSE),"")=0,"",IF($AK374=AW$5,VLOOKUP(AM374,buff!$K:$L,2,FALSE),"")),"")</f>
        <v/>
      </c>
      <c r="AX374" s="6" t="str">
        <f>_xlfn.IFNA(IF(IF($AK374=AX$5,VLOOKUP(AN374,buff!$K:$L,2,FALSE),"")=0,"",IF($AK374=AX$5,VLOOKUP(AN374,buff!$K:$L,2,FALSE),"")),"")</f>
        <v/>
      </c>
      <c r="AY374" s="6" t="str">
        <f>_xlfn.IFNA(IF(IF($AK374=AY$5,VLOOKUP(AO374,buff!$K:$L,2,FALSE),"")=0,"",IF($AK374=AY$5,VLOOKUP(AO374,buff!$K:$L,2,FALSE),"")),"")</f>
        <v/>
      </c>
      <c r="AZ374" s="6" t="str">
        <f>_xlfn.IFNA(IF(IF($AK374=AZ$5,VLOOKUP(AP374,buff!$K:$L,2,FALSE),"")=0,"",IF($AK374=AZ$5,VLOOKUP(AP374,buff!$K:$L,2,FALSE),"")),"")</f>
        <v/>
      </c>
      <c r="BA374" s="6" t="e">
        <f>VLOOKUP(AL374,buff!$K:$P,6,FALSE)</f>
        <v>#N/A</v>
      </c>
      <c r="BB374" s="6" t="e">
        <f>VLOOKUP(AM374,buff!$K:$P,6,FALSE)</f>
        <v>#N/A</v>
      </c>
      <c r="BC374" s="6" t="e">
        <f>VLOOKUP(AN374,buff!$K:$P,6,FALSE)</f>
        <v>#N/A</v>
      </c>
      <c r="BD374">
        <f t="shared" si="89"/>
        <v>0</v>
      </c>
      <c r="BE374">
        <f t="shared" si="90"/>
        <v>0</v>
      </c>
      <c r="BF374" s="22">
        <f t="shared" si="91"/>
        <v>100701</v>
      </c>
    </row>
    <row r="375" spans="1:58" x14ac:dyDescent="0.15">
      <c r="A375" t="str">
        <f t="shared" si="81"/>
        <v>艾德蒙主动技能1等级9</v>
      </c>
      <c r="B375" s="8">
        <f t="shared" si="85"/>
        <v>10070109</v>
      </c>
      <c r="C375" s="8" t="str">
        <f>VLOOKUP(G375,角色!A:B,2,FALSE)</f>
        <v>艾德蒙</v>
      </c>
      <c r="D375" s="8" t="str">
        <f t="shared" si="86"/>
        <v>主动技能1</v>
      </c>
      <c r="E375" s="8">
        <f t="shared" si="92"/>
        <v>9</v>
      </c>
      <c r="F375" s="8">
        <f t="shared" si="93"/>
        <v>1</v>
      </c>
      <c r="G375" s="8">
        <f t="shared" si="94"/>
        <v>7</v>
      </c>
      <c r="H375" s="4" t="s">
        <v>426</v>
      </c>
      <c r="I375" s="20" t="str">
        <f t="shared" si="96"/>
        <v>对敌方单体攻击，造成100%攻击力（+1648）点伤害。</v>
      </c>
      <c r="J375" s="4" t="s">
        <v>277</v>
      </c>
      <c r="K375" s="1" t="s">
        <v>102</v>
      </c>
      <c r="L375" s="20" t="s">
        <v>106</v>
      </c>
      <c r="M375" s="4"/>
      <c r="N375" s="4">
        <v>100</v>
      </c>
      <c r="O375" s="20">
        <f>VLOOKUP(L375,对应表!BK:BL,2,FALSE)</f>
        <v>0</v>
      </c>
      <c r="P375" s="25" t="str">
        <f>_xlfn.IFNA(VLOOKUP(G375,角色!V:AE,主动技能!F375+1,FALSE),"")</f>
        <v>|||</v>
      </c>
      <c r="Q375" s="25">
        <f>(VLOOKUP(G375,角色!V:AE,主动技能!F375+4,FALSE))</f>
        <v>1</v>
      </c>
      <c r="R375" s="25">
        <v>0</v>
      </c>
      <c r="S375" s="25">
        <v>0</v>
      </c>
      <c r="T375" s="6" t="str">
        <f t="shared" si="82"/>
        <v/>
      </c>
      <c r="U375" s="6" t="str">
        <f t="shared" si="83"/>
        <v/>
      </c>
      <c r="V375" s="19" t="str">
        <f>VLOOKUP(G375,角色!AW:BC,主动技能!F375+1,FALSE)</f>
        <v>skill_01</v>
      </c>
      <c r="Y375">
        <f t="shared" si="84"/>
        <v>0</v>
      </c>
      <c r="Z375" s="19">
        <f>IF(VLOOKUP(C375,角色!CC:CI,主动技能!F375*2,FALSE)=0,"",VLOOKUP(C375,角色!CC:CI,主动技能!F375*2,FALSE))</f>
        <v>100</v>
      </c>
      <c r="AA375" s="19">
        <f>IF(VLOOKUP(C375,角色!CC:CI,主动技能!F375*2+1,FALSE)=0,0,VLOOKUP(C375,角色!CC:CI,主动技能!F375*2+1,FALSE))</f>
        <v>10</v>
      </c>
      <c r="AB375" s="19">
        <f>IF(INT(VLOOKUP(E375,角色属性概况!I:M,3,FALSE)*AA375/100)=0,"",(INT(VLOOKUP(E375,角色属性概况!I:M,3,FALSE)*AA375/100)))</f>
        <v>1648</v>
      </c>
      <c r="AE375" s="25">
        <f>(VLOOKUP(G375,角色!V:AE,主动技能!F375+7,FALSE))</f>
        <v>1</v>
      </c>
      <c r="AF375" s="19">
        <f>VLOOKUP(F375,对应表!AY:BA,3,FALSE)</f>
        <v>0</v>
      </c>
      <c r="AG375" s="19">
        <f>VLOOKUP(F375,对应表!AY:BA,2,FALSE)</f>
        <v>0</v>
      </c>
      <c r="AH375" s="25" t="str">
        <f>VLOOKUP(F375,特效对应!F:G,2,FALSE)</f>
        <v>attack</v>
      </c>
      <c r="AJ375">
        <f t="shared" si="88"/>
        <v>9</v>
      </c>
      <c r="AQ375" s="6" t="str">
        <f>_xlfn.IFNA(IF(IF($AK375=AQ$5,VLOOKUP(AL375,buff!$K:$L,2,FALSE),"")=0,"",IF($AK375=AQ$5,VLOOKUP(AL375,buff!$K:$L,2,FALSE),"")),"")</f>
        <v/>
      </c>
      <c r="AR375" s="6" t="str">
        <f>_xlfn.IFNA(IF(IF($AK375=AR$5,VLOOKUP(AM375,buff!$K:$L,2,FALSE),"")=0,"",IF($AK375=AR$5,VLOOKUP(AM375,buff!$K:$L,2,FALSE),"")),"")</f>
        <v/>
      </c>
      <c r="AS375" s="6" t="str">
        <f>_xlfn.IFNA(IF(IF($AK375=AS$5,VLOOKUP(AN375,buff!$K:$L,2,FALSE),"")=0,"",IF($AK375=AS$5,VLOOKUP(AN375,buff!$K:$L,2,FALSE),"")),"")</f>
        <v/>
      </c>
      <c r="AT375" s="6" t="str">
        <f>_xlfn.IFNA(IF(IF($AK375=AT$5,VLOOKUP(AO375,buff!$K:$L,2,FALSE),"")=0,"",IF($AK375=AT$5,VLOOKUP(AO375,buff!$K:$L,2,FALSE),"")),"")</f>
        <v/>
      </c>
      <c r="AU375" s="6" t="str">
        <f>_xlfn.IFNA(IF(IF($AK375=AU$5,VLOOKUP(AP375,buff!$K:$L,2,FALSE),"")=0,"",IF($AK375=AU$5,VLOOKUP(AP375,buff!$K:$L,2,FALSE),"")),"")</f>
        <v/>
      </c>
      <c r="AV375" s="6" t="str">
        <f>_xlfn.IFNA(IF(IF($AK375=AV$5,VLOOKUP(AL375,buff!$K:$L,2,FALSE),"")=0,"",IF($AK375=AV$5,VLOOKUP(AL375,buff!$K:$L,2,FALSE),"")),"")</f>
        <v/>
      </c>
      <c r="AW375" s="6" t="str">
        <f>_xlfn.IFNA(IF(IF($AK375=AW$5,VLOOKUP(AM375,buff!$K:$L,2,FALSE),"")=0,"",IF($AK375=AW$5,VLOOKUP(AM375,buff!$K:$L,2,FALSE),"")),"")</f>
        <v/>
      </c>
      <c r="AX375" s="6" t="str">
        <f>_xlfn.IFNA(IF(IF($AK375=AX$5,VLOOKUP(AN375,buff!$K:$L,2,FALSE),"")=0,"",IF($AK375=AX$5,VLOOKUP(AN375,buff!$K:$L,2,FALSE),"")),"")</f>
        <v/>
      </c>
      <c r="AY375" s="6" t="str">
        <f>_xlfn.IFNA(IF(IF($AK375=AY$5,VLOOKUP(AO375,buff!$K:$L,2,FALSE),"")=0,"",IF($AK375=AY$5,VLOOKUP(AO375,buff!$K:$L,2,FALSE),"")),"")</f>
        <v/>
      </c>
      <c r="AZ375" s="6" t="str">
        <f>_xlfn.IFNA(IF(IF($AK375=AZ$5,VLOOKUP(AP375,buff!$K:$L,2,FALSE),"")=0,"",IF($AK375=AZ$5,VLOOKUP(AP375,buff!$K:$L,2,FALSE),"")),"")</f>
        <v/>
      </c>
      <c r="BA375" s="6" t="e">
        <f>VLOOKUP(AL375,buff!$K:$P,6,FALSE)</f>
        <v>#N/A</v>
      </c>
      <c r="BB375" s="6" t="e">
        <f>VLOOKUP(AM375,buff!$K:$P,6,FALSE)</f>
        <v>#N/A</v>
      </c>
      <c r="BC375" s="6" t="e">
        <f>VLOOKUP(AN375,buff!$K:$P,6,FALSE)</f>
        <v>#N/A</v>
      </c>
      <c r="BD375">
        <f t="shared" si="89"/>
        <v>0</v>
      </c>
      <c r="BE375">
        <f t="shared" si="90"/>
        <v>0</v>
      </c>
      <c r="BF375" s="22">
        <f t="shared" si="91"/>
        <v>100701</v>
      </c>
    </row>
    <row r="376" spans="1:58" x14ac:dyDescent="0.15">
      <c r="A376" t="str">
        <f t="shared" si="81"/>
        <v>艾德蒙主动技能1等级10</v>
      </c>
      <c r="B376" s="8">
        <f t="shared" si="85"/>
        <v>10070110</v>
      </c>
      <c r="C376" s="8" t="str">
        <f>VLOOKUP(G376,角色!A:B,2,FALSE)</f>
        <v>艾德蒙</v>
      </c>
      <c r="D376" s="8" t="str">
        <f t="shared" si="86"/>
        <v>主动技能1</v>
      </c>
      <c r="E376" s="8">
        <f t="shared" si="92"/>
        <v>10</v>
      </c>
      <c r="F376" s="8">
        <f t="shared" si="93"/>
        <v>1</v>
      </c>
      <c r="G376" s="8">
        <f t="shared" si="94"/>
        <v>7</v>
      </c>
      <c r="H376" s="4" t="s">
        <v>426</v>
      </c>
      <c r="I376" s="20" t="str">
        <f t="shared" si="96"/>
        <v>对敌方单体攻击，造成100%攻击力（+2353）点伤害。</v>
      </c>
      <c r="J376" s="4" t="s">
        <v>277</v>
      </c>
      <c r="K376" s="1" t="s">
        <v>102</v>
      </c>
      <c r="L376" s="4" t="s">
        <v>106</v>
      </c>
      <c r="M376" s="4"/>
      <c r="N376" s="4">
        <v>100</v>
      </c>
      <c r="O376" s="20">
        <f>VLOOKUP(L376,对应表!BK:BL,2,FALSE)</f>
        <v>0</v>
      </c>
      <c r="P376" s="25" t="str">
        <f>_xlfn.IFNA(VLOOKUP(G376,角色!V:AE,主动技能!F376+1,FALSE),"")</f>
        <v>|||</v>
      </c>
      <c r="Q376" s="25">
        <f>(VLOOKUP(G376,角色!V:AE,主动技能!F376+4,FALSE))</f>
        <v>1</v>
      </c>
      <c r="R376" s="25">
        <v>0</v>
      </c>
      <c r="S376" s="25">
        <v>0</v>
      </c>
      <c r="T376" s="6" t="str">
        <f t="shared" si="82"/>
        <v/>
      </c>
      <c r="U376" s="6" t="str">
        <f t="shared" si="83"/>
        <v/>
      </c>
      <c r="V376" s="19" t="str">
        <f>VLOOKUP(G376,角色!AW:BC,主动技能!F376+1,FALSE)</f>
        <v>skill_01</v>
      </c>
      <c r="Y376">
        <f t="shared" si="84"/>
        <v>0</v>
      </c>
      <c r="Z376" s="19">
        <f>IF(VLOOKUP(C376,角色!CC:CI,主动技能!F376*2,FALSE)=0,"",VLOOKUP(C376,角色!CC:CI,主动技能!F376*2,FALSE))</f>
        <v>100</v>
      </c>
      <c r="AA376" s="19">
        <f>IF(VLOOKUP(C376,角色!CC:CI,主动技能!F376*2+1,FALSE)=0,0,VLOOKUP(C376,角色!CC:CI,主动技能!F376*2+1,FALSE))</f>
        <v>10</v>
      </c>
      <c r="AB376" s="19">
        <f>IF(INT(VLOOKUP(E376,角色属性概况!I:M,3,FALSE)*AA376/100)=0,"",(INT(VLOOKUP(E376,角色属性概况!I:M,3,FALSE)*AA376/100)))</f>
        <v>2353</v>
      </c>
      <c r="AE376" s="25">
        <f>(VLOOKUP(G376,角色!V:AE,主动技能!F376+7,FALSE))</f>
        <v>1</v>
      </c>
      <c r="AF376" s="19">
        <f>VLOOKUP(F376,对应表!AY:BA,3,FALSE)</f>
        <v>0</v>
      </c>
      <c r="AG376" s="19">
        <f>VLOOKUP(F376,对应表!AY:BA,2,FALSE)</f>
        <v>0</v>
      </c>
      <c r="AH376" s="25" t="str">
        <f>VLOOKUP(F376,特效对应!F:G,2,FALSE)</f>
        <v>attack</v>
      </c>
      <c r="AJ376">
        <f t="shared" si="88"/>
        <v>10</v>
      </c>
      <c r="AQ376" s="6" t="str">
        <f>_xlfn.IFNA(IF(IF($AK376=AQ$5,VLOOKUP(AL376,buff!$K:$L,2,FALSE),"")=0,"",IF($AK376=AQ$5,VLOOKUP(AL376,buff!$K:$L,2,FALSE),"")),"")</f>
        <v/>
      </c>
      <c r="AR376" s="6" t="str">
        <f>_xlfn.IFNA(IF(IF($AK376=AR$5,VLOOKUP(AM376,buff!$K:$L,2,FALSE),"")=0,"",IF($AK376=AR$5,VLOOKUP(AM376,buff!$K:$L,2,FALSE),"")),"")</f>
        <v/>
      </c>
      <c r="AS376" s="6" t="str">
        <f>_xlfn.IFNA(IF(IF($AK376=AS$5,VLOOKUP(AN376,buff!$K:$L,2,FALSE),"")=0,"",IF($AK376=AS$5,VLOOKUP(AN376,buff!$K:$L,2,FALSE),"")),"")</f>
        <v/>
      </c>
      <c r="AT376" s="6" t="str">
        <f>_xlfn.IFNA(IF(IF($AK376=AT$5,VLOOKUP(AO376,buff!$K:$L,2,FALSE),"")=0,"",IF($AK376=AT$5,VLOOKUP(AO376,buff!$K:$L,2,FALSE),"")),"")</f>
        <v/>
      </c>
      <c r="AU376" s="6" t="str">
        <f>_xlfn.IFNA(IF(IF($AK376=AU$5,VLOOKUP(AP376,buff!$K:$L,2,FALSE),"")=0,"",IF($AK376=AU$5,VLOOKUP(AP376,buff!$K:$L,2,FALSE),"")),"")</f>
        <v/>
      </c>
      <c r="AV376" s="6" t="str">
        <f>_xlfn.IFNA(IF(IF($AK376=AV$5,VLOOKUP(AL376,buff!$K:$L,2,FALSE),"")=0,"",IF($AK376=AV$5,VLOOKUP(AL376,buff!$K:$L,2,FALSE),"")),"")</f>
        <v/>
      </c>
      <c r="AW376" s="6" t="str">
        <f>_xlfn.IFNA(IF(IF($AK376=AW$5,VLOOKUP(AM376,buff!$K:$L,2,FALSE),"")=0,"",IF($AK376=AW$5,VLOOKUP(AM376,buff!$K:$L,2,FALSE),"")),"")</f>
        <v/>
      </c>
      <c r="AX376" s="6" t="str">
        <f>_xlfn.IFNA(IF(IF($AK376=AX$5,VLOOKUP(AN376,buff!$K:$L,2,FALSE),"")=0,"",IF($AK376=AX$5,VLOOKUP(AN376,buff!$K:$L,2,FALSE),"")),"")</f>
        <v/>
      </c>
      <c r="AY376" s="6" t="str">
        <f>_xlfn.IFNA(IF(IF($AK376=AY$5,VLOOKUP(AO376,buff!$K:$L,2,FALSE),"")=0,"",IF($AK376=AY$5,VLOOKUP(AO376,buff!$K:$L,2,FALSE),"")),"")</f>
        <v/>
      </c>
      <c r="AZ376" s="6" t="str">
        <f>_xlfn.IFNA(IF(IF($AK376=AZ$5,VLOOKUP(AP376,buff!$K:$L,2,FALSE),"")=0,"",IF($AK376=AZ$5,VLOOKUP(AP376,buff!$K:$L,2,FALSE),"")),"")</f>
        <v/>
      </c>
      <c r="BA376" s="6" t="e">
        <f>VLOOKUP(AL376,buff!$K:$P,6,FALSE)</f>
        <v>#N/A</v>
      </c>
      <c r="BB376" s="6" t="e">
        <f>VLOOKUP(AM376,buff!$K:$P,6,FALSE)</f>
        <v>#N/A</v>
      </c>
      <c r="BC376" s="6" t="e">
        <f>VLOOKUP(AN376,buff!$K:$P,6,FALSE)</f>
        <v>#N/A</v>
      </c>
      <c r="BD376">
        <f t="shared" si="89"/>
        <v>0</v>
      </c>
      <c r="BE376">
        <f t="shared" si="90"/>
        <v>0</v>
      </c>
      <c r="BF376" s="22">
        <f t="shared" si="91"/>
        <v>100701</v>
      </c>
    </row>
    <row r="377" spans="1:58" x14ac:dyDescent="0.15">
      <c r="A377" t="str">
        <f t="shared" si="81"/>
        <v>艾德蒙主动技能1等级11</v>
      </c>
      <c r="B377" s="8">
        <f t="shared" si="85"/>
        <v>10070111</v>
      </c>
      <c r="C377" s="8" t="str">
        <f>VLOOKUP(G377,角色!A:B,2,FALSE)</f>
        <v>艾德蒙</v>
      </c>
      <c r="D377" s="8" t="str">
        <f t="shared" si="86"/>
        <v>主动技能1</v>
      </c>
      <c r="E377" s="8">
        <f t="shared" si="92"/>
        <v>11</v>
      </c>
      <c r="F377" s="8">
        <f t="shared" si="93"/>
        <v>1</v>
      </c>
      <c r="G377" s="8">
        <f t="shared" si="94"/>
        <v>7</v>
      </c>
      <c r="H377" s="4" t="s">
        <v>426</v>
      </c>
      <c r="I377" s="20" t="str">
        <f t="shared" si="96"/>
        <v>对敌方单体攻击，造成100%攻击力（+3352）点伤害。</v>
      </c>
      <c r="J377" s="4" t="s">
        <v>277</v>
      </c>
      <c r="K377" s="1" t="s">
        <v>102</v>
      </c>
      <c r="L377" s="4" t="s">
        <v>106</v>
      </c>
      <c r="M377" s="4"/>
      <c r="N377" s="4">
        <v>100</v>
      </c>
      <c r="O377" s="20">
        <f>VLOOKUP(L377,对应表!BK:BL,2,FALSE)</f>
        <v>0</v>
      </c>
      <c r="P377" s="25" t="str">
        <f>_xlfn.IFNA(VLOOKUP(G377,角色!V:AE,主动技能!F377+1,FALSE),"")</f>
        <v>|||</v>
      </c>
      <c r="Q377" s="25">
        <f>(VLOOKUP(G377,角色!V:AE,主动技能!F377+4,FALSE))</f>
        <v>1</v>
      </c>
      <c r="R377" s="25">
        <v>0</v>
      </c>
      <c r="S377" s="25">
        <v>0</v>
      </c>
      <c r="T377" s="6" t="str">
        <f t="shared" si="82"/>
        <v/>
      </c>
      <c r="U377" s="6" t="str">
        <f t="shared" si="83"/>
        <v/>
      </c>
      <c r="V377" s="19" t="str">
        <f>VLOOKUP(G377,角色!AW:BC,主动技能!F377+1,FALSE)</f>
        <v>skill_01</v>
      </c>
      <c r="Y377">
        <f t="shared" si="84"/>
        <v>0</v>
      </c>
      <c r="Z377" s="19">
        <f>IF(VLOOKUP(C377,角色!CC:CI,主动技能!F377*2,FALSE)=0,"",VLOOKUP(C377,角色!CC:CI,主动技能!F377*2,FALSE))</f>
        <v>100</v>
      </c>
      <c r="AA377" s="19">
        <f>IF(VLOOKUP(C377,角色!CC:CI,主动技能!F377*2+1,FALSE)=0,0,VLOOKUP(C377,角色!CC:CI,主动技能!F377*2+1,FALSE))</f>
        <v>10</v>
      </c>
      <c r="AB377" s="19">
        <f>IF(INT(VLOOKUP(E377,角色属性概况!I:M,3,FALSE)*AA377/100)=0,"",(INT(VLOOKUP(E377,角色属性概况!I:M,3,FALSE)*AA377/100)))</f>
        <v>3352</v>
      </c>
      <c r="AE377" s="25">
        <f>(VLOOKUP(G377,角色!V:AE,主动技能!F377+7,FALSE))</f>
        <v>1</v>
      </c>
      <c r="AF377" s="19">
        <f>VLOOKUP(F377,对应表!AY:BA,3,FALSE)</f>
        <v>0</v>
      </c>
      <c r="AG377" s="19">
        <f>VLOOKUP(F377,对应表!AY:BA,2,FALSE)</f>
        <v>0</v>
      </c>
      <c r="AH377" s="25" t="str">
        <f>VLOOKUP(F377,特效对应!F:G,2,FALSE)</f>
        <v>attack</v>
      </c>
      <c r="AJ377">
        <f t="shared" si="88"/>
        <v>11</v>
      </c>
      <c r="AQ377" s="6" t="str">
        <f>_xlfn.IFNA(IF(IF($AK377=AQ$5,VLOOKUP(AL377,buff!$K:$L,2,FALSE),"")=0,"",IF($AK377=AQ$5,VLOOKUP(AL377,buff!$K:$L,2,FALSE),"")),"")</f>
        <v/>
      </c>
      <c r="AR377" s="6" t="str">
        <f>_xlfn.IFNA(IF(IF($AK377=AR$5,VLOOKUP(AM377,buff!$K:$L,2,FALSE),"")=0,"",IF($AK377=AR$5,VLOOKUP(AM377,buff!$K:$L,2,FALSE),"")),"")</f>
        <v/>
      </c>
      <c r="AS377" s="6" t="str">
        <f>_xlfn.IFNA(IF(IF($AK377=AS$5,VLOOKUP(AN377,buff!$K:$L,2,FALSE),"")=0,"",IF($AK377=AS$5,VLOOKUP(AN377,buff!$K:$L,2,FALSE),"")),"")</f>
        <v/>
      </c>
      <c r="AT377" s="6" t="str">
        <f>_xlfn.IFNA(IF(IF($AK377=AT$5,VLOOKUP(AO377,buff!$K:$L,2,FALSE),"")=0,"",IF($AK377=AT$5,VLOOKUP(AO377,buff!$K:$L,2,FALSE),"")),"")</f>
        <v/>
      </c>
      <c r="AU377" s="6" t="str">
        <f>_xlfn.IFNA(IF(IF($AK377=AU$5,VLOOKUP(AP377,buff!$K:$L,2,FALSE),"")=0,"",IF($AK377=AU$5,VLOOKUP(AP377,buff!$K:$L,2,FALSE),"")),"")</f>
        <v/>
      </c>
      <c r="AV377" s="6" t="str">
        <f>_xlfn.IFNA(IF(IF($AK377=AV$5,VLOOKUP(AL377,buff!$K:$L,2,FALSE),"")=0,"",IF($AK377=AV$5,VLOOKUP(AL377,buff!$K:$L,2,FALSE),"")),"")</f>
        <v/>
      </c>
      <c r="AW377" s="6" t="str">
        <f>_xlfn.IFNA(IF(IF($AK377=AW$5,VLOOKUP(AM377,buff!$K:$L,2,FALSE),"")=0,"",IF($AK377=AW$5,VLOOKUP(AM377,buff!$K:$L,2,FALSE),"")),"")</f>
        <v/>
      </c>
      <c r="AX377" s="6" t="str">
        <f>_xlfn.IFNA(IF(IF($AK377=AX$5,VLOOKUP(AN377,buff!$K:$L,2,FALSE),"")=0,"",IF($AK377=AX$5,VLOOKUP(AN377,buff!$K:$L,2,FALSE),"")),"")</f>
        <v/>
      </c>
      <c r="AY377" s="6" t="str">
        <f>_xlfn.IFNA(IF(IF($AK377=AY$5,VLOOKUP(AO377,buff!$K:$L,2,FALSE),"")=0,"",IF($AK377=AY$5,VLOOKUP(AO377,buff!$K:$L,2,FALSE),"")),"")</f>
        <v/>
      </c>
      <c r="AZ377" s="6" t="str">
        <f>_xlfn.IFNA(IF(IF($AK377=AZ$5,VLOOKUP(AP377,buff!$K:$L,2,FALSE),"")=0,"",IF($AK377=AZ$5,VLOOKUP(AP377,buff!$K:$L,2,FALSE),"")),"")</f>
        <v/>
      </c>
      <c r="BA377" s="6" t="e">
        <f>VLOOKUP(AL377,buff!$K:$P,6,FALSE)</f>
        <v>#N/A</v>
      </c>
      <c r="BB377" s="6" t="e">
        <f>VLOOKUP(AM377,buff!$K:$P,6,FALSE)</f>
        <v>#N/A</v>
      </c>
      <c r="BC377" s="6" t="e">
        <f>VLOOKUP(AN377,buff!$K:$P,6,FALSE)</f>
        <v>#N/A</v>
      </c>
      <c r="BD377">
        <f t="shared" si="89"/>
        <v>0</v>
      </c>
      <c r="BE377">
        <f t="shared" si="90"/>
        <v>0</v>
      </c>
      <c r="BF377" s="22">
        <f t="shared" si="91"/>
        <v>100701</v>
      </c>
    </row>
    <row r="378" spans="1:58" x14ac:dyDescent="0.15">
      <c r="A378" t="str">
        <f t="shared" si="81"/>
        <v>艾德蒙主动技能1等级12</v>
      </c>
      <c r="B378" s="8">
        <f t="shared" si="85"/>
        <v>10070112</v>
      </c>
      <c r="C378" s="8" t="str">
        <f>VLOOKUP(G378,角色!A:B,2,FALSE)</f>
        <v>艾德蒙</v>
      </c>
      <c r="D378" s="8" t="str">
        <f t="shared" si="86"/>
        <v>主动技能1</v>
      </c>
      <c r="E378" s="8">
        <f t="shared" si="92"/>
        <v>12</v>
      </c>
      <c r="F378" s="8">
        <f t="shared" si="93"/>
        <v>1</v>
      </c>
      <c r="G378" s="8">
        <f t="shared" si="94"/>
        <v>7</v>
      </c>
      <c r="H378" s="4" t="s">
        <v>426</v>
      </c>
      <c r="I378" s="20" t="str">
        <f t="shared" si="96"/>
        <v>对敌方单体攻击，造成100%攻击力（+4766）点伤害。</v>
      </c>
      <c r="J378" s="4" t="s">
        <v>277</v>
      </c>
      <c r="K378" s="1" t="s">
        <v>102</v>
      </c>
      <c r="L378" s="4" t="s">
        <v>106</v>
      </c>
      <c r="M378" s="4"/>
      <c r="N378" s="4">
        <v>100</v>
      </c>
      <c r="O378" s="20">
        <f>VLOOKUP(L378,对应表!BK:BL,2,FALSE)</f>
        <v>0</v>
      </c>
      <c r="P378" s="25" t="str">
        <f>_xlfn.IFNA(VLOOKUP(G378,角色!V:AE,主动技能!F378+1,FALSE),"")</f>
        <v>|||</v>
      </c>
      <c r="Q378" s="25">
        <f>(VLOOKUP(G378,角色!V:AE,主动技能!F378+4,FALSE))</f>
        <v>1</v>
      </c>
      <c r="R378" s="25">
        <v>0</v>
      </c>
      <c r="S378" s="25">
        <v>0</v>
      </c>
      <c r="T378" s="6" t="str">
        <f t="shared" si="82"/>
        <v/>
      </c>
      <c r="U378" s="6" t="str">
        <f t="shared" si="83"/>
        <v/>
      </c>
      <c r="V378" s="19" t="str">
        <f>VLOOKUP(G378,角色!AW:BC,主动技能!F378+1,FALSE)</f>
        <v>skill_01</v>
      </c>
      <c r="Y378">
        <f t="shared" si="84"/>
        <v>0</v>
      </c>
      <c r="Z378" s="19">
        <f>IF(VLOOKUP(C378,角色!CC:CI,主动技能!F378*2,FALSE)=0,"",VLOOKUP(C378,角色!CC:CI,主动技能!F378*2,FALSE))</f>
        <v>100</v>
      </c>
      <c r="AA378" s="19">
        <f>IF(VLOOKUP(C378,角色!CC:CI,主动技能!F378*2+1,FALSE)=0,0,VLOOKUP(C378,角色!CC:CI,主动技能!F378*2+1,FALSE))</f>
        <v>10</v>
      </c>
      <c r="AB378" s="19">
        <f>IF(INT(VLOOKUP(E378,角色属性概况!I:M,3,FALSE)*AA378/100)=0,"",(INT(VLOOKUP(E378,角色属性概况!I:M,3,FALSE)*AA378/100)))</f>
        <v>4766</v>
      </c>
      <c r="AE378" s="25">
        <f>(VLOOKUP(G378,角色!V:AE,主动技能!F378+7,FALSE))</f>
        <v>1</v>
      </c>
      <c r="AF378" s="19">
        <f>VLOOKUP(F378,对应表!AY:BA,3,FALSE)</f>
        <v>0</v>
      </c>
      <c r="AG378" s="19">
        <f>VLOOKUP(F378,对应表!AY:BA,2,FALSE)</f>
        <v>0</v>
      </c>
      <c r="AH378" s="25" t="str">
        <f>VLOOKUP(F378,特效对应!F:G,2,FALSE)</f>
        <v>attack</v>
      </c>
      <c r="AJ378">
        <f t="shared" si="88"/>
        <v>12</v>
      </c>
      <c r="AQ378" s="6" t="str">
        <f>_xlfn.IFNA(IF(IF($AK378=AQ$5,VLOOKUP(AL378,buff!$K:$L,2,FALSE),"")=0,"",IF($AK378=AQ$5,VLOOKUP(AL378,buff!$K:$L,2,FALSE),"")),"")</f>
        <v/>
      </c>
      <c r="AR378" s="6" t="str">
        <f>_xlfn.IFNA(IF(IF($AK378=AR$5,VLOOKUP(AM378,buff!$K:$L,2,FALSE),"")=0,"",IF($AK378=AR$5,VLOOKUP(AM378,buff!$K:$L,2,FALSE),"")),"")</f>
        <v/>
      </c>
      <c r="AS378" s="6" t="str">
        <f>_xlfn.IFNA(IF(IF($AK378=AS$5,VLOOKUP(AN378,buff!$K:$L,2,FALSE),"")=0,"",IF($AK378=AS$5,VLOOKUP(AN378,buff!$K:$L,2,FALSE),"")),"")</f>
        <v/>
      </c>
      <c r="AT378" s="6" t="str">
        <f>_xlfn.IFNA(IF(IF($AK378=AT$5,VLOOKUP(AO378,buff!$K:$L,2,FALSE),"")=0,"",IF($AK378=AT$5,VLOOKUP(AO378,buff!$K:$L,2,FALSE),"")),"")</f>
        <v/>
      </c>
      <c r="AU378" s="6" t="str">
        <f>_xlfn.IFNA(IF(IF($AK378=AU$5,VLOOKUP(AP378,buff!$K:$L,2,FALSE),"")=0,"",IF($AK378=AU$5,VLOOKUP(AP378,buff!$K:$L,2,FALSE),"")),"")</f>
        <v/>
      </c>
      <c r="AV378" s="6" t="str">
        <f>_xlfn.IFNA(IF(IF($AK378=AV$5,VLOOKUP(AL378,buff!$K:$L,2,FALSE),"")=0,"",IF($AK378=AV$5,VLOOKUP(AL378,buff!$K:$L,2,FALSE),"")),"")</f>
        <v/>
      </c>
      <c r="AW378" s="6" t="str">
        <f>_xlfn.IFNA(IF(IF($AK378=AW$5,VLOOKUP(AM378,buff!$K:$L,2,FALSE),"")=0,"",IF($AK378=AW$5,VLOOKUP(AM378,buff!$K:$L,2,FALSE),"")),"")</f>
        <v/>
      </c>
      <c r="AX378" s="6" t="str">
        <f>_xlfn.IFNA(IF(IF($AK378=AX$5,VLOOKUP(AN378,buff!$K:$L,2,FALSE),"")=0,"",IF($AK378=AX$5,VLOOKUP(AN378,buff!$K:$L,2,FALSE),"")),"")</f>
        <v/>
      </c>
      <c r="AY378" s="6" t="str">
        <f>_xlfn.IFNA(IF(IF($AK378=AY$5,VLOOKUP(AO378,buff!$K:$L,2,FALSE),"")=0,"",IF($AK378=AY$5,VLOOKUP(AO378,buff!$K:$L,2,FALSE),"")),"")</f>
        <v/>
      </c>
      <c r="AZ378" s="6" t="str">
        <f>_xlfn.IFNA(IF(IF($AK378=AZ$5,VLOOKUP(AP378,buff!$K:$L,2,FALSE),"")=0,"",IF($AK378=AZ$5,VLOOKUP(AP378,buff!$K:$L,2,FALSE),"")),"")</f>
        <v/>
      </c>
      <c r="BA378" s="6" t="e">
        <f>VLOOKUP(AL378,buff!$K:$P,6,FALSE)</f>
        <v>#N/A</v>
      </c>
      <c r="BB378" s="6" t="e">
        <f>VLOOKUP(AM378,buff!$K:$P,6,FALSE)</f>
        <v>#N/A</v>
      </c>
      <c r="BC378" s="6" t="e">
        <f>VLOOKUP(AN378,buff!$K:$P,6,FALSE)</f>
        <v>#N/A</v>
      </c>
      <c r="BD378">
        <f t="shared" si="89"/>
        <v>0</v>
      </c>
      <c r="BE378">
        <f t="shared" si="90"/>
        <v>0</v>
      </c>
      <c r="BF378" s="22">
        <f t="shared" si="91"/>
        <v>100701</v>
      </c>
    </row>
    <row r="379" spans="1:58" x14ac:dyDescent="0.15">
      <c r="A379" t="str">
        <f t="shared" ref="A379:A442" si="97">C379&amp;D379&amp;$E$6&amp;E379</f>
        <v>艾德蒙主动技能1等级13</v>
      </c>
      <c r="B379" s="8">
        <f t="shared" si="85"/>
        <v>10070113</v>
      </c>
      <c r="C379" s="8" t="str">
        <f>VLOOKUP(G379,角色!A:B,2,FALSE)</f>
        <v>艾德蒙</v>
      </c>
      <c r="D379" s="8" t="str">
        <f t="shared" si="86"/>
        <v>主动技能1</v>
      </c>
      <c r="E379" s="8">
        <f t="shared" si="92"/>
        <v>13</v>
      </c>
      <c r="F379" s="8">
        <f t="shared" si="93"/>
        <v>1</v>
      </c>
      <c r="G379" s="8">
        <f t="shared" si="94"/>
        <v>7</v>
      </c>
      <c r="H379" s="4" t="s">
        <v>426</v>
      </c>
      <c r="I379" s="20" t="str">
        <f t="shared" si="96"/>
        <v>对敌方单体攻击，造成100%攻击力（+6767）点伤害。</v>
      </c>
      <c r="J379" s="4" t="s">
        <v>277</v>
      </c>
      <c r="K379" s="1" t="s">
        <v>102</v>
      </c>
      <c r="L379" s="4" t="s">
        <v>106</v>
      </c>
      <c r="M379" s="4"/>
      <c r="N379" s="4">
        <v>100</v>
      </c>
      <c r="O379" s="20">
        <f>VLOOKUP(L379,对应表!BK:BL,2,FALSE)</f>
        <v>0</v>
      </c>
      <c r="P379" s="25" t="str">
        <f>_xlfn.IFNA(VLOOKUP(G379,角色!V:AE,主动技能!F379+1,FALSE),"")</f>
        <v>|||</v>
      </c>
      <c r="Q379" s="25">
        <f>(VLOOKUP(G379,角色!V:AE,主动技能!F379+4,FALSE))</f>
        <v>1</v>
      </c>
      <c r="R379" s="25">
        <v>0</v>
      </c>
      <c r="S379" s="25">
        <v>0</v>
      </c>
      <c r="T379" s="6" t="str">
        <f t="shared" ref="T379:T442" si="98">IF(AQ379="","",AQ379)&amp;IF(AR379="","","|"&amp;AR379)&amp;IF(AS379="","","|"&amp;AS379)&amp;IF(AT379="","","|"&amp;AT379)&amp;IF(AU379="","","|"&amp;AU379)</f>
        <v/>
      </c>
      <c r="U379" s="6" t="str">
        <f t="shared" ref="U379:U442" si="99">IF(AV379="","",AV379)&amp;IF(AW379="","","|"&amp;AW379)&amp;IF(AX379="","","|"&amp;AX379)&amp;IF(AY379="","","|"&amp;AY379)&amp;IF(AZ379="","","|"&amp;AZ379)</f>
        <v/>
      </c>
      <c r="V379" s="19" t="str">
        <f>VLOOKUP(G379,角色!AW:BC,主动技能!F379+1,FALSE)</f>
        <v>skill_01</v>
      </c>
      <c r="Y379">
        <f t="shared" si="84"/>
        <v>0</v>
      </c>
      <c r="Z379" s="19">
        <f>IF(VLOOKUP(C379,角色!CC:CI,主动技能!F379*2,FALSE)=0,"",VLOOKUP(C379,角色!CC:CI,主动技能!F379*2,FALSE))</f>
        <v>100</v>
      </c>
      <c r="AA379" s="19">
        <f>IF(VLOOKUP(C379,角色!CC:CI,主动技能!F379*2+1,FALSE)=0,0,VLOOKUP(C379,角色!CC:CI,主动技能!F379*2+1,FALSE))</f>
        <v>10</v>
      </c>
      <c r="AB379" s="19">
        <f>IF(INT(VLOOKUP(E379,角色属性概况!I:M,3,FALSE)*AA379/100)=0,"",(INT(VLOOKUP(E379,角色属性概况!I:M,3,FALSE)*AA379/100)))</f>
        <v>6767</v>
      </c>
      <c r="AE379" s="25">
        <f>(VLOOKUP(G379,角色!V:AE,主动技能!F379+7,FALSE))</f>
        <v>1</v>
      </c>
      <c r="AF379" s="19">
        <f>VLOOKUP(F379,对应表!AY:BA,3,FALSE)</f>
        <v>0</v>
      </c>
      <c r="AG379" s="19">
        <f>VLOOKUP(F379,对应表!AY:BA,2,FALSE)</f>
        <v>0</v>
      </c>
      <c r="AH379" s="25" t="str">
        <f>VLOOKUP(F379,特效对应!F:G,2,FALSE)</f>
        <v>attack</v>
      </c>
      <c r="AJ379">
        <f t="shared" si="88"/>
        <v>13</v>
      </c>
      <c r="AQ379" s="6" t="str">
        <f>_xlfn.IFNA(IF(IF($AK379=AQ$5,VLOOKUP(AL379,buff!$K:$L,2,FALSE),"")=0,"",IF($AK379=AQ$5,VLOOKUP(AL379,buff!$K:$L,2,FALSE),"")),"")</f>
        <v/>
      </c>
      <c r="AR379" s="6" t="str">
        <f>_xlfn.IFNA(IF(IF($AK379=AR$5,VLOOKUP(AM379,buff!$K:$L,2,FALSE),"")=0,"",IF($AK379=AR$5,VLOOKUP(AM379,buff!$K:$L,2,FALSE),"")),"")</f>
        <v/>
      </c>
      <c r="AS379" s="6" t="str">
        <f>_xlfn.IFNA(IF(IF($AK379=AS$5,VLOOKUP(AN379,buff!$K:$L,2,FALSE),"")=0,"",IF($AK379=AS$5,VLOOKUP(AN379,buff!$K:$L,2,FALSE),"")),"")</f>
        <v/>
      </c>
      <c r="AT379" s="6" t="str">
        <f>_xlfn.IFNA(IF(IF($AK379=AT$5,VLOOKUP(AO379,buff!$K:$L,2,FALSE),"")=0,"",IF($AK379=AT$5,VLOOKUP(AO379,buff!$K:$L,2,FALSE),"")),"")</f>
        <v/>
      </c>
      <c r="AU379" s="6" t="str">
        <f>_xlfn.IFNA(IF(IF($AK379=AU$5,VLOOKUP(AP379,buff!$K:$L,2,FALSE),"")=0,"",IF($AK379=AU$5,VLOOKUP(AP379,buff!$K:$L,2,FALSE),"")),"")</f>
        <v/>
      </c>
      <c r="AV379" s="6" t="str">
        <f>_xlfn.IFNA(IF(IF($AK379=AV$5,VLOOKUP(AL379,buff!$K:$L,2,FALSE),"")=0,"",IF($AK379=AV$5,VLOOKUP(AL379,buff!$K:$L,2,FALSE),"")),"")</f>
        <v/>
      </c>
      <c r="AW379" s="6" t="str">
        <f>_xlfn.IFNA(IF(IF($AK379=AW$5,VLOOKUP(AM379,buff!$K:$L,2,FALSE),"")=0,"",IF($AK379=AW$5,VLOOKUP(AM379,buff!$K:$L,2,FALSE),"")),"")</f>
        <v/>
      </c>
      <c r="AX379" s="6" t="str">
        <f>_xlfn.IFNA(IF(IF($AK379=AX$5,VLOOKUP(AN379,buff!$K:$L,2,FALSE),"")=0,"",IF($AK379=AX$5,VLOOKUP(AN379,buff!$K:$L,2,FALSE),"")),"")</f>
        <v/>
      </c>
      <c r="AY379" s="6" t="str">
        <f>_xlfn.IFNA(IF(IF($AK379=AY$5,VLOOKUP(AO379,buff!$K:$L,2,FALSE),"")=0,"",IF($AK379=AY$5,VLOOKUP(AO379,buff!$K:$L,2,FALSE),"")),"")</f>
        <v/>
      </c>
      <c r="AZ379" s="6" t="str">
        <f>_xlfn.IFNA(IF(IF($AK379=AZ$5,VLOOKUP(AP379,buff!$K:$L,2,FALSE),"")=0,"",IF($AK379=AZ$5,VLOOKUP(AP379,buff!$K:$L,2,FALSE),"")),"")</f>
        <v/>
      </c>
      <c r="BA379" s="6" t="e">
        <f>VLOOKUP(AL379,buff!$K:$P,6,FALSE)</f>
        <v>#N/A</v>
      </c>
      <c r="BB379" s="6" t="e">
        <f>VLOOKUP(AM379,buff!$K:$P,6,FALSE)</f>
        <v>#N/A</v>
      </c>
      <c r="BC379" s="6" t="e">
        <f>VLOOKUP(AN379,buff!$K:$P,6,FALSE)</f>
        <v>#N/A</v>
      </c>
      <c r="BD379">
        <f t="shared" si="89"/>
        <v>0</v>
      </c>
      <c r="BE379">
        <f t="shared" si="90"/>
        <v>0</v>
      </c>
      <c r="BF379" s="22">
        <f t="shared" si="91"/>
        <v>100701</v>
      </c>
    </row>
    <row r="380" spans="1:58" x14ac:dyDescent="0.15">
      <c r="A380" t="str">
        <f t="shared" si="97"/>
        <v>艾德蒙主动技能1等级14</v>
      </c>
      <c r="B380" s="8">
        <f t="shared" si="85"/>
        <v>10070114</v>
      </c>
      <c r="C380" s="8" t="str">
        <f>VLOOKUP(G380,角色!A:B,2,FALSE)</f>
        <v>艾德蒙</v>
      </c>
      <c r="D380" s="8" t="str">
        <f t="shared" si="86"/>
        <v>主动技能1</v>
      </c>
      <c r="E380" s="8">
        <f t="shared" si="92"/>
        <v>14</v>
      </c>
      <c r="F380" s="8">
        <f t="shared" si="93"/>
        <v>1</v>
      </c>
      <c r="G380" s="8">
        <f t="shared" si="94"/>
        <v>7</v>
      </c>
      <c r="H380" s="4" t="s">
        <v>426</v>
      </c>
      <c r="I380" s="20" t="str">
        <f t="shared" si="96"/>
        <v>对敌方单体攻击，造成100%攻击力（+9601）点伤害。</v>
      </c>
      <c r="J380" s="4" t="s">
        <v>277</v>
      </c>
      <c r="K380" s="1" t="s">
        <v>102</v>
      </c>
      <c r="L380" s="4" t="s">
        <v>106</v>
      </c>
      <c r="M380" s="4"/>
      <c r="N380" s="4">
        <v>100</v>
      </c>
      <c r="O380" s="20">
        <f>VLOOKUP(L380,对应表!BK:BL,2,FALSE)</f>
        <v>0</v>
      </c>
      <c r="P380" s="25" t="str">
        <f>_xlfn.IFNA(VLOOKUP(G380,角色!V:AE,主动技能!F380+1,FALSE),"")</f>
        <v>|||</v>
      </c>
      <c r="Q380" s="25">
        <f>(VLOOKUP(G380,角色!V:AE,主动技能!F380+4,FALSE))</f>
        <v>1</v>
      </c>
      <c r="R380" s="25">
        <v>0</v>
      </c>
      <c r="S380" s="25">
        <v>0</v>
      </c>
      <c r="T380" s="6" t="str">
        <f t="shared" si="98"/>
        <v/>
      </c>
      <c r="U380" s="6" t="str">
        <f t="shared" si="99"/>
        <v/>
      </c>
      <c r="V380" s="19" t="str">
        <f>VLOOKUP(G380,角色!AW:BC,主动技能!F380+1,FALSE)</f>
        <v>skill_01</v>
      </c>
      <c r="Y380">
        <f t="shared" si="84"/>
        <v>0</v>
      </c>
      <c r="Z380" s="19">
        <f>IF(VLOOKUP(C380,角色!CC:CI,主动技能!F380*2,FALSE)=0,"",VLOOKUP(C380,角色!CC:CI,主动技能!F380*2,FALSE))</f>
        <v>100</v>
      </c>
      <c r="AA380" s="19">
        <f>IF(VLOOKUP(C380,角色!CC:CI,主动技能!F380*2+1,FALSE)=0,0,VLOOKUP(C380,角色!CC:CI,主动技能!F380*2+1,FALSE))</f>
        <v>10</v>
      </c>
      <c r="AB380" s="19">
        <f>IF(INT(VLOOKUP(E380,角色属性概况!I:M,3,FALSE)*AA380/100)=0,"",(INT(VLOOKUP(E380,角色属性概况!I:M,3,FALSE)*AA380/100)))</f>
        <v>9601</v>
      </c>
      <c r="AE380" s="25">
        <f>(VLOOKUP(G380,角色!V:AE,主动技能!F380+7,FALSE))</f>
        <v>1</v>
      </c>
      <c r="AF380" s="19">
        <f>VLOOKUP(F380,对应表!AY:BA,3,FALSE)</f>
        <v>0</v>
      </c>
      <c r="AG380" s="19">
        <f>VLOOKUP(F380,对应表!AY:BA,2,FALSE)</f>
        <v>0</v>
      </c>
      <c r="AH380" s="25" t="str">
        <f>VLOOKUP(F380,特效对应!F:G,2,FALSE)</f>
        <v>attack</v>
      </c>
      <c r="AJ380">
        <f t="shared" si="88"/>
        <v>14</v>
      </c>
      <c r="AQ380" s="6" t="str">
        <f>_xlfn.IFNA(IF(IF($AK380=AQ$5,VLOOKUP(AL380,buff!$K:$L,2,FALSE),"")=0,"",IF($AK380=AQ$5,VLOOKUP(AL380,buff!$K:$L,2,FALSE),"")),"")</f>
        <v/>
      </c>
      <c r="AR380" s="6" t="str">
        <f>_xlfn.IFNA(IF(IF($AK380=AR$5,VLOOKUP(AM380,buff!$K:$L,2,FALSE),"")=0,"",IF($AK380=AR$5,VLOOKUP(AM380,buff!$K:$L,2,FALSE),"")),"")</f>
        <v/>
      </c>
      <c r="AS380" s="6" t="str">
        <f>_xlfn.IFNA(IF(IF($AK380=AS$5,VLOOKUP(AN380,buff!$K:$L,2,FALSE),"")=0,"",IF($AK380=AS$5,VLOOKUP(AN380,buff!$K:$L,2,FALSE),"")),"")</f>
        <v/>
      </c>
      <c r="AT380" s="6" t="str">
        <f>_xlfn.IFNA(IF(IF($AK380=AT$5,VLOOKUP(AO380,buff!$K:$L,2,FALSE),"")=0,"",IF($AK380=AT$5,VLOOKUP(AO380,buff!$K:$L,2,FALSE),"")),"")</f>
        <v/>
      </c>
      <c r="AU380" s="6" t="str">
        <f>_xlfn.IFNA(IF(IF($AK380=AU$5,VLOOKUP(AP380,buff!$K:$L,2,FALSE),"")=0,"",IF($AK380=AU$5,VLOOKUP(AP380,buff!$K:$L,2,FALSE),"")),"")</f>
        <v/>
      </c>
      <c r="AV380" s="6" t="str">
        <f>_xlfn.IFNA(IF(IF($AK380=AV$5,VLOOKUP(AL380,buff!$K:$L,2,FALSE),"")=0,"",IF($AK380=AV$5,VLOOKUP(AL380,buff!$K:$L,2,FALSE),"")),"")</f>
        <v/>
      </c>
      <c r="AW380" s="6" t="str">
        <f>_xlfn.IFNA(IF(IF($AK380=AW$5,VLOOKUP(AM380,buff!$K:$L,2,FALSE),"")=0,"",IF($AK380=AW$5,VLOOKUP(AM380,buff!$K:$L,2,FALSE),"")),"")</f>
        <v/>
      </c>
      <c r="AX380" s="6" t="str">
        <f>_xlfn.IFNA(IF(IF($AK380=AX$5,VLOOKUP(AN380,buff!$K:$L,2,FALSE),"")=0,"",IF($AK380=AX$5,VLOOKUP(AN380,buff!$K:$L,2,FALSE),"")),"")</f>
        <v/>
      </c>
      <c r="AY380" s="6" t="str">
        <f>_xlfn.IFNA(IF(IF($AK380=AY$5,VLOOKUP(AO380,buff!$K:$L,2,FALSE),"")=0,"",IF($AK380=AY$5,VLOOKUP(AO380,buff!$K:$L,2,FALSE),"")),"")</f>
        <v/>
      </c>
      <c r="AZ380" s="6" t="str">
        <f>_xlfn.IFNA(IF(IF($AK380=AZ$5,VLOOKUP(AP380,buff!$K:$L,2,FALSE),"")=0,"",IF($AK380=AZ$5,VLOOKUP(AP380,buff!$K:$L,2,FALSE),"")),"")</f>
        <v/>
      </c>
      <c r="BA380" s="6" t="e">
        <f>VLOOKUP(AL380,buff!$K:$P,6,FALSE)</f>
        <v>#N/A</v>
      </c>
      <c r="BB380" s="6" t="e">
        <f>VLOOKUP(AM380,buff!$K:$P,6,FALSE)</f>
        <v>#N/A</v>
      </c>
      <c r="BC380" s="6" t="e">
        <f>VLOOKUP(AN380,buff!$K:$P,6,FALSE)</f>
        <v>#N/A</v>
      </c>
      <c r="BD380">
        <f t="shared" si="89"/>
        <v>0</v>
      </c>
      <c r="BE380">
        <f t="shared" si="90"/>
        <v>0</v>
      </c>
      <c r="BF380" s="22">
        <f t="shared" si="91"/>
        <v>100701</v>
      </c>
    </row>
    <row r="381" spans="1:58" x14ac:dyDescent="0.15">
      <c r="A381" t="str">
        <f t="shared" si="97"/>
        <v>艾德蒙主动技能1等级15</v>
      </c>
      <c r="B381" s="8">
        <f t="shared" si="85"/>
        <v>10070115</v>
      </c>
      <c r="C381" s="8" t="str">
        <f>VLOOKUP(G381,角色!A:B,2,FALSE)</f>
        <v>艾德蒙</v>
      </c>
      <c r="D381" s="8" t="str">
        <f t="shared" si="86"/>
        <v>主动技能1</v>
      </c>
      <c r="E381" s="8">
        <f t="shared" si="92"/>
        <v>15</v>
      </c>
      <c r="F381" s="8">
        <f t="shared" si="93"/>
        <v>1</v>
      </c>
      <c r="G381" s="8">
        <f t="shared" si="94"/>
        <v>7</v>
      </c>
      <c r="H381" s="4" t="s">
        <v>426</v>
      </c>
      <c r="I381" s="20" t="str">
        <f t="shared" si="96"/>
        <v>对敌方单体攻击，造成100%攻击力（+13613）点伤害。</v>
      </c>
      <c r="J381" s="4" t="s">
        <v>277</v>
      </c>
      <c r="K381" s="1" t="s">
        <v>102</v>
      </c>
      <c r="L381" s="4" t="s">
        <v>106</v>
      </c>
      <c r="M381" s="4"/>
      <c r="N381" s="4">
        <v>100</v>
      </c>
      <c r="O381" s="20">
        <f>VLOOKUP(L381,对应表!BK:BL,2,FALSE)</f>
        <v>0</v>
      </c>
      <c r="P381" s="25" t="str">
        <f>_xlfn.IFNA(VLOOKUP(G381,角色!V:AE,主动技能!F381+1,FALSE),"")</f>
        <v>|||</v>
      </c>
      <c r="Q381" s="25">
        <f>(VLOOKUP(G381,角色!V:AE,主动技能!F381+4,FALSE))</f>
        <v>1</v>
      </c>
      <c r="R381" s="25">
        <v>0</v>
      </c>
      <c r="S381" s="25">
        <v>0</v>
      </c>
      <c r="T381" s="6" t="str">
        <f t="shared" si="98"/>
        <v/>
      </c>
      <c r="U381" s="6" t="str">
        <f t="shared" si="99"/>
        <v/>
      </c>
      <c r="V381" s="19" t="str">
        <f>VLOOKUP(G381,角色!AW:BC,主动技能!F381+1,FALSE)</f>
        <v>skill_01</v>
      </c>
      <c r="Y381">
        <f t="shared" si="84"/>
        <v>0</v>
      </c>
      <c r="Z381" s="19">
        <f>IF(VLOOKUP(C381,角色!CC:CI,主动技能!F381*2,FALSE)=0,"",VLOOKUP(C381,角色!CC:CI,主动技能!F381*2,FALSE))</f>
        <v>100</v>
      </c>
      <c r="AA381" s="19">
        <f>IF(VLOOKUP(C381,角色!CC:CI,主动技能!F381*2+1,FALSE)=0,0,VLOOKUP(C381,角色!CC:CI,主动技能!F381*2+1,FALSE))</f>
        <v>10</v>
      </c>
      <c r="AB381" s="19">
        <f>IF(INT(VLOOKUP(E381,角色属性概况!I:M,3,FALSE)*AA381/100)=0,"",(INT(VLOOKUP(E381,角色属性概况!I:M,3,FALSE)*AA381/100)))</f>
        <v>13613</v>
      </c>
      <c r="AE381" s="25">
        <f>(VLOOKUP(G381,角色!V:AE,主动技能!F381+7,FALSE))</f>
        <v>1</v>
      </c>
      <c r="AF381" s="19">
        <f>VLOOKUP(F381,对应表!AY:BA,3,FALSE)</f>
        <v>0</v>
      </c>
      <c r="AG381" s="19">
        <f>VLOOKUP(F381,对应表!AY:BA,2,FALSE)</f>
        <v>0</v>
      </c>
      <c r="AH381" s="25" t="str">
        <f>VLOOKUP(F381,特效对应!F:G,2,FALSE)</f>
        <v>attack</v>
      </c>
      <c r="AJ381">
        <f t="shared" si="88"/>
        <v>15</v>
      </c>
      <c r="AQ381" s="6" t="str">
        <f>_xlfn.IFNA(IF(IF($AK381=AQ$5,VLOOKUP(AL381,buff!$K:$L,2,FALSE),"")=0,"",IF($AK381=AQ$5,VLOOKUP(AL381,buff!$K:$L,2,FALSE),"")),"")</f>
        <v/>
      </c>
      <c r="AR381" s="6" t="str">
        <f>_xlfn.IFNA(IF(IF($AK381=AR$5,VLOOKUP(AM381,buff!$K:$L,2,FALSE),"")=0,"",IF($AK381=AR$5,VLOOKUP(AM381,buff!$K:$L,2,FALSE),"")),"")</f>
        <v/>
      </c>
      <c r="AS381" s="6" t="str">
        <f>_xlfn.IFNA(IF(IF($AK381=AS$5,VLOOKUP(AN381,buff!$K:$L,2,FALSE),"")=0,"",IF($AK381=AS$5,VLOOKUP(AN381,buff!$K:$L,2,FALSE),"")),"")</f>
        <v/>
      </c>
      <c r="AT381" s="6" t="str">
        <f>_xlfn.IFNA(IF(IF($AK381=AT$5,VLOOKUP(AO381,buff!$K:$L,2,FALSE),"")=0,"",IF($AK381=AT$5,VLOOKUP(AO381,buff!$K:$L,2,FALSE),"")),"")</f>
        <v/>
      </c>
      <c r="AU381" s="6" t="str">
        <f>_xlfn.IFNA(IF(IF($AK381=AU$5,VLOOKUP(AP381,buff!$K:$L,2,FALSE),"")=0,"",IF($AK381=AU$5,VLOOKUP(AP381,buff!$K:$L,2,FALSE),"")),"")</f>
        <v/>
      </c>
      <c r="AV381" s="6" t="str">
        <f>_xlfn.IFNA(IF(IF($AK381=AV$5,VLOOKUP(AL381,buff!$K:$L,2,FALSE),"")=0,"",IF($AK381=AV$5,VLOOKUP(AL381,buff!$K:$L,2,FALSE),"")),"")</f>
        <v/>
      </c>
      <c r="AW381" s="6" t="str">
        <f>_xlfn.IFNA(IF(IF($AK381=AW$5,VLOOKUP(AM381,buff!$K:$L,2,FALSE),"")=0,"",IF($AK381=AW$5,VLOOKUP(AM381,buff!$K:$L,2,FALSE),"")),"")</f>
        <v/>
      </c>
      <c r="AX381" s="6" t="str">
        <f>_xlfn.IFNA(IF(IF($AK381=AX$5,VLOOKUP(AN381,buff!$K:$L,2,FALSE),"")=0,"",IF($AK381=AX$5,VLOOKUP(AN381,buff!$K:$L,2,FALSE),"")),"")</f>
        <v/>
      </c>
      <c r="AY381" s="6" t="str">
        <f>_xlfn.IFNA(IF(IF($AK381=AY$5,VLOOKUP(AO381,buff!$K:$L,2,FALSE),"")=0,"",IF($AK381=AY$5,VLOOKUP(AO381,buff!$K:$L,2,FALSE),"")),"")</f>
        <v/>
      </c>
      <c r="AZ381" s="6" t="str">
        <f>_xlfn.IFNA(IF(IF($AK381=AZ$5,VLOOKUP(AP381,buff!$K:$L,2,FALSE),"")=0,"",IF($AK381=AZ$5,VLOOKUP(AP381,buff!$K:$L,2,FALSE),"")),"")</f>
        <v/>
      </c>
      <c r="BA381" s="6" t="e">
        <f>VLOOKUP(AL381,buff!$K:$P,6,FALSE)</f>
        <v>#N/A</v>
      </c>
      <c r="BB381" s="6" t="e">
        <f>VLOOKUP(AM381,buff!$K:$P,6,FALSE)</f>
        <v>#N/A</v>
      </c>
      <c r="BC381" s="6" t="e">
        <f>VLOOKUP(AN381,buff!$K:$P,6,FALSE)</f>
        <v>#N/A</v>
      </c>
      <c r="BD381">
        <f t="shared" si="89"/>
        <v>0</v>
      </c>
      <c r="BE381">
        <f t="shared" si="90"/>
        <v>0</v>
      </c>
      <c r="BF381" s="22">
        <f t="shared" si="91"/>
        <v>100701</v>
      </c>
    </row>
    <row r="382" spans="1:58" x14ac:dyDescent="0.15">
      <c r="A382" t="str">
        <f t="shared" si="97"/>
        <v>艾德蒙主动技能1等级16</v>
      </c>
      <c r="B382" s="8">
        <f t="shared" si="85"/>
        <v>10070116</v>
      </c>
      <c r="C382" s="8" t="str">
        <f>VLOOKUP(G382,角色!A:B,2,FALSE)</f>
        <v>艾德蒙</v>
      </c>
      <c r="D382" s="8" t="str">
        <f t="shared" si="86"/>
        <v>主动技能1</v>
      </c>
      <c r="E382" s="8">
        <f t="shared" si="92"/>
        <v>16</v>
      </c>
      <c r="F382" s="8">
        <f t="shared" si="93"/>
        <v>1</v>
      </c>
      <c r="G382" s="8">
        <f t="shared" si="94"/>
        <v>7</v>
      </c>
      <c r="H382" s="4" t="s">
        <v>426</v>
      </c>
      <c r="I382" s="20" t="str">
        <f t="shared" si="96"/>
        <v>对敌方单体攻击，造成100%攻击力（+19292）点伤害。</v>
      </c>
      <c r="J382" s="4" t="s">
        <v>277</v>
      </c>
      <c r="K382" s="1" t="s">
        <v>102</v>
      </c>
      <c r="L382" s="4" t="s">
        <v>106</v>
      </c>
      <c r="M382" s="4"/>
      <c r="N382" s="4">
        <v>100</v>
      </c>
      <c r="O382" s="20">
        <f>VLOOKUP(L382,对应表!BK:BL,2,FALSE)</f>
        <v>0</v>
      </c>
      <c r="P382" s="25" t="str">
        <f>_xlfn.IFNA(VLOOKUP(G382,角色!V:AE,主动技能!F382+1,FALSE),"")</f>
        <v>|||</v>
      </c>
      <c r="Q382" s="25">
        <f>(VLOOKUP(G382,角色!V:AE,主动技能!F382+4,FALSE))</f>
        <v>1</v>
      </c>
      <c r="R382" s="25">
        <v>0</v>
      </c>
      <c r="S382" s="25">
        <v>0</v>
      </c>
      <c r="T382" s="6" t="str">
        <f t="shared" si="98"/>
        <v/>
      </c>
      <c r="U382" s="6" t="str">
        <f t="shared" si="99"/>
        <v/>
      </c>
      <c r="V382" s="19" t="str">
        <f>VLOOKUP(G382,角色!AW:BC,主动技能!F382+1,FALSE)</f>
        <v>skill_01</v>
      </c>
      <c r="Y382">
        <f t="shared" si="84"/>
        <v>0</v>
      </c>
      <c r="Z382" s="19">
        <f>IF(VLOOKUP(C382,角色!CC:CI,主动技能!F382*2,FALSE)=0,"",VLOOKUP(C382,角色!CC:CI,主动技能!F382*2,FALSE))</f>
        <v>100</v>
      </c>
      <c r="AA382" s="19">
        <f>IF(VLOOKUP(C382,角色!CC:CI,主动技能!F382*2+1,FALSE)=0,0,VLOOKUP(C382,角色!CC:CI,主动技能!F382*2+1,FALSE))</f>
        <v>10</v>
      </c>
      <c r="AB382" s="19">
        <f>IF(INT(VLOOKUP(E382,角色属性概况!I:M,3,FALSE)*AA382/100)=0,"",(INT(VLOOKUP(E382,角色属性概况!I:M,3,FALSE)*AA382/100)))</f>
        <v>19292</v>
      </c>
      <c r="AE382" s="25">
        <f>(VLOOKUP(G382,角色!V:AE,主动技能!F382+7,FALSE))</f>
        <v>1</v>
      </c>
      <c r="AF382" s="19">
        <f>VLOOKUP(F382,对应表!AY:BA,3,FALSE)</f>
        <v>0</v>
      </c>
      <c r="AG382" s="19">
        <f>VLOOKUP(F382,对应表!AY:BA,2,FALSE)</f>
        <v>0</v>
      </c>
      <c r="AH382" s="25" t="str">
        <f>VLOOKUP(F382,特效对应!F:G,2,FALSE)</f>
        <v>attack</v>
      </c>
      <c r="AJ382">
        <f t="shared" si="88"/>
        <v>16</v>
      </c>
      <c r="AQ382" s="6" t="str">
        <f>_xlfn.IFNA(IF(IF($AK382=AQ$5,VLOOKUP(AL382,buff!$K:$L,2,FALSE),"")=0,"",IF($AK382=AQ$5,VLOOKUP(AL382,buff!$K:$L,2,FALSE),"")),"")</f>
        <v/>
      </c>
      <c r="AR382" s="6" t="str">
        <f>_xlfn.IFNA(IF(IF($AK382=AR$5,VLOOKUP(AM382,buff!$K:$L,2,FALSE),"")=0,"",IF($AK382=AR$5,VLOOKUP(AM382,buff!$K:$L,2,FALSE),"")),"")</f>
        <v/>
      </c>
      <c r="AS382" s="6" t="str">
        <f>_xlfn.IFNA(IF(IF($AK382=AS$5,VLOOKUP(AN382,buff!$K:$L,2,FALSE),"")=0,"",IF($AK382=AS$5,VLOOKUP(AN382,buff!$K:$L,2,FALSE),"")),"")</f>
        <v/>
      </c>
      <c r="AT382" s="6" t="str">
        <f>_xlfn.IFNA(IF(IF($AK382=AT$5,VLOOKUP(AO382,buff!$K:$L,2,FALSE),"")=0,"",IF($AK382=AT$5,VLOOKUP(AO382,buff!$K:$L,2,FALSE),"")),"")</f>
        <v/>
      </c>
      <c r="AU382" s="6" t="str">
        <f>_xlfn.IFNA(IF(IF($AK382=AU$5,VLOOKUP(AP382,buff!$K:$L,2,FALSE),"")=0,"",IF($AK382=AU$5,VLOOKUP(AP382,buff!$K:$L,2,FALSE),"")),"")</f>
        <v/>
      </c>
      <c r="AV382" s="6" t="str">
        <f>_xlfn.IFNA(IF(IF($AK382=AV$5,VLOOKUP(AL382,buff!$K:$L,2,FALSE),"")=0,"",IF($AK382=AV$5,VLOOKUP(AL382,buff!$K:$L,2,FALSE),"")),"")</f>
        <v/>
      </c>
      <c r="AW382" s="6" t="str">
        <f>_xlfn.IFNA(IF(IF($AK382=AW$5,VLOOKUP(AM382,buff!$K:$L,2,FALSE),"")=0,"",IF($AK382=AW$5,VLOOKUP(AM382,buff!$K:$L,2,FALSE),"")),"")</f>
        <v/>
      </c>
      <c r="AX382" s="6" t="str">
        <f>_xlfn.IFNA(IF(IF($AK382=AX$5,VLOOKUP(AN382,buff!$K:$L,2,FALSE),"")=0,"",IF($AK382=AX$5,VLOOKUP(AN382,buff!$K:$L,2,FALSE),"")),"")</f>
        <v/>
      </c>
      <c r="AY382" s="6" t="str">
        <f>_xlfn.IFNA(IF(IF($AK382=AY$5,VLOOKUP(AO382,buff!$K:$L,2,FALSE),"")=0,"",IF($AK382=AY$5,VLOOKUP(AO382,buff!$K:$L,2,FALSE),"")),"")</f>
        <v/>
      </c>
      <c r="AZ382" s="6" t="str">
        <f>_xlfn.IFNA(IF(IF($AK382=AZ$5,VLOOKUP(AP382,buff!$K:$L,2,FALSE),"")=0,"",IF($AK382=AZ$5,VLOOKUP(AP382,buff!$K:$L,2,FALSE),"")),"")</f>
        <v/>
      </c>
      <c r="BA382" s="6" t="e">
        <f>VLOOKUP(AL382,buff!$K:$P,6,FALSE)</f>
        <v>#N/A</v>
      </c>
      <c r="BB382" s="6" t="e">
        <f>VLOOKUP(AM382,buff!$K:$P,6,FALSE)</f>
        <v>#N/A</v>
      </c>
      <c r="BC382" s="6" t="e">
        <f>VLOOKUP(AN382,buff!$K:$P,6,FALSE)</f>
        <v>#N/A</v>
      </c>
      <c r="BD382">
        <f t="shared" si="89"/>
        <v>0</v>
      </c>
      <c r="BE382">
        <f t="shared" si="90"/>
        <v>0</v>
      </c>
      <c r="BF382" s="22">
        <f t="shared" si="91"/>
        <v>100701</v>
      </c>
    </row>
    <row r="383" spans="1:58" x14ac:dyDescent="0.15">
      <c r="A383" t="str">
        <f t="shared" si="97"/>
        <v>艾德蒙主动技能1等级17</v>
      </c>
      <c r="B383" s="8">
        <f t="shared" si="85"/>
        <v>10070117</v>
      </c>
      <c r="C383" s="8" t="str">
        <f>VLOOKUP(G383,角色!A:B,2,FALSE)</f>
        <v>艾德蒙</v>
      </c>
      <c r="D383" s="8" t="str">
        <f t="shared" si="86"/>
        <v>主动技能1</v>
      </c>
      <c r="E383" s="8">
        <f t="shared" si="92"/>
        <v>17</v>
      </c>
      <c r="F383" s="8">
        <f t="shared" si="93"/>
        <v>1</v>
      </c>
      <c r="G383" s="8">
        <f t="shared" si="94"/>
        <v>7</v>
      </c>
      <c r="H383" s="4" t="s">
        <v>426</v>
      </c>
      <c r="I383" s="20" t="str">
        <f t="shared" si="96"/>
        <v>对敌方单体攻击，造成100%攻击力（+27333）点伤害。</v>
      </c>
      <c r="J383" s="4" t="s">
        <v>277</v>
      </c>
      <c r="K383" s="1" t="s">
        <v>102</v>
      </c>
      <c r="L383" s="4" t="s">
        <v>106</v>
      </c>
      <c r="M383" s="4"/>
      <c r="N383" s="4">
        <v>100</v>
      </c>
      <c r="O383" s="20">
        <f>VLOOKUP(L383,对应表!BK:BL,2,FALSE)</f>
        <v>0</v>
      </c>
      <c r="P383" s="25" t="str">
        <f>_xlfn.IFNA(VLOOKUP(G383,角色!V:AE,主动技能!F383+1,FALSE),"")</f>
        <v>|||</v>
      </c>
      <c r="Q383" s="25">
        <f>(VLOOKUP(G383,角色!V:AE,主动技能!F383+4,FALSE))</f>
        <v>1</v>
      </c>
      <c r="R383" s="25">
        <v>0</v>
      </c>
      <c r="S383" s="25">
        <v>0</v>
      </c>
      <c r="T383" s="6" t="str">
        <f t="shared" si="98"/>
        <v/>
      </c>
      <c r="U383" s="6" t="str">
        <f t="shared" si="99"/>
        <v/>
      </c>
      <c r="V383" s="19" t="str">
        <f>VLOOKUP(G383,角色!AW:BC,主动技能!F383+1,FALSE)</f>
        <v>skill_01</v>
      </c>
      <c r="Y383">
        <f t="shared" si="84"/>
        <v>0</v>
      </c>
      <c r="Z383" s="19">
        <f>IF(VLOOKUP(C383,角色!CC:CI,主动技能!F383*2,FALSE)=0,"",VLOOKUP(C383,角色!CC:CI,主动技能!F383*2,FALSE))</f>
        <v>100</v>
      </c>
      <c r="AA383" s="19">
        <f>IF(VLOOKUP(C383,角色!CC:CI,主动技能!F383*2+1,FALSE)=0,0,VLOOKUP(C383,角色!CC:CI,主动技能!F383*2+1,FALSE))</f>
        <v>10</v>
      </c>
      <c r="AB383" s="19">
        <f>IF(INT(VLOOKUP(E383,角色属性概况!I:M,3,FALSE)*AA383/100)=0,"",(INT(VLOOKUP(E383,角色属性概况!I:M,3,FALSE)*AA383/100)))</f>
        <v>27333</v>
      </c>
      <c r="AE383" s="25">
        <f>(VLOOKUP(G383,角色!V:AE,主动技能!F383+7,FALSE))</f>
        <v>1</v>
      </c>
      <c r="AF383" s="19">
        <f>VLOOKUP(F383,对应表!AY:BA,3,FALSE)</f>
        <v>0</v>
      </c>
      <c r="AG383" s="19">
        <f>VLOOKUP(F383,对应表!AY:BA,2,FALSE)</f>
        <v>0</v>
      </c>
      <c r="AH383" s="25" t="str">
        <f>VLOOKUP(F383,特效对应!F:G,2,FALSE)</f>
        <v>attack</v>
      </c>
      <c r="AJ383">
        <f t="shared" si="88"/>
        <v>17</v>
      </c>
      <c r="AQ383" s="6" t="str">
        <f>_xlfn.IFNA(IF(IF($AK383=AQ$5,VLOOKUP(AL383,buff!$K:$L,2,FALSE),"")=0,"",IF($AK383=AQ$5,VLOOKUP(AL383,buff!$K:$L,2,FALSE),"")),"")</f>
        <v/>
      </c>
      <c r="AR383" s="6" t="str">
        <f>_xlfn.IFNA(IF(IF($AK383=AR$5,VLOOKUP(AM383,buff!$K:$L,2,FALSE),"")=0,"",IF($AK383=AR$5,VLOOKUP(AM383,buff!$K:$L,2,FALSE),"")),"")</f>
        <v/>
      </c>
      <c r="AS383" s="6" t="str">
        <f>_xlfn.IFNA(IF(IF($AK383=AS$5,VLOOKUP(AN383,buff!$K:$L,2,FALSE),"")=0,"",IF($AK383=AS$5,VLOOKUP(AN383,buff!$K:$L,2,FALSE),"")),"")</f>
        <v/>
      </c>
      <c r="AT383" s="6" t="str">
        <f>_xlfn.IFNA(IF(IF($AK383=AT$5,VLOOKUP(AO383,buff!$K:$L,2,FALSE),"")=0,"",IF($AK383=AT$5,VLOOKUP(AO383,buff!$K:$L,2,FALSE),"")),"")</f>
        <v/>
      </c>
      <c r="AU383" s="6" t="str">
        <f>_xlfn.IFNA(IF(IF($AK383=AU$5,VLOOKUP(AP383,buff!$K:$L,2,FALSE),"")=0,"",IF($AK383=AU$5,VLOOKUP(AP383,buff!$K:$L,2,FALSE),"")),"")</f>
        <v/>
      </c>
      <c r="AV383" s="6" t="str">
        <f>_xlfn.IFNA(IF(IF($AK383=AV$5,VLOOKUP(AL383,buff!$K:$L,2,FALSE),"")=0,"",IF($AK383=AV$5,VLOOKUP(AL383,buff!$K:$L,2,FALSE),"")),"")</f>
        <v/>
      </c>
      <c r="AW383" s="6" t="str">
        <f>_xlfn.IFNA(IF(IF($AK383=AW$5,VLOOKUP(AM383,buff!$K:$L,2,FALSE),"")=0,"",IF($AK383=AW$5,VLOOKUP(AM383,buff!$K:$L,2,FALSE),"")),"")</f>
        <v/>
      </c>
      <c r="AX383" s="6" t="str">
        <f>_xlfn.IFNA(IF(IF($AK383=AX$5,VLOOKUP(AN383,buff!$K:$L,2,FALSE),"")=0,"",IF($AK383=AX$5,VLOOKUP(AN383,buff!$K:$L,2,FALSE),"")),"")</f>
        <v/>
      </c>
      <c r="AY383" s="6" t="str">
        <f>_xlfn.IFNA(IF(IF($AK383=AY$5,VLOOKUP(AO383,buff!$K:$L,2,FALSE),"")=0,"",IF($AK383=AY$5,VLOOKUP(AO383,buff!$K:$L,2,FALSE),"")),"")</f>
        <v/>
      </c>
      <c r="AZ383" s="6" t="str">
        <f>_xlfn.IFNA(IF(IF($AK383=AZ$5,VLOOKUP(AP383,buff!$K:$L,2,FALSE),"")=0,"",IF($AK383=AZ$5,VLOOKUP(AP383,buff!$K:$L,2,FALSE),"")),"")</f>
        <v/>
      </c>
      <c r="BA383" s="6" t="e">
        <f>VLOOKUP(AL383,buff!$K:$P,6,FALSE)</f>
        <v>#N/A</v>
      </c>
      <c r="BB383" s="6" t="e">
        <f>VLOOKUP(AM383,buff!$K:$P,6,FALSE)</f>
        <v>#N/A</v>
      </c>
      <c r="BC383" s="6" t="e">
        <f>VLOOKUP(AN383,buff!$K:$P,6,FALSE)</f>
        <v>#N/A</v>
      </c>
      <c r="BD383">
        <f t="shared" si="89"/>
        <v>0</v>
      </c>
      <c r="BE383">
        <f t="shared" si="90"/>
        <v>0</v>
      </c>
      <c r="BF383" s="22">
        <f t="shared" si="91"/>
        <v>100701</v>
      </c>
    </row>
    <row r="384" spans="1:58" x14ac:dyDescent="0.15">
      <c r="A384" t="str">
        <f t="shared" si="97"/>
        <v>艾德蒙主动技能1等级18</v>
      </c>
      <c r="B384" s="8">
        <f t="shared" si="85"/>
        <v>10070118</v>
      </c>
      <c r="C384" s="8" t="str">
        <f>VLOOKUP(G384,角色!A:B,2,FALSE)</f>
        <v>艾德蒙</v>
      </c>
      <c r="D384" s="8" t="str">
        <f t="shared" si="86"/>
        <v>主动技能1</v>
      </c>
      <c r="E384" s="8">
        <f t="shared" si="92"/>
        <v>18</v>
      </c>
      <c r="F384" s="8">
        <f t="shared" si="93"/>
        <v>1</v>
      </c>
      <c r="G384" s="8">
        <f t="shared" si="94"/>
        <v>7</v>
      </c>
      <c r="H384" s="4" t="s">
        <v>426</v>
      </c>
      <c r="I384" s="20" t="str">
        <f t="shared" si="96"/>
        <v>对敌方单体攻击，造成100%攻击力（+38716）点伤害。</v>
      </c>
      <c r="J384" s="4" t="s">
        <v>277</v>
      </c>
      <c r="K384" s="1" t="s">
        <v>102</v>
      </c>
      <c r="L384" s="4" t="s">
        <v>106</v>
      </c>
      <c r="M384" s="4"/>
      <c r="N384" s="4">
        <v>100</v>
      </c>
      <c r="O384" s="20">
        <f>VLOOKUP(L384,对应表!BK:BL,2,FALSE)</f>
        <v>0</v>
      </c>
      <c r="P384" s="25" t="str">
        <f>_xlfn.IFNA(VLOOKUP(G384,角色!V:AE,主动技能!F384+1,FALSE),"")</f>
        <v>|||</v>
      </c>
      <c r="Q384" s="25">
        <f>(VLOOKUP(G384,角色!V:AE,主动技能!F384+4,FALSE))</f>
        <v>1</v>
      </c>
      <c r="R384" s="25">
        <v>0</v>
      </c>
      <c r="S384" s="25">
        <v>0</v>
      </c>
      <c r="T384" s="6" t="str">
        <f t="shared" si="98"/>
        <v/>
      </c>
      <c r="U384" s="6" t="str">
        <f t="shared" si="99"/>
        <v/>
      </c>
      <c r="V384" s="19" t="str">
        <f>VLOOKUP(G384,角色!AW:BC,主动技能!F384+1,FALSE)</f>
        <v>skill_01</v>
      </c>
      <c r="Y384">
        <f t="shared" si="84"/>
        <v>0</v>
      </c>
      <c r="Z384" s="19">
        <f>IF(VLOOKUP(C384,角色!CC:CI,主动技能!F384*2,FALSE)=0,"",VLOOKUP(C384,角色!CC:CI,主动技能!F384*2,FALSE))</f>
        <v>100</v>
      </c>
      <c r="AA384" s="19">
        <f>IF(VLOOKUP(C384,角色!CC:CI,主动技能!F384*2+1,FALSE)=0,0,VLOOKUP(C384,角色!CC:CI,主动技能!F384*2+1,FALSE))</f>
        <v>10</v>
      </c>
      <c r="AB384" s="19">
        <f>IF(INT(VLOOKUP(E384,角色属性概况!I:M,3,FALSE)*AA384/100)=0,"",(INT(VLOOKUP(E384,角色属性概况!I:M,3,FALSE)*AA384/100)))</f>
        <v>38716</v>
      </c>
      <c r="AE384" s="25">
        <f>(VLOOKUP(G384,角色!V:AE,主动技能!F384+7,FALSE))</f>
        <v>1</v>
      </c>
      <c r="AF384" s="19">
        <f>VLOOKUP(F384,对应表!AY:BA,3,FALSE)</f>
        <v>0</v>
      </c>
      <c r="AG384" s="19">
        <f>VLOOKUP(F384,对应表!AY:BA,2,FALSE)</f>
        <v>0</v>
      </c>
      <c r="AH384" s="25" t="str">
        <f>VLOOKUP(F384,特效对应!F:G,2,FALSE)</f>
        <v>attack</v>
      </c>
      <c r="AJ384">
        <f t="shared" si="88"/>
        <v>18</v>
      </c>
      <c r="AQ384" s="6" t="str">
        <f>_xlfn.IFNA(IF(IF($AK384=AQ$5,VLOOKUP(AL384,buff!$K:$L,2,FALSE),"")=0,"",IF($AK384=AQ$5,VLOOKUP(AL384,buff!$K:$L,2,FALSE),"")),"")</f>
        <v/>
      </c>
      <c r="AR384" s="6" t="str">
        <f>_xlfn.IFNA(IF(IF($AK384=AR$5,VLOOKUP(AM384,buff!$K:$L,2,FALSE),"")=0,"",IF($AK384=AR$5,VLOOKUP(AM384,buff!$K:$L,2,FALSE),"")),"")</f>
        <v/>
      </c>
      <c r="AS384" s="6" t="str">
        <f>_xlfn.IFNA(IF(IF($AK384=AS$5,VLOOKUP(AN384,buff!$K:$L,2,FALSE),"")=0,"",IF($AK384=AS$5,VLOOKUP(AN384,buff!$K:$L,2,FALSE),"")),"")</f>
        <v/>
      </c>
      <c r="AT384" s="6" t="str">
        <f>_xlfn.IFNA(IF(IF($AK384=AT$5,VLOOKUP(AO384,buff!$K:$L,2,FALSE),"")=0,"",IF($AK384=AT$5,VLOOKUP(AO384,buff!$K:$L,2,FALSE),"")),"")</f>
        <v/>
      </c>
      <c r="AU384" s="6" t="str">
        <f>_xlfn.IFNA(IF(IF($AK384=AU$5,VLOOKUP(AP384,buff!$K:$L,2,FALSE),"")=0,"",IF($AK384=AU$5,VLOOKUP(AP384,buff!$K:$L,2,FALSE),"")),"")</f>
        <v/>
      </c>
      <c r="AV384" s="6" t="str">
        <f>_xlfn.IFNA(IF(IF($AK384=AV$5,VLOOKUP(AL384,buff!$K:$L,2,FALSE),"")=0,"",IF($AK384=AV$5,VLOOKUP(AL384,buff!$K:$L,2,FALSE),"")),"")</f>
        <v/>
      </c>
      <c r="AW384" s="6" t="str">
        <f>_xlfn.IFNA(IF(IF($AK384=AW$5,VLOOKUP(AM384,buff!$K:$L,2,FALSE),"")=0,"",IF($AK384=AW$5,VLOOKUP(AM384,buff!$K:$L,2,FALSE),"")),"")</f>
        <v/>
      </c>
      <c r="AX384" s="6" t="str">
        <f>_xlfn.IFNA(IF(IF($AK384=AX$5,VLOOKUP(AN384,buff!$K:$L,2,FALSE),"")=0,"",IF($AK384=AX$5,VLOOKUP(AN384,buff!$K:$L,2,FALSE),"")),"")</f>
        <v/>
      </c>
      <c r="AY384" s="6" t="str">
        <f>_xlfn.IFNA(IF(IF($AK384=AY$5,VLOOKUP(AO384,buff!$K:$L,2,FALSE),"")=0,"",IF($AK384=AY$5,VLOOKUP(AO384,buff!$K:$L,2,FALSE),"")),"")</f>
        <v/>
      </c>
      <c r="AZ384" s="6" t="str">
        <f>_xlfn.IFNA(IF(IF($AK384=AZ$5,VLOOKUP(AP384,buff!$K:$L,2,FALSE),"")=0,"",IF($AK384=AZ$5,VLOOKUP(AP384,buff!$K:$L,2,FALSE),"")),"")</f>
        <v/>
      </c>
      <c r="BA384" s="6" t="e">
        <f>VLOOKUP(AL384,buff!$K:$P,6,FALSE)</f>
        <v>#N/A</v>
      </c>
      <c r="BB384" s="6" t="e">
        <f>VLOOKUP(AM384,buff!$K:$P,6,FALSE)</f>
        <v>#N/A</v>
      </c>
      <c r="BC384" s="6" t="e">
        <f>VLOOKUP(AN384,buff!$K:$P,6,FALSE)</f>
        <v>#N/A</v>
      </c>
      <c r="BD384">
        <f t="shared" si="89"/>
        <v>0</v>
      </c>
      <c r="BE384">
        <f t="shared" si="90"/>
        <v>0</v>
      </c>
      <c r="BF384" s="22">
        <f t="shared" si="91"/>
        <v>100701</v>
      </c>
    </row>
    <row r="385" spans="1:58" x14ac:dyDescent="0.15">
      <c r="A385" t="str">
        <f t="shared" si="97"/>
        <v>艾德蒙主动技能1等级19</v>
      </c>
      <c r="B385" s="8">
        <f t="shared" si="85"/>
        <v>10070119</v>
      </c>
      <c r="C385" s="8" t="str">
        <f>VLOOKUP(G385,角色!A:B,2,FALSE)</f>
        <v>艾德蒙</v>
      </c>
      <c r="D385" s="8" t="str">
        <f t="shared" si="86"/>
        <v>主动技能1</v>
      </c>
      <c r="E385" s="8">
        <f t="shared" si="92"/>
        <v>19</v>
      </c>
      <c r="F385" s="8">
        <f t="shared" si="93"/>
        <v>1</v>
      </c>
      <c r="G385" s="8">
        <f t="shared" si="94"/>
        <v>7</v>
      </c>
      <c r="H385" s="4" t="s">
        <v>426</v>
      </c>
      <c r="I385" s="20" t="str">
        <f t="shared" si="96"/>
        <v>对敌方单体攻击，造成100%攻击力（+54831）点伤害。</v>
      </c>
      <c r="J385" s="4" t="s">
        <v>277</v>
      </c>
      <c r="K385" s="1" t="s">
        <v>102</v>
      </c>
      <c r="L385" s="4" t="s">
        <v>106</v>
      </c>
      <c r="M385" s="4"/>
      <c r="N385" s="4">
        <v>100</v>
      </c>
      <c r="O385" s="20">
        <f>VLOOKUP(L385,对应表!BK:BL,2,FALSE)</f>
        <v>0</v>
      </c>
      <c r="P385" s="25" t="str">
        <f>_xlfn.IFNA(VLOOKUP(G385,角色!V:AE,主动技能!F385+1,FALSE),"")</f>
        <v>|||</v>
      </c>
      <c r="Q385" s="25">
        <f>(VLOOKUP(G385,角色!V:AE,主动技能!F385+4,FALSE))</f>
        <v>1</v>
      </c>
      <c r="R385" s="25">
        <v>0</v>
      </c>
      <c r="S385" s="25">
        <v>0</v>
      </c>
      <c r="T385" s="6" t="str">
        <f t="shared" si="98"/>
        <v/>
      </c>
      <c r="U385" s="6" t="str">
        <f t="shared" si="99"/>
        <v/>
      </c>
      <c r="V385" s="19" t="str">
        <f>VLOOKUP(G385,角色!AW:BC,主动技能!F385+1,FALSE)</f>
        <v>skill_01</v>
      </c>
      <c r="Y385">
        <f t="shared" si="84"/>
        <v>0</v>
      </c>
      <c r="Z385" s="19">
        <f>IF(VLOOKUP(C385,角色!CC:CI,主动技能!F385*2,FALSE)=0,"",VLOOKUP(C385,角色!CC:CI,主动技能!F385*2,FALSE))</f>
        <v>100</v>
      </c>
      <c r="AA385" s="19">
        <f>IF(VLOOKUP(C385,角色!CC:CI,主动技能!F385*2+1,FALSE)=0,0,VLOOKUP(C385,角色!CC:CI,主动技能!F385*2+1,FALSE))</f>
        <v>10</v>
      </c>
      <c r="AB385" s="19">
        <f>IF(INT(VLOOKUP(E385,角色属性概况!I:M,3,FALSE)*AA385/100)=0,"",(INT(VLOOKUP(E385,角色属性概况!I:M,3,FALSE)*AA385/100)))</f>
        <v>54831</v>
      </c>
      <c r="AE385" s="25">
        <f>(VLOOKUP(G385,角色!V:AE,主动技能!F385+7,FALSE))</f>
        <v>1</v>
      </c>
      <c r="AF385" s="19">
        <f>VLOOKUP(F385,对应表!AY:BA,3,FALSE)</f>
        <v>0</v>
      </c>
      <c r="AG385" s="19">
        <f>VLOOKUP(F385,对应表!AY:BA,2,FALSE)</f>
        <v>0</v>
      </c>
      <c r="AH385" s="25" t="str">
        <f>VLOOKUP(F385,特效对应!F:G,2,FALSE)</f>
        <v>attack</v>
      </c>
      <c r="AJ385">
        <f t="shared" si="88"/>
        <v>19</v>
      </c>
      <c r="AQ385" s="6" t="str">
        <f>_xlfn.IFNA(IF(IF($AK385=AQ$5,VLOOKUP(AL385,buff!$K:$L,2,FALSE),"")=0,"",IF($AK385=AQ$5,VLOOKUP(AL385,buff!$K:$L,2,FALSE),"")),"")</f>
        <v/>
      </c>
      <c r="AR385" s="6" t="str">
        <f>_xlfn.IFNA(IF(IF($AK385=AR$5,VLOOKUP(AM385,buff!$K:$L,2,FALSE),"")=0,"",IF($AK385=AR$5,VLOOKUP(AM385,buff!$K:$L,2,FALSE),"")),"")</f>
        <v/>
      </c>
      <c r="AS385" s="6" t="str">
        <f>_xlfn.IFNA(IF(IF($AK385=AS$5,VLOOKUP(AN385,buff!$K:$L,2,FALSE),"")=0,"",IF($AK385=AS$5,VLOOKUP(AN385,buff!$K:$L,2,FALSE),"")),"")</f>
        <v/>
      </c>
      <c r="AT385" s="6" t="str">
        <f>_xlfn.IFNA(IF(IF($AK385=AT$5,VLOOKUP(AO385,buff!$K:$L,2,FALSE),"")=0,"",IF($AK385=AT$5,VLOOKUP(AO385,buff!$K:$L,2,FALSE),"")),"")</f>
        <v/>
      </c>
      <c r="AU385" s="6" t="str">
        <f>_xlfn.IFNA(IF(IF($AK385=AU$5,VLOOKUP(AP385,buff!$K:$L,2,FALSE),"")=0,"",IF($AK385=AU$5,VLOOKUP(AP385,buff!$K:$L,2,FALSE),"")),"")</f>
        <v/>
      </c>
      <c r="AV385" s="6" t="str">
        <f>_xlfn.IFNA(IF(IF($AK385=AV$5,VLOOKUP(AL385,buff!$K:$L,2,FALSE),"")=0,"",IF($AK385=AV$5,VLOOKUP(AL385,buff!$K:$L,2,FALSE),"")),"")</f>
        <v/>
      </c>
      <c r="AW385" s="6" t="str">
        <f>_xlfn.IFNA(IF(IF($AK385=AW$5,VLOOKUP(AM385,buff!$K:$L,2,FALSE),"")=0,"",IF($AK385=AW$5,VLOOKUP(AM385,buff!$K:$L,2,FALSE),"")),"")</f>
        <v/>
      </c>
      <c r="AX385" s="6" t="str">
        <f>_xlfn.IFNA(IF(IF($AK385=AX$5,VLOOKUP(AN385,buff!$K:$L,2,FALSE),"")=0,"",IF($AK385=AX$5,VLOOKUP(AN385,buff!$K:$L,2,FALSE),"")),"")</f>
        <v/>
      </c>
      <c r="AY385" s="6" t="str">
        <f>_xlfn.IFNA(IF(IF($AK385=AY$5,VLOOKUP(AO385,buff!$K:$L,2,FALSE),"")=0,"",IF($AK385=AY$5,VLOOKUP(AO385,buff!$K:$L,2,FALSE),"")),"")</f>
        <v/>
      </c>
      <c r="AZ385" s="6" t="str">
        <f>_xlfn.IFNA(IF(IF($AK385=AZ$5,VLOOKUP(AP385,buff!$K:$L,2,FALSE),"")=0,"",IF($AK385=AZ$5,VLOOKUP(AP385,buff!$K:$L,2,FALSE),"")),"")</f>
        <v/>
      </c>
      <c r="BA385" s="6" t="e">
        <f>VLOOKUP(AL385,buff!$K:$P,6,FALSE)</f>
        <v>#N/A</v>
      </c>
      <c r="BB385" s="6" t="e">
        <f>VLOOKUP(AM385,buff!$K:$P,6,FALSE)</f>
        <v>#N/A</v>
      </c>
      <c r="BC385" s="6" t="e">
        <f>VLOOKUP(AN385,buff!$K:$P,6,FALSE)</f>
        <v>#N/A</v>
      </c>
      <c r="BD385">
        <f t="shared" si="89"/>
        <v>0</v>
      </c>
      <c r="BE385">
        <f t="shared" si="90"/>
        <v>0</v>
      </c>
      <c r="BF385" s="22">
        <f t="shared" si="91"/>
        <v>100701</v>
      </c>
    </row>
    <row r="386" spans="1:58" x14ac:dyDescent="0.15">
      <c r="A386" t="str">
        <f t="shared" si="97"/>
        <v>艾德蒙主动技能1等级20</v>
      </c>
      <c r="B386" s="8">
        <f t="shared" si="85"/>
        <v>10070120</v>
      </c>
      <c r="C386" s="8" t="str">
        <f>VLOOKUP(G386,角色!A:B,2,FALSE)</f>
        <v>艾德蒙</v>
      </c>
      <c r="D386" s="8" t="str">
        <f t="shared" si="86"/>
        <v>主动技能1</v>
      </c>
      <c r="E386" s="8">
        <f t="shared" si="92"/>
        <v>20</v>
      </c>
      <c r="F386" s="8">
        <f t="shared" si="93"/>
        <v>1</v>
      </c>
      <c r="G386" s="8">
        <f t="shared" si="94"/>
        <v>7</v>
      </c>
      <c r="H386" s="4" t="s">
        <v>426</v>
      </c>
      <c r="I386" s="20" t="str">
        <f t="shared" si="96"/>
        <v>对敌方单体攻击，造成100%攻击力（+77646）点伤害。</v>
      </c>
      <c r="J386" s="4" t="s">
        <v>277</v>
      </c>
      <c r="K386" s="1" t="s">
        <v>102</v>
      </c>
      <c r="L386" s="4" t="s">
        <v>106</v>
      </c>
      <c r="M386" s="4"/>
      <c r="N386" s="4">
        <v>100</v>
      </c>
      <c r="O386" s="20">
        <f>VLOOKUP(L386,对应表!BK:BL,2,FALSE)</f>
        <v>0</v>
      </c>
      <c r="P386" s="25" t="str">
        <f>_xlfn.IFNA(VLOOKUP(G386,角色!V:AE,主动技能!F386+1,FALSE),"")</f>
        <v>|||</v>
      </c>
      <c r="Q386" s="25">
        <f>(VLOOKUP(G386,角色!V:AE,主动技能!F386+4,FALSE))</f>
        <v>1</v>
      </c>
      <c r="R386" s="25">
        <v>0</v>
      </c>
      <c r="S386" s="25">
        <v>0</v>
      </c>
      <c r="T386" s="6" t="str">
        <f t="shared" si="98"/>
        <v/>
      </c>
      <c r="U386" s="6" t="str">
        <f t="shared" si="99"/>
        <v/>
      </c>
      <c r="V386" s="19" t="str">
        <f>VLOOKUP(G386,角色!AW:BC,主动技能!F386+1,FALSE)</f>
        <v>skill_01</v>
      </c>
      <c r="Y386">
        <f t="shared" si="84"/>
        <v>0</v>
      </c>
      <c r="Z386" s="19">
        <f>IF(VLOOKUP(C386,角色!CC:CI,主动技能!F386*2,FALSE)=0,"",VLOOKUP(C386,角色!CC:CI,主动技能!F386*2,FALSE))</f>
        <v>100</v>
      </c>
      <c r="AA386" s="19">
        <f>IF(VLOOKUP(C386,角色!CC:CI,主动技能!F386*2+1,FALSE)=0,0,VLOOKUP(C386,角色!CC:CI,主动技能!F386*2+1,FALSE))</f>
        <v>10</v>
      </c>
      <c r="AB386" s="19">
        <f>IF(INT(VLOOKUP(E386,角色属性概况!I:M,3,FALSE)*AA386/100)=0,"",(INT(VLOOKUP(E386,角色属性概况!I:M,3,FALSE)*AA386/100)))</f>
        <v>77646</v>
      </c>
      <c r="AE386" s="25">
        <f>(VLOOKUP(G386,角色!V:AE,主动技能!F386+7,FALSE))</f>
        <v>1</v>
      </c>
      <c r="AF386" s="19">
        <f>VLOOKUP(F386,对应表!AY:BA,3,FALSE)</f>
        <v>0</v>
      </c>
      <c r="AG386" s="19">
        <f>VLOOKUP(F386,对应表!AY:BA,2,FALSE)</f>
        <v>0</v>
      </c>
      <c r="AH386" s="25" t="str">
        <f>VLOOKUP(F386,特效对应!F:G,2,FALSE)</f>
        <v>attack</v>
      </c>
      <c r="AJ386">
        <f t="shared" si="88"/>
        <v>20</v>
      </c>
      <c r="AQ386" s="6" t="str">
        <f>_xlfn.IFNA(IF(IF($AK386=AQ$5,VLOOKUP(AL386,buff!$K:$L,2,FALSE),"")=0,"",IF($AK386=AQ$5,VLOOKUP(AL386,buff!$K:$L,2,FALSE),"")),"")</f>
        <v/>
      </c>
      <c r="AR386" s="6" t="str">
        <f>_xlfn.IFNA(IF(IF($AK386=AR$5,VLOOKUP(AM386,buff!$K:$L,2,FALSE),"")=0,"",IF($AK386=AR$5,VLOOKUP(AM386,buff!$K:$L,2,FALSE),"")),"")</f>
        <v/>
      </c>
      <c r="AS386" s="6" t="str">
        <f>_xlfn.IFNA(IF(IF($AK386=AS$5,VLOOKUP(AN386,buff!$K:$L,2,FALSE),"")=0,"",IF($AK386=AS$5,VLOOKUP(AN386,buff!$K:$L,2,FALSE),"")),"")</f>
        <v/>
      </c>
      <c r="AT386" s="6" t="str">
        <f>_xlfn.IFNA(IF(IF($AK386=AT$5,VLOOKUP(AO386,buff!$K:$L,2,FALSE),"")=0,"",IF($AK386=AT$5,VLOOKUP(AO386,buff!$K:$L,2,FALSE),"")),"")</f>
        <v/>
      </c>
      <c r="AU386" s="6" t="str">
        <f>_xlfn.IFNA(IF(IF($AK386=AU$5,VLOOKUP(AP386,buff!$K:$L,2,FALSE),"")=0,"",IF($AK386=AU$5,VLOOKUP(AP386,buff!$K:$L,2,FALSE),"")),"")</f>
        <v/>
      </c>
      <c r="AV386" s="6" t="str">
        <f>_xlfn.IFNA(IF(IF($AK386=AV$5,VLOOKUP(AL386,buff!$K:$L,2,FALSE),"")=0,"",IF($AK386=AV$5,VLOOKUP(AL386,buff!$K:$L,2,FALSE),"")),"")</f>
        <v/>
      </c>
      <c r="AW386" s="6" t="str">
        <f>_xlfn.IFNA(IF(IF($AK386=AW$5,VLOOKUP(AM386,buff!$K:$L,2,FALSE),"")=0,"",IF($AK386=AW$5,VLOOKUP(AM386,buff!$K:$L,2,FALSE),"")),"")</f>
        <v/>
      </c>
      <c r="AX386" s="6" t="str">
        <f>_xlfn.IFNA(IF(IF($AK386=AX$5,VLOOKUP(AN386,buff!$K:$L,2,FALSE),"")=0,"",IF($AK386=AX$5,VLOOKUP(AN386,buff!$K:$L,2,FALSE),"")),"")</f>
        <v/>
      </c>
      <c r="AY386" s="6" t="str">
        <f>_xlfn.IFNA(IF(IF($AK386=AY$5,VLOOKUP(AO386,buff!$K:$L,2,FALSE),"")=0,"",IF($AK386=AY$5,VLOOKUP(AO386,buff!$K:$L,2,FALSE),"")),"")</f>
        <v/>
      </c>
      <c r="AZ386" s="6" t="str">
        <f>_xlfn.IFNA(IF(IF($AK386=AZ$5,VLOOKUP(AP386,buff!$K:$L,2,FALSE),"")=0,"",IF($AK386=AZ$5,VLOOKUP(AP386,buff!$K:$L,2,FALSE),"")),"")</f>
        <v/>
      </c>
      <c r="BA386" s="6" t="e">
        <f>VLOOKUP(AL386,buff!$K:$P,6,FALSE)</f>
        <v>#N/A</v>
      </c>
      <c r="BB386" s="6" t="e">
        <f>VLOOKUP(AM386,buff!$K:$P,6,FALSE)</f>
        <v>#N/A</v>
      </c>
      <c r="BC386" s="6" t="e">
        <f>VLOOKUP(AN386,buff!$K:$P,6,FALSE)</f>
        <v>#N/A</v>
      </c>
      <c r="BD386">
        <f t="shared" si="89"/>
        <v>0</v>
      </c>
      <c r="BE386">
        <f t="shared" si="90"/>
        <v>0</v>
      </c>
      <c r="BF386" s="22">
        <f t="shared" si="91"/>
        <v>100701</v>
      </c>
    </row>
    <row r="387" spans="1:58" x14ac:dyDescent="0.15">
      <c r="A387" t="str">
        <f t="shared" si="97"/>
        <v>艾德蒙主动技能2等级1</v>
      </c>
      <c r="B387" s="8">
        <f t="shared" si="85"/>
        <v>10070201</v>
      </c>
      <c r="C387" s="8" t="str">
        <f>VLOOKUP(G387,角色!A:B,2,FALSE)</f>
        <v>艾德蒙</v>
      </c>
      <c r="D387" s="8" t="str">
        <f t="shared" si="86"/>
        <v>主动技能2</v>
      </c>
      <c r="E387" s="8">
        <f t="shared" si="92"/>
        <v>1</v>
      </c>
      <c r="F387" s="8">
        <f t="shared" si="93"/>
        <v>2</v>
      </c>
      <c r="G387" s="8">
        <f t="shared" si="94"/>
        <v>7</v>
      </c>
      <c r="H387" s="4" t="s">
        <v>941</v>
      </c>
      <c r="I387" s="20" t="str">
        <f t="shared" ref="I387:I406" si="100">"对敌方后排"&amp;L387&amp;"攻击，造成"&amp;Z387&amp;"%攻击力（+"&amp;AB387&amp;"）点伤害。"</f>
        <v>对敌方后排单体攻击，造成150%攻击力（+553）点伤害。</v>
      </c>
      <c r="J387" s="4" t="s">
        <v>277</v>
      </c>
      <c r="K387" s="1" t="s">
        <v>103</v>
      </c>
      <c r="L387" s="4" t="s">
        <v>106</v>
      </c>
      <c r="M387" s="4"/>
      <c r="N387" s="4">
        <v>100</v>
      </c>
      <c r="O387" s="20">
        <f>VLOOKUP(L387,对应表!BK:BL,2,FALSE)</f>
        <v>0</v>
      </c>
      <c r="P387" s="25" t="str">
        <f>_xlfn.IFNA(VLOOKUP(G387,角色!V:AE,主动技能!F387+1,FALSE),"")</f>
        <v>|eff_huoqiu||</v>
      </c>
      <c r="Q387" s="25">
        <f>(VLOOKUP(G387,角色!V:AE,主动技能!F387+4,FALSE))</f>
        <v>1</v>
      </c>
      <c r="R387" s="25">
        <v>0</v>
      </c>
      <c r="S387" s="25">
        <v>0</v>
      </c>
      <c r="T387" s="6" t="str">
        <f t="shared" si="98"/>
        <v/>
      </c>
      <c r="U387" s="6" t="str">
        <f t="shared" si="99"/>
        <v/>
      </c>
      <c r="V387" s="19" t="str">
        <f>VLOOKUP(G387,角色!AW:BC,主动技能!F387+1,FALSE)</f>
        <v>skill_08</v>
      </c>
      <c r="Y387">
        <f t="shared" si="84"/>
        <v>0</v>
      </c>
      <c r="Z387" s="19">
        <f>IF(VLOOKUP(C387,角色!CC:CI,主动技能!F387*2,FALSE)=0,"",VLOOKUP(C387,角色!CC:CI,主动技能!F387*2,FALSE))</f>
        <v>150</v>
      </c>
      <c r="AA387" s="19">
        <f>IF(VLOOKUP(C387,角色!CC:CI,主动技能!F387*2+1,FALSE)=0,0,VLOOKUP(C387,角色!CC:CI,主动技能!F387*2+1,FALSE))</f>
        <v>50</v>
      </c>
      <c r="AB387" s="19">
        <f>IF(INT(VLOOKUP(E387,角色属性概况!I:M,3,FALSE)*AA387/100)=0,"",(INT(VLOOKUP(E387,角色属性概况!I:M,3,FALSE)*AA387/100)))</f>
        <v>553</v>
      </c>
      <c r="AE387" s="25">
        <f>(VLOOKUP(G387,角色!V:AE,主动技能!F387+7,FALSE))</f>
        <v>1</v>
      </c>
      <c r="AF387" s="19">
        <f>VLOOKUP(F387,对应表!AY:BA,3,FALSE)</f>
        <v>1</v>
      </c>
      <c r="AG387" s="19">
        <f>VLOOKUP(F387,对应表!AY:BA,2,FALSE)</f>
        <v>1</v>
      </c>
      <c r="AH387" s="25" t="str">
        <f>VLOOKUP(F387,特效对应!F:G,2,FALSE)</f>
        <v>attackex</v>
      </c>
      <c r="AJ387">
        <f t="shared" si="88"/>
        <v>1</v>
      </c>
      <c r="AK387" s="2"/>
      <c r="AQ387" s="6" t="str">
        <f>_xlfn.IFNA(IF(IF($AK387=AQ$5,VLOOKUP(AL387,buff!$K:$L,2,FALSE),"")=0,"",IF($AK387=AQ$5,VLOOKUP(AL387,buff!$K:$L,2,FALSE),"")),"")</f>
        <v/>
      </c>
      <c r="AR387" s="6" t="str">
        <f>_xlfn.IFNA(IF(IF($AK387=AR$5,VLOOKUP(AM387,buff!$K:$L,2,FALSE),"")=0,"",IF($AK387=AR$5,VLOOKUP(AM387,buff!$K:$L,2,FALSE),"")),"")</f>
        <v/>
      </c>
      <c r="AS387" s="6" t="str">
        <f>_xlfn.IFNA(IF(IF($AK387=AS$5,VLOOKUP(AN387,buff!$K:$L,2,FALSE),"")=0,"",IF($AK387=AS$5,VLOOKUP(AN387,buff!$K:$L,2,FALSE),"")),"")</f>
        <v/>
      </c>
      <c r="AT387" s="6" t="str">
        <f>_xlfn.IFNA(IF(IF($AK387=AT$5,VLOOKUP(AO387,buff!$K:$L,2,FALSE),"")=0,"",IF($AK387=AT$5,VLOOKUP(AO387,buff!$K:$L,2,FALSE),"")),"")</f>
        <v/>
      </c>
      <c r="AU387" s="6" t="str">
        <f>_xlfn.IFNA(IF(IF($AK387=AU$5,VLOOKUP(AP387,buff!$K:$L,2,FALSE),"")=0,"",IF($AK387=AU$5,VLOOKUP(AP387,buff!$K:$L,2,FALSE),"")),"")</f>
        <v/>
      </c>
      <c r="AV387" s="6" t="str">
        <f>_xlfn.IFNA(IF(IF($AK387=AV$5,VLOOKUP(AL387,buff!$K:$L,2,FALSE),"")=0,"",IF($AK387=AV$5,VLOOKUP(AL387,buff!$K:$L,2,FALSE),"")),"")</f>
        <v/>
      </c>
      <c r="AW387" s="6" t="str">
        <f>_xlfn.IFNA(IF(IF($AK387=AW$5,VLOOKUP(AM387,buff!$K:$L,2,FALSE),"")=0,"",IF($AK387=AW$5,VLOOKUP(AM387,buff!$K:$L,2,FALSE),"")),"")</f>
        <v/>
      </c>
      <c r="AX387" s="6" t="str">
        <f>_xlfn.IFNA(IF(IF($AK387=AX$5,VLOOKUP(AN387,buff!$K:$L,2,FALSE),"")=0,"",IF($AK387=AX$5,VLOOKUP(AN387,buff!$K:$L,2,FALSE),"")),"")</f>
        <v/>
      </c>
      <c r="AY387" s="6" t="str">
        <f>_xlfn.IFNA(IF(IF($AK387=AY$5,VLOOKUP(AO387,buff!$K:$L,2,FALSE),"")=0,"",IF($AK387=AY$5,VLOOKUP(AO387,buff!$K:$L,2,FALSE),"")),"")</f>
        <v/>
      </c>
      <c r="AZ387" s="6" t="str">
        <f>_xlfn.IFNA(IF(IF($AK387=AZ$5,VLOOKUP(AP387,buff!$K:$L,2,FALSE),"")=0,"",IF($AK387=AZ$5,VLOOKUP(AP387,buff!$K:$L,2,FALSE),"")),"")</f>
        <v/>
      </c>
      <c r="BA387" s="6" t="e">
        <f>VLOOKUP(AL387,buff!$K:$P,6,FALSE)</f>
        <v>#N/A</v>
      </c>
      <c r="BB387" s="6" t="e">
        <f>VLOOKUP(AM387,buff!$K:$P,6,FALSE)</f>
        <v>#N/A</v>
      </c>
      <c r="BC387" s="6" t="e">
        <f>VLOOKUP(AN387,buff!$K:$P,6,FALSE)</f>
        <v>#N/A</v>
      </c>
      <c r="BD387">
        <f t="shared" si="89"/>
        <v>2</v>
      </c>
      <c r="BE387">
        <f t="shared" si="90"/>
        <v>1</v>
      </c>
      <c r="BF387" s="22">
        <f t="shared" si="91"/>
        <v>100702</v>
      </c>
    </row>
    <row r="388" spans="1:58" x14ac:dyDescent="0.15">
      <c r="A388" t="str">
        <f t="shared" si="97"/>
        <v>艾德蒙主动技能2等级2</v>
      </c>
      <c r="B388" s="8">
        <f t="shared" si="85"/>
        <v>10070202</v>
      </c>
      <c r="C388" s="8" t="str">
        <f>VLOOKUP(G388,角色!A:B,2,FALSE)</f>
        <v>艾德蒙</v>
      </c>
      <c r="D388" s="8" t="str">
        <f t="shared" si="86"/>
        <v>主动技能2</v>
      </c>
      <c r="E388" s="8">
        <f t="shared" si="92"/>
        <v>2</v>
      </c>
      <c r="F388" s="8">
        <f t="shared" si="93"/>
        <v>2</v>
      </c>
      <c r="G388" s="8">
        <f t="shared" si="94"/>
        <v>7</v>
      </c>
      <c r="H388" s="4" t="s">
        <v>941</v>
      </c>
      <c r="I388" s="20" t="str">
        <f t="shared" si="100"/>
        <v>对敌方后排单体攻击，造成150%攻击力（+611）点伤害。</v>
      </c>
      <c r="J388" s="4" t="s">
        <v>277</v>
      </c>
      <c r="K388" s="1" t="s">
        <v>103</v>
      </c>
      <c r="L388" s="4" t="s">
        <v>106</v>
      </c>
      <c r="M388" s="4"/>
      <c r="N388" s="4">
        <v>100</v>
      </c>
      <c r="O388" s="20">
        <f>VLOOKUP(L388,对应表!BK:BL,2,FALSE)</f>
        <v>0</v>
      </c>
      <c r="P388" s="25" t="str">
        <f>_xlfn.IFNA(VLOOKUP(G388,角色!V:AE,主动技能!F388+1,FALSE),"")</f>
        <v>|eff_huoqiu||</v>
      </c>
      <c r="Q388" s="25">
        <f>(VLOOKUP(G388,角色!V:AE,主动技能!F388+4,FALSE))</f>
        <v>1</v>
      </c>
      <c r="R388" s="25">
        <v>0</v>
      </c>
      <c r="S388" s="25">
        <v>0</v>
      </c>
      <c r="T388" s="6" t="str">
        <f t="shared" ref="T388:T406" si="101">IF(AQ388="","",AQ388)&amp;IF(AR388="","","|"&amp;AR388)&amp;IF(AS388="","","|"&amp;AS388)&amp;IF(AT388="","","|"&amp;AT388)&amp;IF(AU388="","","|"&amp;AU388)</f>
        <v/>
      </c>
      <c r="U388" s="6" t="str">
        <f t="shared" ref="U388:U406" si="102">IF(AV388="","",AV388)&amp;IF(AW388="","","|"&amp;AW388)&amp;IF(AX388="","","|"&amp;AX388)&amp;IF(AY388="","","|"&amp;AY388)&amp;IF(AZ388="","","|"&amp;AZ388)</f>
        <v/>
      </c>
      <c r="V388" s="19" t="str">
        <f>VLOOKUP(G388,角色!AW:BC,主动技能!F388+1,FALSE)</f>
        <v>skill_08</v>
      </c>
      <c r="Y388">
        <f t="shared" si="84"/>
        <v>0</v>
      </c>
      <c r="Z388" s="19">
        <f>IF(VLOOKUP(C388,角色!CC:CI,主动技能!F388*2,FALSE)=0,"",VLOOKUP(C388,角色!CC:CI,主动技能!F388*2,FALSE))</f>
        <v>150</v>
      </c>
      <c r="AA388" s="19">
        <f>IF(VLOOKUP(C388,角色!CC:CI,主动技能!F388*2+1,FALSE)=0,0,VLOOKUP(C388,角色!CC:CI,主动技能!F388*2+1,FALSE))</f>
        <v>50</v>
      </c>
      <c r="AB388" s="19">
        <f>IF(INT(VLOOKUP(E388,角色属性概况!I:M,3,FALSE)*AA388/100)=0,"",(INT(VLOOKUP(E388,角色属性概况!I:M,3,FALSE)*AA388/100)))</f>
        <v>611</v>
      </c>
      <c r="AE388" s="25">
        <f>(VLOOKUP(G388,角色!V:AE,主动技能!F388+7,FALSE))</f>
        <v>1</v>
      </c>
      <c r="AF388" s="19">
        <f>VLOOKUP(F388,对应表!AY:BA,3,FALSE)</f>
        <v>1</v>
      </c>
      <c r="AG388" s="19">
        <f>VLOOKUP(F388,对应表!AY:BA,2,FALSE)</f>
        <v>1</v>
      </c>
      <c r="AH388" s="25" t="str">
        <f>VLOOKUP(F388,特效对应!F:G,2,FALSE)</f>
        <v>attackex</v>
      </c>
      <c r="AJ388">
        <f t="shared" si="88"/>
        <v>2</v>
      </c>
      <c r="AK388" s="2"/>
      <c r="AQ388" s="6" t="str">
        <f>_xlfn.IFNA(IF(IF($AK388=AQ$5,VLOOKUP(AL388,buff!$K:$L,2,FALSE),"")=0,"",IF($AK388=AQ$5,VLOOKUP(AL388,buff!$K:$L,2,FALSE),"")),"")</f>
        <v/>
      </c>
      <c r="AR388" s="6" t="str">
        <f>_xlfn.IFNA(IF(IF($AK388=AR$5,VLOOKUP(AM388,buff!$K:$L,2,FALSE),"")=0,"",IF($AK388=AR$5,VLOOKUP(AM388,buff!$K:$L,2,FALSE),"")),"")</f>
        <v/>
      </c>
      <c r="AS388" s="6" t="str">
        <f>_xlfn.IFNA(IF(IF($AK388=AS$5,VLOOKUP(AN388,buff!$K:$L,2,FALSE),"")=0,"",IF($AK388=AS$5,VLOOKUP(AN388,buff!$K:$L,2,FALSE),"")),"")</f>
        <v/>
      </c>
      <c r="AT388" s="6" t="str">
        <f>_xlfn.IFNA(IF(IF($AK388=AT$5,VLOOKUP(AO388,buff!$K:$L,2,FALSE),"")=0,"",IF($AK388=AT$5,VLOOKUP(AO388,buff!$K:$L,2,FALSE),"")),"")</f>
        <v/>
      </c>
      <c r="AU388" s="6" t="str">
        <f>_xlfn.IFNA(IF(IF($AK388=AU$5,VLOOKUP(AP388,buff!$K:$L,2,FALSE),"")=0,"",IF($AK388=AU$5,VLOOKUP(AP388,buff!$K:$L,2,FALSE),"")),"")</f>
        <v/>
      </c>
      <c r="AV388" s="6" t="str">
        <f>_xlfn.IFNA(IF(IF($AK388=AV$5,VLOOKUP(AL388,buff!$K:$L,2,FALSE),"")=0,"",IF($AK388=AV$5,VLOOKUP(AL388,buff!$K:$L,2,FALSE),"")),"")</f>
        <v/>
      </c>
      <c r="AW388" s="6" t="str">
        <f>_xlfn.IFNA(IF(IF($AK388=AW$5,VLOOKUP(AM388,buff!$K:$L,2,FALSE),"")=0,"",IF($AK388=AW$5,VLOOKUP(AM388,buff!$K:$L,2,FALSE),"")),"")</f>
        <v/>
      </c>
      <c r="AX388" s="6" t="str">
        <f>_xlfn.IFNA(IF(IF($AK388=AX$5,VLOOKUP(AN388,buff!$K:$L,2,FALSE),"")=0,"",IF($AK388=AX$5,VLOOKUP(AN388,buff!$K:$L,2,FALSE),"")),"")</f>
        <v/>
      </c>
      <c r="AY388" s="6" t="str">
        <f>_xlfn.IFNA(IF(IF($AK388=AY$5,VLOOKUP(AO388,buff!$K:$L,2,FALSE),"")=0,"",IF($AK388=AY$5,VLOOKUP(AO388,buff!$K:$L,2,FALSE),"")),"")</f>
        <v/>
      </c>
      <c r="AZ388" s="6" t="str">
        <f>_xlfn.IFNA(IF(IF($AK388=AZ$5,VLOOKUP(AP388,buff!$K:$L,2,FALSE),"")=0,"",IF($AK388=AZ$5,VLOOKUP(AP388,buff!$K:$L,2,FALSE),"")),"")</f>
        <v/>
      </c>
      <c r="BA388" s="6" t="e">
        <f>VLOOKUP(AL388,buff!$K:$P,6,FALSE)</f>
        <v>#N/A</v>
      </c>
      <c r="BB388" s="6" t="e">
        <f>VLOOKUP(AM388,buff!$K:$P,6,FALSE)</f>
        <v>#N/A</v>
      </c>
      <c r="BC388" s="6" t="e">
        <f>VLOOKUP(AN388,buff!$K:$P,6,FALSE)</f>
        <v>#N/A</v>
      </c>
      <c r="BD388">
        <f t="shared" si="89"/>
        <v>2</v>
      </c>
      <c r="BE388">
        <f t="shared" si="90"/>
        <v>1</v>
      </c>
      <c r="BF388" s="22">
        <f t="shared" si="91"/>
        <v>100702</v>
      </c>
    </row>
    <row r="389" spans="1:58" x14ac:dyDescent="0.15">
      <c r="A389" t="str">
        <f t="shared" si="97"/>
        <v>艾德蒙主动技能2等级3</v>
      </c>
      <c r="B389" s="8">
        <f t="shared" si="85"/>
        <v>10070203</v>
      </c>
      <c r="C389" s="8" t="str">
        <f>VLOOKUP(G389,角色!A:B,2,FALSE)</f>
        <v>艾德蒙</v>
      </c>
      <c r="D389" s="8" t="str">
        <f t="shared" si="86"/>
        <v>主动技能2</v>
      </c>
      <c r="E389" s="8">
        <f t="shared" si="92"/>
        <v>3</v>
      </c>
      <c r="F389" s="8">
        <f t="shared" si="93"/>
        <v>2</v>
      </c>
      <c r="G389" s="8">
        <f t="shared" si="94"/>
        <v>7</v>
      </c>
      <c r="H389" s="4" t="s">
        <v>941</v>
      </c>
      <c r="I389" s="20" t="str">
        <f t="shared" si="100"/>
        <v>对敌方后排单体攻击，造成150%攻击力（+809）点伤害。</v>
      </c>
      <c r="J389" s="4" t="s">
        <v>277</v>
      </c>
      <c r="K389" s="1" t="s">
        <v>103</v>
      </c>
      <c r="L389" s="4" t="s">
        <v>106</v>
      </c>
      <c r="M389" s="4"/>
      <c r="N389" s="4">
        <v>100</v>
      </c>
      <c r="O389" s="20">
        <f>VLOOKUP(L389,对应表!BK:BL,2,FALSE)</f>
        <v>0</v>
      </c>
      <c r="P389" s="25" t="str">
        <f>_xlfn.IFNA(VLOOKUP(G389,角色!V:AE,主动技能!F389+1,FALSE),"")</f>
        <v>|eff_huoqiu||</v>
      </c>
      <c r="Q389" s="25">
        <f>(VLOOKUP(G389,角色!V:AE,主动技能!F389+4,FALSE))</f>
        <v>1</v>
      </c>
      <c r="R389" s="25">
        <v>0</v>
      </c>
      <c r="S389" s="25">
        <v>0</v>
      </c>
      <c r="T389" s="6" t="str">
        <f t="shared" si="101"/>
        <v/>
      </c>
      <c r="U389" s="6" t="str">
        <f t="shared" si="102"/>
        <v/>
      </c>
      <c r="V389" s="19" t="str">
        <f>VLOOKUP(G389,角色!AW:BC,主动技能!F389+1,FALSE)</f>
        <v>skill_08</v>
      </c>
      <c r="Y389">
        <f t="shared" si="84"/>
        <v>0</v>
      </c>
      <c r="Z389" s="19">
        <f>IF(VLOOKUP(C389,角色!CC:CI,主动技能!F389*2,FALSE)=0,"",VLOOKUP(C389,角色!CC:CI,主动技能!F389*2,FALSE))</f>
        <v>150</v>
      </c>
      <c r="AA389" s="19">
        <f>IF(VLOOKUP(C389,角色!CC:CI,主动技能!F389*2+1,FALSE)=0,0,VLOOKUP(C389,角色!CC:CI,主动技能!F389*2+1,FALSE))</f>
        <v>50</v>
      </c>
      <c r="AB389" s="19">
        <f>IF(INT(VLOOKUP(E389,角色属性概况!I:M,3,FALSE)*AA389/100)=0,"",(INT(VLOOKUP(E389,角色属性概况!I:M,3,FALSE)*AA389/100)))</f>
        <v>809</v>
      </c>
      <c r="AE389" s="25">
        <f>(VLOOKUP(G389,角色!V:AE,主动技能!F389+7,FALSE))</f>
        <v>1</v>
      </c>
      <c r="AF389" s="19">
        <f>VLOOKUP(F389,对应表!AY:BA,3,FALSE)</f>
        <v>1</v>
      </c>
      <c r="AG389" s="19">
        <f>VLOOKUP(F389,对应表!AY:BA,2,FALSE)</f>
        <v>1</v>
      </c>
      <c r="AH389" s="25" t="str">
        <f>VLOOKUP(F389,特效对应!F:G,2,FALSE)</f>
        <v>attackex</v>
      </c>
      <c r="AJ389">
        <f t="shared" si="88"/>
        <v>3</v>
      </c>
      <c r="AK389" s="2"/>
      <c r="AQ389" s="6" t="str">
        <f>_xlfn.IFNA(IF(IF($AK389=AQ$5,VLOOKUP(AL389,buff!$K:$L,2,FALSE),"")=0,"",IF($AK389=AQ$5,VLOOKUP(AL389,buff!$K:$L,2,FALSE),"")),"")</f>
        <v/>
      </c>
      <c r="AR389" s="6" t="str">
        <f>_xlfn.IFNA(IF(IF($AK389=AR$5,VLOOKUP(AM389,buff!$K:$L,2,FALSE),"")=0,"",IF($AK389=AR$5,VLOOKUP(AM389,buff!$K:$L,2,FALSE),"")),"")</f>
        <v/>
      </c>
      <c r="AS389" s="6" t="str">
        <f>_xlfn.IFNA(IF(IF($AK389=AS$5,VLOOKUP(AN389,buff!$K:$L,2,FALSE),"")=0,"",IF($AK389=AS$5,VLOOKUP(AN389,buff!$K:$L,2,FALSE),"")),"")</f>
        <v/>
      </c>
      <c r="AT389" s="6" t="str">
        <f>_xlfn.IFNA(IF(IF($AK389=AT$5,VLOOKUP(AO389,buff!$K:$L,2,FALSE),"")=0,"",IF($AK389=AT$5,VLOOKUP(AO389,buff!$K:$L,2,FALSE),"")),"")</f>
        <v/>
      </c>
      <c r="AU389" s="6" t="str">
        <f>_xlfn.IFNA(IF(IF($AK389=AU$5,VLOOKUP(AP389,buff!$K:$L,2,FALSE),"")=0,"",IF($AK389=AU$5,VLOOKUP(AP389,buff!$K:$L,2,FALSE),"")),"")</f>
        <v/>
      </c>
      <c r="AV389" s="6" t="str">
        <f>_xlfn.IFNA(IF(IF($AK389=AV$5,VLOOKUP(AL389,buff!$K:$L,2,FALSE),"")=0,"",IF($AK389=AV$5,VLOOKUP(AL389,buff!$K:$L,2,FALSE),"")),"")</f>
        <v/>
      </c>
      <c r="AW389" s="6" t="str">
        <f>_xlfn.IFNA(IF(IF($AK389=AW$5,VLOOKUP(AM389,buff!$K:$L,2,FALSE),"")=0,"",IF($AK389=AW$5,VLOOKUP(AM389,buff!$K:$L,2,FALSE),"")),"")</f>
        <v/>
      </c>
      <c r="AX389" s="6" t="str">
        <f>_xlfn.IFNA(IF(IF($AK389=AX$5,VLOOKUP(AN389,buff!$K:$L,2,FALSE),"")=0,"",IF($AK389=AX$5,VLOOKUP(AN389,buff!$K:$L,2,FALSE),"")),"")</f>
        <v/>
      </c>
      <c r="AY389" s="6" t="str">
        <f>_xlfn.IFNA(IF(IF($AK389=AY$5,VLOOKUP(AO389,buff!$K:$L,2,FALSE),"")=0,"",IF($AK389=AY$5,VLOOKUP(AO389,buff!$K:$L,2,FALSE),"")),"")</f>
        <v/>
      </c>
      <c r="AZ389" s="6" t="str">
        <f>_xlfn.IFNA(IF(IF($AK389=AZ$5,VLOOKUP(AP389,buff!$K:$L,2,FALSE),"")=0,"",IF($AK389=AZ$5,VLOOKUP(AP389,buff!$K:$L,2,FALSE),"")),"")</f>
        <v/>
      </c>
      <c r="BA389" s="6" t="e">
        <f>VLOOKUP(AL389,buff!$K:$P,6,FALSE)</f>
        <v>#N/A</v>
      </c>
      <c r="BB389" s="6" t="e">
        <f>VLOOKUP(AM389,buff!$K:$P,6,FALSE)</f>
        <v>#N/A</v>
      </c>
      <c r="BC389" s="6" t="e">
        <f>VLOOKUP(AN389,buff!$K:$P,6,FALSE)</f>
        <v>#N/A</v>
      </c>
      <c r="BD389">
        <f t="shared" si="89"/>
        <v>2</v>
      </c>
      <c r="BE389">
        <f t="shared" si="90"/>
        <v>1</v>
      </c>
      <c r="BF389" s="22">
        <f t="shared" si="91"/>
        <v>100702</v>
      </c>
    </row>
    <row r="390" spans="1:58" x14ac:dyDescent="0.15">
      <c r="A390" t="str">
        <f t="shared" si="97"/>
        <v>艾德蒙主动技能2等级4</v>
      </c>
      <c r="B390" s="8">
        <f t="shared" si="85"/>
        <v>10070204</v>
      </c>
      <c r="C390" s="8" t="str">
        <f>VLOOKUP(G390,角色!A:B,2,FALSE)</f>
        <v>艾德蒙</v>
      </c>
      <c r="D390" s="8" t="str">
        <f t="shared" si="86"/>
        <v>主动技能2</v>
      </c>
      <c r="E390" s="8">
        <f t="shared" si="92"/>
        <v>4</v>
      </c>
      <c r="F390" s="8">
        <f t="shared" si="93"/>
        <v>2</v>
      </c>
      <c r="G390" s="8">
        <f t="shared" si="94"/>
        <v>7</v>
      </c>
      <c r="H390" s="4" t="s">
        <v>941</v>
      </c>
      <c r="I390" s="20" t="str">
        <f t="shared" si="100"/>
        <v>对敌方后排单体攻击，造成150%攻击力（+1247）点伤害。</v>
      </c>
      <c r="J390" s="4" t="s">
        <v>277</v>
      </c>
      <c r="K390" s="1" t="s">
        <v>103</v>
      </c>
      <c r="L390" s="4" t="s">
        <v>106</v>
      </c>
      <c r="M390" s="4"/>
      <c r="N390" s="4">
        <v>100</v>
      </c>
      <c r="O390" s="20">
        <f>VLOOKUP(L390,对应表!BK:BL,2,FALSE)</f>
        <v>0</v>
      </c>
      <c r="P390" s="25" t="str">
        <f>_xlfn.IFNA(VLOOKUP(G390,角色!V:AE,主动技能!F390+1,FALSE),"")</f>
        <v>|eff_huoqiu||</v>
      </c>
      <c r="Q390" s="25">
        <f>(VLOOKUP(G390,角色!V:AE,主动技能!F390+4,FALSE))</f>
        <v>1</v>
      </c>
      <c r="R390" s="25">
        <v>0</v>
      </c>
      <c r="S390" s="25">
        <v>0</v>
      </c>
      <c r="T390" s="6" t="str">
        <f t="shared" si="101"/>
        <v/>
      </c>
      <c r="U390" s="6" t="str">
        <f t="shared" si="102"/>
        <v/>
      </c>
      <c r="V390" s="19" t="str">
        <f>VLOOKUP(G390,角色!AW:BC,主动技能!F390+1,FALSE)</f>
        <v>skill_08</v>
      </c>
      <c r="Y390">
        <f t="shared" si="84"/>
        <v>0</v>
      </c>
      <c r="Z390" s="19">
        <f>IF(VLOOKUP(C390,角色!CC:CI,主动技能!F390*2,FALSE)=0,"",VLOOKUP(C390,角色!CC:CI,主动技能!F390*2,FALSE))</f>
        <v>150</v>
      </c>
      <c r="AA390" s="19">
        <f>IF(VLOOKUP(C390,角色!CC:CI,主动技能!F390*2+1,FALSE)=0,0,VLOOKUP(C390,角色!CC:CI,主动技能!F390*2+1,FALSE))</f>
        <v>50</v>
      </c>
      <c r="AB390" s="19">
        <f>IF(INT(VLOOKUP(E390,角色属性概况!I:M,3,FALSE)*AA390/100)=0,"",(INT(VLOOKUP(E390,角色属性概况!I:M,3,FALSE)*AA390/100)))</f>
        <v>1247</v>
      </c>
      <c r="AE390" s="25">
        <f>(VLOOKUP(G390,角色!V:AE,主动技能!F390+7,FALSE))</f>
        <v>1</v>
      </c>
      <c r="AF390" s="19">
        <f>VLOOKUP(F390,对应表!AY:BA,3,FALSE)</f>
        <v>1</v>
      </c>
      <c r="AG390" s="19">
        <f>VLOOKUP(F390,对应表!AY:BA,2,FALSE)</f>
        <v>1</v>
      </c>
      <c r="AH390" s="25" t="str">
        <f>VLOOKUP(F390,特效对应!F:G,2,FALSE)</f>
        <v>attackex</v>
      </c>
      <c r="AJ390">
        <f t="shared" si="88"/>
        <v>4</v>
      </c>
      <c r="AK390" s="2"/>
      <c r="AQ390" s="6" t="str">
        <f>_xlfn.IFNA(IF(IF($AK390=AQ$5,VLOOKUP(AL390,buff!$K:$L,2,FALSE),"")=0,"",IF($AK390=AQ$5,VLOOKUP(AL390,buff!$K:$L,2,FALSE),"")),"")</f>
        <v/>
      </c>
      <c r="AR390" s="6" t="str">
        <f>_xlfn.IFNA(IF(IF($AK390=AR$5,VLOOKUP(AM390,buff!$K:$L,2,FALSE),"")=0,"",IF($AK390=AR$5,VLOOKUP(AM390,buff!$K:$L,2,FALSE),"")),"")</f>
        <v/>
      </c>
      <c r="AS390" s="6" t="str">
        <f>_xlfn.IFNA(IF(IF($AK390=AS$5,VLOOKUP(AN390,buff!$K:$L,2,FALSE),"")=0,"",IF($AK390=AS$5,VLOOKUP(AN390,buff!$K:$L,2,FALSE),"")),"")</f>
        <v/>
      </c>
      <c r="AT390" s="6" t="str">
        <f>_xlfn.IFNA(IF(IF($AK390=AT$5,VLOOKUP(AO390,buff!$K:$L,2,FALSE),"")=0,"",IF($AK390=AT$5,VLOOKUP(AO390,buff!$K:$L,2,FALSE),"")),"")</f>
        <v/>
      </c>
      <c r="AU390" s="6" t="str">
        <f>_xlfn.IFNA(IF(IF($AK390=AU$5,VLOOKUP(AP390,buff!$K:$L,2,FALSE),"")=0,"",IF($AK390=AU$5,VLOOKUP(AP390,buff!$K:$L,2,FALSE),"")),"")</f>
        <v/>
      </c>
      <c r="AV390" s="6" t="str">
        <f>_xlfn.IFNA(IF(IF($AK390=AV$5,VLOOKUP(AL390,buff!$K:$L,2,FALSE),"")=0,"",IF($AK390=AV$5,VLOOKUP(AL390,buff!$K:$L,2,FALSE),"")),"")</f>
        <v/>
      </c>
      <c r="AW390" s="6" t="str">
        <f>_xlfn.IFNA(IF(IF($AK390=AW$5,VLOOKUP(AM390,buff!$K:$L,2,FALSE),"")=0,"",IF($AK390=AW$5,VLOOKUP(AM390,buff!$K:$L,2,FALSE),"")),"")</f>
        <v/>
      </c>
      <c r="AX390" s="6" t="str">
        <f>_xlfn.IFNA(IF(IF($AK390=AX$5,VLOOKUP(AN390,buff!$K:$L,2,FALSE),"")=0,"",IF($AK390=AX$5,VLOOKUP(AN390,buff!$K:$L,2,FALSE),"")),"")</f>
        <v/>
      </c>
      <c r="AY390" s="6" t="str">
        <f>_xlfn.IFNA(IF(IF($AK390=AY$5,VLOOKUP(AO390,buff!$K:$L,2,FALSE),"")=0,"",IF($AK390=AY$5,VLOOKUP(AO390,buff!$K:$L,2,FALSE),"")),"")</f>
        <v/>
      </c>
      <c r="AZ390" s="6" t="str">
        <f>_xlfn.IFNA(IF(IF($AK390=AZ$5,VLOOKUP(AP390,buff!$K:$L,2,FALSE),"")=0,"",IF($AK390=AZ$5,VLOOKUP(AP390,buff!$K:$L,2,FALSE),"")),"")</f>
        <v/>
      </c>
      <c r="BA390" s="6" t="e">
        <f>VLOOKUP(AL390,buff!$K:$P,6,FALSE)</f>
        <v>#N/A</v>
      </c>
      <c r="BB390" s="6" t="e">
        <f>VLOOKUP(AM390,buff!$K:$P,6,FALSE)</f>
        <v>#N/A</v>
      </c>
      <c r="BC390" s="6" t="e">
        <f>VLOOKUP(AN390,buff!$K:$P,6,FALSE)</f>
        <v>#N/A</v>
      </c>
      <c r="BD390">
        <f t="shared" si="89"/>
        <v>2</v>
      </c>
      <c r="BE390">
        <f t="shared" si="90"/>
        <v>1</v>
      </c>
      <c r="BF390" s="22">
        <f t="shared" si="91"/>
        <v>100702</v>
      </c>
    </row>
    <row r="391" spans="1:58" x14ac:dyDescent="0.15">
      <c r="A391" t="str">
        <f t="shared" si="97"/>
        <v>艾德蒙主动技能2等级5</v>
      </c>
      <c r="B391" s="8">
        <f t="shared" si="85"/>
        <v>10070205</v>
      </c>
      <c r="C391" s="8" t="str">
        <f>VLOOKUP(G391,角色!A:B,2,FALSE)</f>
        <v>艾德蒙</v>
      </c>
      <c r="D391" s="8" t="str">
        <f t="shared" si="86"/>
        <v>主动技能2</v>
      </c>
      <c r="E391" s="8">
        <f t="shared" si="92"/>
        <v>5</v>
      </c>
      <c r="F391" s="8">
        <f t="shared" si="93"/>
        <v>2</v>
      </c>
      <c r="G391" s="8">
        <f t="shared" si="94"/>
        <v>7</v>
      </c>
      <c r="H391" s="4" t="s">
        <v>941</v>
      </c>
      <c r="I391" s="20" t="str">
        <f t="shared" si="100"/>
        <v>对敌方后排单体攻击，造成150%攻击力（+1867）点伤害。</v>
      </c>
      <c r="J391" s="4" t="s">
        <v>277</v>
      </c>
      <c r="K391" s="1" t="s">
        <v>103</v>
      </c>
      <c r="L391" s="4" t="s">
        <v>106</v>
      </c>
      <c r="M391" s="4"/>
      <c r="N391" s="4">
        <v>100</v>
      </c>
      <c r="O391" s="20">
        <f>VLOOKUP(L391,对应表!BK:BL,2,FALSE)</f>
        <v>0</v>
      </c>
      <c r="P391" s="25" t="str">
        <f>_xlfn.IFNA(VLOOKUP(G391,角色!V:AE,主动技能!F391+1,FALSE),"")</f>
        <v>|eff_huoqiu||</v>
      </c>
      <c r="Q391" s="25">
        <f>(VLOOKUP(G391,角色!V:AE,主动技能!F391+4,FALSE))</f>
        <v>1</v>
      </c>
      <c r="R391" s="25">
        <v>0</v>
      </c>
      <c r="S391" s="25">
        <v>0</v>
      </c>
      <c r="T391" s="6" t="str">
        <f t="shared" si="101"/>
        <v/>
      </c>
      <c r="U391" s="6" t="str">
        <f t="shared" si="102"/>
        <v/>
      </c>
      <c r="V391" s="19" t="str">
        <f>VLOOKUP(G391,角色!AW:BC,主动技能!F391+1,FALSE)</f>
        <v>skill_08</v>
      </c>
      <c r="Y391">
        <f t="shared" ref="Y391:Y454" si="103">VLOOKUP(D391,BG:BH,2,FALSE)</f>
        <v>0</v>
      </c>
      <c r="Z391" s="19">
        <f>IF(VLOOKUP(C391,角色!CC:CI,主动技能!F391*2,FALSE)=0,"",VLOOKUP(C391,角色!CC:CI,主动技能!F391*2,FALSE))</f>
        <v>150</v>
      </c>
      <c r="AA391" s="19">
        <f>IF(VLOOKUP(C391,角色!CC:CI,主动技能!F391*2+1,FALSE)=0,0,VLOOKUP(C391,角色!CC:CI,主动技能!F391*2+1,FALSE))</f>
        <v>50</v>
      </c>
      <c r="AB391" s="19">
        <f>IF(INT(VLOOKUP(E391,角色属性概况!I:M,3,FALSE)*AA391/100)=0,"",(INT(VLOOKUP(E391,角色属性概况!I:M,3,FALSE)*AA391/100)))</f>
        <v>1867</v>
      </c>
      <c r="AE391" s="25">
        <f>(VLOOKUP(G391,角色!V:AE,主动技能!F391+7,FALSE))</f>
        <v>1</v>
      </c>
      <c r="AF391" s="19">
        <f>VLOOKUP(F391,对应表!AY:BA,3,FALSE)</f>
        <v>1</v>
      </c>
      <c r="AG391" s="19">
        <f>VLOOKUP(F391,对应表!AY:BA,2,FALSE)</f>
        <v>1</v>
      </c>
      <c r="AH391" s="25" t="str">
        <f>VLOOKUP(F391,特效对应!F:G,2,FALSE)</f>
        <v>attackex</v>
      </c>
      <c r="AJ391">
        <f t="shared" si="88"/>
        <v>5</v>
      </c>
      <c r="AK391" s="2"/>
      <c r="AQ391" s="6" t="str">
        <f>_xlfn.IFNA(IF(IF($AK391=AQ$5,VLOOKUP(AL391,buff!$K:$L,2,FALSE),"")=0,"",IF($AK391=AQ$5,VLOOKUP(AL391,buff!$K:$L,2,FALSE),"")),"")</f>
        <v/>
      </c>
      <c r="AR391" s="6" t="str">
        <f>_xlfn.IFNA(IF(IF($AK391=AR$5,VLOOKUP(AM391,buff!$K:$L,2,FALSE),"")=0,"",IF($AK391=AR$5,VLOOKUP(AM391,buff!$K:$L,2,FALSE),"")),"")</f>
        <v/>
      </c>
      <c r="AS391" s="6" t="str">
        <f>_xlfn.IFNA(IF(IF($AK391=AS$5,VLOOKUP(AN391,buff!$K:$L,2,FALSE),"")=0,"",IF($AK391=AS$5,VLOOKUP(AN391,buff!$K:$L,2,FALSE),"")),"")</f>
        <v/>
      </c>
      <c r="AT391" s="6" t="str">
        <f>_xlfn.IFNA(IF(IF($AK391=AT$5,VLOOKUP(AO391,buff!$K:$L,2,FALSE),"")=0,"",IF($AK391=AT$5,VLOOKUP(AO391,buff!$K:$L,2,FALSE),"")),"")</f>
        <v/>
      </c>
      <c r="AU391" s="6" t="str">
        <f>_xlfn.IFNA(IF(IF($AK391=AU$5,VLOOKUP(AP391,buff!$K:$L,2,FALSE),"")=0,"",IF($AK391=AU$5,VLOOKUP(AP391,buff!$K:$L,2,FALSE),"")),"")</f>
        <v/>
      </c>
      <c r="AV391" s="6" t="str">
        <f>_xlfn.IFNA(IF(IF($AK391=AV$5,VLOOKUP(AL391,buff!$K:$L,2,FALSE),"")=0,"",IF($AK391=AV$5,VLOOKUP(AL391,buff!$K:$L,2,FALSE),"")),"")</f>
        <v/>
      </c>
      <c r="AW391" s="6" t="str">
        <f>_xlfn.IFNA(IF(IF($AK391=AW$5,VLOOKUP(AM391,buff!$K:$L,2,FALSE),"")=0,"",IF($AK391=AW$5,VLOOKUP(AM391,buff!$K:$L,2,FALSE),"")),"")</f>
        <v/>
      </c>
      <c r="AX391" s="6" t="str">
        <f>_xlfn.IFNA(IF(IF($AK391=AX$5,VLOOKUP(AN391,buff!$K:$L,2,FALSE),"")=0,"",IF($AK391=AX$5,VLOOKUP(AN391,buff!$K:$L,2,FALSE),"")),"")</f>
        <v/>
      </c>
      <c r="AY391" s="6" t="str">
        <f>_xlfn.IFNA(IF(IF($AK391=AY$5,VLOOKUP(AO391,buff!$K:$L,2,FALSE),"")=0,"",IF($AK391=AY$5,VLOOKUP(AO391,buff!$K:$L,2,FALSE),"")),"")</f>
        <v/>
      </c>
      <c r="AZ391" s="6" t="str">
        <f>_xlfn.IFNA(IF(IF($AK391=AZ$5,VLOOKUP(AP391,buff!$K:$L,2,FALSE),"")=0,"",IF($AK391=AZ$5,VLOOKUP(AP391,buff!$K:$L,2,FALSE),"")),"")</f>
        <v/>
      </c>
      <c r="BA391" s="6" t="e">
        <f>VLOOKUP(AL391,buff!$K:$P,6,FALSE)</f>
        <v>#N/A</v>
      </c>
      <c r="BB391" s="6" t="e">
        <f>VLOOKUP(AM391,buff!$K:$P,6,FALSE)</f>
        <v>#N/A</v>
      </c>
      <c r="BC391" s="6" t="e">
        <f>VLOOKUP(AN391,buff!$K:$P,6,FALSE)</f>
        <v>#N/A</v>
      </c>
      <c r="BD391">
        <f t="shared" si="89"/>
        <v>2</v>
      </c>
      <c r="BE391">
        <f t="shared" si="90"/>
        <v>1</v>
      </c>
      <c r="BF391" s="22">
        <f t="shared" si="91"/>
        <v>100702</v>
      </c>
    </row>
    <row r="392" spans="1:58" x14ac:dyDescent="0.15">
      <c r="A392" t="str">
        <f t="shared" si="97"/>
        <v>艾德蒙主动技能2等级6</v>
      </c>
      <c r="B392" s="8">
        <f t="shared" ref="B392:B455" si="104">1*10000000+G392*10000+F392*100+E392</f>
        <v>10070206</v>
      </c>
      <c r="C392" s="8" t="str">
        <f>VLOOKUP(G392,角色!A:B,2,FALSE)</f>
        <v>艾德蒙</v>
      </c>
      <c r="D392" s="8" t="str">
        <f t="shared" ref="D392:D455" si="105">$D$4&amp;F392</f>
        <v>主动技能2</v>
      </c>
      <c r="E392" s="8">
        <f t="shared" si="92"/>
        <v>6</v>
      </c>
      <c r="F392" s="8">
        <f t="shared" si="93"/>
        <v>2</v>
      </c>
      <c r="G392" s="8">
        <f t="shared" si="94"/>
        <v>7</v>
      </c>
      <c r="H392" s="4" t="s">
        <v>941</v>
      </c>
      <c r="I392" s="20" t="str">
        <f t="shared" si="100"/>
        <v>对敌方后排单体攻击，造成150%攻击力（+2745）点伤害。</v>
      </c>
      <c r="J392" s="4" t="s">
        <v>277</v>
      </c>
      <c r="K392" s="1" t="s">
        <v>103</v>
      </c>
      <c r="L392" s="4" t="s">
        <v>106</v>
      </c>
      <c r="M392" s="4"/>
      <c r="N392" s="4">
        <v>100</v>
      </c>
      <c r="O392" s="20">
        <f>VLOOKUP(L392,对应表!BK:BL,2,FALSE)</f>
        <v>0</v>
      </c>
      <c r="P392" s="25" t="str">
        <f>_xlfn.IFNA(VLOOKUP(G392,角色!V:AE,主动技能!F392+1,FALSE),"")</f>
        <v>|eff_huoqiu||</v>
      </c>
      <c r="Q392" s="25">
        <f>(VLOOKUP(G392,角色!V:AE,主动技能!F392+4,FALSE))</f>
        <v>1</v>
      </c>
      <c r="R392" s="25">
        <v>0</v>
      </c>
      <c r="S392" s="25">
        <v>0</v>
      </c>
      <c r="T392" s="6" t="str">
        <f t="shared" si="101"/>
        <v/>
      </c>
      <c r="U392" s="6" t="str">
        <f t="shared" si="102"/>
        <v/>
      </c>
      <c r="V392" s="19" t="str">
        <f>VLOOKUP(G392,角色!AW:BC,主动技能!F392+1,FALSE)</f>
        <v>skill_08</v>
      </c>
      <c r="Y392">
        <f t="shared" si="103"/>
        <v>0</v>
      </c>
      <c r="Z392" s="19">
        <f>IF(VLOOKUP(C392,角色!CC:CI,主动技能!F392*2,FALSE)=0,"",VLOOKUP(C392,角色!CC:CI,主动技能!F392*2,FALSE))</f>
        <v>150</v>
      </c>
      <c r="AA392" s="19">
        <f>IF(VLOOKUP(C392,角色!CC:CI,主动技能!F392*2+1,FALSE)=0,0,VLOOKUP(C392,角色!CC:CI,主动技能!F392*2+1,FALSE))</f>
        <v>50</v>
      </c>
      <c r="AB392" s="19">
        <f>IF(INT(VLOOKUP(E392,角色属性概况!I:M,3,FALSE)*AA392/100)=0,"",(INT(VLOOKUP(E392,角色属性概况!I:M,3,FALSE)*AA392/100)))</f>
        <v>2745</v>
      </c>
      <c r="AE392" s="25">
        <f>(VLOOKUP(G392,角色!V:AE,主动技能!F392+7,FALSE))</f>
        <v>1</v>
      </c>
      <c r="AF392" s="19">
        <f>VLOOKUP(F392,对应表!AY:BA,3,FALSE)</f>
        <v>1</v>
      </c>
      <c r="AG392" s="19">
        <f>VLOOKUP(F392,对应表!AY:BA,2,FALSE)</f>
        <v>1</v>
      </c>
      <c r="AH392" s="25" t="str">
        <f>VLOOKUP(F392,特效对应!F:G,2,FALSE)</f>
        <v>attackex</v>
      </c>
      <c r="AJ392">
        <f t="shared" ref="AJ392:AJ455" si="106">E392</f>
        <v>6</v>
      </c>
      <c r="AK392" s="2"/>
      <c r="AQ392" s="6" t="str">
        <f>_xlfn.IFNA(IF(IF($AK392=AQ$5,VLOOKUP(AL392,buff!$K:$L,2,FALSE),"")=0,"",IF($AK392=AQ$5,VLOOKUP(AL392,buff!$K:$L,2,FALSE),"")),"")</f>
        <v/>
      </c>
      <c r="AR392" s="6" t="str">
        <f>_xlfn.IFNA(IF(IF($AK392=AR$5,VLOOKUP(AM392,buff!$K:$L,2,FALSE),"")=0,"",IF($AK392=AR$5,VLOOKUP(AM392,buff!$K:$L,2,FALSE),"")),"")</f>
        <v/>
      </c>
      <c r="AS392" s="6" t="str">
        <f>_xlfn.IFNA(IF(IF($AK392=AS$5,VLOOKUP(AN392,buff!$K:$L,2,FALSE),"")=0,"",IF($AK392=AS$5,VLOOKUP(AN392,buff!$K:$L,2,FALSE),"")),"")</f>
        <v/>
      </c>
      <c r="AT392" s="6" t="str">
        <f>_xlfn.IFNA(IF(IF($AK392=AT$5,VLOOKUP(AO392,buff!$K:$L,2,FALSE),"")=0,"",IF($AK392=AT$5,VLOOKUP(AO392,buff!$K:$L,2,FALSE),"")),"")</f>
        <v/>
      </c>
      <c r="AU392" s="6" t="str">
        <f>_xlfn.IFNA(IF(IF($AK392=AU$5,VLOOKUP(AP392,buff!$K:$L,2,FALSE),"")=0,"",IF($AK392=AU$5,VLOOKUP(AP392,buff!$K:$L,2,FALSE),"")),"")</f>
        <v/>
      </c>
      <c r="AV392" s="6" t="str">
        <f>_xlfn.IFNA(IF(IF($AK392=AV$5,VLOOKUP(AL392,buff!$K:$L,2,FALSE),"")=0,"",IF($AK392=AV$5,VLOOKUP(AL392,buff!$K:$L,2,FALSE),"")),"")</f>
        <v/>
      </c>
      <c r="AW392" s="6" t="str">
        <f>_xlfn.IFNA(IF(IF($AK392=AW$5,VLOOKUP(AM392,buff!$K:$L,2,FALSE),"")=0,"",IF($AK392=AW$5,VLOOKUP(AM392,buff!$K:$L,2,FALSE),"")),"")</f>
        <v/>
      </c>
      <c r="AX392" s="6" t="str">
        <f>_xlfn.IFNA(IF(IF($AK392=AX$5,VLOOKUP(AN392,buff!$K:$L,2,FALSE),"")=0,"",IF($AK392=AX$5,VLOOKUP(AN392,buff!$K:$L,2,FALSE),"")),"")</f>
        <v/>
      </c>
      <c r="AY392" s="6" t="str">
        <f>_xlfn.IFNA(IF(IF($AK392=AY$5,VLOOKUP(AO392,buff!$K:$L,2,FALSE),"")=0,"",IF($AK392=AY$5,VLOOKUP(AO392,buff!$K:$L,2,FALSE),"")),"")</f>
        <v/>
      </c>
      <c r="AZ392" s="6" t="str">
        <f>_xlfn.IFNA(IF(IF($AK392=AZ$5,VLOOKUP(AP392,buff!$K:$L,2,FALSE),"")=0,"",IF($AK392=AZ$5,VLOOKUP(AP392,buff!$K:$L,2,FALSE),"")),"")</f>
        <v/>
      </c>
      <c r="BA392" s="6" t="e">
        <f>VLOOKUP(AL392,buff!$K:$P,6,FALSE)</f>
        <v>#N/A</v>
      </c>
      <c r="BB392" s="6" t="e">
        <f>VLOOKUP(AM392,buff!$K:$P,6,FALSE)</f>
        <v>#N/A</v>
      </c>
      <c r="BC392" s="6" t="e">
        <f>VLOOKUP(AN392,buff!$K:$P,6,FALSE)</f>
        <v>#N/A</v>
      </c>
      <c r="BD392">
        <f t="shared" ref="BD392:BD455" si="107">IF(F392=1,0,IF(F392=2,2,3))</f>
        <v>2</v>
      </c>
      <c r="BE392">
        <f t="shared" ref="BE392:BE455" si="108">IF(F392=1,0,IF(F392=2,1,2))</f>
        <v>1</v>
      </c>
      <c r="BF392" s="22">
        <f t="shared" ref="BF392:BF455" si="109">1*100000+G392*100+F392</f>
        <v>100702</v>
      </c>
    </row>
    <row r="393" spans="1:58" x14ac:dyDescent="0.15">
      <c r="A393" t="str">
        <f t="shared" si="97"/>
        <v>艾德蒙主动技能2等级7</v>
      </c>
      <c r="B393" s="8">
        <f t="shared" si="104"/>
        <v>10070207</v>
      </c>
      <c r="C393" s="8" t="str">
        <f>VLOOKUP(G393,角色!A:B,2,FALSE)</f>
        <v>艾德蒙</v>
      </c>
      <c r="D393" s="8" t="str">
        <f t="shared" si="105"/>
        <v>主动技能2</v>
      </c>
      <c r="E393" s="8">
        <f t="shared" ref="E393:E456" si="110">IF(E392=E$5,1,E392+1)</f>
        <v>7</v>
      </c>
      <c r="F393" s="8">
        <f t="shared" ref="F393:F456" si="111">IF(E393=1,IF(F392=$F$5,1,F392+1),F392)</f>
        <v>2</v>
      </c>
      <c r="G393" s="8">
        <f t="shared" ref="G393:G456" si="112">IF((F393=1)*(E393=1),G392+1,G392)</f>
        <v>7</v>
      </c>
      <c r="H393" s="4" t="s">
        <v>941</v>
      </c>
      <c r="I393" s="20" t="str">
        <f t="shared" si="100"/>
        <v>对敌方后排单体攻击，造成150%攻击力（+3989）点伤害。</v>
      </c>
      <c r="J393" s="4" t="s">
        <v>277</v>
      </c>
      <c r="K393" s="1" t="s">
        <v>103</v>
      </c>
      <c r="L393" s="4" t="s">
        <v>106</v>
      </c>
      <c r="M393" s="4"/>
      <c r="N393" s="4">
        <v>100</v>
      </c>
      <c r="O393" s="20">
        <f>VLOOKUP(L393,对应表!BK:BL,2,FALSE)</f>
        <v>0</v>
      </c>
      <c r="P393" s="25" t="str">
        <f>_xlfn.IFNA(VLOOKUP(G393,角色!V:AE,主动技能!F393+1,FALSE),"")</f>
        <v>|eff_huoqiu||</v>
      </c>
      <c r="Q393" s="25">
        <f>(VLOOKUP(G393,角色!V:AE,主动技能!F393+4,FALSE))</f>
        <v>1</v>
      </c>
      <c r="R393" s="25">
        <v>0</v>
      </c>
      <c r="S393" s="25">
        <v>0</v>
      </c>
      <c r="T393" s="6" t="str">
        <f t="shared" si="101"/>
        <v/>
      </c>
      <c r="U393" s="6" t="str">
        <f t="shared" si="102"/>
        <v/>
      </c>
      <c r="V393" s="19" t="str">
        <f>VLOOKUP(G393,角色!AW:BC,主动技能!F393+1,FALSE)</f>
        <v>skill_08</v>
      </c>
      <c r="Y393">
        <f t="shared" si="103"/>
        <v>0</v>
      </c>
      <c r="Z393" s="19">
        <f>IF(VLOOKUP(C393,角色!CC:CI,主动技能!F393*2,FALSE)=0,"",VLOOKUP(C393,角色!CC:CI,主动技能!F393*2,FALSE))</f>
        <v>150</v>
      </c>
      <c r="AA393" s="19">
        <f>IF(VLOOKUP(C393,角色!CC:CI,主动技能!F393*2+1,FALSE)=0,0,VLOOKUP(C393,角色!CC:CI,主动技能!F393*2+1,FALSE))</f>
        <v>50</v>
      </c>
      <c r="AB393" s="19">
        <f>IF(INT(VLOOKUP(E393,角色属性概况!I:M,3,FALSE)*AA393/100)=0,"",(INT(VLOOKUP(E393,角色属性概况!I:M,3,FALSE)*AA393/100)))</f>
        <v>3989</v>
      </c>
      <c r="AE393" s="25">
        <f>(VLOOKUP(G393,角色!V:AE,主动技能!F393+7,FALSE))</f>
        <v>1</v>
      </c>
      <c r="AF393" s="19">
        <f>VLOOKUP(F393,对应表!AY:BA,3,FALSE)</f>
        <v>1</v>
      </c>
      <c r="AG393" s="19">
        <f>VLOOKUP(F393,对应表!AY:BA,2,FALSE)</f>
        <v>1</v>
      </c>
      <c r="AH393" s="25" t="str">
        <f>VLOOKUP(F393,特效对应!F:G,2,FALSE)</f>
        <v>attackex</v>
      </c>
      <c r="AJ393">
        <f t="shared" si="106"/>
        <v>7</v>
      </c>
      <c r="AK393" s="2"/>
      <c r="AQ393" s="6" t="str">
        <f>_xlfn.IFNA(IF(IF($AK393=AQ$5,VLOOKUP(AL393,buff!$K:$L,2,FALSE),"")=0,"",IF($AK393=AQ$5,VLOOKUP(AL393,buff!$K:$L,2,FALSE),"")),"")</f>
        <v/>
      </c>
      <c r="AR393" s="6" t="str">
        <f>_xlfn.IFNA(IF(IF($AK393=AR$5,VLOOKUP(AM393,buff!$K:$L,2,FALSE),"")=0,"",IF($AK393=AR$5,VLOOKUP(AM393,buff!$K:$L,2,FALSE),"")),"")</f>
        <v/>
      </c>
      <c r="AS393" s="6" t="str">
        <f>_xlfn.IFNA(IF(IF($AK393=AS$5,VLOOKUP(AN393,buff!$K:$L,2,FALSE),"")=0,"",IF($AK393=AS$5,VLOOKUP(AN393,buff!$K:$L,2,FALSE),"")),"")</f>
        <v/>
      </c>
      <c r="AT393" s="6" t="str">
        <f>_xlfn.IFNA(IF(IF($AK393=AT$5,VLOOKUP(AO393,buff!$K:$L,2,FALSE),"")=0,"",IF($AK393=AT$5,VLOOKUP(AO393,buff!$K:$L,2,FALSE),"")),"")</f>
        <v/>
      </c>
      <c r="AU393" s="6" t="str">
        <f>_xlfn.IFNA(IF(IF($AK393=AU$5,VLOOKUP(AP393,buff!$K:$L,2,FALSE),"")=0,"",IF($AK393=AU$5,VLOOKUP(AP393,buff!$K:$L,2,FALSE),"")),"")</f>
        <v/>
      </c>
      <c r="AV393" s="6" t="str">
        <f>_xlfn.IFNA(IF(IF($AK393=AV$5,VLOOKUP(AL393,buff!$K:$L,2,FALSE),"")=0,"",IF($AK393=AV$5,VLOOKUP(AL393,buff!$K:$L,2,FALSE),"")),"")</f>
        <v/>
      </c>
      <c r="AW393" s="6" t="str">
        <f>_xlfn.IFNA(IF(IF($AK393=AW$5,VLOOKUP(AM393,buff!$K:$L,2,FALSE),"")=0,"",IF($AK393=AW$5,VLOOKUP(AM393,buff!$K:$L,2,FALSE),"")),"")</f>
        <v/>
      </c>
      <c r="AX393" s="6" t="str">
        <f>_xlfn.IFNA(IF(IF($AK393=AX$5,VLOOKUP(AN393,buff!$K:$L,2,FALSE),"")=0,"",IF($AK393=AX$5,VLOOKUP(AN393,buff!$K:$L,2,FALSE),"")),"")</f>
        <v/>
      </c>
      <c r="AY393" s="6" t="str">
        <f>_xlfn.IFNA(IF(IF($AK393=AY$5,VLOOKUP(AO393,buff!$K:$L,2,FALSE),"")=0,"",IF($AK393=AY$5,VLOOKUP(AO393,buff!$K:$L,2,FALSE),"")),"")</f>
        <v/>
      </c>
      <c r="AZ393" s="6" t="str">
        <f>_xlfn.IFNA(IF(IF($AK393=AZ$5,VLOOKUP(AP393,buff!$K:$L,2,FALSE),"")=0,"",IF($AK393=AZ$5,VLOOKUP(AP393,buff!$K:$L,2,FALSE),"")),"")</f>
        <v/>
      </c>
      <c r="BA393" s="6" t="e">
        <f>VLOOKUP(AL393,buff!$K:$P,6,FALSE)</f>
        <v>#N/A</v>
      </c>
      <c r="BB393" s="6" t="e">
        <f>VLOOKUP(AM393,buff!$K:$P,6,FALSE)</f>
        <v>#N/A</v>
      </c>
      <c r="BC393" s="6" t="e">
        <f>VLOOKUP(AN393,buff!$K:$P,6,FALSE)</f>
        <v>#N/A</v>
      </c>
      <c r="BD393">
        <f t="shared" si="107"/>
        <v>2</v>
      </c>
      <c r="BE393">
        <f t="shared" si="108"/>
        <v>1</v>
      </c>
      <c r="BF393" s="22">
        <f t="shared" si="109"/>
        <v>100702</v>
      </c>
    </row>
    <row r="394" spans="1:58" x14ac:dyDescent="0.15">
      <c r="A394" t="str">
        <f t="shared" si="97"/>
        <v>艾德蒙主动技能2等级8</v>
      </c>
      <c r="B394" s="8">
        <f t="shared" si="104"/>
        <v>10070208</v>
      </c>
      <c r="C394" s="8" t="str">
        <f>VLOOKUP(G394,角色!A:B,2,FALSE)</f>
        <v>艾德蒙</v>
      </c>
      <c r="D394" s="8" t="str">
        <f t="shared" si="105"/>
        <v>主动技能2</v>
      </c>
      <c r="E394" s="8">
        <f t="shared" si="110"/>
        <v>8</v>
      </c>
      <c r="F394" s="8">
        <f t="shared" si="111"/>
        <v>2</v>
      </c>
      <c r="G394" s="8">
        <f t="shared" si="112"/>
        <v>7</v>
      </c>
      <c r="H394" s="4" t="s">
        <v>941</v>
      </c>
      <c r="I394" s="20" t="str">
        <f t="shared" si="100"/>
        <v>对敌方后排单体攻击，造成150%攻击力（+5748）点伤害。</v>
      </c>
      <c r="J394" s="4" t="s">
        <v>277</v>
      </c>
      <c r="K394" s="1" t="s">
        <v>103</v>
      </c>
      <c r="L394" s="4" t="s">
        <v>106</v>
      </c>
      <c r="M394" s="4"/>
      <c r="N394" s="4">
        <v>100</v>
      </c>
      <c r="O394" s="20">
        <f>VLOOKUP(L394,对应表!BK:BL,2,FALSE)</f>
        <v>0</v>
      </c>
      <c r="P394" s="25" t="str">
        <f>_xlfn.IFNA(VLOOKUP(G394,角色!V:AE,主动技能!F394+1,FALSE),"")</f>
        <v>|eff_huoqiu||</v>
      </c>
      <c r="Q394" s="25">
        <f>(VLOOKUP(G394,角色!V:AE,主动技能!F394+4,FALSE))</f>
        <v>1</v>
      </c>
      <c r="R394" s="25">
        <v>0</v>
      </c>
      <c r="S394" s="25">
        <v>0</v>
      </c>
      <c r="T394" s="6" t="str">
        <f t="shared" si="101"/>
        <v/>
      </c>
      <c r="U394" s="6" t="str">
        <f t="shared" si="102"/>
        <v/>
      </c>
      <c r="V394" s="19" t="str">
        <f>VLOOKUP(G394,角色!AW:BC,主动技能!F394+1,FALSE)</f>
        <v>skill_08</v>
      </c>
      <c r="Y394">
        <f t="shared" si="103"/>
        <v>0</v>
      </c>
      <c r="Z394" s="19">
        <f>IF(VLOOKUP(C394,角色!CC:CI,主动技能!F394*2,FALSE)=0,"",VLOOKUP(C394,角色!CC:CI,主动技能!F394*2,FALSE))</f>
        <v>150</v>
      </c>
      <c r="AA394" s="19">
        <f>IF(VLOOKUP(C394,角色!CC:CI,主动技能!F394*2+1,FALSE)=0,0,VLOOKUP(C394,角色!CC:CI,主动技能!F394*2+1,FALSE))</f>
        <v>50</v>
      </c>
      <c r="AB394" s="19">
        <f>IF(INT(VLOOKUP(E394,角色属性概况!I:M,3,FALSE)*AA394/100)=0,"",(INT(VLOOKUP(E394,角色属性概况!I:M,3,FALSE)*AA394/100)))</f>
        <v>5748</v>
      </c>
      <c r="AE394" s="25">
        <f>(VLOOKUP(G394,角色!V:AE,主动技能!F394+7,FALSE))</f>
        <v>1</v>
      </c>
      <c r="AF394" s="19">
        <f>VLOOKUP(F394,对应表!AY:BA,3,FALSE)</f>
        <v>1</v>
      </c>
      <c r="AG394" s="19">
        <f>VLOOKUP(F394,对应表!AY:BA,2,FALSE)</f>
        <v>1</v>
      </c>
      <c r="AH394" s="25" t="str">
        <f>VLOOKUP(F394,特效对应!F:G,2,FALSE)</f>
        <v>attackex</v>
      </c>
      <c r="AJ394">
        <f t="shared" si="106"/>
        <v>8</v>
      </c>
      <c r="AK394" s="2"/>
      <c r="AQ394" s="6" t="str">
        <f>_xlfn.IFNA(IF(IF($AK394=AQ$5,VLOOKUP(AL394,buff!$K:$L,2,FALSE),"")=0,"",IF($AK394=AQ$5,VLOOKUP(AL394,buff!$K:$L,2,FALSE),"")),"")</f>
        <v/>
      </c>
      <c r="AR394" s="6" t="str">
        <f>_xlfn.IFNA(IF(IF($AK394=AR$5,VLOOKUP(AM394,buff!$K:$L,2,FALSE),"")=0,"",IF($AK394=AR$5,VLOOKUP(AM394,buff!$K:$L,2,FALSE),"")),"")</f>
        <v/>
      </c>
      <c r="AS394" s="6" t="str">
        <f>_xlfn.IFNA(IF(IF($AK394=AS$5,VLOOKUP(AN394,buff!$K:$L,2,FALSE),"")=0,"",IF($AK394=AS$5,VLOOKUP(AN394,buff!$K:$L,2,FALSE),"")),"")</f>
        <v/>
      </c>
      <c r="AT394" s="6" t="str">
        <f>_xlfn.IFNA(IF(IF($AK394=AT$5,VLOOKUP(AO394,buff!$K:$L,2,FALSE),"")=0,"",IF($AK394=AT$5,VLOOKUP(AO394,buff!$K:$L,2,FALSE),"")),"")</f>
        <v/>
      </c>
      <c r="AU394" s="6" t="str">
        <f>_xlfn.IFNA(IF(IF($AK394=AU$5,VLOOKUP(AP394,buff!$K:$L,2,FALSE),"")=0,"",IF($AK394=AU$5,VLOOKUP(AP394,buff!$K:$L,2,FALSE),"")),"")</f>
        <v/>
      </c>
      <c r="AV394" s="6" t="str">
        <f>_xlfn.IFNA(IF(IF($AK394=AV$5,VLOOKUP(AL394,buff!$K:$L,2,FALSE),"")=0,"",IF($AK394=AV$5,VLOOKUP(AL394,buff!$K:$L,2,FALSE),"")),"")</f>
        <v/>
      </c>
      <c r="AW394" s="6" t="str">
        <f>_xlfn.IFNA(IF(IF($AK394=AW$5,VLOOKUP(AM394,buff!$K:$L,2,FALSE),"")=0,"",IF($AK394=AW$5,VLOOKUP(AM394,buff!$K:$L,2,FALSE),"")),"")</f>
        <v/>
      </c>
      <c r="AX394" s="6" t="str">
        <f>_xlfn.IFNA(IF(IF($AK394=AX$5,VLOOKUP(AN394,buff!$K:$L,2,FALSE),"")=0,"",IF($AK394=AX$5,VLOOKUP(AN394,buff!$K:$L,2,FALSE),"")),"")</f>
        <v/>
      </c>
      <c r="AY394" s="6" t="str">
        <f>_xlfn.IFNA(IF(IF($AK394=AY$5,VLOOKUP(AO394,buff!$K:$L,2,FALSE),"")=0,"",IF($AK394=AY$5,VLOOKUP(AO394,buff!$K:$L,2,FALSE),"")),"")</f>
        <v/>
      </c>
      <c r="AZ394" s="6" t="str">
        <f>_xlfn.IFNA(IF(IF($AK394=AZ$5,VLOOKUP(AP394,buff!$K:$L,2,FALSE),"")=0,"",IF($AK394=AZ$5,VLOOKUP(AP394,buff!$K:$L,2,FALSE),"")),"")</f>
        <v/>
      </c>
      <c r="BA394" s="6" t="e">
        <f>VLOOKUP(AL394,buff!$K:$P,6,FALSE)</f>
        <v>#N/A</v>
      </c>
      <c r="BB394" s="6" t="e">
        <f>VLOOKUP(AM394,buff!$K:$P,6,FALSE)</f>
        <v>#N/A</v>
      </c>
      <c r="BC394" s="6" t="e">
        <f>VLOOKUP(AN394,buff!$K:$P,6,FALSE)</f>
        <v>#N/A</v>
      </c>
      <c r="BD394">
        <f t="shared" si="107"/>
        <v>2</v>
      </c>
      <c r="BE394">
        <f t="shared" si="108"/>
        <v>1</v>
      </c>
      <c r="BF394" s="22">
        <f t="shared" si="109"/>
        <v>100702</v>
      </c>
    </row>
    <row r="395" spans="1:58" x14ac:dyDescent="0.15">
      <c r="A395" t="str">
        <f t="shared" si="97"/>
        <v>艾德蒙主动技能2等级9</v>
      </c>
      <c r="B395" s="8">
        <f t="shared" si="104"/>
        <v>10070209</v>
      </c>
      <c r="C395" s="8" t="str">
        <f>VLOOKUP(G395,角色!A:B,2,FALSE)</f>
        <v>艾德蒙</v>
      </c>
      <c r="D395" s="8" t="str">
        <f t="shared" si="105"/>
        <v>主动技能2</v>
      </c>
      <c r="E395" s="8">
        <f t="shared" si="110"/>
        <v>9</v>
      </c>
      <c r="F395" s="8">
        <f t="shared" si="111"/>
        <v>2</v>
      </c>
      <c r="G395" s="8">
        <f t="shared" si="112"/>
        <v>7</v>
      </c>
      <c r="H395" s="4" t="s">
        <v>941</v>
      </c>
      <c r="I395" s="20" t="str">
        <f t="shared" si="100"/>
        <v>对敌方后排单体攻击，造成150%攻击力（+8240）点伤害。</v>
      </c>
      <c r="J395" s="4" t="s">
        <v>277</v>
      </c>
      <c r="K395" s="1" t="s">
        <v>103</v>
      </c>
      <c r="L395" s="4" t="s">
        <v>106</v>
      </c>
      <c r="M395" s="4"/>
      <c r="N395" s="4">
        <v>100</v>
      </c>
      <c r="O395" s="20">
        <f>VLOOKUP(L395,对应表!BK:BL,2,FALSE)</f>
        <v>0</v>
      </c>
      <c r="P395" s="25" t="str">
        <f>_xlfn.IFNA(VLOOKUP(G395,角色!V:AE,主动技能!F395+1,FALSE),"")</f>
        <v>|eff_huoqiu||</v>
      </c>
      <c r="Q395" s="25">
        <f>(VLOOKUP(G395,角色!V:AE,主动技能!F395+4,FALSE))</f>
        <v>1</v>
      </c>
      <c r="R395" s="25">
        <v>0</v>
      </c>
      <c r="S395" s="25">
        <v>0</v>
      </c>
      <c r="T395" s="6" t="str">
        <f t="shared" si="101"/>
        <v/>
      </c>
      <c r="U395" s="6" t="str">
        <f t="shared" si="102"/>
        <v/>
      </c>
      <c r="V395" s="19" t="str">
        <f>VLOOKUP(G395,角色!AW:BC,主动技能!F395+1,FALSE)</f>
        <v>skill_08</v>
      </c>
      <c r="Y395">
        <f t="shared" si="103"/>
        <v>0</v>
      </c>
      <c r="Z395" s="19">
        <f>IF(VLOOKUP(C395,角色!CC:CI,主动技能!F395*2,FALSE)=0,"",VLOOKUP(C395,角色!CC:CI,主动技能!F395*2,FALSE))</f>
        <v>150</v>
      </c>
      <c r="AA395" s="19">
        <f>IF(VLOOKUP(C395,角色!CC:CI,主动技能!F395*2+1,FALSE)=0,0,VLOOKUP(C395,角色!CC:CI,主动技能!F395*2+1,FALSE))</f>
        <v>50</v>
      </c>
      <c r="AB395" s="19">
        <f>IF(INT(VLOOKUP(E395,角色属性概况!I:M,3,FALSE)*AA395/100)=0,"",(INT(VLOOKUP(E395,角色属性概况!I:M,3,FALSE)*AA395/100)))</f>
        <v>8240</v>
      </c>
      <c r="AE395" s="25">
        <f>(VLOOKUP(G395,角色!V:AE,主动技能!F395+7,FALSE))</f>
        <v>1</v>
      </c>
      <c r="AF395" s="19">
        <f>VLOOKUP(F395,对应表!AY:BA,3,FALSE)</f>
        <v>1</v>
      </c>
      <c r="AG395" s="19">
        <f>VLOOKUP(F395,对应表!AY:BA,2,FALSE)</f>
        <v>1</v>
      </c>
      <c r="AH395" s="25" t="str">
        <f>VLOOKUP(F395,特效对应!F:G,2,FALSE)</f>
        <v>attackex</v>
      </c>
      <c r="AJ395">
        <f t="shared" si="106"/>
        <v>9</v>
      </c>
      <c r="AK395" s="2"/>
      <c r="AQ395" s="6" t="str">
        <f>_xlfn.IFNA(IF(IF($AK395=AQ$5,VLOOKUP(AL395,buff!$K:$L,2,FALSE),"")=0,"",IF($AK395=AQ$5,VLOOKUP(AL395,buff!$K:$L,2,FALSE),"")),"")</f>
        <v/>
      </c>
      <c r="AR395" s="6" t="str">
        <f>_xlfn.IFNA(IF(IF($AK395=AR$5,VLOOKUP(AM395,buff!$K:$L,2,FALSE),"")=0,"",IF($AK395=AR$5,VLOOKUP(AM395,buff!$K:$L,2,FALSE),"")),"")</f>
        <v/>
      </c>
      <c r="AS395" s="6" t="str">
        <f>_xlfn.IFNA(IF(IF($AK395=AS$5,VLOOKUP(AN395,buff!$K:$L,2,FALSE),"")=0,"",IF($AK395=AS$5,VLOOKUP(AN395,buff!$K:$L,2,FALSE),"")),"")</f>
        <v/>
      </c>
      <c r="AT395" s="6" t="str">
        <f>_xlfn.IFNA(IF(IF($AK395=AT$5,VLOOKUP(AO395,buff!$K:$L,2,FALSE),"")=0,"",IF($AK395=AT$5,VLOOKUP(AO395,buff!$K:$L,2,FALSE),"")),"")</f>
        <v/>
      </c>
      <c r="AU395" s="6" t="str">
        <f>_xlfn.IFNA(IF(IF($AK395=AU$5,VLOOKUP(AP395,buff!$K:$L,2,FALSE),"")=0,"",IF($AK395=AU$5,VLOOKUP(AP395,buff!$K:$L,2,FALSE),"")),"")</f>
        <v/>
      </c>
      <c r="AV395" s="6" t="str">
        <f>_xlfn.IFNA(IF(IF($AK395=AV$5,VLOOKUP(AL395,buff!$K:$L,2,FALSE),"")=0,"",IF($AK395=AV$5,VLOOKUP(AL395,buff!$K:$L,2,FALSE),"")),"")</f>
        <v/>
      </c>
      <c r="AW395" s="6" t="str">
        <f>_xlfn.IFNA(IF(IF($AK395=AW$5,VLOOKUP(AM395,buff!$K:$L,2,FALSE),"")=0,"",IF($AK395=AW$5,VLOOKUP(AM395,buff!$K:$L,2,FALSE),"")),"")</f>
        <v/>
      </c>
      <c r="AX395" s="6" t="str">
        <f>_xlfn.IFNA(IF(IF($AK395=AX$5,VLOOKUP(AN395,buff!$K:$L,2,FALSE),"")=0,"",IF($AK395=AX$5,VLOOKUP(AN395,buff!$K:$L,2,FALSE),"")),"")</f>
        <v/>
      </c>
      <c r="AY395" s="6" t="str">
        <f>_xlfn.IFNA(IF(IF($AK395=AY$5,VLOOKUP(AO395,buff!$K:$L,2,FALSE),"")=0,"",IF($AK395=AY$5,VLOOKUP(AO395,buff!$K:$L,2,FALSE),"")),"")</f>
        <v/>
      </c>
      <c r="AZ395" s="6" t="str">
        <f>_xlfn.IFNA(IF(IF($AK395=AZ$5,VLOOKUP(AP395,buff!$K:$L,2,FALSE),"")=0,"",IF($AK395=AZ$5,VLOOKUP(AP395,buff!$K:$L,2,FALSE),"")),"")</f>
        <v/>
      </c>
      <c r="BA395" s="6" t="e">
        <f>VLOOKUP(AL395,buff!$K:$P,6,FALSE)</f>
        <v>#N/A</v>
      </c>
      <c r="BB395" s="6" t="e">
        <f>VLOOKUP(AM395,buff!$K:$P,6,FALSE)</f>
        <v>#N/A</v>
      </c>
      <c r="BC395" s="6" t="e">
        <f>VLOOKUP(AN395,buff!$K:$P,6,FALSE)</f>
        <v>#N/A</v>
      </c>
      <c r="BD395">
        <f t="shared" si="107"/>
        <v>2</v>
      </c>
      <c r="BE395">
        <f t="shared" si="108"/>
        <v>1</v>
      </c>
      <c r="BF395" s="22">
        <f t="shared" si="109"/>
        <v>100702</v>
      </c>
    </row>
    <row r="396" spans="1:58" x14ac:dyDescent="0.15">
      <c r="A396" t="str">
        <f t="shared" si="97"/>
        <v>艾德蒙主动技能2等级10</v>
      </c>
      <c r="B396" s="8">
        <f t="shared" si="104"/>
        <v>10070210</v>
      </c>
      <c r="C396" s="8" t="str">
        <f>VLOOKUP(G396,角色!A:B,2,FALSE)</f>
        <v>艾德蒙</v>
      </c>
      <c r="D396" s="8" t="str">
        <f t="shared" si="105"/>
        <v>主动技能2</v>
      </c>
      <c r="E396" s="8">
        <f t="shared" si="110"/>
        <v>10</v>
      </c>
      <c r="F396" s="8">
        <f t="shared" si="111"/>
        <v>2</v>
      </c>
      <c r="G396" s="8">
        <f t="shared" si="112"/>
        <v>7</v>
      </c>
      <c r="H396" s="4" t="s">
        <v>941</v>
      </c>
      <c r="I396" s="20" t="str">
        <f t="shared" si="100"/>
        <v>对敌方后排单体攻击，造成150%攻击力（+11767）点伤害。</v>
      </c>
      <c r="J396" s="4" t="s">
        <v>277</v>
      </c>
      <c r="K396" s="1" t="s">
        <v>103</v>
      </c>
      <c r="L396" s="4" t="s">
        <v>106</v>
      </c>
      <c r="M396" s="4"/>
      <c r="N396" s="4">
        <v>100</v>
      </c>
      <c r="O396" s="20">
        <f>VLOOKUP(L396,对应表!BK:BL,2,FALSE)</f>
        <v>0</v>
      </c>
      <c r="P396" s="25" t="str">
        <f>_xlfn.IFNA(VLOOKUP(G396,角色!V:AE,主动技能!F396+1,FALSE),"")</f>
        <v>|eff_huoqiu||</v>
      </c>
      <c r="Q396" s="25">
        <f>(VLOOKUP(G396,角色!V:AE,主动技能!F396+4,FALSE))</f>
        <v>1</v>
      </c>
      <c r="R396" s="25">
        <v>0</v>
      </c>
      <c r="S396" s="25">
        <v>0</v>
      </c>
      <c r="T396" s="6" t="str">
        <f t="shared" si="101"/>
        <v/>
      </c>
      <c r="U396" s="6" t="str">
        <f t="shared" si="102"/>
        <v/>
      </c>
      <c r="V396" s="19" t="str">
        <f>VLOOKUP(G396,角色!AW:BC,主动技能!F396+1,FALSE)</f>
        <v>skill_08</v>
      </c>
      <c r="Y396">
        <f t="shared" si="103"/>
        <v>0</v>
      </c>
      <c r="Z396" s="19">
        <f>IF(VLOOKUP(C396,角色!CC:CI,主动技能!F396*2,FALSE)=0,"",VLOOKUP(C396,角色!CC:CI,主动技能!F396*2,FALSE))</f>
        <v>150</v>
      </c>
      <c r="AA396" s="19">
        <f>IF(VLOOKUP(C396,角色!CC:CI,主动技能!F396*2+1,FALSE)=0,0,VLOOKUP(C396,角色!CC:CI,主动技能!F396*2+1,FALSE))</f>
        <v>50</v>
      </c>
      <c r="AB396" s="19">
        <f>IF(INT(VLOOKUP(E396,角色属性概况!I:M,3,FALSE)*AA396/100)=0,"",(INT(VLOOKUP(E396,角色属性概况!I:M,3,FALSE)*AA396/100)))</f>
        <v>11767</v>
      </c>
      <c r="AE396" s="25">
        <f>(VLOOKUP(G396,角色!V:AE,主动技能!F396+7,FALSE))</f>
        <v>1</v>
      </c>
      <c r="AF396" s="19">
        <f>VLOOKUP(F396,对应表!AY:BA,3,FALSE)</f>
        <v>1</v>
      </c>
      <c r="AG396" s="19">
        <f>VLOOKUP(F396,对应表!AY:BA,2,FALSE)</f>
        <v>1</v>
      </c>
      <c r="AH396" s="25" t="str">
        <f>VLOOKUP(F396,特效对应!F:G,2,FALSE)</f>
        <v>attackex</v>
      </c>
      <c r="AJ396">
        <f t="shared" si="106"/>
        <v>10</v>
      </c>
      <c r="AK396" s="2"/>
      <c r="AQ396" s="6" t="str">
        <f>_xlfn.IFNA(IF(IF($AK396=AQ$5,VLOOKUP(AL396,buff!$K:$L,2,FALSE),"")=0,"",IF($AK396=AQ$5,VLOOKUP(AL396,buff!$K:$L,2,FALSE),"")),"")</f>
        <v/>
      </c>
      <c r="AR396" s="6" t="str">
        <f>_xlfn.IFNA(IF(IF($AK396=AR$5,VLOOKUP(AM396,buff!$K:$L,2,FALSE),"")=0,"",IF($AK396=AR$5,VLOOKUP(AM396,buff!$K:$L,2,FALSE),"")),"")</f>
        <v/>
      </c>
      <c r="AS396" s="6" t="str">
        <f>_xlfn.IFNA(IF(IF($AK396=AS$5,VLOOKUP(AN396,buff!$K:$L,2,FALSE),"")=0,"",IF($AK396=AS$5,VLOOKUP(AN396,buff!$K:$L,2,FALSE),"")),"")</f>
        <v/>
      </c>
      <c r="AT396" s="6" t="str">
        <f>_xlfn.IFNA(IF(IF($AK396=AT$5,VLOOKUP(AO396,buff!$K:$L,2,FALSE),"")=0,"",IF($AK396=AT$5,VLOOKUP(AO396,buff!$K:$L,2,FALSE),"")),"")</f>
        <v/>
      </c>
      <c r="AU396" s="6" t="str">
        <f>_xlfn.IFNA(IF(IF($AK396=AU$5,VLOOKUP(AP396,buff!$K:$L,2,FALSE),"")=0,"",IF($AK396=AU$5,VLOOKUP(AP396,buff!$K:$L,2,FALSE),"")),"")</f>
        <v/>
      </c>
      <c r="AV396" s="6" t="str">
        <f>_xlfn.IFNA(IF(IF($AK396=AV$5,VLOOKUP(AL396,buff!$K:$L,2,FALSE),"")=0,"",IF($AK396=AV$5,VLOOKUP(AL396,buff!$K:$L,2,FALSE),"")),"")</f>
        <v/>
      </c>
      <c r="AW396" s="6" t="str">
        <f>_xlfn.IFNA(IF(IF($AK396=AW$5,VLOOKUP(AM396,buff!$K:$L,2,FALSE),"")=0,"",IF($AK396=AW$5,VLOOKUP(AM396,buff!$K:$L,2,FALSE),"")),"")</f>
        <v/>
      </c>
      <c r="AX396" s="6" t="str">
        <f>_xlfn.IFNA(IF(IF($AK396=AX$5,VLOOKUP(AN396,buff!$K:$L,2,FALSE),"")=0,"",IF($AK396=AX$5,VLOOKUP(AN396,buff!$K:$L,2,FALSE),"")),"")</f>
        <v/>
      </c>
      <c r="AY396" s="6" t="str">
        <f>_xlfn.IFNA(IF(IF($AK396=AY$5,VLOOKUP(AO396,buff!$K:$L,2,FALSE),"")=0,"",IF($AK396=AY$5,VLOOKUP(AO396,buff!$K:$L,2,FALSE),"")),"")</f>
        <v/>
      </c>
      <c r="AZ396" s="6" t="str">
        <f>_xlfn.IFNA(IF(IF($AK396=AZ$5,VLOOKUP(AP396,buff!$K:$L,2,FALSE),"")=0,"",IF($AK396=AZ$5,VLOOKUP(AP396,buff!$K:$L,2,FALSE),"")),"")</f>
        <v/>
      </c>
      <c r="BA396" s="6" t="e">
        <f>VLOOKUP(AL396,buff!$K:$P,6,FALSE)</f>
        <v>#N/A</v>
      </c>
      <c r="BB396" s="6" t="e">
        <f>VLOOKUP(AM396,buff!$K:$P,6,FALSE)</f>
        <v>#N/A</v>
      </c>
      <c r="BC396" s="6" t="e">
        <f>VLOOKUP(AN396,buff!$K:$P,6,FALSE)</f>
        <v>#N/A</v>
      </c>
      <c r="BD396">
        <f t="shared" si="107"/>
        <v>2</v>
      </c>
      <c r="BE396">
        <f t="shared" si="108"/>
        <v>1</v>
      </c>
      <c r="BF396" s="22">
        <f t="shared" si="109"/>
        <v>100702</v>
      </c>
    </row>
    <row r="397" spans="1:58" x14ac:dyDescent="0.15">
      <c r="A397" t="str">
        <f t="shared" si="97"/>
        <v>艾德蒙主动技能2等级11</v>
      </c>
      <c r="B397" s="8">
        <f t="shared" si="104"/>
        <v>10070211</v>
      </c>
      <c r="C397" s="8" t="str">
        <f>VLOOKUP(G397,角色!A:B,2,FALSE)</f>
        <v>艾德蒙</v>
      </c>
      <c r="D397" s="8" t="str">
        <f t="shared" si="105"/>
        <v>主动技能2</v>
      </c>
      <c r="E397" s="8">
        <f t="shared" si="110"/>
        <v>11</v>
      </c>
      <c r="F397" s="8">
        <f t="shared" si="111"/>
        <v>2</v>
      </c>
      <c r="G397" s="8">
        <f t="shared" si="112"/>
        <v>7</v>
      </c>
      <c r="H397" s="4" t="s">
        <v>941</v>
      </c>
      <c r="I397" s="20" t="str">
        <f t="shared" si="100"/>
        <v>对敌方后排单体攻击，造成150%攻击力（+16761）点伤害。</v>
      </c>
      <c r="J397" s="4" t="s">
        <v>277</v>
      </c>
      <c r="K397" s="1" t="s">
        <v>103</v>
      </c>
      <c r="L397" s="4" t="s">
        <v>106</v>
      </c>
      <c r="M397" s="4"/>
      <c r="N397" s="4">
        <v>100</v>
      </c>
      <c r="O397" s="20">
        <f>VLOOKUP(L397,对应表!BK:BL,2,FALSE)</f>
        <v>0</v>
      </c>
      <c r="P397" s="25" t="str">
        <f>_xlfn.IFNA(VLOOKUP(G397,角色!V:AE,主动技能!F397+1,FALSE),"")</f>
        <v>|eff_huoqiu||</v>
      </c>
      <c r="Q397" s="25">
        <f>(VLOOKUP(G397,角色!V:AE,主动技能!F397+4,FALSE))</f>
        <v>1</v>
      </c>
      <c r="R397" s="25">
        <v>0</v>
      </c>
      <c r="S397" s="25">
        <v>0</v>
      </c>
      <c r="T397" s="6" t="str">
        <f t="shared" si="101"/>
        <v/>
      </c>
      <c r="U397" s="6" t="str">
        <f t="shared" si="102"/>
        <v/>
      </c>
      <c r="V397" s="19" t="str">
        <f>VLOOKUP(G397,角色!AW:BC,主动技能!F397+1,FALSE)</f>
        <v>skill_08</v>
      </c>
      <c r="Y397">
        <f t="shared" si="103"/>
        <v>0</v>
      </c>
      <c r="Z397" s="19">
        <f>IF(VLOOKUP(C397,角色!CC:CI,主动技能!F397*2,FALSE)=0,"",VLOOKUP(C397,角色!CC:CI,主动技能!F397*2,FALSE))</f>
        <v>150</v>
      </c>
      <c r="AA397" s="19">
        <f>IF(VLOOKUP(C397,角色!CC:CI,主动技能!F397*2+1,FALSE)=0,0,VLOOKUP(C397,角色!CC:CI,主动技能!F397*2+1,FALSE))</f>
        <v>50</v>
      </c>
      <c r="AB397" s="19">
        <f>IF(INT(VLOOKUP(E397,角色属性概况!I:M,3,FALSE)*AA397/100)=0,"",(INT(VLOOKUP(E397,角色属性概况!I:M,3,FALSE)*AA397/100)))</f>
        <v>16761</v>
      </c>
      <c r="AE397" s="25">
        <f>(VLOOKUP(G397,角色!V:AE,主动技能!F397+7,FALSE))</f>
        <v>1</v>
      </c>
      <c r="AF397" s="19">
        <f>VLOOKUP(F397,对应表!AY:BA,3,FALSE)</f>
        <v>1</v>
      </c>
      <c r="AG397" s="19">
        <f>VLOOKUP(F397,对应表!AY:BA,2,FALSE)</f>
        <v>1</v>
      </c>
      <c r="AH397" s="25" t="str">
        <f>VLOOKUP(F397,特效对应!F:G,2,FALSE)</f>
        <v>attackex</v>
      </c>
      <c r="AJ397">
        <f t="shared" si="106"/>
        <v>11</v>
      </c>
      <c r="AK397" s="2"/>
      <c r="AQ397" s="6" t="str">
        <f>_xlfn.IFNA(IF(IF($AK397=AQ$5,VLOOKUP(AL397,buff!$K:$L,2,FALSE),"")=0,"",IF($AK397=AQ$5,VLOOKUP(AL397,buff!$K:$L,2,FALSE),"")),"")</f>
        <v/>
      </c>
      <c r="AR397" s="6" t="str">
        <f>_xlfn.IFNA(IF(IF($AK397=AR$5,VLOOKUP(AM397,buff!$K:$L,2,FALSE),"")=0,"",IF($AK397=AR$5,VLOOKUP(AM397,buff!$K:$L,2,FALSE),"")),"")</f>
        <v/>
      </c>
      <c r="AS397" s="6" t="str">
        <f>_xlfn.IFNA(IF(IF($AK397=AS$5,VLOOKUP(AN397,buff!$K:$L,2,FALSE),"")=0,"",IF($AK397=AS$5,VLOOKUP(AN397,buff!$K:$L,2,FALSE),"")),"")</f>
        <v/>
      </c>
      <c r="AT397" s="6" t="str">
        <f>_xlfn.IFNA(IF(IF($AK397=AT$5,VLOOKUP(AO397,buff!$K:$L,2,FALSE),"")=0,"",IF($AK397=AT$5,VLOOKUP(AO397,buff!$K:$L,2,FALSE),"")),"")</f>
        <v/>
      </c>
      <c r="AU397" s="6" t="str">
        <f>_xlfn.IFNA(IF(IF($AK397=AU$5,VLOOKUP(AP397,buff!$K:$L,2,FALSE),"")=0,"",IF($AK397=AU$5,VLOOKUP(AP397,buff!$K:$L,2,FALSE),"")),"")</f>
        <v/>
      </c>
      <c r="AV397" s="6" t="str">
        <f>_xlfn.IFNA(IF(IF($AK397=AV$5,VLOOKUP(AL397,buff!$K:$L,2,FALSE),"")=0,"",IF($AK397=AV$5,VLOOKUP(AL397,buff!$K:$L,2,FALSE),"")),"")</f>
        <v/>
      </c>
      <c r="AW397" s="6" t="str">
        <f>_xlfn.IFNA(IF(IF($AK397=AW$5,VLOOKUP(AM397,buff!$K:$L,2,FALSE),"")=0,"",IF($AK397=AW$5,VLOOKUP(AM397,buff!$K:$L,2,FALSE),"")),"")</f>
        <v/>
      </c>
      <c r="AX397" s="6" t="str">
        <f>_xlfn.IFNA(IF(IF($AK397=AX$5,VLOOKUP(AN397,buff!$K:$L,2,FALSE),"")=0,"",IF($AK397=AX$5,VLOOKUP(AN397,buff!$K:$L,2,FALSE),"")),"")</f>
        <v/>
      </c>
      <c r="AY397" s="6" t="str">
        <f>_xlfn.IFNA(IF(IF($AK397=AY$5,VLOOKUP(AO397,buff!$K:$L,2,FALSE),"")=0,"",IF($AK397=AY$5,VLOOKUP(AO397,buff!$K:$L,2,FALSE),"")),"")</f>
        <v/>
      </c>
      <c r="AZ397" s="6" t="str">
        <f>_xlfn.IFNA(IF(IF($AK397=AZ$5,VLOOKUP(AP397,buff!$K:$L,2,FALSE),"")=0,"",IF($AK397=AZ$5,VLOOKUP(AP397,buff!$K:$L,2,FALSE),"")),"")</f>
        <v/>
      </c>
      <c r="BA397" s="6" t="e">
        <f>VLOOKUP(AL397,buff!$K:$P,6,FALSE)</f>
        <v>#N/A</v>
      </c>
      <c r="BB397" s="6" t="e">
        <f>VLOOKUP(AM397,buff!$K:$P,6,FALSE)</f>
        <v>#N/A</v>
      </c>
      <c r="BC397" s="6" t="e">
        <f>VLOOKUP(AN397,buff!$K:$P,6,FALSE)</f>
        <v>#N/A</v>
      </c>
      <c r="BD397">
        <f t="shared" si="107"/>
        <v>2</v>
      </c>
      <c r="BE397">
        <f t="shared" si="108"/>
        <v>1</v>
      </c>
      <c r="BF397" s="22">
        <f t="shared" si="109"/>
        <v>100702</v>
      </c>
    </row>
    <row r="398" spans="1:58" x14ac:dyDescent="0.15">
      <c r="A398" t="str">
        <f t="shared" si="97"/>
        <v>艾德蒙主动技能2等级12</v>
      </c>
      <c r="B398" s="8">
        <f t="shared" si="104"/>
        <v>10070212</v>
      </c>
      <c r="C398" s="8" t="str">
        <f>VLOOKUP(G398,角色!A:B,2,FALSE)</f>
        <v>艾德蒙</v>
      </c>
      <c r="D398" s="8" t="str">
        <f t="shared" si="105"/>
        <v>主动技能2</v>
      </c>
      <c r="E398" s="8">
        <f t="shared" si="110"/>
        <v>12</v>
      </c>
      <c r="F398" s="8">
        <f t="shared" si="111"/>
        <v>2</v>
      </c>
      <c r="G398" s="8">
        <f t="shared" si="112"/>
        <v>7</v>
      </c>
      <c r="H398" s="4" t="s">
        <v>941</v>
      </c>
      <c r="I398" s="20" t="str">
        <f t="shared" si="100"/>
        <v>对敌方后排单体攻击，造成150%攻击力（+23830）点伤害。</v>
      </c>
      <c r="J398" s="4" t="s">
        <v>277</v>
      </c>
      <c r="K398" s="1" t="s">
        <v>103</v>
      </c>
      <c r="L398" s="4" t="s">
        <v>106</v>
      </c>
      <c r="M398" s="4"/>
      <c r="N398" s="4">
        <v>100</v>
      </c>
      <c r="O398" s="20">
        <f>VLOOKUP(L398,对应表!BK:BL,2,FALSE)</f>
        <v>0</v>
      </c>
      <c r="P398" s="25" t="str">
        <f>_xlfn.IFNA(VLOOKUP(G398,角色!V:AE,主动技能!F398+1,FALSE),"")</f>
        <v>|eff_huoqiu||</v>
      </c>
      <c r="Q398" s="25">
        <f>(VLOOKUP(G398,角色!V:AE,主动技能!F398+4,FALSE))</f>
        <v>1</v>
      </c>
      <c r="R398" s="25">
        <v>0</v>
      </c>
      <c r="S398" s="25">
        <v>0</v>
      </c>
      <c r="T398" s="6" t="str">
        <f t="shared" si="101"/>
        <v/>
      </c>
      <c r="U398" s="6" t="str">
        <f t="shared" si="102"/>
        <v/>
      </c>
      <c r="V398" s="19" t="str">
        <f>VLOOKUP(G398,角色!AW:BC,主动技能!F398+1,FALSE)</f>
        <v>skill_08</v>
      </c>
      <c r="Y398">
        <f t="shared" si="103"/>
        <v>0</v>
      </c>
      <c r="Z398" s="19">
        <f>IF(VLOOKUP(C398,角色!CC:CI,主动技能!F398*2,FALSE)=0,"",VLOOKUP(C398,角色!CC:CI,主动技能!F398*2,FALSE))</f>
        <v>150</v>
      </c>
      <c r="AA398" s="19">
        <f>IF(VLOOKUP(C398,角色!CC:CI,主动技能!F398*2+1,FALSE)=0,0,VLOOKUP(C398,角色!CC:CI,主动技能!F398*2+1,FALSE))</f>
        <v>50</v>
      </c>
      <c r="AB398" s="19">
        <f>IF(INT(VLOOKUP(E398,角色属性概况!I:M,3,FALSE)*AA398/100)=0,"",(INT(VLOOKUP(E398,角色属性概况!I:M,3,FALSE)*AA398/100)))</f>
        <v>23830</v>
      </c>
      <c r="AE398" s="25">
        <f>(VLOOKUP(G398,角色!V:AE,主动技能!F398+7,FALSE))</f>
        <v>1</v>
      </c>
      <c r="AF398" s="19">
        <f>VLOOKUP(F398,对应表!AY:BA,3,FALSE)</f>
        <v>1</v>
      </c>
      <c r="AG398" s="19">
        <f>VLOOKUP(F398,对应表!AY:BA,2,FALSE)</f>
        <v>1</v>
      </c>
      <c r="AH398" s="25" t="str">
        <f>VLOOKUP(F398,特效对应!F:G,2,FALSE)</f>
        <v>attackex</v>
      </c>
      <c r="AJ398">
        <f t="shared" si="106"/>
        <v>12</v>
      </c>
      <c r="AK398" s="2"/>
      <c r="AQ398" s="6" t="str">
        <f>_xlfn.IFNA(IF(IF($AK398=AQ$5,VLOOKUP(AL398,buff!$K:$L,2,FALSE),"")=0,"",IF($AK398=AQ$5,VLOOKUP(AL398,buff!$K:$L,2,FALSE),"")),"")</f>
        <v/>
      </c>
      <c r="AR398" s="6" t="str">
        <f>_xlfn.IFNA(IF(IF($AK398=AR$5,VLOOKUP(AM398,buff!$K:$L,2,FALSE),"")=0,"",IF($AK398=AR$5,VLOOKUP(AM398,buff!$K:$L,2,FALSE),"")),"")</f>
        <v/>
      </c>
      <c r="AS398" s="6" t="str">
        <f>_xlfn.IFNA(IF(IF($AK398=AS$5,VLOOKUP(AN398,buff!$K:$L,2,FALSE),"")=0,"",IF($AK398=AS$5,VLOOKUP(AN398,buff!$K:$L,2,FALSE),"")),"")</f>
        <v/>
      </c>
      <c r="AT398" s="6" t="str">
        <f>_xlfn.IFNA(IF(IF($AK398=AT$5,VLOOKUP(AO398,buff!$K:$L,2,FALSE),"")=0,"",IF($AK398=AT$5,VLOOKUP(AO398,buff!$K:$L,2,FALSE),"")),"")</f>
        <v/>
      </c>
      <c r="AU398" s="6" t="str">
        <f>_xlfn.IFNA(IF(IF($AK398=AU$5,VLOOKUP(AP398,buff!$K:$L,2,FALSE),"")=0,"",IF($AK398=AU$5,VLOOKUP(AP398,buff!$K:$L,2,FALSE),"")),"")</f>
        <v/>
      </c>
      <c r="AV398" s="6" t="str">
        <f>_xlfn.IFNA(IF(IF($AK398=AV$5,VLOOKUP(AL398,buff!$K:$L,2,FALSE),"")=0,"",IF($AK398=AV$5,VLOOKUP(AL398,buff!$K:$L,2,FALSE),"")),"")</f>
        <v/>
      </c>
      <c r="AW398" s="6" t="str">
        <f>_xlfn.IFNA(IF(IF($AK398=AW$5,VLOOKUP(AM398,buff!$K:$L,2,FALSE),"")=0,"",IF($AK398=AW$5,VLOOKUP(AM398,buff!$K:$L,2,FALSE),"")),"")</f>
        <v/>
      </c>
      <c r="AX398" s="6" t="str">
        <f>_xlfn.IFNA(IF(IF($AK398=AX$5,VLOOKUP(AN398,buff!$K:$L,2,FALSE),"")=0,"",IF($AK398=AX$5,VLOOKUP(AN398,buff!$K:$L,2,FALSE),"")),"")</f>
        <v/>
      </c>
      <c r="AY398" s="6" t="str">
        <f>_xlfn.IFNA(IF(IF($AK398=AY$5,VLOOKUP(AO398,buff!$K:$L,2,FALSE),"")=0,"",IF($AK398=AY$5,VLOOKUP(AO398,buff!$K:$L,2,FALSE),"")),"")</f>
        <v/>
      </c>
      <c r="AZ398" s="6" t="str">
        <f>_xlfn.IFNA(IF(IF($AK398=AZ$5,VLOOKUP(AP398,buff!$K:$L,2,FALSE),"")=0,"",IF($AK398=AZ$5,VLOOKUP(AP398,buff!$K:$L,2,FALSE),"")),"")</f>
        <v/>
      </c>
      <c r="BA398" s="6" t="e">
        <f>VLOOKUP(AL398,buff!$K:$P,6,FALSE)</f>
        <v>#N/A</v>
      </c>
      <c r="BB398" s="6" t="e">
        <f>VLOOKUP(AM398,buff!$K:$P,6,FALSE)</f>
        <v>#N/A</v>
      </c>
      <c r="BC398" s="6" t="e">
        <f>VLOOKUP(AN398,buff!$K:$P,6,FALSE)</f>
        <v>#N/A</v>
      </c>
      <c r="BD398">
        <f t="shared" si="107"/>
        <v>2</v>
      </c>
      <c r="BE398">
        <f t="shared" si="108"/>
        <v>1</v>
      </c>
      <c r="BF398" s="22">
        <f t="shared" si="109"/>
        <v>100702</v>
      </c>
    </row>
    <row r="399" spans="1:58" x14ac:dyDescent="0.15">
      <c r="A399" t="str">
        <f t="shared" si="97"/>
        <v>艾德蒙主动技能2等级13</v>
      </c>
      <c r="B399" s="8">
        <f t="shared" si="104"/>
        <v>10070213</v>
      </c>
      <c r="C399" s="8" t="str">
        <f>VLOOKUP(G399,角色!A:B,2,FALSE)</f>
        <v>艾德蒙</v>
      </c>
      <c r="D399" s="8" t="str">
        <f t="shared" si="105"/>
        <v>主动技能2</v>
      </c>
      <c r="E399" s="8">
        <f t="shared" si="110"/>
        <v>13</v>
      </c>
      <c r="F399" s="8">
        <f t="shared" si="111"/>
        <v>2</v>
      </c>
      <c r="G399" s="8">
        <f t="shared" si="112"/>
        <v>7</v>
      </c>
      <c r="H399" s="4" t="s">
        <v>941</v>
      </c>
      <c r="I399" s="20" t="str">
        <f t="shared" si="100"/>
        <v>对敌方后排单体攻击，造成150%攻击力（+33839）点伤害。</v>
      </c>
      <c r="J399" s="4" t="s">
        <v>277</v>
      </c>
      <c r="K399" s="1" t="s">
        <v>103</v>
      </c>
      <c r="L399" s="4" t="s">
        <v>106</v>
      </c>
      <c r="M399" s="4"/>
      <c r="N399" s="4">
        <v>100</v>
      </c>
      <c r="O399" s="20">
        <f>VLOOKUP(L399,对应表!BK:BL,2,FALSE)</f>
        <v>0</v>
      </c>
      <c r="P399" s="25" t="str">
        <f>_xlfn.IFNA(VLOOKUP(G399,角色!V:AE,主动技能!F399+1,FALSE),"")</f>
        <v>|eff_huoqiu||</v>
      </c>
      <c r="Q399" s="25">
        <f>(VLOOKUP(G399,角色!V:AE,主动技能!F399+4,FALSE))</f>
        <v>1</v>
      </c>
      <c r="R399" s="25">
        <v>0</v>
      </c>
      <c r="S399" s="25">
        <v>0</v>
      </c>
      <c r="T399" s="6" t="str">
        <f t="shared" si="101"/>
        <v/>
      </c>
      <c r="U399" s="6" t="str">
        <f t="shared" si="102"/>
        <v/>
      </c>
      <c r="V399" s="19" t="str">
        <f>VLOOKUP(G399,角色!AW:BC,主动技能!F399+1,FALSE)</f>
        <v>skill_08</v>
      </c>
      <c r="Y399">
        <f t="shared" si="103"/>
        <v>0</v>
      </c>
      <c r="Z399" s="19">
        <f>IF(VLOOKUP(C399,角色!CC:CI,主动技能!F399*2,FALSE)=0,"",VLOOKUP(C399,角色!CC:CI,主动技能!F399*2,FALSE))</f>
        <v>150</v>
      </c>
      <c r="AA399" s="19">
        <f>IF(VLOOKUP(C399,角色!CC:CI,主动技能!F399*2+1,FALSE)=0,0,VLOOKUP(C399,角色!CC:CI,主动技能!F399*2+1,FALSE))</f>
        <v>50</v>
      </c>
      <c r="AB399" s="19">
        <f>IF(INT(VLOOKUP(E399,角色属性概况!I:M,3,FALSE)*AA399/100)=0,"",(INT(VLOOKUP(E399,角色属性概况!I:M,3,FALSE)*AA399/100)))</f>
        <v>33839</v>
      </c>
      <c r="AE399" s="25">
        <f>(VLOOKUP(G399,角色!V:AE,主动技能!F399+7,FALSE))</f>
        <v>1</v>
      </c>
      <c r="AF399" s="19">
        <f>VLOOKUP(F399,对应表!AY:BA,3,FALSE)</f>
        <v>1</v>
      </c>
      <c r="AG399" s="19">
        <f>VLOOKUP(F399,对应表!AY:BA,2,FALSE)</f>
        <v>1</v>
      </c>
      <c r="AH399" s="25" t="str">
        <f>VLOOKUP(F399,特效对应!F:G,2,FALSE)</f>
        <v>attackex</v>
      </c>
      <c r="AJ399">
        <f t="shared" si="106"/>
        <v>13</v>
      </c>
      <c r="AK399" s="2"/>
      <c r="AQ399" s="6" t="str">
        <f>_xlfn.IFNA(IF(IF($AK399=AQ$5,VLOOKUP(AL399,buff!$K:$L,2,FALSE),"")=0,"",IF($AK399=AQ$5,VLOOKUP(AL399,buff!$K:$L,2,FALSE),"")),"")</f>
        <v/>
      </c>
      <c r="AR399" s="6" t="str">
        <f>_xlfn.IFNA(IF(IF($AK399=AR$5,VLOOKUP(AM399,buff!$K:$L,2,FALSE),"")=0,"",IF($AK399=AR$5,VLOOKUP(AM399,buff!$K:$L,2,FALSE),"")),"")</f>
        <v/>
      </c>
      <c r="AS399" s="6" t="str">
        <f>_xlfn.IFNA(IF(IF($AK399=AS$5,VLOOKUP(AN399,buff!$K:$L,2,FALSE),"")=0,"",IF($AK399=AS$5,VLOOKUP(AN399,buff!$K:$L,2,FALSE),"")),"")</f>
        <v/>
      </c>
      <c r="AT399" s="6" t="str">
        <f>_xlfn.IFNA(IF(IF($AK399=AT$5,VLOOKUP(AO399,buff!$K:$L,2,FALSE),"")=0,"",IF($AK399=AT$5,VLOOKUP(AO399,buff!$K:$L,2,FALSE),"")),"")</f>
        <v/>
      </c>
      <c r="AU399" s="6" t="str">
        <f>_xlfn.IFNA(IF(IF($AK399=AU$5,VLOOKUP(AP399,buff!$K:$L,2,FALSE),"")=0,"",IF($AK399=AU$5,VLOOKUP(AP399,buff!$K:$L,2,FALSE),"")),"")</f>
        <v/>
      </c>
      <c r="AV399" s="6" t="str">
        <f>_xlfn.IFNA(IF(IF($AK399=AV$5,VLOOKUP(AL399,buff!$K:$L,2,FALSE),"")=0,"",IF($AK399=AV$5,VLOOKUP(AL399,buff!$K:$L,2,FALSE),"")),"")</f>
        <v/>
      </c>
      <c r="AW399" s="6" t="str">
        <f>_xlfn.IFNA(IF(IF($AK399=AW$5,VLOOKUP(AM399,buff!$K:$L,2,FALSE),"")=0,"",IF($AK399=AW$5,VLOOKUP(AM399,buff!$K:$L,2,FALSE),"")),"")</f>
        <v/>
      </c>
      <c r="AX399" s="6" t="str">
        <f>_xlfn.IFNA(IF(IF($AK399=AX$5,VLOOKUP(AN399,buff!$K:$L,2,FALSE),"")=0,"",IF($AK399=AX$5,VLOOKUP(AN399,buff!$K:$L,2,FALSE),"")),"")</f>
        <v/>
      </c>
      <c r="AY399" s="6" t="str">
        <f>_xlfn.IFNA(IF(IF($AK399=AY$5,VLOOKUP(AO399,buff!$K:$L,2,FALSE),"")=0,"",IF($AK399=AY$5,VLOOKUP(AO399,buff!$K:$L,2,FALSE),"")),"")</f>
        <v/>
      </c>
      <c r="AZ399" s="6" t="str">
        <f>_xlfn.IFNA(IF(IF($AK399=AZ$5,VLOOKUP(AP399,buff!$K:$L,2,FALSE),"")=0,"",IF($AK399=AZ$5,VLOOKUP(AP399,buff!$K:$L,2,FALSE),"")),"")</f>
        <v/>
      </c>
      <c r="BA399" s="6" t="e">
        <f>VLOOKUP(AL399,buff!$K:$P,6,FALSE)</f>
        <v>#N/A</v>
      </c>
      <c r="BB399" s="6" t="e">
        <f>VLOOKUP(AM399,buff!$K:$P,6,FALSE)</f>
        <v>#N/A</v>
      </c>
      <c r="BC399" s="6" t="e">
        <f>VLOOKUP(AN399,buff!$K:$P,6,FALSE)</f>
        <v>#N/A</v>
      </c>
      <c r="BD399">
        <f t="shared" si="107"/>
        <v>2</v>
      </c>
      <c r="BE399">
        <f t="shared" si="108"/>
        <v>1</v>
      </c>
      <c r="BF399" s="22">
        <f t="shared" si="109"/>
        <v>100702</v>
      </c>
    </row>
    <row r="400" spans="1:58" x14ac:dyDescent="0.15">
      <c r="A400" t="str">
        <f t="shared" si="97"/>
        <v>艾德蒙主动技能2等级14</v>
      </c>
      <c r="B400" s="8">
        <f t="shared" si="104"/>
        <v>10070214</v>
      </c>
      <c r="C400" s="8" t="str">
        <f>VLOOKUP(G400,角色!A:B,2,FALSE)</f>
        <v>艾德蒙</v>
      </c>
      <c r="D400" s="8" t="str">
        <f t="shared" si="105"/>
        <v>主动技能2</v>
      </c>
      <c r="E400" s="8">
        <f t="shared" si="110"/>
        <v>14</v>
      </c>
      <c r="F400" s="8">
        <f t="shared" si="111"/>
        <v>2</v>
      </c>
      <c r="G400" s="8">
        <f t="shared" si="112"/>
        <v>7</v>
      </c>
      <c r="H400" s="4" t="s">
        <v>941</v>
      </c>
      <c r="I400" s="20" t="str">
        <f t="shared" si="100"/>
        <v>对敌方后排单体攻击，造成150%攻击力（+48008）点伤害。</v>
      </c>
      <c r="J400" s="4" t="s">
        <v>277</v>
      </c>
      <c r="K400" s="1" t="s">
        <v>103</v>
      </c>
      <c r="L400" s="4" t="s">
        <v>106</v>
      </c>
      <c r="M400" s="4"/>
      <c r="N400" s="4">
        <v>100</v>
      </c>
      <c r="O400" s="20">
        <f>VLOOKUP(L400,对应表!BK:BL,2,FALSE)</f>
        <v>0</v>
      </c>
      <c r="P400" s="25" t="str">
        <f>_xlfn.IFNA(VLOOKUP(G400,角色!V:AE,主动技能!F400+1,FALSE),"")</f>
        <v>|eff_huoqiu||</v>
      </c>
      <c r="Q400" s="25">
        <f>(VLOOKUP(G400,角色!V:AE,主动技能!F400+4,FALSE))</f>
        <v>1</v>
      </c>
      <c r="R400" s="25">
        <v>0</v>
      </c>
      <c r="S400" s="25">
        <v>0</v>
      </c>
      <c r="T400" s="6" t="str">
        <f t="shared" si="101"/>
        <v/>
      </c>
      <c r="U400" s="6" t="str">
        <f t="shared" si="102"/>
        <v/>
      </c>
      <c r="V400" s="19" t="str">
        <f>VLOOKUP(G400,角色!AW:BC,主动技能!F400+1,FALSE)</f>
        <v>skill_08</v>
      </c>
      <c r="Y400">
        <f t="shared" si="103"/>
        <v>0</v>
      </c>
      <c r="Z400" s="19">
        <f>IF(VLOOKUP(C400,角色!CC:CI,主动技能!F400*2,FALSE)=0,"",VLOOKUP(C400,角色!CC:CI,主动技能!F400*2,FALSE))</f>
        <v>150</v>
      </c>
      <c r="AA400" s="19">
        <f>IF(VLOOKUP(C400,角色!CC:CI,主动技能!F400*2+1,FALSE)=0,0,VLOOKUP(C400,角色!CC:CI,主动技能!F400*2+1,FALSE))</f>
        <v>50</v>
      </c>
      <c r="AB400" s="19">
        <f>IF(INT(VLOOKUP(E400,角色属性概况!I:M,3,FALSE)*AA400/100)=0,"",(INT(VLOOKUP(E400,角色属性概况!I:M,3,FALSE)*AA400/100)))</f>
        <v>48008</v>
      </c>
      <c r="AE400" s="25">
        <f>(VLOOKUP(G400,角色!V:AE,主动技能!F400+7,FALSE))</f>
        <v>1</v>
      </c>
      <c r="AF400" s="19">
        <f>VLOOKUP(F400,对应表!AY:BA,3,FALSE)</f>
        <v>1</v>
      </c>
      <c r="AG400" s="19">
        <f>VLOOKUP(F400,对应表!AY:BA,2,FALSE)</f>
        <v>1</v>
      </c>
      <c r="AH400" s="25" t="str">
        <f>VLOOKUP(F400,特效对应!F:G,2,FALSE)</f>
        <v>attackex</v>
      </c>
      <c r="AJ400">
        <f t="shared" si="106"/>
        <v>14</v>
      </c>
      <c r="AK400" s="2"/>
      <c r="AQ400" s="6" t="str">
        <f>_xlfn.IFNA(IF(IF($AK400=AQ$5,VLOOKUP(AL400,buff!$K:$L,2,FALSE),"")=0,"",IF($AK400=AQ$5,VLOOKUP(AL400,buff!$K:$L,2,FALSE),"")),"")</f>
        <v/>
      </c>
      <c r="AR400" s="6" t="str">
        <f>_xlfn.IFNA(IF(IF($AK400=AR$5,VLOOKUP(AM400,buff!$K:$L,2,FALSE),"")=0,"",IF($AK400=AR$5,VLOOKUP(AM400,buff!$K:$L,2,FALSE),"")),"")</f>
        <v/>
      </c>
      <c r="AS400" s="6" t="str">
        <f>_xlfn.IFNA(IF(IF($AK400=AS$5,VLOOKUP(AN400,buff!$K:$L,2,FALSE),"")=0,"",IF($AK400=AS$5,VLOOKUP(AN400,buff!$K:$L,2,FALSE),"")),"")</f>
        <v/>
      </c>
      <c r="AT400" s="6" t="str">
        <f>_xlfn.IFNA(IF(IF($AK400=AT$5,VLOOKUP(AO400,buff!$K:$L,2,FALSE),"")=0,"",IF($AK400=AT$5,VLOOKUP(AO400,buff!$K:$L,2,FALSE),"")),"")</f>
        <v/>
      </c>
      <c r="AU400" s="6" t="str">
        <f>_xlfn.IFNA(IF(IF($AK400=AU$5,VLOOKUP(AP400,buff!$K:$L,2,FALSE),"")=0,"",IF($AK400=AU$5,VLOOKUP(AP400,buff!$K:$L,2,FALSE),"")),"")</f>
        <v/>
      </c>
      <c r="AV400" s="6" t="str">
        <f>_xlfn.IFNA(IF(IF($AK400=AV$5,VLOOKUP(AL400,buff!$K:$L,2,FALSE),"")=0,"",IF($AK400=AV$5,VLOOKUP(AL400,buff!$K:$L,2,FALSE),"")),"")</f>
        <v/>
      </c>
      <c r="AW400" s="6" t="str">
        <f>_xlfn.IFNA(IF(IF($AK400=AW$5,VLOOKUP(AM400,buff!$K:$L,2,FALSE),"")=0,"",IF($AK400=AW$5,VLOOKUP(AM400,buff!$K:$L,2,FALSE),"")),"")</f>
        <v/>
      </c>
      <c r="AX400" s="6" t="str">
        <f>_xlfn.IFNA(IF(IF($AK400=AX$5,VLOOKUP(AN400,buff!$K:$L,2,FALSE),"")=0,"",IF($AK400=AX$5,VLOOKUP(AN400,buff!$K:$L,2,FALSE),"")),"")</f>
        <v/>
      </c>
      <c r="AY400" s="6" t="str">
        <f>_xlfn.IFNA(IF(IF($AK400=AY$5,VLOOKUP(AO400,buff!$K:$L,2,FALSE),"")=0,"",IF($AK400=AY$5,VLOOKUP(AO400,buff!$K:$L,2,FALSE),"")),"")</f>
        <v/>
      </c>
      <c r="AZ400" s="6" t="str">
        <f>_xlfn.IFNA(IF(IF($AK400=AZ$5,VLOOKUP(AP400,buff!$K:$L,2,FALSE),"")=0,"",IF($AK400=AZ$5,VLOOKUP(AP400,buff!$K:$L,2,FALSE),"")),"")</f>
        <v/>
      </c>
      <c r="BA400" s="6" t="e">
        <f>VLOOKUP(AL400,buff!$K:$P,6,FALSE)</f>
        <v>#N/A</v>
      </c>
      <c r="BB400" s="6" t="e">
        <f>VLOOKUP(AM400,buff!$K:$P,6,FALSE)</f>
        <v>#N/A</v>
      </c>
      <c r="BC400" s="6" t="e">
        <f>VLOOKUP(AN400,buff!$K:$P,6,FALSE)</f>
        <v>#N/A</v>
      </c>
      <c r="BD400">
        <f t="shared" si="107"/>
        <v>2</v>
      </c>
      <c r="BE400">
        <f t="shared" si="108"/>
        <v>1</v>
      </c>
      <c r="BF400" s="22">
        <f t="shared" si="109"/>
        <v>100702</v>
      </c>
    </row>
    <row r="401" spans="1:58" x14ac:dyDescent="0.15">
      <c r="A401" t="str">
        <f t="shared" si="97"/>
        <v>艾德蒙主动技能2等级15</v>
      </c>
      <c r="B401" s="8">
        <f t="shared" si="104"/>
        <v>10070215</v>
      </c>
      <c r="C401" s="8" t="str">
        <f>VLOOKUP(G401,角色!A:B,2,FALSE)</f>
        <v>艾德蒙</v>
      </c>
      <c r="D401" s="8" t="str">
        <f t="shared" si="105"/>
        <v>主动技能2</v>
      </c>
      <c r="E401" s="8">
        <f t="shared" si="110"/>
        <v>15</v>
      </c>
      <c r="F401" s="8">
        <f t="shared" si="111"/>
        <v>2</v>
      </c>
      <c r="G401" s="8">
        <f t="shared" si="112"/>
        <v>7</v>
      </c>
      <c r="H401" s="4" t="s">
        <v>941</v>
      </c>
      <c r="I401" s="20" t="str">
        <f t="shared" si="100"/>
        <v>对敌方后排单体攻击，造成150%攻击力（+68066）点伤害。</v>
      </c>
      <c r="J401" s="4" t="s">
        <v>277</v>
      </c>
      <c r="K401" s="1" t="s">
        <v>103</v>
      </c>
      <c r="L401" s="4" t="s">
        <v>106</v>
      </c>
      <c r="M401" s="4"/>
      <c r="N401" s="4">
        <v>100</v>
      </c>
      <c r="O401" s="20">
        <f>VLOOKUP(L401,对应表!BK:BL,2,FALSE)</f>
        <v>0</v>
      </c>
      <c r="P401" s="25" t="str">
        <f>_xlfn.IFNA(VLOOKUP(G401,角色!V:AE,主动技能!F401+1,FALSE),"")</f>
        <v>|eff_huoqiu||</v>
      </c>
      <c r="Q401" s="25">
        <f>(VLOOKUP(G401,角色!V:AE,主动技能!F401+4,FALSE))</f>
        <v>1</v>
      </c>
      <c r="R401" s="25">
        <v>0</v>
      </c>
      <c r="S401" s="25">
        <v>0</v>
      </c>
      <c r="T401" s="6" t="str">
        <f t="shared" si="101"/>
        <v/>
      </c>
      <c r="U401" s="6" t="str">
        <f t="shared" si="102"/>
        <v/>
      </c>
      <c r="V401" s="19" t="str">
        <f>VLOOKUP(G401,角色!AW:BC,主动技能!F401+1,FALSE)</f>
        <v>skill_08</v>
      </c>
      <c r="Y401">
        <f t="shared" si="103"/>
        <v>0</v>
      </c>
      <c r="Z401" s="19">
        <f>IF(VLOOKUP(C401,角色!CC:CI,主动技能!F401*2,FALSE)=0,"",VLOOKUP(C401,角色!CC:CI,主动技能!F401*2,FALSE))</f>
        <v>150</v>
      </c>
      <c r="AA401" s="19">
        <f>IF(VLOOKUP(C401,角色!CC:CI,主动技能!F401*2+1,FALSE)=0,0,VLOOKUP(C401,角色!CC:CI,主动技能!F401*2+1,FALSE))</f>
        <v>50</v>
      </c>
      <c r="AB401" s="19">
        <f>IF(INT(VLOOKUP(E401,角色属性概况!I:M,3,FALSE)*AA401/100)=0,"",(INT(VLOOKUP(E401,角色属性概况!I:M,3,FALSE)*AA401/100)))</f>
        <v>68066</v>
      </c>
      <c r="AE401" s="25">
        <f>(VLOOKUP(G401,角色!V:AE,主动技能!F401+7,FALSE))</f>
        <v>1</v>
      </c>
      <c r="AF401" s="19">
        <f>VLOOKUP(F401,对应表!AY:BA,3,FALSE)</f>
        <v>1</v>
      </c>
      <c r="AG401" s="19">
        <f>VLOOKUP(F401,对应表!AY:BA,2,FALSE)</f>
        <v>1</v>
      </c>
      <c r="AH401" s="25" t="str">
        <f>VLOOKUP(F401,特效对应!F:G,2,FALSE)</f>
        <v>attackex</v>
      </c>
      <c r="AJ401">
        <f t="shared" si="106"/>
        <v>15</v>
      </c>
      <c r="AK401" s="2"/>
      <c r="AQ401" s="6" t="str">
        <f>_xlfn.IFNA(IF(IF($AK401=AQ$5,VLOOKUP(AL401,buff!$K:$L,2,FALSE),"")=0,"",IF($AK401=AQ$5,VLOOKUP(AL401,buff!$K:$L,2,FALSE),"")),"")</f>
        <v/>
      </c>
      <c r="AR401" s="6" t="str">
        <f>_xlfn.IFNA(IF(IF($AK401=AR$5,VLOOKUP(AM401,buff!$K:$L,2,FALSE),"")=0,"",IF($AK401=AR$5,VLOOKUP(AM401,buff!$K:$L,2,FALSE),"")),"")</f>
        <v/>
      </c>
      <c r="AS401" s="6" t="str">
        <f>_xlfn.IFNA(IF(IF($AK401=AS$5,VLOOKUP(AN401,buff!$K:$L,2,FALSE),"")=0,"",IF($AK401=AS$5,VLOOKUP(AN401,buff!$K:$L,2,FALSE),"")),"")</f>
        <v/>
      </c>
      <c r="AT401" s="6" t="str">
        <f>_xlfn.IFNA(IF(IF($AK401=AT$5,VLOOKUP(AO401,buff!$K:$L,2,FALSE),"")=0,"",IF($AK401=AT$5,VLOOKUP(AO401,buff!$K:$L,2,FALSE),"")),"")</f>
        <v/>
      </c>
      <c r="AU401" s="6" t="str">
        <f>_xlfn.IFNA(IF(IF($AK401=AU$5,VLOOKUP(AP401,buff!$K:$L,2,FALSE),"")=0,"",IF($AK401=AU$5,VLOOKUP(AP401,buff!$K:$L,2,FALSE),"")),"")</f>
        <v/>
      </c>
      <c r="AV401" s="6" t="str">
        <f>_xlfn.IFNA(IF(IF($AK401=AV$5,VLOOKUP(AL401,buff!$K:$L,2,FALSE),"")=0,"",IF($AK401=AV$5,VLOOKUP(AL401,buff!$K:$L,2,FALSE),"")),"")</f>
        <v/>
      </c>
      <c r="AW401" s="6" t="str">
        <f>_xlfn.IFNA(IF(IF($AK401=AW$5,VLOOKUP(AM401,buff!$K:$L,2,FALSE),"")=0,"",IF($AK401=AW$5,VLOOKUP(AM401,buff!$K:$L,2,FALSE),"")),"")</f>
        <v/>
      </c>
      <c r="AX401" s="6" t="str">
        <f>_xlfn.IFNA(IF(IF($AK401=AX$5,VLOOKUP(AN401,buff!$K:$L,2,FALSE),"")=0,"",IF($AK401=AX$5,VLOOKUP(AN401,buff!$K:$L,2,FALSE),"")),"")</f>
        <v/>
      </c>
      <c r="AY401" s="6" t="str">
        <f>_xlfn.IFNA(IF(IF($AK401=AY$5,VLOOKUP(AO401,buff!$K:$L,2,FALSE),"")=0,"",IF($AK401=AY$5,VLOOKUP(AO401,buff!$K:$L,2,FALSE),"")),"")</f>
        <v/>
      </c>
      <c r="AZ401" s="6" t="str">
        <f>_xlfn.IFNA(IF(IF($AK401=AZ$5,VLOOKUP(AP401,buff!$K:$L,2,FALSE),"")=0,"",IF($AK401=AZ$5,VLOOKUP(AP401,buff!$K:$L,2,FALSE),"")),"")</f>
        <v/>
      </c>
      <c r="BA401" s="6" t="e">
        <f>VLOOKUP(AL401,buff!$K:$P,6,FALSE)</f>
        <v>#N/A</v>
      </c>
      <c r="BB401" s="6" t="e">
        <f>VLOOKUP(AM401,buff!$K:$P,6,FALSE)</f>
        <v>#N/A</v>
      </c>
      <c r="BC401" s="6" t="e">
        <f>VLOOKUP(AN401,buff!$K:$P,6,FALSE)</f>
        <v>#N/A</v>
      </c>
      <c r="BD401">
        <f t="shared" si="107"/>
        <v>2</v>
      </c>
      <c r="BE401">
        <f t="shared" si="108"/>
        <v>1</v>
      </c>
      <c r="BF401" s="22">
        <f t="shared" si="109"/>
        <v>100702</v>
      </c>
    </row>
    <row r="402" spans="1:58" x14ac:dyDescent="0.15">
      <c r="A402" t="str">
        <f t="shared" si="97"/>
        <v>艾德蒙主动技能2等级16</v>
      </c>
      <c r="B402" s="8">
        <f t="shared" si="104"/>
        <v>10070216</v>
      </c>
      <c r="C402" s="8" t="str">
        <f>VLOOKUP(G402,角色!A:B,2,FALSE)</f>
        <v>艾德蒙</v>
      </c>
      <c r="D402" s="8" t="str">
        <f t="shared" si="105"/>
        <v>主动技能2</v>
      </c>
      <c r="E402" s="8">
        <f t="shared" si="110"/>
        <v>16</v>
      </c>
      <c r="F402" s="8">
        <f t="shared" si="111"/>
        <v>2</v>
      </c>
      <c r="G402" s="8">
        <f t="shared" si="112"/>
        <v>7</v>
      </c>
      <c r="H402" s="4" t="s">
        <v>941</v>
      </c>
      <c r="I402" s="20" t="str">
        <f t="shared" si="100"/>
        <v>对敌方后排单体攻击，造成150%攻击力（+96464）点伤害。</v>
      </c>
      <c r="J402" s="4" t="s">
        <v>277</v>
      </c>
      <c r="K402" s="1" t="s">
        <v>103</v>
      </c>
      <c r="L402" s="4" t="s">
        <v>106</v>
      </c>
      <c r="M402" s="4"/>
      <c r="N402" s="4">
        <v>100</v>
      </c>
      <c r="O402" s="20">
        <f>VLOOKUP(L402,对应表!BK:BL,2,FALSE)</f>
        <v>0</v>
      </c>
      <c r="P402" s="25" t="str">
        <f>_xlfn.IFNA(VLOOKUP(G402,角色!V:AE,主动技能!F402+1,FALSE),"")</f>
        <v>|eff_huoqiu||</v>
      </c>
      <c r="Q402" s="25">
        <f>(VLOOKUP(G402,角色!V:AE,主动技能!F402+4,FALSE))</f>
        <v>1</v>
      </c>
      <c r="R402" s="25">
        <v>0</v>
      </c>
      <c r="S402" s="25">
        <v>0</v>
      </c>
      <c r="T402" s="6" t="str">
        <f t="shared" si="101"/>
        <v/>
      </c>
      <c r="U402" s="6" t="str">
        <f t="shared" si="102"/>
        <v/>
      </c>
      <c r="V402" s="19" t="str">
        <f>VLOOKUP(G402,角色!AW:BC,主动技能!F402+1,FALSE)</f>
        <v>skill_08</v>
      </c>
      <c r="Y402">
        <f t="shared" si="103"/>
        <v>0</v>
      </c>
      <c r="Z402" s="19">
        <f>IF(VLOOKUP(C402,角色!CC:CI,主动技能!F402*2,FALSE)=0,"",VLOOKUP(C402,角色!CC:CI,主动技能!F402*2,FALSE))</f>
        <v>150</v>
      </c>
      <c r="AA402" s="19">
        <f>IF(VLOOKUP(C402,角色!CC:CI,主动技能!F402*2+1,FALSE)=0,0,VLOOKUP(C402,角色!CC:CI,主动技能!F402*2+1,FALSE))</f>
        <v>50</v>
      </c>
      <c r="AB402" s="19">
        <f>IF(INT(VLOOKUP(E402,角色属性概况!I:M,3,FALSE)*AA402/100)=0,"",(INT(VLOOKUP(E402,角色属性概况!I:M,3,FALSE)*AA402/100)))</f>
        <v>96464</v>
      </c>
      <c r="AE402" s="25">
        <f>(VLOOKUP(G402,角色!V:AE,主动技能!F402+7,FALSE))</f>
        <v>1</v>
      </c>
      <c r="AF402" s="19">
        <f>VLOOKUP(F402,对应表!AY:BA,3,FALSE)</f>
        <v>1</v>
      </c>
      <c r="AG402" s="19">
        <f>VLOOKUP(F402,对应表!AY:BA,2,FALSE)</f>
        <v>1</v>
      </c>
      <c r="AH402" s="25" t="str">
        <f>VLOOKUP(F402,特效对应!F:G,2,FALSE)</f>
        <v>attackex</v>
      </c>
      <c r="AJ402">
        <f t="shared" si="106"/>
        <v>16</v>
      </c>
      <c r="AK402" s="2"/>
      <c r="AQ402" s="6" t="str">
        <f>_xlfn.IFNA(IF(IF($AK402=AQ$5,VLOOKUP(AL402,buff!$K:$L,2,FALSE),"")=0,"",IF($AK402=AQ$5,VLOOKUP(AL402,buff!$K:$L,2,FALSE),"")),"")</f>
        <v/>
      </c>
      <c r="AR402" s="6" t="str">
        <f>_xlfn.IFNA(IF(IF($AK402=AR$5,VLOOKUP(AM402,buff!$K:$L,2,FALSE),"")=0,"",IF($AK402=AR$5,VLOOKUP(AM402,buff!$K:$L,2,FALSE),"")),"")</f>
        <v/>
      </c>
      <c r="AS402" s="6" t="str">
        <f>_xlfn.IFNA(IF(IF($AK402=AS$5,VLOOKUP(AN402,buff!$K:$L,2,FALSE),"")=0,"",IF($AK402=AS$5,VLOOKUP(AN402,buff!$K:$L,2,FALSE),"")),"")</f>
        <v/>
      </c>
      <c r="AT402" s="6" t="str">
        <f>_xlfn.IFNA(IF(IF($AK402=AT$5,VLOOKUP(AO402,buff!$K:$L,2,FALSE),"")=0,"",IF($AK402=AT$5,VLOOKUP(AO402,buff!$K:$L,2,FALSE),"")),"")</f>
        <v/>
      </c>
      <c r="AU402" s="6" t="str">
        <f>_xlfn.IFNA(IF(IF($AK402=AU$5,VLOOKUP(AP402,buff!$K:$L,2,FALSE),"")=0,"",IF($AK402=AU$5,VLOOKUP(AP402,buff!$K:$L,2,FALSE),"")),"")</f>
        <v/>
      </c>
      <c r="AV402" s="6" t="str">
        <f>_xlfn.IFNA(IF(IF($AK402=AV$5,VLOOKUP(AL402,buff!$K:$L,2,FALSE),"")=0,"",IF($AK402=AV$5,VLOOKUP(AL402,buff!$K:$L,2,FALSE),"")),"")</f>
        <v/>
      </c>
      <c r="AW402" s="6" t="str">
        <f>_xlfn.IFNA(IF(IF($AK402=AW$5,VLOOKUP(AM402,buff!$K:$L,2,FALSE),"")=0,"",IF($AK402=AW$5,VLOOKUP(AM402,buff!$K:$L,2,FALSE),"")),"")</f>
        <v/>
      </c>
      <c r="AX402" s="6" t="str">
        <f>_xlfn.IFNA(IF(IF($AK402=AX$5,VLOOKUP(AN402,buff!$K:$L,2,FALSE),"")=0,"",IF($AK402=AX$5,VLOOKUP(AN402,buff!$K:$L,2,FALSE),"")),"")</f>
        <v/>
      </c>
      <c r="AY402" s="6" t="str">
        <f>_xlfn.IFNA(IF(IF($AK402=AY$5,VLOOKUP(AO402,buff!$K:$L,2,FALSE),"")=0,"",IF($AK402=AY$5,VLOOKUP(AO402,buff!$K:$L,2,FALSE),"")),"")</f>
        <v/>
      </c>
      <c r="AZ402" s="6" t="str">
        <f>_xlfn.IFNA(IF(IF($AK402=AZ$5,VLOOKUP(AP402,buff!$K:$L,2,FALSE),"")=0,"",IF($AK402=AZ$5,VLOOKUP(AP402,buff!$K:$L,2,FALSE),"")),"")</f>
        <v/>
      </c>
      <c r="BA402" s="6" t="e">
        <f>VLOOKUP(AL402,buff!$K:$P,6,FALSE)</f>
        <v>#N/A</v>
      </c>
      <c r="BB402" s="6" t="e">
        <f>VLOOKUP(AM402,buff!$K:$P,6,FALSE)</f>
        <v>#N/A</v>
      </c>
      <c r="BC402" s="6" t="e">
        <f>VLOOKUP(AN402,buff!$K:$P,6,FALSE)</f>
        <v>#N/A</v>
      </c>
      <c r="BD402">
        <f t="shared" si="107"/>
        <v>2</v>
      </c>
      <c r="BE402">
        <f t="shared" si="108"/>
        <v>1</v>
      </c>
      <c r="BF402" s="22">
        <f t="shared" si="109"/>
        <v>100702</v>
      </c>
    </row>
    <row r="403" spans="1:58" x14ac:dyDescent="0.15">
      <c r="A403" t="str">
        <f t="shared" si="97"/>
        <v>艾德蒙主动技能2等级17</v>
      </c>
      <c r="B403" s="8">
        <f t="shared" si="104"/>
        <v>10070217</v>
      </c>
      <c r="C403" s="8" t="str">
        <f>VLOOKUP(G403,角色!A:B,2,FALSE)</f>
        <v>艾德蒙</v>
      </c>
      <c r="D403" s="8" t="str">
        <f t="shared" si="105"/>
        <v>主动技能2</v>
      </c>
      <c r="E403" s="8">
        <f t="shared" si="110"/>
        <v>17</v>
      </c>
      <c r="F403" s="8">
        <f t="shared" si="111"/>
        <v>2</v>
      </c>
      <c r="G403" s="8">
        <f t="shared" si="112"/>
        <v>7</v>
      </c>
      <c r="H403" s="4" t="s">
        <v>941</v>
      </c>
      <c r="I403" s="20" t="str">
        <f t="shared" si="100"/>
        <v>对敌方后排单体攻击，造成150%攻击力（+136667）点伤害。</v>
      </c>
      <c r="J403" s="4" t="s">
        <v>277</v>
      </c>
      <c r="K403" s="1" t="s">
        <v>103</v>
      </c>
      <c r="L403" s="4" t="s">
        <v>106</v>
      </c>
      <c r="M403" s="4"/>
      <c r="N403" s="4">
        <v>100</v>
      </c>
      <c r="O403" s="20">
        <f>VLOOKUP(L403,对应表!BK:BL,2,FALSE)</f>
        <v>0</v>
      </c>
      <c r="P403" s="25" t="str">
        <f>_xlfn.IFNA(VLOOKUP(G403,角色!V:AE,主动技能!F403+1,FALSE),"")</f>
        <v>|eff_huoqiu||</v>
      </c>
      <c r="Q403" s="25">
        <f>(VLOOKUP(G403,角色!V:AE,主动技能!F403+4,FALSE))</f>
        <v>1</v>
      </c>
      <c r="R403" s="25">
        <v>0</v>
      </c>
      <c r="S403" s="25">
        <v>0</v>
      </c>
      <c r="T403" s="6" t="str">
        <f t="shared" si="101"/>
        <v/>
      </c>
      <c r="U403" s="6" t="str">
        <f t="shared" si="102"/>
        <v/>
      </c>
      <c r="V403" s="19" t="str">
        <f>VLOOKUP(G403,角色!AW:BC,主动技能!F403+1,FALSE)</f>
        <v>skill_08</v>
      </c>
      <c r="Y403">
        <f t="shared" si="103"/>
        <v>0</v>
      </c>
      <c r="Z403" s="19">
        <f>IF(VLOOKUP(C403,角色!CC:CI,主动技能!F403*2,FALSE)=0,"",VLOOKUP(C403,角色!CC:CI,主动技能!F403*2,FALSE))</f>
        <v>150</v>
      </c>
      <c r="AA403" s="19">
        <f>IF(VLOOKUP(C403,角色!CC:CI,主动技能!F403*2+1,FALSE)=0,0,VLOOKUP(C403,角色!CC:CI,主动技能!F403*2+1,FALSE))</f>
        <v>50</v>
      </c>
      <c r="AB403" s="19">
        <f>IF(INT(VLOOKUP(E403,角色属性概况!I:M,3,FALSE)*AA403/100)=0,"",(INT(VLOOKUP(E403,角色属性概况!I:M,3,FALSE)*AA403/100)))</f>
        <v>136667</v>
      </c>
      <c r="AE403" s="25">
        <f>(VLOOKUP(G403,角色!V:AE,主动技能!F403+7,FALSE))</f>
        <v>1</v>
      </c>
      <c r="AF403" s="19">
        <f>VLOOKUP(F403,对应表!AY:BA,3,FALSE)</f>
        <v>1</v>
      </c>
      <c r="AG403" s="19">
        <f>VLOOKUP(F403,对应表!AY:BA,2,FALSE)</f>
        <v>1</v>
      </c>
      <c r="AH403" s="25" t="str">
        <f>VLOOKUP(F403,特效对应!F:G,2,FALSE)</f>
        <v>attackex</v>
      </c>
      <c r="AJ403">
        <f t="shared" si="106"/>
        <v>17</v>
      </c>
      <c r="AK403" s="2"/>
      <c r="AQ403" s="6" t="str">
        <f>_xlfn.IFNA(IF(IF($AK403=AQ$5,VLOOKUP(AL403,buff!$K:$L,2,FALSE),"")=0,"",IF($AK403=AQ$5,VLOOKUP(AL403,buff!$K:$L,2,FALSE),"")),"")</f>
        <v/>
      </c>
      <c r="AR403" s="6" t="str">
        <f>_xlfn.IFNA(IF(IF($AK403=AR$5,VLOOKUP(AM403,buff!$K:$L,2,FALSE),"")=0,"",IF($AK403=AR$5,VLOOKUP(AM403,buff!$K:$L,2,FALSE),"")),"")</f>
        <v/>
      </c>
      <c r="AS403" s="6" t="str">
        <f>_xlfn.IFNA(IF(IF($AK403=AS$5,VLOOKUP(AN403,buff!$K:$L,2,FALSE),"")=0,"",IF($AK403=AS$5,VLOOKUP(AN403,buff!$K:$L,2,FALSE),"")),"")</f>
        <v/>
      </c>
      <c r="AT403" s="6" t="str">
        <f>_xlfn.IFNA(IF(IF($AK403=AT$5,VLOOKUP(AO403,buff!$K:$L,2,FALSE),"")=0,"",IF($AK403=AT$5,VLOOKUP(AO403,buff!$K:$L,2,FALSE),"")),"")</f>
        <v/>
      </c>
      <c r="AU403" s="6" t="str">
        <f>_xlfn.IFNA(IF(IF($AK403=AU$5,VLOOKUP(AP403,buff!$K:$L,2,FALSE),"")=0,"",IF($AK403=AU$5,VLOOKUP(AP403,buff!$K:$L,2,FALSE),"")),"")</f>
        <v/>
      </c>
      <c r="AV403" s="6" t="str">
        <f>_xlfn.IFNA(IF(IF($AK403=AV$5,VLOOKUP(AL403,buff!$K:$L,2,FALSE),"")=0,"",IF($AK403=AV$5,VLOOKUP(AL403,buff!$K:$L,2,FALSE),"")),"")</f>
        <v/>
      </c>
      <c r="AW403" s="6" t="str">
        <f>_xlfn.IFNA(IF(IF($AK403=AW$5,VLOOKUP(AM403,buff!$K:$L,2,FALSE),"")=0,"",IF($AK403=AW$5,VLOOKUP(AM403,buff!$K:$L,2,FALSE),"")),"")</f>
        <v/>
      </c>
      <c r="AX403" s="6" t="str">
        <f>_xlfn.IFNA(IF(IF($AK403=AX$5,VLOOKUP(AN403,buff!$K:$L,2,FALSE),"")=0,"",IF($AK403=AX$5,VLOOKUP(AN403,buff!$K:$L,2,FALSE),"")),"")</f>
        <v/>
      </c>
      <c r="AY403" s="6" t="str">
        <f>_xlfn.IFNA(IF(IF($AK403=AY$5,VLOOKUP(AO403,buff!$K:$L,2,FALSE),"")=0,"",IF($AK403=AY$5,VLOOKUP(AO403,buff!$K:$L,2,FALSE),"")),"")</f>
        <v/>
      </c>
      <c r="AZ403" s="6" t="str">
        <f>_xlfn.IFNA(IF(IF($AK403=AZ$5,VLOOKUP(AP403,buff!$K:$L,2,FALSE),"")=0,"",IF($AK403=AZ$5,VLOOKUP(AP403,buff!$K:$L,2,FALSE),"")),"")</f>
        <v/>
      </c>
      <c r="BA403" s="6" t="e">
        <f>VLOOKUP(AL403,buff!$K:$P,6,FALSE)</f>
        <v>#N/A</v>
      </c>
      <c r="BB403" s="6" t="e">
        <f>VLOOKUP(AM403,buff!$K:$P,6,FALSE)</f>
        <v>#N/A</v>
      </c>
      <c r="BC403" s="6" t="e">
        <f>VLOOKUP(AN403,buff!$K:$P,6,FALSE)</f>
        <v>#N/A</v>
      </c>
      <c r="BD403">
        <f t="shared" si="107"/>
        <v>2</v>
      </c>
      <c r="BE403">
        <f t="shared" si="108"/>
        <v>1</v>
      </c>
      <c r="BF403" s="22">
        <f t="shared" si="109"/>
        <v>100702</v>
      </c>
    </row>
    <row r="404" spans="1:58" x14ac:dyDescent="0.15">
      <c r="A404" t="str">
        <f t="shared" si="97"/>
        <v>艾德蒙主动技能2等级18</v>
      </c>
      <c r="B404" s="8">
        <f t="shared" si="104"/>
        <v>10070218</v>
      </c>
      <c r="C404" s="8" t="str">
        <f>VLOOKUP(G404,角色!A:B,2,FALSE)</f>
        <v>艾德蒙</v>
      </c>
      <c r="D404" s="8" t="str">
        <f t="shared" si="105"/>
        <v>主动技能2</v>
      </c>
      <c r="E404" s="8">
        <f t="shared" si="110"/>
        <v>18</v>
      </c>
      <c r="F404" s="8">
        <f t="shared" si="111"/>
        <v>2</v>
      </c>
      <c r="G404" s="8">
        <f t="shared" si="112"/>
        <v>7</v>
      </c>
      <c r="H404" s="4" t="s">
        <v>941</v>
      </c>
      <c r="I404" s="20" t="str">
        <f t="shared" si="100"/>
        <v>对敌方后排单体攻击，造成150%攻击力（+193582）点伤害。</v>
      </c>
      <c r="J404" s="4" t="s">
        <v>277</v>
      </c>
      <c r="K404" s="1" t="s">
        <v>103</v>
      </c>
      <c r="L404" s="4" t="s">
        <v>106</v>
      </c>
      <c r="M404" s="4"/>
      <c r="N404" s="4">
        <v>100</v>
      </c>
      <c r="O404" s="20">
        <f>VLOOKUP(L404,对应表!BK:BL,2,FALSE)</f>
        <v>0</v>
      </c>
      <c r="P404" s="25" t="str">
        <f>_xlfn.IFNA(VLOOKUP(G404,角色!V:AE,主动技能!F404+1,FALSE),"")</f>
        <v>|eff_huoqiu||</v>
      </c>
      <c r="Q404" s="25">
        <f>(VLOOKUP(G404,角色!V:AE,主动技能!F404+4,FALSE))</f>
        <v>1</v>
      </c>
      <c r="R404" s="25">
        <v>0</v>
      </c>
      <c r="S404" s="25">
        <v>0</v>
      </c>
      <c r="T404" s="6" t="str">
        <f t="shared" si="101"/>
        <v/>
      </c>
      <c r="U404" s="6" t="str">
        <f t="shared" si="102"/>
        <v/>
      </c>
      <c r="V404" s="19" t="str">
        <f>VLOOKUP(G404,角色!AW:BC,主动技能!F404+1,FALSE)</f>
        <v>skill_08</v>
      </c>
      <c r="Y404">
        <f t="shared" si="103"/>
        <v>0</v>
      </c>
      <c r="Z404" s="19">
        <f>IF(VLOOKUP(C404,角色!CC:CI,主动技能!F404*2,FALSE)=0,"",VLOOKUP(C404,角色!CC:CI,主动技能!F404*2,FALSE))</f>
        <v>150</v>
      </c>
      <c r="AA404" s="19">
        <f>IF(VLOOKUP(C404,角色!CC:CI,主动技能!F404*2+1,FALSE)=0,0,VLOOKUP(C404,角色!CC:CI,主动技能!F404*2+1,FALSE))</f>
        <v>50</v>
      </c>
      <c r="AB404" s="19">
        <f>IF(INT(VLOOKUP(E404,角色属性概况!I:M,3,FALSE)*AA404/100)=0,"",(INT(VLOOKUP(E404,角色属性概况!I:M,3,FALSE)*AA404/100)))</f>
        <v>193582</v>
      </c>
      <c r="AE404" s="25">
        <f>(VLOOKUP(G404,角色!V:AE,主动技能!F404+7,FALSE))</f>
        <v>1</v>
      </c>
      <c r="AF404" s="19">
        <f>VLOOKUP(F404,对应表!AY:BA,3,FALSE)</f>
        <v>1</v>
      </c>
      <c r="AG404" s="19">
        <f>VLOOKUP(F404,对应表!AY:BA,2,FALSE)</f>
        <v>1</v>
      </c>
      <c r="AH404" s="25" t="str">
        <f>VLOOKUP(F404,特效对应!F:G,2,FALSE)</f>
        <v>attackex</v>
      </c>
      <c r="AJ404">
        <f t="shared" si="106"/>
        <v>18</v>
      </c>
      <c r="AK404" s="2"/>
      <c r="AQ404" s="6" t="str">
        <f>_xlfn.IFNA(IF(IF($AK404=AQ$5,VLOOKUP(AL404,buff!$K:$L,2,FALSE),"")=0,"",IF($AK404=AQ$5,VLOOKUP(AL404,buff!$K:$L,2,FALSE),"")),"")</f>
        <v/>
      </c>
      <c r="AR404" s="6" t="str">
        <f>_xlfn.IFNA(IF(IF($AK404=AR$5,VLOOKUP(AM404,buff!$K:$L,2,FALSE),"")=0,"",IF($AK404=AR$5,VLOOKUP(AM404,buff!$K:$L,2,FALSE),"")),"")</f>
        <v/>
      </c>
      <c r="AS404" s="6" t="str">
        <f>_xlfn.IFNA(IF(IF($AK404=AS$5,VLOOKUP(AN404,buff!$K:$L,2,FALSE),"")=0,"",IF($AK404=AS$5,VLOOKUP(AN404,buff!$K:$L,2,FALSE),"")),"")</f>
        <v/>
      </c>
      <c r="AT404" s="6" t="str">
        <f>_xlfn.IFNA(IF(IF($AK404=AT$5,VLOOKUP(AO404,buff!$K:$L,2,FALSE),"")=0,"",IF($AK404=AT$5,VLOOKUP(AO404,buff!$K:$L,2,FALSE),"")),"")</f>
        <v/>
      </c>
      <c r="AU404" s="6" t="str">
        <f>_xlfn.IFNA(IF(IF($AK404=AU$5,VLOOKUP(AP404,buff!$K:$L,2,FALSE),"")=0,"",IF($AK404=AU$5,VLOOKUP(AP404,buff!$K:$L,2,FALSE),"")),"")</f>
        <v/>
      </c>
      <c r="AV404" s="6" t="str">
        <f>_xlfn.IFNA(IF(IF($AK404=AV$5,VLOOKUP(AL404,buff!$K:$L,2,FALSE),"")=0,"",IF($AK404=AV$5,VLOOKUP(AL404,buff!$K:$L,2,FALSE),"")),"")</f>
        <v/>
      </c>
      <c r="AW404" s="6" t="str">
        <f>_xlfn.IFNA(IF(IF($AK404=AW$5,VLOOKUP(AM404,buff!$K:$L,2,FALSE),"")=0,"",IF($AK404=AW$5,VLOOKUP(AM404,buff!$K:$L,2,FALSE),"")),"")</f>
        <v/>
      </c>
      <c r="AX404" s="6" t="str">
        <f>_xlfn.IFNA(IF(IF($AK404=AX$5,VLOOKUP(AN404,buff!$K:$L,2,FALSE),"")=0,"",IF($AK404=AX$5,VLOOKUP(AN404,buff!$K:$L,2,FALSE),"")),"")</f>
        <v/>
      </c>
      <c r="AY404" s="6" t="str">
        <f>_xlfn.IFNA(IF(IF($AK404=AY$5,VLOOKUP(AO404,buff!$K:$L,2,FALSE),"")=0,"",IF($AK404=AY$5,VLOOKUP(AO404,buff!$K:$L,2,FALSE),"")),"")</f>
        <v/>
      </c>
      <c r="AZ404" s="6" t="str">
        <f>_xlfn.IFNA(IF(IF($AK404=AZ$5,VLOOKUP(AP404,buff!$K:$L,2,FALSE),"")=0,"",IF($AK404=AZ$5,VLOOKUP(AP404,buff!$K:$L,2,FALSE),"")),"")</f>
        <v/>
      </c>
      <c r="BA404" s="6" t="e">
        <f>VLOOKUP(AL404,buff!$K:$P,6,FALSE)</f>
        <v>#N/A</v>
      </c>
      <c r="BB404" s="6" t="e">
        <f>VLOOKUP(AM404,buff!$K:$P,6,FALSE)</f>
        <v>#N/A</v>
      </c>
      <c r="BC404" s="6" t="e">
        <f>VLOOKUP(AN404,buff!$K:$P,6,FALSE)</f>
        <v>#N/A</v>
      </c>
      <c r="BD404">
        <f t="shared" si="107"/>
        <v>2</v>
      </c>
      <c r="BE404">
        <f t="shared" si="108"/>
        <v>1</v>
      </c>
      <c r="BF404" s="22">
        <f t="shared" si="109"/>
        <v>100702</v>
      </c>
    </row>
    <row r="405" spans="1:58" x14ac:dyDescent="0.15">
      <c r="A405" t="str">
        <f t="shared" si="97"/>
        <v>艾德蒙主动技能2等级19</v>
      </c>
      <c r="B405" s="8">
        <f t="shared" si="104"/>
        <v>10070219</v>
      </c>
      <c r="C405" s="8" t="str">
        <f>VLOOKUP(G405,角色!A:B,2,FALSE)</f>
        <v>艾德蒙</v>
      </c>
      <c r="D405" s="8" t="str">
        <f t="shared" si="105"/>
        <v>主动技能2</v>
      </c>
      <c r="E405" s="8">
        <f t="shared" si="110"/>
        <v>19</v>
      </c>
      <c r="F405" s="8">
        <f t="shared" si="111"/>
        <v>2</v>
      </c>
      <c r="G405" s="8">
        <f t="shared" si="112"/>
        <v>7</v>
      </c>
      <c r="H405" s="4" t="s">
        <v>941</v>
      </c>
      <c r="I405" s="20" t="str">
        <f t="shared" si="100"/>
        <v>对敌方后排单体攻击，造成150%攻击力（+274158）点伤害。</v>
      </c>
      <c r="J405" s="4" t="s">
        <v>277</v>
      </c>
      <c r="K405" s="1" t="s">
        <v>103</v>
      </c>
      <c r="L405" s="4" t="s">
        <v>106</v>
      </c>
      <c r="M405" s="4"/>
      <c r="N405" s="4">
        <v>100</v>
      </c>
      <c r="O405" s="20">
        <f>VLOOKUP(L405,对应表!BK:BL,2,FALSE)</f>
        <v>0</v>
      </c>
      <c r="P405" s="25" t="str">
        <f>_xlfn.IFNA(VLOOKUP(G405,角色!V:AE,主动技能!F405+1,FALSE),"")</f>
        <v>|eff_huoqiu||</v>
      </c>
      <c r="Q405" s="25">
        <f>(VLOOKUP(G405,角色!V:AE,主动技能!F405+4,FALSE))</f>
        <v>1</v>
      </c>
      <c r="R405" s="25">
        <v>0</v>
      </c>
      <c r="S405" s="25">
        <v>0</v>
      </c>
      <c r="T405" s="6" t="str">
        <f t="shared" si="101"/>
        <v/>
      </c>
      <c r="U405" s="6" t="str">
        <f t="shared" si="102"/>
        <v/>
      </c>
      <c r="V405" s="19" t="str">
        <f>VLOOKUP(G405,角色!AW:BC,主动技能!F405+1,FALSE)</f>
        <v>skill_08</v>
      </c>
      <c r="Y405">
        <f t="shared" si="103"/>
        <v>0</v>
      </c>
      <c r="Z405" s="19">
        <f>IF(VLOOKUP(C405,角色!CC:CI,主动技能!F405*2,FALSE)=0,"",VLOOKUP(C405,角色!CC:CI,主动技能!F405*2,FALSE))</f>
        <v>150</v>
      </c>
      <c r="AA405" s="19">
        <f>IF(VLOOKUP(C405,角色!CC:CI,主动技能!F405*2+1,FALSE)=0,0,VLOOKUP(C405,角色!CC:CI,主动技能!F405*2+1,FALSE))</f>
        <v>50</v>
      </c>
      <c r="AB405" s="19">
        <f>IF(INT(VLOOKUP(E405,角色属性概况!I:M,3,FALSE)*AA405/100)=0,"",(INT(VLOOKUP(E405,角色属性概况!I:M,3,FALSE)*AA405/100)))</f>
        <v>274158</v>
      </c>
      <c r="AE405" s="25">
        <f>(VLOOKUP(G405,角色!V:AE,主动技能!F405+7,FALSE))</f>
        <v>1</v>
      </c>
      <c r="AF405" s="19">
        <f>VLOOKUP(F405,对应表!AY:BA,3,FALSE)</f>
        <v>1</v>
      </c>
      <c r="AG405" s="19">
        <f>VLOOKUP(F405,对应表!AY:BA,2,FALSE)</f>
        <v>1</v>
      </c>
      <c r="AH405" s="25" t="str">
        <f>VLOOKUP(F405,特效对应!F:G,2,FALSE)</f>
        <v>attackex</v>
      </c>
      <c r="AJ405">
        <f t="shared" si="106"/>
        <v>19</v>
      </c>
      <c r="AK405" s="2"/>
      <c r="AQ405" s="6" t="str">
        <f>_xlfn.IFNA(IF(IF($AK405=AQ$5,VLOOKUP(AL405,buff!$K:$L,2,FALSE),"")=0,"",IF($AK405=AQ$5,VLOOKUP(AL405,buff!$K:$L,2,FALSE),"")),"")</f>
        <v/>
      </c>
      <c r="AR405" s="6" t="str">
        <f>_xlfn.IFNA(IF(IF($AK405=AR$5,VLOOKUP(AM405,buff!$K:$L,2,FALSE),"")=0,"",IF($AK405=AR$5,VLOOKUP(AM405,buff!$K:$L,2,FALSE),"")),"")</f>
        <v/>
      </c>
      <c r="AS405" s="6" t="str">
        <f>_xlfn.IFNA(IF(IF($AK405=AS$5,VLOOKUP(AN405,buff!$K:$L,2,FALSE),"")=0,"",IF($AK405=AS$5,VLOOKUP(AN405,buff!$K:$L,2,FALSE),"")),"")</f>
        <v/>
      </c>
      <c r="AT405" s="6" t="str">
        <f>_xlfn.IFNA(IF(IF($AK405=AT$5,VLOOKUP(AO405,buff!$K:$L,2,FALSE),"")=0,"",IF($AK405=AT$5,VLOOKUP(AO405,buff!$K:$L,2,FALSE),"")),"")</f>
        <v/>
      </c>
      <c r="AU405" s="6" t="str">
        <f>_xlfn.IFNA(IF(IF($AK405=AU$5,VLOOKUP(AP405,buff!$K:$L,2,FALSE),"")=0,"",IF($AK405=AU$5,VLOOKUP(AP405,buff!$K:$L,2,FALSE),"")),"")</f>
        <v/>
      </c>
      <c r="AV405" s="6" t="str">
        <f>_xlfn.IFNA(IF(IF($AK405=AV$5,VLOOKUP(AL405,buff!$K:$L,2,FALSE),"")=0,"",IF($AK405=AV$5,VLOOKUP(AL405,buff!$K:$L,2,FALSE),"")),"")</f>
        <v/>
      </c>
      <c r="AW405" s="6" t="str">
        <f>_xlfn.IFNA(IF(IF($AK405=AW$5,VLOOKUP(AM405,buff!$K:$L,2,FALSE),"")=0,"",IF($AK405=AW$5,VLOOKUP(AM405,buff!$K:$L,2,FALSE),"")),"")</f>
        <v/>
      </c>
      <c r="AX405" s="6" t="str">
        <f>_xlfn.IFNA(IF(IF($AK405=AX$5,VLOOKUP(AN405,buff!$K:$L,2,FALSE),"")=0,"",IF($AK405=AX$5,VLOOKUP(AN405,buff!$K:$L,2,FALSE),"")),"")</f>
        <v/>
      </c>
      <c r="AY405" s="6" t="str">
        <f>_xlfn.IFNA(IF(IF($AK405=AY$5,VLOOKUP(AO405,buff!$K:$L,2,FALSE),"")=0,"",IF($AK405=AY$5,VLOOKUP(AO405,buff!$K:$L,2,FALSE),"")),"")</f>
        <v/>
      </c>
      <c r="AZ405" s="6" t="str">
        <f>_xlfn.IFNA(IF(IF($AK405=AZ$5,VLOOKUP(AP405,buff!$K:$L,2,FALSE),"")=0,"",IF($AK405=AZ$5,VLOOKUP(AP405,buff!$K:$L,2,FALSE),"")),"")</f>
        <v/>
      </c>
      <c r="BA405" s="6" t="e">
        <f>VLOOKUP(AL405,buff!$K:$P,6,FALSE)</f>
        <v>#N/A</v>
      </c>
      <c r="BB405" s="6" t="e">
        <f>VLOOKUP(AM405,buff!$K:$P,6,FALSE)</f>
        <v>#N/A</v>
      </c>
      <c r="BC405" s="6" t="e">
        <f>VLOOKUP(AN405,buff!$K:$P,6,FALSE)</f>
        <v>#N/A</v>
      </c>
      <c r="BD405">
        <f t="shared" si="107"/>
        <v>2</v>
      </c>
      <c r="BE405">
        <f t="shared" si="108"/>
        <v>1</v>
      </c>
      <c r="BF405" s="22">
        <f t="shared" si="109"/>
        <v>100702</v>
      </c>
    </row>
    <row r="406" spans="1:58" x14ac:dyDescent="0.15">
      <c r="A406" t="str">
        <f t="shared" si="97"/>
        <v>艾德蒙主动技能2等级20</v>
      </c>
      <c r="B406" s="8">
        <f t="shared" si="104"/>
        <v>10070220</v>
      </c>
      <c r="C406" s="8" t="str">
        <f>VLOOKUP(G406,角色!A:B,2,FALSE)</f>
        <v>艾德蒙</v>
      </c>
      <c r="D406" s="8" t="str">
        <f t="shared" si="105"/>
        <v>主动技能2</v>
      </c>
      <c r="E406" s="8">
        <f t="shared" si="110"/>
        <v>20</v>
      </c>
      <c r="F406" s="8">
        <f t="shared" si="111"/>
        <v>2</v>
      </c>
      <c r="G406" s="8">
        <f t="shared" si="112"/>
        <v>7</v>
      </c>
      <c r="H406" s="4" t="s">
        <v>941</v>
      </c>
      <c r="I406" s="20" t="str">
        <f t="shared" si="100"/>
        <v>对敌方后排单体攻击，造成150%攻击力（+388230）点伤害。</v>
      </c>
      <c r="J406" s="4" t="s">
        <v>277</v>
      </c>
      <c r="K406" s="1" t="s">
        <v>103</v>
      </c>
      <c r="L406" s="4" t="s">
        <v>106</v>
      </c>
      <c r="M406" s="4"/>
      <c r="N406" s="4">
        <v>100</v>
      </c>
      <c r="O406" s="20">
        <f>VLOOKUP(L406,对应表!BK:BL,2,FALSE)</f>
        <v>0</v>
      </c>
      <c r="P406" s="25" t="str">
        <f>_xlfn.IFNA(VLOOKUP(G406,角色!V:AE,主动技能!F406+1,FALSE),"")</f>
        <v>|eff_huoqiu||</v>
      </c>
      <c r="Q406" s="25">
        <f>(VLOOKUP(G406,角色!V:AE,主动技能!F406+4,FALSE))</f>
        <v>1</v>
      </c>
      <c r="R406" s="25">
        <v>0</v>
      </c>
      <c r="S406" s="25">
        <v>0</v>
      </c>
      <c r="T406" s="6" t="str">
        <f t="shared" si="101"/>
        <v/>
      </c>
      <c r="U406" s="6" t="str">
        <f t="shared" si="102"/>
        <v/>
      </c>
      <c r="V406" s="19" t="str">
        <f>VLOOKUP(G406,角色!AW:BC,主动技能!F406+1,FALSE)</f>
        <v>skill_08</v>
      </c>
      <c r="Y406">
        <f t="shared" si="103"/>
        <v>0</v>
      </c>
      <c r="Z406" s="19">
        <f>IF(VLOOKUP(C406,角色!CC:CI,主动技能!F406*2,FALSE)=0,"",VLOOKUP(C406,角色!CC:CI,主动技能!F406*2,FALSE))</f>
        <v>150</v>
      </c>
      <c r="AA406" s="19">
        <f>IF(VLOOKUP(C406,角色!CC:CI,主动技能!F406*2+1,FALSE)=0,0,VLOOKUP(C406,角色!CC:CI,主动技能!F406*2+1,FALSE))</f>
        <v>50</v>
      </c>
      <c r="AB406" s="19">
        <f>IF(INT(VLOOKUP(E406,角色属性概况!I:M,3,FALSE)*AA406/100)=0,"",(INT(VLOOKUP(E406,角色属性概况!I:M,3,FALSE)*AA406/100)))</f>
        <v>388230</v>
      </c>
      <c r="AE406" s="25">
        <f>(VLOOKUP(G406,角色!V:AE,主动技能!F406+7,FALSE))</f>
        <v>1</v>
      </c>
      <c r="AF406" s="19">
        <f>VLOOKUP(F406,对应表!AY:BA,3,FALSE)</f>
        <v>1</v>
      </c>
      <c r="AG406" s="19">
        <f>VLOOKUP(F406,对应表!AY:BA,2,FALSE)</f>
        <v>1</v>
      </c>
      <c r="AH406" s="25" t="str">
        <f>VLOOKUP(F406,特效对应!F:G,2,FALSE)</f>
        <v>attackex</v>
      </c>
      <c r="AJ406">
        <f t="shared" si="106"/>
        <v>20</v>
      </c>
      <c r="AK406" s="2"/>
      <c r="AQ406" s="6" t="str">
        <f>_xlfn.IFNA(IF(IF($AK406=AQ$5,VLOOKUP(AL406,buff!$K:$L,2,FALSE),"")=0,"",IF($AK406=AQ$5,VLOOKUP(AL406,buff!$K:$L,2,FALSE),"")),"")</f>
        <v/>
      </c>
      <c r="AR406" s="6" t="str">
        <f>_xlfn.IFNA(IF(IF($AK406=AR$5,VLOOKUP(AM406,buff!$K:$L,2,FALSE),"")=0,"",IF($AK406=AR$5,VLOOKUP(AM406,buff!$K:$L,2,FALSE),"")),"")</f>
        <v/>
      </c>
      <c r="AS406" s="6" t="str">
        <f>_xlfn.IFNA(IF(IF($AK406=AS$5,VLOOKUP(AN406,buff!$K:$L,2,FALSE),"")=0,"",IF($AK406=AS$5,VLOOKUP(AN406,buff!$K:$L,2,FALSE),"")),"")</f>
        <v/>
      </c>
      <c r="AT406" s="6" t="str">
        <f>_xlfn.IFNA(IF(IF($AK406=AT$5,VLOOKUP(AO406,buff!$K:$L,2,FALSE),"")=0,"",IF($AK406=AT$5,VLOOKUP(AO406,buff!$K:$L,2,FALSE),"")),"")</f>
        <v/>
      </c>
      <c r="AU406" s="6" t="str">
        <f>_xlfn.IFNA(IF(IF($AK406=AU$5,VLOOKUP(AP406,buff!$K:$L,2,FALSE),"")=0,"",IF($AK406=AU$5,VLOOKUP(AP406,buff!$K:$L,2,FALSE),"")),"")</f>
        <v/>
      </c>
      <c r="AV406" s="6" t="str">
        <f>_xlfn.IFNA(IF(IF($AK406=AV$5,VLOOKUP(AL406,buff!$K:$L,2,FALSE),"")=0,"",IF($AK406=AV$5,VLOOKUP(AL406,buff!$K:$L,2,FALSE),"")),"")</f>
        <v/>
      </c>
      <c r="AW406" s="6" t="str">
        <f>_xlfn.IFNA(IF(IF($AK406=AW$5,VLOOKUP(AM406,buff!$K:$L,2,FALSE),"")=0,"",IF($AK406=AW$5,VLOOKUP(AM406,buff!$K:$L,2,FALSE),"")),"")</f>
        <v/>
      </c>
      <c r="AX406" s="6" t="str">
        <f>_xlfn.IFNA(IF(IF($AK406=AX$5,VLOOKUP(AN406,buff!$K:$L,2,FALSE),"")=0,"",IF($AK406=AX$5,VLOOKUP(AN406,buff!$K:$L,2,FALSE),"")),"")</f>
        <v/>
      </c>
      <c r="AY406" s="6" t="str">
        <f>_xlfn.IFNA(IF(IF($AK406=AY$5,VLOOKUP(AO406,buff!$K:$L,2,FALSE),"")=0,"",IF($AK406=AY$5,VLOOKUP(AO406,buff!$K:$L,2,FALSE),"")),"")</f>
        <v/>
      </c>
      <c r="AZ406" s="6" t="str">
        <f>_xlfn.IFNA(IF(IF($AK406=AZ$5,VLOOKUP(AP406,buff!$K:$L,2,FALSE),"")=0,"",IF($AK406=AZ$5,VLOOKUP(AP406,buff!$K:$L,2,FALSE),"")),"")</f>
        <v/>
      </c>
      <c r="BA406" s="6" t="e">
        <f>VLOOKUP(AL406,buff!$K:$P,6,FALSE)</f>
        <v>#N/A</v>
      </c>
      <c r="BB406" s="6" t="e">
        <f>VLOOKUP(AM406,buff!$K:$P,6,FALSE)</f>
        <v>#N/A</v>
      </c>
      <c r="BC406" s="6" t="e">
        <f>VLOOKUP(AN406,buff!$K:$P,6,FALSE)</f>
        <v>#N/A</v>
      </c>
      <c r="BD406">
        <f t="shared" si="107"/>
        <v>2</v>
      </c>
      <c r="BE406">
        <f t="shared" si="108"/>
        <v>1</v>
      </c>
      <c r="BF406" s="22">
        <f t="shared" si="109"/>
        <v>100702</v>
      </c>
    </row>
    <row r="407" spans="1:58" x14ac:dyDescent="0.15">
      <c r="A407" t="str">
        <f t="shared" si="97"/>
        <v>艾德蒙主动技能3等级1</v>
      </c>
      <c r="B407" s="8">
        <f t="shared" si="104"/>
        <v>10070301</v>
      </c>
      <c r="C407" s="8" t="str">
        <f>VLOOKUP(G407,角色!A:B,2,FALSE)</f>
        <v>艾德蒙</v>
      </c>
      <c r="D407" s="8" t="str">
        <f t="shared" si="105"/>
        <v>主动技能3</v>
      </c>
      <c r="E407" s="8">
        <f t="shared" si="110"/>
        <v>1</v>
      </c>
      <c r="F407" s="8">
        <f t="shared" si="111"/>
        <v>3</v>
      </c>
      <c r="G407" s="8">
        <f t="shared" si="112"/>
        <v>7</v>
      </c>
      <c r="H407" s="4" t="s">
        <v>942</v>
      </c>
      <c r="I407" s="20" t="str">
        <f t="shared" si="96"/>
        <v>对敌方全体攻击，造成125%攻击力（+276）点伤害。</v>
      </c>
      <c r="J407" s="4" t="s">
        <v>277</v>
      </c>
      <c r="K407" s="1" t="s">
        <v>104</v>
      </c>
      <c r="L407" s="4" t="s">
        <v>108</v>
      </c>
      <c r="M407" s="4"/>
      <c r="N407" s="4">
        <v>100</v>
      </c>
      <c r="O407" s="20">
        <f>VLOOKUP(L407,对应表!BK:BL,2,FALSE)</f>
        <v>100</v>
      </c>
      <c r="P407" s="25" t="str">
        <f>_xlfn.IFNA(VLOOKUP(G407,角色!V:AE,主动技能!F407+1,FALSE),"")</f>
        <v>||eff_nuyankuangji_2|</v>
      </c>
      <c r="Q407" s="25">
        <f>(VLOOKUP(G407,角色!V:AE,主动技能!F407+4,FALSE))</f>
        <v>3</v>
      </c>
      <c r="R407" s="25">
        <v>0</v>
      </c>
      <c r="S407" s="25">
        <v>0</v>
      </c>
      <c r="T407" s="6" t="str">
        <f t="shared" si="98"/>
        <v/>
      </c>
      <c r="U407" s="6" t="str">
        <f t="shared" si="99"/>
        <v/>
      </c>
      <c r="V407" s="19" t="str">
        <f>VLOOKUP(G407,角色!AW:BC,主动技能!F407+1,FALSE)</f>
        <v>skill_21</v>
      </c>
      <c r="Y407">
        <f t="shared" si="103"/>
        <v>0</v>
      </c>
      <c r="Z407" s="19">
        <f>IF(VLOOKUP(C407,角色!CC:CI,主动技能!F407*2,FALSE)=0,"",VLOOKUP(C407,角色!CC:CI,主动技能!F407*2,FALSE))</f>
        <v>125</v>
      </c>
      <c r="AA407" s="19">
        <f>IF(VLOOKUP(C407,角色!CC:CI,主动技能!F407*2+1,FALSE)=0,0,VLOOKUP(C407,角色!CC:CI,主动技能!F407*2+1,FALSE))</f>
        <v>25</v>
      </c>
      <c r="AB407" s="19">
        <f>IF(INT(VLOOKUP(E407,角色属性概况!I:M,3,FALSE)*AA407/100)=0,"",(INT(VLOOKUP(E407,角色属性概况!I:M,3,FALSE)*AA407/100)))</f>
        <v>276</v>
      </c>
      <c r="AE407" s="25">
        <f>(VLOOKUP(G407,角色!V:AE,主动技能!F407+7,FALSE))</f>
        <v>1</v>
      </c>
      <c r="AF407" s="19">
        <f>VLOOKUP(F407,对应表!AY:BA,3,FALSE)</f>
        <v>2</v>
      </c>
      <c r="AG407" s="19">
        <f>VLOOKUP(F407,对应表!AY:BA,2,FALSE)</f>
        <v>2</v>
      </c>
      <c r="AH407" s="25" t="str">
        <f>VLOOKUP(F407,特效对应!F:G,2,FALSE)</f>
        <v>attackex</v>
      </c>
      <c r="AJ407">
        <f t="shared" si="106"/>
        <v>1</v>
      </c>
      <c r="AK407" s="2"/>
      <c r="AL407" s="4"/>
      <c r="AQ407" s="6" t="str">
        <f>_xlfn.IFNA(IF(IF($AK407=AQ$5,VLOOKUP(AL407,buff!$K:$L,2,FALSE),"")=0,"",IF($AK407=AQ$5,VLOOKUP(AL407,buff!$K:$L,2,FALSE),"")),"")</f>
        <v/>
      </c>
      <c r="AR407" s="6" t="str">
        <f>_xlfn.IFNA(IF(IF($AK407=AR$5,VLOOKUP(AM407,buff!$K:$L,2,FALSE),"")=0,"",IF($AK407=AR$5,VLOOKUP(AM407,buff!$K:$L,2,FALSE),"")),"")</f>
        <v/>
      </c>
      <c r="AS407" s="6" t="str">
        <f>_xlfn.IFNA(IF(IF($AK407=AS$5,VLOOKUP(AN407,buff!$K:$L,2,FALSE),"")=0,"",IF($AK407=AS$5,VLOOKUP(AN407,buff!$K:$L,2,FALSE),"")),"")</f>
        <v/>
      </c>
      <c r="AT407" s="6" t="str">
        <f>_xlfn.IFNA(IF(IF($AK407=AT$5,VLOOKUP(AO407,buff!$K:$L,2,FALSE),"")=0,"",IF($AK407=AT$5,VLOOKUP(AO407,buff!$K:$L,2,FALSE),"")),"")</f>
        <v/>
      </c>
      <c r="AU407" s="6" t="str">
        <f>_xlfn.IFNA(IF(IF($AK407=AU$5,VLOOKUP(AP407,buff!$K:$L,2,FALSE),"")=0,"",IF($AK407=AU$5,VLOOKUP(AP407,buff!$K:$L,2,FALSE),"")),"")</f>
        <v/>
      </c>
      <c r="AV407" s="6" t="str">
        <f>_xlfn.IFNA(IF(IF($AK407=AV$5,VLOOKUP(AL407,buff!$K:$L,2,FALSE),"")=0,"",IF($AK407=AV$5,VLOOKUP(AL407,buff!$K:$L,2,FALSE),"")),"")</f>
        <v/>
      </c>
      <c r="AW407" s="6" t="str">
        <f>_xlfn.IFNA(IF(IF($AK407=AW$5,VLOOKUP(AM407,buff!$K:$L,2,FALSE),"")=0,"",IF($AK407=AW$5,VLOOKUP(AM407,buff!$K:$L,2,FALSE),"")),"")</f>
        <v/>
      </c>
      <c r="AX407" s="6" t="str">
        <f>_xlfn.IFNA(IF(IF($AK407=AX$5,VLOOKUP(AN407,buff!$K:$L,2,FALSE),"")=0,"",IF($AK407=AX$5,VLOOKUP(AN407,buff!$K:$L,2,FALSE),"")),"")</f>
        <v/>
      </c>
      <c r="AY407" s="6" t="str">
        <f>_xlfn.IFNA(IF(IF($AK407=AY$5,VLOOKUP(AO407,buff!$K:$L,2,FALSE),"")=0,"",IF($AK407=AY$5,VLOOKUP(AO407,buff!$K:$L,2,FALSE),"")),"")</f>
        <v/>
      </c>
      <c r="AZ407" s="6" t="str">
        <f>_xlfn.IFNA(IF(IF($AK407=AZ$5,VLOOKUP(AP407,buff!$K:$L,2,FALSE),"")=0,"",IF($AK407=AZ$5,VLOOKUP(AP407,buff!$K:$L,2,FALSE),"")),"")</f>
        <v/>
      </c>
      <c r="BA407" s="6" t="e">
        <f>VLOOKUP(AL407,buff!$K:$P,6,FALSE)</f>
        <v>#N/A</v>
      </c>
      <c r="BB407" s="6" t="e">
        <f>VLOOKUP(AM407,buff!$K:$P,6,FALSE)</f>
        <v>#N/A</v>
      </c>
      <c r="BC407" s="6" t="e">
        <f>VLOOKUP(AN407,buff!$K:$P,6,FALSE)</f>
        <v>#N/A</v>
      </c>
      <c r="BD407">
        <f t="shared" si="107"/>
        <v>3</v>
      </c>
      <c r="BE407">
        <f t="shared" si="108"/>
        <v>2</v>
      </c>
      <c r="BF407" s="22">
        <f t="shared" si="109"/>
        <v>100703</v>
      </c>
    </row>
    <row r="408" spans="1:58" x14ac:dyDescent="0.15">
      <c r="A408" t="str">
        <f t="shared" si="97"/>
        <v>艾德蒙主动技能3等级2</v>
      </c>
      <c r="B408" s="8">
        <f t="shared" si="104"/>
        <v>10070302</v>
      </c>
      <c r="C408" s="8" t="str">
        <f>VLOOKUP(G408,角色!A:B,2,FALSE)</f>
        <v>艾德蒙</v>
      </c>
      <c r="D408" s="8" t="str">
        <f t="shared" si="105"/>
        <v>主动技能3</v>
      </c>
      <c r="E408" s="8">
        <f t="shared" si="110"/>
        <v>2</v>
      </c>
      <c r="F408" s="8">
        <f t="shared" si="111"/>
        <v>3</v>
      </c>
      <c r="G408" s="8">
        <f t="shared" si="112"/>
        <v>7</v>
      </c>
      <c r="H408" s="4" t="s">
        <v>942</v>
      </c>
      <c r="I408" s="20" t="str">
        <f t="shared" si="96"/>
        <v>对敌方全体攻击，造成125%攻击力（+305）点伤害。</v>
      </c>
      <c r="J408" s="4" t="s">
        <v>277</v>
      </c>
      <c r="K408" s="1" t="s">
        <v>104</v>
      </c>
      <c r="L408" s="4" t="s">
        <v>108</v>
      </c>
      <c r="M408" s="4"/>
      <c r="N408" s="4">
        <v>100</v>
      </c>
      <c r="O408" s="20">
        <f>VLOOKUP(L408,对应表!BK:BL,2,FALSE)</f>
        <v>100</v>
      </c>
      <c r="P408" s="25" t="str">
        <f>_xlfn.IFNA(VLOOKUP(G408,角色!V:AE,主动技能!F408+1,FALSE),"")</f>
        <v>||eff_nuyankuangji_2|</v>
      </c>
      <c r="Q408" s="25">
        <f>(VLOOKUP(G408,角色!V:AE,主动技能!F408+4,FALSE))</f>
        <v>3</v>
      </c>
      <c r="R408" s="25">
        <v>0</v>
      </c>
      <c r="S408" s="25">
        <v>0</v>
      </c>
      <c r="T408" s="6" t="str">
        <f t="shared" si="98"/>
        <v/>
      </c>
      <c r="U408" s="6" t="str">
        <f t="shared" si="99"/>
        <v/>
      </c>
      <c r="V408" s="19" t="str">
        <f>VLOOKUP(G408,角色!AW:BC,主动技能!F408+1,FALSE)</f>
        <v>skill_21</v>
      </c>
      <c r="Y408">
        <f t="shared" si="103"/>
        <v>0</v>
      </c>
      <c r="Z408" s="19">
        <f>IF(VLOOKUP(C408,角色!CC:CI,主动技能!F408*2,FALSE)=0,"",VLOOKUP(C408,角色!CC:CI,主动技能!F408*2,FALSE))</f>
        <v>125</v>
      </c>
      <c r="AA408" s="19">
        <f>IF(VLOOKUP(C408,角色!CC:CI,主动技能!F408*2+1,FALSE)=0,0,VLOOKUP(C408,角色!CC:CI,主动技能!F408*2+1,FALSE))</f>
        <v>25</v>
      </c>
      <c r="AB408" s="19">
        <f>IF(INT(VLOOKUP(E408,角色属性概况!I:M,3,FALSE)*AA408/100)=0,"",(INT(VLOOKUP(E408,角色属性概况!I:M,3,FALSE)*AA408/100)))</f>
        <v>305</v>
      </c>
      <c r="AE408" s="25">
        <f>(VLOOKUP(G408,角色!V:AE,主动技能!F408+7,FALSE))</f>
        <v>1</v>
      </c>
      <c r="AF408" s="19">
        <f>VLOOKUP(F408,对应表!AY:BA,3,FALSE)</f>
        <v>2</v>
      </c>
      <c r="AG408" s="19">
        <f>VLOOKUP(F408,对应表!AY:BA,2,FALSE)</f>
        <v>2</v>
      </c>
      <c r="AH408" s="25" t="str">
        <f>VLOOKUP(F408,特效对应!F:G,2,FALSE)</f>
        <v>attackex</v>
      </c>
      <c r="AJ408">
        <f t="shared" si="106"/>
        <v>2</v>
      </c>
      <c r="AK408" s="2"/>
      <c r="AL408" s="4"/>
      <c r="AQ408" s="6" t="str">
        <f>_xlfn.IFNA(IF(IF($AK408=AQ$5,VLOOKUP(AL408,buff!$K:$L,2,FALSE),"")=0,"",IF($AK408=AQ$5,VLOOKUP(AL408,buff!$K:$L,2,FALSE),"")),"")</f>
        <v/>
      </c>
      <c r="AR408" s="6" t="str">
        <f>_xlfn.IFNA(IF(IF($AK408=AR$5,VLOOKUP(AM408,buff!$K:$L,2,FALSE),"")=0,"",IF($AK408=AR$5,VLOOKUP(AM408,buff!$K:$L,2,FALSE),"")),"")</f>
        <v/>
      </c>
      <c r="AS408" s="6" t="str">
        <f>_xlfn.IFNA(IF(IF($AK408=AS$5,VLOOKUP(AN408,buff!$K:$L,2,FALSE),"")=0,"",IF($AK408=AS$5,VLOOKUP(AN408,buff!$K:$L,2,FALSE),"")),"")</f>
        <v/>
      </c>
      <c r="AT408" s="6" t="str">
        <f>_xlfn.IFNA(IF(IF($AK408=AT$5,VLOOKUP(AO408,buff!$K:$L,2,FALSE),"")=0,"",IF($AK408=AT$5,VLOOKUP(AO408,buff!$K:$L,2,FALSE),"")),"")</f>
        <v/>
      </c>
      <c r="AU408" s="6" t="str">
        <f>_xlfn.IFNA(IF(IF($AK408=AU$5,VLOOKUP(AP408,buff!$K:$L,2,FALSE),"")=0,"",IF($AK408=AU$5,VLOOKUP(AP408,buff!$K:$L,2,FALSE),"")),"")</f>
        <v/>
      </c>
      <c r="AV408" s="6" t="str">
        <f>_xlfn.IFNA(IF(IF($AK408=AV$5,VLOOKUP(AL408,buff!$K:$L,2,FALSE),"")=0,"",IF($AK408=AV$5,VLOOKUP(AL408,buff!$K:$L,2,FALSE),"")),"")</f>
        <v/>
      </c>
      <c r="AW408" s="6" t="str">
        <f>_xlfn.IFNA(IF(IF($AK408=AW$5,VLOOKUP(AM408,buff!$K:$L,2,FALSE),"")=0,"",IF($AK408=AW$5,VLOOKUP(AM408,buff!$K:$L,2,FALSE),"")),"")</f>
        <v/>
      </c>
      <c r="AX408" s="6" t="str">
        <f>_xlfn.IFNA(IF(IF($AK408=AX$5,VLOOKUP(AN408,buff!$K:$L,2,FALSE),"")=0,"",IF($AK408=AX$5,VLOOKUP(AN408,buff!$K:$L,2,FALSE),"")),"")</f>
        <v/>
      </c>
      <c r="AY408" s="6" t="str">
        <f>_xlfn.IFNA(IF(IF($AK408=AY$5,VLOOKUP(AO408,buff!$K:$L,2,FALSE),"")=0,"",IF($AK408=AY$5,VLOOKUP(AO408,buff!$K:$L,2,FALSE),"")),"")</f>
        <v/>
      </c>
      <c r="AZ408" s="6" t="str">
        <f>_xlfn.IFNA(IF(IF($AK408=AZ$5,VLOOKUP(AP408,buff!$K:$L,2,FALSE),"")=0,"",IF($AK408=AZ$5,VLOOKUP(AP408,buff!$K:$L,2,FALSE),"")),"")</f>
        <v/>
      </c>
      <c r="BA408" s="6" t="e">
        <f>VLOOKUP(AL408,buff!$K:$P,6,FALSE)</f>
        <v>#N/A</v>
      </c>
      <c r="BB408" s="6" t="e">
        <f>VLOOKUP(AM408,buff!$K:$P,6,FALSE)</f>
        <v>#N/A</v>
      </c>
      <c r="BC408" s="6" t="e">
        <f>VLOOKUP(AN408,buff!$K:$P,6,FALSE)</f>
        <v>#N/A</v>
      </c>
      <c r="BD408">
        <f t="shared" si="107"/>
        <v>3</v>
      </c>
      <c r="BE408">
        <f t="shared" si="108"/>
        <v>2</v>
      </c>
      <c r="BF408" s="22">
        <f t="shared" si="109"/>
        <v>100703</v>
      </c>
    </row>
    <row r="409" spans="1:58" x14ac:dyDescent="0.15">
      <c r="A409" t="str">
        <f t="shared" si="97"/>
        <v>艾德蒙主动技能3等级3</v>
      </c>
      <c r="B409" s="8">
        <f t="shared" si="104"/>
        <v>10070303</v>
      </c>
      <c r="C409" s="8" t="str">
        <f>VLOOKUP(G409,角色!A:B,2,FALSE)</f>
        <v>艾德蒙</v>
      </c>
      <c r="D409" s="8" t="str">
        <f t="shared" si="105"/>
        <v>主动技能3</v>
      </c>
      <c r="E409" s="8">
        <f t="shared" si="110"/>
        <v>3</v>
      </c>
      <c r="F409" s="8">
        <f t="shared" si="111"/>
        <v>3</v>
      </c>
      <c r="G409" s="8">
        <f t="shared" si="112"/>
        <v>7</v>
      </c>
      <c r="H409" s="4" t="s">
        <v>942</v>
      </c>
      <c r="I409" s="20" t="str">
        <f t="shared" si="96"/>
        <v>对敌方全体攻击，造成125%攻击力（+404）点伤害。</v>
      </c>
      <c r="J409" s="4" t="s">
        <v>277</v>
      </c>
      <c r="K409" s="1" t="s">
        <v>104</v>
      </c>
      <c r="L409" s="4" t="s">
        <v>108</v>
      </c>
      <c r="M409" s="4"/>
      <c r="N409" s="4">
        <v>100</v>
      </c>
      <c r="O409" s="20">
        <f>VLOOKUP(L409,对应表!BK:BL,2,FALSE)</f>
        <v>100</v>
      </c>
      <c r="P409" s="25" t="str">
        <f>_xlfn.IFNA(VLOOKUP(G409,角色!V:AE,主动技能!F409+1,FALSE),"")</f>
        <v>||eff_nuyankuangji_2|</v>
      </c>
      <c r="Q409" s="25">
        <f>(VLOOKUP(G409,角色!V:AE,主动技能!F409+4,FALSE))</f>
        <v>3</v>
      </c>
      <c r="R409" s="25">
        <v>0</v>
      </c>
      <c r="S409" s="25">
        <v>0</v>
      </c>
      <c r="T409" s="6" t="str">
        <f t="shared" si="98"/>
        <v/>
      </c>
      <c r="U409" s="6" t="str">
        <f t="shared" si="99"/>
        <v/>
      </c>
      <c r="V409" s="19" t="str">
        <f>VLOOKUP(G409,角色!AW:BC,主动技能!F409+1,FALSE)</f>
        <v>skill_21</v>
      </c>
      <c r="Y409">
        <f t="shared" si="103"/>
        <v>0</v>
      </c>
      <c r="Z409" s="19">
        <f>IF(VLOOKUP(C409,角色!CC:CI,主动技能!F409*2,FALSE)=0,"",VLOOKUP(C409,角色!CC:CI,主动技能!F409*2,FALSE))</f>
        <v>125</v>
      </c>
      <c r="AA409" s="19">
        <f>IF(VLOOKUP(C409,角色!CC:CI,主动技能!F409*2+1,FALSE)=0,0,VLOOKUP(C409,角色!CC:CI,主动技能!F409*2+1,FALSE))</f>
        <v>25</v>
      </c>
      <c r="AB409" s="19">
        <f>IF(INT(VLOOKUP(E409,角色属性概况!I:M,3,FALSE)*AA409/100)=0,"",(INT(VLOOKUP(E409,角色属性概况!I:M,3,FALSE)*AA409/100)))</f>
        <v>404</v>
      </c>
      <c r="AE409" s="25">
        <f>(VLOOKUP(G409,角色!V:AE,主动技能!F409+7,FALSE))</f>
        <v>1</v>
      </c>
      <c r="AF409" s="19">
        <f>VLOOKUP(F409,对应表!AY:BA,3,FALSE)</f>
        <v>2</v>
      </c>
      <c r="AG409" s="19">
        <f>VLOOKUP(F409,对应表!AY:BA,2,FALSE)</f>
        <v>2</v>
      </c>
      <c r="AH409" s="25" t="str">
        <f>VLOOKUP(F409,特效对应!F:G,2,FALSE)</f>
        <v>attackex</v>
      </c>
      <c r="AJ409">
        <f t="shared" si="106"/>
        <v>3</v>
      </c>
      <c r="AK409" s="2"/>
      <c r="AL409" s="4"/>
      <c r="AQ409" s="6" t="str">
        <f>_xlfn.IFNA(IF(IF($AK409=AQ$5,VLOOKUP(AL409,buff!$K:$L,2,FALSE),"")=0,"",IF($AK409=AQ$5,VLOOKUP(AL409,buff!$K:$L,2,FALSE),"")),"")</f>
        <v/>
      </c>
      <c r="AR409" s="6" t="str">
        <f>_xlfn.IFNA(IF(IF($AK409=AR$5,VLOOKUP(AM409,buff!$K:$L,2,FALSE),"")=0,"",IF($AK409=AR$5,VLOOKUP(AM409,buff!$K:$L,2,FALSE),"")),"")</f>
        <v/>
      </c>
      <c r="AS409" s="6" t="str">
        <f>_xlfn.IFNA(IF(IF($AK409=AS$5,VLOOKUP(AN409,buff!$K:$L,2,FALSE),"")=0,"",IF($AK409=AS$5,VLOOKUP(AN409,buff!$K:$L,2,FALSE),"")),"")</f>
        <v/>
      </c>
      <c r="AT409" s="6" t="str">
        <f>_xlfn.IFNA(IF(IF($AK409=AT$5,VLOOKUP(AO409,buff!$K:$L,2,FALSE),"")=0,"",IF($AK409=AT$5,VLOOKUP(AO409,buff!$K:$L,2,FALSE),"")),"")</f>
        <v/>
      </c>
      <c r="AU409" s="6" t="str">
        <f>_xlfn.IFNA(IF(IF($AK409=AU$5,VLOOKUP(AP409,buff!$K:$L,2,FALSE),"")=0,"",IF($AK409=AU$5,VLOOKUP(AP409,buff!$K:$L,2,FALSE),"")),"")</f>
        <v/>
      </c>
      <c r="AV409" s="6" t="str">
        <f>_xlfn.IFNA(IF(IF($AK409=AV$5,VLOOKUP(AL409,buff!$K:$L,2,FALSE),"")=0,"",IF($AK409=AV$5,VLOOKUP(AL409,buff!$K:$L,2,FALSE),"")),"")</f>
        <v/>
      </c>
      <c r="AW409" s="6" t="str">
        <f>_xlfn.IFNA(IF(IF($AK409=AW$5,VLOOKUP(AM409,buff!$K:$L,2,FALSE),"")=0,"",IF($AK409=AW$5,VLOOKUP(AM409,buff!$K:$L,2,FALSE),"")),"")</f>
        <v/>
      </c>
      <c r="AX409" s="6" t="str">
        <f>_xlfn.IFNA(IF(IF($AK409=AX$5,VLOOKUP(AN409,buff!$K:$L,2,FALSE),"")=0,"",IF($AK409=AX$5,VLOOKUP(AN409,buff!$K:$L,2,FALSE),"")),"")</f>
        <v/>
      </c>
      <c r="AY409" s="6" t="str">
        <f>_xlfn.IFNA(IF(IF($AK409=AY$5,VLOOKUP(AO409,buff!$K:$L,2,FALSE),"")=0,"",IF($AK409=AY$5,VLOOKUP(AO409,buff!$K:$L,2,FALSE),"")),"")</f>
        <v/>
      </c>
      <c r="AZ409" s="6" t="str">
        <f>_xlfn.IFNA(IF(IF($AK409=AZ$5,VLOOKUP(AP409,buff!$K:$L,2,FALSE),"")=0,"",IF($AK409=AZ$5,VLOOKUP(AP409,buff!$K:$L,2,FALSE),"")),"")</f>
        <v/>
      </c>
      <c r="BA409" s="6" t="e">
        <f>VLOOKUP(AL409,buff!$K:$P,6,FALSE)</f>
        <v>#N/A</v>
      </c>
      <c r="BB409" s="6" t="e">
        <f>VLOOKUP(AM409,buff!$K:$P,6,FALSE)</f>
        <v>#N/A</v>
      </c>
      <c r="BC409" s="6" t="e">
        <f>VLOOKUP(AN409,buff!$K:$P,6,FALSE)</f>
        <v>#N/A</v>
      </c>
      <c r="BD409">
        <f t="shared" si="107"/>
        <v>3</v>
      </c>
      <c r="BE409">
        <f t="shared" si="108"/>
        <v>2</v>
      </c>
      <c r="BF409" s="22">
        <f t="shared" si="109"/>
        <v>100703</v>
      </c>
    </row>
    <row r="410" spans="1:58" x14ac:dyDescent="0.15">
      <c r="A410" t="str">
        <f t="shared" si="97"/>
        <v>艾德蒙主动技能3等级4</v>
      </c>
      <c r="B410" s="8">
        <f t="shared" si="104"/>
        <v>10070304</v>
      </c>
      <c r="C410" s="8" t="str">
        <f>VLOOKUP(G410,角色!A:B,2,FALSE)</f>
        <v>艾德蒙</v>
      </c>
      <c r="D410" s="8" t="str">
        <f t="shared" si="105"/>
        <v>主动技能3</v>
      </c>
      <c r="E410" s="8">
        <f t="shared" si="110"/>
        <v>4</v>
      </c>
      <c r="F410" s="8">
        <f t="shared" si="111"/>
        <v>3</v>
      </c>
      <c r="G410" s="8">
        <f t="shared" si="112"/>
        <v>7</v>
      </c>
      <c r="H410" s="4" t="s">
        <v>942</v>
      </c>
      <c r="I410" s="20" t="str">
        <f t="shared" si="96"/>
        <v>对敌方全体攻击，造成125%攻击力（+623）点伤害。</v>
      </c>
      <c r="J410" s="4" t="s">
        <v>277</v>
      </c>
      <c r="K410" s="1" t="s">
        <v>104</v>
      </c>
      <c r="L410" s="4" t="s">
        <v>108</v>
      </c>
      <c r="M410" s="4"/>
      <c r="N410" s="4">
        <v>100</v>
      </c>
      <c r="O410" s="20">
        <f>VLOOKUP(L410,对应表!BK:BL,2,FALSE)</f>
        <v>100</v>
      </c>
      <c r="P410" s="25" t="str">
        <f>_xlfn.IFNA(VLOOKUP(G410,角色!V:AE,主动技能!F410+1,FALSE),"")</f>
        <v>||eff_nuyankuangji_2|</v>
      </c>
      <c r="Q410" s="25">
        <f>(VLOOKUP(G410,角色!V:AE,主动技能!F410+4,FALSE))</f>
        <v>3</v>
      </c>
      <c r="R410" s="25">
        <v>0</v>
      </c>
      <c r="S410" s="25">
        <v>0</v>
      </c>
      <c r="T410" s="6" t="str">
        <f t="shared" si="98"/>
        <v/>
      </c>
      <c r="U410" s="6" t="str">
        <f t="shared" si="99"/>
        <v/>
      </c>
      <c r="V410" s="19" t="str">
        <f>VLOOKUP(G410,角色!AW:BC,主动技能!F410+1,FALSE)</f>
        <v>skill_21</v>
      </c>
      <c r="Y410">
        <f t="shared" si="103"/>
        <v>0</v>
      </c>
      <c r="Z410" s="19">
        <f>IF(VLOOKUP(C410,角色!CC:CI,主动技能!F410*2,FALSE)=0,"",VLOOKUP(C410,角色!CC:CI,主动技能!F410*2,FALSE))</f>
        <v>125</v>
      </c>
      <c r="AA410" s="19">
        <f>IF(VLOOKUP(C410,角色!CC:CI,主动技能!F410*2+1,FALSE)=0,0,VLOOKUP(C410,角色!CC:CI,主动技能!F410*2+1,FALSE))</f>
        <v>25</v>
      </c>
      <c r="AB410" s="19">
        <f>IF(INT(VLOOKUP(E410,角色属性概况!I:M,3,FALSE)*AA410/100)=0,"",(INT(VLOOKUP(E410,角色属性概况!I:M,3,FALSE)*AA410/100)))</f>
        <v>623</v>
      </c>
      <c r="AE410" s="25">
        <f>(VLOOKUP(G410,角色!V:AE,主动技能!F410+7,FALSE))</f>
        <v>1</v>
      </c>
      <c r="AF410" s="19">
        <f>VLOOKUP(F410,对应表!AY:BA,3,FALSE)</f>
        <v>2</v>
      </c>
      <c r="AG410" s="19">
        <f>VLOOKUP(F410,对应表!AY:BA,2,FALSE)</f>
        <v>2</v>
      </c>
      <c r="AH410" s="25" t="str">
        <f>VLOOKUP(F410,特效对应!F:G,2,FALSE)</f>
        <v>attackex</v>
      </c>
      <c r="AJ410">
        <f t="shared" si="106"/>
        <v>4</v>
      </c>
      <c r="AK410" s="2"/>
      <c r="AL410" s="4"/>
      <c r="AQ410" s="6" t="str">
        <f>_xlfn.IFNA(IF(IF($AK410=AQ$5,VLOOKUP(AL410,buff!$K:$L,2,FALSE),"")=0,"",IF($AK410=AQ$5,VLOOKUP(AL410,buff!$K:$L,2,FALSE),"")),"")</f>
        <v/>
      </c>
      <c r="AR410" s="6" t="str">
        <f>_xlfn.IFNA(IF(IF($AK410=AR$5,VLOOKUP(AM410,buff!$K:$L,2,FALSE),"")=0,"",IF($AK410=AR$5,VLOOKUP(AM410,buff!$K:$L,2,FALSE),"")),"")</f>
        <v/>
      </c>
      <c r="AS410" s="6" t="str">
        <f>_xlfn.IFNA(IF(IF($AK410=AS$5,VLOOKUP(AN410,buff!$K:$L,2,FALSE),"")=0,"",IF($AK410=AS$5,VLOOKUP(AN410,buff!$K:$L,2,FALSE),"")),"")</f>
        <v/>
      </c>
      <c r="AT410" s="6" t="str">
        <f>_xlfn.IFNA(IF(IF($AK410=AT$5,VLOOKUP(AO410,buff!$K:$L,2,FALSE),"")=0,"",IF($AK410=AT$5,VLOOKUP(AO410,buff!$K:$L,2,FALSE),"")),"")</f>
        <v/>
      </c>
      <c r="AU410" s="6" t="str">
        <f>_xlfn.IFNA(IF(IF($AK410=AU$5,VLOOKUP(AP410,buff!$K:$L,2,FALSE),"")=0,"",IF($AK410=AU$5,VLOOKUP(AP410,buff!$K:$L,2,FALSE),"")),"")</f>
        <v/>
      </c>
      <c r="AV410" s="6" t="str">
        <f>_xlfn.IFNA(IF(IF($AK410=AV$5,VLOOKUP(AL410,buff!$K:$L,2,FALSE),"")=0,"",IF($AK410=AV$5,VLOOKUP(AL410,buff!$K:$L,2,FALSE),"")),"")</f>
        <v/>
      </c>
      <c r="AW410" s="6" t="str">
        <f>_xlfn.IFNA(IF(IF($AK410=AW$5,VLOOKUP(AM410,buff!$K:$L,2,FALSE),"")=0,"",IF($AK410=AW$5,VLOOKUP(AM410,buff!$K:$L,2,FALSE),"")),"")</f>
        <v/>
      </c>
      <c r="AX410" s="6" t="str">
        <f>_xlfn.IFNA(IF(IF($AK410=AX$5,VLOOKUP(AN410,buff!$K:$L,2,FALSE),"")=0,"",IF($AK410=AX$5,VLOOKUP(AN410,buff!$K:$L,2,FALSE),"")),"")</f>
        <v/>
      </c>
      <c r="AY410" s="6" t="str">
        <f>_xlfn.IFNA(IF(IF($AK410=AY$5,VLOOKUP(AO410,buff!$K:$L,2,FALSE),"")=0,"",IF($AK410=AY$5,VLOOKUP(AO410,buff!$K:$L,2,FALSE),"")),"")</f>
        <v/>
      </c>
      <c r="AZ410" s="6" t="str">
        <f>_xlfn.IFNA(IF(IF($AK410=AZ$5,VLOOKUP(AP410,buff!$K:$L,2,FALSE),"")=0,"",IF($AK410=AZ$5,VLOOKUP(AP410,buff!$K:$L,2,FALSE),"")),"")</f>
        <v/>
      </c>
      <c r="BA410" s="6" t="e">
        <f>VLOOKUP(AL410,buff!$K:$P,6,FALSE)</f>
        <v>#N/A</v>
      </c>
      <c r="BB410" s="6" t="e">
        <f>VLOOKUP(AM410,buff!$K:$P,6,FALSE)</f>
        <v>#N/A</v>
      </c>
      <c r="BC410" s="6" t="e">
        <f>VLOOKUP(AN410,buff!$K:$P,6,FALSE)</f>
        <v>#N/A</v>
      </c>
      <c r="BD410">
        <f t="shared" si="107"/>
        <v>3</v>
      </c>
      <c r="BE410">
        <f t="shared" si="108"/>
        <v>2</v>
      </c>
      <c r="BF410" s="22">
        <f t="shared" si="109"/>
        <v>100703</v>
      </c>
    </row>
    <row r="411" spans="1:58" x14ac:dyDescent="0.15">
      <c r="A411" t="str">
        <f t="shared" si="97"/>
        <v>艾德蒙主动技能3等级5</v>
      </c>
      <c r="B411" s="8">
        <f t="shared" si="104"/>
        <v>10070305</v>
      </c>
      <c r="C411" s="8" t="str">
        <f>VLOOKUP(G411,角色!A:B,2,FALSE)</f>
        <v>艾德蒙</v>
      </c>
      <c r="D411" s="8" t="str">
        <f t="shared" si="105"/>
        <v>主动技能3</v>
      </c>
      <c r="E411" s="8">
        <f t="shared" si="110"/>
        <v>5</v>
      </c>
      <c r="F411" s="8">
        <f t="shared" si="111"/>
        <v>3</v>
      </c>
      <c r="G411" s="8">
        <f t="shared" si="112"/>
        <v>7</v>
      </c>
      <c r="H411" s="4" t="s">
        <v>942</v>
      </c>
      <c r="I411" s="20" t="str">
        <f t="shared" si="96"/>
        <v>对敌方全体攻击，造成125%攻击力（+933）点伤害。</v>
      </c>
      <c r="J411" s="4" t="s">
        <v>277</v>
      </c>
      <c r="K411" s="1" t="s">
        <v>104</v>
      </c>
      <c r="L411" s="4" t="s">
        <v>108</v>
      </c>
      <c r="M411" s="4"/>
      <c r="N411" s="4">
        <v>100</v>
      </c>
      <c r="O411" s="20">
        <f>VLOOKUP(L411,对应表!BK:BL,2,FALSE)</f>
        <v>100</v>
      </c>
      <c r="P411" s="25" t="str">
        <f>_xlfn.IFNA(VLOOKUP(G411,角色!V:AE,主动技能!F411+1,FALSE),"")</f>
        <v>||eff_nuyankuangji_2|</v>
      </c>
      <c r="Q411" s="25">
        <f>(VLOOKUP(G411,角色!V:AE,主动技能!F411+4,FALSE))</f>
        <v>3</v>
      </c>
      <c r="R411" s="25">
        <v>0</v>
      </c>
      <c r="S411" s="25">
        <v>0</v>
      </c>
      <c r="T411" s="6" t="str">
        <f t="shared" si="98"/>
        <v/>
      </c>
      <c r="U411" s="6" t="str">
        <f t="shared" si="99"/>
        <v/>
      </c>
      <c r="V411" s="19" t="str">
        <f>VLOOKUP(G411,角色!AW:BC,主动技能!F411+1,FALSE)</f>
        <v>skill_21</v>
      </c>
      <c r="Y411">
        <f t="shared" si="103"/>
        <v>0</v>
      </c>
      <c r="Z411" s="19">
        <f>IF(VLOOKUP(C411,角色!CC:CI,主动技能!F411*2,FALSE)=0,"",VLOOKUP(C411,角色!CC:CI,主动技能!F411*2,FALSE))</f>
        <v>125</v>
      </c>
      <c r="AA411" s="19">
        <f>IF(VLOOKUP(C411,角色!CC:CI,主动技能!F411*2+1,FALSE)=0,0,VLOOKUP(C411,角色!CC:CI,主动技能!F411*2+1,FALSE))</f>
        <v>25</v>
      </c>
      <c r="AB411" s="19">
        <f>IF(INT(VLOOKUP(E411,角色属性概况!I:M,3,FALSE)*AA411/100)=0,"",(INT(VLOOKUP(E411,角色属性概况!I:M,3,FALSE)*AA411/100)))</f>
        <v>933</v>
      </c>
      <c r="AE411" s="25">
        <f>(VLOOKUP(G411,角色!V:AE,主动技能!F411+7,FALSE))</f>
        <v>1</v>
      </c>
      <c r="AF411" s="19">
        <f>VLOOKUP(F411,对应表!AY:BA,3,FALSE)</f>
        <v>2</v>
      </c>
      <c r="AG411" s="19">
        <f>VLOOKUP(F411,对应表!AY:BA,2,FALSE)</f>
        <v>2</v>
      </c>
      <c r="AH411" s="25" t="str">
        <f>VLOOKUP(F411,特效对应!F:G,2,FALSE)</f>
        <v>attackex</v>
      </c>
      <c r="AJ411">
        <f t="shared" si="106"/>
        <v>5</v>
      </c>
      <c r="AK411" s="2"/>
      <c r="AL411" s="4"/>
      <c r="AQ411" s="6" t="str">
        <f>_xlfn.IFNA(IF(IF($AK411=AQ$5,VLOOKUP(AL411,buff!$K:$L,2,FALSE),"")=0,"",IF($AK411=AQ$5,VLOOKUP(AL411,buff!$K:$L,2,FALSE),"")),"")</f>
        <v/>
      </c>
      <c r="AR411" s="6" t="str">
        <f>_xlfn.IFNA(IF(IF($AK411=AR$5,VLOOKUP(AM411,buff!$K:$L,2,FALSE),"")=0,"",IF($AK411=AR$5,VLOOKUP(AM411,buff!$K:$L,2,FALSE),"")),"")</f>
        <v/>
      </c>
      <c r="AS411" s="6" t="str">
        <f>_xlfn.IFNA(IF(IF($AK411=AS$5,VLOOKUP(AN411,buff!$K:$L,2,FALSE),"")=0,"",IF($AK411=AS$5,VLOOKUP(AN411,buff!$K:$L,2,FALSE),"")),"")</f>
        <v/>
      </c>
      <c r="AT411" s="6" t="str">
        <f>_xlfn.IFNA(IF(IF($AK411=AT$5,VLOOKUP(AO411,buff!$K:$L,2,FALSE),"")=0,"",IF($AK411=AT$5,VLOOKUP(AO411,buff!$K:$L,2,FALSE),"")),"")</f>
        <v/>
      </c>
      <c r="AU411" s="6" t="str">
        <f>_xlfn.IFNA(IF(IF($AK411=AU$5,VLOOKUP(AP411,buff!$K:$L,2,FALSE),"")=0,"",IF($AK411=AU$5,VLOOKUP(AP411,buff!$K:$L,2,FALSE),"")),"")</f>
        <v/>
      </c>
      <c r="AV411" s="6" t="str">
        <f>_xlfn.IFNA(IF(IF($AK411=AV$5,VLOOKUP(AL411,buff!$K:$L,2,FALSE),"")=0,"",IF($AK411=AV$5,VLOOKUP(AL411,buff!$K:$L,2,FALSE),"")),"")</f>
        <v/>
      </c>
      <c r="AW411" s="6" t="str">
        <f>_xlfn.IFNA(IF(IF($AK411=AW$5,VLOOKUP(AM411,buff!$K:$L,2,FALSE),"")=0,"",IF($AK411=AW$5,VLOOKUP(AM411,buff!$K:$L,2,FALSE),"")),"")</f>
        <v/>
      </c>
      <c r="AX411" s="6" t="str">
        <f>_xlfn.IFNA(IF(IF($AK411=AX$5,VLOOKUP(AN411,buff!$K:$L,2,FALSE),"")=0,"",IF($AK411=AX$5,VLOOKUP(AN411,buff!$K:$L,2,FALSE),"")),"")</f>
        <v/>
      </c>
      <c r="AY411" s="6" t="str">
        <f>_xlfn.IFNA(IF(IF($AK411=AY$5,VLOOKUP(AO411,buff!$K:$L,2,FALSE),"")=0,"",IF($AK411=AY$5,VLOOKUP(AO411,buff!$K:$L,2,FALSE),"")),"")</f>
        <v/>
      </c>
      <c r="AZ411" s="6" t="str">
        <f>_xlfn.IFNA(IF(IF($AK411=AZ$5,VLOOKUP(AP411,buff!$K:$L,2,FALSE),"")=0,"",IF($AK411=AZ$5,VLOOKUP(AP411,buff!$K:$L,2,FALSE),"")),"")</f>
        <v/>
      </c>
      <c r="BA411" s="6" t="e">
        <f>VLOOKUP(AL411,buff!$K:$P,6,FALSE)</f>
        <v>#N/A</v>
      </c>
      <c r="BB411" s="6" t="e">
        <f>VLOOKUP(AM411,buff!$K:$P,6,FALSE)</f>
        <v>#N/A</v>
      </c>
      <c r="BC411" s="6" t="e">
        <f>VLOOKUP(AN411,buff!$K:$P,6,FALSE)</f>
        <v>#N/A</v>
      </c>
      <c r="BD411">
        <f t="shared" si="107"/>
        <v>3</v>
      </c>
      <c r="BE411">
        <f t="shared" si="108"/>
        <v>2</v>
      </c>
      <c r="BF411" s="22">
        <f t="shared" si="109"/>
        <v>100703</v>
      </c>
    </row>
    <row r="412" spans="1:58" x14ac:dyDescent="0.15">
      <c r="A412" t="str">
        <f t="shared" si="97"/>
        <v>艾德蒙主动技能3等级6</v>
      </c>
      <c r="B412" s="8">
        <f t="shared" si="104"/>
        <v>10070306</v>
      </c>
      <c r="C412" s="8" t="str">
        <f>VLOOKUP(G412,角色!A:B,2,FALSE)</f>
        <v>艾德蒙</v>
      </c>
      <c r="D412" s="8" t="str">
        <f t="shared" si="105"/>
        <v>主动技能3</v>
      </c>
      <c r="E412" s="8">
        <f t="shared" si="110"/>
        <v>6</v>
      </c>
      <c r="F412" s="8">
        <f t="shared" si="111"/>
        <v>3</v>
      </c>
      <c r="G412" s="8">
        <f t="shared" si="112"/>
        <v>7</v>
      </c>
      <c r="H412" s="4" t="s">
        <v>942</v>
      </c>
      <c r="I412" s="20" t="str">
        <f t="shared" si="96"/>
        <v>对敌方全体攻击，造成125%攻击力（+1372）点伤害。</v>
      </c>
      <c r="J412" s="4" t="s">
        <v>277</v>
      </c>
      <c r="K412" s="1" t="s">
        <v>104</v>
      </c>
      <c r="L412" s="4" t="s">
        <v>108</v>
      </c>
      <c r="M412" s="4"/>
      <c r="N412" s="4">
        <v>100</v>
      </c>
      <c r="O412" s="20">
        <f>VLOOKUP(L412,对应表!BK:BL,2,FALSE)</f>
        <v>100</v>
      </c>
      <c r="P412" s="25" t="str">
        <f>_xlfn.IFNA(VLOOKUP(G412,角色!V:AE,主动技能!F412+1,FALSE),"")</f>
        <v>||eff_nuyankuangji_2|</v>
      </c>
      <c r="Q412" s="25">
        <f>(VLOOKUP(G412,角色!V:AE,主动技能!F412+4,FALSE))</f>
        <v>3</v>
      </c>
      <c r="R412" s="25">
        <v>0</v>
      </c>
      <c r="S412" s="25">
        <v>0</v>
      </c>
      <c r="T412" s="6" t="str">
        <f t="shared" si="98"/>
        <v/>
      </c>
      <c r="U412" s="6" t="str">
        <f t="shared" si="99"/>
        <v/>
      </c>
      <c r="V412" s="19" t="str">
        <f>VLOOKUP(G412,角色!AW:BC,主动技能!F412+1,FALSE)</f>
        <v>skill_21</v>
      </c>
      <c r="Y412">
        <f t="shared" si="103"/>
        <v>0</v>
      </c>
      <c r="Z412" s="19">
        <f>IF(VLOOKUP(C412,角色!CC:CI,主动技能!F412*2,FALSE)=0,"",VLOOKUP(C412,角色!CC:CI,主动技能!F412*2,FALSE))</f>
        <v>125</v>
      </c>
      <c r="AA412" s="19">
        <f>IF(VLOOKUP(C412,角色!CC:CI,主动技能!F412*2+1,FALSE)=0,0,VLOOKUP(C412,角色!CC:CI,主动技能!F412*2+1,FALSE))</f>
        <v>25</v>
      </c>
      <c r="AB412" s="19">
        <f>IF(INT(VLOOKUP(E412,角色属性概况!I:M,3,FALSE)*AA412/100)=0,"",(INT(VLOOKUP(E412,角色属性概况!I:M,3,FALSE)*AA412/100)))</f>
        <v>1372</v>
      </c>
      <c r="AE412" s="25">
        <f>(VLOOKUP(G412,角色!V:AE,主动技能!F412+7,FALSE))</f>
        <v>1</v>
      </c>
      <c r="AF412" s="19">
        <f>VLOOKUP(F412,对应表!AY:BA,3,FALSE)</f>
        <v>2</v>
      </c>
      <c r="AG412" s="19">
        <f>VLOOKUP(F412,对应表!AY:BA,2,FALSE)</f>
        <v>2</v>
      </c>
      <c r="AH412" s="25" t="str">
        <f>VLOOKUP(F412,特效对应!F:G,2,FALSE)</f>
        <v>attackex</v>
      </c>
      <c r="AJ412">
        <f t="shared" si="106"/>
        <v>6</v>
      </c>
      <c r="AK412" s="2"/>
      <c r="AL412" s="4"/>
      <c r="AQ412" s="6" t="str">
        <f>_xlfn.IFNA(IF(IF($AK412=AQ$5,VLOOKUP(AL412,buff!$K:$L,2,FALSE),"")=0,"",IF($AK412=AQ$5,VLOOKUP(AL412,buff!$K:$L,2,FALSE),"")),"")</f>
        <v/>
      </c>
      <c r="AR412" s="6" t="str">
        <f>_xlfn.IFNA(IF(IF($AK412=AR$5,VLOOKUP(AM412,buff!$K:$L,2,FALSE),"")=0,"",IF($AK412=AR$5,VLOOKUP(AM412,buff!$K:$L,2,FALSE),"")),"")</f>
        <v/>
      </c>
      <c r="AS412" s="6" t="str">
        <f>_xlfn.IFNA(IF(IF($AK412=AS$5,VLOOKUP(AN412,buff!$K:$L,2,FALSE),"")=0,"",IF($AK412=AS$5,VLOOKUP(AN412,buff!$K:$L,2,FALSE),"")),"")</f>
        <v/>
      </c>
      <c r="AT412" s="6" t="str">
        <f>_xlfn.IFNA(IF(IF($AK412=AT$5,VLOOKUP(AO412,buff!$K:$L,2,FALSE),"")=0,"",IF($AK412=AT$5,VLOOKUP(AO412,buff!$K:$L,2,FALSE),"")),"")</f>
        <v/>
      </c>
      <c r="AU412" s="6" t="str">
        <f>_xlfn.IFNA(IF(IF($AK412=AU$5,VLOOKUP(AP412,buff!$K:$L,2,FALSE),"")=0,"",IF($AK412=AU$5,VLOOKUP(AP412,buff!$K:$L,2,FALSE),"")),"")</f>
        <v/>
      </c>
      <c r="AV412" s="6" t="str">
        <f>_xlfn.IFNA(IF(IF($AK412=AV$5,VLOOKUP(AL412,buff!$K:$L,2,FALSE),"")=0,"",IF($AK412=AV$5,VLOOKUP(AL412,buff!$K:$L,2,FALSE),"")),"")</f>
        <v/>
      </c>
      <c r="AW412" s="6" t="str">
        <f>_xlfn.IFNA(IF(IF($AK412=AW$5,VLOOKUP(AM412,buff!$K:$L,2,FALSE),"")=0,"",IF($AK412=AW$5,VLOOKUP(AM412,buff!$K:$L,2,FALSE),"")),"")</f>
        <v/>
      </c>
      <c r="AX412" s="6" t="str">
        <f>_xlfn.IFNA(IF(IF($AK412=AX$5,VLOOKUP(AN412,buff!$K:$L,2,FALSE),"")=0,"",IF($AK412=AX$5,VLOOKUP(AN412,buff!$K:$L,2,FALSE),"")),"")</f>
        <v/>
      </c>
      <c r="AY412" s="6" t="str">
        <f>_xlfn.IFNA(IF(IF($AK412=AY$5,VLOOKUP(AO412,buff!$K:$L,2,FALSE),"")=0,"",IF($AK412=AY$5,VLOOKUP(AO412,buff!$K:$L,2,FALSE),"")),"")</f>
        <v/>
      </c>
      <c r="AZ412" s="6" t="str">
        <f>_xlfn.IFNA(IF(IF($AK412=AZ$5,VLOOKUP(AP412,buff!$K:$L,2,FALSE),"")=0,"",IF($AK412=AZ$5,VLOOKUP(AP412,buff!$K:$L,2,FALSE),"")),"")</f>
        <v/>
      </c>
      <c r="BA412" s="6" t="e">
        <f>VLOOKUP(AL412,buff!$K:$P,6,FALSE)</f>
        <v>#N/A</v>
      </c>
      <c r="BB412" s="6" t="e">
        <f>VLOOKUP(AM412,buff!$K:$P,6,FALSE)</f>
        <v>#N/A</v>
      </c>
      <c r="BC412" s="6" t="e">
        <f>VLOOKUP(AN412,buff!$K:$P,6,FALSE)</f>
        <v>#N/A</v>
      </c>
      <c r="BD412">
        <f t="shared" si="107"/>
        <v>3</v>
      </c>
      <c r="BE412">
        <f t="shared" si="108"/>
        <v>2</v>
      </c>
      <c r="BF412" s="22">
        <f t="shared" si="109"/>
        <v>100703</v>
      </c>
    </row>
    <row r="413" spans="1:58" x14ac:dyDescent="0.15">
      <c r="A413" t="str">
        <f t="shared" si="97"/>
        <v>艾德蒙主动技能3等级7</v>
      </c>
      <c r="B413" s="8">
        <f t="shared" si="104"/>
        <v>10070307</v>
      </c>
      <c r="C413" s="8" t="str">
        <f>VLOOKUP(G413,角色!A:B,2,FALSE)</f>
        <v>艾德蒙</v>
      </c>
      <c r="D413" s="8" t="str">
        <f t="shared" si="105"/>
        <v>主动技能3</v>
      </c>
      <c r="E413" s="8">
        <f t="shared" si="110"/>
        <v>7</v>
      </c>
      <c r="F413" s="8">
        <f t="shared" si="111"/>
        <v>3</v>
      </c>
      <c r="G413" s="8">
        <f t="shared" si="112"/>
        <v>7</v>
      </c>
      <c r="H413" s="4" t="s">
        <v>942</v>
      </c>
      <c r="I413" s="20" t="str">
        <f t="shared" si="96"/>
        <v>对敌方全体攻击，造成125%攻击力（+1994）点伤害。</v>
      </c>
      <c r="J413" s="4" t="s">
        <v>277</v>
      </c>
      <c r="K413" s="1" t="s">
        <v>104</v>
      </c>
      <c r="L413" s="4" t="s">
        <v>108</v>
      </c>
      <c r="M413" s="4"/>
      <c r="N413" s="4">
        <v>100</v>
      </c>
      <c r="O413" s="20">
        <f>VLOOKUP(L413,对应表!BK:BL,2,FALSE)</f>
        <v>100</v>
      </c>
      <c r="P413" s="25" t="str">
        <f>_xlfn.IFNA(VLOOKUP(G413,角色!V:AE,主动技能!F413+1,FALSE),"")</f>
        <v>||eff_nuyankuangji_2|</v>
      </c>
      <c r="Q413" s="25">
        <f>(VLOOKUP(G413,角色!V:AE,主动技能!F413+4,FALSE))</f>
        <v>3</v>
      </c>
      <c r="R413" s="25">
        <v>0</v>
      </c>
      <c r="S413" s="25">
        <v>0</v>
      </c>
      <c r="T413" s="6" t="str">
        <f t="shared" si="98"/>
        <v/>
      </c>
      <c r="U413" s="6" t="str">
        <f t="shared" si="99"/>
        <v/>
      </c>
      <c r="V413" s="19" t="str">
        <f>VLOOKUP(G413,角色!AW:BC,主动技能!F413+1,FALSE)</f>
        <v>skill_21</v>
      </c>
      <c r="Y413">
        <f t="shared" si="103"/>
        <v>0</v>
      </c>
      <c r="Z413" s="19">
        <f>IF(VLOOKUP(C413,角色!CC:CI,主动技能!F413*2,FALSE)=0,"",VLOOKUP(C413,角色!CC:CI,主动技能!F413*2,FALSE))</f>
        <v>125</v>
      </c>
      <c r="AA413" s="19">
        <f>IF(VLOOKUP(C413,角色!CC:CI,主动技能!F413*2+1,FALSE)=0,0,VLOOKUP(C413,角色!CC:CI,主动技能!F413*2+1,FALSE))</f>
        <v>25</v>
      </c>
      <c r="AB413" s="19">
        <f>IF(INT(VLOOKUP(E413,角色属性概况!I:M,3,FALSE)*AA413/100)=0,"",(INT(VLOOKUP(E413,角色属性概况!I:M,3,FALSE)*AA413/100)))</f>
        <v>1994</v>
      </c>
      <c r="AE413" s="25">
        <f>(VLOOKUP(G413,角色!V:AE,主动技能!F413+7,FALSE))</f>
        <v>1</v>
      </c>
      <c r="AF413" s="19">
        <f>VLOOKUP(F413,对应表!AY:BA,3,FALSE)</f>
        <v>2</v>
      </c>
      <c r="AG413" s="19">
        <f>VLOOKUP(F413,对应表!AY:BA,2,FALSE)</f>
        <v>2</v>
      </c>
      <c r="AH413" s="25" t="str">
        <f>VLOOKUP(F413,特效对应!F:G,2,FALSE)</f>
        <v>attackex</v>
      </c>
      <c r="AJ413">
        <f t="shared" si="106"/>
        <v>7</v>
      </c>
      <c r="AK413" s="2"/>
      <c r="AL413" s="4"/>
      <c r="AQ413" s="6" t="str">
        <f>_xlfn.IFNA(IF(IF($AK413=AQ$5,VLOOKUP(AL413,buff!$K:$L,2,FALSE),"")=0,"",IF($AK413=AQ$5,VLOOKUP(AL413,buff!$K:$L,2,FALSE),"")),"")</f>
        <v/>
      </c>
      <c r="AR413" s="6" t="str">
        <f>_xlfn.IFNA(IF(IF($AK413=AR$5,VLOOKUP(AM413,buff!$K:$L,2,FALSE),"")=0,"",IF($AK413=AR$5,VLOOKUP(AM413,buff!$K:$L,2,FALSE),"")),"")</f>
        <v/>
      </c>
      <c r="AS413" s="6" t="str">
        <f>_xlfn.IFNA(IF(IF($AK413=AS$5,VLOOKUP(AN413,buff!$K:$L,2,FALSE),"")=0,"",IF($AK413=AS$5,VLOOKUP(AN413,buff!$K:$L,2,FALSE),"")),"")</f>
        <v/>
      </c>
      <c r="AT413" s="6" t="str">
        <f>_xlfn.IFNA(IF(IF($AK413=AT$5,VLOOKUP(AO413,buff!$K:$L,2,FALSE),"")=0,"",IF($AK413=AT$5,VLOOKUP(AO413,buff!$K:$L,2,FALSE),"")),"")</f>
        <v/>
      </c>
      <c r="AU413" s="6" t="str">
        <f>_xlfn.IFNA(IF(IF($AK413=AU$5,VLOOKUP(AP413,buff!$K:$L,2,FALSE),"")=0,"",IF($AK413=AU$5,VLOOKUP(AP413,buff!$K:$L,2,FALSE),"")),"")</f>
        <v/>
      </c>
      <c r="AV413" s="6" t="str">
        <f>_xlfn.IFNA(IF(IF($AK413=AV$5,VLOOKUP(AL413,buff!$K:$L,2,FALSE),"")=0,"",IF($AK413=AV$5,VLOOKUP(AL413,buff!$K:$L,2,FALSE),"")),"")</f>
        <v/>
      </c>
      <c r="AW413" s="6" t="str">
        <f>_xlfn.IFNA(IF(IF($AK413=AW$5,VLOOKUP(AM413,buff!$K:$L,2,FALSE),"")=0,"",IF($AK413=AW$5,VLOOKUP(AM413,buff!$K:$L,2,FALSE),"")),"")</f>
        <v/>
      </c>
      <c r="AX413" s="6" t="str">
        <f>_xlfn.IFNA(IF(IF($AK413=AX$5,VLOOKUP(AN413,buff!$K:$L,2,FALSE),"")=0,"",IF($AK413=AX$5,VLOOKUP(AN413,buff!$K:$L,2,FALSE),"")),"")</f>
        <v/>
      </c>
      <c r="AY413" s="6" t="str">
        <f>_xlfn.IFNA(IF(IF($AK413=AY$5,VLOOKUP(AO413,buff!$K:$L,2,FALSE),"")=0,"",IF($AK413=AY$5,VLOOKUP(AO413,buff!$K:$L,2,FALSE),"")),"")</f>
        <v/>
      </c>
      <c r="AZ413" s="6" t="str">
        <f>_xlfn.IFNA(IF(IF($AK413=AZ$5,VLOOKUP(AP413,buff!$K:$L,2,FALSE),"")=0,"",IF($AK413=AZ$5,VLOOKUP(AP413,buff!$K:$L,2,FALSE),"")),"")</f>
        <v/>
      </c>
      <c r="BA413" s="6" t="e">
        <f>VLOOKUP(AL413,buff!$K:$P,6,FALSE)</f>
        <v>#N/A</v>
      </c>
      <c r="BB413" s="6" t="e">
        <f>VLOOKUP(AM413,buff!$K:$P,6,FALSE)</f>
        <v>#N/A</v>
      </c>
      <c r="BC413" s="6" t="e">
        <f>VLOOKUP(AN413,buff!$K:$P,6,FALSE)</f>
        <v>#N/A</v>
      </c>
      <c r="BD413">
        <f t="shared" si="107"/>
        <v>3</v>
      </c>
      <c r="BE413">
        <f t="shared" si="108"/>
        <v>2</v>
      </c>
      <c r="BF413" s="22">
        <f t="shared" si="109"/>
        <v>100703</v>
      </c>
    </row>
    <row r="414" spans="1:58" x14ac:dyDescent="0.15">
      <c r="A414" t="str">
        <f t="shared" si="97"/>
        <v>艾德蒙主动技能3等级8</v>
      </c>
      <c r="B414" s="8">
        <f t="shared" si="104"/>
        <v>10070308</v>
      </c>
      <c r="C414" s="8" t="str">
        <f>VLOOKUP(G414,角色!A:B,2,FALSE)</f>
        <v>艾德蒙</v>
      </c>
      <c r="D414" s="8" t="str">
        <f t="shared" si="105"/>
        <v>主动技能3</v>
      </c>
      <c r="E414" s="8">
        <f t="shared" si="110"/>
        <v>8</v>
      </c>
      <c r="F414" s="8">
        <f t="shared" si="111"/>
        <v>3</v>
      </c>
      <c r="G414" s="8">
        <f t="shared" si="112"/>
        <v>7</v>
      </c>
      <c r="H414" s="4" t="s">
        <v>942</v>
      </c>
      <c r="I414" s="20" t="str">
        <f t="shared" si="96"/>
        <v>对敌方全体攻击，造成125%攻击力（+2874）点伤害。</v>
      </c>
      <c r="J414" s="4" t="s">
        <v>277</v>
      </c>
      <c r="K414" s="1" t="s">
        <v>104</v>
      </c>
      <c r="L414" s="4" t="s">
        <v>108</v>
      </c>
      <c r="M414" s="4"/>
      <c r="N414" s="4">
        <v>100</v>
      </c>
      <c r="O414" s="20">
        <f>VLOOKUP(L414,对应表!BK:BL,2,FALSE)</f>
        <v>100</v>
      </c>
      <c r="P414" s="25" t="str">
        <f>_xlfn.IFNA(VLOOKUP(G414,角色!V:AE,主动技能!F414+1,FALSE),"")</f>
        <v>||eff_nuyankuangji_2|</v>
      </c>
      <c r="Q414" s="25">
        <f>(VLOOKUP(G414,角色!V:AE,主动技能!F414+4,FALSE))</f>
        <v>3</v>
      </c>
      <c r="R414" s="25">
        <v>0</v>
      </c>
      <c r="S414" s="25">
        <v>0</v>
      </c>
      <c r="T414" s="6" t="str">
        <f t="shared" si="98"/>
        <v/>
      </c>
      <c r="U414" s="6" t="str">
        <f t="shared" si="99"/>
        <v/>
      </c>
      <c r="V414" s="19" t="str">
        <f>VLOOKUP(G414,角色!AW:BC,主动技能!F414+1,FALSE)</f>
        <v>skill_21</v>
      </c>
      <c r="Y414">
        <f t="shared" si="103"/>
        <v>0</v>
      </c>
      <c r="Z414" s="19">
        <f>IF(VLOOKUP(C414,角色!CC:CI,主动技能!F414*2,FALSE)=0,"",VLOOKUP(C414,角色!CC:CI,主动技能!F414*2,FALSE))</f>
        <v>125</v>
      </c>
      <c r="AA414" s="19">
        <f>IF(VLOOKUP(C414,角色!CC:CI,主动技能!F414*2+1,FALSE)=0,0,VLOOKUP(C414,角色!CC:CI,主动技能!F414*2+1,FALSE))</f>
        <v>25</v>
      </c>
      <c r="AB414" s="19">
        <f>IF(INT(VLOOKUP(E414,角色属性概况!I:M,3,FALSE)*AA414/100)=0,"",(INT(VLOOKUP(E414,角色属性概况!I:M,3,FALSE)*AA414/100)))</f>
        <v>2874</v>
      </c>
      <c r="AE414" s="25">
        <f>(VLOOKUP(G414,角色!V:AE,主动技能!F414+7,FALSE))</f>
        <v>1</v>
      </c>
      <c r="AF414" s="19">
        <f>VLOOKUP(F414,对应表!AY:BA,3,FALSE)</f>
        <v>2</v>
      </c>
      <c r="AG414" s="19">
        <f>VLOOKUP(F414,对应表!AY:BA,2,FALSE)</f>
        <v>2</v>
      </c>
      <c r="AH414" s="25" t="str">
        <f>VLOOKUP(F414,特效对应!F:G,2,FALSE)</f>
        <v>attackex</v>
      </c>
      <c r="AJ414">
        <f t="shared" si="106"/>
        <v>8</v>
      </c>
      <c r="AK414" s="2"/>
      <c r="AL414" s="4"/>
      <c r="AQ414" s="6" t="str">
        <f>_xlfn.IFNA(IF(IF($AK414=AQ$5,VLOOKUP(AL414,buff!$K:$L,2,FALSE),"")=0,"",IF($AK414=AQ$5,VLOOKUP(AL414,buff!$K:$L,2,FALSE),"")),"")</f>
        <v/>
      </c>
      <c r="AR414" s="6" t="str">
        <f>_xlfn.IFNA(IF(IF($AK414=AR$5,VLOOKUP(AM414,buff!$K:$L,2,FALSE),"")=0,"",IF($AK414=AR$5,VLOOKUP(AM414,buff!$K:$L,2,FALSE),"")),"")</f>
        <v/>
      </c>
      <c r="AS414" s="6" t="str">
        <f>_xlfn.IFNA(IF(IF($AK414=AS$5,VLOOKUP(AN414,buff!$K:$L,2,FALSE),"")=0,"",IF($AK414=AS$5,VLOOKUP(AN414,buff!$K:$L,2,FALSE),"")),"")</f>
        <v/>
      </c>
      <c r="AT414" s="6" t="str">
        <f>_xlfn.IFNA(IF(IF($AK414=AT$5,VLOOKUP(AO414,buff!$K:$L,2,FALSE),"")=0,"",IF($AK414=AT$5,VLOOKUP(AO414,buff!$K:$L,2,FALSE),"")),"")</f>
        <v/>
      </c>
      <c r="AU414" s="6" t="str">
        <f>_xlfn.IFNA(IF(IF($AK414=AU$5,VLOOKUP(AP414,buff!$K:$L,2,FALSE),"")=0,"",IF($AK414=AU$5,VLOOKUP(AP414,buff!$K:$L,2,FALSE),"")),"")</f>
        <v/>
      </c>
      <c r="AV414" s="6" t="str">
        <f>_xlfn.IFNA(IF(IF($AK414=AV$5,VLOOKUP(AL414,buff!$K:$L,2,FALSE),"")=0,"",IF($AK414=AV$5,VLOOKUP(AL414,buff!$K:$L,2,FALSE),"")),"")</f>
        <v/>
      </c>
      <c r="AW414" s="6" t="str">
        <f>_xlfn.IFNA(IF(IF($AK414=AW$5,VLOOKUP(AM414,buff!$K:$L,2,FALSE),"")=0,"",IF($AK414=AW$5,VLOOKUP(AM414,buff!$K:$L,2,FALSE),"")),"")</f>
        <v/>
      </c>
      <c r="AX414" s="6" t="str">
        <f>_xlfn.IFNA(IF(IF($AK414=AX$5,VLOOKUP(AN414,buff!$K:$L,2,FALSE),"")=0,"",IF($AK414=AX$5,VLOOKUP(AN414,buff!$K:$L,2,FALSE),"")),"")</f>
        <v/>
      </c>
      <c r="AY414" s="6" t="str">
        <f>_xlfn.IFNA(IF(IF($AK414=AY$5,VLOOKUP(AO414,buff!$K:$L,2,FALSE),"")=0,"",IF($AK414=AY$5,VLOOKUP(AO414,buff!$K:$L,2,FALSE),"")),"")</f>
        <v/>
      </c>
      <c r="AZ414" s="6" t="str">
        <f>_xlfn.IFNA(IF(IF($AK414=AZ$5,VLOOKUP(AP414,buff!$K:$L,2,FALSE),"")=0,"",IF($AK414=AZ$5,VLOOKUP(AP414,buff!$K:$L,2,FALSE),"")),"")</f>
        <v/>
      </c>
      <c r="BA414" s="6" t="e">
        <f>VLOOKUP(AL414,buff!$K:$P,6,FALSE)</f>
        <v>#N/A</v>
      </c>
      <c r="BB414" s="6" t="e">
        <f>VLOOKUP(AM414,buff!$K:$P,6,FALSE)</f>
        <v>#N/A</v>
      </c>
      <c r="BC414" s="6" t="e">
        <f>VLOOKUP(AN414,buff!$K:$P,6,FALSE)</f>
        <v>#N/A</v>
      </c>
      <c r="BD414">
        <f t="shared" si="107"/>
        <v>3</v>
      </c>
      <c r="BE414">
        <f t="shared" si="108"/>
        <v>2</v>
      </c>
      <c r="BF414" s="22">
        <f t="shared" si="109"/>
        <v>100703</v>
      </c>
    </row>
    <row r="415" spans="1:58" x14ac:dyDescent="0.15">
      <c r="A415" t="str">
        <f t="shared" si="97"/>
        <v>艾德蒙主动技能3等级9</v>
      </c>
      <c r="B415" s="8">
        <f t="shared" si="104"/>
        <v>10070309</v>
      </c>
      <c r="C415" s="8" t="str">
        <f>VLOOKUP(G415,角色!A:B,2,FALSE)</f>
        <v>艾德蒙</v>
      </c>
      <c r="D415" s="8" t="str">
        <f t="shared" si="105"/>
        <v>主动技能3</v>
      </c>
      <c r="E415" s="8">
        <f t="shared" si="110"/>
        <v>9</v>
      </c>
      <c r="F415" s="8">
        <f t="shared" si="111"/>
        <v>3</v>
      </c>
      <c r="G415" s="8">
        <f t="shared" si="112"/>
        <v>7</v>
      </c>
      <c r="H415" s="4" t="s">
        <v>942</v>
      </c>
      <c r="I415" s="20" t="str">
        <f t="shared" si="96"/>
        <v>对敌方全体攻击，造成125%攻击力（+4120）点伤害。</v>
      </c>
      <c r="J415" s="4" t="s">
        <v>277</v>
      </c>
      <c r="K415" s="1" t="s">
        <v>104</v>
      </c>
      <c r="L415" s="4" t="s">
        <v>108</v>
      </c>
      <c r="M415" s="4"/>
      <c r="N415" s="4">
        <v>100</v>
      </c>
      <c r="O415" s="20">
        <f>VLOOKUP(L415,对应表!BK:BL,2,FALSE)</f>
        <v>100</v>
      </c>
      <c r="P415" s="25" t="str">
        <f>_xlfn.IFNA(VLOOKUP(G415,角色!V:AE,主动技能!F415+1,FALSE),"")</f>
        <v>||eff_nuyankuangji_2|</v>
      </c>
      <c r="Q415" s="25">
        <f>(VLOOKUP(G415,角色!V:AE,主动技能!F415+4,FALSE))</f>
        <v>3</v>
      </c>
      <c r="R415" s="25">
        <v>0</v>
      </c>
      <c r="S415" s="25">
        <v>0</v>
      </c>
      <c r="T415" s="6" t="str">
        <f t="shared" si="98"/>
        <v/>
      </c>
      <c r="U415" s="6" t="str">
        <f t="shared" si="99"/>
        <v/>
      </c>
      <c r="V415" s="19" t="str">
        <f>VLOOKUP(G415,角色!AW:BC,主动技能!F415+1,FALSE)</f>
        <v>skill_21</v>
      </c>
      <c r="Y415">
        <f t="shared" si="103"/>
        <v>0</v>
      </c>
      <c r="Z415" s="19">
        <f>IF(VLOOKUP(C415,角色!CC:CI,主动技能!F415*2,FALSE)=0,"",VLOOKUP(C415,角色!CC:CI,主动技能!F415*2,FALSE))</f>
        <v>125</v>
      </c>
      <c r="AA415" s="19">
        <f>IF(VLOOKUP(C415,角色!CC:CI,主动技能!F415*2+1,FALSE)=0,0,VLOOKUP(C415,角色!CC:CI,主动技能!F415*2+1,FALSE))</f>
        <v>25</v>
      </c>
      <c r="AB415" s="19">
        <f>IF(INT(VLOOKUP(E415,角色属性概况!I:M,3,FALSE)*AA415/100)=0,"",(INT(VLOOKUP(E415,角色属性概况!I:M,3,FALSE)*AA415/100)))</f>
        <v>4120</v>
      </c>
      <c r="AE415" s="25">
        <f>(VLOOKUP(G415,角色!V:AE,主动技能!F415+7,FALSE))</f>
        <v>1</v>
      </c>
      <c r="AF415" s="19">
        <f>VLOOKUP(F415,对应表!AY:BA,3,FALSE)</f>
        <v>2</v>
      </c>
      <c r="AG415" s="19">
        <f>VLOOKUP(F415,对应表!AY:BA,2,FALSE)</f>
        <v>2</v>
      </c>
      <c r="AH415" s="25" t="str">
        <f>VLOOKUP(F415,特效对应!F:G,2,FALSE)</f>
        <v>attackex</v>
      </c>
      <c r="AJ415">
        <f t="shared" si="106"/>
        <v>9</v>
      </c>
      <c r="AK415" s="2"/>
      <c r="AL415" s="4"/>
      <c r="AQ415" s="6" t="str">
        <f>_xlfn.IFNA(IF(IF($AK415=AQ$5,VLOOKUP(AL415,buff!$K:$L,2,FALSE),"")=0,"",IF($AK415=AQ$5,VLOOKUP(AL415,buff!$K:$L,2,FALSE),"")),"")</f>
        <v/>
      </c>
      <c r="AR415" s="6" t="str">
        <f>_xlfn.IFNA(IF(IF($AK415=AR$5,VLOOKUP(AM415,buff!$K:$L,2,FALSE),"")=0,"",IF($AK415=AR$5,VLOOKUP(AM415,buff!$K:$L,2,FALSE),"")),"")</f>
        <v/>
      </c>
      <c r="AS415" s="6" t="str">
        <f>_xlfn.IFNA(IF(IF($AK415=AS$5,VLOOKUP(AN415,buff!$K:$L,2,FALSE),"")=0,"",IF($AK415=AS$5,VLOOKUP(AN415,buff!$K:$L,2,FALSE),"")),"")</f>
        <v/>
      </c>
      <c r="AT415" s="6" t="str">
        <f>_xlfn.IFNA(IF(IF($AK415=AT$5,VLOOKUP(AO415,buff!$K:$L,2,FALSE),"")=0,"",IF($AK415=AT$5,VLOOKUP(AO415,buff!$K:$L,2,FALSE),"")),"")</f>
        <v/>
      </c>
      <c r="AU415" s="6" t="str">
        <f>_xlfn.IFNA(IF(IF($AK415=AU$5,VLOOKUP(AP415,buff!$K:$L,2,FALSE),"")=0,"",IF($AK415=AU$5,VLOOKUP(AP415,buff!$K:$L,2,FALSE),"")),"")</f>
        <v/>
      </c>
      <c r="AV415" s="6" t="str">
        <f>_xlfn.IFNA(IF(IF($AK415=AV$5,VLOOKUP(AL415,buff!$K:$L,2,FALSE),"")=0,"",IF($AK415=AV$5,VLOOKUP(AL415,buff!$K:$L,2,FALSE),"")),"")</f>
        <v/>
      </c>
      <c r="AW415" s="6" t="str">
        <f>_xlfn.IFNA(IF(IF($AK415=AW$5,VLOOKUP(AM415,buff!$K:$L,2,FALSE),"")=0,"",IF($AK415=AW$5,VLOOKUP(AM415,buff!$K:$L,2,FALSE),"")),"")</f>
        <v/>
      </c>
      <c r="AX415" s="6" t="str">
        <f>_xlfn.IFNA(IF(IF($AK415=AX$5,VLOOKUP(AN415,buff!$K:$L,2,FALSE),"")=0,"",IF($AK415=AX$5,VLOOKUP(AN415,buff!$K:$L,2,FALSE),"")),"")</f>
        <v/>
      </c>
      <c r="AY415" s="6" t="str">
        <f>_xlfn.IFNA(IF(IF($AK415=AY$5,VLOOKUP(AO415,buff!$K:$L,2,FALSE),"")=0,"",IF($AK415=AY$5,VLOOKUP(AO415,buff!$K:$L,2,FALSE),"")),"")</f>
        <v/>
      </c>
      <c r="AZ415" s="6" t="str">
        <f>_xlfn.IFNA(IF(IF($AK415=AZ$5,VLOOKUP(AP415,buff!$K:$L,2,FALSE),"")=0,"",IF($AK415=AZ$5,VLOOKUP(AP415,buff!$K:$L,2,FALSE),"")),"")</f>
        <v/>
      </c>
      <c r="BA415" s="6" t="e">
        <f>VLOOKUP(AL415,buff!$K:$P,6,FALSE)</f>
        <v>#N/A</v>
      </c>
      <c r="BB415" s="6" t="e">
        <f>VLOOKUP(AM415,buff!$K:$P,6,FALSE)</f>
        <v>#N/A</v>
      </c>
      <c r="BC415" s="6" t="e">
        <f>VLOOKUP(AN415,buff!$K:$P,6,FALSE)</f>
        <v>#N/A</v>
      </c>
      <c r="BD415">
        <f t="shared" si="107"/>
        <v>3</v>
      </c>
      <c r="BE415">
        <f t="shared" si="108"/>
        <v>2</v>
      </c>
      <c r="BF415" s="22">
        <f t="shared" si="109"/>
        <v>100703</v>
      </c>
    </row>
    <row r="416" spans="1:58" x14ac:dyDescent="0.15">
      <c r="A416" t="str">
        <f t="shared" si="97"/>
        <v>艾德蒙主动技能3等级10</v>
      </c>
      <c r="B416" s="8">
        <f t="shared" si="104"/>
        <v>10070310</v>
      </c>
      <c r="C416" s="8" t="str">
        <f>VLOOKUP(G416,角色!A:B,2,FALSE)</f>
        <v>艾德蒙</v>
      </c>
      <c r="D416" s="8" t="str">
        <f t="shared" si="105"/>
        <v>主动技能3</v>
      </c>
      <c r="E416" s="8">
        <f t="shared" si="110"/>
        <v>10</v>
      </c>
      <c r="F416" s="8">
        <f t="shared" si="111"/>
        <v>3</v>
      </c>
      <c r="G416" s="8">
        <f t="shared" si="112"/>
        <v>7</v>
      </c>
      <c r="H416" s="4" t="s">
        <v>942</v>
      </c>
      <c r="I416" s="20" t="str">
        <f t="shared" si="96"/>
        <v>对敌方全体攻击，造成125%攻击力（+5883）点伤害。</v>
      </c>
      <c r="J416" s="4" t="s">
        <v>277</v>
      </c>
      <c r="K416" s="1" t="s">
        <v>104</v>
      </c>
      <c r="L416" s="4" t="s">
        <v>108</v>
      </c>
      <c r="M416" s="4"/>
      <c r="N416" s="4">
        <v>100</v>
      </c>
      <c r="O416" s="20">
        <f>VLOOKUP(L416,对应表!BK:BL,2,FALSE)</f>
        <v>100</v>
      </c>
      <c r="P416" s="25" t="str">
        <f>_xlfn.IFNA(VLOOKUP(G416,角色!V:AE,主动技能!F416+1,FALSE),"")</f>
        <v>||eff_nuyankuangji_2|</v>
      </c>
      <c r="Q416" s="25">
        <f>(VLOOKUP(G416,角色!V:AE,主动技能!F416+4,FALSE))</f>
        <v>3</v>
      </c>
      <c r="R416" s="25">
        <v>0</v>
      </c>
      <c r="S416" s="25">
        <v>0</v>
      </c>
      <c r="T416" s="6" t="str">
        <f t="shared" si="98"/>
        <v/>
      </c>
      <c r="U416" s="6" t="str">
        <f t="shared" si="99"/>
        <v/>
      </c>
      <c r="V416" s="19" t="str">
        <f>VLOOKUP(G416,角色!AW:BC,主动技能!F416+1,FALSE)</f>
        <v>skill_21</v>
      </c>
      <c r="Y416">
        <f t="shared" si="103"/>
        <v>0</v>
      </c>
      <c r="Z416" s="19">
        <f>IF(VLOOKUP(C416,角色!CC:CI,主动技能!F416*2,FALSE)=0,"",VLOOKUP(C416,角色!CC:CI,主动技能!F416*2,FALSE))</f>
        <v>125</v>
      </c>
      <c r="AA416" s="19">
        <f>IF(VLOOKUP(C416,角色!CC:CI,主动技能!F416*2+1,FALSE)=0,0,VLOOKUP(C416,角色!CC:CI,主动技能!F416*2+1,FALSE))</f>
        <v>25</v>
      </c>
      <c r="AB416" s="19">
        <f>IF(INT(VLOOKUP(E416,角色属性概况!I:M,3,FALSE)*AA416/100)=0,"",(INT(VLOOKUP(E416,角色属性概况!I:M,3,FALSE)*AA416/100)))</f>
        <v>5883</v>
      </c>
      <c r="AE416" s="25">
        <f>(VLOOKUP(G416,角色!V:AE,主动技能!F416+7,FALSE))</f>
        <v>1</v>
      </c>
      <c r="AF416" s="19">
        <f>VLOOKUP(F416,对应表!AY:BA,3,FALSE)</f>
        <v>2</v>
      </c>
      <c r="AG416" s="19">
        <f>VLOOKUP(F416,对应表!AY:BA,2,FALSE)</f>
        <v>2</v>
      </c>
      <c r="AH416" s="25" t="str">
        <f>VLOOKUP(F416,特效对应!F:G,2,FALSE)</f>
        <v>attackex</v>
      </c>
      <c r="AJ416">
        <f t="shared" si="106"/>
        <v>10</v>
      </c>
      <c r="AK416" s="2"/>
      <c r="AL416" s="4"/>
      <c r="AQ416" s="6" t="str">
        <f>_xlfn.IFNA(IF(IF($AK416=AQ$5,VLOOKUP(AL416,buff!$K:$L,2,FALSE),"")=0,"",IF($AK416=AQ$5,VLOOKUP(AL416,buff!$K:$L,2,FALSE),"")),"")</f>
        <v/>
      </c>
      <c r="AR416" s="6" t="str">
        <f>_xlfn.IFNA(IF(IF($AK416=AR$5,VLOOKUP(AM416,buff!$K:$L,2,FALSE),"")=0,"",IF($AK416=AR$5,VLOOKUP(AM416,buff!$K:$L,2,FALSE),"")),"")</f>
        <v/>
      </c>
      <c r="AS416" s="6" t="str">
        <f>_xlfn.IFNA(IF(IF($AK416=AS$5,VLOOKUP(AN416,buff!$K:$L,2,FALSE),"")=0,"",IF($AK416=AS$5,VLOOKUP(AN416,buff!$K:$L,2,FALSE),"")),"")</f>
        <v/>
      </c>
      <c r="AT416" s="6" t="str">
        <f>_xlfn.IFNA(IF(IF($AK416=AT$5,VLOOKUP(AO416,buff!$K:$L,2,FALSE),"")=0,"",IF($AK416=AT$5,VLOOKUP(AO416,buff!$K:$L,2,FALSE),"")),"")</f>
        <v/>
      </c>
      <c r="AU416" s="6" t="str">
        <f>_xlfn.IFNA(IF(IF($AK416=AU$5,VLOOKUP(AP416,buff!$K:$L,2,FALSE),"")=0,"",IF($AK416=AU$5,VLOOKUP(AP416,buff!$K:$L,2,FALSE),"")),"")</f>
        <v/>
      </c>
      <c r="AV416" s="6" t="str">
        <f>_xlfn.IFNA(IF(IF($AK416=AV$5,VLOOKUP(AL416,buff!$K:$L,2,FALSE),"")=0,"",IF($AK416=AV$5,VLOOKUP(AL416,buff!$K:$L,2,FALSE),"")),"")</f>
        <v/>
      </c>
      <c r="AW416" s="6" t="str">
        <f>_xlfn.IFNA(IF(IF($AK416=AW$5,VLOOKUP(AM416,buff!$K:$L,2,FALSE),"")=0,"",IF($AK416=AW$5,VLOOKUP(AM416,buff!$K:$L,2,FALSE),"")),"")</f>
        <v/>
      </c>
      <c r="AX416" s="6" t="str">
        <f>_xlfn.IFNA(IF(IF($AK416=AX$5,VLOOKUP(AN416,buff!$K:$L,2,FALSE),"")=0,"",IF($AK416=AX$5,VLOOKUP(AN416,buff!$K:$L,2,FALSE),"")),"")</f>
        <v/>
      </c>
      <c r="AY416" s="6" t="str">
        <f>_xlfn.IFNA(IF(IF($AK416=AY$5,VLOOKUP(AO416,buff!$K:$L,2,FALSE),"")=0,"",IF($AK416=AY$5,VLOOKUP(AO416,buff!$K:$L,2,FALSE),"")),"")</f>
        <v/>
      </c>
      <c r="AZ416" s="6" t="str">
        <f>_xlfn.IFNA(IF(IF($AK416=AZ$5,VLOOKUP(AP416,buff!$K:$L,2,FALSE),"")=0,"",IF($AK416=AZ$5,VLOOKUP(AP416,buff!$K:$L,2,FALSE),"")),"")</f>
        <v/>
      </c>
      <c r="BA416" s="6" t="e">
        <f>VLOOKUP(AL416,buff!$K:$P,6,FALSE)</f>
        <v>#N/A</v>
      </c>
      <c r="BB416" s="6" t="e">
        <f>VLOOKUP(AM416,buff!$K:$P,6,FALSE)</f>
        <v>#N/A</v>
      </c>
      <c r="BC416" s="6" t="e">
        <f>VLOOKUP(AN416,buff!$K:$P,6,FALSE)</f>
        <v>#N/A</v>
      </c>
      <c r="BD416">
        <f t="shared" si="107"/>
        <v>3</v>
      </c>
      <c r="BE416">
        <f t="shared" si="108"/>
        <v>2</v>
      </c>
      <c r="BF416" s="22">
        <f t="shared" si="109"/>
        <v>100703</v>
      </c>
    </row>
    <row r="417" spans="1:58" x14ac:dyDescent="0.15">
      <c r="A417" t="str">
        <f t="shared" si="97"/>
        <v>艾德蒙主动技能3等级11</v>
      </c>
      <c r="B417" s="8">
        <f t="shared" si="104"/>
        <v>10070311</v>
      </c>
      <c r="C417" s="8" t="str">
        <f>VLOOKUP(G417,角色!A:B,2,FALSE)</f>
        <v>艾德蒙</v>
      </c>
      <c r="D417" s="8" t="str">
        <f t="shared" si="105"/>
        <v>主动技能3</v>
      </c>
      <c r="E417" s="8">
        <f t="shared" si="110"/>
        <v>11</v>
      </c>
      <c r="F417" s="8">
        <f t="shared" si="111"/>
        <v>3</v>
      </c>
      <c r="G417" s="8">
        <f t="shared" si="112"/>
        <v>7</v>
      </c>
      <c r="H417" s="4" t="s">
        <v>942</v>
      </c>
      <c r="I417" s="20" t="str">
        <f t="shared" si="96"/>
        <v>对敌方全体攻击，造成125%攻击力（+8380）点伤害。</v>
      </c>
      <c r="J417" s="4" t="s">
        <v>277</v>
      </c>
      <c r="K417" s="1" t="s">
        <v>104</v>
      </c>
      <c r="L417" s="4" t="s">
        <v>108</v>
      </c>
      <c r="M417" s="4"/>
      <c r="N417" s="4">
        <v>100</v>
      </c>
      <c r="O417" s="20">
        <f>VLOOKUP(L417,对应表!BK:BL,2,FALSE)</f>
        <v>100</v>
      </c>
      <c r="P417" s="25" t="str">
        <f>_xlfn.IFNA(VLOOKUP(G417,角色!V:AE,主动技能!F417+1,FALSE),"")</f>
        <v>||eff_nuyankuangji_2|</v>
      </c>
      <c r="Q417" s="25">
        <f>(VLOOKUP(G417,角色!V:AE,主动技能!F417+4,FALSE))</f>
        <v>3</v>
      </c>
      <c r="R417" s="25">
        <v>0</v>
      </c>
      <c r="S417" s="25">
        <v>0</v>
      </c>
      <c r="T417" s="6" t="str">
        <f t="shared" si="98"/>
        <v/>
      </c>
      <c r="U417" s="6" t="str">
        <f t="shared" si="99"/>
        <v/>
      </c>
      <c r="V417" s="19" t="str">
        <f>VLOOKUP(G417,角色!AW:BC,主动技能!F417+1,FALSE)</f>
        <v>skill_21</v>
      </c>
      <c r="Y417">
        <f t="shared" si="103"/>
        <v>0</v>
      </c>
      <c r="Z417" s="19">
        <f>IF(VLOOKUP(C417,角色!CC:CI,主动技能!F417*2,FALSE)=0,"",VLOOKUP(C417,角色!CC:CI,主动技能!F417*2,FALSE))</f>
        <v>125</v>
      </c>
      <c r="AA417" s="19">
        <f>IF(VLOOKUP(C417,角色!CC:CI,主动技能!F417*2+1,FALSE)=0,0,VLOOKUP(C417,角色!CC:CI,主动技能!F417*2+1,FALSE))</f>
        <v>25</v>
      </c>
      <c r="AB417" s="19">
        <f>IF(INT(VLOOKUP(E417,角色属性概况!I:M,3,FALSE)*AA417/100)=0,"",(INT(VLOOKUP(E417,角色属性概况!I:M,3,FALSE)*AA417/100)))</f>
        <v>8380</v>
      </c>
      <c r="AE417" s="25">
        <f>(VLOOKUP(G417,角色!V:AE,主动技能!F417+7,FALSE))</f>
        <v>1</v>
      </c>
      <c r="AF417" s="19">
        <f>VLOOKUP(F417,对应表!AY:BA,3,FALSE)</f>
        <v>2</v>
      </c>
      <c r="AG417" s="19">
        <f>VLOOKUP(F417,对应表!AY:BA,2,FALSE)</f>
        <v>2</v>
      </c>
      <c r="AH417" s="25" t="str">
        <f>VLOOKUP(F417,特效对应!F:G,2,FALSE)</f>
        <v>attackex</v>
      </c>
      <c r="AJ417">
        <f t="shared" si="106"/>
        <v>11</v>
      </c>
      <c r="AK417" s="2"/>
      <c r="AL417" s="4"/>
      <c r="AQ417" s="6" t="str">
        <f>_xlfn.IFNA(IF(IF($AK417=AQ$5,VLOOKUP(AL417,buff!$K:$L,2,FALSE),"")=0,"",IF($AK417=AQ$5,VLOOKUP(AL417,buff!$K:$L,2,FALSE),"")),"")</f>
        <v/>
      </c>
      <c r="AR417" s="6" t="str">
        <f>_xlfn.IFNA(IF(IF($AK417=AR$5,VLOOKUP(AM417,buff!$K:$L,2,FALSE),"")=0,"",IF($AK417=AR$5,VLOOKUP(AM417,buff!$K:$L,2,FALSE),"")),"")</f>
        <v/>
      </c>
      <c r="AS417" s="6" t="str">
        <f>_xlfn.IFNA(IF(IF($AK417=AS$5,VLOOKUP(AN417,buff!$K:$L,2,FALSE),"")=0,"",IF($AK417=AS$5,VLOOKUP(AN417,buff!$K:$L,2,FALSE),"")),"")</f>
        <v/>
      </c>
      <c r="AT417" s="6" t="str">
        <f>_xlfn.IFNA(IF(IF($AK417=AT$5,VLOOKUP(AO417,buff!$K:$L,2,FALSE),"")=0,"",IF($AK417=AT$5,VLOOKUP(AO417,buff!$K:$L,2,FALSE),"")),"")</f>
        <v/>
      </c>
      <c r="AU417" s="6" t="str">
        <f>_xlfn.IFNA(IF(IF($AK417=AU$5,VLOOKUP(AP417,buff!$K:$L,2,FALSE),"")=0,"",IF($AK417=AU$5,VLOOKUP(AP417,buff!$K:$L,2,FALSE),"")),"")</f>
        <v/>
      </c>
      <c r="AV417" s="6" t="str">
        <f>_xlfn.IFNA(IF(IF($AK417=AV$5,VLOOKUP(AL417,buff!$K:$L,2,FALSE),"")=0,"",IF($AK417=AV$5,VLOOKUP(AL417,buff!$K:$L,2,FALSE),"")),"")</f>
        <v/>
      </c>
      <c r="AW417" s="6" t="str">
        <f>_xlfn.IFNA(IF(IF($AK417=AW$5,VLOOKUP(AM417,buff!$K:$L,2,FALSE),"")=0,"",IF($AK417=AW$5,VLOOKUP(AM417,buff!$K:$L,2,FALSE),"")),"")</f>
        <v/>
      </c>
      <c r="AX417" s="6" t="str">
        <f>_xlfn.IFNA(IF(IF($AK417=AX$5,VLOOKUP(AN417,buff!$K:$L,2,FALSE),"")=0,"",IF($AK417=AX$5,VLOOKUP(AN417,buff!$K:$L,2,FALSE),"")),"")</f>
        <v/>
      </c>
      <c r="AY417" s="6" t="str">
        <f>_xlfn.IFNA(IF(IF($AK417=AY$5,VLOOKUP(AO417,buff!$K:$L,2,FALSE),"")=0,"",IF($AK417=AY$5,VLOOKUP(AO417,buff!$K:$L,2,FALSE),"")),"")</f>
        <v/>
      </c>
      <c r="AZ417" s="6" t="str">
        <f>_xlfn.IFNA(IF(IF($AK417=AZ$5,VLOOKUP(AP417,buff!$K:$L,2,FALSE),"")=0,"",IF($AK417=AZ$5,VLOOKUP(AP417,buff!$K:$L,2,FALSE),"")),"")</f>
        <v/>
      </c>
      <c r="BA417" s="6" t="e">
        <f>VLOOKUP(AL417,buff!$K:$P,6,FALSE)</f>
        <v>#N/A</v>
      </c>
      <c r="BB417" s="6" t="e">
        <f>VLOOKUP(AM417,buff!$K:$P,6,FALSE)</f>
        <v>#N/A</v>
      </c>
      <c r="BC417" s="6" t="e">
        <f>VLOOKUP(AN417,buff!$K:$P,6,FALSE)</f>
        <v>#N/A</v>
      </c>
      <c r="BD417">
        <f t="shared" si="107"/>
        <v>3</v>
      </c>
      <c r="BE417">
        <f t="shared" si="108"/>
        <v>2</v>
      </c>
      <c r="BF417" s="22">
        <f t="shared" si="109"/>
        <v>100703</v>
      </c>
    </row>
    <row r="418" spans="1:58" x14ac:dyDescent="0.15">
      <c r="A418" t="str">
        <f t="shared" si="97"/>
        <v>艾德蒙主动技能3等级12</v>
      </c>
      <c r="B418" s="8">
        <f t="shared" si="104"/>
        <v>10070312</v>
      </c>
      <c r="C418" s="8" t="str">
        <f>VLOOKUP(G418,角色!A:B,2,FALSE)</f>
        <v>艾德蒙</v>
      </c>
      <c r="D418" s="8" t="str">
        <f t="shared" si="105"/>
        <v>主动技能3</v>
      </c>
      <c r="E418" s="8">
        <f t="shared" si="110"/>
        <v>12</v>
      </c>
      <c r="F418" s="8">
        <f t="shared" si="111"/>
        <v>3</v>
      </c>
      <c r="G418" s="8">
        <f t="shared" si="112"/>
        <v>7</v>
      </c>
      <c r="H418" s="4" t="s">
        <v>942</v>
      </c>
      <c r="I418" s="20" t="str">
        <f t="shared" si="96"/>
        <v>对敌方全体攻击，造成125%攻击力（+11915）点伤害。</v>
      </c>
      <c r="J418" s="4" t="s">
        <v>277</v>
      </c>
      <c r="K418" s="1" t="s">
        <v>104</v>
      </c>
      <c r="L418" s="4" t="s">
        <v>108</v>
      </c>
      <c r="M418" s="4"/>
      <c r="N418" s="4">
        <v>100</v>
      </c>
      <c r="O418" s="20">
        <f>VLOOKUP(L418,对应表!BK:BL,2,FALSE)</f>
        <v>100</v>
      </c>
      <c r="P418" s="25" t="str">
        <f>_xlfn.IFNA(VLOOKUP(G418,角色!V:AE,主动技能!F418+1,FALSE),"")</f>
        <v>||eff_nuyankuangji_2|</v>
      </c>
      <c r="Q418" s="25">
        <f>(VLOOKUP(G418,角色!V:AE,主动技能!F418+4,FALSE))</f>
        <v>3</v>
      </c>
      <c r="R418" s="25">
        <v>0</v>
      </c>
      <c r="S418" s="25">
        <v>0</v>
      </c>
      <c r="T418" s="6" t="str">
        <f t="shared" si="98"/>
        <v/>
      </c>
      <c r="U418" s="6" t="str">
        <f t="shared" si="99"/>
        <v/>
      </c>
      <c r="V418" s="19" t="str">
        <f>VLOOKUP(G418,角色!AW:BC,主动技能!F418+1,FALSE)</f>
        <v>skill_21</v>
      </c>
      <c r="Y418">
        <f t="shared" si="103"/>
        <v>0</v>
      </c>
      <c r="Z418" s="19">
        <f>IF(VLOOKUP(C418,角色!CC:CI,主动技能!F418*2,FALSE)=0,"",VLOOKUP(C418,角色!CC:CI,主动技能!F418*2,FALSE))</f>
        <v>125</v>
      </c>
      <c r="AA418" s="19">
        <f>IF(VLOOKUP(C418,角色!CC:CI,主动技能!F418*2+1,FALSE)=0,0,VLOOKUP(C418,角色!CC:CI,主动技能!F418*2+1,FALSE))</f>
        <v>25</v>
      </c>
      <c r="AB418" s="19">
        <f>IF(INT(VLOOKUP(E418,角色属性概况!I:M,3,FALSE)*AA418/100)=0,"",(INT(VLOOKUP(E418,角色属性概况!I:M,3,FALSE)*AA418/100)))</f>
        <v>11915</v>
      </c>
      <c r="AE418" s="25">
        <f>(VLOOKUP(G418,角色!V:AE,主动技能!F418+7,FALSE))</f>
        <v>1</v>
      </c>
      <c r="AF418" s="19">
        <f>VLOOKUP(F418,对应表!AY:BA,3,FALSE)</f>
        <v>2</v>
      </c>
      <c r="AG418" s="19">
        <f>VLOOKUP(F418,对应表!AY:BA,2,FALSE)</f>
        <v>2</v>
      </c>
      <c r="AH418" s="25" t="str">
        <f>VLOOKUP(F418,特效对应!F:G,2,FALSE)</f>
        <v>attackex</v>
      </c>
      <c r="AJ418">
        <f t="shared" si="106"/>
        <v>12</v>
      </c>
      <c r="AK418" s="2"/>
      <c r="AL418" s="4"/>
      <c r="AQ418" s="6" t="str">
        <f>_xlfn.IFNA(IF(IF($AK418=AQ$5,VLOOKUP(AL418,buff!$K:$L,2,FALSE),"")=0,"",IF($AK418=AQ$5,VLOOKUP(AL418,buff!$K:$L,2,FALSE),"")),"")</f>
        <v/>
      </c>
      <c r="AR418" s="6" t="str">
        <f>_xlfn.IFNA(IF(IF($AK418=AR$5,VLOOKUP(AM418,buff!$K:$L,2,FALSE),"")=0,"",IF($AK418=AR$5,VLOOKUP(AM418,buff!$K:$L,2,FALSE),"")),"")</f>
        <v/>
      </c>
      <c r="AS418" s="6" t="str">
        <f>_xlfn.IFNA(IF(IF($AK418=AS$5,VLOOKUP(AN418,buff!$K:$L,2,FALSE),"")=0,"",IF($AK418=AS$5,VLOOKUP(AN418,buff!$K:$L,2,FALSE),"")),"")</f>
        <v/>
      </c>
      <c r="AT418" s="6" t="str">
        <f>_xlfn.IFNA(IF(IF($AK418=AT$5,VLOOKUP(AO418,buff!$K:$L,2,FALSE),"")=0,"",IF($AK418=AT$5,VLOOKUP(AO418,buff!$K:$L,2,FALSE),"")),"")</f>
        <v/>
      </c>
      <c r="AU418" s="6" t="str">
        <f>_xlfn.IFNA(IF(IF($AK418=AU$5,VLOOKUP(AP418,buff!$K:$L,2,FALSE),"")=0,"",IF($AK418=AU$5,VLOOKUP(AP418,buff!$K:$L,2,FALSE),"")),"")</f>
        <v/>
      </c>
      <c r="AV418" s="6" t="str">
        <f>_xlfn.IFNA(IF(IF($AK418=AV$5,VLOOKUP(AL418,buff!$K:$L,2,FALSE),"")=0,"",IF($AK418=AV$5,VLOOKUP(AL418,buff!$K:$L,2,FALSE),"")),"")</f>
        <v/>
      </c>
      <c r="AW418" s="6" t="str">
        <f>_xlfn.IFNA(IF(IF($AK418=AW$5,VLOOKUP(AM418,buff!$K:$L,2,FALSE),"")=0,"",IF($AK418=AW$5,VLOOKUP(AM418,buff!$K:$L,2,FALSE),"")),"")</f>
        <v/>
      </c>
      <c r="AX418" s="6" t="str">
        <f>_xlfn.IFNA(IF(IF($AK418=AX$5,VLOOKUP(AN418,buff!$K:$L,2,FALSE),"")=0,"",IF($AK418=AX$5,VLOOKUP(AN418,buff!$K:$L,2,FALSE),"")),"")</f>
        <v/>
      </c>
      <c r="AY418" s="6" t="str">
        <f>_xlfn.IFNA(IF(IF($AK418=AY$5,VLOOKUP(AO418,buff!$K:$L,2,FALSE),"")=0,"",IF($AK418=AY$5,VLOOKUP(AO418,buff!$K:$L,2,FALSE),"")),"")</f>
        <v/>
      </c>
      <c r="AZ418" s="6" t="str">
        <f>_xlfn.IFNA(IF(IF($AK418=AZ$5,VLOOKUP(AP418,buff!$K:$L,2,FALSE),"")=0,"",IF($AK418=AZ$5,VLOOKUP(AP418,buff!$K:$L,2,FALSE),"")),"")</f>
        <v/>
      </c>
      <c r="BA418" s="6" t="e">
        <f>VLOOKUP(AL418,buff!$K:$P,6,FALSE)</f>
        <v>#N/A</v>
      </c>
      <c r="BB418" s="6" t="e">
        <f>VLOOKUP(AM418,buff!$K:$P,6,FALSE)</f>
        <v>#N/A</v>
      </c>
      <c r="BC418" s="6" t="e">
        <f>VLOOKUP(AN418,buff!$K:$P,6,FALSE)</f>
        <v>#N/A</v>
      </c>
      <c r="BD418">
        <f t="shared" si="107"/>
        <v>3</v>
      </c>
      <c r="BE418">
        <f t="shared" si="108"/>
        <v>2</v>
      </c>
      <c r="BF418" s="22">
        <f t="shared" si="109"/>
        <v>100703</v>
      </c>
    </row>
    <row r="419" spans="1:58" x14ac:dyDescent="0.15">
      <c r="A419" t="str">
        <f t="shared" si="97"/>
        <v>艾德蒙主动技能3等级13</v>
      </c>
      <c r="B419" s="8">
        <f t="shared" si="104"/>
        <v>10070313</v>
      </c>
      <c r="C419" s="8" t="str">
        <f>VLOOKUP(G419,角色!A:B,2,FALSE)</f>
        <v>艾德蒙</v>
      </c>
      <c r="D419" s="8" t="str">
        <f t="shared" si="105"/>
        <v>主动技能3</v>
      </c>
      <c r="E419" s="8">
        <f t="shared" si="110"/>
        <v>13</v>
      </c>
      <c r="F419" s="8">
        <f t="shared" si="111"/>
        <v>3</v>
      </c>
      <c r="G419" s="8">
        <f t="shared" si="112"/>
        <v>7</v>
      </c>
      <c r="H419" s="4" t="s">
        <v>942</v>
      </c>
      <c r="I419" s="20" t="str">
        <f t="shared" si="96"/>
        <v>对敌方全体攻击，造成125%攻击力（+16919）点伤害。</v>
      </c>
      <c r="J419" s="4" t="s">
        <v>277</v>
      </c>
      <c r="K419" s="1" t="s">
        <v>104</v>
      </c>
      <c r="L419" s="4" t="s">
        <v>108</v>
      </c>
      <c r="M419" s="4"/>
      <c r="N419" s="4">
        <v>100</v>
      </c>
      <c r="O419" s="20">
        <f>VLOOKUP(L419,对应表!BK:BL,2,FALSE)</f>
        <v>100</v>
      </c>
      <c r="P419" s="25" t="str">
        <f>_xlfn.IFNA(VLOOKUP(G419,角色!V:AE,主动技能!F419+1,FALSE),"")</f>
        <v>||eff_nuyankuangji_2|</v>
      </c>
      <c r="Q419" s="25">
        <f>(VLOOKUP(G419,角色!V:AE,主动技能!F419+4,FALSE))</f>
        <v>3</v>
      </c>
      <c r="R419" s="25">
        <v>0</v>
      </c>
      <c r="S419" s="25">
        <v>0</v>
      </c>
      <c r="T419" s="6" t="str">
        <f t="shared" si="98"/>
        <v/>
      </c>
      <c r="U419" s="6" t="str">
        <f t="shared" si="99"/>
        <v/>
      </c>
      <c r="V419" s="19" t="str">
        <f>VLOOKUP(G419,角色!AW:BC,主动技能!F419+1,FALSE)</f>
        <v>skill_21</v>
      </c>
      <c r="Y419">
        <f t="shared" si="103"/>
        <v>0</v>
      </c>
      <c r="Z419" s="19">
        <f>IF(VLOOKUP(C419,角色!CC:CI,主动技能!F419*2,FALSE)=0,"",VLOOKUP(C419,角色!CC:CI,主动技能!F419*2,FALSE))</f>
        <v>125</v>
      </c>
      <c r="AA419" s="19">
        <f>IF(VLOOKUP(C419,角色!CC:CI,主动技能!F419*2+1,FALSE)=0,0,VLOOKUP(C419,角色!CC:CI,主动技能!F419*2+1,FALSE))</f>
        <v>25</v>
      </c>
      <c r="AB419" s="19">
        <f>IF(INT(VLOOKUP(E419,角色属性概况!I:M,3,FALSE)*AA419/100)=0,"",(INT(VLOOKUP(E419,角色属性概况!I:M,3,FALSE)*AA419/100)))</f>
        <v>16919</v>
      </c>
      <c r="AE419" s="25">
        <f>(VLOOKUP(G419,角色!V:AE,主动技能!F419+7,FALSE))</f>
        <v>1</v>
      </c>
      <c r="AF419" s="19">
        <f>VLOOKUP(F419,对应表!AY:BA,3,FALSE)</f>
        <v>2</v>
      </c>
      <c r="AG419" s="19">
        <f>VLOOKUP(F419,对应表!AY:BA,2,FALSE)</f>
        <v>2</v>
      </c>
      <c r="AH419" s="25" t="str">
        <f>VLOOKUP(F419,特效对应!F:G,2,FALSE)</f>
        <v>attackex</v>
      </c>
      <c r="AJ419">
        <f t="shared" si="106"/>
        <v>13</v>
      </c>
      <c r="AK419" s="2"/>
      <c r="AL419" s="4"/>
      <c r="AQ419" s="6" t="str">
        <f>_xlfn.IFNA(IF(IF($AK419=AQ$5,VLOOKUP(AL419,buff!$K:$L,2,FALSE),"")=0,"",IF($AK419=AQ$5,VLOOKUP(AL419,buff!$K:$L,2,FALSE),"")),"")</f>
        <v/>
      </c>
      <c r="AR419" s="6" t="str">
        <f>_xlfn.IFNA(IF(IF($AK419=AR$5,VLOOKUP(AM419,buff!$K:$L,2,FALSE),"")=0,"",IF($AK419=AR$5,VLOOKUP(AM419,buff!$K:$L,2,FALSE),"")),"")</f>
        <v/>
      </c>
      <c r="AS419" s="6" t="str">
        <f>_xlfn.IFNA(IF(IF($AK419=AS$5,VLOOKUP(AN419,buff!$K:$L,2,FALSE),"")=0,"",IF($AK419=AS$5,VLOOKUP(AN419,buff!$K:$L,2,FALSE),"")),"")</f>
        <v/>
      </c>
      <c r="AT419" s="6" t="str">
        <f>_xlfn.IFNA(IF(IF($AK419=AT$5,VLOOKUP(AO419,buff!$K:$L,2,FALSE),"")=0,"",IF($AK419=AT$5,VLOOKUP(AO419,buff!$K:$L,2,FALSE),"")),"")</f>
        <v/>
      </c>
      <c r="AU419" s="6" t="str">
        <f>_xlfn.IFNA(IF(IF($AK419=AU$5,VLOOKUP(AP419,buff!$K:$L,2,FALSE),"")=0,"",IF($AK419=AU$5,VLOOKUP(AP419,buff!$K:$L,2,FALSE),"")),"")</f>
        <v/>
      </c>
      <c r="AV419" s="6" t="str">
        <f>_xlfn.IFNA(IF(IF($AK419=AV$5,VLOOKUP(AL419,buff!$K:$L,2,FALSE),"")=0,"",IF($AK419=AV$5,VLOOKUP(AL419,buff!$K:$L,2,FALSE),"")),"")</f>
        <v/>
      </c>
      <c r="AW419" s="6" t="str">
        <f>_xlfn.IFNA(IF(IF($AK419=AW$5,VLOOKUP(AM419,buff!$K:$L,2,FALSE),"")=0,"",IF($AK419=AW$5,VLOOKUP(AM419,buff!$K:$L,2,FALSE),"")),"")</f>
        <v/>
      </c>
      <c r="AX419" s="6" t="str">
        <f>_xlfn.IFNA(IF(IF($AK419=AX$5,VLOOKUP(AN419,buff!$K:$L,2,FALSE),"")=0,"",IF($AK419=AX$5,VLOOKUP(AN419,buff!$K:$L,2,FALSE),"")),"")</f>
        <v/>
      </c>
      <c r="AY419" s="6" t="str">
        <f>_xlfn.IFNA(IF(IF($AK419=AY$5,VLOOKUP(AO419,buff!$K:$L,2,FALSE),"")=0,"",IF($AK419=AY$5,VLOOKUP(AO419,buff!$K:$L,2,FALSE),"")),"")</f>
        <v/>
      </c>
      <c r="AZ419" s="6" t="str">
        <f>_xlfn.IFNA(IF(IF($AK419=AZ$5,VLOOKUP(AP419,buff!$K:$L,2,FALSE),"")=0,"",IF($AK419=AZ$5,VLOOKUP(AP419,buff!$K:$L,2,FALSE),"")),"")</f>
        <v/>
      </c>
      <c r="BA419" s="6" t="e">
        <f>VLOOKUP(AL419,buff!$K:$P,6,FALSE)</f>
        <v>#N/A</v>
      </c>
      <c r="BB419" s="6" t="e">
        <f>VLOOKUP(AM419,buff!$K:$P,6,FALSE)</f>
        <v>#N/A</v>
      </c>
      <c r="BC419" s="6" t="e">
        <f>VLOOKUP(AN419,buff!$K:$P,6,FALSE)</f>
        <v>#N/A</v>
      </c>
      <c r="BD419">
        <f t="shared" si="107"/>
        <v>3</v>
      </c>
      <c r="BE419">
        <f t="shared" si="108"/>
        <v>2</v>
      </c>
      <c r="BF419" s="22">
        <f t="shared" si="109"/>
        <v>100703</v>
      </c>
    </row>
    <row r="420" spans="1:58" x14ac:dyDescent="0.15">
      <c r="A420" t="str">
        <f t="shared" si="97"/>
        <v>艾德蒙主动技能3等级14</v>
      </c>
      <c r="B420" s="8">
        <f t="shared" si="104"/>
        <v>10070314</v>
      </c>
      <c r="C420" s="8" t="str">
        <f>VLOOKUP(G420,角色!A:B,2,FALSE)</f>
        <v>艾德蒙</v>
      </c>
      <c r="D420" s="8" t="str">
        <f t="shared" si="105"/>
        <v>主动技能3</v>
      </c>
      <c r="E420" s="8">
        <f t="shared" si="110"/>
        <v>14</v>
      </c>
      <c r="F420" s="8">
        <f t="shared" si="111"/>
        <v>3</v>
      </c>
      <c r="G420" s="8">
        <f t="shared" si="112"/>
        <v>7</v>
      </c>
      <c r="H420" s="4" t="s">
        <v>942</v>
      </c>
      <c r="I420" s="20" t="str">
        <f t="shared" si="96"/>
        <v>对敌方全体攻击，造成125%攻击力（+24004）点伤害。</v>
      </c>
      <c r="J420" s="4" t="s">
        <v>277</v>
      </c>
      <c r="K420" s="1" t="s">
        <v>104</v>
      </c>
      <c r="L420" s="4" t="s">
        <v>108</v>
      </c>
      <c r="M420" s="4"/>
      <c r="N420" s="4">
        <v>100</v>
      </c>
      <c r="O420" s="20">
        <f>VLOOKUP(L420,对应表!BK:BL,2,FALSE)</f>
        <v>100</v>
      </c>
      <c r="P420" s="25" t="str">
        <f>_xlfn.IFNA(VLOOKUP(G420,角色!V:AE,主动技能!F420+1,FALSE),"")</f>
        <v>||eff_nuyankuangji_2|</v>
      </c>
      <c r="Q420" s="25">
        <f>(VLOOKUP(G420,角色!V:AE,主动技能!F420+4,FALSE))</f>
        <v>3</v>
      </c>
      <c r="R420" s="25">
        <v>0</v>
      </c>
      <c r="S420" s="25">
        <v>0</v>
      </c>
      <c r="T420" s="6" t="str">
        <f t="shared" si="98"/>
        <v/>
      </c>
      <c r="U420" s="6" t="str">
        <f t="shared" si="99"/>
        <v/>
      </c>
      <c r="V420" s="19" t="str">
        <f>VLOOKUP(G420,角色!AW:BC,主动技能!F420+1,FALSE)</f>
        <v>skill_21</v>
      </c>
      <c r="Y420">
        <f t="shared" si="103"/>
        <v>0</v>
      </c>
      <c r="Z420" s="19">
        <f>IF(VLOOKUP(C420,角色!CC:CI,主动技能!F420*2,FALSE)=0,"",VLOOKUP(C420,角色!CC:CI,主动技能!F420*2,FALSE))</f>
        <v>125</v>
      </c>
      <c r="AA420" s="19">
        <f>IF(VLOOKUP(C420,角色!CC:CI,主动技能!F420*2+1,FALSE)=0,0,VLOOKUP(C420,角色!CC:CI,主动技能!F420*2+1,FALSE))</f>
        <v>25</v>
      </c>
      <c r="AB420" s="19">
        <f>IF(INT(VLOOKUP(E420,角色属性概况!I:M,3,FALSE)*AA420/100)=0,"",(INT(VLOOKUP(E420,角色属性概况!I:M,3,FALSE)*AA420/100)))</f>
        <v>24004</v>
      </c>
      <c r="AE420" s="25">
        <f>(VLOOKUP(G420,角色!V:AE,主动技能!F420+7,FALSE))</f>
        <v>1</v>
      </c>
      <c r="AF420" s="19">
        <f>VLOOKUP(F420,对应表!AY:BA,3,FALSE)</f>
        <v>2</v>
      </c>
      <c r="AG420" s="19">
        <f>VLOOKUP(F420,对应表!AY:BA,2,FALSE)</f>
        <v>2</v>
      </c>
      <c r="AH420" s="25" t="str">
        <f>VLOOKUP(F420,特效对应!F:G,2,FALSE)</f>
        <v>attackex</v>
      </c>
      <c r="AJ420">
        <f t="shared" si="106"/>
        <v>14</v>
      </c>
      <c r="AK420" s="2"/>
      <c r="AL420" s="4"/>
      <c r="AQ420" s="6" t="str">
        <f>_xlfn.IFNA(IF(IF($AK420=AQ$5,VLOOKUP(AL420,buff!$K:$L,2,FALSE),"")=0,"",IF($AK420=AQ$5,VLOOKUP(AL420,buff!$K:$L,2,FALSE),"")),"")</f>
        <v/>
      </c>
      <c r="AR420" s="6" t="str">
        <f>_xlfn.IFNA(IF(IF($AK420=AR$5,VLOOKUP(AM420,buff!$K:$L,2,FALSE),"")=0,"",IF($AK420=AR$5,VLOOKUP(AM420,buff!$K:$L,2,FALSE),"")),"")</f>
        <v/>
      </c>
      <c r="AS420" s="6" t="str">
        <f>_xlfn.IFNA(IF(IF($AK420=AS$5,VLOOKUP(AN420,buff!$K:$L,2,FALSE),"")=0,"",IF($AK420=AS$5,VLOOKUP(AN420,buff!$K:$L,2,FALSE),"")),"")</f>
        <v/>
      </c>
      <c r="AT420" s="6" t="str">
        <f>_xlfn.IFNA(IF(IF($AK420=AT$5,VLOOKUP(AO420,buff!$K:$L,2,FALSE),"")=0,"",IF($AK420=AT$5,VLOOKUP(AO420,buff!$K:$L,2,FALSE),"")),"")</f>
        <v/>
      </c>
      <c r="AU420" s="6" t="str">
        <f>_xlfn.IFNA(IF(IF($AK420=AU$5,VLOOKUP(AP420,buff!$K:$L,2,FALSE),"")=0,"",IF($AK420=AU$5,VLOOKUP(AP420,buff!$K:$L,2,FALSE),"")),"")</f>
        <v/>
      </c>
      <c r="AV420" s="6" t="str">
        <f>_xlfn.IFNA(IF(IF($AK420=AV$5,VLOOKUP(AL420,buff!$K:$L,2,FALSE),"")=0,"",IF($AK420=AV$5,VLOOKUP(AL420,buff!$K:$L,2,FALSE),"")),"")</f>
        <v/>
      </c>
      <c r="AW420" s="6" t="str">
        <f>_xlfn.IFNA(IF(IF($AK420=AW$5,VLOOKUP(AM420,buff!$K:$L,2,FALSE),"")=0,"",IF($AK420=AW$5,VLOOKUP(AM420,buff!$K:$L,2,FALSE),"")),"")</f>
        <v/>
      </c>
      <c r="AX420" s="6" t="str">
        <f>_xlfn.IFNA(IF(IF($AK420=AX$5,VLOOKUP(AN420,buff!$K:$L,2,FALSE),"")=0,"",IF($AK420=AX$5,VLOOKUP(AN420,buff!$K:$L,2,FALSE),"")),"")</f>
        <v/>
      </c>
      <c r="AY420" s="6" t="str">
        <f>_xlfn.IFNA(IF(IF($AK420=AY$5,VLOOKUP(AO420,buff!$K:$L,2,FALSE),"")=0,"",IF($AK420=AY$5,VLOOKUP(AO420,buff!$K:$L,2,FALSE),"")),"")</f>
        <v/>
      </c>
      <c r="AZ420" s="6" t="str">
        <f>_xlfn.IFNA(IF(IF($AK420=AZ$5,VLOOKUP(AP420,buff!$K:$L,2,FALSE),"")=0,"",IF($AK420=AZ$5,VLOOKUP(AP420,buff!$K:$L,2,FALSE),"")),"")</f>
        <v/>
      </c>
      <c r="BA420" s="6" t="e">
        <f>VLOOKUP(AL420,buff!$K:$P,6,FALSE)</f>
        <v>#N/A</v>
      </c>
      <c r="BB420" s="6" t="e">
        <f>VLOOKUP(AM420,buff!$K:$P,6,FALSE)</f>
        <v>#N/A</v>
      </c>
      <c r="BC420" s="6" t="e">
        <f>VLOOKUP(AN420,buff!$K:$P,6,FALSE)</f>
        <v>#N/A</v>
      </c>
      <c r="BD420">
        <f t="shared" si="107"/>
        <v>3</v>
      </c>
      <c r="BE420">
        <f t="shared" si="108"/>
        <v>2</v>
      </c>
      <c r="BF420" s="22">
        <f t="shared" si="109"/>
        <v>100703</v>
      </c>
    </row>
    <row r="421" spans="1:58" x14ac:dyDescent="0.15">
      <c r="A421" t="str">
        <f t="shared" si="97"/>
        <v>艾德蒙主动技能3等级15</v>
      </c>
      <c r="B421" s="8">
        <f t="shared" si="104"/>
        <v>10070315</v>
      </c>
      <c r="C421" s="8" t="str">
        <f>VLOOKUP(G421,角色!A:B,2,FALSE)</f>
        <v>艾德蒙</v>
      </c>
      <c r="D421" s="8" t="str">
        <f t="shared" si="105"/>
        <v>主动技能3</v>
      </c>
      <c r="E421" s="8">
        <f t="shared" si="110"/>
        <v>15</v>
      </c>
      <c r="F421" s="8">
        <f t="shared" si="111"/>
        <v>3</v>
      </c>
      <c r="G421" s="8">
        <f t="shared" si="112"/>
        <v>7</v>
      </c>
      <c r="H421" s="4" t="s">
        <v>942</v>
      </c>
      <c r="I421" s="20" t="str">
        <f t="shared" si="96"/>
        <v>对敌方全体攻击，造成125%攻击力（+34033）点伤害。</v>
      </c>
      <c r="J421" s="4" t="s">
        <v>277</v>
      </c>
      <c r="K421" s="1" t="s">
        <v>104</v>
      </c>
      <c r="L421" s="4" t="s">
        <v>108</v>
      </c>
      <c r="M421" s="4"/>
      <c r="N421" s="4">
        <v>100</v>
      </c>
      <c r="O421" s="20">
        <f>VLOOKUP(L421,对应表!BK:BL,2,FALSE)</f>
        <v>100</v>
      </c>
      <c r="P421" s="25" t="str">
        <f>_xlfn.IFNA(VLOOKUP(G421,角色!V:AE,主动技能!F421+1,FALSE),"")</f>
        <v>||eff_nuyankuangji_2|</v>
      </c>
      <c r="Q421" s="25">
        <f>(VLOOKUP(G421,角色!V:AE,主动技能!F421+4,FALSE))</f>
        <v>3</v>
      </c>
      <c r="R421" s="25">
        <v>0</v>
      </c>
      <c r="S421" s="25">
        <v>0</v>
      </c>
      <c r="T421" s="6" t="str">
        <f t="shared" si="98"/>
        <v/>
      </c>
      <c r="U421" s="6" t="str">
        <f t="shared" si="99"/>
        <v/>
      </c>
      <c r="V421" s="19" t="str">
        <f>VLOOKUP(G421,角色!AW:BC,主动技能!F421+1,FALSE)</f>
        <v>skill_21</v>
      </c>
      <c r="Y421">
        <f t="shared" si="103"/>
        <v>0</v>
      </c>
      <c r="Z421" s="19">
        <f>IF(VLOOKUP(C421,角色!CC:CI,主动技能!F421*2,FALSE)=0,"",VLOOKUP(C421,角色!CC:CI,主动技能!F421*2,FALSE))</f>
        <v>125</v>
      </c>
      <c r="AA421" s="19">
        <f>IF(VLOOKUP(C421,角色!CC:CI,主动技能!F421*2+1,FALSE)=0,0,VLOOKUP(C421,角色!CC:CI,主动技能!F421*2+1,FALSE))</f>
        <v>25</v>
      </c>
      <c r="AB421" s="19">
        <f>IF(INT(VLOOKUP(E421,角色属性概况!I:M,3,FALSE)*AA421/100)=0,"",(INT(VLOOKUP(E421,角色属性概况!I:M,3,FALSE)*AA421/100)))</f>
        <v>34033</v>
      </c>
      <c r="AE421" s="25">
        <f>(VLOOKUP(G421,角色!V:AE,主动技能!F421+7,FALSE))</f>
        <v>1</v>
      </c>
      <c r="AF421" s="19">
        <f>VLOOKUP(F421,对应表!AY:BA,3,FALSE)</f>
        <v>2</v>
      </c>
      <c r="AG421" s="19">
        <f>VLOOKUP(F421,对应表!AY:BA,2,FALSE)</f>
        <v>2</v>
      </c>
      <c r="AH421" s="25" t="str">
        <f>VLOOKUP(F421,特效对应!F:G,2,FALSE)</f>
        <v>attackex</v>
      </c>
      <c r="AJ421">
        <f t="shared" si="106"/>
        <v>15</v>
      </c>
      <c r="AK421" s="2"/>
      <c r="AL421" s="4"/>
      <c r="AQ421" s="6" t="str">
        <f>_xlfn.IFNA(IF(IF($AK421=AQ$5,VLOOKUP(AL421,buff!$K:$L,2,FALSE),"")=0,"",IF($AK421=AQ$5,VLOOKUP(AL421,buff!$K:$L,2,FALSE),"")),"")</f>
        <v/>
      </c>
      <c r="AR421" s="6" t="str">
        <f>_xlfn.IFNA(IF(IF($AK421=AR$5,VLOOKUP(AM421,buff!$K:$L,2,FALSE),"")=0,"",IF($AK421=AR$5,VLOOKUP(AM421,buff!$K:$L,2,FALSE),"")),"")</f>
        <v/>
      </c>
      <c r="AS421" s="6" t="str">
        <f>_xlfn.IFNA(IF(IF($AK421=AS$5,VLOOKUP(AN421,buff!$K:$L,2,FALSE),"")=0,"",IF($AK421=AS$5,VLOOKUP(AN421,buff!$K:$L,2,FALSE),"")),"")</f>
        <v/>
      </c>
      <c r="AT421" s="6" t="str">
        <f>_xlfn.IFNA(IF(IF($AK421=AT$5,VLOOKUP(AO421,buff!$K:$L,2,FALSE),"")=0,"",IF($AK421=AT$5,VLOOKUP(AO421,buff!$K:$L,2,FALSE),"")),"")</f>
        <v/>
      </c>
      <c r="AU421" s="6" t="str">
        <f>_xlfn.IFNA(IF(IF($AK421=AU$5,VLOOKUP(AP421,buff!$K:$L,2,FALSE),"")=0,"",IF($AK421=AU$5,VLOOKUP(AP421,buff!$K:$L,2,FALSE),"")),"")</f>
        <v/>
      </c>
      <c r="AV421" s="6" t="str">
        <f>_xlfn.IFNA(IF(IF($AK421=AV$5,VLOOKUP(AL421,buff!$K:$L,2,FALSE),"")=0,"",IF($AK421=AV$5,VLOOKUP(AL421,buff!$K:$L,2,FALSE),"")),"")</f>
        <v/>
      </c>
      <c r="AW421" s="6" t="str">
        <f>_xlfn.IFNA(IF(IF($AK421=AW$5,VLOOKUP(AM421,buff!$K:$L,2,FALSE),"")=0,"",IF($AK421=AW$5,VLOOKUP(AM421,buff!$K:$L,2,FALSE),"")),"")</f>
        <v/>
      </c>
      <c r="AX421" s="6" t="str">
        <f>_xlfn.IFNA(IF(IF($AK421=AX$5,VLOOKUP(AN421,buff!$K:$L,2,FALSE),"")=0,"",IF($AK421=AX$5,VLOOKUP(AN421,buff!$K:$L,2,FALSE),"")),"")</f>
        <v/>
      </c>
      <c r="AY421" s="6" t="str">
        <f>_xlfn.IFNA(IF(IF($AK421=AY$5,VLOOKUP(AO421,buff!$K:$L,2,FALSE),"")=0,"",IF($AK421=AY$5,VLOOKUP(AO421,buff!$K:$L,2,FALSE),"")),"")</f>
        <v/>
      </c>
      <c r="AZ421" s="6" t="str">
        <f>_xlfn.IFNA(IF(IF($AK421=AZ$5,VLOOKUP(AP421,buff!$K:$L,2,FALSE),"")=0,"",IF($AK421=AZ$5,VLOOKUP(AP421,buff!$K:$L,2,FALSE),"")),"")</f>
        <v/>
      </c>
      <c r="BA421" s="6" t="e">
        <f>VLOOKUP(AL421,buff!$K:$P,6,FALSE)</f>
        <v>#N/A</v>
      </c>
      <c r="BB421" s="6" t="e">
        <f>VLOOKUP(AM421,buff!$K:$P,6,FALSE)</f>
        <v>#N/A</v>
      </c>
      <c r="BC421" s="6" t="e">
        <f>VLOOKUP(AN421,buff!$K:$P,6,FALSE)</f>
        <v>#N/A</v>
      </c>
      <c r="BD421">
        <f t="shared" si="107"/>
        <v>3</v>
      </c>
      <c r="BE421">
        <f t="shared" si="108"/>
        <v>2</v>
      </c>
      <c r="BF421" s="22">
        <f t="shared" si="109"/>
        <v>100703</v>
      </c>
    </row>
    <row r="422" spans="1:58" x14ac:dyDescent="0.15">
      <c r="A422" t="str">
        <f t="shared" si="97"/>
        <v>艾德蒙主动技能3等级16</v>
      </c>
      <c r="B422" s="8">
        <f t="shared" si="104"/>
        <v>10070316</v>
      </c>
      <c r="C422" s="8" t="str">
        <f>VLOOKUP(G422,角色!A:B,2,FALSE)</f>
        <v>艾德蒙</v>
      </c>
      <c r="D422" s="8" t="str">
        <f t="shared" si="105"/>
        <v>主动技能3</v>
      </c>
      <c r="E422" s="8">
        <f t="shared" si="110"/>
        <v>16</v>
      </c>
      <c r="F422" s="8">
        <f t="shared" si="111"/>
        <v>3</v>
      </c>
      <c r="G422" s="8">
        <f t="shared" si="112"/>
        <v>7</v>
      </c>
      <c r="H422" s="4" t="s">
        <v>942</v>
      </c>
      <c r="I422" s="20" t="str">
        <f t="shared" si="96"/>
        <v>对敌方全体攻击，造成125%攻击力（+48232）点伤害。</v>
      </c>
      <c r="J422" s="4" t="s">
        <v>277</v>
      </c>
      <c r="K422" s="1" t="s">
        <v>104</v>
      </c>
      <c r="L422" s="4" t="s">
        <v>108</v>
      </c>
      <c r="M422" s="4"/>
      <c r="N422" s="4">
        <v>100</v>
      </c>
      <c r="O422" s="20">
        <f>VLOOKUP(L422,对应表!BK:BL,2,FALSE)</f>
        <v>100</v>
      </c>
      <c r="P422" s="25" t="str">
        <f>_xlfn.IFNA(VLOOKUP(G422,角色!V:AE,主动技能!F422+1,FALSE),"")</f>
        <v>||eff_nuyankuangji_2|</v>
      </c>
      <c r="Q422" s="25">
        <f>(VLOOKUP(G422,角色!V:AE,主动技能!F422+4,FALSE))</f>
        <v>3</v>
      </c>
      <c r="R422" s="25">
        <v>0</v>
      </c>
      <c r="S422" s="25">
        <v>0</v>
      </c>
      <c r="T422" s="6" t="str">
        <f t="shared" si="98"/>
        <v/>
      </c>
      <c r="U422" s="6" t="str">
        <f t="shared" si="99"/>
        <v/>
      </c>
      <c r="V422" s="19" t="str">
        <f>VLOOKUP(G422,角色!AW:BC,主动技能!F422+1,FALSE)</f>
        <v>skill_21</v>
      </c>
      <c r="Y422">
        <f t="shared" si="103"/>
        <v>0</v>
      </c>
      <c r="Z422" s="19">
        <f>IF(VLOOKUP(C422,角色!CC:CI,主动技能!F422*2,FALSE)=0,"",VLOOKUP(C422,角色!CC:CI,主动技能!F422*2,FALSE))</f>
        <v>125</v>
      </c>
      <c r="AA422" s="19">
        <f>IF(VLOOKUP(C422,角色!CC:CI,主动技能!F422*2+1,FALSE)=0,0,VLOOKUP(C422,角色!CC:CI,主动技能!F422*2+1,FALSE))</f>
        <v>25</v>
      </c>
      <c r="AB422" s="19">
        <f>IF(INT(VLOOKUP(E422,角色属性概况!I:M,3,FALSE)*AA422/100)=0,"",(INT(VLOOKUP(E422,角色属性概况!I:M,3,FALSE)*AA422/100)))</f>
        <v>48232</v>
      </c>
      <c r="AE422" s="25">
        <f>(VLOOKUP(G422,角色!V:AE,主动技能!F422+7,FALSE))</f>
        <v>1</v>
      </c>
      <c r="AF422" s="19">
        <f>VLOOKUP(F422,对应表!AY:BA,3,FALSE)</f>
        <v>2</v>
      </c>
      <c r="AG422" s="19">
        <f>VLOOKUP(F422,对应表!AY:BA,2,FALSE)</f>
        <v>2</v>
      </c>
      <c r="AH422" s="25" t="str">
        <f>VLOOKUP(F422,特效对应!F:G,2,FALSE)</f>
        <v>attackex</v>
      </c>
      <c r="AJ422">
        <f t="shared" si="106"/>
        <v>16</v>
      </c>
      <c r="AK422" s="2"/>
      <c r="AL422" s="4"/>
      <c r="AQ422" s="6" t="str">
        <f>_xlfn.IFNA(IF(IF($AK422=AQ$5,VLOOKUP(AL422,buff!$K:$L,2,FALSE),"")=0,"",IF($AK422=AQ$5,VLOOKUP(AL422,buff!$K:$L,2,FALSE),"")),"")</f>
        <v/>
      </c>
      <c r="AR422" s="6" t="str">
        <f>_xlfn.IFNA(IF(IF($AK422=AR$5,VLOOKUP(AM422,buff!$K:$L,2,FALSE),"")=0,"",IF($AK422=AR$5,VLOOKUP(AM422,buff!$K:$L,2,FALSE),"")),"")</f>
        <v/>
      </c>
      <c r="AS422" s="6" t="str">
        <f>_xlfn.IFNA(IF(IF($AK422=AS$5,VLOOKUP(AN422,buff!$K:$L,2,FALSE),"")=0,"",IF($AK422=AS$5,VLOOKUP(AN422,buff!$K:$L,2,FALSE),"")),"")</f>
        <v/>
      </c>
      <c r="AT422" s="6" t="str">
        <f>_xlfn.IFNA(IF(IF($AK422=AT$5,VLOOKUP(AO422,buff!$K:$L,2,FALSE),"")=0,"",IF($AK422=AT$5,VLOOKUP(AO422,buff!$K:$L,2,FALSE),"")),"")</f>
        <v/>
      </c>
      <c r="AU422" s="6" t="str">
        <f>_xlfn.IFNA(IF(IF($AK422=AU$5,VLOOKUP(AP422,buff!$K:$L,2,FALSE),"")=0,"",IF($AK422=AU$5,VLOOKUP(AP422,buff!$K:$L,2,FALSE),"")),"")</f>
        <v/>
      </c>
      <c r="AV422" s="6" t="str">
        <f>_xlfn.IFNA(IF(IF($AK422=AV$5,VLOOKUP(AL422,buff!$K:$L,2,FALSE),"")=0,"",IF($AK422=AV$5,VLOOKUP(AL422,buff!$K:$L,2,FALSE),"")),"")</f>
        <v/>
      </c>
      <c r="AW422" s="6" t="str">
        <f>_xlfn.IFNA(IF(IF($AK422=AW$5,VLOOKUP(AM422,buff!$K:$L,2,FALSE),"")=0,"",IF($AK422=AW$5,VLOOKUP(AM422,buff!$K:$L,2,FALSE),"")),"")</f>
        <v/>
      </c>
      <c r="AX422" s="6" t="str">
        <f>_xlfn.IFNA(IF(IF($AK422=AX$5,VLOOKUP(AN422,buff!$K:$L,2,FALSE),"")=0,"",IF($AK422=AX$5,VLOOKUP(AN422,buff!$K:$L,2,FALSE),"")),"")</f>
        <v/>
      </c>
      <c r="AY422" s="6" t="str">
        <f>_xlfn.IFNA(IF(IF($AK422=AY$5,VLOOKUP(AO422,buff!$K:$L,2,FALSE),"")=0,"",IF($AK422=AY$5,VLOOKUP(AO422,buff!$K:$L,2,FALSE),"")),"")</f>
        <v/>
      </c>
      <c r="AZ422" s="6" t="str">
        <f>_xlfn.IFNA(IF(IF($AK422=AZ$5,VLOOKUP(AP422,buff!$K:$L,2,FALSE),"")=0,"",IF($AK422=AZ$5,VLOOKUP(AP422,buff!$K:$L,2,FALSE),"")),"")</f>
        <v/>
      </c>
      <c r="BA422" s="6" t="e">
        <f>VLOOKUP(AL422,buff!$K:$P,6,FALSE)</f>
        <v>#N/A</v>
      </c>
      <c r="BB422" s="6" t="e">
        <f>VLOOKUP(AM422,buff!$K:$P,6,FALSE)</f>
        <v>#N/A</v>
      </c>
      <c r="BC422" s="6" t="e">
        <f>VLOOKUP(AN422,buff!$K:$P,6,FALSE)</f>
        <v>#N/A</v>
      </c>
      <c r="BD422">
        <f t="shared" si="107"/>
        <v>3</v>
      </c>
      <c r="BE422">
        <f t="shared" si="108"/>
        <v>2</v>
      </c>
      <c r="BF422" s="22">
        <f t="shared" si="109"/>
        <v>100703</v>
      </c>
    </row>
    <row r="423" spans="1:58" x14ac:dyDescent="0.15">
      <c r="A423" t="str">
        <f t="shared" si="97"/>
        <v>艾德蒙主动技能3等级17</v>
      </c>
      <c r="B423" s="8">
        <f t="shared" si="104"/>
        <v>10070317</v>
      </c>
      <c r="C423" s="8" t="str">
        <f>VLOOKUP(G423,角色!A:B,2,FALSE)</f>
        <v>艾德蒙</v>
      </c>
      <c r="D423" s="8" t="str">
        <f t="shared" si="105"/>
        <v>主动技能3</v>
      </c>
      <c r="E423" s="8">
        <f t="shared" si="110"/>
        <v>17</v>
      </c>
      <c r="F423" s="8">
        <f t="shared" si="111"/>
        <v>3</v>
      </c>
      <c r="G423" s="8">
        <f t="shared" si="112"/>
        <v>7</v>
      </c>
      <c r="H423" s="4" t="s">
        <v>942</v>
      </c>
      <c r="I423" s="20" t="str">
        <f t="shared" si="96"/>
        <v>对敌方全体攻击，造成125%攻击力（+68333）点伤害。</v>
      </c>
      <c r="J423" s="4" t="s">
        <v>277</v>
      </c>
      <c r="K423" s="1" t="s">
        <v>104</v>
      </c>
      <c r="L423" s="4" t="s">
        <v>108</v>
      </c>
      <c r="M423" s="4"/>
      <c r="N423" s="4">
        <v>100</v>
      </c>
      <c r="O423" s="20">
        <f>VLOOKUP(L423,对应表!BK:BL,2,FALSE)</f>
        <v>100</v>
      </c>
      <c r="P423" s="25" t="str">
        <f>_xlfn.IFNA(VLOOKUP(G423,角色!V:AE,主动技能!F423+1,FALSE),"")</f>
        <v>||eff_nuyankuangji_2|</v>
      </c>
      <c r="Q423" s="25">
        <f>(VLOOKUP(G423,角色!V:AE,主动技能!F423+4,FALSE))</f>
        <v>3</v>
      </c>
      <c r="R423" s="25">
        <v>0</v>
      </c>
      <c r="S423" s="25">
        <v>0</v>
      </c>
      <c r="T423" s="6" t="str">
        <f t="shared" si="98"/>
        <v/>
      </c>
      <c r="U423" s="6" t="str">
        <f t="shared" si="99"/>
        <v/>
      </c>
      <c r="V423" s="19" t="str">
        <f>VLOOKUP(G423,角色!AW:BC,主动技能!F423+1,FALSE)</f>
        <v>skill_21</v>
      </c>
      <c r="Y423">
        <f t="shared" si="103"/>
        <v>0</v>
      </c>
      <c r="Z423" s="19">
        <f>IF(VLOOKUP(C423,角色!CC:CI,主动技能!F423*2,FALSE)=0,"",VLOOKUP(C423,角色!CC:CI,主动技能!F423*2,FALSE))</f>
        <v>125</v>
      </c>
      <c r="AA423" s="19">
        <f>IF(VLOOKUP(C423,角色!CC:CI,主动技能!F423*2+1,FALSE)=0,0,VLOOKUP(C423,角色!CC:CI,主动技能!F423*2+1,FALSE))</f>
        <v>25</v>
      </c>
      <c r="AB423" s="19">
        <f>IF(INT(VLOOKUP(E423,角色属性概况!I:M,3,FALSE)*AA423/100)=0,"",(INT(VLOOKUP(E423,角色属性概况!I:M,3,FALSE)*AA423/100)))</f>
        <v>68333</v>
      </c>
      <c r="AE423" s="25">
        <f>(VLOOKUP(G423,角色!V:AE,主动技能!F423+7,FALSE))</f>
        <v>1</v>
      </c>
      <c r="AF423" s="19">
        <f>VLOOKUP(F423,对应表!AY:BA,3,FALSE)</f>
        <v>2</v>
      </c>
      <c r="AG423" s="19">
        <f>VLOOKUP(F423,对应表!AY:BA,2,FALSE)</f>
        <v>2</v>
      </c>
      <c r="AH423" s="25" t="str">
        <f>VLOOKUP(F423,特效对应!F:G,2,FALSE)</f>
        <v>attackex</v>
      </c>
      <c r="AJ423">
        <f t="shared" si="106"/>
        <v>17</v>
      </c>
      <c r="AK423" s="2"/>
      <c r="AL423" s="4"/>
      <c r="AQ423" s="6" t="str">
        <f>_xlfn.IFNA(IF(IF($AK423=AQ$5,VLOOKUP(AL423,buff!$K:$L,2,FALSE),"")=0,"",IF($AK423=AQ$5,VLOOKUP(AL423,buff!$K:$L,2,FALSE),"")),"")</f>
        <v/>
      </c>
      <c r="AR423" s="6" t="str">
        <f>_xlfn.IFNA(IF(IF($AK423=AR$5,VLOOKUP(AM423,buff!$K:$L,2,FALSE),"")=0,"",IF($AK423=AR$5,VLOOKUP(AM423,buff!$K:$L,2,FALSE),"")),"")</f>
        <v/>
      </c>
      <c r="AS423" s="6" t="str">
        <f>_xlfn.IFNA(IF(IF($AK423=AS$5,VLOOKUP(AN423,buff!$K:$L,2,FALSE),"")=0,"",IF($AK423=AS$5,VLOOKUP(AN423,buff!$K:$L,2,FALSE),"")),"")</f>
        <v/>
      </c>
      <c r="AT423" s="6" t="str">
        <f>_xlfn.IFNA(IF(IF($AK423=AT$5,VLOOKUP(AO423,buff!$K:$L,2,FALSE),"")=0,"",IF($AK423=AT$5,VLOOKUP(AO423,buff!$K:$L,2,FALSE),"")),"")</f>
        <v/>
      </c>
      <c r="AU423" s="6" t="str">
        <f>_xlfn.IFNA(IF(IF($AK423=AU$5,VLOOKUP(AP423,buff!$K:$L,2,FALSE),"")=0,"",IF($AK423=AU$5,VLOOKUP(AP423,buff!$K:$L,2,FALSE),"")),"")</f>
        <v/>
      </c>
      <c r="AV423" s="6" t="str">
        <f>_xlfn.IFNA(IF(IF($AK423=AV$5,VLOOKUP(AL423,buff!$K:$L,2,FALSE),"")=0,"",IF($AK423=AV$5,VLOOKUP(AL423,buff!$K:$L,2,FALSE),"")),"")</f>
        <v/>
      </c>
      <c r="AW423" s="6" t="str">
        <f>_xlfn.IFNA(IF(IF($AK423=AW$5,VLOOKUP(AM423,buff!$K:$L,2,FALSE),"")=0,"",IF($AK423=AW$5,VLOOKUP(AM423,buff!$K:$L,2,FALSE),"")),"")</f>
        <v/>
      </c>
      <c r="AX423" s="6" t="str">
        <f>_xlfn.IFNA(IF(IF($AK423=AX$5,VLOOKUP(AN423,buff!$K:$L,2,FALSE),"")=0,"",IF($AK423=AX$5,VLOOKUP(AN423,buff!$K:$L,2,FALSE),"")),"")</f>
        <v/>
      </c>
      <c r="AY423" s="6" t="str">
        <f>_xlfn.IFNA(IF(IF($AK423=AY$5,VLOOKUP(AO423,buff!$K:$L,2,FALSE),"")=0,"",IF($AK423=AY$5,VLOOKUP(AO423,buff!$K:$L,2,FALSE),"")),"")</f>
        <v/>
      </c>
      <c r="AZ423" s="6" t="str">
        <f>_xlfn.IFNA(IF(IF($AK423=AZ$5,VLOOKUP(AP423,buff!$K:$L,2,FALSE),"")=0,"",IF($AK423=AZ$5,VLOOKUP(AP423,buff!$K:$L,2,FALSE),"")),"")</f>
        <v/>
      </c>
      <c r="BA423" s="6" t="e">
        <f>VLOOKUP(AL423,buff!$K:$P,6,FALSE)</f>
        <v>#N/A</v>
      </c>
      <c r="BB423" s="6" t="e">
        <f>VLOOKUP(AM423,buff!$K:$P,6,FALSE)</f>
        <v>#N/A</v>
      </c>
      <c r="BC423" s="6" t="e">
        <f>VLOOKUP(AN423,buff!$K:$P,6,FALSE)</f>
        <v>#N/A</v>
      </c>
      <c r="BD423">
        <f t="shared" si="107"/>
        <v>3</v>
      </c>
      <c r="BE423">
        <f t="shared" si="108"/>
        <v>2</v>
      </c>
      <c r="BF423" s="22">
        <f t="shared" si="109"/>
        <v>100703</v>
      </c>
    </row>
    <row r="424" spans="1:58" x14ac:dyDescent="0.15">
      <c r="A424" t="str">
        <f t="shared" si="97"/>
        <v>艾德蒙主动技能3等级18</v>
      </c>
      <c r="B424" s="8">
        <f t="shared" si="104"/>
        <v>10070318</v>
      </c>
      <c r="C424" s="8" t="str">
        <f>VLOOKUP(G424,角色!A:B,2,FALSE)</f>
        <v>艾德蒙</v>
      </c>
      <c r="D424" s="8" t="str">
        <f t="shared" si="105"/>
        <v>主动技能3</v>
      </c>
      <c r="E424" s="8">
        <f t="shared" si="110"/>
        <v>18</v>
      </c>
      <c r="F424" s="8">
        <f t="shared" si="111"/>
        <v>3</v>
      </c>
      <c r="G424" s="8">
        <f t="shared" si="112"/>
        <v>7</v>
      </c>
      <c r="H424" s="4" t="s">
        <v>942</v>
      </c>
      <c r="I424" s="20" t="str">
        <f t="shared" si="96"/>
        <v>对敌方全体攻击，造成125%攻击力（+96791）点伤害。</v>
      </c>
      <c r="J424" s="4" t="s">
        <v>277</v>
      </c>
      <c r="K424" s="1" t="s">
        <v>104</v>
      </c>
      <c r="L424" s="4" t="s">
        <v>108</v>
      </c>
      <c r="M424" s="4"/>
      <c r="N424" s="4">
        <v>100</v>
      </c>
      <c r="O424" s="20">
        <f>VLOOKUP(L424,对应表!BK:BL,2,FALSE)</f>
        <v>100</v>
      </c>
      <c r="P424" s="25" t="str">
        <f>_xlfn.IFNA(VLOOKUP(G424,角色!V:AE,主动技能!F424+1,FALSE),"")</f>
        <v>||eff_nuyankuangji_2|</v>
      </c>
      <c r="Q424" s="25">
        <f>(VLOOKUP(G424,角色!V:AE,主动技能!F424+4,FALSE))</f>
        <v>3</v>
      </c>
      <c r="R424" s="25">
        <v>0</v>
      </c>
      <c r="S424" s="25">
        <v>0</v>
      </c>
      <c r="T424" s="6" t="str">
        <f t="shared" si="98"/>
        <v/>
      </c>
      <c r="U424" s="6" t="str">
        <f t="shared" si="99"/>
        <v/>
      </c>
      <c r="V424" s="19" t="str">
        <f>VLOOKUP(G424,角色!AW:BC,主动技能!F424+1,FALSE)</f>
        <v>skill_21</v>
      </c>
      <c r="Y424">
        <f t="shared" si="103"/>
        <v>0</v>
      </c>
      <c r="Z424" s="19">
        <f>IF(VLOOKUP(C424,角色!CC:CI,主动技能!F424*2,FALSE)=0,"",VLOOKUP(C424,角色!CC:CI,主动技能!F424*2,FALSE))</f>
        <v>125</v>
      </c>
      <c r="AA424" s="19">
        <f>IF(VLOOKUP(C424,角色!CC:CI,主动技能!F424*2+1,FALSE)=0,0,VLOOKUP(C424,角色!CC:CI,主动技能!F424*2+1,FALSE))</f>
        <v>25</v>
      </c>
      <c r="AB424" s="19">
        <f>IF(INT(VLOOKUP(E424,角色属性概况!I:M,3,FALSE)*AA424/100)=0,"",(INT(VLOOKUP(E424,角色属性概况!I:M,3,FALSE)*AA424/100)))</f>
        <v>96791</v>
      </c>
      <c r="AE424" s="25">
        <f>(VLOOKUP(G424,角色!V:AE,主动技能!F424+7,FALSE))</f>
        <v>1</v>
      </c>
      <c r="AF424" s="19">
        <f>VLOOKUP(F424,对应表!AY:BA,3,FALSE)</f>
        <v>2</v>
      </c>
      <c r="AG424" s="19">
        <f>VLOOKUP(F424,对应表!AY:BA,2,FALSE)</f>
        <v>2</v>
      </c>
      <c r="AH424" s="25" t="str">
        <f>VLOOKUP(F424,特效对应!F:G,2,FALSE)</f>
        <v>attackex</v>
      </c>
      <c r="AJ424">
        <f t="shared" si="106"/>
        <v>18</v>
      </c>
      <c r="AK424" s="2"/>
      <c r="AL424" s="4"/>
      <c r="AQ424" s="6" t="str">
        <f>_xlfn.IFNA(IF(IF($AK424=AQ$5,VLOOKUP(AL424,buff!$K:$L,2,FALSE),"")=0,"",IF($AK424=AQ$5,VLOOKUP(AL424,buff!$K:$L,2,FALSE),"")),"")</f>
        <v/>
      </c>
      <c r="AR424" s="6" t="str">
        <f>_xlfn.IFNA(IF(IF($AK424=AR$5,VLOOKUP(AM424,buff!$K:$L,2,FALSE),"")=0,"",IF($AK424=AR$5,VLOOKUP(AM424,buff!$K:$L,2,FALSE),"")),"")</f>
        <v/>
      </c>
      <c r="AS424" s="6" t="str">
        <f>_xlfn.IFNA(IF(IF($AK424=AS$5,VLOOKUP(AN424,buff!$K:$L,2,FALSE),"")=0,"",IF($AK424=AS$5,VLOOKUP(AN424,buff!$K:$L,2,FALSE),"")),"")</f>
        <v/>
      </c>
      <c r="AT424" s="6" t="str">
        <f>_xlfn.IFNA(IF(IF($AK424=AT$5,VLOOKUP(AO424,buff!$K:$L,2,FALSE),"")=0,"",IF($AK424=AT$5,VLOOKUP(AO424,buff!$K:$L,2,FALSE),"")),"")</f>
        <v/>
      </c>
      <c r="AU424" s="6" t="str">
        <f>_xlfn.IFNA(IF(IF($AK424=AU$5,VLOOKUP(AP424,buff!$K:$L,2,FALSE),"")=0,"",IF($AK424=AU$5,VLOOKUP(AP424,buff!$K:$L,2,FALSE),"")),"")</f>
        <v/>
      </c>
      <c r="AV424" s="6" t="str">
        <f>_xlfn.IFNA(IF(IF($AK424=AV$5,VLOOKUP(AL424,buff!$K:$L,2,FALSE),"")=0,"",IF($AK424=AV$5,VLOOKUP(AL424,buff!$K:$L,2,FALSE),"")),"")</f>
        <v/>
      </c>
      <c r="AW424" s="6" t="str">
        <f>_xlfn.IFNA(IF(IF($AK424=AW$5,VLOOKUP(AM424,buff!$K:$L,2,FALSE),"")=0,"",IF($AK424=AW$5,VLOOKUP(AM424,buff!$K:$L,2,FALSE),"")),"")</f>
        <v/>
      </c>
      <c r="AX424" s="6" t="str">
        <f>_xlfn.IFNA(IF(IF($AK424=AX$5,VLOOKUP(AN424,buff!$K:$L,2,FALSE),"")=0,"",IF($AK424=AX$5,VLOOKUP(AN424,buff!$K:$L,2,FALSE),"")),"")</f>
        <v/>
      </c>
      <c r="AY424" s="6" t="str">
        <f>_xlfn.IFNA(IF(IF($AK424=AY$5,VLOOKUP(AO424,buff!$K:$L,2,FALSE),"")=0,"",IF($AK424=AY$5,VLOOKUP(AO424,buff!$K:$L,2,FALSE),"")),"")</f>
        <v/>
      </c>
      <c r="AZ424" s="6" t="str">
        <f>_xlfn.IFNA(IF(IF($AK424=AZ$5,VLOOKUP(AP424,buff!$K:$L,2,FALSE),"")=0,"",IF($AK424=AZ$5,VLOOKUP(AP424,buff!$K:$L,2,FALSE),"")),"")</f>
        <v/>
      </c>
      <c r="BA424" s="6" t="e">
        <f>VLOOKUP(AL424,buff!$K:$P,6,FALSE)</f>
        <v>#N/A</v>
      </c>
      <c r="BB424" s="6" t="e">
        <f>VLOOKUP(AM424,buff!$K:$P,6,FALSE)</f>
        <v>#N/A</v>
      </c>
      <c r="BC424" s="6" t="e">
        <f>VLOOKUP(AN424,buff!$K:$P,6,FALSE)</f>
        <v>#N/A</v>
      </c>
      <c r="BD424">
        <f t="shared" si="107"/>
        <v>3</v>
      </c>
      <c r="BE424">
        <f t="shared" si="108"/>
        <v>2</v>
      </c>
      <c r="BF424" s="22">
        <f t="shared" si="109"/>
        <v>100703</v>
      </c>
    </row>
    <row r="425" spans="1:58" x14ac:dyDescent="0.15">
      <c r="A425" t="str">
        <f t="shared" si="97"/>
        <v>艾德蒙主动技能3等级19</v>
      </c>
      <c r="B425" s="8">
        <f t="shared" si="104"/>
        <v>10070319</v>
      </c>
      <c r="C425" s="8" t="str">
        <f>VLOOKUP(G425,角色!A:B,2,FALSE)</f>
        <v>艾德蒙</v>
      </c>
      <c r="D425" s="8" t="str">
        <f t="shared" si="105"/>
        <v>主动技能3</v>
      </c>
      <c r="E425" s="8">
        <f t="shared" si="110"/>
        <v>19</v>
      </c>
      <c r="F425" s="8">
        <f t="shared" si="111"/>
        <v>3</v>
      </c>
      <c r="G425" s="8">
        <f t="shared" si="112"/>
        <v>7</v>
      </c>
      <c r="H425" s="4" t="s">
        <v>942</v>
      </c>
      <c r="I425" s="20" t="str">
        <f t="shared" si="96"/>
        <v>对敌方全体攻击，造成125%攻击力（+137079）点伤害。</v>
      </c>
      <c r="J425" s="4" t="s">
        <v>277</v>
      </c>
      <c r="K425" s="1" t="s">
        <v>104</v>
      </c>
      <c r="L425" s="4" t="s">
        <v>108</v>
      </c>
      <c r="M425" s="4"/>
      <c r="N425" s="4">
        <v>100</v>
      </c>
      <c r="O425" s="20">
        <f>VLOOKUP(L425,对应表!BK:BL,2,FALSE)</f>
        <v>100</v>
      </c>
      <c r="P425" s="25" t="str">
        <f>_xlfn.IFNA(VLOOKUP(G425,角色!V:AE,主动技能!F425+1,FALSE),"")</f>
        <v>||eff_nuyankuangji_2|</v>
      </c>
      <c r="Q425" s="25">
        <f>(VLOOKUP(G425,角色!V:AE,主动技能!F425+4,FALSE))</f>
        <v>3</v>
      </c>
      <c r="R425" s="25">
        <v>0</v>
      </c>
      <c r="S425" s="25">
        <v>0</v>
      </c>
      <c r="T425" s="6" t="str">
        <f t="shared" si="98"/>
        <v/>
      </c>
      <c r="U425" s="6" t="str">
        <f t="shared" si="99"/>
        <v/>
      </c>
      <c r="V425" s="19" t="str">
        <f>VLOOKUP(G425,角色!AW:BC,主动技能!F425+1,FALSE)</f>
        <v>skill_21</v>
      </c>
      <c r="Y425">
        <f t="shared" si="103"/>
        <v>0</v>
      </c>
      <c r="Z425" s="19">
        <f>IF(VLOOKUP(C425,角色!CC:CI,主动技能!F425*2,FALSE)=0,"",VLOOKUP(C425,角色!CC:CI,主动技能!F425*2,FALSE))</f>
        <v>125</v>
      </c>
      <c r="AA425" s="19">
        <f>IF(VLOOKUP(C425,角色!CC:CI,主动技能!F425*2+1,FALSE)=0,0,VLOOKUP(C425,角色!CC:CI,主动技能!F425*2+1,FALSE))</f>
        <v>25</v>
      </c>
      <c r="AB425" s="19">
        <f>IF(INT(VLOOKUP(E425,角色属性概况!I:M,3,FALSE)*AA425/100)=0,"",(INT(VLOOKUP(E425,角色属性概况!I:M,3,FALSE)*AA425/100)))</f>
        <v>137079</v>
      </c>
      <c r="AE425" s="25">
        <f>(VLOOKUP(G425,角色!V:AE,主动技能!F425+7,FALSE))</f>
        <v>1</v>
      </c>
      <c r="AF425" s="19">
        <f>VLOOKUP(F425,对应表!AY:BA,3,FALSE)</f>
        <v>2</v>
      </c>
      <c r="AG425" s="19">
        <f>VLOOKUP(F425,对应表!AY:BA,2,FALSE)</f>
        <v>2</v>
      </c>
      <c r="AH425" s="25" t="str">
        <f>VLOOKUP(F425,特效对应!F:G,2,FALSE)</f>
        <v>attackex</v>
      </c>
      <c r="AJ425">
        <f t="shared" si="106"/>
        <v>19</v>
      </c>
      <c r="AK425" s="2"/>
      <c r="AL425" s="4"/>
      <c r="AQ425" s="6" t="str">
        <f>_xlfn.IFNA(IF(IF($AK425=AQ$5,VLOOKUP(AL425,buff!$K:$L,2,FALSE),"")=0,"",IF($AK425=AQ$5,VLOOKUP(AL425,buff!$K:$L,2,FALSE),"")),"")</f>
        <v/>
      </c>
      <c r="AR425" s="6" t="str">
        <f>_xlfn.IFNA(IF(IF($AK425=AR$5,VLOOKUP(AM425,buff!$K:$L,2,FALSE),"")=0,"",IF($AK425=AR$5,VLOOKUP(AM425,buff!$K:$L,2,FALSE),"")),"")</f>
        <v/>
      </c>
      <c r="AS425" s="6" t="str">
        <f>_xlfn.IFNA(IF(IF($AK425=AS$5,VLOOKUP(AN425,buff!$K:$L,2,FALSE),"")=0,"",IF($AK425=AS$5,VLOOKUP(AN425,buff!$K:$L,2,FALSE),"")),"")</f>
        <v/>
      </c>
      <c r="AT425" s="6" t="str">
        <f>_xlfn.IFNA(IF(IF($AK425=AT$5,VLOOKUP(AO425,buff!$K:$L,2,FALSE),"")=0,"",IF($AK425=AT$5,VLOOKUP(AO425,buff!$K:$L,2,FALSE),"")),"")</f>
        <v/>
      </c>
      <c r="AU425" s="6" t="str">
        <f>_xlfn.IFNA(IF(IF($AK425=AU$5,VLOOKUP(AP425,buff!$K:$L,2,FALSE),"")=0,"",IF($AK425=AU$5,VLOOKUP(AP425,buff!$K:$L,2,FALSE),"")),"")</f>
        <v/>
      </c>
      <c r="AV425" s="6" t="str">
        <f>_xlfn.IFNA(IF(IF($AK425=AV$5,VLOOKUP(AL425,buff!$K:$L,2,FALSE),"")=0,"",IF($AK425=AV$5,VLOOKUP(AL425,buff!$K:$L,2,FALSE),"")),"")</f>
        <v/>
      </c>
      <c r="AW425" s="6" t="str">
        <f>_xlfn.IFNA(IF(IF($AK425=AW$5,VLOOKUP(AM425,buff!$K:$L,2,FALSE),"")=0,"",IF($AK425=AW$5,VLOOKUP(AM425,buff!$K:$L,2,FALSE),"")),"")</f>
        <v/>
      </c>
      <c r="AX425" s="6" t="str">
        <f>_xlfn.IFNA(IF(IF($AK425=AX$5,VLOOKUP(AN425,buff!$K:$L,2,FALSE),"")=0,"",IF($AK425=AX$5,VLOOKUP(AN425,buff!$K:$L,2,FALSE),"")),"")</f>
        <v/>
      </c>
      <c r="AY425" s="6" t="str">
        <f>_xlfn.IFNA(IF(IF($AK425=AY$5,VLOOKUP(AO425,buff!$K:$L,2,FALSE),"")=0,"",IF($AK425=AY$5,VLOOKUP(AO425,buff!$K:$L,2,FALSE),"")),"")</f>
        <v/>
      </c>
      <c r="AZ425" s="6" t="str">
        <f>_xlfn.IFNA(IF(IF($AK425=AZ$5,VLOOKUP(AP425,buff!$K:$L,2,FALSE),"")=0,"",IF($AK425=AZ$5,VLOOKUP(AP425,buff!$K:$L,2,FALSE),"")),"")</f>
        <v/>
      </c>
      <c r="BA425" s="6" t="e">
        <f>VLOOKUP(AL425,buff!$K:$P,6,FALSE)</f>
        <v>#N/A</v>
      </c>
      <c r="BB425" s="6" t="e">
        <f>VLOOKUP(AM425,buff!$K:$P,6,FALSE)</f>
        <v>#N/A</v>
      </c>
      <c r="BC425" s="6" t="e">
        <f>VLOOKUP(AN425,buff!$K:$P,6,FALSE)</f>
        <v>#N/A</v>
      </c>
      <c r="BD425">
        <f t="shared" si="107"/>
        <v>3</v>
      </c>
      <c r="BE425">
        <f t="shared" si="108"/>
        <v>2</v>
      </c>
      <c r="BF425" s="22">
        <f t="shared" si="109"/>
        <v>100703</v>
      </c>
    </row>
    <row r="426" spans="1:58" x14ac:dyDescent="0.15">
      <c r="A426" t="str">
        <f t="shared" si="97"/>
        <v>艾德蒙主动技能3等级20</v>
      </c>
      <c r="B426" s="8">
        <f t="shared" si="104"/>
        <v>10070320</v>
      </c>
      <c r="C426" s="8" t="str">
        <f>VLOOKUP(G426,角色!A:B,2,FALSE)</f>
        <v>艾德蒙</v>
      </c>
      <c r="D426" s="8" t="str">
        <f t="shared" si="105"/>
        <v>主动技能3</v>
      </c>
      <c r="E426" s="8">
        <f t="shared" si="110"/>
        <v>20</v>
      </c>
      <c r="F426" s="8">
        <f t="shared" si="111"/>
        <v>3</v>
      </c>
      <c r="G426" s="8">
        <f t="shared" si="112"/>
        <v>7</v>
      </c>
      <c r="H426" s="4" t="s">
        <v>942</v>
      </c>
      <c r="I426" s="20" t="str">
        <f t="shared" si="96"/>
        <v>对敌方全体攻击，造成125%攻击力（+194115）点伤害。</v>
      </c>
      <c r="J426" s="4" t="s">
        <v>277</v>
      </c>
      <c r="K426" s="1" t="s">
        <v>104</v>
      </c>
      <c r="L426" s="4" t="s">
        <v>108</v>
      </c>
      <c r="M426" s="4"/>
      <c r="N426" s="4">
        <v>100</v>
      </c>
      <c r="O426" s="20">
        <f>VLOOKUP(L426,对应表!BK:BL,2,FALSE)</f>
        <v>100</v>
      </c>
      <c r="P426" s="25" t="str">
        <f>_xlfn.IFNA(VLOOKUP(G426,角色!V:AE,主动技能!F426+1,FALSE),"")</f>
        <v>||eff_nuyankuangji_2|</v>
      </c>
      <c r="Q426" s="25">
        <f>(VLOOKUP(G426,角色!V:AE,主动技能!F426+4,FALSE))</f>
        <v>3</v>
      </c>
      <c r="R426" s="25">
        <v>0</v>
      </c>
      <c r="S426" s="25">
        <v>0</v>
      </c>
      <c r="T426" s="6" t="str">
        <f t="shared" si="98"/>
        <v/>
      </c>
      <c r="U426" s="6" t="str">
        <f t="shared" si="99"/>
        <v/>
      </c>
      <c r="V426" s="19" t="str">
        <f>VLOOKUP(G426,角色!AW:BC,主动技能!F426+1,FALSE)</f>
        <v>skill_21</v>
      </c>
      <c r="Y426">
        <f t="shared" si="103"/>
        <v>0</v>
      </c>
      <c r="Z426" s="19">
        <f>IF(VLOOKUP(C426,角色!CC:CI,主动技能!F426*2,FALSE)=0,"",VLOOKUP(C426,角色!CC:CI,主动技能!F426*2,FALSE))</f>
        <v>125</v>
      </c>
      <c r="AA426" s="19">
        <f>IF(VLOOKUP(C426,角色!CC:CI,主动技能!F426*2+1,FALSE)=0,0,VLOOKUP(C426,角色!CC:CI,主动技能!F426*2+1,FALSE))</f>
        <v>25</v>
      </c>
      <c r="AB426" s="19">
        <f>IF(INT(VLOOKUP(E426,角色属性概况!I:M,3,FALSE)*AA426/100)=0,"",(INT(VLOOKUP(E426,角色属性概况!I:M,3,FALSE)*AA426/100)))</f>
        <v>194115</v>
      </c>
      <c r="AE426" s="25">
        <f>(VLOOKUP(G426,角色!V:AE,主动技能!F426+7,FALSE))</f>
        <v>1</v>
      </c>
      <c r="AF426" s="19">
        <f>VLOOKUP(F426,对应表!AY:BA,3,FALSE)</f>
        <v>2</v>
      </c>
      <c r="AG426" s="19">
        <f>VLOOKUP(F426,对应表!AY:BA,2,FALSE)</f>
        <v>2</v>
      </c>
      <c r="AH426" s="25" t="str">
        <f>VLOOKUP(F426,特效对应!F:G,2,FALSE)</f>
        <v>attackex</v>
      </c>
      <c r="AJ426">
        <f t="shared" si="106"/>
        <v>20</v>
      </c>
      <c r="AK426" s="2"/>
      <c r="AL426" s="4"/>
      <c r="AQ426" s="6" t="str">
        <f>_xlfn.IFNA(IF(IF($AK426=AQ$5,VLOOKUP(AL426,buff!$K:$L,2,FALSE),"")=0,"",IF($AK426=AQ$5,VLOOKUP(AL426,buff!$K:$L,2,FALSE),"")),"")</f>
        <v/>
      </c>
      <c r="AR426" s="6" t="str">
        <f>_xlfn.IFNA(IF(IF($AK426=AR$5,VLOOKUP(AM426,buff!$K:$L,2,FALSE),"")=0,"",IF($AK426=AR$5,VLOOKUP(AM426,buff!$K:$L,2,FALSE),"")),"")</f>
        <v/>
      </c>
      <c r="AS426" s="6" t="str">
        <f>_xlfn.IFNA(IF(IF($AK426=AS$5,VLOOKUP(AN426,buff!$K:$L,2,FALSE),"")=0,"",IF($AK426=AS$5,VLOOKUP(AN426,buff!$K:$L,2,FALSE),"")),"")</f>
        <v/>
      </c>
      <c r="AT426" s="6" t="str">
        <f>_xlfn.IFNA(IF(IF($AK426=AT$5,VLOOKUP(AO426,buff!$K:$L,2,FALSE),"")=0,"",IF($AK426=AT$5,VLOOKUP(AO426,buff!$K:$L,2,FALSE),"")),"")</f>
        <v/>
      </c>
      <c r="AU426" s="6" t="str">
        <f>_xlfn.IFNA(IF(IF($AK426=AU$5,VLOOKUP(AP426,buff!$K:$L,2,FALSE),"")=0,"",IF($AK426=AU$5,VLOOKUP(AP426,buff!$K:$L,2,FALSE),"")),"")</f>
        <v/>
      </c>
      <c r="AV426" s="6" t="str">
        <f>_xlfn.IFNA(IF(IF($AK426=AV$5,VLOOKUP(AL426,buff!$K:$L,2,FALSE),"")=0,"",IF($AK426=AV$5,VLOOKUP(AL426,buff!$K:$L,2,FALSE),"")),"")</f>
        <v/>
      </c>
      <c r="AW426" s="6" t="str">
        <f>_xlfn.IFNA(IF(IF($AK426=AW$5,VLOOKUP(AM426,buff!$K:$L,2,FALSE),"")=0,"",IF($AK426=AW$5,VLOOKUP(AM426,buff!$K:$L,2,FALSE),"")),"")</f>
        <v/>
      </c>
      <c r="AX426" s="6" t="str">
        <f>_xlfn.IFNA(IF(IF($AK426=AX$5,VLOOKUP(AN426,buff!$K:$L,2,FALSE),"")=0,"",IF($AK426=AX$5,VLOOKUP(AN426,buff!$K:$L,2,FALSE),"")),"")</f>
        <v/>
      </c>
      <c r="AY426" s="6" t="str">
        <f>_xlfn.IFNA(IF(IF($AK426=AY$5,VLOOKUP(AO426,buff!$K:$L,2,FALSE),"")=0,"",IF($AK426=AY$5,VLOOKUP(AO426,buff!$K:$L,2,FALSE),"")),"")</f>
        <v/>
      </c>
      <c r="AZ426" s="6" t="str">
        <f>_xlfn.IFNA(IF(IF($AK426=AZ$5,VLOOKUP(AP426,buff!$K:$L,2,FALSE),"")=0,"",IF($AK426=AZ$5,VLOOKUP(AP426,buff!$K:$L,2,FALSE),"")),"")</f>
        <v/>
      </c>
      <c r="BA426" s="6" t="e">
        <f>VLOOKUP(AL426,buff!$K:$P,6,FALSE)</f>
        <v>#N/A</v>
      </c>
      <c r="BB426" s="6" t="e">
        <f>VLOOKUP(AM426,buff!$K:$P,6,FALSE)</f>
        <v>#N/A</v>
      </c>
      <c r="BC426" s="6" t="e">
        <f>VLOOKUP(AN426,buff!$K:$P,6,FALSE)</f>
        <v>#N/A</v>
      </c>
      <c r="BD426">
        <f t="shared" si="107"/>
        <v>3</v>
      </c>
      <c r="BE426">
        <f t="shared" si="108"/>
        <v>2</v>
      </c>
      <c r="BF426" s="22">
        <f t="shared" si="109"/>
        <v>100703</v>
      </c>
    </row>
    <row r="427" spans="1:58" x14ac:dyDescent="0.15">
      <c r="A427" t="str">
        <f t="shared" si="97"/>
        <v>吉拉主动技能1等级1</v>
      </c>
      <c r="B427" s="8">
        <f t="shared" si="104"/>
        <v>10080101</v>
      </c>
      <c r="C427" s="8" t="str">
        <f>VLOOKUP(G427,角色!A:B,2,FALSE)</f>
        <v>吉拉</v>
      </c>
      <c r="D427" s="8" t="str">
        <f t="shared" si="105"/>
        <v>主动技能1</v>
      </c>
      <c r="E427" s="8">
        <f t="shared" si="110"/>
        <v>1</v>
      </c>
      <c r="F427" s="8">
        <f t="shared" si="111"/>
        <v>1</v>
      </c>
      <c r="G427" s="8">
        <f t="shared" si="112"/>
        <v>8</v>
      </c>
      <c r="H427" s="4" t="s">
        <v>426</v>
      </c>
      <c r="I427" s="20" t="str">
        <f t="shared" si="96"/>
        <v>对敌方单体攻击，造成100%攻击力（+110）点伤害。</v>
      </c>
      <c r="J427" s="20" t="s">
        <v>277</v>
      </c>
      <c r="K427" s="21" t="s">
        <v>102</v>
      </c>
      <c r="L427" s="20" t="s">
        <v>106</v>
      </c>
      <c r="M427" s="20"/>
      <c r="N427" s="20">
        <v>100</v>
      </c>
      <c r="O427" s="20">
        <f>VLOOKUP(L427,对应表!BK:BL,2,FALSE)</f>
        <v>0</v>
      </c>
      <c r="P427" s="25" t="str">
        <f>_xlfn.IFNA(VLOOKUP(G427,角色!V:AE,主动技能!F427+1,FALSE),"")</f>
        <v>|||</v>
      </c>
      <c r="Q427" s="25">
        <f>(VLOOKUP(G427,角色!V:AE,主动技能!F427+4,FALSE))</f>
        <v>1</v>
      </c>
      <c r="R427" s="25">
        <v>0</v>
      </c>
      <c r="S427" s="25">
        <v>0</v>
      </c>
      <c r="T427" s="19" t="str">
        <f t="shared" si="98"/>
        <v/>
      </c>
      <c r="U427" s="19" t="str">
        <f t="shared" si="99"/>
        <v/>
      </c>
      <c r="V427" s="19" t="str">
        <f>VLOOKUP(G427,角色!AW:BC,主动技能!F427+1,FALSE)</f>
        <v>skill_01</v>
      </c>
      <c r="W427" s="19"/>
      <c r="X427" s="19"/>
      <c r="Y427" s="19">
        <f t="shared" si="103"/>
        <v>0</v>
      </c>
      <c r="Z427" s="19">
        <f>IF(VLOOKUP(C427,角色!CC:CI,主动技能!F427*2,FALSE)=0,"",VLOOKUP(C427,角色!CC:CI,主动技能!F427*2,FALSE))</f>
        <v>100</v>
      </c>
      <c r="AA427" s="19">
        <f>IF(VLOOKUP(C427,角色!CC:CI,主动技能!F427*2+1,FALSE)=0,0,VLOOKUP(C427,角色!CC:CI,主动技能!F427*2+1,FALSE))</f>
        <v>10</v>
      </c>
      <c r="AB427" s="19">
        <f>IF(INT(VLOOKUP(E427,角色属性概况!I:M,3,FALSE)*AA427/100)=0,"",(INT(VLOOKUP(E427,角色属性概况!I:M,3,FALSE)*AA427/100)))</f>
        <v>110</v>
      </c>
      <c r="AC427" s="19"/>
      <c r="AD427" s="19"/>
      <c r="AE427" s="25">
        <f>(VLOOKUP(G427,角色!V:AE,主动技能!F427+7,FALSE))</f>
        <v>1</v>
      </c>
      <c r="AF427" s="19">
        <f>VLOOKUP(F427,对应表!AY:BA,3,FALSE)</f>
        <v>0</v>
      </c>
      <c r="AG427" s="19">
        <f>VLOOKUP(F427,对应表!AY:BA,2,FALSE)</f>
        <v>0</v>
      </c>
      <c r="AH427" s="25" t="str">
        <f>VLOOKUP(F427,特效对应!F:G,2,FALSE)</f>
        <v>attack</v>
      </c>
      <c r="AJ427">
        <f t="shared" si="106"/>
        <v>1</v>
      </c>
      <c r="AK427" s="19"/>
      <c r="AL427" s="19"/>
      <c r="AM427" s="19"/>
      <c r="AN427" s="19"/>
      <c r="AO427" s="19"/>
      <c r="AP427" s="19"/>
      <c r="AQ427" s="6" t="str">
        <f>_xlfn.IFNA(IF(IF($AK427=AQ$5,VLOOKUP(AL427,buff!$K:$L,2,FALSE),"")=0,"",IF($AK427=AQ$5,VLOOKUP(AL427,buff!$K:$L,2,FALSE),"")),"")</f>
        <v/>
      </c>
      <c r="AR427" s="6" t="str">
        <f>_xlfn.IFNA(IF(IF($AK427=AR$5,VLOOKUP(AM427,buff!$K:$L,2,FALSE),"")=0,"",IF($AK427=AR$5,VLOOKUP(AM427,buff!$K:$L,2,FALSE),"")),"")</f>
        <v/>
      </c>
      <c r="AS427" s="6" t="str">
        <f>_xlfn.IFNA(IF(IF($AK427=AS$5,VLOOKUP(AN427,buff!$K:$L,2,FALSE),"")=0,"",IF($AK427=AS$5,VLOOKUP(AN427,buff!$K:$L,2,FALSE),"")),"")</f>
        <v/>
      </c>
      <c r="AT427" s="6" t="str">
        <f>_xlfn.IFNA(IF(IF($AK427=AT$5,VLOOKUP(AO427,buff!$K:$L,2,FALSE),"")=0,"",IF($AK427=AT$5,VLOOKUP(AO427,buff!$K:$L,2,FALSE),"")),"")</f>
        <v/>
      </c>
      <c r="AU427" s="6" t="str">
        <f>_xlfn.IFNA(IF(IF($AK427=AU$5,VLOOKUP(AP427,buff!$K:$L,2,FALSE),"")=0,"",IF($AK427=AU$5,VLOOKUP(AP427,buff!$K:$L,2,FALSE),"")),"")</f>
        <v/>
      </c>
      <c r="AV427" s="6" t="str">
        <f>_xlfn.IFNA(IF(IF($AK427=AV$5,VLOOKUP(AL427,buff!$K:$L,2,FALSE),"")=0,"",IF($AK427=AV$5,VLOOKUP(AL427,buff!$K:$L,2,FALSE),"")),"")</f>
        <v/>
      </c>
      <c r="AW427" s="6" t="str">
        <f>_xlfn.IFNA(IF(IF($AK427=AW$5,VLOOKUP(AM427,buff!$K:$L,2,FALSE),"")=0,"",IF($AK427=AW$5,VLOOKUP(AM427,buff!$K:$L,2,FALSE),"")),"")</f>
        <v/>
      </c>
      <c r="AX427" s="6" t="str">
        <f>_xlfn.IFNA(IF(IF($AK427=AX$5,VLOOKUP(AN427,buff!$K:$L,2,FALSE),"")=0,"",IF($AK427=AX$5,VLOOKUP(AN427,buff!$K:$L,2,FALSE),"")),"")</f>
        <v/>
      </c>
      <c r="AY427" s="6" t="str">
        <f>_xlfn.IFNA(IF(IF($AK427=AY$5,VLOOKUP(AO427,buff!$K:$L,2,FALSE),"")=0,"",IF($AK427=AY$5,VLOOKUP(AO427,buff!$K:$L,2,FALSE),"")),"")</f>
        <v/>
      </c>
      <c r="AZ427" s="6" t="str">
        <f>_xlfn.IFNA(IF(IF($AK427=AZ$5,VLOOKUP(AP427,buff!$K:$L,2,FALSE),"")=0,"",IF($AK427=AZ$5,VLOOKUP(AP427,buff!$K:$L,2,FALSE),"")),"")</f>
        <v/>
      </c>
      <c r="BA427" s="6" t="e">
        <f>VLOOKUP(AL427,buff!$K:$P,6,FALSE)</f>
        <v>#N/A</v>
      </c>
      <c r="BB427" s="6" t="e">
        <f>VLOOKUP(AM427,buff!$K:$P,6,FALSE)</f>
        <v>#N/A</v>
      </c>
      <c r="BC427" s="6" t="e">
        <f>VLOOKUP(AN427,buff!$K:$P,6,FALSE)</f>
        <v>#N/A</v>
      </c>
      <c r="BD427">
        <f t="shared" si="107"/>
        <v>0</v>
      </c>
      <c r="BE427">
        <f t="shared" si="108"/>
        <v>0</v>
      </c>
      <c r="BF427" s="22">
        <f t="shared" si="109"/>
        <v>100801</v>
      </c>
    </row>
    <row r="428" spans="1:58" x14ac:dyDescent="0.15">
      <c r="A428" t="str">
        <f t="shared" si="97"/>
        <v>吉拉主动技能1等级2</v>
      </c>
      <c r="B428" s="8">
        <f t="shared" si="104"/>
        <v>10080102</v>
      </c>
      <c r="C428" s="8" t="str">
        <f>VLOOKUP(G428,角色!A:B,2,FALSE)</f>
        <v>吉拉</v>
      </c>
      <c r="D428" s="8" t="str">
        <f t="shared" si="105"/>
        <v>主动技能1</v>
      </c>
      <c r="E428" s="8">
        <f t="shared" si="110"/>
        <v>2</v>
      </c>
      <c r="F428" s="8">
        <f t="shared" si="111"/>
        <v>1</v>
      </c>
      <c r="G428" s="8">
        <f t="shared" si="112"/>
        <v>8</v>
      </c>
      <c r="H428" s="4" t="s">
        <v>426</v>
      </c>
      <c r="I428" s="20" t="str">
        <f t="shared" si="96"/>
        <v>对敌方单体攻击，造成100%攻击力（+122）点伤害。</v>
      </c>
      <c r="J428" s="4" t="s">
        <v>277</v>
      </c>
      <c r="K428" s="1" t="s">
        <v>102</v>
      </c>
      <c r="L428" s="20" t="s">
        <v>106</v>
      </c>
      <c r="M428" s="4"/>
      <c r="N428" s="4">
        <v>100</v>
      </c>
      <c r="O428" s="20">
        <f>VLOOKUP(L428,对应表!BK:BL,2,FALSE)</f>
        <v>0</v>
      </c>
      <c r="P428" s="25" t="str">
        <f>_xlfn.IFNA(VLOOKUP(G428,角色!V:AE,主动技能!F428+1,FALSE),"")</f>
        <v>|||</v>
      </c>
      <c r="Q428" s="25">
        <f>(VLOOKUP(G428,角色!V:AE,主动技能!F428+4,FALSE))</f>
        <v>1</v>
      </c>
      <c r="R428" s="25">
        <v>0</v>
      </c>
      <c r="S428" s="25">
        <v>0</v>
      </c>
      <c r="T428" s="6" t="str">
        <f t="shared" si="98"/>
        <v/>
      </c>
      <c r="U428" s="6" t="str">
        <f t="shared" si="99"/>
        <v/>
      </c>
      <c r="V428" s="19" t="str">
        <f>VLOOKUP(G428,角色!AW:BC,主动技能!F428+1,FALSE)</f>
        <v>skill_01</v>
      </c>
      <c r="Y428">
        <f t="shared" si="103"/>
        <v>0</v>
      </c>
      <c r="Z428" s="19">
        <f>IF(VLOOKUP(C428,角色!CC:CI,主动技能!F428*2,FALSE)=0,"",VLOOKUP(C428,角色!CC:CI,主动技能!F428*2,FALSE))</f>
        <v>100</v>
      </c>
      <c r="AA428" s="19">
        <f>IF(VLOOKUP(C428,角色!CC:CI,主动技能!F428*2+1,FALSE)=0,0,VLOOKUP(C428,角色!CC:CI,主动技能!F428*2+1,FALSE))</f>
        <v>10</v>
      </c>
      <c r="AB428" s="19">
        <f>IF(INT(VLOOKUP(E428,角色属性概况!I:M,3,FALSE)*AA428/100)=0,"",(INT(VLOOKUP(E428,角色属性概况!I:M,3,FALSE)*AA428/100)))</f>
        <v>122</v>
      </c>
      <c r="AE428" s="25">
        <f>(VLOOKUP(G428,角色!V:AE,主动技能!F428+7,FALSE))</f>
        <v>1</v>
      </c>
      <c r="AF428" s="19">
        <f>VLOOKUP(F428,对应表!AY:BA,3,FALSE)</f>
        <v>0</v>
      </c>
      <c r="AG428" s="19">
        <f>VLOOKUP(F428,对应表!AY:BA,2,FALSE)</f>
        <v>0</v>
      </c>
      <c r="AH428" s="25" t="str">
        <f>VLOOKUP(F428,特效对应!F:G,2,FALSE)</f>
        <v>attack</v>
      </c>
      <c r="AJ428">
        <f t="shared" si="106"/>
        <v>2</v>
      </c>
      <c r="AQ428" s="6" t="str">
        <f>_xlfn.IFNA(IF(IF($AK428=AQ$5,VLOOKUP(AL428,buff!$K:$L,2,FALSE),"")=0,"",IF($AK428=AQ$5,VLOOKUP(AL428,buff!$K:$L,2,FALSE),"")),"")</f>
        <v/>
      </c>
      <c r="AR428" s="6" t="str">
        <f>_xlfn.IFNA(IF(IF($AK428=AR$5,VLOOKUP(AM428,buff!$K:$L,2,FALSE),"")=0,"",IF($AK428=AR$5,VLOOKUP(AM428,buff!$K:$L,2,FALSE),"")),"")</f>
        <v/>
      </c>
      <c r="AS428" s="6" t="str">
        <f>_xlfn.IFNA(IF(IF($AK428=AS$5,VLOOKUP(AN428,buff!$K:$L,2,FALSE),"")=0,"",IF($AK428=AS$5,VLOOKUP(AN428,buff!$K:$L,2,FALSE),"")),"")</f>
        <v/>
      </c>
      <c r="AT428" s="6" t="str">
        <f>_xlfn.IFNA(IF(IF($AK428=AT$5,VLOOKUP(AO428,buff!$K:$L,2,FALSE),"")=0,"",IF($AK428=AT$5,VLOOKUP(AO428,buff!$K:$L,2,FALSE),"")),"")</f>
        <v/>
      </c>
      <c r="AU428" s="6" t="str">
        <f>_xlfn.IFNA(IF(IF($AK428=AU$5,VLOOKUP(AP428,buff!$K:$L,2,FALSE),"")=0,"",IF($AK428=AU$5,VLOOKUP(AP428,buff!$K:$L,2,FALSE),"")),"")</f>
        <v/>
      </c>
      <c r="AV428" s="6" t="str">
        <f>_xlfn.IFNA(IF(IF($AK428=AV$5,VLOOKUP(AL428,buff!$K:$L,2,FALSE),"")=0,"",IF($AK428=AV$5,VLOOKUP(AL428,buff!$K:$L,2,FALSE),"")),"")</f>
        <v/>
      </c>
      <c r="AW428" s="6" t="str">
        <f>_xlfn.IFNA(IF(IF($AK428=AW$5,VLOOKUP(AM428,buff!$K:$L,2,FALSE),"")=0,"",IF($AK428=AW$5,VLOOKUP(AM428,buff!$K:$L,2,FALSE),"")),"")</f>
        <v/>
      </c>
      <c r="AX428" s="6" t="str">
        <f>_xlfn.IFNA(IF(IF($AK428=AX$5,VLOOKUP(AN428,buff!$K:$L,2,FALSE),"")=0,"",IF($AK428=AX$5,VLOOKUP(AN428,buff!$K:$L,2,FALSE),"")),"")</f>
        <v/>
      </c>
      <c r="AY428" s="6" t="str">
        <f>_xlfn.IFNA(IF(IF($AK428=AY$5,VLOOKUP(AO428,buff!$K:$L,2,FALSE),"")=0,"",IF($AK428=AY$5,VLOOKUP(AO428,buff!$K:$L,2,FALSE),"")),"")</f>
        <v/>
      </c>
      <c r="AZ428" s="6" t="str">
        <f>_xlfn.IFNA(IF(IF($AK428=AZ$5,VLOOKUP(AP428,buff!$K:$L,2,FALSE),"")=0,"",IF($AK428=AZ$5,VLOOKUP(AP428,buff!$K:$L,2,FALSE),"")),"")</f>
        <v/>
      </c>
      <c r="BA428" s="6" t="e">
        <f>VLOOKUP(AL428,buff!$K:$P,6,FALSE)</f>
        <v>#N/A</v>
      </c>
      <c r="BB428" s="6" t="e">
        <f>VLOOKUP(AM428,buff!$K:$P,6,FALSE)</f>
        <v>#N/A</v>
      </c>
      <c r="BC428" s="6" t="e">
        <f>VLOOKUP(AN428,buff!$K:$P,6,FALSE)</f>
        <v>#N/A</v>
      </c>
      <c r="BD428">
        <f t="shared" si="107"/>
        <v>0</v>
      </c>
      <c r="BE428">
        <f t="shared" si="108"/>
        <v>0</v>
      </c>
      <c r="BF428" s="22">
        <f t="shared" si="109"/>
        <v>100801</v>
      </c>
    </row>
    <row r="429" spans="1:58" x14ac:dyDescent="0.15">
      <c r="A429" t="str">
        <f t="shared" si="97"/>
        <v>吉拉主动技能1等级3</v>
      </c>
      <c r="B429" s="8">
        <f t="shared" si="104"/>
        <v>10080103</v>
      </c>
      <c r="C429" s="8" t="str">
        <f>VLOOKUP(G429,角色!A:B,2,FALSE)</f>
        <v>吉拉</v>
      </c>
      <c r="D429" s="8" t="str">
        <f t="shared" si="105"/>
        <v>主动技能1</v>
      </c>
      <c r="E429" s="8">
        <f t="shared" si="110"/>
        <v>3</v>
      </c>
      <c r="F429" s="8">
        <f t="shared" si="111"/>
        <v>1</v>
      </c>
      <c r="G429" s="8">
        <f t="shared" si="112"/>
        <v>8</v>
      </c>
      <c r="H429" s="4" t="s">
        <v>426</v>
      </c>
      <c r="I429" s="20" t="str">
        <f t="shared" si="96"/>
        <v>对敌方单体攻击，造成100%攻击力（+161）点伤害。</v>
      </c>
      <c r="J429" s="4" t="s">
        <v>277</v>
      </c>
      <c r="K429" s="1" t="s">
        <v>102</v>
      </c>
      <c r="L429" s="20" t="s">
        <v>106</v>
      </c>
      <c r="M429" s="4"/>
      <c r="N429" s="4">
        <v>100</v>
      </c>
      <c r="O429" s="20">
        <f>VLOOKUP(L429,对应表!BK:BL,2,FALSE)</f>
        <v>0</v>
      </c>
      <c r="P429" s="25" t="str">
        <f>_xlfn.IFNA(VLOOKUP(G429,角色!V:AE,主动技能!F429+1,FALSE),"")</f>
        <v>|||</v>
      </c>
      <c r="Q429" s="25">
        <f>(VLOOKUP(G429,角色!V:AE,主动技能!F429+4,FALSE))</f>
        <v>1</v>
      </c>
      <c r="R429" s="25">
        <v>0</v>
      </c>
      <c r="S429" s="25">
        <v>0</v>
      </c>
      <c r="T429" s="6" t="str">
        <f t="shared" si="98"/>
        <v/>
      </c>
      <c r="U429" s="6" t="str">
        <f t="shared" si="99"/>
        <v/>
      </c>
      <c r="V429" s="19" t="str">
        <f>VLOOKUP(G429,角色!AW:BC,主动技能!F429+1,FALSE)</f>
        <v>skill_01</v>
      </c>
      <c r="Y429">
        <f t="shared" si="103"/>
        <v>0</v>
      </c>
      <c r="Z429" s="19">
        <f>IF(VLOOKUP(C429,角色!CC:CI,主动技能!F429*2,FALSE)=0,"",VLOOKUP(C429,角色!CC:CI,主动技能!F429*2,FALSE))</f>
        <v>100</v>
      </c>
      <c r="AA429" s="19">
        <f>IF(VLOOKUP(C429,角色!CC:CI,主动技能!F429*2+1,FALSE)=0,0,VLOOKUP(C429,角色!CC:CI,主动技能!F429*2+1,FALSE))</f>
        <v>10</v>
      </c>
      <c r="AB429" s="19">
        <f>IF(INT(VLOOKUP(E429,角色属性概况!I:M,3,FALSE)*AA429/100)=0,"",(INT(VLOOKUP(E429,角色属性概况!I:M,3,FALSE)*AA429/100)))</f>
        <v>161</v>
      </c>
      <c r="AE429" s="25">
        <f>(VLOOKUP(G429,角色!V:AE,主动技能!F429+7,FALSE))</f>
        <v>1</v>
      </c>
      <c r="AF429" s="19">
        <f>VLOOKUP(F429,对应表!AY:BA,3,FALSE)</f>
        <v>0</v>
      </c>
      <c r="AG429" s="19">
        <f>VLOOKUP(F429,对应表!AY:BA,2,FALSE)</f>
        <v>0</v>
      </c>
      <c r="AH429" s="25" t="str">
        <f>VLOOKUP(F429,特效对应!F:G,2,FALSE)</f>
        <v>attack</v>
      </c>
      <c r="AJ429">
        <f t="shared" si="106"/>
        <v>3</v>
      </c>
      <c r="AQ429" s="6" t="str">
        <f>_xlfn.IFNA(IF(IF($AK429=AQ$5,VLOOKUP(AL429,buff!$K:$L,2,FALSE),"")=0,"",IF($AK429=AQ$5,VLOOKUP(AL429,buff!$K:$L,2,FALSE),"")),"")</f>
        <v/>
      </c>
      <c r="AR429" s="6" t="str">
        <f>_xlfn.IFNA(IF(IF($AK429=AR$5,VLOOKUP(AM429,buff!$K:$L,2,FALSE),"")=0,"",IF($AK429=AR$5,VLOOKUP(AM429,buff!$K:$L,2,FALSE),"")),"")</f>
        <v/>
      </c>
      <c r="AS429" s="6" t="str">
        <f>_xlfn.IFNA(IF(IF($AK429=AS$5,VLOOKUP(AN429,buff!$K:$L,2,FALSE),"")=0,"",IF($AK429=AS$5,VLOOKUP(AN429,buff!$K:$L,2,FALSE),"")),"")</f>
        <v/>
      </c>
      <c r="AT429" s="6" t="str">
        <f>_xlfn.IFNA(IF(IF($AK429=AT$5,VLOOKUP(AO429,buff!$K:$L,2,FALSE),"")=0,"",IF($AK429=AT$5,VLOOKUP(AO429,buff!$K:$L,2,FALSE),"")),"")</f>
        <v/>
      </c>
      <c r="AU429" s="6" t="str">
        <f>_xlfn.IFNA(IF(IF($AK429=AU$5,VLOOKUP(AP429,buff!$K:$L,2,FALSE),"")=0,"",IF($AK429=AU$5,VLOOKUP(AP429,buff!$K:$L,2,FALSE),"")),"")</f>
        <v/>
      </c>
      <c r="AV429" s="6" t="str">
        <f>_xlfn.IFNA(IF(IF($AK429=AV$5,VLOOKUP(AL429,buff!$K:$L,2,FALSE),"")=0,"",IF($AK429=AV$5,VLOOKUP(AL429,buff!$K:$L,2,FALSE),"")),"")</f>
        <v/>
      </c>
      <c r="AW429" s="6" t="str">
        <f>_xlfn.IFNA(IF(IF($AK429=AW$5,VLOOKUP(AM429,buff!$K:$L,2,FALSE),"")=0,"",IF($AK429=AW$5,VLOOKUP(AM429,buff!$K:$L,2,FALSE),"")),"")</f>
        <v/>
      </c>
      <c r="AX429" s="6" t="str">
        <f>_xlfn.IFNA(IF(IF($AK429=AX$5,VLOOKUP(AN429,buff!$K:$L,2,FALSE),"")=0,"",IF($AK429=AX$5,VLOOKUP(AN429,buff!$K:$L,2,FALSE),"")),"")</f>
        <v/>
      </c>
      <c r="AY429" s="6" t="str">
        <f>_xlfn.IFNA(IF(IF($AK429=AY$5,VLOOKUP(AO429,buff!$K:$L,2,FALSE),"")=0,"",IF($AK429=AY$5,VLOOKUP(AO429,buff!$K:$L,2,FALSE),"")),"")</f>
        <v/>
      </c>
      <c r="AZ429" s="6" t="str">
        <f>_xlfn.IFNA(IF(IF($AK429=AZ$5,VLOOKUP(AP429,buff!$K:$L,2,FALSE),"")=0,"",IF($AK429=AZ$5,VLOOKUP(AP429,buff!$K:$L,2,FALSE),"")),"")</f>
        <v/>
      </c>
      <c r="BA429" s="6" t="e">
        <f>VLOOKUP(AL429,buff!$K:$P,6,FALSE)</f>
        <v>#N/A</v>
      </c>
      <c r="BB429" s="6" t="e">
        <f>VLOOKUP(AM429,buff!$K:$P,6,FALSE)</f>
        <v>#N/A</v>
      </c>
      <c r="BC429" s="6" t="e">
        <f>VLOOKUP(AN429,buff!$K:$P,6,FALSE)</f>
        <v>#N/A</v>
      </c>
      <c r="BD429">
        <f t="shared" si="107"/>
        <v>0</v>
      </c>
      <c r="BE429">
        <f t="shared" si="108"/>
        <v>0</v>
      </c>
      <c r="BF429" s="22">
        <f t="shared" si="109"/>
        <v>100801</v>
      </c>
    </row>
    <row r="430" spans="1:58" x14ac:dyDescent="0.15">
      <c r="A430" t="str">
        <f t="shared" si="97"/>
        <v>吉拉主动技能1等级4</v>
      </c>
      <c r="B430" s="8">
        <f t="shared" si="104"/>
        <v>10080104</v>
      </c>
      <c r="C430" s="8" t="str">
        <f>VLOOKUP(G430,角色!A:B,2,FALSE)</f>
        <v>吉拉</v>
      </c>
      <c r="D430" s="8" t="str">
        <f t="shared" si="105"/>
        <v>主动技能1</v>
      </c>
      <c r="E430" s="8">
        <f t="shared" si="110"/>
        <v>4</v>
      </c>
      <c r="F430" s="8">
        <f t="shared" si="111"/>
        <v>1</v>
      </c>
      <c r="G430" s="8">
        <f t="shared" si="112"/>
        <v>8</v>
      </c>
      <c r="H430" s="4" t="s">
        <v>426</v>
      </c>
      <c r="I430" s="20" t="str">
        <f t="shared" si="96"/>
        <v>对敌方单体攻击，造成100%攻击力（+249）点伤害。</v>
      </c>
      <c r="J430" s="4" t="s">
        <v>277</v>
      </c>
      <c r="K430" s="1" t="s">
        <v>102</v>
      </c>
      <c r="L430" s="20" t="s">
        <v>106</v>
      </c>
      <c r="M430" s="4"/>
      <c r="N430" s="4">
        <v>100</v>
      </c>
      <c r="O430" s="20">
        <f>VLOOKUP(L430,对应表!BK:BL,2,FALSE)</f>
        <v>0</v>
      </c>
      <c r="P430" s="25" t="str">
        <f>_xlfn.IFNA(VLOOKUP(G430,角色!V:AE,主动技能!F430+1,FALSE),"")</f>
        <v>|||</v>
      </c>
      <c r="Q430" s="25">
        <f>(VLOOKUP(G430,角色!V:AE,主动技能!F430+4,FALSE))</f>
        <v>1</v>
      </c>
      <c r="R430" s="25">
        <v>0</v>
      </c>
      <c r="S430" s="25">
        <v>0</v>
      </c>
      <c r="T430" s="6" t="str">
        <f t="shared" si="98"/>
        <v/>
      </c>
      <c r="U430" s="6" t="str">
        <f t="shared" si="99"/>
        <v/>
      </c>
      <c r="V430" s="19" t="str">
        <f>VLOOKUP(G430,角色!AW:BC,主动技能!F430+1,FALSE)</f>
        <v>skill_01</v>
      </c>
      <c r="Y430">
        <f t="shared" si="103"/>
        <v>0</v>
      </c>
      <c r="Z430" s="19">
        <f>IF(VLOOKUP(C430,角色!CC:CI,主动技能!F430*2,FALSE)=0,"",VLOOKUP(C430,角色!CC:CI,主动技能!F430*2,FALSE))</f>
        <v>100</v>
      </c>
      <c r="AA430" s="19">
        <f>IF(VLOOKUP(C430,角色!CC:CI,主动技能!F430*2+1,FALSE)=0,0,VLOOKUP(C430,角色!CC:CI,主动技能!F430*2+1,FALSE))</f>
        <v>10</v>
      </c>
      <c r="AB430" s="19">
        <f>IF(INT(VLOOKUP(E430,角色属性概况!I:M,3,FALSE)*AA430/100)=0,"",(INT(VLOOKUP(E430,角色属性概况!I:M,3,FALSE)*AA430/100)))</f>
        <v>249</v>
      </c>
      <c r="AE430" s="25">
        <f>(VLOOKUP(G430,角色!V:AE,主动技能!F430+7,FALSE))</f>
        <v>1</v>
      </c>
      <c r="AF430" s="19">
        <f>VLOOKUP(F430,对应表!AY:BA,3,FALSE)</f>
        <v>0</v>
      </c>
      <c r="AG430" s="19">
        <f>VLOOKUP(F430,对应表!AY:BA,2,FALSE)</f>
        <v>0</v>
      </c>
      <c r="AH430" s="25" t="str">
        <f>VLOOKUP(F430,特效对应!F:G,2,FALSE)</f>
        <v>attack</v>
      </c>
      <c r="AJ430">
        <f t="shared" si="106"/>
        <v>4</v>
      </c>
      <c r="AQ430" s="6" t="str">
        <f>_xlfn.IFNA(IF(IF($AK430=AQ$5,VLOOKUP(AL430,buff!$K:$L,2,FALSE),"")=0,"",IF($AK430=AQ$5,VLOOKUP(AL430,buff!$K:$L,2,FALSE),"")),"")</f>
        <v/>
      </c>
      <c r="AR430" s="6" t="str">
        <f>_xlfn.IFNA(IF(IF($AK430=AR$5,VLOOKUP(AM430,buff!$K:$L,2,FALSE),"")=0,"",IF($AK430=AR$5,VLOOKUP(AM430,buff!$K:$L,2,FALSE),"")),"")</f>
        <v/>
      </c>
      <c r="AS430" s="6" t="str">
        <f>_xlfn.IFNA(IF(IF($AK430=AS$5,VLOOKUP(AN430,buff!$K:$L,2,FALSE),"")=0,"",IF($AK430=AS$5,VLOOKUP(AN430,buff!$K:$L,2,FALSE),"")),"")</f>
        <v/>
      </c>
      <c r="AT430" s="6" t="str">
        <f>_xlfn.IFNA(IF(IF($AK430=AT$5,VLOOKUP(AO430,buff!$K:$L,2,FALSE),"")=0,"",IF($AK430=AT$5,VLOOKUP(AO430,buff!$K:$L,2,FALSE),"")),"")</f>
        <v/>
      </c>
      <c r="AU430" s="6" t="str">
        <f>_xlfn.IFNA(IF(IF($AK430=AU$5,VLOOKUP(AP430,buff!$K:$L,2,FALSE),"")=0,"",IF($AK430=AU$5,VLOOKUP(AP430,buff!$K:$L,2,FALSE),"")),"")</f>
        <v/>
      </c>
      <c r="AV430" s="6" t="str">
        <f>_xlfn.IFNA(IF(IF($AK430=AV$5,VLOOKUP(AL430,buff!$K:$L,2,FALSE),"")=0,"",IF($AK430=AV$5,VLOOKUP(AL430,buff!$K:$L,2,FALSE),"")),"")</f>
        <v/>
      </c>
      <c r="AW430" s="6" t="str">
        <f>_xlfn.IFNA(IF(IF($AK430=AW$5,VLOOKUP(AM430,buff!$K:$L,2,FALSE),"")=0,"",IF($AK430=AW$5,VLOOKUP(AM430,buff!$K:$L,2,FALSE),"")),"")</f>
        <v/>
      </c>
      <c r="AX430" s="6" t="str">
        <f>_xlfn.IFNA(IF(IF($AK430=AX$5,VLOOKUP(AN430,buff!$K:$L,2,FALSE),"")=0,"",IF($AK430=AX$5,VLOOKUP(AN430,buff!$K:$L,2,FALSE),"")),"")</f>
        <v/>
      </c>
      <c r="AY430" s="6" t="str">
        <f>_xlfn.IFNA(IF(IF($AK430=AY$5,VLOOKUP(AO430,buff!$K:$L,2,FALSE),"")=0,"",IF($AK430=AY$5,VLOOKUP(AO430,buff!$K:$L,2,FALSE),"")),"")</f>
        <v/>
      </c>
      <c r="AZ430" s="6" t="str">
        <f>_xlfn.IFNA(IF(IF($AK430=AZ$5,VLOOKUP(AP430,buff!$K:$L,2,FALSE),"")=0,"",IF($AK430=AZ$5,VLOOKUP(AP430,buff!$K:$L,2,FALSE),"")),"")</f>
        <v/>
      </c>
      <c r="BA430" s="6" t="e">
        <f>VLOOKUP(AL430,buff!$K:$P,6,FALSE)</f>
        <v>#N/A</v>
      </c>
      <c r="BB430" s="6" t="e">
        <f>VLOOKUP(AM430,buff!$K:$P,6,FALSE)</f>
        <v>#N/A</v>
      </c>
      <c r="BC430" s="6" t="e">
        <f>VLOOKUP(AN430,buff!$K:$P,6,FALSE)</f>
        <v>#N/A</v>
      </c>
      <c r="BD430">
        <f t="shared" si="107"/>
        <v>0</v>
      </c>
      <c r="BE430">
        <f t="shared" si="108"/>
        <v>0</v>
      </c>
      <c r="BF430" s="22">
        <f t="shared" si="109"/>
        <v>100801</v>
      </c>
    </row>
    <row r="431" spans="1:58" x14ac:dyDescent="0.15">
      <c r="A431" t="str">
        <f t="shared" si="97"/>
        <v>吉拉主动技能1等级5</v>
      </c>
      <c r="B431" s="8">
        <f t="shared" si="104"/>
        <v>10080105</v>
      </c>
      <c r="C431" s="8" t="str">
        <f>VLOOKUP(G431,角色!A:B,2,FALSE)</f>
        <v>吉拉</v>
      </c>
      <c r="D431" s="8" t="str">
        <f t="shared" si="105"/>
        <v>主动技能1</v>
      </c>
      <c r="E431" s="8">
        <f t="shared" si="110"/>
        <v>5</v>
      </c>
      <c r="F431" s="8">
        <f t="shared" si="111"/>
        <v>1</v>
      </c>
      <c r="G431" s="8">
        <f t="shared" si="112"/>
        <v>8</v>
      </c>
      <c r="H431" s="4" t="s">
        <v>426</v>
      </c>
      <c r="I431" s="20" t="str">
        <f t="shared" si="96"/>
        <v>对敌方单体攻击，造成100%攻击力（+373）点伤害。</v>
      </c>
      <c r="J431" s="4" t="s">
        <v>277</v>
      </c>
      <c r="K431" s="1" t="s">
        <v>102</v>
      </c>
      <c r="L431" s="20" t="s">
        <v>106</v>
      </c>
      <c r="M431" s="4"/>
      <c r="N431" s="4">
        <v>100</v>
      </c>
      <c r="O431" s="20">
        <f>VLOOKUP(L431,对应表!BK:BL,2,FALSE)</f>
        <v>0</v>
      </c>
      <c r="P431" s="25" t="str">
        <f>_xlfn.IFNA(VLOOKUP(G431,角色!V:AE,主动技能!F431+1,FALSE),"")</f>
        <v>|||</v>
      </c>
      <c r="Q431" s="25">
        <f>(VLOOKUP(G431,角色!V:AE,主动技能!F431+4,FALSE))</f>
        <v>1</v>
      </c>
      <c r="R431" s="25">
        <v>0</v>
      </c>
      <c r="S431" s="25">
        <v>0</v>
      </c>
      <c r="T431" s="6" t="str">
        <f t="shared" si="98"/>
        <v/>
      </c>
      <c r="U431" s="6" t="str">
        <f t="shared" si="99"/>
        <v/>
      </c>
      <c r="V431" s="19" t="str">
        <f>VLOOKUP(G431,角色!AW:BC,主动技能!F431+1,FALSE)</f>
        <v>skill_01</v>
      </c>
      <c r="Y431">
        <f t="shared" si="103"/>
        <v>0</v>
      </c>
      <c r="Z431" s="19">
        <f>IF(VLOOKUP(C431,角色!CC:CI,主动技能!F431*2,FALSE)=0,"",VLOOKUP(C431,角色!CC:CI,主动技能!F431*2,FALSE))</f>
        <v>100</v>
      </c>
      <c r="AA431" s="19">
        <f>IF(VLOOKUP(C431,角色!CC:CI,主动技能!F431*2+1,FALSE)=0,0,VLOOKUP(C431,角色!CC:CI,主动技能!F431*2+1,FALSE))</f>
        <v>10</v>
      </c>
      <c r="AB431" s="19">
        <f>IF(INT(VLOOKUP(E431,角色属性概况!I:M,3,FALSE)*AA431/100)=0,"",(INT(VLOOKUP(E431,角色属性概况!I:M,3,FALSE)*AA431/100)))</f>
        <v>373</v>
      </c>
      <c r="AE431" s="25">
        <f>(VLOOKUP(G431,角色!V:AE,主动技能!F431+7,FALSE))</f>
        <v>1</v>
      </c>
      <c r="AF431" s="19">
        <f>VLOOKUP(F431,对应表!AY:BA,3,FALSE)</f>
        <v>0</v>
      </c>
      <c r="AG431" s="19">
        <f>VLOOKUP(F431,对应表!AY:BA,2,FALSE)</f>
        <v>0</v>
      </c>
      <c r="AH431" s="25" t="str">
        <f>VLOOKUP(F431,特效对应!F:G,2,FALSE)</f>
        <v>attack</v>
      </c>
      <c r="AJ431">
        <f t="shared" si="106"/>
        <v>5</v>
      </c>
      <c r="AQ431" s="6" t="str">
        <f>_xlfn.IFNA(IF(IF($AK431=AQ$5,VLOOKUP(AL431,buff!$K:$L,2,FALSE),"")=0,"",IF($AK431=AQ$5,VLOOKUP(AL431,buff!$K:$L,2,FALSE),"")),"")</f>
        <v/>
      </c>
      <c r="AR431" s="6" t="str">
        <f>_xlfn.IFNA(IF(IF($AK431=AR$5,VLOOKUP(AM431,buff!$K:$L,2,FALSE),"")=0,"",IF($AK431=AR$5,VLOOKUP(AM431,buff!$K:$L,2,FALSE),"")),"")</f>
        <v/>
      </c>
      <c r="AS431" s="6" t="str">
        <f>_xlfn.IFNA(IF(IF($AK431=AS$5,VLOOKUP(AN431,buff!$K:$L,2,FALSE),"")=0,"",IF($AK431=AS$5,VLOOKUP(AN431,buff!$K:$L,2,FALSE),"")),"")</f>
        <v/>
      </c>
      <c r="AT431" s="6" t="str">
        <f>_xlfn.IFNA(IF(IF($AK431=AT$5,VLOOKUP(AO431,buff!$K:$L,2,FALSE),"")=0,"",IF($AK431=AT$5,VLOOKUP(AO431,buff!$K:$L,2,FALSE),"")),"")</f>
        <v/>
      </c>
      <c r="AU431" s="6" t="str">
        <f>_xlfn.IFNA(IF(IF($AK431=AU$5,VLOOKUP(AP431,buff!$K:$L,2,FALSE),"")=0,"",IF($AK431=AU$5,VLOOKUP(AP431,buff!$K:$L,2,FALSE),"")),"")</f>
        <v/>
      </c>
      <c r="AV431" s="6" t="str">
        <f>_xlfn.IFNA(IF(IF($AK431=AV$5,VLOOKUP(AL431,buff!$K:$L,2,FALSE),"")=0,"",IF($AK431=AV$5,VLOOKUP(AL431,buff!$K:$L,2,FALSE),"")),"")</f>
        <v/>
      </c>
      <c r="AW431" s="6" t="str">
        <f>_xlfn.IFNA(IF(IF($AK431=AW$5,VLOOKUP(AM431,buff!$K:$L,2,FALSE),"")=0,"",IF($AK431=AW$5,VLOOKUP(AM431,buff!$K:$L,2,FALSE),"")),"")</f>
        <v/>
      </c>
      <c r="AX431" s="6" t="str">
        <f>_xlfn.IFNA(IF(IF($AK431=AX$5,VLOOKUP(AN431,buff!$K:$L,2,FALSE),"")=0,"",IF($AK431=AX$5,VLOOKUP(AN431,buff!$K:$L,2,FALSE),"")),"")</f>
        <v/>
      </c>
      <c r="AY431" s="6" t="str">
        <f>_xlfn.IFNA(IF(IF($AK431=AY$5,VLOOKUP(AO431,buff!$K:$L,2,FALSE),"")=0,"",IF($AK431=AY$5,VLOOKUP(AO431,buff!$K:$L,2,FALSE),"")),"")</f>
        <v/>
      </c>
      <c r="AZ431" s="6" t="str">
        <f>_xlfn.IFNA(IF(IF($AK431=AZ$5,VLOOKUP(AP431,buff!$K:$L,2,FALSE),"")=0,"",IF($AK431=AZ$5,VLOOKUP(AP431,buff!$K:$L,2,FALSE),"")),"")</f>
        <v/>
      </c>
      <c r="BA431" s="6" t="e">
        <f>VLOOKUP(AL431,buff!$K:$P,6,FALSE)</f>
        <v>#N/A</v>
      </c>
      <c r="BB431" s="6" t="e">
        <f>VLOOKUP(AM431,buff!$K:$P,6,FALSE)</f>
        <v>#N/A</v>
      </c>
      <c r="BC431" s="6" t="e">
        <f>VLOOKUP(AN431,buff!$K:$P,6,FALSE)</f>
        <v>#N/A</v>
      </c>
      <c r="BD431">
        <f t="shared" si="107"/>
        <v>0</v>
      </c>
      <c r="BE431">
        <f t="shared" si="108"/>
        <v>0</v>
      </c>
      <c r="BF431" s="22">
        <f t="shared" si="109"/>
        <v>100801</v>
      </c>
    </row>
    <row r="432" spans="1:58" x14ac:dyDescent="0.15">
      <c r="A432" t="str">
        <f t="shared" si="97"/>
        <v>吉拉主动技能1等级6</v>
      </c>
      <c r="B432" s="8">
        <f t="shared" si="104"/>
        <v>10080106</v>
      </c>
      <c r="C432" s="8" t="str">
        <f>VLOOKUP(G432,角色!A:B,2,FALSE)</f>
        <v>吉拉</v>
      </c>
      <c r="D432" s="8" t="str">
        <f t="shared" si="105"/>
        <v>主动技能1</v>
      </c>
      <c r="E432" s="8">
        <f t="shared" si="110"/>
        <v>6</v>
      </c>
      <c r="F432" s="8">
        <f t="shared" si="111"/>
        <v>1</v>
      </c>
      <c r="G432" s="8">
        <f t="shared" si="112"/>
        <v>8</v>
      </c>
      <c r="H432" s="4" t="s">
        <v>426</v>
      </c>
      <c r="I432" s="20" t="str">
        <f t="shared" ref="I432:I446" si="113">"对敌方"&amp;L432&amp;"攻击，造成"&amp;Z432&amp;"%攻击力（+"&amp;AB432&amp;"）点伤害。"</f>
        <v>对敌方单体攻击，造成100%攻击力（+549）点伤害。</v>
      </c>
      <c r="J432" s="4" t="s">
        <v>277</v>
      </c>
      <c r="K432" s="1" t="s">
        <v>102</v>
      </c>
      <c r="L432" s="20" t="s">
        <v>106</v>
      </c>
      <c r="M432" s="4"/>
      <c r="N432" s="4">
        <v>100</v>
      </c>
      <c r="O432" s="20">
        <f>VLOOKUP(L432,对应表!BK:BL,2,FALSE)</f>
        <v>0</v>
      </c>
      <c r="P432" s="25" t="str">
        <f>_xlfn.IFNA(VLOOKUP(G432,角色!V:AE,主动技能!F432+1,FALSE),"")</f>
        <v>|||</v>
      </c>
      <c r="Q432" s="25">
        <f>(VLOOKUP(G432,角色!V:AE,主动技能!F432+4,FALSE))</f>
        <v>1</v>
      </c>
      <c r="R432" s="25">
        <v>0</v>
      </c>
      <c r="S432" s="25">
        <v>0</v>
      </c>
      <c r="T432" s="6" t="str">
        <f t="shared" si="98"/>
        <v/>
      </c>
      <c r="U432" s="6" t="str">
        <f t="shared" si="99"/>
        <v/>
      </c>
      <c r="V432" s="19" t="str">
        <f>VLOOKUP(G432,角色!AW:BC,主动技能!F432+1,FALSE)</f>
        <v>skill_01</v>
      </c>
      <c r="Y432">
        <f t="shared" si="103"/>
        <v>0</v>
      </c>
      <c r="Z432" s="19">
        <f>IF(VLOOKUP(C432,角色!CC:CI,主动技能!F432*2,FALSE)=0,"",VLOOKUP(C432,角色!CC:CI,主动技能!F432*2,FALSE))</f>
        <v>100</v>
      </c>
      <c r="AA432" s="19">
        <f>IF(VLOOKUP(C432,角色!CC:CI,主动技能!F432*2+1,FALSE)=0,0,VLOOKUP(C432,角色!CC:CI,主动技能!F432*2+1,FALSE))</f>
        <v>10</v>
      </c>
      <c r="AB432" s="19">
        <f>IF(INT(VLOOKUP(E432,角色属性概况!I:M,3,FALSE)*AA432/100)=0,"",(INT(VLOOKUP(E432,角色属性概况!I:M,3,FALSE)*AA432/100)))</f>
        <v>549</v>
      </c>
      <c r="AE432" s="25">
        <f>(VLOOKUP(G432,角色!V:AE,主动技能!F432+7,FALSE))</f>
        <v>1</v>
      </c>
      <c r="AF432" s="19">
        <f>VLOOKUP(F432,对应表!AY:BA,3,FALSE)</f>
        <v>0</v>
      </c>
      <c r="AG432" s="19">
        <f>VLOOKUP(F432,对应表!AY:BA,2,FALSE)</f>
        <v>0</v>
      </c>
      <c r="AH432" s="25" t="str">
        <f>VLOOKUP(F432,特效对应!F:G,2,FALSE)</f>
        <v>attack</v>
      </c>
      <c r="AJ432">
        <f t="shared" si="106"/>
        <v>6</v>
      </c>
      <c r="AQ432" s="6" t="str">
        <f>_xlfn.IFNA(IF(IF($AK432=AQ$5,VLOOKUP(AL432,buff!$K:$L,2,FALSE),"")=0,"",IF($AK432=AQ$5,VLOOKUP(AL432,buff!$K:$L,2,FALSE),"")),"")</f>
        <v/>
      </c>
      <c r="AR432" s="6" t="str">
        <f>_xlfn.IFNA(IF(IF($AK432=AR$5,VLOOKUP(AM432,buff!$K:$L,2,FALSE),"")=0,"",IF($AK432=AR$5,VLOOKUP(AM432,buff!$K:$L,2,FALSE),"")),"")</f>
        <v/>
      </c>
      <c r="AS432" s="6" t="str">
        <f>_xlfn.IFNA(IF(IF($AK432=AS$5,VLOOKUP(AN432,buff!$K:$L,2,FALSE),"")=0,"",IF($AK432=AS$5,VLOOKUP(AN432,buff!$K:$L,2,FALSE),"")),"")</f>
        <v/>
      </c>
      <c r="AT432" s="6" t="str">
        <f>_xlfn.IFNA(IF(IF($AK432=AT$5,VLOOKUP(AO432,buff!$K:$L,2,FALSE),"")=0,"",IF($AK432=AT$5,VLOOKUP(AO432,buff!$K:$L,2,FALSE),"")),"")</f>
        <v/>
      </c>
      <c r="AU432" s="6" t="str">
        <f>_xlfn.IFNA(IF(IF($AK432=AU$5,VLOOKUP(AP432,buff!$K:$L,2,FALSE),"")=0,"",IF($AK432=AU$5,VLOOKUP(AP432,buff!$K:$L,2,FALSE),"")),"")</f>
        <v/>
      </c>
      <c r="AV432" s="6" t="str">
        <f>_xlfn.IFNA(IF(IF($AK432=AV$5,VLOOKUP(AL432,buff!$K:$L,2,FALSE),"")=0,"",IF($AK432=AV$5,VLOOKUP(AL432,buff!$K:$L,2,FALSE),"")),"")</f>
        <v/>
      </c>
      <c r="AW432" s="6" t="str">
        <f>_xlfn.IFNA(IF(IF($AK432=AW$5,VLOOKUP(AM432,buff!$K:$L,2,FALSE),"")=0,"",IF($AK432=AW$5,VLOOKUP(AM432,buff!$K:$L,2,FALSE),"")),"")</f>
        <v/>
      </c>
      <c r="AX432" s="6" t="str">
        <f>_xlfn.IFNA(IF(IF($AK432=AX$5,VLOOKUP(AN432,buff!$K:$L,2,FALSE),"")=0,"",IF($AK432=AX$5,VLOOKUP(AN432,buff!$K:$L,2,FALSE),"")),"")</f>
        <v/>
      </c>
      <c r="AY432" s="6" t="str">
        <f>_xlfn.IFNA(IF(IF($AK432=AY$5,VLOOKUP(AO432,buff!$K:$L,2,FALSE),"")=0,"",IF($AK432=AY$5,VLOOKUP(AO432,buff!$K:$L,2,FALSE),"")),"")</f>
        <v/>
      </c>
      <c r="AZ432" s="6" t="str">
        <f>_xlfn.IFNA(IF(IF($AK432=AZ$5,VLOOKUP(AP432,buff!$K:$L,2,FALSE),"")=0,"",IF($AK432=AZ$5,VLOOKUP(AP432,buff!$K:$L,2,FALSE),"")),"")</f>
        <v/>
      </c>
      <c r="BA432" s="6" t="e">
        <f>VLOOKUP(AL432,buff!$K:$P,6,FALSE)</f>
        <v>#N/A</v>
      </c>
      <c r="BB432" s="6" t="e">
        <f>VLOOKUP(AM432,buff!$K:$P,6,FALSE)</f>
        <v>#N/A</v>
      </c>
      <c r="BC432" s="6" t="e">
        <f>VLOOKUP(AN432,buff!$K:$P,6,FALSE)</f>
        <v>#N/A</v>
      </c>
      <c r="BD432">
        <f t="shared" si="107"/>
        <v>0</v>
      </c>
      <c r="BE432">
        <f t="shared" si="108"/>
        <v>0</v>
      </c>
      <c r="BF432" s="22">
        <f t="shared" si="109"/>
        <v>100801</v>
      </c>
    </row>
    <row r="433" spans="1:58" x14ac:dyDescent="0.15">
      <c r="A433" t="str">
        <f t="shared" si="97"/>
        <v>吉拉主动技能1等级7</v>
      </c>
      <c r="B433" s="8">
        <f t="shared" si="104"/>
        <v>10080107</v>
      </c>
      <c r="C433" s="8" t="str">
        <f>VLOOKUP(G433,角色!A:B,2,FALSE)</f>
        <v>吉拉</v>
      </c>
      <c r="D433" s="8" t="str">
        <f t="shared" si="105"/>
        <v>主动技能1</v>
      </c>
      <c r="E433" s="8">
        <f t="shared" si="110"/>
        <v>7</v>
      </c>
      <c r="F433" s="8">
        <f t="shared" si="111"/>
        <v>1</v>
      </c>
      <c r="G433" s="8">
        <f t="shared" si="112"/>
        <v>8</v>
      </c>
      <c r="H433" s="4" t="s">
        <v>426</v>
      </c>
      <c r="I433" s="20" t="str">
        <f t="shared" si="113"/>
        <v>对敌方单体攻击，造成100%攻击力（+797）点伤害。</v>
      </c>
      <c r="J433" s="4" t="s">
        <v>277</v>
      </c>
      <c r="K433" s="1" t="s">
        <v>102</v>
      </c>
      <c r="L433" s="20" t="s">
        <v>106</v>
      </c>
      <c r="M433" s="4"/>
      <c r="N433" s="4">
        <v>100</v>
      </c>
      <c r="O433" s="20">
        <f>VLOOKUP(L433,对应表!BK:BL,2,FALSE)</f>
        <v>0</v>
      </c>
      <c r="P433" s="25" t="str">
        <f>_xlfn.IFNA(VLOOKUP(G433,角色!V:AE,主动技能!F433+1,FALSE),"")</f>
        <v>|||</v>
      </c>
      <c r="Q433" s="25">
        <f>(VLOOKUP(G433,角色!V:AE,主动技能!F433+4,FALSE))</f>
        <v>1</v>
      </c>
      <c r="R433" s="25">
        <v>0</v>
      </c>
      <c r="S433" s="25">
        <v>0</v>
      </c>
      <c r="T433" s="6" t="str">
        <f t="shared" si="98"/>
        <v/>
      </c>
      <c r="U433" s="6" t="str">
        <f t="shared" si="99"/>
        <v/>
      </c>
      <c r="V433" s="19" t="str">
        <f>VLOOKUP(G433,角色!AW:BC,主动技能!F433+1,FALSE)</f>
        <v>skill_01</v>
      </c>
      <c r="Y433">
        <f t="shared" si="103"/>
        <v>0</v>
      </c>
      <c r="Z433" s="19">
        <f>IF(VLOOKUP(C433,角色!CC:CI,主动技能!F433*2,FALSE)=0,"",VLOOKUP(C433,角色!CC:CI,主动技能!F433*2,FALSE))</f>
        <v>100</v>
      </c>
      <c r="AA433" s="19">
        <f>IF(VLOOKUP(C433,角色!CC:CI,主动技能!F433*2+1,FALSE)=0,0,VLOOKUP(C433,角色!CC:CI,主动技能!F433*2+1,FALSE))</f>
        <v>10</v>
      </c>
      <c r="AB433" s="19">
        <f>IF(INT(VLOOKUP(E433,角色属性概况!I:M,3,FALSE)*AA433/100)=0,"",(INT(VLOOKUP(E433,角色属性概况!I:M,3,FALSE)*AA433/100)))</f>
        <v>797</v>
      </c>
      <c r="AE433" s="25">
        <f>(VLOOKUP(G433,角色!V:AE,主动技能!F433+7,FALSE))</f>
        <v>1</v>
      </c>
      <c r="AF433" s="19">
        <f>VLOOKUP(F433,对应表!AY:BA,3,FALSE)</f>
        <v>0</v>
      </c>
      <c r="AG433" s="19">
        <f>VLOOKUP(F433,对应表!AY:BA,2,FALSE)</f>
        <v>0</v>
      </c>
      <c r="AH433" s="25" t="str">
        <f>VLOOKUP(F433,特效对应!F:G,2,FALSE)</f>
        <v>attack</v>
      </c>
      <c r="AJ433">
        <f t="shared" si="106"/>
        <v>7</v>
      </c>
      <c r="AQ433" s="6" t="str">
        <f>_xlfn.IFNA(IF(IF($AK433=AQ$5,VLOOKUP(AL433,buff!$K:$L,2,FALSE),"")=0,"",IF($AK433=AQ$5,VLOOKUP(AL433,buff!$K:$L,2,FALSE),"")),"")</f>
        <v/>
      </c>
      <c r="AR433" s="6" t="str">
        <f>_xlfn.IFNA(IF(IF($AK433=AR$5,VLOOKUP(AM433,buff!$K:$L,2,FALSE),"")=0,"",IF($AK433=AR$5,VLOOKUP(AM433,buff!$K:$L,2,FALSE),"")),"")</f>
        <v/>
      </c>
      <c r="AS433" s="6" t="str">
        <f>_xlfn.IFNA(IF(IF($AK433=AS$5,VLOOKUP(AN433,buff!$K:$L,2,FALSE),"")=0,"",IF($AK433=AS$5,VLOOKUP(AN433,buff!$K:$L,2,FALSE),"")),"")</f>
        <v/>
      </c>
      <c r="AT433" s="6" t="str">
        <f>_xlfn.IFNA(IF(IF($AK433=AT$5,VLOOKUP(AO433,buff!$K:$L,2,FALSE),"")=0,"",IF($AK433=AT$5,VLOOKUP(AO433,buff!$K:$L,2,FALSE),"")),"")</f>
        <v/>
      </c>
      <c r="AU433" s="6" t="str">
        <f>_xlfn.IFNA(IF(IF($AK433=AU$5,VLOOKUP(AP433,buff!$K:$L,2,FALSE),"")=0,"",IF($AK433=AU$5,VLOOKUP(AP433,buff!$K:$L,2,FALSE),"")),"")</f>
        <v/>
      </c>
      <c r="AV433" s="6" t="str">
        <f>_xlfn.IFNA(IF(IF($AK433=AV$5,VLOOKUP(AL433,buff!$K:$L,2,FALSE),"")=0,"",IF($AK433=AV$5,VLOOKUP(AL433,buff!$K:$L,2,FALSE),"")),"")</f>
        <v/>
      </c>
      <c r="AW433" s="6" t="str">
        <f>_xlfn.IFNA(IF(IF($AK433=AW$5,VLOOKUP(AM433,buff!$K:$L,2,FALSE),"")=0,"",IF($AK433=AW$5,VLOOKUP(AM433,buff!$K:$L,2,FALSE),"")),"")</f>
        <v/>
      </c>
      <c r="AX433" s="6" t="str">
        <f>_xlfn.IFNA(IF(IF($AK433=AX$5,VLOOKUP(AN433,buff!$K:$L,2,FALSE),"")=0,"",IF($AK433=AX$5,VLOOKUP(AN433,buff!$K:$L,2,FALSE),"")),"")</f>
        <v/>
      </c>
      <c r="AY433" s="6" t="str">
        <f>_xlfn.IFNA(IF(IF($AK433=AY$5,VLOOKUP(AO433,buff!$K:$L,2,FALSE),"")=0,"",IF($AK433=AY$5,VLOOKUP(AO433,buff!$K:$L,2,FALSE),"")),"")</f>
        <v/>
      </c>
      <c r="AZ433" s="6" t="str">
        <f>_xlfn.IFNA(IF(IF($AK433=AZ$5,VLOOKUP(AP433,buff!$K:$L,2,FALSE),"")=0,"",IF($AK433=AZ$5,VLOOKUP(AP433,buff!$K:$L,2,FALSE),"")),"")</f>
        <v/>
      </c>
      <c r="BA433" s="6" t="e">
        <f>VLOOKUP(AL433,buff!$K:$P,6,FALSE)</f>
        <v>#N/A</v>
      </c>
      <c r="BB433" s="6" t="e">
        <f>VLOOKUP(AM433,buff!$K:$P,6,FALSE)</f>
        <v>#N/A</v>
      </c>
      <c r="BC433" s="6" t="e">
        <f>VLOOKUP(AN433,buff!$K:$P,6,FALSE)</f>
        <v>#N/A</v>
      </c>
      <c r="BD433">
        <f t="shared" si="107"/>
        <v>0</v>
      </c>
      <c r="BE433">
        <f t="shared" si="108"/>
        <v>0</v>
      </c>
      <c r="BF433" s="22">
        <f t="shared" si="109"/>
        <v>100801</v>
      </c>
    </row>
    <row r="434" spans="1:58" x14ac:dyDescent="0.15">
      <c r="A434" t="str">
        <f t="shared" si="97"/>
        <v>吉拉主动技能1等级8</v>
      </c>
      <c r="B434" s="8">
        <f t="shared" si="104"/>
        <v>10080108</v>
      </c>
      <c r="C434" s="8" t="str">
        <f>VLOOKUP(G434,角色!A:B,2,FALSE)</f>
        <v>吉拉</v>
      </c>
      <c r="D434" s="8" t="str">
        <f t="shared" si="105"/>
        <v>主动技能1</v>
      </c>
      <c r="E434" s="8">
        <f t="shared" si="110"/>
        <v>8</v>
      </c>
      <c r="F434" s="8">
        <f t="shared" si="111"/>
        <v>1</v>
      </c>
      <c r="G434" s="8">
        <f t="shared" si="112"/>
        <v>8</v>
      </c>
      <c r="H434" s="4" t="s">
        <v>426</v>
      </c>
      <c r="I434" s="20" t="str">
        <f t="shared" si="113"/>
        <v>对敌方单体攻击，造成100%攻击力（+1149）点伤害。</v>
      </c>
      <c r="J434" s="4" t="s">
        <v>277</v>
      </c>
      <c r="K434" s="1" t="s">
        <v>102</v>
      </c>
      <c r="L434" s="20" t="s">
        <v>106</v>
      </c>
      <c r="M434" s="4"/>
      <c r="N434" s="4">
        <v>100</v>
      </c>
      <c r="O434" s="20">
        <f>VLOOKUP(L434,对应表!BK:BL,2,FALSE)</f>
        <v>0</v>
      </c>
      <c r="P434" s="25" t="str">
        <f>_xlfn.IFNA(VLOOKUP(G434,角色!V:AE,主动技能!F434+1,FALSE),"")</f>
        <v>|||</v>
      </c>
      <c r="Q434" s="25">
        <f>(VLOOKUP(G434,角色!V:AE,主动技能!F434+4,FALSE))</f>
        <v>1</v>
      </c>
      <c r="R434" s="25">
        <v>0</v>
      </c>
      <c r="S434" s="25">
        <v>0</v>
      </c>
      <c r="T434" s="6" t="str">
        <f t="shared" si="98"/>
        <v/>
      </c>
      <c r="U434" s="6" t="str">
        <f t="shared" si="99"/>
        <v/>
      </c>
      <c r="V434" s="19" t="str">
        <f>VLOOKUP(G434,角色!AW:BC,主动技能!F434+1,FALSE)</f>
        <v>skill_01</v>
      </c>
      <c r="Y434">
        <f t="shared" si="103"/>
        <v>0</v>
      </c>
      <c r="Z434" s="19">
        <f>IF(VLOOKUP(C434,角色!CC:CI,主动技能!F434*2,FALSE)=0,"",VLOOKUP(C434,角色!CC:CI,主动技能!F434*2,FALSE))</f>
        <v>100</v>
      </c>
      <c r="AA434" s="19">
        <f>IF(VLOOKUP(C434,角色!CC:CI,主动技能!F434*2+1,FALSE)=0,0,VLOOKUP(C434,角色!CC:CI,主动技能!F434*2+1,FALSE))</f>
        <v>10</v>
      </c>
      <c r="AB434" s="19">
        <f>IF(INT(VLOOKUP(E434,角色属性概况!I:M,3,FALSE)*AA434/100)=0,"",(INT(VLOOKUP(E434,角色属性概况!I:M,3,FALSE)*AA434/100)))</f>
        <v>1149</v>
      </c>
      <c r="AE434" s="25">
        <f>(VLOOKUP(G434,角色!V:AE,主动技能!F434+7,FALSE))</f>
        <v>1</v>
      </c>
      <c r="AF434" s="19">
        <f>VLOOKUP(F434,对应表!AY:BA,3,FALSE)</f>
        <v>0</v>
      </c>
      <c r="AG434" s="19">
        <f>VLOOKUP(F434,对应表!AY:BA,2,FALSE)</f>
        <v>0</v>
      </c>
      <c r="AH434" s="25" t="str">
        <f>VLOOKUP(F434,特效对应!F:G,2,FALSE)</f>
        <v>attack</v>
      </c>
      <c r="AJ434">
        <f t="shared" si="106"/>
        <v>8</v>
      </c>
      <c r="AQ434" s="6" t="str">
        <f>_xlfn.IFNA(IF(IF($AK434=AQ$5,VLOOKUP(AL434,buff!$K:$L,2,FALSE),"")=0,"",IF($AK434=AQ$5,VLOOKUP(AL434,buff!$K:$L,2,FALSE),"")),"")</f>
        <v/>
      </c>
      <c r="AR434" s="6" t="str">
        <f>_xlfn.IFNA(IF(IF($AK434=AR$5,VLOOKUP(AM434,buff!$K:$L,2,FALSE),"")=0,"",IF($AK434=AR$5,VLOOKUP(AM434,buff!$K:$L,2,FALSE),"")),"")</f>
        <v/>
      </c>
      <c r="AS434" s="6" t="str">
        <f>_xlfn.IFNA(IF(IF($AK434=AS$5,VLOOKUP(AN434,buff!$K:$L,2,FALSE),"")=0,"",IF($AK434=AS$5,VLOOKUP(AN434,buff!$K:$L,2,FALSE),"")),"")</f>
        <v/>
      </c>
      <c r="AT434" s="6" t="str">
        <f>_xlfn.IFNA(IF(IF($AK434=AT$5,VLOOKUP(AO434,buff!$K:$L,2,FALSE),"")=0,"",IF($AK434=AT$5,VLOOKUP(AO434,buff!$K:$L,2,FALSE),"")),"")</f>
        <v/>
      </c>
      <c r="AU434" s="6" t="str">
        <f>_xlfn.IFNA(IF(IF($AK434=AU$5,VLOOKUP(AP434,buff!$K:$L,2,FALSE),"")=0,"",IF($AK434=AU$5,VLOOKUP(AP434,buff!$K:$L,2,FALSE),"")),"")</f>
        <v/>
      </c>
      <c r="AV434" s="6" t="str">
        <f>_xlfn.IFNA(IF(IF($AK434=AV$5,VLOOKUP(AL434,buff!$K:$L,2,FALSE),"")=0,"",IF($AK434=AV$5,VLOOKUP(AL434,buff!$K:$L,2,FALSE),"")),"")</f>
        <v/>
      </c>
      <c r="AW434" s="6" t="str">
        <f>_xlfn.IFNA(IF(IF($AK434=AW$5,VLOOKUP(AM434,buff!$K:$L,2,FALSE),"")=0,"",IF($AK434=AW$5,VLOOKUP(AM434,buff!$K:$L,2,FALSE),"")),"")</f>
        <v/>
      </c>
      <c r="AX434" s="6" t="str">
        <f>_xlfn.IFNA(IF(IF($AK434=AX$5,VLOOKUP(AN434,buff!$K:$L,2,FALSE),"")=0,"",IF($AK434=AX$5,VLOOKUP(AN434,buff!$K:$L,2,FALSE),"")),"")</f>
        <v/>
      </c>
      <c r="AY434" s="6" t="str">
        <f>_xlfn.IFNA(IF(IF($AK434=AY$5,VLOOKUP(AO434,buff!$K:$L,2,FALSE),"")=0,"",IF($AK434=AY$5,VLOOKUP(AO434,buff!$K:$L,2,FALSE),"")),"")</f>
        <v/>
      </c>
      <c r="AZ434" s="6" t="str">
        <f>_xlfn.IFNA(IF(IF($AK434=AZ$5,VLOOKUP(AP434,buff!$K:$L,2,FALSE),"")=0,"",IF($AK434=AZ$5,VLOOKUP(AP434,buff!$K:$L,2,FALSE),"")),"")</f>
        <v/>
      </c>
      <c r="BA434" s="6" t="e">
        <f>VLOOKUP(AL434,buff!$K:$P,6,FALSE)</f>
        <v>#N/A</v>
      </c>
      <c r="BB434" s="6" t="e">
        <f>VLOOKUP(AM434,buff!$K:$P,6,FALSE)</f>
        <v>#N/A</v>
      </c>
      <c r="BC434" s="6" t="e">
        <f>VLOOKUP(AN434,buff!$K:$P,6,FALSE)</f>
        <v>#N/A</v>
      </c>
      <c r="BD434">
        <f t="shared" si="107"/>
        <v>0</v>
      </c>
      <c r="BE434">
        <f t="shared" si="108"/>
        <v>0</v>
      </c>
      <c r="BF434" s="22">
        <f t="shared" si="109"/>
        <v>100801</v>
      </c>
    </row>
    <row r="435" spans="1:58" x14ac:dyDescent="0.15">
      <c r="A435" t="str">
        <f t="shared" si="97"/>
        <v>吉拉主动技能1等级9</v>
      </c>
      <c r="B435" s="8">
        <f t="shared" si="104"/>
        <v>10080109</v>
      </c>
      <c r="C435" s="8" t="str">
        <f>VLOOKUP(G435,角色!A:B,2,FALSE)</f>
        <v>吉拉</v>
      </c>
      <c r="D435" s="8" t="str">
        <f t="shared" si="105"/>
        <v>主动技能1</v>
      </c>
      <c r="E435" s="8">
        <f t="shared" si="110"/>
        <v>9</v>
      </c>
      <c r="F435" s="8">
        <f t="shared" si="111"/>
        <v>1</v>
      </c>
      <c r="G435" s="8">
        <f t="shared" si="112"/>
        <v>8</v>
      </c>
      <c r="H435" s="4" t="s">
        <v>426</v>
      </c>
      <c r="I435" s="20" t="str">
        <f t="shared" si="113"/>
        <v>对敌方单体攻击，造成100%攻击力（+1648）点伤害。</v>
      </c>
      <c r="J435" s="4" t="s">
        <v>277</v>
      </c>
      <c r="K435" s="1" t="s">
        <v>102</v>
      </c>
      <c r="L435" s="20" t="s">
        <v>106</v>
      </c>
      <c r="M435" s="4"/>
      <c r="N435" s="4">
        <v>100</v>
      </c>
      <c r="O435" s="20">
        <f>VLOOKUP(L435,对应表!BK:BL,2,FALSE)</f>
        <v>0</v>
      </c>
      <c r="P435" s="25" t="str">
        <f>_xlfn.IFNA(VLOOKUP(G435,角色!V:AE,主动技能!F435+1,FALSE),"")</f>
        <v>|||</v>
      </c>
      <c r="Q435" s="25">
        <f>(VLOOKUP(G435,角色!V:AE,主动技能!F435+4,FALSE))</f>
        <v>1</v>
      </c>
      <c r="R435" s="25">
        <v>0</v>
      </c>
      <c r="S435" s="25">
        <v>0</v>
      </c>
      <c r="T435" s="6" t="str">
        <f t="shared" si="98"/>
        <v/>
      </c>
      <c r="U435" s="6" t="str">
        <f t="shared" si="99"/>
        <v/>
      </c>
      <c r="V435" s="19" t="str">
        <f>VLOOKUP(G435,角色!AW:BC,主动技能!F435+1,FALSE)</f>
        <v>skill_01</v>
      </c>
      <c r="Y435">
        <f t="shared" si="103"/>
        <v>0</v>
      </c>
      <c r="Z435" s="19">
        <f>IF(VLOOKUP(C435,角色!CC:CI,主动技能!F435*2,FALSE)=0,"",VLOOKUP(C435,角色!CC:CI,主动技能!F435*2,FALSE))</f>
        <v>100</v>
      </c>
      <c r="AA435" s="19">
        <f>IF(VLOOKUP(C435,角色!CC:CI,主动技能!F435*2+1,FALSE)=0,0,VLOOKUP(C435,角色!CC:CI,主动技能!F435*2+1,FALSE))</f>
        <v>10</v>
      </c>
      <c r="AB435" s="19">
        <f>IF(INT(VLOOKUP(E435,角色属性概况!I:M,3,FALSE)*AA435/100)=0,"",(INT(VLOOKUP(E435,角色属性概况!I:M,3,FALSE)*AA435/100)))</f>
        <v>1648</v>
      </c>
      <c r="AE435" s="25">
        <f>(VLOOKUP(G435,角色!V:AE,主动技能!F435+7,FALSE))</f>
        <v>1</v>
      </c>
      <c r="AF435" s="19">
        <f>VLOOKUP(F435,对应表!AY:BA,3,FALSE)</f>
        <v>0</v>
      </c>
      <c r="AG435" s="19">
        <f>VLOOKUP(F435,对应表!AY:BA,2,FALSE)</f>
        <v>0</v>
      </c>
      <c r="AH435" s="25" t="str">
        <f>VLOOKUP(F435,特效对应!F:G,2,FALSE)</f>
        <v>attack</v>
      </c>
      <c r="AJ435">
        <f t="shared" si="106"/>
        <v>9</v>
      </c>
      <c r="AQ435" s="6" t="str">
        <f>_xlfn.IFNA(IF(IF($AK435=AQ$5,VLOOKUP(AL435,buff!$K:$L,2,FALSE),"")=0,"",IF($AK435=AQ$5,VLOOKUP(AL435,buff!$K:$L,2,FALSE),"")),"")</f>
        <v/>
      </c>
      <c r="AR435" s="6" t="str">
        <f>_xlfn.IFNA(IF(IF($AK435=AR$5,VLOOKUP(AM435,buff!$K:$L,2,FALSE),"")=0,"",IF($AK435=AR$5,VLOOKUP(AM435,buff!$K:$L,2,FALSE),"")),"")</f>
        <v/>
      </c>
      <c r="AS435" s="6" t="str">
        <f>_xlfn.IFNA(IF(IF($AK435=AS$5,VLOOKUP(AN435,buff!$K:$L,2,FALSE),"")=0,"",IF($AK435=AS$5,VLOOKUP(AN435,buff!$K:$L,2,FALSE),"")),"")</f>
        <v/>
      </c>
      <c r="AT435" s="6" t="str">
        <f>_xlfn.IFNA(IF(IF($AK435=AT$5,VLOOKUP(AO435,buff!$K:$L,2,FALSE),"")=0,"",IF($AK435=AT$5,VLOOKUP(AO435,buff!$K:$L,2,FALSE),"")),"")</f>
        <v/>
      </c>
      <c r="AU435" s="6" t="str">
        <f>_xlfn.IFNA(IF(IF($AK435=AU$5,VLOOKUP(AP435,buff!$K:$L,2,FALSE),"")=0,"",IF($AK435=AU$5,VLOOKUP(AP435,buff!$K:$L,2,FALSE),"")),"")</f>
        <v/>
      </c>
      <c r="AV435" s="6" t="str">
        <f>_xlfn.IFNA(IF(IF($AK435=AV$5,VLOOKUP(AL435,buff!$K:$L,2,FALSE),"")=0,"",IF($AK435=AV$5,VLOOKUP(AL435,buff!$K:$L,2,FALSE),"")),"")</f>
        <v/>
      </c>
      <c r="AW435" s="6" t="str">
        <f>_xlfn.IFNA(IF(IF($AK435=AW$5,VLOOKUP(AM435,buff!$K:$L,2,FALSE),"")=0,"",IF($AK435=AW$5,VLOOKUP(AM435,buff!$K:$L,2,FALSE),"")),"")</f>
        <v/>
      </c>
      <c r="AX435" s="6" t="str">
        <f>_xlfn.IFNA(IF(IF($AK435=AX$5,VLOOKUP(AN435,buff!$K:$L,2,FALSE),"")=0,"",IF($AK435=AX$5,VLOOKUP(AN435,buff!$K:$L,2,FALSE),"")),"")</f>
        <v/>
      </c>
      <c r="AY435" s="6" t="str">
        <f>_xlfn.IFNA(IF(IF($AK435=AY$5,VLOOKUP(AO435,buff!$K:$L,2,FALSE),"")=0,"",IF($AK435=AY$5,VLOOKUP(AO435,buff!$K:$L,2,FALSE),"")),"")</f>
        <v/>
      </c>
      <c r="AZ435" s="6" t="str">
        <f>_xlfn.IFNA(IF(IF($AK435=AZ$5,VLOOKUP(AP435,buff!$K:$L,2,FALSE),"")=0,"",IF($AK435=AZ$5,VLOOKUP(AP435,buff!$K:$L,2,FALSE),"")),"")</f>
        <v/>
      </c>
      <c r="BA435" s="6" t="e">
        <f>VLOOKUP(AL435,buff!$K:$P,6,FALSE)</f>
        <v>#N/A</v>
      </c>
      <c r="BB435" s="6" t="e">
        <f>VLOOKUP(AM435,buff!$K:$P,6,FALSE)</f>
        <v>#N/A</v>
      </c>
      <c r="BC435" s="6" t="e">
        <f>VLOOKUP(AN435,buff!$K:$P,6,FALSE)</f>
        <v>#N/A</v>
      </c>
      <c r="BD435">
        <f t="shared" si="107"/>
        <v>0</v>
      </c>
      <c r="BE435">
        <f t="shared" si="108"/>
        <v>0</v>
      </c>
      <c r="BF435" s="22">
        <f t="shared" si="109"/>
        <v>100801</v>
      </c>
    </row>
    <row r="436" spans="1:58" x14ac:dyDescent="0.15">
      <c r="A436" t="str">
        <f t="shared" si="97"/>
        <v>吉拉主动技能1等级10</v>
      </c>
      <c r="B436" s="8">
        <f t="shared" si="104"/>
        <v>10080110</v>
      </c>
      <c r="C436" s="8" t="str">
        <f>VLOOKUP(G436,角色!A:B,2,FALSE)</f>
        <v>吉拉</v>
      </c>
      <c r="D436" s="8" t="str">
        <f t="shared" si="105"/>
        <v>主动技能1</v>
      </c>
      <c r="E436" s="8">
        <f t="shared" si="110"/>
        <v>10</v>
      </c>
      <c r="F436" s="8">
        <f t="shared" si="111"/>
        <v>1</v>
      </c>
      <c r="G436" s="8">
        <f t="shared" si="112"/>
        <v>8</v>
      </c>
      <c r="H436" s="4" t="s">
        <v>426</v>
      </c>
      <c r="I436" s="20" t="str">
        <f t="shared" si="113"/>
        <v>对敌方单体攻击，造成100%攻击力（+2353）点伤害。</v>
      </c>
      <c r="J436" s="4" t="s">
        <v>277</v>
      </c>
      <c r="K436" s="1" t="s">
        <v>102</v>
      </c>
      <c r="L436" s="20" t="s">
        <v>106</v>
      </c>
      <c r="M436" s="4"/>
      <c r="N436" s="4">
        <v>100</v>
      </c>
      <c r="O436" s="20">
        <f>VLOOKUP(L436,对应表!BK:BL,2,FALSE)</f>
        <v>0</v>
      </c>
      <c r="P436" s="25" t="str">
        <f>_xlfn.IFNA(VLOOKUP(G436,角色!V:AE,主动技能!F436+1,FALSE),"")</f>
        <v>|||</v>
      </c>
      <c r="Q436" s="25">
        <f>(VLOOKUP(G436,角色!V:AE,主动技能!F436+4,FALSE))</f>
        <v>1</v>
      </c>
      <c r="R436" s="25">
        <v>0</v>
      </c>
      <c r="S436" s="25">
        <v>0</v>
      </c>
      <c r="T436" s="6" t="str">
        <f t="shared" si="98"/>
        <v/>
      </c>
      <c r="U436" s="6" t="str">
        <f t="shared" si="99"/>
        <v/>
      </c>
      <c r="V436" s="19" t="str">
        <f>VLOOKUP(G436,角色!AW:BC,主动技能!F436+1,FALSE)</f>
        <v>skill_01</v>
      </c>
      <c r="Y436">
        <f t="shared" si="103"/>
        <v>0</v>
      </c>
      <c r="Z436" s="19">
        <f>IF(VLOOKUP(C436,角色!CC:CI,主动技能!F436*2,FALSE)=0,"",VLOOKUP(C436,角色!CC:CI,主动技能!F436*2,FALSE))</f>
        <v>100</v>
      </c>
      <c r="AA436" s="19">
        <f>IF(VLOOKUP(C436,角色!CC:CI,主动技能!F436*2+1,FALSE)=0,0,VLOOKUP(C436,角色!CC:CI,主动技能!F436*2+1,FALSE))</f>
        <v>10</v>
      </c>
      <c r="AB436" s="19">
        <f>IF(INT(VLOOKUP(E436,角色属性概况!I:M,3,FALSE)*AA436/100)=0,"",(INT(VLOOKUP(E436,角色属性概况!I:M,3,FALSE)*AA436/100)))</f>
        <v>2353</v>
      </c>
      <c r="AE436" s="25">
        <f>(VLOOKUP(G436,角色!V:AE,主动技能!F436+7,FALSE))</f>
        <v>1</v>
      </c>
      <c r="AF436" s="19">
        <f>VLOOKUP(F436,对应表!AY:BA,3,FALSE)</f>
        <v>0</v>
      </c>
      <c r="AG436" s="19">
        <f>VLOOKUP(F436,对应表!AY:BA,2,FALSE)</f>
        <v>0</v>
      </c>
      <c r="AH436" s="25" t="str">
        <f>VLOOKUP(F436,特效对应!F:G,2,FALSE)</f>
        <v>attack</v>
      </c>
      <c r="AJ436">
        <f t="shared" si="106"/>
        <v>10</v>
      </c>
      <c r="AQ436" s="6" t="str">
        <f>_xlfn.IFNA(IF(IF($AK436=AQ$5,VLOOKUP(AL436,buff!$K:$L,2,FALSE),"")=0,"",IF($AK436=AQ$5,VLOOKUP(AL436,buff!$K:$L,2,FALSE),"")),"")</f>
        <v/>
      </c>
      <c r="AR436" s="6" t="str">
        <f>_xlfn.IFNA(IF(IF($AK436=AR$5,VLOOKUP(AM436,buff!$K:$L,2,FALSE),"")=0,"",IF($AK436=AR$5,VLOOKUP(AM436,buff!$K:$L,2,FALSE),"")),"")</f>
        <v/>
      </c>
      <c r="AS436" s="6" t="str">
        <f>_xlfn.IFNA(IF(IF($AK436=AS$5,VLOOKUP(AN436,buff!$K:$L,2,FALSE),"")=0,"",IF($AK436=AS$5,VLOOKUP(AN436,buff!$K:$L,2,FALSE),"")),"")</f>
        <v/>
      </c>
      <c r="AT436" s="6" t="str">
        <f>_xlfn.IFNA(IF(IF($AK436=AT$5,VLOOKUP(AO436,buff!$K:$L,2,FALSE),"")=0,"",IF($AK436=AT$5,VLOOKUP(AO436,buff!$K:$L,2,FALSE),"")),"")</f>
        <v/>
      </c>
      <c r="AU436" s="6" t="str">
        <f>_xlfn.IFNA(IF(IF($AK436=AU$5,VLOOKUP(AP436,buff!$K:$L,2,FALSE),"")=0,"",IF($AK436=AU$5,VLOOKUP(AP436,buff!$K:$L,2,FALSE),"")),"")</f>
        <v/>
      </c>
      <c r="AV436" s="6" t="str">
        <f>_xlfn.IFNA(IF(IF($AK436=AV$5,VLOOKUP(AL436,buff!$K:$L,2,FALSE),"")=0,"",IF($AK436=AV$5,VLOOKUP(AL436,buff!$K:$L,2,FALSE),"")),"")</f>
        <v/>
      </c>
      <c r="AW436" s="6" t="str">
        <f>_xlfn.IFNA(IF(IF($AK436=AW$5,VLOOKUP(AM436,buff!$K:$L,2,FALSE),"")=0,"",IF($AK436=AW$5,VLOOKUP(AM436,buff!$K:$L,2,FALSE),"")),"")</f>
        <v/>
      </c>
      <c r="AX436" s="6" t="str">
        <f>_xlfn.IFNA(IF(IF($AK436=AX$5,VLOOKUP(AN436,buff!$K:$L,2,FALSE),"")=0,"",IF($AK436=AX$5,VLOOKUP(AN436,buff!$K:$L,2,FALSE),"")),"")</f>
        <v/>
      </c>
      <c r="AY436" s="6" t="str">
        <f>_xlfn.IFNA(IF(IF($AK436=AY$5,VLOOKUP(AO436,buff!$K:$L,2,FALSE),"")=0,"",IF($AK436=AY$5,VLOOKUP(AO436,buff!$K:$L,2,FALSE),"")),"")</f>
        <v/>
      </c>
      <c r="AZ436" s="6" t="str">
        <f>_xlfn.IFNA(IF(IF($AK436=AZ$5,VLOOKUP(AP436,buff!$K:$L,2,FALSE),"")=0,"",IF($AK436=AZ$5,VLOOKUP(AP436,buff!$K:$L,2,FALSE),"")),"")</f>
        <v/>
      </c>
      <c r="BA436" s="6" t="e">
        <f>VLOOKUP(AL436,buff!$K:$P,6,FALSE)</f>
        <v>#N/A</v>
      </c>
      <c r="BB436" s="6" t="e">
        <f>VLOOKUP(AM436,buff!$K:$P,6,FALSE)</f>
        <v>#N/A</v>
      </c>
      <c r="BC436" s="6" t="e">
        <f>VLOOKUP(AN436,buff!$K:$P,6,FALSE)</f>
        <v>#N/A</v>
      </c>
      <c r="BD436">
        <f t="shared" si="107"/>
        <v>0</v>
      </c>
      <c r="BE436">
        <f t="shared" si="108"/>
        <v>0</v>
      </c>
      <c r="BF436" s="22">
        <f t="shared" si="109"/>
        <v>100801</v>
      </c>
    </row>
    <row r="437" spans="1:58" x14ac:dyDescent="0.15">
      <c r="A437" t="str">
        <f t="shared" si="97"/>
        <v>吉拉主动技能1等级11</v>
      </c>
      <c r="B437" s="8">
        <f t="shared" si="104"/>
        <v>10080111</v>
      </c>
      <c r="C437" s="8" t="str">
        <f>VLOOKUP(G437,角色!A:B,2,FALSE)</f>
        <v>吉拉</v>
      </c>
      <c r="D437" s="8" t="str">
        <f t="shared" si="105"/>
        <v>主动技能1</v>
      </c>
      <c r="E437" s="8">
        <f t="shared" si="110"/>
        <v>11</v>
      </c>
      <c r="F437" s="8">
        <f t="shared" si="111"/>
        <v>1</v>
      </c>
      <c r="G437" s="8">
        <f t="shared" si="112"/>
        <v>8</v>
      </c>
      <c r="H437" s="4" t="s">
        <v>426</v>
      </c>
      <c r="I437" s="20" t="str">
        <f t="shared" si="113"/>
        <v>对敌方单体攻击，造成100%攻击力（+3352）点伤害。</v>
      </c>
      <c r="J437" s="4" t="s">
        <v>277</v>
      </c>
      <c r="K437" s="1" t="s">
        <v>102</v>
      </c>
      <c r="L437" s="20" t="s">
        <v>106</v>
      </c>
      <c r="M437" s="4"/>
      <c r="N437" s="4">
        <v>100</v>
      </c>
      <c r="O437" s="20">
        <f>VLOOKUP(L437,对应表!BK:BL,2,FALSE)</f>
        <v>0</v>
      </c>
      <c r="P437" s="25" t="str">
        <f>_xlfn.IFNA(VLOOKUP(G437,角色!V:AE,主动技能!F437+1,FALSE),"")</f>
        <v>|||</v>
      </c>
      <c r="Q437" s="25">
        <f>(VLOOKUP(G437,角色!V:AE,主动技能!F437+4,FALSE))</f>
        <v>1</v>
      </c>
      <c r="R437" s="25">
        <v>0</v>
      </c>
      <c r="S437" s="25">
        <v>0</v>
      </c>
      <c r="T437" s="6" t="str">
        <f t="shared" si="98"/>
        <v/>
      </c>
      <c r="U437" s="6" t="str">
        <f t="shared" si="99"/>
        <v/>
      </c>
      <c r="V437" s="19" t="str">
        <f>VLOOKUP(G437,角色!AW:BC,主动技能!F437+1,FALSE)</f>
        <v>skill_01</v>
      </c>
      <c r="Y437">
        <f t="shared" si="103"/>
        <v>0</v>
      </c>
      <c r="Z437" s="19">
        <f>IF(VLOOKUP(C437,角色!CC:CI,主动技能!F437*2,FALSE)=0,"",VLOOKUP(C437,角色!CC:CI,主动技能!F437*2,FALSE))</f>
        <v>100</v>
      </c>
      <c r="AA437" s="19">
        <f>IF(VLOOKUP(C437,角色!CC:CI,主动技能!F437*2+1,FALSE)=0,0,VLOOKUP(C437,角色!CC:CI,主动技能!F437*2+1,FALSE))</f>
        <v>10</v>
      </c>
      <c r="AB437" s="19">
        <f>IF(INT(VLOOKUP(E437,角色属性概况!I:M,3,FALSE)*AA437/100)=0,"",(INT(VLOOKUP(E437,角色属性概况!I:M,3,FALSE)*AA437/100)))</f>
        <v>3352</v>
      </c>
      <c r="AE437" s="25">
        <f>(VLOOKUP(G437,角色!V:AE,主动技能!F437+7,FALSE))</f>
        <v>1</v>
      </c>
      <c r="AF437" s="19">
        <f>VLOOKUP(F437,对应表!AY:BA,3,FALSE)</f>
        <v>0</v>
      </c>
      <c r="AG437" s="19">
        <f>VLOOKUP(F437,对应表!AY:BA,2,FALSE)</f>
        <v>0</v>
      </c>
      <c r="AH437" s="25" t="str">
        <f>VLOOKUP(F437,特效对应!F:G,2,FALSE)</f>
        <v>attack</v>
      </c>
      <c r="AJ437">
        <f t="shared" si="106"/>
        <v>11</v>
      </c>
      <c r="AQ437" s="6" t="str">
        <f>_xlfn.IFNA(IF(IF($AK437=AQ$5,VLOOKUP(AL437,buff!$K:$L,2,FALSE),"")=0,"",IF($AK437=AQ$5,VLOOKUP(AL437,buff!$K:$L,2,FALSE),"")),"")</f>
        <v/>
      </c>
      <c r="AR437" s="6" t="str">
        <f>_xlfn.IFNA(IF(IF($AK437=AR$5,VLOOKUP(AM437,buff!$K:$L,2,FALSE),"")=0,"",IF($AK437=AR$5,VLOOKUP(AM437,buff!$K:$L,2,FALSE),"")),"")</f>
        <v/>
      </c>
      <c r="AS437" s="6" t="str">
        <f>_xlfn.IFNA(IF(IF($AK437=AS$5,VLOOKUP(AN437,buff!$K:$L,2,FALSE),"")=0,"",IF($AK437=AS$5,VLOOKUP(AN437,buff!$K:$L,2,FALSE),"")),"")</f>
        <v/>
      </c>
      <c r="AT437" s="6" t="str">
        <f>_xlfn.IFNA(IF(IF($AK437=AT$5,VLOOKUP(AO437,buff!$K:$L,2,FALSE),"")=0,"",IF($AK437=AT$5,VLOOKUP(AO437,buff!$K:$L,2,FALSE),"")),"")</f>
        <v/>
      </c>
      <c r="AU437" s="6" t="str">
        <f>_xlfn.IFNA(IF(IF($AK437=AU$5,VLOOKUP(AP437,buff!$K:$L,2,FALSE),"")=0,"",IF($AK437=AU$5,VLOOKUP(AP437,buff!$K:$L,2,FALSE),"")),"")</f>
        <v/>
      </c>
      <c r="AV437" s="6" t="str">
        <f>_xlfn.IFNA(IF(IF($AK437=AV$5,VLOOKUP(AL437,buff!$K:$L,2,FALSE),"")=0,"",IF($AK437=AV$5,VLOOKUP(AL437,buff!$K:$L,2,FALSE),"")),"")</f>
        <v/>
      </c>
      <c r="AW437" s="6" t="str">
        <f>_xlfn.IFNA(IF(IF($AK437=AW$5,VLOOKUP(AM437,buff!$K:$L,2,FALSE),"")=0,"",IF($AK437=AW$5,VLOOKUP(AM437,buff!$K:$L,2,FALSE),"")),"")</f>
        <v/>
      </c>
      <c r="AX437" s="6" t="str">
        <f>_xlfn.IFNA(IF(IF($AK437=AX$5,VLOOKUP(AN437,buff!$K:$L,2,FALSE),"")=0,"",IF($AK437=AX$5,VLOOKUP(AN437,buff!$K:$L,2,FALSE),"")),"")</f>
        <v/>
      </c>
      <c r="AY437" s="6" t="str">
        <f>_xlfn.IFNA(IF(IF($AK437=AY$5,VLOOKUP(AO437,buff!$K:$L,2,FALSE),"")=0,"",IF($AK437=AY$5,VLOOKUP(AO437,buff!$K:$L,2,FALSE),"")),"")</f>
        <v/>
      </c>
      <c r="AZ437" s="6" t="str">
        <f>_xlfn.IFNA(IF(IF($AK437=AZ$5,VLOOKUP(AP437,buff!$K:$L,2,FALSE),"")=0,"",IF($AK437=AZ$5,VLOOKUP(AP437,buff!$K:$L,2,FALSE),"")),"")</f>
        <v/>
      </c>
      <c r="BA437" s="6" t="e">
        <f>VLOOKUP(AL437,buff!$K:$P,6,FALSE)</f>
        <v>#N/A</v>
      </c>
      <c r="BB437" s="6" t="e">
        <f>VLOOKUP(AM437,buff!$K:$P,6,FALSE)</f>
        <v>#N/A</v>
      </c>
      <c r="BC437" s="6" t="e">
        <f>VLOOKUP(AN437,buff!$K:$P,6,FALSE)</f>
        <v>#N/A</v>
      </c>
      <c r="BD437">
        <f t="shared" si="107"/>
        <v>0</v>
      </c>
      <c r="BE437">
        <f t="shared" si="108"/>
        <v>0</v>
      </c>
      <c r="BF437" s="22">
        <f t="shared" si="109"/>
        <v>100801</v>
      </c>
    </row>
    <row r="438" spans="1:58" x14ac:dyDescent="0.15">
      <c r="A438" t="str">
        <f t="shared" si="97"/>
        <v>吉拉主动技能1等级12</v>
      </c>
      <c r="B438" s="8">
        <f t="shared" si="104"/>
        <v>10080112</v>
      </c>
      <c r="C438" s="8" t="str">
        <f>VLOOKUP(G438,角色!A:B,2,FALSE)</f>
        <v>吉拉</v>
      </c>
      <c r="D438" s="8" t="str">
        <f t="shared" si="105"/>
        <v>主动技能1</v>
      </c>
      <c r="E438" s="8">
        <f t="shared" si="110"/>
        <v>12</v>
      </c>
      <c r="F438" s="8">
        <f t="shared" si="111"/>
        <v>1</v>
      </c>
      <c r="G438" s="8">
        <f t="shared" si="112"/>
        <v>8</v>
      </c>
      <c r="H438" s="4" t="s">
        <v>426</v>
      </c>
      <c r="I438" s="20" t="str">
        <f t="shared" si="113"/>
        <v>对敌方单体攻击，造成100%攻击力（+4766）点伤害。</v>
      </c>
      <c r="J438" s="4" t="s">
        <v>277</v>
      </c>
      <c r="K438" s="1" t="s">
        <v>102</v>
      </c>
      <c r="L438" s="20" t="s">
        <v>106</v>
      </c>
      <c r="M438" s="4"/>
      <c r="N438" s="4">
        <v>100</v>
      </c>
      <c r="O438" s="20">
        <f>VLOOKUP(L438,对应表!BK:BL,2,FALSE)</f>
        <v>0</v>
      </c>
      <c r="P438" s="25" t="str">
        <f>_xlfn.IFNA(VLOOKUP(G438,角色!V:AE,主动技能!F438+1,FALSE),"")</f>
        <v>|||</v>
      </c>
      <c r="Q438" s="25">
        <f>(VLOOKUP(G438,角色!V:AE,主动技能!F438+4,FALSE))</f>
        <v>1</v>
      </c>
      <c r="R438" s="25">
        <v>0</v>
      </c>
      <c r="S438" s="25">
        <v>0</v>
      </c>
      <c r="T438" s="6" t="str">
        <f t="shared" si="98"/>
        <v/>
      </c>
      <c r="U438" s="6" t="str">
        <f t="shared" si="99"/>
        <v/>
      </c>
      <c r="V438" s="19" t="str">
        <f>VLOOKUP(G438,角色!AW:BC,主动技能!F438+1,FALSE)</f>
        <v>skill_01</v>
      </c>
      <c r="Y438">
        <f t="shared" si="103"/>
        <v>0</v>
      </c>
      <c r="Z438" s="19">
        <f>IF(VLOOKUP(C438,角色!CC:CI,主动技能!F438*2,FALSE)=0,"",VLOOKUP(C438,角色!CC:CI,主动技能!F438*2,FALSE))</f>
        <v>100</v>
      </c>
      <c r="AA438" s="19">
        <f>IF(VLOOKUP(C438,角色!CC:CI,主动技能!F438*2+1,FALSE)=0,0,VLOOKUP(C438,角色!CC:CI,主动技能!F438*2+1,FALSE))</f>
        <v>10</v>
      </c>
      <c r="AB438" s="19">
        <f>IF(INT(VLOOKUP(E438,角色属性概况!I:M,3,FALSE)*AA438/100)=0,"",(INT(VLOOKUP(E438,角色属性概况!I:M,3,FALSE)*AA438/100)))</f>
        <v>4766</v>
      </c>
      <c r="AE438" s="25">
        <f>(VLOOKUP(G438,角色!V:AE,主动技能!F438+7,FALSE))</f>
        <v>1</v>
      </c>
      <c r="AF438" s="19">
        <f>VLOOKUP(F438,对应表!AY:BA,3,FALSE)</f>
        <v>0</v>
      </c>
      <c r="AG438" s="19">
        <f>VLOOKUP(F438,对应表!AY:BA,2,FALSE)</f>
        <v>0</v>
      </c>
      <c r="AH438" s="25" t="str">
        <f>VLOOKUP(F438,特效对应!F:G,2,FALSE)</f>
        <v>attack</v>
      </c>
      <c r="AJ438">
        <f t="shared" si="106"/>
        <v>12</v>
      </c>
      <c r="AQ438" s="6" t="str">
        <f>_xlfn.IFNA(IF(IF($AK438=AQ$5,VLOOKUP(AL438,buff!$K:$L,2,FALSE),"")=0,"",IF($AK438=AQ$5,VLOOKUP(AL438,buff!$K:$L,2,FALSE),"")),"")</f>
        <v/>
      </c>
      <c r="AR438" s="6" t="str">
        <f>_xlfn.IFNA(IF(IF($AK438=AR$5,VLOOKUP(AM438,buff!$K:$L,2,FALSE),"")=0,"",IF($AK438=AR$5,VLOOKUP(AM438,buff!$K:$L,2,FALSE),"")),"")</f>
        <v/>
      </c>
      <c r="AS438" s="6" t="str">
        <f>_xlfn.IFNA(IF(IF($AK438=AS$5,VLOOKUP(AN438,buff!$K:$L,2,FALSE),"")=0,"",IF($AK438=AS$5,VLOOKUP(AN438,buff!$K:$L,2,FALSE),"")),"")</f>
        <v/>
      </c>
      <c r="AT438" s="6" t="str">
        <f>_xlfn.IFNA(IF(IF($AK438=AT$5,VLOOKUP(AO438,buff!$K:$L,2,FALSE),"")=0,"",IF($AK438=AT$5,VLOOKUP(AO438,buff!$K:$L,2,FALSE),"")),"")</f>
        <v/>
      </c>
      <c r="AU438" s="6" t="str">
        <f>_xlfn.IFNA(IF(IF($AK438=AU$5,VLOOKUP(AP438,buff!$K:$L,2,FALSE),"")=0,"",IF($AK438=AU$5,VLOOKUP(AP438,buff!$K:$L,2,FALSE),"")),"")</f>
        <v/>
      </c>
      <c r="AV438" s="6" t="str">
        <f>_xlfn.IFNA(IF(IF($AK438=AV$5,VLOOKUP(AL438,buff!$K:$L,2,FALSE),"")=0,"",IF($AK438=AV$5,VLOOKUP(AL438,buff!$K:$L,2,FALSE),"")),"")</f>
        <v/>
      </c>
      <c r="AW438" s="6" t="str">
        <f>_xlfn.IFNA(IF(IF($AK438=AW$5,VLOOKUP(AM438,buff!$K:$L,2,FALSE),"")=0,"",IF($AK438=AW$5,VLOOKUP(AM438,buff!$K:$L,2,FALSE),"")),"")</f>
        <v/>
      </c>
      <c r="AX438" s="6" t="str">
        <f>_xlfn.IFNA(IF(IF($AK438=AX$5,VLOOKUP(AN438,buff!$K:$L,2,FALSE),"")=0,"",IF($AK438=AX$5,VLOOKUP(AN438,buff!$K:$L,2,FALSE),"")),"")</f>
        <v/>
      </c>
      <c r="AY438" s="6" t="str">
        <f>_xlfn.IFNA(IF(IF($AK438=AY$5,VLOOKUP(AO438,buff!$K:$L,2,FALSE),"")=0,"",IF($AK438=AY$5,VLOOKUP(AO438,buff!$K:$L,2,FALSE),"")),"")</f>
        <v/>
      </c>
      <c r="AZ438" s="6" t="str">
        <f>_xlfn.IFNA(IF(IF($AK438=AZ$5,VLOOKUP(AP438,buff!$K:$L,2,FALSE),"")=0,"",IF($AK438=AZ$5,VLOOKUP(AP438,buff!$K:$L,2,FALSE),"")),"")</f>
        <v/>
      </c>
      <c r="BA438" s="6" t="e">
        <f>VLOOKUP(AL438,buff!$K:$P,6,FALSE)</f>
        <v>#N/A</v>
      </c>
      <c r="BB438" s="6" t="e">
        <f>VLOOKUP(AM438,buff!$K:$P,6,FALSE)</f>
        <v>#N/A</v>
      </c>
      <c r="BC438" s="6" t="e">
        <f>VLOOKUP(AN438,buff!$K:$P,6,FALSE)</f>
        <v>#N/A</v>
      </c>
      <c r="BD438">
        <f t="shared" si="107"/>
        <v>0</v>
      </c>
      <c r="BE438">
        <f t="shared" si="108"/>
        <v>0</v>
      </c>
      <c r="BF438" s="22">
        <f t="shared" si="109"/>
        <v>100801</v>
      </c>
    </row>
    <row r="439" spans="1:58" x14ac:dyDescent="0.15">
      <c r="A439" t="str">
        <f t="shared" si="97"/>
        <v>吉拉主动技能1等级13</v>
      </c>
      <c r="B439" s="8">
        <f t="shared" si="104"/>
        <v>10080113</v>
      </c>
      <c r="C439" s="8" t="str">
        <f>VLOOKUP(G439,角色!A:B,2,FALSE)</f>
        <v>吉拉</v>
      </c>
      <c r="D439" s="8" t="str">
        <f t="shared" si="105"/>
        <v>主动技能1</v>
      </c>
      <c r="E439" s="8">
        <f t="shared" si="110"/>
        <v>13</v>
      </c>
      <c r="F439" s="8">
        <f t="shared" si="111"/>
        <v>1</v>
      </c>
      <c r="G439" s="8">
        <f t="shared" si="112"/>
        <v>8</v>
      </c>
      <c r="H439" s="4" t="s">
        <v>426</v>
      </c>
      <c r="I439" s="20" t="str">
        <f t="shared" si="113"/>
        <v>对敌方单体攻击，造成100%攻击力（+6767）点伤害。</v>
      </c>
      <c r="J439" s="4" t="s">
        <v>277</v>
      </c>
      <c r="K439" s="1" t="s">
        <v>102</v>
      </c>
      <c r="L439" s="20" t="s">
        <v>106</v>
      </c>
      <c r="M439" s="4"/>
      <c r="N439" s="4">
        <v>100</v>
      </c>
      <c r="O439" s="20">
        <f>VLOOKUP(L439,对应表!BK:BL,2,FALSE)</f>
        <v>0</v>
      </c>
      <c r="P439" s="25" t="str">
        <f>_xlfn.IFNA(VLOOKUP(G439,角色!V:AE,主动技能!F439+1,FALSE),"")</f>
        <v>|||</v>
      </c>
      <c r="Q439" s="25">
        <f>(VLOOKUP(G439,角色!V:AE,主动技能!F439+4,FALSE))</f>
        <v>1</v>
      </c>
      <c r="R439" s="25">
        <v>0</v>
      </c>
      <c r="S439" s="25">
        <v>0</v>
      </c>
      <c r="T439" s="6" t="str">
        <f t="shared" si="98"/>
        <v/>
      </c>
      <c r="U439" s="6" t="str">
        <f t="shared" si="99"/>
        <v/>
      </c>
      <c r="V439" s="19" t="str">
        <f>VLOOKUP(G439,角色!AW:BC,主动技能!F439+1,FALSE)</f>
        <v>skill_01</v>
      </c>
      <c r="Y439">
        <f t="shared" si="103"/>
        <v>0</v>
      </c>
      <c r="Z439" s="19">
        <f>IF(VLOOKUP(C439,角色!CC:CI,主动技能!F439*2,FALSE)=0,"",VLOOKUP(C439,角色!CC:CI,主动技能!F439*2,FALSE))</f>
        <v>100</v>
      </c>
      <c r="AA439" s="19">
        <f>IF(VLOOKUP(C439,角色!CC:CI,主动技能!F439*2+1,FALSE)=0,0,VLOOKUP(C439,角色!CC:CI,主动技能!F439*2+1,FALSE))</f>
        <v>10</v>
      </c>
      <c r="AB439" s="19">
        <f>IF(INT(VLOOKUP(E439,角色属性概况!I:M,3,FALSE)*AA439/100)=0,"",(INT(VLOOKUP(E439,角色属性概况!I:M,3,FALSE)*AA439/100)))</f>
        <v>6767</v>
      </c>
      <c r="AE439" s="25">
        <f>(VLOOKUP(G439,角色!V:AE,主动技能!F439+7,FALSE))</f>
        <v>1</v>
      </c>
      <c r="AF439" s="19">
        <f>VLOOKUP(F439,对应表!AY:BA,3,FALSE)</f>
        <v>0</v>
      </c>
      <c r="AG439" s="19">
        <f>VLOOKUP(F439,对应表!AY:BA,2,FALSE)</f>
        <v>0</v>
      </c>
      <c r="AH439" s="25" t="str">
        <f>VLOOKUP(F439,特效对应!F:G,2,FALSE)</f>
        <v>attack</v>
      </c>
      <c r="AJ439">
        <f t="shared" si="106"/>
        <v>13</v>
      </c>
      <c r="AQ439" s="6" t="str">
        <f>_xlfn.IFNA(IF(IF($AK439=AQ$5,VLOOKUP(AL439,buff!$K:$L,2,FALSE),"")=0,"",IF($AK439=AQ$5,VLOOKUP(AL439,buff!$K:$L,2,FALSE),"")),"")</f>
        <v/>
      </c>
      <c r="AR439" s="6" t="str">
        <f>_xlfn.IFNA(IF(IF($AK439=AR$5,VLOOKUP(AM439,buff!$K:$L,2,FALSE),"")=0,"",IF($AK439=AR$5,VLOOKUP(AM439,buff!$K:$L,2,FALSE),"")),"")</f>
        <v/>
      </c>
      <c r="AS439" s="6" t="str">
        <f>_xlfn.IFNA(IF(IF($AK439=AS$5,VLOOKUP(AN439,buff!$K:$L,2,FALSE),"")=0,"",IF($AK439=AS$5,VLOOKUP(AN439,buff!$K:$L,2,FALSE),"")),"")</f>
        <v/>
      </c>
      <c r="AT439" s="6" t="str">
        <f>_xlfn.IFNA(IF(IF($AK439=AT$5,VLOOKUP(AO439,buff!$K:$L,2,FALSE),"")=0,"",IF($AK439=AT$5,VLOOKUP(AO439,buff!$K:$L,2,FALSE),"")),"")</f>
        <v/>
      </c>
      <c r="AU439" s="6" t="str">
        <f>_xlfn.IFNA(IF(IF($AK439=AU$5,VLOOKUP(AP439,buff!$K:$L,2,FALSE),"")=0,"",IF($AK439=AU$5,VLOOKUP(AP439,buff!$K:$L,2,FALSE),"")),"")</f>
        <v/>
      </c>
      <c r="AV439" s="6" t="str">
        <f>_xlfn.IFNA(IF(IF($AK439=AV$5,VLOOKUP(AL439,buff!$K:$L,2,FALSE),"")=0,"",IF($AK439=AV$5,VLOOKUP(AL439,buff!$K:$L,2,FALSE),"")),"")</f>
        <v/>
      </c>
      <c r="AW439" s="6" t="str">
        <f>_xlfn.IFNA(IF(IF($AK439=AW$5,VLOOKUP(AM439,buff!$K:$L,2,FALSE),"")=0,"",IF($AK439=AW$5,VLOOKUP(AM439,buff!$K:$L,2,FALSE),"")),"")</f>
        <v/>
      </c>
      <c r="AX439" s="6" t="str">
        <f>_xlfn.IFNA(IF(IF($AK439=AX$5,VLOOKUP(AN439,buff!$K:$L,2,FALSE),"")=0,"",IF($AK439=AX$5,VLOOKUP(AN439,buff!$K:$L,2,FALSE),"")),"")</f>
        <v/>
      </c>
      <c r="AY439" s="6" t="str">
        <f>_xlfn.IFNA(IF(IF($AK439=AY$5,VLOOKUP(AO439,buff!$K:$L,2,FALSE),"")=0,"",IF($AK439=AY$5,VLOOKUP(AO439,buff!$K:$L,2,FALSE),"")),"")</f>
        <v/>
      </c>
      <c r="AZ439" s="6" t="str">
        <f>_xlfn.IFNA(IF(IF($AK439=AZ$5,VLOOKUP(AP439,buff!$K:$L,2,FALSE),"")=0,"",IF($AK439=AZ$5,VLOOKUP(AP439,buff!$K:$L,2,FALSE),"")),"")</f>
        <v/>
      </c>
      <c r="BA439" s="6" t="e">
        <f>VLOOKUP(AL439,buff!$K:$P,6,FALSE)</f>
        <v>#N/A</v>
      </c>
      <c r="BB439" s="6" t="e">
        <f>VLOOKUP(AM439,buff!$K:$P,6,FALSE)</f>
        <v>#N/A</v>
      </c>
      <c r="BC439" s="6" t="e">
        <f>VLOOKUP(AN439,buff!$K:$P,6,FALSE)</f>
        <v>#N/A</v>
      </c>
      <c r="BD439">
        <f t="shared" si="107"/>
        <v>0</v>
      </c>
      <c r="BE439">
        <f t="shared" si="108"/>
        <v>0</v>
      </c>
      <c r="BF439" s="22">
        <f t="shared" si="109"/>
        <v>100801</v>
      </c>
    </row>
    <row r="440" spans="1:58" x14ac:dyDescent="0.15">
      <c r="A440" t="str">
        <f t="shared" si="97"/>
        <v>吉拉主动技能1等级14</v>
      </c>
      <c r="B440" s="8">
        <f t="shared" si="104"/>
        <v>10080114</v>
      </c>
      <c r="C440" s="8" t="str">
        <f>VLOOKUP(G440,角色!A:B,2,FALSE)</f>
        <v>吉拉</v>
      </c>
      <c r="D440" s="8" t="str">
        <f t="shared" si="105"/>
        <v>主动技能1</v>
      </c>
      <c r="E440" s="8">
        <f t="shared" si="110"/>
        <v>14</v>
      </c>
      <c r="F440" s="8">
        <f t="shared" si="111"/>
        <v>1</v>
      </c>
      <c r="G440" s="8">
        <f t="shared" si="112"/>
        <v>8</v>
      </c>
      <c r="H440" s="4" t="s">
        <v>426</v>
      </c>
      <c r="I440" s="20" t="str">
        <f t="shared" si="113"/>
        <v>对敌方单体攻击，造成100%攻击力（+9601）点伤害。</v>
      </c>
      <c r="J440" s="4" t="s">
        <v>277</v>
      </c>
      <c r="K440" s="1" t="s">
        <v>102</v>
      </c>
      <c r="L440" s="20" t="s">
        <v>106</v>
      </c>
      <c r="M440" s="4"/>
      <c r="N440" s="4">
        <v>100</v>
      </c>
      <c r="O440" s="20">
        <f>VLOOKUP(L440,对应表!BK:BL,2,FALSE)</f>
        <v>0</v>
      </c>
      <c r="P440" s="25" t="str">
        <f>_xlfn.IFNA(VLOOKUP(G440,角色!V:AE,主动技能!F440+1,FALSE),"")</f>
        <v>|||</v>
      </c>
      <c r="Q440" s="25">
        <f>(VLOOKUP(G440,角色!V:AE,主动技能!F440+4,FALSE))</f>
        <v>1</v>
      </c>
      <c r="R440" s="25">
        <v>0</v>
      </c>
      <c r="S440" s="25">
        <v>0</v>
      </c>
      <c r="T440" s="6" t="str">
        <f t="shared" si="98"/>
        <v/>
      </c>
      <c r="U440" s="6" t="str">
        <f t="shared" si="99"/>
        <v/>
      </c>
      <c r="V440" s="19" t="str">
        <f>VLOOKUP(G440,角色!AW:BC,主动技能!F440+1,FALSE)</f>
        <v>skill_01</v>
      </c>
      <c r="Y440">
        <f t="shared" si="103"/>
        <v>0</v>
      </c>
      <c r="Z440" s="19">
        <f>IF(VLOOKUP(C440,角色!CC:CI,主动技能!F440*2,FALSE)=0,"",VLOOKUP(C440,角色!CC:CI,主动技能!F440*2,FALSE))</f>
        <v>100</v>
      </c>
      <c r="AA440" s="19">
        <f>IF(VLOOKUP(C440,角色!CC:CI,主动技能!F440*2+1,FALSE)=0,0,VLOOKUP(C440,角色!CC:CI,主动技能!F440*2+1,FALSE))</f>
        <v>10</v>
      </c>
      <c r="AB440" s="19">
        <f>IF(INT(VLOOKUP(E440,角色属性概况!I:M,3,FALSE)*AA440/100)=0,"",(INT(VLOOKUP(E440,角色属性概况!I:M,3,FALSE)*AA440/100)))</f>
        <v>9601</v>
      </c>
      <c r="AE440" s="25">
        <f>(VLOOKUP(G440,角色!V:AE,主动技能!F440+7,FALSE))</f>
        <v>1</v>
      </c>
      <c r="AF440" s="19">
        <f>VLOOKUP(F440,对应表!AY:BA,3,FALSE)</f>
        <v>0</v>
      </c>
      <c r="AG440" s="19">
        <f>VLOOKUP(F440,对应表!AY:BA,2,FALSE)</f>
        <v>0</v>
      </c>
      <c r="AH440" s="25" t="str">
        <f>VLOOKUP(F440,特效对应!F:G,2,FALSE)</f>
        <v>attack</v>
      </c>
      <c r="AJ440">
        <f t="shared" si="106"/>
        <v>14</v>
      </c>
      <c r="AQ440" s="6" t="str">
        <f>_xlfn.IFNA(IF(IF($AK440=AQ$5,VLOOKUP(AL440,buff!$K:$L,2,FALSE),"")=0,"",IF($AK440=AQ$5,VLOOKUP(AL440,buff!$K:$L,2,FALSE),"")),"")</f>
        <v/>
      </c>
      <c r="AR440" s="6" t="str">
        <f>_xlfn.IFNA(IF(IF($AK440=AR$5,VLOOKUP(AM440,buff!$K:$L,2,FALSE),"")=0,"",IF($AK440=AR$5,VLOOKUP(AM440,buff!$K:$L,2,FALSE),"")),"")</f>
        <v/>
      </c>
      <c r="AS440" s="6" t="str">
        <f>_xlfn.IFNA(IF(IF($AK440=AS$5,VLOOKUP(AN440,buff!$K:$L,2,FALSE),"")=0,"",IF($AK440=AS$5,VLOOKUP(AN440,buff!$K:$L,2,FALSE),"")),"")</f>
        <v/>
      </c>
      <c r="AT440" s="6" t="str">
        <f>_xlfn.IFNA(IF(IF($AK440=AT$5,VLOOKUP(AO440,buff!$K:$L,2,FALSE),"")=0,"",IF($AK440=AT$5,VLOOKUP(AO440,buff!$K:$L,2,FALSE),"")),"")</f>
        <v/>
      </c>
      <c r="AU440" s="6" t="str">
        <f>_xlfn.IFNA(IF(IF($AK440=AU$5,VLOOKUP(AP440,buff!$K:$L,2,FALSE),"")=0,"",IF($AK440=AU$5,VLOOKUP(AP440,buff!$K:$L,2,FALSE),"")),"")</f>
        <v/>
      </c>
      <c r="AV440" s="6" t="str">
        <f>_xlfn.IFNA(IF(IF($AK440=AV$5,VLOOKUP(AL440,buff!$K:$L,2,FALSE),"")=0,"",IF($AK440=AV$5,VLOOKUP(AL440,buff!$K:$L,2,FALSE),"")),"")</f>
        <v/>
      </c>
      <c r="AW440" s="6" t="str">
        <f>_xlfn.IFNA(IF(IF($AK440=AW$5,VLOOKUP(AM440,buff!$K:$L,2,FALSE),"")=0,"",IF($AK440=AW$5,VLOOKUP(AM440,buff!$K:$L,2,FALSE),"")),"")</f>
        <v/>
      </c>
      <c r="AX440" s="6" t="str">
        <f>_xlfn.IFNA(IF(IF($AK440=AX$5,VLOOKUP(AN440,buff!$K:$L,2,FALSE),"")=0,"",IF($AK440=AX$5,VLOOKUP(AN440,buff!$K:$L,2,FALSE),"")),"")</f>
        <v/>
      </c>
      <c r="AY440" s="6" t="str">
        <f>_xlfn.IFNA(IF(IF($AK440=AY$5,VLOOKUP(AO440,buff!$K:$L,2,FALSE),"")=0,"",IF($AK440=AY$5,VLOOKUP(AO440,buff!$K:$L,2,FALSE),"")),"")</f>
        <v/>
      </c>
      <c r="AZ440" s="6" t="str">
        <f>_xlfn.IFNA(IF(IF($AK440=AZ$5,VLOOKUP(AP440,buff!$K:$L,2,FALSE),"")=0,"",IF($AK440=AZ$5,VLOOKUP(AP440,buff!$K:$L,2,FALSE),"")),"")</f>
        <v/>
      </c>
      <c r="BA440" s="6" t="e">
        <f>VLOOKUP(AL440,buff!$K:$P,6,FALSE)</f>
        <v>#N/A</v>
      </c>
      <c r="BB440" s="6" t="e">
        <f>VLOOKUP(AM440,buff!$K:$P,6,FALSE)</f>
        <v>#N/A</v>
      </c>
      <c r="BC440" s="6" t="e">
        <f>VLOOKUP(AN440,buff!$K:$P,6,FALSE)</f>
        <v>#N/A</v>
      </c>
      <c r="BD440">
        <f t="shared" si="107"/>
        <v>0</v>
      </c>
      <c r="BE440">
        <f t="shared" si="108"/>
        <v>0</v>
      </c>
      <c r="BF440" s="22">
        <f t="shared" si="109"/>
        <v>100801</v>
      </c>
    </row>
    <row r="441" spans="1:58" x14ac:dyDescent="0.15">
      <c r="A441" t="str">
        <f t="shared" si="97"/>
        <v>吉拉主动技能1等级15</v>
      </c>
      <c r="B441" s="8">
        <f t="shared" si="104"/>
        <v>10080115</v>
      </c>
      <c r="C441" s="8" t="str">
        <f>VLOOKUP(G441,角色!A:B,2,FALSE)</f>
        <v>吉拉</v>
      </c>
      <c r="D441" s="8" t="str">
        <f t="shared" si="105"/>
        <v>主动技能1</v>
      </c>
      <c r="E441" s="8">
        <f t="shared" si="110"/>
        <v>15</v>
      </c>
      <c r="F441" s="8">
        <f t="shared" si="111"/>
        <v>1</v>
      </c>
      <c r="G441" s="8">
        <f t="shared" si="112"/>
        <v>8</v>
      </c>
      <c r="H441" s="4" t="s">
        <v>426</v>
      </c>
      <c r="I441" s="20" t="str">
        <f t="shared" si="113"/>
        <v>对敌方单体攻击，造成100%攻击力（+13613）点伤害。</v>
      </c>
      <c r="J441" s="4" t="s">
        <v>277</v>
      </c>
      <c r="K441" s="1" t="s">
        <v>102</v>
      </c>
      <c r="L441" s="20" t="s">
        <v>106</v>
      </c>
      <c r="M441" s="4"/>
      <c r="N441" s="4">
        <v>100</v>
      </c>
      <c r="O441" s="20">
        <f>VLOOKUP(L441,对应表!BK:BL,2,FALSE)</f>
        <v>0</v>
      </c>
      <c r="P441" s="25" t="str">
        <f>_xlfn.IFNA(VLOOKUP(G441,角色!V:AE,主动技能!F441+1,FALSE),"")</f>
        <v>|||</v>
      </c>
      <c r="Q441" s="25">
        <f>(VLOOKUP(G441,角色!V:AE,主动技能!F441+4,FALSE))</f>
        <v>1</v>
      </c>
      <c r="R441" s="25">
        <v>0</v>
      </c>
      <c r="S441" s="25">
        <v>0</v>
      </c>
      <c r="T441" s="6" t="str">
        <f t="shared" si="98"/>
        <v/>
      </c>
      <c r="U441" s="6" t="str">
        <f t="shared" si="99"/>
        <v/>
      </c>
      <c r="V441" s="19" t="str">
        <f>VLOOKUP(G441,角色!AW:BC,主动技能!F441+1,FALSE)</f>
        <v>skill_01</v>
      </c>
      <c r="Y441">
        <f t="shared" si="103"/>
        <v>0</v>
      </c>
      <c r="Z441" s="19">
        <f>IF(VLOOKUP(C441,角色!CC:CI,主动技能!F441*2,FALSE)=0,"",VLOOKUP(C441,角色!CC:CI,主动技能!F441*2,FALSE))</f>
        <v>100</v>
      </c>
      <c r="AA441" s="19">
        <f>IF(VLOOKUP(C441,角色!CC:CI,主动技能!F441*2+1,FALSE)=0,0,VLOOKUP(C441,角色!CC:CI,主动技能!F441*2+1,FALSE))</f>
        <v>10</v>
      </c>
      <c r="AB441" s="19">
        <f>IF(INT(VLOOKUP(E441,角色属性概况!I:M,3,FALSE)*AA441/100)=0,"",(INT(VLOOKUP(E441,角色属性概况!I:M,3,FALSE)*AA441/100)))</f>
        <v>13613</v>
      </c>
      <c r="AE441" s="25">
        <f>(VLOOKUP(G441,角色!V:AE,主动技能!F441+7,FALSE))</f>
        <v>1</v>
      </c>
      <c r="AF441" s="19">
        <f>VLOOKUP(F441,对应表!AY:BA,3,FALSE)</f>
        <v>0</v>
      </c>
      <c r="AG441" s="19">
        <f>VLOOKUP(F441,对应表!AY:BA,2,FALSE)</f>
        <v>0</v>
      </c>
      <c r="AH441" s="25" t="str">
        <f>VLOOKUP(F441,特效对应!F:G,2,FALSE)</f>
        <v>attack</v>
      </c>
      <c r="AJ441">
        <f t="shared" si="106"/>
        <v>15</v>
      </c>
      <c r="AQ441" s="6" t="str">
        <f>_xlfn.IFNA(IF(IF($AK441=AQ$5,VLOOKUP(AL441,buff!$K:$L,2,FALSE),"")=0,"",IF($AK441=AQ$5,VLOOKUP(AL441,buff!$K:$L,2,FALSE),"")),"")</f>
        <v/>
      </c>
      <c r="AR441" s="6" t="str">
        <f>_xlfn.IFNA(IF(IF($AK441=AR$5,VLOOKUP(AM441,buff!$K:$L,2,FALSE),"")=0,"",IF($AK441=AR$5,VLOOKUP(AM441,buff!$K:$L,2,FALSE),"")),"")</f>
        <v/>
      </c>
      <c r="AS441" s="6" t="str">
        <f>_xlfn.IFNA(IF(IF($AK441=AS$5,VLOOKUP(AN441,buff!$K:$L,2,FALSE),"")=0,"",IF($AK441=AS$5,VLOOKUP(AN441,buff!$K:$L,2,FALSE),"")),"")</f>
        <v/>
      </c>
      <c r="AT441" s="6" t="str">
        <f>_xlfn.IFNA(IF(IF($AK441=AT$5,VLOOKUP(AO441,buff!$K:$L,2,FALSE),"")=0,"",IF($AK441=AT$5,VLOOKUP(AO441,buff!$K:$L,2,FALSE),"")),"")</f>
        <v/>
      </c>
      <c r="AU441" s="6" t="str">
        <f>_xlfn.IFNA(IF(IF($AK441=AU$5,VLOOKUP(AP441,buff!$K:$L,2,FALSE),"")=0,"",IF($AK441=AU$5,VLOOKUP(AP441,buff!$K:$L,2,FALSE),"")),"")</f>
        <v/>
      </c>
      <c r="AV441" s="6" t="str">
        <f>_xlfn.IFNA(IF(IF($AK441=AV$5,VLOOKUP(AL441,buff!$K:$L,2,FALSE),"")=0,"",IF($AK441=AV$5,VLOOKUP(AL441,buff!$K:$L,2,FALSE),"")),"")</f>
        <v/>
      </c>
      <c r="AW441" s="6" t="str">
        <f>_xlfn.IFNA(IF(IF($AK441=AW$5,VLOOKUP(AM441,buff!$K:$L,2,FALSE),"")=0,"",IF($AK441=AW$5,VLOOKUP(AM441,buff!$K:$L,2,FALSE),"")),"")</f>
        <v/>
      </c>
      <c r="AX441" s="6" t="str">
        <f>_xlfn.IFNA(IF(IF($AK441=AX$5,VLOOKUP(AN441,buff!$K:$L,2,FALSE),"")=0,"",IF($AK441=AX$5,VLOOKUP(AN441,buff!$K:$L,2,FALSE),"")),"")</f>
        <v/>
      </c>
      <c r="AY441" s="6" t="str">
        <f>_xlfn.IFNA(IF(IF($AK441=AY$5,VLOOKUP(AO441,buff!$K:$L,2,FALSE),"")=0,"",IF($AK441=AY$5,VLOOKUP(AO441,buff!$K:$L,2,FALSE),"")),"")</f>
        <v/>
      </c>
      <c r="AZ441" s="6" t="str">
        <f>_xlfn.IFNA(IF(IF($AK441=AZ$5,VLOOKUP(AP441,buff!$K:$L,2,FALSE),"")=0,"",IF($AK441=AZ$5,VLOOKUP(AP441,buff!$K:$L,2,FALSE),"")),"")</f>
        <v/>
      </c>
      <c r="BA441" s="6" t="e">
        <f>VLOOKUP(AL441,buff!$K:$P,6,FALSE)</f>
        <v>#N/A</v>
      </c>
      <c r="BB441" s="6" t="e">
        <f>VLOOKUP(AM441,buff!$K:$P,6,FALSE)</f>
        <v>#N/A</v>
      </c>
      <c r="BC441" s="6" t="e">
        <f>VLOOKUP(AN441,buff!$K:$P,6,FALSE)</f>
        <v>#N/A</v>
      </c>
      <c r="BD441">
        <f t="shared" si="107"/>
        <v>0</v>
      </c>
      <c r="BE441">
        <f t="shared" si="108"/>
        <v>0</v>
      </c>
      <c r="BF441" s="22">
        <f t="shared" si="109"/>
        <v>100801</v>
      </c>
    </row>
    <row r="442" spans="1:58" x14ac:dyDescent="0.15">
      <c r="A442" t="str">
        <f t="shared" si="97"/>
        <v>吉拉主动技能1等级16</v>
      </c>
      <c r="B442" s="8">
        <f t="shared" si="104"/>
        <v>10080116</v>
      </c>
      <c r="C442" s="8" t="str">
        <f>VLOOKUP(G442,角色!A:B,2,FALSE)</f>
        <v>吉拉</v>
      </c>
      <c r="D442" s="8" t="str">
        <f t="shared" si="105"/>
        <v>主动技能1</v>
      </c>
      <c r="E442" s="8">
        <f t="shared" si="110"/>
        <v>16</v>
      </c>
      <c r="F442" s="8">
        <f t="shared" si="111"/>
        <v>1</v>
      </c>
      <c r="G442" s="8">
        <f t="shared" si="112"/>
        <v>8</v>
      </c>
      <c r="H442" s="4" t="s">
        <v>426</v>
      </c>
      <c r="I442" s="20" t="str">
        <f t="shared" si="113"/>
        <v>对敌方单体攻击，造成100%攻击力（+19292）点伤害。</v>
      </c>
      <c r="J442" s="4" t="s">
        <v>277</v>
      </c>
      <c r="K442" s="1" t="s">
        <v>102</v>
      </c>
      <c r="L442" s="20" t="s">
        <v>106</v>
      </c>
      <c r="M442" s="4"/>
      <c r="N442" s="4">
        <v>100</v>
      </c>
      <c r="O442" s="20">
        <f>VLOOKUP(L442,对应表!BK:BL,2,FALSE)</f>
        <v>0</v>
      </c>
      <c r="P442" s="25" t="str">
        <f>_xlfn.IFNA(VLOOKUP(G442,角色!V:AE,主动技能!F442+1,FALSE),"")</f>
        <v>|||</v>
      </c>
      <c r="Q442" s="25">
        <f>(VLOOKUP(G442,角色!V:AE,主动技能!F442+4,FALSE))</f>
        <v>1</v>
      </c>
      <c r="R442" s="25">
        <v>0</v>
      </c>
      <c r="S442" s="25">
        <v>0</v>
      </c>
      <c r="T442" s="6" t="str">
        <f t="shared" si="98"/>
        <v/>
      </c>
      <c r="U442" s="6" t="str">
        <f t="shared" si="99"/>
        <v/>
      </c>
      <c r="V442" s="19" t="str">
        <f>VLOOKUP(G442,角色!AW:BC,主动技能!F442+1,FALSE)</f>
        <v>skill_01</v>
      </c>
      <c r="Y442">
        <f t="shared" si="103"/>
        <v>0</v>
      </c>
      <c r="Z442" s="19">
        <f>IF(VLOOKUP(C442,角色!CC:CI,主动技能!F442*2,FALSE)=0,"",VLOOKUP(C442,角色!CC:CI,主动技能!F442*2,FALSE))</f>
        <v>100</v>
      </c>
      <c r="AA442" s="19">
        <f>IF(VLOOKUP(C442,角色!CC:CI,主动技能!F442*2+1,FALSE)=0,0,VLOOKUP(C442,角色!CC:CI,主动技能!F442*2+1,FALSE))</f>
        <v>10</v>
      </c>
      <c r="AB442" s="19">
        <f>IF(INT(VLOOKUP(E442,角色属性概况!I:M,3,FALSE)*AA442/100)=0,"",(INT(VLOOKUP(E442,角色属性概况!I:M,3,FALSE)*AA442/100)))</f>
        <v>19292</v>
      </c>
      <c r="AE442" s="25">
        <f>(VLOOKUP(G442,角色!V:AE,主动技能!F442+7,FALSE))</f>
        <v>1</v>
      </c>
      <c r="AF442" s="19">
        <f>VLOOKUP(F442,对应表!AY:BA,3,FALSE)</f>
        <v>0</v>
      </c>
      <c r="AG442" s="19">
        <f>VLOOKUP(F442,对应表!AY:BA,2,FALSE)</f>
        <v>0</v>
      </c>
      <c r="AH442" s="25" t="str">
        <f>VLOOKUP(F442,特效对应!F:G,2,FALSE)</f>
        <v>attack</v>
      </c>
      <c r="AJ442">
        <f t="shared" si="106"/>
        <v>16</v>
      </c>
      <c r="AQ442" s="6" t="str">
        <f>_xlfn.IFNA(IF(IF($AK442=AQ$5,VLOOKUP(AL442,buff!$K:$L,2,FALSE),"")=0,"",IF($AK442=AQ$5,VLOOKUP(AL442,buff!$K:$L,2,FALSE),"")),"")</f>
        <v/>
      </c>
      <c r="AR442" s="6" t="str">
        <f>_xlfn.IFNA(IF(IF($AK442=AR$5,VLOOKUP(AM442,buff!$K:$L,2,FALSE),"")=0,"",IF($AK442=AR$5,VLOOKUP(AM442,buff!$K:$L,2,FALSE),"")),"")</f>
        <v/>
      </c>
      <c r="AS442" s="6" t="str">
        <f>_xlfn.IFNA(IF(IF($AK442=AS$5,VLOOKUP(AN442,buff!$K:$L,2,FALSE),"")=0,"",IF($AK442=AS$5,VLOOKUP(AN442,buff!$K:$L,2,FALSE),"")),"")</f>
        <v/>
      </c>
      <c r="AT442" s="6" t="str">
        <f>_xlfn.IFNA(IF(IF($AK442=AT$5,VLOOKUP(AO442,buff!$K:$L,2,FALSE),"")=0,"",IF($AK442=AT$5,VLOOKUP(AO442,buff!$K:$L,2,FALSE),"")),"")</f>
        <v/>
      </c>
      <c r="AU442" s="6" t="str">
        <f>_xlfn.IFNA(IF(IF($AK442=AU$5,VLOOKUP(AP442,buff!$K:$L,2,FALSE),"")=0,"",IF($AK442=AU$5,VLOOKUP(AP442,buff!$K:$L,2,FALSE),"")),"")</f>
        <v/>
      </c>
      <c r="AV442" s="6" t="str">
        <f>_xlfn.IFNA(IF(IF($AK442=AV$5,VLOOKUP(AL442,buff!$K:$L,2,FALSE),"")=0,"",IF($AK442=AV$5,VLOOKUP(AL442,buff!$K:$L,2,FALSE),"")),"")</f>
        <v/>
      </c>
      <c r="AW442" s="6" t="str">
        <f>_xlfn.IFNA(IF(IF($AK442=AW$5,VLOOKUP(AM442,buff!$K:$L,2,FALSE),"")=0,"",IF($AK442=AW$5,VLOOKUP(AM442,buff!$K:$L,2,FALSE),"")),"")</f>
        <v/>
      </c>
      <c r="AX442" s="6" t="str">
        <f>_xlfn.IFNA(IF(IF($AK442=AX$5,VLOOKUP(AN442,buff!$K:$L,2,FALSE),"")=0,"",IF($AK442=AX$5,VLOOKUP(AN442,buff!$K:$L,2,FALSE),"")),"")</f>
        <v/>
      </c>
      <c r="AY442" s="6" t="str">
        <f>_xlfn.IFNA(IF(IF($AK442=AY$5,VLOOKUP(AO442,buff!$K:$L,2,FALSE),"")=0,"",IF($AK442=AY$5,VLOOKUP(AO442,buff!$K:$L,2,FALSE),"")),"")</f>
        <v/>
      </c>
      <c r="AZ442" s="6" t="str">
        <f>_xlfn.IFNA(IF(IF($AK442=AZ$5,VLOOKUP(AP442,buff!$K:$L,2,FALSE),"")=0,"",IF($AK442=AZ$5,VLOOKUP(AP442,buff!$K:$L,2,FALSE),"")),"")</f>
        <v/>
      </c>
      <c r="BA442" s="6" t="e">
        <f>VLOOKUP(AL442,buff!$K:$P,6,FALSE)</f>
        <v>#N/A</v>
      </c>
      <c r="BB442" s="6" t="e">
        <f>VLOOKUP(AM442,buff!$K:$P,6,FALSE)</f>
        <v>#N/A</v>
      </c>
      <c r="BC442" s="6" t="e">
        <f>VLOOKUP(AN442,buff!$K:$P,6,FALSE)</f>
        <v>#N/A</v>
      </c>
      <c r="BD442">
        <f t="shared" si="107"/>
        <v>0</v>
      </c>
      <c r="BE442">
        <f t="shared" si="108"/>
        <v>0</v>
      </c>
      <c r="BF442" s="22">
        <f t="shared" si="109"/>
        <v>100801</v>
      </c>
    </row>
    <row r="443" spans="1:58" x14ac:dyDescent="0.15">
      <c r="A443" t="str">
        <f t="shared" ref="A443:A506" si="114">C443&amp;D443&amp;$E$6&amp;E443</f>
        <v>吉拉主动技能1等级17</v>
      </c>
      <c r="B443" s="8">
        <f t="shared" si="104"/>
        <v>10080117</v>
      </c>
      <c r="C443" s="8" t="str">
        <f>VLOOKUP(G443,角色!A:B,2,FALSE)</f>
        <v>吉拉</v>
      </c>
      <c r="D443" s="8" t="str">
        <f t="shared" si="105"/>
        <v>主动技能1</v>
      </c>
      <c r="E443" s="8">
        <f t="shared" si="110"/>
        <v>17</v>
      </c>
      <c r="F443" s="8">
        <f t="shared" si="111"/>
        <v>1</v>
      </c>
      <c r="G443" s="8">
        <f t="shared" si="112"/>
        <v>8</v>
      </c>
      <c r="H443" s="4" t="s">
        <v>426</v>
      </c>
      <c r="I443" s="20" t="str">
        <f t="shared" si="113"/>
        <v>对敌方单体攻击，造成100%攻击力（+27333）点伤害。</v>
      </c>
      <c r="J443" s="4" t="s">
        <v>277</v>
      </c>
      <c r="K443" s="1" t="s">
        <v>102</v>
      </c>
      <c r="L443" s="20" t="s">
        <v>106</v>
      </c>
      <c r="M443" s="4"/>
      <c r="N443" s="4">
        <v>100</v>
      </c>
      <c r="O443" s="20">
        <f>VLOOKUP(L443,对应表!BK:BL,2,FALSE)</f>
        <v>0</v>
      </c>
      <c r="P443" s="25" t="str">
        <f>_xlfn.IFNA(VLOOKUP(G443,角色!V:AE,主动技能!F443+1,FALSE),"")</f>
        <v>|||</v>
      </c>
      <c r="Q443" s="25">
        <f>(VLOOKUP(G443,角色!V:AE,主动技能!F443+4,FALSE))</f>
        <v>1</v>
      </c>
      <c r="R443" s="25">
        <v>0</v>
      </c>
      <c r="S443" s="25">
        <v>0</v>
      </c>
      <c r="T443" s="6" t="str">
        <f t="shared" ref="T443:T466" si="115">IF(AQ443="","",AQ443)&amp;IF(AR443="","","|"&amp;AR443)&amp;IF(AS443="","","|"&amp;AS443)&amp;IF(AT443="","","|"&amp;AT443)&amp;IF(AU443="","","|"&amp;AU443)</f>
        <v/>
      </c>
      <c r="U443" s="6" t="str">
        <f t="shared" ref="U443:U466" si="116">IF(AV443="","",AV443)&amp;IF(AW443="","","|"&amp;AW443)&amp;IF(AX443="","","|"&amp;AX443)&amp;IF(AY443="","","|"&amp;AY443)&amp;IF(AZ443="","","|"&amp;AZ443)</f>
        <v/>
      </c>
      <c r="V443" s="19" t="str">
        <f>VLOOKUP(G443,角色!AW:BC,主动技能!F443+1,FALSE)</f>
        <v>skill_01</v>
      </c>
      <c r="Y443">
        <f t="shared" si="103"/>
        <v>0</v>
      </c>
      <c r="Z443" s="19">
        <f>IF(VLOOKUP(C443,角色!CC:CI,主动技能!F443*2,FALSE)=0,"",VLOOKUP(C443,角色!CC:CI,主动技能!F443*2,FALSE))</f>
        <v>100</v>
      </c>
      <c r="AA443" s="19">
        <f>IF(VLOOKUP(C443,角色!CC:CI,主动技能!F443*2+1,FALSE)=0,0,VLOOKUP(C443,角色!CC:CI,主动技能!F443*2+1,FALSE))</f>
        <v>10</v>
      </c>
      <c r="AB443" s="19">
        <f>IF(INT(VLOOKUP(E443,角色属性概况!I:M,3,FALSE)*AA443/100)=0,"",(INT(VLOOKUP(E443,角色属性概况!I:M,3,FALSE)*AA443/100)))</f>
        <v>27333</v>
      </c>
      <c r="AE443" s="25">
        <f>(VLOOKUP(G443,角色!V:AE,主动技能!F443+7,FALSE))</f>
        <v>1</v>
      </c>
      <c r="AF443" s="19">
        <f>VLOOKUP(F443,对应表!AY:BA,3,FALSE)</f>
        <v>0</v>
      </c>
      <c r="AG443" s="19">
        <f>VLOOKUP(F443,对应表!AY:BA,2,FALSE)</f>
        <v>0</v>
      </c>
      <c r="AH443" s="25" t="str">
        <f>VLOOKUP(F443,特效对应!F:G,2,FALSE)</f>
        <v>attack</v>
      </c>
      <c r="AJ443">
        <f t="shared" si="106"/>
        <v>17</v>
      </c>
      <c r="AQ443" s="6" t="str">
        <f>_xlfn.IFNA(IF(IF($AK443=AQ$5,VLOOKUP(AL443,buff!$K:$L,2,FALSE),"")=0,"",IF($AK443=AQ$5,VLOOKUP(AL443,buff!$K:$L,2,FALSE),"")),"")</f>
        <v/>
      </c>
      <c r="AR443" s="6" t="str">
        <f>_xlfn.IFNA(IF(IF($AK443=AR$5,VLOOKUP(AM443,buff!$K:$L,2,FALSE),"")=0,"",IF($AK443=AR$5,VLOOKUP(AM443,buff!$K:$L,2,FALSE),"")),"")</f>
        <v/>
      </c>
      <c r="AS443" s="6" t="str">
        <f>_xlfn.IFNA(IF(IF($AK443=AS$5,VLOOKUP(AN443,buff!$K:$L,2,FALSE),"")=0,"",IF($AK443=AS$5,VLOOKUP(AN443,buff!$K:$L,2,FALSE),"")),"")</f>
        <v/>
      </c>
      <c r="AT443" s="6" t="str">
        <f>_xlfn.IFNA(IF(IF($AK443=AT$5,VLOOKUP(AO443,buff!$K:$L,2,FALSE),"")=0,"",IF($AK443=AT$5,VLOOKUP(AO443,buff!$K:$L,2,FALSE),"")),"")</f>
        <v/>
      </c>
      <c r="AU443" s="6" t="str">
        <f>_xlfn.IFNA(IF(IF($AK443=AU$5,VLOOKUP(AP443,buff!$K:$L,2,FALSE),"")=0,"",IF($AK443=AU$5,VLOOKUP(AP443,buff!$K:$L,2,FALSE),"")),"")</f>
        <v/>
      </c>
      <c r="AV443" s="6" t="str">
        <f>_xlfn.IFNA(IF(IF($AK443=AV$5,VLOOKUP(AL443,buff!$K:$L,2,FALSE),"")=0,"",IF($AK443=AV$5,VLOOKUP(AL443,buff!$K:$L,2,FALSE),"")),"")</f>
        <v/>
      </c>
      <c r="AW443" s="6" t="str">
        <f>_xlfn.IFNA(IF(IF($AK443=AW$5,VLOOKUP(AM443,buff!$K:$L,2,FALSE),"")=0,"",IF($AK443=AW$5,VLOOKUP(AM443,buff!$K:$L,2,FALSE),"")),"")</f>
        <v/>
      </c>
      <c r="AX443" s="6" t="str">
        <f>_xlfn.IFNA(IF(IF($AK443=AX$5,VLOOKUP(AN443,buff!$K:$L,2,FALSE),"")=0,"",IF($AK443=AX$5,VLOOKUP(AN443,buff!$K:$L,2,FALSE),"")),"")</f>
        <v/>
      </c>
      <c r="AY443" s="6" t="str">
        <f>_xlfn.IFNA(IF(IF($AK443=AY$5,VLOOKUP(AO443,buff!$K:$L,2,FALSE),"")=0,"",IF($AK443=AY$5,VLOOKUP(AO443,buff!$K:$L,2,FALSE),"")),"")</f>
        <v/>
      </c>
      <c r="AZ443" s="6" t="str">
        <f>_xlfn.IFNA(IF(IF($AK443=AZ$5,VLOOKUP(AP443,buff!$K:$L,2,FALSE),"")=0,"",IF($AK443=AZ$5,VLOOKUP(AP443,buff!$K:$L,2,FALSE),"")),"")</f>
        <v/>
      </c>
      <c r="BA443" s="6" t="e">
        <f>VLOOKUP(AL443,buff!$K:$P,6,FALSE)</f>
        <v>#N/A</v>
      </c>
      <c r="BB443" s="6" t="e">
        <f>VLOOKUP(AM443,buff!$K:$P,6,FALSE)</f>
        <v>#N/A</v>
      </c>
      <c r="BC443" s="6" t="e">
        <f>VLOOKUP(AN443,buff!$K:$P,6,FALSE)</f>
        <v>#N/A</v>
      </c>
      <c r="BD443">
        <f t="shared" si="107"/>
        <v>0</v>
      </c>
      <c r="BE443">
        <f t="shared" si="108"/>
        <v>0</v>
      </c>
      <c r="BF443" s="22">
        <f t="shared" si="109"/>
        <v>100801</v>
      </c>
    </row>
    <row r="444" spans="1:58" x14ac:dyDescent="0.15">
      <c r="A444" t="str">
        <f t="shared" si="114"/>
        <v>吉拉主动技能1等级18</v>
      </c>
      <c r="B444" s="8">
        <f t="shared" si="104"/>
        <v>10080118</v>
      </c>
      <c r="C444" s="8" t="str">
        <f>VLOOKUP(G444,角色!A:B,2,FALSE)</f>
        <v>吉拉</v>
      </c>
      <c r="D444" s="8" t="str">
        <f t="shared" si="105"/>
        <v>主动技能1</v>
      </c>
      <c r="E444" s="8">
        <f t="shared" si="110"/>
        <v>18</v>
      </c>
      <c r="F444" s="8">
        <f t="shared" si="111"/>
        <v>1</v>
      </c>
      <c r="G444" s="8">
        <f t="shared" si="112"/>
        <v>8</v>
      </c>
      <c r="H444" s="4" t="s">
        <v>426</v>
      </c>
      <c r="I444" s="20" t="str">
        <f t="shared" si="113"/>
        <v>对敌方单体攻击，造成100%攻击力（+38716）点伤害。</v>
      </c>
      <c r="J444" s="4" t="s">
        <v>277</v>
      </c>
      <c r="K444" s="1" t="s">
        <v>102</v>
      </c>
      <c r="L444" s="20" t="s">
        <v>106</v>
      </c>
      <c r="M444" s="4"/>
      <c r="N444" s="4">
        <v>100</v>
      </c>
      <c r="O444" s="20">
        <f>VLOOKUP(L444,对应表!BK:BL,2,FALSE)</f>
        <v>0</v>
      </c>
      <c r="P444" s="25" t="str">
        <f>_xlfn.IFNA(VLOOKUP(G444,角色!V:AE,主动技能!F444+1,FALSE),"")</f>
        <v>|||</v>
      </c>
      <c r="Q444" s="25">
        <f>(VLOOKUP(G444,角色!V:AE,主动技能!F444+4,FALSE))</f>
        <v>1</v>
      </c>
      <c r="R444" s="25">
        <v>0</v>
      </c>
      <c r="S444" s="25">
        <v>0</v>
      </c>
      <c r="T444" s="6" t="str">
        <f t="shared" si="115"/>
        <v/>
      </c>
      <c r="U444" s="6" t="str">
        <f t="shared" si="116"/>
        <v/>
      </c>
      <c r="V444" s="19" t="str">
        <f>VLOOKUP(G444,角色!AW:BC,主动技能!F444+1,FALSE)</f>
        <v>skill_01</v>
      </c>
      <c r="Y444">
        <f t="shared" si="103"/>
        <v>0</v>
      </c>
      <c r="Z444" s="19">
        <f>IF(VLOOKUP(C444,角色!CC:CI,主动技能!F444*2,FALSE)=0,"",VLOOKUP(C444,角色!CC:CI,主动技能!F444*2,FALSE))</f>
        <v>100</v>
      </c>
      <c r="AA444" s="19">
        <f>IF(VLOOKUP(C444,角色!CC:CI,主动技能!F444*2+1,FALSE)=0,0,VLOOKUP(C444,角色!CC:CI,主动技能!F444*2+1,FALSE))</f>
        <v>10</v>
      </c>
      <c r="AB444" s="19">
        <f>IF(INT(VLOOKUP(E444,角色属性概况!I:M,3,FALSE)*AA444/100)=0,"",(INT(VLOOKUP(E444,角色属性概况!I:M,3,FALSE)*AA444/100)))</f>
        <v>38716</v>
      </c>
      <c r="AE444" s="25">
        <f>(VLOOKUP(G444,角色!V:AE,主动技能!F444+7,FALSE))</f>
        <v>1</v>
      </c>
      <c r="AF444" s="19">
        <f>VLOOKUP(F444,对应表!AY:BA,3,FALSE)</f>
        <v>0</v>
      </c>
      <c r="AG444" s="19">
        <f>VLOOKUP(F444,对应表!AY:BA,2,FALSE)</f>
        <v>0</v>
      </c>
      <c r="AH444" s="25" t="str">
        <f>VLOOKUP(F444,特效对应!F:G,2,FALSE)</f>
        <v>attack</v>
      </c>
      <c r="AJ444">
        <f t="shared" si="106"/>
        <v>18</v>
      </c>
      <c r="AQ444" s="6" t="str">
        <f>_xlfn.IFNA(IF(IF($AK444=AQ$5,VLOOKUP(AL444,buff!$K:$L,2,FALSE),"")=0,"",IF($AK444=AQ$5,VLOOKUP(AL444,buff!$K:$L,2,FALSE),"")),"")</f>
        <v/>
      </c>
      <c r="AR444" s="6" t="str">
        <f>_xlfn.IFNA(IF(IF($AK444=AR$5,VLOOKUP(AM444,buff!$K:$L,2,FALSE),"")=0,"",IF($AK444=AR$5,VLOOKUP(AM444,buff!$K:$L,2,FALSE),"")),"")</f>
        <v/>
      </c>
      <c r="AS444" s="6" t="str">
        <f>_xlfn.IFNA(IF(IF($AK444=AS$5,VLOOKUP(AN444,buff!$K:$L,2,FALSE),"")=0,"",IF($AK444=AS$5,VLOOKUP(AN444,buff!$K:$L,2,FALSE),"")),"")</f>
        <v/>
      </c>
      <c r="AT444" s="6" t="str">
        <f>_xlfn.IFNA(IF(IF($AK444=AT$5,VLOOKUP(AO444,buff!$K:$L,2,FALSE),"")=0,"",IF($AK444=AT$5,VLOOKUP(AO444,buff!$K:$L,2,FALSE),"")),"")</f>
        <v/>
      </c>
      <c r="AU444" s="6" t="str">
        <f>_xlfn.IFNA(IF(IF($AK444=AU$5,VLOOKUP(AP444,buff!$K:$L,2,FALSE),"")=0,"",IF($AK444=AU$5,VLOOKUP(AP444,buff!$K:$L,2,FALSE),"")),"")</f>
        <v/>
      </c>
      <c r="AV444" s="6" t="str">
        <f>_xlfn.IFNA(IF(IF($AK444=AV$5,VLOOKUP(AL444,buff!$K:$L,2,FALSE),"")=0,"",IF($AK444=AV$5,VLOOKUP(AL444,buff!$K:$L,2,FALSE),"")),"")</f>
        <v/>
      </c>
      <c r="AW444" s="6" t="str">
        <f>_xlfn.IFNA(IF(IF($AK444=AW$5,VLOOKUP(AM444,buff!$K:$L,2,FALSE),"")=0,"",IF($AK444=AW$5,VLOOKUP(AM444,buff!$K:$L,2,FALSE),"")),"")</f>
        <v/>
      </c>
      <c r="AX444" s="6" t="str">
        <f>_xlfn.IFNA(IF(IF($AK444=AX$5,VLOOKUP(AN444,buff!$K:$L,2,FALSE),"")=0,"",IF($AK444=AX$5,VLOOKUP(AN444,buff!$K:$L,2,FALSE),"")),"")</f>
        <v/>
      </c>
      <c r="AY444" s="6" t="str">
        <f>_xlfn.IFNA(IF(IF($AK444=AY$5,VLOOKUP(AO444,buff!$K:$L,2,FALSE),"")=0,"",IF($AK444=AY$5,VLOOKUP(AO444,buff!$K:$L,2,FALSE),"")),"")</f>
        <v/>
      </c>
      <c r="AZ444" s="6" t="str">
        <f>_xlfn.IFNA(IF(IF($AK444=AZ$5,VLOOKUP(AP444,buff!$K:$L,2,FALSE),"")=0,"",IF($AK444=AZ$5,VLOOKUP(AP444,buff!$K:$L,2,FALSE),"")),"")</f>
        <v/>
      </c>
      <c r="BA444" s="6" t="e">
        <f>VLOOKUP(AL444,buff!$K:$P,6,FALSE)</f>
        <v>#N/A</v>
      </c>
      <c r="BB444" s="6" t="e">
        <f>VLOOKUP(AM444,buff!$K:$P,6,FALSE)</f>
        <v>#N/A</v>
      </c>
      <c r="BC444" s="6" t="e">
        <f>VLOOKUP(AN444,buff!$K:$P,6,FALSE)</f>
        <v>#N/A</v>
      </c>
      <c r="BD444">
        <f t="shared" si="107"/>
        <v>0</v>
      </c>
      <c r="BE444">
        <f t="shared" si="108"/>
        <v>0</v>
      </c>
      <c r="BF444" s="22">
        <f t="shared" si="109"/>
        <v>100801</v>
      </c>
    </row>
    <row r="445" spans="1:58" x14ac:dyDescent="0.15">
      <c r="A445" t="str">
        <f t="shared" si="114"/>
        <v>吉拉主动技能1等级19</v>
      </c>
      <c r="B445" s="8">
        <f t="shared" si="104"/>
        <v>10080119</v>
      </c>
      <c r="C445" s="8" t="str">
        <f>VLOOKUP(G445,角色!A:B,2,FALSE)</f>
        <v>吉拉</v>
      </c>
      <c r="D445" s="8" t="str">
        <f t="shared" si="105"/>
        <v>主动技能1</v>
      </c>
      <c r="E445" s="8">
        <f t="shared" si="110"/>
        <v>19</v>
      </c>
      <c r="F445" s="8">
        <f t="shared" si="111"/>
        <v>1</v>
      </c>
      <c r="G445" s="8">
        <f t="shared" si="112"/>
        <v>8</v>
      </c>
      <c r="H445" s="4" t="s">
        <v>426</v>
      </c>
      <c r="I445" s="20" t="str">
        <f t="shared" si="113"/>
        <v>对敌方单体攻击，造成100%攻击力（+54831）点伤害。</v>
      </c>
      <c r="J445" s="4" t="s">
        <v>277</v>
      </c>
      <c r="K445" s="1" t="s">
        <v>102</v>
      </c>
      <c r="L445" s="20" t="s">
        <v>106</v>
      </c>
      <c r="M445" s="4"/>
      <c r="N445" s="4">
        <v>100</v>
      </c>
      <c r="O445" s="20">
        <f>VLOOKUP(L445,对应表!BK:BL,2,FALSE)</f>
        <v>0</v>
      </c>
      <c r="P445" s="25" t="str">
        <f>_xlfn.IFNA(VLOOKUP(G445,角色!V:AE,主动技能!F445+1,FALSE),"")</f>
        <v>|||</v>
      </c>
      <c r="Q445" s="25">
        <f>(VLOOKUP(G445,角色!V:AE,主动技能!F445+4,FALSE))</f>
        <v>1</v>
      </c>
      <c r="R445" s="25">
        <v>0</v>
      </c>
      <c r="S445" s="25">
        <v>0</v>
      </c>
      <c r="T445" s="6" t="str">
        <f t="shared" si="115"/>
        <v/>
      </c>
      <c r="U445" s="6" t="str">
        <f t="shared" si="116"/>
        <v/>
      </c>
      <c r="V445" s="19" t="str">
        <f>VLOOKUP(G445,角色!AW:BC,主动技能!F445+1,FALSE)</f>
        <v>skill_01</v>
      </c>
      <c r="Y445">
        <f t="shared" si="103"/>
        <v>0</v>
      </c>
      <c r="Z445" s="19">
        <f>IF(VLOOKUP(C445,角色!CC:CI,主动技能!F445*2,FALSE)=0,"",VLOOKUP(C445,角色!CC:CI,主动技能!F445*2,FALSE))</f>
        <v>100</v>
      </c>
      <c r="AA445" s="19">
        <f>IF(VLOOKUP(C445,角色!CC:CI,主动技能!F445*2+1,FALSE)=0,0,VLOOKUP(C445,角色!CC:CI,主动技能!F445*2+1,FALSE))</f>
        <v>10</v>
      </c>
      <c r="AB445" s="19">
        <f>IF(INT(VLOOKUP(E445,角色属性概况!I:M,3,FALSE)*AA445/100)=0,"",(INT(VLOOKUP(E445,角色属性概况!I:M,3,FALSE)*AA445/100)))</f>
        <v>54831</v>
      </c>
      <c r="AE445" s="25">
        <f>(VLOOKUP(G445,角色!V:AE,主动技能!F445+7,FALSE))</f>
        <v>1</v>
      </c>
      <c r="AF445" s="19">
        <f>VLOOKUP(F445,对应表!AY:BA,3,FALSE)</f>
        <v>0</v>
      </c>
      <c r="AG445" s="19">
        <f>VLOOKUP(F445,对应表!AY:BA,2,FALSE)</f>
        <v>0</v>
      </c>
      <c r="AH445" s="25" t="str">
        <f>VLOOKUP(F445,特效对应!F:G,2,FALSE)</f>
        <v>attack</v>
      </c>
      <c r="AJ445">
        <f t="shared" si="106"/>
        <v>19</v>
      </c>
      <c r="AQ445" s="6" t="str">
        <f>_xlfn.IFNA(IF(IF($AK445=AQ$5,VLOOKUP(AL445,buff!$K:$L,2,FALSE),"")=0,"",IF($AK445=AQ$5,VLOOKUP(AL445,buff!$K:$L,2,FALSE),"")),"")</f>
        <v/>
      </c>
      <c r="AR445" s="6" t="str">
        <f>_xlfn.IFNA(IF(IF($AK445=AR$5,VLOOKUP(AM445,buff!$K:$L,2,FALSE),"")=0,"",IF($AK445=AR$5,VLOOKUP(AM445,buff!$K:$L,2,FALSE),"")),"")</f>
        <v/>
      </c>
      <c r="AS445" s="6" t="str">
        <f>_xlfn.IFNA(IF(IF($AK445=AS$5,VLOOKUP(AN445,buff!$K:$L,2,FALSE),"")=0,"",IF($AK445=AS$5,VLOOKUP(AN445,buff!$K:$L,2,FALSE),"")),"")</f>
        <v/>
      </c>
      <c r="AT445" s="6" t="str">
        <f>_xlfn.IFNA(IF(IF($AK445=AT$5,VLOOKUP(AO445,buff!$K:$L,2,FALSE),"")=0,"",IF($AK445=AT$5,VLOOKUP(AO445,buff!$K:$L,2,FALSE),"")),"")</f>
        <v/>
      </c>
      <c r="AU445" s="6" t="str">
        <f>_xlfn.IFNA(IF(IF($AK445=AU$5,VLOOKUP(AP445,buff!$K:$L,2,FALSE),"")=0,"",IF($AK445=AU$5,VLOOKUP(AP445,buff!$K:$L,2,FALSE),"")),"")</f>
        <v/>
      </c>
      <c r="AV445" s="6" t="str">
        <f>_xlfn.IFNA(IF(IF($AK445=AV$5,VLOOKUP(AL445,buff!$K:$L,2,FALSE),"")=0,"",IF($AK445=AV$5,VLOOKUP(AL445,buff!$K:$L,2,FALSE),"")),"")</f>
        <v/>
      </c>
      <c r="AW445" s="6" t="str">
        <f>_xlfn.IFNA(IF(IF($AK445=AW$5,VLOOKUP(AM445,buff!$K:$L,2,FALSE),"")=0,"",IF($AK445=AW$5,VLOOKUP(AM445,buff!$K:$L,2,FALSE),"")),"")</f>
        <v/>
      </c>
      <c r="AX445" s="6" t="str">
        <f>_xlfn.IFNA(IF(IF($AK445=AX$5,VLOOKUP(AN445,buff!$K:$L,2,FALSE),"")=0,"",IF($AK445=AX$5,VLOOKUP(AN445,buff!$K:$L,2,FALSE),"")),"")</f>
        <v/>
      </c>
      <c r="AY445" s="6" t="str">
        <f>_xlfn.IFNA(IF(IF($AK445=AY$5,VLOOKUP(AO445,buff!$K:$L,2,FALSE),"")=0,"",IF($AK445=AY$5,VLOOKUP(AO445,buff!$K:$L,2,FALSE),"")),"")</f>
        <v/>
      </c>
      <c r="AZ445" s="6" t="str">
        <f>_xlfn.IFNA(IF(IF($AK445=AZ$5,VLOOKUP(AP445,buff!$K:$L,2,FALSE),"")=0,"",IF($AK445=AZ$5,VLOOKUP(AP445,buff!$K:$L,2,FALSE),"")),"")</f>
        <v/>
      </c>
      <c r="BA445" s="6" t="e">
        <f>VLOOKUP(AL445,buff!$K:$P,6,FALSE)</f>
        <v>#N/A</v>
      </c>
      <c r="BB445" s="6" t="e">
        <f>VLOOKUP(AM445,buff!$K:$P,6,FALSE)</f>
        <v>#N/A</v>
      </c>
      <c r="BC445" s="6" t="e">
        <f>VLOOKUP(AN445,buff!$K:$P,6,FALSE)</f>
        <v>#N/A</v>
      </c>
      <c r="BD445">
        <f t="shared" si="107"/>
        <v>0</v>
      </c>
      <c r="BE445">
        <f t="shared" si="108"/>
        <v>0</v>
      </c>
      <c r="BF445" s="22">
        <f t="shared" si="109"/>
        <v>100801</v>
      </c>
    </row>
    <row r="446" spans="1:58" x14ac:dyDescent="0.15">
      <c r="A446" t="str">
        <f t="shared" si="114"/>
        <v>吉拉主动技能1等级20</v>
      </c>
      <c r="B446" s="8">
        <f t="shared" si="104"/>
        <v>10080120</v>
      </c>
      <c r="C446" s="8" t="str">
        <f>VLOOKUP(G446,角色!A:B,2,FALSE)</f>
        <v>吉拉</v>
      </c>
      <c r="D446" s="8" t="str">
        <f t="shared" si="105"/>
        <v>主动技能1</v>
      </c>
      <c r="E446" s="8">
        <f t="shared" si="110"/>
        <v>20</v>
      </c>
      <c r="F446" s="8">
        <f t="shared" si="111"/>
        <v>1</v>
      </c>
      <c r="G446" s="8">
        <f t="shared" si="112"/>
        <v>8</v>
      </c>
      <c r="H446" s="4" t="s">
        <v>426</v>
      </c>
      <c r="I446" s="20" t="str">
        <f t="shared" si="113"/>
        <v>对敌方单体攻击，造成100%攻击力（+77646）点伤害。</v>
      </c>
      <c r="J446" s="4" t="s">
        <v>277</v>
      </c>
      <c r="K446" s="1" t="s">
        <v>102</v>
      </c>
      <c r="L446" s="20" t="s">
        <v>106</v>
      </c>
      <c r="M446" s="4"/>
      <c r="N446" s="4">
        <v>100</v>
      </c>
      <c r="O446" s="20">
        <f>VLOOKUP(L446,对应表!BK:BL,2,FALSE)</f>
        <v>0</v>
      </c>
      <c r="P446" s="25" t="str">
        <f>_xlfn.IFNA(VLOOKUP(G446,角色!V:AE,主动技能!F446+1,FALSE),"")</f>
        <v>|||</v>
      </c>
      <c r="Q446" s="25">
        <f>(VLOOKUP(G446,角色!V:AE,主动技能!F446+4,FALSE))</f>
        <v>1</v>
      </c>
      <c r="R446" s="25">
        <v>0</v>
      </c>
      <c r="S446" s="25">
        <v>0</v>
      </c>
      <c r="T446" s="6" t="str">
        <f t="shared" si="115"/>
        <v/>
      </c>
      <c r="U446" s="6" t="str">
        <f t="shared" si="116"/>
        <v/>
      </c>
      <c r="V446" s="19" t="str">
        <f>VLOOKUP(G446,角色!AW:BC,主动技能!F446+1,FALSE)</f>
        <v>skill_01</v>
      </c>
      <c r="Y446">
        <f t="shared" si="103"/>
        <v>0</v>
      </c>
      <c r="Z446" s="19">
        <f>IF(VLOOKUP(C446,角色!CC:CI,主动技能!F446*2,FALSE)=0,"",VLOOKUP(C446,角色!CC:CI,主动技能!F446*2,FALSE))</f>
        <v>100</v>
      </c>
      <c r="AA446" s="19">
        <f>IF(VLOOKUP(C446,角色!CC:CI,主动技能!F446*2+1,FALSE)=0,0,VLOOKUP(C446,角色!CC:CI,主动技能!F446*2+1,FALSE))</f>
        <v>10</v>
      </c>
      <c r="AB446" s="19">
        <f>IF(INT(VLOOKUP(E446,角色属性概况!I:M,3,FALSE)*AA446/100)=0,"",(INT(VLOOKUP(E446,角色属性概况!I:M,3,FALSE)*AA446/100)))</f>
        <v>77646</v>
      </c>
      <c r="AE446" s="25">
        <f>(VLOOKUP(G446,角色!V:AE,主动技能!F446+7,FALSE))</f>
        <v>1</v>
      </c>
      <c r="AF446" s="19">
        <f>VLOOKUP(F446,对应表!AY:BA,3,FALSE)</f>
        <v>0</v>
      </c>
      <c r="AG446" s="19">
        <f>VLOOKUP(F446,对应表!AY:BA,2,FALSE)</f>
        <v>0</v>
      </c>
      <c r="AH446" s="25" t="str">
        <f>VLOOKUP(F446,特效对应!F:G,2,FALSE)</f>
        <v>attack</v>
      </c>
      <c r="AJ446">
        <f t="shared" si="106"/>
        <v>20</v>
      </c>
      <c r="AQ446" s="6" t="str">
        <f>_xlfn.IFNA(IF(IF($AK446=AQ$5,VLOOKUP(AL446,buff!$K:$L,2,FALSE),"")=0,"",IF($AK446=AQ$5,VLOOKUP(AL446,buff!$K:$L,2,FALSE),"")),"")</f>
        <v/>
      </c>
      <c r="AR446" s="6" t="str">
        <f>_xlfn.IFNA(IF(IF($AK446=AR$5,VLOOKUP(AM446,buff!$K:$L,2,FALSE),"")=0,"",IF($AK446=AR$5,VLOOKUP(AM446,buff!$K:$L,2,FALSE),"")),"")</f>
        <v/>
      </c>
      <c r="AS446" s="6" t="str">
        <f>_xlfn.IFNA(IF(IF($AK446=AS$5,VLOOKUP(AN446,buff!$K:$L,2,FALSE),"")=0,"",IF($AK446=AS$5,VLOOKUP(AN446,buff!$K:$L,2,FALSE),"")),"")</f>
        <v/>
      </c>
      <c r="AT446" s="6" t="str">
        <f>_xlfn.IFNA(IF(IF($AK446=AT$5,VLOOKUP(AO446,buff!$K:$L,2,FALSE),"")=0,"",IF($AK446=AT$5,VLOOKUP(AO446,buff!$K:$L,2,FALSE),"")),"")</f>
        <v/>
      </c>
      <c r="AU446" s="6" t="str">
        <f>_xlfn.IFNA(IF(IF($AK446=AU$5,VLOOKUP(AP446,buff!$K:$L,2,FALSE),"")=0,"",IF($AK446=AU$5,VLOOKUP(AP446,buff!$K:$L,2,FALSE),"")),"")</f>
        <v/>
      </c>
      <c r="AV446" s="6" t="str">
        <f>_xlfn.IFNA(IF(IF($AK446=AV$5,VLOOKUP(AL446,buff!$K:$L,2,FALSE),"")=0,"",IF($AK446=AV$5,VLOOKUP(AL446,buff!$K:$L,2,FALSE),"")),"")</f>
        <v/>
      </c>
      <c r="AW446" s="6" t="str">
        <f>_xlfn.IFNA(IF(IF($AK446=AW$5,VLOOKUP(AM446,buff!$K:$L,2,FALSE),"")=0,"",IF($AK446=AW$5,VLOOKUP(AM446,buff!$K:$L,2,FALSE),"")),"")</f>
        <v/>
      </c>
      <c r="AX446" s="6" t="str">
        <f>_xlfn.IFNA(IF(IF($AK446=AX$5,VLOOKUP(AN446,buff!$K:$L,2,FALSE),"")=0,"",IF($AK446=AX$5,VLOOKUP(AN446,buff!$K:$L,2,FALSE),"")),"")</f>
        <v/>
      </c>
      <c r="AY446" s="6" t="str">
        <f>_xlfn.IFNA(IF(IF($AK446=AY$5,VLOOKUP(AO446,buff!$K:$L,2,FALSE),"")=0,"",IF($AK446=AY$5,VLOOKUP(AO446,buff!$K:$L,2,FALSE),"")),"")</f>
        <v/>
      </c>
      <c r="AZ446" s="6" t="str">
        <f>_xlfn.IFNA(IF(IF($AK446=AZ$5,VLOOKUP(AP446,buff!$K:$L,2,FALSE),"")=0,"",IF($AK446=AZ$5,VLOOKUP(AP446,buff!$K:$L,2,FALSE),"")),"")</f>
        <v/>
      </c>
      <c r="BA446" s="6" t="e">
        <f>VLOOKUP(AL446,buff!$K:$P,6,FALSE)</f>
        <v>#N/A</v>
      </c>
      <c r="BB446" s="6" t="e">
        <f>VLOOKUP(AM446,buff!$K:$P,6,FALSE)</f>
        <v>#N/A</v>
      </c>
      <c r="BC446" s="6" t="e">
        <f>VLOOKUP(AN446,buff!$K:$P,6,FALSE)</f>
        <v>#N/A</v>
      </c>
      <c r="BD446">
        <f t="shared" si="107"/>
        <v>0</v>
      </c>
      <c r="BE446">
        <f t="shared" si="108"/>
        <v>0</v>
      </c>
      <c r="BF446" s="22">
        <f t="shared" si="109"/>
        <v>100801</v>
      </c>
    </row>
    <row r="447" spans="1:58" x14ac:dyDescent="0.15">
      <c r="A447" t="str">
        <f t="shared" si="114"/>
        <v>吉拉主动技能2等级1</v>
      </c>
      <c r="B447" s="8">
        <f t="shared" si="104"/>
        <v>10080201</v>
      </c>
      <c r="C447" s="8" t="str">
        <f>VLOOKUP(G447,角色!A:B,2,FALSE)</f>
        <v>吉拉</v>
      </c>
      <c r="D447" s="8" t="str">
        <f t="shared" si="105"/>
        <v>主动技能2</v>
      </c>
      <c r="E447" s="8">
        <f t="shared" si="110"/>
        <v>1</v>
      </c>
      <c r="F447" s="8">
        <f t="shared" si="111"/>
        <v>2</v>
      </c>
      <c r="G447" s="8">
        <f t="shared" si="112"/>
        <v>8</v>
      </c>
      <c r="H447" s="4" t="s">
        <v>421</v>
      </c>
      <c r="I447" s="20" t="str">
        <f>"对敌方"&amp;L447&amp;"攻击，造成"&amp;Z447&amp;"%攻击力（+"&amp;AB447&amp;"）点伤害。并附带减速。"</f>
        <v>对敌方单体攻击，造成150%攻击力（+553）点伤害。并附带减速。</v>
      </c>
      <c r="J447" s="4" t="s">
        <v>277</v>
      </c>
      <c r="K447" s="1" t="s">
        <v>102</v>
      </c>
      <c r="L447" s="4" t="s">
        <v>106</v>
      </c>
      <c r="M447" s="4"/>
      <c r="N447" s="4">
        <v>100</v>
      </c>
      <c r="O447" s="20">
        <f>VLOOKUP(L447,对应表!BK:BL,2,FALSE)</f>
        <v>0</v>
      </c>
      <c r="P447" s="25" t="str">
        <f>_xlfn.IFNA(VLOOKUP(G447,角色!V:AE,主动技能!F447+1,FALSE),"")</f>
        <v>||eff_bingtuci|</v>
      </c>
      <c r="Q447" s="25">
        <f>(VLOOKUP(G447,角色!V:AE,主动技能!F447+4,FALSE))</f>
        <v>1</v>
      </c>
      <c r="R447" s="25">
        <v>0</v>
      </c>
      <c r="S447" s="25">
        <v>0</v>
      </c>
      <c r="T447" s="6" t="str">
        <f t="shared" si="115"/>
        <v>100003:100:2:0</v>
      </c>
      <c r="U447" s="6" t="str">
        <f t="shared" si="116"/>
        <v/>
      </c>
      <c r="V447" s="19" t="str">
        <f>VLOOKUP(G447,角色!AW:BC,主动技能!F447+1,FALSE)</f>
        <v>skill_09</v>
      </c>
      <c r="Y447">
        <f t="shared" si="103"/>
        <v>0</v>
      </c>
      <c r="Z447" s="19">
        <f>IF(VLOOKUP(C447,角色!CC:CI,主动技能!F447*2,FALSE)=0,"",VLOOKUP(C447,角色!CC:CI,主动技能!F447*2,FALSE))</f>
        <v>150</v>
      </c>
      <c r="AA447" s="19">
        <f>IF(VLOOKUP(C447,角色!CC:CI,主动技能!F447*2+1,FALSE)=0,0,VLOOKUP(C447,角色!CC:CI,主动技能!F447*2+1,FALSE))</f>
        <v>50</v>
      </c>
      <c r="AB447" s="19">
        <f>IF(INT(VLOOKUP(E447,角色属性概况!I:M,3,FALSE)*AA447/100)=0,"",(INT(VLOOKUP(E447,角色属性概况!I:M,3,FALSE)*AA447/100)))</f>
        <v>553</v>
      </c>
      <c r="AE447" s="25">
        <f>(VLOOKUP(G447,角色!V:AE,主动技能!F447+7,FALSE))</f>
        <v>1</v>
      </c>
      <c r="AF447" s="19">
        <f>VLOOKUP(F447,对应表!AY:BA,3,FALSE)</f>
        <v>1</v>
      </c>
      <c r="AG447" s="19">
        <f>VLOOKUP(F447,对应表!AY:BA,2,FALSE)</f>
        <v>1</v>
      </c>
      <c r="AH447" s="25" t="str">
        <f>VLOOKUP(F447,特效对应!F:G,2,FALSE)</f>
        <v>attackex</v>
      </c>
      <c r="AJ447">
        <f t="shared" si="106"/>
        <v>1</v>
      </c>
      <c r="AK447" t="s">
        <v>943</v>
      </c>
      <c r="AL447" s="4" t="s">
        <v>582</v>
      </c>
      <c r="AQ447" s="6" t="str">
        <f>_xlfn.IFNA(IF(IF($AK447=AQ$5,VLOOKUP(AL447,buff!$K:$L,2,FALSE),"")=0,"",IF($AK447=AQ$5,VLOOKUP(AL447,buff!$K:$L,2,FALSE),"")),"")</f>
        <v>100003:100:2:0</v>
      </c>
      <c r="AR447" s="6" t="str">
        <f>_xlfn.IFNA(IF(IF($AK447=AR$5,VLOOKUP(AM447,buff!$K:$L,2,FALSE),"")=0,"",IF($AK447=AR$5,VLOOKUP(AM447,buff!$K:$L,2,FALSE),"")),"")</f>
        <v/>
      </c>
      <c r="AS447" s="6" t="str">
        <f>_xlfn.IFNA(IF(IF($AK447=AS$5,VLOOKUP(AN447,buff!$K:$L,2,FALSE),"")=0,"",IF($AK447=AS$5,VLOOKUP(AN447,buff!$K:$L,2,FALSE),"")),"")</f>
        <v/>
      </c>
      <c r="AT447" s="6" t="str">
        <f>_xlfn.IFNA(IF(IF($AK447=AT$5,VLOOKUP(AO447,buff!$K:$L,2,FALSE),"")=0,"",IF($AK447=AT$5,VLOOKUP(AO447,buff!$K:$L,2,FALSE),"")),"")</f>
        <v/>
      </c>
      <c r="AU447" s="6" t="str">
        <f>_xlfn.IFNA(IF(IF($AK447=AU$5,VLOOKUP(AP447,buff!$K:$L,2,FALSE),"")=0,"",IF($AK447=AU$5,VLOOKUP(AP447,buff!$K:$L,2,FALSE),"")),"")</f>
        <v/>
      </c>
      <c r="AV447" s="6" t="str">
        <f>_xlfn.IFNA(IF(IF($AK447=AV$5,VLOOKUP(AL447,buff!$K:$L,2,FALSE),"")=0,"",IF($AK447=AV$5,VLOOKUP(AL447,buff!$K:$L,2,FALSE),"")),"")</f>
        <v/>
      </c>
      <c r="AW447" s="6" t="str">
        <f>_xlfn.IFNA(IF(IF($AK447=AW$5,VLOOKUP(AM447,buff!$K:$L,2,FALSE),"")=0,"",IF($AK447=AW$5,VLOOKUP(AM447,buff!$K:$L,2,FALSE),"")),"")</f>
        <v/>
      </c>
      <c r="AX447" s="6" t="str">
        <f>_xlfn.IFNA(IF(IF($AK447=AX$5,VLOOKUP(AN447,buff!$K:$L,2,FALSE),"")=0,"",IF($AK447=AX$5,VLOOKUP(AN447,buff!$K:$L,2,FALSE),"")),"")</f>
        <v/>
      </c>
      <c r="AY447" s="6" t="str">
        <f>_xlfn.IFNA(IF(IF($AK447=AY$5,VLOOKUP(AO447,buff!$K:$L,2,FALSE),"")=0,"",IF($AK447=AY$5,VLOOKUP(AO447,buff!$K:$L,2,FALSE),"")),"")</f>
        <v/>
      </c>
      <c r="AZ447" s="6" t="str">
        <f>_xlfn.IFNA(IF(IF($AK447=AZ$5,VLOOKUP(AP447,buff!$K:$L,2,FALSE),"")=0,"",IF($AK447=AZ$5,VLOOKUP(AP447,buff!$K:$L,2,FALSE),"")),"")</f>
        <v/>
      </c>
      <c r="BA447" s="6">
        <f>VLOOKUP(AL447,buff!$K:$P,6,FALSE)</f>
        <v>-25</v>
      </c>
      <c r="BB447" s="6" t="e">
        <f>VLOOKUP(AM447,buff!$K:$P,6,FALSE)</f>
        <v>#N/A</v>
      </c>
      <c r="BC447" s="6" t="e">
        <f>VLOOKUP(AN447,buff!$K:$P,6,FALSE)</f>
        <v>#N/A</v>
      </c>
      <c r="BD447">
        <f t="shared" si="107"/>
        <v>2</v>
      </c>
      <c r="BE447">
        <f t="shared" si="108"/>
        <v>1</v>
      </c>
      <c r="BF447" s="22">
        <f t="shared" si="109"/>
        <v>100802</v>
      </c>
    </row>
    <row r="448" spans="1:58" x14ac:dyDescent="0.15">
      <c r="A448" t="str">
        <f t="shared" si="114"/>
        <v>吉拉主动技能2等级2</v>
      </c>
      <c r="B448" s="8">
        <f t="shared" si="104"/>
        <v>10080202</v>
      </c>
      <c r="C448" s="8" t="str">
        <f>VLOOKUP(G448,角色!A:B,2,FALSE)</f>
        <v>吉拉</v>
      </c>
      <c r="D448" s="8" t="str">
        <f t="shared" si="105"/>
        <v>主动技能2</v>
      </c>
      <c r="E448" s="8">
        <f t="shared" si="110"/>
        <v>2</v>
      </c>
      <c r="F448" s="8">
        <f t="shared" si="111"/>
        <v>2</v>
      </c>
      <c r="G448" s="8">
        <f t="shared" si="112"/>
        <v>8</v>
      </c>
      <c r="H448" s="4" t="s">
        <v>421</v>
      </c>
      <c r="I448" s="20" t="str">
        <f t="shared" ref="I448:I486" si="117">"对敌方"&amp;L448&amp;"攻击，造成"&amp;Z448&amp;"%攻击力（+"&amp;AB448&amp;"）点伤害。并附带减速。"</f>
        <v>对敌方单体攻击，造成150%攻击力（+611）点伤害。并附带减速。</v>
      </c>
      <c r="J448" s="4" t="s">
        <v>277</v>
      </c>
      <c r="K448" s="1" t="s">
        <v>102</v>
      </c>
      <c r="L448" s="4" t="s">
        <v>106</v>
      </c>
      <c r="M448" s="4"/>
      <c r="N448" s="4">
        <v>100</v>
      </c>
      <c r="O448" s="20">
        <f>VLOOKUP(L448,对应表!BK:BL,2,FALSE)</f>
        <v>0</v>
      </c>
      <c r="P448" s="25" t="str">
        <f>_xlfn.IFNA(VLOOKUP(G448,角色!V:AE,主动技能!F448+1,FALSE),"")</f>
        <v>||eff_bingtuci|</v>
      </c>
      <c r="Q448" s="25">
        <f>(VLOOKUP(G448,角色!V:AE,主动技能!F448+4,FALSE))</f>
        <v>1</v>
      </c>
      <c r="R448" s="25">
        <v>0</v>
      </c>
      <c r="S448" s="25">
        <v>0</v>
      </c>
      <c r="T448" s="6" t="str">
        <f t="shared" si="115"/>
        <v>100003:100:2:0</v>
      </c>
      <c r="U448" s="6" t="str">
        <f t="shared" si="116"/>
        <v/>
      </c>
      <c r="V448" s="19" t="str">
        <f>VLOOKUP(G448,角色!AW:BC,主动技能!F448+1,FALSE)</f>
        <v>skill_09</v>
      </c>
      <c r="Y448">
        <f t="shared" si="103"/>
        <v>0</v>
      </c>
      <c r="Z448" s="19">
        <f>IF(VLOOKUP(C448,角色!CC:CI,主动技能!F448*2,FALSE)=0,"",VLOOKUP(C448,角色!CC:CI,主动技能!F448*2,FALSE))</f>
        <v>150</v>
      </c>
      <c r="AA448" s="19">
        <f>IF(VLOOKUP(C448,角色!CC:CI,主动技能!F448*2+1,FALSE)=0,0,VLOOKUP(C448,角色!CC:CI,主动技能!F448*2+1,FALSE))</f>
        <v>50</v>
      </c>
      <c r="AB448" s="19">
        <f>IF(INT(VLOOKUP(E448,角色属性概况!I:M,3,FALSE)*AA448/100)=0,"",(INT(VLOOKUP(E448,角色属性概况!I:M,3,FALSE)*AA448/100)))</f>
        <v>611</v>
      </c>
      <c r="AE448" s="25">
        <f>(VLOOKUP(G448,角色!V:AE,主动技能!F448+7,FALSE))</f>
        <v>1</v>
      </c>
      <c r="AF448" s="19">
        <f>VLOOKUP(F448,对应表!AY:BA,3,FALSE)</f>
        <v>1</v>
      </c>
      <c r="AG448" s="19">
        <f>VLOOKUP(F448,对应表!AY:BA,2,FALSE)</f>
        <v>1</v>
      </c>
      <c r="AH448" s="25" t="str">
        <f>VLOOKUP(F448,特效对应!F:G,2,FALSE)</f>
        <v>attackex</v>
      </c>
      <c r="AJ448">
        <f t="shared" si="106"/>
        <v>2</v>
      </c>
      <c r="AK448" t="s">
        <v>943</v>
      </c>
      <c r="AL448" s="4" t="s">
        <v>582</v>
      </c>
      <c r="AQ448" s="6" t="str">
        <f>_xlfn.IFNA(IF(IF($AK448=AQ$5,VLOOKUP(AL448,buff!$K:$L,2,FALSE),"")=0,"",IF($AK448=AQ$5,VLOOKUP(AL448,buff!$K:$L,2,FALSE),"")),"")</f>
        <v>100003:100:2:0</v>
      </c>
      <c r="AR448" s="6" t="str">
        <f>_xlfn.IFNA(IF(IF($AK448=AR$5,VLOOKUP(AM448,buff!$K:$L,2,FALSE),"")=0,"",IF($AK448=AR$5,VLOOKUP(AM448,buff!$K:$L,2,FALSE),"")),"")</f>
        <v/>
      </c>
      <c r="AS448" s="6" t="str">
        <f>_xlfn.IFNA(IF(IF($AK448=AS$5,VLOOKUP(AN448,buff!$K:$L,2,FALSE),"")=0,"",IF($AK448=AS$5,VLOOKUP(AN448,buff!$K:$L,2,FALSE),"")),"")</f>
        <v/>
      </c>
      <c r="AT448" s="6" t="str">
        <f>_xlfn.IFNA(IF(IF($AK448=AT$5,VLOOKUP(AO448,buff!$K:$L,2,FALSE),"")=0,"",IF($AK448=AT$5,VLOOKUP(AO448,buff!$K:$L,2,FALSE),"")),"")</f>
        <v/>
      </c>
      <c r="AU448" s="6" t="str">
        <f>_xlfn.IFNA(IF(IF($AK448=AU$5,VLOOKUP(AP448,buff!$K:$L,2,FALSE),"")=0,"",IF($AK448=AU$5,VLOOKUP(AP448,buff!$K:$L,2,FALSE),"")),"")</f>
        <v/>
      </c>
      <c r="AV448" s="6" t="str">
        <f>_xlfn.IFNA(IF(IF($AK448=AV$5,VLOOKUP(AL448,buff!$K:$L,2,FALSE),"")=0,"",IF($AK448=AV$5,VLOOKUP(AL448,buff!$K:$L,2,FALSE),"")),"")</f>
        <v/>
      </c>
      <c r="AW448" s="6" t="str">
        <f>_xlfn.IFNA(IF(IF($AK448=AW$5,VLOOKUP(AM448,buff!$K:$L,2,FALSE),"")=0,"",IF($AK448=AW$5,VLOOKUP(AM448,buff!$K:$L,2,FALSE),"")),"")</f>
        <v/>
      </c>
      <c r="AX448" s="6" t="str">
        <f>_xlfn.IFNA(IF(IF($AK448=AX$5,VLOOKUP(AN448,buff!$K:$L,2,FALSE),"")=0,"",IF($AK448=AX$5,VLOOKUP(AN448,buff!$K:$L,2,FALSE),"")),"")</f>
        <v/>
      </c>
      <c r="AY448" s="6" t="str">
        <f>_xlfn.IFNA(IF(IF($AK448=AY$5,VLOOKUP(AO448,buff!$K:$L,2,FALSE),"")=0,"",IF($AK448=AY$5,VLOOKUP(AO448,buff!$K:$L,2,FALSE),"")),"")</f>
        <v/>
      </c>
      <c r="AZ448" s="6" t="str">
        <f>_xlfn.IFNA(IF(IF($AK448=AZ$5,VLOOKUP(AP448,buff!$K:$L,2,FALSE),"")=0,"",IF($AK448=AZ$5,VLOOKUP(AP448,buff!$K:$L,2,FALSE),"")),"")</f>
        <v/>
      </c>
      <c r="BA448" s="6">
        <f>VLOOKUP(AL448,buff!$K:$P,6,FALSE)</f>
        <v>-25</v>
      </c>
      <c r="BB448" s="6" t="e">
        <f>VLOOKUP(AM448,buff!$K:$P,6,FALSE)</f>
        <v>#N/A</v>
      </c>
      <c r="BC448" s="6" t="e">
        <f>VLOOKUP(AN448,buff!$K:$P,6,FALSE)</f>
        <v>#N/A</v>
      </c>
      <c r="BD448">
        <f t="shared" si="107"/>
        <v>2</v>
      </c>
      <c r="BE448">
        <f t="shared" si="108"/>
        <v>1</v>
      </c>
      <c r="BF448" s="22">
        <f t="shared" si="109"/>
        <v>100802</v>
      </c>
    </row>
    <row r="449" spans="1:58" x14ac:dyDescent="0.15">
      <c r="A449" t="str">
        <f t="shared" si="114"/>
        <v>吉拉主动技能2等级3</v>
      </c>
      <c r="B449" s="8">
        <f t="shared" si="104"/>
        <v>10080203</v>
      </c>
      <c r="C449" s="8" t="str">
        <f>VLOOKUP(G449,角色!A:B,2,FALSE)</f>
        <v>吉拉</v>
      </c>
      <c r="D449" s="8" t="str">
        <f t="shared" si="105"/>
        <v>主动技能2</v>
      </c>
      <c r="E449" s="8">
        <f t="shared" si="110"/>
        <v>3</v>
      </c>
      <c r="F449" s="8">
        <f t="shared" si="111"/>
        <v>2</v>
      </c>
      <c r="G449" s="8">
        <f t="shared" si="112"/>
        <v>8</v>
      </c>
      <c r="H449" s="4" t="s">
        <v>421</v>
      </c>
      <c r="I449" s="20" t="str">
        <f t="shared" si="117"/>
        <v>对敌方单体攻击，造成150%攻击力（+809）点伤害。并附带减速。</v>
      </c>
      <c r="J449" s="4" t="s">
        <v>277</v>
      </c>
      <c r="K449" s="1" t="s">
        <v>102</v>
      </c>
      <c r="L449" s="4" t="s">
        <v>106</v>
      </c>
      <c r="M449" s="4"/>
      <c r="N449" s="4">
        <v>100</v>
      </c>
      <c r="O449" s="20">
        <f>VLOOKUP(L449,对应表!BK:BL,2,FALSE)</f>
        <v>0</v>
      </c>
      <c r="P449" s="25" t="str">
        <f>_xlfn.IFNA(VLOOKUP(G449,角色!V:AE,主动技能!F449+1,FALSE),"")</f>
        <v>||eff_bingtuci|</v>
      </c>
      <c r="Q449" s="25">
        <f>(VLOOKUP(G449,角色!V:AE,主动技能!F449+4,FALSE))</f>
        <v>1</v>
      </c>
      <c r="R449" s="25">
        <v>0</v>
      </c>
      <c r="S449" s="25">
        <v>0</v>
      </c>
      <c r="T449" s="6" t="str">
        <f t="shared" si="115"/>
        <v>100003:100:2:0</v>
      </c>
      <c r="U449" s="6" t="str">
        <f t="shared" si="116"/>
        <v/>
      </c>
      <c r="V449" s="19" t="str">
        <f>VLOOKUP(G449,角色!AW:BC,主动技能!F449+1,FALSE)</f>
        <v>skill_09</v>
      </c>
      <c r="Y449">
        <f t="shared" si="103"/>
        <v>0</v>
      </c>
      <c r="Z449" s="19">
        <f>IF(VLOOKUP(C449,角色!CC:CI,主动技能!F449*2,FALSE)=0,"",VLOOKUP(C449,角色!CC:CI,主动技能!F449*2,FALSE))</f>
        <v>150</v>
      </c>
      <c r="AA449" s="19">
        <f>IF(VLOOKUP(C449,角色!CC:CI,主动技能!F449*2+1,FALSE)=0,0,VLOOKUP(C449,角色!CC:CI,主动技能!F449*2+1,FALSE))</f>
        <v>50</v>
      </c>
      <c r="AB449" s="19">
        <f>IF(INT(VLOOKUP(E449,角色属性概况!I:M,3,FALSE)*AA449/100)=0,"",(INT(VLOOKUP(E449,角色属性概况!I:M,3,FALSE)*AA449/100)))</f>
        <v>809</v>
      </c>
      <c r="AE449" s="25">
        <f>(VLOOKUP(G449,角色!V:AE,主动技能!F449+7,FALSE))</f>
        <v>1</v>
      </c>
      <c r="AF449" s="19">
        <f>VLOOKUP(F449,对应表!AY:BA,3,FALSE)</f>
        <v>1</v>
      </c>
      <c r="AG449" s="19">
        <f>VLOOKUP(F449,对应表!AY:BA,2,FALSE)</f>
        <v>1</v>
      </c>
      <c r="AH449" s="25" t="str">
        <f>VLOOKUP(F449,特效对应!F:G,2,FALSE)</f>
        <v>attackex</v>
      </c>
      <c r="AJ449">
        <f t="shared" si="106"/>
        <v>3</v>
      </c>
      <c r="AK449" t="s">
        <v>943</v>
      </c>
      <c r="AL449" s="4" t="s">
        <v>582</v>
      </c>
      <c r="AQ449" s="6" t="str">
        <f>_xlfn.IFNA(IF(IF($AK449=AQ$5,VLOOKUP(AL449,buff!$K:$L,2,FALSE),"")=0,"",IF($AK449=AQ$5,VLOOKUP(AL449,buff!$K:$L,2,FALSE),"")),"")</f>
        <v>100003:100:2:0</v>
      </c>
      <c r="AR449" s="6" t="str">
        <f>_xlfn.IFNA(IF(IF($AK449=AR$5,VLOOKUP(AM449,buff!$K:$L,2,FALSE),"")=0,"",IF($AK449=AR$5,VLOOKUP(AM449,buff!$K:$L,2,FALSE),"")),"")</f>
        <v/>
      </c>
      <c r="AS449" s="6" t="str">
        <f>_xlfn.IFNA(IF(IF($AK449=AS$5,VLOOKUP(AN449,buff!$K:$L,2,FALSE),"")=0,"",IF($AK449=AS$5,VLOOKUP(AN449,buff!$K:$L,2,FALSE),"")),"")</f>
        <v/>
      </c>
      <c r="AT449" s="6" t="str">
        <f>_xlfn.IFNA(IF(IF($AK449=AT$5,VLOOKUP(AO449,buff!$K:$L,2,FALSE),"")=0,"",IF($AK449=AT$5,VLOOKUP(AO449,buff!$K:$L,2,FALSE),"")),"")</f>
        <v/>
      </c>
      <c r="AU449" s="6" t="str">
        <f>_xlfn.IFNA(IF(IF($AK449=AU$5,VLOOKUP(AP449,buff!$K:$L,2,FALSE),"")=0,"",IF($AK449=AU$5,VLOOKUP(AP449,buff!$K:$L,2,FALSE),"")),"")</f>
        <v/>
      </c>
      <c r="AV449" s="6" t="str">
        <f>_xlfn.IFNA(IF(IF($AK449=AV$5,VLOOKUP(AL449,buff!$K:$L,2,FALSE),"")=0,"",IF($AK449=AV$5,VLOOKUP(AL449,buff!$K:$L,2,FALSE),"")),"")</f>
        <v/>
      </c>
      <c r="AW449" s="6" t="str">
        <f>_xlfn.IFNA(IF(IF($AK449=AW$5,VLOOKUP(AM449,buff!$K:$L,2,FALSE),"")=0,"",IF($AK449=AW$5,VLOOKUP(AM449,buff!$K:$L,2,FALSE),"")),"")</f>
        <v/>
      </c>
      <c r="AX449" s="6" t="str">
        <f>_xlfn.IFNA(IF(IF($AK449=AX$5,VLOOKUP(AN449,buff!$K:$L,2,FALSE),"")=0,"",IF($AK449=AX$5,VLOOKUP(AN449,buff!$K:$L,2,FALSE),"")),"")</f>
        <v/>
      </c>
      <c r="AY449" s="6" t="str">
        <f>_xlfn.IFNA(IF(IF($AK449=AY$5,VLOOKUP(AO449,buff!$K:$L,2,FALSE),"")=0,"",IF($AK449=AY$5,VLOOKUP(AO449,buff!$K:$L,2,FALSE),"")),"")</f>
        <v/>
      </c>
      <c r="AZ449" s="6" t="str">
        <f>_xlfn.IFNA(IF(IF($AK449=AZ$5,VLOOKUP(AP449,buff!$K:$L,2,FALSE),"")=0,"",IF($AK449=AZ$5,VLOOKUP(AP449,buff!$K:$L,2,FALSE),"")),"")</f>
        <v/>
      </c>
      <c r="BA449" s="6">
        <f>VLOOKUP(AL449,buff!$K:$P,6,FALSE)</f>
        <v>-25</v>
      </c>
      <c r="BB449" s="6" t="e">
        <f>VLOOKUP(AM449,buff!$K:$P,6,FALSE)</f>
        <v>#N/A</v>
      </c>
      <c r="BC449" s="6" t="e">
        <f>VLOOKUP(AN449,buff!$K:$P,6,FALSE)</f>
        <v>#N/A</v>
      </c>
      <c r="BD449">
        <f t="shared" si="107"/>
        <v>2</v>
      </c>
      <c r="BE449">
        <f t="shared" si="108"/>
        <v>1</v>
      </c>
      <c r="BF449" s="22">
        <f t="shared" si="109"/>
        <v>100802</v>
      </c>
    </row>
    <row r="450" spans="1:58" x14ac:dyDescent="0.15">
      <c r="A450" t="str">
        <f t="shared" si="114"/>
        <v>吉拉主动技能2等级4</v>
      </c>
      <c r="B450" s="8">
        <f t="shared" si="104"/>
        <v>10080204</v>
      </c>
      <c r="C450" s="8" t="str">
        <f>VLOOKUP(G450,角色!A:B,2,FALSE)</f>
        <v>吉拉</v>
      </c>
      <c r="D450" s="8" t="str">
        <f t="shared" si="105"/>
        <v>主动技能2</v>
      </c>
      <c r="E450" s="8">
        <f t="shared" si="110"/>
        <v>4</v>
      </c>
      <c r="F450" s="8">
        <f t="shared" si="111"/>
        <v>2</v>
      </c>
      <c r="G450" s="8">
        <f t="shared" si="112"/>
        <v>8</v>
      </c>
      <c r="H450" s="4" t="s">
        <v>421</v>
      </c>
      <c r="I450" s="20" t="str">
        <f t="shared" si="117"/>
        <v>对敌方单体攻击，造成150%攻击力（+1247）点伤害。并附带减速。</v>
      </c>
      <c r="J450" s="4" t="s">
        <v>277</v>
      </c>
      <c r="K450" s="1" t="s">
        <v>102</v>
      </c>
      <c r="L450" s="4" t="s">
        <v>106</v>
      </c>
      <c r="M450" s="4"/>
      <c r="N450" s="4">
        <v>100</v>
      </c>
      <c r="O450" s="20">
        <f>VLOOKUP(L450,对应表!BK:BL,2,FALSE)</f>
        <v>0</v>
      </c>
      <c r="P450" s="25" t="str">
        <f>_xlfn.IFNA(VLOOKUP(G450,角色!V:AE,主动技能!F450+1,FALSE),"")</f>
        <v>||eff_bingtuci|</v>
      </c>
      <c r="Q450" s="25">
        <f>(VLOOKUP(G450,角色!V:AE,主动技能!F450+4,FALSE))</f>
        <v>1</v>
      </c>
      <c r="R450" s="25">
        <v>0</v>
      </c>
      <c r="S450" s="25">
        <v>0</v>
      </c>
      <c r="T450" s="6" t="str">
        <f t="shared" si="115"/>
        <v>100003:100:2:0</v>
      </c>
      <c r="U450" s="6" t="str">
        <f t="shared" si="116"/>
        <v/>
      </c>
      <c r="V450" s="19" t="str">
        <f>VLOOKUP(G450,角色!AW:BC,主动技能!F450+1,FALSE)</f>
        <v>skill_09</v>
      </c>
      <c r="Y450">
        <f t="shared" si="103"/>
        <v>0</v>
      </c>
      <c r="Z450" s="19">
        <f>IF(VLOOKUP(C450,角色!CC:CI,主动技能!F450*2,FALSE)=0,"",VLOOKUP(C450,角色!CC:CI,主动技能!F450*2,FALSE))</f>
        <v>150</v>
      </c>
      <c r="AA450" s="19">
        <f>IF(VLOOKUP(C450,角色!CC:CI,主动技能!F450*2+1,FALSE)=0,0,VLOOKUP(C450,角色!CC:CI,主动技能!F450*2+1,FALSE))</f>
        <v>50</v>
      </c>
      <c r="AB450" s="19">
        <f>IF(INT(VLOOKUP(E450,角色属性概况!I:M,3,FALSE)*AA450/100)=0,"",(INT(VLOOKUP(E450,角色属性概况!I:M,3,FALSE)*AA450/100)))</f>
        <v>1247</v>
      </c>
      <c r="AE450" s="25">
        <f>(VLOOKUP(G450,角色!V:AE,主动技能!F450+7,FALSE))</f>
        <v>1</v>
      </c>
      <c r="AF450" s="19">
        <f>VLOOKUP(F450,对应表!AY:BA,3,FALSE)</f>
        <v>1</v>
      </c>
      <c r="AG450" s="19">
        <f>VLOOKUP(F450,对应表!AY:BA,2,FALSE)</f>
        <v>1</v>
      </c>
      <c r="AH450" s="25" t="str">
        <f>VLOOKUP(F450,特效对应!F:G,2,FALSE)</f>
        <v>attackex</v>
      </c>
      <c r="AJ450">
        <f t="shared" si="106"/>
        <v>4</v>
      </c>
      <c r="AK450" t="s">
        <v>943</v>
      </c>
      <c r="AL450" s="4" t="s">
        <v>582</v>
      </c>
      <c r="AQ450" s="6" t="str">
        <f>_xlfn.IFNA(IF(IF($AK450=AQ$5,VLOOKUP(AL450,buff!$K:$L,2,FALSE),"")=0,"",IF($AK450=AQ$5,VLOOKUP(AL450,buff!$K:$L,2,FALSE),"")),"")</f>
        <v>100003:100:2:0</v>
      </c>
      <c r="AR450" s="6" t="str">
        <f>_xlfn.IFNA(IF(IF($AK450=AR$5,VLOOKUP(AM450,buff!$K:$L,2,FALSE),"")=0,"",IF($AK450=AR$5,VLOOKUP(AM450,buff!$K:$L,2,FALSE),"")),"")</f>
        <v/>
      </c>
      <c r="AS450" s="6" t="str">
        <f>_xlfn.IFNA(IF(IF($AK450=AS$5,VLOOKUP(AN450,buff!$K:$L,2,FALSE),"")=0,"",IF($AK450=AS$5,VLOOKUP(AN450,buff!$K:$L,2,FALSE),"")),"")</f>
        <v/>
      </c>
      <c r="AT450" s="6" t="str">
        <f>_xlfn.IFNA(IF(IF($AK450=AT$5,VLOOKUP(AO450,buff!$K:$L,2,FALSE),"")=0,"",IF($AK450=AT$5,VLOOKUP(AO450,buff!$K:$L,2,FALSE),"")),"")</f>
        <v/>
      </c>
      <c r="AU450" s="6" t="str">
        <f>_xlfn.IFNA(IF(IF($AK450=AU$5,VLOOKUP(AP450,buff!$K:$L,2,FALSE),"")=0,"",IF($AK450=AU$5,VLOOKUP(AP450,buff!$K:$L,2,FALSE),"")),"")</f>
        <v/>
      </c>
      <c r="AV450" s="6" t="str">
        <f>_xlfn.IFNA(IF(IF($AK450=AV$5,VLOOKUP(AL450,buff!$K:$L,2,FALSE),"")=0,"",IF($AK450=AV$5,VLOOKUP(AL450,buff!$K:$L,2,FALSE),"")),"")</f>
        <v/>
      </c>
      <c r="AW450" s="6" t="str">
        <f>_xlfn.IFNA(IF(IF($AK450=AW$5,VLOOKUP(AM450,buff!$K:$L,2,FALSE),"")=0,"",IF($AK450=AW$5,VLOOKUP(AM450,buff!$K:$L,2,FALSE),"")),"")</f>
        <v/>
      </c>
      <c r="AX450" s="6" t="str">
        <f>_xlfn.IFNA(IF(IF($AK450=AX$5,VLOOKUP(AN450,buff!$K:$L,2,FALSE),"")=0,"",IF($AK450=AX$5,VLOOKUP(AN450,buff!$K:$L,2,FALSE),"")),"")</f>
        <v/>
      </c>
      <c r="AY450" s="6" t="str">
        <f>_xlfn.IFNA(IF(IF($AK450=AY$5,VLOOKUP(AO450,buff!$K:$L,2,FALSE),"")=0,"",IF($AK450=AY$5,VLOOKUP(AO450,buff!$K:$L,2,FALSE),"")),"")</f>
        <v/>
      </c>
      <c r="AZ450" s="6" t="str">
        <f>_xlfn.IFNA(IF(IF($AK450=AZ$5,VLOOKUP(AP450,buff!$K:$L,2,FALSE),"")=0,"",IF($AK450=AZ$5,VLOOKUP(AP450,buff!$K:$L,2,FALSE),"")),"")</f>
        <v/>
      </c>
      <c r="BA450" s="6">
        <f>VLOOKUP(AL450,buff!$K:$P,6,FALSE)</f>
        <v>-25</v>
      </c>
      <c r="BB450" s="6" t="e">
        <f>VLOOKUP(AM450,buff!$K:$P,6,FALSE)</f>
        <v>#N/A</v>
      </c>
      <c r="BC450" s="6" t="e">
        <f>VLOOKUP(AN450,buff!$K:$P,6,FALSE)</f>
        <v>#N/A</v>
      </c>
      <c r="BD450">
        <f t="shared" si="107"/>
        <v>2</v>
      </c>
      <c r="BE450">
        <f t="shared" si="108"/>
        <v>1</v>
      </c>
      <c r="BF450" s="22">
        <f t="shared" si="109"/>
        <v>100802</v>
      </c>
    </row>
    <row r="451" spans="1:58" x14ac:dyDescent="0.15">
      <c r="A451" t="str">
        <f t="shared" si="114"/>
        <v>吉拉主动技能2等级5</v>
      </c>
      <c r="B451" s="8">
        <f t="shared" si="104"/>
        <v>10080205</v>
      </c>
      <c r="C451" s="8" t="str">
        <f>VLOOKUP(G451,角色!A:B,2,FALSE)</f>
        <v>吉拉</v>
      </c>
      <c r="D451" s="8" t="str">
        <f t="shared" si="105"/>
        <v>主动技能2</v>
      </c>
      <c r="E451" s="8">
        <f t="shared" si="110"/>
        <v>5</v>
      </c>
      <c r="F451" s="8">
        <f t="shared" si="111"/>
        <v>2</v>
      </c>
      <c r="G451" s="8">
        <f t="shared" si="112"/>
        <v>8</v>
      </c>
      <c r="H451" s="4" t="s">
        <v>421</v>
      </c>
      <c r="I451" s="20" t="str">
        <f t="shared" si="117"/>
        <v>对敌方单体攻击，造成150%攻击力（+1867）点伤害。并附带减速。</v>
      </c>
      <c r="J451" s="4" t="s">
        <v>277</v>
      </c>
      <c r="K451" s="1" t="s">
        <v>102</v>
      </c>
      <c r="L451" s="4" t="s">
        <v>106</v>
      </c>
      <c r="M451" s="4"/>
      <c r="N451" s="4">
        <v>100</v>
      </c>
      <c r="O451" s="20">
        <f>VLOOKUP(L451,对应表!BK:BL,2,FALSE)</f>
        <v>0</v>
      </c>
      <c r="P451" s="25" t="str">
        <f>_xlfn.IFNA(VLOOKUP(G451,角色!V:AE,主动技能!F451+1,FALSE),"")</f>
        <v>||eff_bingtuci|</v>
      </c>
      <c r="Q451" s="25">
        <f>(VLOOKUP(G451,角色!V:AE,主动技能!F451+4,FALSE))</f>
        <v>1</v>
      </c>
      <c r="R451" s="25">
        <v>0</v>
      </c>
      <c r="S451" s="25">
        <v>0</v>
      </c>
      <c r="T451" s="6" t="str">
        <f t="shared" si="115"/>
        <v>100003:100:2:0</v>
      </c>
      <c r="U451" s="6" t="str">
        <f t="shared" si="116"/>
        <v/>
      </c>
      <c r="V451" s="19" t="str">
        <f>VLOOKUP(G451,角色!AW:BC,主动技能!F451+1,FALSE)</f>
        <v>skill_09</v>
      </c>
      <c r="Y451">
        <f t="shared" si="103"/>
        <v>0</v>
      </c>
      <c r="Z451" s="19">
        <f>IF(VLOOKUP(C451,角色!CC:CI,主动技能!F451*2,FALSE)=0,"",VLOOKUP(C451,角色!CC:CI,主动技能!F451*2,FALSE))</f>
        <v>150</v>
      </c>
      <c r="AA451" s="19">
        <f>IF(VLOOKUP(C451,角色!CC:CI,主动技能!F451*2+1,FALSE)=0,0,VLOOKUP(C451,角色!CC:CI,主动技能!F451*2+1,FALSE))</f>
        <v>50</v>
      </c>
      <c r="AB451" s="19">
        <f>IF(INT(VLOOKUP(E451,角色属性概况!I:M,3,FALSE)*AA451/100)=0,"",(INT(VLOOKUP(E451,角色属性概况!I:M,3,FALSE)*AA451/100)))</f>
        <v>1867</v>
      </c>
      <c r="AE451" s="25">
        <f>(VLOOKUP(G451,角色!V:AE,主动技能!F451+7,FALSE))</f>
        <v>1</v>
      </c>
      <c r="AF451" s="19">
        <f>VLOOKUP(F451,对应表!AY:BA,3,FALSE)</f>
        <v>1</v>
      </c>
      <c r="AG451" s="19">
        <f>VLOOKUP(F451,对应表!AY:BA,2,FALSE)</f>
        <v>1</v>
      </c>
      <c r="AH451" s="25" t="str">
        <f>VLOOKUP(F451,特效对应!F:G,2,FALSE)</f>
        <v>attackex</v>
      </c>
      <c r="AJ451">
        <f t="shared" si="106"/>
        <v>5</v>
      </c>
      <c r="AK451" t="s">
        <v>943</v>
      </c>
      <c r="AL451" s="4" t="s">
        <v>582</v>
      </c>
      <c r="AQ451" s="6" t="str">
        <f>_xlfn.IFNA(IF(IF($AK451=AQ$5,VLOOKUP(AL451,buff!$K:$L,2,FALSE),"")=0,"",IF($AK451=AQ$5,VLOOKUP(AL451,buff!$K:$L,2,FALSE),"")),"")</f>
        <v>100003:100:2:0</v>
      </c>
      <c r="AR451" s="6" t="str">
        <f>_xlfn.IFNA(IF(IF($AK451=AR$5,VLOOKUP(AM451,buff!$K:$L,2,FALSE),"")=0,"",IF($AK451=AR$5,VLOOKUP(AM451,buff!$K:$L,2,FALSE),"")),"")</f>
        <v/>
      </c>
      <c r="AS451" s="6" t="str">
        <f>_xlfn.IFNA(IF(IF($AK451=AS$5,VLOOKUP(AN451,buff!$K:$L,2,FALSE),"")=0,"",IF($AK451=AS$5,VLOOKUP(AN451,buff!$K:$L,2,FALSE),"")),"")</f>
        <v/>
      </c>
      <c r="AT451" s="6" t="str">
        <f>_xlfn.IFNA(IF(IF($AK451=AT$5,VLOOKUP(AO451,buff!$K:$L,2,FALSE),"")=0,"",IF($AK451=AT$5,VLOOKUP(AO451,buff!$K:$L,2,FALSE),"")),"")</f>
        <v/>
      </c>
      <c r="AU451" s="6" t="str">
        <f>_xlfn.IFNA(IF(IF($AK451=AU$5,VLOOKUP(AP451,buff!$K:$L,2,FALSE),"")=0,"",IF($AK451=AU$5,VLOOKUP(AP451,buff!$K:$L,2,FALSE),"")),"")</f>
        <v/>
      </c>
      <c r="AV451" s="6" t="str">
        <f>_xlfn.IFNA(IF(IF($AK451=AV$5,VLOOKUP(AL451,buff!$K:$L,2,FALSE),"")=0,"",IF($AK451=AV$5,VLOOKUP(AL451,buff!$K:$L,2,FALSE),"")),"")</f>
        <v/>
      </c>
      <c r="AW451" s="6" t="str">
        <f>_xlfn.IFNA(IF(IF($AK451=AW$5,VLOOKUP(AM451,buff!$K:$L,2,FALSE),"")=0,"",IF($AK451=AW$5,VLOOKUP(AM451,buff!$K:$L,2,FALSE),"")),"")</f>
        <v/>
      </c>
      <c r="AX451" s="6" t="str">
        <f>_xlfn.IFNA(IF(IF($AK451=AX$5,VLOOKUP(AN451,buff!$K:$L,2,FALSE),"")=0,"",IF($AK451=AX$5,VLOOKUP(AN451,buff!$K:$L,2,FALSE),"")),"")</f>
        <v/>
      </c>
      <c r="AY451" s="6" t="str">
        <f>_xlfn.IFNA(IF(IF($AK451=AY$5,VLOOKUP(AO451,buff!$K:$L,2,FALSE),"")=0,"",IF($AK451=AY$5,VLOOKUP(AO451,buff!$K:$L,2,FALSE),"")),"")</f>
        <v/>
      </c>
      <c r="AZ451" s="6" t="str">
        <f>_xlfn.IFNA(IF(IF($AK451=AZ$5,VLOOKUP(AP451,buff!$K:$L,2,FALSE),"")=0,"",IF($AK451=AZ$5,VLOOKUP(AP451,buff!$K:$L,2,FALSE),"")),"")</f>
        <v/>
      </c>
      <c r="BA451" s="6">
        <f>VLOOKUP(AL451,buff!$K:$P,6,FALSE)</f>
        <v>-25</v>
      </c>
      <c r="BB451" s="6" t="e">
        <f>VLOOKUP(AM451,buff!$K:$P,6,FALSE)</f>
        <v>#N/A</v>
      </c>
      <c r="BC451" s="6" t="e">
        <f>VLOOKUP(AN451,buff!$K:$P,6,FALSE)</f>
        <v>#N/A</v>
      </c>
      <c r="BD451">
        <f t="shared" si="107"/>
        <v>2</v>
      </c>
      <c r="BE451">
        <f t="shared" si="108"/>
        <v>1</v>
      </c>
      <c r="BF451" s="22">
        <f t="shared" si="109"/>
        <v>100802</v>
      </c>
    </row>
    <row r="452" spans="1:58" x14ac:dyDescent="0.15">
      <c r="A452" t="str">
        <f t="shared" si="114"/>
        <v>吉拉主动技能2等级6</v>
      </c>
      <c r="B452" s="8">
        <f t="shared" si="104"/>
        <v>10080206</v>
      </c>
      <c r="C452" s="8" t="str">
        <f>VLOOKUP(G452,角色!A:B,2,FALSE)</f>
        <v>吉拉</v>
      </c>
      <c r="D452" s="8" t="str">
        <f t="shared" si="105"/>
        <v>主动技能2</v>
      </c>
      <c r="E452" s="8">
        <f t="shared" si="110"/>
        <v>6</v>
      </c>
      <c r="F452" s="8">
        <f t="shared" si="111"/>
        <v>2</v>
      </c>
      <c r="G452" s="8">
        <f t="shared" si="112"/>
        <v>8</v>
      </c>
      <c r="H452" s="4" t="s">
        <v>421</v>
      </c>
      <c r="I452" s="20" t="str">
        <f t="shared" si="117"/>
        <v>对敌方单体攻击，造成150%攻击力（+2745）点伤害。并附带减速。</v>
      </c>
      <c r="J452" s="4" t="s">
        <v>277</v>
      </c>
      <c r="K452" s="1" t="s">
        <v>102</v>
      </c>
      <c r="L452" s="4" t="s">
        <v>106</v>
      </c>
      <c r="M452" s="4"/>
      <c r="N452" s="4">
        <v>100</v>
      </c>
      <c r="O452" s="20">
        <f>VLOOKUP(L452,对应表!BK:BL,2,FALSE)</f>
        <v>0</v>
      </c>
      <c r="P452" s="25" t="str">
        <f>_xlfn.IFNA(VLOOKUP(G452,角色!V:AE,主动技能!F452+1,FALSE),"")</f>
        <v>||eff_bingtuci|</v>
      </c>
      <c r="Q452" s="25">
        <f>(VLOOKUP(G452,角色!V:AE,主动技能!F452+4,FALSE))</f>
        <v>1</v>
      </c>
      <c r="R452" s="25">
        <v>0</v>
      </c>
      <c r="S452" s="25">
        <v>0</v>
      </c>
      <c r="T452" s="6" t="str">
        <f t="shared" si="115"/>
        <v>100003:100:2:0</v>
      </c>
      <c r="U452" s="6" t="str">
        <f t="shared" si="116"/>
        <v/>
      </c>
      <c r="V452" s="19" t="str">
        <f>VLOOKUP(G452,角色!AW:BC,主动技能!F452+1,FALSE)</f>
        <v>skill_09</v>
      </c>
      <c r="Y452">
        <f t="shared" si="103"/>
        <v>0</v>
      </c>
      <c r="Z452" s="19">
        <f>IF(VLOOKUP(C452,角色!CC:CI,主动技能!F452*2,FALSE)=0,"",VLOOKUP(C452,角色!CC:CI,主动技能!F452*2,FALSE))</f>
        <v>150</v>
      </c>
      <c r="AA452" s="19">
        <f>IF(VLOOKUP(C452,角色!CC:CI,主动技能!F452*2+1,FALSE)=0,0,VLOOKUP(C452,角色!CC:CI,主动技能!F452*2+1,FALSE))</f>
        <v>50</v>
      </c>
      <c r="AB452" s="19">
        <f>IF(INT(VLOOKUP(E452,角色属性概况!I:M,3,FALSE)*AA452/100)=0,"",(INT(VLOOKUP(E452,角色属性概况!I:M,3,FALSE)*AA452/100)))</f>
        <v>2745</v>
      </c>
      <c r="AE452" s="25">
        <f>(VLOOKUP(G452,角色!V:AE,主动技能!F452+7,FALSE))</f>
        <v>1</v>
      </c>
      <c r="AF452" s="19">
        <f>VLOOKUP(F452,对应表!AY:BA,3,FALSE)</f>
        <v>1</v>
      </c>
      <c r="AG452" s="19">
        <f>VLOOKUP(F452,对应表!AY:BA,2,FALSE)</f>
        <v>1</v>
      </c>
      <c r="AH452" s="25" t="str">
        <f>VLOOKUP(F452,特效对应!F:G,2,FALSE)</f>
        <v>attackex</v>
      </c>
      <c r="AJ452">
        <f t="shared" si="106"/>
        <v>6</v>
      </c>
      <c r="AK452" t="s">
        <v>943</v>
      </c>
      <c r="AL452" s="4" t="s">
        <v>582</v>
      </c>
      <c r="AQ452" s="6" t="str">
        <f>_xlfn.IFNA(IF(IF($AK452=AQ$5,VLOOKUP(AL452,buff!$K:$L,2,FALSE),"")=0,"",IF($AK452=AQ$5,VLOOKUP(AL452,buff!$K:$L,2,FALSE),"")),"")</f>
        <v>100003:100:2:0</v>
      </c>
      <c r="AR452" s="6" t="str">
        <f>_xlfn.IFNA(IF(IF($AK452=AR$5,VLOOKUP(AM452,buff!$K:$L,2,FALSE),"")=0,"",IF($AK452=AR$5,VLOOKUP(AM452,buff!$K:$L,2,FALSE),"")),"")</f>
        <v/>
      </c>
      <c r="AS452" s="6" t="str">
        <f>_xlfn.IFNA(IF(IF($AK452=AS$5,VLOOKUP(AN452,buff!$K:$L,2,FALSE),"")=0,"",IF($AK452=AS$5,VLOOKUP(AN452,buff!$K:$L,2,FALSE),"")),"")</f>
        <v/>
      </c>
      <c r="AT452" s="6" t="str">
        <f>_xlfn.IFNA(IF(IF($AK452=AT$5,VLOOKUP(AO452,buff!$K:$L,2,FALSE),"")=0,"",IF($AK452=AT$5,VLOOKUP(AO452,buff!$K:$L,2,FALSE),"")),"")</f>
        <v/>
      </c>
      <c r="AU452" s="6" t="str">
        <f>_xlfn.IFNA(IF(IF($AK452=AU$5,VLOOKUP(AP452,buff!$K:$L,2,FALSE),"")=0,"",IF($AK452=AU$5,VLOOKUP(AP452,buff!$K:$L,2,FALSE),"")),"")</f>
        <v/>
      </c>
      <c r="AV452" s="6" t="str">
        <f>_xlfn.IFNA(IF(IF($AK452=AV$5,VLOOKUP(AL452,buff!$K:$L,2,FALSE),"")=0,"",IF($AK452=AV$5,VLOOKUP(AL452,buff!$K:$L,2,FALSE),"")),"")</f>
        <v/>
      </c>
      <c r="AW452" s="6" t="str">
        <f>_xlfn.IFNA(IF(IF($AK452=AW$5,VLOOKUP(AM452,buff!$K:$L,2,FALSE),"")=0,"",IF($AK452=AW$5,VLOOKUP(AM452,buff!$K:$L,2,FALSE),"")),"")</f>
        <v/>
      </c>
      <c r="AX452" s="6" t="str">
        <f>_xlfn.IFNA(IF(IF($AK452=AX$5,VLOOKUP(AN452,buff!$K:$L,2,FALSE),"")=0,"",IF($AK452=AX$5,VLOOKUP(AN452,buff!$K:$L,2,FALSE),"")),"")</f>
        <v/>
      </c>
      <c r="AY452" s="6" t="str">
        <f>_xlfn.IFNA(IF(IF($AK452=AY$5,VLOOKUP(AO452,buff!$K:$L,2,FALSE),"")=0,"",IF($AK452=AY$5,VLOOKUP(AO452,buff!$K:$L,2,FALSE),"")),"")</f>
        <v/>
      </c>
      <c r="AZ452" s="6" t="str">
        <f>_xlfn.IFNA(IF(IF($AK452=AZ$5,VLOOKUP(AP452,buff!$K:$L,2,FALSE),"")=0,"",IF($AK452=AZ$5,VLOOKUP(AP452,buff!$K:$L,2,FALSE),"")),"")</f>
        <v/>
      </c>
      <c r="BA452" s="6">
        <f>VLOOKUP(AL452,buff!$K:$P,6,FALSE)</f>
        <v>-25</v>
      </c>
      <c r="BB452" s="6" t="e">
        <f>VLOOKUP(AM452,buff!$K:$P,6,FALSE)</f>
        <v>#N/A</v>
      </c>
      <c r="BC452" s="6" t="e">
        <f>VLOOKUP(AN452,buff!$K:$P,6,FALSE)</f>
        <v>#N/A</v>
      </c>
      <c r="BD452">
        <f t="shared" si="107"/>
        <v>2</v>
      </c>
      <c r="BE452">
        <f t="shared" si="108"/>
        <v>1</v>
      </c>
      <c r="BF452" s="22">
        <f t="shared" si="109"/>
        <v>100802</v>
      </c>
    </row>
    <row r="453" spans="1:58" x14ac:dyDescent="0.15">
      <c r="A453" t="str">
        <f t="shared" si="114"/>
        <v>吉拉主动技能2等级7</v>
      </c>
      <c r="B453" s="8">
        <f t="shared" si="104"/>
        <v>10080207</v>
      </c>
      <c r="C453" s="8" t="str">
        <f>VLOOKUP(G453,角色!A:B,2,FALSE)</f>
        <v>吉拉</v>
      </c>
      <c r="D453" s="8" t="str">
        <f t="shared" si="105"/>
        <v>主动技能2</v>
      </c>
      <c r="E453" s="8">
        <f t="shared" si="110"/>
        <v>7</v>
      </c>
      <c r="F453" s="8">
        <f t="shared" si="111"/>
        <v>2</v>
      </c>
      <c r="G453" s="8">
        <f t="shared" si="112"/>
        <v>8</v>
      </c>
      <c r="H453" s="4" t="s">
        <v>421</v>
      </c>
      <c r="I453" s="20" t="str">
        <f t="shared" si="117"/>
        <v>对敌方单体攻击，造成150%攻击力（+3989）点伤害。并附带减速。</v>
      </c>
      <c r="J453" s="4" t="s">
        <v>277</v>
      </c>
      <c r="K453" s="1" t="s">
        <v>102</v>
      </c>
      <c r="L453" s="4" t="s">
        <v>106</v>
      </c>
      <c r="M453" s="4"/>
      <c r="N453" s="4">
        <v>100</v>
      </c>
      <c r="O453" s="20">
        <f>VLOOKUP(L453,对应表!BK:BL,2,FALSE)</f>
        <v>0</v>
      </c>
      <c r="P453" s="25" t="str">
        <f>_xlfn.IFNA(VLOOKUP(G453,角色!V:AE,主动技能!F453+1,FALSE),"")</f>
        <v>||eff_bingtuci|</v>
      </c>
      <c r="Q453" s="25">
        <f>(VLOOKUP(G453,角色!V:AE,主动技能!F453+4,FALSE))</f>
        <v>1</v>
      </c>
      <c r="R453" s="25">
        <v>0</v>
      </c>
      <c r="S453" s="25">
        <v>0</v>
      </c>
      <c r="T453" s="6" t="str">
        <f t="shared" si="115"/>
        <v>100003:100:2:0</v>
      </c>
      <c r="U453" s="6" t="str">
        <f t="shared" si="116"/>
        <v/>
      </c>
      <c r="V453" s="19" t="str">
        <f>VLOOKUP(G453,角色!AW:BC,主动技能!F453+1,FALSE)</f>
        <v>skill_09</v>
      </c>
      <c r="Y453">
        <f t="shared" si="103"/>
        <v>0</v>
      </c>
      <c r="Z453" s="19">
        <f>IF(VLOOKUP(C453,角色!CC:CI,主动技能!F453*2,FALSE)=0,"",VLOOKUP(C453,角色!CC:CI,主动技能!F453*2,FALSE))</f>
        <v>150</v>
      </c>
      <c r="AA453" s="19">
        <f>IF(VLOOKUP(C453,角色!CC:CI,主动技能!F453*2+1,FALSE)=0,0,VLOOKUP(C453,角色!CC:CI,主动技能!F453*2+1,FALSE))</f>
        <v>50</v>
      </c>
      <c r="AB453" s="19">
        <f>IF(INT(VLOOKUP(E453,角色属性概况!I:M,3,FALSE)*AA453/100)=0,"",(INT(VLOOKUP(E453,角色属性概况!I:M,3,FALSE)*AA453/100)))</f>
        <v>3989</v>
      </c>
      <c r="AE453" s="25">
        <f>(VLOOKUP(G453,角色!V:AE,主动技能!F453+7,FALSE))</f>
        <v>1</v>
      </c>
      <c r="AF453" s="19">
        <f>VLOOKUP(F453,对应表!AY:BA,3,FALSE)</f>
        <v>1</v>
      </c>
      <c r="AG453" s="19">
        <f>VLOOKUP(F453,对应表!AY:BA,2,FALSE)</f>
        <v>1</v>
      </c>
      <c r="AH453" s="25" t="str">
        <f>VLOOKUP(F453,特效对应!F:G,2,FALSE)</f>
        <v>attackex</v>
      </c>
      <c r="AJ453">
        <f t="shared" si="106"/>
        <v>7</v>
      </c>
      <c r="AK453" t="s">
        <v>943</v>
      </c>
      <c r="AL453" s="4" t="s">
        <v>582</v>
      </c>
      <c r="AQ453" s="6" t="str">
        <f>_xlfn.IFNA(IF(IF($AK453=AQ$5,VLOOKUP(AL453,buff!$K:$L,2,FALSE),"")=0,"",IF($AK453=AQ$5,VLOOKUP(AL453,buff!$K:$L,2,FALSE),"")),"")</f>
        <v>100003:100:2:0</v>
      </c>
      <c r="AR453" s="6" t="str">
        <f>_xlfn.IFNA(IF(IF($AK453=AR$5,VLOOKUP(AM453,buff!$K:$L,2,FALSE),"")=0,"",IF($AK453=AR$5,VLOOKUP(AM453,buff!$K:$L,2,FALSE),"")),"")</f>
        <v/>
      </c>
      <c r="AS453" s="6" t="str">
        <f>_xlfn.IFNA(IF(IF($AK453=AS$5,VLOOKUP(AN453,buff!$K:$L,2,FALSE),"")=0,"",IF($AK453=AS$5,VLOOKUP(AN453,buff!$K:$L,2,FALSE),"")),"")</f>
        <v/>
      </c>
      <c r="AT453" s="6" t="str">
        <f>_xlfn.IFNA(IF(IF($AK453=AT$5,VLOOKUP(AO453,buff!$K:$L,2,FALSE),"")=0,"",IF($AK453=AT$5,VLOOKUP(AO453,buff!$K:$L,2,FALSE),"")),"")</f>
        <v/>
      </c>
      <c r="AU453" s="6" t="str">
        <f>_xlfn.IFNA(IF(IF($AK453=AU$5,VLOOKUP(AP453,buff!$K:$L,2,FALSE),"")=0,"",IF($AK453=AU$5,VLOOKUP(AP453,buff!$K:$L,2,FALSE),"")),"")</f>
        <v/>
      </c>
      <c r="AV453" s="6" t="str">
        <f>_xlfn.IFNA(IF(IF($AK453=AV$5,VLOOKUP(AL453,buff!$K:$L,2,FALSE),"")=0,"",IF($AK453=AV$5,VLOOKUP(AL453,buff!$K:$L,2,FALSE),"")),"")</f>
        <v/>
      </c>
      <c r="AW453" s="6" t="str">
        <f>_xlfn.IFNA(IF(IF($AK453=AW$5,VLOOKUP(AM453,buff!$K:$L,2,FALSE),"")=0,"",IF($AK453=AW$5,VLOOKUP(AM453,buff!$K:$L,2,FALSE),"")),"")</f>
        <v/>
      </c>
      <c r="AX453" s="6" t="str">
        <f>_xlfn.IFNA(IF(IF($AK453=AX$5,VLOOKUP(AN453,buff!$K:$L,2,FALSE),"")=0,"",IF($AK453=AX$5,VLOOKUP(AN453,buff!$K:$L,2,FALSE),"")),"")</f>
        <v/>
      </c>
      <c r="AY453" s="6" t="str">
        <f>_xlfn.IFNA(IF(IF($AK453=AY$5,VLOOKUP(AO453,buff!$K:$L,2,FALSE),"")=0,"",IF($AK453=AY$5,VLOOKUP(AO453,buff!$K:$L,2,FALSE),"")),"")</f>
        <v/>
      </c>
      <c r="AZ453" s="6" t="str">
        <f>_xlfn.IFNA(IF(IF($AK453=AZ$5,VLOOKUP(AP453,buff!$K:$L,2,FALSE),"")=0,"",IF($AK453=AZ$5,VLOOKUP(AP453,buff!$K:$L,2,FALSE),"")),"")</f>
        <v/>
      </c>
      <c r="BA453" s="6">
        <f>VLOOKUP(AL453,buff!$K:$P,6,FALSE)</f>
        <v>-25</v>
      </c>
      <c r="BB453" s="6" t="e">
        <f>VLOOKUP(AM453,buff!$K:$P,6,FALSE)</f>
        <v>#N/A</v>
      </c>
      <c r="BC453" s="6" t="e">
        <f>VLOOKUP(AN453,buff!$K:$P,6,FALSE)</f>
        <v>#N/A</v>
      </c>
      <c r="BD453">
        <f t="shared" si="107"/>
        <v>2</v>
      </c>
      <c r="BE453">
        <f t="shared" si="108"/>
        <v>1</v>
      </c>
      <c r="BF453" s="22">
        <f t="shared" si="109"/>
        <v>100802</v>
      </c>
    </row>
    <row r="454" spans="1:58" x14ac:dyDescent="0.15">
      <c r="A454" t="str">
        <f t="shared" si="114"/>
        <v>吉拉主动技能2等级8</v>
      </c>
      <c r="B454" s="8">
        <f t="shared" si="104"/>
        <v>10080208</v>
      </c>
      <c r="C454" s="8" t="str">
        <f>VLOOKUP(G454,角色!A:B,2,FALSE)</f>
        <v>吉拉</v>
      </c>
      <c r="D454" s="8" t="str">
        <f t="shared" si="105"/>
        <v>主动技能2</v>
      </c>
      <c r="E454" s="8">
        <f t="shared" si="110"/>
        <v>8</v>
      </c>
      <c r="F454" s="8">
        <f t="shared" si="111"/>
        <v>2</v>
      </c>
      <c r="G454" s="8">
        <f t="shared" si="112"/>
        <v>8</v>
      </c>
      <c r="H454" s="4" t="s">
        <v>421</v>
      </c>
      <c r="I454" s="20" t="str">
        <f t="shared" si="117"/>
        <v>对敌方单体攻击，造成150%攻击力（+5748）点伤害。并附带减速。</v>
      </c>
      <c r="J454" s="4" t="s">
        <v>277</v>
      </c>
      <c r="K454" s="1" t="s">
        <v>102</v>
      </c>
      <c r="L454" s="4" t="s">
        <v>106</v>
      </c>
      <c r="M454" s="4"/>
      <c r="N454" s="4">
        <v>100</v>
      </c>
      <c r="O454" s="20">
        <f>VLOOKUP(L454,对应表!BK:BL,2,FALSE)</f>
        <v>0</v>
      </c>
      <c r="P454" s="25" t="str">
        <f>_xlfn.IFNA(VLOOKUP(G454,角色!V:AE,主动技能!F454+1,FALSE),"")</f>
        <v>||eff_bingtuci|</v>
      </c>
      <c r="Q454" s="25">
        <f>(VLOOKUP(G454,角色!V:AE,主动技能!F454+4,FALSE))</f>
        <v>1</v>
      </c>
      <c r="R454" s="25">
        <v>0</v>
      </c>
      <c r="S454" s="25">
        <v>0</v>
      </c>
      <c r="T454" s="6" t="str">
        <f t="shared" si="115"/>
        <v>100003:100:2:0</v>
      </c>
      <c r="U454" s="6" t="str">
        <f t="shared" si="116"/>
        <v/>
      </c>
      <c r="V454" s="19" t="str">
        <f>VLOOKUP(G454,角色!AW:BC,主动技能!F454+1,FALSE)</f>
        <v>skill_09</v>
      </c>
      <c r="Y454">
        <f t="shared" si="103"/>
        <v>0</v>
      </c>
      <c r="Z454" s="19">
        <f>IF(VLOOKUP(C454,角色!CC:CI,主动技能!F454*2,FALSE)=0,"",VLOOKUP(C454,角色!CC:CI,主动技能!F454*2,FALSE))</f>
        <v>150</v>
      </c>
      <c r="AA454" s="19">
        <f>IF(VLOOKUP(C454,角色!CC:CI,主动技能!F454*2+1,FALSE)=0,0,VLOOKUP(C454,角色!CC:CI,主动技能!F454*2+1,FALSE))</f>
        <v>50</v>
      </c>
      <c r="AB454" s="19">
        <f>IF(INT(VLOOKUP(E454,角色属性概况!I:M,3,FALSE)*AA454/100)=0,"",(INT(VLOOKUP(E454,角色属性概况!I:M,3,FALSE)*AA454/100)))</f>
        <v>5748</v>
      </c>
      <c r="AE454" s="25">
        <f>(VLOOKUP(G454,角色!V:AE,主动技能!F454+7,FALSE))</f>
        <v>1</v>
      </c>
      <c r="AF454" s="19">
        <f>VLOOKUP(F454,对应表!AY:BA,3,FALSE)</f>
        <v>1</v>
      </c>
      <c r="AG454" s="19">
        <f>VLOOKUP(F454,对应表!AY:BA,2,FALSE)</f>
        <v>1</v>
      </c>
      <c r="AH454" s="25" t="str">
        <f>VLOOKUP(F454,特效对应!F:G,2,FALSE)</f>
        <v>attackex</v>
      </c>
      <c r="AJ454">
        <f t="shared" si="106"/>
        <v>8</v>
      </c>
      <c r="AK454" t="s">
        <v>943</v>
      </c>
      <c r="AL454" s="4" t="s">
        <v>582</v>
      </c>
      <c r="AQ454" s="6" t="str">
        <f>_xlfn.IFNA(IF(IF($AK454=AQ$5,VLOOKUP(AL454,buff!$K:$L,2,FALSE),"")=0,"",IF($AK454=AQ$5,VLOOKUP(AL454,buff!$K:$L,2,FALSE),"")),"")</f>
        <v>100003:100:2:0</v>
      </c>
      <c r="AR454" s="6" t="str">
        <f>_xlfn.IFNA(IF(IF($AK454=AR$5,VLOOKUP(AM454,buff!$K:$L,2,FALSE),"")=0,"",IF($AK454=AR$5,VLOOKUP(AM454,buff!$K:$L,2,FALSE),"")),"")</f>
        <v/>
      </c>
      <c r="AS454" s="6" t="str">
        <f>_xlfn.IFNA(IF(IF($AK454=AS$5,VLOOKUP(AN454,buff!$K:$L,2,FALSE),"")=0,"",IF($AK454=AS$5,VLOOKUP(AN454,buff!$K:$L,2,FALSE),"")),"")</f>
        <v/>
      </c>
      <c r="AT454" s="6" t="str">
        <f>_xlfn.IFNA(IF(IF($AK454=AT$5,VLOOKUP(AO454,buff!$K:$L,2,FALSE),"")=0,"",IF($AK454=AT$5,VLOOKUP(AO454,buff!$K:$L,2,FALSE),"")),"")</f>
        <v/>
      </c>
      <c r="AU454" s="6" t="str">
        <f>_xlfn.IFNA(IF(IF($AK454=AU$5,VLOOKUP(AP454,buff!$K:$L,2,FALSE),"")=0,"",IF($AK454=AU$5,VLOOKUP(AP454,buff!$K:$L,2,FALSE),"")),"")</f>
        <v/>
      </c>
      <c r="AV454" s="6" t="str">
        <f>_xlfn.IFNA(IF(IF($AK454=AV$5,VLOOKUP(AL454,buff!$K:$L,2,FALSE),"")=0,"",IF($AK454=AV$5,VLOOKUP(AL454,buff!$K:$L,2,FALSE),"")),"")</f>
        <v/>
      </c>
      <c r="AW454" s="6" t="str">
        <f>_xlfn.IFNA(IF(IF($AK454=AW$5,VLOOKUP(AM454,buff!$K:$L,2,FALSE),"")=0,"",IF($AK454=AW$5,VLOOKUP(AM454,buff!$K:$L,2,FALSE),"")),"")</f>
        <v/>
      </c>
      <c r="AX454" s="6" t="str">
        <f>_xlfn.IFNA(IF(IF($AK454=AX$5,VLOOKUP(AN454,buff!$K:$L,2,FALSE),"")=0,"",IF($AK454=AX$5,VLOOKUP(AN454,buff!$K:$L,2,FALSE),"")),"")</f>
        <v/>
      </c>
      <c r="AY454" s="6" t="str">
        <f>_xlfn.IFNA(IF(IF($AK454=AY$5,VLOOKUP(AO454,buff!$K:$L,2,FALSE),"")=0,"",IF($AK454=AY$5,VLOOKUP(AO454,buff!$K:$L,2,FALSE),"")),"")</f>
        <v/>
      </c>
      <c r="AZ454" s="6" t="str">
        <f>_xlfn.IFNA(IF(IF($AK454=AZ$5,VLOOKUP(AP454,buff!$K:$L,2,FALSE),"")=0,"",IF($AK454=AZ$5,VLOOKUP(AP454,buff!$K:$L,2,FALSE),"")),"")</f>
        <v/>
      </c>
      <c r="BA454" s="6">
        <f>VLOOKUP(AL454,buff!$K:$P,6,FALSE)</f>
        <v>-25</v>
      </c>
      <c r="BB454" s="6" t="e">
        <f>VLOOKUP(AM454,buff!$K:$P,6,FALSE)</f>
        <v>#N/A</v>
      </c>
      <c r="BC454" s="6" t="e">
        <f>VLOOKUP(AN454,buff!$K:$P,6,FALSE)</f>
        <v>#N/A</v>
      </c>
      <c r="BD454">
        <f t="shared" si="107"/>
        <v>2</v>
      </c>
      <c r="BE454">
        <f t="shared" si="108"/>
        <v>1</v>
      </c>
      <c r="BF454" s="22">
        <f t="shared" si="109"/>
        <v>100802</v>
      </c>
    </row>
    <row r="455" spans="1:58" x14ac:dyDescent="0.15">
      <c r="A455" t="str">
        <f t="shared" si="114"/>
        <v>吉拉主动技能2等级9</v>
      </c>
      <c r="B455" s="8">
        <f t="shared" si="104"/>
        <v>10080209</v>
      </c>
      <c r="C455" s="8" t="str">
        <f>VLOOKUP(G455,角色!A:B,2,FALSE)</f>
        <v>吉拉</v>
      </c>
      <c r="D455" s="8" t="str">
        <f t="shared" si="105"/>
        <v>主动技能2</v>
      </c>
      <c r="E455" s="8">
        <f t="shared" si="110"/>
        <v>9</v>
      </c>
      <c r="F455" s="8">
        <f t="shared" si="111"/>
        <v>2</v>
      </c>
      <c r="G455" s="8">
        <f t="shared" si="112"/>
        <v>8</v>
      </c>
      <c r="H455" s="4" t="s">
        <v>421</v>
      </c>
      <c r="I455" s="20" t="str">
        <f t="shared" si="117"/>
        <v>对敌方单体攻击，造成150%攻击力（+8240）点伤害。并附带减速。</v>
      </c>
      <c r="J455" s="4" t="s">
        <v>277</v>
      </c>
      <c r="K455" s="1" t="s">
        <v>102</v>
      </c>
      <c r="L455" s="4" t="s">
        <v>106</v>
      </c>
      <c r="M455" s="4"/>
      <c r="N455" s="4">
        <v>100</v>
      </c>
      <c r="O455" s="20">
        <f>VLOOKUP(L455,对应表!BK:BL,2,FALSE)</f>
        <v>0</v>
      </c>
      <c r="P455" s="25" t="str">
        <f>_xlfn.IFNA(VLOOKUP(G455,角色!V:AE,主动技能!F455+1,FALSE),"")</f>
        <v>||eff_bingtuci|</v>
      </c>
      <c r="Q455" s="25">
        <f>(VLOOKUP(G455,角色!V:AE,主动技能!F455+4,FALSE))</f>
        <v>1</v>
      </c>
      <c r="R455" s="25">
        <v>0</v>
      </c>
      <c r="S455" s="25">
        <v>0</v>
      </c>
      <c r="T455" s="6" t="str">
        <f t="shared" si="115"/>
        <v>100003:100:2:0</v>
      </c>
      <c r="U455" s="6" t="str">
        <f t="shared" si="116"/>
        <v/>
      </c>
      <c r="V455" s="19" t="str">
        <f>VLOOKUP(G455,角色!AW:BC,主动技能!F455+1,FALSE)</f>
        <v>skill_09</v>
      </c>
      <c r="Y455">
        <f t="shared" ref="Y455:Y518" si="118">VLOOKUP(D455,BG:BH,2,FALSE)</f>
        <v>0</v>
      </c>
      <c r="Z455" s="19">
        <f>IF(VLOOKUP(C455,角色!CC:CI,主动技能!F455*2,FALSE)=0,"",VLOOKUP(C455,角色!CC:CI,主动技能!F455*2,FALSE))</f>
        <v>150</v>
      </c>
      <c r="AA455" s="19">
        <f>IF(VLOOKUP(C455,角色!CC:CI,主动技能!F455*2+1,FALSE)=0,0,VLOOKUP(C455,角色!CC:CI,主动技能!F455*2+1,FALSE))</f>
        <v>50</v>
      </c>
      <c r="AB455" s="19">
        <f>IF(INT(VLOOKUP(E455,角色属性概况!I:M,3,FALSE)*AA455/100)=0,"",(INT(VLOOKUP(E455,角色属性概况!I:M,3,FALSE)*AA455/100)))</f>
        <v>8240</v>
      </c>
      <c r="AE455" s="25">
        <f>(VLOOKUP(G455,角色!V:AE,主动技能!F455+7,FALSE))</f>
        <v>1</v>
      </c>
      <c r="AF455" s="19">
        <f>VLOOKUP(F455,对应表!AY:BA,3,FALSE)</f>
        <v>1</v>
      </c>
      <c r="AG455" s="19">
        <f>VLOOKUP(F455,对应表!AY:BA,2,FALSE)</f>
        <v>1</v>
      </c>
      <c r="AH455" s="25" t="str">
        <f>VLOOKUP(F455,特效对应!F:G,2,FALSE)</f>
        <v>attackex</v>
      </c>
      <c r="AJ455">
        <f t="shared" si="106"/>
        <v>9</v>
      </c>
      <c r="AK455" t="s">
        <v>943</v>
      </c>
      <c r="AL455" s="4" t="s">
        <v>582</v>
      </c>
      <c r="AQ455" s="6" t="str">
        <f>_xlfn.IFNA(IF(IF($AK455=AQ$5,VLOOKUP(AL455,buff!$K:$L,2,FALSE),"")=0,"",IF($AK455=AQ$5,VLOOKUP(AL455,buff!$K:$L,2,FALSE),"")),"")</f>
        <v>100003:100:2:0</v>
      </c>
      <c r="AR455" s="6" t="str">
        <f>_xlfn.IFNA(IF(IF($AK455=AR$5,VLOOKUP(AM455,buff!$K:$L,2,FALSE),"")=0,"",IF($AK455=AR$5,VLOOKUP(AM455,buff!$K:$L,2,FALSE),"")),"")</f>
        <v/>
      </c>
      <c r="AS455" s="6" t="str">
        <f>_xlfn.IFNA(IF(IF($AK455=AS$5,VLOOKUP(AN455,buff!$K:$L,2,FALSE),"")=0,"",IF($AK455=AS$5,VLOOKUP(AN455,buff!$K:$L,2,FALSE),"")),"")</f>
        <v/>
      </c>
      <c r="AT455" s="6" t="str">
        <f>_xlfn.IFNA(IF(IF($AK455=AT$5,VLOOKUP(AO455,buff!$K:$L,2,FALSE),"")=0,"",IF($AK455=AT$5,VLOOKUP(AO455,buff!$K:$L,2,FALSE),"")),"")</f>
        <v/>
      </c>
      <c r="AU455" s="6" t="str">
        <f>_xlfn.IFNA(IF(IF($AK455=AU$5,VLOOKUP(AP455,buff!$K:$L,2,FALSE),"")=0,"",IF($AK455=AU$5,VLOOKUP(AP455,buff!$K:$L,2,FALSE),"")),"")</f>
        <v/>
      </c>
      <c r="AV455" s="6" t="str">
        <f>_xlfn.IFNA(IF(IF($AK455=AV$5,VLOOKUP(AL455,buff!$K:$L,2,FALSE),"")=0,"",IF($AK455=AV$5,VLOOKUP(AL455,buff!$K:$L,2,FALSE),"")),"")</f>
        <v/>
      </c>
      <c r="AW455" s="6" t="str">
        <f>_xlfn.IFNA(IF(IF($AK455=AW$5,VLOOKUP(AM455,buff!$K:$L,2,FALSE),"")=0,"",IF($AK455=AW$5,VLOOKUP(AM455,buff!$K:$L,2,FALSE),"")),"")</f>
        <v/>
      </c>
      <c r="AX455" s="6" t="str">
        <f>_xlfn.IFNA(IF(IF($AK455=AX$5,VLOOKUP(AN455,buff!$K:$L,2,FALSE),"")=0,"",IF($AK455=AX$5,VLOOKUP(AN455,buff!$K:$L,2,FALSE),"")),"")</f>
        <v/>
      </c>
      <c r="AY455" s="6" t="str">
        <f>_xlfn.IFNA(IF(IF($AK455=AY$5,VLOOKUP(AO455,buff!$K:$L,2,FALSE),"")=0,"",IF($AK455=AY$5,VLOOKUP(AO455,buff!$K:$L,2,FALSE),"")),"")</f>
        <v/>
      </c>
      <c r="AZ455" s="6" t="str">
        <f>_xlfn.IFNA(IF(IF($AK455=AZ$5,VLOOKUP(AP455,buff!$K:$L,2,FALSE),"")=0,"",IF($AK455=AZ$5,VLOOKUP(AP455,buff!$K:$L,2,FALSE),"")),"")</f>
        <v/>
      </c>
      <c r="BA455" s="6">
        <f>VLOOKUP(AL455,buff!$K:$P,6,FALSE)</f>
        <v>-25</v>
      </c>
      <c r="BB455" s="6" t="e">
        <f>VLOOKUP(AM455,buff!$K:$P,6,FALSE)</f>
        <v>#N/A</v>
      </c>
      <c r="BC455" s="6" t="e">
        <f>VLOOKUP(AN455,buff!$K:$P,6,FALSE)</f>
        <v>#N/A</v>
      </c>
      <c r="BD455">
        <f t="shared" si="107"/>
        <v>2</v>
      </c>
      <c r="BE455">
        <f t="shared" si="108"/>
        <v>1</v>
      </c>
      <c r="BF455" s="22">
        <f t="shared" si="109"/>
        <v>100802</v>
      </c>
    </row>
    <row r="456" spans="1:58" x14ac:dyDescent="0.15">
      <c r="A456" t="str">
        <f t="shared" si="114"/>
        <v>吉拉主动技能2等级10</v>
      </c>
      <c r="B456" s="8">
        <f t="shared" ref="B456:B519" si="119">1*10000000+G456*10000+F456*100+E456</f>
        <v>10080210</v>
      </c>
      <c r="C456" s="8" t="str">
        <f>VLOOKUP(G456,角色!A:B,2,FALSE)</f>
        <v>吉拉</v>
      </c>
      <c r="D456" s="8" t="str">
        <f t="shared" ref="D456:D519" si="120">$D$4&amp;F456</f>
        <v>主动技能2</v>
      </c>
      <c r="E456" s="8">
        <f t="shared" si="110"/>
        <v>10</v>
      </c>
      <c r="F456" s="8">
        <f t="shared" si="111"/>
        <v>2</v>
      </c>
      <c r="G456" s="8">
        <f t="shared" si="112"/>
        <v>8</v>
      </c>
      <c r="H456" s="4" t="s">
        <v>421</v>
      </c>
      <c r="I456" s="20" t="str">
        <f t="shared" si="117"/>
        <v>对敌方单体攻击，造成150%攻击力（+11767）点伤害。并附带减速。</v>
      </c>
      <c r="J456" s="4" t="s">
        <v>277</v>
      </c>
      <c r="K456" s="1" t="s">
        <v>102</v>
      </c>
      <c r="L456" s="4" t="s">
        <v>106</v>
      </c>
      <c r="M456" s="4"/>
      <c r="N456" s="4">
        <v>100</v>
      </c>
      <c r="O456" s="20">
        <f>VLOOKUP(L456,对应表!BK:BL,2,FALSE)</f>
        <v>0</v>
      </c>
      <c r="P456" s="25" t="str">
        <f>_xlfn.IFNA(VLOOKUP(G456,角色!V:AE,主动技能!F456+1,FALSE),"")</f>
        <v>||eff_bingtuci|</v>
      </c>
      <c r="Q456" s="25">
        <f>(VLOOKUP(G456,角色!V:AE,主动技能!F456+4,FALSE))</f>
        <v>1</v>
      </c>
      <c r="R456" s="25">
        <v>0</v>
      </c>
      <c r="S456" s="25">
        <v>0</v>
      </c>
      <c r="T456" s="6" t="str">
        <f t="shared" si="115"/>
        <v>100003:100:2:0</v>
      </c>
      <c r="U456" s="6" t="str">
        <f t="shared" si="116"/>
        <v/>
      </c>
      <c r="V456" s="19" t="str">
        <f>VLOOKUP(G456,角色!AW:BC,主动技能!F456+1,FALSE)</f>
        <v>skill_09</v>
      </c>
      <c r="Y456">
        <f t="shared" si="118"/>
        <v>0</v>
      </c>
      <c r="Z456" s="19">
        <f>IF(VLOOKUP(C456,角色!CC:CI,主动技能!F456*2,FALSE)=0,"",VLOOKUP(C456,角色!CC:CI,主动技能!F456*2,FALSE))</f>
        <v>150</v>
      </c>
      <c r="AA456" s="19">
        <f>IF(VLOOKUP(C456,角色!CC:CI,主动技能!F456*2+1,FALSE)=0,0,VLOOKUP(C456,角色!CC:CI,主动技能!F456*2+1,FALSE))</f>
        <v>50</v>
      </c>
      <c r="AB456" s="19">
        <f>IF(INT(VLOOKUP(E456,角色属性概况!I:M,3,FALSE)*AA456/100)=0,"",(INT(VLOOKUP(E456,角色属性概况!I:M,3,FALSE)*AA456/100)))</f>
        <v>11767</v>
      </c>
      <c r="AE456" s="25">
        <f>(VLOOKUP(G456,角色!V:AE,主动技能!F456+7,FALSE))</f>
        <v>1</v>
      </c>
      <c r="AF456" s="19">
        <f>VLOOKUP(F456,对应表!AY:BA,3,FALSE)</f>
        <v>1</v>
      </c>
      <c r="AG456" s="19">
        <f>VLOOKUP(F456,对应表!AY:BA,2,FALSE)</f>
        <v>1</v>
      </c>
      <c r="AH456" s="25" t="str">
        <f>VLOOKUP(F456,特效对应!F:G,2,FALSE)</f>
        <v>attackex</v>
      </c>
      <c r="AJ456">
        <f t="shared" ref="AJ456:AJ519" si="121">E456</f>
        <v>10</v>
      </c>
      <c r="AK456" t="s">
        <v>943</v>
      </c>
      <c r="AL456" s="4" t="s">
        <v>582</v>
      </c>
      <c r="AQ456" s="6" t="str">
        <f>_xlfn.IFNA(IF(IF($AK456=AQ$5,VLOOKUP(AL456,buff!$K:$L,2,FALSE),"")=0,"",IF($AK456=AQ$5,VLOOKUP(AL456,buff!$K:$L,2,FALSE),"")),"")</f>
        <v>100003:100:2:0</v>
      </c>
      <c r="AR456" s="6" t="str">
        <f>_xlfn.IFNA(IF(IF($AK456=AR$5,VLOOKUP(AM456,buff!$K:$L,2,FALSE),"")=0,"",IF($AK456=AR$5,VLOOKUP(AM456,buff!$K:$L,2,FALSE),"")),"")</f>
        <v/>
      </c>
      <c r="AS456" s="6" t="str">
        <f>_xlfn.IFNA(IF(IF($AK456=AS$5,VLOOKUP(AN456,buff!$K:$L,2,FALSE),"")=0,"",IF($AK456=AS$5,VLOOKUP(AN456,buff!$K:$L,2,FALSE),"")),"")</f>
        <v/>
      </c>
      <c r="AT456" s="6" t="str">
        <f>_xlfn.IFNA(IF(IF($AK456=AT$5,VLOOKUP(AO456,buff!$K:$L,2,FALSE),"")=0,"",IF($AK456=AT$5,VLOOKUP(AO456,buff!$K:$L,2,FALSE),"")),"")</f>
        <v/>
      </c>
      <c r="AU456" s="6" t="str">
        <f>_xlfn.IFNA(IF(IF($AK456=AU$5,VLOOKUP(AP456,buff!$K:$L,2,FALSE),"")=0,"",IF($AK456=AU$5,VLOOKUP(AP456,buff!$K:$L,2,FALSE),"")),"")</f>
        <v/>
      </c>
      <c r="AV456" s="6" t="str">
        <f>_xlfn.IFNA(IF(IF($AK456=AV$5,VLOOKUP(AL456,buff!$K:$L,2,FALSE),"")=0,"",IF($AK456=AV$5,VLOOKUP(AL456,buff!$K:$L,2,FALSE),"")),"")</f>
        <v/>
      </c>
      <c r="AW456" s="6" t="str">
        <f>_xlfn.IFNA(IF(IF($AK456=AW$5,VLOOKUP(AM456,buff!$K:$L,2,FALSE),"")=0,"",IF($AK456=AW$5,VLOOKUP(AM456,buff!$K:$L,2,FALSE),"")),"")</f>
        <v/>
      </c>
      <c r="AX456" s="6" t="str">
        <f>_xlfn.IFNA(IF(IF($AK456=AX$5,VLOOKUP(AN456,buff!$K:$L,2,FALSE),"")=0,"",IF($AK456=AX$5,VLOOKUP(AN456,buff!$K:$L,2,FALSE),"")),"")</f>
        <v/>
      </c>
      <c r="AY456" s="6" t="str">
        <f>_xlfn.IFNA(IF(IF($AK456=AY$5,VLOOKUP(AO456,buff!$K:$L,2,FALSE),"")=0,"",IF($AK456=AY$5,VLOOKUP(AO456,buff!$K:$L,2,FALSE),"")),"")</f>
        <v/>
      </c>
      <c r="AZ456" s="6" t="str">
        <f>_xlfn.IFNA(IF(IF($AK456=AZ$5,VLOOKUP(AP456,buff!$K:$L,2,FALSE),"")=0,"",IF($AK456=AZ$5,VLOOKUP(AP456,buff!$K:$L,2,FALSE),"")),"")</f>
        <v/>
      </c>
      <c r="BA456" s="6">
        <f>VLOOKUP(AL456,buff!$K:$P,6,FALSE)</f>
        <v>-25</v>
      </c>
      <c r="BB456" s="6" t="e">
        <f>VLOOKUP(AM456,buff!$K:$P,6,FALSE)</f>
        <v>#N/A</v>
      </c>
      <c r="BC456" s="6" t="e">
        <f>VLOOKUP(AN456,buff!$K:$P,6,FALSE)</f>
        <v>#N/A</v>
      </c>
      <c r="BD456">
        <f t="shared" ref="BD456:BD519" si="122">IF(F456=1,0,IF(F456=2,2,3))</f>
        <v>2</v>
      </c>
      <c r="BE456">
        <f t="shared" ref="BE456:BE519" si="123">IF(F456=1,0,IF(F456=2,1,2))</f>
        <v>1</v>
      </c>
      <c r="BF456" s="22">
        <f t="shared" ref="BF456:BF519" si="124">1*100000+G456*100+F456</f>
        <v>100802</v>
      </c>
    </row>
    <row r="457" spans="1:58" x14ac:dyDescent="0.15">
      <c r="A457" t="str">
        <f t="shared" si="114"/>
        <v>吉拉主动技能2等级11</v>
      </c>
      <c r="B457" s="8">
        <f t="shared" si="119"/>
        <v>10080211</v>
      </c>
      <c r="C457" s="8" t="str">
        <f>VLOOKUP(G457,角色!A:B,2,FALSE)</f>
        <v>吉拉</v>
      </c>
      <c r="D457" s="8" t="str">
        <f t="shared" si="120"/>
        <v>主动技能2</v>
      </c>
      <c r="E457" s="8">
        <f t="shared" ref="E457:E517" si="125">IF(E456=E$5,1,E456+1)</f>
        <v>11</v>
      </c>
      <c r="F457" s="8">
        <f t="shared" ref="F457:F517" si="126">IF(E457=1,IF(F456=$F$5,1,F456+1),F456)</f>
        <v>2</v>
      </c>
      <c r="G457" s="8">
        <f t="shared" ref="G457:G517" si="127">IF((F457=1)*(E457=1),G456+1,G456)</f>
        <v>8</v>
      </c>
      <c r="H457" s="4" t="s">
        <v>421</v>
      </c>
      <c r="I457" s="20" t="str">
        <f t="shared" si="117"/>
        <v>对敌方单体攻击，造成150%攻击力（+16761）点伤害。并附带减速。</v>
      </c>
      <c r="J457" s="4" t="s">
        <v>277</v>
      </c>
      <c r="K457" s="1" t="s">
        <v>102</v>
      </c>
      <c r="L457" s="4" t="s">
        <v>106</v>
      </c>
      <c r="M457" s="4"/>
      <c r="N457" s="4">
        <v>100</v>
      </c>
      <c r="O457" s="20">
        <f>VLOOKUP(L457,对应表!BK:BL,2,FALSE)</f>
        <v>0</v>
      </c>
      <c r="P457" s="25" t="str">
        <f>_xlfn.IFNA(VLOOKUP(G457,角色!V:AE,主动技能!F457+1,FALSE),"")</f>
        <v>||eff_bingtuci|</v>
      </c>
      <c r="Q457" s="25">
        <f>(VLOOKUP(G457,角色!V:AE,主动技能!F457+4,FALSE))</f>
        <v>1</v>
      </c>
      <c r="R457" s="25">
        <v>0</v>
      </c>
      <c r="S457" s="25">
        <v>0</v>
      </c>
      <c r="T457" s="6" t="str">
        <f t="shared" si="115"/>
        <v>100003:100:2:0</v>
      </c>
      <c r="U457" s="6" t="str">
        <f t="shared" si="116"/>
        <v/>
      </c>
      <c r="V457" s="19" t="str">
        <f>VLOOKUP(G457,角色!AW:BC,主动技能!F457+1,FALSE)</f>
        <v>skill_09</v>
      </c>
      <c r="Y457">
        <f t="shared" si="118"/>
        <v>0</v>
      </c>
      <c r="Z457" s="19">
        <f>IF(VLOOKUP(C457,角色!CC:CI,主动技能!F457*2,FALSE)=0,"",VLOOKUP(C457,角色!CC:CI,主动技能!F457*2,FALSE))</f>
        <v>150</v>
      </c>
      <c r="AA457" s="19">
        <f>IF(VLOOKUP(C457,角色!CC:CI,主动技能!F457*2+1,FALSE)=0,0,VLOOKUP(C457,角色!CC:CI,主动技能!F457*2+1,FALSE))</f>
        <v>50</v>
      </c>
      <c r="AB457" s="19">
        <f>IF(INT(VLOOKUP(E457,角色属性概况!I:M,3,FALSE)*AA457/100)=0,"",(INT(VLOOKUP(E457,角色属性概况!I:M,3,FALSE)*AA457/100)))</f>
        <v>16761</v>
      </c>
      <c r="AE457" s="25">
        <f>(VLOOKUP(G457,角色!V:AE,主动技能!F457+7,FALSE))</f>
        <v>1</v>
      </c>
      <c r="AF457" s="19">
        <f>VLOOKUP(F457,对应表!AY:BA,3,FALSE)</f>
        <v>1</v>
      </c>
      <c r="AG457" s="19">
        <f>VLOOKUP(F457,对应表!AY:BA,2,FALSE)</f>
        <v>1</v>
      </c>
      <c r="AH457" s="25" t="str">
        <f>VLOOKUP(F457,特效对应!F:G,2,FALSE)</f>
        <v>attackex</v>
      </c>
      <c r="AJ457">
        <f t="shared" si="121"/>
        <v>11</v>
      </c>
      <c r="AK457" t="s">
        <v>943</v>
      </c>
      <c r="AL457" s="4" t="s">
        <v>582</v>
      </c>
      <c r="AQ457" s="6" t="str">
        <f>_xlfn.IFNA(IF(IF($AK457=AQ$5,VLOOKUP(AL457,buff!$K:$L,2,FALSE),"")=0,"",IF($AK457=AQ$5,VLOOKUP(AL457,buff!$K:$L,2,FALSE),"")),"")</f>
        <v>100003:100:2:0</v>
      </c>
      <c r="AR457" s="6" t="str">
        <f>_xlfn.IFNA(IF(IF($AK457=AR$5,VLOOKUP(AM457,buff!$K:$L,2,FALSE),"")=0,"",IF($AK457=AR$5,VLOOKUP(AM457,buff!$K:$L,2,FALSE),"")),"")</f>
        <v/>
      </c>
      <c r="AS457" s="6" t="str">
        <f>_xlfn.IFNA(IF(IF($AK457=AS$5,VLOOKUP(AN457,buff!$K:$L,2,FALSE),"")=0,"",IF($AK457=AS$5,VLOOKUP(AN457,buff!$K:$L,2,FALSE),"")),"")</f>
        <v/>
      </c>
      <c r="AT457" s="6" t="str">
        <f>_xlfn.IFNA(IF(IF($AK457=AT$5,VLOOKUP(AO457,buff!$K:$L,2,FALSE),"")=0,"",IF($AK457=AT$5,VLOOKUP(AO457,buff!$K:$L,2,FALSE),"")),"")</f>
        <v/>
      </c>
      <c r="AU457" s="6" t="str">
        <f>_xlfn.IFNA(IF(IF($AK457=AU$5,VLOOKUP(AP457,buff!$K:$L,2,FALSE),"")=0,"",IF($AK457=AU$5,VLOOKUP(AP457,buff!$K:$L,2,FALSE),"")),"")</f>
        <v/>
      </c>
      <c r="AV457" s="6" t="str">
        <f>_xlfn.IFNA(IF(IF($AK457=AV$5,VLOOKUP(AL457,buff!$K:$L,2,FALSE),"")=0,"",IF($AK457=AV$5,VLOOKUP(AL457,buff!$K:$L,2,FALSE),"")),"")</f>
        <v/>
      </c>
      <c r="AW457" s="6" t="str">
        <f>_xlfn.IFNA(IF(IF($AK457=AW$5,VLOOKUP(AM457,buff!$K:$L,2,FALSE),"")=0,"",IF($AK457=AW$5,VLOOKUP(AM457,buff!$K:$L,2,FALSE),"")),"")</f>
        <v/>
      </c>
      <c r="AX457" s="6" t="str">
        <f>_xlfn.IFNA(IF(IF($AK457=AX$5,VLOOKUP(AN457,buff!$K:$L,2,FALSE),"")=0,"",IF($AK457=AX$5,VLOOKUP(AN457,buff!$K:$L,2,FALSE),"")),"")</f>
        <v/>
      </c>
      <c r="AY457" s="6" t="str">
        <f>_xlfn.IFNA(IF(IF($AK457=AY$5,VLOOKUP(AO457,buff!$K:$L,2,FALSE),"")=0,"",IF($AK457=AY$5,VLOOKUP(AO457,buff!$K:$L,2,FALSE),"")),"")</f>
        <v/>
      </c>
      <c r="AZ457" s="6" t="str">
        <f>_xlfn.IFNA(IF(IF($AK457=AZ$5,VLOOKUP(AP457,buff!$K:$L,2,FALSE),"")=0,"",IF($AK457=AZ$5,VLOOKUP(AP457,buff!$K:$L,2,FALSE),"")),"")</f>
        <v/>
      </c>
      <c r="BA457" s="6">
        <f>VLOOKUP(AL457,buff!$K:$P,6,FALSE)</f>
        <v>-25</v>
      </c>
      <c r="BB457" s="6" t="e">
        <f>VLOOKUP(AM457,buff!$K:$P,6,FALSE)</f>
        <v>#N/A</v>
      </c>
      <c r="BC457" s="6" t="e">
        <f>VLOOKUP(AN457,buff!$K:$P,6,FALSE)</f>
        <v>#N/A</v>
      </c>
      <c r="BD457">
        <f t="shared" si="122"/>
        <v>2</v>
      </c>
      <c r="BE457">
        <f t="shared" si="123"/>
        <v>1</v>
      </c>
      <c r="BF457" s="22">
        <f t="shared" si="124"/>
        <v>100802</v>
      </c>
    </row>
    <row r="458" spans="1:58" x14ac:dyDescent="0.15">
      <c r="A458" t="str">
        <f t="shared" si="114"/>
        <v>吉拉主动技能2等级12</v>
      </c>
      <c r="B458" s="8">
        <f t="shared" si="119"/>
        <v>10080212</v>
      </c>
      <c r="C458" s="8" t="str">
        <f>VLOOKUP(G458,角色!A:B,2,FALSE)</f>
        <v>吉拉</v>
      </c>
      <c r="D458" s="8" t="str">
        <f t="shared" si="120"/>
        <v>主动技能2</v>
      </c>
      <c r="E458" s="8">
        <f t="shared" si="125"/>
        <v>12</v>
      </c>
      <c r="F458" s="8">
        <f t="shared" si="126"/>
        <v>2</v>
      </c>
      <c r="G458" s="8">
        <f t="shared" si="127"/>
        <v>8</v>
      </c>
      <c r="H458" s="4" t="s">
        <v>421</v>
      </c>
      <c r="I458" s="20" t="str">
        <f t="shared" si="117"/>
        <v>对敌方单体攻击，造成150%攻击力（+23830）点伤害。并附带减速。</v>
      </c>
      <c r="J458" s="4" t="s">
        <v>277</v>
      </c>
      <c r="K458" s="1" t="s">
        <v>102</v>
      </c>
      <c r="L458" s="4" t="s">
        <v>106</v>
      </c>
      <c r="M458" s="4"/>
      <c r="N458" s="4">
        <v>100</v>
      </c>
      <c r="O458" s="20">
        <f>VLOOKUP(L458,对应表!BK:BL,2,FALSE)</f>
        <v>0</v>
      </c>
      <c r="P458" s="25" t="str">
        <f>_xlfn.IFNA(VLOOKUP(G458,角色!V:AE,主动技能!F458+1,FALSE),"")</f>
        <v>||eff_bingtuci|</v>
      </c>
      <c r="Q458" s="25">
        <f>(VLOOKUP(G458,角色!V:AE,主动技能!F458+4,FALSE))</f>
        <v>1</v>
      </c>
      <c r="R458" s="25">
        <v>0</v>
      </c>
      <c r="S458" s="25">
        <v>0</v>
      </c>
      <c r="T458" s="6" t="str">
        <f t="shared" si="115"/>
        <v>100003:100:2:0</v>
      </c>
      <c r="U458" s="6" t="str">
        <f t="shared" si="116"/>
        <v/>
      </c>
      <c r="V458" s="19" t="str">
        <f>VLOOKUP(G458,角色!AW:BC,主动技能!F458+1,FALSE)</f>
        <v>skill_09</v>
      </c>
      <c r="Y458">
        <f t="shared" si="118"/>
        <v>0</v>
      </c>
      <c r="Z458" s="19">
        <f>IF(VLOOKUP(C458,角色!CC:CI,主动技能!F458*2,FALSE)=0,"",VLOOKUP(C458,角色!CC:CI,主动技能!F458*2,FALSE))</f>
        <v>150</v>
      </c>
      <c r="AA458" s="19">
        <f>IF(VLOOKUP(C458,角色!CC:CI,主动技能!F458*2+1,FALSE)=0,0,VLOOKUP(C458,角色!CC:CI,主动技能!F458*2+1,FALSE))</f>
        <v>50</v>
      </c>
      <c r="AB458" s="19">
        <f>IF(INT(VLOOKUP(E458,角色属性概况!I:M,3,FALSE)*AA458/100)=0,"",(INT(VLOOKUP(E458,角色属性概况!I:M,3,FALSE)*AA458/100)))</f>
        <v>23830</v>
      </c>
      <c r="AE458" s="25">
        <f>(VLOOKUP(G458,角色!V:AE,主动技能!F458+7,FALSE))</f>
        <v>1</v>
      </c>
      <c r="AF458" s="19">
        <f>VLOOKUP(F458,对应表!AY:BA,3,FALSE)</f>
        <v>1</v>
      </c>
      <c r="AG458" s="19">
        <f>VLOOKUP(F458,对应表!AY:BA,2,FALSE)</f>
        <v>1</v>
      </c>
      <c r="AH458" s="25" t="str">
        <f>VLOOKUP(F458,特效对应!F:G,2,FALSE)</f>
        <v>attackex</v>
      </c>
      <c r="AJ458">
        <f t="shared" si="121"/>
        <v>12</v>
      </c>
      <c r="AK458" t="s">
        <v>943</v>
      </c>
      <c r="AL458" s="4" t="s">
        <v>582</v>
      </c>
      <c r="AQ458" s="6" t="str">
        <f>_xlfn.IFNA(IF(IF($AK458=AQ$5,VLOOKUP(AL458,buff!$K:$L,2,FALSE),"")=0,"",IF($AK458=AQ$5,VLOOKUP(AL458,buff!$K:$L,2,FALSE),"")),"")</f>
        <v>100003:100:2:0</v>
      </c>
      <c r="AR458" s="6" t="str">
        <f>_xlfn.IFNA(IF(IF($AK458=AR$5,VLOOKUP(AM458,buff!$K:$L,2,FALSE),"")=0,"",IF($AK458=AR$5,VLOOKUP(AM458,buff!$K:$L,2,FALSE),"")),"")</f>
        <v/>
      </c>
      <c r="AS458" s="6" t="str">
        <f>_xlfn.IFNA(IF(IF($AK458=AS$5,VLOOKUP(AN458,buff!$K:$L,2,FALSE),"")=0,"",IF($AK458=AS$5,VLOOKUP(AN458,buff!$K:$L,2,FALSE),"")),"")</f>
        <v/>
      </c>
      <c r="AT458" s="6" t="str">
        <f>_xlfn.IFNA(IF(IF($AK458=AT$5,VLOOKUP(AO458,buff!$K:$L,2,FALSE),"")=0,"",IF($AK458=AT$5,VLOOKUP(AO458,buff!$K:$L,2,FALSE),"")),"")</f>
        <v/>
      </c>
      <c r="AU458" s="6" t="str">
        <f>_xlfn.IFNA(IF(IF($AK458=AU$5,VLOOKUP(AP458,buff!$K:$L,2,FALSE),"")=0,"",IF($AK458=AU$5,VLOOKUP(AP458,buff!$K:$L,2,FALSE),"")),"")</f>
        <v/>
      </c>
      <c r="AV458" s="6" t="str">
        <f>_xlfn.IFNA(IF(IF($AK458=AV$5,VLOOKUP(AL458,buff!$K:$L,2,FALSE),"")=0,"",IF($AK458=AV$5,VLOOKUP(AL458,buff!$K:$L,2,FALSE),"")),"")</f>
        <v/>
      </c>
      <c r="AW458" s="6" t="str">
        <f>_xlfn.IFNA(IF(IF($AK458=AW$5,VLOOKUP(AM458,buff!$K:$L,2,FALSE),"")=0,"",IF($AK458=AW$5,VLOOKUP(AM458,buff!$K:$L,2,FALSE),"")),"")</f>
        <v/>
      </c>
      <c r="AX458" s="6" t="str">
        <f>_xlfn.IFNA(IF(IF($AK458=AX$5,VLOOKUP(AN458,buff!$K:$L,2,FALSE),"")=0,"",IF($AK458=AX$5,VLOOKUP(AN458,buff!$K:$L,2,FALSE),"")),"")</f>
        <v/>
      </c>
      <c r="AY458" s="6" t="str">
        <f>_xlfn.IFNA(IF(IF($AK458=AY$5,VLOOKUP(AO458,buff!$K:$L,2,FALSE),"")=0,"",IF($AK458=AY$5,VLOOKUP(AO458,buff!$K:$L,2,FALSE),"")),"")</f>
        <v/>
      </c>
      <c r="AZ458" s="6" t="str">
        <f>_xlfn.IFNA(IF(IF($AK458=AZ$5,VLOOKUP(AP458,buff!$K:$L,2,FALSE),"")=0,"",IF($AK458=AZ$5,VLOOKUP(AP458,buff!$K:$L,2,FALSE),"")),"")</f>
        <v/>
      </c>
      <c r="BA458" s="6">
        <f>VLOOKUP(AL458,buff!$K:$P,6,FALSE)</f>
        <v>-25</v>
      </c>
      <c r="BB458" s="6" t="e">
        <f>VLOOKUP(AM458,buff!$K:$P,6,FALSE)</f>
        <v>#N/A</v>
      </c>
      <c r="BC458" s="6" t="e">
        <f>VLOOKUP(AN458,buff!$K:$P,6,FALSE)</f>
        <v>#N/A</v>
      </c>
      <c r="BD458">
        <f t="shared" si="122"/>
        <v>2</v>
      </c>
      <c r="BE458">
        <f t="shared" si="123"/>
        <v>1</v>
      </c>
      <c r="BF458" s="22">
        <f t="shared" si="124"/>
        <v>100802</v>
      </c>
    </row>
    <row r="459" spans="1:58" x14ac:dyDescent="0.15">
      <c r="A459" t="str">
        <f t="shared" si="114"/>
        <v>吉拉主动技能2等级13</v>
      </c>
      <c r="B459" s="8">
        <f t="shared" si="119"/>
        <v>10080213</v>
      </c>
      <c r="C459" s="8" t="str">
        <f>VLOOKUP(G459,角色!A:B,2,FALSE)</f>
        <v>吉拉</v>
      </c>
      <c r="D459" s="8" t="str">
        <f t="shared" si="120"/>
        <v>主动技能2</v>
      </c>
      <c r="E459" s="8">
        <f t="shared" si="125"/>
        <v>13</v>
      </c>
      <c r="F459" s="8">
        <f t="shared" si="126"/>
        <v>2</v>
      </c>
      <c r="G459" s="8">
        <f t="shared" si="127"/>
        <v>8</v>
      </c>
      <c r="H459" s="4" t="s">
        <v>421</v>
      </c>
      <c r="I459" s="20" t="str">
        <f t="shared" si="117"/>
        <v>对敌方单体攻击，造成150%攻击力（+33839）点伤害。并附带减速。</v>
      </c>
      <c r="J459" s="4" t="s">
        <v>277</v>
      </c>
      <c r="K459" s="1" t="s">
        <v>102</v>
      </c>
      <c r="L459" s="4" t="s">
        <v>106</v>
      </c>
      <c r="M459" s="4"/>
      <c r="N459" s="4">
        <v>100</v>
      </c>
      <c r="O459" s="20">
        <f>VLOOKUP(L459,对应表!BK:BL,2,FALSE)</f>
        <v>0</v>
      </c>
      <c r="P459" s="25" t="str">
        <f>_xlfn.IFNA(VLOOKUP(G459,角色!V:AE,主动技能!F459+1,FALSE),"")</f>
        <v>||eff_bingtuci|</v>
      </c>
      <c r="Q459" s="25">
        <f>(VLOOKUP(G459,角色!V:AE,主动技能!F459+4,FALSE))</f>
        <v>1</v>
      </c>
      <c r="R459" s="25">
        <v>0</v>
      </c>
      <c r="S459" s="25">
        <v>0</v>
      </c>
      <c r="T459" s="6" t="str">
        <f t="shared" si="115"/>
        <v>100003:100:2:0</v>
      </c>
      <c r="U459" s="6" t="str">
        <f t="shared" si="116"/>
        <v/>
      </c>
      <c r="V459" s="19" t="str">
        <f>VLOOKUP(G459,角色!AW:BC,主动技能!F459+1,FALSE)</f>
        <v>skill_09</v>
      </c>
      <c r="Y459">
        <f t="shared" si="118"/>
        <v>0</v>
      </c>
      <c r="Z459" s="19">
        <f>IF(VLOOKUP(C459,角色!CC:CI,主动技能!F459*2,FALSE)=0,"",VLOOKUP(C459,角色!CC:CI,主动技能!F459*2,FALSE))</f>
        <v>150</v>
      </c>
      <c r="AA459" s="19">
        <f>IF(VLOOKUP(C459,角色!CC:CI,主动技能!F459*2+1,FALSE)=0,0,VLOOKUP(C459,角色!CC:CI,主动技能!F459*2+1,FALSE))</f>
        <v>50</v>
      </c>
      <c r="AB459" s="19">
        <f>IF(INT(VLOOKUP(E459,角色属性概况!I:M,3,FALSE)*AA459/100)=0,"",(INT(VLOOKUP(E459,角色属性概况!I:M,3,FALSE)*AA459/100)))</f>
        <v>33839</v>
      </c>
      <c r="AE459" s="25">
        <f>(VLOOKUP(G459,角色!V:AE,主动技能!F459+7,FALSE))</f>
        <v>1</v>
      </c>
      <c r="AF459" s="19">
        <f>VLOOKUP(F459,对应表!AY:BA,3,FALSE)</f>
        <v>1</v>
      </c>
      <c r="AG459" s="19">
        <f>VLOOKUP(F459,对应表!AY:BA,2,FALSE)</f>
        <v>1</v>
      </c>
      <c r="AH459" s="25" t="str">
        <f>VLOOKUP(F459,特效对应!F:G,2,FALSE)</f>
        <v>attackex</v>
      </c>
      <c r="AJ459">
        <f t="shared" si="121"/>
        <v>13</v>
      </c>
      <c r="AK459" t="s">
        <v>943</v>
      </c>
      <c r="AL459" s="4" t="s">
        <v>582</v>
      </c>
      <c r="AQ459" s="6" t="str">
        <f>_xlfn.IFNA(IF(IF($AK459=AQ$5,VLOOKUP(AL459,buff!$K:$L,2,FALSE),"")=0,"",IF($AK459=AQ$5,VLOOKUP(AL459,buff!$K:$L,2,FALSE),"")),"")</f>
        <v>100003:100:2:0</v>
      </c>
      <c r="AR459" s="6" t="str">
        <f>_xlfn.IFNA(IF(IF($AK459=AR$5,VLOOKUP(AM459,buff!$K:$L,2,FALSE),"")=0,"",IF($AK459=AR$5,VLOOKUP(AM459,buff!$K:$L,2,FALSE),"")),"")</f>
        <v/>
      </c>
      <c r="AS459" s="6" t="str">
        <f>_xlfn.IFNA(IF(IF($AK459=AS$5,VLOOKUP(AN459,buff!$K:$L,2,FALSE),"")=0,"",IF($AK459=AS$5,VLOOKUP(AN459,buff!$K:$L,2,FALSE),"")),"")</f>
        <v/>
      </c>
      <c r="AT459" s="6" t="str">
        <f>_xlfn.IFNA(IF(IF($AK459=AT$5,VLOOKUP(AO459,buff!$K:$L,2,FALSE),"")=0,"",IF($AK459=AT$5,VLOOKUP(AO459,buff!$K:$L,2,FALSE),"")),"")</f>
        <v/>
      </c>
      <c r="AU459" s="6" t="str">
        <f>_xlfn.IFNA(IF(IF($AK459=AU$5,VLOOKUP(AP459,buff!$K:$L,2,FALSE),"")=0,"",IF($AK459=AU$5,VLOOKUP(AP459,buff!$K:$L,2,FALSE),"")),"")</f>
        <v/>
      </c>
      <c r="AV459" s="6" t="str">
        <f>_xlfn.IFNA(IF(IF($AK459=AV$5,VLOOKUP(AL459,buff!$K:$L,2,FALSE),"")=0,"",IF($AK459=AV$5,VLOOKUP(AL459,buff!$K:$L,2,FALSE),"")),"")</f>
        <v/>
      </c>
      <c r="AW459" s="6" t="str">
        <f>_xlfn.IFNA(IF(IF($AK459=AW$5,VLOOKUP(AM459,buff!$K:$L,2,FALSE),"")=0,"",IF($AK459=AW$5,VLOOKUP(AM459,buff!$K:$L,2,FALSE),"")),"")</f>
        <v/>
      </c>
      <c r="AX459" s="6" t="str">
        <f>_xlfn.IFNA(IF(IF($AK459=AX$5,VLOOKUP(AN459,buff!$K:$L,2,FALSE),"")=0,"",IF($AK459=AX$5,VLOOKUP(AN459,buff!$K:$L,2,FALSE),"")),"")</f>
        <v/>
      </c>
      <c r="AY459" s="6" t="str">
        <f>_xlfn.IFNA(IF(IF($AK459=AY$5,VLOOKUP(AO459,buff!$K:$L,2,FALSE),"")=0,"",IF($AK459=AY$5,VLOOKUP(AO459,buff!$K:$L,2,FALSE),"")),"")</f>
        <v/>
      </c>
      <c r="AZ459" s="6" t="str">
        <f>_xlfn.IFNA(IF(IF($AK459=AZ$5,VLOOKUP(AP459,buff!$K:$L,2,FALSE),"")=0,"",IF($AK459=AZ$5,VLOOKUP(AP459,buff!$K:$L,2,FALSE),"")),"")</f>
        <v/>
      </c>
      <c r="BA459" s="6">
        <f>VLOOKUP(AL459,buff!$K:$P,6,FALSE)</f>
        <v>-25</v>
      </c>
      <c r="BB459" s="6" t="e">
        <f>VLOOKUP(AM459,buff!$K:$P,6,FALSE)</f>
        <v>#N/A</v>
      </c>
      <c r="BC459" s="6" t="e">
        <f>VLOOKUP(AN459,buff!$K:$P,6,FALSE)</f>
        <v>#N/A</v>
      </c>
      <c r="BD459">
        <f t="shared" si="122"/>
        <v>2</v>
      </c>
      <c r="BE459">
        <f t="shared" si="123"/>
        <v>1</v>
      </c>
      <c r="BF459" s="22">
        <f t="shared" si="124"/>
        <v>100802</v>
      </c>
    </row>
    <row r="460" spans="1:58" x14ac:dyDescent="0.15">
      <c r="A460" t="str">
        <f t="shared" si="114"/>
        <v>吉拉主动技能2等级14</v>
      </c>
      <c r="B460" s="8">
        <f t="shared" si="119"/>
        <v>10080214</v>
      </c>
      <c r="C460" s="8" t="str">
        <f>VLOOKUP(G460,角色!A:B,2,FALSE)</f>
        <v>吉拉</v>
      </c>
      <c r="D460" s="8" t="str">
        <f t="shared" si="120"/>
        <v>主动技能2</v>
      </c>
      <c r="E460" s="8">
        <f t="shared" si="125"/>
        <v>14</v>
      </c>
      <c r="F460" s="8">
        <f t="shared" si="126"/>
        <v>2</v>
      </c>
      <c r="G460" s="8">
        <f t="shared" si="127"/>
        <v>8</v>
      </c>
      <c r="H460" s="4" t="s">
        <v>421</v>
      </c>
      <c r="I460" s="20" t="str">
        <f t="shared" si="117"/>
        <v>对敌方单体攻击，造成150%攻击力（+48008）点伤害。并附带减速。</v>
      </c>
      <c r="J460" s="4" t="s">
        <v>277</v>
      </c>
      <c r="K460" s="1" t="s">
        <v>102</v>
      </c>
      <c r="L460" s="4" t="s">
        <v>106</v>
      </c>
      <c r="M460" s="4"/>
      <c r="N460" s="4">
        <v>100</v>
      </c>
      <c r="O460" s="20">
        <f>VLOOKUP(L460,对应表!BK:BL,2,FALSE)</f>
        <v>0</v>
      </c>
      <c r="P460" s="25" t="str">
        <f>_xlfn.IFNA(VLOOKUP(G460,角色!V:AE,主动技能!F460+1,FALSE),"")</f>
        <v>||eff_bingtuci|</v>
      </c>
      <c r="Q460" s="25">
        <f>(VLOOKUP(G460,角色!V:AE,主动技能!F460+4,FALSE))</f>
        <v>1</v>
      </c>
      <c r="R460" s="25">
        <v>0</v>
      </c>
      <c r="S460" s="25">
        <v>0</v>
      </c>
      <c r="T460" s="6" t="str">
        <f t="shared" si="115"/>
        <v>100003:100:2:0</v>
      </c>
      <c r="U460" s="6" t="str">
        <f t="shared" si="116"/>
        <v/>
      </c>
      <c r="V460" s="19" t="str">
        <f>VLOOKUP(G460,角色!AW:BC,主动技能!F460+1,FALSE)</f>
        <v>skill_09</v>
      </c>
      <c r="Y460">
        <f t="shared" si="118"/>
        <v>0</v>
      </c>
      <c r="Z460" s="19">
        <f>IF(VLOOKUP(C460,角色!CC:CI,主动技能!F460*2,FALSE)=0,"",VLOOKUP(C460,角色!CC:CI,主动技能!F460*2,FALSE))</f>
        <v>150</v>
      </c>
      <c r="AA460" s="19">
        <f>IF(VLOOKUP(C460,角色!CC:CI,主动技能!F460*2+1,FALSE)=0,0,VLOOKUP(C460,角色!CC:CI,主动技能!F460*2+1,FALSE))</f>
        <v>50</v>
      </c>
      <c r="AB460" s="19">
        <f>IF(INT(VLOOKUP(E460,角色属性概况!I:M,3,FALSE)*AA460/100)=0,"",(INT(VLOOKUP(E460,角色属性概况!I:M,3,FALSE)*AA460/100)))</f>
        <v>48008</v>
      </c>
      <c r="AE460" s="25">
        <f>(VLOOKUP(G460,角色!V:AE,主动技能!F460+7,FALSE))</f>
        <v>1</v>
      </c>
      <c r="AF460" s="19">
        <f>VLOOKUP(F460,对应表!AY:BA,3,FALSE)</f>
        <v>1</v>
      </c>
      <c r="AG460" s="19">
        <f>VLOOKUP(F460,对应表!AY:BA,2,FALSE)</f>
        <v>1</v>
      </c>
      <c r="AH460" s="25" t="str">
        <f>VLOOKUP(F460,特效对应!F:G,2,FALSE)</f>
        <v>attackex</v>
      </c>
      <c r="AJ460">
        <f t="shared" si="121"/>
        <v>14</v>
      </c>
      <c r="AK460" t="s">
        <v>943</v>
      </c>
      <c r="AL460" s="4" t="s">
        <v>582</v>
      </c>
      <c r="AQ460" s="6" t="str">
        <f>_xlfn.IFNA(IF(IF($AK460=AQ$5,VLOOKUP(AL460,buff!$K:$L,2,FALSE),"")=0,"",IF($AK460=AQ$5,VLOOKUP(AL460,buff!$K:$L,2,FALSE),"")),"")</f>
        <v>100003:100:2:0</v>
      </c>
      <c r="AR460" s="6" t="str">
        <f>_xlfn.IFNA(IF(IF($AK460=AR$5,VLOOKUP(AM460,buff!$K:$L,2,FALSE),"")=0,"",IF($AK460=AR$5,VLOOKUP(AM460,buff!$K:$L,2,FALSE),"")),"")</f>
        <v/>
      </c>
      <c r="AS460" s="6" t="str">
        <f>_xlfn.IFNA(IF(IF($AK460=AS$5,VLOOKUP(AN460,buff!$K:$L,2,FALSE),"")=0,"",IF($AK460=AS$5,VLOOKUP(AN460,buff!$K:$L,2,FALSE),"")),"")</f>
        <v/>
      </c>
      <c r="AT460" s="6" t="str">
        <f>_xlfn.IFNA(IF(IF($AK460=AT$5,VLOOKUP(AO460,buff!$K:$L,2,FALSE),"")=0,"",IF($AK460=AT$5,VLOOKUP(AO460,buff!$K:$L,2,FALSE),"")),"")</f>
        <v/>
      </c>
      <c r="AU460" s="6" t="str">
        <f>_xlfn.IFNA(IF(IF($AK460=AU$5,VLOOKUP(AP460,buff!$K:$L,2,FALSE),"")=0,"",IF($AK460=AU$5,VLOOKUP(AP460,buff!$K:$L,2,FALSE),"")),"")</f>
        <v/>
      </c>
      <c r="AV460" s="6" t="str">
        <f>_xlfn.IFNA(IF(IF($AK460=AV$5,VLOOKUP(AL460,buff!$K:$L,2,FALSE),"")=0,"",IF($AK460=AV$5,VLOOKUP(AL460,buff!$K:$L,2,FALSE),"")),"")</f>
        <v/>
      </c>
      <c r="AW460" s="6" t="str">
        <f>_xlfn.IFNA(IF(IF($AK460=AW$5,VLOOKUP(AM460,buff!$K:$L,2,FALSE),"")=0,"",IF($AK460=AW$5,VLOOKUP(AM460,buff!$K:$L,2,FALSE),"")),"")</f>
        <v/>
      </c>
      <c r="AX460" s="6" t="str">
        <f>_xlfn.IFNA(IF(IF($AK460=AX$5,VLOOKUP(AN460,buff!$K:$L,2,FALSE),"")=0,"",IF($AK460=AX$5,VLOOKUP(AN460,buff!$K:$L,2,FALSE),"")),"")</f>
        <v/>
      </c>
      <c r="AY460" s="6" t="str">
        <f>_xlfn.IFNA(IF(IF($AK460=AY$5,VLOOKUP(AO460,buff!$K:$L,2,FALSE),"")=0,"",IF($AK460=AY$5,VLOOKUP(AO460,buff!$K:$L,2,FALSE),"")),"")</f>
        <v/>
      </c>
      <c r="AZ460" s="6" t="str">
        <f>_xlfn.IFNA(IF(IF($AK460=AZ$5,VLOOKUP(AP460,buff!$K:$L,2,FALSE),"")=0,"",IF($AK460=AZ$5,VLOOKUP(AP460,buff!$K:$L,2,FALSE),"")),"")</f>
        <v/>
      </c>
      <c r="BA460" s="6">
        <f>VLOOKUP(AL460,buff!$K:$P,6,FALSE)</f>
        <v>-25</v>
      </c>
      <c r="BB460" s="6" t="e">
        <f>VLOOKUP(AM460,buff!$K:$P,6,FALSE)</f>
        <v>#N/A</v>
      </c>
      <c r="BC460" s="6" t="e">
        <f>VLOOKUP(AN460,buff!$K:$P,6,FALSE)</f>
        <v>#N/A</v>
      </c>
      <c r="BD460">
        <f t="shared" si="122"/>
        <v>2</v>
      </c>
      <c r="BE460">
        <f t="shared" si="123"/>
        <v>1</v>
      </c>
      <c r="BF460" s="22">
        <f t="shared" si="124"/>
        <v>100802</v>
      </c>
    </row>
    <row r="461" spans="1:58" x14ac:dyDescent="0.15">
      <c r="A461" t="str">
        <f t="shared" si="114"/>
        <v>吉拉主动技能2等级15</v>
      </c>
      <c r="B461" s="8">
        <f t="shared" si="119"/>
        <v>10080215</v>
      </c>
      <c r="C461" s="8" t="str">
        <f>VLOOKUP(G461,角色!A:B,2,FALSE)</f>
        <v>吉拉</v>
      </c>
      <c r="D461" s="8" t="str">
        <f t="shared" si="120"/>
        <v>主动技能2</v>
      </c>
      <c r="E461" s="8">
        <f t="shared" si="125"/>
        <v>15</v>
      </c>
      <c r="F461" s="8">
        <f t="shared" si="126"/>
        <v>2</v>
      </c>
      <c r="G461" s="8">
        <f t="shared" si="127"/>
        <v>8</v>
      </c>
      <c r="H461" s="4" t="s">
        <v>421</v>
      </c>
      <c r="I461" s="20" t="str">
        <f t="shared" si="117"/>
        <v>对敌方单体攻击，造成150%攻击力（+68066）点伤害。并附带减速。</v>
      </c>
      <c r="J461" s="4" t="s">
        <v>277</v>
      </c>
      <c r="K461" s="1" t="s">
        <v>102</v>
      </c>
      <c r="L461" s="4" t="s">
        <v>106</v>
      </c>
      <c r="M461" s="4"/>
      <c r="N461" s="4">
        <v>100</v>
      </c>
      <c r="O461" s="20">
        <f>VLOOKUP(L461,对应表!BK:BL,2,FALSE)</f>
        <v>0</v>
      </c>
      <c r="P461" s="25" t="str">
        <f>_xlfn.IFNA(VLOOKUP(G461,角色!V:AE,主动技能!F461+1,FALSE),"")</f>
        <v>||eff_bingtuci|</v>
      </c>
      <c r="Q461" s="25">
        <f>(VLOOKUP(G461,角色!V:AE,主动技能!F461+4,FALSE))</f>
        <v>1</v>
      </c>
      <c r="R461" s="25">
        <v>0</v>
      </c>
      <c r="S461" s="25">
        <v>0</v>
      </c>
      <c r="T461" s="6" t="str">
        <f t="shared" si="115"/>
        <v>100003:100:2:0</v>
      </c>
      <c r="U461" s="6" t="str">
        <f t="shared" si="116"/>
        <v/>
      </c>
      <c r="V461" s="19" t="str">
        <f>VLOOKUP(G461,角色!AW:BC,主动技能!F461+1,FALSE)</f>
        <v>skill_09</v>
      </c>
      <c r="Y461">
        <f t="shared" si="118"/>
        <v>0</v>
      </c>
      <c r="Z461" s="19">
        <f>IF(VLOOKUP(C461,角色!CC:CI,主动技能!F461*2,FALSE)=0,"",VLOOKUP(C461,角色!CC:CI,主动技能!F461*2,FALSE))</f>
        <v>150</v>
      </c>
      <c r="AA461" s="19">
        <f>IF(VLOOKUP(C461,角色!CC:CI,主动技能!F461*2+1,FALSE)=0,0,VLOOKUP(C461,角色!CC:CI,主动技能!F461*2+1,FALSE))</f>
        <v>50</v>
      </c>
      <c r="AB461" s="19">
        <f>IF(INT(VLOOKUP(E461,角色属性概况!I:M,3,FALSE)*AA461/100)=0,"",(INT(VLOOKUP(E461,角色属性概况!I:M,3,FALSE)*AA461/100)))</f>
        <v>68066</v>
      </c>
      <c r="AE461" s="25">
        <f>(VLOOKUP(G461,角色!V:AE,主动技能!F461+7,FALSE))</f>
        <v>1</v>
      </c>
      <c r="AF461" s="19">
        <f>VLOOKUP(F461,对应表!AY:BA,3,FALSE)</f>
        <v>1</v>
      </c>
      <c r="AG461" s="19">
        <f>VLOOKUP(F461,对应表!AY:BA,2,FALSE)</f>
        <v>1</v>
      </c>
      <c r="AH461" s="25" t="str">
        <f>VLOOKUP(F461,特效对应!F:G,2,FALSE)</f>
        <v>attackex</v>
      </c>
      <c r="AJ461">
        <f t="shared" si="121"/>
        <v>15</v>
      </c>
      <c r="AK461" t="s">
        <v>943</v>
      </c>
      <c r="AL461" s="4" t="s">
        <v>582</v>
      </c>
      <c r="AQ461" s="6" t="str">
        <f>_xlfn.IFNA(IF(IF($AK461=AQ$5,VLOOKUP(AL461,buff!$K:$L,2,FALSE),"")=0,"",IF($AK461=AQ$5,VLOOKUP(AL461,buff!$K:$L,2,FALSE),"")),"")</f>
        <v>100003:100:2:0</v>
      </c>
      <c r="AR461" s="6" t="str">
        <f>_xlfn.IFNA(IF(IF($AK461=AR$5,VLOOKUP(AM461,buff!$K:$L,2,FALSE),"")=0,"",IF($AK461=AR$5,VLOOKUP(AM461,buff!$K:$L,2,FALSE),"")),"")</f>
        <v/>
      </c>
      <c r="AS461" s="6" t="str">
        <f>_xlfn.IFNA(IF(IF($AK461=AS$5,VLOOKUP(AN461,buff!$K:$L,2,FALSE),"")=0,"",IF($AK461=AS$5,VLOOKUP(AN461,buff!$K:$L,2,FALSE),"")),"")</f>
        <v/>
      </c>
      <c r="AT461" s="6" t="str">
        <f>_xlfn.IFNA(IF(IF($AK461=AT$5,VLOOKUP(AO461,buff!$K:$L,2,FALSE),"")=0,"",IF($AK461=AT$5,VLOOKUP(AO461,buff!$K:$L,2,FALSE),"")),"")</f>
        <v/>
      </c>
      <c r="AU461" s="6" t="str">
        <f>_xlfn.IFNA(IF(IF($AK461=AU$5,VLOOKUP(AP461,buff!$K:$L,2,FALSE),"")=0,"",IF($AK461=AU$5,VLOOKUP(AP461,buff!$K:$L,2,FALSE),"")),"")</f>
        <v/>
      </c>
      <c r="AV461" s="6" t="str">
        <f>_xlfn.IFNA(IF(IF($AK461=AV$5,VLOOKUP(AL461,buff!$K:$L,2,FALSE),"")=0,"",IF($AK461=AV$5,VLOOKUP(AL461,buff!$K:$L,2,FALSE),"")),"")</f>
        <v/>
      </c>
      <c r="AW461" s="6" t="str">
        <f>_xlfn.IFNA(IF(IF($AK461=AW$5,VLOOKUP(AM461,buff!$K:$L,2,FALSE),"")=0,"",IF($AK461=AW$5,VLOOKUP(AM461,buff!$K:$L,2,FALSE),"")),"")</f>
        <v/>
      </c>
      <c r="AX461" s="6" t="str">
        <f>_xlfn.IFNA(IF(IF($AK461=AX$5,VLOOKUP(AN461,buff!$K:$L,2,FALSE),"")=0,"",IF($AK461=AX$5,VLOOKUP(AN461,buff!$K:$L,2,FALSE),"")),"")</f>
        <v/>
      </c>
      <c r="AY461" s="6" t="str">
        <f>_xlfn.IFNA(IF(IF($AK461=AY$5,VLOOKUP(AO461,buff!$K:$L,2,FALSE),"")=0,"",IF($AK461=AY$5,VLOOKUP(AO461,buff!$K:$L,2,FALSE),"")),"")</f>
        <v/>
      </c>
      <c r="AZ461" s="6" t="str">
        <f>_xlfn.IFNA(IF(IF($AK461=AZ$5,VLOOKUP(AP461,buff!$K:$L,2,FALSE),"")=0,"",IF($AK461=AZ$5,VLOOKUP(AP461,buff!$K:$L,2,FALSE),"")),"")</f>
        <v/>
      </c>
      <c r="BA461" s="6">
        <f>VLOOKUP(AL461,buff!$K:$P,6,FALSE)</f>
        <v>-25</v>
      </c>
      <c r="BB461" s="6" t="e">
        <f>VLOOKUP(AM461,buff!$K:$P,6,FALSE)</f>
        <v>#N/A</v>
      </c>
      <c r="BC461" s="6" t="e">
        <f>VLOOKUP(AN461,buff!$K:$P,6,FALSE)</f>
        <v>#N/A</v>
      </c>
      <c r="BD461">
        <f t="shared" si="122"/>
        <v>2</v>
      </c>
      <c r="BE461">
        <f t="shared" si="123"/>
        <v>1</v>
      </c>
      <c r="BF461" s="22">
        <f t="shared" si="124"/>
        <v>100802</v>
      </c>
    </row>
    <row r="462" spans="1:58" x14ac:dyDescent="0.15">
      <c r="A462" t="str">
        <f t="shared" si="114"/>
        <v>吉拉主动技能2等级16</v>
      </c>
      <c r="B462" s="8">
        <f t="shared" si="119"/>
        <v>10080216</v>
      </c>
      <c r="C462" s="8" t="str">
        <f>VLOOKUP(G462,角色!A:B,2,FALSE)</f>
        <v>吉拉</v>
      </c>
      <c r="D462" s="8" t="str">
        <f t="shared" si="120"/>
        <v>主动技能2</v>
      </c>
      <c r="E462" s="8">
        <f t="shared" si="125"/>
        <v>16</v>
      </c>
      <c r="F462" s="8">
        <f t="shared" si="126"/>
        <v>2</v>
      </c>
      <c r="G462" s="8">
        <f t="shared" si="127"/>
        <v>8</v>
      </c>
      <c r="H462" s="4" t="s">
        <v>421</v>
      </c>
      <c r="I462" s="20" t="str">
        <f t="shared" si="117"/>
        <v>对敌方单体攻击，造成150%攻击力（+96464）点伤害。并附带减速。</v>
      </c>
      <c r="J462" s="4" t="s">
        <v>277</v>
      </c>
      <c r="K462" s="1" t="s">
        <v>102</v>
      </c>
      <c r="L462" s="4" t="s">
        <v>106</v>
      </c>
      <c r="M462" s="4"/>
      <c r="N462" s="4">
        <v>100</v>
      </c>
      <c r="O462" s="20">
        <f>VLOOKUP(L462,对应表!BK:BL,2,FALSE)</f>
        <v>0</v>
      </c>
      <c r="P462" s="25" t="str">
        <f>_xlfn.IFNA(VLOOKUP(G462,角色!V:AE,主动技能!F462+1,FALSE),"")</f>
        <v>||eff_bingtuci|</v>
      </c>
      <c r="Q462" s="25">
        <f>(VLOOKUP(G462,角色!V:AE,主动技能!F462+4,FALSE))</f>
        <v>1</v>
      </c>
      <c r="R462" s="25">
        <v>0</v>
      </c>
      <c r="S462" s="25">
        <v>0</v>
      </c>
      <c r="T462" s="6" t="str">
        <f t="shared" si="115"/>
        <v>100003:100:2:0</v>
      </c>
      <c r="U462" s="6" t="str">
        <f t="shared" si="116"/>
        <v/>
      </c>
      <c r="V462" s="19" t="str">
        <f>VLOOKUP(G462,角色!AW:BC,主动技能!F462+1,FALSE)</f>
        <v>skill_09</v>
      </c>
      <c r="Y462">
        <f t="shared" si="118"/>
        <v>0</v>
      </c>
      <c r="Z462" s="19">
        <f>IF(VLOOKUP(C462,角色!CC:CI,主动技能!F462*2,FALSE)=0,"",VLOOKUP(C462,角色!CC:CI,主动技能!F462*2,FALSE))</f>
        <v>150</v>
      </c>
      <c r="AA462" s="19">
        <f>IF(VLOOKUP(C462,角色!CC:CI,主动技能!F462*2+1,FALSE)=0,0,VLOOKUP(C462,角色!CC:CI,主动技能!F462*2+1,FALSE))</f>
        <v>50</v>
      </c>
      <c r="AB462" s="19">
        <f>IF(INT(VLOOKUP(E462,角色属性概况!I:M,3,FALSE)*AA462/100)=0,"",(INT(VLOOKUP(E462,角色属性概况!I:M,3,FALSE)*AA462/100)))</f>
        <v>96464</v>
      </c>
      <c r="AE462" s="25">
        <f>(VLOOKUP(G462,角色!V:AE,主动技能!F462+7,FALSE))</f>
        <v>1</v>
      </c>
      <c r="AF462" s="19">
        <f>VLOOKUP(F462,对应表!AY:BA,3,FALSE)</f>
        <v>1</v>
      </c>
      <c r="AG462" s="19">
        <f>VLOOKUP(F462,对应表!AY:BA,2,FALSE)</f>
        <v>1</v>
      </c>
      <c r="AH462" s="25" t="str">
        <f>VLOOKUP(F462,特效对应!F:G,2,FALSE)</f>
        <v>attackex</v>
      </c>
      <c r="AJ462">
        <f t="shared" si="121"/>
        <v>16</v>
      </c>
      <c r="AK462" t="s">
        <v>943</v>
      </c>
      <c r="AL462" s="4" t="s">
        <v>582</v>
      </c>
      <c r="AQ462" s="6" t="str">
        <f>_xlfn.IFNA(IF(IF($AK462=AQ$5,VLOOKUP(AL462,buff!$K:$L,2,FALSE),"")=0,"",IF($AK462=AQ$5,VLOOKUP(AL462,buff!$K:$L,2,FALSE),"")),"")</f>
        <v>100003:100:2:0</v>
      </c>
      <c r="AR462" s="6" t="str">
        <f>_xlfn.IFNA(IF(IF($AK462=AR$5,VLOOKUP(AM462,buff!$K:$L,2,FALSE),"")=0,"",IF($AK462=AR$5,VLOOKUP(AM462,buff!$K:$L,2,FALSE),"")),"")</f>
        <v/>
      </c>
      <c r="AS462" s="6" t="str">
        <f>_xlfn.IFNA(IF(IF($AK462=AS$5,VLOOKUP(AN462,buff!$K:$L,2,FALSE),"")=0,"",IF($AK462=AS$5,VLOOKUP(AN462,buff!$K:$L,2,FALSE),"")),"")</f>
        <v/>
      </c>
      <c r="AT462" s="6" t="str">
        <f>_xlfn.IFNA(IF(IF($AK462=AT$5,VLOOKUP(AO462,buff!$K:$L,2,FALSE),"")=0,"",IF($AK462=AT$5,VLOOKUP(AO462,buff!$K:$L,2,FALSE),"")),"")</f>
        <v/>
      </c>
      <c r="AU462" s="6" t="str">
        <f>_xlfn.IFNA(IF(IF($AK462=AU$5,VLOOKUP(AP462,buff!$K:$L,2,FALSE),"")=0,"",IF($AK462=AU$5,VLOOKUP(AP462,buff!$K:$L,2,FALSE),"")),"")</f>
        <v/>
      </c>
      <c r="AV462" s="6" t="str">
        <f>_xlfn.IFNA(IF(IF($AK462=AV$5,VLOOKUP(AL462,buff!$K:$L,2,FALSE),"")=0,"",IF($AK462=AV$5,VLOOKUP(AL462,buff!$K:$L,2,FALSE),"")),"")</f>
        <v/>
      </c>
      <c r="AW462" s="6" t="str">
        <f>_xlfn.IFNA(IF(IF($AK462=AW$5,VLOOKUP(AM462,buff!$K:$L,2,FALSE),"")=0,"",IF($AK462=AW$5,VLOOKUP(AM462,buff!$K:$L,2,FALSE),"")),"")</f>
        <v/>
      </c>
      <c r="AX462" s="6" t="str">
        <f>_xlfn.IFNA(IF(IF($AK462=AX$5,VLOOKUP(AN462,buff!$K:$L,2,FALSE),"")=0,"",IF($AK462=AX$5,VLOOKUP(AN462,buff!$K:$L,2,FALSE),"")),"")</f>
        <v/>
      </c>
      <c r="AY462" s="6" t="str">
        <f>_xlfn.IFNA(IF(IF($AK462=AY$5,VLOOKUP(AO462,buff!$K:$L,2,FALSE),"")=0,"",IF($AK462=AY$5,VLOOKUP(AO462,buff!$K:$L,2,FALSE),"")),"")</f>
        <v/>
      </c>
      <c r="AZ462" s="6" t="str">
        <f>_xlfn.IFNA(IF(IF($AK462=AZ$5,VLOOKUP(AP462,buff!$K:$L,2,FALSE),"")=0,"",IF($AK462=AZ$5,VLOOKUP(AP462,buff!$K:$L,2,FALSE),"")),"")</f>
        <v/>
      </c>
      <c r="BA462" s="6">
        <f>VLOOKUP(AL462,buff!$K:$P,6,FALSE)</f>
        <v>-25</v>
      </c>
      <c r="BB462" s="6" t="e">
        <f>VLOOKUP(AM462,buff!$K:$P,6,FALSE)</f>
        <v>#N/A</v>
      </c>
      <c r="BC462" s="6" t="e">
        <f>VLOOKUP(AN462,buff!$K:$P,6,FALSE)</f>
        <v>#N/A</v>
      </c>
      <c r="BD462">
        <f t="shared" si="122"/>
        <v>2</v>
      </c>
      <c r="BE462">
        <f t="shared" si="123"/>
        <v>1</v>
      </c>
      <c r="BF462" s="22">
        <f t="shared" si="124"/>
        <v>100802</v>
      </c>
    </row>
    <row r="463" spans="1:58" x14ac:dyDescent="0.15">
      <c r="A463" t="str">
        <f t="shared" si="114"/>
        <v>吉拉主动技能2等级17</v>
      </c>
      <c r="B463" s="8">
        <f t="shared" si="119"/>
        <v>10080217</v>
      </c>
      <c r="C463" s="8" t="str">
        <f>VLOOKUP(G463,角色!A:B,2,FALSE)</f>
        <v>吉拉</v>
      </c>
      <c r="D463" s="8" t="str">
        <f t="shared" si="120"/>
        <v>主动技能2</v>
      </c>
      <c r="E463" s="8">
        <f t="shared" si="125"/>
        <v>17</v>
      </c>
      <c r="F463" s="8">
        <f t="shared" si="126"/>
        <v>2</v>
      </c>
      <c r="G463" s="8">
        <f t="shared" si="127"/>
        <v>8</v>
      </c>
      <c r="H463" s="4" t="s">
        <v>421</v>
      </c>
      <c r="I463" s="20" t="str">
        <f t="shared" si="117"/>
        <v>对敌方单体攻击，造成150%攻击力（+136667）点伤害。并附带减速。</v>
      </c>
      <c r="J463" s="4" t="s">
        <v>277</v>
      </c>
      <c r="K463" s="1" t="s">
        <v>102</v>
      </c>
      <c r="L463" s="4" t="s">
        <v>106</v>
      </c>
      <c r="M463" s="4"/>
      <c r="N463" s="4">
        <v>100</v>
      </c>
      <c r="O463" s="20">
        <f>VLOOKUP(L463,对应表!BK:BL,2,FALSE)</f>
        <v>0</v>
      </c>
      <c r="P463" s="25" t="str">
        <f>_xlfn.IFNA(VLOOKUP(G463,角色!V:AE,主动技能!F463+1,FALSE),"")</f>
        <v>||eff_bingtuci|</v>
      </c>
      <c r="Q463" s="25">
        <f>(VLOOKUP(G463,角色!V:AE,主动技能!F463+4,FALSE))</f>
        <v>1</v>
      </c>
      <c r="R463" s="25">
        <v>0</v>
      </c>
      <c r="S463" s="25">
        <v>0</v>
      </c>
      <c r="T463" s="6" t="str">
        <f t="shared" si="115"/>
        <v>100003:100:2:0</v>
      </c>
      <c r="U463" s="6" t="str">
        <f t="shared" si="116"/>
        <v/>
      </c>
      <c r="V463" s="19" t="str">
        <f>VLOOKUP(G463,角色!AW:BC,主动技能!F463+1,FALSE)</f>
        <v>skill_09</v>
      </c>
      <c r="Y463">
        <f t="shared" si="118"/>
        <v>0</v>
      </c>
      <c r="Z463" s="19">
        <f>IF(VLOOKUP(C463,角色!CC:CI,主动技能!F463*2,FALSE)=0,"",VLOOKUP(C463,角色!CC:CI,主动技能!F463*2,FALSE))</f>
        <v>150</v>
      </c>
      <c r="AA463" s="19">
        <f>IF(VLOOKUP(C463,角色!CC:CI,主动技能!F463*2+1,FALSE)=0,0,VLOOKUP(C463,角色!CC:CI,主动技能!F463*2+1,FALSE))</f>
        <v>50</v>
      </c>
      <c r="AB463" s="19">
        <f>IF(INT(VLOOKUP(E463,角色属性概况!I:M,3,FALSE)*AA463/100)=0,"",(INT(VLOOKUP(E463,角色属性概况!I:M,3,FALSE)*AA463/100)))</f>
        <v>136667</v>
      </c>
      <c r="AE463" s="25">
        <f>(VLOOKUP(G463,角色!V:AE,主动技能!F463+7,FALSE))</f>
        <v>1</v>
      </c>
      <c r="AF463" s="19">
        <f>VLOOKUP(F463,对应表!AY:BA,3,FALSE)</f>
        <v>1</v>
      </c>
      <c r="AG463" s="19">
        <f>VLOOKUP(F463,对应表!AY:BA,2,FALSE)</f>
        <v>1</v>
      </c>
      <c r="AH463" s="25" t="str">
        <f>VLOOKUP(F463,特效对应!F:G,2,FALSE)</f>
        <v>attackex</v>
      </c>
      <c r="AJ463">
        <f t="shared" si="121"/>
        <v>17</v>
      </c>
      <c r="AK463" t="s">
        <v>943</v>
      </c>
      <c r="AL463" s="4" t="s">
        <v>582</v>
      </c>
      <c r="AQ463" s="6" t="str">
        <f>_xlfn.IFNA(IF(IF($AK463=AQ$5,VLOOKUP(AL463,buff!$K:$L,2,FALSE),"")=0,"",IF($AK463=AQ$5,VLOOKUP(AL463,buff!$K:$L,2,FALSE),"")),"")</f>
        <v>100003:100:2:0</v>
      </c>
      <c r="AR463" s="6" t="str">
        <f>_xlfn.IFNA(IF(IF($AK463=AR$5,VLOOKUP(AM463,buff!$K:$L,2,FALSE),"")=0,"",IF($AK463=AR$5,VLOOKUP(AM463,buff!$K:$L,2,FALSE),"")),"")</f>
        <v/>
      </c>
      <c r="AS463" s="6" t="str">
        <f>_xlfn.IFNA(IF(IF($AK463=AS$5,VLOOKUP(AN463,buff!$K:$L,2,FALSE),"")=0,"",IF($AK463=AS$5,VLOOKUP(AN463,buff!$K:$L,2,FALSE),"")),"")</f>
        <v/>
      </c>
      <c r="AT463" s="6" t="str">
        <f>_xlfn.IFNA(IF(IF($AK463=AT$5,VLOOKUP(AO463,buff!$K:$L,2,FALSE),"")=0,"",IF($AK463=AT$5,VLOOKUP(AO463,buff!$K:$L,2,FALSE),"")),"")</f>
        <v/>
      </c>
      <c r="AU463" s="6" t="str">
        <f>_xlfn.IFNA(IF(IF($AK463=AU$5,VLOOKUP(AP463,buff!$K:$L,2,FALSE),"")=0,"",IF($AK463=AU$5,VLOOKUP(AP463,buff!$K:$L,2,FALSE),"")),"")</f>
        <v/>
      </c>
      <c r="AV463" s="6" t="str">
        <f>_xlfn.IFNA(IF(IF($AK463=AV$5,VLOOKUP(AL463,buff!$K:$L,2,FALSE),"")=0,"",IF($AK463=AV$5,VLOOKUP(AL463,buff!$K:$L,2,FALSE),"")),"")</f>
        <v/>
      </c>
      <c r="AW463" s="6" t="str">
        <f>_xlfn.IFNA(IF(IF($AK463=AW$5,VLOOKUP(AM463,buff!$K:$L,2,FALSE),"")=0,"",IF($AK463=AW$5,VLOOKUP(AM463,buff!$K:$L,2,FALSE),"")),"")</f>
        <v/>
      </c>
      <c r="AX463" s="6" t="str">
        <f>_xlfn.IFNA(IF(IF($AK463=AX$5,VLOOKUP(AN463,buff!$K:$L,2,FALSE),"")=0,"",IF($AK463=AX$5,VLOOKUP(AN463,buff!$K:$L,2,FALSE),"")),"")</f>
        <v/>
      </c>
      <c r="AY463" s="6" t="str">
        <f>_xlfn.IFNA(IF(IF($AK463=AY$5,VLOOKUP(AO463,buff!$K:$L,2,FALSE),"")=0,"",IF($AK463=AY$5,VLOOKUP(AO463,buff!$K:$L,2,FALSE),"")),"")</f>
        <v/>
      </c>
      <c r="AZ463" s="6" t="str">
        <f>_xlfn.IFNA(IF(IF($AK463=AZ$5,VLOOKUP(AP463,buff!$K:$L,2,FALSE),"")=0,"",IF($AK463=AZ$5,VLOOKUP(AP463,buff!$K:$L,2,FALSE),"")),"")</f>
        <v/>
      </c>
      <c r="BA463" s="6">
        <f>VLOOKUP(AL463,buff!$K:$P,6,FALSE)</f>
        <v>-25</v>
      </c>
      <c r="BB463" s="6" t="e">
        <f>VLOOKUP(AM463,buff!$K:$P,6,FALSE)</f>
        <v>#N/A</v>
      </c>
      <c r="BC463" s="6" t="e">
        <f>VLOOKUP(AN463,buff!$K:$P,6,FALSE)</f>
        <v>#N/A</v>
      </c>
      <c r="BD463">
        <f t="shared" si="122"/>
        <v>2</v>
      </c>
      <c r="BE463">
        <f t="shared" si="123"/>
        <v>1</v>
      </c>
      <c r="BF463" s="22">
        <f t="shared" si="124"/>
        <v>100802</v>
      </c>
    </row>
    <row r="464" spans="1:58" x14ac:dyDescent="0.15">
      <c r="A464" t="str">
        <f t="shared" si="114"/>
        <v>吉拉主动技能2等级18</v>
      </c>
      <c r="B464" s="8">
        <f t="shared" si="119"/>
        <v>10080218</v>
      </c>
      <c r="C464" s="8" t="str">
        <f>VLOOKUP(G464,角色!A:B,2,FALSE)</f>
        <v>吉拉</v>
      </c>
      <c r="D464" s="8" t="str">
        <f t="shared" si="120"/>
        <v>主动技能2</v>
      </c>
      <c r="E464" s="8">
        <f t="shared" si="125"/>
        <v>18</v>
      </c>
      <c r="F464" s="8">
        <f t="shared" si="126"/>
        <v>2</v>
      </c>
      <c r="G464" s="8">
        <f t="shared" si="127"/>
        <v>8</v>
      </c>
      <c r="H464" s="4" t="s">
        <v>421</v>
      </c>
      <c r="I464" s="20" t="str">
        <f t="shared" si="117"/>
        <v>对敌方单体攻击，造成150%攻击力（+193582）点伤害。并附带减速。</v>
      </c>
      <c r="J464" s="4" t="s">
        <v>277</v>
      </c>
      <c r="K464" s="1" t="s">
        <v>102</v>
      </c>
      <c r="L464" s="4" t="s">
        <v>106</v>
      </c>
      <c r="M464" s="4"/>
      <c r="N464" s="4">
        <v>100</v>
      </c>
      <c r="O464" s="20">
        <f>VLOOKUP(L464,对应表!BK:BL,2,FALSE)</f>
        <v>0</v>
      </c>
      <c r="P464" s="25" t="str">
        <f>_xlfn.IFNA(VLOOKUP(G464,角色!V:AE,主动技能!F464+1,FALSE),"")</f>
        <v>||eff_bingtuci|</v>
      </c>
      <c r="Q464" s="25">
        <f>(VLOOKUP(G464,角色!V:AE,主动技能!F464+4,FALSE))</f>
        <v>1</v>
      </c>
      <c r="R464" s="25">
        <v>0</v>
      </c>
      <c r="S464" s="25">
        <v>0</v>
      </c>
      <c r="T464" s="6" t="str">
        <f t="shared" si="115"/>
        <v>100003:100:2:0</v>
      </c>
      <c r="U464" s="6" t="str">
        <f t="shared" si="116"/>
        <v/>
      </c>
      <c r="V464" s="19" t="str">
        <f>VLOOKUP(G464,角色!AW:BC,主动技能!F464+1,FALSE)</f>
        <v>skill_09</v>
      </c>
      <c r="Y464">
        <f t="shared" si="118"/>
        <v>0</v>
      </c>
      <c r="Z464" s="19">
        <f>IF(VLOOKUP(C464,角色!CC:CI,主动技能!F464*2,FALSE)=0,"",VLOOKUP(C464,角色!CC:CI,主动技能!F464*2,FALSE))</f>
        <v>150</v>
      </c>
      <c r="AA464" s="19">
        <f>IF(VLOOKUP(C464,角色!CC:CI,主动技能!F464*2+1,FALSE)=0,0,VLOOKUP(C464,角色!CC:CI,主动技能!F464*2+1,FALSE))</f>
        <v>50</v>
      </c>
      <c r="AB464" s="19">
        <f>IF(INT(VLOOKUP(E464,角色属性概况!I:M,3,FALSE)*AA464/100)=0,"",(INT(VLOOKUP(E464,角色属性概况!I:M,3,FALSE)*AA464/100)))</f>
        <v>193582</v>
      </c>
      <c r="AE464" s="25">
        <f>(VLOOKUP(G464,角色!V:AE,主动技能!F464+7,FALSE))</f>
        <v>1</v>
      </c>
      <c r="AF464" s="19">
        <f>VLOOKUP(F464,对应表!AY:BA,3,FALSE)</f>
        <v>1</v>
      </c>
      <c r="AG464" s="19">
        <f>VLOOKUP(F464,对应表!AY:BA,2,FALSE)</f>
        <v>1</v>
      </c>
      <c r="AH464" s="25" t="str">
        <f>VLOOKUP(F464,特效对应!F:G,2,FALSE)</f>
        <v>attackex</v>
      </c>
      <c r="AJ464">
        <f t="shared" si="121"/>
        <v>18</v>
      </c>
      <c r="AK464" t="s">
        <v>943</v>
      </c>
      <c r="AL464" s="4" t="s">
        <v>582</v>
      </c>
      <c r="AQ464" s="6" t="str">
        <f>_xlfn.IFNA(IF(IF($AK464=AQ$5,VLOOKUP(AL464,buff!$K:$L,2,FALSE),"")=0,"",IF($AK464=AQ$5,VLOOKUP(AL464,buff!$K:$L,2,FALSE),"")),"")</f>
        <v>100003:100:2:0</v>
      </c>
      <c r="AR464" s="6" t="str">
        <f>_xlfn.IFNA(IF(IF($AK464=AR$5,VLOOKUP(AM464,buff!$K:$L,2,FALSE),"")=0,"",IF($AK464=AR$5,VLOOKUP(AM464,buff!$K:$L,2,FALSE),"")),"")</f>
        <v/>
      </c>
      <c r="AS464" s="6" t="str">
        <f>_xlfn.IFNA(IF(IF($AK464=AS$5,VLOOKUP(AN464,buff!$K:$L,2,FALSE),"")=0,"",IF($AK464=AS$5,VLOOKUP(AN464,buff!$K:$L,2,FALSE),"")),"")</f>
        <v/>
      </c>
      <c r="AT464" s="6" t="str">
        <f>_xlfn.IFNA(IF(IF($AK464=AT$5,VLOOKUP(AO464,buff!$K:$L,2,FALSE),"")=0,"",IF($AK464=AT$5,VLOOKUP(AO464,buff!$K:$L,2,FALSE),"")),"")</f>
        <v/>
      </c>
      <c r="AU464" s="6" t="str">
        <f>_xlfn.IFNA(IF(IF($AK464=AU$5,VLOOKUP(AP464,buff!$K:$L,2,FALSE),"")=0,"",IF($AK464=AU$5,VLOOKUP(AP464,buff!$K:$L,2,FALSE),"")),"")</f>
        <v/>
      </c>
      <c r="AV464" s="6" t="str">
        <f>_xlfn.IFNA(IF(IF($AK464=AV$5,VLOOKUP(AL464,buff!$K:$L,2,FALSE),"")=0,"",IF($AK464=AV$5,VLOOKUP(AL464,buff!$K:$L,2,FALSE),"")),"")</f>
        <v/>
      </c>
      <c r="AW464" s="6" t="str">
        <f>_xlfn.IFNA(IF(IF($AK464=AW$5,VLOOKUP(AM464,buff!$K:$L,2,FALSE),"")=0,"",IF($AK464=AW$5,VLOOKUP(AM464,buff!$K:$L,2,FALSE),"")),"")</f>
        <v/>
      </c>
      <c r="AX464" s="6" t="str">
        <f>_xlfn.IFNA(IF(IF($AK464=AX$5,VLOOKUP(AN464,buff!$K:$L,2,FALSE),"")=0,"",IF($AK464=AX$5,VLOOKUP(AN464,buff!$K:$L,2,FALSE),"")),"")</f>
        <v/>
      </c>
      <c r="AY464" s="6" t="str">
        <f>_xlfn.IFNA(IF(IF($AK464=AY$5,VLOOKUP(AO464,buff!$K:$L,2,FALSE),"")=0,"",IF($AK464=AY$5,VLOOKUP(AO464,buff!$K:$L,2,FALSE),"")),"")</f>
        <v/>
      </c>
      <c r="AZ464" s="6" t="str">
        <f>_xlfn.IFNA(IF(IF($AK464=AZ$5,VLOOKUP(AP464,buff!$K:$L,2,FALSE),"")=0,"",IF($AK464=AZ$5,VLOOKUP(AP464,buff!$K:$L,2,FALSE),"")),"")</f>
        <v/>
      </c>
      <c r="BA464" s="6">
        <f>VLOOKUP(AL464,buff!$K:$P,6,FALSE)</f>
        <v>-25</v>
      </c>
      <c r="BB464" s="6" t="e">
        <f>VLOOKUP(AM464,buff!$K:$P,6,FALSE)</f>
        <v>#N/A</v>
      </c>
      <c r="BC464" s="6" t="e">
        <f>VLOOKUP(AN464,buff!$K:$P,6,FALSE)</f>
        <v>#N/A</v>
      </c>
      <c r="BD464">
        <f t="shared" si="122"/>
        <v>2</v>
      </c>
      <c r="BE464">
        <f t="shared" si="123"/>
        <v>1</v>
      </c>
      <c r="BF464" s="22">
        <f t="shared" si="124"/>
        <v>100802</v>
      </c>
    </row>
    <row r="465" spans="1:58" x14ac:dyDescent="0.15">
      <c r="A465" t="str">
        <f t="shared" si="114"/>
        <v>吉拉主动技能2等级19</v>
      </c>
      <c r="B465" s="8">
        <f t="shared" si="119"/>
        <v>10080219</v>
      </c>
      <c r="C465" s="8" t="str">
        <f>VLOOKUP(G465,角色!A:B,2,FALSE)</f>
        <v>吉拉</v>
      </c>
      <c r="D465" s="8" t="str">
        <f t="shared" si="120"/>
        <v>主动技能2</v>
      </c>
      <c r="E465" s="8">
        <f t="shared" si="125"/>
        <v>19</v>
      </c>
      <c r="F465" s="8">
        <f t="shared" si="126"/>
        <v>2</v>
      </c>
      <c r="G465" s="8">
        <f t="shared" si="127"/>
        <v>8</v>
      </c>
      <c r="H465" s="4" t="s">
        <v>421</v>
      </c>
      <c r="I465" s="20" t="str">
        <f t="shared" si="117"/>
        <v>对敌方单体攻击，造成150%攻击力（+274158）点伤害。并附带减速。</v>
      </c>
      <c r="J465" s="4" t="s">
        <v>277</v>
      </c>
      <c r="K465" s="1" t="s">
        <v>102</v>
      </c>
      <c r="L465" s="4" t="s">
        <v>106</v>
      </c>
      <c r="M465" s="4"/>
      <c r="N465" s="4">
        <v>100</v>
      </c>
      <c r="O465" s="20">
        <f>VLOOKUP(L465,对应表!BK:BL,2,FALSE)</f>
        <v>0</v>
      </c>
      <c r="P465" s="25" t="str">
        <f>_xlfn.IFNA(VLOOKUP(G465,角色!V:AE,主动技能!F465+1,FALSE),"")</f>
        <v>||eff_bingtuci|</v>
      </c>
      <c r="Q465" s="25">
        <f>(VLOOKUP(G465,角色!V:AE,主动技能!F465+4,FALSE))</f>
        <v>1</v>
      </c>
      <c r="R465" s="25">
        <v>0</v>
      </c>
      <c r="S465" s="25">
        <v>0</v>
      </c>
      <c r="T465" s="6" t="str">
        <f t="shared" si="115"/>
        <v>100003:100:2:0</v>
      </c>
      <c r="U465" s="6" t="str">
        <f t="shared" si="116"/>
        <v/>
      </c>
      <c r="V465" s="19" t="str">
        <f>VLOOKUP(G465,角色!AW:BC,主动技能!F465+1,FALSE)</f>
        <v>skill_09</v>
      </c>
      <c r="Y465">
        <f t="shared" si="118"/>
        <v>0</v>
      </c>
      <c r="Z465" s="19">
        <f>IF(VLOOKUP(C465,角色!CC:CI,主动技能!F465*2,FALSE)=0,"",VLOOKUP(C465,角色!CC:CI,主动技能!F465*2,FALSE))</f>
        <v>150</v>
      </c>
      <c r="AA465" s="19">
        <f>IF(VLOOKUP(C465,角色!CC:CI,主动技能!F465*2+1,FALSE)=0,0,VLOOKUP(C465,角色!CC:CI,主动技能!F465*2+1,FALSE))</f>
        <v>50</v>
      </c>
      <c r="AB465" s="19">
        <f>IF(INT(VLOOKUP(E465,角色属性概况!I:M,3,FALSE)*AA465/100)=0,"",(INT(VLOOKUP(E465,角色属性概况!I:M,3,FALSE)*AA465/100)))</f>
        <v>274158</v>
      </c>
      <c r="AE465" s="25">
        <f>(VLOOKUP(G465,角色!V:AE,主动技能!F465+7,FALSE))</f>
        <v>1</v>
      </c>
      <c r="AF465" s="19">
        <f>VLOOKUP(F465,对应表!AY:BA,3,FALSE)</f>
        <v>1</v>
      </c>
      <c r="AG465" s="19">
        <f>VLOOKUP(F465,对应表!AY:BA,2,FALSE)</f>
        <v>1</v>
      </c>
      <c r="AH465" s="25" t="str">
        <f>VLOOKUP(F465,特效对应!F:G,2,FALSE)</f>
        <v>attackex</v>
      </c>
      <c r="AJ465">
        <f t="shared" si="121"/>
        <v>19</v>
      </c>
      <c r="AK465" t="s">
        <v>943</v>
      </c>
      <c r="AL465" s="4" t="s">
        <v>582</v>
      </c>
      <c r="AQ465" s="6" t="str">
        <f>_xlfn.IFNA(IF(IF($AK465=AQ$5,VLOOKUP(AL465,buff!$K:$L,2,FALSE),"")=0,"",IF($AK465=AQ$5,VLOOKUP(AL465,buff!$K:$L,2,FALSE),"")),"")</f>
        <v>100003:100:2:0</v>
      </c>
      <c r="AR465" s="6" t="str">
        <f>_xlfn.IFNA(IF(IF($AK465=AR$5,VLOOKUP(AM465,buff!$K:$L,2,FALSE),"")=0,"",IF($AK465=AR$5,VLOOKUP(AM465,buff!$K:$L,2,FALSE),"")),"")</f>
        <v/>
      </c>
      <c r="AS465" s="6" t="str">
        <f>_xlfn.IFNA(IF(IF($AK465=AS$5,VLOOKUP(AN465,buff!$K:$L,2,FALSE),"")=0,"",IF($AK465=AS$5,VLOOKUP(AN465,buff!$K:$L,2,FALSE),"")),"")</f>
        <v/>
      </c>
      <c r="AT465" s="6" t="str">
        <f>_xlfn.IFNA(IF(IF($AK465=AT$5,VLOOKUP(AO465,buff!$K:$L,2,FALSE),"")=0,"",IF($AK465=AT$5,VLOOKUP(AO465,buff!$K:$L,2,FALSE),"")),"")</f>
        <v/>
      </c>
      <c r="AU465" s="6" t="str">
        <f>_xlfn.IFNA(IF(IF($AK465=AU$5,VLOOKUP(AP465,buff!$K:$L,2,FALSE),"")=0,"",IF($AK465=AU$5,VLOOKUP(AP465,buff!$K:$L,2,FALSE),"")),"")</f>
        <v/>
      </c>
      <c r="AV465" s="6" t="str">
        <f>_xlfn.IFNA(IF(IF($AK465=AV$5,VLOOKUP(AL465,buff!$K:$L,2,FALSE),"")=0,"",IF($AK465=AV$5,VLOOKUP(AL465,buff!$K:$L,2,FALSE),"")),"")</f>
        <v/>
      </c>
      <c r="AW465" s="6" t="str">
        <f>_xlfn.IFNA(IF(IF($AK465=AW$5,VLOOKUP(AM465,buff!$K:$L,2,FALSE),"")=0,"",IF($AK465=AW$5,VLOOKUP(AM465,buff!$K:$L,2,FALSE),"")),"")</f>
        <v/>
      </c>
      <c r="AX465" s="6" t="str">
        <f>_xlfn.IFNA(IF(IF($AK465=AX$5,VLOOKUP(AN465,buff!$K:$L,2,FALSE),"")=0,"",IF($AK465=AX$5,VLOOKUP(AN465,buff!$K:$L,2,FALSE),"")),"")</f>
        <v/>
      </c>
      <c r="AY465" s="6" t="str">
        <f>_xlfn.IFNA(IF(IF($AK465=AY$5,VLOOKUP(AO465,buff!$K:$L,2,FALSE),"")=0,"",IF($AK465=AY$5,VLOOKUP(AO465,buff!$K:$L,2,FALSE),"")),"")</f>
        <v/>
      </c>
      <c r="AZ465" s="6" t="str">
        <f>_xlfn.IFNA(IF(IF($AK465=AZ$5,VLOOKUP(AP465,buff!$K:$L,2,FALSE),"")=0,"",IF($AK465=AZ$5,VLOOKUP(AP465,buff!$K:$L,2,FALSE),"")),"")</f>
        <v/>
      </c>
      <c r="BA465" s="6">
        <f>VLOOKUP(AL465,buff!$K:$P,6,FALSE)</f>
        <v>-25</v>
      </c>
      <c r="BB465" s="6" t="e">
        <f>VLOOKUP(AM465,buff!$K:$P,6,FALSE)</f>
        <v>#N/A</v>
      </c>
      <c r="BC465" s="6" t="e">
        <f>VLOOKUP(AN465,buff!$K:$P,6,FALSE)</f>
        <v>#N/A</v>
      </c>
      <c r="BD465">
        <f t="shared" si="122"/>
        <v>2</v>
      </c>
      <c r="BE465">
        <f t="shared" si="123"/>
        <v>1</v>
      </c>
      <c r="BF465" s="22">
        <f t="shared" si="124"/>
        <v>100802</v>
      </c>
    </row>
    <row r="466" spans="1:58" x14ac:dyDescent="0.15">
      <c r="A466" t="str">
        <f t="shared" si="114"/>
        <v>吉拉主动技能2等级20</v>
      </c>
      <c r="B466" s="8">
        <f t="shared" si="119"/>
        <v>10080220</v>
      </c>
      <c r="C466" s="8" t="str">
        <f>VLOOKUP(G466,角色!A:B,2,FALSE)</f>
        <v>吉拉</v>
      </c>
      <c r="D466" s="8" t="str">
        <f t="shared" si="120"/>
        <v>主动技能2</v>
      </c>
      <c r="E466" s="8">
        <f t="shared" si="125"/>
        <v>20</v>
      </c>
      <c r="F466" s="8">
        <f t="shared" si="126"/>
        <v>2</v>
      </c>
      <c r="G466" s="8">
        <f t="shared" si="127"/>
        <v>8</v>
      </c>
      <c r="H466" s="4" t="s">
        <v>421</v>
      </c>
      <c r="I466" s="20" t="str">
        <f t="shared" si="117"/>
        <v>对敌方单体攻击，造成150%攻击力（+388230）点伤害。并附带减速。</v>
      </c>
      <c r="J466" s="4" t="s">
        <v>277</v>
      </c>
      <c r="K466" s="1" t="s">
        <v>102</v>
      </c>
      <c r="L466" s="4" t="s">
        <v>106</v>
      </c>
      <c r="M466" s="4"/>
      <c r="N466" s="4">
        <v>100</v>
      </c>
      <c r="O466" s="20">
        <f>VLOOKUP(L466,对应表!BK:BL,2,FALSE)</f>
        <v>0</v>
      </c>
      <c r="P466" s="25" t="str">
        <f>_xlfn.IFNA(VLOOKUP(G466,角色!V:AE,主动技能!F466+1,FALSE),"")</f>
        <v>||eff_bingtuci|</v>
      </c>
      <c r="Q466" s="25">
        <f>(VLOOKUP(G466,角色!V:AE,主动技能!F466+4,FALSE))</f>
        <v>1</v>
      </c>
      <c r="R466" s="25">
        <v>0</v>
      </c>
      <c r="S466" s="25">
        <v>0</v>
      </c>
      <c r="T466" s="6" t="str">
        <f t="shared" si="115"/>
        <v>100003:100:2:0</v>
      </c>
      <c r="U466" s="6" t="str">
        <f t="shared" si="116"/>
        <v/>
      </c>
      <c r="V466" s="19" t="str">
        <f>VLOOKUP(G466,角色!AW:BC,主动技能!F466+1,FALSE)</f>
        <v>skill_09</v>
      </c>
      <c r="Y466">
        <f t="shared" si="118"/>
        <v>0</v>
      </c>
      <c r="Z466" s="19">
        <f>IF(VLOOKUP(C466,角色!CC:CI,主动技能!F466*2,FALSE)=0,"",VLOOKUP(C466,角色!CC:CI,主动技能!F466*2,FALSE))</f>
        <v>150</v>
      </c>
      <c r="AA466" s="19">
        <f>IF(VLOOKUP(C466,角色!CC:CI,主动技能!F466*2+1,FALSE)=0,0,VLOOKUP(C466,角色!CC:CI,主动技能!F466*2+1,FALSE))</f>
        <v>50</v>
      </c>
      <c r="AB466" s="19">
        <f>IF(INT(VLOOKUP(E466,角色属性概况!I:M,3,FALSE)*AA466/100)=0,"",(INT(VLOOKUP(E466,角色属性概况!I:M,3,FALSE)*AA466/100)))</f>
        <v>388230</v>
      </c>
      <c r="AE466" s="25">
        <f>(VLOOKUP(G466,角色!V:AE,主动技能!F466+7,FALSE))</f>
        <v>1</v>
      </c>
      <c r="AF466" s="19">
        <f>VLOOKUP(F466,对应表!AY:BA,3,FALSE)</f>
        <v>1</v>
      </c>
      <c r="AG466" s="19">
        <f>VLOOKUP(F466,对应表!AY:BA,2,FALSE)</f>
        <v>1</v>
      </c>
      <c r="AH466" s="25" t="str">
        <f>VLOOKUP(F466,特效对应!F:G,2,FALSE)</f>
        <v>attackex</v>
      </c>
      <c r="AJ466">
        <f t="shared" si="121"/>
        <v>20</v>
      </c>
      <c r="AK466" t="s">
        <v>943</v>
      </c>
      <c r="AL466" s="4" t="s">
        <v>582</v>
      </c>
      <c r="AQ466" s="6" t="str">
        <f>_xlfn.IFNA(IF(IF($AK466=AQ$5,VLOOKUP(AL466,buff!$K:$L,2,FALSE),"")=0,"",IF($AK466=AQ$5,VLOOKUP(AL466,buff!$K:$L,2,FALSE),"")),"")</f>
        <v>100003:100:2:0</v>
      </c>
      <c r="AR466" s="6" t="str">
        <f>_xlfn.IFNA(IF(IF($AK466=AR$5,VLOOKUP(AM466,buff!$K:$L,2,FALSE),"")=0,"",IF($AK466=AR$5,VLOOKUP(AM466,buff!$K:$L,2,FALSE),"")),"")</f>
        <v/>
      </c>
      <c r="AS466" s="6" t="str">
        <f>_xlfn.IFNA(IF(IF($AK466=AS$5,VLOOKUP(AN466,buff!$K:$L,2,FALSE),"")=0,"",IF($AK466=AS$5,VLOOKUP(AN466,buff!$K:$L,2,FALSE),"")),"")</f>
        <v/>
      </c>
      <c r="AT466" s="6" t="str">
        <f>_xlfn.IFNA(IF(IF($AK466=AT$5,VLOOKUP(AO466,buff!$K:$L,2,FALSE),"")=0,"",IF($AK466=AT$5,VLOOKUP(AO466,buff!$K:$L,2,FALSE),"")),"")</f>
        <v/>
      </c>
      <c r="AU466" s="6" t="str">
        <f>_xlfn.IFNA(IF(IF($AK466=AU$5,VLOOKUP(AP466,buff!$K:$L,2,FALSE),"")=0,"",IF($AK466=AU$5,VLOOKUP(AP466,buff!$K:$L,2,FALSE),"")),"")</f>
        <v/>
      </c>
      <c r="AV466" s="6" t="str">
        <f>_xlfn.IFNA(IF(IF($AK466=AV$5,VLOOKUP(AL466,buff!$K:$L,2,FALSE),"")=0,"",IF($AK466=AV$5,VLOOKUP(AL466,buff!$K:$L,2,FALSE),"")),"")</f>
        <v/>
      </c>
      <c r="AW466" s="6" t="str">
        <f>_xlfn.IFNA(IF(IF($AK466=AW$5,VLOOKUP(AM466,buff!$K:$L,2,FALSE),"")=0,"",IF($AK466=AW$5,VLOOKUP(AM466,buff!$K:$L,2,FALSE),"")),"")</f>
        <v/>
      </c>
      <c r="AX466" s="6" t="str">
        <f>_xlfn.IFNA(IF(IF($AK466=AX$5,VLOOKUP(AN466,buff!$K:$L,2,FALSE),"")=0,"",IF($AK466=AX$5,VLOOKUP(AN466,buff!$K:$L,2,FALSE),"")),"")</f>
        <v/>
      </c>
      <c r="AY466" s="6" t="str">
        <f>_xlfn.IFNA(IF(IF($AK466=AY$5,VLOOKUP(AO466,buff!$K:$L,2,FALSE),"")=0,"",IF($AK466=AY$5,VLOOKUP(AO466,buff!$K:$L,2,FALSE),"")),"")</f>
        <v/>
      </c>
      <c r="AZ466" s="6" t="str">
        <f>_xlfn.IFNA(IF(IF($AK466=AZ$5,VLOOKUP(AP466,buff!$K:$L,2,FALSE),"")=0,"",IF($AK466=AZ$5,VLOOKUP(AP466,buff!$K:$L,2,FALSE),"")),"")</f>
        <v/>
      </c>
      <c r="BA466" s="6">
        <f>VLOOKUP(AL466,buff!$K:$P,6,FALSE)</f>
        <v>-25</v>
      </c>
      <c r="BB466" s="6" t="e">
        <f>VLOOKUP(AM466,buff!$K:$P,6,FALSE)</f>
        <v>#N/A</v>
      </c>
      <c r="BC466" s="6" t="e">
        <f>VLOOKUP(AN466,buff!$K:$P,6,FALSE)</f>
        <v>#N/A</v>
      </c>
      <c r="BD466">
        <f t="shared" si="122"/>
        <v>2</v>
      </c>
      <c r="BE466">
        <f t="shared" si="123"/>
        <v>1</v>
      </c>
      <c r="BF466" s="22">
        <f t="shared" si="124"/>
        <v>100802</v>
      </c>
    </row>
    <row r="467" spans="1:58" x14ac:dyDescent="0.15">
      <c r="A467" t="str">
        <f t="shared" si="114"/>
        <v>吉拉主动技能3等级1</v>
      </c>
      <c r="B467" s="8">
        <f t="shared" si="119"/>
        <v>10080301</v>
      </c>
      <c r="C467" s="8" t="str">
        <f>VLOOKUP(G467,角色!A:B,2,FALSE)</f>
        <v>吉拉</v>
      </c>
      <c r="D467" s="8" t="str">
        <f t="shared" si="120"/>
        <v>主动技能3</v>
      </c>
      <c r="E467" s="8">
        <f t="shared" si="125"/>
        <v>1</v>
      </c>
      <c r="F467" s="8">
        <f t="shared" si="126"/>
        <v>3</v>
      </c>
      <c r="G467" s="8">
        <f t="shared" si="127"/>
        <v>8</v>
      </c>
      <c r="H467" s="4" t="s">
        <v>944</v>
      </c>
      <c r="I467" s="20" t="str">
        <f t="shared" si="117"/>
        <v>对敌方全体攻击，造成125%攻击力（+276）点伤害。并附带减速。</v>
      </c>
      <c r="J467" s="4" t="s">
        <v>277</v>
      </c>
      <c r="K467" s="1" t="s">
        <v>102</v>
      </c>
      <c r="L467" s="4" t="s">
        <v>108</v>
      </c>
      <c r="M467" s="4"/>
      <c r="N467" s="4">
        <v>100</v>
      </c>
      <c r="O467" s="20">
        <f>VLOOKUP(L467,对应表!BK:BL,2,FALSE)</f>
        <v>100</v>
      </c>
      <c r="P467" s="25" t="str">
        <f>_xlfn.IFNA(VLOOKUP(G467,角色!V:AE,主动技能!F467+1,FALSE),"")</f>
        <v>||eff_jihanbingbao|</v>
      </c>
      <c r="Q467" s="25">
        <f>(VLOOKUP(G467,角色!V:AE,主动技能!F467+4,FALSE))</f>
        <v>3</v>
      </c>
      <c r="R467" s="25">
        <v>0</v>
      </c>
      <c r="S467" s="25">
        <v>0</v>
      </c>
      <c r="T467" s="6" t="str">
        <f t="shared" ref="T467:T495" si="128">IF(AQ467="","",AQ467)&amp;IF(AR467="","","|"&amp;AR467)&amp;IF(AS467="","","|"&amp;AS467)&amp;IF(AT467="","","|"&amp;AT467)&amp;IF(AU467="","","|"&amp;AU467)</f>
        <v>100003:100:2:0</v>
      </c>
      <c r="U467" s="6" t="str">
        <f t="shared" ref="U467:U495" si="129">IF(AV467="","",AV467)&amp;IF(AW467="","","|"&amp;AW467)&amp;IF(AX467="","","|"&amp;AX467)&amp;IF(AY467="","","|"&amp;AY467)&amp;IF(AZ467="","","|"&amp;AZ467)</f>
        <v/>
      </c>
      <c r="V467" s="19" t="str">
        <f>VLOOKUP(G467,角色!AW:BC,主动技能!F467+1,FALSE)</f>
        <v>skill_22</v>
      </c>
      <c r="Y467">
        <f t="shared" si="118"/>
        <v>0</v>
      </c>
      <c r="Z467" s="19">
        <f>IF(VLOOKUP(C467,角色!CC:CI,主动技能!F467*2,FALSE)=0,"",VLOOKUP(C467,角色!CC:CI,主动技能!F467*2,FALSE))</f>
        <v>125</v>
      </c>
      <c r="AA467" s="19">
        <f>IF(VLOOKUP(C467,角色!CC:CI,主动技能!F467*2+1,FALSE)=0,0,VLOOKUP(C467,角色!CC:CI,主动技能!F467*2+1,FALSE))</f>
        <v>25</v>
      </c>
      <c r="AB467" s="19">
        <f>IF(INT(VLOOKUP(E467,角色属性概况!I:M,3,FALSE)*AA467/100)=0,"",(INT(VLOOKUP(E467,角色属性概况!I:M,3,FALSE)*AA467/100)))</f>
        <v>276</v>
      </c>
      <c r="AE467" s="25">
        <f>(VLOOKUP(G467,角色!V:AE,主动技能!F467+7,FALSE))</f>
        <v>1</v>
      </c>
      <c r="AF467" s="19">
        <f>VLOOKUP(F467,对应表!AY:BA,3,FALSE)</f>
        <v>2</v>
      </c>
      <c r="AG467" s="19">
        <f>VLOOKUP(F467,对应表!AY:BA,2,FALSE)</f>
        <v>2</v>
      </c>
      <c r="AH467" s="25" t="str">
        <f>VLOOKUP(F467,特效对应!F:G,2,FALSE)</f>
        <v>attackex</v>
      </c>
      <c r="AJ467">
        <f t="shared" si="121"/>
        <v>1</v>
      </c>
      <c r="AK467" t="s">
        <v>943</v>
      </c>
      <c r="AL467" s="4" t="s">
        <v>582</v>
      </c>
      <c r="AQ467" s="6" t="str">
        <f>_xlfn.IFNA(IF(IF($AK467=AQ$5,VLOOKUP(AL467,buff!$K:$L,2,FALSE),"")=0,"",IF($AK467=AQ$5,VLOOKUP(AL467,buff!$K:$L,2,FALSE),"")),"")</f>
        <v>100003:100:2:0</v>
      </c>
      <c r="AR467" s="6" t="str">
        <f>_xlfn.IFNA(IF(IF($AK467=AR$5,VLOOKUP(AM467,buff!$K:$L,2,FALSE),"")=0,"",IF($AK467=AR$5,VLOOKUP(AM467,buff!$K:$L,2,FALSE),"")),"")</f>
        <v/>
      </c>
      <c r="AS467" s="6" t="str">
        <f>_xlfn.IFNA(IF(IF($AK467=AS$5,VLOOKUP(AN467,buff!$K:$L,2,FALSE),"")=0,"",IF($AK467=AS$5,VLOOKUP(AN467,buff!$K:$L,2,FALSE),"")),"")</f>
        <v/>
      </c>
      <c r="AT467" s="6" t="str">
        <f>_xlfn.IFNA(IF(IF($AK467=AT$5,VLOOKUP(AO467,buff!$K:$L,2,FALSE),"")=0,"",IF($AK467=AT$5,VLOOKUP(AO467,buff!$K:$L,2,FALSE),"")),"")</f>
        <v/>
      </c>
      <c r="AU467" s="6" t="str">
        <f>_xlfn.IFNA(IF(IF($AK467=AU$5,VLOOKUP(AP467,buff!$K:$L,2,FALSE),"")=0,"",IF($AK467=AU$5,VLOOKUP(AP467,buff!$K:$L,2,FALSE),"")),"")</f>
        <v/>
      </c>
      <c r="AV467" s="6" t="str">
        <f>_xlfn.IFNA(IF(IF($AK467=AV$5,VLOOKUP(AL467,buff!$K:$L,2,FALSE),"")=0,"",IF($AK467=AV$5,VLOOKUP(AL467,buff!$K:$L,2,FALSE),"")),"")</f>
        <v/>
      </c>
      <c r="AW467" s="6" t="str">
        <f>_xlfn.IFNA(IF(IF($AK467=AW$5,VLOOKUP(AM467,buff!$K:$L,2,FALSE),"")=0,"",IF($AK467=AW$5,VLOOKUP(AM467,buff!$K:$L,2,FALSE),"")),"")</f>
        <v/>
      </c>
      <c r="AX467" s="6" t="str">
        <f>_xlfn.IFNA(IF(IF($AK467=AX$5,VLOOKUP(AN467,buff!$K:$L,2,FALSE),"")=0,"",IF($AK467=AX$5,VLOOKUP(AN467,buff!$K:$L,2,FALSE),"")),"")</f>
        <v/>
      </c>
      <c r="AY467" s="6" t="str">
        <f>_xlfn.IFNA(IF(IF($AK467=AY$5,VLOOKUP(AO467,buff!$K:$L,2,FALSE),"")=0,"",IF($AK467=AY$5,VLOOKUP(AO467,buff!$K:$L,2,FALSE),"")),"")</f>
        <v/>
      </c>
      <c r="AZ467" s="6" t="str">
        <f>_xlfn.IFNA(IF(IF($AK467=AZ$5,VLOOKUP(AP467,buff!$K:$L,2,FALSE),"")=0,"",IF($AK467=AZ$5,VLOOKUP(AP467,buff!$K:$L,2,FALSE),"")),"")</f>
        <v/>
      </c>
      <c r="BA467" s="6">
        <f>VLOOKUP(AL467,buff!$K:$P,6,FALSE)</f>
        <v>-25</v>
      </c>
      <c r="BB467" s="6" t="e">
        <f>VLOOKUP(AM467,buff!$K:$P,6,FALSE)</f>
        <v>#N/A</v>
      </c>
      <c r="BC467" s="6" t="e">
        <f>VLOOKUP(AN467,buff!$K:$P,6,FALSE)</f>
        <v>#N/A</v>
      </c>
      <c r="BD467">
        <f t="shared" si="122"/>
        <v>3</v>
      </c>
      <c r="BE467">
        <f t="shared" si="123"/>
        <v>2</v>
      </c>
      <c r="BF467" s="22">
        <f t="shared" si="124"/>
        <v>100803</v>
      </c>
    </row>
    <row r="468" spans="1:58" x14ac:dyDescent="0.15">
      <c r="A468" t="str">
        <f t="shared" si="114"/>
        <v>吉拉主动技能3等级2</v>
      </c>
      <c r="B468" s="8">
        <f t="shared" si="119"/>
        <v>10080302</v>
      </c>
      <c r="C468" s="8" t="str">
        <f>VLOOKUP(G468,角色!A:B,2,FALSE)</f>
        <v>吉拉</v>
      </c>
      <c r="D468" s="8" t="str">
        <f t="shared" si="120"/>
        <v>主动技能3</v>
      </c>
      <c r="E468" s="8">
        <f t="shared" si="125"/>
        <v>2</v>
      </c>
      <c r="F468" s="8">
        <f t="shared" si="126"/>
        <v>3</v>
      </c>
      <c r="G468" s="8">
        <f t="shared" si="127"/>
        <v>8</v>
      </c>
      <c r="H468" s="4" t="s">
        <v>944</v>
      </c>
      <c r="I468" s="20" t="str">
        <f t="shared" si="117"/>
        <v>对敌方全体攻击，造成125%攻击力（+305）点伤害。并附带减速。</v>
      </c>
      <c r="J468" s="4" t="s">
        <v>277</v>
      </c>
      <c r="K468" s="1" t="s">
        <v>102</v>
      </c>
      <c r="L468" s="4" t="s">
        <v>108</v>
      </c>
      <c r="M468" s="4"/>
      <c r="N468" s="4">
        <v>100</v>
      </c>
      <c r="O468" s="20">
        <f>VLOOKUP(L468,对应表!BK:BL,2,FALSE)</f>
        <v>100</v>
      </c>
      <c r="P468" s="25" t="str">
        <f>_xlfn.IFNA(VLOOKUP(G468,角色!V:AE,主动技能!F468+1,FALSE),"")</f>
        <v>||eff_jihanbingbao|</v>
      </c>
      <c r="Q468" s="25">
        <f>(VLOOKUP(G468,角色!V:AE,主动技能!F468+4,FALSE))</f>
        <v>3</v>
      </c>
      <c r="R468" s="25">
        <v>0</v>
      </c>
      <c r="S468" s="25">
        <v>0</v>
      </c>
      <c r="T468" s="6" t="str">
        <f t="shared" si="128"/>
        <v>100003:100:2:0</v>
      </c>
      <c r="U468" s="6" t="str">
        <f t="shared" si="129"/>
        <v/>
      </c>
      <c r="V468" s="19" t="str">
        <f>VLOOKUP(G468,角色!AW:BC,主动技能!F468+1,FALSE)</f>
        <v>skill_22</v>
      </c>
      <c r="Y468">
        <f t="shared" si="118"/>
        <v>0</v>
      </c>
      <c r="Z468" s="19">
        <f>IF(VLOOKUP(C468,角色!CC:CI,主动技能!F468*2,FALSE)=0,"",VLOOKUP(C468,角色!CC:CI,主动技能!F468*2,FALSE))</f>
        <v>125</v>
      </c>
      <c r="AA468" s="19">
        <f>IF(VLOOKUP(C468,角色!CC:CI,主动技能!F468*2+1,FALSE)=0,0,VLOOKUP(C468,角色!CC:CI,主动技能!F468*2+1,FALSE))</f>
        <v>25</v>
      </c>
      <c r="AB468" s="19">
        <f>IF(INT(VLOOKUP(E468,角色属性概况!I:M,3,FALSE)*AA468/100)=0,"",(INT(VLOOKUP(E468,角色属性概况!I:M,3,FALSE)*AA468/100)))</f>
        <v>305</v>
      </c>
      <c r="AE468" s="25">
        <f>(VLOOKUP(G468,角色!V:AE,主动技能!F468+7,FALSE))</f>
        <v>1</v>
      </c>
      <c r="AF468" s="19">
        <f>VLOOKUP(F468,对应表!AY:BA,3,FALSE)</f>
        <v>2</v>
      </c>
      <c r="AG468" s="19">
        <f>VLOOKUP(F468,对应表!AY:BA,2,FALSE)</f>
        <v>2</v>
      </c>
      <c r="AH468" s="25" t="str">
        <f>VLOOKUP(F468,特效对应!F:G,2,FALSE)</f>
        <v>attackex</v>
      </c>
      <c r="AJ468">
        <f t="shared" si="121"/>
        <v>2</v>
      </c>
      <c r="AK468" t="s">
        <v>943</v>
      </c>
      <c r="AL468" s="4" t="s">
        <v>582</v>
      </c>
      <c r="AQ468" s="6" t="str">
        <f>_xlfn.IFNA(IF(IF($AK468=AQ$5,VLOOKUP(AL468,buff!$K:$L,2,FALSE),"")=0,"",IF($AK468=AQ$5,VLOOKUP(AL468,buff!$K:$L,2,FALSE),"")),"")</f>
        <v>100003:100:2:0</v>
      </c>
      <c r="AR468" s="6" t="str">
        <f>_xlfn.IFNA(IF(IF($AK468=AR$5,VLOOKUP(AM468,buff!$K:$L,2,FALSE),"")=0,"",IF($AK468=AR$5,VLOOKUP(AM468,buff!$K:$L,2,FALSE),"")),"")</f>
        <v/>
      </c>
      <c r="AS468" s="6" t="str">
        <f>_xlfn.IFNA(IF(IF($AK468=AS$5,VLOOKUP(AN468,buff!$K:$L,2,FALSE),"")=0,"",IF($AK468=AS$5,VLOOKUP(AN468,buff!$K:$L,2,FALSE),"")),"")</f>
        <v/>
      </c>
      <c r="AT468" s="6" t="str">
        <f>_xlfn.IFNA(IF(IF($AK468=AT$5,VLOOKUP(AO468,buff!$K:$L,2,FALSE),"")=0,"",IF($AK468=AT$5,VLOOKUP(AO468,buff!$K:$L,2,FALSE),"")),"")</f>
        <v/>
      </c>
      <c r="AU468" s="6" t="str">
        <f>_xlfn.IFNA(IF(IF($AK468=AU$5,VLOOKUP(AP468,buff!$K:$L,2,FALSE),"")=0,"",IF($AK468=AU$5,VLOOKUP(AP468,buff!$K:$L,2,FALSE),"")),"")</f>
        <v/>
      </c>
      <c r="AV468" s="6" t="str">
        <f>_xlfn.IFNA(IF(IF($AK468=AV$5,VLOOKUP(AL468,buff!$K:$L,2,FALSE),"")=0,"",IF($AK468=AV$5,VLOOKUP(AL468,buff!$K:$L,2,FALSE),"")),"")</f>
        <v/>
      </c>
      <c r="AW468" s="6" t="str">
        <f>_xlfn.IFNA(IF(IF($AK468=AW$5,VLOOKUP(AM468,buff!$K:$L,2,FALSE),"")=0,"",IF($AK468=AW$5,VLOOKUP(AM468,buff!$K:$L,2,FALSE),"")),"")</f>
        <v/>
      </c>
      <c r="AX468" s="6" t="str">
        <f>_xlfn.IFNA(IF(IF($AK468=AX$5,VLOOKUP(AN468,buff!$K:$L,2,FALSE),"")=0,"",IF($AK468=AX$5,VLOOKUP(AN468,buff!$K:$L,2,FALSE),"")),"")</f>
        <v/>
      </c>
      <c r="AY468" s="6" t="str">
        <f>_xlfn.IFNA(IF(IF($AK468=AY$5,VLOOKUP(AO468,buff!$K:$L,2,FALSE),"")=0,"",IF($AK468=AY$5,VLOOKUP(AO468,buff!$K:$L,2,FALSE),"")),"")</f>
        <v/>
      </c>
      <c r="AZ468" s="6" t="str">
        <f>_xlfn.IFNA(IF(IF($AK468=AZ$5,VLOOKUP(AP468,buff!$K:$L,2,FALSE),"")=0,"",IF($AK468=AZ$5,VLOOKUP(AP468,buff!$K:$L,2,FALSE),"")),"")</f>
        <v/>
      </c>
      <c r="BA468" s="6">
        <f>VLOOKUP(AL468,buff!$K:$P,6,FALSE)</f>
        <v>-25</v>
      </c>
      <c r="BB468" s="6" t="e">
        <f>VLOOKUP(AM468,buff!$K:$P,6,FALSE)</f>
        <v>#N/A</v>
      </c>
      <c r="BC468" s="6" t="e">
        <f>VLOOKUP(AN468,buff!$K:$P,6,FALSE)</f>
        <v>#N/A</v>
      </c>
      <c r="BD468">
        <f t="shared" si="122"/>
        <v>3</v>
      </c>
      <c r="BE468">
        <f t="shared" si="123"/>
        <v>2</v>
      </c>
      <c r="BF468" s="22">
        <f t="shared" si="124"/>
        <v>100803</v>
      </c>
    </row>
    <row r="469" spans="1:58" x14ac:dyDescent="0.15">
      <c r="A469" t="str">
        <f t="shared" si="114"/>
        <v>吉拉主动技能3等级3</v>
      </c>
      <c r="B469" s="8">
        <f t="shared" si="119"/>
        <v>10080303</v>
      </c>
      <c r="C469" s="8" t="str">
        <f>VLOOKUP(G469,角色!A:B,2,FALSE)</f>
        <v>吉拉</v>
      </c>
      <c r="D469" s="8" t="str">
        <f t="shared" si="120"/>
        <v>主动技能3</v>
      </c>
      <c r="E469" s="8">
        <f t="shared" si="125"/>
        <v>3</v>
      </c>
      <c r="F469" s="8">
        <f t="shared" si="126"/>
        <v>3</v>
      </c>
      <c r="G469" s="8">
        <f t="shared" si="127"/>
        <v>8</v>
      </c>
      <c r="H469" s="4" t="s">
        <v>944</v>
      </c>
      <c r="I469" s="20" t="str">
        <f t="shared" si="117"/>
        <v>对敌方全体攻击，造成125%攻击力（+404）点伤害。并附带减速。</v>
      </c>
      <c r="J469" s="4" t="s">
        <v>277</v>
      </c>
      <c r="K469" s="1" t="s">
        <v>102</v>
      </c>
      <c r="L469" s="4" t="s">
        <v>108</v>
      </c>
      <c r="M469" s="4"/>
      <c r="N469" s="4">
        <v>100</v>
      </c>
      <c r="O469" s="20">
        <f>VLOOKUP(L469,对应表!BK:BL,2,FALSE)</f>
        <v>100</v>
      </c>
      <c r="P469" s="25" t="str">
        <f>_xlfn.IFNA(VLOOKUP(G469,角色!V:AE,主动技能!F469+1,FALSE),"")</f>
        <v>||eff_jihanbingbao|</v>
      </c>
      <c r="Q469" s="25">
        <f>(VLOOKUP(G469,角色!V:AE,主动技能!F469+4,FALSE))</f>
        <v>3</v>
      </c>
      <c r="R469" s="25">
        <v>0</v>
      </c>
      <c r="S469" s="25">
        <v>0</v>
      </c>
      <c r="T469" s="6" t="str">
        <f t="shared" si="128"/>
        <v>100003:100:2:0</v>
      </c>
      <c r="U469" s="6" t="str">
        <f t="shared" si="129"/>
        <v/>
      </c>
      <c r="V469" s="19" t="str">
        <f>VLOOKUP(G469,角色!AW:BC,主动技能!F469+1,FALSE)</f>
        <v>skill_22</v>
      </c>
      <c r="Y469">
        <f t="shared" si="118"/>
        <v>0</v>
      </c>
      <c r="Z469" s="19">
        <f>IF(VLOOKUP(C469,角色!CC:CI,主动技能!F469*2,FALSE)=0,"",VLOOKUP(C469,角色!CC:CI,主动技能!F469*2,FALSE))</f>
        <v>125</v>
      </c>
      <c r="AA469" s="19">
        <f>IF(VLOOKUP(C469,角色!CC:CI,主动技能!F469*2+1,FALSE)=0,0,VLOOKUP(C469,角色!CC:CI,主动技能!F469*2+1,FALSE))</f>
        <v>25</v>
      </c>
      <c r="AB469" s="19">
        <f>IF(INT(VLOOKUP(E469,角色属性概况!I:M,3,FALSE)*AA469/100)=0,"",(INT(VLOOKUP(E469,角色属性概况!I:M,3,FALSE)*AA469/100)))</f>
        <v>404</v>
      </c>
      <c r="AE469" s="25">
        <f>(VLOOKUP(G469,角色!V:AE,主动技能!F469+7,FALSE))</f>
        <v>1</v>
      </c>
      <c r="AF469" s="19">
        <f>VLOOKUP(F469,对应表!AY:BA,3,FALSE)</f>
        <v>2</v>
      </c>
      <c r="AG469" s="19">
        <f>VLOOKUP(F469,对应表!AY:BA,2,FALSE)</f>
        <v>2</v>
      </c>
      <c r="AH469" s="25" t="str">
        <f>VLOOKUP(F469,特效对应!F:G,2,FALSE)</f>
        <v>attackex</v>
      </c>
      <c r="AJ469">
        <f t="shared" si="121"/>
        <v>3</v>
      </c>
      <c r="AK469" t="s">
        <v>943</v>
      </c>
      <c r="AL469" s="4" t="s">
        <v>582</v>
      </c>
      <c r="AQ469" s="6" t="str">
        <f>_xlfn.IFNA(IF(IF($AK469=AQ$5,VLOOKUP(AL469,buff!$K:$L,2,FALSE),"")=0,"",IF($AK469=AQ$5,VLOOKUP(AL469,buff!$K:$L,2,FALSE),"")),"")</f>
        <v>100003:100:2:0</v>
      </c>
      <c r="AR469" s="6" t="str">
        <f>_xlfn.IFNA(IF(IF($AK469=AR$5,VLOOKUP(AM469,buff!$K:$L,2,FALSE),"")=0,"",IF($AK469=AR$5,VLOOKUP(AM469,buff!$K:$L,2,FALSE),"")),"")</f>
        <v/>
      </c>
      <c r="AS469" s="6" t="str">
        <f>_xlfn.IFNA(IF(IF($AK469=AS$5,VLOOKUP(AN469,buff!$K:$L,2,FALSE),"")=0,"",IF($AK469=AS$5,VLOOKUP(AN469,buff!$K:$L,2,FALSE),"")),"")</f>
        <v/>
      </c>
      <c r="AT469" s="6" t="str">
        <f>_xlfn.IFNA(IF(IF($AK469=AT$5,VLOOKUP(AO469,buff!$K:$L,2,FALSE),"")=0,"",IF($AK469=AT$5,VLOOKUP(AO469,buff!$K:$L,2,FALSE),"")),"")</f>
        <v/>
      </c>
      <c r="AU469" s="6" t="str">
        <f>_xlfn.IFNA(IF(IF($AK469=AU$5,VLOOKUP(AP469,buff!$K:$L,2,FALSE),"")=0,"",IF($AK469=AU$5,VLOOKUP(AP469,buff!$K:$L,2,FALSE),"")),"")</f>
        <v/>
      </c>
      <c r="AV469" s="6" t="str">
        <f>_xlfn.IFNA(IF(IF($AK469=AV$5,VLOOKUP(AL469,buff!$K:$L,2,FALSE),"")=0,"",IF($AK469=AV$5,VLOOKUP(AL469,buff!$K:$L,2,FALSE),"")),"")</f>
        <v/>
      </c>
      <c r="AW469" s="6" t="str">
        <f>_xlfn.IFNA(IF(IF($AK469=AW$5,VLOOKUP(AM469,buff!$K:$L,2,FALSE),"")=0,"",IF($AK469=AW$5,VLOOKUP(AM469,buff!$K:$L,2,FALSE),"")),"")</f>
        <v/>
      </c>
      <c r="AX469" s="6" t="str">
        <f>_xlfn.IFNA(IF(IF($AK469=AX$5,VLOOKUP(AN469,buff!$K:$L,2,FALSE),"")=0,"",IF($AK469=AX$5,VLOOKUP(AN469,buff!$K:$L,2,FALSE),"")),"")</f>
        <v/>
      </c>
      <c r="AY469" s="6" t="str">
        <f>_xlfn.IFNA(IF(IF($AK469=AY$5,VLOOKUP(AO469,buff!$K:$L,2,FALSE),"")=0,"",IF($AK469=AY$5,VLOOKUP(AO469,buff!$K:$L,2,FALSE),"")),"")</f>
        <v/>
      </c>
      <c r="AZ469" s="6" t="str">
        <f>_xlfn.IFNA(IF(IF($AK469=AZ$5,VLOOKUP(AP469,buff!$K:$L,2,FALSE),"")=0,"",IF($AK469=AZ$5,VLOOKUP(AP469,buff!$K:$L,2,FALSE),"")),"")</f>
        <v/>
      </c>
      <c r="BA469" s="6">
        <f>VLOOKUP(AL469,buff!$K:$P,6,FALSE)</f>
        <v>-25</v>
      </c>
      <c r="BB469" s="6" t="e">
        <f>VLOOKUP(AM469,buff!$K:$P,6,FALSE)</f>
        <v>#N/A</v>
      </c>
      <c r="BC469" s="6" t="e">
        <f>VLOOKUP(AN469,buff!$K:$P,6,FALSE)</f>
        <v>#N/A</v>
      </c>
      <c r="BD469">
        <f t="shared" si="122"/>
        <v>3</v>
      </c>
      <c r="BE469">
        <f t="shared" si="123"/>
        <v>2</v>
      </c>
      <c r="BF469" s="22">
        <f t="shared" si="124"/>
        <v>100803</v>
      </c>
    </row>
    <row r="470" spans="1:58" x14ac:dyDescent="0.15">
      <c r="A470" t="str">
        <f t="shared" si="114"/>
        <v>吉拉主动技能3等级4</v>
      </c>
      <c r="B470" s="8">
        <f t="shared" si="119"/>
        <v>10080304</v>
      </c>
      <c r="C470" s="8" t="str">
        <f>VLOOKUP(G470,角色!A:B,2,FALSE)</f>
        <v>吉拉</v>
      </c>
      <c r="D470" s="8" t="str">
        <f t="shared" si="120"/>
        <v>主动技能3</v>
      </c>
      <c r="E470" s="8">
        <f t="shared" si="125"/>
        <v>4</v>
      </c>
      <c r="F470" s="8">
        <f t="shared" si="126"/>
        <v>3</v>
      </c>
      <c r="G470" s="8">
        <f t="shared" si="127"/>
        <v>8</v>
      </c>
      <c r="H470" s="4" t="s">
        <v>944</v>
      </c>
      <c r="I470" s="20" t="str">
        <f t="shared" si="117"/>
        <v>对敌方全体攻击，造成125%攻击力（+623）点伤害。并附带减速。</v>
      </c>
      <c r="J470" s="4" t="s">
        <v>277</v>
      </c>
      <c r="K470" s="1" t="s">
        <v>102</v>
      </c>
      <c r="L470" s="4" t="s">
        <v>108</v>
      </c>
      <c r="M470" s="4"/>
      <c r="N470" s="4">
        <v>100</v>
      </c>
      <c r="O470" s="20">
        <f>VLOOKUP(L470,对应表!BK:BL,2,FALSE)</f>
        <v>100</v>
      </c>
      <c r="P470" s="25" t="str">
        <f>_xlfn.IFNA(VLOOKUP(G470,角色!V:AE,主动技能!F470+1,FALSE),"")</f>
        <v>||eff_jihanbingbao|</v>
      </c>
      <c r="Q470" s="25">
        <f>(VLOOKUP(G470,角色!V:AE,主动技能!F470+4,FALSE))</f>
        <v>3</v>
      </c>
      <c r="R470" s="25">
        <v>0</v>
      </c>
      <c r="S470" s="25">
        <v>0</v>
      </c>
      <c r="T470" s="6" t="str">
        <f t="shared" si="128"/>
        <v>100003:100:2:0</v>
      </c>
      <c r="U470" s="6" t="str">
        <f t="shared" si="129"/>
        <v/>
      </c>
      <c r="V470" s="19" t="str">
        <f>VLOOKUP(G470,角色!AW:BC,主动技能!F470+1,FALSE)</f>
        <v>skill_22</v>
      </c>
      <c r="Y470">
        <f t="shared" si="118"/>
        <v>0</v>
      </c>
      <c r="Z470" s="19">
        <f>IF(VLOOKUP(C470,角色!CC:CI,主动技能!F470*2,FALSE)=0,"",VLOOKUP(C470,角色!CC:CI,主动技能!F470*2,FALSE))</f>
        <v>125</v>
      </c>
      <c r="AA470" s="19">
        <f>IF(VLOOKUP(C470,角色!CC:CI,主动技能!F470*2+1,FALSE)=0,0,VLOOKUP(C470,角色!CC:CI,主动技能!F470*2+1,FALSE))</f>
        <v>25</v>
      </c>
      <c r="AB470" s="19">
        <f>IF(INT(VLOOKUP(E470,角色属性概况!I:M,3,FALSE)*AA470/100)=0,"",(INT(VLOOKUP(E470,角色属性概况!I:M,3,FALSE)*AA470/100)))</f>
        <v>623</v>
      </c>
      <c r="AE470" s="25">
        <f>(VLOOKUP(G470,角色!V:AE,主动技能!F470+7,FALSE))</f>
        <v>1</v>
      </c>
      <c r="AF470" s="19">
        <f>VLOOKUP(F470,对应表!AY:BA,3,FALSE)</f>
        <v>2</v>
      </c>
      <c r="AG470" s="19">
        <f>VLOOKUP(F470,对应表!AY:BA,2,FALSE)</f>
        <v>2</v>
      </c>
      <c r="AH470" s="25" t="str">
        <f>VLOOKUP(F470,特效对应!F:G,2,FALSE)</f>
        <v>attackex</v>
      </c>
      <c r="AJ470">
        <f t="shared" si="121"/>
        <v>4</v>
      </c>
      <c r="AK470" t="s">
        <v>943</v>
      </c>
      <c r="AL470" s="4" t="s">
        <v>582</v>
      </c>
      <c r="AQ470" s="6" t="str">
        <f>_xlfn.IFNA(IF(IF($AK470=AQ$5,VLOOKUP(AL470,buff!$K:$L,2,FALSE),"")=0,"",IF($AK470=AQ$5,VLOOKUP(AL470,buff!$K:$L,2,FALSE),"")),"")</f>
        <v>100003:100:2:0</v>
      </c>
      <c r="AR470" s="6" t="str">
        <f>_xlfn.IFNA(IF(IF($AK470=AR$5,VLOOKUP(AM470,buff!$K:$L,2,FALSE),"")=0,"",IF($AK470=AR$5,VLOOKUP(AM470,buff!$K:$L,2,FALSE),"")),"")</f>
        <v/>
      </c>
      <c r="AS470" s="6" t="str">
        <f>_xlfn.IFNA(IF(IF($AK470=AS$5,VLOOKUP(AN470,buff!$K:$L,2,FALSE),"")=0,"",IF($AK470=AS$5,VLOOKUP(AN470,buff!$K:$L,2,FALSE),"")),"")</f>
        <v/>
      </c>
      <c r="AT470" s="6" t="str">
        <f>_xlfn.IFNA(IF(IF($AK470=AT$5,VLOOKUP(AO470,buff!$K:$L,2,FALSE),"")=0,"",IF($AK470=AT$5,VLOOKUP(AO470,buff!$K:$L,2,FALSE),"")),"")</f>
        <v/>
      </c>
      <c r="AU470" s="6" t="str">
        <f>_xlfn.IFNA(IF(IF($AK470=AU$5,VLOOKUP(AP470,buff!$K:$L,2,FALSE),"")=0,"",IF($AK470=AU$5,VLOOKUP(AP470,buff!$K:$L,2,FALSE),"")),"")</f>
        <v/>
      </c>
      <c r="AV470" s="6" t="str">
        <f>_xlfn.IFNA(IF(IF($AK470=AV$5,VLOOKUP(AL470,buff!$K:$L,2,FALSE),"")=0,"",IF($AK470=AV$5,VLOOKUP(AL470,buff!$K:$L,2,FALSE),"")),"")</f>
        <v/>
      </c>
      <c r="AW470" s="6" t="str">
        <f>_xlfn.IFNA(IF(IF($AK470=AW$5,VLOOKUP(AM470,buff!$K:$L,2,FALSE),"")=0,"",IF($AK470=AW$5,VLOOKUP(AM470,buff!$K:$L,2,FALSE),"")),"")</f>
        <v/>
      </c>
      <c r="AX470" s="6" t="str">
        <f>_xlfn.IFNA(IF(IF($AK470=AX$5,VLOOKUP(AN470,buff!$K:$L,2,FALSE),"")=0,"",IF($AK470=AX$5,VLOOKUP(AN470,buff!$K:$L,2,FALSE),"")),"")</f>
        <v/>
      </c>
      <c r="AY470" s="6" t="str">
        <f>_xlfn.IFNA(IF(IF($AK470=AY$5,VLOOKUP(AO470,buff!$K:$L,2,FALSE),"")=0,"",IF($AK470=AY$5,VLOOKUP(AO470,buff!$K:$L,2,FALSE),"")),"")</f>
        <v/>
      </c>
      <c r="AZ470" s="6" t="str">
        <f>_xlfn.IFNA(IF(IF($AK470=AZ$5,VLOOKUP(AP470,buff!$K:$L,2,FALSE),"")=0,"",IF($AK470=AZ$5,VLOOKUP(AP470,buff!$K:$L,2,FALSE),"")),"")</f>
        <v/>
      </c>
      <c r="BA470" s="6">
        <f>VLOOKUP(AL470,buff!$K:$P,6,FALSE)</f>
        <v>-25</v>
      </c>
      <c r="BB470" s="6" t="e">
        <f>VLOOKUP(AM470,buff!$K:$P,6,FALSE)</f>
        <v>#N/A</v>
      </c>
      <c r="BC470" s="6" t="e">
        <f>VLOOKUP(AN470,buff!$K:$P,6,FALSE)</f>
        <v>#N/A</v>
      </c>
      <c r="BD470">
        <f t="shared" si="122"/>
        <v>3</v>
      </c>
      <c r="BE470">
        <f t="shared" si="123"/>
        <v>2</v>
      </c>
      <c r="BF470" s="22">
        <f t="shared" si="124"/>
        <v>100803</v>
      </c>
    </row>
    <row r="471" spans="1:58" x14ac:dyDescent="0.15">
      <c r="A471" t="str">
        <f t="shared" si="114"/>
        <v>吉拉主动技能3等级5</v>
      </c>
      <c r="B471" s="8">
        <f t="shared" si="119"/>
        <v>10080305</v>
      </c>
      <c r="C471" s="8" t="str">
        <f>VLOOKUP(G471,角色!A:B,2,FALSE)</f>
        <v>吉拉</v>
      </c>
      <c r="D471" s="8" t="str">
        <f t="shared" si="120"/>
        <v>主动技能3</v>
      </c>
      <c r="E471" s="8">
        <f t="shared" si="125"/>
        <v>5</v>
      </c>
      <c r="F471" s="8">
        <f t="shared" si="126"/>
        <v>3</v>
      </c>
      <c r="G471" s="8">
        <f t="shared" si="127"/>
        <v>8</v>
      </c>
      <c r="H471" s="4" t="s">
        <v>944</v>
      </c>
      <c r="I471" s="20" t="str">
        <f t="shared" si="117"/>
        <v>对敌方全体攻击，造成125%攻击力（+933）点伤害。并附带减速。</v>
      </c>
      <c r="J471" s="4" t="s">
        <v>277</v>
      </c>
      <c r="K471" s="1" t="s">
        <v>102</v>
      </c>
      <c r="L471" s="4" t="s">
        <v>108</v>
      </c>
      <c r="M471" s="4"/>
      <c r="N471" s="4">
        <v>100</v>
      </c>
      <c r="O471" s="20">
        <f>VLOOKUP(L471,对应表!BK:BL,2,FALSE)</f>
        <v>100</v>
      </c>
      <c r="P471" s="25" t="str">
        <f>_xlfn.IFNA(VLOOKUP(G471,角色!V:AE,主动技能!F471+1,FALSE),"")</f>
        <v>||eff_jihanbingbao|</v>
      </c>
      <c r="Q471" s="25">
        <f>(VLOOKUP(G471,角色!V:AE,主动技能!F471+4,FALSE))</f>
        <v>3</v>
      </c>
      <c r="R471" s="25">
        <v>0</v>
      </c>
      <c r="S471" s="25">
        <v>0</v>
      </c>
      <c r="T471" s="6" t="str">
        <f t="shared" si="128"/>
        <v>100003:100:2:0</v>
      </c>
      <c r="U471" s="6" t="str">
        <f t="shared" si="129"/>
        <v/>
      </c>
      <c r="V471" s="19" t="str">
        <f>VLOOKUP(G471,角色!AW:BC,主动技能!F471+1,FALSE)</f>
        <v>skill_22</v>
      </c>
      <c r="Y471">
        <f t="shared" si="118"/>
        <v>0</v>
      </c>
      <c r="Z471" s="19">
        <f>IF(VLOOKUP(C471,角色!CC:CI,主动技能!F471*2,FALSE)=0,"",VLOOKUP(C471,角色!CC:CI,主动技能!F471*2,FALSE))</f>
        <v>125</v>
      </c>
      <c r="AA471" s="19">
        <f>IF(VLOOKUP(C471,角色!CC:CI,主动技能!F471*2+1,FALSE)=0,0,VLOOKUP(C471,角色!CC:CI,主动技能!F471*2+1,FALSE))</f>
        <v>25</v>
      </c>
      <c r="AB471" s="19">
        <f>IF(INT(VLOOKUP(E471,角色属性概况!I:M,3,FALSE)*AA471/100)=0,"",(INT(VLOOKUP(E471,角色属性概况!I:M,3,FALSE)*AA471/100)))</f>
        <v>933</v>
      </c>
      <c r="AE471" s="25">
        <f>(VLOOKUP(G471,角色!V:AE,主动技能!F471+7,FALSE))</f>
        <v>1</v>
      </c>
      <c r="AF471" s="19">
        <f>VLOOKUP(F471,对应表!AY:BA,3,FALSE)</f>
        <v>2</v>
      </c>
      <c r="AG471" s="19">
        <f>VLOOKUP(F471,对应表!AY:BA,2,FALSE)</f>
        <v>2</v>
      </c>
      <c r="AH471" s="25" t="str">
        <f>VLOOKUP(F471,特效对应!F:G,2,FALSE)</f>
        <v>attackex</v>
      </c>
      <c r="AJ471">
        <f t="shared" si="121"/>
        <v>5</v>
      </c>
      <c r="AK471" t="s">
        <v>943</v>
      </c>
      <c r="AL471" s="4" t="s">
        <v>582</v>
      </c>
      <c r="AQ471" s="6" t="str">
        <f>_xlfn.IFNA(IF(IF($AK471=AQ$5,VLOOKUP(AL471,buff!$K:$L,2,FALSE),"")=0,"",IF($AK471=AQ$5,VLOOKUP(AL471,buff!$K:$L,2,FALSE),"")),"")</f>
        <v>100003:100:2:0</v>
      </c>
      <c r="AR471" s="6" t="str">
        <f>_xlfn.IFNA(IF(IF($AK471=AR$5,VLOOKUP(AM471,buff!$K:$L,2,FALSE),"")=0,"",IF($AK471=AR$5,VLOOKUP(AM471,buff!$K:$L,2,FALSE),"")),"")</f>
        <v/>
      </c>
      <c r="AS471" s="6" t="str">
        <f>_xlfn.IFNA(IF(IF($AK471=AS$5,VLOOKUP(AN471,buff!$K:$L,2,FALSE),"")=0,"",IF($AK471=AS$5,VLOOKUP(AN471,buff!$K:$L,2,FALSE),"")),"")</f>
        <v/>
      </c>
      <c r="AT471" s="6" t="str">
        <f>_xlfn.IFNA(IF(IF($AK471=AT$5,VLOOKUP(AO471,buff!$K:$L,2,FALSE),"")=0,"",IF($AK471=AT$5,VLOOKUP(AO471,buff!$K:$L,2,FALSE),"")),"")</f>
        <v/>
      </c>
      <c r="AU471" s="6" t="str">
        <f>_xlfn.IFNA(IF(IF($AK471=AU$5,VLOOKUP(AP471,buff!$K:$L,2,FALSE),"")=0,"",IF($AK471=AU$5,VLOOKUP(AP471,buff!$K:$L,2,FALSE),"")),"")</f>
        <v/>
      </c>
      <c r="AV471" s="6" t="str">
        <f>_xlfn.IFNA(IF(IF($AK471=AV$5,VLOOKUP(AL471,buff!$K:$L,2,FALSE),"")=0,"",IF($AK471=AV$5,VLOOKUP(AL471,buff!$K:$L,2,FALSE),"")),"")</f>
        <v/>
      </c>
      <c r="AW471" s="6" t="str">
        <f>_xlfn.IFNA(IF(IF($AK471=AW$5,VLOOKUP(AM471,buff!$K:$L,2,FALSE),"")=0,"",IF($AK471=AW$5,VLOOKUP(AM471,buff!$K:$L,2,FALSE),"")),"")</f>
        <v/>
      </c>
      <c r="AX471" s="6" t="str">
        <f>_xlfn.IFNA(IF(IF($AK471=AX$5,VLOOKUP(AN471,buff!$K:$L,2,FALSE),"")=0,"",IF($AK471=AX$5,VLOOKUP(AN471,buff!$K:$L,2,FALSE),"")),"")</f>
        <v/>
      </c>
      <c r="AY471" s="6" t="str">
        <f>_xlfn.IFNA(IF(IF($AK471=AY$5,VLOOKUP(AO471,buff!$K:$L,2,FALSE),"")=0,"",IF($AK471=AY$5,VLOOKUP(AO471,buff!$K:$L,2,FALSE),"")),"")</f>
        <v/>
      </c>
      <c r="AZ471" s="6" t="str">
        <f>_xlfn.IFNA(IF(IF($AK471=AZ$5,VLOOKUP(AP471,buff!$K:$L,2,FALSE),"")=0,"",IF($AK471=AZ$5,VLOOKUP(AP471,buff!$K:$L,2,FALSE),"")),"")</f>
        <v/>
      </c>
      <c r="BA471" s="6">
        <f>VLOOKUP(AL471,buff!$K:$P,6,FALSE)</f>
        <v>-25</v>
      </c>
      <c r="BB471" s="6" t="e">
        <f>VLOOKUP(AM471,buff!$K:$P,6,FALSE)</f>
        <v>#N/A</v>
      </c>
      <c r="BC471" s="6" t="e">
        <f>VLOOKUP(AN471,buff!$K:$P,6,FALSE)</f>
        <v>#N/A</v>
      </c>
      <c r="BD471">
        <f t="shared" si="122"/>
        <v>3</v>
      </c>
      <c r="BE471">
        <f t="shared" si="123"/>
        <v>2</v>
      </c>
      <c r="BF471" s="22">
        <f t="shared" si="124"/>
        <v>100803</v>
      </c>
    </row>
    <row r="472" spans="1:58" x14ac:dyDescent="0.15">
      <c r="A472" t="str">
        <f t="shared" si="114"/>
        <v>吉拉主动技能3等级6</v>
      </c>
      <c r="B472" s="8">
        <f t="shared" si="119"/>
        <v>10080306</v>
      </c>
      <c r="C472" s="8" t="str">
        <f>VLOOKUP(G472,角色!A:B,2,FALSE)</f>
        <v>吉拉</v>
      </c>
      <c r="D472" s="8" t="str">
        <f t="shared" si="120"/>
        <v>主动技能3</v>
      </c>
      <c r="E472" s="8">
        <f t="shared" si="125"/>
        <v>6</v>
      </c>
      <c r="F472" s="8">
        <f t="shared" si="126"/>
        <v>3</v>
      </c>
      <c r="G472" s="8">
        <f t="shared" si="127"/>
        <v>8</v>
      </c>
      <c r="H472" s="4" t="s">
        <v>944</v>
      </c>
      <c r="I472" s="20" t="str">
        <f t="shared" si="117"/>
        <v>对敌方全体攻击，造成125%攻击力（+1372）点伤害。并附带减速。</v>
      </c>
      <c r="J472" s="4" t="s">
        <v>277</v>
      </c>
      <c r="K472" s="1" t="s">
        <v>102</v>
      </c>
      <c r="L472" s="4" t="s">
        <v>108</v>
      </c>
      <c r="M472" s="4"/>
      <c r="N472" s="4">
        <v>100</v>
      </c>
      <c r="O472" s="20">
        <f>VLOOKUP(L472,对应表!BK:BL,2,FALSE)</f>
        <v>100</v>
      </c>
      <c r="P472" s="25" t="str">
        <f>_xlfn.IFNA(VLOOKUP(G472,角色!V:AE,主动技能!F472+1,FALSE),"")</f>
        <v>||eff_jihanbingbao|</v>
      </c>
      <c r="Q472" s="25">
        <f>(VLOOKUP(G472,角色!V:AE,主动技能!F472+4,FALSE))</f>
        <v>3</v>
      </c>
      <c r="R472" s="25">
        <v>0</v>
      </c>
      <c r="S472" s="25">
        <v>0</v>
      </c>
      <c r="T472" s="6" t="str">
        <f t="shared" si="128"/>
        <v>100003:100:2:0</v>
      </c>
      <c r="U472" s="6" t="str">
        <f t="shared" si="129"/>
        <v/>
      </c>
      <c r="V472" s="19" t="str">
        <f>VLOOKUP(G472,角色!AW:BC,主动技能!F472+1,FALSE)</f>
        <v>skill_22</v>
      </c>
      <c r="Y472">
        <f t="shared" si="118"/>
        <v>0</v>
      </c>
      <c r="Z472" s="19">
        <f>IF(VLOOKUP(C472,角色!CC:CI,主动技能!F472*2,FALSE)=0,"",VLOOKUP(C472,角色!CC:CI,主动技能!F472*2,FALSE))</f>
        <v>125</v>
      </c>
      <c r="AA472" s="19">
        <f>IF(VLOOKUP(C472,角色!CC:CI,主动技能!F472*2+1,FALSE)=0,0,VLOOKUP(C472,角色!CC:CI,主动技能!F472*2+1,FALSE))</f>
        <v>25</v>
      </c>
      <c r="AB472" s="19">
        <f>IF(INT(VLOOKUP(E472,角色属性概况!I:M,3,FALSE)*AA472/100)=0,"",(INT(VLOOKUP(E472,角色属性概况!I:M,3,FALSE)*AA472/100)))</f>
        <v>1372</v>
      </c>
      <c r="AE472" s="25">
        <f>(VLOOKUP(G472,角色!V:AE,主动技能!F472+7,FALSE))</f>
        <v>1</v>
      </c>
      <c r="AF472" s="19">
        <f>VLOOKUP(F472,对应表!AY:BA,3,FALSE)</f>
        <v>2</v>
      </c>
      <c r="AG472" s="19">
        <f>VLOOKUP(F472,对应表!AY:BA,2,FALSE)</f>
        <v>2</v>
      </c>
      <c r="AH472" s="25" t="str">
        <f>VLOOKUP(F472,特效对应!F:G,2,FALSE)</f>
        <v>attackex</v>
      </c>
      <c r="AJ472">
        <f t="shared" si="121"/>
        <v>6</v>
      </c>
      <c r="AK472" t="s">
        <v>943</v>
      </c>
      <c r="AL472" s="4" t="s">
        <v>582</v>
      </c>
      <c r="AQ472" s="6" t="str">
        <f>_xlfn.IFNA(IF(IF($AK472=AQ$5,VLOOKUP(AL472,buff!$K:$L,2,FALSE),"")=0,"",IF($AK472=AQ$5,VLOOKUP(AL472,buff!$K:$L,2,FALSE),"")),"")</f>
        <v>100003:100:2:0</v>
      </c>
      <c r="AR472" s="6" t="str">
        <f>_xlfn.IFNA(IF(IF($AK472=AR$5,VLOOKUP(AM472,buff!$K:$L,2,FALSE),"")=0,"",IF($AK472=AR$5,VLOOKUP(AM472,buff!$K:$L,2,FALSE),"")),"")</f>
        <v/>
      </c>
      <c r="AS472" s="6" t="str">
        <f>_xlfn.IFNA(IF(IF($AK472=AS$5,VLOOKUP(AN472,buff!$K:$L,2,FALSE),"")=0,"",IF($AK472=AS$5,VLOOKUP(AN472,buff!$K:$L,2,FALSE),"")),"")</f>
        <v/>
      </c>
      <c r="AT472" s="6" t="str">
        <f>_xlfn.IFNA(IF(IF($AK472=AT$5,VLOOKUP(AO472,buff!$K:$L,2,FALSE),"")=0,"",IF($AK472=AT$5,VLOOKUP(AO472,buff!$K:$L,2,FALSE),"")),"")</f>
        <v/>
      </c>
      <c r="AU472" s="6" t="str">
        <f>_xlfn.IFNA(IF(IF($AK472=AU$5,VLOOKUP(AP472,buff!$K:$L,2,FALSE),"")=0,"",IF($AK472=AU$5,VLOOKUP(AP472,buff!$K:$L,2,FALSE),"")),"")</f>
        <v/>
      </c>
      <c r="AV472" s="6" t="str">
        <f>_xlfn.IFNA(IF(IF($AK472=AV$5,VLOOKUP(AL472,buff!$K:$L,2,FALSE),"")=0,"",IF($AK472=AV$5,VLOOKUP(AL472,buff!$K:$L,2,FALSE),"")),"")</f>
        <v/>
      </c>
      <c r="AW472" s="6" t="str">
        <f>_xlfn.IFNA(IF(IF($AK472=AW$5,VLOOKUP(AM472,buff!$K:$L,2,FALSE),"")=0,"",IF($AK472=AW$5,VLOOKUP(AM472,buff!$K:$L,2,FALSE),"")),"")</f>
        <v/>
      </c>
      <c r="AX472" s="6" t="str">
        <f>_xlfn.IFNA(IF(IF($AK472=AX$5,VLOOKUP(AN472,buff!$K:$L,2,FALSE),"")=0,"",IF($AK472=AX$5,VLOOKUP(AN472,buff!$K:$L,2,FALSE),"")),"")</f>
        <v/>
      </c>
      <c r="AY472" s="6" t="str">
        <f>_xlfn.IFNA(IF(IF($AK472=AY$5,VLOOKUP(AO472,buff!$K:$L,2,FALSE),"")=0,"",IF($AK472=AY$5,VLOOKUP(AO472,buff!$K:$L,2,FALSE),"")),"")</f>
        <v/>
      </c>
      <c r="AZ472" s="6" t="str">
        <f>_xlfn.IFNA(IF(IF($AK472=AZ$5,VLOOKUP(AP472,buff!$K:$L,2,FALSE),"")=0,"",IF($AK472=AZ$5,VLOOKUP(AP472,buff!$K:$L,2,FALSE),"")),"")</f>
        <v/>
      </c>
      <c r="BA472" s="6">
        <f>VLOOKUP(AL472,buff!$K:$P,6,FALSE)</f>
        <v>-25</v>
      </c>
      <c r="BB472" s="6" t="e">
        <f>VLOOKUP(AM472,buff!$K:$P,6,FALSE)</f>
        <v>#N/A</v>
      </c>
      <c r="BC472" s="6" t="e">
        <f>VLOOKUP(AN472,buff!$K:$P,6,FALSE)</f>
        <v>#N/A</v>
      </c>
      <c r="BD472">
        <f t="shared" si="122"/>
        <v>3</v>
      </c>
      <c r="BE472">
        <f t="shared" si="123"/>
        <v>2</v>
      </c>
      <c r="BF472" s="22">
        <f t="shared" si="124"/>
        <v>100803</v>
      </c>
    </row>
    <row r="473" spans="1:58" x14ac:dyDescent="0.15">
      <c r="A473" t="str">
        <f t="shared" si="114"/>
        <v>吉拉主动技能3等级7</v>
      </c>
      <c r="B473" s="8">
        <f t="shared" si="119"/>
        <v>10080307</v>
      </c>
      <c r="C473" s="8" t="str">
        <f>VLOOKUP(G473,角色!A:B,2,FALSE)</f>
        <v>吉拉</v>
      </c>
      <c r="D473" s="8" t="str">
        <f t="shared" si="120"/>
        <v>主动技能3</v>
      </c>
      <c r="E473" s="8">
        <f t="shared" si="125"/>
        <v>7</v>
      </c>
      <c r="F473" s="8">
        <f t="shared" si="126"/>
        <v>3</v>
      </c>
      <c r="G473" s="8">
        <f t="shared" si="127"/>
        <v>8</v>
      </c>
      <c r="H473" s="4" t="s">
        <v>944</v>
      </c>
      <c r="I473" s="20" t="str">
        <f t="shared" si="117"/>
        <v>对敌方全体攻击，造成125%攻击力（+1994）点伤害。并附带减速。</v>
      </c>
      <c r="J473" s="4" t="s">
        <v>277</v>
      </c>
      <c r="K473" s="1" t="s">
        <v>102</v>
      </c>
      <c r="L473" s="4" t="s">
        <v>108</v>
      </c>
      <c r="M473" s="4"/>
      <c r="N473" s="4">
        <v>100</v>
      </c>
      <c r="O473" s="20">
        <f>VLOOKUP(L473,对应表!BK:BL,2,FALSE)</f>
        <v>100</v>
      </c>
      <c r="P473" s="25" t="str">
        <f>_xlfn.IFNA(VLOOKUP(G473,角色!V:AE,主动技能!F473+1,FALSE),"")</f>
        <v>||eff_jihanbingbao|</v>
      </c>
      <c r="Q473" s="25">
        <f>(VLOOKUP(G473,角色!V:AE,主动技能!F473+4,FALSE))</f>
        <v>3</v>
      </c>
      <c r="R473" s="25">
        <v>0</v>
      </c>
      <c r="S473" s="25">
        <v>0</v>
      </c>
      <c r="T473" s="6" t="str">
        <f t="shared" si="128"/>
        <v>100003:100:2:0</v>
      </c>
      <c r="U473" s="6" t="str">
        <f t="shared" si="129"/>
        <v/>
      </c>
      <c r="V473" s="19" t="str">
        <f>VLOOKUP(G473,角色!AW:BC,主动技能!F473+1,FALSE)</f>
        <v>skill_22</v>
      </c>
      <c r="Y473">
        <f t="shared" si="118"/>
        <v>0</v>
      </c>
      <c r="Z473" s="19">
        <f>IF(VLOOKUP(C473,角色!CC:CI,主动技能!F473*2,FALSE)=0,"",VLOOKUP(C473,角色!CC:CI,主动技能!F473*2,FALSE))</f>
        <v>125</v>
      </c>
      <c r="AA473" s="19">
        <f>IF(VLOOKUP(C473,角色!CC:CI,主动技能!F473*2+1,FALSE)=0,0,VLOOKUP(C473,角色!CC:CI,主动技能!F473*2+1,FALSE))</f>
        <v>25</v>
      </c>
      <c r="AB473" s="19">
        <f>IF(INT(VLOOKUP(E473,角色属性概况!I:M,3,FALSE)*AA473/100)=0,"",(INT(VLOOKUP(E473,角色属性概况!I:M,3,FALSE)*AA473/100)))</f>
        <v>1994</v>
      </c>
      <c r="AE473" s="25">
        <f>(VLOOKUP(G473,角色!V:AE,主动技能!F473+7,FALSE))</f>
        <v>1</v>
      </c>
      <c r="AF473" s="19">
        <f>VLOOKUP(F473,对应表!AY:BA,3,FALSE)</f>
        <v>2</v>
      </c>
      <c r="AG473" s="19">
        <f>VLOOKUP(F473,对应表!AY:BA,2,FALSE)</f>
        <v>2</v>
      </c>
      <c r="AH473" s="25" t="str">
        <f>VLOOKUP(F473,特效对应!F:G,2,FALSE)</f>
        <v>attackex</v>
      </c>
      <c r="AJ473">
        <f t="shared" si="121"/>
        <v>7</v>
      </c>
      <c r="AK473" t="s">
        <v>943</v>
      </c>
      <c r="AL473" s="4" t="s">
        <v>582</v>
      </c>
      <c r="AQ473" s="6" t="str">
        <f>_xlfn.IFNA(IF(IF($AK473=AQ$5,VLOOKUP(AL473,buff!$K:$L,2,FALSE),"")=0,"",IF($AK473=AQ$5,VLOOKUP(AL473,buff!$K:$L,2,FALSE),"")),"")</f>
        <v>100003:100:2:0</v>
      </c>
      <c r="AR473" s="6" t="str">
        <f>_xlfn.IFNA(IF(IF($AK473=AR$5,VLOOKUP(AM473,buff!$K:$L,2,FALSE),"")=0,"",IF($AK473=AR$5,VLOOKUP(AM473,buff!$K:$L,2,FALSE),"")),"")</f>
        <v/>
      </c>
      <c r="AS473" s="6" t="str">
        <f>_xlfn.IFNA(IF(IF($AK473=AS$5,VLOOKUP(AN473,buff!$K:$L,2,FALSE),"")=0,"",IF($AK473=AS$5,VLOOKUP(AN473,buff!$K:$L,2,FALSE),"")),"")</f>
        <v/>
      </c>
      <c r="AT473" s="6" t="str">
        <f>_xlfn.IFNA(IF(IF($AK473=AT$5,VLOOKUP(AO473,buff!$K:$L,2,FALSE),"")=0,"",IF($AK473=AT$5,VLOOKUP(AO473,buff!$K:$L,2,FALSE),"")),"")</f>
        <v/>
      </c>
      <c r="AU473" s="6" t="str">
        <f>_xlfn.IFNA(IF(IF($AK473=AU$5,VLOOKUP(AP473,buff!$K:$L,2,FALSE),"")=0,"",IF($AK473=AU$5,VLOOKUP(AP473,buff!$K:$L,2,FALSE),"")),"")</f>
        <v/>
      </c>
      <c r="AV473" s="6" t="str">
        <f>_xlfn.IFNA(IF(IF($AK473=AV$5,VLOOKUP(AL473,buff!$K:$L,2,FALSE),"")=0,"",IF($AK473=AV$5,VLOOKUP(AL473,buff!$K:$L,2,FALSE),"")),"")</f>
        <v/>
      </c>
      <c r="AW473" s="6" t="str">
        <f>_xlfn.IFNA(IF(IF($AK473=AW$5,VLOOKUP(AM473,buff!$K:$L,2,FALSE),"")=0,"",IF($AK473=AW$5,VLOOKUP(AM473,buff!$K:$L,2,FALSE),"")),"")</f>
        <v/>
      </c>
      <c r="AX473" s="6" t="str">
        <f>_xlfn.IFNA(IF(IF($AK473=AX$5,VLOOKUP(AN473,buff!$K:$L,2,FALSE),"")=0,"",IF($AK473=AX$5,VLOOKUP(AN473,buff!$K:$L,2,FALSE),"")),"")</f>
        <v/>
      </c>
      <c r="AY473" s="6" t="str">
        <f>_xlfn.IFNA(IF(IF($AK473=AY$5,VLOOKUP(AO473,buff!$K:$L,2,FALSE),"")=0,"",IF($AK473=AY$5,VLOOKUP(AO473,buff!$K:$L,2,FALSE),"")),"")</f>
        <v/>
      </c>
      <c r="AZ473" s="6" t="str">
        <f>_xlfn.IFNA(IF(IF($AK473=AZ$5,VLOOKUP(AP473,buff!$K:$L,2,FALSE),"")=0,"",IF($AK473=AZ$5,VLOOKUP(AP473,buff!$K:$L,2,FALSE),"")),"")</f>
        <v/>
      </c>
      <c r="BA473" s="6">
        <f>VLOOKUP(AL473,buff!$K:$P,6,FALSE)</f>
        <v>-25</v>
      </c>
      <c r="BB473" s="6" t="e">
        <f>VLOOKUP(AM473,buff!$K:$P,6,FALSE)</f>
        <v>#N/A</v>
      </c>
      <c r="BC473" s="6" t="e">
        <f>VLOOKUP(AN473,buff!$K:$P,6,FALSE)</f>
        <v>#N/A</v>
      </c>
      <c r="BD473">
        <f t="shared" si="122"/>
        <v>3</v>
      </c>
      <c r="BE473">
        <f t="shared" si="123"/>
        <v>2</v>
      </c>
      <c r="BF473" s="22">
        <f t="shared" si="124"/>
        <v>100803</v>
      </c>
    </row>
    <row r="474" spans="1:58" x14ac:dyDescent="0.15">
      <c r="A474" t="str">
        <f t="shared" si="114"/>
        <v>吉拉主动技能3等级8</v>
      </c>
      <c r="B474" s="8">
        <f t="shared" si="119"/>
        <v>10080308</v>
      </c>
      <c r="C474" s="8" t="str">
        <f>VLOOKUP(G474,角色!A:B,2,FALSE)</f>
        <v>吉拉</v>
      </c>
      <c r="D474" s="8" t="str">
        <f t="shared" si="120"/>
        <v>主动技能3</v>
      </c>
      <c r="E474" s="8">
        <f t="shared" si="125"/>
        <v>8</v>
      </c>
      <c r="F474" s="8">
        <f t="shared" si="126"/>
        <v>3</v>
      </c>
      <c r="G474" s="8">
        <f t="shared" si="127"/>
        <v>8</v>
      </c>
      <c r="H474" s="4" t="s">
        <v>944</v>
      </c>
      <c r="I474" s="20" t="str">
        <f t="shared" si="117"/>
        <v>对敌方全体攻击，造成125%攻击力（+2874）点伤害。并附带减速。</v>
      </c>
      <c r="J474" s="4" t="s">
        <v>277</v>
      </c>
      <c r="K474" s="1" t="s">
        <v>102</v>
      </c>
      <c r="L474" s="4" t="s">
        <v>108</v>
      </c>
      <c r="M474" s="4"/>
      <c r="N474" s="4">
        <v>100</v>
      </c>
      <c r="O474" s="20">
        <f>VLOOKUP(L474,对应表!BK:BL,2,FALSE)</f>
        <v>100</v>
      </c>
      <c r="P474" s="25" t="str">
        <f>_xlfn.IFNA(VLOOKUP(G474,角色!V:AE,主动技能!F474+1,FALSE),"")</f>
        <v>||eff_jihanbingbao|</v>
      </c>
      <c r="Q474" s="25">
        <f>(VLOOKUP(G474,角色!V:AE,主动技能!F474+4,FALSE))</f>
        <v>3</v>
      </c>
      <c r="R474" s="25">
        <v>0</v>
      </c>
      <c r="S474" s="25">
        <v>0</v>
      </c>
      <c r="T474" s="6" t="str">
        <f t="shared" si="128"/>
        <v>100003:100:2:0</v>
      </c>
      <c r="U474" s="6" t="str">
        <f t="shared" si="129"/>
        <v/>
      </c>
      <c r="V474" s="19" t="str">
        <f>VLOOKUP(G474,角色!AW:BC,主动技能!F474+1,FALSE)</f>
        <v>skill_22</v>
      </c>
      <c r="Y474">
        <f t="shared" si="118"/>
        <v>0</v>
      </c>
      <c r="Z474" s="19">
        <f>IF(VLOOKUP(C474,角色!CC:CI,主动技能!F474*2,FALSE)=0,"",VLOOKUP(C474,角色!CC:CI,主动技能!F474*2,FALSE))</f>
        <v>125</v>
      </c>
      <c r="AA474" s="19">
        <f>IF(VLOOKUP(C474,角色!CC:CI,主动技能!F474*2+1,FALSE)=0,0,VLOOKUP(C474,角色!CC:CI,主动技能!F474*2+1,FALSE))</f>
        <v>25</v>
      </c>
      <c r="AB474" s="19">
        <f>IF(INT(VLOOKUP(E474,角色属性概况!I:M,3,FALSE)*AA474/100)=0,"",(INT(VLOOKUP(E474,角色属性概况!I:M,3,FALSE)*AA474/100)))</f>
        <v>2874</v>
      </c>
      <c r="AE474" s="25">
        <f>(VLOOKUP(G474,角色!V:AE,主动技能!F474+7,FALSE))</f>
        <v>1</v>
      </c>
      <c r="AF474" s="19">
        <f>VLOOKUP(F474,对应表!AY:BA,3,FALSE)</f>
        <v>2</v>
      </c>
      <c r="AG474" s="19">
        <f>VLOOKUP(F474,对应表!AY:BA,2,FALSE)</f>
        <v>2</v>
      </c>
      <c r="AH474" s="25" t="str">
        <f>VLOOKUP(F474,特效对应!F:G,2,FALSE)</f>
        <v>attackex</v>
      </c>
      <c r="AJ474">
        <f t="shared" si="121"/>
        <v>8</v>
      </c>
      <c r="AK474" t="s">
        <v>943</v>
      </c>
      <c r="AL474" s="4" t="s">
        <v>582</v>
      </c>
      <c r="AQ474" s="6" t="str">
        <f>_xlfn.IFNA(IF(IF($AK474=AQ$5,VLOOKUP(AL474,buff!$K:$L,2,FALSE),"")=0,"",IF($AK474=AQ$5,VLOOKUP(AL474,buff!$K:$L,2,FALSE),"")),"")</f>
        <v>100003:100:2:0</v>
      </c>
      <c r="AR474" s="6" t="str">
        <f>_xlfn.IFNA(IF(IF($AK474=AR$5,VLOOKUP(AM474,buff!$K:$L,2,FALSE),"")=0,"",IF($AK474=AR$5,VLOOKUP(AM474,buff!$K:$L,2,FALSE),"")),"")</f>
        <v/>
      </c>
      <c r="AS474" s="6" t="str">
        <f>_xlfn.IFNA(IF(IF($AK474=AS$5,VLOOKUP(AN474,buff!$K:$L,2,FALSE),"")=0,"",IF($AK474=AS$5,VLOOKUP(AN474,buff!$K:$L,2,FALSE),"")),"")</f>
        <v/>
      </c>
      <c r="AT474" s="6" t="str">
        <f>_xlfn.IFNA(IF(IF($AK474=AT$5,VLOOKUP(AO474,buff!$K:$L,2,FALSE),"")=0,"",IF($AK474=AT$5,VLOOKUP(AO474,buff!$K:$L,2,FALSE),"")),"")</f>
        <v/>
      </c>
      <c r="AU474" s="6" t="str">
        <f>_xlfn.IFNA(IF(IF($AK474=AU$5,VLOOKUP(AP474,buff!$K:$L,2,FALSE),"")=0,"",IF($AK474=AU$5,VLOOKUP(AP474,buff!$K:$L,2,FALSE),"")),"")</f>
        <v/>
      </c>
      <c r="AV474" s="6" t="str">
        <f>_xlfn.IFNA(IF(IF($AK474=AV$5,VLOOKUP(AL474,buff!$K:$L,2,FALSE),"")=0,"",IF($AK474=AV$5,VLOOKUP(AL474,buff!$K:$L,2,FALSE),"")),"")</f>
        <v/>
      </c>
      <c r="AW474" s="6" t="str">
        <f>_xlfn.IFNA(IF(IF($AK474=AW$5,VLOOKUP(AM474,buff!$K:$L,2,FALSE),"")=0,"",IF($AK474=AW$5,VLOOKUP(AM474,buff!$K:$L,2,FALSE),"")),"")</f>
        <v/>
      </c>
      <c r="AX474" s="6" t="str">
        <f>_xlfn.IFNA(IF(IF($AK474=AX$5,VLOOKUP(AN474,buff!$K:$L,2,FALSE),"")=0,"",IF($AK474=AX$5,VLOOKUP(AN474,buff!$K:$L,2,FALSE),"")),"")</f>
        <v/>
      </c>
      <c r="AY474" s="6" t="str">
        <f>_xlfn.IFNA(IF(IF($AK474=AY$5,VLOOKUP(AO474,buff!$K:$L,2,FALSE),"")=0,"",IF($AK474=AY$5,VLOOKUP(AO474,buff!$K:$L,2,FALSE),"")),"")</f>
        <v/>
      </c>
      <c r="AZ474" s="6" t="str">
        <f>_xlfn.IFNA(IF(IF($AK474=AZ$5,VLOOKUP(AP474,buff!$K:$L,2,FALSE),"")=0,"",IF($AK474=AZ$5,VLOOKUP(AP474,buff!$K:$L,2,FALSE),"")),"")</f>
        <v/>
      </c>
      <c r="BA474" s="6">
        <f>VLOOKUP(AL474,buff!$K:$P,6,FALSE)</f>
        <v>-25</v>
      </c>
      <c r="BB474" s="6" t="e">
        <f>VLOOKUP(AM474,buff!$K:$P,6,FALSE)</f>
        <v>#N/A</v>
      </c>
      <c r="BC474" s="6" t="e">
        <f>VLOOKUP(AN474,buff!$K:$P,6,FALSE)</f>
        <v>#N/A</v>
      </c>
      <c r="BD474">
        <f t="shared" si="122"/>
        <v>3</v>
      </c>
      <c r="BE474">
        <f t="shared" si="123"/>
        <v>2</v>
      </c>
      <c r="BF474" s="22">
        <f t="shared" si="124"/>
        <v>100803</v>
      </c>
    </row>
    <row r="475" spans="1:58" x14ac:dyDescent="0.15">
      <c r="A475" t="str">
        <f t="shared" si="114"/>
        <v>吉拉主动技能3等级9</v>
      </c>
      <c r="B475" s="8">
        <f t="shared" si="119"/>
        <v>10080309</v>
      </c>
      <c r="C475" s="8" t="str">
        <f>VLOOKUP(G475,角色!A:B,2,FALSE)</f>
        <v>吉拉</v>
      </c>
      <c r="D475" s="8" t="str">
        <f t="shared" si="120"/>
        <v>主动技能3</v>
      </c>
      <c r="E475" s="8">
        <f t="shared" si="125"/>
        <v>9</v>
      </c>
      <c r="F475" s="8">
        <f t="shared" si="126"/>
        <v>3</v>
      </c>
      <c r="G475" s="8">
        <f t="shared" si="127"/>
        <v>8</v>
      </c>
      <c r="H475" s="4" t="s">
        <v>944</v>
      </c>
      <c r="I475" s="20" t="str">
        <f t="shared" si="117"/>
        <v>对敌方全体攻击，造成125%攻击力（+4120）点伤害。并附带减速。</v>
      </c>
      <c r="J475" s="4" t="s">
        <v>277</v>
      </c>
      <c r="K475" s="1" t="s">
        <v>102</v>
      </c>
      <c r="L475" s="4" t="s">
        <v>108</v>
      </c>
      <c r="M475" s="4"/>
      <c r="N475" s="4">
        <v>100</v>
      </c>
      <c r="O475" s="20">
        <f>VLOOKUP(L475,对应表!BK:BL,2,FALSE)</f>
        <v>100</v>
      </c>
      <c r="P475" s="25" t="str">
        <f>_xlfn.IFNA(VLOOKUP(G475,角色!V:AE,主动技能!F475+1,FALSE),"")</f>
        <v>||eff_jihanbingbao|</v>
      </c>
      <c r="Q475" s="25">
        <f>(VLOOKUP(G475,角色!V:AE,主动技能!F475+4,FALSE))</f>
        <v>3</v>
      </c>
      <c r="R475" s="25">
        <v>0</v>
      </c>
      <c r="S475" s="25">
        <v>0</v>
      </c>
      <c r="T475" s="6" t="str">
        <f t="shared" si="128"/>
        <v>100003:100:2:0</v>
      </c>
      <c r="U475" s="6" t="str">
        <f t="shared" si="129"/>
        <v/>
      </c>
      <c r="V475" s="19" t="str">
        <f>VLOOKUP(G475,角色!AW:BC,主动技能!F475+1,FALSE)</f>
        <v>skill_22</v>
      </c>
      <c r="Y475">
        <f t="shared" si="118"/>
        <v>0</v>
      </c>
      <c r="Z475" s="19">
        <f>IF(VLOOKUP(C475,角色!CC:CI,主动技能!F475*2,FALSE)=0,"",VLOOKUP(C475,角色!CC:CI,主动技能!F475*2,FALSE))</f>
        <v>125</v>
      </c>
      <c r="AA475" s="19">
        <f>IF(VLOOKUP(C475,角色!CC:CI,主动技能!F475*2+1,FALSE)=0,0,VLOOKUP(C475,角色!CC:CI,主动技能!F475*2+1,FALSE))</f>
        <v>25</v>
      </c>
      <c r="AB475" s="19">
        <f>IF(INT(VLOOKUP(E475,角色属性概况!I:M,3,FALSE)*AA475/100)=0,"",(INT(VLOOKUP(E475,角色属性概况!I:M,3,FALSE)*AA475/100)))</f>
        <v>4120</v>
      </c>
      <c r="AE475" s="25">
        <f>(VLOOKUP(G475,角色!V:AE,主动技能!F475+7,FALSE))</f>
        <v>1</v>
      </c>
      <c r="AF475" s="19">
        <f>VLOOKUP(F475,对应表!AY:BA,3,FALSE)</f>
        <v>2</v>
      </c>
      <c r="AG475" s="19">
        <f>VLOOKUP(F475,对应表!AY:BA,2,FALSE)</f>
        <v>2</v>
      </c>
      <c r="AH475" s="25" t="str">
        <f>VLOOKUP(F475,特效对应!F:G,2,FALSE)</f>
        <v>attackex</v>
      </c>
      <c r="AJ475">
        <f t="shared" si="121"/>
        <v>9</v>
      </c>
      <c r="AK475" t="s">
        <v>943</v>
      </c>
      <c r="AL475" s="4" t="s">
        <v>582</v>
      </c>
      <c r="AQ475" s="6" t="str">
        <f>_xlfn.IFNA(IF(IF($AK475=AQ$5,VLOOKUP(AL475,buff!$K:$L,2,FALSE),"")=0,"",IF($AK475=AQ$5,VLOOKUP(AL475,buff!$K:$L,2,FALSE),"")),"")</f>
        <v>100003:100:2:0</v>
      </c>
      <c r="AR475" s="6" t="str">
        <f>_xlfn.IFNA(IF(IF($AK475=AR$5,VLOOKUP(AM475,buff!$K:$L,2,FALSE),"")=0,"",IF($AK475=AR$5,VLOOKUP(AM475,buff!$K:$L,2,FALSE),"")),"")</f>
        <v/>
      </c>
      <c r="AS475" s="6" t="str">
        <f>_xlfn.IFNA(IF(IF($AK475=AS$5,VLOOKUP(AN475,buff!$K:$L,2,FALSE),"")=0,"",IF($AK475=AS$5,VLOOKUP(AN475,buff!$K:$L,2,FALSE),"")),"")</f>
        <v/>
      </c>
      <c r="AT475" s="6" t="str">
        <f>_xlfn.IFNA(IF(IF($AK475=AT$5,VLOOKUP(AO475,buff!$K:$L,2,FALSE),"")=0,"",IF($AK475=AT$5,VLOOKUP(AO475,buff!$K:$L,2,FALSE),"")),"")</f>
        <v/>
      </c>
      <c r="AU475" s="6" t="str">
        <f>_xlfn.IFNA(IF(IF($AK475=AU$5,VLOOKUP(AP475,buff!$K:$L,2,FALSE),"")=0,"",IF($AK475=AU$5,VLOOKUP(AP475,buff!$K:$L,2,FALSE),"")),"")</f>
        <v/>
      </c>
      <c r="AV475" s="6" t="str">
        <f>_xlfn.IFNA(IF(IF($AK475=AV$5,VLOOKUP(AL475,buff!$K:$L,2,FALSE),"")=0,"",IF($AK475=AV$5,VLOOKUP(AL475,buff!$K:$L,2,FALSE),"")),"")</f>
        <v/>
      </c>
      <c r="AW475" s="6" t="str">
        <f>_xlfn.IFNA(IF(IF($AK475=AW$5,VLOOKUP(AM475,buff!$K:$L,2,FALSE),"")=0,"",IF($AK475=AW$5,VLOOKUP(AM475,buff!$K:$L,2,FALSE),"")),"")</f>
        <v/>
      </c>
      <c r="AX475" s="6" t="str">
        <f>_xlfn.IFNA(IF(IF($AK475=AX$5,VLOOKUP(AN475,buff!$K:$L,2,FALSE),"")=0,"",IF($AK475=AX$5,VLOOKUP(AN475,buff!$K:$L,2,FALSE),"")),"")</f>
        <v/>
      </c>
      <c r="AY475" s="6" t="str">
        <f>_xlfn.IFNA(IF(IF($AK475=AY$5,VLOOKUP(AO475,buff!$K:$L,2,FALSE),"")=0,"",IF($AK475=AY$5,VLOOKUP(AO475,buff!$K:$L,2,FALSE),"")),"")</f>
        <v/>
      </c>
      <c r="AZ475" s="6" t="str">
        <f>_xlfn.IFNA(IF(IF($AK475=AZ$5,VLOOKUP(AP475,buff!$K:$L,2,FALSE),"")=0,"",IF($AK475=AZ$5,VLOOKUP(AP475,buff!$K:$L,2,FALSE),"")),"")</f>
        <v/>
      </c>
      <c r="BA475" s="6">
        <f>VLOOKUP(AL475,buff!$K:$P,6,FALSE)</f>
        <v>-25</v>
      </c>
      <c r="BB475" s="6" t="e">
        <f>VLOOKUP(AM475,buff!$K:$P,6,FALSE)</f>
        <v>#N/A</v>
      </c>
      <c r="BC475" s="6" t="e">
        <f>VLOOKUP(AN475,buff!$K:$P,6,FALSE)</f>
        <v>#N/A</v>
      </c>
      <c r="BD475">
        <f t="shared" si="122"/>
        <v>3</v>
      </c>
      <c r="BE475">
        <f t="shared" si="123"/>
        <v>2</v>
      </c>
      <c r="BF475" s="22">
        <f t="shared" si="124"/>
        <v>100803</v>
      </c>
    </row>
    <row r="476" spans="1:58" x14ac:dyDescent="0.15">
      <c r="A476" t="str">
        <f t="shared" si="114"/>
        <v>吉拉主动技能3等级10</v>
      </c>
      <c r="B476" s="8">
        <f t="shared" si="119"/>
        <v>10080310</v>
      </c>
      <c r="C476" s="8" t="str">
        <f>VLOOKUP(G476,角色!A:B,2,FALSE)</f>
        <v>吉拉</v>
      </c>
      <c r="D476" s="8" t="str">
        <f t="shared" si="120"/>
        <v>主动技能3</v>
      </c>
      <c r="E476" s="8">
        <f t="shared" si="125"/>
        <v>10</v>
      </c>
      <c r="F476" s="8">
        <f t="shared" si="126"/>
        <v>3</v>
      </c>
      <c r="G476" s="8">
        <f t="shared" si="127"/>
        <v>8</v>
      </c>
      <c r="H476" s="4" t="s">
        <v>944</v>
      </c>
      <c r="I476" s="20" t="str">
        <f t="shared" si="117"/>
        <v>对敌方全体攻击，造成125%攻击力（+5883）点伤害。并附带减速。</v>
      </c>
      <c r="J476" s="4" t="s">
        <v>277</v>
      </c>
      <c r="K476" s="1" t="s">
        <v>102</v>
      </c>
      <c r="L476" s="4" t="s">
        <v>108</v>
      </c>
      <c r="M476" s="4"/>
      <c r="N476" s="4">
        <v>100</v>
      </c>
      <c r="O476" s="20">
        <f>VLOOKUP(L476,对应表!BK:BL,2,FALSE)</f>
        <v>100</v>
      </c>
      <c r="P476" s="25" t="str">
        <f>_xlfn.IFNA(VLOOKUP(G476,角色!V:AE,主动技能!F476+1,FALSE),"")</f>
        <v>||eff_jihanbingbao|</v>
      </c>
      <c r="Q476" s="25">
        <f>(VLOOKUP(G476,角色!V:AE,主动技能!F476+4,FALSE))</f>
        <v>3</v>
      </c>
      <c r="R476" s="25">
        <v>0</v>
      </c>
      <c r="S476" s="25">
        <v>0</v>
      </c>
      <c r="T476" s="6" t="str">
        <f t="shared" si="128"/>
        <v>100003:100:2:0</v>
      </c>
      <c r="U476" s="6" t="str">
        <f t="shared" si="129"/>
        <v/>
      </c>
      <c r="V476" s="19" t="str">
        <f>VLOOKUP(G476,角色!AW:BC,主动技能!F476+1,FALSE)</f>
        <v>skill_22</v>
      </c>
      <c r="Y476">
        <f t="shared" si="118"/>
        <v>0</v>
      </c>
      <c r="Z476" s="19">
        <f>IF(VLOOKUP(C476,角色!CC:CI,主动技能!F476*2,FALSE)=0,"",VLOOKUP(C476,角色!CC:CI,主动技能!F476*2,FALSE))</f>
        <v>125</v>
      </c>
      <c r="AA476" s="19">
        <f>IF(VLOOKUP(C476,角色!CC:CI,主动技能!F476*2+1,FALSE)=0,0,VLOOKUP(C476,角色!CC:CI,主动技能!F476*2+1,FALSE))</f>
        <v>25</v>
      </c>
      <c r="AB476" s="19">
        <f>IF(INT(VLOOKUP(E476,角色属性概况!I:M,3,FALSE)*AA476/100)=0,"",(INT(VLOOKUP(E476,角色属性概况!I:M,3,FALSE)*AA476/100)))</f>
        <v>5883</v>
      </c>
      <c r="AE476" s="25">
        <f>(VLOOKUP(G476,角色!V:AE,主动技能!F476+7,FALSE))</f>
        <v>1</v>
      </c>
      <c r="AF476" s="19">
        <f>VLOOKUP(F476,对应表!AY:BA,3,FALSE)</f>
        <v>2</v>
      </c>
      <c r="AG476" s="19">
        <f>VLOOKUP(F476,对应表!AY:BA,2,FALSE)</f>
        <v>2</v>
      </c>
      <c r="AH476" s="25" t="str">
        <f>VLOOKUP(F476,特效对应!F:G,2,FALSE)</f>
        <v>attackex</v>
      </c>
      <c r="AJ476">
        <f t="shared" si="121"/>
        <v>10</v>
      </c>
      <c r="AK476" t="s">
        <v>943</v>
      </c>
      <c r="AL476" s="4" t="s">
        <v>582</v>
      </c>
      <c r="AQ476" s="6" t="str">
        <f>_xlfn.IFNA(IF(IF($AK476=AQ$5,VLOOKUP(AL476,buff!$K:$L,2,FALSE),"")=0,"",IF($AK476=AQ$5,VLOOKUP(AL476,buff!$K:$L,2,FALSE),"")),"")</f>
        <v>100003:100:2:0</v>
      </c>
      <c r="AR476" s="6" t="str">
        <f>_xlfn.IFNA(IF(IF($AK476=AR$5,VLOOKUP(AM476,buff!$K:$L,2,FALSE),"")=0,"",IF($AK476=AR$5,VLOOKUP(AM476,buff!$K:$L,2,FALSE),"")),"")</f>
        <v/>
      </c>
      <c r="AS476" s="6" t="str">
        <f>_xlfn.IFNA(IF(IF($AK476=AS$5,VLOOKUP(AN476,buff!$K:$L,2,FALSE),"")=0,"",IF($AK476=AS$5,VLOOKUP(AN476,buff!$K:$L,2,FALSE),"")),"")</f>
        <v/>
      </c>
      <c r="AT476" s="6" t="str">
        <f>_xlfn.IFNA(IF(IF($AK476=AT$5,VLOOKUP(AO476,buff!$K:$L,2,FALSE),"")=0,"",IF($AK476=AT$5,VLOOKUP(AO476,buff!$K:$L,2,FALSE),"")),"")</f>
        <v/>
      </c>
      <c r="AU476" s="6" t="str">
        <f>_xlfn.IFNA(IF(IF($AK476=AU$5,VLOOKUP(AP476,buff!$K:$L,2,FALSE),"")=0,"",IF($AK476=AU$5,VLOOKUP(AP476,buff!$K:$L,2,FALSE),"")),"")</f>
        <v/>
      </c>
      <c r="AV476" s="6" t="str">
        <f>_xlfn.IFNA(IF(IF($AK476=AV$5,VLOOKUP(AL476,buff!$K:$L,2,FALSE),"")=0,"",IF($AK476=AV$5,VLOOKUP(AL476,buff!$K:$L,2,FALSE),"")),"")</f>
        <v/>
      </c>
      <c r="AW476" s="6" t="str">
        <f>_xlfn.IFNA(IF(IF($AK476=AW$5,VLOOKUP(AM476,buff!$K:$L,2,FALSE),"")=0,"",IF($AK476=AW$5,VLOOKUP(AM476,buff!$K:$L,2,FALSE),"")),"")</f>
        <v/>
      </c>
      <c r="AX476" s="6" t="str">
        <f>_xlfn.IFNA(IF(IF($AK476=AX$5,VLOOKUP(AN476,buff!$K:$L,2,FALSE),"")=0,"",IF($AK476=AX$5,VLOOKUP(AN476,buff!$K:$L,2,FALSE),"")),"")</f>
        <v/>
      </c>
      <c r="AY476" s="6" t="str">
        <f>_xlfn.IFNA(IF(IF($AK476=AY$5,VLOOKUP(AO476,buff!$K:$L,2,FALSE),"")=0,"",IF($AK476=AY$5,VLOOKUP(AO476,buff!$K:$L,2,FALSE),"")),"")</f>
        <v/>
      </c>
      <c r="AZ476" s="6" t="str">
        <f>_xlfn.IFNA(IF(IF($AK476=AZ$5,VLOOKUP(AP476,buff!$K:$L,2,FALSE),"")=0,"",IF($AK476=AZ$5,VLOOKUP(AP476,buff!$K:$L,2,FALSE),"")),"")</f>
        <v/>
      </c>
      <c r="BA476" s="6">
        <f>VLOOKUP(AL476,buff!$K:$P,6,FALSE)</f>
        <v>-25</v>
      </c>
      <c r="BB476" s="6" t="e">
        <f>VLOOKUP(AM476,buff!$K:$P,6,FALSE)</f>
        <v>#N/A</v>
      </c>
      <c r="BC476" s="6" t="e">
        <f>VLOOKUP(AN476,buff!$K:$P,6,FALSE)</f>
        <v>#N/A</v>
      </c>
      <c r="BD476">
        <f t="shared" si="122"/>
        <v>3</v>
      </c>
      <c r="BE476">
        <f t="shared" si="123"/>
        <v>2</v>
      </c>
      <c r="BF476" s="22">
        <f t="shared" si="124"/>
        <v>100803</v>
      </c>
    </row>
    <row r="477" spans="1:58" x14ac:dyDescent="0.15">
      <c r="A477" t="str">
        <f t="shared" si="114"/>
        <v>吉拉主动技能3等级11</v>
      </c>
      <c r="B477" s="8">
        <f t="shared" si="119"/>
        <v>10080311</v>
      </c>
      <c r="C477" s="8" t="str">
        <f>VLOOKUP(G477,角色!A:B,2,FALSE)</f>
        <v>吉拉</v>
      </c>
      <c r="D477" s="8" t="str">
        <f t="shared" si="120"/>
        <v>主动技能3</v>
      </c>
      <c r="E477" s="8">
        <f t="shared" si="125"/>
        <v>11</v>
      </c>
      <c r="F477" s="8">
        <f t="shared" si="126"/>
        <v>3</v>
      </c>
      <c r="G477" s="8">
        <f t="shared" si="127"/>
        <v>8</v>
      </c>
      <c r="H477" s="4" t="s">
        <v>944</v>
      </c>
      <c r="I477" s="20" t="str">
        <f t="shared" si="117"/>
        <v>对敌方全体攻击，造成125%攻击力（+8380）点伤害。并附带减速。</v>
      </c>
      <c r="J477" s="4" t="s">
        <v>277</v>
      </c>
      <c r="K477" s="1" t="s">
        <v>102</v>
      </c>
      <c r="L477" s="4" t="s">
        <v>108</v>
      </c>
      <c r="M477" s="4"/>
      <c r="N477" s="4">
        <v>100</v>
      </c>
      <c r="O477" s="20">
        <f>VLOOKUP(L477,对应表!BK:BL,2,FALSE)</f>
        <v>100</v>
      </c>
      <c r="P477" s="25" t="str">
        <f>_xlfn.IFNA(VLOOKUP(G477,角色!V:AE,主动技能!F477+1,FALSE),"")</f>
        <v>||eff_jihanbingbao|</v>
      </c>
      <c r="Q477" s="25">
        <f>(VLOOKUP(G477,角色!V:AE,主动技能!F477+4,FALSE))</f>
        <v>3</v>
      </c>
      <c r="R477" s="25">
        <v>0</v>
      </c>
      <c r="S477" s="25">
        <v>0</v>
      </c>
      <c r="T477" s="6" t="str">
        <f t="shared" si="128"/>
        <v>100003:100:2:0</v>
      </c>
      <c r="U477" s="6" t="str">
        <f t="shared" si="129"/>
        <v/>
      </c>
      <c r="V477" s="19" t="str">
        <f>VLOOKUP(G477,角色!AW:BC,主动技能!F477+1,FALSE)</f>
        <v>skill_22</v>
      </c>
      <c r="Y477">
        <f t="shared" si="118"/>
        <v>0</v>
      </c>
      <c r="Z477" s="19">
        <f>IF(VLOOKUP(C477,角色!CC:CI,主动技能!F477*2,FALSE)=0,"",VLOOKUP(C477,角色!CC:CI,主动技能!F477*2,FALSE))</f>
        <v>125</v>
      </c>
      <c r="AA477" s="19">
        <f>IF(VLOOKUP(C477,角色!CC:CI,主动技能!F477*2+1,FALSE)=0,0,VLOOKUP(C477,角色!CC:CI,主动技能!F477*2+1,FALSE))</f>
        <v>25</v>
      </c>
      <c r="AB477" s="19">
        <f>IF(INT(VLOOKUP(E477,角色属性概况!I:M,3,FALSE)*AA477/100)=0,"",(INT(VLOOKUP(E477,角色属性概况!I:M,3,FALSE)*AA477/100)))</f>
        <v>8380</v>
      </c>
      <c r="AE477" s="25">
        <f>(VLOOKUP(G477,角色!V:AE,主动技能!F477+7,FALSE))</f>
        <v>1</v>
      </c>
      <c r="AF477" s="19">
        <f>VLOOKUP(F477,对应表!AY:BA,3,FALSE)</f>
        <v>2</v>
      </c>
      <c r="AG477" s="19">
        <f>VLOOKUP(F477,对应表!AY:BA,2,FALSE)</f>
        <v>2</v>
      </c>
      <c r="AH477" s="25" t="str">
        <f>VLOOKUP(F477,特效对应!F:G,2,FALSE)</f>
        <v>attackex</v>
      </c>
      <c r="AJ477">
        <f t="shared" si="121"/>
        <v>11</v>
      </c>
      <c r="AK477" t="s">
        <v>943</v>
      </c>
      <c r="AL477" s="4" t="s">
        <v>582</v>
      </c>
      <c r="AQ477" s="6" t="str">
        <f>_xlfn.IFNA(IF(IF($AK477=AQ$5,VLOOKUP(AL477,buff!$K:$L,2,FALSE),"")=0,"",IF($AK477=AQ$5,VLOOKUP(AL477,buff!$K:$L,2,FALSE),"")),"")</f>
        <v>100003:100:2:0</v>
      </c>
      <c r="AR477" s="6" t="str">
        <f>_xlfn.IFNA(IF(IF($AK477=AR$5,VLOOKUP(AM477,buff!$K:$L,2,FALSE),"")=0,"",IF($AK477=AR$5,VLOOKUP(AM477,buff!$K:$L,2,FALSE),"")),"")</f>
        <v/>
      </c>
      <c r="AS477" s="6" t="str">
        <f>_xlfn.IFNA(IF(IF($AK477=AS$5,VLOOKUP(AN477,buff!$K:$L,2,FALSE),"")=0,"",IF($AK477=AS$5,VLOOKUP(AN477,buff!$K:$L,2,FALSE),"")),"")</f>
        <v/>
      </c>
      <c r="AT477" s="6" t="str">
        <f>_xlfn.IFNA(IF(IF($AK477=AT$5,VLOOKUP(AO477,buff!$K:$L,2,FALSE),"")=0,"",IF($AK477=AT$5,VLOOKUP(AO477,buff!$K:$L,2,FALSE),"")),"")</f>
        <v/>
      </c>
      <c r="AU477" s="6" t="str">
        <f>_xlfn.IFNA(IF(IF($AK477=AU$5,VLOOKUP(AP477,buff!$K:$L,2,FALSE),"")=0,"",IF($AK477=AU$5,VLOOKUP(AP477,buff!$K:$L,2,FALSE),"")),"")</f>
        <v/>
      </c>
      <c r="AV477" s="6" t="str">
        <f>_xlfn.IFNA(IF(IF($AK477=AV$5,VLOOKUP(AL477,buff!$K:$L,2,FALSE),"")=0,"",IF($AK477=AV$5,VLOOKUP(AL477,buff!$K:$L,2,FALSE),"")),"")</f>
        <v/>
      </c>
      <c r="AW477" s="6" t="str">
        <f>_xlfn.IFNA(IF(IF($AK477=AW$5,VLOOKUP(AM477,buff!$K:$L,2,FALSE),"")=0,"",IF($AK477=AW$5,VLOOKUP(AM477,buff!$K:$L,2,FALSE),"")),"")</f>
        <v/>
      </c>
      <c r="AX477" s="6" t="str">
        <f>_xlfn.IFNA(IF(IF($AK477=AX$5,VLOOKUP(AN477,buff!$K:$L,2,FALSE),"")=0,"",IF($AK477=AX$5,VLOOKUP(AN477,buff!$K:$L,2,FALSE),"")),"")</f>
        <v/>
      </c>
      <c r="AY477" s="6" t="str">
        <f>_xlfn.IFNA(IF(IF($AK477=AY$5,VLOOKUP(AO477,buff!$K:$L,2,FALSE),"")=0,"",IF($AK477=AY$5,VLOOKUP(AO477,buff!$K:$L,2,FALSE),"")),"")</f>
        <v/>
      </c>
      <c r="AZ477" s="6" t="str">
        <f>_xlfn.IFNA(IF(IF($AK477=AZ$5,VLOOKUP(AP477,buff!$K:$L,2,FALSE),"")=0,"",IF($AK477=AZ$5,VLOOKUP(AP477,buff!$K:$L,2,FALSE),"")),"")</f>
        <v/>
      </c>
      <c r="BA477" s="6">
        <f>VLOOKUP(AL477,buff!$K:$P,6,FALSE)</f>
        <v>-25</v>
      </c>
      <c r="BB477" s="6" t="e">
        <f>VLOOKUP(AM477,buff!$K:$P,6,FALSE)</f>
        <v>#N/A</v>
      </c>
      <c r="BC477" s="6" t="e">
        <f>VLOOKUP(AN477,buff!$K:$P,6,FALSE)</f>
        <v>#N/A</v>
      </c>
      <c r="BD477">
        <f t="shared" si="122"/>
        <v>3</v>
      </c>
      <c r="BE477">
        <f t="shared" si="123"/>
        <v>2</v>
      </c>
      <c r="BF477" s="22">
        <f t="shared" si="124"/>
        <v>100803</v>
      </c>
    </row>
    <row r="478" spans="1:58" x14ac:dyDescent="0.15">
      <c r="A478" t="str">
        <f t="shared" si="114"/>
        <v>吉拉主动技能3等级12</v>
      </c>
      <c r="B478" s="8">
        <f t="shared" si="119"/>
        <v>10080312</v>
      </c>
      <c r="C478" s="8" t="str">
        <f>VLOOKUP(G478,角色!A:B,2,FALSE)</f>
        <v>吉拉</v>
      </c>
      <c r="D478" s="8" t="str">
        <f t="shared" si="120"/>
        <v>主动技能3</v>
      </c>
      <c r="E478" s="8">
        <f t="shared" si="125"/>
        <v>12</v>
      </c>
      <c r="F478" s="8">
        <f t="shared" si="126"/>
        <v>3</v>
      </c>
      <c r="G478" s="8">
        <f t="shared" si="127"/>
        <v>8</v>
      </c>
      <c r="H478" s="4" t="s">
        <v>944</v>
      </c>
      <c r="I478" s="20" t="str">
        <f t="shared" si="117"/>
        <v>对敌方全体攻击，造成125%攻击力（+11915）点伤害。并附带减速。</v>
      </c>
      <c r="J478" s="4" t="s">
        <v>277</v>
      </c>
      <c r="K478" s="1" t="s">
        <v>102</v>
      </c>
      <c r="L478" s="4" t="s">
        <v>108</v>
      </c>
      <c r="M478" s="4"/>
      <c r="N478" s="4">
        <v>100</v>
      </c>
      <c r="O478" s="20">
        <f>VLOOKUP(L478,对应表!BK:BL,2,FALSE)</f>
        <v>100</v>
      </c>
      <c r="P478" s="25" t="str">
        <f>_xlfn.IFNA(VLOOKUP(G478,角色!V:AE,主动技能!F478+1,FALSE),"")</f>
        <v>||eff_jihanbingbao|</v>
      </c>
      <c r="Q478" s="25">
        <f>(VLOOKUP(G478,角色!V:AE,主动技能!F478+4,FALSE))</f>
        <v>3</v>
      </c>
      <c r="R478" s="25">
        <v>0</v>
      </c>
      <c r="S478" s="25">
        <v>0</v>
      </c>
      <c r="T478" s="6" t="str">
        <f t="shared" si="128"/>
        <v>100003:100:2:0</v>
      </c>
      <c r="U478" s="6" t="str">
        <f t="shared" si="129"/>
        <v/>
      </c>
      <c r="V478" s="19" t="str">
        <f>VLOOKUP(G478,角色!AW:BC,主动技能!F478+1,FALSE)</f>
        <v>skill_22</v>
      </c>
      <c r="Y478">
        <f t="shared" si="118"/>
        <v>0</v>
      </c>
      <c r="Z478" s="19">
        <f>IF(VLOOKUP(C478,角色!CC:CI,主动技能!F478*2,FALSE)=0,"",VLOOKUP(C478,角色!CC:CI,主动技能!F478*2,FALSE))</f>
        <v>125</v>
      </c>
      <c r="AA478" s="19">
        <f>IF(VLOOKUP(C478,角色!CC:CI,主动技能!F478*2+1,FALSE)=0,0,VLOOKUP(C478,角色!CC:CI,主动技能!F478*2+1,FALSE))</f>
        <v>25</v>
      </c>
      <c r="AB478" s="19">
        <f>IF(INT(VLOOKUP(E478,角色属性概况!I:M,3,FALSE)*AA478/100)=0,"",(INT(VLOOKUP(E478,角色属性概况!I:M,3,FALSE)*AA478/100)))</f>
        <v>11915</v>
      </c>
      <c r="AE478" s="25">
        <f>(VLOOKUP(G478,角色!V:AE,主动技能!F478+7,FALSE))</f>
        <v>1</v>
      </c>
      <c r="AF478" s="19">
        <f>VLOOKUP(F478,对应表!AY:BA,3,FALSE)</f>
        <v>2</v>
      </c>
      <c r="AG478" s="19">
        <f>VLOOKUP(F478,对应表!AY:BA,2,FALSE)</f>
        <v>2</v>
      </c>
      <c r="AH478" s="25" t="str">
        <f>VLOOKUP(F478,特效对应!F:G,2,FALSE)</f>
        <v>attackex</v>
      </c>
      <c r="AJ478">
        <f t="shared" si="121"/>
        <v>12</v>
      </c>
      <c r="AK478" t="s">
        <v>943</v>
      </c>
      <c r="AL478" s="4" t="s">
        <v>582</v>
      </c>
      <c r="AQ478" s="6" t="str">
        <f>_xlfn.IFNA(IF(IF($AK478=AQ$5,VLOOKUP(AL478,buff!$K:$L,2,FALSE),"")=0,"",IF($AK478=AQ$5,VLOOKUP(AL478,buff!$K:$L,2,FALSE),"")),"")</f>
        <v>100003:100:2:0</v>
      </c>
      <c r="AR478" s="6" t="str">
        <f>_xlfn.IFNA(IF(IF($AK478=AR$5,VLOOKUP(AM478,buff!$K:$L,2,FALSE),"")=0,"",IF($AK478=AR$5,VLOOKUP(AM478,buff!$K:$L,2,FALSE),"")),"")</f>
        <v/>
      </c>
      <c r="AS478" s="6" t="str">
        <f>_xlfn.IFNA(IF(IF($AK478=AS$5,VLOOKUP(AN478,buff!$K:$L,2,FALSE),"")=0,"",IF($AK478=AS$5,VLOOKUP(AN478,buff!$K:$L,2,FALSE),"")),"")</f>
        <v/>
      </c>
      <c r="AT478" s="6" t="str">
        <f>_xlfn.IFNA(IF(IF($AK478=AT$5,VLOOKUP(AO478,buff!$K:$L,2,FALSE),"")=0,"",IF($AK478=AT$5,VLOOKUP(AO478,buff!$K:$L,2,FALSE),"")),"")</f>
        <v/>
      </c>
      <c r="AU478" s="6" t="str">
        <f>_xlfn.IFNA(IF(IF($AK478=AU$5,VLOOKUP(AP478,buff!$K:$L,2,FALSE),"")=0,"",IF($AK478=AU$5,VLOOKUP(AP478,buff!$K:$L,2,FALSE),"")),"")</f>
        <v/>
      </c>
      <c r="AV478" s="6" t="str">
        <f>_xlfn.IFNA(IF(IF($AK478=AV$5,VLOOKUP(AL478,buff!$K:$L,2,FALSE),"")=0,"",IF($AK478=AV$5,VLOOKUP(AL478,buff!$K:$L,2,FALSE),"")),"")</f>
        <v/>
      </c>
      <c r="AW478" s="6" t="str">
        <f>_xlfn.IFNA(IF(IF($AK478=AW$5,VLOOKUP(AM478,buff!$K:$L,2,FALSE),"")=0,"",IF($AK478=AW$5,VLOOKUP(AM478,buff!$K:$L,2,FALSE),"")),"")</f>
        <v/>
      </c>
      <c r="AX478" s="6" t="str">
        <f>_xlfn.IFNA(IF(IF($AK478=AX$5,VLOOKUP(AN478,buff!$K:$L,2,FALSE),"")=0,"",IF($AK478=AX$5,VLOOKUP(AN478,buff!$K:$L,2,FALSE),"")),"")</f>
        <v/>
      </c>
      <c r="AY478" s="6" t="str">
        <f>_xlfn.IFNA(IF(IF($AK478=AY$5,VLOOKUP(AO478,buff!$K:$L,2,FALSE),"")=0,"",IF($AK478=AY$5,VLOOKUP(AO478,buff!$K:$L,2,FALSE),"")),"")</f>
        <v/>
      </c>
      <c r="AZ478" s="6" t="str">
        <f>_xlfn.IFNA(IF(IF($AK478=AZ$5,VLOOKUP(AP478,buff!$K:$L,2,FALSE),"")=0,"",IF($AK478=AZ$5,VLOOKUP(AP478,buff!$K:$L,2,FALSE),"")),"")</f>
        <v/>
      </c>
      <c r="BA478" s="6">
        <f>VLOOKUP(AL478,buff!$K:$P,6,FALSE)</f>
        <v>-25</v>
      </c>
      <c r="BB478" s="6" t="e">
        <f>VLOOKUP(AM478,buff!$K:$P,6,FALSE)</f>
        <v>#N/A</v>
      </c>
      <c r="BC478" s="6" t="e">
        <f>VLOOKUP(AN478,buff!$K:$P,6,FALSE)</f>
        <v>#N/A</v>
      </c>
      <c r="BD478">
        <f t="shared" si="122"/>
        <v>3</v>
      </c>
      <c r="BE478">
        <f t="shared" si="123"/>
        <v>2</v>
      </c>
      <c r="BF478" s="22">
        <f t="shared" si="124"/>
        <v>100803</v>
      </c>
    </row>
    <row r="479" spans="1:58" x14ac:dyDescent="0.15">
      <c r="A479" t="str">
        <f t="shared" si="114"/>
        <v>吉拉主动技能3等级13</v>
      </c>
      <c r="B479" s="8">
        <f t="shared" si="119"/>
        <v>10080313</v>
      </c>
      <c r="C479" s="8" t="str">
        <f>VLOOKUP(G479,角色!A:B,2,FALSE)</f>
        <v>吉拉</v>
      </c>
      <c r="D479" s="8" t="str">
        <f t="shared" si="120"/>
        <v>主动技能3</v>
      </c>
      <c r="E479" s="8">
        <f t="shared" si="125"/>
        <v>13</v>
      </c>
      <c r="F479" s="8">
        <f t="shared" si="126"/>
        <v>3</v>
      </c>
      <c r="G479" s="8">
        <f t="shared" si="127"/>
        <v>8</v>
      </c>
      <c r="H479" s="4" t="s">
        <v>944</v>
      </c>
      <c r="I479" s="20" t="str">
        <f t="shared" si="117"/>
        <v>对敌方全体攻击，造成125%攻击力（+16919）点伤害。并附带减速。</v>
      </c>
      <c r="J479" s="4" t="s">
        <v>277</v>
      </c>
      <c r="K479" s="1" t="s">
        <v>102</v>
      </c>
      <c r="L479" s="4" t="s">
        <v>108</v>
      </c>
      <c r="M479" s="4"/>
      <c r="N479" s="4">
        <v>100</v>
      </c>
      <c r="O479" s="20">
        <f>VLOOKUP(L479,对应表!BK:BL,2,FALSE)</f>
        <v>100</v>
      </c>
      <c r="P479" s="25" t="str">
        <f>_xlfn.IFNA(VLOOKUP(G479,角色!V:AE,主动技能!F479+1,FALSE),"")</f>
        <v>||eff_jihanbingbao|</v>
      </c>
      <c r="Q479" s="25">
        <f>(VLOOKUP(G479,角色!V:AE,主动技能!F479+4,FALSE))</f>
        <v>3</v>
      </c>
      <c r="R479" s="25">
        <v>0</v>
      </c>
      <c r="S479" s="25">
        <v>0</v>
      </c>
      <c r="T479" s="6" t="str">
        <f t="shared" si="128"/>
        <v>100003:100:2:0</v>
      </c>
      <c r="U479" s="6" t="str">
        <f t="shared" si="129"/>
        <v/>
      </c>
      <c r="V479" s="19" t="str">
        <f>VLOOKUP(G479,角色!AW:BC,主动技能!F479+1,FALSE)</f>
        <v>skill_22</v>
      </c>
      <c r="Y479">
        <f t="shared" si="118"/>
        <v>0</v>
      </c>
      <c r="Z479" s="19">
        <f>IF(VLOOKUP(C479,角色!CC:CI,主动技能!F479*2,FALSE)=0,"",VLOOKUP(C479,角色!CC:CI,主动技能!F479*2,FALSE))</f>
        <v>125</v>
      </c>
      <c r="AA479" s="19">
        <f>IF(VLOOKUP(C479,角色!CC:CI,主动技能!F479*2+1,FALSE)=0,0,VLOOKUP(C479,角色!CC:CI,主动技能!F479*2+1,FALSE))</f>
        <v>25</v>
      </c>
      <c r="AB479" s="19">
        <f>IF(INT(VLOOKUP(E479,角色属性概况!I:M,3,FALSE)*AA479/100)=0,"",(INT(VLOOKUP(E479,角色属性概况!I:M,3,FALSE)*AA479/100)))</f>
        <v>16919</v>
      </c>
      <c r="AE479" s="25">
        <f>(VLOOKUP(G479,角色!V:AE,主动技能!F479+7,FALSE))</f>
        <v>1</v>
      </c>
      <c r="AF479" s="19">
        <f>VLOOKUP(F479,对应表!AY:BA,3,FALSE)</f>
        <v>2</v>
      </c>
      <c r="AG479" s="19">
        <f>VLOOKUP(F479,对应表!AY:BA,2,FALSE)</f>
        <v>2</v>
      </c>
      <c r="AH479" s="25" t="str">
        <f>VLOOKUP(F479,特效对应!F:G,2,FALSE)</f>
        <v>attackex</v>
      </c>
      <c r="AJ479">
        <f t="shared" si="121"/>
        <v>13</v>
      </c>
      <c r="AK479" t="s">
        <v>943</v>
      </c>
      <c r="AL479" s="4" t="s">
        <v>582</v>
      </c>
      <c r="AQ479" s="6" t="str">
        <f>_xlfn.IFNA(IF(IF($AK479=AQ$5,VLOOKUP(AL479,buff!$K:$L,2,FALSE),"")=0,"",IF($AK479=AQ$5,VLOOKUP(AL479,buff!$K:$L,2,FALSE),"")),"")</f>
        <v>100003:100:2:0</v>
      </c>
      <c r="AR479" s="6" t="str">
        <f>_xlfn.IFNA(IF(IF($AK479=AR$5,VLOOKUP(AM479,buff!$K:$L,2,FALSE),"")=0,"",IF($AK479=AR$5,VLOOKUP(AM479,buff!$K:$L,2,FALSE),"")),"")</f>
        <v/>
      </c>
      <c r="AS479" s="6" t="str">
        <f>_xlfn.IFNA(IF(IF($AK479=AS$5,VLOOKUP(AN479,buff!$K:$L,2,FALSE),"")=0,"",IF($AK479=AS$5,VLOOKUP(AN479,buff!$K:$L,2,FALSE),"")),"")</f>
        <v/>
      </c>
      <c r="AT479" s="6" t="str">
        <f>_xlfn.IFNA(IF(IF($AK479=AT$5,VLOOKUP(AO479,buff!$K:$L,2,FALSE),"")=0,"",IF($AK479=AT$5,VLOOKUP(AO479,buff!$K:$L,2,FALSE),"")),"")</f>
        <v/>
      </c>
      <c r="AU479" s="6" t="str">
        <f>_xlfn.IFNA(IF(IF($AK479=AU$5,VLOOKUP(AP479,buff!$K:$L,2,FALSE),"")=0,"",IF($AK479=AU$5,VLOOKUP(AP479,buff!$K:$L,2,FALSE),"")),"")</f>
        <v/>
      </c>
      <c r="AV479" s="6" t="str">
        <f>_xlfn.IFNA(IF(IF($AK479=AV$5,VLOOKUP(AL479,buff!$K:$L,2,FALSE),"")=0,"",IF($AK479=AV$5,VLOOKUP(AL479,buff!$K:$L,2,FALSE),"")),"")</f>
        <v/>
      </c>
      <c r="AW479" s="6" t="str">
        <f>_xlfn.IFNA(IF(IF($AK479=AW$5,VLOOKUP(AM479,buff!$K:$L,2,FALSE),"")=0,"",IF($AK479=AW$5,VLOOKUP(AM479,buff!$K:$L,2,FALSE),"")),"")</f>
        <v/>
      </c>
      <c r="AX479" s="6" t="str">
        <f>_xlfn.IFNA(IF(IF($AK479=AX$5,VLOOKUP(AN479,buff!$K:$L,2,FALSE),"")=0,"",IF($AK479=AX$5,VLOOKUP(AN479,buff!$K:$L,2,FALSE),"")),"")</f>
        <v/>
      </c>
      <c r="AY479" s="6" t="str">
        <f>_xlfn.IFNA(IF(IF($AK479=AY$5,VLOOKUP(AO479,buff!$K:$L,2,FALSE),"")=0,"",IF($AK479=AY$5,VLOOKUP(AO479,buff!$K:$L,2,FALSE),"")),"")</f>
        <v/>
      </c>
      <c r="AZ479" s="6" t="str">
        <f>_xlfn.IFNA(IF(IF($AK479=AZ$5,VLOOKUP(AP479,buff!$K:$L,2,FALSE),"")=0,"",IF($AK479=AZ$5,VLOOKUP(AP479,buff!$K:$L,2,FALSE),"")),"")</f>
        <v/>
      </c>
      <c r="BA479" s="6">
        <f>VLOOKUP(AL479,buff!$K:$P,6,FALSE)</f>
        <v>-25</v>
      </c>
      <c r="BB479" s="6" t="e">
        <f>VLOOKUP(AM479,buff!$K:$P,6,FALSE)</f>
        <v>#N/A</v>
      </c>
      <c r="BC479" s="6" t="e">
        <f>VLOOKUP(AN479,buff!$K:$P,6,FALSE)</f>
        <v>#N/A</v>
      </c>
      <c r="BD479">
        <f t="shared" si="122"/>
        <v>3</v>
      </c>
      <c r="BE479">
        <f t="shared" si="123"/>
        <v>2</v>
      </c>
      <c r="BF479" s="22">
        <f t="shared" si="124"/>
        <v>100803</v>
      </c>
    </row>
    <row r="480" spans="1:58" x14ac:dyDescent="0.15">
      <c r="A480" t="str">
        <f t="shared" si="114"/>
        <v>吉拉主动技能3等级14</v>
      </c>
      <c r="B480" s="8">
        <f t="shared" si="119"/>
        <v>10080314</v>
      </c>
      <c r="C480" s="8" t="str">
        <f>VLOOKUP(G480,角色!A:B,2,FALSE)</f>
        <v>吉拉</v>
      </c>
      <c r="D480" s="8" t="str">
        <f t="shared" si="120"/>
        <v>主动技能3</v>
      </c>
      <c r="E480" s="8">
        <f t="shared" si="125"/>
        <v>14</v>
      </c>
      <c r="F480" s="8">
        <f t="shared" si="126"/>
        <v>3</v>
      </c>
      <c r="G480" s="8">
        <f t="shared" si="127"/>
        <v>8</v>
      </c>
      <c r="H480" s="4" t="s">
        <v>944</v>
      </c>
      <c r="I480" s="20" t="str">
        <f t="shared" si="117"/>
        <v>对敌方全体攻击，造成125%攻击力（+24004）点伤害。并附带减速。</v>
      </c>
      <c r="J480" s="4" t="s">
        <v>277</v>
      </c>
      <c r="K480" s="1" t="s">
        <v>102</v>
      </c>
      <c r="L480" s="4" t="s">
        <v>108</v>
      </c>
      <c r="M480" s="4"/>
      <c r="N480" s="4">
        <v>100</v>
      </c>
      <c r="O480" s="20">
        <f>VLOOKUP(L480,对应表!BK:BL,2,FALSE)</f>
        <v>100</v>
      </c>
      <c r="P480" s="25" t="str">
        <f>_xlfn.IFNA(VLOOKUP(G480,角色!V:AE,主动技能!F480+1,FALSE),"")</f>
        <v>||eff_jihanbingbao|</v>
      </c>
      <c r="Q480" s="25">
        <f>(VLOOKUP(G480,角色!V:AE,主动技能!F480+4,FALSE))</f>
        <v>3</v>
      </c>
      <c r="R480" s="25">
        <v>0</v>
      </c>
      <c r="S480" s="25">
        <v>0</v>
      </c>
      <c r="T480" s="6" t="str">
        <f t="shared" si="128"/>
        <v>100003:100:2:0</v>
      </c>
      <c r="U480" s="6" t="str">
        <f t="shared" si="129"/>
        <v/>
      </c>
      <c r="V480" s="19" t="str">
        <f>VLOOKUP(G480,角色!AW:BC,主动技能!F480+1,FALSE)</f>
        <v>skill_22</v>
      </c>
      <c r="Y480">
        <f t="shared" si="118"/>
        <v>0</v>
      </c>
      <c r="Z480" s="19">
        <f>IF(VLOOKUP(C480,角色!CC:CI,主动技能!F480*2,FALSE)=0,"",VLOOKUP(C480,角色!CC:CI,主动技能!F480*2,FALSE))</f>
        <v>125</v>
      </c>
      <c r="AA480" s="19">
        <f>IF(VLOOKUP(C480,角色!CC:CI,主动技能!F480*2+1,FALSE)=0,0,VLOOKUP(C480,角色!CC:CI,主动技能!F480*2+1,FALSE))</f>
        <v>25</v>
      </c>
      <c r="AB480" s="19">
        <f>IF(INT(VLOOKUP(E480,角色属性概况!I:M,3,FALSE)*AA480/100)=0,"",(INT(VLOOKUP(E480,角色属性概况!I:M,3,FALSE)*AA480/100)))</f>
        <v>24004</v>
      </c>
      <c r="AE480" s="25">
        <f>(VLOOKUP(G480,角色!V:AE,主动技能!F480+7,FALSE))</f>
        <v>1</v>
      </c>
      <c r="AF480" s="19">
        <f>VLOOKUP(F480,对应表!AY:BA,3,FALSE)</f>
        <v>2</v>
      </c>
      <c r="AG480" s="19">
        <f>VLOOKUP(F480,对应表!AY:BA,2,FALSE)</f>
        <v>2</v>
      </c>
      <c r="AH480" s="25" t="str">
        <f>VLOOKUP(F480,特效对应!F:G,2,FALSE)</f>
        <v>attackex</v>
      </c>
      <c r="AJ480">
        <f t="shared" si="121"/>
        <v>14</v>
      </c>
      <c r="AK480" t="s">
        <v>943</v>
      </c>
      <c r="AL480" s="4" t="s">
        <v>582</v>
      </c>
      <c r="AQ480" s="6" t="str">
        <f>_xlfn.IFNA(IF(IF($AK480=AQ$5,VLOOKUP(AL480,buff!$K:$L,2,FALSE),"")=0,"",IF($AK480=AQ$5,VLOOKUP(AL480,buff!$K:$L,2,FALSE),"")),"")</f>
        <v>100003:100:2:0</v>
      </c>
      <c r="AR480" s="6" t="str">
        <f>_xlfn.IFNA(IF(IF($AK480=AR$5,VLOOKUP(AM480,buff!$K:$L,2,FALSE),"")=0,"",IF($AK480=AR$5,VLOOKUP(AM480,buff!$K:$L,2,FALSE),"")),"")</f>
        <v/>
      </c>
      <c r="AS480" s="6" t="str">
        <f>_xlfn.IFNA(IF(IF($AK480=AS$5,VLOOKUP(AN480,buff!$K:$L,2,FALSE),"")=0,"",IF($AK480=AS$5,VLOOKUP(AN480,buff!$K:$L,2,FALSE),"")),"")</f>
        <v/>
      </c>
      <c r="AT480" s="6" t="str">
        <f>_xlfn.IFNA(IF(IF($AK480=AT$5,VLOOKUP(AO480,buff!$K:$L,2,FALSE),"")=0,"",IF($AK480=AT$5,VLOOKUP(AO480,buff!$K:$L,2,FALSE),"")),"")</f>
        <v/>
      </c>
      <c r="AU480" s="6" t="str">
        <f>_xlfn.IFNA(IF(IF($AK480=AU$5,VLOOKUP(AP480,buff!$K:$L,2,FALSE),"")=0,"",IF($AK480=AU$5,VLOOKUP(AP480,buff!$K:$L,2,FALSE),"")),"")</f>
        <v/>
      </c>
      <c r="AV480" s="6" t="str">
        <f>_xlfn.IFNA(IF(IF($AK480=AV$5,VLOOKUP(AL480,buff!$K:$L,2,FALSE),"")=0,"",IF($AK480=AV$5,VLOOKUP(AL480,buff!$K:$L,2,FALSE),"")),"")</f>
        <v/>
      </c>
      <c r="AW480" s="6" t="str">
        <f>_xlfn.IFNA(IF(IF($AK480=AW$5,VLOOKUP(AM480,buff!$K:$L,2,FALSE),"")=0,"",IF($AK480=AW$5,VLOOKUP(AM480,buff!$K:$L,2,FALSE),"")),"")</f>
        <v/>
      </c>
      <c r="AX480" s="6" t="str">
        <f>_xlfn.IFNA(IF(IF($AK480=AX$5,VLOOKUP(AN480,buff!$K:$L,2,FALSE),"")=0,"",IF($AK480=AX$5,VLOOKUP(AN480,buff!$K:$L,2,FALSE),"")),"")</f>
        <v/>
      </c>
      <c r="AY480" s="6" t="str">
        <f>_xlfn.IFNA(IF(IF($AK480=AY$5,VLOOKUP(AO480,buff!$K:$L,2,FALSE),"")=0,"",IF($AK480=AY$5,VLOOKUP(AO480,buff!$K:$L,2,FALSE),"")),"")</f>
        <v/>
      </c>
      <c r="AZ480" s="6" t="str">
        <f>_xlfn.IFNA(IF(IF($AK480=AZ$5,VLOOKUP(AP480,buff!$K:$L,2,FALSE),"")=0,"",IF($AK480=AZ$5,VLOOKUP(AP480,buff!$K:$L,2,FALSE),"")),"")</f>
        <v/>
      </c>
      <c r="BA480" s="6">
        <f>VLOOKUP(AL480,buff!$K:$P,6,FALSE)</f>
        <v>-25</v>
      </c>
      <c r="BB480" s="6" t="e">
        <f>VLOOKUP(AM480,buff!$K:$P,6,FALSE)</f>
        <v>#N/A</v>
      </c>
      <c r="BC480" s="6" t="e">
        <f>VLOOKUP(AN480,buff!$K:$P,6,FALSE)</f>
        <v>#N/A</v>
      </c>
      <c r="BD480">
        <f t="shared" si="122"/>
        <v>3</v>
      </c>
      <c r="BE480">
        <f t="shared" si="123"/>
        <v>2</v>
      </c>
      <c r="BF480" s="22">
        <f t="shared" si="124"/>
        <v>100803</v>
      </c>
    </row>
    <row r="481" spans="1:58" x14ac:dyDescent="0.15">
      <c r="A481" t="str">
        <f t="shared" si="114"/>
        <v>吉拉主动技能3等级15</v>
      </c>
      <c r="B481" s="8">
        <f t="shared" si="119"/>
        <v>10080315</v>
      </c>
      <c r="C481" s="8" t="str">
        <f>VLOOKUP(G481,角色!A:B,2,FALSE)</f>
        <v>吉拉</v>
      </c>
      <c r="D481" s="8" t="str">
        <f t="shared" si="120"/>
        <v>主动技能3</v>
      </c>
      <c r="E481" s="8">
        <f t="shared" si="125"/>
        <v>15</v>
      </c>
      <c r="F481" s="8">
        <f t="shared" si="126"/>
        <v>3</v>
      </c>
      <c r="G481" s="8">
        <f t="shared" si="127"/>
        <v>8</v>
      </c>
      <c r="H481" s="4" t="s">
        <v>944</v>
      </c>
      <c r="I481" s="20" t="str">
        <f t="shared" si="117"/>
        <v>对敌方全体攻击，造成125%攻击力（+34033）点伤害。并附带减速。</v>
      </c>
      <c r="J481" s="4" t="s">
        <v>277</v>
      </c>
      <c r="K481" s="1" t="s">
        <v>102</v>
      </c>
      <c r="L481" s="4" t="s">
        <v>108</v>
      </c>
      <c r="M481" s="4"/>
      <c r="N481" s="4">
        <v>100</v>
      </c>
      <c r="O481" s="20">
        <f>VLOOKUP(L481,对应表!BK:BL,2,FALSE)</f>
        <v>100</v>
      </c>
      <c r="P481" s="25" t="str">
        <f>_xlfn.IFNA(VLOOKUP(G481,角色!V:AE,主动技能!F481+1,FALSE),"")</f>
        <v>||eff_jihanbingbao|</v>
      </c>
      <c r="Q481" s="25">
        <f>(VLOOKUP(G481,角色!V:AE,主动技能!F481+4,FALSE))</f>
        <v>3</v>
      </c>
      <c r="R481" s="25">
        <v>0</v>
      </c>
      <c r="S481" s="25">
        <v>0</v>
      </c>
      <c r="T481" s="6" t="str">
        <f t="shared" si="128"/>
        <v>100003:100:2:0</v>
      </c>
      <c r="U481" s="6" t="str">
        <f t="shared" si="129"/>
        <v/>
      </c>
      <c r="V481" s="19" t="str">
        <f>VLOOKUP(G481,角色!AW:BC,主动技能!F481+1,FALSE)</f>
        <v>skill_22</v>
      </c>
      <c r="Y481">
        <f t="shared" si="118"/>
        <v>0</v>
      </c>
      <c r="Z481" s="19">
        <f>IF(VLOOKUP(C481,角色!CC:CI,主动技能!F481*2,FALSE)=0,"",VLOOKUP(C481,角色!CC:CI,主动技能!F481*2,FALSE))</f>
        <v>125</v>
      </c>
      <c r="AA481" s="19">
        <f>IF(VLOOKUP(C481,角色!CC:CI,主动技能!F481*2+1,FALSE)=0,0,VLOOKUP(C481,角色!CC:CI,主动技能!F481*2+1,FALSE))</f>
        <v>25</v>
      </c>
      <c r="AB481" s="19">
        <f>IF(INT(VLOOKUP(E481,角色属性概况!I:M,3,FALSE)*AA481/100)=0,"",(INT(VLOOKUP(E481,角色属性概况!I:M,3,FALSE)*AA481/100)))</f>
        <v>34033</v>
      </c>
      <c r="AE481" s="25">
        <f>(VLOOKUP(G481,角色!V:AE,主动技能!F481+7,FALSE))</f>
        <v>1</v>
      </c>
      <c r="AF481" s="19">
        <f>VLOOKUP(F481,对应表!AY:BA,3,FALSE)</f>
        <v>2</v>
      </c>
      <c r="AG481" s="19">
        <f>VLOOKUP(F481,对应表!AY:BA,2,FALSE)</f>
        <v>2</v>
      </c>
      <c r="AH481" s="25" t="str">
        <f>VLOOKUP(F481,特效对应!F:G,2,FALSE)</f>
        <v>attackex</v>
      </c>
      <c r="AJ481">
        <f t="shared" si="121"/>
        <v>15</v>
      </c>
      <c r="AK481" t="s">
        <v>943</v>
      </c>
      <c r="AL481" s="4" t="s">
        <v>582</v>
      </c>
      <c r="AQ481" s="6" t="str">
        <f>_xlfn.IFNA(IF(IF($AK481=AQ$5,VLOOKUP(AL481,buff!$K:$L,2,FALSE),"")=0,"",IF($AK481=AQ$5,VLOOKUP(AL481,buff!$K:$L,2,FALSE),"")),"")</f>
        <v>100003:100:2:0</v>
      </c>
      <c r="AR481" s="6" t="str">
        <f>_xlfn.IFNA(IF(IF($AK481=AR$5,VLOOKUP(AM481,buff!$K:$L,2,FALSE),"")=0,"",IF($AK481=AR$5,VLOOKUP(AM481,buff!$K:$L,2,FALSE),"")),"")</f>
        <v/>
      </c>
      <c r="AS481" s="6" t="str">
        <f>_xlfn.IFNA(IF(IF($AK481=AS$5,VLOOKUP(AN481,buff!$K:$L,2,FALSE),"")=0,"",IF($AK481=AS$5,VLOOKUP(AN481,buff!$K:$L,2,FALSE),"")),"")</f>
        <v/>
      </c>
      <c r="AT481" s="6" t="str">
        <f>_xlfn.IFNA(IF(IF($AK481=AT$5,VLOOKUP(AO481,buff!$K:$L,2,FALSE),"")=0,"",IF($AK481=AT$5,VLOOKUP(AO481,buff!$K:$L,2,FALSE),"")),"")</f>
        <v/>
      </c>
      <c r="AU481" s="6" t="str">
        <f>_xlfn.IFNA(IF(IF($AK481=AU$5,VLOOKUP(AP481,buff!$K:$L,2,FALSE),"")=0,"",IF($AK481=AU$5,VLOOKUP(AP481,buff!$K:$L,2,FALSE),"")),"")</f>
        <v/>
      </c>
      <c r="AV481" s="6" t="str">
        <f>_xlfn.IFNA(IF(IF($AK481=AV$5,VLOOKUP(AL481,buff!$K:$L,2,FALSE),"")=0,"",IF($AK481=AV$5,VLOOKUP(AL481,buff!$K:$L,2,FALSE),"")),"")</f>
        <v/>
      </c>
      <c r="AW481" s="6" t="str">
        <f>_xlfn.IFNA(IF(IF($AK481=AW$5,VLOOKUP(AM481,buff!$K:$L,2,FALSE),"")=0,"",IF($AK481=AW$5,VLOOKUP(AM481,buff!$K:$L,2,FALSE),"")),"")</f>
        <v/>
      </c>
      <c r="AX481" s="6" t="str">
        <f>_xlfn.IFNA(IF(IF($AK481=AX$5,VLOOKUP(AN481,buff!$K:$L,2,FALSE),"")=0,"",IF($AK481=AX$5,VLOOKUP(AN481,buff!$K:$L,2,FALSE),"")),"")</f>
        <v/>
      </c>
      <c r="AY481" s="6" t="str">
        <f>_xlfn.IFNA(IF(IF($AK481=AY$5,VLOOKUP(AO481,buff!$K:$L,2,FALSE),"")=0,"",IF($AK481=AY$5,VLOOKUP(AO481,buff!$K:$L,2,FALSE),"")),"")</f>
        <v/>
      </c>
      <c r="AZ481" s="6" t="str">
        <f>_xlfn.IFNA(IF(IF($AK481=AZ$5,VLOOKUP(AP481,buff!$K:$L,2,FALSE),"")=0,"",IF($AK481=AZ$5,VLOOKUP(AP481,buff!$K:$L,2,FALSE),"")),"")</f>
        <v/>
      </c>
      <c r="BA481" s="6">
        <f>VLOOKUP(AL481,buff!$K:$P,6,FALSE)</f>
        <v>-25</v>
      </c>
      <c r="BB481" s="6" t="e">
        <f>VLOOKUP(AM481,buff!$K:$P,6,FALSE)</f>
        <v>#N/A</v>
      </c>
      <c r="BC481" s="6" t="e">
        <f>VLOOKUP(AN481,buff!$K:$P,6,FALSE)</f>
        <v>#N/A</v>
      </c>
      <c r="BD481">
        <f t="shared" si="122"/>
        <v>3</v>
      </c>
      <c r="BE481">
        <f t="shared" si="123"/>
        <v>2</v>
      </c>
      <c r="BF481" s="22">
        <f t="shared" si="124"/>
        <v>100803</v>
      </c>
    </row>
    <row r="482" spans="1:58" x14ac:dyDescent="0.15">
      <c r="A482" t="str">
        <f t="shared" si="114"/>
        <v>吉拉主动技能3等级16</v>
      </c>
      <c r="B482" s="8">
        <f t="shared" si="119"/>
        <v>10080316</v>
      </c>
      <c r="C482" s="8" t="str">
        <f>VLOOKUP(G482,角色!A:B,2,FALSE)</f>
        <v>吉拉</v>
      </c>
      <c r="D482" s="8" t="str">
        <f t="shared" si="120"/>
        <v>主动技能3</v>
      </c>
      <c r="E482" s="8">
        <f t="shared" si="125"/>
        <v>16</v>
      </c>
      <c r="F482" s="8">
        <f t="shared" si="126"/>
        <v>3</v>
      </c>
      <c r="G482" s="8">
        <f t="shared" si="127"/>
        <v>8</v>
      </c>
      <c r="H482" s="4" t="s">
        <v>944</v>
      </c>
      <c r="I482" s="20" t="str">
        <f t="shared" si="117"/>
        <v>对敌方全体攻击，造成125%攻击力（+48232）点伤害。并附带减速。</v>
      </c>
      <c r="J482" s="4" t="s">
        <v>277</v>
      </c>
      <c r="K482" s="1" t="s">
        <v>102</v>
      </c>
      <c r="L482" s="4" t="s">
        <v>108</v>
      </c>
      <c r="M482" s="4"/>
      <c r="N482" s="4">
        <v>100</v>
      </c>
      <c r="O482" s="20">
        <f>VLOOKUP(L482,对应表!BK:BL,2,FALSE)</f>
        <v>100</v>
      </c>
      <c r="P482" s="25" t="str">
        <f>_xlfn.IFNA(VLOOKUP(G482,角色!V:AE,主动技能!F482+1,FALSE),"")</f>
        <v>||eff_jihanbingbao|</v>
      </c>
      <c r="Q482" s="25">
        <f>(VLOOKUP(G482,角色!V:AE,主动技能!F482+4,FALSE))</f>
        <v>3</v>
      </c>
      <c r="R482" s="25">
        <v>0</v>
      </c>
      <c r="S482" s="25">
        <v>0</v>
      </c>
      <c r="T482" s="6" t="str">
        <f t="shared" si="128"/>
        <v>100003:100:2:0</v>
      </c>
      <c r="U482" s="6" t="str">
        <f t="shared" si="129"/>
        <v/>
      </c>
      <c r="V482" s="19" t="str">
        <f>VLOOKUP(G482,角色!AW:BC,主动技能!F482+1,FALSE)</f>
        <v>skill_22</v>
      </c>
      <c r="Y482">
        <f t="shared" si="118"/>
        <v>0</v>
      </c>
      <c r="Z482" s="19">
        <f>IF(VLOOKUP(C482,角色!CC:CI,主动技能!F482*2,FALSE)=0,"",VLOOKUP(C482,角色!CC:CI,主动技能!F482*2,FALSE))</f>
        <v>125</v>
      </c>
      <c r="AA482" s="19">
        <f>IF(VLOOKUP(C482,角色!CC:CI,主动技能!F482*2+1,FALSE)=0,0,VLOOKUP(C482,角色!CC:CI,主动技能!F482*2+1,FALSE))</f>
        <v>25</v>
      </c>
      <c r="AB482" s="19">
        <f>IF(INT(VLOOKUP(E482,角色属性概况!I:M,3,FALSE)*AA482/100)=0,"",(INT(VLOOKUP(E482,角色属性概况!I:M,3,FALSE)*AA482/100)))</f>
        <v>48232</v>
      </c>
      <c r="AE482" s="25">
        <f>(VLOOKUP(G482,角色!V:AE,主动技能!F482+7,FALSE))</f>
        <v>1</v>
      </c>
      <c r="AF482" s="19">
        <f>VLOOKUP(F482,对应表!AY:BA,3,FALSE)</f>
        <v>2</v>
      </c>
      <c r="AG482" s="19">
        <f>VLOOKUP(F482,对应表!AY:BA,2,FALSE)</f>
        <v>2</v>
      </c>
      <c r="AH482" s="25" t="str">
        <f>VLOOKUP(F482,特效对应!F:G,2,FALSE)</f>
        <v>attackex</v>
      </c>
      <c r="AJ482">
        <f t="shared" si="121"/>
        <v>16</v>
      </c>
      <c r="AK482" t="s">
        <v>943</v>
      </c>
      <c r="AL482" s="4" t="s">
        <v>582</v>
      </c>
      <c r="AQ482" s="6" t="str">
        <f>_xlfn.IFNA(IF(IF($AK482=AQ$5,VLOOKUP(AL482,buff!$K:$L,2,FALSE),"")=0,"",IF($AK482=AQ$5,VLOOKUP(AL482,buff!$K:$L,2,FALSE),"")),"")</f>
        <v>100003:100:2:0</v>
      </c>
      <c r="AR482" s="6" t="str">
        <f>_xlfn.IFNA(IF(IF($AK482=AR$5,VLOOKUP(AM482,buff!$K:$L,2,FALSE),"")=0,"",IF($AK482=AR$5,VLOOKUP(AM482,buff!$K:$L,2,FALSE),"")),"")</f>
        <v/>
      </c>
      <c r="AS482" s="6" t="str">
        <f>_xlfn.IFNA(IF(IF($AK482=AS$5,VLOOKUP(AN482,buff!$K:$L,2,FALSE),"")=0,"",IF($AK482=AS$5,VLOOKUP(AN482,buff!$K:$L,2,FALSE),"")),"")</f>
        <v/>
      </c>
      <c r="AT482" s="6" t="str">
        <f>_xlfn.IFNA(IF(IF($AK482=AT$5,VLOOKUP(AO482,buff!$K:$L,2,FALSE),"")=0,"",IF($AK482=AT$5,VLOOKUP(AO482,buff!$K:$L,2,FALSE),"")),"")</f>
        <v/>
      </c>
      <c r="AU482" s="6" t="str">
        <f>_xlfn.IFNA(IF(IF($AK482=AU$5,VLOOKUP(AP482,buff!$K:$L,2,FALSE),"")=0,"",IF($AK482=AU$5,VLOOKUP(AP482,buff!$K:$L,2,FALSE),"")),"")</f>
        <v/>
      </c>
      <c r="AV482" s="6" t="str">
        <f>_xlfn.IFNA(IF(IF($AK482=AV$5,VLOOKUP(AL482,buff!$K:$L,2,FALSE),"")=0,"",IF($AK482=AV$5,VLOOKUP(AL482,buff!$K:$L,2,FALSE),"")),"")</f>
        <v/>
      </c>
      <c r="AW482" s="6" t="str">
        <f>_xlfn.IFNA(IF(IF($AK482=AW$5,VLOOKUP(AM482,buff!$K:$L,2,FALSE),"")=0,"",IF($AK482=AW$5,VLOOKUP(AM482,buff!$K:$L,2,FALSE),"")),"")</f>
        <v/>
      </c>
      <c r="AX482" s="6" t="str">
        <f>_xlfn.IFNA(IF(IF($AK482=AX$5,VLOOKUP(AN482,buff!$K:$L,2,FALSE),"")=0,"",IF($AK482=AX$5,VLOOKUP(AN482,buff!$K:$L,2,FALSE),"")),"")</f>
        <v/>
      </c>
      <c r="AY482" s="6" t="str">
        <f>_xlfn.IFNA(IF(IF($AK482=AY$5,VLOOKUP(AO482,buff!$K:$L,2,FALSE),"")=0,"",IF($AK482=AY$5,VLOOKUP(AO482,buff!$K:$L,2,FALSE),"")),"")</f>
        <v/>
      </c>
      <c r="AZ482" s="6" t="str">
        <f>_xlfn.IFNA(IF(IF($AK482=AZ$5,VLOOKUP(AP482,buff!$K:$L,2,FALSE),"")=0,"",IF($AK482=AZ$5,VLOOKUP(AP482,buff!$K:$L,2,FALSE),"")),"")</f>
        <v/>
      </c>
      <c r="BA482" s="6">
        <f>VLOOKUP(AL482,buff!$K:$P,6,FALSE)</f>
        <v>-25</v>
      </c>
      <c r="BB482" s="6" t="e">
        <f>VLOOKUP(AM482,buff!$K:$P,6,FALSE)</f>
        <v>#N/A</v>
      </c>
      <c r="BC482" s="6" t="e">
        <f>VLOOKUP(AN482,buff!$K:$P,6,FALSE)</f>
        <v>#N/A</v>
      </c>
      <c r="BD482">
        <f t="shared" si="122"/>
        <v>3</v>
      </c>
      <c r="BE482">
        <f t="shared" si="123"/>
        <v>2</v>
      </c>
      <c r="BF482" s="22">
        <f t="shared" si="124"/>
        <v>100803</v>
      </c>
    </row>
    <row r="483" spans="1:58" x14ac:dyDescent="0.15">
      <c r="A483" t="str">
        <f t="shared" si="114"/>
        <v>吉拉主动技能3等级17</v>
      </c>
      <c r="B483" s="8">
        <f t="shared" si="119"/>
        <v>10080317</v>
      </c>
      <c r="C483" s="8" t="str">
        <f>VLOOKUP(G483,角色!A:B,2,FALSE)</f>
        <v>吉拉</v>
      </c>
      <c r="D483" s="8" t="str">
        <f t="shared" si="120"/>
        <v>主动技能3</v>
      </c>
      <c r="E483" s="8">
        <f t="shared" si="125"/>
        <v>17</v>
      </c>
      <c r="F483" s="8">
        <f t="shared" si="126"/>
        <v>3</v>
      </c>
      <c r="G483" s="8">
        <f t="shared" si="127"/>
        <v>8</v>
      </c>
      <c r="H483" s="4" t="s">
        <v>944</v>
      </c>
      <c r="I483" s="20" t="str">
        <f t="shared" si="117"/>
        <v>对敌方全体攻击，造成125%攻击力（+68333）点伤害。并附带减速。</v>
      </c>
      <c r="J483" s="4" t="s">
        <v>277</v>
      </c>
      <c r="K483" s="1" t="s">
        <v>102</v>
      </c>
      <c r="L483" s="4" t="s">
        <v>108</v>
      </c>
      <c r="M483" s="4"/>
      <c r="N483" s="4">
        <v>100</v>
      </c>
      <c r="O483" s="20">
        <f>VLOOKUP(L483,对应表!BK:BL,2,FALSE)</f>
        <v>100</v>
      </c>
      <c r="P483" s="25" t="str">
        <f>_xlfn.IFNA(VLOOKUP(G483,角色!V:AE,主动技能!F483+1,FALSE),"")</f>
        <v>||eff_jihanbingbao|</v>
      </c>
      <c r="Q483" s="25">
        <f>(VLOOKUP(G483,角色!V:AE,主动技能!F483+4,FALSE))</f>
        <v>3</v>
      </c>
      <c r="R483" s="25">
        <v>0</v>
      </c>
      <c r="S483" s="25">
        <v>0</v>
      </c>
      <c r="T483" s="6" t="str">
        <f t="shared" si="128"/>
        <v>100003:100:2:0</v>
      </c>
      <c r="U483" s="6" t="str">
        <f t="shared" si="129"/>
        <v/>
      </c>
      <c r="V483" s="19" t="str">
        <f>VLOOKUP(G483,角色!AW:BC,主动技能!F483+1,FALSE)</f>
        <v>skill_22</v>
      </c>
      <c r="Y483">
        <f t="shared" si="118"/>
        <v>0</v>
      </c>
      <c r="Z483" s="19">
        <f>IF(VLOOKUP(C483,角色!CC:CI,主动技能!F483*2,FALSE)=0,"",VLOOKUP(C483,角色!CC:CI,主动技能!F483*2,FALSE))</f>
        <v>125</v>
      </c>
      <c r="AA483" s="19">
        <f>IF(VLOOKUP(C483,角色!CC:CI,主动技能!F483*2+1,FALSE)=0,0,VLOOKUP(C483,角色!CC:CI,主动技能!F483*2+1,FALSE))</f>
        <v>25</v>
      </c>
      <c r="AB483" s="19">
        <f>IF(INT(VLOOKUP(E483,角色属性概况!I:M,3,FALSE)*AA483/100)=0,"",(INT(VLOOKUP(E483,角色属性概况!I:M,3,FALSE)*AA483/100)))</f>
        <v>68333</v>
      </c>
      <c r="AE483" s="25">
        <f>(VLOOKUP(G483,角色!V:AE,主动技能!F483+7,FALSE))</f>
        <v>1</v>
      </c>
      <c r="AF483" s="19">
        <f>VLOOKUP(F483,对应表!AY:BA,3,FALSE)</f>
        <v>2</v>
      </c>
      <c r="AG483" s="19">
        <f>VLOOKUP(F483,对应表!AY:BA,2,FALSE)</f>
        <v>2</v>
      </c>
      <c r="AH483" s="25" t="str">
        <f>VLOOKUP(F483,特效对应!F:G,2,FALSE)</f>
        <v>attackex</v>
      </c>
      <c r="AJ483">
        <f t="shared" si="121"/>
        <v>17</v>
      </c>
      <c r="AK483" t="s">
        <v>943</v>
      </c>
      <c r="AL483" s="4" t="s">
        <v>582</v>
      </c>
      <c r="AQ483" s="6" t="str">
        <f>_xlfn.IFNA(IF(IF($AK483=AQ$5,VLOOKUP(AL483,buff!$K:$L,2,FALSE),"")=0,"",IF($AK483=AQ$5,VLOOKUP(AL483,buff!$K:$L,2,FALSE),"")),"")</f>
        <v>100003:100:2:0</v>
      </c>
      <c r="AR483" s="6" t="str">
        <f>_xlfn.IFNA(IF(IF($AK483=AR$5,VLOOKUP(AM483,buff!$K:$L,2,FALSE),"")=0,"",IF($AK483=AR$5,VLOOKUP(AM483,buff!$K:$L,2,FALSE),"")),"")</f>
        <v/>
      </c>
      <c r="AS483" s="6" t="str">
        <f>_xlfn.IFNA(IF(IF($AK483=AS$5,VLOOKUP(AN483,buff!$K:$L,2,FALSE),"")=0,"",IF($AK483=AS$5,VLOOKUP(AN483,buff!$K:$L,2,FALSE),"")),"")</f>
        <v/>
      </c>
      <c r="AT483" s="6" t="str">
        <f>_xlfn.IFNA(IF(IF($AK483=AT$5,VLOOKUP(AO483,buff!$K:$L,2,FALSE),"")=0,"",IF($AK483=AT$5,VLOOKUP(AO483,buff!$K:$L,2,FALSE),"")),"")</f>
        <v/>
      </c>
      <c r="AU483" s="6" t="str">
        <f>_xlfn.IFNA(IF(IF($AK483=AU$5,VLOOKUP(AP483,buff!$K:$L,2,FALSE),"")=0,"",IF($AK483=AU$5,VLOOKUP(AP483,buff!$K:$L,2,FALSE),"")),"")</f>
        <v/>
      </c>
      <c r="AV483" s="6" t="str">
        <f>_xlfn.IFNA(IF(IF($AK483=AV$5,VLOOKUP(AL483,buff!$K:$L,2,FALSE),"")=0,"",IF($AK483=AV$5,VLOOKUP(AL483,buff!$K:$L,2,FALSE),"")),"")</f>
        <v/>
      </c>
      <c r="AW483" s="6" t="str">
        <f>_xlfn.IFNA(IF(IF($AK483=AW$5,VLOOKUP(AM483,buff!$K:$L,2,FALSE),"")=0,"",IF($AK483=AW$5,VLOOKUP(AM483,buff!$K:$L,2,FALSE),"")),"")</f>
        <v/>
      </c>
      <c r="AX483" s="6" t="str">
        <f>_xlfn.IFNA(IF(IF($AK483=AX$5,VLOOKUP(AN483,buff!$K:$L,2,FALSE),"")=0,"",IF($AK483=AX$5,VLOOKUP(AN483,buff!$K:$L,2,FALSE),"")),"")</f>
        <v/>
      </c>
      <c r="AY483" s="6" t="str">
        <f>_xlfn.IFNA(IF(IF($AK483=AY$5,VLOOKUP(AO483,buff!$K:$L,2,FALSE),"")=0,"",IF($AK483=AY$5,VLOOKUP(AO483,buff!$K:$L,2,FALSE),"")),"")</f>
        <v/>
      </c>
      <c r="AZ483" s="6" t="str">
        <f>_xlfn.IFNA(IF(IF($AK483=AZ$5,VLOOKUP(AP483,buff!$K:$L,2,FALSE),"")=0,"",IF($AK483=AZ$5,VLOOKUP(AP483,buff!$K:$L,2,FALSE),"")),"")</f>
        <v/>
      </c>
      <c r="BA483" s="6">
        <f>VLOOKUP(AL483,buff!$K:$P,6,FALSE)</f>
        <v>-25</v>
      </c>
      <c r="BB483" s="6" t="e">
        <f>VLOOKUP(AM483,buff!$K:$P,6,FALSE)</f>
        <v>#N/A</v>
      </c>
      <c r="BC483" s="6" t="e">
        <f>VLOOKUP(AN483,buff!$K:$P,6,FALSE)</f>
        <v>#N/A</v>
      </c>
      <c r="BD483">
        <f t="shared" si="122"/>
        <v>3</v>
      </c>
      <c r="BE483">
        <f t="shared" si="123"/>
        <v>2</v>
      </c>
      <c r="BF483" s="22">
        <f t="shared" si="124"/>
        <v>100803</v>
      </c>
    </row>
    <row r="484" spans="1:58" x14ac:dyDescent="0.15">
      <c r="A484" t="str">
        <f t="shared" si="114"/>
        <v>吉拉主动技能3等级18</v>
      </c>
      <c r="B484" s="8">
        <f t="shared" si="119"/>
        <v>10080318</v>
      </c>
      <c r="C484" s="8" t="str">
        <f>VLOOKUP(G484,角色!A:B,2,FALSE)</f>
        <v>吉拉</v>
      </c>
      <c r="D484" s="8" t="str">
        <f t="shared" si="120"/>
        <v>主动技能3</v>
      </c>
      <c r="E484" s="8">
        <f t="shared" si="125"/>
        <v>18</v>
      </c>
      <c r="F484" s="8">
        <f t="shared" si="126"/>
        <v>3</v>
      </c>
      <c r="G484" s="8">
        <f t="shared" si="127"/>
        <v>8</v>
      </c>
      <c r="H484" s="4" t="s">
        <v>944</v>
      </c>
      <c r="I484" s="20" t="str">
        <f t="shared" si="117"/>
        <v>对敌方全体攻击，造成125%攻击力（+96791）点伤害。并附带减速。</v>
      </c>
      <c r="J484" s="4" t="s">
        <v>277</v>
      </c>
      <c r="K484" s="1" t="s">
        <v>102</v>
      </c>
      <c r="L484" s="4" t="s">
        <v>108</v>
      </c>
      <c r="M484" s="4"/>
      <c r="N484" s="4">
        <v>100</v>
      </c>
      <c r="O484" s="20">
        <f>VLOOKUP(L484,对应表!BK:BL,2,FALSE)</f>
        <v>100</v>
      </c>
      <c r="P484" s="25" t="str">
        <f>_xlfn.IFNA(VLOOKUP(G484,角色!V:AE,主动技能!F484+1,FALSE),"")</f>
        <v>||eff_jihanbingbao|</v>
      </c>
      <c r="Q484" s="25">
        <f>(VLOOKUP(G484,角色!V:AE,主动技能!F484+4,FALSE))</f>
        <v>3</v>
      </c>
      <c r="R484" s="25">
        <v>0</v>
      </c>
      <c r="S484" s="25">
        <v>0</v>
      </c>
      <c r="T484" s="6" t="str">
        <f t="shared" si="128"/>
        <v>100003:100:2:0</v>
      </c>
      <c r="U484" s="6" t="str">
        <f t="shared" si="129"/>
        <v/>
      </c>
      <c r="V484" s="19" t="str">
        <f>VLOOKUP(G484,角色!AW:BC,主动技能!F484+1,FALSE)</f>
        <v>skill_22</v>
      </c>
      <c r="Y484">
        <f t="shared" si="118"/>
        <v>0</v>
      </c>
      <c r="Z484" s="19">
        <f>IF(VLOOKUP(C484,角色!CC:CI,主动技能!F484*2,FALSE)=0,"",VLOOKUP(C484,角色!CC:CI,主动技能!F484*2,FALSE))</f>
        <v>125</v>
      </c>
      <c r="AA484" s="19">
        <f>IF(VLOOKUP(C484,角色!CC:CI,主动技能!F484*2+1,FALSE)=0,0,VLOOKUP(C484,角色!CC:CI,主动技能!F484*2+1,FALSE))</f>
        <v>25</v>
      </c>
      <c r="AB484" s="19">
        <f>IF(INT(VLOOKUP(E484,角色属性概况!I:M,3,FALSE)*AA484/100)=0,"",(INT(VLOOKUP(E484,角色属性概况!I:M,3,FALSE)*AA484/100)))</f>
        <v>96791</v>
      </c>
      <c r="AE484" s="25">
        <f>(VLOOKUP(G484,角色!V:AE,主动技能!F484+7,FALSE))</f>
        <v>1</v>
      </c>
      <c r="AF484" s="19">
        <f>VLOOKUP(F484,对应表!AY:BA,3,FALSE)</f>
        <v>2</v>
      </c>
      <c r="AG484" s="19">
        <f>VLOOKUP(F484,对应表!AY:BA,2,FALSE)</f>
        <v>2</v>
      </c>
      <c r="AH484" s="25" t="str">
        <f>VLOOKUP(F484,特效对应!F:G,2,FALSE)</f>
        <v>attackex</v>
      </c>
      <c r="AJ484">
        <f t="shared" si="121"/>
        <v>18</v>
      </c>
      <c r="AK484" t="s">
        <v>943</v>
      </c>
      <c r="AL484" s="4" t="s">
        <v>582</v>
      </c>
      <c r="AQ484" s="6" t="str">
        <f>_xlfn.IFNA(IF(IF($AK484=AQ$5,VLOOKUP(AL484,buff!$K:$L,2,FALSE),"")=0,"",IF($AK484=AQ$5,VLOOKUP(AL484,buff!$K:$L,2,FALSE),"")),"")</f>
        <v>100003:100:2:0</v>
      </c>
      <c r="AR484" s="6" t="str">
        <f>_xlfn.IFNA(IF(IF($AK484=AR$5,VLOOKUP(AM484,buff!$K:$L,2,FALSE),"")=0,"",IF($AK484=AR$5,VLOOKUP(AM484,buff!$K:$L,2,FALSE),"")),"")</f>
        <v/>
      </c>
      <c r="AS484" s="6" t="str">
        <f>_xlfn.IFNA(IF(IF($AK484=AS$5,VLOOKUP(AN484,buff!$K:$L,2,FALSE),"")=0,"",IF($AK484=AS$5,VLOOKUP(AN484,buff!$K:$L,2,FALSE),"")),"")</f>
        <v/>
      </c>
      <c r="AT484" s="6" t="str">
        <f>_xlfn.IFNA(IF(IF($AK484=AT$5,VLOOKUP(AO484,buff!$K:$L,2,FALSE),"")=0,"",IF($AK484=AT$5,VLOOKUP(AO484,buff!$K:$L,2,FALSE),"")),"")</f>
        <v/>
      </c>
      <c r="AU484" s="6" t="str">
        <f>_xlfn.IFNA(IF(IF($AK484=AU$5,VLOOKUP(AP484,buff!$K:$L,2,FALSE),"")=0,"",IF($AK484=AU$5,VLOOKUP(AP484,buff!$K:$L,2,FALSE),"")),"")</f>
        <v/>
      </c>
      <c r="AV484" s="6" t="str">
        <f>_xlfn.IFNA(IF(IF($AK484=AV$5,VLOOKUP(AL484,buff!$K:$L,2,FALSE),"")=0,"",IF($AK484=AV$5,VLOOKUP(AL484,buff!$K:$L,2,FALSE),"")),"")</f>
        <v/>
      </c>
      <c r="AW484" s="6" t="str">
        <f>_xlfn.IFNA(IF(IF($AK484=AW$5,VLOOKUP(AM484,buff!$K:$L,2,FALSE),"")=0,"",IF($AK484=AW$5,VLOOKUP(AM484,buff!$K:$L,2,FALSE),"")),"")</f>
        <v/>
      </c>
      <c r="AX484" s="6" t="str">
        <f>_xlfn.IFNA(IF(IF($AK484=AX$5,VLOOKUP(AN484,buff!$K:$L,2,FALSE),"")=0,"",IF($AK484=AX$5,VLOOKUP(AN484,buff!$K:$L,2,FALSE),"")),"")</f>
        <v/>
      </c>
      <c r="AY484" s="6" t="str">
        <f>_xlfn.IFNA(IF(IF($AK484=AY$5,VLOOKUP(AO484,buff!$K:$L,2,FALSE),"")=0,"",IF($AK484=AY$5,VLOOKUP(AO484,buff!$K:$L,2,FALSE),"")),"")</f>
        <v/>
      </c>
      <c r="AZ484" s="6" t="str">
        <f>_xlfn.IFNA(IF(IF($AK484=AZ$5,VLOOKUP(AP484,buff!$K:$L,2,FALSE),"")=0,"",IF($AK484=AZ$5,VLOOKUP(AP484,buff!$K:$L,2,FALSE),"")),"")</f>
        <v/>
      </c>
      <c r="BA484" s="6">
        <f>VLOOKUP(AL484,buff!$K:$P,6,FALSE)</f>
        <v>-25</v>
      </c>
      <c r="BB484" s="6" t="e">
        <f>VLOOKUP(AM484,buff!$K:$P,6,FALSE)</f>
        <v>#N/A</v>
      </c>
      <c r="BC484" s="6" t="e">
        <f>VLOOKUP(AN484,buff!$K:$P,6,FALSE)</f>
        <v>#N/A</v>
      </c>
      <c r="BD484">
        <f t="shared" si="122"/>
        <v>3</v>
      </c>
      <c r="BE484">
        <f t="shared" si="123"/>
        <v>2</v>
      </c>
      <c r="BF484" s="22">
        <f t="shared" si="124"/>
        <v>100803</v>
      </c>
    </row>
    <row r="485" spans="1:58" x14ac:dyDescent="0.15">
      <c r="A485" t="str">
        <f t="shared" si="114"/>
        <v>吉拉主动技能3等级19</v>
      </c>
      <c r="B485" s="8">
        <f t="shared" si="119"/>
        <v>10080319</v>
      </c>
      <c r="C485" s="8" t="str">
        <f>VLOOKUP(G485,角色!A:B,2,FALSE)</f>
        <v>吉拉</v>
      </c>
      <c r="D485" s="8" t="str">
        <f t="shared" si="120"/>
        <v>主动技能3</v>
      </c>
      <c r="E485" s="8">
        <f t="shared" si="125"/>
        <v>19</v>
      </c>
      <c r="F485" s="8">
        <f t="shared" si="126"/>
        <v>3</v>
      </c>
      <c r="G485" s="8">
        <f t="shared" si="127"/>
        <v>8</v>
      </c>
      <c r="H485" s="4" t="s">
        <v>944</v>
      </c>
      <c r="I485" s="20" t="str">
        <f t="shared" si="117"/>
        <v>对敌方全体攻击，造成125%攻击力（+137079）点伤害。并附带减速。</v>
      </c>
      <c r="J485" s="4" t="s">
        <v>277</v>
      </c>
      <c r="K485" s="1" t="s">
        <v>102</v>
      </c>
      <c r="L485" s="4" t="s">
        <v>108</v>
      </c>
      <c r="M485" s="4"/>
      <c r="N485" s="4">
        <v>100</v>
      </c>
      <c r="O485" s="20">
        <f>VLOOKUP(L485,对应表!BK:BL,2,FALSE)</f>
        <v>100</v>
      </c>
      <c r="P485" s="25" t="str">
        <f>_xlfn.IFNA(VLOOKUP(G485,角色!V:AE,主动技能!F485+1,FALSE),"")</f>
        <v>||eff_jihanbingbao|</v>
      </c>
      <c r="Q485" s="25">
        <f>(VLOOKUP(G485,角色!V:AE,主动技能!F485+4,FALSE))</f>
        <v>3</v>
      </c>
      <c r="R485" s="25">
        <v>0</v>
      </c>
      <c r="S485" s="25">
        <v>0</v>
      </c>
      <c r="T485" s="6" t="str">
        <f t="shared" si="128"/>
        <v>100003:100:2:0</v>
      </c>
      <c r="U485" s="6" t="str">
        <f t="shared" si="129"/>
        <v/>
      </c>
      <c r="V485" s="19" t="str">
        <f>VLOOKUP(G485,角色!AW:BC,主动技能!F485+1,FALSE)</f>
        <v>skill_22</v>
      </c>
      <c r="Y485">
        <f t="shared" si="118"/>
        <v>0</v>
      </c>
      <c r="Z485" s="19">
        <f>IF(VLOOKUP(C485,角色!CC:CI,主动技能!F485*2,FALSE)=0,"",VLOOKUP(C485,角色!CC:CI,主动技能!F485*2,FALSE))</f>
        <v>125</v>
      </c>
      <c r="AA485" s="19">
        <f>IF(VLOOKUP(C485,角色!CC:CI,主动技能!F485*2+1,FALSE)=0,0,VLOOKUP(C485,角色!CC:CI,主动技能!F485*2+1,FALSE))</f>
        <v>25</v>
      </c>
      <c r="AB485" s="19">
        <f>IF(INT(VLOOKUP(E485,角色属性概况!I:M,3,FALSE)*AA485/100)=0,"",(INT(VLOOKUP(E485,角色属性概况!I:M,3,FALSE)*AA485/100)))</f>
        <v>137079</v>
      </c>
      <c r="AE485" s="25">
        <f>(VLOOKUP(G485,角色!V:AE,主动技能!F485+7,FALSE))</f>
        <v>1</v>
      </c>
      <c r="AF485" s="19">
        <f>VLOOKUP(F485,对应表!AY:BA,3,FALSE)</f>
        <v>2</v>
      </c>
      <c r="AG485" s="19">
        <f>VLOOKUP(F485,对应表!AY:BA,2,FALSE)</f>
        <v>2</v>
      </c>
      <c r="AH485" s="25" t="str">
        <f>VLOOKUP(F485,特效对应!F:G,2,FALSE)</f>
        <v>attackex</v>
      </c>
      <c r="AJ485">
        <f t="shared" si="121"/>
        <v>19</v>
      </c>
      <c r="AK485" t="s">
        <v>943</v>
      </c>
      <c r="AL485" s="4" t="s">
        <v>582</v>
      </c>
      <c r="AQ485" s="6" t="str">
        <f>_xlfn.IFNA(IF(IF($AK485=AQ$5,VLOOKUP(AL485,buff!$K:$L,2,FALSE),"")=0,"",IF($AK485=AQ$5,VLOOKUP(AL485,buff!$K:$L,2,FALSE),"")),"")</f>
        <v>100003:100:2:0</v>
      </c>
      <c r="AR485" s="6" t="str">
        <f>_xlfn.IFNA(IF(IF($AK485=AR$5,VLOOKUP(AM485,buff!$K:$L,2,FALSE),"")=0,"",IF($AK485=AR$5,VLOOKUP(AM485,buff!$K:$L,2,FALSE),"")),"")</f>
        <v/>
      </c>
      <c r="AS485" s="6" t="str">
        <f>_xlfn.IFNA(IF(IF($AK485=AS$5,VLOOKUP(AN485,buff!$K:$L,2,FALSE),"")=0,"",IF($AK485=AS$5,VLOOKUP(AN485,buff!$K:$L,2,FALSE),"")),"")</f>
        <v/>
      </c>
      <c r="AT485" s="6" t="str">
        <f>_xlfn.IFNA(IF(IF($AK485=AT$5,VLOOKUP(AO485,buff!$K:$L,2,FALSE),"")=0,"",IF($AK485=AT$5,VLOOKUP(AO485,buff!$K:$L,2,FALSE),"")),"")</f>
        <v/>
      </c>
      <c r="AU485" s="6" t="str">
        <f>_xlfn.IFNA(IF(IF($AK485=AU$5,VLOOKUP(AP485,buff!$K:$L,2,FALSE),"")=0,"",IF($AK485=AU$5,VLOOKUP(AP485,buff!$K:$L,2,FALSE),"")),"")</f>
        <v/>
      </c>
      <c r="AV485" s="6" t="str">
        <f>_xlfn.IFNA(IF(IF($AK485=AV$5,VLOOKUP(AL485,buff!$K:$L,2,FALSE),"")=0,"",IF($AK485=AV$5,VLOOKUP(AL485,buff!$K:$L,2,FALSE),"")),"")</f>
        <v/>
      </c>
      <c r="AW485" s="6" t="str">
        <f>_xlfn.IFNA(IF(IF($AK485=AW$5,VLOOKUP(AM485,buff!$K:$L,2,FALSE),"")=0,"",IF($AK485=AW$5,VLOOKUP(AM485,buff!$K:$L,2,FALSE),"")),"")</f>
        <v/>
      </c>
      <c r="AX485" s="6" t="str">
        <f>_xlfn.IFNA(IF(IF($AK485=AX$5,VLOOKUP(AN485,buff!$K:$L,2,FALSE),"")=0,"",IF($AK485=AX$5,VLOOKUP(AN485,buff!$K:$L,2,FALSE),"")),"")</f>
        <v/>
      </c>
      <c r="AY485" s="6" t="str">
        <f>_xlfn.IFNA(IF(IF($AK485=AY$5,VLOOKUP(AO485,buff!$K:$L,2,FALSE),"")=0,"",IF($AK485=AY$5,VLOOKUP(AO485,buff!$K:$L,2,FALSE),"")),"")</f>
        <v/>
      </c>
      <c r="AZ485" s="6" t="str">
        <f>_xlfn.IFNA(IF(IF($AK485=AZ$5,VLOOKUP(AP485,buff!$K:$L,2,FALSE),"")=0,"",IF($AK485=AZ$5,VLOOKUP(AP485,buff!$K:$L,2,FALSE),"")),"")</f>
        <v/>
      </c>
      <c r="BA485" s="6">
        <f>VLOOKUP(AL485,buff!$K:$P,6,FALSE)</f>
        <v>-25</v>
      </c>
      <c r="BB485" s="6" t="e">
        <f>VLOOKUP(AM485,buff!$K:$P,6,FALSE)</f>
        <v>#N/A</v>
      </c>
      <c r="BC485" s="6" t="e">
        <f>VLOOKUP(AN485,buff!$K:$P,6,FALSE)</f>
        <v>#N/A</v>
      </c>
      <c r="BD485">
        <f t="shared" si="122"/>
        <v>3</v>
      </c>
      <c r="BE485">
        <f t="shared" si="123"/>
        <v>2</v>
      </c>
      <c r="BF485" s="22">
        <f t="shared" si="124"/>
        <v>100803</v>
      </c>
    </row>
    <row r="486" spans="1:58" x14ac:dyDescent="0.15">
      <c r="A486" t="str">
        <f t="shared" si="114"/>
        <v>吉拉主动技能3等级20</v>
      </c>
      <c r="B486" s="8">
        <f t="shared" si="119"/>
        <v>10080320</v>
      </c>
      <c r="C486" s="8" t="str">
        <f>VLOOKUP(G486,角色!A:B,2,FALSE)</f>
        <v>吉拉</v>
      </c>
      <c r="D486" s="8" t="str">
        <f t="shared" si="120"/>
        <v>主动技能3</v>
      </c>
      <c r="E486" s="8">
        <f t="shared" si="125"/>
        <v>20</v>
      </c>
      <c r="F486" s="8">
        <f t="shared" si="126"/>
        <v>3</v>
      </c>
      <c r="G486" s="8">
        <f t="shared" si="127"/>
        <v>8</v>
      </c>
      <c r="H486" s="4" t="s">
        <v>944</v>
      </c>
      <c r="I486" s="20" t="str">
        <f t="shared" si="117"/>
        <v>对敌方全体攻击，造成125%攻击力（+194115）点伤害。并附带减速。</v>
      </c>
      <c r="J486" s="4" t="s">
        <v>277</v>
      </c>
      <c r="K486" s="1" t="s">
        <v>102</v>
      </c>
      <c r="L486" s="4" t="s">
        <v>108</v>
      </c>
      <c r="M486" s="4"/>
      <c r="N486" s="4">
        <v>100</v>
      </c>
      <c r="O486" s="20">
        <f>VLOOKUP(L486,对应表!BK:BL,2,FALSE)</f>
        <v>100</v>
      </c>
      <c r="P486" s="25" t="str">
        <f>_xlfn.IFNA(VLOOKUP(G486,角色!V:AE,主动技能!F486+1,FALSE),"")</f>
        <v>||eff_jihanbingbao|</v>
      </c>
      <c r="Q486" s="25">
        <f>(VLOOKUP(G486,角色!V:AE,主动技能!F486+4,FALSE))</f>
        <v>3</v>
      </c>
      <c r="R486" s="25">
        <v>0</v>
      </c>
      <c r="S486" s="25">
        <v>0</v>
      </c>
      <c r="T486" s="6" t="str">
        <f t="shared" si="128"/>
        <v>100003:100:2:0</v>
      </c>
      <c r="U486" s="6" t="str">
        <f t="shared" si="129"/>
        <v/>
      </c>
      <c r="V486" s="19" t="str">
        <f>VLOOKUP(G486,角色!AW:BC,主动技能!F486+1,FALSE)</f>
        <v>skill_22</v>
      </c>
      <c r="Y486">
        <f t="shared" si="118"/>
        <v>0</v>
      </c>
      <c r="Z486" s="19">
        <f>IF(VLOOKUP(C486,角色!CC:CI,主动技能!F486*2,FALSE)=0,"",VLOOKUP(C486,角色!CC:CI,主动技能!F486*2,FALSE))</f>
        <v>125</v>
      </c>
      <c r="AA486" s="19">
        <f>IF(VLOOKUP(C486,角色!CC:CI,主动技能!F486*2+1,FALSE)=0,0,VLOOKUP(C486,角色!CC:CI,主动技能!F486*2+1,FALSE))</f>
        <v>25</v>
      </c>
      <c r="AB486" s="19">
        <f>IF(INT(VLOOKUP(E486,角色属性概况!I:M,3,FALSE)*AA486/100)=0,"",(INT(VLOOKUP(E486,角色属性概况!I:M,3,FALSE)*AA486/100)))</f>
        <v>194115</v>
      </c>
      <c r="AE486" s="25">
        <f>(VLOOKUP(G486,角色!V:AE,主动技能!F486+7,FALSE))</f>
        <v>1</v>
      </c>
      <c r="AF486" s="19">
        <f>VLOOKUP(F486,对应表!AY:BA,3,FALSE)</f>
        <v>2</v>
      </c>
      <c r="AG486" s="19">
        <f>VLOOKUP(F486,对应表!AY:BA,2,FALSE)</f>
        <v>2</v>
      </c>
      <c r="AH486" s="25" t="str">
        <f>VLOOKUP(F486,特效对应!F:G,2,FALSE)</f>
        <v>attackex</v>
      </c>
      <c r="AJ486">
        <f t="shared" si="121"/>
        <v>20</v>
      </c>
      <c r="AK486" t="s">
        <v>943</v>
      </c>
      <c r="AL486" s="4" t="s">
        <v>582</v>
      </c>
      <c r="AQ486" s="6" t="str">
        <f>_xlfn.IFNA(IF(IF($AK486=AQ$5,VLOOKUP(AL486,buff!$K:$L,2,FALSE),"")=0,"",IF($AK486=AQ$5,VLOOKUP(AL486,buff!$K:$L,2,FALSE),"")),"")</f>
        <v>100003:100:2:0</v>
      </c>
      <c r="AR486" s="6" t="str">
        <f>_xlfn.IFNA(IF(IF($AK486=AR$5,VLOOKUP(AM486,buff!$K:$L,2,FALSE),"")=0,"",IF($AK486=AR$5,VLOOKUP(AM486,buff!$K:$L,2,FALSE),"")),"")</f>
        <v/>
      </c>
      <c r="AS486" s="6" t="str">
        <f>_xlfn.IFNA(IF(IF($AK486=AS$5,VLOOKUP(AN486,buff!$K:$L,2,FALSE),"")=0,"",IF($AK486=AS$5,VLOOKUP(AN486,buff!$K:$L,2,FALSE),"")),"")</f>
        <v/>
      </c>
      <c r="AT486" s="6" t="str">
        <f>_xlfn.IFNA(IF(IF($AK486=AT$5,VLOOKUP(AO486,buff!$K:$L,2,FALSE),"")=0,"",IF($AK486=AT$5,VLOOKUP(AO486,buff!$K:$L,2,FALSE),"")),"")</f>
        <v/>
      </c>
      <c r="AU486" s="6" t="str">
        <f>_xlfn.IFNA(IF(IF($AK486=AU$5,VLOOKUP(AP486,buff!$K:$L,2,FALSE),"")=0,"",IF($AK486=AU$5,VLOOKUP(AP486,buff!$K:$L,2,FALSE),"")),"")</f>
        <v/>
      </c>
      <c r="AV486" s="6" t="str">
        <f>_xlfn.IFNA(IF(IF($AK486=AV$5,VLOOKUP(AL486,buff!$K:$L,2,FALSE),"")=0,"",IF($AK486=AV$5,VLOOKUP(AL486,buff!$K:$L,2,FALSE),"")),"")</f>
        <v/>
      </c>
      <c r="AW486" s="6" t="str">
        <f>_xlfn.IFNA(IF(IF($AK486=AW$5,VLOOKUP(AM486,buff!$K:$L,2,FALSE),"")=0,"",IF($AK486=AW$5,VLOOKUP(AM486,buff!$K:$L,2,FALSE),"")),"")</f>
        <v/>
      </c>
      <c r="AX486" s="6" t="str">
        <f>_xlfn.IFNA(IF(IF($AK486=AX$5,VLOOKUP(AN486,buff!$K:$L,2,FALSE),"")=0,"",IF($AK486=AX$5,VLOOKUP(AN486,buff!$K:$L,2,FALSE),"")),"")</f>
        <v/>
      </c>
      <c r="AY486" s="6" t="str">
        <f>_xlfn.IFNA(IF(IF($AK486=AY$5,VLOOKUP(AO486,buff!$K:$L,2,FALSE),"")=0,"",IF($AK486=AY$5,VLOOKUP(AO486,buff!$K:$L,2,FALSE),"")),"")</f>
        <v/>
      </c>
      <c r="AZ486" s="6" t="str">
        <f>_xlfn.IFNA(IF(IF($AK486=AZ$5,VLOOKUP(AP486,buff!$K:$L,2,FALSE),"")=0,"",IF($AK486=AZ$5,VLOOKUP(AP486,buff!$K:$L,2,FALSE),"")),"")</f>
        <v/>
      </c>
      <c r="BA486" s="6">
        <f>VLOOKUP(AL486,buff!$K:$P,6,FALSE)</f>
        <v>-25</v>
      </c>
      <c r="BB486" s="6" t="e">
        <f>VLOOKUP(AM486,buff!$K:$P,6,FALSE)</f>
        <v>#N/A</v>
      </c>
      <c r="BC486" s="6" t="e">
        <f>VLOOKUP(AN486,buff!$K:$P,6,FALSE)</f>
        <v>#N/A</v>
      </c>
      <c r="BD486">
        <f t="shared" si="122"/>
        <v>3</v>
      </c>
      <c r="BE486">
        <f t="shared" si="123"/>
        <v>2</v>
      </c>
      <c r="BF486" s="22">
        <f t="shared" si="124"/>
        <v>100803</v>
      </c>
    </row>
    <row r="487" spans="1:58" x14ac:dyDescent="0.15">
      <c r="A487" t="str">
        <f t="shared" si="114"/>
        <v>修主动技能1等级1</v>
      </c>
      <c r="B487" s="8">
        <f t="shared" si="119"/>
        <v>10090101</v>
      </c>
      <c r="C487" s="8" t="str">
        <f>VLOOKUP(G487,角色!A:B,2,FALSE)</f>
        <v>修</v>
      </c>
      <c r="D487" s="8" t="str">
        <f t="shared" si="120"/>
        <v>主动技能1</v>
      </c>
      <c r="E487" s="8">
        <f t="shared" si="125"/>
        <v>1</v>
      </c>
      <c r="F487" s="8">
        <f t="shared" si="126"/>
        <v>1</v>
      </c>
      <c r="G487" s="8">
        <f t="shared" si="127"/>
        <v>9</v>
      </c>
      <c r="H487" s="4" t="s">
        <v>668</v>
      </c>
      <c r="I487" s="20" t="str">
        <f t="shared" ref="I487:I506" si="130">"对敌方"&amp;L487&amp;"攻击，造成"&amp;Z487&amp;"%攻击力（+"&amp;AB487&amp;"）点伤害。"</f>
        <v>对敌方单体攻击，造成100%攻击力（+110）点伤害。</v>
      </c>
      <c r="J487" s="20" t="s">
        <v>277</v>
      </c>
      <c r="K487" s="21" t="s">
        <v>102</v>
      </c>
      <c r="L487" s="20" t="s">
        <v>106</v>
      </c>
      <c r="M487" s="20"/>
      <c r="N487" s="20">
        <v>100</v>
      </c>
      <c r="O487" s="20">
        <f>VLOOKUP(L487,对应表!BK:BL,2,FALSE)</f>
        <v>0</v>
      </c>
      <c r="P487" s="25" t="str">
        <f>_xlfn.IFNA(VLOOKUP(G487,角色!V:AE,主动技能!F487+1,FALSE),"")</f>
        <v>|||</v>
      </c>
      <c r="Q487" s="25">
        <f>(VLOOKUP(G487,角色!V:AE,主动技能!F487+4,FALSE))</f>
        <v>1</v>
      </c>
      <c r="R487" s="25">
        <v>0</v>
      </c>
      <c r="S487" s="25">
        <v>0</v>
      </c>
      <c r="T487" s="19" t="str">
        <f t="shared" si="128"/>
        <v/>
      </c>
      <c r="U487" s="19" t="str">
        <f t="shared" si="129"/>
        <v/>
      </c>
      <c r="V487" s="19" t="str">
        <f>VLOOKUP(G487,角色!AW:BC,主动技能!F487+1,FALSE)</f>
        <v>skill_01</v>
      </c>
      <c r="W487" s="19"/>
      <c r="X487" s="19"/>
      <c r="Y487" s="19">
        <f t="shared" si="118"/>
        <v>0</v>
      </c>
      <c r="Z487" s="19">
        <f>IF(VLOOKUP(C487,角色!CC:CI,主动技能!F487*2,FALSE)=0,"",VLOOKUP(C487,角色!CC:CI,主动技能!F487*2,FALSE))</f>
        <v>100</v>
      </c>
      <c r="AA487" s="19">
        <f>IF(VLOOKUP(C487,角色!CC:CI,主动技能!F487*2+1,FALSE)=0,0,VLOOKUP(C487,角色!CC:CI,主动技能!F487*2+1,FALSE))</f>
        <v>10</v>
      </c>
      <c r="AB487" s="19">
        <f>IF(INT(VLOOKUP(E487,角色属性概况!I:M,3,FALSE)*AA487/100)=0,"",(INT(VLOOKUP(E487,角色属性概况!I:M,3,FALSE)*AA487/100)))</f>
        <v>110</v>
      </c>
      <c r="AC487" s="19"/>
      <c r="AD487" s="19"/>
      <c r="AE487" s="25">
        <f>(VLOOKUP(G487,角色!V:AE,主动技能!F487+7,FALSE))</f>
        <v>1</v>
      </c>
      <c r="AF487" s="19">
        <f>VLOOKUP(F487,对应表!AY:BA,3,FALSE)</f>
        <v>0</v>
      </c>
      <c r="AG487" s="19">
        <f>VLOOKUP(F487,对应表!AY:BA,2,FALSE)</f>
        <v>0</v>
      </c>
      <c r="AH487" s="25" t="str">
        <f>VLOOKUP(F487,特效对应!F:G,2,FALSE)</f>
        <v>attack</v>
      </c>
      <c r="AJ487">
        <f t="shared" si="121"/>
        <v>1</v>
      </c>
      <c r="AK487" s="19"/>
      <c r="AL487" s="19"/>
      <c r="AM487" s="19"/>
      <c r="AQ487" s="6" t="str">
        <f>_xlfn.IFNA(IF(IF($AK487=AQ$5,VLOOKUP(AL487,buff!$K:$L,2,FALSE),"")=0,"",IF($AK487=AQ$5,VLOOKUP(AL487,buff!$K:$L,2,FALSE),"")),"")</f>
        <v/>
      </c>
      <c r="AR487" s="6" t="str">
        <f>_xlfn.IFNA(IF(IF($AK487=AR$5,VLOOKUP(AM487,buff!$K:$L,2,FALSE),"")=0,"",IF($AK487=AR$5,VLOOKUP(AM487,buff!$K:$L,2,FALSE),"")),"")</f>
        <v/>
      </c>
      <c r="AS487" s="6" t="str">
        <f>_xlfn.IFNA(IF(IF($AK487=AS$5,VLOOKUP(AN487,buff!$K:$L,2,FALSE),"")=0,"",IF($AK487=AS$5,VLOOKUP(AN487,buff!$K:$L,2,FALSE),"")),"")</f>
        <v/>
      </c>
      <c r="AT487" s="6" t="str">
        <f>_xlfn.IFNA(IF(IF($AK487=AT$5,VLOOKUP(AO487,buff!$K:$L,2,FALSE),"")=0,"",IF($AK487=AT$5,VLOOKUP(AO487,buff!$K:$L,2,FALSE),"")),"")</f>
        <v/>
      </c>
      <c r="AU487" s="6" t="str">
        <f>_xlfn.IFNA(IF(IF($AK487=AU$5,VLOOKUP(AP487,buff!$K:$L,2,FALSE),"")=0,"",IF($AK487=AU$5,VLOOKUP(AP487,buff!$K:$L,2,FALSE),"")),"")</f>
        <v/>
      </c>
      <c r="AV487" s="6" t="str">
        <f>_xlfn.IFNA(IF(IF($AK487=AV$5,VLOOKUP(AL487,buff!$K:$L,2,FALSE),"")=0,"",IF($AK487=AV$5,VLOOKUP(AL487,buff!$K:$L,2,FALSE),"")),"")</f>
        <v/>
      </c>
      <c r="AW487" s="6" t="str">
        <f>_xlfn.IFNA(IF(IF($AK487=AW$5,VLOOKUP(AM487,buff!$K:$L,2,FALSE),"")=0,"",IF($AK487=AW$5,VLOOKUP(AM487,buff!$K:$L,2,FALSE),"")),"")</f>
        <v/>
      </c>
      <c r="AX487" s="6" t="str">
        <f>_xlfn.IFNA(IF(IF($AK487=AX$5,VLOOKUP(AN487,buff!$K:$L,2,FALSE),"")=0,"",IF($AK487=AX$5,VLOOKUP(AN487,buff!$K:$L,2,FALSE),"")),"")</f>
        <v/>
      </c>
      <c r="AY487" s="6" t="str">
        <f>_xlfn.IFNA(IF(IF($AK487=AY$5,VLOOKUP(AO487,buff!$K:$L,2,FALSE),"")=0,"",IF($AK487=AY$5,VLOOKUP(AO487,buff!$K:$L,2,FALSE),"")),"")</f>
        <v/>
      </c>
      <c r="AZ487" s="6" t="str">
        <f>_xlfn.IFNA(IF(IF($AK487=AZ$5,VLOOKUP(AP487,buff!$K:$L,2,FALSE),"")=0,"",IF($AK487=AZ$5,VLOOKUP(AP487,buff!$K:$L,2,FALSE),"")),"")</f>
        <v/>
      </c>
      <c r="BA487" s="6" t="e">
        <f>VLOOKUP(AL487,buff!$K:$P,6,FALSE)</f>
        <v>#N/A</v>
      </c>
      <c r="BB487" s="6" t="e">
        <f>VLOOKUP(AM487,buff!$K:$P,6,FALSE)</f>
        <v>#N/A</v>
      </c>
      <c r="BC487" s="6" t="e">
        <f>VLOOKUP(AN487,buff!$K:$P,6,FALSE)</f>
        <v>#N/A</v>
      </c>
      <c r="BD487">
        <f t="shared" si="122"/>
        <v>0</v>
      </c>
      <c r="BE487">
        <f t="shared" si="123"/>
        <v>0</v>
      </c>
      <c r="BF487" s="22">
        <f t="shared" si="124"/>
        <v>100901</v>
      </c>
    </row>
    <row r="488" spans="1:58" x14ac:dyDescent="0.15">
      <c r="A488" t="str">
        <f t="shared" si="114"/>
        <v>修主动技能1等级2</v>
      </c>
      <c r="B488" s="8">
        <f t="shared" si="119"/>
        <v>10090102</v>
      </c>
      <c r="C488" s="8" t="str">
        <f>VLOOKUP(G488,角色!A:B,2,FALSE)</f>
        <v>修</v>
      </c>
      <c r="D488" s="8" t="str">
        <f t="shared" si="120"/>
        <v>主动技能1</v>
      </c>
      <c r="E488" s="8">
        <f t="shared" si="125"/>
        <v>2</v>
      </c>
      <c r="F488" s="8">
        <f t="shared" si="126"/>
        <v>1</v>
      </c>
      <c r="G488" s="8">
        <f t="shared" si="127"/>
        <v>9</v>
      </c>
      <c r="H488" s="4" t="s">
        <v>668</v>
      </c>
      <c r="I488" s="20" t="str">
        <f t="shared" si="130"/>
        <v>对敌方单体攻击，造成100%攻击力（+122）点伤害。</v>
      </c>
      <c r="J488" s="4" t="s">
        <v>277</v>
      </c>
      <c r="K488" s="1" t="s">
        <v>102</v>
      </c>
      <c r="L488" s="20" t="s">
        <v>106</v>
      </c>
      <c r="M488" s="4"/>
      <c r="N488" s="4">
        <v>100</v>
      </c>
      <c r="O488" s="20">
        <f>VLOOKUP(L488,对应表!BK:BL,2,FALSE)</f>
        <v>0</v>
      </c>
      <c r="P488" s="25" t="str">
        <f>_xlfn.IFNA(VLOOKUP(G488,角色!V:AE,主动技能!F488+1,FALSE),"")</f>
        <v>|||</v>
      </c>
      <c r="Q488" s="25">
        <f>(VLOOKUP(G488,角色!V:AE,主动技能!F488+4,FALSE))</f>
        <v>1</v>
      </c>
      <c r="R488" s="25">
        <v>0</v>
      </c>
      <c r="S488" s="25">
        <v>0</v>
      </c>
      <c r="T488" s="6" t="str">
        <f t="shared" si="128"/>
        <v/>
      </c>
      <c r="U488" s="6" t="str">
        <f t="shared" si="129"/>
        <v/>
      </c>
      <c r="V488" s="19" t="str">
        <f>VLOOKUP(G488,角色!AW:BC,主动技能!F488+1,FALSE)</f>
        <v>skill_01</v>
      </c>
      <c r="Y488">
        <f t="shared" si="118"/>
        <v>0</v>
      </c>
      <c r="Z488" s="19">
        <f>IF(VLOOKUP(C488,角色!CC:CI,主动技能!F488*2,FALSE)=0,"",VLOOKUP(C488,角色!CC:CI,主动技能!F488*2,FALSE))</f>
        <v>100</v>
      </c>
      <c r="AA488" s="19">
        <f>IF(VLOOKUP(C488,角色!CC:CI,主动技能!F488*2+1,FALSE)=0,0,VLOOKUP(C488,角色!CC:CI,主动技能!F488*2+1,FALSE))</f>
        <v>10</v>
      </c>
      <c r="AB488" s="19">
        <f>IF(INT(VLOOKUP(E488,角色属性概况!I:M,3,FALSE)*AA488/100)=0,"",(INT(VLOOKUP(E488,角色属性概况!I:M,3,FALSE)*AA488/100)))</f>
        <v>122</v>
      </c>
      <c r="AE488" s="25">
        <f>(VLOOKUP(G488,角色!V:AE,主动技能!F488+7,FALSE))</f>
        <v>1</v>
      </c>
      <c r="AF488" s="19">
        <f>VLOOKUP(F488,对应表!AY:BA,3,FALSE)</f>
        <v>0</v>
      </c>
      <c r="AG488" s="19">
        <f>VLOOKUP(F488,对应表!AY:BA,2,FALSE)</f>
        <v>0</v>
      </c>
      <c r="AH488" s="25" t="str">
        <f>VLOOKUP(F488,特效对应!F:G,2,FALSE)</f>
        <v>attack</v>
      </c>
      <c r="AJ488">
        <f t="shared" si="121"/>
        <v>2</v>
      </c>
      <c r="AQ488" s="6" t="str">
        <f>_xlfn.IFNA(IF(IF($AK488=AQ$5,VLOOKUP(AL488,buff!$K:$L,2,FALSE),"")=0,"",IF($AK488=AQ$5,VLOOKUP(AL488,buff!$K:$L,2,FALSE),"")),"")</f>
        <v/>
      </c>
      <c r="AR488" s="6" t="str">
        <f>_xlfn.IFNA(IF(IF($AK488=AR$5,VLOOKUP(AM488,buff!$K:$L,2,FALSE),"")=0,"",IF($AK488=AR$5,VLOOKUP(AM488,buff!$K:$L,2,FALSE),"")),"")</f>
        <v/>
      </c>
      <c r="AS488" s="6" t="str">
        <f>_xlfn.IFNA(IF(IF($AK488=AS$5,VLOOKUP(AN488,buff!$K:$L,2,FALSE),"")=0,"",IF($AK488=AS$5,VLOOKUP(AN488,buff!$K:$L,2,FALSE),"")),"")</f>
        <v/>
      </c>
      <c r="AT488" s="6" t="str">
        <f>_xlfn.IFNA(IF(IF($AK488=AT$5,VLOOKUP(AO488,buff!$K:$L,2,FALSE),"")=0,"",IF($AK488=AT$5,VLOOKUP(AO488,buff!$K:$L,2,FALSE),"")),"")</f>
        <v/>
      </c>
      <c r="AU488" s="6" t="str">
        <f>_xlfn.IFNA(IF(IF($AK488=AU$5,VLOOKUP(AP488,buff!$K:$L,2,FALSE),"")=0,"",IF($AK488=AU$5,VLOOKUP(AP488,buff!$K:$L,2,FALSE),"")),"")</f>
        <v/>
      </c>
      <c r="AV488" s="6" t="str">
        <f>_xlfn.IFNA(IF(IF($AK488=AV$5,VLOOKUP(AL488,buff!$K:$L,2,FALSE),"")=0,"",IF($AK488=AV$5,VLOOKUP(AL488,buff!$K:$L,2,FALSE),"")),"")</f>
        <v/>
      </c>
      <c r="AW488" s="6" t="str">
        <f>_xlfn.IFNA(IF(IF($AK488=AW$5,VLOOKUP(AM488,buff!$K:$L,2,FALSE),"")=0,"",IF($AK488=AW$5,VLOOKUP(AM488,buff!$K:$L,2,FALSE),"")),"")</f>
        <v/>
      </c>
      <c r="AX488" s="6" t="str">
        <f>_xlfn.IFNA(IF(IF($AK488=AX$5,VLOOKUP(AN488,buff!$K:$L,2,FALSE),"")=0,"",IF($AK488=AX$5,VLOOKUP(AN488,buff!$K:$L,2,FALSE),"")),"")</f>
        <v/>
      </c>
      <c r="AY488" s="6" t="str">
        <f>_xlfn.IFNA(IF(IF($AK488=AY$5,VLOOKUP(AO488,buff!$K:$L,2,FALSE),"")=0,"",IF($AK488=AY$5,VLOOKUP(AO488,buff!$K:$L,2,FALSE),"")),"")</f>
        <v/>
      </c>
      <c r="AZ488" s="6" t="str">
        <f>_xlfn.IFNA(IF(IF($AK488=AZ$5,VLOOKUP(AP488,buff!$K:$L,2,FALSE),"")=0,"",IF($AK488=AZ$5,VLOOKUP(AP488,buff!$K:$L,2,FALSE),"")),"")</f>
        <v/>
      </c>
      <c r="BA488" s="6" t="e">
        <f>VLOOKUP(AL488,buff!$K:$P,6,FALSE)</f>
        <v>#N/A</v>
      </c>
      <c r="BB488" s="6" t="e">
        <f>VLOOKUP(AM488,buff!$K:$P,6,FALSE)</f>
        <v>#N/A</v>
      </c>
      <c r="BC488" s="6" t="e">
        <f>VLOOKUP(AN488,buff!$K:$P,6,FALSE)</f>
        <v>#N/A</v>
      </c>
      <c r="BD488">
        <f t="shared" si="122"/>
        <v>0</v>
      </c>
      <c r="BE488">
        <f t="shared" si="123"/>
        <v>0</v>
      </c>
      <c r="BF488" s="22">
        <f t="shared" si="124"/>
        <v>100901</v>
      </c>
    </row>
    <row r="489" spans="1:58" x14ac:dyDescent="0.15">
      <c r="A489" t="str">
        <f t="shared" si="114"/>
        <v>修主动技能1等级3</v>
      </c>
      <c r="B489" s="8">
        <f t="shared" si="119"/>
        <v>10090103</v>
      </c>
      <c r="C489" s="8" t="str">
        <f>VLOOKUP(G489,角色!A:B,2,FALSE)</f>
        <v>修</v>
      </c>
      <c r="D489" s="8" t="str">
        <f t="shared" si="120"/>
        <v>主动技能1</v>
      </c>
      <c r="E489" s="8">
        <f t="shared" si="125"/>
        <v>3</v>
      </c>
      <c r="F489" s="8">
        <f t="shared" si="126"/>
        <v>1</v>
      </c>
      <c r="G489" s="8">
        <f t="shared" si="127"/>
        <v>9</v>
      </c>
      <c r="H489" s="4" t="s">
        <v>668</v>
      </c>
      <c r="I489" s="20" t="str">
        <f t="shared" si="130"/>
        <v>对敌方单体攻击，造成100%攻击力（+161）点伤害。</v>
      </c>
      <c r="J489" s="4" t="s">
        <v>277</v>
      </c>
      <c r="K489" s="1" t="s">
        <v>102</v>
      </c>
      <c r="L489" s="20" t="s">
        <v>106</v>
      </c>
      <c r="M489" s="4"/>
      <c r="N489" s="4">
        <v>100</v>
      </c>
      <c r="O489" s="20">
        <f>VLOOKUP(L489,对应表!BK:BL,2,FALSE)</f>
        <v>0</v>
      </c>
      <c r="P489" s="25" t="str">
        <f>_xlfn.IFNA(VLOOKUP(G489,角色!V:AE,主动技能!F489+1,FALSE),"")</f>
        <v>|||</v>
      </c>
      <c r="Q489" s="25">
        <f>(VLOOKUP(G489,角色!V:AE,主动技能!F489+4,FALSE))</f>
        <v>1</v>
      </c>
      <c r="R489" s="25">
        <v>0</v>
      </c>
      <c r="S489" s="25">
        <v>0</v>
      </c>
      <c r="T489" s="6" t="str">
        <f t="shared" si="128"/>
        <v/>
      </c>
      <c r="U489" s="6" t="str">
        <f t="shared" si="129"/>
        <v/>
      </c>
      <c r="V489" s="19" t="str">
        <f>VLOOKUP(G489,角色!AW:BC,主动技能!F489+1,FALSE)</f>
        <v>skill_01</v>
      </c>
      <c r="Y489">
        <f t="shared" si="118"/>
        <v>0</v>
      </c>
      <c r="Z489" s="19">
        <f>IF(VLOOKUP(C489,角色!CC:CI,主动技能!F489*2,FALSE)=0,"",VLOOKUP(C489,角色!CC:CI,主动技能!F489*2,FALSE))</f>
        <v>100</v>
      </c>
      <c r="AA489" s="19">
        <f>IF(VLOOKUP(C489,角色!CC:CI,主动技能!F489*2+1,FALSE)=0,0,VLOOKUP(C489,角色!CC:CI,主动技能!F489*2+1,FALSE))</f>
        <v>10</v>
      </c>
      <c r="AB489" s="19">
        <f>IF(INT(VLOOKUP(E489,角色属性概况!I:M,3,FALSE)*AA489/100)=0,"",(INT(VLOOKUP(E489,角色属性概况!I:M,3,FALSE)*AA489/100)))</f>
        <v>161</v>
      </c>
      <c r="AE489" s="25">
        <f>(VLOOKUP(G489,角色!V:AE,主动技能!F489+7,FALSE))</f>
        <v>1</v>
      </c>
      <c r="AF489" s="19">
        <f>VLOOKUP(F489,对应表!AY:BA,3,FALSE)</f>
        <v>0</v>
      </c>
      <c r="AG489" s="19">
        <f>VLOOKUP(F489,对应表!AY:BA,2,FALSE)</f>
        <v>0</v>
      </c>
      <c r="AH489" s="25" t="str">
        <f>VLOOKUP(F489,特效对应!F:G,2,FALSE)</f>
        <v>attack</v>
      </c>
      <c r="AJ489">
        <f t="shared" si="121"/>
        <v>3</v>
      </c>
      <c r="AQ489" s="6" t="str">
        <f>_xlfn.IFNA(IF(IF($AK489=AQ$5,VLOOKUP(AL489,buff!$K:$L,2,FALSE),"")=0,"",IF($AK489=AQ$5,VLOOKUP(AL489,buff!$K:$L,2,FALSE),"")),"")</f>
        <v/>
      </c>
      <c r="AR489" s="6" t="str">
        <f>_xlfn.IFNA(IF(IF($AK489=AR$5,VLOOKUP(AM489,buff!$K:$L,2,FALSE),"")=0,"",IF($AK489=AR$5,VLOOKUP(AM489,buff!$K:$L,2,FALSE),"")),"")</f>
        <v/>
      </c>
      <c r="AS489" s="6" t="str">
        <f>_xlfn.IFNA(IF(IF($AK489=AS$5,VLOOKUP(AN489,buff!$K:$L,2,FALSE),"")=0,"",IF($AK489=AS$5,VLOOKUP(AN489,buff!$K:$L,2,FALSE),"")),"")</f>
        <v/>
      </c>
      <c r="AT489" s="6" t="str">
        <f>_xlfn.IFNA(IF(IF($AK489=AT$5,VLOOKUP(AO489,buff!$K:$L,2,FALSE),"")=0,"",IF($AK489=AT$5,VLOOKUP(AO489,buff!$K:$L,2,FALSE),"")),"")</f>
        <v/>
      </c>
      <c r="AU489" s="6" t="str">
        <f>_xlfn.IFNA(IF(IF($AK489=AU$5,VLOOKUP(AP489,buff!$K:$L,2,FALSE),"")=0,"",IF($AK489=AU$5,VLOOKUP(AP489,buff!$K:$L,2,FALSE),"")),"")</f>
        <v/>
      </c>
      <c r="AV489" s="6" t="str">
        <f>_xlfn.IFNA(IF(IF($AK489=AV$5,VLOOKUP(AL489,buff!$K:$L,2,FALSE),"")=0,"",IF($AK489=AV$5,VLOOKUP(AL489,buff!$K:$L,2,FALSE),"")),"")</f>
        <v/>
      </c>
      <c r="AW489" s="6" t="str">
        <f>_xlfn.IFNA(IF(IF($AK489=AW$5,VLOOKUP(AM489,buff!$K:$L,2,FALSE),"")=0,"",IF($AK489=AW$5,VLOOKUP(AM489,buff!$K:$L,2,FALSE),"")),"")</f>
        <v/>
      </c>
      <c r="AX489" s="6" t="str">
        <f>_xlfn.IFNA(IF(IF($AK489=AX$5,VLOOKUP(AN489,buff!$K:$L,2,FALSE),"")=0,"",IF($AK489=AX$5,VLOOKUP(AN489,buff!$K:$L,2,FALSE),"")),"")</f>
        <v/>
      </c>
      <c r="AY489" s="6" t="str">
        <f>_xlfn.IFNA(IF(IF($AK489=AY$5,VLOOKUP(AO489,buff!$K:$L,2,FALSE),"")=0,"",IF($AK489=AY$5,VLOOKUP(AO489,buff!$K:$L,2,FALSE),"")),"")</f>
        <v/>
      </c>
      <c r="AZ489" s="6" t="str">
        <f>_xlfn.IFNA(IF(IF($AK489=AZ$5,VLOOKUP(AP489,buff!$K:$L,2,FALSE),"")=0,"",IF($AK489=AZ$5,VLOOKUP(AP489,buff!$K:$L,2,FALSE),"")),"")</f>
        <v/>
      </c>
      <c r="BA489" s="6" t="e">
        <f>VLOOKUP(AL489,buff!$K:$P,6,FALSE)</f>
        <v>#N/A</v>
      </c>
      <c r="BB489" s="6" t="e">
        <f>VLOOKUP(AM489,buff!$K:$P,6,FALSE)</f>
        <v>#N/A</v>
      </c>
      <c r="BC489" s="6" t="e">
        <f>VLOOKUP(AN489,buff!$K:$P,6,FALSE)</f>
        <v>#N/A</v>
      </c>
      <c r="BD489">
        <f t="shared" si="122"/>
        <v>0</v>
      </c>
      <c r="BE489">
        <f t="shared" si="123"/>
        <v>0</v>
      </c>
      <c r="BF489" s="22">
        <f t="shared" si="124"/>
        <v>100901</v>
      </c>
    </row>
    <row r="490" spans="1:58" x14ac:dyDescent="0.15">
      <c r="A490" t="str">
        <f t="shared" si="114"/>
        <v>修主动技能1等级4</v>
      </c>
      <c r="B490" s="8">
        <f t="shared" si="119"/>
        <v>10090104</v>
      </c>
      <c r="C490" s="8" t="str">
        <f>VLOOKUP(G490,角色!A:B,2,FALSE)</f>
        <v>修</v>
      </c>
      <c r="D490" s="8" t="str">
        <f t="shared" si="120"/>
        <v>主动技能1</v>
      </c>
      <c r="E490" s="8">
        <f t="shared" si="125"/>
        <v>4</v>
      </c>
      <c r="F490" s="8">
        <f t="shared" si="126"/>
        <v>1</v>
      </c>
      <c r="G490" s="8">
        <f t="shared" si="127"/>
        <v>9</v>
      </c>
      <c r="H490" s="4" t="s">
        <v>668</v>
      </c>
      <c r="I490" s="20" t="str">
        <f t="shared" si="130"/>
        <v>对敌方单体攻击，造成100%攻击力（+249）点伤害。</v>
      </c>
      <c r="J490" s="4" t="s">
        <v>277</v>
      </c>
      <c r="K490" s="1" t="s">
        <v>102</v>
      </c>
      <c r="L490" s="20" t="s">
        <v>106</v>
      </c>
      <c r="M490" s="4"/>
      <c r="N490" s="4">
        <v>100</v>
      </c>
      <c r="O490" s="20">
        <f>VLOOKUP(L490,对应表!BK:BL,2,FALSE)</f>
        <v>0</v>
      </c>
      <c r="P490" s="25" t="str">
        <f>_xlfn.IFNA(VLOOKUP(G490,角色!V:AE,主动技能!F490+1,FALSE),"")</f>
        <v>|||</v>
      </c>
      <c r="Q490" s="25">
        <f>(VLOOKUP(G490,角色!V:AE,主动技能!F490+4,FALSE))</f>
        <v>1</v>
      </c>
      <c r="R490" s="25">
        <v>0</v>
      </c>
      <c r="S490" s="25">
        <v>0</v>
      </c>
      <c r="T490" s="6" t="str">
        <f t="shared" si="128"/>
        <v/>
      </c>
      <c r="U490" s="6" t="str">
        <f t="shared" si="129"/>
        <v/>
      </c>
      <c r="V490" s="19" t="str">
        <f>VLOOKUP(G490,角色!AW:BC,主动技能!F490+1,FALSE)</f>
        <v>skill_01</v>
      </c>
      <c r="Y490">
        <f t="shared" si="118"/>
        <v>0</v>
      </c>
      <c r="Z490" s="19">
        <f>IF(VLOOKUP(C490,角色!CC:CI,主动技能!F490*2,FALSE)=0,"",VLOOKUP(C490,角色!CC:CI,主动技能!F490*2,FALSE))</f>
        <v>100</v>
      </c>
      <c r="AA490" s="19">
        <f>IF(VLOOKUP(C490,角色!CC:CI,主动技能!F490*2+1,FALSE)=0,0,VLOOKUP(C490,角色!CC:CI,主动技能!F490*2+1,FALSE))</f>
        <v>10</v>
      </c>
      <c r="AB490" s="19">
        <f>IF(INT(VLOOKUP(E490,角色属性概况!I:M,3,FALSE)*AA490/100)=0,"",(INT(VLOOKUP(E490,角色属性概况!I:M,3,FALSE)*AA490/100)))</f>
        <v>249</v>
      </c>
      <c r="AE490" s="25">
        <f>(VLOOKUP(G490,角色!V:AE,主动技能!F490+7,FALSE))</f>
        <v>1</v>
      </c>
      <c r="AF490" s="19">
        <f>VLOOKUP(F490,对应表!AY:BA,3,FALSE)</f>
        <v>0</v>
      </c>
      <c r="AG490" s="19">
        <f>VLOOKUP(F490,对应表!AY:BA,2,FALSE)</f>
        <v>0</v>
      </c>
      <c r="AH490" s="25" t="str">
        <f>VLOOKUP(F490,特效对应!F:G,2,FALSE)</f>
        <v>attack</v>
      </c>
      <c r="AJ490">
        <f t="shared" si="121"/>
        <v>4</v>
      </c>
      <c r="AQ490" s="6" t="str">
        <f>_xlfn.IFNA(IF(IF($AK490=AQ$5,VLOOKUP(AL490,buff!$K:$L,2,FALSE),"")=0,"",IF($AK490=AQ$5,VLOOKUP(AL490,buff!$K:$L,2,FALSE),"")),"")</f>
        <v/>
      </c>
      <c r="AR490" s="6" t="str">
        <f>_xlfn.IFNA(IF(IF($AK490=AR$5,VLOOKUP(AM490,buff!$K:$L,2,FALSE),"")=0,"",IF($AK490=AR$5,VLOOKUP(AM490,buff!$K:$L,2,FALSE),"")),"")</f>
        <v/>
      </c>
      <c r="AS490" s="6" t="str">
        <f>_xlfn.IFNA(IF(IF($AK490=AS$5,VLOOKUP(AN490,buff!$K:$L,2,FALSE),"")=0,"",IF($AK490=AS$5,VLOOKUP(AN490,buff!$K:$L,2,FALSE),"")),"")</f>
        <v/>
      </c>
      <c r="AT490" s="6" t="str">
        <f>_xlfn.IFNA(IF(IF($AK490=AT$5,VLOOKUP(AO490,buff!$K:$L,2,FALSE),"")=0,"",IF($AK490=AT$5,VLOOKUP(AO490,buff!$K:$L,2,FALSE),"")),"")</f>
        <v/>
      </c>
      <c r="AU490" s="6" t="str">
        <f>_xlfn.IFNA(IF(IF($AK490=AU$5,VLOOKUP(AP490,buff!$K:$L,2,FALSE),"")=0,"",IF($AK490=AU$5,VLOOKUP(AP490,buff!$K:$L,2,FALSE),"")),"")</f>
        <v/>
      </c>
      <c r="AV490" s="6" t="str">
        <f>_xlfn.IFNA(IF(IF($AK490=AV$5,VLOOKUP(AL490,buff!$K:$L,2,FALSE),"")=0,"",IF($AK490=AV$5,VLOOKUP(AL490,buff!$K:$L,2,FALSE),"")),"")</f>
        <v/>
      </c>
      <c r="AW490" s="6" t="str">
        <f>_xlfn.IFNA(IF(IF($AK490=AW$5,VLOOKUP(AM490,buff!$K:$L,2,FALSE),"")=0,"",IF($AK490=AW$5,VLOOKUP(AM490,buff!$K:$L,2,FALSE),"")),"")</f>
        <v/>
      </c>
      <c r="AX490" s="6" t="str">
        <f>_xlfn.IFNA(IF(IF($AK490=AX$5,VLOOKUP(AN490,buff!$K:$L,2,FALSE),"")=0,"",IF($AK490=AX$5,VLOOKUP(AN490,buff!$K:$L,2,FALSE),"")),"")</f>
        <v/>
      </c>
      <c r="AY490" s="6" t="str">
        <f>_xlfn.IFNA(IF(IF($AK490=AY$5,VLOOKUP(AO490,buff!$K:$L,2,FALSE),"")=0,"",IF($AK490=AY$5,VLOOKUP(AO490,buff!$K:$L,2,FALSE),"")),"")</f>
        <v/>
      </c>
      <c r="AZ490" s="6" t="str">
        <f>_xlfn.IFNA(IF(IF($AK490=AZ$5,VLOOKUP(AP490,buff!$K:$L,2,FALSE),"")=0,"",IF($AK490=AZ$5,VLOOKUP(AP490,buff!$K:$L,2,FALSE),"")),"")</f>
        <v/>
      </c>
      <c r="BA490" s="6" t="e">
        <f>VLOOKUP(AL490,buff!$K:$P,6,FALSE)</f>
        <v>#N/A</v>
      </c>
      <c r="BB490" s="6" t="e">
        <f>VLOOKUP(AM490,buff!$K:$P,6,FALSE)</f>
        <v>#N/A</v>
      </c>
      <c r="BC490" s="6" t="e">
        <f>VLOOKUP(AN490,buff!$K:$P,6,FALSE)</f>
        <v>#N/A</v>
      </c>
      <c r="BD490">
        <f t="shared" si="122"/>
        <v>0</v>
      </c>
      <c r="BE490">
        <f t="shared" si="123"/>
        <v>0</v>
      </c>
      <c r="BF490" s="22">
        <f t="shared" si="124"/>
        <v>100901</v>
      </c>
    </row>
    <row r="491" spans="1:58" x14ac:dyDescent="0.15">
      <c r="A491" t="str">
        <f t="shared" si="114"/>
        <v>修主动技能1等级5</v>
      </c>
      <c r="B491" s="8">
        <f t="shared" si="119"/>
        <v>10090105</v>
      </c>
      <c r="C491" s="8" t="str">
        <f>VLOOKUP(G491,角色!A:B,2,FALSE)</f>
        <v>修</v>
      </c>
      <c r="D491" s="8" t="str">
        <f t="shared" si="120"/>
        <v>主动技能1</v>
      </c>
      <c r="E491" s="8">
        <f t="shared" si="125"/>
        <v>5</v>
      </c>
      <c r="F491" s="8">
        <f t="shared" si="126"/>
        <v>1</v>
      </c>
      <c r="G491" s="8">
        <f t="shared" si="127"/>
        <v>9</v>
      </c>
      <c r="H491" s="4" t="s">
        <v>668</v>
      </c>
      <c r="I491" s="20" t="str">
        <f t="shared" si="130"/>
        <v>对敌方单体攻击，造成100%攻击力（+373）点伤害。</v>
      </c>
      <c r="J491" s="4" t="s">
        <v>277</v>
      </c>
      <c r="K491" s="1" t="s">
        <v>102</v>
      </c>
      <c r="L491" s="20" t="s">
        <v>106</v>
      </c>
      <c r="M491" s="4"/>
      <c r="N491" s="4">
        <v>100</v>
      </c>
      <c r="O491" s="20">
        <f>VLOOKUP(L491,对应表!BK:BL,2,FALSE)</f>
        <v>0</v>
      </c>
      <c r="P491" s="25" t="str">
        <f>_xlfn.IFNA(VLOOKUP(G491,角色!V:AE,主动技能!F491+1,FALSE),"")</f>
        <v>|||</v>
      </c>
      <c r="Q491" s="25">
        <f>(VLOOKUP(G491,角色!V:AE,主动技能!F491+4,FALSE))</f>
        <v>1</v>
      </c>
      <c r="R491" s="25">
        <v>0</v>
      </c>
      <c r="S491" s="25">
        <v>0</v>
      </c>
      <c r="T491" s="6" t="str">
        <f t="shared" si="128"/>
        <v/>
      </c>
      <c r="U491" s="6" t="str">
        <f t="shared" si="129"/>
        <v/>
      </c>
      <c r="V491" s="19" t="str">
        <f>VLOOKUP(G491,角色!AW:BC,主动技能!F491+1,FALSE)</f>
        <v>skill_01</v>
      </c>
      <c r="Y491">
        <f t="shared" si="118"/>
        <v>0</v>
      </c>
      <c r="Z491" s="19">
        <f>IF(VLOOKUP(C491,角色!CC:CI,主动技能!F491*2,FALSE)=0,"",VLOOKUP(C491,角色!CC:CI,主动技能!F491*2,FALSE))</f>
        <v>100</v>
      </c>
      <c r="AA491" s="19">
        <f>IF(VLOOKUP(C491,角色!CC:CI,主动技能!F491*2+1,FALSE)=0,0,VLOOKUP(C491,角色!CC:CI,主动技能!F491*2+1,FALSE))</f>
        <v>10</v>
      </c>
      <c r="AB491" s="19">
        <f>IF(INT(VLOOKUP(E491,角色属性概况!I:M,3,FALSE)*AA491/100)=0,"",(INT(VLOOKUP(E491,角色属性概况!I:M,3,FALSE)*AA491/100)))</f>
        <v>373</v>
      </c>
      <c r="AE491" s="25">
        <f>(VLOOKUP(G491,角色!V:AE,主动技能!F491+7,FALSE))</f>
        <v>1</v>
      </c>
      <c r="AF491" s="19">
        <f>VLOOKUP(F491,对应表!AY:BA,3,FALSE)</f>
        <v>0</v>
      </c>
      <c r="AG491" s="19">
        <f>VLOOKUP(F491,对应表!AY:BA,2,FALSE)</f>
        <v>0</v>
      </c>
      <c r="AH491" s="25" t="str">
        <f>VLOOKUP(F491,特效对应!F:G,2,FALSE)</f>
        <v>attack</v>
      </c>
      <c r="AJ491">
        <f t="shared" si="121"/>
        <v>5</v>
      </c>
      <c r="AQ491" s="6" t="str">
        <f>_xlfn.IFNA(IF(IF($AK491=AQ$5,VLOOKUP(AL491,buff!$K:$L,2,FALSE),"")=0,"",IF($AK491=AQ$5,VLOOKUP(AL491,buff!$K:$L,2,FALSE),"")),"")</f>
        <v/>
      </c>
      <c r="AR491" s="6" t="str">
        <f>_xlfn.IFNA(IF(IF($AK491=AR$5,VLOOKUP(AM491,buff!$K:$L,2,FALSE),"")=0,"",IF($AK491=AR$5,VLOOKUP(AM491,buff!$K:$L,2,FALSE),"")),"")</f>
        <v/>
      </c>
      <c r="AS491" s="6" t="str">
        <f>_xlfn.IFNA(IF(IF($AK491=AS$5,VLOOKUP(AN491,buff!$K:$L,2,FALSE),"")=0,"",IF($AK491=AS$5,VLOOKUP(AN491,buff!$K:$L,2,FALSE),"")),"")</f>
        <v/>
      </c>
      <c r="AT491" s="6" t="str">
        <f>_xlfn.IFNA(IF(IF($AK491=AT$5,VLOOKUP(AO491,buff!$K:$L,2,FALSE),"")=0,"",IF($AK491=AT$5,VLOOKUP(AO491,buff!$K:$L,2,FALSE),"")),"")</f>
        <v/>
      </c>
      <c r="AU491" s="6" t="str">
        <f>_xlfn.IFNA(IF(IF($AK491=AU$5,VLOOKUP(AP491,buff!$K:$L,2,FALSE),"")=0,"",IF($AK491=AU$5,VLOOKUP(AP491,buff!$K:$L,2,FALSE),"")),"")</f>
        <v/>
      </c>
      <c r="AV491" s="6" t="str">
        <f>_xlfn.IFNA(IF(IF($AK491=AV$5,VLOOKUP(AL491,buff!$K:$L,2,FALSE),"")=0,"",IF($AK491=AV$5,VLOOKUP(AL491,buff!$K:$L,2,FALSE),"")),"")</f>
        <v/>
      </c>
      <c r="AW491" s="6" t="str">
        <f>_xlfn.IFNA(IF(IF($AK491=AW$5,VLOOKUP(AM491,buff!$K:$L,2,FALSE),"")=0,"",IF($AK491=AW$5,VLOOKUP(AM491,buff!$K:$L,2,FALSE),"")),"")</f>
        <v/>
      </c>
      <c r="AX491" s="6" t="str">
        <f>_xlfn.IFNA(IF(IF($AK491=AX$5,VLOOKUP(AN491,buff!$K:$L,2,FALSE),"")=0,"",IF($AK491=AX$5,VLOOKUP(AN491,buff!$K:$L,2,FALSE),"")),"")</f>
        <v/>
      </c>
      <c r="AY491" s="6" t="str">
        <f>_xlfn.IFNA(IF(IF($AK491=AY$5,VLOOKUP(AO491,buff!$K:$L,2,FALSE),"")=0,"",IF($AK491=AY$5,VLOOKUP(AO491,buff!$K:$L,2,FALSE),"")),"")</f>
        <v/>
      </c>
      <c r="AZ491" s="6" t="str">
        <f>_xlfn.IFNA(IF(IF($AK491=AZ$5,VLOOKUP(AP491,buff!$K:$L,2,FALSE),"")=0,"",IF($AK491=AZ$5,VLOOKUP(AP491,buff!$K:$L,2,FALSE),"")),"")</f>
        <v/>
      </c>
      <c r="BA491" s="6" t="e">
        <f>VLOOKUP(AL491,buff!$K:$P,6,FALSE)</f>
        <v>#N/A</v>
      </c>
      <c r="BB491" s="6" t="e">
        <f>VLOOKUP(AM491,buff!$K:$P,6,FALSE)</f>
        <v>#N/A</v>
      </c>
      <c r="BC491" s="6" t="e">
        <f>VLOOKUP(AN491,buff!$K:$P,6,FALSE)</f>
        <v>#N/A</v>
      </c>
      <c r="BD491">
        <f t="shared" si="122"/>
        <v>0</v>
      </c>
      <c r="BE491">
        <f t="shared" si="123"/>
        <v>0</v>
      </c>
      <c r="BF491" s="22">
        <f t="shared" si="124"/>
        <v>100901</v>
      </c>
    </row>
    <row r="492" spans="1:58" x14ac:dyDescent="0.15">
      <c r="A492" t="str">
        <f t="shared" si="114"/>
        <v>修主动技能1等级6</v>
      </c>
      <c r="B492" s="8">
        <f t="shared" si="119"/>
        <v>10090106</v>
      </c>
      <c r="C492" s="8" t="str">
        <f>VLOOKUP(G492,角色!A:B,2,FALSE)</f>
        <v>修</v>
      </c>
      <c r="D492" s="8" t="str">
        <f t="shared" si="120"/>
        <v>主动技能1</v>
      </c>
      <c r="E492" s="8">
        <f t="shared" si="125"/>
        <v>6</v>
      </c>
      <c r="F492" s="8">
        <f t="shared" si="126"/>
        <v>1</v>
      </c>
      <c r="G492" s="8">
        <f t="shared" si="127"/>
        <v>9</v>
      </c>
      <c r="H492" s="4" t="s">
        <v>668</v>
      </c>
      <c r="I492" s="20" t="str">
        <f t="shared" si="130"/>
        <v>对敌方单体攻击，造成100%攻击力（+549）点伤害。</v>
      </c>
      <c r="J492" s="4" t="s">
        <v>277</v>
      </c>
      <c r="K492" s="1" t="s">
        <v>102</v>
      </c>
      <c r="L492" s="20" t="s">
        <v>106</v>
      </c>
      <c r="M492" s="4"/>
      <c r="N492" s="4">
        <v>100</v>
      </c>
      <c r="O492" s="20">
        <f>VLOOKUP(L492,对应表!BK:BL,2,FALSE)</f>
        <v>0</v>
      </c>
      <c r="P492" s="25" t="str">
        <f>_xlfn.IFNA(VLOOKUP(G492,角色!V:AE,主动技能!F492+1,FALSE),"")</f>
        <v>|||</v>
      </c>
      <c r="Q492" s="25">
        <f>(VLOOKUP(G492,角色!V:AE,主动技能!F492+4,FALSE))</f>
        <v>1</v>
      </c>
      <c r="R492" s="25">
        <v>0</v>
      </c>
      <c r="S492" s="25">
        <v>0</v>
      </c>
      <c r="T492" s="6" t="str">
        <f t="shared" si="128"/>
        <v/>
      </c>
      <c r="U492" s="6" t="str">
        <f t="shared" si="129"/>
        <v/>
      </c>
      <c r="V492" s="19" t="str">
        <f>VLOOKUP(G492,角色!AW:BC,主动技能!F492+1,FALSE)</f>
        <v>skill_01</v>
      </c>
      <c r="Y492">
        <f t="shared" si="118"/>
        <v>0</v>
      </c>
      <c r="Z492" s="19">
        <f>IF(VLOOKUP(C492,角色!CC:CI,主动技能!F492*2,FALSE)=0,"",VLOOKUP(C492,角色!CC:CI,主动技能!F492*2,FALSE))</f>
        <v>100</v>
      </c>
      <c r="AA492" s="19">
        <f>IF(VLOOKUP(C492,角色!CC:CI,主动技能!F492*2+1,FALSE)=0,0,VLOOKUP(C492,角色!CC:CI,主动技能!F492*2+1,FALSE))</f>
        <v>10</v>
      </c>
      <c r="AB492" s="19">
        <f>IF(INT(VLOOKUP(E492,角色属性概况!I:M,3,FALSE)*AA492/100)=0,"",(INT(VLOOKUP(E492,角色属性概况!I:M,3,FALSE)*AA492/100)))</f>
        <v>549</v>
      </c>
      <c r="AE492" s="25">
        <f>(VLOOKUP(G492,角色!V:AE,主动技能!F492+7,FALSE))</f>
        <v>1</v>
      </c>
      <c r="AF492" s="19">
        <f>VLOOKUP(F492,对应表!AY:BA,3,FALSE)</f>
        <v>0</v>
      </c>
      <c r="AG492" s="19">
        <f>VLOOKUP(F492,对应表!AY:BA,2,FALSE)</f>
        <v>0</v>
      </c>
      <c r="AH492" s="25" t="str">
        <f>VLOOKUP(F492,特效对应!F:G,2,FALSE)</f>
        <v>attack</v>
      </c>
      <c r="AJ492">
        <f t="shared" si="121"/>
        <v>6</v>
      </c>
      <c r="AQ492" s="6" t="str">
        <f>_xlfn.IFNA(IF(IF($AK492=AQ$5,VLOOKUP(AL492,buff!$K:$L,2,FALSE),"")=0,"",IF($AK492=AQ$5,VLOOKUP(AL492,buff!$K:$L,2,FALSE),"")),"")</f>
        <v/>
      </c>
      <c r="AR492" s="6" t="str">
        <f>_xlfn.IFNA(IF(IF($AK492=AR$5,VLOOKUP(AM492,buff!$K:$L,2,FALSE),"")=0,"",IF($AK492=AR$5,VLOOKUP(AM492,buff!$K:$L,2,FALSE),"")),"")</f>
        <v/>
      </c>
      <c r="AS492" s="6" t="str">
        <f>_xlfn.IFNA(IF(IF($AK492=AS$5,VLOOKUP(AN492,buff!$K:$L,2,FALSE),"")=0,"",IF($AK492=AS$5,VLOOKUP(AN492,buff!$K:$L,2,FALSE),"")),"")</f>
        <v/>
      </c>
      <c r="AT492" s="6" t="str">
        <f>_xlfn.IFNA(IF(IF($AK492=AT$5,VLOOKUP(AO492,buff!$K:$L,2,FALSE),"")=0,"",IF($AK492=AT$5,VLOOKUP(AO492,buff!$K:$L,2,FALSE),"")),"")</f>
        <v/>
      </c>
      <c r="AU492" s="6" t="str">
        <f>_xlfn.IFNA(IF(IF($AK492=AU$5,VLOOKUP(AP492,buff!$K:$L,2,FALSE),"")=0,"",IF($AK492=AU$5,VLOOKUP(AP492,buff!$K:$L,2,FALSE),"")),"")</f>
        <v/>
      </c>
      <c r="AV492" s="6" t="str">
        <f>_xlfn.IFNA(IF(IF($AK492=AV$5,VLOOKUP(AL492,buff!$K:$L,2,FALSE),"")=0,"",IF($AK492=AV$5,VLOOKUP(AL492,buff!$K:$L,2,FALSE),"")),"")</f>
        <v/>
      </c>
      <c r="AW492" s="6" t="str">
        <f>_xlfn.IFNA(IF(IF($AK492=AW$5,VLOOKUP(AM492,buff!$K:$L,2,FALSE),"")=0,"",IF($AK492=AW$5,VLOOKUP(AM492,buff!$K:$L,2,FALSE),"")),"")</f>
        <v/>
      </c>
      <c r="AX492" s="6" t="str">
        <f>_xlfn.IFNA(IF(IF($AK492=AX$5,VLOOKUP(AN492,buff!$K:$L,2,FALSE),"")=0,"",IF($AK492=AX$5,VLOOKUP(AN492,buff!$K:$L,2,FALSE),"")),"")</f>
        <v/>
      </c>
      <c r="AY492" s="6" t="str">
        <f>_xlfn.IFNA(IF(IF($AK492=AY$5,VLOOKUP(AO492,buff!$K:$L,2,FALSE),"")=0,"",IF($AK492=AY$5,VLOOKUP(AO492,buff!$K:$L,2,FALSE),"")),"")</f>
        <v/>
      </c>
      <c r="AZ492" s="6" t="str">
        <f>_xlfn.IFNA(IF(IF($AK492=AZ$5,VLOOKUP(AP492,buff!$K:$L,2,FALSE),"")=0,"",IF($AK492=AZ$5,VLOOKUP(AP492,buff!$K:$L,2,FALSE),"")),"")</f>
        <v/>
      </c>
      <c r="BA492" s="6" t="e">
        <f>VLOOKUP(AL492,buff!$K:$P,6,FALSE)</f>
        <v>#N/A</v>
      </c>
      <c r="BB492" s="6" t="e">
        <f>VLOOKUP(AM492,buff!$K:$P,6,FALSE)</f>
        <v>#N/A</v>
      </c>
      <c r="BC492" s="6" t="e">
        <f>VLOOKUP(AN492,buff!$K:$P,6,FALSE)</f>
        <v>#N/A</v>
      </c>
      <c r="BD492">
        <f t="shared" si="122"/>
        <v>0</v>
      </c>
      <c r="BE492">
        <f t="shared" si="123"/>
        <v>0</v>
      </c>
      <c r="BF492" s="22">
        <f t="shared" si="124"/>
        <v>100901</v>
      </c>
    </row>
    <row r="493" spans="1:58" x14ac:dyDescent="0.15">
      <c r="A493" t="str">
        <f t="shared" si="114"/>
        <v>修主动技能1等级7</v>
      </c>
      <c r="B493" s="8">
        <f t="shared" si="119"/>
        <v>10090107</v>
      </c>
      <c r="C493" s="8" t="str">
        <f>VLOOKUP(G493,角色!A:B,2,FALSE)</f>
        <v>修</v>
      </c>
      <c r="D493" s="8" t="str">
        <f t="shared" si="120"/>
        <v>主动技能1</v>
      </c>
      <c r="E493" s="8">
        <f t="shared" si="125"/>
        <v>7</v>
      </c>
      <c r="F493" s="8">
        <f t="shared" si="126"/>
        <v>1</v>
      </c>
      <c r="G493" s="8">
        <f t="shared" si="127"/>
        <v>9</v>
      </c>
      <c r="H493" s="4" t="s">
        <v>668</v>
      </c>
      <c r="I493" s="20" t="str">
        <f t="shared" si="130"/>
        <v>对敌方单体攻击，造成100%攻击力（+797）点伤害。</v>
      </c>
      <c r="J493" s="4" t="s">
        <v>277</v>
      </c>
      <c r="K493" s="1" t="s">
        <v>102</v>
      </c>
      <c r="L493" s="20" t="s">
        <v>106</v>
      </c>
      <c r="M493" s="4"/>
      <c r="N493" s="4">
        <v>100</v>
      </c>
      <c r="O493" s="20">
        <f>VLOOKUP(L493,对应表!BK:BL,2,FALSE)</f>
        <v>0</v>
      </c>
      <c r="P493" s="25" t="str">
        <f>_xlfn.IFNA(VLOOKUP(G493,角色!V:AE,主动技能!F493+1,FALSE),"")</f>
        <v>|||</v>
      </c>
      <c r="Q493" s="25">
        <f>(VLOOKUP(G493,角色!V:AE,主动技能!F493+4,FALSE))</f>
        <v>1</v>
      </c>
      <c r="R493" s="25">
        <v>0</v>
      </c>
      <c r="S493" s="25">
        <v>0</v>
      </c>
      <c r="T493" s="6" t="str">
        <f t="shared" si="128"/>
        <v/>
      </c>
      <c r="U493" s="6" t="str">
        <f t="shared" si="129"/>
        <v/>
      </c>
      <c r="V493" s="19" t="str">
        <f>VLOOKUP(G493,角色!AW:BC,主动技能!F493+1,FALSE)</f>
        <v>skill_01</v>
      </c>
      <c r="Y493">
        <f t="shared" si="118"/>
        <v>0</v>
      </c>
      <c r="Z493" s="19">
        <f>IF(VLOOKUP(C493,角色!CC:CI,主动技能!F493*2,FALSE)=0,"",VLOOKUP(C493,角色!CC:CI,主动技能!F493*2,FALSE))</f>
        <v>100</v>
      </c>
      <c r="AA493" s="19">
        <f>IF(VLOOKUP(C493,角色!CC:CI,主动技能!F493*2+1,FALSE)=0,0,VLOOKUP(C493,角色!CC:CI,主动技能!F493*2+1,FALSE))</f>
        <v>10</v>
      </c>
      <c r="AB493" s="19">
        <f>IF(INT(VLOOKUP(E493,角色属性概况!I:M,3,FALSE)*AA493/100)=0,"",(INT(VLOOKUP(E493,角色属性概况!I:M,3,FALSE)*AA493/100)))</f>
        <v>797</v>
      </c>
      <c r="AE493" s="25">
        <f>(VLOOKUP(G493,角色!V:AE,主动技能!F493+7,FALSE))</f>
        <v>1</v>
      </c>
      <c r="AF493" s="19">
        <f>VLOOKUP(F493,对应表!AY:BA,3,FALSE)</f>
        <v>0</v>
      </c>
      <c r="AG493" s="19">
        <f>VLOOKUP(F493,对应表!AY:BA,2,FALSE)</f>
        <v>0</v>
      </c>
      <c r="AH493" s="25" t="str">
        <f>VLOOKUP(F493,特效对应!F:G,2,FALSE)</f>
        <v>attack</v>
      </c>
      <c r="AJ493">
        <f t="shared" si="121"/>
        <v>7</v>
      </c>
      <c r="AQ493" s="6" t="str">
        <f>_xlfn.IFNA(IF(IF($AK493=AQ$5,VLOOKUP(AL493,buff!$K:$L,2,FALSE),"")=0,"",IF($AK493=AQ$5,VLOOKUP(AL493,buff!$K:$L,2,FALSE),"")),"")</f>
        <v/>
      </c>
      <c r="AR493" s="6" t="str">
        <f>_xlfn.IFNA(IF(IF($AK493=AR$5,VLOOKUP(AM493,buff!$K:$L,2,FALSE),"")=0,"",IF($AK493=AR$5,VLOOKUP(AM493,buff!$K:$L,2,FALSE),"")),"")</f>
        <v/>
      </c>
      <c r="AS493" s="6" t="str">
        <f>_xlfn.IFNA(IF(IF($AK493=AS$5,VLOOKUP(AN493,buff!$K:$L,2,FALSE),"")=0,"",IF($AK493=AS$5,VLOOKUP(AN493,buff!$K:$L,2,FALSE),"")),"")</f>
        <v/>
      </c>
      <c r="AT493" s="6" t="str">
        <f>_xlfn.IFNA(IF(IF($AK493=AT$5,VLOOKUP(AO493,buff!$K:$L,2,FALSE),"")=0,"",IF($AK493=AT$5,VLOOKUP(AO493,buff!$K:$L,2,FALSE),"")),"")</f>
        <v/>
      </c>
      <c r="AU493" s="6" t="str">
        <f>_xlfn.IFNA(IF(IF($AK493=AU$5,VLOOKUP(AP493,buff!$K:$L,2,FALSE),"")=0,"",IF($AK493=AU$5,VLOOKUP(AP493,buff!$K:$L,2,FALSE),"")),"")</f>
        <v/>
      </c>
      <c r="AV493" s="6" t="str">
        <f>_xlfn.IFNA(IF(IF($AK493=AV$5,VLOOKUP(AL493,buff!$K:$L,2,FALSE),"")=0,"",IF($AK493=AV$5,VLOOKUP(AL493,buff!$K:$L,2,FALSE),"")),"")</f>
        <v/>
      </c>
      <c r="AW493" s="6" t="str">
        <f>_xlfn.IFNA(IF(IF($AK493=AW$5,VLOOKUP(AM493,buff!$K:$L,2,FALSE),"")=0,"",IF($AK493=AW$5,VLOOKUP(AM493,buff!$K:$L,2,FALSE),"")),"")</f>
        <v/>
      </c>
      <c r="AX493" s="6" t="str">
        <f>_xlfn.IFNA(IF(IF($AK493=AX$5,VLOOKUP(AN493,buff!$K:$L,2,FALSE),"")=0,"",IF($AK493=AX$5,VLOOKUP(AN493,buff!$K:$L,2,FALSE),"")),"")</f>
        <v/>
      </c>
      <c r="AY493" s="6" t="str">
        <f>_xlfn.IFNA(IF(IF($AK493=AY$5,VLOOKUP(AO493,buff!$K:$L,2,FALSE),"")=0,"",IF($AK493=AY$5,VLOOKUP(AO493,buff!$K:$L,2,FALSE),"")),"")</f>
        <v/>
      </c>
      <c r="AZ493" s="6" t="str">
        <f>_xlfn.IFNA(IF(IF($AK493=AZ$5,VLOOKUP(AP493,buff!$K:$L,2,FALSE),"")=0,"",IF($AK493=AZ$5,VLOOKUP(AP493,buff!$K:$L,2,FALSE),"")),"")</f>
        <v/>
      </c>
      <c r="BA493" s="6" t="e">
        <f>VLOOKUP(AL493,buff!$K:$P,6,FALSE)</f>
        <v>#N/A</v>
      </c>
      <c r="BB493" s="6" t="e">
        <f>VLOOKUP(AM493,buff!$K:$P,6,FALSE)</f>
        <v>#N/A</v>
      </c>
      <c r="BC493" s="6" t="e">
        <f>VLOOKUP(AN493,buff!$K:$P,6,FALSE)</f>
        <v>#N/A</v>
      </c>
      <c r="BD493">
        <f t="shared" si="122"/>
        <v>0</v>
      </c>
      <c r="BE493">
        <f t="shared" si="123"/>
        <v>0</v>
      </c>
      <c r="BF493" s="22">
        <f t="shared" si="124"/>
        <v>100901</v>
      </c>
    </row>
    <row r="494" spans="1:58" x14ac:dyDescent="0.15">
      <c r="A494" t="str">
        <f t="shared" si="114"/>
        <v>修主动技能1等级8</v>
      </c>
      <c r="B494" s="8">
        <f t="shared" si="119"/>
        <v>10090108</v>
      </c>
      <c r="C494" s="8" t="str">
        <f>VLOOKUP(G494,角色!A:B,2,FALSE)</f>
        <v>修</v>
      </c>
      <c r="D494" s="8" t="str">
        <f t="shared" si="120"/>
        <v>主动技能1</v>
      </c>
      <c r="E494" s="8">
        <f t="shared" si="125"/>
        <v>8</v>
      </c>
      <c r="F494" s="8">
        <f t="shared" si="126"/>
        <v>1</v>
      </c>
      <c r="G494" s="8">
        <f t="shared" si="127"/>
        <v>9</v>
      </c>
      <c r="H494" s="4" t="s">
        <v>668</v>
      </c>
      <c r="I494" s="20" t="str">
        <f t="shared" si="130"/>
        <v>对敌方单体攻击，造成100%攻击力（+1149）点伤害。</v>
      </c>
      <c r="J494" s="4" t="s">
        <v>277</v>
      </c>
      <c r="K494" s="1" t="s">
        <v>102</v>
      </c>
      <c r="L494" s="20" t="s">
        <v>106</v>
      </c>
      <c r="M494" s="4"/>
      <c r="N494" s="4">
        <v>100</v>
      </c>
      <c r="O494" s="20">
        <f>VLOOKUP(L494,对应表!BK:BL,2,FALSE)</f>
        <v>0</v>
      </c>
      <c r="P494" s="25" t="str">
        <f>_xlfn.IFNA(VLOOKUP(G494,角色!V:AE,主动技能!F494+1,FALSE),"")</f>
        <v>|||</v>
      </c>
      <c r="Q494" s="25">
        <f>(VLOOKUP(G494,角色!V:AE,主动技能!F494+4,FALSE))</f>
        <v>1</v>
      </c>
      <c r="R494" s="25">
        <v>0</v>
      </c>
      <c r="S494" s="25">
        <v>0</v>
      </c>
      <c r="T494" s="6" t="str">
        <f t="shared" si="128"/>
        <v/>
      </c>
      <c r="U494" s="6" t="str">
        <f t="shared" si="129"/>
        <v/>
      </c>
      <c r="V494" s="19" t="str">
        <f>VLOOKUP(G494,角色!AW:BC,主动技能!F494+1,FALSE)</f>
        <v>skill_01</v>
      </c>
      <c r="Y494">
        <f t="shared" si="118"/>
        <v>0</v>
      </c>
      <c r="Z494" s="19">
        <f>IF(VLOOKUP(C494,角色!CC:CI,主动技能!F494*2,FALSE)=0,"",VLOOKUP(C494,角色!CC:CI,主动技能!F494*2,FALSE))</f>
        <v>100</v>
      </c>
      <c r="AA494" s="19">
        <f>IF(VLOOKUP(C494,角色!CC:CI,主动技能!F494*2+1,FALSE)=0,0,VLOOKUP(C494,角色!CC:CI,主动技能!F494*2+1,FALSE))</f>
        <v>10</v>
      </c>
      <c r="AB494" s="19">
        <f>IF(INT(VLOOKUP(E494,角色属性概况!I:M,3,FALSE)*AA494/100)=0,"",(INT(VLOOKUP(E494,角色属性概况!I:M,3,FALSE)*AA494/100)))</f>
        <v>1149</v>
      </c>
      <c r="AE494" s="25">
        <f>(VLOOKUP(G494,角色!V:AE,主动技能!F494+7,FALSE))</f>
        <v>1</v>
      </c>
      <c r="AF494" s="19">
        <f>VLOOKUP(F494,对应表!AY:BA,3,FALSE)</f>
        <v>0</v>
      </c>
      <c r="AG494" s="19">
        <f>VLOOKUP(F494,对应表!AY:BA,2,FALSE)</f>
        <v>0</v>
      </c>
      <c r="AH494" s="25" t="str">
        <f>VLOOKUP(F494,特效对应!F:G,2,FALSE)</f>
        <v>attack</v>
      </c>
      <c r="AJ494">
        <f t="shared" si="121"/>
        <v>8</v>
      </c>
      <c r="AQ494" s="6" t="str">
        <f>_xlfn.IFNA(IF(IF($AK494=AQ$5,VLOOKUP(AL494,buff!$K:$L,2,FALSE),"")=0,"",IF($AK494=AQ$5,VLOOKUP(AL494,buff!$K:$L,2,FALSE),"")),"")</f>
        <v/>
      </c>
      <c r="AR494" s="6" t="str">
        <f>_xlfn.IFNA(IF(IF($AK494=AR$5,VLOOKUP(AM494,buff!$K:$L,2,FALSE),"")=0,"",IF($AK494=AR$5,VLOOKUP(AM494,buff!$K:$L,2,FALSE),"")),"")</f>
        <v/>
      </c>
      <c r="AS494" s="6" t="str">
        <f>_xlfn.IFNA(IF(IF($AK494=AS$5,VLOOKUP(AN494,buff!$K:$L,2,FALSE),"")=0,"",IF($AK494=AS$5,VLOOKUP(AN494,buff!$K:$L,2,FALSE),"")),"")</f>
        <v/>
      </c>
      <c r="AT494" s="6" t="str">
        <f>_xlfn.IFNA(IF(IF($AK494=AT$5,VLOOKUP(AO494,buff!$K:$L,2,FALSE),"")=0,"",IF($AK494=AT$5,VLOOKUP(AO494,buff!$K:$L,2,FALSE),"")),"")</f>
        <v/>
      </c>
      <c r="AU494" s="6" t="str">
        <f>_xlfn.IFNA(IF(IF($AK494=AU$5,VLOOKUP(AP494,buff!$K:$L,2,FALSE),"")=0,"",IF($AK494=AU$5,VLOOKUP(AP494,buff!$K:$L,2,FALSE),"")),"")</f>
        <v/>
      </c>
      <c r="AV494" s="6" t="str">
        <f>_xlfn.IFNA(IF(IF($AK494=AV$5,VLOOKUP(AL494,buff!$K:$L,2,FALSE),"")=0,"",IF($AK494=AV$5,VLOOKUP(AL494,buff!$K:$L,2,FALSE),"")),"")</f>
        <v/>
      </c>
      <c r="AW494" s="6" t="str">
        <f>_xlfn.IFNA(IF(IF($AK494=AW$5,VLOOKUP(AM494,buff!$K:$L,2,FALSE),"")=0,"",IF($AK494=AW$5,VLOOKUP(AM494,buff!$K:$L,2,FALSE),"")),"")</f>
        <v/>
      </c>
      <c r="AX494" s="6" t="str">
        <f>_xlfn.IFNA(IF(IF($AK494=AX$5,VLOOKUP(AN494,buff!$K:$L,2,FALSE),"")=0,"",IF($AK494=AX$5,VLOOKUP(AN494,buff!$K:$L,2,FALSE),"")),"")</f>
        <v/>
      </c>
      <c r="AY494" s="6" t="str">
        <f>_xlfn.IFNA(IF(IF($AK494=AY$5,VLOOKUP(AO494,buff!$K:$L,2,FALSE),"")=0,"",IF($AK494=AY$5,VLOOKUP(AO494,buff!$K:$L,2,FALSE),"")),"")</f>
        <v/>
      </c>
      <c r="AZ494" s="6" t="str">
        <f>_xlfn.IFNA(IF(IF($AK494=AZ$5,VLOOKUP(AP494,buff!$K:$L,2,FALSE),"")=0,"",IF($AK494=AZ$5,VLOOKUP(AP494,buff!$K:$L,2,FALSE),"")),"")</f>
        <v/>
      </c>
      <c r="BA494" s="6" t="e">
        <f>VLOOKUP(AL494,buff!$K:$P,6,FALSE)</f>
        <v>#N/A</v>
      </c>
      <c r="BB494" s="6" t="e">
        <f>VLOOKUP(AM494,buff!$K:$P,6,FALSE)</f>
        <v>#N/A</v>
      </c>
      <c r="BC494" s="6" t="e">
        <f>VLOOKUP(AN494,buff!$K:$P,6,FALSE)</f>
        <v>#N/A</v>
      </c>
      <c r="BD494">
        <f t="shared" si="122"/>
        <v>0</v>
      </c>
      <c r="BE494">
        <f t="shared" si="123"/>
        <v>0</v>
      </c>
      <c r="BF494" s="22">
        <f t="shared" si="124"/>
        <v>100901</v>
      </c>
    </row>
    <row r="495" spans="1:58" x14ac:dyDescent="0.15">
      <c r="A495" t="str">
        <f t="shared" si="114"/>
        <v>修主动技能1等级9</v>
      </c>
      <c r="B495" s="8">
        <f t="shared" si="119"/>
        <v>10090109</v>
      </c>
      <c r="C495" s="8" t="str">
        <f>VLOOKUP(G495,角色!A:B,2,FALSE)</f>
        <v>修</v>
      </c>
      <c r="D495" s="8" t="str">
        <f t="shared" si="120"/>
        <v>主动技能1</v>
      </c>
      <c r="E495" s="8">
        <f t="shared" si="125"/>
        <v>9</v>
      </c>
      <c r="F495" s="8">
        <f t="shared" si="126"/>
        <v>1</v>
      </c>
      <c r="G495" s="8">
        <f t="shared" si="127"/>
        <v>9</v>
      </c>
      <c r="H495" s="4" t="s">
        <v>668</v>
      </c>
      <c r="I495" s="20" t="str">
        <f t="shared" si="130"/>
        <v>对敌方单体攻击，造成100%攻击力（+1648）点伤害。</v>
      </c>
      <c r="J495" s="4" t="s">
        <v>277</v>
      </c>
      <c r="K495" s="1" t="s">
        <v>102</v>
      </c>
      <c r="L495" s="20" t="s">
        <v>106</v>
      </c>
      <c r="M495" s="4"/>
      <c r="N495" s="4">
        <v>100</v>
      </c>
      <c r="O495" s="20">
        <f>VLOOKUP(L495,对应表!BK:BL,2,FALSE)</f>
        <v>0</v>
      </c>
      <c r="P495" s="25" t="str">
        <f>_xlfn.IFNA(VLOOKUP(G495,角色!V:AE,主动技能!F495+1,FALSE),"")</f>
        <v>|||</v>
      </c>
      <c r="Q495" s="25">
        <f>(VLOOKUP(G495,角色!V:AE,主动技能!F495+4,FALSE))</f>
        <v>1</v>
      </c>
      <c r="R495" s="25">
        <v>0</v>
      </c>
      <c r="S495" s="25">
        <v>0</v>
      </c>
      <c r="T495" s="6" t="str">
        <f t="shared" si="128"/>
        <v/>
      </c>
      <c r="U495" s="6" t="str">
        <f t="shared" si="129"/>
        <v/>
      </c>
      <c r="V495" s="19" t="str">
        <f>VLOOKUP(G495,角色!AW:BC,主动技能!F495+1,FALSE)</f>
        <v>skill_01</v>
      </c>
      <c r="Y495">
        <f t="shared" si="118"/>
        <v>0</v>
      </c>
      <c r="Z495" s="19">
        <f>IF(VLOOKUP(C495,角色!CC:CI,主动技能!F495*2,FALSE)=0,"",VLOOKUP(C495,角色!CC:CI,主动技能!F495*2,FALSE))</f>
        <v>100</v>
      </c>
      <c r="AA495" s="19">
        <f>IF(VLOOKUP(C495,角色!CC:CI,主动技能!F495*2+1,FALSE)=0,0,VLOOKUP(C495,角色!CC:CI,主动技能!F495*2+1,FALSE))</f>
        <v>10</v>
      </c>
      <c r="AB495" s="19">
        <f>IF(INT(VLOOKUP(E495,角色属性概况!I:M,3,FALSE)*AA495/100)=0,"",(INT(VLOOKUP(E495,角色属性概况!I:M,3,FALSE)*AA495/100)))</f>
        <v>1648</v>
      </c>
      <c r="AE495" s="25">
        <f>(VLOOKUP(G495,角色!V:AE,主动技能!F495+7,FALSE))</f>
        <v>1</v>
      </c>
      <c r="AF495" s="19">
        <f>VLOOKUP(F495,对应表!AY:BA,3,FALSE)</f>
        <v>0</v>
      </c>
      <c r="AG495" s="19">
        <f>VLOOKUP(F495,对应表!AY:BA,2,FALSE)</f>
        <v>0</v>
      </c>
      <c r="AH495" s="25" t="str">
        <f>VLOOKUP(F495,特效对应!F:G,2,FALSE)</f>
        <v>attack</v>
      </c>
      <c r="AJ495">
        <f t="shared" si="121"/>
        <v>9</v>
      </c>
      <c r="AQ495" s="6" t="str">
        <f>_xlfn.IFNA(IF(IF($AK495=AQ$5,VLOOKUP(AL495,buff!$K:$L,2,FALSE),"")=0,"",IF($AK495=AQ$5,VLOOKUP(AL495,buff!$K:$L,2,FALSE),"")),"")</f>
        <v/>
      </c>
      <c r="AR495" s="6" t="str">
        <f>_xlfn.IFNA(IF(IF($AK495=AR$5,VLOOKUP(AM495,buff!$K:$L,2,FALSE),"")=0,"",IF($AK495=AR$5,VLOOKUP(AM495,buff!$K:$L,2,FALSE),"")),"")</f>
        <v/>
      </c>
      <c r="AS495" s="6" t="str">
        <f>_xlfn.IFNA(IF(IF($AK495=AS$5,VLOOKUP(AN495,buff!$K:$L,2,FALSE),"")=0,"",IF($AK495=AS$5,VLOOKUP(AN495,buff!$K:$L,2,FALSE),"")),"")</f>
        <v/>
      </c>
      <c r="AT495" s="6" t="str">
        <f>_xlfn.IFNA(IF(IF($AK495=AT$5,VLOOKUP(AO495,buff!$K:$L,2,FALSE),"")=0,"",IF($AK495=AT$5,VLOOKUP(AO495,buff!$K:$L,2,FALSE),"")),"")</f>
        <v/>
      </c>
      <c r="AU495" s="6" t="str">
        <f>_xlfn.IFNA(IF(IF($AK495=AU$5,VLOOKUP(AP495,buff!$K:$L,2,FALSE),"")=0,"",IF($AK495=AU$5,VLOOKUP(AP495,buff!$K:$L,2,FALSE),"")),"")</f>
        <v/>
      </c>
      <c r="AV495" s="6" t="str">
        <f>_xlfn.IFNA(IF(IF($AK495=AV$5,VLOOKUP(AL495,buff!$K:$L,2,FALSE),"")=0,"",IF($AK495=AV$5,VLOOKUP(AL495,buff!$K:$L,2,FALSE),"")),"")</f>
        <v/>
      </c>
      <c r="AW495" s="6" t="str">
        <f>_xlfn.IFNA(IF(IF($AK495=AW$5,VLOOKUP(AM495,buff!$K:$L,2,FALSE),"")=0,"",IF($AK495=AW$5,VLOOKUP(AM495,buff!$K:$L,2,FALSE),"")),"")</f>
        <v/>
      </c>
      <c r="AX495" s="6" t="str">
        <f>_xlfn.IFNA(IF(IF($AK495=AX$5,VLOOKUP(AN495,buff!$K:$L,2,FALSE),"")=0,"",IF($AK495=AX$5,VLOOKUP(AN495,buff!$K:$L,2,FALSE),"")),"")</f>
        <v/>
      </c>
      <c r="AY495" s="6" t="str">
        <f>_xlfn.IFNA(IF(IF($AK495=AY$5,VLOOKUP(AO495,buff!$K:$L,2,FALSE),"")=0,"",IF($AK495=AY$5,VLOOKUP(AO495,buff!$K:$L,2,FALSE),"")),"")</f>
        <v/>
      </c>
      <c r="AZ495" s="6" t="str">
        <f>_xlfn.IFNA(IF(IF($AK495=AZ$5,VLOOKUP(AP495,buff!$K:$L,2,FALSE),"")=0,"",IF($AK495=AZ$5,VLOOKUP(AP495,buff!$K:$L,2,FALSE),"")),"")</f>
        <v/>
      </c>
      <c r="BA495" s="6" t="e">
        <f>VLOOKUP(AL495,buff!$K:$P,6,FALSE)</f>
        <v>#N/A</v>
      </c>
      <c r="BB495" s="6" t="e">
        <f>VLOOKUP(AM495,buff!$K:$P,6,FALSE)</f>
        <v>#N/A</v>
      </c>
      <c r="BC495" s="6" t="e">
        <f>VLOOKUP(AN495,buff!$K:$P,6,FALSE)</f>
        <v>#N/A</v>
      </c>
      <c r="BD495">
        <f t="shared" si="122"/>
        <v>0</v>
      </c>
      <c r="BE495">
        <f t="shared" si="123"/>
        <v>0</v>
      </c>
      <c r="BF495" s="22">
        <f t="shared" si="124"/>
        <v>100901</v>
      </c>
    </row>
    <row r="496" spans="1:58" x14ac:dyDescent="0.15">
      <c r="A496" t="str">
        <f t="shared" si="114"/>
        <v>修主动技能1等级10</v>
      </c>
      <c r="B496" s="8">
        <f t="shared" si="119"/>
        <v>10090110</v>
      </c>
      <c r="C496" s="8" t="str">
        <f>VLOOKUP(G496,角色!A:B,2,FALSE)</f>
        <v>修</v>
      </c>
      <c r="D496" s="8" t="str">
        <f t="shared" si="120"/>
        <v>主动技能1</v>
      </c>
      <c r="E496" s="8">
        <f t="shared" si="125"/>
        <v>10</v>
      </c>
      <c r="F496" s="8">
        <f t="shared" si="126"/>
        <v>1</v>
      </c>
      <c r="G496" s="8">
        <f t="shared" si="127"/>
        <v>9</v>
      </c>
      <c r="H496" s="4" t="s">
        <v>668</v>
      </c>
      <c r="I496" s="20" t="str">
        <f t="shared" si="130"/>
        <v>对敌方单体攻击，造成100%攻击力（+2353）点伤害。</v>
      </c>
      <c r="J496" s="4" t="s">
        <v>277</v>
      </c>
      <c r="K496" s="1" t="s">
        <v>102</v>
      </c>
      <c r="L496" s="20" t="s">
        <v>106</v>
      </c>
      <c r="M496" s="4"/>
      <c r="N496" s="4">
        <v>100</v>
      </c>
      <c r="O496" s="20">
        <f>VLOOKUP(L496,对应表!BK:BL,2,FALSE)</f>
        <v>0</v>
      </c>
      <c r="P496" s="25" t="str">
        <f>_xlfn.IFNA(VLOOKUP(G496,角色!V:AE,主动技能!F496+1,FALSE),"")</f>
        <v>|||</v>
      </c>
      <c r="Q496" s="25">
        <f>(VLOOKUP(G496,角色!V:AE,主动技能!F496+4,FALSE))</f>
        <v>1</v>
      </c>
      <c r="R496" s="25">
        <v>0</v>
      </c>
      <c r="S496" s="25">
        <v>0</v>
      </c>
      <c r="T496" s="6" t="str">
        <f t="shared" ref="T496:T506" si="131">IF(AQ496="","",AQ496)&amp;IF(AR496="","","|"&amp;AR496)&amp;IF(AS496="","","|"&amp;AS496)&amp;IF(AT496="","","|"&amp;AT496)&amp;IF(AU496="","","|"&amp;AU496)</f>
        <v/>
      </c>
      <c r="U496" s="6" t="str">
        <f t="shared" ref="U496:U506" si="132">IF(AV496="","",AV496)&amp;IF(AW496="","","|"&amp;AW496)&amp;IF(AX496="","","|"&amp;AX496)&amp;IF(AY496="","","|"&amp;AY496)&amp;IF(AZ496="","","|"&amp;AZ496)</f>
        <v/>
      </c>
      <c r="V496" s="19" t="str">
        <f>VLOOKUP(G496,角色!AW:BC,主动技能!F496+1,FALSE)</f>
        <v>skill_01</v>
      </c>
      <c r="Y496">
        <f t="shared" si="118"/>
        <v>0</v>
      </c>
      <c r="Z496" s="19">
        <f>IF(VLOOKUP(C496,角色!CC:CI,主动技能!F496*2,FALSE)=0,"",VLOOKUP(C496,角色!CC:CI,主动技能!F496*2,FALSE))</f>
        <v>100</v>
      </c>
      <c r="AA496" s="19">
        <f>IF(VLOOKUP(C496,角色!CC:CI,主动技能!F496*2+1,FALSE)=0,0,VLOOKUP(C496,角色!CC:CI,主动技能!F496*2+1,FALSE))</f>
        <v>10</v>
      </c>
      <c r="AB496" s="19">
        <f>IF(INT(VLOOKUP(E496,角色属性概况!I:M,3,FALSE)*AA496/100)=0,"",(INT(VLOOKUP(E496,角色属性概况!I:M,3,FALSE)*AA496/100)))</f>
        <v>2353</v>
      </c>
      <c r="AE496" s="25">
        <f>(VLOOKUP(G496,角色!V:AE,主动技能!F496+7,FALSE))</f>
        <v>1</v>
      </c>
      <c r="AF496" s="19">
        <f>VLOOKUP(F496,对应表!AY:BA,3,FALSE)</f>
        <v>0</v>
      </c>
      <c r="AG496" s="19">
        <f>VLOOKUP(F496,对应表!AY:BA,2,FALSE)</f>
        <v>0</v>
      </c>
      <c r="AH496" s="25" t="str">
        <f>VLOOKUP(F496,特效对应!F:G,2,FALSE)</f>
        <v>attack</v>
      </c>
      <c r="AJ496">
        <f t="shared" si="121"/>
        <v>10</v>
      </c>
      <c r="AQ496" s="6" t="str">
        <f>_xlfn.IFNA(IF(IF($AK496=AQ$5,VLOOKUP(AL496,buff!$K:$L,2,FALSE),"")=0,"",IF($AK496=AQ$5,VLOOKUP(AL496,buff!$K:$L,2,FALSE),"")),"")</f>
        <v/>
      </c>
      <c r="AR496" s="6" t="str">
        <f>_xlfn.IFNA(IF(IF($AK496=AR$5,VLOOKUP(AM496,buff!$K:$L,2,FALSE),"")=0,"",IF($AK496=AR$5,VLOOKUP(AM496,buff!$K:$L,2,FALSE),"")),"")</f>
        <v/>
      </c>
      <c r="AS496" s="6" t="str">
        <f>_xlfn.IFNA(IF(IF($AK496=AS$5,VLOOKUP(AN496,buff!$K:$L,2,FALSE),"")=0,"",IF($AK496=AS$5,VLOOKUP(AN496,buff!$K:$L,2,FALSE),"")),"")</f>
        <v/>
      </c>
      <c r="AT496" s="6" t="str">
        <f>_xlfn.IFNA(IF(IF($AK496=AT$5,VLOOKUP(AO496,buff!$K:$L,2,FALSE),"")=0,"",IF($AK496=AT$5,VLOOKUP(AO496,buff!$K:$L,2,FALSE),"")),"")</f>
        <v/>
      </c>
      <c r="AU496" s="6" t="str">
        <f>_xlfn.IFNA(IF(IF($AK496=AU$5,VLOOKUP(AP496,buff!$K:$L,2,FALSE),"")=0,"",IF($AK496=AU$5,VLOOKUP(AP496,buff!$K:$L,2,FALSE),"")),"")</f>
        <v/>
      </c>
      <c r="AV496" s="6" t="str">
        <f>_xlfn.IFNA(IF(IF($AK496=AV$5,VLOOKUP(AL496,buff!$K:$L,2,FALSE),"")=0,"",IF($AK496=AV$5,VLOOKUP(AL496,buff!$K:$L,2,FALSE),"")),"")</f>
        <v/>
      </c>
      <c r="AW496" s="6" t="str">
        <f>_xlfn.IFNA(IF(IF($AK496=AW$5,VLOOKUP(AM496,buff!$K:$L,2,FALSE),"")=0,"",IF($AK496=AW$5,VLOOKUP(AM496,buff!$K:$L,2,FALSE),"")),"")</f>
        <v/>
      </c>
      <c r="AX496" s="6" t="str">
        <f>_xlfn.IFNA(IF(IF($AK496=AX$5,VLOOKUP(AN496,buff!$K:$L,2,FALSE),"")=0,"",IF($AK496=AX$5,VLOOKUP(AN496,buff!$K:$L,2,FALSE),"")),"")</f>
        <v/>
      </c>
      <c r="AY496" s="6" t="str">
        <f>_xlfn.IFNA(IF(IF($AK496=AY$5,VLOOKUP(AO496,buff!$K:$L,2,FALSE),"")=0,"",IF($AK496=AY$5,VLOOKUP(AO496,buff!$K:$L,2,FALSE),"")),"")</f>
        <v/>
      </c>
      <c r="AZ496" s="6" t="str">
        <f>_xlfn.IFNA(IF(IF($AK496=AZ$5,VLOOKUP(AP496,buff!$K:$L,2,FALSE),"")=0,"",IF($AK496=AZ$5,VLOOKUP(AP496,buff!$K:$L,2,FALSE),"")),"")</f>
        <v/>
      </c>
      <c r="BA496" s="6" t="e">
        <f>VLOOKUP(AL496,buff!$K:$P,6,FALSE)</f>
        <v>#N/A</v>
      </c>
      <c r="BB496" s="6" t="e">
        <f>VLOOKUP(AM496,buff!$K:$P,6,FALSE)</f>
        <v>#N/A</v>
      </c>
      <c r="BC496" s="6" t="e">
        <f>VLOOKUP(AN496,buff!$K:$P,6,FALSE)</f>
        <v>#N/A</v>
      </c>
      <c r="BD496">
        <f t="shared" si="122"/>
        <v>0</v>
      </c>
      <c r="BE496">
        <f t="shared" si="123"/>
        <v>0</v>
      </c>
      <c r="BF496" s="22">
        <f t="shared" si="124"/>
        <v>100901</v>
      </c>
    </row>
    <row r="497" spans="1:58" x14ac:dyDescent="0.15">
      <c r="A497" t="str">
        <f t="shared" si="114"/>
        <v>修主动技能1等级11</v>
      </c>
      <c r="B497" s="8">
        <f t="shared" si="119"/>
        <v>10090111</v>
      </c>
      <c r="C497" s="8" t="str">
        <f>VLOOKUP(G497,角色!A:B,2,FALSE)</f>
        <v>修</v>
      </c>
      <c r="D497" s="8" t="str">
        <f t="shared" si="120"/>
        <v>主动技能1</v>
      </c>
      <c r="E497" s="8">
        <f t="shared" si="125"/>
        <v>11</v>
      </c>
      <c r="F497" s="8">
        <f t="shared" si="126"/>
        <v>1</v>
      </c>
      <c r="G497" s="8">
        <f t="shared" si="127"/>
        <v>9</v>
      </c>
      <c r="H497" s="4" t="s">
        <v>668</v>
      </c>
      <c r="I497" s="20" t="str">
        <f t="shared" si="130"/>
        <v>对敌方单体攻击，造成100%攻击力（+3352）点伤害。</v>
      </c>
      <c r="J497" s="4" t="s">
        <v>277</v>
      </c>
      <c r="K497" s="1" t="s">
        <v>102</v>
      </c>
      <c r="L497" s="20" t="s">
        <v>106</v>
      </c>
      <c r="M497" s="4"/>
      <c r="N497" s="4">
        <v>100</v>
      </c>
      <c r="O497" s="20">
        <f>VLOOKUP(L497,对应表!BK:BL,2,FALSE)</f>
        <v>0</v>
      </c>
      <c r="P497" s="25" t="str">
        <f>_xlfn.IFNA(VLOOKUP(G497,角色!V:AE,主动技能!F497+1,FALSE),"")</f>
        <v>|||</v>
      </c>
      <c r="Q497" s="25">
        <f>(VLOOKUP(G497,角色!V:AE,主动技能!F497+4,FALSE))</f>
        <v>1</v>
      </c>
      <c r="R497" s="25">
        <v>0</v>
      </c>
      <c r="S497" s="25">
        <v>0</v>
      </c>
      <c r="T497" s="6" t="str">
        <f t="shared" si="131"/>
        <v/>
      </c>
      <c r="U497" s="6" t="str">
        <f t="shared" si="132"/>
        <v/>
      </c>
      <c r="V497" s="19" t="str">
        <f>VLOOKUP(G497,角色!AW:BC,主动技能!F497+1,FALSE)</f>
        <v>skill_01</v>
      </c>
      <c r="Y497">
        <f t="shared" si="118"/>
        <v>0</v>
      </c>
      <c r="Z497" s="19">
        <f>IF(VLOOKUP(C497,角色!CC:CI,主动技能!F497*2,FALSE)=0,"",VLOOKUP(C497,角色!CC:CI,主动技能!F497*2,FALSE))</f>
        <v>100</v>
      </c>
      <c r="AA497" s="19">
        <f>IF(VLOOKUP(C497,角色!CC:CI,主动技能!F497*2+1,FALSE)=0,0,VLOOKUP(C497,角色!CC:CI,主动技能!F497*2+1,FALSE))</f>
        <v>10</v>
      </c>
      <c r="AB497" s="19">
        <f>IF(INT(VLOOKUP(E497,角色属性概况!I:M,3,FALSE)*AA497/100)=0,"",(INT(VLOOKUP(E497,角色属性概况!I:M,3,FALSE)*AA497/100)))</f>
        <v>3352</v>
      </c>
      <c r="AE497" s="25">
        <f>(VLOOKUP(G497,角色!V:AE,主动技能!F497+7,FALSE))</f>
        <v>1</v>
      </c>
      <c r="AF497" s="19">
        <f>VLOOKUP(F497,对应表!AY:BA,3,FALSE)</f>
        <v>0</v>
      </c>
      <c r="AG497" s="19">
        <f>VLOOKUP(F497,对应表!AY:BA,2,FALSE)</f>
        <v>0</v>
      </c>
      <c r="AH497" s="25" t="str">
        <f>VLOOKUP(F497,特效对应!F:G,2,FALSE)</f>
        <v>attack</v>
      </c>
      <c r="AJ497">
        <f t="shared" si="121"/>
        <v>11</v>
      </c>
      <c r="AQ497" s="6" t="str">
        <f>_xlfn.IFNA(IF(IF($AK497=AQ$5,VLOOKUP(AL497,buff!$K:$L,2,FALSE),"")=0,"",IF($AK497=AQ$5,VLOOKUP(AL497,buff!$K:$L,2,FALSE),"")),"")</f>
        <v/>
      </c>
      <c r="AR497" s="6" t="str">
        <f>_xlfn.IFNA(IF(IF($AK497=AR$5,VLOOKUP(AM497,buff!$K:$L,2,FALSE),"")=0,"",IF($AK497=AR$5,VLOOKUP(AM497,buff!$K:$L,2,FALSE),"")),"")</f>
        <v/>
      </c>
      <c r="AS497" s="6" t="str">
        <f>_xlfn.IFNA(IF(IF($AK497=AS$5,VLOOKUP(AN497,buff!$K:$L,2,FALSE),"")=0,"",IF($AK497=AS$5,VLOOKUP(AN497,buff!$K:$L,2,FALSE),"")),"")</f>
        <v/>
      </c>
      <c r="AT497" s="6" t="str">
        <f>_xlfn.IFNA(IF(IF($AK497=AT$5,VLOOKUP(AO497,buff!$K:$L,2,FALSE),"")=0,"",IF($AK497=AT$5,VLOOKUP(AO497,buff!$K:$L,2,FALSE),"")),"")</f>
        <v/>
      </c>
      <c r="AU497" s="6" t="str">
        <f>_xlfn.IFNA(IF(IF($AK497=AU$5,VLOOKUP(AP497,buff!$K:$L,2,FALSE),"")=0,"",IF($AK497=AU$5,VLOOKUP(AP497,buff!$K:$L,2,FALSE),"")),"")</f>
        <v/>
      </c>
      <c r="AV497" s="6" t="str">
        <f>_xlfn.IFNA(IF(IF($AK497=AV$5,VLOOKUP(AL497,buff!$K:$L,2,FALSE),"")=0,"",IF($AK497=AV$5,VLOOKUP(AL497,buff!$K:$L,2,FALSE),"")),"")</f>
        <v/>
      </c>
      <c r="AW497" s="6" t="str">
        <f>_xlfn.IFNA(IF(IF($AK497=AW$5,VLOOKUP(AM497,buff!$K:$L,2,FALSE),"")=0,"",IF($AK497=AW$5,VLOOKUP(AM497,buff!$K:$L,2,FALSE),"")),"")</f>
        <v/>
      </c>
      <c r="AX497" s="6" t="str">
        <f>_xlfn.IFNA(IF(IF($AK497=AX$5,VLOOKUP(AN497,buff!$K:$L,2,FALSE),"")=0,"",IF($AK497=AX$5,VLOOKUP(AN497,buff!$K:$L,2,FALSE),"")),"")</f>
        <v/>
      </c>
      <c r="AY497" s="6" t="str">
        <f>_xlfn.IFNA(IF(IF($AK497=AY$5,VLOOKUP(AO497,buff!$K:$L,2,FALSE),"")=0,"",IF($AK497=AY$5,VLOOKUP(AO497,buff!$K:$L,2,FALSE),"")),"")</f>
        <v/>
      </c>
      <c r="AZ497" s="6" t="str">
        <f>_xlfn.IFNA(IF(IF($AK497=AZ$5,VLOOKUP(AP497,buff!$K:$L,2,FALSE),"")=0,"",IF($AK497=AZ$5,VLOOKUP(AP497,buff!$K:$L,2,FALSE),"")),"")</f>
        <v/>
      </c>
      <c r="BA497" s="6" t="e">
        <f>VLOOKUP(AL497,buff!$K:$P,6,FALSE)</f>
        <v>#N/A</v>
      </c>
      <c r="BB497" s="6" t="e">
        <f>VLOOKUP(AM497,buff!$K:$P,6,FALSE)</f>
        <v>#N/A</v>
      </c>
      <c r="BC497" s="6" t="e">
        <f>VLOOKUP(AN497,buff!$K:$P,6,FALSE)</f>
        <v>#N/A</v>
      </c>
      <c r="BD497">
        <f t="shared" si="122"/>
        <v>0</v>
      </c>
      <c r="BE497">
        <f t="shared" si="123"/>
        <v>0</v>
      </c>
      <c r="BF497" s="22">
        <f t="shared" si="124"/>
        <v>100901</v>
      </c>
    </row>
    <row r="498" spans="1:58" x14ac:dyDescent="0.15">
      <c r="A498" t="str">
        <f t="shared" si="114"/>
        <v>修主动技能1等级12</v>
      </c>
      <c r="B498" s="8">
        <f t="shared" si="119"/>
        <v>10090112</v>
      </c>
      <c r="C498" s="8" t="str">
        <f>VLOOKUP(G498,角色!A:B,2,FALSE)</f>
        <v>修</v>
      </c>
      <c r="D498" s="8" t="str">
        <f t="shared" si="120"/>
        <v>主动技能1</v>
      </c>
      <c r="E498" s="8">
        <f t="shared" si="125"/>
        <v>12</v>
      </c>
      <c r="F498" s="8">
        <f t="shared" si="126"/>
        <v>1</v>
      </c>
      <c r="G498" s="8">
        <f t="shared" si="127"/>
        <v>9</v>
      </c>
      <c r="H498" s="4" t="s">
        <v>668</v>
      </c>
      <c r="I498" s="20" t="str">
        <f t="shared" si="130"/>
        <v>对敌方单体攻击，造成100%攻击力（+4766）点伤害。</v>
      </c>
      <c r="J498" s="4" t="s">
        <v>277</v>
      </c>
      <c r="K498" s="1" t="s">
        <v>102</v>
      </c>
      <c r="L498" s="20" t="s">
        <v>106</v>
      </c>
      <c r="M498" s="4"/>
      <c r="N498" s="4">
        <v>100</v>
      </c>
      <c r="O498" s="20">
        <f>VLOOKUP(L498,对应表!BK:BL,2,FALSE)</f>
        <v>0</v>
      </c>
      <c r="P498" s="25" t="str">
        <f>_xlfn.IFNA(VLOOKUP(G498,角色!V:AE,主动技能!F498+1,FALSE),"")</f>
        <v>|||</v>
      </c>
      <c r="Q498" s="25">
        <f>(VLOOKUP(G498,角色!V:AE,主动技能!F498+4,FALSE))</f>
        <v>1</v>
      </c>
      <c r="R498" s="25">
        <v>0</v>
      </c>
      <c r="S498" s="25">
        <v>0</v>
      </c>
      <c r="T498" s="6" t="str">
        <f t="shared" si="131"/>
        <v/>
      </c>
      <c r="U498" s="6" t="str">
        <f t="shared" si="132"/>
        <v/>
      </c>
      <c r="V498" s="19" t="str">
        <f>VLOOKUP(G498,角色!AW:BC,主动技能!F498+1,FALSE)</f>
        <v>skill_01</v>
      </c>
      <c r="Y498">
        <f t="shared" si="118"/>
        <v>0</v>
      </c>
      <c r="Z498" s="19">
        <f>IF(VLOOKUP(C498,角色!CC:CI,主动技能!F498*2,FALSE)=0,"",VLOOKUP(C498,角色!CC:CI,主动技能!F498*2,FALSE))</f>
        <v>100</v>
      </c>
      <c r="AA498" s="19">
        <f>IF(VLOOKUP(C498,角色!CC:CI,主动技能!F498*2+1,FALSE)=0,0,VLOOKUP(C498,角色!CC:CI,主动技能!F498*2+1,FALSE))</f>
        <v>10</v>
      </c>
      <c r="AB498" s="19">
        <f>IF(INT(VLOOKUP(E498,角色属性概况!I:M,3,FALSE)*AA498/100)=0,"",(INT(VLOOKUP(E498,角色属性概况!I:M,3,FALSE)*AA498/100)))</f>
        <v>4766</v>
      </c>
      <c r="AE498" s="25">
        <f>(VLOOKUP(G498,角色!V:AE,主动技能!F498+7,FALSE))</f>
        <v>1</v>
      </c>
      <c r="AF498" s="19">
        <f>VLOOKUP(F498,对应表!AY:BA,3,FALSE)</f>
        <v>0</v>
      </c>
      <c r="AG498" s="19">
        <f>VLOOKUP(F498,对应表!AY:BA,2,FALSE)</f>
        <v>0</v>
      </c>
      <c r="AH498" s="25" t="str">
        <f>VLOOKUP(F498,特效对应!F:G,2,FALSE)</f>
        <v>attack</v>
      </c>
      <c r="AJ498">
        <f t="shared" si="121"/>
        <v>12</v>
      </c>
      <c r="AQ498" s="6" t="str">
        <f>_xlfn.IFNA(IF(IF($AK498=AQ$5,VLOOKUP(AL498,buff!$K:$L,2,FALSE),"")=0,"",IF($AK498=AQ$5,VLOOKUP(AL498,buff!$K:$L,2,FALSE),"")),"")</f>
        <v/>
      </c>
      <c r="AR498" s="6" t="str">
        <f>_xlfn.IFNA(IF(IF($AK498=AR$5,VLOOKUP(AM498,buff!$K:$L,2,FALSE),"")=0,"",IF($AK498=AR$5,VLOOKUP(AM498,buff!$K:$L,2,FALSE),"")),"")</f>
        <v/>
      </c>
      <c r="AS498" s="6" t="str">
        <f>_xlfn.IFNA(IF(IF($AK498=AS$5,VLOOKUP(AN498,buff!$K:$L,2,FALSE),"")=0,"",IF($AK498=AS$5,VLOOKUP(AN498,buff!$K:$L,2,FALSE),"")),"")</f>
        <v/>
      </c>
      <c r="AT498" s="6" t="str">
        <f>_xlfn.IFNA(IF(IF($AK498=AT$5,VLOOKUP(AO498,buff!$K:$L,2,FALSE),"")=0,"",IF($AK498=AT$5,VLOOKUP(AO498,buff!$K:$L,2,FALSE),"")),"")</f>
        <v/>
      </c>
      <c r="AU498" s="6" t="str">
        <f>_xlfn.IFNA(IF(IF($AK498=AU$5,VLOOKUP(AP498,buff!$K:$L,2,FALSE),"")=0,"",IF($AK498=AU$5,VLOOKUP(AP498,buff!$K:$L,2,FALSE),"")),"")</f>
        <v/>
      </c>
      <c r="AV498" s="6" t="str">
        <f>_xlfn.IFNA(IF(IF($AK498=AV$5,VLOOKUP(AL498,buff!$K:$L,2,FALSE),"")=0,"",IF($AK498=AV$5,VLOOKUP(AL498,buff!$K:$L,2,FALSE),"")),"")</f>
        <v/>
      </c>
      <c r="AW498" s="6" t="str">
        <f>_xlfn.IFNA(IF(IF($AK498=AW$5,VLOOKUP(AM498,buff!$K:$L,2,FALSE),"")=0,"",IF($AK498=AW$5,VLOOKUP(AM498,buff!$K:$L,2,FALSE),"")),"")</f>
        <v/>
      </c>
      <c r="AX498" s="6" t="str">
        <f>_xlfn.IFNA(IF(IF($AK498=AX$5,VLOOKUP(AN498,buff!$K:$L,2,FALSE),"")=0,"",IF($AK498=AX$5,VLOOKUP(AN498,buff!$K:$L,2,FALSE),"")),"")</f>
        <v/>
      </c>
      <c r="AY498" s="6" t="str">
        <f>_xlfn.IFNA(IF(IF($AK498=AY$5,VLOOKUP(AO498,buff!$K:$L,2,FALSE),"")=0,"",IF($AK498=AY$5,VLOOKUP(AO498,buff!$K:$L,2,FALSE),"")),"")</f>
        <v/>
      </c>
      <c r="AZ498" s="6" t="str">
        <f>_xlfn.IFNA(IF(IF($AK498=AZ$5,VLOOKUP(AP498,buff!$K:$L,2,FALSE),"")=0,"",IF($AK498=AZ$5,VLOOKUP(AP498,buff!$K:$L,2,FALSE),"")),"")</f>
        <v/>
      </c>
      <c r="BA498" s="6" t="e">
        <f>VLOOKUP(AL498,buff!$K:$P,6,FALSE)</f>
        <v>#N/A</v>
      </c>
      <c r="BB498" s="6" t="e">
        <f>VLOOKUP(AM498,buff!$K:$P,6,FALSE)</f>
        <v>#N/A</v>
      </c>
      <c r="BC498" s="6" t="e">
        <f>VLOOKUP(AN498,buff!$K:$P,6,FALSE)</f>
        <v>#N/A</v>
      </c>
      <c r="BD498">
        <f t="shared" si="122"/>
        <v>0</v>
      </c>
      <c r="BE498">
        <f t="shared" si="123"/>
        <v>0</v>
      </c>
      <c r="BF498" s="22">
        <f t="shared" si="124"/>
        <v>100901</v>
      </c>
    </row>
    <row r="499" spans="1:58" x14ac:dyDescent="0.15">
      <c r="A499" t="str">
        <f t="shared" si="114"/>
        <v>修主动技能1等级13</v>
      </c>
      <c r="B499" s="8">
        <f t="shared" si="119"/>
        <v>10090113</v>
      </c>
      <c r="C499" s="8" t="str">
        <f>VLOOKUP(G499,角色!A:B,2,FALSE)</f>
        <v>修</v>
      </c>
      <c r="D499" s="8" t="str">
        <f t="shared" si="120"/>
        <v>主动技能1</v>
      </c>
      <c r="E499" s="8">
        <f t="shared" si="125"/>
        <v>13</v>
      </c>
      <c r="F499" s="8">
        <f t="shared" si="126"/>
        <v>1</v>
      </c>
      <c r="G499" s="8">
        <f t="shared" si="127"/>
        <v>9</v>
      </c>
      <c r="H499" s="4" t="s">
        <v>668</v>
      </c>
      <c r="I499" s="20" t="str">
        <f t="shared" si="130"/>
        <v>对敌方单体攻击，造成100%攻击力（+6767）点伤害。</v>
      </c>
      <c r="J499" s="4" t="s">
        <v>277</v>
      </c>
      <c r="K499" s="1" t="s">
        <v>102</v>
      </c>
      <c r="L499" s="20" t="s">
        <v>106</v>
      </c>
      <c r="M499" s="4"/>
      <c r="N499" s="4">
        <v>100</v>
      </c>
      <c r="O499" s="20">
        <f>VLOOKUP(L499,对应表!BK:BL,2,FALSE)</f>
        <v>0</v>
      </c>
      <c r="P499" s="25" t="str">
        <f>_xlfn.IFNA(VLOOKUP(G499,角色!V:AE,主动技能!F499+1,FALSE),"")</f>
        <v>|||</v>
      </c>
      <c r="Q499" s="25">
        <f>(VLOOKUP(G499,角色!V:AE,主动技能!F499+4,FALSE))</f>
        <v>1</v>
      </c>
      <c r="R499" s="25">
        <v>0</v>
      </c>
      <c r="S499" s="25">
        <v>0</v>
      </c>
      <c r="T499" s="6" t="str">
        <f t="shared" si="131"/>
        <v/>
      </c>
      <c r="U499" s="6" t="str">
        <f t="shared" si="132"/>
        <v/>
      </c>
      <c r="V499" s="19" t="str">
        <f>VLOOKUP(G499,角色!AW:BC,主动技能!F499+1,FALSE)</f>
        <v>skill_01</v>
      </c>
      <c r="Y499">
        <f t="shared" si="118"/>
        <v>0</v>
      </c>
      <c r="Z499" s="19">
        <f>IF(VLOOKUP(C499,角色!CC:CI,主动技能!F499*2,FALSE)=0,"",VLOOKUP(C499,角色!CC:CI,主动技能!F499*2,FALSE))</f>
        <v>100</v>
      </c>
      <c r="AA499" s="19">
        <f>IF(VLOOKUP(C499,角色!CC:CI,主动技能!F499*2+1,FALSE)=0,0,VLOOKUP(C499,角色!CC:CI,主动技能!F499*2+1,FALSE))</f>
        <v>10</v>
      </c>
      <c r="AB499" s="19">
        <f>IF(INT(VLOOKUP(E499,角色属性概况!I:M,3,FALSE)*AA499/100)=0,"",(INT(VLOOKUP(E499,角色属性概况!I:M,3,FALSE)*AA499/100)))</f>
        <v>6767</v>
      </c>
      <c r="AE499" s="25">
        <f>(VLOOKUP(G499,角色!V:AE,主动技能!F499+7,FALSE))</f>
        <v>1</v>
      </c>
      <c r="AF499" s="19">
        <f>VLOOKUP(F499,对应表!AY:BA,3,FALSE)</f>
        <v>0</v>
      </c>
      <c r="AG499" s="19">
        <f>VLOOKUP(F499,对应表!AY:BA,2,FALSE)</f>
        <v>0</v>
      </c>
      <c r="AH499" s="25" t="str">
        <f>VLOOKUP(F499,特效对应!F:G,2,FALSE)</f>
        <v>attack</v>
      </c>
      <c r="AJ499">
        <f t="shared" si="121"/>
        <v>13</v>
      </c>
      <c r="AQ499" s="6" t="str">
        <f>_xlfn.IFNA(IF(IF($AK499=AQ$5,VLOOKUP(AL499,buff!$K:$L,2,FALSE),"")=0,"",IF($AK499=AQ$5,VLOOKUP(AL499,buff!$K:$L,2,FALSE),"")),"")</f>
        <v/>
      </c>
      <c r="AR499" s="6" t="str">
        <f>_xlfn.IFNA(IF(IF($AK499=AR$5,VLOOKUP(AM499,buff!$K:$L,2,FALSE),"")=0,"",IF($AK499=AR$5,VLOOKUP(AM499,buff!$K:$L,2,FALSE),"")),"")</f>
        <v/>
      </c>
      <c r="AS499" s="6" t="str">
        <f>_xlfn.IFNA(IF(IF($AK499=AS$5,VLOOKUP(AN499,buff!$K:$L,2,FALSE),"")=0,"",IF($AK499=AS$5,VLOOKUP(AN499,buff!$K:$L,2,FALSE),"")),"")</f>
        <v/>
      </c>
      <c r="AT499" s="6" t="str">
        <f>_xlfn.IFNA(IF(IF($AK499=AT$5,VLOOKUP(AO499,buff!$K:$L,2,FALSE),"")=0,"",IF($AK499=AT$5,VLOOKUP(AO499,buff!$K:$L,2,FALSE),"")),"")</f>
        <v/>
      </c>
      <c r="AU499" s="6" t="str">
        <f>_xlfn.IFNA(IF(IF($AK499=AU$5,VLOOKUP(AP499,buff!$K:$L,2,FALSE),"")=0,"",IF($AK499=AU$5,VLOOKUP(AP499,buff!$K:$L,2,FALSE),"")),"")</f>
        <v/>
      </c>
      <c r="AV499" s="6" t="str">
        <f>_xlfn.IFNA(IF(IF($AK499=AV$5,VLOOKUP(AL499,buff!$K:$L,2,FALSE),"")=0,"",IF($AK499=AV$5,VLOOKUP(AL499,buff!$K:$L,2,FALSE),"")),"")</f>
        <v/>
      </c>
      <c r="AW499" s="6" t="str">
        <f>_xlfn.IFNA(IF(IF($AK499=AW$5,VLOOKUP(AM499,buff!$K:$L,2,FALSE),"")=0,"",IF($AK499=AW$5,VLOOKUP(AM499,buff!$K:$L,2,FALSE),"")),"")</f>
        <v/>
      </c>
      <c r="AX499" s="6" t="str">
        <f>_xlfn.IFNA(IF(IF($AK499=AX$5,VLOOKUP(AN499,buff!$K:$L,2,FALSE),"")=0,"",IF($AK499=AX$5,VLOOKUP(AN499,buff!$K:$L,2,FALSE),"")),"")</f>
        <v/>
      </c>
      <c r="AY499" s="6" t="str">
        <f>_xlfn.IFNA(IF(IF($AK499=AY$5,VLOOKUP(AO499,buff!$K:$L,2,FALSE),"")=0,"",IF($AK499=AY$5,VLOOKUP(AO499,buff!$K:$L,2,FALSE),"")),"")</f>
        <v/>
      </c>
      <c r="AZ499" s="6" t="str">
        <f>_xlfn.IFNA(IF(IF($AK499=AZ$5,VLOOKUP(AP499,buff!$K:$L,2,FALSE),"")=0,"",IF($AK499=AZ$5,VLOOKUP(AP499,buff!$K:$L,2,FALSE),"")),"")</f>
        <v/>
      </c>
      <c r="BA499" s="6" t="e">
        <f>VLOOKUP(AL499,buff!$K:$P,6,FALSE)</f>
        <v>#N/A</v>
      </c>
      <c r="BB499" s="6" t="e">
        <f>VLOOKUP(AM499,buff!$K:$P,6,FALSE)</f>
        <v>#N/A</v>
      </c>
      <c r="BC499" s="6" t="e">
        <f>VLOOKUP(AN499,buff!$K:$P,6,FALSE)</f>
        <v>#N/A</v>
      </c>
      <c r="BD499">
        <f t="shared" si="122"/>
        <v>0</v>
      </c>
      <c r="BE499">
        <f t="shared" si="123"/>
        <v>0</v>
      </c>
      <c r="BF499" s="22">
        <f t="shared" si="124"/>
        <v>100901</v>
      </c>
    </row>
    <row r="500" spans="1:58" x14ac:dyDescent="0.15">
      <c r="A500" t="str">
        <f t="shared" si="114"/>
        <v>修主动技能1等级14</v>
      </c>
      <c r="B500" s="8">
        <f t="shared" si="119"/>
        <v>10090114</v>
      </c>
      <c r="C500" s="8" t="str">
        <f>VLOOKUP(G500,角色!A:B,2,FALSE)</f>
        <v>修</v>
      </c>
      <c r="D500" s="8" t="str">
        <f t="shared" si="120"/>
        <v>主动技能1</v>
      </c>
      <c r="E500" s="8">
        <f t="shared" si="125"/>
        <v>14</v>
      </c>
      <c r="F500" s="8">
        <f t="shared" si="126"/>
        <v>1</v>
      </c>
      <c r="G500" s="8">
        <f t="shared" si="127"/>
        <v>9</v>
      </c>
      <c r="H500" s="4" t="s">
        <v>668</v>
      </c>
      <c r="I500" s="20" t="str">
        <f t="shared" si="130"/>
        <v>对敌方单体攻击，造成100%攻击力（+9601）点伤害。</v>
      </c>
      <c r="J500" s="4" t="s">
        <v>277</v>
      </c>
      <c r="K500" s="1" t="s">
        <v>102</v>
      </c>
      <c r="L500" s="20" t="s">
        <v>106</v>
      </c>
      <c r="M500" s="4"/>
      <c r="N500" s="4">
        <v>100</v>
      </c>
      <c r="O500" s="20">
        <f>VLOOKUP(L500,对应表!BK:BL,2,FALSE)</f>
        <v>0</v>
      </c>
      <c r="P500" s="25" t="str">
        <f>_xlfn.IFNA(VLOOKUP(G500,角色!V:AE,主动技能!F500+1,FALSE),"")</f>
        <v>|||</v>
      </c>
      <c r="Q500" s="25">
        <f>(VLOOKUP(G500,角色!V:AE,主动技能!F500+4,FALSE))</f>
        <v>1</v>
      </c>
      <c r="R500" s="25">
        <v>0</v>
      </c>
      <c r="S500" s="25">
        <v>0</v>
      </c>
      <c r="T500" s="6" t="str">
        <f t="shared" si="131"/>
        <v/>
      </c>
      <c r="U500" s="6" t="str">
        <f t="shared" si="132"/>
        <v/>
      </c>
      <c r="V500" s="19" t="str">
        <f>VLOOKUP(G500,角色!AW:BC,主动技能!F500+1,FALSE)</f>
        <v>skill_01</v>
      </c>
      <c r="Y500">
        <f t="shared" si="118"/>
        <v>0</v>
      </c>
      <c r="Z500" s="19">
        <f>IF(VLOOKUP(C500,角色!CC:CI,主动技能!F500*2,FALSE)=0,"",VLOOKUP(C500,角色!CC:CI,主动技能!F500*2,FALSE))</f>
        <v>100</v>
      </c>
      <c r="AA500" s="19">
        <f>IF(VLOOKUP(C500,角色!CC:CI,主动技能!F500*2+1,FALSE)=0,0,VLOOKUP(C500,角色!CC:CI,主动技能!F500*2+1,FALSE))</f>
        <v>10</v>
      </c>
      <c r="AB500" s="19">
        <f>IF(INT(VLOOKUP(E500,角色属性概况!I:M,3,FALSE)*AA500/100)=0,"",(INT(VLOOKUP(E500,角色属性概况!I:M,3,FALSE)*AA500/100)))</f>
        <v>9601</v>
      </c>
      <c r="AE500" s="25">
        <f>(VLOOKUP(G500,角色!V:AE,主动技能!F500+7,FALSE))</f>
        <v>1</v>
      </c>
      <c r="AF500" s="19">
        <f>VLOOKUP(F500,对应表!AY:BA,3,FALSE)</f>
        <v>0</v>
      </c>
      <c r="AG500" s="19">
        <f>VLOOKUP(F500,对应表!AY:BA,2,FALSE)</f>
        <v>0</v>
      </c>
      <c r="AH500" s="25" t="str">
        <f>VLOOKUP(F500,特效对应!F:G,2,FALSE)</f>
        <v>attack</v>
      </c>
      <c r="AJ500">
        <f t="shared" si="121"/>
        <v>14</v>
      </c>
      <c r="AQ500" s="6" t="str">
        <f>_xlfn.IFNA(IF(IF($AK500=AQ$5,VLOOKUP(AL500,buff!$K:$L,2,FALSE),"")=0,"",IF($AK500=AQ$5,VLOOKUP(AL500,buff!$K:$L,2,FALSE),"")),"")</f>
        <v/>
      </c>
      <c r="AR500" s="6" t="str">
        <f>_xlfn.IFNA(IF(IF($AK500=AR$5,VLOOKUP(AM500,buff!$K:$L,2,FALSE),"")=0,"",IF($AK500=AR$5,VLOOKUP(AM500,buff!$K:$L,2,FALSE),"")),"")</f>
        <v/>
      </c>
      <c r="AS500" s="6" t="str">
        <f>_xlfn.IFNA(IF(IF($AK500=AS$5,VLOOKUP(AN500,buff!$K:$L,2,FALSE),"")=0,"",IF($AK500=AS$5,VLOOKUP(AN500,buff!$K:$L,2,FALSE),"")),"")</f>
        <v/>
      </c>
      <c r="AT500" s="6" t="str">
        <f>_xlfn.IFNA(IF(IF($AK500=AT$5,VLOOKUP(AO500,buff!$K:$L,2,FALSE),"")=0,"",IF($AK500=AT$5,VLOOKUP(AO500,buff!$K:$L,2,FALSE),"")),"")</f>
        <v/>
      </c>
      <c r="AU500" s="6" t="str">
        <f>_xlfn.IFNA(IF(IF($AK500=AU$5,VLOOKUP(AP500,buff!$K:$L,2,FALSE),"")=0,"",IF($AK500=AU$5,VLOOKUP(AP500,buff!$K:$L,2,FALSE),"")),"")</f>
        <v/>
      </c>
      <c r="AV500" s="6" t="str">
        <f>_xlfn.IFNA(IF(IF($AK500=AV$5,VLOOKUP(AL500,buff!$K:$L,2,FALSE),"")=0,"",IF($AK500=AV$5,VLOOKUP(AL500,buff!$K:$L,2,FALSE),"")),"")</f>
        <v/>
      </c>
      <c r="AW500" s="6" t="str">
        <f>_xlfn.IFNA(IF(IF($AK500=AW$5,VLOOKUP(AM500,buff!$K:$L,2,FALSE),"")=0,"",IF($AK500=AW$5,VLOOKUP(AM500,buff!$K:$L,2,FALSE),"")),"")</f>
        <v/>
      </c>
      <c r="AX500" s="6" t="str">
        <f>_xlfn.IFNA(IF(IF($AK500=AX$5,VLOOKUP(AN500,buff!$K:$L,2,FALSE),"")=0,"",IF($AK500=AX$5,VLOOKUP(AN500,buff!$K:$L,2,FALSE),"")),"")</f>
        <v/>
      </c>
      <c r="AY500" s="6" t="str">
        <f>_xlfn.IFNA(IF(IF($AK500=AY$5,VLOOKUP(AO500,buff!$K:$L,2,FALSE),"")=0,"",IF($AK500=AY$5,VLOOKUP(AO500,buff!$K:$L,2,FALSE),"")),"")</f>
        <v/>
      </c>
      <c r="AZ500" s="6" t="str">
        <f>_xlfn.IFNA(IF(IF($AK500=AZ$5,VLOOKUP(AP500,buff!$K:$L,2,FALSE),"")=0,"",IF($AK500=AZ$5,VLOOKUP(AP500,buff!$K:$L,2,FALSE),"")),"")</f>
        <v/>
      </c>
      <c r="BA500" s="6" t="e">
        <f>VLOOKUP(AL500,buff!$K:$P,6,FALSE)</f>
        <v>#N/A</v>
      </c>
      <c r="BB500" s="6" t="e">
        <f>VLOOKUP(AM500,buff!$K:$P,6,FALSE)</f>
        <v>#N/A</v>
      </c>
      <c r="BC500" s="6" t="e">
        <f>VLOOKUP(AN500,buff!$K:$P,6,FALSE)</f>
        <v>#N/A</v>
      </c>
      <c r="BD500">
        <f t="shared" si="122"/>
        <v>0</v>
      </c>
      <c r="BE500">
        <f t="shared" si="123"/>
        <v>0</v>
      </c>
      <c r="BF500" s="22">
        <f t="shared" si="124"/>
        <v>100901</v>
      </c>
    </row>
    <row r="501" spans="1:58" x14ac:dyDescent="0.15">
      <c r="A501" t="str">
        <f t="shared" si="114"/>
        <v>修主动技能1等级15</v>
      </c>
      <c r="B501" s="8">
        <f t="shared" si="119"/>
        <v>10090115</v>
      </c>
      <c r="C501" s="8" t="str">
        <f>VLOOKUP(G501,角色!A:B,2,FALSE)</f>
        <v>修</v>
      </c>
      <c r="D501" s="8" t="str">
        <f t="shared" si="120"/>
        <v>主动技能1</v>
      </c>
      <c r="E501" s="8">
        <f t="shared" si="125"/>
        <v>15</v>
      </c>
      <c r="F501" s="8">
        <f t="shared" si="126"/>
        <v>1</v>
      </c>
      <c r="G501" s="8">
        <f t="shared" si="127"/>
        <v>9</v>
      </c>
      <c r="H501" s="4" t="s">
        <v>668</v>
      </c>
      <c r="I501" s="20" t="str">
        <f t="shared" si="130"/>
        <v>对敌方单体攻击，造成100%攻击力（+13613）点伤害。</v>
      </c>
      <c r="J501" s="4" t="s">
        <v>277</v>
      </c>
      <c r="K501" s="1" t="s">
        <v>102</v>
      </c>
      <c r="L501" s="20" t="s">
        <v>106</v>
      </c>
      <c r="M501" s="4"/>
      <c r="N501" s="4">
        <v>100</v>
      </c>
      <c r="O501" s="20">
        <f>VLOOKUP(L501,对应表!BK:BL,2,FALSE)</f>
        <v>0</v>
      </c>
      <c r="P501" s="25" t="str">
        <f>_xlfn.IFNA(VLOOKUP(G501,角色!V:AE,主动技能!F501+1,FALSE),"")</f>
        <v>|||</v>
      </c>
      <c r="Q501" s="25">
        <f>(VLOOKUP(G501,角色!V:AE,主动技能!F501+4,FALSE))</f>
        <v>1</v>
      </c>
      <c r="R501" s="25">
        <v>0</v>
      </c>
      <c r="S501" s="25">
        <v>0</v>
      </c>
      <c r="T501" s="6" t="str">
        <f t="shared" si="131"/>
        <v/>
      </c>
      <c r="U501" s="6" t="str">
        <f t="shared" si="132"/>
        <v/>
      </c>
      <c r="V501" s="19" t="str">
        <f>VLOOKUP(G501,角色!AW:BC,主动技能!F501+1,FALSE)</f>
        <v>skill_01</v>
      </c>
      <c r="Y501">
        <f t="shared" si="118"/>
        <v>0</v>
      </c>
      <c r="Z501" s="19">
        <f>IF(VLOOKUP(C501,角色!CC:CI,主动技能!F501*2,FALSE)=0,"",VLOOKUP(C501,角色!CC:CI,主动技能!F501*2,FALSE))</f>
        <v>100</v>
      </c>
      <c r="AA501" s="19">
        <f>IF(VLOOKUP(C501,角色!CC:CI,主动技能!F501*2+1,FALSE)=0,0,VLOOKUP(C501,角色!CC:CI,主动技能!F501*2+1,FALSE))</f>
        <v>10</v>
      </c>
      <c r="AB501" s="19">
        <f>IF(INT(VLOOKUP(E501,角色属性概况!I:M,3,FALSE)*AA501/100)=0,"",(INT(VLOOKUP(E501,角色属性概况!I:M,3,FALSE)*AA501/100)))</f>
        <v>13613</v>
      </c>
      <c r="AE501" s="25">
        <f>(VLOOKUP(G501,角色!V:AE,主动技能!F501+7,FALSE))</f>
        <v>1</v>
      </c>
      <c r="AF501" s="19">
        <f>VLOOKUP(F501,对应表!AY:BA,3,FALSE)</f>
        <v>0</v>
      </c>
      <c r="AG501" s="19">
        <f>VLOOKUP(F501,对应表!AY:BA,2,FALSE)</f>
        <v>0</v>
      </c>
      <c r="AH501" s="25" t="str">
        <f>VLOOKUP(F501,特效对应!F:G,2,FALSE)</f>
        <v>attack</v>
      </c>
      <c r="AJ501">
        <f t="shared" si="121"/>
        <v>15</v>
      </c>
      <c r="AQ501" s="6" t="str">
        <f>_xlfn.IFNA(IF(IF($AK501=AQ$5,VLOOKUP(AL501,buff!$K:$L,2,FALSE),"")=0,"",IF($AK501=AQ$5,VLOOKUP(AL501,buff!$K:$L,2,FALSE),"")),"")</f>
        <v/>
      </c>
      <c r="AR501" s="6" t="str">
        <f>_xlfn.IFNA(IF(IF($AK501=AR$5,VLOOKUP(AM501,buff!$K:$L,2,FALSE),"")=0,"",IF($AK501=AR$5,VLOOKUP(AM501,buff!$K:$L,2,FALSE),"")),"")</f>
        <v/>
      </c>
      <c r="AS501" s="6" t="str">
        <f>_xlfn.IFNA(IF(IF($AK501=AS$5,VLOOKUP(AN501,buff!$K:$L,2,FALSE),"")=0,"",IF($AK501=AS$5,VLOOKUP(AN501,buff!$K:$L,2,FALSE),"")),"")</f>
        <v/>
      </c>
      <c r="AT501" s="6" t="str">
        <f>_xlfn.IFNA(IF(IF($AK501=AT$5,VLOOKUP(AO501,buff!$K:$L,2,FALSE),"")=0,"",IF($AK501=AT$5,VLOOKUP(AO501,buff!$K:$L,2,FALSE),"")),"")</f>
        <v/>
      </c>
      <c r="AU501" s="6" t="str">
        <f>_xlfn.IFNA(IF(IF($AK501=AU$5,VLOOKUP(AP501,buff!$K:$L,2,FALSE),"")=0,"",IF($AK501=AU$5,VLOOKUP(AP501,buff!$K:$L,2,FALSE),"")),"")</f>
        <v/>
      </c>
      <c r="AV501" s="6" t="str">
        <f>_xlfn.IFNA(IF(IF($AK501=AV$5,VLOOKUP(AL501,buff!$K:$L,2,FALSE),"")=0,"",IF($AK501=AV$5,VLOOKUP(AL501,buff!$K:$L,2,FALSE),"")),"")</f>
        <v/>
      </c>
      <c r="AW501" s="6" t="str">
        <f>_xlfn.IFNA(IF(IF($AK501=AW$5,VLOOKUP(AM501,buff!$K:$L,2,FALSE),"")=0,"",IF($AK501=AW$5,VLOOKUP(AM501,buff!$K:$L,2,FALSE),"")),"")</f>
        <v/>
      </c>
      <c r="AX501" s="6" t="str">
        <f>_xlfn.IFNA(IF(IF($AK501=AX$5,VLOOKUP(AN501,buff!$K:$L,2,FALSE),"")=0,"",IF($AK501=AX$5,VLOOKUP(AN501,buff!$K:$L,2,FALSE),"")),"")</f>
        <v/>
      </c>
      <c r="AY501" s="6" t="str">
        <f>_xlfn.IFNA(IF(IF($AK501=AY$5,VLOOKUP(AO501,buff!$K:$L,2,FALSE),"")=0,"",IF($AK501=AY$5,VLOOKUP(AO501,buff!$K:$L,2,FALSE),"")),"")</f>
        <v/>
      </c>
      <c r="AZ501" s="6" t="str">
        <f>_xlfn.IFNA(IF(IF($AK501=AZ$5,VLOOKUP(AP501,buff!$K:$L,2,FALSE),"")=0,"",IF($AK501=AZ$5,VLOOKUP(AP501,buff!$K:$L,2,FALSE),"")),"")</f>
        <v/>
      </c>
      <c r="BA501" s="6" t="e">
        <f>VLOOKUP(AL501,buff!$K:$P,6,FALSE)</f>
        <v>#N/A</v>
      </c>
      <c r="BB501" s="6" t="e">
        <f>VLOOKUP(AM501,buff!$K:$P,6,FALSE)</f>
        <v>#N/A</v>
      </c>
      <c r="BC501" s="6" t="e">
        <f>VLOOKUP(AN501,buff!$K:$P,6,FALSE)</f>
        <v>#N/A</v>
      </c>
      <c r="BD501">
        <f t="shared" si="122"/>
        <v>0</v>
      </c>
      <c r="BE501">
        <f t="shared" si="123"/>
        <v>0</v>
      </c>
      <c r="BF501" s="22">
        <f t="shared" si="124"/>
        <v>100901</v>
      </c>
    </row>
    <row r="502" spans="1:58" x14ac:dyDescent="0.15">
      <c r="A502" t="str">
        <f t="shared" si="114"/>
        <v>修主动技能1等级16</v>
      </c>
      <c r="B502" s="8">
        <f t="shared" si="119"/>
        <v>10090116</v>
      </c>
      <c r="C502" s="8" t="str">
        <f>VLOOKUP(G502,角色!A:B,2,FALSE)</f>
        <v>修</v>
      </c>
      <c r="D502" s="8" t="str">
        <f t="shared" si="120"/>
        <v>主动技能1</v>
      </c>
      <c r="E502" s="8">
        <f t="shared" si="125"/>
        <v>16</v>
      </c>
      <c r="F502" s="8">
        <f t="shared" si="126"/>
        <v>1</v>
      </c>
      <c r="G502" s="8">
        <f t="shared" si="127"/>
        <v>9</v>
      </c>
      <c r="H502" s="4" t="s">
        <v>668</v>
      </c>
      <c r="I502" s="20" t="str">
        <f t="shared" si="130"/>
        <v>对敌方单体攻击，造成100%攻击力（+19292）点伤害。</v>
      </c>
      <c r="J502" s="4" t="s">
        <v>277</v>
      </c>
      <c r="K502" s="1" t="s">
        <v>102</v>
      </c>
      <c r="L502" s="20" t="s">
        <v>106</v>
      </c>
      <c r="M502" s="4"/>
      <c r="N502" s="4">
        <v>100</v>
      </c>
      <c r="O502" s="20">
        <f>VLOOKUP(L502,对应表!BK:BL,2,FALSE)</f>
        <v>0</v>
      </c>
      <c r="P502" s="25" t="str">
        <f>_xlfn.IFNA(VLOOKUP(G502,角色!V:AE,主动技能!F502+1,FALSE),"")</f>
        <v>|||</v>
      </c>
      <c r="Q502" s="25">
        <f>(VLOOKUP(G502,角色!V:AE,主动技能!F502+4,FALSE))</f>
        <v>1</v>
      </c>
      <c r="R502" s="25">
        <v>0</v>
      </c>
      <c r="S502" s="25">
        <v>0</v>
      </c>
      <c r="T502" s="6" t="str">
        <f t="shared" si="131"/>
        <v/>
      </c>
      <c r="U502" s="6" t="str">
        <f t="shared" si="132"/>
        <v/>
      </c>
      <c r="V502" s="19" t="str">
        <f>VLOOKUP(G502,角色!AW:BC,主动技能!F502+1,FALSE)</f>
        <v>skill_01</v>
      </c>
      <c r="Y502">
        <f t="shared" si="118"/>
        <v>0</v>
      </c>
      <c r="Z502" s="19">
        <f>IF(VLOOKUP(C502,角色!CC:CI,主动技能!F502*2,FALSE)=0,"",VLOOKUP(C502,角色!CC:CI,主动技能!F502*2,FALSE))</f>
        <v>100</v>
      </c>
      <c r="AA502" s="19">
        <f>IF(VLOOKUP(C502,角色!CC:CI,主动技能!F502*2+1,FALSE)=0,0,VLOOKUP(C502,角色!CC:CI,主动技能!F502*2+1,FALSE))</f>
        <v>10</v>
      </c>
      <c r="AB502" s="19">
        <f>IF(INT(VLOOKUP(E502,角色属性概况!I:M,3,FALSE)*AA502/100)=0,"",(INT(VLOOKUP(E502,角色属性概况!I:M,3,FALSE)*AA502/100)))</f>
        <v>19292</v>
      </c>
      <c r="AE502" s="25">
        <f>(VLOOKUP(G502,角色!V:AE,主动技能!F502+7,FALSE))</f>
        <v>1</v>
      </c>
      <c r="AF502" s="19">
        <f>VLOOKUP(F502,对应表!AY:BA,3,FALSE)</f>
        <v>0</v>
      </c>
      <c r="AG502" s="19">
        <f>VLOOKUP(F502,对应表!AY:BA,2,FALSE)</f>
        <v>0</v>
      </c>
      <c r="AH502" s="25" t="str">
        <f>VLOOKUP(F502,特效对应!F:G,2,FALSE)</f>
        <v>attack</v>
      </c>
      <c r="AJ502">
        <f t="shared" si="121"/>
        <v>16</v>
      </c>
      <c r="AQ502" s="6" t="str">
        <f>_xlfn.IFNA(IF(IF($AK502=AQ$5,VLOOKUP(AL502,buff!$K:$L,2,FALSE),"")=0,"",IF($AK502=AQ$5,VLOOKUP(AL502,buff!$K:$L,2,FALSE),"")),"")</f>
        <v/>
      </c>
      <c r="AR502" s="6" t="str">
        <f>_xlfn.IFNA(IF(IF($AK502=AR$5,VLOOKUP(AM502,buff!$K:$L,2,FALSE),"")=0,"",IF($AK502=AR$5,VLOOKUP(AM502,buff!$K:$L,2,FALSE),"")),"")</f>
        <v/>
      </c>
      <c r="AS502" s="6" t="str">
        <f>_xlfn.IFNA(IF(IF($AK502=AS$5,VLOOKUP(AN502,buff!$K:$L,2,FALSE),"")=0,"",IF($AK502=AS$5,VLOOKUP(AN502,buff!$K:$L,2,FALSE),"")),"")</f>
        <v/>
      </c>
      <c r="AT502" s="6" t="str">
        <f>_xlfn.IFNA(IF(IF($AK502=AT$5,VLOOKUP(AO502,buff!$K:$L,2,FALSE),"")=0,"",IF($AK502=AT$5,VLOOKUP(AO502,buff!$K:$L,2,FALSE),"")),"")</f>
        <v/>
      </c>
      <c r="AU502" s="6" t="str">
        <f>_xlfn.IFNA(IF(IF($AK502=AU$5,VLOOKUP(AP502,buff!$K:$L,2,FALSE),"")=0,"",IF($AK502=AU$5,VLOOKUP(AP502,buff!$K:$L,2,FALSE),"")),"")</f>
        <v/>
      </c>
      <c r="AV502" s="6" t="str">
        <f>_xlfn.IFNA(IF(IF($AK502=AV$5,VLOOKUP(AL502,buff!$K:$L,2,FALSE),"")=0,"",IF($AK502=AV$5,VLOOKUP(AL502,buff!$K:$L,2,FALSE),"")),"")</f>
        <v/>
      </c>
      <c r="AW502" s="6" t="str">
        <f>_xlfn.IFNA(IF(IF($AK502=AW$5,VLOOKUP(AM502,buff!$K:$L,2,FALSE),"")=0,"",IF($AK502=AW$5,VLOOKUP(AM502,buff!$K:$L,2,FALSE),"")),"")</f>
        <v/>
      </c>
      <c r="AX502" s="6" t="str">
        <f>_xlfn.IFNA(IF(IF($AK502=AX$5,VLOOKUP(AN502,buff!$K:$L,2,FALSE),"")=0,"",IF($AK502=AX$5,VLOOKUP(AN502,buff!$K:$L,2,FALSE),"")),"")</f>
        <v/>
      </c>
      <c r="AY502" s="6" t="str">
        <f>_xlfn.IFNA(IF(IF($AK502=AY$5,VLOOKUP(AO502,buff!$K:$L,2,FALSE),"")=0,"",IF($AK502=AY$5,VLOOKUP(AO502,buff!$K:$L,2,FALSE),"")),"")</f>
        <v/>
      </c>
      <c r="AZ502" s="6" t="str">
        <f>_xlfn.IFNA(IF(IF($AK502=AZ$5,VLOOKUP(AP502,buff!$K:$L,2,FALSE),"")=0,"",IF($AK502=AZ$5,VLOOKUP(AP502,buff!$K:$L,2,FALSE),"")),"")</f>
        <v/>
      </c>
      <c r="BA502" s="6" t="e">
        <f>VLOOKUP(AL502,buff!$K:$P,6,FALSE)</f>
        <v>#N/A</v>
      </c>
      <c r="BB502" s="6" t="e">
        <f>VLOOKUP(AM502,buff!$K:$P,6,FALSE)</f>
        <v>#N/A</v>
      </c>
      <c r="BC502" s="6" t="e">
        <f>VLOOKUP(AN502,buff!$K:$P,6,FALSE)</f>
        <v>#N/A</v>
      </c>
      <c r="BD502">
        <f t="shared" si="122"/>
        <v>0</v>
      </c>
      <c r="BE502">
        <f t="shared" si="123"/>
        <v>0</v>
      </c>
      <c r="BF502" s="22">
        <f t="shared" si="124"/>
        <v>100901</v>
      </c>
    </row>
    <row r="503" spans="1:58" x14ac:dyDescent="0.15">
      <c r="A503" t="str">
        <f t="shared" si="114"/>
        <v>修主动技能1等级17</v>
      </c>
      <c r="B503" s="8">
        <f t="shared" si="119"/>
        <v>10090117</v>
      </c>
      <c r="C503" s="8" t="str">
        <f>VLOOKUP(G503,角色!A:B,2,FALSE)</f>
        <v>修</v>
      </c>
      <c r="D503" s="8" t="str">
        <f t="shared" si="120"/>
        <v>主动技能1</v>
      </c>
      <c r="E503" s="8">
        <f t="shared" si="125"/>
        <v>17</v>
      </c>
      <c r="F503" s="8">
        <f t="shared" si="126"/>
        <v>1</v>
      </c>
      <c r="G503" s="8">
        <f t="shared" si="127"/>
        <v>9</v>
      </c>
      <c r="H503" s="4" t="s">
        <v>668</v>
      </c>
      <c r="I503" s="20" t="str">
        <f t="shared" si="130"/>
        <v>对敌方单体攻击，造成100%攻击力（+27333）点伤害。</v>
      </c>
      <c r="J503" s="4" t="s">
        <v>277</v>
      </c>
      <c r="K503" s="1" t="s">
        <v>102</v>
      </c>
      <c r="L503" s="20" t="s">
        <v>106</v>
      </c>
      <c r="M503" s="4"/>
      <c r="N503" s="4">
        <v>100</v>
      </c>
      <c r="O503" s="20">
        <f>VLOOKUP(L503,对应表!BK:BL,2,FALSE)</f>
        <v>0</v>
      </c>
      <c r="P503" s="25" t="str">
        <f>_xlfn.IFNA(VLOOKUP(G503,角色!V:AE,主动技能!F503+1,FALSE),"")</f>
        <v>|||</v>
      </c>
      <c r="Q503" s="25">
        <f>(VLOOKUP(G503,角色!V:AE,主动技能!F503+4,FALSE))</f>
        <v>1</v>
      </c>
      <c r="R503" s="25">
        <v>0</v>
      </c>
      <c r="S503" s="25">
        <v>0</v>
      </c>
      <c r="T503" s="6" t="str">
        <f t="shared" si="131"/>
        <v/>
      </c>
      <c r="U503" s="6" t="str">
        <f t="shared" si="132"/>
        <v/>
      </c>
      <c r="V503" s="19" t="str">
        <f>VLOOKUP(G503,角色!AW:BC,主动技能!F503+1,FALSE)</f>
        <v>skill_01</v>
      </c>
      <c r="Y503">
        <f t="shared" si="118"/>
        <v>0</v>
      </c>
      <c r="Z503" s="19">
        <f>IF(VLOOKUP(C503,角色!CC:CI,主动技能!F503*2,FALSE)=0,"",VLOOKUP(C503,角色!CC:CI,主动技能!F503*2,FALSE))</f>
        <v>100</v>
      </c>
      <c r="AA503" s="19">
        <f>IF(VLOOKUP(C503,角色!CC:CI,主动技能!F503*2+1,FALSE)=0,0,VLOOKUP(C503,角色!CC:CI,主动技能!F503*2+1,FALSE))</f>
        <v>10</v>
      </c>
      <c r="AB503" s="19">
        <f>IF(INT(VLOOKUP(E503,角色属性概况!I:M,3,FALSE)*AA503/100)=0,"",(INT(VLOOKUP(E503,角色属性概况!I:M,3,FALSE)*AA503/100)))</f>
        <v>27333</v>
      </c>
      <c r="AE503" s="25">
        <f>(VLOOKUP(G503,角色!V:AE,主动技能!F503+7,FALSE))</f>
        <v>1</v>
      </c>
      <c r="AF503" s="19">
        <f>VLOOKUP(F503,对应表!AY:BA,3,FALSE)</f>
        <v>0</v>
      </c>
      <c r="AG503" s="19">
        <f>VLOOKUP(F503,对应表!AY:BA,2,FALSE)</f>
        <v>0</v>
      </c>
      <c r="AH503" s="25" t="str">
        <f>VLOOKUP(F503,特效对应!F:G,2,FALSE)</f>
        <v>attack</v>
      </c>
      <c r="AJ503">
        <f t="shared" si="121"/>
        <v>17</v>
      </c>
      <c r="AQ503" s="6" t="str">
        <f>_xlfn.IFNA(IF(IF($AK503=AQ$5,VLOOKUP(AL503,buff!$K:$L,2,FALSE),"")=0,"",IF($AK503=AQ$5,VLOOKUP(AL503,buff!$K:$L,2,FALSE),"")),"")</f>
        <v/>
      </c>
      <c r="AR503" s="6" t="str">
        <f>_xlfn.IFNA(IF(IF($AK503=AR$5,VLOOKUP(AM503,buff!$K:$L,2,FALSE),"")=0,"",IF($AK503=AR$5,VLOOKUP(AM503,buff!$K:$L,2,FALSE),"")),"")</f>
        <v/>
      </c>
      <c r="AS503" s="6" t="str">
        <f>_xlfn.IFNA(IF(IF($AK503=AS$5,VLOOKUP(AN503,buff!$K:$L,2,FALSE),"")=0,"",IF($AK503=AS$5,VLOOKUP(AN503,buff!$K:$L,2,FALSE),"")),"")</f>
        <v/>
      </c>
      <c r="AT503" s="6" t="str">
        <f>_xlfn.IFNA(IF(IF($AK503=AT$5,VLOOKUP(AO503,buff!$K:$L,2,FALSE),"")=0,"",IF($AK503=AT$5,VLOOKUP(AO503,buff!$K:$L,2,FALSE),"")),"")</f>
        <v/>
      </c>
      <c r="AU503" s="6" t="str">
        <f>_xlfn.IFNA(IF(IF($AK503=AU$5,VLOOKUP(AP503,buff!$K:$L,2,FALSE),"")=0,"",IF($AK503=AU$5,VLOOKUP(AP503,buff!$K:$L,2,FALSE),"")),"")</f>
        <v/>
      </c>
      <c r="AV503" s="6" t="str">
        <f>_xlfn.IFNA(IF(IF($AK503=AV$5,VLOOKUP(AL503,buff!$K:$L,2,FALSE),"")=0,"",IF($AK503=AV$5,VLOOKUP(AL503,buff!$K:$L,2,FALSE),"")),"")</f>
        <v/>
      </c>
      <c r="AW503" s="6" t="str">
        <f>_xlfn.IFNA(IF(IF($AK503=AW$5,VLOOKUP(AM503,buff!$K:$L,2,FALSE),"")=0,"",IF($AK503=AW$5,VLOOKUP(AM503,buff!$K:$L,2,FALSE),"")),"")</f>
        <v/>
      </c>
      <c r="AX503" s="6" t="str">
        <f>_xlfn.IFNA(IF(IF($AK503=AX$5,VLOOKUP(AN503,buff!$K:$L,2,FALSE),"")=0,"",IF($AK503=AX$5,VLOOKUP(AN503,buff!$K:$L,2,FALSE),"")),"")</f>
        <v/>
      </c>
      <c r="AY503" s="6" t="str">
        <f>_xlfn.IFNA(IF(IF($AK503=AY$5,VLOOKUP(AO503,buff!$K:$L,2,FALSE),"")=0,"",IF($AK503=AY$5,VLOOKUP(AO503,buff!$K:$L,2,FALSE),"")),"")</f>
        <v/>
      </c>
      <c r="AZ503" s="6" t="str">
        <f>_xlfn.IFNA(IF(IF($AK503=AZ$5,VLOOKUP(AP503,buff!$K:$L,2,FALSE),"")=0,"",IF($AK503=AZ$5,VLOOKUP(AP503,buff!$K:$L,2,FALSE),"")),"")</f>
        <v/>
      </c>
      <c r="BA503" s="6" t="e">
        <f>VLOOKUP(AL503,buff!$K:$P,6,FALSE)</f>
        <v>#N/A</v>
      </c>
      <c r="BB503" s="6" t="e">
        <f>VLOOKUP(AM503,buff!$K:$P,6,FALSE)</f>
        <v>#N/A</v>
      </c>
      <c r="BC503" s="6" t="e">
        <f>VLOOKUP(AN503,buff!$K:$P,6,FALSE)</f>
        <v>#N/A</v>
      </c>
      <c r="BD503">
        <f t="shared" si="122"/>
        <v>0</v>
      </c>
      <c r="BE503">
        <f t="shared" si="123"/>
        <v>0</v>
      </c>
      <c r="BF503" s="22">
        <f t="shared" si="124"/>
        <v>100901</v>
      </c>
    </row>
    <row r="504" spans="1:58" x14ac:dyDescent="0.15">
      <c r="A504" t="str">
        <f t="shared" si="114"/>
        <v>修主动技能1等级18</v>
      </c>
      <c r="B504" s="8">
        <f t="shared" si="119"/>
        <v>10090118</v>
      </c>
      <c r="C504" s="8" t="str">
        <f>VLOOKUP(G504,角色!A:B,2,FALSE)</f>
        <v>修</v>
      </c>
      <c r="D504" s="8" t="str">
        <f t="shared" si="120"/>
        <v>主动技能1</v>
      </c>
      <c r="E504" s="8">
        <f t="shared" si="125"/>
        <v>18</v>
      </c>
      <c r="F504" s="8">
        <f t="shared" si="126"/>
        <v>1</v>
      </c>
      <c r="G504" s="8">
        <f t="shared" si="127"/>
        <v>9</v>
      </c>
      <c r="H504" s="4" t="s">
        <v>668</v>
      </c>
      <c r="I504" s="20" t="str">
        <f t="shared" si="130"/>
        <v>对敌方单体攻击，造成100%攻击力（+38716）点伤害。</v>
      </c>
      <c r="J504" s="4" t="s">
        <v>277</v>
      </c>
      <c r="K504" s="1" t="s">
        <v>102</v>
      </c>
      <c r="L504" s="20" t="s">
        <v>106</v>
      </c>
      <c r="M504" s="4"/>
      <c r="N504" s="4">
        <v>100</v>
      </c>
      <c r="O504" s="20">
        <f>VLOOKUP(L504,对应表!BK:BL,2,FALSE)</f>
        <v>0</v>
      </c>
      <c r="P504" s="25" t="str">
        <f>_xlfn.IFNA(VLOOKUP(G504,角色!V:AE,主动技能!F504+1,FALSE),"")</f>
        <v>|||</v>
      </c>
      <c r="Q504" s="25">
        <f>(VLOOKUP(G504,角色!V:AE,主动技能!F504+4,FALSE))</f>
        <v>1</v>
      </c>
      <c r="R504" s="25">
        <v>0</v>
      </c>
      <c r="S504" s="25">
        <v>0</v>
      </c>
      <c r="T504" s="6" t="str">
        <f t="shared" si="131"/>
        <v/>
      </c>
      <c r="U504" s="6" t="str">
        <f t="shared" si="132"/>
        <v/>
      </c>
      <c r="V504" s="19" t="str">
        <f>VLOOKUP(G504,角色!AW:BC,主动技能!F504+1,FALSE)</f>
        <v>skill_01</v>
      </c>
      <c r="Y504">
        <f t="shared" si="118"/>
        <v>0</v>
      </c>
      <c r="Z504" s="19">
        <f>IF(VLOOKUP(C504,角色!CC:CI,主动技能!F504*2,FALSE)=0,"",VLOOKUP(C504,角色!CC:CI,主动技能!F504*2,FALSE))</f>
        <v>100</v>
      </c>
      <c r="AA504" s="19">
        <f>IF(VLOOKUP(C504,角色!CC:CI,主动技能!F504*2+1,FALSE)=0,0,VLOOKUP(C504,角色!CC:CI,主动技能!F504*2+1,FALSE))</f>
        <v>10</v>
      </c>
      <c r="AB504" s="19">
        <f>IF(INT(VLOOKUP(E504,角色属性概况!I:M,3,FALSE)*AA504/100)=0,"",(INT(VLOOKUP(E504,角色属性概况!I:M,3,FALSE)*AA504/100)))</f>
        <v>38716</v>
      </c>
      <c r="AE504" s="25">
        <f>(VLOOKUP(G504,角色!V:AE,主动技能!F504+7,FALSE))</f>
        <v>1</v>
      </c>
      <c r="AF504" s="19">
        <f>VLOOKUP(F504,对应表!AY:BA,3,FALSE)</f>
        <v>0</v>
      </c>
      <c r="AG504" s="19">
        <f>VLOOKUP(F504,对应表!AY:BA,2,FALSE)</f>
        <v>0</v>
      </c>
      <c r="AH504" s="25" t="str">
        <f>VLOOKUP(F504,特效对应!F:G,2,FALSE)</f>
        <v>attack</v>
      </c>
      <c r="AJ504">
        <f t="shared" si="121"/>
        <v>18</v>
      </c>
      <c r="AQ504" s="6" t="str">
        <f>_xlfn.IFNA(IF(IF($AK504=AQ$5,VLOOKUP(AL504,buff!$K:$L,2,FALSE),"")=0,"",IF($AK504=AQ$5,VLOOKUP(AL504,buff!$K:$L,2,FALSE),"")),"")</f>
        <v/>
      </c>
      <c r="AR504" s="6" t="str">
        <f>_xlfn.IFNA(IF(IF($AK504=AR$5,VLOOKUP(AM504,buff!$K:$L,2,FALSE),"")=0,"",IF($AK504=AR$5,VLOOKUP(AM504,buff!$K:$L,2,FALSE),"")),"")</f>
        <v/>
      </c>
      <c r="AS504" s="6" t="str">
        <f>_xlfn.IFNA(IF(IF($AK504=AS$5,VLOOKUP(AN504,buff!$K:$L,2,FALSE),"")=0,"",IF($AK504=AS$5,VLOOKUP(AN504,buff!$K:$L,2,FALSE),"")),"")</f>
        <v/>
      </c>
      <c r="AT504" s="6" t="str">
        <f>_xlfn.IFNA(IF(IF($AK504=AT$5,VLOOKUP(AO504,buff!$K:$L,2,FALSE),"")=0,"",IF($AK504=AT$5,VLOOKUP(AO504,buff!$K:$L,2,FALSE),"")),"")</f>
        <v/>
      </c>
      <c r="AU504" s="6" t="str">
        <f>_xlfn.IFNA(IF(IF($AK504=AU$5,VLOOKUP(AP504,buff!$K:$L,2,FALSE),"")=0,"",IF($AK504=AU$5,VLOOKUP(AP504,buff!$K:$L,2,FALSE),"")),"")</f>
        <v/>
      </c>
      <c r="AV504" s="6" t="str">
        <f>_xlfn.IFNA(IF(IF($AK504=AV$5,VLOOKUP(AL504,buff!$K:$L,2,FALSE),"")=0,"",IF($AK504=AV$5,VLOOKUP(AL504,buff!$K:$L,2,FALSE),"")),"")</f>
        <v/>
      </c>
      <c r="AW504" s="6" t="str">
        <f>_xlfn.IFNA(IF(IF($AK504=AW$5,VLOOKUP(AM504,buff!$K:$L,2,FALSE),"")=0,"",IF($AK504=AW$5,VLOOKUP(AM504,buff!$K:$L,2,FALSE),"")),"")</f>
        <v/>
      </c>
      <c r="AX504" s="6" t="str">
        <f>_xlfn.IFNA(IF(IF($AK504=AX$5,VLOOKUP(AN504,buff!$K:$L,2,FALSE),"")=0,"",IF($AK504=AX$5,VLOOKUP(AN504,buff!$K:$L,2,FALSE),"")),"")</f>
        <v/>
      </c>
      <c r="AY504" s="6" t="str">
        <f>_xlfn.IFNA(IF(IF($AK504=AY$5,VLOOKUP(AO504,buff!$K:$L,2,FALSE),"")=0,"",IF($AK504=AY$5,VLOOKUP(AO504,buff!$K:$L,2,FALSE),"")),"")</f>
        <v/>
      </c>
      <c r="AZ504" s="6" t="str">
        <f>_xlfn.IFNA(IF(IF($AK504=AZ$5,VLOOKUP(AP504,buff!$K:$L,2,FALSE),"")=0,"",IF($AK504=AZ$5,VLOOKUP(AP504,buff!$K:$L,2,FALSE),"")),"")</f>
        <v/>
      </c>
      <c r="BA504" s="6" t="e">
        <f>VLOOKUP(AL504,buff!$K:$P,6,FALSE)</f>
        <v>#N/A</v>
      </c>
      <c r="BB504" s="6" t="e">
        <f>VLOOKUP(AM504,buff!$K:$P,6,FALSE)</f>
        <v>#N/A</v>
      </c>
      <c r="BC504" s="6" t="e">
        <f>VLOOKUP(AN504,buff!$K:$P,6,FALSE)</f>
        <v>#N/A</v>
      </c>
      <c r="BD504">
        <f t="shared" si="122"/>
        <v>0</v>
      </c>
      <c r="BE504">
        <f t="shared" si="123"/>
        <v>0</v>
      </c>
      <c r="BF504" s="22">
        <f t="shared" si="124"/>
        <v>100901</v>
      </c>
    </row>
    <row r="505" spans="1:58" x14ac:dyDescent="0.15">
      <c r="A505" t="str">
        <f t="shared" si="114"/>
        <v>修主动技能1等级19</v>
      </c>
      <c r="B505" s="8">
        <f t="shared" si="119"/>
        <v>10090119</v>
      </c>
      <c r="C505" s="8" t="str">
        <f>VLOOKUP(G505,角色!A:B,2,FALSE)</f>
        <v>修</v>
      </c>
      <c r="D505" s="8" t="str">
        <f t="shared" si="120"/>
        <v>主动技能1</v>
      </c>
      <c r="E505" s="8">
        <f t="shared" si="125"/>
        <v>19</v>
      </c>
      <c r="F505" s="8">
        <f t="shared" si="126"/>
        <v>1</v>
      </c>
      <c r="G505" s="8">
        <f t="shared" si="127"/>
        <v>9</v>
      </c>
      <c r="H505" s="4" t="s">
        <v>668</v>
      </c>
      <c r="I505" s="20" t="str">
        <f t="shared" si="130"/>
        <v>对敌方单体攻击，造成100%攻击力（+54831）点伤害。</v>
      </c>
      <c r="J505" s="4" t="s">
        <v>277</v>
      </c>
      <c r="K505" s="1" t="s">
        <v>102</v>
      </c>
      <c r="L505" s="20" t="s">
        <v>106</v>
      </c>
      <c r="M505" s="4"/>
      <c r="N505" s="4">
        <v>100</v>
      </c>
      <c r="O505" s="20">
        <f>VLOOKUP(L505,对应表!BK:BL,2,FALSE)</f>
        <v>0</v>
      </c>
      <c r="P505" s="25" t="str">
        <f>_xlfn.IFNA(VLOOKUP(G505,角色!V:AE,主动技能!F505+1,FALSE),"")</f>
        <v>|||</v>
      </c>
      <c r="Q505" s="25">
        <f>(VLOOKUP(G505,角色!V:AE,主动技能!F505+4,FALSE))</f>
        <v>1</v>
      </c>
      <c r="R505" s="25">
        <v>0</v>
      </c>
      <c r="S505" s="25">
        <v>0</v>
      </c>
      <c r="T505" s="6" t="str">
        <f t="shared" si="131"/>
        <v/>
      </c>
      <c r="U505" s="6" t="str">
        <f t="shared" si="132"/>
        <v/>
      </c>
      <c r="V505" s="19" t="str">
        <f>VLOOKUP(G505,角色!AW:BC,主动技能!F505+1,FALSE)</f>
        <v>skill_01</v>
      </c>
      <c r="Y505">
        <f t="shared" si="118"/>
        <v>0</v>
      </c>
      <c r="Z505" s="19">
        <f>IF(VLOOKUP(C505,角色!CC:CI,主动技能!F505*2,FALSE)=0,"",VLOOKUP(C505,角色!CC:CI,主动技能!F505*2,FALSE))</f>
        <v>100</v>
      </c>
      <c r="AA505" s="19">
        <f>IF(VLOOKUP(C505,角色!CC:CI,主动技能!F505*2+1,FALSE)=0,0,VLOOKUP(C505,角色!CC:CI,主动技能!F505*2+1,FALSE))</f>
        <v>10</v>
      </c>
      <c r="AB505" s="19">
        <f>IF(INT(VLOOKUP(E505,角色属性概况!I:M,3,FALSE)*AA505/100)=0,"",(INT(VLOOKUP(E505,角色属性概况!I:M,3,FALSE)*AA505/100)))</f>
        <v>54831</v>
      </c>
      <c r="AE505" s="25">
        <f>(VLOOKUP(G505,角色!V:AE,主动技能!F505+7,FALSE))</f>
        <v>1</v>
      </c>
      <c r="AF505" s="19">
        <f>VLOOKUP(F505,对应表!AY:BA,3,FALSE)</f>
        <v>0</v>
      </c>
      <c r="AG505" s="19">
        <f>VLOOKUP(F505,对应表!AY:BA,2,FALSE)</f>
        <v>0</v>
      </c>
      <c r="AH505" s="25" t="str">
        <f>VLOOKUP(F505,特效对应!F:G,2,FALSE)</f>
        <v>attack</v>
      </c>
      <c r="AJ505">
        <f t="shared" si="121"/>
        <v>19</v>
      </c>
      <c r="AQ505" s="6" t="str">
        <f>_xlfn.IFNA(IF(IF($AK505=AQ$5,VLOOKUP(AL505,buff!$K:$L,2,FALSE),"")=0,"",IF($AK505=AQ$5,VLOOKUP(AL505,buff!$K:$L,2,FALSE),"")),"")</f>
        <v/>
      </c>
      <c r="AR505" s="6" t="str">
        <f>_xlfn.IFNA(IF(IF($AK505=AR$5,VLOOKUP(AM505,buff!$K:$L,2,FALSE),"")=0,"",IF($AK505=AR$5,VLOOKUP(AM505,buff!$K:$L,2,FALSE),"")),"")</f>
        <v/>
      </c>
      <c r="AS505" s="6" t="str">
        <f>_xlfn.IFNA(IF(IF($AK505=AS$5,VLOOKUP(AN505,buff!$K:$L,2,FALSE),"")=0,"",IF($AK505=AS$5,VLOOKUP(AN505,buff!$K:$L,2,FALSE),"")),"")</f>
        <v/>
      </c>
      <c r="AT505" s="6" t="str">
        <f>_xlfn.IFNA(IF(IF($AK505=AT$5,VLOOKUP(AO505,buff!$K:$L,2,FALSE),"")=0,"",IF($AK505=AT$5,VLOOKUP(AO505,buff!$K:$L,2,FALSE),"")),"")</f>
        <v/>
      </c>
      <c r="AU505" s="6" t="str">
        <f>_xlfn.IFNA(IF(IF($AK505=AU$5,VLOOKUP(AP505,buff!$K:$L,2,FALSE),"")=0,"",IF($AK505=AU$5,VLOOKUP(AP505,buff!$K:$L,2,FALSE),"")),"")</f>
        <v/>
      </c>
      <c r="AV505" s="6" t="str">
        <f>_xlfn.IFNA(IF(IF($AK505=AV$5,VLOOKUP(AL505,buff!$K:$L,2,FALSE),"")=0,"",IF($AK505=AV$5,VLOOKUP(AL505,buff!$K:$L,2,FALSE),"")),"")</f>
        <v/>
      </c>
      <c r="AW505" s="6" t="str">
        <f>_xlfn.IFNA(IF(IF($AK505=AW$5,VLOOKUP(AM505,buff!$K:$L,2,FALSE),"")=0,"",IF($AK505=AW$5,VLOOKUP(AM505,buff!$K:$L,2,FALSE),"")),"")</f>
        <v/>
      </c>
      <c r="AX505" s="6" t="str">
        <f>_xlfn.IFNA(IF(IF($AK505=AX$5,VLOOKUP(AN505,buff!$K:$L,2,FALSE),"")=0,"",IF($AK505=AX$5,VLOOKUP(AN505,buff!$K:$L,2,FALSE),"")),"")</f>
        <v/>
      </c>
      <c r="AY505" s="6" t="str">
        <f>_xlfn.IFNA(IF(IF($AK505=AY$5,VLOOKUP(AO505,buff!$K:$L,2,FALSE),"")=0,"",IF($AK505=AY$5,VLOOKUP(AO505,buff!$K:$L,2,FALSE),"")),"")</f>
        <v/>
      </c>
      <c r="AZ505" s="6" t="str">
        <f>_xlfn.IFNA(IF(IF($AK505=AZ$5,VLOOKUP(AP505,buff!$K:$L,2,FALSE),"")=0,"",IF($AK505=AZ$5,VLOOKUP(AP505,buff!$K:$L,2,FALSE),"")),"")</f>
        <v/>
      </c>
      <c r="BA505" s="6" t="e">
        <f>VLOOKUP(AL505,buff!$K:$P,6,FALSE)</f>
        <v>#N/A</v>
      </c>
      <c r="BB505" s="6" t="e">
        <f>VLOOKUP(AM505,buff!$K:$P,6,FALSE)</f>
        <v>#N/A</v>
      </c>
      <c r="BC505" s="6" t="e">
        <f>VLOOKUP(AN505,buff!$K:$P,6,FALSE)</f>
        <v>#N/A</v>
      </c>
      <c r="BD505">
        <f t="shared" si="122"/>
        <v>0</v>
      </c>
      <c r="BE505">
        <f t="shared" si="123"/>
        <v>0</v>
      </c>
      <c r="BF505" s="22">
        <f t="shared" si="124"/>
        <v>100901</v>
      </c>
    </row>
    <row r="506" spans="1:58" x14ac:dyDescent="0.15">
      <c r="A506" t="str">
        <f t="shared" si="114"/>
        <v>修主动技能1等级20</v>
      </c>
      <c r="B506" s="8">
        <f t="shared" si="119"/>
        <v>10090120</v>
      </c>
      <c r="C506" s="8" t="str">
        <f>VLOOKUP(G506,角色!A:B,2,FALSE)</f>
        <v>修</v>
      </c>
      <c r="D506" s="8" t="str">
        <f t="shared" si="120"/>
        <v>主动技能1</v>
      </c>
      <c r="E506" s="8">
        <f t="shared" si="125"/>
        <v>20</v>
      </c>
      <c r="F506" s="8">
        <f t="shared" si="126"/>
        <v>1</v>
      </c>
      <c r="G506" s="8">
        <f t="shared" si="127"/>
        <v>9</v>
      </c>
      <c r="H506" s="4" t="s">
        <v>668</v>
      </c>
      <c r="I506" s="20" t="str">
        <f t="shared" si="130"/>
        <v>对敌方单体攻击，造成100%攻击力（+77646）点伤害。</v>
      </c>
      <c r="J506" s="4" t="s">
        <v>277</v>
      </c>
      <c r="K506" s="1" t="s">
        <v>102</v>
      </c>
      <c r="L506" s="20" t="s">
        <v>106</v>
      </c>
      <c r="M506" s="4"/>
      <c r="N506" s="4">
        <v>100</v>
      </c>
      <c r="O506" s="20">
        <f>VLOOKUP(L506,对应表!BK:BL,2,FALSE)</f>
        <v>0</v>
      </c>
      <c r="P506" s="25" t="str">
        <f>_xlfn.IFNA(VLOOKUP(G506,角色!V:AE,主动技能!F506+1,FALSE),"")</f>
        <v>|||</v>
      </c>
      <c r="Q506" s="25">
        <f>(VLOOKUP(G506,角色!V:AE,主动技能!F506+4,FALSE))</f>
        <v>1</v>
      </c>
      <c r="R506" s="25">
        <v>0</v>
      </c>
      <c r="S506" s="25">
        <v>0</v>
      </c>
      <c r="T506" s="6" t="str">
        <f t="shared" si="131"/>
        <v/>
      </c>
      <c r="U506" s="6" t="str">
        <f t="shared" si="132"/>
        <v/>
      </c>
      <c r="V506" s="19" t="str">
        <f>VLOOKUP(G506,角色!AW:BC,主动技能!F506+1,FALSE)</f>
        <v>skill_01</v>
      </c>
      <c r="Y506">
        <f t="shared" si="118"/>
        <v>0</v>
      </c>
      <c r="Z506" s="19">
        <f>IF(VLOOKUP(C506,角色!CC:CI,主动技能!F506*2,FALSE)=0,"",VLOOKUP(C506,角色!CC:CI,主动技能!F506*2,FALSE))</f>
        <v>100</v>
      </c>
      <c r="AA506" s="19">
        <f>IF(VLOOKUP(C506,角色!CC:CI,主动技能!F506*2+1,FALSE)=0,0,VLOOKUP(C506,角色!CC:CI,主动技能!F506*2+1,FALSE))</f>
        <v>10</v>
      </c>
      <c r="AB506" s="19">
        <f>IF(INT(VLOOKUP(E506,角色属性概况!I:M,3,FALSE)*AA506/100)=0,"",(INT(VLOOKUP(E506,角色属性概况!I:M,3,FALSE)*AA506/100)))</f>
        <v>77646</v>
      </c>
      <c r="AE506" s="25">
        <f>(VLOOKUP(G506,角色!V:AE,主动技能!F506+7,FALSE))</f>
        <v>1</v>
      </c>
      <c r="AF506" s="19">
        <f>VLOOKUP(F506,对应表!AY:BA,3,FALSE)</f>
        <v>0</v>
      </c>
      <c r="AG506" s="19">
        <f>VLOOKUP(F506,对应表!AY:BA,2,FALSE)</f>
        <v>0</v>
      </c>
      <c r="AH506" s="25" t="str">
        <f>VLOOKUP(F506,特效对应!F:G,2,FALSE)</f>
        <v>attack</v>
      </c>
      <c r="AJ506">
        <f t="shared" si="121"/>
        <v>20</v>
      </c>
      <c r="AQ506" s="6" t="str">
        <f>_xlfn.IFNA(IF(IF($AK506=AQ$5,VLOOKUP(AL506,buff!$K:$L,2,FALSE),"")=0,"",IF($AK506=AQ$5,VLOOKUP(AL506,buff!$K:$L,2,FALSE),"")),"")</f>
        <v/>
      </c>
      <c r="AR506" s="6" t="str">
        <f>_xlfn.IFNA(IF(IF($AK506=AR$5,VLOOKUP(AM506,buff!$K:$L,2,FALSE),"")=0,"",IF($AK506=AR$5,VLOOKUP(AM506,buff!$K:$L,2,FALSE),"")),"")</f>
        <v/>
      </c>
      <c r="AS506" s="6" t="str">
        <f>_xlfn.IFNA(IF(IF($AK506=AS$5,VLOOKUP(AN506,buff!$K:$L,2,FALSE),"")=0,"",IF($AK506=AS$5,VLOOKUP(AN506,buff!$K:$L,2,FALSE),"")),"")</f>
        <v/>
      </c>
      <c r="AT506" s="6" t="str">
        <f>_xlfn.IFNA(IF(IF($AK506=AT$5,VLOOKUP(AO506,buff!$K:$L,2,FALSE),"")=0,"",IF($AK506=AT$5,VLOOKUP(AO506,buff!$K:$L,2,FALSE),"")),"")</f>
        <v/>
      </c>
      <c r="AU506" s="6" t="str">
        <f>_xlfn.IFNA(IF(IF($AK506=AU$5,VLOOKUP(AP506,buff!$K:$L,2,FALSE),"")=0,"",IF($AK506=AU$5,VLOOKUP(AP506,buff!$K:$L,2,FALSE),"")),"")</f>
        <v/>
      </c>
      <c r="AV506" s="6" t="str">
        <f>_xlfn.IFNA(IF(IF($AK506=AV$5,VLOOKUP(AL506,buff!$K:$L,2,FALSE),"")=0,"",IF($AK506=AV$5,VLOOKUP(AL506,buff!$K:$L,2,FALSE),"")),"")</f>
        <v/>
      </c>
      <c r="AW506" s="6" t="str">
        <f>_xlfn.IFNA(IF(IF($AK506=AW$5,VLOOKUP(AM506,buff!$K:$L,2,FALSE),"")=0,"",IF($AK506=AW$5,VLOOKUP(AM506,buff!$K:$L,2,FALSE),"")),"")</f>
        <v/>
      </c>
      <c r="AX506" s="6" t="str">
        <f>_xlfn.IFNA(IF(IF($AK506=AX$5,VLOOKUP(AN506,buff!$K:$L,2,FALSE),"")=0,"",IF($AK506=AX$5,VLOOKUP(AN506,buff!$K:$L,2,FALSE),"")),"")</f>
        <v/>
      </c>
      <c r="AY506" s="6" t="str">
        <f>_xlfn.IFNA(IF(IF($AK506=AY$5,VLOOKUP(AO506,buff!$K:$L,2,FALSE),"")=0,"",IF($AK506=AY$5,VLOOKUP(AO506,buff!$K:$L,2,FALSE),"")),"")</f>
        <v/>
      </c>
      <c r="AZ506" s="6" t="str">
        <f>_xlfn.IFNA(IF(IF($AK506=AZ$5,VLOOKUP(AP506,buff!$K:$L,2,FALSE),"")=0,"",IF($AK506=AZ$5,VLOOKUP(AP506,buff!$K:$L,2,FALSE),"")),"")</f>
        <v/>
      </c>
      <c r="BA506" s="6" t="e">
        <f>VLOOKUP(AL506,buff!$K:$P,6,FALSE)</f>
        <v>#N/A</v>
      </c>
      <c r="BB506" s="6" t="e">
        <f>VLOOKUP(AM506,buff!$K:$P,6,FALSE)</f>
        <v>#N/A</v>
      </c>
      <c r="BC506" s="6" t="e">
        <f>VLOOKUP(AN506,buff!$K:$P,6,FALSE)</f>
        <v>#N/A</v>
      </c>
      <c r="BD506">
        <f t="shared" si="122"/>
        <v>0</v>
      </c>
      <c r="BE506">
        <f t="shared" si="123"/>
        <v>0</v>
      </c>
      <c r="BF506" s="22">
        <f t="shared" si="124"/>
        <v>100901</v>
      </c>
    </row>
    <row r="507" spans="1:58" x14ac:dyDescent="0.15">
      <c r="A507" t="str">
        <f t="shared" ref="A507:A517" si="133">C507&amp;D507&amp;$E$6&amp;E507</f>
        <v>修主动技能2等级1</v>
      </c>
      <c r="B507" s="8">
        <f t="shared" si="119"/>
        <v>10090201</v>
      </c>
      <c r="C507" s="8" t="str">
        <f>VLOOKUP(G507,角色!A:B,2,FALSE)</f>
        <v>修</v>
      </c>
      <c r="D507" s="8" t="str">
        <f t="shared" si="120"/>
        <v>主动技能2</v>
      </c>
      <c r="E507" s="8">
        <f t="shared" si="125"/>
        <v>1</v>
      </c>
      <c r="F507" s="8">
        <f t="shared" si="126"/>
        <v>2</v>
      </c>
      <c r="G507" s="8">
        <f t="shared" si="127"/>
        <v>9</v>
      </c>
      <c r="H507" s="4" t="s">
        <v>945</v>
      </c>
      <c r="I507" s="20" t="str">
        <f>"对敌方"&amp;L507&amp;"攻击，造成"&amp;Z507&amp;"%攻击力（+"&amp;AB507&amp;"）点伤害。"</f>
        <v>对敌方单体攻击，造成150%攻击力（+553）点伤害。</v>
      </c>
      <c r="J507" s="4" t="s">
        <v>277</v>
      </c>
      <c r="K507" s="1" t="s">
        <v>102</v>
      </c>
      <c r="L507" s="4" t="s">
        <v>106</v>
      </c>
      <c r="M507" s="4"/>
      <c r="N507" s="4">
        <v>100</v>
      </c>
      <c r="O507" s="20">
        <f>VLOOKUP(L507,对应表!BK:BL,2,FALSE)</f>
        <v>0</v>
      </c>
      <c r="P507" s="25" t="str">
        <f>_xlfn.IFNA(VLOOKUP(G507,角色!V:AE,主动技能!F507+1,FALSE),"")</f>
        <v>||eff_leiji|</v>
      </c>
      <c r="Q507" s="25">
        <f>(VLOOKUP(G507,角色!V:AE,主动技能!F507+4,FALSE))</f>
        <v>1</v>
      </c>
      <c r="R507" s="25">
        <v>0</v>
      </c>
      <c r="S507" s="25">
        <v>0</v>
      </c>
      <c r="T507" s="6" t="str">
        <f t="shared" ref="T507:T517" si="134">IF(AQ507="","",AQ507)&amp;IF(AR507="","","|"&amp;AR507)&amp;IF(AS507="","","|"&amp;AS507)&amp;IF(AT507="","","|"&amp;AT507)&amp;IF(AU507="","","|"&amp;AU507)</f>
        <v/>
      </c>
      <c r="U507" s="6" t="str">
        <f t="shared" ref="U507:U517" si="135">IF(AV507="","",AV507)&amp;IF(AW507="","","|"&amp;AW507)&amp;IF(AX507="","","|"&amp;AX507)&amp;IF(AY507="","","|"&amp;AY507)&amp;IF(AZ507="","","|"&amp;AZ507)</f>
        <v/>
      </c>
      <c r="V507" s="19" t="str">
        <f>VLOOKUP(G507,角色!AW:BC,主动技能!F507+1,FALSE)</f>
        <v>skill_10</v>
      </c>
      <c r="Y507">
        <f t="shared" si="118"/>
        <v>0</v>
      </c>
      <c r="Z507" s="19">
        <f>IF(VLOOKUP(C507,角色!CC:CI,主动技能!F507*2,FALSE)=0,"",VLOOKUP(C507,角色!CC:CI,主动技能!F507*2,FALSE))</f>
        <v>150</v>
      </c>
      <c r="AA507" s="19">
        <f>IF(VLOOKUP(C507,角色!CC:CI,主动技能!F507*2+1,FALSE)=0,0,VLOOKUP(C507,角色!CC:CI,主动技能!F507*2+1,FALSE))</f>
        <v>50</v>
      </c>
      <c r="AB507" s="19">
        <f>IF(INT(VLOOKUP(E507,角色属性概况!I:M,3,FALSE)*AA507/100)=0,"",(INT(VLOOKUP(E507,角色属性概况!I:M,3,FALSE)*AA507/100)))</f>
        <v>553</v>
      </c>
      <c r="AE507" s="25">
        <f>(VLOOKUP(G507,角色!V:AE,主动技能!F507+7,FALSE))</f>
        <v>1</v>
      </c>
      <c r="AF507" s="19">
        <f>VLOOKUP(F507,对应表!AY:BA,3,FALSE)</f>
        <v>1</v>
      </c>
      <c r="AG507" s="19">
        <f>VLOOKUP(F507,对应表!AY:BA,2,FALSE)</f>
        <v>1</v>
      </c>
      <c r="AH507" s="25" t="str">
        <f>VLOOKUP(F507,特效对应!F:G,2,FALSE)</f>
        <v>attackex</v>
      </c>
      <c r="AJ507">
        <f t="shared" si="121"/>
        <v>1</v>
      </c>
      <c r="AK507" s="1"/>
      <c r="AL507" s="4"/>
      <c r="AQ507" s="6" t="str">
        <f>_xlfn.IFNA(IF(IF($AK507=AQ$5,VLOOKUP(AL507,buff!$K:$L,2,FALSE),"")=0,"",IF($AK507=AQ$5,VLOOKUP(AL507,buff!$K:$L,2,FALSE),"")),"")</f>
        <v/>
      </c>
      <c r="AR507" s="6" t="str">
        <f>_xlfn.IFNA(IF(IF($AK507=AR$5,VLOOKUP(AM507,buff!$K:$L,2,FALSE),"")=0,"",IF($AK507=AR$5,VLOOKUP(AM507,buff!$K:$L,2,FALSE),"")),"")</f>
        <v/>
      </c>
      <c r="AS507" s="6" t="str">
        <f>_xlfn.IFNA(IF(IF($AK507=AS$5,VLOOKUP(AN507,buff!$K:$L,2,FALSE),"")=0,"",IF($AK507=AS$5,VLOOKUP(AN507,buff!$K:$L,2,FALSE),"")),"")</f>
        <v/>
      </c>
      <c r="AT507" s="6" t="str">
        <f>_xlfn.IFNA(IF(IF($AK507=AT$5,VLOOKUP(AO507,buff!$K:$L,2,FALSE),"")=0,"",IF($AK507=AT$5,VLOOKUP(AO507,buff!$K:$L,2,FALSE),"")),"")</f>
        <v/>
      </c>
      <c r="AU507" s="6" t="str">
        <f>_xlfn.IFNA(IF(IF($AK507=AU$5,VLOOKUP(AP507,buff!$K:$L,2,FALSE),"")=0,"",IF($AK507=AU$5,VLOOKUP(AP507,buff!$K:$L,2,FALSE),"")),"")</f>
        <v/>
      </c>
      <c r="AV507" s="6" t="str">
        <f>_xlfn.IFNA(IF(IF($AK507=AV$5,VLOOKUP(AL507,buff!$K:$L,2,FALSE),"")=0,"",IF($AK507=AV$5,VLOOKUP(AL507,buff!$K:$L,2,FALSE),"")),"")</f>
        <v/>
      </c>
      <c r="AW507" s="6" t="str">
        <f>_xlfn.IFNA(IF(IF($AK507=AW$5,VLOOKUP(AM507,buff!$K:$L,2,FALSE),"")=0,"",IF($AK507=AW$5,VLOOKUP(AM507,buff!$K:$L,2,FALSE),"")),"")</f>
        <v/>
      </c>
      <c r="AX507" s="6" t="str">
        <f>_xlfn.IFNA(IF(IF($AK507=AX$5,VLOOKUP(AN507,buff!$K:$L,2,FALSE),"")=0,"",IF($AK507=AX$5,VLOOKUP(AN507,buff!$K:$L,2,FALSE),"")),"")</f>
        <v/>
      </c>
      <c r="AY507" s="6" t="str">
        <f>_xlfn.IFNA(IF(IF($AK507=AY$5,VLOOKUP(AO507,buff!$K:$L,2,FALSE),"")=0,"",IF($AK507=AY$5,VLOOKUP(AO507,buff!$K:$L,2,FALSE),"")),"")</f>
        <v/>
      </c>
      <c r="AZ507" s="6" t="str">
        <f>_xlfn.IFNA(IF(IF($AK507=AZ$5,VLOOKUP(AP507,buff!$K:$L,2,FALSE),"")=0,"",IF($AK507=AZ$5,VLOOKUP(AP507,buff!$K:$L,2,FALSE),"")),"")</f>
        <v/>
      </c>
      <c r="BA507" s="6" t="e">
        <f>VLOOKUP(AL507,buff!$K:$P,6,FALSE)</f>
        <v>#N/A</v>
      </c>
      <c r="BB507" s="6" t="e">
        <f>VLOOKUP(AM507,buff!$K:$P,6,FALSE)</f>
        <v>#N/A</v>
      </c>
      <c r="BC507" s="6" t="e">
        <f>VLOOKUP(AN507,buff!$K:$P,6,FALSE)</f>
        <v>#N/A</v>
      </c>
      <c r="BD507">
        <f t="shared" si="122"/>
        <v>2</v>
      </c>
      <c r="BE507">
        <f t="shared" si="123"/>
        <v>1</v>
      </c>
      <c r="BF507" s="22">
        <f t="shared" si="124"/>
        <v>100902</v>
      </c>
    </row>
    <row r="508" spans="1:58" x14ac:dyDescent="0.15">
      <c r="A508" t="str">
        <f t="shared" si="133"/>
        <v>修主动技能2等级2</v>
      </c>
      <c r="B508" s="8">
        <f t="shared" si="119"/>
        <v>10090202</v>
      </c>
      <c r="C508" s="8" t="str">
        <f>VLOOKUP(G508,角色!A:B,2,FALSE)</f>
        <v>修</v>
      </c>
      <c r="D508" s="8" t="str">
        <f t="shared" si="120"/>
        <v>主动技能2</v>
      </c>
      <c r="E508" s="8">
        <f t="shared" si="125"/>
        <v>2</v>
      </c>
      <c r="F508" s="8">
        <f t="shared" si="126"/>
        <v>2</v>
      </c>
      <c r="G508" s="8">
        <f t="shared" si="127"/>
        <v>9</v>
      </c>
      <c r="H508" s="4" t="s">
        <v>945</v>
      </c>
      <c r="I508" s="20" t="str">
        <f t="shared" ref="I508:I526" si="136">"对敌方"&amp;L508&amp;"攻击，造成"&amp;Z508&amp;"%攻击力（+"&amp;AB508&amp;"）点伤害。"</f>
        <v>对敌方单体攻击，造成150%攻击力（+611）点伤害。</v>
      </c>
      <c r="J508" s="4" t="s">
        <v>277</v>
      </c>
      <c r="K508" s="1" t="s">
        <v>102</v>
      </c>
      <c r="L508" s="4" t="s">
        <v>106</v>
      </c>
      <c r="M508" s="4"/>
      <c r="N508" s="4">
        <v>100</v>
      </c>
      <c r="O508" s="20">
        <f>VLOOKUP(L508,对应表!BK:BL,2,FALSE)</f>
        <v>0</v>
      </c>
      <c r="P508" s="25" t="str">
        <f>_xlfn.IFNA(VLOOKUP(G508,角色!V:AE,主动技能!F508+1,FALSE),"")</f>
        <v>||eff_leiji|</v>
      </c>
      <c r="Q508" s="25">
        <f>(VLOOKUP(G508,角色!V:AE,主动技能!F508+4,FALSE))</f>
        <v>1</v>
      </c>
      <c r="R508" s="25">
        <v>0</v>
      </c>
      <c r="S508" s="25">
        <v>0</v>
      </c>
      <c r="T508" s="6" t="str">
        <f t="shared" si="134"/>
        <v/>
      </c>
      <c r="U508" s="6" t="str">
        <f t="shared" si="135"/>
        <v/>
      </c>
      <c r="V508" s="19" t="str">
        <f>VLOOKUP(G508,角色!AW:BC,主动技能!F508+1,FALSE)</f>
        <v>skill_10</v>
      </c>
      <c r="Y508">
        <f t="shared" si="118"/>
        <v>0</v>
      </c>
      <c r="Z508" s="19">
        <f>IF(VLOOKUP(C508,角色!CC:CI,主动技能!F508*2,FALSE)=0,"",VLOOKUP(C508,角色!CC:CI,主动技能!F508*2,FALSE))</f>
        <v>150</v>
      </c>
      <c r="AA508" s="19">
        <f>IF(VLOOKUP(C508,角色!CC:CI,主动技能!F508*2+1,FALSE)=0,0,VLOOKUP(C508,角色!CC:CI,主动技能!F508*2+1,FALSE))</f>
        <v>50</v>
      </c>
      <c r="AB508" s="19">
        <f>IF(INT(VLOOKUP(E508,角色属性概况!I:M,3,FALSE)*AA508/100)=0,"",(INT(VLOOKUP(E508,角色属性概况!I:M,3,FALSE)*AA508/100)))</f>
        <v>611</v>
      </c>
      <c r="AE508" s="25">
        <f>(VLOOKUP(G508,角色!V:AE,主动技能!F508+7,FALSE))</f>
        <v>1</v>
      </c>
      <c r="AF508" s="19">
        <f>VLOOKUP(F508,对应表!AY:BA,3,FALSE)</f>
        <v>1</v>
      </c>
      <c r="AG508" s="19">
        <f>VLOOKUP(F508,对应表!AY:BA,2,FALSE)</f>
        <v>1</v>
      </c>
      <c r="AH508" s="25" t="str">
        <f>VLOOKUP(F508,特效对应!F:G,2,FALSE)</f>
        <v>attackex</v>
      </c>
      <c r="AJ508">
        <f t="shared" si="121"/>
        <v>2</v>
      </c>
      <c r="AK508" s="1"/>
      <c r="AL508" s="4"/>
      <c r="AQ508" s="6" t="str">
        <f>_xlfn.IFNA(IF(IF($AK508=AQ$5,VLOOKUP(AL508,buff!$K:$L,2,FALSE),"")=0,"",IF($AK508=AQ$5,VLOOKUP(AL508,buff!$K:$L,2,FALSE),"")),"")</f>
        <v/>
      </c>
      <c r="AR508" s="6" t="str">
        <f>_xlfn.IFNA(IF(IF($AK508=AR$5,VLOOKUP(AM508,buff!$K:$L,2,FALSE),"")=0,"",IF($AK508=AR$5,VLOOKUP(AM508,buff!$K:$L,2,FALSE),"")),"")</f>
        <v/>
      </c>
      <c r="AS508" s="6" t="str">
        <f>_xlfn.IFNA(IF(IF($AK508=AS$5,VLOOKUP(AN508,buff!$K:$L,2,FALSE),"")=0,"",IF($AK508=AS$5,VLOOKUP(AN508,buff!$K:$L,2,FALSE),"")),"")</f>
        <v/>
      </c>
      <c r="AT508" s="6" t="str">
        <f>_xlfn.IFNA(IF(IF($AK508=AT$5,VLOOKUP(AO508,buff!$K:$L,2,FALSE),"")=0,"",IF($AK508=AT$5,VLOOKUP(AO508,buff!$K:$L,2,FALSE),"")),"")</f>
        <v/>
      </c>
      <c r="AU508" s="6" t="str">
        <f>_xlfn.IFNA(IF(IF($AK508=AU$5,VLOOKUP(AP508,buff!$K:$L,2,FALSE),"")=0,"",IF($AK508=AU$5,VLOOKUP(AP508,buff!$K:$L,2,FALSE),"")),"")</f>
        <v/>
      </c>
      <c r="AV508" s="6" t="str">
        <f>_xlfn.IFNA(IF(IF($AK508=AV$5,VLOOKUP(AL508,buff!$K:$L,2,FALSE),"")=0,"",IF($AK508=AV$5,VLOOKUP(AL508,buff!$K:$L,2,FALSE),"")),"")</f>
        <v/>
      </c>
      <c r="AW508" s="6" t="str">
        <f>_xlfn.IFNA(IF(IF($AK508=AW$5,VLOOKUP(AM508,buff!$K:$L,2,FALSE),"")=0,"",IF($AK508=AW$5,VLOOKUP(AM508,buff!$K:$L,2,FALSE),"")),"")</f>
        <v/>
      </c>
      <c r="AX508" s="6" t="str">
        <f>_xlfn.IFNA(IF(IF($AK508=AX$5,VLOOKUP(AN508,buff!$K:$L,2,FALSE),"")=0,"",IF($AK508=AX$5,VLOOKUP(AN508,buff!$K:$L,2,FALSE),"")),"")</f>
        <v/>
      </c>
      <c r="AY508" s="6" t="str">
        <f>_xlfn.IFNA(IF(IF($AK508=AY$5,VLOOKUP(AO508,buff!$K:$L,2,FALSE),"")=0,"",IF($AK508=AY$5,VLOOKUP(AO508,buff!$K:$L,2,FALSE),"")),"")</f>
        <v/>
      </c>
      <c r="AZ508" s="6" t="str">
        <f>_xlfn.IFNA(IF(IF($AK508=AZ$5,VLOOKUP(AP508,buff!$K:$L,2,FALSE),"")=0,"",IF($AK508=AZ$5,VLOOKUP(AP508,buff!$K:$L,2,FALSE),"")),"")</f>
        <v/>
      </c>
      <c r="BA508" s="6" t="e">
        <f>VLOOKUP(AL508,buff!$K:$P,6,FALSE)</f>
        <v>#N/A</v>
      </c>
      <c r="BB508" s="6" t="e">
        <f>VLOOKUP(AM508,buff!$K:$P,6,FALSE)</f>
        <v>#N/A</v>
      </c>
      <c r="BC508" s="6" t="e">
        <f>VLOOKUP(AN508,buff!$K:$P,6,FALSE)</f>
        <v>#N/A</v>
      </c>
      <c r="BD508">
        <f t="shared" si="122"/>
        <v>2</v>
      </c>
      <c r="BE508">
        <f t="shared" si="123"/>
        <v>1</v>
      </c>
      <c r="BF508" s="22">
        <f t="shared" si="124"/>
        <v>100902</v>
      </c>
    </row>
    <row r="509" spans="1:58" x14ac:dyDescent="0.15">
      <c r="A509" t="str">
        <f t="shared" si="133"/>
        <v>修主动技能2等级3</v>
      </c>
      <c r="B509" s="8">
        <f t="shared" si="119"/>
        <v>10090203</v>
      </c>
      <c r="C509" s="8" t="str">
        <f>VLOOKUP(G509,角色!A:B,2,FALSE)</f>
        <v>修</v>
      </c>
      <c r="D509" s="8" t="str">
        <f t="shared" si="120"/>
        <v>主动技能2</v>
      </c>
      <c r="E509" s="8">
        <f t="shared" si="125"/>
        <v>3</v>
      </c>
      <c r="F509" s="8">
        <f t="shared" si="126"/>
        <v>2</v>
      </c>
      <c r="G509" s="8">
        <f t="shared" si="127"/>
        <v>9</v>
      </c>
      <c r="H509" s="4" t="s">
        <v>945</v>
      </c>
      <c r="I509" s="20" t="str">
        <f t="shared" si="136"/>
        <v>对敌方单体攻击，造成150%攻击力（+809）点伤害。</v>
      </c>
      <c r="J509" s="4" t="s">
        <v>277</v>
      </c>
      <c r="K509" s="1" t="s">
        <v>102</v>
      </c>
      <c r="L509" s="4" t="s">
        <v>106</v>
      </c>
      <c r="M509" s="4"/>
      <c r="N509" s="4">
        <v>100</v>
      </c>
      <c r="O509" s="20">
        <f>VLOOKUP(L509,对应表!BK:BL,2,FALSE)</f>
        <v>0</v>
      </c>
      <c r="P509" s="25" t="str">
        <f>_xlfn.IFNA(VLOOKUP(G509,角色!V:AE,主动技能!F509+1,FALSE),"")</f>
        <v>||eff_leiji|</v>
      </c>
      <c r="Q509" s="25">
        <f>(VLOOKUP(G509,角色!V:AE,主动技能!F509+4,FALSE))</f>
        <v>1</v>
      </c>
      <c r="R509" s="25">
        <v>0</v>
      </c>
      <c r="S509" s="25">
        <v>0</v>
      </c>
      <c r="T509" s="6" t="str">
        <f t="shared" si="134"/>
        <v/>
      </c>
      <c r="U509" s="6" t="str">
        <f t="shared" si="135"/>
        <v/>
      </c>
      <c r="V509" s="19" t="str">
        <f>VLOOKUP(G509,角色!AW:BC,主动技能!F509+1,FALSE)</f>
        <v>skill_10</v>
      </c>
      <c r="Y509">
        <f t="shared" si="118"/>
        <v>0</v>
      </c>
      <c r="Z509" s="19">
        <f>IF(VLOOKUP(C509,角色!CC:CI,主动技能!F509*2,FALSE)=0,"",VLOOKUP(C509,角色!CC:CI,主动技能!F509*2,FALSE))</f>
        <v>150</v>
      </c>
      <c r="AA509" s="19">
        <f>IF(VLOOKUP(C509,角色!CC:CI,主动技能!F509*2+1,FALSE)=0,0,VLOOKUP(C509,角色!CC:CI,主动技能!F509*2+1,FALSE))</f>
        <v>50</v>
      </c>
      <c r="AB509" s="19">
        <f>IF(INT(VLOOKUP(E509,角色属性概况!I:M,3,FALSE)*AA509/100)=0,"",(INT(VLOOKUP(E509,角色属性概况!I:M,3,FALSE)*AA509/100)))</f>
        <v>809</v>
      </c>
      <c r="AE509" s="25">
        <f>(VLOOKUP(G509,角色!V:AE,主动技能!F509+7,FALSE))</f>
        <v>1</v>
      </c>
      <c r="AF509" s="19">
        <f>VLOOKUP(F509,对应表!AY:BA,3,FALSE)</f>
        <v>1</v>
      </c>
      <c r="AG509" s="19">
        <f>VLOOKUP(F509,对应表!AY:BA,2,FALSE)</f>
        <v>1</v>
      </c>
      <c r="AH509" s="25" t="str">
        <f>VLOOKUP(F509,特效对应!F:G,2,FALSE)</f>
        <v>attackex</v>
      </c>
      <c r="AJ509">
        <f t="shared" si="121"/>
        <v>3</v>
      </c>
      <c r="AK509" s="1"/>
      <c r="AL509" s="4"/>
      <c r="AQ509" s="6" t="str">
        <f>_xlfn.IFNA(IF(IF($AK509=AQ$5,VLOOKUP(AL509,buff!$K:$L,2,FALSE),"")=0,"",IF($AK509=AQ$5,VLOOKUP(AL509,buff!$K:$L,2,FALSE),"")),"")</f>
        <v/>
      </c>
      <c r="AR509" s="6" t="str">
        <f>_xlfn.IFNA(IF(IF($AK509=AR$5,VLOOKUP(AM509,buff!$K:$L,2,FALSE),"")=0,"",IF($AK509=AR$5,VLOOKUP(AM509,buff!$K:$L,2,FALSE),"")),"")</f>
        <v/>
      </c>
      <c r="AS509" s="6" t="str">
        <f>_xlfn.IFNA(IF(IF($AK509=AS$5,VLOOKUP(AN509,buff!$K:$L,2,FALSE),"")=0,"",IF($AK509=AS$5,VLOOKUP(AN509,buff!$K:$L,2,FALSE),"")),"")</f>
        <v/>
      </c>
      <c r="AT509" s="6" t="str">
        <f>_xlfn.IFNA(IF(IF($AK509=AT$5,VLOOKUP(AO509,buff!$K:$L,2,FALSE),"")=0,"",IF($AK509=AT$5,VLOOKUP(AO509,buff!$K:$L,2,FALSE),"")),"")</f>
        <v/>
      </c>
      <c r="AU509" s="6" t="str">
        <f>_xlfn.IFNA(IF(IF($AK509=AU$5,VLOOKUP(AP509,buff!$K:$L,2,FALSE),"")=0,"",IF($AK509=AU$5,VLOOKUP(AP509,buff!$K:$L,2,FALSE),"")),"")</f>
        <v/>
      </c>
      <c r="AV509" s="6" t="str">
        <f>_xlfn.IFNA(IF(IF($AK509=AV$5,VLOOKUP(AL509,buff!$K:$L,2,FALSE),"")=0,"",IF($AK509=AV$5,VLOOKUP(AL509,buff!$K:$L,2,FALSE),"")),"")</f>
        <v/>
      </c>
      <c r="AW509" s="6" t="str">
        <f>_xlfn.IFNA(IF(IF($AK509=AW$5,VLOOKUP(AM509,buff!$K:$L,2,FALSE),"")=0,"",IF($AK509=AW$5,VLOOKUP(AM509,buff!$K:$L,2,FALSE),"")),"")</f>
        <v/>
      </c>
      <c r="AX509" s="6" t="str">
        <f>_xlfn.IFNA(IF(IF($AK509=AX$5,VLOOKUP(AN509,buff!$K:$L,2,FALSE),"")=0,"",IF($AK509=AX$5,VLOOKUP(AN509,buff!$K:$L,2,FALSE),"")),"")</f>
        <v/>
      </c>
      <c r="AY509" s="6" t="str">
        <f>_xlfn.IFNA(IF(IF($AK509=AY$5,VLOOKUP(AO509,buff!$K:$L,2,FALSE),"")=0,"",IF($AK509=AY$5,VLOOKUP(AO509,buff!$K:$L,2,FALSE),"")),"")</f>
        <v/>
      </c>
      <c r="AZ509" s="6" t="str">
        <f>_xlfn.IFNA(IF(IF($AK509=AZ$5,VLOOKUP(AP509,buff!$K:$L,2,FALSE),"")=0,"",IF($AK509=AZ$5,VLOOKUP(AP509,buff!$K:$L,2,FALSE),"")),"")</f>
        <v/>
      </c>
      <c r="BA509" s="6" t="e">
        <f>VLOOKUP(AL509,buff!$K:$P,6,FALSE)</f>
        <v>#N/A</v>
      </c>
      <c r="BB509" s="6" t="e">
        <f>VLOOKUP(AM509,buff!$K:$P,6,FALSE)</f>
        <v>#N/A</v>
      </c>
      <c r="BC509" s="6" t="e">
        <f>VLOOKUP(AN509,buff!$K:$P,6,FALSE)</f>
        <v>#N/A</v>
      </c>
      <c r="BD509">
        <f t="shared" si="122"/>
        <v>2</v>
      </c>
      <c r="BE509">
        <f t="shared" si="123"/>
        <v>1</v>
      </c>
      <c r="BF509" s="22">
        <f t="shared" si="124"/>
        <v>100902</v>
      </c>
    </row>
    <row r="510" spans="1:58" x14ac:dyDescent="0.15">
      <c r="A510" t="str">
        <f t="shared" si="133"/>
        <v>修主动技能2等级4</v>
      </c>
      <c r="B510" s="8">
        <f t="shared" si="119"/>
        <v>10090204</v>
      </c>
      <c r="C510" s="8" t="str">
        <f>VLOOKUP(G510,角色!A:B,2,FALSE)</f>
        <v>修</v>
      </c>
      <c r="D510" s="8" t="str">
        <f t="shared" si="120"/>
        <v>主动技能2</v>
      </c>
      <c r="E510" s="8">
        <f t="shared" si="125"/>
        <v>4</v>
      </c>
      <c r="F510" s="8">
        <f t="shared" si="126"/>
        <v>2</v>
      </c>
      <c r="G510" s="8">
        <f t="shared" si="127"/>
        <v>9</v>
      </c>
      <c r="H510" s="4" t="s">
        <v>945</v>
      </c>
      <c r="I510" s="20" t="str">
        <f t="shared" si="136"/>
        <v>对敌方单体攻击，造成150%攻击力（+1247）点伤害。</v>
      </c>
      <c r="J510" s="4" t="s">
        <v>277</v>
      </c>
      <c r="K510" s="1" t="s">
        <v>102</v>
      </c>
      <c r="L510" s="4" t="s">
        <v>106</v>
      </c>
      <c r="M510" s="4"/>
      <c r="N510" s="4">
        <v>100</v>
      </c>
      <c r="O510" s="20">
        <f>VLOOKUP(L510,对应表!BK:BL,2,FALSE)</f>
        <v>0</v>
      </c>
      <c r="P510" s="25" t="str">
        <f>_xlfn.IFNA(VLOOKUP(G510,角色!V:AE,主动技能!F510+1,FALSE),"")</f>
        <v>||eff_leiji|</v>
      </c>
      <c r="Q510" s="25">
        <f>(VLOOKUP(G510,角色!V:AE,主动技能!F510+4,FALSE))</f>
        <v>1</v>
      </c>
      <c r="R510" s="25">
        <v>0</v>
      </c>
      <c r="S510" s="25">
        <v>0</v>
      </c>
      <c r="T510" s="6" t="str">
        <f t="shared" si="134"/>
        <v/>
      </c>
      <c r="U510" s="6" t="str">
        <f t="shared" si="135"/>
        <v/>
      </c>
      <c r="V510" s="19" t="str">
        <f>VLOOKUP(G510,角色!AW:BC,主动技能!F510+1,FALSE)</f>
        <v>skill_10</v>
      </c>
      <c r="Y510">
        <f t="shared" si="118"/>
        <v>0</v>
      </c>
      <c r="Z510" s="19">
        <f>IF(VLOOKUP(C510,角色!CC:CI,主动技能!F510*2,FALSE)=0,"",VLOOKUP(C510,角色!CC:CI,主动技能!F510*2,FALSE))</f>
        <v>150</v>
      </c>
      <c r="AA510" s="19">
        <f>IF(VLOOKUP(C510,角色!CC:CI,主动技能!F510*2+1,FALSE)=0,0,VLOOKUP(C510,角色!CC:CI,主动技能!F510*2+1,FALSE))</f>
        <v>50</v>
      </c>
      <c r="AB510" s="19">
        <f>IF(INT(VLOOKUP(E510,角色属性概况!I:M,3,FALSE)*AA510/100)=0,"",(INT(VLOOKUP(E510,角色属性概况!I:M,3,FALSE)*AA510/100)))</f>
        <v>1247</v>
      </c>
      <c r="AE510" s="25">
        <f>(VLOOKUP(G510,角色!V:AE,主动技能!F510+7,FALSE))</f>
        <v>1</v>
      </c>
      <c r="AF510" s="19">
        <f>VLOOKUP(F510,对应表!AY:BA,3,FALSE)</f>
        <v>1</v>
      </c>
      <c r="AG510" s="19">
        <f>VLOOKUP(F510,对应表!AY:BA,2,FALSE)</f>
        <v>1</v>
      </c>
      <c r="AH510" s="25" t="str">
        <f>VLOOKUP(F510,特效对应!F:G,2,FALSE)</f>
        <v>attackex</v>
      </c>
      <c r="AJ510">
        <f t="shared" si="121"/>
        <v>4</v>
      </c>
      <c r="AK510" s="1"/>
      <c r="AL510" s="4"/>
      <c r="AQ510" s="6" t="str">
        <f>_xlfn.IFNA(IF(IF($AK510=AQ$5,VLOOKUP(AL510,buff!$K:$L,2,FALSE),"")=0,"",IF($AK510=AQ$5,VLOOKUP(AL510,buff!$K:$L,2,FALSE),"")),"")</f>
        <v/>
      </c>
      <c r="AR510" s="6" t="str">
        <f>_xlfn.IFNA(IF(IF($AK510=AR$5,VLOOKUP(AM510,buff!$K:$L,2,FALSE),"")=0,"",IF($AK510=AR$5,VLOOKUP(AM510,buff!$K:$L,2,FALSE),"")),"")</f>
        <v/>
      </c>
      <c r="AS510" s="6" t="str">
        <f>_xlfn.IFNA(IF(IF($AK510=AS$5,VLOOKUP(AN510,buff!$K:$L,2,FALSE),"")=0,"",IF($AK510=AS$5,VLOOKUP(AN510,buff!$K:$L,2,FALSE),"")),"")</f>
        <v/>
      </c>
      <c r="AT510" s="6" t="str">
        <f>_xlfn.IFNA(IF(IF($AK510=AT$5,VLOOKUP(AO510,buff!$K:$L,2,FALSE),"")=0,"",IF($AK510=AT$5,VLOOKUP(AO510,buff!$K:$L,2,FALSE),"")),"")</f>
        <v/>
      </c>
      <c r="AU510" s="6" t="str">
        <f>_xlfn.IFNA(IF(IF($AK510=AU$5,VLOOKUP(AP510,buff!$K:$L,2,FALSE),"")=0,"",IF($AK510=AU$5,VLOOKUP(AP510,buff!$K:$L,2,FALSE),"")),"")</f>
        <v/>
      </c>
      <c r="AV510" s="6" t="str">
        <f>_xlfn.IFNA(IF(IF($AK510=AV$5,VLOOKUP(AL510,buff!$K:$L,2,FALSE),"")=0,"",IF($AK510=AV$5,VLOOKUP(AL510,buff!$K:$L,2,FALSE),"")),"")</f>
        <v/>
      </c>
      <c r="AW510" s="6" t="str">
        <f>_xlfn.IFNA(IF(IF($AK510=AW$5,VLOOKUP(AM510,buff!$K:$L,2,FALSE),"")=0,"",IF($AK510=AW$5,VLOOKUP(AM510,buff!$K:$L,2,FALSE),"")),"")</f>
        <v/>
      </c>
      <c r="AX510" s="6" t="str">
        <f>_xlfn.IFNA(IF(IF($AK510=AX$5,VLOOKUP(AN510,buff!$K:$L,2,FALSE),"")=0,"",IF($AK510=AX$5,VLOOKUP(AN510,buff!$K:$L,2,FALSE),"")),"")</f>
        <v/>
      </c>
      <c r="AY510" s="6" t="str">
        <f>_xlfn.IFNA(IF(IF($AK510=AY$5,VLOOKUP(AO510,buff!$K:$L,2,FALSE),"")=0,"",IF($AK510=AY$5,VLOOKUP(AO510,buff!$K:$L,2,FALSE),"")),"")</f>
        <v/>
      </c>
      <c r="AZ510" s="6" t="str">
        <f>_xlfn.IFNA(IF(IF($AK510=AZ$5,VLOOKUP(AP510,buff!$K:$L,2,FALSE),"")=0,"",IF($AK510=AZ$5,VLOOKUP(AP510,buff!$K:$L,2,FALSE),"")),"")</f>
        <v/>
      </c>
      <c r="BA510" s="6" t="e">
        <f>VLOOKUP(AL510,buff!$K:$P,6,FALSE)</f>
        <v>#N/A</v>
      </c>
      <c r="BB510" s="6" t="e">
        <f>VLOOKUP(AM510,buff!$K:$P,6,FALSE)</f>
        <v>#N/A</v>
      </c>
      <c r="BC510" s="6" t="e">
        <f>VLOOKUP(AN510,buff!$K:$P,6,FALSE)</f>
        <v>#N/A</v>
      </c>
      <c r="BD510">
        <f t="shared" si="122"/>
        <v>2</v>
      </c>
      <c r="BE510">
        <f t="shared" si="123"/>
        <v>1</v>
      </c>
      <c r="BF510" s="22">
        <f t="shared" si="124"/>
        <v>100902</v>
      </c>
    </row>
    <row r="511" spans="1:58" x14ac:dyDescent="0.15">
      <c r="A511" t="str">
        <f t="shared" si="133"/>
        <v>修主动技能2等级5</v>
      </c>
      <c r="B511" s="8">
        <f t="shared" si="119"/>
        <v>10090205</v>
      </c>
      <c r="C511" s="8" t="str">
        <f>VLOOKUP(G511,角色!A:B,2,FALSE)</f>
        <v>修</v>
      </c>
      <c r="D511" s="8" t="str">
        <f t="shared" si="120"/>
        <v>主动技能2</v>
      </c>
      <c r="E511" s="8">
        <f t="shared" si="125"/>
        <v>5</v>
      </c>
      <c r="F511" s="8">
        <f t="shared" si="126"/>
        <v>2</v>
      </c>
      <c r="G511" s="8">
        <f t="shared" si="127"/>
        <v>9</v>
      </c>
      <c r="H511" s="4" t="s">
        <v>945</v>
      </c>
      <c r="I511" s="20" t="str">
        <f t="shared" si="136"/>
        <v>对敌方单体攻击，造成150%攻击力（+1867）点伤害。</v>
      </c>
      <c r="J511" s="4" t="s">
        <v>277</v>
      </c>
      <c r="K511" s="1" t="s">
        <v>102</v>
      </c>
      <c r="L511" s="4" t="s">
        <v>106</v>
      </c>
      <c r="M511" s="4"/>
      <c r="N511" s="4">
        <v>100</v>
      </c>
      <c r="O511" s="20">
        <f>VLOOKUP(L511,对应表!BK:BL,2,FALSE)</f>
        <v>0</v>
      </c>
      <c r="P511" s="25" t="str">
        <f>_xlfn.IFNA(VLOOKUP(G511,角色!V:AE,主动技能!F511+1,FALSE),"")</f>
        <v>||eff_leiji|</v>
      </c>
      <c r="Q511" s="25">
        <f>(VLOOKUP(G511,角色!V:AE,主动技能!F511+4,FALSE))</f>
        <v>1</v>
      </c>
      <c r="R511" s="25">
        <v>0</v>
      </c>
      <c r="S511" s="25">
        <v>0</v>
      </c>
      <c r="T511" s="6" t="str">
        <f t="shared" si="134"/>
        <v/>
      </c>
      <c r="U511" s="6" t="str">
        <f t="shared" si="135"/>
        <v/>
      </c>
      <c r="V511" s="19" t="str">
        <f>VLOOKUP(G511,角色!AW:BC,主动技能!F511+1,FALSE)</f>
        <v>skill_10</v>
      </c>
      <c r="Y511">
        <f t="shared" si="118"/>
        <v>0</v>
      </c>
      <c r="Z511" s="19">
        <f>IF(VLOOKUP(C511,角色!CC:CI,主动技能!F511*2,FALSE)=0,"",VLOOKUP(C511,角色!CC:CI,主动技能!F511*2,FALSE))</f>
        <v>150</v>
      </c>
      <c r="AA511" s="19">
        <f>IF(VLOOKUP(C511,角色!CC:CI,主动技能!F511*2+1,FALSE)=0,0,VLOOKUP(C511,角色!CC:CI,主动技能!F511*2+1,FALSE))</f>
        <v>50</v>
      </c>
      <c r="AB511" s="19">
        <f>IF(INT(VLOOKUP(E511,角色属性概况!I:M,3,FALSE)*AA511/100)=0,"",(INT(VLOOKUP(E511,角色属性概况!I:M,3,FALSE)*AA511/100)))</f>
        <v>1867</v>
      </c>
      <c r="AE511" s="25">
        <f>(VLOOKUP(G511,角色!V:AE,主动技能!F511+7,FALSE))</f>
        <v>1</v>
      </c>
      <c r="AF511" s="19">
        <f>VLOOKUP(F511,对应表!AY:BA,3,FALSE)</f>
        <v>1</v>
      </c>
      <c r="AG511" s="19">
        <f>VLOOKUP(F511,对应表!AY:BA,2,FALSE)</f>
        <v>1</v>
      </c>
      <c r="AH511" s="25" t="str">
        <f>VLOOKUP(F511,特效对应!F:G,2,FALSE)</f>
        <v>attackex</v>
      </c>
      <c r="AJ511">
        <f t="shared" si="121"/>
        <v>5</v>
      </c>
      <c r="AK511" s="1"/>
      <c r="AL511" s="4"/>
      <c r="AQ511" s="6" t="str">
        <f>_xlfn.IFNA(IF(IF($AK511=AQ$5,VLOOKUP(AL511,buff!$K:$L,2,FALSE),"")=0,"",IF($AK511=AQ$5,VLOOKUP(AL511,buff!$K:$L,2,FALSE),"")),"")</f>
        <v/>
      </c>
      <c r="AR511" s="6" t="str">
        <f>_xlfn.IFNA(IF(IF($AK511=AR$5,VLOOKUP(AM511,buff!$K:$L,2,FALSE),"")=0,"",IF($AK511=AR$5,VLOOKUP(AM511,buff!$K:$L,2,FALSE),"")),"")</f>
        <v/>
      </c>
      <c r="AS511" s="6" t="str">
        <f>_xlfn.IFNA(IF(IF($AK511=AS$5,VLOOKUP(AN511,buff!$K:$L,2,FALSE),"")=0,"",IF($AK511=AS$5,VLOOKUP(AN511,buff!$K:$L,2,FALSE),"")),"")</f>
        <v/>
      </c>
      <c r="AT511" s="6" t="str">
        <f>_xlfn.IFNA(IF(IF($AK511=AT$5,VLOOKUP(AO511,buff!$K:$L,2,FALSE),"")=0,"",IF($AK511=AT$5,VLOOKUP(AO511,buff!$K:$L,2,FALSE),"")),"")</f>
        <v/>
      </c>
      <c r="AU511" s="6" t="str">
        <f>_xlfn.IFNA(IF(IF($AK511=AU$5,VLOOKUP(AP511,buff!$K:$L,2,FALSE),"")=0,"",IF($AK511=AU$5,VLOOKUP(AP511,buff!$K:$L,2,FALSE),"")),"")</f>
        <v/>
      </c>
      <c r="AV511" s="6" t="str">
        <f>_xlfn.IFNA(IF(IF($AK511=AV$5,VLOOKUP(AL511,buff!$K:$L,2,FALSE),"")=0,"",IF($AK511=AV$5,VLOOKUP(AL511,buff!$K:$L,2,FALSE),"")),"")</f>
        <v/>
      </c>
      <c r="AW511" s="6" t="str">
        <f>_xlfn.IFNA(IF(IF($AK511=AW$5,VLOOKUP(AM511,buff!$K:$L,2,FALSE),"")=0,"",IF($AK511=AW$5,VLOOKUP(AM511,buff!$K:$L,2,FALSE),"")),"")</f>
        <v/>
      </c>
      <c r="AX511" s="6" t="str">
        <f>_xlfn.IFNA(IF(IF($AK511=AX$5,VLOOKUP(AN511,buff!$K:$L,2,FALSE),"")=0,"",IF($AK511=AX$5,VLOOKUP(AN511,buff!$K:$L,2,FALSE),"")),"")</f>
        <v/>
      </c>
      <c r="AY511" s="6" t="str">
        <f>_xlfn.IFNA(IF(IF($AK511=AY$5,VLOOKUP(AO511,buff!$K:$L,2,FALSE),"")=0,"",IF($AK511=AY$5,VLOOKUP(AO511,buff!$K:$L,2,FALSE),"")),"")</f>
        <v/>
      </c>
      <c r="AZ511" s="6" t="str">
        <f>_xlfn.IFNA(IF(IF($AK511=AZ$5,VLOOKUP(AP511,buff!$K:$L,2,FALSE),"")=0,"",IF($AK511=AZ$5,VLOOKUP(AP511,buff!$K:$L,2,FALSE),"")),"")</f>
        <v/>
      </c>
      <c r="BA511" s="6" t="e">
        <f>VLOOKUP(AL511,buff!$K:$P,6,FALSE)</f>
        <v>#N/A</v>
      </c>
      <c r="BB511" s="6" t="e">
        <f>VLOOKUP(AM511,buff!$K:$P,6,FALSE)</f>
        <v>#N/A</v>
      </c>
      <c r="BC511" s="6" t="e">
        <f>VLOOKUP(AN511,buff!$K:$P,6,FALSE)</f>
        <v>#N/A</v>
      </c>
      <c r="BD511">
        <f t="shared" si="122"/>
        <v>2</v>
      </c>
      <c r="BE511">
        <f t="shared" si="123"/>
        <v>1</v>
      </c>
      <c r="BF511" s="22">
        <f t="shared" si="124"/>
        <v>100902</v>
      </c>
    </row>
    <row r="512" spans="1:58" x14ac:dyDescent="0.15">
      <c r="A512" t="str">
        <f t="shared" si="133"/>
        <v>修主动技能2等级6</v>
      </c>
      <c r="B512" s="8">
        <f t="shared" si="119"/>
        <v>10090206</v>
      </c>
      <c r="C512" s="8" t="str">
        <f>VLOOKUP(G512,角色!A:B,2,FALSE)</f>
        <v>修</v>
      </c>
      <c r="D512" s="8" t="str">
        <f t="shared" si="120"/>
        <v>主动技能2</v>
      </c>
      <c r="E512" s="8">
        <f t="shared" si="125"/>
        <v>6</v>
      </c>
      <c r="F512" s="8">
        <f t="shared" si="126"/>
        <v>2</v>
      </c>
      <c r="G512" s="8">
        <f t="shared" si="127"/>
        <v>9</v>
      </c>
      <c r="H512" s="4" t="s">
        <v>945</v>
      </c>
      <c r="I512" s="20" t="str">
        <f t="shared" si="136"/>
        <v>对敌方单体攻击，造成150%攻击力（+2745）点伤害。</v>
      </c>
      <c r="J512" s="4" t="s">
        <v>277</v>
      </c>
      <c r="K512" s="1" t="s">
        <v>102</v>
      </c>
      <c r="L512" s="4" t="s">
        <v>106</v>
      </c>
      <c r="M512" s="4"/>
      <c r="N512" s="4">
        <v>100</v>
      </c>
      <c r="O512" s="20">
        <f>VLOOKUP(L512,对应表!BK:BL,2,FALSE)</f>
        <v>0</v>
      </c>
      <c r="P512" s="25" t="str">
        <f>_xlfn.IFNA(VLOOKUP(G512,角色!V:AE,主动技能!F512+1,FALSE),"")</f>
        <v>||eff_leiji|</v>
      </c>
      <c r="Q512" s="25">
        <f>(VLOOKUP(G512,角色!V:AE,主动技能!F512+4,FALSE))</f>
        <v>1</v>
      </c>
      <c r="R512" s="25">
        <v>0</v>
      </c>
      <c r="S512" s="25">
        <v>0</v>
      </c>
      <c r="T512" s="6" t="str">
        <f t="shared" si="134"/>
        <v/>
      </c>
      <c r="U512" s="6" t="str">
        <f t="shared" si="135"/>
        <v/>
      </c>
      <c r="V512" s="19" t="str">
        <f>VLOOKUP(G512,角色!AW:BC,主动技能!F512+1,FALSE)</f>
        <v>skill_10</v>
      </c>
      <c r="Y512">
        <f t="shared" si="118"/>
        <v>0</v>
      </c>
      <c r="Z512" s="19">
        <f>IF(VLOOKUP(C512,角色!CC:CI,主动技能!F512*2,FALSE)=0,"",VLOOKUP(C512,角色!CC:CI,主动技能!F512*2,FALSE))</f>
        <v>150</v>
      </c>
      <c r="AA512" s="19">
        <f>IF(VLOOKUP(C512,角色!CC:CI,主动技能!F512*2+1,FALSE)=0,0,VLOOKUP(C512,角色!CC:CI,主动技能!F512*2+1,FALSE))</f>
        <v>50</v>
      </c>
      <c r="AB512" s="19">
        <f>IF(INT(VLOOKUP(E512,角色属性概况!I:M,3,FALSE)*AA512/100)=0,"",(INT(VLOOKUP(E512,角色属性概况!I:M,3,FALSE)*AA512/100)))</f>
        <v>2745</v>
      </c>
      <c r="AE512" s="25">
        <f>(VLOOKUP(G512,角色!V:AE,主动技能!F512+7,FALSE))</f>
        <v>1</v>
      </c>
      <c r="AF512" s="19">
        <f>VLOOKUP(F512,对应表!AY:BA,3,FALSE)</f>
        <v>1</v>
      </c>
      <c r="AG512" s="19">
        <f>VLOOKUP(F512,对应表!AY:BA,2,FALSE)</f>
        <v>1</v>
      </c>
      <c r="AH512" s="25" t="str">
        <f>VLOOKUP(F512,特效对应!F:G,2,FALSE)</f>
        <v>attackex</v>
      </c>
      <c r="AJ512">
        <f t="shared" si="121"/>
        <v>6</v>
      </c>
      <c r="AK512" s="1"/>
      <c r="AL512" s="4"/>
      <c r="AQ512" s="6" t="str">
        <f>_xlfn.IFNA(IF(IF($AK512=AQ$5,VLOOKUP(AL512,buff!$K:$L,2,FALSE),"")=0,"",IF($AK512=AQ$5,VLOOKUP(AL512,buff!$K:$L,2,FALSE),"")),"")</f>
        <v/>
      </c>
      <c r="AR512" s="6" t="str">
        <f>_xlfn.IFNA(IF(IF($AK512=AR$5,VLOOKUP(AM512,buff!$K:$L,2,FALSE),"")=0,"",IF($AK512=AR$5,VLOOKUP(AM512,buff!$K:$L,2,FALSE),"")),"")</f>
        <v/>
      </c>
      <c r="AS512" s="6" t="str">
        <f>_xlfn.IFNA(IF(IF($AK512=AS$5,VLOOKUP(AN512,buff!$K:$L,2,FALSE),"")=0,"",IF($AK512=AS$5,VLOOKUP(AN512,buff!$K:$L,2,FALSE),"")),"")</f>
        <v/>
      </c>
      <c r="AT512" s="6" t="str">
        <f>_xlfn.IFNA(IF(IF($AK512=AT$5,VLOOKUP(AO512,buff!$K:$L,2,FALSE),"")=0,"",IF($AK512=AT$5,VLOOKUP(AO512,buff!$K:$L,2,FALSE),"")),"")</f>
        <v/>
      </c>
      <c r="AU512" s="6" t="str">
        <f>_xlfn.IFNA(IF(IF($AK512=AU$5,VLOOKUP(AP512,buff!$K:$L,2,FALSE),"")=0,"",IF($AK512=AU$5,VLOOKUP(AP512,buff!$K:$L,2,FALSE),"")),"")</f>
        <v/>
      </c>
      <c r="AV512" s="6" t="str">
        <f>_xlfn.IFNA(IF(IF($AK512=AV$5,VLOOKUP(AL512,buff!$K:$L,2,FALSE),"")=0,"",IF($AK512=AV$5,VLOOKUP(AL512,buff!$K:$L,2,FALSE),"")),"")</f>
        <v/>
      </c>
      <c r="AW512" s="6" t="str">
        <f>_xlfn.IFNA(IF(IF($AK512=AW$5,VLOOKUP(AM512,buff!$K:$L,2,FALSE),"")=0,"",IF($AK512=AW$5,VLOOKUP(AM512,buff!$K:$L,2,FALSE),"")),"")</f>
        <v/>
      </c>
      <c r="AX512" s="6" t="str">
        <f>_xlfn.IFNA(IF(IF($AK512=AX$5,VLOOKUP(AN512,buff!$K:$L,2,FALSE),"")=0,"",IF($AK512=AX$5,VLOOKUP(AN512,buff!$K:$L,2,FALSE),"")),"")</f>
        <v/>
      </c>
      <c r="AY512" s="6" t="str">
        <f>_xlfn.IFNA(IF(IF($AK512=AY$5,VLOOKUP(AO512,buff!$K:$L,2,FALSE),"")=0,"",IF($AK512=AY$5,VLOOKUP(AO512,buff!$K:$L,2,FALSE),"")),"")</f>
        <v/>
      </c>
      <c r="AZ512" s="6" t="str">
        <f>_xlfn.IFNA(IF(IF($AK512=AZ$5,VLOOKUP(AP512,buff!$K:$L,2,FALSE),"")=0,"",IF($AK512=AZ$5,VLOOKUP(AP512,buff!$K:$L,2,FALSE),"")),"")</f>
        <v/>
      </c>
      <c r="BA512" s="6" t="e">
        <f>VLOOKUP(AL512,buff!$K:$P,6,FALSE)</f>
        <v>#N/A</v>
      </c>
      <c r="BB512" s="6" t="e">
        <f>VLOOKUP(AM512,buff!$K:$P,6,FALSE)</f>
        <v>#N/A</v>
      </c>
      <c r="BC512" s="6" t="e">
        <f>VLOOKUP(AN512,buff!$K:$P,6,FALSE)</f>
        <v>#N/A</v>
      </c>
      <c r="BD512">
        <f t="shared" si="122"/>
        <v>2</v>
      </c>
      <c r="BE512">
        <f t="shared" si="123"/>
        <v>1</v>
      </c>
      <c r="BF512" s="22">
        <f t="shared" si="124"/>
        <v>100902</v>
      </c>
    </row>
    <row r="513" spans="1:58" x14ac:dyDescent="0.15">
      <c r="A513" t="str">
        <f t="shared" si="133"/>
        <v>修主动技能2等级7</v>
      </c>
      <c r="B513" s="8">
        <f t="shared" si="119"/>
        <v>10090207</v>
      </c>
      <c r="C513" s="8" t="str">
        <f>VLOOKUP(G513,角色!A:B,2,FALSE)</f>
        <v>修</v>
      </c>
      <c r="D513" s="8" t="str">
        <f t="shared" si="120"/>
        <v>主动技能2</v>
      </c>
      <c r="E513" s="8">
        <f t="shared" si="125"/>
        <v>7</v>
      </c>
      <c r="F513" s="8">
        <f t="shared" si="126"/>
        <v>2</v>
      </c>
      <c r="G513" s="8">
        <f t="shared" si="127"/>
        <v>9</v>
      </c>
      <c r="H513" s="4" t="s">
        <v>945</v>
      </c>
      <c r="I513" s="20" t="str">
        <f t="shared" si="136"/>
        <v>对敌方单体攻击，造成150%攻击力（+3989）点伤害。</v>
      </c>
      <c r="J513" s="4" t="s">
        <v>277</v>
      </c>
      <c r="K513" s="1" t="s">
        <v>102</v>
      </c>
      <c r="L513" s="4" t="s">
        <v>106</v>
      </c>
      <c r="M513" s="4"/>
      <c r="N513" s="4">
        <v>100</v>
      </c>
      <c r="O513" s="20">
        <f>VLOOKUP(L513,对应表!BK:BL,2,FALSE)</f>
        <v>0</v>
      </c>
      <c r="P513" s="25" t="str">
        <f>_xlfn.IFNA(VLOOKUP(G513,角色!V:AE,主动技能!F513+1,FALSE),"")</f>
        <v>||eff_leiji|</v>
      </c>
      <c r="Q513" s="25">
        <f>(VLOOKUP(G513,角色!V:AE,主动技能!F513+4,FALSE))</f>
        <v>1</v>
      </c>
      <c r="R513" s="25">
        <v>0</v>
      </c>
      <c r="S513" s="25">
        <v>0</v>
      </c>
      <c r="T513" s="6" t="str">
        <f t="shared" si="134"/>
        <v/>
      </c>
      <c r="U513" s="6" t="str">
        <f t="shared" si="135"/>
        <v/>
      </c>
      <c r="V513" s="19" t="str">
        <f>VLOOKUP(G513,角色!AW:BC,主动技能!F513+1,FALSE)</f>
        <v>skill_10</v>
      </c>
      <c r="Y513">
        <f t="shared" si="118"/>
        <v>0</v>
      </c>
      <c r="Z513" s="19">
        <f>IF(VLOOKUP(C513,角色!CC:CI,主动技能!F513*2,FALSE)=0,"",VLOOKUP(C513,角色!CC:CI,主动技能!F513*2,FALSE))</f>
        <v>150</v>
      </c>
      <c r="AA513" s="19">
        <f>IF(VLOOKUP(C513,角色!CC:CI,主动技能!F513*2+1,FALSE)=0,0,VLOOKUP(C513,角色!CC:CI,主动技能!F513*2+1,FALSE))</f>
        <v>50</v>
      </c>
      <c r="AB513" s="19">
        <f>IF(INT(VLOOKUP(E513,角色属性概况!I:M,3,FALSE)*AA513/100)=0,"",(INT(VLOOKUP(E513,角色属性概况!I:M,3,FALSE)*AA513/100)))</f>
        <v>3989</v>
      </c>
      <c r="AE513" s="25">
        <f>(VLOOKUP(G513,角色!V:AE,主动技能!F513+7,FALSE))</f>
        <v>1</v>
      </c>
      <c r="AF513" s="19">
        <f>VLOOKUP(F513,对应表!AY:BA,3,FALSE)</f>
        <v>1</v>
      </c>
      <c r="AG513" s="19">
        <f>VLOOKUP(F513,对应表!AY:BA,2,FALSE)</f>
        <v>1</v>
      </c>
      <c r="AH513" s="25" t="str">
        <f>VLOOKUP(F513,特效对应!F:G,2,FALSE)</f>
        <v>attackex</v>
      </c>
      <c r="AJ513">
        <f t="shared" si="121"/>
        <v>7</v>
      </c>
      <c r="AK513" s="1"/>
      <c r="AL513" s="4"/>
      <c r="AQ513" s="6" t="str">
        <f>_xlfn.IFNA(IF(IF($AK513=AQ$5,VLOOKUP(AL513,buff!$K:$L,2,FALSE),"")=0,"",IF($AK513=AQ$5,VLOOKUP(AL513,buff!$K:$L,2,FALSE),"")),"")</f>
        <v/>
      </c>
      <c r="AR513" s="6" t="str">
        <f>_xlfn.IFNA(IF(IF($AK513=AR$5,VLOOKUP(AM513,buff!$K:$L,2,FALSE),"")=0,"",IF($AK513=AR$5,VLOOKUP(AM513,buff!$K:$L,2,FALSE),"")),"")</f>
        <v/>
      </c>
      <c r="AS513" s="6" t="str">
        <f>_xlfn.IFNA(IF(IF($AK513=AS$5,VLOOKUP(AN513,buff!$K:$L,2,FALSE),"")=0,"",IF($AK513=AS$5,VLOOKUP(AN513,buff!$K:$L,2,FALSE),"")),"")</f>
        <v/>
      </c>
      <c r="AT513" s="6" t="str">
        <f>_xlfn.IFNA(IF(IF($AK513=AT$5,VLOOKUP(AO513,buff!$K:$L,2,FALSE),"")=0,"",IF($AK513=AT$5,VLOOKUP(AO513,buff!$K:$L,2,FALSE),"")),"")</f>
        <v/>
      </c>
      <c r="AU513" s="6" t="str">
        <f>_xlfn.IFNA(IF(IF($AK513=AU$5,VLOOKUP(AP513,buff!$K:$L,2,FALSE),"")=0,"",IF($AK513=AU$5,VLOOKUP(AP513,buff!$K:$L,2,FALSE),"")),"")</f>
        <v/>
      </c>
      <c r="AV513" s="6" t="str">
        <f>_xlfn.IFNA(IF(IF($AK513=AV$5,VLOOKUP(AL513,buff!$K:$L,2,FALSE),"")=0,"",IF($AK513=AV$5,VLOOKUP(AL513,buff!$K:$L,2,FALSE),"")),"")</f>
        <v/>
      </c>
      <c r="AW513" s="6" t="str">
        <f>_xlfn.IFNA(IF(IF($AK513=AW$5,VLOOKUP(AM513,buff!$K:$L,2,FALSE),"")=0,"",IF($AK513=AW$5,VLOOKUP(AM513,buff!$K:$L,2,FALSE),"")),"")</f>
        <v/>
      </c>
      <c r="AX513" s="6" t="str">
        <f>_xlfn.IFNA(IF(IF($AK513=AX$5,VLOOKUP(AN513,buff!$K:$L,2,FALSE),"")=0,"",IF($AK513=AX$5,VLOOKUP(AN513,buff!$K:$L,2,FALSE),"")),"")</f>
        <v/>
      </c>
      <c r="AY513" s="6" t="str">
        <f>_xlfn.IFNA(IF(IF($AK513=AY$5,VLOOKUP(AO513,buff!$K:$L,2,FALSE),"")=0,"",IF($AK513=AY$5,VLOOKUP(AO513,buff!$K:$L,2,FALSE),"")),"")</f>
        <v/>
      </c>
      <c r="AZ513" s="6" t="str">
        <f>_xlfn.IFNA(IF(IF($AK513=AZ$5,VLOOKUP(AP513,buff!$K:$L,2,FALSE),"")=0,"",IF($AK513=AZ$5,VLOOKUP(AP513,buff!$K:$L,2,FALSE),"")),"")</f>
        <v/>
      </c>
      <c r="BA513" s="6" t="e">
        <f>VLOOKUP(AL513,buff!$K:$P,6,FALSE)</f>
        <v>#N/A</v>
      </c>
      <c r="BB513" s="6" t="e">
        <f>VLOOKUP(AM513,buff!$K:$P,6,FALSE)</f>
        <v>#N/A</v>
      </c>
      <c r="BC513" s="6" t="e">
        <f>VLOOKUP(AN513,buff!$K:$P,6,FALSE)</f>
        <v>#N/A</v>
      </c>
      <c r="BD513">
        <f t="shared" si="122"/>
        <v>2</v>
      </c>
      <c r="BE513">
        <f t="shared" si="123"/>
        <v>1</v>
      </c>
      <c r="BF513" s="22">
        <f t="shared" si="124"/>
        <v>100902</v>
      </c>
    </row>
    <row r="514" spans="1:58" x14ac:dyDescent="0.15">
      <c r="A514" t="str">
        <f t="shared" si="133"/>
        <v>修主动技能2等级8</v>
      </c>
      <c r="B514" s="8">
        <f t="shared" si="119"/>
        <v>10090208</v>
      </c>
      <c r="C514" s="8" t="str">
        <f>VLOOKUP(G514,角色!A:B,2,FALSE)</f>
        <v>修</v>
      </c>
      <c r="D514" s="8" t="str">
        <f t="shared" si="120"/>
        <v>主动技能2</v>
      </c>
      <c r="E514" s="8">
        <f t="shared" si="125"/>
        <v>8</v>
      </c>
      <c r="F514" s="8">
        <f t="shared" si="126"/>
        <v>2</v>
      </c>
      <c r="G514" s="8">
        <f t="shared" si="127"/>
        <v>9</v>
      </c>
      <c r="H514" s="4" t="s">
        <v>945</v>
      </c>
      <c r="I514" s="20" t="str">
        <f t="shared" si="136"/>
        <v>对敌方单体攻击，造成150%攻击力（+5748）点伤害。</v>
      </c>
      <c r="J514" s="4" t="s">
        <v>277</v>
      </c>
      <c r="K514" s="1" t="s">
        <v>102</v>
      </c>
      <c r="L514" s="4" t="s">
        <v>106</v>
      </c>
      <c r="M514" s="4"/>
      <c r="N514" s="4">
        <v>100</v>
      </c>
      <c r="O514" s="20">
        <f>VLOOKUP(L514,对应表!BK:BL,2,FALSE)</f>
        <v>0</v>
      </c>
      <c r="P514" s="25" t="str">
        <f>_xlfn.IFNA(VLOOKUP(G514,角色!V:AE,主动技能!F514+1,FALSE),"")</f>
        <v>||eff_leiji|</v>
      </c>
      <c r="Q514" s="25">
        <f>(VLOOKUP(G514,角色!V:AE,主动技能!F514+4,FALSE))</f>
        <v>1</v>
      </c>
      <c r="R514" s="25">
        <v>0</v>
      </c>
      <c r="S514" s="25">
        <v>0</v>
      </c>
      <c r="T514" s="6" t="str">
        <f t="shared" si="134"/>
        <v/>
      </c>
      <c r="U514" s="6" t="str">
        <f t="shared" si="135"/>
        <v/>
      </c>
      <c r="V514" s="19" t="str">
        <f>VLOOKUP(G514,角色!AW:BC,主动技能!F514+1,FALSE)</f>
        <v>skill_10</v>
      </c>
      <c r="Y514">
        <f t="shared" si="118"/>
        <v>0</v>
      </c>
      <c r="Z514" s="19">
        <f>IF(VLOOKUP(C514,角色!CC:CI,主动技能!F514*2,FALSE)=0,"",VLOOKUP(C514,角色!CC:CI,主动技能!F514*2,FALSE))</f>
        <v>150</v>
      </c>
      <c r="AA514" s="19">
        <f>IF(VLOOKUP(C514,角色!CC:CI,主动技能!F514*2+1,FALSE)=0,0,VLOOKUP(C514,角色!CC:CI,主动技能!F514*2+1,FALSE))</f>
        <v>50</v>
      </c>
      <c r="AB514" s="19">
        <f>IF(INT(VLOOKUP(E514,角色属性概况!I:M,3,FALSE)*AA514/100)=0,"",(INT(VLOOKUP(E514,角色属性概况!I:M,3,FALSE)*AA514/100)))</f>
        <v>5748</v>
      </c>
      <c r="AE514" s="25">
        <f>(VLOOKUP(G514,角色!V:AE,主动技能!F514+7,FALSE))</f>
        <v>1</v>
      </c>
      <c r="AF514" s="19">
        <f>VLOOKUP(F514,对应表!AY:BA,3,FALSE)</f>
        <v>1</v>
      </c>
      <c r="AG514" s="19">
        <f>VLOOKUP(F514,对应表!AY:BA,2,FALSE)</f>
        <v>1</v>
      </c>
      <c r="AH514" s="25" t="str">
        <f>VLOOKUP(F514,特效对应!F:G,2,FALSE)</f>
        <v>attackex</v>
      </c>
      <c r="AJ514">
        <f t="shared" si="121"/>
        <v>8</v>
      </c>
      <c r="AK514" s="1"/>
      <c r="AL514" s="4"/>
      <c r="AQ514" s="6" t="str">
        <f>_xlfn.IFNA(IF(IF($AK514=AQ$5,VLOOKUP(AL514,buff!$K:$L,2,FALSE),"")=0,"",IF($AK514=AQ$5,VLOOKUP(AL514,buff!$K:$L,2,FALSE),"")),"")</f>
        <v/>
      </c>
      <c r="AR514" s="6" t="str">
        <f>_xlfn.IFNA(IF(IF($AK514=AR$5,VLOOKUP(AM514,buff!$K:$L,2,FALSE),"")=0,"",IF($AK514=AR$5,VLOOKUP(AM514,buff!$K:$L,2,FALSE),"")),"")</f>
        <v/>
      </c>
      <c r="AS514" s="6" t="str">
        <f>_xlfn.IFNA(IF(IF($AK514=AS$5,VLOOKUP(AN514,buff!$K:$L,2,FALSE),"")=0,"",IF($AK514=AS$5,VLOOKUP(AN514,buff!$K:$L,2,FALSE),"")),"")</f>
        <v/>
      </c>
      <c r="AT514" s="6" t="str">
        <f>_xlfn.IFNA(IF(IF($AK514=AT$5,VLOOKUP(AO514,buff!$K:$L,2,FALSE),"")=0,"",IF($AK514=AT$5,VLOOKUP(AO514,buff!$K:$L,2,FALSE),"")),"")</f>
        <v/>
      </c>
      <c r="AU514" s="6" t="str">
        <f>_xlfn.IFNA(IF(IF($AK514=AU$5,VLOOKUP(AP514,buff!$K:$L,2,FALSE),"")=0,"",IF($AK514=AU$5,VLOOKUP(AP514,buff!$K:$L,2,FALSE),"")),"")</f>
        <v/>
      </c>
      <c r="AV514" s="6" t="str">
        <f>_xlfn.IFNA(IF(IF($AK514=AV$5,VLOOKUP(AL514,buff!$K:$L,2,FALSE),"")=0,"",IF($AK514=AV$5,VLOOKUP(AL514,buff!$K:$L,2,FALSE),"")),"")</f>
        <v/>
      </c>
      <c r="AW514" s="6" t="str">
        <f>_xlfn.IFNA(IF(IF($AK514=AW$5,VLOOKUP(AM514,buff!$K:$L,2,FALSE),"")=0,"",IF($AK514=AW$5,VLOOKUP(AM514,buff!$K:$L,2,FALSE),"")),"")</f>
        <v/>
      </c>
      <c r="AX514" s="6" t="str">
        <f>_xlfn.IFNA(IF(IF($AK514=AX$5,VLOOKUP(AN514,buff!$K:$L,2,FALSE),"")=0,"",IF($AK514=AX$5,VLOOKUP(AN514,buff!$K:$L,2,FALSE),"")),"")</f>
        <v/>
      </c>
      <c r="AY514" s="6" t="str">
        <f>_xlfn.IFNA(IF(IF($AK514=AY$5,VLOOKUP(AO514,buff!$K:$L,2,FALSE),"")=0,"",IF($AK514=AY$5,VLOOKUP(AO514,buff!$K:$L,2,FALSE),"")),"")</f>
        <v/>
      </c>
      <c r="AZ514" s="6" t="str">
        <f>_xlfn.IFNA(IF(IF($AK514=AZ$5,VLOOKUP(AP514,buff!$K:$L,2,FALSE),"")=0,"",IF($AK514=AZ$5,VLOOKUP(AP514,buff!$K:$L,2,FALSE),"")),"")</f>
        <v/>
      </c>
      <c r="BA514" s="6" t="e">
        <f>VLOOKUP(AL514,buff!$K:$P,6,FALSE)</f>
        <v>#N/A</v>
      </c>
      <c r="BB514" s="6" t="e">
        <f>VLOOKUP(AM514,buff!$K:$P,6,FALSE)</f>
        <v>#N/A</v>
      </c>
      <c r="BC514" s="6" t="e">
        <f>VLOOKUP(AN514,buff!$K:$P,6,FALSE)</f>
        <v>#N/A</v>
      </c>
      <c r="BD514">
        <f t="shared" si="122"/>
        <v>2</v>
      </c>
      <c r="BE514">
        <f t="shared" si="123"/>
        <v>1</v>
      </c>
      <c r="BF514" s="22">
        <f t="shared" si="124"/>
        <v>100902</v>
      </c>
    </row>
    <row r="515" spans="1:58" x14ac:dyDescent="0.15">
      <c r="A515" t="str">
        <f t="shared" si="133"/>
        <v>修主动技能2等级9</v>
      </c>
      <c r="B515" s="8">
        <f t="shared" si="119"/>
        <v>10090209</v>
      </c>
      <c r="C515" s="8" t="str">
        <f>VLOOKUP(G515,角色!A:B,2,FALSE)</f>
        <v>修</v>
      </c>
      <c r="D515" s="8" t="str">
        <f t="shared" si="120"/>
        <v>主动技能2</v>
      </c>
      <c r="E515" s="8">
        <f t="shared" si="125"/>
        <v>9</v>
      </c>
      <c r="F515" s="8">
        <f t="shared" si="126"/>
        <v>2</v>
      </c>
      <c r="G515" s="8">
        <f t="shared" si="127"/>
        <v>9</v>
      </c>
      <c r="H515" s="4" t="s">
        <v>945</v>
      </c>
      <c r="I515" s="20" t="str">
        <f t="shared" si="136"/>
        <v>对敌方单体攻击，造成150%攻击力（+8240）点伤害。</v>
      </c>
      <c r="J515" s="4" t="s">
        <v>277</v>
      </c>
      <c r="K515" s="1" t="s">
        <v>102</v>
      </c>
      <c r="L515" s="4" t="s">
        <v>106</v>
      </c>
      <c r="M515" s="4"/>
      <c r="N515" s="4">
        <v>100</v>
      </c>
      <c r="O515" s="20">
        <f>VLOOKUP(L515,对应表!BK:BL,2,FALSE)</f>
        <v>0</v>
      </c>
      <c r="P515" s="25" t="str">
        <f>_xlfn.IFNA(VLOOKUP(G515,角色!V:AE,主动技能!F515+1,FALSE),"")</f>
        <v>||eff_leiji|</v>
      </c>
      <c r="Q515" s="25">
        <f>(VLOOKUP(G515,角色!V:AE,主动技能!F515+4,FALSE))</f>
        <v>1</v>
      </c>
      <c r="R515" s="25">
        <v>0</v>
      </c>
      <c r="S515" s="25">
        <v>0</v>
      </c>
      <c r="T515" s="6" t="str">
        <f t="shared" si="134"/>
        <v/>
      </c>
      <c r="U515" s="6" t="str">
        <f t="shared" si="135"/>
        <v/>
      </c>
      <c r="V515" s="19" t="str">
        <f>VLOOKUP(G515,角色!AW:BC,主动技能!F515+1,FALSE)</f>
        <v>skill_10</v>
      </c>
      <c r="Y515">
        <f t="shared" si="118"/>
        <v>0</v>
      </c>
      <c r="Z515" s="19">
        <f>IF(VLOOKUP(C515,角色!CC:CI,主动技能!F515*2,FALSE)=0,"",VLOOKUP(C515,角色!CC:CI,主动技能!F515*2,FALSE))</f>
        <v>150</v>
      </c>
      <c r="AA515" s="19">
        <f>IF(VLOOKUP(C515,角色!CC:CI,主动技能!F515*2+1,FALSE)=0,0,VLOOKUP(C515,角色!CC:CI,主动技能!F515*2+1,FALSE))</f>
        <v>50</v>
      </c>
      <c r="AB515" s="19">
        <f>IF(INT(VLOOKUP(E515,角色属性概况!I:M,3,FALSE)*AA515/100)=0,"",(INT(VLOOKUP(E515,角色属性概况!I:M,3,FALSE)*AA515/100)))</f>
        <v>8240</v>
      </c>
      <c r="AE515" s="25">
        <f>(VLOOKUP(G515,角色!V:AE,主动技能!F515+7,FALSE))</f>
        <v>1</v>
      </c>
      <c r="AF515" s="19">
        <f>VLOOKUP(F515,对应表!AY:BA,3,FALSE)</f>
        <v>1</v>
      </c>
      <c r="AG515" s="19">
        <f>VLOOKUP(F515,对应表!AY:BA,2,FALSE)</f>
        <v>1</v>
      </c>
      <c r="AH515" s="25" t="str">
        <f>VLOOKUP(F515,特效对应!F:G,2,FALSE)</f>
        <v>attackex</v>
      </c>
      <c r="AJ515">
        <f t="shared" si="121"/>
        <v>9</v>
      </c>
      <c r="AK515" s="1"/>
      <c r="AL515" s="4"/>
      <c r="AQ515" s="6" t="str">
        <f>_xlfn.IFNA(IF(IF($AK515=AQ$5,VLOOKUP(AL515,buff!$K:$L,2,FALSE),"")=0,"",IF($AK515=AQ$5,VLOOKUP(AL515,buff!$K:$L,2,FALSE),"")),"")</f>
        <v/>
      </c>
      <c r="AR515" s="6" t="str">
        <f>_xlfn.IFNA(IF(IF($AK515=AR$5,VLOOKUP(AM515,buff!$K:$L,2,FALSE),"")=0,"",IF($AK515=AR$5,VLOOKUP(AM515,buff!$K:$L,2,FALSE),"")),"")</f>
        <v/>
      </c>
      <c r="AS515" s="6" t="str">
        <f>_xlfn.IFNA(IF(IF($AK515=AS$5,VLOOKUP(AN515,buff!$K:$L,2,FALSE),"")=0,"",IF($AK515=AS$5,VLOOKUP(AN515,buff!$K:$L,2,FALSE),"")),"")</f>
        <v/>
      </c>
      <c r="AT515" s="6" t="str">
        <f>_xlfn.IFNA(IF(IF($AK515=AT$5,VLOOKUP(AO515,buff!$K:$L,2,FALSE),"")=0,"",IF($AK515=AT$5,VLOOKUP(AO515,buff!$K:$L,2,FALSE),"")),"")</f>
        <v/>
      </c>
      <c r="AU515" s="6" t="str">
        <f>_xlfn.IFNA(IF(IF($AK515=AU$5,VLOOKUP(AP515,buff!$K:$L,2,FALSE),"")=0,"",IF($AK515=AU$5,VLOOKUP(AP515,buff!$K:$L,2,FALSE),"")),"")</f>
        <v/>
      </c>
      <c r="AV515" s="6" t="str">
        <f>_xlfn.IFNA(IF(IF($AK515=AV$5,VLOOKUP(AL515,buff!$K:$L,2,FALSE),"")=0,"",IF($AK515=AV$5,VLOOKUP(AL515,buff!$K:$L,2,FALSE),"")),"")</f>
        <v/>
      </c>
      <c r="AW515" s="6" t="str">
        <f>_xlfn.IFNA(IF(IF($AK515=AW$5,VLOOKUP(AM515,buff!$K:$L,2,FALSE),"")=0,"",IF($AK515=AW$5,VLOOKUP(AM515,buff!$K:$L,2,FALSE),"")),"")</f>
        <v/>
      </c>
      <c r="AX515" s="6" t="str">
        <f>_xlfn.IFNA(IF(IF($AK515=AX$5,VLOOKUP(AN515,buff!$K:$L,2,FALSE),"")=0,"",IF($AK515=AX$5,VLOOKUP(AN515,buff!$K:$L,2,FALSE),"")),"")</f>
        <v/>
      </c>
      <c r="AY515" s="6" t="str">
        <f>_xlfn.IFNA(IF(IF($AK515=AY$5,VLOOKUP(AO515,buff!$K:$L,2,FALSE),"")=0,"",IF($AK515=AY$5,VLOOKUP(AO515,buff!$K:$L,2,FALSE),"")),"")</f>
        <v/>
      </c>
      <c r="AZ515" s="6" t="str">
        <f>_xlfn.IFNA(IF(IF($AK515=AZ$5,VLOOKUP(AP515,buff!$K:$L,2,FALSE),"")=0,"",IF($AK515=AZ$5,VLOOKUP(AP515,buff!$K:$L,2,FALSE),"")),"")</f>
        <v/>
      </c>
      <c r="BA515" s="6" t="e">
        <f>VLOOKUP(AL515,buff!$K:$P,6,FALSE)</f>
        <v>#N/A</v>
      </c>
      <c r="BB515" s="6" t="e">
        <f>VLOOKUP(AM515,buff!$K:$P,6,FALSE)</f>
        <v>#N/A</v>
      </c>
      <c r="BC515" s="6" t="e">
        <f>VLOOKUP(AN515,buff!$K:$P,6,FALSE)</f>
        <v>#N/A</v>
      </c>
      <c r="BD515">
        <f t="shared" si="122"/>
        <v>2</v>
      </c>
      <c r="BE515">
        <f t="shared" si="123"/>
        <v>1</v>
      </c>
      <c r="BF515" s="22">
        <f t="shared" si="124"/>
        <v>100902</v>
      </c>
    </row>
    <row r="516" spans="1:58" x14ac:dyDescent="0.15">
      <c r="A516" t="str">
        <f t="shared" si="133"/>
        <v>修主动技能2等级10</v>
      </c>
      <c r="B516" s="8">
        <f t="shared" si="119"/>
        <v>10090210</v>
      </c>
      <c r="C516" s="8" t="str">
        <f>VLOOKUP(G516,角色!A:B,2,FALSE)</f>
        <v>修</v>
      </c>
      <c r="D516" s="8" t="str">
        <f t="shared" si="120"/>
        <v>主动技能2</v>
      </c>
      <c r="E516" s="8">
        <f t="shared" si="125"/>
        <v>10</v>
      </c>
      <c r="F516" s="8">
        <f t="shared" si="126"/>
        <v>2</v>
      </c>
      <c r="G516" s="8">
        <f t="shared" si="127"/>
        <v>9</v>
      </c>
      <c r="H516" s="4" t="s">
        <v>945</v>
      </c>
      <c r="I516" s="20" t="str">
        <f t="shared" si="136"/>
        <v>对敌方单体攻击，造成150%攻击力（+11767）点伤害。</v>
      </c>
      <c r="J516" s="4" t="s">
        <v>277</v>
      </c>
      <c r="K516" s="1" t="s">
        <v>102</v>
      </c>
      <c r="L516" s="4" t="s">
        <v>106</v>
      </c>
      <c r="M516" s="4"/>
      <c r="N516" s="4">
        <v>100</v>
      </c>
      <c r="O516" s="20">
        <f>VLOOKUP(L516,对应表!BK:BL,2,FALSE)</f>
        <v>0</v>
      </c>
      <c r="P516" s="25" t="str">
        <f>_xlfn.IFNA(VLOOKUP(G516,角色!V:AE,主动技能!F516+1,FALSE),"")</f>
        <v>||eff_leiji|</v>
      </c>
      <c r="Q516" s="25">
        <f>(VLOOKUP(G516,角色!V:AE,主动技能!F516+4,FALSE))</f>
        <v>1</v>
      </c>
      <c r="R516" s="25">
        <v>0</v>
      </c>
      <c r="S516" s="25">
        <v>0</v>
      </c>
      <c r="T516" s="6" t="str">
        <f t="shared" si="134"/>
        <v/>
      </c>
      <c r="U516" s="6" t="str">
        <f t="shared" si="135"/>
        <v/>
      </c>
      <c r="V516" s="19" t="str">
        <f>VLOOKUP(G516,角色!AW:BC,主动技能!F516+1,FALSE)</f>
        <v>skill_10</v>
      </c>
      <c r="Y516">
        <f t="shared" si="118"/>
        <v>0</v>
      </c>
      <c r="Z516" s="19">
        <f>IF(VLOOKUP(C516,角色!CC:CI,主动技能!F516*2,FALSE)=0,"",VLOOKUP(C516,角色!CC:CI,主动技能!F516*2,FALSE))</f>
        <v>150</v>
      </c>
      <c r="AA516" s="19">
        <f>IF(VLOOKUP(C516,角色!CC:CI,主动技能!F516*2+1,FALSE)=0,0,VLOOKUP(C516,角色!CC:CI,主动技能!F516*2+1,FALSE))</f>
        <v>50</v>
      </c>
      <c r="AB516" s="19">
        <f>IF(INT(VLOOKUP(E516,角色属性概况!I:M,3,FALSE)*AA516/100)=0,"",(INT(VLOOKUP(E516,角色属性概况!I:M,3,FALSE)*AA516/100)))</f>
        <v>11767</v>
      </c>
      <c r="AE516" s="25">
        <f>(VLOOKUP(G516,角色!V:AE,主动技能!F516+7,FALSE))</f>
        <v>1</v>
      </c>
      <c r="AF516" s="19">
        <f>VLOOKUP(F516,对应表!AY:BA,3,FALSE)</f>
        <v>1</v>
      </c>
      <c r="AG516" s="19">
        <f>VLOOKUP(F516,对应表!AY:BA,2,FALSE)</f>
        <v>1</v>
      </c>
      <c r="AH516" s="25" t="str">
        <f>VLOOKUP(F516,特效对应!F:G,2,FALSE)</f>
        <v>attackex</v>
      </c>
      <c r="AJ516">
        <f t="shared" si="121"/>
        <v>10</v>
      </c>
      <c r="AK516" s="1"/>
      <c r="AL516" s="4"/>
      <c r="AQ516" s="6" t="str">
        <f>_xlfn.IFNA(IF(IF($AK516=AQ$5,VLOOKUP(AL516,buff!$K:$L,2,FALSE),"")=0,"",IF($AK516=AQ$5,VLOOKUP(AL516,buff!$K:$L,2,FALSE),"")),"")</f>
        <v/>
      </c>
      <c r="AR516" s="6" t="str">
        <f>_xlfn.IFNA(IF(IF($AK516=AR$5,VLOOKUP(AM516,buff!$K:$L,2,FALSE),"")=0,"",IF($AK516=AR$5,VLOOKUP(AM516,buff!$K:$L,2,FALSE),"")),"")</f>
        <v/>
      </c>
      <c r="AS516" s="6" t="str">
        <f>_xlfn.IFNA(IF(IF($AK516=AS$5,VLOOKUP(AN516,buff!$K:$L,2,FALSE),"")=0,"",IF($AK516=AS$5,VLOOKUP(AN516,buff!$K:$L,2,FALSE),"")),"")</f>
        <v/>
      </c>
      <c r="AT516" s="6" t="str">
        <f>_xlfn.IFNA(IF(IF($AK516=AT$5,VLOOKUP(AO516,buff!$K:$L,2,FALSE),"")=0,"",IF($AK516=AT$5,VLOOKUP(AO516,buff!$K:$L,2,FALSE),"")),"")</f>
        <v/>
      </c>
      <c r="AU516" s="6" t="str">
        <f>_xlfn.IFNA(IF(IF($AK516=AU$5,VLOOKUP(AP516,buff!$K:$L,2,FALSE),"")=0,"",IF($AK516=AU$5,VLOOKUP(AP516,buff!$K:$L,2,FALSE),"")),"")</f>
        <v/>
      </c>
      <c r="AV516" s="6" t="str">
        <f>_xlfn.IFNA(IF(IF($AK516=AV$5,VLOOKUP(AL516,buff!$K:$L,2,FALSE),"")=0,"",IF($AK516=AV$5,VLOOKUP(AL516,buff!$K:$L,2,FALSE),"")),"")</f>
        <v/>
      </c>
      <c r="AW516" s="6" t="str">
        <f>_xlfn.IFNA(IF(IF($AK516=AW$5,VLOOKUP(AM516,buff!$K:$L,2,FALSE),"")=0,"",IF($AK516=AW$5,VLOOKUP(AM516,buff!$K:$L,2,FALSE),"")),"")</f>
        <v/>
      </c>
      <c r="AX516" s="6" t="str">
        <f>_xlfn.IFNA(IF(IF($AK516=AX$5,VLOOKUP(AN516,buff!$K:$L,2,FALSE),"")=0,"",IF($AK516=AX$5,VLOOKUP(AN516,buff!$K:$L,2,FALSE),"")),"")</f>
        <v/>
      </c>
      <c r="AY516" s="6" t="str">
        <f>_xlfn.IFNA(IF(IF($AK516=AY$5,VLOOKUP(AO516,buff!$K:$L,2,FALSE),"")=0,"",IF($AK516=AY$5,VLOOKUP(AO516,buff!$K:$L,2,FALSE),"")),"")</f>
        <v/>
      </c>
      <c r="AZ516" s="6" t="str">
        <f>_xlfn.IFNA(IF(IF($AK516=AZ$5,VLOOKUP(AP516,buff!$K:$L,2,FALSE),"")=0,"",IF($AK516=AZ$5,VLOOKUP(AP516,buff!$K:$L,2,FALSE),"")),"")</f>
        <v/>
      </c>
      <c r="BA516" s="6" t="e">
        <f>VLOOKUP(AL516,buff!$K:$P,6,FALSE)</f>
        <v>#N/A</v>
      </c>
      <c r="BB516" s="6" t="e">
        <f>VLOOKUP(AM516,buff!$K:$P,6,FALSE)</f>
        <v>#N/A</v>
      </c>
      <c r="BC516" s="6" t="e">
        <f>VLOOKUP(AN516,buff!$K:$P,6,FALSE)</f>
        <v>#N/A</v>
      </c>
      <c r="BD516">
        <f t="shared" si="122"/>
        <v>2</v>
      </c>
      <c r="BE516">
        <f t="shared" si="123"/>
        <v>1</v>
      </c>
      <c r="BF516" s="22">
        <f t="shared" si="124"/>
        <v>100902</v>
      </c>
    </row>
    <row r="517" spans="1:58" x14ac:dyDescent="0.15">
      <c r="A517" t="str">
        <f t="shared" si="133"/>
        <v>修主动技能2等级11</v>
      </c>
      <c r="B517" s="8">
        <f t="shared" si="119"/>
        <v>10090211</v>
      </c>
      <c r="C517" s="8" t="str">
        <f>VLOOKUP(G517,角色!A:B,2,FALSE)</f>
        <v>修</v>
      </c>
      <c r="D517" s="8" t="str">
        <f t="shared" si="120"/>
        <v>主动技能2</v>
      </c>
      <c r="E517" s="8">
        <f t="shared" si="125"/>
        <v>11</v>
      </c>
      <c r="F517" s="8">
        <f t="shared" si="126"/>
        <v>2</v>
      </c>
      <c r="G517" s="8">
        <f t="shared" si="127"/>
        <v>9</v>
      </c>
      <c r="H517" s="4" t="s">
        <v>945</v>
      </c>
      <c r="I517" s="20" t="str">
        <f t="shared" si="136"/>
        <v>对敌方单体攻击，造成150%攻击力（+16761）点伤害。</v>
      </c>
      <c r="J517" s="4" t="s">
        <v>277</v>
      </c>
      <c r="K517" s="1" t="s">
        <v>102</v>
      </c>
      <c r="L517" s="4" t="s">
        <v>106</v>
      </c>
      <c r="M517" s="4"/>
      <c r="N517" s="4">
        <v>100</v>
      </c>
      <c r="O517" s="20">
        <f>VLOOKUP(L517,对应表!BK:BL,2,FALSE)</f>
        <v>0</v>
      </c>
      <c r="P517" s="25" t="str">
        <f>_xlfn.IFNA(VLOOKUP(G517,角色!V:AE,主动技能!F517+1,FALSE),"")</f>
        <v>||eff_leiji|</v>
      </c>
      <c r="Q517" s="25">
        <f>(VLOOKUP(G517,角色!V:AE,主动技能!F517+4,FALSE))</f>
        <v>1</v>
      </c>
      <c r="R517" s="25">
        <v>0</v>
      </c>
      <c r="S517" s="25">
        <v>0</v>
      </c>
      <c r="T517" s="6" t="str">
        <f t="shared" si="134"/>
        <v/>
      </c>
      <c r="U517" s="6" t="str">
        <f t="shared" si="135"/>
        <v/>
      </c>
      <c r="V517" s="19" t="str">
        <f>VLOOKUP(G517,角色!AW:BC,主动技能!F517+1,FALSE)</f>
        <v>skill_10</v>
      </c>
      <c r="Y517">
        <f t="shared" si="118"/>
        <v>0</v>
      </c>
      <c r="Z517" s="19">
        <f>IF(VLOOKUP(C517,角色!CC:CI,主动技能!F517*2,FALSE)=0,"",VLOOKUP(C517,角色!CC:CI,主动技能!F517*2,FALSE))</f>
        <v>150</v>
      </c>
      <c r="AA517" s="19">
        <f>IF(VLOOKUP(C517,角色!CC:CI,主动技能!F517*2+1,FALSE)=0,0,VLOOKUP(C517,角色!CC:CI,主动技能!F517*2+1,FALSE))</f>
        <v>50</v>
      </c>
      <c r="AB517" s="19">
        <f>IF(INT(VLOOKUP(E517,角色属性概况!I:M,3,FALSE)*AA517/100)=0,"",(INT(VLOOKUP(E517,角色属性概况!I:M,3,FALSE)*AA517/100)))</f>
        <v>16761</v>
      </c>
      <c r="AE517" s="25">
        <f>(VLOOKUP(G517,角色!V:AE,主动技能!F517+7,FALSE))</f>
        <v>1</v>
      </c>
      <c r="AF517" s="19">
        <f>VLOOKUP(F517,对应表!AY:BA,3,FALSE)</f>
        <v>1</v>
      </c>
      <c r="AG517" s="19">
        <f>VLOOKUP(F517,对应表!AY:BA,2,FALSE)</f>
        <v>1</v>
      </c>
      <c r="AH517" s="25" t="str">
        <f>VLOOKUP(F517,特效对应!F:G,2,FALSE)</f>
        <v>attackex</v>
      </c>
      <c r="AJ517">
        <f t="shared" si="121"/>
        <v>11</v>
      </c>
      <c r="AK517" s="1"/>
      <c r="AL517" s="4"/>
      <c r="AQ517" s="6" t="str">
        <f>_xlfn.IFNA(IF(IF($AK517=AQ$5,VLOOKUP(AL517,buff!$K:$L,2,FALSE),"")=0,"",IF($AK517=AQ$5,VLOOKUP(AL517,buff!$K:$L,2,FALSE),"")),"")</f>
        <v/>
      </c>
      <c r="AR517" s="6" t="str">
        <f>_xlfn.IFNA(IF(IF($AK517=AR$5,VLOOKUP(AM517,buff!$K:$L,2,FALSE),"")=0,"",IF($AK517=AR$5,VLOOKUP(AM517,buff!$K:$L,2,FALSE),"")),"")</f>
        <v/>
      </c>
      <c r="AS517" s="6" t="str">
        <f>_xlfn.IFNA(IF(IF($AK517=AS$5,VLOOKUP(AN517,buff!$K:$L,2,FALSE),"")=0,"",IF($AK517=AS$5,VLOOKUP(AN517,buff!$K:$L,2,FALSE),"")),"")</f>
        <v/>
      </c>
      <c r="AT517" s="6" t="str">
        <f>_xlfn.IFNA(IF(IF($AK517=AT$5,VLOOKUP(AO517,buff!$K:$L,2,FALSE),"")=0,"",IF($AK517=AT$5,VLOOKUP(AO517,buff!$K:$L,2,FALSE),"")),"")</f>
        <v/>
      </c>
      <c r="AU517" s="6" t="str">
        <f>_xlfn.IFNA(IF(IF($AK517=AU$5,VLOOKUP(AP517,buff!$K:$L,2,FALSE),"")=0,"",IF($AK517=AU$5,VLOOKUP(AP517,buff!$K:$L,2,FALSE),"")),"")</f>
        <v/>
      </c>
      <c r="AV517" s="6" t="str">
        <f>_xlfn.IFNA(IF(IF($AK517=AV$5,VLOOKUP(AL517,buff!$K:$L,2,FALSE),"")=0,"",IF($AK517=AV$5,VLOOKUP(AL517,buff!$K:$L,2,FALSE),"")),"")</f>
        <v/>
      </c>
      <c r="AW517" s="6" t="str">
        <f>_xlfn.IFNA(IF(IF($AK517=AW$5,VLOOKUP(AM517,buff!$K:$L,2,FALSE),"")=0,"",IF($AK517=AW$5,VLOOKUP(AM517,buff!$K:$L,2,FALSE),"")),"")</f>
        <v/>
      </c>
      <c r="AX517" s="6" t="str">
        <f>_xlfn.IFNA(IF(IF($AK517=AX$5,VLOOKUP(AN517,buff!$K:$L,2,FALSE),"")=0,"",IF($AK517=AX$5,VLOOKUP(AN517,buff!$K:$L,2,FALSE),"")),"")</f>
        <v/>
      </c>
      <c r="AY517" s="6" t="str">
        <f>_xlfn.IFNA(IF(IF($AK517=AY$5,VLOOKUP(AO517,buff!$K:$L,2,FALSE),"")=0,"",IF($AK517=AY$5,VLOOKUP(AO517,buff!$K:$L,2,FALSE),"")),"")</f>
        <v/>
      </c>
      <c r="AZ517" s="6" t="str">
        <f>_xlfn.IFNA(IF(IF($AK517=AZ$5,VLOOKUP(AP517,buff!$K:$L,2,FALSE),"")=0,"",IF($AK517=AZ$5,VLOOKUP(AP517,buff!$K:$L,2,FALSE),"")),"")</f>
        <v/>
      </c>
      <c r="BA517" s="6" t="e">
        <f>VLOOKUP(AL517,buff!$K:$P,6,FALSE)</f>
        <v>#N/A</v>
      </c>
      <c r="BB517" s="6" t="e">
        <f>VLOOKUP(AM517,buff!$K:$P,6,FALSE)</f>
        <v>#N/A</v>
      </c>
      <c r="BC517" s="6" t="e">
        <f>VLOOKUP(AN517,buff!$K:$P,6,FALSE)</f>
        <v>#N/A</v>
      </c>
      <c r="BD517">
        <f t="shared" si="122"/>
        <v>2</v>
      </c>
      <c r="BE517">
        <f t="shared" si="123"/>
        <v>1</v>
      </c>
      <c r="BF517" s="22">
        <f t="shared" si="124"/>
        <v>100902</v>
      </c>
    </row>
    <row r="518" spans="1:58" x14ac:dyDescent="0.15">
      <c r="A518" t="str">
        <f t="shared" ref="A518:A581" si="137">C518&amp;D518&amp;$E$6&amp;E518</f>
        <v>修主动技能2等级12</v>
      </c>
      <c r="B518" s="8">
        <f t="shared" si="119"/>
        <v>10090212</v>
      </c>
      <c r="C518" s="8" t="str">
        <f>VLOOKUP(G518,角色!A:B,2,FALSE)</f>
        <v>修</v>
      </c>
      <c r="D518" s="8" t="str">
        <f t="shared" si="120"/>
        <v>主动技能2</v>
      </c>
      <c r="E518" s="8">
        <f t="shared" ref="E518:E581" si="138">IF(E517=E$5,1,E517+1)</f>
        <v>12</v>
      </c>
      <c r="F518" s="8">
        <f t="shared" ref="F518:F581" si="139">IF(E518=1,IF(F517=$F$5,1,F517+1),F517)</f>
        <v>2</v>
      </c>
      <c r="G518" s="8">
        <f t="shared" ref="G518:G581" si="140">IF((F518=1)*(E518=1),G517+1,G517)</f>
        <v>9</v>
      </c>
      <c r="H518" s="4" t="s">
        <v>945</v>
      </c>
      <c r="I518" s="20" t="str">
        <f t="shared" si="136"/>
        <v>对敌方单体攻击，造成150%攻击力（+23830）点伤害。</v>
      </c>
      <c r="J518" s="4" t="s">
        <v>277</v>
      </c>
      <c r="K518" s="1" t="s">
        <v>102</v>
      </c>
      <c r="L518" s="4" t="s">
        <v>106</v>
      </c>
      <c r="M518" s="4"/>
      <c r="N518" s="4">
        <v>100</v>
      </c>
      <c r="O518" s="20">
        <f>VLOOKUP(L518,对应表!BK:BL,2,FALSE)</f>
        <v>0</v>
      </c>
      <c r="P518" s="25" t="str">
        <f>_xlfn.IFNA(VLOOKUP(G518,角色!V:AE,主动技能!F518+1,FALSE),"")</f>
        <v>||eff_leiji|</v>
      </c>
      <c r="Q518" s="25">
        <f>(VLOOKUP(G518,角色!V:AE,主动技能!F518+4,FALSE))</f>
        <v>1</v>
      </c>
      <c r="R518" s="25">
        <v>0</v>
      </c>
      <c r="S518" s="25">
        <v>0</v>
      </c>
      <c r="T518" s="6" t="str">
        <f t="shared" ref="T518:T581" si="141">IF(AQ518="","",AQ518)&amp;IF(AR518="","","|"&amp;AR518)&amp;IF(AS518="","","|"&amp;AS518)&amp;IF(AT518="","","|"&amp;AT518)&amp;IF(AU518="","","|"&amp;AU518)</f>
        <v/>
      </c>
      <c r="U518" s="6" t="str">
        <f t="shared" ref="U518:U581" si="142">IF(AV518="","",AV518)&amp;IF(AW518="","","|"&amp;AW518)&amp;IF(AX518="","","|"&amp;AX518)&amp;IF(AY518="","","|"&amp;AY518)&amp;IF(AZ518="","","|"&amp;AZ518)</f>
        <v/>
      </c>
      <c r="V518" s="19" t="str">
        <f>VLOOKUP(G518,角色!AW:BC,主动技能!F518+1,FALSE)</f>
        <v>skill_10</v>
      </c>
      <c r="Y518">
        <f t="shared" si="118"/>
        <v>0</v>
      </c>
      <c r="Z518" s="19">
        <f>IF(VLOOKUP(C518,角色!CC:CI,主动技能!F518*2,FALSE)=0,"",VLOOKUP(C518,角色!CC:CI,主动技能!F518*2,FALSE))</f>
        <v>150</v>
      </c>
      <c r="AA518" s="19">
        <f>IF(VLOOKUP(C518,角色!CC:CI,主动技能!F518*2+1,FALSE)=0,0,VLOOKUP(C518,角色!CC:CI,主动技能!F518*2+1,FALSE))</f>
        <v>50</v>
      </c>
      <c r="AB518" s="19">
        <f>IF(INT(VLOOKUP(E518,角色属性概况!I:M,3,FALSE)*AA518/100)=0,"",(INT(VLOOKUP(E518,角色属性概况!I:M,3,FALSE)*AA518/100)))</f>
        <v>23830</v>
      </c>
      <c r="AE518" s="25">
        <f>(VLOOKUP(G518,角色!V:AE,主动技能!F518+7,FALSE))</f>
        <v>1</v>
      </c>
      <c r="AF518" s="19">
        <f>VLOOKUP(F518,对应表!AY:BA,3,FALSE)</f>
        <v>1</v>
      </c>
      <c r="AG518" s="19">
        <f>VLOOKUP(F518,对应表!AY:BA,2,FALSE)</f>
        <v>1</v>
      </c>
      <c r="AH518" s="25" t="str">
        <f>VLOOKUP(F518,特效对应!F:G,2,FALSE)</f>
        <v>attackex</v>
      </c>
      <c r="AJ518">
        <f t="shared" si="121"/>
        <v>12</v>
      </c>
      <c r="AK518" s="1"/>
      <c r="AL518" s="4"/>
      <c r="AQ518" s="6" t="str">
        <f>_xlfn.IFNA(IF(IF($AK518=AQ$5,VLOOKUP(AL518,buff!$K:$L,2,FALSE),"")=0,"",IF($AK518=AQ$5,VLOOKUP(AL518,buff!$K:$L,2,FALSE),"")),"")</f>
        <v/>
      </c>
      <c r="AR518" s="6" t="str">
        <f>_xlfn.IFNA(IF(IF($AK518=AR$5,VLOOKUP(AM518,buff!$K:$L,2,FALSE),"")=0,"",IF($AK518=AR$5,VLOOKUP(AM518,buff!$K:$L,2,FALSE),"")),"")</f>
        <v/>
      </c>
      <c r="AS518" s="6" t="str">
        <f>_xlfn.IFNA(IF(IF($AK518=AS$5,VLOOKUP(AN518,buff!$K:$L,2,FALSE),"")=0,"",IF($AK518=AS$5,VLOOKUP(AN518,buff!$K:$L,2,FALSE),"")),"")</f>
        <v/>
      </c>
      <c r="AT518" s="6" t="str">
        <f>_xlfn.IFNA(IF(IF($AK518=AT$5,VLOOKUP(AO518,buff!$K:$L,2,FALSE),"")=0,"",IF($AK518=AT$5,VLOOKUP(AO518,buff!$K:$L,2,FALSE),"")),"")</f>
        <v/>
      </c>
      <c r="AU518" s="6" t="str">
        <f>_xlfn.IFNA(IF(IF($AK518=AU$5,VLOOKUP(AP518,buff!$K:$L,2,FALSE),"")=0,"",IF($AK518=AU$5,VLOOKUP(AP518,buff!$K:$L,2,FALSE),"")),"")</f>
        <v/>
      </c>
      <c r="AV518" s="6" t="str">
        <f>_xlfn.IFNA(IF(IF($AK518=AV$5,VLOOKUP(AL518,buff!$K:$L,2,FALSE),"")=0,"",IF($AK518=AV$5,VLOOKUP(AL518,buff!$K:$L,2,FALSE),"")),"")</f>
        <v/>
      </c>
      <c r="AW518" s="6" t="str">
        <f>_xlfn.IFNA(IF(IF($AK518=AW$5,VLOOKUP(AM518,buff!$K:$L,2,FALSE),"")=0,"",IF($AK518=AW$5,VLOOKUP(AM518,buff!$K:$L,2,FALSE),"")),"")</f>
        <v/>
      </c>
      <c r="AX518" s="6" t="str">
        <f>_xlfn.IFNA(IF(IF($AK518=AX$5,VLOOKUP(AN518,buff!$K:$L,2,FALSE),"")=0,"",IF($AK518=AX$5,VLOOKUP(AN518,buff!$K:$L,2,FALSE),"")),"")</f>
        <v/>
      </c>
      <c r="AY518" s="6" t="str">
        <f>_xlfn.IFNA(IF(IF($AK518=AY$5,VLOOKUP(AO518,buff!$K:$L,2,FALSE),"")=0,"",IF($AK518=AY$5,VLOOKUP(AO518,buff!$K:$L,2,FALSE),"")),"")</f>
        <v/>
      </c>
      <c r="AZ518" s="6" t="str">
        <f>_xlfn.IFNA(IF(IF($AK518=AZ$5,VLOOKUP(AP518,buff!$K:$L,2,FALSE),"")=0,"",IF($AK518=AZ$5,VLOOKUP(AP518,buff!$K:$L,2,FALSE),"")),"")</f>
        <v/>
      </c>
      <c r="BA518" s="6" t="e">
        <f>VLOOKUP(AL518,buff!$K:$P,6,FALSE)</f>
        <v>#N/A</v>
      </c>
      <c r="BB518" s="6" t="e">
        <f>VLOOKUP(AM518,buff!$K:$P,6,FALSE)</f>
        <v>#N/A</v>
      </c>
      <c r="BC518" s="6" t="e">
        <f>VLOOKUP(AN518,buff!$K:$P,6,FALSE)</f>
        <v>#N/A</v>
      </c>
      <c r="BD518">
        <f t="shared" si="122"/>
        <v>2</v>
      </c>
      <c r="BE518">
        <f t="shared" si="123"/>
        <v>1</v>
      </c>
      <c r="BF518" s="22">
        <f t="shared" si="124"/>
        <v>100902</v>
      </c>
    </row>
    <row r="519" spans="1:58" x14ac:dyDescent="0.15">
      <c r="A519" t="str">
        <f t="shared" si="137"/>
        <v>修主动技能2等级13</v>
      </c>
      <c r="B519" s="8">
        <f t="shared" si="119"/>
        <v>10090213</v>
      </c>
      <c r="C519" s="8" t="str">
        <f>VLOOKUP(G519,角色!A:B,2,FALSE)</f>
        <v>修</v>
      </c>
      <c r="D519" s="8" t="str">
        <f t="shared" si="120"/>
        <v>主动技能2</v>
      </c>
      <c r="E519" s="8">
        <f t="shared" si="138"/>
        <v>13</v>
      </c>
      <c r="F519" s="8">
        <f t="shared" si="139"/>
        <v>2</v>
      </c>
      <c r="G519" s="8">
        <f t="shared" si="140"/>
        <v>9</v>
      </c>
      <c r="H519" s="4" t="s">
        <v>945</v>
      </c>
      <c r="I519" s="20" t="str">
        <f t="shared" si="136"/>
        <v>对敌方单体攻击，造成150%攻击力（+33839）点伤害。</v>
      </c>
      <c r="J519" s="4" t="s">
        <v>277</v>
      </c>
      <c r="K519" s="1" t="s">
        <v>102</v>
      </c>
      <c r="L519" s="4" t="s">
        <v>106</v>
      </c>
      <c r="M519" s="4"/>
      <c r="N519" s="4">
        <v>100</v>
      </c>
      <c r="O519" s="20">
        <f>VLOOKUP(L519,对应表!BK:BL,2,FALSE)</f>
        <v>0</v>
      </c>
      <c r="P519" s="25" t="str">
        <f>_xlfn.IFNA(VLOOKUP(G519,角色!V:AE,主动技能!F519+1,FALSE),"")</f>
        <v>||eff_leiji|</v>
      </c>
      <c r="Q519" s="25">
        <f>(VLOOKUP(G519,角色!V:AE,主动技能!F519+4,FALSE))</f>
        <v>1</v>
      </c>
      <c r="R519" s="25">
        <v>0</v>
      </c>
      <c r="S519" s="25">
        <v>0</v>
      </c>
      <c r="T519" s="6" t="str">
        <f t="shared" si="141"/>
        <v/>
      </c>
      <c r="U519" s="6" t="str">
        <f t="shared" si="142"/>
        <v/>
      </c>
      <c r="V519" s="19" t="str">
        <f>VLOOKUP(G519,角色!AW:BC,主动技能!F519+1,FALSE)</f>
        <v>skill_10</v>
      </c>
      <c r="Y519">
        <f t="shared" ref="Y519:Y582" si="143">VLOOKUP(D519,BG:BH,2,FALSE)</f>
        <v>0</v>
      </c>
      <c r="Z519" s="19">
        <f>IF(VLOOKUP(C519,角色!CC:CI,主动技能!F519*2,FALSE)=0,"",VLOOKUP(C519,角色!CC:CI,主动技能!F519*2,FALSE))</f>
        <v>150</v>
      </c>
      <c r="AA519" s="19">
        <f>IF(VLOOKUP(C519,角色!CC:CI,主动技能!F519*2+1,FALSE)=0,0,VLOOKUP(C519,角色!CC:CI,主动技能!F519*2+1,FALSE))</f>
        <v>50</v>
      </c>
      <c r="AB519" s="19">
        <f>IF(INT(VLOOKUP(E519,角色属性概况!I:M,3,FALSE)*AA519/100)=0,"",(INT(VLOOKUP(E519,角色属性概况!I:M,3,FALSE)*AA519/100)))</f>
        <v>33839</v>
      </c>
      <c r="AE519" s="25">
        <f>(VLOOKUP(G519,角色!V:AE,主动技能!F519+7,FALSE))</f>
        <v>1</v>
      </c>
      <c r="AF519" s="19">
        <f>VLOOKUP(F519,对应表!AY:BA,3,FALSE)</f>
        <v>1</v>
      </c>
      <c r="AG519" s="19">
        <f>VLOOKUP(F519,对应表!AY:BA,2,FALSE)</f>
        <v>1</v>
      </c>
      <c r="AH519" s="25" t="str">
        <f>VLOOKUP(F519,特效对应!F:G,2,FALSE)</f>
        <v>attackex</v>
      </c>
      <c r="AJ519">
        <f t="shared" si="121"/>
        <v>13</v>
      </c>
      <c r="AK519" s="1"/>
      <c r="AL519" s="4"/>
      <c r="AQ519" s="6" t="str">
        <f>_xlfn.IFNA(IF(IF($AK519=AQ$5,VLOOKUP(AL519,buff!$K:$L,2,FALSE),"")=0,"",IF($AK519=AQ$5,VLOOKUP(AL519,buff!$K:$L,2,FALSE),"")),"")</f>
        <v/>
      </c>
      <c r="AR519" s="6" t="str">
        <f>_xlfn.IFNA(IF(IF($AK519=AR$5,VLOOKUP(AM519,buff!$K:$L,2,FALSE),"")=0,"",IF($AK519=AR$5,VLOOKUP(AM519,buff!$K:$L,2,FALSE),"")),"")</f>
        <v/>
      </c>
      <c r="AS519" s="6" t="str">
        <f>_xlfn.IFNA(IF(IF($AK519=AS$5,VLOOKUP(AN519,buff!$K:$L,2,FALSE),"")=0,"",IF($AK519=AS$5,VLOOKUP(AN519,buff!$K:$L,2,FALSE),"")),"")</f>
        <v/>
      </c>
      <c r="AT519" s="6" t="str">
        <f>_xlfn.IFNA(IF(IF($AK519=AT$5,VLOOKUP(AO519,buff!$K:$L,2,FALSE),"")=0,"",IF($AK519=AT$5,VLOOKUP(AO519,buff!$K:$L,2,FALSE),"")),"")</f>
        <v/>
      </c>
      <c r="AU519" s="6" t="str">
        <f>_xlfn.IFNA(IF(IF($AK519=AU$5,VLOOKUP(AP519,buff!$K:$L,2,FALSE),"")=0,"",IF($AK519=AU$5,VLOOKUP(AP519,buff!$K:$L,2,FALSE),"")),"")</f>
        <v/>
      </c>
      <c r="AV519" s="6" t="str">
        <f>_xlfn.IFNA(IF(IF($AK519=AV$5,VLOOKUP(AL519,buff!$K:$L,2,FALSE),"")=0,"",IF($AK519=AV$5,VLOOKUP(AL519,buff!$K:$L,2,FALSE),"")),"")</f>
        <v/>
      </c>
      <c r="AW519" s="6" t="str">
        <f>_xlfn.IFNA(IF(IF($AK519=AW$5,VLOOKUP(AM519,buff!$K:$L,2,FALSE),"")=0,"",IF($AK519=AW$5,VLOOKUP(AM519,buff!$K:$L,2,FALSE),"")),"")</f>
        <v/>
      </c>
      <c r="AX519" s="6" t="str">
        <f>_xlfn.IFNA(IF(IF($AK519=AX$5,VLOOKUP(AN519,buff!$K:$L,2,FALSE),"")=0,"",IF($AK519=AX$5,VLOOKUP(AN519,buff!$K:$L,2,FALSE),"")),"")</f>
        <v/>
      </c>
      <c r="AY519" s="6" t="str">
        <f>_xlfn.IFNA(IF(IF($AK519=AY$5,VLOOKUP(AO519,buff!$K:$L,2,FALSE),"")=0,"",IF($AK519=AY$5,VLOOKUP(AO519,buff!$K:$L,2,FALSE),"")),"")</f>
        <v/>
      </c>
      <c r="AZ519" s="6" t="str">
        <f>_xlfn.IFNA(IF(IF($AK519=AZ$5,VLOOKUP(AP519,buff!$K:$L,2,FALSE),"")=0,"",IF($AK519=AZ$5,VLOOKUP(AP519,buff!$K:$L,2,FALSE),"")),"")</f>
        <v/>
      </c>
      <c r="BA519" s="6" t="e">
        <f>VLOOKUP(AL519,buff!$K:$P,6,FALSE)</f>
        <v>#N/A</v>
      </c>
      <c r="BB519" s="6" t="e">
        <f>VLOOKUP(AM519,buff!$K:$P,6,FALSE)</f>
        <v>#N/A</v>
      </c>
      <c r="BC519" s="6" t="e">
        <f>VLOOKUP(AN519,buff!$K:$P,6,FALSE)</f>
        <v>#N/A</v>
      </c>
      <c r="BD519">
        <f t="shared" si="122"/>
        <v>2</v>
      </c>
      <c r="BE519">
        <f t="shared" si="123"/>
        <v>1</v>
      </c>
      <c r="BF519" s="22">
        <f t="shared" si="124"/>
        <v>100902</v>
      </c>
    </row>
    <row r="520" spans="1:58" x14ac:dyDescent="0.15">
      <c r="A520" t="str">
        <f t="shared" si="137"/>
        <v>修主动技能2等级14</v>
      </c>
      <c r="B520" s="8">
        <f t="shared" ref="B520:B583" si="144">1*10000000+G520*10000+F520*100+E520</f>
        <v>10090214</v>
      </c>
      <c r="C520" s="8" t="str">
        <f>VLOOKUP(G520,角色!A:B,2,FALSE)</f>
        <v>修</v>
      </c>
      <c r="D520" s="8" t="str">
        <f t="shared" ref="D520:D583" si="145">$D$4&amp;F520</f>
        <v>主动技能2</v>
      </c>
      <c r="E520" s="8">
        <f t="shared" si="138"/>
        <v>14</v>
      </c>
      <c r="F520" s="8">
        <f t="shared" si="139"/>
        <v>2</v>
      </c>
      <c r="G520" s="8">
        <f t="shared" si="140"/>
        <v>9</v>
      </c>
      <c r="H520" s="4" t="s">
        <v>945</v>
      </c>
      <c r="I520" s="20" t="str">
        <f t="shared" si="136"/>
        <v>对敌方单体攻击，造成150%攻击力（+48008）点伤害。</v>
      </c>
      <c r="J520" s="4" t="s">
        <v>277</v>
      </c>
      <c r="K520" s="1" t="s">
        <v>102</v>
      </c>
      <c r="L520" s="4" t="s">
        <v>106</v>
      </c>
      <c r="M520" s="4"/>
      <c r="N520" s="4">
        <v>100</v>
      </c>
      <c r="O520" s="20">
        <f>VLOOKUP(L520,对应表!BK:BL,2,FALSE)</f>
        <v>0</v>
      </c>
      <c r="P520" s="25" t="str">
        <f>_xlfn.IFNA(VLOOKUP(G520,角色!V:AE,主动技能!F520+1,FALSE),"")</f>
        <v>||eff_leiji|</v>
      </c>
      <c r="Q520" s="25">
        <f>(VLOOKUP(G520,角色!V:AE,主动技能!F520+4,FALSE))</f>
        <v>1</v>
      </c>
      <c r="R520" s="25">
        <v>0</v>
      </c>
      <c r="S520" s="25">
        <v>0</v>
      </c>
      <c r="T520" s="6" t="str">
        <f t="shared" si="141"/>
        <v/>
      </c>
      <c r="U520" s="6" t="str">
        <f t="shared" si="142"/>
        <v/>
      </c>
      <c r="V520" s="19" t="str">
        <f>VLOOKUP(G520,角色!AW:BC,主动技能!F520+1,FALSE)</f>
        <v>skill_10</v>
      </c>
      <c r="Y520">
        <f t="shared" si="143"/>
        <v>0</v>
      </c>
      <c r="Z520" s="19">
        <f>IF(VLOOKUP(C520,角色!CC:CI,主动技能!F520*2,FALSE)=0,"",VLOOKUP(C520,角色!CC:CI,主动技能!F520*2,FALSE))</f>
        <v>150</v>
      </c>
      <c r="AA520" s="19">
        <f>IF(VLOOKUP(C520,角色!CC:CI,主动技能!F520*2+1,FALSE)=0,0,VLOOKUP(C520,角色!CC:CI,主动技能!F520*2+1,FALSE))</f>
        <v>50</v>
      </c>
      <c r="AB520" s="19">
        <f>IF(INT(VLOOKUP(E520,角色属性概况!I:M,3,FALSE)*AA520/100)=0,"",(INT(VLOOKUP(E520,角色属性概况!I:M,3,FALSE)*AA520/100)))</f>
        <v>48008</v>
      </c>
      <c r="AE520" s="25">
        <f>(VLOOKUP(G520,角色!V:AE,主动技能!F520+7,FALSE))</f>
        <v>1</v>
      </c>
      <c r="AF520" s="19">
        <f>VLOOKUP(F520,对应表!AY:BA,3,FALSE)</f>
        <v>1</v>
      </c>
      <c r="AG520" s="19">
        <f>VLOOKUP(F520,对应表!AY:BA,2,FALSE)</f>
        <v>1</v>
      </c>
      <c r="AH520" s="25" t="str">
        <f>VLOOKUP(F520,特效对应!F:G,2,FALSE)</f>
        <v>attackex</v>
      </c>
      <c r="AJ520">
        <f t="shared" ref="AJ520:AJ583" si="146">E520</f>
        <v>14</v>
      </c>
      <c r="AK520" s="1"/>
      <c r="AL520" s="4"/>
      <c r="AQ520" s="6" t="str">
        <f>_xlfn.IFNA(IF(IF($AK520=AQ$5,VLOOKUP(AL520,buff!$K:$L,2,FALSE),"")=0,"",IF($AK520=AQ$5,VLOOKUP(AL520,buff!$K:$L,2,FALSE),"")),"")</f>
        <v/>
      </c>
      <c r="AR520" s="6" t="str">
        <f>_xlfn.IFNA(IF(IF($AK520=AR$5,VLOOKUP(AM520,buff!$K:$L,2,FALSE),"")=0,"",IF($AK520=AR$5,VLOOKUP(AM520,buff!$K:$L,2,FALSE),"")),"")</f>
        <v/>
      </c>
      <c r="AS520" s="6" t="str">
        <f>_xlfn.IFNA(IF(IF($AK520=AS$5,VLOOKUP(AN520,buff!$K:$L,2,FALSE),"")=0,"",IF($AK520=AS$5,VLOOKUP(AN520,buff!$K:$L,2,FALSE),"")),"")</f>
        <v/>
      </c>
      <c r="AT520" s="6" t="str">
        <f>_xlfn.IFNA(IF(IF($AK520=AT$5,VLOOKUP(AO520,buff!$K:$L,2,FALSE),"")=0,"",IF($AK520=AT$5,VLOOKUP(AO520,buff!$K:$L,2,FALSE),"")),"")</f>
        <v/>
      </c>
      <c r="AU520" s="6" t="str">
        <f>_xlfn.IFNA(IF(IF($AK520=AU$5,VLOOKUP(AP520,buff!$K:$L,2,FALSE),"")=0,"",IF($AK520=AU$5,VLOOKUP(AP520,buff!$K:$L,2,FALSE),"")),"")</f>
        <v/>
      </c>
      <c r="AV520" s="6" t="str">
        <f>_xlfn.IFNA(IF(IF($AK520=AV$5,VLOOKUP(AL520,buff!$K:$L,2,FALSE),"")=0,"",IF($AK520=AV$5,VLOOKUP(AL520,buff!$K:$L,2,FALSE),"")),"")</f>
        <v/>
      </c>
      <c r="AW520" s="6" t="str">
        <f>_xlfn.IFNA(IF(IF($AK520=AW$5,VLOOKUP(AM520,buff!$K:$L,2,FALSE),"")=0,"",IF($AK520=AW$5,VLOOKUP(AM520,buff!$K:$L,2,FALSE),"")),"")</f>
        <v/>
      </c>
      <c r="AX520" s="6" t="str">
        <f>_xlfn.IFNA(IF(IF($AK520=AX$5,VLOOKUP(AN520,buff!$K:$L,2,FALSE),"")=0,"",IF($AK520=AX$5,VLOOKUP(AN520,buff!$K:$L,2,FALSE),"")),"")</f>
        <v/>
      </c>
      <c r="AY520" s="6" t="str">
        <f>_xlfn.IFNA(IF(IF($AK520=AY$5,VLOOKUP(AO520,buff!$K:$L,2,FALSE),"")=0,"",IF($AK520=AY$5,VLOOKUP(AO520,buff!$K:$L,2,FALSE),"")),"")</f>
        <v/>
      </c>
      <c r="AZ520" s="6" t="str">
        <f>_xlfn.IFNA(IF(IF($AK520=AZ$5,VLOOKUP(AP520,buff!$K:$L,2,FALSE),"")=0,"",IF($AK520=AZ$5,VLOOKUP(AP520,buff!$K:$L,2,FALSE),"")),"")</f>
        <v/>
      </c>
      <c r="BA520" s="6" t="e">
        <f>VLOOKUP(AL520,buff!$K:$P,6,FALSE)</f>
        <v>#N/A</v>
      </c>
      <c r="BB520" s="6" t="e">
        <f>VLOOKUP(AM520,buff!$K:$P,6,FALSE)</f>
        <v>#N/A</v>
      </c>
      <c r="BC520" s="6" t="e">
        <f>VLOOKUP(AN520,buff!$K:$P,6,FALSE)</f>
        <v>#N/A</v>
      </c>
      <c r="BD520">
        <f t="shared" ref="BD520:BD583" si="147">IF(F520=1,0,IF(F520=2,2,3))</f>
        <v>2</v>
      </c>
      <c r="BE520">
        <f t="shared" ref="BE520:BE583" si="148">IF(F520=1,0,IF(F520=2,1,2))</f>
        <v>1</v>
      </c>
      <c r="BF520" s="22">
        <f t="shared" ref="BF520:BF583" si="149">1*100000+G520*100+F520</f>
        <v>100902</v>
      </c>
    </row>
    <row r="521" spans="1:58" x14ac:dyDescent="0.15">
      <c r="A521" t="str">
        <f t="shared" si="137"/>
        <v>修主动技能2等级15</v>
      </c>
      <c r="B521" s="8">
        <f t="shared" si="144"/>
        <v>10090215</v>
      </c>
      <c r="C521" s="8" t="str">
        <f>VLOOKUP(G521,角色!A:B,2,FALSE)</f>
        <v>修</v>
      </c>
      <c r="D521" s="8" t="str">
        <f t="shared" si="145"/>
        <v>主动技能2</v>
      </c>
      <c r="E521" s="8">
        <f t="shared" si="138"/>
        <v>15</v>
      </c>
      <c r="F521" s="8">
        <f t="shared" si="139"/>
        <v>2</v>
      </c>
      <c r="G521" s="8">
        <f t="shared" si="140"/>
        <v>9</v>
      </c>
      <c r="H521" s="4" t="s">
        <v>945</v>
      </c>
      <c r="I521" s="20" t="str">
        <f t="shared" si="136"/>
        <v>对敌方单体攻击，造成150%攻击力（+68066）点伤害。</v>
      </c>
      <c r="J521" s="4" t="s">
        <v>277</v>
      </c>
      <c r="K521" s="1" t="s">
        <v>102</v>
      </c>
      <c r="L521" s="4" t="s">
        <v>106</v>
      </c>
      <c r="M521" s="4"/>
      <c r="N521" s="4">
        <v>100</v>
      </c>
      <c r="O521" s="20">
        <f>VLOOKUP(L521,对应表!BK:BL,2,FALSE)</f>
        <v>0</v>
      </c>
      <c r="P521" s="25" t="str">
        <f>_xlfn.IFNA(VLOOKUP(G521,角色!V:AE,主动技能!F521+1,FALSE),"")</f>
        <v>||eff_leiji|</v>
      </c>
      <c r="Q521" s="25">
        <f>(VLOOKUP(G521,角色!V:AE,主动技能!F521+4,FALSE))</f>
        <v>1</v>
      </c>
      <c r="R521" s="25">
        <v>0</v>
      </c>
      <c r="S521" s="25">
        <v>0</v>
      </c>
      <c r="T521" s="6" t="str">
        <f t="shared" si="141"/>
        <v/>
      </c>
      <c r="U521" s="6" t="str">
        <f t="shared" si="142"/>
        <v/>
      </c>
      <c r="V521" s="19" t="str">
        <f>VLOOKUP(G521,角色!AW:BC,主动技能!F521+1,FALSE)</f>
        <v>skill_10</v>
      </c>
      <c r="Y521">
        <f t="shared" si="143"/>
        <v>0</v>
      </c>
      <c r="Z521" s="19">
        <f>IF(VLOOKUP(C521,角色!CC:CI,主动技能!F521*2,FALSE)=0,"",VLOOKUP(C521,角色!CC:CI,主动技能!F521*2,FALSE))</f>
        <v>150</v>
      </c>
      <c r="AA521" s="19">
        <f>IF(VLOOKUP(C521,角色!CC:CI,主动技能!F521*2+1,FALSE)=0,0,VLOOKUP(C521,角色!CC:CI,主动技能!F521*2+1,FALSE))</f>
        <v>50</v>
      </c>
      <c r="AB521" s="19">
        <f>IF(INT(VLOOKUP(E521,角色属性概况!I:M,3,FALSE)*AA521/100)=0,"",(INT(VLOOKUP(E521,角色属性概况!I:M,3,FALSE)*AA521/100)))</f>
        <v>68066</v>
      </c>
      <c r="AE521" s="25">
        <f>(VLOOKUP(G521,角色!V:AE,主动技能!F521+7,FALSE))</f>
        <v>1</v>
      </c>
      <c r="AF521" s="19">
        <f>VLOOKUP(F521,对应表!AY:BA,3,FALSE)</f>
        <v>1</v>
      </c>
      <c r="AG521" s="19">
        <f>VLOOKUP(F521,对应表!AY:BA,2,FALSE)</f>
        <v>1</v>
      </c>
      <c r="AH521" s="25" t="str">
        <f>VLOOKUP(F521,特效对应!F:G,2,FALSE)</f>
        <v>attackex</v>
      </c>
      <c r="AJ521">
        <f t="shared" si="146"/>
        <v>15</v>
      </c>
      <c r="AK521" s="1"/>
      <c r="AL521" s="4"/>
      <c r="AQ521" s="6" t="str">
        <f>_xlfn.IFNA(IF(IF($AK521=AQ$5,VLOOKUP(AL521,buff!$K:$L,2,FALSE),"")=0,"",IF($AK521=AQ$5,VLOOKUP(AL521,buff!$K:$L,2,FALSE),"")),"")</f>
        <v/>
      </c>
      <c r="AR521" s="6" t="str">
        <f>_xlfn.IFNA(IF(IF($AK521=AR$5,VLOOKUP(AM521,buff!$K:$L,2,FALSE),"")=0,"",IF($AK521=AR$5,VLOOKUP(AM521,buff!$K:$L,2,FALSE),"")),"")</f>
        <v/>
      </c>
      <c r="AS521" s="6" t="str">
        <f>_xlfn.IFNA(IF(IF($AK521=AS$5,VLOOKUP(AN521,buff!$K:$L,2,FALSE),"")=0,"",IF($AK521=AS$5,VLOOKUP(AN521,buff!$K:$L,2,FALSE),"")),"")</f>
        <v/>
      </c>
      <c r="AT521" s="6" t="str">
        <f>_xlfn.IFNA(IF(IF($AK521=AT$5,VLOOKUP(AO521,buff!$K:$L,2,FALSE),"")=0,"",IF($AK521=AT$5,VLOOKUP(AO521,buff!$K:$L,2,FALSE),"")),"")</f>
        <v/>
      </c>
      <c r="AU521" s="6" t="str">
        <f>_xlfn.IFNA(IF(IF($AK521=AU$5,VLOOKUP(AP521,buff!$K:$L,2,FALSE),"")=0,"",IF($AK521=AU$5,VLOOKUP(AP521,buff!$K:$L,2,FALSE),"")),"")</f>
        <v/>
      </c>
      <c r="AV521" s="6" t="str">
        <f>_xlfn.IFNA(IF(IF($AK521=AV$5,VLOOKUP(AL521,buff!$K:$L,2,FALSE),"")=0,"",IF($AK521=AV$5,VLOOKUP(AL521,buff!$K:$L,2,FALSE),"")),"")</f>
        <v/>
      </c>
      <c r="AW521" s="6" t="str">
        <f>_xlfn.IFNA(IF(IF($AK521=AW$5,VLOOKUP(AM521,buff!$K:$L,2,FALSE),"")=0,"",IF($AK521=AW$5,VLOOKUP(AM521,buff!$K:$L,2,FALSE),"")),"")</f>
        <v/>
      </c>
      <c r="AX521" s="6" t="str">
        <f>_xlfn.IFNA(IF(IF($AK521=AX$5,VLOOKUP(AN521,buff!$K:$L,2,FALSE),"")=0,"",IF($AK521=AX$5,VLOOKUP(AN521,buff!$K:$L,2,FALSE),"")),"")</f>
        <v/>
      </c>
      <c r="AY521" s="6" t="str">
        <f>_xlfn.IFNA(IF(IF($AK521=AY$5,VLOOKUP(AO521,buff!$K:$L,2,FALSE),"")=0,"",IF($AK521=AY$5,VLOOKUP(AO521,buff!$K:$L,2,FALSE),"")),"")</f>
        <v/>
      </c>
      <c r="AZ521" s="6" t="str">
        <f>_xlfn.IFNA(IF(IF($AK521=AZ$5,VLOOKUP(AP521,buff!$K:$L,2,FALSE),"")=0,"",IF($AK521=AZ$5,VLOOKUP(AP521,buff!$K:$L,2,FALSE),"")),"")</f>
        <v/>
      </c>
      <c r="BA521" s="6" t="e">
        <f>VLOOKUP(AL521,buff!$K:$P,6,FALSE)</f>
        <v>#N/A</v>
      </c>
      <c r="BB521" s="6" t="e">
        <f>VLOOKUP(AM521,buff!$K:$P,6,FALSE)</f>
        <v>#N/A</v>
      </c>
      <c r="BC521" s="6" t="e">
        <f>VLOOKUP(AN521,buff!$K:$P,6,FALSE)</f>
        <v>#N/A</v>
      </c>
      <c r="BD521">
        <f t="shared" si="147"/>
        <v>2</v>
      </c>
      <c r="BE521">
        <f t="shared" si="148"/>
        <v>1</v>
      </c>
      <c r="BF521" s="22">
        <f t="shared" si="149"/>
        <v>100902</v>
      </c>
    </row>
    <row r="522" spans="1:58" x14ac:dyDescent="0.15">
      <c r="A522" t="str">
        <f t="shared" si="137"/>
        <v>修主动技能2等级16</v>
      </c>
      <c r="B522" s="8">
        <f t="shared" si="144"/>
        <v>10090216</v>
      </c>
      <c r="C522" s="8" t="str">
        <f>VLOOKUP(G522,角色!A:B,2,FALSE)</f>
        <v>修</v>
      </c>
      <c r="D522" s="8" t="str">
        <f t="shared" si="145"/>
        <v>主动技能2</v>
      </c>
      <c r="E522" s="8">
        <f t="shared" si="138"/>
        <v>16</v>
      </c>
      <c r="F522" s="8">
        <f t="shared" si="139"/>
        <v>2</v>
      </c>
      <c r="G522" s="8">
        <f t="shared" si="140"/>
        <v>9</v>
      </c>
      <c r="H522" s="4" t="s">
        <v>945</v>
      </c>
      <c r="I522" s="20" t="str">
        <f t="shared" si="136"/>
        <v>对敌方单体攻击，造成150%攻击力（+96464）点伤害。</v>
      </c>
      <c r="J522" s="4" t="s">
        <v>277</v>
      </c>
      <c r="K522" s="1" t="s">
        <v>102</v>
      </c>
      <c r="L522" s="4" t="s">
        <v>106</v>
      </c>
      <c r="M522" s="4"/>
      <c r="N522" s="4">
        <v>100</v>
      </c>
      <c r="O522" s="20">
        <f>VLOOKUP(L522,对应表!BK:BL,2,FALSE)</f>
        <v>0</v>
      </c>
      <c r="P522" s="25" t="str">
        <f>_xlfn.IFNA(VLOOKUP(G522,角色!V:AE,主动技能!F522+1,FALSE),"")</f>
        <v>||eff_leiji|</v>
      </c>
      <c r="Q522" s="25">
        <f>(VLOOKUP(G522,角色!V:AE,主动技能!F522+4,FALSE))</f>
        <v>1</v>
      </c>
      <c r="R522" s="25">
        <v>0</v>
      </c>
      <c r="S522" s="25">
        <v>0</v>
      </c>
      <c r="T522" s="6" t="str">
        <f t="shared" si="141"/>
        <v/>
      </c>
      <c r="U522" s="6" t="str">
        <f t="shared" si="142"/>
        <v/>
      </c>
      <c r="V522" s="19" t="str">
        <f>VLOOKUP(G522,角色!AW:BC,主动技能!F522+1,FALSE)</f>
        <v>skill_10</v>
      </c>
      <c r="Y522">
        <f t="shared" si="143"/>
        <v>0</v>
      </c>
      <c r="Z522" s="19">
        <f>IF(VLOOKUP(C522,角色!CC:CI,主动技能!F522*2,FALSE)=0,"",VLOOKUP(C522,角色!CC:CI,主动技能!F522*2,FALSE))</f>
        <v>150</v>
      </c>
      <c r="AA522" s="19">
        <f>IF(VLOOKUP(C522,角色!CC:CI,主动技能!F522*2+1,FALSE)=0,0,VLOOKUP(C522,角色!CC:CI,主动技能!F522*2+1,FALSE))</f>
        <v>50</v>
      </c>
      <c r="AB522" s="19">
        <f>IF(INT(VLOOKUP(E522,角色属性概况!I:M,3,FALSE)*AA522/100)=0,"",(INT(VLOOKUP(E522,角色属性概况!I:M,3,FALSE)*AA522/100)))</f>
        <v>96464</v>
      </c>
      <c r="AE522" s="25">
        <f>(VLOOKUP(G522,角色!V:AE,主动技能!F522+7,FALSE))</f>
        <v>1</v>
      </c>
      <c r="AF522" s="19">
        <f>VLOOKUP(F522,对应表!AY:BA,3,FALSE)</f>
        <v>1</v>
      </c>
      <c r="AG522" s="19">
        <f>VLOOKUP(F522,对应表!AY:BA,2,FALSE)</f>
        <v>1</v>
      </c>
      <c r="AH522" s="25" t="str">
        <f>VLOOKUP(F522,特效对应!F:G,2,FALSE)</f>
        <v>attackex</v>
      </c>
      <c r="AJ522">
        <f t="shared" si="146"/>
        <v>16</v>
      </c>
      <c r="AK522" s="1"/>
      <c r="AL522" s="4"/>
      <c r="AQ522" s="6" t="str">
        <f>_xlfn.IFNA(IF(IF($AK522=AQ$5,VLOOKUP(AL522,buff!$K:$L,2,FALSE),"")=0,"",IF($AK522=AQ$5,VLOOKUP(AL522,buff!$K:$L,2,FALSE),"")),"")</f>
        <v/>
      </c>
      <c r="AR522" s="6" t="str">
        <f>_xlfn.IFNA(IF(IF($AK522=AR$5,VLOOKUP(AM522,buff!$K:$L,2,FALSE),"")=0,"",IF($AK522=AR$5,VLOOKUP(AM522,buff!$K:$L,2,FALSE),"")),"")</f>
        <v/>
      </c>
      <c r="AS522" s="6" t="str">
        <f>_xlfn.IFNA(IF(IF($AK522=AS$5,VLOOKUP(AN522,buff!$K:$L,2,FALSE),"")=0,"",IF($AK522=AS$5,VLOOKUP(AN522,buff!$K:$L,2,FALSE),"")),"")</f>
        <v/>
      </c>
      <c r="AT522" s="6" t="str">
        <f>_xlfn.IFNA(IF(IF($AK522=AT$5,VLOOKUP(AO522,buff!$K:$L,2,FALSE),"")=0,"",IF($AK522=AT$5,VLOOKUP(AO522,buff!$K:$L,2,FALSE),"")),"")</f>
        <v/>
      </c>
      <c r="AU522" s="6" t="str">
        <f>_xlfn.IFNA(IF(IF($AK522=AU$5,VLOOKUP(AP522,buff!$K:$L,2,FALSE),"")=0,"",IF($AK522=AU$5,VLOOKUP(AP522,buff!$K:$L,2,FALSE),"")),"")</f>
        <v/>
      </c>
      <c r="AV522" s="6" t="str">
        <f>_xlfn.IFNA(IF(IF($AK522=AV$5,VLOOKUP(AL522,buff!$K:$L,2,FALSE),"")=0,"",IF($AK522=AV$5,VLOOKUP(AL522,buff!$K:$L,2,FALSE),"")),"")</f>
        <v/>
      </c>
      <c r="AW522" s="6" t="str">
        <f>_xlfn.IFNA(IF(IF($AK522=AW$5,VLOOKUP(AM522,buff!$K:$L,2,FALSE),"")=0,"",IF($AK522=AW$5,VLOOKUP(AM522,buff!$K:$L,2,FALSE),"")),"")</f>
        <v/>
      </c>
      <c r="AX522" s="6" t="str">
        <f>_xlfn.IFNA(IF(IF($AK522=AX$5,VLOOKUP(AN522,buff!$K:$L,2,FALSE),"")=0,"",IF($AK522=AX$5,VLOOKUP(AN522,buff!$K:$L,2,FALSE),"")),"")</f>
        <v/>
      </c>
      <c r="AY522" s="6" t="str">
        <f>_xlfn.IFNA(IF(IF($AK522=AY$5,VLOOKUP(AO522,buff!$K:$L,2,FALSE),"")=0,"",IF($AK522=AY$5,VLOOKUP(AO522,buff!$K:$L,2,FALSE),"")),"")</f>
        <v/>
      </c>
      <c r="AZ522" s="6" t="str">
        <f>_xlfn.IFNA(IF(IF($AK522=AZ$5,VLOOKUP(AP522,buff!$K:$L,2,FALSE),"")=0,"",IF($AK522=AZ$5,VLOOKUP(AP522,buff!$K:$L,2,FALSE),"")),"")</f>
        <v/>
      </c>
      <c r="BA522" s="6" t="e">
        <f>VLOOKUP(AL522,buff!$K:$P,6,FALSE)</f>
        <v>#N/A</v>
      </c>
      <c r="BB522" s="6" t="e">
        <f>VLOOKUP(AM522,buff!$K:$P,6,FALSE)</f>
        <v>#N/A</v>
      </c>
      <c r="BC522" s="6" t="e">
        <f>VLOOKUP(AN522,buff!$K:$P,6,FALSE)</f>
        <v>#N/A</v>
      </c>
      <c r="BD522">
        <f t="shared" si="147"/>
        <v>2</v>
      </c>
      <c r="BE522">
        <f t="shared" si="148"/>
        <v>1</v>
      </c>
      <c r="BF522" s="22">
        <f t="shared" si="149"/>
        <v>100902</v>
      </c>
    </row>
    <row r="523" spans="1:58" x14ac:dyDescent="0.15">
      <c r="A523" t="str">
        <f t="shared" si="137"/>
        <v>修主动技能2等级17</v>
      </c>
      <c r="B523" s="8">
        <f t="shared" si="144"/>
        <v>10090217</v>
      </c>
      <c r="C523" s="8" t="str">
        <f>VLOOKUP(G523,角色!A:B,2,FALSE)</f>
        <v>修</v>
      </c>
      <c r="D523" s="8" t="str">
        <f t="shared" si="145"/>
        <v>主动技能2</v>
      </c>
      <c r="E523" s="8">
        <f t="shared" si="138"/>
        <v>17</v>
      </c>
      <c r="F523" s="8">
        <f t="shared" si="139"/>
        <v>2</v>
      </c>
      <c r="G523" s="8">
        <f t="shared" si="140"/>
        <v>9</v>
      </c>
      <c r="H523" s="4" t="s">
        <v>945</v>
      </c>
      <c r="I523" s="20" t="str">
        <f t="shared" si="136"/>
        <v>对敌方单体攻击，造成150%攻击力（+136667）点伤害。</v>
      </c>
      <c r="J523" s="4" t="s">
        <v>277</v>
      </c>
      <c r="K523" s="1" t="s">
        <v>102</v>
      </c>
      <c r="L523" s="4" t="s">
        <v>106</v>
      </c>
      <c r="M523" s="4"/>
      <c r="N523" s="4">
        <v>100</v>
      </c>
      <c r="O523" s="20">
        <f>VLOOKUP(L523,对应表!BK:BL,2,FALSE)</f>
        <v>0</v>
      </c>
      <c r="P523" s="25" t="str">
        <f>_xlfn.IFNA(VLOOKUP(G523,角色!V:AE,主动技能!F523+1,FALSE),"")</f>
        <v>||eff_leiji|</v>
      </c>
      <c r="Q523" s="25">
        <f>(VLOOKUP(G523,角色!V:AE,主动技能!F523+4,FALSE))</f>
        <v>1</v>
      </c>
      <c r="R523" s="25">
        <v>0</v>
      </c>
      <c r="S523" s="25">
        <v>0</v>
      </c>
      <c r="T523" s="6" t="str">
        <f t="shared" si="141"/>
        <v/>
      </c>
      <c r="U523" s="6" t="str">
        <f t="shared" si="142"/>
        <v/>
      </c>
      <c r="V523" s="19" t="str">
        <f>VLOOKUP(G523,角色!AW:BC,主动技能!F523+1,FALSE)</f>
        <v>skill_10</v>
      </c>
      <c r="Y523">
        <f t="shared" si="143"/>
        <v>0</v>
      </c>
      <c r="Z523" s="19">
        <f>IF(VLOOKUP(C523,角色!CC:CI,主动技能!F523*2,FALSE)=0,"",VLOOKUP(C523,角色!CC:CI,主动技能!F523*2,FALSE))</f>
        <v>150</v>
      </c>
      <c r="AA523" s="19">
        <f>IF(VLOOKUP(C523,角色!CC:CI,主动技能!F523*2+1,FALSE)=0,0,VLOOKUP(C523,角色!CC:CI,主动技能!F523*2+1,FALSE))</f>
        <v>50</v>
      </c>
      <c r="AB523" s="19">
        <f>IF(INT(VLOOKUP(E523,角色属性概况!I:M,3,FALSE)*AA523/100)=0,"",(INT(VLOOKUP(E523,角色属性概况!I:M,3,FALSE)*AA523/100)))</f>
        <v>136667</v>
      </c>
      <c r="AE523" s="25">
        <f>(VLOOKUP(G523,角色!V:AE,主动技能!F523+7,FALSE))</f>
        <v>1</v>
      </c>
      <c r="AF523" s="19">
        <f>VLOOKUP(F523,对应表!AY:BA,3,FALSE)</f>
        <v>1</v>
      </c>
      <c r="AG523" s="19">
        <f>VLOOKUP(F523,对应表!AY:BA,2,FALSE)</f>
        <v>1</v>
      </c>
      <c r="AH523" s="25" t="str">
        <f>VLOOKUP(F523,特效对应!F:G,2,FALSE)</f>
        <v>attackex</v>
      </c>
      <c r="AJ523">
        <f t="shared" si="146"/>
        <v>17</v>
      </c>
      <c r="AK523" s="1"/>
      <c r="AL523" s="4"/>
      <c r="AQ523" s="6" t="str">
        <f>_xlfn.IFNA(IF(IF($AK523=AQ$5,VLOOKUP(AL523,buff!$K:$L,2,FALSE),"")=0,"",IF($AK523=AQ$5,VLOOKUP(AL523,buff!$K:$L,2,FALSE),"")),"")</f>
        <v/>
      </c>
      <c r="AR523" s="6" t="str">
        <f>_xlfn.IFNA(IF(IF($AK523=AR$5,VLOOKUP(AM523,buff!$K:$L,2,FALSE),"")=0,"",IF($AK523=AR$5,VLOOKUP(AM523,buff!$K:$L,2,FALSE),"")),"")</f>
        <v/>
      </c>
      <c r="AS523" s="6" t="str">
        <f>_xlfn.IFNA(IF(IF($AK523=AS$5,VLOOKUP(AN523,buff!$K:$L,2,FALSE),"")=0,"",IF($AK523=AS$5,VLOOKUP(AN523,buff!$K:$L,2,FALSE),"")),"")</f>
        <v/>
      </c>
      <c r="AT523" s="6" t="str">
        <f>_xlfn.IFNA(IF(IF($AK523=AT$5,VLOOKUP(AO523,buff!$K:$L,2,FALSE),"")=0,"",IF($AK523=AT$5,VLOOKUP(AO523,buff!$K:$L,2,FALSE),"")),"")</f>
        <v/>
      </c>
      <c r="AU523" s="6" t="str">
        <f>_xlfn.IFNA(IF(IF($AK523=AU$5,VLOOKUP(AP523,buff!$K:$L,2,FALSE),"")=0,"",IF($AK523=AU$5,VLOOKUP(AP523,buff!$K:$L,2,FALSE),"")),"")</f>
        <v/>
      </c>
      <c r="AV523" s="6" t="str">
        <f>_xlfn.IFNA(IF(IF($AK523=AV$5,VLOOKUP(AL523,buff!$K:$L,2,FALSE),"")=0,"",IF($AK523=AV$5,VLOOKUP(AL523,buff!$K:$L,2,FALSE),"")),"")</f>
        <v/>
      </c>
      <c r="AW523" s="6" t="str">
        <f>_xlfn.IFNA(IF(IF($AK523=AW$5,VLOOKUP(AM523,buff!$K:$L,2,FALSE),"")=0,"",IF($AK523=AW$5,VLOOKUP(AM523,buff!$K:$L,2,FALSE),"")),"")</f>
        <v/>
      </c>
      <c r="AX523" s="6" t="str">
        <f>_xlfn.IFNA(IF(IF($AK523=AX$5,VLOOKUP(AN523,buff!$K:$L,2,FALSE),"")=0,"",IF($AK523=AX$5,VLOOKUP(AN523,buff!$K:$L,2,FALSE),"")),"")</f>
        <v/>
      </c>
      <c r="AY523" s="6" t="str">
        <f>_xlfn.IFNA(IF(IF($AK523=AY$5,VLOOKUP(AO523,buff!$K:$L,2,FALSE),"")=0,"",IF($AK523=AY$5,VLOOKUP(AO523,buff!$K:$L,2,FALSE),"")),"")</f>
        <v/>
      </c>
      <c r="AZ523" s="6" t="str">
        <f>_xlfn.IFNA(IF(IF($AK523=AZ$5,VLOOKUP(AP523,buff!$K:$L,2,FALSE),"")=0,"",IF($AK523=AZ$5,VLOOKUP(AP523,buff!$K:$L,2,FALSE),"")),"")</f>
        <v/>
      </c>
      <c r="BA523" s="6" t="e">
        <f>VLOOKUP(AL523,buff!$K:$P,6,FALSE)</f>
        <v>#N/A</v>
      </c>
      <c r="BB523" s="6" t="e">
        <f>VLOOKUP(AM523,buff!$K:$P,6,FALSE)</f>
        <v>#N/A</v>
      </c>
      <c r="BC523" s="6" t="e">
        <f>VLOOKUP(AN523,buff!$K:$P,6,FALSE)</f>
        <v>#N/A</v>
      </c>
      <c r="BD523">
        <f t="shared" si="147"/>
        <v>2</v>
      </c>
      <c r="BE523">
        <f t="shared" si="148"/>
        <v>1</v>
      </c>
      <c r="BF523" s="22">
        <f t="shared" si="149"/>
        <v>100902</v>
      </c>
    </row>
    <row r="524" spans="1:58" x14ac:dyDescent="0.15">
      <c r="A524" t="str">
        <f t="shared" si="137"/>
        <v>修主动技能2等级18</v>
      </c>
      <c r="B524" s="8">
        <f t="shared" si="144"/>
        <v>10090218</v>
      </c>
      <c r="C524" s="8" t="str">
        <f>VLOOKUP(G524,角色!A:B,2,FALSE)</f>
        <v>修</v>
      </c>
      <c r="D524" s="8" t="str">
        <f t="shared" si="145"/>
        <v>主动技能2</v>
      </c>
      <c r="E524" s="8">
        <f t="shared" si="138"/>
        <v>18</v>
      </c>
      <c r="F524" s="8">
        <f t="shared" si="139"/>
        <v>2</v>
      </c>
      <c r="G524" s="8">
        <f t="shared" si="140"/>
        <v>9</v>
      </c>
      <c r="H524" s="4" t="s">
        <v>945</v>
      </c>
      <c r="I524" s="20" t="str">
        <f t="shared" si="136"/>
        <v>对敌方单体攻击，造成150%攻击力（+193582）点伤害。</v>
      </c>
      <c r="J524" s="4" t="s">
        <v>277</v>
      </c>
      <c r="K524" s="1" t="s">
        <v>102</v>
      </c>
      <c r="L524" s="4" t="s">
        <v>106</v>
      </c>
      <c r="M524" s="4"/>
      <c r="N524" s="4">
        <v>100</v>
      </c>
      <c r="O524" s="20">
        <f>VLOOKUP(L524,对应表!BK:BL,2,FALSE)</f>
        <v>0</v>
      </c>
      <c r="P524" s="25" t="str">
        <f>_xlfn.IFNA(VLOOKUP(G524,角色!V:AE,主动技能!F524+1,FALSE),"")</f>
        <v>||eff_leiji|</v>
      </c>
      <c r="Q524" s="25">
        <f>(VLOOKUP(G524,角色!V:AE,主动技能!F524+4,FALSE))</f>
        <v>1</v>
      </c>
      <c r="R524" s="25">
        <v>0</v>
      </c>
      <c r="S524" s="25">
        <v>0</v>
      </c>
      <c r="T524" s="6" t="str">
        <f t="shared" si="141"/>
        <v/>
      </c>
      <c r="U524" s="6" t="str">
        <f t="shared" si="142"/>
        <v/>
      </c>
      <c r="V524" s="19" t="str">
        <f>VLOOKUP(G524,角色!AW:BC,主动技能!F524+1,FALSE)</f>
        <v>skill_10</v>
      </c>
      <c r="Y524">
        <f t="shared" si="143"/>
        <v>0</v>
      </c>
      <c r="Z524" s="19">
        <f>IF(VLOOKUP(C524,角色!CC:CI,主动技能!F524*2,FALSE)=0,"",VLOOKUP(C524,角色!CC:CI,主动技能!F524*2,FALSE))</f>
        <v>150</v>
      </c>
      <c r="AA524" s="19">
        <f>IF(VLOOKUP(C524,角色!CC:CI,主动技能!F524*2+1,FALSE)=0,0,VLOOKUP(C524,角色!CC:CI,主动技能!F524*2+1,FALSE))</f>
        <v>50</v>
      </c>
      <c r="AB524" s="19">
        <f>IF(INT(VLOOKUP(E524,角色属性概况!I:M,3,FALSE)*AA524/100)=0,"",(INT(VLOOKUP(E524,角色属性概况!I:M,3,FALSE)*AA524/100)))</f>
        <v>193582</v>
      </c>
      <c r="AE524" s="25">
        <f>(VLOOKUP(G524,角色!V:AE,主动技能!F524+7,FALSE))</f>
        <v>1</v>
      </c>
      <c r="AF524" s="19">
        <f>VLOOKUP(F524,对应表!AY:BA,3,FALSE)</f>
        <v>1</v>
      </c>
      <c r="AG524" s="19">
        <f>VLOOKUP(F524,对应表!AY:BA,2,FALSE)</f>
        <v>1</v>
      </c>
      <c r="AH524" s="25" t="str">
        <f>VLOOKUP(F524,特效对应!F:G,2,FALSE)</f>
        <v>attackex</v>
      </c>
      <c r="AJ524">
        <f t="shared" si="146"/>
        <v>18</v>
      </c>
      <c r="AK524" s="1"/>
      <c r="AL524" s="4"/>
      <c r="AQ524" s="6" t="str">
        <f>_xlfn.IFNA(IF(IF($AK524=AQ$5,VLOOKUP(AL524,buff!$K:$L,2,FALSE),"")=0,"",IF($AK524=AQ$5,VLOOKUP(AL524,buff!$K:$L,2,FALSE),"")),"")</f>
        <v/>
      </c>
      <c r="AR524" s="6" t="str">
        <f>_xlfn.IFNA(IF(IF($AK524=AR$5,VLOOKUP(AM524,buff!$K:$L,2,FALSE),"")=0,"",IF($AK524=AR$5,VLOOKUP(AM524,buff!$K:$L,2,FALSE),"")),"")</f>
        <v/>
      </c>
      <c r="AS524" s="6" t="str">
        <f>_xlfn.IFNA(IF(IF($AK524=AS$5,VLOOKUP(AN524,buff!$K:$L,2,FALSE),"")=0,"",IF($AK524=AS$5,VLOOKUP(AN524,buff!$K:$L,2,FALSE),"")),"")</f>
        <v/>
      </c>
      <c r="AT524" s="6" t="str">
        <f>_xlfn.IFNA(IF(IF($AK524=AT$5,VLOOKUP(AO524,buff!$K:$L,2,FALSE),"")=0,"",IF($AK524=AT$5,VLOOKUP(AO524,buff!$K:$L,2,FALSE),"")),"")</f>
        <v/>
      </c>
      <c r="AU524" s="6" t="str">
        <f>_xlfn.IFNA(IF(IF($AK524=AU$5,VLOOKUP(AP524,buff!$K:$L,2,FALSE),"")=0,"",IF($AK524=AU$5,VLOOKUP(AP524,buff!$K:$L,2,FALSE),"")),"")</f>
        <v/>
      </c>
      <c r="AV524" s="6" t="str">
        <f>_xlfn.IFNA(IF(IF($AK524=AV$5,VLOOKUP(AL524,buff!$K:$L,2,FALSE),"")=0,"",IF($AK524=AV$5,VLOOKUP(AL524,buff!$K:$L,2,FALSE),"")),"")</f>
        <v/>
      </c>
      <c r="AW524" s="6" t="str">
        <f>_xlfn.IFNA(IF(IF($AK524=AW$5,VLOOKUP(AM524,buff!$K:$L,2,FALSE),"")=0,"",IF($AK524=AW$5,VLOOKUP(AM524,buff!$K:$L,2,FALSE),"")),"")</f>
        <v/>
      </c>
      <c r="AX524" s="6" t="str">
        <f>_xlfn.IFNA(IF(IF($AK524=AX$5,VLOOKUP(AN524,buff!$K:$L,2,FALSE),"")=0,"",IF($AK524=AX$5,VLOOKUP(AN524,buff!$K:$L,2,FALSE),"")),"")</f>
        <v/>
      </c>
      <c r="AY524" s="6" t="str">
        <f>_xlfn.IFNA(IF(IF($AK524=AY$5,VLOOKUP(AO524,buff!$K:$L,2,FALSE),"")=0,"",IF($AK524=AY$5,VLOOKUP(AO524,buff!$K:$L,2,FALSE),"")),"")</f>
        <v/>
      </c>
      <c r="AZ524" s="6" t="str">
        <f>_xlfn.IFNA(IF(IF($AK524=AZ$5,VLOOKUP(AP524,buff!$K:$L,2,FALSE),"")=0,"",IF($AK524=AZ$5,VLOOKUP(AP524,buff!$K:$L,2,FALSE),"")),"")</f>
        <v/>
      </c>
      <c r="BA524" s="6" t="e">
        <f>VLOOKUP(AL524,buff!$K:$P,6,FALSE)</f>
        <v>#N/A</v>
      </c>
      <c r="BB524" s="6" t="e">
        <f>VLOOKUP(AM524,buff!$K:$P,6,FALSE)</f>
        <v>#N/A</v>
      </c>
      <c r="BC524" s="6" t="e">
        <f>VLOOKUP(AN524,buff!$K:$P,6,FALSE)</f>
        <v>#N/A</v>
      </c>
      <c r="BD524">
        <f t="shared" si="147"/>
        <v>2</v>
      </c>
      <c r="BE524">
        <f t="shared" si="148"/>
        <v>1</v>
      </c>
      <c r="BF524" s="22">
        <f t="shared" si="149"/>
        <v>100902</v>
      </c>
    </row>
    <row r="525" spans="1:58" x14ac:dyDescent="0.15">
      <c r="A525" t="str">
        <f t="shared" si="137"/>
        <v>修主动技能2等级19</v>
      </c>
      <c r="B525" s="8">
        <f t="shared" si="144"/>
        <v>10090219</v>
      </c>
      <c r="C525" s="8" t="str">
        <f>VLOOKUP(G525,角色!A:B,2,FALSE)</f>
        <v>修</v>
      </c>
      <c r="D525" s="8" t="str">
        <f t="shared" si="145"/>
        <v>主动技能2</v>
      </c>
      <c r="E525" s="8">
        <f t="shared" si="138"/>
        <v>19</v>
      </c>
      <c r="F525" s="8">
        <f t="shared" si="139"/>
        <v>2</v>
      </c>
      <c r="G525" s="8">
        <f t="shared" si="140"/>
        <v>9</v>
      </c>
      <c r="H525" s="4" t="s">
        <v>945</v>
      </c>
      <c r="I525" s="20" t="str">
        <f t="shared" si="136"/>
        <v>对敌方单体攻击，造成150%攻击力（+274158）点伤害。</v>
      </c>
      <c r="J525" s="4" t="s">
        <v>277</v>
      </c>
      <c r="K525" s="1" t="s">
        <v>102</v>
      </c>
      <c r="L525" s="4" t="s">
        <v>106</v>
      </c>
      <c r="M525" s="4"/>
      <c r="N525" s="4">
        <v>100</v>
      </c>
      <c r="O525" s="20">
        <f>VLOOKUP(L525,对应表!BK:BL,2,FALSE)</f>
        <v>0</v>
      </c>
      <c r="P525" s="25" t="str">
        <f>_xlfn.IFNA(VLOOKUP(G525,角色!V:AE,主动技能!F525+1,FALSE),"")</f>
        <v>||eff_leiji|</v>
      </c>
      <c r="Q525" s="25">
        <f>(VLOOKUP(G525,角色!V:AE,主动技能!F525+4,FALSE))</f>
        <v>1</v>
      </c>
      <c r="R525" s="25">
        <v>0</v>
      </c>
      <c r="S525" s="25">
        <v>0</v>
      </c>
      <c r="T525" s="6" t="str">
        <f t="shared" si="141"/>
        <v/>
      </c>
      <c r="U525" s="6" t="str">
        <f t="shared" si="142"/>
        <v/>
      </c>
      <c r="V525" s="19" t="str">
        <f>VLOOKUP(G525,角色!AW:BC,主动技能!F525+1,FALSE)</f>
        <v>skill_10</v>
      </c>
      <c r="Y525">
        <f t="shared" si="143"/>
        <v>0</v>
      </c>
      <c r="Z525" s="19">
        <f>IF(VLOOKUP(C525,角色!CC:CI,主动技能!F525*2,FALSE)=0,"",VLOOKUP(C525,角色!CC:CI,主动技能!F525*2,FALSE))</f>
        <v>150</v>
      </c>
      <c r="AA525" s="19">
        <f>IF(VLOOKUP(C525,角色!CC:CI,主动技能!F525*2+1,FALSE)=0,0,VLOOKUP(C525,角色!CC:CI,主动技能!F525*2+1,FALSE))</f>
        <v>50</v>
      </c>
      <c r="AB525" s="19">
        <f>IF(INT(VLOOKUP(E525,角色属性概况!I:M,3,FALSE)*AA525/100)=0,"",(INT(VLOOKUP(E525,角色属性概况!I:M,3,FALSE)*AA525/100)))</f>
        <v>274158</v>
      </c>
      <c r="AE525" s="25">
        <f>(VLOOKUP(G525,角色!V:AE,主动技能!F525+7,FALSE))</f>
        <v>1</v>
      </c>
      <c r="AF525" s="19">
        <f>VLOOKUP(F525,对应表!AY:BA,3,FALSE)</f>
        <v>1</v>
      </c>
      <c r="AG525" s="19">
        <f>VLOOKUP(F525,对应表!AY:BA,2,FALSE)</f>
        <v>1</v>
      </c>
      <c r="AH525" s="25" t="str">
        <f>VLOOKUP(F525,特效对应!F:G,2,FALSE)</f>
        <v>attackex</v>
      </c>
      <c r="AJ525">
        <f t="shared" si="146"/>
        <v>19</v>
      </c>
      <c r="AK525" s="1"/>
      <c r="AL525" s="4"/>
      <c r="AQ525" s="6" t="str">
        <f>_xlfn.IFNA(IF(IF($AK525=AQ$5,VLOOKUP(AL525,buff!$K:$L,2,FALSE),"")=0,"",IF($AK525=AQ$5,VLOOKUP(AL525,buff!$K:$L,2,FALSE),"")),"")</f>
        <v/>
      </c>
      <c r="AR525" s="6" t="str">
        <f>_xlfn.IFNA(IF(IF($AK525=AR$5,VLOOKUP(AM525,buff!$K:$L,2,FALSE),"")=0,"",IF($AK525=AR$5,VLOOKUP(AM525,buff!$K:$L,2,FALSE),"")),"")</f>
        <v/>
      </c>
      <c r="AS525" s="6" t="str">
        <f>_xlfn.IFNA(IF(IF($AK525=AS$5,VLOOKUP(AN525,buff!$K:$L,2,FALSE),"")=0,"",IF($AK525=AS$5,VLOOKUP(AN525,buff!$K:$L,2,FALSE),"")),"")</f>
        <v/>
      </c>
      <c r="AT525" s="6" t="str">
        <f>_xlfn.IFNA(IF(IF($AK525=AT$5,VLOOKUP(AO525,buff!$K:$L,2,FALSE),"")=0,"",IF($AK525=AT$5,VLOOKUP(AO525,buff!$K:$L,2,FALSE),"")),"")</f>
        <v/>
      </c>
      <c r="AU525" s="6" t="str">
        <f>_xlfn.IFNA(IF(IF($AK525=AU$5,VLOOKUP(AP525,buff!$K:$L,2,FALSE),"")=0,"",IF($AK525=AU$5,VLOOKUP(AP525,buff!$K:$L,2,FALSE),"")),"")</f>
        <v/>
      </c>
      <c r="AV525" s="6" t="str">
        <f>_xlfn.IFNA(IF(IF($AK525=AV$5,VLOOKUP(AL525,buff!$K:$L,2,FALSE),"")=0,"",IF($AK525=AV$5,VLOOKUP(AL525,buff!$K:$L,2,FALSE),"")),"")</f>
        <v/>
      </c>
      <c r="AW525" s="6" t="str">
        <f>_xlfn.IFNA(IF(IF($AK525=AW$5,VLOOKUP(AM525,buff!$K:$L,2,FALSE),"")=0,"",IF($AK525=AW$5,VLOOKUP(AM525,buff!$K:$L,2,FALSE),"")),"")</f>
        <v/>
      </c>
      <c r="AX525" s="6" t="str">
        <f>_xlfn.IFNA(IF(IF($AK525=AX$5,VLOOKUP(AN525,buff!$K:$L,2,FALSE),"")=0,"",IF($AK525=AX$5,VLOOKUP(AN525,buff!$K:$L,2,FALSE),"")),"")</f>
        <v/>
      </c>
      <c r="AY525" s="6" t="str">
        <f>_xlfn.IFNA(IF(IF($AK525=AY$5,VLOOKUP(AO525,buff!$K:$L,2,FALSE),"")=0,"",IF($AK525=AY$5,VLOOKUP(AO525,buff!$K:$L,2,FALSE),"")),"")</f>
        <v/>
      </c>
      <c r="AZ525" s="6" t="str">
        <f>_xlfn.IFNA(IF(IF($AK525=AZ$5,VLOOKUP(AP525,buff!$K:$L,2,FALSE),"")=0,"",IF($AK525=AZ$5,VLOOKUP(AP525,buff!$K:$L,2,FALSE),"")),"")</f>
        <v/>
      </c>
      <c r="BA525" s="6" t="e">
        <f>VLOOKUP(AL525,buff!$K:$P,6,FALSE)</f>
        <v>#N/A</v>
      </c>
      <c r="BB525" s="6" t="e">
        <f>VLOOKUP(AM525,buff!$K:$P,6,FALSE)</f>
        <v>#N/A</v>
      </c>
      <c r="BC525" s="6" t="e">
        <f>VLOOKUP(AN525,buff!$K:$P,6,FALSE)</f>
        <v>#N/A</v>
      </c>
      <c r="BD525">
        <f t="shared" si="147"/>
        <v>2</v>
      </c>
      <c r="BE525">
        <f t="shared" si="148"/>
        <v>1</v>
      </c>
      <c r="BF525" s="22">
        <f t="shared" si="149"/>
        <v>100902</v>
      </c>
    </row>
    <row r="526" spans="1:58" x14ac:dyDescent="0.15">
      <c r="A526" t="str">
        <f t="shared" si="137"/>
        <v>修主动技能2等级20</v>
      </c>
      <c r="B526" s="8">
        <f t="shared" si="144"/>
        <v>10090220</v>
      </c>
      <c r="C526" s="8" t="str">
        <f>VLOOKUP(G526,角色!A:B,2,FALSE)</f>
        <v>修</v>
      </c>
      <c r="D526" s="8" t="str">
        <f t="shared" si="145"/>
        <v>主动技能2</v>
      </c>
      <c r="E526" s="8">
        <f t="shared" si="138"/>
        <v>20</v>
      </c>
      <c r="F526" s="8">
        <f t="shared" si="139"/>
        <v>2</v>
      </c>
      <c r="G526" s="8">
        <f t="shared" si="140"/>
        <v>9</v>
      </c>
      <c r="H526" s="4" t="s">
        <v>945</v>
      </c>
      <c r="I526" s="20" t="str">
        <f t="shared" si="136"/>
        <v>对敌方单体攻击，造成150%攻击力（+388230）点伤害。</v>
      </c>
      <c r="J526" s="4" t="s">
        <v>277</v>
      </c>
      <c r="K526" s="1" t="s">
        <v>102</v>
      </c>
      <c r="L526" s="4" t="s">
        <v>106</v>
      </c>
      <c r="M526" s="4"/>
      <c r="N526" s="4">
        <v>100</v>
      </c>
      <c r="O526" s="20">
        <f>VLOOKUP(L526,对应表!BK:BL,2,FALSE)</f>
        <v>0</v>
      </c>
      <c r="P526" s="25" t="str">
        <f>_xlfn.IFNA(VLOOKUP(G526,角色!V:AE,主动技能!F526+1,FALSE),"")</f>
        <v>||eff_leiji|</v>
      </c>
      <c r="Q526" s="25">
        <f>(VLOOKUP(G526,角色!V:AE,主动技能!F526+4,FALSE))</f>
        <v>1</v>
      </c>
      <c r="R526" s="25">
        <v>0</v>
      </c>
      <c r="S526" s="25">
        <v>0</v>
      </c>
      <c r="T526" s="6" t="str">
        <f t="shared" si="141"/>
        <v/>
      </c>
      <c r="U526" s="6" t="str">
        <f t="shared" si="142"/>
        <v/>
      </c>
      <c r="V526" s="19" t="str">
        <f>VLOOKUP(G526,角色!AW:BC,主动技能!F526+1,FALSE)</f>
        <v>skill_10</v>
      </c>
      <c r="Y526">
        <f t="shared" si="143"/>
        <v>0</v>
      </c>
      <c r="Z526" s="19">
        <f>IF(VLOOKUP(C526,角色!CC:CI,主动技能!F526*2,FALSE)=0,"",VLOOKUP(C526,角色!CC:CI,主动技能!F526*2,FALSE))</f>
        <v>150</v>
      </c>
      <c r="AA526" s="19">
        <f>IF(VLOOKUP(C526,角色!CC:CI,主动技能!F526*2+1,FALSE)=0,0,VLOOKUP(C526,角色!CC:CI,主动技能!F526*2+1,FALSE))</f>
        <v>50</v>
      </c>
      <c r="AB526" s="19">
        <f>IF(INT(VLOOKUP(E526,角色属性概况!I:M,3,FALSE)*AA526/100)=0,"",(INT(VLOOKUP(E526,角色属性概况!I:M,3,FALSE)*AA526/100)))</f>
        <v>388230</v>
      </c>
      <c r="AE526" s="25">
        <f>(VLOOKUP(G526,角色!V:AE,主动技能!F526+7,FALSE))</f>
        <v>1</v>
      </c>
      <c r="AF526" s="19">
        <f>VLOOKUP(F526,对应表!AY:BA,3,FALSE)</f>
        <v>1</v>
      </c>
      <c r="AG526" s="19">
        <f>VLOOKUP(F526,对应表!AY:BA,2,FALSE)</f>
        <v>1</v>
      </c>
      <c r="AH526" s="25" t="str">
        <f>VLOOKUP(F526,特效对应!F:G,2,FALSE)</f>
        <v>attackex</v>
      </c>
      <c r="AJ526">
        <f t="shared" si="146"/>
        <v>20</v>
      </c>
      <c r="AK526" s="1"/>
      <c r="AL526" s="4"/>
      <c r="AQ526" s="6" t="str">
        <f>_xlfn.IFNA(IF(IF($AK526=AQ$5,VLOOKUP(AL526,buff!$K:$L,2,FALSE),"")=0,"",IF($AK526=AQ$5,VLOOKUP(AL526,buff!$K:$L,2,FALSE),"")),"")</f>
        <v/>
      </c>
      <c r="AR526" s="6" t="str">
        <f>_xlfn.IFNA(IF(IF($AK526=AR$5,VLOOKUP(AM526,buff!$K:$L,2,FALSE),"")=0,"",IF($AK526=AR$5,VLOOKUP(AM526,buff!$K:$L,2,FALSE),"")),"")</f>
        <v/>
      </c>
      <c r="AS526" s="6" t="str">
        <f>_xlfn.IFNA(IF(IF($AK526=AS$5,VLOOKUP(AN526,buff!$K:$L,2,FALSE),"")=0,"",IF($AK526=AS$5,VLOOKUP(AN526,buff!$K:$L,2,FALSE),"")),"")</f>
        <v/>
      </c>
      <c r="AT526" s="6" t="str">
        <f>_xlfn.IFNA(IF(IF($AK526=AT$5,VLOOKUP(AO526,buff!$K:$L,2,FALSE),"")=0,"",IF($AK526=AT$5,VLOOKUP(AO526,buff!$K:$L,2,FALSE),"")),"")</f>
        <v/>
      </c>
      <c r="AU526" s="6" t="str">
        <f>_xlfn.IFNA(IF(IF($AK526=AU$5,VLOOKUP(AP526,buff!$K:$L,2,FALSE),"")=0,"",IF($AK526=AU$5,VLOOKUP(AP526,buff!$K:$L,2,FALSE),"")),"")</f>
        <v/>
      </c>
      <c r="AV526" s="6" t="str">
        <f>_xlfn.IFNA(IF(IF($AK526=AV$5,VLOOKUP(AL526,buff!$K:$L,2,FALSE),"")=0,"",IF($AK526=AV$5,VLOOKUP(AL526,buff!$K:$L,2,FALSE),"")),"")</f>
        <v/>
      </c>
      <c r="AW526" s="6" t="str">
        <f>_xlfn.IFNA(IF(IF($AK526=AW$5,VLOOKUP(AM526,buff!$K:$L,2,FALSE),"")=0,"",IF($AK526=AW$5,VLOOKUP(AM526,buff!$K:$L,2,FALSE),"")),"")</f>
        <v/>
      </c>
      <c r="AX526" s="6" t="str">
        <f>_xlfn.IFNA(IF(IF($AK526=AX$5,VLOOKUP(AN526,buff!$K:$L,2,FALSE),"")=0,"",IF($AK526=AX$5,VLOOKUP(AN526,buff!$K:$L,2,FALSE),"")),"")</f>
        <v/>
      </c>
      <c r="AY526" s="6" t="str">
        <f>_xlfn.IFNA(IF(IF($AK526=AY$5,VLOOKUP(AO526,buff!$K:$L,2,FALSE),"")=0,"",IF($AK526=AY$5,VLOOKUP(AO526,buff!$K:$L,2,FALSE),"")),"")</f>
        <v/>
      </c>
      <c r="AZ526" s="6" t="str">
        <f>_xlfn.IFNA(IF(IF($AK526=AZ$5,VLOOKUP(AP526,buff!$K:$L,2,FALSE),"")=0,"",IF($AK526=AZ$5,VLOOKUP(AP526,buff!$K:$L,2,FALSE),"")),"")</f>
        <v/>
      </c>
      <c r="BA526" s="6" t="e">
        <f>VLOOKUP(AL526,buff!$K:$P,6,FALSE)</f>
        <v>#N/A</v>
      </c>
      <c r="BB526" s="6" t="e">
        <f>VLOOKUP(AM526,buff!$K:$P,6,FALSE)</f>
        <v>#N/A</v>
      </c>
      <c r="BC526" s="6" t="e">
        <f>VLOOKUP(AN526,buff!$K:$P,6,FALSE)</f>
        <v>#N/A</v>
      </c>
      <c r="BD526">
        <f t="shared" si="147"/>
        <v>2</v>
      </c>
      <c r="BE526">
        <f t="shared" si="148"/>
        <v>1</v>
      </c>
      <c r="BF526" s="22">
        <f t="shared" si="149"/>
        <v>100902</v>
      </c>
    </row>
    <row r="527" spans="1:58" x14ac:dyDescent="0.15">
      <c r="A527" t="str">
        <f t="shared" si="137"/>
        <v>修主动技能3等级1</v>
      </c>
      <c r="B527" s="8">
        <f t="shared" si="144"/>
        <v>10090301</v>
      </c>
      <c r="C527" s="8" t="str">
        <f>VLOOKUP(G527,角色!A:B,2,FALSE)</f>
        <v>修</v>
      </c>
      <c r="D527" s="8" t="str">
        <f t="shared" si="145"/>
        <v>主动技能3</v>
      </c>
      <c r="E527" s="8">
        <f t="shared" si="138"/>
        <v>1</v>
      </c>
      <c r="F527" s="8">
        <f t="shared" si="139"/>
        <v>3</v>
      </c>
      <c r="G527" s="8">
        <f t="shared" si="140"/>
        <v>9</v>
      </c>
      <c r="H527" s="4" t="s">
        <v>946</v>
      </c>
      <c r="I527" s="20" t="str">
        <f>"对敌方"&amp;L527&amp;"攻击，造成"&amp;Z527&amp;"%攻击力（+"&amp;AB527&amp;"）点伤害。"</f>
        <v>对敌方全体攻击，造成125%攻击力（+276）点伤害。</v>
      </c>
      <c r="J527" s="4" t="s">
        <v>277</v>
      </c>
      <c r="K527" s="1" t="s">
        <v>104</v>
      </c>
      <c r="L527" s="4" t="s">
        <v>108</v>
      </c>
      <c r="M527" s="4"/>
      <c r="N527" s="4">
        <v>100</v>
      </c>
      <c r="O527" s="20">
        <f>VLOOKUP(L527,对应表!BK:BL,2,FALSE)</f>
        <v>100</v>
      </c>
      <c r="P527" s="25" t="str">
        <f>_xlfn.IFNA(VLOOKUP(G527,角色!V:AE,主动技能!F527+1,FALSE),"")</f>
        <v>||eff_zileishan|</v>
      </c>
      <c r="Q527" s="25">
        <f>(VLOOKUP(G527,角色!V:AE,主动技能!F527+4,FALSE))</f>
        <v>2</v>
      </c>
      <c r="R527" s="25">
        <v>0</v>
      </c>
      <c r="S527" s="25">
        <v>0</v>
      </c>
      <c r="T527" s="6" t="str">
        <f t="shared" si="141"/>
        <v/>
      </c>
      <c r="U527" s="6" t="str">
        <f t="shared" si="142"/>
        <v/>
      </c>
      <c r="V527" s="19" t="str">
        <f>VLOOKUP(G527,角色!AW:BC,主动技能!F527+1,FALSE)</f>
        <v>skill_23</v>
      </c>
      <c r="Y527">
        <f t="shared" si="143"/>
        <v>0</v>
      </c>
      <c r="Z527" s="19">
        <f>IF(VLOOKUP(C527,角色!CC:CI,主动技能!F527*2,FALSE)=0,"",VLOOKUP(C527,角色!CC:CI,主动技能!F527*2,FALSE))</f>
        <v>125</v>
      </c>
      <c r="AA527" s="19">
        <f>IF(VLOOKUP(C527,角色!CC:CI,主动技能!F527*2+1,FALSE)=0,0,VLOOKUP(C527,角色!CC:CI,主动技能!F527*2+1,FALSE))</f>
        <v>25</v>
      </c>
      <c r="AB527" s="19">
        <f>IF(INT(VLOOKUP(E527,角色属性概况!I:M,3,FALSE)*AA527/100)=0,"",(INT(VLOOKUP(E527,角色属性概况!I:M,3,FALSE)*AA527/100)))</f>
        <v>276</v>
      </c>
      <c r="AE527" s="25">
        <f>(VLOOKUP(G527,角色!V:AE,主动技能!F527+7,FALSE))</f>
        <v>1</v>
      </c>
      <c r="AF527" s="19">
        <f>VLOOKUP(F527,对应表!AY:BA,3,FALSE)</f>
        <v>2</v>
      </c>
      <c r="AG527" s="19">
        <f>VLOOKUP(F527,对应表!AY:BA,2,FALSE)</f>
        <v>2</v>
      </c>
      <c r="AH527" s="25" t="str">
        <f>VLOOKUP(F527,特效对应!F:G,2,FALSE)</f>
        <v>attackex</v>
      </c>
      <c r="AJ527">
        <f t="shared" si="146"/>
        <v>1</v>
      </c>
      <c r="AK527" s="1"/>
      <c r="AL527" s="4"/>
      <c r="AM527" s="4"/>
      <c r="AN527" s="4"/>
      <c r="AQ527" s="6" t="str">
        <f>_xlfn.IFNA(IF(IF($AK527=AQ$5,VLOOKUP(AL527,buff!$K:$L,2,FALSE),"")=0,"",IF($AK527=AQ$5,VLOOKUP(AL527,buff!$K:$L,2,FALSE),"")),"")</f>
        <v/>
      </c>
      <c r="AR527" s="6" t="str">
        <f>_xlfn.IFNA(IF(IF($AK527=AR$5,VLOOKUP(AM527,buff!$K:$L,2,FALSE),"")=0,"",IF($AK527=AR$5,VLOOKUP(AM527,buff!$K:$L,2,FALSE),"")),"")</f>
        <v/>
      </c>
      <c r="AS527" s="6" t="str">
        <f>_xlfn.IFNA(IF(IF($AK527=AS$5,VLOOKUP(AN527,buff!$K:$L,2,FALSE),"")=0,"",IF($AK527=AS$5,VLOOKUP(AN527,buff!$K:$L,2,FALSE),"")),"")</f>
        <v/>
      </c>
      <c r="AT527" s="6" t="str">
        <f>_xlfn.IFNA(IF(IF($AK527=AT$5,VLOOKUP(AO527,buff!$K:$L,2,FALSE),"")=0,"",IF($AK527=AT$5,VLOOKUP(AO527,buff!$K:$L,2,FALSE),"")),"")</f>
        <v/>
      </c>
      <c r="AU527" s="6" t="str">
        <f>_xlfn.IFNA(IF(IF($AK527=AU$5,VLOOKUP(AP527,buff!$K:$L,2,FALSE),"")=0,"",IF($AK527=AU$5,VLOOKUP(AP527,buff!$K:$L,2,FALSE),"")),"")</f>
        <v/>
      </c>
      <c r="AV527" s="6" t="str">
        <f>_xlfn.IFNA(IF(IF($AK527=AV$5,VLOOKUP(AL527,buff!$K:$L,2,FALSE),"")=0,"",IF($AK527=AV$5,VLOOKUP(AL527,buff!$K:$L,2,FALSE),"")),"")</f>
        <v/>
      </c>
      <c r="AW527" s="6" t="str">
        <f>_xlfn.IFNA(IF(IF($AK527=AW$5,VLOOKUP(AM527,buff!$K:$L,2,FALSE),"")=0,"",IF($AK527=AW$5,VLOOKUP(AM527,buff!$K:$L,2,FALSE),"")),"")</f>
        <v/>
      </c>
      <c r="AX527" s="6" t="str">
        <f>_xlfn.IFNA(IF(IF($AK527=AX$5,VLOOKUP(AN527,buff!$K:$L,2,FALSE),"")=0,"",IF($AK527=AX$5,VLOOKUP(AN527,buff!$K:$L,2,FALSE),"")),"")</f>
        <v/>
      </c>
      <c r="AY527" s="6" t="str">
        <f>_xlfn.IFNA(IF(IF($AK527=AY$5,VLOOKUP(AO527,buff!$K:$L,2,FALSE),"")=0,"",IF($AK527=AY$5,VLOOKUP(AO527,buff!$K:$L,2,FALSE),"")),"")</f>
        <v/>
      </c>
      <c r="AZ527" s="6" t="str">
        <f>_xlfn.IFNA(IF(IF($AK527=AZ$5,VLOOKUP(AP527,buff!$K:$L,2,FALSE),"")=0,"",IF($AK527=AZ$5,VLOOKUP(AP527,buff!$K:$L,2,FALSE),"")),"")</f>
        <v/>
      </c>
      <c r="BA527" s="6" t="e">
        <f>VLOOKUP(AL527,buff!$K:$P,6,FALSE)</f>
        <v>#N/A</v>
      </c>
      <c r="BB527" s="6" t="e">
        <f>VLOOKUP(AM527,buff!$K:$P,6,FALSE)</f>
        <v>#N/A</v>
      </c>
      <c r="BC527" s="6" t="e">
        <f>VLOOKUP(AN527,buff!$K:$P,6,FALSE)</f>
        <v>#N/A</v>
      </c>
      <c r="BD527">
        <f t="shared" si="147"/>
        <v>3</v>
      </c>
      <c r="BE527">
        <f t="shared" si="148"/>
        <v>2</v>
      </c>
      <c r="BF527" s="22">
        <f t="shared" si="149"/>
        <v>100903</v>
      </c>
    </row>
    <row r="528" spans="1:58" x14ac:dyDescent="0.15">
      <c r="A528" t="str">
        <f t="shared" si="137"/>
        <v>修主动技能3等级2</v>
      </c>
      <c r="B528" s="8">
        <f t="shared" si="144"/>
        <v>10090302</v>
      </c>
      <c r="C528" s="8" t="str">
        <f>VLOOKUP(G528,角色!A:B,2,FALSE)</f>
        <v>修</v>
      </c>
      <c r="D528" s="8" t="str">
        <f t="shared" si="145"/>
        <v>主动技能3</v>
      </c>
      <c r="E528" s="8">
        <f t="shared" si="138"/>
        <v>2</v>
      </c>
      <c r="F528" s="8">
        <f t="shared" si="139"/>
        <v>3</v>
      </c>
      <c r="G528" s="8">
        <f t="shared" si="140"/>
        <v>9</v>
      </c>
      <c r="H528" s="4" t="s">
        <v>946</v>
      </c>
      <c r="I528" s="20" t="str">
        <f t="shared" ref="I528:I566" si="150">"对敌方"&amp;L528&amp;"攻击，造成"&amp;Z528&amp;"%攻击力（+"&amp;AB528&amp;"）点伤害。"</f>
        <v>对敌方全体攻击，造成125%攻击力（+305）点伤害。</v>
      </c>
      <c r="J528" s="4" t="s">
        <v>277</v>
      </c>
      <c r="K528" s="1" t="s">
        <v>104</v>
      </c>
      <c r="L528" s="4" t="s">
        <v>108</v>
      </c>
      <c r="M528" s="4"/>
      <c r="N528" s="4">
        <v>100</v>
      </c>
      <c r="O528" s="20">
        <f>VLOOKUP(L528,对应表!BK:BL,2,FALSE)</f>
        <v>100</v>
      </c>
      <c r="P528" s="25" t="str">
        <f>_xlfn.IFNA(VLOOKUP(G528,角色!V:AE,主动技能!F528+1,FALSE),"")</f>
        <v>||eff_zileishan|</v>
      </c>
      <c r="Q528" s="25">
        <f>(VLOOKUP(G528,角色!V:AE,主动技能!F528+4,FALSE))</f>
        <v>2</v>
      </c>
      <c r="R528" s="25">
        <v>0</v>
      </c>
      <c r="S528" s="25">
        <v>0</v>
      </c>
      <c r="T528" s="6" t="str">
        <f t="shared" si="141"/>
        <v/>
      </c>
      <c r="U528" s="6" t="str">
        <f t="shared" si="142"/>
        <v/>
      </c>
      <c r="V528" s="19" t="str">
        <f>VLOOKUP(G528,角色!AW:BC,主动技能!F528+1,FALSE)</f>
        <v>skill_23</v>
      </c>
      <c r="Y528">
        <f t="shared" si="143"/>
        <v>0</v>
      </c>
      <c r="Z528" s="19">
        <f>IF(VLOOKUP(C528,角色!CC:CI,主动技能!F528*2,FALSE)=0,"",VLOOKUP(C528,角色!CC:CI,主动技能!F528*2,FALSE))</f>
        <v>125</v>
      </c>
      <c r="AA528" s="19">
        <f>IF(VLOOKUP(C528,角色!CC:CI,主动技能!F528*2+1,FALSE)=0,0,VLOOKUP(C528,角色!CC:CI,主动技能!F528*2+1,FALSE))</f>
        <v>25</v>
      </c>
      <c r="AB528" s="19">
        <f>IF(INT(VLOOKUP(E528,角色属性概况!I:M,3,FALSE)*AA528/100)=0,"",(INT(VLOOKUP(E528,角色属性概况!I:M,3,FALSE)*AA528/100)))</f>
        <v>305</v>
      </c>
      <c r="AE528" s="25">
        <f>(VLOOKUP(G528,角色!V:AE,主动技能!F528+7,FALSE))</f>
        <v>1</v>
      </c>
      <c r="AF528" s="19">
        <f>VLOOKUP(F528,对应表!AY:BA,3,FALSE)</f>
        <v>2</v>
      </c>
      <c r="AG528" s="19">
        <f>VLOOKUP(F528,对应表!AY:BA,2,FALSE)</f>
        <v>2</v>
      </c>
      <c r="AH528" s="25" t="str">
        <f>VLOOKUP(F528,特效对应!F:G,2,FALSE)</f>
        <v>attackex</v>
      </c>
      <c r="AJ528">
        <f t="shared" si="146"/>
        <v>2</v>
      </c>
      <c r="AK528" s="1"/>
      <c r="AL528" s="4"/>
      <c r="AM528" s="4"/>
      <c r="AN528" s="4"/>
      <c r="AQ528" s="6" t="str">
        <f>_xlfn.IFNA(IF(IF($AK528=AQ$5,VLOOKUP(AL528,buff!$K:$L,2,FALSE),"")=0,"",IF($AK528=AQ$5,VLOOKUP(AL528,buff!$K:$L,2,FALSE),"")),"")</f>
        <v/>
      </c>
      <c r="AR528" s="6" t="str">
        <f>_xlfn.IFNA(IF(IF($AK528=AR$5,VLOOKUP(AM528,buff!$K:$L,2,FALSE),"")=0,"",IF($AK528=AR$5,VLOOKUP(AM528,buff!$K:$L,2,FALSE),"")),"")</f>
        <v/>
      </c>
      <c r="AS528" s="6" t="str">
        <f>_xlfn.IFNA(IF(IF($AK528=AS$5,VLOOKUP(AN528,buff!$K:$L,2,FALSE),"")=0,"",IF($AK528=AS$5,VLOOKUP(AN528,buff!$K:$L,2,FALSE),"")),"")</f>
        <v/>
      </c>
      <c r="AT528" s="6" t="str">
        <f>_xlfn.IFNA(IF(IF($AK528=AT$5,VLOOKUP(AO528,buff!$K:$L,2,FALSE),"")=0,"",IF($AK528=AT$5,VLOOKUP(AO528,buff!$K:$L,2,FALSE),"")),"")</f>
        <v/>
      </c>
      <c r="AU528" s="6" t="str">
        <f>_xlfn.IFNA(IF(IF($AK528=AU$5,VLOOKUP(AP528,buff!$K:$L,2,FALSE),"")=0,"",IF($AK528=AU$5,VLOOKUP(AP528,buff!$K:$L,2,FALSE),"")),"")</f>
        <v/>
      </c>
      <c r="AV528" s="6" t="str">
        <f>_xlfn.IFNA(IF(IF($AK528=AV$5,VLOOKUP(AL528,buff!$K:$L,2,FALSE),"")=0,"",IF($AK528=AV$5,VLOOKUP(AL528,buff!$K:$L,2,FALSE),"")),"")</f>
        <v/>
      </c>
      <c r="AW528" s="6" t="str">
        <f>_xlfn.IFNA(IF(IF($AK528=AW$5,VLOOKUP(AM528,buff!$K:$L,2,FALSE),"")=0,"",IF($AK528=AW$5,VLOOKUP(AM528,buff!$K:$L,2,FALSE),"")),"")</f>
        <v/>
      </c>
      <c r="AX528" s="6" t="str">
        <f>_xlfn.IFNA(IF(IF($AK528=AX$5,VLOOKUP(AN528,buff!$K:$L,2,FALSE),"")=0,"",IF($AK528=AX$5,VLOOKUP(AN528,buff!$K:$L,2,FALSE),"")),"")</f>
        <v/>
      </c>
      <c r="AY528" s="6" t="str">
        <f>_xlfn.IFNA(IF(IF($AK528=AY$5,VLOOKUP(AO528,buff!$K:$L,2,FALSE),"")=0,"",IF($AK528=AY$5,VLOOKUP(AO528,buff!$K:$L,2,FALSE),"")),"")</f>
        <v/>
      </c>
      <c r="AZ528" s="6" t="str">
        <f>_xlfn.IFNA(IF(IF($AK528=AZ$5,VLOOKUP(AP528,buff!$K:$L,2,FALSE),"")=0,"",IF($AK528=AZ$5,VLOOKUP(AP528,buff!$K:$L,2,FALSE),"")),"")</f>
        <v/>
      </c>
      <c r="BA528" s="6" t="e">
        <f>VLOOKUP(AL528,buff!$K:$P,6,FALSE)</f>
        <v>#N/A</v>
      </c>
      <c r="BB528" s="6" t="e">
        <f>VLOOKUP(AM528,buff!$K:$P,6,FALSE)</f>
        <v>#N/A</v>
      </c>
      <c r="BC528" s="6" t="e">
        <f>VLOOKUP(AN528,buff!$K:$P,6,FALSE)</f>
        <v>#N/A</v>
      </c>
      <c r="BD528">
        <f t="shared" si="147"/>
        <v>3</v>
      </c>
      <c r="BE528">
        <f t="shared" si="148"/>
        <v>2</v>
      </c>
      <c r="BF528" s="22">
        <f t="shared" si="149"/>
        <v>100903</v>
      </c>
    </row>
    <row r="529" spans="1:58" x14ac:dyDescent="0.15">
      <c r="A529" t="str">
        <f t="shared" si="137"/>
        <v>修主动技能3等级3</v>
      </c>
      <c r="B529" s="8">
        <f t="shared" si="144"/>
        <v>10090303</v>
      </c>
      <c r="C529" s="8" t="str">
        <f>VLOOKUP(G529,角色!A:B,2,FALSE)</f>
        <v>修</v>
      </c>
      <c r="D529" s="8" t="str">
        <f t="shared" si="145"/>
        <v>主动技能3</v>
      </c>
      <c r="E529" s="8">
        <f t="shared" si="138"/>
        <v>3</v>
      </c>
      <c r="F529" s="8">
        <f t="shared" si="139"/>
        <v>3</v>
      </c>
      <c r="G529" s="8">
        <f t="shared" si="140"/>
        <v>9</v>
      </c>
      <c r="H529" s="4" t="s">
        <v>946</v>
      </c>
      <c r="I529" s="20" t="str">
        <f t="shared" si="150"/>
        <v>对敌方全体攻击，造成125%攻击力（+404）点伤害。</v>
      </c>
      <c r="J529" s="4" t="s">
        <v>277</v>
      </c>
      <c r="K529" s="1" t="s">
        <v>104</v>
      </c>
      <c r="L529" s="4" t="s">
        <v>108</v>
      </c>
      <c r="M529" s="4"/>
      <c r="N529" s="4">
        <v>100</v>
      </c>
      <c r="O529" s="20">
        <f>VLOOKUP(L529,对应表!BK:BL,2,FALSE)</f>
        <v>100</v>
      </c>
      <c r="P529" s="25" t="str">
        <f>_xlfn.IFNA(VLOOKUP(G529,角色!V:AE,主动技能!F529+1,FALSE),"")</f>
        <v>||eff_zileishan|</v>
      </c>
      <c r="Q529" s="25">
        <f>(VLOOKUP(G529,角色!V:AE,主动技能!F529+4,FALSE))</f>
        <v>2</v>
      </c>
      <c r="R529" s="25">
        <v>0</v>
      </c>
      <c r="S529" s="25">
        <v>0</v>
      </c>
      <c r="T529" s="6" t="str">
        <f t="shared" si="141"/>
        <v/>
      </c>
      <c r="U529" s="6" t="str">
        <f t="shared" si="142"/>
        <v/>
      </c>
      <c r="V529" s="19" t="str">
        <f>VLOOKUP(G529,角色!AW:BC,主动技能!F529+1,FALSE)</f>
        <v>skill_23</v>
      </c>
      <c r="Y529">
        <f t="shared" si="143"/>
        <v>0</v>
      </c>
      <c r="Z529" s="19">
        <f>IF(VLOOKUP(C529,角色!CC:CI,主动技能!F529*2,FALSE)=0,"",VLOOKUP(C529,角色!CC:CI,主动技能!F529*2,FALSE))</f>
        <v>125</v>
      </c>
      <c r="AA529" s="19">
        <f>IF(VLOOKUP(C529,角色!CC:CI,主动技能!F529*2+1,FALSE)=0,0,VLOOKUP(C529,角色!CC:CI,主动技能!F529*2+1,FALSE))</f>
        <v>25</v>
      </c>
      <c r="AB529" s="19">
        <f>IF(INT(VLOOKUP(E529,角色属性概况!I:M,3,FALSE)*AA529/100)=0,"",(INT(VLOOKUP(E529,角色属性概况!I:M,3,FALSE)*AA529/100)))</f>
        <v>404</v>
      </c>
      <c r="AE529" s="25">
        <f>(VLOOKUP(G529,角色!V:AE,主动技能!F529+7,FALSE))</f>
        <v>1</v>
      </c>
      <c r="AF529" s="19">
        <f>VLOOKUP(F529,对应表!AY:BA,3,FALSE)</f>
        <v>2</v>
      </c>
      <c r="AG529" s="19">
        <f>VLOOKUP(F529,对应表!AY:BA,2,FALSE)</f>
        <v>2</v>
      </c>
      <c r="AH529" s="25" t="str">
        <f>VLOOKUP(F529,特效对应!F:G,2,FALSE)</f>
        <v>attackex</v>
      </c>
      <c r="AJ529">
        <f t="shared" si="146"/>
        <v>3</v>
      </c>
      <c r="AK529" s="1"/>
      <c r="AL529" s="4"/>
      <c r="AM529" s="4"/>
      <c r="AN529" s="4"/>
      <c r="AQ529" s="6" t="str">
        <f>_xlfn.IFNA(IF(IF($AK529=AQ$5,VLOOKUP(AL529,buff!$K:$L,2,FALSE),"")=0,"",IF($AK529=AQ$5,VLOOKUP(AL529,buff!$K:$L,2,FALSE),"")),"")</f>
        <v/>
      </c>
      <c r="AR529" s="6" t="str">
        <f>_xlfn.IFNA(IF(IF($AK529=AR$5,VLOOKUP(AM529,buff!$K:$L,2,FALSE),"")=0,"",IF($AK529=AR$5,VLOOKUP(AM529,buff!$K:$L,2,FALSE),"")),"")</f>
        <v/>
      </c>
      <c r="AS529" s="6" t="str">
        <f>_xlfn.IFNA(IF(IF($AK529=AS$5,VLOOKUP(AN529,buff!$K:$L,2,FALSE),"")=0,"",IF($AK529=AS$5,VLOOKUP(AN529,buff!$K:$L,2,FALSE),"")),"")</f>
        <v/>
      </c>
      <c r="AT529" s="6" t="str">
        <f>_xlfn.IFNA(IF(IF($AK529=AT$5,VLOOKUP(AO529,buff!$K:$L,2,FALSE),"")=0,"",IF($AK529=AT$5,VLOOKUP(AO529,buff!$K:$L,2,FALSE),"")),"")</f>
        <v/>
      </c>
      <c r="AU529" s="6" t="str">
        <f>_xlfn.IFNA(IF(IF($AK529=AU$5,VLOOKUP(AP529,buff!$K:$L,2,FALSE),"")=0,"",IF($AK529=AU$5,VLOOKUP(AP529,buff!$K:$L,2,FALSE),"")),"")</f>
        <v/>
      </c>
      <c r="AV529" s="6" t="str">
        <f>_xlfn.IFNA(IF(IF($AK529=AV$5,VLOOKUP(AL529,buff!$K:$L,2,FALSE),"")=0,"",IF($AK529=AV$5,VLOOKUP(AL529,buff!$K:$L,2,FALSE),"")),"")</f>
        <v/>
      </c>
      <c r="AW529" s="6" t="str">
        <f>_xlfn.IFNA(IF(IF($AK529=AW$5,VLOOKUP(AM529,buff!$K:$L,2,FALSE),"")=0,"",IF($AK529=AW$5,VLOOKUP(AM529,buff!$K:$L,2,FALSE),"")),"")</f>
        <v/>
      </c>
      <c r="AX529" s="6" t="str">
        <f>_xlfn.IFNA(IF(IF($AK529=AX$5,VLOOKUP(AN529,buff!$K:$L,2,FALSE),"")=0,"",IF($AK529=AX$5,VLOOKUP(AN529,buff!$K:$L,2,FALSE),"")),"")</f>
        <v/>
      </c>
      <c r="AY529" s="6" t="str">
        <f>_xlfn.IFNA(IF(IF($AK529=AY$5,VLOOKUP(AO529,buff!$K:$L,2,FALSE),"")=0,"",IF($AK529=AY$5,VLOOKUP(AO529,buff!$K:$L,2,FALSE),"")),"")</f>
        <v/>
      </c>
      <c r="AZ529" s="6" t="str">
        <f>_xlfn.IFNA(IF(IF($AK529=AZ$5,VLOOKUP(AP529,buff!$K:$L,2,FALSE),"")=0,"",IF($AK529=AZ$5,VLOOKUP(AP529,buff!$K:$L,2,FALSE),"")),"")</f>
        <v/>
      </c>
      <c r="BA529" s="6" t="e">
        <f>VLOOKUP(AL529,buff!$K:$P,6,FALSE)</f>
        <v>#N/A</v>
      </c>
      <c r="BB529" s="6" t="e">
        <f>VLOOKUP(AM529,buff!$K:$P,6,FALSE)</f>
        <v>#N/A</v>
      </c>
      <c r="BC529" s="6" t="e">
        <f>VLOOKUP(AN529,buff!$K:$P,6,FALSE)</f>
        <v>#N/A</v>
      </c>
      <c r="BD529">
        <f t="shared" si="147"/>
        <v>3</v>
      </c>
      <c r="BE529">
        <f t="shared" si="148"/>
        <v>2</v>
      </c>
      <c r="BF529" s="22">
        <f t="shared" si="149"/>
        <v>100903</v>
      </c>
    </row>
    <row r="530" spans="1:58" x14ac:dyDescent="0.15">
      <c r="A530" t="str">
        <f t="shared" si="137"/>
        <v>修主动技能3等级4</v>
      </c>
      <c r="B530" s="8">
        <f t="shared" si="144"/>
        <v>10090304</v>
      </c>
      <c r="C530" s="8" t="str">
        <f>VLOOKUP(G530,角色!A:B,2,FALSE)</f>
        <v>修</v>
      </c>
      <c r="D530" s="8" t="str">
        <f t="shared" si="145"/>
        <v>主动技能3</v>
      </c>
      <c r="E530" s="8">
        <f t="shared" si="138"/>
        <v>4</v>
      </c>
      <c r="F530" s="8">
        <f t="shared" si="139"/>
        <v>3</v>
      </c>
      <c r="G530" s="8">
        <f t="shared" si="140"/>
        <v>9</v>
      </c>
      <c r="H530" s="4" t="s">
        <v>946</v>
      </c>
      <c r="I530" s="20" t="str">
        <f t="shared" si="150"/>
        <v>对敌方全体攻击，造成125%攻击力（+623）点伤害。</v>
      </c>
      <c r="J530" s="4" t="s">
        <v>277</v>
      </c>
      <c r="K530" s="1" t="s">
        <v>104</v>
      </c>
      <c r="L530" s="4" t="s">
        <v>108</v>
      </c>
      <c r="M530" s="4"/>
      <c r="N530" s="4">
        <v>100</v>
      </c>
      <c r="O530" s="20">
        <f>VLOOKUP(L530,对应表!BK:BL,2,FALSE)</f>
        <v>100</v>
      </c>
      <c r="P530" s="25" t="str">
        <f>_xlfn.IFNA(VLOOKUP(G530,角色!V:AE,主动技能!F530+1,FALSE),"")</f>
        <v>||eff_zileishan|</v>
      </c>
      <c r="Q530" s="25">
        <f>(VLOOKUP(G530,角色!V:AE,主动技能!F530+4,FALSE))</f>
        <v>2</v>
      </c>
      <c r="R530" s="25">
        <v>0</v>
      </c>
      <c r="S530" s="25">
        <v>0</v>
      </c>
      <c r="T530" s="6" t="str">
        <f t="shared" si="141"/>
        <v/>
      </c>
      <c r="U530" s="6" t="str">
        <f t="shared" si="142"/>
        <v/>
      </c>
      <c r="V530" s="19" t="str">
        <f>VLOOKUP(G530,角色!AW:BC,主动技能!F530+1,FALSE)</f>
        <v>skill_23</v>
      </c>
      <c r="Y530">
        <f t="shared" si="143"/>
        <v>0</v>
      </c>
      <c r="Z530" s="19">
        <f>IF(VLOOKUP(C530,角色!CC:CI,主动技能!F530*2,FALSE)=0,"",VLOOKUP(C530,角色!CC:CI,主动技能!F530*2,FALSE))</f>
        <v>125</v>
      </c>
      <c r="AA530" s="19">
        <f>IF(VLOOKUP(C530,角色!CC:CI,主动技能!F530*2+1,FALSE)=0,0,VLOOKUP(C530,角色!CC:CI,主动技能!F530*2+1,FALSE))</f>
        <v>25</v>
      </c>
      <c r="AB530" s="19">
        <f>IF(INT(VLOOKUP(E530,角色属性概况!I:M,3,FALSE)*AA530/100)=0,"",(INT(VLOOKUP(E530,角色属性概况!I:M,3,FALSE)*AA530/100)))</f>
        <v>623</v>
      </c>
      <c r="AE530" s="25">
        <f>(VLOOKUP(G530,角色!V:AE,主动技能!F530+7,FALSE))</f>
        <v>1</v>
      </c>
      <c r="AF530" s="19">
        <f>VLOOKUP(F530,对应表!AY:BA,3,FALSE)</f>
        <v>2</v>
      </c>
      <c r="AG530" s="19">
        <f>VLOOKUP(F530,对应表!AY:BA,2,FALSE)</f>
        <v>2</v>
      </c>
      <c r="AH530" s="25" t="str">
        <f>VLOOKUP(F530,特效对应!F:G,2,FALSE)</f>
        <v>attackex</v>
      </c>
      <c r="AJ530">
        <f t="shared" si="146"/>
        <v>4</v>
      </c>
      <c r="AK530" s="1"/>
      <c r="AL530" s="4"/>
      <c r="AM530" s="4"/>
      <c r="AN530" s="4"/>
      <c r="AQ530" s="6" t="str">
        <f>_xlfn.IFNA(IF(IF($AK530=AQ$5,VLOOKUP(AL530,buff!$K:$L,2,FALSE),"")=0,"",IF($AK530=AQ$5,VLOOKUP(AL530,buff!$K:$L,2,FALSE),"")),"")</f>
        <v/>
      </c>
      <c r="AR530" s="6" t="str">
        <f>_xlfn.IFNA(IF(IF($AK530=AR$5,VLOOKUP(AM530,buff!$K:$L,2,FALSE),"")=0,"",IF($AK530=AR$5,VLOOKUP(AM530,buff!$K:$L,2,FALSE),"")),"")</f>
        <v/>
      </c>
      <c r="AS530" s="6" t="str">
        <f>_xlfn.IFNA(IF(IF($AK530=AS$5,VLOOKUP(AN530,buff!$K:$L,2,FALSE),"")=0,"",IF($AK530=AS$5,VLOOKUP(AN530,buff!$K:$L,2,FALSE),"")),"")</f>
        <v/>
      </c>
      <c r="AT530" s="6" t="str">
        <f>_xlfn.IFNA(IF(IF($AK530=AT$5,VLOOKUP(AO530,buff!$K:$L,2,FALSE),"")=0,"",IF($AK530=AT$5,VLOOKUP(AO530,buff!$K:$L,2,FALSE),"")),"")</f>
        <v/>
      </c>
      <c r="AU530" s="6" t="str">
        <f>_xlfn.IFNA(IF(IF($AK530=AU$5,VLOOKUP(AP530,buff!$K:$L,2,FALSE),"")=0,"",IF($AK530=AU$5,VLOOKUP(AP530,buff!$K:$L,2,FALSE),"")),"")</f>
        <v/>
      </c>
      <c r="AV530" s="6" t="str">
        <f>_xlfn.IFNA(IF(IF($AK530=AV$5,VLOOKUP(AL530,buff!$K:$L,2,FALSE),"")=0,"",IF($AK530=AV$5,VLOOKUP(AL530,buff!$K:$L,2,FALSE),"")),"")</f>
        <v/>
      </c>
      <c r="AW530" s="6" t="str">
        <f>_xlfn.IFNA(IF(IF($AK530=AW$5,VLOOKUP(AM530,buff!$K:$L,2,FALSE),"")=0,"",IF($AK530=AW$5,VLOOKUP(AM530,buff!$K:$L,2,FALSE),"")),"")</f>
        <v/>
      </c>
      <c r="AX530" s="6" t="str">
        <f>_xlfn.IFNA(IF(IF($AK530=AX$5,VLOOKUP(AN530,buff!$K:$L,2,FALSE),"")=0,"",IF($AK530=AX$5,VLOOKUP(AN530,buff!$K:$L,2,FALSE),"")),"")</f>
        <v/>
      </c>
      <c r="AY530" s="6" t="str">
        <f>_xlfn.IFNA(IF(IF($AK530=AY$5,VLOOKUP(AO530,buff!$K:$L,2,FALSE),"")=0,"",IF($AK530=AY$5,VLOOKUP(AO530,buff!$K:$L,2,FALSE),"")),"")</f>
        <v/>
      </c>
      <c r="AZ530" s="6" t="str">
        <f>_xlfn.IFNA(IF(IF($AK530=AZ$5,VLOOKUP(AP530,buff!$K:$L,2,FALSE),"")=0,"",IF($AK530=AZ$5,VLOOKUP(AP530,buff!$K:$L,2,FALSE),"")),"")</f>
        <v/>
      </c>
      <c r="BA530" s="6" t="e">
        <f>VLOOKUP(AL530,buff!$K:$P,6,FALSE)</f>
        <v>#N/A</v>
      </c>
      <c r="BB530" s="6" t="e">
        <f>VLOOKUP(AM530,buff!$K:$P,6,FALSE)</f>
        <v>#N/A</v>
      </c>
      <c r="BC530" s="6" t="e">
        <f>VLOOKUP(AN530,buff!$K:$P,6,FALSE)</f>
        <v>#N/A</v>
      </c>
      <c r="BD530">
        <f t="shared" si="147"/>
        <v>3</v>
      </c>
      <c r="BE530">
        <f t="shared" si="148"/>
        <v>2</v>
      </c>
      <c r="BF530" s="22">
        <f t="shared" si="149"/>
        <v>100903</v>
      </c>
    </row>
    <row r="531" spans="1:58" x14ac:dyDescent="0.15">
      <c r="A531" t="str">
        <f t="shared" si="137"/>
        <v>修主动技能3等级5</v>
      </c>
      <c r="B531" s="8">
        <f t="shared" si="144"/>
        <v>10090305</v>
      </c>
      <c r="C531" s="8" t="str">
        <f>VLOOKUP(G531,角色!A:B,2,FALSE)</f>
        <v>修</v>
      </c>
      <c r="D531" s="8" t="str">
        <f t="shared" si="145"/>
        <v>主动技能3</v>
      </c>
      <c r="E531" s="8">
        <f t="shared" si="138"/>
        <v>5</v>
      </c>
      <c r="F531" s="8">
        <f t="shared" si="139"/>
        <v>3</v>
      </c>
      <c r="G531" s="8">
        <f t="shared" si="140"/>
        <v>9</v>
      </c>
      <c r="H531" s="4" t="s">
        <v>946</v>
      </c>
      <c r="I531" s="20" t="str">
        <f t="shared" si="150"/>
        <v>对敌方全体攻击，造成125%攻击力（+933）点伤害。</v>
      </c>
      <c r="J531" s="4" t="s">
        <v>277</v>
      </c>
      <c r="K531" s="1" t="s">
        <v>104</v>
      </c>
      <c r="L531" s="4" t="s">
        <v>108</v>
      </c>
      <c r="M531" s="4"/>
      <c r="N531" s="4">
        <v>100</v>
      </c>
      <c r="O531" s="20">
        <f>VLOOKUP(L531,对应表!BK:BL,2,FALSE)</f>
        <v>100</v>
      </c>
      <c r="P531" s="25" t="str">
        <f>_xlfn.IFNA(VLOOKUP(G531,角色!V:AE,主动技能!F531+1,FALSE),"")</f>
        <v>||eff_zileishan|</v>
      </c>
      <c r="Q531" s="25">
        <f>(VLOOKUP(G531,角色!V:AE,主动技能!F531+4,FALSE))</f>
        <v>2</v>
      </c>
      <c r="R531" s="25">
        <v>0</v>
      </c>
      <c r="S531" s="25">
        <v>0</v>
      </c>
      <c r="T531" s="6" t="str">
        <f t="shared" si="141"/>
        <v/>
      </c>
      <c r="U531" s="6" t="str">
        <f t="shared" si="142"/>
        <v/>
      </c>
      <c r="V531" s="19" t="str">
        <f>VLOOKUP(G531,角色!AW:BC,主动技能!F531+1,FALSE)</f>
        <v>skill_23</v>
      </c>
      <c r="Y531">
        <f t="shared" si="143"/>
        <v>0</v>
      </c>
      <c r="Z531" s="19">
        <f>IF(VLOOKUP(C531,角色!CC:CI,主动技能!F531*2,FALSE)=0,"",VLOOKUP(C531,角色!CC:CI,主动技能!F531*2,FALSE))</f>
        <v>125</v>
      </c>
      <c r="AA531" s="19">
        <f>IF(VLOOKUP(C531,角色!CC:CI,主动技能!F531*2+1,FALSE)=0,0,VLOOKUP(C531,角色!CC:CI,主动技能!F531*2+1,FALSE))</f>
        <v>25</v>
      </c>
      <c r="AB531" s="19">
        <f>IF(INT(VLOOKUP(E531,角色属性概况!I:M,3,FALSE)*AA531/100)=0,"",(INT(VLOOKUP(E531,角色属性概况!I:M,3,FALSE)*AA531/100)))</f>
        <v>933</v>
      </c>
      <c r="AE531" s="25">
        <f>(VLOOKUP(G531,角色!V:AE,主动技能!F531+7,FALSE))</f>
        <v>1</v>
      </c>
      <c r="AF531" s="19">
        <f>VLOOKUP(F531,对应表!AY:BA,3,FALSE)</f>
        <v>2</v>
      </c>
      <c r="AG531" s="19">
        <f>VLOOKUP(F531,对应表!AY:BA,2,FALSE)</f>
        <v>2</v>
      </c>
      <c r="AH531" s="25" t="str">
        <f>VLOOKUP(F531,特效对应!F:G,2,FALSE)</f>
        <v>attackex</v>
      </c>
      <c r="AJ531">
        <f t="shared" si="146"/>
        <v>5</v>
      </c>
      <c r="AK531" s="1"/>
      <c r="AL531" s="4"/>
      <c r="AM531" s="4"/>
      <c r="AN531" s="4"/>
      <c r="AQ531" s="6" t="str">
        <f>_xlfn.IFNA(IF(IF($AK531=AQ$5,VLOOKUP(AL531,buff!$K:$L,2,FALSE),"")=0,"",IF($AK531=AQ$5,VLOOKUP(AL531,buff!$K:$L,2,FALSE),"")),"")</f>
        <v/>
      </c>
      <c r="AR531" s="6" t="str">
        <f>_xlfn.IFNA(IF(IF($AK531=AR$5,VLOOKUP(AM531,buff!$K:$L,2,FALSE),"")=0,"",IF($AK531=AR$5,VLOOKUP(AM531,buff!$K:$L,2,FALSE),"")),"")</f>
        <v/>
      </c>
      <c r="AS531" s="6" t="str">
        <f>_xlfn.IFNA(IF(IF($AK531=AS$5,VLOOKUP(AN531,buff!$K:$L,2,FALSE),"")=0,"",IF($AK531=AS$5,VLOOKUP(AN531,buff!$K:$L,2,FALSE),"")),"")</f>
        <v/>
      </c>
      <c r="AT531" s="6" t="str">
        <f>_xlfn.IFNA(IF(IF($AK531=AT$5,VLOOKUP(AO531,buff!$K:$L,2,FALSE),"")=0,"",IF($AK531=AT$5,VLOOKUP(AO531,buff!$K:$L,2,FALSE),"")),"")</f>
        <v/>
      </c>
      <c r="AU531" s="6" t="str">
        <f>_xlfn.IFNA(IF(IF($AK531=AU$5,VLOOKUP(AP531,buff!$K:$L,2,FALSE),"")=0,"",IF($AK531=AU$5,VLOOKUP(AP531,buff!$K:$L,2,FALSE),"")),"")</f>
        <v/>
      </c>
      <c r="AV531" s="6" t="str">
        <f>_xlfn.IFNA(IF(IF($AK531=AV$5,VLOOKUP(AL531,buff!$K:$L,2,FALSE),"")=0,"",IF($AK531=AV$5,VLOOKUP(AL531,buff!$K:$L,2,FALSE),"")),"")</f>
        <v/>
      </c>
      <c r="AW531" s="6" t="str">
        <f>_xlfn.IFNA(IF(IF($AK531=AW$5,VLOOKUP(AM531,buff!$K:$L,2,FALSE),"")=0,"",IF($AK531=AW$5,VLOOKUP(AM531,buff!$K:$L,2,FALSE),"")),"")</f>
        <v/>
      </c>
      <c r="AX531" s="6" t="str">
        <f>_xlfn.IFNA(IF(IF($AK531=AX$5,VLOOKUP(AN531,buff!$K:$L,2,FALSE),"")=0,"",IF($AK531=AX$5,VLOOKUP(AN531,buff!$K:$L,2,FALSE),"")),"")</f>
        <v/>
      </c>
      <c r="AY531" s="6" t="str">
        <f>_xlfn.IFNA(IF(IF($AK531=AY$5,VLOOKUP(AO531,buff!$K:$L,2,FALSE),"")=0,"",IF($AK531=AY$5,VLOOKUP(AO531,buff!$K:$L,2,FALSE),"")),"")</f>
        <v/>
      </c>
      <c r="AZ531" s="6" t="str">
        <f>_xlfn.IFNA(IF(IF($AK531=AZ$5,VLOOKUP(AP531,buff!$K:$L,2,FALSE),"")=0,"",IF($AK531=AZ$5,VLOOKUP(AP531,buff!$K:$L,2,FALSE),"")),"")</f>
        <v/>
      </c>
      <c r="BA531" s="6" t="e">
        <f>VLOOKUP(AL531,buff!$K:$P,6,FALSE)</f>
        <v>#N/A</v>
      </c>
      <c r="BB531" s="6" t="e">
        <f>VLOOKUP(AM531,buff!$K:$P,6,FALSE)</f>
        <v>#N/A</v>
      </c>
      <c r="BC531" s="6" t="e">
        <f>VLOOKUP(AN531,buff!$K:$P,6,FALSE)</f>
        <v>#N/A</v>
      </c>
      <c r="BD531">
        <f t="shared" si="147"/>
        <v>3</v>
      </c>
      <c r="BE531">
        <f t="shared" si="148"/>
        <v>2</v>
      </c>
      <c r="BF531" s="22">
        <f t="shared" si="149"/>
        <v>100903</v>
      </c>
    </row>
    <row r="532" spans="1:58" x14ac:dyDescent="0.15">
      <c r="A532" t="str">
        <f t="shared" si="137"/>
        <v>修主动技能3等级6</v>
      </c>
      <c r="B532" s="8">
        <f t="shared" si="144"/>
        <v>10090306</v>
      </c>
      <c r="C532" s="8" t="str">
        <f>VLOOKUP(G532,角色!A:B,2,FALSE)</f>
        <v>修</v>
      </c>
      <c r="D532" s="8" t="str">
        <f t="shared" si="145"/>
        <v>主动技能3</v>
      </c>
      <c r="E532" s="8">
        <f t="shared" si="138"/>
        <v>6</v>
      </c>
      <c r="F532" s="8">
        <f t="shared" si="139"/>
        <v>3</v>
      </c>
      <c r="G532" s="8">
        <f t="shared" si="140"/>
        <v>9</v>
      </c>
      <c r="H532" s="4" t="s">
        <v>946</v>
      </c>
      <c r="I532" s="20" t="str">
        <f t="shared" si="150"/>
        <v>对敌方全体攻击，造成125%攻击力（+1372）点伤害。</v>
      </c>
      <c r="J532" s="4" t="s">
        <v>277</v>
      </c>
      <c r="K532" s="1" t="s">
        <v>104</v>
      </c>
      <c r="L532" s="4" t="s">
        <v>108</v>
      </c>
      <c r="M532" s="4"/>
      <c r="N532" s="4">
        <v>100</v>
      </c>
      <c r="O532" s="20">
        <f>VLOOKUP(L532,对应表!BK:BL,2,FALSE)</f>
        <v>100</v>
      </c>
      <c r="P532" s="25" t="str">
        <f>_xlfn.IFNA(VLOOKUP(G532,角色!V:AE,主动技能!F532+1,FALSE),"")</f>
        <v>||eff_zileishan|</v>
      </c>
      <c r="Q532" s="25">
        <f>(VLOOKUP(G532,角色!V:AE,主动技能!F532+4,FALSE))</f>
        <v>2</v>
      </c>
      <c r="R532" s="25">
        <v>0</v>
      </c>
      <c r="S532" s="25">
        <v>0</v>
      </c>
      <c r="T532" s="6" t="str">
        <f t="shared" si="141"/>
        <v/>
      </c>
      <c r="U532" s="6" t="str">
        <f t="shared" si="142"/>
        <v/>
      </c>
      <c r="V532" s="19" t="str">
        <f>VLOOKUP(G532,角色!AW:BC,主动技能!F532+1,FALSE)</f>
        <v>skill_23</v>
      </c>
      <c r="Y532">
        <f t="shared" si="143"/>
        <v>0</v>
      </c>
      <c r="Z532" s="19">
        <f>IF(VLOOKUP(C532,角色!CC:CI,主动技能!F532*2,FALSE)=0,"",VLOOKUP(C532,角色!CC:CI,主动技能!F532*2,FALSE))</f>
        <v>125</v>
      </c>
      <c r="AA532" s="19">
        <f>IF(VLOOKUP(C532,角色!CC:CI,主动技能!F532*2+1,FALSE)=0,0,VLOOKUP(C532,角色!CC:CI,主动技能!F532*2+1,FALSE))</f>
        <v>25</v>
      </c>
      <c r="AB532" s="19">
        <f>IF(INT(VLOOKUP(E532,角色属性概况!I:M,3,FALSE)*AA532/100)=0,"",(INT(VLOOKUP(E532,角色属性概况!I:M,3,FALSE)*AA532/100)))</f>
        <v>1372</v>
      </c>
      <c r="AE532" s="25">
        <f>(VLOOKUP(G532,角色!V:AE,主动技能!F532+7,FALSE))</f>
        <v>1</v>
      </c>
      <c r="AF532" s="19">
        <f>VLOOKUP(F532,对应表!AY:BA,3,FALSE)</f>
        <v>2</v>
      </c>
      <c r="AG532" s="19">
        <f>VLOOKUP(F532,对应表!AY:BA,2,FALSE)</f>
        <v>2</v>
      </c>
      <c r="AH532" s="25" t="str">
        <f>VLOOKUP(F532,特效对应!F:G,2,FALSE)</f>
        <v>attackex</v>
      </c>
      <c r="AJ532">
        <f t="shared" si="146"/>
        <v>6</v>
      </c>
      <c r="AK532" s="1"/>
      <c r="AL532" s="4"/>
      <c r="AM532" s="4"/>
      <c r="AN532" s="4"/>
      <c r="AQ532" s="6" t="str">
        <f>_xlfn.IFNA(IF(IF($AK532=AQ$5,VLOOKUP(AL532,buff!$K:$L,2,FALSE),"")=0,"",IF($AK532=AQ$5,VLOOKUP(AL532,buff!$K:$L,2,FALSE),"")),"")</f>
        <v/>
      </c>
      <c r="AR532" s="6" t="str">
        <f>_xlfn.IFNA(IF(IF($AK532=AR$5,VLOOKUP(AM532,buff!$K:$L,2,FALSE),"")=0,"",IF($AK532=AR$5,VLOOKUP(AM532,buff!$K:$L,2,FALSE),"")),"")</f>
        <v/>
      </c>
      <c r="AS532" s="6" t="str">
        <f>_xlfn.IFNA(IF(IF($AK532=AS$5,VLOOKUP(AN532,buff!$K:$L,2,FALSE),"")=0,"",IF($AK532=AS$5,VLOOKUP(AN532,buff!$K:$L,2,FALSE),"")),"")</f>
        <v/>
      </c>
      <c r="AT532" s="6" t="str">
        <f>_xlfn.IFNA(IF(IF($AK532=AT$5,VLOOKUP(AO532,buff!$K:$L,2,FALSE),"")=0,"",IF($AK532=AT$5,VLOOKUP(AO532,buff!$K:$L,2,FALSE),"")),"")</f>
        <v/>
      </c>
      <c r="AU532" s="6" t="str">
        <f>_xlfn.IFNA(IF(IF($AK532=AU$5,VLOOKUP(AP532,buff!$K:$L,2,FALSE),"")=0,"",IF($AK532=AU$5,VLOOKUP(AP532,buff!$K:$L,2,FALSE),"")),"")</f>
        <v/>
      </c>
      <c r="AV532" s="6" t="str">
        <f>_xlfn.IFNA(IF(IF($AK532=AV$5,VLOOKUP(AL532,buff!$K:$L,2,FALSE),"")=0,"",IF($AK532=AV$5,VLOOKUP(AL532,buff!$K:$L,2,FALSE),"")),"")</f>
        <v/>
      </c>
      <c r="AW532" s="6" t="str">
        <f>_xlfn.IFNA(IF(IF($AK532=AW$5,VLOOKUP(AM532,buff!$K:$L,2,FALSE),"")=0,"",IF($AK532=AW$5,VLOOKUP(AM532,buff!$K:$L,2,FALSE),"")),"")</f>
        <v/>
      </c>
      <c r="AX532" s="6" t="str">
        <f>_xlfn.IFNA(IF(IF($AK532=AX$5,VLOOKUP(AN532,buff!$K:$L,2,FALSE),"")=0,"",IF($AK532=AX$5,VLOOKUP(AN532,buff!$K:$L,2,FALSE),"")),"")</f>
        <v/>
      </c>
      <c r="AY532" s="6" t="str">
        <f>_xlfn.IFNA(IF(IF($AK532=AY$5,VLOOKUP(AO532,buff!$K:$L,2,FALSE),"")=0,"",IF($AK532=AY$5,VLOOKUP(AO532,buff!$K:$L,2,FALSE),"")),"")</f>
        <v/>
      </c>
      <c r="AZ532" s="6" t="str">
        <f>_xlfn.IFNA(IF(IF($AK532=AZ$5,VLOOKUP(AP532,buff!$K:$L,2,FALSE),"")=0,"",IF($AK532=AZ$5,VLOOKUP(AP532,buff!$K:$L,2,FALSE),"")),"")</f>
        <v/>
      </c>
      <c r="BA532" s="6" t="e">
        <f>VLOOKUP(AL532,buff!$K:$P,6,FALSE)</f>
        <v>#N/A</v>
      </c>
      <c r="BB532" s="6" t="e">
        <f>VLOOKUP(AM532,buff!$K:$P,6,FALSE)</f>
        <v>#N/A</v>
      </c>
      <c r="BC532" s="6" t="e">
        <f>VLOOKUP(AN532,buff!$K:$P,6,FALSE)</f>
        <v>#N/A</v>
      </c>
      <c r="BD532">
        <f t="shared" si="147"/>
        <v>3</v>
      </c>
      <c r="BE532">
        <f t="shared" si="148"/>
        <v>2</v>
      </c>
      <c r="BF532" s="22">
        <f t="shared" si="149"/>
        <v>100903</v>
      </c>
    </row>
    <row r="533" spans="1:58" x14ac:dyDescent="0.15">
      <c r="A533" t="str">
        <f t="shared" si="137"/>
        <v>修主动技能3等级7</v>
      </c>
      <c r="B533" s="8">
        <f t="shared" si="144"/>
        <v>10090307</v>
      </c>
      <c r="C533" s="8" t="str">
        <f>VLOOKUP(G533,角色!A:B,2,FALSE)</f>
        <v>修</v>
      </c>
      <c r="D533" s="8" t="str">
        <f t="shared" si="145"/>
        <v>主动技能3</v>
      </c>
      <c r="E533" s="8">
        <f t="shared" si="138"/>
        <v>7</v>
      </c>
      <c r="F533" s="8">
        <f t="shared" si="139"/>
        <v>3</v>
      </c>
      <c r="G533" s="8">
        <f t="shared" si="140"/>
        <v>9</v>
      </c>
      <c r="H533" s="4" t="s">
        <v>946</v>
      </c>
      <c r="I533" s="20" t="str">
        <f t="shared" si="150"/>
        <v>对敌方全体攻击，造成125%攻击力（+1994）点伤害。</v>
      </c>
      <c r="J533" s="4" t="s">
        <v>277</v>
      </c>
      <c r="K533" s="1" t="s">
        <v>104</v>
      </c>
      <c r="L533" s="4" t="s">
        <v>108</v>
      </c>
      <c r="M533" s="4"/>
      <c r="N533" s="4">
        <v>100</v>
      </c>
      <c r="O533" s="20">
        <f>VLOOKUP(L533,对应表!BK:BL,2,FALSE)</f>
        <v>100</v>
      </c>
      <c r="P533" s="25" t="str">
        <f>_xlfn.IFNA(VLOOKUP(G533,角色!V:AE,主动技能!F533+1,FALSE),"")</f>
        <v>||eff_zileishan|</v>
      </c>
      <c r="Q533" s="25">
        <f>(VLOOKUP(G533,角色!V:AE,主动技能!F533+4,FALSE))</f>
        <v>2</v>
      </c>
      <c r="R533" s="25">
        <v>0</v>
      </c>
      <c r="S533" s="25">
        <v>0</v>
      </c>
      <c r="T533" s="6" t="str">
        <f t="shared" si="141"/>
        <v/>
      </c>
      <c r="U533" s="6" t="str">
        <f t="shared" si="142"/>
        <v/>
      </c>
      <c r="V533" s="19" t="str">
        <f>VLOOKUP(G533,角色!AW:BC,主动技能!F533+1,FALSE)</f>
        <v>skill_23</v>
      </c>
      <c r="Y533">
        <f t="shared" si="143"/>
        <v>0</v>
      </c>
      <c r="Z533" s="19">
        <f>IF(VLOOKUP(C533,角色!CC:CI,主动技能!F533*2,FALSE)=0,"",VLOOKUP(C533,角色!CC:CI,主动技能!F533*2,FALSE))</f>
        <v>125</v>
      </c>
      <c r="AA533" s="19">
        <f>IF(VLOOKUP(C533,角色!CC:CI,主动技能!F533*2+1,FALSE)=0,0,VLOOKUP(C533,角色!CC:CI,主动技能!F533*2+1,FALSE))</f>
        <v>25</v>
      </c>
      <c r="AB533" s="19">
        <f>IF(INT(VLOOKUP(E533,角色属性概况!I:M,3,FALSE)*AA533/100)=0,"",(INT(VLOOKUP(E533,角色属性概况!I:M,3,FALSE)*AA533/100)))</f>
        <v>1994</v>
      </c>
      <c r="AE533" s="25">
        <f>(VLOOKUP(G533,角色!V:AE,主动技能!F533+7,FALSE))</f>
        <v>1</v>
      </c>
      <c r="AF533" s="19">
        <f>VLOOKUP(F533,对应表!AY:BA,3,FALSE)</f>
        <v>2</v>
      </c>
      <c r="AG533" s="19">
        <f>VLOOKUP(F533,对应表!AY:BA,2,FALSE)</f>
        <v>2</v>
      </c>
      <c r="AH533" s="25" t="str">
        <f>VLOOKUP(F533,特效对应!F:G,2,FALSE)</f>
        <v>attackex</v>
      </c>
      <c r="AJ533">
        <f t="shared" si="146"/>
        <v>7</v>
      </c>
      <c r="AK533" s="1"/>
      <c r="AL533" s="4"/>
      <c r="AM533" s="4"/>
      <c r="AN533" s="4"/>
      <c r="AQ533" s="6" t="str">
        <f>_xlfn.IFNA(IF(IF($AK533=AQ$5,VLOOKUP(AL533,buff!$K:$L,2,FALSE),"")=0,"",IF($AK533=AQ$5,VLOOKUP(AL533,buff!$K:$L,2,FALSE),"")),"")</f>
        <v/>
      </c>
      <c r="AR533" s="6" t="str">
        <f>_xlfn.IFNA(IF(IF($AK533=AR$5,VLOOKUP(AM533,buff!$K:$L,2,FALSE),"")=0,"",IF($AK533=AR$5,VLOOKUP(AM533,buff!$K:$L,2,FALSE),"")),"")</f>
        <v/>
      </c>
      <c r="AS533" s="6" t="str">
        <f>_xlfn.IFNA(IF(IF($AK533=AS$5,VLOOKUP(AN533,buff!$K:$L,2,FALSE),"")=0,"",IF($AK533=AS$5,VLOOKUP(AN533,buff!$K:$L,2,FALSE),"")),"")</f>
        <v/>
      </c>
      <c r="AT533" s="6" t="str">
        <f>_xlfn.IFNA(IF(IF($AK533=AT$5,VLOOKUP(AO533,buff!$K:$L,2,FALSE),"")=0,"",IF($AK533=AT$5,VLOOKUP(AO533,buff!$K:$L,2,FALSE),"")),"")</f>
        <v/>
      </c>
      <c r="AU533" s="6" t="str">
        <f>_xlfn.IFNA(IF(IF($AK533=AU$5,VLOOKUP(AP533,buff!$K:$L,2,FALSE),"")=0,"",IF($AK533=AU$5,VLOOKUP(AP533,buff!$K:$L,2,FALSE),"")),"")</f>
        <v/>
      </c>
      <c r="AV533" s="6" t="str">
        <f>_xlfn.IFNA(IF(IF($AK533=AV$5,VLOOKUP(AL533,buff!$K:$L,2,FALSE),"")=0,"",IF($AK533=AV$5,VLOOKUP(AL533,buff!$K:$L,2,FALSE),"")),"")</f>
        <v/>
      </c>
      <c r="AW533" s="6" t="str">
        <f>_xlfn.IFNA(IF(IF($AK533=AW$5,VLOOKUP(AM533,buff!$K:$L,2,FALSE),"")=0,"",IF($AK533=AW$5,VLOOKUP(AM533,buff!$K:$L,2,FALSE),"")),"")</f>
        <v/>
      </c>
      <c r="AX533" s="6" t="str">
        <f>_xlfn.IFNA(IF(IF($AK533=AX$5,VLOOKUP(AN533,buff!$K:$L,2,FALSE),"")=0,"",IF($AK533=AX$5,VLOOKUP(AN533,buff!$K:$L,2,FALSE),"")),"")</f>
        <v/>
      </c>
      <c r="AY533" s="6" t="str">
        <f>_xlfn.IFNA(IF(IF($AK533=AY$5,VLOOKUP(AO533,buff!$K:$L,2,FALSE),"")=0,"",IF($AK533=AY$5,VLOOKUP(AO533,buff!$K:$L,2,FALSE),"")),"")</f>
        <v/>
      </c>
      <c r="AZ533" s="6" t="str">
        <f>_xlfn.IFNA(IF(IF($AK533=AZ$5,VLOOKUP(AP533,buff!$K:$L,2,FALSE),"")=0,"",IF($AK533=AZ$5,VLOOKUP(AP533,buff!$K:$L,2,FALSE),"")),"")</f>
        <v/>
      </c>
      <c r="BA533" s="6" t="e">
        <f>VLOOKUP(AL533,buff!$K:$P,6,FALSE)</f>
        <v>#N/A</v>
      </c>
      <c r="BB533" s="6" t="e">
        <f>VLOOKUP(AM533,buff!$K:$P,6,FALSE)</f>
        <v>#N/A</v>
      </c>
      <c r="BC533" s="6" t="e">
        <f>VLOOKUP(AN533,buff!$K:$P,6,FALSE)</f>
        <v>#N/A</v>
      </c>
      <c r="BD533">
        <f t="shared" si="147"/>
        <v>3</v>
      </c>
      <c r="BE533">
        <f t="shared" si="148"/>
        <v>2</v>
      </c>
      <c r="BF533" s="22">
        <f t="shared" si="149"/>
        <v>100903</v>
      </c>
    </row>
    <row r="534" spans="1:58" x14ac:dyDescent="0.15">
      <c r="A534" t="str">
        <f t="shared" si="137"/>
        <v>修主动技能3等级8</v>
      </c>
      <c r="B534" s="8">
        <f t="shared" si="144"/>
        <v>10090308</v>
      </c>
      <c r="C534" s="8" t="str">
        <f>VLOOKUP(G534,角色!A:B,2,FALSE)</f>
        <v>修</v>
      </c>
      <c r="D534" s="8" t="str">
        <f t="shared" si="145"/>
        <v>主动技能3</v>
      </c>
      <c r="E534" s="8">
        <f t="shared" si="138"/>
        <v>8</v>
      </c>
      <c r="F534" s="8">
        <f t="shared" si="139"/>
        <v>3</v>
      </c>
      <c r="G534" s="8">
        <f t="shared" si="140"/>
        <v>9</v>
      </c>
      <c r="H534" s="4" t="s">
        <v>946</v>
      </c>
      <c r="I534" s="20" t="str">
        <f t="shared" si="150"/>
        <v>对敌方全体攻击，造成125%攻击力（+2874）点伤害。</v>
      </c>
      <c r="J534" s="4" t="s">
        <v>277</v>
      </c>
      <c r="K534" s="1" t="s">
        <v>104</v>
      </c>
      <c r="L534" s="4" t="s">
        <v>108</v>
      </c>
      <c r="M534" s="4"/>
      <c r="N534" s="4">
        <v>100</v>
      </c>
      <c r="O534" s="20">
        <f>VLOOKUP(L534,对应表!BK:BL,2,FALSE)</f>
        <v>100</v>
      </c>
      <c r="P534" s="25" t="str">
        <f>_xlfn.IFNA(VLOOKUP(G534,角色!V:AE,主动技能!F534+1,FALSE),"")</f>
        <v>||eff_zileishan|</v>
      </c>
      <c r="Q534" s="25">
        <f>(VLOOKUP(G534,角色!V:AE,主动技能!F534+4,FALSE))</f>
        <v>2</v>
      </c>
      <c r="R534" s="25">
        <v>0</v>
      </c>
      <c r="S534" s="25">
        <v>0</v>
      </c>
      <c r="T534" s="6" t="str">
        <f t="shared" si="141"/>
        <v/>
      </c>
      <c r="U534" s="6" t="str">
        <f t="shared" si="142"/>
        <v/>
      </c>
      <c r="V534" s="19" t="str">
        <f>VLOOKUP(G534,角色!AW:BC,主动技能!F534+1,FALSE)</f>
        <v>skill_23</v>
      </c>
      <c r="Y534">
        <f t="shared" si="143"/>
        <v>0</v>
      </c>
      <c r="Z534" s="19">
        <f>IF(VLOOKUP(C534,角色!CC:CI,主动技能!F534*2,FALSE)=0,"",VLOOKUP(C534,角色!CC:CI,主动技能!F534*2,FALSE))</f>
        <v>125</v>
      </c>
      <c r="AA534" s="19">
        <f>IF(VLOOKUP(C534,角色!CC:CI,主动技能!F534*2+1,FALSE)=0,0,VLOOKUP(C534,角色!CC:CI,主动技能!F534*2+1,FALSE))</f>
        <v>25</v>
      </c>
      <c r="AB534" s="19">
        <f>IF(INT(VLOOKUP(E534,角色属性概况!I:M,3,FALSE)*AA534/100)=0,"",(INT(VLOOKUP(E534,角色属性概况!I:M,3,FALSE)*AA534/100)))</f>
        <v>2874</v>
      </c>
      <c r="AE534" s="25">
        <f>(VLOOKUP(G534,角色!V:AE,主动技能!F534+7,FALSE))</f>
        <v>1</v>
      </c>
      <c r="AF534" s="19">
        <f>VLOOKUP(F534,对应表!AY:BA,3,FALSE)</f>
        <v>2</v>
      </c>
      <c r="AG534" s="19">
        <f>VLOOKUP(F534,对应表!AY:BA,2,FALSE)</f>
        <v>2</v>
      </c>
      <c r="AH534" s="25" t="str">
        <f>VLOOKUP(F534,特效对应!F:G,2,FALSE)</f>
        <v>attackex</v>
      </c>
      <c r="AJ534">
        <f t="shared" si="146"/>
        <v>8</v>
      </c>
      <c r="AK534" s="1"/>
      <c r="AL534" s="4"/>
      <c r="AM534" s="4"/>
      <c r="AN534" s="4"/>
      <c r="AQ534" s="6" t="str">
        <f>_xlfn.IFNA(IF(IF($AK534=AQ$5,VLOOKUP(AL534,buff!$K:$L,2,FALSE),"")=0,"",IF($AK534=AQ$5,VLOOKUP(AL534,buff!$K:$L,2,FALSE),"")),"")</f>
        <v/>
      </c>
      <c r="AR534" s="6" t="str">
        <f>_xlfn.IFNA(IF(IF($AK534=AR$5,VLOOKUP(AM534,buff!$K:$L,2,FALSE),"")=0,"",IF($AK534=AR$5,VLOOKUP(AM534,buff!$K:$L,2,FALSE),"")),"")</f>
        <v/>
      </c>
      <c r="AS534" s="6" t="str">
        <f>_xlfn.IFNA(IF(IF($AK534=AS$5,VLOOKUP(AN534,buff!$K:$L,2,FALSE),"")=0,"",IF($AK534=AS$5,VLOOKUP(AN534,buff!$K:$L,2,FALSE),"")),"")</f>
        <v/>
      </c>
      <c r="AT534" s="6" t="str">
        <f>_xlfn.IFNA(IF(IF($AK534=AT$5,VLOOKUP(AO534,buff!$K:$L,2,FALSE),"")=0,"",IF($AK534=AT$5,VLOOKUP(AO534,buff!$K:$L,2,FALSE),"")),"")</f>
        <v/>
      </c>
      <c r="AU534" s="6" t="str">
        <f>_xlfn.IFNA(IF(IF($AK534=AU$5,VLOOKUP(AP534,buff!$K:$L,2,FALSE),"")=0,"",IF($AK534=AU$5,VLOOKUP(AP534,buff!$K:$L,2,FALSE),"")),"")</f>
        <v/>
      </c>
      <c r="AV534" s="6" t="str">
        <f>_xlfn.IFNA(IF(IF($AK534=AV$5,VLOOKUP(AL534,buff!$K:$L,2,FALSE),"")=0,"",IF($AK534=AV$5,VLOOKUP(AL534,buff!$K:$L,2,FALSE),"")),"")</f>
        <v/>
      </c>
      <c r="AW534" s="6" t="str">
        <f>_xlfn.IFNA(IF(IF($AK534=AW$5,VLOOKUP(AM534,buff!$K:$L,2,FALSE),"")=0,"",IF($AK534=AW$5,VLOOKUP(AM534,buff!$K:$L,2,FALSE),"")),"")</f>
        <v/>
      </c>
      <c r="AX534" s="6" t="str">
        <f>_xlfn.IFNA(IF(IF($AK534=AX$5,VLOOKUP(AN534,buff!$K:$L,2,FALSE),"")=0,"",IF($AK534=AX$5,VLOOKUP(AN534,buff!$K:$L,2,FALSE),"")),"")</f>
        <v/>
      </c>
      <c r="AY534" s="6" t="str">
        <f>_xlfn.IFNA(IF(IF($AK534=AY$5,VLOOKUP(AO534,buff!$K:$L,2,FALSE),"")=0,"",IF($AK534=AY$5,VLOOKUP(AO534,buff!$K:$L,2,FALSE),"")),"")</f>
        <v/>
      </c>
      <c r="AZ534" s="6" t="str">
        <f>_xlfn.IFNA(IF(IF($AK534=AZ$5,VLOOKUP(AP534,buff!$K:$L,2,FALSE),"")=0,"",IF($AK534=AZ$5,VLOOKUP(AP534,buff!$K:$L,2,FALSE),"")),"")</f>
        <v/>
      </c>
      <c r="BA534" s="6" t="e">
        <f>VLOOKUP(AL534,buff!$K:$P,6,FALSE)</f>
        <v>#N/A</v>
      </c>
      <c r="BB534" s="6" t="e">
        <f>VLOOKUP(AM534,buff!$K:$P,6,FALSE)</f>
        <v>#N/A</v>
      </c>
      <c r="BC534" s="6" t="e">
        <f>VLOOKUP(AN534,buff!$K:$P,6,FALSE)</f>
        <v>#N/A</v>
      </c>
      <c r="BD534">
        <f t="shared" si="147"/>
        <v>3</v>
      </c>
      <c r="BE534">
        <f t="shared" si="148"/>
        <v>2</v>
      </c>
      <c r="BF534" s="22">
        <f t="shared" si="149"/>
        <v>100903</v>
      </c>
    </row>
    <row r="535" spans="1:58" x14ac:dyDescent="0.15">
      <c r="A535" t="str">
        <f t="shared" si="137"/>
        <v>修主动技能3等级9</v>
      </c>
      <c r="B535" s="8">
        <f t="shared" si="144"/>
        <v>10090309</v>
      </c>
      <c r="C535" s="8" t="str">
        <f>VLOOKUP(G535,角色!A:B,2,FALSE)</f>
        <v>修</v>
      </c>
      <c r="D535" s="8" t="str">
        <f t="shared" si="145"/>
        <v>主动技能3</v>
      </c>
      <c r="E535" s="8">
        <f t="shared" si="138"/>
        <v>9</v>
      </c>
      <c r="F535" s="8">
        <f t="shared" si="139"/>
        <v>3</v>
      </c>
      <c r="G535" s="8">
        <f t="shared" si="140"/>
        <v>9</v>
      </c>
      <c r="H535" s="4" t="s">
        <v>946</v>
      </c>
      <c r="I535" s="20" t="str">
        <f t="shared" si="150"/>
        <v>对敌方全体攻击，造成125%攻击力（+4120）点伤害。</v>
      </c>
      <c r="J535" s="4" t="s">
        <v>277</v>
      </c>
      <c r="K535" s="1" t="s">
        <v>104</v>
      </c>
      <c r="L535" s="4" t="s">
        <v>108</v>
      </c>
      <c r="M535" s="4"/>
      <c r="N535" s="4">
        <v>100</v>
      </c>
      <c r="O535" s="20">
        <f>VLOOKUP(L535,对应表!BK:BL,2,FALSE)</f>
        <v>100</v>
      </c>
      <c r="P535" s="25" t="str">
        <f>_xlfn.IFNA(VLOOKUP(G535,角色!V:AE,主动技能!F535+1,FALSE),"")</f>
        <v>||eff_zileishan|</v>
      </c>
      <c r="Q535" s="25">
        <f>(VLOOKUP(G535,角色!V:AE,主动技能!F535+4,FALSE))</f>
        <v>2</v>
      </c>
      <c r="R535" s="25">
        <v>0</v>
      </c>
      <c r="S535" s="25">
        <v>0</v>
      </c>
      <c r="T535" s="6" t="str">
        <f t="shared" si="141"/>
        <v/>
      </c>
      <c r="U535" s="6" t="str">
        <f t="shared" si="142"/>
        <v/>
      </c>
      <c r="V535" s="19" t="str">
        <f>VLOOKUP(G535,角色!AW:BC,主动技能!F535+1,FALSE)</f>
        <v>skill_23</v>
      </c>
      <c r="Y535">
        <f t="shared" si="143"/>
        <v>0</v>
      </c>
      <c r="Z535" s="19">
        <f>IF(VLOOKUP(C535,角色!CC:CI,主动技能!F535*2,FALSE)=0,"",VLOOKUP(C535,角色!CC:CI,主动技能!F535*2,FALSE))</f>
        <v>125</v>
      </c>
      <c r="AA535" s="19">
        <f>IF(VLOOKUP(C535,角色!CC:CI,主动技能!F535*2+1,FALSE)=0,0,VLOOKUP(C535,角色!CC:CI,主动技能!F535*2+1,FALSE))</f>
        <v>25</v>
      </c>
      <c r="AB535" s="19">
        <f>IF(INT(VLOOKUP(E535,角色属性概况!I:M,3,FALSE)*AA535/100)=0,"",(INT(VLOOKUP(E535,角色属性概况!I:M,3,FALSE)*AA535/100)))</f>
        <v>4120</v>
      </c>
      <c r="AE535" s="25">
        <f>(VLOOKUP(G535,角色!V:AE,主动技能!F535+7,FALSE))</f>
        <v>1</v>
      </c>
      <c r="AF535" s="19">
        <f>VLOOKUP(F535,对应表!AY:BA,3,FALSE)</f>
        <v>2</v>
      </c>
      <c r="AG535" s="19">
        <f>VLOOKUP(F535,对应表!AY:BA,2,FALSE)</f>
        <v>2</v>
      </c>
      <c r="AH535" s="25" t="str">
        <f>VLOOKUP(F535,特效对应!F:G,2,FALSE)</f>
        <v>attackex</v>
      </c>
      <c r="AJ535">
        <f t="shared" si="146"/>
        <v>9</v>
      </c>
      <c r="AK535" s="1"/>
      <c r="AL535" s="4"/>
      <c r="AM535" s="4"/>
      <c r="AN535" s="4"/>
      <c r="AQ535" s="6" t="str">
        <f>_xlfn.IFNA(IF(IF($AK535=AQ$5,VLOOKUP(AL535,buff!$K:$L,2,FALSE),"")=0,"",IF($AK535=AQ$5,VLOOKUP(AL535,buff!$K:$L,2,FALSE),"")),"")</f>
        <v/>
      </c>
      <c r="AR535" s="6" t="str">
        <f>_xlfn.IFNA(IF(IF($AK535=AR$5,VLOOKUP(AM535,buff!$K:$L,2,FALSE),"")=0,"",IF($AK535=AR$5,VLOOKUP(AM535,buff!$K:$L,2,FALSE),"")),"")</f>
        <v/>
      </c>
      <c r="AS535" s="6" t="str">
        <f>_xlfn.IFNA(IF(IF($AK535=AS$5,VLOOKUP(AN535,buff!$K:$L,2,FALSE),"")=0,"",IF($AK535=AS$5,VLOOKUP(AN535,buff!$K:$L,2,FALSE),"")),"")</f>
        <v/>
      </c>
      <c r="AT535" s="6" t="str">
        <f>_xlfn.IFNA(IF(IF($AK535=AT$5,VLOOKUP(AO535,buff!$K:$L,2,FALSE),"")=0,"",IF($AK535=AT$5,VLOOKUP(AO535,buff!$K:$L,2,FALSE),"")),"")</f>
        <v/>
      </c>
      <c r="AU535" s="6" t="str">
        <f>_xlfn.IFNA(IF(IF($AK535=AU$5,VLOOKUP(AP535,buff!$K:$L,2,FALSE),"")=0,"",IF($AK535=AU$5,VLOOKUP(AP535,buff!$K:$L,2,FALSE),"")),"")</f>
        <v/>
      </c>
      <c r="AV535" s="6" t="str">
        <f>_xlfn.IFNA(IF(IF($AK535=AV$5,VLOOKUP(AL535,buff!$K:$L,2,FALSE),"")=0,"",IF($AK535=AV$5,VLOOKUP(AL535,buff!$K:$L,2,FALSE),"")),"")</f>
        <v/>
      </c>
      <c r="AW535" s="6" t="str">
        <f>_xlfn.IFNA(IF(IF($AK535=AW$5,VLOOKUP(AM535,buff!$K:$L,2,FALSE),"")=0,"",IF($AK535=AW$5,VLOOKUP(AM535,buff!$K:$L,2,FALSE),"")),"")</f>
        <v/>
      </c>
      <c r="AX535" s="6" t="str">
        <f>_xlfn.IFNA(IF(IF($AK535=AX$5,VLOOKUP(AN535,buff!$K:$L,2,FALSE),"")=0,"",IF($AK535=AX$5,VLOOKUP(AN535,buff!$K:$L,2,FALSE),"")),"")</f>
        <v/>
      </c>
      <c r="AY535" s="6" t="str">
        <f>_xlfn.IFNA(IF(IF($AK535=AY$5,VLOOKUP(AO535,buff!$K:$L,2,FALSE),"")=0,"",IF($AK535=AY$5,VLOOKUP(AO535,buff!$K:$L,2,FALSE),"")),"")</f>
        <v/>
      </c>
      <c r="AZ535" s="6" t="str">
        <f>_xlfn.IFNA(IF(IF($AK535=AZ$5,VLOOKUP(AP535,buff!$K:$L,2,FALSE),"")=0,"",IF($AK535=AZ$5,VLOOKUP(AP535,buff!$K:$L,2,FALSE),"")),"")</f>
        <v/>
      </c>
      <c r="BA535" s="6" t="e">
        <f>VLOOKUP(AL535,buff!$K:$P,6,FALSE)</f>
        <v>#N/A</v>
      </c>
      <c r="BB535" s="6" t="e">
        <f>VLOOKUP(AM535,buff!$K:$P,6,FALSE)</f>
        <v>#N/A</v>
      </c>
      <c r="BC535" s="6" t="e">
        <f>VLOOKUP(AN535,buff!$K:$P,6,FALSE)</f>
        <v>#N/A</v>
      </c>
      <c r="BD535">
        <f t="shared" si="147"/>
        <v>3</v>
      </c>
      <c r="BE535">
        <f t="shared" si="148"/>
        <v>2</v>
      </c>
      <c r="BF535" s="22">
        <f t="shared" si="149"/>
        <v>100903</v>
      </c>
    </row>
    <row r="536" spans="1:58" x14ac:dyDescent="0.15">
      <c r="A536" t="str">
        <f t="shared" si="137"/>
        <v>修主动技能3等级10</v>
      </c>
      <c r="B536" s="8">
        <f t="shared" si="144"/>
        <v>10090310</v>
      </c>
      <c r="C536" s="8" t="str">
        <f>VLOOKUP(G536,角色!A:B,2,FALSE)</f>
        <v>修</v>
      </c>
      <c r="D536" s="8" t="str">
        <f t="shared" si="145"/>
        <v>主动技能3</v>
      </c>
      <c r="E536" s="8">
        <f t="shared" si="138"/>
        <v>10</v>
      </c>
      <c r="F536" s="8">
        <f t="shared" si="139"/>
        <v>3</v>
      </c>
      <c r="G536" s="8">
        <f t="shared" si="140"/>
        <v>9</v>
      </c>
      <c r="H536" s="4" t="s">
        <v>946</v>
      </c>
      <c r="I536" s="20" t="str">
        <f t="shared" si="150"/>
        <v>对敌方全体攻击，造成125%攻击力（+5883）点伤害。</v>
      </c>
      <c r="J536" s="4" t="s">
        <v>277</v>
      </c>
      <c r="K536" s="1" t="s">
        <v>104</v>
      </c>
      <c r="L536" s="4" t="s">
        <v>108</v>
      </c>
      <c r="M536" s="4"/>
      <c r="N536" s="4">
        <v>100</v>
      </c>
      <c r="O536" s="20">
        <f>VLOOKUP(L536,对应表!BK:BL,2,FALSE)</f>
        <v>100</v>
      </c>
      <c r="P536" s="25" t="str">
        <f>_xlfn.IFNA(VLOOKUP(G536,角色!V:AE,主动技能!F536+1,FALSE),"")</f>
        <v>||eff_zileishan|</v>
      </c>
      <c r="Q536" s="25">
        <f>(VLOOKUP(G536,角色!V:AE,主动技能!F536+4,FALSE))</f>
        <v>2</v>
      </c>
      <c r="R536" s="25">
        <v>0</v>
      </c>
      <c r="S536" s="25">
        <v>0</v>
      </c>
      <c r="T536" s="6" t="str">
        <f t="shared" si="141"/>
        <v/>
      </c>
      <c r="U536" s="6" t="str">
        <f t="shared" si="142"/>
        <v/>
      </c>
      <c r="V536" s="19" t="str">
        <f>VLOOKUP(G536,角色!AW:BC,主动技能!F536+1,FALSE)</f>
        <v>skill_23</v>
      </c>
      <c r="Y536">
        <f t="shared" si="143"/>
        <v>0</v>
      </c>
      <c r="Z536" s="19">
        <f>IF(VLOOKUP(C536,角色!CC:CI,主动技能!F536*2,FALSE)=0,"",VLOOKUP(C536,角色!CC:CI,主动技能!F536*2,FALSE))</f>
        <v>125</v>
      </c>
      <c r="AA536" s="19">
        <f>IF(VLOOKUP(C536,角色!CC:CI,主动技能!F536*2+1,FALSE)=0,0,VLOOKUP(C536,角色!CC:CI,主动技能!F536*2+1,FALSE))</f>
        <v>25</v>
      </c>
      <c r="AB536" s="19">
        <f>IF(INT(VLOOKUP(E536,角色属性概况!I:M,3,FALSE)*AA536/100)=0,"",(INT(VLOOKUP(E536,角色属性概况!I:M,3,FALSE)*AA536/100)))</f>
        <v>5883</v>
      </c>
      <c r="AE536" s="25">
        <f>(VLOOKUP(G536,角色!V:AE,主动技能!F536+7,FALSE))</f>
        <v>1</v>
      </c>
      <c r="AF536" s="19">
        <f>VLOOKUP(F536,对应表!AY:BA,3,FALSE)</f>
        <v>2</v>
      </c>
      <c r="AG536" s="19">
        <f>VLOOKUP(F536,对应表!AY:BA,2,FALSE)</f>
        <v>2</v>
      </c>
      <c r="AH536" s="25" t="str">
        <f>VLOOKUP(F536,特效对应!F:G,2,FALSE)</f>
        <v>attackex</v>
      </c>
      <c r="AJ536">
        <f t="shared" si="146"/>
        <v>10</v>
      </c>
      <c r="AK536" s="1"/>
      <c r="AL536" s="4"/>
      <c r="AM536" s="4"/>
      <c r="AN536" s="4"/>
      <c r="AQ536" s="6" t="str">
        <f>_xlfn.IFNA(IF(IF($AK536=AQ$5,VLOOKUP(AL536,buff!$K:$L,2,FALSE),"")=0,"",IF($AK536=AQ$5,VLOOKUP(AL536,buff!$K:$L,2,FALSE),"")),"")</f>
        <v/>
      </c>
      <c r="AR536" s="6" t="str">
        <f>_xlfn.IFNA(IF(IF($AK536=AR$5,VLOOKUP(AM536,buff!$K:$L,2,FALSE),"")=0,"",IF($AK536=AR$5,VLOOKUP(AM536,buff!$K:$L,2,FALSE),"")),"")</f>
        <v/>
      </c>
      <c r="AS536" s="6" t="str">
        <f>_xlfn.IFNA(IF(IF($AK536=AS$5,VLOOKUP(AN536,buff!$K:$L,2,FALSE),"")=0,"",IF($AK536=AS$5,VLOOKUP(AN536,buff!$K:$L,2,FALSE),"")),"")</f>
        <v/>
      </c>
      <c r="AT536" s="6" t="str">
        <f>_xlfn.IFNA(IF(IF($AK536=AT$5,VLOOKUP(AO536,buff!$K:$L,2,FALSE),"")=0,"",IF($AK536=AT$5,VLOOKUP(AO536,buff!$K:$L,2,FALSE),"")),"")</f>
        <v/>
      </c>
      <c r="AU536" s="6" t="str">
        <f>_xlfn.IFNA(IF(IF($AK536=AU$5,VLOOKUP(AP536,buff!$K:$L,2,FALSE),"")=0,"",IF($AK536=AU$5,VLOOKUP(AP536,buff!$K:$L,2,FALSE),"")),"")</f>
        <v/>
      </c>
      <c r="AV536" s="6" t="str">
        <f>_xlfn.IFNA(IF(IF($AK536=AV$5,VLOOKUP(AL536,buff!$K:$L,2,FALSE),"")=0,"",IF($AK536=AV$5,VLOOKUP(AL536,buff!$K:$L,2,FALSE),"")),"")</f>
        <v/>
      </c>
      <c r="AW536" s="6" t="str">
        <f>_xlfn.IFNA(IF(IF($AK536=AW$5,VLOOKUP(AM536,buff!$K:$L,2,FALSE),"")=0,"",IF($AK536=AW$5,VLOOKUP(AM536,buff!$K:$L,2,FALSE),"")),"")</f>
        <v/>
      </c>
      <c r="AX536" s="6" t="str">
        <f>_xlfn.IFNA(IF(IF($AK536=AX$5,VLOOKUP(AN536,buff!$K:$L,2,FALSE),"")=0,"",IF($AK536=AX$5,VLOOKUP(AN536,buff!$K:$L,2,FALSE),"")),"")</f>
        <v/>
      </c>
      <c r="AY536" s="6" t="str">
        <f>_xlfn.IFNA(IF(IF($AK536=AY$5,VLOOKUP(AO536,buff!$K:$L,2,FALSE),"")=0,"",IF($AK536=AY$5,VLOOKUP(AO536,buff!$K:$L,2,FALSE),"")),"")</f>
        <v/>
      </c>
      <c r="AZ536" s="6" t="str">
        <f>_xlfn.IFNA(IF(IF($AK536=AZ$5,VLOOKUP(AP536,buff!$K:$L,2,FALSE),"")=0,"",IF($AK536=AZ$5,VLOOKUP(AP536,buff!$K:$L,2,FALSE),"")),"")</f>
        <v/>
      </c>
      <c r="BA536" s="6" t="e">
        <f>VLOOKUP(AL536,buff!$K:$P,6,FALSE)</f>
        <v>#N/A</v>
      </c>
      <c r="BB536" s="6" t="e">
        <f>VLOOKUP(AM536,buff!$K:$P,6,FALSE)</f>
        <v>#N/A</v>
      </c>
      <c r="BC536" s="6" t="e">
        <f>VLOOKUP(AN536,buff!$K:$P,6,FALSE)</f>
        <v>#N/A</v>
      </c>
      <c r="BD536">
        <f t="shared" si="147"/>
        <v>3</v>
      </c>
      <c r="BE536">
        <f t="shared" si="148"/>
        <v>2</v>
      </c>
      <c r="BF536" s="22">
        <f t="shared" si="149"/>
        <v>100903</v>
      </c>
    </row>
    <row r="537" spans="1:58" x14ac:dyDescent="0.15">
      <c r="A537" t="str">
        <f t="shared" si="137"/>
        <v>修主动技能3等级11</v>
      </c>
      <c r="B537" s="8">
        <f t="shared" si="144"/>
        <v>10090311</v>
      </c>
      <c r="C537" s="8" t="str">
        <f>VLOOKUP(G537,角色!A:B,2,FALSE)</f>
        <v>修</v>
      </c>
      <c r="D537" s="8" t="str">
        <f t="shared" si="145"/>
        <v>主动技能3</v>
      </c>
      <c r="E537" s="8">
        <f t="shared" si="138"/>
        <v>11</v>
      </c>
      <c r="F537" s="8">
        <f t="shared" si="139"/>
        <v>3</v>
      </c>
      <c r="G537" s="8">
        <f t="shared" si="140"/>
        <v>9</v>
      </c>
      <c r="H537" s="4" t="s">
        <v>946</v>
      </c>
      <c r="I537" s="20" t="str">
        <f t="shared" si="150"/>
        <v>对敌方全体攻击，造成125%攻击力（+8380）点伤害。</v>
      </c>
      <c r="J537" s="4" t="s">
        <v>277</v>
      </c>
      <c r="K537" s="1" t="s">
        <v>104</v>
      </c>
      <c r="L537" s="4" t="s">
        <v>108</v>
      </c>
      <c r="M537" s="4"/>
      <c r="N537" s="4">
        <v>100</v>
      </c>
      <c r="O537" s="20">
        <f>VLOOKUP(L537,对应表!BK:BL,2,FALSE)</f>
        <v>100</v>
      </c>
      <c r="P537" s="25" t="str">
        <f>_xlfn.IFNA(VLOOKUP(G537,角色!V:AE,主动技能!F537+1,FALSE),"")</f>
        <v>||eff_zileishan|</v>
      </c>
      <c r="Q537" s="25">
        <f>(VLOOKUP(G537,角色!V:AE,主动技能!F537+4,FALSE))</f>
        <v>2</v>
      </c>
      <c r="R537" s="25">
        <v>0</v>
      </c>
      <c r="S537" s="25">
        <v>0</v>
      </c>
      <c r="T537" s="6" t="str">
        <f t="shared" si="141"/>
        <v/>
      </c>
      <c r="U537" s="6" t="str">
        <f t="shared" si="142"/>
        <v/>
      </c>
      <c r="V537" s="19" t="str">
        <f>VLOOKUP(G537,角色!AW:BC,主动技能!F537+1,FALSE)</f>
        <v>skill_23</v>
      </c>
      <c r="Y537">
        <f t="shared" si="143"/>
        <v>0</v>
      </c>
      <c r="Z537" s="19">
        <f>IF(VLOOKUP(C537,角色!CC:CI,主动技能!F537*2,FALSE)=0,"",VLOOKUP(C537,角色!CC:CI,主动技能!F537*2,FALSE))</f>
        <v>125</v>
      </c>
      <c r="AA537" s="19">
        <f>IF(VLOOKUP(C537,角色!CC:CI,主动技能!F537*2+1,FALSE)=0,0,VLOOKUP(C537,角色!CC:CI,主动技能!F537*2+1,FALSE))</f>
        <v>25</v>
      </c>
      <c r="AB537" s="19">
        <f>IF(INT(VLOOKUP(E537,角色属性概况!I:M,3,FALSE)*AA537/100)=0,"",(INT(VLOOKUP(E537,角色属性概况!I:M,3,FALSE)*AA537/100)))</f>
        <v>8380</v>
      </c>
      <c r="AE537" s="25">
        <f>(VLOOKUP(G537,角色!V:AE,主动技能!F537+7,FALSE))</f>
        <v>1</v>
      </c>
      <c r="AF537" s="19">
        <f>VLOOKUP(F537,对应表!AY:BA,3,FALSE)</f>
        <v>2</v>
      </c>
      <c r="AG537" s="19">
        <f>VLOOKUP(F537,对应表!AY:BA,2,FALSE)</f>
        <v>2</v>
      </c>
      <c r="AH537" s="25" t="str">
        <f>VLOOKUP(F537,特效对应!F:G,2,FALSE)</f>
        <v>attackex</v>
      </c>
      <c r="AJ537">
        <f t="shared" si="146"/>
        <v>11</v>
      </c>
      <c r="AK537" s="1"/>
      <c r="AL537" s="4"/>
      <c r="AM537" s="4"/>
      <c r="AN537" s="4"/>
      <c r="AQ537" s="6" t="str">
        <f>_xlfn.IFNA(IF(IF($AK537=AQ$5,VLOOKUP(AL537,buff!$K:$L,2,FALSE),"")=0,"",IF($AK537=AQ$5,VLOOKUP(AL537,buff!$K:$L,2,FALSE),"")),"")</f>
        <v/>
      </c>
      <c r="AR537" s="6" t="str">
        <f>_xlfn.IFNA(IF(IF($AK537=AR$5,VLOOKUP(AM537,buff!$K:$L,2,FALSE),"")=0,"",IF($AK537=AR$5,VLOOKUP(AM537,buff!$K:$L,2,FALSE),"")),"")</f>
        <v/>
      </c>
      <c r="AS537" s="6" t="str">
        <f>_xlfn.IFNA(IF(IF($AK537=AS$5,VLOOKUP(AN537,buff!$K:$L,2,FALSE),"")=0,"",IF($AK537=AS$5,VLOOKUP(AN537,buff!$K:$L,2,FALSE),"")),"")</f>
        <v/>
      </c>
      <c r="AT537" s="6" t="str">
        <f>_xlfn.IFNA(IF(IF($AK537=AT$5,VLOOKUP(AO537,buff!$K:$L,2,FALSE),"")=0,"",IF($AK537=AT$5,VLOOKUP(AO537,buff!$K:$L,2,FALSE),"")),"")</f>
        <v/>
      </c>
      <c r="AU537" s="6" t="str">
        <f>_xlfn.IFNA(IF(IF($AK537=AU$5,VLOOKUP(AP537,buff!$K:$L,2,FALSE),"")=0,"",IF($AK537=AU$5,VLOOKUP(AP537,buff!$K:$L,2,FALSE),"")),"")</f>
        <v/>
      </c>
      <c r="AV537" s="6" t="str">
        <f>_xlfn.IFNA(IF(IF($AK537=AV$5,VLOOKUP(AL537,buff!$K:$L,2,FALSE),"")=0,"",IF($AK537=AV$5,VLOOKUP(AL537,buff!$K:$L,2,FALSE),"")),"")</f>
        <v/>
      </c>
      <c r="AW537" s="6" t="str">
        <f>_xlfn.IFNA(IF(IF($AK537=AW$5,VLOOKUP(AM537,buff!$K:$L,2,FALSE),"")=0,"",IF($AK537=AW$5,VLOOKUP(AM537,buff!$K:$L,2,FALSE),"")),"")</f>
        <v/>
      </c>
      <c r="AX537" s="6" t="str">
        <f>_xlfn.IFNA(IF(IF($AK537=AX$5,VLOOKUP(AN537,buff!$K:$L,2,FALSE),"")=0,"",IF($AK537=AX$5,VLOOKUP(AN537,buff!$K:$L,2,FALSE),"")),"")</f>
        <v/>
      </c>
      <c r="AY537" s="6" t="str">
        <f>_xlfn.IFNA(IF(IF($AK537=AY$5,VLOOKUP(AO537,buff!$K:$L,2,FALSE),"")=0,"",IF($AK537=AY$5,VLOOKUP(AO537,buff!$K:$L,2,FALSE),"")),"")</f>
        <v/>
      </c>
      <c r="AZ537" s="6" t="str">
        <f>_xlfn.IFNA(IF(IF($AK537=AZ$5,VLOOKUP(AP537,buff!$K:$L,2,FALSE),"")=0,"",IF($AK537=AZ$5,VLOOKUP(AP537,buff!$K:$L,2,FALSE),"")),"")</f>
        <v/>
      </c>
      <c r="BA537" s="6" t="e">
        <f>VLOOKUP(AL537,buff!$K:$P,6,FALSE)</f>
        <v>#N/A</v>
      </c>
      <c r="BB537" s="6" t="e">
        <f>VLOOKUP(AM537,buff!$K:$P,6,FALSE)</f>
        <v>#N/A</v>
      </c>
      <c r="BC537" s="6" t="e">
        <f>VLOOKUP(AN537,buff!$K:$P,6,FALSE)</f>
        <v>#N/A</v>
      </c>
      <c r="BD537">
        <f t="shared" si="147"/>
        <v>3</v>
      </c>
      <c r="BE537">
        <f t="shared" si="148"/>
        <v>2</v>
      </c>
      <c r="BF537" s="22">
        <f t="shared" si="149"/>
        <v>100903</v>
      </c>
    </row>
    <row r="538" spans="1:58" x14ac:dyDescent="0.15">
      <c r="A538" t="str">
        <f t="shared" si="137"/>
        <v>修主动技能3等级12</v>
      </c>
      <c r="B538" s="8">
        <f t="shared" si="144"/>
        <v>10090312</v>
      </c>
      <c r="C538" s="8" t="str">
        <f>VLOOKUP(G538,角色!A:B,2,FALSE)</f>
        <v>修</v>
      </c>
      <c r="D538" s="8" t="str">
        <f t="shared" si="145"/>
        <v>主动技能3</v>
      </c>
      <c r="E538" s="8">
        <f t="shared" si="138"/>
        <v>12</v>
      </c>
      <c r="F538" s="8">
        <f t="shared" si="139"/>
        <v>3</v>
      </c>
      <c r="G538" s="8">
        <f t="shared" si="140"/>
        <v>9</v>
      </c>
      <c r="H538" s="4" t="s">
        <v>946</v>
      </c>
      <c r="I538" s="20" t="str">
        <f t="shared" si="150"/>
        <v>对敌方全体攻击，造成125%攻击力（+11915）点伤害。</v>
      </c>
      <c r="J538" s="4" t="s">
        <v>277</v>
      </c>
      <c r="K538" s="1" t="s">
        <v>104</v>
      </c>
      <c r="L538" s="4" t="s">
        <v>108</v>
      </c>
      <c r="M538" s="4"/>
      <c r="N538" s="4">
        <v>100</v>
      </c>
      <c r="O538" s="20">
        <f>VLOOKUP(L538,对应表!BK:BL,2,FALSE)</f>
        <v>100</v>
      </c>
      <c r="P538" s="25" t="str">
        <f>_xlfn.IFNA(VLOOKUP(G538,角色!V:AE,主动技能!F538+1,FALSE),"")</f>
        <v>||eff_zileishan|</v>
      </c>
      <c r="Q538" s="25">
        <f>(VLOOKUP(G538,角色!V:AE,主动技能!F538+4,FALSE))</f>
        <v>2</v>
      </c>
      <c r="R538" s="25">
        <v>0</v>
      </c>
      <c r="S538" s="25">
        <v>0</v>
      </c>
      <c r="T538" s="6" t="str">
        <f t="shared" si="141"/>
        <v/>
      </c>
      <c r="U538" s="6" t="str">
        <f t="shared" si="142"/>
        <v/>
      </c>
      <c r="V538" s="19" t="str">
        <f>VLOOKUP(G538,角色!AW:BC,主动技能!F538+1,FALSE)</f>
        <v>skill_23</v>
      </c>
      <c r="Y538">
        <f t="shared" si="143"/>
        <v>0</v>
      </c>
      <c r="Z538" s="19">
        <f>IF(VLOOKUP(C538,角色!CC:CI,主动技能!F538*2,FALSE)=0,"",VLOOKUP(C538,角色!CC:CI,主动技能!F538*2,FALSE))</f>
        <v>125</v>
      </c>
      <c r="AA538" s="19">
        <f>IF(VLOOKUP(C538,角色!CC:CI,主动技能!F538*2+1,FALSE)=0,0,VLOOKUP(C538,角色!CC:CI,主动技能!F538*2+1,FALSE))</f>
        <v>25</v>
      </c>
      <c r="AB538" s="19">
        <f>IF(INT(VLOOKUP(E538,角色属性概况!I:M,3,FALSE)*AA538/100)=0,"",(INT(VLOOKUP(E538,角色属性概况!I:M,3,FALSE)*AA538/100)))</f>
        <v>11915</v>
      </c>
      <c r="AE538" s="25">
        <f>(VLOOKUP(G538,角色!V:AE,主动技能!F538+7,FALSE))</f>
        <v>1</v>
      </c>
      <c r="AF538" s="19">
        <f>VLOOKUP(F538,对应表!AY:BA,3,FALSE)</f>
        <v>2</v>
      </c>
      <c r="AG538" s="19">
        <f>VLOOKUP(F538,对应表!AY:BA,2,FALSE)</f>
        <v>2</v>
      </c>
      <c r="AH538" s="25" t="str">
        <f>VLOOKUP(F538,特效对应!F:G,2,FALSE)</f>
        <v>attackex</v>
      </c>
      <c r="AJ538">
        <f t="shared" si="146"/>
        <v>12</v>
      </c>
      <c r="AK538" s="1"/>
      <c r="AL538" s="4"/>
      <c r="AM538" s="4"/>
      <c r="AN538" s="4"/>
      <c r="AQ538" s="6" t="str">
        <f>_xlfn.IFNA(IF(IF($AK538=AQ$5,VLOOKUP(AL538,buff!$K:$L,2,FALSE),"")=0,"",IF($AK538=AQ$5,VLOOKUP(AL538,buff!$K:$L,2,FALSE),"")),"")</f>
        <v/>
      </c>
      <c r="AR538" s="6" t="str">
        <f>_xlfn.IFNA(IF(IF($AK538=AR$5,VLOOKUP(AM538,buff!$K:$L,2,FALSE),"")=0,"",IF($AK538=AR$5,VLOOKUP(AM538,buff!$K:$L,2,FALSE),"")),"")</f>
        <v/>
      </c>
      <c r="AS538" s="6" t="str">
        <f>_xlfn.IFNA(IF(IF($AK538=AS$5,VLOOKUP(AN538,buff!$K:$L,2,FALSE),"")=0,"",IF($AK538=AS$5,VLOOKUP(AN538,buff!$K:$L,2,FALSE),"")),"")</f>
        <v/>
      </c>
      <c r="AT538" s="6" t="str">
        <f>_xlfn.IFNA(IF(IF($AK538=AT$5,VLOOKUP(AO538,buff!$K:$L,2,FALSE),"")=0,"",IF($AK538=AT$5,VLOOKUP(AO538,buff!$K:$L,2,FALSE),"")),"")</f>
        <v/>
      </c>
      <c r="AU538" s="6" t="str">
        <f>_xlfn.IFNA(IF(IF($AK538=AU$5,VLOOKUP(AP538,buff!$K:$L,2,FALSE),"")=0,"",IF($AK538=AU$5,VLOOKUP(AP538,buff!$K:$L,2,FALSE),"")),"")</f>
        <v/>
      </c>
      <c r="AV538" s="6" t="str">
        <f>_xlfn.IFNA(IF(IF($AK538=AV$5,VLOOKUP(AL538,buff!$K:$L,2,FALSE),"")=0,"",IF($AK538=AV$5,VLOOKUP(AL538,buff!$K:$L,2,FALSE),"")),"")</f>
        <v/>
      </c>
      <c r="AW538" s="6" t="str">
        <f>_xlfn.IFNA(IF(IF($AK538=AW$5,VLOOKUP(AM538,buff!$K:$L,2,FALSE),"")=0,"",IF($AK538=AW$5,VLOOKUP(AM538,buff!$K:$L,2,FALSE),"")),"")</f>
        <v/>
      </c>
      <c r="AX538" s="6" t="str">
        <f>_xlfn.IFNA(IF(IF($AK538=AX$5,VLOOKUP(AN538,buff!$K:$L,2,FALSE),"")=0,"",IF($AK538=AX$5,VLOOKUP(AN538,buff!$K:$L,2,FALSE),"")),"")</f>
        <v/>
      </c>
      <c r="AY538" s="6" t="str">
        <f>_xlfn.IFNA(IF(IF($AK538=AY$5,VLOOKUP(AO538,buff!$K:$L,2,FALSE),"")=0,"",IF($AK538=AY$5,VLOOKUP(AO538,buff!$K:$L,2,FALSE),"")),"")</f>
        <v/>
      </c>
      <c r="AZ538" s="6" t="str">
        <f>_xlfn.IFNA(IF(IF($AK538=AZ$5,VLOOKUP(AP538,buff!$K:$L,2,FALSE),"")=0,"",IF($AK538=AZ$5,VLOOKUP(AP538,buff!$K:$L,2,FALSE),"")),"")</f>
        <v/>
      </c>
      <c r="BA538" s="6" t="e">
        <f>VLOOKUP(AL538,buff!$K:$P,6,FALSE)</f>
        <v>#N/A</v>
      </c>
      <c r="BB538" s="6" t="e">
        <f>VLOOKUP(AM538,buff!$K:$P,6,FALSE)</f>
        <v>#N/A</v>
      </c>
      <c r="BC538" s="6" t="e">
        <f>VLOOKUP(AN538,buff!$K:$P,6,FALSE)</f>
        <v>#N/A</v>
      </c>
      <c r="BD538">
        <f t="shared" si="147"/>
        <v>3</v>
      </c>
      <c r="BE538">
        <f t="shared" si="148"/>
        <v>2</v>
      </c>
      <c r="BF538" s="22">
        <f t="shared" si="149"/>
        <v>100903</v>
      </c>
    </row>
    <row r="539" spans="1:58" x14ac:dyDescent="0.15">
      <c r="A539" t="str">
        <f t="shared" si="137"/>
        <v>修主动技能3等级13</v>
      </c>
      <c r="B539" s="8">
        <f t="shared" si="144"/>
        <v>10090313</v>
      </c>
      <c r="C539" s="8" t="str">
        <f>VLOOKUP(G539,角色!A:B,2,FALSE)</f>
        <v>修</v>
      </c>
      <c r="D539" s="8" t="str">
        <f t="shared" si="145"/>
        <v>主动技能3</v>
      </c>
      <c r="E539" s="8">
        <f t="shared" si="138"/>
        <v>13</v>
      </c>
      <c r="F539" s="8">
        <f t="shared" si="139"/>
        <v>3</v>
      </c>
      <c r="G539" s="8">
        <f t="shared" si="140"/>
        <v>9</v>
      </c>
      <c r="H539" s="4" t="s">
        <v>946</v>
      </c>
      <c r="I539" s="20" t="str">
        <f t="shared" si="150"/>
        <v>对敌方全体攻击，造成125%攻击力（+16919）点伤害。</v>
      </c>
      <c r="J539" s="4" t="s">
        <v>277</v>
      </c>
      <c r="K539" s="1" t="s">
        <v>104</v>
      </c>
      <c r="L539" s="4" t="s">
        <v>108</v>
      </c>
      <c r="M539" s="4"/>
      <c r="N539" s="4">
        <v>100</v>
      </c>
      <c r="O539" s="20">
        <f>VLOOKUP(L539,对应表!BK:BL,2,FALSE)</f>
        <v>100</v>
      </c>
      <c r="P539" s="25" t="str">
        <f>_xlfn.IFNA(VLOOKUP(G539,角色!V:AE,主动技能!F539+1,FALSE),"")</f>
        <v>||eff_zileishan|</v>
      </c>
      <c r="Q539" s="25">
        <f>(VLOOKUP(G539,角色!V:AE,主动技能!F539+4,FALSE))</f>
        <v>2</v>
      </c>
      <c r="R539" s="25">
        <v>0</v>
      </c>
      <c r="S539" s="25">
        <v>0</v>
      </c>
      <c r="T539" s="6" t="str">
        <f t="shared" si="141"/>
        <v/>
      </c>
      <c r="U539" s="6" t="str">
        <f t="shared" si="142"/>
        <v/>
      </c>
      <c r="V539" s="19" t="str">
        <f>VLOOKUP(G539,角色!AW:BC,主动技能!F539+1,FALSE)</f>
        <v>skill_23</v>
      </c>
      <c r="Y539">
        <f t="shared" si="143"/>
        <v>0</v>
      </c>
      <c r="Z539" s="19">
        <f>IF(VLOOKUP(C539,角色!CC:CI,主动技能!F539*2,FALSE)=0,"",VLOOKUP(C539,角色!CC:CI,主动技能!F539*2,FALSE))</f>
        <v>125</v>
      </c>
      <c r="AA539" s="19">
        <f>IF(VLOOKUP(C539,角色!CC:CI,主动技能!F539*2+1,FALSE)=0,0,VLOOKUP(C539,角色!CC:CI,主动技能!F539*2+1,FALSE))</f>
        <v>25</v>
      </c>
      <c r="AB539" s="19">
        <f>IF(INT(VLOOKUP(E539,角色属性概况!I:M,3,FALSE)*AA539/100)=0,"",(INT(VLOOKUP(E539,角色属性概况!I:M,3,FALSE)*AA539/100)))</f>
        <v>16919</v>
      </c>
      <c r="AE539" s="25">
        <f>(VLOOKUP(G539,角色!V:AE,主动技能!F539+7,FALSE))</f>
        <v>1</v>
      </c>
      <c r="AF539" s="19">
        <f>VLOOKUP(F539,对应表!AY:BA,3,FALSE)</f>
        <v>2</v>
      </c>
      <c r="AG539" s="19">
        <f>VLOOKUP(F539,对应表!AY:BA,2,FALSE)</f>
        <v>2</v>
      </c>
      <c r="AH539" s="25" t="str">
        <f>VLOOKUP(F539,特效对应!F:G,2,FALSE)</f>
        <v>attackex</v>
      </c>
      <c r="AJ539">
        <f t="shared" si="146"/>
        <v>13</v>
      </c>
      <c r="AK539" s="1"/>
      <c r="AL539" s="4"/>
      <c r="AM539" s="4"/>
      <c r="AN539" s="4"/>
      <c r="AQ539" s="6" t="str">
        <f>_xlfn.IFNA(IF(IF($AK539=AQ$5,VLOOKUP(AL539,buff!$K:$L,2,FALSE),"")=0,"",IF($AK539=AQ$5,VLOOKUP(AL539,buff!$K:$L,2,FALSE),"")),"")</f>
        <v/>
      </c>
      <c r="AR539" s="6" t="str">
        <f>_xlfn.IFNA(IF(IF($AK539=AR$5,VLOOKUP(AM539,buff!$K:$L,2,FALSE),"")=0,"",IF($AK539=AR$5,VLOOKUP(AM539,buff!$K:$L,2,FALSE),"")),"")</f>
        <v/>
      </c>
      <c r="AS539" s="6" t="str">
        <f>_xlfn.IFNA(IF(IF($AK539=AS$5,VLOOKUP(AN539,buff!$K:$L,2,FALSE),"")=0,"",IF($AK539=AS$5,VLOOKUP(AN539,buff!$K:$L,2,FALSE),"")),"")</f>
        <v/>
      </c>
      <c r="AT539" s="6" t="str">
        <f>_xlfn.IFNA(IF(IF($AK539=AT$5,VLOOKUP(AO539,buff!$K:$L,2,FALSE),"")=0,"",IF($AK539=AT$5,VLOOKUP(AO539,buff!$K:$L,2,FALSE),"")),"")</f>
        <v/>
      </c>
      <c r="AU539" s="6" t="str">
        <f>_xlfn.IFNA(IF(IF($AK539=AU$5,VLOOKUP(AP539,buff!$K:$L,2,FALSE),"")=0,"",IF($AK539=AU$5,VLOOKUP(AP539,buff!$K:$L,2,FALSE),"")),"")</f>
        <v/>
      </c>
      <c r="AV539" s="6" t="str">
        <f>_xlfn.IFNA(IF(IF($AK539=AV$5,VLOOKUP(AL539,buff!$K:$L,2,FALSE),"")=0,"",IF($AK539=AV$5,VLOOKUP(AL539,buff!$K:$L,2,FALSE),"")),"")</f>
        <v/>
      </c>
      <c r="AW539" s="6" t="str">
        <f>_xlfn.IFNA(IF(IF($AK539=AW$5,VLOOKUP(AM539,buff!$K:$L,2,FALSE),"")=0,"",IF($AK539=AW$5,VLOOKUP(AM539,buff!$K:$L,2,FALSE),"")),"")</f>
        <v/>
      </c>
      <c r="AX539" s="6" t="str">
        <f>_xlfn.IFNA(IF(IF($AK539=AX$5,VLOOKUP(AN539,buff!$K:$L,2,FALSE),"")=0,"",IF($AK539=AX$5,VLOOKUP(AN539,buff!$K:$L,2,FALSE),"")),"")</f>
        <v/>
      </c>
      <c r="AY539" s="6" t="str">
        <f>_xlfn.IFNA(IF(IF($AK539=AY$5,VLOOKUP(AO539,buff!$K:$L,2,FALSE),"")=0,"",IF($AK539=AY$5,VLOOKUP(AO539,buff!$K:$L,2,FALSE),"")),"")</f>
        <v/>
      </c>
      <c r="AZ539" s="6" t="str">
        <f>_xlfn.IFNA(IF(IF($AK539=AZ$5,VLOOKUP(AP539,buff!$K:$L,2,FALSE),"")=0,"",IF($AK539=AZ$5,VLOOKUP(AP539,buff!$K:$L,2,FALSE),"")),"")</f>
        <v/>
      </c>
      <c r="BA539" s="6" t="e">
        <f>VLOOKUP(AL539,buff!$K:$P,6,FALSE)</f>
        <v>#N/A</v>
      </c>
      <c r="BB539" s="6" t="e">
        <f>VLOOKUP(AM539,buff!$K:$P,6,FALSE)</f>
        <v>#N/A</v>
      </c>
      <c r="BC539" s="6" t="e">
        <f>VLOOKUP(AN539,buff!$K:$P,6,FALSE)</f>
        <v>#N/A</v>
      </c>
      <c r="BD539">
        <f t="shared" si="147"/>
        <v>3</v>
      </c>
      <c r="BE539">
        <f t="shared" si="148"/>
        <v>2</v>
      </c>
      <c r="BF539" s="22">
        <f t="shared" si="149"/>
        <v>100903</v>
      </c>
    </row>
    <row r="540" spans="1:58" x14ac:dyDescent="0.15">
      <c r="A540" t="str">
        <f t="shared" si="137"/>
        <v>修主动技能3等级14</v>
      </c>
      <c r="B540" s="8">
        <f t="shared" si="144"/>
        <v>10090314</v>
      </c>
      <c r="C540" s="8" t="str">
        <f>VLOOKUP(G540,角色!A:B,2,FALSE)</f>
        <v>修</v>
      </c>
      <c r="D540" s="8" t="str">
        <f t="shared" si="145"/>
        <v>主动技能3</v>
      </c>
      <c r="E540" s="8">
        <f t="shared" si="138"/>
        <v>14</v>
      </c>
      <c r="F540" s="8">
        <f t="shared" si="139"/>
        <v>3</v>
      </c>
      <c r="G540" s="8">
        <f t="shared" si="140"/>
        <v>9</v>
      </c>
      <c r="H540" s="4" t="s">
        <v>946</v>
      </c>
      <c r="I540" s="20" t="str">
        <f t="shared" si="150"/>
        <v>对敌方全体攻击，造成125%攻击力（+24004）点伤害。</v>
      </c>
      <c r="J540" s="4" t="s">
        <v>277</v>
      </c>
      <c r="K540" s="1" t="s">
        <v>104</v>
      </c>
      <c r="L540" s="4" t="s">
        <v>108</v>
      </c>
      <c r="M540" s="4"/>
      <c r="N540" s="4">
        <v>100</v>
      </c>
      <c r="O540" s="20">
        <f>VLOOKUP(L540,对应表!BK:BL,2,FALSE)</f>
        <v>100</v>
      </c>
      <c r="P540" s="25" t="str">
        <f>_xlfn.IFNA(VLOOKUP(G540,角色!V:AE,主动技能!F540+1,FALSE),"")</f>
        <v>||eff_zileishan|</v>
      </c>
      <c r="Q540" s="25">
        <f>(VLOOKUP(G540,角色!V:AE,主动技能!F540+4,FALSE))</f>
        <v>2</v>
      </c>
      <c r="R540" s="25">
        <v>0</v>
      </c>
      <c r="S540" s="25">
        <v>0</v>
      </c>
      <c r="T540" s="6" t="str">
        <f t="shared" si="141"/>
        <v/>
      </c>
      <c r="U540" s="6" t="str">
        <f t="shared" si="142"/>
        <v/>
      </c>
      <c r="V540" s="19" t="str">
        <f>VLOOKUP(G540,角色!AW:BC,主动技能!F540+1,FALSE)</f>
        <v>skill_23</v>
      </c>
      <c r="Y540">
        <f t="shared" si="143"/>
        <v>0</v>
      </c>
      <c r="Z540" s="19">
        <f>IF(VLOOKUP(C540,角色!CC:CI,主动技能!F540*2,FALSE)=0,"",VLOOKUP(C540,角色!CC:CI,主动技能!F540*2,FALSE))</f>
        <v>125</v>
      </c>
      <c r="AA540" s="19">
        <f>IF(VLOOKUP(C540,角色!CC:CI,主动技能!F540*2+1,FALSE)=0,0,VLOOKUP(C540,角色!CC:CI,主动技能!F540*2+1,FALSE))</f>
        <v>25</v>
      </c>
      <c r="AB540" s="19">
        <f>IF(INT(VLOOKUP(E540,角色属性概况!I:M,3,FALSE)*AA540/100)=0,"",(INT(VLOOKUP(E540,角色属性概况!I:M,3,FALSE)*AA540/100)))</f>
        <v>24004</v>
      </c>
      <c r="AE540" s="25">
        <f>(VLOOKUP(G540,角色!V:AE,主动技能!F540+7,FALSE))</f>
        <v>1</v>
      </c>
      <c r="AF540" s="19">
        <f>VLOOKUP(F540,对应表!AY:BA,3,FALSE)</f>
        <v>2</v>
      </c>
      <c r="AG540" s="19">
        <f>VLOOKUP(F540,对应表!AY:BA,2,FALSE)</f>
        <v>2</v>
      </c>
      <c r="AH540" s="25" t="str">
        <f>VLOOKUP(F540,特效对应!F:G,2,FALSE)</f>
        <v>attackex</v>
      </c>
      <c r="AJ540">
        <f t="shared" si="146"/>
        <v>14</v>
      </c>
      <c r="AK540" s="1"/>
      <c r="AL540" s="4"/>
      <c r="AM540" s="4"/>
      <c r="AN540" s="4"/>
      <c r="AQ540" s="6" t="str">
        <f>_xlfn.IFNA(IF(IF($AK540=AQ$5,VLOOKUP(AL540,buff!$K:$L,2,FALSE),"")=0,"",IF($AK540=AQ$5,VLOOKUP(AL540,buff!$K:$L,2,FALSE),"")),"")</f>
        <v/>
      </c>
      <c r="AR540" s="6" t="str">
        <f>_xlfn.IFNA(IF(IF($AK540=AR$5,VLOOKUP(AM540,buff!$K:$L,2,FALSE),"")=0,"",IF($AK540=AR$5,VLOOKUP(AM540,buff!$K:$L,2,FALSE),"")),"")</f>
        <v/>
      </c>
      <c r="AS540" s="6" t="str">
        <f>_xlfn.IFNA(IF(IF($AK540=AS$5,VLOOKUP(AN540,buff!$K:$L,2,FALSE),"")=0,"",IF($AK540=AS$5,VLOOKUP(AN540,buff!$K:$L,2,FALSE),"")),"")</f>
        <v/>
      </c>
      <c r="AT540" s="6" t="str">
        <f>_xlfn.IFNA(IF(IF($AK540=AT$5,VLOOKUP(AO540,buff!$K:$L,2,FALSE),"")=0,"",IF($AK540=AT$5,VLOOKUP(AO540,buff!$K:$L,2,FALSE),"")),"")</f>
        <v/>
      </c>
      <c r="AU540" s="6" t="str">
        <f>_xlfn.IFNA(IF(IF($AK540=AU$5,VLOOKUP(AP540,buff!$K:$L,2,FALSE),"")=0,"",IF($AK540=AU$5,VLOOKUP(AP540,buff!$K:$L,2,FALSE),"")),"")</f>
        <v/>
      </c>
      <c r="AV540" s="6" t="str">
        <f>_xlfn.IFNA(IF(IF($AK540=AV$5,VLOOKUP(AL540,buff!$K:$L,2,FALSE),"")=0,"",IF($AK540=AV$5,VLOOKUP(AL540,buff!$K:$L,2,FALSE),"")),"")</f>
        <v/>
      </c>
      <c r="AW540" s="6" t="str">
        <f>_xlfn.IFNA(IF(IF($AK540=AW$5,VLOOKUP(AM540,buff!$K:$L,2,FALSE),"")=0,"",IF($AK540=AW$5,VLOOKUP(AM540,buff!$K:$L,2,FALSE),"")),"")</f>
        <v/>
      </c>
      <c r="AX540" s="6" t="str">
        <f>_xlfn.IFNA(IF(IF($AK540=AX$5,VLOOKUP(AN540,buff!$K:$L,2,FALSE),"")=0,"",IF($AK540=AX$5,VLOOKUP(AN540,buff!$K:$L,2,FALSE),"")),"")</f>
        <v/>
      </c>
      <c r="AY540" s="6" t="str">
        <f>_xlfn.IFNA(IF(IF($AK540=AY$5,VLOOKUP(AO540,buff!$K:$L,2,FALSE),"")=0,"",IF($AK540=AY$5,VLOOKUP(AO540,buff!$K:$L,2,FALSE),"")),"")</f>
        <v/>
      </c>
      <c r="AZ540" s="6" t="str">
        <f>_xlfn.IFNA(IF(IF($AK540=AZ$5,VLOOKUP(AP540,buff!$K:$L,2,FALSE),"")=0,"",IF($AK540=AZ$5,VLOOKUP(AP540,buff!$K:$L,2,FALSE),"")),"")</f>
        <v/>
      </c>
      <c r="BA540" s="6" t="e">
        <f>VLOOKUP(AL540,buff!$K:$P,6,FALSE)</f>
        <v>#N/A</v>
      </c>
      <c r="BB540" s="6" t="e">
        <f>VLOOKUP(AM540,buff!$K:$P,6,FALSE)</f>
        <v>#N/A</v>
      </c>
      <c r="BC540" s="6" t="e">
        <f>VLOOKUP(AN540,buff!$K:$P,6,FALSE)</f>
        <v>#N/A</v>
      </c>
      <c r="BD540">
        <f t="shared" si="147"/>
        <v>3</v>
      </c>
      <c r="BE540">
        <f t="shared" si="148"/>
        <v>2</v>
      </c>
      <c r="BF540" s="22">
        <f t="shared" si="149"/>
        <v>100903</v>
      </c>
    </row>
    <row r="541" spans="1:58" x14ac:dyDescent="0.15">
      <c r="A541" t="str">
        <f t="shared" si="137"/>
        <v>修主动技能3等级15</v>
      </c>
      <c r="B541" s="8">
        <f t="shared" si="144"/>
        <v>10090315</v>
      </c>
      <c r="C541" s="8" t="str">
        <f>VLOOKUP(G541,角色!A:B,2,FALSE)</f>
        <v>修</v>
      </c>
      <c r="D541" s="8" t="str">
        <f t="shared" si="145"/>
        <v>主动技能3</v>
      </c>
      <c r="E541" s="8">
        <f t="shared" si="138"/>
        <v>15</v>
      </c>
      <c r="F541" s="8">
        <f t="shared" si="139"/>
        <v>3</v>
      </c>
      <c r="G541" s="8">
        <f t="shared" si="140"/>
        <v>9</v>
      </c>
      <c r="H541" s="4" t="s">
        <v>946</v>
      </c>
      <c r="I541" s="20" t="str">
        <f t="shared" si="150"/>
        <v>对敌方全体攻击，造成125%攻击力（+34033）点伤害。</v>
      </c>
      <c r="J541" s="4" t="s">
        <v>277</v>
      </c>
      <c r="K541" s="1" t="s">
        <v>104</v>
      </c>
      <c r="L541" s="4" t="s">
        <v>108</v>
      </c>
      <c r="M541" s="4"/>
      <c r="N541" s="4">
        <v>100</v>
      </c>
      <c r="O541" s="20">
        <f>VLOOKUP(L541,对应表!BK:BL,2,FALSE)</f>
        <v>100</v>
      </c>
      <c r="P541" s="25" t="str">
        <f>_xlfn.IFNA(VLOOKUP(G541,角色!V:AE,主动技能!F541+1,FALSE),"")</f>
        <v>||eff_zileishan|</v>
      </c>
      <c r="Q541" s="25">
        <f>(VLOOKUP(G541,角色!V:AE,主动技能!F541+4,FALSE))</f>
        <v>2</v>
      </c>
      <c r="R541" s="25">
        <v>0</v>
      </c>
      <c r="S541" s="25">
        <v>0</v>
      </c>
      <c r="T541" s="6" t="str">
        <f t="shared" si="141"/>
        <v/>
      </c>
      <c r="U541" s="6" t="str">
        <f t="shared" si="142"/>
        <v/>
      </c>
      <c r="V541" s="19" t="str">
        <f>VLOOKUP(G541,角色!AW:BC,主动技能!F541+1,FALSE)</f>
        <v>skill_23</v>
      </c>
      <c r="Y541">
        <f t="shared" si="143"/>
        <v>0</v>
      </c>
      <c r="Z541" s="19">
        <f>IF(VLOOKUP(C541,角色!CC:CI,主动技能!F541*2,FALSE)=0,"",VLOOKUP(C541,角色!CC:CI,主动技能!F541*2,FALSE))</f>
        <v>125</v>
      </c>
      <c r="AA541" s="19">
        <f>IF(VLOOKUP(C541,角色!CC:CI,主动技能!F541*2+1,FALSE)=0,0,VLOOKUP(C541,角色!CC:CI,主动技能!F541*2+1,FALSE))</f>
        <v>25</v>
      </c>
      <c r="AB541" s="19">
        <f>IF(INT(VLOOKUP(E541,角色属性概况!I:M,3,FALSE)*AA541/100)=0,"",(INT(VLOOKUP(E541,角色属性概况!I:M,3,FALSE)*AA541/100)))</f>
        <v>34033</v>
      </c>
      <c r="AE541" s="25">
        <f>(VLOOKUP(G541,角色!V:AE,主动技能!F541+7,FALSE))</f>
        <v>1</v>
      </c>
      <c r="AF541" s="19">
        <f>VLOOKUP(F541,对应表!AY:BA,3,FALSE)</f>
        <v>2</v>
      </c>
      <c r="AG541" s="19">
        <f>VLOOKUP(F541,对应表!AY:BA,2,FALSE)</f>
        <v>2</v>
      </c>
      <c r="AH541" s="25" t="str">
        <f>VLOOKUP(F541,特效对应!F:G,2,FALSE)</f>
        <v>attackex</v>
      </c>
      <c r="AJ541">
        <f t="shared" si="146"/>
        <v>15</v>
      </c>
      <c r="AK541" s="1"/>
      <c r="AL541" s="4"/>
      <c r="AM541" s="4"/>
      <c r="AN541" s="4"/>
      <c r="AQ541" s="6" t="str">
        <f>_xlfn.IFNA(IF(IF($AK541=AQ$5,VLOOKUP(AL541,buff!$K:$L,2,FALSE),"")=0,"",IF($AK541=AQ$5,VLOOKUP(AL541,buff!$K:$L,2,FALSE),"")),"")</f>
        <v/>
      </c>
      <c r="AR541" s="6" t="str">
        <f>_xlfn.IFNA(IF(IF($AK541=AR$5,VLOOKUP(AM541,buff!$K:$L,2,FALSE),"")=0,"",IF($AK541=AR$5,VLOOKUP(AM541,buff!$K:$L,2,FALSE),"")),"")</f>
        <v/>
      </c>
      <c r="AS541" s="6" t="str">
        <f>_xlfn.IFNA(IF(IF($AK541=AS$5,VLOOKUP(AN541,buff!$K:$L,2,FALSE),"")=0,"",IF($AK541=AS$5,VLOOKUP(AN541,buff!$K:$L,2,FALSE),"")),"")</f>
        <v/>
      </c>
      <c r="AT541" s="6" t="str">
        <f>_xlfn.IFNA(IF(IF($AK541=AT$5,VLOOKUP(AO541,buff!$K:$L,2,FALSE),"")=0,"",IF($AK541=AT$5,VLOOKUP(AO541,buff!$K:$L,2,FALSE),"")),"")</f>
        <v/>
      </c>
      <c r="AU541" s="6" t="str">
        <f>_xlfn.IFNA(IF(IF($AK541=AU$5,VLOOKUP(AP541,buff!$K:$L,2,FALSE),"")=0,"",IF($AK541=AU$5,VLOOKUP(AP541,buff!$K:$L,2,FALSE),"")),"")</f>
        <v/>
      </c>
      <c r="AV541" s="6" t="str">
        <f>_xlfn.IFNA(IF(IF($AK541=AV$5,VLOOKUP(AL541,buff!$K:$L,2,FALSE),"")=0,"",IF($AK541=AV$5,VLOOKUP(AL541,buff!$K:$L,2,FALSE),"")),"")</f>
        <v/>
      </c>
      <c r="AW541" s="6" t="str">
        <f>_xlfn.IFNA(IF(IF($AK541=AW$5,VLOOKUP(AM541,buff!$K:$L,2,FALSE),"")=0,"",IF($AK541=AW$5,VLOOKUP(AM541,buff!$K:$L,2,FALSE),"")),"")</f>
        <v/>
      </c>
      <c r="AX541" s="6" t="str">
        <f>_xlfn.IFNA(IF(IF($AK541=AX$5,VLOOKUP(AN541,buff!$K:$L,2,FALSE),"")=0,"",IF($AK541=AX$5,VLOOKUP(AN541,buff!$K:$L,2,FALSE),"")),"")</f>
        <v/>
      </c>
      <c r="AY541" s="6" t="str">
        <f>_xlfn.IFNA(IF(IF($AK541=AY$5,VLOOKUP(AO541,buff!$K:$L,2,FALSE),"")=0,"",IF($AK541=AY$5,VLOOKUP(AO541,buff!$K:$L,2,FALSE),"")),"")</f>
        <v/>
      </c>
      <c r="AZ541" s="6" t="str">
        <f>_xlfn.IFNA(IF(IF($AK541=AZ$5,VLOOKUP(AP541,buff!$K:$L,2,FALSE),"")=0,"",IF($AK541=AZ$5,VLOOKUP(AP541,buff!$K:$L,2,FALSE),"")),"")</f>
        <v/>
      </c>
      <c r="BA541" s="6" t="e">
        <f>VLOOKUP(AL541,buff!$K:$P,6,FALSE)</f>
        <v>#N/A</v>
      </c>
      <c r="BB541" s="6" t="e">
        <f>VLOOKUP(AM541,buff!$K:$P,6,FALSE)</f>
        <v>#N/A</v>
      </c>
      <c r="BC541" s="6" t="e">
        <f>VLOOKUP(AN541,buff!$K:$P,6,FALSE)</f>
        <v>#N/A</v>
      </c>
      <c r="BD541">
        <f t="shared" si="147"/>
        <v>3</v>
      </c>
      <c r="BE541">
        <f t="shared" si="148"/>
        <v>2</v>
      </c>
      <c r="BF541" s="22">
        <f t="shared" si="149"/>
        <v>100903</v>
      </c>
    </row>
    <row r="542" spans="1:58" x14ac:dyDescent="0.15">
      <c r="A542" t="str">
        <f t="shared" si="137"/>
        <v>修主动技能3等级16</v>
      </c>
      <c r="B542" s="8">
        <f t="shared" si="144"/>
        <v>10090316</v>
      </c>
      <c r="C542" s="8" t="str">
        <f>VLOOKUP(G542,角色!A:B,2,FALSE)</f>
        <v>修</v>
      </c>
      <c r="D542" s="8" t="str">
        <f t="shared" si="145"/>
        <v>主动技能3</v>
      </c>
      <c r="E542" s="8">
        <f t="shared" si="138"/>
        <v>16</v>
      </c>
      <c r="F542" s="8">
        <f t="shared" si="139"/>
        <v>3</v>
      </c>
      <c r="G542" s="8">
        <f t="shared" si="140"/>
        <v>9</v>
      </c>
      <c r="H542" s="4" t="s">
        <v>946</v>
      </c>
      <c r="I542" s="20" t="str">
        <f t="shared" si="150"/>
        <v>对敌方全体攻击，造成125%攻击力（+48232）点伤害。</v>
      </c>
      <c r="J542" s="4" t="s">
        <v>277</v>
      </c>
      <c r="K542" s="1" t="s">
        <v>104</v>
      </c>
      <c r="L542" s="4" t="s">
        <v>108</v>
      </c>
      <c r="M542" s="4"/>
      <c r="N542" s="4">
        <v>100</v>
      </c>
      <c r="O542" s="20">
        <f>VLOOKUP(L542,对应表!BK:BL,2,FALSE)</f>
        <v>100</v>
      </c>
      <c r="P542" s="25" t="str">
        <f>_xlfn.IFNA(VLOOKUP(G542,角色!V:AE,主动技能!F542+1,FALSE),"")</f>
        <v>||eff_zileishan|</v>
      </c>
      <c r="Q542" s="25">
        <f>(VLOOKUP(G542,角色!V:AE,主动技能!F542+4,FALSE))</f>
        <v>2</v>
      </c>
      <c r="R542" s="25">
        <v>0</v>
      </c>
      <c r="S542" s="25">
        <v>0</v>
      </c>
      <c r="T542" s="6" t="str">
        <f t="shared" si="141"/>
        <v/>
      </c>
      <c r="U542" s="6" t="str">
        <f t="shared" si="142"/>
        <v/>
      </c>
      <c r="V542" s="19" t="str">
        <f>VLOOKUP(G542,角色!AW:BC,主动技能!F542+1,FALSE)</f>
        <v>skill_23</v>
      </c>
      <c r="Y542">
        <f t="shared" si="143"/>
        <v>0</v>
      </c>
      <c r="Z542" s="19">
        <f>IF(VLOOKUP(C542,角色!CC:CI,主动技能!F542*2,FALSE)=0,"",VLOOKUP(C542,角色!CC:CI,主动技能!F542*2,FALSE))</f>
        <v>125</v>
      </c>
      <c r="AA542" s="19">
        <f>IF(VLOOKUP(C542,角色!CC:CI,主动技能!F542*2+1,FALSE)=0,0,VLOOKUP(C542,角色!CC:CI,主动技能!F542*2+1,FALSE))</f>
        <v>25</v>
      </c>
      <c r="AB542" s="19">
        <f>IF(INT(VLOOKUP(E542,角色属性概况!I:M,3,FALSE)*AA542/100)=0,"",(INT(VLOOKUP(E542,角色属性概况!I:M,3,FALSE)*AA542/100)))</f>
        <v>48232</v>
      </c>
      <c r="AE542" s="25">
        <f>(VLOOKUP(G542,角色!V:AE,主动技能!F542+7,FALSE))</f>
        <v>1</v>
      </c>
      <c r="AF542" s="19">
        <f>VLOOKUP(F542,对应表!AY:BA,3,FALSE)</f>
        <v>2</v>
      </c>
      <c r="AG542" s="19">
        <f>VLOOKUP(F542,对应表!AY:BA,2,FALSE)</f>
        <v>2</v>
      </c>
      <c r="AH542" s="25" t="str">
        <f>VLOOKUP(F542,特效对应!F:G,2,FALSE)</f>
        <v>attackex</v>
      </c>
      <c r="AJ542">
        <f t="shared" si="146"/>
        <v>16</v>
      </c>
      <c r="AK542" s="1"/>
      <c r="AL542" s="4"/>
      <c r="AM542" s="4"/>
      <c r="AN542" s="4"/>
      <c r="AQ542" s="6" t="str">
        <f>_xlfn.IFNA(IF(IF($AK542=AQ$5,VLOOKUP(AL542,buff!$K:$L,2,FALSE),"")=0,"",IF($AK542=AQ$5,VLOOKUP(AL542,buff!$K:$L,2,FALSE),"")),"")</f>
        <v/>
      </c>
      <c r="AR542" s="6" t="str">
        <f>_xlfn.IFNA(IF(IF($AK542=AR$5,VLOOKUP(AM542,buff!$K:$L,2,FALSE),"")=0,"",IF($AK542=AR$5,VLOOKUP(AM542,buff!$K:$L,2,FALSE),"")),"")</f>
        <v/>
      </c>
      <c r="AS542" s="6" t="str">
        <f>_xlfn.IFNA(IF(IF($AK542=AS$5,VLOOKUP(AN542,buff!$K:$L,2,FALSE),"")=0,"",IF($AK542=AS$5,VLOOKUP(AN542,buff!$K:$L,2,FALSE),"")),"")</f>
        <v/>
      </c>
      <c r="AT542" s="6" t="str">
        <f>_xlfn.IFNA(IF(IF($AK542=AT$5,VLOOKUP(AO542,buff!$K:$L,2,FALSE),"")=0,"",IF($AK542=AT$5,VLOOKUP(AO542,buff!$K:$L,2,FALSE),"")),"")</f>
        <v/>
      </c>
      <c r="AU542" s="6" t="str">
        <f>_xlfn.IFNA(IF(IF($AK542=AU$5,VLOOKUP(AP542,buff!$K:$L,2,FALSE),"")=0,"",IF($AK542=AU$5,VLOOKUP(AP542,buff!$K:$L,2,FALSE),"")),"")</f>
        <v/>
      </c>
      <c r="AV542" s="6" t="str">
        <f>_xlfn.IFNA(IF(IF($AK542=AV$5,VLOOKUP(AL542,buff!$K:$L,2,FALSE),"")=0,"",IF($AK542=AV$5,VLOOKUP(AL542,buff!$K:$L,2,FALSE),"")),"")</f>
        <v/>
      </c>
      <c r="AW542" s="6" t="str">
        <f>_xlfn.IFNA(IF(IF($AK542=AW$5,VLOOKUP(AM542,buff!$K:$L,2,FALSE),"")=0,"",IF($AK542=AW$5,VLOOKUP(AM542,buff!$K:$L,2,FALSE),"")),"")</f>
        <v/>
      </c>
      <c r="AX542" s="6" t="str">
        <f>_xlfn.IFNA(IF(IF($AK542=AX$5,VLOOKUP(AN542,buff!$K:$L,2,FALSE),"")=0,"",IF($AK542=AX$5,VLOOKUP(AN542,buff!$K:$L,2,FALSE),"")),"")</f>
        <v/>
      </c>
      <c r="AY542" s="6" t="str">
        <f>_xlfn.IFNA(IF(IF($AK542=AY$5,VLOOKUP(AO542,buff!$K:$L,2,FALSE),"")=0,"",IF($AK542=AY$5,VLOOKUP(AO542,buff!$K:$L,2,FALSE),"")),"")</f>
        <v/>
      </c>
      <c r="AZ542" s="6" t="str">
        <f>_xlfn.IFNA(IF(IF($AK542=AZ$5,VLOOKUP(AP542,buff!$K:$L,2,FALSE),"")=0,"",IF($AK542=AZ$5,VLOOKUP(AP542,buff!$K:$L,2,FALSE),"")),"")</f>
        <v/>
      </c>
      <c r="BA542" s="6" t="e">
        <f>VLOOKUP(AL542,buff!$K:$P,6,FALSE)</f>
        <v>#N/A</v>
      </c>
      <c r="BB542" s="6" t="e">
        <f>VLOOKUP(AM542,buff!$K:$P,6,FALSE)</f>
        <v>#N/A</v>
      </c>
      <c r="BC542" s="6" t="e">
        <f>VLOOKUP(AN542,buff!$K:$P,6,FALSE)</f>
        <v>#N/A</v>
      </c>
      <c r="BD542">
        <f t="shared" si="147"/>
        <v>3</v>
      </c>
      <c r="BE542">
        <f t="shared" si="148"/>
        <v>2</v>
      </c>
      <c r="BF542" s="22">
        <f t="shared" si="149"/>
        <v>100903</v>
      </c>
    </row>
    <row r="543" spans="1:58" x14ac:dyDescent="0.15">
      <c r="A543" t="str">
        <f t="shared" si="137"/>
        <v>修主动技能3等级17</v>
      </c>
      <c r="B543" s="8">
        <f t="shared" si="144"/>
        <v>10090317</v>
      </c>
      <c r="C543" s="8" t="str">
        <f>VLOOKUP(G543,角色!A:B,2,FALSE)</f>
        <v>修</v>
      </c>
      <c r="D543" s="8" t="str">
        <f t="shared" si="145"/>
        <v>主动技能3</v>
      </c>
      <c r="E543" s="8">
        <f t="shared" si="138"/>
        <v>17</v>
      </c>
      <c r="F543" s="8">
        <f t="shared" si="139"/>
        <v>3</v>
      </c>
      <c r="G543" s="8">
        <f t="shared" si="140"/>
        <v>9</v>
      </c>
      <c r="H543" s="4" t="s">
        <v>946</v>
      </c>
      <c r="I543" s="20" t="str">
        <f t="shared" si="150"/>
        <v>对敌方全体攻击，造成125%攻击力（+68333）点伤害。</v>
      </c>
      <c r="J543" s="4" t="s">
        <v>277</v>
      </c>
      <c r="K543" s="1" t="s">
        <v>104</v>
      </c>
      <c r="L543" s="4" t="s">
        <v>108</v>
      </c>
      <c r="M543" s="4"/>
      <c r="N543" s="4">
        <v>100</v>
      </c>
      <c r="O543" s="20">
        <f>VLOOKUP(L543,对应表!BK:BL,2,FALSE)</f>
        <v>100</v>
      </c>
      <c r="P543" s="25" t="str">
        <f>_xlfn.IFNA(VLOOKUP(G543,角色!V:AE,主动技能!F543+1,FALSE),"")</f>
        <v>||eff_zileishan|</v>
      </c>
      <c r="Q543" s="25">
        <f>(VLOOKUP(G543,角色!V:AE,主动技能!F543+4,FALSE))</f>
        <v>2</v>
      </c>
      <c r="R543" s="25">
        <v>0</v>
      </c>
      <c r="S543" s="25">
        <v>0</v>
      </c>
      <c r="T543" s="6" t="str">
        <f t="shared" si="141"/>
        <v/>
      </c>
      <c r="U543" s="6" t="str">
        <f t="shared" si="142"/>
        <v/>
      </c>
      <c r="V543" s="19" t="str">
        <f>VLOOKUP(G543,角色!AW:BC,主动技能!F543+1,FALSE)</f>
        <v>skill_23</v>
      </c>
      <c r="Y543">
        <f t="shared" si="143"/>
        <v>0</v>
      </c>
      <c r="Z543" s="19">
        <f>IF(VLOOKUP(C543,角色!CC:CI,主动技能!F543*2,FALSE)=0,"",VLOOKUP(C543,角色!CC:CI,主动技能!F543*2,FALSE))</f>
        <v>125</v>
      </c>
      <c r="AA543" s="19">
        <f>IF(VLOOKUP(C543,角色!CC:CI,主动技能!F543*2+1,FALSE)=0,0,VLOOKUP(C543,角色!CC:CI,主动技能!F543*2+1,FALSE))</f>
        <v>25</v>
      </c>
      <c r="AB543" s="19">
        <f>IF(INT(VLOOKUP(E543,角色属性概况!I:M,3,FALSE)*AA543/100)=0,"",(INT(VLOOKUP(E543,角色属性概况!I:M,3,FALSE)*AA543/100)))</f>
        <v>68333</v>
      </c>
      <c r="AE543" s="25">
        <f>(VLOOKUP(G543,角色!V:AE,主动技能!F543+7,FALSE))</f>
        <v>1</v>
      </c>
      <c r="AF543" s="19">
        <f>VLOOKUP(F543,对应表!AY:BA,3,FALSE)</f>
        <v>2</v>
      </c>
      <c r="AG543" s="19">
        <f>VLOOKUP(F543,对应表!AY:BA,2,FALSE)</f>
        <v>2</v>
      </c>
      <c r="AH543" s="25" t="str">
        <f>VLOOKUP(F543,特效对应!F:G,2,FALSE)</f>
        <v>attackex</v>
      </c>
      <c r="AJ543">
        <f t="shared" si="146"/>
        <v>17</v>
      </c>
      <c r="AK543" s="1"/>
      <c r="AL543" s="4"/>
      <c r="AM543" s="4"/>
      <c r="AN543" s="4"/>
      <c r="AQ543" s="6" t="str">
        <f>_xlfn.IFNA(IF(IF($AK543=AQ$5,VLOOKUP(AL543,buff!$K:$L,2,FALSE),"")=0,"",IF($AK543=AQ$5,VLOOKUP(AL543,buff!$K:$L,2,FALSE),"")),"")</f>
        <v/>
      </c>
      <c r="AR543" s="6" t="str">
        <f>_xlfn.IFNA(IF(IF($AK543=AR$5,VLOOKUP(AM543,buff!$K:$L,2,FALSE),"")=0,"",IF($AK543=AR$5,VLOOKUP(AM543,buff!$K:$L,2,FALSE),"")),"")</f>
        <v/>
      </c>
      <c r="AS543" s="6" t="str">
        <f>_xlfn.IFNA(IF(IF($AK543=AS$5,VLOOKUP(AN543,buff!$K:$L,2,FALSE),"")=0,"",IF($AK543=AS$5,VLOOKUP(AN543,buff!$K:$L,2,FALSE),"")),"")</f>
        <v/>
      </c>
      <c r="AT543" s="6" t="str">
        <f>_xlfn.IFNA(IF(IF($AK543=AT$5,VLOOKUP(AO543,buff!$K:$L,2,FALSE),"")=0,"",IF($AK543=AT$5,VLOOKUP(AO543,buff!$K:$L,2,FALSE),"")),"")</f>
        <v/>
      </c>
      <c r="AU543" s="6" t="str">
        <f>_xlfn.IFNA(IF(IF($AK543=AU$5,VLOOKUP(AP543,buff!$K:$L,2,FALSE),"")=0,"",IF($AK543=AU$5,VLOOKUP(AP543,buff!$K:$L,2,FALSE),"")),"")</f>
        <v/>
      </c>
      <c r="AV543" s="6" t="str">
        <f>_xlfn.IFNA(IF(IF($AK543=AV$5,VLOOKUP(AL543,buff!$K:$L,2,FALSE),"")=0,"",IF($AK543=AV$5,VLOOKUP(AL543,buff!$K:$L,2,FALSE),"")),"")</f>
        <v/>
      </c>
      <c r="AW543" s="6" t="str">
        <f>_xlfn.IFNA(IF(IF($AK543=AW$5,VLOOKUP(AM543,buff!$K:$L,2,FALSE),"")=0,"",IF($AK543=AW$5,VLOOKUP(AM543,buff!$K:$L,2,FALSE),"")),"")</f>
        <v/>
      </c>
      <c r="AX543" s="6" t="str">
        <f>_xlfn.IFNA(IF(IF($AK543=AX$5,VLOOKUP(AN543,buff!$K:$L,2,FALSE),"")=0,"",IF($AK543=AX$5,VLOOKUP(AN543,buff!$K:$L,2,FALSE),"")),"")</f>
        <v/>
      </c>
      <c r="AY543" s="6" t="str">
        <f>_xlfn.IFNA(IF(IF($AK543=AY$5,VLOOKUP(AO543,buff!$K:$L,2,FALSE),"")=0,"",IF($AK543=AY$5,VLOOKUP(AO543,buff!$K:$L,2,FALSE),"")),"")</f>
        <v/>
      </c>
      <c r="AZ543" s="6" t="str">
        <f>_xlfn.IFNA(IF(IF($AK543=AZ$5,VLOOKUP(AP543,buff!$K:$L,2,FALSE),"")=0,"",IF($AK543=AZ$5,VLOOKUP(AP543,buff!$K:$L,2,FALSE),"")),"")</f>
        <v/>
      </c>
      <c r="BA543" s="6" t="e">
        <f>VLOOKUP(AL543,buff!$K:$P,6,FALSE)</f>
        <v>#N/A</v>
      </c>
      <c r="BB543" s="6" t="e">
        <f>VLOOKUP(AM543,buff!$K:$P,6,FALSE)</f>
        <v>#N/A</v>
      </c>
      <c r="BC543" s="6" t="e">
        <f>VLOOKUP(AN543,buff!$K:$P,6,FALSE)</f>
        <v>#N/A</v>
      </c>
      <c r="BD543">
        <f t="shared" si="147"/>
        <v>3</v>
      </c>
      <c r="BE543">
        <f t="shared" si="148"/>
        <v>2</v>
      </c>
      <c r="BF543" s="22">
        <f t="shared" si="149"/>
        <v>100903</v>
      </c>
    </row>
    <row r="544" spans="1:58" x14ac:dyDescent="0.15">
      <c r="A544" t="str">
        <f t="shared" si="137"/>
        <v>修主动技能3等级18</v>
      </c>
      <c r="B544" s="8">
        <f t="shared" si="144"/>
        <v>10090318</v>
      </c>
      <c r="C544" s="8" t="str">
        <f>VLOOKUP(G544,角色!A:B,2,FALSE)</f>
        <v>修</v>
      </c>
      <c r="D544" s="8" t="str">
        <f t="shared" si="145"/>
        <v>主动技能3</v>
      </c>
      <c r="E544" s="8">
        <f t="shared" si="138"/>
        <v>18</v>
      </c>
      <c r="F544" s="8">
        <f t="shared" si="139"/>
        <v>3</v>
      </c>
      <c r="G544" s="8">
        <f t="shared" si="140"/>
        <v>9</v>
      </c>
      <c r="H544" s="4" t="s">
        <v>946</v>
      </c>
      <c r="I544" s="20" t="str">
        <f t="shared" si="150"/>
        <v>对敌方全体攻击，造成125%攻击力（+96791）点伤害。</v>
      </c>
      <c r="J544" s="4" t="s">
        <v>277</v>
      </c>
      <c r="K544" s="1" t="s">
        <v>104</v>
      </c>
      <c r="L544" s="4" t="s">
        <v>108</v>
      </c>
      <c r="M544" s="4"/>
      <c r="N544" s="4">
        <v>100</v>
      </c>
      <c r="O544" s="20">
        <f>VLOOKUP(L544,对应表!BK:BL,2,FALSE)</f>
        <v>100</v>
      </c>
      <c r="P544" s="25" t="str">
        <f>_xlfn.IFNA(VLOOKUP(G544,角色!V:AE,主动技能!F544+1,FALSE),"")</f>
        <v>||eff_zileishan|</v>
      </c>
      <c r="Q544" s="25">
        <f>(VLOOKUP(G544,角色!V:AE,主动技能!F544+4,FALSE))</f>
        <v>2</v>
      </c>
      <c r="R544" s="25">
        <v>0</v>
      </c>
      <c r="S544" s="25">
        <v>0</v>
      </c>
      <c r="T544" s="6" t="str">
        <f t="shared" si="141"/>
        <v/>
      </c>
      <c r="U544" s="6" t="str">
        <f t="shared" si="142"/>
        <v/>
      </c>
      <c r="V544" s="19" t="str">
        <f>VLOOKUP(G544,角色!AW:BC,主动技能!F544+1,FALSE)</f>
        <v>skill_23</v>
      </c>
      <c r="Y544">
        <f t="shared" si="143"/>
        <v>0</v>
      </c>
      <c r="Z544" s="19">
        <f>IF(VLOOKUP(C544,角色!CC:CI,主动技能!F544*2,FALSE)=0,"",VLOOKUP(C544,角色!CC:CI,主动技能!F544*2,FALSE))</f>
        <v>125</v>
      </c>
      <c r="AA544" s="19">
        <f>IF(VLOOKUP(C544,角色!CC:CI,主动技能!F544*2+1,FALSE)=0,0,VLOOKUP(C544,角色!CC:CI,主动技能!F544*2+1,FALSE))</f>
        <v>25</v>
      </c>
      <c r="AB544" s="19">
        <f>IF(INT(VLOOKUP(E544,角色属性概况!I:M,3,FALSE)*AA544/100)=0,"",(INT(VLOOKUP(E544,角色属性概况!I:M,3,FALSE)*AA544/100)))</f>
        <v>96791</v>
      </c>
      <c r="AE544" s="25">
        <f>(VLOOKUP(G544,角色!V:AE,主动技能!F544+7,FALSE))</f>
        <v>1</v>
      </c>
      <c r="AF544" s="19">
        <f>VLOOKUP(F544,对应表!AY:BA,3,FALSE)</f>
        <v>2</v>
      </c>
      <c r="AG544" s="19">
        <f>VLOOKUP(F544,对应表!AY:BA,2,FALSE)</f>
        <v>2</v>
      </c>
      <c r="AH544" s="25" t="str">
        <f>VLOOKUP(F544,特效对应!F:G,2,FALSE)</f>
        <v>attackex</v>
      </c>
      <c r="AJ544">
        <f t="shared" si="146"/>
        <v>18</v>
      </c>
      <c r="AK544" s="1"/>
      <c r="AL544" s="4"/>
      <c r="AM544" s="4"/>
      <c r="AN544" s="4"/>
      <c r="AQ544" s="6" t="str">
        <f>_xlfn.IFNA(IF(IF($AK544=AQ$5,VLOOKUP(AL544,buff!$K:$L,2,FALSE),"")=0,"",IF($AK544=AQ$5,VLOOKUP(AL544,buff!$K:$L,2,FALSE),"")),"")</f>
        <v/>
      </c>
      <c r="AR544" s="6" t="str">
        <f>_xlfn.IFNA(IF(IF($AK544=AR$5,VLOOKUP(AM544,buff!$K:$L,2,FALSE),"")=0,"",IF($AK544=AR$5,VLOOKUP(AM544,buff!$K:$L,2,FALSE),"")),"")</f>
        <v/>
      </c>
      <c r="AS544" s="6" t="str">
        <f>_xlfn.IFNA(IF(IF($AK544=AS$5,VLOOKUP(AN544,buff!$K:$L,2,FALSE),"")=0,"",IF($AK544=AS$5,VLOOKUP(AN544,buff!$K:$L,2,FALSE),"")),"")</f>
        <v/>
      </c>
      <c r="AT544" s="6" t="str">
        <f>_xlfn.IFNA(IF(IF($AK544=AT$5,VLOOKUP(AO544,buff!$K:$L,2,FALSE),"")=0,"",IF($AK544=AT$5,VLOOKUP(AO544,buff!$K:$L,2,FALSE),"")),"")</f>
        <v/>
      </c>
      <c r="AU544" s="6" t="str">
        <f>_xlfn.IFNA(IF(IF($AK544=AU$5,VLOOKUP(AP544,buff!$K:$L,2,FALSE),"")=0,"",IF($AK544=AU$5,VLOOKUP(AP544,buff!$K:$L,2,FALSE),"")),"")</f>
        <v/>
      </c>
      <c r="AV544" s="6" t="str">
        <f>_xlfn.IFNA(IF(IF($AK544=AV$5,VLOOKUP(AL544,buff!$K:$L,2,FALSE),"")=0,"",IF($AK544=AV$5,VLOOKUP(AL544,buff!$K:$L,2,FALSE),"")),"")</f>
        <v/>
      </c>
      <c r="AW544" s="6" t="str">
        <f>_xlfn.IFNA(IF(IF($AK544=AW$5,VLOOKUP(AM544,buff!$K:$L,2,FALSE),"")=0,"",IF($AK544=AW$5,VLOOKUP(AM544,buff!$K:$L,2,FALSE),"")),"")</f>
        <v/>
      </c>
      <c r="AX544" s="6" t="str">
        <f>_xlfn.IFNA(IF(IF($AK544=AX$5,VLOOKUP(AN544,buff!$K:$L,2,FALSE),"")=0,"",IF($AK544=AX$5,VLOOKUP(AN544,buff!$K:$L,2,FALSE),"")),"")</f>
        <v/>
      </c>
      <c r="AY544" s="6" t="str">
        <f>_xlfn.IFNA(IF(IF($AK544=AY$5,VLOOKUP(AO544,buff!$K:$L,2,FALSE),"")=0,"",IF($AK544=AY$5,VLOOKUP(AO544,buff!$K:$L,2,FALSE),"")),"")</f>
        <v/>
      </c>
      <c r="AZ544" s="6" t="str">
        <f>_xlfn.IFNA(IF(IF($AK544=AZ$5,VLOOKUP(AP544,buff!$K:$L,2,FALSE),"")=0,"",IF($AK544=AZ$5,VLOOKUP(AP544,buff!$K:$L,2,FALSE),"")),"")</f>
        <v/>
      </c>
      <c r="BA544" s="6" t="e">
        <f>VLOOKUP(AL544,buff!$K:$P,6,FALSE)</f>
        <v>#N/A</v>
      </c>
      <c r="BB544" s="6" t="e">
        <f>VLOOKUP(AM544,buff!$K:$P,6,FALSE)</f>
        <v>#N/A</v>
      </c>
      <c r="BC544" s="6" t="e">
        <f>VLOOKUP(AN544,buff!$K:$P,6,FALSE)</f>
        <v>#N/A</v>
      </c>
      <c r="BD544">
        <f t="shared" si="147"/>
        <v>3</v>
      </c>
      <c r="BE544">
        <f t="shared" si="148"/>
        <v>2</v>
      </c>
      <c r="BF544" s="22">
        <f t="shared" si="149"/>
        <v>100903</v>
      </c>
    </row>
    <row r="545" spans="1:58" x14ac:dyDescent="0.15">
      <c r="A545" t="str">
        <f t="shared" si="137"/>
        <v>修主动技能3等级19</v>
      </c>
      <c r="B545" s="8">
        <f t="shared" si="144"/>
        <v>10090319</v>
      </c>
      <c r="C545" s="8" t="str">
        <f>VLOOKUP(G545,角色!A:B,2,FALSE)</f>
        <v>修</v>
      </c>
      <c r="D545" s="8" t="str">
        <f t="shared" si="145"/>
        <v>主动技能3</v>
      </c>
      <c r="E545" s="8">
        <f t="shared" si="138"/>
        <v>19</v>
      </c>
      <c r="F545" s="8">
        <f t="shared" si="139"/>
        <v>3</v>
      </c>
      <c r="G545" s="8">
        <f t="shared" si="140"/>
        <v>9</v>
      </c>
      <c r="H545" s="4" t="s">
        <v>946</v>
      </c>
      <c r="I545" s="20" t="str">
        <f t="shared" si="150"/>
        <v>对敌方全体攻击，造成125%攻击力（+137079）点伤害。</v>
      </c>
      <c r="J545" s="4" t="s">
        <v>277</v>
      </c>
      <c r="K545" s="1" t="s">
        <v>104</v>
      </c>
      <c r="L545" s="4" t="s">
        <v>108</v>
      </c>
      <c r="M545" s="4"/>
      <c r="N545" s="4">
        <v>100</v>
      </c>
      <c r="O545" s="20">
        <f>VLOOKUP(L545,对应表!BK:BL,2,FALSE)</f>
        <v>100</v>
      </c>
      <c r="P545" s="25" t="str">
        <f>_xlfn.IFNA(VLOOKUP(G545,角色!V:AE,主动技能!F545+1,FALSE),"")</f>
        <v>||eff_zileishan|</v>
      </c>
      <c r="Q545" s="25">
        <f>(VLOOKUP(G545,角色!V:AE,主动技能!F545+4,FALSE))</f>
        <v>2</v>
      </c>
      <c r="R545" s="25">
        <v>0</v>
      </c>
      <c r="S545" s="25">
        <v>0</v>
      </c>
      <c r="T545" s="6" t="str">
        <f t="shared" si="141"/>
        <v/>
      </c>
      <c r="U545" s="6" t="str">
        <f t="shared" si="142"/>
        <v/>
      </c>
      <c r="V545" s="19" t="str">
        <f>VLOOKUP(G545,角色!AW:BC,主动技能!F545+1,FALSE)</f>
        <v>skill_23</v>
      </c>
      <c r="Y545">
        <f t="shared" si="143"/>
        <v>0</v>
      </c>
      <c r="Z545" s="19">
        <f>IF(VLOOKUP(C545,角色!CC:CI,主动技能!F545*2,FALSE)=0,"",VLOOKUP(C545,角色!CC:CI,主动技能!F545*2,FALSE))</f>
        <v>125</v>
      </c>
      <c r="AA545" s="19">
        <f>IF(VLOOKUP(C545,角色!CC:CI,主动技能!F545*2+1,FALSE)=0,0,VLOOKUP(C545,角色!CC:CI,主动技能!F545*2+1,FALSE))</f>
        <v>25</v>
      </c>
      <c r="AB545" s="19">
        <f>IF(INT(VLOOKUP(E545,角色属性概况!I:M,3,FALSE)*AA545/100)=0,"",(INT(VLOOKUP(E545,角色属性概况!I:M,3,FALSE)*AA545/100)))</f>
        <v>137079</v>
      </c>
      <c r="AE545" s="25">
        <f>(VLOOKUP(G545,角色!V:AE,主动技能!F545+7,FALSE))</f>
        <v>1</v>
      </c>
      <c r="AF545" s="19">
        <f>VLOOKUP(F545,对应表!AY:BA,3,FALSE)</f>
        <v>2</v>
      </c>
      <c r="AG545" s="19">
        <f>VLOOKUP(F545,对应表!AY:BA,2,FALSE)</f>
        <v>2</v>
      </c>
      <c r="AH545" s="25" t="str">
        <f>VLOOKUP(F545,特效对应!F:G,2,FALSE)</f>
        <v>attackex</v>
      </c>
      <c r="AJ545">
        <f t="shared" si="146"/>
        <v>19</v>
      </c>
      <c r="AK545" s="1"/>
      <c r="AL545" s="4"/>
      <c r="AM545" s="4"/>
      <c r="AN545" s="4"/>
      <c r="AQ545" s="6" t="str">
        <f>_xlfn.IFNA(IF(IF($AK545=AQ$5,VLOOKUP(AL545,buff!$K:$L,2,FALSE),"")=0,"",IF($AK545=AQ$5,VLOOKUP(AL545,buff!$K:$L,2,FALSE),"")),"")</f>
        <v/>
      </c>
      <c r="AR545" s="6" t="str">
        <f>_xlfn.IFNA(IF(IF($AK545=AR$5,VLOOKUP(AM545,buff!$K:$L,2,FALSE),"")=0,"",IF($AK545=AR$5,VLOOKUP(AM545,buff!$K:$L,2,FALSE),"")),"")</f>
        <v/>
      </c>
      <c r="AS545" s="6" t="str">
        <f>_xlfn.IFNA(IF(IF($AK545=AS$5,VLOOKUP(AN545,buff!$K:$L,2,FALSE),"")=0,"",IF($AK545=AS$5,VLOOKUP(AN545,buff!$K:$L,2,FALSE),"")),"")</f>
        <v/>
      </c>
      <c r="AT545" s="6" t="str">
        <f>_xlfn.IFNA(IF(IF($AK545=AT$5,VLOOKUP(AO545,buff!$K:$L,2,FALSE),"")=0,"",IF($AK545=AT$5,VLOOKUP(AO545,buff!$K:$L,2,FALSE),"")),"")</f>
        <v/>
      </c>
      <c r="AU545" s="6" t="str">
        <f>_xlfn.IFNA(IF(IF($AK545=AU$5,VLOOKUP(AP545,buff!$K:$L,2,FALSE),"")=0,"",IF($AK545=AU$5,VLOOKUP(AP545,buff!$K:$L,2,FALSE),"")),"")</f>
        <v/>
      </c>
      <c r="AV545" s="6" t="str">
        <f>_xlfn.IFNA(IF(IF($AK545=AV$5,VLOOKUP(AL545,buff!$K:$L,2,FALSE),"")=0,"",IF($AK545=AV$5,VLOOKUP(AL545,buff!$K:$L,2,FALSE),"")),"")</f>
        <v/>
      </c>
      <c r="AW545" s="6" t="str">
        <f>_xlfn.IFNA(IF(IF($AK545=AW$5,VLOOKUP(AM545,buff!$K:$L,2,FALSE),"")=0,"",IF($AK545=AW$5,VLOOKUP(AM545,buff!$K:$L,2,FALSE),"")),"")</f>
        <v/>
      </c>
      <c r="AX545" s="6" t="str">
        <f>_xlfn.IFNA(IF(IF($AK545=AX$5,VLOOKUP(AN545,buff!$K:$L,2,FALSE),"")=0,"",IF($AK545=AX$5,VLOOKUP(AN545,buff!$K:$L,2,FALSE),"")),"")</f>
        <v/>
      </c>
      <c r="AY545" s="6" t="str">
        <f>_xlfn.IFNA(IF(IF($AK545=AY$5,VLOOKUP(AO545,buff!$K:$L,2,FALSE),"")=0,"",IF($AK545=AY$5,VLOOKUP(AO545,buff!$K:$L,2,FALSE),"")),"")</f>
        <v/>
      </c>
      <c r="AZ545" s="6" t="str">
        <f>_xlfn.IFNA(IF(IF($AK545=AZ$5,VLOOKUP(AP545,buff!$K:$L,2,FALSE),"")=0,"",IF($AK545=AZ$5,VLOOKUP(AP545,buff!$K:$L,2,FALSE),"")),"")</f>
        <v/>
      </c>
      <c r="BA545" s="6" t="e">
        <f>VLOOKUP(AL545,buff!$K:$P,6,FALSE)</f>
        <v>#N/A</v>
      </c>
      <c r="BB545" s="6" t="e">
        <f>VLOOKUP(AM545,buff!$K:$P,6,FALSE)</f>
        <v>#N/A</v>
      </c>
      <c r="BC545" s="6" t="e">
        <f>VLOOKUP(AN545,buff!$K:$P,6,FALSE)</f>
        <v>#N/A</v>
      </c>
      <c r="BD545">
        <f t="shared" si="147"/>
        <v>3</v>
      </c>
      <c r="BE545">
        <f t="shared" si="148"/>
        <v>2</v>
      </c>
      <c r="BF545" s="22">
        <f t="shared" si="149"/>
        <v>100903</v>
      </c>
    </row>
    <row r="546" spans="1:58" x14ac:dyDescent="0.15">
      <c r="A546" t="str">
        <f t="shared" si="137"/>
        <v>修主动技能3等级20</v>
      </c>
      <c r="B546" s="8">
        <f t="shared" si="144"/>
        <v>10090320</v>
      </c>
      <c r="C546" s="8" t="str">
        <f>VLOOKUP(G546,角色!A:B,2,FALSE)</f>
        <v>修</v>
      </c>
      <c r="D546" s="8" t="str">
        <f t="shared" si="145"/>
        <v>主动技能3</v>
      </c>
      <c r="E546" s="8">
        <f t="shared" si="138"/>
        <v>20</v>
      </c>
      <c r="F546" s="8">
        <f t="shared" si="139"/>
        <v>3</v>
      </c>
      <c r="G546" s="8">
        <f t="shared" si="140"/>
        <v>9</v>
      </c>
      <c r="H546" s="4" t="s">
        <v>946</v>
      </c>
      <c r="I546" s="20" t="str">
        <f t="shared" si="150"/>
        <v>对敌方全体攻击，造成125%攻击力（+194115）点伤害。</v>
      </c>
      <c r="J546" s="4" t="s">
        <v>277</v>
      </c>
      <c r="K546" s="1" t="s">
        <v>104</v>
      </c>
      <c r="L546" s="4" t="s">
        <v>108</v>
      </c>
      <c r="M546" s="4"/>
      <c r="N546" s="4">
        <v>100</v>
      </c>
      <c r="O546" s="20">
        <f>VLOOKUP(L546,对应表!BK:BL,2,FALSE)</f>
        <v>100</v>
      </c>
      <c r="P546" s="25" t="str">
        <f>_xlfn.IFNA(VLOOKUP(G546,角色!V:AE,主动技能!F546+1,FALSE),"")</f>
        <v>||eff_zileishan|</v>
      </c>
      <c r="Q546" s="25">
        <f>(VLOOKUP(G546,角色!V:AE,主动技能!F546+4,FALSE))</f>
        <v>2</v>
      </c>
      <c r="R546" s="25">
        <v>0</v>
      </c>
      <c r="S546" s="25">
        <v>0</v>
      </c>
      <c r="T546" s="6" t="str">
        <f t="shared" si="141"/>
        <v/>
      </c>
      <c r="U546" s="6" t="str">
        <f t="shared" si="142"/>
        <v/>
      </c>
      <c r="V546" s="19" t="str">
        <f>VLOOKUP(G546,角色!AW:BC,主动技能!F546+1,FALSE)</f>
        <v>skill_23</v>
      </c>
      <c r="Y546">
        <f t="shared" si="143"/>
        <v>0</v>
      </c>
      <c r="Z546" s="19">
        <f>IF(VLOOKUP(C546,角色!CC:CI,主动技能!F546*2,FALSE)=0,"",VLOOKUP(C546,角色!CC:CI,主动技能!F546*2,FALSE))</f>
        <v>125</v>
      </c>
      <c r="AA546" s="19">
        <f>IF(VLOOKUP(C546,角色!CC:CI,主动技能!F546*2+1,FALSE)=0,0,VLOOKUP(C546,角色!CC:CI,主动技能!F546*2+1,FALSE))</f>
        <v>25</v>
      </c>
      <c r="AB546" s="19">
        <f>IF(INT(VLOOKUP(E546,角色属性概况!I:M,3,FALSE)*AA546/100)=0,"",(INT(VLOOKUP(E546,角色属性概况!I:M,3,FALSE)*AA546/100)))</f>
        <v>194115</v>
      </c>
      <c r="AE546" s="25">
        <f>(VLOOKUP(G546,角色!V:AE,主动技能!F546+7,FALSE))</f>
        <v>1</v>
      </c>
      <c r="AF546" s="19">
        <f>VLOOKUP(F546,对应表!AY:BA,3,FALSE)</f>
        <v>2</v>
      </c>
      <c r="AG546" s="19">
        <f>VLOOKUP(F546,对应表!AY:BA,2,FALSE)</f>
        <v>2</v>
      </c>
      <c r="AH546" s="25" t="str">
        <f>VLOOKUP(F546,特效对应!F:G,2,FALSE)</f>
        <v>attackex</v>
      </c>
      <c r="AJ546">
        <f t="shared" si="146"/>
        <v>20</v>
      </c>
      <c r="AK546" s="1"/>
      <c r="AL546" s="4"/>
      <c r="AM546" s="4"/>
      <c r="AN546" s="4"/>
      <c r="AQ546" s="6" t="str">
        <f>_xlfn.IFNA(IF(IF($AK546=AQ$5,VLOOKUP(AL546,buff!$K:$L,2,FALSE),"")=0,"",IF($AK546=AQ$5,VLOOKUP(AL546,buff!$K:$L,2,FALSE),"")),"")</f>
        <v/>
      </c>
      <c r="AR546" s="6" t="str">
        <f>_xlfn.IFNA(IF(IF($AK546=AR$5,VLOOKUP(AM546,buff!$K:$L,2,FALSE),"")=0,"",IF($AK546=AR$5,VLOOKUP(AM546,buff!$K:$L,2,FALSE),"")),"")</f>
        <v/>
      </c>
      <c r="AS546" s="6" t="str">
        <f>_xlfn.IFNA(IF(IF($AK546=AS$5,VLOOKUP(AN546,buff!$K:$L,2,FALSE),"")=0,"",IF($AK546=AS$5,VLOOKUP(AN546,buff!$K:$L,2,FALSE),"")),"")</f>
        <v/>
      </c>
      <c r="AT546" s="6" t="str">
        <f>_xlfn.IFNA(IF(IF($AK546=AT$5,VLOOKUP(AO546,buff!$K:$L,2,FALSE),"")=0,"",IF($AK546=AT$5,VLOOKUP(AO546,buff!$K:$L,2,FALSE),"")),"")</f>
        <v/>
      </c>
      <c r="AU546" s="6" t="str">
        <f>_xlfn.IFNA(IF(IF($AK546=AU$5,VLOOKUP(AP546,buff!$K:$L,2,FALSE),"")=0,"",IF($AK546=AU$5,VLOOKUP(AP546,buff!$K:$L,2,FALSE),"")),"")</f>
        <v/>
      </c>
      <c r="AV546" s="6" t="str">
        <f>_xlfn.IFNA(IF(IF($AK546=AV$5,VLOOKUP(AL546,buff!$K:$L,2,FALSE),"")=0,"",IF($AK546=AV$5,VLOOKUP(AL546,buff!$K:$L,2,FALSE),"")),"")</f>
        <v/>
      </c>
      <c r="AW546" s="6" t="str">
        <f>_xlfn.IFNA(IF(IF($AK546=AW$5,VLOOKUP(AM546,buff!$K:$L,2,FALSE),"")=0,"",IF($AK546=AW$5,VLOOKUP(AM546,buff!$K:$L,2,FALSE),"")),"")</f>
        <v/>
      </c>
      <c r="AX546" s="6" t="str">
        <f>_xlfn.IFNA(IF(IF($AK546=AX$5,VLOOKUP(AN546,buff!$K:$L,2,FALSE),"")=0,"",IF($AK546=AX$5,VLOOKUP(AN546,buff!$K:$L,2,FALSE),"")),"")</f>
        <v/>
      </c>
      <c r="AY546" s="6" t="str">
        <f>_xlfn.IFNA(IF(IF($AK546=AY$5,VLOOKUP(AO546,buff!$K:$L,2,FALSE),"")=0,"",IF($AK546=AY$5,VLOOKUP(AO546,buff!$K:$L,2,FALSE),"")),"")</f>
        <v/>
      </c>
      <c r="AZ546" s="6" t="str">
        <f>_xlfn.IFNA(IF(IF($AK546=AZ$5,VLOOKUP(AP546,buff!$K:$L,2,FALSE),"")=0,"",IF($AK546=AZ$5,VLOOKUP(AP546,buff!$K:$L,2,FALSE),"")),"")</f>
        <v/>
      </c>
      <c r="BA546" s="6" t="e">
        <f>VLOOKUP(AL546,buff!$K:$P,6,FALSE)</f>
        <v>#N/A</v>
      </c>
      <c r="BB546" s="6" t="e">
        <f>VLOOKUP(AM546,buff!$K:$P,6,FALSE)</f>
        <v>#N/A</v>
      </c>
      <c r="BC546" s="6" t="e">
        <f>VLOOKUP(AN546,buff!$K:$P,6,FALSE)</f>
        <v>#N/A</v>
      </c>
      <c r="BD546">
        <f t="shared" si="147"/>
        <v>3</v>
      </c>
      <c r="BE546">
        <f t="shared" si="148"/>
        <v>2</v>
      </c>
      <c r="BF546" s="22">
        <f t="shared" si="149"/>
        <v>100903</v>
      </c>
    </row>
    <row r="547" spans="1:58" x14ac:dyDescent="0.15">
      <c r="A547" t="str">
        <f t="shared" si="137"/>
        <v>贝蒂主动技能1等级1</v>
      </c>
      <c r="B547" s="8">
        <f t="shared" si="144"/>
        <v>10100101</v>
      </c>
      <c r="C547" s="8" t="str">
        <f>VLOOKUP(G547,角色!A:B,2,FALSE)</f>
        <v>贝蒂</v>
      </c>
      <c r="D547" s="8" t="str">
        <f t="shared" si="145"/>
        <v>主动技能1</v>
      </c>
      <c r="E547" s="8">
        <f t="shared" si="138"/>
        <v>1</v>
      </c>
      <c r="F547" s="8">
        <f t="shared" si="139"/>
        <v>1</v>
      </c>
      <c r="G547" s="8">
        <f t="shared" si="140"/>
        <v>10</v>
      </c>
      <c r="H547" s="4" t="s">
        <v>947</v>
      </c>
      <c r="I547" s="20" t="str">
        <f t="shared" si="150"/>
        <v>对敌方单体攻击，造成100%攻击力（+110）点伤害。</v>
      </c>
      <c r="J547" s="20" t="s">
        <v>277</v>
      </c>
      <c r="K547" s="21" t="s">
        <v>102</v>
      </c>
      <c r="L547" s="20" t="s">
        <v>106</v>
      </c>
      <c r="M547" s="20"/>
      <c r="N547" s="20">
        <v>100</v>
      </c>
      <c r="O547" s="20">
        <f>VLOOKUP(L547,对应表!BK:BL,2,FALSE)</f>
        <v>0</v>
      </c>
      <c r="P547" s="25" t="str">
        <f>_xlfn.IFNA(VLOOKUP(G547,角色!V:AE,主动技能!F547+1,FALSE),"")</f>
        <v>|||</v>
      </c>
      <c r="Q547" s="25">
        <f>(VLOOKUP(G547,角色!V:AE,主动技能!F547+4,FALSE))</f>
        <v>1</v>
      </c>
      <c r="R547" s="25">
        <v>0</v>
      </c>
      <c r="S547" s="25">
        <v>0</v>
      </c>
      <c r="T547" s="19" t="str">
        <f t="shared" si="141"/>
        <v/>
      </c>
      <c r="U547" s="19" t="str">
        <f t="shared" si="142"/>
        <v/>
      </c>
      <c r="V547" s="19" t="str">
        <f>VLOOKUP(G547,角色!AW:BC,主动技能!F547+1,FALSE)</f>
        <v>skill_01</v>
      </c>
      <c r="W547" s="19"/>
      <c r="X547" s="19"/>
      <c r="Y547" s="19">
        <f t="shared" si="143"/>
        <v>0</v>
      </c>
      <c r="Z547" s="19">
        <f>IF(VLOOKUP(C547,角色!CC:CI,主动技能!F547*2,FALSE)=0,"",VLOOKUP(C547,角色!CC:CI,主动技能!F547*2,FALSE))</f>
        <v>100</v>
      </c>
      <c r="AA547" s="19">
        <f>IF(VLOOKUP(C547,角色!CC:CI,主动技能!F547*2+1,FALSE)=0,0,VLOOKUP(C547,角色!CC:CI,主动技能!F547*2+1,FALSE))</f>
        <v>10</v>
      </c>
      <c r="AB547" s="19">
        <f>IF(INT(VLOOKUP(E547,角色属性概况!I:M,3,FALSE)*AA547/100)=0,"",(INT(VLOOKUP(E547,角色属性概况!I:M,3,FALSE)*AA547/100)))</f>
        <v>110</v>
      </c>
      <c r="AC547" s="19"/>
      <c r="AD547" s="19"/>
      <c r="AE547" s="25">
        <f>(VLOOKUP(G547,角色!V:AE,主动技能!F547+7,FALSE))</f>
        <v>1</v>
      </c>
      <c r="AF547" s="19">
        <f>VLOOKUP(F547,对应表!AY:BA,3,FALSE)</f>
        <v>0</v>
      </c>
      <c r="AG547" s="19">
        <f>VLOOKUP(F547,对应表!AY:BA,2,FALSE)</f>
        <v>0</v>
      </c>
      <c r="AH547" s="25" t="str">
        <f>VLOOKUP(F547,特效对应!F:G,2,FALSE)</f>
        <v>attack</v>
      </c>
      <c r="AJ547">
        <f t="shared" si="146"/>
        <v>1</v>
      </c>
      <c r="AK547" s="19"/>
      <c r="AL547" s="19"/>
      <c r="AM547" s="19"/>
      <c r="AN547" s="19"/>
      <c r="AO547" s="19"/>
      <c r="AP547" s="19"/>
      <c r="AQ547" s="6" t="str">
        <f>_xlfn.IFNA(IF(IF($AK547=AQ$5,VLOOKUP(AL547,buff!$K:$L,2,FALSE),"")=0,"",IF($AK547=AQ$5,VLOOKUP(AL547,buff!$K:$L,2,FALSE),"")),"")</f>
        <v/>
      </c>
      <c r="AR547" s="6" t="str">
        <f>_xlfn.IFNA(IF(IF($AK547=AR$5,VLOOKUP(AM547,buff!$K:$L,2,FALSE),"")=0,"",IF($AK547=AR$5,VLOOKUP(AM547,buff!$K:$L,2,FALSE),"")),"")</f>
        <v/>
      </c>
      <c r="AS547" s="6" t="str">
        <f>_xlfn.IFNA(IF(IF($AK547=AS$5,VLOOKUP(AN547,buff!$K:$L,2,FALSE),"")=0,"",IF($AK547=AS$5,VLOOKUP(AN547,buff!$K:$L,2,FALSE),"")),"")</f>
        <v/>
      </c>
      <c r="AT547" s="6" t="str">
        <f>_xlfn.IFNA(IF(IF($AK547=AT$5,VLOOKUP(AO547,buff!$K:$L,2,FALSE),"")=0,"",IF($AK547=AT$5,VLOOKUP(AO547,buff!$K:$L,2,FALSE),"")),"")</f>
        <v/>
      </c>
      <c r="AU547" s="6" t="str">
        <f>_xlfn.IFNA(IF(IF($AK547=AU$5,VLOOKUP(AP547,buff!$K:$L,2,FALSE),"")=0,"",IF($AK547=AU$5,VLOOKUP(AP547,buff!$K:$L,2,FALSE),"")),"")</f>
        <v/>
      </c>
      <c r="AV547" s="6" t="str">
        <f>_xlfn.IFNA(IF(IF($AK547=AV$5,VLOOKUP(AL547,buff!$K:$L,2,FALSE),"")=0,"",IF($AK547=AV$5,VLOOKUP(AL547,buff!$K:$L,2,FALSE),"")),"")</f>
        <v/>
      </c>
      <c r="AW547" s="6" t="str">
        <f>_xlfn.IFNA(IF(IF($AK547=AW$5,VLOOKUP(AM547,buff!$K:$L,2,FALSE),"")=0,"",IF($AK547=AW$5,VLOOKUP(AM547,buff!$K:$L,2,FALSE),"")),"")</f>
        <v/>
      </c>
      <c r="AX547" s="6" t="str">
        <f>_xlfn.IFNA(IF(IF($AK547=AX$5,VLOOKUP(AN547,buff!$K:$L,2,FALSE),"")=0,"",IF($AK547=AX$5,VLOOKUP(AN547,buff!$K:$L,2,FALSE),"")),"")</f>
        <v/>
      </c>
      <c r="AY547" s="6" t="str">
        <f>_xlfn.IFNA(IF(IF($AK547=AY$5,VLOOKUP(AO547,buff!$K:$L,2,FALSE),"")=0,"",IF($AK547=AY$5,VLOOKUP(AO547,buff!$K:$L,2,FALSE),"")),"")</f>
        <v/>
      </c>
      <c r="AZ547" s="6" t="str">
        <f>_xlfn.IFNA(IF(IF($AK547=AZ$5,VLOOKUP(AP547,buff!$K:$L,2,FALSE),"")=0,"",IF($AK547=AZ$5,VLOOKUP(AP547,buff!$K:$L,2,FALSE),"")),"")</f>
        <v/>
      </c>
      <c r="BA547" s="6" t="e">
        <f>VLOOKUP(AL547,buff!$K:$P,6,FALSE)</f>
        <v>#N/A</v>
      </c>
      <c r="BB547" s="6" t="e">
        <f>VLOOKUP(AM547,buff!$K:$P,6,FALSE)</f>
        <v>#N/A</v>
      </c>
      <c r="BC547" s="6" t="e">
        <f>VLOOKUP(AN547,buff!$K:$P,6,FALSE)</f>
        <v>#N/A</v>
      </c>
      <c r="BD547">
        <f t="shared" si="147"/>
        <v>0</v>
      </c>
      <c r="BE547">
        <f t="shared" si="148"/>
        <v>0</v>
      </c>
      <c r="BF547" s="22">
        <f t="shared" si="149"/>
        <v>101001</v>
      </c>
    </row>
    <row r="548" spans="1:58" x14ac:dyDescent="0.15">
      <c r="A548" t="str">
        <f t="shared" si="137"/>
        <v>贝蒂主动技能1等级2</v>
      </c>
      <c r="B548" s="8">
        <f t="shared" si="144"/>
        <v>10100102</v>
      </c>
      <c r="C548" s="8" t="str">
        <f>VLOOKUP(G548,角色!A:B,2,FALSE)</f>
        <v>贝蒂</v>
      </c>
      <c r="D548" s="8" t="str">
        <f t="shared" si="145"/>
        <v>主动技能1</v>
      </c>
      <c r="E548" s="8">
        <f t="shared" si="138"/>
        <v>2</v>
      </c>
      <c r="F548" s="8">
        <f t="shared" si="139"/>
        <v>1</v>
      </c>
      <c r="G548" s="8">
        <f t="shared" si="140"/>
        <v>10</v>
      </c>
      <c r="H548" s="4" t="s">
        <v>947</v>
      </c>
      <c r="I548" s="20" t="str">
        <f t="shared" si="150"/>
        <v>对敌方单体攻击，造成100%攻击力（+122）点伤害。</v>
      </c>
      <c r="J548" s="4" t="s">
        <v>277</v>
      </c>
      <c r="K548" s="1" t="s">
        <v>102</v>
      </c>
      <c r="L548" s="20" t="s">
        <v>106</v>
      </c>
      <c r="M548" s="4"/>
      <c r="N548" s="4">
        <v>100</v>
      </c>
      <c r="O548" s="20">
        <f>VLOOKUP(L548,对应表!BK:BL,2,FALSE)</f>
        <v>0</v>
      </c>
      <c r="P548" s="25" t="str">
        <f>_xlfn.IFNA(VLOOKUP(G548,角色!V:AE,主动技能!F548+1,FALSE),"")</f>
        <v>|||</v>
      </c>
      <c r="Q548" s="25">
        <f>(VLOOKUP(G548,角色!V:AE,主动技能!F548+4,FALSE))</f>
        <v>1</v>
      </c>
      <c r="R548" s="25">
        <v>0</v>
      </c>
      <c r="S548" s="25">
        <v>0</v>
      </c>
      <c r="T548" s="6" t="str">
        <f t="shared" si="141"/>
        <v/>
      </c>
      <c r="U548" s="6" t="str">
        <f t="shared" si="142"/>
        <v/>
      </c>
      <c r="V548" s="19" t="str">
        <f>VLOOKUP(G548,角色!AW:BC,主动技能!F548+1,FALSE)</f>
        <v>skill_01</v>
      </c>
      <c r="Y548">
        <f t="shared" si="143"/>
        <v>0</v>
      </c>
      <c r="Z548" s="19">
        <f>IF(VLOOKUP(C548,角色!CC:CI,主动技能!F548*2,FALSE)=0,"",VLOOKUP(C548,角色!CC:CI,主动技能!F548*2,FALSE))</f>
        <v>100</v>
      </c>
      <c r="AA548" s="19">
        <f>IF(VLOOKUP(C548,角色!CC:CI,主动技能!F548*2+1,FALSE)=0,0,VLOOKUP(C548,角色!CC:CI,主动技能!F548*2+1,FALSE))</f>
        <v>10</v>
      </c>
      <c r="AB548" s="19">
        <f>IF(INT(VLOOKUP(E548,角色属性概况!I:M,3,FALSE)*AA548/100)=0,"",(INT(VLOOKUP(E548,角色属性概况!I:M,3,FALSE)*AA548/100)))</f>
        <v>122</v>
      </c>
      <c r="AE548" s="25">
        <f>(VLOOKUP(G548,角色!V:AE,主动技能!F548+7,FALSE))</f>
        <v>1</v>
      </c>
      <c r="AF548" s="19">
        <f>VLOOKUP(F548,对应表!AY:BA,3,FALSE)</f>
        <v>0</v>
      </c>
      <c r="AG548" s="19">
        <f>VLOOKUP(F548,对应表!AY:BA,2,FALSE)</f>
        <v>0</v>
      </c>
      <c r="AH548" s="25" t="str">
        <f>VLOOKUP(F548,特效对应!F:G,2,FALSE)</f>
        <v>attack</v>
      </c>
      <c r="AJ548">
        <f t="shared" si="146"/>
        <v>2</v>
      </c>
      <c r="AQ548" s="6" t="str">
        <f>_xlfn.IFNA(IF(IF($AK548=AQ$5,VLOOKUP(AL548,buff!$K:$L,2,FALSE),"")=0,"",IF($AK548=AQ$5,VLOOKUP(AL548,buff!$K:$L,2,FALSE),"")),"")</f>
        <v/>
      </c>
      <c r="AR548" s="6" t="str">
        <f>_xlfn.IFNA(IF(IF($AK548=AR$5,VLOOKUP(AM548,buff!$K:$L,2,FALSE),"")=0,"",IF($AK548=AR$5,VLOOKUP(AM548,buff!$K:$L,2,FALSE),"")),"")</f>
        <v/>
      </c>
      <c r="AS548" s="6" t="str">
        <f>_xlfn.IFNA(IF(IF($AK548=AS$5,VLOOKUP(AN548,buff!$K:$L,2,FALSE),"")=0,"",IF($AK548=AS$5,VLOOKUP(AN548,buff!$K:$L,2,FALSE),"")),"")</f>
        <v/>
      </c>
      <c r="AT548" s="6" t="str">
        <f>_xlfn.IFNA(IF(IF($AK548=AT$5,VLOOKUP(AO548,buff!$K:$L,2,FALSE),"")=0,"",IF($AK548=AT$5,VLOOKUP(AO548,buff!$K:$L,2,FALSE),"")),"")</f>
        <v/>
      </c>
      <c r="AU548" s="6" t="str">
        <f>_xlfn.IFNA(IF(IF($AK548=AU$5,VLOOKUP(AP548,buff!$K:$L,2,FALSE),"")=0,"",IF($AK548=AU$5,VLOOKUP(AP548,buff!$K:$L,2,FALSE),"")),"")</f>
        <v/>
      </c>
      <c r="AV548" s="6" t="str">
        <f>_xlfn.IFNA(IF(IF($AK548=AV$5,VLOOKUP(AL548,buff!$K:$L,2,FALSE),"")=0,"",IF($AK548=AV$5,VLOOKUP(AL548,buff!$K:$L,2,FALSE),"")),"")</f>
        <v/>
      </c>
      <c r="AW548" s="6" t="str">
        <f>_xlfn.IFNA(IF(IF($AK548=AW$5,VLOOKUP(AM548,buff!$K:$L,2,FALSE),"")=0,"",IF($AK548=AW$5,VLOOKUP(AM548,buff!$K:$L,2,FALSE),"")),"")</f>
        <v/>
      </c>
      <c r="AX548" s="6" t="str">
        <f>_xlfn.IFNA(IF(IF($AK548=AX$5,VLOOKUP(AN548,buff!$K:$L,2,FALSE),"")=0,"",IF($AK548=AX$5,VLOOKUP(AN548,buff!$K:$L,2,FALSE),"")),"")</f>
        <v/>
      </c>
      <c r="AY548" s="6" t="str">
        <f>_xlfn.IFNA(IF(IF($AK548=AY$5,VLOOKUP(AO548,buff!$K:$L,2,FALSE),"")=0,"",IF($AK548=AY$5,VLOOKUP(AO548,buff!$K:$L,2,FALSE),"")),"")</f>
        <v/>
      </c>
      <c r="AZ548" s="6" t="str">
        <f>_xlfn.IFNA(IF(IF($AK548=AZ$5,VLOOKUP(AP548,buff!$K:$L,2,FALSE),"")=0,"",IF($AK548=AZ$5,VLOOKUP(AP548,buff!$K:$L,2,FALSE),"")),"")</f>
        <v/>
      </c>
      <c r="BA548" s="6" t="e">
        <f>VLOOKUP(AL548,buff!$K:$P,6,FALSE)</f>
        <v>#N/A</v>
      </c>
      <c r="BB548" s="6" t="e">
        <f>VLOOKUP(AM548,buff!$K:$P,6,FALSE)</f>
        <v>#N/A</v>
      </c>
      <c r="BC548" s="6" t="e">
        <f>VLOOKUP(AN548,buff!$K:$P,6,FALSE)</f>
        <v>#N/A</v>
      </c>
      <c r="BD548">
        <f t="shared" si="147"/>
        <v>0</v>
      </c>
      <c r="BE548">
        <f t="shared" si="148"/>
        <v>0</v>
      </c>
      <c r="BF548" s="22">
        <f t="shared" si="149"/>
        <v>101001</v>
      </c>
    </row>
    <row r="549" spans="1:58" x14ac:dyDescent="0.15">
      <c r="A549" t="str">
        <f t="shared" si="137"/>
        <v>贝蒂主动技能1等级3</v>
      </c>
      <c r="B549" s="8">
        <f t="shared" si="144"/>
        <v>10100103</v>
      </c>
      <c r="C549" s="8" t="str">
        <f>VLOOKUP(G549,角色!A:B,2,FALSE)</f>
        <v>贝蒂</v>
      </c>
      <c r="D549" s="8" t="str">
        <f t="shared" si="145"/>
        <v>主动技能1</v>
      </c>
      <c r="E549" s="8">
        <f t="shared" si="138"/>
        <v>3</v>
      </c>
      <c r="F549" s="8">
        <f t="shared" si="139"/>
        <v>1</v>
      </c>
      <c r="G549" s="8">
        <f t="shared" si="140"/>
        <v>10</v>
      </c>
      <c r="H549" s="4" t="s">
        <v>947</v>
      </c>
      <c r="I549" s="20" t="str">
        <f t="shared" si="150"/>
        <v>对敌方单体攻击，造成100%攻击力（+161）点伤害。</v>
      </c>
      <c r="J549" s="4" t="s">
        <v>277</v>
      </c>
      <c r="K549" s="1" t="s">
        <v>102</v>
      </c>
      <c r="L549" s="20" t="s">
        <v>106</v>
      </c>
      <c r="M549" s="4"/>
      <c r="N549" s="4">
        <v>100</v>
      </c>
      <c r="O549" s="20">
        <f>VLOOKUP(L549,对应表!BK:BL,2,FALSE)</f>
        <v>0</v>
      </c>
      <c r="P549" s="25" t="str">
        <f>_xlfn.IFNA(VLOOKUP(G549,角色!V:AE,主动技能!F549+1,FALSE),"")</f>
        <v>|||</v>
      </c>
      <c r="Q549" s="25">
        <f>(VLOOKUP(G549,角色!V:AE,主动技能!F549+4,FALSE))</f>
        <v>1</v>
      </c>
      <c r="R549" s="25">
        <v>0</v>
      </c>
      <c r="S549" s="25">
        <v>0</v>
      </c>
      <c r="T549" s="6" t="str">
        <f t="shared" si="141"/>
        <v/>
      </c>
      <c r="U549" s="6" t="str">
        <f t="shared" si="142"/>
        <v/>
      </c>
      <c r="V549" s="19" t="str">
        <f>VLOOKUP(G549,角色!AW:BC,主动技能!F549+1,FALSE)</f>
        <v>skill_01</v>
      </c>
      <c r="Y549">
        <f t="shared" si="143"/>
        <v>0</v>
      </c>
      <c r="Z549" s="19">
        <f>IF(VLOOKUP(C549,角色!CC:CI,主动技能!F549*2,FALSE)=0,"",VLOOKUP(C549,角色!CC:CI,主动技能!F549*2,FALSE))</f>
        <v>100</v>
      </c>
      <c r="AA549" s="19">
        <f>IF(VLOOKUP(C549,角色!CC:CI,主动技能!F549*2+1,FALSE)=0,0,VLOOKUP(C549,角色!CC:CI,主动技能!F549*2+1,FALSE))</f>
        <v>10</v>
      </c>
      <c r="AB549" s="19">
        <f>IF(INT(VLOOKUP(E549,角色属性概况!I:M,3,FALSE)*AA549/100)=0,"",(INT(VLOOKUP(E549,角色属性概况!I:M,3,FALSE)*AA549/100)))</f>
        <v>161</v>
      </c>
      <c r="AE549" s="25">
        <f>(VLOOKUP(G549,角色!V:AE,主动技能!F549+7,FALSE))</f>
        <v>1</v>
      </c>
      <c r="AF549" s="19">
        <f>VLOOKUP(F549,对应表!AY:BA,3,FALSE)</f>
        <v>0</v>
      </c>
      <c r="AG549" s="19">
        <f>VLOOKUP(F549,对应表!AY:BA,2,FALSE)</f>
        <v>0</v>
      </c>
      <c r="AH549" s="25" t="str">
        <f>VLOOKUP(F549,特效对应!F:G,2,FALSE)</f>
        <v>attack</v>
      </c>
      <c r="AJ549">
        <f t="shared" si="146"/>
        <v>3</v>
      </c>
      <c r="AQ549" s="6" t="str">
        <f>_xlfn.IFNA(IF(IF($AK549=AQ$5,VLOOKUP(AL549,buff!$K:$L,2,FALSE),"")=0,"",IF($AK549=AQ$5,VLOOKUP(AL549,buff!$K:$L,2,FALSE),"")),"")</f>
        <v/>
      </c>
      <c r="AR549" s="6" t="str">
        <f>_xlfn.IFNA(IF(IF($AK549=AR$5,VLOOKUP(AM549,buff!$K:$L,2,FALSE),"")=0,"",IF($AK549=AR$5,VLOOKUP(AM549,buff!$K:$L,2,FALSE),"")),"")</f>
        <v/>
      </c>
      <c r="AS549" s="6" t="str">
        <f>_xlfn.IFNA(IF(IF($AK549=AS$5,VLOOKUP(AN549,buff!$K:$L,2,FALSE),"")=0,"",IF($AK549=AS$5,VLOOKUP(AN549,buff!$K:$L,2,FALSE),"")),"")</f>
        <v/>
      </c>
      <c r="AT549" s="6" t="str">
        <f>_xlfn.IFNA(IF(IF($AK549=AT$5,VLOOKUP(AO549,buff!$K:$L,2,FALSE),"")=0,"",IF($AK549=AT$5,VLOOKUP(AO549,buff!$K:$L,2,FALSE),"")),"")</f>
        <v/>
      </c>
      <c r="AU549" s="6" t="str">
        <f>_xlfn.IFNA(IF(IF($AK549=AU$5,VLOOKUP(AP549,buff!$K:$L,2,FALSE),"")=0,"",IF($AK549=AU$5,VLOOKUP(AP549,buff!$K:$L,2,FALSE),"")),"")</f>
        <v/>
      </c>
      <c r="AV549" s="6" t="str">
        <f>_xlfn.IFNA(IF(IF($AK549=AV$5,VLOOKUP(AL549,buff!$K:$L,2,FALSE),"")=0,"",IF($AK549=AV$5,VLOOKUP(AL549,buff!$K:$L,2,FALSE),"")),"")</f>
        <v/>
      </c>
      <c r="AW549" s="6" t="str">
        <f>_xlfn.IFNA(IF(IF($AK549=AW$5,VLOOKUP(AM549,buff!$K:$L,2,FALSE),"")=0,"",IF($AK549=AW$5,VLOOKUP(AM549,buff!$K:$L,2,FALSE),"")),"")</f>
        <v/>
      </c>
      <c r="AX549" s="6" t="str">
        <f>_xlfn.IFNA(IF(IF($AK549=AX$5,VLOOKUP(AN549,buff!$K:$L,2,FALSE),"")=0,"",IF($AK549=AX$5,VLOOKUP(AN549,buff!$K:$L,2,FALSE),"")),"")</f>
        <v/>
      </c>
      <c r="AY549" s="6" t="str">
        <f>_xlfn.IFNA(IF(IF($AK549=AY$5,VLOOKUP(AO549,buff!$K:$L,2,FALSE),"")=0,"",IF($AK549=AY$5,VLOOKUP(AO549,buff!$K:$L,2,FALSE),"")),"")</f>
        <v/>
      </c>
      <c r="AZ549" s="6" t="str">
        <f>_xlfn.IFNA(IF(IF($AK549=AZ$5,VLOOKUP(AP549,buff!$K:$L,2,FALSE),"")=0,"",IF($AK549=AZ$5,VLOOKUP(AP549,buff!$K:$L,2,FALSE),"")),"")</f>
        <v/>
      </c>
      <c r="BA549" s="6" t="e">
        <f>VLOOKUP(AL549,buff!$K:$P,6,FALSE)</f>
        <v>#N/A</v>
      </c>
      <c r="BB549" s="6" t="e">
        <f>VLOOKUP(AM549,buff!$K:$P,6,FALSE)</f>
        <v>#N/A</v>
      </c>
      <c r="BC549" s="6" t="e">
        <f>VLOOKUP(AN549,buff!$K:$P,6,FALSE)</f>
        <v>#N/A</v>
      </c>
      <c r="BD549">
        <f t="shared" si="147"/>
        <v>0</v>
      </c>
      <c r="BE549">
        <f t="shared" si="148"/>
        <v>0</v>
      </c>
      <c r="BF549" s="22">
        <f t="shared" si="149"/>
        <v>101001</v>
      </c>
    </row>
    <row r="550" spans="1:58" x14ac:dyDescent="0.15">
      <c r="A550" t="str">
        <f t="shared" si="137"/>
        <v>贝蒂主动技能1等级4</v>
      </c>
      <c r="B550" s="8">
        <f t="shared" si="144"/>
        <v>10100104</v>
      </c>
      <c r="C550" s="8" t="str">
        <f>VLOOKUP(G550,角色!A:B,2,FALSE)</f>
        <v>贝蒂</v>
      </c>
      <c r="D550" s="8" t="str">
        <f t="shared" si="145"/>
        <v>主动技能1</v>
      </c>
      <c r="E550" s="8">
        <f t="shared" si="138"/>
        <v>4</v>
      </c>
      <c r="F550" s="8">
        <f t="shared" si="139"/>
        <v>1</v>
      </c>
      <c r="G550" s="8">
        <f t="shared" si="140"/>
        <v>10</v>
      </c>
      <c r="H550" s="4" t="s">
        <v>947</v>
      </c>
      <c r="I550" s="20" t="str">
        <f t="shared" si="150"/>
        <v>对敌方单体攻击，造成100%攻击力（+249）点伤害。</v>
      </c>
      <c r="J550" s="4" t="s">
        <v>277</v>
      </c>
      <c r="K550" s="1" t="s">
        <v>102</v>
      </c>
      <c r="L550" s="20" t="s">
        <v>106</v>
      </c>
      <c r="M550" s="4"/>
      <c r="N550" s="4">
        <v>100</v>
      </c>
      <c r="O550" s="20">
        <f>VLOOKUP(L550,对应表!BK:BL,2,FALSE)</f>
        <v>0</v>
      </c>
      <c r="P550" s="25" t="str">
        <f>_xlfn.IFNA(VLOOKUP(G550,角色!V:AE,主动技能!F550+1,FALSE),"")</f>
        <v>|||</v>
      </c>
      <c r="Q550" s="25">
        <f>(VLOOKUP(G550,角色!V:AE,主动技能!F550+4,FALSE))</f>
        <v>1</v>
      </c>
      <c r="R550" s="25">
        <v>0</v>
      </c>
      <c r="S550" s="25">
        <v>0</v>
      </c>
      <c r="T550" s="6" t="str">
        <f t="shared" si="141"/>
        <v/>
      </c>
      <c r="U550" s="6" t="str">
        <f t="shared" si="142"/>
        <v/>
      </c>
      <c r="V550" s="19" t="str">
        <f>VLOOKUP(G550,角色!AW:BC,主动技能!F550+1,FALSE)</f>
        <v>skill_01</v>
      </c>
      <c r="Y550">
        <f t="shared" si="143"/>
        <v>0</v>
      </c>
      <c r="Z550" s="19">
        <f>IF(VLOOKUP(C550,角色!CC:CI,主动技能!F550*2,FALSE)=0,"",VLOOKUP(C550,角色!CC:CI,主动技能!F550*2,FALSE))</f>
        <v>100</v>
      </c>
      <c r="AA550" s="19">
        <f>IF(VLOOKUP(C550,角色!CC:CI,主动技能!F550*2+1,FALSE)=0,0,VLOOKUP(C550,角色!CC:CI,主动技能!F550*2+1,FALSE))</f>
        <v>10</v>
      </c>
      <c r="AB550" s="19">
        <f>IF(INT(VLOOKUP(E550,角色属性概况!I:M,3,FALSE)*AA550/100)=0,"",(INT(VLOOKUP(E550,角色属性概况!I:M,3,FALSE)*AA550/100)))</f>
        <v>249</v>
      </c>
      <c r="AE550" s="25">
        <f>(VLOOKUP(G550,角色!V:AE,主动技能!F550+7,FALSE))</f>
        <v>1</v>
      </c>
      <c r="AF550" s="19">
        <f>VLOOKUP(F550,对应表!AY:BA,3,FALSE)</f>
        <v>0</v>
      </c>
      <c r="AG550" s="19">
        <f>VLOOKUP(F550,对应表!AY:BA,2,FALSE)</f>
        <v>0</v>
      </c>
      <c r="AH550" s="25" t="str">
        <f>VLOOKUP(F550,特效对应!F:G,2,FALSE)</f>
        <v>attack</v>
      </c>
      <c r="AJ550">
        <f t="shared" si="146"/>
        <v>4</v>
      </c>
      <c r="AQ550" s="6" t="str">
        <f>_xlfn.IFNA(IF(IF($AK550=AQ$5,VLOOKUP(AL550,buff!$K:$L,2,FALSE),"")=0,"",IF($AK550=AQ$5,VLOOKUP(AL550,buff!$K:$L,2,FALSE),"")),"")</f>
        <v/>
      </c>
      <c r="AR550" s="6" t="str">
        <f>_xlfn.IFNA(IF(IF($AK550=AR$5,VLOOKUP(AM550,buff!$K:$L,2,FALSE),"")=0,"",IF($AK550=AR$5,VLOOKUP(AM550,buff!$K:$L,2,FALSE),"")),"")</f>
        <v/>
      </c>
      <c r="AS550" s="6" t="str">
        <f>_xlfn.IFNA(IF(IF($AK550=AS$5,VLOOKUP(AN550,buff!$K:$L,2,FALSE),"")=0,"",IF($AK550=AS$5,VLOOKUP(AN550,buff!$K:$L,2,FALSE),"")),"")</f>
        <v/>
      </c>
      <c r="AT550" s="6" t="str">
        <f>_xlfn.IFNA(IF(IF($AK550=AT$5,VLOOKUP(AO550,buff!$K:$L,2,FALSE),"")=0,"",IF($AK550=AT$5,VLOOKUP(AO550,buff!$K:$L,2,FALSE),"")),"")</f>
        <v/>
      </c>
      <c r="AU550" s="6" t="str">
        <f>_xlfn.IFNA(IF(IF($AK550=AU$5,VLOOKUP(AP550,buff!$K:$L,2,FALSE),"")=0,"",IF($AK550=AU$5,VLOOKUP(AP550,buff!$K:$L,2,FALSE),"")),"")</f>
        <v/>
      </c>
      <c r="AV550" s="6" t="str">
        <f>_xlfn.IFNA(IF(IF($AK550=AV$5,VLOOKUP(AL550,buff!$K:$L,2,FALSE),"")=0,"",IF($AK550=AV$5,VLOOKUP(AL550,buff!$K:$L,2,FALSE),"")),"")</f>
        <v/>
      </c>
      <c r="AW550" s="6" t="str">
        <f>_xlfn.IFNA(IF(IF($AK550=AW$5,VLOOKUP(AM550,buff!$K:$L,2,FALSE),"")=0,"",IF($AK550=AW$5,VLOOKUP(AM550,buff!$K:$L,2,FALSE),"")),"")</f>
        <v/>
      </c>
      <c r="AX550" s="6" t="str">
        <f>_xlfn.IFNA(IF(IF($AK550=AX$5,VLOOKUP(AN550,buff!$K:$L,2,FALSE),"")=0,"",IF($AK550=AX$5,VLOOKUP(AN550,buff!$K:$L,2,FALSE),"")),"")</f>
        <v/>
      </c>
      <c r="AY550" s="6" t="str">
        <f>_xlfn.IFNA(IF(IF($AK550=AY$5,VLOOKUP(AO550,buff!$K:$L,2,FALSE),"")=0,"",IF($AK550=AY$5,VLOOKUP(AO550,buff!$K:$L,2,FALSE),"")),"")</f>
        <v/>
      </c>
      <c r="AZ550" s="6" t="str">
        <f>_xlfn.IFNA(IF(IF($AK550=AZ$5,VLOOKUP(AP550,buff!$K:$L,2,FALSE),"")=0,"",IF($AK550=AZ$5,VLOOKUP(AP550,buff!$K:$L,2,FALSE),"")),"")</f>
        <v/>
      </c>
      <c r="BA550" s="6" t="e">
        <f>VLOOKUP(AL550,buff!$K:$P,6,FALSE)</f>
        <v>#N/A</v>
      </c>
      <c r="BB550" s="6" t="e">
        <f>VLOOKUP(AM550,buff!$K:$P,6,FALSE)</f>
        <v>#N/A</v>
      </c>
      <c r="BC550" s="6" t="e">
        <f>VLOOKUP(AN550,buff!$K:$P,6,FALSE)</f>
        <v>#N/A</v>
      </c>
      <c r="BD550">
        <f t="shared" si="147"/>
        <v>0</v>
      </c>
      <c r="BE550">
        <f t="shared" si="148"/>
        <v>0</v>
      </c>
      <c r="BF550" s="22">
        <f t="shared" si="149"/>
        <v>101001</v>
      </c>
    </row>
    <row r="551" spans="1:58" x14ac:dyDescent="0.15">
      <c r="A551" t="str">
        <f t="shared" si="137"/>
        <v>贝蒂主动技能1等级5</v>
      </c>
      <c r="B551" s="8">
        <f t="shared" si="144"/>
        <v>10100105</v>
      </c>
      <c r="C551" s="8" t="str">
        <f>VLOOKUP(G551,角色!A:B,2,FALSE)</f>
        <v>贝蒂</v>
      </c>
      <c r="D551" s="8" t="str">
        <f t="shared" si="145"/>
        <v>主动技能1</v>
      </c>
      <c r="E551" s="8">
        <f t="shared" si="138"/>
        <v>5</v>
      </c>
      <c r="F551" s="8">
        <f t="shared" si="139"/>
        <v>1</v>
      </c>
      <c r="G551" s="8">
        <f t="shared" si="140"/>
        <v>10</v>
      </c>
      <c r="H551" s="4" t="s">
        <v>947</v>
      </c>
      <c r="I551" s="20" t="str">
        <f t="shared" si="150"/>
        <v>对敌方单体攻击，造成100%攻击力（+373）点伤害。</v>
      </c>
      <c r="J551" s="4" t="s">
        <v>277</v>
      </c>
      <c r="K551" s="1" t="s">
        <v>102</v>
      </c>
      <c r="L551" s="20" t="s">
        <v>106</v>
      </c>
      <c r="M551" s="4"/>
      <c r="N551" s="4">
        <v>100</v>
      </c>
      <c r="O551" s="20">
        <f>VLOOKUP(L551,对应表!BK:BL,2,FALSE)</f>
        <v>0</v>
      </c>
      <c r="P551" s="25" t="str">
        <f>_xlfn.IFNA(VLOOKUP(G551,角色!V:AE,主动技能!F551+1,FALSE),"")</f>
        <v>|||</v>
      </c>
      <c r="Q551" s="25">
        <f>(VLOOKUP(G551,角色!V:AE,主动技能!F551+4,FALSE))</f>
        <v>1</v>
      </c>
      <c r="R551" s="25">
        <v>0</v>
      </c>
      <c r="S551" s="25">
        <v>0</v>
      </c>
      <c r="T551" s="6" t="str">
        <f t="shared" si="141"/>
        <v/>
      </c>
      <c r="U551" s="6" t="str">
        <f t="shared" si="142"/>
        <v/>
      </c>
      <c r="V551" s="19" t="str">
        <f>VLOOKUP(G551,角色!AW:BC,主动技能!F551+1,FALSE)</f>
        <v>skill_01</v>
      </c>
      <c r="Y551">
        <f t="shared" si="143"/>
        <v>0</v>
      </c>
      <c r="Z551" s="19">
        <f>IF(VLOOKUP(C551,角色!CC:CI,主动技能!F551*2,FALSE)=0,"",VLOOKUP(C551,角色!CC:CI,主动技能!F551*2,FALSE))</f>
        <v>100</v>
      </c>
      <c r="AA551" s="19">
        <f>IF(VLOOKUP(C551,角色!CC:CI,主动技能!F551*2+1,FALSE)=0,0,VLOOKUP(C551,角色!CC:CI,主动技能!F551*2+1,FALSE))</f>
        <v>10</v>
      </c>
      <c r="AB551" s="19">
        <f>IF(INT(VLOOKUP(E551,角色属性概况!I:M,3,FALSE)*AA551/100)=0,"",(INT(VLOOKUP(E551,角色属性概况!I:M,3,FALSE)*AA551/100)))</f>
        <v>373</v>
      </c>
      <c r="AE551" s="25">
        <f>(VLOOKUP(G551,角色!V:AE,主动技能!F551+7,FALSE))</f>
        <v>1</v>
      </c>
      <c r="AF551" s="19">
        <f>VLOOKUP(F551,对应表!AY:BA,3,FALSE)</f>
        <v>0</v>
      </c>
      <c r="AG551" s="19">
        <f>VLOOKUP(F551,对应表!AY:BA,2,FALSE)</f>
        <v>0</v>
      </c>
      <c r="AH551" s="25" t="str">
        <f>VLOOKUP(F551,特效对应!F:G,2,FALSE)</f>
        <v>attack</v>
      </c>
      <c r="AJ551">
        <f t="shared" si="146"/>
        <v>5</v>
      </c>
      <c r="AQ551" s="6" t="str">
        <f>_xlfn.IFNA(IF(IF($AK551=AQ$5,VLOOKUP(AL551,buff!$K:$L,2,FALSE),"")=0,"",IF($AK551=AQ$5,VLOOKUP(AL551,buff!$K:$L,2,FALSE),"")),"")</f>
        <v/>
      </c>
      <c r="AR551" s="6" t="str">
        <f>_xlfn.IFNA(IF(IF($AK551=AR$5,VLOOKUP(AM551,buff!$K:$L,2,FALSE),"")=0,"",IF($AK551=AR$5,VLOOKUP(AM551,buff!$K:$L,2,FALSE),"")),"")</f>
        <v/>
      </c>
      <c r="AS551" s="6" t="str">
        <f>_xlfn.IFNA(IF(IF($AK551=AS$5,VLOOKUP(AN551,buff!$K:$L,2,FALSE),"")=0,"",IF($AK551=AS$5,VLOOKUP(AN551,buff!$K:$L,2,FALSE),"")),"")</f>
        <v/>
      </c>
      <c r="AT551" s="6" t="str">
        <f>_xlfn.IFNA(IF(IF($AK551=AT$5,VLOOKUP(AO551,buff!$K:$L,2,FALSE),"")=0,"",IF($AK551=AT$5,VLOOKUP(AO551,buff!$K:$L,2,FALSE),"")),"")</f>
        <v/>
      </c>
      <c r="AU551" s="6" t="str">
        <f>_xlfn.IFNA(IF(IF($AK551=AU$5,VLOOKUP(AP551,buff!$K:$L,2,FALSE),"")=0,"",IF($AK551=AU$5,VLOOKUP(AP551,buff!$K:$L,2,FALSE),"")),"")</f>
        <v/>
      </c>
      <c r="AV551" s="6" t="str">
        <f>_xlfn.IFNA(IF(IF($AK551=AV$5,VLOOKUP(AL551,buff!$K:$L,2,FALSE),"")=0,"",IF($AK551=AV$5,VLOOKUP(AL551,buff!$K:$L,2,FALSE),"")),"")</f>
        <v/>
      </c>
      <c r="AW551" s="6" t="str">
        <f>_xlfn.IFNA(IF(IF($AK551=AW$5,VLOOKUP(AM551,buff!$K:$L,2,FALSE),"")=0,"",IF($AK551=AW$5,VLOOKUP(AM551,buff!$K:$L,2,FALSE),"")),"")</f>
        <v/>
      </c>
      <c r="AX551" s="6" t="str">
        <f>_xlfn.IFNA(IF(IF($AK551=AX$5,VLOOKUP(AN551,buff!$K:$L,2,FALSE),"")=0,"",IF($AK551=AX$5,VLOOKUP(AN551,buff!$K:$L,2,FALSE),"")),"")</f>
        <v/>
      </c>
      <c r="AY551" s="6" t="str">
        <f>_xlfn.IFNA(IF(IF($AK551=AY$5,VLOOKUP(AO551,buff!$K:$L,2,FALSE),"")=0,"",IF($AK551=AY$5,VLOOKUP(AO551,buff!$K:$L,2,FALSE),"")),"")</f>
        <v/>
      </c>
      <c r="AZ551" s="6" t="str">
        <f>_xlfn.IFNA(IF(IF($AK551=AZ$5,VLOOKUP(AP551,buff!$K:$L,2,FALSE),"")=0,"",IF($AK551=AZ$5,VLOOKUP(AP551,buff!$K:$L,2,FALSE),"")),"")</f>
        <v/>
      </c>
      <c r="BA551" s="6" t="e">
        <f>VLOOKUP(AL551,buff!$K:$P,6,FALSE)</f>
        <v>#N/A</v>
      </c>
      <c r="BB551" s="6" t="e">
        <f>VLOOKUP(AM551,buff!$K:$P,6,FALSE)</f>
        <v>#N/A</v>
      </c>
      <c r="BC551" s="6" t="e">
        <f>VLOOKUP(AN551,buff!$K:$P,6,FALSE)</f>
        <v>#N/A</v>
      </c>
      <c r="BD551">
        <f t="shared" si="147"/>
        <v>0</v>
      </c>
      <c r="BE551">
        <f t="shared" si="148"/>
        <v>0</v>
      </c>
      <c r="BF551" s="22">
        <f t="shared" si="149"/>
        <v>101001</v>
      </c>
    </row>
    <row r="552" spans="1:58" x14ac:dyDescent="0.15">
      <c r="A552" t="str">
        <f t="shared" si="137"/>
        <v>贝蒂主动技能1等级6</v>
      </c>
      <c r="B552" s="8">
        <f t="shared" si="144"/>
        <v>10100106</v>
      </c>
      <c r="C552" s="8" t="str">
        <f>VLOOKUP(G552,角色!A:B,2,FALSE)</f>
        <v>贝蒂</v>
      </c>
      <c r="D552" s="8" t="str">
        <f t="shared" si="145"/>
        <v>主动技能1</v>
      </c>
      <c r="E552" s="8">
        <f t="shared" si="138"/>
        <v>6</v>
      </c>
      <c r="F552" s="8">
        <f t="shared" si="139"/>
        <v>1</v>
      </c>
      <c r="G552" s="8">
        <f t="shared" si="140"/>
        <v>10</v>
      </c>
      <c r="H552" s="4" t="s">
        <v>947</v>
      </c>
      <c r="I552" s="20" t="str">
        <f t="shared" si="150"/>
        <v>对敌方单体攻击，造成100%攻击力（+549）点伤害。</v>
      </c>
      <c r="J552" s="4" t="s">
        <v>277</v>
      </c>
      <c r="K552" s="1" t="s">
        <v>102</v>
      </c>
      <c r="L552" s="20" t="s">
        <v>106</v>
      </c>
      <c r="M552" s="4"/>
      <c r="N552" s="4">
        <v>100</v>
      </c>
      <c r="O552" s="20">
        <f>VLOOKUP(L552,对应表!BK:BL,2,FALSE)</f>
        <v>0</v>
      </c>
      <c r="P552" s="25" t="str">
        <f>_xlfn.IFNA(VLOOKUP(G552,角色!V:AE,主动技能!F552+1,FALSE),"")</f>
        <v>|||</v>
      </c>
      <c r="Q552" s="25">
        <f>(VLOOKUP(G552,角色!V:AE,主动技能!F552+4,FALSE))</f>
        <v>1</v>
      </c>
      <c r="R552" s="25">
        <v>0</v>
      </c>
      <c r="S552" s="25">
        <v>0</v>
      </c>
      <c r="T552" s="6" t="str">
        <f t="shared" si="141"/>
        <v/>
      </c>
      <c r="U552" s="6" t="str">
        <f t="shared" si="142"/>
        <v/>
      </c>
      <c r="V552" s="19" t="str">
        <f>VLOOKUP(G552,角色!AW:BC,主动技能!F552+1,FALSE)</f>
        <v>skill_01</v>
      </c>
      <c r="Y552">
        <f t="shared" si="143"/>
        <v>0</v>
      </c>
      <c r="Z552" s="19">
        <f>IF(VLOOKUP(C552,角色!CC:CI,主动技能!F552*2,FALSE)=0,"",VLOOKUP(C552,角色!CC:CI,主动技能!F552*2,FALSE))</f>
        <v>100</v>
      </c>
      <c r="AA552" s="19">
        <f>IF(VLOOKUP(C552,角色!CC:CI,主动技能!F552*2+1,FALSE)=0,0,VLOOKUP(C552,角色!CC:CI,主动技能!F552*2+1,FALSE))</f>
        <v>10</v>
      </c>
      <c r="AB552" s="19">
        <f>IF(INT(VLOOKUP(E552,角色属性概况!I:M,3,FALSE)*AA552/100)=0,"",(INT(VLOOKUP(E552,角色属性概况!I:M,3,FALSE)*AA552/100)))</f>
        <v>549</v>
      </c>
      <c r="AE552" s="25">
        <f>(VLOOKUP(G552,角色!V:AE,主动技能!F552+7,FALSE))</f>
        <v>1</v>
      </c>
      <c r="AF552" s="19">
        <f>VLOOKUP(F552,对应表!AY:BA,3,FALSE)</f>
        <v>0</v>
      </c>
      <c r="AG552" s="19">
        <f>VLOOKUP(F552,对应表!AY:BA,2,FALSE)</f>
        <v>0</v>
      </c>
      <c r="AH552" s="25" t="str">
        <f>VLOOKUP(F552,特效对应!F:G,2,FALSE)</f>
        <v>attack</v>
      </c>
      <c r="AJ552">
        <f t="shared" si="146"/>
        <v>6</v>
      </c>
      <c r="AQ552" s="6" t="str">
        <f>_xlfn.IFNA(IF(IF($AK552=AQ$5,VLOOKUP(AL552,buff!$K:$L,2,FALSE),"")=0,"",IF($AK552=AQ$5,VLOOKUP(AL552,buff!$K:$L,2,FALSE),"")),"")</f>
        <v/>
      </c>
      <c r="AR552" s="6" t="str">
        <f>_xlfn.IFNA(IF(IF($AK552=AR$5,VLOOKUP(AM552,buff!$K:$L,2,FALSE),"")=0,"",IF($AK552=AR$5,VLOOKUP(AM552,buff!$K:$L,2,FALSE),"")),"")</f>
        <v/>
      </c>
      <c r="AS552" s="6" t="str">
        <f>_xlfn.IFNA(IF(IF($AK552=AS$5,VLOOKUP(AN552,buff!$K:$L,2,FALSE),"")=0,"",IF($AK552=AS$5,VLOOKUP(AN552,buff!$K:$L,2,FALSE),"")),"")</f>
        <v/>
      </c>
      <c r="AT552" s="6" t="str">
        <f>_xlfn.IFNA(IF(IF($AK552=AT$5,VLOOKUP(AO552,buff!$K:$L,2,FALSE),"")=0,"",IF($AK552=AT$5,VLOOKUP(AO552,buff!$K:$L,2,FALSE),"")),"")</f>
        <v/>
      </c>
      <c r="AU552" s="6" t="str">
        <f>_xlfn.IFNA(IF(IF($AK552=AU$5,VLOOKUP(AP552,buff!$K:$L,2,FALSE),"")=0,"",IF($AK552=AU$5,VLOOKUP(AP552,buff!$K:$L,2,FALSE),"")),"")</f>
        <v/>
      </c>
      <c r="AV552" s="6" t="str">
        <f>_xlfn.IFNA(IF(IF($AK552=AV$5,VLOOKUP(AL552,buff!$K:$L,2,FALSE),"")=0,"",IF($AK552=AV$5,VLOOKUP(AL552,buff!$K:$L,2,FALSE),"")),"")</f>
        <v/>
      </c>
      <c r="AW552" s="6" t="str">
        <f>_xlfn.IFNA(IF(IF($AK552=AW$5,VLOOKUP(AM552,buff!$K:$L,2,FALSE),"")=0,"",IF($AK552=AW$5,VLOOKUP(AM552,buff!$K:$L,2,FALSE),"")),"")</f>
        <v/>
      </c>
      <c r="AX552" s="6" t="str">
        <f>_xlfn.IFNA(IF(IF($AK552=AX$5,VLOOKUP(AN552,buff!$K:$L,2,FALSE),"")=0,"",IF($AK552=AX$5,VLOOKUP(AN552,buff!$K:$L,2,FALSE),"")),"")</f>
        <v/>
      </c>
      <c r="AY552" s="6" t="str">
        <f>_xlfn.IFNA(IF(IF($AK552=AY$5,VLOOKUP(AO552,buff!$K:$L,2,FALSE),"")=0,"",IF($AK552=AY$5,VLOOKUP(AO552,buff!$K:$L,2,FALSE),"")),"")</f>
        <v/>
      </c>
      <c r="AZ552" s="6" t="str">
        <f>_xlfn.IFNA(IF(IF($AK552=AZ$5,VLOOKUP(AP552,buff!$K:$L,2,FALSE),"")=0,"",IF($AK552=AZ$5,VLOOKUP(AP552,buff!$K:$L,2,FALSE),"")),"")</f>
        <v/>
      </c>
      <c r="BA552" s="6" t="e">
        <f>VLOOKUP(AL552,buff!$K:$P,6,FALSE)</f>
        <v>#N/A</v>
      </c>
      <c r="BB552" s="6" t="e">
        <f>VLOOKUP(AM552,buff!$K:$P,6,FALSE)</f>
        <v>#N/A</v>
      </c>
      <c r="BC552" s="6" t="e">
        <f>VLOOKUP(AN552,buff!$K:$P,6,FALSE)</f>
        <v>#N/A</v>
      </c>
      <c r="BD552">
        <f t="shared" si="147"/>
        <v>0</v>
      </c>
      <c r="BE552">
        <f t="shared" si="148"/>
        <v>0</v>
      </c>
      <c r="BF552" s="22">
        <f t="shared" si="149"/>
        <v>101001</v>
      </c>
    </row>
    <row r="553" spans="1:58" x14ac:dyDescent="0.15">
      <c r="A553" t="str">
        <f t="shared" si="137"/>
        <v>贝蒂主动技能1等级7</v>
      </c>
      <c r="B553" s="8">
        <f t="shared" si="144"/>
        <v>10100107</v>
      </c>
      <c r="C553" s="8" t="str">
        <f>VLOOKUP(G553,角色!A:B,2,FALSE)</f>
        <v>贝蒂</v>
      </c>
      <c r="D553" s="8" t="str">
        <f t="shared" si="145"/>
        <v>主动技能1</v>
      </c>
      <c r="E553" s="8">
        <f t="shared" si="138"/>
        <v>7</v>
      </c>
      <c r="F553" s="8">
        <f t="shared" si="139"/>
        <v>1</v>
      </c>
      <c r="G553" s="8">
        <f t="shared" si="140"/>
        <v>10</v>
      </c>
      <c r="H553" s="4" t="s">
        <v>947</v>
      </c>
      <c r="I553" s="20" t="str">
        <f t="shared" si="150"/>
        <v>对敌方单体攻击，造成100%攻击力（+797）点伤害。</v>
      </c>
      <c r="J553" s="4" t="s">
        <v>277</v>
      </c>
      <c r="K553" s="1" t="s">
        <v>102</v>
      </c>
      <c r="L553" s="20" t="s">
        <v>106</v>
      </c>
      <c r="M553" s="4"/>
      <c r="N553" s="4">
        <v>100</v>
      </c>
      <c r="O553" s="20">
        <f>VLOOKUP(L553,对应表!BK:BL,2,FALSE)</f>
        <v>0</v>
      </c>
      <c r="P553" s="25" t="str">
        <f>_xlfn.IFNA(VLOOKUP(G553,角色!V:AE,主动技能!F553+1,FALSE),"")</f>
        <v>|||</v>
      </c>
      <c r="Q553" s="25">
        <f>(VLOOKUP(G553,角色!V:AE,主动技能!F553+4,FALSE))</f>
        <v>1</v>
      </c>
      <c r="R553" s="25">
        <v>0</v>
      </c>
      <c r="S553" s="25">
        <v>0</v>
      </c>
      <c r="T553" s="6" t="str">
        <f t="shared" si="141"/>
        <v/>
      </c>
      <c r="U553" s="6" t="str">
        <f t="shared" si="142"/>
        <v/>
      </c>
      <c r="V553" s="19" t="str">
        <f>VLOOKUP(G553,角色!AW:BC,主动技能!F553+1,FALSE)</f>
        <v>skill_01</v>
      </c>
      <c r="Y553">
        <f t="shared" si="143"/>
        <v>0</v>
      </c>
      <c r="Z553" s="19">
        <f>IF(VLOOKUP(C553,角色!CC:CI,主动技能!F553*2,FALSE)=0,"",VLOOKUP(C553,角色!CC:CI,主动技能!F553*2,FALSE))</f>
        <v>100</v>
      </c>
      <c r="AA553" s="19">
        <f>IF(VLOOKUP(C553,角色!CC:CI,主动技能!F553*2+1,FALSE)=0,0,VLOOKUP(C553,角色!CC:CI,主动技能!F553*2+1,FALSE))</f>
        <v>10</v>
      </c>
      <c r="AB553" s="19">
        <f>IF(INT(VLOOKUP(E553,角色属性概况!I:M,3,FALSE)*AA553/100)=0,"",(INT(VLOOKUP(E553,角色属性概况!I:M,3,FALSE)*AA553/100)))</f>
        <v>797</v>
      </c>
      <c r="AE553" s="25">
        <f>(VLOOKUP(G553,角色!V:AE,主动技能!F553+7,FALSE))</f>
        <v>1</v>
      </c>
      <c r="AF553" s="19">
        <f>VLOOKUP(F553,对应表!AY:BA,3,FALSE)</f>
        <v>0</v>
      </c>
      <c r="AG553" s="19">
        <f>VLOOKUP(F553,对应表!AY:BA,2,FALSE)</f>
        <v>0</v>
      </c>
      <c r="AH553" s="25" t="str">
        <f>VLOOKUP(F553,特效对应!F:G,2,FALSE)</f>
        <v>attack</v>
      </c>
      <c r="AJ553">
        <f t="shared" si="146"/>
        <v>7</v>
      </c>
      <c r="AQ553" s="6" t="str">
        <f>_xlfn.IFNA(IF(IF($AK553=AQ$5,VLOOKUP(AL553,buff!$K:$L,2,FALSE),"")=0,"",IF($AK553=AQ$5,VLOOKUP(AL553,buff!$K:$L,2,FALSE),"")),"")</f>
        <v/>
      </c>
      <c r="AR553" s="6" t="str">
        <f>_xlfn.IFNA(IF(IF($AK553=AR$5,VLOOKUP(AM553,buff!$K:$L,2,FALSE),"")=0,"",IF($AK553=AR$5,VLOOKUP(AM553,buff!$K:$L,2,FALSE),"")),"")</f>
        <v/>
      </c>
      <c r="AS553" s="6" t="str">
        <f>_xlfn.IFNA(IF(IF($AK553=AS$5,VLOOKUP(AN553,buff!$K:$L,2,FALSE),"")=0,"",IF($AK553=AS$5,VLOOKUP(AN553,buff!$K:$L,2,FALSE),"")),"")</f>
        <v/>
      </c>
      <c r="AT553" s="6" t="str">
        <f>_xlfn.IFNA(IF(IF($AK553=AT$5,VLOOKUP(AO553,buff!$K:$L,2,FALSE),"")=0,"",IF($AK553=AT$5,VLOOKUP(AO553,buff!$K:$L,2,FALSE),"")),"")</f>
        <v/>
      </c>
      <c r="AU553" s="6" t="str">
        <f>_xlfn.IFNA(IF(IF($AK553=AU$5,VLOOKUP(AP553,buff!$K:$L,2,FALSE),"")=0,"",IF($AK553=AU$5,VLOOKUP(AP553,buff!$K:$L,2,FALSE),"")),"")</f>
        <v/>
      </c>
      <c r="AV553" s="6" t="str">
        <f>_xlfn.IFNA(IF(IF($AK553=AV$5,VLOOKUP(AL553,buff!$K:$L,2,FALSE),"")=0,"",IF($AK553=AV$5,VLOOKUP(AL553,buff!$K:$L,2,FALSE),"")),"")</f>
        <v/>
      </c>
      <c r="AW553" s="6" t="str">
        <f>_xlfn.IFNA(IF(IF($AK553=AW$5,VLOOKUP(AM553,buff!$K:$L,2,FALSE),"")=0,"",IF($AK553=AW$5,VLOOKUP(AM553,buff!$K:$L,2,FALSE),"")),"")</f>
        <v/>
      </c>
      <c r="AX553" s="6" t="str">
        <f>_xlfn.IFNA(IF(IF($AK553=AX$5,VLOOKUP(AN553,buff!$K:$L,2,FALSE),"")=0,"",IF($AK553=AX$5,VLOOKUP(AN553,buff!$K:$L,2,FALSE),"")),"")</f>
        <v/>
      </c>
      <c r="AY553" s="6" t="str">
        <f>_xlfn.IFNA(IF(IF($AK553=AY$5,VLOOKUP(AO553,buff!$K:$L,2,FALSE),"")=0,"",IF($AK553=AY$5,VLOOKUP(AO553,buff!$K:$L,2,FALSE),"")),"")</f>
        <v/>
      </c>
      <c r="AZ553" s="6" t="str">
        <f>_xlfn.IFNA(IF(IF($AK553=AZ$5,VLOOKUP(AP553,buff!$K:$L,2,FALSE),"")=0,"",IF($AK553=AZ$5,VLOOKUP(AP553,buff!$K:$L,2,FALSE),"")),"")</f>
        <v/>
      </c>
      <c r="BA553" s="6" t="e">
        <f>VLOOKUP(AL553,buff!$K:$P,6,FALSE)</f>
        <v>#N/A</v>
      </c>
      <c r="BB553" s="6" t="e">
        <f>VLOOKUP(AM553,buff!$K:$P,6,FALSE)</f>
        <v>#N/A</v>
      </c>
      <c r="BC553" s="6" t="e">
        <f>VLOOKUP(AN553,buff!$K:$P,6,FALSE)</f>
        <v>#N/A</v>
      </c>
      <c r="BD553">
        <f t="shared" si="147"/>
        <v>0</v>
      </c>
      <c r="BE553">
        <f t="shared" si="148"/>
        <v>0</v>
      </c>
      <c r="BF553" s="22">
        <f t="shared" si="149"/>
        <v>101001</v>
      </c>
    </row>
    <row r="554" spans="1:58" x14ac:dyDescent="0.15">
      <c r="A554" t="str">
        <f t="shared" si="137"/>
        <v>贝蒂主动技能1等级8</v>
      </c>
      <c r="B554" s="8">
        <f t="shared" si="144"/>
        <v>10100108</v>
      </c>
      <c r="C554" s="8" t="str">
        <f>VLOOKUP(G554,角色!A:B,2,FALSE)</f>
        <v>贝蒂</v>
      </c>
      <c r="D554" s="8" t="str">
        <f t="shared" si="145"/>
        <v>主动技能1</v>
      </c>
      <c r="E554" s="8">
        <f t="shared" si="138"/>
        <v>8</v>
      </c>
      <c r="F554" s="8">
        <f t="shared" si="139"/>
        <v>1</v>
      </c>
      <c r="G554" s="8">
        <f t="shared" si="140"/>
        <v>10</v>
      </c>
      <c r="H554" s="4" t="s">
        <v>947</v>
      </c>
      <c r="I554" s="20" t="str">
        <f t="shared" si="150"/>
        <v>对敌方单体攻击，造成100%攻击力（+1149）点伤害。</v>
      </c>
      <c r="J554" s="4" t="s">
        <v>277</v>
      </c>
      <c r="K554" s="1" t="s">
        <v>102</v>
      </c>
      <c r="L554" s="20" t="s">
        <v>106</v>
      </c>
      <c r="M554" s="4"/>
      <c r="N554" s="4">
        <v>100</v>
      </c>
      <c r="O554" s="20">
        <f>VLOOKUP(L554,对应表!BK:BL,2,FALSE)</f>
        <v>0</v>
      </c>
      <c r="P554" s="25" t="str">
        <f>_xlfn.IFNA(VLOOKUP(G554,角色!V:AE,主动技能!F554+1,FALSE),"")</f>
        <v>|||</v>
      </c>
      <c r="Q554" s="25">
        <f>(VLOOKUP(G554,角色!V:AE,主动技能!F554+4,FALSE))</f>
        <v>1</v>
      </c>
      <c r="R554" s="25">
        <v>0</v>
      </c>
      <c r="S554" s="25">
        <v>0</v>
      </c>
      <c r="T554" s="6" t="str">
        <f t="shared" si="141"/>
        <v/>
      </c>
      <c r="U554" s="6" t="str">
        <f t="shared" si="142"/>
        <v/>
      </c>
      <c r="V554" s="19" t="str">
        <f>VLOOKUP(G554,角色!AW:BC,主动技能!F554+1,FALSE)</f>
        <v>skill_01</v>
      </c>
      <c r="Y554">
        <f t="shared" si="143"/>
        <v>0</v>
      </c>
      <c r="Z554" s="19">
        <f>IF(VLOOKUP(C554,角色!CC:CI,主动技能!F554*2,FALSE)=0,"",VLOOKUP(C554,角色!CC:CI,主动技能!F554*2,FALSE))</f>
        <v>100</v>
      </c>
      <c r="AA554" s="19">
        <f>IF(VLOOKUP(C554,角色!CC:CI,主动技能!F554*2+1,FALSE)=0,0,VLOOKUP(C554,角色!CC:CI,主动技能!F554*2+1,FALSE))</f>
        <v>10</v>
      </c>
      <c r="AB554" s="19">
        <f>IF(INT(VLOOKUP(E554,角色属性概况!I:M,3,FALSE)*AA554/100)=0,"",(INT(VLOOKUP(E554,角色属性概况!I:M,3,FALSE)*AA554/100)))</f>
        <v>1149</v>
      </c>
      <c r="AE554" s="25">
        <f>(VLOOKUP(G554,角色!V:AE,主动技能!F554+7,FALSE))</f>
        <v>1</v>
      </c>
      <c r="AF554" s="19">
        <f>VLOOKUP(F554,对应表!AY:BA,3,FALSE)</f>
        <v>0</v>
      </c>
      <c r="AG554" s="19">
        <f>VLOOKUP(F554,对应表!AY:BA,2,FALSE)</f>
        <v>0</v>
      </c>
      <c r="AH554" s="25" t="str">
        <f>VLOOKUP(F554,特效对应!F:G,2,FALSE)</f>
        <v>attack</v>
      </c>
      <c r="AJ554">
        <f t="shared" si="146"/>
        <v>8</v>
      </c>
      <c r="AQ554" s="6" t="str">
        <f>_xlfn.IFNA(IF(IF($AK554=AQ$5,VLOOKUP(AL554,buff!$K:$L,2,FALSE),"")=0,"",IF($AK554=AQ$5,VLOOKUP(AL554,buff!$K:$L,2,FALSE),"")),"")</f>
        <v/>
      </c>
      <c r="AR554" s="6" t="str">
        <f>_xlfn.IFNA(IF(IF($AK554=AR$5,VLOOKUP(AM554,buff!$K:$L,2,FALSE),"")=0,"",IF($AK554=AR$5,VLOOKUP(AM554,buff!$K:$L,2,FALSE),"")),"")</f>
        <v/>
      </c>
      <c r="AS554" s="6" t="str">
        <f>_xlfn.IFNA(IF(IF($AK554=AS$5,VLOOKUP(AN554,buff!$K:$L,2,FALSE),"")=0,"",IF($AK554=AS$5,VLOOKUP(AN554,buff!$K:$L,2,FALSE),"")),"")</f>
        <v/>
      </c>
      <c r="AT554" s="6" t="str">
        <f>_xlfn.IFNA(IF(IF($AK554=AT$5,VLOOKUP(AO554,buff!$K:$L,2,FALSE),"")=0,"",IF($AK554=AT$5,VLOOKUP(AO554,buff!$K:$L,2,FALSE),"")),"")</f>
        <v/>
      </c>
      <c r="AU554" s="6" t="str">
        <f>_xlfn.IFNA(IF(IF($AK554=AU$5,VLOOKUP(AP554,buff!$K:$L,2,FALSE),"")=0,"",IF($AK554=AU$5,VLOOKUP(AP554,buff!$K:$L,2,FALSE),"")),"")</f>
        <v/>
      </c>
      <c r="AV554" s="6" t="str">
        <f>_xlfn.IFNA(IF(IF($AK554=AV$5,VLOOKUP(AL554,buff!$K:$L,2,FALSE),"")=0,"",IF($AK554=AV$5,VLOOKUP(AL554,buff!$K:$L,2,FALSE),"")),"")</f>
        <v/>
      </c>
      <c r="AW554" s="6" t="str">
        <f>_xlfn.IFNA(IF(IF($AK554=AW$5,VLOOKUP(AM554,buff!$K:$L,2,FALSE),"")=0,"",IF($AK554=AW$5,VLOOKUP(AM554,buff!$K:$L,2,FALSE),"")),"")</f>
        <v/>
      </c>
      <c r="AX554" s="6" t="str">
        <f>_xlfn.IFNA(IF(IF($AK554=AX$5,VLOOKUP(AN554,buff!$K:$L,2,FALSE),"")=0,"",IF($AK554=AX$5,VLOOKUP(AN554,buff!$K:$L,2,FALSE),"")),"")</f>
        <v/>
      </c>
      <c r="AY554" s="6" t="str">
        <f>_xlfn.IFNA(IF(IF($AK554=AY$5,VLOOKUP(AO554,buff!$K:$L,2,FALSE),"")=0,"",IF($AK554=AY$5,VLOOKUP(AO554,buff!$K:$L,2,FALSE),"")),"")</f>
        <v/>
      </c>
      <c r="AZ554" s="6" t="str">
        <f>_xlfn.IFNA(IF(IF($AK554=AZ$5,VLOOKUP(AP554,buff!$K:$L,2,FALSE),"")=0,"",IF($AK554=AZ$5,VLOOKUP(AP554,buff!$K:$L,2,FALSE),"")),"")</f>
        <v/>
      </c>
      <c r="BA554" s="6" t="e">
        <f>VLOOKUP(AL554,buff!$K:$P,6,FALSE)</f>
        <v>#N/A</v>
      </c>
      <c r="BB554" s="6" t="e">
        <f>VLOOKUP(AM554,buff!$K:$P,6,FALSE)</f>
        <v>#N/A</v>
      </c>
      <c r="BC554" s="6" t="e">
        <f>VLOOKUP(AN554,buff!$K:$P,6,FALSE)</f>
        <v>#N/A</v>
      </c>
      <c r="BD554">
        <f t="shared" si="147"/>
        <v>0</v>
      </c>
      <c r="BE554">
        <f t="shared" si="148"/>
        <v>0</v>
      </c>
      <c r="BF554" s="22">
        <f t="shared" si="149"/>
        <v>101001</v>
      </c>
    </row>
    <row r="555" spans="1:58" x14ac:dyDescent="0.15">
      <c r="A555" t="str">
        <f t="shared" si="137"/>
        <v>贝蒂主动技能1等级9</v>
      </c>
      <c r="B555" s="8">
        <f t="shared" si="144"/>
        <v>10100109</v>
      </c>
      <c r="C555" s="8" t="str">
        <f>VLOOKUP(G555,角色!A:B,2,FALSE)</f>
        <v>贝蒂</v>
      </c>
      <c r="D555" s="8" t="str">
        <f t="shared" si="145"/>
        <v>主动技能1</v>
      </c>
      <c r="E555" s="8">
        <f t="shared" si="138"/>
        <v>9</v>
      </c>
      <c r="F555" s="8">
        <f t="shared" si="139"/>
        <v>1</v>
      </c>
      <c r="G555" s="8">
        <f t="shared" si="140"/>
        <v>10</v>
      </c>
      <c r="H555" s="4" t="s">
        <v>947</v>
      </c>
      <c r="I555" s="20" t="str">
        <f t="shared" si="150"/>
        <v>对敌方单体攻击，造成100%攻击力（+1648）点伤害。</v>
      </c>
      <c r="J555" s="4" t="s">
        <v>277</v>
      </c>
      <c r="K555" s="1" t="s">
        <v>102</v>
      </c>
      <c r="L555" s="20" t="s">
        <v>106</v>
      </c>
      <c r="M555" s="4"/>
      <c r="N555" s="4">
        <v>100</v>
      </c>
      <c r="O555" s="20">
        <f>VLOOKUP(L555,对应表!BK:BL,2,FALSE)</f>
        <v>0</v>
      </c>
      <c r="P555" s="25" t="str">
        <f>_xlfn.IFNA(VLOOKUP(G555,角色!V:AE,主动技能!F555+1,FALSE),"")</f>
        <v>|||</v>
      </c>
      <c r="Q555" s="25">
        <f>(VLOOKUP(G555,角色!V:AE,主动技能!F555+4,FALSE))</f>
        <v>1</v>
      </c>
      <c r="R555" s="25">
        <v>0</v>
      </c>
      <c r="S555" s="25">
        <v>0</v>
      </c>
      <c r="T555" s="6" t="str">
        <f t="shared" si="141"/>
        <v/>
      </c>
      <c r="U555" s="6" t="str">
        <f t="shared" si="142"/>
        <v/>
      </c>
      <c r="V555" s="19" t="str">
        <f>VLOOKUP(G555,角色!AW:BC,主动技能!F555+1,FALSE)</f>
        <v>skill_01</v>
      </c>
      <c r="Y555">
        <f t="shared" si="143"/>
        <v>0</v>
      </c>
      <c r="Z555" s="19">
        <f>IF(VLOOKUP(C555,角色!CC:CI,主动技能!F555*2,FALSE)=0,"",VLOOKUP(C555,角色!CC:CI,主动技能!F555*2,FALSE))</f>
        <v>100</v>
      </c>
      <c r="AA555" s="19">
        <f>IF(VLOOKUP(C555,角色!CC:CI,主动技能!F555*2+1,FALSE)=0,0,VLOOKUP(C555,角色!CC:CI,主动技能!F555*2+1,FALSE))</f>
        <v>10</v>
      </c>
      <c r="AB555" s="19">
        <f>IF(INT(VLOOKUP(E555,角色属性概况!I:M,3,FALSE)*AA555/100)=0,"",(INT(VLOOKUP(E555,角色属性概况!I:M,3,FALSE)*AA555/100)))</f>
        <v>1648</v>
      </c>
      <c r="AE555" s="25">
        <f>(VLOOKUP(G555,角色!V:AE,主动技能!F555+7,FALSE))</f>
        <v>1</v>
      </c>
      <c r="AF555" s="19">
        <f>VLOOKUP(F555,对应表!AY:BA,3,FALSE)</f>
        <v>0</v>
      </c>
      <c r="AG555" s="19">
        <f>VLOOKUP(F555,对应表!AY:BA,2,FALSE)</f>
        <v>0</v>
      </c>
      <c r="AH555" s="25" t="str">
        <f>VLOOKUP(F555,特效对应!F:G,2,FALSE)</f>
        <v>attack</v>
      </c>
      <c r="AJ555">
        <f t="shared" si="146"/>
        <v>9</v>
      </c>
      <c r="AQ555" s="6" t="str">
        <f>_xlfn.IFNA(IF(IF($AK555=AQ$5,VLOOKUP(AL555,buff!$K:$L,2,FALSE),"")=0,"",IF($AK555=AQ$5,VLOOKUP(AL555,buff!$K:$L,2,FALSE),"")),"")</f>
        <v/>
      </c>
      <c r="AR555" s="6" t="str">
        <f>_xlfn.IFNA(IF(IF($AK555=AR$5,VLOOKUP(AM555,buff!$K:$L,2,FALSE),"")=0,"",IF($AK555=AR$5,VLOOKUP(AM555,buff!$K:$L,2,FALSE),"")),"")</f>
        <v/>
      </c>
      <c r="AS555" s="6" t="str">
        <f>_xlfn.IFNA(IF(IF($AK555=AS$5,VLOOKUP(AN555,buff!$K:$L,2,FALSE),"")=0,"",IF($AK555=AS$5,VLOOKUP(AN555,buff!$K:$L,2,FALSE),"")),"")</f>
        <v/>
      </c>
      <c r="AT555" s="6" t="str">
        <f>_xlfn.IFNA(IF(IF($AK555=AT$5,VLOOKUP(AO555,buff!$K:$L,2,FALSE),"")=0,"",IF($AK555=AT$5,VLOOKUP(AO555,buff!$K:$L,2,FALSE),"")),"")</f>
        <v/>
      </c>
      <c r="AU555" s="6" t="str">
        <f>_xlfn.IFNA(IF(IF($AK555=AU$5,VLOOKUP(AP555,buff!$K:$L,2,FALSE),"")=0,"",IF($AK555=AU$5,VLOOKUP(AP555,buff!$K:$L,2,FALSE),"")),"")</f>
        <v/>
      </c>
      <c r="AV555" s="6" t="str">
        <f>_xlfn.IFNA(IF(IF($AK555=AV$5,VLOOKUP(AL555,buff!$K:$L,2,FALSE),"")=0,"",IF($AK555=AV$5,VLOOKUP(AL555,buff!$K:$L,2,FALSE),"")),"")</f>
        <v/>
      </c>
      <c r="AW555" s="6" t="str">
        <f>_xlfn.IFNA(IF(IF($AK555=AW$5,VLOOKUP(AM555,buff!$K:$L,2,FALSE),"")=0,"",IF($AK555=AW$5,VLOOKUP(AM555,buff!$K:$L,2,FALSE),"")),"")</f>
        <v/>
      </c>
      <c r="AX555" s="6" t="str">
        <f>_xlfn.IFNA(IF(IF($AK555=AX$5,VLOOKUP(AN555,buff!$K:$L,2,FALSE),"")=0,"",IF($AK555=AX$5,VLOOKUP(AN555,buff!$K:$L,2,FALSE),"")),"")</f>
        <v/>
      </c>
      <c r="AY555" s="6" t="str">
        <f>_xlfn.IFNA(IF(IF($AK555=AY$5,VLOOKUP(AO555,buff!$K:$L,2,FALSE),"")=0,"",IF($AK555=AY$5,VLOOKUP(AO555,buff!$K:$L,2,FALSE),"")),"")</f>
        <v/>
      </c>
      <c r="AZ555" s="6" t="str">
        <f>_xlfn.IFNA(IF(IF($AK555=AZ$5,VLOOKUP(AP555,buff!$K:$L,2,FALSE),"")=0,"",IF($AK555=AZ$5,VLOOKUP(AP555,buff!$K:$L,2,FALSE),"")),"")</f>
        <v/>
      </c>
      <c r="BA555" s="6" t="e">
        <f>VLOOKUP(AL555,buff!$K:$P,6,FALSE)</f>
        <v>#N/A</v>
      </c>
      <c r="BB555" s="6" t="e">
        <f>VLOOKUP(AM555,buff!$K:$P,6,FALSE)</f>
        <v>#N/A</v>
      </c>
      <c r="BC555" s="6" t="e">
        <f>VLOOKUP(AN555,buff!$K:$P,6,FALSE)</f>
        <v>#N/A</v>
      </c>
      <c r="BD555">
        <f t="shared" si="147"/>
        <v>0</v>
      </c>
      <c r="BE555">
        <f t="shared" si="148"/>
        <v>0</v>
      </c>
      <c r="BF555" s="22">
        <f t="shared" si="149"/>
        <v>101001</v>
      </c>
    </row>
    <row r="556" spans="1:58" x14ac:dyDescent="0.15">
      <c r="A556" t="str">
        <f t="shared" si="137"/>
        <v>贝蒂主动技能1等级10</v>
      </c>
      <c r="B556" s="8">
        <f t="shared" si="144"/>
        <v>10100110</v>
      </c>
      <c r="C556" s="8" t="str">
        <f>VLOOKUP(G556,角色!A:B,2,FALSE)</f>
        <v>贝蒂</v>
      </c>
      <c r="D556" s="8" t="str">
        <f t="shared" si="145"/>
        <v>主动技能1</v>
      </c>
      <c r="E556" s="8">
        <f t="shared" si="138"/>
        <v>10</v>
      </c>
      <c r="F556" s="8">
        <f t="shared" si="139"/>
        <v>1</v>
      </c>
      <c r="G556" s="8">
        <f t="shared" si="140"/>
        <v>10</v>
      </c>
      <c r="H556" s="4" t="s">
        <v>947</v>
      </c>
      <c r="I556" s="20" t="str">
        <f t="shared" si="150"/>
        <v>对敌方单体攻击，造成100%攻击力（+2353）点伤害。</v>
      </c>
      <c r="J556" s="4" t="s">
        <v>277</v>
      </c>
      <c r="K556" s="1" t="s">
        <v>102</v>
      </c>
      <c r="L556" s="20" t="s">
        <v>106</v>
      </c>
      <c r="M556" s="4"/>
      <c r="N556" s="4">
        <v>100</v>
      </c>
      <c r="O556" s="20">
        <f>VLOOKUP(L556,对应表!BK:BL,2,FALSE)</f>
        <v>0</v>
      </c>
      <c r="P556" s="25" t="str">
        <f>_xlfn.IFNA(VLOOKUP(G556,角色!V:AE,主动技能!F556+1,FALSE),"")</f>
        <v>|||</v>
      </c>
      <c r="Q556" s="25">
        <f>(VLOOKUP(G556,角色!V:AE,主动技能!F556+4,FALSE))</f>
        <v>1</v>
      </c>
      <c r="R556" s="25">
        <v>0</v>
      </c>
      <c r="S556" s="25">
        <v>0</v>
      </c>
      <c r="T556" s="6" t="str">
        <f t="shared" si="141"/>
        <v/>
      </c>
      <c r="U556" s="6" t="str">
        <f t="shared" si="142"/>
        <v/>
      </c>
      <c r="V556" s="19" t="str">
        <f>VLOOKUP(G556,角色!AW:BC,主动技能!F556+1,FALSE)</f>
        <v>skill_01</v>
      </c>
      <c r="Y556">
        <f t="shared" si="143"/>
        <v>0</v>
      </c>
      <c r="Z556" s="19">
        <f>IF(VLOOKUP(C556,角色!CC:CI,主动技能!F556*2,FALSE)=0,"",VLOOKUP(C556,角色!CC:CI,主动技能!F556*2,FALSE))</f>
        <v>100</v>
      </c>
      <c r="AA556" s="19">
        <f>IF(VLOOKUP(C556,角色!CC:CI,主动技能!F556*2+1,FALSE)=0,0,VLOOKUP(C556,角色!CC:CI,主动技能!F556*2+1,FALSE))</f>
        <v>10</v>
      </c>
      <c r="AB556" s="19">
        <f>IF(INT(VLOOKUP(E556,角色属性概况!I:M,3,FALSE)*AA556/100)=0,"",(INT(VLOOKUP(E556,角色属性概况!I:M,3,FALSE)*AA556/100)))</f>
        <v>2353</v>
      </c>
      <c r="AE556" s="25">
        <f>(VLOOKUP(G556,角色!V:AE,主动技能!F556+7,FALSE))</f>
        <v>1</v>
      </c>
      <c r="AF556" s="19">
        <f>VLOOKUP(F556,对应表!AY:BA,3,FALSE)</f>
        <v>0</v>
      </c>
      <c r="AG556" s="19">
        <f>VLOOKUP(F556,对应表!AY:BA,2,FALSE)</f>
        <v>0</v>
      </c>
      <c r="AH556" s="25" t="str">
        <f>VLOOKUP(F556,特效对应!F:G,2,FALSE)</f>
        <v>attack</v>
      </c>
      <c r="AJ556">
        <f t="shared" si="146"/>
        <v>10</v>
      </c>
      <c r="AQ556" s="6" t="str">
        <f>_xlfn.IFNA(IF(IF($AK556=AQ$5,VLOOKUP(AL556,buff!$K:$L,2,FALSE),"")=0,"",IF($AK556=AQ$5,VLOOKUP(AL556,buff!$K:$L,2,FALSE),"")),"")</f>
        <v/>
      </c>
      <c r="AR556" s="6" t="str">
        <f>_xlfn.IFNA(IF(IF($AK556=AR$5,VLOOKUP(AM556,buff!$K:$L,2,FALSE),"")=0,"",IF($AK556=AR$5,VLOOKUP(AM556,buff!$K:$L,2,FALSE),"")),"")</f>
        <v/>
      </c>
      <c r="AS556" s="6" t="str">
        <f>_xlfn.IFNA(IF(IF($AK556=AS$5,VLOOKUP(AN556,buff!$K:$L,2,FALSE),"")=0,"",IF($AK556=AS$5,VLOOKUP(AN556,buff!$K:$L,2,FALSE),"")),"")</f>
        <v/>
      </c>
      <c r="AT556" s="6" t="str">
        <f>_xlfn.IFNA(IF(IF($AK556=AT$5,VLOOKUP(AO556,buff!$K:$L,2,FALSE),"")=0,"",IF($AK556=AT$5,VLOOKUP(AO556,buff!$K:$L,2,FALSE),"")),"")</f>
        <v/>
      </c>
      <c r="AU556" s="6" t="str">
        <f>_xlfn.IFNA(IF(IF($AK556=AU$5,VLOOKUP(AP556,buff!$K:$L,2,FALSE),"")=0,"",IF($AK556=AU$5,VLOOKUP(AP556,buff!$K:$L,2,FALSE),"")),"")</f>
        <v/>
      </c>
      <c r="AV556" s="6" t="str">
        <f>_xlfn.IFNA(IF(IF($AK556=AV$5,VLOOKUP(AL556,buff!$K:$L,2,FALSE),"")=0,"",IF($AK556=AV$5,VLOOKUP(AL556,buff!$K:$L,2,FALSE),"")),"")</f>
        <v/>
      </c>
      <c r="AW556" s="6" t="str">
        <f>_xlfn.IFNA(IF(IF($AK556=AW$5,VLOOKUP(AM556,buff!$K:$L,2,FALSE),"")=0,"",IF($AK556=AW$5,VLOOKUP(AM556,buff!$K:$L,2,FALSE),"")),"")</f>
        <v/>
      </c>
      <c r="AX556" s="6" t="str">
        <f>_xlfn.IFNA(IF(IF($AK556=AX$5,VLOOKUP(AN556,buff!$K:$L,2,FALSE),"")=0,"",IF($AK556=AX$5,VLOOKUP(AN556,buff!$K:$L,2,FALSE),"")),"")</f>
        <v/>
      </c>
      <c r="AY556" s="6" t="str">
        <f>_xlfn.IFNA(IF(IF($AK556=AY$5,VLOOKUP(AO556,buff!$K:$L,2,FALSE),"")=0,"",IF($AK556=AY$5,VLOOKUP(AO556,buff!$K:$L,2,FALSE),"")),"")</f>
        <v/>
      </c>
      <c r="AZ556" s="6" t="str">
        <f>_xlfn.IFNA(IF(IF($AK556=AZ$5,VLOOKUP(AP556,buff!$K:$L,2,FALSE),"")=0,"",IF($AK556=AZ$5,VLOOKUP(AP556,buff!$K:$L,2,FALSE),"")),"")</f>
        <v/>
      </c>
      <c r="BA556" s="6" t="e">
        <f>VLOOKUP(AL556,buff!$K:$P,6,FALSE)</f>
        <v>#N/A</v>
      </c>
      <c r="BB556" s="6" t="e">
        <f>VLOOKUP(AM556,buff!$K:$P,6,FALSE)</f>
        <v>#N/A</v>
      </c>
      <c r="BC556" s="6" t="e">
        <f>VLOOKUP(AN556,buff!$K:$P,6,FALSE)</f>
        <v>#N/A</v>
      </c>
      <c r="BD556">
        <f t="shared" si="147"/>
        <v>0</v>
      </c>
      <c r="BE556">
        <f t="shared" si="148"/>
        <v>0</v>
      </c>
      <c r="BF556" s="22">
        <f t="shared" si="149"/>
        <v>101001</v>
      </c>
    </row>
    <row r="557" spans="1:58" x14ac:dyDescent="0.15">
      <c r="A557" t="str">
        <f t="shared" si="137"/>
        <v>贝蒂主动技能1等级11</v>
      </c>
      <c r="B557" s="8">
        <f t="shared" si="144"/>
        <v>10100111</v>
      </c>
      <c r="C557" s="8" t="str">
        <f>VLOOKUP(G557,角色!A:B,2,FALSE)</f>
        <v>贝蒂</v>
      </c>
      <c r="D557" s="8" t="str">
        <f t="shared" si="145"/>
        <v>主动技能1</v>
      </c>
      <c r="E557" s="8">
        <f t="shared" si="138"/>
        <v>11</v>
      </c>
      <c r="F557" s="8">
        <f t="shared" si="139"/>
        <v>1</v>
      </c>
      <c r="G557" s="8">
        <f t="shared" si="140"/>
        <v>10</v>
      </c>
      <c r="H557" s="4" t="s">
        <v>947</v>
      </c>
      <c r="I557" s="20" t="str">
        <f t="shared" si="150"/>
        <v>对敌方单体攻击，造成100%攻击力（+3352）点伤害。</v>
      </c>
      <c r="J557" s="4" t="s">
        <v>277</v>
      </c>
      <c r="K557" s="1" t="s">
        <v>102</v>
      </c>
      <c r="L557" s="20" t="s">
        <v>106</v>
      </c>
      <c r="M557" s="4"/>
      <c r="N557" s="4">
        <v>100</v>
      </c>
      <c r="O557" s="20">
        <f>VLOOKUP(L557,对应表!BK:BL,2,FALSE)</f>
        <v>0</v>
      </c>
      <c r="P557" s="25" t="str">
        <f>_xlfn.IFNA(VLOOKUP(G557,角色!V:AE,主动技能!F557+1,FALSE),"")</f>
        <v>|||</v>
      </c>
      <c r="Q557" s="25">
        <f>(VLOOKUP(G557,角色!V:AE,主动技能!F557+4,FALSE))</f>
        <v>1</v>
      </c>
      <c r="R557" s="25">
        <v>0</v>
      </c>
      <c r="S557" s="25">
        <v>0</v>
      </c>
      <c r="T557" s="6" t="str">
        <f t="shared" si="141"/>
        <v/>
      </c>
      <c r="U557" s="6" t="str">
        <f t="shared" si="142"/>
        <v/>
      </c>
      <c r="V557" s="19" t="str">
        <f>VLOOKUP(G557,角色!AW:BC,主动技能!F557+1,FALSE)</f>
        <v>skill_01</v>
      </c>
      <c r="Y557">
        <f t="shared" si="143"/>
        <v>0</v>
      </c>
      <c r="Z557" s="19">
        <f>IF(VLOOKUP(C557,角色!CC:CI,主动技能!F557*2,FALSE)=0,"",VLOOKUP(C557,角色!CC:CI,主动技能!F557*2,FALSE))</f>
        <v>100</v>
      </c>
      <c r="AA557" s="19">
        <f>IF(VLOOKUP(C557,角色!CC:CI,主动技能!F557*2+1,FALSE)=0,0,VLOOKUP(C557,角色!CC:CI,主动技能!F557*2+1,FALSE))</f>
        <v>10</v>
      </c>
      <c r="AB557" s="19">
        <f>IF(INT(VLOOKUP(E557,角色属性概况!I:M,3,FALSE)*AA557/100)=0,"",(INT(VLOOKUP(E557,角色属性概况!I:M,3,FALSE)*AA557/100)))</f>
        <v>3352</v>
      </c>
      <c r="AE557" s="25">
        <f>(VLOOKUP(G557,角色!V:AE,主动技能!F557+7,FALSE))</f>
        <v>1</v>
      </c>
      <c r="AF557" s="19">
        <f>VLOOKUP(F557,对应表!AY:BA,3,FALSE)</f>
        <v>0</v>
      </c>
      <c r="AG557" s="19">
        <f>VLOOKUP(F557,对应表!AY:BA,2,FALSE)</f>
        <v>0</v>
      </c>
      <c r="AH557" s="25" t="str">
        <f>VLOOKUP(F557,特效对应!F:G,2,FALSE)</f>
        <v>attack</v>
      </c>
      <c r="AJ557">
        <f t="shared" si="146"/>
        <v>11</v>
      </c>
      <c r="AQ557" s="6" t="str">
        <f>_xlfn.IFNA(IF(IF($AK557=AQ$5,VLOOKUP(AL557,buff!$K:$L,2,FALSE),"")=0,"",IF($AK557=AQ$5,VLOOKUP(AL557,buff!$K:$L,2,FALSE),"")),"")</f>
        <v/>
      </c>
      <c r="AR557" s="6" t="str">
        <f>_xlfn.IFNA(IF(IF($AK557=AR$5,VLOOKUP(AM557,buff!$K:$L,2,FALSE),"")=0,"",IF($AK557=AR$5,VLOOKUP(AM557,buff!$K:$L,2,FALSE),"")),"")</f>
        <v/>
      </c>
      <c r="AS557" s="6" t="str">
        <f>_xlfn.IFNA(IF(IF($AK557=AS$5,VLOOKUP(AN557,buff!$K:$L,2,FALSE),"")=0,"",IF($AK557=AS$5,VLOOKUP(AN557,buff!$K:$L,2,FALSE),"")),"")</f>
        <v/>
      </c>
      <c r="AT557" s="6" t="str">
        <f>_xlfn.IFNA(IF(IF($AK557=AT$5,VLOOKUP(AO557,buff!$K:$L,2,FALSE),"")=0,"",IF($AK557=AT$5,VLOOKUP(AO557,buff!$K:$L,2,FALSE),"")),"")</f>
        <v/>
      </c>
      <c r="AU557" s="6" t="str">
        <f>_xlfn.IFNA(IF(IF($AK557=AU$5,VLOOKUP(AP557,buff!$K:$L,2,FALSE),"")=0,"",IF($AK557=AU$5,VLOOKUP(AP557,buff!$K:$L,2,FALSE),"")),"")</f>
        <v/>
      </c>
      <c r="AV557" s="6" t="str">
        <f>_xlfn.IFNA(IF(IF($AK557=AV$5,VLOOKUP(AL557,buff!$K:$L,2,FALSE),"")=0,"",IF($AK557=AV$5,VLOOKUP(AL557,buff!$K:$L,2,FALSE),"")),"")</f>
        <v/>
      </c>
      <c r="AW557" s="6" t="str">
        <f>_xlfn.IFNA(IF(IF($AK557=AW$5,VLOOKUP(AM557,buff!$K:$L,2,FALSE),"")=0,"",IF($AK557=AW$5,VLOOKUP(AM557,buff!$K:$L,2,FALSE),"")),"")</f>
        <v/>
      </c>
      <c r="AX557" s="6" t="str">
        <f>_xlfn.IFNA(IF(IF($AK557=AX$5,VLOOKUP(AN557,buff!$K:$L,2,FALSE),"")=0,"",IF($AK557=AX$5,VLOOKUP(AN557,buff!$K:$L,2,FALSE),"")),"")</f>
        <v/>
      </c>
      <c r="AY557" s="6" t="str">
        <f>_xlfn.IFNA(IF(IF($AK557=AY$5,VLOOKUP(AO557,buff!$K:$L,2,FALSE),"")=0,"",IF($AK557=AY$5,VLOOKUP(AO557,buff!$K:$L,2,FALSE),"")),"")</f>
        <v/>
      </c>
      <c r="AZ557" s="6" t="str">
        <f>_xlfn.IFNA(IF(IF($AK557=AZ$5,VLOOKUP(AP557,buff!$K:$L,2,FALSE),"")=0,"",IF($AK557=AZ$5,VLOOKUP(AP557,buff!$K:$L,2,FALSE),"")),"")</f>
        <v/>
      </c>
      <c r="BA557" s="6" t="e">
        <f>VLOOKUP(AL557,buff!$K:$P,6,FALSE)</f>
        <v>#N/A</v>
      </c>
      <c r="BB557" s="6" t="e">
        <f>VLOOKUP(AM557,buff!$K:$P,6,FALSE)</f>
        <v>#N/A</v>
      </c>
      <c r="BC557" s="6" t="e">
        <f>VLOOKUP(AN557,buff!$K:$P,6,FALSE)</f>
        <v>#N/A</v>
      </c>
      <c r="BD557">
        <f t="shared" si="147"/>
        <v>0</v>
      </c>
      <c r="BE557">
        <f t="shared" si="148"/>
        <v>0</v>
      </c>
      <c r="BF557" s="22">
        <f t="shared" si="149"/>
        <v>101001</v>
      </c>
    </row>
    <row r="558" spans="1:58" x14ac:dyDescent="0.15">
      <c r="A558" t="str">
        <f t="shared" si="137"/>
        <v>贝蒂主动技能1等级12</v>
      </c>
      <c r="B558" s="8">
        <f t="shared" si="144"/>
        <v>10100112</v>
      </c>
      <c r="C558" s="8" t="str">
        <f>VLOOKUP(G558,角色!A:B,2,FALSE)</f>
        <v>贝蒂</v>
      </c>
      <c r="D558" s="8" t="str">
        <f t="shared" si="145"/>
        <v>主动技能1</v>
      </c>
      <c r="E558" s="8">
        <f t="shared" si="138"/>
        <v>12</v>
      </c>
      <c r="F558" s="8">
        <f t="shared" si="139"/>
        <v>1</v>
      </c>
      <c r="G558" s="8">
        <f t="shared" si="140"/>
        <v>10</v>
      </c>
      <c r="H558" s="4" t="s">
        <v>947</v>
      </c>
      <c r="I558" s="20" t="str">
        <f t="shared" si="150"/>
        <v>对敌方单体攻击，造成100%攻击力（+4766）点伤害。</v>
      </c>
      <c r="J558" s="4" t="s">
        <v>277</v>
      </c>
      <c r="K558" s="1" t="s">
        <v>102</v>
      </c>
      <c r="L558" s="20" t="s">
        <v>106</v>
      </c>
      <c r="M558" s="4"/>
      <c r="N558" s="4">
        <v>100</v>
      </c>
      <c r="O558" s="20">
        <f>VLOOKUP(L558,对应表!BK:BL,2,FALSE)</f>
        <v>0</v>
      </c>
      <c r="P558" s="25" t="str">
        <f>_xlfn.IFNA(VLOOKUP(G558,角色!V:AE,主动技能!F558+1,FALSE),"")</f>
        <v>|||</v>
      </c>
      <c r="Q558" s="25">
        <f>(VLOOKUP(G558,角色!V:AE,主动技能!F558+4,FALSE))</f>
        <v>1</v>
      </c>
      <c r="R558" s="25">
        <v>0</v>
      </c>
      <c r="S558" s="25">
        <v>0</v>
      </c>
      <c r="T558" s="6" t="str">
        <f t="shared" si="141"/>
        <v/>
      </c>
      <c r="U558" s="6" t="str">
        <f t="shared" si="142"/>
        <v/>
      </c>
      <c r="V558" s="19" t="str">
        <f>VLOOKUP(G558,角色!AW:BC,主动技能!F558+1,FALSE)</f>
        <v>skill_01</v>
      </c>
      <c r="Y558">
        <f t="shared" si="143"/>
        <v>0</v>
      </c>
      <c r="Z558" s="19">
        <f>IF(VLOOKUP(C558,角色!CC:CI,主动技能!F558*2,FALSE)=0,"",VLOOKUP(C558,角色!CC:CI,主动技能!F558*2,FALSE))</f>
        <v>100</v>
      </c>
      <c r="AA558" s="19">
        <f>IF(VLOOKUP(C558,角色!CC:CI,主动技能!F558*2+1,FALSE)=0,0,VLOOKUP(C558,角色!CC:CI,主动技能!F558*2+1,FALSE))</f>
        <v>10</v>
      </c>
      <c r="AB558" s="19">
        <f>IF(INT(VLOOKUP(E558,角色属性概况!I:M,3,FALSE)*AA558/100)=0,"",(INT(VLOOKUP(E558,角色属性概况!I:M,3,FALSE)*AA558/100)))</f>
        <v>4766</v>
      </c>
      <c r="AE558" s="25">
        <f>(VLOOKUP(G558,角色!V:AE,主动技能!F558+7,FALSE))</f>
        <v>1</v>
      </c>
      <c r="AF558" s="19">
        <f>VLOOKUP(F558,对应表!AY:BA,3,FALSE)</f>
        <v>0</v>
      </c>
      <c r="AG558" s="19">
        <f>VLOOKUP(F558,对应表!AY:BA,2,FALSE)</f>
        <v>0</v>
      </c>
      <c r="AH558" s="25" t="str">
        <f>VLOOKUP(F558,特效对应!F:G,2,FALSE)</f>
        <v>attack</v>
      </c>
      <c r="AJ558">
        <f t="shared" si="146"/>
        <v>12</v>
      </c>
      <c r="AQ558" s="6" t="str">
        <f>_xlfn.IFNA(IF(IF($AK558=AQ$5,VLOOKUP(AL558,buff!$K:$L,2,FALSE),"")=0,"",IF($AK558=AQ$5,VLOOKUP(AL558,buff!$K:$L,2,FALSE),"")),"")</f>
        <v/>
      </c>
      <c r="AR558" s="6" t="str">
        <f>_xlfn.IFNA(IF(IF($AK558=AR$5,VLOOKUP(AM558,buff!$K:$L,2,FALSE),"")=0,"",IF($AK558=AR$5,VLOOKUP(AM558,buff!$K:$L,2,FALSE),"")),"")</f>
        <v/>
      </c>
      <c r="AS558" s="6" t="str">
        <f>_xlfn.IFNA(IF(IF($AK558=AS$5,VLOOKUP(AN558,buff!$K:$L,2,FALSE),"")=0,"",IF($AK558=AS$5,VLOOKUP(AN558,buff!$K:$L,2,FALSE),"")),"")</f>
        <v/>
      </c>
      <c r="AT558" s="6" t="str">
        <f>_xlfn.IFNA(IF(IF($AK558=AT$5,VLOOKUP(AO558,buff!$K:$L,2,FALSE),"")=0,"",IF($AK558=AT$5,VLOOKUP(AO558,buff!$K:$L,2,FALSE),"")),"")</f>
        <v/>
      </c>
      <c r="AU558" s="6" t="str">
        <f>_xlfn.IFNA(IF(IF($AK558=AU$5,VLOOKUP(AP558,buff!$K:$L,2,FALSE),"")=0,"",IF($AK558=AU$5,VLOOKUP(AP558,buff!$K:$L,2,FALSE),"")),"")</f>
        <v/>
      </c>
      <c r="AV558" s="6" t="str">
        <f>_xlfn.IFNA(IF(IF($AK558=AV$5,VLOOKUP(AL558,buff!$K:$L,2,FALSE),"")=0,"",IF($AK558=AV$5,VLOOKUP(AL558,buff!$K:$L,2,FALSE),"")),"")</f>
        <v/>
      </c>
      <c r="AW558" s="6" t="str">
        <f>_xlfn.IFNA(IF(IF($AK558=AW$5,VLOOKUP(AM558,buff!$K:$L,2,FALSE),"")=0,"",IF($AK558=AW$5,VLOOKUP(AM558,buff!$K:$L,2,FALSE),"")),"")</f>
        <v/>
      </c>
      <c r="AX558" s="6" t="str">
        <f>_xlfn.IFNA(IF(IF($AK558=AX$5,VLOOKUP(AN558,buff!$K:$L,2,FALSE),"")=0,"",IF($AK558=AX$5,VLOOKUP(AN558,buff!$K:$L,2,FALSE),"")),"")</f>
        <v/>
      </c>
      <c r="AY558" s="6" t="str">
        <f>_xlfn.IFNA(IF(IF($AK558=AY$5,VLOOKUP(AO558,buff!$K:$L,2,FALSE),"")=0,"",IF($AK558=AY$5,VLOOKUP(AO558,buff!$K:$L,2,FALSE),"")),"")</f>
        <v/>
      </c>
      <c r="AZ558" s="6" t="str">
        <f>_xlfn.IFNA(IF(IF($AK558=AZ$5,VLOOKUP(AP558,buff!$K:$L,2,FALSE),"")=0,"",IF($AK558=AZ$5,VLOOKUP(AP558,buff!$K:$L,2,FALSE),"")),"")</f>
        <v/>
      </c>
      <c r="BA558" s="6" t="e">
        <f>VLOOKUP(AL558,buff!$K:$P,6,FALSE)</f>
        <v>#N/A</v>
      </c>
      <c r="BB558" s="6" t="e">
        <f>VLOOKUP(AM558,buff!$K:$P,6,FALSE)</f>
        <v>#N/A</v>
      </c>
      <c r="BC558" s="6" t="e">
        <f>VLOOKUP(AN558,buff!$K:$P,6,FALSE)</f>
        <v>#N/A</v>
      </c>
      <c r="BD558">
        <f t="shared" si="147"/>
        <v>0</v>
      </c>
      <c r="BE558">
        <f t="shared" si="148"/>
        <v>0</v>
      </c>
      <c r="BF558" s="22">
        <f t="shared" si="149"/>
        <v>101001</v>
      </c>
    </row>
    <row r="559" spans="1:58" x14ac:dyDescent="0.15">
      <c r="A559" t="str">
        <f t="shared" si="137"/>
        <v>贝蒂主动技能1等级13</v>
      </c>
      <c r="B559" s="8">
        <f t="shared" si="144"/>
        <v>10100113</v>
      </c>
      <c r="C559" s="8" t="str">
        <f>VLOOKUP(G559,角色!A:B,2,FALSE)</f>
        <v>贝蒂</v>
      </c>
      <c r="D559" s="8" t="str">
        <f t="shared" si="145"/>
        <v>主动技能1</v>
      </c>
      <c r="E559" s="8">
        <f t="shared" si="138"/>
        <v>13</v>
      </c>
      <c r="F559" s="8">
        <f t="shared" si="139"/>
        <v>1</v>
      </c>
      <c r="G559" s="8">
        <f t="shared" si="140"/>
        <v>10</v>
      </c>
      <c r="H559" s="4" t="s">
        <v>947</v>
      </c>
      <c r="I559" s="20" t="str">
        <f t="shared" si="150"/>
        <v>对敌方单体攻击，造成100%攻击力（+6767）点伤害。</v>
      </c>
      <c r="J559" s="4" t="s">
        <v>277</v>
      </c>
      <c r="K559" s="1" t="s">
        <v>102</v>
      </c>
      <c r="L559" s="20" t="s">
        <v>106</v>
      </c>
      <c r="M559" s="4"/>
      <c r="N559" s="4">
        <v>100</v>
      </c>
      <c r="O559" s="20">
        <f>VLOOKUP(L559,对应表!BK:BL,2,FALSE)</f>
        <v>0</v>
      </c>
      <c r="P559" s="25" t="str">
        <f>_xlfn.IFNA(VLOOKUP(G559,角色!V:AE,主动技能!F559+1,FALSE),"")</f>
        <v>|||</v>
      </c>
      <c r="Q559" s="25">
        <f>(VLOOKUP(G559,角色!V:AE,主动技能!F559+4,FALSE))</f>
        <v>1</v>
      </c>
      <c r="R559" s="25">
        <v>0</v>
      </c>
      <c r="S559" s="25">
        <v>0</v>
      </c>
      <c r="T559" s="6" t="str">
        <f t="shared" si="141"/>
        <v/>
      </c>
      <c r="U559" s="6" t="str">
        <f t="shared" si="142"/>
        <v/>
      </c>
      <c r="V559" s="19" t="str">
        <f>VLOOKUP(G559,角色!AW:BC,主动技能!F559+1,FALSE)</f>
        <v>skill_01</v>
      </c>
      <c r="Y559">
        <f t="shared" si="143"/>
        <v>0</v>
      </c>
      <c r="Z559" s="19">
        <f>IF(VLOOKUP(C559,角色!CC:CI,主动技能!F559*2,FALSE)=0,"",VLOOKUP(C559,角色!CC:CI,主动技能!F559*2,FALSE))</f>
        <v>100</v>
      </c>
      <c r="AA559" s="19">
        <f>IF(VLOOKUP(C559,角色!CC:CI,主动技能!F559*2+1,FALSE)=0,0,VLOOKUP(C559,角色!CC:CI,主动技能!F559*2+1,FALSE))</f>
        <v>10</v>
      </c>
      <c r="AB559" s="19">
        <f>IF(INT(VLOOKUP(E559,角色属性概况!I:M,3,FALSE)*AA559/100)=0,"",(INT(VLOOKUP(E559,角色属性概况!I:M,3,FALSE)*AA559/100)))</f>
        <v>6767</v>
      </c>
      <c r="AE559" s="25">
        <f>(VLOOKUP(G559,角色!V:AE,主动技能!F559+7,FALSE))</f>
        <v>1</v>
      </c>
      <c r="AF559" s="19">
        <f>VLOOKUP(F559,对应表!AY:BA,3,FALSE)</f>
        <v>0</v>
      </c>
      <c r="AG559" s="19">
        <f>VLOOKUP(F559,对应表!AY:BA,2,FALSE)</f>
        <v>0</v>
      </c>
      <c r="AH559" s="25" t="str">
        <f>VLOOKUP(F559,特效对应!F:G,2,FALSE)</f>
        <v>attack</v>
      </c>
      <c r="AJ559">
        <f t="shared" si="146"/>
        <v>13</v>
      </c>
      <c r="AQ559" s="6" t="str">
        <f>_xlfn.IFNA(IF(IF($AK559=AQ$5,VLOOKUP(AL559,buff!$K:$L,2,FALSE),"")=0,"",IF($AK559=AQ$5,VLOOKUP(AL559,buff!$K:$L,2,FALSE),"")),"")</f>
        <v/>
      </c>
      <c r="AR559" s="6" t="str">
        <f>_xlfn.IFNA(IF(IF($AK559=AR$5,VLOOKUP(AM559,buff!$K:$L,2,FALSE),"")=0,"",IF($AK559=AR$5,VLOOKUP(AM559,buff!$K:$L,2,FALSE),"")),"")</f>
        <v/>
      </c>
      <c r="AS559" s="6" t="str">
        <f>_xlfn.IFNA(IF(IF($AK559=AS$5,VLOOKUP(AN559,buff!$K:$L,2,FALSE),"")=0,"",IF($AK559=AS$5,VLOOKUP(AN559,buff!$K:$L,2,FALSE),"")),"")</f>
        <v/>
      </c>
      <c r="AT559" s="6" t="str">
        <f>_xlfn.IFNA(IF(IF($AK559=AT$5,VLOOKUP(AO559,buff!$K:$L,2,FALSE),"")=0,"",IF($AK559=AT$5,VLOOKUP(AO559,buff!$K:$L,2,FALSE),"")),"")</f>
        <v/>
      </c>
      <c r="AU559" s="6" t="str">
        <f>_xlfn.IFNA(IF(IF($AK559=AU$5,VLOOKUP(AP559,buff!$K:$L,2,FALSE),"")=0,"",IF($AK559=AU$5,VLOOKUP(AP559,buff!$K:$L,2,FALSE),"")),"")</f>
        <v/>
      </c>
      <c r="AV559" s="6" t="str">
        <f>_xlfn.IFNA(IF(IF($AK559=AV$5,VLOOKUP(AL559,buff!$K:$L,2,FALSE),"")=0,"",IF($AK559=AV$5,VLOOKUP(AL559,buff!$K:$L,2,FALSE),"")),"")</f>
        <v/>
      </c>
      <c r="AW559" s="6" t="str">
        <f>_xlfn.IFNA(IF(IF($AK559=AW$5,VLOOKUP(AM559,buff!$K:$L,2,FALSE),"")=0,"",IF($AK559=AW$5,VLOOKUP(AM559,buff!$K:$L,2,FALSE),"")),"")</f>
        <v/>
      </c>
      <c r="AX559" s="6" t="str">
        <f>_xlfn.IFNA(IF(IF($AK559=AX$5,VLOOKUP(AN559,buff!$K:$L,2,FALSE),"")=0,"",IF($AK559=AX$5,VLOOKUP(AN559,buff!$K:$L,2,FALSE),"")),"")</f>
        <v/>
      </c>
      <c r="AY559" s="6" t="str">
        <f>_xlfn.IFNA(IF(IF($AK559=AY$5,VLOOKUP(AO559,buff!$K:$L,2,FALSE),"")=0,"",IF($AK559=AY$5,VLOOKUP(AO559,buff!$K:$L,2,FALSE),"")),"")</f>
        <v/>
      </c>
      <c r="AZ559" s="6" t="str">
        <f>_xlfn.IFNA(IF(IF($AK559=AZ$5,VLOOKUP(AP559,buff!$K:$L,2,FALSE),"")=0,"",IF($AK559=AZ$5,VLOOKUP(AP559,buff!$K:$L,2,FALSE),"")),"")</f>
        <v/>
      </c>
      <c r="BA559" s="6" t="e">
        <f>VLOOKUP(AL559,buff!$K:$P,6,FALSE)</f>
        <v>#N/A</v>
      </c>
      <c r="BB559" s="6" t="e">
        <f>VLOOKUP(AM559,buff!$K:$P,6,FALSE)</f>
        <v>#N/A</v>
      </c>
      <c r="BC559" s="6" t="e">
        <f>VLOOKUP(AN559,buff!$K:$P,6,FALSE)</f>
        <v>#N/A</v>
      </c>
      <c r="BD559">
        <f t="shared" si="147"/>
        <v>0</v>
      </c>
      <c r="BE559">
        <f t="shared" si="148"/>
        <v>0</v>
      </c>
      <c r="BF559" s="22">
        <f t="shared" si="149"/>
        <v>101001</v>
      </c>
    </row>
    <row r="560" spans="1:58" x14ac:dyDescent="0.15">
      <c r="A560" t="str">
        <f t="shared" si="137"/>
        <v>贝蒂主动技能1等级14</v>
      </c>
      <c r="B560" s="8">
        <f t="shared" si="144"/>
        <v>10100114</v>
      </c>
      <c r="C560" s="8" t="str">
        <f>VLOOKUP(G560,角色!A:B,2,FALSE)</f>
        <v>贝蒂</v>
      </c>
      <c r="D560" s="8" t="str">
        <f t="shared" si="145"/>
        <v>主动技能1</v>
      </c>
      <c r="E560" s="8">
        <f t="shared" si="138"/>
        <v>14</v>
      </c>
      <c r="F560" s="8">
        <f t="shared" si="139"/>
        <v>1</v>
      </c>
      <c r="G560" s="8">
        <f t="shared" si="140"/>
        <v>10</v>
      </c>
      <c r="H560" s="4" t="s">
        <v>947</v>
      </c>
      <c r="I560" s="20" t="str">
        <f t="shared" si="150"/>
        <v>对敌方单体攻击，造成100%攻击力（+9601）点伤害。</v>
      </c>
      <c r="J560" s="4" t="s">
        <v>277</v>
      </c>
      <c r="K560" s="1" t="s">
        <v>102</v>
      </c>
      <c r="L560" s="20" t="s">
        <v>106</v>
      </c>
      <c r="M560" s="4"/>
      <c r="N560" s="4">
        <v>100</v>
      </c>
      <c r="O560" s="20">
        <f>VLOOKUP(L560,对应表!BK:BL,2,FALSE)</f>
        <v>0</v>
      </c>
      <c r="P560" s="25" t="str">
        <f>_xlfn.IFNA(VLOOKUP(G560,角色!V:AE,主动技能!F560+1,FALSE),"")</f>
        <v>|||</v>
      </c>
      <c r="Q560" s="25">
        <f>(VLOOKUP(G560,角色!V:AE,主动技能!F560+4,FALSE))</f>
        <v>1</v>
      </c>
      <c r="R560" s="25">
        <v>0</v>
      </c>
      <c r="S560" s="25">
        <v>0</v>
      </c>
      <c r="T560" s="6" t="str">
        <f t="shared" si="141"/>
        <v/>
      </c>
      <c r="U560" s="6" t="str">
        <f t="shared" si="142"/>
        <v/>
      </c>
      <c r="V560" s="19" t="str">
        <f>VLOOKUP(G560,角色!AW:BC,主动技能!F560+1,FALSE)</f>
        <v>skill_01</v>
      </c>
      <c r="Y560">
        <f t="shared" si="143"/>
        <v>0</v>
      </c>
      <c r="Z560" s="19">
        <f>IF(VLOOKUP(C560,角色!CC:CI,主动技能!F560*2,FALSE)=0,"",VLOOKUP(C560,角色!CC:CI,主动技能!F560*2,FALSE))</f>
        <v>100</v>
      </c>
      <c r="AA560" s="19">
        <f>IF(VLOOKUP(C560,角色!CC:CI,主动技能!F560*2+1,FALSE)=0,0,VLOOKUP(C560,角色!CC:CI,主动技能!F560*2+1,FALSE))</f>
        <v>10</v>
      </c>
      <c r="AB560" s="19">
        <f>IF(INT(VLOOKUP(E560,角色属性概况!I:M,3,FALSE)*AA560/100)=0,"",(INT(VLOOKUP(E560,角色属性概况!I:M,3,FALSE)*AA560/100)))</f>
        <v>9601</v>
      </c>
      <c r="AE560" s="25">
        <f>(VLOOKUP(G560,角色!V:AE,主动技能!F560+7,FALSE))</f>
        <v>1</v>
      </c>
      <c r="AF560" s="19">
        <f>VLOOKUP(F560,对应表!AY:BA,3,FALSE)</f>
        <v>0</v>
      </c>
      <c r="AG560" s="19">
        <f>VLOOKUP(F560,对应表!AY:BA,2,FALSE)</f>
        <v>0</v>
      </c>
      <c r="AH560" s="25" t="str">
        <f>VLOOKUP(F560,特效对应!F:G,2,FALSE)</f>
        <v>attack</v>
      </c>
      <c r="AJ560">
        <f t="shared" si="146"/>
        <v>14</v>
      </c>
      <c r="AQ560" s="6" t="str">
        <f>_xlfn.IFNA(IF(IF($AK560=AQ$5,VLOOKUP(AL560,buff!$K:$L,2,FALSE),"")=0,"",IF($AK560=AQ$5,VLOOKUP(AL560,buff!$K:$L,2,FALSE),"")),"")</f>
        <v/>
      </c>
      <c r="AR560" s="6" t="str">
        <f>_xlfn.IFNA(IF(IF($AK560=AR$5,VLOOKUP(AM560,buff!$K:$L,2,FALSE),"")=0,"",IF($AK560=AR$5,VLOOKUP(AM560,buff!$K:$L,2,FALSE),"")),"")</f>
        <v/>
      </c>
      <c r="AS560" s="6" t="str">
        <f>_xlfn.IFNA(IF(IF($AK560=AS$5,VLOOKUP(AN560,buff!$K:$L,2,FALSE),"")=0,"",IF($AK560=AS$5,VLOOKUP(AN560,buff!$K:$L,2,FALSE),"")),"")</f>
        <v/>
      </c>
      <c r="AT560" s="6" t="str">
        <f>_xlfn.IFNA(IF(IF($AK560=AT$5,VLOOKUP(AO560,buff!$K:$L,2,FALSE),"")=0,"",IF($AK560=AT$5,VLOOKUP(AO560,buff!$K:$L,2,FALSE),"")),"")</f>
        <v/>
      </c>
      <c r="AU560" s="6" t="str">
        <f>_xlfn.IFNA(IF(IF($AK560=AU$5,VLOOKUP(AP560,buff!$K:$L,2,FALSE),"")=0,"",IF($AK560=AU$5,VLOOKUP(AP560,buff!$K:$L,2,FALSE),"")),"")</f>
        <v/>
      </c>
      <c r="AV560" s="6" t="str">
        <f>_xlfn.IFNA(IF(IF($AK560=AV$5,VLOOKUP(AL560,buff!$K:$L,2,FALSE),"")=0,"",IF($AK560=AV$5,VLOOKUP(AL560,buff!$K:$L,2,FALSE),"")),"")</f>
        <v/>
      </c>
      <c r="AW560" s="6" t="str">
        <f>_xlfn.IFNA(IF(IF($AK560=AW$5,VLOOKUP(AM560,buff!$K:$L,2,FALSE),"")=0,"",IF($AK560=AW$5,VLOOKUP(AM560,buff!$K:$L,2,FALSE),"")),"")</f>
        <v/>
      </c>
      <c r="AX560" s="6" t="str">
        <f>_xlfn.IFNA(IF(IF($AK560=AX$5,VLOOKUP(AN560,buff!$K:$L,2,FALSE),"")=0,"",IF($AK560=AX$5,VLOOKUP(AN560,buff!$K:$L,2,FALSE),"")),"")</f>
        <v/>
      </c>
      <c r="AY560" s="6" t="str">
        <f>_xlfn.IFNA(IF(IF($AK560=AY$5,VLOOKUP(AO560,buff!$K:$L,2,FALSE),"")=0,"",IF($AK560=AY$5,VLOOKUP(AO560,buff!$K:$L,2,FALSE),"")),"")</f>
        <v/>
      </c>
      <c r="AZ560" s="6" t="str">
        <f>_xlfn.IFNA(IF(IF($AK560=AZ$5,VLOOKUP(AP560,buff!$K:$L,2,FALSE),"")=0,"",IF($AK560=AZ$5,VLOOKUP(AP560,buff!$K:$L,2,FALSE),"")),"")</f>
        <v/>
      </c>
      <c r="BA560" s="6" t="e">
        <f>VLOOKUP(AL560,buff!$K:$P,6,FALSE)</f>
        <v>#N/A</v>
      </c>
      <c r="BB560" s="6" t="e">
        <f>VLOOKUP(AM560,buff!$K:$P,6,FALSE)</f>
        <v>#N/A</v>
      </c>
      <c r="BC560" s="6" t="e">
        <f>VLOOKUP(AN560,buff!$K:$P,6,FALSE)</f>
        <v>#N/A</v>
      </c>
      <c r="BD560">
        <f t="shared" si="147"/>
        <v>0</v>
      </c>
      <c r="BE560">
        <f t="shared" si="148"/>
        <v>0</v>
      </c>
      <c r="BF560" s="22">
        <f t="shared" si="149"/>
        <v>101001</v>
      </c>
    </row>
    <row r="561" spans="1:58" x14ac:dyDescent="0.15">
      <c r="A561" t="str">
        <f t="shared" si="137"/>
        <v>贝蒂主动技能1等级15</v>
      </c>
      <c r="B561" s="8">
        <f t="shared" si="144"/>
        <v>10100115</v>
      </c>
      <c r="C561" s="8" t="str">
        <f>VLOOKUP(G561,角色!A:B,2,FALSE)</f>
        <v>贝蒂</v>
      </c>
      <c r="D561" s="8" t="str">
        <f t="shared" si="145"/>
        <v>主动技能1</v>
      </c>
      <c r="E561" s="8">
        <f t="shared" si="138"/>
        <v>15</v>
      </c>
      <c r="F561" s="8">
        <f t="shared" si="139"/>
        <v>1</v>
      </c>
      <c r="G561" s="8">
        <f t="shared" si="140"/>
        <v>10</v>
      </c>
      <c r="H561" s="4" t="s">
        <v>947</v>
      </c>
      <c r="I561" s="20" t="str">
        <f t="shared" si="150"/>
        <v>对敌方单体攻击，造成100%攻击力（+13613）点伤害。</v>
      </c>
      <c r="J561" s="4" t="s">
        <v>277</v>
      </c>
      <c r="K561" s="1" t="s">
        <v>102</v>
      </c>
      <c r="L561" s="20" t="s">
        <v>106</v>
      </c>
      <c r="M561" s="4"/>
      <c r="N561" s="4">
        <v>100</v>
      </c>
      <c r="O561" s="20">
        <f>VLOOKUP(L561,对应表!BK:BL,2,FALSE)</f>
        <v>0</v>
      </c>
      <c r="P561" s="25" t="str">
        <f>_xlfn.IFNA(VLOOKUP(G561,角色!V:AE,主动技能!F561+1,FALSE),"")</f>
        <v>|||</v>
      </c>
      <c r="Q561" s="25">
        <f>(VLOOKUP(G561,角色!V:AE,主动技能!F561+4,FALSE))</f>
        <v>1</v>
      </c>
      <c r="R561" s="25">
        <v>0</v>
      </c>
      <c r="S561" s="25">
        <v>0</v>
      </c>
      <c r="T561" s="6" t="str">
        <f t="shared" si="141"/>
        <v/>
      </c>
      <c r="U561" s="6" t="str">
        <f t="shared" si="142"/>
        <v/>
      </c>
      <c r="V561" s="19" t="str">
        <f>VLOOKUP(G561,角色!AW:BC,主动技能!F561+1,FALSE)</f>
        <v>skill_01</v>
      </c>
      <c r="Y561">
        <f t="shared" si="143"/>
        <v>0</v>
      </c>
      <c r="Z561" s="19">
        <f>IF(VLOOKUP(C561,角色!CC:CI,主动技能!F561*2,FALSE)=0,"",VLOOKUP(C561,角色!CC:CI,主动技能!F561*2,FALSE))</f>
        <v>100</v>
      </c>
      <c r="AA561" s="19">
        <f>IF(VLOOKUP(C561,角色!CC:CI,主动技能!F561*2+1,FALSE)=0,0,VLOOKUP(C561,角色!CC:CI,主动技能!F561*2+1,FALSE))</f>
        <v>10</v>
      </c>
      <c r="AB561" s="19">
        <f>IF(INT(VLOOKUP(E561,角色属性概况!I:M,3,FALSE)*AA561/100)=0,"",(INT(VLOOKUP(E561,角色属性概况!I:M,3,FALSE)*AA561/100)))</f>
        <v>13613</v>
      </c>
      <c r="AE561" s="25">
        <f>(VLOOKUP(G561,角色!V:AE,主动技能!F561+7,FALSE))</f>
        <v>1</v>
      </c>
      <c r="AF561" s="19">
        <f>VLOOKUP(F561,对应表!AY:BA,3,FALSE)</f>
        <v>0</v>
      </c>
      <c r="AG561" s="19">
        <f>VLOOKUP(F561,对应表!AY:BA,2,FALSE)</f>
        <v>0</v>
      </c>
      <c r="AH561" s="25" t="str">
        <f>VLOOKUP(F561,特效对应!F:G,2,FALSE)</f>
        <v>attack</v>
      </c>
      <c r="AJ561">
        <f t="shared" si="146"/>
        <v>15</v>
      </c>
      <c r="AQ561" s="6" t="str">
        <f>_xlfn.IFNA(IF(IF($AK561=AQ$5,VLOOKUP(AL561,buff!$K:$L,2,FALSE),"")=0,"",IF($AK561=AQ$5,VLOOKUP(AL561,buff!$K:$L,2,FALSE),"")),"")</f>
        <v/>
      </c>
      <c r="AR561" s="6" t="str">
        <f>_xlfn.IFNA(IF(IF($AK561=AR$5,VLOOKUP(AM561,buff!$K:$L,2,FALSE),"")=0,"",IF($AK561=AR$5,VLOOKUP(AM561,buff!$K:$L,2,FALSE),"")),"")</f>
        <v/>
      </c>
      <c r="AS561" s="6" t="str">
        <f>_xlfn.IFNA(IF(IF($AK561=AS$5,VLOOKUP(AN561,buff!$K:$L,2,FALSE),"")=0,"",IF($AK561=AS$5,VLOOKUP(AN561,buff!$K:$L,2,FALSE),"")),"")</f>
        <v/>
      </c>
      <c r="AT561" s="6" t="str">
        <f>_xlfn.IFNA(IF(IF($AK561=AT$5,VLOOKUP(AO561,buff!$K:$L,2,FALSE),"")=0,"",IF($AK561=AT$5,VLOOKUP(AO561,buff!$K:$L,2,FALSE),"")),"")</f>
        <v/>
      </c>
      <c r="AU561" s="6" t="str">
        <f>_xlfn.IFNA(IF(IF($AK561=AU$5,VLOOKUP(AP561,buff!$K:$L,2,FALSE),"")=0,"",IF($AK561=AU$5,VLOOKUP(AP561,buff!$K:$L,2,FALSE),"")),"")</f>
        <v/>
      </c>
      <c r="AV561" s="6" t="str">
        <f>_xlfn.IFNA(IF(IF($AK561=AV$5,VLOOKUP(AL561,buff!$K:$L,2,FALSE),"")=0,"",IF($AK561=AV$5,VLOOKUP(AL561,buff!$K:$L,2,FALSE),"")),"")</f>
        <v/>
      </c>
      <c r="AW561" s="6" t="str">
        <f>_xlfn.IFNA(IF(IF($AK561=AW$5,VLOOKUP(AM561,buff!$K:$L,2,FALSE),"")=0,"",IF($AK561=AW$5,VLOOKUP(AM561,buff!$K:$L,2,FALSE),"")),"")</f>
        <v/>
      </c>
      <c r="AX561" s="6" t="str">
        <f>_xlfn.IFNA(IF(IF($AK561=AX$5,VLOOKUP(AN561,buff!$K:$L,2,FALSE),"")=0,"",IF($AK561=AX$5,VLOOKUP(AN561,buff!$K:$L,2,FALSE),"")),"")</f>
        <v/>
      </c>
      <c r="AY561" s="6" t="str">
        <f>_xlfn.IFNA(IF(IF($AK561=AY$5,VLOOKUP(AO561,buff!$K:$L,2,FALSE),"")=0,"",IF($AK561=AY$5,VLOOKUP(AO561,buff!$K:$L,2,FALSE),"")),"")</f>
        <v/>
      </c>
      <c r="AZ561" s="6" t="str">
        <f>_xlfn.IFNA(IF(IF($AK561=AZ$5,VLOOKUP(AP561,buff!$K:$L,2,FALSE),"")=0,"",IF($AK561=AZ$5,VLOOKUP(AP561,buff!$K:$L,2,FALSE),"")),"")</f>
        <v/>
      </c>
      <c r="BA561" s="6" t="e">
        <f>VLOOKUP(AL561,buff!$K:$P,6,FALSE)</f>
        <v>#N/A</v>
      </c>
      <c r="BB561" s="6" t="e">
        <f>VLOOKUP(AM561,buff!$K:$P,6,FALSE)</f>
        <v>#N/A</v>
      </c>
      <c r="BC561" s="6" t="e">
        <f>VLOOKUP(AN561,buff!$K:$P,6,FALSE)</f>
        <v>#N/A</v>
      </c>
      <c r="BD561">
        <f t="shared" si="147"/>
        <v>0</v>
      </c>
      <c r="BE561">
        <f t="shared" si="148"/>
        <v>0</v>
      </c>
      <c r="BF561" s="22">
        <f t="shared" si="149"/>
        <v>101001</v>
      </c>
    </row>
    <row r="562" spans="1:58" x14ac:dyDescent="0.15">
      <c r="A562" t="str">
        <f t="shared" si="137"/>
        <v>贝蒂主动技能1等级16</v>
      </c>
      <c r="B562" s="8">
        <f t="shared" si="144"/>
        <v>10100116</v>
      </c>
      <c r="C562" s="8" t="str">
        <f>VLOOKUP(G562,角色!A:B,2,FALSE)</f>
        <v>贝蒂</v>
      </c>
      <c r="D562" s="8" t="str">
        <f t="shared" si="145"/>
        <v>主动技能1</v>
      </c>
      <c r="E562" s="8">
        <f t="shared" si="138"/>
        <v>16</v>
      </c>
      <c r="F562" s="8">
        <f t="shared" si="139"/>
        <v>1</v>
      </c>
      <c r="G562" s="8">
        <f t="shared" si="140"/>
        <v>10</v>
      </c>
      <c r="H562" s="4" t="s">
        <v>947</v>
      </c>
      <c r="I562" s="20" t="str">
        <f t="shared" si="150"/>
        <v>对敌方单体攻击，造成100%攻击力（+19292）点伤害。</v>
      </c>
      <c r="J562" s="4" t="s">
        <v>277</v>
      </c>
      <c r="K562" s="1" t="s">
        <v>102</v>
      </c>
      <c r="L562" s="20" t="s">
        <v>106</v>
      </c>
      <c r="M562" s="4"/>
      <c r="N562" s="4">
        <v>100</v>
      </c>
      <c r="O562" s="20">
        <f>VLOOKUP(L562,对应表!BK:BL,2,FALSE)</f>
        <v>0</v>
      </c>
      <c r="P562" s="25" t="str">
        <f>_xlfn.IFNA(VLOOKUP(G562,角色!V:AE,主动技能!F562+1,FALSE),"")</f>
        <v>|||</v>
      </c>
      <c r="Q562" s="25">
        <f>(VLOOKUP(G562,角色!V:AE,主动技能!F562+4,FALSE))</f>
        <v>1</v>
      </c>
      <c r="R562" s="25">
        <v>0</v>
      </c>
      <c r="S562" s="25">
        <v>0</v>
      </c>
      <c r="T562" s="6" t="str">
        <f t="shared" si="141"/>
        <v/>
      </c>
      <c r="U562" s="6" t="str">
        <f t="shared" si="142"/>
        <v/>
      </c>
      <c r="V562" s="19" t="str">
        <f>VLOOKUP(G562,角色!AW:BC,主动技能!F562+1,FALSE)</f>
        <v>skill_01</v>
      </c>
      <c r="Y562">
        <f t="shared" si="143"/>
        <v>0</v>
      </c>
      <c r="Z562" s="19">
        <f>IF(VLOOKUP(C562,角色!CC:CI,主动技能!F562*2,FALSE)=0,"",VLOOKUP(C562,角色!CC:CI,主动技能!F562*2,FALSE))</f>
        <v>100</v>
      </c>
      <c r="AA562" s="19">
        <f>IF(VLOOKUP(C562,角色!CC:CI,主动技能!F562*2+1,FALSE)=0,0,VLOOKUP(C562,角色!CC:CI,主动技能!F562*2+1,FALSE))</f>
        <v>10</v>
      </c>
      <c r="AB562" s="19">
        <f>IF(INT(VLOOKUP(E562,角色属性概况!I:M,3,FALSE)*AA562/100)=0,"",(INT(VLOOKUP(E562,角色属性概况!I:M,3,FALSE)*AA562/100)))</f>
        <v>19292</v>
      </c>
      <c r="AE562" s="25">
        <f>(VLOOKUP(G562,角色!V:AE,主动技能!F562+7,FALSE))</f>
        <v>1</v>
      </c>
      <c r="AF562" s="19">
        <f>VLOOKUP(F562,对应表!AY:BA,3,FALSE)</f>
        <v>0</v>
      </c>
      <c r="AG562" s="19">
        <f>VLOOKUP(F562,对应表!AY:BA,2,FALSE)</f>
        <v>0</v>
      </c>
      <c r="AH562" s="25" t="str">
        <f>VLOOKUP(F562,特效对应!F:G,2,FALSE)</f>
        <v>attack</v>
      </c>
      <c r="AJ562">
        <f t="shared" si="146"/>
        <v>16</v>
      </c>
      <c r="AQ562" s="6" t="str">
        <f>_xlfn.IFNA(IF(IF($AK562=AQ$5,VLOOKUP(AL562,buff!$K:$L,2,FALSE),"")=0,"",IF($AK562=AQ$5,VLOOKUP(AL562,buff!$K:$L,2,FALSE),"")),"")</f>
        <v/>
      </c>
      <c r="AR562" s="6" t="str">
        <f>_xlfn.IFNA(IF(IF($AK562=AR$5,VLOOKUP(AM562,buff!$K:$L,2,FALSE),"")=0,"",IF($AK562=AR$5,VLOOKUP(AM562,buff!$K:$L,2,FALSE),"")),"")</f>
        <v/>
      </c>
      <c r="AS562" s="6" t="str">
        <f>_xlfn.IFNA(IF(IF($AK562=AS$5,VLOOKUP(AN562,buff!$K:$L,2,FALSE),"")=0,"",IF($AK562=AS$5,VLOOKUP(AN562,buff!$K:$L,2,FALSE),"")),"")</f>
        <v/>
      </c>
      <c r="AT562" s="6" t="str">
        <f>_xlfn.IFNA(IF(IF($AK562=AT$5,VLOOKUP(AO562,buff!$K:$L,2,FALSE),"")=0,"",IF($AK562=AT$5,VLOOKUP(AO562,buff!$K:$L,2,FALSE),"")),"")</f>
        <v/>
      </c>
      <c r="AU562" s="6" t="str">
        <f>_xlfn.IFNA(IF(IF($AK562=AU$5,VLOOKUP(AP562,buff!$K:$L,2,FALSE),"")=0,"",IF($AK562=AU$5,VLOOKUP(AP562,buff!$K:$L,2,FALSE),"")),"")</f>
        <v/>
      </c>
      <c r="AV562" s="6" t="str">
        <f>_xlfn.IFNA(IF(IF($AK562=AV$5,VLOOKUP(AL562,buff!$K:$L,2,FALSE),"")=0,"",IF($AK562=AV$5,VLOOKUP(AL562,buff!$K:$L,2,FALSE),"")),"")</f>
        <v/>
      </c>
      <c r="AW562" s="6" t="str">
        <f>_xlfn.IFNA(IF(IF($AK562=AW$5,VLOOKUP(AM562,buff!$K:$L,2,FALSE),"")=0,"",IF($AK562=AW$5,VLOOKUP(AM562,buff!$K:$L,2,FALSE),"")),"")</f>
        <v/>
      </c>
      <c r="AX562" s="6" t="str">
        <f>_xlfn.IFNA(IF(IF($AK562=AX$5,VLOOKUP(AN562,buff!$K:$L,2,FALSE),"")=0,"",IF($AK562=AX$5,VLOOKUP(AN562,buff!$K:$L,2,FALSE),"")),"")</f>
        <v/>
      </c>
      <c r="AY562" s="6" t="str">
        <f>_xlfn.IFNA(IF(IF($AK562=AY$5,VLOOKUP(AO562,buff!$K:$L,2,FALSE),"")=0,"",IF($AK562=AY$5,VLOOKUP(AO562,buff!$K:$L,2,FALSE),"")),"")</f>
        <v/>
      </c>
      <c r="AZ562" s="6" t="str">
        <f>_xlfn.IFNA(IF(IF($AK562=AZ$5,VLOOKUP(AP562,buff!$K:$L,2,FALSE),"")=0,"",IF($AK562=AZ$5,VLOOKUP(AP562,buff!$K:$L,2,FALSE),"")),"")</f>
        <v/>
      </c>
      <c r="BA562" s="6" t="e">
        <f>VLOOKUP(AL562,buff!$K:$P,6,FALSE)</f>
        <v>#N/A</v>
      </c>
      <c r="BB562" s="6" t="e">
        <f>VLOOKUP(AM562,buff!$K:$P,6,FALSE)</f>
        <v>#N/A</v>
      </c>
      <c r="BC562" s="6" t="e">
        <f>VLOOKUP(AN562,buff!$K:$P,6,FALSE)</f>
        <v>#N/A</v>
      </c>
      <c r="BD562">
        <f t="shared" si="147"/>
        <v>0</v>
      </c>
      <c r="BE562">
        <f t="shared" si="148"/>
        <v>0</v>
      </c>
      <c r="BF562" s="22">
        <f t="shared" si="149"/>
        <v>101001</v>
      </c>
    </row>
    <row r="563" spans="1:58" x14ac:dyDescent="0.15">
      <c r="A563" t="str">
        <f t="shared" si="137"/>
        <v>贝蒂主动技能1等级17</v>
      </c>
      <c r="B563" s="8">
        <f t="shared" si="144"/>
        <v>10100117</v>
      </c>
      <c r="C563" s="8" t="str">
        <f>VLOOKUP(G563,角色!A:B,2,FALSE)</f>
        <v>贝蒂</v>
      </c>
      <c r="D563" s="8" t="str">
        <f t="shared" si="145"/>
        <v>主动技能1</v>
      </c>
      <c r="E563" s="8">
        <f t="shared" si="138"/>
        <v>17</v>
      </c>
      <c r="F563" s="8">
        <f t="shared" si="139"/>
        <v>1</v>
      </c>
      <c r="G563" s="8">
        <f t="shared" si="140"/>
        <v>10</v>
      </c>
      <c r="H563" s="4" t="s">
        <v>947</v>
      </c>
      <c r="I563" s="20" t="str">
        <f t="shared" si="150"/>
        <v>对敌方单体攻击，造成100%攻击力（+27333）点伤害。</v>
      </c>
      <c r="J563" s="4" t="s">
        <v>277</v>
      </c>
      <c r="K563" s="1" t="s">
        <v>102</v>
      </c>
      <c r="L563" s="20" t="s">
        <v>106</v>
      </c>
      <c r="M563" s="4"/>
      <c r="N563" s="4">
        <v>100</v>
      </c>
      <c r="O563" s="20">
        <f>VLOOKUP(L563,对应表!BK:BL,2,FALSE)</f>
        <v>0</v>
      </c>
      <c r="P563" s="25" t="str">
        <f>_xlfn.IFNA(VLOOKUP(G563,角色!V:AE,主动技能!F563+1,FALSE),"")</f>
        <v>|||</v>
      </c>
      <c r="Q563" s="25">
        <f>(VLOOKUP(G563,角色!V:AE,主动技能!F563+4,FALSE))</f>
        <v>1</v>
      </c>
      <c r="R563" s="25">
        <v>0</v>
      </c>
      <c r="S563" s="25">
        <v>0</v>
      </c>
      <c r="T563" s="6" t="str">
        <f t="shared" si="141"/>
        <v/>
      </c>
      <c r="U563" s="6" t="str">
        <f t="shared" si="142"/>
        <v/>
      </c>
      <c r="V563" s="19" t="str">
        <f>VLOOKUP(G563,角色!AW:BC,主动技能!F563+1,FALSE)</f>
        <v>skill_01</v>
      </c>
      <c r="Y563">
        <f t="shared" si="143"/>
        <v>0</v>
      </c>
      <c r="Z563" s="19">
        <f>IF(VLOOKUP(C563,角色!CC:CI,主动技能!F563*2,FALSE)=0,"",VLOOKUP(C563,角色!CC:CI,主动技能!F563*2,FALSE))</f>
        <v>100</v>
      </c>
      <c r="AA563" s="19">
        <f>IF(VLOOKUP(C563,角色!CC:CI,主动技能!F563*2+1,FALSE)=0,0,VLOOKUP(C563,角色!CC:CI,主动技能!F563*2+1,FALSE))</f>
        <v>10</v>
      </c>
      <c r="AB563" s="19">
        <f>IF(INT(VLOOKUP(E563,角色属性概况!I:M,3,FALSE)*AA563/100)=0,"",(INT(VLOOKUP(E563,角色属性概况!I:M,3,FALSE)*AA563/100)))</f>
        <v>27333</v>
      </c>
      <c r="AE563" s="25">
        <f>(VLOOKUP(G563,角色!V:AE,主动技能!F563+7,FALSE))</f>
        <v>1</v>
      </c>
      <c r="AF563" s="19">
        <f>VLOOKUP(F563,对应表!AY:BA,3,FALSE)</f>
        <v>0</v>
      </c>
      <c r="AG563" s="19">
        <f>VLOOKUP(F563,对应表!AY:BA,2,FALSE)</f>
        <v>0</v>
      </c>
      <c r="AH563" s="25" t="str">
        <f>VLOOKUP(F563,特效对应!F:G,2,FALSE)</f>
        <v>attack</v>
      </c>
      <c r="AJ563">
        <f t="shared" si="146"/>
        <v>17</v>
      </c>
      <c r="AQ563" s="6" t="str">
        <f>_xlfn.IFNA(IF(IF($AK563=AQ$5,VLOOKUP(AL563,buff!$K:$L,2,FALSE),"")=0,"",IF($AK563=AQ$5,VLOOKUP(AL563,buff!$K:$L,2,FALSE),"")),"")</f>
        <v/>
      </c>
      <c r="AR563" s="6" t="str">
        <f>_xlfn.IFNA(IF(IF($AK563=AR$5,VLOOKUP(AM563,buff!$K:$L,2,FALSE),"")=0,"",IF($AK563=AR$5,VLOOKUP(AM563,buff!$K:$L,2,FALSE),"")),"")</f>
        <v/>
      </c>
      <c r="AS563" s="6" t="str">
        <f>_xlfn.IFNA(IF(IF($AK563=AS$5,VLOOKUP(AN563,buff!$K:$L,2,FALSE),"")=0,"",IF($AK563=AS$5,VLOOKUP(AN563,buff!$K:$L,2,FALSE),"")),"")</f>
        <v/>
      </c>
      <c r="AT563" s="6" t="str">
        <f>_xlfn.IFNA(IF(IF($AK563=AT$5,VLOOKUP(AO563,buff!$K:$L,2,FALSE),"")=0,"",IF($AK563=AT$5,VLOOKUP(AO563,buff!$K:$L,2,FALSE),"")),"")</f>
        <v/>
      </c>
      <c r="AU563" s="6" t="str">
        <f>_xlfn.IFNA(IF(IF($AK563=AU$5,VLOOKUP(AP563,buff!$K:$L,2,FALSE),"")=0,"",IF($AK563=AU$5,VLOOKUP(AP563,buff!$K:$L,2,FALSE),"")),"")</f>
        <v/>
      </c>
      <c r="AV563" s="6" t="str">
        <f>_xlfn.IFNA(IF(IF($AK563=AV$5,VLOOKUP(AL563,buff!$K:$L,2,FALSE),"")=0,"",IF($AK563=AV$5,VLOOKUP(AL563,buff!$K:$L,2,FALSE),"")),"")</f>
        <v/>
      </c>
      <c r="AW563" s="6" t="str">
        <f>_xlfn.IFNA(IF(IF($AK563=AW$5,VLOOKUP(AM563,buff!$K:$L,2,FALSE),"")=0,"",IF($AK563=AW$5,VLOOKUP(AM563,buff!$K:$L,2,FALSE),"")),"")</f>
        <v/>
      </c>
      <c r="AX563" s="6" t="str">
        <f>_xlfn.IFNA(IF(IF($AK563=AX$5,VLOOKUP(AN563,buff!$K:$L,2,FALSE),"")=0,"",IF($AK563=AX$5,VLOOKUP(AN563,buff!$K:$L,2,FALSE),"")),"")</f>
        <v/>
      </c>
      <c r="AY563" s="6" t="str">
        <f>_xlfn.IFNA(IF(IF($AK563=AY$5,VLOOKUP(AO563,buff!$K:$L,2,FALSE),"")=0,"",IF($AK563=AY$5,VLOOKUP(AO563,buff!$K:$L,2,FALSE),"")),"")</f>
        <v/>
      </c>
      <c r="AZ563" s="6" t="str">
        <f>_xlfn.IFNA(IF(IF($AK563=AZ$5,VLOOKUP(AP563,buff!$K:$L,2,FALSE),"")=0,"",IF($AK563=AZ$5,VLOOKUP(AP563,buff!$K:$L,2,FALSE),"")),"")</f>
        <v/>
      </c>
      <c r="BA563" s="6" t="e">
        <f>VLOOKUP(AL563,buff!$K:$P,6,FALSE)</f>
        <v>#N/A</v>
      </c>
      <c r="BB563" s="6" t="e">
        <f>VLOOKUP(AM563,buff!$K:$P,6,FALSE)</f>
        <v>#N/A</v>
      </c>
      <c r="BC563" s="6" t="e">
        <f>VLOOKUP(AN563,buff!$K:$P,6,FALSE)</f>
        <v>#N/A</v>
      </c>
      <c r="BD563">
        <f t="shared" si="147"/>
        <v>0</v>
      </c>
      <c r="BE563">
        <f t="shared" si="148"/>
        <v>0</v>
      </c>
      <c r="BF563" s="22">
        <f t="shared" si="149"/>
        <v>101001</v>
      </c>
    </row>
    <row r="564" spans="1:58" x14ac:dyDescent="0.15">
      <c r="A564" t="str">
        <f t="shared" si="137"/>
        <v>贝蒂主动技能1等级18</v>
      </c>
      <c r="B564" s="8">
        <f t="shared" si="144"/>
        <v>10100118</v>
      </c>
      <c r="C564" s="8" t="str">
        <f>VLOOKUP(G564,角色!A:B,2,FALSE)</f>
        <v>贝蒂</v>
      </c>
      <c r="D564" s="8" t="str">
        <f t="shared" si="145"/>
        <v>主动技能1</v>
      </c>
      <c r="E564" s="8">
        <f t="shared" si="138"/>
        <v>18</v>
      </c>
      <c r="F564" s="8">
        <f t="shared" si="139"/>
        <v>1</v>
      </c>
      <c r="G564" s="8">
        <f t="shared" si="140"/>
        <v>10</v>
      </c>
      <c r="H564" s="4" t="s">
        <v>947</v>
      </c>
      <c r="I564" s="20" t="str">
        <f t="shared" si="150"/>
        <v>对敌方单体攻击，造成100%攻击力（+38716）点伤害。</v>
      </c>
      <c r="J564" s="4" t="s">
        <v>277</v>
      </c>
      <c r="K564" s="1" t="s">
        <v>102</v>
      </c>
      <c r="L564" s="20" t="s">
        <v>106</v>
      </c>
      <c r="M564" s="4"/>
      <c r="N564" s="4">
        <v>100</v>
      </c>
      <c r="O564" s="20">
        <f>VLOOKUP(L564,对应表!BK:BL,2,FALSE)</f>
        <v>0</v>
      </c>
      <c r="P564" s="25" t="str">
        <f>_xlfn.IFNA(VLOOKUP(G564,角色!V:AE,主动技能!F564+1,FALSE),"")</f>
        <v>|||</v>
      </c>
      <c r="Q564" s="25">
        <f>(VLOOKUP(G564,角色!V:AE,主动技能!F564+4,FALSE))</f>
        <v>1</v>
      </c>
      <c r="R564" s="25">
        <v>0</v>
      </c>
      <c r="S564" s="25">
        <v>0</v>
      </c>
      <c r="T564" s="6" t="str">
        <f t="shared" si="141"/>
        <v/>
      </c>
      <c r="U564" s="6" t="str">
        <f t="shared" si="142"/>
        <v/>
      </c>
      <c r="V564" s="19" t="str">
        <f>VLOOKUP(G564,角色!AW:BC,主动技能!F564+1,FALSE)</f>
        <v>skill_01</v>
      </c>
      <c r="Y564">
        <f t="shared" si="143"/>
        <v>0</v>
      </c>
      <c r="Z564" s="19">
        <f>IF(VLOOKUP(C564,角色!CC:CI,主动技能!F564*2,FALSE)=0,"",VLOOKUP(C564,角色!CC:CI,主动技能!F564*2,FALSE))</f>
        <v>100</v>
      </c>
      <c r="AA564" s="19">
        <f>IF(VLOOKUP(C564,角色!CC:CI,主动技能!F564*2+1,FALSE)=0,0,VLOOKUP(C564,角色!CC:CI,主动技能!F564*2+1,FALSE))</f>
        <v>10</v>
      </c>
      <c r="AB564" s="19">
        <f>IF(INT(VLOOKUP(E564,角色属性概况!I:M,3,FALSE)*AA564/100)=0,"",(INT(VLOOKUP(E564,角色属性概况!I:M,3,FALSE)*AA564/100)))</f>
        <v>38716</v>
      </c>
      <c r="AE564" s="25">
        <f>(VLOOKUP(G564,角色!V:AE,主动技能!F564+7,FALSE))</f>
        <v>1</v>
      </c>
      <c r="AF564" s="19">
        <f>VLOOKUP(F564,对应表!AY:BA,3,FALSE)</f>
        <v>0</v>
      </c>
      <c r="AG564" s="19">
        <f>VLOOKUP(F564,对应表!AY:BA,2,FALSE)</f>
        <v>0</v>
      </c>
      <c r="AH564" s="25" t="str">
        <f>VLOOKUP(F564,特效对应!F:G,2,FALSE)</f>
        <v>attack</v>
      </c>
      <c r="AJ564">
        <f t="shared" si="146"/>
        <v>18</v>
      </c>
      <c r="AQ564" s="6" t="str">
        <f>_xlfn.IFNA(IF(IF($AK564=AQ$5,VLOOKUP(AL564,buff!$K:$L,2,FALSE),"")=0,"",IF($AK564=AQ$5,VLOOKUP(AL564,buff!$K:$L,2,FALSE),"")),"")</f>
        <v/>
      </c>
      <c r="AR564" s="6" t="str">
        <f>_xlfn.IFNA(IF(IF($AK564=AR$5,VLOOKUP(AM564,buff!$K:$L,2,FALSE),"")=0,"",IF($AK564=AR$5,VLOOKUP(AM564,buff!$K:$L,2,FALSE),"")),"")</f>
        <v/>
      </c>
      <c r="AS564" s="6" t="str">
        <f>_xlfn.IFNA(IF(IF($AK564=AS$5,VLOOKUP(AN564,buff!$K:$L,2,FALSE),"")=0,"",IF($AK564=AS$5,VLOOKUP(AN564,buff!$K:$L,2,FALSE),"")),"")</f>
        <v/>
      </c>
      <c r="AT564" s="6" t="str">
        <f>_xlfn.IFNA(IF(IF($AK564=AT$5,VLOOKUP(AO564,buff!$K:$L,2,FALSE),"")=0,"",IF($AK564=AT$5,VLOOKUP(AO564,buff!$K:$L,2,FALSE),"")),"")</f>
        <v/>
      </c>
      <c r="AU564" s="6" t="str">
        <f>_xlfn.IFNA(IF(IF($AK564=AU$5,VLOOKUP(AP564,buff!$K:$L,2,FALSE),"")=0,"",IF($AK564=AU$5,VLOOKUP(AP564,buff!$K:$L,2,FALSE),"")),"")</f>
        <v/>
      </c>
      <c r="AV564" s="6" t="str">
        <f>_xlfn.IFNA(IF(IF($AK564=AV$5,VLOOKUP(AL564,buff!$K:$L,2,FALSE),"")=0,"",IF($AK564=AV$5,VLOOKUP(AL564,buff!$K:$L,2,FALSE),"")),"")</f>
        <v/>
      </c>
      <c r="AW564" s="6" t="str">
        <f>_xlfn.IFNA(IF(IF($AK564=AW$5,VLOOKUP(AM564,buff!$K:$L,2,FALSE),"")=0,"",IF($AK564=AW$5,VLOOKUP(AM564,buff!$K:$L,2,FALSE),"")),"")</f>
        <v/>
      </c>
      <c r="AX564" s="6" t="str">
        <f>_xlfn.IFNA(IF(IF($AK564=AX$5,VLOOKUP(AN564,buff!$K:$L,2,FALSE),"")=0,"",IF($AK564=AX$5,VLOOKUP(AN564,buff!$K:$L,2,FALSE),"")),"")</f>
        <v/>
      </c>
      <c r="AY564" s="6" t="str">
        <f>_xlfn.IFNA(IF(IF($AK564=AY$5,VLOOKUP(AO564,buff!$K:$L,2,FALSE),"")=0,"",IF($AK564=AY$5,VLOOKUP(AO564,buff!$K:$L,2,FALSE),"")),"")</f>
        <v/>
      </c>
      <c r="AZ564" s="6" t="str">
        <f>_xlfn.IFNA(IF(IF($AK564=AZ$5,VLOOKUP(AP564,buff!$K:$L,2,FALSE),"")=0,"",IF($AK564=AZ$5,VLOOKUP(AP564,buff!$K:$L,2,FALSE),"")),"")</f>
        <v/>
      </c>
      <c r="BA564" s="6" t="e">
        <f>VLOOKUP(AL564,buff!$K:$P,6,FALSE)</f>
        <v>#N/A</v>
      </c>
      <c r="BB564" s="6" t="e">
        <f>VLOOKUP(AM564,buff!$K:$P,6,FALSE)</f>
        <v>#N/A</v>
      </c>
      <c r="BC564" s="6" t="e">
        <f>VLOOKUP(AN564,buff!$K:$P,6,FALSE)</f>
        <v>#N/A</v>
      </c>
      <c r="BD564">
        <f t="shared" si="147"/>
        <v>0</v>
      </c>
      <c r="BE564">
        <f t="shared" si="148"/>
        <v>0</v>
      </c>
      <c r="BF564" s="22">
        <f t="shared" si="149"/>
        <v>101001</v>
      </c>
    </row>
    <row r="565" spans="1:58" x14ac:dyDescent="0.15">
      <c r="A565" t="str">
        <f t="shared" si="137"/>
        <v>贝蒂主动技能1等级19</v>
      </c>
      <c r="B565" s="8">
        <f t="shared" si="144"/>
        <v>10100119</v>
      </c>
      <c r="C565" s="8" t="str">
        <f>VLOOKUP(G565,角色!A:B,2,FALSE)</f>
        <v>贝蒂</v>
      </c>
      <c r="D565" s="8" t="str">
        <f t="shared" si="145"/>
        <v>主动技能1</v>
      </c>
      <c r="E565" s="8">
        <f t="shared" si="138"/>
        <v>19</v>
      </c>
      <c r="F565" s="8">
        <f t="shared" si="139"/>
        <v>1</v>
      </c>
      <c r="G565" s="8">
        <f t="shared" si="140"/>
        <v>10</v>
      </c>
      <c r="H565" s="4" t="s">
        <v>947</v>
      </c>
      <c r="I565" s="20" t="str">
        <f t="shared" si="150"/>
        <v>对敌方单体攻击，造成100%攻击力（+54831）点伤害。</v>
      </c>
      <c r="J565" s="4" t="s">
        <v>277</v>
      </c>
      <c r="K565" s="1" t="s">
        <v>102</v>
      </c>
      <c r="L565" s="20" t="s">
        <v>106</v>
      </c>
      <c r="M565" s="4"/>
      <c r="N565" s="4">
        <v>100</v>
      </c>
      <c r="O565" s="20">
        <f>VLOOKUP(L565,对应表!BK:BL,2,FALSE)</f>
        <v>0</v>
      </c>
      <c r="P565" s="25" t="str">
        <f>_xlfn.IFNA(VLOOKUP(G565,角色!V:AE,主动技能!F565+1,FALSE),"")</f>
        <v>|||</v>
      </c>
      <c r="Q565" s="25">
        <f>(VLOOKUP(G565,角色!V:AE,主动技能!F565+4,FALSE))</f>
        <v>1</v>
      </c>
      <c r="R565" s="25">
        <v>0</v>
      </c>
      <c r="S565" s="25">
        <v>0</v>
      </c>
      <c r="T565" s="6" t="str">
        <f t="shared" si="141"/>
        <v/>
      </c>
      <c r="U565" s="6" t="str">
        <f t="shared" si="142"/>
        <v/>
      </c>
      <c r="V565" s="19" t="str">
        <f>VLOOKUP(G565,角色!AW:BC,主动技能!F565+1,FALSE)</f>
        <v>skill_01</v>
      </c>
      <c r="Y565">
        <f t="shared" si="143"/>
        <v>0</v>
      </c>
      <c r="Z565" s="19">
        <f>IF(VLOOKUP(C565,角色!CC:CI,主动技能!F565*2,FALSE)=0,"",VLOOKUP(C565,角色!CC:CI,主动技能!F565*2,FALSE))</f>
        <v>100</v>
      </c>
      <c r="AA565" s="19">
        <f>IF(VLOOKUP(C565,角色!CC:CI,主动技能!F565*2+1,FALSE)=0,0,VLOOKUP(C565,角色!CC:CI,主动技能!F565*2+1,FALSE))</f>
        <v>10</v>
      </c>
      <c r="AB565" s="19">
        <f>IF(INT(VLOOKUP(E565,角色属性概况!I:M,3,FALSE)*AA565/100)=0,"",(INT(VLOOKUP(E565,角色属性概况!I:M,3,FALSE)*AA565/100)))</f>
        <v>54831</v>
      </c>
      <c r="AE565" s="25">
        <f>(VLOOKUP(G565,角色!V:AE,主动技能!F565+7,FALSE))</f>
        <v>1</v>
      </c>
      <c r="AF565" s="19">
        <f>VLOOKUP(F565,对应表!AY:BA,3,FALSE)</f>
        <v>0</v>
      </c>
      <c r="AG565" s="19">
        <f>VLOOKUP(F565,对应表!AY:BA,2,FALSE)</f>
        <v>0</v>
      </c>
      <c r="AH565" s="25" t="str">
        <f>VLOOKUP(F565,特效对应!F:G,2,FALSE)</f>
        <v>attack</v>
      </c>
      <c r="AJ565">
        <f t="shared" si="146"/>
        <v>19</v>
      </c>
      <c r="AQ565" s="6" t="str">
        <f>_xlfn.IFNA(IF(IF($AK565=AQ$5,VLOOKUP(AL565,buff!$K:$L,2,FALSE),"")=0,"",IF($AK565=AQ$5,VLOOKUP(AL565,buff!$K:$L,2,FALSE),"")),"")</f>
        <v/>
      </c>
      <c r="AR565" s="6" t="str">
        <f>_xlfn.IFNA(IF(IF($AK565=AR$5,VLOOKUP(AM565,buff!$K:$L,2,FALSE),"")=0,"",IF($AK565=AR$5,VLOOKUP(AM565,buff!$K:$L,2,FALSE),"")),"")</f>
        <v/>
      </c>
      <c r="AS565" s="6" t="str">
        <f>_xlfn.IFNA(IF(IF($AK565=AS$5,VLOOKUP(AN565,buff!$K:$L,2,FALSE),"")=0,"",IF($AK565=AS$5,VLOOKUP(AN565,buff!$K:$L,2,FALSE),"")),"")</f>
        <v/>
      </c>
      <c r="AT565" s="6" t="str">
        <f>_xlfn.IFNA(IF(IF($AK565=AT$5,VLOOKUP(AO565,buff!$K:$L,2,FALSE),"")=0,"",IF($AK565=AT$5,VLOOKUP(AO565,buff!$K:$L,2,FALSE),"")),"")</f>
        <v/>
      </c>
      <c r="AU565" s="6" t="str">
        <f>_xlfn.IFNA(IF(IF($AK565=AU$5,VLOOKUP(AP565,buff!$K:$L,2,FALSE),"")=0,"",IF($AK565=AU$5,VLOOKUP(AP565,buff!$K:$L,2,FALSE),"")),"")</f>
        <v/>
      </c>
      <c r="AV565" s="6" t="str">
        <f>_xlfn.IFNA(IF(IF($AK565=AV$5,VLOOKUP(AL565,buff!$K:$L,2,FALSE),"")=0,"",IF($AK565=AV$5,VLOOKUP(AL565,buff!$K:$L,2,FALSE),"")),"")</f>
        <v/>
      </c>
      <c r="AW565" s="6" t="str">
        <f>_xlfn.IFNA(IF(IF($AK565=AW$5,VLOOKUP(AM565,buff!$K:$L,2,FALSE),"")=0,"",IF($AK565=AW$5,VLOOKUP(AM565,buff!$K:$L,2,FALSE),"")),"")</f>
        <v/>
      </c>
      <c r="AX565" s="6" t="str">
        <f>_xlfn.IFNA(IF(IF($AK565=AX$5,VLOOKUP(AN565,buff!$K:$L,2,FALSE),"")=0,"",IF($AK565=AX$5,VLOOKUP(AN565,buff!$K:$L,2,FALSE),"")),"")</f>
        <v/>
      </c>
      <c r="AY565" s="6" t="str">
        <f>_xlfn.IFNA(IF(IF($AK565=AY$5,VLOOKUP(AO565,buff!$K:$L,2,FALSE),"")=0,"",IF($AK565=AY$5,VLOOKUP(AO565,buff!$K:$L,2,FALSE),"")),"")</f>
        <v/>
      </c>
      <c r="AZ565" s="6" t="str">
        <f>_xlfn.IFNA(IF(IF($AK565=AZ$5,VLOOKUP(AP565,buff!$K:$L,2,FALSE),"")=0,"",IF($AK565=AZ$5,VLOOKUP(AP565,buff!$K:$L,2,FALSE),"")),"")</f>
        <v/>
      </c>
      <c r="BA565" s="6" t="e">
        <f>VLOOKUP(AL565,buff!$K:$P,6,FALSE)</f>
        <v>#N/A</v>
      </c>
      <c r="BB565" s="6" t="e">
        <f>VLOOKUP(AM565,buff!$K:$P,6,FALSE)</f>
        <v>#N/A</v>
      </c>
      <c r="BC565" s="6" t="e">
        <f>VLOOKUP(AN565,buff!$K:$P,6,FALSE)</f>
        <v>#N/A</v>
      </c>
      <c r="BD565">
        <f t="shared" si="147"/>
        <v>0</v>
      </c>
      <c r="BE565">
        <f t="shared" si="148"/>
        <v>0</v>
      </c>
      <c r="BF565" s="22">
        <f t="shared" si="149"/>
        <v>101001</v>
      </c>
    </row>
    <row r="566" spans="1:58" x14ac:dyDescent="0.15">
      <c r="A566" t="str">
        <f t="shared" si="137"/>
        <v>贝蒂主动技能1等级20</v>
      </c>
      <c r="B566" s="8">
        <f t="shared" si="144"/>
        <v>10100120</v>
      </c>
      <c r="C566" s="8" t="str">
        <f>VLOOKUP(G566,角色!A:B,2,FALSE)</f>
        <v>贝蒂</v>
      </c>
      <c r="D566" s="8" t="str">
        <f t="shared" si="145"/>
        <v>主动技能1</v>
      </c>
      <c r="E566" s="8">
        <f t="shared" si="138"/>
        <v>20</v>
      </c>
      <c r="F566" s="8">
        <f t="shared" si="139"/>
        <v>1</v>
      </c>
      <c r="G566" s="8">
        <f t="shared" si="140"/>
        <v>10</v>
      </c>
      <c r="H566" s="4" t="s">
        <v>947</v>
      </c>
      <c r="I566" s="20" t="str">
        <f t="shared" si="150"/>
        <v>对敌方单体攻击，造成100%攻击力（+77646）点伤害。</v>
      </c>
      <c r="J566" s="4" t="s">
        <v>277</v>
      </c>
      <c r="K566" s="1" t="s">
        <v>102</v>
      </c>
      <c r="L566" s="20" t="s">
        <v>106</v>
      </c>
      <c r="M566" s="4"/>
      <c r="N566" s="4">
        <v>100</v>
      </c>
      <c r="O566" s="20">
        <f>VLOOKUP(L566,对应表!BK:BL,2,FALSE)</f>
        <v>0</v>
      </c>
      <c r="P566" s="25" t="str">
        <f>_xlfn.IFNA(VLOOKUP(G566,角色!V:AE,主动技能!F566+1,FALSE),"")</f>
        <v>|||</v>
      </c>
      <c r="Q566" s="25">
        <f>(VLOOKUP(G566,角色!V:AE,主动技能!F566+4,FALSE))</f>
        <v>1</v>
      </c>
      <c r="R566" s="25">
        <v>0</v>
      </c>
      <c r="S566" s="25">
        <v>0</v>
      </c>
      <c r="T566" s="6" t="str">
        <f t="shared" si="141"/>
        <v/>
      </c>
      <c r="U566" s="6" t="str">
        <f t="shared" si="142"/>
        <v/>
      </c>
      <c r="V566" s="19" t="str">
        <f>VLOOKUP(G566,角色!AW:BC,主动技能!F566+1,FALSE)</f>
        <v>skill_01</v>
      </c>
      <c r="Y566">
        <f t="shared" si="143"/>
        <v>0</v>
      </c>
      <c r="Z566" s="19">
        <f>IF(VLOOKUP(C566,角色!CC:CI,主动技能!F566*2,FALSE)=0,"",VLOOKUP(C566,角色!CC:CI,主动技能!F566*2,FALSE))</f>
        <v>100</v>
      </c>
      <c r="AA566" s="19">
        <f>IF(VLOOKUP(C566,角色!CC:CI,主动技能!F566*2+1,FALSE)=0,0,VLOOKUP(C566,角色!CC:CI,主动技能!F566*2+1,FALSE))</f>
        <v>10</v>
      </c>
      <c r="AB566" s="19">
        <f>IF(INT(VLOOKUP(E566,角色属性概况!I:M,3,FALSE)*AA566/100)=0,"",(INT(VLOOKUP(E566,角色属性概况!I:M,3,FALSE)*AA566/100)))</f>
        <v>77646</v>
      </c>
      <c r="AE566" s="25">
        <f>(VLOOKUP(G566,角色!V:AE,主动技能!F566+7,FALSE))</f>
        <v>1</v>
      </c>
      <c r="AF566" s="19">
        <f>VLOOKUP(F566,对应表!AY:BA,3,FALSE)</f>
        <v>0</v>
      </c>
      <c r="AG566" s="19">
        <f>VLOOKUP(F566,对应表!AY:BA,2,FALSE)</f>
        <v>0</v>
      </c>
      <c r="AH566" s="25" t="str">
        <f>VLOOKUP(F566,特效对应!F:G,2,FALSE)</f>
        <v>attack</v>
      </c>
      <c r="AJ566">
        <f t="shared" si="146"/>
        <v>20</v>
      </c>
      <c r="AQ566" s="6" t="str">
        <f>_xlfn.IFNA(IF(IF($AK566=AQ$5,VLOOKUP(AL566,buff!$K:$L,2,FALSE),"")=0,"",IF($AK566=AQ$5,VLOOKUP(AL566,buff!$K:$L,2,FALSE),"")),"")</f>
        <v/>
      </c>
      <c r="AR566" s="6" t="str">
        <f>_xlfn.IFNA(IF(IF($AK566=AR$5,VLOOKUP(AM566,buff!$K:$L,2,FALSE),"")=0,"",IF($AK566=AR$5,VLOOKUP(AM566,buff!$K:$L,2,FALSE),"")),"")</f>
        <v/>
      </c>
      <c r="AS566" s="6" t="str">
        <f>_xlfn.IFNA(IF(IF($AK566=AS$5,VLOOKUP(AN566,buff!$K:$L,2,FALSE),"")=0,"",IF($AK566=AS$5,VLOOKUP(AN566,buff!$K:$L,2,FALSE),"")),"")</f>
        <v/>
      </c>
      <c r="AT566" s="6" t="str">
        <f>_xlfn.IFNA(IF(IF($AK566=AT$5,VLOOKUP(AO566,buff!$K:$L,2,FALSE),"")=0,"",IF($AK566=AT$5,VLOOKUP(AO566,buff!$K:$L,2,FALSE),"")),"")</f>
        <v/>
      </c>
      <c r="AU566" s="6" t="str">
        <f>_xlfn.IFNA(IF(IF($AK566=AU$5,VLOOKUP(AP566,buff!$K:$L,2,FALSE),"")=0,"",IF($AK566=AU$5,VLOOKUP(AP566,buff!$K:$L,2,FALSE),"")),"")</f>
        <v/>
      </c>
      <c r="AV566" s="6" t="str">
        <f>_xlfn.IFNA(IF(IF($AK566=AV$5,VLOOKUP(AL566,buff!$K:$L,2,FALSE),"")=0,"",IF($AK566=AV$5,VLOOKUP(AL566,buff!$K:$L,2,FALSE),"")),"")</f>
        <v/>
      </c>
      <c r="AW566" s="6" t="str">
        <f>_xlfn.IFNA(IF(IF($AK566=AW$5,VLOOKUP(AM566,buff!$K:$L,2,FALSE),"")=0,"",IF($AK566=AW$5,VLOOKUP(AM566,buff!$K:$L,2,FALSE),"")),"")</f>
        <v/>
      </c>
      <c r="AX566" s="6" t="str">
        <f>_xlfn.IFNA(IF(IF($AK566=AX$5,VLOOKUP(AN566,buff!$K:$L,2,FALSE),"")=0,"",IF($AK566=AX$5,VLOOKUP(AN566,buff!$K:$L,2,FALSE),"")),"")</f>
        <v/>
      </c>
      <c r="AY566" s="6" t="str">
        <f>_xlfn.IFNA(IF(IF($AK566=AY$5,VLOOKUP(AO566,buff!$K:$L,2,FALSE),"")=0,"",IF($AK566=AY$5,VLOOKUP(AO566,buff!$K:$L,2,FALSE),"")),"")</f>
        <v/>
      </c>
      <c r="AZ566" s="6" t="str">
        <f>_xlfn.IFNA(IF(IF($AK566=AZ$5,VLOOKUP(AP566,buff!$K:$L,2,FALSE),"")=0,"",IF($AK566=AZ$5,VLOOKUP(AP566,buff!$K:$L,2,FALSE),"")),"")</f>
        <v/>
      </c>
      <c r="BA566" s="6" t="e">
        <f>VLOOKUP(AL566,buff!$K:$P,6,FALSE)</f>
        <v>#N/A</v>
      </c>
      <c r="BB566" s="6" t="e">
        <f>VLOOKUP(AM566,buff!$K:$P,6,FALSE)</f>
        <v>#N/A</v>
      </c>
      <c r="BC566" s="6" t="e">
        <f>VLOOKUP(AN566,buff!$K:$P,6,FALSE)</f>
        <v>#N/A</v>
      </c>
      <c r="BD566">
        <f t="shared" si="147"/>
        <v>0</v>
      </c>
      <c r="BE566">
        <f t="shared" si="148"/>
        <v>0</v>
      </c>
      <c r="BF566" s="22">
        <f t="shared" si="149"/>
        <v>101001</v>
      </c>
    </row>
    <row r="567" spans="1:58" x14ac:dyDescent="0.15">
      <c r="A567" t="str">
        <f t="shared" si="137"/>
        <v>贝蒂主动技能2等级1</v>
      </c>
      <c r="B567" s="8">
        <f t="shared" si="144"/>
        <v>10100201</v>
      </c>
      <c r="C567" s="8" t="str">
        <f>VLOOKUP(G567,角色!A:B,2,FALSE)</f>
        <v>贝蒂</v>
      </c>
      <c r="D567" s="8" t="str">
        <f t="shared" si="145"/>
        <v>主动技能2</v>
      </c>
      <c r="E567" s="8">
        <f t="shared" si="138"/>
        <v>1</v>
      </c>
      <c r="F567" s="8">
        <f t="shared" si="139"/>
        <v>2</v>
      </c>
      <c r="G567" s="8">
        <f t="shared" si="140"/>
        <v>10</v>
      </c>
      <c r="H567" s="4" t="s">
        <v>948</v>
      </c>
      <c r="I567" s="20" t="str">
        <f>"对我方随机3个单体回复10%（+"&amp;BA567&amp;"）点生命值。"</f>
        <v>对我方随机3个单体回复10%（+354）点生命值。</v>
      </c>
      <c r="J567" s="4" t="s">
        <v>416</v>
      </c>
      <c r="K567" s="1" t="s">
        <v>422</v>
      </c>
      <c r="L567" s="4" t="s">
        <v>106</v>
      </c>
      <c r="M567" s="4" t="s">
        <v>115</v>
      </c>
      <c r="N567" s="4">
        <v>100</v>
      </c>
      <c r="O567" s="20">
        <f>VLOOKUP(L567,对应表!BK:BL,2,FALSE)</f>
        <v>0</v>
      </c>
      <c r="P567" s="25" t="str">
        <f>_xlfn.IFNA(VLOOKUP(G567,角色!V:AE,主动技能!F567+1,FALSE),"")</f>
        <v>||eff_huichunshu|</v>
      </c>
      <c r="Q567" s="25">
        <f>(VLOOKUP(G567,角色!V:AE,主动技能!F567+4,FALSE))</f>
        <v>2</v>
      </c>
      <c r="R567" s="25">
        <v>0</v>
      </c>
      <c r="S567" s="25">
        <v>0</v>
      </c>
      <c r="T567" s="6" t="str">
        <f t="shared" si="141"/>
        <v>100030:100:3:3</v>
      </c>
      <c r="U567" s="6" t="str">
        <f t="shared" si="142"/>
        <v/>
      </c>
      <c r="V567" s="19" t="str">
        <f>VLOOKUP(G567,角色!AW:BC,主动技能!F567+1,FALSE)</f>
        <v>skill_11</v>
      </c>
      <c r="Y567">
        <f t="shared" si="143"/>
        <v>0</v>
      </c>
      <c r="Z567" s="19" t="str">
        <f>IF(VLOOKUP(C567,角色!CC:CI,主动技能!F567*2,FALSE)=0,"",VLOOKUP(C567,角色!CC:CI,主动技能!F567*2,FALSE))</f>
        <v/>
      </c>
      <c r="AA567" s="19">
        <f>IF(VLOOKUP(C567,角色!CC:CI,主动技能!F567*2+1,FALSE)=0,0,VLOOKUP(C567,角色!CC:CI,主动技能!F567*2+1,FALSE))</f>
        <v>0</v>
      </c>
      <c r="AB567" s="19" t="str">
        <f>IF(INT(VLOOKUP(E567,角色属性概况!I:M,3,FALSE)*AA567/100)=0,"",(INT(VLOOKUP(E567,角色属性概况!I:M,3,FALSE)*AA567/100)))</f>
        <v/>
      </c>
      <c r="AE567" s="25">
        <f>(VLOOKUP(G567,角色!V:AE,主动技能!F567+7,FALSE))</f>
        <v>1</v>
      </c>
      <c r="AF567" s="19">
        <f>VLOOKUP(F567,对应表!AY:BA,3,FALSE)</f>
        <v>1</v>
      </c>
      <c r="AG567" s="19">
        <f>VLOOKUP(F567,对应表!AY:BA,2,FALSE)</f>
        <v>1</v>
      </c>
      <c r="AH567" s="25" t="str">
        <f>VLOOKUP(F567,特效对应!F:G,2,FALSE)</f>
        <v>attackex</v>
      </c>
      <c r="AJ567">
        <f t="shared" si="146"/>
        <v>1</v>
      </c>
      <c r="AK567" t="s">
        <v>117</v>
      </c>
      <c r="AL567" s="4" t="s">
        <v>889</v>
      </c>
      <c r="AQ567" s="6" t="str">
        <f>_xlfn.IFNA(IF(IF($AK567=AQ$5,VLOOKUP(AL567,buff!$K:$L,2,FALSE),"")=0,"",IF($AK567=AQ$5,VLOOKUP(AL567,buff!$K:$L,2,FALSE),"")),"")</f>
        <v>100030:100:3:3</v>
      </c>
      <c r="AR567" s="6" t="str">
        <f>_xlfn.IFNA(IF(IF($AK567=AR$5,VLOOKUP(AM567,buff!$K:$L,2,FALSE),"")=0,"",IF($AK567=AR$5,VLOOKUP(AM567,buff!$K:$L,2,FALSE),"")),"")</f>
        <v/>
      </c>
      <c r="AS567" s="6" t="str">
        <f>_xlfn.IFNA(IF(IF($AK567=AS$5,VLOOKUP(AN567,buff!$K:$L,2,FALSE),"")=0,"",IF($AK567=AS$5,VLOOKUP(AN567,buff!$K:$L,2,FALSE),"")),"")</f>
        <v/>
      </c>
      <c r="AT567" s="6" t="str">
        <f>_xlfn.IFNA(IF(IF($AK567=AT$5,VLOOKUP(AO567,buff!$K:$L,2,FALSE),"")=0,"",IF($AK567=AT$5,VLOOKUP(AO567,buff!$K:$L,2,FALSE),"")),"")</f>
        <v/>
      </c>
      <c r="AU567" s="6" t="str">
        <f>_xlfn.IFNA(IF(IF($AK567=AU$5,VLOOKUP(AP567,buff!$K:$L,2,FALSE),"")=0,"",IF($AK567=AU$5,VLOOKUP(AP567,buff!$K:$L,2,FALSE),"")),"")</f>
        <v/>
      </c>
      <c r="AV567" s="6" t="str">
        <f>_xlfn.IFNA(IF(IF($AK567=AV$5,VLOOKUP(AL567,buff!$K:$L,2,FALSE),"")=0,"",IF($AK567=AV$5,VLOOKUP(AL567,buff!$K:$L,2,FALSE),"")),"")</f>
        <v/>
      </c>
      <c r="AW567" s="6" t="str">
        <f>_xlfn.IFNA(IF(IF($AK567=AW$5,VLOOKUP(AM567,buff!$K:$L,2,FALSE),"")=0,"",IF($AK567=AW$5,VLOOKUP(AM567,buff!$K:$L,2,FALSE),"")),"")</f>
        <v/>
      </c>
      <c r="AX567" s="6" t="str">
        <f>_xlfn.IFNA(IF(IF($AK567=AX$5,VLOOKUP(AN567,buff!$K:$L,2,FALSE),"")=0,"",IF($AK567=AX$5,VLOOKUP(AN567,buff!$K:$L,2,FALSE),"")),"")</f>
        <v/>
      </c>
      <c r="AY567" s="6" t="str">
        <f>_xlfn.IFNA(IF(IF($AK567=AY$5,VLOOKUP(AO567,buff!$K:$L,2,FALSE),"")=0,"",IF($AK567=AY$5,VLOOKUP(AO567,buff!$K:$L,2,FALSE),"")),"")</f>
        <v/>
      </c>
      <c r="AZ567" s="6" t="str">
        <f>_xlfn.IFNA(IF(IF($AK567=AZ$5,VLOOKUP(AP567,buff!$K:$L,2,FALSE),"")=0,"",IF($AK567=AZ$5,VLOOKUP(AP567,buff!$K:$L,2,FALSE),"")),"")</f>
        <v/>
      </c>
      <c r="BA567" s="6">
        <f>VLOOKUP(AL567,buff!$K:$P,6,FALSE)</f>
        <v>354</v>
      </c>
      <c r="BB567" s="6" t="e">
        <f>VLOOKUP(AM567,buff!$K:$P,6,FALSE)</f>
        <v>#N/A</v>
      </c>
      <c r="BC567" s="6" t="e">
        <f>VLOOKUP(AN567,buff!$K:$P,6,FALSE)</f>
        <v>#N/A</v>
      </c>
      <c r="BD567">
        <f t="shared" si="147"/>
        <v>2</v>
      </c>
      <c r="BE567">
        <f t="shared" si="148"/>
        <v>1</v>
      </c>
      <c r="BF567" s="22">
        <f t="shared" si="149"/>
        <v>101002</v>
      </c>
    </row>
    <row r="568" spans="1:58" x14ac:dyDescent="0.15">
      <c r="A568" t="str">
        <f t="shared" si="137"/>
        <v>贝蒂主动技能2等级2</v>
      </c>
      <c r="B568" s="8">
        <f t="shared" si="144"/>
        <v>10100202</v>
      </c>
      <c r="C568" s="8" t="str">
        <f>VLOOKUP(G568,角色!A:B,2,FALSE)</f>
        <v>贝蒂</v>
      </c>
      <c r="D568" s="8" t="str">
        <f t="shared" si="145"/>
        <v>主动技能2</v>
      </c>
      <c r="E568" s="8">
        <f t="shared" si="138"/>
        <v>2</v>
      </c>
      <c r="F568" s="8">
        <f t="shared" si="139"/>
        <v>2</v>
      </c>
      <c r="G568" s="8">
        <f t="shared" si="140"/>
        <v>10</v>
      </c>
      <c r="H568" s="4" t="s">
        <v>948</v>
      </c>
      <c r="I568" s="20" t="str">
        <f t="shared" ref="I568:I586" si="151">"对我方随机3个单体回复10%（+"&amp;BA568&amp;"）点生命值。"</f>
        <v>对我方随机3个单体回复10%（+391）点生命值。</v>
      </c>
      <c r="J568" s="4" t="s">
        <v>416</v>
      </c>
      <c r="K568" s="1" t="s">
        <v>422</v>
      </c>
      <c r="L568" s="4" t="s">
        <v>106</v>
      </c>
      <c r="M568" s="4" t="s">
        <v>115</v>
      </c>
      <c r="N568" s="4">
        <v>100</v>
      </c>
      <c r="O568" s="20">
        <f>VLOOKUP(L568,对应表!BK:BL,2,FALSE)</f>
        <v>0</v>
      </c>
      <c r="P568" s="25" t="str">
        <f>_xlfn.IFNA(VLOOKUP(G568,角色!V:AE,主动技能!F568+1,FALSE),"")</f>
        <v>||eff_huichunshu|</v>
      </c>
      <c r="Q568" s="25">
        <f>(VLOOKUP(G568,角色!V:AE,主动技能!F568+4,FALSE))</f>
        <v>2</v>
      </c>
      <c r="R568" s="25">
        <v>0</v>
      </c>
      <c r="S568" s="25">
        <v>0</v>
      </c>
      <c r="T568" s="6" t="str">
        <f t="shared" si="141"/>
        <v>100031:100:3:3</v>
      </c>
      <c r="U568" s="6" t="str">
        <f t="shared" si="142"/>
        <v/>
      </c>
      <c r="V568" s="19" t="str">
        <f>VLOOKUP(G568,角色!AW:BC,主动技能!F568+1,FALSE)</f>
        <v>skill_11</v>
      </c>
      <c r="Y568">
        <f t="shared" si="143"/>
        <v>0</v>
      </c>
      <c r="Z568" s="19" t="str">
        <f>IF(VLOOKUP(C568,角色!CC:CI,主动技能!F568*2,FALSE)=0,"",VLOOKUP(C568,角色!CC:CI,主动技能!F568*2,FALSE))</f>
        <v/>
      </c>
      <c r="AA568" s="19">
        <f>IF(VLOOKUP(C568,角色!CC:CI,主动技能!F568*2+1,FALSE)=0,0,VLOOKUP(C568,角色!CC:CI,主动技能!F568*2+1,FALSE))</f>
        <v>0</v>
      </c>
      <c r="AB568" s="19" t="str">
        <f>IF(INT(VLOOKUP(E568,角色属性概况!I:M,3,FALSE)*AA568/100)=0,"",(INT(VLOOKUP(E568,角色属性概况!I:M,3,FALSE)*AA568/100)))</f>
        <v/>
      </c>
      <c r="AE568" s="25">
        <f>(VLOOKUP(G568,角色!V:AE,主动技能!F568+7,FALSE))</f>
        <v>1</v>
      </c>
      <c r="AF568" s="19">
        <f>VLOOKUP(F568,对应表!AY:BA,3,FALSE)</f>
        <v>1</v>
      </c>
      <c r="AG568" s="19">
        <f>VLOOKUP(F568,对应表!AY:BA,2,FALSE)</f>
        <v>1</v>
      </c>
      <c r="AH568" s="25" t="str">
        <f>VLOOKUP(F568,特效对应!F:G,2,FALSE)</f>
        <v>attackex</v>
      </c>
      <c r="AJ568">
        <f t="shared" si="146"/>
        <v>2</v>
      </c>
      <c r="AK568" t="s">
        <v>117</v>
      </c>
      <c r="AL568" s="4" t="s">
        <v>890</v>
      </c>
      <c r="AQ568" s="6" t="str">
        <f>_xlfn.IFNA(IF(IF($AK568=AQ$5,VLOOKUP(AL568,buff!$K:$L,2,FALSE),"")=0,"",IF($AK568=AQ$5,VLOOKUP(AL568,buff!$K:$L,2,FALSE),"")),"")</f>
        <v>100031:100:3:3</v>
      </c>
      <c r="AR568" s="6" t="str">
        <f>_xlfn.IFNA(IF(IF($AK568=AR$5,VLOOKUP(AM568,buff!$K:$L,2,FALSE),"")=0,"",IF($AK568=AR$5,VLOOKUP(AM568,buff!$K:$L,2,FALSE),"")),"")</f>
        <v/>
      </c>
      <c r="AS568" s="6" t="str">
        <f>_xlfn.IFNA(IF(IF($AK568=AS$5,VLOOKUP(AN568,buff!$K:$L,2,FALSE),"")=0,"",IF($AK568=AS$5,VLOOKUP(AN568,buff!$K:$L,2,FALSE),"")),"")</f>
        <v/>
      </c>
      <c r="AT568" s="6" t="str">
        <f>_xlfn.IFNA(IF(IF($AK568=AT$5,VLOOKUP(AO568,buff!$K:$L,2,FALSE),"")=0,"",IF($AK568=AT$5,VLOOKUP(AO568,buff!$K:$L,2,FALSE),"")),"")</f>
        <v/>
      </c>
      <c r="AU568" s="6" t="str">
        <f>_xlfn.IFNA(IF(IF($AK568=AU$5,VLOOKUP(AP568,buff!$K:$L,2,FALSE),"")=0,"",IF($AK568=AU$5,VLOOKUP(AP568,buff!$K:$L,2,FALSE),"")),"")</f>
        <v/>
      </c>
      <c r="AV568" s="6" t="str">
        <f>_xlfn.IFNA(IF(IF($AK568=AV$5,VLOOKUP(AL568,buff!$K:$L,2,FALSE),"")=0,"",IF($AK568=AV$5,VLOOKUP(AL568,buff!$K:$L,2,FALSE),"")),"")</f>
        <v/>
      </c>
      <c r="AW568" s="6" t="str">
        <f>_xlfn.IFNA(IF(IF($AK568=AW$5,VLOOKUP(AM568,buff!$K:$L,2,FALSE),"")=0,"",IF($AK568=AW$5,VLOOKUP(AM568,buff!$K:$L,2,FALSE),"")),"")</f>
        <v/>
      </c>
      <c r="AX568" s="6" t="str">
        <f>_xlfn.IFNA(IF(IF($AK568=AX$5,VLOOKUP(AN568,buff!$K:$L,2,FALSE),"")=0,"",IF($AK568=AX$5,VLOOKUP(AN568,buff!$K:$L,2,FALSE),"")),"")</f>
        <v/>
      </c>
      <c r="AY568" s="6" t="str">
        <f>_xlfn.IFNA(IF(IF($AK568=AY$5,VLOOKUP(AO568,buff!$K:$L,2,FALSE),"")=0,"",IF($AK568=AY$5,VLOOKUP(AO568,buff!$K:$L,2,FALSE),"")),"")</f>
        <v/>
      </c>
      <c r="AZ568" s="6" t="str">
        <f>_xlfn.IFNA(IF(IF($AK568=AZ$5,VLOOKUP(AP568,buff!$K:$L,2,FALSE),"")=0,"",IF($AK568=AZ$5,VLOOKUP(AP568,buff!$K:$L,2,FALSE),"")),"")</f>
        <v/>
      </c>
      <c r="BA568" s="6">
        <f>VLOOKUP(AL568,buff!$K:$P,6,FALSE)</f>
        <v>391</v>
      </c>
      <c r="BB568" s="6" t="e">
        <f>VLOOKUP(AM568,buff!$K:$P,6,FALSE)</f>
        <v>#N/A</v>
      </c>
      <c r="BC568" s="6" t="e">
        <f>VLOOKUP(AN568,buff!$K:$P,6,FALSE)</f>
        <v>#N/A</v>
      </c>
      <c r="BD568">
        <f t="shared" si="147"/>
        <v>2</v>
      </c>
      <c r="BE568">
        <f t="shared" si="148"/>
        <v>1</v>
      </c>
      <c r="BF568" s="22">
        <f t="shared" si="149"/>
        <v>101002</v>
      </c>
    </row>
    <row r="569" spans="1:58" x14ac:dyDescent="0.15">
      <c r="A569" t="str">
        <f t="shared" si="137"/>
        <v>贝蒂主动技能2等级3</v>
      </c>
      <c r="B569" s="8">
        <f t="shared" si="144"/>
        <v>10100203</v>
      </c>
      <c r="C569" s="8" t="str">
        <f>VLOOKUP(G569,角色!A:B,2,FALSE)</f>
        <v>贝蒂</v>
      </c>
      <c r="D569" s="8" t="str">
        <f t="shared" si="145"/>
        <v>主动技能2</v>
      </c>
      <c r="E569" s="8">
        <f t="shared" si="138"/>
        <v>3</v>
      </c>
      <c r="F569" s="8">
        <f t="shared" si="139"/>
        <v>2</v>
      </c>
      <c r="G569" s="8">
        <f t="shared" si="140"/>
        <v>10</v>
      </c>
      <c r="H569" s="4" t="s">
        <v>948</v>
      </c>
      <c r="I569" s="20" t="str">
        <f t="shared" si="151"/>
        <v>对我方随机3个单体回复10%（+517）点生命值。</v>
      </c>
      <c r="J569" s="4" t="s">
        <v>416</v>
      </c>
      <c r="K569" s="1" t="s">
        <v>422</v>
      </c>
      <c r="L569" s="4" t="s">
        <v>106</v>
      </c>
      <c r="M569" s="4" t="s">
        <v>115</v>
      </c>
      <c r="N569" s="4">
        <v>100</v>
      </c>
      <c r="O569" s="20">
        <f>VLOOKUP(L569,对应表!BK:BL,2,FALSE)</f>
        <v>0</v>
      </c>
      <c r="P569" s="25" t="str">
        <f>_xlfn.IFNA(VLOOKUP(G569,角色!V:AE,主动技能!F569+1,FALSE),"")</f>
        <v>||eff_huichunshu|</v>
      </c>
      <c r="Q569" s="25">
        <f>(VLOOKUP(G569,角色!V:AE,主动技能!F569+4,FALSE))</f>
        <v>2</v>
      </c>
      <c r="R569" s="25">
        <v>0</v>
      </c>
      <c r="S569" s="25">
        <v>0</v>
      </c>
      <c r="T569" s="6" t="str">
        <f t="shared" si="141"/>
        <v>100032:100:3:3</v>
      </c>
      <c r="U569" s="6" t="str">
        <f t="shared" si="142"/>
        <v/>
      </c>
      <c r="V569" s="19" t="str">
        <f>VLOOKUP(G569,角色!AW:BC,主动技能!F569+1,FALSE)</f>
        <v>skill_11</v>
      </c>
      <c r="Y569">
        <f t="shared" si="143"/>
        <v>0</v>
      </c>
      <c r="Z569" s="19" t="str">
        <f>IF(VLOOKUP(C569,角色!CC:CI,主动技能!F569*2,FALSE)=0,"",VLOOKUP(C569,角色!CC:CI,主动技能!F569*2,FALSE))</f>
        <v/>
      </c>
      <c r="AA569" s="19">
        <f>IF(VLOOKUP(C569,角色!CC:CI,主动技能!F569*2+1,FALSE)=0,0,VLOOKUP(C569,角色!CC:CI,主动技能!F569*2+1,FALSE))</f>
        <v>0</v>
      </c>
      <c r="AB569" s="19" t="str">
        <f>IF(INT(VLOOKUP(E569,角色属性概况!I:M,3,FALSE)*AA569/100)=0,"",(INT(VLOOKUP(E569,角色属性概况!I:M,3,FALSE)*AA569/100)))</f>
        <v/>
      </c>
      <c r="AE569" s="25">
        <f>(VLOOKUP(G569,角色!V:AE,主动技能!F569+7,FALSE))</f>
        <v>1</v>
      </c>
      <c r="AF569" s="19">
        <f>VLOOKUP(F569,对应表!AY:BA,3,FALSE)</f>
        <v>1</v>
      </c>
      <c r="AG569" s="19">
        <f>VLOOKUP(F569,对应表!AY:BA,2,FALSE)</f>
        <v>1</v>
      </c>
      <c r="AH569" s="25" t="str">
        <f>VLOOKUP(F569,特效对应!F:G,2,FALSE)</f>
        <v>attackex</v>
      </c>
      <c r="AJ569">
        <f t="shared" si="146"/>
        <v>3</v>
      </c>
      <c r="AK569" t="s">
        <v>117</v>
      </c>
      <c r="AL569" s="4" t="s">
        <v>891</v>
      </c>
      <c r="AQ569" s="6" t="str">
        <f>_xlfn.IFNA(IF(IF($AK569=AQ$5,VLOOKUP(AL569,buff!$K:$L,2,FALSE),"")=0,"",IF($AK569=AQ$5,VLOOKUP(AL569,buff!$K:$L,2,FALSE),"")),"")</f>
        <v>100032:100:3:3</v>
      </c>
      <c r="AR569" s="6" t="str">
        <f>_xlfn.IFNA(IF(IF($AK569=AR$5,VLOOKUP(AM569,buff!$K:$L,2,FALSE),"")=0,"",IF($AK569=AR$5,VLOOKUP(AM569,buff!$K:$L,2,FALSE),"")),"")</f>
        <v/>
      </c>
      <c r="AS569" s="6" t="str">
        <f>_xlfn.IFNA(IF(IF($AK569=AS$5,VLOOKUP(AN569,buff!$K:$L,2,FALSE),"")=0,"",IF($AK569=AS$5,VLOOKUP(AN569,buff!$K:$L,2,FALSE),"")),"")</f>
        <v/>
      </c>
      <c r="AT569" s="6" t="str">
        <f>_xlfn.IFNA(IF(IF($AK569=AT$5,VLOOKUP(AO569,buff!$K:$L,2,FALSE),"")=0,"",IF($AK569=AT$5,VLOOKUP(AO569,buff!$K:$L,2,FALSE),"")),"")</f>
        <v/>
      </c>
      <c r="AU569" s="6" t="str">
        <f>_xlfn.IFNA(IF(IF($AK569=AU$5,VLOOKUP(AP569,buff!$K:$L,2,FALSE),"")=0,"",IF($AK569=AU$5,VLOOKUP(AP569,buff!$K:$L,2,FALSE),"")),"")</f>
        <v/>
      </c>
      <c r="AV569" s="6" t="str">
        <f>_xlfn.IFNA(IF(IF($AK569=AV$5,VLOOKUP(AL569,buff!$K:$L,2,FALSE),"")=0,"",IF($AK569=AV$5,VLOOKUP(AL569,buff!$K:$L,2,FALSE),"")),"")</f>
        <v/>
      </c>
      <c r="AW569" s="6" t="str">
        <f>_xlfn.IFNA(IF(IF($AK569=AW$5,VLOOKUP(AM569,buff!$K:$L,2,FALSE),"")=0,"",IF($AK569=AW$5,VLOOKUP(AM569,buff!$K:$L,2,FALSE),"")),"")</f>
        <v/>
      </c>
      <c r="AX569" s="6" t="str">
        <f>_xlfn.IFNA(IF(IF($AK569=AX$5,VLOOKUP(AN569,buff!$K:$L,2,FALSE),"")=0,"",IF($AK569=AX$5,VLOOKUP(AN569,buff!$K:$L,2,FALSE),"")),"")</f>
        <v/>
      </c>
      <c r="AY569" s="6" t="str">
        <f>_xlfn.IFNA(IF(IF($AK569=AY$5,VLOOKUP(AO569,buff!$K:$L,2,FALSE),"")=0,"",IF($AK569=AY$5,VLOOKUP(AO569,buff!$K:$L,2,FALSE),"")),"")</f>
        <v/>
      </c>
      <c r="AZ569" s="6" t="str">
        <f>_xlfn.IFNA(IF(IF($AK569=AZ$5,VLOOKUP(AP569,buff!$K:$L,2,FALSE),"")=0,"",IF($AK569=AZ$5,VLOOKUP(AP569,buff!$K:$L,2,FALSE),"")),"")</f>
        <v/>
      </c>
      <c r="BA569" s="6">
        <f>VLOOKUP(AL569,buff!$K:$P,6,FALSE)</f>
        <v>517</v>
      </c>
      <c r="BB569" s="6" t="e">
        <f>VLOOKUP(AM569,buff!$K:$P,6,FALSE)</f>
        <v>#N/A</v>
      </c>
      <c r="BC569" s="6" t="e">
        <f>VLOOKUP(AN569,buff!$K:$P,6,FALSE)</f>
        <v>#N/A</v>
      </c>
      <c r="BD569">
        <f t="shared" si="147"/>
        <v>2</v>
      </c>
      <c r="BE569">
        <f t="shared" si="148"/>
        <v>1</v>
      </c>
      <c r="BF569" s="22">
        <f t="shared" si="149"/>
        <v>101002</v>
      </c>
    </row>
    <row r="570" spans="1:58" x14ac:dyDescent="0.15">
      <c r="A570" t="str">
        <f t="shared" si="137"/>
        <v>贝蒂主动技能2等级4</v>
      </c>
      <c r="B570" s="8">
        <f t="shared" si="144"/>
        <v>10100204</v>
      </c>
      <c r="C570" s="8" t="str">
        <f>VLOOKUP(G570,角色!A:B,2,FALSE)</f>
        <v>贝蒂</v>
      </c>
      <c r="D570" s="8" t="str">
        <f t="shared" si="145"/>
        <v>主动技能2</v>
      </c>
      <c r="E570" s="8">
        <f t="shared" si="138"/>
        <v>4</v>
      </c>
      <c r="F570" s="8">
        <f t="shared" si="139"/>
        <v>2</v>
      </c>
      <c r="G570" s="8">
        <f t="shared" si="140"/>
        <v>10</v>
      </c>
      <c r="H570" s="4" t="s">
        <v>948</v>
      </c>
      <c r="I570" s="20" t="str">
        <f t="shared" si="151"/>
        <v>对我方随机3个单体回复10%（+798）点生命值。</v>
      </c>
      <c r="J570" s="4" t="s">
        <v>416</v>
      </c>
      <c r="K570" s="1" t="s">
        <v>422</v>
      </c>
      <c r="L570" s="4" t="s">
        <v>106</v>
      </c>
      <c r="M570" s="4" t="s">
        <v>115</v>
      </c>
      <c r="N570" s="4">
        <v>100</v>
      </c>
      <c r="O570" s="20">
        <f>VLOOKUP(L570,对应表!BK:BL,2,FALSE)</f>
        <v>0</v>
      </c>
      <c r="P570" s="25" t="str">
        <f>_xlfn.IFNA(VLOOKUP(G570,角色!V:AE,主动技能!F570+1,FALSE),"")</f>
        <v>||eff_huichunshu|</v>
      </c>
      <c r="Q570" s="25">
        <f>(VLOOKUP(G570,角色!V:AE,主动技能!F570+4,FALSE))</f>
        <v>2</v>
      </c>
      <c r="R570" s="25">
        <v>0</v>
      </c>
      <c r="S570" s="25">
        <v>0</v>
      </c>
      <c r="T570" s="6" t="str">
        <f t="shared" si="141"/>
        <v>100033:100:3:3</v>
      </c>
      <c r="U570" s="6" t="str">
        <f t="shared" si="142"/>
        <v/>
      </c>
      <c r="V570" s="19" t="str">
        <f>VLOOKUP(G570,角色!AW:BC,主动技能!F570+1,FALSE)</f>
        <v>skill_11</v>
      </c>
      <c r="Y570">
        <f t="shared" si="143"/>
        <v>0</v>
      </c>
      <c r="Z570" s="19" t="str">
        <f>IF(VLOOKUP(C570,角色!CC:CI,主动技能!F570*2,FALSE)=0,"",VLOOKUP(C570,角色!CC:CI,主动技能!F570*2,FALSE))</f>
        <v/>
      </c>
      <c r="AA570" s="19">
        <f>IF(VLOOKUP(C570,角色!CC:CI,主动技能!F570*2+1,FALSE)=0,0,VLOOKUP(C570,角色!CC:CI,主动技能!F570*2+1,FALSE))</f>
        <v>0</v>
      </c>
      <c r="AB570" s="19" t="str">
        <f>IF(INT(VLOOKUP(E570,角色属性概况!I:M,3,FALSE)*AA570/100)=0,"",(INT(VLOOKUP(E570,角色属性概况!I:M,3,FALSE)*AA570/100)))</f>
        <v/>
      </c>
      <c r="AE570" s="25">
        <f>(VLOOKUP(G570,角色!V:AE,主动技能!F570+7,FALSE))</f>
        <v>1</v>
      </c>
      <c r="AF570" s="19">
        <f>VLOOKUP(F570,对应表!AY:BA,3,FALSE)</f>
        <v>1</v>
      </c>
      <c r="AG570" s="19">
        <f>VLOOKUP(F570,对应表!AY:BA,2,FALSE)</f>
        <v>1</v>
      </c>
      <c r="AH570" s="25" t="str">
        <f>VLOOKUP(F570,特效对应!F:G,2,FALSE)</f>
        <v>attackex</v>
      </c>
      <c r="AJ570">
        <f t="shared" si="146"/>
        <v>4</v>
      </c>
      <c r="AK570" t="s">
        <v>117</v>
      </c>
      <c r="AL570" s="4" t="s">
        <v>892</v>
      </c>
      <c r="AQ570" s="6" t="str">
        <f>_xlfn.IFNA(IF(IF($AK570=AQ$5,VLOOKUP(AL570,buff!$K:$L,2,FALSE),"")=0,"",IF($AK570=AQ$5,VLOOKUP(AL570,buff!$K:$L,2,FALSE),"")),"")</f>
        <v>100033:100:3:3</v>
      </c>
      <c r="AR570" s="6" t="str">
        <f>_xlfn.IFNA(IF(IF($AK570=AR$5,VLOOKUP(AM570,buff!$K:$L,2,FALSE),"")=0,"",IF($AK570=AR$5,VLOOKUP(AM570,buff!$K:$L,2,FALSE),"")),"")</f>
        <v/>
      </c>
      <c r="AS570" s="6" t="str">
        <f>_xlfn.IFNA(IF(IF($AK570=AS$5,VLOOKUP(AN570,buff!$K:$L,2,FALSE),"")=0,"",IF($AK570=AS$5,VLOOKUP(AN570,buff!$K:$L,2,FALSE),"")),"")</f>
        <v/>
      </c>
      <c r="AT570" s="6" t="str">
        <f>_xlfn.IFNA(IF(IF($AK570=AT$5,VLOOKUP(AO570,buff!$K:$L,2,FALSE),"")=0,"",IF($AK570=AT$5,VLOOKUP(AO570,buff!$K:$L,2,FALSE),"")),"")</f>
        <v/>
      </c>
      <c r="AU570" s="6" t="str">
        <f>_xlfn.IFNA(IF(IF($AK570=AU$5,VLOOKUP(AP570,buff!$K:$L,2,FALSE),"")=0,"",IF($AK570=AU$5,VLOOKUP(AP570,buff!$K:$L,2,FALSE),"")),"")</f>
        <v/>
      </c>
      <c r="AV570" s="6" t="str">
        <f>_xlfn.IFNA(IF(IF($AK570=AV$5,VLOOKUP(AL570,buff!$K:$L,2,FALSE),"")=0,"",IF($AK570=AV$5,VLOOKUP(AL570,buff!$K:$L,2,FALSE),"")),"")</f>
        <v/>
      </c>
      <c r="AW570" s="6" t="str">
        <f>_xlfn.IFNA(IF(IF($AK570=AW$5,VLOOKUP(AM570,buff!$K:$L,2,FALSE),"")=0,"",IF($AK570=AW$5,VLOOKUP(AM570,buff!$K:$L,2,FALSE),"")),"")</f>
        <v/>
      </c>
      <c r="AX570" s="6" t="str">
        <f>_xlfn.IFNA(IF(IF($AK570=AX$5,VLOOKUP(AN570,buff!$K:$L,2,FALSE),"")=0,"",IF($AK570=AX$5,VLOOKUP(AN570,buff!$K:$L,2,FALSE),"")),"")</f>
        <v/>
      </c>
      <c r="AY570" s="6" t="str">
        <f>_xlfn.IFNA(IF(IF($AK570=AY$5,VLOOKUP(AO570,buff!$K:$L,2,FALSE),"")=0,"",IF($AK570=AY$5,VLOOKUP(AO570,buff!$K:$L,2,FALSE),"")),"")</f>
        <v/>
      </c>
      <c r="AZ570" s="6" t="str">
        <f>_xlfn.IFNA(IF(IF($AK570=AZ$5,VLOOKUP(AP570,buff!$K:$L,2,FALSE),"")=0,"",IF($AK570=AZ$5,VLOOKUP(AP570,buff!$K:$L,2,FALSE),"")),"")</f>
        <v/>
      </c>
      <c r="BA570" s="6">
        <f>VLOOKUP(AL570,buff!$K:$P,6,FALSE)</f>
        <v>798</v>
      </c>
      <c r="BB570" s="6" t="e">
        <f>VLOOKUP(AM570,buff!$K:$P,6,FALSE)</f>
        <v>#N/A</v>
      </c>
      <c r="BC570" s="6" t="e">
        <f>VLOOKUP(AN570,buff!$K:$P,6,FALSE)</f>
        <v>#N/A</v>
      </c>
      <c r="BD570">
        <f t="shared" si="147"/>
        <v>2</v>
      </c>
      <c r="BE570">
        <f t="shared" si="148"/>
        <v>1</v>
      </c>
      <c r="BF570" s="22">
        <f t="shared" si="149"/>
        <v>101002</v>
      </c>
    </row>
    <row r="571" spans="1:58" x14ac:dyDescent="0.15">
      <c r="A571" t="str">
        <f t="shared" si="137"/>
        <v>贝蒂主动技能2等级5</v>
      </c>
      <c r="B571" s="8">
        <f t="shared" si="144"/>
        <v>10100205</v>
      </c>
      <c r="C571" s="8" t="str">
        <f>VLOOKUP(G571,角色!A:B,2,FALSE)</f>
        <v>贝蒂</v>
      </c>
      <c r="D571" s="8" t="str">
        <f t="shared" si="145"/>
        <v>主动技能2</v>
      </c>
      <c r="E571" s="8">
        <f t="shared" si="138"/>
        <v>5</v>
      </c>
      <c r="F571" s="8">
        <f t="shared" si="139"/>
        <v>2</v>
      </c>
      <c r="G571" s="8">
        <f t="shared" si="140"/>
        <v>10</v>
      </c>
      <c r="H571" s="4" t="s">
        <v>948</v>
      </c>
      <c r="I571" s="20" t="str">
        <f t="shared" si="151"/>
        <v>对我方随机3个单体回复10%（+1195）点生命值。</v>
      </c>
      <c r="J571" s="4" t="s">
        <v>416</v>
      </c>
      <c r="K571" s="1" t="s">
        <v>422</v>
      </c>
      <c r="L571" s="4" t="s">
        <v>106</v>
      </c>
      <c r="M571" s="4" t="s">
        <v>115</v>
      </c>
      <c r="N571" s="4">
        <v>100</v>
      </c>
      <c r="O571" s="20">
        <f>VLOOKUP(L571,对应表!BK:BL,2,FALSE)</f>
        <v>0</v>
      </c>
      <c r="P571" s="25" t="str">
        <f>_xlfn.IFNA(VLOOKUP(G571,角色!V:AE,主动技能!F571+1,FALSE),"")</f>
        <v>||eff_huichunshu|</v>
      </c>
      <c r="Q571" s="25">
        <f>(VLOOKUP(G571,角色!V:AE,主动技能!F571+4,FALSE))</f>
        <v>2</v>
      </c>
      <c r="R571" s="25">
        <v>0</v>
      </c>
      <c r="S571" s="25">
        <v>0</v>
      </c>
      <c r="T571" s="6" t="str">
        <f t="shared" si="141"/>
        <v>100034:100:3:3</v>
      </c>
      <c r="U571" s="6" t="str">
        <f t="shared" si="142"/>
        <v/>
      </c>
      <c r="V571" s="19" t="str">
        <f>VLOOKUP(G571,角色!AW:BC,主动技能!F571+1,FALSE)</f>
        <v>skill_11</v>
      </c>
      <c r="Y571">
        <f t="shared" si="143"/>
        <v>0</v>
      </c>
      <c r="Z571" s="19" t="str">
        <f>IF(VLOOKUP(C571,角色!CC:CI,主动技能!F571*2,FALSE)=0,"",VLOOKUP(C571,角色!CC:CI,主动技能!F571*2,FALSE))</f>
        <v/>
      </c>
      <c r="AA571" s="19">
        <f>IF(VLOOKUP(C571,角色!CC:CI,主动技能!F571*2+1,FALSE)=0,0,VLOOKUP(C571,角色!CC:CI,主动技能!F571*2+1,FALSE))</f>
        <v>0</v>
      </c>
      <c r="AB571" s="19" t="str">
        <f>IF(INT(VLOOKUP(E571,角色属性概况!I:M,3,FALSE)*AA571/100)=0,"",(INT(VLOOKUP(E571,角色属性概况!I:M,3,FALSE)*AA571/100)))</f>
        <v/>
      </c>
      <c r="AE571" s="25">
        <f>(VLOOKUP(G571,角色!V:AE,主动技能!F571+7,FALSE))</f>
        <v>1</v>
      </c>
      <c r="AF571" s="19">
        <f>VLOOKUP(F571,对应表!AY:BA,3,FALSE)</f>
        <v>1</v>
      </c>
      <c r="AG571" s="19">
        <f>VLOOKUP(F571,对应表!AY:BA,2,FALSE)</f>
        <v>1</v>
      </c>
      <c r="AH571" s="25" t="str">
        <f>VLOOKUP(F571,特效对应!F:G,2,FALSE)</f>
        <v>attackex</v>
      </c>
      <c r="AJ571">
        <f t="shared" si="146"/>
        <v>5</v>
      </c>
      <c r="AK571" t="s">
        <v>117</v>
      </c>
      <c r="AL571" s="4" t="s">
        <v>893</v>
      </c>
      <c r="AQ571" s="6" t="str">
        <f>_xlfn.IFNA(IF(IF($AK571=AQ$5,VLOOKUP(AL571,buff!$K:$L,2,FALSE),"")=0,"",IF($AK571=AQ$5,VLOOKUP(AL571,buff!$K:$L,2,FALSE),"")),"")</f>
        <v>100034:100:3:3</v>
      </c>
      <c r="AR571" s="6" t="str">
        <f>_xlfn.IFNA(IF(IF($AK571=AR$5,VLOOKUP(AM571,buff!$K:$L,2,FALSE),"")=0,"",IF($AK571=AR$5,VLOOKUP(AM571,buff!$K:$L,2,FALSE),"")),"")</f>
        <v/>
      </c>
      <c r="AS571" s="6" t="str">
        <f>_xlfn.IFNA(IF(IF($AK571=AS$5,VLOOKUP(AN571,buff!$K:$L,2,FALSE),"")=0,"",IF($AK571=AS$5,VLOOKUP(AN571,buff!$K:$L,2,FALSE),"")),"")</f>
        <v/>
      </c>
      <c r="AT571" s="6" t="str">
        <f>_xlfn.IFNA(IF(IF($AK571=AT$5,VLOOKUP(AO571,buff!$K:$L,2,FALSE),"")=0,"",IF($AK571=AT$5,VLOOKUP(AO571,buff!$K:$L,2,FALSE),"")),"")</f>
        <v/>
      </c>
      <c r="AU571" s="6" t="str">
        <f>_xlfn.IFNA(IF(IF($AK571=AU$5,VLOOKUP(AP571,buff!$K:$L,2,FALSE),"")=0,"",IF($AK571=AU$5,VLOOKUP(AP571,buff!$K:$L,2,FALSE),"")),"")</f>
        <v/>
      </c>
      <c r="AV571" s="6" t="str">
        <f>_xlfn.IFNA(IF(IF($AK571=AV$5,VLOOKUP(AL571,buff!$K:$L,2,FALSE),"")=0,"",IF($AK571=AV$5,VLOOKUP(AL571,buff!$K:$L,2,FALSE),"")),"")</f>
        <v/>
      </c>
      <c r="AW571" s="6" t="str">
        <f>_xlfn.IFNA(IF(IF($AK571=AW$5,VLOOKUP(AM571,buff!$K:$L,2,FALSE),"")=0,"",IF($AK571=AW$5,VLOOKUP(AM571,buff!$K:$L,2,FALSE),"")),"")</f>
        <v/>
      </c>
      <c r="AX571" s="6" t="str">
        <f>_xlfn.IFNA(IF(IF($AK571=AX$5,VLOOKUP(AN571,buff!$K:$L,2,FALSE),"")=0,"",IF($AK571=AX$5,VLOOKUP(AN571,buff!$K:$L,2,FALSE),"")),"")</f>
        <v/>
      </c>
      <c r="AY571" s="6" t="str">
        <f>_xlfn.IFNA(IF(IF($AK571=AY$5,VLOOKUP(AO571,buff!$K:$L,2,FALSE),"")=0,"",IF($AK571=AY$5,VLOOKUP(AO571,buff!$K:$L,2,FALSE),"")),"")</f>
        <v/>
      </c>
      <c r="AZ571" s="6" t="str">
        <f>_xlfn.IFNA(IF(IF($AK571=AZ$5,VLOOKUP(AP571,buff!$K:$L,2,FALSE),"")=0,"",IF($AK571=AZ$5,VLOOKUP(AP571,buff!$K:$L,2,FALSE),"")),"")</f>
        <v/>
      </c>
      <c r="BA571" s="6">
        <f>VLOOKUP(AL571,buff!$K:$P,6,FALSE)</f>
        <v>1195</v>
      </c>
      <c r="BB571" s="6" t="e">
        <f>VLOOKUP(AM571,buff!$K:$P,6,FALSE)</f>
        <v>#N/A</v>
      </c>
      <c r="BC571" s="6" t="e">
        <f>VLOOKUP(AN571,buff!$K:$P,6,FALSE)</f>
        <v>#N/A</v>
      </c>
      <c r="BD571">
        <f t="shared" si="147"/>
        <v>2</v>
      </c>
      <c r="BE571">
        <f t="shared" si="148"/>
        <v>1</v>
      </c>
      <c r="BF571" s="22">
        <f t="shared" si="149"/>
        <v>101002</v>
      </c>
    </row>
    <row r="572" spans="1:58" x14ac:dyDescent="0.15">
      <c r="A572" t="str">
        <f t="shared" si="137"/>
        <v>贝蒂主动技能2等级6</v>
      </c>
      <c r="B572" s="8">
        <f t="shared" si="144"/>
        <v>10100206</v>
      </c>
      <c r="C572" s="8" t="str">
        <f>VLOOKUP(G572,角色!A:B,2,FALSE)</f>
        <v>贝蒂</v>
      </c>
      <c r="D572" s="8" t="str">
        <f t="shared" si="145"/>
        <v>主动技能2</v>
      </c>
      <c r="E572" s="8">
        <f t="shared" si="138"/>
        <v>6</v>
      </c>
      <c r="F572" s="8">
        <f t="shared" si="139"/>
        <v>2</v>
      </c>
      <c r="G572" s="8">
        <f t="shared" si="140"/>
        <v>10</v>
      </c>
      <c r="H572" s="4" t="s">
        <v>948</v>
      </c>
      <c r="I572" s="20" t="str">
        <f t="shared" si="151"/>
        <v>对我方随机3个单体回复10%（+1757）点生命值。</v>
      </c>
      <c r="J572" s="4" t="s">
        <v>416</v>
      </c>
      <c r="K572" s="1" t="s">
        <v>422</v>
      </c>
      <c r="L572" s="4" t="s">
        <v>106</v>
      </c>
      <c r="M572" s="4" t="s">
        <v>115</v>
      </c>
      <c r="N572" s="4">
        <v>100</v>
      </c>
      <c r="O572" s="20">
        <f>VLOOKUP(L572,对应表!BK:BL,2,FALSE)</f>
        <v>0</v>
      </c>
      <c r="P572" s="25" t="str">
        <f>_xlfn.IFNA(VLOOKUP(G572,角色!V:AE,主动技能!F572+1,FALSE),"")</f>
        <v>||eff_huichunshu|</v>
      </c>
      <c r="Q572" s="25">
        <f>(VLOOKUP(G572,角色!V:AE,主动技能!F572+4,FALSE))</f>
        <v>2</v>
      </c>
      <c r="R572" s="25">
        <v>0</v>
      </c>
      <c r="S572" s="25">
        <v>0</v>
      </c>
      <c r="T572" s="6" t="str">
        <f t="shared" si="141"/>
        <v>100035:100:3:3</v>
      </c>
      <c r="U572" s="6" t="str">
        <f t="shared" si="142"/>
        <v/>
      </c>
      <c r="V572" s="19" t="str">
        <f>VLOOKUP(G572,角色!AW:BC,主动技能!F572+1,FALSE)</f>
        <v>skill_11</v>
      </c>
      <c r="Y572">
        <f t="shared" si="143"/>
        <v>0</v>
      </c>
      <c r="Z572" s="19" t="str">
        <f>IF(VLOOKUP(C572,角色!CC:CI,主动技能!F572*2,FALSE)=0,"",VLOOKUP(C572,角色!CC:CI,主动技能!F572*2,FALSE))</f>
        <v/>
      </c>
      <c r="AA572" s="19">
        <f>IF(VLOOKUP(C572,角色!CC:CI,主动技能!F572*2+1,FALSE)=0,0,VLOOKUP(C572,角色!CC:CI,主动技能!F572*2+1,FALSE))</f>
        <v>0</v>
      </c>
      <c r="AB572" s="19" t="str">
        <f>IF(INT(VLOOKUP(E572,角色属性概况!I:M,3,FALSE)*AA572/100)=0,"",(INT(VLOOKUP(E572,角色属性概况!I:M,3,FALSE)*AA572/100)))</f>
        <v/>
      </c>
      <c r="AE572" s="25">
        <f>(VLOOKUP(G572,角色!V:AE,主动技能!F572+7,FALSE))</f>
        <v>1</v>
      </c>
      <c r="AF572" s="19">
        <f>VLOOKUP(F572,对应表!AY:BA,3,FALSE)</f>
        <v>1</v>
      </c>
      <c r="AG572" s="19">
        <f>VLOOKUP(F572,对应表!AY:BA,2,FALSE)</f>
        <v>1</v>
      </c>
      <c r="AH572" s="25" t="str">
        <f>VLOOKUP(F572,特效对应!F:G,2,FALSE)</f>
        <v>attackex</v>
      </c>
      <c r="AJ572">
        <f t="shared" si="146"/>
        <v>6</v>
      </c>
      <c r="AK572" t="s">
        <v>117</v>
      </c>
      <c r="AL572" s="4" t="s">
        <v>894</v>
      </c>
      <c r="AQ572" s="6" t="str">
        <f>_xlfn.IFNA(IF(IF($AK572=AQ$5,VLOOKUP(AL572,buff!$K:$L,2,FALSE),"")=0,"",IF($AK572=AQ$5,VLOOKUP(AL572,buff!$K:$L,2,FALSE),"")),"")</f>
        <v>100035:100:3:3</v>
      </c>
      <c r="AR572" s="6" t="str">
        <f>_xlfn.IFNA(IF(IF($AK572=AR$5,VLOOKUP(AM572,buff!$K:$L,2,FALSE),"")=0,"",IF($AK572=AR$5,VLOOKUP(AM572,buff!$K:$L,2,FALSE),"")),"")</f>
        <v/>
      </c>
      <c r="AS572" s="6" t="str">
        <f>_xlfn.IFNA(IF(IF($AK572=AS$5,VLOOKUP(AN572,buff!$K:$L,2,FALSE),"")=0,"",IF($AK572=AS$5,VLOOKUP(AN572,buff!$K:$L,2,FALSE),"")),"")</f>
        <v/>
      </c>
      <c r="AT572" s="6" t="str">
        <f>_xlfn.IFNA(IF(IF($AK572=AT$5,VLOOKUP(AO572,buff!$K:$L,2,FALSE),"")=0,"",IF($AK572=AT$5,VLOOKUP(AO572,buff!$K:$L,2,FALSE),"")),"")</f>
        <v/>
      </c>
      <c r="AU572" s="6" t="str">
        <f>_xlfn.IFNA(IF(IF($AK572=AU$5,VLOOKUP(AP572,buff!$K:$L,2,FALSE),"")=0,"",IF($AK572=AU$5,VLOOKUP(AP572,buff!$K:$L,2,FALSE),"")),"")</f>
        <v/>
      </c>
      <c r="AV572" s="6" t="str">
        <f>_xlfn.IFNA(IF(IF($AK572=AV$5,VLOOKUP(AL572,buff!$K:$L,2,FALSE),"")=0,"",IF($AK572=AV$5,VLOOKUP(AL572,buff!$K:$L,2,FALSE),"")),"")</f>
        <v/>
      </c>
      <c r="AW572" s="6" t="str">
        <f>_xlfn.IFNA(IF(IF($AK572=AW$5,VLOOKUP(AM572,buff!$K:$L,2,FALSE),"")=0,"",IF($AK572=AW$5,VLOOKUP(AM572,buff!$K:$L,2,FALSE),"")),"")</f>
        <v/>
      </c>
      <c r="AX572" s="6" t="str">
        <f>_xlfn.IFNA(IF(IF($AK572=AX$5,VLOOKUP(AN572,buff!$K:$L,2,FALSE),"")=0,"",IF($AK572=AX$5,VLOOKUP(AN572,buff!$K:$L,2,FALSE),"")),"")</f>
        <v/>
      </c>
      <c r="AY572" s="6" t="str">
        <f>_xlfn.IFNA(IF(IF($AK572=AY$5,VLOOKUP(AO572,buff!$K:$L,2,FALSE),"")=0,"",IF($AK572=AY$5,VLOOKUP(AO572,buff!$K:$L,2,FALSE),"")),"")</f>
        <v/>
      </c>
      <c r="AZ572" s="6" t="str">
        <f>_xlfn.IFNA(IF(IF($AK572=AZ$5,VLOOKUP(AP572,buff!$K:$L,2,FALSE),"")=0,"",IF($AK572=AZ$5,VLOOKUP(AP572,buff!$K:$L,2,FALSE),"")),"")</f>
        <v/>
      </c>
      <c r="BA572" s="6">
        <f>VLOOKUP(AL572,buff!$K:$P,6,FALSE)</f>
        <v>1757</v>
      </c>
      <c r="BB572" s="6" t="e">
        <f>VLOOKUP(AM572,buff!$K:$P,6,FALSE)</f>
        <v>#N/A</v>
      </c>
      <c r="BC572" s="6" t="e">
        <f>VLOOKUP(AN572,buff!$K:$P,6,FALSE)</f>
        <v>#N/A</v>
      </c>
      <c r="BD572">
        <f t="shared" si="147"/>
        <v>2</v>
      </c>
      <c r="BE572">
        <f t="shared" si="148"/>
        <v>1</v>
      </c>
      <c r="BF572" s="22">
        <f t="shared" si="149"/>
        <v>101002</v>
      </c>
    </row>
    <row r="573" spans="1:58" x14ac:dyDescent="0.15">
      <c r="A573" t="str">
        <f t="shared" si="137"/>
        <v>贝蒂主动技能2等级7</v>
      </c>
      <c r="B573" s="8">
        <f t="shared" si="144"/>
        <v>10100207</v>
      </c>
      <c r="C573" s="8" t="str">
        <f>VLOOKUP(G573,角色!A:B,2,FALSE)</f>
        <v>贝蒂</v>
      </c>
      <c r="D573" s="8" t="str">
        <f t="shared" si="145"/>
        <v>主动技能2</v>
      </c>
      <c r="E573" s="8">
        <f t="shared" si="138"/>
        <v>7</v>
      </c>
      <c r="F573" s="8">
        <f t="shared" si="139"/>
        <v>2</v>
      </c>
      <c r="G573" s="8">
        <f t="shared" si="140"/>
        <v>10</v>
      </c>
      <c r="H573" s="4" t="s">
        <v>948</v>
      </c>
      <c r="I573" s="20" t="str">
        <f t="shared" si="151"/>
        <v>对我方随机3个单体回复10%（+2552）点生命值。</v>
      </c>
      <c r="J573" s="4" t="s">
        <v>416</v>
      </c>
      <c r="K573" s="1" t="s">
        <v>422</v>
      </c>
      <c r="L573" s="4" t="s">
        <v>106</v>
      </c>
      <c r="M573" s="4" t="s">
        <v>115</v>
      </c>
      <c r="N573" s="4">
        <v>100</v>
      </c>
      <c r="O573" s="20">
        <f>VLOOKUP(L573,对应表!BK:BL,2,FALSE)</f>
        <v>0</v>
      </c>
      <c r="P573" s="25" t="str">
        <f>_xlfn.IFNA(VLOOKUP(G573,角色!V:AE,主动技能!F573+1,FALSE),"")</f>
        <v>||eff_huichunshu|</v>
      </c>
      <c r="Q573" s="25">
        <f>(VLOOKUP(G573,角色!V:AE,主动技能!F573+4,FALSE))</f>
        <v>2</v>
      </c>
      <c r="R573" s="25">
        <v>0</v>
      </c>
      <c r="S573" s="25">
        <v>0</v>
      </c>
      <c r="T573" s="6" t="str">
        <f t="shared" si="141"/>
        <v>100036:100:3:3</v>
      </c>
      <c r="U573" s="6" t="str">
        <f t="shared" si="142"/>
        <v/>
      </c>
      <c r="V573" s="19" t="str">
        <f>VLOOKUP(G573,角色!AW:BC,主动技能!F573+1,FALSE)</f>
        <v>skill_11</v>
      </c>
      <c r="Y573">
        <f t="shared" si="143"/>
        <v>0</v>
      </c>
      <c r="Z573" s="19" t="str">
        <f>IF(VLOOKUP(C573,角色!CC:CI,主动技能!F573*2,FALSE)=0,"",VLOOKUP(C573,角色!CC:CI,主动技能!F573*2,FALSE))</f>
        <v/>
      </c>
      <c r="AA573" s="19">
        <f>IF(VLOOKUP(C573,角色!CC:CI,主动技能!F573*2+1,FALSE)=0,0,VLOOKUP(C573,角色!CC:CI,主动技能!F573*2+1,FALSE))</f>
        <v>0</v>
      </c>
      <c r="AB573" s="19" t="str">
        <f>IF(INT(VLOOKUP(E573,角色属性概况!I:M,3,FALSE)*AA573/100)=0,"",(INT(VLOOKUP(E573,角色属性概况!I:M,3,FALSE)*AA573/100)))</f>
        <v/>
      </c>
      <c r="AE573" s="25">
        <f>(VLOOKUP(G573,角色!V:AE,主动技能!F573+7,FALSE))</f>
        <v>1</v>
      </c>
      <c r="AF573" s="19">
        <f>VLOOKUP(F573,对应表!AY:BA,3,FALSE)</f>
        <v>1</v>
      </c>
      <c r="AG573" s="19">
        <f>VLOOKUP(F573,对应表!AY:BA,2,FALSE)</f>
        <v>1</v>
      </c>
      <c r="AH573" s="25" t="str">
        <f>VLOOKUP(F573,特效对应!F:G,2,FALSE)</f>
        <v>attackex</v>
      </c>
      <c r="AJ573">
        <f t="shared" si="146"/>
        <v>7</v>
      </c>
      <c r="AK573" t="s">
        <v>117</v>
      </c>
      <c r="AL573" s="4" t="s">
        <v>895</v>
      </c>
      <c r="AQ573" s="6" t="str">
        <f>_xlfn.IFNA(IF(IF($AK573=AQ$5,VLOOKUP(AL573,buff!$K:$L,2,FALSE),"")=0,"",IF($AK573=AQ$5,VLOOKUP(AL573,buff!$K:$L,2,FALSE),"")),"")</f>
        <v>100036:100:3:3</v>
      </c>
      <c r="AR573" s="6" t="str">
        <f>_xlfn.IFNA(IF(IF($AK573=AR$5,VLOOKUP(AM573,buff!$K:$L,2,FALSE),"")=0,"",IF($AK573=AR$5,VLOOKUP(AM573,buff!$K:$L,2,FALSE),"")),"")</f>
        <v/>
      </c>
      <c r="AS573" s="6" t="str">
        <f>_xlfn.IFNA(IF(IF($AK573=AS$5,VLOOKUP(AN573,buff!$K:$L,2,FALSE),"")=0,"",IF($AK573=AS$5,VLOOKUP(AN573,buff!$K:$L,2,FALSE),"")),"")</f>
        <v/>
      </c>
      <c r="AT573" s="6" t="str">
        <f>_xlfn.IFNA(IF(IF($AK573=AT$5,VLOOKUP(AO573,buff!$K:$L,2,FALSE),"")=0,"",IF($AK573=AT$5,VLOOKUP(AO573,buff!$K:$L,2,FALSE),"")),"")</f>
        <v/>
      </c>
      <c r="AU573" s="6" t="str">
        <f>_xlfn.IFNA(IF(IF($AK573=AU$5,VLOOKUP(AP573,buff!$K:$L,2,FALSE),"")=0,"",IF($AK573=AU$5,VLOOKUP(AP573,buff!$K:$L,2,FALSE),"")),"")</f>
        <v/>
      </c>
      <c r="AV573" s="6" t="str">
        <f>_xlfn.IFNA(IF(IF($AK573=AV$5,VLOOKUP(AL573,buff!$K:$L,2,FALSE),"")=0,"",IF($AK573=AV$5,VLOOKUP(AL573,buff!$K:$L,2,FALSE),"")),"")</f>
        <v/>
      </c>
      <c r="AW573" s="6" t="str">
        <f>_xlfn.IFNA(IF(IF($AK573=AW$5,VLOOKUP(AM573,buff!$K:$L,2,FALSE),"")=0,"",IF($AK573=AW$5,VLOOKUP(AM573,buff!$K:$L,2,FALSE),"")),"")</f>
        <v/>
      </c>
      <c r="AX573" s="6" t="str">
        <f>_xlfn.IFNA(IF(IF($AK573=AX$5,VLOOKUP(AN573,buff!$K:$L,2,FALSE),"")=0,"",IF($AK573=AX$5,VLOOKUP(AN573,buff!$K:$L,2,FALSE),"")),"")</f>
        <v/>
      </c>
      <c r="AY573" s="6" t="str">
        <f>_xlfn.IFNA(IF(IF($AK573=AY$5,VLOOKUP(AO573,buff!$K:$L,2,FALSE),"")=0,"",IF($AK573=AY$5,VLOOKUP(AO573,buff!$K:$L,2,FALSE),"")),"")</f>
        <v/>
      </c>
      <c r="AZ573" s="6" t="str">
        <f>_xlfn.IFNA(IF(IF($AK573=AZ$5,VLOOKUP(AP573,buff!$K:$L,2,FALSE),"")=0,"",IF($AK573=AZ$5,VLOOKUP(AP573,buff!$K:$L,2,FALSE),"")),"")</f>
        <v/>
      </c>
      <c r="BA573" s="6">
        <f>VLOOKUP(AL573,buff!$K:$P,6,FALSE)</f>
        <v>2552</v>
      </c>
      <c r="BB573" s="6" t="e">
        <f>VLOOKUP(AM573,buff!$K:$P,6,FALSE)</f>
        <v>#N/A</v>
      </c>
      <c r="BC573" s="6" t="e">
        <f>VLOOKUP(AN573,buff!$K:$P,6,FALSE)</f>
        <v>#N/A</v>
      </c>
      <c r="BD573">
        <f t="shared" si="147"/>
        <v>2</v>
      </c>
      <c r="BE573">
        <f t="shared" si="148"/>
        <v>1</v>
      </c>
      <c r="BF573" s="22">
        <f t="shared" si="149"/>
        <v>101002</v>
      </c>
    </row>
    <row r="574" spans="1:58" x14ac:dyDescent="0.15">
      <c r="A574" t="str">
        <f t="shared" si="137"/>
        <v>贝蒂主动技能2等级8</v>
      </c>
      <c r="B574" s="8">
        <f t="shared" si="144"/>
        <v>10100208</v>
      </c>
      <c r="C574" s="8" t="str">
        <f>VLOOKUP(G574,角色!A:B,2,FALSE)</f>
        <v>贝蒂</v>
      </c>
      <c r="D574" s="8" t="str">
        <f t="shared" si="145"/>
        <v>主动技能2</v>
      </c>
      <c r="E574" s="8">
        <f t="shared" si="138"/>
        <v>8</v>
      </c>
      <c r="F574" s="8">
        <f t="shared" si="139"/>
        <v>2</v>
      </c>
      <c r="G574" s="8">
        <f t="shared" si="140"/>
        <v>10</v>
      </c>
      <c r="H574" s="4" t="s">
        <v>948</v>
      </c>
      <c r="I574" s="20" t="str">
        <f t="shared" si="151"/>
        <v>对我方随机3个单体回复10%（+3679）点生命值。</v>
      </c>
      <c r="J574" s="4" t="s">
        <v>416</v>
      </c>
      <c r="K574" s="1" t="s">
        <v>422</v>
      </c>
      <c r="L574" s="4" t="s">
        <v>106</v>
      </c>
      <c r="M574" s="4" t="s">
        <v>115</v>
      </c>
      <c r="N574" s="4">
        <v>100</v>
      </c>
      <c r="O574" s="20">
        <f>VLOOKUP(L574,对应表!BK:BL,2,FALSE)</f>
        <v>0</v>
      </c>
      <c r="P574" s="25" t="str">
        <f>_xlfn.IFNA(VLOOKUP(G574,角色!V:AE,主动技能!F574+1,FALSE),"")</f>
        <v>||eff_huichunshu|</v>
      </c>
      <c r="Q574" s="25">
        <f>(VLOOKUP(G574,角色!V:AE,主动技能!F574+4,FALSE))</f>
        <v>2</v>
      </c>
      <c r="R574" s="25">
        <v>0</v>
      </c>
      <c r="S574" s="25">
        <v>0</v>
      </c>
      <c r="T574" s="6" t="str">
        <f t="shared" si="141"/>
        <v>100037:100:3:3</v>
      </c>
      <c r="U574" s="6" t="str">
        <f t="shared" si="142"/>
        <v/>
      </c>
      <c r="V574" s="19" t="str">
        <f>VLOOKUP(G574,角色!AW:BC,主动技能!F574+1,FALSE)</f>
        <v>skill_11</v>
      </c>
      <c r="Y574">
        <f t="shared" si="143"/>
        <v>0</v>
      </c>
      <c r="Z574" s="19" t="str">
        <f>IF(VLOOKUP(C574,角色!CC:CI,主动技能!F574*2,FALSE)=0,"",VLOOKUP(C574,角色!CC:CI,主动技能!F574*2,FALSE))</f>
        <v/>
      </c>
      <c r="AA574" s="19">
        <f>IF(VLOOKUP(C574,角色!CC:CI,主动技能!F574*2+1,FALSE)=0,0,VLOOKUP(C574,角色!CC:CI,主动技能!F574*2+1,FALSE))</f>
        <v>0</v>
      </c>
      <c r="AB574" s="19" t="str">
        <f>IF(INT(VLOOKUP(E574,角色属性概况!I:M,3,FALSE)*AA574/100)=0,"",(INT(VLOOKUP(E574,角色属性概况!I:M,3,FALSE)*AA574/100)))</f>
        <v/>
      </c>
      <c r="AE574" s="25">
        <f>(VLOOKUP(G574,角色!V:AE,主动技能!F574+7,FALSE))</f>
        <v>1</v>
      </c>
      <c r="AF574" s="19">
        <f>VLOOKUP(F574,对应表!AY:BA,3,FALSE)</f>
        <v>1</v>
      </c>
      <c r="AG574" s="19">
        <f>VLOOKUP(F574,对应表!AY:BA,2,FALSE)</f>
        <v>1</v>
      </c>
      <c r="AH574" s="25" t="str">
        <f>VLOOKUP(F574,特效对应!F:G,2,FALSE)</f>
        <v>attackex</v>
      </c>
      <c r="AJ574">
        <f t="shared" si="146"/>
        <v>8</v>
      </c>
      <c r="AK574" t="s">
        <v>117</v>
      </c>
      <c r="AL574" s="4" t="s">
        <v>896</v>
      </c>
      <c r="AQ574" s="6" t="str">
        <f>_xlfn.IFNA(IF(IF($AK574=AQ$5,VLOOKUP(AL574,buff!$K:$L,2,FALSE),"")=0,"",IF($AK574=AQ$5,VLOOKUP(AL574,buff!$K:$L,2,FALSE),"")),"")</f>
        <v>100037:100:3:3</v>
      </c>
      <c r="AR574" s="6" t="str">
        <f>_xlfn.IFNA(IF(IF($AK574=AR$5,VLOOKUP(AM574,buff!$K:$L,2,FALSE),"")=0,"",IF($AK574=AR$5,VLOOKUP(AM574,buff!$K:$L,2,FALSE),"")),"")</f>
        <v/>
      </c>
      <c r="AS574" s="6" t="str">
        <f>_xlfn.IFNA(IF(IF($AK574=AS$5,VLOOKUP(AN574,buff!$K:$L,2,FALSE),"")=0,"",IF($AK574=AS$5,VLOOKUP(AN574,buff!$K:$L,2,FALSE),"")),"")</f>
        <v/>
      </c>
      <c r="AT574" s="6" t="str">
        <f>_xlfn.IFNA(IF(IF($AK574=AT$5,VLOOKUP(AO574,buff!$K:$L,2,FALSE),"")=0,"",IF($AK574=AT$5,VLOOKUP(AO574,buff!$K:$L,2,FALSE),"")),"")</f>
        <v/>
      </c>
      <c r="AU574" s="6" t="str">
        <f>_xlfn.IFNA(IF(IF($AK574=AU$5,VLOOKUP(AP574,buff!$K:$L,2,FALSE),"")=0,"",IF($AK574=AU$5,VLOOKUP(AP574,buff!$K:$L,2,FALSE),"")),"")</f>
        <v/>
      </c>
      <c r="AV574" s="6" t="str">
        <f>_xlfn.IFNA(IF(IF($AK574=AV$5,VLOOKUP(AL574,buff!$K:$L,2,FALSE),"")=0,"",IF($AK574=AV$5,VLOOKUP(AL574,buff!$K:$L,2,FALSE),"")),"")</f>
        <v/>
      </c>
      <c r="AW574" s="6" t="str">
        <f>_xlfn.IFNA(IF(IF($AK574=AW$5,VLOOKUP(AM574,buff!$K:$L,2,FALSE),"")=0,"",IF($AK574=AW$5,VLOOKUP(AM574,buff!$K:$L,2,FALSE),"")),"")</f>
        <v/>
      </c>
      <c r="AX574" s="6" t="str">
        <f>_xlfn.IFNA(IF(IF($AK574=AX$5,VLOOKUP(AN574,buff!$K:$L,2,FALSE),"")=0,"",IF($AK574=AX$5,VLOOKUP(AN574,buff!$K:$L,2,FALSE),"")),"")</f>
        <v/>
      </c>
      <c r="AY574" s="6" t="str">
        <f>_xlfn.IFNA(IF(IF($AK574=AY$5,VLOOKUP(AO574,buff!$K:$L,2,FALSE),"")=0,"",IF($AK574=AY$5,VLOOKUP(AO574,buff!$K:$L,2,FALSE),"")),"")</f>
        <v/>
      </c>
      <c r="AZ574" s="6" t="str">
        <f>_xlfn.IFNA(IF(IF($AK574=AZ$5,VLOOKUP(AP574,buff!$K:$L,2,FALSE),"")=0,"",IF($AK574=AZ$5,VLOOKUP(AP574,buff!$K:$L,2,FALSE),"")),"")</f>
        <v/>
      </c>
      <c r="BA574" s="6">
        <f>VLOOKUP(AL574,buff!$K:$P,6,FALSE)</f>
        <v>3679</v>
      </c>
      <c r="BB574" s="6" t="e">
        <f>VLOOKUP(AM574,buff!$K:$P,6,FALSE)</f>
        <v>#N/A</v>
      </c>
      <c r="BC574" s="6" t="e">
        <f>VLOOKUP(AN574,buff!$K:$P,6,FALSE)</f>
        <v>#N/A</v>
      </c>
      <c r="BD574">
        <f t="shared" si="147"/>
        <v>2</v>
      </c>
      <c r="BE574">
        <f t="shared" si="148"/>
        <v>1</v>
      </c>
      <c r="BF574" s="22">
        <f t="shared" si="149"/>
        <v>101002</v>
      </c>
    </row>
    <row r="575" spans="1:58" x14ac:dyDescent="0.15">
      <c r="A575" t="str">
        <f t="shared" si="137"/>
        <v>贝蒂主动技能2等级9</v>
      </c>
      <c r="B575" s="8">
        <f t="shared" si="144"/>
        <v>10100209</v>
      </c>
      <c r="C575" s="8" t="str">
        <f>VLOOKUP(G575,角色!A:B,2,FALSE)</f>
        <v>贝蒂</v>
      </c>
      <c r="D575" s="8" t="str">
        <f t="shared" si="145"/>
        <v>主动技能2</v>
      </c>
      <c r="E575" s="8">
        <f t="shared" si="138"/>
        <v>9</v>
      </c>
      <c r="F575" s="8">
        <f t="shared" si="139"/>
        <v>2</v>
      </c>
      <c r="G575" s="8">
        <f t="shared" si="140"/>
        <v>10</v>
      </c>
      <c r="H575" s="4" t="s">
        <v>948</v>
      </c>
      <c r="I575" s="20" t="str">
        <f t="shared" si="151"/>
        <v>对我方随机3个单体回复10%（+5273）点生命值。</v>
      </c>
      <c r="J575" s="4" t="s">
        <v>416</v>
      </c>
      <c r="K575" s="1" t="s">
        <v>422</v>
      </c>
      <c r="L575" s="4" t="s">
        <v>106</v>
      </c>
      <c r="M575" s="4" t="s">
        <v>115</v>
      </c>
      <c r="N575" s="4">
        <v>100</v>
      </c>
      <c r="O575" s="20">
        <f>VLOOKUP(L575,对应表!BK:BL,2,FALSE)</f>
        <v>0</v>
      </c>
      <c r="P575" s="25" t="str">
        <f>_xlfn.IFNA(VLOOKUP(G575,角色!V:AE,主动技能!F575+1,FALSE),"")</f>
        <v>||eff_huichunshu|</v>
      </c>
      <c r="Q575" s="25">
        <f>(VLOOKUP(G575,角色!V:AE,主动技能!F575+4,FALSE))</f>
        <v>2</v>
      </c>
      <c r="R575" s="25">
        <v>0</v>
      </c>
      <c r="S575" s="25">
        <v>0</v>
      </c>
      <c r="T575" s="6" t="str">
        <f t="shared" si="141"/>
        <v>100038:100:3:3</v>
      </c>
      <c r="U575" s="6" t="str">
        <f t="shared" si="142"/>
        <v/>
      </c>
      <c r="V575" s="19" t="str">
        <f>VLOOKUP(G575,角色!AW:BC,主动技能!F575+1,FALSE)</f>
        <v>skill_11</v>
      </c>
      <c r="Y575">
        <f t="shared" si="143"/>
        <v>0</v>
      </c>
      <c r="Z575" s="19" t="str">
        <f>IF(VLOOKUP(C575,角色!CC:CI,主动技能!F575*2,FALSE)=0,"",VLOOKUP(C575,角色!CC:CI,主动技能!F575*2,FALSE))</f>
        <v/>
      </c>
      <c r="AA575" s="19">
        <f>IF(VLOOKUP(C575,角色!CC:CI,主动技能!F575*2+1,FALSE)=0,0,VLOOKUP(C575,角色!CC:CI,主动技能!F575*2+1,FALSE))</f>
        <v>0</v>
      </c>
      <c r="AB575" s="19" t="str">
        <f>IF(INT(VLOOKUP(E575,角色属性概况!I:M,3,FALSE)*AA575/100)=0,"",(INT(VLOOKUP(E575,角色属性概况!I:M,3,FALSE)*AA575/100)))</f>
        <v/>
      </c>
      <c r="AE575" s="25">
        <f>(VLOOKUP(G575,角色!V:AE,主动技能!F575+7,FALSE))</f>
        <v>1</v>
      </c>
      <c r="AF575" s="19">
        <f>VLOOKUP(F575,对应表!AY:BA,3,FALSE)</f>
        <v>1</v>
      </c>
      <c r="AG575" s="19">
        <f>VLOOKUP(F575,对应表!AY:BA,2,FALSE)</f>
        <v>1</v>
      </c>
      <c r="AH575" s="25" t="str">
        <f>VLOOKUP(F575,特效对应!F:G,2,FALSE)</f>
        <v>attackex</v>
      </c>
      <c r="AJ575">
        <f t="shared" si="146"/>
        <v>9</v>
      </c>
      <c r="AK575" t="s">
        <v>117</v>
      </c>
      <c r="AL575" s="4" t="s">
        <v>897</v>
      </c>
      <c r="AQ575" s="6" t="str">
        <f>_xlfn.IFNA(IF(IF($AK575=AQ$5,VLOOKUP(AL575,buff!$K:$L,2,FALSE),"")=0,"",IF($AK575=AQ$5,VLOOKUP(AL575,buff!$K:$L,2,FALSE),"")),"")</f>
        <v>100038:100:3:3</v>
      </c>
      <c r="AR575" s="6" t="str">
        <f>_xlfn.IFNA(IF(IF($AK575=AR$5,VLOOKUP(AM575,buff!$K:$L,2,FALSE),"")=0,"",IF($AK575=AR$5,VLOOKUP(AM575,buff!$K:$L,2,FALSE),"")),"")</f>
        <v/>
      </c>
      <c r="AS575" s="6" t="str">
        <f>_xlfn.IFNA(IF(IF($AK575=AS$5,VLOOKUP(AN575,buff!$K:$L,2,FALSE),"")=0,"",IF($AK575=AS$5,VLOOKUP(AN575,buff!$K:$L,2,FALSE),"")),"")</f>
        <v/>
      </c>
      <c r="AT575" s="6" t="str">
        <f>_xlfn.IFNA(IF(IF($AK575=AT$5,VLOOKUP(AO575,buff!$K:$L,2,FALSE),"")=0,"",IF($AK575=AT$5,VLOOKUP(AO575,buff!$K:$L,2,FALSE),"")),"")</f>
        <v/>
      </c>
      <c r="AU575" s="6" t="str">
        <f>_xlfn.IFNA(IF(IF($AK575=AU$5,VLOOKUP(AP575,buff!$K:$L,2,FALSE),"")=0,"",IF($AK575=AU$5,VLOOKUP(AP575,buff!$K:$L,2,FALSE),"")),"")</f>
        <v/>
      </c>
      <c r="AV575" s="6" t="str">
        <f>_xlfn.IFNA(IF(IF($AK575=AV$5,VLOOKUP(AL575,buff!$K:$L,2,FALSE),"")=0,"",IF($AK575=AV$5,VLOOKUP(AL575,buff!$K:$L,2,FALSE),"")),"")</f>
        <v/>
      </c>
      <c r="AW575" s="6" t="str">
        <f>_xlfn.IFNA(IF(IF($AK575=AW$5,VLOOKUP(AM575,buff!$K:$L,2,FALSE),"")=0,"",IF($AK575=AW$5,VLOOKUP(AM575,buff!$K:$L,2,FALSE),"")),"")</f>
        <v/>
      </c>
      <c r="AX575" s="6" t="str">
        <f>_xlfn.IFNA(IF(IF($AK575=AX$5,VLOOKUP(AN575,buff!$K:$L,2,FALSE),"")=0,"",IF($AK575=AX$5,VLOOKUP(AN575,buff!$K:$L,2,FALSE),"")),"")</f>
        <v/>
      </c>
      <c r="AY575" s="6" t="str">
        <f>_xlfn.IFNA(IF(IF($AK575=AY$5,VLOOKUP(AO575,buff!$K:$L,2,FALSE),"")=0,"",IF($AK575=AY$5,VLOOKUP(AO575,buff!$K:$L,2,FALSE),"")),"")</f>
        <v/>
      </c>
      <c r="AZ575" s="6" t="str">
        <f>_xlfn.IFNA(IF(IF($AK575=AZ$5,VLOOKUP(AP575,buff!$K:$L,2,FALSE),"")=0,"",IF($AK575=AZ$5,VLOOKUP(AP575,buff!$K:$L,2,FALSE),"")),"")</f>
        <v/>
      </c>
      <c r="BA575" s="6">
        <f>VLOOKUP(AL575,buff!$K:$P,6,FALSE)</f>
        <v>5273</v>
      </c>
      <c r="BB575" s="6" t="e">
        <f>VLOOKUP(AM575,buff!$K:$P,6,FALSE)</f>
        <v>#N/A</v>
      </c>
      <c r="BC575" s="6" t="e">
        <f>VLOOKUP(AN575,buff!$K:$P,6,FALSE)</f>
        <v>#N/A</v>
      </c>
      <c r="BD575">
        <f t="shared" si="147"/>
        <v>2</v>
      </c>
      <c r="BE575">
        <f t="shared" si="148"/>
        <v>1</v>
      </c>
      <c r="BF575" s="22">
        <f t="shared" si="149"/>
        <v>101002</v>
      </c>
    </row>
    <row r="576" spans="1:58" x14ac:dyDescent="0.15">
      <c r="A576" t="str">
        <f t="shared" si="137"/>
        <v>贝蒂主动技能2等级10</v>
      </c>
      <c r="B576" s="8">
        <f t="shared" si="144"/>
        <v>10100210</v>
      </c>
      <c r="C576" s="8" t="str">
        <f>VLOOKUP(G576,角色!A:B,2,FALSE)</f>
        <v>贝蒂</v>
      </c>
      <c r="D576" s="8" t="str">
        <f t="shared" si="145"/>
        <v>主动技能2</v>
      </c>
      <c r="E576" s="8">
        <f t="shared" si="138"/>
        <v>10</v>
      </c>
      <c r="F576" s="8">
        <f t="shared" si="139"/>
        <v>2</v>
      </c>
      <c r="G576" s="8">
        <f t="shared" si="140"/>
        <v>10</v>
      </c>
      <c r="H576" s="4" t="s">
        <v>948</v>
      </c>
      <c r="I576" s="20" t="str">
        <f t="shared" si="151"/>
        <v>对我方随机3个单体回复10%（+7531）点生命值。</v>
      </c>
      <c r="J576" s="4" t="s">
        <v>416</v>
      </c>
      <c r="K576" s="1" t="s">
        <v>422</v>
      </c>
      <c r="L576" s="4" t="s">
        <v>106</v>
      </c>
      <c r="M576" s="4" t="s">
        <v>115</v>
      </c>
      <c r="N576" s="4">
        <v>100</v>
      </c>
      <c r="O576" s="20">
        <f>VLOOKUP(L576,对应表!BK:BL,2,FALSE)</f>
        <v>0</v>
      </c>
      <c r="P576" s="25" t="str">
        <f>_xlfn.IFNA(VLOOKUP(G576,角色!V:AE,主动技能!F576+1,FALSE),"")</f>
        <v>||eff_huichunshu|</v>
      </c>
      <c r="Q576" s="25">
        <f>(VLOOKUP(G576,角色!V:AE,主动技能!F576+4,FALSE))</f>
        <v>2</v>
      </c>
      <c r="R576" s="25">
        <v>0</v>
      </c>
      <c r="S576" s="25">
        <v>0</v>
      </c>
      <c r="T576" s="6" t="str">
        <f t="shared" si="141"/>
        <v>100039:100:3:3</v>
      </c>
      <c r="U576" s="6" t="str">
        <f t="shared" si="142"/>
        <v/>
      </c>
      <c r="V576" s="19" t="str">
        <f>VLOOKUP(G576,角色!AW:BC,主动技能!F576+1,FALSE)</f>
        <v>skill_11</v>
      </c>
      <c r="Y576">
        <f t="shared" si="143"/>
        <v>0</v>
      </c>
      <c r="Z576" s="19" t="str">
        <f>IF(VLOOKUP(C576,角色!CC:CI,主动技能!F576*2,FALSE)=0,"",VLOOKUP(C576,角色!CC:CI,主动技能!F576*2,FALSE))</f>
        <v/>
      </c>
      <c r="AA576" s="19">
        <f>IF(VLOOKUP(C576,角色!CC:CI,主动技能!F576*2+1,FALSE)=0,0,VLOOKUP(C576,角色!CC:CI,主动技能!F576*2+1,FALSE))</f>
        <v>0</v>
      </c>
      <c r="AB576" s="19" t="str">
        <f>IF(INT(VLOOKUP(E576,角色属性概况!I:M,3,FALSE)*AA576/100)=0,"",(INT(VLOOKUP(E576,角色属性概况!I:M,3,FALSE)*AA576/100)))</f>
        <v/>
      </c>
      <c r="AE576" s="25">
        <f>(VLOOKUP(G576,角色!V:AE,主动技能!F576+7,FALSE))</f>
        <v>1</v>
      </c>
      <c r="AF576" s="19">
        <f>VLOOKUP(F576,对应表!AY:BA,3,FALSE)</f>
        <v>1</v>
      </c>
      <c r="AG576" s="19">
        <f>VLOOKUP(F576,对应表!AY:BA,2,FALSE)</f>
        <v>1</v>
      </c>
      <c r="AH576" s="25" t="str">
        <f>VLOOKUP(F576,特效对应!F:G,2,FALSE)</f>
        <v>attackex</v>
      </c>
      <c r="AJ576">
        <f t="shared" si="146"/>
        <v>10</v>
      </c>
      <c r="AK576" t="s">
        <v>117</v>
      </c>
      <c r="AL576" s="4" t="s">
        <v>898</v>
      </c>
      <c r="AQ576" s="6" t="str">
        <f>_xlfn.IFNA(IF(IF($AK576=AQ$5,VLOOKUP(AL576,buff!$K:$L,2,FALSE),"")=0,"",IF($AK576=AQ$5,VLOOKUP(AL576,buff!$K:$L,2,FALSE),"")),"")</f>
        <v>100039:100:3:3</v>
      </c>
      <c r="AR576" s="6" t="str">
        <f>_xlfn.IFNA(IF(IF($AK576=AR$5,VLOOKUP(AM576,buff!$K:$L,2,FALSE),"")=0,"",IF($AK576=AR$5,VLOOKUP(AM576,buff!$K:$L,2,FALSE),"")),"")</f>
        <v/>
      </c>
      <c r="AS576" s="6" t="str">
        <f>_xlfn.IFNA(IF(IF($AK576=AS$5,VLOOKUP(AN576,buff!$K:$L,2,FALSE),"")=0,"",IF($AK576=AS$5,VLOOKUP(AN576,buff!$K:$L,2,FALSE),"")),"")</f>
        <v/>
      </c>
      <c r="AT576" s="6" t="str">
        <f>_xlfn.IFNA(IF(IF($AK576=AT$5,VLOOKUP(AO576,buff!$K:$L,2,FALSE),"")=0,"",IF($AK576=AT$5,VLOOKUP(AO576,buff!$K:$L,2,FALSE),"")),"")</f>
        <v/>
      </c>
      <c r="AU576" s="6" t="str">
        <f>_xlfn.IFNA(IF(IF($AK576=AU$5,VLOOKUP(AP576,buff!$K:$L,2,FALSE),"")=0,"",IF($AK576=AU$5,VLOOKUP(AP576,buff!$K:$L,2,FALSE),"")),"")</f>
        <v/>
      </c>
      <c r="AV576" s="6" t="str">
        <f>_xlfn.IFNA(IF(IF($AK576=AV$5,VLOOKUP(AL576,buff!$K:$L,2,FALSE),"")=0,"",IF($AK576=AV$5,VLOOKUP(AL576,buff!$K:$L,2,FALSE),"")),"")</f>
        <v/>
      </c>
      <c r="AW576" s="6" t="str">
        <f>_xlfn.IFNA(IF(IF($AK576=AW$5,VLOOKUP(AM576,buff!$K:$L,2,FALSE),"")=0,"",IF($AK576=AW$5,VLOOKUP(AM576,buff!$K:$L,2,FALSE),"")),"")</f>
        <v/>
      </c>
      <c r="AX576" s="6" t="str">
        <f>_xlfn.IFNA(IF(IF($AK576=AX$5,VLOOKUP(AN576,buff!$K:$L,2,FALSE),"")=0,"",IF($AK576=AX$5,VLOOKUP(AN576,buff!$K:$L,2,FALSE),"")),"")</f>
        <v/>
      </c>
      <c r="AY576" s="6" t="str">
        <f>_xlfn.IFNA(IF(IF($AK576=AY$5,VLOOKUP(AO576,buff!$K:$L,2,FALSE),"")=0,"",IF($AK576=AY$5,VLOOKUP(AO576,buff!$K:$L,2,FALSE),"")),"")</f>
        <v/>
      </c>
      <c r="AZ576" s="6" t="str">
        <f>_xlfn.IFNA(IF(IF($AK576=AZ$5,VLOOKUP(AP576,buff!$K:$L,2,FALSE),"")=0,"",IF($AK576=AZ$5,VLOOKUP(AP576,buff!$K:$L,2,FALSE),"")),"")</f>
        <v/>
      </c>
      <c r="BA576" s="6">
        <f>VLOOKUP(AL576,buff!$K:$P,6,FALSE)</f>
        <v>7531</v>
      </c>
      <c r="BB576" s="6" t="e">
        <f>VLOOKUP(AM576,buff!$K:$P,6,FALSE)</f>
        <v>#N/A</v>
      </c>
      <c r="BC576" s="6" t="e">
        <f>VLOOKUP(AN576,buff!$K:$P,6,FALSE)</f>
        <v>#N/A</v>
      </c>
      <c r="BD576">
        <f t="shared" si="147"/>
        <v>2</v>
      </c>
      <c r="BE576">
        <f t="shared" si="148"/>
        <v>1</v>
      </c>
      <c r="BF576" s="22">
        <f t="shared" si="149"/>
        <v>101002</v>
      </c>
    </row>
    <row r="577" spans="1:58" x14ac:dyDescent="0.15">
      <c r="A577" t="str">
        <f t="shared" si="137"/>
        <v>贝蒂主动技能2等级11</v>
      </c>
      <c r="B577" s="8">
        <f t="shared" si="144"/>
        <v>10100211</v>
      </c>
      <c r="C577" s="8" t="str">
        <f>VLOOKUP(G577,角色!A:B,2,FALSE)</f>
        <v>贝蒂</v>
      </c>
      <c r="D577" s="8" t="str">
        <f t="shared" si="145"/>
        <v>主动技能2</v>
      </c>
      <c r="E577" s="8">
        <f t="shared" si="138"/>
        <v>11</v>
      </c>
      <c r="F577" s="8">
        <f t="shared" si="139"/>
        <v>2</v>
      </c>
      <c r="G577" s="8">
        <f t="shared" si="140"/>
        <v>10</v>
      </c>
      <c r="H577" s="4" t="s">
        <v>948</v>
      </c>
      <c r="I577" s="20" t="str">
        <f t="shared" si="151"/>
        <v>对我方随机3个单体回复10%（+10727）点生命值。</v>
      </c>
      <c r="J577" s="4" t="s">
        <v>416</v>
      </c>
      <c r="K577" s="1" t="s">
        <v>422</v>
      </c>
      <c r="L577" s="4" t="s">
        <v>106</v>
      </c>
      <c r="M577" s="4" t="s">
        <v>115</v>
      </c>
      <c r="N577" s="4">
        <v>100</v>
      </c>
      <c r="O577" s="20">
        <f>VLOOKUP(L577,对应表!BK:BL,2,FALSE)</f>
        <v>0</v>
      </c>
      <c r="P577" s="25" t="str">
        <f>_xlfn.IFNA(VLOOKUP(G577,角色!V:AE,主动技能!F577+1,FALSE),"")</f>
        <v>||eff_huichunshu|</v>
      </c>
      <c r="Q577" s="25">
        <f>(VLOOKUP(G577,角色!V:AE,主动技能!F577+4,FALSE))</f>
        <v>2</v>
      </c>
      <c r="R577" s="25">
        <v>0</v>
      </c>
      <c r="S577" s="25">
        <v>0</v>
      </c>
      <c r="T577" s="6" t="str">
        <f t="shared" si="141"/>
        <v>100040:100:3:3</v>
      </c>
      <c r="U577" s="6" t="str">
        <f t="shared" si="142"/>
        <v/>
      </c>
      <c r="V577" s="19" t="str">
        <f>VLOOKUP(G577,角色!AW:BC,主动技能!F577+1,FALSE)</f>
        <v>skill_11</v>
      </c>
      <c r="Y577">
        <f t="shared" si="143"/>
        <v>0</v>
      </c>
      <c r="Z577" s="19" t="str">
        <f>IF(VLOOKUP(C577,角色!CC:CI,主动技能!F577*2,FALSE)=0,"",VLOOKUP(C577,角色!CC:CI,主动技能!F577*2,FALSE))</f>
        <v/>
      </c>
      <c r="AA577" s="19">
        <f>IF(VLOOKUP(C577,角色!CC:CI,主动技能!F577*2+1,FALSE)=0,0,VLOOKUP(C577,角色!CC:CI,主动技能!F577*2+1,FALSE))</f>
        <v>0</v>
      </c>
      <c r="AB577" s="19" t="str">
        <f>IF(INT(VLOOKUP(E577,角色属性概况!I:M,3,FALSE)*AA577/100)=0,"",(INT(VLOOKUP(E577,角色属性概况!I:M,3,FALSE)*AA577/100)))</f>
        <v/>
      </c>
      <c r="AE577" s="25">
        <f>(VLOOKUP(G577,角色!V:AE,主动技能!F577+7,FALSE))</f>
        <v>1</v>
      </c>
      <c r="AF577" s="19">
        <f>VLOOKUP(F577,对应表!AY:BA,3,FALSE)</f>
        <v>1</v>
      </c>
      <c r="AG577" s="19">
        <f>VLOOKUP(F577,对应表!AY:BA,2,FALSE)</f>
        <v>1</v>
      </c>
      <c r="AH577" s="25" t="str">
        <f>VLOOKUP(F577,特效对应!F:G,2,FALSE)</f>
        <v>attackex</v>
      </c>
      <c r="AJ577">
        <f t="shared" si="146"/>
        <v>11</v>
      </c>
      <c r="AK577" t="s">
        <v>117</v>
      </c>
      <c r="AL577" s="4" t="s">
        <v>899</v>
      </c>
      <c r="AQ577" s="6" t="str">
        <f>_xlfn.IFNA(IF(IF($AK577=AQ$5,VLOOKUP(AL577,buff!$K:$L,2,FALSE),"")=0,"",IF($AK577=AQ$5,VLOOKUP(AL577,buff!$K:$L,2,FALSE),"")),"")</f>
        <v>100040:100:3:3</v>
      </c>
      <c r="AR577" s="6" t="str">
        <f>_xlfn.IFNA(IF(IF($AK577=AR$5,VLOOKUP(AM577,buff!$K:$L,2,FALSE),"")=0,"",IF($AK577=AR$5,VLOOKUP(AM577,buff!$K:$L,2,FALSE),"")),"")</f>
        <v/>
      </c>
      <c r="AS577" s="6" t="str">
        <f>_xlfn.IFNA(IF(IF($AK577=AS$5,VLOOKUP(AN577,buff!$K:$L,2,FALSE),"")=0,"",IF($AK577=AS$5,VLOOKUP(AN577,buff!$K:$L,2,FALSE),"")),"")</f>
        <v/>
      </c>
      <c r="AT577" s="6" t="str">
        <f>_xlfn.IFNA(IF(IF($AK577=AT$5,VLOOKUP(AO577,buff!$K:$L,2,FALSE),"")=0,"",IF($AK577=AT$5,VLOOKUP(AO577,buff!$K:$L,2,FALSE),"")),"")</f>
        <v/>
      </c>
      <c r="AU577" s="6" t="str">
        <f>_xlfn.IFNA(IF(IF($AK577=AU$5,VLOOKUP(AP577,buff!$K:$L,2,FALSE),"")=0,"",IF($AK577=AU$5,VLOOKUP(AP577,buff!$K:$L,2,FALSE),"")),"")</f>
        <v/>
      </c>
      <c r="AV577" s="6" t="str">
        <f>_xlfn.IFNA(IF(IF($AK577=AV$5,VLOOKUP(AL577,buff!$K:$L,2,FALSE),"")=0,"",IF($AK577=AV$5,VLOOKUP(AL577,buff!$K:$L,2,FALSE),"")),"")</f>
        <v/>
      </c>
      <c r="AW577" s="6" t="str">
        <f>_xlfn.IFNA(IF(IF($AK577=AW$5,VLOOKUP(AM577,buff!$K:$L,2,FALSE),"")=0,"",IF($AK577=AW$5,VLOOKUP(AM577,buff!$K:$L,2,FALSE),"")),"")</f>
        <v/>
      </c>
      <c r="AX577" s="6" t="str">
        <f>_xlfn.IFNA(IF(IF($AK577=AX$5,VLOOKUP(AN577,buff!$K:$L,2,FALSE),"")=0,"",IF($AK577=AX$5,VLOOKUP(AN577,buff!$K:$L,2,FALSE),"")),"")</f>
        <v/>
      </c>
      <c r="AY577" s="6" t="str">
        <f>_xlfn.IFNA(IF(IF($AK577=AY$5,VLOOKUP(AO577,buff!$K:$L,2,FALSE),"")=0,"",IF($AK577=AY$5,VLOOKUP(AO577,buff!$K:$L,2,FALSE),"")),"")</f>
        <v/>
      </c>
      <c r="AZ577" s="6" t="str">
        <f>_xlfn.IFNA(IF(IF($AK577=AZ$5,VLOOKUP(AP577,buff!$K:$L,2,FALSE),"")=0,"",IF($AK577=AZ$5,VLOOKUP(AP577,buff!$K:$L,2,FALSE),"")),"")</f>
        <v/>
      </c>
      <c r="BA577" s="6">
        <f>VLOOKUP(AL577,buff!$K:$P,6,FALSE)</f>
        <v>10727</v>
      </c>
      <c r="BB577" s="6" t="e">
        <f>VLOOKUP(AM577,buff!$K:$P,6,FALSE)</f>
        <v>#N/A</v>
      </c>
      <c r="BC577" s="6" t="e">
        <f>VLOOKUP(AN577,buff!$K:$P,6,FALSE)</f>
        <v>#N/A</v>
      </c>
      <c r="BD577">
        <f t="shared" si="147"/>
        <v>2</v>
      </c>
      <c r="BE577">
        <f t="shared" si="148"/>
        <v>1</v>
      </c>
      <c r="BF577" s="22">
        <f t="shared" si="149"/>
        <v>101002</v>
      </c>
    </row>
    <row r="578" spans="1:58" x14ac:dyDescent="0.15">
      <c r="A578" t="str">
        <f t="shared" si="137"/>
        <v>贝蒂主动技能2等级12</v>
      </c>
      <c r="B578" s="8">
        <f t="shared" si="144"/>
        <v>10100212</v>
      </c>
      <c r="C578" s="8" t="str">
        <f>VLOOKUP(G578,角色!A:B,2,FALSE)</f>
        <v>贝蒂</v>
      </c>
      <c r="D578" s="8" t="str">
        <f t="shared" si="145"/>
        <v>主动技能2</v>
      </c>
      <c r="E578" s="8">
        <f t="shared" si="138"/>
        <v>12</v>
      </c>
      <c r="F578" s="8">
        <f t="shared" si="139"/>
        <v>2</v>
      </c>
      <c r="G578" s="8">
        <f t="shared" si="140"/>
        <v>10</v>
      </c>
      <c r="H578" s="4" t="s">
        <v>948</v>
      </c>
      <c r="I578" s="20" t="str">
        <f t="shared" si="151"/>
        <v>对我方随机3个单体回复10%（+15251）点生命值。</v>
      </c>
      <c r="J578" s="4" t="s">
        <v>416</v>
      </c>
      <c r="K578" s="1" t="s">
        <v>422</v>
      </c>
      <c r="L578" s="4" t="s">
        <v>106</v>
      </c>
      <c r="M578" s="4" t="s">
        <v>115</v>
      </c>
      <c r="N578" s="4">
        <v>100</v>
      </c>
      <c r="O578" s="20">
        <f>VLOOKUP(L578,对应表!BK:BL,2,FALSE)</f>
        <v>0</v>
      </c>
      <c r="P578" s="25" t="str">
        <f>_xlfn.IFNA(VLOOKUP(G578,角色!V:AE,主动技能!F578+1,FALSE),"")</f>
        <v>||eff_huichunshu|</v>
      </c>
      <c r="Q578" s="25">
        <f>(VLOOKUP(G578,角色!V:AE,主动技能!F578+4,FALSE))</f>
        <v>2</v>
      </c>
      <c r="R578" s="25">
        <v>0</v>
      </c>
      <c r="S578" s="25">
        <v>0</v>
      </c>
      <c r="T578" s="6" t="str">
        <f t="shared" si="141"/>
        <v>100041:100:3:3</v>
      </c>
      <c r="U578" s="6" t="str">
        <f t="shared" si="142"/>
        <v/>
      </c>
      <c r="V578" s="19" t="str">
        <f>VLOOKUP(G578,角色!AW:BC,主动技能!F578+1,FALSE)</f>
        <v>skill_11</v>
      </c>
      <c r="Y578">
        <f t="shared" si="143"/>
        <v>0</v>
      </c>
      <c r="Z578" s="19" t="str">
        <f>IF(VLOOKUP(C578,角色!CC:CI,主动技能!F578*2,FALSE)=0,"",VLOOKUP(C578,角色!CC:CI,主动技能!F578*2,FALSE))</f>
        <v/>
      </c>
      <c r="AA578" s="19">
        <f>IF(VLOOKUP(C578,角色!CC:CI,主动技能!F578*2+1,FALSE)=0,0,VLOOKUP(C578,角色!CC:CI,主动技能!F578*2+1,FALSE))</f>
        <v>0</v>
      </c>
      <c r="AB578" s="19" t="str">
        <f>IF(INT(VLOOKUP(E578,角色属性概况!I:M,3,FALSE)*AA578/100)=0,"",(INT(VLOOKUP(E578,角色属性概况!I:M,3,FALSE)*AA578/100)))</f>
        <v/>
      </c>
      <c r="AE578" s="25">
        <f>(VLOOKUP(G578,角色!V:AE,主动技能!F578+7,FALSE))</f>
        <v>1</v>
      </c>
      <c r="AF578" s="19">
        <f>VLOOKUP(F578,对应表!AY:BA,3,FALSE)</f>
        <v>1</v>
      </c>
      <c r="AG578" s="19">
        <f>VLOOKUP(F578,对应表!AY:BA,2,FALSE)</f>
        <v>1</v>
      </c>
      <c r="AH578" s="25" t="str">
        <f>VLOOKUP(F578,特效对应!F:G,2,FALSE)</f>
        <v>attackex</v>
      </c>
      <c r="AJ578">
        <f t="shared" si="146"/>
        <v>12</v>
      </c>
      <c r="AK578" t="s">
        <v>117</v>
      </c>
      <c r="AL578" s="4" t="s">
        <v>900</v>
      </c>
      <c r="AQ578" s="6" t="str">
        <f>_xlfn.IFNA(IF(IF($AK578=AQ$5,VLOOKUP(AL578,buff!$K:$L,2,FALSE),"")=0,"",IF($AK578=AQ$5,VLOOKUP(AL578,buff!$K:$L,2,FALSE),"")),"")</f>
        <v>100041:100:3:3</v>
      </c>
      <c r="AR578" s="6" t="str">
        <f>_xlfn.IFNA(IF(IF($AK578=AR$5,VLOOKUP(AM578,buff!$K:$L,2,FALSE),"")=0,"",IF($AK578=AR$5,VLOOKUP(AM578,buff!$K:$L,2,FALSE),"")),"")</f>
        <v/>
      </c>
      <c r="AS578" s="6" t="str">
        <f>_xlfn.IFNA(IF(IF($AK578=AS$5,VLOOKUP(AN578,buff!$K:$L,2,FALSE),"")=0,"",IF($AK578=AS$5,VLOOKUP(AN578,buff!$K:$L,2,FALSE),"")),"")</f>
        <v/>
      </c>
      <c r="AT578" s="6" t="str">
        <f>_xlfn.IFNA(IF(IF($AK578=AT$5,VLOOKUP(AO578,buff!$K:$L,2,FALSE),"")=0,"",IF($AK578=AT$5,VLOOKUP(AO578,buff!$K:$L,2,FALSE),"")),"")</f>
        <v/>
      </c>
      <c r="AU578" s="6" t="str">
        <f>_xlfn.IFNA(IF(IF($AK578=AU$5,VLOOKUP(AP578,buff!$K:$L,2,FALSE),"")=0,"",IF($AK578=AU$5,VLOOKUP(AP578,buff!$K:$L,2,FALSE),"")),"")</f>
        <v/>
      </c>
      <c r="AV578" s="6" t="str">
        <f>_xlfn.IFNA(IF(IF($AK578=AV$5,VLOOKUP(AL578,buff!$K:$L,2,FALSE),"")=0,"",IF($AK578=AV$5,VLOOKUP(AL578,buff!$K:$L,2,FALSE),"")),"")</f>
        <v/>
      </c>
      <c r="AW578" s="6" t="str">
        <f>_xlfn.IFNA(IF(IF($AK578=AW$5,VLOOKUP(AM578,buff!$K:$L,2,FALSE),"")=0,"",IF($AK578=AW$5,VLOOKUP(AM578,buff!$K:$L,2,FALSE),"")),"")</f>
        <v/>
      </c>
      <c r="AX578" s="6" t="str">
        <f>_xlfn.IFNA(IF(IF($AK578=AX$5,VLOOKUP(AN578,buff!$K:$L,2,FALSE),"")=0,"",IF($AK578=AX$5,VLOOKUP(AN578,buff!$K:$L,2,FALSE),"")),"")</f>
        <v/>
      </c>
      <c r="AY578" s="6" t="str">
        <f>_xlfn.IFNA(IF(IF($AK578=AY$5,VLOOKUP(AO578,buff!$K:$L,2,FALSE),"")=0,"",IF($AK578=AY$5,VLOOKUP(AO578,buff!$K:$L,2,FALSE),"")),"")</f>
        <v/>
      </c>
      <c r="AZ578" s="6" t="str">
        <f>_xlfn.IFNA(IF(IF($AK578=AZ$5,VLOOKUP(AP578,buff!$K:$L,2,FALSE),"")=0,"",IF($AK578=AZ$5,VLOOKUP(AP578,buff!$K:$L,2,FALSE),"")),"")</f>
        <v/>
      </c>
      <c r="BA578" s="6">
        <f>VLOOKUP(AL578,buff!$K:$P,6,FALSE)</f>
        <v>15251</v>
      </c>
      <c r="BB578" s="6" t="e">
        <f>VLOOKUP(AM578,buff!$K:$P,6,FALSE)</f>
        <v>#N/A</v>
      </c>
      <c r="BC578" s="6" t="e">
        <f>VLOOKUP(AN578,buff!$K:$P,6,FALSE)</f>
        <v>#N/A</v>
      </c>
      <c r="BD578">
        <f t="shared" si="147"/>
        <v>2</v>
      </c>
      <c r="BE578">
        <f t="shared" si="148"/>
        <v>1</v>
      </c>
      <c r="BF578" s="22">
        <f t="shared" si="149"/>
        <v>101002</v>
      </c>
    </row>
    <row r="579" spans="1:58" x14ac:dyDescent="0.15">
      <c r="A579" t="str">
        <f t="shared" si="137"/>
        <v>贝蒂主动技能2等级13</v>
      </c>
      <c r="B579" s="8">
        <f t="shared" si="144"/>
        <v>10100213</v>
      </c>
      <c r="C579" s="8" t="str">
        <f>VLOOKUP(G579,角色!A:B,2,FALSE)</f>
        <v>贝蒂</v>
      </c>
      <c r="D579" s="8" t="str">
        <f t="shared" si="145"/>
        <v>主动技能2</v>
      </c>
      <c r="E579" s="8">
        <f t="shared" si="138"/>
        <v>13</v>
      </c>
      <c r="F579" s="8">
        <f t="shared" si="139"/>
        <v>2</v>
      </c>
      <c r="G579" s="8">
        <f t="shared" si="140"/>
        <v>10</v>
      </c>
      <c r="H579" s="4" t="s">
        <v>948</v>
      </c>
      <c r="I579" s="20" t="str">
        <f t="shared" si="151"/>
        <v>对我方随机3个单体回复10%（+21656）点生命值。</v>
      </c>
      <c r="J579" s="4" t="s">
        <v>416</v>
      </c>
      <c r="K579" s="1" t="s">
        <v>422</v>
      </c>
      <c r="L579" s="4" t="s">
        <v>106</v>
      </c>
      <c r="M579" s="4" t="s">
        <v>115</v>
      </c>
      <c r="N579" s="4">
        <v>100</v>
      </c>
      <c r="O579" s="20">
        <f>VLOOKUP(L579,对应表!BK:BL,2,FALSE)</f>
        <v>0</v>
      </c>
      <c r="P579" s="25" t="str">
        <f>_xlfn.IFNA(VLOOKUP(G579,角色!V:AE,主动技能!F579+1,FALSE),"")</f>
        <v>||eff_huichunshu|</v>
      </c>
      <c r="Q579" s="25">
        <f>(VLOOKUP(G579,角色!V:AE,主动技能!F579+4,FALSE))</f>
        <v>2</v>
      </c>
      <c r="R579" s="25">
        <v>0</v>
      </c>
      <c r="S579" s="25">
        <v>0</v>
      </c>
      <c r="T579" s="6" t="str">
        <f t="shared" si="141"/>
        <v>100042:100:3:3</v>
      </c>
      <c r="U579" s="6" t="str">
        <f t="shared" si="142"/>
        <v/>
      </c>
      <c r="V579" s="19" t="str">
        <f>VLOOKUP(G579,角色!AW:BC,主动技能!F579+1,FALSE)</f>
        <v>skill_11</v>
      </c>
      <c r="Y579">
        <f t="shared" si="143"/>
        <v>0</v>
      </c>
      <c r="Z579" s="19" t="str">
        <f>IF(VLOOKUP(C579,角色!CC:CI,主动技能!F579*2,FALSE)=0,"",VLOOKUP(C579,角色!CC:CI,主动技能!F579*2,FALSE))</f>
        <v/>
      </c>
      <c r="AA579" s="19">
        <f>IF(VLOOKUP(C579,角色!CC:CI,主动技能!F579*2+1,FALSE)=0,0,VLOOKUP(C579,角色!CC:CI,主动技能!F579*2+1,FALSE))</f>
        <v>0</v>
      </c>
      <c r="AB579" s="19" t="str">
        <f>IF(INT(VLOOKUP(E579,角色属性概况!I:M,3,FALSE)*AA579/100)=0,"",(INT(VLOOKUP(E579,角色属性概况!I:M,3,FALSE)*AA579/100)))</f>
        <v/>
      </c>
      <c r="AE579" s="25">
        <f>(VLOOKUP(G579,角色!V:AE,主动技能!F579+7,FALSE))</f>
        <v>1</v>
      </c>
      <c r="AF579" s="19">
        <f>VLOOKUP(F579,对应表!AY:BA,3,FALSE)</f>
        <v>1</v>
      </c>
      <c r="AG579" s="19">
        <f>VLOOKUP(F579,对应表!AY:BA,2,FALSE)</f>
        <v>1</v>
      </c>
      <c r="AH579" s="25" t="str">
        <f>VLOOKUP(F579,特效对应!F:G,2,FALSE)</f>
        <v>attackex</v>
      </c>
      <c r="AJ579">
        <f t="shared" si="146"/>
        <v>13</v>
      </c>
      <c r="AK579" t="s">
        <v>117</v>
      </c>
      <c r="AL579" s="4" t="s">
        <v>901</v>
      </c>
      <c r="AQ579" s="6" t="str">
        <f>_xlfn.IFNA(IF(IF($AK579=AQ$5,VLOOKUP(AL579,buff!$K:$L,2,FALSE),"")=0,"",IF($AK579=AQ$5,VLOOKUP(AL579,buff!$K:$L,2,FALSE),"")),"")</f>
        <v>100042:100:3:3</v>
      </c>
      <c r="AR579" s="6" t="str">
        <f>_xlfn.IFNA(IF(IF($AK579=AR$5,VLOOKUP(AM579,buff!$K:$L,2,FALSE),"")=0,"",IF($AK579=AR$5,VLOOKUP(AM579,buff!$K:$L,2,FALSE),"")),"")</f>
        <v/>
      </c>
      <c r="AS579" s="6" t="str">
        <f>_xlfn.IFNA(IF(IF($AK579=AS$5,VLOOKUP(AN579,buff!$K:$L,2,FALSE),"")=0,"",IF($AK579=AS$5,VLOOKUP(AN579,buff!$K:$L,2,FALSE),"")),"")</f>
        <v/>
      </c>
      <c r="AT579" s="6" t="str">
        <f>_xlfn.IFNA(IF(IF($AK579=AT$5,VLOOKUP(AO579,buff!$K:$L,2,FALSE),"")=0,"",IF($AK579=AT$5,VLOOKUP(AO579,buff!$K:$L,2,FALSE),"")),"")</f>
        <v/>
      </c>
      <c r="AU579" s="6" t="str">
        <f>_xlfn.IFNA(IF(IF($AK579=AU$5,VLOOKUP(AP579,buff!$K:$L,2,FALSE),"")=0,"",IF($AK579=AU$5,VLOOKUP(AP579,buff!$K:$L,2,FALSE),"")),"")</f>
        <v/>
      </c>
      <c r="AV579" s="6" t="str">
        <f>_xlfn.IFNA(IF(IF($AK579=AV$5,VLOOKUP(AL579,buff!$K:$L,2,FALSE),"")=0,"",IF($AK579=AV$5,VLOOKUP(AL579,buff!$K:$L,2,FALSE),"")),"")</f>
        <v/>
      </c>
      <c r="AW579" s="6" t="str">
        <f>_xlfn.IFNA(IF(IF($AK579=AW$5,VLOOKUP(AM579,buff!$K:$L,2,FALSE),"")=0,"",IF($AK579=AW$5,VLOOKUP(AM579,buff!$K:$L,2,FALSE),"")),"")</f>
        <v/>
      </c>
      <c r="AX579" s="6" t="str">
        <f>_xlfn.IFNA(IF(IF($AK579=AX$5,VLOOKUP(AN579,buff!$K:$L,2,FALSE),"")=0,"",IF($AK579=AX$5,VLOOKUP(AN579,buff!$K:$L,2,FALSE),"")),"")</f>
        <v/>
      </c>
      <c r="AY579" s="6" t="str">
        <f>_xlfn.IFNA(IF(IF($AK579=AY$5,VLOOKUP(AO579,buff!$K:$L,2,FALSE),"")=0,"",IF($AK579=AY$5,VLOOKUP(AO579,buff!$K:$L,2,FALSE),"")),"")</f>
        <v/>
      </c>
      <c r="AZ579" s="6" t="str">
        <f>_xlfn.IFNA(IF(IF($AK579=AZ$5,VLOOKUP(AP579,buff!$K:$L,2,FALSE),"")=0,"",IF($AK579=AZ$5,VLOOKUP(AP579,buff!$K:$L,2,FALSE),"")),"")</f>
        <v/>
      </c>
      <c r="BA579" s="6">
        <f>VLOOKUP(AL579,buff!$K:$P,6,FALSE)</f>
        <v>21656</v>
      </c>
      <c r="BB579" s="6" t="e">
        <f>VLOOKUP(AM579,buff!$K:$P,6,FALSE)</f>
        <v>#N/A</v>
      </c>
      <c r="BC579" s="6" t="e">
        <f>VLOOKUP(AN579,buff!$K:$P,6,FALSE)</f>
        <v>#N/A</v>
      </c>
      <c r="BD579">
        <f t="shared" si="147"/>
        <v>2</v>
      </c>
      <c r="BE579">
        <f t="shared" si="148"/>
        <v>1</v>
      </c>
      <c r="BF579" s="22">
        <f t="shared" si="149"/>
        <v>101002</v>
      </c>
    </row>
    <row r="580" spans="1:58" x14ac:dyDescent="0.15">
      <c r="A580" t="str">
        <f t="shared" si="137"/>
        <v>贝蒂主动技能2等级14</v>
      </c>
      <c r="B580" s="8">
        <f t="shared" si="144"/>
        <v>10100214</v>
      </c>
      <c r="C580" s="8" t="str">
        <f>VLOOKUP(G580,角色!A:B,2,FALSE)</f>
        <v>贝蒂</v>
      </c>
      <c r="D580" s="8" t="str">
        <f t="shared" si="145"/>
        <v>主动技能2</v>
      </c>
      <c r="E580" s="8">
        <f t="shared" si="138"/>
        <v>14</v>
      </c>
      <c r="F580" s="8">
        <f t="shared" si="139"/>
        <v>2</v>
      </c>
      <c r="G580" s="8">
        <f t="shared" si="140"/>
        <v>10</v>
      </c>
      <c r="H580" s="4" t="s">
        <v>948</v>
      </c>
      <c r="I580" s="20" t="str">
        <f t="shared" si="151"/>
        <v>对我方随机3个单体回复10%（+30725）点生命值。</v>
      </c>
      <c r="J580" s="4" t="s">
        <v>416</v>
      </c>
      <c r="K580" s="1" t="s">
        <v>422</v>
      </c>
      <c r="L580" s="4" t="s">
        <v>106</v>
      </c>
      <c r="M580" s="4" t="s">
        <v>115</v>
      </c>
      <c r="N580" s="4">
        <v>100</v>
      </c>
      <c r="O580" s="20">
        <f>VLOOKUP(L580,对应表!BK:BL,2,FALSE)</f>
        <v>0</v>
      </c>
      <c r="P580" s="25" t="str">
        <f>_xlfn.IFNA(VLOOKUP(G580,角色!V:AE,主动技能!F580+1,FALSE),"")</f>
        <v>||eff_huichunshu|</v>
      </c>
      <c r="Q580" s="25">
        <f>(VLOOKUP(G580,角色!V:AE,主动技能!F580+4,FALSE))</f>
        <v>2</v>
      </c>
      <c r="R580" s="25">
        <v>0</v>
      </c>
      <c r="S580" s="25">
        <v>0</v>
      </c>
      <c r="T580" s="6" t="str">
        <f t="shared" si="141"/>
        <v>100043:100:3:3</v>
      </c>
      <c r="U580" s="6" t="str">
        <f t="shared" si="142"/>
        <v/>
      </c>
      <c r="V580" s="19" t="str">
        <f>VLOOKUP(G580,角色!AW:BC,主动技能!F580+1,FALSE)</f>
        <v>skill_11</v>
      </c>
      <c r="Y580">
        <f t="shared" si="143"/>
        <v>0</v>
      </c>
      <c r="Z580" s="19" t="str">
        <f>IF(VLOOKUP(C580,角色!CC:CI,主动技能!F580*2,FALSE)=0,"",VLOOKUP(C580,角色!CC:CI,主动技能!F580*2,FALSE))</f>
        <v/>
      </c>
      <c r="AA580" s="19">
        <f>IF(VLOOKUP(C580,角色!CC:CI,主动技能!F580*2+1,FALSE)=0,0,VLOOKUP(C580,角色!CC:CI,主动技能!F580*2+1,FALSE))</f>
        <v>0</v>
      </c>
      <c r="AB580" s="19" t="str">
        <f>IF(INT(VLOOKUP(E580,角色属性概况!I:M,3,FALSE)*AA580/100)=0,"",(INT(VLOOKUP(E580,角色属性概况!I:M,3,FALSE)*AA580/100)))</f>
        <v/>
      </c>
      <c r="AE580" s="25">
        <f>(VLOOKUP(G580,角色!V:AE,主动技能!F580+7,FALSE))</f>
        <v>1</v>
      </c>
      <c r="AF580" s="19">
        <f>VLOOKUP(F580,对应表!AY:BA,3,FALSE)</f>
        <v>1</v>
      </c>
      <c r="AG580" s="19">
        <f>VLOOKUP(F580,对应表!AY:BA,2,FALSE)</f>
        <v>1</v>
      </c>
      <c r="AH580" s="25" t="str">
        <f>VLOOKUP(F580,特效对应!F:G,2,FALSE)</f>
        <v>attackex</v>
      </c>
      <c r="AJ580">
        <f t="shared" si="146"/>
        <v>14</v>
      </c>
      <c r="AK580" t="s">
        <v>117</v>
      </c>
      <c r="AL580" s="4" t="s">
        <v>902</v>
      </c>
      <c r="AQ580" s="6" t="str">
        <f>_xlfn.IFNA(IF(IF($AK580=AQ$5,VLOOKUP(AL580,buff!$K:$L,2,FALSE),"")=0,"",IF($AK580=AQ$5,VLOOKUP(AL580,buff!$K:$L,2,FALSE),"")),"")</f>
        <v>100043:100:3:3</v>
      </c>
      <c r="AR580" s="6" t="str">
        <f>_xlfn.IFNA(IF(IF($AK580=AR$5,VLOOKUP(AM580,buff!$K:$L,2,FALSE),"")=0,"",IF($AK580=AR$5,VLOOKUP(AM580,buff!$K:$L,2,FALSE),"")),"")</f>
        <v/>
      </c>
      <c r="AS580" s="6" t="str">
        <f>_xlfn.IFNA(IF(IF($AK580=AS$5,VLOOKUP(AN580,buff!$K:$L,2,FALSE),"")=0,"",IF($AK580=AS$5,VLOOKUP(AN580,buff!$K:$L,2,FALSE),"")),"")</f>
        <v/>
      </c>
      <c r="AT580" s="6" t="str">
        <f>_xlfn.IFNA(IF(IF($AK580=AT$5,VLOOKUP(AO580,buff!$K:$L,2,FALSE),"")=0,"",IF($AK580=AT$5,VLOOKUP(AO580,buff!$K:$L,2,FALSE),"")),"")</f>
        <v/>
      </c>
      <c r="AU580" s="6" t="str">
        <f>_xlfn.IFNA(IF(IF($AK580=AU$5,VLOOKUP(AP580,buff!$K:$L,2,FALSE),"")=0,"",IF($AK580=AU$5,VLOOKUP(AP580,buff!$K:$L,2,FALSE),"")),"")</f>
        <v/>
      </c>
      <c r="AV580" s="6" t="str">
        <f>_xlfn.IFNA(IF(IF($AK580=AV$5,VLOOKUP(AL580,buff!$K:$L,2,FALSE),"")=0,"",IF($AK580=AV$5,VLOOKUP(AL580,buff!$K:$L,2,FALSE),"")),"")</f>
        <v/>
      </c>
      <c r="AW580" s="6" t="str">
        <f>_xlfn.IFNA(IF(IF($AK580=AW$5,VLOOKUP(AM580,buff!$K:$L,2,FALSE),"")=0,"",IF($AK580=AW$5,VLOOKUP(AM580,buff!$K:$L,2,FALSE),"")),"")</f>
        <v/>
      </c>
      <c r="AX580" s="6" t="str">
        <f>_xlfn.IFNA(IF(IF($AK580=AX$5,VLOOKUP(AN580,buff!$K:$L,2,FALSE),"")=0,"",IF($AK580=AX$5,VLOOKUP(AN580,buff!$K:$L,2,FALSE),"")),"")</f>
        <v/>
      </c>
      <c r="AY580" s="6" t="str">
        <f>_xlfn.IFNA(IF(IF($AK580=AY$5,VLOOKUP(AO580,buff!$K:$L,2,FALSE),"")=0,"",IF($AK580=AY$5,VLOOKUP(AO580,buff!$K:$L,2,FALSE),"")),"")</f>
        <v/>
      </c>
      <c r="AZ580" s="6" t="str">
        <f>_xlfn.IFNA(IF(IF($AK580=AZ$5,VLOOKUP(AP580,buff!$K:$L,2,FALSE),"")=0,"",IF($AK580=AZ$5,VLOOKUP(AP580,buff!$K:$L,2,FALSE),"")),"")</f>
        <v/>
      </c>
      <c r="BA580" s="6">
        <f>VLOOKUP(AL580,buff!$K:$P,6,FALSE)</f>
        <v>30725</v>
      </c>
      <c r="BB580" s="6" t="e">
        <f>VLOOKUP(AM580,buff!$K:$P,6,FALSE)</f>
        <v>#N/A</v>
      </c>
      <c r="BC580" s="6" t="e">
        <f>VLOOKUP(AN580,buff!$K:$P,6,FALSE)</f>
        <v>#N/A</v>
      </c>
      <c r="BD580">
        <f t="shared" si="147"/>
        <v>2</v>
      </c>
      <c r="BE580">
        <f t="shared" si="148"/>
        <v>1</v>
      </c>
      <c r="BF580" s="22">
        <f t="shared" si="149"/>
        <v>101002</v>
      </c>
    </row>
    <row r="581" spans="1:58" x14ac:dyDescent="0.15">
      <c r="A581" t="str">
        <f t="shared" si="137"/>
        <v>贝蒂主动技能2等级15</v>
      </c>
      <c r="B581" s="8">
        <f t="shared" si="144"/>
        <v>10100215</v>
      </c>
      <c r="C581" s="8" t="str">
        <f>VLOOKUP(G581,角色!A:B,2,FALSE)</f>
        <v>贝蒂</v>
      </c>
      <c r="D581" s="8" t="str">
        <f t="shared" si="145"/>
        <v>主动技能2</v>
      </c>
      <c r="E581" s="8">
        <f t="shared" si="138"/>
        <v>15</v>
      </c>
      <c r="F581" s="8">
        <f t="shared" si="139"/>
        <v>2</v>
      </c>
      <c r="G581" s="8">
        <f t="shared" si="140"/>
        <v>10</v>
      </c>
      <c r="H581" s="4" t="s">
        <v>948</v>
      </c>
      <c r="I581" s="20" t="str">
        <f t="shared" si="151"/>
        <v>对我方随机3个单体回复10%（+43562）点生命值。</v>
      </c>
      <c r="J581" s="4" t="s">
        <v>416</v>
      </c>
      <c r="K581" s="1" t="s">
        <v>422</v>
      </c>
      <c r="L581" s="4" t="s">
        <v>106</v>
      </c>
      <c r="M581" s="4" t="s">
        <v>115</v>
      </c>
      <c r="N581" s="4">
        <v>100</v>
      </c>
      <c r="O581" s="20">
        <f>VLOOKUP(L581,对应表!BK:BL,2,FALSE)</f>
        <v>0</v>
      </c>
      <c r="P581" s="25" t="str">
        <f>_xlfn.IFNA(VLOOKUP(G581,角色!V:AE,主动技能!F581+1,FALSE),"")</f>
        <v>||eff_huichunshu|</v>
      </c>
      <c r="Q581" s="25">
        <f>(VLOOKUP(G581,角色!V:AE,主动技能!F581+4,FALSE))</f>
        <v>2</v>
      </c>
      <c r="R581" s="25">
        <v>0</v>
      </c>
      <c r="S581" s="25">
        <v>0</v>
      </c>
      <c r="T581" s="6" t="str">
        <f t="shared" si="141"/>
        <v>100044:100:3:3</v>
      </c>
      <c r="U581" s="6" t="str">
        <f t="shared" si="142"/>
        <v/>
      </c>
      <c r="V581" s="19" t="str">
        <f>VLOOKUP(G581,角色!AW:BC,主动技能!F581+1,FALSE)</f>
        <v>skill_11</v>
      </c>
      <c r="Y581">
        <f t="shared" si="143"/>
        <v>0</v>
      </c>
      <c r="Z581" s="19" t="str">
        <f>IF(VLOOKUP(C581,角色!CC:CI,主动技能!F581*2,FALSE)=0,"",VLOOKUP(C581,角色!CC:CI,主动技能!F581*2,FALSE))</f>
        <v/>
      </c>
      <c r="AA581" s="19">
        <f>IF(VLOOKUP(C581,角色!CC:CI,主动技能!F581*2+1,FALSE)=0,0,VLOOKUP(C581,角色!CC:CI,主动技能!F581*2+1,FALSE))</f>
        <v>0</v>
      </c>
      <c r="AB581" s="19" t="str">
        <f>IF(INT(VLOOKUP(E581,角色属性概况!I:M,3,FALSE)*AA581/100)=0,"",(INT(VLOOKUP(E581,角色属性概况!I:M,3,FALSE)*AA581/100)))</f>
        <v/>
      </c>
      <c r="AE581" s="25">
        <f>(VLOOKUP(G581,角色!V:AE,主动技能!F581+7,FALSE))</f>
        <v>1</v>
      </c>
      <c r="AF581" s="19">
        <f>VLOOKUP(F581,对应表!AY:BA,3,FALSE)</f>
        <v>1</v>
      </c>
      <c r="AG581" s="19">
        <f>VLOOKUP(F581,对应表!AY:BA,2,FALSE)</f>
        <v>1</v>
      </c>
      <c r="AH581" s="25" t="str">
        <f>VLOOKUP(F581,特效对应!F:G,2,FALSE)</f>
        <v>attackex</v>
      </c>
      <c r="AJ581">
        <f t="shared" si="146"/>
        <v>15</v>
      </c>
      <c r="AK581" t="s">
        <v>117</v>
      </c>
      <c r="AL581" s="4" t="s">
        <v>903</v>
      </c>
      <c r="AQ581" s="6" t="str">
        <f>_xlfn.IFNA(IF(IF($AK581=AQ$5,VLOOKUP(AL581,buff!$K:$L,2,FALSE),"")=0,"",IF($AK581=AQ$5,VLOOKUP(AL581,buff!$K:$L,2,FALSE),"")),"")</f>
        <v>100044:100:3:3</v>
      </c>
      <c r="AR581" s="6" t="str">
        <f>_xlfn.IFNA(IF(IF($AK581=AR$5,VLOOKUP(AM581,buff!$K:$L,2,FALSE),"")=0,"",IF($AK581=AR$5,VLOOKUP(AM581,buff!$K:$L,2,FALSE),"")),"")</f>
        <v/>
      </c>
      <c r="AS581" s="6" t="str">
        <f>_xlfn.IFNA(IF(IF($AK581=AS$5,VLOOKUP(AN581,buff!$K:$L,2,FALSE),"")=0,"",IF($AK581=AS$5,VLOOKUP(AN581,buff!$K:$L,2,FALSE),"")),"")</f>
        <v/>
      </c>
      <c r="AT581" s="6" t="str">
        <f>_xlfn.IFNA(IF(IF($AK581=AT$5,VLOOKUP(AO581,buff!$K:$L,2,FALSE),"")=0,"",IF($AK581=AT$5,VLOOKUP(AO581,buff!$K:$L,2,FALSE),"")),"")</f>
        <v/>
      </c>
      <c r="AU581" s="6" t="str">
        <f>_xlfn.IFNA(IF(IF($AK581=AU$5,VLOOKUP(AP581,buff!$K:$L,2,FALSE),"")=0,"",IF($AK581=AU$5,VLOOKUP(AP581,buff!$K:$L,2,FALSE),"")),"")</f>
        <v/>
      </c>
      <c r="AV581" s="6" t="str">
        <f>_xlfn.IFNA(IF(IF($AK581=AV$5,VLOOKUP(AL581,buff!$K:$L,2,FALSE),"")=0,"",IF($AK581=AV$5,VLOOKUP(AL581,buff!$K:$L,2,FALSE),"")),"")</f>
        <v/>
      </c>
      <c r="AW581" s="6" t="str">
        <f>_xlfn.IFNA(IF(IF($AK581=AW$5,VLOOKUP(AM581,buff!$K:$L,2,FALSE),"")=0,"",IF($AK581=AW$5,VLOOKUP(AM581,buff!$K:$L,2,FALSE),"")),"")</f>
        <v/>
      </c>
      <c r="AX581" s="6" t="str">
        <f>_xlfn.IFNA(IF(IF($AK581=AX$5,VLOOKUP(AN581,buff!$K:$L,2,FALSE),"")=0,"",IF($AK581=AX$5,VLOOKUP(AN581,buff!$K:$L,2,FALSE),"")),"")</f>
        <v/>
      </c>
      <c r="AY581" s="6" t="str">
        <f>_xlfn.IFNA(IF(IF($AK581=AY$5,VLOOKUP(AO581,buff!$K:$L,2,FALSE),"")=0,"",IF($AK581=AY$5,VLOOKUP(AO581,buff!$K:$L,2,FALSE),"")),"")</f>
        <v/>
      </c>
      <c r="AZ581" s="6" t="str">
        <f>_xlfn.IFNA(IF(IF($AK581=AZ$5,VLOOKUP(AP581,buff!$K:$L,2,FALSE),"")=0,"",IF($AK581=AZ$5,VLOOKUP(AP581,buff!$K:$L,2,FALSE),"")),"")</f>
        <v/>
      </c>
      <c r="BA581" s="6">
        <f>VLOOKUP(AL581,buff!$K:$P,6,FALSE)</f>
        <v>43562</v>
      </c>
      <c r="BB581" s="6" t="e">
        <f>VLOOKUP(AM581,buff!$K:$P,6,FALSE)</f>
        <v>#N/A</v>
      </c>
      <c r="BC581" s="6" t="e">
        <f>VLOOKUP(AN581,buff!$K:$P,6,FALSE)</f>
        <v>#N/A</v>
      </c>
      <c r="BD581">
        <f t="shared" si="147"/>
        <v>2</v>
      </c>
      <c r="BE581">
        <f t="shared" si="148"/>
        <v>1</v>
      </c>
      <c r="BF581" s="22">
        <f t="shared" si="149"/>
        <v>101002</v>
      </c>
    </row>
    <row r="582" spans="1:58" x14ac:dyDescent="0.15">
      <c r="A582" t="str">
        <f t="shared" ref="A582:A645" si="152">C582&amp;D582&amp;$E$6&amp;E582</f>
        <v>贝蒂主动技能2等级16</v>
      </c>
      <c r="B582" s="8">
        <f t="shared" si="144"/>
        <v>10100216</v>
      </c>
      <c r="C582" s="8" t="str">
        <f>VLOOKUP(G582,角色!A:B,2,FALSE)</f>
        <v>贝蒂</v>
      </c>
      <c r="D582" s="8" t="str">
        <f t="shared" si="145"/>
        <v>主动技能2</v>
      </c>
      <c r="E582" s="8">
        <f t="shared" ref="E582:E645" si="153">IF(E581=E$5,1,E581+1)</f>
        <v>16</v>
      </c>
      <c r="F582" s="8">
        <f t="shared" ref="F582:F645" si="154">IF(E582=1,IF(F581=$F$5,1,F581+1),F581)</f>
        <v>2</v>
      </c>
      <c r="G582" s="8">
        <f t="shared" ref="G582:G645" si="155">IF((F582=1)*(E582=1),G581+1,G581)</f>
        <v>10</v>
      </c>
      <c r="H582" s="4" t="s">
        <v>948</v>
      </c>
      <c r="I582" s="20" t="str">
        <f t="shared" si="151"/>
        <v>对我方随机3个单体回复10%（+61737）点生命值。</v>
      </c>
      <c r="J582" s="4" t="s">
        <v>416</v>
      </c>
      <c r="K582" s="1" t="s">
        <v>422</v>
      </c>
      <c r="L582" s="4" t="s">
        <v>106</v>
      </c>
      <c r="M582" s="4" t="s">
        <v>115</v>
      </c>
      <c r="N582" s="4">
        <v>100</v>
      </c>
      <c r="O582" s="20">
        <f>VLOOKUP(L582,对应表!BK:BL,2,FALSE)</f>
        <v>0</v>
      </c>
      <c r="P582" s="25" t="str">
        <f>_xlfn.IFNA(VLOOKUP(G582,角色!V:AE,主动技能!F582+1,FALSE),"")</f>
        <v>||eff_huichunshu|</v>
      </c>
      <c r="Q582" s="25">
        <f>(VLOOKUP(G582,角色!V:AE,主动技能!F582+4,FALSE))</f>
        <v>2</v>
      </c>
      <c r="R582" s="25">
        <v>0</v>
      </c>
      <c r="S582" s="25">
        <v>0</v>
      </c>
      <c r="T582" s="6" t="str">
        <f t="shared" ref="T582:T586" si="156">IF(AQ582="","",AQ582)&amp;IF(AR582="","","|"&amp;AR582)&amp;IF(AS582="","","|"&amp;AS582)&amp;IF(AT582="","","|"&amp;AT582)&amp;IF(AU582="","","|"&amp;AU582)</f>
        <v>100045:100:3:3</v>
      </c>
      <c r="U582" s="6" t="str">
        <f t="shared" ref="U582:U586" si="157">IF(AV582="","",AV582)&amp;IF(AW582="","","|"&amp;AW582)&amp;IF(AX582="","","|"&amp;AX582)&amp;IF(AY582="","","|"&amp;AY582)&amp;IF(AZ582="","","|"&amp;AZ582)</f>
        <v/>
      </c>
      <c r="V582" s="19" t="str">
        <f>VLOOKUP(G582,角色!AW:BC,主动技能!F582+1,FALSE)</f>
        <v>skill_11</v>
      </c>
      <c r="Y582">
        <f t="shared" si="143"/>
        <v>0</v>
      </c>
      <c r="Z582" s="19" t="str">
        <f>IF(VLOOKUP(C582,角色!CC:CI,主动技能!F582*2,FALSE)=0,"",VLOOKUP(C582,角色!CC:CI,主动技能!F582*2,FALSE))</f>
        <v/>
      </c>
      <c r="AA582" s="19">
        <f>IF(VLOOKUP(C582,角色!CC:CI,主动技能!F582*2+1,FALSE)=0,0,VLOOKUP(C582,角色!CC:CI,主动技能!F582*2+1,FALSE))</f>
        <v>0</v>
      </c>
      <c r="AB582" s="19" t="str">
        <f>IF(INT(VLOOKUP(E582,角色属性概况!I:M,3,FALSE)*AA582/100)=0,"",(INT(VLOOKUP(E582,角色属性概况!I:M,3,FALSE)*AA582/100)))</f>
        <v/>
      </c>
      <c r="AE582" s="25">
        <f>(VLOOKUP(G582,角色!V:AE,主动技能!F582+7,FALSE))</f>
        <v>1</v>
      </c>
      <c r="AF582" s="19">
        <f>VLOOKUP(F582,对应表!AY:BA,3,FALSE)</f>
        <v>1</v>
      </c>
      <c r="AG582" s="19">
        <f>VLOOKUP(F582,对应表!AY:BA,2,FALSE)</f>
        <v>1</v>
      </c>
      <c r="AH582" s="25" t="str">
        <f>VLOOKUP(F582,特效对应!F:G,2,FALSE)</f>
        <v>attackex</v>
      </c>
      <c r="AJ582">
        <f t="shared" si="146"/>
        <v>16</v>
      </c>
      <c r="AK582" t="s">
        <v>117</v>
      </c>
      <c r="AL582" s="4" t="s">
        <v>904</v>
      </c>
      <c r="AQ582" s="6" t="str">
        <f>_xlfn.IFNA(IF(IF($AK582=AQ$5,VLOOKUP(AL582,buff!$K:$L,2,FALSE),"")=0,"",IF($AK582=AQ$5,VLOOKUP(AL582,buff!$K:$L,2,FALSE),"")),"")</f>
        <v>100045:100:3:3</v>
      </c>
      <c r="AR582" s="6" t="str">
        <f>_xlfn.IFNA(IF(IF($AK582=AR$5,VLOOKUP(AM582,buff!$K:$L,2,FALSE),"")=0,"",IF($AK582=AR$5,VLOOKUP(AM582,buff!$K:$L,2,FALSE),"")),"")</f>
        <v/>
      </c>
      <c r="AS582" s="6" t="str">
        <f>_xlfn.IFNA(IF(IF($AK582=AS$5,VLOOKUP(AN582,buff!$K:$L,2,FALSE),"")=0,"",IF($AK582=AS$5,VLOOKUP(AN582,buff!$K:$L,2,FALSE),"")),"")</f>
        <v/>
      </c>
      <c r="AT582" s="6" t="str">
        <f>_xlfn.IFNA(IF(IF($AK582=AT$5,VLOOKUP(AO582,buff!$K:$L,2,FALSE),"")=0,"",IF($AK582=AT$5,VLOOKUP(AO582,buff!$K:$L,2,FALSE),"")),"")</f>
        <v/>
      </c>
      <c r="AU582" s="6" t="str">
        <f>_xlfn.IFNA(IF(IF($AK582=AU$5,VLOOKUP(AP582,buff!$K:$L,2,FALSE),"")=0,"",IF($AK582=AU$5,VLOOKUP(AP582,buff!$K:$L,2,FALSE),"")),"")</f>
        <v/>
      </c>
      <c r="AV582" s="6" t="str">
        <f>_xlfn.IFNA(IF(IF($AK582=AV$5,VLOOKUP(AL582,buff!$K:$L,2,FALSE),"")=0,"",IF($AK582=AV$5,VLOOKUP(AL582,buff!$K:$L,2,FALSE),"")),"")</f>
        <v/>
      </c>
      <c r="AW582" s="6" t="str">
        <f>_xlfn.IFNA(IF(IF($AK582=AW$5,VLOOKUP(AM582,buff!$K:$L,2,FALSE),"")=0,"",IF($AK582=AW$5,VLOOKUP(AM582,buff!$K:$L,2,FALSE),"")),"")</f>
        <v/>
      </c>
      <c r="AX582" s="6" t="str">
        <f>_xlfn.IFNA(IF(IF($AK582=AX$5,VLOOKUP(AN582,buff!$K:$L,2,FALSE),"")=0,"",IF($AK582=AX$5,VLOOKUP(AN582,buff!$K:$L,2,FALSE),"")),"")</f>
        <v/>
      </c>
      <c r="AY582" s="6" t="str">
        <f>_xlfn.IFNA(IF(IF($AK582=AY$5,VLOOKUP(AO582,buff!$K:$L,2,FALSE),"")=0,"",IF($AK582=AY$5,VLOOKUP(AO582,buff!$K:$L,2,FALSE),"")),"")</f>
        <v/>
      </c>
      <c r="AZ582" s="6" t="str">
        <f>_xlfn.IFNA(IF(IF($AK582=AZ$5,VLOOKUP(AP582,buff!$K:$L,2,FALSE),"")=0,"",IF($AK582=AZ$5,VLOOKUP(AP582,buff!$K:$L,2,FALSE),"")),"")</f>
        <v/>
      </c>
      <c r="BA582" s="6">
        <f>VLOOKUP(AL582,buff!$K:$P,6,FALSE)</f>
        <v>61737</v>
      </c>
      <c r="BB582" s="6" t="e">
        <f>VLOOKUP(AM582,buff!$K:$P,6,FALSE)</f>
        <v>#N/A</v>
      </c>
      <c r="BC582" s="6" t="e">
        <f>VLOOKUP(AN582,buff!$K:$P,6,FALSE)</f>
        <v>#N/A</v>
      </c>
      <c r="BD582">
        <f t="shared" si="147"/>
        <v>2</v>
      </c>
      <c r="BE582">
        <f t="shared" si="148"/>
        <v>1</v>
      </c>
      <c r="BF582" s="22">
        <f t="shared" si="149"/>
        <v>101002</v>
      </c>
    </row>
    <row r="583" spans="1:58" x14ac:dyDescent="0.15">
      <c r="A583" t="str">
        <f t="shared" si="152"/>
        <v>贝蒂主动技能2等级17</v>
      </c>
      <c r="B583" s="8">
        <f t="shared" si="144"/>
        <v>10100217</v>
      </c>
      <c r="C583" s="8" t="str">
        <f>VLOOKUP(G583,角色!A:B,2,FALSE)</f>
        <v>贝蒂</v>
      </c>
      <c r="D583" s="8" t="str">
        <f t="shared" si="145"/>
        <v>主动技能2</v>
      </c>
      <c r="E583" s="8">
        <f t="shared" si="153"/>
        <v>17</v>
      </c>
      <c r="F583" s="8">
        <f t="shared" si="154"/>
        <v>2</v>
      </c>
      <c r="G583" s="8">
        <f t="shared" si="155"/>
        <v>10</v>
      </c>
      <c r="H583" s="4" t="s">
        <v>948</v>
      </c>
      <c r="I583" s="20" t="str">
        <f t="shared" si="151"/>
        <v>对我方随机3个单体回复10%（+87466）点生命值。</v>
      </c>
      <c r="J583" s="4" t="s">
        <v>416</v>
      </c>
      <c r="K583" s="1" t="s">
        <v>422</v>
      </c>
      <c r="L583" s="4" t="s">
        <v>106</v>
      </c>
      <c r="M583" s="4" t="s">
        <v>115</v>
      </c>
      <c r="N583" s="4">
        <v>100</v>
      </c>
      <c r="O583" s="20">
        <f>VLOOKUP(L583,对应表!BK:BL,2,FALSE)</f>
        <v>0</v>
      </c>
      <c r="P583" s="25" t="str">
        <f>_xlfn.IFNA(VLOOKUP(G583,角色!V:AE,主动技能!F583+1,FALSE),"")</f>
        <v>||eff_huichunshu|</v>
      </c>
      <c r="Q583" s="25">
        <f>(VLOOKUP(G583,角色!V:AE,主动技能!F583+4,FALSE))</f>
        <v>2</v>
      </c>
      <c r="R583" s="25">
        <v>0</v>
      </c>
      <c r="S583" s="25">
        <v>0</v>
      </c>
      <c r="T583" s="6" t="str">
        <f t="shared" si="156"/>
        <v>100046:100:3:3</v>
      </c>
      <c r="U583" s="6" t="str">
        <f t="shared" si="157"/>
        <v/>
      </c>
      <c r="V583" s="19" t="str">
        <f>VLOOKUP(G583,角色!AW:BC,主动技能!F583+1,FALSE)</f>
        <v>skill_11</v>
      </c>
      <c r="Y583">
        <f t="shared" ref="Y583:Y646" si="158">VLOOKUP(D583,BG:BH,2,FALSE)</f>
        <v>0</v>
      </c>
      <c r="Z583" s="19" t="str">
        <f>IF(VLOOKUP(C583,角色!CC:CI,主动技能!F583*2,FALSE)=0,"",VLOOKUP(C583,角色!CC:CI,主动技能!F583*2,FALSE))</f>
        <v/>
      </c>
      <c r="AA583" s="19">
        <f>IF(VLOOKUP(C583,角色!CC:CI,主动技能!F583*2+1,FALSE)=0,0,VLOOKUP(C583,角色!CC:CI,主动技能!F583*2+1,FALSE))</f>
        <v>0</v>
      </c>
      <c r="AB583" s="19" t="str">
        <f>IF(INT(VLOOKUP(E583,角色属性概况!I:M,3,FALSE)*AA583/100)=0,"",(INT(VLOOKUP(E583,角色属性概况!I:M,3,FALSE)*AA583/100)))</f>
        <v/>
      </c>
      <c r="AE583" s="25">
        <f>(VLOOKUP(G583,角色!V:AE,主动技能!F583+7,FALSE))</f>
        <v>1</v>
      </c>
      <c r="AF583" s="19">
        <f>VLOOKUP(F583,对应表!AY:BA,3,FALSE)</f>
        <v>1</v>
      </c>
      <c r="AG583" s="19">
        <f>VLOOKUP(F583,对应表!AY:BA,2,FALSE)</f>
        <v>1</v>
      </c>
      <c r="AH583" s="25" t="str">
        <f>VLOOKUP(F583,特效对应!F:G,2,FALSE)</f>
        <v>attackex</v>
      </c>
      <c r="AJ583">
        <f t="shared" si="146"/>
        <v>17</v>
      </c>
      <c r="AK583" t="s">
        <v>117</v>
      </c>
      <c r="AL583" s="4" t="s">
        <v>905</v>
      </c>
      <c r="AQ583" s="6" t="str">
        <f>_xlfn.IFNA(IF(IF($AK583=AQ$5,VLOOKUP(AL583,buff!$K:$L,2,FALSE),"")=0,"",IF($AK583=AQ$5,VLOOKUP(AL583,buff!$K:$L,2,FALSE),"")),"")</f>
        <v>100046:100:3:3</v>
      </c>
      <c r="AR583" s="6" t="str">
        <f>_xlfn.IFNA(IF(IF($AK583=AR$5,VLOOKUP(AM583,buff!$K:$L,2,FALSE),"")=0,"",IF($AK583=AR$5,VLOOKUP(AM583,buff!$K:$L,2,FALSE),"")),"")</f>
        <v/>
      </c>
      <c r="AS583" s="6" t="str">
        <f>_xlfn.IFNA(IF(IF($AK583=AS$5,VLOOKUP(AN583,buff!$K:$L,2,FALSE),"")=0,"",IF($AK583=AS$5,VLOOKUP(AN583,buff!$K:$L,2,FALSE),"")),"")</f>
        <v/>
      </c>
      <c r="AT583" s="6" t="str">
        <f>_xlfn.IFNA(IF(IF($AK583=AT$5,VLOOKUP(AO583,buff!$K:$L,2,FALSE),"")=0,"",IF($AK583=AT$5,VLOOKUP(AO583,buff!$K:$L,2,FALSE),"")),"")</f>
        <v/>
      </c>
      <c r="AU583" s="6" t="str">
        <f>_xlfn.IFNA(IF(IF($AK583=AU$5,VLOOKUP(AP583,buff!$K:$L,2,FALSE),"")=0,"",IF($AK583=AU$5,VLOOKUP(AP583,buff!$K:$L,2,FALSE),"")),"")</f>
        <v/>
      </c>
      <c r="AV583" s="6" t="str">
        <f>_xlfn.IFNA(IF(IF($AK583=AV$5,VLOOKUP(AL583,buff!$K:$L,2,FALSE),"")=0,"",IF($AK583=AV$5,VLOOKUP(AL583,buff!$K:$L,2,FALSE),"")),"")</f>
        <v/>
      </c>
      <c r="AW583" s="6" t="str">
        <f>_xlfn.IFNA(IF(IF($AK583=AW$5,VLOOKUP(AM583,buff!$K:$L,2,FALSE),"")=0,"",IF($AK583=AW$5,VLOOKUP(AM583,buff!$K:$L,2,FALSE),"")),"")</f>
        <v/>
      </c>
      <c r="AX583" s="6" t="str">
        <f>_xlfn.IFNA(IF(IF($AK583=AX$5,VLOOKUP(AN583,buff!$K:$L,2,FALSE),"")=0,"",IF($AK583=AX$5,VLOOKUP(AN583,buff!$K:$L,2,FALSE),"")),"")</f>
        <v/>
      </c>
      <c r="AY583" s="6" t="str">
        <f>_xlfn.IFNA(IF(IF($AK583=AY$5,VLOOKUP(AO583,buff!$K:$L,2,FALSE),"")=0,"",IF($AK583=AY$5,VLOOKUP(AO583,buff!$K:$L,2,FALSE),"")),"")</f>
        <v/>
      </c>
      <c r="AZ583" s="6" t="str">
        <f>_xlfn.IFNA(IF(IF($AK583=AZ$5,VLOOKUP(AP583,buff!$K:$L,2,FALSE),"")=0,"",IF($AK583=AZ$5,VLOOKUP(AP583,buff!$K:$L,2,FALSE),"")),"")</f>
        <v/>
      </c>
      <c r="BA583" s="6">
        <f>VLOOKUP(AL583,buff!$K:$P,6,FALSE)</f>
        <v>87466</v>
      </c>
      <c r="BB583" s="6" t="e">
        <f>VLOOKUP(AM583,buff!$K:$P,6,FALSE)</f>
        <v>#N/A</v>
      </c>
      <c r="BC583" s="6" t="e">
        <f>VLOOKUP(AN583,buff!$K:$P,6,FALSE)</f>
        <v>#N/A</v>
      </c>
      <c r="BD583">
        <f t="shared" si="147"/>
        <v>2</v>
      </c>
      <c r="BE583">
        <f t="shared" si="148"/>
        <v>1</v>
      </c>
      <c r="BF583" s="22">
        <f t="shared" si="149"/>
        <v>101002</v>
      </c>
    </row>
    <row r="584" spans="1:58" x14ac:dyDescent="0.15">
      <c r="A584" t="str">
        <f t="shared" si="152"/>
        <v>贝蒂主动技能2等级18</v>
      </c>
      <c r="B584" s="8">
        <f t="shared" ref="B584:B647" si="159">1*10000000+G584*10000+F584*100+E584</f>
        <v>10100218</v>
      </c>
      <c r="C584" s="8" t="str">
        <f>VLOOKUP(G584,角色!A:B,2,FALSE)</f>
        <v>贝蒂</v>
      </c>
      <c r="D584" s="8" t="str">
        <f t="shared" ref="D584:D647" si="160">$D$4&amp;F584</f>
        <v>主动技能2</v>
      </c>
      <c r="E584" s="8">
        <f t="shared" si="153"/>
        <v>18</v>
      </c>
      <c r="F584" s="8">
        <f t="shared" si="154"/>
        <v>2</v>
      </c>
      <c r="G584" s="8">
        <f t="shared" si="155"/>
        <v>10</v>
      </c>
      <c r="H584" s="4" t="s">
        <v>948</v>
      </c>
      <c r="I584" s="20" t="str">
        <f t="shared" si="151"/>
        <v>对我方随机3个单体回复10%（+123892）点生命值。</v>
      </c>
      <c r="J584" s="4" t="s">
        <v>416</v>
      </c>
      <c r="K584" s="1" t="s">
        <v>422</v>
      </c>
      <c r="L584" s="4" t="s">
        <v>106</v>
      </c>
      <c r="M584" s="4" t="s">
        <v>115</v>
      </c>
      <c r="N584" s="4">
        <v>100</v>
      </c>
      <c r="O584" s="20">
        <f>VLOOKUP(L584,对应表!BK:BL,2,FALSE)</f>
        <v>0</v>
      </c>
      <c r="P584" s="25" t="str">
        <f>_xlfn.IFNA(VLOOKUP(G584,角色!V:AE,主动技能!F584+1,FALSE),"")</f>
        <v>||eff_huichunshu|</v>
      </c>
      <c r="Q584" s="25">
        <f>(VLOOKUP(G584,角色!V:AE,主动技能!F584+4,FALSE))</f>
        <v>2</v>
      </c>
      <c r="R584" s="25">
        <v>0</v>
      </c>
      <c r="S584" s="25">
        <v>0</v>
      </c>
      <c r="T584" s="6" t="str">
        <f t="shared" si="156"/>
        <v>100047:100:3:3</v>
      </c>
      <c r="U584" s="6" t="str">
        <f t="shared" si="157"/>
        <v/>
      </c>
      <c r="V584" s="19" t="str">
        <f>VLOOKUP(G584,角色!AW:BC,主动技能!F584+1,FALSE)</f>
        <v>skill_11</v>
      </c>
      <c r="Y584">
        <f t="shared" si="158"/>
        <v>0</v>
      </c>
      <c r="Z584" s="19" t="str">
        <f>IF(VLOOKUP(C584,角色!CC:CI,主动技能!F584*2,FALSE)=0,"",VLOOKUP(C584,角色!CC:CI,主动技能!F584*2,FALSE))</f>
        <v/>
      </c>
      <c r="AA584" s="19">
        <f>IF(VLOOKUP(C584,角色!CC:CI,主动技能!F584*2+1,FALSE)=0,0,VLOOKUP(C584,角色!CC:CI,主动技能!F584*2+1,FALSE))</f>
        <v>0</v>
      </c>
      <c r="AB584" s="19" t="str">
        <f>IF(INT(VLOOKUP(E584,角色属性概况!I:M,3,FALSE)*AA584/100)=0,"",(INT(VLOOKUP(E584,角色属性概况!I:M,3,FALSE)*AA584/100)))</f>
        <v/>
      </c>
      <c r="AE584" s="25">
        <f>(VLOOKUP(G584,角色!V:AE,主动技能!F584+7,FALSE))</f>
        <v>1</v>
      </c>
      <c r="AF584" s="19">
        <f>VLOOKUP(F584,对应表!AY:BA,3,FALSE)</f>
        <v>1</v>
      </c>
      <c r="AG584" s="19">
        <f>VLOOKUP(F584,对应表!AY:BA,2,FALSE)</f>
        <v>1</v>
      </c>
      <c r="AH584" s="25" t="str">
        <f>VLOOKUP(F584,特效对应!F:G,2,FALSE)</f>
        <v>attackex</v>
      </c>
      <c r="AJ584">
        <f t="shared" ref="AJ584:AJ647" si="161">E584</f>
        <v>18</v>
      </c>
      <c r="AK584" t="s">
        <v>117</v>
      </c>
      <c r="AL584" s="4" t="s">
        <v>906</v>
      </c>
      <c r="AQ584" s="6" t="str">
        <f>_xlfn.IFNA(IF(IF($AK584=AQ$5,VLOOKUP(AL584,buff!$K:$L,2,FALSE),"")=0,"",IF($AK584=AQ$5,VLOOKUP(AL584,buff!$K:$L,2,FALSE),"")),"")</f>
        <v>100047:100:3:3</v>
      </c>
      <c r="AR584" s="6" t="str">
        <f>_xlfn.IFNA(IF(IF($AK584=AR$5,VLOOKUP(AM584,buff!$K:$L,2,FALSE),"")=0,"",IF($AK584=AR$5,VLOOKUP(AM584,buff!$K:$L,2,FALSE),"")),"")</f>
        <v/>
      </c>
      <c r="AS584" s="6" t="str">
        <f>_xlfn.IFNA(IF(IF($AK584=AS$5,VLOOKUP(AN584,buff!$K:$L,2,FALSE),"")=0,"",IF($AK584=AS$5,VLOOKUP(AN584,buff!$K:$L,2,FALSE),"")),"")</f>
        <v/>
      </c>
      <c r="AT584" s="6" t="str">
        <f>_xlfn.IFNA(IF(IF($AK584=AT$5,VLOOKUP(AO584,buff!$K:$L,2,FALSE),"")=0,"",IF($AK584=AT$5,VLOOKUP(AO584,buff!$K:$L,2,FALSE),"")),"")</f>
        <v/>
      </c>
      <c r="AU584" s="6" t="str">
        <f>_xlfn.IFNA(IF(IF($AK584=AU$5,VLOOKUP(AP584,buff!$K:$L,2,FALSE),"")=0,"",IF($AK584=AU$5,VLOOKUP(AP584,buff!$K:$L,2,FALSE),"")),"")</f>
        <v/>
      </c>
      <c r="AV584" s="6" t="str">
        <f>_xlfn.IFNA(IF(IF($AK584=AV$5,VLOOKUP(AL584,buff!$K:$L,2,FALSE),"")=0,"",IF($AK584=AV$5,VLOOKUP(AL584,buff!$K:$L,2,FALSE),"")),"")</f>
        <v/>
      </c>
      <c r="AW584" s="6" t="str">
        <f>_xlfn.IFNA(IF(IF($AK584=AW$5,VLOOKUP(AM584,buff!$K:$L,2,FALSE),"")=0,"",IF($AK584=AW$5,VLOOKUP(AM584,buff!$K:$L,2,FALSE),"")),"")</f>
        <v/>
      </c>
      <c r="AX584" s="6" t="str">
        <f>_xlfn.IFNA(IF(IF($AK584=AX$5,VLOOKUP(AN584,buff!$K:$L,2,FALSE),"")=0,"",IF($AK584=AX$5,VLOOKUP(AN584,buff!$K:$L,2,FALSE),"")),"")</f>
        <v/>
      </c>
      <c r="AY584" s="6" t="str">
        <f>_xlfn.IFNA(IF(IF($AK584=AY$5,VLOOKUP(AO584,buff!$K:$L,2,FALSE),"")=0,"",IF($AK584=AY$5,VLOOKUP(AO584,buff!$K:$L,2,FALSE),"")),"")</f>
        <v/>
      </c>
      <c r="AZ584" s="6" t="str">
        <f>_xlfn.IFNA(IF(IF($AK584=AZ$5,VLOOKUP(AP584,buff!$K:$L,2,FALSE),"")=0,"",IF($AK584=AZ$5,VLOOKUP(AP584,buff!$K:$L,2,FALSE),"")),"")</f>
        <v/>
      </c>
      <c r="BA584" s="6">
        <f>VLOOKUP(AL584,buff!$K:$P,6,FALSE)</f>
        <v>123892</v>
      </c>
      <c r="BB584" s="6" t="e">
        <f>VLOOKUP(AM584,buff!$K:$P,6,FALSE)</f>
        <v>#N/A</v>
      </c>
      <c r="BC584" s="6" t="e">
        <f>VLOOKUP(AN584,buff!$K:$P,6,FALSE)</f>
        <v>#N/A</v>
      </c>
      <c r="BD584">
        <f t="shared" ref="BD584:BD647" si="162">IF(F584=1,0,IF(F584=2,2,3))</f>
        <v>2</v>
      </c>
      <c r="BE584">
        <f t="shared" ref="BE584:BE647" si="163">IF(F584=1,0,IF(F584=2,1,2))</f>
        <v>1</v>
      </c>
      <c r="BF584" s="22">
        <f t="shared" ref="BF584:BF647" si="164">1*100000+G584*100+F584</f>
        <v>101002</v>
      </c>
    </row>
    <row r="585" spans="1:58" x14ac:dyDescent="0.15">
      <c r="A585" t="str">
        <f t="shared" si="152"/>
        <v>贝蒂主动技能2等级19</v>
      </c>
      <c r="B585" s="8">
        <f t="shared" si="159"/>
        <v>10100219</v>
      </c>
      <c r="C585" s="8" t="str">
        <f>VLOOKUP(G585,角色!A:B,2,FALSE)</f>
        <v>贝蒂</v>
      </c>
      <c r="D585" s="8" t="str">
        <f t="shared" si="160"/>
        <v>主动技能2</v>
      </c>
      <c r="E585" s="8">
        <f t="shared" si="153"/>
        <v>19</v>
      </c>
      <c r="F585" s="8">
        <f t="shared" si="154"/>
        <v>2</v>
      </c>
      <c r="G585" s="8">
        <f t="shared" si="155"/>
        <v>10</v>
      </c>
      <c r="H585" s="4" t="s">
        <v>948</v>
      </c>
      <c r="I585" s="20" t="str">
        <f t="shared" si="151"/>
        <v>对我方随机3个单体回复10%（+175461）点生命值。</v>
      </c>
      <c r="J585" s="4" t="s">
        <v>416</v>
      </c>
      <c r="K585" s="1" t="s">
        <v>422</v>
      </c>
      <c r="L585" s="4" t="s">
        <v>106</v>
      </c>
      <c r="M585" s="4" t="s">
        <v>115</v>
      </c>
      <c r="N585" s="4">
        <v>100</v>
      </c>
      <c r="O585" s="20">
        <f>VLOOKUP(L585,对应表!BK:BL,2,FALSE)</f>
        <v>0</v>
      </c>
      <c r="P585" s="25" t="str">
        <f>_xlfn.IFNA(VLOOKUP(G585,角色!V:AE,主动技能!F585+1,FALSE),"")</f>
        <v>||eff_huichunshu|</v>
      </c>
      <c r="Q585" s="25">
        <f>(VLOOKUP(G585,角色!V:AE,主动技能!F585+4,FALSE))</f>
        <v>2</v>
      </c>
      <c r="R585" s="25">
        <v>0</v>
      </c>
      <c r="S585" s="25">
        <v>0</v>
      </c>
      <c r="T585" s="6" t="str">
        <f t="shared" si="156"/>
        <v>100048:100:3:3</v>
      </c>
      <c r="U585" s="6" t="str">
        <f t="shared" si="157"/>
        <v/>
      </c>
      <c r="V585" s="19" t="str">
        <f>VLOOKUP(G585,角色!AW:BC,主动技能!F585+1,FALSE)</f>
        <v>skill_11</v>
      </c>
      <c r="Y585">
        <f t="shared" si="158"/>
        <v>0</v>
      </c>
      <c r="Z585" s="19" t="str">
        <f>IF(VLOOKUP(C585,角色!CC:CI,主动技能!F585*2,FALSE)=0,"",VLOOKUP(C585,角色!CC:CI,主动技能!F585*2,FALSE))</f>
        <v/>
      </c>
      <c r="AA585" s="19">
        <f>IF(VLOOKUP(C585,角色!CC:CI,主动技能!F585*2+1,FALSE)=0,0,VLOOKUP(C585,角色!CC:CI,主动技能!F585*2+1,FALSE))</f>
        <v>0</v>
      </c>
      <c r="AB585" s="19" t="str">
        <f>IF(INT(VLOOKUP(E585,角色属性概况!I:M,3,FALSE)*AA585/100)=0,"",(INT(VLOOKUP(E585,角色属性概况!I:M,3,FALSE)*AA585/100)))</f>
        <v/>
      </c>
      <c r="AE585" s="25">
        <f>(VLOOKUP(G585,角色!V:AE,主动技能!F585+7,FALSE))</f>
        <v>1</v>
      </c>
      <c r="AF585" s="19">
        <f>VLOOKUP(F585,对应表!AY:BA,3,FALSE)</f>
        <v>1</v>
      </c>
      <c r="AG585" s="19">
        <f>VLOOKUP(F585,对应表!AY:BA,2,FALSE)</f>
        <v>1</v>
      </c>
      <c r="AH585" s="25" t="str">
        <f>VLOOKUP(F585,特效对应!F:G,2,FALSE)</f>
        <v>attackex</v>
      </c>
      <c r="AJ585">
        <f t="shared" si="161"/>
        <v>19</v>
      </c>
      <c r="AK585" t="s">
        <v>117</v>
      </c>
      <c r="AL585" s="4" t="s">
        <v>907</v>
      </c>
      <c r="AQ585" s="6" t="str">
        <f>_xlfn.IFNA(IF(IF($AK585=AQ$5,VLOOKUP(AL585,buff!$K:$L,2,FALSE),"")=0,"",IF($AK585=AQ$5,VLOOKUP(AL585,buff!$K:$L,2,FALSE),"")),"")</f>
        <v>100048:100:3:3</v>
      </c>
      <c r="AR585" s="6" t="str">
        <f>_xlfn.IFNA(IF(IF($AK585=AR$5,VLOOKUP(AM585,buff!$K:$L,2,FALSE),"")=0,"",IF($AK585=AR$5,VLOOKUP(AM585,buff!$K:$L,2,FALSE),"")),"")</f>
        <v/>
      </c>
      <c r="AS585" s="6" t="str">
        <f>_xlfn.IFNA(IF(IF($AK585=AS$5,VLOOKUP(AN585,buff!$K:$L,2,FALSE),"")=0,"",IF($AK585=AS$5,VLOOKUP(AN585,buff!$K:$L,2,FALSE),"")),"")</f>
        <v/>
      </c>
      <c r="AT585" s="6" t="str">
        <f>_xlfn.IFNA(IF(IF($AK585=AT$5,VLOOKUP(AO585,buff!$K:$L,2,FALSE),"")=0,"",IF($AK585=AT$5,VLOOKUP(AO585,buff!$K:$L,2,FALSE),"")),"")</f>
        <v/>
      </c>
      <c r="AU585" s="6" t="str">
        <f>_xlfn.IFNA(IF(IF($AK585=AU$5,VLOOKUP(AP585,buff!$K:$L,2,FALSE),"")=0,"",IF($AK585=AU$5,VLOOKUP(AP585,buff!$K:$L,2,FALSE),"")),"")</f>
        <v/>
      </c>
      <c r="AV585" s="6" t="str">
        <f>_xlfn.IFNA(IF(IF($AK585=AV$5,VLOOKUP(AL585,buff!$K:$L,2,FALSE),"")=0,"",IF($AK585=AV$5,VLOOKUP(AL585,buff!$K:$L,2,FALSE),"")),"")</f>
        <v/>
      </c>
      <c r="AW585" s="6" t="str">
        <f>_xlfn.IFNA(IF(IF($AK585=AW$5,VLOOKUP(AM585,buff!$K:$L,2,FALSE),"")=0,"",IF($AK585=AW$5,VLOOKUP(AM585,buff!$K:$L,2,FALSE),"")),"")</f>
        <v/>
      </c>
      <c r="AX585" s="6" t="str">
        <f>_xlfn.IFNA(IF(IF($AK585=AX$5,VLOOKUP(AN585,buff!$K:$L,2,FALSE),"")=0,"",IF($AK585=AX$5,VLOOKUP(AN585,buff!$K:$L,2,FALSE),"")),"")</f>
        <v/>
      </c>
      <c r="AY585" s="6" t="str">
        <f>_xlfn.IFNA(IF(IF($AK585=AY$5,VLOOKUP(AO585,buff!$K:$L,2,FALSE),"")=0,"",IF($AK585=AY$5,VLOOKUP(AO585,buff!$K:$L,2,FALSE),"")),"")</f>
        <v/>
      </c>
      <c r="AZ585" s="6" t="str">
        <f>_xlfn.IFNA(IF(IF($AK585=AZ$5,VLOOKUP(AP585,buff!$K:$L,2,FALSE),"")=0,"",IF($AK585=AZ$5,VLOOKUP(AP585,buff!$K:$L,2,FALSE),"")),"")</f>
        <v/>
      </c>
      <c r="BA585" s="6">
        <f>VLOOKUP(AL585,buff!$K:$P,6,FALSE)</f>
        <v>175461</v>
      </c>
      <c r="BB585" s="6" t="e">
        <f>VLOOKUP(AM585,buff!$K:$P,6,FALSE)</f>
        <v>#N/A</v>
      </c>
      <c r="BC585" s="6" t="e">
        <f>VLOOKUP(AN585,buff!$K:$P,6,FALSE)</f>
        <v>#N/A</v>
      </c>
      <c r="BD585">
        <f t="shared" si="162"/>
        <v>2</v>
      </c>
      <c r="BE585">
        <f t="shared" si="163"/>
        <v>1</v>
      </c>
      <c r="BF585" s="22">
        <f t="shared" si="164"/>
        <v>101002</v>
      </c>
    </row>
    <row r="586" spans="1:58" x14ac:dyDescent="0.15">
      <c r="A586" t="str">
        <f t="shared" si="152"/>
        <v>贝蒂主动技能2等级20</v>
      </c>
      <c r="B586" s="8">
        <f t="shared" si="159"/>
        <v>10100220</v>
      </c>
      <c r="C586" s="8" t="str">
        <f>VLOOKUP(G586,角色!A:B,2,FALSE)</f>
        <v>贝蒂</v>
      </c>
      <c r="D586" s="8" t="str">
        <f t="shared" si="160"/>
        <v>主动技能2</v>
      </c>
      <c r="E586" s="8">
        <f t="shared" si="153"/>
        <v>20</v>
      </c>
      <c r="F586" s="8">
        <f t="shared" si="154"/>
        <v>2</v>
      </c>
      <c r="G586" s="8">
        <f t="shared" si="155"/>
        <v>10</v>
      </c>
      <c r="H586" s="4" t="s">
        <v>948</v>
      </c>
      <c r="I586" s="20" t="str">
        <f t="shared" si="151"/>
        <v>对我方随机3个单体回复10%（+248467）点生命值。</v>
      </c>
      <c r="J586" s="4" t="s">
        <v>416</v>
      </c>
      <c r="K586" s="1" t="s">
        <v>422</v>
      </c>
      <c r="L586" s="4" t="s">
        <v>106</v>
      </c>
      <c r="M586" s="4" t="s">
        <v>115</v>
      </c>
      <c r="N586" s="4">
        <v>100</v>
      </c>
      <c r="O586" s="20">
        <f>VLOOKUP(L586,对应表!BK:BL,2,FALSE)</f>
        <v>0</v>
      </c>
      <c r="P586" s="25" t="str">
        <f>_xlfn.IFNA(VLOOKUP(G586,角色!V:AE,主动技能!F586+1,FALSE),"")</f>
        <v>||eff_huichunshu|</v>
      </c>
      <c r="Q586" s="25">
        <f>(VLOOKUP(G586,角色!V:AE,主动技能!F586+4,FALSE))</f>
        <v>2</v>
      </c>
      <c r="R586" s="25">
        <v>0</v>
      </c>
      <c r="S586" s="25">
        <v>0</v>
      </c>
      <c r="T586" s="6" t="str">
        <f t="shared" si="156"/>
        <v>100049:100:3:3</v>
      </c>
      <c r="U586" s="6" t="str">
        <f t="shared" si="157"/>
        <v/>
      </c>
      <c r="V586" s="19" t="str">
        <f>VLOOKUP(G586,角色!AW:BC,主动技能!F586+1,FALSE)</f>
        <v>skill_11</v>
      </c>
      <c r="Y586">
        <f t="shared" si="158"/>
        <v>0</v>
      </c>
      <c r="Z586" s="19" t="str">
        <f>IF(VLOOKUP(C586,角色!CC:CI,主动技能!F586*2,FALSE)=0,"",VLOOKUP(C586,角色!CC:CI,主动技能!F586*2,FALSE))</f>
        <v/>
      </c>
      <c r="AA586" s="19">
        <f>IF(VLOOKUP(C586,角色!CC:CI,主动技能!F586*2+1,FALSE)=0,0,VLOOKUP(C586,角色!CC:CI,主动技能!F586*2+1,FALSE))</f>
        <v>0</v>
      </c>
      <c r="AB586" s="19" t="str">
        <f>IF(INT(VLOOKUP(E586,角色属性概况!I:M,3,FALSE)*AA586/100)=0,"",(INT(VLOOKUP(E586,角色属性概况!I:M,3,FALSE)*AA586/100)))</f>
        <v/>
      </c>
      <c r="AE586" s="25">
        <f>(VLOOKUP(G586,角色!V:AE,主动技能!F586+7,FALSE))</f>
        <v>1</v>
      </c>
      <c r="AF586" s="19">
        <f>VLOOKUP(F586,对应表!AY:BA,3,FALSE)</f>
        <v>1</v>
      </c>
      <c r="AG586" s="19">
        <f>VLOOKUP(F586,对应表!AY:BA,2,FALSE)</f>
        <v>1</v>
      </c>
      <c r="AH586" s="25" t="str">
        <f>VLOOKUP(F586,特效对应!F:G,2,FALSE)</f>
        <v>attackex</v>
      </c>
      <c r="AJ586">
        <f t="shared" si="161"/>
        <v>20</v>
      </c>
      <c r="AK586" t="s">
        <v>117</v>
      </c>
      <c r="AL586" s="4" t="s">
        <v>908</v>
      </c>
      <c r="AQ586" s="6" t="str">
        <f>_xlfn.IFNA(IF(IF($AK586=AQ$5,VLOOKUP(AL586,buff!$K:$L,2,FALSE),"")=0,"",IF($AK586=AQ$5,VLOOKUP(AL586,buff!$K:$L,2,FALSE),"")),"")</f>
        <v>100049:100:3:3</v>
      </c>
      <c r="AR586" s="6" t="str">
        <f>_xlfn.IFNA(IF(IF($AK586=AR$5,VLOOKUP(AM586,buff!$K:$L,2,FALSE),"")=0,"",IF($AK586=AR$5,VLOOKUP(AM586,buff!$K:$L,2,FALSE),"")),"")</f>
        <v/>
      </c>
      <c r="AS586" s="6" t="str">
        <f>_xlfn.IFNA(IF(IF($AK586=AS$5,VLOOKUP(AN586,buff!$K:$L,2,FALSE),"")=0,"",IF($AK586=AS$5,VLOOKUP(AN586,buff!$K:$L,2,FALSE),"")),"")</f>
        <v/>
      </c>
      <c r="AT586" s="6" t="str">
        <f>_xlfn.IFNA(IF(IF($AK586=AT$5,VLOOKUP(AO586,buff!$K:$L,2,FALSE),"")=0,"",IF($AK586=AT$5,VLOOKUP(AO586,buff!$K:$L,2,FALSE),"")),"")</f>
        <v/>
      </c>
      <c r="AU586" s="6" t="str">
        <f>_xlfn.IFNA(IF(IF($AK586=AU$5,VLOOKUP(AP586,buff!$K:$L,2,FALSE),"")=0,"",IF($AK586=AU$5,VLOOKUP(AP586,buff!$K:$L,2,FALSE),"")),"")</f>
        <v/>
      </c>
      <c r="AV586" s="6" t="str">
        <f>_xlfn.IFNA(IF(IF($AK586=AV$5,VLOOKUP(AL586,buff!$K:$L,2,FALSE),"")=0,"",IF($AK586=AV$5,VLOOKUP(AL586,buff!$K:$L,2,FALSE),"")),"")</f>
        <v/>
      </c>
      <c r="AW586" s="6" t="str">
        <f>_xlfn.IFNA(IF(IF($AK586=AW$5,VLOOKUP(AM586,buff!$K:$L,2,FALSE),"")=0,"",IF($AK586=AW$5,VLOOKUP(AM586,buff!$K:$L,2,FALSE),"")),"")</f>
        <v/>
      </c>
      <c r="AX586" s="6" t="str">
        <f>_xlfn.IFNA(IF(IF($AK586=AX$5,VLOOKUP(AN586,buff!$K:$L,2,FALSE),"")=0,"",IF($AK586=AX$5,VLOOKUP(AN586,buff!$K:$L,2,FALSE),"")),"")</f>
        <v/>
      </c>
      <c r="AY586" s="6" t="str">
        <f>_xlfn.IFNA(IF(IF($AK586=AY$5,VLOOKUP(AO586,buff!$K:$L,2,FALSE),"")=0,"",IF($AK586=AY$5,VLOOKUP(AO586,buff!$K:$L,2,FALSE),"")),"")</f>
        <v/>
      </c>
      <c r="AZ586" s="6" t="str">
        <f>_xlfn.IFNA(IF(IF($AK586=AZ$5,VLOOKUP(AP586,buff!$K:$L,2,FALSE),"")=0,"",IF($AK586=AZ$5,VLOOKUP(AP586,buff!$K:$L,2,FALSE),"")),"")</f>
        <v/>
      </c>
      <c r="BA586" s="6">
        <f>VLOOKUP(AL586,buff!$K:$P,6,FALSE)</f>
        <v>248467</v>
      </c>
      <c r="BB586" s="6" t="e">
        <f>VLOOKUP(AM586,buff!$K:$P,6,FALSE)</f>
        <v>#N/A</v>
      </c>
      <c r="BC586" s="6" t="e">
        <f>VLOOKUP(AN586,buff!$K:$P,6,FALSE)</f>
        <v>#N/A</v>
      </c>
      <c r="BD586">
        <f t="shared" si="162"/>
        <v>2</v>
      </c>
      <c r="BE586">
        <f t="shared" si="163"/>
        <v>1</v>
      </c>
      <c r="BF586" s="22">
        <f t="shared" si="164"/>
        <v>101002</v>
      </c>
    </row>
    <row r="587" spans="1:58" x14ac:dyDescent="0.15">
      <c r="A587" t="str">
        <f t="shared" si="152"/>
        <v>贝蒂主动技能3等级1</v>
      </c>
      <c r="B587" s="8">
        <f t="shared" si="159"/>
        <v>10100301</v>
      </c>
      <c r="C587" s="8" t="str">
        <f>VLOOKUP(G587,角色!A:B,2,FALSE)</f>
        <v>贝蒂</v>
      </c>
      <c r="D587" s="8" t="str">
        <f t="shared" si="160"/>
        <v>主动技能3</v>
      </c>
      <c r="E587" s="8">
        <f t="shared" si="153"/>
        <v>1</v>
      </c>
      <c r="F587" s="8">
        <f t="shared" si="154"/>
        <v>3</v>
      </c>
      <c r="G587" s="8">
        <f t="shared" si="155"/>
        <v>10</v>
      </c>
      <c r="H587" s="4" t="s">
        <v>950</v>
      </c>
      <c r="I587" s="20" t="str">
        <f>"对敌方"&amp;L587&amp;"攻击，造成"&amp;Z587&amp;"%攻击力（+"&amp;AB587&amp;"）点伤害。附带中毒."</f>
        <v>对敌方全体攻击，造成125%攻击力（+276）点伤害。附带中毒.</v>
      </c>
      <c r="J587" s="4" t="s">
        <v>277</v>
      </c>
      <c r="K587" s="1" t="s">
        <v>102</v>
      </c>
      <c r="L587" s="4" t="s">
        <v>108</v>
      </c>
      <c r="M587" s="4"/>
      <c r="N587" s="4">
        <v>100</v>
      </c>
      <c r="O587" s="20">
        <f>VLOOKUP(L587,对应表!BK:BL,2,FALSE)</f>
        <v>100</v>
      </c>
      <c r="P587" s="25" t="str">
        <f>_xlfn.IFNA(VLOOKUP(G587,角色!V:AE,主动技能!F587+1,FALSE),"")</f>
        <v>||eff_zuzhou|</v>
      </c>
      <c r="Q587" s="25">
        <f>(VLOOKUP(G587,角色!V:AE,主动技能!F587+4,FALSE))</f>
        <v>3</v>
      </c>
      <c r="R587" s="25">
        <v>0</v>
      </c>
      <c r="S587" s="25">
        <v>0</v>
      </c>
      <c r="T587" s="6" t="str">
        <f t="shared" ref="T587:T645" si="165">IF(AQ587="","",AQ587)&amp;IF(AR587="","","|"&amp;AR587)&amp;IF(AS587="","","|"&amp;AS587)&amp;IF(AT587="","","|"&amp;AT587)&amp;IF(AU587="","","|"&amp;AU587)</f>
        <v>100005:100:2:0</v>
      </c>
      <c r="U587" s="6" t="str">
        <f t="shared" ref="U587:U645" si="166">IF(AV587="","",AV587)&amp;IF(AW587="","","|"&amp;AW587)&amp;IF(AX587="","","|"&amp;AX587)&amp;IF(AY587="","","|"&amp;AY587)&amp;IF(AZ587="","","|"&amp;AZ587)</f>
        <v/>
      </c>
      <c r="V587" s="19" t="str">
        <f>VLOOKUP(G587,角色!AW:BC,主动技能!F587+1,FALSE)</f>
        <v>skill_24</v>
      </c>
      <c r="Y587">
        <f t="shared" si="158"/>
        <v>0</v>
      </c>
      <c r="Z587" s="19">
        <f>IF(VLOOKUP(C587,角色!CC:CI,主动技能!F587*2,FALSE)=0,"",VLOOKUP(C587,角色!CC:CI,主动技能!F587*2,FALSE))</f>
        <v>125</v>
      </c>
      <c r="AA587" s="19">
        <f>IF(VLOOKUP(C587,角色!CC:CI,主动技能!F587*2+1,FALSE)=0,0,VLOOKUP(C587,角色!CC:CI,主动技能!F587*2+1,FALSE))</f>
        <v>25</v>
      </c>
      <c r="AB587" s="19">
        <f>IF(INT(VLOOKUP(E587,角色属性概况!I:M,3,FALSE)*AA587/100)=0,"",(INT(VLOOKUP(E587,角色属性概况!I:M,3,FALSE)*AA587/100)))</f>
        <v>276</v>
      </c>
      <c r="AE587" s="25">
        <f>(VLOOKUP(G587,角色!V:AE,主动技能!F587+7,FALSE))</f>
        <v>1</v>
      </c>
      <c r="AF587" s="19">
        <f>VLOOKUP(F587,对应表!AY:BA,3,FALSE)</f>
        <v>2</v>
      </c>
      <c r="AG587" s="19">
        <f>VLOOKUP(F587,对应表!AY:BA,2,FALSE)</f>
        <v>2</v>
      </c>
      <c r="AH587" s="25" t="str">
        <f>VLOOKUP(F587,特效对应!F:G,2,FALSE)</f>
        <v>attackex</v>
      </c>
      <c r="AJ587">
        <f t="shared" si="161"/>
        <v>1</v>
      </c>
      <c r="AK587" t="s">
        <v>117</v>
      </c>
      <c r="AL587" s="4" t="s">
        <v>951</v>
      </c>
      <c r="AQ587" s="6" t="str">
        <f>_xlfn.IFNA(IF(IF($AK587=AQ$5,VLOOKUP(AL587,buff!$K:$L,2,FALSE),"")=0,"",IF($AK587=AQ$5,VLOOKUP(AL587,buff!$K:$L,2,FALSE),"")),"")</f>
        <v>100005:100:2:0</v>
      </c>
      <c r="AR587" s="6" t="str">
        <f>_xlfn.IFNA(IF(IF($AK587=AR$5,VLOOKUP(AM587,buff!$K:$L,2,FALSE),"")=0,"",IF($AK587=AR$5,VLOOKUP(AM587,buff!$K:$L,2,FALSE),"")),"")</f>
        <v/>
      </c>
      <c r="AS587" s="6" t="str">
        <f>_xlfn.IFNA(IF(IF($AK587=AS$5,VLOOKUP(AN587,buff!$K:$L,2,FALSE),"")=0,"",IF($AK587=AS$5,VLOOKUP(AN587,buff!$K:$L,2,FALSE),"")),"")</f>
        <v/>
      </c>
      <c r="AT587" s="6" t="str">
        <f>_xlfn.IFNA(IF(IF($AK587=AT$5,VLOOKUP(AO587,buff!$K:$L,2,FALSE),"")=0,"",IF($AK587=AT$5,VLOOKUP(AO587,buff!$K:$L,2,FALSE),"")),"")</f>
        <v/>
      </c>
      <c r="AU587" s="6" t="str">
        <f>_xlfn.IFNA(IF(IF($AK587=AU$5,VLOOKUP(AP587,buff!$K:$L,2,FALSE),"")=0,"",IF($AK587=AU$5,VLOOKUP(AP587,buff!$K:$L,2,FALSE),"")),"")</f>
        <v/>
      </c>
      <c r="AV587" s="6" t="str">
        <f>_xlfn.IFNA(IF(IF($AK587=AV$5,VLOOKUP(AL587,buff!$K:$L,2,FALSE),"")=0,"",IF($AK587=AV$5,VLOOKUP(AL587,buff!$K:$L,2,FALSE),"")),"")</f>
        <v/>
      </c>
      <c r="AW587" s="6" t="str">
        <f>_xlfn.IFNA(IF(IF($AK587=AW$5,VLOOKUP(AM587,buff!$K:$L,2,FALSE),"")=0,"",IF($AK587=AW$5,VLOOKUP(AM587,buff!$K:$L,2,FALSE),"")),"")</f>
        <v/>
      </c>
      <c r="AX587" s="6" t="str">
        <f>_xlfn.IFNA(IF(IF($AK587=AX$5,VLOOKUP(AN587,buff!$K:$L,2,FALSE),"")=0,"",IF($AK587=AX$5,VLOOKUP(AN587,buff!$K:$L,2,FALSE),"")),"")</f>
        <v/>
      </c>
      <c r="AY587" s="6" t="str">
        <f>_xlfn.IFNA(IF(IF($AK587=AY$5,VLOOKUP(AO587,buff!$K:$L,2,FALSE),"")=0,"",IF($AK587=AY$5,VLOOKUP(AO587,buff!$K:$L,2,FALSE),"")),"")</f>
        <v/>
      </c>
      <c r="AZ587" s="6" t="str">
        <f>_xlfn.IFNA(IF(IF($AK587=AZ$5,VLOOKUP(AP587,buff!$K:$L,2,FALSE),"")=0,"",IF($AK587=AZ$5,VLOOKUP(AP587,buff!$K:$L,2,FALSE),"")),"")</f>
        <v/>
      </c>
      <c r="BA587" s="6">
        <f>VLOOKUP(AL587,buff!$K:$P,6,FALSE)</f>
        <v>-5</v>
      </c>
      <c r="BB587" s="6" t="e">
        <f>VLOOKUP(AM587,buff!$K:$P,6,FALSE)</f>
        <v>#N/A</v>
      </c>
      <c r="BC587" s="6" t="e">
        <f>VLOOKUP(AN587,buff!$K:$P,6,FALSE)</f>
        <v>#N/A</v>
      </c>
      <c r="BD587">
        <f t="shared" si="162"/>
        <v>3</v>
      </c>
      <c r="BE587">
        <f t="shared" si="163"/>
        <v>2</v>
      </c>
      <c r="BF587" s="22">
        <f t="shared" si="164"/>
        <v>101003</v>
      </c>
    </row>
    <row r="588" spans="1:58" x14ac:dyDescent="0.15">
      <c r="A588" t="str">
        <f t="shared" si="152"/>
        <v>贝蒂主动技能3等级2</v>
      </c>
      <c r="B588" s="8">
        <f t="shared" si="159"/>
        <v>10100302</v>
      </c>
      <c r="C588" s="8" t="str">
        <f>VLOOKUP(G588,角色!A:B,2,FALSE)</f>
        <v>贝蒂</v>
      </c>
      <c r="D588" s="8" t="str">
        <f t="shared" si="160"/>
        <v>主动技能3</v>
      </c>
      <c r="E588" s="8">
        <f t="shared" si="153"/>
        <v>2</v>
      </c>
      <c r="F588" s="8">
        <f t="shared" si="154"/>
        <v>3</v>
      </c>
      <c r="G588" s="8">
        <f t="shared" si="155"/>
        <v>10</v>
      </c>
      <c r="H588" s="4" t="s">
        <v>950</v>
      </c>
      <c r="I588" s="20" t="str">
        <f t="shared" ref="I588:I606" si="167">"对敌方"&amp;L588&amp;"攻击，造成"&amp;Z588&amp;"%攻击力（+"&amp;AB588&amp;"）点伤害。附带中毒."</f>
        <v>对敌方全体攻击，造成125%攻击力（+305）点伤害。附带中毒.</v>
      </c>
      <c r="J588" s="4" t="s">
        <v>277</v>
      </c>
      <c r="K588" s="1" t="s">
        <v>102</v>
      </c>
      <c r="L588" s="4" t="s">
        <v>108</v>
      </c>
      <c r="M588" s="4"/>
      <c r="N588" s="4">
        <v>100</v>
      </c>
      <c r="O588" s="20">
        <f>VLOOKUP(L588,对应表!BK:BL,2,FALSE)</f>
        <v>100</v>
      </c>
      <c r="P588" s="25" t="str">
        <f>_xlfn.IFNA(VLOOKUP(G588,角色!V:AE,主动技能!F588+1,FALSE),"")</f>
        <v>||eff_zuzhou|</v>
      </c>
      <c r="Q588" s="25">
        <f>(VLOOKUP(G588,角色!V:AE,主动技能!F588+4,FALSE))</f>
        <v>3</v>
      </c>
      <c r="R588" s="25">
        <v>0</v>
      </c>
      <c r="S588" s="25">
        <v>0</v>
      </c>
      <c r="T588" s="6" t="str">
        <f t="shared" si="165"/>
        <v>100005:100:2:0</v>
      </c>
      <c r="U588" s="6" t="str">
        <f t="shared" si="166"/>
        <v/>
      </c>
      <c r="V588" s="19" t="str">
        <f>VLOOKUP(G588,角色!AW:BC,主动技能!F588+1,FALSE)</f>
        <v>skill_24</v>
      </c>
      <c r="Y588">
        <f t="shared" si="158"/>
        <v>0</v>
      </c>
      <c r="Z588" s="19">
        <f>IF(VLOOKUP(C588,角色!CC:CI,主动技能!F588*2,FALSE)=0,"",VLOOKUP(C588,角色!CC:CI,主动技能!F588*2,FALSE))</f>
        <v>125</v>
      </c>
      <c r="AA588" s="19">
        <f>IF(VLOOKUP(C588,角色!CC:CI,主动技能!F588*2+1,FALSE)=0,0,VLOOKUP(C588,角色!CC:CI,主动技能!F588*2+1,FALSE))</f>
        <v>25</v>
      </c>
      <c r="AB588" s="19">
        <f>IF(INT(VLOOKUP(E588,角色属性概况!I:M,3,FALSE)*AA588/100)=0,"",(INT(VLOOKUP(E588,角色属性概况!I:M,3,FALSE)*AA588/100)))</f>
        <v>305</v>
      </c>
      <c r="AE588" s="25">
        <f>(VLOOKUP(G588,角色!V:AE,主动技能!F588+7,FALSE))</f>
        <v>1</v>
      </c>
      <c r="AF588" s="19">
        <f>VLOOKUP(F588,对应表!AY:BA,3,FALSE)</f>
        <v>2</v>
      </c>
      <c r="AG588" s="19">
        <f>VLOOKUP(F588,对应表!AY:BA,2,FALSE)</f>
        <v>2</v>
      </c>
      <c r="AH588" s="25" t="str">
        <f>VLOOKUP(F588,特效对应!F:G,2,FALSE)</f>
        <v>attackex</v>
      </c>
      <c r="AJ588">
        <f t="shared" si="161"/>
        <v>2</v>
      </c>
      <c r="AK588" t="s">
        <v>117</v>
      </c>
      <c r="AL588" s="4" t="s">
        <v>951</v>
      </c>
      <c r="AQ588" s="6" t="str">
        <f>_xlfn.IFNA(IF(IF($AK588=AQ$5,VLOOKUP(AL588,buff!$K:$L,2,FALSE),"")=0,"",IF($AK588=AQ$5,VLOOKUP(AL588,buff!$K:$L,2,FALSE),"")),"")</f>
        <v>100005:100:2:0</v>
      </c>
      <c r="AR588" s="6" t="str">
        <f>_xlfn.IFNA(IF(IF($AK588=AR$5,VLOOKUP(AM588,buff!$K:$L,2,FALSE),"")=0,"",IF($AK588=AR$5,VLOOKUP(AM588,buff!$K:$L,2,FALSE),"")),"")</f>
        <v/>
      </c>
      <c r="AS588" s="6" t="str">
        <f>_xlfn.IFNA(IF(IF($AK588=AS$5,VLOOKUP(AN588,buff!$K:$L,2,FALSE),"")=0,"",IF($AK588=AS$5,VLOOKUP(AN588,buff!$K:$L,2,FALSE),"")),"")</f>
        <v/>
      </c>
      <c r="AT588" s="6" t="str">
        <f>_xlfn.IFNA(IF(IF($AK588=AT$5,VLOOKUP(AO588,buff!$K:$L,2,FALSE),"")=0,"",IF($AK588=AT$5,VLOOKUP(AO588,buff!$K:$L,2,FALSE),"")),"")</f>
        <v/>
      </c>
      <c r="AU588" s="6" t="str">
        <f>_xlfn.IFNA(IF(IF($AK588=AU$5,VLOOKUP(AP588,buff!$K:$L,2,FALSE),"")=0,"",IF($AK588=AU$5,VLOOKUP(AP588,buff!$K:$L,2,FALSE),"")),"")</f>
        <v/>
      </c>
      <c r="AV588" s="6" t="str">
        <f>_xlfn.IFNA(IF(IF($AK588=AV$5,VLOOKUP(AL588,buff!$K:$L,2,FALSE),"")=0,"",IF($AK588=AV$5,VLOOKUP(AL588,buff!$K:$L,2,FALSE),"")),"")</f>
        <v/>
      </c>
      <c r="AW588" s="6" t="str">
        <f>_xlfn.IFNA(IF(IF($AK588=AW$5,VLOOKUP(AM588,buff!$K:$L,2,FALSE),"")=0,"",IF($AK588=AW$5,VLOOKUP(AM588,buff!$K:$L,2,FALSE),"")),"")</f>
        <v/>
      </c>
      <c r="AX588" s="6" t="str">
        <f>_xlfn.IFNA(IF(IF($AK588=AX$5,VLOOKUP(AN588,buff!$K:$L,2,FALSE),"")=0,"",IF($AK588=AX$5,VLOOKUP(AN588,buff!$K:$L,2,FALSE),"")),"")</f>
        <v/>
      </c>
      <c r="AY588" s="6" t="str">
        <f>_xlfn.IFNA(IF(IF($AK588=AY$5,VLOOKUP(AO588,buff!$K:$L,2,FALSE),"")=0,"",IF($AK588=AY$5,VLOOKUP(AO588,buff!$K:$L,2,FALSE),"")),"")</f>
        <v/>
      </c>
      <c r="AZ588" s="6" t="str">
        <f>_xlfn.IFNA(IF(IF($AK588=AZ$5,VLOOKUP(AP588,buff!$K:$L,2,FALSE),"")=0,"",IF($AK588=AZ$5,VLOOKUP(AP588,buff!$K:$L,2,FALSE),"")),"")</f>
        <v/>
      </c>
      <c r="BA588" s="6">
        <f>VLOOKUP(AL588,buff!$K:$P,6,FALSE)</f>
        <v>-5</v>
      </c>
      <c r="BB588" s="6" t="e">
        <f>VLOOKUP(AM588,buff!$K:$P,6,FALSE)</f>
        <v>#N/A</v>
      </c>
      <c r="BC588" s="6" t="e">
        <f>VLOOKUP(AN588,buff!$K:$P,6,FALSE)</f>
        <v>#N/A</v>
      </c>
      <c r="BD588">
        <f t="shared" si="162"/>
        <v>3</v>
      </c>
      <c r="BE588">
        <f t="shared" si="163"/>
        <v>2</v>
      </c>
      <c r="BF588" s="22">
        <f t="shared" si="164"/>
        <v>101003</v>
      </c>
    </row>
    <row r="589" spans="1:58" x14ac:dyDescent="0.15">
      <c r="A589" t="str">
        <f t="shared" si="152"/>
        <v>贝蒂主动技能3等级3</v>
      </c>
      <c r="B589" s="8">
        <f t="shared" si="159"/>
        <v>10100303</v>
      </c>
      <c r="C589" s="8" t="str">
        <f>VLOOKUP(G589,角色!A:B,2,FALSE)</f>
        <v>贝蒂</v>
      </c>
      <c r="D589" s="8" t="str">
        <f t="shared" si="160"/>
        <v>主动技能3</v>
      </c>
      <c r="E589" s="8">
        <f t="shared" si="153"/>
        <v>3</v>
      </c>
      <c r="F589" s="8">
        <f t="shared" si="154"/>
        <v>3</v>
      </c>
      <c r="G589" s="8">
        <f t="shared" si="155"/>
        <v>10</v>
      </c>
      <c r="H589" s="4" t="s">
        <v>950</v>
      </c>
      <c r="I589" s="20" t="str">
        <f t="shared" si="167"/>
        <v>对敌方全体攻击，造成125%攻击力（+404）点伤害。附带中毒.</v>
      </c>
      <c r="J589" s="4" t="s">
        <v>277</v>
      </c>
      <c r="K589" s="1" t="s">
        <v>102</v>
      </c>
      <c r="L589" s="4" t="s">
        <v>108</v>
      </c>
      <c r="M589" s="4"/>
      <c r="N589" s="4">
        <v>100</v>
      </c>
      <c r="O589" s="20">
        <f>VLOOKUP(L589,对应表!BK:BL,2,FALSE)</f>
        <v>100</v>
      </c>
      <c r="P589" s="25" t="str">
        <f>_xlfn.IFNA(VLOOKUP(G589,角色!V:AE,主动技能!F589+1,FALSE),"")</f>
        <v>||eff_zuzhou|</v>
      </c>
      <c r="Q589" s="25">
        <f>(VLOOKUP(G589,角色!V:AE,主动技能!F589+4,FALSE))</f>
        <v>3</v>
      </c>
      <c r="R589" s="25">
        <v>0</v>
      </c>
      <c r="S589" s="25">
        <v>0</v>
      </c>
      <c r="T589" s="6" t="str">
        <f t="shared" si="165"/>
        <v>100005:100:2:0</v>
      </c>
      <c r="U589" s="6" t="str">
        <f t="shared" si="166"/>
        <v/>
      </c>
      <c r="V589" s="19" t="str">
        <f>VLOOKUP(G589,角色!AW:BC,主动技能!F589+1,FALSE)</f>
        <v>skill_24</v>
      </c>
      <c r="Y589">
        <f t="shared" si="158"/>
        <v>0</v>
      </c>
      <c r="Z589" s="19">
        <f>IF(VLOOKUP(C589,角色!CC:CI,主动技能!F589*2,FALSE)=0,"",VLOOKUP(C589,角色!CC:CI,主动技能!F589*2,FALSE))</f>
        <v>125</v>
      </c>
      <c r="AA589" s="19">
        <f>IF(VLOOKUP(C589,角色!CC:CI,主动技能!F589*2+1,FALSE)=0,0,VLOOKUP(C589,角色!CC:CI,主动技能!F589*2+1,FALSE))</f>
        <v>25</v>
      </c>
      <c r="AB589" s="19">
        <f>IF(INT(VLOOKUP(E589,角色属性概况!I:M,3,FALSE)*AA589/100)=0,"",(INT(VLOOKUP(E589,角色属性概况!I:M,3,FALSE)*AA589/100)))</f>
        <v>404</v>
      </c>
      <c r="AE589" s="25">
        <f>(VLOOKUP(G589,角色!V:AE,主动技能!F589+7,FALSE))</f>
        <v>1</v>
      </c>
      <c r="AF589" s="19">
        <f>VLOOKUP(F589,对应表!AY:BA,3,FALSE)</f>
        <v>2</v>
      </c>
      <c r="AG589" s="19">
        <f>VLOOKUP(F589,对应表!AY:BA,2,FALSE)</f>
        <v>2</v>
      </c>
      <c r="AH589" s="25" t="str">
        <f>VLOOKUP(F589,特效对应!F:G,2,FALSE)</f>
        <v>attackex</v>
      </c>
      <c r="AJ589">
        <f t="shared" si="161"/>
        <v>3</v>
      </c>
      <c r="AK589" t="s">
        <v>117</v>
      </c>
      <c r="AL589" s="4" t="s">
        <v>951</v>
      </c>
      <c r="AQ589" s="6" t="str">
        <f>_xlfn.IFNA(IF(IF($AK589=AQ$5,VLOOKUP(AL589,buff!$K:$L,2,FALSE),"")=0,"",IF($AK589=AQ$5,VLOOKUP(AL589,buff!$K:$L,2,FALSE),"")),"")</f>
        <v>100005:100:2:0</v>
      </c>
      <c r="AR589" s="6" t="str">
        <f>_xlfn.IFNA(IF(IF($AK589=AR$5,VLOOKUP(AM589,buff!$K:$L,2,FALSE),"")=0,"",IF($AK589=AR$5,VLOOKUP(AM589,buff!$K:$L,2,FALSE),"")),"")</f>
        <v/>
      </c>
      <c r="AS589" s="6" t="str">
        <f>_xlfn.IFNA(IF(IF($AK589=AS$5,VLOOKUP(AN589,buff!$K:$L,2,FALSE),"")=0,"",IF($AK589=AS$5,VLOOKUP(AN589,buff!$K:$L,2,FALSE),"")),"")</f>
        <v/>
      </c>
      <c r="AT589" s="6" t="str">
        <f>_xlfn.IFNA(IF(IF($AK589=AT$5,VLOOKUP(AO589,buff!$K:$L,2,FALSE),"")=0,"",IF($AK589=AT$5,VLOOKUP(AO589,buff!$K:$L,2,FALSE),"")),"")</f>
        <v/>
      </c>
      <c r="AU589" s="6" t="str">
        <f>_xlfn.IFNA(IF(IF($AK589=AU$5,VLOOKUP(AP589,buff!$K:$L,2,FALSE),"")=0,"",IF($AK589=AU$5,VLOOKUP(AP589,buff!$K:$L,2,FALSE),"")),"")</f>
        <v/>
      </c>
      <c r="AV589" s="6" t="str">
        <f>_xlfn.IFNA(IF(IF($AK589=AV$5,VLOOKUP(AL589,buff!$K:$L,2,FALSE),"")=0,"",IF($AK589=AV$5,VLOOKUP(AL589,buff!$K:$L,2,FALSE),"")),"")</f>
        <v/>
      </c>
      <c r="AW589" s="6" t="str">
        <f>_xlfn.IFNA(IF(IF($AK589=AW$5,VLOOKUP(AM589,buff!$K:$L,2,FALSE),"")=0,"",IF($AK589=AW$5,VLOOKUP(AM589,buff!$K:$L,2,FALSE),"")),"")</f>
        <v/>
      </c>
      <c r="AX589" s="6" t="str">
        <f>_xlfn.IFNA(IF(IF($AK589=AX$5,VLOOKUP(AN589,buff!$K:$L,2,FALSE),"")=0,"",IF($AK589=AX$5,VLOOKUP(AN589,buff!$K:$L,2,FALSE),"")),"")</f>
        <v/>
      </c>
      <c r="AY589" s="6" t="str">
        <f>_xlfn.IFNA(IF(IF($AK589=AY$5,VLOOKUP(AO589,buff!$K:$L,2,FALSE),"")=0,"",IF($AK589=AY$5,VLOOKUP(AO589,buff!$K:$L,2,FALSE),"")),"")</f>
        <v/>
      </c>
      <c r="AZ589" s="6" t="str">
        <f>_xlfn.IFNA(IF(IF($AK589=AZ$5,VLOOKUP(AP589,buff!$K:$L,2,FALSE),"")=0,"",IF($AK589=AZ$5,VLOOKUP(AP589,buff!$K:$L,2,FALSE),"")),"")</f>
        <v/>
      </c>
      <c r="BA589" s="6">
        <f>VLOOKUP(AL589,buff!$K:$P,6,FALSE)</f>
        <v>-5</v>
      </c>
      <c r="BB589" s="6" t="e">
        <f>VLOOKUP(AM589,buff!$K:$P,6,FALSE)</f>
        <v>#N/A</v>
      </c>
      <c r="BC589" s="6" t="e">
        <f>VLOOKUP(AN589,buff!$K:$P,6,FALSE)</f>
        <v>#N/A</v>
      </c>
      <c r="BD589">
        <f t="shared" si="162"/>
        <v>3</v>
      </c>
      <c r="BE589">
        <f t="shared" si="163"/>
        <v>2</v>
      </c>
      <c r="BF589" s="22">
        <f t="shared" si="164"/>
        <v>101003</v>
      </c>
    </row>
    <row r="590" spans="1:58" x14ac:dyDescent="0.15">
      <c r="A590" t="str">
        <f t="shared" si="152"/>
        <v>贝蒂主动技能3等级4</v>
      </c>
      <c r="B590" s="8">
        <f t="shared" si="159"/>
        <v>10100304</v>
      </c>
      <c r="C590" s="8" t="str">
        <f>VLOOKUP(G590,角色!A:B,2,FALSE)</f>
        <v>贝蒂</v>
      </c>
      <c r="D590" s="8" t="str">
        <f t="shared" si="160"/>
        <v>主动技能3</v>
      </c>
      <c r="E590" s="8">
        <f t="shared" si="153"/>
        <v>4</v>
      </c>
      <c r="F590" s="8">
        <f t="shared" si="154"/>
        <v>3</v>
      </c>
      <c r="G590" s="8">
        <f t="shared" si="155"/>
        <v>10</v>
      </c>
      <c r="H590" s="4" t="s">
        <v>950</v>
      </c>
      <c r="I590" s="20" t="str">
        <f t="shared" si="167"/>
        <v>对敌方全体攻击，造成125%攻击力（+623）点伤害。附带中毒.</v>
      </c>
      <c r="J590" s="4" t="s">
        <v>277</v>
      </c>
      <c r="K590" s="1" t="s">
        <v>102</v>
      </c>
      <c r="L590" s="4" t="s">
        <v>108</v>
      </c>
      <c r="M590" s="4"/>
      <c r="N590" s="4">
        <v>100</v>
      </c>
      <c r="O590" s="20">
        <f>VLOOKUP(L590,对应表!BK:BL,2,FALSE)</f>
        <v>100</v>
      </c>
      <c r="P590" s="25" t="str">
        <f>_xlfn.IFNA(VLOOKUP(G590,角色!V:AE,主动技能!F590+1,FALSE),"")</f>
        <v>||eff_zuzhou|</v>
      </c>
      <c r="Q590" s="25">
        <f>(VLOOKUP(G590,角色!V:AE,主动技能!F590+4,FALSE))</f>
        <v>3</v>
      </c>
      <c r="R590" s="25">
        <v>0</v>
      </c>
      <c r="S590" s="25">
        <v>0</v>
      </c>
      <c r="T590" s="6" t="str">
        <f t="shared" si="165"/>
        <v>100005:100:2:0</v>
      </c>
      <c r="U590" s="6" t="str">
        <f t="shared" si="166"/>
        <v/>
      </c>
      <c r="V590" s="19" t="str">
        <f>VLOOKUP(G590,角色!AW:BC,主动技能!F590+1,FALSE)</f>
        <v>skill_24</v>
      </c>
      <c r="Y590">
        <f t="shared" si="158"/>
        <v>0</v>
      </c>
      <c r="Z590" s="19">
        <f>IF(VLOOKUP(C590,角色!CC:CI,主动技能!F590*2,FALSE)=0,"",VLOOKUP(C590,角色!CC:CI,主动技能!F590*2,FALSE))</f>
        <v>125</v>
      </c>
      <c r="AA590" s="19">
        <f>IF(VLOOKUP(C590,角色!CC:CI,主动技能!F590*2+1,FALSE)=0,0,VLOOKUP(C590,角色!CC:CI,主动技能!F590*2+1,FALSE))</f>
        <v>25</v>
      </c>
      <c r="AB590" s="19">
        <f>IF(INT(VLOOKUP(E590,角色属性概况!I:M,3,FALSE)*AA590/100)=0,"",(INT(VLOOKUP(E590,角色属性概况!I:M,3,FALSE)*AA590/100)))</f>
        <v>623</v>
      </c>
      <c r="AE590" s="25">
        <f>(VLOOKUP(G590,角色!V:AE,主动技能!F590+7,FALSE))</f>
        <v>1</v>
      </c>
      <c r="AF590" s="19">
        <f>VLOOKUP(F590,对应表!AY:BA,3,FALSE)</f>
        <v>2</v>
      </c>
      <c r="AG590" s="19">
        <f>VLOOKUP(F590,对应表!AY:BA,2,FALSE)</f>
        <v>2</v>
      </c>
      <c r="AH590" s="25" t="str">
        <f>VLOOKUP(F590,特效对应!F:G,2,FALSE)</f>
        <v>attackex</v>
      </c>
      <c r="AJ590">
        <f t="shared" si="161"/>
        <v>4</v>
      </c>
      <c r="AK590" t="s">
        <v>117</v>
      </c>
      <c r="AL590" s="4" t="s">
        <v>951</v>
      </c>
      <c r="AQ590" s="6" t="str">
        <f>_xlfn.IFNA(IF(IF($AK590=AQ$5,VLOOKUP(AL590,buff!$K:$L,2,FALSE),"")=0,"",IF($AK590=AQ$5,VLOOKUP(AL590,buff!$K:$L,2,FALSE),"")),"")</f>
        <v>100005:100:2:0</v>
      </c>
      <c r="AR590" s="6" t="str">
        <f>_xlfn.IFNA(IF(IF($AK590=AR$5,VLOOKUP(AM590,buff!$K:$L,2,FALSE),"")=0,"",IF($AK590=AR$5,VLOOKUP(AM590,buff!$K:$L,2,FALSE),"")),"")</f>
        <v/>
      </c>
      <c r="AS590" s="6" t="str">
        <f>_xlfn.IFNA(IF(IF($AK590=AS$5,VLOOKUP(AN590,buff!$K:$L,2,FALSE),"")=0,"",IF($AK590=AS$5,VLOOKUP(AN590,buff!$K:$L,2,FALSE),"")),"")</f>
        <v/>
      </c>
      <c r="AT590" s="6" t="str">
        <f>_xlfn.IFNA(IF(IF($AK590=AT$5,VLOOKUP(AO590,buff!$K:$L,2,FALSE),"")=0,"",IF($AK590=AT$5,VLOOKUP(AO590,buff!$K:$L,2,FALSE),"")),"")</f>
        <v/>
      </c>
      <c r="AU590" s="6" t="str">
        <f>_xlfn.IFNA(IF(IF($AK590=AU$5,VLOOKUP(AP590,buff!$K:$L,2,FALSE),"")=0,"",IF($AK590=AU$5,VLOOKUP(AP590,buff!$K:$L,2,FALSE),"")),"")</f>
        <v/>
      </c>
      <c r="AV590" s="6" t="str">
        <f>_xlfn.IFNA(IF(IF($AK590=AV$5,VLOOKUP(AL590,buff!$K:$L,2,FALSE),"")=0,"",IF($AK590=AV$5,VLOOKUP(AL590,buff!$K:$L,2,FALSE),"")),"")</f>
        <v/>
      </c>
      <c r="AW590" s="6" t="str">
        <f>_xlfn.IFNA(IF(IF($AK590=AW$5,VLOOKUP(AM590,buff!$K:$L,2,FALSE),"")=0,"",IF($AK590=AW$5,VLOOKUP(AM590,buff!$K:$L,2,FALSE),"")),"")</f>
        <v/>
      </c>
      <c r="AX590" s="6" t="str">
        <f>_xlfn.IFNA(IF(IF($AK590=AX$5,VLOOKUP(AN590,buff!$K:$L,2,FALSE),"")=0,"",IF($AK590=AX$5,VLOOKUP(AN590,buff!$K:$L,2,FALSE),"")),"")</f>
        <v/>
      </c>
      <c r="AY590" s="6" t="str">
        <f>_xlfn.IFNA(IF(IF($AK590=AY$5,VLOOKUP(AO590,buff!$K:$L,2,FALSE),"")=0,"",IF($AK590=AY$5,VLOOKUP(AO590,buff!$K:$L,2,FALSE),"")),"")</f>
        <v/>
      </c>
      <c r="AZ590" s="6" t="str">
        <f>_xlfn.IFNA(IF(IF($AK590=AZ$5,VLOOKUP(AP590,buff!$K:$L,2,FALSE),"")=0,"",IF($AK590=AZ$5,VLOOKUP(AP590,buff!$K:$L,2,FALSE),"")),"")</f>
        <v/>
      </c>
      <c r="BA590" s="6">
        <f>VLOOKUP(AL590,buff!$K:$P,6,FALSE)</f>
        <v>-5</v>
      </c>
      <c r="BB590" s="6" t="e">
        <f>VLOOKUP(AM590,buff!$K:$P,6,FALSE)</f>
        <v>#N/A</v>
      </c>
      <c r="BC590" s="6" t="e">
        <f>VLOOKUP(AN590,buff!$K:$P,6,FALSE)</f>
        <v>#N/A</v>
      </c>
      <c r="BD590">
        <f t="shared" si="162"/>
        <v>3</v>
      </c>
      <c r="BE590">
        <f t="shared" si="163"/>
        <v>2</v>
      </c>
      <c r="BF590" s="22">
        <f t="shared" si="164"/>
        <v>101003</v>
      </c>
    </row>
    <row r="591" spans="1:58" x14ac:dyDescent="0.15">
      <c r="A591" t="str">
        <f t="shared" si="152"/>
        <v>贝蒂主动技能3等级5</v>
      </c>
      <c r="B591" s="8">
        <f t="shared" si="159"/>
        <v>10100305</v>
      </c>
      <c r="C591" s="8" t="str">
        <f>VLOOKUP(G591,角色!A:B,2,FALSE)</f>
        <v>贝蒂</v>
      </c>
      <c r="D591" s="8" t="str">
        <f t="shared" si="160"/>
        <v>主动技能3</v>
      </c>
      <c r="E591" s="8">
        <f t="shared" si="153"/>
        <v>5</v>
      </c>
      <c r="F591" s="8">
        <f t="shared" si="154"/>
        <v>3</v>
      </c>
      <c r="G591" s="8">
        <f t="shared" si="155"/>
        <v>10</v>
      </c>
      <c r="H591" s="4" t="s">
        <v>950</v>
      </c>
      <c r="I591" s="20" t="str">
        <f t="shared" si="167"/>
        <v>对敌方全体攻击，造成125%攻击力（+933）点伤害。附带中毒.</v>
      </c>
      <c r="J591" s="4" t="s">
        <v>277</v>
      </c>
      <c r="K591" s="1" t="s">
        <v>102</v>
      </c>
      <c r="L591" s="4" t="s">
        <v>108</v>
      </c>
      <c r="M591" s="4"/>
      <c r="N591" s="4">
        <v>100</v>
      </c>
      <c r="O591" s="20">
        <f>VLOOKUP(L591,对应表!BK:BL,2,FALSE)</f>
        <v>100</v>
      </c>
      <c r="P591" s="25" t="str">
        <f>_xlfn.IFNA(VLOOKUP(G591,角色!V:AE,主动技能!F591+1,FALSE),"")</f>
        <v>||eff_zuzhou|</v>
      </c>
      <c r="Q591" s="25">
        <f>(VLOOKUP(G591,角色!V:AE,主动技能!F591+4,FALSE))</f>
        <v>3</v>
      </c>
      <c r="R591" s="25">
        <v>0</v>
      </c>
      <c r="S591" s="25">
        <v>0</v>
      </c>
      <c r="T591" s="6" t="str">
        <f t="shared" si="165"/>
        <v>100005:100:2:0</v>
      </c>
      <c r="U591" s="6" t="str">
        <f t="shared" si="166"/>
        <v/>
      </c>
      <c r="V591" s="19" t="str">
        <f>VLOOKUP(G591,角色!AW:BC,主动技能!F591+1,FALSE)</f>
        <v>skill_24</v>
      </c>
      <c r="Y591">
        <f t="shared" si="158"/>
        <v>0</v>
      </c>
      <c r="Z591" s="19">
        <f>IF(VLOOKUP(C591,角色!CC:CI,主动技能!F591*2,FALSE)=0,"",VLOOKUP(C591,角色!CC:CI,主动技能!F591*2,FALSE))</f>
        <v>125</v>
      </c>
      <c r="AA591" s="19">
        <f>IF(VLOOKUP(C591,角色!CC:CI,主动技能!F591*2+1,FALSE)=0,0,VLOOKUP(C591,角色!CC:CI,主动技能!F591*2+1,FALSE))</f>
        <v>25</v>
      </c>
      <c r="AB591" s="19">
        <f>IF(INT(VLOOKUP(E591,角色属性概况!I:M,3,FALSE)*AA591/100)=0,"",(INT(VLOOKUP(E591,角色属性概况!I:M,3,FALSE)*AA591/100)))</f>
        <v>933</v>
      </c>
      <c r="AE591" s="25">
        <f>(VLOOKUP(G591,角色!V:AE,主动技能!F591+7,FALSE))</f>
        <v>1</v>
      </c>
      <c r="AF591" s="19">
        <f>VLOOKUP(F591,对应表!AY:BA,3,FALSE)</f>
        <v>2</v>
      </c>
      <c r="AG591" s="19">
        <f>VLOOKUP(F591,对应表!AY:BA,2,FALSE)</f>
        <v>2</v>
      </c>
      <c r="AH591" s="25" t="str">
        <f>VLOOKUP(F591,特效对应!F:G,2,FALSE)</f>
        <v>attackex</v>
      </c>
      <c r="AJ591">
        <f t="shared" si="161"/>
        <v>5</v>
      </c>
      <c r="AK591" t="s">
        <v>117</v>
      </c>
      <c r="AL591" s="4" t="s">
        <v>951</v>
      </c>
      <c r="AQ591" s="6" t="str">
        <f>_xlfn.IFNA(IF(IF($AK591=AQ$5,VLOOKUP(AL591,buff!$K:$L,2,FALSE),"")=0,"",IF($AK591=AQ$5,VLOOKUP(AL591,buff!$K:$L,2,FALSE),"")),"")</f>
        <v>100005:100:2:0</v>
      </c>
      <c r="AR591" s="6" t="str">
        <f>_xlfn.IFNA(IF(IF($AK591=AR$5,VLOOKUP(AM591,buff!$K:$L,2,FALSE),"")=0,"",IF($AK591=AR$5,VLOOKUP(AM591,buff!$K:$L,2,FALSE),"")),"")</f>
        <v/>
      </c>
      <c r="AS591" s="6" t="str">
        <f>_xlfn.IFNA(IF(IF($AK591=AS$5,VLOOKUP(AN591,buff!$K:$L,2,FALSE),"")=0,"",IF($AK591=AS$5,VLOOKUP(AN591,buff!$K:$L,2,FALSE),"")),"")</f>
        <v/>
      </c>
      <c r="AT591" s="6" t="str">
        <f>_xlfn.IFNA(IF(IF($AK591=AT$5,VLOOKUP(AO591,buff!$K:$L,2,FALSE),"")=0,"",IF($AK591=AT$5,VLOOKUP(AO591,buff!$K:$L,2,FALSE),"")),"")</f>
        <v/>
      </c>
      <c r="AU591" s="6" t="str">
        <f>_xlfn.IFNA(IF(IF($AK591=AU$5,VLOOKUP(AP591,buff!$K:$L,2,FALSE),"")=0,"",IF($AK591=AU$5,VLOOKUP(AP591,buff!$K:$L,2,FALSE),"")),"")</f>
        <v/>
      </c>
      <c r="AV591" s="6" t="str">
        <f>_xlfn.IFNA(IF(IF($AK591=AV$5,VLOOKUP(AL591,buff!$K:$L,2,FALSE),"")=0,"",IF($AK591=AV$5,VLOOKUP(AL591,buff!$K:$L,2,FALSE),"")),"")</f>
        <v/>
      </c>
      <c r="AW591" s="6" t="str">
        <f>_xlfn.IFNA(IF(IF($AK591=AW$5,VLOOKUP(AM591,buff!$K:$L,2,FALSE),"")=0,"",IF($AK591=AW$5,VLOOKUP(AM591,buff!$K:$L,2,FALSE),"")),"")</f>
        <v/>
      </c>
      <c r="AX591" s="6" t="str">
        <f>_xlfn.IFNA(IF(IF($AK591=AX$5,VLOOKUP(AN591,buff!$K:$L,2,FALSE),"")=0,"",IF($AK591=AX$5,VLOOKUP(AN591,buff!$K:$L,2,FALSE),"")),"")</f>
        <v/>
      </c>
      <c r="AY591" s="6" t="str">
        <f>_xlfn.IFNA(IF(IF($AK591=AY$5,VLOOKUP(AO591,buff!$K:$L,2,FALSE),"")=0,"",IF($AK591=AY$5,VLOOKUP(AO591,buff!$K:$L,2,FALSE),"")),"")</f>
        <v/>
      </c>
      <c r="AZ591" s="6" t="str">
        <f>_xlfn.IFNA(IF(IF($AK591=AZ$5,VLOOKUP(AP591,buff!$K:$L,2,FALSE),"")=0,"",IF($AK591=AZ$5,VLOOKUP(AP591,buff!$K:$L,2,FALSE),"")),"")</f>
        <v/>
      </c>
      <c r="BA591" s="6">
        <f>VLOOKUP(AL591,buff!$K:$P,6,FALSE)</f>
        <v>-5</v>
      </c>
      <c r="BB591" s="6" t="e">
        <f>VLOOKUP(AM591,buff!$K:$P,6,FALSE)</f>
        <v>#N/A</v>
      </c>
      <c r="BC591" s="6" t="e">
        <f>VLOOKUP(AN591,buff!$K:$P,6,FALSE)</f>
        <v>#N/A</v>
      </c>
      <c r="BD591">
        <f t="shared" si="162"/>
        <v>3</v>
      </c>
      <c r="BE591">
        <f t="shared" si="163"/>
        <v>2</v>
      </c>
      <c r="BF591" s="22">
        <f t="shared" si="164"/>
        <v>101003</v>
      </c>
    </row>
    <row r="592" spans="1:58" x14ac:dyDescent="0.15">
      <c r="A592" t="str">
        <f t="shared" si="152"/>
        <v>贝蒂主动技能3等级6</v>
      </c>
      <c r="B592" s="8">
        <f t="shared" si="159"/>
        <v>10100306</v>
      </c>
      <c r="C592" s="8" t="str">
        <f>VLOOKUP(G592,角色!A:B,2,FALSE)</f>
        <v>贝蒂</v>
      </c>
      <c r="D592" s="8" t="str">
        <f t="shared" si="160"/>
        <v>主动技能3</v>
      </c>
      <c r="E592" s="8">
        <f t="shared" si="153"/>
        <v>6</v>
      </c>
      <c r="F592" s="8">
        <f t="shared" si="154"/>
        <v>3</v>
      </c>
      <c r="G592" s="8">
        <f t="shared" si="155"/>
        <v>10</v>
      </c>
      <c r="H592" s="4" t="s">
        <v>950</v>
      </c>
      <c r="I592" s="20" t="str">
        <f t="shared" si="167"/>
        <v>对敌方全体攻击，造成125%攻击力（+1372）点伤害。附带中毒.</v>
      </c>
      <c r="J592" s="4" t="s">
        <v>277</v>
      </c>
      <c r="K592" s="1" t="s">
        <v>102</v>
      </c>
      <c r="L592" s="4" t="s">
        <v>108</v>
      </c>
      <c r="M592" s="4"/>
      <c r="N592" s="4">
        <v>100</v>
      </c>
      <c r="O592" s="20">
        <f>VLOOKUP(L592,对应表!BK:BL,2,FALSE)</f>
        <v>100</v>
      </c>
      <c r="P592" s="25" t="str">
        <f>_xlfn.IFNA(VLOOKUP(G592,角色!V:AE,主动技能!F592+1,FALSE),"")</f>
        <v>||eff_zuzhou|</v>
      </c>
      <c r="Q592" s="25">
        <f>(VLOOKUP(G592,角色!V:AE,主动技能!F592+4,FALSE))</f>
        <v>3</v>
      </c>
      <c r="R592" s="25">
        <v>0</v>
      </c>
      <c r="S592" s="25">
        <v>0</v>
      </c>
      <c r="T592" s="6" t="str">
        <f t="shared" si="165"/>
        <v>100005:100:2:0</v>
      </c>
      <c r="U592" s="6" t="str">
        <f t="shared" si="166"/>
        <v/>
      </c>
      <c r="V592" s="19" t="str">
        <f>VLOOKUP(G592,角色!AW:BC,主动技能!F592+1,FALSE)</f>
        <v>skill_24</v>
      </c>
      <c r="Y592">
        <f t="shared" si="158"/>
        <v>0</v>
      </c>
      <c r="Z592" s="19">
        <f>IF(VLOOKUP(C592,角色!CC:CI,主动技能!F592*2,FALSE)=0,"",VLOOKUP(C592,角色!CC:CI,主动技能!F592*2,FALSE))</f>
        <v>125</v>
      </c>
      <c r="AA592" s="19">
        <f>IF(VLOOKUP(C592,角色!CC:CI,主动技能!F592*2+1,FALSE)=0,0,VLOOKUP(C592,角色!CC:CI,主动技能!F592*2+1,FALSE))</f>
        <v>25</v>
      </c>
      <c r="AB592" s="19">
        <f>IF(INT(VLOOKUP(E592,角色属性概况!I:M,3,FALSE)*AA592/100)=0,"",(INT(VLOOKUP(E592,角色属性概况!I:M,3,FALSE)*AA592/100)))</f>
        <v>1372</v>
      </c>
      <c r="AE592" s="25">
        <f>(VLOOKUP(G592,角色!V:AE,主动技能!F592+7,FALSE))</f>
        <v>1</v>
      </c>
      <c r="AF592" s="19">
        <f>VLOOKUP(F592,对应表!AY:BA,3,FALSE)</f>
        <v>2</v>
      </c>
      <c r="AG592" s="19">
        <f>VLOOKUP(F592,对应表!AY:BA,2,FALSE)</f>
        <v>2</v>
      </c>
      <c r="AH592" s="25" t="str">
        <f>VLOOKUP(F592,特效对应!F:G,2,FALSE)</f>
        <v>attackex</v>
      </c>
      <c r="AJ592">
        <f t="shared" si="161"/>
        <v>6</v>
      </c>
      <c r="AK592" t="s">
        <v>117</v>
      </c>
      <c r="AL592" s="4" t="s">
        <v>951</v>
      </c>
      <c r="AQ592" s="6" t="str">
        <f>_xlfn.IFNA(IF(IF($AK592=AQ$5,VLOOKUP(AL592,buff!$K:$L,2,FALSE),"")=0,"",IF($AK592=AQ$5,VLOOKUP(AL592,buff!$K:$L,2,FALSE),"")),"")</f>
        <v>100005:100:2:0</v>
      </c>
      <c r="AR592" s="6" t="str">
        <f>_xlfn.IFNA(IF(IF($AK592=AR$5,VLOOKUP(AM592,buff!$K:$L,2,FALSE),"")=0,"",IF($AK592=AR$5,VLOOKUP(AM592,buff!$K:$L,2,FALSE),"")),"")</f>
        <v/>
      </c>
      <c r="AS592" s="6" t="str">
        <f>_xlfn.IFNA(IF(IF($AK592=AS$5,VLOOKUP(AN592,buff!$K:$L,2,FALSE),"")=0,"",IF($AK592=AS$5,VLOOKUP(AN592,buff!$K:$L,2,FALSE),"")),"")</f>
        <v/>
      </c>
      <c r="AT592" s="6" t="str">
        <f>_xlfn.IFNA(IF(IF($AK592=AT$5,VLOOKUP(AO592,buff!$K:$L,2,FALSE),"")=0,"",IF($AK592=AT$5,VLOOKUP(AO592,buff!$K:$L,2,FALSE),"")),"")</f>
        <v/>
      </c>
      <c r="AU592" s="6" t="str">
        <f>_xlfn.IFNA(IF(IF($AK592=AU$5,VLOOKUP(AP592,buff!$K:$L,2,FALSE),"")=0,"",IF($AK592=AU$5,VLOOKUP(AP592,buff!$K:$L,2,FALSE),"")),"")</f>
        <v/>
      </c>
      <c r="AV592" s="6" t="str">
        <f>_xlfn.IFNA(IF(IF($AK592=AV$5,VLOOKUP(AL592,buff!$K:$L,2,FALSE),"")=0,"",IF($AK592=AV$5,VLOOKUP(AL592,buff!$K:$L,2,FALSE),"")),"")</f>
        <v/>
      </c>
      <c r="AW592" s="6" t="str">
        <f>_xlfn.IFNA(IF(IF($AK592=AW$5,VLOOKUP(AM592,buff!$K:$L,2,FALSE),"")=0,"",IF($AK592=AW$5,VLOOKUP(AM592,buff!$K:$L,2,FALSE),"")),"")</f>
        <v/>
      </c>
      <c r="AX592" s="6" t="str">
        <f>_xlfn.IFNA(IF(IF($AK592=AX$5,VLOOKUP(AN592,buff!$K:$L,2,FALSE),"")=0,"",IF($AK592=AX$5,VLOOKUP(AN592,buff!$K:$L,2,FALSE),"")),"")</f>
        <v/>
      </c>
      <c r="AY592" s="6" t="str">
        <f>_xlfn.IFNA(IF(IF($AK592=AY$5,VLOOKUP(AO592,buff!$K:$L,2,FALSE),"")=0,"",IF($AK592=AY$5,VLOOKUP(AO592,buff!$K:$L,2,FALSE),"")),"")</f>
        <v/>
      </c>
      <c r="AZ592" s="6" t="str">
        <f>_xlfn.IFNA(IF(IF($AK592=AZ$5,VLOOKUP(AP592,buff!$K:$L,2,FALSE),"")=0,"",IF($AK592=AZ$5,VLOOKUP(AP592,buff!$K:$L,2,FALSE),"")),"")</f>
        <v/>
      </c>
      <c r="BA592" s="6">
        <f>VLOOKUP(AL592,buff!$K:$P,6,FALSE)</f>
        <v>-5</v>
      </c>
      <c r="BB592" s="6" t="e">
        <f>VLOOKUP(AM592,buff!$K:$P,6,FALSE)</f>
        <v>#N/A</v>
      </c>
      <c r="BC592" s="6" t="e">
        <f>VLOOKUP(AN592,buff!$K:$P,6,FALSE)</f>
        <v>#N/A</v>
      </c>
      <c r="BD592">
        <f t="shared" si="162"/>
        <v>3</v>
      </c>
      <c r="BE592">
        <f t="shared" si="163"/>
        <v>2</v>
      </c>
      <c r="BF592" s="22">
        <f t="shared" si="164"/>
        <v>101003</v>
      </c>
    </row>
    <row r="593" spans="1:58" x14ac:dyDescent="0.15">
      <c r="A593" t="str">
        <f t="shared" si="152"/>
        <v>贝蒂主动技能3等级7</v>
      </c>
      <c r="B593" s="8">
        <f t="shared" si="159"/>
        <v>10100307</v>
      </c>
      <c r="C593" s="8" t="str">
        <f>VLOOKUP(G593,角色!A:B,2,FALSE)</f>
        <v>贝蒂</v>
      </c>
      <c r="D593" s="8" t="str">
        <f t="shared" si="160"/>
        <v>主动技能3</v>
      </c>
      <c r="E593" s="8">
        <f t="shared" si="153"/>
        <v>7</v>
      </c>
      <c r="F593" s="8">
        <f t="shared" si="154"/>
        <v>3</v>
      </c>
      <c r="G593" s="8">
        <f t="shared" si="155"/>
        <v>10</v>
      </c>
      <c r="H593" s="4" t="s">
        <v>950</v>
      </c>
      <c r="I593" s="20" t="str">
        <f t="shared" si="167"/>
        <v>对敌方全体攻击，造成125%攻击力（+1994）点伤害。附带中毒.</v>
      </c>
      <c r="J593" s="4" t="s">
        <v>277</v>
      </c>
      <c r="K593" s="1" t="s">
        <v>102</v>
      </c>
      <c r="L593" s="4" t="s">
        <v>108</v>
      </c>
      <c r="M593" s="4"/>
      <c r="N593" s="4">
        <v>100</v>
      </c>
      <c r="O593" s="20">
        <f>VLOOKUP(L593,对应表!BK:BL,2,FALSE)</f>
        <v>100</v>
      </c>
      <c r="P593" s="25" t="str">
        <f>_xlfn.IFNA(VLOOKUP(G593,角色!V:AE,主动技能!F593+1,FALSE),"")</f>
        <v>||eff_zuzhou|</v>
      </c>
      <c r="Q593" s="25">
        <f>(VLOOKUP(G593,角色!V:AE,主动技能!F593+4,FALSE))</f>
        <v>3</v>
      </c>
      <c r="R593" s="25">
        <v>0</v>
      </c>
      <c r="S593" s="25">
        <v>0</v>
      </c>
      <c r="T593" s="6" t="str">
        <f t="shared" si="165"/>
        <v>100005:100:2:0</v>
      </c>
      <c r="U593" s="6" t="str">
        <f t="shared" si="166"/>
        <v/>
      </c>
      <c r="V593" s="19" t="str">
        <f>VLOOKUP(G593,角色!AW:BC,主动技能!F593+1,FALSE)</f>
        <v>skill_24</v>
      </c>
      <c r="Y593">
        <f t="shared" si="158"/>
        <v>0</v>
      </c>
      <c r="Z593" s="19">
        <f>IF(VLOOKUP(C593,角色!CC:CI,主动技能!F593*2,FALSE)=0,"",VLOOKUP(C593,角色!CC:CI,主动技能!F593*2,FALSE))</f>
        <v>125</v>
      </c>
      <c r="AA593" s="19">
        <f>IF(VLOOKUP(C593,角色!CC:CI,主动技能!F593*2+1,FALSE)=0,0,VLOOKUP(C593,角色!CC:CI,主动技能!F593*2+1,FALSE))</f>
        <v>25</v>
      </c>
      <c r="AB593" s="19">
        <f>IF(INT(VLOOKUP(E593,角色属性概况!I:M,3,FALSE)*AA593/100)=0,"",(INT(VLOOKUP(E593,角色属性概况!I:M,3,FALSE)*AA593/100)))</f>
        <v>1994</v>
      </c>
      <c r="AE593" s="25">
        <f>(VLOOKUP(G593,角色!V:AE,主动技能!F593+7,FALSE))</f>
        <v>1</v>
      </c>
      <c r="AF593" s="19">
        <f>VLOOKUP(F593,对应表!AY:BA,3,FALSE)</f>
        <v>2</v>
      </c>
      <c r="AG593" s="19">
        <f>VLOOKUP(F593,对应表!AY:BA,2,FALSE)</f>
        <v>2</v>
      </c>
      <c r="AH593" s="25" t="str">
        <f>VLOOKUP(F593,特效对应!F:G,2,FALSE)</f>
        <v>attackex</v>
      </c>
      <c r="AJ593">
        <f t="shared" si="161"/>
        <v>7</v>
      </c>
      <c r="AK593" t="s">
        <v>117</v>
      </c>
      <c r="AL593" s="4" t="s">
        <v>951</v>
      </c>
      <c r="AQ593" s="6" t="str">
        <f>_xlfn.IFNA(IF(IF($AK593=AQ$5,VLOOKUP(AL593,buff!$K:$L,2,FALSE),"")=0,"",IF($AK593=AQ$5,VLOOKUP(AL593,buff!$K:$L,2,FALSE),"")),"")</f>
        <v>100005:100:2:0</v>
      </c>
      <c r="AR593" s="6" t="str">
        <f>_xlfn.IFNA(IF(IF($AK593=AR$5,VLOOKUP(AM593,buff!$K:$L,2,FALSE),"")=0,"",IF($AK593=AR$5,VLOOKUP(AM593,buff!$K:$L,2,FALSE),"")),"")</f>
        <v/>
      </c>
      <c r="AS593" s="6" t="str">
        <f>_xlfn.IFNA(IF(IF($AK593=AS$5,VLOOKUP(AN593,buff!$K:$L,2,FALSE),"")=0,"",IF($AK593=AS$5,VLOOKUP(AN593,buff!$K:$L,2,FALSE),"")),"")</f>
        <v/>
      </c>
      <c r="AT593" s="6" t="str">
        <f>_xlfn.IFNA(IF(IF($AK593=AT$5,VLOOKUP(AO593,buff!$K:$L,2,FALSE),"")=0,"",IF($AK593=AT$5,VLOOKUP(AO593,buff!$K:$L,2,FALSE),"")),"")</f>
        <v/>
      </c>
      <c r="AU593" s="6" t="str">
        <f>_xlfn.IFNA(IF(IF($AK593=AU$5,VLOOKUP(AP593,buff!$K:$L,2,FALSE),"")=0,"",IF($AK593=AU$5,VLOOKUP(AP593,buff!$K:$L,2,FALSE),"")),"")</f>
        <v/>
      </c>
      <c r="AV593" s="6" t="str">
        <f>_xlfn.IFNA(IF(IF($AK593=AV$5,VLOOKUP(AL593,buff!$K:$L,2,FALSE),"")=0,"",IF($AK593=AV$5,VLOOKUP(AL593,buff!$K:$L,2,FALSE),"")),"")</f>
        <v/>
      </c>
      <c r="AW593" s="6" t="str">
        <f>_xlfn.IFNA(IF(IF($AK593=AW$5,VLOOKUP(AM593,buff!$K:$L,2,FALSE),"")=0,"",IF($AK593=AW$5,VLOOKUP(AM593,buff!$K:$L,2,FALSE),"")),"")</f>
        <v/>
      </c>
      <c r="AX593" s="6" t="str">
        <f>_xlfn.IFNA(IF(IF($AK593=AX$5,VLOOKUP(AN593,buff!$K:$L,2,FALSE),"")=0,"",IF($AK593=AX$5,VLOOKUP(AN593,buff!$K:$L,2,FALSE),"")),"")</f>
        <v/>
      </c>
      <c r="AY593" s="6" t="str">
        <f>_xlfn.IFNA(IF(IF($AK593=AY$5,VLOOKUP(AO593,buff!$K:$L,2,FALSE),"")=0,"",IF($AK593=AY$5,VLOOKUP(AO593,buff!$K:$L,2,FALSE),"")),"")</f>
        <v/>
      </c>
      <c r="AZ593" s="6" t="str">
        <f>_xlfn.IFNA(IF(IF($AK593=AZ$5,VLOOKUP(AP593,buff!$K:$L,2,FALSE),"")=0,"",IF($AK593=AZ$5,VLOOKUP(AP593,buff!$K:$L,2,FALSE),"")),"")</f>
        <v/>
      </c>
      <c r="BA593" s="6">
        <f>VLOOKUP(AL593,buff!$K:$P,6,FALSE)</f>
        <v>-5</v>
      </c>
      <c r="BB593" s="6" t="e">
        <f>VLOOKUP(AM593,buff!$K:$P,6,FALSE)</f>
        <v>#N/A</v>
      </c>
      <c r="BC593" s="6" t="e">
        <f>VLOOKUP(AN593,buff!$K:$P,6,FALSE)</f>
        <v>#N/A</v>
      </c>
      <c r="BD593">
        <f t="shared" si="162"/>
        <v>3</v>
      </c>
      <c r="BE593">
        <f t="shared" si="163"/>
        <v>2</v>
      </c>
      <c r="BF593" s="22">
        <f t="shared" si="164"/>
        <v>101003</v>
      </c>
    </row>
    <row r="594" spans="1:58" x14ac:dyDescent="0.15">
      <c r="A594" t="str">
        <f t="shared" si="152"/>
        <v>贝蒂主动技能3等级8</v>
      </c>
      <c r="B594" s="8">
        <f t="shared" si="159"/>
        <v>10100308</v>
      </c>
      <c r="C594" s="8" t="str">
        <f>VLOOKUP(G594,角色!A:B,2,FALSE)</f>
        <v>贝蒂</v>
      </c>
      <c r="D594" s="8" t="str">
        <f t="shared" si="160"/>
        <v>主动技能3</v>
      </c>
      <c r="E594" s="8">
        <f t="shared" si="153"/>
        <v>8</v>
      </c>
      <c r="F594" s="8">
        <f t="shared" si="154"/>
        <v>3</v>
      </c>
      <c r="G594" s="8">
        <f t="shared" si="155"/>
        <v>10</v>
      </c>
      <c r="H594" s="4" t="s">
        <v>950</v>
      </c>
      <c r="I594" s="20" t="str">
        <f t="shared" si="167"/>
        <v>对敌方全体攻击，造成125%攻击力（+2874）点伤害。附带中毒.</v>
      </c>
      <c r="J594" s="4" t="s">
        <v>277</v>
      </c>
      <c r="K594" s="1" t="s">
        <v>102</v>
      </c>
      <c r="L594" s="4" t="s">
        <v>108</v>
      </c>
      <c r="M594" s="4"/>
      <c r="N594" s="4">
        <v>100</v>
      </c>
      <c r="O594" s="20">
        <f>VLOOKUP(L594,对应表!BK:BL,2,FALSE)</f>
        <v>100</v>
      </c>
      <c r="P594" s="25" t="str">
        <f>_xlfn.IFNA(VLOOKUP(G594,角色!V:AE,主动技能!F594+1,FALSE),"")</f>
        <v>||eff_zuzhou|</v>
      </c>
      <c r="Q594" s="25">
        <f>(VLOOKUP(G594,角色!V:AE,主动技能!F594+4,FALSE))</f>
        <v>3</v>
      </c>
      <c r="R594" s="25">
        <v>0</v>
      </c>
      <c r="S594" s="25">
        <v>0</v>
      </c>
      <c r="T594" s="6" t="str">
        <f t="shared" si="165"/>
        <v>100005:100:2:0</v>
      </c>
      <c r="U594" s="6" t="str">
        <f t="shared" si="166"/>
        <v/>
      </c>
      <c r="V594" s="19" t="str">
        <f>VLOOKUP(G594,角色!AW:BC,主动技能!F594+1,FALSE)</f>
        <v>skill_24</v>
      </c>
      <c r="Y594">
        <f t="shared" si="158"/>
        <v>0</v>
      </c>
      <c r="Z594" s="19">
        <f>IF(VLOOKUP(C594,角色!CC:CI,主动技能!F594*2,FALSE)=0,"",VLOOKUP(C594,角色!CC:CI,主动技能!F594*2,FALSE))</f>
        <v>125</v>
      </c>
      <c r="AA594" s="19">
        <f>IF(VLOOKUP(C594,角色!CC:CI,主动技能!F594*2+1,FALSE)=0,0,VLOOKUP(C594,角色!CC:CI,主动技能!F594*2+1,FALSE))</f>
        <v>25</v>
      </c>
      <c r="AB594" s="19">
        <f>IF(INT(VLOOKUP(E594,角色属性概况!I:M,3,FALSE)*AA594/100)=0,"",(INT(VLOOKUP(E594,角色属性概况!I:M,3,FALSE)*AA594/100)))</f>
        <v>2874</v>
      </c>
      <c r="AE594" s="25">
        <f>(VLOOKUP(G594,角色!V:AE,主动技能!F594+7,FALSE))</f>
        <v>1</v>
      </c>
      <c r="AF594" s="19">
        <f>VLOOKUP(F594,对应表!AY:BA,3,FALSE)</f>
        <v>2</v>
      </c>
      <c r="AG594" s="19">
        <f>VLOOKUP(F594,对应表!AY:BA,2,FALSE)</f>
        <v>2</v>
      </c>
      <c r="AH594" s="25" t="str">
        <f>VLOOKUP(F594,特效对应!F:G,2,FALSE)</f>
        <v>attackex</v>
      </c>
      <c r="AJ594">
        <f t="shared" si="161"/>
        <v>8</v>
      </c>
      <c r="AK594" t="s">
        <v>117</v>
      </c>
      <c r="AL594" s="4" t="s">
        <v>951</v>
      </c>
      <c r="AQ594" s="6" t="str">
        <f>_xlfn.IFNA(IF(IF($AK594=AQ$5,VLOOKUP(AL594,buff!$K:$L,2,FALSE),"")=0,"",IF($AK594=AQ$5,VLOOKUP(AL594,buff!$K:$L,2,FALSE),"")),"")</f>
        <v>100005:100:2:0</v>
      </c>
      <c r="AR594" s="6" t="str">
        <f>_xlfn.IFNA(IF(IF($AK594=AR$5,VLOOKUP(AM594,buff!$K:$L,2,FALSE),"")=0,"",IF($AK594=AR$5,VLOOKUP(AM594,buff!$K:$L,2,FALSE),"")),"")</f>
        <v/>
      </c>
      <c r="AS594" s="6" t="str">
        <f>_xlfn.IFNA(IF(IF($AK594=AS$5,VLOOKUP(AN594,buff!$K:$L,2,FALSE),"")=0,"",IF($AK594=AS$5,VLOOKUP(AN594,buff!$K:$L,2,FALSE),"")),"")</f>
        <v/>
      </c>
      <c r="AT594" s="6" t="str">
        <f>_xlfn.IFNA(IF(IF($AK594=AT$5,VLOOKUP(AO594,buff!$K:$L,2,FALSE),"")=0,"",IF($AK594=AT$5,VLOOKUP(AO594,buff!$K:$L,2,FALSE),"")),"")</f>
        <v/>
      </c>
      <c r="AU594" s="6" t="str">
        <f>_xlfn.IFNA(IF(IF($AK594=AU$5,VLOOKUP(AP594,buff!$K:$L,2,FALSE),"")=0,"",IF($AK594=AU$5,VLOOKUP(AP594,buff!$K:$L,2,FALSE),"")),"")</f>
        <v/>
      </c>
      <c r="AV594" s="6" t="str">
        <f>_xlfn.IFNA(IF(IF($AK594=AV$5,VLOOKUP(AL594,buff!$K:$L,2,FALSE),"")=0,"",IF($AK594=AV$5,VLOOKUP(AL594,buff!$K:$L,2,FALSE),"")),"")</f>
        <v/>
      </c>
      <c r="AW594" s="6" t="str">
        <f>_xlfn.IFNA(IF(IF($AK594=AW$5,VLOOKUP(AM594,buff!$K:$L,2,FALSE),"")=0,"",IF($AK594=AW$5,VLOOKUP(AM594,buff!$K:$L,2,FALSE),"")),"")</f>
        <v/>
      </c>
      <c r="AX594" s="6" t="str">
        <f>_xlfn.IFNA(IF(IF($AK594=AX$5,VLOOKUP(AN594,buff!$K:$L,2,FALSE),"")=0,"",IF($AK594=AX$5,VLOOKUP(AN594,buff!$K:$L,2,FALSE),"")),"")</f>
        <v/>
      </c>
      <c r="AY594" s="6" t="str">
        <f>_xlfn.IFNA(IF(IF($AK594=AY$5,VLOOKUP(AO594,buff!$K:$L,2,FALSE),"")=0,"",IF($AK594=AY$5,VLOOKUP(AO594,buff!$K:$L,2,FALSE),"")),"")</f>
        <v/>
      </c>
      <c r="AZ594" s="6" t="str">
        <f>_xlfn.IFNA(IF(IF($AK594=AZ$5,VLOOKUP(AP594,buff!$K:$L,2,FALSE),"")=0,"",IF($AK594=AZ$5,VLOOKUP(AP594,buff!$K:$L,2,FALSE),"")),"")</f>
        <v/>
      </c>
      <c r="BA594" s="6">
        <f>VLOOKUP(AL594,buff!$K:$P,6,FALSE)</f>
        <v>-5</v>
      </c>
      <c r="BB594" s="6" t="e">
        <f>VLOOKUP(AM594,buff!$K:$P,6,FALSE)</f>
        <v>#N/A</v>
      </c>
      <c r="BC594" s="6" t="e">
        <f>VLOOKUP(AN594,buff!$K:$P,6,FALSE)</f>
        <v>#N/A</v>
      </c>
      <c r="BD594">
        <f t="shared" si="162"/>
        <v>3</v>
      </c>
      <c r="BE594">
        <f t="shared" si="163"/>
        <v>2</v>
      </c>
      <c r="BF594" s="22">
        <f t="shared" si="164"/>
        <v>101003</v>
      </c>
    </row>
    <row r="595" spans="1:58" x14ac:dyDescent="0.15">
      <c r="A595" t="str">
        <f t="shared" si="152"/>
        <v>贝蒂主动技能3等级9</v>
      </c>
      <c r="B595" s="8">
        <f t="shared" si="159"/>
        <v>10100309</v>
      </c>
      <c r="C595" s="8" t="str">
        <f>VLOOKUP(G595,角色!A:B,2,FALSE)</f>
        <v>贝蒂</v>
      </c>
      <c r="D595" s="8" t="str">
        <f t="shared" si="160"/>
        <v>主动技能3</v>
      </c>
      <c r="E595" s="8">
        <f t="shared" si="153"/>
        <v>9</v>
      </c>
      <c r="F595" s="8">
        <f t="shared" si="154"/>
        <v>3</v>
      </c>
      <c r="G595" s="8">
        <f t="shared" si="155"/>
        <v>10</v>
      </c>
      <c r="H595" s="4" t="s">
        <v>950</v>
      </c>
      <c r="I595" s="20" t="str">
        <f t="shared" si="167"/>
        <v>对敌方全体攻击，造成125%攻击力（+4120）点伤害。附带中毒.</v>
      </c>
      <c r="J595" s="4" t="s">
        <v>277</v>
      </c>
      <c r="K595" s="1" t="s">
        <v>102</v>
      </c>
      <c r="L595" s="4" t="s">
        <v>108</v>
      </c>
      <c r="M595" s="4"/>
      <c r="N595" s="4">
        <v>100</v>
      </c>
      <c r="O595" s="20">
        <f>VLOOKUP(L595,对应表!BK:BL,2,FALSE)</f>
        <v>100</v>
      </c>
      <c r="P595" s="25" t="str">
        <f>_xlfn.IFNA(VLOOKUP(G595,角色!V:AE,主动技能!F595+1,FALSE),"")</f>
        <v>||eff_zuzhou|</v>
      </c>
      <c r="Q595" s="25">
        <f>(VLOOKUP(G595,角色!V:AE,主动技能!F595+4,FALSE))</f>
        <v>3</v>
      </c>
      <c r="R595" s="25">
        <v>0</v>
      </c>
      <c r="S595" s="25">
        <v>0</v>
      </c>
      <c r="T595" s="6" t="str">
        <f t="shared" si="165"/>
        <v>100005:100:2:0</v>
      </c>
      <c r="U595" s="6" t="str">
        <f t="shared" si="166"/>
        <v/>
      </c>
      <c r="V595" s="19" t="str">
        <f>VLOOKUP(G595,角色!AW:BC,主动技能!F595+1,FALSE)</f>
        <v>skill_24</v>
      </c>
      <c r="Y595">
        <f t="shared" si="158"/>
        <v>0</v>
      </c>
      <c r="Z595" s="19">
        <f>IF(VLOOKUP(C595,角色!CC:CI,主动技能!F595*2,FALSE)=0,"",VLOOKUP(C595,角色!CC:CI,主动技能!F595*2,FALSE))</f>
        <v>125</v>
      </c>
      <c r="AA595" s="19">
        <f>IF(VLOOKUP(C595,角色!CC:CI,主动技能!F595*2+1,FALSE)=0,0,VLOOKUP(C595,角色!CC:CI,主动技能!F595*2+1,FALSE))</f>
        <v>25</v>
      </c>
      <c r="AB595" s="19">
        <f>IF(INT(VLOOKUP(E595,角色属性概况!I:M,3,FALSE)*AA595/100)=0,"",(INT(VLOOKUP(E595,角色属性概况!I:M,3,FALSE)*AA595/100)))</f>
        <v>4120</v>
      </c>
      <c r="AE595" s="25">
        <f>(VLOOKUP(G595,角色!V:AE,主动技能!F595+7,FALSE))</f>
        <v>1</v>
      </c>
      <c r="AF595" s="19">
        <f>VLOOKUP(F595,对应表!AY:BA,3,FALSE)</f>
        <v>2</v>
      </c>
      <c r="AG595" s="19">
        <f>VLOOKUP(F595,对应表!AY:BA,2,FALSE)</f>
        <v>2</v>
      </c>
      <c r="AH595" s="25" t="str">
        <f>VLOOKUP(F595,特效对应!F:G,2,FALSE)</f>
        <v>attackex</v>
      </c>
      <c r="AJ595">
        <f t="shared" si="161"/>
        <v>9</v>
      </c>
      <c r="AK595" t="s">
        <v>117</v>
      </c>
      <c r="AL595" s="4" t="s">
        <v>951</v>
      </c>
      <c r="AQ595" s="6" t="str">
        <f>_xlfn.IFNA(IF(IF($AK595=AQ$5,VLOOKUP(AL595,buff!$K:$L,2,FALSE),"")=0,"",IF($AK595=AQ$5,VLOOKUP(AL595,buff!$K:$L,2,FALSE),"")),"")</f>
        <v>100005:100:2:0</v>
      </c>
      <c r="AR595" s="6" t="str">
        <f>_xlfn.IFNA(IF(IF($AK595=AR$5,VLOOKUP(AM595,buff!$K:$L,2,FALSE),"")=0,"",IF($AK595=AR$5,VLOOKUP(AM595,buff!$K:$L,2,FALSE),"")),"")</f>
        <v/>
      </c>
      <c r="AS595" s="6" t="str">
        <f>_xlfn.IFNA(IF(IF($AK595=AS$5,VLOOKUP(AN595,buff!$K:$L,2,FALSE),"")=0,"",IF($AK595=AS$5,VLOOKUP(AN595,buff!$K:$L,2,FALSE),"")),"")</f>
        <v/>
      </c>
      <c r="AT595" s="6" t="str">
        <f>_xlfn.IFNA(IF(IF($AK595=AT$5,VLOOKUP(AO595,buff!$K:$L,2,FALSE),"")=0,"",IF($AK595=AT$5,VLOOKUP(AO595,buff!$K:$L,2,FALSE),"")),"")</f>
        <v/>
      </c>
      <c r="AU595" s="6" t="str">
        <f>_xlfn.IFNA(IF(IF($AK595=AU$5,VLOOKUP(AP595,buff!$K:$L,2,FALSE),"")=0,"",IF($AK595=AU$5,VLOOKUP(AP595,buff!$K:$L,2,FALSE),"")),"")</f>
        <v/>
      </c>
      <c r="AV595" s="6" t="str">
        <f>_xlfn.IFNA(IF(IF($AK595=AV$5,VLOOKUP(AL595,buff!$K:$L,2,FALSE),"")=0,"",IF($AK595=AV$5,VLOOKUP(AL595,buff!$K:$L,2,FALSE),"")),"")</f>
        <v/>
      </c>
      <c r="AW595" s="6" t="str">
        <f>_xlfn.IFNA(IF(IF($AK595=AW$5,VLOOKUP(AM595,buff!$K:$L,2,FALSE),"")=0,"",IF($AK595=AW$5,VLOOKUP(AM595,buff!$K:$L,2,FALSE),"")),"")</f>
        <v/>
      </c>
      <c r="AX595" s="6" t="str">
        <f>_xlfn.IFNA(IF(IF($AK595=AX$5,VLOOKUP(AN595,buff!$K:$L,2,FALSE),"")=0,"",IF($AK595=AX$5,VLOOKUP(AN595,buff!$K:$L,2,FALSE),"")),"")</f>
        <v/>
      </c>
      <c r="AY595" s="6" t="str">
        <f>_xlfn.IFNA(IF(IF($AK595=AY$5,VLOOKUP(AO595,buff!$K:$L,2,FALSE),"")=0,"",IF($AK595=AY$5,VLOOKUP(AO595,buff!$K:$L,2,FALSE),"")),"")</f>
        <v/>
      </c>
      <c r="AZ595" s="6" t="str">
        <f>_xlfn.IFNA(IF(IF($AK595=AZ$5,VLOOKUP(AP595,buff!$K:$L,2,FALSE),"")=0,"",IF($AK595=AZ$5,VLOOKUP(AP595,buff!$K:$L,2,FALSE),"")),"")</f>
        <v/>
      </c>
      <c r="BA595" s="6">
        <f>VLOOKUP(AL595,buff!$K:$P,6,FALSE)</f>
        <v>-5</v>
      </c>
      <c r="BB595" s="6" t="e">
        <f>VLOOKUP(AM595,buff!$K:$P,6,FALSE)</f>
        <v>#N/A</v>
      </c>
      <c r="BC595" s="6" t="e">
        <f>VLOOKUP(AN595,buff!$K:$P,6,FALSE)</f>
        <v>#N/A</v>
      </c>
      <c r="BD595">
        <f t="shared" si="162"/>
        <v>3</v>
      </c>
      <c r="BE595">
        <f t="shared" si="163"/>
        <v>2</v>
      </c>
      <c r="BF595" s="22">
        <f t="shared" si="164"/>
        <v>101003</v>
      </c>
    </row>
    <row r="596" spans="1:58" x14ac:dyDescent="0.15">
      <c r="A596" t="str">
        <f t="shared" si="152"/>
        <v>贝蒂主动技能3等级10</v>
      </c>
      <c r="B596" s="8">
        <f t="shared" si="159"/>
        <v>10100310</v>
      </c>
      <c r="C596" s="8" t="str">
        <f>VLOOKUP(G596,角色!A:B,2,FALSE)</f>
        <v>贝蒂</v>
      </c>
      <c r="D596" s="8" t="str">
        <f t="shared" si="160"/>
        <v>主动技能3</v>
      </c>
      <c r="E596" s="8">
        <f t="shared" si="153"/>
        <v>10</v>
      </c>
      <c r="F596" s="8">
        <f t="shared" si="154"/>
        <v>3</v>
      </c>
      <c r="G596" s="8">
        <f t="shared" si="155"/>
        <v>10</v>
      </c>
      <c r="H596" s="4" t="s">
        <v>950</v>
      </c>
      <c r="I596" s="20" t="str">
        <f t="shared" si="167"/>
        <v>对敌方全体攻击，造成125%攻击力（+5883）点伤害。附带中毒.</v>
      </c>
      <c r="J596" s="4" t="s">
        <v>277</v>
      </c>
      <c r="K596" s="1" t="s">
        <v>102</v>
      </c>
      <c r="L596" s="4" t="s">
        <v>108</v>
      </c>
      <c r="M596" s="4"/>
      <c r="N596" s="4">
        <v>100</v>
      </c>
      <c r="O596" s="20">
        <f>VLOOKUP(L596,对应表!BK:BL,2,FALSE)</f>
        <v>100</v>
      </c>
      <c r="P596" s="25" t="str">
        <f>_xlfn.IFNA(VLOOKUP(G596,角色!V:AE,主动技能!F596+1,FALSE),"")</f>
        <v>||eff_zuzhou|</v>
      </c>
      <c r="Q596" s="25">
        <f>(VLOOKUP(G596,角色!V:AE,主动技能!F596+4,FALSE))</f>
        <v>3</v>
      </c>
      <c r="R596" s="25">
        <v>0</v>
      </c>
      <c r="S596" s="25">
        <v>0</v>
      </c>
      <c r="T596" s="6" t="str">
        <f t="shared" si="165"/>
        <v>100005:100:2:0</v>
      </c>
      <c r="U596" s="6" t="str">
        <f t="shared" si="166"/>
        <v/>
      </c>
      <c r="V596" s="19" t="str">
        <f>VLOOKUP(G596,角色!AW:BC,主动技能!F596+1,FALSE)</f>
        <v>skill_24</v>
      </c>
      <c r="Y596">
        <f t="shared" si="158"/>
        <v>0</v>
      </c>
      <c r="Z596" s="19">
        <f>IF(VLOOKUP(C596,角色!CC:CI,主动技能!F596*2,FALSE)=0,"",VLOOKUP(C596,角色!CC:CI,主动技能!F596*2,FALSE))</f>
        <v>125</v>
      </c>
      <c r="AA596" s="19">
        <f>IF(VLOOKUP(C596,角色!CC:CI,主动技能!F596*2+1,FALSE)=0,0,VLOOKUP(C596,角色!CC:CI,主动技能!F596*2+1,FALSE))</f>
        <v>25</v>
      </c>
      <c r="AB596" s="19">
        <f>IF(INT(VLOOKUP(E596,角色属性概况!I:M,3,FALSE)*AA596/100)=0,"",(INT(VLOOKUP(E596,角色属性概况!I:M,3,FALSE)*AA596/100)))</f>
        <v>5883</v>
      </c>
      <c r="AE596" s="25">
        <f>(VLOOKUP(G596,角色!V:AE,主动技能!F596+7,FALSE))</f>
        <v>1</v>
      </c>
      <c r="AF596" s="19">
        <f>VLOOKUP(F596,对应表!AY:BA,3,FALSE)</f>
        <v>2</v>
      </c>
      <c r="AG596" s="19">
        <f>VLOOKUP(F596,对应表!AY:BA,2,FALSE)</f>
        <v>2</v>
      </c>
      <c r="AH596" s="25" t="str">
        <f>VLOOKUP(F596,特效对应!F:G,2,FALSE)</f>
        <v>attackex</v>
      </c>
      <c r="AJ596">
        <f t="shared" si="161"/>
        <v>10</v>
      </c>
      <c r="AK596" t="s">
        <v>117</v>
      </c>
      <c r="AL596" s="4" t="s">
        <v>951</v>
      </c>
      <c r="AQ596" s="6" t="str">
        <f>_xlfn.IFNA(IF(IF($AK596=AQ$5,VLOOKUP(AL596,buff!$K:$L,2,FALSE),"")=0,"",IF($AK596=AQ$5,VLOOKUP(AL596,buff!$K:$L,2,FALSE),"")),"")</f>
        <v>100005:100:2:0</v>
      </c>
      <c r="AR596" s="6" t="str">
        <f>_xlfn.IFNA(IF(IF($AK596=AR$5,VLOOKUP(AM596,buff!$K:$L,2,FALSE),"")=0,"",IF($AK596=AR$5,VLOOKUP(AM596,buff!$K:$L,2,FALSE),"")),"")</f>
        <v/>
      </c>
      <c r="AS596" s="6" t="str">
        <f>_xlfn.IFNA(IF(IF($AK596=AS$5,VLOOKUP(AN596,buff!$K:$L,2,FALSE),"")=0,"",IF($AK596=AS$5,VLOOKUP(AN596,buff!$K:$L,2,FALSE),"")),"")</f>
        <v/>
      </c>
      <c r="AT596" s="6" t="str">
        <f>_xlfn.IFNA(IF(IF($AK596=AT$5,VLOOKUP(AO596,buff!$K:$L,2,FALSE),"")=0,"",IF($AK596=AT$5,VLOOKUP(AO596,buff!$K:$L,2,FALSE),"")),"")</f>
        <v/>
      </c>
      <c r="AU596" s="6" t="str">
        <f>_xlfn.IFNA(IF(IF($AK596=AU$5,VLOOKUP(AP596,buff!$K:$L,2,FALSE),"")=0,"",IF($AK596=AU$5,VLOOKUP(AP596,buff!$K:$L,2,FALSE),"")),"")</f>
        <v/>
      </c>
      <c r="AV596" s="6" t="str">
        <f>_xlfn.IFNA(IF(IF($AK596=AV$5,VLOOKUP(AL596,buff!$K:$L,2,FALSE),"")=0,"",IF($AK596=AV$5,VLOOKUP(AL596,buff!$K:$L,2,FALSE),"")),"")</f>
        <v/>
      </c>
      <c r="AW596" s="6" t="str">
        <f>_xlfn.IFNA(IF(IF($AK596=AW$5,VLOOKUP(AM596,buff!$K:$L,2,FALSE),"")=0,"",IF($AK596=AW$5,VLOOKUP(AM596,buff!$K:$L,2,FALSE),"")),"")</f>
        <v/>
      </c>
      <c r="AX596" s="6" t="str">
        <f>_xlfn.IFNA(IF(IF($AK596=AX$5,VLOOKUP(AN596,buff!$K:$L,2,FALSE),"")=0,"",IF($AK596=AX$5,VLOOKUP(AN596,buff!$K:$L,2,FALSE),"")),"")</f>
        <v/>
      </c>
      <c r="AY596" s="6" t="str">
        <f>_xlfn.IFNA(IF(IF($AK596=AY$5,VLOOKUP(AO596,buff!$K:$L,2,FALSE),"")=0,"",IF($AK596=AY$5,VLOOKUP(AO596,buff!$K:$L,2,FALSE),"")),"")</f>
        <v/>
      </c>
      <c r="AZ596" s="6" t="str">
        <f>_xlfn.IFNA(IF(IF($AK596=AZ$5,VLOOKUP(AP596,buff!$K:$L,2,FALSE),"")=0,"",IF($AK596=AZ$5,VLOOKUP(AP596,buff!$K:$L,2,FALSE),"")),"")</f>
        <v/>
      </c>
      <c r="BA596" s="6">
        <f>VLOOKUP(AL596,buff!$K:$P,6,FALSE)</f>
        <v>-5</v>
      </c>
      <c r="BB596" s="6" t="e">
        <f>VLOOKUP(AM596,buff!$K:$P,6,FALSE)</f>
        <v>#N/A</v>
      </c>
      <c r="BC596" s="6" t="e">
        <f>VLOOKUP(AN596,buff!$K:$P,6,FALSE)</f>
        <v>#N/A</v>
      </c>
      <c r="BD596">
        <f t="shared" si="162"/>
        <v>3</v>
      </c>
      <c r="BE596">
        <f t="shared" si="163"/>
        <v>2</v>
      </c>
      <c r="BF596" s="22">
        <f t="shared" si="164"/>
        <v>101003</v>
      </c>
    </row>
    <row r="597" spans="1:58" x14ac:dyDescent="0.15">
      <c r="A597" t="str">
        <f t="shared" si="152"/>
        <v>贝蒂主动技能3等级11</v>
      </c>
      <c r="B597" s="8">
        <f t="shared" si="159"/>
        <v>10100311</v>
      </c>
      <c r="C597" s="8" t="str">
        <f>VLOOKUP(G597,角色!A:B,2,FALSE)</f>
        <v>贝蒂</v>
      </c>
      <c r="D597" s="8" t="str">
        <f t="shared" si="160"/>
        <v>主动技能3</v>
      </c>
      <c r="E597" s="8">
        <f t="shared" si="153"/>
        <v>11</v>
      </c>
      <c r="F597" s="8">
        <f t="shared" si="154"/>
        <v>3</v>
      </c>
      <c r="G597" s="8">
        <f t="shared" si="155"/>
        <v>10</v>
      </c>
      <c r="H597" s="4" t="s">
        <v>950</v>
      </c>
      <c r="I597" s="20" t="str">
        <f t="shared" si="167"/>
        <v>对敌方全体攻击，造成125%攻击力（+8380）点伤害。附带中毒.</v>
      </c>
      <c r="J597" s="4" t="s">
        <v>277</v>
      </c>
      <c r="K597" s="1" t="s">
        <v>102</v>
      </c>
      <c r="L597" s="4" t="s">
        <v>108</v>
      </c>
      <c r="M597" s="4"/>
      <c r="N597" s="4">
        <v>100</v>
      </c>
      <c r="O597" s="20">
        <f>VLOOKUP(L597,对应表!BK:BL,2,FALSE)</f>
        <v>100</v>
      </c>
      <c r="P597" s="25" t="str">
        <f>_xlfn.IFNA(VLOOKUP(G597,角色!V:AE,主动技能!F597+1,FALSE),"")</f>
        <v>||eff_zuzhou|</v>
      </c>
      <c r="Q597" s="25">
        <f>(VLOOKUP(G597,角色!V:AE,主动技能!F597+4,FALSE))</f>
        <v>3</v>
      </c>
      <c r="R597" s="25">
        <v>0</v>
      </c>
      <c r="S597" s="25">
        <v>0</v>
      </c>
      <c r="T597" s="6" t="str">
        <f t="shared" si="165"/>
        <v>100005:100:2:0</v>
      </c>
      <c r="U597" s="6" t="str">
        <f t="shared" si="166"/>
        <v/>
      </c>
      <c r="V597" s="19" t="str">
        <f>VLOOKUP(G597,角色!AW:BC,主动技能!F597+1,FALSE)</f>
        <v>skill_24</v>
      </c>
      <c r="Y597">
        <f t="shared" si="158"/>
        <v>0</v>
      </c>
      <c r="Z597" s="19">
        <f>IF(VLOOKUP(C597,角色!CC:CI,主动技能!F597*2,FALSE)=0,"",VLOOKUP(C597,角色!CC:CI,主动技能!F597*2,FALSE))</f>
        <v>125</v>
      </c>
      <c r="AA597" s="19">
        <f>IF(VLOOKUP(C597,角色!CC:CI,主动技能!F597*2+1,FALSE)=0,0,VLOOKUP(C597,角色!CC:CI,主动技能!F597*2+1,FALSE))</f>
        <v>25</v>
      </c>
      <c r="AB597" s="19">
        <f>IF(INT(VLOOKUP(E597,角色属性概况!I:M,3,FALSE)*AA597/100)=0,"",(INT(VLOOKUP(E597,角色属性概况!I:M,3,FALSE)*AA597/100)))</f>
        <v>8380</v>
      </c>
      <c r="AE597" s="25">
        <f>(VLOOKUP(G597,角色!V:AE,主动技能!F597+7,FALSE))</f>
        <v>1</v>
      </c>
      <c r="AF597" s="19">
        <f>VLOOKUP(F597,对应表!AY:BA,3,FALSE)</f>
        <v>2</v>
      </c>
      <c r="AG597" s="19">
        <f>VLOOKUP(F597,对应表!AY:BA,2,FALSE)</f>
        <v>2</v>
      </c>
      <c r="AH597" s="25" t="str">
        <f>VLOOKUP(F597,特效对应!F:G,2,FALSE)</f>
        <v>attackex</v>
      </c>
      <c r="AJ597">
        <f t="shared" si="161"/>
        <v>11</v>
      </c>
      <c r="AK597" t="s">
        <v>117</v>
      </c>
      <c r="AL597" s="4" t="s">
        <v>951</v>
      </c>
      <c r="AQ597" s="6" t="str">
        <f>_xlfn.IFNA(IF(IF($AK597=AQ$5,VLOOKUP(AL597,buff!$K:$L,2,FALSE),"")=0,"",IF($AK597=AQ$5,VLOOKUP(AL597,buff!$K:$L,2,FALSE),"")),"")</f>
        <v>100005:100:2:0</v>
      </c>
      <c r="AR597" s="6" t="str">
        <f>_xlfn.IFNA(IF(IF($AK597=AR$5,VLOOKUP(AM597,buff!$K:$L,2,FALSE),"")=0,"",IF($AK597=AR$5,VLOOKUP(AM597,buff!$K:$L,2,FALSE),"")),"")</f>
        <v/>
      </c>
      <c r="AS597" s="6" t="str">
        <f>_xlfn.IFNA(IF(IF($AK597=AS$5,VLOOKUP(AN597,buff!$K:$L,2,FALSE),"")=0,"",IF($AK597=AS$5,VLOOKUP(AN597,buff!$K:$L,2,FALSE),"")),"")</f>
        <v/>
      </c>
      <c r="AT597" s="6" t="str">
        <f>_xlfn.IFNA(IF(IF($AK597=AT$5,VLOOKUP(AO597,buff!$K:$L,2,FALSE),"")=0,"",IF($AK597=AT$5,VLOOKUP(AO597,buff!$K:$L,2,FALSE),"")),"")</f>
        <v/>
      </c>
      <c r="AU597" s="6" t="str">
        <f>_xlfn.IFNA(IF(IF($AK597=AU$5,VLOOKUP(AP597,buff!$K:$L,2,FALSE),"")=0,"",IF($AK597=AU$5,VLOOKUP(AP597,buff!$K:$L,2,FALSE),"")),"")</f>
        <v/>
      </c>
      <c r="AV597" s="6" t="str">
        <f>_xlfn.IFNA(IF(IF($AK597=AV$5,VLOOKUP(AL597,buff!$K:$L,2,FALSE),"")=0,"",IF($AK597=AV$5,VLOOKUP(AL597,buff!$K:$L,2,FALSE),"")),"")</f>
        <v/>
      </c>
      <c r="AW597" s="6" t="str">
        <f>_xlfn.IFNA(IF(IF($AK597=AW$5,VLOOKUP(AM597,buff!$K:$L,2,FALSE),"")=0,"",IF($AK597=AW$5,VLOOKUP(AM597,buff!$K:$L,2,FALSE),"")),"")</f>
        <v/>
      </c>
      <c r="AX597" s="6" t="str">
        <f>_xlfn.IFNA(IF(IF($AK597=AX$5,VLOOKUP(AN597,buff!$K:$L,2,FALSE),"")=0,"",IF($AK597=AX$5,VLOOKUP(AN597,buff!$K:$L,2,FALSE),"")),"")</f>
        <v/>
      </c>
      <c r="AY597" s="6" t="str">
        <f>_xlfn.IFNA(IF(IF($AK597=AY$5,VLOOKUP(AO597,buff!$K:$L,2,FALSE),"")=0,"",IF($AK597=AY$5,VLOOKUP(AO597,buff!$K:$L,2,FALSE),"")),"")</f>
        <v/>
      </c>
      <c r="AZ597" s="6" t="str">
        <f>_xlfn.IFNA(IF(IF($AK597=AZ$5,VLOOKUP(AP597,buff!$K:$L,2,FALSE),"")=0,"",IF($AK597=AZ$5,VLOOKUP(AP597,buff!$K:$L,2,FALSE),"")),"")</f>
        <v/>
      </c>
      <c r="BA597" s="6">
        <f>VLOOKUP(AL597,buff!$K:$P,6,FALSE)</f>
        <v>-5</v>
      </c>
      <c r="BB597" s="6" t="e">
        <f>VLOOKUP(AM597,buff!$K:$P,6,FALSE)</f>
        <v>#N/A</v>
      </c>
      <c r="BC597" s="6" t="e">
        <f>VLOOKUP(AN597,buff!$K:$P,6,FALSE)</f>
        <v>#N/A</v>
      </c>
      <c r="BD597">
        <f t="shared" si="162"/>
        <v>3</v>
      </c>
      <c r="BE597">
        <f t="shared" si="163"/>
        <v>2</v>
      </c>
      <c r="BF597" s="22">
        <f t="shared" si="164"/>
        <v>101003</v>
      </c>
    </row>
    <row r="598" spans="1:58" x14ac:dyDescent="0.15">
      <c r="A598" t="str">
        <f t="shared" si="152"/>
        <v>贝蒂主动技能3等级12</v>
      </c>
      <c r="B598" s="8">
        <f t="shared" si="159"/>
        <v>10100312</v>
      </c>
      <c r="C598" s="8" t="str">
        <f>VLOOKUP(G598,角色!A:B,2,FALSE)</f>
        <v>贝蒂</v>
      </c>
      <c r="D598" s="8" t="str">
        <f t="shared" si="160"/>
        <v>主动技能3</v>
      </c>
      <c r="E598" s="8">
        <f t="shared" si="153"/>
        <v>12</v>
      </c>
      <c r="F598" s="8">
        <f t="shared" si="154"/>
        <v>3</v>
      </c>
      <c r="G598" s="8">
        <f t="shared" si="155"/>
        <v>10</v>
      </c>
      <c r="H598" s="4" t="s">
        <v>950</v>
      </c>
      <c r="I598" s="20" t="str">
        <f t="shared" si="167"/>
        <v>对敌方全体攻击，造成125%攻击力（+11915）点伤害。附带中毒.</v>
      </c>
      <c r="J598" s="4" t="s">
        <v>277</v>
      </c>
      <c r="K598" s="1" t="s">
        <v>102</v>
      </c>
      <c r="L598" s="4" t="s">
        <v>108</v>
      </c>
      <c r="M598" s="4"/>
      <c r="N598" s="4">
        <v>100</v>
      </c>
      <c r="O598" s="20">
        <f>VLOOKUP(L598,对应表!BK:BL,2,FALSE)</f>
        <v>100</v>
      </c>
      <c r="P598" s="25" t="str">
        <f>_xlfn.IFNA(VLOOKUP(G598,角色!V:AE,主动技能!F598+1,FALSE),"")</f>
        <v>||eff_zuzhou|</v>
      </c>
      <c r="Q598" s="25">
        <f>(VLOOKUP(G598,角色!V:AE,主动技能!F598+4,FALSE))</f>
        <v>3</v>
      </c>
      <c r="R598" s="25">
        <v>0</v>
      </c>
      <c r="S598" s="25">
        <v>0</v>
      </c>
      <c r="T598" s="6" t="str">
        <f t="shared" si="165"/>
        <v>100005:100:2:0</v>
      </c>
      <c r="U598" s="6" t="str">
        <f t="shared" si="166"/>
        <v/>
      </c>
      <c r="V598" s="19" t="str">
        <f>VLOOKUP(G598,角色!AW:BC,主动技能!F598+1,FALSE)</f>
        <v>skill_24</v>
      </c>
      <c r="Y598">
        <f t="shared" si="158"/>
        <v>0</v>
      </c>
      <c r="Z598" s="19">
        <f>IF(VLOOKUP(C598,角色!CC:CI,主动技能!F598*2,FALSE)=0,"",VLOOKUP(C598,角色!CC:CI,主动技能!F598*2,FALSE))</f>
        <v>125</v>
      </c>
      <c r="AA598" s="19">
        <f>IF(VLOOKUP(C598,角色!CC:CI,主动技能!F598*2+1,FALSE)=0,0,VLOOKUP(C598,角色!CC:CI,主动技能!F598*2+1,FALSE))</f>
        <v>25</v>
      </c>
      <c r="AB598" s="19">
        <f>IF(INT(VLOOKUP(E598,角色属性概况!I:M,3,FALSE)*AA598/100)=0,"",(INT(VLOOKUP(E598,角色属性概况!I:M,3,FALSE)*AA598/100)))</f>
        <v>11915</v>
      </c>
      <c r="AE598" s="25">
        <f>(VLOOKUP(G598,角色!V:AE,主动技能!F598+7,FALSE))</f>
        <v>1</v>
      </c>
      <c r="AF598" s="19">
        <f>VLOOKUP(F598,对应表!AY:BA,3,FALSE)</f>
        <v>2</v>
      </c>
      <c r="AG598" s="19">
        <f>VLOOKUP(F598,对应表!AY:BA,2,FALSE)</f>
        <v>2</v>
      </c>
      <c r="AH598" s="25" t="str">
        <f>VLOOKUP(F598,特效对应!F:G,2,FALSE)</f>
        <v>attackex</v>
      </c>
      <c r="AJ598">
        <f t="shared" si="161"/>
        <v>12</v>
      </c>
      <c r="AK598" t="s">
        <v>117</v>
      </c>
      <c r="AL598" s="4" t="s">
        <v>951</v>
      </c>
      <c r="AQ598" s="6" t="str">
        <f>_xlfn.IFNA(IF(IF($AK598=AQ$5,VLOOKUP(AL598,buff!$K:$L,2,FALSE),"")=0,"",IF($AK598=AQ$5,VLOOKUP(AL598,buff!$K:$L,2,FALSE),"")),"")</f>
        <v>100005:100:2:0</v>
      </c>
      <c r="AR598" s="6" t="str">
        <f>_xlfn.IFNA(IF(IF($AK598=AR$5,VLOOKUP(AM598,buff!$K:$L,2,FALSE),"")=0,"",IF($AK598=AR$5,VLOOKUP(AM598,buff!$K:$L,2,FALSE),"")),"")</f>
        <v/>
      </c>
      <c r="AS598" s="6" t="str">
        <f>_xlfn.IFNA(IF(IF($AK598=AS$5,VLOOKUP(AN598,buff!$K:$L,2,FALSE),"")=0,"",IF($AK598=AS$5,VLOOKUP(AN598,buff!$K:$L,2,FALSE),"")),"")</f>
        <v/>
      </c>
      <c r="AT598" s="6" t="str">
        <f>_xlfn.IFNA(IF(IF($AK598=AT$5,VLOOKUP(AO598,buff!$K:$L,2,FALSE),"")=0,"",IF($AK598=AT$5,VLOOKUP(AO598,buff!$K:$L,2,FALSE),"")),"")</f>
        <v/>
      </c>
      <c r="AU598" s="6" t="str">
        <f>_xlfn.IFNA(IF(IF($AK598=AU$5,VLOOKUP(AP598,buff!$K:$L,2,FALSE),"")=0,"",IF($AK598=AU$5,VLOOKUP(AP598,buff!$K:$L,2,FALSE),"")),"")</f>
        <v/>
      </c>
      <c r="AV598" s="6" t="str">
        <f>_xlfn.IFNA(IF(IF($AK598=AV$5,VLOOKUP(AL598,buff!$K:$L,2,FALSE),"")=0,"",IF($AK598=AV$5,VLOOKUP(AL598,buff!$K:$L,2,FALSE),"")),"")</f>
        <v/>
      </c>
      <c r="AW598" s="6" t="str">
        <f>_xlfn.IFNA(IF(IF($AK598=AW$5,VLOOKUP(AM598,buff!$K:$L,2,FALSE),"")=0,"",IF($AK598=AW$5,VLOOKUP(AM598,buff!$K:$L,2,FALSE),"")),"")</f>
        <v/>
      </c>
      <c r="AX598" s="6" t="str">
        <f>_xlfn.IFNA(IF(IF($AK598=AX$5,VLOOKUP(AN598,buff!$K:$L,2,FALSE),"")=0,"",IF($AK598=AX$5,VLOOKUP(AN598,buff!$K:$L,2,FALSE),"")),"")</f>
        <v/>
      </c>
      <c r="AY598" s="6" t="str">
        <f>_xlfn.IFNA(IF(IF($AK598=AY$5,VLOOKUP(AO598,buff!$K:$L,2,FALSE),"")=0,"",IF($AK598=AY$5,VLOOKUP(AO598,buff!$K:$L,2,FALSE),"")),"")</f>
        <v/>
      </c>
      <c r="AZ598" s="6" t="str">
        <f>_xlfn.IFNA(IF(IF($AK598=AZ$5,VLOOKUP(AP598,buff!$K:$L,2,FALSE),"")=0,"",IF($AK598=AZ$5,VLOOKUP(AP598,buff!$K:$L,2,FALSE),"")),"")</f>
        <v/>
      </c>
      <c r="BA598" s="6">
        <f>VLOOKUP(AL598,buff!$K:$P,6,FALSE)</f>
        <v>-5</v>
      </c>
      <c r="BB598" s="6" t="e">
        <f>VLOOKUP(AM598,buff!$K:$P,6,FALSE)</f>
        <v>#N/A</v>
      </c>
      <c r="BC598" s="6" t="e">
        <f>VLOOKUP(AN598,buff!$K:$P,6,FALSE)</f>
        <v>#N/A</v>
      </c>
      <c r="BD598">
        <f t="shared" si="162"/>
        <v>3</v>
      </c>
      <c r="BE598">
        <f t="shared" si="163"/>
        <v>2</v>
      </c>
      <c r="BF598" s="22">
        <f t="shared" si="164"/>
        <v>101003</v>
      </c>
    </row>
    <row r="599" spans="1:58" x14ac:dyDescent="0.15">
      <c r="A599" t="str">
        <f t="shared" si="152"/>
        <v>贝蒂主动技能3等级13</v>
      </c>
      <c r="B599" s="8">
        <f t="shared" si="159"/>
        <v>10100313</v>
      </c>
      <c r="C599" s="8" t="str">
        <f>VLOOKUP(G599,角色!A:B,2,FALSE)</f>
        <v>贝蒂</v>
      </c>
      <c r="D599" s="8" t="str">
        <f t="shared" si="160"/>
        <v>主动技能3</v>
      </c>
      <c r="E599" s="8">
        <f t="shared" si="153"/>
        <v>13</v>
      </c>
      <c r="F599" s="8">
        <f t="shared" si="154"/>
        <v>3</v>
      </c>
      <c r="G599" s="8">
        <f t="shared" si="155"/>
        <v>10</v>
      </c>
      <c r="H599" s="4" t="s">
        <v>950</v>
      </c>
      <c r="I599" s="20" t="str">
        <f t="shared" si="167"/>
        <v>对敌方全体攻击，造成125%攻击力（+16919）点伤害。附带中毒.</v>
      </c>
      <c r="J599" s="4" t="s">
        <v>277</v>
      </c>
      <c r="K599" s="1" t="s">
        <v>102</v>
      </c>
      <c r="L599" s="4" t="s">
        <v>108</v>
      </c>
      <c r="M599" s="4"/>
      <c r="N599" s="4">
        <v>100</v>
      </c>
      <c r="O599" s="20">
        <f>VLOOKUP(L599,对应表!BK:BL,2,FALSE)</f>
        <v>100</v>
      </c>
      <c r="P599" s="25" t="str">
        <f>_xlfn.IFNA(VLOOKUP(G599,角色!V:AE,主动技能!F599+1,FALSE),"")</f>
        <v>||eff_zuzhou|</v>
      </c>
      <c r="Q599" s="25">
        <f>(VLOOKUP(G599,角色!V:AE,主动技能!F599+4,FALSE))</f>
        <v>3</v>
      </c>
      <c r="R599" s="25">
        <v>0</v>
      </c>
      <c r="S599" s="25">
        <v>0</v>
      </c>
      <c r="T599" s="6" t="str">
        <f t="shared" si="165"/>
        <v>100005:100:2:0</v>
      </c>
      <c r="U599" s="6" t="str">
        <f t="shared" si="166"/>
        <v/>
      </c>
      <c r="V599" s="19" t="str">
        <f>VLOOKUP(G599,角色!AW:BC,主动技能!F599+1,FALSE)</f>
        <v>skill_24</v>
      </c>
      <c r="Y599">
        <f t="shared" si="158"/>
        <v>0</v>
      </c>
      <c r="Z599" s="19">
        <f>IF(VLOOKUP(C599,角色!CC:CI,主动技能!F599*2,FALSE)=0,"",VLOOKUP(C599,角色!CC:CI,主动技能!F599*2,FALSE))</f>
        <v>125</v>
      </c>
      <c r="AA599" s="19">
        <f>IF(VLOOKUP(C599,角色!CC:CI,主动技能!F599*2+1,FALSE)=0,0,VLOOKUP(C599,角色!CC:CI,主动技能!F599*2+1,FALSE))</f>
        <v>25</v>
      </c>
      <c r="AB599" s="19">
        <f>IF(INT(VLOOKUP(E599,角色属性概况!I:M,3,FALSE)*AA599/100)=0,"",(INT(VLOOKUP(E599,角色属性概况!I:M,3,FALSE)*AA599/100)))</f>
        <v>16919</v>
      </c>
      <c r="AE599" s="25">
        <f>(VLOOKUP(G599,角色!V:AE,主动技能!F599+7,FALSE))</f>
        <v>1</v>
      </c>
      <c r="AF599" s="19">
        <f>VLOOKUP(F599,对应表!AY:BA,3,FALSE)</f>
        <v>2</v>
      </c>
      <c r="AG599" s="19">
        <f>VLOOKUP(F599,对应表!AY:BA,2,FALSE)</f>
        <v>2</v>
      </c>
      <c r="AH599" s="25" t="str">
        <f>VLOOKUP(F599,特效对应!F:G,2,FALSE)</f>
        <v>attackex</v>
      </c>
      <c r="AJ599">
        <f t="shared" si="161"/>
        <v>13</v>
      </c>
      <c r="AK599" t="s">
        <v>117</v>
      </c>
      <c r="AL599" s="4" t="s">
        <v>951</v>
      </c>
      <c r="AQ599" s="6" t="str">
        <f>_xlfn.IFNA(IF(IF($AK599=AQ$5,VLOOKUP(AL599,buff!$K:$L,2,FALSE),"")=0,"",IF($AK599=AQ$5,VLOOKUP(AL599,buff!$K:$L,2,FALSE),"")),"")</f>
        <v>100005:100:2:0</v>
      </c>
      <c r="AR599" s="6" t="str">
        <f>_xlfn.IFNA(IF(IF($AK599=AR$5,VLOOKUP(AM599,buff!$K:$L,2,FALSE),"")=0,"",IF($AK599=AR$5,VLOOKUP(AM599,buff!$K:$L,2,FALSE),"")),"")</f>
        <v/>
      </c>
      <c r="AS599" s="6" t="str">
        <f>_xlfn.IFNA(IF(IF($AK599=AS$5,VLOOKUP(AN599,buff!$K:$L,2,FALSE),"")=0,"",IF($AK599=AS$5,VLOOKUP(AN599,buff!$K:$L,2,FALSE),"")),"")</f>
        <v/>
      </c>
      <c r="AT599" s="6" t="str">
        <f>_xlfn.IFNA(IF(IF($AK599=AT$5,VLOOKUP(AO599,buff!$K:$L,2,FALSE),"")=0,"",IF($AK599=AT$5,VLOOKUP(AO599,buff!$K:$L,2,FALSE),"")),"")</f>
        <v/>
      </c>
      <c r="AU599" s="6" t="str">
        <f>_xlfn.IFNA(IF(IF($AK599=AU$5,VLOOKUP(AP599,buff!$K:$L,2,FALSE),"")=0,"",IF($AK599=AU$5,VLOOKUP(AP599,buff!$K:$L,2,FALSE),"")),"")</f>
        <v/>
      </c>
      <c r="AV599" s="6" t="str">
        <f>_xlfn.IFNA(IF(IF($AK599=AV$5,VLOOKUP(AL599,buff!$K:$L,2,FALSE),"")=0,"",IF($AK599=AV$5,VLOOKUP(AL599,buff!$K:$L,2,FALSE),"")),"")</f>
        <v/>
      </c>
      <c r="AW599" s="6" t="str">
        <f>_xlfn.IFNA(IF(IF($AK599=AW$5,VLOOKUP(AM599,buff!$K:$L,2,FALSE),"")=0,"",IF($AK599=AW$5,VLOOKUP(AM599,buff!$K:$L,2,FALSE),"")),"")</f>
        <v/>
      </c>
      <c r="AX599" s="6" t="str">
        <f>_xlfn.IFNA(IF(IF($AK599=AX$5,VLOOKUP(AN599,buff!$K:$L,2,FALSE),"")=0,"",IF($AK599=AX$5,VLOOKUP(AN599,buff!$K:$L,2,FALSE),"")),"")</f>
        <v/>
      </c>
      <c r="AY599" s="6" t="str">
        <f>_xlfn.IFNA(IF(IF($AK599=AY$5,VLOOKUP(AO599,buff!$K:$L,2,FALSE),"")=0,"",IF($AK599=AY$5,VLOOKUP(AO599,buff!$K:$L,2,FALSE),"")),"")</f>
        <v/>
      </c>
      <c r="AZ599" s="6" t="str">
        <f>_xlfn.IFNA(IF(IF($AK599=AZ$5,VLOOKUP(AP599,buff!$K:$L,2,FALSE),"")=0,"",IF($AK599=AZ$5,VLOOKUP(AP599,buff!$K:$L,2,FALSE),"")),"")</f>
        <v/>
      </c>
      <c r="BA599" s="6">
        <f>VLOOKUP(AL599,buff!$K:$P,6,FALSE)</f>
        <v>-5</v>
      </c>
      <c r="BB599" s="6" t="e">
        <f>VLOOKUP(AM599,buff!$K:$P,6,FALSE)</f>
        <v>#N/A</v>
      </c>
      <c r="BC599" s="6" t="e">
        <f>VLOOKUP(AN599,buff!$K:$P,6,FALSE)</f>
        <v>#N/A</v>
      </c>
      <c r="BD599">
        <f t="shared" si="162"/>
        <v>3</v>
      </c>
      <c r="BE599">
        <f t="shared" si="163"/>
        <v>2</v>
      </c>
      <c r="BF599" s="22">
        <f t="shared" si="164"/>
        <v>101003</v>
      </c>
    </row>
    <row r="600" spans="1:58" x14ac:dyDescent="0.15">
      <c r="A600" t="str">
        <f t="shared" si="152"/>
        <v>贝蒂主动技能3等级14</v>
      </c>
      <c r="B600" s="8">
        <f t="shared" si="159"/>
        <v>10100314</v>
      </c>
      <c r="C600" s="8" t="str">
        <f>VLOOKUP(G600,角色!A:B,2,FALSE)</f>
        <v>贝蒂</v>
      </c>
      <c r="D600" s="8" t="str">
        <f t="shared" si="160"/>
        <v>主动技能3</v>
      </c>
      <c r="E600" s="8">
        <f t="shared" si="153"/>
        <v>14</v>
      </c>
      <c r="F600" s="8">
        <f t="shared" si="154"/>
        <v>3</v>
      </c>
      <c r="G600" s="8">
        <f t="shared" si="155"/>
        <v>10</v>
      </c>
      <c r="H600" s="4" t="s">
        <v>950</v>
      </c>
      <c r="I600" s="20" t="str">
        <f t="shared" si="167"/>
        <v>对敌方全体攻击，造成125%攻击力（+24004）点伤害。附带中毒.</v>
      </c>
      <c r="J600" s="4" t="s">
        <v>277</v>
      </c>
      <c r="K600" s="1" t="s">
        <v>102</v>
      </c>
      <c r="L600" s="4" t="s">
        <v>108</v>
      </c>
      <c r="M600" s="4"/>
      <c r="N600" s="4">
        <v>100</v>
      </c>
      <c r="O600" s="20">
        <f>VLOOKUP(L600,对应表!BK:BL,2,FALSE)</f>
        <v>100</v>
      </c>
      <c r="P600" s="25" t="str">
        <f>_xlfn.IFNA(VLOOKUP(G600,角色!V:AE,主动技能!F600+1,FALSE),"")</f>
        <v>||eff_zuzhou|</v>
      </c>
      <c r="Q600" s="25">
        <f>(VLOOKUP(G600,角色!V:AE,主动技能!F600+4,FALSE))</f>
        <v>3</v>
      </c>
      <c r="R600" s="25">
        <v>0</v>
      </c>
      <c r="S600" s="25">
        <v>0</v>
      </c>
      <c r="T600" s="6" t="str">
        <f t="shared" si="165"/>
        <v>100005:100:2:0</v>
      </c>
      <c r="U600" s="6" t="str">
        <f t="shared" si="166"/>
        <v/>
      </c>
      <c r="V600" s="19" t="str">
        <f>VLOOKUP(G600,角色!AW:BC,主动技能!F600+1,FALSE)</f>
        <v>skill_24</v>
      </c>
      <c r="Y600">
        <f t="shared" si="158"/>
        <v>0</v>
      </c>
      <c r="Z600" s="19">
        <f>IF(VLOOKUP(C600,角色!CC:CI,主动技能!F600*2,FALSE)=0,"",VLOOKUP(C600,角色!CC:CI,主动技能!F600*2,FALSE))</f>
        <v>125</v>
      </c>
      <c r="AA600" s="19">
        <f>IF(VLOOKUP(C600,角色!CC:CI,主动技能!F600*2+1,FALSE)=0,0,VLOOKUP(C600,角色!CC:CI,主动技能!F600*2+1,FALSE))</f>
        <v>25</v>
      </c>
      <c r="AB600" s="19">
        <f>IF(INT(VLOOKUP(E600,角色属性概况!I:M,3,FALSE)*AA600/100)=0,"",(INT(VLOOKUP(E600,角色属性概况!I:M,3,FALSE)*AA600/100)))</f>
        <v>24004</v>
      </c>
      <c r="AE600" s="25">
        <f>(VLOOKUP(G600,角色!V:AE,主动技能!F600+7,FALSE))</f>
        <v>1</v>
      </c>
      <c r="AF600" s="19">
        <f>VLOOKUP(F600,对应表!AY:BA,3,FALSE)</f>
        <v>2</v>
      </c>
      <c r="AG600" s="19">
        <f>VLOOKUP(F600,对应表!AY:BA,2,FALSE)</f>
        <v>2</v>
      </c>
      <c r="AH600" s="25" t="str">
        <f>VLOOKUP(F600,特效对应!F:G,2,FALSE)</f>
        <v>attackex</v>
      </c>
      <c r="AJ600">
        <f t="shared" si="161"/>
        <v>14</v>
      </c>
      <c r="AK600" t="s">
        <v>117</v>
      </c>
      <c r="AL600" s="4" t="s">
        <v>951</v>
      </c>
      <c r="AQ600" s="6" t="str">
        <f>_xlfn.IFNA(IF(IF($AK600=AQ$5,VLOOKUP(AL600,buff!$K:$L,2,FALSE),"")=0,"",IF($AK600=AQ$5,VLOOKUP(AL600,buff!$K:$L,2,FALSE),"")),"")</f>
        <v>100005:100:2:0</v>
      </c>
      <c r="AR600" s="6" t="str">
        <f>_xlfn.IFNA(IF(IF($AK600=AR$5,VLOOKUP(AM600,buff!$K:$L,2,FALSE),"")=0,"",IF($AK600=AR$5,VLOOKUP(AM600,buff!$K:$L,2,FALSE),"")),"")</f>
        <v/>
      </c>
      <c r="AS600" s="6" t="str">
        <f>_xlfn.IFNA(IF(IF($AK600=AS$5,VLOOKUP(AN600,buff!$K:$L,2,FALSE),"")=0,"",IF($AK600=AS$5,VLOOKUP(AN600,buff!$K:$L,2,FALSE),"")),"")</f>
        <v/>
      </c>
      <c r="AT600" s="6" t="str">
        <f>_xlfn.IFNA(IF(IF($AK600=AT$5,VLOOKUP(AO600,buff!$K:$L,2,FALSE),"")=0,"",IF($AK600=AT$5,VLOOKUP(AO600,buff!$K:$L,2,FALSE),"")),"")</f>
        <v/>
      </c>
      <c r="AU600" s="6" t="str">
        <f>_xlfn.IFNA(IF(IF($AK600=AU$5,VLOOKUP(AP600,buff!$K:$L,2,FALSE),"")=0,"",IF($AK600=AU$5,VLOOKUP(AP600,buff!$K:$L,2,FALSE),"")),"")</f>
        <v/>
      </c>
      <c r="AV600" s="6" t="str">
        <f>_xlfn.IFNA(IF(IF($AK600=AV$5,VLOOKUP(AL600,buff!$K:$L,2,FALSE),"")=0,"",IF($AK600=AV$5,VLOOKUP(AL600,buff!$K:$L,2,FALSE),"")),"")</f>
        <v/>
      </c>
      <c r="AW600" s="6" t="str">
        <f>_xlfn.IFNA(IF(IF($AK600=AW$5,VLOOKUP(AM600,buff!$K:$L,2,FALSE),"")=0,"",IF($AK600=AW$5,VLOOKUP(AM600,buff!$K:$L,2,FALSE),"")),"")</f>
        <v/>
      </c>
      <c r="AX600" s="6" t="str">
        <f>_xlfn.IFNA(IF(IF($AK600=AX$5,VLOOKUP(AN600,buff!$K:$L,2,FALSE),"")=0,"",IF($AK600=AX$5,VLOOKUP(AN600,buff!$K:$L,2,FALSE),"")),"")</f>
        <v/>
      </c>
      <c r="AY600" s="6" t="str">
        <f>_xlfn.IFNA(IF(IF($AK600=AY$5,VLOOKUP(AO600,buff!$K:$L,2,FALSE),"")=0,"",IF($AK600=AY$5,VLOOKUP(AO600,buff!$K:$L,2,FALSE),"")),"")</f>
        <v/>
      </c>
      <c r="AZ600" s="6" t="str">
        <f>_xlfn.IFNA(IF(IF($AK600=AZ$5,VLOOKUP(AP600,buff!$K:$L,2,FALSE),"")=0,"",IF($AK600=AZ$5,VLOOKUP(AP600,buff!$K:$L,2,FALSE),"")),"")</f>
        <v/>
      </c>
      <c r="BA600" s="6">
        <f>VLOOKUP(AL600,buff!$K:$P,6,FALSE)</f>
        <v>-5</v>
      </c>
      <c r="BB600" s="6" t="e">
        <f>VLOOKUP(AM600,buff!$K:$P,6,FALSE)</f>
        <v>#N/A</v>
      </c>
      <c r="BC600" s="6" t="e">
        <f>VLOOKUP(AN600,buff!$K:$P,6,FALSE)</f>
        <v>#N/A</v>
      </c>
      <c r="BD600">
        <f t="shared" si="162"/>
        <v>3</v>
      </c>
      <c r="BE600">
        <f t="shared" si="163"/>
        <v>2</v>
      </c>
      <c r="BF600" s="22">
        <f t="shared" si="164"/>
        <v>101003</v>
      </c>
    </row>
    <row r="601" spans="1:58" x14ac:dyDescent="0.15">
      <c r="A601" t="str">
        <f t="shared" si="152"/>
        <v>贝蒂主动技能3等级15</v>
      </c>
      <c r="B601" s="8">
        <f t="shared" si="159"/>
        <v>10100315</v>
      </c>
      <c r="C601" s="8" t="str">
        <f>VLOOKUP(G601,角色!A:B,2,FALSE)</f>
        <v>贝蒂</v>
      </c>
      <c r="D601" s="8" t="str">
        <f t="shared" si="160"/>
        <v>主动技能3</v>
      </c>
      <c r="E601" s="8">
        <f t="shared" si="153"/>
        <v>15</v>
      </c>
      <c r="F601" s="8">
        <f t="shared" si="154"/>
        <v>3</v>
      </c>
      <c r="G601" s="8">
        <f t="shared" si="155"/>
        <v>10</v>
      </c>
      <c r="H601" s="4" t="s">
        <v>950</v>
      </c>
      <c r="I601" s="20" t="str">
        <f t="shared" si="167"/>
        <v>对敌方全体攻击，造成125%攻击力（+34033）点伤害。附带中毒.</v>
      </c>
      <c r="J601" s="4" t="s">
        <v>277</v>
      </c>
      <c r="K601" s="1" t="s">
        <v>102</v>
      </c>
      <c r="L601" s="4" t="s">
        <v>108</v>
      </c>
      <c r="M601" s="4"/>
      <c r="N601" s="4">
        <v>100</v>
      </c>
      <c r="O601" s="20">
        <f>VLOOKUP(L601,对应表!BK:BL,2,FALSE)</f>
        <v>100</v>
      </c>
      <c r="P601" s="25" t="str">
        <f>_xlfn.IFNA(VLOOKUP(G601,角色!V:AE,主动技能!F601+1,FALSE),"")</f>
        <v>||eff_zuzhou|</v>
      </c>
      <c r="Q601" s="25">
        <f>(VLOOKUP(G601,角色!V:AE,主动技能!F601+4,FALSE))</f>
        <v>3</v>
      </c>
      <c r="R601" s="25">
        <v>0</v>
      </c>
      <c r="S601" s="25">
        <v>0</v>
      </c>
      <c r="T601" s="6" t="str">
        <f t="shared" si="165"/>
        <v>100005:100:2:0</v>
      </c>
      <c r="U601" s="6" t="str">
        <f t="shared" si="166"/>
        <v/>
      </c>
      <c r="V601" s="19" t="str">
        <f>VLOOKUP(G601,角色!AW:BC,主动技能!F601+1,FALSE)</f>
        <v>skill_24</v>
      </c>
      <c r="Y601">
        <f t="shared" si="158"/>
        <v>0</v>
      </c>
      <c r="Z601" s="19">
        <f>IF(VLOOKUP(C601,角色!CC:CI,主动技能!F601*2,FALSE)=0,"",VLOOKUP(C601,角色!CC:CI,主动技能!F601*2,FALSE))</f>
        <v>125</v>
      </c>
      <c r="AA601" s="19">
        <f>IF(VLOOKUP(C601,角色!CC:CI,主动技能!F601*2+1,FALSE)=0,0,VLOOKUP(C601,角色!CC:CI,主动技能!F601*2+1,FALSE))</f>
        <v>25</v>
      </c>
      <c r="AB601" s="19">
        <f>IF(INT(VLOOKUP(E601,角色属性概况!I:M,3,FALSE)*AA601/100)=0,"",(INT(VLOOKUP(E601,角色属性概况!I:M,3,FALSE)*AA601/100)))</f>
        <v>34033</v>
      </c>
      <c r="AE601" s="25">
        <f>(VLOOKUP(G601,角色!V:AE,主动技能!F601+7,FALSE))</f>
        <v>1</v>
      </c>
      <c r="AF601" s="19">
        <f>VLOOKUP(F601,对应表!AY:BA,3,FALSE)</f>
        <v>2</v>
      </c>
      <c r="AG601" s="19">
        <f>VLOOKUP(F601,对应表!AY:BA,2,FALSE)</f>
        <v>2</v>
      </c>
      <c r="AH601" s="25" t="str">
        <f>VLOOKUP(F601,特效对应!F:G,2,FALSE)</f>
        <v>attackex</v>
      </c>
      <c r="AJ601">
        <f t="shared" si="161"/>
        <v>15</v>
      </c>
      <c r="AK601" t="s">
        <v>117</v>
      </c>
      <c r="AL601" s="4" t="s">
        <v>951</v>
      </c>
      <c r="AQ601" s="6" t="str">
        <f>_xlfn.IFNA(IF(IF($AK601=AQ$5,VLOOKUP(AL601,buff!$K:$L,2,FALSE),"")=0,"",IF($AK601=AQ$5,VLOOKUP(AL601,buff!$K:$L,2,FALSE),"")),"")</f>
        <v>100005:100:2:0</v>
      </c>
      <c r="AR601" s="6" t="str">
        <f>_xlfn.IFNA(IF(IF($AK601=AR$5,VLOOKUP(AM601,buff!$K:$L,2,FALSE),"")=0,"",IF($AK601=AR$5,VLOOKUP(AM601,buff!$K:$L,2,FALSE),"")),"")</f>
        <v/>
      </c>
      <c r="AS601" s="6" t="str">
        <f>_xlfn.IFNA(IF(IF($AK601=AS$5,VLOOKUP(AN601,buff!$K:$L,2,FALSE),"")=0,"",IF($AK601=AS$5,VLOOKUP(AN601,buff!$K:$L,2,FALSE),"")),"")</f>
        <v/>
      </c>
      <c r="AT601" s="6" t="str">
        <f>_xlfn.IFNA(IF(IF($AK601=AT$5,VLOOKUP(AO601,buff!$K:$L,2,FALSE),"")=0,"",IF($AK601=AT$5,VLOOKUP(AO601,buff!$K:$L,2,FALSE),"")),"")</f>
        <v/>
      </c>
      <c r="AU601" s="6" t="str">
        <f>_xlfn.IFNA(IF(IF($AK601=AU$5,VLOOKUP(AP601,buff!$K:$L,2,FALSE),"")=0,"",IF($AK601=AU$5,VLOOKUP(AP601,buff!$K:$L,2,FALSE),"")),"")</f>
        <v/>
      </c>
      <c r="AV601" s="6" t="str">
        <f>_xlfn.IFNA(IF(IF($AK601=AV$5,VLOOKUP(AL601,buff!$K:$L,2,FALSE),"")=0,"",IF($AK601=AV$5,VLOOKUP(AL601,buff!$K:$L,2,FALSE),"")),"")</f>
        <v/>
      </c>
      <c r="AW601" s="6" t="str">
        <f>_xlfn.IFNA(IF(IF($AK601=AW$5,VLOOKUP(AM601,buff!$K:$L,2,FALSE),"")=0,"",IF($AK601=AW$5,VLOOKUP(AM601,buff!$K:$L,2,FALSE),"")),"")</f>
        <v/>
      </c>
      <c r="AX601" s="6" t="str">
        <f>_xlfn.IFNA(IF(IF($AK601=AX$5,VLOOKUP(AN601,buff!$K:$L,2,FALSE),"")=0,"",IF($AK601=AX$5,VLOOKUP(AN601,buff!$K:$L,2,FALSE),"")),"")</f>
        <v/>
      </c>
      <c r="AY601" s="6" t="str">
        <f>_xlfn.IFNA(IF(IF($AK601=AY$5,VLOOKUP(AO601,buff!$K:$L,2,FALSE),"")=0,"",IF($AK601=AY$5,VLOOKUP(AO601,buff!$K:$L,2,FALSE),"")),"")</f>
        <v/>
      </c>
      <c r="AZ601" s="6" t="str">
        <f>_xlfn.IFNA(IF(IF($AK601=AZ$5,VLOOKUP(AP601,buff!$K:$L,2,FALSE),"")=0,"",IF($AK601=AZ$5,VLOOKUP(AP601,buff!$K:$L,2,FALSE),"")),"")</f>
        <v/>
      </c>
      <c r="BA601" s="6">
        <f>VLOOKUP(AL601,buff!$K:$P,6,FALSE)</f>
        <v>-5</v>
      </c>
      <c r="BB601" s="6" t="e">
        <f>VLOOKUP(AM601,buff!$K:$P,6,FALSE)</f>
        <v>#N/A</v>
      </c>
      <c r="BC601" s="6" t="e">
        <f>VLOOKUP(AN601,buff!$K:$P,6,FALSE)</f>
        <v>#N/A</v>
      </c>
      <c r="BD601">
        <f t="shared" si="162"/>
        <v>3</v>
      </c>
      <c r="BE601">
        <f t="shared" si="163"/>
        <v>2</v>
      </c>
      <c r="BF601" s="22">
        <f t="shared" si="164"/>
        <v>101003</v>
      </c>
    </row>
    <row r="602" spans="1:58" x14ac:dyDescent="0.15">
      <c r="A602" t="str">
        <f t="shared" si="152"/>
        <v>贝蒂主动技能3等级16</v>
      </c>
      <c r="B602" s="8">
        <f t="shared" si="159"/>
        <v>10100316</v>
      </c>
      <c r="C602" s="8" t="str">
        <f>VLOOKUP(G602,角色!A:B,2,FALSE)</f>
        <v>贝蒂</v>
      </c>
      <c r="D602" s="8" t="str">
        <f t="shared" si="160"/>
        <v>主动技能3</v>
      </c>
      <c r="E602" s="8">
        <f t="shared" si="153"/>
        <v>16</v>
      </c>
      <c r="F602" s="8">
        <f t="shared" si="154"/>
        <v>3</v>
      </c>
      <c r="G602" s="8">
        <f t="shared" si="155"/>
        <v>10</v>
      </c>
      <c r="H602" s="4" t="s">
        <v>950</v>
      </c>
      <c r="I602" s="20" t="str">
        <f t="shared" si="167"/>
        <v>对敌方全体攻击，造成125%攻击力（+48232）点伤害。附带中毒.</v>
      </c>
      <c r="J602" s="4" t="s">
        <v>277</v>
      </c>
      <c r="K602" s="1" t="s">
        <v>102</v>
      </c>
      <c r="L602" s="4" t="s">
        <v>108</v>
      </c>
      <c r="M602" s="4"/>
      <c r="N602" s="4">
        <v>100</v>
      </c>
      <c r="O602" s="20">
        <f>VLOOKUP(L602,对应表!BK:BL,2,FALSE)</f>
        <v>100</v>
      </c>
      <c r="P602" s="25" t="str">
        <f>_xlfn.IFNA(VLOOKUP(G602,角色!V:AE,主动技能!F602+1,FALSE),"")</f>
        <v>||eff_zuzhou|</v>
      </c>
      <c r="Q602" s="25">
        <f>(VLOOKUP(G602,角色!V:AE,主动技能!F602+4,FALSE))</f>
        <v>3</v>
      </c>
      <c r="R602" s="25">
        <v>0</v>
      </c>
      <c r="S602" s="25">
        <v>0</v>
      </c>
      <c r="T602" s="6" t="str">
        <f t="shared" si="165"/>
        <v>100005:100:2:0</v>
      </c>
      <c r="U602" s="6" t="str">
        <f t="shared" si="166"/>
        <v/>
      </c>
      <c r="V602" s="19" t="str">
        <f>VLOOKUP(G602,角色!AW:BC,主动技能!F602+1,FALSE)</f>
        <v>skill_24</v>
      </c>
      <c r="Y602">
        <f t="shared" si="158"/>
        <v>0</v>
      </c>
      <c r="Z602" s="19">
        <f>IF(VLOOKUP(C602,角色!CC:CI,主动技能!F602*2,FALSE)=0,"",VLOOKUP(C602,角色!CC:CI,主动技能!F602*2,FALSE))</f>
        <v>125</v>
      </c>
      <c r="AA602" s="19">
        <f>IF(VLOOKUP(C602,角色!CC:CI,主动技能!F602*2+1,FALSE)=0,0,VLOOKUP(C602,角色!CC:CI,主动技能!F602*2+1,FALSE))</f>
        <v>25</v>
      </c>
      <c r="AB602" s="19">
        <f>IF(INT(VLOOKUP(E602,角色属性概况!I:M,3,FALSE)*AA602/100)=0,"",(INT(VLOOKUP(E602,角色属性概况!I:M,3,FALSE)*AA602/100)))</f>
        <v>48232</v>
      </c>
      <c r="AE602" s="25">
        <f>(VLOOKUP(G602,角色!V:AE,主动技能!F602+7,FALSE))</f>
        <v>1</v>
      </c>
      <c r="AF602" s="19">
        <f>VLOOKUP(F602,对应表!AY:BA,3,FALSE)</f>
        <v>2</v>
      </c>
      <c r="AG602" s="19">
        <f>VLOOKUP(F602,对应表!AY:BA,2,FALSE)</f>
        <v>2</v>
      </c>
      <c r="AH602" s="25" t="str">
        <f>VLOOKUP(F602,特效对应!F:G,2,FALSE)</f>
        <v>attackex</v>
      </c>
      <c r="AJ602">
        <f t="shared" si="161"/>
        <v>16</v>
      </c>
      <c r="AK602" t="s">
        <v>117</v>
      </c>
      <c r="AL602" s="4" t="s">
        <v>951</v>
      </c>
      <c r="AQ602" s="6" t="str">
        <f>_xlfn.IFNA(IF(IF($AK602=AQ$5,VLOOKUP(AL602,buff!$K:$L,2,FALSE),"")=0,"",IF($AK602=AQ$5,VLOOKUP(AL602,buff!$K:$L,2,FALSE),"")),"")</f>
        <v>100005:100:2:0</v>
      </c>
      <c r="AR602" s="6" t="str">
        <f>_xlfn.IFNA(IF(IF($AK602=AR$5,VLOOKUP(AM602,buff!$K:$L,2,FALSE),"")=0,"",IF($AK602=AR$5,VLOOKUP(AM602,buff!$K:$L,2,FALSE),"")),"")</f>
        <v/>
      </c>
      <c r="AS602" s="6" t="str">
        <f>_xlfn.IFNA(IF(IF($AK602=AS$5,VLOOKUP(AN602,buff!$K:$L,2,FALSE),"")=0,"",IF($AK602=AS$5,VLOOKUP(AN602,buff!$K:$L,2,FALSE),"")),"")</f>
        <v/>
      </c>
      <c r="AT602" s="6" t="str">
        <f>_xlfn.IFNA(IF(IF($AK602=AT$5,VLOOKUP(AO602,buff!$K:$L,2,FALSE),"")=0,"",IF($AK602=AT$5,VLOOKUP(AO602,buff!$K:$L,2,FALSE),"")),"")</f>
        <v/>
      </c>
      <c r="AU602" s="6" t="str">
        <f>_xlfn.IFNA(IF(IF($AK602=AU$5,VLOOKUP(AP602,buff!$K:$L,2,FALSE),"")=0,"",IF($AK602=AU$5,VLOOKUP(AP602,buff!$K:$L,2,FALSE),"")),"")</f>
        <v/>
      </c>
      <c r="AV602" s="6" t="str">
        <f>_xlfn.IFNA(IF(IF($AK602=AV$5,VLOOKUP(AL602,buff!$K:$L,2,FALSE),"")=0,"",IF($AK602=AV$5,VLOOKUP(AL602,buff!$K:$L,2,FALSE),"")),"")</f>
        <v/>
      </c>
      <c r="AW602" s="6" t="str">
        <f>_xlfn.IFNA(IF(IF($AK602=AW$5,VLOOKUP(AM602,buff!$K:$L,2,FALSE),"")=0,"",IF($AK602=AW$5,VLOOKUP(AM602,buff!$K:$L,2,FALSE),"")),"")</f>
        <v/>
      </c>
      <c r="AX602" s="6" t="str">
        <f>_xlfn.IFNA(IF(IF($AK602=AX$5,VLOOKUP(AN602,buff!$K:$L,2,FALSE),"")=0,"",IF($AK602=AX$5,VLOOKUP(AN602,buff!$K:$L,2,FALSE),"")),"")</f>
        <v/>
      </c>
      <c r="AY602" s="6" t="str">
        <f>_xlfn.IFNA(IF(IF($AK602=AY$5,VLOOKUP(AO602,buff!$K:$L,2,FALSE),"")=0,"",IF($AK602=AY$5,VLOOKUP(AO602,buff!$K:$L,2,FALSE),"")),"")</f>
        <v/>
      </c>
      <c r="AZ602" s="6" t="str">
        <f>_xlfn.IFNA(IF(IF($AK602=AZ$5,VLOOKUP(AP602,buff!$K:$L,2,FALSE),"")=0,"",IF($AK602=AZ$5,VLOOKUP(AP602,buff!$K:$L,2,FALSE),"")),"")</f>
        <v/>
      </c>
      <c r="BA602" s="6">
        <f>VLOOKUP(AL602,buff!$K:$P,6,FALSE)</f>
        <v>-5</v>
      </c>
      <c r="BB602" s="6" t="e">
        <f>VLOOKUP(AM602,buff!$K:$P,6,FALSE)</f>
        <v>#N/A</v>
      </c>
      <c r="BC602" s="6" t="e">
        <f>VLOOKUP(AN602,buff!$K:$P,6,FALSE)</f>
        <v>#N/A</v>
      </c>
      <c r="BD602">
        <f t="shared" si="162"/>
        <v>3</v>
      </c>
      <c r="BE602">
        <f t="shared" si="163"/>
        <v>2</v>
      </c>
      <c r="BF602" s="22">
        <f t="shared" si="164"/>
        <v>101003</v>
      </c>
    </row>
    <row r="603" spans="1:58" x14ac:dyDescent="0.15">
      <c r="A603" t="str">
        <f t="shared" si="152"/>
        <v>贝蒂主动技能3等级17</v>
      </c>
      <c r="B603" s="8">
        <f t="shared" si="159"/>
        <v>10100317</v>
      </c>
      <c r="C603" s="8" t="str">
        <f>VLOOKUP(G603,角色!A:B,2,FALSE)</f>
        <v>贝蒂</v>
      </c>
      <c r="D603" s="8" t="str">
        <f t="shared" si="160"/>
        <v>主动技能3</v>
      </c>
      <c r="E603" s="8">
        <f t="shared" si="153"/>
        <v>17</v>
      </c>
      <c r="F603" s="8">
        <f t="shared" si="154"/>
        <v>3</v>
      </c>
      <c r="G603" s="8">
        <f t="shared" si="155"/>
        <v>10</v>
      </c>
      <c r="H603" s="4" t="s">
        <v>950</v>
      </c>
      <c r="I603" s="20" t="str">
        <f t="shared" si="167"/>
        <v>对敌方全体攻击，造成125%攻击力（+68333）点伤害。附带中毒.</v>
      </c>
      <c r="J603" s="4" t="s">
        <v>277</v>
      </c>
      <c r="K603" s="1" t="s">
        <v>102</v>
      </c>
      <c r="L603" s="4" t="s">
        <v>108</v>
      </c>
      <c r="M603" s="4"/>
      <c r="N603" s="4">
        <v>100</v>
      </c>
      <c r="O603" s="20">
        <f>VLOOKUP(L603,对应表!BK:BL,2,FALSE)</f>
        <v>100</v>
      </c>
      <c r="P603" s="25" t="str">
        <f>_xlfn.IFNA(VLOOKUP(G603,角色!V:AE,主动技能!F603+1,FALSE),"")</f>
        <v>||eff_zuzhou|</v>
      </c>
      <c r="Q603" s="25">
        <f>(VLOOKUP(G603,角色!V:AE,主动技能!F603+4,FALSE))</f>
        <v>3</v>
      </c>
      <c r="R603" s="25">
        <v>0</v>
      </c>
      <c r="S603" s="25">
        <v>0</v>
      </c>
      <c r="T603" s="6" t="str">
        <f t="shared" si="165"/>
        <v>100005:100:2:0</v>
      </c>
      <c r="U603" s="6" t="str">
        <f t="shared" si="166"/>
        <v/>
      </c>
      <c r="V603" s="19" t="str">
        <f>VLOOKUP(G603,角色!AW:BC,主动技能!F603+1,FALSE)</f>
        <v>skill_24</v>
      </c>
      <c r="Y603">
        <f t="shared" si="158"/>
        <v>0</v>
      </c>
      <c r="Z603" s="19">
        <f>IF(VLOOKUP(C603,角色!CC:CI,主动技能!F603*2,FALSE)=0,"",VLOOKUP(C603,角色!CC:CI,主动技能!F603*2,FALSE))</f>
        <v>125</v>
      </c>
      <c r="AA603" s="19">
        <f>IF(VLOOKUP(C603,角色!CC:CI,主动技能!F603*2+1,FALSE)=0,0,VLOOKUP(C603,角色!CC:CI,主动技能!F603*2+1,FALSE))</f>
        <v>25</v>
      </c>
      <c r="AB603" s="19">
        <f>IF(INT(VLOOKUP(E603,角色属性概况!I:M,3,FALSE)*AA603/100)=0,"",(INT(VLOOKUP(E603,角色属性概况!I:M,3,FALSE)*AA603/100)))</f>
        <v>68333</v>
      </c>
      <c r="AE603" s="25">
        <f>(VLOOKUP(G603,角色!V:AE,主动技能!F603+7,FALSE))</f>
        <v>1</v>
      </c>
      <c r="AF603" s="19">
        <f>VLOOKUP(F603,对应表!AY:BA,3,FALSE)</f>
        <v>2</v>
      </c>
      <c r="AG603" s="19">
        <f>VLOOKUP(F603,对应表!AY:BA,2,FALSE)</f>
        <v>2</v>
      </c>
      <c r="AH603" s="25" t="str">
        <f>VLOOKUP(F603,特效对应!F:G,2,FALSE)</f>
        <v>attackex</v>
      </c>
      <c r="AJ603">
        <f t="shared" si="161"/>
        <v>17</v>
      </c>
      <c r="AK603" t="s">
        <v>117</v>
      </c>
      <c r="AL603" s="4" t="s">
        <v>951</v>
      </c>
      <c r="AQ603" s="6" t="str">
        <f>_xlfn.IFNA(IF(IF($AK603=AQ$5,VLOOKUP(AL603,buff!$K:$L,2,FALSE),"")=0,"",IF($AK603=AQ$5,VLOOKUP(AL603,buff!$K:$L,2,FALSE),"")),"")</f>
        <v>100005:100:2:0</v>
      </c>
      <c r="AR603" s="6" t="str">
        <f>_xlfn.IFNA(IF(IF($AK603=AR$5,VLOOKUP(AM603,buff!$K:$L,2,FALSE),"")=0,"",IF($AK603=AR$5,VLOOKUP(AM603,buff!$K:$L,2,FALSE),"")),"")</f>
        <v/>
      </c>
      <c r="AS603" s="6" t="str">
        <f>_xlfn.IFNA(IF(IF($AK603=AS$5,VLOOKUP(AN603,buff!$K:$L,2,FALSE),"")=0,"",IF($AK603=AS$5,VLOOKUP(AN603,buff!$K:$L,2,FALSE),"")),"")</f>
        <v/>
      </c>
      <c r="AT603" s="6" t="str">
        <f>_xlfn.IFNA(IF(IF($AK603=AT$5,VLOOKUP(AO603,buff!$K:$L,2,FALSE),"")=0,"",IF($AK603=AT$5,VLOOKUP(AO603,buff!$K:$L,2,FALSE),"")),"")</f>
        <v/>
      </c>
      <c r="AU603" s="6" t="str">
        <f>_xlfn.IFNA(IF(IF($AK603=AU$5,VLOOKUP(AP603,buff!$K:$L,2,FALSE),"")=0,"",IF($AK603=AU$5,VLOOKUP(AP603,buff!$K:$L,2,FALSE),"")),"")</f>
        <v/>
      </c>
      <c r="AV603" s="6" t="str">
        <f>_xlfn.IFNA(IF(IF($AK603=AV$5,VLOOKUP(AL603,buff!$K:$L,2,FALSE),"")=0,"",IF($AK603=AV$5,VLOOKUP(AL603,buff!$K:$L,2,FALSE),"")),"")</f>
        <v/>
      </c>
      <c r="AW603" s="6" t="str">
        <f>_xlfn.IFNA(IF(IF($AK603=AW$5,VLOOKUP(AM603,buff!$K:$L,2,FALSE),"")=0,"",IF($AK603=AW$5,VLOOKUP(AM603,buff!$K:$L,2,FALSE),"")),"")</f>
        <v/>
      </c>
      <c r="AX603" s="6" t="str">
        <f>_xlfn.IFNA(IF(IF($AK603=AX$5,VLOOKUP(AN603,buff!$K:$L,2,FALSE),"")=0,"",IF($AK603=AX$5,VLOOKUP(AN603,buff!$K:$L,2,FALSE),"")),"")</f>
        <v/>
      </c>
      <c r="AY603" s="6" t="str">
        <f>_xlfn.IFNA(IF(IF($AK603=AY$5,VLOOKUP(AO603,buff!$K:$L,2,FALSE),"")=0,"",IF($AK603=AY$5,VLOOKUP(AO603,buff!$K:$L,2,FALSE),"")),"")</f>
        <v/>
      </c>
      <c r="AZ603" s="6" t="str">
        <f>_xlfn.IFNA(IF(IF($AK603=AZ$5,VLOOKUP(AP603,buff!$K:$L,2,FALSE),"")=0,"",IF($AK603=AZ$5,VLOOKUP(AP603,buff!$K:$L,2,FALSE),"")),"")</f>
        <v/>
      </c>
      <c r="BA603" s="6">
        <f>VLOOKUP(AL603,buff!$K:$P,6,FALSE)</f>
        <v>-5</v>
      </c>
      <c r="BB603" s="6" t="e">
        <f>VLOOKUP(AM603,buff!$K:$P,6,FALSE)</f>
        <v>#N/A</v>
      </c>
      <c r="BC603" s="6" t="e">
        <f>VLOOKUP(AN603,buff!$K:$P,6,FALSE)</f>
        <v>#N/A</v>
      </c>
      <c r="BD603">
        <f t="shared" si="162"/>
        <v>3</v>
      </c>
      <c r="BE603">
        <f t="shared" si="163"/>
        <v>2</v>
      </c>
      <c r="BF603" s="22">
        <f t="shared" si="164"/>
        <v>101003</v>
      </c>
    </row>
    <row r="604" spans="1:58" x14ac:dyDescent="0.15">
      <c r="A604" t="str">
        <f t="shared" si="152"/>
        <v>贝蒂主动技能3等级18</v>
      </c>
      <c r="B604" s="8">
        <f t="shared" si="159"/>
        <v>10100318</v>
      </c>
      <c r="C604" s="8" t="str">
        <f>VLOOKUP(G604,角色!A:B,2,FALSE)</f>
        <v>贝蒂</v>
      </c>
      <c r="D604" s="8" t="str">
        <f t="shared" si="160"/>
        <v>主动技能3</v>
      </c>
      <c r="E604" s="8">
        <f t="shared" si="153"/>
        <v>18</v>
      </c>
      <c r="F604" s="8">
        <f t="shared" si="154"/>
        <v>3</v>
      </c>
      <c r="G604" s="8">
        <f t="shared" si="155"/>
        <v>10</v>
      </c>
      <c r="H604" s="4" t="s">
        <v>950</v>
      </c>
      <c r="I604" s="20" t="str">
        <f t="shared" si="167"/>
        <v>对敌方全体攻击，造成125%攻击力（+96791）点伤害。附带中毒.</v>
      </c>
      <c r="J604" s="4" t="s">
        <v>277</v>
      </c>
      <c r="K604" s="1" t="s">
        <v>102</v>
      </c>
      <c r="L604" s="4" t="s">
        <v>108</v>
      </c>
      <c r="M604" s="4"/>
      <c r="N604" s="4">
        <v>100</v>
      </c>
      <c r="O604" s="20">
        <f>VLOOKUP(L604,对应表!BK:BL,2,FALSE)</f>
        <v>100</v>
      </c>
      <c r="P604" s="25" t="str">
        <f>_xlfn.IFNA(VLOOKUP(G604,角色!V:AE,主动技能!F604+1,FALSE),"")</f>
        <v>||eff_zuzhou|</v>
      </c>
      <c r="Q604" s="25">
        <f>(VLOOKUP(G604,角色!V:AE,主动技能!F604+4,FALSE))</f>
        <v>3</v>
      </c>
      <c r="R604" s="25">
        <v>0</v>
      </c>
      <c r="S604" s="25">
        <v>0</v>
      </c>
      <c r="T604" s="6" t="str">
        <f t="shared" si="165"/>
        <v>100005:100:2:0</v>
      </c>
      <c r="U604" s="6" t="str">
        <f t="shared" si="166"/>
        <v/>
      </c>
      <c r="V604" s="19" t="str">
        <f>VLOOKUP(G604,角色!AW:BC,主动技能!F604+1,FALSE)</f>
        <v>skill_24</v>
      </c>
      <c r="Y604">
        <f t="shared" si="158"/>
        <v>0</v>
      </c>
      <c r="Z604" s="19">
        <f>IF(VLOOKUP(C604,角色!CC:CI,主动技能!F604*2,FALSE)=0,"",VLOOKUP(C604,角色!CC:CI,主动技能!F604*2,FALSE))</f>
        <v>125</v>
      </c>
      <c r="AA604" s="19">
        <f>IF(VLOOKUP(C604,角色!CC:CI,主动技能!F604*2+1,FALSE)=0,0,VLOOKUP(C604,角色!CC:CI,主动技能!F604*2+1,FALSE))</f>
        <v>25</v>
      </c>
      <c r="AB604" s="19">
        <f>IF(INT(VLOOKUP(E604,角色属性概况!I:M,3,FALSE)*AA604/100)=0,"",(INT(VLOOKUP(E604,角色属性概况!I:M,3,FALSE)*AA604/100)))</f>
        <v>96791</v>
      </c>
      <c r="AE604" s="25">
        <f>(VLOOKUP(G604,角色!V:AE,主动技能!F604+7,FALSE))</f>
        <v>1</v>
      </c>
      <c r="AF604" s="19">
        <f>VLOOKUP(F604,对应表!AY:BA,3,FALSE)</f>
        <v>2</v>
      </c>
      <c r="AG604" s="19">
        <f>VLOOKUP(F604,对应表!AY:BA,2,FALSE)</f>
        <v>2</v>
      </c>
      <c r="AH604" s="25" t="str">
        <f>VLOOKUP(F604,特效对应!F:G,2,FALSE)</f>
        <v>attackex</v>
      </c>
      <c r="AJ604">
        <f t="shared" si="161"/>
        <v>18</v>
      </c>
      <c r="AK604" t="s">
        <v>117</v>
      </c>
      <c r="AL604" s="4" t="s">
        <v>951</v>
      </c>
      <c r="AQ604" s="6" t="str">
        <f>_xlfn.IFNA(IF(IF($AK604=AQ$5,VLOOKUP(AL604,buff!$K:$L,2,FALSE),"")=0,"",IF($AK604=AQ$5,VLOOKUP(AL604,buff!$K:$L,2,FALSE),"")),"")</f>
        <v>100005:100:2:0</v>
      </c>
      <c r="AR604" s="6" t="str">
        <f>_xlfn.IFNA(IF(IF($AK604=AR$5,VLOOKUP(AM604,buff!$K:$L,2,FALSE),"")=0,"",IF($AK604=AR$5,VLOOKUP(AM604,buff!$K:$L,2,FALSE),"")),"")</f>
        <v/>
      </c>
      <c r="AS604" s="6" t="str">
        <f>_xlfn.IFNA(IF(IF($AK604=AS$5,VLOOKUP(AN604,buff!$K:$L,2,FALSE),"")=0,"",IF($AK604=AS$5,VLOOKUP(AN604,buff!$K:$L,2,FALSE),"")),"")</f>
        <v/>
      </c>
      <c r="AT604" s="6" t="str">
        <f>_xlfn.IFNA(IF(IF($AK604=AT$5,VLOOKUP(AO604,buff!$K:$L,2,FALSE),"")=0,"",IF($AK604=AT$5,VLOOKUP(AO604,buff!$K:$L,2,FALSE),"")),"")</f>
        <v/>
      </c>
      <c r="AU604" s="6" t="str">
        <f>_xlfn.IFNA(IF(IF($AK604=AU$5,VLOOKUP(AP604,buff!$K:$L,2,FALSE),"")=0,"",IF($AK604=AU$5,VLOOKUP(AP604,buff!$K:$L,2,FALSE),"")),"")</f>
        <v/>
      </c>
      <c r="AV604" s="6" t="str">
        <f>_xlfn.IFNA(IF(IF($AK604=AV$5,VLOOKUP(AL604,buff!$K:$L,2,FALSE),"")=0,"",IF($AK604=AV$5,VLOOKUP(AL604,buff!$K:$L,2,FALSE),"")),"")</f>
        <v/>
      </c>
      <c r="AW604" s="6" t="str">
        <f>_xlfn.IFNA(IF(IF($AK604=AW$5,VLOOKUP(AM604,buff!$K:$L,2,FALSE),"")=0,"",IF($AK604=AW$5,VLOOKUP(AM604,buff!$K:$L,2,FALSE),"")),"")</f>
        <v/>
      </c>
      <c r="AX604" s="6" t="str">
        <f>_xlfn.IFNA(IF(IF($AK604=AX$5,VLOOKUP(AN604,buff!$K:$L,2,FALSE),"")=0,"",IF($AK604=AX$5,VLOOKUP(AN604,buff!$K:$L,2,FALSE),"")),"")</f>
        <v/>
      </c>
      <c r="AY604" s="6" t="str">
        <f>_xlfn.IFNA(IF(IF($AK604=AY$5,VLOOKUP(AO604,buff!$K:$L,2,FALSE),"")=0,"",IF($AK604=AY$5,VLOOKUP(AO604,buff!$K:$L,2,FALSE),"")),"")</f>
        <v/>
      </c>
      <c r="AZ604" s="6" t="str">
        <f>_xlfn.IFNA(IF(IF($AK604=AZ$5,VLOOKUP(AP604,buff!$K:$L,2,FALSE),"")=0,"",IF($AK604=AZ$5,VLOOKUP(AP604,buff!$K:$L,2,FALSE),"")),"")</f>
        <v/>
      </c>
      <c r="BA604" s="6">
        <f>VLOOKUP(AL604,buff!$K:$P,6,FALSE)</f>
        <v>-5</v>
      </c>
      <c r="BB604" s="6" t="e">
        <f>VLOOKUP(AM604,buff!$K:$P,6,FALSE)</f>
        <v>#N/A</v>
      </c>
      <c r="BC604" s="6" t="e">
        <f>VLOOKUP(AN604,buff!$K:$P,6,FALSE)</f>
        <v>#N/A</v>
      </c>
      <c r="BD604">
        <f t="shared" si="162"/>
        <v>3</v>
      </c>
      <c r="BE604">
        <f t="shared" si="163"/>
        <v>2</v>
      </c>
      <c r="BF604" s="22">
        <f t="shared" si="164"/>
        <v>101003</v>
      </c>
    </row>
    <row r="605" spans="1:58" x14ac:dyDescent="0.15">
      <c r="A605" t="str">
        <f t="shared" si="152"/>
        <v>贝蒂主动技能3等级19</v>
      </c>
      <c r="B605" s="8">
        <f t="shared" si="159"/>
        <v>10100319</v>
      </c>
      <c r="C605" s="8" t="str">
        <f>VLOOKUP(G605,角色!A:B,2,FALSE)</f>
        <v>贝蒂</v>
      </c>
      <c r="D605" s="8" t="str">
        <f t="shared" si="160"/>
        <v>主动技能3</v>
      </c>
      <c r="E605" s="8">
        <f t="shared" si="153"/>
        <v>19</v>
      </c>
      <c r="F605" s="8">
        <f t="shared" si="154"/>
        <v>3</v>
      </c>
      <c r="G605" s="8">
        <f t="shared" si="155"/>
        <v>10</v>
      </c>
      <c r="H605" s="4" t="s">
        <v>950</v>
      </c>
      <c r="I605" s="20" t="str">
        <f t="shared" si="167"/>
        <v>对敌方全体攻击，造成125%攻击力（+137079）点伤害。附带中毒.</v>
      </c>
      <c r="J605" s="4" t="s">
        <v>277</v>
      </c>
      <c r="K605" s="1" t="s">
        <v>102</v>
      </c>
      <c r="L605" s="4" t="s">
        <v>108</v>
      </c>
      <c r="M605" s="4"/>
      <c r="N605" s="4">
        <v>100</v>
      </c>
      <c r="O605" s="20">
        <f>VLOOKUP(L605,对应表!BK:BL,2,FALSE)</f>
        <v>100</v>
      </c>
      <c r="P605" s="25" t="str">
        <f>_xlfn.IFNA(VLOOKUP(G605,角色!V:AE,主动技能!F605+1,FALSE),"")</f>
        <v>||eff_zuzhou|</v>
      </c>
      <c r="Q605" s="25">
        <f>(VLOOKUP(G605,角色!V:AE,主动技能!F605+4,FALSE))</f>
        <v>3</v>
      </c>
      <c r="R605" s="25">
        <v>0</v>
      </c>
      <c r="S605" s="25">
        <v>0</v>
      </c>
      <c r="T605" s="6" t="str">
        <f t="shared" si="165"/>
        <v>100005:100:2:0</v>
      </c>
      <c r="U605" s="6" t="str">
        <f t="shared" si="166"/>
        <v/>
      </c>
      <c r="V605" s="19" t="str">
        <f>VLOOKUP(G605,角色!AW:BC,主动技能!F605+1,FALSE)</f>
        <v>skill_24</v>
      </c>
      <c r="Y605">
        <f t="shared" si="158"/>
        <v>0</v>
      </c>
      <c r="Z605" s="19">
        <f>IF(VLOOKUP(C605,角色!CC:CI,主动技能!F605*2,FALSE)=0,"",VLOOKUP(C605,角色!CC:CI,主动技能!F605*2,FALSE))</f>
        <v>125</v>
      </c>
      <c r="AA605" s="19">
        <f>IF(VLOOKUP(C605,角色!CC:CI,主动技能!F605*2+1,FALSE)=0,0,VLOOKUP(C605,角色!CC:CI,主动技能!F605*2+1,FALSE))</f>
        <v>25</v>
      </c>
      <c r="AB605" s="19">
        <f>IF(INT(VLOOKUP(E605,角色属性概况!I:M,3,FALSE)*AA605/100)=0,"",(INT(VLOOKUP(E605,角色属性概况!I:M,3,FALSE)*AA605/100)))</f>
        <v>137079</v>
      </c>
      <c r="AE605" s="25">
        <f>(VLOOKUP(G605,角色!V:AE,主动技能!F605+7,FALSE))</f>
        <v>1</v>
      </c>
      <c r="AF605" s="19">
        <f>VLOOKUP(F605,对应表!AY:BA,3,FALSE)</f>
        <v>2</v>
      </c>
      <c r="AG605" s="19">
        <f>VLOOKUP(F605,对应表!AY:BA,2,FALSE)</f>
        <v>2</v>
      </c>
      <c r="AH605" s="25" t="str">
        <f>VLOOKUP(F605,特效对应!F:G,2,FALSE)</f>
        <v>attackex</v>
      </c>
      <c r="AJ605">
        <f t="shared" si="161"/>
        <v>19</v>
      </c>
      <c r="AK605" t="s">
        <v>117</v>
      </c>
      <c r="AL605" s="4" t="s">
        <v>951</v>
      </c>
      <c r="AQ605" s="6" t="str">
        <f>_xlfn.IFNA(IF(IF($AK605=AQ$5,VLOOKUP(AL605,buff!$K:$L,2,FALSE),"")=0,"",IF($AK605=AQ$5,VLOOKUP(AL605,buff!$K:$L,2,FALSE),"")),"")</f>
        <v>100005:100:2:0</v>
      </c>
      <c r="AR605" s="6" t="str">
        <f>_xlfn.IFNA(IF(IF($AK605=AR$5,VLOOKUP(AM605,buff!$K:$L,2,FALSE),"")=0,"",IF($AK605=AR$5,VLOOKUP(AM605,buff!$K:$L,2,FALSE),"")),"")</f>
        <v/>
      </c>
      <c r="AS605" s="6" t="str">
        <f>_xlfn.IFNA(IF(IF($AK605=AS$5,VLOOKUP(AN605,buff!$K:$L,2,FALSE),"")=0,"",IF($AK605=AS$5,VLOOKUP(AN605,buff!$K:$L,2,FALSE),"")),"")</f>
        <v/>
      </c>
      <c r="AT605" s="6" t="str">
        <f>_xlfn.IFNA(IF(IF($AK605=AT$5,VLOOKUP(AO605,buff!$K:$L,2,FALSE),"")=0,"",IF($AK605=AT$5,VLOOKUP(AO605,buff!$K:$L,2,FALSE),"")),"")</f>
        <v/>
      </c>
      <c r="AU605" s="6" t="str">
        <f>_xlfn.IFNA(IF(IF($AK605=AU$5,VLOOKUP(AP605,buff!$K:$L,2,FALSE),"")=0,"",IF($AK605=AU$5,VLOOKUP(AP605,buff!$K:$L,2,FALSE),"")),"")</f>
        <v/>
      </c>
      <c r="AV605" s="6" t="str">
        <f>_xlfn.IFNA(IF(IF($AK605=AV$5,VLOOKUP(AL605,buff!$K:$L,2,FALSE),"")=0,"",IF($AK605=AV$5,VLOOKUP(AL605,buff!$K:$L,2,FALSE),"")),"")</f>
        <v/>
      </c>
      <c r="AW605" s="6" t="str">
        <f>_xlfn.IFNA(IF(IF($AK605=AW$5,VLOOKUP(AM605,buff!$K:$L,2,FALSE),"")=0,"",IF($AK605=AW$5,VLOOKUP(AM605,buff!$K:$L,2,FALSE),"")),"")</f>
        <v/>
      </c>
      <c r="AX605" s="6" t="str">
        <f>_xlfn.IFNA(IF(IF($AK605=AX$5,VLOOKUP(AN605,buff!$K:$L,2,FALSE),"")=0,"",IF($AK605=AX$5,VLOOKUP(AN605,buff!$K:$L,2,FALSE),"")),"")</f>
        <v/>
      </c>
      <c r="AY605" s="6" t="str">
        <f>_xlfn.IFNA(IF(IF($AK605=AY$5,VLOOKUP(AO605,buff!$K:$L,2,FALSE),"")=0,"",IF($AK605=AY$5,VLOOKUP(AO605,buff!$K:$L,2,FALSE),"")),"")</f>
        <v/>
      </c>
      <c r="AZ605" s="6" t="str">
        <f>_xlfn.IFNA(IF(IF($AK605=AZ$5,VLOOKUP(AP605,buff!$K:$L,2,FALSE),"")=0,"",IF($AK605=AZ$5,VLOOKUP(AP605,buff!$K:$L,2,FALSE),"")),"")</f>
        <v/>
      </c>
      <c r="BA605" s="6">
        <f>VLOOKUP(AL605,buff!$K:$P,6,FALSE)</f>
        <v>-5</v>
      </c>
      <c r="BB605" s="6" t="e">
        <f>VLOOKUP(AM605,buff!$K:$P,6,FALSE)</f>
        <v>#N/A</v>
      </c>
      <c r="BC605" s="6" t="e">
        <f>VLOOKUP(AN605,buff!$K:$P,6,FALSE)</f>
        <v>#N/A</v>
      </c>
      <c r="BD605">
        <f t="shared" si="162"/>
        <v>3</v>
      </c>
      <c r="BE605">
        <f t="shared" si="163"/>
        <v>2</v>
      </c>
      <c r="BF605" s="22">
        <f t="shared" si="164"/>
        <v>101003</v>
      </c>
    </row>
    <row r="606" spans="1:58" x14ac:dyDescent="0.15">
      <c r="A606" t="str">
        <f t="shared" si="152"/>
        <v>贝蒂主动技能3等级20</v>
      </c>
      <c r="B606" s="8">
        <f t="shared" si="159"/>
        <v>10100320</v>
      </c>
      <c r="C606" s="8" t="str">
        <f>VLOOKUP(G606,角色!A:B,2,FALSE)</f>
        <v>贝蒂</v>
      </c>
      <c r="D606" s="8" t="str">
        <f t="shared" si="160"/>
        <v>主动技能3</v>
      </c>
      <c r="E606" s="8">
        <f t="shared" si="153"/>
        <v>20</v>
      </c>
      <c r="F606" s="8">
        <f t="shared" si="154"/>
        <v>3</v>
      </c>
      <c r="G606" s="8">
        <f t="shared" si="155"/>
        <v>10</v>
      </c>
      <c r="H606" s="4" t="s">
        <v>950</v>
      </c>
      <c r="I606" s="20" t="str">
        <f t="shared" si="167"/>
        <v>对敌方全体攻击，造成125%攻击力（+194115）点伤害。附带中毒.</v>
      </c>
      <c r="J606" s="4" t="s">
        <v>277</v>
      </c>
      <c r="K606" s="1" t="s">
        <v>102</v>
      </c>
      <c r="L606" s="4" t="s">
        <v>108</v>
      </c>
      <c r="M606" s="4"/>
      <c r="N606" s="4">
        <v>100</v>
      </c>
      <c r="O606" s="20">
        <f>VLOOKUP(L606,对应表!BK:BL,2,FALSE)</f>
        <v>100</v>
      </c>
      <c r="P606" s="25" t="str">
        <f>_xlfn.IFNA(VLOOKUP(G606,角色!V:AE,主动技能!F606+1,FALSE),"")</f>
        <v>||eff_zuzhou|</v>
      </c>
      <c r="Q606" s="25">
        <f>(VLOOKUP(G606,角色!V:AE,主动技能!F606+4,FALSE))</f>
        <v>3</v>
      </c>
      <c r="R606" s="25">
        <v>0</v>
      </c>
      <c r="S606" s="25">
        <v>0</v>
      </c>
      <c r="T606" s="6" t="str">
        <f t="shared" si="165"/>
        <v>100005:100:2:0</v>
      </c>
      <c r="U606" s="6" t="str">
        <f t="shared" si="166"/>
        <v/>
      </c>
      <c r="V606" s="19" t="str">
        <f>VLOOKUP(G606,角色!AW:BC,主动技能!F606+1,FALSE)</f>
        <v>skill_24</v>
      </c>
      <c r="Y606">
        <f t="shared" si="158"/>
        <v>0</v>
      </c>
      <c r="Z606" s="19">
        <f>IF(VLOOKUP(C606,角色!CC:CI,主动技能!F606*2,FALSE)=0,"",VLOOKUP(C606,角色!CC:CI,主动技能!F606*2,FALSE))</f>
        <v>125</v>
      </c>
      <c r="AA606" s="19">
        <f>IF(VLOOKUP(C606,角色!CC:CI,主动技能!F606*2+1,FALSE)=0,0,VLOOKUP(C606,角色!CC:CI,主动技能!F606*2+1,FALSE))</f>
        <v>25</v>
      </c>
      <c r="AB606" s="19">
        <f>IF(INT(VLOOKUP(E606,角色属性概况!I:M,3,FALSE)*AA606/100)=0,"",(INT(VLOOKUP(E606,角色属性概况!I:M,3,FALSE)*AA606/100)))</f>
        <v>194115</v>
      </c>
      <c r="AE606" s="25">
        <f>(VLOOKUP(G606,角色!V:AE,主动技能!F606+7,FALSE))</f>
        <v>1</v>
      </c>
      <c r="AF606" s="19">
        <f>VLOOKUP(F606,对应表!AY:BA,3,FALSE)</f>
        <v>2</v>
      </c>
      <c r="AG606" s="19">
        <f>VLOOKUP(F606,对应表!AY:BA,2,FALSE)</f>
        <v>2</v>
      </c>
      <c r="AH606" s="25" t="str">
        <f>VLOOKUP(F606,特效对应!F:G,2,FALSE)</f>
        <v>attackex</v>
      </c>
      <c r="AJ606">
        <f t="shared" si="161"/>
        <v>20</v>
      </c>
      <c r="AK606" t="s">
        <v>117</v>
      </c>
      <c r="AL606" s="4" t="s">
        <v>951</v>
      </c>
      <c r="AQ606" s="6" t="str">
        <f>_xlfn.IFNA(IF(IF($AK606=AQ$5,VLOOKUP(AL606,buff!$K:$L,2,FALSE),"")=0,"",IF($AK606=AQ$5,VLOOKUP(AL606,buff!$K:$L,2,FALSE),"")),"")</f>
        <v>100005:100:2:0</v>
      </c>
      <c r="AR606" s="6" t="str">
        <f>_xlfn.IFNA(IF(IF($AK606=AR$5,VLOOKUP(AM606,buff!$K:$L,2,FALSE),"")=0,"",IF($AK606=AR$5,VLOOKUP(AM606,buff!$K:$L,2,FALSE),"")),"")</f>
        <v/>
      </c>
      <c r="AS606" s="6" t="str">
        <f>_xlfn.IFNA(IF(IF($AK606=AS$5,VLOOKUP(AN606,buff!$K:$L,2,FALSE),"")=0,"",IF($AK606=AS$5,VLOOKUP(AN606,buff!$K:$L,2,FALSE),"")),"")</f>
        <v/>
      </c>
      <c r="AT606" s="6" t="str">
        <f>_xlfn.IFNA(IF(IF($AK606=AT$5,VLOOKUP(AO606,buff!$K:$L,2,FALSE),"")=0,"",IF($AK606=AT$5,VLOOKUP(AO606,buff!$K:$L,2,FALSE),"")),"")</f>
        <v/>
      </c>
      <c r="AU606" s="6" t="str">
        <f>_xlfn.IFNA(IF(IF($AK606=AU$5,VLOOKUP(AP606,buff!$K:$L,2,FALSE),"")=0,"",IF($AK606=AU$5,VLOOKUP(AP606,buff!$K:$L,2,FALSE),"")),"")</f>
        <v/>
      </c>
      <c r="AV606" s="6" t="str">
        <f>_xlfn.IFNA(IF(IF($AK606=AV$5,VLOOKUP(AL606,buff!$K:$L,2,FALSE),"")=0,"",IF($AK606=AV$5,VLOOKUP(AL606,buff!$K:$L,2,FALSE),"")),"")</f>
        <v/>
      </c>
      <c r="AW606" s="6" t="str">
        <f>_xlfn.IFNA(IF(IF($AK606=AW$5,VLOOKUP(AM606,buff!$K:$L,2,FALSE),"")=0,"",IF($AK606=AW$5,VLOOKUP(AM606,buff!$K:$L,2,FALSE),"")),"")</f>
        <v/>
      </c>
      <c r="AX606" s="6" t="str">
        <f>_xlfn.IFNA(IF(IF($AK606=AX$5,VLOOKUP(AN606,buff!$K:$L,2,FALSE),"")=0,"",IF($AK606=AX$5,VLOOKUP(AN606,buff!$K:$L,2,FALSE),"")),"")</f>
        <v/>
      </c>
      <c r="AY606" s="6" t="str">
        <f>_xlfn.IFNA(IF(IF($AK606=AY$5,VLOOKUP(AO606,buff!$K:$L,2,FALSE),"")=0,"",IF($AK606=AY$5,VLOOKUP(AO606,buff!$K:$L,2,FALSE),"")),"")</f>
        <v/>
      </c>
      <c r="AZ606" s="6" t="str">
        <f>_xlfn.IFNA(IF(IF($AK606=AZ$5,VLOOKUP(AP606,buff!$K:$L,2,FALSE),"")=0,"",IF($AK606=AZ$5,VLOOKUP(AP606,buff!$K:$L,2,FALSE),"")),"")</f>
        <v/>
      </c>
      <c r="BA606" s="6">
        <f>VLOOKUP(AL606,buff!$K:$P,6,FALSE)</f>
        <v>-5</v>
      </c>
      <c r="BB606" s="6" t="e">
        <f>VLOOKUP(AM606,buff!$K:$P,6,FALSE)</f>
        <v>#N/A</v>
      </c>
      <c r="BC606" s="6" t="e">
        <f>VLOOKUP(AN606,buff!$K:$P,6,FALSE)</f>
        <v>#N/A</v>
      </c>
      <c r="BD606">
        <f t="shared" si="162"/>
        <v>3</v>
      </c>
      <c r="BE606">
        <f t="shared" si="163"/>
        <v>2</v>
      </c>
      <c r="BF606" s="22">
        <f t="shared" si="164"/>
        <v>101003</v>
      </c>
    </row>
    <row r="607" spans="1:58" x14ac:dyDescent="0.15">
      <c r="A607" t="str">
        <f t="shared" si="152"/>
        <v>伊芙主动技能1等级1</v>
      </c>
      <c r="B607" s="8">
        <f t="shared" si="159"/>
        <v>10110101</v>
      </c>
      <c r="C607" s="8" t="str">
        <f>VLOOKUP(G607,角色!A:B,2,FALSE)</f>
        <v>伊芙</v>
      </c>
      <c r="D607" s="8" t="str">
        <f t="shared" si="160"/>
        <v>主动技能1</v>
      </c>
      <c r="E607" s="8">
        <f t="shared" si="153"/>
        <v>1</v>
      </c>
      <c r="F607" s="8">
        <f t="shared" si="154"/>
        <v>1</v>
      </c>
      <c r="G607" s="8">
        <f t="shared" si="155"/>
        <v>11</v>
      </c>
      <c r="H607" s="4" t="s">
        <v>947</v>
      </c>
      <c r="I607" s="20" t="str">
        <f t="shared" ref="I607:I626" si="168">"对敌方"&amp;L607&amp;"攻击，造成"&amp;Z607&amp;"%攻击力（+"&amp;AB607&amp;"）点伤害。"</f>
        <v>对敌方单体攻击，造成100%攻击力（+110）点伤害。</v>
      </c>
      <c r="J607" s="4" t="s">
        <v>277</v>
      </c>
      <c r="K607" s="1" t="s">
        <v>102</v>
      </c>
      <c r="L607" s="4" t="s">
        <v>106</v>
      </c>
      <c r="M607" s="4"/>
      <c r="N607" s="4">
        <v>100</v>
      </c>
      <c r="O607" s="20">
        <f>VLOOKUP(L607,对应表!BK:BL,2,FALSE)</f>
        <v>0</v>
      </c>
      <c r="P607" s="25" t="str">
        <f>_xlfn.IFNA(VLOOKUP(G607,角色!V:AE,主动技能!F607+1,FALSE),"")</f>
        <v>|||</v>
      </c>
      <c r="Q607" s="25">
        <f>(VLOOKUP(G607,角色!V:AE,主动技能!F607+4,FALSE))</f>
        <v>1</v>
      </c>
      <c r="R607" s="25">
        <v>0</v>
      </c>
      <c r="S607" s="25">
        <v>0</v>
      </c>
      <c r="T607" s="6" t="str">
        <f t="shared" si="165"/>
        <v/>
      </c>
      <c r="U607" s="6" t="str">
        <f t="shared" si="166"/>
        <v/>
      </c>
      <c r="V607" s="19" t="str">
        <f>VLOOKUP(G607,角色!AW:BC,主动技能!F607+1,FALSE)</f>
        <v>skill_01</v>
      </c>
      <c r="Y607">
        <f t="shared" si="158"/>
        <v>0</v>
      </c>
      <c r="Z607" s="19">
        <f>IF(VLOOKUP(C607,角色!CC:CI,主动技能!F607*2,FALSE)=0,"",VLOOKUP(C607,角色!CC:CI,主动技能!F607*2,FALSE))</f>
        <v>100</v>
      </c>
      <c r="AA607" s="19">
        <f>IF(VLOOKUP(C607,角色!CC:CI,主动技能!F607*2+1,FALSE)=0,0,VLOOKUP(C607,角色!CC:CI,主动技能!F607*2+1,FALSE))</f>
        <v>10</v>
      </c>
      <c r="AB607" s="19">
        <f>IF(INT(VLOOKUP(E607,角色属性概况!I:M,3,FALSE)*AA607/100)=0,"",(INT(VLOOKUP(E607,角色属性概况!I:M,3,FALSE)*AA607/100)))</f>
        <v>110</v>
      </c>
      <c r="AE607" s="25">
        <f>(VLOOKUP(G607,角色!V:AE,主动技能!F607+7,FALSE))</f>
        <v>1</v>
      </c>
      <c r="AF607" s="19">
        <f>VLOOKUP(F607,对应表!AY:BA,3,FALSE)</f>
        <v>0</v>
      </c>
      <c r="AG607" s="19">
        <f>VLOOKUP(F607,对应表!AY:BA,2,FALSE)</f>
        <v>0</v>
      </c>
      <c r="AH607" s="25" t="str">
        <f>VLOOKUP(F607,特效对应!F:G,2,FALSE)</f>
        <v>attack</v>
      </c>
      <c r="AJ607">
        <f t="shared" si="161"/>
        <v>1</v>
      </c>
      <c r="AQ607" s="6" t="str">
        <f>_xlfn.IFNA(IF(IF($AK607=AQ$5,VLOOKUP(AL607,buff!$K:$L,2,FALSE),"")=0,"",IF($AK607=AQ$5,VLOOKUP(AL607,buff!$K:$L,2,FALSE),"")),"")</f>
        <v/>
      </c>
      <c r="AR607" s="6" t="str">
        <f>_xlfn.IFNA(IF(IF($AK607=AR$5,VLOOKUP(AM607,buff!$K:$L,2,FALSE),"")=0,"",IF($AK607=AR$5,VLOOKUP(AM607,buff!$K:$L,2,FALSE),"")),"")</f>
        <v/>
      </c>
      <c r="AS607" s="6" t="str">
        <f>_xlfn.IFNA(IF(IF($AK607=AS$5,VLOOKUP(AN607,buff!$K:$L,2,FALSE),"")=0,"",IF($AK607=AS$5,VLOOKUP(AN607,buff!$K:$L,2,FALSE),"")),"")</f>
        <v/>
      </c>
      <c r="AT607" s="6" t="str">
        <f>_xlfn.IFNA(IF(IF($AK607=AT$5,VLOOKUP(AO607,buff!$K:$L,2,FALSE),"")=0,"",IF($AK607=AT$5,VLOOKUP(AO607,buff!$K:$L,2,FALSE),"")),"")</f>
        <v/>
      </c>
      <c r="AU607" s="6" t="str">
        <f>_xlfn.IFNA(IF(IF($AK607=AU$5,VLOOKUP(AP607,buff!$K:$L,2,FALSE),"")=0,"",IF($AK607=AU$5,VLOOKUP(AP607,buff!$K:$L,2,FALSE),"")),"")</f>
        <v/>
      </c>
      <c r="AV607" s="6" t="str">
        <f>_xlfn.IFNA(IF(IF($AK607=AV$5,VLOOKUP(AL607,buff!$K:$L,2,FALSE),"")=0,"",IF($AK607=AV$5,VLOOKUP(AL607,buff!$K:$L,2,FALSE),"")),"")</f>
        <v/>
      </c>
      <c r="AW607" s="6" t="str">
        <f>_xlfn.IFNA(IF(IF($AK607=AW$5,VLOOKUP(AM607,buff!$K:$L,2,FALSE),"")=0,"",IF($AK607=AW$5,VLOOKUP(AM607,buff!$K:$L,2,FALSE),"")),"")</f>
        <v/>
      </c>
      <c r="AX607" s="6" t="str">
        <f>_xlfn.IFNA(IF(IF($AK607=AX$5,VLOOKUP(AN607,buff!$K:$L,2,FALSE),"")=0,"",IF($AK607=AX$5,VLOOKUP(AN607,buff!$K:$L,2,FALSE),"")),"")</f>
        <v/>
      </c>
      <c r="AY607" s="6" t="str">
        <f>_xlfn.IFNA(IF(IF($AK607=AY$5,VLOOKUP(AO607,buff!$K:$L,2,FALSE),"")=0,"",IF($AK607=AY$5,VLOOKUP(AO607,buff!$K:$L,2,FALSE),"")),"")</f>
        <v/>
      </c>
      <c r="AZ607" s="6" t="str">
        <f>_xlfn.IFNA(IF(IF($AK607=AZ$5,VLOOKUP(AP607,buff!$K:$L,2,FALSE),"")=0,"",IF($AK607=AZ$5,VLOOKUP(AP607,buff!$K:$L,2,FALSE),"")),"")</f>
        <v/>
      </c>
      <c r="BA607" s="6" t="e">
        <f>VLOOKUP(AL607,buff!$K:$P,6,FALSE)</f>
        <v>#N/A</v>
      </c>
      <c r="BB607" s="6" t="e">
        <f>VLOOKUP(AM607,buff!$K:$P,6,FALSE)</f>
        <v>#N/A</v>
      </c>
      <c r="BC607" s="6" t="e">
        <f>VLOOKUP(AN607,buff!$K:$P,6,FALSE)</f>
        <v>#N/A</v>
      </c>
      <c r="BD607">
        <f t="shared" si="162"/>
        <v>0</v>
      </c>
      <c r="BE607">
        <f t="shared" si="163"/>
        <v>0</v>
      </c>
      <c r="BF607" s="22">
        <f t="shared" si="164"/>
        <v>101101</v>
      </c>
    </row>
    <row r="608" spans="1:58" x14ac:dyDescent="0.15">
      <c r="A608" t="str">
        <f t="shared" si="152"/>
        <v>伊芙主动技能1等级2</v>
      </c>
      <c r="B608" s="8">
        <f t="shared" si="159"/>
        <v>10110102</v>
      </c>
      <c r="C608" s="8" t="str">
        <f>VLOOKUP(G608,角色!A:B,2,FALSE)</f>
        <v>伊芙</v>
      </c>
      <c r="D608" s="8" t="str">
        <f t="shared" si="160"/>
        <v>主动技能1</v>
      </c>
      <c r="E608" s="8">
        <f t="shared" si="153"/>
        <v>2</v>
      </c>
      <c r="F608" s="8">
        <f t="shared" si="154"/>
        <v>1</v>
      </c>
      <c r="G608" s="8">
        <f t="shared" si="155"/>
        <v>11</v>
      </c>
      <c r="H608" s="4" t="s">
        <v>947</v>
      </c>
      <c r="I608" s="20" t="str">
        <f t="shared" si="168"/>
        <v>对敌方单体攻击，造成100%攻击力（+122）点伤害。</v>
      </c>
      <c r="J608" s="4" t="s">
        <v>277</v>
      </c>
      <c r="K608" s="1" t="s">
        <v>102</v>
      </c>
      <c r="L608" s="4" t="s">
        <v>106</v>
      </c>
      <c r="M608" s="4"/>
      <c r="N608" s="4">
        <v>100</v>
      </c>
      <c r="O608" s="20">
        <f>VLOOKUP(L608,对应表!BK:BL,2,FALSE)</f>
        <v>0</v>
      </c>
      <c r="P608" s="25" t="str">
        <f>_xlfn.IFNA(VLOOKUP(G608,角色!V:AE,主动技能!F608+1,FALSE),"")</f>
        <v>|||</v>
      </c>
      <c r="Q608" s="25">
        <f>(VLOOKUP(G608,角色!V:AE,主动技能!F608+4,FALSE))</f>
        <v>1</v>
      </c>
      <c r="R608" s="25">
        <v>0</v>
      </c>
      <c r="S608" s="25">
        <v>0</v>
      </c>
      <c r="T608" s="6" t="str">
        <f t="shared" si="165"/>
        <v/>
      </c>
      <c r="U608" s="6" t="str">
        <f t="shared" si="166"/>
        <v/>
      </c>
      <c r="V608" s="19" t="str">
        <f>VLOOKUP(G608,角色!AW:BC,主动技能!F608+1,FALSE)</f>
        <v>skill_01</v>
      </c>
      <c r="Y608">
        <f t="shared" si="158"/>
        <v>0</v>
      </c>
      <c r="Z608" s="19">
        <f>IF(VLOOKUP(C608,角色!CC:CI,主动技能!F608*2,FALSE)=0,"",VLOOKUP(C608,角色!CC:CI,主动技能!F608*2,FALSE))</f>
        <v>100</v>
      </c>
      <c r="AA608" s="19">
        <f>IF(VLOOKUP(C608,角色!CC:CI,主动技能!F608*2+1,FALSE)=0,0,VLOOKUP(C608,角色!CC:CI,主动技能!F608*2+1,FALSE))</f>
        <v>10</v>
      </c>
      <c r="AB608" s="19">
        <f>IF(INT(VLOOKUP(E608,角色属性概况!I:M,3,FALSE)*AA608/100)=0,"",(INT(VLOOKUP(E608,角色属性概况!I:M,3,FALSE)*AA608/100)))</f>
        <v>122</v>
      </c>
      <c r="AE608" s="25">
        <f>(VLOOKUP(G608,角色!V:AE,主动技能!F608+7,FALSE))</f>
        <v>1</v>
      </c>
      <c r="AF608" s="19">
        <f>VLOOKUP(F608,对应表!AY:BA,3,FALSE)</f>
        <v>0</v>
      </c>
      <c r="AG608" s="19">
        <f>VLOOKUP(F608,对应表!AY:BA,2,FALSE)</f>
        <v>0</v>
      </c>
      <c r="AH608" s="25" t="str">
        <f>VLOOKUP(F608,特效对应!F:G,2,FALSE)</f>
        <v>attack</v>
      </c>
      <c r="AJ608">
        <f t="shared" si="161"/>
        <v>2</v>
      </c>
      <c r="AQ608" s="6" t="str">
        <f>_xlfn.IFNA(IF(IF($AK608=AQ$5,VLOOKUP(AL608,buff!$K:$L,2,FALSE),"")=0,"",IF($AK608=AQ$5,VLOOKUP(AL608,buff!$K:$L,2,FALSE),"")),"")</f>
        <v/>
      </c>
      <c r="AR608" s="6" t="str">
        <f>_xlfn.IFNA(IF(IF($AK608=AR$5,VLOOKUP(AM608,buff!$K:$L,2,FALSE),"")=0,"",IF($AK608=AR$5,VLOOKUP(AM608,buff!$K:$L,2,FALSE),"")),"")</f>
        <v/>
      </c>
      <c r="AS608" s="6" t="str">
        <f>_xlfn.IFNA(IF(IF($AK608=AS$5,VLOOKUP(AN608,buff!$K:$L,2,FALSE),"")=0,"",IF($AK608=AS$5,VLOOKUP(AN608,buff!$K:$L,2,FALSE),"")),"")</f>
        <v/>
      </c>
      <c r="AT608" s="6" t="str">
        <f>_xlfn.IFNA(IF(IF($AK608=AT$5,VLOOKUP(AO608,buff!$K:$L,2,FALSE),"")=0,"",IF($AK608=AT$5,VLOOKUP(AO608,buff!$K:$L,2,FALSE),"")),"")</f>
        <v/>
      </c>
      <c r="AU608" s="6" t="str">
        <f>_xlfn.IFNA(IF(IF($AK608=AU$5,VLOOKUP(AP608,buff!$K:$L,2,FALSE),"")=0,"",IF($AK608=AU$5,VLOOKUP(AP608,buff!$K:$L,2,FALSE),"")),"")</f>
        <v/>
      </c>
      <c r="AV608" s="6" t="str">
        <f>_xlfn.IFNA(IF(IF($AK608=AV$5,VLOOKUP(AL608,buff!$K:$L,2,FALSE),"")=0,"",IF($AK608=AV$5,VLOOKUP(AL608,buff!$K:$L,2,FALSE),"")),"")</f>
        <v/>
      </c>
      <c r="AW608" s="6" t="str">
        <f>_xlfn.IFNA(IF(IF($AK608=AW$5,VLOOKUP(AM608,buff!$K:$L,2,FALSE),"")=0,"",IF($AK608=AW$5,VLOOKUP(AM608,buff!$K:$L,2,FALSE),"")),"")</f>
        <v/>
      </c>
      <c r="AX608" s="6" t="str">
        <f>_xlfn.IFNA(IF(IF($AK608=AX$5,VLOOKUP(AN608,buff!$K:$L,2,FALSE),"")=0,"",IF($AK608=AX$5,VLOOKUP(AN608,buff!$K:$L,2,FALSE),"")),"")</f>
        <v/>
      </c>
      <c r="AY608" s="6" t="str">
        <f>_xlfn.IFNA(IF(IF($AK608=AY$5,VLOOKUP(AO608,buff!$K:$L,2,FALSE),"")=0,"",IF($AK608=AY$5,VLOOKUP(AO608,buff!$K:$L,2,FALSE),"")),"")</f>
        <v/>
      </c>
      <c r="AZ608" s="6" t="str">
        <f>_xlfn.IFNA(IF(IF($AK608=AZ$5,VLOOKUP(AP608,buff!$K:$L,2,FALSE),"")=0,"",IF($AK608=AZ$5,VLOOKUP(AP608,buff!$K:$L,2,FALSE),"")),"")</f>
        <v/>
      </c>
      <c r="BA608" s="6" t="e">
        <f>VLOOKUP(AL608,buff!$K:$P,6,FALSE)</f>
        <v>#N/A</v>
      </c>
      <c r="BB608" s="6" t="e">
        <f>VLOOKUP(AM608,buff!$K:$P,6,FALSE)</f>
        <v>#N/A</v>
      </c>
      <c r="BC608" s="6" t="e">
        <f>VLOOKUP(AN608,buff!$K:$P,6,FALSE)</f>
        <v>#N/A</v>
      </c>
      <c r="BD608">
        <f t="shared" si="162"/>
        <v>0</v>
      </c>
      <c r="BE608">
        <f t="shared" si="163"/>
        <v>0</v>
      </c>
      <c r="BF608" s="22">
        <f t="shared" si="164"/>
        <v>101101</v>
      </c>
    </row>
    <row r="609" spans="1:58" x14ac:dyDescent="0.15">
      <c r="A609" t="str">
        <f t="shared" si="152"/>
        <v>伊芙主动技能1等级3</v>
      </c>
      <c r="B609" s="8">
        <f t="shared" si="159"/>
        <v>10110103</v>
      </c>
      <c r="C609" s="8" t="str">
        <f>VLOOKUP(G609,角色!A:B,2,FALSE)</f>
        <v>伊芙</v>
      </c>
      <c r="D609" s="8" t="str">
        <f t="shared" si="160"/>
        <v>主动技能1</v>
      </c>
      <c r="E609" s="8">
        <f t="shared" si="153"/>
        <v>3</v>
      </c>
      <c r="F609" s="8">
        <f t="shared" si="154"/>
        <v>1</v>
      </c>
      <c r="G609" s="8">
        <f t="shared" si="155"/>
        <v>11</v>
      </c>
      <c r="H609" s="4" t="s">
        <v>947</v>
      </c>
      <c r="I609" s="20" t="str">
        <f t="shared" si="168"/>
        <v>对敌方单体攻击，造成100%攻击力（+161）点伤害。</v>
      </c>
      <c r="J609" s="4" t="s">
        <v>277</v>
      </c>
      <c r="K609" s="1" t="s">
        <v>102</v>
      </c>
      <c r="L609" s="4" t="s">
        <v>106</v>
      </c>
      <c r="M609" s="4"/>
      <c r="N609" s="4">
        <v>100</v>
      </c>
      <c r="O609" s="20">
        <f>VLOOKUP(L609,对应表!BK:BL,2,FALSE)</f>
        <v>0</v>
      </c>
      <c r="P609" s="25" t="str">
        <f>_xlfn.IFNA(VLOOKUP(G609,角色!V:AE,主动技能!F609+1,FALSE),"")</f>
        <v>|||</v>
      </c>
      <c r="Q609" s="25">
        <f>(VLOOKUP(G609,角色!V:AE,主动技能!F609+4,FALSE))</f>
        <v>1</v>
      </c>
      <c r="R609" s="25">
        <v>0</v>
      </c>
      <c r="S609" s="25">
        <v>0</v>
      </c>
      <c r="T609" s="6" t="str">
        <f t="shared" si="165"/>
        <v/>
      </c>
      <c r="U609" s="6" t="str">
        <f t="shared" si="166"/>
        <v/>
      </c>
      <c r="V609" s="19" t="str">
        <f>VLOOKUP(G609,角色!AW:BC,主动技能!F609+1,FALSE)</f>
        <v>skill_01</v>
      </c>
      <c r="Y609">
        <f t="shared" si="158"/>
        <v>0</v>
      </c>
      <c r="Z609" s="19">
        <f>IF(VLOOKUP(C609,角色!CC:CI,主动技能!F609*2,FALSE)=0,"",VLOOKUP(C609,角色!CC:CI,主动技能!F609*2,FALSE))</f>
        <v>100</v>
      </c>
      <c r="AA609" s="19">
        <f>IF(VLOOKUP(C609,角色!CC:CI,主动技能!F609*2+1,FALSE)=0,0,VLOOKUP(C609,角色!CC:CI,主动技能!F609*2+1,FALSE))</f>
        <v>10</v>
      </c>
      <c r="AB609" s="19">
        <f>IF(INT(VLOOKUP(E609,角色属性概况!I:M,3,FALSE)*AA609/100)=0,"",(INT(VLOOKUP(E609,角色属性概况!I:M,3,FALSE)*AA609/100)))</f>
        <v>161</v>
      </c>
      <c r="AE609" s="25">
        <f>(VLOOKUP(G609,角色!V:AE,主动技能!F609+7,FALSE))</f>
        <v>1</v>
      </c>
      <c r="AF609" s="19">
        <f>VLOOKUP(F609,对应表!AY:BA,3,FALSE)</f>
        <v>0</v>
      </c>
      <c r="AG609" s="19">
        <f>VLOOKUP(F609,对应表!AY:BA,2,FALSE)</f>
        <v>0</v>
      </c>
      <c r="AH609" s="25" t="str">
        <f>VLOOKUP(F609,特效对应!F:G,2,FALSE)</f>
        <v>attack</v>
      </c>
      <c r="AJ609">
        <f t="shared" si="161"/>
        <v>3</v>
      </c>
      <c r="AQ609" s="6" t="str">
        <f>_xlfn.IFNA(IF(IF($AK609=AQ$5,VLOOKUP(AL609,buff!$K:$L,2,FALSE),"")=0,"",IF($AK609=AQ$5,VLOOKUP(AL609,buff!$K:$L,2,FALSE),"")),"")</f>
        <v/>
      </c>
      <c r="AR609" s="6" t="str">
        <f>_xlfn.IFNA(IF(IF($AK609=AR$5,VLOOKUP(AM609,buff!$K:$L,2,FALSE),"")=0,"",IF($AK609=AR$5,VLOOKUP(AM609,buff!$K:$L,2,FALSE),"")),"")</f>
        <v/>
      </c>
      <c r="AS609" s="6" t="str">
        <f>_xlfn.IFNA(IF(IF($AK609=AS$5,VLOOKUP(AN609,buff!$K:$L,2,FALSE),"")=0,"",IF($AK609=AS$5,VLOOKUP(AN609,buff!$K:$L,2,FALSE),"")),"")</f>
        <v/>
      </c>
      <c r="AT609" s="6" t="str">
        <f>_xlfn.IFNA(IF(IF($AK609=AT$5,VLOOKUP(AO609,buff!$K:$L,2,FALSE),"")=0,"",IF($AK609=AT$5,VLOOKUP(AO609,buff!$K:$L,2,FALSE),"")),"")</f>
        <v/>
      </c>
      <c r="AU609" s="6" t="str">
        <f>_xlfn.IFNA(IF(IF($AK609=AU$5,VLOOKUP(AP609,buff!$K:$L,2,FALSE),"")=0,"",IF($AK609=AU$5,VLOOKUP(AP609,buff!$K:$L,2,FALSE),"")),"")</f>
        <v/>
      </c>
      <c r="AV609" s="6" t="str">
        <f>_xlfn.IFNA(IF(IF($AK609=AV$5,VLOOKUP(AL609,buff!$K:$L,2,FALSE),"")=0,"",IF($AK609=AV$5,VLOOKUP(AL609,buff!$K:$L,2,FALSE),"")),"")</f>
        <v/>
      </c>
      <c r="AW609" s="6" t="str">
        <f>_xlfn.IFNA(IF(IF($AK609=AW$5,VLOOKUP(AM609,buff!$K:$L,2,FALSE),"")=0,"",IF($AK609=AW$5,VLOOKUP(AM609,buff!$K:$L,2,FALSE),"")),"")</f>
        <v/>
      </c>
      <c r="AX609" s="6" t="str">
        <f>_xlfn.IFNA(IF(IF($AK609=AX$5,VLOOKUP(AN609,buff!$K:$L,2,FALSE),"")=0,"",IF($AK609=AX$5,VLOOKUP(AN609,buff!$K:$L,2,FALSE),"")),"")</f>
        <v/>
      </c>
      <c r="AY609" s="6" t="str">
        <f>_xlfn.IFNA(IF(IF($AK609=AY$5,VLOOKUP(AO609,buff!$K:$L,2,FALSE),"")=0,"",IF($AK609=AY$5,VLOOKUP(AO609,buff!$K:$L,2,FALSE),"")),"")</f>
        <v/>
      </c>
      <c r="AZ609" s="6" t="str">
        <f>_xlfn.IFNA(IF(IF($AK609=AZ$5,VLOOKUP(AP609,buff!$K:$L,2,FALSE),"")=0,"",IF($AK609=AZ$5,VLOOKUP(AP609,buff!$K:$L,2,FALSE),"")),"")</f>
        <v/>
      </c>
      <c r="BA609" s="6" t="e">
        <f>VLOOKUP(AL609,buff!$K:$P,6,FALSE)</f>
        <v>#N/A</v>
      </c>
      <c r="BB609" s="6" t="e">
        <f>VLOOKUP(AM609,buff!$K:$P,6,FALSE)</f>
        <v>#N/A</v>
      </c>
      <c r="BC609" s="6" t="e">
        <f>VLOOKUP(AN609,buff!$K:$P,6,FALSE)</f>
        <v>#N/A</v>
      </c>
      <c r="BD609">
        <f t="shared" si="162"/>
        <v>0</v>
      </c>
      <c r="BE609">
        <f t="shared" si="163"/>
        <v>0</v>
      </c>
      <c r="BF609" s="22">
        <f t="shared" si="164"/>
        <v>101101</v>
      </c>
    </row>
    <row r="610" spans="1:58" x14ac:dyDescent="0.15">
      <c r="A610" t="str">
        <f t="shared" si="152"/>
        <v>伊芙主动技能1等级4</v>
      </c>
      <c r="B610" s="8">
        <f t="shared" si="159"/>
        <v>10110104</v>
      </c>
      <c r="C610" s="8" t="str">
        <f>VLOOKUP(G610,角色!A:B,2,FALSE)</f>
        <v>伊芙</v>
      </c>
      <c r="D610" s="8" t="str">
        <f t="shared" si="160"/>
        <v>主动技能1</v>
      </c>
      <c r="E610" s="8">
        <f t="shared" si="153"/>
        <v>4</v>
      </c>
      <c r="F610" s="8">
        <f t="shared" si="154"/>
        <v>1</v>
      </c>
      <c r="G610" s="8">
        <f t="shared" si="155"/>
        <v>11</v>
      </c>
      <c r="H610" s="4" t="s">
        <v>947</v>
      </c>
      <c r="I610" s="20" t="str">
        <f t="shared" si="168"/>
        <v>对敌方单体攻击，造成100%攻击力（+249）点伤害。</v>
      </c>
      <c r="J610" s="4" t="s">
        <v>277</v>
      </c>
      <c r="K610" s="1" t="s">
        <v>102</v>
      </c>
      <c r="L610" s="4" t="s">
        <v>106</v>
      </c>
      <c r="M610" s="4"/>
      <c r="N610" s="4">
        <v>100</v>
      </c>
      <c r="O610" s="20">
        <f>VLOOKUP(L610,对应表!BK:BL,2,FALSE)</f>
        <v>0</v>
      </c>
      <c r="P610" s="25" t="str">
        <f>_xlfn.IFNA(VLOOKUP(G610,角色!V:AE,主动技能!F610+1,FALSE),"")</f>
        <v>|||</v>
      </c>
      <c r="Q610" s="25">
        <f>(VLOOKUP(G610,角色!V:AE,主动技能!F610+4,FALSE))</f>
        <v>1</v>
      </c>
      <c r="R610" s="25">
        <v>0</v>
      </c>
      <c r="S610" s="25">
        <v>0</v>
      </c>
      <c r="T610" s="6" t="str">
        <f t="shared" si="165"/>
        <v/>
      </c>
      <c r="U610" s="6" t="str">
        <f t="shared" si="166"/>
        <v/>
      </c>
      <c r="V610" s="19" t="str">
        <f>VLOOKUP(G610,角色!AW:BC,主动技能!F610+1,FALSE)</f>
        <v>skill_01</v>
      </c>
      <c r="Y610">
        <f t="shared" si="158"/>
        <v>0</v>
      </c>
      <c r="Z610" s="19">
        <f>IF(VLOOKUP(C610,角色!CC:CI,主动技能!F610*2,FALSE)=0,"",VLOOKUP(C610,角色!CC:CI,主动技能!F610*2,FALSE))</f>
        <v>100</v>
      </c>
      <c r="AA610" s="19">
        <f>IF(VLOOKUP(C610,角色!CC:CI,主动技能!F610*2+1,FALSE)=0,0,VLOOKUP(C610,角色!CC:CI,主动技能!F610*2+1,FALSE))</f>
        <v>10</v>
      </c>
      <c r="AB610" s="19">
        <f>IF(INT(VLOOKUP(E610,角色属性概况!I:M,3,FALSE)*AA610/100)=0,"",(INT(VLOOKUP(E610,角色属性概况!I:M,3,FALSE)*AA610/100)))</f>
        <v>249</v>
      </c>
      <c r="AE610" s="25">
        <f>(VLOOKUP(G610,角色!V:AE,主动技能!F610+7,FALSE))</f>
        <v>1</v>
      </c>
      <c r="AF610" s="19">
        <f>VLOOKUP(F610,对应表!AY:BA,3,FALSE)</f>
        <v>0</v>
      </c>
      <c r="AG610" s="19">
        <f>VLOOKUP(F610,对应表!AY:BA,2,FALSE)</f>
        <v>0</v>
      </c>
      <c r="AH610" s="25" t="str">
        <f>VLOOKUP(F610,特效对应!F:G,2,FALSE)</f>
        <v>attack</v>
      </c>
      <c r="AJ610">
        <f t="shared" si="161"/>
        <v>4</v>
      </c>
      <c r="AQ610" s="6" t="str">
        <f>_xlfn.IFNA(IF(IF($AK610=AQ$5,VLOOKUP(AL610,buff!$K:$L,2,FALSE),"")=0,"",IF($AK610=AQ$5,VLOOKUP(AL610,buff!$K:$L,2,FALSE),"")),"")</f>
        <v/>
      </c>
      <c r="AR610" s="6" t="str">
        <f>_xlfn.IFNA(IF(IF($AK610=AR$5,VLOOKUP(AM610,buff!$K:$L,2,FALSE),"")=0,"",IF($AK610=AR$5,VLOOKUP(AM610,buff!$K:$L,2,FALSE),"")),"")</f>
        <v/>
      </c>
      <c r="AS610" s="6" t="str">
        <f>_xlfn.IFNA(IF(IF($AK610=AS$5,VLOOKUP(AN610,buff!$K:$L,2,FALSE),"")=0,"",IF($AK610=AS$5,VLOOKUP(AN610,buff!$K:$L,2,FALSE),"")),"")</f>
        <v/>
      </c>
      <c r="AT610" s="6" t="str">
        <f>_xlfn.IFNA(IF(IF($AK610=AT$5,VLOOKUP(AO610,buff!$K:$L,2,FALSE),"")=0,"",IF($AK610=AT$5,VLOOKUP(AO610,buff!$K:$L,2,FALSE),"")),"")</f>
        <v/>
      </c>
      <c r="AU610" s="6" t="str">
        <f>_xlfn.IFNA(IF(IF($AK610=AU$5,VLOOKUP(AP610,buff!$K:$L,2,FALSE),"")=0,"",IF($AK610=AU$5,VLOOKUP(AP610,buff!$K:$L,2,FALSE),"")),"")</f>
        <v/>
      </c>
      <c r="AV610" s="6" t="str">
        <f>_xlfn.IFNA(IF(IF($AK610=AV$5,VLOOKUP(AL610,buff!$K:$L,2,FALSE),"")=0,"",IF($AK610=AV$5,VLOOKUP(AL610,buff!$K:$L,2,FALSE),"")),"")</f>
        <v/>
      </c>
      <c r="AW610" s="6" t="str">
        <f>_xlfn.IFNA(IF(IF($AK610=AW$5,VLOOKUP(AM610,buff!$K:$L,2,FALSE),"")=0,"",IF($AK610=AW$5,VLOOKUP(AM610,buff!$K:$L,2,FALSE),"")),"")</f>
        <v/>
      </c>
      <c r="AX610" s="6" t="str">
        <f>_xlfn.IFNA(IF(IF($AK610=AX$5,VLOOKUP(AN610,buff!$K:$L,2,FALSE),"")=0,"",IF($AK610=AX$5,VLOOKUP(AN610,buff!$K:$L,2,FALSE),"")),"")</f>
        <v/>
      </c>
      <c r="AY610" s="6" t="str">
        <f>_xlfn.IFNA(IF(IF($AK610=AY$5,VLOOKUP(AO610,buff!$K:$L,2,FALSE),"")=0,"",IF($AK610=AY$5,VLOOKUP(AO610,buff!$K:$L,2,FALSE),"")),"")</f>
        <v/>
      </c>
      <c r="AZ610" s="6" t="str">
        <f>_xlfn.IFNA(IF(IF($AK610=AZ$5,VLOOKUP(AP610,buff!$K:$L,2,FALSE),"")=0,"",IF($AK610=AZ$5,VLOOKUP(AP610,buff!$K:$L,2,FALSE),"")),"")</f>
        <v/>
      </c>
      <c r="BA610" s="6" t="e">
        <f>VLOOKUP(AL610,buff!$K:$P,6,FALSE)</f>
        <v>#N/A</v>
      </c>
      <c r="BB610" s="6" t="e">
        <f>VLOOKUP(AM610,buff!$K:$P,6,FALSE)</f>
        <v>#N/A</v>
      </c>
      <c r="BC610" s="6" t="e">
        <f>VLOOKUP(AN610,buff!$K:$P,6,FALSE)</f>
        <v>#N/A</v>
      </c>
      <c r="BD610">
        <f t="shared" si="162"/>
        <v>0</v>
      </c>
      <c r="BE610">
        <f t="shared" si="163"/>
        <v>0</v>
      </c>
      <c r="BF610" s="22">
        <f t="shared" si="164"/>
        <v>101101</v>
      </c>
    </row>
    <row r="611" spans="1:58" x14ac:dyDescent="0.15">
      <c r="A611" t="str">
        <f t="shared" si="152"/>
        <v>伊芙主动技能1等级5</v>
      </c>
      <c r="B611" s="8">
        <f t="shared" si="159"/>
        <v>10110105</v>
      </c>
      <c r="C611" s="8" t="str">
        <f>VLOOKUP(G611,角色!A:B,2,FALSE)</f>
        <v>伊芙</v>
      </c>
      <c r="D611" s="8" t="str">
        <f t="shared" si="160"/>
        <v>主动技能1</v>
      </c>
      <c r="E611" s="8">
        <f t="shared" si="153"/>
        <v>5</v>
      </c>
      <c r="F611" s="8">
        <f t="shared" si="154"/>
        <v>1</v>
      </c>
      <c r="G611" s="8">
        <f t="shared" si="155"/>
        <v>11</v>
      </c>
      <c r="H611" s="4" t="s">
        <v>947</v>
      </c>
      <c r="I611" s="20" t="str">
        <f t="shared" si="168"/>
        <v>对敌方单体攻击，造成100%攻击力（+373）点伤害。</v>
      </c>
      <c r="J611" s="4" t="s">
        <v>277</v>
      </c>
      <c r="K611" s="1" t="s">
        <v>102</v>
      </c>
      <c r="L611" s="4" t="s">
        <v>106</v>
      </c>
      <c r="M611" s="4"/>
      <c r="N611" s="4">
        <v>100</v>
      </c>
      <c r="O611" s="20">
        <f>VLOOKUP(L611,对应表!BK:BL,2,FALSE)</f>
        <v>0</v>
      </c>
      <c r="P611" s="25" t="str">
        <f>_xlfn.IFNA(VLOOKUP(G611,角色!V:AE,主动技能!F611+1,FALSE),"")</f>
        <v>|||</v>
      </c>
      <c r="Q611" s="25">
        <f>(VLOOKUP(G611,角色!V:AE,主动技能!F611+4,FALSE))</f>
        <v>1</v>
      </c>
      <c r="R611" s="25">
        <v>0</v>
      </c>
      <c r="S611" s="25">
        <v>0</v>
      </c>
      <c r="T611" s="6" t="str">
        <f t="shared" si="165"/>
        <v/>
      </c>
      <c r="U611" s="6" t="str">
        <f t="shared" si="166"/>
        <v/>
      </c>
      <c r="V611" s="19" t="str">
        <f>VLOOKUP(G611,角色!AW:BC,主动技能!F611+1,FALSE)</f>
        <v>skill_01</v>
      </c>
      <c r="Y611">
        <f t="shared" si="158"/>
        <v>0</v>
      </c>
      <c r="Z611" s="19">
        <f>IF(VLOOKUP(C611,角色!CC:CI,主动技能!F611*2,FALSE)=0,"",VLOOKUP(C611,角色!CC:CI,主动技能!F611*2,FALSE))</f>
        <v>100</v>
      </c>
      <c r="AA611" s="19">
        <f>IF(VLOOKUP(C611,角色!CC:CI,主动技能!F611*2+1,FALSE)=0,0,VLOOKUP(C611,角色!CC:CI,主动技能!F611*2+1,FALSE))</f>
        <v>10</v>
      </c>
      <c r="AB611" s="19">
        <f>IF(INT(VLOOKUP(E611,角色属性概况!I:M,3,FALSE)*AA611/100)=0,"",(INT(VLOOKUP(E611,角色属性概况!I:M,3,FALSE)*AA611/100)))</f>
        <v>373</v>
      </c>
      <c r="AE611" s="25">
        <f>(VLOOKUP(G611,角色!V:AE,主动技能!F611+7,FALSE))</f>
        <v>1</v>
      </c>
      <c r="AF611" s="19">
        <f>VLOOKUP(F611,对应表!AY:BA,3,FALSE)</f>
        <v>0</v>
      </c>
      <c r="AG611" s="19">
        <f>VLOOKUP(F611,对应表!AY:BA,2,FALSE)</f>
        <v>0</v>
      </c>
      <c r="AH611" s="25" t="str">
        <f>VLOOKUP(F611,特效对应!F:G,2,FALSE)</f>
        <v>attack</v>
      </c>
      <c r="AJ611">
        <f t="shared" si="161"/>
        <v>5</v>
      </c>
      <c r="AQ611" s="6" t="str">
        <f>_xlfn.IFNA(IF(IF($AK611=AQ$5,VLOOKUP(AL611,buff!$K:$L,2,FALSE),"")=0,"",IF($AK611=AQ$5,VLOOKUP(AL611,buff!$K:$L,2,FALSE),"")),"")</f>
        <v/>
      </c>
      <c r="AR611" s="6" t="str">
        <f>_xlfn.IFNA(IF(IF($AK611=AR$5,VLOOKUP(AM611,buff!$K:$L,2,FALSE),"")=0,"",IF($AK611=AR$5,VLOOKUP(AM611,buff!$K:$L,2,FALSE),"")),"")</f>
        <v/>
      </c>
      <c r="AS611" s="6" t="str">
        <f>_xlfn.IFNA(IF(IF($AK611=AS$5,VLOOKUP(AN611,buff!$K:$L,2,FALSE),"")=0,"",IF($AK611=AS$5,VLOOKUP(AN611,buff!$K:$L,2,FALSE),"")),"")</f>
        <v/>
      </c>
      <c r="AT611" s="6" t="str">
        <f>_xlfn.IFNA(IF(IF($AK611=AT$5,VLOOKUP(AO611,buff!$K:$L,2,FALSE),"")=0,"",IF($AK611=AT$5,VLOOKUP(AO611,buff!$K:$L,2,FALSE),"")),"")</f>
        <v/>
      </c>
      <c r="AU611" s="6" t="str">
        <f>_xlfn.IFNA(IF(IF($AK611=AU$5,VLOOKUP(AP611,buff!$K:$L,2,FALSE),"")=0,"",IF($AK611=AU$5,VLOOKUP(AP611,buff!$K:$L,2,FALSE),"")),"")</f>
        <v/>
      </c>
      <c r="AV611" s="6" t="str">
        <f>_xlfn.IFNA(IF(IF($AK611=AV$5,VLOOKUP(AL611,buff!$K:$L,2,FALSE),"")=0,"",IF($AK611=AV$5,VLOOKUP(AL611,buff!$K:$L,2,FALSE),"")),"")</f>
        <v/>
      </c>
      <c r="AW611" s="6" t="str">
        <f>_xlfn.IFNA(IF(IF($AK611=AW$5,VLOOKUP(AM611,buff!$K:$L,2,FALSE),"")=0,"",IF($AK611=AW$5,VLOOKUP(AM611,buff!$K:$L,2,FALSE),"")),"")</f>
        <v/>
      </c>
      <c r="AX611" s="6" t="str">
        <f>_xlfn.IFNA(IF(IF($AK611=AX$5,VLOOKUP(AN611,buff!$K:$L,2,FALSE),"")=0,"",IF($AK611=AX$5,VLOOKUP(AN611,buff!$K:$L,2,FALSE),"")),"")</f>
        <v/>
      </c>
      <c r="AY611" s="6" t="str">
        <f>_xlfn.IFNA(IF(IF($AK611=AY$5,VLOOKUP(AO611,buff!$K:$L,2,FALSE),"")=0,"",IF($AK611=AY$5,VLOOKUP(AO611,buff!$K:$L,2,FALSE),"")),"")</f>
        <v/>
      </c>
      <c r="AZ611" s="6" t="str">
        <f>_xlfn.IFNA(IF(IF($AK611=AZ$5,VLOOKUP(AP611,buff!$K:$L,2,FALSE),"")=0,"",IF($AK611=AZ$5,VLOOKUP(AP611,buff!$K:$L,2,FALSE),"")),"")</f>
        <v/>
      </c>
      <c r="BA611" s="6" t="e">
        <f>VLOOKUP(AL611,buff!$K:$P,6,FALSE)</f>
        <v>#N/A</v>
      </c>
      <c r="BB611" s="6" t="e">
        <f>VLOOKUP(AM611,buff!$K:$P,6,FALSE)</f>
        <v>#N/A</v>
      </c>
      <c r="BC611" s="6" t="e">
        <f>VLOOKUP(AN611,buff!$K:$P,6,FALSE)</f>
        <v>#N/A</v>
      </c>
      <c r="BD611">
        <f t="shared" si="162"/>
        <v>0</v>
      </c>
      <c r="BE611">
        <f t="shared" si="163"/>
        <v>0</v>
      </c>
      <c r="BF611" s="22">
        <f t="shared" si="164"/>
        <v>101101</v>
      </c>
    </row>
    <row r="612" spans="1:58" x14ac:dyDescent="0.15">
      <c r="A612" t="str">
        <f t="shared" si="152"/>
        <v>伊芙主动技能1等级6</v>
      </c>
      <c r="B612" s="8">
        <f t="shared" si="159"/>
        <v>10110106</v>
      </c>
      <c r="C612" s="8" t="str">
        <f>VLOOKUP(G612,角色!A:B,2,FALSE)</f>
        <v>伊芙</v>
      </c>
      <c r="D612" s="8" t="str">
        <f t="shared" si="160"/>
        <v>主动技能1</v>
      </c>
      <c r="E612" s="8">
        <f t="shared" si="153"/>
        <v>6</v>
      </c>
      <c r="F612" s="8">
        <f t="shared" si="154"/>
        <v>1</v>
      </c>
      <c r="G612" s="8">
        <f t="shared" si="155"/>
        <v>11</v>
      </c>
      <c r="H612" s="4" t="s">
        <v>947</v>
      </c>
      <c r="I612" s="20" t="str">
        <f t="shared" si="168"/>
        <v>对敌方单体攻击，造成100%攻击力（+549）点伤害。</v>
      </c>
      <c r="J612" s="4" t="s">
        <v>277</v>
      </c>
      <c r="K612" s="1" t="s">
        <v>102</v>
      </c>
      <c r="L612" s="4" t="s">
        <v>106</v>
      </c>
      <c r="M612" s="4"/>
      <c r="N612" s="4">
        <v>100</v>
      </c>
      <c r="O612" s="20">
        <f>VLOOKUP(L612,对应表!BK:BL,2,FALSE)</f>
        <v>0</v>
      </c>
      <c r="P612" s="25" t="str">
        <f>_xlfn.IFNA(VLOOKUP(G612,角色!V:AE,主动技能!F612+1,FALSE),"")</f>
        <v>|||</v>
      </c>
      <c r="Q612" s="25">
        <f>(VLOOKUP(G612,角色!V:AE,主动技能!F612+4,FALSE))</f>
        <v>1</v>
      </c>
      <c r="R612" s="25">
        <v>0</v>
      </c>
      <c r="S612" s="25">
        <v>0</v>
      </c>
      <c r="T612" s="6" t="str">
        <f t="shared" si="165"/>
        <v/>
      </c>
      <c r="U612" s="6" t="str">
        <f t="shared" si="166"/>
        <v/>
      </c>
      <c r="V612" s="19" t="str">
        <f>VLOOKUP(G612,角色!AW:BC,主动技能!F612+1,FALSE)</f>
        <v>skill_01</v>
      </c>
      <c r="Y612">
        <f t="shared" si="158"/>
        <v>0</v>
      </c>
      <c r="Z612" s="19">
        <f>IF(VLOOKUP(C612,角色!CC:CI,主动技能!F612*2,FALSE)=0,"",VLOOKUP(C612,角色!CC:CI,主动技能!F612*2,FALSE))</f>
        <v>100</v>
      </c>
      <c r="AA612" s="19">
        <f>IF(VLOOKUP(C612,角色!CC:CI,主动技能!F612*2+1,FALSE)=0,0,VLOOKUP(C612,角色!CC:CI,主动技能!F612*2+1,FALSE))</f>
        <v>10</v>
      </c>
      <c r="AB612" s="19">
        <f>IF(INT(VLOOKUP(E612,角色属性概况!I:M,3,FALSE)*AA612/100)=0,"",(INT(VLOOKUP(E612,角色属性概况!I:M,3,FALSE)*AA612/100)))</f>
        <v>549</v>
      </c>
      <c r="AE612" s="25">
        <f>(VLOOKUP(G612,角色!V:AE,主动技能!F612+7,FALSE))</f>
        <v>1</v>
      </c>
      <c r="AF612" s="19">
        <f>VLOOKUP(F612,对应表!AY:BA,3,FALSE)</f>
        <v>0</v>
      </c>
      <c r="AG612" s="19">
        <f>VLOOKUP(F612,对应表!AY:BA,2,FALSE)</f>
        <v>0</v>
      </c>
      <c r="AH612" s="25" t="str">
        <f>VLOOKUP(F612,特效对应!F:G,2,FALSE)</f>
        <v>attack</v>
      </c>
      <c r="AJ612">
        <f t="shared" si="161"/>
        <v>6</v>
      </c>
      <c r="AQ612" s="6" t="str">
        <f>_xlfn.IFNA(IF(IF($AK612=AQ$5,VLOOKUP(AL612,buff!$K:$L,2,FALSE),"")=0,"",IF($AK612=AQ$5,VLOOKUP(AL612,buff!$K:$L,2,FALSE),"")),"")</f>
        <v/>
      </c>
      <c r="AR612" s="6" t="str">
        <f>_xlfn.IFNA(IF(IF($AK612=AR$5,VLOOKUP(AM612,buff!$K:$L,2,FALSE),"")=0,"",IF($AK612=AR$5,VLOOKUP(AM612,buff!$K:$L,2,FALSE),"")),"")</f>
        <v/>
      </c>
      <c r="AS612" s="6" t="str">
        <f>_xlfn.IFNA(IF(IF($AK612=AS$5,VLOOKUP(AN612,buff!$K:$L,2,FALSE),"")=0,"",IF($AK612=AS$5,VLOOKUP(AN612,buff!$K:$L,2,FALSE),"")),"")</f>
        <v/>
      </c>
      <c r="AT612" s="6" t="str">
        <f>_xlfn.IFNA(IF(IF($AK612=AT$5,VLOOKUP(AO612,buff!$K:$L,2,FALSE),"")=0,"",IF($AK612=AT$5,VLOOKUP(AO612,buff!$K:$L,2,FALSE),"")),"")</f>
        <v/>
      </c>
      <c r="AU612" s="6" t="str">
        <f>_xlfn.IFNA(IF(IF($AK612=AU$5,VLOOKUP(AP612,buff!$K:$L,2,FALSE),"")=0,"",IF($AK612=AU$5,VLOOKUP(AP612,buff!$K:$L,2,FALSE),"")),"")</f>
        <v/>
      </c>
      <c r="AV612" s="6" t="str">
        <f>_xlfn.IFNA(IF(IF($AK612=AV$5,VLOOKUP(AL612,buff!$K:$L,2,FALSE),"")=0,"",IF($AK612=AV$5,VLOOKUP(AL612,buff!$K:$L,2,FALSE),"")),"")</f>
        <v/>
      </c>
      <c r="AW612" s="6" t="str">
        <f>_xlfn.IFNA(IF(IF($AK612=AW$5,VLOOKUP(AM612,buff!$K:$L,2,FALSE),"")=0,"",IF($AK612=AW$5,VLOOKUP(AM612,buff!$K:$L,2,FALSE),"")),"")</f>
        <v/>
      </c>
      <c r="AX612" s="6" t="str">
        <f>_xlfn.IFNA(IF(IF($AK612=AX$5,VLOOKUP(AN612,buff!$K:$L,2,FALSE),"")=0,"",IF($AK612=AX$5,VLOOKUP(AN612,buff!$K:$L,2,FALSE),"")),"")</f>
        <v/>
      </c>
      <c r="AY612" s="6" t="str">
        <f>_xlfn.IFNA(IF(IF($AK612=AY$5,VLOOKUP(AO612,buff!$K:$L,2,FALSE),"")=0,"",IF($AK612=AY$5,VLOOKUP(AO612,buff!$K:$L,2,FALSE),"")),"")</f>
        <v/>
      </c>
      <c r="AZ612" s="6" t="str">
        <f>_xlfn.IFNA(IF(IF($AK612=AZ$5,VLOOKUP(AP612,buff!$K:$L,2,FALSE),"")=0,"",IF($AK612=AZ$5,VLOOKUP(AP612,buff!$K:$L,2,FALSE),"")),"")</f>
        <v/>
      </c>
      <c r="BA612" s="6" t="e">
        <f>VLOOKUP(AL612,buff!$K:$P,6,FALSE)</f>
        <v>#N/A</v>
      </c>
      <c r="BB612" s="6" t="e">
        <f>VLOOKUP(AM612,buff!$K:$P,6,FALSE)</f>
        <v>#N/A</v>
      </c>
      <c r="BC612" s="6" t="e">
        <f>VLOOKUP(AN612,buff!$K:$P,6,FALSE)</f>
        <v>#N/A</v>
      </c>
      <c r="BD612">
        <f t="shared" si="162"/>
        <v>0</v>
      </c>
      <c r="BE612">
        <f t="shared" si="163"/>
        <v>0</v>
      </c>
      <c r="BF612" s="22">
        <f t="shared" si="164"/>
        <v>101101</v>
      </c>
    </row>
    <row r="613" spans="1:58" x14ac:dyDescent="0.15">
      <c r="A613" t="str">
        <f t="shared" si="152"/>
        <v>伊芙主动技能1等级7</v>
      </c>
      <c r="B613" s="8">
        <f t="shared" si="159"/>
        <v>10110107</v>
      </c>
      <c r="C613" s="8" t="str">
        <f>VLOOKUP(G613,角色!A:B,2,FALSE)</f>
        <v>伊芙</v>
      </c>
      <c r="D613" s="8" t="str">
        <f t="shared" si="160"/>
        <v>主动技能1</v>
      </c>
      <c r="E613" s="8">
        <f t="shared" si="153"/>
        <v>7</v>
      </c>
      <c r="F613" s="8">
        <f t="shared" si="154"/>
        <v>1</v>
      </c>
      <c r="G613" s="8">
        <f t="shared" si="155"/>
        <v>11</v>
      </c>
      <c r="H613" s="4" t="s">
        <v>947</v>
      </c>
      <c r="I613" s="20" t="str">
        <f t="shared" si="168"/>
        <v>对敌方单体攻击，造成100%攻击力（+797）点伤害。</v>
      </c>
      <c r="J613" s="4" t="s">
        <v>277</v>
      </c>
      <c r="K613" s="1" t="s">
        <v>102</v>
      </c>
      <c r="L613" s="4" t="s">
        <v>106</v>
      </c>
      <c r="M613" s="4"/>
      <c r="N613" s="4">
        <v>100</v>
      </c>
      <c r="O613" s="20">
        <f>VLOOKUP(L613,对应表!BK:BL,2,FALSE)</f>
        <v>0</v>
      </c>
      <c r="P613" s="25" t="str">
        <f>_xlfn.IFNA(VLOOKUP(G613,角色!V:AE,主动技能!F613+1,FALSE),"")</f>
        <v>|||</v>
      </c>
      <c r="Q613" s="25">
        <f>(VLOOKUP(G613,角色!V:AE,主动技能!F613+4,FALSE))</f>
        <v>1</v>
      </c>
      <c r="R613" s="25">
        <v>0</v>
      </c>
      <c r="S613" s="25">
        <v>0</v>
      </c>
      <c r="T613" s="6" t="str">
        <f t="shared" si="165"/>
        <v/>
      </c>
      <c r="U613" s="6" t="str">
        <f t="shared" si="166"/>
        <v/>
      </c>
      <c r="V613" s="19" t="str">
        <f>VLOOKUP(G613,角色!AW:BC,主动技能!F613+1,FALSE)</f>
        <v>skill_01</v>
      </c>
      <c r="Y613">
        <f t="shared" si="158"/>
        <v>0</v>
      </c>
      <c r="Z613" s="19">
        <f>IF(VLOOKUP(C613,角色!CC:CI,主动技能!F613*2,FALSE)=0,"",VLOOKUP(C613,角色!CC:CI,主动技能!F613*2,FALSE))</f>
        <v>100</v>
      </c>
      <c r="AA613" s="19">
        <f>IF(VLOOKUP(C613,角色!CC:CI,主动技能!F613*2+1,FALSE)=0,0,VLOOKUP(C613,角色!CC:CI,主动技能!F613*2+1,FALSE))</f>
        <v>10</v>
      </c>
      <c r="AB613" s="19">
        <f>IF(INT(VLOOKUP(E613,角色属性概况!I:M,3,FALSE)*AA613/100)=0,"",(INT(VLOOKUP(E613,角色属性概况!I:M,3,FALSE)*AA613/100)))</f>
        <v>797</v>
      </c>
      <c r="AE613" s="25">
        <f>(VLOOKUP(G613,角色!V:AE,主动技能!F613+7,FALSE))</f>
        <v>1</v>
      </c>
      <c r="AF613" s="19">
        <f>VLOOKUP(F613,对应表!AY:BA,3,FALSE)</f>
        <v>0</v>
      </c>
      <c r="AG613" s="19">
        <f>VLOOKUP(F613,对应表!AY:BA,2,FALSE)</f>
        <v>0</v>
      </c>
      <c r="AH613" s="25" t="str">
        <f>VLOOKUP(F613,特效对应!F:G,2,FALSE)</f>
        <v>attack</v>
      </c>
      <c r="AJ613">
        <f t="shared" si="161"/>
        <v>7</v>
      </c>
      <c r="AQ613" s="6" t="str">
        <f>_xlfn.IFNA(IF(IF($AK613=AQ$5,VLOOKUP(AL613,buff!$K:$L,2,FALSE),"")=0,"",IF($AK613=AQ$5,VLOOKUP(AL613,buff!$K:$L,2,FALSE),"")),"")</f>
        <v/>
      </c>
      <c r="AR613" s="6" t="str">
        <f>_xlfn.IFNA(IF(IF($AK613=AR$5,VLOOKUP(AM613,buff!$K:$L,2,FALSE),"")=0,"",IF($AK613=AR$5,VLOOKUP(AM613,buff!$K:$L,2,FALSE),"")),"")</f>
        <v/>
      </c>
      <c r="AS613" s="6" t="str">
        <f>_xlfn.IFNA(IF(IF($AK613=AS$5,VLOOKUP(AN613,buff!$K:$L,2,FALSE),"")=0,"",IF($AK613=AS$5,VLOOKUP(AN613,buff!$K:$L,2,FALSE),"")),"")</f>
        <v/>
      </c>
      <c r="AT613" s="6" t="str">
        <f>_xlfn.IFNA(IF(IF($AK613=AT$5,VLOOKUP(AO613,buff!$K:$L,2,FALSE),"")=0,"",IF($AK613=AT$5,VLOOKUP(AO613,buff!$K:$L,2,FALSE),"")),"")</f>
        <v/>
      </c>
      <c r="AU613" s="6" t="str">
        <f>_xlfn.IFNA(IF(IF($AK613=AU$5,VLOOKUP(AP613,buff!$K:$L,2,FALSE),"")=0,"",IF($AK613=AU$5,VLOOKUP(AP613,buff!$K:$L,2,FALSE),"")),"")</f>
        <v/>
      </c>
      <c r="AV613" s="6" t="str">
        <f>_xlfn.IFNA(IF(IF($AK613=AV$5,VLOOKUP(AL613,buff!$K:$L,2,FALSE),"")=0,"",IF($AK613=AV$5,VLOOKUP(AL613,buff!$K:$L,2,FALSE),"")),"")</f>
        <v/>
      </c>
      <c r="AW613" s="6" t="str">
        <f>_xlfn.IFNA(IF(IF($AK613=AW$5,VLOOKUP(AM613,buff!$K:$L,2,FALSE),"")=0,"",IF($AK613=AW$5,VLOOKUP(AM613,buff!$K:$L,2,FALSE),"")),"")</f>
        <v/>
      </c>
      <c r="AX613" s="6" t="str">
        <f>_xlfn.IFNA(IF(IF($AK613=AX$5,VLOOKUP(AN613,buff!$K:$L,2,FALSE),"")=0,"",IF($AK613=AX$5,VLOOKUP(AN613,buff!$K:$L,2,FALSE),"")),"")</f>
        <v/>
      </c>
      <c r="AY613" s="6" t="str">
        <f>_xlfn.IFNA(IF(IF($AK613=AY$5,VLOOKUP(AO613,buff!$K:$L,2,FALSE),"")=0,"",IF($AK613=AY$5,VLOOKUP(AO613,buff!$K:$L,2,FALSE),"")),"")</f>
        <v/>
      </c>
      <c r="AZ613" s="6" t="str">
        <f>_xlfn.IFNA(IF(IF($AK613=AZ$5,VLOOKUP(AP613,buff!$K:$L,2,FALSE),"")=0,"",IF($AK613=AZ$5,VLOOKUP(AP613,buff!$K:$L,2,FALSE),"")),"")</f>
        <v/>
      </c>
      <c r="BA613" s="6" t="e">
        <f>VLOOKUP(AL613,buff!$K:$P,6,FALSE)</f>
        <v>#N/A</v>
      </c>
      <c r="BB613" s="6" t="e">
        <f>VLOOKUP(AM613,buff!$K:$P,6,FALSE)</f>
        <v>#N/A</v>
      </c>
      <c r="BC613" s="6" t="e">
        <f>VLOOKUP(AN613,buff!$K:$P,6,FALSE)</f>
        <v>#N/A</v>
      </c>
      <c r="BD613">
        <f t="shared" si="162"/>
        <v>0</v>
      </c>
      <c r="BE613">
        <f t="shared" si="163"/>
        <v>0</v>
      </c>
      <c r="BF613" s="22">
        <f t="shared" si="164"/>
        <v>101101</v>
      </c>
    </row>
    <row r="614" spans="1:58" x14ac:dyDescent="0.15">
      <c r="A614" t="str">
        <f t="shared" si="152"/>
        <v>伊芙主动技能1等级8</v>
      </c>
      <c r="B614" s="8">
        <f t="shared" si="159"/>
        <v>10110108</v>
      </c>
      <c r="C614" s="8" t="str">
        <f>VLOOKUP(G614,角色!A:B,2,FALSE)</f>
        <v>伊芙</v>
      </c>
      <c r="D614" s="8" t="str">
        <f t="shared" si="160"/>
        <v>主动技能1</v>
      </c>
      <c r="E614" s="8">
        <f t="shared" si="153"/>
        <v>8</v>
      </c>
      <c r="F614" s="8">
        <f t="shared" si="154"/>
        <v>1</v>
      </c>
      <c r="G614" s="8">
        <f t="shared" si="155"/>
        <v>11</v>
      </c>
      <c r="H614" s="4" t="s">
        <v>947</v>
      </c>
      <c r="I614" s="20" t="str">
        <f t="shared" si="168"/>
        <v>对敌方单体攻击，造成100%攻击力（+1149）点伤害。</v>
      </c>
      <c r="J614" s="4" t="s">
        <v>277</v>
      </c>
      <c r="K614" s="1" t="s">
        <v>102</v>
      </c>
      <c r="L614" s="4" t="s">
        <v>106</v>
      </c>
      <c r="M614" s="4"/>
      <c r="N614" s="4">
        <v>100</v>
      </c>
      <c r="O614" s="20">
        <f>VLOOKUP(L614,对应表!BK:BL,2,FALSE)</f>
        <v>0</v>
      </c>
      <c r="P614" s="25" t="str">
        <f>_xlfn.IFNA(VLOOKUP(G614,角色!V:AE,主动技能!F614+1,FALSE),"")</f>
        <v>|||</v>
      </c>
      <c r="Q614" s="25">
        <f>(VLOOKUP(G614,角色!V:AE,主动技能!F614+4,FALSE))</f>
        <v>1</v>
      </c>
      <c r="R614" s="25">
        <v>0</v>
      </c>
      <c r="S614" s="25">
        <v>0</v>
      </c>
      <c r="T614" s="6" t="str">
        <f t="shared" si="165"/>
        <v/>
      </c>
      <c r="U614" s="6" t="str">
        <f t="shared" si="166"/>
        <v/>
      </c>
      <c r="V614" s="19" t="str">
        <f>VLOOKUP(G614,角色!AW:BC,主动技能!F614+1,FALSE)</f>
        <v>skill_01</v>
      </c>
      <c r="Y614">
        <f t="shared" si="158"/>
        <v>0</v>
      </c>
      <c r="Z614" s="19">
        <f>IF(VLOOKUP(C614,角色!CC:CI,主动技能!F614*2,FALSE)=0,"",VLOOKUP(C614,角色!CC:CI,主动技能!F614*2,FALSE))</f>
        <v>100</v>
      </c>
      <c r="AA614" s="19">
        <f>IF(VLOOKUP(C614,角色!CC:CI,主动技能!F614*2+1,FALSE)=0,0,VLOOKUP(C614,角色!CC:CI,主动技能!F614*2+1,FALSE))</f>
        <v>10</v>
      </c>
      <c r="AB614" s="19">
        <f>IF(INT(VLOOKUP(E614,角色属性概况!I:M,3,FALSE)*AA614/100)=0,"",(INT(VLOOKUP(E614,角色属性概况!I:M,3,FALSE)*AA614/100)))</f>
        <v>1149</v>
      </c>
      <c r="AE614" s="25">
        <f>(VLOOKUP(G614,角色!V:AE,主动技能!F614+7,FALSE))</f>
        <v>1</v>
      </c>
      <c r="AF614" s="19">
        <f>VLOOKUP(F614,对应表!AY:BA,3,FALSE)</f>
        <v>0</v>
      </c>
      <c r="AG614" s="19">
        <f>VLOOKUP(F614,对应表!AY:BA,2,FALSE)</f>
        <v>0</v>
      </c>
      <c r="AH614" s="25" t="str">
        <f>VLOOKUP(F614,特效对应!F:G,2,FALSE)</f>
        <v>attack</v>
      </c>
      <c r="AJ614">
        <f t="shared" si="161"/>
        <v>8</v>
      </c>
      <c r="AQ614" s="6" t="str">
        <f>_xlfn.IFNA(IF(IF($AK614=AQ$5,VLOOKUP(AL614,buff!$K:$L,2,FALSE),"")=0,"",IF($AK614=AQ$5,VLOOKUP(AL614,buff!$K:$L,2,FALSE),"")),"")</f>
        <v/>
      </c>
      <c r="AR614" s="6" t="str">
        <f>_xlfn.IFNA(IF(IF($AK614=AR$5,VLOOKUP(AM614,buff!$K:$L,2,FALSE),"")=0,"",IF($AK614=AR$5,VLOOKUP(AM614,buff!$K:$L,2,FALSE),"")),"")</f>
        <v/>
      </c>
      <c r="AS614" s="6" t="str">
        <f>_xlfn.IFNA(IF(IF($AK614=AS$5,VLOOKUP(AN614,buff!$K:$L,2,FALSE),"")=0,"",IF($AK614=AS$5,VLOOKUP(AN614,buff!$K:$L,2,FALSE),"")),"")</f>
        <v/>
      </c>
      <c r="AT614" s="6" t="str">
        <f>_xlfn.IFNA(IF(IF($AK614=AT$5,VLOOKUP(AO614,buff!$K:$L,2,FALSE),"")=0,"",IF($AK614=AT$5,VLOOKUP(AO614,buff!$K:$L,2,FALSE),"")),"")</f>
        <v/>
      </c>
      <c r="AU614" s="6" t="str">
        <f>_xlfn.IFNA(IF(IF($AK614=AU$5,VLOOKUP(AP614,buff!$K:$L,2,FALSE),"")=0,"",IF($AK614=AU$5,VLOOKUP(AP614,buff!$K:$L,2,FALSE),"")),"")</f>
        <v/>
      </c>
      <c r="AV614" s="6" t="str">
        <f>_xlfn.IFNA(IF(IF($AK614=AV$5,VLOOKUP(AL614,buff!$K:$L,2,FALSE),"")=0,"",IF($AK614=AV$5,VLOOKUP(AL614,buff!$K:$L,2,FALSE),"")),"")</f>
        <v/>
      </c>
      <c r="AW614" s="6" t="str">
        <f>_xlfn.IFNA(IF(IF($AK614=AW$5,VLOOKUP(AM614,buff!$K:$L,2,FALSE),"")=0,"",IF($AK614=AW$5,VLOOKUP(AM614,buff!$K:$L,2,FALSE),"")),"")</f>
        <v/>
      </c>
      <c r="AX614" s="6" t="str">
        <f>_xlfn.IFNA(IF(IF($AK614=AX$5,VLOOKUP(AN614,buff!$K:$L,2,FALSE),"")=0,"",IF($AK614=AX$5,VLOOKUP(AN614,buff!$K:$L,2,FALSE),"")),"")</f>
        <v/>
      </c>
      <c r="AY614" s="6" t="str">
        <f>_xlfn.IFNA(IF(IF($AK614=AY$5,VLOOKUP(AO614,buff!$K:$L,2,FALSE),"")=0,"",IF($AK614=AY$5,VLOOKUP(AO614,buff!$K:$L,2,FALSE),"")),"")</f>
        <v/>
      </c>
      <c r="AZ614" s="6" t="str">
        <f>_xlfn.IFNA(IF(IF($AK614=AZ$5,VLOOKUP(AP614,buff!$K:$L,2,FALSE),"")=0,"",IF($AK614=AZ$5,VLOOKUP(AP614,buff!$K:$L,2,FALSE),"")),"")</f>
        <v/>
      </c>
      <c r="BA614" s="6" t="e">
        <f>VLOOKUP(AL614,buff!$K:$P,6,FALSE)</f>
        <v>#N/A</v>
      </c>
      <c r="BB614" s="6" t="e">
        <f>VLOOKUP(AM614,buff!$K:$P,6,FALSE)</f>
        <v>#N/A</v>
      </c>
      <c r="BC614" s="6" t="e">
        <f>VLOOKUP(AN614,buff!$K:$P,6,FALSE)</f>
        <v>#N/A</v>
      </c>
      <c r="BD614">
        <f t="shared" si="162"/>
        <v>0</v>
      </c>
      <c r="BE614">
        <f t="shared" si="163"/>
        <v>0</v>
      </c>
      <c r="BF614" s="22">
        <f t="shared" si="164"/>
        <v>101101</v>
      </c>
    </row>
    <row r="615" spans="1:58" x14ac:dyDescent="0.15">
      <c r="A615" t="str">
        <f t="shared" si="152"/>
        <v>伊芙主动技能1等级9</v>
      </c>
      <c r="B615" s="8">
        <f t="shared" si="159"/>
        <v>10110109</v>
      </c>
      <c r="C615" s="8" t="str">
        <f>VLOOKUP(G615,角色!A:B,2,FALSE)</f>
        <v>伊芙</v>
      </c>
      <c r="D615" s="8" t="str">
        <f t="shared" si="160"/>
        <v>主动技能1</v>
      </c>
      <c r="E615" s="8">
        <f t="shared" si="153"/>
        <v>9</v>
      </c>
      <c r="F615" s="8">
        <f t="shared" si="154"/>
        <v>1</v>
      </c>
      <c r="G615" s="8">
        <f t="shared" si="155"/>
        <v>11</v>
      </c>
      <c r="H615" s="4" t="s">
        <v>947</v>
      </c>
      <c r="I615" s="20" t="str">
        <f t="shared" si="168"/>
        <v>对敌方单体攻击，造成100%攻击力（+1648）点伤害。</v>
      </c>
      <c r="J615" s="4" t="s">
        <v>277</v>
      </c>
      <c r="K615" s="1" t="s">
        <v>102</v>
      </c>
      <c r="L615" s="4" t="s">
        <v>106</v>
      </c>
      <c r="M615" s="4"/>
      <c r="N615" s="4">
        <v>100</v>
      </c>
      <c r="O615" s="20">
        <f>VLOOKUP(L615,对应表!BK:BL,2,FALSE)</f>
        <v>0</v>
      </c>
      <c r="P615" s="25" t="str">
        <f>_xlfn.IFNA(VLOOKUP(G615,角色!V:AE,主动技能!F615+1,FALSE),"")</f>
        <v>|||</v>
      </c>
      <c r="Q615" s="25">
        <f>(VLOOKUP(G615,角色!V:AE,主动技能!F615+4,FALSE))</f>
        <v>1</v>
      </c>
      <c r="R615" s="25">
        <v>0</v>
      </c>
      <c r="S615" s="25">
        <v>0</v>
      </c>
      <c r="T615" s="6" t="str">
        <f t="shared" si="165"/>
        <v/>
      </c>
      <c r="U615" s="6" t="str">
        <f t="shared" si="166"/>
        <v/>
      </c>
      <c r="V615" s="19" t="str">
        <f>VLOOKUP(G615,角色!AW:BC,主动技能!F615+1,FALSE)</f>
        <v>skill_01</v>
      </c>
      <c r="Y615">
        <f t="shared" si="158"/>
        <v>0</v>
      </c>
      <c r="Z615" s="19">
        <f>IF(VLOOKUP(C615,角色!CC:CI,主动技能!F615*2,FALSE)=0,"",VLOOKUP(C615,角色!CC:CI,主动技能!F615*2,FALSE))</f>
        <v>100</v>
      </c>
      <c r="AA615" s="19">
        <f>IF(VLOOKUP(C615,角色!CC:CI,主动技能!F615*2+1,FALSE)=0,0,VLOOKUP(C615,角色!CC:CI,主动技能!F615*2+1,FALSE))</f>
        <v>10</v>
      </c>
      <c r="AB615" s="19">
        <f>IF(INT(VLOOKUP(E615,角色属性概况!I:M,3,FALSE)*AA615/100)=0,"",(INT(VLOOKUP(E615,角色属性概况!I:M,3,FALSE)*AA615/100)))</f>
        <v>1648</v>
      </c>
      <c r="AE615" s="25">
        <f>(VLOOKUP(G615,角色!V:AE,主动技能!F615+7,FALSE))</f>
        <v>1</v>
      </c>
      <c r="AF615" s="19">
        <f>VLOOKUP(F615,对应表!AY:BA,3,FALSE)</f>
        <v>0</v>
      </c>
      <c r="AG615" s="19">
        <f>VLOOKUP(F615,对应表!AY:BA,2,FALSE)</f>
        <v>0</v>
      </c>
      <c r="AH615" s="25" t="str">
        <f>VLOOKUP(F615,特效对应!F:G,2,FALSE)</f>
        <v>attack</v>
      </c>
      <c r="AJ615">
        <f t="shared" si="161"/>
        <v>9</v>
      </c>
      <c r="AQ615" s="6" t="str">
        <f>_xlfn.IFNA(IF(IF($AK615=AQ$5,VLOOKUP(AL615,buff!$K:$L,2,FALSE),"")=0,"",IF($AK615=AQ$5,VLOOKUP(AL615,buff!$K:$L,2,FALSE),"")),"")</f>
        <v/>
      </c>
      <c r="AR615" s="6" t="str">
        <f>_xlfn.IFNA(IF(IF($AK615=AR$5,VLOOKUP(AM615,buff!$K:$L,2,FALSE),"")=0,"",IF($AK615=AR$5,VLOOKUP(AM615,buff!$K:$L,2,FALSE),"")),"")</f>
        <v/>
      </c>
      <c r="AS615" s="6" t="str">
        <f>_xlfn.IFNA(IF(IF($AK615=AS$5,VLOOKUP(AN615,buff!$K:$L,2,FALSE),"")=0,"",IF($AK615=AS$5,VLOOKUP(AN615,buff!$K:$L,2,FALSE),"")),"")</f>
        <v/>
      </c>
      <c r="AT615" s="6" t="str">
        <f>_xlfn.IFNA(IF(IF($AK615=AT$5,VLOOKUP(AO615,buff!$K:$L,2,FALSE),"")=0,"",IF($AK615=AT$5,VLOOKUP(AO615,buff!$K:$L,2,FALSE),"")),"")</f>
        <v/>
      </c>
      <c r="AU615" s="6" t="str">
        <f>_xlfn.IFNA(IF(IF($AK615=AU$5,VLOOKUP(AP615,buff!$K:$L,2,FALSE),"")=0,"",IF($AK615=AU$5,VLOOKUP(AP615,buff!$K:$L,2,FALSE),"")),"")</f>
        <v/>
      </c>
      <c r="AV615" s="6" t="str">
        <f>_xlfn.IFNA(IF(IF($AK615=AV$5,VLOOKUP(AL615,buff!$K:$L,2,FALSE),"")=0,"",IF($AK615=AV$5,VLOOKUP(AL615,buff!$K:$L,2,FALSE),"")),"")</f>
        <v/>
      </c>
      <c r="AW615" s="6" t="str">
        <f>_xlfn.IFNA(IF(IF($AK615=AW$5,VLOOKUP(AM615,buff!$K:$L,2,FALSE),"")=0,"",IF($AK615=AW$5,VLOOKUP(AM615,buff!$K:$L,2,FALSE),"")),"")</f>
        <v/>
      </c>
      <c r="AX615" s="6" t="str">
        <f>_xlfn.IFNA(IF(IF($AK615=AX$5,VLOOKUP(AN615,buff!$K:$L,2,FALSE),"")=0,"",IF($AK615=AX$5,VLOOKUP(AN615,buff!$K:$L,2,FALSE),"")),"")</f>
        <v/>
      </c>
      <c r="AY615" s="6" t="str">
        <f>_xlfn.IFNA(IF(IF($AK615=AY$5,VLOOKUP(AO615,buff!$K:$L,2,FALSE),"")=0,"",IF($AK615=AY$5,VLOOKUP(AO615,buff!$K:$L,2,FALSE),"")),"")</f>
        <v/>
      </c>
      <c r="AZ615" s="6" t="str">
        <f>_xlfn.IFNA(IF(IF($AK615=AZ$5,VLOOKUP(AP615,buff!$K:$L,2,FALSE),"")=0,"",IF($AK615=AZ$5,VLOOKUP(AP615,buff!$K:$L,2,FALSE),"")),"")</f>
        <v/>
      </c>
      <c r="BA615" s="6" t="e">
        <f>VLOOKUP(AL615,buff!$K:$P,6,FALSE)</f>
        <v>#N/A</v>
      </c>
      <c r="BB615" s="6" t="e">
        <f>VLOOKUP(AM615,buff!$K:$P,6,FALSE)</f>
        <v>#N/A</v>
      </c>
      <c r="BC615" s="6" t="e">
        <f>VLOOKUP(AN615,buff!$K:$P,6,FALSE)</f>
        <v>#N/A</v>
      </c>
      <c r="BD615">
        <f t="shared" si="162"/>
        <v>0</v>
      </c>
      <c r="BE615">
        <f t="shared" si="163"/>
        <v>0</v>
      </c>
      <c r="BF615" s="22">
        <f t="shared" si="164"/>
        <v>101101</v>
      </c>
    </row>
    <row r="616" spans="1:58" x14ac:dyDescent="0.15">
      <c r="A616" t="str">
        <f t="shared" si="152"/>
        <v>伊芙主动技能1等级10</v>
      </c>
      <c r="B616" s="8">
        <f t="shared" si="159"/>
        <v>10110110</v>
      </c>
      <c r="C616" s="8" t="str">
        <f>VLOOKUP(G616,角色!A:B,2,FALSE)</f>
        <v>伊芙</v>
      </c>
      <c r="D616" s="8" t="str">
        <f t="shared" si="160"/>
        <v>主动技能1</v>
      </c>
      <c r="E616" s="8">
        <f t="shared" si="153"/>
        <v>10</v>
      </c>
      <c r="F616" s="8">
        <f t="shared" si="154"/>
        <v>1</v>
      </c>
      <c r="G616" s="8">
        <f t="shared" si="155"/>
        <v>11</v>
      </c>
      <c r="H616" s="4" t="s">
        <v>947</v>
      </c>
      <c r="I616" s="20" t="str">
        <f t="shared" si="168"/>
        <v>对敌方单体攻击，造成100%攻击力（+2353）点伤害。</v>
      </c>
      <c r="J616" s="4" t="s">
        <v>277</v>
      </c>
      <c r="K616" s="1" t="s">
        <v>102</v>
      </c>
      <c r="L616" s="4" t="s">
        <v>106</v>
      </c>
      <c r="M616" s="4"/>
      <c r="N616" s="4">
        <v>100</v>
      </c>
      <c r="O616" s="20">
        <f>VLOOKUP(L616,对应表!BK:BL,2,FALSE)</f>
        <v>0</v>
      </c>
      <c r="P616" s="25" t="str">
        <f>_xlfn.IFNA(VLOOKUP(G616,角色!V:AE,主动技能!F616+1,FALSE),"")</f>
        <v>|||</v>
      </c>
      <c r="Q616" s="25">
        <f>(VLOOKUP(G616,角色!V:AE,主动技能!F616+4,FALSE))</f>
        <v>1</v>
      </c>
      <c r="R616" s="25">
        <v>0</v>
      </c>
      <c r="S616" s="25">
        <v>0</v>
      </c>
      <c r="T616" s="6" t="str">
        <f t="shared" si="165"/>
        <v/>
      </c>
      <c r="U616" s="6" t="str">
        <f t="shared" si="166"/>
        <v/>
      </c>
      <c r="V616" s="19" t="str">
        <f>VLOOKUP(G616,角色!AW:BC,主动技能!F616+1,FALSE)</f>
        <v>skill_01</v>
      </c>
      <c r="Y616">
        <f t="shared" si="158"/>
        <v>0</v>
      </c>
      <c r="Z616" s="19">
        <f>IF(VLOOKUP(C616,角色!CC:CI,主动技能!F616*2,FALSE)=0,"",VLOOKUP(C616,角色!CC:CI,主动技能!F616*2,FALSE))</f>
        <v>100</v>
      </c>
      <c r="AA616" s="19">
        <f>IF(VLOOKUP(C616,角色!CC:CI,主动技能!F616*2+1,FALSE)=0,0,VLOOKUP(C616,角色!CC:CI,主动技能!F616*2+1,FALSE))</f>
        <v>10</v>
      </c>
      <c r="AB616" s="19">
        <f>IF(INT(VLOOKUP(E616,角色属性概况!I:M,3,FALSE)*AA616/100)=0,"",(INT(VLOOKUP(E616,角色属性概况!I:M,3,FALSE)*AA616/100)))</f>
        <v>2353</v>
      </c>
      <c r="AE616" s="25">
        <f>(VLOOKUP(G616,角色!V:AE,主动技能!F616+7,FALSE))</f>
        <v>1</v>
      </c>
      <c r="AF616" s="19">
        <f>VLOOKUP(F616,对应表!AY:BA,3,FALSE)</f>
        <v>0</v>
      </c>
      <c r="AG616" s="19">
        <f>VLOOKUP(F616,对应表!AY:BA,2,FALSE)</f>
        <v>0</v>
      </c>
      <c r="AH616" s="25" t="str">
        <f>VLOOKUP(F616,特效对应!F:G,2,FALSE)</f>
        <v>attack</v>
      </c>
      <c r="AJ616">
        <f t="shared" si="161"/>
        <v>10</v>
      </c>
      <c r="AQ616" s="6" t="str">
        <f>_xlfn.IFNA(IF(IF($AK616=AQ$5,VLOOKUP(AL616,buff!$K:$L,2,FALSE),"")=0,"",IF($AK616=AQ$5,VLOOKUP(AL616,buff!$K:$L,2,FALSE),"")),"")</f>
        <v/>
      </c>
      <c r="AR616" s="6" t="str">
        <f>_xlfn.IFNA(IF(IF($AK616=AR$5,VLOOKUP(AM616,buff!$K:$L,2,FALSE),"")=0,"",IF($AK616=AR$5,VLOOKUP(AM616,buff!$K:$L,2,FALSE),"")),"")</f>
        <v/>
      </c>
      <c r="AS616" s="6" t="str">
        <f>_xlfn.IFNA(IF(IF($AK616=AS$5,VLOOKUP(AN616,buff!$K:$L,2,FALSE),"")=0,"",IF($AK616=AS$5,VLOOKUP(AN616,buff!$K:$L,2,FALSE),"")),"")</f>
        <v/>
      </c>
      <c r="AT616" s="6" t="str">
        <f>_xlfn.IFNA(IF(IF($AK616=AT$5,VLOOKUP(AO616,buff!$K:$L,2,FALSE),"")=0,"",IF($AK616=AT$5,VLOOKUP(AO616,buff!$K:$L,2,FALSE),"")),"")</f>
        <v/>
      </c>
      <c r="AU616" s="6" t="str">
        <f>_xlfn.IFNA(IF(IF($AK616=AU$5,VLOOKUP(AP616,buff!$K:$L,2,FALSE),"")=0,"",IF($AK616=AU$5,VLOOKUP(AP616,buff!$K:$L,2,FALSE),"")),"")</f>
        <v/>
      </c>
      <c r="AV616" s="6" t="str">
        <f>_xlfn.IFNA(IF(IF($AK616=AV$5,VLOOKUP(AL616,buff!$K:$L,2,FALSE),"")=0,"",IF($AK616=AV$5,VLOOKUP(AL616,buff!$K:$L,2,FALSE),"")),"")</f>
        <v/>
      </c>
      <c r="AW616" s="6" t="str">
        <f>_xlfn.IFNA(IF(IF($AK616=AW$5,VLOOKUP(AM616,buff!$K:$L,2,FALSE),"")=0,"",IF($AK616=AW$5,VLOOKUP(AM616,buff!$K:$L,2,FALSE),"")),"")</f>
        <v/>
      </c>
      <c r="AX616" s="6" t="str">
        <f>_xlfn.IFNA(IF(IF($AK616=AX$5,VLOOKUP(AN616,buff!$K:$L,2,FALSE),"")=0,"",IF($AK616=AX$5,VLOOKUP(AN616,buff!$K:$L,2,FALSE),"")),"")</f>
        <v/>
      </c>
      <c r="AY616" s="6" t="str">
        <f>_xlfn.IFNA(IF(IF($AK616=AY$5,VLOOKUP(AO616,buff!$K:$L,2,FALSE),"")=0,"",IF($AK616=AY$5,VLOOKUP(AO616,buff!$K:$L,2,FALSE),"")),"")</f>
        <v/>
      </c>
      <c r="AZ616" s="6" t="str">
        <f>_xlfn.IFNA(IF(IF($AK616=AZ$5,VLOOKUP(AP616,buff!$K:$L,2,FALSE),"")=0,"",IF($AK616=AZ$5,VLOOKUP(AP616,buff!$K:$L,2,FALSE),"")),"")</f>
        <v/>
      </c>
      <c r="BA616" s="6" t="e">
        <f>VLOOKUP(AL616,buff!$K:$P,6,FALSE)</f>
        <v>#N/A</v>
      </c>
      <c r="BB616" s="6" t="e">
        <f>VLOOKUP(AM616,buff!$K:$P,6,FALSE)</f>
        <v>#N/A</v>
      </c>
      <c r="BC616" s="6" t="e">
        <f>VLOOKUP(AN616,buff!$K:$P,6,FALSE)</f>
        <v>#N/A</v>
      </c>
      <c r="BD616">
        <f t="shared" si="162"/>
        <v>0</v>
      </c>
      <c r="BE616">
        <f t="shared" si="163"/>
        <v>0</v>
      </c>
      <c r="BF616" s="22">
        <f t="shared" si="164"/>
        <v>101101</v>
      </c>
    </row>
    <row r="617" spans="1:58" x14ac:dyDescent="0.15">
      <c r="A617" t="str">
        <f t="shared" si="152"/>
        <v>伊芙主动技能1等级11</v>
      </c>
      <c r="B617" s="8">
        <f t="shared" si="159"/>
        <v>10110111</v>
      </c>
      <c r="C617" s="8" t="str">
        <f>VLOOKUP(G617,角色!A:B,2,FALSE)</f>
        <v>伊芙</v>
      </c>
      <c r="D617" s="8" t="str">
        <f t="shared" si="160"/>
        <v>主动技能1</v>
      </c>
      <c r="E617" s="8">
        <f t="shared" si="153"/>
        <v>11</v>
      </c>
      <c r="F617" s="8">
        <f t="shared" si="154"/>
        <v>1</v>
      </c>
      <c r="G617" s="8">
        <f t="shared" si="155"/>
        <v>11</v>
      </c>
      <c r="H617" s="4" t="s">
        <v>947</v>
      </c>
      <c r="I617" s="20" t="str">
        <f t="shared" si="168"/>
        <v>对敌方单体攻击，造成100%攻击力（+3352）点伤害。</v>
      </c>
      <c r="J617" s="4" t="s">
        <v>277</v>
      </c>
      <c r="K617" s="1" t="s">
        <v>102</v>
      </c>
      <c r="L617" s="4" t="s">
        <v>106</v>
      </c>
      <c r="M617" s="4"/>
      <c r="N617" s="4">
        <v>100</v>
      </c>
      <c r="O617" s="20">
        <f>VLOOKUP(L617,对应表!BK:BL,2,FALSE)</f>
        <v>0</v>
      </c>
      <c r="P617" s="25" t="str">
        <f>_xlfn.IFNA(VLOOKUP(G617,角色!V:AE,主动技能!F617+1,FALSE),"")</f>
        <v>|||</v>
      </c>
      <c r="Q617" s="25">
        <f>(VLOOKUP(G617,角色!V:AE,主动技能!F617+4,FALSE))</f>
        <v>1</v>
      </c>
      <c r="R617" s="25">
        <v>0</v>
      </c>
      <c r="S617" s="25">
        <v>0</v>
      </c>
      <c r="T617" s="6" t="str">
        <f t="shared" si="165"/>
        <v/>
      </c>
      <c r="U617" s="6" t="str">
        <f t="shared" si="166"/>
        <v/>
      </c>
      <c r="V617" s="19" t="str">
        <f>VLOOKUP(G617,角色!AW:BC,主动技能!F617+1,FALSE)</f>
        <v>skill_01</v>
      </c>
      <c r="Y617">
        <f t="shared" si="158"/>
        <v>0</v>
      </c>
      <c r="Z617" s="19">
        <f>IF(VLOOKUP(C617,角色!CC:CI,主动技能!F617*2,FALSE)=0,"",VLOOKUP(C617,角色!CC:CI,主动技能!F617*2,FALSE))</f>
        <v>100</v>
      </c>
      <c r="AA617" s="19">
        <f>IF(VLOOKUP(C617,角色!CC:CI,主动技能!F617*2+1,FALSE)=0,0,VLOOKUP(C617,角色!CC:CI,主动技能!F617*2+1,FALSE))</f>
        <v>10</v>
      </c>
      <c r="AB617" s="19">
        <f>IF(INT(VLOOKUP(E617,角色属性概况!I:M,3,FALSE)*AA617/100)=0,"",(INT(VLOOKUP(E617,角色属性概况!I:M,3,FALSE)*AA617/100)))</f>
        <v>3352</v>
      </c>
      <c r="AE617" s="25">
        <f>(VLOOKUP(G617,角色!V:AE,主动技能!F617+7,FALSE))</f>
        <v>1</v>
      </c>
      <c r="AF617" s="19">
        <f>VLOOKUP(F617,对应表!AY:BA,3,FALSE)</f>
        <v>0</v>
      </c>
      <c r="AG617" s="19">
        <f>VLOOKUP(F617,对应表!AY:BA,2,FALSE)</f>
        <v>0</v>
      </c>
      <c r="AH617" s="25" t="str">
        <f>VLOOKUP(F617,特效对应!F:G,2,FALSE)</f>
        <v>attack</v>
      </c>
      <c r="AJ617">
        <f t="shared" si="161"/>
        <v>11</v>
      </c>
      <c r="AQ617" s="6" t="str">
        <f>_xlfn.IFNA(IF(IF($AK617=AQ$5,VLOOKUP(AL617,buff!$K:$L,2,FALSE),"")=0,"",IF($AK617=AQ$5,VLOOKUP(AL617,buff!$K:$L,2,FALSE),"")),"")</f>
        <v/>
      </c>
      <c r="AR617" s="6" t="str">
        <f>_xlfn.IFNA(IF(IF($AK617=AR$5,VLOOKUP(AM617,buff!$K:$L,2,FALSE),"")=0,"",IF($AK617=AR$5,VLOOKUP(AM617,buff!$K:$L,2,FALSE),"")),"")</f>
        <v/>
      </c>
      <c r="AS617" s="6" t="str">
        <f>_xlfn.IFNA(IF(IF($AK617=AS$5,VLOOKUP(AN617,buff!$K:$L,2,FALSE),"")=0,"",IF($AK617=AS$5,VLOOKUP(AN617,buff!$K:$L,2,FALSE),"")),"")</f>
        <v/>
      </c>
      <c r="AT617" s="6" t="str">
        <f>_xlfn.IFNA(IF(IF($AK617=AT$5,VLOOKUP(AO617,buff!$K:$L,2,FALSE),"")=0,"",IF($AK617=AT$5,VLOOKUP(AO617,buff!$K:$L,2,FALSE),"")),"")</f>
        <v/>
      </c>
      <c r="AU617" s="6" t="str">
        <f>_xlfn.IFNA(IF(IF($AK617=AU$5,VLOOKUP(AP617,buff!$K:$L,2,FALSE),"")=0,"",IF($AK617=AU$5,VLOOKUP(AP617,buff!$K:$L,2,FALSE),"")),"")</f>
        <v/>
      </c>
      <c r="AV617" s="6" t="str">
        <f>_xlfn.IFNA(IF(IF($AK617=AV$5,VLOOKUP(AL617,buff!$K:$L,2,FALSE),"")=0,"",IF($AK617=AV$5,VLOOKUP(AL617,buff!$K:$L,2,FALSE),"")),"")</f>
        <v/>
      </c>
      <c r="AW617" s="6" t="str">
        <f>_xlfn.IFNA(IF(IF($AK617=AW$5,VLOOKUP(AM617,buff!$K:$L,2,FALSE),"")=0,"",IF($AK617=AW$5,VLOOKUP(AM617,buff!$K:$L,2,FALSE),"")),"")</f>
        <v/>
      </c>
      <c r="AX617" s="6" t="str">
        <f>_xlfn.IFNA(IF(IF($AK617=AX$5,VLOOKUP(AN617,buff!$K:$L,2,FALSE),"")=0,"",IF($AK617=AX$5,VLOOKUP(AN617,buff!$K:$L,2,FALSE),"")),"")</f>
        <v/>
      </c>
      <c r="AY617" s="6" t="str">
        <f>_xlfn.IFNA(IF(IF($AK617=AY$5,VLOOKUP(AO617,buff!$K:$L,2,FALSE),"")=0,"",IF($AK617=AY$5,VLOOKUP(AO617,buff!$K:$L,2,FALSE),"")),"")</f>
        <v/>
      </c>
      <c r="AZ617" s="6" t="str">
        <f>_xlfn.IFNA(IF(IF($AK617=AZ$5,VLOOKUP(AP617,buff!$K:$L,2,FALSE),"")=0,"",IF($AK617=AZ$5,VLOOKUP(AP617,buff!$K:$L,2,FALSE),"")),"")</f>
        <v/>
      </c>
      <c r="BA617" s="6" t="e">
        <f>VLOOKUP(AL617,buff!$K:$P,6,FALSE)</f>
        <v>#N/A</v>
      </c>
      <c r="BB617" s="6" t="e">
        <f>VLOOKUP(AM617,buff!$K:$P,6,FALSE)</f>
        <v>#N/A</v>
      </c>
      <c r="BC617" s="6" t="e">
        <f>VLOOKUP(AN617,buff!$K:$P,6,FALSE)</f>
        <v>#N/A</v>
      </c>
      <c r="BD617">
        <f t="shared" si="162"/>
        <v>0</v>
      </c>
      <c r="BE617">
        <f t="shared" si="163"/>
        <v>0</v>
      </c>
      <c r="BF617" s="22">
        <f t="shared" si="164"/>
        <v>101101</v>
      </c>
    </row>
    <row r="618" spans="1:58" x14ac:dyDescent="0.15">
      <c r="A618" t="str">
        <f t="shared" si="152"/>
        <v>伊芙主动技能1等级12</v>
      </c>
      <c r="B618" s="8">
        <f t="shared" si="159"/>
        <v>10110112</v>
      </c>
      <c r="C618" s="8" t="str">
        <f>VLOOKUP(G618,角色!A:B,2,FALSE)</f>
        <v>伊芙</v>
      </c>
      <c r="D618" s="8" t="str">
        <f t="shared" si="160"/>
        <v>主动技能1</v>
      </c>
      <c r="E618" s="8">
        <f t="shared" si="153"/>
        <v>12</v>
      </c>
      <c r="F618" s="8">
        <f t="shared" si="154"/>
        <v>1</v>
      </c>
      <c r="G618" s="8">
        <f t="shared" si="155"/>
        <v>11</v>
      </c>
      <c r="H618" s="4" t="s">
        <v>947</v>
      </c>
      <c r="I618" s="20" t="str">
        <f t="shared" si="168"/>
        <v>对敌方单体攻击，造成100%攻击力（+4766）点伤害。</v>
      </c>
      <c r="J618" s="4" t="s">
        <v>277</v>
      </c>
      <c r="K618" s="1" t="s">
        <v>102</v>
      </c>
      <c r="L618" s="4" t="s">
        <v>106</v>
      </c>
      <c r="M618" s="4"/>
      <c r="N618" s="4">
        <v>100</v>
      </c>
      <c r="O618" s="20">
        <f>VLOOKUP(L618,对应表!BK:BL,2,FALSE)</f>
        <v>0</v>
      </c>
      <c r="P618" s="25" t="str">
        <f>_xlfn.IFNA(VLOOKUP(G618,角色!V:AE,主动技能!F618+1,FALSE),"")</f>
        <v>|||</v>
      </c>
      <c r="Q618" s="25">
        <f>(VLOOKUP(G618,角色!V:AE,主动技能!F618+4,FALSE))</f>
        <v>1</v>
      </c>
      <c r="R618" s="25">
        <v>0</v>
      </c>
      <c r="S618" s="25">
        <v>0</v>
      </c>
      <c r="T618" s="6" t="str">
        <f t="shared" si="165"/>
        <v/>
      </c>
      <c r="U618" s="6" t="str">
        <f t="shared" si="166"/>
        <v/>
      </c>
      <c r="V618" s="19" t="str">
        <f>VLOOKUP(G618,角色!AW:BC,主动技能!F618+1,FALSE)</f>
        <v>skill_01</v>
      </c>
      <c r="Y618">
        <f t="shared" si="158"/>
        <v>0</v>
      </c>
      <c r="Z618" s="19">
        <f>IF(VLOOKUP(C618,角色!CC:CI,主动技能!F618*2,FALSE)=0,"",VLOOKUP(C618,角色!CC:CI,主动技能!F618*2,FALSE))</f>
        <v>100</v>
      </c>
      <c r="AA618" s="19">
        <f>IF(VLOOKUP(C618,角色!CC:CI,主动技能!F618*2+1,FALSE)=0,0,VLOOKUP(C618,角色!CC:CI,主动技能!F618*2+1,FALSE))</f>
        <v>10</v>
      </c>
      <c r="AB618" s="19">
        <f>IF(INT(VLOOKUP(E618,角色属性概况!I:M,3,FALSE)*AA618/100)=0,"",(INT(VLOOKUP(E618,角色属性概况!I:M,3,FALSE)*AA618/100)))</f>
        <v>4766</v>
      </c>
      <c r="AE618" s="25">
        <f>(VLOOKUP(G618,角色!V:AE,主动技能!F618+7,FALSE))</f>
        <v>1</v>
      </c>
      <c r="AF618" s="19">
        <f>VLOOKUP(F618,对应表!AY:BA,3,FALSE)</f>
        <v>0</v>
      </c>
      <c r="AG618" s="19">
        <f>VLOOKUP(F618,对应表!AY:BA,2,FALSE)</f>
        <v>0</v>
      </c>
      <c r="AH618" s="25" t="str">
        <f>VLOOKUP(F618,特效对应!F:G,2,FALSE)</f>
        <v>attack</v>
      </c>
      <c r="AJ618">
        <f t="shared" si="161"/>
        <v>12</v>
      </c>
      <c r="AQ618" s="6" t="str">
        <f>_xlfn.IFNA(IF(IF($AK618=AQ$5,VLOOKUP(AL618,buff!$K:$L,2,FALSE),"")=0,"",IF($AK618=AQ$5,VLOOKUP(AL618,buff!$K:$L,2,FALSE),"")),"")</f>
        <v/>
      </c>
      <c r="AR618" s="6" t="str">
        <f>_xlfn.IFNA(IF(IF($AK618=AR$5,VLOOKUP(AM618,buff!$K:$L,2,FALSE),"")=0,"",IF($AK618=AR$5,VLOOKUP(AM618,buff!$K:$L,2,FALSE),"")),"")</f>
        <v/>
      </c>
      <c r="AS618" s="6" t="str">
        <f>_xlfn.IFNA(IF(IF($AK618=AS$5,VLOOKUP(AN618,buff!$K:$L,2,FALSE),"")=0,"",IF($AK618=AS$5,VLOOKUP(AN618,buff!$K:$L,2,FALSE),"")),"")</f>
        <v/>
      </c>
      <c r="AT618" s="6" t="str">
        <f>_xlfn.IFNA(IF(IF($AK618=AT$5,VLOOKUP(AO618,buff!$K:$L,2,FALSE),"")=0,"",IF($AK618=AT$5,VLOOKUP(AO618,buff!$K:$L,2,FALSE),"")),"")</f>
        <v/>
      </c>
      <c r="AU618" s="6" t="str">
        <f>_xlfn.IFNA(IF(IF($AK618=AU$5,VLOOKUP(AP618,buff!$K:$L,2,FALSE),"")=0,"",IF($AK618=AU$5,VLOOKUP(AP618,buff!$K:$L,2,FALSE),"")),"")</f>
        <v/>
      </c>
      <c r="AV618" s="6" t="str">
        <f>_xlfn.IFNA(IF(IF($AK618=AV$5,VLOOKUP(AL618,buff!$K:$L,2,FALSE),"")=0,"",IF($AK618=AV$5,VLOOKUP(AL618,buff!$K:$L,2,FALSE),"")),"")</f>
        <v/>
      </c>
      <c r="AW618" s="6" t="str">
        <f>_xlfn.IFNA(IF(IF($AK618=AW$5,VLOOKUP(AM618,buff!$K:$L,2,FALSE),"")=0,"",IF($AK618=AW$5,VLOOKUP(AM618,buff!$K:$L,2,FALSE),"")),"")</f>
        <v/>
      </c>
      <c r="AX618" s="6" t="str">
        <f>_xlfn.IFNA(IF(IF($AK618=AX$5,VLOOKUP(AN618,buff!$K:$L,2,FALSE),"")=0,"",IF($AK618=AX$5,VLOOKUP(AN618,buff!$K:$L,2,FALSE),"")),"")</f>
        <v/>
      </c>
      <c r="AY618" s="6" t="str">
        <f>_xlfn.IFNA(IF(IF($AK618=AY$5,VLOOKUP(AO618,buff!$K:$L,2,FALSE),"")=0,"",IF($AK618=AY$5,VLOOKUP(AO618,buff!$K:$L,2,FALSE),"")),"")</f>
        <v/>
      </c>
      <c r="AZ618" s="6" t="str">
        <f>_xlfn.IFNA(IF(IF($AK618=AZ$5,VLOOKUP(AP618,buff!$K:$L,2,FALSE),"")=0,"",IF($AK618=AZ$5,VLOOKUP(AP618,buff!$K:$L,2,FALSE),"")),"")</f>
        <v/>
      </c>
      <c r="BA618" s="6" t="e">
        <f>VLOOKUP(AL618,buff!$K:$P,6,FALSE)</f>
        <v>#N/A</v>
      </c>
      <c r="BB618" s="6" t="e">
        <f>VLOOKUP(AM618,buff!$K:$P,6,FALSE)</f>
        <v>#N/A</v>
      </c>
      <c r="BC618" s="6" t="e">
        <f>VLOOKUP(AN618,buff!$K:$P,6,FALSE)</f>
        <v>#N/A</v>
      </c>
      <c r="BD618">
        <f t="shared" si="162"/>
        <v>0</v>
      </c>
      <c r="BE618">
        <f t="shared" si="163"/>
        <v>0</v>
      </c>
      <c r="BF618" s="22">
        <f t="shared" si="164"/>
        <v>101101</v>
      </c>
    </row>
    <row r="619" spans="1:58" x14ac:dyDescent="0.15">
      <c r="A619" t="str">
        <f t="shared" si="152"/>
        <v>伊芙主动技能1等级13</v>
      </c>
      <c r="B619" s="8">
        <f t="shared" si="159"/>
        <v>10110113</v>
      </c>
      <c r="C619" s="8" t="str">
        <f>VLOOKUP(G619,角色!A:B,2,FALSE)</f>
        <v>伊芙</v>
      </c>
      <c r="D619" s="8" t="str">
        <f t="shared" si="160"/>
        <v>主动技能1</v>
      </c>
      <c r="E619" s="8">
        <f t="shared" si="153"/>
        <v>13</v>
      </c>
      <c r="F619" s="8">
        <f t="shared" si="154"/>
        <v>1</v>
      </c>
      <c r="G619" s="8">
        <f t="shared" si="155"/>
        <v>11</v>
      </c>
      <c r="H619" s="4" t="s">
        <v>947</v>
      </c>
      <c r="I619" s="20" t="str">
        <f t="shared" si="168"/>
        <v>对敌方单体攻击，造成100%攻击力（+6767）点伤害。</v>
      </c>
      <c r="J619" s="4" t="s">
        <v>277</v>
      </c>
      <c r="K619" s="1" t="s">
        <v>102</v>
      </c>
      <c r="L619" s="4" t="s">
        <v>106</v>
      </c>
      <c r="M619" s="4"/>
      <c r="N619" s="4">
        <v>100</v>
      </c>
      <c r="O619" s="20">
        <f>VLOOKUP(L619,对应表!BK:BL,2,FALSE)</f>
        <v>0</v>
      </c>
      <c r="P619" s="25" t="str">
        <f>_xlfn.IFNA(VLOOKUP(G619,角色!V:AE,主动技能!F619+1,FALSE),"")</f>
        <v>|||</v>
      </c>
      <c r="Q619" s="25">
        <f>(VLOOKUP(G619,角色!V:AE,主动技能!F619+4,FALSE))</f>
        <v>1</v>
      </c>
      <c r="R619" s="25">
        <v>0</v>
      </c>
      <c r="S619" s="25">
        <v>0</v>
      </c>
      <c r="T619" s="6" t="str">
        <f t="shared" si="165"/>
        <v/>
      </c>
      <c r="U619" s="6" t="str">
        <f t="shared" si="166"/>
        <v/>
      </c>
      <c r="V619" s="19" t="str">
        <f>VLOOKUP(G619,角色!AW:BC,主动技能!F619+1,FALSE)</f>
        <v>skill_01</v>
      </c>
      <c r="Y619">
        <f t="shared" si="158"/>
        <v>0</v>
      </c>
      <c r="Z619" s="19">
        <f>IF(VLOOKUP(C619,角色!CC:CI,主动技能!F619*2,FALSE)=0,"",VLOOKUP(C619,角色!CC:CI,主动技能!F619*2,FALSE))</f>
        <v>100</v>
      </c>
      <c r="AA619" s="19">
        <f>IF(VLOOKUP(C619,角色!CC:CI,主动技能!F619*2+1,FALSE)=0,0,VLOOKUP(C619,角色!CC:CI,主动技能!F619*2+1,FALSE))</f>
        <v>10</v>
      </c>
      <c r="AB619" s="19">
        <f>IF(INT(VLOOKUP(E619,角色属性概况!I:M,3,FALSE)*AA619/100)=0,"",(INT(VLOOKUP(E619,角色属性概况!I:M,3,FALSE)*AA619/100)))</f>
        <v>6767</v>
      </c>
      <c r="AE619" s="25">
        <f>(VLOOKUP(G619,角色!V:AE,主动技能!F619+7,FALSE))</f>
        <v>1</v>
      </c>
      <c r="AF619" s="19">
        <f>VLOOKUP(F619,对应表!AY:BA,3,FALSE)</f>
        <v>0</v>
      </c>
      <c r="AG619" s="19">
        <f>VLOOKUP(F619,对应表!AY:BA,2,FALSE)</f>
        <v>0</v>
      </c>
      <c r="AH619" s="25" t="str">
        <f>VLOOKUP(F619,特效对应!F:G,2,FALSE)</f>
        <v>attack</v>
      </c>
      <c r="AJ619">
        <f t="shared" si="161"/>
        <v>13</v>
      </c>
      <c r="AQ619" s="6" t="str">
        <f>_xlfn.IFNA(IF(IF($AK619=AQ$5,VLOOKUP(AL619,buff!$K:$L,2,FALSE),"")=0,"",IF($AK619=AQ$5,VLOOKUP(AL619,buff!$K:$L,2,FALSE),"")),"")</f>
        <v/>
      </c>
      <c r="AR619" s="6" t="str">
        <f>_xlfn.IFNA(IF(IF($AK619=AR$5,VLOOKUP(AM619,buff!$K:$L,2,FALSE),"")=0,"",IF($AK619=AR$5,VLOOKUP(AM619,buff!$K:$L,2,FALSE),"")),"")</f>
        <v/>
      </c>
      <c r="AS619" s="6" t="str">
        <f>_xlfn.IFNA(IF(IF($AK619=AS$5,VLOOKUP(AN619,buff!$K:$L,2,FALSE),"")=0,"",IF($AK619=AS$5,VLOOKUP(AN619,buff!$K:$L,2,FALSE),"")),"")</f>
        <v/>
      </c>
      <c r="AT619" s="6" t="str">
        <f>_xlfn.IFNA(IF(IF($AK619=AT$5,VLOOKUP(AO619,buff!$K:$L,2,FALSE),"")=0,"",IF($AK619=AT$5,VLOOKUP(AO619,buff!$K:$L,2,FALSE),"")),"")</f>
        <v/>
      </c>
      <c r="AU619" s="6" t="str">
        <f>_xlfn.IFNA(IF(IF($AK619=AU$5,VLOOKUP(AP619,buff!$K:$L,2,FALSE),"")=0,"",IF($AK619=AU$5,VLOOKUP(AP619,buff!$K:$L,2,FALSE),"")),"")</f>
        <v/>
      </c>
      <c r="AV619" s="6" t="str">
        <f>_xlfn.IFNA(IF(IF($AK619=AV$5,VLOOKUP(AL619,buff!$K:$L,2,FALSE),"")=0,"",IF($AK619=AV$5,VLOOKUP(AL619,buff!$K:$L,2,FALSE),"")),"")</f>
        <v/>
      </c>
      <c r="AW619" s="6" t="str">
        <f>_xlfn.IFNA(IF(IF($AK619=AW$5,VLOOKUP(AM619,buff!$K:$L,2,FALSE),"")=0,"",IF($AK619=AW$5,VLOOKUP(AM619,buff!$K:$L,2,FALSE),"")),"")</f>
        <v/>
      </c>
      <c r="AX619" s="6" t="str">
        <f>_xlfn.IFNA(IF(IF($AK619=AX$5,VLOOKUP(AN619,buff!$K:$L,2,FALSE),"")=0,"",IF($AK619=AX$5,VLOOKUP(AN619,buff!$K:$L,2,FALSE),"")),"")</f>
        <v/>
      </c>
      <c r="AY619" s="6" t="str">
        <f>_xlfn.IFNA(IF(IF($AK619=AY$5,VLOOKUP(AO619,buff!$K:$L,2,FALSE),"")=0,"",IF($AK619=AY$5,VLOOKUP(AO619,buff!$K:$L,2,FALSE),"")),"")</f>
        <v/>
      </c>
      <c r="AZ619" s="6" t="str">
        <f>_xlfn.IFNA(IF(IF($AK619=AZ$5,VLOOKUP(AP619,buff!$K:$L,2,FALSE),"")=0,"",IF($AK619=AZ$5,VLOOKUP(AP619,buff!$K:$L,2,FALSE),"")),"")</f>
        <v/>
      </c>
      <c r="BA619" s="6" t="e">
        <f>VLOOKUP(AL619,buff!$K:$P,6,FALSE)</f>
        <v>#N/A</v>
      </c>
      <c r="BB619" s="6" t="e">
        <f>VLOOKUP(AM619,buff!$K:$P,6,FALSE)</f>
        <v>#N/A</v>
      </c>
      <c r="BC619" s="6" t="e">
        <f>VLOOKUP(AN619,buff!$K:$P,6,FALSE)</f>
        <v>#N/A</v>
      </c>
      <c r="BD619">
        <f t="shared" si="162"/>
        <v>0</v>
      </c>
      <c r="BE619">
        <f t="shared" si="163"/>
        <v>0</v>
      </c>
      <c r="BF619" s="22">
        <f t="shared" si="164"/>
        <v>101101</v>
      </c>
    </row>
    <row r="620" spans="1:58" x14ac:dyDescent="0.15">
      <c r="A620" t="str">
        <f t="shared" si="152"/>
        <v>伊芙主动技能1等级14</v>
      </c>
      <c r="B620" s="8">
        <f t="shared" si="159"/>
        <v>10110114</v>
      </c>
      <c r="C620" s="8" t="str">
        <f>VLOOKUP(G620,角色!A:B,2,FALSE)</f>
        <v>伊芙</v>
      </c>
      <c r="D620" s="8" t="str">
        <f t="shared" si="160"/>
        <v>主动技能1</v>
      </c>
      <c r="E620" s="8">
        <f t="shared" si="153"/>
        <v>14</v>
      </c>
      <c r="F620" s="8">
        <f t="shared" si="154"/>
        <v>1</v>
      </c>
      <c r="G620" s="8">
        <f t="shared" si="155"/>
        <v>11</v>
      </c>
      <c r="H620" s="4" t="s">
        <v>947</v>
      </c>
      <c r="I620" s="20" t="str">
        <f t="shared" si="168"/>
        <v>对敌方单体攻击，造成100%攻击力（+9601）点伤害。</v>
      </c>
      <c r="J620" s="4" t="s">
        <v>277</v>
      </c>
      <c r="K620" s="1" t="s">
        <v>102</v>
      </c>
      <c r="L620" s="4" t="s">
        <v>106</v>
      </c>
      <c r="M620" s="4"/>
      <c r="N620" s="4">
        <v>100</v>
      </c>
      <c r="O620" s="20">
        <f>VLOOKUP(L620,对应表!BK:BL,2,FALSE)</f>
        <v>0</v>
      </c>
      <c r="P620" s="25" t="str">
        <f>_xlfn.IFNA(VLOOKUP(G620,角色!V:AE,主动技能!F620+1,FALSE),"")</f>
        <v>|||</v>
      </c>
      <c r="Q620" s="25">
        <f>(VLOOKUP(G620,角色!V:AE,主动技能!F620+4,FALSE))</f>
        <v>1</v>
      </c>
      <c r="R620" s="25">
        <v>0</v>
      </c>
      <c r="S620" s="25">
        <v>0</v>
      </c>
      <c r="T620" s="6" t="str">
        <f t="shared" si="165"/>
        <v/>
      </c>
      <c r="U620" s="6" t="str">
        <f t="shared" si="166"/>
        <v/>
      </c>
      <c r="V620" s="19" t="str">
        <f>VLOOKUP(G620,角色!AW:BC,主动技能!F620+1,FALSE)</f>
        <v>skill_01</v>
      </c>
      <c r="Y620">
        <f t="shared" si="158"/>
        <v>0</v>
      </c>
      <c r="Z620" s="19">
        <f>IF(VLOOKUP(C620,角色!CC:CI,主动技能!F620*2,FALSE)=0,"",VLOOKUP(C620,角色!CC:CI,主动技能!F620*2,FALSE))</f>
        <v>100</v>
      </c>
      <c r="AA620" s="19">
        <f>IF(VLOOKUP(C620,角色!CC:CI,主动技能!F620*2+1,FALSE)=0,0,VLOOKUP(C620,角色!CC:CI,主动技能!F620*2+1,FALSE))</f>
        <v>10</v>
      </c>
      <c r="AB620" s="19">
        <f>IF(INT(VLOOKUP(E620,角色属性概况!I:M,3,FALSE)*AA620/100)=0,"",(INT(VLOOKUP(E620,角色属性概况!I:M,3,FALSE)*AA620/100)))</f>
        <v>9601</v>
      </c>
      <c r="AE620" s="25">
        <f>(VLOOKUP(G620,角色!V:AE,主动技能!F620+7,FALSE))</f>
        <v>1</v>
      </c>
      <c r="AF620" s="19">
        <f>VLOOKUP(F620,对应表!AY:BA,3,FALSE)</f>
        <v>0</v>
      </c>
      <c r="AG620" s="19">
        <f>VLOOKUP(F620,对应表!AY:BA,2,FALSE)</f>
        <v>0</v>
      </c>
      <c r="AH620" s="25" t="str">
        <f>VLOOKUP(F620,特效对应!F:G,2,FALSE)</f>
        <v>attack</v>
      </c>
      <c r="AJ620">
        <f t="shared" si="161"/>
        <v>14</v>
      </c>
      <c r="AQ620" s="6" t="str">
        <f>_xlfn.IFNA(IF(IF($AK620=AQ$5,VLOOKUP(AL620,buff!$K:$L,2,FALSE),"")=0,"",IF($AK620=AQ$5,VLOOKUP(AL620,buff!$K:$L,2,FALSE),"")),"")</f>
        <v/>
      </c>
      <c r="AR620" s="6" t="str">
        <f>_xlfn.IFNA(IF(IF($AK620=AR$5,VLOOKUP(AM620,buff!$K:$L,2,FALSE),"")=0,"",IF($AK620=AR$5,VLOOKUP(AM620,buff!$K:$L,2,FALSE),"")),"")</f>
        <v/>
      </c>
      <c r="AS620" s="6" t="str">
        <f>_xlfn.IFNA(IF(IF($AK620=AS$5,VLOOKUP(AN620,buff!$K:$L,2,FALSE),"")=0,"",IF($AK620=AS$5,VLOOKUP(AN620,buff!$K:$L,2,FALSE),"")),"")</f>
        <v/>
      </c>
      <c r="AT620" s="6" t="str">
        <f>_xlfn.IFNA(IF(IF($AK620=AT$5,VLOOKUP(AO620,buff!$K:$L,2,FALSE),"")=0,"",IF($AK620=AT$5,VLOOKUP(AO620,buff!$K:$L,2,FALSE),"")),"")</f>
        <v/>
      </c>
      <c r="AU620" s="6" t="str">
        <f>_xlfn.IFNA(IF(IF($AK620=AU$5,VLOOKUP(AP620,buff!$K:$L,2,FALSE),"")=0,"",IF($AK620=AU$5,VLOOKUP(AP620,buff!$K:$L,2,FALSE),"")),"")</f>
        <v/>
      </c>
      <c r="AV620" s="6" t="str">
        <f>_xlfn.IFNA(IF(IF($AK620=AV$5,VLOOKUP(AL620,buff!$K:$L,2,FALSE),"")=0,"",IF($AK620=AV$5,VLOOKUP(AL620,buff!$K:$L,2,FALSE),"")),"")</f>
        <v/>
      </c>
      <c r="AW620" s="6" t="str">
        <f>_xlfn.IFNA(IF(IF($AK620=AW$5,VLOOKUP(AM620,buff!$K:$L,2,FALSE),"")=0,"",IF($AK620=AW$5,VLOOKUP(AM620,buff!$K:$L,2,FALSE),"")),"")</f>
        <v/>
      </c>
      <c r="AX620" s="6" t="str">
        <f>_xlfn.IFNA(IF(IF($AK620=AX$5,VLOOKUP(AN620,buff!$K:$L,2,FALSE),"")=0,"",IF($AK620=AX$5,VLOOKUP(AN620,buff!$K:$L,2,FALSE),"")),"")</f>
        <v/>
      </c>
      <c r="AY620" s="6" t="str">
        <f>_xlfn.IFNA(IF(IF($AK620=AY$5,VLOOKUP(AO620,buff!$K:$L,2,FALSE),"")=0,"",IF($AK620=AY$5,VLOOKUP(AO620,buff!$K:$L,2,FALSE),"")),"")</f>
        <v/>
      </c>
      <c r="AZ620" s="6" t="str">
        <f>_xlfn.IFNA(IF(IF($AK620=AZ$5,VLOOKUP(AP620,buff!$K:$L,2,FALSE),"")=0,"",IF($AK620=AZ$5,VLOOKUP(AP620,buff!$K:$L,2,FALSE),"")),"")</f>
        <v/>
      </c>
      <c r="BA620" s="6" t="e">
        <f>VLOOKUP(AL620,buff!$K:$P,6,FALSE)</f>
        <v>#N/A</v>
      </c>
      <c r="BB620" s="6" t="e">
        <f>VLOOKUP(AM620,buff!$K:$P,6,FALSE)</f>
        <v>#N/A</v>
      </c>
      <c r="BC620" s="6" t="e">
        <f>VLOOKUP(AN620,buff!$K:$P,6,FALSE)</f>
        <v>#N/A</v>
      </c>
      <c r="BD620">
        <f t="shared" si="162"/>
        <v>0</v>
      </c>
      <c r="BE620">
        <f t="shared" si="163"/>
        <v>0</v>
      </c>
      <c r="BF620" s="22">
        <f t="shared" si="164"/>
        <v>101101</v>
      </c>
    </row>
    <row r="621" spans="1:58" x14ac:dyDescent="0.15">
      <c r="A621" t="str">
        <f t="shared" si="152"/>
        <v>伊芙主动技能1等级15</v>
      </c>
      <c r="B621" s="8">
        <f t="shared" si="159"/>
        <v>10110115</v>
      </c>
      <c r="C621" s="8" t="str">
        <f>VLOOKUP(G621,角色!A:B,2,FALSE)</f>
        <v>伊芙</v>
      </c>
      <c r="D621" s="8" t="str">
        <f t="shared" si="160"/>
        <v>主动技能1</v>
      </c>
      <c r="E621" s="8">
        <f t="shared" si="153"/>
        <v>15</v>
      </c>
      <c r="F621" s="8">
        <f t="shared" si="154"/>
        <v>1</v>
      </c>
      <c r="G621" s="8">
        <f t="shared" si="155"/>
        <v>11</v>
      </c>
      <c r="H621" s="4" t="s">
        <v>947</v>
      </c>
      <c r="I621" s="20" t="str">
        <f t="shared" si="168"/>
        <v>对敌方单体攻击，造成100%攻击力（+13613）点伤害。</v>
      </c>
      <c r="J621" s="4" t="s">
        <v>277</v>
      </c>
      <c r="K621" s="1" t="s">
        <v>102</v>
      </c>
      <c r="L621" s="4" t="s">
        <v>106</v>
      </c>
      <c r="M621" s="4"/>
      <c r="N621" s="4">
        <v>100</v>
      </c>
      <c r="O621" s="20">
        <f>VLOOKUP(L621,对应表!BK:BL,2,FALSE)</f>
        <v>0</v>
      </c>
      <c r="P621" s="25" t="str">
        <f>_xlfn.IFNA(VLOOKUP(G621,角色!V:AE,主动技能!F621+1,FALSE),"")</f>
        <v>|||</v>
      </c>
      <c r="Q621" s="25">
        <f>(VLOOKUP(G621,角色!V:AE,主动技能!F621+4,FALSE))</f>
        <v>1</v>
      </c>
      <c r="R621" s="25">
        <v>0</v>
      </c>
      <c r="S621" s="25">
        <v>0</v>
      </c>
      <c r="T621" s="6" t="str">
        <f t="shared" si="165"/>
        <v/>
      </c>
      <c r="U621" s="6" t="str">
        <f t="shared" si="166"/>
        <v/>
      </c>
      <c r="V621" s="19" t="str">
        <f>VLOOKUP(G621,角色!AW:BC,主动技能!F621+1,FALSE)</f>
        <v>skill_01</v>
      </c>
      <c r="Y621">
        <f t="shared" si="158"/>
        <v>0</v>
      </c>
      <c r="Z621" s="19">
        <f>IF(VLOOKUP(C621,角色!CC:CI,主动技能!F621*2,FALSE)=0,"",VLOOKUP(C621,角色!CC:CI,主动技能!F621*2,FALSE))</f>
        <v>100</v>
      </c>
      <c r="AA621" s="19">
        <f>IF(VLOOKUP(C621,角色!CC:CI,主动技能!F621*2+1,FALSE)=0,0,VLOOKUP(C621,角色!CC:CI,主动技能!F621*2+1,FALSE))</f>
        <v>10</v>
      </c>
      <c r="AB621" s="19">
        <f>IF(INT(VLOOKUP(E621,角色属性概况!I:M,3,FALSE)*AA621/100)=0,"",(INT(VLOOKUP(E621,角色属性概况!I:M,3,FALSE)*AA621/100)))</f>
        <v>13613</v>
      </c>
      <c r="AE621" s="25">
        <f>(VLOOKUP(G621,角色!V:AE,主动技能!F621+7,FALSE))</f>
        <v>1</v>
      </c>
      <c r="AF621" s="19">
        <f>VLOOKUP(F621,对应表!AY:BA,3,FALSE)</f>
        <v>0</v>
      </c>
      <c r="AG621" s="19">
        <f>VLOOKUP(F621,对应表!AY:BA,2,FALSE)</f>
        <v>0</v>
      </c>
      <c r="AH621" s="25" t="str">
        <f>VLOOKUP(F621,特效对应!F:G,2,FALSE)</f>
        <v>attack</v>
      </c>
      <c r="AJ621">
        <f t="shared" si="161"/>
        <v>15</v>
      </c>
      <c r="AQ621" s="6" t="str">
        <f>_xlfn.IFNA(IF(IF($AK621=AQ$5,VLOOKUP(AL621,buff!$K:$L,2,FALSE),"")=0,"",IF($AK621=AQ$5,VLOOKUP(AL621,buff!$K:$L,2,FALSE),"")),"")</f>
        <v/>
      </c>
      <c r="AR621" s="6" t="str">
        <f>_xlfn.IFNA(IF(IF($AK621=AR$5,VLOOKUP(AM621,buff!$K:$L,2,FALSE),"")=0,"",IF($AK621=AR$5,VLOOKUP(AM621,buff!$K:$L,2,FALSE),"")),"")</f>
        <v/>
      </c>
      <c r="AS621" s="6" t="str">
        <f>_xlfn.IFNA(IF(IF($AK621=AS$5,VLOOKUP(AN621,buff!$K:$L,2,FALSE),"")=0,"",IF($AK621=AS$5,VLOOKUP(AN621,buff!$K:$L,2,FALSE),"")),"")</f>
        <v/>
      </c>
      <c r="AT621" s="6" t="str">
        <f>_xlfn.IFNA(IF(IF($AK621=AT$5,VLOOKUP(AO621,buff!$K:$L,2,FALSE),"")=0,"",IF($AK621=AT$5,VLOOKUP(AO621,buff!$K:$L,2,FALSE),"")),"")</f>
        <v/>
      </c>
      <c r="AU621" s="6" t="str">
        <f>_xlfn.IFNA(IF(IF($AK621=AU$5,VLOOKUP(AP621,buff!$K:$L,2,FALSE),"")=0,"",IF($AK621=AU$5,VLOOKUP(AP621,buff!$K:$L,2,FALSE),"")),"")</f>
        <v/>
      </c>
      <c r="AV621" s="6" t="str">
        <f>_xlfn.IFNA(IF(IF($AK621=AV$5,VLOOKUP(AL621,buff!$K:$L,2,FALSE),"")=0,"",IF($AK621=AV$5,VLOOKUP(AL621,buff!$K:$L,2,FALSE),"")),"")</f>
        <v/>
      </c>
      <c r="AW621" s="6" t="str">
        <f>_xlfn.IFNA(IF(IF($AK621=AW$5,VLOOKUP(AM621,buff!$K:$L,2,FALSE),"")=0,"",IF($AK621=AW$5,VLOOKUP(AM621,buff!$K:$L,2,FALSE),"")),"")</f>
        <v/>
      </c>
      <c r="AX621" s="6" t="str">
        <f>_xlfn.IFNA(IF(IF($AK621=AX$5,VLOOKUP(AN621,buff!$K:$L,2,FALSE),"")=0,"",IF($AK621=AX$5,VLOOKUP(AN621,buff!$K:$L,2,FALSE),"")),"")</f>
        <v/>
      </c>
      <c r="AY621" s="6" t="str">
        <f>_xlfn.IFNA(IF(IF($AK621=AY$5,VLOOKUP(AO621,buff!$K:$L,2,FALSE),"")=0,"",IF($AK621=AY$5,VLOOKUP(AO621,buff!$K:$L,2,FALSE),"")),"")</f>
        <v/>
      </c>
      <c r="AZ621" s="6" t="str">
        <f>_xlfn.IFNA(IF(IF($AK621=AZ$5,VLOOKUP(AP621,buff!$K:$L,2,FALSE),"")=0,"",IF($AK621=AZ$5,VLOOKUP(AP621,buff!$K:$L,2,FALSE),"")),"")</f>
        <v/>
      </c>
      <c r="BA621" s="6" t="e">
        <f>VLOOKUP(AL621,buff!$K:$P,6,FALSE)</f>
        <v>#N/A</v>
      </c>
      <c r="BB621" s="6" t="e">
        <f>VLOOKUP(AM621,buff!$K:$P,6,FALSE)</f>
        <v>#N/A</v>
      </c>
      <c r="BC621" s="6" t="e">
        <f>VLOOKUP(AN621,buff!$K:$P,6,FALSE)</f>
        <v>#N/A</v>
      </c>
      <c r="BD621">
        <f t="shared" si="162"/>
        <v>0</v>
      </c>
      <c r="BE621">
        <f t="shared" si="163"/>
        <v>0</v>
      </c>
      <c r="BF621" s="22">
        <f t="shared" si="164"/>
        <v>101101</v>
      </c>
    </row>
    <row r="622" spans="1:58" x14ac:dyDescent="0.15">
      <c r="A622" t="str">
        <f t="shared" si="152"/>
        <v>伊芙主动技能1等级16</v>
      </c>
      <c r="B622" s="8">
        <f t="shared" si="159"/>
        <v>10110116</v>
      </c>
      <c r="C622" s="8" t="str">
        <f>VLOOKUP(G622,角色!A:B,2,FALSE)</f>
        <v>伊芙</v>
      </c>
      <c r="D622" s="8" t="str">
        <f t="shared" si="160"/>
        <v>主动技能1</v>
      </c>
      <c r="E622" s="8">
        <f t="shared" si="153"/>
        <v>16</v>
      </c>
      <c r="F622" s="8">
        <f t="shared" si="154"/>
        <v>1</v>
      </c>
      <c r="G622" s="8">
        <f t="shared" si="155"/>
        <v>11</v>
      </c>
      <c r="H622" s="4" t="s">
        <v>947</v>
      </c>
      <c r="I622" s="20" t="str">
        <f t="shared" si="168"/>
        <v>对敌方单体攻击，造成100%攻击力（+19292）点伤害。</v>
      </c>
      <c r="J622" s="4" t="s">
        <v>277</v>
      </c>
      <c r="K622" s="1" t="s">
        <v>102</v>
      </c>
      <c r="L622" s="4" t="s">
        <v>106</v>
      </c>
      <c r="M622" s="4"/>
      <c r="N622" s="4">
        <v>100</v>
      </c>
      <c r="O622" s="20">
        <f>VLOOKUP(L622,对应表!BK:BL,2,FALSE)</f>
        <v>0</v>
      </c>
      <c r="P622" s="25" t="str">
        <f>_xlfn.IFNA(VLOOKUP(G622,角色!V:AE,主动技能!F622+1,FALSE),"")</f>
        <v>|||</v>
      </c>
      <c r="Q622" s="25">
        <f>(VLOOKUP(G622,角色!V:AE,主动技能!F622+4,FALSE))</f>
        <v>1</v>
      </c>
      <c r="R622" s="25">
        <v>0</v>
      </c>
      <c r="S622" s="25">
        <v>0</v>
      </c>
      <c r="T622" s="6" t="str">
        <f t="shared" si="165"/>
        <v/>
      </c>
      <c r="U622" s="6" t="str">
        <f t="shared" si="166"/>
        <v/>
      </c>
      <c r="V622" s="19" t="str">
        <f>VLOOKUP(G622,角色!AW:BC,主动技能!F622+1,FALSE)</f>
        <v>skill_01</v>
      </c>
      <c r="Y622">
        <f t="shared" si="158"/>
        <v>0</v>
      </c>
      <c r="Z622" s="19">
        <f>IF(VLOOKUP(C622,角色!CC:CI,主动技能!F622*2,FALSE)=0,"",VLOOKUP(C622,角色!CC:CI,主动技能!F622*2,FALSE))</f>
        <v>100</v>
      </c>
      <c r="AA622" s="19">
        <f>IF(VLOOKUP(C622,角色!CC:CI,主动技能!F622*2+1,FALSE)=0,0,VLOOKUP(C622,角色!CC:CI,主动技能!F622*2+1,FALSE))</f>
        <v>10</v>
      </c>
      <c r="AB622" s="19">
        <f>IF(INT(VLOOKUP(E622,角色属性概况!I:M,3,FALSE)*AA622/100)=0,"",(INT(VLOOKUP(E622,角色属性概况!I:M,3,FALSE)*AA622/100)))</f>
        <v>19292</v>
      </c>
      <c r="AE622" s="25">
        <f>(VLOOKUP(G622,角色!V:AE,主动技能!F622+7,FALSE))</f>
        <v>1</v>
      </c>
      <c r="AF622" s="19">
        <f>VLOOKUP(F622,对应表!AY:BA,3,FALSE)</f>
        <v>0</v>
      </c>
      <c r="AG622" s="19">
        <f>VLOOKUP(F622,对应表!AY:BA,2,FALSE)</f>
        <v>0</v>
      </c>
      <c r="AH622" s="25" t="str">
        <f>VLOOKUP(F622,特效对应!F:G,2,FALSE)</f>
        <v>attack</v>
      </c>
      <c r="AJ622">
        <f t="shared" si="161"/>
        <v>16</v>
      </c>
      <c r="AQ622" s="6" t="str">
        <f>_xlfn.IFNA(IF(IF($AK622=AQ$5,VLOOKUP(AL622,buff!$K:$L,2,FALSE),"")=0,"",IF($AK622=AQ$5,VLOOKUP(AL622,buff!$K:$L,2,FALSE),"")),"")</f>
        <v/>
      </c>
      <c r="AR622" s="6" t="str">
        <f>_xlfn.IFNA(IF(IF($AK622=AR$5,VLOOKUP(AM622,buff!$K:$L,2,FALSE),"")=0,"",IF($AK622=AR$5,VLOOKUP(AM622,buff!$K:$L,2,FALSE),"")),"")</f>
        <v/>
      </c>
      <c r="AS622" s="6" t="str">
        <f>_xlfn.IFNA(IF(IF($AK622=AS$5,VLOOKUP(AN622,buff!$K:$L,2,FALSE),"")=0,"",IF($AK622=AS$5,VLOOKUP(AN622,buff!$K:$L,2,FALSE),"")),"")</f>
        <v/>
      </c>
      <c r="AT622" s="6" t="str">
        <f>_xlfn.IFNA(IF(IF($AK622=AT$5,VLOOKUP(AO622,buff!$K:$L,2,FALSE),"")=0,"",IF($AK622=AT$5,VLOOKUP(AO622,buff!$K:$L,2,FALSE),"")),"")</f>
        <v/>
      </c>
      <c r="AU622" s="6" t="str">
        <f>_xlfn.IFNA(IF(IF($AK622=AU$5,VLOOKUP(AP622,buff!$K:$L,2,FALSE),"")=0,"",IF($AK622=AU$5,VLOOKUP(AP622,buff!$K:$L,2,FALSE),"")),"")</f>
        <v/>
      </c>
      <c r="AV622" s="6" t="str">
        <f>_xlfn.IFNA(IF(IF($AK622=AV$5,VLOOKUP(AL622,buff!$K:$L,2,FALSE),"")=0,"",IF($AK622=AV$5,VLOOKUP(AL622,buff!$K:$L,2,FALSE),"")),"")</f>
        <v/>
      </c>
      <c r="AW622" s="6" t="str">
        <f>_xlfn.IFNA(IF(IF($AK622=AW$5,VLOOKUP(AM622,buff!$K:$L,2,FALSE),"")=0,"",IF($AK622=AW$5,VLOOKUP(AM622,buff!$K:$L,2,FALSE),"")),"")</f>
        <v/>
      </c>
      <c r="AX622" s="6" t="str">
        <f>_xlfn.IFNA(IF(IF($AK622=AX$5,VLOOKUP(AN622,buff!$K:$L,2,FALSE),"")=0,"",IF($AK622=AX$5,VLOOKUP(AN622,buff!$K:$L,2,FALSE),"")),"")</f>
        <v/>
      </c>
      <c r="AY622" s="6" t="str">
        <f>_xlfn.IFNA(IF(IF($AK622=AY$5,VLOOKUP(AO622,buff!$K:$L,2,FALSE),"")=0,"",IF($AK622=AY$5,VLOOKUP(AO622,buff!$K:$L,2,FALSE),"")),"")</f>
        <v/>
      </c>
      <c r="AZ622" s="6" t="str">
        <f>_xlfn.IFNA(IF(IF($AK622=AZ$5,VLOOKUP(AP622,buff!$K:$L,2,FALSE),"")=0,"",IF($AK622=AZ$5,VLOOKUP(AP622,buff!$K:$L,2,FALSE),"")),"")</f>
        <v/>
      </c>
      <c r="BA622" s="6" t="e">
        <f>VLOOKUP(AL622,buff!$K:$P,6,FALSE)</f>
        <v>#N/A</v>
      </c>
      <c r="BB622" s="6" t="e">
        <f>VLOOKUP(AM622,buff!$K:$P,6,FALSE)</f>
        <v>#N/A</v>
      </c>
      <c r="BC622" s="6" t="e">
        <f>VLOOKUP(AN622,buff!$K:$P,6,FALSE)</f>
        <v>#N/A</v>
      </c>
      <c r="BD622">
        <f t="shared" si="162"/>
        <v>0</v>
      </c>
      <c r="BE622">
        <f t="shared" si="163"/>
        <v>0</v>
      </c>
      <c r="BF622" s="22">
        <f t="shared" si="164"/>
        <v>101101</v>
      </c>
    </row>
    <row r="623" spans="1:58" x14ac:dyDescent="0.15">
      <c r="A623" t="str">
        <f t="shared" si="152"/>
        <v>伊芙主动技能1等级17</v>
      </c>
      <c r="B623" s="8">
        <f t="shared" si="159"/>
        <v>10110117</v>
      </c>
      <c r="C623" s="8" t="str">
        <f>VLOOKUP(G623,角色!A:B,2,FALSE)</f>
        <v>伊芙</v>
      </c>
      <c r="D623" s="8" t="str">
        <f t="shared" si="160"/>
        <v>主动技能1</v>
      </c>
      <c r="E623" s="8">
        <f t="shared" si="153"/>
        <v>17</v>
      </c>
      <c r="F623" s="8">
        <f t="shared" si="154"/>
        <v>1</v>
      </c>
      <c r="G623" s="8">
        <f t="shared" si="155"/>
        <v>11</v>
      </c>
      <c r="H623" s="4" t="s">
        <v>947</v>
      </c>
      <c r="I623" s="20" t="str">
        <f t="shared" si="168"/>
        <v>对敌方单体攻击，造成100%攻击力（+27333）点伤害。</v>
      </c>
      <c r="J623" s="4" t="s">
        <v>277</v>
      </c>
      <c r="K623" s="1" t="s">
        <v>102</v>
      </c>
      <c r="L623" s="4" t="s">
        <v>106</v>
      </c>
      <c r="M623" s="4"/>
      <c r="N623" s="4">
        <v>100</v>
      </c>
      <c r="O623" s="20">
        <f>VLOOKUP(L623,对应表!BK:BL,2,FALSE)</f>
        <v>0</v>
      </c>
      <c r="P623" s="25" t="str">
        <f>_xlfn.IFNA(VLOOKUP(G623,角色!V:AE,主动技能!F623+1,FALSE),"")</f>
        <v>|||</v>
      </c>
      <c r="Q623" s="25">
        <f>(VLOOKUP(G623,角色!V:AE,主动技能!F623+4,FALSE))</f>
        <v>1</v>
      </c>
      <c r="R623" s="25">
        <v>0</v>
      </c>
      <c r="S623" s="25">
        <v>0</v>
      </c>
      <c r="T623" s="6" t="str">
        <f t="shared" si="165"/>
        <v/>
      </c>
      <c r="U623" s="6" t="str">
        <f t="shared" si="166"/>
        <v/>
      </c>
      <c r="V623" s="19" t="str">
        <f>VLOOKUP(G623,角色!AW:BC,主动技能!F623+1,FALSE)</f>
        <v>skill_01</v>
      </c>
      <c r="Y623">
        <f t="shared" si="158"/>
        <v>0</v>
      </c>
      <c r="Z623" s="19">
        <f>IF(VLOOKUP(C623,角色!CC:CI,主动技能!F623*2,FALSE)=0,"",VLOOKUP(C623,角色!CC:CI,主动技能!F623*2,FALSE))</f>
        <v>100</v>
      </c>
      <c r="AA623" s="19">
        <f>IF(VLOOKUP(C623,角色!CC:CI,主动技能!F623*2+1,FALSE)=0,0,VLOOKUP(C623,角色!CC:CI,主动技能!F623*2+1,FALSE))</f>
        <v>10</v>
      </c>
      <c r="AB623" s="19">
        <f>IF(INT(VLOOKUP(E623,角色属性概况!I:M,3,FALSE)*AA623/100)=0,"",(INT(VLOOKUP(E623,角色属性概况!I:M,3,FALSE)*AA623/100)))</f>
        <v>27333</v>
      </c>
      <c r="AE623" s="25">
        <f>(VLOOKUP(G623,角色!V:AE,主动技能!F623+7,FALSE))</f>
        <v>1</v>
      </c>
      <c r="AF623" s="19">
        <f>VLOOKUP(F623,对应表!AY:BA,3,FALSE)</f>
        <v>0</v>
      </c>
      <c r="AG623" s="19">
        <f>VLOOKUP(F623,对应表!AY:BA,2,FALSE)</f>
        <v>0</v>
      </c>
      <c r="AH623" s="25" t="str">
        <f>VLOOKUP(F623,特效对应!F:G,2,FALSE)</f>
        <v>attack</v>
      </c>
      <c r="AJ623">
        <f t="shared" si="161"/>
        <v>17</v>
      </c>
      <c r="AQ623" s="6" t="str">
        <f>_xlfn.IFNA(IF(IF($AK623=AQ$5,VLOOKUP(AL623,buff!$K:$L,2,FALSE),"")=0,"",IF($AK623=AQ$5,VLOOKUP(AL623,buff!$K:$L,2,FALSE),"")),"")</f>
        <v/>
      </c>
      <c r="AR623" s="6" t="str">
        <f>_xlfn.IFNA(IF(IF($AK623=AR$5,VLOOKUP(AM623,buff!$K:$L,2,FALSE),"")=0,"",IF($AK623=AR$5,VLOOKUP(AM623,buff!$K:$L,2,FALSE),"")),"")</f>
        <v/>
      </c>
      <c r="AS623" s="6" t="str">
        <f>_xlfn.IFNA(IF(IF($AK623=AS$5,VLOOKUP(AN623,buff!$K:$L,2,FALSE),"")=0,"",IF($AK623=AS$5,VLOOKUP(AN623,buff!$K:$L,2,FALSE),"")),"")</f>
        <v/>
      </c>
      <c r="AT623" s="6" t="str">
        <f>_xlfn.IFNA(IF(IF($AK623=AT$5,VLOOKUP(AO623,buff!$K:$L,2,FALSE),"")=0,"",IF($AK623=AT$5,VLOOKUP(AO623,buff!$K:$L,2,FALSE),"")),"")</f>
        <v/>
      </c>
      <c r="AU623" s="6" t="str">
        <f>_xlfn.IFNA(IF(IF($AK623=AU$5,VLOOKUP(AP623,buff!$K:$L,2,FALSE),"")=0,"",IF($AK623=AU$5,VLOOKUP(AP623,buff!$K:$L,2,FALSE),"")),"")</f>
        <v/>
      </c>
      <c r="AV623" s="6" t="str">
        <f>_xlfn.IFNA(IF(IF($AK623=AV$5,VLOOKUP(AL623,buff!$K:$L,2,FALSE),"")=0,"",IF($AK623=AV$5,VLOOKUP(AL623,buff!$K:$L,2,FALSE),"")),"")</f>
        <v/>
      </c>
      <c r="AW623" s="6" t="str">
        <f>_xlfn.IFNA(IF(IF($AK623=AW$5,VLOOKUP(AM623,buff!$K:$L,2,FALSE),"")=0,"",IF($AK623=AW$5,VLOOKUP(AM623,buff!$K:$L,2,FALSE),"")),"")</f>
        <v/>
      </c>
      <c r="AX623" s="6" t="str">
        <f>_xlfn.IFNA(IF(IF($AK623=AX$5,VLOOKUP(AN623,buff!$K:$L,2,FALSE),"")=0,"",IF($AK623=AX$5,VLOOKUP(AN623,buff!$K:$L,2,FALSE),"")),"")</f>
        <v/>
      </c>
      <c r="AY623" s="6" t="str">
        <f>_xlfn.IFNA(IF(IF($AK623=AY$5,VLOOKUP(AO623,buff!$K:$L,2,FALSE),"")=0,"",IF($AK623=AY$5,VLOOKUP(AO623,buff!$K:$L,2,FALSE),"")),"")</f>
        <v/>
      </c>
      <c r="AZ623" s="6" t="str">
        <f>_xlfn.IFNA(IF(IF($AK623=AZ$5,VLOOKUP(AP623,buff!$K:$L,2,FALSE),"")=0,"",IF($AK623=AZ$5,VLOOKUP(AP623,buff!$K:$L,2,FALSE),"")),"")</f>
        <v/>
      </c>
      <c r="BA623" s="6" t="e">
        <f>VLOOKUP(AL623,buff!$K:$P,6,FALSE)</f>
        <v>#N/A</v>
      </c>
      <c r="BB623" s="6" t="e">
        <f>VLOOKUP(AM623,buff!$K:$P,6,FALSE)</f>
        <v>#N/A</v>
      </c>
      <c r="BC623" s="6" t="e">
        <f>VLOOKUP(AN623,buff!$K:$P,6,FALSE)</f>
        <v>#N/A</v>
      </c>
      <c r="BD623">
        <f t="shared" si="162"/>
        <v>0</v>
      </c>
      <c r="BE623">
        <f t="shared" si="163"/>
        <v>0</v>
      </c>
      <c r="BF623" s="22">
        <f t="shared" si="164"/>
        <v>101101</v>
      </c>
    </row>
    <row r="624" spans="1:58" x14ac:dyDescent="0.15">
      <c r="A624" t="str">
        <f t="shared" si="152"/>
        <v>伊芙主动技能1等级18</v>
      </c>
      <c r="B624" s="8">
        <f t="shared" si="159"/>
        <v>10110118</v>
      </c>
      <c r="C624" s="8" t="str">
        <f>VLOOKUP(G624,角色!A:B,2,FALSE)</f>
        <v>伊芙</v>
      </c>
      <c r="D624" s="8" t="str">
        <f t="shared" si="160"/>
        <v>主动技能1</v>
      </c>
      <c r="E624" s="8">
        <f t="shared" si="153"/>
        <v>18</v>
      </c>
      <c r="F624" s="8">
        <f t="shared" si="154"/>
        <v>1</v>
      </c>
      <c r="G624" s="8">
        <f t="shared" si="155"/>
        <v>11</v>
      </c>
      <c r="H624" s="4" t="s">
        <v>947</v>
      </c>
      <c r="I624" s="20" t="str">
        <f t="shared" si="168"/>
        <v>对敌方单体攻击，造成100%攻击力（+38716）点伤害。</v>
      </c>
      <c r="J624" s="4" t="s">
        <v>277</v>
      </c>
      <c r="K624" s="1" t="s">
        <v>102</v>
      </c>
      <c r="L624" s="4" t="s">
        <v>106</v>
      </c>
      <c r="M624" s="4"/>
      <c r="N624" s="4">
        <v>100</v>
      </c>
      <c r="O624" s="20">
        <f>VLOOKUP(L624,对应表!BK:BL,2,FALSE)</f>
        <v>0</v>
      </c>
      <c r="P624" s="25" t="str">
        <f>_xlfn.IFNA(VLOOKUP(G624,角色!V:AE,主动技能!F624+1,FALSE),"")</f>
        <v>|||</v>
      </c>
      <c r="Q624" s="25">
        <f>(VLOOKUP(G624,角色!V:AE,主动技能!F624+4,FALSE))</f>
        <v>1</v>
      </c>
      <c r="R624" s="25">
        <v>0</v>
      </c>
      <c r="S624" s="25">
        <v>0</v>
      </c>
      <c r="T624" s="6" t="str">
        <f t="shared" si="165"/>
        <v/>
      </c>
      <c r="U624" s="6" t="str">
        <f t="shared" si="166"/>
        <v/>
      </c>
      <c r="V624" s="19" t="str">
        <f>VLOOKUP(G624,角色!AW:BC,主动技能!F624+1,FALSE)</f>
        <v>skill_01</v>
      </c>
      <c r="Y624">
        <f t="shared" si="158"/>
        <v>0</v>
      </c>
      <c r="Z624" s="19">
        <f>IF(VLOOKUP(C624,角色!CC:CI,主动技能!F624*2,FALSE)=0,"",VLOOKUP(C624,角色!CC:CI,主动技能!F624*2,FALSE))</f>
        <v>100</v>
      </c>
      <c r="AA624" s="19">
        <f>IF(VLOOKUP(C624,角色!CC:CI,主动技能!F624*2+1,FALSE)=0,0,VLOOKUP(C624,角色!CC:CI,主动技能!F624*2+1,FALSE))</f>
        <v>10</v>
      </c>
      <c r="AB624" s="19">
        <f>IF(INT(VLOOKUP(E624,角色属性概况!I:M,3,FALSE)*AA624/100)=0,"",(INT(VLOOKUP(E624,角色属性概况!I:M,3,FALSE)*AA624/100)))</f>
        <v>38716</v>
      </c>
      <c r="AE624" s="25">
        <f>(VLOOKUP(G624,角色!V:AE,主动技能!F624+7,FALSE))</f>
        <v>1</v>
      </c>
      <c r="AF624" s="19">
        <f>VLOOKUP(F624,对应表!AY:BA,3,FALSE)</f>
        <v>0</v>
      </c>
      <c r="AG624" s="19">
        <f>VLOOKUP(F624,对应表!AY:BA,2,FALSE)</f>
        <v>0</v>
      </c>
      <c r="AH624" s="25" t="str">
        <f>VLOOKUP(F624,特效对应!F:G,2,FALSE)</f>
        <v>attack</v>
      </c>
      <c r="AJ624">
        <f t="shared" si="161"/>
        <v>18</v>
      </c>
      <c r="AQ624" s="6" t="str">
        <f>_xlfn.IFNA(IF(IF($AK624=AQ$5,VLOOKUP(AL624,buff!$K:$L,2,FALSE),"")=0,"",IF($AK624=AQ$5,VLOOKUP(AL624,buff!$K:$L,2,FALSE),"")),"")</f>
        <v/>
      </c>
      <c r="AR624" s="6" t="str">
        <f>_xlfn.IFNA(IF(IF($AK624=AR$5,VLOOKUP(AM624,buff!$K:$L,2,FALSE),"")=0,"",IF($AK624=AR$5,VLOOKUP(AM624,buff!$K:$L,2,FALSE),"")),"")</f>
        <v/>
      </c>
      <c r="AS624" s="6" t="str">
        <f>_xlfn.IFNA(IF(IF($AK624=AS$5,VLOOKUP(AN624,buff!$K:$L,2,FALSE),"")=0,"",IF($AK624=AS$5,VLOOKUP(AN624,buff!$K:$L,2,FALSE),"")),"")</f>
        <v/>
      </c>
      <c r="AT624" s="6" t="str">
        <f>_xlfn.IFNA(IF(IF($AK624=AT$5,VLOOKUP(AO624,buff!$K:$L,2,FALSE),"")=0,"",IF($AK624=AT$5,VLOOKUP(AO624,buff!$K:$L,2,FALSE),"")),"")</f>
        <v/>
      </c>
      <c r="AU624" s="6" t="str">
        <f>_xlfn.IFNA(IF(IF($AK624=AU$5,VLOOKUP(AP624,buff!$K:$L,2,FALSE),"")=0,"",IF($AK624=AU$5,VLOOKUP(AP624,buff!$K:$L,2,FALSE),"")),"")</f>
        <v/>
      </c>
      <c r="AV624" s="6" t="str">
        <f>_xlfn.IFNA(IF(IF($AK624=AV$5,VLOOKUP(AL624,buff!$K:$L,2,FALSE),"")=0,"",IF($AK624=AV$5,VLOOKUP(AL624,buff!$K:$L,2,FALSE),"")),"")</f>
        <v/>
      </c>
      <c r="AW624" s="6" t="str">
        <f>_xlfn.IFNA(IF(IF($AK624=AW$5,VLOOKUP(AM624,buff!$K:$L,2,FALSE),"")=0,"",IF($AK624=AW$5,VLOOKUP(AM624,buff!$K:$L,2,FALSE),"")),"")</f>
        <v/>
      </c>
      <c r="AX624" s="6" t="str">
        <f>_xlfn.IFNA(IF(IF($AK624=AX$5,VLOOKUP(AN624,buff!$K:$L,2,FALSE),"")=0,"",IF($AK624=AX$5,VLOOKUP(AN624,buff!$K:$L,2,FALSE),"")),"")</f>
        <v/>
      </c>
      <c r="AY624" s="6" t="str">
        <f>_xlfn.IFNA(IF(IF($AK624=AY$5,VLOOKUP(AO624,buff!$K:$L,2,FALSE),"")=0,"",IF($AK624=AY$5,VLOOKUP(AO624,buff!$K:$L,2,FALSE),"")),"")</f>
        <v/>
      </c>
      <c r="AZ624" s="6" t="str">
        <f>_xlfn.IFNA(IF(IF($AK624=AZ$5,VLOOKUP(AP624,buff!$K:$L,2,FALSE),"")=0,"",IF($AK624=AZ$5,VLOOKUP(AP624,buff!$K:$L,2,FALSE),"")),"")</f>
        <v/>
      </c>
      <c r="BA624" s="6" t="e">
        <f>VLOOKUP(AL624,buff!$K:$P,6,FALSE)</f>
        <v>#N/A</v>
      </c>
      <c r="BB624" s="6" t="e">
        <f>VLOOKUP(AM624,buff!$K:$P,6,FALSE)</f>
        <v>#N/A</v>
      </c>
      <c r="BC624" s="6" t="e">
        <f>VLOOKUP(AN624,buff!$K:$P,6,FALSE)</f>
        <v>#N/A</v>
      </c>
      <c r="BD624">
        <f t="shared" si="162"/>
        <v>0</v>
      </c>
      <c r="BE624">
        <f t="shared" si="163"/>
        <v>0</v>
      </c>
      <c r="BF624" s="22">
        <f t="shared" si="164"/>
        <v>101101</v>
      </c>
    </row>
    <row r="625" spans="1:58" x14ac:dyDescent="0.15">
      <c r="A625" t="str">
        <f t="shared" si="152"/>
        <v>伊芙主动技能1等级19</v>
      </c>
      <c r="B625" s="8">
        <f t="shared" si="159"/>
        <v>10110119</v>
      </c>
      <c r="C625" s="8" t="str">
        <f>VLOOKUP(G625,角色!A:B,2,FALSE)</f>
        <v>伊芙</v>
      </c>
      <c r="D625" s="8" t="str">
        <f t="shared" si="160"/>
        <v>主动技能1</v>
      </c>
      <c r="E625" s="8">
        <f t="shared" si="153"/>
        <v>19</v>
      </c>
      <c r="F625" s="8">
        <f t="shared" si="154"/>
        <v>1</v>
      </c>
      <c r="G625" s="8">
        <f t="shared" si="155"/>
        <v>11</v>
      </c>
      <c r="H625" s="4" t="s">
        <v>947</v>
      </c>
      <c r="I625" s="20" t="str">
        <f t="shared" si="168"/>
        <v>对敌方单体攻击，造成100%攻击力（+54831）点伤害。</v>
      </c>
      <c r="J625" s="4" t="s">
        <v>277</v>
      </c>
      <c r="K625" s="1" t="s">
        <v>102</v>
      </c>
      <c r="L625" s="4" t="s">
        <v>106</v>
      </c>
      <c r="M625" s="4"/>
      <c r="N625" s="4">
        <v>100</v>
      </c>
      <c r="O625" s="20">
        <f>VLOOKUP(L625,对应表!BK:BL,2,FALSE)</f>
        <v>0</v>
      </c>
      <c r="P625" s="25" t="str">
        <f>_xlfn.IFNA(VLOOKUP(G625,角色!V:AE,主动技能!F625+1,FALSE),"")</f>
        <v>|||</v>
      </c>
      <c r="Q625" s="25">
        <f>(VLOOKUP(G625,角色!V:AE,主动技能!F625+4,FALSE))</f>
        <v>1</v>
      </c>
      <c r="R625" s="25">
        <v>0</v>
      </c>
      <c r="S625" s="25">
        <v>0</v>
      </c>
      <c r="T625" s="6" t="str">
        <f t="shared" si="165"/>
        <v/>
      </c>
      <c r="U625" s="6" t="str">
        <f t="shared" si="166"/>
        <v/>
      </c>
      <c r="V625" s="19" t="str">
        <f>VLOOKUP(G625,角色!AW:BC,主动技能!F625+1,FALSE)</f>
        <v>skill_01</v>
      </c>
      <c r="Y625">
        <f t="shared" si="158"/>
        <v>0</v>
      </c>
      <c r="Z625" s="19">
        <f>IF(VLOOKUP(C625,角色!CC:CI,主动技能!F625*2,FALSE)=0,"",VLOOKUP(C625,角色!CC:CI,主动技能!F625*2,FALSE))</f>
        <v>100</v>
      </c>
      <c r="AA625" s="19">
        <f>IF(VLOOKUP(C625,角色!CC:CI,主动技能!F625*2+1,FALSE)=0,0,VLOOKUP(C625,角色!CC:CI,主动技能!F625*2+1,FALSE))</f>
        <v>10</v>
      </c>
      <c r="AB625" s="19">
        <f>IF(INT(VLOOKUP(E625,角色属性概况!I:M,3,FALSE)*AA625/100)=0,"",(INT(VLOOKUP(E625,角色属性概况!I:M,3,FALSE)*AA625/100)))</f>
        <v>54831</v>
      </c>
      <c r="AE625" s="25">
        <f>(VLOOKUP(G625,角色!V:AE,主动技能!F625+7,FALSE))</f>
        <v>1</v>
      </c>
      <c r="AF625" s="19">
        <f>VLOOKUP(F625,对应表!AY:BA,3,FALSE)</f>
        <v>0</v>
      </c>
      <c r="AG625" s="19">
        <f>VLOOKUP(F625,对应表!AY:BA,2,FALSE)</f>
        <v>0</v>
      </c>
      <c r="AH625" s="25" t="str">
        <f>VLOOKUP(F625,特效对应!F:G,2,FALSE)</f>
        <v>attack</v>
      </c>
      <c r="AJ625">
        <f t="shared" si="161"/>
        <v>19</v>
      </c>
      <c r="AQ625" s="6" t="str">
        <f>_xlfn.IFNA(IF(IF($AK625=AQ$5,VLOOKUP(AL625,buff!$K:$L,2,FALSE),"")=0,"",IF($AK625=AQ$5,VLOOKUP(AL625,buff!$K:$L,2,FALSE),"")),"")</f>
        <v/>
      </c>
      <c r="AR625" s="6" t="str">
        <f>_xlfn.IFNA(IF(IF($AK625=AR$5,VLOOKUP(AM625,buff!$K:$L,2,FALSE),"")=0,"",IF($AK625=AR$5,VLOOKUP(AM625,buff!$K:$L,2,FALSE),"")),"")</f>
        <v/>
      </c>
      <c r="AS625" s="6" t="str">
        <f>_xlfn.IFNA(IF(IF($AK625=AS$5,VLOOKUP(AN625,buff!$K:$L,2,FALSE),"")=0,"",IF($AK625=AS$5,VLOOKUP(AN625,buff!$K:$L,2,FALSE),"")),"")</f>
        <v/>
      </c>
      <c r="AT625" s="6" t="str">
        <f>_xlfn.IFNA(IF(IF($AK625=AT$5,VLOOKUP(AO625,buff!$K:$L,2,FALSE),"")=0,"",IF($AK625=AT$5,VLOOKUP(AO625,buff!$K:$L,2,FALSE),"")),"")</f>
        <v/>
      </c>
      <c r="AU625" s="6" t="str">
        <f>_xlfn.IFNA(IF(IF($AK625=AU$5,VLOOKUP(AP625,buff!$K:$L,2,FALSE),"")=0,"",IF($AK625=AU$5,VLOOKUP(AP625,buff!$K:$L,2,FALSE),"")),"")</f>
        <v/>
      </c>
      <c r="AV625" s="6" t="str">
        <f>_xlfn.IFNA(IF(IF($AK625=AV$5,VLOOKUP(AL625,buff!$K:$L,2,FALSE),"")=0,"",IF($AK625=AV$5,VLOOKUP(AL625,buff!$K:$L,2,FALSE),"")),"")</f>
        <v/>
      </c>
      <c r="AW625" s="6" t="str">
        <f>_xlfn.IFNA(IF(IF($AK625=AW$5,VLOOKUP(AM625,buff!$K:$L,2,FALSE),"")=0,"",IF($AK625=AW$5,VLOOKUP(AM625,buff!$K:$L,2,FALSE),"")),"")</f>
        <v/>
      </c>
      <c r="AX625" s="6" t="str">
        <f>_xlfn.IFNA(IF(IF($AK625=AX$5,VLOOKUP(AN625,buff!$K:$L,2,FALSE),"")=0,"",IF($AK625=AX$5,VLOOKUP(AN625,buff!$K:$L,2,FALSE),"")),"")</f>
        <v/>
      </c>
      <c r="AY625" s="6" t="str">
        <f>_xlfn.IFNA(IF(IF($AK625=AY$5,VLOOKUP(AO625,buff!$K:$L,2,FALSE),"")=0,"",IF($AK625=AY$5,VLOOKUP(AO625,buff!$K:$L,2,FALSE),"")),"")</f>
        <v/>
      </c>
      <c r="AZ625" s="6" t="str">
        <f>_xlfn.IFNA(IF(IF($AK625=AZ$5,VLOOKUP(AP625,buff!$K:$L,2,FALSE),"")=0,"",IF($AK625=AZ$5,VLOOKUP(AP625,buff!$K:$L,2,FALSE),"")),"")</f>
        <v/>
      </c>
      <c r="BA625" s="6" t="e">
        <f>VLOOKUP(AL625,buff!$K:$P,6,FALSE)</f>
        <v>#N/A</v>
      </c>
      <c r="BB625" s="6" t="e">
        <f>VLOOKUP(AM625,buff!$K:$P,6,FALSE)</f>
        <v>#N/A</v>
      </c>
      <c r="BC625" s="6" t="e">
        <f>VLOOKUP(AN625,buff!$K:$P,6,FALSE)</f>
        <v>#N/A</v>
      </c>
      <c r="BD625">
        <f t="shared" si="162"/>
        <v>0</v>
      </c>
      <c r="BE625">
        <f t="shared" si="163"/>
        <v>0</v>
      </c>
      <c r="BF625" s="22">
        <f t="shared" si="164"/>
        <v>101101</v>
      </c>
    </row>
    <row r="626" spans="1:58" x14ac:dyDescent="0.15">
      <c r="A626" t="str">
        <f t="shared" si="152"/>
        <v>伊芙主动技能1等级20</v>
      </c>
      <c r="B626" s="8">
        <f t="shared" si="159"/>
        <v>10110120</v>
      </c>
      <c r="C626" s="8" t="str">
        <f>VLOOKUP(G626,角色!A:B,2,FALSE)</f>
        <v>伊芙</v>
      </c>
      <c r="D626" s="8" t="str">
        <f t="shared" si="160"/>
        <v>主动技能1</v>
      </c>
      <c r="E626" s="8">
        <f t="shared" si="153"/>
        <v>20</v>
      </c>
      <c r="F626" s="8">
        <f t="shared" si="154"/>
        <v>1</v>
      </c>
      <c r="G626" s="8">
        <f t="shared" si="155"/>
        <v>11</v>
      </c>
      <c r="H626" s="4" t="s">
        <v>947</v>
      </c>
      <c r="I626" s="20" t="str">
        <f t="shared" si="168"/>
        <v>对敌方单体攻击，造成100%攻击力（+77646）点伤害。</v>
      </c>
      <c r="J626" s="4" t="s">
        <v>277</v>
      </c>
      <c r="K626" s="1" t="s">
        <v>102</v>
      </c>
      <c r="L626" s="4" t="s">
        <v>106</v>
      </c>
      <c r="M626" s="4"/>
      <c r="N626" s="4">
        <v>100</v>
      </c>
      <c r="O626" s="20">
        <f>VLOOKUP(L626,对应表!BK:BL,2,FALSE)</f>
        <v>0</v>
      </c>
      <c r="P626" s="25" t="str">
        <f>_xlfn.IFNA(VLOOKUP(G626,角色!V:AE,主动技能!F626+1,FALSE),"")</f>
        <v>|||</v>
      </c>
      <c r="Q626" s="25">
        <f>(VLOOKUP(G626,角色!V:AE,主动技能!F626+4,FALSE))</f>
        <v>1</v>
      </c>
      <c r="R626" s="25">
        <v>0</v>
      </c>
      <c r="S626" s="25">
        <v>0</v>
      </c>
      <c r="T626" s="6" t="str">
        <f t="shared" si="165"/>
        <v/>
      </c>
      <c r="U626" s="6" t="str">
        <f t="shared" si="166"/>
        <v/>
      </c>
      <c r="V626" s="19" t="str">
        <f>VLOOKUP(G626,角色!AW:BC,主动技能!F626+1,FALSE)</f>
        <v>skill_01</v>
      </c>
      <c r="Y626">
        <f t="shared" si="158"/>
        <v>0</v>
      </c>
      <c r="Z626" s="19">
        <f>IF(VLOOKUP(C626,角色!CC:CI,主动技能!F626*2,FALSE)=0,"",VLOOKUP(C626,角色!CC:CI,主动技能!F626*2,FALSE))</f>
        <v>100</v>
      </c>
      <c r="AA626" s="19">
        <f>IF(VLOOKUP(C626,角色!CC:CI,主动技能!F626*2+1,FALSE)=0,0,VLOOKUP(C626,角色!CC:CI,主动技能!F626*2+1,FALSE))</f>
        <v>10</v>
      </c>
      <c r="AB626" s="19">
        <f>IF(INT(VLOOKUP(E626,角色属性概况!I:M,3,FALSE)*AA626/100)=0,"",(INT(VLOOKUP(E626,角色属性概况!I:M,3,FALSE)*AA626/100)))</f>
        <v>77646</v>
      </c>
      <c r="AE626" s="25">
        <f>(VLOOKUP(G626,角色!V:AE,主动技能!F626+7,FALSE))</f>
        <v>1</v>
      </c>
      <c r="AF626" s="19">
        <f>VLOOKUP(F626,对应表!AY:BA,3,FALSE)</f>
        <v>0</v>
      </c>
      <c r="AG626" s="19">
        <f>VLOOKUP(F626,对应表!AY:BA,2,FALSE)</f>
        <v>0</v>
      </c>
      <c r="AH626" s="25" t="str">
        <f>VLOOKUP(F626,特效对应!F:G,2,FALSE)</f>
        <v>attack</v>
      </c>
      <c r="AJ626">
        <f t="shared" si="161"/>
        <v>20</v>
      </c>
      <c r="AQ626" s="6" t="str">
        <f>_xlfn.IFNA(IF(IF($AK626=AQ$5,VLOOKUP(AL626,buff!$K:$L,2,FALSE),"")=0,"",IF($AK626=AQ$5,VLOOKUP(AL626,buff!$K:$L,2,FALSE),"")),"")</f>
        <v/>
      </c>
      <c r="AR626" s="6" t="str">
        <f>_xlfn.IFNA(IF(IF($AK626=AR$5,VLOOKUP(AM626,buff!$K:$L,2,FALSE),"")=0,"",IF($AK626=AR$5,VLOOKUP(AM626,buff!$K:$L,2,FALSE),"")),"")</f>
        <v/>
      </c>
      <c r="AS626" s="6" t="str">
        <f>_xlfn.IFNA(IF(IF($AK626=AS$5,VLOOKUP(AN626,buff!$K:$L,2,FALSE),"")=0,"",IF($AK626=AS$5,VLOOKUP(AN626,buff!$K:$L,2,FALSE),"")),"")</f>
        <v/>
      </c>
      <c r="AT626" s="6" t="str">
        <f>_xlfn.IFNA(IF(IF($AK626=AT$5,VLOOKUP(AO626,buff!$K:$L,2,FALSE),"")=0,"",IF($AK626=AT$5,VLOOKUP(AO626,buff!$K:$L,2,FALSE),"")),"")</f>
        <v/>
      </c>
      <c r="AU626" s="6" t="str">
        <f>_xlfn.IFNA(IF(IF($AK626=AU$5,VLOOKUP(AP626,buff!$K:$L,2,FALSE),"")=0,"",IF($AK626=AU$5,VLOOKUP(AP626,buff!$K:$L,2,FALSE),"")),"")</f>
        <v/>
      </c>
      <c r="AV626" s="6" t="str">
        <f>_xlfn.IFNA(IF(IF($AK626=AV$5,VLOOKUP(AL626,buff!$K:$L,2,FALSE),"")=0,"",IF($AK626=AV$5,VLOOKUP(AL626,buff!$K:$L,2,FALSE),"")),"")</f>
        <v/>
      </c>
      <c r="AW626" s="6" t="str">
        <f>_xlfn.IFNA(IF(IF($AK626=AW$5,VLOOKUP(AM626,buff!$K:$L,2,FALSE),"")=0,"",IF($AK626=AW$5,VLOOKUP(AM626,buff!$K:$L,2,FALSE),"")),"")</f>
        <v/>
      </c>
      <c r="AX626" s="6" t="str">
        <f>_xlfn.IFNA(IF(IF($AK626=AX$5,VLOOKUP(AN626,buff!$K:$L,2,FALSE),"")=0,"",IF($AK626=AX$5,VLOOKUP(AN626,buff!$K:$L,2,FALSE),"")),"")</f>
        <v/>
      </c>
      <c r="AY626" s="6" t="str">
        <f>_xlfn.IFNA(IF(IF($AK626=AY$5,VLOOKUP(AO626,buff!$K:$L,2,FALSE),"")=0,"",IF($AK626=AY$5,VLOOKUP(AO626,buff!$K:$L,2,FALSE),"")),"")</f>
        <v/>
      </c>
      <c r="AZ626" s="6" t="str">
        <f>_xlfn.IFNA(IF(IF($AK626=AZ$5,VLOOKUP(AP626,buff!$K:$L,2,FALSE),"")=0,"",IF($AK626=AZ$5,VLOOKUP(AP626,buff!$K:$L,2,FALSE),"")),"")</f>
        <v/>
      </c>
      <c r="BA626" s="6" t="e">
        <f>VLOOKUP(AL626,buff!$K:$P,6,FALSE)</f>
        <v>#N/A</v>
      </c>
      <c r="BB626" s="6" t="e">
        <f>VLOOKUP(AM626,buff!$K:$P,6,FALSE)</f>
        <v>#N/A</v>
      </c>
      <c r="BC626" s="6" t="e">
        <f>VLOOKUP(AN626,buff!$K:$P,6,FALSE)</f>
        <v>#N/A</v>
      </c>
      <c r="BD626">
        <f t="shared" si="162"/>
        <v>0</v>
      </c>
      <c r="BE626">
        <f t="shared" si="163"/>
        <v>0</v>
      </c>
      <c r="BF626" s="22">
        <f t="shared" si="164"/>
        <v>101101</v>
      </c>
    </row>
    <row r="627" spans="1:58" x14ac:dyDescent="0.15">
      <c r="A627" t="str">
        <f t="shared" si="152"/>
        <v>伊芙主动技能2等级1</v>
      </c>
      <c r="B627" s="8">
        <f t="shared" si="159"/>
        <v>10110201</v>
      </c>
      <c r="C627" s="8" t="str">
        <f>VLOOKUP(G627,角色!A:B,2,FALSE)</f>
        <v>伊芙</v>
      </c>
      <c r="D627" s="8" t="str">
        <f t="shared" si="160"/>
        <v>主动技能2</v>
      </c>
      <c r="E627" s="8">
        <f t="shared" si="153"/>
        <v>1</v>
      </c>
      <c r="F627" s="8">
        <f t="shared" si="154"/>
        <v>2</v>
      </c>
      <c r="G627" s="8">
        <f t="shared" si="155"/>
        <v>11</v>
      </c>
      <c r="H627" s="4" t="s">
        <v>952</v>
      </c>
      <c r="I627" s="20" t="str">
        <f>"对敌方"&amp;L627&amp;"攻击，造成"&amp;Z627&amp;"%攻击力（+"&amp;AB627&amp;"）点伤害。并眩晕目标。"</f>
        <v>对敌方单体攻击，造成100%攻击力（+276）点伤害。并眩晕目标。</v>
      </c>
      <c r="J627" s="4" t="s">
        <v>277</v>
      </c>
      <c r="K627" s="1" t="s">
        <v>102</v>
      </c>
      <c r="L627" s="4" t="s">
        <v>106</v>
      </c>
      <c r="M627" s="4"/>
      <c r="N627" s="4">
        <v>100</v>
      </c>
      <c r="O627" s="20">
        <f>VLOOKUP(L627,对应表!BK:BL,2,FALSE)</f>
        <v>0</v>
      </c>
      <c r="P627" s="25" t="str">
        <f>_xlfn.IFNA(VLOOKUP(G627,角色!V:AE,主动技能!F627+1,FALSE),"")</f>
        <v>||eff_shufu|</v>
      </c>
      <c r="Q627" s="25">
        <f>(VLOOKUP(G627,角色!V:AE,主动技能!F627+4,FALSE))</f>
        <v>1</v>
      </c>
      <c r="R627" s="25">
        <v>0</v>
      </c>
      <c r="S627" s="25">
        <v>0</v>
      </c>
      <c r="T627" s="6" t="str">
        <f t="shared" si="165"/>
        <v>100002:100:2:0</v>
      </c>
      <c r="U627" s="6" t="str">
        <f t="shared" si="166"/>
        <v/>
      </c>
      <c r="V627" s="19" t="str">
        <f>VLOOKUP(G627,角色!AW:BC,主动技能!F627+1,FALSE)</f>
        <v>skill_12</v>
      </c>
      <c r="Y627">
        <f t="shared" si="158"/>
        <v>0</v>
      </c>
      <c r="Z627" s="19">
        <f>IF(VLOOKUP(C627,角色!CC:CI,主动技能!F627*2,FALSE)=0,"",VLOOKUP(C627,角色!CC:CI,主动技能!F627*2,FALSE))</f>
        <v>100</v>
      </c>
      <c r="AA627" s="19">
        <f>IF(VLOOKUP(C627,角色!CC:CI,主动技能!F627*2+1,FALSE)=0,0,VLOOKUP(C627,角色!CC:CI,主动技能!F627*2+1,FALSE))</f>
        <v>25</v>
      </c>
      <c r="AB627" s="19">
        <f>IF(INT(VLOOKUP(E627,角色属性概况!I:M,3,FALSE)*AA627/100)=0,"",(INT(VLOOKUP(E627,角色属性概况!I:M,3,FALSE)*AA627/100)))</f>
        <v>276</v>
      </c>
      <c r="AE627" s="25">
        <f>(VLOOKUP(G627,角色!V:AE,主动技能!F627+7,FALSE))</f>
        <v>1</v>
      </c>
      <c r="AF627" s="19">
        <f>VLOOKUP(F627,对应表!AY:BA,3,FALSE)</f>
        <v>1</v>
      </c>
      <c r="AG627" s="19">
        <f>VLOOKUP(F627,对应表!AY:BA,2,FALSE)</f>
        <v>1</v>
      </c>
      <c r="AH627" s="25" t="str">
        <f>VLOOKUP(F627,特效对应!F:G,2,FALSE)</f>
        <v>attackex</v>
      </c>
      <c r="AJ627">
        <f t="shared" si="161"/>
        <v>1</v>
      </c>
      <c r="AK627" t="s">
        <v>117</v>
      </c>
      <c r="AL627" t="s">
        <v>833</v>
      </c>
      <c r="AQ627" s="6" t="str">
        <f>_xlfn.IFNA(IF(IF($AK627=AQ$5,VLOOKUP(AL627,buff!$K:$L,2,FALSE),"")=0,"",IF($AK627=AQ$5,VLOOKUP(AL627,buff!$K:$L,2,FALSE),"")),"")</f>
        <v>100002:100:2:0</v>
      </c>
      <c r="AR627" s="6" t="str">
        <f>_xlfn.IFNA(IF(IF($AK627=AR$5,VLOOKUP(AM627,buff!$K:$L,2,FALSE),"")=0,"",IF($AK627=AR$5,VLOOKUP(AM627,buff!$K:$L,2,FALSE),"")),"")</f>
        <v/>
      </c>
      <c r="AS627" s="6" t="str">
        <f>_xlfn.IFNA(IF(IF($AK627=AS$5,VLOOKUP(AN627,buff!$K:$L,2,FALSE),"")=0,"",IF($AK627=AS$5,VLOOKUP(AN627,buff!$K:$L,2,FALSE),"")),"")</f>
        <v/>
      </c>
      <c r="AT627" s="6" t="str">
        <f>_xlfn.IFNA(IF(IF($AK627=AT$5,VLOOKUP(AO627,buff!$K:$L,2,FALSE),"")=0,"",IF($AK627=AT$5,VLOOKUP(AO627,buff!$K:$L,2,FALSE),"")),"")</f>
        <v/>
      </c>
      <c r="AU627" s="6" t="str">
        <f>_xlfn.IFNA(IF(IF($AK627=AU$5,VLOOKUP(AP627,buff!$K:$L,2,FALSE),"")=0,"",IF($AK627=AU$5,VLOOKUP(AP627,buff!$K:$L,2,FALSE),"")),"")</f>
        <v/>
      </c>
      <c r="AV627" s="6" t="str">
        <f>_xlfn.IFNA(IF(IF($AK627=AV$5,VLOOKUP(AL627,buff!$K:$L,2,FALSE),"")=0,"",IF($AK627=AV$5,VLOOKUP(AL627,buff!$K:$L,2,FALSE),"")),"")</f>
        <v/>
      </c>
      <c r="AW627" s="6" t="str">
        <f>_xlfn.IFNA(IF(IF($AK627=AW$5,VLOOKUP(AM627,buff!$K:$L,2,FALSE),"")=0,"",IF($AK627=AW$5,VLOOKUP(AM627,buff!$K:$L,2,FALSE),"")),"")</f>
        <v/>
      </c>
      <c r="AX627" s="6" t="str">
        <f>_xlfn.IFNA(IF(IF($AK627=AX$5,VLOOKUP(AN627,buff!$K:$L,2,FALSE),"")=0,"",IF($AK627=AX$5,VLOOKUP(AN627,buff!$K:$L,2,FALSE),"")),"")</f>
        <v/>
      </c>
      <c r="AY627" s="6" t="str">
        <f>_xlfn.IFNA(IF(IF($AK627=AY$5,VLOOKUP(AO627,buff!$K:$L,2,FALSE),"")=0,"",IF($AK627=AY$5,VLOOKUP(AO627,buff!$K:$L,2,FALSE),"")),"")</f>
        <v/>
      </c>
      <c r="AZ627" s="6" t="str">
        <f>_xlfn.IFNA(IF(IF($AK627=AZ$5,VLOOKUP(AP627,buff!$K:$L,2,FALSE),"")=0,"",IF($AK627=AZ$5,VLOOKUP(AP627,buff!$K:$L,2,FALSE),"")),"")</f>
        <v/>
      </c>
      <c r="BA627" s="6">
        <f>VLOOKUP(AL627,buff!$K:$P,6,FALSE)</f>
        <v>0</v>
      </c>
      <c r="BB627" s="6" t="e">
        <f>VLOOKUP(AM627,buff!$K:$P,6,FALSE)</f>
        <v>#N/A</v>
      </c>
      <c r="BC627" s="6" t="e">
        <f>VLOOKUP(AN627,buff!$K:$P,6,FALSE)</f>
        <v>#N/A</v>
      </c>
      <c r="BD627">
        <f t="shared" si="162"/>
        <v>2</v>
      </c>
      <c r="BE627">
        <f t="shared" si="163"/>
        <v>1</v>
      </c>
      <c r="BF627" s="22">
        <f t="shared" si="164"/>
        <v>101102</v>
      </c>
    </row>
    <row r="628" spans="1:58" x14ac:dyDescent="0.15">
      <c r="A628" t="str">
        <f t="shared" si="152"/>
        <v>伊芙主动技能2等级2</v>
      </c>
      <c r="B628" s="8">
        <f t="shared" si="159"/>
        <v>10110202</v>
      </c>
      <c r="C628" s="8" t="str">
        <f>VLOOKUP(G628,角色!A:B,2,FALSE)</f>
        <v>伊芙</v>
      </c>
      <c r="D628" s="8" t="str">
        <f t="shared" si="160"/>
        <v>主动技能2</v>
      </c>
      <c r="E628" s="8">
        <f t="shared" si="153"/>
        <v>2</v>
      </c>
      <c r="F628" s="8">
        <f t="shared" si="154"/>
        <v>2</v>
      </c>
      <c r="G628" s="8">
        <f t="shared" si="155"/>
        <v>11</v>
      </c>
      <c r="H628" s="4" t="s">
        <v>952</v>
      </c>
      <c r="I628" s="20" t="str">
        <f t="shared" ref="I628:I646" si="169">"对敌方"&amp;L628&amp;"攻击，造成"&amp;Z628&amp;"%攻击力（+"&amp;AB628&amp;"）点伤害。并眩晕目标。"</f>
        <v>对敌方单体攻击，造成100%攻击力（+305）点伤害。并眩晕目标。</v>
      </c>
      <c r="J628" s="4" t="s">
        <v>277</v>
      </c>
      <c r="K628" s="1" t="s">
        <v>102</v>
      </c>
      <c r="L628" s="4" t="s">
        <v>106</v>
      </c>
      <c r="M628" s="4"/>
      <c r="N628" s="4">
        <v>100</v>
      </c>
      <c r="O628" s="20">
        <f>VLOOKUP(L628,对应表!BK:BL,2,FALSE)</f>
        <v>0</v>
      </c>
      <c r="P628" s="25" t="str">
        <f>_xlfn.IFNA(VLOOKUP(G628,角色!V:AE,主动技能!F628+1,FALSE),"")</f>
        <v>||eff_shufu|</v>
      </c>
      <c r="Q628" s="25">
        <f>(VLOOKUP(G628,角色!V:AE,主动技能!F628+4,FALSE))</f>
        <v>1</v>
      </c>
      <c r="R628" s="25">
        <v>0</v>
      </c>
      <c r="S628" s="25">
        <v>0</v>
      </c>
      <c r="T628" s="6" t="str">
        <f t="shared" si="165"/>
        <v>100002:100:2:0</v>
      </c>
      <c r="U628" s="6" t="str">
        <f t="shared" si="166"/>
        <v/>
      </c>
      <c r="V628" s="19" t="str">
        <f>VLOOKUP(G628,角色!AW:BC,主动技能!F628+1,FALSE)</f>
        <v>skill_12</v>
      </c>
      <c r="Y628">
        <f t="shared" si="158"/>
        <v>0</v>
      </c>
      <c r="Z628" s="19">
        <f>IF(VLOOKUP(C628,角色!CC:CI,主动技能!F628*2,FALSE)=0,"",VLOOKUP(C628,角色!CC:CI,主动技能!F628*2,FALSE))</f>
        <v>100</v>
      </c>
      <c r="AA628" s="19">
        <f>IF(VLOOKUP(C628,角色!CC:CI,主动技能!F628*2+1,FALSE)=0,0,VLOOKUP(C628,角色!CC:CI,主动技能!F628*2+1,FALSE))</f>
        <v>25</v>
      </c>
      <c r="AB628" s="19">
        <f>IF(INT(VLOOKUP(E628,角色属性概况!I:M,3,FALSE)*AA628/100)=0,"",(INT(VLOOKUP(E628,角色属性概况!I:M,3,FALSE)*AA628/100)))</f>
        <v>305</v>
      </c>
      <c r="AE628" s="25">
        <f>(VLOOKUP(G628,角色!V:AE,主动技能!F628+7,FALSE))</f>
        <v>1</v>
      </c>
      <c r="AF628" s="19">
        <f>VLOOKUP(F628,对应表!AY:BA,3,FALSE)</f>
        <v>1</v>
      </c>
      <c r="AG628" s="19">
        <f>VLOOKUP(F628,对应表!AY:BA,2,FALSE)</f>
        <v>1</v>
      </c>
      <c r="AH628" s="25" t="str">
        <f>VLOOKUP(F628,特效对应!F:G,2,FALSE)</f>
        <v>attackex</v>
      </c>
      <c r="AJ628">
        <f t="shared" si="161"/>
        <v>2</v>
      </c>
      <c r="AK628" t="s">
        <v>117</v>
      </c>
      <c r="AL628" t="s">
        <v>833</v>
      </c>
      <c r="AQ628" s="6" t="str">
        <f>_xlfn.IFNA(IF(IF($AK628=AQ$5,VLOOKUP(AL628,buff!$K:$L,2,FALSE),"")=0,"",IF($AK628=AQ$5,VLOOKUP(AL628,buff!$K:$L,2,FALSE),"")),"")</f>
        <v>100002:100:2:0</v>
      </c>
      <c r="AR628" s="6" t="str">
        <f>_xlfn.IFNA(IF(IF($AK628=AR$5,VLOOKUP(AM628,buff!$K:$L,2,FALSE),"")=0,"",IF($AK628=AR$5,VLOOKUP(AM628,buff!$K:$L,2,FALSE),"")),"")</f>
        <v/>
      </c>
      <c r="AS628" s="6" t="str">
        <f>_xlfn.IFNA(IF(IF($AK628=AS$5,VLOOKUP(AN628,buff!$K:$L,2,FALSE),"")=0,"",IF($AK628=AS$5,VLOOKUP(AN628,buff!$K:$L,2,FALSE),"")),"")</f>
        <v/>
      </c>
      <c r="AT628" s="6" t="str">
        <f>_xlfn.IFNA(IF(IF($AK628=AT$5,VLOOKUP(AO628,buff!$K:$L,2,FALSE),"")=0,"",IF($AK628=AT$5,VLOOKUP(AO628,buff!$K:$L,2,FALSE),"")),"")</f>
        <v/>
      </c>
      <c r="AU628" s="6" t="str">
        <f>_xlfn.IFNA(IF(IF($AK628=AU$5,VLOOKUP(AP628,buff!$K:$L,2,FALSE),"")=0,"",IF($AK628=AU$5,VLOOKUP(AP628,buff!$K:$L,2,FALSE),"")),"")</f>
        <v/>
      </c>
      <c r="AV628" s="6" t="str">
        <f>_xlfn.IFNA(IF(IF($AK628=AV$5,VLOOKUP(AL628,buff!$K:$L,2,FALSE),"")=0,"",IF($AK628=AV$5,VLOOKUP(AL628,buff!$K:$L,2,FALSE),"")),"")</f>
        <v/>
      </c>
      <c r="AW628" s="6" t="str">
        <f>_xlfn.IFNA(IF(IF($AK628=AW$5,VLOOKUP(AM628,buff!$K:$L,2,FALSE),"")=0,"",IF($AK628=AW$5,VLOOKUP(AM628,buff!$K:$L,2,FALSE),"")),"")</f>
        <v/>
      </c>
      <c r="AX628" s="6" t="str">
        <f>_xlfn.IFNA(IF(IF($AK628=AX$5,VLOOKUP(AN628,buff!$K:$L,2,FALSE),"")=0,"",IF($AK628=AX$5,VLOOKUP(AN628,buff!$K:$L,2,FALSE),"")),"")</f>
        <v/>
      </c>
      <c r="AY628" s="6" t="str">
        <f>_xlfn.IFNA(IF(IF($AK628=AY$5,VLOOKUP(AO628,buff!$K:$L,2,FALSE),"")=0,"",IF($AK628=AY$5,VLOOKUP(AO628,buff!$K:$L,2,FALSE),"")),"")</f>
        <v/>
      </c>
      <c r="AZ628" s="6" t="str">
        <f>_xlfn.IFNA(IF(IF($AK628=AZ$5,VLOOKUP(AP628,buff!$K:$L,2,FALSE),"")=0,"",IF($AK628=AZ$5,VLOOKUP(AP628,buff!$K:$L,2,FALSE),"")),"")</f>
        <v/>
      </c>
      <c r="BA628" s="6">
        <f>VLOOKUP(AL628,buff!$K:$P,6,FALSE)</f>
        <v>0</v>
      </c>
      <c r="BB628" s="6" t="e">
        <f>VLOOKUP(AM628,buff!$K:$P,6,FALSE)</f>
        <v>#N/A</v>
      </c>
      <c r="BC628" s="6" t="e">
        <f>VLOOKUP(AN628,buff!$K:$P,6,FALSE)</f>
        <v>#N/A</v>
      </c>
      <c r="BD628">
        <f t="shared" si="162"/>
        <v>2</v>
      </c>
      <c r="BE628">
        <f t="shared" si="163"/>
        <v>1</v>
      </c>
      <c r="BF628" s="22">
        <f t="shared" si="164"/>
        <v>101102</v>
      </c>
    </row>
    <row r="629" spans="1:58" x14ac:dyDescent="0.15">
      <c r="A629" t="str">
        <f t="shared" si="152"/>
        <v>伊芙主动技能2等级3</v>
      </c>
      <c r="B629" s="8">
        <f t="shared" si="159"/>
        <v>10110203</v>
      </c>
      <c r="C629" s="8" t="str">
        <f>VLOOKUP(G629,角色!A:B,2,FALSE)</f>
        <v>伊芙</v>
      </c>
      <c r="D629" s="8" t="str">
        <f t="shared" si="160"/>
        <v>主动技能2</v>
      </c>
      <c r="E629" s="8">
        <f t="shared" si="153"/>
        <v>3</v>
      </c>
      <c r="F629" s="8">
        <f t="shared" si="154"/>
        <v>2</v>
      </c>
      <c r="G629" s="8">
        <f t="shared" si="155"/>
        <v>11</v>
      </c>
      <c r="H629" s="4" t="s">
        <v>952</v>
      </c>
      <c r="I629" s="20" t="str">
        <f t="shared" si="169"/>
        <v>对敌方单体攻击，造成100%攻击力（+404）点伤害。并眩晕目标。</v>
      </c>
      <c r="J629" s="4" t="s">
        <v>277</v>
      </c>
      <c r="K629" s="1" t="s">
        <v>102</v>
      </c>
      <c r="L629" s="4" t="s">
        <v>106</v>
      </c>
      <c r="M629" s="4"/>
      <c r="N629" s="4">
        <v>100</v>
      </c>
      <c r="O629" s="20">
        <f>VLOOKUP(L629,对应表!BK:BL,2,FALSE)</f>
        <v>0</v>
      </c>
      <c r="P629" s="25" t="str">
        <f>_xlfn.IFNA(VLOOKUP(G629,角色!V:AE,主动技能!F629+1,FALSE),"")</f>
        <v>||eff_shufu|</v>
      </c>
      <c r="Q629" s="25">
        <f>(VLOOKUP(G629,角色!V:AE,主动技能!F629+4,FALSE))</f>
        <v>1</v>
      </c>
      <c r="R629" s="25">
        <v>0</v>
      </c>
      <c r="S629" s="25">
        <v>0</v>
      </c>
      <c r="T629" s="6" t="str">
        <f t="shared" si="165"/>
        <v>100002:100:2:0</v>
      </c>
      <c r="U629" s="6" t="str">
        <f t="shared" si="166"/>
        <v/>
      </c>
      <c r="V629" s="19" t="str">
        <f>VLOOKUP(G629,角色!AW:BC,主动技能!F629+1,FALSE)</f>
        <v>skill_12</v>
      </c>
      <c r="Y629">
        <f t="shared" si="158"/>
        <v>0</v>
      </c>
      <c r="Z629" s="19">
        <f>IF(VLOOKUP(C629,角色!CC:CI,主动技能!F629*2,FALSE)=0,"",VLOOKUP(C629,角色!CC:CI,主动技能!F629*2,FALSE))</f>
        <v>100</v>
      </c>
      <c r="AA629" s="19">
        <f>IF(VLOOKUP(C629,角色!CC:CI,主动技能!F629*2+1,FALSE)=0,0,VLOOKUP(C629,角色!CC:CI,主动技能!F629*2+1,FALSE))</f>
        <v>25</v>
      </c>
      <c r="AB629" s="19">
        <f>IF(INT(VLOOKUP(E629,角色属性概况!I:M,3,FALSE)*AA629/100)=0,"",(INT(VLOOKUP(E629,角色属性概况!I:M,3,FALSE)*AA629/100)))</f>
        <v>404</v>
      </c>
      <c r="AE629" s="25">
        <f>(VLOOKUP(G629,角色!V:AE,主动技能!F629+7,FALSE))</f>
        <v>1</v>
      </c>
      <c r="AF629" s="19">
        <f>VLOOKUP(F629,对应表!AY:BA,3,FALSE)</f>
        <v>1</v>
      </c>
      <c r="AG629" s="19">
        <f>VLOOKUP(F629,对应表!AY:BA,2,FALSE)</f>
        <v>1</v>
      </c>
      <c r="AH629" s="25" t="str">
        <f>VLOOKUP(F629,特效对应!F:G,2,FALSE)</f>
        <v>attackex</v>
      </c>
      <c r="AJ629">
        <f t="shared" si="161"/>
        <v>3</v>
      </c>
      <c r="AK629" t="s">
        <v>117</v>
      </c>
      <c r="AL629" t="s">
        <v>833</v>
      </c>
      <c r="AQ629" s="6" t="str">
        <f>_xlfn.IFNA(IF(IF($AK629=AQ$5,VLOOKUP(AL629,buff!$K:$L,2,FALSE),"")=0,"",IF($AK629=AQ$5,VLOOKUP(AL629,buff!$K:$L,2,FALSE),"")),"")</f>
        <v>100002:100:2:0</v>
      </c>
      <c r="AR629" s="6" t="str">
        <f>_xlfn.IFNA(IF(IF($AK629=AR$5,VLOOKUP(AM629,buff!$K:$L,2,FALSE),"")=0,"",IF($AK629=AR$5,VLOOKUP(AM629,buff!$K:$L,2,FALSE),"")),"")</f>
        <v/>
      </c>
      <c r="AS629" s="6" t="str">
        <f>_xlfn.IFNA(IF(IF($AK629=AS$5,VLOOKUP(AN629,buff!$K:$L,2,FALSE),"")=0,"",IF($AK629=AS$5,VLOOKUP(AN629,buff!$K:$L,2,FALSE),"")),"")</f>
        <v/>
      </c>
      <c r="AT629" s="6" t="str">
        <f>_xlfn.IFNA(IF(IF($AK629=AT$5,VLOOKUP(AO629,buff!$K:$L,2,FALSE),"")=0,"",IF($AK629=AT$5,VLOOKUP(AO629,buff!$K:$L,2,FALSE),"")),"")</f>
        <v/>
      </c>
      <c r="AU629" s="6" t="str">
        <f>_xlfn.IFNA(IF(IF($AK629=AU$5,VLOOKUP(AP629,buff!$K:$L,2,FALSE),"")=0,"",IF($AK629=AU$5,VLOOKUP(AP629,buff!$K:$L,2,FALSE),"")),"")</f>
        <v/>
      </c>
      <c r="AV629" s="6" t="str">
        <f>_xlfn.IFNA(IF(IF($AK629=AV$5,VLOOKUP(AL629,buff!$K:$L,2,FALSE),"")=0,"",IF($AK629=AV$5,VLOOKUP(AL629,buff!$K:$L,2,FALSE),"")),"")</f>
        <v/>
      </c>
      <c r="AW629" s="6" t="str">
        <f>_xlfn.IFNA(IF(IF($AK629=AW$5,VLOOKUP(AM629,buff!$K:$L,2,FALSE),"")=0,"",IF($AK629=AW$5,VLOOKUP(AM629,buff!$K:$L,2,FALSE),"")),"")</f>
        <v/>
      </c>
      <c r="AX629" s="6" t="str">
        <f>_xlfn.IFNA(IF(IF($AK629=AX$5,VLOOKUP(AN629,buff!$K:$L,2,FALSE),"")=0,"",IF($AK629=AX$5,VLOOKUP(AN629,buff!$K:$L,2,FALSE),"")),"")</f>
        <v/>
      </c>
      <c r="AY629" s="6" t="str">
        <f>_xlfn.IFNA(IF(IF($AK629=AY$5,VLOOKUP(AO629,buff!$K:$L,2,FALSE),"")=0,"",IF($AK629=AY$5,VLOOKUP(AO629,buff!$K:$L,2,FALSE),"")),"")</f>
        <v/>
      </c>
      <c r="AZ629" s="6" t="str">
        <f>_xlfn.IFNA(IF(IF($AK629=AZ$5,VLOOKUP(AP629,buff!$K:$L,2,FALSE),"")=0,"",IF($AK629=AZ$5,VLOOKUP(AP629,buff!$K:$L,2,FALSE),"")),"")</f>
        <v/>
      </c>
      <c r="BA629" s="6">
        <f>VLOOKUP(AL629,buff!$K:$P,6,FALSE)</f>
        <v>0</v>
      </c>
      <c r="BB629" s="6" t="e">
        <f>VLOOKUP(AM629,buff!$K:$P,6,FALSE)</f>
        <v>#N/A</v>
      </c>
      <c r="BC629" s="6" t="e">
        <f>VLOOKUP(AN629,buff!$K:$P,6,FALSE)</f>
        <v>#N/A</v>
      </c>
      <c r="BD629">
        <f t="shared" si="162"/>
        <v>2</v>
      </c>
      <c r="BE629">
        <f t="shared" si="163"/>
        <v>1</v>
      </c>
      <c r="BF629" s="22">
        <f t="shared" si="164"/>
        <v>101102</v>
      </c>
    </row>
    <row r="630" spans="1:58" x14ac:dyDescent="0.15">
      <c r="A630" t="str">
        <f t="shared" si="152"/>
        <v>伊芙主动技能2等级4</v>
      </c>
      <c r="B630" s="8">
        <f t="shared" si="159"/>
        <v>10110204</v>
      </c>
      <c r="C630" s="8" t="str">
        <f>VLOOKUP(G630,角色!A:B,2,FALSE)</f>
        <v>伊芙</v>
      </c>
      <c r="D630" s="8" t="str">
        <f t="shared" si="160"/>
        <v>主动技能2</v>
      </c>
      <c r="E630" s="8">
        <f t="shared" si="153"/>
        <v>4</v>
      </c>
      <c r="F630" s="8">
        <f t="shared" si="154"/>
        <v>2</v>
      </c>
      <c r="G630" s="8">
        <f t="shared" si="155"/>
        <v>11</v>
      </c>
      <c r="H630" s="4" t="s">
        <v>952</v>
      </c>
      <c r="I630" s="20" t="str">
        <f t="shared" si="169"/>
        <v>对敌方单体攻击，造成100%攻击力（+623）点伤害。并眩晕目标。</v>
      </c>
      <c r="J630" s="4" t="s">
        <v>277</v>
      </c>
      <c r="K630" s="1" t="s">
        <v>102</v>
      </c>
      <c r="L630" s="4" t="s">
        <v>106</v>
      </c>
      <c r="M630" s="4"/>
      <c r="N630" s="4">
        <v>100</v>
      </c>
      <c r="O630" s="20">
        <f>VLOOKUP(L630,对应表!BK:BL,2,FALSE)</f>
        <v>0</v>
      </c>
      <c r="P630" s="25" t="str">
        <f>_xlfn.IFNA(VLOOKUP(G630,角色!V:AE,主动技能!F630+1,FALSE),"")</f>
        <v>||eff_shufu|</v>
      </c>
      <c r="Q630" s="25">
        <f>(VLOOKUP(G630,角色!V:AE,主动技能!F630+4,FALSE))</f>
        <v>1</v>
      </c>
      <c r="R630" s="25">
        <v>0</v>
      </c>
      <c r="S630" s="25">
        <v>0</v>
      </c>
      <c r="T630" s="6" t="str">
        <f t="shared" si="165"/>
        <v>100002:100:2:0</v>
      </c>
      <c r="U630" s="6" t="str">
        <f t="shared" si="166"/>
        <v/>
      </c>
      <c r="V630" s="19" t="str">
        <f>VLOOKUP(G630,角色!AW:BC,主动技能!F630+1,FALSE)</f>
        <v>skill_12</v>
      </c>
      <c r="Y630">
        <f t="shared" si="158"/>
        <v>0</v>
      </c>
      <c r="Z630" s="19">
        <f>IF(VLOOKUP(C630,角色!CC:CI,主动技能!F630*2,FALSE)=0,"",VLOOKUP(C630,角色!CC:CI,主动技能!F630*2,FALSE))</f>
        <v>100</v>
      </c>
      <c r="AA630" s="19">
        <f>IF(VLOOKUP(C630,角色!CC:CI,主动技能!F630*2+1,FALSE)=0,0,VLOOKUP(C630,角色!CC:CI,主动技能!F630*2+1,FALSE))</f>
        <v>25</v>
      </c>
      <c r="AB630" s="19">
        <f>IF(INT(VLOOKUP(E630,角色属性概况!I:M,3,FALSE)*AA630/100)=0,"",(INT(VLOOKUP(E630,角色属性概况!I:M,3,FALSE)*AA630/100)))</f>
        <v>623</v>
      </c>
      <c r="AE630" s="25">
        <f>(VLOOKUP(G630,角色!V:AE,主动技能!F630+7,FALSE))</f>
        <v>1</v>
      </c>
      <c r="AF630" s="19">
        <f>VLOOKUP(F630,对应表!AY:BA,3,FALSE)</f>
        <v>1</v>
      </c>
      <c r="AG630" s="19">
        <f>VLOOKUP(F630,对应表!AY:BA,2,FALSE)</f>
        <v>1</v>
      </c>
      <c r="AH630" s="25" t="str">
        <f>VLOOKUP(F630,特效对应!F:G,2,FALSE)</f>
        <v>attackex</v>
      </c>
      <c r="AJ630">
        <f t="shared" si="161"/>
        <v>4</v>
      </c>
      <c r="AK630" t="s">
        <v>117</v>
      </c>
      <c r="AL630" t="s">
        <v>833</v>
      </c>
      <c r="AQ630" s="6" t="str">
        <f>_xlfn.IFNA(IF(IF($AK630=AQ$5,VLOOKUP(AL630,buff!$K:$L,2,FALSE),"")=0,"",IF($AK630=AQ$5,VLOOKUP(AL630,buff!$K:$L,2,FALSE),"")),"")</f>
        <v>100002:100:2:0</v>
      </c>
      <c r="AR630" s="6" t="str">
        <f>_xlfn.IFNA(IF(IF($AK630=AR$5,VLOOKUP(AM630,buff!$K:$L,2,FALSE),"")=0,"",IF($AK630=AR$5,VLOOKUP(AM630,buff!$K:$L,2,FALSE),"")),"")</f>
        <v/>
      </c>
      <c r="AS630" s="6" t="str">
        <f>_xlfn.IFNA(IF(IF($AK630=AS$5,VLOOKUP(AN630,buff!$K:$L,2,FALSE),"")=0,"",IF($AK630=AS$5,VLOOKUP(AN630,buff!$K:$L,2,FALSE),"")),"")</f>
        <v/>
      </c>
      <c r="AT630" s="6" t="str">
        <f>_xlfn.IFNA(IF(IF($AK630=AT$5,VLOOKUP(AO630,buff!$K:$L,2,FALSE),"")=0,"",IF($AK630=AT$5,VLOOKUP(AO630,buff!$K:$L,2,FALSE),"")),"")</f>
        <v/>
      </c>
      <c r="AU630" s="6" t="str">
        <f>_xlfn.IFNA(IF(IF($AK630=AU$5,VLOOKUP(AP630,buff!$K:$L,2,FALSE),"")=0,"",IF($AK630=AU$5,VLOOKUP(AP630,buff!$K:$L,2,FALSE),"")),"")</f>
        <v/>
      </c>
      <c r="AV630" s="6" t="str">
        <f>_xlfn.IFNA(IF(IF($AK630=AV$5,VLOOKUP(AL630,buff!$K:$L,2,FALSE),"")=0,"",IF($AK630=AV$5,VLOOKUP(AL630,buff!$K:$L,2,FALSE),"")),"")</f>
        <v/>
      </c>
      <c r="AW630" s="6" t="str">
        <f>_xlfn.IFNA(IF(IF($AK630=AW$5,VLOOKUP(AM630,buff!$K:$L,2,FALSE),"")=0,"",IF($AK630=AW$5,VLOOKUP(AM630,buff!$K:$L,2,FALSE),"")),"")</f>
        <v/>
      </c>
      <c r="AX630" s="6" t="str">
        <f>_xlfn.IFNA(IF(IF($AK630=AX$5,VLOOKUP(AN630,buff!$K:$L,2,FALSE),"")=0,"",IF($AK630=AX$5,VLOOKUP(AN630,buff!$K:$L,2,FALSE),"")),"")</f>
        <v/>
      </c>
      <c r="AY630" s="6" t="str">
        <f>_xlfn.IFNA(IF(IF($AK630=AY$5,VLOOKUP(AO630,buff!$K:$L,2,FALSE),"")=0,"",IF($AK630=AY$5,VLOOKUP(AO630,buff!$K:$L,2,FALSE),"")),"")</f>
        <v/>
      </c>
      <c r="AZ630" s="6" t="str">
        <f>_xlfn.IFNA(IF(IF($AK630=AZ$5,VLOOKUP(AP630,buff!$K:$L,2,FALSE),"")=0,"",IF($AK630=AZ$5,VLOOKUP(AP630,buff!$K:$L,2,FALSE),"")),"")</f>
        <v/>
      </c>
      <c r="BA630" s="6">
        <f>VLOOKUP(AL630,buff!$K:$P,6,FALSE)</f>
        <v>0</v>
      </c>
      <c r="BB630" s="6" t="e">
        <f>VLOOKUP(AM630,buff!$K:$P,6,FALSE)</f>
        <v>#N/A</v>
      </c>
      <c r="BC630" s="6" t="e">
        <f>VLOOKUP(AN630,buff!$K:$P,6,FALSE)</f>
        <v>#N/A</v>
      </c>
      <c r="BD630">
        <f t="shared" si="162"/>
        <v>2</v>
      </c>
      <c r="BE630">
        <f t="shared" si="163"/>
        <v>1</v>
      </c>
      <c r="BF630" s="22">
        <f t="shared" si="164"/>
        <v>101102</v>
      </c>
    </row>
    <row r="631" spans="1:58" x14ac:dyDescent="0.15">
      <c r="A631" t="str">
        <f t="shared" si="152"/>
        <v>伊芙主动技能2等级5</v>
      </c>
      <c r="B631" s="8">
        <f t="shared" si="159"/>
        <v>10110205</v>
      </c>
      <c r="C631" s="8" t="str">
        <f>VLOOKUP(G631,角色!A:B,2,FALSE)</f>
        <v>伊芙</v>
      </c>
      <c r="D631" s="8" t="str">
        <f t="shared" si="160"/>
        <v>主动技能2</v>
      </c>
      <c r="E631" s="8">
        <f t="shared" si="153"/>
        <v>5</v>
      </c>
      <c r="F631" s="8">
        <f t="shared" si="154"/>
        <v>2</v>
      </c>
      <c r="G631" s="8">
        <f t="shared" si="155"/>
        <v>11</v>
      </c>
      <c r="H631" s="4" t="s">
        <v>952</v>
      </c>
      <c r="I631" s="20" t="str">
        <f t="shared" si="169"/>
        <v>对敌方单体攻击，造成100%攻击力（+933）点伤害。并眩晕目标。</v>
      </c>
      <c r="J631" s="4" t="s">
        <v>277</v>
      </c>
      <c r="K631" s="1" t="s">
        <v>102</v>
      </c>
      <c r="L631" s="4" t="s">
        <v>106</v>
      </c>
      <c r="M631" s="4"/>
      <c r="N631" s="4">
        <v>100</v>
      </c>
      <c r="O631" s="20">
        <f>VLOOKUP(L631,对应表!BK:BL,2,FALSE)</f>
        <v>0</v>
      </c>
      <c r="P631" s="25" t="str">
        <f>_xlfn.IFNA(VLOOKUP(G631,角色!V:AE,主动技能!F631+1,FALSE),"")</f>
        <v>||eff_shufu|</v>
      </c>
      <c r="Q631" s="25">
        <f>(VLOOKUP(G631,角色!V:AE,主动技能!F631+4,FALSE))</f>
        <v>1</v>
      </c>
      <c r="R631" s="25">
        <v>0</v>
      </c>
      <c r="S631" s="25">
        <v>0</v>
      </c>
      <c r="T631" s="6" t="str">
        <f t="shared" si="165"/>
        <v>100002:100:2:0</v>
      </c>
      <c r="U631" s="6" t="str">
        <f t="shared" si="166"/>
        <v/>
      </c>
      <c r="V631" s="19" t="str">
        <f>VLOOKUP(G631,角色!AW:BC,主动技能!F631+1,FALSE)</f>
        <v>skill_12</v>
      </c>
      <c r="Y631">
        <f t="shared" si="158"/>
        <v>0</v>
      </c>
      <c r="Z631" s="19">
        <f>IF(VLOOKUP(C631,角色!CC:CI,主动技能!F631*2,FALSE)=0,"",VLOOKUP(C631,角色!CC:CI,主动技能!F631*2,FALSE))</f>
        <v>100</v>
      </c>
      <c r="AA631" s="19">
        <f>IF(VLOOKUP(C631,角色!CC:CI,主动技能!F631*2+1,FALSE)=0,0,VLOOKUP(C631,角色!CC:CI,主动技能!F631*2+1,FALSE))</f>
        <v>25</v>
      </c>
      <c r="AB631" s="19">
        <f>IF(INT(VLOOKUP(E631,角色属性概况!I:M,3,FALSE)*AA631/100)=0,"",(INT(VLOOKUP(E631,角色属性概况!I:M,3,FALSE)*AA631/100)))</f>
        <v>933</v>
      </c>
      <c r="AE631" s="25">
        <f>(VLOOKUP(G631,角色!V:AE,主动技能!F631+7,FALSE))</f>
        <v>1</v>
      </c>
      <c r="AF631" s="19">
        <f>VLOOKUP(F631,对应表!AY:BA,3,FALSE)</f>
        <v>1</v>
      </c>
      <c r="AG631" s="19">
        <f>VLOOKUP(F631,对应表!AY:BA,2,FALSE)</f>
        <v>1</v>
      </c>
      <c r="AH631" s="25" t="str">
        <f>VLOOKUP(F631,特效对应!F:G,2,FALSE)</f>
        <v>attackex</v>
      </c>
      <c r="AJ631">
        <f t="shared" si="161"/>
        <v>5</v>
      </c>
      <c r="AK631" t="s">
        <v>117</v>
      </c>
      <c r="AL631" t="s">
        <v>833</v>
      </c>
      <c r="AQ631" s="6" t="str">
        <f>_xlfn.IFNA(IF(IF($AK631=AQ$5,VLOOKUP(AL631,buff!$K:$L,2,FALSE),"")=0,"",IF($AK631=AQ$5,VLOOKUP(AL631,buff!$K:$L,2,FALSE),"")),"")</f>
        <v>100002:100:2:0</v>
      </c>
      <c r="AR631" s="6" t="str">
        <f>_xlfn.IFNA(IF(IF($AK631=AR$5,VLOOKUP(AM631,buff!$K:$L,2,FALSE),"")=0,"",IF($AK631=AR$5,VLOOKUP(AM631,buff!$K:$L,2,FALSE),"")),"")</f>
        <v/>
      </c>
      <c r="AS631" s="6" t="str">
        <f>_xlfn.IFNA(IF(IF($AK631=AS$5,VLOOKUP(AN631,buff!$K:$L,2,FALSE),"")=0,"",IF($AK631=AS$5,VLOOKUP(AN631,buff!$K:$L,2,FALSE),"")),"")</f>
        <v/>
      </c>
      <c r="AT631" s="6" t="str">
        <f>_xlfn.IFNA(IF(IF($AK631=AT$5,VLOOKUP(AO631,buff!$K:$L,2,FALSE),"")=0,"",IF($AK631=AT$5,VLOOKUP(AO631,buff!$K:$L,2,FALSE),"")),"")</f>
        <v/>
      </c>
      <c r="AU631" s="6" t="str">
        <f>_xlfn.IFNA(IF(IF($AK631=AU$5,VLOOKUP(AP631,buff!$K:$L,2,FALSE),"")=0,"",IF($AK631=AU$5,VLOOKUP(AP631,buff!$K:$L,2,FALSE),"")),"")</f>
        <v/>
      </c>
      <c r="AV631" s="6" t="str">
        <f>_xlfn.IFNA(IF(IF($AK631=AV$5,VLOOKUP(AL631,buff!$K:$L,2,FALSE),"")=0,"",IF($AK631=AV$5,VLOOKUP(AL631,buff!$K:$L,2,FALSE),"")),"")</f>
        <v/>
      </c>
      <c r="AW631" s="6" t="str">
        <f>_xlfn.IFNA(IF(IF($AK631=AW$5,VLOOKUP(AM631,buff!$K:$L,2,FALSE),"")=0,"",IF($AK631=AW$5,VLOOKUP(AM631,buff!$K:$L,2,FALSE),"")),"")</f>
        <v/>
      </c>
      <c r="AX631" s="6" t="str">
        <f>_xlfn.IFNA(IF(IF($AK631=AX$5,VLOOKUP(AN631,buff!$K:$L,2,FALSE),"")=0,"",IF($AK631=AX$5,VLOOKUP(AN631,buff!$K:$L,2,FALSE),"")),"")</f>
        <v/>
      </c>
      <c r="AY631" s="6" t="str">
        <f>_xlfn.IFNA(IF(IF($AK631=AY$5,VLOOKUP(AO631,buff!$K:$L,2,FALSE),"")=0,"",IF($AK631=AY$5,VLOOKUP(AO631,buff!$K:$L,2,FALSE),"")),"")</f>
        <v/>
      </c>
      <c r="AZ631" s="6" t="str">
        <f>_xlfn.IFNA(IF(IF($AK631=AZ$5,VLOOKUP(AP631,buff!$K:$L,2,FALSE),"")=0,"",IF($AK631=AZ$5,VLOOKUP(AP631,buff!$K:$L,2,FALSE),"")),"")</f>
        <v/>
      </c>
      <c r="BA631" s="6">
        <f>VLOOKUP(AL631,buff!$K:$P,6,FALSE)</f>
        <v>0</v>
      </c>
      <c r="BB631" s="6" t="e">
        <f>VLOOKUP(AM631,buff!$K:$P,6,FALSE)</f>
        <v>#N/A</v>
      </c>
      <c r="BC631" s="6" t="e">
        <f>VLOOKUP(AN631,buff!$K:$P,6,FALSE)</f>
        <v>#N/A</v>
      </c>
      <c r="BD631">
        <f t="shared" si="162"/>
        <v>2</v>
      </c>
      <c r="BE631">
        <f t="shared" si="163"/>
        <v>1</v>
      </c>
      <c r="BF631" s="22">
        <f t="shared" si="164"/>
        <v>101102</v>
      </c>
    </row>
    <row r="632" spans="1:58" x14ac:dyDescent="0.15">
      <c r="A632" t="str">
        <f t="shared" si="152"/>
        <v>伊芙主动技能2等级6</v>
      </c>
      <c r="B632" s="8">
        <f t="shared" si="159"/>
        <v>10110206</v>
      </c>
      <c r="C632" s="8" t="str">
        <f>VLOOKUP(G632,角色!A:B,2,FALSE)</f>
        <v>伊芙</v>
      </c>
      <c r="D632" s="8" t="str">
        <f t="shared" si="160"/>
        <v>主动技能2</v>
      </c>
      <c r="E632" s="8">
        <f t="shared" si="153"/>
        <v>6</v>
      </c>
      <c r="F632" s="8">
        <f t="shared" si="154"/>
        <v>2</v>
      </c>
      <c r="G632" s="8">
        <f t="shared" si="155"/>
        <v>11</v>
      </c>
      <c r="H632" s="4" t="s">
        <v>952</v>
      </c>
      <c r="I632" s="20" t="str">
        <f t="shared" si="169"/>
        <v>对敌方单体攻击，造成100%攻击力（+1372）点伤害。并眩晕目标。</v>
      </c>
      <c r="J632" s="4" t="s">
        <v>277</v>
      </c>
      <c r="K632" s="1" t="s">
        <v>102</v>
      </c>
      <c r="L632" s="4" t="s">
        <v>106</v>
      </c>
      <c r="M632" s="4"/>
      <c r="N632" s="4">
        <v>100</v>
      </c>
      <c r="O632" s="20">
        <f>VLOOKUP(L632,对应表!BK:BL,2,FALSE)</f>
        <v>0</v>
      </c>
      <c r="P632" s="25" t="str">
        <f>_xlfn.IFNA(VLOOKUP(G632,角色!V:AE,主动技能!F632+1,FALSE),"")</f>
        <v>||eff_shufu|</v>
      </c>
      <c r="Q632" s="25">
        <f>(VLOOKUP(G632,角色!V:AE,主动技能!F632+4,FALSE))</f>
        <v>1</v>
      </c>
      <c r="R632" s="25">
        <v>0</v>
      </c>
      <c r="S632" s="25">
        <v>0</v>
      </c>
      <c r="T632" s="6" t="str">
        <f t="shared" si="165"/>
        <v>100002:100:2:0</v>
      </c>
      <c r="U632" s="6" t="str">
        <f t="shared" si="166"/>
        <v/>
      </c>
      <c r="V632" s="19" t="str">
        <f>VLOOKUP(G632,角色!AW:BC,主动技能!F632+1,FALSE)</f>
        <v>skill_12</v>
      </c>
      <c r="Y632">
        <f t="shared" si="158"/>
        <v>0</v>
      </c>
      <c r="Z632" s="19">
        <f>IF(VLOOKUP(C632,角色!CC:CI,主动技能!F632*2,FALSE)=0,"",VLOOKUP(C632,角色!CC:CI,主动技能!F632*2,FALSE))</f>
        <v>100</v>
      </c>
      <c r="AA632" s="19">
        <f>IF(VLOOKUP(C632,角色!CC:CI,主动技能!F632*2+1,FALSE)=0,0,VLOOKUP(C632,角色!CC:CI,主动技能!F632*2+1,FALSE))</f>
        <v>25</v>
      </c>
      <c r="AB632" s="19">
        <f>IF(INT(VLOOKUP(E632,角色属性概况!I:M,3,FALSE)*AA632/100)=0,"",(INT(VLOOKUP(E632,角色属性概况!I:M,3,FALSE)*AA632/100)))</f>
        <v>1372</v>
      </c>
      <c r="AE632" s="25">
        <f>(VLOOKUP(G632,角色!V:AE,主动技能!F632+7,FALSE))</f>
        <v>1</v>
      </c>
      <c r="AF632" s="19">
        <f>VLOOKUP(F632,对应表!AY:BA,3,FALSE)</f>
        <v>1</v>
      </c>
      <c r="AG632" s="19">
        <f>VLOOKUP(F632,对应表!AY:BA,2,FALSE)</f>
        <v>1</v>
      </c>
      <c r="AH632" s="25" t="str">
        <f>VLOOKUP(F632,特效对应!F:G,2,FALSE)</f>
        <v>attackex</v>
      </c>
      <c r="AJ632">
        <f t="shared" si="161"/>
        <v>6</v>
      </c>
      <c r="AK632" t="s">
        <v>117</v>
      </c>
      <c r="AL632" t="s">
        <v>833</v>
      </c>
      <c r="AQ632" s="6" t="str">
        <f>_xlfn.IFNA(IF(IF($AK632=AQ$5,VLOOKUP(AL632,buff!$K:$L,2,FALSE),"")=0,"",IF($AK632=AQ$5,VLOOKUP(AL632,buff!$K:$L,2,FALSE),"")),"")</f>
        <v>100002:100:2:0</v>
      </c>
      <c r="AR632" s="6" t="str">
        <f>_xlfn.IFNA(IF(IF($AK632=AR$5,VLOOKUP(AM632,buff!$K:$L,2,FALSE),"")=0,"",IF($AK632=AR$5,VLOOKUP(AM632,buff!$K:$L,2,FALSE),"")),"")</f>
        <v/>
      </c>
      <c r="AS632" s="6" t="str">
        <f>_xlfn.IFNA(IF(IF($AK632=AS$5,VLOOKUP(AN632,buff!$K:$L,2,FALSE),"")=0,"",IF($AK632=AS$5,VLOOKUP(AN632,buff!$K:$L,2,FALSE),"")),"")</f>
        <v/>
      </c>
      <c r="AT632" s="6" t="str">
        <f>_xlfn.IFNA(IF(IF($AK632=AT$5,VLOOKUP(AO632,buff!$K:$L,2,FALSE),"")=0,"",IF($AK632=AT$5,VLOOKUP(AO632,buff!$K:$L,2,FALSE),"")),"")</f>
        <v/>
      </c>
      <c r="AU632" s="6" t="str">
        <f>_xlfn.IFNA(IF(IF($AK632=AU$5,VLOOKUP(AP632,buff!$K:$L,2,FALSE),"")=0,"",IF($AK632=AU$5,VLOOKUP(AP632,buff!$K:$L,2,FALSE),"")),"")</f>
        <v/>
      </c>
      <c r="AV632" s="6" t="str">
        <f>_xlfn.IFNA(IF(IF($AK632=AV$5,VLOOKUP(AL632,buff!$K:$L,2,FALSE),"")=0,"",IF($AK632=AV$5,VLOOKUP(AL632,buff!$K:$L,2,FALSE),"")),"")</f>
        <v/>
      </c>
      <c r="AW632" s="6" t="str">
        <f>_xlfn.IFNA(IF(IF($AK632=AW$5,VLOOKUP(AM632,buff!$K:$L,2,FALSE),"")=0,"",IF($AK632=AW$5,VLOOKUP(AM632,buff!$K:$L,2,FALSE),"")),"")</f>
        <v/>
      </c>
      <c r="AX632" s="6" t="str">
        <f>_xlfn.IFNA(IF(IF($AK632=AX$5,VLOOKUP(AN632,buff!$K:$L,2,FALSE),"")=0,"",IF($AK632=AX$5,VLOOKUP(AN632,buff!$K:$L,2,FALSE),"")),"")</f>
        <v/>
      </c>
      <c r="AY632" s="6" t="str">
        <f>_xlfn.IFNA(IF(IF($AK632=AY$5,VLOOKUP(AO632,buff!$K:$L,2,FALSE),"")=0,"",IF($AK632=AY$5,VLOOKUP(AO632,buff!$K:$L,2,FALSE),"")),"")</f>
        <v/>
      </c>
      <c r="AZ632" s="6" t="str">
        <f>_xlfn.IFNA(IF(IF($AK632=AZ$5,VLOOKUP(AP632,buff!$K:$L,2,FALSE),"")=0,"",IF($AK632=AZ$5,VLOOKUP(AP632,buff!$K:$L,2,FALSE),"")),"")</f>
        <v/>
      </c>
      <c r="BA632" s="6">
        <f>VLOOKUP(AL632,buff!$K:$P,6,FALSE)</f>
        <v>0</v>
      </c>
      <c r="BB632" s="6" t="e">
        <f>VLOOKUP(AM632,buff!$K:$P,6,FALSE)</f>
        <v>#N/A</v>
      </c>
      <c r="BC632" s="6" t="e">
        <f>VLOOKUP(AN632,buff!$K:$P,6,FALSE)</f>
        <v>#N/A</v>
      </c>
      <c r="BD632">
        <f t="shared" si="162"/>
        <v>2</v>
      </c>
      <c r="BE632">
        <f t="shared" si="163"/>
        <v>1</v>
      </c>
      <c r="BF632" s="22">
        <f t="shared" si="164"/>
        <v>101102</v>
      </c>
    </row>
    <row r="633" spans="1:58" x14ac:dyDescent="0.15">
      <c r="A633" t="str">
        <f t="shared" si="152"/>
        <v>伊芙主动技能2等级7</v>
      </c>
      <c r="B633" s="8">
        <f t="shared" si="159"/>
        <v>10110207</v>
      </c>
      <c r="C633" s="8" t="str">
        <f>VLOOKUP(G633,角色!A:B,2,FALSE)</f>
        <v>伊芙</v>
      </c>
      <c r="D633" s="8" t="str">
        <f t="shared" si="160"/>
        <v>主动技能2</v>
      </c>
      <c r="E633" s="8">
        <f t="shared" si="153"/>
        <v>7</v>
      </c>
      <c r="F633" s="8">
        <f t="shared" si="154"/>
        <v>2</v>
      </c>
      <c r="G633" s="8">
        <f t="shared" si="155"/>
        <v>11</v>
      </c>
      <c r="H633" s="4" t="s">
        <v>952</v>
      </c>
      <c r="I633" s="20" t="str">
        <f t="shared" si="169"/>
        <v>对敌方单体攻击，造成100%攻击力（+1994）点伤害。并眩晕目标。</v>
      </c>
      <c r="J633" s="4" t="s">
        <v>277</v>
      </c>
      <c r="K633" s="1" t="s">
        <v>102</v>
      </c>
      <c r="L633" s="4" t="s">
        <v>106</v>
      </c>
      <c r="M633" s="4"/>
      <c r="N633" s="4">
        <v>100</v>
      </c>
      <c r="O633" s="20">
        <f>VLOOKUP(L633,对应表!BK:BL,2,FALSE)</f>
        <v>0</v>
      </c>
      <c r="P633" s="25" t="str">
        <f>_xlfn.IFNA(VLOOKUP(G633,角色!V:AE,主动技能!F633+1,FALSE),"")</f>
        <v>||eff_shufu|</v>
      </c>
      <c r="Q633" s="25">
        <f>(VLOOKUP(G633,角色!V:AE,主动技能!F633+4,FALSE))</f>
        <v>1</v>
      </c>
      <c r="R633" s="25">
        <v>0</v>
      </c>
      <c r="S633" s="25">
        <v>0</v>
      </c>
      <c r="T633" s="6" t="str">
        <f t="shared" si="165"/>
        <v>100002:100:2:0</v>
      </c>
      <c r="U633" s="6" t="str">
        <f t="shared" si="166"/>
        <v/>
      </c>
      <c r="V633" s="19" t="str">
        <f>VLOOKUP(G633,角色!AW:BC,主动技能!F633+1,FALSE)</f>
        <v>skill_12</v>
      </c>
      <c r="Y633">
        <f t="shared" si="158"/>
        <v>0</v>
      </c>
      <c r="Z633" s="19">
        <f>IF(VLOOKUP(C633,角色!CC:CI,主动技能!F633*2,FALSE)=0,"",VLOOKUP(C633,角色!CC:CI,主动技能!F633*2,FALSE))</f>
        <v>100</v>
      </c>
      <c r="AA633" s="19">
        <f>IF(VLOOKUP(C633,角色!CC:CI,主动技能!F633*2+1,FALSE)=0,0,VLOOKUP(C633,角色!CC:CI,主动技能!F633*2+1,FALSE))</f>
        <v>25</v>
      </c>
      <c r="AB633" s="19">
        <f>IF(INT(VLOOKUP(E633,角色属性概况!I:M,3,FALSE)*AA633/100)=0,"",(INT(VLOOKUP(E633,角色属性概况!I:M,3,FALSE)*AA633/100)))</f>
        <v>1994</v>
      </c>
      <c r="AE633" s="25">
        <f>(VLOOKUP(G633,角色!V:AE,主动技能!F633+7,FALSE))</f>
        <v>1</v>
      </c>
      <c r="AF633" s="19">
        <f>VLOOKUP(F633,对应表!AY:BA,3,FALSE)</f>
        <v>1</v>
      </c>
      <c r="AG633" s="19">
        <f>VLOOKUP(F633,对应表!AY:BA,2,FALSE)</f>
        <v>1</v>
      </c>
      <c r="AH633" s="25" t="str">
        <f>VLOOKUP(F633,特效对应!F:G,2,FALSE)</f>
        <v>attackex</v>
      </c>
      <c r="AJ633">
        <f t="shared" si="161"/>
        <v>7</v>
      </c>
      <c r="AK633" t="s">
        <v>117</v>
      </c>
      <c r="AL633" t="s">
        <v>833</v>
      </c>
      <c r="AQ633" s="6" t="str">
        <f>_xlfn.IFNA(IF(IF($AK633=AQ$5,VLOOKUP(AL633,buff!$K:$L,2,FALSE),"")=0,"",IF($AK633=AQ$5,VLOOKUP(AL633,buff!$K:$L,2,FALSE),"")),"")</f>
        <v>100002:100:2:0</v>
      </c>
      <c r="AR633" s="6" t="str">
        <f>_xlfn.IFNA(IF(IF($AK633=AR$5,VLOOKUP(AM633,buff!$K:$L,2,FALSE),"")=0,"",IF($AK633=AR$5,VLOOKUP(AM633,buff!$K:$L,2,FALSE),"")),"")</f>
        <v/>
      </c>
      <c r="AS633" s="6" t="str">
        <f>_xlfn.IFNA(IF(IF($AK633=AS$5,VLOOKUP(AN633,buff!$K:$L,2,FALSE),"")=0,"",IF($AK633=AS$5,VLOOKUP(AN633,buff!$K:$L,2,FALSE),"")),"")</f>
        <v/>
      </c>
      <c r="AT633" s="6" t="str">
        <f>_xlfn.IFNA(IF(IF($AK633=AT$5,VLOOKUP(AO633,buff!$K:$L,2,FALSE),"")=0,"",IF($AK633=AT$5,VLOOKUP(AO633,buff!$K:$L,2,FALSE),"")),"")</f>
        <v/>
      </c>
      <c r="AU633" s="6" t="str">
        <f>_xlfn.IFNA(IF(IF($AK633=AU$5,VLOOKUP(AP633,buff!$K:$L,2,FALSE),"")=0,"",IF($AK633=AU$5,VLOOKUP(AP633,buff!$K:$L,2,FALSE),"")),"")</f>
        <v/>
      </c>
      <c r="AV633" s="6" t="str">
        <f>_xlfn.IFNA(IF(IF($AK633=AV$5,VLOOKUP(AL633,buff!$K:$L,2,FALSE),"")=0,"",IF($AK633=AV$5,VLOOKUP(AL633,buff!$K:$L,2,FALSE),"")),"")</f>
        <v/>
      </c>
      <c r="AW633" s="6" t="str">
        <f>_xlfn.IFNA(IF(IF($AK633=AW$5,VLOOKUP(AM633,buff!$K:$L,2,FALSE),"")=0,"",IF($AK633=AW$5,VLOOKUP(AM633,buff!$K:$L,2,FALSE),"")),"")</f>
        <v/>
      </c>
      <c r="AX633" s="6" t="str">
        <f>_xlfn.IFNA(IF(IF($AK633=AX$5,VLOOKUP(AN633,buff!$K:$L,2,FALSE),"")=0,"",IF($AK633=AX$5,VLOOKUP(AN633,buff!$K:$L,2,FALSE),"")),"")</f>
        <v/>
      </c>
      <c r="AY633" s="6" t="str">
        <f>_xlfn.IFNA(IF(IF($AK633=AY$5,VLOOKUP(AO633,buff!$K:$L,2,FALSE),"")=0,"",IF($AK633=AY$5,VLOOKUP(AO633,buff!$K:$L,2,FALSE),"")),"")</f>
        <v/>
      </c>
      <c r="AZ633" s="6" t="str">
        <f>_xlfn.IFNA(IF(IF($AK633=AZ$5,VLOOKUP(AP633,buff!$K:$L,2,FALSE),"")=0,"",IF($AK633=AZ$5,VLOOKUP(AP633,buff!$K:$L,2,FALSE),"")),"")</f>
        <v/>
      </c>
      <c r="BA633" s="6">
        <f>VLOOKUP(AL633,buff!$K:$P,6,FALSE)</f>
        <v>0</v>
      </c>
      <c r="BB633" s="6" t="e">
        <f>VLOOKUP(AM633,buff!$K:$P,6,FALSE)</f>
        <v>#N/A</v>
      </c>
      <c r="BC633" s="6" t="e">
        <f>VLOOKUP(AN633,buff!$K:$P,6,FALSE)</f>
        <v>#N/A</v>
      </c>
      <c r="BD633">
        <f t="shared" si="162"/>
        <v>2</v>
      </c>
      <c r="BE633">
        <f t="shared" si="163"/>
        <v>1</v>
      </c>
      <c r="BF633" s="22">
        <f t="shared" si="164"/>
        <v>101102</v>
      </c>
    </row>
    <row r="634" spans="1:58" x14ac:dyDescent="0.15">
      <c r="A634" t="str">
        <f t="shared" si="152"/>
        <v>伊芙主动技能2等级8</v>
      </c>
      <c r="B634" s="8">
        <f t="shared" si="159"/>
        <v>10110208</v>
      </c>
      <c r="C634" s="8" t="str">
        <f>VLOOKUP(G634,角色!A:B,2,FALSE)</f>
        <v>伊芙</v>
      </c>
      <c r="D634" s="8" t="str">
        <f t="shared" si="160"/>
        <v>主动技能2</v>
      </c>
      <c r="E634" s="8">
        <f t="shared" si="153"/>
        <v>8</v>
      </c>
      <c r="F634" s="8">
        <f t="shared" si="154"/>
        <v>2</v>
      </c>
      <c r="G634" s="8">
        <f t="shared" si="155"/>
        <v>11</v>
      </c>
      <c r="H634" s="4" t="s">
        <v>952</v>
      </c>
      <c r="I634" s="20" t="str">
        <f t="shared" si="169"/>
        <v>对敌方单体攻击，造成100%攻击力（+2874）点伤害。并眩晕目标。</v>
      </c>
      <c r="J634" s="4" t="s">
        <v>277</v>
      </c>
      <c r="K634" s="1" t="s">
        <v>102</v>
      </c>
      <c r="L634" s="4" t="s">
        <v>106</v>
      </c>
      <c r="M634" s="4"/>
      <c r="N634" s="4">
        <v>100</v>
      </c>
      <c r="O634" s="20">
        <f>VLOOKUP(L634,对应表!BK:BL,2,FALSE)</f>
        <v>0</v>
      </c>
      <c r="P634" s="25" t="str">
        <f>_xlfn.IFNA(VLOOKUP(G634,角色!V:AE,主动技能!F634+1,FALSE),"")</f>
        <v>||eff_shufu|</v>
      </c>
      <c r="Q634" s="25">
        <f>(VLOOKUP(G634,角色!V:AE,主动技能!F634+4,FALSE))</f>
        <v>1</v>
      </c>
      <c r="R634" s="25">
        <v>0</v>
      </c>
      <c r="S634" s="25">
        <v>0</v>
      </c>
      <c r="T634" s="6" t="str">
        <f t="shared" si="165"/>
        <v>100002:100:2:0</v>
      </c>
      <c r="U634" s="6" t="str">
        <f t="shared" si="166"/>
        <v/>
      </c>
      <c r="V634" s="19" t="str">
        <f>VLOOKUP(G634,角色!AW:BC,主动技能!F634+1,FALSE)</f>
        <v>skill_12</v>
      </c>
      <c r="Y634">
        <f t="shared" si="158"/>
        <v>0</v>
      </c>
      <c r="Z634" s="19">
        <f>IF(VLOOKUP(C634,角色!CC:CI,主动技能!F634*2,FALSE)=0,"",VLOOKUP(C634,角色!CC:CI,主动技能!F634*2,FALSE))</f>
        <v>100</v>
      </c>
      <c r="AA634" s="19">
        <f>IF(VLOOKUP(C634,角色!CC:CI,主动技能!F634*2+1,FALSE)=0,0,VLOOKUP(C634,角色!CC:CI,主动技能!F634*2+1,FALSE))</f>
        <v>25</v>
      </c>
      <c r="AB634" s="19">
        <f>IF(INT(VLOOKUP(E634,角色属性概况!I:M,3,FALSE)*AA634/100)=0,"",(INT(VLOOKUP(E634,角色属性概况!I:M,3,FALSE)*AA634/100)))</f>
        <v>2874</v>
      </c>
      <c r="AE634" s="25">
        <f>(VLOOKUP(G634,角色!V:AE,主动技能!F634+7,FALSE))</f>
        <v>1</v>
      </c>
      <c r="AF634" s="19">
        <f>VLOOKUP(F634,对应表!AY:BA,3,FALSE)</f>
        <v>1</v>
      </c>
      <c r="AG634" s="19">
        <f>VLOOKUP(F634,对应表!AY:BA,2,FALSE)</f>
        <v>1</v>
      </c>
      <c r="AH634" s="25" t="str">
        <f>VLOOKUP(F634,特效对应!F:G,2,FALSE)</f>
        <v>attackex</v>
      </c>
      <c r="AJ634">
        <f t="shared" si="161"/>
        <v>8</v>
      </c>
      <c r="AK634" t="s">
        <v>117</v>
      </c>
      <c r="AL634" t="s">
        <v>833</v>
      </c>
      <c r="AQ634" s="6" t="str">
        <f>_xlfn.IFNA(IF(IF($AK634=AQ$5,VLOOKUP(AL634,buff!$K:$L,2,FALSE),"")=0,"",IF($AK634=AQ$5,VLOOKUP(AL634,buff!$K:$L,2,FALSE),"")),"")</f>
        <v>100002:100:2:0</v>
      </c>
      <c r="AR634" s="6" t="str">
        <f>_xlfn.IFNA(IF(IF($AK634=AR$5,VLOOKUP(AM634,buff!$K:$L,2,FALSE),"")=0,"",IF($AK634=AR$5,VLOOKUP(AM634,buff!$K:$L,2,FALSE),"")),"")</f>
        <v/>
      </c>
      <c r="AS634" s="6" t="str">
        <f>_xlfn.IFNA(IF(IF($AK634=AS$5,VLOOKUP(AN634,buff!$K:$L,2,FALSE),"")=0,"",IF($AK634=AS$5,VLOOKUP(AN634,buff!$K:$L,2,FALSE),"")),"")</f>
        <v/>
      </c>
      <c r="AT634" s="6" t="str">
        <f>_xlfn.IFNA(IF(IF($AK634=AT$5,VLOOKUP(AO634,buff!$K:$L,2,FALSE),"")=0,"",IF($AK634=AT$5,VLOOKUP(AO634,buff!$K:$L,2,FALSE),"")),"")</f>
        <v/>
      </c>
      <c r="AU634" s="6" t="str">
        <f>_xlfn.IFNA(IF(IF($AK634=AU$5,VLOOKUP(AP634,buff!$K:$L,2,FALSE),"")=0,"",IF($AK634=AU$5,VLOOKUP(AP634,buff!$K:$L,2,FALSE),"")),"")</f>
        <v/>
      </c>
      <c r="AV634" s="6" t="str">
        <f>_xlfn.IFNA(IF(IF($AK634=AV$5,VLOOKUP(AL634,buff!$K:$L,2,FALSE),"")=0,"",IF($AK634=AV$5,VLOOKUP(AL634,buff!$K:$L,2,FALSE),"")),"")</f>
        <v/>
      </c>
      <c r="AW634" s="6" t="str">
        <f>_xlfn.IFNA(IF(IF($AK634=AW$5,VLOOKUP(AM634,buff!$K:$L,2,FALSE),"")=0,"",IF($AK634=AW$5,VLOOKUP(AM634,buff!$K:$L,2,FALSE),"")),"")</f>
        <v/>
      </c>
      <c r="AX634" s="6" t="str">
        <f>_xlfn.IFNA(IF(IF($AK634=AX$5,VLOOKUP(AN634,buff!$K:$L,2,FALSE),"")=0,"",IF($AK634=AX$5,VLOOKUP(AN634,buff!$K:$L,2,FALSE),"")),"")</f>
        <v/>
      </c>
      <c r="AY634" s="6" t="str">
        <f>_xlfn.IFNA(IF(IF($AK634=AY$5,VLOOKUP(AO634,buff!$K:$L,2,FALSE),"")=0,"",IF($AK634=AY$5,VLOOKUP(AO634,buff!$K:$L,2,FALSE),"")),"")</f>
        <v/>
      </c>
      <c r="AZ634" s="6" t="str">
        <f>_xlfn.IFNA(IF(IF($AK634=AZ$5,VLOOKUP(AP634,buff!$K:$L,2,FALSE),"")=0,"",IF($AK634=AZ$5,VLOOKUP(AP634,buff!$K:$L,2,FALSE),"")),"")</f>
        <v/>
      </c>
      <c r="BA634" s="6">
        <f>VLOOKUP(AL634,buff!$K:$P,6,FALSE)</f>
        <v>0</v>
      </c>
      <c r="BB634" s="6" t="e">
        <f>VLOOKUP(AM634,buff!$K:$P,6,FALSE)</f>
        <v>#N/A</v>
      </c>
      <c r="BC634" s="6" t="e">
        <f>VLOOKUP(AN634,buff!$K:$P,6,FALSE)</f>
        <v>#N/A</v>
      </c>
      <c r="BD634">
        <f t="shared" si="162"/>
        <v>2</v>
      </c>
      <c r="BE634">
        <f t="shared" si="163"/>
        <v>1</v>
      </c>
      <c r="BF634" s="22">
        <f t="shared" si="164"/>
        <v>101102</v>
      </c>
    </row>
    <row r="635" spans="1:58" x14ac:dyDescent="0.15">
      <c r="A635" t="str">
        <f t="shared" si="152"/>
        <v>伊芙主动技能2等级9</v>
      </c>
      <c r="B635" s="8">
        <f t="shared" si="159"/>
        <v>10110209</v>
      </c>
      <c r="C635" s="8" t="str">
        <f>VLOOKUP(G635,角色!A:B,2,FALSE)</f>
        <v>伊芙</v>
      </c>
      <c r="D635" s="8" t="str">
        <f t="shared" si="160"/>
        <v>主动技能2</v>
      </c>
      <c r="E635" s="8">
        <f t="shared" si="153"/>
        <v>9</v>
      </c>
      <c r="F635" s="8">
        <f t="shared" si="154"/>
        <v>2</v>
      </c>
      <c r="G635" s="8">
        <f t="shared" si="155"/>
        <v>11</v>
      </c>
      <c r="H635" s="4" t="s">
        <v>952</v>
      </c>
      <c r="I635" s="20" t="str">
        <f t="shared" si="169"/>
        <v>对敌方单体攻击，造成100%攻击力（+4120）点伤害。并眩晕目标。</v>
      </c>
      <c r="J635" s="4" t="s">
        <v>277</v>
      </c>
      <c r="K635" s="1" t="s">
        <v>102</v>
      </c>
      <c r="L635" s="4" t="s">
        <v>106</v>
      </c>
      <c r="M635" s="4"/>
      <c r="N635" s="4">
        <v>100</v>
      </c>
      <c r="O635" s="20">
        <f>VLOOKUP(L635,对应表!BK:BL,2,FALSE)</f>
        <v>0</v>
      </c>
      <c r="P635" s="25" t="str">
        <f>_xlfn.IFNA(VLOOKUP(G635,角色!V:AE,主动技能!F635+1,FALSE),"")</f>
        <v>||eff_shufu|</v>
      </c>
      <c r="Q635" s="25">
        <f>(VLOOKUP(G635,角色!V:AE,主动技能!F635+4,FALSE))</f>
        <v>1</v>
      </c>
      <c r="R635" s="25">
        <v>0</v>
      </c>
      <c r="S635" s="25">
        <v>0</v>
      </c>
      <c r="T635" s="6" t="str">
        <f t="shared" si="165"/>
        <v>100002:100:2:0</v>
      </c>
      <c r="U635" s="6" t="str">
        <f t="shared" si="166"/>
        <v/>
      </c>
      <c r="V635" s="19" t="str">
        <f>VLOOKUP(G635,角色!AW:BC,主动技能!F635+1,FALSE)</f>
        <v>skill_12</v>
      </c>
      <c r="Y635">
        <f t="shared" si="158"/>
        <v>0</v>
      </c>
      <c r="Z635" s="19">
        <f>IF(VLOOKUP(C635,角色!CC:CI,主动技能!F635*2,FALSE)=0,"",VLOOKUP(C635,角色!CC:CI,主动技能!F635*2,FALSE))</f>
        <v>100</v>
      </c>
      <c r="AA635" s="19">
        <f>IF(VLOOKUP(C635,角色!CC:CI,主动技能!F635*2+1,FALSE)=0,0,VLOOKUP(C635,角色!CC:CI,主动技能!F635*2+1,FALSE))</f>
        <v>25</v>
      </c>
      <c r="AB635" s="19">
        <f>IF(INT(VLOOKUP(E635,角色属性概况!I:M,3,FALSE)*AA635/100)=0,"",(INT(VLOOKUP(E635,角色属性概况!I:M,3,FALSE)*AA635/100)))</f>
        <v>4120</v>
      </c>
      <c r="AE635" s="25">
        <f>(VLOOKUP(G635,角色!V:AE,主动技能!F635+7,FALSE))</f>
        <v>1</v>
      </c>
      <c r="AF635" s="19">
        <f>VLOOKUP(F635,对应表!AY:BA,3,FALSE)</f>
        <v>1</v>
      </c>
      <c r="AG635" s="19">
        <f>VLOOKUP(F635,对应表!AY:BA,2,FALSE)</f>
        <v>1</v>
      </c>
      <c r="AH635" s="25" t="str">
        <f>VLOOKUP(F635,特效对应!F:G,2,FALSE)</f>
        <v>attackex</v>
      </c>
      <c r="AJ635">
        <f t="shared" si="161"/>
        <v>9</v>
      </c>
      <c r="AK635" t="s">
        <v>117</v>
      </c>
      <c r="AL635" t="s">
        <v>833</v>
      </c>
      <c r="AQ635" s="6" t="str">
        <f>_xlfn.IFNA(IF(IF($AK635=AQ$5,VLOOKUP(AL635,buff!$K:$L,2,FALSE),"")=0,"",IF($AK635=AQ$5,VLOOKUP(AL635,buff!$K:$L,2,FALSE),"")),"")</f>
        <v>100002:100:2:0</v>
      </c>
      <c r="AR635" s="6" t="str">
        <f>_xlfn.IFNA(IF(IF($AK635=AR$5,VLOOKUP(AM635,buff!$K:$L,2,FALSE),"")=0,"",IF($AK635=AR$5,VLOOKUP(AM635,buff!$K:$L,2,FALSE),"")),"")</f>
        <v/>
      </c>
      <c r="AS635" s="6" t="str">
        <f>_xlfn.IFNA(IF(IF($AK635=AS$5,VLOOKUP(AN635,buff!$K:$L,2,FALSE),"")=0,"",IF($AK635=AS$5,VLOOKUP(AN635,buff!$K:$L,2,FALSE),"")),"")</f>
        <v/>
      </c>
      <c r="AT635" s="6" t="str">
        <f>_xlfn.IFNA(IF(IF($AK635=AT$5,VLOOKUP(AO635,buff!$K:$L,2,FALSE),"")=0,"",IF($AK635=AT$5,VLOOKUP(AO635,buff!$K:$L,2,FALSE),"")),"")</f>
        <v/>
      </c>
      <c r="AU635" s="6" t="str">
        <f>_xlfn.IFNA(IF(IF($AK635=AU$5,VLOOKUP(AP635,buff!$K:$L,2,FALSE),"")=0,"",IF($AK635=AU$5,VLOOKUP(AP635,buff!$K:$L,2,FALSE),"")),"")</f>
        <v/>
      </c>
      <c r="AV635" s="6" t="str">
        <f>_xlfn.IFNA(IF(IF($AK635=AV$5,VLOOKUP(AL635,buff!$K:$L,2,FALSE),"")=0,"",IF($AK635=AV$5,VLOOKUP(AL635,buff!$K:$L,2,FALSE),"")),"")</f>
        <v/>
      </c>
      <c r="AW635" s="6" t="str">
        <f>_xlfn.IFNA(IF(IF($AK635=AW$5,VLOOKUP(AM635,buff!$K:$L,2,FALSE),"")=0,"",IF($AK635=AW$5,VLOOKUP(AM635,buff!$K:$L,2,FALSE),"")),"")</f>
        <v/>
      </c>
      <c r="AX635" s="6" t="str">
        <f>_xlfn.IFNA(IF(IF($AK635=AX$5,VLOOKUP(AN635,buff!$K:$L,2,FALSE),"")=0,"",IF($AK635=AX$5,VLOOKUP(AN635,buff!$K:$L,2,FALSE),"")),"")</f>
        <v/>
      </c>
      <c r="AY635" s="6" t="str">
        <f>_xlfn.IFNA(IF(IF($AK635=AY$5,VLOOKUP(AO635,buff!$K:$L,2,FALSE),"")=0,"",IF($AK635=AY$5,VLOOKUP(AO635,buff!$K:$L,2,FALSE),"")),"")</f>
        <v/>
      </c>
      <c r="AZ635" s="6" t="str">
        <f>_xlfn.IFNA(IF(IF($AK635=AZ$5,VLOOKUP(AP635,buff!$K:$L,2,FALSE),"")=0,"",IF($AK635=AZ$5,VLOOKUP(AP635,buff!$K:$L,2,FALSE),"")),"")</f>
        <v/>
      </c>
      <c r="BA635" s="6">
        <f>VLOOKUP(AL635,buff!$K:$P,6,FALSE)</f>
        <v>0</v>
      </c>
      <c r="BB635" s="6" t="e">
        <f>VLOOKUP(AM635,buff!$K:$P,6,FALSE)</f>
        <v>#N/A</v>
      </c>
      <c r="BC635" s="6" t="e">
        <f>VLOOKUP(AN635,buff!$K:$P,6,FALSE)</f>
        <v>#N/A</v>
      </c>
      <c r="BD635">
        <f t="shared" si="162"/>
        <v>2</v>
      </c>
      <c r="BE635">
        <f t="shared" si="163"/>
        <v>1</v>
      </c>
      <c r="BF635" s="22">
        <f t="shared" si="164"/>
        <v>101102</v>
      </c>
    </row>
    <row r="636" spans="1:58" x14ac:dyDescent="0.15">
      <c r="A636" t="str">
        <f t="shared" si="152"/>
        <v>伊芙主动技能2等级10</v>
      </c>
      <c r="B636" s="8">
        <f t="shared" si="159"/>
        <v>10110210</v>
      </c>
      <c r="C636" s="8" t="str">
        <f>VLOOKUP(G636,角色!A:B,2,FALSE)</f>
        <v>伊芙</v>
      </c>
      <c r="D636" s="8" t="str">
        <f t="shared" si="160"/>
        <v>主动技能2</v>
      </c>
      <c r="E636" s="8">
        <f t="shared" si="153"/>
        <v>10</v>
      </c>
      <c r="F636" s="8">
        <f t="shared" si="154"/>
        <v>2</v>
      </c>
      <c r="G636" s="8">
        <f t="shared" si="155"/>
        <v>11</v>
      </c>
      <c r="H636" s="4" t="s">
        <v>952</v>
      </c>
      <c r="I636" s="20" t="str">
        <f t="shared" si="169"/>
        <v>对敌方单体攻击，造成100%攻击力（+5883）点伤害。并眩晕目标。</v>
      </c>
      <c r="J636" s="4" t="s">
        <v>277</v>
      </c>
      <c r="K636" s="1" t="s">
        <v>102</v>
      </c>
      <c r="L636" s="4" t="s">
        <v>106</v>
      </c>
      <c r="M636" s="4"/>
      <c r="N636" s="4">
        <v>100</v>
      </c>
      <c r="O636" s="20">
        <f>VLOOKUP(L636,对应表!BK:BL,2,FALSE)</f>
        <v>0</v>
      </c>
      <c r="P636" s="25" t="str">
        <f>_xlfn.IFNA(VLOOKUP(G636,角色!V:AE,主动技能!F636+1,FALSE),"")</f>
        <v>||eff_shufu|</v>
      </c>
      <c r="Q636" s="25">
        <f>(VLOOKUP(G636,角色!V:AE,主动技能!F636+4,FALSE))</f>
        <v>1</v>
      </c>
      <c r="R636" s="25">
        <v>0</v>
      </c>
      <c r="S636" s="25">
        <v>0</v>
      </c>
      <c r="T636" s="6" t="str">
        <f t="shared" si="165"/>
        <v>100002:100:2:0</v>
      </c>
      <c r="U636" s="6" t="str">
        <f t="shared" si="166"/>
        <v/>
      </c>
      <c r="V636" s="19" t="str">
        <f>VLOOKUP(G636,角色!AW:BC,主动技能!F636+1,FALSE)</f>
        <v>skill_12</v>
      </c>
      <c r="Y636">
        <f t="shared" si="158"/>
        <v>0</v>
      </c>
      <c r="Z636" s="19">
        <f>IF(VLOOKUP(C636,角色!CC:CI,主动技能!F636*2,FALSE)=0,"",VLOOKUP(C636,角色!CC:CI,主动技能!F636*2,FALSE))</f>
        <v>100</v>
      </c>
      <c r="AA636" s="19">
        <f>IF(VLOOKUP(C636,角色!CC:CI,主动技能!F636*2+1,FALSE)=0,0,VLOOKUP(C636,角色!CC:CI,主动技能!F636*2+1,FALSE))</f>
        <v>25</v>
      </c>
      <c r="AB636" s="19">
        <f>IF(INT(VLOOKUP(E636,角色属性概况!I:M,3,FALSE)*AA636/100)=0,"",(INT(VLOOKUP(E636,角色属性概况!I:M,3,FALSE)*AA636/100)))</f>
        <v>5883</v>
      </c>
      <c r="AE636" s="25">
        <f>(VLOOKUP(G636,角色!V:AE,主动技能!F636+7,FALSE))</f>
        <v>1</v>
      </c>
      <c r="AF636" s="19">
        <f>VLOOKUP(F636,对应表!AY:BA,3,FALSE)</f>
        <v>1</v>
      </c>
      <c r="AG636" s="19">
        <f>VLOOKUP(F636,对应表!AY:BA,2,FALSE)</f>
        <v>1</v>
      </c>
      <c r="AH636" s="25" t="str">
        <f>VLOOKUP(F636,特效对应!F:G,2,FALSE)</f>
        <v>attackex</v>
      </c>
      <c r="AJ636">
        <f t="shared" si="161"/>
        <v>10</v>
      </c>
      <c r="AK636" t="s">
        <v>117</v>
      </c>
      <c r="AL636" t="s">
        <v>833</v>
      </c>
      <c r="AQ636" s="6" t="str">
        <f>_xlfn.IFNA(IF(IF($AK636=AQ$5,VLOOKUP(AL636,buff!$K:$L,2,FALSE),"")=0,"",IF($AK636=AQ$5,VLOOKUP(AL636,buff!$K:$L,2,FALSE),"")),"")</f>
        <v>100002:100:2:0</v>
      </c>
      <c r="AR636" s="6" t="str">
        <f>_xlfn.IFNA(IF(IF($AK636=AR$5,VLOOKUP(AM636,buff!$K:$L,2,FALSE),"")=0,"",IF($AK636=AR$5,VLOOKUP(AM636,buff!$K:$L,2,FALSE),"")),"")</f>
        <v/>
      </c>
      <c r="AS636" s="6" t="str">
        <f>_xlfn.IFNA(IF(IF($AK636=AS$5,VLOOKUP(AN636,buff!$K:$L,2,FALSE),"")=0,"",IF($AK636=AS$5,VLOOKUP(AN636,buff!$K:$L,2,FALSE),"")),"")</f>
        <v/>
      </c>
      <c r="AT636" s="6" t="str">
        <f>_xlfn.IFNA(IF(IF($AK636=AT$5,VLOOKUP(AO636,buff!$K:$L,2,FALSE),"")=0,"",IF($AK636=AT$5,VLOOKUP(AO636,buff!$K:$L,2,FALSE),"")),"")</f>
        <v/>
      </c>
      <c r="AU636" s="6" t="str">
        <f>_xlfn.IFNA(IF(IF($AK636=AU$5,VLOOKUP(AP636,buff!$K:$L,2,FALSE),"")=0,"",IF($AK636=AU$5,VLOOKUP(AP636,buff!$K:$L,2,FALSE),"")),"")</f>
        <v/>
      </c>
      <c r="AV636" s="6" t="str">
        <f>_xlfn.IFNA(IF(IF($AK636=AV$5,VLOOKUP(AL636,buff!$K:$L,2,FALSE),"")=0,"",IF($AK636=AV$5,VLOOKUP(AL636,buff!$K:$L,2,FALSE),"")),"")</f>
        <v/>
      </c>
      <c r="AW636" s="6" t="str">
        <f>_xlfn.IFNA(IF(IF($AK636=AW$5,VLOOKUP(AM636,buff!$K:$L,2,FALSE),"")=0,"",IF($AK636=AW$5,VLOOKUP(AM636,buff!$K:$L,2,FALSE),"")),"")</f>
        <v/>
      </c>
      <c r="AX636" s="6" t="str">
        <f>_xlfn.IFNA(IF(IF($AK636=AX$5,VLOOKUP(AN636,buff!$K:$L,2,FALSE),"")=0,"",IF($AK636=AX$5,VLOOKUP(AN636,buff!$K:$L,2,FALSE),"")),"")</f>
        <v/>
      </c>
      <c r="AY636" s="6" t="str">
        <f>_xlfn.IFNA(IF(IF($AK636=AY$5,VLOOKUP(AO636,buff!$K:$L,2,FALSE),"")=0,"",IF($AK636=AY$5,VLOOKUP(AO636,buff!$K:$L,2,FALSE),"")),"")</f>
        <v/>
      </c>
      <c r="AZ636" s="6" t="str">
        <f>_xlfn.IFNA(IF(IF($AK636=AZ$5,VLOOKUP(AP636,buff!$K:$L,2,FALSE),"")=0,"",IF($AK636=AZ$5,VLOOKUP(AP636,buff!$K:$L,2,FALSE),"")),"")</f>
        <v/>
      </c>
      <c r="BA636" s="6">
        <f>VLOOKUP(AL636,buff!$K:$P,6,FALSE)</f>
        <v>0</v>
      </c>
      <c r="BB636" s="6" t="e">
        <f>VLOOKUP(AM636,buff!$K:$P,6,FALSE)</f>
        <v>#N/A</v>
      </c>
      <c r="BC636" s="6" t="e">
        <f>VLOOKUP(AN636,buff!$K:$P,6,FALSE)</f>
        <v>#N/A</v>
      </c>
      <c r="BD636">
        <f t="shared" si="162"/>
        <v>2</v>
      </c>
      <c r="BE636">
        <f t="shared" si="163"/>
        <v>1</v>
      </c>
      <c r="BF636" s="22">
        <f t="shared" si="164"/>
        <v>101102</v>
      </c>
    </row>
    <row r="637" spans="1:58" x14ac:dyDescent="0.15">
      <c r="A637" t="str">
        <f t="shared" si="152"/>
        <v>伊芙主动技能2等级11</v>
      </c>
      <c r="B637" s="8">
        <f t="shared" si="159"/>
        <v>10110211</v>
      </c>
      <c r="C637" s="8" t="str">
        <f>VLOOKUP(G637,角色!A:B,2,FALSE)</f>
        <v>伊芙</v>
      </c>
      <c r="D637" s="8" t="str">
        <f t="shared" si="160"/>
        <v>主动技能2</v>
      </c>
      <c r="E637" s="8">
        <f t="shared" si="153"/>
        <v>11</v>
      </c>
      <c r="F637" s="8">
        <f t="shared" si="154"/>
        <v>2</v>
      </c>
      <c r="G637" s="8">
        <f t="shared" si="155"/>
        <v>11</v>
      </c>
      <c r="H637" s="4" t="s">
        <v>952</v>
      </c>
      <c r="I637" s="20" t="str">
        <f t="shared" si="169"/>
        <v>对敌方单体攻击，造成100%攻击力（+8380）点伤害。并眩晕目标。</v>
      </c>
      <c r="J637" s="4" t="s">
        <v>277</v>
      </c>
      <c r="K637" s="1" t="s">
        <v>102</v>
      </c>
      <c r="L637" s="4" t="s">
        <v>106</v>
      </c>
      <c r="M637" s="4"/>
      <c r="N637" s="4">
        <v>100</v>
      </c>
      <c r="O637" s="20">
        <f>VLOOKUP(L637,对应表!BK:BL,2,FALSE)</f>
        <v>0</v>
      </c>
      <c r="P637" s="25" t="str">
        <f>_xlfn.IFNA(VLOOKUP(G637,角色!V:AE,主动技能!F637+1,FALSE),"")</f>
        <v>||eff_shufu|</v>
      </c>
      <c r="Q637" s="25">
        <f>(VLOOKUP(G637,角色!V:AE,主动技能!F637+4,FALSE))</f>
        <v>1</v>
      </c>
      <c r="R637" s="25">
        <v>0</v>
      </c>
      <c r="S637" s="25">
        <v>0</v>
      </c>
      <c r="T637" s="6" t="str">
        <f t="shared" si="165"/>
        <v>100002:100:2:0</v>
      </c>
      <c r="U637" s="6" t="str">
        <f t="shared" si="166"/>
        <v/>
      </c>
      <c r="V637" s="19" t="str">
        <f>VLOOKUP(G637,角色!AW:BC,主动技能!F637+1,FALSE)</f>
        <v>skill_12</v>
      </c>
      <c r="Y637">
        <f t="shared" si="158"/>
        <v>0</v>
      </c>
      <c r="Z637" s="19">
        <f>IF(VLOOKUP(C637,角色!CC:CI,主动技能!F637*2,FALSE)=0,"",VLOOKUP(C637,角色!CC:CI,主动技能!F637*2,FALSE))</f>
        <v>100</v>
      </c>
      <c r="AA637" s="19">
        <f>IF(VLOOKUP(C637,角色!CC:CI,主动技能!F637*2+1,FALSE)=0,0,VLOOKUP(C637,角色!CC:CI,主动技能!F637*2+1,FALSE))</f>
        <v>25</v>
      </c>
      <c r="AB637" s="19">
        <f>IF(INT(VLOOKUP(E637,角色属性概况!I:M,3,FALSE)*AA637/100)=0,"",(INT(VLOOKUP(E637,角色属性概况!I:M,3,FALSE)*AA637/100)))</f>
        <v>8380</v>
      </c>
      <c r="AE637" s="25">
        <f>(VLOOKUP(G637,角色!V:AE,主动技能!F637+7,FALSE))</f>
        <v>1</v>
      </c>
      <c r="AF637" s="19">
        <f>VLOOKUP(F637,对应表!AY:BA,3,FALSE)</f>
        <v>1</v>
      </c>
      <c r="AG637" s="19">
        <f>VLOOKUP(F637,对应表!AY:BA,2,FALSE)</f>
        <v>1</v>
      </c>
      <c r="AH637" s="25" t="str">
        <f>VLOOKUP(F637,特效对应!F:G,2,FALSE)</f>
        <v>attackex</v>
      </c>
      <c r="AJ637">
        <f t="shared" si="161"/>
        <v>11</v>
      </c>
      <c r="AK637" t="s">
        <v>117</v>
      </c>
      <c r="AL637" t="s">
        <v>833</v>
      </c>
      <c r="AQ637" s="6" t="str">
        <f>_xlfn.IFNA(IF(IF($AK637=AQ$5,VLOOKUP(AL637,buff!$K:$L,2,FALSE),"")=0,"",IF($AK637=AQ$5,VLOOKUP(AL637,buff!$K:$L,2,FALSE),"")),"")</f>
        <v>100002:100:2:0</v>
      </c>
      <c r="AR637" s="6" t="str">
        <f>_xlfn.IFNA(IF(IF($AK637=AR$5,VLOOKUP(AM637,buff!$K:$L,2,FALSE),"")=0,"",IF($AK637=AR$5,VLOOKUP(AM637,buff!$K:$L,2,FALSE),"")),"")</f>
        <v/>
      </c>
      <c r="AS637" s="6" t="str">
        <f>_xlfn.IFNA(IF(IF($AK637=AS$5,VLOOKUP(AN637,buff!$K:$L,2,FALSE),"")=0,"",IF($AK637=AS$5,VLOOKUP(AN637,buff!$K:$L,2,FALSE),"")),"")</f>
        <v/>
      </c>
      <c r="AT637" s="6" t="str">
        <f>_xlfn.IFNA(IF(IF($AK637=AT$5,VLOOKUP(AO637,buff!$K:$L,2,FALSE),"")=0,"",IF($AK637=AT$5,VLOOKUP(AO637,buff!$K:$L,2,FALSE),"")),"")</f>
        <v/>
      </c>
      <c r="AU637" s="6" t="str">
        <f>_xlfn.IFNA(IF(IF($AK637=AU$5,VLOOKUP(AP637,buff!$K:$L,2,FALSE),"")=0,"",IF($AK637=AU$5,VLOOKUP(AP637,buff!$K:$L,2,FALSE),"")),"")</f>
        <v/>
      </c>
      <c r="AV637" s="6" t="str">
        <f>_xlfn.IFNA(IF(IF($AK637=AV$5,VLOOKUP(AL637,buff!$K:$L,2,FALSE),"")=0,"",IF($AK637=AV$5,VLOOKUP(AL637,buff!$K:$L,2,FALSE),"")),"")</f>
        <v/>
      </c>
      <c r="AW637" s="6" t="str">
        <f>_xlfn.IFNA(IF(IF($AK637=AW$5,VLOOKUP(AM637,buff!$K:$L,2,FALSE),"")=0,"",IF($AK637=AW$5,VLOOKUP(AM637,buff!$K:$L,2,FALSE),"")),"")</f>
        <v/>
      </c>
      <c r="AX637" s="6" t="str">
        <f>_xlfn.IFNA(IF(IF($AK637=AX$5,VLOOKUP(AN637,buff!$K:$L,2,FALSE),"")=0,"",IF($AK637=AX$5,VLOOKUP(AN637,buff!$K:$L,2,FALSE),"")),"")</f>
        <v/>
      </c>
      <c r="AY637" s="6" t="str">
        <f>_xlfn.IFNA(IF(IF($AK637=AY$5,VLOOKUP(AO637,buff!$K:$L,2,FALSE),"")=0,"",IF($AK637=AY$5,VLOOKUP(AO637,buff!$K:$L,2,FALSE),"")),"")</f>
        <v/>
      </c>
      <c r="AZ637" s="6" t="str">
        <f>_xlfn.IFNA(IF(IF($AK637=AZ$5,VLOOKUP(AP637,buff!$K:$L,2,FALSE),"")=0,"",IF($AK637=AZ$5,VLOOKUP(AP637,buff!$K:$L,2,FALSE),"")),"")</f>
        <v/>
      </c>
      <c r="BA637" s="6">
        <f>VLOOKUP(AL637,buff!$K:$P,6,FALSE)</f>
        <v>0</v>
      </c>
      <c r="BB637" s="6" t="e">
        <f>VLOOKUP(AM637,buff!$K:$P,6,FALSE)</f>
        <v>#N/A</v>
      </c>
      <c r="BC637" s="6" t="e">
        <f>VLOOKUP(AN637,buff!$K:$P,6,FALSE)</f>
        <v>#N/A</v>
      </c>
      <c r="BD637">
        <f t="shared" si="162"/>
        <v>2</v>
      </c>
      <c r="BE637">
        <f t="shared" si="163"/>
        <v>1</v>
      </c>
      <c r="BF637" s="22">
        <f t="shared" si="164"/>
        <v>101102</v>
      </c>
    </row>
    <row r="638" spans="1:58" x14ac:dyDescent="0.15">
      <c r="A638" t="str">
        <f t="shared" si="152"/>
        <v>伊芙主动技能2等级12</v>
      </c>
      <c r="B638" s="8">
        <f t="shared" si="159"/>
        <v>10110212</v>
      </c>
      <c r="C638" s="8" t="str">
        <f>VLOOKUP(G638,角色!A:B,2,FALSE)</f>
        <v>伊芙</v>
      </c>
      <c r="D638" s="8" t="str">
        <f t="shared" si="160"/>
        <v>主动技能2</v>
      </c>
      <c r="E638" s="8">
        <f t="shared" si="153"/>
        <v>12</v>
      </c>
      <c r="F638" s="8">
        <f t="shared" si="154"/>
        <v>2</v>
      </c>
      <c r="G638" s="8">
        <f t="shared" si="155"/>
        <v>11</v>
      </c>
      <c r="H638" s="4" t="s">
        <v>952</v>
      </c>
      <c r="I638" s="20" t="str">
        <f t="shared" si="169"/>
        <v>对敌方单体攻击，造成100%攻击力（+11915）点伤害。并眩晕目标。</v>
      </c>
      <c r="J638" s="4" t="s">
        <v>277</v>
      </c>
      <c r="K638" s="1" t="s">
        <v>102</v>
      </c>
      <c r="L638" s="4" t="s">
        <v>106</v>
      </c>
      <c r="M638" s="4"/>
      <c r="N638" s="4">
        <v>100</v>
      </c>
      <c r="O638" s="20">
        <f>VLOOKUP(L638,对应表!BK:BL,2,FALSE)</f>
        <v>0</v>
      </c>
      <c r="P638" s="25" t="str">
        <f>_xlfn.IFNA(VLOOKUP(G638,角色!V:AE,主动技能!F638+1,FALSE),"")</f>
        <v>||eff_shufu|</v>
      </c>
      <c r="Q638" s="25">
        <f>(VLOOKUP(G638,角色!V:AE,主动技能!F638+4,FALSE))</f>
        <v>1</v>
      </c>
      <c r="R638" s="25">
        <v>0</v>
      </c>
      <c r="S638" s="25">
        <v>0</v>
      </c>
      <c r="T638" s="6" t="str">
        <f t="shared" si="165"/>
        <v>100002:100:2:0</v>
      </c>
      <c r="U638" s="6" t="str">
        <f t="shared" si="166"/>
        <v/>
      </c>
      <c r="V638" s="19" t="str">
        <f>VLOOKUP(G638,角色!AW:BC,主动技能!F638+1,FALSE)</f>
        <v>skill_12</v>
      </c>
      <c r="Y638">
        <f t="shared" si="158"/>
        <v>0</v>
      </c>
      <c r="Z638" s="19">
        <f>IF(VLOOKUP(C638,角色!CC:CI,主动技能!F638*2,FALSE)=0,"",VLOOKUP(C638,角色!CC:CI,主动技能!F638*2,FALSE))</f>
        <v>100</v>
      </c>
      <c r="AA638" s="19">
        <f>IF(VLOOKUP(C638,角色!CC:CI,主动技能!F638*2+1,FALSE)=0,0,VLOOKUP(C638,角色!CC:CI,主动技能!F638*2+1,FALSE))</f>
        <v>25</v>
      </c>
      <c r="AB638" s="19">
        <f>IF(INT(VLOOKUP(E638,角色属性概况!I:M,3,FALSE)*AA638/100)=0,"",(INT(VLOOKUP(E638,角色属性概况!I:M,3,FALSE)*AA638/100)))</f>
        <v>11915</v>
      </c>
      <c r="AE638" s="25">
        <f>(VLOOKUP(G638,角色!V:AE,主动技能!F638+7,FALSE))</f>
        <v>1</v>
      </c>
      <c r="AF638" s="19">
        <f>VLOOKUP(F638,对应表!AY:BA,3,FALSE)</f>
        <v>1</v>
      </c>
      <c r="AG638" s="19">
        <f>VLOOKUP(F638,对应表!AY:BA,2,FALSE)</f>
        <v>1</v>
      </c>
      <c r="AH638" s="25" t="str">
        <f>VLOOKUP(F638,特效对应!F:G,2,FALSE)</f>
        <v>attackex</v>
      </c>
      <c r="AJ638">
        <f t="shared" si="161"/>
        <v>12</v>
      </c>
      <c r="AK638" t="s">
        <v>117</v>
      </c>
      <c r="AL638" t="s">
        <v>833</v>
      </c>
      <c r="AQ638" s="6" t="str">
        <f>_xlfn.IFNA(IF(IF($AK638=AQ$5,VLOOKUP(AL638,buff!$K:$L,2,FALSE),"")=0,"",IF($AK638=AQ$5,VLOOKUP(AL638,buff!$K:$L,2,FALSE),"")),"")</f>
        <v>100002:100:2:0</v>
      </c>
      <c r="AR638" s="6" t="str">
        <f>_xlfn.IFNA(IF(IF($AK638=AR$5,VLOOKUP(AM638,buff!$K:$L,2,FALSE),"")=0,"",IF($AK638=AR$5,VLOOKUP(AM638,buff!$K:$L,2,FALSE),"")),"")</f>
        <v/>
      </c>
      <c r="AS638" s="6" t="str">
        <f>_xlfn.IFNA(IF(IF($AK638=AS$5,VLOOKUP(AN638,buff!$K:$L,2,FALSE),"")=0,"",IF($AK638=AS$5,VLOOKUP(AN638,buff!$K:$L,2,FALSE),"")),"")</f>
        <v/>
      </c>
      <c r="AT638" s="6" t="str">
        <f>_xlfn.IFNA(IF(IF($AK638=AT$5,VLOOKUP(AO638,buff!$K:$L,2,FALSE),"")=0,"",IF($AK638=AT$5,VLOOKUP(AO638,buff!$K:$L,2,FALSE),"")),"")</f>
        <v/>
      </c>
      <c r="AU638" s="6" t="str">
        <f>_xlfn.IFNA(IF(IF($AK638=AU$5,VLOOKUP(AP638,buff!$K:$L,2,FALSE),"")=0,"",IF($AK638=AU$5,VLOOKUP(AP638,buff!$K:$L,2,FALSE),"")),"")</f>
        <v/>
      </c>
      <c r="AV638" s="6" t="str">
        <f>_xlfn.IFNA(IF(IF($AK638=AV$5,VLOOKUP(AL638,buff!$K:$L,2,FALSE),"")=0,"",IF($AK638=AV$5,VLOOKUP(AL638,buff!$K:$L,2,FALSE),"")),"")</f>
        <v/>
      </c>
      <c r="AW638" s="6" t="str">
        <f>_xlfn.IFNA(IF(IF($AK638=AW$5,VLOOKUP(AM638,buff!$K:$L,2,FALSE),"")=0,"",IF($AK638=AW$5,VLOOKUP(AM638,buff!$K:$L,2,FALSE),"")),"")</f>
        <v/>
      </c>
      <c r="AX638" s="6" t="str">
        <f>_xlfn.IFNA(IF(IF($AK638=AX$5,VLOOKUP(AN638,buff!$K:$L,2,FALSE),"")=0,"",IF($AK638=AX$5,VLOOKUP(AN638,buff!$K:$L,2,FALSE),"")),"")</f>
        <v/>
      </c>
      <c r="AY638" s="6" t="str">
        <f>_xlfn.IFNA(IF(IF($AK638=AY$5,VLOOKUP(AO638,buff!$K:$L,2,FALSE),"")=0,"",IF($AK638=AY$5,VLOOKUP(AO638,buff!$K:$L,2,FALSE),"")),"")</f>
        <v/>
      </c>
      <c r="AZ638" s="6" t="str">
        <f>_xlfn.IFNA(IF(IF($AK638=AZ$5,VLOOKUP(AP638,buff!$K:$L,2,FALSE),"")=0,"",IF($AK638=AZ$5,VLOOKUP(AP638,buff!$K:$L,2,FALSE),"")),"")</f>
        <v/>
      </c>
      <c r="BA638" s="6">
        <f>VLOOKUP(AL638,buff!$K:$P,6,FALSE)</f>
        <v>0</v>
      </c>
      <c r="BB638" s="6" t="e">
        <f>VLOOKUP(AM638,buff!$K:$P,6,FALSE)</f>
        <v>#N/A</v>
      </c>
      <c r="BC638" s="6" t="e">
        <f>VLOOKUP(AN638,buff!$K:$P,6,FALSE)</f>
        <v>#N/A</v>
      </c>
      <c r="BD638">
        <f t="shared" si="162"/>
        <v>2</v>
      </c>
      <c r="BE638">
        <f t="shared" si="163"/>
        <v>1</v>
      </c>
      <c r="BF638" s="22">
        <f t="shared" si="164"/>
        <v>101102</v>
      </c>
    </row>
    <row r="639" spans="1:58" x14ac:dyDescent="0.15">
      <c r="A639" t="str">
        <f t="shared" si="152"/>
        <v>伊芙主动技能2等级13</v>
      </c>
      <c r="B639" s="8">
        <f t="shared" si="159"/>
        <v>10110213</v>
      </c>
      <c r="C639" s="8" t="str">
        <f>VLOOKUP(G639,角色!A:B,2,FALSE)</f>
        <v>伊芙</v>
      </c>
      <c r="D639" s="8" t="str">
        <f t="shared" si="160"/>
        <v>主动技能2</v>
      </c>
      <c r="E639" s="8">
        <f t="shared" si="153"/>
        <v>13</v>
      </c>
      <c r="F639" s="8">
        <f t="shared" si="154"/>
        <v>2</v>
      </c>
      <c r="G639" s="8">
        <f t="shared" si="155"/>
        <v>11</v>
      </c>
      <c r="H639" s="4" t="s">
        <v>952</v>
      </c>
      <c r="I639" s="20" t="str">
        <f t="shared" si="169"/>
        <v>对敌方单体攻击，造成100%攻击力（+16919）点伤害。并眩晕目标。</v>
      </c>
      <c r="J639" s="4" t="s">
        <v>277</v>
      </c>
      <c r="K639" s="1" t="s">
        <v>102</v>
      </c>
      <c r="L639" s="4" t="s">
        <v>106</v>
      </c>
      <c r="M639" s="4"/>
      <c r="N639" s="4">
        <v>100</v>
      </c>
      <c r="O639" s="20">
        <f>VLOOKUP(L639,对应表!BK:BL,2,FALSE)</f>
        <v>0</v>
      </c>
      <c r="P639" s="25" t="str">
        <f>_xlfn.IFNA(VLOOKUP(G639,角色!V:AE,主动技能!F639+1,FALSE),"")</f>
        <v>||eff_shufu|</v>
      </c>
      <c r="Q639" s="25">
        <f>(VLOOKUP(G639,角色!V:AE,主动技能!F639+4,FALSE))</f>
        <v>1</v>
      </c>
      <c r="R639" s="25">
        <v>0</v>
      </c>
      <c r="S639" s="25">
        <v>0</v>
      </c>
      <c r="T639" s="6" t="str">
        <f t="shared" si="165"/>
        <v>100002:100:2:0</v>
      </c>
      <c r="U639" s="6" t="str">
        <f t="shared" si="166"/>
        <v/>
      </c>
      <c r="V639" s="19" t="str">
        <f>VLOOKUP(G639,角色!AW:BC,主动技能!F639+1,FALSE)</f>
        <v>skill_12</v>
      </c>
      <c r="Y639">
        <f t="shared" si="158"/>
        <v>0</v>
      </c>
      <c r="Z639" s="19">
        <f>IF(VLOOKUP(C639,角色!CC:CI,主动技能!F639*2,FALSE)=0,"",VLOOKUP(C639,角色!CC:CI,主动技能!F639*2,FALSE))</f>
        <v>100</v>
      </c>
      <c r="AA639" s="19">
        <f>IF(VLOOKUP(C639,角色!CC:CI,主动技能!F639*2+1,FALSE)=0,0,VLOOKUP(C639,角色!CC:CI,主动技能!F639*2+1,FALSE))</f>
        <v>25</v>
      </c>
      <c r="AB639" s="19">
        <f>IF(INT(VLOOKUP(E639,角色属性概况!I:M,3,FALSE)*AA639/100)=0,"",(INT(VLOOKUP(E639,角色属性概况!I:M,3,FALSE)*AA639/100)))</f>
        <v>16919</v>
      </c>
      <c r="AE639" s="25">
        <f>(VLOOKUP(G639,角色!V:AE,主动技能!F639+7,FALSE))</f>
        <v>1</v>
      </c>
      <c r="AF639" s="19">
        <f>VLOOKUP(F639,对应表!AY:BA,3,FALSE)</f>
        <v>1</v>
      </c>
      <c r="AG639" s="19">
        <f>VLOOKUP(F639,对应表!AY:BA,2,FALSE)</f>
        <v>1</v>
      </c>
      <c r="AH639" s="25" t="str">
        <f>VLOOKUP(F639,特效对应!F:G,2,FALSE)</f>
        <v>attackex</v>
      </c>
      <c r="AJ639">
        <f t="shared" si="161"/>
        <v>13</v>
      </c>
      <c r="AK639" t="s">
        <v>117</v>
      </c>
      <c r="AL639" t="s">
        <v>833</v>
      </c>
      <c r="AQ639" s="6" t="str">
        <f>_xlfn.IFNA(IF(IF($AK639=AQ$5,VLOOKUP(AL639,buff!$K:$L,2,FALSE),"")=0,"",IF($AK639=AQ$5,VLOOKUP(AL639,buff!$K:$L,2,FALSE),"")),"")</f>
        <v>100002:100:2:0</v>
      </c>
      <c r="AR639" s="6" t="str">
        <f>_xlfn.IFNA(IF(IF($AK639=AR$5,VLOOKUP(AM639,buff!$K:$L,2,FALSE),"")=0,"",IF($AK639=AR$5,VLOOKUP(AM639,buff!$K:$L,2,FALSE),"")),"")</f>
        <v/>
      </c>
      <c r="AS639" s="6" t="str">
        <f>_xlfn.IFNA(IF(IF($AK639=AS$5,VLOOKUP(AN639,buff!$K:$L,2,FALSE),"")=0,"",IF($AK639=AS$5,VLOOKUP(AN639,buff!$K:$L,2,FALSE),"")),"")</f>
        <v/>
      </c>
      <c r="AT639" s="6" t="str">
        <f>_xlfn.IFNA(IF(IF($AK639=AT$5,VLOOKUP(AO639,buff!$K:$L,2,FALSE),"")=0,"",IF($AK639=AT$5,VLOOKUP(AO639,buff!$K:$L,2,FALSE),"")),"")</f>
        <v/>
      </c>
      <c r="AU639" s="6" t="str">
        <f>_xlfn.IFNA(IF(IF($AK639=AU$5,VLOOKUP(AP639,buff!$K:$L,2,FALSE),"")=0,"",IF($AK639=AU$5,VLOOKUP(AP639,buff!$K:$L,2,FALSE),"")),"")</f>
        <v/>
      </c>
      <c r="AV639" s="6" t="str">
        <f>_xlfn.IFNA(IF(IF($AK639=AV$5,VLOOKUP(AL639,buff!$K:$L,2,FALSE),"")=0,"",IF($AK639=AV$5,VLOOKUP(AL639,buff!$K:$L,2,FALSE),"")),"")</f>
        <v/>
      </c>
      <c r="AW639" s="6" t="str">
        <f>_xlfn.IFNA(IF(IF($AK639=AW$5,VLOOKUP(AM639,buff!$K:$L,2,FALSE),"")=0,"",IF($AK639=AW$5,VLOOKUP(AM639,buff!$K:$L,2,FALSE),"")),"")</f>
        <v/>
      </c>
      <c r="AX639" s="6" t="str">
        <f>_xlfn.IFNA(IF(IF($AK639=AX$5,VLOOKUP(AN639,buff!$K:$L,2,FALSE),"")=0,"",IF($AK639=AX$5,VLOOKUP(AN639,buff!$K:$L,2,FALSE),"")),"")</f>
        <v/>
      </c>
      <c r="AY639" s="6" t="str">
        <f>_xlfn.IFNA(IF(IF($AK639=AY$5,VLOOKUP(AO639,buff!$K:$L,2,FALSE),"")=0,"",IF($AK639=AY$5,VLOOKUP(AO639,buff!$K:$L,2,FALSE),"")),"")</f>
        <v/>
      </c>
      <c r="AZ639" s="6" t="str">
        <f>_xlfn.IFNA(IF(IF($AK639=AZ$5,VLOOKUP(AP639,buff!$K:$L,2,FALSE),"")=0,"",IF($AK639=AZ$5,VLOOKUP(AP639,buff!$K:$L,2,FALSE),"")),"")</f>
        <v/>
      </c>
      <c r="BA639" s="6">
        <f>VLOOKUP(AL639,buff!$K:$P,6,FALSE)</f>
        <v>0</v>
      </c>
      <c r="BB639" s="6" t="e">
        <f>VLOOKUP(AM639,buff!$K:$P,6,FALSE)</f>
        <v>#N/A</v>
      </c>
      <c r="BC639" s="6" t="e">
        <f>VLOOKUP(AN639,buff!$K:$P,6,FALSE)</f>
        <v>#N/A</v>
      </c>
      <c r="BD639">
        <f t="shared" si="162"/>
        <v>2</v>
      </c>
      <c r="BE639">
        <f t="shared" si="163"/>
        <v>1</v>
      </c>
      <c r="BF639" s="22">
        <f t="shared" si="164"/>
        <v>101102</v>
      </c>
    </row>
    <row r="640" spans="1:58" x14ac:dyDescent="0.15">
      <c r="A640" t="str">
        <f t="shared" si="152"/>
        <v>伊芙主动技能2等级14</v>
      </c>
      <c r="B640" s="8">
        <f t="shared" si="159"/>
        <v>10110214</v>
      </c>
      <c r="C640" s="8" t="str">
        <f>VLOOKUP(G640,角色!A:B,2,FALSE)</f>
        <v>伊芙</v>
      </c>
      <c r="D640" s="8" t="str">
        <f t="shared" si="160"/>
        <v>主动技能2</v>
      </c>
      <c r="E640" s="8">
        <f t="shared" si="153"/>
        <v>14</v>
      </c>
      <c r="F640" s="8">
        <f t="shared" si="154"/>
        <v>2</v>
      </c>
      <c r="G640" s="8">
        <f t="shared" si="155"/>
        <v>11</v>
      </c>
      <c r="H640" s="4" t="s">
        <v>952</v>
      </c>
      <c r="I640" s="20" t="str">
        <f t="shared" si="169"/>
        <v>对敌方单体攻击，造成100%攻击力（+24004）点伤害。并眩晕目标。</v>
      </c>
      <c r="J640" s="4" t="s">
        <v>277</v>
      </c>
      <c r="K640" s="1" t="s">
        <v>102</v>
      </c>
      <c r="L640" s="4" t="s">
        <v>106</v>
      </c>
      <c r="M640" s="4"/>
      <c r="N640" s="4">
        <v>100</v>
      </c>
      <c r="O640" s="20">
        <f>VLOOKUP(L640,对应表!BK:BL,2,FALSE)</f>
        <v>0</v>
      </c>
      <c r="P640" s="25" t="str">
        <f>_xlfn.IFNA(VLOOKUP(G640,角色!V:AE,主动技能!F640+1,FALSE),"")</f>
        <v>||eff_shufu|</v>
      </c>
      <c r="Q640" s="25">
        <f>(VLOOKUP(G640,角色!V:AE,主动技能!F640+4,FALSE))</f>
        <v>1</v>
      </c>
      <c r="R640" s="25">
        <v>0</v>
      </c>
      <c r="S640" s="25">
        <v>0</v>
      </c>
      <c r="T640" s="6" t="str">
        <f t="shared" si="165"/>
        <v>100002:100:2:0</v>
      </c>
      <c r="U640" s="6" t="str">
        <f t="shared" si="166"/>
        <v/>
      </c>
      <c r="V640" s="19" t="str">
        <f>VLOOKUP(G640,角色!AW:BC,主动技能!F640+1,FALSE)</f>
        <v>skill_12</v>
      </c>
      <c r="Y640">
        <f t="shared" si="158"/>
        <v>0</v>
      </c>
      <c r="Z640" s="19">
        <f>IF(VLOOKUP(C640,角色!CC:CI,主动技能!F640*2,FALSE)=0,"",VLOOKUP(C640,角色!CC:CI,主动技能!F640*2,FALSE))</f>
        <v>100</v>
      </c>
      <c r="AA640" s="19">
        <f>IF(VLOOKUP(C640,角色!CC:CI,主动技能!F640*2+1,FALSE)=0,0,VLOOKUP(C640,角色!CC:CI,主动技能!F640*2+1,FALSE))</f>
        <v>25</v>
      </c>
      <c r="AB640" s="19">
        <f>IF(INT(VLOOKUP(E640,角色属性概况!I:M,3,FALSE)*AA640/100)=0,"",(INT(VLOOKUP(E640,角色属性概况!I:M,3,FALSE)*AA640/100)))</f>
        <v>24004</v>
      </c>
      <c r="AE640" s="25">
        <f>(VLOOKUP(G640,角色!V:AE,主动技能!F640+7,FALSE))</f>
        <v>1</v>
      </c>
      <c r="AF640" s="19">
        <f>VLOOKUP(F640,对应表!AY:BA,3,FALSE)</f>
        <v>1</v>
      </c>
      <c r="AG640" s="19">
        <f>VLOOKUP(F640,对应表!AY:BA,2,FALSE)</f>
        <v>1</v>
      </c>
      <c r="AH640" s="25" t="str">
        <f>VLOOKUP(F640,特效对应!F:G,2,FALSE)</f>
        <v>attackex</v>
      </c>
      <c r="AJ640">
        <f t="shared" si="161"/>
        <v>14</v>
      </c>
      <c r="AK640" t="s">
        <v>117</v>
      </c>
      <c r="AL640" t="s">
        <v>833</v>
      </c>
      <c r="AQ640" s="6" t="str">
        <f>_xlfn.IFNA(IF(IF($AK640=AQ$5,VLOOKUP(AL640,buff!$K:$L,2,FALSE),"")=0,"",IF($AK640=AQ$5,VLOOKUP(AL640,buff!$K:$L,2,FALSE),"")),"")</f>
        <v>100002:100:2:0</v>
      </c>
      <c r="AR640" s="6" t="str">
        <f>_xlfn.IFNA(IF(IF($AK640=AR$5,VLOOKUP(AM640,buff!$K:$L,2,FALSE),"")=0,"",IF($AK640=AR$5,VLOOKUP(AM640,buff!$K:$L,2,FALSE),"")),"")</f>
        <v/>
      </c>
      <c r="AS640" s="6" t="str">
        <f>_xlfn.IFNA(IF(IF($AK640=AS$5,VLOOKUP(AN640,buff!$K:$L,2,FALSE),"")=0,"",IF($AK640=AS$5,VLOOKUP(AN640,buff!$K:$L,2,FALSE),"")),"")</f>
        <v/>
      </c>
      <c r="AT640" s="6" t="str">
        <f>_xlfn.IFNA(IF(IF($AK640=AT$5,VLOOKUP(AO640,buff!$K:$L,2,FALSE),"")=0,"",IF($AK640=AT$5,VLOOKUP(AO640,buff!$K:$L,2,FALSE),"")),"")</f>
        <v/>
      </c>
      <c r="AU640" s="6" t="str">
        <f>_xlfn.IFNA(IF(IF($AK640=AU$5,VLOOKUP(AP640,buff!$K:$L,2,FALSE),"")=0,"",IF($AK640=AU$5,VLOOKUP(AP640,buff!$K:$L,2,FALSE),"")),"")</f>
        <v/>
      </c>
      <c r="AV640" s="6" t="str">
        <f>_xlfn.IFNA(IF(IF($AK640=AV$5,VLOOKUP(AL640,buff!$K:$L,2,FALSE),"")=0,"",IF($AK640=AV$5,VLOOKUP(AL640,buff!$K:$L,2,FALSE),"")),"")</f>
        <v/>
      </c>
      <c r="AW640" s="6" t="str">
        <f>_xlfn.IFNA(IF(IF($AK640=AW$5,VLOOKUP(AM640,buff!$K:$L,2,FALSE),"")=0,"",IF($AK640=AW$5,VLOOKUP(AM640,buff!$K:$L,2,FALSE),"")),"")</f>
        <v/>
      </c>
      <c r="AX640" s="6" t="str">
        <f>_xlfn.IFNA(IF(IF($AK640=AX$5,VLOOKUP(AN640,buff!$K:$L,2,FALSE),"")=0,"",IF($AK640=AX$5,VLOOKUP(AN640,buff!$K:$L,2,FALSE),"")),"")</f>
        <v/>
      </c>
      <c r="AY640" s="6" t="str">
        <f>_xlfn.IFNA(IF(IF($AK640=AY$5,VLOOKUP(AO640,buff!$K:$L,2,FALSE),"")=0,"",IF($AK640=AY$5,VLOOKUP(AO640,buff!$K:$L,2,FALSE),"")),"")</f>
        <v/>
      </c>
      <c r="AZ640" s="6" t="str">
        <f>_xlfn.IFNA(IF(IF($AK640=AZ$5,VLOOKUP(AP640,buff!$K:$L,2,FALSE),"")=0,"",IF($AK640=AZ$5,VLOOKUP(AP640,buff!$K:$L,2,FALSE),"")),"")</f>
        <v/>
      </c>
      <c r="BA640" s="6">
        <f>VLOOKUP(AL640,buff!$K:$P,6,FALSE)</f>
        <v>0</v>
      </c>
      <c r="BB640" s="6" t="e">
        <f>VLOOKUP(AM640,buff!$K:$P,6,FALSE)</f>
        <v>#N/A</v>
      </c>
      <c r="BC640" s="6" t="e">
        <f>VLOOKUP(AN640,buff!$K:$P,6,FALSE)</f>
        <v>#N/A</v>
      </c>
      <c r="BD640">
        <f t="shared" si="162"/>
        <v>2</v>
      </c>
      <c r="BE640">
        <f t="shared" si="163"/>
        <v>1</v>
      </c>
      <c r="BF640" s="22">
        <f t="shared" si="164"/>
        <v>101102</v>
      </c>
    </row>
    <row r="641" spans="1:58" x14ac:dyDescent="0.15">
      <c r="A641" t="str">
        <f t="shared" si="152"/>
        <v>伊芙主动技能2等级15</v>
      </c>
      <c r="B641" s="8">
        <f t="shared" si="159"/>
        <v>10110215</v>
      </c>
      <c r="C641" s="8" t="str">
        <f>VLOOKUP(G641,角色!A:B,2,FALSE)</f>
        <v>伊芙</v>
      </c>
      <c r="D641" s="8" t="str">
        <f t="shared" si="160"/>
        <v>主动技能2</v>
      </c>
      <c r="E641" s="8">
        <f t="shared" si="153"/>
        <v>15</v>
      </c>
      <c r="F641" s="8">
        <f t="shared" si="154"/>
        <v>2</v>
      </c>
      <c r="G641" s="8">
        <f t="shared" si="155"/>
        <v>11</v>
      </c>
      <c r="H641" s="4" t="s">
        <v>952</v>
      </c>
      <c r="I641" s="20" t="str">
        <f t="shared" si="169"/>
        <v>对敌方单体攻击，造成100%攻击力（+34033）点伤害。并眩晕目标。</v>
      </c>
      <c r="J641" s="4" t="s">
        <v>277</v>
      </c>
      <c r="K641" s="1" t="s">
        <v>102</v>
      </c>
      <c r="L641" s="4" t="s">
        <v>106</v>
      </c>
      <c r="M641" s="4"/>
      <c r="N641" s="4">
        <v>100</v>
      </c>
      <c r="O641" s="20">
        <f>VLOOKUP(L641,对应表!BK:BL,2,FALSE)</f>
        <v>0</v>
      </c>
      <c r="P641" s="25" t="str">
        <f>_xlfn.IFNA(VLOOKUP(G641,角色!V:AE,主动技能!F641+1,FALSE),"")</f>
        <v>||eff_shufu|</v>
      </c>
      <c r="Q641" s="25">
        <f>(VLOOKUP(G641,角色!V:AE,主动技能!F641+4,FALSE))</f>
        <v>1</v>
      </c>
      <c r="R641" s="25">
        <v>0</v>
      </c>
      <c r="S641" s="25">
        <v>0</v>
      </c>
      <c r="T641" s="6" t="str">
        <f t="shared" si="165"/>
        <v>100002:100:2:0</v>
      </c>
      <c r="U641" s="6" t="str">
        <f t="shared" si="166"/>
        <v/>
      </c>
      <c r="V641" s="19" t="str">
        <f>VLOOKUP(G641,角色!AW:BC,主动技能!F641+1,FALSE)</f>
        <v>skill_12</v>
      </c>
      <c r="Y641">
        <f t="shared" si="158"/>
        <v>0</v>
      </c>
      <c r="Z641" s="19">
        <f>IF(VLOOKUP(C641,角色!CC:CI,主动技能!F641*2,FALSE)=0,"",VLOOKUP(C641,角色!CC:CI,主动技能!F641*2,FALSE))</f>
        <v>100</v>
      </c>
      <c r="AA641" s="19">
        <f>IF(VLOOKUP(C641,角色!CC:CI,主动技能!F641*2+1,FALSE)=0,0,VLOOKUP(C641,角色!CC:CI,主动技能!F641*2+1,FALSE))</f>
        <v>25</v>
      </c>
      <c r="AB641" s="19">
        <f>IF(INT(VLOOKUP(E641,角色属性概况!I:M,3,FALSE)*AA641/100)=0,"",(INT(VLOOKUP(E641,角色属性概况!I:M,3,FALSE)*AA641/100)))</f>
        <v>34033</v>
      </c>
      <c r="AE641" s="25">
        <f>(VLOOKUP(G641,角色!V:AE,主动技能!F641+7,FALSE))</f>
        <v>1</v>
      </c>
      <c r="AF641" s="19">
        <f>VLOOKUP(F641,对应表!AY:BA,3,FALSE)</f>
        <v>1</v>
      </c>
      <c r="AG641" s="19">
        <f>VLOOKUP(F641,对应表!AY:BA,2,FALSE)</f>
        <v>1</v>
      </c>
      <c r="AH641" s="25" t="str">
        <f>VLOOKUP(F641,特效对应!F:G,2,FALSE)</f>
        <v>attackex</v>
      </c>
      <c r="AJ641">
        <f t="shared" si="161"/>
        <v>15</v>
      </c>
      <c r="AK641" t="s">
        <v>117</v>
      </c>
      <c r="AL641" t="s">
        <v>833</v>
      </c>
      <c r="AQ641" s="6" t="str">
        <f>_xlfn.IFNA(IF(IF($AK641=AQ$5,VLOOKUP(AL641,buff!$K:$L,2,FALSE),"")=0,"",IF($AK641=AQ$5,VLOOKUP(AL641,buff!$K:$L,2,FALSE),"")),"")</f>
        <v>100002:100:2:0</v>
      </c>
      <c r="AR641" s="6" t="str">
        <f>_xlfn.IFNA(IF(IF($AK641=AR$5,VLOOKUP(AM641,buff!$K:$L,2,FALSE),"")=0,"",IF($AK641=AR$5,VLOOKUP(AM641,buff!$K:$L,2,FALSE),"")),"")</f>
        <v/>
      </c>
      <c r="AS641" s="6" t="str">
        <f>_xlfn.IFNA(IF(IF($AK641=AS$5,VLOOKUP(AN641,buff!$K:$L,2,FALSE),"")=0,"",IF($AK641=AS$5,VLOOKUP(AN641,buff!$K:$L,2,FALSE),"")),"")</f>
        <v/>
      </c>
      <c r="AT641" s="6" t="str">
        <f>_xlfn.IFNA(IF(IF($AK641=AT$5,VLOOKUP(AO641,buff!$K:$L,2,FALSE),"")=0,"",IF($AK641=AT$5,VLOOKUP(AO641,buff!$K:$L,2,FALSE),"")),"")</f>
        <v/>
      </c>
      <c r="AU641" s="6" t="str">
        <f>_xlfn.IFNA(IF(IF($AK641=AU$5,VLOOKUP(AP641,buff!$K:$L,2,FALSE),"")=0,"",IF($AK641=AU$5,VLOOKUP(AP641,buff!$K:$L,2,FALSE),"")),"")</f>
        <v/>
      </c>
      <c r="AV641" s="6" t="str">
        <f>_xlfn.IFNA(IF(IF($AK641=AV$5,VLOOKUP(AL641,buff!$K:$L,2,FALSE),"")=0,"",IF($AK641=AV$5,VLOOKUP(AL641,buff!$K:$L,2,FALSE),"")),"")</f>
        <v/>
      </c>
      <c r="AW641" s="6" t="str">
        <f>_xlfn.IFNA(IF(IF($AK641=AW$5,VLOOKUP(AM641,buff!$K:$L,2,FALSE),"")=0,"",IF($AK641=AW$5,VLOOKUP(AM641,buff!$K:$L,2,FALSE),"")),"")</f>
        <v/>
      </c>
      <c r="AX641" s="6" t="str">
        <f>_xlfn.IFNA(IF(IF($AK641=AX$5,VLOOKUP(AN641,buff!$K:$L,2,FALSE),"")=0,"",IF($AK641=AX$5,VLOOKUP(AN641,buff!$K:$L,2,FALSE),"")),"")</f>
        <v/>
      </c>
      <c r="AY641" s="6" t="str">
        <f>_xlfn.IFNA(IF(IF($AK641=AY$5,VLOOKUP(AO641,buff!$K:$L,2,FALSE),"")=0,"",IF($AK641=AY$5,VLOOKUP(AO641,buff!$K:$L,2,FALSE),"")),"")</f>
        <v/>
      </c>
      <c r="AZ641" s="6" t="str">
        <f>_xlfn.IFNA(IF(IF($AK641=AZ$5,VLOOKUP(AP641,buff!$K:$L,2,FALSE),"")=0,"",IF($AK641=AZ$5,VLOOKUP(AP641,buff!$K:$L,2,FALSE),"")),"")</f>
        <v/>
      </c>
      <c r="BA641" s="6">
        <f>VLOOKUP(AL641,buff!$K:$P,6,FALSE)</f>
        <v>0</v>
      </c>
      <c r="BB641" s="6" t="e">
        <f>VLOOKUP(AM641,buff!$K:$P,6,FALSE)</f>
        <v>#N/A</v>
      </c>
      <c r="BC641" s="6" t="e">
        <f>VLOOKUP(AN641,buff!$K:$P,6,FALSE)</f>
        <v>#N/A</v>
      </c>
      <c r="BD641">
        <f t="shared" si="162"/>
        <v>2</v>
      </c>
      <c r="BE641">
        <f t="shared" si="163"/>
        <v>1</v>
      </c>
      <c r="BF641" s="22">
        <f t="shared" si="164"/>
        <v>101102</v>
      </c>
    </row>
    <row r="642" spans="1:58" x14ac:dyDescent="0.15">
      <c r="A642" t="str">
        <f t="shared" si="152"/>
        <v>伊芙主动技能2等级16</v>
      </c>
      <c r="B642" s="8">
        <f t="shared" si="159"/>
        <v>10110216</v>
      </c>
      <c r="C642" s="8" t="str">
        <f>VLOOKUP(G642,角色!A:B,2,FALSE)</f>
        <v>伊芙</v>
      </c>
      <c r="D642" s="8" t="str">
        <f t="shared" si="160"/>
        <v>主动技能2</v>
      </c>
      <c r="E642" s="8">
        <f t="shared" si="153"/>
        <v>16</v>
      </c>
      <c r="F642" s="8">
        <f t="shared" si="154"/>
        <v>2</v>
      </c>
      <c r="G642" s="8">
        <f t="shared" si="155"/>
        <v>11</v>
      </c>
      <c r="H642" s="4" t="s">
        <v>952</v>
      </c>
      <c r="I642" s="20" t="str">
        <f t="shared" si="169"/>
        <v>对敌方单体攻击，造成100%攻击力（+48232）点伤害。并眩晕目标。</v>
      </c>
      <c r="J642" s="4" t="s">
        <v>277</v>
      </c>
      <c r="K642" s="1" t="s">
        <v>102</v>
      </c>
      <c r="L642" s="4" t="s">
        <v>106</v>
      </c>
      <c r="M642" s="4"/>
      <c r="N642" s="4">
        <v>100</v>
      </c>
      <c r="O642" s="20">
        <f>VLOOKUP(L642,对应表!BK:BL,2,FALSE)</f>
        <v>0</v>
      </c>
      <c r="P642" s="25" t="str">
        <f>_xlfn.IFNA(VLOOKUP(G642,角色!V:AE,主动技能!F642+1,FALSE),"")</f>
        <v>||eff_shufu|</v>
      </c>
      <c r="Q642" s="25">
        <f>(VLOOKUP(G642,角色!V:AE,主动技能!F642+4,FALSE))</f>
        <v>1</v>
      </c>
      <c r="R642" s="25">
        <v>0</v>
      </c>
      <c r="S642" s="25">
        <v>0</v>
      </c>
      <c r="T642" s="6" t="str">
        <f t="shared" si="165"/>
        <v>100002:100:2:0</v>
      </c>
      <c r="U642" s="6" t="str">
        <f t="shared" si="166"/>
        <v/>
      </c>
      <c r="V642" s="19" t="str">
        <f>VLOOKUP(G642,角色!AW:BC,主动技能!F642+1,FALSE)</f>
        <v>skill_12</v>
      </c>
      <c r="Y642">
        <f t="shared" si="158"/>
        <v>0</v>
      </c>
      <c r="Z642" s="19">
        <f>IF(VLOOKUP(C642,角色!CC:CI,主动技能!F642*2,FALSE)=0,"",VLOOKUP(C642,角色!CC:CI,主动技能!F642*2,FALSE))</f>
        <v>100</v>
      </c>
      <c r="AA642" s="19">
        <f>IF(VLOOKUP(C642,角色!CC:CI,主动技能!F642*2+1,FALSE)=0,0,VLOOKUP(C642,角色!CC:CI,主动技能!F642*2+1,FALSE))</f>
        <v>25</v>
      </c>
      <c r="AB642" s="19">
        <f>IF(INT(VLOOKUP(E642,角色属性概况!I:M,3,FALSE)*AA642/100)=0,"",(INT(VLOOKUP(E642,角色属性概况!I:M,3,FALSE)*AA642/100)))</f>
        <v>48232</v>
      </c>
      <c r="AE642" s="25">
        <f>(VLOOKUP(G642,角色!V:AE,主动技能!F642+7,FALSE))</f>
        <v>1</v>
      </c>
      <c r="AF642" s="19">
        <f>VLOOKUP(F642,对应表!AY:BA,3,FALSE)</f>
        <v>1</v>
      </c>
      <c r="AG642" s="19">
        <f>VLOOKUP(F642,对应表!AY:BA,2,FALSE)</f>
        <v>1</v>
      </c>
      <c r="AH642" s="25" t="str">
        <f>VLOOKUP(F642,特效对应!F:G,2,FALSE)</f>
        <v>attackex</v>
      </c>
      <c r="AJ642">
        <f t="shared" si="161"/>
        <v>16</v>
      </c>
      <c r="AK642" t="s">
        <v>117</v>
      </c>
      <c r="AL642" t="s">
        <v>833</v>
      </c>
      <c r="AQ642" s="6" t="str">
        <f>_xlfn.IFNA(IF(IF($AK642=AQ$5,VLOOKUP(AL642,buff!$K:$L,2,FALSE),"")=0,"",IF($AK642=AQ$5,VLOOKUP(AL642,buff!$K:$L,2,FALSE),"")),"")</f>
        <v>100002:100:2:0</v>
      </c>
      <c r="AR642" s="6" t="str">
        <f>_xlfn.IFNA(IF(IF($AK642=AR$5,VLOOKUP(AM642,buff!$K:$L,2,FALSE),"")=0,"",IF($AK642=AR$5,VLOOKUP(AM642,buff!$K:$L,2,FALSE),"")),"")</f>
        <v/>
      </c>
      <c r="AS642" s="6" t="str">
        <f>_xlfn.IFNA(IF(IF($AK642=AS$5,VLOOKUP(AN642,buff!$K:$L,2,FALSE),"")=0,"",IF($AK642=AS$5,VLOOKUP(AN642,buff!$K:$L,2,FALSE),"")),"")</f>
        <v/>
      </c>
      <c r="AT642" s="6" t="str">
        <f>_xlfn.IFNA(IF(IF($AK642=AT$5,VLOOKUP(AO642,buff!$K:$L,2,FALSE),"")=0,"",IF($AK642=AT$5,VLOOKUP(AO642,buff!$K:$L,2,FALSE),"")),"")</f>
        <v/>
      </c>
      <c r="AU642" s="6" t="str">
        <f>_xlfn.IFNA(IF(IF($AK642=AU$5,VLOOKUP(AP642,buff!$K:$L,2,FALSE),"")=0,"",IF($AK642=AU$5,VLOOKUP(AP642,buff!$K:$L,2,FALSE),"")),"")</f>
        <v/>
      </c>
      <c r="AV642" s="6" t="str">
        <f>_xlfn.IFNA(IF(IF($AK642=AV$5,VLOOKUP(AL642,buff!$K:$L,2,FALSE),"")=0,"",IF($AK642=AV$5,VLOOKUP(AL642,buff!$K:$L,2,FALSE),"")),"")</f>
        <v/>
      </c>
      <c r="AW642" s="6" t="str">
        <f>_xlfn.IFNA(IF(IF($AK642=AW$5,VLOOKUP(AM642,buff!$K:$L,2,FALSE),"")=0,"",IF($AK642=AW$5,VLOOKUP(AM642,buff!$K:$L,2,FALSE),"")),"")</f>
        <v/>
      </c>
      <c r="AX642" s="6" t="str">
        <f>_xlfn.IFNA(IF(IF($AK642=AX$5,VLOOKUP(AN642,buff!$K:$L,2,FALSE),"")=0,"",IF($AK642=AX$5,VLOOKUP(AN642,buff!$K:$L,2,FALSE),"")),"")</f>
        <v/>
      </c>
      <c r="AY642" s="6" t="str">
        <f>_xlfn.IFNA(IF(IF($AK642=AY$5,VLOOKUP(AO642,buff!$K:$L,2,FALSE),"")=0,"",IF($AK642=AY$5,VLOOKUP(AO642,buff!$K:$L,2,FALSE),"")),"")</f>
        <v/>
      </c>
      <c r="AZ642" s="6" t="str">
        <f>_xlfn.IFNA(IF(IF($AK642=AZ$5,VLOOKUP(AP642,buff!$K:$L,2,FALSE),"")=0,"",IF($AK642=AZ$5,VLOOKUP(AP642,buff!$K:$L,2,FALSE),"")),"")</f>
        <v/>
      </c>
      <c r="BA642" s="6">
        <f>VLOOKUP(AL642,buff!$K:$P,6,FALSE)</f>
        <v>0</v>
      </c>
      <c r="BB642" s="6" t="e">
        <f>VLOOKUP(AM642,buff!$K:$P,6,FALSE)</f>
        <v>#N/A</v>
      </c>
      <c r="BC642" s="6" t="e">
        <f>VLOOKUP(AN642,buff!$K:$P,6,FALSE)</f>
        <v>#N/A</v>
      </c>
      <c r="BD642">
        <f t="shared" si="162"/>
        <v>2</v>
      </c>
      <c r="BE642">
        <f t="shared" si="163"/>
        <v>1</v>
      </c>
      <c r="BF642" s="22">
        <f t="shared" si="164"/>
        <v>101102</v>
      </c>
    </row>
    <row r="643" spans="1:58" x14ac:dyDescent="0.15">
      <c r="A643" t="str">
        <f t="shared" si="152"/>
        <v>伊芙主动技能2等级17</v>
      </c>
      <c r="B643" s="8">
        <f t="shared" si="159"/>
        <v>10110217</v>
      </c>
      <c r="C643" s="8" t="str">
        <f>VLOOKUP(G643,角色!A:B,2,FALSE)</f>
        <v>伊芙</v>
      </c>
      <c r="D643" s="8" t="str">
        <f t="shared" si="160"/>
        <v>主动技能2</v>
      </c>
      <c r="E643" s="8">
        <f t="shared" si="153"/>
        <v>17</v>
      </c>
      <c r="F643" s="8">
        <f t="shared" si="154"/>
        <v>2</v>
      </c>
      <c r="G643" s="8">
        <f t="shared" si="155"/>
        <v>11</v>
      </c>
      <c r="H643" s="4" t="s">
        <v>952</v>
      </c>
      <c r="I643" s="20" t="str">
        <f t="shared" si="169"/>
        <v>对敌方单体攻击，造成100%攻击力（+68333）点伤害。并眩晕目标。</v>
      </c>
      <c r="J643" s="4" t="s">
        <v>277</v>
      </c>
      <c r="K643" s="1" t="s">
        <v>102</v>
      </c>
      <c r="L643" s="4" t="s">
        <v>106</v>
      </c>
      <c r="M643" s="4"/>
      <c r="N643" s="4">
        <v>100</v>
      </c>
      <c r="O643" s="20">
        <f>VLOOKUP(L643,对应表!BK:BL,2,FALSE)</f>
        <v>0</v>
      </c>
      <c r="P643" s="25" t="str">
        <f>_xlfn.IFNA(VLOOKUP(G643,角色!V:AE,主动技能!F643+1,FALSE),"")</f>
        <v>||eff_shufu|</v>
      </c>
      <c r="Q643" s="25">
        <f>(VLOOKUP(G643,角色!V:AE,主动技能!F643+4,FALSE))</f>
        <v>1</v>
      </c>
      <c r="R643" s="25">
        <v>0</v>
      </c>
      <c r="S643" s="25">
        <v>0</v>
      </c>
      <c r="T643" s="6" t="str">
        <f t="shared" si="165"/>
        <v>100002:100:2:0</v>
      </c>
      <c r="U643" s="6" t="str">
        <f t="shared" si="166"/>
        <v/>
      </c>
      <c r="V643" s="19" t="str">
        <f>VLOOKUP(G643,角色!AW:BC,主动技能!F643+1,FALSE)</f>
        <v>skill_12</v>
      </c>
      <c r="Y643">
        <f t="shared" si="158"/>
        <v>0</v>
      </c>
      <c r="Z643" s="19">
        <f>IF(VLOOKUP(C643,角色!CC:CI,主动技能!F643*2,FALSE)=0,"",VLOOKUP(C643,角色!CC:CI,主动技能!F643*2,FALSE))</f>
        <v>100</v>
      </c>
      <c r="AA643" s="19">
        <f>IF(VLOOKUP(C643,角色!CC:CI,主动技能!F643*2+1,FALSE)=0,0,VLOOKUP(C643,角色!CC:CI,主动技能!F643*2+1,FALSE))</f>
        <v>25</v>
      </c>
      <c r="AB643" s="19">
        <f>IF(INT(VLOOKUP(E643,角色属性概况!I:M,3,FALSE)*AA643/100)=0,"",(INT(VLOOKUP(E643,角色属性概况!I:M,3,FALSE)*AA643/100)))</f>
        <v>68333</v>
      </c>
      <c r="AE643" s="25">
        <f>(VLOOKUP(G643,角色!V:AE,主动技能!F643+7,FALSE))</f>
        <v>1</v>
      </c>
      <c r="AF643" s="19">
        <f>VLOOKUP(F643,对应表!AY:BA,3,FALSE)</f>
        <v>1</v>
      </c>
      <c r="AG643" s="19">
        <f>VLOOKUP(F643,对应表!AY:BA,2,FALSE)</f>
        <v>1</v>
      </c>
      <c r="AH643" s="25" t="str">
        <f>VLOOKUP(F643,特效对应!F:G,2,FALSE)</f>
        <v>attackex</v>
      </c>
      <c r="AJ643">
        <f t="shared" si="161"/>
        <v>17</v>
      </c>
      <c r="AK643" t="s">
        <v>117</v>
      </c>
      <c r="AL643" t="s">
        <v>833</v>
      </c>
      <c r="AQ643" s="6" t="str">
        <f>_xlfn.IFNA(IF(IF($AK643=AQ$5,VLOOKUP(AL643,buff!$K:$L,2,FALSE),"")=0,"",IF($AK643=AQ$5,VLOOKUP(AL643,buff!$K:$L,2,FALSE),"")),"")</f>
        <v>100002:100:2:0</v>
      </c>
      <c r="AR643" s="6" t="str">
        <f>_xlfn.IFNA(IF(IF($AK643=AR$5,VLOOKUP(AM643,buff!$K:$L,2,FALSE),"")=0,"",IF($AK643=AR$5,VLOOKUP(AM643,buff!$K:$L,2,FALSE),"")),"")</f>
        <v/>
      </c>
      <c r="AS643" s="6" t="str">
        <f>_xlfn.IFNA(IF(IF($AK643=AS$5,VLOOKUP(AN643,buff!$K:$L,2,FALSE),"")=0,"",IF($AK643=AS$5,VLOOKUP(AN643,buff!$K:$L,2,FALSE),"")),"")</f>
        <v/>
      </c>
      <c r="AT643" s="6" t="str">
        <f>_xlfn.IFNA(IF(IF($AK643=AT$5,VLOOKUP(AO643,buff!$K:$L,2,FALSE),"")=0,"",IF($AK643=AT$5,VLOOKUP(AO643,buff!$K:$L,2,FALSE),"")),"")</f>
        <v/>
      </c>
      <c r="AU643" s="6" t="str">
        <f>_xlfn.IFNA(IF(IF($AK643=AU$5,VLOOKUP(AP643,buff!$K:$L,2,FALSE),"")=0,"",IF($AK643=AU$5,VLOOKUP(AP643,buff!$K:$L,2,FALSE),"")),"")</f>
        <v/>
      </c>
      <c r="AV643" s="6" t="str">
        <f>_xlfn.IFNA(IF(IF($AK643=AV$5,VLOOKUP(AL643,buff!$K:$L,2,FALSE),"")=0,"",IF($AK643=AV$5,VLOOKUP(AL643,buff!$K:$L,2,FALSE),"")),"")</f>
        <v/>
      </c>
      <c r="AW643" s="6" t="str">
        <f>_xlfn.IFNA(IF(IF($AK643=AW$5,VLOOKUP(AM643,buff!$K:$L,2,FALSE),"")=0,"",IF($AK643=AW$5,VLOOKUP(AM643,buff!$K:$L,2,FALSE),"")),"")</f>
        <v/>
      </c>
      <c r="AX643" s="6" t="str">
        <f>_xlfn.IFNA(IF(IF($AK643=AX$5,VLOOKUP(AN643,buff!$K:$L,2,FALSE),"")=0,"",IF($AK643=AX$5,VLOOKUP(AN643,buff!$K:$L,2,FALSE),"")),"")</f>
        <v/>
      </c>
      <c r="AY643" s="6" t="str">
        <f>_xlfn.IFNA(IF(IF($AK643=AY$5,VLOOKUP(AO643,buff!$K:$L,2,FALSE),"")=0,"",IF($AK643=AY$5,VLOOKUP(AO643,buff!$K:$L,2,FALSE),"")),"")</f>
        <v/>
      </c>
      <c r="AZ643" s="6" t="str">
        <f>_xlfn.IFNA(IF(IF($AK643=AZ$5,VLOOKUP(AP643,buff!$K:$L,2,FALSE),"")=0,"",IF($AK643=AZ$5,VLOOKUP(AP643,buff!$K:$L,2,FALSE),"")),"")</f>
        <v/>
      </c>
      <c r="BA643" s="6">
        <f>VLOOKUP(AL643,buff!$K:$P,6,FALSE)</f>
        <v>0</v>
      </c>
      <c r="BB643" s="6" t="e">
        <f>VLOOKUP(AM643,buff!$K:$P,6,FALSE)</f>
        <v>#N/A</v>
      </c>
      <c r="BC643" s="6" t="e">
        <f>VLOOKUP(AN643,buff!$K:$P,6,FALSE)</f>
        <v>#N/A</v>
      </c>
      <c r="BD643">
        <f t="shared" si="162"/>
        <v>2</v>
      </c>
      <c r="BE643">
        <f t="shared" si="163"/>
        <v>1</v>
      </c>
      <c r="BF643" s="22">
        <f t="shared" si="164"/>
        <v>101102</v>
      </c>
    </row>
    <row r="644" spans="1:58" x14ac:dyDescent="0.15">
      <c r="A644" t="str">
        <f t="shared" si="152"/>
        <v>伊芙主动技能2等级18</v>
      </c>
      <c r="B644" s="8">
        <f t="shared" si="159"/>
        <v>10110218</v>
      </c>
      <c r="C644" s="8" t="str">
        <f>VLOOKUP(G644,角色!A:B,2,FALSE)</f>
        <v>伊芙</v>
      </c>
      <c r="D644" s="8" t="str">
        <f t="shared" si="160"/>
        <v>主动技能2</v>
      </c>
      <c r="E644" s="8">
        <f t="shared" si="153"/>
        <v>18</v>
      </c>
      <c r="F644" s="8">
        <f t="shared" si="154"/>
        <v>2</v>
      </c>
      <c r="G644" s="8">
        <f t="shared" si="155"/>
        <v>11</v>
      </c>
      <c r="H644" s="4" t="s">
        <v>952</v>
      </c>
      <c r="I644" s="20" t="str">
        <f t="shared" si="169"/>
        <v>对敌方单体攻击，造成100%攻击力（+96791）点伤害。并眩晕目标。</v>
      </c>
      <c r="J644" s="4" t="s">
        <v>277</v>
      </c>
      <c r="K644" s="1" t="s">
        <v>102</v>
      </c>
      <c r="L644" s="4" t="s">
        <v>106</v>
      </c>
      <c r="M644" s="4"/>
      <c r="N644" s="4">
        <v>100</v>
      </c>
      <c r="O644" s="20">
        <f>VLOOKUP(L644,对应表!BK:BL,2,FALSE)</f>
        <v>0</v>
      </c>
      <c r="P644" s="25" t="str">
        <f>_xlfn.IFNA(VLOOKUP(G644,角色!V:AE,主动技能!F644+1,FALSE),"")</f>
        <v>||eff_shufu|</v>
      </c>
      <c r="Q644" s="25">
        <f>(VLOOKUP(G644,角色!V:AE,主动技能!F644+4,FALSE))</f>
        <v>1</v>
      </c>
      <c r="R644" s="25">
        <v>0</v>
      </c>
      <c r="S644" s="25">
        <v>0</v>
      </c>
      <c r="T644" s="6" t="str">
        <f t="shared" si="165"/>
        <v>100002:100:2:0</v>
      </c>
      <c r="U644" s="6" t="str">
        <f t="shared" si="166"/>
        <v/>
      </c>
      <c r="V644" s="19" t="str">
        <f>VLOOKUP(G644,角色!AW:BC,主动技能!F644+1,FALSE)</f>
        <v>skill_12</v>
      </c>
      <c r="Y644">
        <f t="shared" si="158"/>
        <v>0</v>
      </c>
      <c r="Z644" s="19">
        <f>IF(VLOOKUP(C644,角色!CC:CI,主动技能!F644*2,FALSE)=0,"",VLOOKUP(C644,角色!CC:CI,主动技能!F644*2,FALSE))</f>
        <v>100</v>
      </c>
      <c r="AA644" s="19">
        <f>IF(VLOOKUP(C644,角色!CC:CI,主动技能!F644*2+1,FALSE)=0,0,VLOOKUP(C644,角色!CC:CI,主动技能!F644*2+1,FALSE))</f>
        <v>25</v>
      </c>
      <c r="AB644" s="19">
        <f>IF(INT(VLOOKUP(E644,角色属性概况!I:M,3,FALSE)*AA644/100)=0,"",(INT(VLOOKUP(E644,角色属性概况!I:M,3,FALSE)*AA644/100)))</f>
        <v>96791</v>
      </c>
      <c r="AE644" s="25">
        <f>(VLOOKUP(G644,角色!V:AE,主动技能!F644+7,FALSE))</f>
        <v>1</v>
      </c>
      <c r="AF644" s="19">
        <f>VLOOKUP(F644,对应表!AY:BA,3,FALSE)</f>
        <v>1</v>
      </c>
      <c r="AG644" s="19">
        <f>VLOOKUP(F644,对应表!AY:BA,2,FALSE)</f>
        <v>1</v>
      </c>
      <c r="AH644" s="25" t="str">
        <f>VLOOKUP(F644,特效对应!F:G,2,FALSE)</f>
        <v>attackex</v>
      </c>
      <c r="AJ644">
        <f t="shared" si="161"/>
        <v>18</v>
      </c>
      <c r="AK644" t="s">
        <v>117</v>
      </c>
      <c r="AL644" t="s">
        <v>833</v>
      </c>
      <c r="AQ644" s="6" t="str">
        <f>_xlfn.IFNA(IF(IF($AK644=AQ$5,VLOOKUP(AL644,buff!$K:$L,2,FALSE),"")=0,"",IF($AK644=AQ$5,VLOOKUP(AL644,buff!$K:$L,2,FALSE),"")),"")</f>
        <v>100002:100:2:0</v>
      </c>
      <c r="AR644" s="6" t="str">
        <f>_xlfn.IFNA(IF(IF($AK644=AR$5,VLOOKUP(AM644,buff!$K:$L,2,FALSE),"")=0,"",IF($AK644=AR$5,VLOOKUP(AM644,buff!$K:$L,2,FALSE),"")),"")</f>
        <v/>
      </c>
      <c r="AS644" s="6" t="str">
        <f>_xlfn.IFNA(IF(IF($AK644=AS$5,VLOOKUP(AN644,buff!$K:$L,2,FALSE),"")=0,"",IF($AK644=AS$5,VLOOKUP(AN644,buff!$K:$L,2,FALSE),"")),"")</f>
        <v/>
      </c>
      <c r="AT644" s="6" t="str">
        <f>_xlfn.IFNA(IF(IF($AK644=AT$5,VLOOKUP(AO644,buff!$K:$L,2,FALSE),"")=0,"",IF($AK644=AT$5,VLOOKUP(AO644,buff!$K:$L,2,FALSE),"")),"")</f>
        <v/>
      </c>
      <c r="AU644" s="6" t="str">
        <f>_xlfn.IFNA(IF(IF($AK644=AU$5,VLOOKUP(AP644,buff!$K:$L,2,FALSE),"")=0,"",IF($AK644=AU$5,VLOOKUP(AP644,buff!$K:$L,2,FALSE),"")),"")</f>
        <v/>
      </c>
      <c r="AV644" s="6" t="str">
        <f>_xlfn.IFNA(IF(IF($AK644=AV$5,VLOOKUP(AL644,buff!$K:$L,2,FALSE),"")=0,"",IF($AK644=AV$5,VLOOKUP(AL644,buff!$K:$L,2,FALSE),"")),"")</f>
        <v/>
      </c>
      <c r="AW644" s="6" t="str">
        <f>_xlfn.IFNA(IF(IF($AK644=AW$5,VLOOKUP(AM644,buff!$K:$L,2,FALSE),"")=0,"",IF($AK644=AW$5,VLOOKUP(AM644,buff!$K:$L,2,FALSE),"")),"")</f>
        <v/>
      </c>
      <c r="AX644" s="6" t="str">
        <f>_xlfn.IFNA(IF(IF($AK644=AX$5,VLOOKUP(AN644,buff!$K:$L,2,FALSE),"")=0,"",IF($AK644=AX$5,VLOOKUP(AN644,buff!$K:$L,2,FALSE),"")),"")</f>
        <v/>
      </c>
      <c r="AY644" s="6" t="str">
        <f>_xlfn.IFNA(IF(IF($AK644=AY$5,VLOOKUP(AO644,buff!$K:$L,2,FALSE),"")=0,"",IF($AK644=AY$5,VLOOKUP(AO644,buff!$K:$L,2,FALSE),"")),"")</f>
        <v/>
      </c>
      <c r="AZ644" s="6" t="str">
        <f>_xlfn.IFNA(IF(IF($AK644=AZ$5,VLOOKUP(AP644,buff!$K:$L,2,FALSE),"")=0,"",IF($AK644=AZ$5,VLOOKUP(AP644,buff!$K:$L,2,FALSE),"")),"")</f>
        <v/>
      </c>
      <c r="BA644" s="6">
        <f>VLOOKUP(AL644,buff!$K:$P,6,FALSE)</f>
        <v>0</v>
      </c>
      <c r="BB644" s="6" t="e">
        <f>VLOOKUP(AM644,buff!$K:$P,6,FALSE)</f>
        <v>#N/A</v>
      </c>
      <c r="BC644" s="6" t="e">
        <f>VLOOKUP(AN644,buff!$K:$P,6,FALSE)</f>
        <v>#N/A</v>
      </c>
      <c r="BD644">
        <f t="shared" si="162"/>
        <v>2</v>
      </c>
      <c r="BE644">
        <f t="shared" si="163"/>
        <v>1</v>
      </c>
      <c r="BF644" s="22">
        <f t="shared" si="164"/>
        <v>101102</v>
      </c>
    </row>
    <row r="645" spans="1:58" x14ac:dyDescent="0.15">
      <c r="A645" t="str">
        <f t="shared" si="152"/>
        <v>伊芙主动技能2等级19</v>
      </c>
      <c r="B645" s="8">
        <f t="shared" si="159"/>
        <v>10110219</v>
      </c>
      <c r="C645" s="8" t="str">
        <f>VLOOKUP(G645,角色!A:B,2,FALSE)</f>
        <v>伊芙</v>
      </c>
      <c r="D645" s="8" t="str">
        <f t="shared" si="160"/>
        <v>主动技能2</v>
      </c>
      <c r="E645" s="8">
        <f t="shared" si="153"/>
        <v>19</v>
      </c>
      <c r="F645" s="8">
        <f t="shared" si="154"/>
        <v>2</v>
      </c>
      <c r="G645" s="8">
        <f t="shared" si="155"/>
        <v>11</v>
      </c>
      <c r="H645" s="4" t="s">
        <v>952</v>
      </c>
      <c r="I645" s="20" t="str">
        <f t="shared" si="169"/>
        <v>对敌方单体攻击，造成100%攻击力（+137079）点伤害。并眩晕目标。</v>
      </c>
      <c r="J645" s="4" t="s">
        <v>277</v>
      </c>
      <c r="K645" s="1" t="s">
        <v>102</v>
      </c>
      <c r="L645" s="4" t="s">
        <v>106</v>
      </c>
      <c r="M645" s="4"/>
      <c r="N645" s="4">
        <v>100</v>
      </c>
      <c r="O645" s="20">
        <f>VLOOKUP(L645,对应表!BK:BL,2,FALSE)</f>
        <v>0</v>
      </c>
      <c r="P645" s="25" t="str">
        <f>_xlfn.IFNA(VLOOKUP(G645,角色!V:AE,主动技能!F645+1,FALSE),"")</f>
        <v>||eff_shufu|</v>
      </c>
      <c r="Q645" s="25">
        <f>(VLOOKUP(G645,角色!V:AE,主动技能!F645+4,FALSE))</f>
        <v>1</v>
      </c>
      <c r="R645" s="25">
        <v>0</v>
      </c>
      <c r="S645" s="25">
        <v>0</v>
      </c>
      <c r="T645" s="6" t="str">
        <f t="shared" si="165"/>
        <v>100002:100:2:0</v>
      </c>
      <c r="U645" s="6" t="str">
        <f t="shared" si="166"/>
        <v/>
      </c>
      <c r="V645" s="19" t="str">
        <f>VLOOKUP(G645,角色!AW:BC,主动技能!F645+1,FALSE)</f>
        <v>skill_12</v>
      </c>
      <c r="Y645">
        <f t="shared" si="158"/>
        <v>0</v>
      </c>
      <c r="Z645" s="19">
        <f>IF(VLOOKUP(C645,角色!CC:CI,主动技能!F645*2,FALSE)=0,"",VLOOKUP(C645,角色!CC:CI,主动技能!F645*2,FALSE))</f>
        <v>100</v>
      </c>
      <c r="AA645" s="19">
        <f>IF(VLOOKUP(C645,角色!CC:CI,主动技能!F645*2+1,FALSE)=0,0,VLOOKUP(C645,角色!CC:CI,主动技能!F645*2+1,FALSE))</f>
        <v>25</v>
      </c>
      <c r="AB645" s="19">
        <f>IF(INT(VLOOKUP(E645,角色属性概况!I:M,3,FALSE)*AA645/100)=0,"",(INT(VLOOKUP(E645,角色属性概况!I:M,3,FALSE)*AA645/100)))</f>
        <v>137079</v>
      </c>
      <c r="AE645" s="25">
        <f>(VLOOKUP(G645,角色!V:AE,主动技能!F645+7,FALSE))</f>
        <v>1</v>
      </c>
      <c r="AF645" s="19">
        <f>VLOOKUP(F645,对应表!AY:BA,3,FALSE)</f>
        <v>1</v>
      </c>
      <c r="AG645" s="19">
        <f>VLOOKUP(F645,对应表!AY:BA,2,FALSE)</f>
        <v>1</v>
      </c>
      <c r="AH645" s="25" t="str">
        <f>VLOOKUP(F645,特效对应!F:G,2,FALSE)</f>
        <v>attackex</v>
      </c>
      <c r="AJ645">
        <f t="shared" si="161"/>
        <v>19</v>
      </c>
      <c r="AK645" t="s">
        <v>117</v>
      </c>
      <c r="AL645" t="s">
        <v>833</v>
      </c>
      <c r="AQ645" s="6" t="str">
        <f>_xlfn.IFNA(IF(IF($AK645=AQ$5,VLOOKUP(AL645,buff!$K:$L,2,FALSE),"")=0,"",IF($AK645=AQ$5,VLOOKUP(AL645,buff!$K:$L,2,FALSE),"")),"")</f>
        <v>100002:100:2:0</v>
      </c>
      <c r="AR645" s="6" t="str">
        <f>_xlfn.IFNA(IF(IF($AK645=AR$5,VLOOKUP(AM645,buff!$K:$L,2,FALSE),"")=0,"",IF($AK645=AR$5,VLOOKUP(AM645,buff!$K:$L,2,FALSE),"")),"")</f>
        <v/>
      </c>
      <c r="AS645" s="6" t="str">
        <f>_xlfn.IFNA(IF(IF($AK645=AS$5,VLOOKUP(AN645,buff!$K:$L,2,FALSE),"")=0,"",IF($AK645=AS$5,VLOOKUP(AN645,buff!$K:$L,2,FALSE),"")),"")</f>
        <v/>
      </c>
      <c r="AT645" s="6" t="str">
        <f>_xlfn.IFNA(IF(IF($AK645=AT$5,VLOOKUP(AO645,buff!$K:$L,2,FALSE),"")=0,"",IF($AK645=AT$5,VLOOKUP(AO645,buff!$K:$L,2,FALSE),"")),"")</f>
        <v/>
      </c>
      <c r="AU645" s="6" t="str">
        <f>_xlfn.IFNA(IF(IF($AK645=AU$5,VLOOKUP(AP645,buff!$K:$L,2,FALSE),"")=0,"",IF($AK645=AU$5,VLOOKUP(AP645,buff!$K:$L,2,FALSE),"")),"")</f>
        <v/>
      </c>
      <c r="AV645" s="6" t="str">
        <f>_xlfn.IFNA(IF(IF($AK645=AV$5,VLOOKUP(AL645,buff!$K:$L,2,FALSE),"")=0,"",IF($AK645=AV$5,VLOOKUP(AL645,buff!$K:$L,2,FALSE),"")),"")</f>
        <v/>
      </c>
      <c r="AW645" s="6" t="str">
        <f>_xlfn.IFNA(IF(IF($AK645=AW$5,VLOOKUP(AM645,buff!$K:$L,2,FALSE),"")=0,"",IF($AK645=AW$5,VLOOKUP(AM645,buff!$K:$L,2,FALSE),"")),"")</f>
        <v/>
      </c>
      <c r="AX645" s="6" t="str">
        <f>_xlfn.IFNA(IF(IF($AK645=AX$5,VLOOKUP(AN645,buff!$K:$L,2,FALSE),"")=0,"",IF($AK645=AX$5,VLOOKUP(AN645,buff!$K:$L,2,FALSE),"")),"")</f>
        <v/>
      </c>
      <c r="AY645" s="6" t="str">
        <f>_xlfn.IFNA(IF(IF($AK645=AY$5,VLOOKUP(AO645,buff!$K:$L,2,FALSE),"")=0,"",IF($AK645=AY$5,VLOOKUP(AO645,buff!$K:$L,2,FALSE),"")),"")</f>
        <v/>
      </c>
      <c r="AZ645" s="6" t="str">
        <f>_xlfn.IFNA(IF(IF($AK645=AZ$5,VLOOKUP(AP645,buff!$K:$L,2,FALSE),"")=0,"",IF($AK645=AZ$5,VLOOKUP(AP645,buff!$K:$L,2,FALSE),"")),"")</f>
        <v/>
      </c>
      <c r="BA645" s="6">
        <f>VLOOKUP(AL645,buff!$K:$P,6,FALSE)</f>
        <v>0</v>
      </c>
      <c r="BB645" s="6" t="e">
        <f>VLOOKUP(AM645,buff!$K:$P,6,FALSE)</f>
        <v>#N/A</v>
      </c>
      <c r="BC645" s="6" t="e">
        <f>VLOOKUP(AN645,buff!$K:$P,6,FALSE)</f>
        <v>#N/A</v>
      </c>
      <c r="BD645">
        <f t="shared" si="162"/>
        <v>2</v>
      </c>
      <c r="BE645">
        <f t="shared" si="163"/>
        <v>1</v>
      </c>
      <c r="BF645" s="22">
        <f t="shared" si="164"/>
        <v>101102</v>
      </c>
    </row>
    <row r="646" spans="1:58" x14ac:dyDescent="0.15">
      <c r="A646" t="str">
        <f t="shared" ref="A646:A709" si="170">C646&amp;D646&amp;$E$6&amp;E646</f>
        <v>伊芙主动技能2等级20</v>
      </c>
      <c r="B646" s="8">
        <f t="shared" si="159"/>
        <v>10110220</v>
      </c>
      <c r="C646" s="8" t="str">
        <f>VLOOKUP(G646,角色!A:B,2,FALSE)</f>
        <v>伊芙</v>
      </c>
      <c r="D646" s="8" t="str">
        <f t="shared" si="160"/>
        <v>主动技能2</v>
      </c>
      <c r="E646" s="8">
        <f t="shared" ref="E646:E709" si="171">IF(E645=E$5,1,E645+1)</f>
        <v>20</v>
      </c>
      <c r="F646" s="8">
        <f t="shared" ref="F646:F709" si="172">IF(E646=1,IF(F645=$F$5,1,F645+1),F645)</f>
        <v>2</v>
      </c>
      <c r="G646" s="8">
        <f t="shared" ref="G646:G709" si="173">IF((F646=1)*(E646=1),G645+1,G645)</f>
        <v>11</v>
      </c>
      <c r="H646" s="4" t="s">
        <v>952</v>
      </c>
      <c r="I646" s="20" t="str">
        <f t="shared" si="169"/>
        <v>对敌方单体攻击，造成100%攻击力（+194115）点伤害。并眩晕目标。</v>
      </c>
      <c r="J646" s="4" t="s">
        <v>277</v>
      </c>
      <c r="K646" s="1" t="s">
        <v>102</v>
      </c>
      <c r="L646" s="4" t="s">
        <v>106</v>
      </c>
      <c r="M646" s="4"/>
      <c r="N646" s="4">
        <v>100</v>
      </c>
      <c r="O646" s="20">
        <f>VLOOKUP(L646,对应表!BK:BL,2,FALSE)</f>
        <v>0</v>
      </c>
      <c r="P646" s="25" t="str">
        <f>_xlfn.IFNA(VLOOKUP(G646,角色!V:AE,主动技能!F646+1,FALSE),"")</f>
        <v>||eff_shufu|</v>
      </c>
      <c r="Q646" s="25">
        <f>(VLOOKUP(G646,角色!V:AE,主动技能!F646+4,FALSE))</f>
        <v>1</v>
      </c>
      <c r="R646" s="25">
        <v>0</v>
      </c>
      <c r="S646" s="25">
        <v>0</v>
      </c>
      <c r="T646" s="6" t="str">
        <f t="shared" ref="T646:T709" si="174">IF(AQ646="","",AQ646)&amp;IF(AR646="","","|"&amp;AR646)&amp;IF(AS646="","","|"&amp;AS646)&amp;IF(AT646="","","|"&amp;AT646)&amp;IF(AU646="","","|"&amp;AU646)</f>
        <v>100002:100:2:0</v>
      </c>
      <c r="U646" s="6" t="str">
        <f t="shared" ref="U646:U709" si="175">IF(AV646="","",AV646)&amp;IF(AW646="","","|"&amp;AW646)&amp;IF(AX646="","","|"&amp;AX646)&amp;IF(AY646="","","|"&amp;AY646)&amp;IF(AZ646="","","|"&amp;AZ646)</f>
        <v/>
      </c>
      <c r="V646" s="19" t="str">
        <f>VLOOKUP(G646,角色!AW:BC,主动技能!F646+1,FALSE)</f>
        <v>skill_12</v>
      </c>
      <c r="Y646">
        <f t="shared" si="158"/>
        <v>0</v>
      </c>
      <c r="Z646" s="19">
        <f>IF(VLOOKUP(C646,角色!CC:CI,主动技能!F646*2,FALSE)=0,"",VLOOKUP(C646,角色!CC:CI,主动技能!F646*2,FALSE))</f>
        <v>100</v>
      </c>
      <c r="AA646" s="19">
        <f>IF(VLOOKUP(C646,角色!CC:CI,主动技能!F646*2+1,FALSE)=0,0,VLOOKUP(C646,角色!CC:CI,主动技能!F646*2+1,FALSE))</f>
        <v>25</v>
      </c>
      <c r="AB646" s="19">
        <f>IF(INT(VLOOKUP(E646,角色属性概况!I:M,3,FALSE)*AA646/100)=0,"",(INT(VLOOKUP(E646,角色属性概况!I:M,3,FALSE)*AA646/100)))</f>
        <v>194115</v>
      </c>
      <c r="AE646" s="25">
        <f>(VLOOKUP(G646,角色!V:AE,主动技能!F646+7,FALSE))</f>
        <v>1</v>
      </c>
      <c r="AF646" s="19">
        <f>VLOOKUP(F646,对应表!AY:BA,3,FALSE)</f>
        <v>1</v>
      </c>
      <c r="AG646" s="19">
        <f>VLOOKUP(F646,对应表!AY:BA,2,FALSE)</f>
        <v>1</v>
      </c>
      <c r="AH646" s="25" t="str">
        <f>VLOOKUP(F646,特效对应!F:G,2,FALSE)</f>
        <v>attackex</v>
      </c>
      <c r="AJ646">
        <f t="shared" si="161"/>
        <v>20</v>
      </c>
      <c r="AK646" t="s">
        <v>117</v>
      </c>
      <c r="AL646" t="s">
        <v>833</v>
      </c>
      <c r="AQ646" s="6" t="str">
        <f>_xlfn.IFNA(IF(IF($AK646=AQ$5,VLOOKUP(AL646,buff!$K:$L,2,FALSE),"")=0,"",IF($AK646=AQ$5,VLOOKUP(AL646,buff!$K:$L,2,FALSE),"")),"")</f>
        <v>100002:100:2:0</v>
      </c>
      <c r="AR646" s="6" t="str">
        <f>_xlfn.IFNA(IF(IF($AK646=AR$5,VLOOKUP(AM646,buff!$K:$L,2,FALSE),"")=0,"",IF($AK646=AR$5,VLOOKUP(AM646,buff!$K:$L,2,FALSE),"")),"")</f>
        <v/>
      </c>
      <c r="AS646" s="6" t="str">
        <f>_xlfn.IFNA(IF(IF($AK646=AS$5,VLOOKUP(AN646,buff!$K:$L,2,FALSE),"")=0,"",IF($AK646=AS$5,VLOOKUP(AN646,buff!$K:$L,2,FALSE),"")),"")</f>
        <v/>
      </c>
      <c r="AT646" s="6" t="str">
        <f>_xlfn.IFNA(IF(IF($AK646=AT$5,VLOOKUP(AO646,buff!$K:$L,2,FALSE),"")=0,"",IF($AK646=AT$5,VLOOKUP(AO646,buff!$K:$L,2,FALSE),"")),"")</f>
        <v/>
      </c>
      <c r="AU646" s="6" t="str">
        <f>_xlfn.IFNA(IF(IF($AK646=AU$5,VLOOKUP(AP646,buff!$K:$L,2,FALSE),"")=0,"",IF($AK646=AU$5,VLOOKUP(AP646,buff!$K:$L,2,FALSE),"")),"")</f>
        <v/>
      </c>
      <c r="AV646" s="6" t="str">
        <f>_xlfn.IFNA(IF(IF($AK646=AV$5,VLOOKUP(AL646,buff!$K:$L,2,FALSE),"")=0,"",IF($AK646=AV$5,VLOOKUP(AL646,buff!$K:$L,2,FALSE),"")),"")</f>
        <v/>
      </c>
      <c r="AW646" s="6" t="str">
        <f>_xlfn.IFNA(IF(IF($AK646=AW$5,VLOOKUP(AM646,buff!$K:$L,2,FALSE),"")=0,"",IF($AK646=AW$5,VLOOKUP(AM646,buff!$K:$L,2,FALSE),"")),"")</f>
        <v/>
      </c>
      <c r="AX646" s="6" t="str">
        <f>_xlfn.IFNA(IF(IF($AK646=AX$5,VLOOKUP(AN646,buff!$K:$L,2,FALSE),"")=0,"",IF($AK646=AX$5,VLOOKUP(AN646,buff!$K:$L,2,FALSE),"")),"")</f>
        <v/>
      </c>
      <c r="AY646" s="6" t="str">
        <f>_xlfn.IFNA(IF(IF($AK646=AY$5,VLOOKUP(AO646,buff!$K:$L,2,FALSE),"")=0,"",IF($AK646=AY$5,VLOOKUP(AO646,buff!$K:$L,2,FALSE),"")),"")</f>
        <v/>
      </c>
      <c r="AZ646" s="6" t="str">
        <f>_xlfn.IFNA(IF(IF($AK646=AZ$5,VLOOKUP(AP646,buff!$K:$L,2,FALSE),"")=0,"",IF($AK646=AZ$5,VLOOKUP(AP646,buff!$K:$L,2,FALSE),"")),"")</f>
        <v/>
      </c>
      <c r="BA646" s="6">
        <f>VLOOKUP(AL646,buff!$K:$P,6,FALSE)</f>
        <v>0</v>
      </c>
      <c r="BB646" s="6" t="e">
        <f>VLOOKUP(AM646,buff!$K:$P,6,FALSE)</f>
        <v>#N/A</v>
      </c>
      <c r="BC646" s="6" t="e">
        <f>VLOOKUP(AN646,buff!$K:$P,6,FALSE)</f>
        <v>#N/A</v>
      </c>
      <c r="BD646">
        <f t="shared" si="162"/>
        <v>2</v>
      </c>
      <c r="BE646">
        <f t="shared" si="163"/>
        <v>1</v>
      </c>
      <c r="BF646" s="22">
        <f t="shared" si="164"/>
        <v>101102</v>
      </c>
    </row>
    <row r="647" spans="1:58" x14ac:dyDescent="0.15">
      <c r="A647" t="str">
        <f t="shared" si="170"/>
        <v>伊芙主动技能3等级1</v>
      </c>
      <c r="B647" s="8">
        <f t="shared" si="159"/>
        <v>10110301</v>
      </c>
      <c r="C647" s="8" t="str">
        <f>VLOOKUP(G647,角色!A:B,2,FALSE)</f>
        <v>伊芙</v>
      </c>
      <c r="D647" s="8" t="str">
        <f t="shared" si="160"/>
        <v>主动技能3</v>
      </c>
      <c r="E647" s="8">
        <f t="shared" si="171"/>
        <v>1</v>
      </c>
      <c r="F647" s="8">
        <f t="shared" si="172"/>
        <v>3</v>
      </c>
      <c r="G647" s="8">
        <f t="shared" si="173"/>
        <v>11</v>
      </c>
      <c r="H647" s="4" t="s">
        <v>425</v>
      </c>
      <c r="I647" s="20" t="str">
        <f>"回复我方全体"&amp;BA647&amp;"%生命。并提升我方全体"&amp;BB647&amp;"%攻击。"</f>
        <v>回复我方全体10%生命。并提升我方全体10%攻击。</v>
      </c>
      <c r="J647" s="4" t="s">
        <v>416</v>
      </c>
      <c r="K647" s="1" t="s">
        <v>104</v>
      </c>
      <c r="L647" s="4" t="s">
        <v>108</v>
      </c>
      <c r="M647" s="4" t="s">
        <v>420</v>
      </c>
      <c r="N647" s="4">
        <v>100</v>
      </c>
      <c r="O647" s="20">
        <f>VLOOKUP(L647,对应表!BK:BL,2,FALSE)</f>
        <v>100</v>
      </c>
      <c r="P647" s="25" t="str">
        <f>_xlfn.IFNA(VLOOKUP(G647,角色!V:AE,主动技能!F647+1,FALSE),"")</f>
        <v>||eff_zirankuizeng|</v>
      </c>
      <c r="Q647" s="25">
        <f>(VLOOKUP(G647,角色!V:AE,主动技能!F647+4,FALSE))</f>
        <v>3</v>
      </c>
      <c r="R647" s="25">
        <v>0</v>
      </c>
      <c r="S647" s="25">
        <v>0</v>
      </c>
      <c r="T647" s="6" t="str">
        <f t="shared" si="174"/>
        <v>100007:100:2:0|100019:100:2:0</v>
      </c>
      <c r="U647" s="6" t="str">
        <f t="shared" si="175"/>
        <v/>
      </c>
      <c r="V647" s="19" t="str">
        <f>VLOOKUP(G647,角色!AW:BC,主动技能!F647+1,FALSE)</f>
        <v>skill_16</v>
      </c>
      <c r="Y647">
        <f t="shared" ref="Y647:Y710" si="176">VLOOKUP(D647,BG:BH,2,FALSE)</f>
        <v>0</v>
      </c>
      <c r="Z647" s="19" t="str">
        <f>IF(VLOOKUP(C647,角色!CC:CI,主动技能!F647*2,FALSE)=0,"",VLOOKUP(C647,角色!CC:CI,主动技能!F647*2,FALSE))</f>
        <v/>
      </c>
      <c r="AA647" s="19">
        <f>IF(VLOOKUP(C647,角色!CC:CI,主动技能!F647*2+1,FALSE)=0,0,VLOOKUP(C647,角色!CC:CI,主动技能!F647*2+1,FALSE))</f>
        <v>0</v>
      </c>
      <c r="AB647" s="19" t="str">
        <f>IF(INT(VLOOKUP(E647,角色属性概况!I:M,3,FALSE)*AA647/100)=0,"",(INT(VLOOKUP(E647,角色属性概况!I:M,3,FALSE)*AA647/100)))</f>
        <v/>
      </c>
      <c r="AE647" s="25">
        <f>(VLOOKUP(G647,角色!V:AE,主动技能!F647+7,FALSE))</f>
        <v>1</v>
      </c>
      <c r="AF647" s="19">
        <f>VLOOKUP(F647,对应表!AY:BA,3,FALSE)</f>
        <v>2</v>
      </c>
      <c r="AG647" s="19">
        <f>VLOOKUP(F647,对应表!AY:BA,2,FALSE)</f>
        <v>2</v>
      </c>
      <c r="AH647" s="25" t="str">
        <f>VLOOKUP(F647,特效对应!F:G,2,FALSE)</f>
        <v>attackex</v>
      </c>
      <c r="AJ647">
        <f t="shared" si="161"/>
        <v>1</v>
      </c>
      <c r="AK647" s="2" t="s">
        <v>117</v>
      </c>
      <c r="AL647" s="4" t="s">
        <v>861</v>
      </c>
      <c r="AM647" s="4" t="s">
        <v>930</v>
      </c>
      <c r="AQ647" s="6" t="str">
        <f>_xlfn.IFNA(IF(IF($AK647=AQ$5,VLOOKUP(AL647,buff!$K:$L,2,FALSE),"")=0,"",IF($AK647=AQ$5,VLOOKUP(AL647,buff!$K:$L,2,FALSE),"")),"")</f>
        <v>100007:100:2:0</v>
      </c>
      <c r="AR647" s="6" t="str">
        <f>_xlfn.IFNA(IF(IF($AK647=AR$5,VLOOKUP(AM647,buff!$K:$L,2,FALSE),"")=0,"",IF($AK647=AR$5,VLOOKUP(AM647,buff!$K:$L,2,FALSE),"")),"")</f>
        <v>100019:100:2:0</v>
      </c>
      <c r="AS647" s="6" t="str">
        <f>_xlfn.IFNA(IF(IF($AK647=AS$5,VLOOKUP(AN647,buff!$K:$L,2,FALSE),"")=0,"",IF($AK647=AS$5,VLOOKUP(AN647,buff!$K:$L,2,FALSE),"")),"")</f>
        <v/>
      </c>
      <c r="AT647" s="6" t="str">
        <f>_xlfn.IFNA(IF(IF($AK647=AT$5,VLOOKUP(AO647,buff!$K:$L,2,FALSE),"")=0,"",IF($AK647=AT$5,VLOOKUP(AO647,buff!$K:$L,2,FALSE),"")),"")</f>
        <v/>
      </c>
      <c r="AU647" s="6" t="str">
        <f>_xlfn.IFNA(IF(IF($AK647=AU$5,VLOOKUP(AP647,buff!$K:$L,2,FALSE),"")=0,"",IF($AK647=AU$5,VLOOKUP(AP647,buff!$K:$L,2,FALSE),"")),"")</f>
        <v/>
      </c>
      <c r="AV647" s="6" t="str">
        <f>_xlfn.IFNA(IF(IF($AK647=AV$5,VLOOKUP(AL647,buff!$K:$L,2,FALSE),"")=0,"",IF($AK647=AV$5,VLOOKUP(AL647,buff!$K:$L,2,FALSE),"")),"")</f>
        <v/>
      </c>
      <c r="AW647" s="6" t="str">
        <f>_xlfn.IFNA(IF(IF($AK647=AW$5,VLOOKUP(AM647,buff!$K:$L,2,FALSE),"")=0,"",IF($AK647=AW$5,VLOOKUP(AM647,buff!$K:$L,2,FALSE),"")),"")</f>
        <v/>
      </c>
      <c r="AX647" s="6" t="str">
        <f>_xlfn.IFNA(IF(IF($AK647=AX$5,VLOOKUP(AN647,buff!$K:$L,2,FALSE),"")=0,"",IF($AK647=AX$5,VLOOKUP(AN647,buff!$K:$L,2,FALSE),"")),"")</f>
        <v/>
      </c>
      <c r="AY647" s="6" t="str">
        <f>_xlfn.IFNA(IF(IF($AK647=AY$5,VLOOKUP(AO647,buff!$K:$L,2,FALSE),"")=0,"",IF($AK647=AY$5,VLOOKUP(AO647,buff!$K:$L,2,FALSE),"")),"")</f>
        <v/>
      </c>
      <c r="AZ647" s="6" t="str">
        <f>_xlfn.IFNA(IF(IF($AK647=AZ$5,VLOOKUP(AP647,buff!$K:$L,2,FALSE),"")=0,"",IF($AK647=AZ$5,VLOOKUP(AP647,buff!$K:$L,2,FALSE),"")),"")</f>
        <v/>
      </c>
      <c r="BA647" s="6">
        <f>VLOOKUP(AL647,buff!$K:$P,6,FALSE)</f>
        <v>10</v>
      </c>
      <c r="BB647" s="6">
        <f>VLOOKUP(AM647,buff!$K:$P,6,FALSE)</f>
        <v>10</v>
      </c>
      <c r="BC647" s="6" t="e">
        <f>VLOOKUP(AN647,buff!$K:$P,6,FALSE)</f>
        <v>#N/A</v>
      </c>
      <c r="BD647">
        <f t="shared" si="162"/>
        <v>3</v>
      </c>
      <c r="BE647">
        <f t="shared" si="163"/>
        <v>2</v>
      </c>
      <c r="BF647" s="22">
        <f t="shared" si="164"/>
        <v>101103</v>
      </c>
    </row>
    <row r="648" spans="1:58" x14ac:dyDescent="0.15">
      <c r="A648" t="str">
        <f t="shared" si="170"/>
        <v>伊芙主动技能3等级2</v>
      </c>
      <c r="B648" s="8">
        <f t="shared" ref="B648:B711" si="177">1*10000000+G648*10000+F648*100+E648</f>
        <v>10110302</v>
      </c>
      <c r="C648" s="8" t="str">
        <f>VLOOKUP(G648,角色!A:B,2,FALSE)</f>
        <v>伊芙</v>
      </c>
      <c r="D648" s="8" t="str">
        <f t="shared" ref="D648:D711" si="178">$D$4&amp;F648</f>
        <v>主动技能3</v>
      </c>
      <c r="E648" s="8">
        <f t="shared" si="171"/>
        <v>2</v>
      </c>
      <c r="F648" s="8">
        <f t="shared" si="172"/>
        <v>3</v>
      </c>
      <c r="G648" s="8">
        <f t="shared" si="173"/>
        <v>11</v>
      </c>
      <c r="H648" s="4" t="s">
        <v>425</v>
      </c>
      <c r="I648" s="20" t="str">
        <f t="shared" ref="I648:I666" si="179">"回复我方全体"&amp;BA648&amp;"%生命。并提升我方全体"&amp;BB648&amp;"%攻击。"</f>
        <v>回复我方全体10%生命。并提升我方全体11%攻击。</v>
      </c>
      <c r="J648" s="4" t="s">
        <v>416</v>
      </c>
      <c r="K648" s="1" t="s">
        <v>104</v>
      </c>
      <c r="L648" s="4" t="s">
        <v>108</v>
      </c>
      <c r="M648" s="4" t="s">
        <v>420</v>
      </c>
      <c r="N648" s="4">
        <v>100</v>
      </c>
      <c r="O648" s="20">
        <f>VLOOKUP(L648,对应表!BK:BL,2,FALSE)</f>
        <v>100</v>
      </c>
      <c r="P648" s="25" t="str">
        <f>_xlfn.IFNA(VLOOKUP(G648,角色!V:AE,主动技能!F648+1,FALSE),"")</f>
        <v>||eff_zirankuizeng|</v>
      </c>
      <c r="Q648" s="25">
        <f>(VLOOKUP(G648,角色!V:AE,主动技能!F648+4,FALSE))</f>
        <v>3</v>
      </c>
      <c r="R648" s="25">
        <v>0</v>
      </c>
      <c r="S648" s="25">
        <v>0</v>
      </c>
      <c r="T648" s="6" t="str">
        <f t="shared" si="174"/>
        <v>100007:100:2:0|100020:100:2:0</v>
      </c>
      <c r="U648" s="6" t="str">
        <f t="shared" si="175"/>
        <v/>
      </c>
      <c r="V648" s="19" t="str">
        <f>VLOOKUP(G648,角色!AW:BC,主动技能!F648+1,FALSE)</f>
        <v>skill_16</v>
      </c>
      <c r="Y648">
        <f t="shared" si="176"/>
        <v>0</v>
      </c>
      <c r="Z648" s="19" t="str">
        <f>IF(VLOOKUP(C648,角色!CC:CI,主动技能!F648*2,FALSE)=0,"",VLOOKUP(C648,角色!CC:CI,主动技能!F648*2,FALSE))</f>
        <v/>
      </c>
      <c r="AA648" s="19">
        <f>IF(VLOOKUP(C648,角色!CC:CI,主动技能!F648*2+1,FALSE)=0,0,VLOOKUP(C648,角色!CC:CI,主动技能!F648*2+1,FALSE))</f>
        <v>0</v>
      </c>
      <c r="AB648" s="19" t="str">
        <f>IF(INT(VLOOKUP(E648,角色属性概况!I:M,3,FALSE)*AA648/100)=0,"",(INT(VLOOKUP(E648,角色属性概况!I:M,3,FALSE)*AA648/100)))</f>
        <v/>
      </c>
      <c r="AE648" s="25">
        <f>(VLOOKUP(G648,角色!V:AE,主动技能!F648+7,FALSE))</f>
        <v>1</v>
      </c>
      <c r="AF648" s="19">
        <f>VLOOKUP(F648,对应表!AY:BA,3,FALSE)</f>
        <v>2</v>
      </c>
      <c r="AG648" s="19">
        <f>VLOOKUP(F648,对应表!AY:BA,2,FALSE)</f>
        <v>2</v>
      </c>
      <c r="AH648" s="25" t="str">
        <f>VLOOKUP(F648,特效对应!F:G,2,FALSE)</f>
        <v>attackex</v>
      </c>
      <c r="AJ648">
        <f t="shared" ref="AJ648:AJ711" si="180">E648</f>
        <v>2</v>
      </c>
      <c r="AK648" s="2" t="s">
        <v>117</v>
      </c>
      <c r="AL648" s="4" t="s">
        <v>861</v>
      </c>
      <c r="AM648" s="4" t="s">
        <v>931</v>
      </c>
      <c r="AQ648" s="6" t="str">
        <f>_xlfn.IFNA(IF(IF($AK648=AQ$5,VLOOKUP(AL648,buff!$K:$L,2,FALSE),"")=0,"",IF($AK648=AQ$5,VLOOKUP(AL648,buff!$K:$L,2,FALSE),"")),"")</f>
        <v>100007:100:2:0</v>
      </c>
      <c r="AR648" s="6" t="str">
        <f>_xlfn.IFNA(IF(IF($AK648=AR$5,VLOOKUP(AM648,buff!$K:$L,2,FALSE),"")=0,"",IF($AK648=AR$5,VLOOKUP(AM648,buff!$K:$L,2,FALSE),"")),"")</f>
        <v>100020:100:2:0</v>
      </c>
      <c r="AS648" s="6" t="str">
        <f>_xlfn.IFNA(IF(IF($AK648=AS$5,VLOOKUP(AN648,buff!$K:$L,2,FALSE),"")=0,"",IF($AK648=AS$5,VLOOKUP(AN648,buff!$K:$L,2,FALSE),"")),"")</f>
        <v/>
      </c>
      <c r="AT648" s="6" t="str">
        <f>_xlfn.IFNA(IF(IF($AK648=AT$5,VLOOKUP(AO648,buff!$K:$L,2,FALSE),"")=0,"",IF($AK648=AT$5,VLOOKUP(AO648,buff!$K:$L,2,FALSE),"")),"")</f>
        <v/>
      </c>
      <c r="AU648" s="6" t="str">
        <f>_xlfn.IFNA(IF(IF($AK648=AU$5,VLOOKUP(AP648,buff!$K:$L,2,FALSE),"")=0,"",IF($AK648=AU$5,VLOOKUP(AP648,buff!$K:$L,2,FALSE),"")),"")</f>
        <v/>
      </c>
      <c r="AV648" s="6" t="str">
        <f>_xlfn.IFNA(IF(IF($AK648=AV$5,VLOOKUP(AL648,buff!$K:$L,2,FALSE),"")=0,"",IF($AK648=AV$5,VLOOKUP(AL648,buff!$K:$L,2,FALSE),"")),"")</f>
        <v/>
      </c>
      <c r="AW648" s="6" t="str">
        <f>_xlfn.IFNA(IF(IF($AK648=AW$5,VLOOKUP(AM648,buff!$K:$L,2,FALSE),"")=0,"",IF($AK648=AW$5,VLOOKUP(AM648,buff!$K:$L,2,FALSE),"")),"")</f>
        <v/>
      </c>
      <c r="AX648" s="6" t="str">
        <f>_xlfn.IFNA(IF(IF($AK648=AX$5,VLOOKUP(AN648,buff!$K:$L,2,FALSE),"")=0,"",IF($AK648=AX$5,VLOOKUP(AN648,buff!$K:$L,2,FALSE),"")),"")</f>
        <v/>
      </c>
      <c r="AY648" s="6" t="str">
        <f>_xlfn.IFNA(IF(IF($AK648=AY$5,VLOOKUP(AO648,buff!$K:$L,2,FALSE),"")=0,"",IF($AK648=AY$5,VLOOKUP(AO648,buff!$K:$L,2,FALSE),"")),"")</f>
        <v/>
      </c>
      <c r="AZ648" s="6" t="str">
        <f>_xlfn.IFNA(IF(IF($AK648=AZ$5,VLOOKUP(AP648,buff!$K:$L,2,FALSE),"")=0,"",IF($AK648=AZ$5,VLOOKUP(AP648,buff!$K:$L,2,FALSE),"")),"")</f>
        <v/>
      </c>
      <c r="BA648" s="6">
        <f>VLOOKUP(AL648,buff!$K:$P,6,FALSE)</f>
        <v>10</v>
      </c>
      <c r="BB648" s="6">
        <f>VLOOKUP(AM648,buff!$K:$P,6,FALSE)</f>
        <v>11</v>
      </c>
      <c r="BC648" s="6" t="e">
        <f>VLOOKUP(AN648,buff!$K:$P,6,FALSE)</f>
        <v>#N/A</v>
      </c>
      <c r="BD648">
        <f t="shared" ref="BD648:BD711" si="181">IF(F648=1,0,IF(F648=2,2,3))</f>
        <v>3</v>
      </c>
      <c r="BE648">
        <f t="shared" ref="BE648:BE711" si="182">IF(F648=1,0,IF(F648=2,1,2))</f>
        <v>2</v>
      </c>
      <c r="BF648" s="22">
        <f t="shared" ref="BF648:BF711" si="183">1*100000+G648*100+F648</f>
        <v>101103</v>
      </c>
    </row>
    <row r="649" spans="1:58" x14ac:dyDescent="0.15">
      <c r="A649" t="str">
        <f t="shared" si="170"/>
        <v>伊芙主动技能3等级3</v>
      </c>
      <c r="B649" s="8">
        <f t="shared" si="177"/>
        <v>10110303</v>
      </c>
      <c r="C649" s="8" t="str">
        <f>VLOOKUP(G649,角色!A:B,2,FALSE)</f>
        <v>伊芙</v>
      </c>
      <c r="D649" s="8" t="str">
        <f t="shared" si="178"/>
        <v>主动技能3</v>
      </c>
      <c r="E649" s="8">
        <f t="shared" si="171"/>
        <v>3</v>
      </c>
      <c r="F649" s="8">
        <f t="shared" si="172"/>
        <v>3</v>
      </c>
      <c r="G649" s="8">
        <f t="shared" si="173"/>
        <v>11</v>
      </c>
      <c r="H649" s="4" t="s">
        <v>425</v>
      </c>
      <c r="I649" s="20" t="str">
        <f t="shared" si="179"/>
        <v>回复我方全体11%生命。并提升我方全体11%攻击。</v>
      </c>
      <c r="J649" s="4" t="s">
        <v>416</v>
      </c>
      <c r="K649" s="1" t="s">
        <v>104</v>
      </c>
      <c r="L649" s="4" t="s">
        <v>108</v>
      </c>
      <c r="M649" s="4" t="s">
        <v>420</v>
      </c>
      <c r="N649" s="4">
        <v>100</v>
      </c>
      <c r="O649" s="20">
        <f>VLOOKUP(L649,对应表!BK:BL,2,FALSE)</f>
        <v>100</v>
      </c>
      <c r="P649" s="25" t="str">
        <f>_xlfn.IFNA(VLOOKUP(G649,角色!V:AE,主动技能!F649+1,FALSE),"")</f>
        <v>||eff_zirankuizeng|</v>
      </c>
      <c r="Q649" s="25">
        <f>(VLOOKUP(G649,角色!V:AE,主动技能!F649+4,FALSE))</f>
        <v>3</v>
      </c>
      <c r="R649" s="25">
        <v>0</v>
      </c>
      <c r="S649" s="25">
        <v>0</v>
      </c>
      <c r="T649" s="6" t="str">
        <f t="shared" si="174"/>
        <v>100008:100:2:0|100020:100:2:0</v>
      </c>
      <c r="U649" s="6" t="str">
        <f t="shared" si="175"/>
        <v/>
      </c>
      <c r="V649" s="19" t="str">
        <f>VLOOKUP(G649,角色!AW:BC,主动技能!F649+1,FALSE)</f>
        <v>skill_16</v>
      </c>
      <c r="Y649">
        <f t="shared" si="176"/>
        <v>0</v>
      </c>
      <c r="Z649" s="19" t="str">
        <f>IF(VLOOKUP(C649,角色!CC:CI,主动技能!F649*2,FALSE)=0,"",VLOOKUP(C649,角色!CC:CI,主动技能!F649*2,FALSE))</f>
        <v/>
      </c>
      <c r="AA649" s="19">
        <f>IF(VLOOKUP(C649,角色!CC:CI,主动技能!F649*2+1,FALSE)=0,0,VLOOKUP(C649,角色!CC:CI,主动技能!F649*2+1,FALSE))</f>
        <v>0</v>
      </c>
      <c r="AB649" s="19" t="str">
        <f>IF(INT(VLOOKUP(E649,角色属性概况!I:M,3,FALSE)*AA649/100)=0,"",(INT(VLOOKUP(E649,角色属性概况!I:M,3,FALSE)*AA649/100)))</f>
        <v/>
      </c>
      <c r="AE649" s="25">
        <f>(VLOOKUP(G649,角色!V:AE,主动技能!F649+7,FALSE))</f>
        <v>1</v>
      </c>
      <c r="AF649" s="19">
        <f>VLOOKUP(F649,对应表!AY:BA,3,FALSE)</f>
        <v>2</v>
      </c>
      <c r="AG649" s="19">
        <f>VLOOKUP(F649,对应表!AY:BA,2,FALSE)</f>
        <v>2</v>
      </c>
      <c r="AH649" s="25" t="str">
        <f>VLOOKUP(F649,特效对应!F:G,2,FALSE)</f>
        <v>attackex</v>
      </c>
      <c r="AJ649">
        <f t="shared" si="180"/>
        <v>3</v>
      </c>
      <c r="AK649" s="2" t="s">
        <v>117</v>
      </c>
      <c r="AL649" s="4" t="s">
        <v>872</v>
      </c>
      <c r="AM649" s="4" t="s">
        <v>931</v>
      </c>
      <c r="AQ649" s="6" t="str">
        <f>_xlfn.IFNA(IF(IF($AK649=AQ$5,VLOOKUP(AL649,buff!$K:$L,2,FALSE),"")=0,"",IF($AK649=AQ$5,VLOOKUP(AL649,buff!$K:$L,2,FALSE),"")),"")</f>
        <v>100008:100:2:0</v>
      </c>
      <c r="AR649" s="6" t="str">
        <f>_xlfn.IFNA(IF(IF($AK649=AR$5,VLOOKUP(AM649,buff!$K:$L,2,FALSE),"")=0,"",IF($AK649=AR$5,VLOOKUP(AM649,buff!$K:$L,2,FALSE),"")),"")</f>
        <v>100020:100:2:0</v>
      </c>
      <c r="AS649" s="6" t="str">
        <f>_xlfn.IFNA(IF(IF($AK649=AS$5,VLOOKUP(AN649,buff!$K:$L,2,FALSE),"")=0,"",IF($AK649=AS$5,VLOOKUP(AN649,buff!$K:$L,2,FALSE),"")),"")</f>
        <v/>
      </c>
      <c r="AT649" s="6" t="str">
        <f>_xlfn.IFNA(IF(IF($AK649=AT$5,VLOOKUP(AO649,buff!$K:$L,2,FALSE),"")=0,"",IF($AK649=AT$5,VLOOKUP(AO649,buff!$K:$L,2,FALSE),"")),"")</f>
        <v/>
      </c>
      <c r="AU649" s="6" t="str">
        <f>_xlfn.IFNA(IF(IF($AK649=AU$5,VLOOKUP(AP649,buff!$K:$L,2,FALSE),"")=0,"",IF($AK649=AU$5,VLOOKUP(AP649,buff!$K:$L,2,FALSE),"")),"")</f>
        <v/>
      </c>
      <c r="AV649" s="6" t="str">
        <f>_xlfn.IFNA(IF(IF($AK649=AV$5,VLOOKUP(AL649,buff!$K:$L,2,FALSE),"")=0,"",IF($AK649=AV$5,VLOOKUP(AL649,buff!$K:$L,2,FALSE),"")),"")</f>
        <v/>
      </c>
      <c r="AW649" s="6" t="str">
        <f>_xlfn.IFNA(IF(IF($AK649=AW$5,VLOOKUP(AM649,buff!$K:$L,2,FALSE),"")=0,"",IF($AK649=AW$5,VLOOKUP(AM649,buff!$K:$L,2,FALSE),"")),"")</f>
        <v/>
      </c>
      <c r="AX649" s="6" t="str">
        <f>_xlfn.IFNA(IF(IF($AK649=AX$5,VLOOKUP(AN649,buff!$K:$L,2,FALSE),"")=0,"",IF($AK649=AX$5,VLOOKUP(AN649,buff!$K:$L,2,FALSE),"")),"")</f>
        <v/>
      </c>
      <c r="AY649" s="6" t="str">
        <f>_xlfn.IFNA(IF(IF($AK649=AY$5,VLOOKUP(AO649,buff!$K:$L,2,FALSE),"")=0,"",IF($AK649=AY$5,VLOOKUP(AO649,buff!$K:$L,2,FALSE),"")),"")</f>
        <v/>
      </c>
      <c r="AZ649" s="6" t="str">
        <f>_xlfn.IFNA(IF(IF($AK649=AZ$5,VLOOKUP(AP649,buff!$K:$L,2,FALSE),"")=0,"",IF($AK649=AZ$5,VLOOKUP(AP649,buff!$K:$L,2,FALSE),"")),"")</f>
        <v/>
      </c>
      <c r="BA649" s="6">
        <f>VLOOKUP(AL649,buff!$K:$P,6,FALSE)</f>
        <v>11</v>
      </c>
      <c r="BB649" s="6">
        <f>VLOOKUP(AM649,buff!$K:$P,6,FALSE)</f>
        <v>11</v>
      </c>
      <c r="BC649" s="6" t="e">
        <f>VLOOKUP(AN649,buff!$K:$P,6,FALSE)</f>
        <v>#N/A</v>
      </c>
      <c r="BD649">
        <f t="shared" si="181"/>
        <v>3</v>
      </c>
      <c r="BE649">
        <f t="shared" si="182"/>
        <v>2</v>
      </c>
      <c r="BF649" s="22">
        <f t="shared" si="183"/>
        <v>101103</v>
      </c>
    </row>
    <row r="650" spans="1:58" x14ac:dyDescent="0.15">
      <c r="A650" t="str">
        <f t="shared" si="170"/>
        <v>伊芙主动技能3等级4</v>
      </c>
      <c r="B650" s="8">
        <f t="shared" si="177"/>
        <v>10110304</v>
      </c>
      <c r="C650" s="8" t="str">
        <f>VLOOKUP(G650,角色!A:B,2,FALSE)</f>
        <v>伊芙</v>
      </c>
      <c r="D650" s="8" t="str">
        <f t="shared" si="178"/>
        <v>主动技能3</v>
      </c>
      <c r="E650" s="8">
        <f t="shared" si="171"/>
        <v>4</v>
      </c>
      <c r="F650" s="8">
        <f t="shared" si="172"/>
        <v>3</v>
      </c>
      <c r="G650" s="8">
        <f t="shared" si="173"/>
        <v>11</v>
      </c>
      <c r="H650" s="4" t="s">
        <v>425</v>
      </c>
      <c r="I650" s="20" t="str">
        <f t="shared" si="179"/>
        <v>回复我方全体11%生命。并提升我方全体12%攻击。</v>
      </c>
      <c r="J650" s="4" t="s">
        <v>416</v>
      </c>
      <c r="K650" s="1" t="s">
        <v>104</v>
      </c>
      <c r="L650" s="4" t="s">
        <v>108</v>
      </c>
      <c r="M650" s="4" t="s">
        <v>420</v>
      </c>
      <c r="N650" s="4">
        <v>100</v>
      </c>
      <c r="O650" s="20">
        <f>VLOOKUP(L650,对应表!BK:BL,2,FALSE)</f>
        <v>100</v>
      </c>
      <c r="P650" s="25" t="str">
        <f>_xlfn.IFNA(VLOOKUP(G650,角色!V:AE,主动技能!F650+1,FALSE),"")</f>
        <v>||eff_zirankuizeng|</v>
      </c>
      <c r="Q650" s="25">
        <f>(VLOOKUP(G650,角色!V:AE,主动技能!F650+4,FALSE))</f>
        <v>3</v>
      </c>
      <c r="R650" s="25">
        <v>0</v>
      </c>
      <c r="S650" s="25">
        <v>0</v>
      </c>
      <c r="T650" s="6" t="str">
        <f t="shared" si="174"/>
        <v>100008:100:2:0|100021:100:2:0</v>
      </c>
      <c r="U650" s="6" t="str">
        <f t="shared" si="175"/>
        <v/>
      </c>
      <c r="V650" s="19" t="str">
        <f>VLOOKUP(G650,角色!AW:BC,主动技能!F650+1,FALSE)</f>
        <v>skill_16</v>
      </c>
      <c r="Y650">
        <f t="shared" si="176"/>
        <v>0</v>
      </c>
      <c r="Z650" s="19" t="str">
        <f>IF(VLOOKUP(C650,角色!CC:CI,主动技能!F650*2,FALSE)=0,"",VLOOKUP(C650,角色!CC:CI,主动技能!F650*2,FALSE))</f>
        <v/>
      </c>
      <c r="AA650" s="19">
        <f>IF(VLOOKUP(C650,角色!CC:CI,主动技能!F650*2+1,FALSE)=0,0,VLOOKUP(C650,角色!CC:CI,主动技能!F650*2+1,FALSE))</f>
        <v>0</v>
      </c>
      <c r="AB650" s="19" t="str">
        <f>IF(INT(VLOOKUP(E650,角色属性概况!I:M,3,FALSE)*AA650/100)=0,"",(INT(VLOOKUP(E650,角色属性概况!I:M,3,FALSE)*AA650/100)))</f>
        <v/>
      </c>
      <c r="AE650" s="25">
        <f>(VLOOKUP(G650,角色!V:AE,主动技能!F650+7,FALSE))</f>
        <v>1</v>
      </c>
      <c r="AF650" s="19">
        <f>VLOOKUP(F650,对应表!AY:BA,3,FALSE)</f>
        <v>2</v>
      </c>
      <c r="AG650" s="19">
        <f>VLOOKUP(F650,对应表!AY:BA,2,FALSE)</f>
        <v>2</v>
      </c>
      <c r="AH650" s="25" t="str">
        <f>VLOOKUP(F650,特效对应!F:G,2,FALSE)</f>
        <v>attackex</v>
      </c>
      <c r="AJ650">
        <f t="shared" si="180"/>
        <v>4</v>
      </c>
      <c r="AK650" s="2" t="s">
        <v>117</v>
      </c>
      <c r="AL650" s="4" t="s">
        <v>872</v>
      </c>
      <c r="AM650" s="4" t="s">
        <v>932</v>
      </c>
      <c r="AQ650" s="6" t="str">
        <f>_xlfn.IFNA(IF(IF($AK650=AQ$5,VLOOKUP(AL650,buff!$K:$L,2,FALSE),"")=0,"",IF($AK650=AQ$5,VLOOKUP(AL650,buff!$K:$L,2,FALSE),"")),"")</f>
        <v>100008:100:2:0</v>
      </c>
      <c r="AR650" s="6" t="str">
        <f>_xlfn.IFNA(IF(IF($AK650=AR$5,VLOOKUP(AM650,buff!$K:$L,2,FALSE),"")=0,"",IF($AK650=AR$5,VLOOKUP(AM650,buff!$K:$L,2,FALSE),"")),"")</f>
        <v>100021:100:2:0</v>
      </c>
      <c r="AS650" s="6" t="str">
        <f>_xlfn.IFNA(IF(IF($AK650=AS$5,VLOOKUP(AN650,buff!$K:$L,2,FALSE),"")=0,"",IF($AK650=AS$5,VLOOKUP(AN650,buff!$K:$L,2,FALSE),"")),"")</f>
        <v/>
      </c>
      <c r="AT650" s="6" t="str">
        <f>_xlfn.IFNA(IF(IF($AK650=AT$5,VLOOKUP(AO650,buff!$K:$L,2,FALSE),"")=0,"",IF($AK650=AT$5,VLOOKUP(AO650,buff!$K:$L,2,FALSE),"")),"")</f>
        <v/>
      </c>
      <c r="AU650" s="6" t="str">
        <f>_xlfn.IFNA(IF(IF($AK650=AU$5,VLOOKUP(AP650,buff!$K:$L,2,FALSE),"")=0,"",IF($AK650=AU$5,VLOOKUP(AP650,buff!$K:$L,2,FALSE),"")),"")</f>
        <v/>
      </c>
      <c r="AV650" s="6" t="str">
        <f>_xlfn.IFNA(IF(IF($AK650=AV$5,VLOOKUP(AL650,buff!$K:$L,2,FALSE),"")=0,"",IF($AK650=AV$5,VLOOKUP(AL650,buff!$K:$L,2,FALSE),"")),"")</f>
        <v/>
      </c>
      <c r="AW650" s="6" t="str">
        <f>_xlfn.IFNA(IF(IF($AK650=AW$5,VLOOKUP(AM650,buff!$K:$L,2,FALSE),"")=0,"",IF($AK650=AW$5,VLOOKUP(AM650,buff!$K:$L,2,FALSE),"")),"")</f>
        <v/>
      </c>
      <c r="AX650" s="6" t="str">
        <f>_xlfn.IFNA(IF(IF($AK650=AX$5,VLOOKUP(AN650,buff!$K:$L,2,FALSE),"")=0,"",IF($AK650=AX$5,VLOOKUP(AN650,buff!$K:$L,2,FALSE),"")),"")</f>
        <v/>
      </c>
      <c r="AY650" s="6" t="str">
        <f>_xlfn.IFNA(IF(IF($AK650=AY$5,VLOOKUP(AO650,buff!$K:$L,2,FALSE),"")=0,"",IF($AK650=AY$5,VLOOKUP(AO650,buff!$K:$L,2,FALSE),"")),"")</f>
        <v/>
      </c>
      <c r="AZ650" s="6" t="str">
        <f>_xlfn.IFNA(IF(IF($AK650=AZ$5,VLOOKUP(AP650,buff!$K:$L,2,FALSE),"")=0,"",IF($AK650=AZ$5,VLOOKUP(AP650,buff!$K:$L,2,FALSE),"")),"")</f>
        <v/>
      </c>
      <c r="BA650" s="6">
        <f>VLOOKUP(AL650,buff!$K:$P,6,FALSE)</f>
        <v>11</v>
      </c>
      <c r="BB650" s="6">
        <f>VLOOKUP(AM650,buff!$K:$P,6,FALSE)</f>
        <v>12</v>
      </c>
      <c r="BC650" s="6" t="e">
        <f>VLOOKUP(AN650,buff!$K:$P,6,FALSE)</f>
        <v>#N/A</v>
      </c>
      <c r="BD650">
        <f t="shared" si="181"/>
        <v>3</v>
      </c>
      <c r="BE650">
        <f t="shared" si="182"/>
        <v>2</v>
      </c>
      <c r="BF650" s="22">
        <f t="shared" si="183"/>
        <v>101103</v>
      </c>
    </row>
    <row r="651" spans="1:58" x14ac:dyDescent="0.15">
      <c r="A651" t="str">
        <f t="shared" si="170"/>
        <v>伊芙主动技能3等级5</v>
      </c>
      <c r="B651" s="8">
        <f t="shared" si="177"/>
        <v>10110305</v>
      </c>
      <c r="C651" s="8" t="str">
        <f>VLOOKUP(G651,角色!A:B,2,FALSE)</f>
        <v>伊芙</v>
      </c>
      <c r="D651" s="8" t="str">
        <f t="shared" si="178"/>
        <v>主动技能3</v>
      </c>
      <c r="E651" s="8">
        <f t="shared" si="171"/>
        <v>5</v>
      </c>
      <c r="F651" s="8">
        <f t="shared" si="172"/>
        <v>3</v>
      </c>
      <c r="G651" s="8">
        <f t="shared" si="173"/>
        <v>11</v>
      </c>
      <c r="H651" s="4" t="s">
        <v>425</v>
      </c>
      <c r="I651" s="20" t="str">
        <f t="shared" si="179"/>
        <v>回复我方全体12%生命。并提升我方全体12%攻击。</v>
      </c>
      <c r="J651" s="4" t="s">
        <v>416</v>
      </c>
      <c r="K651" s="1" t="s">
        <v>104</v>
      </c>
      <c r="L651" s="4" t="s">
        <v>108</v>
      </c>
      <c r="M651" s="4" t="s">
        <v>420</v>
      </c>
      <c r="N651" s="4">
        <v>100</v>
      </c>
      <c r="O651" s="20">
        <f>VLOOKUP(L651,对应表!BK:BL,2,FALSE)</f>
        <v>100</v>
      </c>
      <c r="P651" s="25" t="str">
        <f>_xlfn.IFNA(VLOOKUP(G651,角色!V:AE,主动技能!F651+1,FALSE),"")</f>
        <v>||eff_zirankuizeng|</v>
      </c>
      <c r="Q651" s="25">
        <f>(VLOOKUP(G651,角色!V:AE,主动技能!F651+4,FALSE))</f>
        <v>3</v>
      </c>
      <c r="R651" s="25">
        <v>0</v>
      </c>
      <c r="S651" s="25">
        <v>0</v>
      </c>
      <c r="T651" s="6" t="str">
        <f t="shared" si="174"/>
        <v>100009:100:2:0|100021:100:2:0</v>
      </c>
      <c r="U651" s="6" t="str">
        <f t="shared" si="175"/>
        <v/>
      </c>
      <c r="V651" s="19" t="str">
        <f>VLOOKUP(G651,角色!AW:BC,主动技能!F651+1,FALSE)</f>
        <v>skill_16</v>
      </c>
      <c r="Y651">
        <f t="shared" si="176"/>
        <v>0</v>
      </c>
      <c r="Z651" s="19" t="str">
        <f>IF(VLOOKUP(C651,角色!CC:CI,主动技能!F651*2,FALSE)=0,"",VLOOKUP(C651,角色!CC:CI,主动技能!F651*2,FALSE))</f>
        <v/>
      </c>
      <c r="AA651" s="19">
        <f>IF(VLOOKUP(C651,角色!CC:CI,主动技能!F651*2+1,FALSE)=0,0,VLOOKUP(C651,角色!CC:CI,主动技能!F651*2+1,FALSE))</f>
        <v>0</v>
      </c>
      <c r="AB651" s="19" t="str">
        <f>IF(INT(VLOOKUP(E651,角色属性概况!I:M,3,FALSE)*AA651/100)=0,"",(INT(VLOOKUP(E651,角色属性概况!I:M,3,FALSE)*AA651/100)))</f>
        <v/>
      </c>
      <c r="AE651" s="25">
        <f>(VLOOKUP(G651,角色!V:AE,主动技能!F651+7,FALSE))</f>
        <v>1</v>
      </c>
      <c r="AF651" s="19">
        <f>VLOOKUP(F651,对应表!AY:BA,3,FALSE)</f>
        <v>2</v>
      </c>
      <c r="AG651" s="19">
        <f>VLOOKUP(F651,对应表!AY:BA,2,FALSE)</f>
        <v>2</v>
      </c>
      <c r="AH651" s="25" t="str">
        <f>VLOOKUP(F651,特效对应!F:G,2,FALSE)</f>
        <v>attackex</v>
      </c>
      <c r="AJ651">
        <f t="shared" si="180"/>
        <v>5</v>
      </c>
      <c r="AK651" s="2" t="s">
        <v>117</v>
      </c>
      <c r="AL651" s="4" t="s">
        <v>873</v>
      </c>
      <c r="AM651" s="4" t="s">
        <v>932</v>
      </c>
      <c r="AQ651" s="6" t="str">
        <f>_xlfn.IFNA(IF(IF($AK651=AQ$5,VLOOKUP(AL651,buff!$K:$L,2,FALSE),"")=0,"",IF($AK651=AQ$5,VLOOKUP(AL651,buff!$K:$L,2,FALSE),"")),"")</f>
        <v>100009:100:2:0</v>
      </c>
      <c r="AR651" s="6" t="str">
        <f>_xlfn.IFNA(IF(IF($AK651=AR$5,VLOOKUP(AM651,buff!$K:$L,2,FALSE),"")=0,"",IF($AK651=AR$5,VLOOKUP(AM651,buff!$K:$L,2,FALSE),"")),"")</f>
        <v>100021:100:2:0</v>
      </c>
      <c r="AS651" s="6" t="str">
        <f>_xlfn.IFNA(IF(IF($AK651=AS$5,VLOOKUP(AN651,buff!$K:$L,2,FALSE),"")=0,"",IF($AK651=AS$5,VLOOKUP(AN651,buff!$K:$L,2,FALSE),"")),"")</f>
        <v/>
      </c>
      <c r="AT651" s="6" t="str">
        <f>_xlfn.IFNA(IF(IF($AK651=AT$5,VLOOKUP(AO651,buff!$K:$L,2,FALSE),"")=0,"",IF($AK651=AT$5,VLOOKUP(AO651,buff!$K:$L,2,FALSE),"")),"")</f>
        <v/>
      </c>
      <c r="AU651" s="6" t="str">
        <f>_xlfn.IFNA(IF(IF($AK651=AU$5,VLOOKUP(AP651,buff!$K:$L,2,FALSE),"")=0,"",IF($AK651=AU$5,VLOOKUP(AP651,buff!$K:$L,2,FALSE),"")),"")</f>
        <v/>
      </c>
      <c r="AV651" s="6" t="str">
        <f>_xlfn.IFNA(IF(IF($AK651=AV$5,VLOOKUP(AL651,buff!$K:$L,2,FALSE),"")=0,"",IF($AK651=AV$5,VLOOKUP(AL651,buff!$K:$L,2,FALSE),"")),"")</f>
        <v/>
      </c>
      <c r="AW651" s="6" t="str">
        <f>_xlfn.IFNA(IF(IF($AK651=AW$5,VLOOKUP(AM651,buff!$K:$L,2,FALSE),"")=0,"",IF($AK651=AW$5,VLOOKUP(AM651,buff!$K:$L,2,FALSE),"")),"")</f>
        <v/>
      </c>
      <c r="AX651" s="6" t="str">
        <f>_xlfn.IFNA(IF(IF($AK651=AX$5,VLOOKUP(AN651,buff!$K:$L,2,FALSE),"")=0,"",IF($AK651=AX$5,VLOOKUP(AN651,buff!$K:$L,2,FALSE),"")),"")</f>
        <v/>
      </c>
      <c r="AY651" s="6" t="str">
        <f>_xlfn.IFNA(IF(IF($AK651=AY$5,VLOOKUP(AO651,buff!$K:$L,2,FALSE),"")=0,"",IF($AK651=AY$5,VLOOKUP(AO651,buff!$K:$L,2,FALSE),"")),"")</f>
        <v/>
      </c>
      <c r="AZ651" s="6" t="str">
        <f>_xlfn.IFNA(IF(IF($AK651=AZ$5,VLOOKUP(AP651,buff!$K:$L,2,FALSE),"")=0,"",IF($AK651=AZ$5,VLOOKUP(AP651,buff!$K:$L,2,FALSE),"")),"")</f>
        <v/>
      </c>
      <c r="BA651" s="6">
        <f>VLOOKUP(AL651,buff!$K:$P,6,FALSE)</f>
        <v>12</v>
      </c>
      <c r="BB651" s="6">
        <f>VLOOKUP(AM651,buff!$K:$P,6,FALSE)</f>
        <v>12</v>
      </c>
      <c r="BC651" s="6" t="e">
        <f>VLOOKUP(AN651,buff!$K:$P,6,FALSE)</f>
        <v>#N/A</v>
      </c>
      <c r="BD651">
        <f t="shared" si="181"/>
        <v>3</v>
      </c>
      <c r="BE651">
        <f t="shared" si="182"/>
        <v>2</v>
      </c>
      <c r="BF651" s="22">
        <f t="shared" si="183"/>
        <v>101103</v>
      </c>
    </row>
    <row r="652" spans="1:58" x14ac:dyDescent="0.15">
      <c r="A652" t="str">
        <f t="shared" si="170"/>
        <v>伊芙主动技能3等级6</v>
      </c>
      <c r="B652" s="8">
        <f t="shared" si="177"/>
        <v>10110306</v>
      </c>
      <c r="C652" s="8" t="str">
        <f>VLOOKUP(G652,角色!A:B,2,FALSE)</f>
        <v>伊芙</v>
      </c>
      <c r="D652" s="8" t="str">
        <f t="shared" si="178"/>
        <v>主动技能3</v>
      </c>
      <c r="E652" s="8">
        <f t="shared" si="171"/>
        <v>6</v>
      </c>
      <c r="F652" s="8">
        <f t="shared" si="172"/>
        <v>3</v>
      </c>
      <c r="G652" s="8">
        <f t="shared" si="173"/>
        <v>11</v>
      </c>
      <c r="H652" s="4" t="s">
        <v>425</v>
      </c>
      <c r="I652" s="20" t="str">
        <f t="shared" si="179"/>
        <v>回复我方全体12%生命。并提升我方全体13%攻击。</v>
      </c>
      <c r="J652" s="4" t="s">
        <v>416</v>
      </c>
      <c r="K652" s="1" t="s">
        <v>104</v>
      </c>
      <c r="L652" s="4" t="s">
        <v>108</v>
      </c>
      <c r="M652" s="4" t="s">
        <v>420</v>
      </c>
      <c r="N652" s="4">
        <v>100</v>
      </c>
      <c r="O652" s="20">
        <f>VLOOKUP(L652,对应表!BK:BL,2,FALSE)</f>
        <v>100</v>
      </c>
      <c r="P652" s="25" t="str">
        <f>_xlfn.IFNA(VLOOKUP(G652,角色!V:AE,主动技能!F652+1,FALSE),"")</f>
        <v>||eff_zirankuizeng|</v>
      </c>
      <c r="Q652" s="25">
        <f>(VLOOKUP(G652,角色!V:AE,主动技能!F652+4,FALSE))</f>
        <v>3</v>
      </c>
      <c r="R652" s="25">
        <v>0</v>
      </c>
      <c r="S652" s="25">
        <v>0</v>
      </c>
      <c r="T652" s="6" t="str">
        <f t="shared" si="174"/>
        <v>100009:100:2:0|100022:100:2:0</v>
      </c>
      <c r="U652" s="6" t="str">
        <f t="shared" si="175"/>
        <v/>
      </c>
      <c r="V652" s="19" t="str">
        <f>VLOOKUP(G652,角色!AW:BC,主动技能!F652+1,FALSE)</f>
        <v>skill_16</v>
      </c>
      <c r="Y652">
        <f t="shared" si="176"/>
        <v>0</v>
      </c>
      <c r="Z652" s="19" t="str">
        <f>IF(VLOOKUP(C652,角色!CC:CI,主动技能!F652*2,FALSE)=0,"",VLOOKUP(C652,角色!CC:CI,主动技能!F652*2,FALSE))</f>
        <v/>
      </c>
      <c r="AA652" s="19">
        <f>IF(VLOOKUP(C652,角色!CC:CI,主动技能!F652*2+1,FALSE)=0,0,VLOOKUP(C652,角色!CC:CI,主动技能!F652*2+1,FALSE))</f>
        <v>0</v>
      </c>
      <c r="AB652" s="19" t="str">
        <f>IF(INT(VLOOKUP(E652,角色属性概况!I:M,3,FALSE)*AA652/100)=0,"",(INT(VLOOKUP(E652,角色属性概况!I:M,3,FALSE)*AA652/100)))</f>
        <v/>
      </c>
      <c r="AE652" s="25">
        <f>(VLOOKUP(G652,角色!V:AE,主动技能!F652+7,FALSE))</f>
        <v>1</v>
      </c>
      <c r="AF652" s="19">
        <f>VLOOKUP(F652,对应表!AY:BA,3,FALSE)</f>
        <v>2</v>
      </c>
      <c r="AG652" s="19">
        <f>VLOOKUP(F652,对应表!AY:BA,2,FALSE)</f>
        <v>2</v>
      </c>
      <c r="AH652" s="25" t="str">
        <f>VLOOKUP(F652,特效对应!F:G,2,FALSE)</f>
        <v>attackex</v>
      </c>
      <c r="AJ652">
        <f t="shared" si="180"/>
        <v>6</v>
      </c>
      <c r="AK652" s="2" t="s">
        <v>117</v>
      </c>
      <c r="AL652" s="4" t="s">
        <v>873</v>
      </c>
      <c r="AM652" s="4" t="s">
        <v>933</v>
      </c>
      <c r="AQ652" s="6" t="str">
        <f>_xlfn.IFNA(IF(IF($AK652=AQ$5,VLOOKUP(AL652,buff!$K:$L,2,FALSE),"")=0,"",IF($AK652=AQ$5,VLOOKUP(AL652,buff!$K:$L,2,FALSE),"")),"")</f>
        <v>100009:100:2:0</v>
      </c>
      <c r="AR652" s="6" t="str">
        <f>_xlfn.IFNA(IF(IF($AK652=AR$5,VLOOKUP(AM652,buff!$K:$L,2,FALSE),"")=0,"",IF($AK652=AR$5,VLOOKUP(AM652,buff!$K:$L,2,FALSE),"")),"")</f>
        <v>100022:100:2:0</v>
      </c>
      <c r="AS652" s="6" t="str">
        <f>_xlfn.IFNA(IF(IF($AK652=AS$5,VLOOKUP(AN652,buff!$K:$L,2,FALSE),"")=0,"",IF($AK652=AS$5,VLOOKUP(AN652,buff!$K:$L,2,FALSE),"")),"")</f>
        <v/>
      </c>
      <c r="AT652" s="6" t="str">
        <f>_xlfn.IFNA(IF(IF($AK652=AT$5,VLOOKUP(AO652,buff!$K:$L,2,FALSE),"")=0,"",IF($AK652=AT$5,VLOOKUP(AO652,buff!$K:$L,2,FALSE),"")),"")</f>
        <v/>
      </c>
      <c r="AU652" s="6" t="str">
        <f>_xlfn.IFNA(IF(IF($AK652=AU$5,VLOOKUP(AP652,buff!$K:$L,2,FALSE),"")=0,"",IF($AK652=AU$5,VLOOKUP(AP652,buff!$K:$L,2,FALSE),"")),"")</f>
        <v/>
      </c>
      <c r="AV652" s="6" t="str">
        <f>_xlfn.IFNA(IF(IF($AK652=AV$5,VLOOKUP(AL652,buff!$K:$L,2,FALSE),"")=0,"",IF($AK652=AV$5,VLOOKUP(AL652,buff!$K:$L,2,FALSE),"")),"")</f>
        <v/>
      </c>
      <c r="AW652" s="6" t="str">
        <f>_xlfn.IFNA(IF(IF($AK652=AW$5,VLOOKUP(AM652,buff!$K:$L,2,FALSE),"")=0,"",IF($AK652=AW$5,VLOOKUP(AM652,buff!$K:$L,2,FALSE),"")),"")</f>
        <v/>
      </c>
      <c r="AX652" s="6" t="str">
        <f>_xlfn.IFNA(IF(IF($AK652=AX$5,VLOOKUP(AN652,buff!$K:$L,2,FALSE),"")=0,"",IF($AK652=AX$5,VLOOKUP(AN652,buff!$K:$L,2,FALSE),"")),"")</f>
        <v/>
      </c>
      <c r="AY652" s="6" t="str">
        <f>_xlfn.IFNA(IF(IF($AK652=AY$5,VLOOKUP(AO652,buff!$K:$L,2,FALSE),"")=0,"",IF($AK652=AY$5,VLOOKUP(AO652,buff!$K:$L,2,FALSE),"")),"")</f>
        <v/>
      </c>
      <c r="AZ652" s="6" t="str">
        <f>_xlfn.IFNA(IF(IF($AK652=AZ$5,VLOOKUP(AP652,buff!$K:$L,2,FALSE),"")=0,"",IF($AK652=AZ$5,VLOOKUP(AP652,buff!$K:$L,2,FALSE),"")),"")</f>
        <v/>
      </c>
      <c r="BA652" s="6">
        <f>VLOOKUP(AL652,buff!$K:$P,6,FALSE)</f>
        <v>12</v>
      </c>
      <c r="BB652" s="6">
        <f>VLOOKUP(AM652,buff!$K:$P,6,FALSE)</f>
        <v>13</v>
      </c>
      <c r="BC652" s="6" t="e">
        <f>VLOOKUP(AN652,buff!$K:$P,6,FALSE)</f>
        <v>#N/A</v>
      </c>
      <c r="BD652">
        <f t="shared" si="181"/>
        <v>3</v>
      </c>
      <c r="BE652">
        <f t="shared" si="182"/>
        <v>2</v>
      </c>
      <c r="BF652" s="22">
        <f t="shared" si="183"/>
        <v>101103</v>
      </c>
    </row>
    <row r="653" spans="1:58" x14ac:dyDescent="0.15">
      <c r="A653" t="str">
        <f t="shared" si="170"/>
        <v>伊芙主动技能3等级7</v>
      </c>
      <c r="B653" s="8">
        <f t="shared" si="177"/>
        <v>10110307</v>
      </c>
      <c r="C653" s="8" t="str">
        <f>VLOOKUP(G653,角色!A:B,2,FALSE)</f>
        <v>伊芙</v>
      </c>
      <c r="D653" s="8" t="str">
        <f t="shared" si="178"/>
        <v>主动技能3</v>
      </c>
      <c r="E653" s="8">
        <f t="shared" si="171"/>
        <v>7</v>
      </c>
      <c r="F653" s="8">
        <f t="shared" si="172"/>
        <v>3</v>
      </c>
      <c r="G653" s="8">
        <f t="shared" si="173"/>
        <v>11</v>
      </c>
      <c r="H653" s="4" t="s">
        <v>425</v>
      </c>
      <c r="I653" s="20" t="str">
        <f t="shared" si="179"/>
        <v>回复我方全体13%生命。并提升我方全体13%攻击。</v>
      </c>
      <c r="J653" s="4" t="s">
        <v>416</v>
      </c>
      <c r="K653" s="1" t="s">
        <v>104</v>
      </c>
      <c r="L653" s="4" t="s">
        <v>108</v>
      </c>
      <c r="M653" s="4" t="s">
        <v>420</v>
      </c>
      <c r="N653" s="4">
        <v>100</v>
      </c>
      <c r="O653" s="20">
        <f>VLOOKUP(L653,对应表!BK:BL,2,FALSE)</f>
        <v>100</v>
      </c>
      <c r="P653" s="25" t="str">
        <f>_xlfn.IFNA(VLOOKUP(G653,角色!V:AE,主动技能!F653+1,FALSE),"")</f>
        <v>||eff_zirankuizeng|</v>
      </c>
      <c r="Q653" s="25">
        <f>(VLOOKUP(G653,角色!V:AE,主动技能!F653+4,FALSE))</f>
        <v>3</v>
      </c>
      <c r="R653" s="25">
        <v>0</v>
      </c>
      <c r="S653" s="25">
        <v>0</v>
      </c>
      <c r="T653" s="6" t="str">
        <f t="shared" si="174"/>
        <v>100010:100:2:0|100022:100:2:0</v>
      </c>
      <c r="U653" s="6" t="str">
        <f t="shared" si="175"/>
        <v/>
      </c>
      <c r="V653" s="19" t="str">
        <f>VLOOKUP(G653,角色!AW:BC,主动技能!F653+1,FALSE)</f>
        <v>skill_16</v>
      </c>
      <c r="Y653">
        <f t="shared" si="176"/>
        <v>0</v>
      </c>
      <c r="Z653" s="19" t="str">
        <f>IF(VLOOKUP(C653,角色!CC:CI,主动技能!F653*2,FALSE)=0,"",VLOOKUP(C653,角色!CC:CI,主动技能!F653*2,FALSE))</f>
        <v/>
      </c>
      <c r="AA653" s="19">
        <f>IF(VLOOKUP(C653,角色!CC:CI,主动技能!F653*2+1,FALSE)=0,0,VLOOKUP(C653,角色!CC:CI,主动技能!F653*2+1,FALSE))</f>
        <v>0</v>
      </c>
      <c r="AB653" s="19" t="str">
        <f>IF(INT(VLOOKUP(E653,角色属性概况!I:M,3,FALSE)*AA653/100)=0,"",(INT(VLOOKUP(E653,角色属性概况!I:M,3,FALSE)*AA653/100)))</f>
        <v/>
      </c>
      <c r="AE653" s="25">
        <f>(VLOOKUP(G653,角色!V:AE,主动技能!F653+7,FALSE))</f>
        <v>1</v>
      </c>
      <c r="AF653" s="19">
        <f>VLOOKUP(F653,对应表!AY:BA,3,FALSE)</f>
        <v>2</v>
      </c>
      <c r="AG653" s="19">
        <f>VLOOKUP(F653,对应表!AY:BA,2,FALSE)</f>
        <v>2</v>
      </c>
      <c r="AH653" s="25" t="str">
        <f>VLOOKUP(F653,特效对应!F:G,2,FALSE)</f>
        <v>attackex</v>
      </c>
      <c r="AJ653">
        <f t="shared" si="180"/>
        <v>7</v>
      </c>
      <c r="AK653" s="2" t="s">
        <v>117</v>
      </c>
      <c r="AL653" s="4" t="s">
        <v>874</v>
      </c>
      <c r="AM653" s="4" t="s">
        <v>933</v>
      </c>
      <c r="AQ653" s="6" t="str">
        <f>_xlfn.IFNA(IF(IF($AK653=AQ$5,VLOOKUP(AL653,buff!$K:$L,2,FALSE),"")=0,"",IF($AK653=AQ$5,VLOOKUP(AL653,buff!$K:$L,2,FALSE),"")),"")</f>
        <v>100010:100:2:0</v>
      </c>
      <c r="AR653" s="6" t="str">
        <f>_xlfn.IFNA(IF(IF($AK653=AR$5,VLOOKUP(AM653,buff!$K:$L,2,FALSE),"")=0,"",IF($AK653=AR$5,VLOOKUP(AM653,buff!$K:$L,2,FALSE),"")),"")</f>
        <v>100022:100:2:0</v>
      </c>
      <c r="AS653" s="6" t="str">
        <f>_xlfn.IFNA(IF(IF($AK653=AS$5,VLOOKUP(AN653,buff!$K:$L,2,FALSE),"")=0,"",IF($AK653=AS$5,VLOOKUP(AN653,buff!$K:$L,2,FALSE),"")),"")</f>
        <v/>
      </c>
      <c r="AT653" s="6" t="str">
        <f>_xlfn.IFNA(IF(IF($AK653=AT$5,VLOOKUP(AO653,buff!$K:$L,2,FALSE),"")=0,"",IF($AK653=AT$5,VLOOKUP(AO653,buff!$K:$L,2,FALSE),"")),"")</f>
        <v/>
      </c>
      <c r="AU653" s="6" t="str">
        <f>_xlfn.IFNA(IF(IF($AK653=AU$5,VLOOKUP(AP653,buff!$K:$L,2,FALSE),"")=0,"",IF($AK653=AU$5,VLOOKUP(AP653,buff!$K:$L,2,FALSE),"")),"")</f>
        <v/>
      </c>
      <c r="AV653" s="6" t="str">
        <f>_xlfn.IFNA(IF(IF($AK653=AV$5,VLOOKUP(AL653,buff!$K:$L,2,FALSE),"")=0,"",IF($AK653=AV$5,VLOOKUP(AL653,buff!$K:$L,2,FALSE),"")),"")</f>
        <v/>
      </c>
      <c r="AW653" s="6" t="str">
        <f>_xlfn.IFNA(IF(IF($AK653=AW$5,VLOOKUP(AM653,buff!$K:$L,2,FALSE),"")=0,"",IF($AK653=AW$5,VLOOKUP(AM653,buff!$K:$L,2,FALSE),"")),"")</f>
        <v/>
      </c>
      <c r="AX653" s="6" t="str">
        <f>_xlfn.IFNA(IF(IF($AK653=AX$5,VLOOKUP(AN653,buff!$K:$L,2,FALSE),"")=0,"",IF($AK653=AX$5,VLOOKUP(AN653,buff!$K:$L,2,FALSE),"")),"")</f>
        <v/>
      </c>
      <c r="AY653" s="6" t="str">
        <f>_xlfn.IFNA(IF(IF($AK653=AY$5,VLOOKUP(AO653,buff!$K:$L,2,FALSE),"")=0,"",IF($AK653=AY$5,VLOOKUP(AO653,buff!$K:$L,2,FALSE),"")),"")</f>
        <v/>
      </c>
      <c r="AZ653" s="6" t="str">
        <f>_xlfn.IFNA(IF(IF($AK653=AZ$5,VLOOKUP(AP653,buff!$K:$L,2,FALSE),"")=0,"",IF($AK653=AZ$5,VLOOKUP(AP653,buff!$K:$L,2,FALSE),"")),"")</f>
        <v/>
      </c>
      <c r="BA653" s="6">
        <f>VLOOKUP(AL653,buff!$K:$P,6,FALSE)</f>
        <v>13</v>
      </c>
      <c r="BB653" s="6">
        <f>VLOOKUP(AM653,buff!$K:$P,6,FALSE)</f>
        <v>13</v>
      </c>
      <c r="BC653" s="6" t="e">
        <f>VLOOKUP(AN653,buff!$K:$P,6,FALSE)</f>
        <v>#N/A</v>
      </c>
      <c r="BD653">
        <f t="shared" si="181"/>
        <v>3</v>
      </c>
      <c r="BE653">
        <f t="shared" si="182"/>
        <v>2</v>
      </c>
      <c r="BF653" s="22">
        <f t="shared" si="183"/>
        <v>101103</v>
      </c>
    </row>
    <row r="654" spans="1:58" x14ac:dyDescent="0.15">
      <c r="A654" t="str">
        <f t="shared" si="170"/>
        <v>伊芙主动技能3等级8</v>
      </c>
      <c r="B654" s="8">
        <f t="shared" si="177"/>
        <v>10110308</v>
      </c>
      <c r="C654" s="8" t="str">
        <f>VLOOKUP(G654,角色!A:B,2,FALSE)</f>
        <v>伊芙</v>
      </c>
      <c r="D654" s="8" t="str">
        <f t="shared" si="178"/>
        <v>主动技能3</v>
      </c>
      <c r="E654" s="8">
        <f t="shared" si="171"/>
        <v>8</v>
      </c>
      <c r="F654" s="8">
        <f t="shared" si="172"/>
        <v>3</v>
      </c>
      <c r="G654" s="8">
        <f t="shared" si="173"/>
        <v>11</v>
      </c>
      <c r="H654" s="4" t="s">
        <v>425</v>
      </c>
      <c r="I654" s="20" t="str">
        <f t="shared" si="179"/>
        <v>回复我方全体13%生命。并提升我方全体14%攻击。</v>
      </c>
      <c r="J654" s="4" t="s">
        <v>416</v>
      </c>
      <c r="K654" s="1" t="s">
        <v>104</v>
      </c>
      <c r="L654" s="4" t="s">
        <v>108</v>
      </c>
      <c r="M654" s="4" t="s">
        <v>420</v>
      </c>
      <c r="N654" s="4">
        <v>100</v>
      </c>
      <c r="O654" s="20">
        <f>VLOOKUP(L654,对应表!BK:BL,2,FALSE)</f>
        <v>100</v>
      </c>
      <c r="P654" s="25" t="str">
        <f>_xlfn.IFNA(VLOOKUP(G654,角色!V:AE,主动技能!F654+1,FALSE),"")</f>
        <v>||eff_zirankuizeng|</v>
      </c>
      <c r="Q654" s="25">
        <f>(VLOOKUP(G654,角色!V:AE,主动技能!F654+4,FALSE))</f>
        <v>3</v>
      </c>
      <c r="R654" s="25">
        <v>0</v>
      </c>
      <c r="S654" s="25">
        <v>0</v>
      </c>
      <c r="T654" s="6" t="str">
        <f t="shared" si="174"/>
        <v>100010:100:2:0|100023:100:2:0</v>
      </c>
      <c r="U654" s="6" t="str">
        <f t="shared" si="175"/>
        <v/>
      </c>
      <c r="V654" s="19" t="str">
        <f>VLOOKUP(G654,角色!AW:BC,主动技能!F654+1,FALSE)</f>
        <v>skill_16</v>
      </c>
      <c r="Y654">
        <f t="shared" si="176"/>
        <v>0</v>
      </c>
      <c r="Z654" s="19" t="str">
        <f>IF(VLOOKUP(C654,角色!CC:CI,主动技能!F654*2,FALSE)=0,"",VLOOKUP(C654,角色!CC:CI,主动技能!F654*2,FALSE))</f>
        <v/>
      </c>
      <c r="AA654" s="19">
        <f>IF(VLOOKUP(C654,角色!CC:CI,主动技能!F654*2+1,FALSE)=0,0,VLOOKUP(C654,角色!CC:CI,主动技能!F654*2+1,FALSE))</f>
        <v>0</v>
      </c>
      <c r="AB654" s="19" t="str">
        <f>IF(INT(VLOOKUP(E654,角色属性概况!I:M,3,FALSE)*AA654/100)=0,"",(INT(VLOOKUP(E654,角色属性概况!I:M,3,FALSE)*AA654/100)))</f>
        <v/>
      </c>
      <c r="AE654" s="25">
        <f>(VLOOKUP(G654,角色!V:AE,主动技能!F654+7,FALSE))</f>
        <v>1</v>
      </c>
      <c r="AF654" s="19">
        <f>VLOOKUP(F654,对应表!AY:BA,3,FALSE)</f>
        <v>2</v>
      </c>
      <c r="AG654" s="19">
        <f>VLOOKUP(F654,对应表!AY:BA,2,FALSE)</f>
        <v>2</v>
      </c>
      <c r="AH654" s="25" t="str">
        <f>VLOOKUP(F654,特效对应!F:G,2,FALSE)</f>
        <v>attackex</v>
      </c>
      <c r="AJ654">
        <f t="shared" si="180"/>
        <v>8</v>
      </c>
      <c r="AK654" s="2" t="s">
        <v>117</v>
      </c>
      <c r="AL654" s="4" t="s">
        <v>874</v>
      </c>
      <c r="AM654" s="4" t="s">
        <v>934</v>
      </c>
      <c r="AQ654" s="6" t="str">
        <f>_xlfn.IFNA(IF(IF($AK654=AQ$5,VLOOKUP(AL654,buff!$K:$L,2,FALSE),"")=0,"",IF($AK654=AQ$5,VLOOKUP(AL654,buff!$K:$L,2,FALSE),"")),"")</f>
        <v>100010:100:2:0</v>
      </c>
      <c r="AR654" s="6" t="str">
        <f>_xlfn.IFNA(IF(IF($AK654=AR$5,VLOOKUP(AM654,buff!$K:$L,2,FALSE),"")=0,"",IF($AK654=AR$5,VLOOKUP(AM654,buff!$K:$L,2,FALSE),"")),"")</f>
        <v>100023:100:2:0</v>
      </c>
      <c r="AS654" s="6" t="str">
        <f>_xlfn.IFNA(IF(IF($AK654=AS$5,VLOOKUP(AN654,buff!$K:$L,2,FALSE),"")=0,"",IF($AK654=AS$5,VLOOKUP(AN654,buff!$K:$L,2,FALSE),"")),"")</f>
        <v/>
      </c>
      <c r="AT654" s="6" t="str">
        <f>_xlfn.IFNA(IF(IF($AK654=AT$5,VLOOKUP(AO654,buff!$K:$L,2,FALSE),"")=0,"",IF($AK654=AT$5,VLOOKUP(AO654,buff!$K:$L,2,FALSE),"")),"")</f>
        <v/>
      </c>
      <c r="AU654" s="6" t="str">
        <f>_xlfn.IFNA(IF(IF($AK654=AU$5,VLOOKUP(AP654,buff!$K:$L,2,FALSE),"")=0,"",IF($AK654=AU$5,VLOOKUP(AP654,buff!$K:$L,2,FALSE),"")),"")</f>
        <v/>
      </c>
      <c r="AV654" s="6" t="str">
        <f>_xlfn.IFNA(IF(IF($AK654=AV$5,VLOOKUP(AL654,buff!$K:$L,2,FALSE),"")=0,"",IF($AK654=AV$5,VLOOKUP(AL654,buff!$K:$L,2,FALSE),"")),"")</f>
        <v/>
      </c>
      <c r="AW654" s="6" t="str">
        <f>_xlfn.IFNA(IF(IF($AK654=AW$5,VLOOKUP(AM654,buff!$K:$L,2,FALSE),"")=0,"",IF($AK654=AW$5,VLOOKUP(AM654,buff!$K:$L,2,FALSE),"")),"")</f>
        <v/>
      </c>
      <c r="AX654" s="6" t="str">
        <f>_xlfn.IFNA(IF(IF($AK654=AX$5,VLOOKUP(AN654,buff!$K:$L,2,FALSE),"")=0,"",IF($AK654=AX$5,VLOOKUP(AN654,buff!$K:$L,2,FALSE),"")),"")</f>
        <v/>
      </c>
      <c r="AY654" s="6" t="str">
        <f>_xlfn.IFNA(IF(IF($AK654=AY$5,VLOOKUP(AO654,buff!$K:$L,2,FALSE),"")=0,"",IF($AK654=AY$5,VLOOKUP(AO654,buff!$K:$L,2,FALSE),"")),"")</f>
        <v/>
      </c>
      <c r="AZ654" s="6" t="str">
        <f>_xlfn.IFNA(IF(IF($AK654=AZ$5,VLOOKUP(AP654,buff!$K:$L,2,FALSE),"")=0,"",IF($AK654=AZ$5,VLOOKUP(AP654,buff!$K:$L,2,FALSE),"")),"")</f>
        <v/>
      </c>
      <c r="BA654" s="6">
        <f>VLOOKUP(AL654,buff!$K:$P,6,FALSE)</f>
        <v>13</v>
      </c>
      <c r="BB654" s="6">
        <f>VLOOKUP(AM654,buff!$K:$P,6,FALSE)</f>
        <v>14</v>
      </c>
      <c r="BC654" s="6" t="e">
        <f>VLOOKUP(AN654,buff!$K:$P,6,FALSE)</f>
        <v>#N/A</v>
      </c>
      <c r="BD654">
        <f t="shared" si="181"/>
        <v>3</v>
      </c>
      <c r="BE654">
        <f t="shared" si="182"/>
        <v>2</v>
      </c>
      <c r="BF654" s="22">
        <f t="shared" si="183"/>
        <v>101103</v>
      </c>
    </row>
    <row r="655" spans="1:58" x14ac:dyDescent="0.15">
      <c r="A655" t="str">
        <f t="shared" si="170"/>
        <v>伊芙主动技能3等级9</v>
      </c>
      <c r="B655" s="8">
        <f t="shared" si="177"/>
        <v>10110309</v>
      </c>
      <c r="C655" s="8" t="str">
        <f>VLOOKUP(G655,角色!A:B,2,FALSE)</f>
        <v>伊芙</v>
      </c>
      <c r="D655" s="8" t="str">
        <f t="shared" si="178"/>
        <v>主动技能3</v>
      </c>
      <c r="E655" s="8">
        <f t="shared" si="171"/>
        <v>9</v>
      </c>
      <c r="F655" s="8">
        <f t="shared" si="172"/>
        <v>3</v>
      </c>
      <c r="G655" s="8">
        <f t="shared" si="173"/>
        <v>11</v>
      </c>
      <c r="H655" s="4" t="s">
        <v>425</v>
      </c>
      <c r="I655" s="20" t="str">
        <f t="shared" si="179"/>
        <v>回复我方全体14%生命。并提升我方全体14%攻击。</v>
      </c>
      <c r="J655" s="4" t="s">
        <v>416</v>
      </c>
      <c r="K655" s="1" t="s">
        <v>104</v>
      </c>
      <c r="L655" s="4" t="s">
        <v>108</v>
      </c>
      <c r="M655" s="4" t="s">
        <v>420</v>
      </c>
      <c r="N655" s="4">
        <v>100</v>
      </c>
      <c r="O655" s="20">
        <f>VLOOKUP(L655,对应表!BK:BL,2,FALSE)</f>
        <v>100</v>
      </c>
      <c r="P655" s="25" t="str">
        <f>_xlfn.IFNA(VLOOKUP(G655,角色!V:AE,主动技能!F655+1,FALSE),"")</f>
        <v>||eff_zirankuizeng|</v>
      </c>
      <c r="Q655" s="25">
        <f>(VLOOKUP(G655,角色!V:AE,主动技能!F655+4,FALSE))</f>
        <v>3</v>
      </c>
      <c r="R655" s="25">
        <v>0</v>
      </c>
      <c r="S655" s="25">
        <v>0</v>
      </c>
      <c r="T655" s="6" t="str">
        <f t="shared" si="174"/>
        <v>100011:100:2:0|100023:100:2:0</v>
      </c>
      <c r="U655" s="6" t="str">
        <f t="shared" si="175"/>
        <v/>
      </c>
      <c r="V655" s="19" t="str">
        <f>VLOOKUP(G655,角色!AW:BC,主动技能!F655+1,FALSE)</f>
        <v>skill_16</v>
      </c>
      <c r="Y655">
        <f t="shared" si="176"/>
        <v>0</v>
      </c>
      <c r="Z655" s="19" t="str">
        <f>IF(VLOOKUP(C655,角色!CC:CI,主动技能!F655*2,FALSE)=0,"",VLOOKUP(C655,角色!CC:CI,主动技能!F655*2,FALSE))</f>
        <v/>
      </c>
      <c r="AA655" s="19">
        <f>IF(VLOOKUP(C655,角色!CC:CI,主动技能!F655*2+1,FALSE)=0,0,VLOOKUP(C655,角色!CC:CI,主动技能!F655*2+1,FALSE))</f>
        <v>0</v>
      </c>
      <c r="AB655" s="19" t="str">
        <f>IF(INT(VLOOKUP(E655,角色属性概况!I:M,3,FALSE)*AA655/100)=0,"",(INT(VLOOKUP(E655,角色属性概况!I:M,3,FALSE)*AA655/100)))</f>
        <v/>
      </c>
      <c r="AE655" s="25">
        <f>(VLOOKUP(G655,角色!V:AE,主动技能!F655+7,FALSE))</f>
        <v>1</v>
      </c>
      <c r="AF655" s="19">
        <f>VLOOKUP(F655,对应表!AY:BA,3,FALSE)</f>
        <v>2</v>
      </c>
      <c r="AG655" s="19">
        <f>VLOOKUP(F655,对应表!AY:BA,2,FALSE)</f>
        <v>2</v>
      </c>
      <c r="AH655" s="25" t="str">
        <f>VLOOKUP(F655,特效对应!F:G,2,FALSE)</f>
        <v>attackex</v>
      </c>
      <c r="AJ655">
        <f t="shared" si="180"/>
        <v>9</v>
      </c>
      <c r="AK655" s="2" t="s">
        <v>117</v>
      </c>
      <c r="AL655" s="4" t="s">
        <v>875</v>
      </c>
      <c r="AM655" s="4" t="s">
        <v>934</v>
      </c>
      <c r="AQ655" s="6" t="str">
        <f>_xlfn.IFNA(IF(IF($AK655=AQ$5,VLOOKUP(AL655,buff!$K:$L,2,FALSE),"")=0,"",IF($AK655=AQ$5,VLOOKUP(AL655,buff!$K:$L,2,FALSE),"")),"")</f>
        <v>100011:100:2:0</v>
      </c>
      <c r="AR655" s="6" t="str">
        <f>_xlfn.IFNA(IF(IF($AK655=AR$5,VLOOKUP(AM655,buff!$K:$L,2,FALSE),"")=0,"",IF($AK655=AR$5,VLOOKUP(AM655,buff!$K:$L,2,FALSE),"")),"")</f>
        <v>100023:100:2:0</v>
      </c>
      <c r="AS655" s="6" t="str">
        <f>_xlfn.IFNA(IF(IF($AK655=AS$5,VLOOKUP(AN655,buff!$K:$L,2,FALSE),"")=0,"",IF($AK655=AS$5,VLOOKUP(AN655,buff!$K:$L,2,FALSE),"")),"")</f>
        <v/>
      </c>
      <c r="AT655" s="6" t="str">
        <f>_xlfn.IFNA(IF(IF($AK655=AT$5,VLOOKUP(AO655,buff!$K:$L,2,FALSE),"")=0,"",IF($AK655=AT$5,VLOOKUP(AO655,buff!$K:$L,2,FALSE),"")),"")</f>
        <v/>
      </c>
      <c r="AU655" s="6" t="str">
        <f>_xlfn.IFNA(IF(IF($AK655=AU$5,VLOOKUP(AP655,buff!$K:$L,2,FALSE),"")=0,"",IF($AK655=AU$5,VLOOKUP(AP655,buff!$K:$L,2,FALSE),"")),"")</f>
        <v/>
      </c>
      <c r="AV655" s="6" t="str">
        <f>_xlfn.IFNA(IF(IF($AK655=AV$5,VLOOKUP(AL655,buff!$K:$L,2,FALSE),"")=0,"",IF($AK655=AV$5,VLOOKUP(AL655,buff!$K:$L,2,FALSE),"")),"")</f>
        <v/>
      </c>
      <c r="AW655" s="6" t="str">
        <f>_xlfn.IFNA(IF(IF($AK655=AW$5,VLOOKUP(AM655,buff!$K:$L,2,FALSE),"")=0,"",IF($AK655=AW$5,VLOOKUP(AM655,buff!$K:$L,2,FALSE),"")),"")</f>
        <v/>
      </c>
      <c r="AX655" s="6" t="str">
        <f>_xlfn.IFNA(IF(IF($AK655=AX$5,VLOOKUP(AN655,buff!$K:$L,2,FALSE),"")=0,"",IF($AK655=AX$5,VLOOKUP(AN655,buff!$K:$L,2,FALSE),"")),"")</f>
        <v/>
      </c>
      <c r="AY655" s="6" t="str">
        <f>_xlfn.IFNA(IF(IF($AK655=AY$5,VLOOKUP(AO655,buff!$K:$L,2,FALSE),"")=0,"",IF($AK655=AY$5,VLOOKUP(AO655,buff!$K:$L,2,FALSE),"")),"")</f>
        <v/>
      </c>
      <c r="AZ655" s="6" t="str">
        <f>_xlfn.IFNA(IF(IF($AK655=AZ$5,VLOOKUP(AP655,buff!$K:$L,2,FALSE),"")=0,"",IF($AK655=AZ$5,VLOOKUP(AP655,buff!$K:$L,2,FALSE),"")),"")</f>
        <v/>
      </c>
      <c r="BA655" s="6">
        <f>VLOOKUP(AL655,buff!$K:$P,6,FALSE)</f>
        <v>14</v>
      </c>
      <c r="BB655" s="6">
        <f>VLOOKUP(AM655,buff!$K:$P,6,FALSE)</f>
        <v>14</v>
      </c>
      <c r="BC655" s="6" t="e">
        <f>VLOOKUP(AN655,buff!$K:$P,6,FALSE)</f>
        <v>#N/A</v>
      </c>
      <c r="BD655">
        <f t="shared" si="181"/>
        <v>3</v>
      </c>
      <c r="BE655">
        <f t="shared" si="182"/>
        <v>2</v>
      </c>
      <c r="BF655" s="22">
        <f t="shared" si="183"/>
        <v>101103</v>
      </c>
    </row>
    <row r="656" spans="1:58" x14ac:dyDescent="0.15">
      <c r="A656" t="str">
        <f t="shared" si="170"/>
        <v>伊芙主动技能3等级10</v>
      </c>
      <c r="B656" s="8">
        <f t="shared" si="177"/>
        <v>10110310</v>
      </c>
      <c r="C656" s="8" t="str">
        <f>VLOOKUP(G656,角色!A:B,2,FALSE)</f>
        <v>伊芙</v>
      </c>
      <c r="D656" s="8" t="str">
        <f t="shared" si="178"/>
        <v>主动技能3</v>
      </c>
      <c r="E656" s="8">
        <f t="shared" si="171"/>
        <v>10</v>
      </c>
      <c r="F656" s="8">
        <f t="shared" si="172"/>
        <v>3</v>
      </c>
      <c r="G656" s="8">
        <f t="shared" si="173"/>
        <v>11</v>
      </c>
      <c r="H656" s="4" t="s">
        <v>425</v>
      </c>
      <c r="I656" s="20" t="str">
        <f t="shared" si="179"/>
        <v>回复我方全体14%生命。并提升我方全体15%攻击。</v>
      </c>
      <c r="J656" s="4" t="s">
        <v>416</v>
      </c>
      <c r="K656" s="1" t="s">
        <v>104</v>
      </c>
      <c r="L656" s="4" t="s">
        <v>108</v>
      </c>
      <c r="M656" s="4" t="s">
        <v>420</v>
      </c>
      <c r="N656" s="4">
        <v>100</v>
      </c>
      <c r="O656" s="20">
        <f>VLOOKUP(L656,对应表!BK:BL,2,FALSE)</f>
        <v>100</v>
      </c>
      <c r="P656" s="25" t="str">
        <f>_xlfn.IFNA(VLOOKUP(G656,角色!V:AE,主动技能!F656+1,FALSE),"")</f>
        <v>||eff_zirankuizeng|</v>
      </c>
      <c r="Q656" s="25">
        <f>(VLOOKUP(G656,角色!V:AE,主动技能!F656+4,FALSE))</f>
        <v>3</v>
      </c>
      <c r="R656" s="25">
        <v>0</v>
      </c>
      <c r="S656" s="25">
        <v>0</v>
      </c>
      <c r="T656" s="6" t="str">
        <f t="shared" si="174"/>
        <v>100011:100:2:0|100024:100:2:0</v>
      </c>
      <c r="U656" s="6" t="str">
        <f t="shared" si="175"/>
        <v/>
      </c>
      <c r="V656" s="19" t="str">
        <f>VLOOKUP(G656,角色!AW:BC,主动技能!F656+1,FALSE)</f>
        <v>skill_16</v>
      </c>
      <c r="Y656">
        <f t="shared" si="176"/>
        <v>0</v>
      </c>
      <c r="Z656" s="19" t="str">
        <f>IF(VLOOKUP(C656,角色!CC:CI,主动技能!F656*2,FALSE)=0,"",VLOOKUP(C656,角色!CC:CI,主动技能!F656*2,FALSE))</f>
        <v/>
      </c>
      <c r="AA656" s="19">
        <f>IF(VLOOKUP(C656,角色!CC:CI,主动技能!F656*2+1,FALSE)=0,0,VLOOKUP(C656,角色!CC:CI,主动技能!F656*2+1,FALSE))</f>
        <v>0</v>
      </c>
      <c r="AB656" s="19" t="str">
        <f>IF(INT(VLOOKUP(E656,角色属性概况!I:M,3,FALSE)*AA656/100)=0,"",(INT(VLOOKUP(E656,角色属性概况!I:M,3,FALSE)*AA656/100)))</f>
        <v/>
      </c>
      <c r="AE656" s="25">
        <f>(VLOOKUP(G656,角色!V:AE,主动技能!F656+7,FALSE))</f>
        <v>1</v>
      </c>
      <c r="AF656" s="19">
        <f>VLOOKUP(F656,对应表!AY:BA,3,FALSE)</f>
        <v>2</v>
      </c>
      <c r="AG656" s="19">
        <f>VLOOKUP(F656,对应表!AY:BA,2,FALSE)</f>
        <v>2</v>
      </c>
      <c r="AH656" s="25" t="str">
        <f>VLOOKUP(F656,特效对应!F:G,2,FALSE)</f>
        <v>attackex</v>
      </c>
      <c r="AJ656">
        <f t="shared" si="180"/>
        <v>10</v>
      </c>
      <c r="AK656" s="2" t="s">
        <v>117</v>
      </c>
      <c r="AL656" s="4" t="s">
        <v>875</v>
      </c>
      <c r="AM656" s="4" t="s">
        <v>935</v>
      </c>
      <c r="AQ656" s="6" t="str">
        <f>_xlfn.IFNA(IF(IF($AK656=AQ$5,VLOOKUP(AL656,buff!$K:$L,2,FALSE),"")=0,"",IF($AK656=AQ$5,VLOOKUP(AL656,buff!$K:$L,2,FALSE),"")),"")</f>
        <v>100011:100:2:0</v>
      </c>
      <c r="AR656" s="6" t="str">
        <f>_xlfn.IFNA(IF(IF($AK656=AR$5,VLOOKUP(AM656,buff!$K:$L,2,FALSE),"")=0,"",IF($AK656=AR$5,VLOOKUP(AM656,buff!$K:$L,2,FALSE),"")),"")</f>
        <v>100024:100:2:0</v>
      </c>
      <c r="AS656" s="6" t="str">
        <f>_xlfn.IFNA(IF(IF($AK656=AS$5,VLOOKUP(AN656,buff!$K:$L,2,FALSE),"")=0,"",IF($AK656=AS$5,VLOOKUP(AN656,buff!$K:$L,2,FALSE),"")),"")</f>
        <v/>
      </c>
      <c r="AT656" s="6" t="str">
        <f>_xlfn.IFNA(IF(IF($AK656=AT$5,VLOOKUP(AO656,buff!$K:$L,2,FALSE),"")=0,"",IF($AK656=AT$5,VLOOKUP(AO656,buff!$K:$L,2,FALSE),"")),"")</f>
        <v/>
      </c>
      <c r="AU656" s="6" t="str">
        <f>_xlfn.IFNA(IF(IF($AK656=AU$5,VLOOKUP(AP656,buff!$K:$L,2,FALSE),"")=0,"",IF($AK656=AU$5,VLOOKUP(AP656,buff!$K:$L,2,FALSE),"")),"")</f>
        <v/>
      </c>
      <c r="AV656" s="6" t="str">
        <f>_xlfn.IFNA(IF(IF($AK656=AV$5,VLOOKUP(AL656,buff!$K:$L,2,FALSE),"")=0,"",IF($AK656=AV$5,VLOOKUP(AL656,buff!$K:$L,2,FALSE),"")),"")</f>
        <v/>
      </c>
      <c r="AW656" s="6" t="str">
        <f>_xlfn.IFNA(IF(IF($AK656=AW$5,VLOOKUP(AM656,buff!$K:$L,2,FALSE),"")=0,"",IF($AK656=AW$5,VLOOKUP(AM656,buff!$K:$L,2,FALSE),"")),"")</f>
        <v/>
      </c>
      <c r="AX656" s="6" t="str">
        <f>_xlfn.IFNA(IF(IF($AK656=AX$5,VLOOKUP(AN656,buff!$K:$L,2,FALSE),"")=0,"",IF($AK656=AX$5,VLOOKUP(AN656,buff!$K:$L,2,FALSE),"")),"")</f>
        <v/>
      </c>
      <c r="AY656" s="6" t="str">
        <f>_xlfn.IFNA(IF(IF($AK656=AY$5,VLOOKUP(AO656,buff!$K:$L,2,FALSE),"")=0,"",IF($AK656=AY$5,VLOOKUP(AO656,buff!$K:$L,2,FALSE),"")),"")</f>
        <v/>
      </c>
      <c r="AZ656" s="6" t="str">
        <f>_xlfn.IFNA(IF(IF($AK656=AZ$5,VLOOKUP(AP656,buff!$K:$L,2,FALSE),"")=0,"",IF($AK656=AZ$5,VLOOKUP(AP656,buff!$K:$L,2,FALSE),"")),"")</f>
        <v/>
      </c>
      <c r="BA656" s="6">
        <f>VLOOKUP(AL656,buff!$K:$P,6,FALSE)</f>
        <v>14</v>
      </c>
      <c r="BB656" s="6">
        <f>VLOOKUP(AM656,buff!$K:$P,6,FALSE)</f>
        <v>15</v>
      </c>
      <c r="BC656" s="6" t="e">
        <f>VLOOKUP(AN656,buff!$K:$P,6,FALSE)</f>
        <v>#N/A</v>
      </c>
      <c r="BD656">
        <f t="shared" si="181"/>
        <v>3</v>
      </c>
      <c r="BE656">
        <f t="shared" si="182"/>
        <v>2</v>
      </c>
      <c r="BF656" s="22">
        <f t="shared" si="183"/>
        <v>101103</v>
      </c>
    </row>
    <row r="657" spans="1:58" x14ac:dyDescent="0.15">
      <c r="A657" t="str">
        <f t="shared" si="170"/>
        <v>伊芙主动技能3等级11</v>
      </c>
      <c r="B657" s="8">
        <f t="shared" si="177"/>
        <v>10110311</v>
      </c>
      <c r="C657" s="8" t="str">
        <f>VLOOKUP(G657,角色!A:B,2,FALSE)</f>
        <v>伊芙</v>
      </c>
      <c r="D657" s="8" t="str">
        <f t="shared" si="178"/>
        <v>主动技能3</v>
      </c>
      <c r="E657" s="8">
        <f t="shared" si="171"/>
        <v>11</v>
      </c>
      <c r="F657" s="8">
        <f t="shared" si="172"/>
        <v>3</v>
      </c>
      <c r="G657" s="8">
        <f t="shared" si="173"/>
        <v>11</v>
      </c>
      <c r="H657" s="4" t="s">
        <v>425</v>
      </c>
      <c r="I657" s="20" t="str">
        <f t="shared" si="179"/>
        <v>回复我方全体15%生命。并提升我方全体15%攻击。</v>
      </c>
      <c r="J657" s="4" t="s">
        <v>416</v>
      </c>
      <c r="K657" s="1" t="s">
        <v>104</v>
      </c>
      <c r="L657" s="4" t="s">
        <v>108</v>
      </c>
      <c r="M657" s="4" t="s">
        <v>420</v>
      </c>
      <c r="N657" s="4">
        <v>100</v>
      </c>
      <c r="O657" s="20">
        <f>VLOOKUP(L657,对应表!BK:BL,2,FALSE)</f>
        <v>100</v>
      </c>
      <c r="P657" s="25" t="str">
        <f>_xlfn.IFNA(VLOOKUP(G657,角色!V:AE,主动技能!F657+1,FALSE),"")</f>
        <v>||eff_zirankuizeng|</v>
      </c>
      <c r="Q657" s="25">
        <f>(VLOOKUP(G657,角色!V:AE,主动技能!F657+4,FALSE))</f>
        <v>3</v>
      </c>
      <c r="R657" s="25">
        <v>0</v>
      </c>
      <c r="S657" s="25">
        <v>0</v>
      </c>
      <c r="T657" s="6" t="str">
        <f t="shared" si="174"/>
        <v>100012:100:2:0|100024:100:2:0</v>
      </c>
      <c r="U657" s="6" t="str">
        <f t="shared" si="175"/>
        <v/>
      </c>
      <c r="V657" s="19" t="str">
        <f>VLOOKUP(G657,角色!AW:BC,主动技能!F657+1,FALSE)</f>
        <v>skill_16</v>
      </c>
      <c r="Y657">
        <f t="shared" si="176"/>
        <v>0</v>
      </c>
      <c r="Z657" s="19" t="str">
        <f>IF(VLOOKUP(C657,角色!CC:CI,主动技能!F657*2,FALSE)=0,"",VLOOKUP(C657,角色!CC:CI,主动技能!F657*2,FALSE))</f>
        <v/>
      </c>
      <c r="AA657" s="19">
        <f>IF(VLOOKUP(C657,角色!CC:CI,主动技能!F657*2+1,FALSE)=0,0,VLOOKUP(C657,角色!CC:CI,主动技能!F657*2+1,FALSE))</f>
        <v>0</v>
      </c>
      <c r="AB657" s="19" t="str">
        <f>IF(INT(VLOOKUP(E657,角色属性概况!I:M,3,FALSE)*AA657/100)=0,"",(INT(VLOOKUP(E657,角色属性概况!I:M,3,FALSE)*AA657/100)))</f>
        <v/>
      </c>
      <c r="AE657" s="25">
        <f>(VLOOKUP(G657,角色!V:AE,主动技能!F657+7,FALSE))</f>
        <v>1</v>
      </c>
      <c r="AF657" s="19">
        <f>VLOOKUP(F657,对应表!AY:BA,3,FALSE)</f>
        <v>2</v>
      </c>
      <c r="AG657" s="19">
        <f>VLOOKUP(F657,对应表!AY:BA,2,FALSE)</f>
        <v>2</v>
      </c>
      <c r="AH657" s="25" t="str">
        <f>VLOOKUP(F657,特效对应!F:G,2,FALSE)</f>
        <v>attackex</v>
      </c>
      <c r="AJ657">
        <f t="shared" si="180"/>
        <v>11</v>
      </c>
      <c r="AK657" s="2" t="s">
        <v>117</v>
      </c>
      <c r="AL657" s="4" t="s">
        <v>876</v>
      </c>
      <c r="AM657" s="4" t="s">
        <v>935</v>
      </c>
      <c r="AQ657" s="6" t="str">
        <f>_xlfn.IFNA(IF(IF($AK657=AQ$5,VLOOKUP(AL657,buff!$K:$L,2,FALSE),"")=0,"",IF($AK657=AQ$5,VLOOKUP(AL657,buff!$K:$L,2,FALSE),"")),"")</f>
        <v>100012:100:2:0</v>
      </c>
      <c r="AR657" s="6" t="str">
        <f>_xlfn.IFNA(IF(IF($AK657=AR$5,VLOOKUP(AM657,buff!$K:$L,2,FALSE),"")=0,"",IF($AK657=AR$5,VLOOKUP(AM657,buff!$K:$L,2,FALSE),"")),"")</f>
        <v>100024:100:2:0</v>
      </c>
      <c r="AS657" s="6" t="str">
        <f>_xlfn.IFNA(IF(IF($AK657=AS$5,VLOOKUP(AN657,buff!$K:$L,2,FALSE),"")=0,"",IF($AK657=AS$5,VLOOKUP(AN657,buff!$K:$L,2,FALSE),"")),"")</f>
        <v/>
      </c>
      <c r="AT657" s="6" t="str">
        <f>_xlfn.IFNA(IF(IF($AK657=AT$5,VLOOKUP(AO657,buff!$K:$L,2,FALSE),"")=0,"",IF($AK657=AT$5,VLOOKUP(AO657,buff!$K:$L,2,FALSE),"")),"")</f>
        <v/>
      </c>
      <c r="AU657" s="6" t="str">
        <f>_xlfn.IFNA(IF(IF($AK657=AU$5,VLOOKUP(AP657,buff!$K:$L,2,FALSE),"")=0,"",IF($AK657=AU$5,VLOOKUP(AP657,buff!$K:$L,2,FALSE),"")),"")</f>
        <v/>
      </c>
      <c r="AV657" s="6" t="str">
        <f>_xlfn.IFNA(IF(IF($AK657=AV$5,VLOOKUP(AL657,buff!$K:$L,2,FALSE),"")=0,"",IF($AK657=AV$5,VLOOKUP(AL657,buff!$K:$L,2,FALSE),"")),"")</f>
        <v/>
      </c>
      <c r="AW657" s="6" t="str">
        <f>_xlfn.IFNA(IF(IF($AK657=AW$5,VLOOKUP(AM657,buff!$K:$L,2,FALSE),"")=0,"",IF($AK657=AW$5,VLOOKUP(AM657,buff!$K:$L,2,FALSE),"")),"")</f>
        <v/>
      </c>
      <c r="AX657" s="6" t="str">
        <f>_xlfn.IFNA(IF(IF($AK657=AX$5,VLOOKUP(AN657,buff!$K:$L,2,FALSE),"")=0,"",IF($AK657=AX$5,VLOOKUP(AN657,buff!$K:$L,2,FALSE),"")),"")</f>
        <v/>
      </c>
      <c r="AY657" s="6" t="str">
        <f>_xlfn.IFNA(IF(IF($AK657=AY$5,VLOOKUP(AO657,buff!$K:$L,2,FALSE),"")=0,"",IF($AK657=AY$5,VLOOKUP(AO657,buff!$K:$L,2,FALSE),"")),"")</f>
        <v/>
      </c>
      <c r="AZ657" s="6" t="str">
        <f>_xlfn.IFNA(IF(IF($AK657=AZ$5,VLOOKUP(AP657,buff!$K:$L,2,FALSE),"")=0,"",IF($AK657=AZ$5,VLOOKUP(AP657,buff!$K:$L,2,FALSE),"")),"")</f>
        <v/>
      </c>
      <c r="BA657" s="6">
        <f>VLOOKUP(AL657,buff!$K:$P,6,FALSE)</f>
        <v>15</v>
      </c>
      <c r="BB657" s="6">
        <f>VLOOKUP(AM657,buff!$K:$P,6,FALSE)</f>
        <v>15</v>
      </c>
      <c r="BC657" s="6" t="e">
        <f>VLOOKUP(AN657,buff!$K:$P,6,FALSE)</f>
        <v>#N/A</v>
      </c>
      <c r="BD657">
        <f t="shared" si="181"/>
        <v>3</v>
      </c>
      <c r="BE657">
        <f t="shared" si="182"/>
        <v>2</v>
      </c>
      <c r="BF657" s="22">
        <f t="shared" si="183"/>
        <v>101103</v>
      </c>
    </row>
    <row r="658" spans="1:58" x14ac:dyDescent="0.15">
      <c r="A658" t="str">
        <f t="shared" si="170"/>
        <v>伊芙主动技能3等级12</v>
      </c>
      <c r="B658" s="8">
        <f t="shared" si="177"/>
        <v>10110312</v>
      </c>
      <c r="C658" s="8" t="str">
        <f>VLOOKUP(G658,角色!A:B,2,FALSE)</f>
        <v>伊芙</v>
      </c>
      <c r="D658" s="8" t="str">
        <f t="shared" si="178"/>
        <v>主动技能3</v>
      </c>
      <c r="E658" s="8">
        <f t="shared" si="171"/>
        <v>12</v>
      </c>
      <c r="F658" s="8">
        <f t="shared" si="172"/>
        <v>3</v>
      </c>
      <c r="G658" s="8">
        <f t="shared" si="173"/>
        <v>11</v>
      </c>
      <c r="H658" s="4" t="s">
        <v>425</v>
      </c>
      <c r="I658" s="20" t="str">
        <f t="shared" si="179"/>
        <v>回复我方全体15%生命。并提升我方全体16%攻击。</v>
      </c>
      <c r="J658" s="4" t="s">
        <v>416</v>
      </c>
      <c r="K658" s="1" t="s">
        <v>104</v>
      </c>
      <c r="L658" s="4" t="s">
        <v>108</v>
      </c>
      <c r="M658" s="4" t="s">
        <v>420</v>
      </c>
      <c r="N658" s="4">
        <v>100</v>
      </c>
      <c r="O658" s="20">
        <f>VLOOKUP(L658,对应表!BK:BL,2,FALSE)</f>
        <v>100</v>
      </c>
      <c r="P658" s="25" t="str">
        <f>_xlfn.IFNA(VLOOKUP(G658,角色!V:AE,主动技能!F658+1,FALSE),"")</f>
        <v>||eff_zirankuizeng|</v>
      </c>
      <c r="Q658" s="25">
        <f>(VLOOKUP(G658,角色!V:AE,主动技能!F658+4,FALSE))</f>
        <v>3</v>
      </c>
      <c r="R658" s="25">
        <v>0</v>
      </c>
      <c r="S658" s="25">
        <v>0</v>
      </c>
      <c r="T658" s="6" t="str">
        <f t="shared" si="174"/>
        <v>100012:100:2:0|100025:100:2:0</v>
      </c>
      <c r="U658" s="6" t="str">
        <f t="shared" si="175"/>
        <v/>
      </c>
      <c r="V658" s="19" t="str">
        <f>VLOOKUP(G658,角色!AW:BC,主动技能!F658+1,FALSE)</f>
        <v>skill_16</v>
      </c>
      <c r="Y658">
        <f t="shared" si="176"/>
        <v>0</v>
      </c>
      <c r="Z658" s="19" t="str">
        <f>IF(VLOOKUP(C658,角色!CC:CI,主动技能!F658*2,FALSE)=0,"",VLOOKUP(C658,角色!CC:CI,主动技能!F658*2,FALSE))</f>
        <v/>
      </c>
      <c r="AA658" s="19">
        <f>IF(VLOOKUP(C658,角色!CC:CI,主动技能!F658*2+1,FALSE)=0,0,VLOOKUP(C658,角色!CC:CI,主动技能!F658*2+1,FALSE))</f>
        <v>0</v>
      </c>
      <c r="AB658" s="19" t="str">
        <f>IF(INT(VLOOKUP(E658,角色属性概况!I:M,3,FALSE)*AA658/100)=0,"",(INT(VLOOKUP(E658,角色属性概况!I:M,3,FALSE)*AA658/100)))</f>
        <v/>
      </c>
      <c r="AE658" s="25">
        <f>(VLOOKUP(G658,角色!V:AE,主动技能!F658+7,FALSE))</f>
        <v>1</v>
      </c>
      <c r="AF658" s="19">
        <f>VLOOKUP(F658,对应表!AY:BA,3,FALSE)</f>
        <v>2</v>
      </c>
      <c r="AG658" s="19">
        <f>VLOOKUP(F658,对应表!AY:BA,2,FALSE)</f>
        <v>2</v>
      </c>
      <c r="AH658" s="25" t="str">
        <f>VLOOKUP(F658,特效对应!F:G,2,FALSE)</f>
        <v>attackex</v>
      </c>
      <c r="AJ658">
        <f t="shared" si="180"/>
        <v>12</v>
      </c>
      <c r="AK658" s="2" t="s">
        <v>117</v>
      </c>
      <c r="AL658" s="4" t="s">
        <v>876</v>
      </c>
      <c r="AM658" s="4" t="s">
        <v>936</v>
      </c>
      <c r="AQ658" s="6" t="str">
        <f>_xlfn.IFNA(IF(IF($AK658=AQ$5,VLOOKUP(AL658,buff!$K:$L,2,FALSE),"")=0,"",IF($AK658=AQ$5,VLOOKUP(AL658,buff!$K:$L,2,FALSE),"")),"")</f>
        <v>100012:100:2:0</v>
      </c>
      <c r="AR658" s="6" t="str">
        <f>_xlfn.IFNA(IF(IF($AK658=AR$5,VLOOKUP(AM658,buff!$K:$L,2,FALSE),"")=0,"",IF($AK658=AR$5,VLOOKUP(AM658,buff!$K:$L,2,FALSE),"")),"")</f>
        <v>100025:100:2:0</v>
      </c>
      <c r="AS658" s="6" t="str">
        <f>_xlfn.IFNA(IF(IF($AK658=AS$5,VLOOKUP(AN658,buff!$K:$L,2,FALSE),"")=0,"",IF($AK658=AS$5,VLOOKUP(AN658,buff!$K:$L,2,FALSE),"")),"")</f>
        <v/>
      </c>
      <c r="AT658" s="6" t="str">
        <f>_xlfn.IFNA(IF(IF($AK658=AT$5,VLOOKUP(AO658,buff!$K:$L,2,FALSE),"")=0,"",IF($AK658=AT$5,VLOOKUP(AO658,buff!$K:$L,2,FALSE),"")),"")</f>
        <v/>
      </c>
      <c r="AU658" s="6" t="str">
        <f>_xlfn.IFNA(IF(IF($AK658=AU$5,VLOOKUP(AP658,buff!$K:$L,2,FALSE),"")=0,"",IF($AK658=AU$5,VLOOKUP(AP658,buff!$K:$L,2,FALSE),"")),"")</f>
        <v/>
      </c>
      <c r="AV658" s="6" t="str">
        <f>_xlfn.IFNA(IF(IF($AK658=AV$5,VLOOKUP(AL658,buff!$K:$L,2,FALSE),"")=0,"",IF($AK658=AV$5,VLOOKUP(AL658,buff!$K:$L,2,FALSE),"")),"")</f>
        <v/>
      </c>
      <c r="AW658" s="6" t="str">
        <f>_xlfn.IFNA(IF(IF($AK658=AW$5,VLOOKUP(AM658,buff!$K:$L,2,FALSE),"")=0,"",IF($AK658=AW$5,VLOOKUP(AM658,buff!$K:$L,2,FALSE),"")),"")</f>
        <v/>
      </c>
      <c r="AX658" s="6" t="str">
        <f>_xlfn.IFNA(IF(IF($AK658=AX$5,VLOOKUP(AN658,buff!$K:$L,2,FALSE),"")=0,"",IF($AK658=AX$5,VLOOKUP(AN658,buff!$K:$L,2,FALSE),"")),"")</f>
        <v/>
      </c>
      <c r="AY658" s="6" t="str">
        <f>_xlfn.IFNA(IF(IF($AK658=AY$5,VLOOKUP(AO658,buff!$K:$L,2,FALSE),"")=0,"",IF($AK658=AY$5,VLOOKUP(AO658,buff!$K:$L,2,FALSE),"")),"")</f>
        <v/>
      </c>
      <c r="AZ658" s="6" t="str">
        <f>_xlfn.IFNA(IF(IF($AK658=AZ$5,VLOOKUP(AP658,buff!$K:$L,2,FALSE),"")=0,"",IF($AK658=AZ$5,VLOOKUP(AP658,buff!$K:$L,2,FALSE),"")),"")</f>
        <v/>
      </c>
      <c r="BA658" s="6">
        <f>VLOOKUP(AL658,buff!$K:$P,6,FALSE)</f>
        <v>15</v>
      </c>
      <c r="BB658" s="6">
        <f>VLOOKUP(AM658,buff!$K:$P,6,FALSE)</f>
        <v>16</v>
      </c>
      <c r="BC658" s="6" t="e">
        <f>VLOOKUP(AN658,buff!$K:$P,6,FALSE)</f>
        <v>#N/A</v>
      </c>
      <c r="BD658">
        <f t="shared" si="181"/>
        <v>3</v>
      </c>
      <c r="BE658">
        <f t="shared" si="182"/>
        <v>2</v>
      </c>
      <c r="BF658" s="22">
        <f t="shared" si="183"/>
        <v>101103</v>
      </c>
    </row>
    <row r="659" spans="1:58" x14ac:dyDescent="0.15">
      <c r="A659" t="str">
        <f t="shared" si="170"/>
        <v>伊芙主动技能3等级13</v>
      </c>
      <c r="B659" s="8">
        <f t="shared" si="177"/>
        <v>10110313</v>
      </c>
      <c r="C659" s="8" t="str">
        <f>VLOOKUP(G659,角色!A:B,2,FALSE)</f>
        <v>伊芙</v>
      </c>
      <c r="D659" s="8" t="str">
        <f t="shared" si="178"/>
        <v>主动技能3</v>
      </c>
      <c r="E659" s="8">
        <f t="shared" si="171"/>
        <v>13</v>
      </c>
      <c r="F659" s="8">
        <f t="shared" si="172"/>
        <v>3</v>
      </c>
      <c r="G659" s="8">
        <f t="shared" si="173"/>
        <v>11</v>
      </c>
      <c r="H659" s="4" t="s">
        <v>425</v>
      </c>
      <c r="I659" s="20" t="str">
        <f t="shared" si="179"/>
        <v>回复我方全体16%生命。并提升我方全体16%攻击。</v>
      </c>
      <c r="J659" s="4" t="s">
        <v>416</v>
      </c>
      <c r="K659" s="1" t="s">
        <v>104</v>
      </c>
      <c r="L659" s="4" t="s">
        <v>108</v>
      </c>
      <c r="M659" s="4" t="s">
        <v>420</v>
      </c>
      <c r="N659" s="4">
        <v>100</v>
      </c>
      <c r="O659" s="20">
        <f>VLOOKUP(L659,对应表!BK:BL,2,FALSE)</f>
        <v>100</v>
      </c>
      <c r="P659" s="25" t="str">
        <f>_xlfn.IFNA(VLOOKUP(G659,角色!V:AE,主动技能!F659+1,FALSE),"")</f>
        <v>||eff_zirankuizeng|</v>
      </c>
      <c r="Q659" s="25">
        <f>(VLOOKUP(G659,角色!V:AE,主动技能!F659+4,FALSE))</f>
        <v>3</v>
      </c>
      <c r="R659" s="25">
        <v>0</v>
      </c>
      <c r="S659" s="25">
        <v>0</v>
      </c>
      <c r="T659" s="6" t="str">
        <f t="shared" si="174"/>
        <v>100013:100:2:0|100025:100:2:0</v>
      </c>
      <c r="U659" s="6" t="str">
        <f t="shared" si="175"/>
        <v/>
      </c>
      <c r="V659" s="19" t="str">
        <f>VLOOKUP(G659,角色!AW:BC,主动技能!F659+1,FALSE)</f>
        <v>skill_16</v>
      </c>
      <c r="Y659">
        <f t="shared" si="176"/>
        <v>0</v>
      </c>
      <c r="Z659" s="19" t="str">
        <f>IF(VLOOKUP(C659,角色!CC:CI,主动技能!F659*2,FALSE)=0,"",VLOOKUP(C659,角色!CC:CI,主动技能!F659*2,FALSE))</f>
        <v/>
      </c>
      <c r="AA659" s="19">
        <f>IF(VLOOKUP(C659,角色!CC:CI,主动技能!F659*2+1,FALSE)=0,0,VLOOKUP(C659,角色!CC:CI,主动技能!F659*2+1,FALSE))</f>
        <v>0</v>
      </c>
      <c r="AB659" s="19" t="str">
        <f>IF(INT(VLOOKUP(E659,角色属性概况!I:M,3,FALSE)*AA659/100)=0,"",(INT(VLOOKUP(E659,角色属性概况!I:M,3,FALSE)*AA659/100)))</f>
        <v/>
      </c>
      <c r="AE659" s="25">
        <f>(VLOOKUP(G659,角色!V:AE,主动技能!F659+7,FALSE))</f>
        <v>1</v>
      </c>
      <c r="AF659" s="19">
        <f>VLOOKUP(F659,对应表!AY:BA,3,FALSE)</f>
        <v>2</v>
      </c>
      <c r="AG659" s="19">
        <f>VLOOKUP(F659,对应表!AY:BA,2,FALSE)</f>
        <v>2</v>
      </c>
      <c r="AH659" s="25" t="str">
        <f>VLOOKUP(F659,特效对应!F:G,2,FALSE)</f>
        <v>attackex</v>
      </c>
      <c r="AJ659">
        <f t="shared" si="180"/>
        <v>13</v>
      </c>
      <c r="AK659" s="2" t="s">
        <v>117</v>
      </c>
      <c r="AL659" s="4" t="s">
        <v>877</v>
      </c>
      <c r="AM659" s="4" t="s">
        <v>936</v>
      </c>
      <c r="AQ659" s="6" t="str">
        <f>_xlfn.IFNA(IF(IF($AK659=AQ$5,VLOOKUP(AL659,buff!$K:$L,2,FALSE),"")=0,"",IF($AK659=AQ$5,VLOOKUP(AL659,buff!$K:$L,2,FALSE),"")),"")</f>
        <v>100013:100:2:0</v>
      </c>
      <c r="AR659" s="6" t="str">
        <f>_xlfn.IFNA(IF(IF($AK659=AR$5,VLOOKUP(AM659,buff!$K:$L,2,FALSE),"")=0,"",IF($AK659=AR$5,VLOOKUP(AM659,buff!$K:$L,2,FALSE),"")),"")</f>
        <v>100025:100:2:0</v>
      </c>
      <c r="AS659" s="6" t="str">
        <f>_xlfn.IFNA(IF(IF($AK659=AS$5,VLOOKUP(AN659,buff!$K:$L,2,FALSE),"")=0,"",IF($AK659=AS$5,VLOOKUP(AN659,buff!$K:$L,2,FALSE),"")),"")</f>
        <v/>
      </c>
      <c r="AT659" s="6" t="str">
        <f>_xlfn.IFNA(IF(IF($AK659=AT$5,VLOOKUP(AO659,buff!$K:$L,2,FALSE),"")=0,"",IF($AK659=AT$5,VLOOKUP(AO659,buff!$K:$L,2,FALSE),"")),"")</f>
        <v/>
      </c>
      <c r="AU659" s="6" t="str">
        <f>_xlfn.IFNA(IF(IF($AK659=AU$5,VLOOKUP(AP659,buff!$K:$L,2,FALSE),"")=0,"",IF($AK659=AU$5,VLOOKUP(AP659,buff!$K:$L,2,FALSE),"")),"")</f>
        <v/>
      </c>
      <c r="AV659" s="6" t="str">
        <f>_xlfn.IFNA(IF(IF($AK659=AV$5,VLOOKUP(AL659,buff!$K:$L,2,FALSE),"")=0,"",IF($AK659=AV$5,VLOOKUP(AL659,buff!$K:$L,2,FALSE),"")),"")</f>
        <v/>
      </c>
      <c r="AW659" s="6" t="str">
        <f>_xlfn.IFNA(IF(IF($AK659=AW$5,VLOOKUP(AM659,buff!$K:$L,2,FALSE),"")=0,"",IF($AK659=AW$5,VLOOKUP(AM659,buff!$K:$L,2,FALSE),"")),"")</f>
        <v/>
      </c>
      <c r="AX659" s="6" t="str">
        <f>_xlfn.IFNA(IF(IF($AK659=AX$5,VLOOKUP(AN659,buff!$K:$L,2,FALSE),"")=0,"",IF($AK659=AX$5,VLOOKUP(AN659,buff!$K:$L,2,FALSE),"")),"")</f>
        <v/>
      </c>
      <c r="AY659" s="6" t="str">
        <f>_xlfn.IFNA(IF(IF($AK659=AY$5,VLOOKUP(AO659,buff!$K:$L,2,FALSE),"")=0,"",IF($AK659=AY$5,VLOOKUP(AO659,buff!$K:$L,2,FALSE),"")),"")</f>
        <v/>
      </c>
      <c r="AZ659" s="6" t="str">
        <f>_xlfn.IFNA(IF(IF($AK659=AZ$5,VLOOKUP(AP659,buff!$K:$L,2,FALSE),"")=0,"",IF($AK659=AZ$5,VLOOKUP(AP659,buff!$K:$L,2,FALSE),"")),"")</f>
        <v/>
      </c>
      <c r="BA659" s="6">
        <f>VLOOKUP(AL659,buff!$K:$P,6,FALSE)</f>
        <v>16</v>
      </c>
      <c r="BB659" s="6">
        <f>VLOOKUP(AM659,buff!$K:$P,6,FALSE)</f>
        <v>16</v>
      </c>
      <c r="BC659" s="6" t="e">
        <f>VLOOKUP(AN659,buff!$K:$P,6,FALSE)</f>
        <v>#N/A</v>
      </c>
      <c r="BD659">
        <f t="shared" si="181"/>
        <v>3</v>
      </c>
      <c r="BE659">
        <f t="shared" si="182"/>
        <v>2</v>
      </c>
      <c r="BF659" s="22">
        <f t="shared" si="183"/>
        <v>101103</v>
      </c>
    </row>
    <row r="660" spans="1:58" x14ac:dyDescent="0.15">
      <c r="A660" t="str">
        <f t="shared" si="170"/>
        <v>伊芙主动技能3等级14</v>
      </c>
      <c r="B660" s="8">
        <f t="shared" si="177"/>
        <v>10110314</v>
      </c>
      <c r="C660" s="8" t="str">
        <f>VLOOKUP(G660,角色!A:B,2,FALSE)</f>
        <v>伊芙</v>
      </c>
      <c r="D660" s="8" t="str">
        <f t="shared" si="178"/>
        <v>主动技能3</v>
      </c>
      <c r="E660" s="8">
        <f t="shared" si="171"/>
        <v>14</v>
      </c>
      <c r="F660" s="8">
        <f t="shared" si="172"/>
        <v>3</v>
      </c>
      <c r="G660" s="8">
        <f t="shared" si="173"/>
        <v>11</v>
      </c>
      <c r="H660" s="4" t="s">
        <v>425</v>
      </c>
      <c r="I660" s="20" t="str">
        <f t="shared" si="179"/>
        <v>回复我方全体16%生命。并提升我方全体17%攻击。</v>
      </c>
      <c r="J660" s="4" t="s">
        <v>416</v>
      </c>
      <c r="K660" s="1" t="s">
        <v>104</v>
      </c>
      <c r="L660" s="4" t="s">
        <v>108</v>
      </c>
      <c r="M660" s="4" t="s">
        <v>420</v>
      </c>
      <c r="N660" s="4">
        <v>100</v>
      </c>
      <c r="O660" s="20">
        <f>VLOOKUP(L660,对应表!BK:BL,2,FALSE)</f>
        <v>100</v>
      </c>
      <c r="P660" s="25" t="str">
        <f>_xlfn.IFNA(VLOOKUP(G660,角色!V:AE,主动技能!F660+1,FALSE),"")</f>
        <v>||eff_zirankuizeng|</v>
      </c>
      <c r="Q660" s="25">
        <f>(VLOOKUP(G660,角色!V:AE,主动技能!F660+4,FALSE))</f>
        <v>3</v>
      </c>
      <c r="R660" s="25">
        <v>0</v>
      </c>
      <c r="S660" s="25">
        <v>0</v>
      </c>
      <c r="T660" s="6" t="str">
        <f t="shared" si="174"/>
        <v>100013:100:2:0|100026:100:2:0</v>
      </c>
      <c r="U660" s="6" t="str">
        <f t="shared" si="175"/>
        <v/>
      </c>
      <c r="V660" s="19" t="str">
        <f>VLOOKUP(G660,角色!AW:BC,主动技能!F660+1,FALSE)</f>
        <v>skill_16</v>
      </c>
      <c r="Y660">
        <f t="shared" si="176"/>
        <v>0</v>
      </c>
      <c r="Z660" s="19" t="str">
        <f>IF(VLOOKUP(C660,角色!CC:CI,主动技能!F660*2,FALSE)=0,"",VLOOKUP(C660,角色!CC:CI,主动技能!F660*2,FALSE))</f>
        <v/>
      </c>
      <c r="AA660" s="19">
        <f>IF(VLOOKUP(C660,角色!CC:CI,主动技能!F660*2+1,FALSE)=0,0,VLOOKUP(C660,角色!CC:CI,主动技能!F660*2+1,FALSE))</f>
        <v>0</v>
      </c>
      <c r="AB660" s="19" t="str">
        <f>IF(INT(VLOOKUP(E660,角色属性概况!I:M,3,FALSE)*AA660/100)=0,"",(INT(VLOOKUP(E660,角色属性概况!I:M,3,FALSE)*AA660/100)))</f>
        <v/>
      </c>
      <c r="AE660" s="25">
        <f>(VLOOKUP(G660,角色!V:AE,主动技能!F660+7,FALSE))</f>
        <v>1</v>
      </c>
      <c r="AF660" s="19">
        <f>VLOOKUP(F660,对应表!AY:BA,3,FALSE)</f>
        <v>2</v>
      </c>
      <c r="AG660" s="19">
        <f>VLOOKUP(F660,对应表!AY:BA,2,FALSE)</f>
        <v>2</v>
      </c>
      <c r="AH660" s="25" t="str">
        <f>VLOOKUP(F660,特效对应!F:G,2,FALSE)</f>
        <v>attackex</v>
      </c>
      <c r="AJ660">
        <f t="shared" si="180"/>
        <v>14</v>
      </c>
      <c r="AK660" s="2" t="s">
        <v>117</v>
      </c>
      <c r="AL660" s="4" t="s">
        <v>877</v>
      </c>
      <c r="AM660" s="4" t="s">
        <v>937</v>
      </c>
      <c r="AQ660" s="6" t="str">
        <f>_xlfn.IFNA(IF(IF($AK660=AQ$5,VLOOKUP(AL660,buff!$K:$L,2,FALSE),"")=0,"",IF($AK660=AQ$5,VLOOKUP(AL660,buff!$K:$L,2,FALSE),"")),"")</f>
        <v>100013:100:2:0</v>
      </c>
      <c r="AR660" s="6" t="str">
        <f>_xlfn.IFNA(IF(IF($AK660=AR$5,VLOOKUP(AM660,buff!$K:$L,2,FALSE),"")=0,"",IF($AK660=AR$5,VLOOKUP(AM660,buff!$K:$L,2,FALSE),"")),"")</f>
        <v>100026:100:2:0</v>
      </c>
      <c r="AS660" s="6" t="str">
        <f>_xlfn.IFNA(IF(IF($AK660=AS$5,VLOOKUP(AN660,buff!$K:$L,2,FALSE),"")=0,"",IF($AK660=AS$5,VLOOKUP(AN660,buff!$K:$L,2,FALSE),"")),"")</f>
        <v/>
      </c>
      <c r="AT660" s="6" t="str">
        <f>_xlfn.IFNA(IF(IF($AK660=AT$5,VLOOKUP(AO660,buff!$K:$L,2,FALSE),"")=0,"",IF($AK660=AT$5,VLOOKUP(AO660,buff!$K:$L,2,FALSE),"")),"")</f>
        <v/>
      </c>
      <c r="AU660" s="6" t="str">
        <f>_xlfn.IFNA(IF(IF($AK660=AU$5,VLOOKUP(AP660,buff!$K:$L,2,FALSE),"")=0,"",IF($AK660=AU$5,VLOOKUP(AP660,buff!$K:$L,2,FALSE),"")),"")</f>
        <v/>
      </c>
      <c r="AV660" s="6" t="str">
        <f>_xlfn.IFNA(IF(IF($AK660=AV$5,VLOOKUP(AL660,buff!$K:$L,2,FALSE),"")=0,"",IF($AK660=AV$5,VLOOKUP(AL660,buff!$K:$L,2,FALSE),"")),"")</f>
        <v/>
      </c>
      <c r="AW660" s="6" t="str">
        <f>_xlfn.IFNA(IF(IF($AK660=AW$5,VLOOKUP(AM660,buff!$K:$L,2,FALSE),"")=0,"",IF($AK660=AW$5,VLOOKUP(AM660,buff!$K:$L,2,FALSE),"")),"")</f>
        <v/>
      </c>
      <c r="AX660" s="6" t="str">
        <f>_xlfn.IFNA(IF(IF($AK660=AX$5,VLOOKUP(AN660,buff!$K:$L,2,FALSE),"")=0,"",IF($AK660=AX$5,VLOOKUP(AN660,buff!$K:$L,2,FALSE),"")),"")</f>
        <v/>
      </c>
      <c r="AY660" s="6" t="str">
        <f>_xlfn.IFNA(IF(IF($AK660=AY$5,VLOOKUP(AO660,buff!$K:$L,2,FALSE),"")=0,"",IF($AK660=AY$5,VLOOKUP(AO660,buff!$K:$L,2,FALSE),"")),"")</f>
        <v/>
      </c>
      <c r="AZ660" s="6" t="str">
        <f>_xlfn.IFNA(IF(IF($AK660=AZ$5,VLOOKUP(AP660,buff!$K:$L,2,FALSE),"")=0,"",IF($AK660=AZ$5,VLOOKUP(AP660,buff!$K:$L,2,FALSE),"")),"")</f>
        <v/>
      </c>
      <c r="BA660" s="6">
        <f>VLOOKUP(AL660,buff!$K:$P,6,FALSE)</f>
        <v>16</v>
      </c>
      <c r="BB660" s="6">
        <f>VLOOKUP(AM660,buff!$K:$P,6,FALSE)</f>
        <v>17</v>
      </c>
      <c r="BC660" s="6" t="e">
        <f>VLOOKUP(AN660,buff!$K:$P,6,FALSE)</f>
        <v>#N/A</v>
      </c>
      <c r="BD660">
        <f t="shared" si="181"/>
        <v>3</v>
      </c>
      <c r="BE660">
        <f t="shared" si="182"/>
        <v>2</v>
      </c>
      <c r="BF660" s="22">
        <f t="shared" si="183"/>
        <v>101103</v>
      </c>
    </row>
    <row r="661" spans="1:58" x14ac:dyDescent="0.15">
      <c r="A661" t="str">
        <f t="shared" si="170"/>
        <v>伊芙主动技能3等级15</v>
      </c>
      <c r="B661" s="8">
        <f t="shared" si="177"/>
        <v>10110315</v>
      </c>
      <c r="C661" s="8" t="str">
        <f>VLOOKUP(G661,角色!A:B,2,FALSE)</f>
        <v>伊芙</v>
      </c>
      <c r="D661" s="8" t="str">
        <f t="shared" si="178"/>
        <v>主动技能3</v>
      </c>
      <c r="E661" s="8">
        <f t="shared" si="171"/>
        <v>15</v>
      </c>
      <c r="F661" s="8">
        <f t="shared" si="172"/>
        <v>3</v>
      </c>
      <c r="G661" s="8">
        <f t="shared" si="173"/>
        <v>11</v>
      </c>
      <c r="H661" s="4" t="s">
        <v>425</v>
      </c>
      <c r="I661" s="20" t="str">
        <f t="shared" si="179"/>
        <v>回复我方全体17%生命。并提升我方全体17%攻击。</v>
      </c>
      <c r="J661" s="4" t="s">
        <v>416</v>
      </c>
      <c r="K661" s="1" t="s">
        <v>104</v>
      </c>
      <c r="L661" s="4" t="s">
        <v>108</v>
      </c>
      <c r="M661" s="4" t="s">
        <v>420</v>
      </c>
      <c r="N661" s="4">
        <v>100</v>
      </c>
      <c r="O661" s="20">
        <f>VLOOKUP(L661,对应表!BK:BL,2,FALSE)</f>
        <v>100</v>
      </c>
      <c r="P661" s="25" t="str">
        <f>_xlfn.IFNA(VLOOKUP(G661,角色!V:AE,主动技能!F661+1,FALSE),"")</f>
        <v>||eff_zirankuizeng|</v>
      </c>
      <c r="Q661" s="25">
        <f>(VLOOKUP(G661,角色!V:AE,主动技能!F661+4,FALSE))</f>
        <v>3</v>
      </c>
      <c r="R661" s="25">
        <v>0</v>
      </c>
      <c r="S661" s="25">
        <v>0</v>
      </c>
      <c r="T661" s="6" t="str">
        <f t="shared" si="174"/>
        <v>100014:100:2:0|100026:100:2:0</v>
      </c>
      <c r="U661" s="6" t="str">
        <f t="shared" si="175"/>
        <v/>
      </c>
      <c r="V661" s="19" t="str">
        <f>VLOOKUP(G661,角色!AW:BC,主动技能!F661+1,FALSE)</f>
        <v>skill_16</v>
      </c>
      <c r="Y661">
        <f t="shared" si="176"/>
        <v>0</v>
      </c>
      <c r="Z661" s="19" t="str">
        <f>IF(VLOOKUP(C661,角色!CC:CI,主动技能!F661*2,FALSE)=0,"",VLOOKUP(C661,角色!CC:CI,主动技能!F661*2,FALSE))</f>
        <v/>
      </c>
      <c r="AA661" s="19">
        <f>IF(VLOOKUP(C661,角色!CC:CI,主动技能!F661*2+1,FALSE)=0,0,VLOOKUP(C661,角色!CC:CI,主动技能!F661*2+1,FALSE))</f>
        <v>0</v>
      </c>
      <c r="AB661" s="19" t="str">
        <f>IF(INT(VLOOKUP(E661,角色属性概况!I:M,3,FALSE)*AA661/100)=0,"",(INT(VLOOKUP(E661,角色属性概况!I:M,3,FALSE)*AA661/100)))</f>
        <v/>
      </c>
      <c r="AE661" s="25">
        <f>(VLOOKUP(G661,角色!V:AE,主动技能!F661+7,FALSE))</f>
        <v>1</v>
      </c>
      <c r="AF661" s="19">
        <f>VLOOKUP(F661,对应表!AY:BA,3,FALSE)</f>
        <v>2</v>
      </c>
      <c r="AG661" s="19">
        <f>VLOOKUP(F661,对应表!AY:BA,2,FALSE)</f>
        <v>2</v>
      </c>
      <c r="AH661" s="25" t="str">
        <f>VLOOKUP(F661,特效对应!F:G,2,FALSE)</f>
        <v>attackex</v>
      </c>
      <c r="AJ661">
        <f t="shared" si="180"/>
        <v>15</v>
      </c>
      <c r="AK661" s="2" t="s">
        <v>117</v>
      </c>
      <c r="AL661" s="4" t="s">
        <v>878</v>
      </c>
      <c r="AM661" s="4" t="s">
        <v>937</v>
      </c>
      <c r="AQ661" s="6" t="str">
        <f>_xlfn.IFNA(IF(IF($AK661=AQ$5,VLOOKUP(AL661,buff!$K:$L,2,FALSE),"")=0,"",IF($AK661=AQ$5,VLOOKUP(AL661,buff!$K:$L,2,FALSE),"")),"")</f>
        <v>100014:100:2:0</v>
      </c>
      <c r="AR661" s="6" t="str">
        <f>_xlfn.IFNA(IF(IF($AK661=AR$5,VLOOKUP(AM661,buff!$K:$L,2,FALSE),"")=0,"",IF($AK661=AR$5,VLOOKUP(AM661,buff!$K:$L,2,FALSE),"")),"")</f>
        <v>100026:100:2:0</v>
      </c>
      <c r="AS661" s="6" t="str">
        <f>_xlfn.IFNA(IF(IF($AK661=AS$5,VLOOKUP(AN661,buff!$K:$L,2,FALSE),"")=0,"",IF($AK661=AS$5,VLOOKUP(AN661,buff!$K:$L,2,FALSE),"")),"")</f>
        <v/>
      </c>
      <c r="AT661" s="6" t="str">
        <f>_xlfn.IFNA(IF(IF($AK661=AT$5,VLOOKUP(AO661,buff!$K:$L,2,FALSE),"")=0,"",IF($AK661=AT$5,VLOOKUP(AO661,buff!$K:$L,2,FALSE),"")),"")</f>
        <v/>
      </c>
      <c r="AU661" s="6" t="str">
        <f>_xlfn.IFNA(IF(IF($AK661=AU$5,VLOOKUP(AP661,buff!$K:$L,2,FALSE),"")=0,"",IF($AK661=AU$5,VLOOKUP(AP661,buff!$K:$L,2,FALSE),"")),"")</f>
        <v/>
      </c>
      <c r="AV661" s="6" t="str">
        <f>_xlfn.IFNA(IF(IF($AK661=AV$5,VLOOKUP(AL661,buff!$K:$L,2,FALSE),"")=0,"",IF($AK661=AV$5,VLOOKUP(AL661,buff!$K:$L,2,FALSE),"")),"")</f>
        <v/>
      </c>
      <c r="AW661" s="6" t="str">
        <f>_xlfn.IFNA(IF(IF($AK661=AW$5,VLOOKUP(AM661,buff!$K:$L,2,FALSE),"")=0,"",IF($AK661=AW$5,VLOOKUP(AM661,buff!$K:$L,2,FALSE),"")),"")</f>
        <v/>
      </c>
      <c r="AX661" s="6" t="str">
        <f>_xlfn.IFNA(IF(IF($AK661=AX$5,VLOOKUP(AN661,buff!$K:$L,2,FALSE),"")=0,"",IF($AK661=AX$5,VLOOKUP(AN661,buff!$K:$L,2,FALSE),"")),"")</f>
        <v/>
      </c>
      <c r="AY661" s="6" t="str">
        <f>_xlfn.IFNA(IF(IF($AK661=AY$5,VLOOKUP(AO661,buff!$K:$L,2,FALSE),"")=0,"",IF($AK661=AY$5,VLOOKUP(AO661,buff!$K:$L,2,FALSE),"")),"")</f>
        <v/>
      </c>
      <c r="AZ661" s="6" t="str">
        <f>_xlfn.IFNA(IF(IF($AK661=AZ$5,VLOOKUP(AP661,buff!$K:$L,2,FALSE),"")=0,"",IF($AK661=AZ$5,VLOOKUP(AP661,buff!$K:$L,2,FALSE),"")),"")</f>
        <v/>
      </c>
      <c r="BA661" s="6">
        <f>VLOOKUP(AL661,buff!$K:$P,6,FALSE)</f>
        <v>17</v>
      </c>
      <c r="BB661" s="6">
        <f>VLOOKUP(AM661,buff!$K:$P,6,FALSE)</f>
        <v>17</v>
      </c>
      <c r="BC661" s="6" t="e">
        <f>VLOOKUP(AN661,buff!$K:$P,6,FALSE)</f>
        <v>#N/A</v>
      </c>
      <c r="BD661">
        <f t="shared" si="181"/>
        <v>3</v>
      </c>
      <c r="BE661">
        <f t="shared" si="182"/>
        <v>2</v>
      </c>
      <c r="BF661" s="22">
        <f t="shared" si="183"/>
        <v>101103</v>
      </c>
    </row>
    <row r="662" spans="1:58" x14ac:dyDescent="0.15">
      <c r="A662" t="str">
        <f t="shared" si="170"/>
        <v>伊芙主动技能3等级16</v>
      </c>
      <c r="B662" s="8">
        <f t="shared" si="177"/>
        <v>10110316</v>
      </c>
      <c r="C662" s="8" t="str">
        <f>VLOOKUP(G662,角色!A:B,2,FALSE)</f>
        <v>伊芙</v>
      </c>
      <c r="D662" s="8" t="str">
        <f t="shared" si="178"/>
        <v>主动技能3</v>
      </c>
      <c r="E662" s="8">
        <f t="shared" si="171"/>
        <v>16</v>
      </c>
      <c r="F662" s="8">
        <f t="shared" si="172"/>
        <v>3</v>
      </c>
      <c r="G662" s="8">
        <f t="shared" si="173"/>
        <v>11</v>
      </c>
      <c r="H662" s="4" t="s">
        <v>425</v>
      </c>
      <c r="I662" s="20" t="str">
        <f t="shared" si="179"/>
        <v>回复我方全体17%生命。并提升我方全体18%攻击。</v>
      </c>
      <c r="J662" s="4" t="s">
        <v>416</v>
      </c>
      <c r="K662" s="1" t="s">
        <v>104</v>
      </c>
      <c r="L662" s="4" t="s">
        <v>108</v>
      </c>
      <c r="M662" s="4" t="s">
        <v>420</v>
      </c>
      <c r="N662" s="4">
        <v>100</v>
      </c>
      <c r="O662" s="20">
        <f>VLOOKUP(L662,对应表!BK:BL,2,FALSE)</f>
        <v>100</v>
      </c>
      <c r="P662" s="25" t="str">
        <f>_xlfn.IFNA(VLOOKUP(G662,角色!V:AE,主动技能!F662+1,FALSE),"")</f>
        <v>||eff_zirankuizeng|</v>
      </c>
      <c r="Q662" s="25">
        <f>(VLOOKUP(G662,角色!V:AE,主动技能!F662+4,FALSE))</f>
        <v>3</v>
      </c>
      <c r="R662" s="25">
        <v>0</v>
      </c>
      <c r="S662" s="25">
        <v>0</v>
      </c>
      <c r="T662" s="6" t="str">
        <f t="shared" si="174"/>
        <v>100014:100:2:0|100027:100:2:0</v>
      </c>
      <c r="U662" s="6" t="str">
        <f t="shared" si="175"/>
        <v/>
      </c>
      <c r="V662" s="19" t="str">
        <f>VLOOKUP(G662,角色!AW:BC,主动技能!F662+1,FALSE)</f>
        <v>skill_16</v>
      </c>
      <c r="Y662">
        <f t="shared" si="176"/>
        <v>0</v>
      </c>
      <c r="Z662" s="19" t="str">
        <f>IF(VLOOKUP(C662,角色!CC:CI,主动技能!F662*2,FALSE)=0,"",VLOOKUP(C662,角色!CC:CI,主动技能!F662*2,FALSE))</f>
        <v/>
      </c>
      <c r="AA662" s="19">
        <f>IF(VLOOKUP(C662,角色!CC:CI,主动技能!F662*2+1,FALSE)=0,0,VLOOKUP(C662,角色!CC:CI,主动技能!F662*2+1,FALSE))</f>
        <v>0</v>
      </c>
      <c r="AB662" s="19" t="str">
        <f>IF(INT(VLOOKUP(E662,角色属性概况!I:M,3,FALSE)*AA662/100)=0,"",(INT(VLOOKUP(E662,角色属性概况!I:M,3,FALSE)*AA662/100)))</f>
        <v/>
      </c>
      <c r="AE662" s="25">
        <f>(VLOOKUP(G662,角色!V:AE,主动技能!F662+7,FALSE))</f>
        <v>1</v>
      </c>
      <c r="AF662" s="19">
        <f>VLOOKUP(F662,对应表!AY:BA,3,FALSE)</f>
        <v>2</v>
      </c>
      <c r="AG662" s="19">
        <f>VLOOKUP(F662,对应表!AY:BA,2,FALSE)</f>
        <v>2</v>
      </c>
      <c r="AH662" s="25" t="str">
        <f>VLOOKUP(F662,特效对应!F:G,2,FALSE)</f>
        <v>attackex</v>
      </c>
      <c r="AJ662">
        <f t="shared" si="180"/>
        <v>16</v>
      </c>
      <c r="AK662" s="2" t="s">
        <v>117</v>
      </c>
      <c r="AL662" s="4" t="s">
        <v>878</v>
      </c>
      <c r="AM662" s="4" t="s">
        <v>938</v>
      </c>
      <c r="AQ662" s="6" t="str">
        <f>_xlfn.IFNA(IF(IF($AK662=AQ$5,VLOOKUP(AL662,buff!$K:$L,2,FALSE),"")=0,"",IF($AK662=AQ$5,VLOOKUP(AL662,buff!$K:$L,2,FALSE),"")),"")</f>
        <v>100014:100:2:0</v>
      </c>
      <c r="AR662" s="6" t="str">
        <f>_xlfn.IFNA(IF(IF($AK662=AR$5,VLOOKUP(AM662,buff!$K:$L,2,FALSE),"")=0,"",IF($AK662=AR$5,VLOOKUP(AM662,buff!$K:$L,2,FALSE),"")),"")</f>
        <v>100027:100:2:0</v>
      </c>
      <c r="AS662" s="6" t="str">
        <f>_xlfn.IFNA(IF(IF($AK662=AS$5,VLOOKUP(AN662,buff!$K:$L,2,FALSE),"")=0,"",IF($AK662=AS$5,VLOOKUP(AN662,buff!$K:$L,2,FALSE),"")),"")</f>
        <v/>
      </c>
      <c r="AT662" s="6" t="str">
        <f>_xlfn.IFNA(IF(IF($AK662=AT$5,VLOOKUP(AO662,buff!$K:$L,2,FALSE),"")=0,"",IF($AK662=AT$5,VLOOKUP(AO662,buff!$K:$L,2,FALSE),"")),"")</f>
        <v/>
      </c>
      <c r="AU662" s="6" t="str">
        <f>_xlfn.IFNA(IF(IF($AK662=AU$5,VLOOKUP(AP662,buff!$K:$L,2,FALSE),"")=0,"",IF($AK662=AU$5,VLOOKUP(AP662,buff!$K:$L,2,FALSE),"")),"")</f>
        <v/>
      </c>
      <c r="AV662" s="6" t="str">
        <f>_xlfn.IFNA(IF(IF($AK662=AV$5,VLOOKUP(AL662,buff!$K:$L,2,FALSE),"")=0,"",IF($AK662=AV$5,VLOOKUP(AL662,buff!$K:$L,2,FALSE),"")),"")</f>
        <v/>
      </c>
      <c r="AW662" s="6" t="str">
        <f>_xlfn.IFNA(IF(IF($AK662=AW$5,VLOOKUP(AM662,buff!$K:$L,2,FALSE),"")=0,"",IF($AK662=AW$5,VLOOKUP(AM662,buff!$K:$L,2,FALSE),"")),"")</f>
        <v/>
      </c>
      <c r="AX662" s="6" t="str">
        <f>_xlfn.IFNA(IF(IF($AK662=AX$5,VLOOKUP(AN662,buff!$K:$L,2,FALSE),"")=0,"",IF($AK662=AX$5,VLOOKUP(AN662,buff!$K:$L,2,FALSE),"")),"")</f>
        <v/>
      </c>
      <c r="AY662" s="6" t="str">
        <f>_xlfn.IFNA(IF(IF($AK662=AY$5,VLOOKUP(AO662,buff!$K:$L,2,FALSE),"")=0,"",IF($AK662=AY$5,VLOOKUP(AO662,buff!$K:$L,2,FALSE),"")),"")</f>
        <v/>
      </c>
      <c r="AZ662" s="6" t="str">
        <f>_xlfn.IFNA(IF(IF($AK662=AZ$5,VLOOKUP(AP662,buff!$K:$L,2,FALSE),"")=0,"",IF($AK662=AZ$5,VLOOKUP(AP662,buff!$K:$L,2,FALSE),"")),"")</f>
        <v/>
      </c>
      <c r="BA662" s="6">
        <f>VLOOKUP(AL662,buff!$K:$P,6,FALSE)</f>
        <v>17</v>
      </c>
      <c r="BB662" s="6">
        <f>VLOOKUP(AM662,buff!$K:$P,6,FALSE)</f>
        <v>18</v>
      </c>
      <c r="BC662" s="6" t="e">
        <f>VLOOKUP(AN662,buff!$K:$P,6,FALSE)</f>
        <v>#N/A</v>
      </c>
      <c r="BD662">
        <f t="shared" si="181"/>
        <v>3</v>
      </c>
      <c r="BE662">
        <f t="shared" si="182"/>
        <v>2</v>
      </c>
      <c r="BF662" s="22">
        <f t="shared" si="183"/>
        <v>101103</v>
      </c>
    </row>
    <row r="663" spans="1:58" x14ac:dyDescent="0.15">
      <c r="A663" t="str">
        <f t="shared" si="170"/>
        <v>伊芙主动技能3等级17</v>
      </c>
      <c r="B663" s="8">
        <f t="shared" si="177"/>
        <v>10110317</v>
      </c>
      <c r="C663" s="8" t="str">
        <f>VLOOKUP(G663,角色!A:B,2,FALSE)</f>
        <v>伊芙</v>
      </c>
      <c r="D663" s="8" t="str">
        <f t="shared" si="178"/>
        <v>主动技能3</v>
      </c>
      <c r="E663" s="8">
        <f t="shared" si="171"/>
        <v>17</v>
      </c>
      <c r="F663" s="8">
        <f t="shared" si="172"/>
        <v>3</v>
      </c>
      <c r="G663" s="8">
        <f t="shared" si="173"/>
        <v>11</v>
      </c>
      <c r="H663" s="4" t="s">
        <v>425</v>
      </c>
      <c r="I663" s="20" t="str">
        <f t="shared" si="179"/>
        <v>回复我方全体18%生命。并提升我方全体18%攻击。</v>
      </c>
      <c r="J663" s="4" t="s">
        <v>416</v>
      </c>
      <c r="K663" s="1" t="s">
        <v>104</v>
      </c>
      <c r="L663" s="4" t="s">
        <v>108</v>
      </c>
      <c r="M663" s="4" t="s">
        <v>420</v>
      </c>
      <c r="N663" s="4">
        <v>100</v>
      </c>
      <c r="O663" s="20">
        <f>VLOOKUP(L663,对应表!BK:BL,2,FALSE)</f>
        <v>100</v>
      </c>
      <c r="P663" s="25" t="str">
        <f>_xlfn.IFNA(VLOOKUP(G663,角色!V:AE,主动技能!F663+1,FALSE),"")</f>
        <v>||eff_zirankuizeng|</v>
      </c>
      <c r="Q663" s="25">
        <f>(VLOOKUP(G663,角色!V:AE,主动技能!F663+4,FALSE))</f>
        <v>3</v>
      </c>
      <c r="R663" s="25">
        <v>0</v>
      </c>
      <c r="S663" s="25">
        <v>0</v>
      </c>
      <c r="T663" s="6" t="str">
        <f t="shared" si="174"/>
        <v>100015:100:2:0|100027:100:2:0</v>
      </c>
      <c r="U663" s="6" t="str">
        <f t="shared" si="175"/>
        <v/>
      </c>
      <c r="V663" s="19" t="str">
        <f>VLOOKUP(G663,角色!AW:BC,主动技能!F663+1,FALSE)</f>
        <v>skill_16</v>
      </c>
      <c r="Y663">
        <f t="shared" si="176"/>
        <v>0</v>
      </c>
      <c r="Z663" s="19" t="str">
        <f>IF(VLOOKUP(C663,角色!CC:CI,主动技能!F663*2,FALSE)=0,"",VLOOKUP(C663,角色!CC:CI,主动技能!F663*2,FALSE))</f>
        <v/>
      </c>
      <c r="AA663" s="19">
        <f>IF(VLOOKUP(C663,角色!CC:CI,主动技能!F663*2+1,FALSE)=0,0,VLOOKUP(C663,角色!CC:CI,主动技能!F663*2+1,FALSE))</f>
        <v>0</v>
      </c>
      <c r="AB663" s="19" t="str">
        <f>IF(INT(VLOOKUP(E663,角色属性概况!I:M,3,FALSE)*AA663/100)=0,"",(INT(VLOOKUP(E663,角色属性概况!I:M,3,FALSE)*AA663/100)))</f>
        <v/>
      </c>
      <c r="AE663" s="25">
        <f>(VLOOKUP(G663,角色!V:AE,主动技能!F663+7,FALSE))</f>
        <v>1</v>
      </c>
      <c r="AF663" s="19">
        <f>VLOOKUP(F663,对应表!AY:BA,3,FALSE)</f>
        <v>2</v>
      </c>
      <c r="AG663" s="19">
        <f>VLOOKUP(F663,对应表!AY:BA,2,FALSE)</f>
        <v>2</v>
      </c>
      <c r="AH663" s="25" t="str">
        <f>VLOOKUP(F663,特效对应!F:G,2,FALSE)</f>
        <v>attackex</v>
      </c>
      <c r="AJ663">
        <f t="shared" si="180"/>
        <v>17</v>
      </c>
      <c r="AK663" s="2" t="s">
        <v>117</v>
      </c>
      <c r="AL663" s="4" t="s">
        <v>879</v>
      </c>
      <c r="AM663" s="4" t="s">
        <v>938</v>
      </c>
      <c r="AQ663" s="6" t="str">
        <f>_xlfn.IFNA(IF(IF($AK663=AQ$5,VLOOKUP(AL663,buff!$K:$L,2,FALSE),"")=0,"",IF($AK663=AQ$5,VLOOKUP(AL663,buff!$K:$L,2,FALSE),"")),"")</f>
        <v>100015:100:2:0</v>
      </c>
      <c r="AR663" s="6" t="str">
        <f>_xlfn.IFNA(IF(IF($AK663=AR$5,VLOOKUP(AM663,buff!$K:$L,2,FALSE),"")=0,"",IF($AK663=AR$5,VLOOKUP(AM663,buff!$K:$L,2,FALSE),"")),"")</f>
        <v>100027:100:2:0</v>
      </c>
      <c r="AS663" s="6" t="str">
        <f>_xlfn.IFNA(IF(IF($AK663=AS$5,VLOOKUP(AN663,buff!$K:$L,2,FALSE),"")=0,"",IF($AK663=AS$5,VLOOKUP(AN663,buff!$K:$L,2,FALSE),"")),"")</f>
        <v/>
      </c>
      <c r="AT663" s="6" t="str">
        <f>_xlfn.IFNA(IF(IF($AK663=AT$5,VLOOKUP(AO663,buff!$K:$L,2,FALSE),"")=0,"",IF($AK663=AT$5,VLOOKUP(AO663,buff!$K:$L,2,FALSE),"")),"")</f>
        <v/>
      </c>
      <c r="AU663" s="6" t="str">
        <f>_xlfn.IFNA(IF(IF($AK663=AU$5,VLOOKUP(AP663,buff!$K:$L,2,FALSE),"")=0,"",IF($AK663=AU$5,VLOOKUP(AP663,buff!$K:$L,2,FALSE),"")),"")</f>
        <v/>
      </c>
      <c r="AV663" s="6" t="str">
        <f>_xlfn.IFNA(IF(IF($AK663=AV$5,VLOOKUP(AL663,buff!$K:$L,2,FALSE),"")=0,"",IF($AK663=AV$5,VLOOKUP(AL663,buff!$K:$L,2,FALSE),"")),"")</f>
        <v/>
      </c>
      <c r="AW663" s="6" t="str">
        <f>_xlfn.IFNA(IF(IF($AK663=AW$5,VLOOKUP(AM663,buff!$K:$L,2,FALSE),"")=0,"",IF($AK663=AW$5,VLOOKUP(AM663,buff!$K:$L,2,FALSE),"")),"")</f>
        <v/>
      </c>
      <c r="AX663" s="6" t="str">
        <f>_xlfn.IFNA(IF(IF($AK663=AX$5,VLOOKUP(AN663,buff!$K:$L,2,FALSE),"")=0,"",IF($AK663=AX$5,VLOOKUP(AN663,buff!$K:$L,2,FALSE),"")),"")</f>
        <v/>
      </c>
      <c r="AY663" s="6" t="str">
        <f>_xlfn.IFNA(IF(IF($AK663=AY$5,VLOOKUP(AO663,buff!$K:$L,2,FALSE),"")=0,"",IF($AK663=AY$5,VLOOKUP(AO663,buff!$K:$L,2,FALSE),"")),"")</f>
        <v/>
      </c>
      <c r="AZ663" s="6" t="str">
        <f>_xlfn.IFNA(IF(IF($AK663=AZ$5,VLOOKUP(AP663,buff!$K:$L,2,FALSE),"")=0,"",IF($AK663=AZ$5,VLOOKUP(AP663,buff!$K:$L,2,FALSE),"")),"")</f>
        <v/>
      </c>
      <c r="BA663" s="6">
        <f>VLOOKUP(AL663,buff!$K:$P,6,FALSE)</f>
        <v>18</v>
      </c>
      <c r="BB663" s="6">
        <f>VLOOKUP(AM663,buff!$K:$P,6,FALSE)</f>
        <v>18</v>
      </c>
      <c r="BC663" s="6" t="e">
        <f>VLOOKUP(AN663,buff!$K:$P,6,FALSE)</f>
        <v>#N/A</v>
      </c>
      <c r="BD663">
        <f t="shared" si="181"/>
        <v>3</v>
      </c>
      <c r="BE663">
        <f t="shared" si="182"/>
        <v>2</v>
      </c>
      <c r="BF663" s="22">
        <f t="shared" si="183"/>
        <v>101103</v>
      </c>
    </row>
    <row r="664" spans="1:58" x14ac:dyDescent="0.15">
      <c r="A664" t="str">
        <f t="shared" si="170"/>
        <v>伊芙主动技能3等级18</v>
      </c>
      <c r="B664" s="8">
        <f t="shared" si="177"/>
        <v>10110318</v>
      </c>
      <c r="C664" s="8" t="str">
        <f>VLOOKUP(G664,角色!A:B,2,FALSE)</f>
        <v>伊芙</v>
      </c>
      <c r="D664" s="8" t="str">
        <f t="shared" si="178"/>
        <v>主动技能3</v>
      </c>
      <c r="E664" s="8">
        <f t="shared" si="171"/>
        <v>18</v>
      </c>
      <c r="F664" s="8">
        <f t="shared" si="172"/>
        <v>3</v>
      </c>
      <c r="G664" s="8">
        <f t="shared" si="173"/>
        <v>11</v>
      </c>
      <c r="H664" s="4" t="s">
        <v>425</v>
      </c>
      <c r="I664" s="20" t="str">
        <f t="shared" si="179"/>
        <v>回复我方全体18%生命。并提升我方全体19%攻击。</v>
      </c>
      <c r="J664" s="4" t="s">
        <v>416</v>
      </c>
      <c r="K664" s="1" t="s">
        <v>104</v>
      </c>
      <c r="L664" s="4" t="s">
        <v>108</v>
      </c>
      <c r="M664" s="4" t="s">
        <v>420</v>
      </c>
      <c r="N664" s="4">
        <v>100</v>
      </c>
      <c r="O664" s="20">
        <f>VLOOKUP(L664,对应表!BK:BL,2,FALSE)</f>
        <v>100</v>
      </c>
      <c r="P664" s="25" t="str">
        <f>_xlfn.IFNA(VLOOKUP(G664,角色!V:AE,主动技能!F664+1,FALSE),"")</f>
        <v>||eff_zirankuizeng|</v>
      </c>
      <c r="Q664" s="25">
        <f>(VLOOKUP(G664,角色!V:AE,主动技能!F664+4,FALSE))</f>
        <v>3</v>
      </c>
      <c r="R664" s="25">
        <v>0</v>
      </c>
      <c r="S664" s="25">
        <v>0</v>
      </c>
      <c r="T664" s="6" t="str">
        <f t="shared" si="174"/>
        <v>100015:100:2:0|100028:100:2:0</v>
      </c>
      <c r="U664" s="6" t="str">
        <f t="shared" si="175"/>
        <v/>
      </c>
      <c r="V664" s="19" t="str">
        <f>VLOOKUP(G664,角色!AW:BC,主动技能!F664+1,FALSE)</f>
        <v>skill_16</v>
      </c>
      <c r="Y664">
        <f t="shared" si="176"/>
        <v>0</v>
      </c>
      <c r="Z664" s="19" t="str">
        <f>IF(VLOOKUP(C664,角色!CC:CI,主动技能!F664*2,FALSE)=0,"",VLOOKUP(C664,角色!CC:CI,主动技能!F664*2,FALSE))</f>
        <v/>
      </c>
      <c r="AA664" s="19">
        <f>IF(VLOOKUP(C664,角色!CC:CI,主动技能!F664*2+1,FALSE)=0,0,VLOOKUP(C664,角色!CC:CI,主动技能!F664*2+1,FALSE))</f>
        <v>0</v>
      </c>
      <c r="AB664" s="19" t="str">
        <f>IF(INT(VLOOKUP(E664,角色属性概况!I:M,3,FALSE)*AA664/100)=0,"",(INT(VLOOKUP(E664,角色属性概况!I:M,3,FALSE)*AA664/100)))</f>
        <v/>
      </c>
      <c r="AE664" s="25">
        <f>(VLOOKUP(G664,角色!V:AE,主动技能!F664+7,FALSE))</f>
        <v>1</v>
      </c>
      <c r="AF664" s="19">
        <f>VLOOKUP(F664,对应表!AY:BA,3,FALSE)</f>
        <v>2</v>
      </c>
      <c r="AG664" s="19">
        <f>VLOOKUP(F664,对应表!AY:BA,2,FALSE)</f>
        <v>2</v>
      </c>
      <c r="AH664" s="25" t="str">
        <f>VLOOKUP(F664,特效对应!F:G,2,FALSE)</f>
        <v>attackex</v>
      </c>
      <c r="AJ664">
        <f t="shared" si="180"/>
        <v>18</v>
      </c>
      <c r="AK664" s="2" t="s">
        <v>117</v>
      </c>
      <c r="AL664" s="4" t="s">
        <v>879</v>
      </c>
      <c r="AM664" s="4" t="s">
        <v>939</v>
      </c>
      <c r="AQ664" s="6" t="str">
        <f>_xlfn.IFNA(IF(IF($AK664=AQ$5,VLOOKUP(AL664,buff!$K:$L,2,FALSE),"")=0,"",IF($AK664=AQ$5,VLOOKUP(AL664,buff!$K:$L,2,FALSE),"")),"")</f>
        <v>100015:100:2:0</v>
      </c>
      <c r="AR664" s="6" t="str">
        <f>_xlfn.IFNA(IF(IF($AK664=AR$5,VLOOKUP(AM664,buff!$K:$L,2,FALSE),"")=0,"",IF($AK664=AR$5,VLOOKUP(AM664,buff!$K:$L,2,FALSE),"")),"")</f>
        <v>100028:100:2:0</v>
      </c>
      <c r="AS664" s="6" t="str">
        <f>_xlfn.IFNA(IF(IF($AK664=AS$5,VLOOKUP(AN664,buff!$K:$L,2,FALSE),"")=0,"",IF($AK664=AS$5,VLOOKUP(AN664,buff!$K:$L,2,FALSE),"")),"")</f>
        <v/>
      </c>
      <c r="AT664" s="6" t="str">
        <f>_xlfn.IFNA(IF(IF($AK664=AT$5,VLOOKUP(AO664,buff!$K:$L,2,FALSE),"")=0,"",IF($AK664=AT$5,VLOOKUP(AO664,buff!$K:$L,2,FALSE),"")),"")</f>
        <v/>
      </c>
      <c r="AU664" s="6" t="str">
        <f>_xlfn.IFNA(IF(IF($AK664=AU$5,VLOOKUP(AP664,buff!$K:$L,2,FALSE),"")=0,"",IF($AK664=AU$5,VLOOKUP(AP664,buff!$K:$L,2,FALSE),"")),"")</f>
        <v/>
      </c>
      <c r="AV664" s="6" t="str">
        <f>_xlfn.IFNA(IF(IF($AK664=AV$5,VLOOKUP(AL664,buff!$K:$L,2,FALSE),"")=0,"",IF($AK664=AV$5,VLOOKUP(AL664,buff!$K:$L,2,FALSE),"")),"")</f>
        <v/>
      </c>
      <c r="AW664" s="6" t="str">
        <f>_xlfn.IFNA(IF(IF($AK664=AW$5,VLOOKUP(AM664,buff!$K:$L,2,FALSE),"")=0,"",IF($AK664=AW$5,VLOOKUP(AM664,buff!$K:$L,2,FALSE),"")),"")</f>
        <v/>
      </c>
      <c r="AX664" s="6" t="str">
        <f>_xlfn.IFNA(IF(IF($AK664=AX$5,VLOOKUP(AN664,buff!$K:$L,2,FALSE),"")=0,"",IF($AK664=AX$5,VLOOKUP(AN664,buff!$K:$L,2,FALSE),"")),"")</f>
        <v/>
      </c>
      <c r="AY664" s="6" t="str">
        <f>_xlfn.IFNA(IF(IF($AK664=AY$5,VLOOKUP(AO664,buff!$K:$L,2,FALSE),"")=0,"",IF($AK664=AY$5,VLOOKUP(AO664,buff!$K:$L,2,FALSE),"")),"")</f>
        <v/>
      </c>
      <c r="AZ664" s="6" t="str">
        <f>_xlfn.IFNA(IF(IF($AK664=AZ$5,VLOOKUP(AP664,buff!$K:$L,2,FALSE),"")=0,"",IF($AK664=AZ$5,VLOOKUP(AP664,buff!$K:$L,2,FALSE),"")),"")</f>
        <v/>
      </c>
      <c r="BA664" s="6">
        <f>VLOOKUP(AL664,buff!$K:$P,6,FALSE)</f>
        <v>18</v>
      </c>
      <c r="BB664" s="6">
        <f>VLOOKUP(AM664,buff!$K:$P,6,FALSE)</f>
        <v>19</v>
      </c>
      <c r="BC664" s="6" t="e">
        <f>VLOOKUP(AN664,buff!$K:$P,6,FALSE)</f>
        <v>#N/A</v>
      </c>
      <c r="BD664">
        <f t="shared" si="181"/>
        <v>3</v>
      </c>
      <c r="BE664">
        <f t="shared" si="182"/>
        <v>2</v>
      </c>
      <c r="BF664" s="22">
        <f t="shared" si="183"/>
        <v>101103</v>
      </c>
    </row>
    <row r="665" spans="1:58" x14ac:dyDescent="0.15">
      <c r="A665" t="str">
        <f t="shared" si="170"/>
        <v>伊芙主动技能3等级19</v>
      </c>
      <c r="B665" s="8">
        <f t="shared" si="177"/>
        <v>10110319</v>
      </c>
      <c r="C665" s="8" t="str">
        <f>VLOOKUP(G665,角色!A:B,2,FALSE)</f>
        <v>伊芙</v>
      </c>
      <c r="D665" s="8" t="str">
        <f t="shared" si="178"/>
        <v>主动技能3</v>
      </c>
      <c r="E665" s="8">
        <f t="shared" si="171"/>
        <v>19</v>
      </c>
      <c r="F665" s="8">
        <f t="shared" si="172"/>
        <v>3</v>
      </c>
      <c r="G665" s="8">
        <f t="shared" si="173"/>
        <v>11</v>
      </c>
      <c r="H665" s="4" t="s">
        <v>425</v>
      </c>
      <c r="I665" s="20" t="str">
        <f t="shared" si="179"/>
        <v>回复我方全体19%生命。并提升我方全体19%攻击。</v>
      </c>
      <c r="J665" s="4" t="s">
        <v>416</v>
      </c>
      <c r="K665" s="1" t="s">
        <v>104</v>
      </c>
      <c r="L665" s="4" t="s">
        <v>108</v>
      </c>
      <c r="M665" s="4" t="s">
        <v>420</v>
      </c>
      <c r="N665" s="4">
        <v>100</v>
      </c>
      <c r="O665" s="20">
        <f>VLOOKUP(L665,对应表!BK:BL,2,FALSE)</f>
        <v>100</v>
      </c>
      <c r="P665" s="25" t="str">
        <f>_xlfn.IFNA(VLOOKUP(G665,角色!V:AE,主动技能!F665+1,FALSE),"")</f>
        <v>||eff_zirankuizeng|</v>
      </c>
      <c r="Q665" s="25">
        <f>(VLOOKUP(G665,角色!V:AE,主动技能!F665+4,FALSE))</f>
        <v>3</v>
      </c>
      <c r="R665" s="25">
        <v>0</v>
      </c>
      <c r="S665" s="25">
        <v>0</v>
      </c>
      <c r="T665" s="6" t="str">
        <f t="shared" si="174"/>
        <v>100016:100:2:0|100028:100:2:0</v>
      </c>
      <c r="U665" s="6" t="str">
        <f t="shared" si="175"/>
        <v/>
      </c>
      <c r="V665" s="19" t="str">
        <f>VLOOKUP(G665,角色!AW:BC,主动技能!F665+1,FALSE)</f>
        <v>skill_16</v>
      </c>
      <c r="Y665">
        <f t="shared" si="176"/>
        <v>0</v>
      </c>
      <c r="Z665" s="19" t="str">
        <f>IF(VLOOKUP(C665,角色!CC:CI,主动技能!F665*2,FALSE)=0,"",VLOOKUP(C665,角色!CC:CI,主动技能!F665*2,FALSE))</f>
        <v/>
      </c>
      <c r="AA665" s="19">
        <f>IF(VLOOKUP(C665,角色!CC:CI,主动技能!F665*2+1,FALSE)=0,0,VLOOKUP(C665,角色!CC:CI,主动技能!F665*2+1,FALSE))</f>
        <v>0</v>
      </c>
      <c r="AB665" s="19" t="str">
        <f>IF(INT(VLOOKUP(E665,角色属性概况!I:M,3,FALSE)*AA665/100)=0,"",(INT(VLOOKUP(E665,角色属性概况!I:M,3,FALSE)*AA665/100)))</f>
        <v/>
      </c>
      <c r="AE665" s="25">
        <f>(VLOOKUP(G665,角色!V:AE,主动技能!F665+7,FALSE))</f>
        <v>1</v>
      </c>
      <c r="AF665" s="19">
        <f>VLOOKUP(F665,对应表!AY:BA,3,FALSE)</f>
        <v>2</v>
      </c>
      <c r="AG665" s="19">
        <f>VLOOKUP(F665,对应表!AY:BA,2,FALSE)</f>
        <v>2</v>
      </c>
      <c r="AH665" s="25" t="str">
        <f>VLOOKUP(F665,特效对应!F:G,2,FALSE)</f>
        <v>attackex</v>
      </c>
      <c r="AJ665">
        <f t="shared" si="180"/>
        <v>19</v>
      </c>
      <c r="AK665" s="2" t="s">
        <v>117</v>
      </c>
      <c r="AL665" s="4" t="s">
        <v>880</v>
      </c>
      <c r="AM665" s="4" t="s">
        <v>939</v>
      </c>
      <c r="AQ665" s="6" t="str">
        <f>_xlfn.IFNA(IF(IF($AK665=AQ$5,VLOOKUP(AL665,buff!$K:$L,2,FALSE),"")=0,"",IF($AK665=AQ$5,VLOOKUP(AL665,buff!$K:$L,2,FALSE),"")),"")</f>
        <v>100016:100:2:0</v>
      </c>
      <c r="AR665" s="6" t="str">
        <f>_xlfn.IFNA(IF(IF($AK665=AR$5,VLOOKUP(AM665,buff!$K:$L,2,FALSE),"")=0,"",IF($AK665=AR$5,VLOOKUP(AM665,buff!$K:$L,2,FALSE),"")),"")</f>
        <v>100028:100:2:0</v>
      </c>
      <c r="AS665" s="6" t="str">
        <f>_xlfn.IFNA(IF(IF($AK665=AS$5,VLOOKUP(AN665,buff!$K:$L,2,FALSE),"")=0,"",IF($AK665=AS$5,VLOOKUP(AN665,buff!$K:$L,2,FALSE),"")),"")</f>
        <v/>
      </c>
      <c r="AT665" s="6" t="str">
        <f>_xlfn.IFNA(IF(IF($AK665=AT$5,VLOOKUP(AO665,buff!$K:$L,2,FALSE),"")=0,"",IF($AK665=AT$5,VLOOKUP(AO665,buff!$K:$L,2,FALSE),"")),"")</f>
        <v/>
      </c>
      <c r="AU665" s="6" t="str">
        <f>_xlfn.IFNA(IF(IF($AK665=AU$5,VLOOKUP(AP665,buff!$K:$L,2,FALSE),"")=0,"",IF($AK665=AU$5,VLOOKUP(AP665,buff!$K:$L,2,FALSE),"")),"")</f>
        <v/>
      </c>
      <c r="AV665" s="6" t="str">
        <f>_xlfn.IFNA(IF(IF($AK665=AV$5,VLOOKUP(AL665,buff!$K:$L,2,FALSE),"")=0,"",IF($AK665=AV$5,VLOOKUP(AL665,buff!$K:$L,2,FALSE),"")),"")</f>
        <v/>
      </c>
      <c r="AW665" s="6" t="str">
        <f>_xlfn.IFNA(IF(IF($AK665=AW$5,VLOOKUP(AM665,buff!$K:$L,2,FALSE),"")=0,"",IF($AK665=AW$5,VLOOKUP(AM665,buff!$K:$L,2,FALSE),"")),"")</f>
        <v/>
      </c>
      <c r="AX665" s="6" t="str">
        <f>_xlfn.IFNA(IF(IF($AK665=AX$5,VLOOKUP(AN665,buff!$K:$L,2,FALSE),"")=0,"",IF($AK665=AX$5,VLOOKUP(AN665,buff!$K:$L,2,FALSE),"")),"")</f>
        <v/>
      </c>
      <c r="AY665" s="6" t="str">
        <f>_xlfn.IFNA(IF(IF($AK665=AY$5,VLOOKUP(AO665,buff!$K:$L,2,FALSE),"")=0,"",IF($AK665=AY$5,VLOOKUP(AO665,buff!$K:$L,2,FALSE),"")),"")</f>
        <v/>
      </c>
      <c r="AZ665" s="6" t="str">
        <f>_xlfn.IFNA(IF(IF($AK665=AZ$5,VLOOKUP(AP665,buff!$K:$L,2,FALSE),"")=0,"",IF($AK665=AZ$5,VLOOKUP(AP665,buff!$K:$L,2,FALSE),"")),"")</f>
        <v/>
      </c>
      <c r="BA665" s="6">
        <f>VLOOKUP(AL665,buff!$K:$P,6,FALSE)</f>
        <v>19</v>
      </c>
      <c r="BB665" s="6">
        <f>VLOOKUP(AM665,buff!$K:$P,6,FALSE)</f>
        <v>19</v>
      </c>
      <c r="BC665" s="6" t="e">
        <f>VLOOKUP(AN665,buff!$K:$P,6,FALSE)</f>
        <v>#N/A</v>
      </c>
      <c r="BD665">
        <f t="shared" si="181"/>
        <v>3</v>
      </c>
      <c r="BE665">
        <f t="shared" si="182"/>
        <v>2</v>
      </c>
      <c r="BF665" s="22">
        <f t="shared" si="183"/>
        <v>101103</v>
      </c>
    </row>
    <row r="666" spans="1:58" x14ac:dyDescent="0.15">
      <c r="A666" t="str">
        <f t="shared" si="170"/>
        <v>伊芙主动技能3等级20</v>
      </c>
      <c r="B666" s="8">
        <f t="shared" si="177"/>
        <v>10110320</v>
      </c>
      <c r="C666" s="8" t="str">
        <f>VLOOKUP(G666,角色!A:B,2,FALSE)</f>
        <v>伊芙</v>
      </c>
      <c r="D666" s="8" t="str">
        <f t="shared" si="178"/>
        <v>主动技能3</v>
      </c>
      <c r="E666" s="8">
        <f t="shared" si="171"/>
        <v>20</v>
      </c>
      <c r="F666" s="8">
        <f t="shared" si="172"/>
        <v>3</v>
      </c>
      <c r="G666" s="8">
        <f t="shared" si="173"/>
        <v>11</v>
      </c>
      <c r="H666" s="4" t="s">
        <v>425</v>
      </c>
      <c r="I666" s="20" t="str">
        <f t="shared" si="179"/>
        <v>回复我方全体20%生命。并提升我方全体20%攻击。</v>
      </c>
      <c r="J666" s="4" t="s">
        <v>416</v>
      </c>
      <c r="K666" s="1" t="s">
        <v>104</v>
      </c>
      <c r="L666" s="4" t="s">
        <v>108</v>
      </c>
      <c r="M666" s="4" t="s">
        <v>420</v>
      </c>
      <c r="N666" s="4">
        <v>100</v>
      </c>
      <c r="O666" s="20">
        <f>VLOOKUP(L666,对应表!BK:BL,2,FALSE)</f>
        <v>100</v>
      </c>
      <c r="P666" s="25" t="str">
        <f>_xlfn.IFNA(VLOOKUP(G666,角色!V:AE,主动技能!F666+1,FALSE),"")</f>
        <v>||eff_zirankuizeng|</v>
      </c>
      <c r="Q666" s="25">
        <f>(VLOOKUP(G666,角色!V:AE,主动技能!F666+4,FALSE))</f>
        <v>3</v>
      </c>
      <c r="R666" s="25">
        <v>0</v>
      </c>
      <c r="S666" s="25">
        <v>0</v>
      </c>
      <c r="T666" s="6" t="str">
        <f t="shared" si="174"/>
        <v>100017:100:2:0|100029:100:2:0</v>
      </c>
      <c r="U666" s="6" t="str">
        <f t="shared" si="175"/>
        <v/>
      </c>
      <c r="V666" s="19" t="str">
        <f>VLOOKUP(G666,角色!AW:BC,主动技能!F666+1,FALSE)</f>
        <v>skill_16</v>
      </c>
      <c r="Y666">
        <f t="shared" si="176"/>
        <v>0</v>
      </c>
      <c r="Z666" s="19" t="str">
        <f>IF(VLOOKUP(C666,角色!CC:CI,主动技能!F666*2,FALSE)=0,"",VLOOKUP(C666,角色!CC:CI,主动技能!F666*2,FALSE))</f>
        <v/>
      </c>
      <c r="AA666" s="19">
        <f>IF(VLOOKUP(C666,角色!CC:CI,主动技能!F666*2+1,FALSE)=0,0,VLOOKUP(C666,角色!CC:CI,主动技能!F666*2+1,FALSE))</f>
        <v>0</v>
      </c>
      <c r="AB666" s="19" t="str">
        <f>IF(INT(VLOOKUP(E666,角色属性概况!I:M,3,FALSE)*AA666/100)=0,"",(INT(VLOOKUP(E666,角色属性概况!I:M,3,FALSE)*AA666/100)))</f>
        <v/>
      </c>
      <c r="AE666" s="25">
        <f>(VLOOKUP(G666,角色!V:AE,主动技能!F666+7,FALSE))</f>
        <v>1</v>
      </c>
      <c r="AF666" s="19">
        <f>VLOOKUP(F666,对应表!AY:BA,3,FALSE)</f>
        <v>2</v>
      </c>
      <c r="AG666" s="19">
        <f>VLOOKUP(F666,对应表!AY:BA,2,FALSE)</f>
        <v>2</v>
      </c>
      <c r="AH666" s="25" t="str">
        <f>VLOOKUP(F666,特效对应!F:G,2,FALSE)</f>
        <v>attackex</v>
      </c>
      <c r="AJ666">
        <f t="shared" si="180"/>
        <v>20</v>
      </c>
      <c r="AK666" s="2" t="s">
        <v>117</v>
      </c>
      <c r="AL666" s="4" t="s">
        <v>881</v>
      </c>
      <c r="AM666" s="4" t="s">
        <v>940</v>
      </c>
      <c r="AQ666" s="6" t="str">
        <f>_xlfn.IFNA(IF(IF($AK666=AQ$5,VLOOKUP(AL666,buff!$K:$L,2,FALSE),"")=0,"",IF($AK666=AQ$5,VLOOKUP(AL666,buff!$K:$L,2,FALSE),"")),"")</f>
        <v>100017:100:2:0</v>
      </c>
      <c r="AR666" s="6" t="str">
        <f>_xlfn.IFNA(IF(IF($AK666=AR$5,VLOOKUP(AM666,buff!$K:$L,2,FALSE),"")=0,"",IF($AK666=AR$5,VLOOKUP(AM666,buff!$K:$L,2,FALSE),"")),"")</f>
        <v>100029:100:2:0</v>
      </c>
      <c r="AS666" s="6" t="str">
        <f>_xlfn.IFNA(IF(IF($AK666=AS$5,VLOOKUP(AN666,buff!$K:$L,2,FALSE),"")=0,"",IF($AK666=AS$5,VLOOKUP(AN666,buff!$K:$L,2,FALSE),"")),"")</f>
        <v/>
      </c>
      <c r="AT666" s="6" t="str">
        <f>_xlfn.IFNA(IF(IF($AK666=AT$5,VLOOKUP(AO666,buff!$K:$L,2,FALSE),"")=0,"",IF($AK666=AT$5,VLOOKUP(AO666,buff!$K:$L,2,FALSE),"")),"")</f>
        <v/>
      </c>
      <c r="AU666" s="6" t="str">
        <f>_xlfn.IFNA(IF(IF($AK666=AU$5,VLOOKUP(AP666,buff!$K:$L,2,FALSE),"")=0,"",IF($AK666=AU$5,VLOOKUP(AP666,buff!$K:$L,2,FALSE),"")),"")</f>
        <v/>
      </c>
      <c r="AV666" s="6" t="str">
        <f>_xlfn.IFNA(IF(IF($AK666=AV$5,VLOOKUP(AL666,buff!$K:$L,2,FALSE),"")=0,"",IF($AK666=AV$5,VLOOKUP(AL666,buff!$K:$L,2,FALSE),"")),"")</f>
        <v/>
      </c>
      <c r="AW666" s="6" t="str">
        <f>_xlfn.IFNA(IF(IF($AK666=AW$5,VLOOKUP(AM666,buff!$K:$L,2,FALSE),"")=0,"",IF($AK666=AW$5,VLOOKUP(AM666,buff!$K:$L,2,FALSE),"")),"")</f>
        <v/>
      </c>
      <c r="AX666" s="6" t="str">
        <f>_xlfn.IFNA(IF(IF($AK666=AX$5,VLOOKUP(AN666,buff!$K:$L,2,FALSE),"")=0,"",IF($AK666=AX$5,VLOOKUP(AN666,buff!$K:$L,2,FALSE),"")),"")</f>
        <v/>
      </c>
      <c r="AY666" s="6" t="str">
        <f>_xlfn.IFNA(IF(IF($AK666=AY$5,VLOOKUP(AO666,buff!$K:$L,2,FALSE),"")=0,"",IF($AK666=AY$5,VLOOKUP(AO666,buff!$K:$L,2,FALSE),"")),"")</f>
        <v/>
      </c>
      <c r="AZ666" s="6" t="str">
        <f>_xlfn.IFNA(IF(IF($AK666=AZ$5,VLOOKUP(AP666,buff!$K:$L,2,FALSE),"")=0,"",IF($AK666=AZ$5,VLOOKUP(AP666,buff!$K:$L,2,FALSE),"")),"")</f>
        <v/>
      </c>
      <c r="BA666" s="6">
        <f>VLOOKUP(AL666,buff!$K:$P,6,FALSE)</f>
        <v>20</v>
      </c>
      <c r="BB666" s="6">
        <f>VLOOKUP(AM666,buff!$K:$P,6,FALSE)</f>
        <v>20</v>
      </c>
      <c r="BC666" s="6" t="e">
        <f>VLOOKUP(AN666,buff!$K:$P,6,FALSE)</f>
        <v>#N/A</v>
      </c>
      <c r="BD666">
        <f t="shared" si="181"/>
        <v>3</v>
      </c>
      <c r="BE666">
        <f t="shared" si="182"/>
        <v>2</v>
      </c>
      <c r="BF666" s="22">
        <f t="shared" si="183"/>
        <v>101103</v>
      </c>
    </row>
    <row r="667" spans="1:58" x14ac:dyDescent="0.15">
      <c r="A667" t="str">
        <f t="shared" si="170"/>
        <v>艾琳主动技能1等级1</v>
      </c>
      <c r="B667" s="8">
        <f t="shared" si="177"/>
        <v>10120101</v>
      </c>
      <c r="C667" s="8" t="str">
        <f>VLOOKUP(G667,角色!A:B,2,FALSE)</f>
        <v>艾琳</v>
      </c>
      <c r="D667" s="8" t="str">
        <f t="shared" si="178"/>
        <v>主动技能1</v>
      </c>
      <c r="E667" s="8">
        <f t="shared" si="171"/>
        <v>1</v>
      </c>
      <c r="F667" s="8">
        <f t="shared" si="172"/>
        <v>1</v>
      </c>
      <c r="G667" s="8">
        <f t="shared" si="173"/>
        <v>12</v>
      </c>
      <c r="H667" s="4" t="s">
        <v>953</v>
      </c>
      <c r="I667" s="20" t="str">
        <f t="shared" ref="I667:I686" si="184">"对敌方"&amp;L667&amp;"攻击，造成"&amp;Z667&amp;"%攻击力（+"&amp;AB667&amp;"）点伤害。"</f>
        <v>对敌方单体攻击，造成100%攻击力（+110）点伤害。</v>
      </c>
      <c r="J667" s="4" t="s">
        <v>277</v>
      </c>
      <c r="K667" s="1" t="s">
        <v>102</v>
      </c>
      <c r="L667" s="4" t="s">
        <v>106</v>
      </c>
      <c r="M667" s="4"/>
      <c r="N667" s="4">
        <v>100</v>
      </c>
      <c r="O667" s="20">
        <f>VLOOKUP(L667,对应表!BK:BL,2,FALSE)</f>
        <v>0</v>
      </c>
      <c r="P667" s="25" t="str">
        <f>_xlfn.IFNA(VLOOKUP(G667,角色!V:AE,主动技能!F667+1,FALSE),"")</f>
        <v>|||</v>
      </c>
      <c r="Q667" s="25">
        <f>(VLOOKUP(G667,角色!V:AE,主动技能!F667+4,FALSE))</f>
        <v>1</v>
      </c>
      <c r="R667" s="25">
        <v>0</v>
      </c>
      <c r="S667" s="25">
        <v>0</v>
      </c>
      <c r="T667" s="6" t="str">
        <f t="shared" si="174"/>
        <v/>
      </c>
      <c r="U667" s="6" t="str">
        <f t="shared" si="175"/>
        <v/>
      </c>
      <c r="V667" s="19" t="str">
        <f>VLOOKUP(G667,角色!AW:BC,主动技能!F667+1,FALSE)</f>
        <v>skill_01</v>
      </c>
      <c r="Y667">
        <f t="shared" si="176"/>
        <v>0</v>
      </c>
      <c r="Z667" s="19">
        <f>IF(VLOOKUP(C667,角色!CC:CI,主动技能!F667*2,FALSE)=0,"",VLOOKUP(C667,角色!CC:CI,主动技能!F667*2,FALSE))</f>
        <v>100</v>
      </c>
      <c r="AA667" s="19">
        <f>IF(VLOOKUP(C667,角色!CC:CI,主动技能!F667*2+1,FALSE)=0,0,VLOOKUP(C667,角色!CC:CI,主动技能!F667*2+1,FALSE))</f>
        <v>10</v>
      </c>
      <c r="AB667" s="19">
        <f>IF(INT(VLOOKUP(E667,角色属性概况!I:M,3,FALSE)*AA667/100)=0,"",(INT(VLOOKUP(E667,角色属性概况!I:M,3,FALSE)*AA667/100)))</f>
        <v>110</v>
      </c>
      <c r="AE667" s="25">
        <f>(VLOOKUP(G667,角色!V:AE,主动技能!F667+7,FALSE))</f>
        <v>1</v>
      </c>
      <c r="AF667" s="19">
        <f>VLOOKUP(F667,对应表!AY:BA,3,FALSE)</f>
        <v>0</v>
      </c>
      <c r="AG667" s="19">
        <f>VLOOKUP(F667,对应表!AY:BA,2,FALSE)</f>
        <v>0</v>
      </c>
      <c r="AH667" s="25" t="str">
        <f>VLOOKUP(F667,特效对应!F:G,2,FALSE)</f>
        <v>attack</v>
      </c>
      <c r="AJ667">
        <f t="shared" si="180"/>
        <v>1</v>
      </c>
      <c r="AQ667" s="6" t="str">
        <f>_xlfn.IFNA(IF(IF($AK667=AQ$5,VLOOKUP(AL667,buff!$K:$L,2,FALSE),"")=0,"",IF($AK667=AQ$5,VLOOKUP(AL667,buff!$K:$L,2,FALSE),"")),"")</f>
        <v/>
      </c>
      <c r="AR667" s="6" t="str">
        <f>_xlfn.IFNA(IF(IF($AK667=AR$5,VLOOKUP(AM667,buff!$K:$L,2,FALSE),"")=0,"",IF($AK667=AR$5,VLOOKUP(AM667,buff!$K:$L,2,FALSE),"")),"")</f>
        <v/>
      </c>
      <c r="AS667" s="6" t="str">
        <f>_xlfn.IFNA(IF(IF($AK667=AS$5,VLOOKUP(AN667,buff!$K:$L,2,FALSE),"")=0,"",IF($AK667=AS$5,VLOOKUP(AN667,buff!$K:$L,2,FALSE),"")),"")</f>
        <v/>
      </c>
      <c r="AT667" s="6" t="str">
        <f>_xlfn.IFNA(IF(IF($AK667=AT$5,VLOOKUP(AO667,buff!$K:$L,2,FALSE),"")=0,"",IF($AK667=AT$5,VLOOKUP(AO667,buff!$K:$L,2,FALSE),"")),"")</f>
        <v/>
      </c>
      <c r="AU667" s="6" t="str">
        <f>_xlfn.IFNA(IF(IF($AK667=AU$5,VLOOKUP(AP667,buff!$K:$L,2,FALSE),"")=0,"",IF($AK667=AU$5,VLOOKUP(AP667,buff!$K:$L,2,FALSE),"")),"")</f>
        <v/>
      </c>
      <c r="AV667" s="6" t="str">
        <f>_xlfn.IFNA(IF(IF($AK667=AV$5,VLOOKUP(AL667,buff!$K:$L,2,FALSE),"")=0,"",IF($AK667=AV$5,VLOOKUP(AL667,buff!$K:$L,2,FALSE),"")),"")</f>
        <v/>
      </c>
      <c r="AW667" s="6" t="str">
        <f>_xlfn.IFNA(IF(IF($AK667=AW$5,VLOOKUP(AM667,buff!$K:$L,2,FALSE),"")=0,"",IF($AK667=AW$5,VLOOKUP(AM667,buff!$K:$L,2,FALSE),"")),"")</f>
        <v/>
      </c>
      <c r="AX667" s="6" t="str">
        <f>_xlfn.IFNA(IF(IF($AK667=AX$5,VLOOKUP(AN667,buff!$K:$L,2,FALSE),"")=0,"",IF($AK667=AX$5,VLOOKUP(AN667,buff!$K:$L,2,FALSE),"")),"")</f>
        <v/>
      </c>
      <c r="AY667" s="6" t="str">
        <f>_xlfn.IFNA(IF(IF($AK667=AY$5,VLOOKUP(AO667,buff!$K:$L,2,FALSE),"")=0,"",IF($AK667=AY$5,VLOOKUP(AO667,buff!$K:$L,2,FALSE),"")),"")</f>
        <v/>
      </c>
      <c r="AZ667" s="6" t="str">
        <f>_xlfn.IFNA(IF(IF($AK667=AZ$5,VLOOKUP(AP667,buff!$K:$L,2,FALSE),"")=0,"",IF($AK667=AZ$5,VLOOKUP(AP667,buff!$K:$L,2,FALSE),"")),"")</f>
        <v/>
      </c>
      <c r="BA667" s="6" t="e">
        <f>VLOOKUP(AL667,buff!$K:$P,6,FALSE)</f>
        <v>#N/A</v>
      </c>
      <c r="BB667" s="6" t="e">
        <f>VLOOKUP(AM667,buff!$K:$P,6,FALSE)</f>
        <v>#N/A</v>
      </c>
      <c r="BC667" s="6" t="e">
        <f>VLOOKUP(AN667,buff!$K:$P,6,FALSE)</f>
        <v>#N/A</v>
      </c>
      <c r="BD667">
        <f t="shared" si="181"/>
        <v>0</v>
      </c>
      <c r="BE667">
        <f t="shared" si="182"/>
        <v>0</v>
      </c>
      <c r="BF667" s="22">
        <f t="shared" si="183"/>
        <v>101201</v>
      </c>
    </row>
    <row r="668" spans="1:58" x14ac:dyDescent="0.15">
      <c r="A668" t="str">
        <f t="shared" si="170"/>
        <v>艾琳主动技能1等级2</v>
      </c>
      <c r="B668" s="8">
        <f t="shared" si="177"/>
        <v>10120102</v>
      </c>
      <c r="C668" s="8" t="str">
        <f>VLOOKUP(G668,角色!A:B,2,FALSE)</f>
        <v>艾琳</v>
      </c>
      <c r="D668" s="8" t="str">
        <f t="shared" si="178"/>
        <v>主动技能1</v>
      </c>
      <c r="E668" s="8">
        <f t="shared" si="171"/>
        <v>2</v>
      </c>
      <c r="F668" s="8">
        <f t="shared" si="172"/>
        <v>1</v>
      </c>
      <c r="G668" s="8">
        <f t="shared" si="173"/>
        <v>12</v>
      </c>
      <c r="H668" s="4" t="s">
        <v>953</v>
      </c>
      <c r="I668" s="20" t="str">
        <f t="shared" si="184"/>
        <v>对敌方单体攻击，造成100%攻击力（+122）点伤害。</v>
      </c>
      <c r="J668" s="4" t="s">
        <v>277</v>
      </c>
      <c r="K668" s="1" t="s">
        <v>102</v>
      </c>
      <c r="L668" s="4" t="s">
        <v>106</v>
      </c>
      <c r="M668" s="4"/>
      <c r="N668" s="4">
        <v>100</v>
      </c>
      <c r="O668" s="20">
        <f>VLOOKUP(L668,对应表!BK:BL,2,FALSE)</f>
        <v>0</v>
      </c>
      <c r="P668" s="25" t="str">
        <f>_xlfn.IFNA(VLOOKUP(G668,角色!V:AE,主动技能!F668+1,FALSE),"")</f>
        <v>|||</v>
      </c>
      <c r="Q668" s="25">
        <f>(VLOOKUP(G668,角色!V:AE,主动技能!F668+4,FALSE))</f>
        <v>1</v>
      </c>
      <c r="R668" s="25">
        <v>0</v>
      </c>
      <c r="S668" s="25">
        <v>0</v>
      </c>
      <c r="T668" s="6" t="str">
        <f t="shared" si="174"/>
        <v/>
      </c>
      <c r="U668" s="6" t="str">
        <f t="shared" si="175"/>
        <v/>
      </c>
      <c r="V668" s="19" t="str">
        <f>VLOOKUP(G668,角色!AW:BC,主动技能!F668+1,FALSE)</f>
        <v>skill_01</v>
      </c>
      <c r="Y668">
        <f t="shared" si="176"/>
        <v>0</v>
      </c>
      <c r="Z668" s="19">
        <f>IF(VLOOKUP(C668,角色!CC:CI,主动技能!F668*2,FALSE)=0,"",VLOOKUP(C668,角色!CC:CI,主动技能!F668*2,FALSE))</f>
        <v>100</v>
      </c>
      <c r="AA668" s="19">
        <f>IF(VLOOKUP(C668,角色!CC:CI,主动技能!F668*2+1,FALSE)=0,0,VLOOKUP(C668,角色!CC:CI,主动技能!F668*2+1,FALSE))</f>
        <v>10</v>
      </c>
      <c r="AB668" s="19">
        <f>IF(INT(VLOOKUP(E668,角色属性概况!I:M,3,FALSE)*AA668/100)=0,"",(INT(VLOOKUP(E668,角色属性概况!I:M,3,FALSE)*AA668/100)))</f>
        <v>122</v>
      </c>
      <c r="AE668" s="25">
        <f>(VLOOKUP(G668,角色!V:AE,主动技能!F668+7,FALSE))</f>
        <v>1</v>
      </c>
      <c r="AF668" s="19">
        <f>VLOOKUP(F668,对应表!AY:BA,3,FALSE)</f>
        <v>0</v>
      </c>
      <c r="AG668" s="19">
        <f>VLOOKUP(F668,对应表!AY:BA,2,FALSE)</f>
        <v>0</v>
      </c>
      <c r="AH668" s="25" t="str">
        <f>VLOOKUP(F668,特效对应!F:G,2,FALSE)</f>
        <v>attack</v>
      </c>
      <c r="AJ668">
        <f t="shared" si="180"/>
        <v>2</v>
      </c>
      <c r="AQ668" s="6" t="str">
        <f>_xlfn.IFNA(IF(IF($AK668=AQ$5,VLOOKUP(AL668,buff!$K:$L,2,FALSE),"")=0,"",IF($AK668=AQ$5,VLOOKUP(AL668,buff!$K:$L,2,FALSE),"")),"")</f>
        <v/>
      </c>
      <c r="AR668" s="6" t="str">
        <f>_xlfn.IFNA(IF(IF($AK668=AR$5,VLOOKUP(AM668,buff!$K:$L,2,FALSE),"")=0,"",IF($AK668=AR$5,VLOOKUP(AM668,buff!$K:$L,2,FALSE),"")),"")</f>
        <v/>
      </c>
      <c r="AS668" s="6" t="str">
        <f>_xlfn.IFNA(IF(IF($AK668=AS$5,VLOOKUP(AN668,buff!$K:$L,2,FALSE),"")=0,"",IF($AK668=AS$5,VLOOKUP(AN668,buff!$K:$L,2,FALSE),"")),"")</f>
        <v/>
      </c>
      <c r="AT668" s="6" t="str">
        <f>_xlfn.IFNA(IF(IF($AK668=AT$5,VLOOKUP(AO668,buff!$K:$L,2,FALSE),"")=0,"",IF($AK668=AT$5,VLOOKUP(AO668,buff!$K:$L,2,FALSE),"")),"")</f>
        <v/>
      </c>
      <c r="AU668" s="6" t="str">
        <f>_xlfn.IFNA(IF(IF($AK668=AU$5,VLOOKUP(AP668,buff!$K:$L,2,FALSE),"")=0,"",IF($AK668=AU$5,VLOOKUP(AP668,buff!$K:$L,2,FALSE),"")),"")</f>
        <v/>
      </c>
      <c r="AV668" s="6" t="str">
        <f>_xlfn.IFNA(IF(IF($AK668=AV$5,VLOOKUP(AL668,buff!$K:$L,2,FALSE),"")=0,"",IF($AK668=AV$5,VLOOKUP(AL668,buff!$K:$L,2,FALSE),"")),"")</f>
        <v/>
      </c>
      <c r="AW668" s="6" t="str">
        <f>_xlfn.IFNA(IF(IF($AK668=AW$5,VLOOKUP(AM668,buff!$K:$L,2,FALSE),"")=0,"",IF($AK668=AW$5,VLOOKUP(AM668,buff!$K:$L,2,FALSE),"")),"")</f>
        <v/>
      </c>
      <c r="AX668" s="6" t="str">
        <f>_xlfn.IFNA(IF(IF($AK668=AX$5,VLOOKUP(AN668,buff!$K:$L,2,FALSE),"")=0,"",IF($AK668=AX$5,VLOOKUP(AN668,buff!$K:$L,2,FALSE),"")),"")</f>
        <v/>
      </c>
      <c r="AY668" s="6" t="str">
        <f>_xlfn.IFNA(IF(IF($AK668=AY$5,VLOOKUP(AO668,buff!$K:$L,2,FALSE),"")=0,"",IF($AK668=AY$5,VLOOKUP(AO668,buff!$K:$L,2,FALSE),"")),"")</f>
        <v/>
      </c>
      <c r="AZ668" s="6" t="str">
        <f>_xlfn.IFNA(IF(IF($AK668=AZ$5,VLOOKUP(AP668,buff!$K:$L,2,FALSE),"")=0,"",IF($AK668=AZ$5,VLOOKUP(AP668,buff!$K:$L,2,FALSE),"")),"")</f>
        <v/>
      </c>
      <c r="BA668" s="6" t="e">
        <f>VLOOKUP(AL668,buff!$K:$P,6,FALSE)</f>
        <v>#N/A</v>
      </c>
      <c r="BB668" s="6" t="e">
        <f>VLOOKUP(AM668,buff!$K:$P,6,FALSE)</f>
        <v>#N/A</v>
      </c>
      <c r="BC668" s="6" t="e">
        <f>VLOOKUP(AN668,buff!$K:$P,6,FALSE)</f>
        <v>#N/A</v>
      </c>
      <c r="BD668">
        <f t="shared" si="181"/>
        <v>0</v>
      </c>
      <c r="BE668">
        <f t="shared" si="182"/>
        <v>0</v>
      </c>
      <c r="BF668" s="22">
        <f t="shared" si="183"/>
        <v>101201</v>
      </c>
    </row>
    <row r="669" spans="1:58" x14ac:dyDescent="0.15">
      <c r="A669" t="str">
        <f t="shared" si="170"/>
        <v>艾琳主动技能1等级3</v>
      </c>
      <c r="B669" s="8">
        <f t="shared" si="177"/>
        <v>10120103</v>
      </c>
      <c r="C669" s="8" t="str">
        <f>VLOOKUP(G669,角色!A:B,2,FALSE)</f>
        <v>艾琳</v>
      </c>
      <c r="D669" s="8" t="str">
        <f t="shared" si="178"/>
        <v>主动技能1</v>
      </c>
      <c r="E669" s="8">
        <f t="shared" si="171"/>
        <v>3</v>
      </c>
      <c r="F669" s="8">
        <f t="shared" si="172"/>
        <v>1</v>
      </c>
      <c r="G669" s="8">
        <f t="shared" si="173"/>
        <v>12</v>
      </c>
      <c r="H669" s="4" t="s">
        <v>953</v>
      </c>
      <c r="I669" s="20" t="str">
        <f t="shared" si="184"/>
        <v>对敌方单体攻击，造成100%攻击力（+161）点伤害。</v>
      </c>
      <c r="J669" s="4" t="s">
        <v>277</v>
      </c>
      <c r="K669" s="1" t="s">
        <v>102</v>
      </c>
      <c r="L669" s="4" t="s">
        <v>106</v>
      </c>
      <c r="M669" s="4"/>
      <c r="N669" s="4">
        <v>100</v>
      </c>
      <c r="O669" s="20">
        <f>VLOOKUP(L669,对应表!BK:BL,2,FALSE)</f>
        <v>0</v>
      </c>
      <c r="P669" s="25" t="str">
        <f>_xlfn.IFNA(VLOOKUP(G669,角色!V:AE,主动技能!F669+1,FALSE),"")</f>
        <v>|||</v>
      </c>
      <c r="Q669" s="25">
        <f>(VLOOKUP(G669,角色!V:AE,主动技能!F669+4,FALSE))</f>
        <v>1</v>
      </c>
      <c r="R669" s="25">
        <v>0</v>
      </c>
      <c r="S669" s="25">
        <v>0</v>
      </c>
      <c r="T669" s="6" t="str">
        <f t="shared" si="174"/>
        <v/>
      </c>
      <c r="U669" s="6" t="str">
        <f t="shared" si="175"/>
        <v/>
      </c>
      <c r="V669" s="19" t="str">
        <f>VLOOKUP(G669,角色!AW:BC,主动技能!F669+1,FALSE)</f>
        <v>skill_01</v>
      </c>
      <c r="Y669">
        <f t="shared" si="176"/>
        <v>0</v>
      </c>
      <c r="Z669" s="19">
        <f>IF(VLOOKUP(C669,角色!CC:CI,主动技能!F669*2,FALSE)=0,"",VLOOKUP(C669,角色!CC:CI,主动技能!F669*2,FALSE))</f>
        <v>100</v>
      </c>
      <c r="AA669" s="19">
        <f>IF(VLOOKUP(C669,角色!CC:CI,主动技能!F669*2+1,FALSE)=0,0,VLOOKUP(C669,角色!CC:CI,主动技能!F669*2+1,FALSE))</f>
        <v>10</v>
      </c>
      <c r="AB669" s="19">
        <f>IF(INT(VLOOKUP(E669,角色属性概况!I:M,3,FALSE)*AA669/100)=0,"",(INT(VLOOKUP(E669,角色属性概况!I:M,3,FALSE)*AA669/100)))</f>
        <v>161</v>
      </c>
      <c r="AE669" s="25">
        <f>(VLOOKUP(G669,角色!V:AE,主动技能!F669+7,FALSE))</f>
        <v>1</v>
      </c>
      <c r="AF669" s="19">
        <f>VLOOKUP(F669,对应表!AY:BA,3,FALSE)</f>
        <v>0</v>
      </c>
      <c r="AG669" s="19">
        <f>VLOOKUP(F669,对应表!AY:BA,2,FALSE)</f>
        <v>0</v>
      </c>
      <c r="AH669" s="25" t="str">
        <f>VLOOKUP(F669,特效对应!F:G,2,FALSE)</f>
        <v>attack</v>
      </c>
      <c r="AJ669">
        <f t="shared" si="180"/>
        <v>3</v>
      </c>
      <c r="AQ669" s="6" t="str">
        <f>_xlfn.IFNA(IF(IF($AK669=AQ$5,VLOOKUP(AL669,buff!$K:$L,2,FALSE),"")=0,"",IF($AK669=AQ$5,VLOOKUP(AL669,buff!$K:$L,2,FALSE),"")),"")</f>
        <v/>
      </c>
      <c r="AR669" s="6" t="str">
        <f>_xlfn.IFNA(IF(IF($AK669=AR$5,VLOOKUP(AM669,buff!$K:$L,2,FALSE),"")=0,"",IF($AK669=AR$5,VLOOKUP(AM669,buff!$K:$L,2,FALSE),"")),"")</f>
        <v/>
      </c>
      <c r="AS669" s="6" t="str">
        <f>_xlfn.IFNA(IF(IF($AK669=AS$5,VLOOKUP(AN669,buff!$K:$L,2,FALSE),"")=0,"",IF($AK669=AS$5,VLOOKUP(AN669,buff!$K:$L,2,FALSE),"")),"")</f>
        <v/>
      </c>
      <c r="AT669" s="6" t="str">
        <f>_xlfn.IFNA(IF(IF($AK669=AT$5,VLOOKUP(AO669,buff!$K:$L,2,FALSE),"")=0,"",IF($AK669=AT$5,VLOOKUP(AO669,buff!$K:$L,2,FALSE),"")),"")</f>
        <v/>
      </c>
      <c r="AU669" s="6" t="str">
        <f>_xlfn.IFNA(IF(IF($AK669=AU$5,VLOOKUP(AP669,buff!$K:$L,2,FALSE),"")=0,"",IF($AK669=AU$5,VLOOKUP(AP669,buff!$K:$L,2,FALSE),"")),"")</f>
        <v/>
      </c>
      <c r="AV669" s="6" t="str">
        <f>_xlfn.IFNA(IF(IF($AK669=AV$5,VLOOKUP(AL669,buff!$K:$L,2,FALSE),"")=0,"",IF($AK669=AV$5,VLOOKUP(AL669,buff!$K:$L,2,FALSE),"")),"")</f>
        <v/>
      </c>
      <c r="AW669" s="6" t="str">
        <f>_xlfn.IFNA(IF(IF($AK669=AW$5,VLOOKUP(AM669,buff!$K:$L,2,FALSE),"")=0,"",IF($AK669=AW$5,VLOOKUP(AM669,buff!$K:$L,2,FALSE),"")),"")</f>
        <v/>
      </c>
      <c r="AX669" s="6" t="str">
        <f>_xlfn.IFNA(IF(IF($AK669=AX$5,VLOOKUP(AN669,buff!$K:$L,2,FALSE),"")=0,"",IF($AK669=AX$5,VLOOKUP(AN669,buff!$K:$L,2,FALSE),"")),"")</f>
        <v/>
      </c>
      <c r="AY669" s="6" t="str">
        <f>_xlfn.IFNA(IF(IF($AK669=AY$5,VLOOKUP(AO669,buff!$K:$L,2,FALSE),"")=0,"",IF($AK669=AY$5,VLOOKUP(AO669,buff!$K:$L,2,FALSE),"")),"")</f>
        <v/>
      </c>
      <c r="AZ669" s="6" t="str">
        <f>_xlfn.IFNA(IF(IF($AK669=AZ$5,VLOOKUP(AP669,buff!$K:$L,2,FALSE),"")=0,"",IF($AK669=AZ$5,VLOOKUP(AP669,buff!$K:$L,2,FALSE),"")),"")</f>
        <v/>
      </c>
      <c r="BA669" s="6" t="e">
        <f>VLOOKUP(AL669,buff!$K:$P,6,FALSE)</f>
        <v>#N/A</v>
      </c>
      <c r="BB669" s="6" t="e">
        <f>VLOOKUP(AM669,buff!$K:$P,6,FALSE)</f>
        <v>#N/A</v>
      </c>
      <c r="BC669" s="6" t="e">
        <f>VLOOKUP(AN669,buff!$K:$P,6,FALSE)</f>
        <v>#N/A</v>
      </c>
      <c r="BD669">
        <f t="shared" si="181"/>
        <v>0</v>
      </c>
      <c r="BE669">
        <f t="shared" si="182"/>
        <v>0</v>
      </c>
      <c r="BF669" s="22">
        <f t="shared" si="183"/>
        <v>101201</v>
      </c>
    </row>
    <row r="670" spans="1:58" x14ac:dyDescent="0.15">
      <c r="A670" t="str">
        <f t="shared" si="170"/>
        <v>艾琳主动技能1等级4</v>
      </c>
      <c r="B670" s="8">
        <f t="shared" si="177"/>
        <v>10120104</v>
      </c>
      <c r="C670" s="8" t="str">
        <f>VLOOKUP(G670,角色!A:B,2,FALSE)</f>
        <v>艾琳</v>
      </c>
      <c r="D670" s="8" t="str">
        <f t="shared" si="178"/>
        <v>主动技能1</v>
      </c>
      <c r="E670" s="8">
        <f t="shared" si="171"/>
        <v>4</v>
      </c>
      <c r="F670" s="8">
        <f t="shared" si="172"/>
        <v>1</v>
      </c>
      <c r="G670" s="8">
        <f t="shared" si="173"/>
        <v>12</v>
      </c>
      <c r="H670" s="4" t="s">
        <v>953</v>
      </c>
      <c r="I670" s="20" t="str">
        <f t="shared" si="184"/>
        <v>对敌方单体攻击，造成100%攻击力（+249）点伤害。</v>
      </c>
      <c r="J670" s="4" t="s">
        <v>277</v>
      </c>
      <c r="K670" s="1" t="s">
        <v>102</v>
      </c>
      <c r="L670" s="4" t="s">
        <v>106</v>
      </c>
      <c r="M670" s="4"/>
      <c r="N670" s="4">
        <v>100</v>
      </c>
      <c r="O670" s="20">
        <f>VLOOKUP(L670,对应表!BK:BL,2,FALSE)</f>
        <v>0</v>
      </c>
      <c r="P670" s="25" t="str">
        <f>_xlfn.IFNA(VLOOKUP(G670,角色!V:AE,主动技能!F670+1,FALSE),"")</f>
        <v>|||</v>
      </c>
      <c r="Q670" s="25">
        <f>(VLOOKUP(G670,角色!V:AE,主动技能!F670+4,FALSE))</f>
        <v>1</v>
      </c>
      <c r="R670" s="25">
        <v>0</v>
      </c>
      <c r="S670" s="25">
        <v>0</v>
      </c>
      <c r="T670" s="6" t="str">
        <f t="shared" si="174"/>
        <v/>
      </c>
      <c r="U670" s="6" t="str">
        <f t="shared" si="175"/>
        <v/>
      </c>
      <c r="V670" s="19" t="str">
        <f>VLOOKUP(G670,角色!AW:BC,主动技能!F670+1,FALSE)</f>
        <v>skill_01</v>
      </c>
      <c r="Y670">
        <f t="shared" si="176"/>
        <v>0</v>
      </c>
      <c r="Z670" s="19">
        <f>IF(VLOOKUP(C670,角色!CC:CI,主动技能!F670*2,FALSE)=0,"",VLOOKUP(C670,角色!CC:CI,主动技能!F670*2,FALSE))</f>
        <v>100</v>
      </c>
      <c r="AA670" s="19">
        <f>IF(VLOOKUP(C670,角色!CC:CI,主动技能!F670*2+1,FALSE)=0,0,VLOOKUP(C670,角色!CC:CI,主动技能!F670*2+1,FALSE))</f>
        <v>10</v>
      </c>
      <c r="AB670" s="19">
        <f>IF(INT(VLOOKUP(E670,角色属性概况!I:M,3,FALSE)*AA670/100)=0,"",(INT(VLOOKUP(E670,角色属性概况!I:M,3,FALSE)*AA670/100)))</f>
        <v>249</v>
      </c>
      <c r="AE670" s="25">
        <f>(VLOOKUP(G670,角色!V:AE,主动技能!F670+7,FALSE))</f>
        <v>1</v>
      </c>
      <c r="AF670" s="19">
        <f>VLOOKUP(F670,对应表!AY:BA,3,FALSE)</f>
        <v>0</v>
      </c>
      <c r="AG670" s="19">
        <f>VLOOKUP(F670,对应表!AY:BA,2,FALSE)</f>
        <v>0</v>
      </c>
      <c r="AH670" s="25" t="str">
        <f>VLOOKUP(F670,特效对应!F:G,2,FALSE)</f>
        <v>attack</v>
      </c>
      <c r="AJ670">
        <f t="shared" si="180"/>
        <v>4</v>
      </c>
      <c r="AQ670" s="6" t="str">
        <f>_xlfn.IFNA(IF(IF($AK670=AQ$5,VLOOKUP(AL670,buff!$K:$L,2,FALSE),"")=0,"",IF($AK670=AQ$5,VLOOKUP(AL670,buff!$K:$L,2,FALSE),"")),"")</f>
        <v/>
      </c>
      <c r="AR670" s="6" t="str">
        <f>_xlfn.IFNA(IF(IF($AK670=AR$5,VLOOKUP(AM670,buff!$K:$L,2,FALSE),"")=0,"",IF($AK670=AR$5,VLOOKUP(AM670,buff!$K:$L,2,FALSE),"")),"")</f>
        <v/>
      </c>
      <c r="AS670" s="6" t="str">
        <f>_xlfn.IFNA(IF(IF($AK670=AS$5,VLOOKUP(AN670,buff!$K:$L,2,FALSE),"")=0,"",IF($AK670=AS$5,VLOOKUP(AN670,buff!$K:$L,2,FALSE),"")),"")</f>
        <v/>
      </c>
      <c r="AT670" s="6" t="str">
        <f>_xlfn.IFNA(IF(IF($AK670=AT$5,VLOOKUP(AO670,buff!$K:$L,2,FALSE),"")=0,"",IF($AK670=AT$5,VLOOKUP(AO670,buff!$K:$L,2,FALSE),"")),"")</f>
        <v/>
      </c>
      <c r="AU670" s="6" t="str">
        <f>_xlfn.IFNA(IF(IF($AK670=AU$5,VLOOKUP(AP670,buff!$K:$L,2,FALSE),"")=0,"",IF($AK670=AU$5,VLOOKUP(AP670,buff!$K:$L,2,FALSE),"")),"")</f>
        <v/>
      </c>
      <c r="AV670" s="6" t="str">
        <f>_xlfn.IFNA(IF(IF($AK670=AV$5,VLOOKUP(AL670,buff!$K:$L,2,FALSE),"")=0,"",IF($AK670=AV$5,VLOOKUP(AL670,buff!$K:$L,2,FALSE),"")),"")</f>
        <v/>
      </c>
      <c r="AW670" s="6" t="str">
        <f>_xlfn.IFNA(IF(IF($AK670=AW$5,VLOOKUP(AM670,buff!$K:$L,2,FALSE),"")=0,"",IF($AK670=AW$5,VLOOKUP(AM670,buff!$K:$L,2,FALSE),"")),"")</f>
        <v/>
      </c>
      <c r="AX670" s="6" t="str">
        <f>_xlfn.IFNA(IF(IF($AK670=AX$5,VLOOKUP(AN670,buff!$K:$L,2,FALSE),"")=0,"",IF($AK670=AX$5,VLOOKUP(AN670,buff!$K:$L,2,FALSE),"")),"")</f>
        <v/>
      </c>
      <c r="AY670" s="6" t="str">
        <f>_xlfn.IFNA(IF(IF($AK670=AY$5,VLOOKUP(AO670,buff!$K:$L,2,FALSE),"")=0,"",IF($AK670=AY$5,VLOOKUP(AO670,buff!$K:$L,2,FALSE),"")),"")</f>
        <v/>
      </c>
      <c r="AZ670" s="6" t="str">
        <f>_xlfn.IFNA(IF(IF($AK670=AZ$5,VLOOKUP(AP670,buff!$K:$L,2,FALSE),"")=0,"",IF($AK670=AZ$5,VLOOKUP(AP670,buff!$K:$L,2,FALSE),"")),"")</f>
        <v/>
      </c>
      <c r="BA670" s="6" t="e">
        <f>VLOOKUP(AL670,buff!$K:$P,6,FALSE)</f>
        <v>#N/A</v>
      </c>
      <c r="BB670" s="6" t="e">
        <f>VLOOKUP(AM670,buff!$K:$P,6,FALSE)</f>
        <v>#N/A</v>
      </c>
      <c r="BC670" s="6" t="e">
        <f>VLOOKUP(AN670,buff!$K:$P,6,FALSE)</f>
        <v>#N/A</v>
      </c>
      <c r="BD670">
        <f t="shared" si="181"/>
        <v>0</v>
      </c>
      <c r="BE670">
        <f t="shared" si="182"/>
        <v>0</v>
      </c>
      <c r="BF670" s="22">
        <f t="shared" si="183"/>
        <v>101201</v>
      </c>
    </row>
    <row r="671" spans="1:58" x14ac:dyDescent="0.15">
      <c r="A671" t="str">
        <f t="shared" si="170"/>
        <v>艾琳主动技能1等级5</v>
      </c>
      <c r="B671" s="8">
        <f t="shared" si="177"/>
        <v>10120105</v>
      </c>
      <c r="C671" s="8" t="str">
        <f>VLOOKUP(G671,角色!A:B,2,FALSE)</f>
        <v>艾琳</v>
      </c>
      <c r="D671" s="8" t="str">
        <f t="shared" si="178"/>
        <v>主动技能1</v>
      </c>
      <c r="E671" s="8">
        <f t="shared" si="171"/>
        <v>5</v>
      </c>
      <c r="F671" s="8">
        <f t="shared" si="172"/>
        <v>1</v>
      </c>
      <c r="G671" s="8">
        <f t="shared" si="173"/>
        <v>12</v>
      </c>
      <c r="H671" s="4" t="s">
        <v>953</v>
      </c>
      <c r="I671" s="20" t="str">
        <f t="shared" si="184"/>
        <v>对敌方单体攻击，造成100%攻击力（+373）点伤害。</v>
      </c>
      <c r="J671" s="4" t="s">
        <v>277</v>
      </c>
      <c r="K671" s="1" t="s">
        <v>102</v>
      </c>
      <c r="L671" s="4" t="s">
        <v>106</v>
      </c>
      <c r="M671" s="4"/>
      <c r="N671" s="4">
        <v>100</v>
      </c>
      <c r="O671" s="20">
        <f>VLOOKUP(L671,对应表!BK:BL,2,FALSE)</f>
        <v>0</v>
      </c>
      <c r="P671" s="25" t="str">
        <f>_xlfn.IFNA(VLOOKUP(G671,角色!V:AE,主动技能!F671+1,FALSE),"")</f>
        <v>|||</v>
      </c>
      <c r="Q671" s="25">
        <f>(VLOOKUP(G671,角色!V:AE,主动技能!F671+4,FALSE))</f>
        <v>1</v>
      </c>
      <c r="R671" s="25">
        <v>0</v>
      </c>
      <c r="S671" s="25">
        <v>0</v>
      </c>
      <c r="T671" s="6" t="str">
        <f t="shared" si="174"/>
        <v/>
      </c>
      <c r="U671" s="6" t="str">
        <f t="shared" si="175"/>
        <v/>
      </c>
      <c r="V671" s="19" t="str">
        <f>VLOOKUP(G671,角色!AW:BC,主动技能!F671+1,FALSE)</f>
        <v>skill_01</v>
      </c>
      <c r="Y671">
        <f t="shared" si="176"/>
        <v>0</v>
      </c>
      <c r="Z671" s="19">
        <f>IF(VLOOKUP(C671,角色!CC:CI,主动技能!F671*2,FALSE)=0,"",VLOOKUP(C671,角色!CC:CI,主动技能!F671*2,FALSE))</f>
        <v>100</v>
      </c>
      <c r="AA671" s="19">
        <f>IF(VLOOKUP(C671,角色!CC:CI,主动技能!F671*2+1,FALSE)=0,0,VLOOKUP(C671,角色!CC:CI,主动技能!F671*2+1,FALSE))</f>
        <v>10</v>
      </c>
      <c r="AB671" s="19">
        <f>IF(INT(VLOOKUP(E671,角色属性概况!I:M,3,FALSE)*AA671/100)=0,"",(INT(VLOOKUP(E671,角色属性概况!I:M,3,FALSE)*AA671/100)))</f>
        <v>373</v>
      </c>
      <c r="AE671" s="25">
        <f>(VLOOKUP(G671,角色!V:AE,主动技能!F671+7,FALSE))</f>
        <v>1</v>
      </c>
      <c r="AF671" s="19">
        <f>VLOOKUP(F671,对应表!AY:BA,3,FALSE)</f>
        <v>0</v>
      </c>
      <c r="AG671" s="19">
        <f>VLOOKUP(F671,对应表!AY:BA,2,FALSE)</f>
        <v>0</v>
      </c>
      <c r="AH671" s="25" t="str">
        <f>VLOOKUP(F671,特效对应!F:G,2,FALSE)</f>
        <v>attack</v>
      </c>
      <c r="AJ671">
        <f t="shared" si="180"/>
        <v>5</v>
      </c>
      <c r="AQ671" s="6" t="str">
        <f>_xlfn.IFNA(IF(IF($AK671=AQ$5,VLOOKUP(AL671,buff!$K:$L,2,FALSE),"")=0,"",IF($AK671=AQ$5,VLOOKUP(AL671,buff!$K:$L,2,FALSE),"")),"")</f>
        <v/>
      </c>
      <c r="AR671" s="6" t="str">
        <f>_xlfn.IFNA(IF(IF($AK671=AR$5,VLOOKUP(AM671,buff!$K:$L,2,FALSE),"")=0,"",IF($AK671=AR$5,VLOOKUP(AM671,buff!$K:$L,2,FALSE),"")),"")</f>
        <v/>
      </c>
      <c r="AS671" s="6" t="str">
        <f>_xlfn.IFNA(IF(IF($AK671=AS$5,VLOOKUP(AN671,buff!$K:$L,2,FALSE),"")=0,"",IF($AK671=AS$5,VLOOKUP(AN671,buff!$K:$L,2,FALSE),"")),"")</f>
        <v/>
      </c>
      <c r="AT671" s="6" t="str">
        <f>_xlfn.IFNA(IF(IF($AK671=AT$5,VLOOKUP(AO671,buff!$K:$L,2,FALSE),"")=0,"",IF($AK671=AT$5,VLOOKUP(AO671,buff!$K:$L,2,FALSE),"")),"")</f>
        <v/>
      </c>
      <c r="AU671" s="6" t="str">
        <f>_xlfn.IFNA(IF(IF($AK671=AU$5,VLOOKUP(AP671,buff!$K:$L,2,FALSE),"")=0,"",IF($AK671=AU$5,VLOOKUP(AP671,buff!$K:$L,2,FALSE),"")),"")</f>
        <v/>
      </c>
      <c r="AV671" s="6" t="str">
        <f>_xlfn.IFNA(IF(IF($AK671=AV$5,VLOOKUP(AL671,buff!$K:$L,2,FALSE),"")=0,"",IF($AK671=AV$5,VLOOKUP(AL671,buff!$K:$L,2,FALSE),"")),"")</f>
        <v/>
      </c>
      <c r="AW671" s="6" t="str">
        <f>_xlfn.IFNA(IF(IF($AK671=AW$5,VLOOKUP(AM671,buff!$K:$L,2,FALSE),"")=0,"",IF($AK671=AW$5,VLOOKUP(AM671,buff!$K:$L,2,FALSE),"")),"")</f>
        <v/>
      </c>
      <c r="AX671" s="6" t="str">
        <f>_xlfn.IFNA(IF(IF($AK671=AX$5,VLOOKUP(AN671,buff!$K:$L,2,FALSE),"")=0,"",IF($AK671=AX$5,VLOOKUP(AN671,buff!$K:$L,2,FALSE),"")),"")</f>
        <v/>
      </c>
      <c r="AY671" s="6" t="str">
        <f>_xlfn.IFNA(IF(IF($AK671=AY$5,VLOOKUP(AO671,buff!$K:$L,2,FALSE),"")=0,"",IF($AK671=AY$5,VLOOKUP(AO671,buff!$K:$L,2,FALSE),"")),"")</f>
        <v/>
      </c>
      <c r="AZ671" s="6" t="str">
        <f>_xlfn.IFNA(IF(IF($AK671=AZ$5,VLOOKUP(AP671,buff!$K:$L,2,FALSE),"")=0,"",IF($AK671=AZ$5,VLOOKUP(AP671,buff!$K:$L,2,FALSE),"")),"")</f>
        <v/>
      </c>
      <c r="BA671" s="6" t="e">
        <f>VLOOKUP(AL671,buff!$K:$P,6,FALSE)</f>
        <v>#N/A</v>
      </c>
      <c r="BB671" s="6" t="e">
        <f>VLOOKUP(AM671,buff!$K:$P,6,FALSE)</f>
        <v>#N/A</v>
      </c>
      <c r="BC671" s="6" t="e">
        <f>VLOOKUP(AN671,buff!$K:$P,6,FALSE)</f>
        <v>#N/A</v>
      </c>
      <c r="BD671">
        <f t="shared" si="181"/>
        <v>0</v>
      </c>
      <c r="BE671">
        <f t="shared" si="182"/>
        <v>0</v>
      </c>
      <c r="BF671" s="22">
        <f t="shared" si="183"/>
        <v>101201</v>
      </c>
    </row>
    <row r="672" spans="1:58" x14ac:dyDescent="0.15">
      <c r="A672" t="str">
        <f t="shared" si="170"/>
        <v>艾琳主动技能1等级6</v>
      </c>
      <c r="B672" s="8">
        <f t="shared" si="177"/>
        <v>10120106</v>
      </c>
      <c r="C672" s="8" t="str">
        <f>VLOOKUP(G672,角色!A:B,2,FALSE)</f>
        <v>艾琳</v>
      </c>
      <c r="D672" s="8" t="str">
        <f t="shared" si="178"/>
        <v>主动技能1</v>
      </c>
      <c r="E672" s="8">
        <f t="shared" si="171"/>
        <v>6</v>
      </c>
      <c r="F672" s="8">
        <f t="shared" si="172"/>
        <v>1</v>
      </c>
      <c r="G672" s="8">
        <f t="shared" si="173"/>
        <v>12</v>
      </c>
      <c r="H672" s="4" t="s">
        <v>953</v>
      </c>
      <c r="I672" s="20" t="str">
        <f t="shared" si="184"/>
        <v>对敌方单体攻击，造成100%攻击力（+549）点伤害。</v>
      </c>
      <c r="J672" s="4" t="s">
        <v>277</v>
      </c>
      <c r="K672" s="1" t="s">
        <v>102</v>
      </c>
      <c r="L672" s="4" t="s">
        <v>106</v>
      </c>
      <c r="M672" s="4"/>
      <c r="N672" s="4">
        <v>100</v>
      </c>
      <c r="O672" s="20">
        <f>VLOOKUP(L672,对应表!BK:BL,2,FALSE)</f>
        <v>0</v>
      </c>
      <c r="P672" s="25" t="str">
        <f>_xlfn.IFNA(VLOOKUP(G672,角色!V:AE,主动技能!F672+1,FALSE),"")</f>
        <v>|||</v>
      </c>
      <c r="Q672" s="25">
        <f>(VLOOKUP(G672,角色!V:AE,主动技能!F672+4,FALSE))</f>
        <v>1</v>
      </c>
      <c r="R672" s="25">
        <v>0</v>
      </c>
      <c r="S672" s="25">
        <v>0</v>
      </c>
      <c r="T672" s="6" t="str">
        <f t="shared" si="174"/>
        <v/>
      </c>
      <c r="U672" s="6" t="str">
        <f t="shared" si="175"/>
        <v/>
      </c>
      <c r="V672" s="19" t="str">
        <f>VLOOKUP(G672,角色!AW:BC,主动技能!F672+1,FALSE)</f>
        <v>skill_01</v>
      </c>
      <c r="Y672">
        <f t="shared" si="176"/>
        <v>0</v>
      </c>
      <c r="Z672" s="19">
        <f>IF(VLOOKUP(C672,角色!CC:CI,主动技能!F672*2,FALSE)=0,"",VLOOKUP(C672,角色!CC:CI,主动技能!F672*2,FALSE))</f>
        <v>100</v>
      </c>
      <c r="AA672" s="19">
        <f>IF(VLOOKUP(C672,角色!CC:CI,主动技能!F672*2+1,FALSE)=0,0,VLOOKUP(C672,角色!CC:CI,主动技能!F672*2+1,FALSE))</f>
        <v>10</v>
      </c>
      <c r="AB672" s="19">
        <f>IF(INT(VLOOKUP(E672,角色属性概况!I:M,3,FALSE)*AA672/100)=0,"",(INT(VLOOKUP(E672,角色属性概况!I:M,3,FALSE)*AA672/100)))</f>
        <v>549</v>
      </c>
      <c r="AE672" s="25">
        <f>(VLOOKUP(G672,角色!V:AE,主动技能!F672+7,FALSE))</f>
        <v>1</v>
      </c>
      <c r="AF672" s="19">
        <f>VLOOKUP(F672,对应表!AY:BA,3,FALSE)</f>
        <v>0</v>
      </c>
      <c r="AG672" s="19">
        <f>VLOOKUP(F672,对应表!AY:BA,2,FALSE)</f>
        <v>0</v>
      </c>
      <c r="AH672" s="25" t="str">
        <f>VLOOKUP(F672,特效对应!F:G,2,FALSE)</f>
        <v>attack</v>
      </c>
      <c r="AJ672">
        <f t="shared" si="180"/>
        <v>6</v>
      </c>
      <c r="AQ672" s="6" t="str">
        <f>_xlfn.IFNA(IF(IF($AK672=AQ$5,VLOOKUP(AL672,buff!$K:$L,2,FALSE),"")=0,"",IF($AK672=AQ$5,VLOOKUP(AL672,buff!$K:$L,2,FALSE),"")),"")</f>
        <v/>
      </c>
      <c r="AR672" s="6" t="str">
        <f>_xlfn.IFNA(IF(IF($AK672=AR$5,VLOOKUP(AM672,buff!$K:$L,2,FALSE),"")=0,"",IF($AK672=AR$5,VLOOKUP(AM672,buff!$K:$L,2,FALSE),"")),"")</f>
        <v/>
      </c>
      <c r="AS672" s="6" t="str">
        <f>_xlfn.IFNA(IF(IF($AK672=AS$5,VLOOKUP(AN672,buff!$K:$L,2,FALSE),"")=0,"",IF($AK672=AS$5,VLOOKUP(AN672,buff!$K:$L,2,FALSE),"")),"")</f>
        <v/>
      </c>
      <c r="AT672" s="6" t="str">
        <f>_xlfn.IFNA(IF(IF($AK672=AT$5,VLOOKUP(AO672,buff!$K:$L,2,FALSE),"")=0,"",IF($AK672=AT$5,VLOOKUP(AO672,buff!$K:$L,2,FALSE),"")),"")</f>
        <v/>
      </c>
      <c r="AU672" s="6" t="str">
        <f>_xlfn.IFNA(IF(IF($AK672=AU$5,VLOOKUP(AP672,buff!$K:$L,2,FALSE),"")=0,"",IF($AK672=AU$5,VLOOKUP(AP672,buff!$K:$L,2,FALSE),"")),"")</f>
        <v/>
      </c>
      <c r="AV672" s="6" t="str">
        <f>_xlfn.IFNA(IF(IF($AK672=AV$5,VLOOKUP(AL672,buff!$K:$L,2,FALSE),"")=0,"",IF($AK672=AV$5,VLOOKUP(AL672,buff!$K:$L,2,FALSE),"")),"")</f>
        <v/>
      </c>
      <c r="AW672" s="6" t="str">
        <f>_xlfn.IFNA(IF(IF($AK672=AW$5,VLOOKUP(AM672,buff!$K:$L,2,FALSE),"")=0,"",IF($AK672=AW$5,VLOOKUP(AM672,buff!$K:$L,2,FALSE),"")),"")</f>
        <v/>
      </c>
      <c r="AX672" s="6" t="str">
        <f>_xlfn.IFNA(IF(IF($AK672=AX$5,VLOOKUP(AN672,buff!$K:$L,2,FALSE),"")=0,"",IF($AK672=AX$5,VLOOKUP(AN672,buff!$K:$L,2,FALSE),"")),"")</f>
        <v/>
      </c>
      <c r="AY672" s="6" t="str">
        <f>_xlfn.IFNA(IF(IF($AK672=AY$5,VLOOKUP(AO672,buff!$K:$L,2,FALSE),"")=0,"",IF($AK672=AY$5,VLOOKUP(AO672,buff!$K:$L,2,FALSE),"")),"")</f>
        <v/>
      </c>
      <c r="AZ672" s="6" t="str">
        <f>_xlfn.IFNA(IF(IF($AK672=AZ$5,VLOOKUP(AP672,buff!$K:$L,2,FALSE),"")=0,"",IF($AK672=AZ$5,VLOOKUP(AP672,buff!$K:$L,2,FALSE),"")),"")</f>
        <v/>
      </c>
      <c r="BA672" s="6" t="e">
        <f>VLOOKUP(AL672,buff!$K:$P,6,FALSE)</f>
        <v>#N/A</v>
      </c>
      <c r="BB672" s="6" t="e">
        <f>VLOOKUP(AM672,buff!$K:$P,6,FALSE)</f>
        <v>#N/A</v>
      </c>
      <c r="BC672" s="6" t="e">
        <f>VLOOKUP(AN672,buff!$K:$P,6,FALSE)</f>
        <v>#N/A</v>
      </c>
      <c r="BD672">
        <f t="shared" si="181"/>
        <v>0</v>
      </c>
      <c r="BE672">
        <f t="shared" si="182"/>
        <v>0</v>
      </c>
      <c r="BF672" s="22">
        <f t="shared" si="183"/>
        <v>101201</v>
      </c>
    </row>
    <row r="673" spans="1:58" x14ac:dyDescent="0.15">
      <c r="A673" t="str">
        <f t="shared" si="170"/>
        <v>艾琳主动技能1等级7</v>
      </c>
      <c r="B673" s="8">
        <f t="shared" si="177"/>
        <v>10120107</v>
      </c>
      <c r="C673" s="8" t="str">
        <f>VLOOKUP(G673,角色!A:B,2,FALSE)</f>
        <v>艾琳</v>
      </c>
      <c r="D673" s="8" t="str">
        <f t="shared" si="178"/>
        <v>主动技能1</v>
      </c>
      <c r="E673" s="8">
        <f t="shared" si="171"/>
        <v>7</v>
      </c>
      <c r="F673" s="8">
        <f t="shared" si="172"/>
        <v>1</v>
      </c>
      <c r="G673" s="8">
        <f t="shared" si="173"/>
        <v>12</v>
      </c>
      <c r="H673" s="4" t="s">
        <v>953</v>
      </c>
      <c r="I673" s="20" t="str">
        <f t="shared" si="184"/>
        <v>对敌方单体攻击，造成100%攻击力（+797）点伤害。</v>
      </c>
      <c r="J673" s="4" t="s">
        <v>277</v>
      </c>
      <c r="K673" s="1" t="s">
        <v>102</v>
      </c>
      <c r="L673" s="4" t="s">
        <v>106</v>
      </c>
      <c r="M673" s="4"/>
      <c r="N673" s="4">
        <v>100</v>
      </c>
      <c r="O673" s="20">
        <f>VLOOKUP(L673,对应表!BK:BL,2,FALSE)</f>
        <v>0</v>
      </c>
      <c r="P673" s="25" t="str">
        <f>_xlfn.IFNA(VLOOKUP(G673,角色!V:AE,主动技能!F673+1,FALSE),"")</f>
        <v>|||</v>
      </c>
      <c r="Q673" s="25">
        <f>(VLOOKUP(G673,角色!V:AE,主动技能!F673+4,FALSE))</f>
        <v>1</v>
      </c>
      <c r="R673" s="25">
        <v>0</v>
      </c>
      <c r="S673" s="25">
        <v>0</v>
      </c>
      <c r="T673" s="6" t="str">
        <f t="shared" si="174"/>
        <v/>
      </c>
      <c r="U673" s="6" t="str">
        <f t="shared" si="175"/>
        <v/>
      </c>
      <c r="V673" s="19" t="str">
        <f>VLOOKUP(G673,角色!AW:BC,主动技能!F673+1,FALSE)</f>
        <v>skill_01</v>
      </c>
      <c r="Y673">
        <f t="shared" si="176"/>
        <v>0</v>
      </c>
      <c r="Z673" s="19">
        <f>IF(VLOOKUP(C673,角色!CC:CI,主动技能!F673*2,FALSE)=0,"",VLOOKUP(C673,角色!CC:CI,主动技能!F673*2,FALSE))</f>
        <v>100</v>
      </c>
      <c r="AA673" s="19">
        <f>IF(VLOOKUP(C673,角色!CC:CI,主动技能!F673*2+1,FALSE)=0,0,VLOOKUP(C673,角色!CC:CI,主动技能!F673*2+1,FALSE))</f>
        <v>10</v>
      </c>
      <c r="AB673" s="19">
        <f>IF(INT(VLOOKUP(E673,角色属性概况!I:M,3,FALSE)*AA673/100)=0,"",(INT(VLOOKUP(E673,角色属性概况!I:M,3,FALSE)*AA673/100)))</f>
        <v>797</v>
      </c>
      <c r="AE673" s="25">
        <f>(VLOOKUP(G673,角色!V:AE,主动技能!F673+7,FALSE))</f>
        <v>1</v>
      </c>
      <c r="AF673" s="19">
        <f>VLOOKUP(F673,对应表!AY:BA,3,FALSE)</f>
        <v>0</v>
      </c>
      <c r="AG673" s="19">
        <f>VLOOKUP(F673,对应表!AY:BA,2,FALSE)</f>
        <v>0</v>
      </c>
      <c r="AH673" s="25" t="str">
        <f>VLOOKUP(F673,特效对应!F:G,2,FALSE)</f>
        <v>attack</v>
      </c>
      <c r="AJ673">
        <f t="shared" si="180"/>
        <v>7</v>
      </c>
      <c r="AQ673" s="6" t="str">
        <f>_xlfn.IFNA(IF(IF($AK673=AQ$5,VLOOKUP(AL673,buff!$K:$L,2,FALSE),"")=0,"",IF($AK673=AQ$5,VLOOKUP(AL673,buff!$K:$L,2,FALSE),"")),"")</f>
        <v/>
      </c>
      <c r="AR673" s="6" t="str">
        <f>_xlfn.IFNA(IF(IF($AK673=AR$5,VLOOKUP(AM673,buff!$K:$L,2,FALSE),"")=0,"",IF($AK673=AR$5,VLOOKUP(AM673,buff!$K:$L,2,FALSE),"")),"")</f>
        <v/>
      </c>
      <c r="AS673" s="6" t="str">
        <f>_xlfn.IFNA(IF(IF($AK673=AS$5,VLOOKUP(AN673,buff!$K:$L,2,FALSE),"")=0,"",IF($AK673=AS$5,VLOOKUP(AN673,buff!$K:$L,2,FALSE),"")),"")</f>
        <v/>
      </c>
      <c r="AT673" s="6" t="str">
        <f>_xlfn.IFNA(IF(IF($AK673=AT$5,VLOOKUP(AO673,buff!$K:$L,2,FALSE),"")=0,"",IF($AK673=AT$5,VLOOKUP(AO673,buff!$K:$L,2,FALSE),"")),"")</f>
        <v/>
      </c>
      <c r="AU673" s="6" t="str">
        <f>_xlfn.IFNA(IF(IF($AK673=AU$5,VLOOKUP(AP673,buff!$K:$L,2,FALSE),"")=0,"",IF($AK673=AU$5,VLOOKUP(AP673,buff!$K:$L,2,FALSE),"")),"")</f>
        <v/>
      </c>
      <c r="AV673" s="6" t="str">
        <f>_xlfn.IFNA(IF(IF($AK673=AV$5,VLOOKUP(AL673,buff!$K:$L,2,FALSE),"")=0,"",IF($AK673=AV$5,VLOOKUP(AL673,buff!$K:$L,2,FALSE),"")),"")</f>
        <v/>
      </c>
      <c r="AW673" s="6" t="str">
        <f>_xlfn.IFNA(IF(IF($AK673=AW$5,VLOOKUP(AM673,buff!$K:$L,2,FALSE),"")=0,"",IF($AK673=AW$5,VLOOKUP(AM673,buff!$K:$L,2,FALSE),"")),"")</f>
        <v/>
      </c>
      <c r="AX673" s="6" t="str">
        <f>_xlfn.IFNA(IF(IF($AK673=AX$5,VLOOKUP(AN673,buff!$K:$L,2,FALSE),"")=0,"",IF($AK673=AX$5,VLOOKUP(AN673,buff!$K:$L,2,FALSE),"")),"")</f>
        <v/>
      </c>
      <c r="AY673" s="6" t="str">
        <f>_xlfn.IFNA(IF(IF($AK673=AY$5,VLOOKUP(AO673,buff!$K:$L,2,FALSE),"")=0,"",IF($AK673=AY$5,VLOOKUP(AO673,buff!$K:$L,2,FALSE),"")),"")</f>
        <v/>
      </c>
      <c r="AZ673" s="6" t="str">
        <f>_xlfn.IFNA(IF(IF($AK673=AZ$5,VLOOKUP(AP673,buff!$K:$L,2,FALSE),"")=0,"",IF($AK673=AZ$5,VLOOKUP(AP673,buff!$K:$L,2,FALSE),"")),"")</f>
        <v/>
      </c>
      <c r="BA673" s="6" t="e">
        <f>VLOOKUP(AL673,buff!$K:$P,6,FALSE)</f>
        <v>#N/A</v>
      </c>
      <c r="BB673" s="6" t="e">
        <f>VLOOKUP(AM673,buff!$K:$P,6,FALSE)</f>
        <v>#N/A</v>
      </c>
      <c r="BC673" s="6" t="e">
        <f>VLOOKUP(AN673,buff!$K:$P,6,FALSE)</f>
        <v>#N/A</v>
      </c>
      <c r="BD673">
        <f t="shared" si="181"/>
        <v>0</v>
      </c>
      <c r="BE673">
        <f t="shared" si="182"/>
        <v>0</v>
      </c>
      <c r="BF673" s="22">
        <f t="shared" si="183"/>
        <v>101201</v>
      </c>
    </row>
    <row r="674" spans="1:58" x14ac:dyDescent="0.15">
      <c r="A674" t="str">
        <f t="shared" si="170"/>
        <v>艾琳主动技能1等级8</v>
      </c>
      <c r="B674" s="8">
        <f t="shared" si="177"/>
        <v>10120108</v>
      </c>
      <c r="C674" s="8" t="str">
        <f>VLOOKUP(G674,角色!A:B,2,FALSE)</f>
        <v>艾琳</v>
      </c>
      <c r="D674" s="8" t="str">
        <f t="shared" si="178"/>
        <v>主动技能1</v>
      </c>
      <c r="E674" s="8">
        <f t="shared" si="171"/>
        <v>8</v>
      </c>
      <c r="F674" s="8">
        <f t="shared" si="172"/>
        <v>1</v>
      </c>
      <c r="G674" s="8">
        <f t="shared" si="173"/>
        <v>12</v>
      </c>
      <c r="H674" s="4" t="s">
        <v>953</v>
      </c>
      <c r="I674" s="20" t="str">
        <f t="shared" si="184"/>
        <v>对敌方单体攻击，造成100%攻击力（+1149）点伤害。</v>
      </c>
      <c r="J674" s="4" t="s">
        <v>277</v>
      </c>
      <c r="K674" s="1" t="s">
        <v>102</v>
      </c>
      <c r="L674" s="4" t="s">
        <v>106</v>
      </c>
      <c r="M674" s="4"/>
      <c r="N674" s="4">
        <v>100</v>
      </c>
      <c r="O674" s="20">
        <f>VLOOKUP(L674,对应表!BK:BL,2,FALSE)</f>
        <v>0</v>
      </c>
      <c r="P674" s="25" t="str">
        <f>_xlfn.IFNA(VLOOKUP(G674,角色!V:AE,主动技能!F674+1,FALSE),"")</f>
        <v>|||</v>
      </c>
      <c r="Q674" s="25">
        <f>(VLOOKUP(G674,角色!V:AE,主动技能!F674+4,FALSE))</f>
        <v>1</v>
      </c>
      <c r="R674" s="25">
        <v>0</v>
      </c>
      <c r="S674" s="25">
        <v>0</v>
      </c>
      <c r="T674" s="6" t="str">
        <f t="shared" si="174"/>
        <v/>
      </c>
      <c r="U674" s="6" t="str">
        <f t="shared" si="175"/>
        <v/>
      </c>
      <c r="V674" s="19" t="str">
        <f>VLOOKUP(G674,角色!AW:BC,主动技能!F674+1,FALSE)</f>
        <v>skill_01</v>
      </c>
      <c r="Y674">
        <f t="shared" si="176"/>
        <v>0</v>
      </c>
      <c r="Z674" s="19">
        <f>IF(VLOOKUP(C674,角色!CC:CI,主动技能!F674*2,FALSE)=0,"",VLOOKUP(C674,角色!CC:CI,主动技能!F674*2,FALSE))</f>
        <v>100</v>
      </c>
      <c r="AA674" s="19">
        <f>IF(VLOOKUP(C674,角色!CC:CI,主动技能!F674*2+1,FALSE)=0,0,VLOOKUP(C674,角色!CC:CI,主动技能!F674*2+1,FALSE))</f>
        <v>10</v>
      </c>
      <c r="AB674" s="19">
        <f>IF(INT(VLOOKUP(E674,角色属性概况!I:M,3,FALSE)*AA674/100)=0,"",(INT(VLOOKUP(E674,角色属性概况!I:M,3,FALSE)*AA674/100)))</f>
        <v>1149</v>
      </c>
      <c r="AE674" s="25">
        <f>(VLOOKUP(G674,角色!V:AE,主动技能!F674+7,FALSE))</f>
        <v>1</v>
      </c>
      <c r="AF674" s="19">
        <f>VLOOKUP(F674,对应表!AY:BA,3,FALSE)</f>
        <v>0</v>
      </c>
      <c r="AG674" s="19">
        <f>VLOOKUP(F674,对应表!AY:BA,2,FALSE)</f>
        <v>0</v>
      </c>
      <c r="AH674" s="25" t="str">
        <f>VLOOKUP(F674,特效对应!F:G,2,FALSE)</f>
        <v>attack</v>
      </c>
      <c r="AJ674">
        <f t="shared" si="180"/>
        <v>8</v>
      </c>
      <c r="AQ674" s="6" t="str">
        <f>_xlfn.IFNA(IF(IF($AK674=AQ$5,VLOOKUP(AL674,buff!$K:$L,2,FALSE),"")=0,"",IF($AK674=AQ$5,VLOOKUP(AL674,buff!$K:$L,2,FALSE),"")),"")</f>
        <v/>
      </c>
      <c r="AR674" s="6" t="str">
        <f>_xlfn.IFNA(IF(IF($AK674=AR$5,VLOOKUP(AM674,buff!$K:$L,2,FALSE),"")=0,"",IF($AK674=AR$5,VLOOKUP(AM674,buff!$K:$L,2,FALSE),"")),"")</f>
        <v/>
      </c>
      <c r="AS674" s="6" t="str">
        <f>_xlfn.IFNA(IF(IF($AK674=AS$5,VLOOKUP(AN674,buff!$K:$L,2,FALSE),"")=0,"",IF($AK674=AS$5,VLOOKUP(AN674,buff!$K:$L,2,FALSE),"")),"")</f>
        <v/>
      </c>
      <c r="AT674" s="6" t="str">
        <f>_xlfn.IFNA(IF(IF($AK674=AT$5,VLOOKUP(AO674,buff!$K:$L,2,FALSE),"")=0,"",IF($AK674=AT$5,VLOOKUP(AO674,buff!$K:$L,2,FALSE),"")),"")</f>
        <v/>
      </c>
      <c r="AU674" s="6" t="str">
        <f>_xlfn.IFNA(IF(IF($AK674=AU$5,VLOOKUP(AP674,buff!$K:$L,2,FALSE),"")=0,"",IF($AK674=AU$5,VLOOKUP(AP674,buff!$K:$L,2,FALSE),"")),"")</f>
        <v/>
      </c>
      <c r="AV674" s="6" t="str">
        <f>_xlfn.IFNA(IF(IF($AK674=AV$5,VLOOKUP(AL674,buff!$K:$L,2,FALSE),"")=0,"",IF($AK674=AV$5,VLOOKUP(AL674,buff!$K:$L,2,FALSE),"")),"")</f>
        <v/>
      </c>
      <c r="AW674" s="6" t="str">
        <f>_xlfn.IFNA(IF(IF($AK674=AW$5,VLOOKUP(AM674,buff!$K:$L,2,FALSE),"")=0,"",IF($AK674=AW$5,VLOOKUP(AM674,buff!$K:$L,2,FALSE),"")),"")</f>
        <v/>
      </c>
      <c r="AX674" s="6" t="str">
        <f>_xlfn.IFNA(IF(IF($AK674=AX$5,VLOOKUP(AN674,buff!$K:$L,2,FALSE),"")=0,"",IF($AK674=AX$5,VLOOKUP(AN674,buff!$K:$L,2,FALSE),"")),"")</f>
        <v/>
      </c>
      <c r="AY674" s="6" t="str">
        <f>_xlfn.IFNA(IF(IF($AK674=AY$5,VLOOKUP(AO674,buff!$K:$L,2,FALSE),"")=0,"",IF($AK674=AY$5,VLOOKUP(AO674,buff!$K:$L,2,FALSE),"")),"")</f>
        <v/>
      </c>
      <c r="AZ674" s="6" t="str">
        <f>_xlfn.IFNA(IF(IF($AK674=AZ$5,VLOOKUP(AP674,buff!$K:$L,2,FALSE),"")=0,"",IF($AK674=AZ$5,VLOOKUP(AP674,buff!$K:$L,2,FALSE),"")),"")</f>
        <v/>
      </c>
      <c r="BA674" s="6" t="e">
        <f>VLOOKUP(AL674,buff!$K:$P,6,FALSE)</f>
        <v>#N/A</v>
      </c>
      <c r="BB674" s="6" t="e">
        <f>VLOOKUP(AM674,buff!$K:$P,6,FALSE)</f>
        <v>#N/A</v>
      </c>
      <c r="BC674" s="6" t="e">
        <f>VLOOKUP(AN674,buff!$K:$P,6,FALSE)</f>
        <v>#N/A</v>
      </c>
      <c r="BD674">
        <f t="shared" si="181"/>
        <v>0</v>
      </c>
      <c r="BE674">
        <f t="shared" si="182"/>
        <v>0</v>
      </c>
      <c r="BF674" s="22">
        <f t="shared" si="183"/>
        <v>101201</v>
      </c>
    </row>
    <row r="675" spans="1:58" x14ac:dyDescent="0.15">
      <c r="A675" t="str">
        <f t="shared" si="170"/>
        <v>艾琳主动技能1等级9</v>
      </c>
      <c r="B675" s="8">
        <f t="shared" si="177"/>
        <v>10120109</v>
      </c>
      <c r="C675" s="8" t="str">
        <f>VLOOKUP(G675,角色!A:B,2,FALSE)</f>
        <v>艾琳</v>
      </c>
      <c r="D675" s="8" t="str">
        <f t="shared" si="178"/>
        <v>主动技能1</v>
      </c>
      <c r="E675" s="8">
        <f t="shared" si="171"/>
        <v>9</v>
      </c>
      <c r="F675" s="8">
        <f t="shared" si="172"/>
        <v>1</v>
      </c>
      <c r="G675" s="8">
        <f t="shared" si="173"/>
        <v>12</v>
      </c>
      <c r="H675" s="4" t="s">
        <v>953</v>
      </c>
      <c r="I675" s="20" t="str">
        <f t="shared" si="184"/>
        <v>对敌方单体攻击，造成100%攻击力（+1648）点伤害。</v>
      </c>
      <c r="J675" s="4" t="s">
        <v>277</v>
      </c>
      <c r="K675" s="1" t="s">
        <v>102</v>
      </c>
      <c r="L675" s="4" t="s">
        <v>106</v>
      </c>
      <c r="M675" s="4"/>
      <c r="N675" s="4">
        <v>100</v>
      </c>
      <c r="O675" s="20">
        <f>VLOOKUP(L675,对应表!BK:BL,2,FALSE)</f>
        <v>0</v>
      </c>
      <c r="P675" s="25" t="str">
        <f>_xlfn.IFNA(VLOOKUP(G675,角色!V:AE,主动技能!F675+1,FALSE),"")</f>
        <v>|||</v>
      </c>
      <c r="Q675" s="25">
        <f>(VLOOKUP(G675,角色!V:AE,主动技能!F675+4,FALSE))</f>
        <v>1</v>
      </c>
      <c r="R675" s="25">
        <v>0</v>
      </c>
      <c r="S675" s="25">
        <v>0</v>
      </c>
      <c r="T675" s="6" t="str">
        <f t="shared" si="174"/>
        <v/>
      </c>
      <c r="U675" s="6" t="str">
        <f t="shared" si="175"/>
        <v/>
      </c>
      <c r="V675" s="19" t="str">
        <f>VLOOKUP(G675,角色!AW:BC,主动技能!F675+1,FALSE)</f>
        <v>skill_01</v>
      </c>
      <c r="Y675">
        <f t="shared" si="176"/>
        <v>0</v>
      </c>
      <c r="Z675" s="19">
        <f>IF(VLOOKUP(C675,角色!CC:CI,主动技能!F675*2,FALSE)=0,"",VLOOKUP(C675,角色!CC:CI,主动技能!F675*2,FALSE))</f>
        <v>100</v>
      </c>
      <c r="AA675" s="19">
        <f>IF(VLOOKUP(C675,角色!CC:CI,主动技能!F675*2+1,FALSE)=0,0,VLOOKUP(C675,角色!CC:CI,主动技能!F675*2+1,FALSE))</f>
        <v>10</v>
      </c>
      <c r="AB675" s="19">
        <f>IF(INT(VLOOKUP(E675,角色属性概况!I:M,3,FALSE)*AA675/100)=0,"",(INT(VLOOKUP(E675,角色属性概况!I:M,3,FALSE)*AA675/100)))</f>
        <v>1648</v>
      </c>
      <c r="AE675" s="25">
        <f>(VLOOKUP(G675,角色!V:AE,主动技能!F675+7,FALSE))</f>
        <v>1</v>
      </c>
      <c r="AF675" s="19">
        <f>VLOOKUP(F675,对应表!AY:BA,3,FALSE)</f>
        <v>0</v>
      </c>
      <c r="AG675" s="19">
        <f>VLOOKUP(F675,对应表!AY:BA,2,FALSE)</f>
        <v>0</v>
      </c>
      <c r="AH675" s="25" t="str">
        <f>VLOOKUP(F675,特效对应!F:G,2,FALSE)</f>
        <v>attack</v>
      </c>
      <c r="AJ675">
        <f t="shared" si="180"/>
        <v>9</v>
      </c>
      <c r="AQ675" s="6" t="str">
        <f>_xlfn.IFNA(IF(IF($AK675=AQ$5,VLOOKUP(AL675,buff!$K:$L,2,FALSE),"")=0,"",IF($AK675=AQ$5,VLOOKUP(AL675,buff!$K:$L,2,FALSE),"")),"")</f>
        <v/>
      </c>
      <c r="AR675" s="6" t="str">
        <f>_xlfn.IFNA(IF(IF($AK675=AR$5,VLOOKUP(AM675,buff!$K:$L,2,FALSE),"")=0,"",IF($AK675=AR$5,VLOOKUP(AM675,buff!$K:$L,2,FALSE),"")),"")</f>
        <v/>
      </c>
      <c r="AS675" s="6" t="str">
        <f>_xlfn.IFNA(IF(IF($AK675=AS$5,VLOOKUP(AN675,buff!$K:$L,2,FALSE),"")=0,"",IF($AK675=AS$5,VLOOKUP(AN675,buff!$K:$L,2,FALSE),"")),"")</f>
        <v/>
      </c>
      <c r="AT675" s="6" t="str">
        <f>_xlfn.IFNA(IF(IF($AK675=AT$5,VLOOKUP(AO675,buff!$K:$L,2,FALSE),"")=0,"",IF($AK675=AT$5,VLOOKUP(AO675,buff!$K:$L,2,FALSE),"")),"")</f>
        <v/>
      </c>
      <c r="AU675" s="6" t="str">
        <f>_xlfn.IFNA(IF(IF($AK675=AU$5,VLOOKUP(AP675,buff!$K:$L,2,FALSE),"")=0,"",IF($AK675=AU$5,VLOOKUP(AP675,buff!$K:$L,2,FALSE),"")),"")</f>
        <v/>
      </c>
      <c r="AV675" s="6" t="str">
        <f>_xlfn.IFNA(IF(IF($AK675=AV$5,VLOOKUP(AL675,buff!$K:$L,2,FALSE),"")=0,"",IF($AK675=AV$5,VLOOKUP(AL675,buff!$K:$L,2,FALSE),"")),"")</f>
        <v/>
      </c>
      <c r="AW675" s="6" t="str">
        <f>_xlfn.IFNA(IF(IF($AK675=AW$5,VLOOKUP(AM675,buff!$K:$L,2,FALSE),"")=0,"",IF($AK675=AW$5,VLOOKUP(AM675,buff!$K:$L,2,FALSE),"")),"")</f>
        <v/>
      </c>
      <c r="AX675" s="6" t="str">
        <f>_xlfn.IFNA(IF(IF($AK675=AX$5,VLOOKUP(AN675,buff!$K:$L,2,FALSE),"")=0,"",IF($AK675=AX$5,VLOOKUP(AN675,buff!$K:$L,2,FALSE),"")),"")</f>
        <v/>
      </c>
      <c r="AY675" s="6" t="str">
        <f>_xlfn.IFNA(IF(IF($AK675=AY$5,VLOOKUP(AO675,buff!$K:$L,2,FALSE),"")=0,"",IF($AK675=AY$5,VLOOKUP(AO675,buff!$K:$L,2,FALSE),"")),"")</f>
        <v/>
      </c>
      <c r="AZ675" s="6" t="str">
        <f>_xlfn.IFNA(IF(IF($AK675=AZ$5,VLOOKUP(AP675,buff!$K:$L,2,FALSE),"")=0,"",IF($AK675=AZ$5,VLOOKUP(AP675,buff!$K:$L,2,FALSE),"")),"")</f>
        <v/>
      </c>
      <c r="BA675" s="6" t="e">
        <f>VLOOKUP(AL675,buff!$K:$P,6,FALSE)</f>
        <v>#N/A</v>
      </c>
      <c r="BB675" s="6" t="e">
        <f>VLOOKUP(AM675,buff!$K:$P,6,FALSE)</f>
        <v>#N/A</v>
      </c>
      <c r="BC675" s="6" t="e">
        <f>VLOOKUP(AN675,buff!$K:$P,6,FALSE)</f>
        <v>#N/A</v>
      </c>
      <c r="BD675">
        <f t="shared" si="181"/>
        <v>0</v>
      </c>
      <c r="BE675">
        <f t="shared" si="182"/>
        <v>0</v>
      </c>
      <c r="BF675" s="22">
        <f t="shared" si="183"/>
        <v>101201</v>
      </c>
    </row>
    <row r="676" spans="1:58" x14ac:dyDescent="0.15">
      <c r="A676" t="str">
        <f t="shared" si="170"/>
        <v>艾琳主动技能1等级10</v>
      </c>
      <c r="B676" s="8">
        <f t="shared" si="177"/>
        <v>10120110</v>
      </c>
      <c r="C676" s="8" t="str">
        <f>VLOOKUP(G676,角色!A:B,2,FALSE)</f>
        <v>艾琳</v>
      </c>
      <c r="D676" s="8" t="str">
        <f t="shared" si="178"/>
        <v>主动技能1</v>
      </c>
      <c r="E676" s="8">
        <f t="shared" si="171"/>
        <v>10</v>
      </c>
      <c r="F676" s="8">
        <f t="shared" si="172"/>
        <v>1</v>
      </c>
      <c r="G676" s="8">
        <f t="shared" si="173"/>
        <v>12</v>
      </c>
      <c r="H676" s="4" t="s">
        <v>953</v>
      </c>
      <c r="I676" s="20" t="str">
        <f t="shared" si="184"/>
        <v>对敌方单体攻击，造成100%攻击力（+2353）点伤害。</v>
      </c>
      <c r="J676" s="4" t="s">
        <v>277</v>
      </c>
      <c r="K676" s="1" t="s">
        <v>102</v>
      </c>
      <c r="L676" s="4" t="s">
        <v>106</v>
      </c>
      <c r="M676" s="4"/>
      <c r="N676" s="4">
        <v>100</v>
      </c>
      <c r="O676" s="20">
        <f>VLOOKUP(L676,对应表!BK:BL,2,FALSE)</f>
        <v>0</v>
      </c>
      <c r="P676" s="25" t="str">
        <f>_xlfn.IFNA(VLOOKUP(G676,角色!V:AE,主动技能!F676+1,FALSE),"")</f>
        <v>|||</v>
      </c>
      <c r="Q676" s="25">
        <f>(VLOOKUP(G676,角色!V:AE,主动技能!F676+4,FALSE))</f>
        <v>1</v>
      </c>
      <c r="R676" s="25">
        <v>0</v>
      </c>
      <c r="S676" s="25">
        <v>0</v>
      </c>
      <c r="T676" s="6" t="str">
        <f t="shared" si="174"/>
        <v/>
      </c>
      <c r="U676" s="6" t="str">
        <f t="shared" si="175"/>
        <v/>
      </c>
      <c r="V676" s="19" t="str">
        <f>VLOOKUP(G676,角色!AW:BC,主动技能!F676+1,FALSE)</f>
        <v>skill_01</v>
      </c>
      <c r="Y676">
        <f t="shared" si="176"/>
        <v>0</v>
      </c>
      <c r="Z676" s="19">
        <f>IF(VLOOKUP(C676,角色!CC:CI,主动技能!F676*2,FALSE)=0,"",VLOOKUP(C676,角色!CC:CI,主动技能!F676*2,FALSE))</f>
        <v>100</v>
      </c>
      <c r="AA676" s="19">
        <f>IF(VLOOKUP(C676,角色!CC:CI,主动技能!F676*2+1,FALSE)=0,0,VLOOKUP(C676,角色!CC:CI,主动技能!F676*2+1,FALSE))</f>
        <v>10</v>
      </c>
      <c r="AB676" s="19">
        <f>IF(INT(VLOOKUP(E676,角色属性概况!I:M,3,FALSE)*AA676/100)=0,"",(INT(VLOOKUP(E676,角色属性概况!I:M,3,FALSE)*AA676/100)))</f>
        <v>2353</v>
      </c>
      <c r="AE676" s="25">
        <f>(VLOOKUP(G676,角色!V:AE,主动技能!F676+7,FALSE))</f>
        <v>1</v>
      </c>
      <c r="AF676" s="19">
        <f>VLOOKUP(F676,对应表!AY:BA,3,FALSE)</f>
        <v>0</v>
      </c>
      <c r="AG676" s="19">
        <f>VLOOKUP(F676,对应表!AY:BA,2,FALSE)</f>
        <v>0</v>
      </c>
      <c r="AH676" s="25" t="str">
        <f>VLOOKUP(F676,特效对应!F:G,2,FALSE)</f>
        <v>attack</v>
      </c>
      <c r="AJ676">
        <f t="shared" si="180"/>
        <v>10</v>
      </c>
      <c r="AQ676" s="6" t="str">
        <f>_xlfn.IFNA(IF(IF($AK676=AQ$5,VLOOKUP(AL676,buff!$K:$L,2,FALSE),"")=0,"",IF($AK676=AQ$5,VLOOKUP(AL676,buff!$K:$L,2,FALSE),"")),"")</f>
        <v/>
      </c>
      <c r="AR676" s="6" t="str">
        <f>_xlfn.IFNA(IF(IF($AK676=AR$5,VLOOKUP(AM676,buff!$K:$L,2,FALSE),"")=0,"",IF($AK676=AR$5,VLOOKUP(AM676,buff!$K:$L,2,FALSE),"")),"")</f>
        <v/>
      </c>
      <c r="AS676" s="6" t="str">
        <f>_xlfn.IFNA(IF(IF($AK676=AS$5,VLOOKUP(AN676,buff!$K:$L,2,FALSE),"")=0,"",IF($AK676=AS$5,VLOOKUP(AN676,buff!$K:$L,2,FALSE),"")),"")</f>
        <v/>
      </c>
      <c r="AT676" s="6" t="str">
        <f>_xlfn.IFNA(IF(IF($AK676=AT$5,VLOOKUP(AO676,buff!$K:$L,2,FALSE),"")=0,"",IF($AK676=AT$5,VLOOKUP(AO676,buff!$K:$L,2,FALSE),"")),"")</f>
        <v/>
      </c>
      <c r="AU676" s="6" t="str">
        <f>_xlfn.IFNA(IF(IF($AK676=AU$5,VLOOKUP(AP676,buff!$K:$L,2,FALSE),"")=0,"",IF($AK676=AU$5,VLOOKUP(AP676,buff!$K:$L,2,FALSE),"")),"")</f>
        <v/>
      </c>
      <c r="AV676" s="6" t="str">
        <f>_xlfn.IFNA(IF(IF($AK676=AV$5,VLOOKUP(AL676,buff!$K:$L,2,FALSE),"")=0,"",IF($AK676=AV$5,VLOOKUP(AL676,buff!$K:$L,2,FALSE),"")),"")</f>
        <v/>
      </c>
      <c r="AW676" s="6" t="str">
        <f>_xlfn.IFNA(IF(IF($AK676=AW$5,VLOOKUP(AM676,buff!$K:$L,2,FALSE),"")=0,"",IF($AK676=AW$5,VLOOKUP(AM676,buff!$K:$L,2,FALSE),"")),"")</f>
        <v/>
      </c>
      <c r="AX676" s="6" t="str">
        <f>_xlfn.IFNA(IF(IF($AK676=AX$5,VLOOKUP(AN676,buff!$K:$L,2,FALSE),"")=0,"",IF($AK676=AX$5,VLOOKUP(AN676,buff!$K:$L,2,FALSE),"")),"")</f>
        <v/>
      </c>
      <c r="AY676" s="6" t="str">
        <f>_xlfn.IFNA(IF(IF($AK676=AY$5,VLOOKUP(AO676,buff!$K:$L,2,FALSE),"")=0,"",IF($AK676=AY$5,VLOOKUP(AO676,buff!$K:$L,2,FALSE),"")),"")</f>
        <v/>
      </c>
      <c r="AZ676" s="6" t="str">
        <f>_xlfn.IFNA(IF(IF($AK676=AZ$5,VLOOKUP(AP676,buff!$K:$L,2,FALSE),"")=0,"",IF($AK676=AZ$5,VLOOKUP(AP676,buff!$K:$L,2,FALSE),"")),"")</f>
        <v/>
      </c>
      <c r="BA676" s="6" t="e">
        <f>VLOOKUP(AL676,buff!$K:$P,6,FALSE)</f>
        <v>#N/A</v>
      </c>
      <c r="BB676" s="6" t="e">
        <f>VLOOKUP(AM676,buff!$K:$P,6,FALSE)</f>
        <v>#N/A</v>
      </c>
      <c r="BC676" s="6" t="e">
        <f>VLOOKUP(AN676,buff!$K:$P,6,FALSE)</f>
        <v>#N/A</v>
      </c>
      <c r="BD676">
        <f t="shared" si="181"/>
        <v>0</v>
      </c>
      <c r="BE676">
        <f t="shared" si="182"/>
        <v>0</v>
      </c>
      <c r="BF676" s="22">
        <f t="shared" si="183"/>
        <v>101201</v>
      </c>
    </row>
    <row r="677" spans="1:58" x14ac:dyDescent="0.15">
      <c r="A677" t="str">
        <f t="shared" si="170"/>
        <v>艾琳主动技能1等级11</v>
      </c>
      <c r="B677" s="8">
        <f t="shared" si="177"/>
        <v>10120111</v>
      </c>
      <c r="C677" s="8" t="str">
        <f>VLOOKUP(G677,角色!A:B,2,FALSE)</f>
        <v>艾琳</v>
      </c>
      <c r="D677" s="8" t="str">
        <f t="shared" si="178"/>
        <v>主动技能1</v>
      </c>
      <c r="E677" s="8">
        <f t="shared" si="171"/>
        <v>11</v>
      </c>
      <c r="F677" s="8">
        <f t="shared" si="172"/>
        <v>1</v>
      </c>
      <c r="G677" s="8">
        <f t="shared" si="173"/>
        <v>12</v>
      </c>
      <c r="H677" s="4" t="s">
        <v>953</v>
      </c>
      <c r="I677" s="20" t="str">
        <f t="shared" si="184"/>
        <v>对敌方单体攻击，造成100%攻击力（+3352）点伤害。</v>
      </c>
      <c r="J677" s="4" t="s">
        <v>277</v>
      </c>
      <c r="K677" s="1" t="s">
        <v>102</v>
      </c>
      <c r="L677" s="4" t="s">
        <v>106</v>
      </c>
      <c r="M677" s="4"/>
      <c r="N677" s="4">
        <v>100</v>
      </c>
      <c r="O677" s="20">
        <f>VLOOKUP(L677,对应表!BK:BL,2,FALSE)</f>
        <v>0</v>
      </c>
      <c r="P677" s="25" t="str">
        <f>_xlfn.IFNA(VLOOKUP(G677,角色!V:AE,主动技能!F677+1,FALSE),"")</f>
        <v>|||</v>
      </c>
      <c r="Q677" s="25">
        <f>(VLOOKUP(G677,角色!V:AE,主动技能!F677+4,FALSE))</f>
        <v>1</v>
      </c>
      <c r="R677" s="25">
        <v>0</v>
      </c>
      <c r="S677" s="25">
        <v>0</v>
      </c>
      <c r="T677" s="6" t="str">
        <f t="shared" si="174"/>
        <v/>
      </c>
      <c r="U677" s="6" t="str">
        <f t="shared" si="175"/>
        <v/>
      </c>
      <c r="V677" s="19" t="str">
        <f>VLOOKUP(G677,角色!AW:BC,主动技能!F677+1,FALSE)</f>
        <v>skill_01</v>
      </c>
      <c r="Y677">
        <f t="shared" si="176"/>
        <v>0</v>
      </c>
      <c r="Z677" s="19">
        <f>IF(VLOOKUP(C677,角色!CC:CI,主动技能!F677*2,FALSE)=0,"",VLOOKUP(C677,角色!CC:CI,主动技能!F677*2,FALSE))</f>
        <v>100</v>
      </c>
      <c r="AA677" s="19">
        <f>IF(VLOOKUP(C677,角色!CC:CI,主动技能!F677*2+1,FALSE)=0,0,VLOOKUP(C677,角色!CC:CI,主动技能!F677*2+1,FALSE))</f>
        <v>10</v>
      </c>
      <c r="AB677" s="19">
        <f>IF(INT(VLOOKUP(E677,角色属性概况!I:M,3,FALSE)*AA677/100)=0,"",(INT(VLOOKUP(E677,角色属性概况!I:M,3,FALSE)*AA677/100)))</f>
        <v>3352</v>
      </c>
      <c r="AE677" s="25">
        <f>(VLOOKUP(G677,角色!V:AE,主动技能!F677+7,FALSE))</f>
        <v>1</v>
      </c>
      <c r="AF677" s="19">
        <f>VLOOKUP(F677,对应表!AY:BA,3,FALSE)</f>
        <v>0</v>
      </c>
      <c r="AG677" s="19">
        <f>VLOOKUP(F677,对应表!AY:BA,2,FALSE)</f>
        <v>0</v>
      </c>
      <c r="AH677" s="25" t="str">
        <f>VLOOKUP(F677,特效对应!F:G,2,FALSE)</f>
        <v>attack</v>
      </c>
      <c r="AJ677">
        <f t="shared" si="180"/>
        <v>11</v>
      </c>
      <c r="AQ677" s="6" t="str">
        <f>_xlfn.IFNA(IF(IF($AK677=AQ$5,VLOOKUP(AL677,buff!$K:$L,2,FALSE),"")=0,"",IF($AK677=AQ$5,VLOOKUP(AL677,buff!$K:$L,2,FALSE),"")),"")</f>
        <v/>
      </c>
      <c r="AR677" s="6" t="str">
        <f>_xlfn.IFNA(IF(IF($AK677=AR$5,VLOOKUP(AM677,buff!$K:$L,2,FALSE),"")=0,"",IF($AK677=AR$5,VLOOKUP(AM677,buff!$K:$L,2,FALSE),"")),"")</f>
        <v/>
      </c>
      <c r="AS677" s="6" t="str">
        <f>_xlfn.IFNA(IF(IF($AK677=AS$5,VLOOKUP(AN677,buff!$K:$L,2,FALSE),"")=0,"",IF($AK677=AS$5,VLOOKUP(AN677,buff!$K:$L,2,FALSE),"")),"")</f>
        <v/>
      </c>
      <c r="AT677" s="6" t="str">
        <f>_xlfn.IFNA(IF(IF($AK677=AT$5,VLOOKUP(AO677,buff!$K:$L,2,FALSE),"")=0,"",IF($AK677=AT$5,VLOOKUP(AO677,buff!$K:$L,2,FALSE),"")),"")</f>
        <v/>
      </c>
      <c r="AU677" s="6" t="str">
        <f>_xlfn.IFNA(IF(IF($AK677=AU$5,VLOOKUP(AP677,buff!$K:$L,2,FALSE),"")=0,"",IF($AK677=AU$5,VLOOKUP(AP677,buff!$K:$L,2,FALSE),"")),"")</f>
        <v/>
      </c>
      <c r="AV677" s="6" t="str">
        <f>_xlfn.IFNA(IF(IF($AK677=AV$5,VLOOKUP(AL677,buff!$K:$L,2,FALSE),"")=0,"",IF($AK677=AV$5,VLOOKUP(AL677,buff!$K:$L,2,FALSE),"")),"")</f>
        <v/>
      </c>
      <c r="AW677" s="6" t="str">
        <f>_xlfn.IFNA(IF(IF($AK677=AW$5,VLOOKUP(AM677,buff!$K:$L,2,FALSE),"")=0,"",IF($AK677=AW$5,VLOOKUP(AM677,buff!$K:$L,2,FALSE),"")),"")</f>
        <v/>
      </c>
      <c r="AX677" s="6" t="str">
        <f>_xlfn.IFNA(IF(IF($AK677=AX$5,VLOOKUP(AN677,buff!$K:$L,2,FALSE),"")=0,"",IF($AK677=AX$5,VLOOKUP(AN677,buff!$K:$L,2,FALSE),"")),"")</f>
        <v/>
      </c>
      <c r="AY677" s="6" t="str">
        <f>_xlfn.IFNA(IF(IF($AK677=AY$5,VLOOKUP(AO677,buff!$K:$L,2,FALSE),"")=0,"",IF($AK677=AY$5,VLOOKUP(AO677,buff!$K:$L,2,FALSE),"")),"")</f>
        <v/>
      </c>
      <c r="AZ677" s="6" t="str">
        <f>_xlfn.IFNA(IF(IF($AK677=AZ$5,VLOOKUP(AP677,buff!$K:$L,2,FALSE),"")=0,"",IF($AK677=AZ$5,VLOOKUP(AP677,buff!$K:$L,2,FALSE),"")),"")</f>
        <v/>
      </c>
      <c r="BA677" s="6" t="e">
        <f>VLOOKUP(AL677,buff!$K:$P,6,FALSE)</f>
        <v>#N/A</v>
      </c>
      <c r="BB677" s="6" t="e">
        <f>VLOOKUP(AM677,buff!$K:$P,6,FALSE)</f>
        <v>#N/A</v>
      </c>
      <c r="BC677" s="6" t="e">
        <f>VLOOKUP(AN677,buff!$K:$P,6,FALSE)</f>
        <v>#N/A</v>
      </c>
      <c r="BD677">
        <f t="shared" si="181"/>
        <v>0</v>
      </c>
      <c r="BE677">
        <f t="shared" si="182"/>
        <v>0</v>
      </c>
      <c r="BF677" s="22">
        <f t="shared" si="183"/>
        <v>101201</v>
      </c>
    </row>
    <row r="678" spans="1:58" x14ac:dyDescent="0.15">
      <c r="A678" t="str">
        <f t="shared" si="170"/>
        <v>艾琳主动技能1等级12</v>
      </c>
      <c r="B678" s="8">
        <f t="shared" si="177"/>
        <v>10120112</v>
      </c>
      <c r="C678" s="8" t="str">
        <f>VLOOKUP(G678,角色!A:B,2,FALSE)</f>
        <v>艾琳</v>
      </c>
      <c r="D678" s="8" t="str">
        <f t="shared" si="178"/>
        <v>主动技能1</v>
      </c>
      <c r="E678" s="8">
        <f t="shared" si="171"/>
        <v>12</v>
      </c>
      <c r="F678" s="8">
        <f t="shared" si="172"/>
        <v>1</v>
      </c>
      <c r="G678" s="8">
        <f t="shared" si="173"/>
        <v>12</v>
      </c>
      <c r="H678" s="4" t="s">
        <v>953</v>
      </c>
      <c r="I678" s="20" t="str">
        <f t="shared" si="184"/>
        <v>对敌方单体攻击，造成100%攻击力（+4766）点伤害。</v>
      </c>
      <c r="J678" s="4" t="s">
        <v>277</v>
      </c>
      <c r="K678" s="1" t="s">
        <v>102</v>
      </c>
      <c r="L678" s="4" t="s">
        <v>106</v>
      </c>
      <c r="M678" s="4"/>
      <c r="N678" s="4">
        <v>100</v>
      </c>
      <c r="O678" s="20">
        <f>VLOOKUP(L678,对应表!BK:BL,2,FALSE)</f>
        <v>0</v>
      </c>
      <c r="P678" s="25" t="str">
        <f>_xlfn.IFNA(VLOOKUP(G678,角色!V:AE,主动技能!F678+1,FALSE),"")</f>
        <v>|||</v>
      </c>
      <c r="Q678" s="25">
        <f>(VLOOKUP(G678,角色!V:AE,主动技能!F678+4,FALSE))</f>
        <v>1</v>
      </c>
      <c r="R678" s="25">
        <v>0</v>
      </c>
      <c r="S678" s="25">
        <v>0</v>
      </c>
      <c r="T678" s="6" t="str">
        <f t="shared" si="174"/>
        <v/>
      </c>
      <c r="U678" s="6" t="str">
        <f t="shared" si="175"/>
        <v/>
      </c>
      <c r="V678" s="19" t="str">
        <f>VLOOKUP(G678,角色!AW:BC,主动技能!F678+1,FALSE)</f>
        <v>skill_01</v>
      </c>
      <c r="Y678">
        <f t="shared" si="176"/>
        <v>0</v>
      </c>
      <c r="Z678" s="19">
        <f>IF(VLOOKUP(C678,角色!CC:CI,主动技能!F678*2,FALSE)=0,"",VLOOKUP(C678,角色!CC:CI,主动技能!F678*2,FALSE))</f>
        <v>100</v>
      </c>
      <c r="AA678" s="19">
        <f>IF(VLOOKUP(C678,角色!CC:CI,主动技能!F678*2+1,FALSE)=0,0,VLOOKUP(C678,角色!CC:CI,主动技能!F678*2+1,FALSE))</f>
        <v>10</v>
      </c>
      <c r="AB678" s="19">
        <f>IF(INT(VLOOKUP(E678,角色属性概况!I:M,3,FALSE)*AA678/100)=0,"",(INT(VLOOKUP(E678,角色属性概况!I:M,3,FALSE)*AA678/100)))</f>
        <v>4766</v>
      </c>
      <c r="AE678" s="25">
        <f>(VLOOKUP(G678,角色!V:AE,主动技能!F678+7,FALSE))</f>
        <v>1</v>
      </c>
      <c r="AF678" s="19">
        <f>VLOOKUP(F678,对应表!AY:BA,3,FALSE)</f>
        <v>0</v>
      </c>
      <c r="AG678" s="19">
        <f>VLOOKUP(F678,对应表!AY:BA,2,FALSE)</f>
        <v>0</v>
      </c>
      <c r="AH678" s="25" t="str">
        <f>VLOOKUP(F678,特效对应!F:G,2,FALSE)</f>
        <v>attack</v>
      </c>
      <c r="AJ678">
        <f t="shared" si="180"/>
        <v>12</v>
      </c>
      <c r="AQ678" s="6" t="str">
        <f>_xlfn.IFNA(IF(IF($AK678=AQ$5,VLOOKUP(AL678,buff!$K:$L,2,FALSE),"")=0,"",IF($AK678=AQ$5,VLOOKUP(AL678,buff!$K:$L,2,FALSE),"")),"")</f>
        <v/>
      </c>
      <c r="AR678" s="6" t="str">
        <f>_xlfn.IFNA(IF(IF($AK678=AR$5,VLOOKUP(AM678,buff!$K:$L,2,FALSE),"")=0,"",IF($AK678=AR$5,VLOOKUP(AM678,buff!$K:$L,2,FALSE),"")),"")</f>
        <v/>
      </c>
      <c r="AS678" s="6" t="str">
        <f>_xlfn.IFNA(IF(IF($AK678=AS$5,VLOOKUP(AN678,buff!$K:$L,2,FALSE),"")=0,"",IF($AK678=AS$5,VLOOKUP(AN678,buff!$K:$L,2,FALSE),"")),"")</f>
        <v/>
      </c>
      <c r="AT678" s="6" t="str">
        <f>_xlfn.IFNA(IF(IF($AK678=AT$5,VLOOKUP(AO678,buff!$K:$L,2,FALSE),"")=0,"",IF($AK678=AT$5,VLOOKUP(AO678,buff!$K:$L,2,FALSE),"")),"")</f>
        <v/>
      </c>
      <c r="AU678" s="6" t="str">
        <f>_xlfn.IFNA(IF(IF($AK678=AU$5,VLOOKUP(AP678,buff!$K:$L,2,FALSE),"")=0,"",IF($AK678=AU$5,VLOOKUP(AP678,buff!$K:$L,2,FALSE),"")),"")</f>
        <v/>
      </c>
      <c r="AV678" s="6" t="str">
        <f>_xlfn.IFNA(IF(IF($AK678=AV$5,VLOOKUP(AL678,buff!$K:$L,2,FALSE),"")=0,"",IF($AK678=AV$5,VLOOKUP(AL678,buff!$K:$L,2,FALSE),"")),"")</f>
        <v/>
      </c>
      <c r="AW678" s="6" t="str">
        <f>_xlfn.IFNA(IF(IF($AK678=AW$5,VLOOKUP(AM678,buff!$K:$L,2,FALSE),"")=0,"",IF($AK678=AW$5,VLOOKUP(AM678,buff!$K:$L,2,FALSE),"")),"")</f>
        <v/>
      </c>
      <c r="AX678" s="6" t="str">
        <f>_xlfn.IFNA(IF(IF($AK678=AX$5,VLOOKUP(AN678,buff!$K:$L,2,FALSE),"")=0,"",IF($AK678=AX$5,VLOOKUP(AN678,buff!$K:$L,2,FALSE),"")),"")</f>
        <v/>
      </c>
      <c r="AY678" s="6" t="str">
        <f>_xlfn.IFNA(IF(IF($AK678=AY$5,VLOOKUP(AO678,buff!$K:$L,2,FALSE),"")=0,"",IF($AK678=AY$5,VLOOKUP(AO678,buff!$K:$L,2,FALSE),"")),"")</f>
        <v/>
      </c>
      <c r="AZ678" s="6" t="str">
        <f>_xlfn.IFNA(IF(IF($AK678=AZ$5,VLOOKUP(AP678,buff!$K:$L,2,FALSE),"")=0,"",IF($AK678=AZ$5,VLOOKUP(AP678,buff!$K:$L,2,FALSE),"")),"")</f>
        <v/>
      </c>
      <c r="BA678" s="6" t="e">
        <f>VLOOKUP(AL678,buff!$K:$P,6,FALSE)</f>
        <v>#N/A</v>
      </c>
      <c r="BB678" s="6" t="e">
        <f>VLOOKUP(AM678,buff!$K:$P,6,FALSE)</f>
        <v>#N/A</v>
      </c>
      <c r="BC678" s="6" t="e">
        <f>VLOOKUP(AN678,buff!$K:$P,6,FALSE)</f>
        <v>#N/A</v>
      </c>
      <c r="BD678">
        <f t="shared" si="181"/>
        <v>0</v>
      </c>
      <c r="BE678">
        <f t="shared" si="182"/>
        <v>0</v>
      </c>
      <c r="BF678" s="22">
        <f t="shared" si="183"/>
        <v>101201</v>
      </c>
    </row>
    <row r="679" spans="1:58" x14ac:dyDescent="0.15">
      <c r="A679" t="str">
        <f t="shared" si="170"/>
        <v>艾琳主动技能1等级13</v>
      </c>
      <c r="B679" s="8">
        <f t="shared" si="177"/>
        <v>10120113</v>
      </c>
      <c r="C679" s="8" t="str">
        <f>VLOOKUP(G679,角色!A:B,2,FALSE)</f>
        <v>艾琳</v>
      </c>
      <c r="D679" s="8" t="str">
        <f t="shared" si="178"/>
        <v>主动技能1</v>
      </c>
      <c r="E679" s="8">
        <f t="shared" si="171"/>
        <v>13</v>
      </c>
      <c r="F679" s="8">
        <f t="shared" si="172"/>
        <v>1</v>
      </c>
      <c r="G679" s="8">
        <f t="shared" si="173"/>
        <v>12</v>
      </c>
      <c r="H679" s="4" t="s">
        <v>953</v>
      </c>
      <c r="I679" s="20" t="str">
        <f t="shared" si="184"/>
        <v>对敌方单体攻击，造成100%攻击力（+6767）点伤害。</v>
      </c>
      <c r="J679" s="4" t="s">
        <v>277</v>
      </c>
      <c r="K679" s="1" t="s">
        <v>102</v>
      </c>
      <c r="L679" s="4" t="s">
        <v>106</v>
      </c>
      <c r="M679" s="4"/>
      <c r="N679" s="4">
        <v>100</v>
      </c>
      <c r="O679" s="20">
        <f>VLOOKUP(L679,对应表!BK:BL,2,FALSE)</f>
        <v>0</v>
      </c>
      <c r="P679" s="25" t="str">
        <f>_xlfn.IFNA(VLOOKUP(G679,角色!V:AE,主动技能!F679+1,FALSE),"")</f>
        <v>|||</v>
      </c>
      <c r="Q679" s="25">
        <f>(VLOOKUP(G679,角色!V:AE,主动技能!F679+4,FALSE))</f>
        <v>1</v>
      </c>
      <c r="R679" s="25">
        <v>0</v>
      </c>
      <c r="S679" s="25">
        <v>0</v>
      </c>
      <c r="T679" s="6" t="str">
        <f t="shared" si="174"/>
        <v/>
      </c>
      <c r="U679" s="6" t="str">
        <f t="shared" si="175"/>
        <v/>
      </c>
      <c r="V679" s="19" t="str">
        <f>VLOOKUP(G679,角色!AW:BC,主动技能!F679+1,FALSE)</f>
        <v>skill_01</v>
      </c>
      <c r="Y679">
        <f t="shared" si="176"/>
        <v>0</v>
      </c>
      <c r="Z679" s="19">
        <f>IF(VLOOKUP(C679,角色!CC:CI,主动技能!F679*2,FALSE)=0,"",VLOOKUP(C679,角色!CC:CI,主动技能!F679*2,FALSE))</f>
        <v>100</v>
      </c>
      <c r="AA679" s="19">
        <f>IF(VLOOKUP(C679,角色!CC:CI,主动技能!F679*2+1,FALSE)=0,0,VLOOKUP(C679,角色!CC:CI,主动技能!F679*2+1,FALSE))</f>
        <v>10</v>
      </c>
      <c r="AB679" s="19">
        <f>IF(INT(VLOOKUP(E679,角色属性概况!I:M,3,FALSE)*AA679/100)=0,"",(INT(VLOOKUP(E679,角色属性概况!I:M,3,FALSE)*AA679/100)))</f>
        <v>6767</v>
      </c>
      <c r="AE679" s="25">
        <f>(VLOOKUP(G679,角色!V:AE,主动技能!F679+7,FALSE))</f>
        <v>1</v>
      </c>
      <c r="AF679" s="19">
        <f>VLOOKUP(F679,对应表!AY:BA,3,FALSE)</f>
        <v>0</v>
      </c>
      <c r="AG679" s="19">
        <f>VLOOKUP(F679,对应表!AY:BA,2,FALSE)</f>
        <v>0</v>
      </c>
      <c r="AH679" s="25" t="str">
        <f>VLOOKUP(F679,特效对应!F:G,2,FALSE)</f>
        <v>attack</v>
      </c>
      <c r="AJ679">
        <f t="shared" si="180"/>
        <v>13</v>
      </c>
      <c r="AQ679" s="6" t="str">
        <f>_xlfn.IFNA(IF(IF($AK679=AQ$5,VLOOKUP(AL679,buff!$K:$L,2,FALSE),"")=0,"",IF($AK679=AQ$5,VLOOKUP(AL679,buff!$K:$L,2,FALSE),"")),"")</f>
        <v/>
      </c>
      <c r="AR679" s="6" t="str">
        <f>_xlfn.IFNA(IF(IF($AK679=AR$5,VLOOKUP(AM679,buff!$K:$L,2,FALSE),"")=0,"",IF($AK679=AR$5,VLOOKUP(AM679,buff!$K:$L,2,FALSE),"")),"")</f>
        <v/>
      </c>
      <c r="AS679" s="6" t="str">
        <f>_xlfn.IFNA(IF(IF($AK679=AS$5,VLOOKUP(AN679,buff!$K:$L,2,FALSE),"")=0,"",IF($AK679=AS$5,VLOOKUP(AN679,buff!$K:$L,2,FALSE),"")),"")</f>
        <v/>
      </c>
      <c r="AT679" s="6" t="str">
        <f>_xlfn.IFNA(IF(IF($AK679=AT$5,VLOOKUP(AO679,buff!$K:$L,2,FALSE),"")=0,"",IF($AK679=AT$5,VLOOKUP(AO679,buff!$K:$L,2,FALSE),"")),"")</f>
        <v/>
      </c>
      <c r="AU679" s="6" t="str">
        <f>_xlfn.IFNA(IF(IF($AK679=AU$5,VLOOKUP(AP679,buff!$K:$L,2,FALSE),"")=0,"",IF($AK679=AU$5,VLOOKUP(AP679,buff!$K:$L,2,FALSE),"")),"")</f>
        <v/>
      </c>
      <c r="AV679" s="6" t="str">
        <f>_xlfn.IFNA(IF(IF($AK679=AV$5,VLOOKUP(AL679,buff!$K:$L,2,FALSE),"")=0,"",IF($AK679=AV$5,VLOOKUP(AL679,buff!$K:$L,2,FALSE),"")),"")</f>
        <v/>
      </c>
      <c r="AW679" s="6" t="str">
        <f>_xlfn.IFNA(IF(IF($AK679=AW$5,VLOOKUP(AM679,buff!$K:$L,2,FALSE),"")=0,"",IF($AK679=AW$5,VLOOKUP(AM679,buff!$K:$L,2,FALSE),"")),"")</f>
        <v/>
      </c>
      <c r="AX679" s="6" t="str">
        <f>_xlfn.IFNA(IF(IF($AK679=AX$5,VLOOKUP(AN679,buff!$K:$L,2,FALSE),"")=0,"",IF($AK679=AX$5,VLOOKUP(AN679,buff!$K:$L,2,FALSE),"")),"")</f>
        <v/>
      </c>
      <c r="AY679" s="6" t="str">
        <f>_xlfn.IFNA(IF(IF($AK679=AY$5,VLOOKUP(AO679,buff!$K:$L,2,FALSE),"")=0,"",IF($AK679=AY$5,VLOOKUP(AO679,buff!$K:$L,2,FALSE),"")),"")</f>
        <v/>
      </c>
      <c r="AZ679" s="6" t="str">
        <f>_xlfn.IFNA(IF(IF($AK679=AZ$5,VLOOKUP(AP679,buff!$K:$L,2,FALSE),"")=0,"",IF($AK679=AZ$5,VLOOKUP(AP679,buff!$K:$L,2,FALSE),"")),"")</f>
        <v/>
      </c>
      <c r="BA679" s="6" t="e">
        <f>VLOOKUP(AL679,buff!$K:$P,6,FALSE)</f>
        <v>#N/A</v>
      </c>
      <c r="BB679" s="6" t="e">
        <f>VLOOKUP(AM679,buff!$K:$P,6,FALSE)</f>
        <v>#N/A</v>
      </c>
      <c r="BC679" s="6" t="e">
        <f>VLOOKUP(AN679,buff!$K:$P,6,FALSE)</f>
        <v>#N/A</v>
      </c>
      <c r="BD679">
        <f t="shared" si="181"/>
        <v>0</v>
      </c>
      <c r="BE679">
        <f t="shared" si="182"/>
        <v>0</v>
      </c>
      <c r="BF679" s="22">
        <f t="shared" si="183"/>
        <v>101201</v>
      </c>
    </row>
    <row r="680" spans="1:58" x14ac:dyDescent="0.15">
      <c r="A680" t="str">
        <f t="shared" si="170"/>
        <v>艾琳主动技能1等级14</v>
      </c>
      <c r="B680" s="8">
        <f t="shared" si="177"/>
        <v>10120114</v>
      </c>
      <c r="C680" s="8" t="str">
        <f>VLOOKUP(G680,角色!A:B,2,FALSE)</f>
        <v>艾琳</v>
      </c>
      <c r="D680" s="8" t="str">
        <f t="shared" si="178"/>
        <v>主动技能1</v>
      </c>
      <c r="E680" s="8">
        <f t="shared" si="171"/>
        <v>14</v>
      </c>
      <c r="F680" s="8">
        <f t="shared" si="172"/>
        <v>1</v>
      </c>
      <c r="G680" s="8">
        <f t="shared" si="173"/>
        <v>12</v>
      </c>
      <c r="H680" s="4" t="s">
        <v>953</v>
      </c>
      <c r="I680" s="20" t="str">
        <f t="shared" si="184"/>
        <v>对敌方单体攻击，造成100%攻击力（+9601）点伤害。</v>
      </c>
      <c r="J680" s="4" t="s">
        <v>277</v>
      </c>
      <c r="K680" s="1" t="s">
        <v>102</v>
      </c>
      <c r="L680" s="4" t="s">
        <v>106</v>
      </c>
      <c r="M680" s="4"/>
      <c r="N680" s="4">
        <v>100</v>
      </c>
      <c r="O680" s="20">
        <f>VLOOKUP(L680,对应表!BK:BL,2,FALSE)</f>
        <v>0</v>
      </c>
      <c r="P680" s="25" t="str">
        <f>_xlfn.IFNA(VLOOKUP(G680,角色!V:AE,主动技能!F680+1,FALSE),"")</f>
        <v>|||</v>
      </c>
      <c r="Q680" s="25">
        <f>(VLOOKUP(G680,角色!V:AE,主动技能!F680+4,FALSE))</f>
        <v>1</v>
      </c>
      <c r="R680" s="25">
        <v>0</v>
      </c>
      <c r="S680" s="25">
        <v>0</v>
      </c>
      <c r="T680" s="6" t="str">
        <f t="shared" si="174"/>
        <v/>
      </c>
      <c r="U680" s="6" t="str">
        <f t="shared" si="175"/>
        <v/>
      </c>
      <c r="V680" s="19" t="str">
        <f>VLOOKUP(G680,角色!AW:BC,主动技能!F680+1,FALSE)</f>
        <v>skill_01</v>
      </c>
      <c r="Y680">
        <f t="shared" si="176"/>
        <v>0</v>
      </c>
      <c r="Z680" s="19">
        <f>IF(VLOOKUP(C680,角色!CC:CI,主动技能!F680*2,FALSE)=0,"",VLOOKUP(C680,角色!CC:CI,主动技能!F680*2,FALSE))</f>
        <v>100</v>
      </c>
      <c r="AA680" s="19">
        <f>IF(VLOOKUP(C680,角色!CC:CI,主动技能!F680*2+1,FALSE)=0,0,VLOOKUP(C680,角色!CC:CI,主动技能!F680*2+1,FALSE))</f>
        <v>10</v>
      </c>
      <c r="AB680" s="19">
        <f>IF(INT(VLOOKUP(E680,角色属性概况!I:M,3,FALSE)*AA680/100)=0,"",(INT(VLOOKUP(E680,角色属性概况!I:M,3,FALSE)*AA680/100)))</f>
        <v>9601</v>
      </c>
      <c r="AE680" s="25">
        <f>(VLOOKUP(G680,角色!V:AE,主动技能!F680+7,FALSE))</f>
        <v>1</v>
      </c>
      <c r="AF680" s="19">
        <f>VLOOKUP(F680,对应表!AY:BA,3,FALSE)</f>
        <v>0</v>
      </c>
      <c r="AG680" s="19">
        <f>VLOOKUP(F680,对应表!AY:BA,2,FALSE)</f>
        <v>0</v>
      </c>
      <c r="AH680" s="25" t="str">
        <f>VLOOKUP(F680,特效对应!F:G,2,FALSE)</f>
        <v>attack</v>
      </c>
      <c r="AJ680">
        <f t="shared" si="180"/>
        <v>14</v>
      </c>
      <c r="AQ680" s="6" t="str">
        <f>_xlfn.IFNA(IF(IF($AK680=AQ$5,VLOOKUP(AL680,buff!$K:$L,2,FALSE),"")=0,"",IF($AK680=AQ$5,VLOOKUP(AL680,buff!$K:$L,2,FALSE),"")),"")</f>
        <v/>
      </c>
      <c r="AR680" s="6" t="str">
        <f>_xlfn.IFNA(IF(IF($AK680=AR$5,VLOOKUP(AM680,buff!$K:$L,2,FALSE),"")=0,"",IF($AK680=AR$5,VLOOKUP(AM680,buff!$K:$L,2,FALSE),"")),"")</f>
        <v/>
      </c>
      <c r="AS680" s="6" t="str">
        <f>_xlfn.IFNA(IF(IF($AK680=AS$5,VLOOKUP(AN680,buff!$K:$L,2,FALSE),"")=0,"",IF($AK680=AS$5,VLOOKUP(AN680,buff!$K:$L,2,FALSE),"")),"")</f>
        <v/>
      </c>
      <c r="AT680" s="6" t="str">
        <f>_xlfn.IFNA(IF(IF($AK680=AT$5,VLOOKUP(AO680,buff!$K:$L,2,FALSE),"")=0,"",IF($AK680=AT$5,VLOOKUP(AO680,buff!$K:$L,2,FALSE),"")),"")</f>
        <v/>
      </c>
      <c r="AU680" s="6" t="str">
        <f>_xlfn.IFNA(IF(IF($AK680=AU$5,VLOOKUP(AP680,buff!$K:$L,2,FALSE),"")=0,"",IF($AK680=AU$5,VLOOKUP(AP680,buff!$K:$L,2,FALSE),"")),"")</f>
        <v/>
      </c>
      <c r="AV680" s="6" t="str">
        <f>_xlfn.IFNA(IF(IF($AK680=AV$5,VLOOKUP(AL680,buff!$K:$L,2,FALSE),"")=0,"",IF($AK680=AV$5,VLOOKUP(AL680,buff!$K:$L,2,FALSE),"")),"")</f>
        <v/>
      </c>
      <c r="AW680" s="6" t="str">
        <f>_xlfn.IFNA(IF(IF($AK680=AW$5,VLOOKUP(AM680,buff!$K:$L,2,FALSE),"")=0,"",IF($AK680=AW$5,VLOOKUP(AM680,buff!$K:$L,2,FALSE),"")),"")</f>
        <v/>
      </c>
      <c r="AX680" s="6" t="str">
        <f>_xlfn.IFNA(IF(IF($AK680=AX$5,VLOOKUP(AN680,buff!$K:$L,2,FALSE),"")=0,"",IF($AK680=AX$5,VLOOKUP(AN680,buff!$K:$L,2,FALSE),"")),"")</f>
        <v/>
      </c>
      <c r="AY680" s="6" t="str">
        <f>_xlfn.IFNA(IF(IF($AK680=AY$5,VLOOKUP(AO680,buff!$K:$L,2,FALSE),"")=0,"",IF($AK680=AY$5,VLOOKUP(AO680,buff!$K:$L,2,FALSE),"")),"")</f>
        <v/>
      </c>
      <c r="AZ680" s="6" t="str">
        <f>_xlfn.IFNA(IF(IF($AK680=AZ$5,VLOOKUP(AP680,buff!$K:$L,2,FALSE),"")=0,"",IF($AK680=AZ$5,VLOOKUP(AP680,buff!$K:$L,2,FALSE),"")),"")</f>
        <v/>
      </c>
      <c r="BA680" s="6" t="e">
        <f>VLOOKUP(AL680,buff!$K:$P,6,FALSE)</f>
        <v>#N/A</v>
      </c>
      <c r="BB680" s="6" t="e">
        <f>VLOOKUP(AM680,buff!$K:$P,6,FALSE)</f>
        <v>#N/A</v>
      </c>
      <c r="BC680" s="6" t="e">
        <f>VLOOKUP(AN680,buff!$K:$P,6,FALSE)</f>
        <v>#N/A</v>
      </c>
      <c r="BD680">
        <f t="shared" si="181"/>
        <v>0</v>
      </c>
      <c r="BE680">
        <f t="shared" si="182"/>
        <v>0</v>
      </c>
      <c r="BF680" s="22">
        <f t="shared" si="183"/>
        <v>101201</v>
      </c>
    </row>
    <row r="681" spans="1:58" x14ac:dyDescent="0.15">
      <c r="A681" t="str">
        <f t="shared" si="170"/>
        <v>艾琳主动技能1等级15</v>
      </c>
      <c r="B681" s="8">
        <f t="shared" si="177"/>
        <v>10120115</v>
      </c>
      <c r="C681" s="8" t="str">
        <f>VLOOKUP(G681,角色!A:B,2,FALSE)</f>
        <v>艾琳</v>
      </c>
      <c r="D681" s="8" t="str">
        <f t="shared" si="178"/>
        <v>主动技能1</v>
      </c>
      <c r="E681" s="8">
        <f t="shared" si="171"/>
        <v>15</v>
      </c>
      <c r="F681" s="8">
        <f t="shared" si="172"/>
        <v>1</v>
      </c>
      <c r="G681" s="8">
        <f t="shared" si="173"/>
        <v>12</v>
      </c>
      <c r="H681" s="4" t="s">
        <v>953</v>
      </c>
      <c r="I681" s="20" t="str">
        <f t="shared" si="184"/>
        <v>对敌方单体攻击，造成100%攻击力（+13613）点伤害。</v>
      </c>
      <c r="J681" s="4" t="s">
        <v>277</v>
      </c>
      <c r="K681" s="1" t="s">
        <v>102</v>
      </c>
      <c r="L681" s="4" t="s">
        <v>106</v>
      </c>
      <c r="M681" s="4"/>
      <c r="N681" s="4">
        <v>100</v>
      </c>
      <c r="O681" s="20">
        <f>VLOOKUP(L681,对应表!BK:BL,2,FALSE)</f>
        <v>0</v>
      </c>
      <c r="P681" s="25" t="str">
        <f>_xlfn.IFNA(VLOOKUP(G681,角色!V:AE,主动技能!F681+1,FALSE),"")</f>
        <v>|||</v>
      </c>
      <c r="Q681" s="25">
        <f>(VLOOKUP(G681,角色!V:AE,主动技能!F681+4,FALSE))</f>
        <v>1</v>
      </c>
      <c r="R681" s="25">
        <v>0</v>
      </c>
      <c r="S681" s="25">
        <v>0</v>
      </c>
      <c r="T681" s="6" t="str">
        <f t="shared" si="174"/>
        <v/>
      </c>
      <c r="U681" s="6" t="str">
        <f t="shared" si="175"/>
        <v/>
      </c>
      <c r="V681" s="19" t="str">
        <f>VLOOKUP(G681,角色!AW:BC,主动技能!F681+1,FALSE)</f>
        <v>skill_01</v>
      </c>
      <c r="Y681">
        <f t="shared" si="176"/>
        <v>0</v>
      </c>
      <c r="Z681" s="19">
        <f>IF(VLOOKUP(C681,角色!CC:CI,主动技能!F681*2,FALSE)=0,"",VLOOKUP(C681,角色!CC:CI,主动技能!F681*2,FALSE))</f>
        <v>100</v>
      </c>
      <c r="AA681" s="19">
        <f>IF(VLOOKUP(C681,角色!CC:CI,主动技能!F681*2+1,FALSE)=0,0,VLOOKUP(C681,角色!CC:CI,主动技能!F681*2+1,FALSE))</f>
        <v>10</v>
      </c>
      <c r="AB681" s="19">
        <f>IF(INT(VLOOKUP(E681,角色属性概况!I:M,3,FALSE)*AA681/100)=0,"",(INT(VLOOKUP(E681,角色属性概况!I:M,3,FALSE)*AA681/100)))</f>
        <v>13613</v>
      </c>
      <c r="AE681" s="25">
        <f>(VLOOKUP(G681,角色!V:AE,主动技能!F681+7,FALSE))</f>
        <v>1</v>
      </c>
      <c r="AF681" s="19">
        <f>VLOOKUP(F681,对应表!AY:BA,3,FALSE)</f>
        <v>0</v>
      </c>
      <c r="AG681" s="19">
        <f>VLOOKUP(F681,对应表!AY:BA,2,FALSE)</f>
        <v>0</v>
      </c>
      <c r="AH681" s="25" t="str">
        <f>VLOOKUP(F681,特效对应!F:G,2,FALSE)</f>
        <v>attack</v>
      </c>
      <c r="AJ681">
        <f t="shared" si="180"/>
        <v>15</v>
      </c>
      <c r="AQ681" s="6" t="str">
        <f>_xlfn.IFNA(IF(IF($AK681=AQ$5,VLOOKUP(AL681,buff!$K:$L,2,FALSE),"")=0,"",IF($AK681=AQ$5,VLOOKUP(AL681,buff!$K:$L,2,FALSE),"")),"")</f>
        <v/>
      </c>
      <c r="AR681" s="6" t="str">
        <f>_xlfn.IFNA(IF(IF($AK681=AR$5,VLOOKUP(AM681,buff!$K:$L,2,FALSE),"")=0,"",IF($AK681=AR$5,VLOOKUP(AM681,buff!$K:$L,2,FALSE),"")),"")</f>
        <v/>
      </c>
      <c r="AS681" s="6" t="str">
        <f>_xlfn.IFNA(IF(IF($AK681=AS$5,VLOOKUP(AN681,buff!$K:$L,2,FALSE),"")=0,"",IF($AK681=AS$5,VLOOKUP(AN681,buff!$K:$L,2,FALSE),"")),"")</f>
        <v/>
      </c>
      <c r="AT681" s="6" t="str">
        <f>_xlfn.IFNA(IF(IF($AK681=AT$5,VLOOKUP(AO681,buff!$K:$L,2,FALSE),"")=0,"",IF($AK681=AT$5,VLOOKUP(AO681,buff!$K:$L,2,FALSE),"")),"")</f>
        <v/>
      </c>
      <c r="AU681" s="6" t="str">
        <f>_xlfn.IFNA(IF(IF($AK681=AU$5,VLOOKUP(AP681,buff!$K:$L,2,FALSE),"")=0,"",IF($AK681=AU$5,VLOOKUP(AP681,buff!$K:$L,2,FALSE),"")),"")</f>
        <v/>
      </c>
      <c r="AV681" s="6" t="str">
        <f>_xlfn.IFNA(IF(IF($AK681=AV$5,VLOOKUP(AL681,buff!$K:$L,2,FALSE),"")=0,"",IF($AK681=AV$5,VLOOKUP(AL681,buff!$K:$L,2,FALSE),"")),"")</f>
        <v/>
      </c>
      <c r="AW681" s="6" t="str">
        <f>_xlfn.IFNA(IF(IF($AK681=AW$5,VLOOKUP(AM681,buff!$K:$L,2,FALSE),"")=0,"",IF($AK681=AW$5,VLOOKUP(AM681,buff!$K:$L,2,FALSE),"")),"")</f>
        <v/>
      </c>
      <c r="AX681" s="6" t="str">
        <f>_xlfn.IFNA(IF(IF($AK681=AX$5,VLOOKUP(AN681,buff!$K:$L,2,FALSE),"")=0,"",IF($AK681=AX$5,VLOOKUP(AN681,buff!$K:$L,2,FALSE),"")),"")</f>
        <v/>
      </c>
      <c r="AY681" s="6" t="str">
        <f>_xlfn.IFNA(IF(IF($AK681=AY$5,VLOOKUP(AO681,buff!$K:$L,2,FALSE),"")=0,"",IF($AK681=AY$5,VLOOKUP(AO681,buff!$K:$L,2,FALSE),"")),"")</f>
        <v/>
      </c>
      <c r="AZ681" s="6" t="str">
        <f>_xlfn.IFNA(IF(IF($AK681=AZ$5,VLOOKUP(AP681,buff!$K:$L,2,FALSE),"")=0,"",IF($AK681=AZ$5,VLOOKUP(AP681,buff!$K:$L,2,FALSE),"")),"")</f>
        <v/>
      </c>
      <c r="BA681" s="6" t="e">
        <f>VLOOKUP(AL681,buff!$K:$P,6,FALSE)</f>
        <v>#N/A</v>
      </c>
      <c r="BB681" s="6" t="e">
        <f>VLOOKUP(AM681,buff!$K:$P,6,FALSE)</f>
        <v>#N/A</v>
      </c>
      <c r="BC681" s="6" t="e">
        <f>VLOOKUP(AN681,buff!$K:$P,6,FALSE)</f>
        <v>#N/A</v>
      </c>
      <c r="BD681">
        <f t="shared" si="181"/>
        <v>0</v>
      </c>
      <c r="BE681">
        <f t="shared" si="182"/>
        <v>0</v>
      </c>
      <c r="BF681" s="22">
        <f t="shared" si="183"/>
        <v>101201</v>
      </c>
    </row>
    <row r="682" spans="1:58" x14ac:dyDescent="0.15">
      <c r="A682" t="str">
        <f t="shared" si="170"/>
        <v>艾琳主动技能1等级16</v>
      </c>
      <c r="B682" s="8">
        <f t="shared" si="177"/>
        <v>10120116</v>
      </c>
      <c r="C682" s="8" t="str">
        <f>VLOOKUP(G682,角色!A:B,2,FALSE)</f>
        <v>艾琳</v>
      </c>
      <c r="D682" s="8" t="str">
        <f t="shared" si="178"/>
        <v>主动技能1</v>
      </c>
      <c r="E682" s="8">
        <f t="shared" si="171"/>
        <v>16</v>
      </c>
      <c r="F682" s="8">
        <f t="shared" si="172"/>
        <v>1</v>
      </c>
      <c r="G682" s="8">
        <f t="shared" si="173"/>
        <v>12</v>
      </c>
      <c r="H682" s="4" t="s">
        <v>953</v>
      </c>
      <c r="I682" s="20" t="str">
        <f t="shared" si="184"/>
        <v>对敌方单体攻击，造成100%攻击力（+19292）点伤害。</v>
      </c>
      <c r="J682" s="4" t="s">
        <v>277</v>
      </c>
      <c r="K682" s="1" t="s">
        <v>102</v>
      </c>
      <c r="L682" s="4" t="s">
        <v>106</v>
      </c>
      <c r="M682" s="4"/>
      <c r="N682" s="4">
        <v>100</v>
      </c>
      <c r="O682" s="20">
        <f>VLOOKUP(L682,对应表!BK:BL,2,FALSE)</f>
        <v>0</v>
      </c>
      <c r="P682" s="25" t="str">
        <f>_xlfn.IFNA(VLOOKUP(G682,角色!V:AE,主动技能!F682+1,FALSE),"")</f>
        <v>|||</v>
      </c>
      <c r="Q682" s="25">
        <f>(VLOOKUP(G682,角色!V:AE,主动技能!F682+4,FALSE))</f>
        <v>1</v>
      </c>
      <c r="R682" s="25">
        <v>0</v>
      </c>
      <c r="S682" s="25">
        <v>0</v>
      </c>
      <c r="T682" s="6" t="str">
        <f t="shared" si="174"/>
        <v/>
      </c>
      <c r="U682" s="6" t="str">
        <f t="shared" si="175"/>
        <v/>
      </c>
      <c r="V682" s="19" t="str">
        <f>VLOOKUP(G682,角色!AW:BC,主动技能!F682+1,FALSE)</f>
        <v>skill_01</v>
      </c>
      <c r="Y682">
        <f t="shared" si="176"/>
        <v>0</v>
      </c>
      <c r="Z682" s="19">
        <f>IF(VLOOKUP(C682,角色!CC:CI,主动技能!F682*2,FALSE)=0,"",VLOOKUP(C682,角色!CC:CI,主动技能!F682*2,FALSE))</f>
        <v>100</v>
      </c>
      <c r="AA682" s="19">
        <f>IF(VLOOKUP(C682,角色!CC:CI,主动技能!F682*2+1,FALSE)=0,0,VLOOKUP(C682,角色!CC:CI,主动技能!F682*2+1,FALSE))</f>
        <v>10</v>
      </c>
      <c r="AB682" s="19">
        <f>IF(INT(VLOOKUP(E682,角色属性概况!I:M,3,FALSE)*AA682/100)=0,"",(INT(VLOOKUP(E682,角色属性概况!I:M,3,FALSE)*AA682/100)))</f>
        <v>19292</v>
      </c>
      <c r="AE682" s="25">
        <f>(VLOOKUP(G682,角色!V:AE,主动技能!F682+7,FALSE))</f>
        <v>1</v>
      </c>
      <c r="AF682" s="19">
        <f>VLOOKUP(F682,对应表!AY:BA,3,FALSE)</f>
        <v>0</v>
      </c>
      <c r="AG682" s="19">
        <f>VLOOKUP(F682,对应表!AY:BA,2,FALSE)</f>
        <v>0</v>
      </c>
      <c r="AH682" s="25" t="str">
        <f>VLOOKUP(F682,特效对应!F:G,2,FALSE)</f>
        <v>attack</v>
      </c>
      <c r="AJ682">
        <f t="shared" si="180"/>
        <v>16</v>
      </c>
      <c r="AQ682" s="6" t="str">
        <f>_xlfn.IFNA(IF(IF($AK682=AQ$5,VLOOKUP(AL682,buff!$K:$L,2,FALSE),"")=0,"",IF($AK682=AQ$5,VLOOKUP(AL682,buff!$K:$L,2,FALSE),"")),"")</f>
        <v/>
      </c>
      <c r="AR682" s="6" t="str">
        <f>_xlfn.IFNA(IF(IF($AK682=AR$5,VLOOKUP(AM682,buff!$K:$L,2,FALSE),"")=0,"",IF($AK682=AR$5,VLOOKUP(AM682,buff!$K:$L,2,FALSE),"")),"")</f>
        <v/>
      </c>
      <c r="AS682" s="6" t="str">
        <f>_xlfn.IFNA(IF(IF($AK682=AS$5,VLOOKUP(AN682,buff!$K:$L,2,FALSE),"")=0,"",IF($AK682=AS$5,VLOOKUP(AN682,buff!$K:$L,2,FALSE),"")),"")</f>
        <v/>
      </c>
      <c r="AT682" s="6" t="str">
        <f>_xlfn.IFNA(IF(IF($AK682=AT$5,VLOOKUP(AO682,buff!$K:$L,2,FALSE),"")=0,"",IF($AK682=AT$5,VLOOKUP(AO682,buff!$K:$L,2,FALSE),"")),"")</f>
        <v/>
      </c>
      <c r="AU682" s="6" t="str">
        <f>_xlfn.IFNA(IF(IF($AK682=AU$5,VLOOKUP(AP682,buff!$K:$L,2,FALSE),"")=0,"",IF($AK682=AU$5,VLOOKUP(AP682,buff!$K:$L,2,FALSE),"")),"")</f>
        <v/>
      </c>
      <c r="AV682" s="6" t="str">
        <f>_xlfn.IFNA(IF(IF($AK682=AV$5,VLOOKUP(AL682,buff!$K:$L,2,FALSE),"")=0,"",IF($AK682=AV$5,VLOOKUP(AL682,buff!$K:$L,2,FALSE),"")),"")</f>
        <v/>
      </c>
      <c r="AW682" s="6" t="str">
        <f>_xlfn.IFNA(IF(IF($AK682=AW$5,VLOOKUP(AM682,buff!$K:$L,2,FALSE),"")=0,"",IF($AK682=AW$5,VLOOKUP(AM682,buff!$K:$L,2,FALSE),"")),"")</f>
        <v/>
      </c>
      <c r="AX682" s="6" t="str">
        <f>_xlfn.IFNA(IF(IF($AK682=AX$5,VLOOKUP(AN682,buff!$K:$L,2,FALSE),"")=0,"",IF($AK682=AX$5,VLOOKUP(AN682,buff!$K:$L,2,FALSE),"")),"")</f>
        <v/>
      </c>
      <c r="AY682" s="6" t="str">
        <f>_xlfn.IFNA(IF(IF($AK682=AY$5,VLOOKUP(AO682,buff!$K:$L,2,FALSE),"")=0,"",IF($AK682=AY$5,VLOOKUP(AO682,buff!$K:$L,2,FALSE),"")),"")</f>
        <v/>
      </c>
      <c r="AZ682" s="6" t="str">
        <f>_xlfn.IFNA(IF(IF($AK682=AZ$5,VLOOKUP(AP682,buff!$K:$L,2,FALSE),"")=0,"",IF($AK682=AZ$5,VLOOKUP(AP682,buff!$K:$L,2,FALSE),"")),"")</f>
        <v/>
      </c>
      <c r="BA682" s="6" t="e">
        <f>VLOOKUP(AL682,buff!$K:$P,6,FALSE)</f>
        <v>#N/A</v>
      </c>
      <c r="BB682" s="6" t="e">
        <f>VLOOKUP(AM682,buff!$K:$P,6,FALSE)</f>
        <v>#N/A</v>
      </c>
      <c r="BC682" s="6" t="e">
        <f>VLOOKUP(AN682,buff!$K:$P,6,FALSE)</f>
        <v>#N/A</v>
      </c>
      <c r="BD682">
        <f t="shared" si="181"/>
        <v>0</v>
      </c>
      <c r="BE682">
        <f t="shared" si="182"/>
        <v>0</v>
      </c>
      <c r="BF682" s="22">
        <f t="shared" si="183"/>
        <v>101201</v>
      </c>
    </row>
    <row r="683" spans="1:58" x14ac:dyDescent="0.15">
      <c r="A683" t="str">
        <f t="shared" si="170"/>
        <v>艾琳主动技能1等级17</v>
      </c>
      <c r="B683" s="8">
        <f t="shared" si="177"/>
        <v>10120117</v>
      </c>
      <c r="C683" s="8" t="str">
        <f>VLOOKUP(G683,角色!A:B,2,FALSE)</f>
        <v>艾琳</v>
      </c>
      <c r="D683" s="8" t="str">
        <f t="shared" si="178"/>
        <v>主动技能1</v>
      </c>
      <c r="E683" s="8">
        <f t="shared" si="171"/>
        <v>17</v>
      </c>
      <c r="F683" s="8">
        <f t="shared" si="172"/>
        <v>1</v>
      </c>
      <c r="G683" s="8">
        <f t="shared" si="173"/>
        <v>12</v>
      </c>
      <c r="H683" s="4" t="s">
        <v>953</v>
      </c>
      <c r="I683" s="20" t="str">
        <f t="shared" si="184"/>
        <v>对敌方单体攻击，造成100%攻击力（+27333）点伤害。</v>
      </c>
      <c r="J683" s="4" t="s">
        <v>277</v>
      </c>
      <c r="K683" s="1" t="s">
        <v>102</v>
      </c>
      <c r="L683" s="4" t="s">
        <v>106</v>
      </c>
      <c r="M683" s="4"/>
      <c r="N683" s="4">
        <v>100</v>
      </c>
      <c r="O683" s="20">
        <f>VLOOKUP(L683,对应表!BK:BL,2,FALSE)</f>
        <v>0</v>
      </c>
      <c r="P683" s="25" t="str">
        <f>_xlfn.IFNA(VLOOKUP(G683,角色!V:AE,主动技能!F683+1,FALSE),"")</f>
        <v>|||</v>
      </c>
      <c r="Q683" s="25">
        <f>(VLOOKUP(G683,角色!V:AE,主动技能!F683+4,FALSE))</f>
        <v>1</v>
      </c>
      <c r="R683" s="25">
        <v>0</v>
      </c>
      <c r="S683" s="25">
        <v>0</v>
      </c>
      <c r="T683" s="6" t="str">
        <f t="shared" si="174"/>
        <v/>
      </c>
      <c r="U683" s="6" t="str">
        <f t="shared" si="175"/>
        <v/>
      </c>
      <c r="V683" s="19" t="str">
        <f>VLOOKUP(G683,角色!AW:BC,主动技能!F683+1,FALSE)</f>
        <v>skill_01</v>
      </c>
      <c r="Y683">
        <f t="shared" si="176"/>
        <v>0</v>
      </c>
      <c r="Z683" s="19">
        <f>IF(VLOOKUP(C683,角色!CC:CI,主动技能!F683*2,FALSE)=0,"",VLOOKUP(C683,角色!CC:CI,主动技能!F683*2,FALSE))</f>
        <v>100</v>
      </c>
      <c r="AA683" s="19">
        <f>IF(VLOOKUP(C683,角色!CC:CI,主动技能!F683*2+1,FALSE)=0,0,VLOOKUP(C683,角色!CC:CI,主动技能!F683*2+1,FALSE))</f>
        <v>10</v>
      </c>
      <c r="AB683" s="19">
        <f>IF(INT(VLOOKUP(E683,角色属性概况!I:M,3,FALSE)*AA683/100)=0,"",(INT(VLOOKUP(E683,角色属性概况!I:M,3,FALSE)*AA683/100)))</f>
        <v>27333</v>
      </c>
      <c r="AE683" s="25">
        <f>(VLOOKUP(G683,角色!V:AE,主动技能!F683+7,FALSE))</f>
        <v>1</v>
      </c>
      <c r="AF683" s="19">
        <f>VLOOKUP(F683,对应表!AY:BA,3,FALSE)</f>
        <v>0</v>
      </c>
      <c r="AG683" s="19">
        <f>VLOOKUP(F683,对应表!AY:BA,2,FALSE)</f>
        <v>0</v>
      </c>
      <c r="AH683" s="25" t="str">
        <f>VLOOKUP(F683,特效对应!F:G,2,FALSE)</f>
        <v>attack</v>
      </c>
      <c r="AJ683">
        <f t="shared" si="180"/>
        <v>17</v>
      </c>
      <c r="AQ683" s="6" t="str">
        <f>_xlfn.IFNA(IF(IF($AK683=AQ$5,VLOOKUP(AL683,buff!$K:$L,2,FALSE),"")=0,"",IF($AK683=AQ$5,VLOOKUP(AL683,buff!$K:$L,2,FALSE),"")),"")</f>
        <v/>
      </c>
      <c r="AR683" s="6" t="str">
        <f>_xlfn.IFNA(IF(IF($AK683=AR$5,VLOOKUP(AM683,buff!$K:$L,2,FALSE),"")=0,"",IF($AK683=AR$5,VLOOKUP(AM683,buff!$K:$L,2,FALSE),"")),"")</f>
        <v/>
      </c>
      <c r="AS683" s="6" t="str">
        <f>_xlfn.IFNA(IF(IF($AK683=AS$5,VLOOKUP(AN683,buff!$K:$L,2,FALSE),"")=0,"",IF($AK683=AS$5,VLOOKUP(AN683,buff!$K:$L,2,FALSE),"")),"")</f>
        <v/>
      </c>
      <c r="AT683" s="6" t="str">
        <f>_xlfn.IFNA(IF(IF($AK683=AT$5,VLOOKUP(AO683,buff!$K:$L,2,FALSE),"")=0,"",IF($AK683=AT$5,VLOOKUP(AO683,buff!$K:$L,2,FALSE),"")),"")</f>
        <v/>
      </c>
      <c r="AU683" s="6" t="str">
        <f>_xlfn.IFNA(IF(IF($AK683=AU$5,VLOOKUP(AP683,buff!$K:$L,2,FALSE),"")=0,"",IF($AK683=AU$5,VLOOKUP(AP683,buff!$K:$L,2,FALSE),"")),"")</f>
        <v/>
      </c>
      <c r="AV683" s="6" t="str">
        <f>_xlfn.IFNA(IF(IF($AK683=AV$5,VLOOKUP(AL683,buff!$K:$L,2,FALSE),"")=0,"",IF($AK683=AV$5,VLOOKUP(AL683,buff!$K:$L,2,FALSE),"")),"")</f>
        <v/>
      </c>
      <c r="AW683" s="6" t="str">
        <f>_xlfn.IFNA(IF(IF($AK683=AW$5,VLOOKUP(AM683,buff!$K:$L,2,FALSE),"")=0,"",IF($AK683=AW$5,VLOOKUP(AM683,buff!$K:$L,2,FALSE),"")),"")</f>
        <v/>
      </c>
      <c r="AX683" s="6" t="str">
        <f>_xlfn.IFNA(IF(IF($AK683=AX$5,VLOOKUP(AN683,buff!$K:$L,2,FALSE),"")=0,"",IF($AK683=AX$5,VLOOKUP(AN683,buff!$K:$L,2,FALSE),"")),"")</f>
        <v/>
      </c>
      <c r="AY683" s="6" t="str">
        <f>_xlfn.IFNA(IF(IF($AK683=AY$5,VLOOKUP(AO683,buff!$K:$L,2,FALSE),"")=0,"",IF($AK683=AY$5,VLOOKUP(AO683,buff!$K:$L,2,FALSE),"")),"")</f>
        <v/>
      </c>
      <c r="AZ683" s="6" t="str">
        <f>_xlfn.IFNA(IF(IF($AK683=AZ$5,VLOOKUP(AP683,buff!$K:$L,2,FALSE),"")=0,"",IF($AK683=AZ$5,VLOOKUP(AP683,buff!$K:$L,2,FALSE),"")),"")</f>
        <v/>
      </c>
      <c r="BA683" s="6" t="e">
        <f>VLOOKUP(AL683,buff!$K:$P,6,FALSE)</f>
        <v>#N/A</v>
      </c>
      <c r="BB683" s="6" t="e">
        <f>VLOOKUP(AM683,buff!$K:$P,6,FALSE)</f>
        <v>#N/A</v>
      </c>
      <c r="BC683" s="6" t="e">
        <f>VLOOKUP(AN683,buff!$K:$P,6,FALSE)</f>
        <v>#N/A</v>
      </c>
      <c r="BD683">
        <f t="shared" si="181"/>
        <v>0</v>
      </c>
      <c r="BE683">
        <f t="shared" si="182"/>
        <v>0</v>
      </c>
      <c r="BF683" s="22">
        <f t="shared" si="183"/>
        <v>101201</v>
      </c>
    </row>
    <row r="684" spans="1:58" x14ac:dyDescent="0.15">
      <c r="A684" t="str">
        <f t="shared" si="170"/>
        <v>艾琳主动技能1等级18</v>
      </c>
      <c r="B684" s="8">
        <f t="shared" si="177"/>
        <v>10120118</v>
      </c>
      <c r="C684" s="8" t="str">
        <f>VLOOKUP(G684,角色!A:B,2,FALSE)</f>
        <v>艾琳</v>
      </c>
      <c r="D684" s="8" t="str">
        <f t="shared" si="178"/>
        <v>主动技能1</v>
      </c>
      <c r="E684" s="8">
        <f t="shared" si="171"/>
        <v>18</v>
      </c>
      <c r="F684" s="8">
        <f t="shared" si="172"/>
        <v>1</v>
      </c>
      <c r="G684" s="8">
        <f t="shared" si="173"/>
        <v>12</v>
      </c>
      <c r="H684" s="4" t="s">
        <v>953</v>
      </c>
      <c r="I684" s="20" t="str">
        <f t="shared" si="184"/>
        <v>对敌方单体攻击，造成100%攻击力（+38716）点伤害。</v>
      </c>
      <c r="J684" s="4" t="s">
        <v>277</v>
      </c>
      <c r="K684" s="1" t="s">
        <v>102</v>
      </c>
      <c r="L684" s="4" t="s">
        <v>106</v>
      </c>
      <c r="M684" s="4"/>
      <c r="N684" s="4">
        <v>100</v>
      </c>
      <c r="O684" s="20">
        <f>VLOOKUP(L684,对应表!BK:BL,2,FALSE)</f>
        <v>0</v>
      </c>
      <c r="P684" s="25" t="str">
        <f>_xlfn.IFNA(VLOOKUP(G684,角色!V:AE,主动技能!F684+1,FALSE),"")</f>
        <v>|||</v>
      </c>
      <c r="Q684" s="25">
        <f>(VLOOKUP(G684,角色!V:AE,主动技能!F684+4,FALSE))</f>
        <v>1</v>
      </c>
      <c r="R684" s="25">
        <v>0</v>
      </c>
      <c r="S684" s="25">
        <v>0</v>
      </c>
      <c r="T684" s="6" t="str">
        <f t="shared" si="174"/>
        <v/>
      </c>
      <c r="U684" s="6" t="str">
        <f t="shared" si="175"/>
        <v/>
      </c>
      <c r="V684" s="19" t="str">
        <f>VLOOKUP(G684,角色!AW:BC,主动技能!F684+1,FALSE)</f>
        <v>skill_01</v>
      </c>
      <c r="Y684">
        <f t="shared" si="176"/>
        <v>0</v>
      </c>
      <c r="Z684" s="19">
        <f>IF(VLOOKUP(C684,角色!CC:CI,主动技能!F684*2,FALSE)=0,"",VLOOKUP(C684,角色!CC:CI,主动技能!F684*2,FALSE))</f>
        <v>100</v>
      </c>
      <c r="AA684" s="19">
        <f>IF(VLOOKUP(C684,角色!CC:CI,主动技能!F684*2+1,FALSE)=0,0,VLOOKUP(C684,角色!CC:CI,主动技能!F684*2+1,FALSE))</f>
        <v>10</v>
      </c>
      <c r="AB684" s="19">
        <f>IF(INT(VLOOKUP(E684,角色属性概况!I:M,3,FALSE)*AA684/100)=0,"",(INT(VLOOKUP(E684,角色属性概况!I:M,3,FALSE)*AA684/100)))</f>
        <v>38716</v>
      </c>
      <c r="AE684" s="25">
        <f>(VLOOKUP(G684,角色!V:AE,主动技能!F684+7,FALSE))</f>
        <v>1</v>
      </c>
      <c r="AF684" s="19">
        <f>VLOOKUP(F684,对应表!AY:BA,3,FALSE)</f>
        <v>0</v>
      </c>
      <c r="AG684" s="19">
        <f>VLOOKUP(F684,对应表!AY:BA,2,FALSE)</f>
        <v>0</v>
      </c>
      <c r="AH684" s="25" t="str">
        <f>VLOOKUP(F684,特效对应!F:G,2,FALSE)</f>
        <v>attack</v>
      </c>
      <c r="AJ684">
        <f t="shared" si="180"/>
        <v>18</v>
      </c>
      <c r="AQ684" s="6" t="str">
        <f>_xlfn.IFNA(IF(IF($AK684=AQ$5,VLOOKUP(AL684,buff!$K:$L,2,FALSE),"")=0,"",IF($AK684=AQ$5,VLOOKUP(AL684,buff!$K:$L,2,FALSE),"")),"")</f>
        <v/>
      </c>
      <c r="AR684" s="6" t="str">
        <f>_xlfn.IFNA(IF(IF($AK684=AR$5,VLOOKUP(AM684,buff!$K:$L,2,FALSE),"")=0,"",IF($AK684=AR$5,VLOOKUP(AM684,buff!$K:$L,2,FALSE),"")),"")</f>
        <v/>
      </c>
      <c r="AS684" s="6" t="str">
        <f>_xlfn.IFNA(IF(IF($AK684=AS$5,VLOOKUP(AN684,buff!$K:$L,2,FALSE),"")=0,"",IF($AK684=AS$5,VLOOKUP(AN684,buff!$K:$L,2,FALSE),"")),"")</f>
        <v/>
      </c>
      <c r="AT684" s="6" t="str">
        <f>_xlfn.IFNA(IF(IF($AK684=AT$5,VLOOKUP(AO684,buff!$K:$L,2,FALSE),"")=0,"",IF($AK684=AT$5,VLOOKUP(AO684,buff!$K:$L,2,FALSE),"")),"")</f>
        <v/>
      </c>
      <c r="AU684" s="6" t="str">
        <f>_xlfn.IFNA(IF(IF($AK684=AU$5,VLOOKUP(AP684,buff!$K:$L,2,FALSE),"")=0,"",IF($AK684=AU$5,VLOOKUP(AP684,buff!$K:$L,2,FALSE),"")),"")</f>
        <v/>
      </c>
      <c r="AV684" s="6" t="str">
        <f>_xlfn.IFNA(IF(IF($AK684=AV$5,VLOOKUP(AL684,buff!$K:$L,2,FALSE),"")=0,"",IF($AK684=AV$5,VLOOKUP(AL684,buff!$K:$L,2,FALSE),"")),"")</f>
        <v/>
      </c>
      <c r="AW684" s="6" t="str">
        <f>_xlfn.IFNA(IF(IF($AK684=AW$5,VLOOKUP(AM684,buff!$K:$L,2,FALSE),"")=0,"",IF($AK684=AW$5,VLOOKUP(AM684,buff!$K:$L,2,FALSE),"")),"")</f>
        <v/>
      </c>
      <c r="AX684" s="6" t="str">
        <f>_xlfn.IFNA(IF(IF($AK684=AX$5,VLOOKUP(AN684,buff!$K:$L,2,FALSE),"")=0,"",IF($AK684=AX$5,VLOOKUP(AN684,buff!$K:$L,2,FALSE),"")),"")</f>
        <v/>
      </c>
      <c r="AY684" s="6" t="str">
        <f>_xlfn.IFNA(IF(IF($AK684=AY$5,VLOOKUP(AO684,buff!$K:$L,2,FALSE),"")=0,"",IF($AK684=AY$5,VLOOKUP(AO684,buff!$K:$L,2,FALSE),"")),"")</f>
        <v/>
      </c>
      <c r="AZ684" s="6" t="str">
        <f>_xlfn.IFNA(IF(IF($AK684=AZ$5,VLOOKUP(AP684,buff!$K:$L,2,FALSE),"")=0,"",IF($AK684=AZ$5,VLOOKUP(AP684,buff!$K:$L,2,FALSE),"")),"")</f>
        <v/>
      </c>
      <c r="BA684" s="6" t="e">
        <f>VLOOKUP(AL684,buff!$K:$P,6,FALSE)</f>
        <v>#N/A</v>
      </c>
      <c r="BB684" s="6" t="e">
        <f>VLOOKUP(AM684,buff!$K:$P,6,FALSE)</f>
        <v>#N/A</v>
      </c>
      <c r="BC684" s="6" t="e">
        <f>VLOOKUP(AN684,buff!$K:$P,6,FALSE)</f>
        <v>#N/A</v>
      </c>
      <c r="BD684">
        <f t="shared" si="181"/>
        <v>0</v>
      </c>
      <c r="BE684">
        <f t="shared" si="182"/>
        <v>0</v>
      </c>
      <c r="BF684" s="22">
        <f t="shared" si="183"/>
        <v>101201</v>
      </c>
    </row>
    <row r="685" spans="1:58" x14ac:dyDescent="0.15">
      <c r="A685" t="str">
        <f t="shared" si="170"/>
        <v>艾琳主动技能1等级19</v>
      </c>
      <c r="B685" s="8">
        <f t="shared" si="177"/>
        <v>10120119</v>
      </c>
      <c r="C685" s="8" t="str">
        <f>VLOOKUP(G685,角色!A:B,2,FALSE)</f>
        <v>艾琳</v>
      </c>
      <c r="D685" s="8" t="str">
        <f t="shared" si="178"/>
        <v>主动技能1</v>
      </c>
      <c r="E685" s="8">
        <f t="shared" si="171"/>
        <v>19</v>
      </c>
      <c r="F685" s="8">
        <f t="shared" si="172"/>
        <v>1</v>
      </c>
      <c r="G685" s="8">
        <f t="shared" si="173"/>
        <v>12</v>
      </c>
      <c r="H685" s="4" t="s">
        <v>953</v>
      </c>
      <c r="I685" s="20" t="str">
        <f t="shared" si="184"/>
        <v>对敌方单体攻击，造成100%攻击力（+54831）点伤害。</v>
      </c>
      <c r="J685" s="4" t="s">
        <v>277</v>
      </c>
      <c r="K685" s="1" t="s">
        <v>102</v>
      </c>
      <c r="L685" s="4" t="s">
        <v>106</v>
      </c>
      <c r="M685" s="4"/>
      <c r="N685" s="4">
        <v>100</v>
      </c>
      <c r="O685" s="20">
        <f>VLOOKUP(L685,对应表!BK:BL,2,FALSE)</f>
        <v>0</v>
      </c>
      <c r="P685" s="25" t="str">
        <f>_xlfn.IFNA(VLOOKUP(G685,角色!V:AE,主动技能!F685+1,FALSE),"")</f>
        <v>|||</v>
      </c>
      <c r="Q685" s="25">
        <f>(VLOOKUP(G685,角色!V:AE,主动技能!F685+4,FALSE))</f>
        <v>1</v>
      </c>
      <c r="R685" s="25">
        <v>0</v>
      </c>
      <c r="S685" s="25">
        <v>0</v>
      </c>
      <c r="T685" s="6" t="str">
        <f t="shared" si="174"/>
        <v/>
      </c>
      <c r="U685" s="6" t="str">
        <f t="shared" si="175"/>
        <v/>
      </c>
      <c r="V685" s="19" t="str">
        <f>VLOOKUP(G685,角色!AW:BC,主动技能!F685+1,FALSE)</f>
        <v>skill_01</v>
      </c>
      <c r="Y685">
        <f t="shared" si="176"/>
        <v>0</v>
      </c>
      <c r="Z685" s="19">
        <f>IF(VLOOKUP(C685,角色!CC:CI,主动技能!F685*2,FALSE)=0,"",VLOOKUP(C685,角色!CC:CI,主动技能!F685*2,FALSE))</f>
        <v>100</v>
      </c>
      <c r="AA685" s="19">
        <f>IF(VLOOKUP(C685,角色!CC:CI,主动技能!F685*2+1,FALSE)=0,0,VLOOKUP(C685,角色!CC:CI,主动技能!F685*2+1,FALSE))</f>
        <v>10</v>
      </c>
      <c r="AB685" s="19">
        <f>IF(INT(VLOOKUP(E685,角色属性概况!I:M,3,FALSE)*AA685/100)=0,"",(INT(VLOOKUP(E685,角色属性概况!I:M,3,FALSE)*AA685/100)))</f>
        <v>54831</v>
      </c>
      <c r="AE685" s="25">
        <f>(VLOOKUP(G685,角色!V:AE,主动技能!F685+7,FALSE))</f>
        <v>1</v>
      </c>
      <c r="AF685" s="19">
        <f>VLOOKUP(F685,对应表!AY:BA,3,FALSE)</f>
        <v>0</v>
      </c>
      <c r="AG685" s="19">
        <f>VLOOKUP(F685,对应表!AY:BA,2,FALSE)</f>
        <v>0</v>
      </c>
      <c r="AH685" s="25" t="str">
        <f>VLOOKUP(F685,特效对应!F:G,2,FALSE)</f>
        <v>attack</v>
      </c>
      <c r="AJ685">
        <f t="shared" si="180"/>
        <v>19</v>
      </c>
      <c r="AQ685" s="6" t="str">
        <f>_xlfn.IFNA(IF(IF($AK685=AQ$5,VLOOKUP(AL685,buff!$K:$L,2,FALSE),"")=0,"",IF($AK685=AQ$5,VLOOKUP(AL685,buff!$K:$L,2,FALSE),"")),"")</f>
        <v/>
      </c>
      <c r="AR685" s="6" t="str">
        <f>_xlfn.IFNA(IF(IF($AK685=AR$5,VLOOKUP(AM685,buff!$K:$L,2,FALSE),"")=0,"",IF($AK685=AR$5,VLOOKUP(AM685,buff!$K:$L,2,FALSE),"")),"")</f>
        <v/>
      </c>
      <c r="AS685" s="6" t="str">
        <f>_xlfn.IFNA(IF(IF($AK685=AS$5,VLOOKUP(AN685,buff!$K:$L,2,FALSE),"")=0,"",IF($AK685=AS$5,VLOOKUP(AN685,buff!$K:$L,2,FALSE),"")),"")</f>
        <v/>
      </c>
      <c r="AT685" s="6" t="str">
        <f>_xlfn.IFNA(IF(IF($AK685=AT$5,VLOOKUP(AO685,buff!$K:$L,2,FALSE),"")=0,"",IF($AK685=AT$5,VLOOKUP(AO685,buff!$K:$L,2,FALSE),"")),"")</f>
        <v/>
      </c>
      <c r="AU685" s="6" t="str">
        <f>_xlfn.IFNA(IF(IF($AK685=AU$5,VLOOKUP(AP685,buff!$K:$L,2,FALSE),"")=0,"",IF($AK685=AU$5,VLOOKUP(AP685,buff!$K:$L,2,FALSE),"")),"")</f>
        <v/>
      </c>
      <c r="AV685" s="6" t="str">
        <f>_xlfn.IFNA(IF(IF($AK685=AV$5,VLOOKUP(AL685,buff!$K:$L,2,FALSE),"")=0,"",IF($AK685=AV$5,VLOOKUP(AL685,buff!$K:$L,2,FALSE),"")),"")</f>
        <v/>
      </c>
      <c r="AW685" s="6" t="str">
        <f>_xlfn.IFNA(IF(IF($AK685=AW$5,VLOOKUP(AM685,buff!$K:$L,2,FALSE),"")=0,"",IF($AK685=AW$5,VLOOKUP(AM685,buff!$K:$L,2,FALSE),"")),"")</f>
        <v/>
      </c>
      <c r="AX685" s="6" t="str">
        <f>_xlfn.IFNA(IF(IF($AK685=AX$5,VLOOKUP(AN685,buff!$K:$L,2,FALSE),"")=0,"",IF($AK685=AX$5,VLOOKUP(AN685,buff!$K:$L,2,FALSE),"")),"")</f>
        <v/>
      </c>
      <c r="AY685" s="6" t="str">
        <f>_xlfn.IFNA(IF(IF($AK685=AY$5,VLOOKUP(AO685,buff!$K:$L,2,FALSE),"")=0,"",IF($AK685=AY$5,VLOOKUP(AO685,buff!$K:$L,2,FALSE),"")),"")</f>
        <v/>
      </c>
      <c r="AZ685" s="6" t="str">
        <f>_xlfn.IFNA(IF(IF($AK685=AZ$5,VLOOKUP(AP685,buff!$K:$L,2,FALSE),"")=0,"",IF($AK685=AZ$5,VLOOKUP(AP685,buff!$K:$L,2,FALSE),"")),"")</f>
        <v/>
      </c>
      <c r="BA685" s="6" t="e">
        <f>VLOOKUP(AL685,buff!$K:$P,6,FALSE)</f>
        <v>#N/A</v>
      </c>
      <c r="BB685" s="6" t="e">
        <f>VLOOKUP(AM685,buff!$K:$P,6,FALSE)</f>
        <v>#N/A</v>
      </c>
      <c r="BC685" s="6" t="e">
        <f>VLOOKUP(AN685,buff!$K:$P,6,FALSE)</f>
        <v>#N/A</v>
      </c>
      <c r="BD685">
        <f t="shared" si="181"/>
        <v>0</v>
      </c>
      <c r="BE685">
        <f t="shared" si="182"/>
        <v>0</v>
      </c>
      <c r="BF685" s="22">
        <f t="shared" si="183"/>
        <v>101201</v>
      </c>
    </row>
    <row r="686" spans="1:58" x14ac:dyDescent="0.15">
      <c r="A686" t="str">
        <f t="shared" si="170"/>
        <v>艾琳主动技能1等级20</v>
      </c>
      <c r="B686" s="8">
        <f t="shared" si="177"/>
        <v>10120120</v>
      </c>
      <c r="C686" s="8" t="str">
        <f>VLOOKUP(G686,角色!A:B,2,FALSE)</f>
        <v>艾琳</v>
      </c>
      <c r="D686" s="8" t="str">
        <f t="shared" si="178"/>
        <v>主动技能1</v>
      </c>
      <c r="E686" s="8">
        <f t="shared" si="171"/>
        <v>20</v>
      </c>
      <c r="F686" s="8">
        <f t="shared" si="172"/>
        <v>1</v>
      </c>
      <c r="G686" s="8">
        <f t="shared" si="173"/>
        <v>12</v>
      </c>
      <c r="H686" s="4" t="s">
        <v>953</v>
      </c>
      <c r="I686" s="20" t="str">
        <f t="shared" si="184"/>
        <v>对敌方单体攻击，造成100%攻击力（+77646）点伤害。</v>
      </c>
      <c r="J686" s="4" t="s">
        <v>277</v>
      </c>
      <c r="K686" s="1" t="s">
        <v>102</v>
      </c>
      <c r="L686" s="4" t="s">
        <v>106</v>
      </c>
      <c r="M686" s="4"/>
      <c r="N686" s="4">
        <v>100</v>
      </c>
      <c r="O686" s="20">
        <f>VLOOKUP(L686,对应表!BK:BL,2,FALSE)</f>
        <v>0</v>
      </c>
      <c r="P686" s="25" t="str">
        <f>_xlfn.IFNA(VLOOKUP(G686,角色!V:AE,主动技能!F686+1,FALSE),"")</f>
        <v>|||</v>
      </c>
      <c r="Q686" s="25">
        <f>(VLOOKUP(G686,角色!V:AE,主动技能!F686+4,FALSE))</f>
        <v>1</v>
      </c>
      <c r="R686" s="25">
        <v>0</v>
      </c>
      <c r="S686" s="25">
        <v>0</v>
      </c>
      <c r="T686" s="6" t="str">
        <f t="shared" si="174"/>
        <v/>
      </c>
      <c r="U686" s="6" t="str">
        <f t="shared" si="175"/>
        <v/>
      </c>
      <c r="V686" s="19" t="str">
        <f>VLOOKUP(G686,角色!AW:BC,主动技能!F686+1,FALSE)</f>
        <v>skill_01</v>
      </c>
      <c r="Y686">
        <f t="shared" si="176"/>
        <v>0</v>
      </c>
      <c r="Z686" s="19">
        <f>IF(VLOOKUP(C686,角色!CC:CI,主动技能!F686*2,FALSE)=0,"",VLOOKUP(C686,角色!CC:CI,主动技能!F686*2,FALSE))</f>
        <v>100</v>
      </c>
      <c r="AA686" s="19">
        <f>IF(VLOOKUP(C686,角色!CC:CI,主动技能!F686*2+1,FALSE)=0,0,VLOOKUP(C686,角色!CC:CI,主动技能!F686*2+1,FALSE))</f>
        <v>10</v>
      </c>
      <c r="AB686" s="19">
        <f>IF(INT(VLOOKUP(E686,角色属性概况!I:M,3,FALSE)*AA686/100)=0,"",(INT(VLOOKUP(E686,角色属性概况!I:M,3,FALSE)*AA686/100)))</f>
        <v>77646</v>
      </c>
      <c r="AE686" s="25">
        <f>(VLOOKUP(G686,角色!V:AE,主动技能!F686+7,FALSE))</f>
        <v>1</v>
      </c>
      <c r="AF686" s="19">
        <f>VLOOKUP(F686,对应表!AY:BA,3,FALSE)</f>
        <v>0</v>
      </c>
      <c r="AG686" s="19">
        <f>VLOOKUP(F686,对应表!AY:BA,2,FALSE)</f>
        <v>0</v>
      </c>
      <c r="AH686" s="25" t="str">
        <f>VLOOKUP(F686,特效对应!F:G,2,FALSE)</f>
        <v>attack</v>
      </c>
      <c r="AJ686">
        <f t="shared" si="180"/>
        <v>20</v>
      </c>
      <c r="AQ686" s="6" t="str">
        <f>_xlfn.IFNA(IF(IF($AK686=AQ$5,VLOOKUP(AL686,buff!$K:$L,2,FALSE),"")=0,"",IF($AK686=AQ$5,VLOOKUP(AL686,buff!$K:$L,2,FALSE),"")),"")</f>
        <v/>
      </c>
      <c r="AR686" s="6" t="str">
        <f>_xlfn.IFNA(IF(IF($AK686=AR$5,VLOOKUP(AM686,buff!$K:$L,2,FALSE),"")=0,"",IF($AK686=AR$5,VLOOKUP(AM686,buff!$K:$L,2,FALSE),"")),"")</f>
        <v/>
      </c>
      <c r="AS686" s="6" t="str">
        <f>_xlfn.IFNA(IF(IF($AK686=AS$5,VLOOKUP(AN686,buff!$K:$L,2,FALSE),"")=0,"",IF($AK686=AS$5,VLOOKUP(AN686,buff!$K:$L,2,FALSE),"")),"")</f>
        <v/>
      </c>
      <c r="AT686" s="6" t="str">
        <f>_xlfn.IFNA(IF(IF($AK686=AT$5,VLOOKUP(AO686,buff!$K:$L,2,FALSE),"")=0,"",IF($AK686=AT$5,VLOOKUP(AO686,buff!$K:$L,2,FALSE),"")),"")</f>
        <v/>
      </c>
      <c r="AU686" s="6" t="str">
        <f>_xlfn.IFNA(IF(IF($AK686=AU$5,VLOOKUP(AP686,buff!$K:$L,2,FALSE),"")=0,"",IF($AK686=AU$5,VLOOKUP(AP686,buff!$K:$L,2,FALSE),"")),"")</f>
        <v/>
      </c>
      <c r="AV686" s="6" t="str">
        <f>_xlfn.IFNA(IF(IF($AK686=AV$5,VLOOKUP(AL686,buff!$K:$L,2,FALSE),"")=0,"",IF($AK686=AV$5,VLOOKUP(AL686,buff!$K:$L,2,FALSE),"")),"")</f>
        <v/>
      </c>
      <c r="AW686" s="6" t="str">
        <f>_xlfn.IFNA(IF(IF($AK686=AW$5,VLOOKUP(AM686,buff!$K:$L,2,FALSE),"")=0,"",IF($AK686=AW$5,VLOOKUP(AM686,buff!$K:$L,2,FALSE),"")),"")</f>
        <v/>
      </c>
      <c r="AX686" s="6" t="str">
        <f>_xlfn.IFNA(IF(IF($AK686=AX$5,VLOOKUP(AN686,buff!$K:$L,2,FALSE),"")=0,"",IF($AK686=AX$5,VLOOKUP(AN686,buff!$K:$L,2,FALSE),"")),"")</f>
        <v/>
      </c>
      <c r="AY686" s="6" t="str">
        <f>_xlfn.IFNA(IF(IF($AK686=AY$5,VLOOKUP(AO686,buff!$K:$L,2,FALSE),"")=0,"",IF($AK686=AY$5,VLOOKUP(AO686,buff!$K:$L,2,FALSE),"")),"")</f>
        <v/>
      </c>
      <c r="AZ686" s="6" t="str">
        <f>_xlfn.IFNA(IF(IF($AK686=AZ$5,VLOOKUP(AP686,buff!$K:$L,2,FALSE),"")=0,"",IF($AK686=AZ$5,VLOOKUP(AP686,buff!$K:$L,2,FALSE),"")),"")</f>
        <v/>
      </c>
      <c r="BA686" s="6" t="e">
        <f>VLOOKUP(AL686,buff!$K:$P,6,FALSE)</f>
        <v>#N/A</v>
      </c>
      <c r="BB686" s="6" t="e">
        <f>VLOOKUP(AM686,buff!$K:$P,6,FALSE)</f>
        <v>#N/A</v>
      </c>
      <c r="BC686" s="6" t="e">
        <f>VLOOKUP(AN686,buff!$K:$P,6,FALSE)</f>
        <v>#N/A</v>
      </c>
      <c r="BD686">
        <f t="shared" si="181"/>
        <v>0</v>
      </c>
      <c r="BE686">
        <f t="shared" si="182"/>
        <v>0</v>
      </c>
      <c r="BF686" s="22">
        <f t="shared" si="183"/>
        <v>101201</v>
      </c>
    </row>
    <row r="687" spans="1:58" x14ac:dyDescent="0.15">
      <c r="A687" t="str">
        <f t="shared" si="170"/>
        <v>艾琳主动技能2等级1</v>
      </c>
      <c r="B687" s="8">
        <f t="shared" si="177"/>
        <v>10120201</v>
      </c>
      <c r="C687" s="8" t="str">
        <f>VLOOKUP(G687,角色!A:B,2,FALSE)</f>
        <v>艾琳</v>
      </c>
      <c r="D687" s="8" t="str">
        <f t="shared" si="178"/>
        <v>主动技能2</v>
      </c>
      <c r="E687" s="8">
        <f t="shared" si="171"/>
        <v>1</v>
      </c>
      <c r="F687" s="8">
        <f t="shared" si="172"/>
        <v>2</v>
      </c>
      <c r="G687" s="8">
        <f t="shared" si="173"/>
        <v>12</v>
      </c>
      <c r="H687" s="4" t="s">
        <v>954</v>
      </c>
      <c r="I687" s="20" t="str">
        <f>"对敌方"&amp;L687&amp;"攻击，造成"&amp;Z687&amp;"%攻击力（+"&amp;AB687&amp;"）点伤害。并附带中毒。"</f>
        <v>对敌方单体攻击，造成150%攻击力（+553）点伤害。并附带中毒。</v>
      </c>
      <c r="J687" s="4" t="s">
        <v>277</v>
      </c>
      <c r="K687" s="1" t="s">
        <v>102</v>
      </c>
      <c r="L687" s="4" t="s">
        <v>106</v>
      </c>
      <c r="M687" s="4"/>
      <c r="N687" s="4">
        <v>100</v>
      </c>
      <c r="O687" s="20">
        <f>VLOOKUP(L687,对应表!BK:BL,2,FALSE)</f>
        <v>0</v>
      </c>
      <c r="P687" s="25" t="str">
        <f>_xlfn.IFNA(VLOOKUP(G687,角色!V:AE,主动技能!F687+1,FALSE),"")</f>
        <v>|eff_lanmeigui||</v>
      </c>
      <c r="Q687" s="25">
        <f>(VLOOKUP(G687,角色!V:AE,主动技能!F687+4,FALSE))</f>
        <v>1</v>
      </c>
      <c r="R687" s="25">
        <v>0</v>
      </c>
      <c r="S687" s="25">
        <v>0</v>
      </c>
      <c r="T687" s="6" t="str">
        <f t="shared" si="174"/>
        <v>100005:100:2:0</v>
      </c>
      <c r="U687" s="6" t="str">
        <f t="shared" si="175"/>
        <v/>
      </c>
      <c r="V687" s="19" t="str">
        <f>VLOOKUP(G687,角色!AW:BC,主动技能!F687+1,FALSE)</f>
        <v>skill_13</v>
      </c>
      <c r="Y687">
        <f t="shared" si="176"/>
        <v>0</v>
      </c>
      <c r="Z687" s="19">
        <f>IF(VLOOKUP(C687,角色!CC:CI,主动技能!F687*2,FALSE)=0,"",VLOOKUP(C687,角色!CC:CI,主动技能!F687*2,FALSE))</f>
        <v>150</v>
      </c>
      <c r="AA687" s="19">
        <f>IF(VLOOKUP(C687,角色!CC:CI,主动技能!F687*2+1,FALSE)=0,0,VLOOKUP(C687,角色!CC:CI,主动技能!F687*2+1,FALSE))</f>
        <v>50</v>
      </c>
      <c r="AB687" s="19">
        <f>IF(INT(VLOOKUP(E687,角色属性概况!I:M,3,FALSE)*AA687/100)=0,"",(INT(VLOOKUP(E687,角色属性概况!I:M,3,FALSE)*AA687/100)))</f>
        <v>553</v>
      </c>
      <c r="AE687" s="25">
        <f>(VLOOKUP(G687,角色!V:AE,主动技能!F687+7,FALSE))</f>
        <v>1</v>
      </c>
      <c r="AF687" s="19">
        <f>VLOOKUP(F687,对应表!AY:BA,3,FALSE)</f>
        <v>1</v>
      </c>
      <c r="AG687" s="19">
        <f>VLOOKUP(F687,对应表!AY:BA,2,FALSE)</f>
        <v>1</v>
      </c>
      <c r="AH687" s="25" t="str">
        <f>VLOOKUP(F687,特效对应!F:G,2,FALSE)</f>
        <v>attackex</v>
      </c>
      <c r="AJ687">
        <f t="shared" si="180"/>
        <v>1</v>
      </c>
      <c r="AK687" t="s">
        <v>943</v>
      </c>
      <c r="AL687" s="4" t="s">
        <v>951</v>
      </c>
      <c r="AQ687" s="6" t="str">
        <f>_xlfn.IFNA(IF(IF($AK687=AQ$5,VLOOKUP(AL687,buff!$K:$L,2,FALSE),"")=0,"",IF($AK687=AQ$5,VLOOKUP(AL687,buff!$K:$L,2,FALSE),"")),"")</f>
        <v>100005:100:2:0</v>
      </c>
      <c r="AR687" s="6" t="str">
        <f>_xlfn.IFNA(IF(IF($AK687=AR$5,VLOOKUP(AM687,buff!$K:$L,2,FALSE),"")=0,"",IF($AK687=AR$5,VLOOKUP(AM687,buff!$K:$L,2,FALSE),"")),"")</f>
        <v/>
      </c>
      <c r="AS687" s="6" t="str">
        <f>_xlfn.IFNA(IF(IF($AK687=AS$5,VLOOKUP(AN687,buff!$K:$L,2,FALSE),"")=0,"",IF($AK687=AS$5,VLOOKUP(AN687,buff!$K:$L,2,FALSE),"")),"")</f>
        <v/>
      </c>
      <c r="AT687" s="6" t="str">
        <f>_xlfn.IFNA(IF(IF($AK687=AT$5,VLOOKUP(AO687,buff!$K:$L,2,FALSE),"")=0,"",IF($AK687=AT$5,VLOOKUP(AO687,buff!$K:$L,2,FALSE),"")),"")</f>
        <v/>
      </c>
      <c r="AU687" s="6" t="str">
        <f>_xlfn.IFNA(IF(IF($AK687=AU$5,VLOOKUP(AP687,buff!$K:$L,2,FALSE),"")=0,"",IF($AK687=AU$5,VLOOKUP(AP687,buff!$K:$L,2,FALSE),"")),"")</f>
        <v/>
      </c>
      <c r="AV687" s="6" t="str">
        <f>_xlfn.IFNA(IF(IF($AK687=AV$5,VLOOKUP(AL687,buff!$K:$L,2,FALSE),"")=0,"",IF($AK687=AV$5,VLOOKUP(AL687,buff!$K:$L,2,FALSE),"")),"")</f>
        <v/>
      </c>
      <c r="AW687" s="6" t="str">
        <f>_xlfn.IFNA(IF(IF($AK687=AW$5,VLOOKUP(AM687,buff!$K:$L,2,FALSE),"")=0,"",IF($AK687=AW$5,VLOOKUP(AM687,buff!$K:$L,2,FALSE),"")),"")</f>
        <v/>
      </c>
      <c r="AX687" s="6" t="str">
        <f>_xlfn.IFNA(IF(IF($AK687=AX$5,VLOOKUP(AN687,buff!$K:$L,2,FALSE),"")=0,"",IF($AK687=AX$5,VLOOKUP(AN687,buff!$K:$L,2,FALSE),"")),"")</f>
        <v/>
      </c>
      <c r="AY687" s="6" t="str">
        <f>_xlfn.IFNA(IF(IF($AK687=AY$5,VLOOKUP(AO687,buff!$K:$L,2,FALSE),"")=0,"",IF($AK687=AY$5,VLOOKUP(AO687,buff!$K:$L,2,FALSE),"")),"")</f>
        <v/>
      </c>
      <c r="AZ687" s="6" t="str">
        <f>_xlfn.IFNA(IF(IF($AK687=AZ$5,VLOOKUP(AP687,buff!$K:$L,2,FALSE),"")=0,"",IF($AK687=AZ$5,VLOOKUP(AP687,buff!$K:$L,2,FALSE),"")),"")</f>
        <v/>
      </c>
      <c r="BA687" s="6">
        <f>VLOOKUP(AL687,buff!$K:$P,6,FALSE)</f>
        <v>-5</v>
      </c>
      <c r="BB687" s="6" t="e">
        <f>VLOOKUP(AM687,buff!$K:$P,6,FALSE)</f>
        <v>#N/A</v>
      </c>
      <c r="BC687" s="6" t="e">
        <f>VLOOKUP(AN687,buff!$K:$P,6,FALSE)</f>
        <v>#N/A</v>
      </c>
      <c r="BD687">
        <f t="shared" si="181"/>
        <v>2</v>
      </c>
      <c r="BE687">
        <f t="shared" si="182"/>
        <v>1</v>
      </c>
      <c r="BF687" s="22">
        <f t="shared" si="183"/>
        <v>101202</v>
      </c>
    </row>
    <row r="688" spans="1:58" x14ac:dyDescent="0.15">
      <c r="A688" t="str">
        <f t="shared" si="170"/>
        <v>艾琳主动技能2等级2</v>
      </c>
      <c r="B688" s="8">
        <f t="shared" si="177"/>
        <v>10120202</v>
      </c>
      <c r="C688" s="8" t="str">
        <f>VLOOKUP(G688,角色!A:B,2,FALSE)</f>
        <v>艾琳</v>
      </c>
      <c r="D688" s="8" t="str">
        <f t="shared" si="178"/>
        <v>主动技能2</v>
      </c>
      <c r="E688" s="8">
        <f t="shared" si="171"/>
        <v>2</v>
      </c>
      <c r="F688" s="8">
        <f t="shared" si="172"/>
        <v>2</v>
      </c>
      <c r="G688" s="8">
        <f t="shared" si="173"/>
        <v>12</v>
      </c>
      <c r="H688" s="4" t="s">
        <v>954</v>
      </c>
      <c r="I688" s="20" t="str">
        <f t="shared" ref="I688:I706" si="185">"对敌方"&amp;L688&amp;"攻击，造成"&amp;Z688&amp;"%攻击力（+"&amp;AB688&amp;"）点伤害。并附带中毒。"</f>
        <v>对敌方单体攻击，造成150%攻击力（+611）点伤害。并附带中毒。</v>
      </c>
      <c r="J688" s="4" t="s">
        <v>277</v>
      </c>
      <c r="K688" s="1" t="s">
        <v>102</v>
      </c>
      <c r="L688" s="4" t="s">
        <v>106</v>
      </c>
      <c r="M688" s="4"/>
      <c r="N688" s="4">
        <v>100</v>
      </c>
      <c r="O688" s="20">
        <f>VLOOKUP(L688,对应表!BK:BL,2,FALSE)</f>
        <v>0</v>
      </c>
      <c r="P688" s="25" t="str">
        <f>_xlfn.IFNA(VLOOKUP(G688,角色!V:AE,主动技能!F688+1,FALSE),"")</f>
        <v>|eff_lanmeigui||</v>
      </c>
      <c r="Q688" s="25">
        <f>(VLOOKUP(G688,角色!V:AE,主动技能!F688+4,FALSE))</f>
        <v>1</v>
      </c>
      <c r="R688" s="25">
        <v>0</v>
      </c>
      <c r="S688" s="25">
        <v>0</v>
      </c>
      <c r="T688" s="6" t="str">
        <f t="shared" si="174"/>
        <v>100005:100:2:0</v>
      </c>
      <c r="U688" s="6" t="str">
        <f t="shared" si="175"/>
        <v/>
      </c>
      <c r="V688" s="19" t="str">
        <f>VLOOKUP(G688,角色!AW:BC,主动技能!F688+1,FALSE)</f>
        <v>skill_13</v>
      </c>
      <c r="Y688">
        <f t="shared" si="176"/>
        <v>0</v>
      </c>
      <c r="Z688" s="19">
        <f>IF(VLOOKUP(C688,角色!CC:CI,主动技能!F688*2,FALSE)=0,"",VLOOKUP(C688,角色!CC:CI,主动技能!F688*2,FALSE))</f>
        <v>150</v>
      </c>
      <c r="AA688" s="19">
        <f>IF(VLOOKUP(C688,角色!CC:CI,主动技能!F688*2+1,FALSE)=0,0,VLOOKUP(C688,角色!CC:CI,主动技能!F688*2+1,FALSE))</f>
        <v>50</v>
      </c>
      <c r="AB688" s="19">
        <f>IF(INT(VLOOKUP(E688,角色属性概况!I:M,3,FALSE)*AA688/100)=0,"",(INT(VLOOKUP(E688,角色属性概况!I:M,3,FALSE)*AA688/100)))</f>
        <v>611</v>
      </c>
      <c r="AE688" s="25">
        <f>(VLOOKUP(G688,角色!V:AE,主动技能!F688+7,FALSE))</f>
        <v>1</v>
      </c>
      <c r="AF688" s="19">
        <f>VLOOKUP(F688,对应表!AY:BA,3,FALSE)</f>
        <v>1</v>
      </c>
      <c r="AG688" s="19">
        <f>VLOOKUP(F688,对应表!AY:BA,2,FALSE)</f>
        <v>1</v>
      </c>
      <c r="AH688" s="25" t="str">
        <f>VLOOKUP(F688,特效对应!F:G,2,FALSE)</f>
        <v>attackex</v>
      </c>
      <c r="AJ688">
        <f t="shared" si="180"/>
        <v>2</v>
      </c>
      <c r="AK688" t="s">
        <v>943</v>
      </c>
      <c r="AL688" s="4" t="s">
        <v>951</v>
      </c>
      <c r="AQ688" s="6" t="str">
        <f>_xlfn.IFNA(IF(IF($AK688=AQ$5,VLOOKUP(AL688,buff!$K:$L,2,FALSE),"")=0,"",IF($AK688=AQ$5,VLOOKUP(AL688,buff!$K:$L,2,FALSE),"")),"")</f>
        <v>100005:100:2:0</v>
      </c>
      <c r="AR688" s="6" t="str">
        <f>_xlfn.IFNA(IF(IF($AK688=AR$5,VLOOKUP(AM688,buff!$K:$L,2,FALSE),"")=0,"",IF($AK688=AR$5,VLOOKUP(AM688,buff!$K:$L,2,FALSE),"")),"")</f>
        <v/>
      </c>
      <c r="AS688" s="6" t="str">
        <f>_xlfn.IFNA(IF(IF($AK688=AS$5,VLOOKUP(AN688,buff!$K:$L,2,FALSE),"")=0,"",IF($AK688=AS$5,VLOOKUP(AN688,buff!$K:$L,2,FALSE),"")),"")</f>
        <v/>
      </c>
      <c r="AT688" s="6" t="str">
        <f>_xlfn.IFNA(IF(IF($AK688=AT$5,VLOOKUP(AO688,buff!$K:$L,2,FALSE),"")=0,"",IF($AK688=AT$5,VLOOKUP(AO688,buff!$K:$L,2,FALSE),"")),"")</f>
        <v/>
      </c>
      <c r="AU688" s="6" t="str">
        <f>_xlfn.IFNA(IF(IF($AK688=AU$5,VLOOKUP(AP688,buff!$K:$L,2,FALSE),"")=0,"",IF($AK688=AU$5,VLOOKUP(AP688,buff!$K:$L,2,FALSE),"")),"")</f>
        <v/>
      </c>
      <c r="AV688" s="6" t="str">
        <f>_xlfn.IFNA(IF(IF($AK688=AV$5,VLOOKUP(AL688,buff!$K:$L,2,FALSE),"")=0,"",IF($AK688=AV$5,VLOOKUP(AL688,buff!$K:$L,2,FALSE),"")),"")</f>
        <v/>
      </c>
      <c r="AW688" s="6" t="str">
        <f>_xlfn.IFNA(IF(IF($AK688=AW$5,VLOOKUP(AM688,buff!$K:$L,2,FALSE),"")=0,"",IF($AK688=AW$5,VLOOKUP(AM688,buff!$K:$L,2,FALSE),"")),"")</f>
        <v/>
      </c>
      <c r="AX688" s="6" t="str">
        <f>_xlfn.IFNA(IF(IF($AK688=AX$5,VLOOKUP(AN688,buff!$K:$L,2,FALSE),"")=0,"",IF($AK688=AX$5,VLOOKUP(AN688,buff!$K:$L,2,FALSE),"")),"")</f>
        <v/>
      </c>
      <c r="AY688" s="6" t="str">
        <f>_xlfn.IFNA(IF(IF($AK688=AY$5,VLOOKUP(AO688,buff!$K:$L,2,FALSE),"")=0,"",IF($AK688=AY$5,VLOOKUP(AO688,buff!$K:$L,2,FALSE),"")),"")</f>
        <v/>
      </c>
      <c r="AZ688" s="6" t="str">
        <f>_xlfn.IFNA(IF(IF($AK688=AZ$5,VLOOKUP(AP688,buff!$K:$L,2,FALSE),"")=0,"",IF($AK688=AZ$5,VLOOKUP(AP688,buff!$K:$L,2,FALSE),"")),"")</f>
        <v/>
      </c>
      <c r="BA688" s="6">
        <f>VLOOKUP(AL688,buff!$K:$P,6,FALSE)</f>
        <v>-5</v>
      </c>
      <c r="BB688" s="6" t="e">
        <f>VLOOKUP(AM688,buff!$K:$P,6,FALSE)</f>
        <v>#N/A</v>
      </c>
      <c r="BC688" s="6" t="e">
        <f>VLOOKUP(AN688,buff!$K:$P,6,FALSE)</f>
        <v>#N/A</v>
      </c>
      <c r="BD688">
        <f t="shared" si="181"/>
        <v>2</v>
      </c>
      <c r="BE688">
        <f t="shared" si="182"/>
        <v>1</v>
      </c>
      <c r="BF688" s="22">
        <f t="shared" si="183"/>
        <v>101202</v>
      </c>
    </row>
    <row r="689" spans="1:58" x14ac:dyDescent="0.15">
      <c r="A689" t="str">
        <f t="shared" si="170"/>
        <v>艾琳主动技能2等级3</v>
      </c>
      <c r="B689" s="8">
        <f t="shared" si="177"/>
        <v>10120203</v>
      </c>
      <c r="C689" s="8" t="str">
        <f>VLOOKUP(G689,角色!A:B,2,FALSE)</f>
        <v>艾琳</v>
      </c>
      <c r="D689" s="8" t="str">
        <f t="shared" si="178"/>
        <v>主动技能2</v>
      </c>
      <c r="E689" s="8">
        <f t="shared" si="171"/>
        <v>3</v>
      </c>
      <c r="F689" s="8">
        <f t="shared" si="172"/>
        <v>2</v>
      </c>
      <c r="G689" s="8">
        <f t="shared" si="173"/>
        <v>12</v>
      </c>
      <c r="H689" s="4" t="s">
        <v>954</v>
      </c>
      <c r="I689" s="20" t="str">
        <f t="shared" si="185"/>
        <v>对敌方单体攻击，造成150%攻击力（+809）点伤害。并附带中毒。</v>
      </c>
      <c r="J689" s="4" t="s">
        <v>277</v>
      </c>
      <c r="K689" s="1" t="s">
        <v>102</v>
      </c>
      <c r="L689" s="4" t="s">
        <v>106</v>
      </c>
      <c r="M689" s="4"/>
      <c r="N689" s="4">
        <v>100</v>
      </c>
      <c r="O689" s="20">
        <f>VLOOKUP(L689,对应表!BK:BL,2,FALSE)</f>
        <v>0</v>
      </c>
      <c r="P689" s="25" t="str">
        <f>_xlfn.IFNA(VLOOKUP(G689,角色!V:AE,主动技能!F689+1,FALSE),"")</f>
        <v>|eff_lanmeigui||</v>
      </c>
      <c r="Q689" s="25">
        <f>(VLOOKUP(G689,角色!V:AE,主动技能!F689+4,FALSE))</f>
        <v>1</v>
      </c>
      <c r="R689" s="25">
        <v>0</v>
      </c>
      <c r="S689" s="25">
        <v>0</v>
      </c>
      <c r="T689" s="6" t="str">
        <f t="shared" si="174"/>
        <v>100005:100:2:0</v>
      </c>
      <c r="U689" s="6" t="str">
        <f t="shared" si="175"/>
        <v/>
      </c>
      <c r="V689" s="19" t="str">
        <f>VLOOKUP(G689,角色!AW:BC,主动技能!F689+1,FALSE)</f>
        <v>skill_13</v>
      </c>
      <c r="Y689">
        <f t="shared" si="176"/>
        <v>0</v>
      </c>
      <c r="Z689" s="19">
        <f>IF(VLOOKUP(C689,角色!CC:CI,主动技能!F689*2,FALSE)=0,"",VLOOKUP(C689,角色!CC:CI,主动技能!F689*2,FALSE))</f>
        <v>150</v>
      </c>
      <c r="AA689" s="19">
        <f>IF(VLOOKUP(C689,角色!CC:CI,主动技能!F689*2+1,FALSE)=0,0,VLOOKUP(C689,角色!CC:CI,主动技能!F689*2+1,FALSE))</f>
        <v>50</v>
      </c>
      <c r="AB689" s="19">
        <f>IF(INT(VLOOKUP(E689,角色属性概况!I:M,3,FALSE)*AA689/100)=0,"",(INT(VLOOKUP(E689,角色属性概况!I:M,3,FALSE)*AA689/100)))</f>
        <v>809</v>
      </c>
      <c r="AE689" s="25">
        <f>(VLOOKUP(G689,角色!V:AE,主动技能!F689+7,FALSE))</f>
        <v>1</v>
      </c>
      <c r="AF689" s="19">
        <f>VLOOKUP(F689,对应表!AY:BA,3,FALSE)</f>
        <v>1</v>
      </c>
      <c r="AG689" s="19">
        <f>VLOOKUP(F689,对应表!AY:BA,2,FALSE)</f>
        <v>1</v>
      </c>
      <c r="AH689" s="25" t="str">
        <f>VLOOKUP(F689,特效对应!F:G,2,FALSE)</f>
        <v>attackex</v>
      </c>
      <c r="AJ689">
        <f t="shared" si="180"/>
        <v>3</v>
      </c>
      <c r="AK689" t="s">
        <v>943</v>
      </c>
      <c r="AL689" s="4" t="s">
        <v>951</v>
      </c>
      <c r="AQ689" s="6" t="str">
        <f>_xlfn.IFNA(IF(IF($AK689=AQ$5,VLOOKUP(AL689,buff!$K:$L,2,FALSE),"")=0,"",IF($AK689=AQ$5,VLOOKUP(AL689,buff!$K:$L,2,FALSE),"")),"")</f>
        <v>100005:100:2:0</v>
      </c>
      <c r="AR689" s="6" t="str">
        <f>_xlfn.IFNA(IF(IF($AK689=AR$5,VLOOKUP(AM689,buff!$K:$L,2,FALSE),"")=0,"",IF($AK689=AR$5,VLOOKUP(AM689,buff!$K:$L,2,FALSE),"")),"")</f>
        <v/>
      </c>
      <c r="AS689" s="6" t="str">
        <f>_xlfn.IFNA(IF(IF($AK689=AS$5,VLOOKUP(AN689,buff!$K:$L,2,FALSE),"")=0,"",IF($AK689=AS$5,VLOOKUP(AN689,buff!$K:$L,2,FALSE),"")),"")</f>
        <v/>
      </c>
      <c r="AT689" s="6" t="str">
        <f>_xlfn.IFNA(IF(IF($AK689=AT$5,VLOOKUP(AO689,buff!$K:$L,2,FALSE),"")=0,"",IF($AK689=AT$5,VLOOKUP(AO689,buff!$K:$L,2,FALSE),"")),"")</f>
        <v/>
      </c>
      <c r="AU689" s="6" t="str">
        <f>_xlfn.IFNA(IF(IF($AK689=AU$5,VLOOKUP(AP689,buff!$K:$L,2,FALSE),"")=0,"",IF($AK689=AU$5,VLOOKUP(AP689,buff!$K:$L,2,FALSE),"")),"")</f>
        <v/>
      </c>
      <c r="AV689" s="6" t="str">
        <f>_xlfn.IFNA(IF(IF($AK689=AV$5,VLOOKUP(AL689,buff!$K:$L,2,FALSE),"")=0,"",IF($AK689=AV$5,VLOOKUP(AL689,buff!$K:$L,2,FALSE),"")),"")</f>
        <v/>
      </c>
      <c r="AW689" s="6" t="str">
        <f>_xlfn.IFNA(IF(IF($AK689=AW$5,VLOOKUP(AM689,buff!$K:$L,2,FALSE),"")=0,"",IF($AK689=AW$5,VLOOKUP(AM689,buff!$K:$L,2,FALSE),"")),"")</f>
        <v/>
      </c>
      <c r="AX689" s="6" t="str">
        <f>_xlfn.IFNA(IF(IF($AK689=AX$5,VLOOKUP(AN689,buff!$K:$L,2,FALSE),"")=0,"",IF($AK689=AX$5,VLOOKUP(AN689,buff!$K:$L,2,FALSE),"")),"")</f>
        <v/>
      </c>
      <c r="AY689" s="6" t="str">
        <f>_xlfn.IFNA(IF(IF($AK689=AY$5,VLOOKUP(AO689,buff!$K:$L,2,FALSE),"")=0,"",IF($AK689=AY$5,VLOOKUP(AO689,buff!$K:$L,2,FALSE),"")),"")</f>
        <v/>
      </c>
      <c r="AZ689" s="6" t="str">
        <f>_xlfn.IFNA(IF(IF($AK689=AZ$5,VLOOKUP(AP689,buff!$K:$L,2,FALSE),"")=0,"",IF($AK689=AZ$5,VLOOKUP(AP689,buff!$K:$L,2,FALSE),"")),"")</f>
        <v/>
      </c>
      <c r="BA689" s="6">
        <f>VLOOKUP(AL689,buff!$K:$P,6,FALSE)</f>
        <v>-5</v>
      </c>
      <c r="BB689" s="6" t="e">
        <f>VLOOKUP(AM689,buff!$K:$P,6,FALSE)</f>
        <v>#N/A</v>
      </c>
      <c r="BC689" s="6" t="e">
        <f>VLOOKUP(AN689,buff!$K:$P,6,FALSE)</f>
        <v>#N/A</v>
      </c>
      <c r="BD689">
        <f t="shared" si="181"/>
        <v>2</v>
      </c>
      <c r="BE689">
        <f t="shared" si="182"/>
        <v>1</v>
      </c>
      <c r="BF689" s="22">
        <f t="shared" si="183"/>
        <v>101202</v>
      </c>
    </row>
    <row r="690" spans="1:58" x14ac:dyDescent="0.15">
      <c r="A690" t="str">
        <f t="shared" si="170"/>
        <v>艾琳主动技能2等级4</v>
      </c>
      <c r="B690" s="8">
        <f t="shared" si="177"/>
        <v>10120204</v>
      </c>
      <c r="C690" s="8" t="str">
        <f>VLOOKUP(G690,角色!A:B,2,FALSE)</f>
        <v>艾琳</v>
      </c>
      <c r="D690" s="8" t="str">
        <f t="shared" si="178"/>
        <v>主动技能2</v>
      </c>
      <c r="E690" s="8">
        <f t="shared" si="171"/>
        <v>4</v>
      </c>
      <c r="F690" s="8">
        <f t="shared" si="172"/>
        <v>2</v>
      </c>
      <c r="G690" s="8">
        <f t="shared" si="173"/>
        <v>12</v>
      </c>
      <c r="H690" s="4" t="s">
        <v>954</v>
      </c>
      <c r="I690" s="20" t="str">
        <f t="shared" si="185"/>
        <v>对敌方单体攻击，造成150%攻击力（+1247）点伤害。并附带中毒。</v>
      </c>
      <c r="J690" s="4" t="s">
        <v>277</v>
      </c>
      <c r="K690" s="1" t="s">
        <v>102</v>
      </c>
      <c r="L690" s="4" t="s">
        <v>106</v>
      </c>
      <c r="M690" s="4"/>
      <c r="N690" s="4">
        <v>100</v>
      </c>
      <c r="O690" s="20">
        <f>VLOOKUP(L690,对应表!BK:BL,2,FALSE)</f>
        <v>0</v>
      </c>
      <c r="P690" s="25" t="str">
        <f>_xlfn.IFNA(VLOOKUP(G690,角色!V:AE,主动技能!F690+1,FALSE),"")</f>
        <v>|eff_lanmeigui||</v>
      </c>
      <c r="Q690" s="25">
        <f>(VLOOKUP(G690,角色!V:AE,主动技能!F690+4,FALSE))</f>
        <v>1</v>
      </c>
      <c r="R690" s="25">
        <v>0</v>
      </c>
      <c r="S690" s="25">
        <v>0</v>
      </c>
      <c r="T690" s="6" t="str">
        <f t="shared" si="174"/>
        <v>100005:100:2:0</v>
      </c>
      <c r="U690" s="6" t="str">
        <f t="shared" si="175"/>
        <v/>
      </c>
      <c r="V690" s="19" t="str">
        <f>VLOOKUP(G690,角色!AW:BC,主动技能!F690+1,FALSE)</f>
        <v>skill_13</v>
      </c>
      <c r="Y690">
        <f t="shared" si="176"/>
        <v>0</v>
      </c>
      <c r="Z690" s="19">
        <f>IF(VLOOKUP(C690,角色!CC:CI,主动技能!F690*2,FALSE)=0,"",VLOOKUP(C690,角色!CC:CI,主动技能!F690*2,FALSE))</f>
        <v>150</v>
      </c>
      <c r="AA690" s="19">
        <f>IF(VLOOKUP(C690,角色!CC:CI,主动技能!F690*2+1,FALSE)=0,0,VLOOKUP(C690,角色!CC:CI,主动技能!F690*2+1,FALSE))</f>
        <v>50</v>
      </c>
      <c r="AB690" s="19">
        <f>IF(INT(VLOOKUP(E690,角色属性概况!I:M,3,FALSE)*AA690/100)=0,"",(INT(VLOOKUP(E690,角色属性概况!I:M,3,FALSE)*AA690/100)))</f>
        <v>1247</v>
      </c>
      <c r="AE690" s="25">
        <f>(VLOOKUP(G690,角色!V:AE,主动技能!F690+7,FALSE))</f>
        <v>1</v>
      </c>
      <c r="AF690" s="19">
        <f>VLOOKUP(F690,对应表!AY:BA,3,FALSE)</f>
        <v>1</v>
      </c>
      <c r="AG690" s="19">
        <f>VLOOKUP(F690,对应表!AY:BA,2,FALSE)</f>
        <v>1</v>
      </c>
      <c r="AH690" s="25" t="str">
        <f>VLOOKUP(F690,特效对应!F:G,2,FALSE)</f>
        <v>attackex</v>
      </c>
      <c r="AJ690">
        <f t="shared" si="180"/>
        <v>4</v>
      </c>
      <c r="AK690" t="s">
        <v>943</v>
      </c>
      <c r="AL690" s="4" t="s">
        <v>951</v>
      </c>
      <c r="AQ690" s="6" t="str">
        <f>_xlfn.IFNA(IF(IF($AK690=AQ$5,VLOOKUP(AL690,buff!$K:$L,2,FALSE),"")=0,"",IF($AK690=AQ$5,VLOOKUP(AL690,buff!$K:$L,2,FALSE),"")),"")</f>
        <v>100005:100:2:0</v>
      </c>
      <c r="AR690" s="6" t="str">
        <f>_xlfn.IFNA(IF(IF($AK690=AR$5,VLOOKUP(AM690,buff!$K:$L,2,FALSE),"")=0,"",IF($AK690=AR$5,VLOOKUP(AM690,buff!$K:$L,2,FALSE),"")),"")</f>
        <v/>
      </c>
      <c r="AS690" s="6" t="str">
        <f>_xlfn.IFNA(IF(IF($AK690=AS$5,VLOOKUP(AN690,buff!$K:$L,2,FALSE),"")=0,"",IF($AK690=AS$5,VLOOKUP(AN690,buff!$K:$L,2,FALSE),"")),"")</f>
        <v/>
      </c>
      <c r="AT690" s="6" t="str">
        <f>_xlfn.IFNA(IF(IF($AK690=AT$5,VLOOKUP(AO690,buff!$K:$L,2,FALSE),"")=0,"",IF($AK690=AT$5,VLOOKUP(AO690,buff!$K:$L,2,FALSE),"")),"")</f>
        <v/>
      </c>
      <c r="AU690" s="6" t="str">
        <f>_xlfn.IFNA(IF(IF($AK690=AU$5,VLOOKUP(AP690,buff!$K:$L,2,FALSE),"")=0,"",IF($AK690=AU$5,VLOOKUP(AP690,buff!$K:$L,2,FALSE),"")),"")</f>
        <v/>
      </c>
      <c r="AV690" s="6" t="str">
        <f>_xlfn.IFNA(IF(IF($AK690=AV$5,VLOOKUP(AL690,buff!$K:$L,2,FALSE),"")=0,"",IF($AK690=AV$5,VLOOKUP(AL690,buff!$K:$L,2,FALSE),"")),"")</f>
        <v/>
      </c>
      <c r="AW690" s="6" t="str">
        <f>_xlfn.IFNA(IF(IF($AK690=AW$5,VLOOKUP(AM690,buff!$K:$L,2,FALSE),"")=0,"",IF($AK690=AW$5,VLOOKUP(AM690,buff!$K:$L,2,FALSE),"")),"")</f>
        <v/>
      </c>
      <c r="AX690" s="6" t="str">
        <f>_xlfn.IFNA(IF(IF($AK690=AX$5,VLOOKUP(AN690,buff!$K:$L,2,FALSE),"")=0,"",IF($AK690=AX$5,VLOOKUP(AN690,buff!$K:$L,2,FALSE),"")),"")</f>
        <v/>
      </c>
      <c r="AY690" s="6" t="str">
        <f>_xlfn.IFNA(IF(IF($AK690=AY$5,VLOOKUP(AO690,buff!$K:$L,2,FALSE),"")=0,"",IF($AK690=AY$5,VLOOKUP(AO690,buff!$K:$L,2,FALSE),"")),"")</f>
        <v/>
      </c>
      <c r="AZ690" s="6" t="str">
        <f>_xlfn.IFNA(IF(IF($AK690=AZ$5,VLOOKUP(AP690,buff!$K:$L,2,FALSE),"")=0,"",IF($AK690=AZ$5,VLOOKUP(AP690,buff!$K:$L,2,FALSE),"")),"")</f>
        <v/>
      </c>
      <c r="BA690" s="6">
        <f>VLOOKUP(AL690,buff!$K:$P,6,FALSE)</f>
        <v>-5</v>
      </c>
      <c r="BB690" s="6" t="e">
        <f>VLOOKUP(AM690,buff!$K:$P,6,FALSE)</f>
        <v>#N/A</v>
      </c>
      <c r="BC690" s="6" t="e">
        <f>VLOOKUP(AN690,buff!$K:$P,6,FALSE)</f>
        <v>#N/A</v>
      </c>
      <c r="BD690">
        <f t="shared" si="181"/>
        <v>2</v>
      </c>
      <c r="BE690">
        <f t="shared" si="182"/>
        <v>1</v>
      </c>
      <c r="BF690" s="22">
        <f t="shared" si="183"/>
        <v>101202</v>
      </c>
    </row>
    <row r="691" spans="1:58" x14ac:dyDescent="0.15">
      <c r="A691" t="str">
        <f t="shared" si="170"/>
        <v>艾琳主动技能2等级5</v>
      </c>
      <c r="B691" s="8">
        <f t="shared" si="177"/>
        <v>10120205</v>
      </c>
      <c r="C691" s="8" t="str">
        <f>VLOOKUP(G691,角色!A:B,2,FALSE)</f>
        <v>艾琳</v>
      </c>
      <c r="D691" s="8" t="str">
        <f t="shared" si="178"/>
        <v>主动技能2</v>
      </c>
      <c r="E691" s="8">
        <f t="shared" si="171"/>
        <v>5</v>
      </c>
      <c r="F691" s="8">
        <f t="shared" si="172"/>
        <v>2</v>
      </c>
      <c r="G691" s="8">
        <f t="shared" si="173"/>
        <v>12</v>
      </c>
      <c r="H691" s="4" t="s">
        <v>954</v>
      </c>
      <c r="I691" s="20" t="str">
        <f t="shared" si="185"/>
        <v>对敌方单体攻击，造成150%攻击力（+1867）点伤害。并附带中毒。</v>
      </c>
      <c r="J691" s="4" t="s">
        <v>277</v>
      </c>
      <c r="K691" s="1" t="s">
        <v>102</v>
      </c>
      <c r="L691" s="4" t="s">
        <v>106</v>
      </c>
      <c r="M691" s="4"/>
      <c r="N691" s="4">
        <v>100</v>
      </c>
      <c r="O691" s="20">
        <f>VLOOKUP(L691,对应表!BK:BL,2,FALSE)</f>
        <v>0</v>
      </c>
      <c r="P691" s="25" t="str">
        <f>_xlfn.IFNA(VLOOKUP(G691,角色!V:AE,主动技能!F691+1,FALSE),"")</f>
        <v>|eff_lanmeigui||</v>
      </c>
      <c r="Q691" s="25">
        <f>(VLOOKUP(G691,角色!V:AE,主动技能!F691+4,FALSE))</f>
        <v>1</v>
      </c>
      <c r="R691" s="25">
        <v>0</v>
      </c>
      <c r="S691" s="25">
        <v>0</v>
      </c>
      <c r="T691" s="6" t="str">
        <f t="shared" si="174"/>
        <v>100005:100:2:0</v>
      </c>
      <c r="U691" s="6" t="str">
        <f t="shared" si="175"/>
        <v/>
      </c>
      <c r="V691" s="19" t="str">
        <f>VLOOKUP(G691,角色!AW:BC,主动技能!F691+1,FALSE)</f>
        <v>skill_13</v>
      </c>
      <c r="Y691">
        <f t="shared" si="176"/>
        <v>0</v>
      </c>
      <c r="Z691" s="19">
        <f>IF(VLOOKUP(C691,角色!CC:CI,主动技能!F691*2,FALSE)=0,"",VLOOKUP(C691,角色!CC:CI,主动技能!F691*2,FALSE))</f>
        <v>150</v>
      </c>
      <c r="AA691" s="19">
        <f>IF(VLOOKUP(C691,角色!CC:CI,主动技能!F691*2+1,FALSE)=0,0,VLOOKUP(C691,角色!CC:CI,主动技能!F691*2+1,FALSE))</f>
        <v>50</v>
      </c>
      <c r="AB691" s="19">
        <f>IF(INT(VLOOKUP(E691,角色属性概况!I:M,3,FALSE)*AA691/100)=0,"",(INT(VLOOKUP(E691,角色属性概况!I:M,3,FALSE)*AA691/100)))</f>
        <v>1867</v>
      </c>
      <c r="AE691" s="25">
        <f>(VLOOKUP(G691,角色!V:AE,主动技能!F691+7,FALSE))</f>
        <v>1</v>
      </c>
      <c r="AF691" s="19">
        <f>VLOOKUP(F691,对应表!AY:BA,3,FALSE)</f>
        <v>1</v>
      </c>
      <c r="AG691" s="19">
        <f>VLOOKUP(F691,对应表!AY:BA,2,FALSE)</f>
        <v>1</v>
      </c>
      <c r="AH691" s="25" t="str">
        <f>VLOOKUP(F691,特效对应!F:G,2,FALSE)</f>
        <v>attackex</v>
      </c>
      <c r="AJ691">
        <f t="shared" si="180"/>
        <v>5</v>
      </c>
      <c r="AK691" t="s">
        <v>943</v>
      </c>
      <c r="AL691" s="4" t="s">
        <v>951</v>
      </c>
      <c r="AQ691" s="6" t="str">
        <f>_xlfn.IFNA(IF(IF($AK691=AQ$5,VLOOKUP(AL691,buff!$K:$L,2,FALSE),"")=0,"",IF($AK691=AQ$5,VLOOKUP(AL691,buff!$K:$L,2,FALSE),"")),"")</f>
        <v>100005:100:2:0</v>
      </c>
      <c r="AR691" s="6" t="str">
        <f>_xlfn.IFNA(IF(IF($AK691=AR$5,VLOOKUP(AM691,buff!$K:$L,2,FALSE),"")=0,"",IF($AK691=AR$5,VLOOKUP(AM691,buff!$K:$L,2,FALSE),"")),"")</f>
        <v/>
      </c>
      <c r="AS691" s="6" t="str">
        <f>_xlfn.IFNA(IF(IF($AK691=AS$5,VLOOKUP(AN691,buff!$K:$L,2,FALSE),"")=0,"",IF($AK691=AS$5,VLOOKUP(AN691,buff!$K:$L,2,FALSE),"")),"")</f>
        <v/>
      </c>
      <c r="AT691" s="6" t="str">
        <f>_xlfn.IFNA(IF(IF($AK691=AT$5,VLOOKUP(AO691,buff!$K:$L,2,FALSE),"")=0,"",IF($AK691=AT$5,VLOOKUP(AO691,buff!$K:$L,2,FALSE),"")),"")</f>
        <v/>
      </c>
      <c r="AU691" s="6" t="str">
        <f>_xlfn.IFNA(IF(IF($AK691=AU$5,VLOOKUP(AP691,buff!$K:$L,2,FALSE),"")=0,"",IF($AK691=AU$5,VLOOKUP(AP691,buff!$K:$L,2,FALSE),"")),"")</f>
        <v/>
      </c>
      <c r="AV691" s="6" t="str">
        <f>_xlfn.IFNA(IF(IF($AK691=AV$5,VLOOKUP(AL691,buff!$K:$L,2,FALSE),"")=0,"",IF($AK691=AV$5,VLOOKUP(AL691,buff!$K:$L,2,FALSE),"")),"")</f>
        <v/>
      </c>
      <c r="AW691" s="6" t="str">
        <f>_xlfn.IFNA(IF(IF($AK691=AW$5,VLOOKUP(AM691,buff!$K:$L,2,FALSE),"")=0,"",IF($AK691=AW$5,VLOOKUP(AM691,buff!$K:$L,2,FALSE),"")),"")</f>
        <v/>
      </c>
      <c r="AX691" s="6" t="str">
        <f>_xlfn.IFNA(IF(IF($AK691=AX$5,VLOOKUP(AN691,buff!$K:$L,2,FALSE),"")=0,"",IF($AK691=AX$5,VLOOKUP(AN691,buff!$K:$L,2,FALSE),"")),"")</f>
        <v/>
      </c>
      <c r="AY691" s="6" t="str">
        <f>_xlfn.IFNA(IF(IF($AK691=AY$5,VLOOKUP(AO691,buff!$K:$L,2,FALSE),"")=0,"",IF($AK691=AY$5,VLOOKUP(AO691,buff!$K:$L,2,FALSE),"")),"")</f>
        <v/>
      </c>
      <c r="AZ691" s="6" t="str">
        <f>_xlfn.IFNA(IF(IF($AK691=AZ$5,VLOOKUP(AP691,buff!$K:$L,2,FALSE),"")=0,"",IF($AK691=AZ$5,VLOOKUP(AP691,buff!$K:$L,2,FALSE),"")),"")</f>
        <v/>
      </c>
      <c r="BA691" s="6">
        <f>VLOOKUP(AL691,buff!$K:$P,6,FALSE)</f>
        <v>-5</v>
      </c>
      <c r="BB691" s="6" t="e">
        <f>VLOOKUP(AM691,buff!$K:$P,6,FALSE)</f>
        <v>#N/A</v>
      </c>
      <c r="BC691" s="6" t="e">
        <f>VLOOKUP(AN691,buff!$K:$P,6,FALSE)</f>
        <v>#N/A</v>
      </c>
      <c r="BD691">
        <f t="shared" si="181"/>
        <v>2</v>
      </c>
      <c r="BE691">
        <f t="shared" si="182"/>
        <v>1</v>
      </c>
      <c r="BF691" s="22">
        <f t="shared" si="183"/>
        <v>101202</v>
      </c>
    </row>
    <row r="692" spans="1:58" x14ac:dyDescent="0.15">
      <c r="A692" t="str">
        <f t="shared" si="170"/>
        <v>艾琳主动技能2等级6</v>
      </c>
      <c r="B692" s="8">
        <f t="shared" si="177"/>
        <v>10120206</v>
      </c>
      <c r="C692" s="8" t="str">
        <f>VLOOKUP(G692,角色!A:B,2,FALSE)</f>
        <v>艾琳</v>
      </c>
      <c r="D692" s="8" t="str">
        <f t="shared" si="178"/>
        <v>主动技能2</v>
      </c>
      <c r="E692" s="8">
        <f t="shared" si="171"/>
        <v>6</v>
      </c>
      <c r="F692" s="8">
        <f t="shared" si="172"/>
        <v>2</v>
      </c>
      <c r="G692" s="8">
        <f t="shared" si="173"/>
        <v>12</v>
      </c>
      <c r="H692" s="4" t="s">
        <v>954</v>
      </c>
      <c r="I692" s="20" t="str">
        <f t="shared" si="185"/>
        <v>对敌方单体攻击，造成150%攻击力（+2745）点伤害。并附带中毒。</v>
      </c>
      <c r="J692" s="4" t="s">
        <v>277</v>
      </c>
      <c r="K692" s="1" t="s">
        <v>102</v>
      </c>
      <c r="L692" s="4" t="s">
        <v>106</v>
      </c>
      <c r="M692" s="4"/>
      <c r="N692" s="4">
        <v>100</v>
      </c>
      <c r="O692" s="20">
        <f>VLOOKUP(L692,对应表!BK:BL,2,FALSE)</f>
        <v>0</v>
      </c>
      <c r="P692" s="25" t="str">
        <f>_xlfn.IFNA(VLOOKUP(G692,角色!V:AE,主动技能!F692+1,FALSE),"")</f>
        <v>|eff_lanmeigui||</v>
      </c>
      <c r="Q692" s="25">
        <f>(VLOOKUP(G692,角色!V:AE,主动技能!F692+4,FALSE))</f>
        <v>1</v>
      </c>
      <c r="R692" s="25">
        <v>0</v>
      </c>
      <c r="S692" s="25">
        <v>0</v>
      </c>
      <c r="T692" s="6" t="str">
        <f t="shared" si="174"/>
        <v>100005:100:2:0</v>
      </c>
      <c r="U692" s="6" t="str">
        <f t="shared" si="175"/>
        <v/>
      </c>
      <c r="V692" s="19" t="str">
        <f>VLOOKUP(G692,角色!AW:BC,主动技能!F692+1,FALSE)</f>
        <v>skill_13</v>
      </c>
      <c r="Y692">
        <f t="shared" si="176"/>
        <v>0</v>
      </c>
      <c r="Z692" s="19">
        <f>IF(VLOOKUP(C692,角色!CC:CI,主动技能!F692*2,FALSE)=0,"",VLOOKUP(C692,角色!CC:CI,主动技能!F692*2,FALSE))</f>
        <v>150</v>
      </c>
      <c r="AA692" s="19">
        <f>IF(VLOOKUP(C692,角色!CC:CI,主动技能!F692*2+1,FALSE)=0,0,VLOOKUP(C692,角色!CC:CI,主动技能!F692*2+1,FALSE))</f>
        <v>50</v>
      </c>
      <c r="AB692" s="19">
        <f>IF(INT(VLOOKUP(E692,角色属性概况!I:M,3,FALSE)*AA692/100)=0,"",(INT(VLOOKUP(E692,角色属性概况!I:M,3,FALSE)*AA692/100)))</f>
        <v>2745</v>
      </c>
      <c r="AE692" s="25">
        <f>(VLOOKUP(G692,角色!V:AE,主动技能!F692+7,FALSE))</f>
        <v>1</v>
      </c>
      <c r="AF692" s="19">
        <f>VLOOKUP(F692,对应表!AY:BA,3,FALSE)</f>
        <v>1</v>
      </c>
      <c r="AG692" s="19">
        <f>VLOOKUP(F692,对应表!AY:BA,2,FALSE)</f>
        <v>1</v>
      </c>
      <c r="AH692" s="25" t="str">
        <f>VLOOKUP(F692,特效对应!F:G,2,FALSE)</f>
        <v>attackex</v>
      </c>
      <c r="AJ692">
        <f t="shared" si="180"/>
        <v>6</v>
      </c>
      <c r="AK692" t="s">
        <v>943</v>
      </c>
      <c r="AL692" s="4" t="s">
        <v>951</v>
      </c>
      <c r="AQ692" s="6" t="str">
        <f>_xlfn.IFNA(IF(IF($AK692=AQ$5,VLOOKUP(AL692,buff!$K:$L,2,FALSE),"")=0,"",IF($AK692=AQ$5,VLOOKUP(AL692,buff!$K:$L,2,FALSE),"")),"")</f>
        <v>100005:100:2:0</v>
      </c>
      <c r="AR692" s="6" t="str">
        <f>_xlfn.IFNA(IF(IF($AK692=AR$5,VLOOKUP(AM692,buff!$K:$L,2,FALSE),"")=0,"",IF($AK692=AR$5,VLOOKUP(AM692,buff!$K:$L,2,FALSE),"")),"")</f>
        <v/>
      </c>
      <c r="AS692" s="6" t="str">
        <f>_xlfn.IFNA(IF(IF($AK692=AS$5,VLOOKUP(AN692,buff!$K:$L,2,FALSE),"")=0,"",IF($AK692=AS$5,VLOOKUP(AN692,buff!$K:$L,2,FALSE),"")),"")</f>
        <v/>
      </c>
      <c r="AT692" s="6" t="str">
        <f>_xlfn.IFNA(IF(IF($AK692=AT$5,VLOOKUP(AO692,buff!$K:$L,2,FALSE),"")=0,"",IF($AK692=AT$5,VLOOKUP(AO692,buff!$K:$L,2,FALSE),"")),"")</f>
        <v/>
      </c>
      <c r="AU692" s="6" t="str">
        <f>_xlfn.IFNA(IF(IF($AK692=AU$5,VLOOKUP(AP692,buff!$K:$L,2,FALSE),"")=0,"",IF($AK692=AU$5,VLOOKUP(AP692,buff!$K:$L,2,FALSE),"")),"")</f>
        <v/>
      </c>
      <c r="AV692" s="6" t="str">
        <f>_xlfn.IFNA(IF(IF($AK692=AV$5,VLOOKUP(AL692,buff!$K:$L,2,FALSE),"")=0,"",IF($AK692=AV$5,VLOOKUP(AL692,buff!$K:$L,2,FALSE),"")),"")</f>
        <v/>
      </c>
      <c r="AW692" s="6" t="str">
        <f>_xlfn.IFNA(IF(IF($AK692=AW$5,VLOOKUP(AM692,buff!$K:$L,2,FALSE),"")=0,"",IF($AK692=AW$5,VLOOKUP(AM692,buff!$K:$L,2,FALSE),"")),"")</f>
        <v/>
      </c>
      <c r="AX692" s="6" t="str">
        <f>_xlfn.IFNA(IF(IF($AK692=AX$5,VLOOKUP(AN692,buff!$K:$L,2,FALSE),"")=0,"",IF($AK692=AX$5,VLOOKUP(AN692,buff!$K:$L,2,FALSE),"")),"")</f>
        <v/>
      </c>
      <c r="AY692" s="6" t="str">
        <f>_xlfn.IFNA(IF(IF($AK692=AY$5,VLOOKUP(AO692,buff!$K:$L,2,FALSE),"")=0,"",IF($AK692=AY$5,VLOOKUP(AO692,buff!$K:$L,2,FALSE),"")),"")</f>
        <v/>
      </c>
      <c r="AZ692" s="6" t="str">
        <f>_xlfn.IFNA(IF(IF($AK692=AZ$5,VLOOKUP(AP692,buff!$K:$L,2,FALSE),"")=0,"",IF($AK692=AZ$5,VLOOKUP(AP692,buff!$K:$L,2,FALSE),"")),"")</f>
        <v/>
      </c>
      <c r="BA692" s="6">
        <f>VLOOKUP(AL692,buff!$K:$P,6,FALSE)</f>
        <v>-5</v>
      </c>
      <c r="BB692" s="6" t="e">
        <f>VLOOKUP(AM692,buff!$K:$P,6,FALSE)</f>
        <v>#N/A</v>
      </c>
      <c r="BC692" s="6" t="e">
        <f>VLOOKUP(AN692,buff!$K:$P,6,FALSE)</f>
        <v>#N/A</v>
      </c>
      <c r="BD692">
        <f t="shared" si="181"/>
        <v>2</v>
      </c>
      <c r="BE692">
        <f t="shared" si="182"/>
        <v>1</v>
      </c>
      <c r="BF692" s="22">
        <f t="shared" si="183"/>
        <v>101202</v>
      </c>
    </row>
    <row r="693" spans="1:58" x14ac:dyDescent="0.15">
      <c r="A693" t="str">
        <f t="shared" si="170"/>
        <v>艾琳主动技能2等级7</v>
      </c>
      <c r="B693" s="8">
        <f t="shared" si="177"/>
        <v>10120207</v>
      </c>
      <c r="C693" s="8" t="str">
        <f>VLOOKUP(G693,角色!A:B,2,FALSE)</f>
        <v>艾琳</v>
      </c>
      <c r="D693" s="8" t="str">
        <f t="shared" si="178"/>
        <v>主动技能2</v>
      </c>
      <c r="E693" s="8">
        <f t="shared" si="171"/>
        <v>7</v>
      </c>
      <c r="F693" s="8">
        <f t="shared" si="172"/>
        <v>2</v>
      </c>
      <c r="G693" s="8">
        <f t="shared" si="173"/>
        <v>12</v>
      </c>
      <c r="H693" s="4" t="s">
        <v>954</v>
      </c>
      <c r="I693" s="20" t="str">
        <f t="shared" si="185"/>
        <v>对敌方单体攻击，造成150%攻击力（+3989）点伤害。并附带中毒。</v>
      </c>
      <c r="J693" s="4" t="s">
        <v>277</v>
      </c>
      <c r="K693" s="1" t="s">
        <v>102</v>
      </c>
      <c r="L693" s="4" t="s">
        <v>106</v>
      </c>
      <c r="M693" s="4"/>
      <c r="N693" s="4">
        <v>100</v>
      </c>
      <c r="O693" s="20">
        <f>VLOOKUP(L693,对应表!BK:BL,2,FALSE)</f>
        <v>0</v>
      </c>
      <c r="P693" s="25" t="str">
        <f>_xlfn.IFNA(VLOOKUP(G693,角色!V:AE,主动技能!F693+1,FALSE),"")</f>
        <v>|eff_lanmeigui||</v>
      </c>
      <c r="Q693" s="25">
        <f>(VLOOKUP(G693,角色!V:AE,主动技能!F693+4,FALSE))</f>
        <v>1</v>
      </c>
      <c r="R693" s="25">
        <v>0</v>
      </c>
      <c r="S693" s="25">
        <v>0</v>
      </c>
      <c r="T693" s="6" t="str">
        <f t="shared" si="174"/>
        <v>100005:100:2:0</v>
      </c>
      <c r="U693" s="6" t="str">
        <f t="shared" si="175"/>
        <v/>
      </c>
      <c r="V693" s="19" t="str">
        <f>VLOOKUP(G693,角色!AW:BC,主动技能!F693+1,FALSE)</f>
        <v>skill_13</v>
      </c>
      <c r="Y693">
        <f t="shared" si="176"/>
        <v>0</v>
      </c>
      <c r="Z693" s="19">
        <f>IF(VLOOKUP(C693,角色!CC:CI,主动技能!F693*2,FALSE)=0,"",VLOOKUP(C693,角色!CC:CI,主动技能!F693*2,FALSE))</f>
        <v>150</v>
      </c>
      <c r="AA693" s="19">
        <f>IF(VLOOKUP(C693,角色!CC:CI,主动技能!F693*2+1,FALSE)=0,0,VLOOKUP(C693,角色!CC:CI,主动技能!F693*2+1,FALSE))</f>
        <v>50</v>
      </c>
      <c r="AB693" s="19">
        <f>IF(INT(VLOOKUP(E693,角色属性概况!I:M,3,FALSE)*AA693/100)=0,"",(INT(VLOOKUP(E693,角色属性概况!I:M,3,FALSE)*AA693/100)))</f>
        <v>3989</v>
      </c>
      <c r="AE693" s="25">
        <f>(VLOOKUP(G693,角色!V:AE,主动技能!F693+7,FALSE))</f>
        <v>1</v>
      </c>
      <c r="AF693" s="19">
        <f>VLOOKUP(F693,对应表!AY:BA,3,FALSE)</f>
        <v>1</v>
      </c>
      <c r="AG693" s="19">
        <f>VLOOKUP(F693,对应表!AY:BA,2,FALSE)</f>
        <v>1</v>
      </c>
      <c r="AH693" s="25" t="str">
        <f>VLOOKUP(F693,特效对应!F:G,2,FALSE)</f>
        <v>attackex</v>
      </c>
      <c r="AJ693">
        <f t="shared" si="180"/>
        <v>7</v>
      </c>
      <c r="AK693" t="s">
        <v>943</v>
      </c>
      <c r="AL693" s="4" t="s">
        <v>951</v>
      </c>
      <c r="AQ693" s="6" t="str">
        <f>_xlfn.IFNA(IF(IF($AK693=AQ$5,VLOOKUP(AL693,buff!$K:$L,2,FALSE),"")=0,"",IF($AK693=AQ$5,VLOOKUP(AL693,buff!$K:$L,2,FALSE),"")),"")</f>
        <v>100005:100:2:0</v>
      </c>
      <c r="AR693" s="6" t="str">
        <f>_xlfn.IFNA(IF(IF($AK693=AR$5,VLOOKUP(AM693,buff!$K:$L,2,FALSE),"")=0,"",IF($AK693=AR$5,VLOOKUP(AM693,buff!$K:$L,2,FALSE),"")),"")</f>
        <v/>
      </c>
      <c r="AS693" s="6" t="str">
        <f>_xlfn.IFNA(IF(IF($AK693=AS$5,VLOOKUP(AN693,buff!$K:$L,2,FALSE),"")=0,"",IF($AK693=AS$5,VLOOKUP(AN693,buff!$K:$L,2,FALSE),"")),"")</f>
        <v/>
      </c>
      <c r="AT693" s="6" t="str">
        <f>_xlfn.IFNA(IF(IF($AK693=AT$5,VLOOKUP(AO693,buff!$K:$L,2,FALSE),"")=0,"",IF($AK693=AT$5,VLOOKUP(AO693,buff!$K:$L,2,FALSE),"")),"")</f>
        <v/>
      </c>
      <c r="AU693" s="6" t="str">
        <f>_xlfn.IFNA(IF(IF($AK693=AU$5,VLOOKUP(AP693,buff!$K:$L,2,FALSE),"")=0,"",IF($AK693=AU$5,VLOOKUP(AP693,buff!$K:$L,2,FALSE),"")),"")</f>
        <v/>
      </c>
      <c r="AV693" s="6" t="str">
        <f>_xlfn.IFNA(IF(IF($AK693=AV$5,VLOOKUP(AL693,buff!$K:$L,2,FALSE),"")=0,"",IF($AK693=AV$5,VLOOKUP(AL693,buff!$K:$L,2,FALSE),"")),"")</f>
        <v/>
      </c>
      <c r="AW693" s="6" t="str">
        <f>_xlfn.IFNA(IF(IF($AK693=AW$5,VLOOKUP(AM693,buff!$K:$L,2,FALSE),"")=0,"",IF($AK693=AW$5,VLOOKUP(AM693,buff!$K:$L,2,FALSE),"")),"")</f>
        <v/>
      </c>
      <c r="AX693" s="6" t="str">
        <f>_xlfn.IFNA(IF(IF($AK693=AX$5,VLOOKUP(AN693,buff!$K:$L,2,FALSE),"")=0,"",IF($AK693=AX$5,VLOOKUP(AN693,buff!$K:$L,2,FALSE),"")),"")</f>
        <v/>
      </c>
      <c r="AY693" s="6" t="str">
        <f>_xlfn.IFNA(IF(IF($AK693=AY$5,VLOOKUP(AO693,buff!$K:$L,2,FALSE),"")=0,"",IF($AK693=AY$5,VLOOKUP(AO693,buff!$K:$L,2,FALSE),"")),"")</f>
        <v/>
      </c>
      <c r="AZ693" s="6" t="str">
        <f>_xlfn.IFNA(IF(IF($AK693=AZ$5,VLOOKUP(AP693,buff!$K:$L,2,FALSE),"")=0,"",IF($AK693=AZ$5,VLOOKUP(AP693,buff!$K:$L,2,FALSE),"")),"")</f>
        <v/>
      </c>
      <c r="BA693" s="6">
        <f>VLOOKUP(AL693,buff!$K:$P,6,FALSE)</f>
        <v>-5</v>
      </c>
      <c r="BB693" s="6" t="e">
        <f>VLOOKUP(AM693,buff!$K:$P,6,FALSE)</f>
        <v>#N/A</v>
      </c>
      <c r="BC693" s="6" t="e">
        <f>VLOOKUP(AN693,buff!$K:$P,6,FALSE)</f>
        <v>#N/A</v>
      </c>
      <c r="BD693">
        <f t="shared" si="181"/>
        <v>2</v>
      </c>
      <c r="BE693">
        <f t="shared" si="182"/>
        <v>1</v>
      </c>
      <c r="BF693" s="22">
        <f t="shared" si="183"/>
        <v>101202</v>
      </c>
    </row>
    <row r="694" spans="1:58" x14ac:dyDescent="0.15">
      <c r="A694" t="str">
        <f t="shared" si="170"/>
        <v>艾琳主动技能2等级8</v>
      </c>
      <c r="B694" s="8">
        <f t="shared" si="177"/>
        <v>10120208</v>
      </c>
      <c r="C694" s="8" t="str">
        <f>VLOOKUP(G694,角色!A:B,2,FALSE)</f>
        <v>艾琳</v>
      </c>
      <c r="D694" s="8" t="str">
        <f t="shared" si="178"/>
        <v>主动技能2</v>
      </c>
      <c r="E694" s="8">
        <f t="shared" si="171"/>
        <v>8</v>
      </c>
      <c r="F694" s="8">
        <f t="shared" si="172"/>
        <v>2</v>
      </c>
      <c r="G694" s="8">
        <f t="shared" si="173"/>
        <v>12</v>
      </c>
      <c r="H694" s="4" t="s">
        <v>954</v>
      </c>
      <c r="I694" s="20" t="str">
        <f t="shared" si="185"/>
        <v>对敌方单体攻击，造成150%攻击力（+5748）点伤害。并附带中毒。</v>
      </c>
      <c r="J694" s="4" t="s">
        <v>277</v>
      </c>
      <c r="K694" s="1" t="s">
        <v>102</v>
      </c>
      <c r="L694" s="4" t="s">
        <v>106</v>
      </c>
      <c r="M694" s="4"/>
      <c r="N694" s="4">
        <v>100</v>
      </c>
      <c r="O694" s="20">
        <f>VLOOKUP(L694,对应表!BK:BL,2,FALSE)</f>
        <v>0</v>
      </c>
      <c r="P694" s="25" t="str">
        <f>_xlfn.IFNA(VLOOKUP(G694,角色!V:AE,主动技能!F694+1,FALSE),"")</f>
        <v>|eff_lanmeigui||</v>
      </c>
      <c r="Q694" s="25">
        <f>(VLOOKUP(G694,角色!V:AE,主动技能!F694+4,FALSE))</f>
        <v>1</v>
      </c>
      <c r="R694" s="25">
        <v>0</v>
      </c>
      <c r="S694" s="25">
        <v>0</v>
      </c>
      <c r="T694" s="6" t="str">
        <f t="shared" si="174"/>
        <v>100005:100:2:0</v>
      </c>
      <c r="U694" s="6" t="str">
        <f t="shared" si="175"/>
        <v/>
      </c>
      <c r="V694" s="19" t="str">
        <f>VLOOKUP(G694,角色!AW:BC,主动技能!F694+1,FALSE)</f>
        <v>skill_13</v>
      </c>
      <c r="Y694">
        <f t="shared" si="176"/>
        <v>0</v>
      </c>
      <c r="Z694" s="19">
        <f>IF(VLOOKUP(C694,角色!CC:CI,主动技能!F694*2,FALSE)=0,"",VLOOKUP(C694,角色!CC:CI,主动技能!F694*2,FALSE))</f>
        <v>150</v>
      </c>
      <c r="AA694" s="19">
        <f>IF(VLOOKUP(C694,角色!CC:CI,主动技能!F694*2+1,FALSE)=0,0,VLOOKUP(C694,角色!CC:CI,主动技能!F694*2+1,FALSE))</f>
        <v>50</v>
      </c>
      <c r="AB694" s="19">
        <f>IF(INT(VLOOKUP(E694,角色属性概况!I:M,3,FALSE)*AA694/100)=0,"",(INT(VLOOKUP(E694,角色属性概况!I:M,3,FALSE)*AA694/100)))</f>
        <v>5748</v>
      </c>
      <c r="AE694" s="25">
        <f>(VLOOKUP(G694,角色!V:AE,主动技能!F694+7,FALSE))</f>
        <v>1</v>
      </c>
      <c r="AF694" s="19">
        <f>VLOOKUP(F694,对应表!AY:BA,3,FALSE)</f>
        <v>1</v>
      </c>
      <c r="AG694" s="19">
        <f>VLOOKUP(F694,对应表!AY:BA,2,FALSE)</f>
        <v>1</v>
      </c>
      <c r="AH694" s="25" t="str">
        <f>VLOOKUP(F694,特效对应!F:G,2,FALSE)</f>
        <v>attackex</v>
      </c>
      <c r="AJ694">
        <f t="shared" si="180"/>
        <v>8</v>
      </c>
      <c r="AK694" t="s">
        <v>943</v>
      </c>
      <c r="AL694" s="4" t="s">
        <v>951</v>
      </c>
      <c r="AQ694" s="6" t="str">
        <f>_xlfn.IFNA(IF(IF($AK694=AQ$5,VLOOKUP(AL694,buff!$K:$L,2,FALSE),"")=0,"",IF($AK694=AQ$5,VLOOKUP(AL694,buff!$K:$L,2,FALSE),"")),"")</f>
        <v>100005:100:2:0</v>
      </c>
      <c r="AR694" s="6" t="str">
        <f>_xlfn.IFNA(IF(IF($AK694=AR$5,VLOOKUP(AM694,buff!$K:$L,2,FALSE),"")=0,"",IF($AK694=AR$5,VLOOKUP(AM694,buff!$K:$L,2,FALSE),"")),"")</f>
        <v/>
      </c>
      <c r="AS694" s="6" t="str">
        <f>_xlfn.IFNA(IF(IF($AK694=AS$5,VLOOKUP(AN694,buff!$K:$L,2,FALSE),"")=0,"",IF($AK694=AS$5,VLOOKUP(AN694,buff!$K:$L,2,FALSE),"")),"")</f>
        <v/>
      </c>
      <c r="AT694" s="6" t="str">
        <f>_xlfn.IFNA(IF(IF($AK694=AT$5,VLOOKUP(AO694,buff!$K:$L,2,FALSE),"")=0,"",IF($AK694=AT$5,VLOOKUP(AO694,buff!$K:$L,2,FALSE),"")),"")</f>
        <v/>
      </c>
      <c r="AU694" s="6" t="str">
        <f>_xlfn.IFNA(IF(IF($AK694=AU$5,VLOOKUP(AP694,buff!$K:$L,2,FALSE),"")=0,"",IF($AK694=AU$5,VLOOKUP(AP694,buff!$K:$L,2,FALSE),"")),"")</f>
        <v/>
      </c>
      <c r="AV694" s="6" t="str">
        <f>_xlfn.IFNA(IF(IF($AK694=AV$5,VLOOKUP(AL694,buff!$K:$L,2,FALSE),"")=0,"",IF($AK694=AV$5,VLOOKUP(AL694,buff!$K:$L,2,FALSE),"")),"")</f>
        <v/>
      </c>
      <c r="AW694" s="6" t="str">
        <f>_xlfn.IFNA(IF(IF($AK694=AW$5,VLOOKUP(AM694,buff!$K:$L,2,FALSE),"")=0,"",IF($AK694=AW$5,VLOOKUP(AM694,buff!$K:$L,2,FALSE),"")),"")</f>
        <v/>
      </c>
      <c r="AX694" s="6" t="str">
        <f>_xlfn.IFNA(IF(IF($AK694=AX$5,VLOOKUP(AN694,buff!$K:$L,2,FALSE),"")=0,"",IF($AK694=AX$5,VLOOKUP(AN694,buff!$K:$L,2,FALSE),"")),"")</f>
        <v/>
      </c>
      <c r="AY694" s="6" t="str">
        <f>_xlfn.IFNA(IF(IF($AK694=AY$5,VLOOKUP(AO694,buff!$K:$L,2,FALSE),"")=0,"",IF($AK694=AY$5,VLOOKUP(AO694,buff!$K:$L,2,FALSE),"")),"")</f>
        <v/>
      </c>
      <c r="AZ694" s="6" t="str">
        <f>_xlfn.IFNA(IF(IF($AK694=AZ$5,VLOOKUP(AP694,buff!$K:$L,2,FALSE),"")=0,"",IF($AK694=AZ$5,VLOOKUP(AP694,buff!$K:$L,2,FALSE),"")),"")</f>
        <v/>
      </c>
      <c r="BA694" s="6">
        <f>VLOOKUP(AL694,buff!$K:$P,6,FALSE)</f>
        <v>-5</v>
      </c>
      <c r="BB694" s="6" t="e">
        <f>VLOOKUP(AM694,buff!$K:$P,6,FALSE)</f>
        <v>#N/A</v>
      </c>
      <c r="BC694" s="6" t="e">
        <f>VLOOKUP(AN694,buff!$K:$P,6,FALSE)</f>
        <v>#N/A</v>
      </c>
      <c r="BD694">
        <f t="shared" si="181"/>
        <v>2</v>
      </c>
      <c r="BE694">
        <f t="shared" si="182"/>
        <v>1</v>
      </c>
      <c r="BF694" s="22">
        <f t="shared" si="183"/>
        <v>101202</v>
      </c>
    </row>
    <row r="695" spans="1:58" x14ac:dyDescent="0.15">
      <c r="A695" t="str">
        <f t="shared" si="170"/>
        <v>艾琳主动技能2等级9</v>
      </c>
      <c r="B695" s="8">
        <f t="shared" si="177"/>
        <v>10120209</v>
      </c>
      <c r="C695" s="8" t="str">
        <f>VLOOKUP(G695,角色!A:B,2,FALSE)</f>
        <v>艾琳</v>
      </c>
      <c r="D695" s="8" t="str">
        <f t="shared" si="178"/>
        <v>主动技能2</v>
      </c>
      <c r="E695" s="8">
        <f t="shared" si="171"/>
        <v>9</v>
      </c>
      <c r="F695" s="8">
        <f t="shared" si="172"/>
        <v>2</v>
      </c>
      <c r="G695" s="8">
        <f t="shared" si="173"/>
        <v>12</v>
      </c>
      <c r="H695" s="4" t="s">
        <v>954</v>
      </c>
      <c r="I695" s="20" t="str">
        <f t="shared" si="185"/>
        <v>对敌方单体攻击，造成150%攻击力（+8240）点伤害。并附带中毒。</v>
      </c>
      <c r="J695" s="4" t="s">
        <v>277</v>
      </c>
      <c r="K695" s="1" t="s">
        <v>102</v>
      </c>
      <c r="L695" s="4" t="s">
        <v>106</v>
      </c>
      <c r="M695" s="4"/>
      <c r="N695" s="4">
        <v>100</v>
      </c>
      <c r="O695" s="20">
        <f>VLOOKUP(L695,对应表!BK:BL,2,FALSE)</f>
        <v>0</v>
      </c>
      <c r="P695" s="25" t="str">
        <f>_xlfn.IFNA(VLOOKUP(G695,角色!V:AE,主动技能!F695+1,FALSE),"")</f>
        <v>|eff_lanmeigui||</v>
      </c>
      <c r="Q695" s="25">
        <f>(VLOOKUP(G695,角色!V:AE,主动技能!F695+4,FALSE))</f>
        <v>1</v>
      </c>
      <c r="R695" s="25">
        <v>0</v>
      </c>
      <c r="S695" s="25">
        <v>0</v>
      </c>
      <c r="T695" s="6" t="str">
        <f t="shared" si="174"/>
        <v>100005:100:2:0</v>
      </c>
      <c r="U695" s="6" t="str">
        <f t="shared" si="175"/>
        <v/>
      </c>
      <c r="V695" s="19" t="str">
        <f>VLOOKUP(G695,角色!AW:BC,主动技能!F695+1,FALSE)</f>
        <v>skill_13</v>
      </c>
      <c r="Y695">
        <f t="shared" si="176"/>
        <v>0</v>
      </c>
      <c r="Z695" s="19">
        <f>IF(VLOOKUP(C695,角色!CC:CI,主动技能!F695*2,FALSE)=0,"",VLOOKUP(C695,角色!CC:CI,主动技能!F695*2,FALSE))</f>
        <v>150</v>
      </c>
      <c r="AA695" s="19">
        <f>IF(VLOOKUP(C695,角色!CC:CI,主动技能!F695*2+1,FALSE)=0,0,VLOOKUP(C695,角色!CC:CI,主动技能!F695*2+1,FALSE))</f>
        <v>50</v>
      </c>
      <c r="AB695" s="19">
        <f>IF(INT(VLOOKUP(E695,角色属性概况!I:M,3,FALSE)*AA695/100)=0,"",(INT(VLOOKUP(E695,角色属性概况!I:M,3,FALSE)*AA695/100)))</f>
        <v>8240</v>
      </c>
      <c r="AE695" s="25">
        <f>(VLOOKUP(G695,角色!V:AE,主动技能!F695+7,FALSE))</f>
        <v>1</v>
      </c>
      <c r="AF695" s="19">
        <f>VLOOKUP(F695,对应表!AY:BA,3,FALSE)</f>
        <v>1</v>
      </c>
      <c r="AG695" s="19">
        <f>VLOOKUP(F695,对应表!AY:BA,2,FALSE)</f>
        <v>1</v>
      </c>
      <c r="AH695" s="25" t="str">
        <f>VLOOKUP(F695,特效对应!F:G,2,FALSE)</f>
        <v>attackex</v>
      </c>
      <c r="AJ695">
        <f t="shared" si="180"/>
        <v>9</v>
      </c>
      <c r="AK695" t="s">
        <v>943</v>
      </c>
      <c r="AL695" s="4" t="s">
        <v>951</v>
      </c>
      <c r="AQ695" s="6" t="str">
        <f>_xlfn.IFNA(IF(IF($AK695=AQ$5,VLOOKUP(AL695,buff!$K:$L,2,FALSE),"")=0,"",IF($AK695=AQ$5,VLOOKUP(AL695,buff!$K:$L,2,FALSE),"")),"")</f>
        <v>100005:100:2:0</v>
      </c>
      <c r="AR695" s="6" t="str">
        <f>_xlfn.IFNA(IF(IF($AK695=AR$5,VLOOKUP(AM695,buff!$K:$L,2,FALSE),"")=0,"",IF($AK695=AR$5,VLOOKUP(AM695,buff!$K:$L,2,FALSE),"")),"")</f>
        <v/>
      </c>
      <c r="AS695" s="6" t="str">
        <f>_xlfn.IFNA(IF(IF($AK695=AS$5,VLOOKUP(AN695,buff!$K:$L,2,FALSE),"")=0,"",IF($AK695=AS$5,VLOOKUP(AN695,buff!$K:$L,2,FALSE),"")),"")</f>
        <v/>
      </c>
      <c r="AT695" s="6" t="str">
        <f>_xlfn.IFNA(IF(IF($AK695=AT$5,VLOOKUP(AO695,buff!$K:$L,2,FALSE),"")=0,"",IF($AK695=AT$5,VLOOKUP(AO695,buff!$K:$L,2,FALSE),"")),"")</f>
        <v/>
      </c>
      <c r="AU695" s="6" t="str">
        <f>_xlfn.IFNA(IF(IF($AK695=AU$5,VLOOKUP(AP695,buff!$K:$L,2,FALSE),"")=0,"",IF($AK695=AU$5,VLOOKUP(AP695,buff!$K:$L,2,FALSE),"")),"")</f>
        <v/>
      </c>
      <c r="AV695" s="6" t="str">
        <f>_xlfn.IFNA(IF(IF($AK695=AV$5,VLOOKUP(AL695,buff!$K:$L,2,FALSE),"")=0,"",IF($AK695=AV$5,VLOOKUP(AL695,buff!$K:$L,2,FALSE),"")),"")</f>
        <v/>
      </c>
      <c r="AW695" s="6" t="str">
        <f>_xlfn.IFNA(IF(IF($AK695=AW$5,VLOOKUP(AM695,buff!$K:$L,2,FALSE),"")=0,"",IF($AK695=AW$5,VLOOKUP(AM695,buff!$K:$L,2,FALSE),"")),"")</f>
        <v/>
      </c>
      <c r="AX695" s="6" t="str">
        <f>_xlfn.IFNA(IF(IF($AK695=AX$5,VLOOKUP(AN695,buff!$K:$L,2,FALSE),"")=0,"",IF($AK695=AX$5,VLOOKUP(AN695,buff!$K:$L,2,FALSE),"")),"")</f>
        <v/>
      </c>
      <c r="AY695" s="6" t="str">
        <f>_xlfn.IFNA(IF(IF($AK695=AY$5,VLOOKUP(AO695,buff!$K:$L,2,FALSE),"")=0,"",IF($AK695=AY$5,VLOOKUP(AO695,buff!$K:$L,2,FALSE),"")),"")</f>
        <v/>
      </c>
      <c r="AZ695" s="6" t="str">
        <f>_xlfn.IFNA(IF(IF($AK695=AZ$5,VLOOKUP(AP695,buff!$K:$L,2,FALSE),"")=0,"",IF($AK695=AZ$5,VLOOKUP(AP695,buff!$K:$L,2,FALSE),"")),"")</f>
        <v/>
      </c>
      <c r="BA695" s="6">
        <f>VLOOKUP(AL695,buff!$K:$P,6,FALSE)</f>
        <v>-5</v>
      </c>
      <c r="BB695" s="6" t="e">
        <f>VLOOKUP(AM695,buff!$K:$P,6,FALSE)</f>
        <v>#N/A</v>
      </c>
      <c r="BC695" s="6" t="e">
        <f>VLOOKUP(AN695,buff!$K:$P,6,FALSE)</f>
        <v>#N/A</v>
      </c>
      <c r="BD695">
        <f t="shared" si="181"/>
        <v>2</v>
      </c>
      <c r="BE695">
        <f t="shared" si="182"/>
        <v>1</v>
      </c>
      <c r="BF695" s="22">
        <f t="shared" si="183"/>
        <v>101202</v>
      </c>
    </row>
    <row r="696" spans="1:58" x14ac:dyDescent="0.15">
      <c r="A696" t="str">
        <f t="shared" si="170"/>
        <v>艾琳主动技能2等级10</v>
      </c>
      <c r="B696" s="8">
        <f t="shared" si="177"/>
        <v>10120210</v>
      </c>
      <c r="C696" s="8" t="str">
        <f>VLOOKUP(G696,角色!A:B,2,FALSE)</f>
        <v>艾琳</v>
      </c>
      <c r="D696" s="8" t="str">
        <f t="shared" si="178"/>
        <v>主动技能2</v>
      </c>
      <c r="E696" s="8">
        <f t="shared" si="171"/>
        <v>10</v>
      </c>
      <c r="F696" s="8">
        <f t="shared" si="172"/>
        <v>2</v>
      </c>
      <c r="G696" s="8">
        <f t="shared" si="173"/>
        <v>12</v>
      </c>
      <c r="H696" s="4" t="s">
        <v>954</v>
      </c>
      <c r="I696" s="20" t="str">
        <f t="shared" si="185"/>
        <v>对敌方单体攻击，造成150%攻击力（+11767）点伤害。并附带中毒。</v>
      </c>
      <c r="J696" s="4" t="s">
        <v>277</v>
      </c>
      <c r="K696" s="1" t="s">
        <v>102</v>
      </c>
      <c r="L696" s="4" t="s">
        <v>106</v>
      </c>
      <c r="M696" s="4"/>
      <c r="N696" s="4">
        <v>100</v>
      </c>
      <c r="O696" s="20">
        <f>VLOOKUP(L696,对应表!BK:BL,2,FALSE)</f>
        <v>0</v>
      </c>
      <c r="P696" s="25" t="str">
        <f>_xlfn.IFNA(VLOOKUP(G696,角色!V:AE,主动技能!F696+1,FALSE),"")</f>
        <v>|eff_lanmeigui||</v>
      </c>
      <c r="Q696" s="25">
        <f>(VLOOKUP(G696,角色!V:AE,主动技能!F696+4,FALSE))</f>
        <v>1</v>
      </c>
      <c r="R696" s="25">
        <v>0</v>
      </c>
      <c r="S696" s="25">
        <v>0</v>
      </c>
      <c r="T696" s="6" t="str">
        <f t="shared" si="174"/>
        <v>100005:100:2:0</v>
      </c>
      <c r="U696" s="6" t="str">
        <f t="shared" si="175"/>
        <v/>
      </c>
      <c r="V696" s="19" t="str">
        <f>VLOOKUP(G696,角色!AW:BC,主动技能!F696+1,FALSE)</f>
        <v>skill_13</v>
      </c>
      <c r="Y696">
        <f t="shared" si="176"/>
        <v>0</v>
      </c>
      <c r="Z696" s="19">
        <f>IF(VLOOKUP(C696,角色!CC:CI,主动技能!F696*2,FALSE)=0,"",VLOOKUP(C696,角色!CC:CI,主动技能!F696*2,FALSE))</f>
        <v>150</v>
      </c>
      <c r="AA696" s="19">
        <f>IF(VLOOKUP(C696,角色!CC:CI,主动技能!F696*2+1,FALSE)=0,0,VLOOKUP(C696,角色!CC:CI,主动技能!F696*2+1,FALSE))</f>
        <v>50</v>
      </c>
      <c r="AB696" s="19">
        <f>IF(INT(VLOOKUP(E696,角色属性概况!I:M,3,FALSE)*AA696/100)=0,"",(INT(VLOOKUP(E696,角色属性概况!I:M,3,FALSE)*AA696/100)))</f>
        <v>11767</v>
      </c>
      <c r="AE696" s="25">
        <f>(VLOOKUP(G696,角色!V:AE,主动技能!F696+7,FALSE))</f>
        <v>1</v>
      </c>
      <c r="AF696" s="19">
        <f>VLOOKUP(F696,对应表!AY:BA,3,FALSE)</f>
        <v>1</v>
      </c>
      <c r="AG696" s="19">
        <f>VLOOKUP(F696,对应表!AY:BA,2,FALSE)</f>
        <v>1</v>
      </c>
      <c r="AH696" s="25" t="str">
        <f>VLOOKUP(F696,特效对应!F:G,2,FALSE)</f>
        <v>attackex</v>
      </c>
      <c r="AJ696">
        <f t="shared" si="180"/>
        <v>10</v>
      </c>
      <c r="AK696" t="s">
        <v>943</v>
      </c>
      <c r="AL696" s="4" t="s">
        <v>951</v>
      </c>
      <c r="AQ696" s="6" t="str">
        <f>_xlfn.IFNA(IF(IF($AK696=AQ$5,VLOOKUP(AL696,buff!$K:$L,2,FALSE),"")=0,"",IF($AK696=AQ$5,VLOOKUP(AL696,buff!$K:$L,2,FALSE),"")),"")</f>
        <v>100005:100:2:0</v>
      </c>
      <c r="AR696" s="6" t="str">
        <f>_xlfn.IFNA(IF(IF($AK696=AR$5,VLOOKUP(AM696,buff!$K:$L,2,FALSE),"")=0,"",IF($AK696=AR$5,VLOOKUP(AM696,buff!$K:$L,2,FALSE),"")),"")</f>
        <v/>
      </c>
      <c r="AS696" s="6" t="str">
        <f>_xlfn.IFNA(IF(IF($AK696=AS$5,VLOOKUP(AN696,buff!$K:$L,2,FALSE),"")=0,"",IF($AK696=AS$5,VLOOKUP(AN696,buff!$K:$L,2,FALSE),"")),"")</f>
        <v/>
      </c>
      <c r="AT696" s="6" t="str">
        <f>_xlfn.IFNA(IF(IF($AK696=AT$5,VLOOKUP(AO696,buff!$K:$L,2,FALSE),"")=0,"",IF($AK696=AT$5,VLOOKUP(AO696,buff!$K:$L,2,FALSE),"")),"")</f>
        <v/>
      </c>
      <c r="AU696" s="6" t="str">
        <f>_xlfn.IFNA(IF(IF($AK696=AU$5,VLOOKUP(AP696,buff!$K:$L,2,FALSE),"")=0,"",IF($AK696=AU$5,VLOOKUP(AP696,buff!$K:$L,2,FALSE),"")),"")</f>
        <v/>
      </c>
      <c r="AV696" s="6" t="str">
        <f>_xlfn.IFNA(IF(IF($AK696=AV$5,VLOOKUP(AL696,buff!$K:$L,2,FALSE),"")=0,"",IF($AK696=AV$5,VLOOKUP(AL696,buff!$K:$L,2,FALSE),"")),"")</f>
        <v/>
      </c>
      <c r="AW696" s="6" t="str">
        <f>_xlfn.IFNA(IF(IF($AK696=AW$5,VLOOKUP(AM696,buff!$K:$L,2,FALSE),"")=0,"",IF($AK696=AW$5,VLOOKUP(AM696,buff!$K:$L,2,FALSE),"")),"")</f>
        <v/>
      </c>
      <c r="AX696" s="6" t="str">
        <f>_xlfn.IFNA(IF(IF($AK696=AX$5,VLOOKUP(AN696,buff!$K:$L,2,FALSE),"")=0,"",IF($AK696=AX$5,VLOOKUP(AN696,buff!$K:$L,2,FALSE),"")),"")</f>
        <v/>
      </c>
      <c r="AY696" s="6" t="str">
        <f>_xlfn.IFNA(IF(IF($AK696=AY$5,VLOOKUP(AO696,buff!$K:$L,2,FALSE),"")=0,"",IF($AK696=AY$5,VLOOKUP(AO696,buff!$K:$L,2,FALSE),"")),"")</f>
        <v/>
      </c>
      <c r="AZ696" s="6" t="str">
        <f>_xlfn.IFNA(IF(IF($AK696=AZ$5,VLOOKUP(AP696,buff!$K:$L,2,FALSE),"")=0,"",IF($AK696=AZ$5,VLOOKUP(AP696,buff!$K:$L,2,FALSE),"")),"")</f>
        <v/>
      </c>
      <c r="BA696" s="6">
        <f>VLOOKUP(AL696,buff!$K:$P,6,FALSE)</f>
        <v>-5</v>
      </c>
      <c r="BB696" s="6" t="e">
        <f>VLOOKUP(AM696,buff!$K:$P,6,FALSE)</f>
        <v>#N/A</v>
      </c>
      <c r="BC696" s="6" t="e">
        <f>VLOOKUP(AN696,buff!$K:$P,6,FALSE)</f>
        <v>#N/A</v>
      </c>
      <c r="BD696">
        <f t="shared" si="181"/>
        <v>2</v>
      </c>
      <c r="BE696">
        <f t="shared" si="182"/>
        <v>1</v>
      </c>
      <c r="BF696" s="22">
        <f t="shared" si="183"/>
        <v>101202</v>
      </c>
    </row>
    <row r="697" spans="1:58" x14ac:dyDescent="0.15">
      <c r="A697" t="str">
        <f t="shared" si="170"/>
        <v>艾琳主动技能2等级11</v>
      </c>
      <c r="B697" s="8">
        <f t="shared" si="177"/>
        <v>10120211</v>
      </c>
      <c r="C697" s="8" t="str">
        <f>VLOOKUP(G697,角色!A:B,2,FALSE)</f>
        <v>艾琳</v>
      </c>
      <c r="D697" s="8" t="str">
        <f t="shared" si="178"/>
        <v>主动技能2</v>
      </c>
      <c r="E697" s="8">
        <f t="shared" si="171"/>
        <v>11</v>
      </c>
      <c r="F697" s="8">
        <f t="shared" si="172"/>
        <v>2</v>
      </c>
      <c r="G697" s="8">
        <f t="shared" si="173"/>
        <v>12</v>
      </c>
      <c r="H697" s="4" t="s">
        <v>954</v>
      </c>
      <c r="I697" s="20" t="str">
        <f t="shared" si="185"/>
        <v>对敌方单体攻击，造成150%攻击力（+16761）点伤害。并附带中毒。</v>
      </c>
      <c r="J697" s="4" t="s">
        <v>277</v>
      </c>
      <c r="K697" s="1" t="s">
        <v>102</v>
      </c>
      <c r="L697" s="4" t="s">
        <v>106</v>
      </c>
      <c r="M697" s="4"/>
      <c r="N697" s="4">
        <v>100</v>
      </c>
      <c r="O697" s="20">
        <f>VLOOKUP(L697,对应表!BK:BL,2,FALSE)</f>
        <v>0</v>
      </c>
      <c r="P697" s="25" t="str">
        <f>_xlfn.IFNA(VLOOKUP(G697,角色!V:AE,主动技能!F697+1,FALSE),"")</f>
        <v>|eff_lanmeigui||</v>
      </c>
      <c r="Q697" s="25">
        <f>(VLOOKUP(G697,角色!V:AE,主动技能!F697+4,FALSE))</f>
        <v>1</v>
      </c>
      <c r="R697" s="25">
        <v>0</v>
      </c>
      <c r="S697" s="25">
        <v>0</v>
      </c>
      <c r="T697" s="6" t="str">
        <f t="shared" si="174"/>
        <v>100005:100:2:0</v>
      </c>
      <c r="U697" s="6" t="str">
        <f t="shared" si="175"/>
        <v/>
      </c>
      <c r="V697" s="19" t="str">
        <f>VLOOKUP(G697,角色!AW:BC,主动技能!F697+1,FALSE)</f>
        <v>skill_13</v>
      </c>
      <c r="Y697">
        <f t="shared" si="176"/>
        <v>0</v>
      </c>
      <c r="Z697" s="19">
        <f>IF(VLOOKUP(C697,角色!CC:CI,主动技能!F697*2,FALSE)=0,"",VLOOKUP(C697,角色!CC:CI,主动技能!F697*2,FALSE))</f>
        <v>150</v>
      </c>
      <c r="AA697" s="19">
        <f>IF(VLOOKUP(C697,角色!CC:CI,主动技能!F697*2+1,FALSE)=0,0,VLOOKUP(C697,角色!CC:CI,主动技能!F697*2+1,FALSE))</f>
        <v>50</v>
      </c>
      <c r="AB697" s="19">
        <f>IF(INT(VLOOKUP(E697,角色属性概况!I:M,3,FALSE)*AA697/100)=0,"",(INT(VLOOKUP(E697,角色属性概况!I:M,3,FALSE)*AA697/100)))</f>
        <v>16761</v>
      </c>
      <c r="AE697" s="25">
        <f>(VLOOKUP(G697,角色!V:AE,主动技能!F697+7,FALSE))</f>
        <v>1</v>
      </c>
      <c r="AF697" s="19">
        <f>VLOOKUP(F697,对应表!AY:BA,3,FALSE)</f>
        <v>1</v>
      </c>
      <c r="AG697" s="19">
        <f>VLOOKUP(F697,对应表!AY:BA,2,FALSE)</f>
        <v>1</v>
      </c>
      <c r="AH697" s="25" t="str">
        <f>VLOOKUP(F697,特效对应!F:G,2,FALSE)</f>
        <v>attackex</v>
      </c>
      <c r="AJ697">
        <f t="shared" si="180"/>
        <v>11</v>
      </c>
      <c r="AK697" t="s">
        <v>943</v>
      </c>
      <c r="AL697" s="4" t="s">
        <v>951</v>
      </c>
      <c r="AQ697" s="6" t="str">
        <f>_xlfn.IFNA(IF(IF($AK697=AQ$5,VLOOKUP(AL697,buff!$K:$L,2,FALSE),"")=0,"",IF($AK697=AQ$5,VLOOKUP(AL697,buff!$K:$L,2,FALSE),"")),"")</f>
        <v>100005:100:2:0</v>
      </c>
      <c r="AR697" s="6" t="str">
        <f>_xlfn.IFNA(IF(IF($AK697=AR$5,VLOOKUP(AM697,buff!$K:$L,2,FALSE),"")=0,"",IF($AK697=AR$5,VLOOKUP(AM697,buff!$K:$L,2,FALSE),"")),"")</f>
        <v/>
      </c>
      <c r="AS697" s="6" t="str">
        <f>_xlfn.IFNA(IF(IF($AK697=AS$5,VLOOKUP(AN697,buff!$K:$L,2,FALSE),"")=0,"",IF($AK697=AS$5,VLOOKUP(AN697,buff!$K:$L,2,FALSE),"")),"")</f>
        <v/>
      </c>
      <c r="AT697" s="6" t="str">
        <f>_xlfn.IFNA(IF(IF($AK697=AT$5,VLOOKUP(AO697,buff!$K:$L,2,FALSE),"")=0,"",IF($AK697=AT$5,VLOOKUP(AO697,buff!$K:$L,2,FALSE),"")),"")</f>
        <v/>
      </c>
      <c r="AU697" s="6" t="str">
        <f>_xlfn.IFNA(IF(IF($AK697=AU$5,VLOOKUP(AP697,buff!$K:$L,2,FALSE),"")=0,"",IF($AK697=AU$5,VLOOKUP(AP697,buff!$K:$L,2,FALSE),"")),"")</f>
        <v/>
      </c>
      <c r="AV697" s="6" t="str">
        <f>_xlfn.IFNA(IF(IF($AK697=AV$5,VLOOKUP(AL697,buff!$K:$L,2,FALSE),"")=0,"",IF($AK697=AV$5,VLOOKUP(AL697,buff!$K:$L,2,FALSE),"")),"")</f>
        <v/>
      </c>
      <c r="AW697" s="6" t="str">
        <f>_xlfn.IFNA(IF(IF($AK697=AW$5,VLOOKUP(AM697,buff!$K:$L,2,FALSE),"")=0,"",IF($AK697=AW$5,VLOOKUP(AM697,buff!$K:$L,2,FALSE),"")),"")</f>
        <v/>
      </c>
      <c r="AX697" s="6" t="str">
        <f>_xlfn.IFNA(IF(IF($AK697=AX$5,VLOOKUP(AN697,buff!$K:$L,2,FALSE),"")=0,"",IF($AK697=AX$5,VLOOKUP(AN697,buff!$K:$L,2,FALSE),"")),"")</f>
        <v/>
      </c>
      <c r="AY697" s="6" t="str">
        <f>_xlfn.IFNA(IF(IF($AK697=AY$5,VLOOKUP(AO697,buff!$K:$L,2,FALSE),"")=0,"",IF($AK697=AY$5,VLOOKUP(AO697,buff!$K:$L,2,FALSE),"")),"")</f>
        <v/>
      </c>
      <c r="AZ697" s="6" t="str">
        <f>_xlfn.IFNA(IF(IF($AK697=AZ$5,VLOOKUP(AP697,buff!$K:$L,2,FALSE),"")=0,"",IF($AK697=AZ$5,VLOOKUP(AP697,buff!$K:$L,2,FALSE),"")),"")</f>
        <v/>
      </c>
      <c r="BA697" s="6">
        <f>VLOOKUP(AL697,buff!$K:$P,6,FALSE)</f>
        <v>-5</v>
      </c>
      <c r="BB697" s="6" t="e">
        <f>VLOOKUP(AM697,buff!$K:$P,6,FALSE)</f>
        <v>#N/A</v>
      </c>
      <c r="BC697" s="6" t="e">
        <f>VLOOKUP(AN697,buff!$K:$P,6,FALSE)</f>
        <v>#N/A</v>
      </c>
      <c r="BD697">
        <f t="shared" si="181"/>
        <v>2</v>
      </c>
      <c r="BE697">
        <f t="shared" si="182"/>
        <v>1</v>
      </c>
      <c r="BF697" s="22">
        <f t="shared" si="183"/>
        <v>101202</v>
      </c>
    </row>
    <row r="698" spans="1:58" x14ac:dyDescent="0.15">
      <c r="A698" t="str">
        <f t="shared" si="170"/>
        <v>艾琳主动技能2等级12</v>
      </c>
      <c r="B698" s="8">
        <f t="shared" si="177"/>
        <v>10120212</v>
      </c>
      <c r="C698" s="8" t="str">
        <f>VLOOKUP(G698,角色!A:B,2,FALSE)</f>
        <v>艾琳</v>
      </c>
      <c r="D698" s="8" t="str">
        <f t="shared" si="178"/>
        <v>主动技能2</v>
      </c>
      <c r="E698" s="8">
        <f t="shared" si="171"/>
        <v>12</v>
      </c>
      <c r="F698" s="8">
        <f t="shared" si="172"/>
        <v>2</v>
      </c>
      <c r="G698" s="8">
        <f t="shared" si="173"/>
        <v>12</v>
      </c>
      <c r="H698" s="4" t="s">
        <v>954</v>
      </c>
      <c r="I698" s="20" t="str">
        <f t="shared" si="185"/>
        <v>对敌方单体攻击，造成150%攻击力（+23830）点伤害。并附带中毒。</v>
      </c>
      <c r="J698" s="4" t="s">
        <v>277</v>
      </c>
      <c r="K698" s="1" t="s">
        <v>102</v>
      </c>
      <c r="L698" s="4" t="s">
        <v>106</v>
      </c>
      <c r="M698" s="4"/>
      <c r="N698" s="4">
        <v>100</v>
      </c>
      <c r="O698" s="20">
        <f>VLOOKUP(L698,对应表!BK:BL,2,FALSE)</f>
        <v>0</v>
      </c>
      <c r="P698" s="25" t="str">
        <f>_xlfn.IFNA(VLOOKUP(G698,角色!V:AE,主动技能!F698+1,FALSE),"")</f>
        <v>|eff_lanmeigui||</v>
      </c>
      <c r="Q698" s="25">
        <f>(VLOOKUP(G698,角色!V:AE,主动技能!F698+4,FALSE))</f>
        <v>1</v>
      </c>
      <c r="R698" s="25">
        <v>0</v>
      </c>
      <c r="S698" s="25">
        <v>0</v>
      </c>
      <c r="T698" s="6" t="str">
        <f t="shared" si="174"/>
        <v>100005:100:2:0</v>
      </c>
      <c r="U698" s="6" t="str">
        <f t="shared" si="175"/>
        <v/>
      </c>
      <c r="V698" s="19" t="str">
        <f>VLOOKUP(G698,角色!AW:BC,主动技能!F698+1,FALSE)</f>
        <v>skill_13</v>
      </c>
      <c r="Y698">
        <f t="shared" si="176"/>
        <v>0</v>
      </c>
      <c r="Z698" s="19">
        <f>IF(VLOOKUP(C698,角色!CC:CI,主动技能!F698*2,FALSE)=0,"",VLOOKUP(C698,角色!CC:CI,主动技能!F698*2,FALSE))</f>
        <v>150</v>
      </c>
      <c r="AA698" s="19">
        <f>IF(VLOOKUP(C698,角色!CC:CI,主动技能!F698*2+1,FALSE)=0,0,VLOOKUP(C698,角色!CC:CI,主动技能!F698*2+1,FALSE))</f>
        <v>50</v>
      </c>
      <c r="AB698" s="19">
        <f>IF(INT(VLOOKUP(E698,角色属性概况!I:M,3,FALSE)*AA698/100)=0,"",(INT(VLOOKUP(E698,角色属性概况!I:M,3,FALSE)*AA698/100)))</f>
        <v>23830</v>
      </c>
      <c r="AE698" s="25">
        <f>(VLOOKUP(G698,角色!V:AE,主动技能!F698+7,FALSE))</f>
        <v>1</v>
      </c>
      <c r="AF698" s="19">
        <f>VLOOKUP(F698,对应表!AY:BA,3,FALSE)</f>
        <v>1</v>
      </c>
      <c r="AG698" s="19">
        <f>VLOOKUP(F698,对应表!AY:BA,2,FALSE)</f>
        <v>1</v>
      </c>
      <c r="AH698" s="25" t="str">
        <f>VLOOKUP(F698,特效对应!F:G,2,FALSE)</f>
        <v>attackex</v>
      </c>
      <c r="AJ698">
        <f t="shared" si="180"/>
        <v>12</v>
      </c>
      <c r="AK698" t="s">
        <v>943</v>
      </c>
      <c r="AL698" s="4" t="s">
        <v>951</v>
      </c>
      <c r="AQ698" s="6" t="str">
        <f>_xlfn.IFNA(IF(IF($AK698=AQ$5,VLOOKUP(AL698,buff!$K:$L,2,FALSE),"")=0,"",IF($AK698=AQ$5,VLOOKUP(AL698,buff!$K:$L,2,FALSE),"")),"")</f>
        <v>100005:100:2:0</v>
      </c>
      <c r="AR698" s="6" t="str">
        <f>_xlfn.IFNA(IF(IF($AK698=AR$5,VLOOKUP(AM698,buff!$K:$L,2,FALSE),"")=0,"",IF($AK698=AR$5,VLOOKUP(AM698,buff!$K:$L,2,FALSE),"")),"")</f>
        <v/>
      </c>
      <c r="AS698" s="6" t="str">
        <f>_xlfn.IFNA(IF(IF($AK698=AS$5,VLOOKUP(AN698,buff!$K:$L,2,FALSE),"")=0,"",IF($AK698=AS$5,VLOOKUP(AN698,buff!$K:$L,2,FALSE),"")),"")</f>
        <v/>
      </c>
      <c r="AT698" s="6" t="str">
        <f>_xlfn.IFNA(IF(IF($AK698=AT$5,VLOOKUP(AO698,buff!$K:$L,2,FALSE),"")=0,"",IF($AK698=AT$5,VLOOKUP(AO698,buff!$K:$L,2,FALSE),"")),"")</f>
        <v/>
      </c>
      <c r="AU698" s="6" t="str">
        <f>_xlfn.IFNA(IF(IF($AK698=AU$5,VLOOKUP(AP698,buff!$K:$L,2,FALSE),"")=0,"",IF($AK698=AU$5,VLOOKUP(AP698,buff!$K:$L,2,FALSE),"")),"")</f>
        <v/>
      </c>
      <c r="AV698" s="6" t="str">
        <f>_xlfn.IFNA(IF(IF($AK698=AV$5,VLOOKUP(AL698,buff!$K:$L,2,FALSE),"")=0,"",IF($AK698=AV$5,VLOOKUP(AL698,buff!$K:$L,2,FALSE),"")),"")</f>
        <v/>
      </c>
      <c r="AW698" s="6" t="str">
        <f>_xlfn.IFNA(IF(IF($AK698=AW$5,VLOOKUP(AM698,buff!$K:$L,2,FALSE),"")=0,"",IF($AK698=AW$5,VLOOKUP(AM698,buff!$K:$L,2,FALSE),"")),"")</f>
        <v/>
      </c>
      <c r="AX698" s="6" t="str">
        <f>_xlfn.IFNA(IF(IF($AK698=AX$5,VLOOKUP(AN698,buff!$K:$L,2,FALSE),"")=0,"",IF($AK698=AX$5,VLOOKUP(AN698,buff!$K:$L,2,FALSE),"")),"")</f>
        <v/>
      </c>
      <c r="AY698" s="6" t="str">
        <f>_xlfn.IFNA(IF(IF($AK698=AY$5,VLOOKUP(AO698,buff!$K:$L,2,FALSE),"")=0,"",IF($AK698=AY$5,VLOOKUP(AO698,buff!$K:$L,2,FALSE),"")),"")</f>
        <v/>
      </c>
      <c r="AZ698" s="6" t="str">
        <f>_xlfn.IFNA(IF(IF($AK698=AZ$5,VLOOKUP(AP698,buff!$K:$L,2,FALSE),"")=0,"",IF($AK698=AZ$5,VLOOKUP(AP698,buff!$K:$L,2,FALSE),"")),"")</f>
        <v/>
      </c>
      <c r="BA698" s="6">
        <f>VLOOKUP(AL698,buff!$K:$P,6,FALSE)</f>
        <v>-5</v>
      </c>
      <c r="BB698" s="6" t="e">
        <f>VLOOKUP(AM698,buff!$K:$P,6,FALSE)</f>
        <v>#N/A</v>
      </c>
      <c r="BC698" s="6" t="e">
        <f>VLOOKUP(AN698,buff!$K:$P,6,FALSE)</f>
        <v>#N/A</v>
      </c>
      <c r="BD698">
        <f t="shared" si="181"/>
        <v>2</v>
      </c>
      <c r="BE698">
        <f t="shared" si="182"/>
        <v>1</v>
      </c>
      <c r="BF698" s="22">
        <f t="shared" si="183"/>
        <v>101202</v>
      </c>
    </row>
    <row r="699" spans="1:58" x14ac:dyDescent="0.15">
      <c r="A699" t="str">
        <f t="shared" si="170"/>
        <v>艾琳主动技能2等级13</v>
      </c>
      <c r="B699" s="8">
        <f t="shared" si="177"/>
        <v>10120213</v>
      </c>
      <c r="C699" s="8" t="str">
        <f>VLOOKUP(G699,角色!A:B,2,FALSE)</f>
        <v>艾琳</v>
      </c>
      <c r="D699" s="8" t="str">
        <f t="shared" si="178"/>
        <v>主动技能2</v>
      </c>
      <c r="E699" s="8">
        <f t="shared" si="171"/>
        <v>13</v>
      </c>
      <c r="F699" s="8">
        <f t="shared" si="172"/>
        <v>2</v>
      </c>
      <c r="G699" s="8">
        <f t="shared" si="173"/>
        <v>12</v>
      </c>
      <c r="H699" s="4" t="s">
        <v>954</v>
      </c>
      <c r="I699" s="20" t="str">
        <f t="shared" si="185"/>
        <v>对敌方单体攻击，造成150%攻击力（+33839）点伤害。并附带中毒。</v>
      </c>
      <c r="J699" s="4" t="s">
        <v>277</v>
      </c>
      <c r="K699" s="1" t="s">
        <v>102</v>
      </c>
      <c r="L699" s="4" t="s">
        <v>106</v>
      </c>
      <c r="M699" s="4"/>
      <c r="N699" s="4">
        <v>100</v>
      </c>
      <c r="O699" s="20">
        <f>VLOOKUP(L699,对应表!BK:BL,2,FALSE)</f>
        <v>0</v>
      </c>
      <c r="P699" s="25" t="str">
        <f>_xlfn.IFNA(VLOOKUP(G699,角色!V:AE,主动技能!F699+1,FALSE),"")</f>
        <v>|eff_lanmeigui||</v>
      </c>
      <c r="Q699" s="25">
        <f>(VLOOKUP(G699,角色!V:AE,主动技能!F699+4,FALSE))</f>
        <v>1</v>
      </c>
      <c r="R699" s="25">
        <v>0</v>
      </c>
      <c r="S699" s="25">
        <v>0</v>
      </c>
      <c r="T699" s="6" t="str">
        <f t="shared" si="174"/>
        <v>100005:100:2:0</v>
      </c>
      <c r="U699" s="6" t="str">
        <f t="shared" si="175"/>
        <v/>
      </c>
      <c r="V699" s="19" t="str">
        <f>VLOOKUP(G699,角色!AW:BC,主动技能!F699+1,FALSE)</f>
        <v>skill_13</v>
      </c>
      <c r="Y699">
        <f t="shared" si="176"/>
        <v>0</v>
      </c>
      <c r="Z699" s="19">
        <f>IF(VLOOKUP(C699,角色!CC:CI,主动技能!F699*2,FALSE)=0,"",VLOOKUP(C699,角色!CC:CI,主动技能!F699*2,FALSE))</f>
        <v>150</v>
      </c>
      <c r="AA699" s="19">
        <f>IF(VLOOKUP(C699,角色!CC:CI,主动技能!F699*2+1,FALSE)=0,0,VLOOKUP(C699,角色!CC:CI,主动技能!F699*2+1,FALSE))</f>
        <v>50</v>
      </c>
      <c r="AB699" s="19">
        <f>IF(INT(VLOOKUP(E699,角色属性概况!I:M,3,FALSE)*AA699/100)=0,"",(INT(VLOOKUP(E699,角色属性概况!I:M,3,FALSE)*AA699/100)))</f>
        <v>33839</v>
      </c>
      <c r="AE699" s="25">
        <f>(VLOOKUP(G699,角色!V:AE,主动技能!F699+7,FALSE))</f>
        <v>1</v>
      </c>
      <c r="AF699" s="19">
        <f>VLOOKUP(F699,对应表!AY:BA,3,FALSE)</f>
        <v>1</v>
      </c>
      <c r="AG699" s="19">
        <f>VLOOKUP(F699,对应表!AY:BA,2,FALSE)</f>
        <v>1</v>
      </c>
      <c r="AH699" s="25" t="str">
        <f>VLOOKUP(F699,特效对应!F:G,2,FALSE)</f>
        <v>attackex</v>
      </c>
      <c r="AJ699">
        <f t="shared" si="180"/>
        <v>13</v>
      </c>
      <c r="AK699" t="s">
        <v>943</v>
      </c>
      <c r="AL699" s="4" t="s">
        <v>951</v>
      </c>
      <c r="AQ699" s="6" t="str">
        <f>_xlfn.IFNA(IF(IF($AK699=AQ$5,VLOOKUP(AL699,buff!$K:$L,2,FALSE),"")=0,"",IF($AK699=AQ$5,VLOOKUP(AL699,buff!$K:$L,2,FALSE),"")),"")</f>
        <v>100005:100:2:0</v>
      </c>
      <c r="AR699" s="6" t="str">
        <f>_xlfn.IFNA(IF(IF($AK699=AR$5,VLOOKUP(AM699,buff!$K:$L,2,FALSE),"")=0,"",IF($AK699=AR$5,VLOOKUP(AM699,buff!$K:$L,2,FALSE),"")),"")</f>
        <v/>
      </c>
      <c r="AS699" s="6" t="str">
        <f>_xlfn.IFNA(IF(IF($AK699=AS$5,VLOOKUP(AN699,buff!$K:$L,2,FALSE),"")=0,"",IF($AK699=AS$5,VLOOKUP(AN699,buff!$K:$L,2,FALSE),"")),"")</f>
        <v/>
      </c>
      <c r="AT699" s="6" t="str">
        <f>_xlfn.IFNA(IF(IF($AK699=AT$5,VLOOKUP(AO699,buff!$K:$L,2,FALSE),"")=0,"",IF($AK699=AT$5,VLOOKUP(AO699,buff!$K:$L,2,FALSE),"")),"")</f>
        <v/>
      </c>
      <c r="AU699" s="6" t="str">
        <f>_xlfn.IFNA(IF(IF($AK699=AU$5,VLOOKUP(AP699,buff!$K:$L,2,FALSE),"")=0,"",IF($AK699=AU$5,VLOOKUP(AP699,buff!$K:$L,2,FALSE),"")),"")</f>
        <v/>
      </c>
      <c r="AV699" s="6" t="str">
        <f>_xlfn.IFNA(IF(IF($AK699=AV$5,VLOOKUP(AL699,buff!$K:$L,2,FALSE),"")=0,"",IF($AK699=AV$5,VLOOKUP(AL699,buff!$K:$L,2,FALSE),"")),"")</f>
        <v/>
      </c>
      <c r="AW699" s="6" t="str">
        <f>_xlfn.IFNA(IF(IF($AK699=AW$5,VLOOKUP(AM699,buff!$K:$L,2,FALSE),"")=0,"",IF($AK699=AW$5,VLOOKUP(AM699,buff!$K:$L,2,FALSE),"")),"")</f>
        <v/>
      </c>
      <c r="AX699" s="6" t="str">
        <f>_xlfn.IFNA(IF(IF($AK699=AX$5,VLOOKUP(AN699,buff!$K:$L,2,FALSE),"")=0,"",IF($AK699=AX$5,VLOOKUP(AN699,buff!$K:$L,2,FALSE),"")),"")</f>
        <v/>
      </c>
      <c r="AY699" s="6" t="str">
        <f>_xlfn.IFNA(IF(IF($AK699=AY$5,VLOOKUP(AO699,buff!$K:$L,2,FALSE),"")=0,"",IF($AK699=AY$5,VLOOKUP(AO699,buff!$K:$L,2,FALSE),"")),"")</f>
        <v/>
      </c>
      <c r="AZ699" s="6" t="str">
        <f>_xlfn.IFNA(IF(IF($AK699=AZ$5,VLOOKUP(AP699,buff!$K:$L,2,FALSE),"")=0,"",IF($AK699=AZ$5,VLOOKUP(AP699,buff!$K:$L,2,FALSE),"")),"")</f>
        <v/>
      </c>
      <c r="BA699" s="6">
        <f>VLOOKUP(AL699,buff!$K:$P,6,FALSE)</f>
        <v>-5</v>
      </c>
      <c r="BB699" s="6" t="e">
        <f>VLOOKUP(AM699,buff!$K:$P,6,FALSE)</f>
        <v>#N/A</v>
      </c>
      <c r="BC699" s="6" t="e">
        <f>VLOOKUP(AN699,buff!$K:$P,6,FALSE)</f>
        <v>#N/A</v>
      </c>
      <c r="BD699">
        <f t="shared" si="181"/>
        <v>2</v>
      </c>
      <c r="BE699">
        <f t="shared" si="182"/>
        <v>1</v>
      </c>
      <c r="BF699" s="22">
        <f t="shared" si="183"/>
        <v>101202</v>
      </c>
    </row>
    <row r="700" spans="1:58" x14ac:dyDescent="0.15">
      <c r="A700" t="str">
        <f t="shared" si="170"/>
        <v>艾琳主动技能2等级14</v>
      </c>
      <c r="B700" s="8">
        <f t="shared" si="177"/>
        <v>10120214</v>
      </c>
      <c r="C700" s="8" t="str">
        <f>VLOOKUP(G700,角色!A:B,2,FALSE)</f>
        <v>艾琳</v>
      </c>
      <c r="D700" s="8" t="str">
        <f t="shared" si="178"/>
        <v>主动技能2</v>
      </c>
      <c r="E700" s="8">
        <f t="shared" si="171"/>
        <v>14</v>
      </c>
      <c r="F700" s="8">
        <f t="shared" si="172"/>
        <v>2</v>
      </c>
      <c r="G700" s="8">
        <f t="shared" si="173"/>
        <v>12</v>
      </c>
      <c r="H700" s="4" t="s">
        <v>954</v>
      </c>
      <c r="I700" s="20" t="str">
        <f t="shared" si="185"/>
        <v>对敌方单体攻击，造成150%攻击力（+48008）点伤害。并附带中毒。</v>
      </c>
      <c r="J700" s="4" t="s">
        <v>277</v>
      </c>
      <c r="K700" s="1" t="s">
        <v>102</v>
      </c>
      <c r="L700" s="4" t="s">
        <v>106</v>
      </c>
      <c r="M700" s="4"/>
      <c r="N700" s="4">
        <v>100</v>
      </c>
      <c r="O700" s="20">
        <f>VLOOKUP(L700,对应表!BK:BL,2,FALSE)</f>
        <v>0</v>
      </c>
      <c r="P700" s="25" t="str">
        <f>_xlfn.IFNA(VLOOKUP(G700,角色!V:AE,主动技能!F700+1,FALSE),"")</f>
        <v>|eff_lanmeigui||</v>
      </c>
      <c r="Q700" s="25">
        <f>(VLOOKUP(G700,角色!V:AE,主动技能!F700+4,FALSE))</f>
        <v>1</v>
      </c>
      <c r="R700" s="25">
        <v>0</v>
      </c>
      <c r="S700" s="25">
        <v>0</v>
      </c>
      <c r="T700" s="6" t="str">
        <f t="shared" si="174"/>
        <v>100005:100:2:0</v>
      </c>
      <c r="U700" s="6" t="str">
        <f t="shared" si="175"/>
        <v/>
      </c>
      <c r="V700" s="19" t="str">
        <f>VLOOKUP(G700,角色!AW:BC,主动技能!F700+1,FALSE)</f>
        <v>skill_13</v>
      </c>
      <c r="Y700">
        <f t="shared" si="176"/>
        <v>0</v>
      </c>
      <c r="Z700" s="19">
        <f>IF(VLOOKUP(C700,角色!CC:CI,主动技能!F700*2,FALSE)=0,"",VLOOKUP(C700,角色!CC:CI,主动技能!F700*2,FALSE))</f>
        <v>150</v>
      </c>
      <c r="AA700" s="19">
        <f>IF(VLOOKUP(C700,角色!CC:CI,主动技能!F700*2+1,FALSE)=0,0,VLOOKUP(C700,角色!CC:CI,主动技能!F700*2+1,FALSE))</f>
        <v>50</v>
      </c>
      <c r="AB700" s="19">
        <f>IF(INT(VLOOKUP(E700,角色属性概况!I:M,3,FALSE)*AA700/100)=0,"",(INT(VLOOKUP(E700,角色属性概况!I:M,3,FALSE)*AA700/100)))</f>
        <v>48008</v>
      </c>
      <c r="AE700" s="25">
        <f>(VLOOKUP(G700,角色!V:AE,主动技能!F700+7,FALSE))</f>
        <v>1</v>
      </c>
      <c r="AF700" s="19">
        <f>VLOOKUP(F700,对应表!AY:BA,3,FALSE)</f>
        <v>1</v>
      </c>
      <c r="AG700" s="19">
        <f>VLOOKUP(F700,对应表!AY:BA,2,FALSE)</f>
        <v>1</v>
      </c>
      <c r="AH700" s="25" t="str">
        <f>VLOOKUP(F700,特效对应!F:G,2,FALSE)</f>
        <v>attackex</v>
      </c>
      <c r="AJ700">
        <f t="shared" si="180"/>
        <v>14</v>
      </c>
      <c r="AK700" t="s">
        <v>943</v>
      </c>
      <c r="AL700" s="4" t="s">
        <v>951</v>
      </c>
      <c r="AQ700" s="6" t="str">
        <f>_xlfn.IFNA(IF(IF($AK700=AQ$5,VLOOKUP(AL700,buff!$K:$L,2,FALSE),"")=0,"",IF($AK700=AQ$5,VLOOKUP(AL700,buff!$K:$L,2,FALSE),"")),"")</f>
        <v>100005:100:2:0</v>
      </c>
      <c r="AR700" s="6" t="str">
        <f>_xlfn.IFNA(IF(IF($AK700=AR$5,VLOOKUP(AM700,buff!$K:$L,2,FALSE),"")=0,"",IF($AK700=AR$5,VLOOKUP(AM700,buff!$K:$L,2,FALSE),"")),"")</f>
        <v/>
      </c>
      <c r="AS700" s="6" t="str">
        <f>_xlfn.IFNA(IF(IF($AK700=AS$5,VLOOKUP(AN700,buff!$K:$L,2,FALSE),"")=0,"",IF($AK700=AS$5,VLOOKUP(AN700,buff!$K:$L,2,FALSE),"")),"")</f>
        <v/>
      </c>
      <c r="AT700" s="6" t="str">
        <f>_xlfn.IFNA(IF(IF($AK700=AT$5,VLOOKUP(AO700,buff!$K:$L,2,FALSE),"")=0,"",IF($AK700=AT$5,VLOOKUP(AO700,buff!$K:$L,2,FALSE),"")),"")</f>
        <v/>
      </c>
      <c r="AU700" s="6" t="str">
        <f>_xlfn.IFNA(IF(IF($AK700=AU$5,VLOOKUP(AP700,buff!$K:$L,2,FALSE),"")=0,"",IF($AK700=AU$5,VLOOKUP(AP700,buff!$K:$L,2,FALSE),"")),"")</f>
        <v/>
      </c>
      <c r="AV700" s="6" t="str">
        <f>_xlfn.IFNA(IF(IF($AK700=AV$5,VLOOKUP(AL700,buff!$K:$L,2,FALSE),"")=0,"",IF($AK700=AV$5,VLOOKUP(AL700,buff!$K:$L,2,FALSE),"")),"")</f>
        <v/>
      </c>
      <c r="AW700" s="6" t="str">
        <f>_xlfn.IFNA(IF(IF($AK700=AW$5,VLOOKUP(AM700,buff!$K:$L,2,FALSE),"")=0,"",IF($AK700=AW$5,VLOOKUP(AM700,buff!$K:$L,2,FALSE),"")),"")</f>
        <v/>
      </c>
      <c r="AX700" s="6" t="str">
        <f>_xlfn.IFNA(IF(IF($AK700=AX$5,VLOOKUP(AN700,buff!$K:$L,2,FALSE),"")=0,"",IF($AK700=AX$5,VLOOKUP(AN700,buff!$K:$L,2,FALSE),"")),"")</f>
        <v/>
      </c>
      <c r="AY700" s="6" t="str">
        <f>_xlfn.IFNA(IF(IF($AK700=AY$5,VLOOKUP(AO700,buff!$K:$L,2,FALSE),"")=0,"",IF($AK700=AY$5,VLOOKUP(AO700,buff!$K:$L,2,FALSE),"")),"")</f>
        <v/>
      </c>
      <c r="AZ700" s="6" t="str">
        <f>_xlfn.IFNA(IF(IF($AK700=AZ$5,VLOOKUP(AP700,buff!$K:$L,2,FALSE),"")=0,"",IF($AK700=AZ$5,VLOOKUP(AP700,buff!$K:$L,2,FALSE),"")),"")</f>
        <v/>
      </c>
      <c r="BA700" s="6">
        <f>VLOOKUP(AL700,buff!$K:$P,6,FALSE)</f>
        <v>-5</v>
      </c>
      <c r="BB700" s="6" t="e">
        <f>VLOOKUP(AM700,buff!$K:$P,6,FALSE)</f>
        <v>#N/A</v>
      </c>
      <c r="BC700" s="6" t="e">
        <f>VLOOKUP(AN700,buff!$K:$P,6,FALSE)</f>
        <v>#N/A</v>
      </c>
      <c r="BD700">
        <f t="shared" si="181"/>
        <v>2</v>
      </c>
      <c r="BE700">
        <f t="shared" si="182"/>
        <v>1</v>
      </c>
      <c r="BF700" s="22">
        <f t="shared" si="183"/>
        <v>101202</v>
      </c>
    </row>
    <row r="701" spans="1:58" x14ac:dyDescent="0.15">
      <c r="A701" t="str">
        <f t="shared" si="170"/>
        <v>艾琳主动技能2等级15</v>
      </c>
      <c r="B701" s="8">
        <f t="shared" si="177"/>
        <v>10120215</v>
      </c>
      <c r="C701" s="8" t="str">
        <f>VLOOKUP(G701,角色!A:B,2,FALSE)</f>
        <v>艾琳</v>
      </c>
      <c r="D701" s="8" t="str">
        <f t="shared" si="178"/>
        <v>主动技能2</v>
      </c>
      <c r="E701" s="8">
        <f t="shared" si="171"/>
        <v>15</v>
      </c>
      <c r="F701" s="8">
        <f t="shared" si="172"/>
        <v>2</v>
      </c>
      <c r="G701" s="8">
        <f t="shared" si="173"/>
        <v>12</v>
      </c>
      <c r="H701" s="4" t="s">
        <v>954</v>
      </c>
      <c r="I701" s="20" t="str">
        <f t="shared" si="185"/>
        <v>对敌方单体攻击，造成150%攻击力（+68066）点伤害。并附带中毒。</v>
      </c>
      <c r="J701" s="4" t="s">
        <v>277</v>
      </c>
      <c r="K701" s="1" t="s">
        <v>102</v>
      </c>
      <c r="L701" s="4" t="s">
        <v>106</v>
      </c>
      <c r="M701" s="4"/>
      <c r="N701" s="4">
        <v>100</v>
      </c>
      <c r="O701" s="20">
        <f>VLOOKUP(L701,对应表!BK:BL,2,FALSE)</f>
        <v>0</v>
      </c>
      <c r="P701" s="25" t="str">
        <f>_xlfn.IFNA(VLOOKUP(G701,角色!V:AE,主动技能!F701+1,FALSE),"")</f>
        <v>|eff_lanmeigui||</v>
      </c>
      <c r="Q701" s="25">
        <f>(VLOOKUP(G701,角色!V:AE,主动技能!F701+4,FALSE))</f>
        <v>1</v>
      </c>
      <c r="R701" s="25">
        <v>0</v>
      </c>
      <c r="S701" s="25">
        <v>0</v>
      </c>
      <c r="T701" s="6" t="str">
        <f t="shared" si="174"/>
        <v>100005:100:2:0</v>
      </c>
      <c r="U701" s="6" t="str">
        <f t="shared" si="175"/>
        <v/>
      </c>
      <c r="V701" s="19" t="str">
        <f>VLOOKUP(G701,角色!AW:BC,主动技能!F701+1,FALSE)</f>
        <v>skill_13</v>
      </c>
      <c r="Y701">
        <f t="shared" si="176"/>
        <v>0</v>
      </c>
      <c r="Z701" s="19">
        <f>IF(VLOOKUP(C701,角色!CC:CI,主动技能!F701*2,FALSE)=0,"",VLOOKUP(C701,角色!CC:CI,主动技能!F701*2,FALSE))</f>
        <v>150</v>
      </c>
      <c r="AA701" s="19">
        <f>IF(VLOOKUP(C701,角色!CC:CI,主动技能!F701*2+1,FALSE)=0,0,VLOOKUP(C701,角色!CC:CI,主动技能!F701*2+1,FALSE))</f>
        <v>50</v>
      </c>
      <c r="AB701" s="19">
        <f>IF(INT(VLOOKUP(E701,角色属性概况!I:M,3,FALSE)*AA701/100)=0,"",(INT(VLOOKUP(E701,角色属性概况!I:M,3,FALSE)*AA701/100)))</f>
        <v>68066</v>
      </c>
      <c r="AE701" s="25">
        <f>(VLOOKUP(G701,角色!V:AE,主动技能!F701+7,FALSE))</f>
        <v>1</v>
      </c>
      <c r="AF701" s="19">
        <f>VLOOKUP(F701,对应表!AY:BA,3,FALSE)</f>
        <v>1</v>
      </c>
      <c r="AG701" s="19">
        <f>VLOOKUP(F701,对应表!AY:BA,2,FALSE)</f>
        <v>1</v>
      </c>
      <c r="AH701" s="25" t="str">
        <f>VLOOKUP(F701,特效对应!F:G,2,FALSE)</f>
        <v>attackex</v>
      </c>
      <c r="AJ701">
        <f t="shared" si="180"/>
        <v>15</v>
      </c>
      <c r="AK701" t="s">
        <v>943</v>
      </c>
      <c r="AL701" s="4" t="s">
        <v>951</v>
      </c>
      <c r="AQ701" s="6" t="str">
        <f>_xlfn.IFNA(IF(IF($AK701=AQ$5,VLOOKUP(AL701,buff!$K:$L,2,FALSE),"")=0,"",IF($AK701=AQ$5,VLOOKUP(AL701,buff!$K:$L,2,FALSE),"")),"")</f>
        <v>100005:100:2:0</v>
      </c>
      <c r="AR701" s="6" t="str">
        <f>_xlfn.IFNA(IF(IF($AK701=AR$5,VLOOKUP(AM701,buff!$K:$L,2,FALSE),"")=0,"",IF($AK701=AR$5,VLOOKUP(AM701,buff!$K:$L,2,FALSE),"")),"")</f>
        <v/>
      </c>
      <c r="AS701" s="6" t="str">
        <f>_xlfn.IFNA(IF(IF($AK701=AS$5,VLOOKUP(AN701,buff!$K:$L,2,FALSE),"")=0,"",IF($AK701=AS$5,VLOOKUP(AN701,buff!$K:$L,2,FALSE),"")),"")</f>
        <v/>
      </c>
      <c r="AT701" s="6" t="str">
        <f>_xlfn.IFNA(IF(IF($AK701=AT$5,VLOOKUP(AO701,buff!$K:$L,2,FALSE),"")=0,"",IF($AK701=AT$5,VLOOKUP(AO701,buff!$K:$L,2,FALSE),"")),"")</f>
        <v/>
      </c>
      <c r="AU701" s="6" t="str">
        <f>_xlfn.IFNA(IF(IF($AK701=AU$5,VLOOKUP(AP701,buff!$K:$L,2,FALSE),"")=0,"",IF($AK701=AU$5,VLOOKUP(AP701,buff!$K:$L,2,FALSE),"")),"")</f>
        <v/>
      </c>
      <c r="AV701" s="6" t="str">
        <f>_xlfn.IFNA(IF(IF($AK701=AV$5,VLOOKUP(AL701,buff!$K:$L,2,FALSE),"")=0,"",IF($AK701=AV$5,VLOOKUP(AL701,buff!$K:$L,2,FALSE),"")),"")</f>
        <v/>
      </c>
      <c r="AW701" s="6" t="str">
        <f>_xlfn.IFNA(IF(IF($AK701=AW$5,VLOOKUP(AM701,buff!$K:$L,2,FALSE),"")=0,"",IF($AK701=AW$5,VLOOKUP(AM701,buff!$K:$L,2,FALSE),"")),"")</f>
        <v/>
      </c>
      <c r="AX701" s="6" t="str">
        <f>_xlfn.IFNA(IF(IF($AK701=AX$5,VLOOKUP(AN701,buff!$K:$L,2,FALSE),"")=0,"",IF($AK701=AX$5,VLOOKUP(AN701,buff!$K:$L,2,FALSE),"")),"")</f>
        <v/>
      </c>
      <c r="AY701" s="6" t="str">
        <f>_xlfn.IFNA(IF(IF($AK701=AY$5,VLOOKUP(AO701,buff!$K:$L,2,FALSE),"")=0,"",IF($AK701=AY$5,VLOOKUP(AO701,buff!$K:$L,2,FALSE),"")),"")</f>
        <v/>
      </c>
      <c r="AZ701" s="6" t="str">
        <f>_xlfn.IFNA(IF(IF($AK701=AZ$5,VLOOKUP(AP701,buff!$K:$L,2,FALSE),"")=0,"",IF($AK701=AZ$5,VLOOKUP(AP701,buff!$K:$L,2,FALSE),"")),"")</f>
        <v/>
      </c>
      <c r="BA701" s="6">
        <f>VLOOKUP(AL701,buff!$K:$P,6,FALSE)</f>
        <v>-5</v>
      </c>
      <c r="BB701" s="6" t="e">
        <f>VLOOKUP(AM701,buff!$K:$P,6,FALSE)</f>
        <v>#N/A</v>
      </c>
      <c r="BC701" s="6" t="e">
        <f>VLOOKUP(AN701,buff!$K:$P,6,FALSE)</f>
        <v>#N/A</v>
      </c>
      <c r="BD701">
        <f t="shared" si="181"/>
        <v>2</v>
      </c>
      <c r="BE701">
        <f t="shared" si="182"/>
        <v>1</v>
      </c>
      <c r="BF701" s="22">
        <f t="shared" si="183"/>
        <v>101202</v>
      </c>
    </row>
    <row r="702" spans="1:58" x14ac:dyDescent="0.15">
      <c r="A702" t="str">
        <f t="shared" si="170"/>
        <v>艾琳主动技能2等级16</v>
      </c>
      <c r="B702" s="8">
        <f t="shared" si="177"/>
        <v>10120216</v>
      </c>
      <c r="C702" s="8" t="str">
        <f>VLOOKUP(G702,角色!A:B,2,FALSE)</f>
        <v>艾琳</v>
      </c>
      <c r="D702" s="8" t="str">
        <f t="shared" si="178"/>
        <v>主动技能2</v>
      </c>
      <c r="E702" s="8">
        <f t="shared" si="171"/>
        <v>16</v>
      </c>
      <c r="F702" s="8">
        <f t="shared" si="172"/>
        <v>2</v>
      </c>
      <c r="G702" s="8">
        <f t="shared" si="173"/>
        <v>12</v>
      </c>
      <c r="H702" s="4" t="s">
        <v>954</v>
      </c>
      <c r="I702" s="20" t="str">
        <f t="shared" si="185"/>
        <v>对敌方单体攻击，造成150%攻击力（+96464）点伤害。并附带中毒。</v>
      </c>
      <c r="J702" s="4" t="s">
        <v>277</v>
      </c>
      <c r="K702" s="1" t="s">
        <v>102</v>
      </c>
      <c r="L702" s="4" t="s">
        <v>106</v>
      </c>
      <c r="M702" s="4"/>
      <c r="N702" s="4">
        <v>100</v>
      </c>
      <c r="O702" s="20">
        <f>VLOOKUP(L702,对应表!BK:BL,2,FALSE)</f>
        <v>0</v>
      </c>
      <c r="P702" s="25" t="str">
        <f>_xlfn.IFNA(VLOOKUP(G702,角色!V:AE,主动技能!F702+1,FALSE),"")</f>
        <v>|eff_lanmeigui||</v>
      </c>
      <c r="Q702" s="25">
        <f>(VLOOKUP(G702,角色!V:AE,主动技能!F702+4,FALSE))</f>
        <v>1</v>
      </c>
      <c r="R702" s="25">
        <v>0</v>
      </c>
      <c r="S702" s="25">
        <v>0</v>
      </c>
      <c r="T702" s="6" t="str">
        <f t="shared" si="174"/>
        <v>100005:100:2:0</v>
      </c>
      <c r="U702" s="6" t="str">
        <f t="shared" si="175"/>
        <v/>
      </c>
      <c r="V702" s="19" t="str">
        <f>VLOOKUP(G702,角色!AW:BC,主动技能!F702+1,FALSE)</f>
        <v>skill_13</v>
      </c>
      <c r="Y702">
        <f t="shared" si="176"/>
        <v>0</v>
      </c>
      <c r="Z702" s="19">
        <f>IF(VLOOKUP(C702,角色!CC:CI,主动技能!F702*2,FALSE)=0,"",VLOOKUP(C702,角色!CC:CI,主动技能!F702*2,FALSE))</f>
        <v>150</v>
      </c>
      <c r="AA702" s="19">
        <f>IF(VLOOKUP(C702,角色!CC:CI,主动技能!F702*2+1,FALSE)=0,0,VLOOKUP(C702,角色!CC:CI,主动技能!F702*2+1,FALSE))</f>
        <v>50</v>
      </c>
      <c r="AB702" s="19">
        <f>IF(INT(VLOOKUP(E702,角色属性概况!I:M,3,FALSE)*AA702/100)=0,"",(INT(VLOOKUP(E702,角色属性概况!I:M,3,FALSE)*AA702/100)))</f>
        <v>96464</v>
      </c>
      <c r="AE702" s="25">
        <f>(VLOOKUP(G702,角色!V:AE,主动技能!F702+7,FALSE))</f>
        <v>1</v>
      </c>
      <c r="AF702" s="19">
        <f>VLOOKUP(F702,对应表!AY:BA,3,FALSE)</f>
        <v>1</v>
      </c>
      <c r="AG702" s="19">
        <f>VLOOKUP(F702,对应表!AY:BA,2,FALSE)</f>
        <v>1</v>
      </c>
      <c r="AH702" s="25" t="str">
        <f>VLOOKUP(F702,特效对应!F:G,2,FALSE)</f>
        <v>attackex</v>
      </c>
      <c r="AJ702">
        <f t="shared" si="180"/>
        <v>16</v>
      </c>
      <c r="AK702" t="s">
        <v>943</v>
      </c>
      <c r="AL702" s="4" t="s">
        <v>951</v>
      </c>
      <c r="AQ702" s="6" t="str">
        <f>_xlfn.IFNA(IF(IF($AK702=AQ$5,VLOOKUP(AL702,buff!$K:$L,2,FALSE),"")=0,"",IF($AK702=AQ$5,VLOOKUP(AL702,buff!$K:$L,2,FALSE),"")),"")</f>
        <v>100005:100:2:0</v>
      </c>
      <c r="AR702" s="6" t="str">
        <f>_xlfn.IFNA(IF(IF($AK702=AR$5,VLOOKUP(AM702,buff!$K:$L,2,FALSE),"")=0,"",IF($AK702=AR$5,VLOOKUP(AM702,buff!$K:$L,2,FALSE),"")),"")</f>
        <v/>
      </c>
      <c r="AS702" s="6" t="str">
        <f>_xlfn.IFNA(IF(IF($AK702=AS$5,VLOOKUP(AN702,buff!$K:$L,2,FALSE),"")=0,"",IF($AK702=AS$5,VLOOKUP(AN702,buff!$K:$L,2,FALSE),"")),"")</f>
        <v/>
      </c>
      <c r="AT702" s="6" t="str">
        <f>_xlfn.IFNA(IF(IF($AK702=AT$5,VLOOKUP(AO702,buff!$K:$L,2,FALSE),"")=0,"",IF($AK702=AT$5,VLOOKUP(AO702,buff!$K:$L,2,FALSE),"")),"")</f>
        <v/>
      </c>
      <c r="AU702" s="6" t="str">
        <f>_xlfn.IFNA(IF(IF($AK702=AU$5,VLOOKUP(AP702,buff!$K:$L,2,FALSE),"")=0,"",IF($AK702=AU$5,VLOOKUP(AP702,buff!$K:$L,2,FALSE),"")),"")</f>
        <v/>
      </c>
      <c r="AV702" s="6" t="str">
        <f>_xlfn.IFNA(IF(IF($AK702=AV$5,VLOOKUP(AL702,buff!$K:$L,2,FALSE),"")=0,"",IF($AK702=AV$5,VLOOKUP(AL702,buff!$K:$L,2,FALSE),"")),"")</f>
        <v/>
      </c>
      <c r="AW702" s="6" t="str">
        <f>_xlfn.IFNA(IF(IF($AK702=AW$5,VLOOKUP(AM702,buff!$K:$L,2,FALSE),"")=0,"",IF($AK702=AW$5,VLOOKUP(AM702,buff!$K:$L,2,FALSE),"")),"")</f>
        <v/>
      </c>
      <c r="AX702" s="6" t="str">
        <f>_xlfn.IFNA(IF(IF($AK702=AX$5,VLOOKUP(AN702,buff!$K:$L,2,FALSE),"")=0,"",IF($AK702=AX$5,VLOOKUP(AN702,buff!$K:$L,2,FALSE),"")),"")</f>
        <v/>
      </c>
      <c r="AY702" s="6" t="str">
        <f>_xlfn.IFNA(IF(IF($AK702=AY$5,VLOOKUP(AO702,buff!$K:$L,2,FALSE),"")=0,"",IF($AK702=AY$5,VLOOKUP(AO702,buff!$K:$L,2,FALSE),"")),"")</f>
        <v/>
      </c>
      <c r="AZ702" s="6" t="str">
        <f>_xlfn.IFNA(IF(IF($AK702=AZ$5,VLOOKUP(AP702,buff!$K:$L,2,FALSE),"")=0,"",IF($AK702=AZ$5,VLOOKUP(AP702,buff!$K:$L,2,FALSE),"")),"")</f>
        <v/>
      </c>
      <c r="BA702" s="6">
        <f>VLOOKUP(AL702,buff!$K:$P,6,FALSE)</f>
        <v>-5</v>
      </c>
      <c r="BB702" s="6" t="e">
        <f>VLOOKUP(AM702,buff!$K:$P,6,FALSE)</f>
        <v>#N/A</v>
      </c>
      <c r="BC702" s="6" t="e">
        <f>VLOOKUP(AN702,buff!$K:$P,6,FALSE)</f>
        <v>#N/A</v>
      </c>
      <c r="BD702">
        <f t="shared" si="181"/>
        <v>2</v>
      </c>
      <c r="BE702">
        <f t="shared" si="182"/>
        <v>1</v>
      </c>
      <c r="BF702" s="22">
        <f t="shared" si="183"/>
        <v>101202</v>
      </c>
    </row>
    <row r="703" spans="1:58" x14ac:dyDescent="0.15">
      <c r="A703" t="str">
        <f t="shared" si="170"/>
        <v>艾琳主动技能2等级17</v>
      </c>
      <c r="B703" s="8">
        <f t="shared" si="177"/>
        <v>10120217</v>
      </c>
      <c r="C703" s="8" t="str">
        <f>VLOOKUP(G703,角色!A:B,2,FALSE)</f>
        <v>艾琳</v>
      </c>
      <c r="D703" s="8" t="str">
        <f t="shared" si="178"/>
        <v>主动技能2</v>
      </c>
      <c r="E703" s="8">
        <f t="shared" si="171"/>
        <v>17</v>
      </c>
      <c r="F703" s="8">
        <f t="shared" si="172"/>
        <v>2</v>
      </c>
      <c r="G703" s="8">
        <f t="shared" si="173"/>
        <v>12</v>
      </c>
      <c r="H703" s="4" t="s">
        <v>954</v>
      </c>
      <c r="I703" s="20" t="str">
        <f t="shared" si="185"/>
        <v>对敌方单体攻击，造成150%攻击力（+136667）点伤害。并附带中毒。</v>
      </c>
      <c r="J703" s="4" t="s">
        <v>277</v>
      </c>
      <c r="K703" s="1" t="s">
        <v>102</v>
      </c>
      <c r="L703" s="4" t="s">
        <v>106</v>
      </c>
      <c r="M703" s="4"/>
      <c r="N703" s="4">
        <v>100</v>
      </c>
      <c r="O703" s="20">
        <f>VLOOKUP(L703,对应表!BK:BL,2,FALSE)</f>
        <v>0</v>
      </c>
      <c r="P703" s="25" t="str">
        <f>_xlfn.IFNA(VLOOKUP(G703,角色!V:AE,主动技能!F703+1,FALSE),"")</f>
        <v>|eff_lanmeigui||</v>
      </c>
      <c r="Q703" s="25">
        <f>(VLOOKUP(G703,角色!V:AE,主动技能!F703+4,FALSE))</f>
        <v>1</v>
      </c>
      <c r="R703" s="25">
        <v>0</v>
      </c>
      <c r="S703" s="25">
        <v>0</v>
      </c>
      <c r="T703" s="6" t="str">
        <f t="shared" si="174"/>
        <v>100005:100:2:0</v>
      </c>
      <c r="U703" s="6" t="str">
        <f t="shared" si="175"/>
        <v/>
      </c>
      <c r="V703" s="19" t="str">
        <f>VLOOKUP(G703,角色!AW:BC,主动技能!F703+1,FALSE)</f>
        <v>skill_13</v>
      </c>
      <c r="Y703">
        <f t="shared" si="176"/>
        <v>0</v>
      </c>
      <c r="Z703" s="19">
        <f>IF(VLOOKUP(C703,角色!CC:CI,主动技能!F703*2,FALSE)=0,"",VLOOKUP(C703,角色!CC:CI,主动技能!F703*2,FALSE))</f>
        <v>150</v>
      </c>
      <c r="AA703" s="19">
        <f>IF(VLOOKUP(C703,角色!CC:CI,主动技能!F703*2+1,FALSE)=0,0,VLOOKUP(C703,角色!CC:CI,主动技能!F703*2+1,FALSE))</f>
        <v>50</v>
      </c>
      <c r="AB703" s="19">
        <f>IF(INT(VLOOKUP(E703,角色属性概况!I:M,3,FALSE)*AA703/100)=0,"",(INT(VLOOKUP(E703,角色属性概况!I:M,3,FALSE)*AA703/100)))</f>
        <v>136667</v>
      </c>
      <c r="AE703" s="25">
        <f>(VLOOKUP(G703,角色!V:AE,主动技能!F703+7,FALSE))</f>
        <v>1</v>
      </c>
      <c r="AF703" s="19">
        <f>VLOOKUP(F703,对应表!AY:BA,3,FALSE)</f>
        <v>1</v>
      </c>
      <c r="AG703" s="19">
        <f>VLOOKUP(F703,对应表!AY:BA,2,FALSE)</f>
        <v>1</v>
      </c>
      <c r="AH703" s="25" t="str">
        <f>VLOOKUP(F703,特效对应!F:G,2,FALSE)</f>
        <v>attackex</v>
      </c>
      <c r="AJ703">
        <f t="shared" si="180"/>
        <v>17</v>
      </c>
      <c r="AK703" t="s">
        <v>943</v>
      </c>
      <c r="AL703" s="4" t="s">
        <v>951</v>
      </c>
      <c r="AQ703" s="6" t="str">
        <f>_xlfn.IFNA(IF(IF($AK703=AQ$5,VLOOKUP(AL703,buff!$K:$L,2,FALSE),"")=0,"",IF($AK703=AQ$5,VLOOKUP(AL703,buff!$K:$L,2,FALSE),"")),"")</f>
        <v>100005:100:2:0</v>
      </c>
      <c r="AR703" s="6" t="str">
        <f>_xlfn.IFNA(IF(IF($AK703=AR$5,VLOOKUP(AM703,buff!$K:$L,2,FALSE),"")=0,"",IF($AK703=AR$5,VLOOKUP(AM703,buff!$K:$L,2,FALSE),"")),"")</f>
        <v/>
      </c>
      <c r="AS703" s="6" t="str">
        <f>_xlfn.IFNA(IF(IF($AK703=AS$5,VLOOKUP(AN703,buff!$K:$L,2,FALSE),"")=0,"",IF($AK703=AS$5,VLOOKUP(AN703,buff!$K:$L,2,FALSE),"")),"")</f>
        <v/>
      </c>
      <c r="AT703" s="6" t="str">
        <f>_xlfn.IFNA(IF(IF($AK703=AT$5,VLOOKUP(AO703,buff!$K:$L,2,FALSE),"")=0,"",IF($AK703=AT$5,VLOOKUP(AO703,buff!$K:$L,2,FALSE),"")),"")</f>
        <v/>
      </c>
      <c r="AU703" s="6" t="str">
        <f>_xlfn.IFNA(IF(IF($AK703=AU$5,VLOOKUP(AP703,buff!$K:$L,2,FALSE),"")=0,"",IF($AK703=AU$5,VLOOKUP(AP703,buff!$K:$L,2,FALSE),"")),"")</f>
        <v/>
      </c>
      <c r="AV703" s="6" t="str">
        <f>_xlfn.IFNA(IF(IF($AK703=AV$5,VLOOKUP(AL703,buff!$K:$L,2,FALSE),"")=0,"",IF($AK703=AV$5,VLOOKUP(AL703,buff!$K:$L,2,FALSE),"")),"")</f>
        <v/>
      </c>
      <c r="AW703" s="6" t="str">
        <f>_xlfn.IFNA(IF(IF($AK703=AW$5,VLOOKUP(AM703,buff!$K:$L,2,FALSE),"")=0,"",IF($AK703=AW$5,VLOOKUP(AM703,buff!$K:$L,2,FALSE),"")),"")</f>
        <v/>
      </c>
      <c r="AX703" s="6" t="str">
        <f>_xlfn.IFNA(IF(IF($AK703=AX$5,VLOOKUP(AN703,buff!$K:$L,2,FALSE),"")=0,"",IF($AK703=AX$5,VLOOKUP(AN703,buff!$K:$L,2,FALSE),"")),"")</f>
        <v/>
      </c>
      <c r="AY703" s="6" t="str">
        <f>_xlfn.IFNA(IF(IF($AK703=AY$5,VLOOKUP(AO703,buff!$K:$L,2,FALSE),"")=0,"",IF($AK703=AY$5,VLOOKUP(AO703,buff!$K:$L,2,FALSE),"")),"")</f>
        <v/>
      </c>
      <c r="AZ703" s="6" t="str">
        <f>_xlfn.IFNA(IF(IF($AK703=AZ$5,VLOOKUP(AP703,buff!$K:$L,2,FALSE),"")=0,"",IF($AK703=AZ$5,VLOOKUP(AP703,buff!$K:$L,2,FALSE),"")),"")</f>
        <v/>
      </c>
      <c r="BA703" s="6">
        <f>VLOOKUP(AL703,buff!$K:$P,6,FALSE)</f>
        <v>-5</v>
      </c>
      <c r="BB703" s="6" t="e">
        <f>VLOOKUP(AM703,buff!$K:$P,6,FALSE)</f>
        <v>#N/A</v>
      </c>
      <c r="BC703" s="6" t="e">
        <f>VLOOKUP(AN703,buff!$K:$P,6,FALSE)</f>
        <v>#N/A</v>
      </c>
      <c r="BD703">
        <f t="shared" si="181"/>
        <v>2</v>
      </c>
      <c r="BE703">
        <f t="shared" si="182"/>
        <v>1</v>
      </c>
      <c r="BF703" s="22">
        <f t="shared" si="183"/>
        <v>101202</v>
      </c>
    </row>
    <row r="704" spans="1:58" x14ac:dyDescent="0.15">
      <c r="A704" t="str">
        <f t="shared" si="170"/>
        <v>艾琳主动技能2等级18</v>
      </c>
      <c r="B704" s="8">
        <f t="shared" si="177"/>
        <v>10120218</v>
      </c>
      <c r="C704" s="8" t="str">
        <f>VLOOKUP(G704,角色!A:B,2,FALSE)</f>
        <v>艾琳</v>
      </c>
      <c r="D704" s="8" t="str">
        <f t="shared" si="178"/>
        <v>主动技能2</v>
      </c>
      <c r="E704" s="8">
        <f t="shared" si="171"/>
        <v>18</v>
      </c>
      <c r="F704" s="8">
        <f t="shared" si="172"/>
        <v>2</v>
      </c>
      <c r="G704" s="8">
        <f t="shared" si="173"/>
        <v>12</v>
      </c>
      <c r="H704" s="4" t="s">
        <v>954</v>
      </c>
      <c r="I704" s="20" t="str">
        <f t="shared" si="185"/>
        <v>对敌方单体攻击，造成150%攻击力（+193582）点伤害。并附带中毒。</v>
      </c>
      <c r="J704" s="4" t="s">
        <v>277</v>
      </c>
      <c r="K704" s="1" t="s">
        <v>102</v>
      </c>
      <c r="L704" s="4" t="s">
        <v>106</v>
      </c>
      <c r="M704" s="4"/>
      <c r="N704" s="4">
        <v>100</v>
      </c>
      <c r="O704" s="20">
        <f>VLOOKUP(L704,对应表!BK:BL,2,FALSE)</f>
        <v>0</v>
      </c>
      <c r="P704" s="25" t="str">
        <f>_xlfn.IFNA(VLOOKUP(G704,角色!V:AE,主动技能!F704+1,FALSE),"")</f>
        <v>|eff_lanmeigui||</v>
      </c>
      <c r="Q704" s="25">
        <f>(VLOOKUP(G704,角色!V:AE,主动技能!F704+4,FALSE))</f>
        <v>1</v>
      </c>
      <c r="R704" s="25">
        <v>0</v>
      </c>
      <c r="S704" s="25">
        <v>0</v>
      </c>
      <c r="T704" s="6" t="str">
        <f t="shared" si="174"/>
        <v>100005:100:2:0</v>
      </c>
      <c r="U704" s="6" t="str">
        <f t="shared" si="175"/>
        <v/>
      </c>
      <c r="V704" s="19" t="str">
        <f>VLOOKUP(G704,角色!AW:BC,主动技能!F704+1,FALSE)</f>
        <v>skill_13</v>
      </c>
      <c r="Y704">
        <f t="shared" si="176"/>
        <v>0</v>
      </c>
      <c r="Z704" s="19">
        <f>IF(VLOOKUP(C704,角色!CC:CI,主动技能!F704*2,FALSE)=0,"",VLOOKUP(C704,角色!CC:CI,主动技能!F704*2,FALSE))</f>
        <v>150</v>
      </c>
      <c r="AA704" s="19">
        <f>IF(VLOOKUP(C704,角色!CC:CI,主动技能!F704*2+1,FALSE)=0,0,VLOOKUP(C704,角色!CC:CI,主动技能!F704*2+1,FALSE))</f>
        <v>50</v>
      </c>
      <c r="AB704" s="19">
        <f>IF(INT(VLOOKUP(E704,角色属性概况!I:M,3,FALSE)*AA704/100)=0,"",(INT(VLOOKUP(E704,角色属性概况!I:M,3,FALSE)*AA704/100)))</f>
        <v>193582</v>
      </c>
      <c r="AE704" s="25">
        <f>(VLOOKUP(G704,角色!V:AE,主动技能!F704+7,FALSE))</f>
        <v>1</v>
      </c>
      <c r="AF704" s="19">
        <f>VLOOKUP(F704,对应表!AY:BA,3,FALSE)</f>
        <v>1</v>
      </c>
      <c r="AG704" s="19">
        <f>VLOOKUP(F704,对应表!AY:BA,2,FALSE)</f>
        <v>1</v>
      </c>
      <c r="AH704" s="25" t="str">
        <f>VLOOKUP(F704,特效对应!F:G,2,FALSE)</f>
        <v>attackex</v>
      </c>
      <c r="AJ704">
        <f t="shared" si="180"/>
        <v>18</v>
      </c>
      <c r="AK704" t="s">
        <v>943</v>
      </c>
      <c r="AL704" s="4" t="s">
        <v>951</v>
      </c>
      <c r="AQ704" s="6" t="str">
        <f>_xlfn.IFNA(IF(IF($AK704=AQ$5,VLOOKUP(AL704,buff!$K:$L,2,FALSE),"")=0,"",IF($AK704=AQ$5,VLOOKUP(AL704,buff!$K:$L,2,FALSE),"")),"")</f>
        <v>100005:100:2:0</v>
      </c>
      <c r="AR704" s="6" t="str">
        <f>_xlfn.IFNA(IF(IF($AK704=AR$5,VLOOKUP(AM704,buff!$K:$L,2,FALSE),"")=0,"",IF($AK704=AR$5,VLOOKUP(AM704,buff!$K:$L,2,FALSE),"")),"")</f>
        <v/>
      </c>
      <c r="AS704" s="6" t="str">
        <f>_xlfn.IFNA(IF(IF($AK704=AS$5,VLOOKUP(AN704,buff!$K:$L,2,FALSE),"")=0,"",IF($AK704=AS$5,VLOOKUP(AN704,buff!$K:$L,2,FALSE),"")),"")</f>
        <v/>
      </c>
      <c r="AT704" s="6" t="str">
        <f>_xlfn.IFNA(IF(IF($AK704=AT$5,VLOOKUP(AO704,buff!$K:$L,2,FALSE),"")=0,"",IF($AK704=AT$5,VLOOKUP(AO704,buff!$K:$L,2,FALSE),"")),"")</f>
        <v/>
      </c>
      <c r="AU704" s="6" t="str">
        <f>_xlfn.IFNA(IF(IF($AK704=AU$5,VLOOKUP(AP704,buff!$K:$L,2,FALSE),"")=0,"",IF($AK704=AU$5,VLOOKUP(AP704,buff!$K:$L,2,FALSE),"")),"")</f>
        <v/>
      </c>
      <c r="AV704" s="6" t="str">
        <f>_xlfn.IFNA(IF(IF($AK704=AV$5,VLOOKUP(AL704,buff!$K:$L,2,FALSE),"")=0,"",IF($AK704=AV$5,VLOOKUP(AL704,buff!$K:$L,2,FALSE),"")),"")</f>
        <v/>
      </c>
      <c r="AW704" s="6" t="str">
        <f>_xlfn.IFNA(IF(IF($AK704=AW$5,VLOOKUP(AM704,buff!$K:$L,2,FALSE),"")=0,"",IF($AK704=AW$5,VLOOKUP(AM704,buff!$K:$L,2,FALSE),"")),"")</f>
        <v/>
      </c>
      <c r="AX704" s="6" t="str">
        <f>_xlfn.IFNA(IF(IF($AK704=AX$5,VLOOKUP(AN704,buff!$K:$L,2,FALSE),"")=0,"",IF($AK704=AX$5,VLOOKUP(AN704,buff!$K:$L,2,FALSE),"")),"")</f>
        <v/>
      </c>
      <c r="AY704" s="6" t="str">
        <f>_xlfn.IFNA(IF(IF($AK704=AY$5,VLOOKUP(AO704,buff!$K:$L,2,FALSE),"")=0,"",IF($AK704=AY$5,VLOOKUP(AO704,buff!$K:$L,2,FALSE),"")),"")</f>
        <v/>
      </c>
      <c r="AZ704" s="6" t="str">
        <f>_xlfn.IFNA(IF(IF($AK704=AZ$5,VLOOKUP(AP704,buff!$K:$L,2,FALSE),"")=0,"",IF($AK704=AZ$5,VLOOKUP(AP704,buff!$K:$L,2,FALSE),"")),"")</f>
        <v/>
      </c>
      <c r="BA704" s="6">
        <f>VLOOKUP(AL704,buff!$K:$P,6,FALSE)</f>
        <v>-5</v>
      </c>
      <c r="BB704" s="6" t="e">
        <f>VLOOKUP(AM704,buff!$K:$P,6,FALSE)</f>
        <v>#N/A</v>
      </c>
      <c r="BC704" s="6" t="e">
        <f>VLOOKUP(AN704,buff!$K:$P,6,FALSE)</f>
        <v>#N/A</v>
      </c>
      <c r="BD704">
        <f t="shared" si="181"/>
        <v>2</v>
      </c>
      <c r="BE704">
        <f t="shared" si="182"/>
        <v>1</v>
      </c>
      <c r="BF704" s="22">
        <f t="shared" si="183"/>
        <v>101202</v>
      </c>
    </row>
    <row r="705" spans="1:58" x14ac:dyDescent="0.15">
      <c r="A705" t="str">
        <f t="shared" si="170"/>
        <v>艾琳主动技能2等级19</v>
      </c>
      <c r="B705" s="8">
        <f t="shared" si="177"/>
        <v>10120219</v>
      </c>
      <c r="C705" s="8" t="str">
        <f>VLOOKUP(G705,角色!A:B,2,FALSE)</f>
        <v>艾琳</v>
      </c>
      <c r="D705" s="8" t="str">
        <f t="shared" si="178"/>
        <v>主动技能2</v>
      </c>
      <c r="E705" s="8">
        <f t="shared" si="171"/>
        <v>19</v>
      </c>
      <c r="F705" s="8">
        <f t="shared" si="172"/>
        <v>2</v>
      </c>
      <c r="G705" s="8">
        <f t="shared" si="173"/>
        <v>12</v>
      </c>
      <c r="H705" s="4" t="s">
        <v>954</v>
      </c>
      <c r="I705" s="20" t="str">
        <f t="shared" si="185"/>
        <v>对敌方单体攻击，造成150%攻击力（+274158）点伤害。并附带中毒。</v>
      </c>
      <c r="J705" s="4" t="s">
        <v>277</v>
      </c>
      <c r="K705" s="1" t="s">
        <v>102</v>
      </c>
      <c r="L705" s="4" t="s">
        <v>106</v>
      </c>
      <c r="M705" s="4"/>
      <c r="N705" s="4">
        <v>100</v>
      </c>
      <c r="O705" s="20">
        <f>VLOOKUP(L705,对应表!BK:BL,2,FALSE)</f>
        <v>0</v>
      </c>
      <c r="P705" s="25" t="str">
        <f>_xlfn.IFNA(VLOOKUP(G705,角色!V:AE,主动技能!F705+1,FALSE),"")</f>
        <v>|eff_lanmeigui||</v>
      </c>
      <c r="Q705" s="25">
        <f>(VLOOKUP(G705,角色!V:AE,主动技能!F705+4,FALSE))</f>
        <v>1</v>
      </c>
      <c r="R705" s="25">
        <v>0</v>
      </c>
      <c r="S705" s="25">
        <v>0</v>
      </c>
      <c r="T705" s="6" t="str">
        <f t="shared" si="174"/>
        <v>100005:100:2:0</v>
      </c>
      <c r="U705" s="6" t="str">
        <f t="shared" si="175"/>
        <v/>
      </c>
      <c r="V705" s="19" t="str">
        <f>VLOOKUP(G705,角色!AW:BC,主动技能!F705+1,FALSE)</f>
        <v>skill_13</v>
      </c>
      <c r="Y705">
        <f t="shared" si="176"/>
        <v>0</v>
      </c>
      <c r="Z705" s="19">
        <f>IF(VLOOKUP(C705,角色!CC:CI,主动技能!F705*2,FALSE)=0,"",VLOOKUP(C705,角色!CC:CI,主动技能!F705*2,FALSE))</f>
        <v>150</v>
      </c>
      <c r="AA705" s="19">
        <f>IF(VLOOKUP(C705,角色!CC:CI,主动技能!F705*2+1,FALSE)=0,0,VLOOKUP(C705,角色!CC:CI,主动技能!F705*2+1,FALSE))</f>
        <v>50</v>
      </c>
      <c r="AB705" s="19">
        <f>IF(INT(VLOOKUP(E705,角色属性概况!I:M,3,FALSE)*AA705/100)=0,"",(INT(VLOOKUP(E705,角色属性概况!I:M,3,FALSE)*AA705/100)))</f>
        <v>274158</v>
      </c>
      <c r="AE705" s="25">
        <f>(VLOOKUP(G705,角色!V:AE,主动技能!F705+7,FALSE))</f>
        <v>1</v>
      </c>
      <c r="AF705" s="19">
        <f>VLOOKUP(F705,对应表!AY:BA,3,FALSE)</f>
        <v>1</v>
      </c>
      <c r="AG705" s="19">
        <f>VLOOKUP(F705,对应表!AY:BA,2,FALSE)</f>
        <v>1</v>
      </c>
      <c r="AH705" s="25" t="str">
        <f>VLOOKUP(F705,特效对应!F:G,2,FALSE)</f>
        <v>attackex</v>
      </c>
      <c r="AJ705">
        <f t="shared" si="180"/>
        <v>19</v>
      </c>
      <c r="AK705" t="s">
        <v>943</v>
      </c>
      <c r="AL705" s="4" t="s">
        <v>951</v>
      </c>
      <c r="AQ705" s="6" t="str">
        <f>_xlfn.IFNA(IF(IF($AK705=AQ$5,VLOOKUP(AL705,buff!$K:$L,2,FALSE),"")=0,"",IF($AK705=AQ$5,VLOOKUP(AL705,buff!$K:$L,2,FALSE),"")),"")</f>
        <v>100005:100:2:0</v>
      </c>
      <c r="AR705" s="6" t="str">
        <f>_xlfn.IFNA(IF(IF($AK705=AR$5,VLOOKUP(AM705,buff!$K:$L,2,FALSE),"")=0,"",IF($AK705=AR$5,VLOOKUP(AM705,buff!$K:$L,2,FALSE),"")),"")</f>
        <v/>
      </c>
      <c r="AS705" s="6" t="str">
        <f>_xlfn.IFNA(IF(IF($AK705=AS$5,VLOOKUP(AN705,buff!$K:$L,2,FALSE),"")=0,"",IF($AK705=AS$5,VLOOKUP(AN705,buff!$K:$L,2,FALSE),"")),"")</f>
        <v/>
      </c>
      <c r="AT705" s="6" t="str">
        <f>_xlfn.IFNA(IF(IF($AK705=AT$5,VLOOKUP(AO705,buff!$K:$L,2,FALSE),"")=0,"",IF($AK705=AT$5,VLOOKUP(AO705,buff!$K:$L,2,FALSE),"")),"")</f>
        <v/>
      </c>
      <c r="AU705" s="6" t="str">
        <f>_xlfn.IFNA(IF(IF($AK705=AU$5,VLOOKUP(AP705,buff!$K:$L,2,FALSE),"")=0,"",IF($AK705=AU$5,VLOOKUP(AP705,buff!$K:$L,2,FALSE),"")),"")</f>
        <v/>
      </c>
      <c r="AV705" s="6" t="str">
        <f>_xlfn.IFNA(IF(IF($AK705=AV$5,VLOOKUP(AL705,buff!$K:$L,2,FALSE),"")=0,"",IF($AK705=AV$5,VLOOKUP(AL705,buff!$K:$L,2,FALSE),"")),"")</f>
        <v/>
      </c>
      <c r="AW705" s="6" t="str">
        <f>_xlfn.IFNA(IF(IF($AK705=AW$5,VLOOKUP(AM705,buff!$K:$L,2,FALSE),"")=0,"",IF($AK705=AW$5,VLOOKUP(AM705,buff!$K:$L,2,FALSE),"")),"")</f>
        <v/>
      </c>
      <c r="AX705" s="6" t="str">
        <f>_xlfn.IFNA(IF(IF($AK705=AX$5,VLOOKUP(AN705,buff!$K:$L,2,FALSE),"")=0,"",IF($AK705=AX$5,VLOOKUP(AN705,buff!$K:$L,2,FALSE),"")),"")</f>
        <v/>
      </c>
      <c r="AY705" s="6" t="str">
        <f>_xlfn.IFNA(IF(IF($AK705=AY$5,VLOOKUP(AO705,buff!$K:$L,2,FALSE),"")=0,"",IF($AK705=AY$5,VLOOKUP(AO705,buff!$K:$L,2,FALSE),"")),"")</f>
        <v/>
      </c>
      <c r="AZ705" s="6" t="str">
        <f>_xlfn.IFNA(IF(IF($AK705=AZ$5,VLOOKUP(AP705,buff!$K:$L,2,FALSE),"")=0,"",IF($AK705=AZ$5,VLOOKUP(AP705,buff!$K:$L,2,FALSE),"")),"")</f>
        <v/>
      </c>
      <c r="BA705" s="6">
        <f>VLOOKUP(AL705,buff!$K:$P,6,FALSE)</f>
        <v>-5</v>
      </c>
      <c r="BB705" s="6" t="e">
        <f>VLOOKUP(AM705,buff!$K:$P,6,FALSE)</f>
        <v>#N/A</v>
      </c>
      <c r="BC705" s="6" t="e">
        <f>VLOOKUP(AN705,buff!$K:$P,6,FALSE)</f>
        <v>#N/A</v>
      </c>
      <c r="BD705">
        <f t="shared" si="181"/>
        <v>2</v>
      </c>
      <c r="BE705">
        <f t="shared" si="182"/>
        <v>1</v>
      </c>
      <c r="BF705" s="22">
        <f t="shared" si="183"/>
        <v>101202</v>
      </c>
    </row>
    <row r="706" spans="1:58" x14ac:dyDescent="0.15">
      <c r="A706" t="str">
        <f t="shared" si="170"/>
        <v>艾琳主动技能2等级20</v>
      </c>
      <c r="B706" s="8">
        <f t="shared" si="177"/>
        <v>10120220</v>
      </c>
      <c r="C706" s="8" t="str">
        <f>VLOOKUP(G706,角色!A:B,2,FALSE)</f>
        <v>艾琳</v>
      </c>
      <c r="D706" s="8" t="str">
        <f t="shared" si="178"/>
        <v>主动技能2</v>
      </c>
      <c r="E706" s="8">
        <f t="shared" si="171"/>
        <v>20</v>
      </c>
      <c r="F706" s="8">
        <f t="shared" si="172"/>
        <v>2</v>
      </c>
      <c r="G706" s="8">
        <f t="shared" si="173"/>
        <v>12</v>
      </c>
      <c r="H706" s="4" t="s">
        <v>954</v>
      </c>
      <c r="I706" s="20" t="str">
        <f t="shared" si="185"/>
        <v>对敌方单体攻击，造成150%攻击力（+388230）点伤害。并附带中毒。</v>
      </c>
      <c r="J706" s="4" t="s">
        <v>277</v>
      </c>
      <c r="K706" s="1" t="s">
        <v>102</v>
      </c>
      <c r="L706" s="4" t="s">
        <v>106</v>
      </c>
      <c r="M706" s="4"/>
      <c r="N706" s="4">
        <v>100</v>
      </c>
      <c r="O706" s="20">
        <f>VLOOKUP(L706,对应表!BK:BL,2,FALSE)</f>
        <v>0</v>
      </c>
      <c r="P706" s="25" t="str">
        <f>_xlfn.IFNA(VLOOKUP(G706,角色!V:AE,主动技能!F706+1,FALSE),"")</f>
        <v>|eff_lanmeigui||</v>
      </c>
      <c r="Q706" s="25">
        <f>(VLOOKUP(G706,角色!V:AE,主动技能!F706+4,FALSE))</f>
        <v>1</v>
      </c>
      <c r="R706" s="25">
        <v>0</v>
      </c>
      <c r="S706" s="25">
        <v>0</v>
      </c>
      <c r="T706" s="6" t="str">
        <f t="shared" si="174"/>
        <v>100005:100:2:0</v>
      </c>
      <c r="U706" s="6" t="str">
        <f t="shared" si="175"/>
        <v/>
      </c>
      <c r="V706" s="19" t="str">
        <f>VLOOKUP(G706,角色!AW:BC,主动技能!F706+1,FALSE)</f>
        <v>skill_13</v>
      </c>
      <c r="Y706">
        <f t="shared" si="176"/>
        <v>0</v>
      </c>
      <c r="Z706" s="19">
        <f>IF(VLOOKUP(C706,角色!CC:CI,主动技能!F706*2,FALSE)=0,"",VLOOKUP(C706,角色!CC:CI,主动技能!F706*2,FALSE))</f>
        <v>150</v>
      </c>
      <c r="AA706" s="19">
        <f>IF(VLOOKUP(C706,角色!CC:CI,主动技能!F706*2+1,FALSE)=0,0,VLOOKUP(C706,角色!CC:CI,主动技能!F706*2+1,FALSE))</f>
        <v>50</v>
      </c>
      <c r="AB706" s="19">
        <f>IF(INT(VLOOKUP(E706,角色属性概况!I:M,3,FALSE)*AA706/100)=0,"",(INT(VLOOKUP(E706,角色属性概况!I:M,3,FALSE)*AA706/100)))</f>
        <v>388230</v>
      </c>
      <c r="AE706" s="25">
        <f>(VLOOKUP(G706,角色!V:AE,主动技能!F706+7,FALSE))</f>
        <v>1</v>
      </c>
      <c r="AF706" s="19">
        <f>VLOOKUP(F706,对应表!AY:BA,3,FALSE)</f>
        <v>1</v>
      </c>
      <c r="AG706" s="19">
        <f>VLOOKUP(F706,对应表!AY:BA,2,FALSE)</f>
        <v>1</v>
      </c>
      <c r="AH706" s="25" t="str">
        <f>VLOOKUP(F706,特效对应!F:G,2,FALSE)</f>
        <v>attackex</v>
      </c>
      <c r="AJ706">
        <f t="shared" si="180"/>
        <v>20</v>
      </c>
      <c r="AK706" t="s">
        <v>943</v>
      </c>
      <c r="AL706" s="4" t="s">
        <v>951</v>
      </c>
      <c r="AQ706" s="6" t="str">
        <f>_xlfn.IFNA(IF(IF($AK706=AQ$5,VLOOKUP(AL706,buff!$K:$L,2,FALSE),"")=0,"",IF($AK706=AQ$5,VLOOKUP(AL706,buff!$K:$L,2,FALSE),"")),"")</f>
        <v>100005:100:2:0</v>
      </c>
      <c r="AR706" s="6" t="str">
        <f>_xlfn.IFNA(IF(IF($AK706=AR$5,VLOOKUP(AM706,buff!$K:$L,2,FALSE),"")=0,"",IF($AK706=AR$5,VLOOKUP(AM706,buff!$K:$L,2,FALSE),"")),"")</f>
        <v/>
      </c>
      <c r="AS706" s="6" t="str">
        <f>_xlfn.IFNA(IF(IF($AK706=AS$5,VLOOKUP(AN706,buff!$K:$L,2,FALSE),"")=0,"",IF($AK706=AS$5,VLOOKUP(AN706,buff!$K:$L,2,FALSE),"")),"")</f>
        <v/>
      </c>
      <c r="AT706" s="6" t="str">
        <f>_xlfn.IFNA(IF(IF($AK706=AT$5,VLOOKUP(AO706,buff!$K:$L,2,FALSE),"")=0,"",IF($AK706=AT$5,VLOOKUP(AO706,buff!$K:$L,2,FALSE),"")),"")</f>
        <v/>
      </c>
      <c r="AU706" s="6" t="str">
        <f>_xlfn.IFNA(IF(IF($AK706=AU$5,VLOOKUP(AP706,buff!$K:$L,2,FALSE),"")=0,"",IF($AK706=AU$5,VLOOKUP(AP706,buff!$K:$L,2,FALSE),"")),"")</f>
        <v/>
      </c>
      <c r="AV706" s="6" t="str">
        <f>_xlfn.IFNA(IF(IF($AK706=AV$5,VLOOKUP(AL706,buff!$K:$L,2,FALSE),"")=0,"",IF($AK706=AV$5,VLOOKUP(AL706,buff!$K:$L,2,FALSE),"")),"")</f>
        <v/>
      </c>
      <c r="AW706" s="6" t="str">
        <f>_xlfn.IFNA(IF(IF($AK706=AW$5,VLOOKUP(AM706,buff!$K:$L,2,FALSE),"")=0,"",IF($AK706=AW$5,VLOOKUP(AM706,buff!$K:$L,2,FALSE),"")),"")</f>
        <v/>
      </c>
      <c r="AX706" s="6" t="str">
        <f>_xlfn.IFNA(IF(IF($AK706=AX$5,VLOOKUP(AN706,buff!$K:$L,2,FALSE),"")=0,"",IF($AK706=AX$5,VLOOKUP(AN706,buff!$K:$L,2,FALSE),"")),"")</f>
        <v/>
      </c>
      <c r="AY706" s="6" t="str">
        <f>_xlfn.IFNA(IF(IF($AK706=AY$5,VLOOKUP(AO706,buff!$K:$L,2,FALSE),"")=0,"",IF($AK706=AY$5,VLOOKUP(AO706,buff!$K:$L,2,FALSE),"")),"")</f>
        <v/>
      </c>
      <c r="AZ706" s="6" t="str">
        <f>_xlfn.IFNA(IF(IF($AK706=AZ$5,VLOOKUP(AP706,buff!$K:$L,2,FALSE),"")=0,"",IF($AK706=AZ$5,VLOOKUP(AP706,buff!$K:$L,2,FALSE),"")),"")</f>
        <v/>
      </c>
      <c r="BA706" s="6">
        <f>VLOOKUP(AL706,buff!$K:$P,6,FALSE)</f>
        <v>-5</v>
      </c>
      <c r="BB706" s="6" t="e">
        <f>VLOOKUP(AM706,buff!$K:$P,6,FALSE)</f>
        <v>#N/A</v>
      </c>
      <c r="BC706" s="6" t="e">
        <f>VLOOKUP(AN706,buff!$K:$P,6,FALSE)</f>
        <v>#N/A</v>
      </c>
      <c r="BD706">
        <f t="shared" si="181"/>
        <v>2</v>
      </c>
      <c r="BE706">
        <f t="shared" si="182"/>
        <v>1</v>
      </c>
      <c r="BF706" s="22">
        <f t="shared" si="183"/>
        <v>101202</v>
      </c>
    </row>
    <row r="707" spans="1:58" x14ac:dyDescent="0.15">
      <c r="A707" t="str">
        <f t="shared" si="170"/>
        <v>艾琳主动技能3等级1</v>
      </c>
      <c r="B707" s="8">
        <f t="shared" si="177"/>
        <v>10120301</v>
      </c>
      <c r="C707" s="8" t="str">
        <f>VLOOKUP(G707,角色!A:B,2,FALSE)</f>
        <v>艾琳</v>
      </c>
      <c r="D707" s="8" t="str">
        <f t="shared" si="178"/>
        <v>主动技能3</v>
      </c>
      <c r="E707" s="8">
        <f t="shared" si="171"/>
        <v>1</v>
      </c>
      <c r="F707" s="8">
        <f t="shared" si="172"/>
        <v>3</v>
      </c>
      <c r="G707" s="8">
        <f t="shared" si="173"/>
        <v>12</v>
      </c>
      <c r="H707" s="4" t="s">
        <v>950</v>
      </c>
      <c r="I707" s="20" t="str">
        <f>"对敌方"&amp;L707&amp;"攻击，造成"&amp;Z707&amp;"%攻击力（+"&amp;AB707&amp;"）点伤害。附带中毒."</f>
        <v>对敌方全体攻击，造成125%攻击力（+276）点伤害。附带中毒.</v>
      </c>
      <c r="J707" s="4" t="s">
        <v>277</v>
      </c>
      <c r="K707" s="1" t="s">
        <v>102</v>
      </c>
      <c r="L707" s="4" t="s">
        <v>108</v>
      </c>
      <c r="M707" s="4"/>
      <c r="N707" s="4">
        <v>100</v>
      </c>
      <c r="O707" s="20">
        <f>VLOOKUP(L707,对应表!BK:BL,2,FALSE)</f>
        <v>100</v>
      </c>
      <c r="P707" s="25" t="str">
        <f>_xlfn.IFNA(VLOOKUP(G707,角色!V:AE,主动技能!F707+1,FALSE),"")</f>
        <v>||eff_zuzhou|</v>
      </c>
      <c r="Q707" s="25">
        <f>(VLOOKUP(G707,角色!V:AE,主动技能!F707+4,FALSE))</f>
        <v>3</v>
      </c>
      <c r="R707" s="25">
        <v>0</v>
      </c>
      <c r="S707" s="25">
        <v>0</v>
      </c>
      <c r="T707" s="6" t="str">
        <f t="shared" si="174"/>
        <v>100005:100:2:0</v>
      </c>
      <c r="U707" s="6" t="str">
        <f t="shared" si="175"/>
        <v/>
      </c>
      <c r="V707" s="19" t="str">
        <f>VLOOKUP(G707,角色!AW:BC,主动技能!F707+1,FALSE)</f>
        <v>skill_24</v>
      </c>
      <c r="Y707">
        <f t="shared" si="176"/>
        <v>0</v>
      </c>
      <c r="Z707" s="19">
        <f>IF(VLOOKUP(C707,角色!CC:CI,主动技能!F707*2,FALSE)=0,"",VLOOKUP(C707,角色!CC:CI,主动技能!F707*2,FALSE))</f>
        <v>125</v>
      </c>
      <c r="AA707" s="19">
        <f>IF(VLOOKUP(C707,角色!CC:CI,主动技能!F707*2+1,FALSE)=0,0,VLOOKUP(C707,角色!CC:CI,主动技能!F707*2+1,FALSE))</f>
        <v>25</v>
      </c>
      <c r="AB707" s="19">
        <f>IF(INT(VLOOKUP(E707,角色属性概况!I:M,3,FALSE)*AA707/100)=0,"",(INT(VLOOKUP(E707,角色属性概况!I:M,3,FALSE)*AA707/100)))</f>
        <v>276</v>
      </c>
      <c r="AE707" s="25">
        <f>(VLOOKUP(G707,角色!V:AE,主动技能!F707+7,FALSE))</f>
        <v>1</v>
      </c>
      <c r="AF707" s="19">
        <f>VLOOKUP(F707,对应表!AY:BA,3,FALSE)</f>
        <v>2</v>
      </c>
      <c r="AG707" s="19">
        <f>VLOOKUP(F707,对应表!AY:BA,2,FALSE)</f>
        <v>2</v>
      </c>
      <c r="AH707" s="25" t="str">
        <f>VLOOKUP(F707,特效对应!F:G,2,FALSE)</f>
        <v>attackex</v>
      </c>
      <c r="AJ707">
        <f t="shared" si="180"/>
        <v>1</v>
      </c>
      <c r="AK707" t="s">
        <v>117</v>
      </c>
      <c r="AL707" s="4" t="s">
        <v>951</v>
      </c>
      <c r="AQ707" s="6" t="str">
        <f>_xlfn.IFNA(IF(IF($AK707=AQ$5,VLOOKUP(AL707,buff!$K:$L,2,FALSE),"")=0,"",IF($AK707=AQ$5,VLOOKUP(AL707,buff!$K:$L,2,FALSE),"")),"")</f>
        <v>100005:100:2:0</v>
      </c>
      <c r="AR707" s="6" t="str">
        <f>_xlfn.IFNA(IF(IF($AK707=AR$5,VLOOKUP(AM707,buff!$K:$L,2,FALSE),"")=0,"",IF($AK707=AR$5,VLOOKUP(AM707,buff!$K:$L,2,FALSE),"")),"")</f>
        <v/>
      </c>
      <c r="AS707" s="6" t="str">
        <f>_xlfn.IFNA(IF(IF($AK707=AS$5,VLOOKUP(AN707,buff!$K:$L,2,FALSE),"")=0,"",IF($AK707=AS$5,VLOOKUP(AN707,buff!$K:$L,2,FALSE),"")),"")</f>
        <v/>
      </c>
      <c r="AT707" s="6" t="str">
        <f>_xlfn.IFNA(IF(IF($AK707=AT$5,VLOOKUP(AO707,buff!$K:$L,2,FALSE),"")=0,"",IF($AK707=AT$5,VLOOKUP(AO707,buff!$K:$L,2,FALSE),"")),"")</f>
        <v/>
      </c>
      <c r="AU707" s="6" t="str">
        <f>_xlfn.IFNA(IF(IF($AK707=AU$5,VLOOKUP(AP707,buff!$K:$L,2,FALSE),"")=0,"",IF($AK707=AU$5,VLOOKUP(AP707,buff!$K:$L,2,FALSE),"")),"")</f>
        <v/>
      </c>
      <c r="AV707" s="6" t="str">
        <f>_xlfn.IFNA(IF(IF($AK707=AV$5,VLOOKUP(AL707,buff!$K:$L,2,FALSE),"")=0,"",IF($AK707=AV$5,VLOOKUP(AL707,buff!$K:$L,2,FALSE),"")),"")</f>
        <v/>
      </c>
      <c r="AW707" s="6" t="str">
        <f>_xlfn.IFNA(IF(IF($AK707=AW$5,VLOOKUP(AM707,buff!$K:$L,2,FALSE),"")=0,"",IF($AK707=AW$5,VLOOKUP(AM707,buff!$K:$L,2,FALSE),"")),"")</f>
        <v/>
      </c>
      <c r="AX707" s="6" t="str">
        <f>_xlfn.IFNA(IF(IF($AK707=AX$5,VLOOKUP(AN707,buff!$K:$L,2,FALSE),"")=0,"",IF($AK707=AX$5,VLOOKUP(AN707,buff!$K:$L,2,FALSE),"")),"")</f>
        <v/>
      </c>
      <c r="AY707" s="6" t="str">
        <f>_xlfn.IFNA(IF(IF($AK707=AY$5,VLOOKUP(AO707,buff!$K:$L,2,FALSE),"")=0,"",IF($AK707=AY$5,VLOOKUP(AO707,buff!$K:$L,2,FALSE),"")),"")</f>
        <v/>
      </c>
      <c r="AZ707" s="6" t="str">
        <f>_xlfn.IFNA(IF(IF($AK707=AZ$5,VLOOKUP(AP707,buff!$K:$L,2,FALSE),"")=0,"",IF($AK707=AZ$5,VLOOKUP(AP707,buff!$K:$L,2,FALSE),"")),"")</f>
        <v/>
      </c>
      <c r="BA707" s="6">
        <f>VLOOKUP(AL707,buff!$K:$P,6,FALSE)</f>
        <v>-5</v>
      </c>
      <c r="BB707" s="6" t="e">
        <f>VLOOKUP(AM707,buff!$K:$P,6,FALSE)</f>
        <v>#N/A</v>
      </c>
      <c r="BC707" s="6" t="e">
        <f>VLOOKUP(AN707,buff!$K:$P,6,FALSE)</f>
        <v>#N/A</v>
      </c>
      <c r="BD707">
        <f t="shared" si="181"/>
        <v>3</v>
      </c>
      <c r="BE707">
        <f t="shared" si="182"/>
        <v>2</v>
      </c>
      <c r="BF707" s="22">
        <f t="shared" si="183"/>
        <v>101203</v>
      </c>
    </row>
    <row r="708" spans="1:58" x14ac:dyDescent="0.15">
      <c r="A708" t="str">
        <f t="shared" si="170"/>
        <v>艾琳主动技能3等级2</v>
      </c>
      <c r="B708" s="8">
        <f t="shared" si="177"/>
        <v>10120302</v>
      </c>
      <c r="C708" s="8" t="str">
        <f>VLOOKUP(G708,角色!A:B,2,FALSE)</f>
        <v>艾琳</v>
      </c>
      <c r="D708" s="8" t="str">
        <f t="shared" si="178"/>
        <v>主动技能3</v>
      </c>
      <c r="E708" s="8">
        <f t="shared" si="171"/>
        <v>2</v>
      </c>
      <c r="F708" s="8">
        <f t="shared" si="172"/>
        <v>3</v>
      </c>
      <c r="G708" s="8">
        <f t="shared" si="173"/>
        <v>12</v>
      </c>
      <c r="H708" s="4" t="s">
        <v>950</v>
      </c>
      <c r="I708" s="20" t="str">
        <f t="shared" ref="I708:I726" si="186">"对敌方"&amp;L708&amp;"攻击，造成"&amp;Z708&amp;"%攻击力（+"&amp;AB708&amp;"）点伤害。附带中毒."</f>
        <v>对敌方全体攻击，造成125%攻击力（+305）点伤害。附带中毒.</v>
      </c>
      <c r="J708" s="4" t="s">
        <v>277</v>
      </c>
      <c r="K708" s="1" t="s">
        <v>102</v>
      </c>
      <c r="L708" s="4" t="s">
        <v>108</v>
      </c>
      <c r="M708" s="4"/>
      <c r="N708" s="4">
        <v>100</v>
      </c>
      <c r="O708" s="20">
        <f>VLOOKUP(L708,对应表!BK:BL,2,FALSE)</f>
        <v>100</v>
      </c>
      <c r="P708" s="25" t="str">
        <f>_xlfn.IFNA(VLOOKUP(G708,角色!V:AE,主动技能!F708+1,FALSE),"")</f>
        <v>||eff_zuzhou|</v>
      </c>
      <c r="Q708" s="25">
        <f>(VLOOKUP(G708,角色!V:AE,主动技能!F708+4,FALSE))</f>
        <v>3</v>
      </c>
      <c r="R708" s="25">
        <v>0</v>
      </c>
      <c r="S708" s="25">
        <v>0</v>
      </c>
      <c r="T708" s="6" t="str">
        <f t="shared" si="174"/>
        <v>100005:100:2:0</v>
      </c>
      <c r="U708" s="6" t="str">
        <f t="shared" si="175"/>
        <v/>
      </c>
      <c r="V708" s="19" t="str">
        <f>VLOOKUP(G708,角色!AW:BC,主动技能!F708+1,FALSE)</f>
        <v>skill_24</v>
      </c>
      <c r="Y708">
        <f t="shared" si="176"/>
        <v>0</v>
      </c>
      <c r="Z708" s="19">
        <f>IF(VLOOKUP(C708,角色!CC:CI,主动技能!F708*2,FALSE)=0,"",VLOOKUP(C708,角色!CC:CI,主动技能!F708*2,FALSE))</f>
        <v>125</v>
      </c>
      <c r="AA708" s="19">
        <f>IF(VLOOKUP(C708,角色!CC:CI,主动技能!F708*2+1,FALSE)=0,0,VLOOKUP(C708,角色!CC:CI,主动技能!F708*2+1,FALSE))</f>
        <v>25</v>
      </c>
      <c r="AB708" s="19">
        <f>IF(INT(VLOOKUP(E708,角色属性概况!I:M,3,FALSE)*AA708/100)=0,"",(INT(VLOOKUP(E708,角色属性概况!I:M,3,FALSE)*AA708/100)))</f>
        <v>305</v>
      </c>
      <c r="AE708" s="25">
        <f>(VLOOKUP(G708,角色!V:AE,主动技能!F708+7,FALSE))</f>
        <v>1</v>
      </c>
      <c r="AF708" s="19">
        <f>VLOOKUP(F708,对应表!AY:BA,3,FALSE)</f>
        <v>2</v>
      </c>
      <c r="AG708" s="19">
        <f>VLOOKUP(F708,对应表!AY:BA,2,FALSE)</f>
        <v>2</v>
      </c>
      <c r="AH708" s="25" t="str">
        <f>VLOOKUP(F708,特效对应!F:G,2,FALSE)</f>
        <v>attackex</v>
      </c>
      <c r="AJ708">
        <f t="shared" si="180"/>
        <v>2</v>
      </c>
      <c r="AK708" t="s">
        <v>117</v>
      </c>
      <c r="AL708" s="4" t="s">
        <v>951</v>
      </c>
      <c r="AQ708" s="6" t="str">
        <f>_xlfn.IFNA(IF(IF($AK708=AQ$5,VLOOKUP(AL708,buff!$K:$L,2,FALSE),"")=0,"",IF($AK708=AQ$5,VLOOKUP(AL708,buff!$K:$L,2,FALSE),"")),"")</f>
        <v>100005:100:2:0</v>
      </c>
      <c r="AR708" s="6" t="str">
        <f>_xlfn.IFNA(IF(IF($AK708=AR$5,VLOOKUP(AM708,buff!$K:$L,2,FALSE),"")=0,"",IF($AK708=AR$5,VLOOKUP(AM708,buff!$K:$L,2,FALSE),"")),"")</f>
        <v/>
      </c>
      <c r="AS708" s="6" t="str">
        <f>_xlfn.IFNA(IF(IF($AK708=AS$5,VLOOKUP(AN708,buff!$K:$L,2,FALSE),"")=0,"",IF($AK708=AS$5,VLOOKUP(AN708,buff!$K:$L,2,FALSE),"")),"")</f>
        <v/>
      </c>
      <c r="AT708" s="6" t="str">
        <f>_xlfn.IFNA(IF(IF($AK708=AT$5,VLOOKUP(AO708,buff!$K:$L,2,FALSE),"")=0,"",IF($AK708=AT$5,VLOOKUP(AO708,buff!$K:$L,2,FALSE),"")),"")</f>
        <v/>
      </c>
      <c r="AU708" s="6" t="str">
        <f>_xlfn.IFNA(IF(IF($AK708=AU$5,VLOOKUP(AP708,buff!$K:$L,2,FALSE),"")=0,"",IF($AK708=AU$5,VLOOKUP(AP708,buff!$K:$L,2,FALSE),"")),"")</f>
        <v/>
      </c>
      <c r="AV708" s="6" t="str">
        <f>_xlfn.IFNA(IF(IF($AK708=AV$5,VLOOKUP(AL708,buff!$K:$L,2,FALSE),"")=0,"",IF($AK708=AV$5,VLOOKUP(AL708,buff!$K:$L,2,FALSE),"")),"")</f>
        <v/>
      </c>
      <c r="AW708" s="6" t="str">
        <f>_xlfn.IFNA(IF(IF($AK708=AW$5,VLOOKUP(AM708,buff!$K:$L,2,FALSE),"")=0,"",IF($AK708=AW$5,VLOOKUP(AM708,buff!$K:$L,2,FALSE),"")),"")</f>
        <v/>
      </c>
      <c r="AX708" s="6" t="str">
        <f>_xlfn.IFNA(IF(IF($AK708=AX$5,VLOOKUP(AN708,buff!$K:$L,2,FALSE),"")=0,"",IF($AK708=AX$5,VLOOKUP(AN708,buff!$K:$L,2,FALSE),"")),"")</f>
        <v/>
      </c>
      <c r="AY708" s="6" t="str">
        <f>_xlfn.IFNA(IF(IF($AK708=AY$5,VLOOKUP(AO708,buff!$K:$L,2,FALSE),"")=0,"",IF($AK708=AY$5,VLOOKUP(AO708,buff!$K:$L,2,FALSE),"")),"")</f>
        <v/>
      </c>
      <c r="AZ708" s="6" t="str">
        <f>_xlfn.IFNA(IF(IF($AK708=AZ$5,VLOOKUP(AP708,buff!$K:$L,2,FALSE),"")=0,"",IF($AK708=AZ$5,VLOOKUP(AP708,buff!$K:$L,2,FALSE),"")),"")</f>
        <v/>
      </c>
      <c r="BA708" s="6">
        <f>VLOOKUP(AL708,buff!$K:$P,6,FALSE)</f>
        <v>-5</v>
      </c>
      <c r="BB708" s="6" t="e">
        <f>VLOOKUP(AM708,buff!$K:$P,6,FALSE)</f>
        <v>#N/A</v>
      </c>
      <c r="BC708" s="6" t="e">
        <f>VLOOKUP(AN708,buff!$K:$P,6,FALSE)</f>
        <v>#N/A</v>
      </c>
      <c r="BD708">
        <f t="shared" si="181"/>
        <v>3</v>
      </c>
      <c r="BE708">
        <f t="shared" si="182"/>
        <v>2</v>
      </c>
      <c r="BF708" s="22">
        <f t="shared" si="183"/>
        <v>101203</v>
      </c>
    </row>
    <row r="709" spans="1:58" x14ac:dyDescent="0.15">
      <c r="A709" t="str">
        <f t="shared" si="170"/>
        <v>艾琳主动技能3等级3</v>
      </c>
      <c r="B709" s="8">
        <f t="shared" si="177"/>
        <v>10120303</v>
      </c>
      <c r="C709" s="8" t="str">
        <f>VLOOKUP(G709,角色!A:B,2,FALSE)</f>
        <v>艾琳</v>
      </c>
      <c r="D709" s="8" t="str">
        <f t="shared" si="178"/>
        <v>主动技能3</v>
      </c>
      <c r="E709" s="8">
        <f t="shared" si="171"/>
        <v>3</v>
      </c>
      <c r="F709" s="8">
        <f t="shared" si="172"/>
        <v>3</v>
      </c>
      <c r="G709" s="8">
        <f t="shared" si="173"/>
        <v>12</v>
      </c>
      <c r="H709" s="4" t="s">
        <v>950</v>
      </c>
      <c r="I709" s="20" t="str">
        <f t="shared" si="186"/>
        <v>对敌方全体攻击，造成125%攻击力（+404）点伤害。附带中毒.</v>
      </c>
      <c r="J709" s="4" t="s">
        <v>277</v>
      </c>
      <c r="K709" s="1" t="s">
        <v>102</v>
      </c>
      <c r="L709" s="4" t="s">
        <v>108</v>
      </c>
      <c r="M709" s="4"/>
      <c r="N709" s="4">
        <v>100</v>
      </c>
      <c r="O709" s="20">
        <f>VLOOKUP(L709,对应表!BK:BL,2,FALSE)</f>
        <v>100</v>
      </c>
      <c r="P709" s="25" t="str">
        <f>_xlfn.IFNA(VLOOKUP(G709,角色!V:AE,主动技能!F709+1,FALSE),"")</f>
        <v>||eff_zuzhou|</v>
      </c>
      <c r="Q709" s="25">
        <f>(VLOOKUP(G709,角色!V:AE,主动技能!F709+4,FALSE))</f>
        <v>3</v>
      </c>
      <c r="R709" s="25">
        <v>0</v>
      </c>
      <c r="S709" s="25">
        <v>0</v>
      </c>
      <c r="T709" s="6" t="str">
        <f t="shared" si="174"/>
        <v>100005:100:2:0</v>
      </c>
      <c r="U709" s="6" t="str">
        <f t="shared" si="175"/>
        <v/>
      </c>
      <c r="V709" s="19" t="str">
        <f>VLOOKUP(G709,角色!AW:BC,主动技能!F709+1,FALSE)</f>
        <v>skill_24</v>
      </c>
      <c r="Y709">
        <f t="shared" si="176"/>
        <v>0</v>
      </c>
      <c r="Z709" s="19">
        <f>IF(VLOOKUP(C709,角色!CC:CI,主动技能!F709*2,FALSE)=0,"",VLOOKUP(C709,角色!CC:CI,主动技能!F709*2,FALSE))</f>
        <v>125</v>
      </c>
      <c r="AA709" s="19">
        <f>IF(VLOOKUP(C709,角色!CC:CI,主动技能!F709*2+1,FALSE)=0,0,VLOOKUP(C709,角色!CC:CI,主动技能!F709*2+1,FALSE))</f>
        <v>25</v>
      </c>
      <c r="AB709" s="19">
        <f>IF(INT(VLOOKUP(E709,角色属性概况!I:M,3,FALSE)*AA709/100)=0,"",(INT(VLOOKUP(E709,角色属性概况!I:M,3,FALSE)*AA709/100)))</f>
        <v>404</v>
      </c>
      <c r="AE709" s="25">
        <f>(VLOOKUP(G709,角色!V:AE,主动技能!F709+7,FALSE))</f>
        <v>1</v>
      </c>
      <c r="AF709" s="19">
        <f>VLOOKUP(F709,对应表!AY:BA,3,FALSE)</f>
        <v>2</v>
      </c>
      <c r="AG709" s="19">
        <f>VLOOKUP(F709,对应表!AY:BA,2,FALSE)</f>
        <v>2</v>
      </c>
      <c r="AH709" s="25" t="str">
        <f>VLOOKUP(F709,特效对应!F:G,2,FALSE)</f>
        <v>attackex</v>
      </c>
      <c r="AJ709">
        <f t="shared" si="180"/>
        <v>3</v>
      </c>
      <c r="AK709" t="s">
        <v>117</v>
      </c>
      <c r="AL709" s="4" t="s">
        <v>951</v>
      </c>
      <c r="AQ709" s="6" t="str">
        <f>_xlfn.IFNA(IF(IF($AK709=AQ$5,VLOOKUP(AL709,buff!$K:$L,2,FALSE),"")=0,"",IF($AK709=AQ$5,VLOOKUP(AL709,buff!$K:$L,2,FALSE),"")),"")</f>
        <v>100005:100:2:0</v>
      </c>
      <c r="AR709" s="6" t="str">
        <f>_xlfn.IFNA(IF(IF($AK709=AR$5,VLOOKUP(AM709,buff!$K:$L,2,FALSE),"")=0,"",IF($AK709=AR$5,VLOOKUP(AM709,buff!$K:$L,2,FALSE),"")),"")</f>
        <v/>
      </c>
      <c r="AS709" s="6" t="str">
        <f>_xlfn.IFNA(IF(IF($AK709=AS$5,VLOOKUP(AN709,buff!$K:$L,2,FALSE),"")=0,"",IF($AK709=AS$5,VLOOKUP(AN709,buff!$K:$L,2,FALSE),"")),"")</f>
        <v/>
      </c>
      <c r="AT709" s="6" t="str">
        <f>_xlfn.IFNA(IF(IF($AK709=AT$5,VLOOKUP(AO709,buff!$K:$L,2,FALSE),"")=0,"",IF($AK709=AT$5,VLOOKUP(AO709,buff!$K:$L,2,FALSE),"")),"")</f>
        <v/>
      </c>
      <c r="AU709" s="6" t="str">
        <f>_xlfn.IFNA(IF(IF($AK709=AU$5,VLOOKUP(AP709,buff!$K:$L,2,FALSE),"")=0,"",IF($AK709=AU$5,VLOOKUP(AP709,buff!$K:$L,2,FALSE),"")),"")</f>
        <v/>
      </c>
      <c r="AV709" s="6" t="str">
        <f>_xlfn.IFNA(IF(IF($AK709=AV$5,VLOOKUP(AL709,buff!$K:$L,2,FALSE),"")=0,"",IF($AK709=AV$5,VLOOKUP(AL709,buff!$K:$L,2,FALSE),"")),"")</f>
        <v/>
      </c>
      <c r="AW709" s="6" t="str">
        <f>_xlfn.IFNA(IF(IF($AK709=AW$5,VLOOKUP(AM709,buff!$K:$L,2,FALSE),"")=0,"",IF($AK709=AW$5,VLOOKUP(AM709,buff!$K:$L,2,FALSE),"")),"")</f>
        <v/>
      </c>
      <c r="AX709" s="6" t="str">
        <f>_xlfn.IFNA(IF(IF($AK709=AX$5,VLOOKUP(AN709,buff!$K:$L,2,FALSE),"")=0,"",IF($AK709=AX$5,VLOOKUP(AN709,buff!$K:$L,2,FALSE),"")),"")</f>
        <v/>
      </c>
      <c r="AY709" s="6" t="str">
        <f>_xlfn.IFNA(IF(IF($AK709=AY$5,VLOOKUP(AO709,buff!$K:$L,2,FALSE),"")=0,"",IF($AK709=AY$5,VLOOKUP(AO709,buff!$K:$L,2,FALSE),"")),"")</f>
        <v/>
      </c>
      <c r="AZ709" s="6" t="str">
        <f>_xlfn.IFNA(IF(IF($AK709=AZ$5,VLOOKUP(AP709,buff!$K:$L,2,FALSE),"")=0,"",IF($AK709=AZ$5,VLOOKUP(AP709,buff!$K:$L,2,FALSE),"")),"")</f>
        <v/>
      </c>
      <c r="BA709" s="6">
        <f>VLOOKUP(AL709,buff!$K:$P,6,FALSE)</f>
        <v>-5</v>
      </c>
      <c r="BB709" s="6" t="e">
        <f>VLOOKUP(AM709,buff!$K:$P,6,FALSE)</f>
        <v>#N/A</v>
      </c>
      <c r="BC709" s="6" t="e">
        <f>VLOOKUP(AN709,buff!$K:$P,6,FALSE)</f>
        <v>#N/A</v>
      </c>
      <c r="BD709">
        <f t="shared" si="181"/>
        <v>3</v>
      </c>
      <c r="BE709">
        <f t="shared" si="182"/>
        <v>2</v>
      </c>
      <c r="BF709" s="22">
        <f t="shared" si="183"/>
        <v>101203</v>
      </c>
    </row>
    <row r="710" spans="1:58" x14ac:dyDescent="0.15">
      <c r="A710" t="str">
        <f t="shared" ref="A710:A773" si="187">C710&amp;D710&amp;$E$6&amp;E710</f>
        <v>艾琳主动技能3等级4</v>
      </c>
      <c r="B710" s="8">
        <f t="shared" si="177"/>
        <v>10120304</v>
      </c>
      <c r="C710" s="8" t="str">
        <f>VLOOKUP(G710,角色!A:B,2,FALSE)</f>
        <v>艾琳</v>
      </c>
      <c r="D710" s="8" t="str">
        <f t="shared" si="178"/>
        <v>主动技能3</v>
      </c>
      <c r="E710" s="8">
        <f t="shared" ref="E710:E773" si="188">IF(E709=E$5,1,E709+1)</f>
        <v>4</v>
      </c>
      <c r="F710" s="8">
        <f t="shared" ref="F710:F773" si="189">IF(E710=1,IF(F709=$F$5,1,F709+1),F709)</f>
        <v>3</v>
      </c>
      <c r="G710" s="8">
        <f t="shared" ref="G710:G773" si="190">IF((F710=1)*(E710=1),G709+1,G709)</f>
        <v>12</v>
      </c>
      <c r="H710" s="4" t="s">
        <v>950</v>
      </c>
      <c r="I710" s="20" t="str">
        <f t="shared" si="186"/>
        <v>对敌方全体攻击，造成125%攻击力（+623）点伤害。附带中毒.</v>
      </c>
      <c r="J710" s="4" t="s">
        <v>277</v>
      </c>
      <c r="K710" s="1" t="s">
        <v>102</v>
      </c>
      <c r="L710" s="4" t="s">
        <v>108</v>
      </c>
      <c r="M710" s="4"/>
      <c r="N710" s="4">
        <v>100</v>
      </c>
      <c r="O710" s="20">
        <f>VLOOKUP(L710,对应表!BK:BL,2,FALSE)</f>
        <v>100</v>
      </c>
      <c r="P710" s="25" t="str">
        <f>_xlfn.IFNA(VLOOKUP(G710,角色!V:AE,主动技能!F710+1,FALSE),"")</f>
        <v>||eff_zuzhou|</v>
      </c>
      <c r="Q710" s="25">
        <f>(VLOOKUP(G710,角色!V:AE,主动技能!F710+4,FALSE))</f>
        <v>3</v>
      </c>
      <c r="R710" s="25">
        <v>0</v>
      </c>
      <c r="S710" s="25">
        <v>0</v>
      </c>
      <c r="T710" s="6" t="str">
        <f t="shared" ref="T710:T773" si="191">IF(AQ710="","",AQ710)&amp;IF(AR710="","","|"&amp;AR710)&amp;IF(AS710="","","|"&amp;AS710)&amp;IF(AT710="","","|"&amp;AT710)&amp;IF(AU710="","","|"&amp;AU710)</f>
        <v>100005:100:2:0</v>
      </c>
      <c r="U710" s="6" t="str">
        <f t="shared" ref="U710:U773" si="192">IF(AV710="","",AV710)&amp;IF(AW710="","","|"&amp;AW710)&amp;IF(AX710="","","|"&amp;AX710)&amp;IF(AY710="","","|"&amp;AY710)&amp;IF(AZ710="","","|"&amp;AZ710)</f>
        <v/>
      </c>
      <c r="V710" s="19" t="str">
        <f>VLOOKUP(G710,角色!AW:BC,主动技能!F710+1,FALSE)</f>
        <v>skill_24</v>
      </c>
      <c r="Y710">
        <f t="shared" si="176"/>
        <v>0</v>
      </c>
      <c r="Z710" s="19">
        <f>IF(VLOOKUP(C710,角色!CC:CI,主动技能!F710*2,FALSE)=0,"",VLOOKUP(C710,角色!CC:CI,主动技能!F710*2,FALSE))</f>
        <v>125</v>
      </c>
      <c r="AA710" s="19">
        <f>IF(VLOOKUP(C710,角色!CC:CI,主动技能!F710*2+1,FALSE)=0,0,VLOOKUP(C710,角色!CC:CI,主动技能!F710*2+1,FALSE))</f>
        <v>25</v>
      </c>
      <c r="AB710" s="19">
        <f>IF(INT(VLOOKUP(E710,角色属性概况!I:M,3,FALSE)*AA710/100)=0,"",(INT(VLOOKUP(E710,角色属性概况!I:M,3,FALSE)*AA710/100)))</f>
        <v>623</v>
      </c>
      <c r="AE710" s="25">
        <f>(VLOOKUP(G710,角色!V:AE,主动技能!F710+7,FALSE))</f>
        <v>1</v>
      </c>
      <c r="AF710" s="19">
        <f>VLOOKUP(F710,对应表!AY:BA,3,FALSE)</f>
        <v>2</v>
      </c>
      <c r="AG710" s="19">
        <f>VLOOKUP(F710,对应表!AY:BA,2,FALSE)</f>
        <v>2</v>
      </c>
      <c r="AH710" s="25" t="str">
        <f>VLOOKUP(F710,特效对应!F:G,2,FALSE)</f>
        <v>attackex</v>
      </c>
      <c r="AJ710">
        <f t="shared" si="180"/>
        <v>4</v>
      </c>
      <c r="AK710" t="s">
        <v>117</v>
      </c>
      <c r="AL710" s="4" t="s">
        <v>951</v>
      </c>
      <c r="AQ710" s="6" t="str">
        <f>_xlfn.IFNA(IF(IF($AK710=AQ$5,VLOOKUP(AL710,buff!$K:$L,2,FALSE),"")=0,"",IF($AK710=AQ$5,VLOOKUP(AL710,buff!$K:$L,2,FALSE),"")),"")</f>
        <v>100005:100:2:0</v>
      </c>
      <c r="AR710" s="6" t="str">
        <f>_xlfn.IFNA(IF(IF($AK710=AR$5,VLOOKUP(AM710,buff!$K:$L,2,FALSE),"")=0,"",IF($AK710=AR$5,VLOOKUP(AM710,buff!$K:$L,2,FALSE),"")),"")</f>
        <v/>
      </c>
      <c r="AS710" s="6" t="str">
        <f>_xlfn.IFNA(IF(IF($AK710=AS$5,VLOOKUP(AN710,buff!$K:$L,2,FALSE),"")=0,"",IF($AK710=AS$5,VLOOKUP(AN710,buff!$K:$L,2,FALSE),"")),"")</f>
        <v/>
      </c>
      <c r="AT710" s="6" t="str">
        <f>_xlfn.IFNA(IF(IF($AK710=AT$5,VLOOKUP(AO710,buff!$K:$L,2,FALSE),"")=0,"",IF($AK710=AT$5,VLOOKUP(AO710,buff!$K:$L,2,FALSE),"")),"")</f>
        <v/>
      </c>
      <c r="AU710" s="6" t="str">
        <f>_xlfn.IFNA(IF(IF($AK710=AU$5,VLOOKUP(AP710,buff!$K:$L,2,FALSE),"")=0,"",IF($AK710=AU$5,VLOOKUP(AP710,buff!$K:$L,2,FALSE),"")),"")</f>
        <v/>
      </c>
      <c r="AV710" s="6" t="str">
        <f>_xlfn.IFNA(IF(IF($AK710=AV$5,VLOOKUP(AL710,buff!$K:$L,2,FALSE),"")=0,"",IF($AK710=AV$5,VLOOKUP(AL710,buff!$K:$L,2,FALSE),"")),"")</f>
        <v/>
      </c>
      <c r="AW710" s="6" t="str">
        <f>_xlfn.IFNA(IF(IF($AK710=AW$5,VLOOKUP(AM710,buff!$K:$L,2,FALSE),"")=0,"",IF($AK710=AW$5,VLOOKUP(AM710,buff!$K:$L,2,FALSE),"")),"")</f>
        <v/>
      </c>
      <c r="AX710" s="6" t="str">
        <f>_xlfn.IFNA(IF(IF($AK710=AX$5,VLOOKUP(AN710,buff!$K:$L,2,FALSE),"")=0,"",IF($AK710=AX$5,VLOOKUP(AN710,buff!$K:$L,2,FALSE),"")),"")</f>
        <v/>
      </c>
      <c r="AY710" s="6" t="str">
        <f>_xlfn.IFNA(IF(IF($AK710=AY$5,VLOOKUP(AO710,buff!$K:$L,2,FALSE),"")=0,"",IF($AK710=AY$5,VLOOKUP(AO710,buff!$K:$L,2,FALSE),"")),"")</f>
        <v/>
      </c>
      <c r="AZ710" s="6" t="str">
        <f>_xlfn.IFNA(IF(IF($AK710=AZ$5,VLOOKUP(AP710,buff!$K:$L,2,FALSE),"")=0,"",IF($AK710=AZ$5,VLOOKUP(AP710,buff!$K:$L,2,FALSE),"")),"")</f>
        <v/>
      </c>
      <c r="BA710" s="6">
        <f>VLOOKUP(AL710,buff!$K:$P,6,FALSE)</f>
        <v>-5</v>
      </c>
      <c r="BB710" s="6" t="e">
        <f>VLOOKUP(AM710,buff!$K:$P,6,FALSE)</f>
        <v>#N/A</v>
      </c>
      <c r="BC710" s="6" t="e">
        <f>VLOOKUP(AN710,buff!$K:$P,6,FALSE)</f>
        <v>#N/A</v>
      </c>
      <c r="BD710">
        <f t="shared" si="181"/>
        <v>3</v>
      </c>
      <c r="BE710">
        <f t="shared" si="182"/>
        <v>2</v>
      </c>
      <c r="BF710" s="22">
        <f t="shared" si="183"/>
        <v>101203</v>
      </c>
    </row>
    <row r="711" spans="1:58" x14ac:dyDescent="0.15">
      <c r="A711" t="str">
        <f t="shared" si="187"/>
        <v>艾琳主动技能3等级5</v>
      </c>
      <c r="B711" s="8">
        <f t="shared" si="177"/>
        <v>10120305</v>
      </c>
      <c r="C711" s="8" t="str">
        <f>VLOOKUP(G711,角色!A:B,2,FALSE)</f>
        <v>艾琳</v>
      </c>
      <c r="D711" s="8" t="str">
        <f t="shared" si="178"/>
        <v>主动技能3</v>
      </c>
      <c r="E711" s="8">
        <f t="shared" si="188"/>
        <v>5</v>
      </c>
      <c r="F711" s="8">
        <f t="shared" si="189"/>
        <v>3</v>
      </c>
      <c r="G711" s="8">
        <f t="shared" si="190"/>
        <v>12</v>
      </c>
      <c r="H711" s="4" t="s">
        <v>950</v>
      </c>
      <c r="I711" s="20" t="str">
        <f t="shared" si="186"/>
        <v>对敌方全体攻击，造成125%攻击力（+933）点伤害。附带中毒.</v>
      </c>
      <c r="J711" s="4" t="s">
        <v>277</v>
      </c>
      <c r="K711" s="1" t="s">
        <v>102</v>
      </c>
      <c r="L711" s="4" t="s">
        <v>108</v>
      </c>
      <c r="M711" s="4"/>
      <c r="N711" s="4">
        <v>100</v>
      </c>
      <c r="O711" s="20">
        <f>VLOOKUP(L711,对应表!BK:BL,2,FALSE)</f>
        <v>100</v>
      </c>
      <c r="P711" s="25" t="str">
        <f>_xlfn.IFNA(VLOOKUP(G711,角色!V:AE,主动技能!F711+1,FALSE),"")</f>
        <v>||eff_zuzhou|</v>
      </c>
      <c r="Q711" s="25">
        <f>(VLOOKUP(G711,角色!V:AE,主动技能!F711+4,FALSE))</f>
        <v>3</v>
      </c>
      <c r="R711" s="25">
        <v>0</v>
      </c>
      <c r="S711" s="25">
        <v>0</v>
      </c>
      <c r="T711" s="6" t="str">
        <f t="shared" si="191"/>
        <v>100005:100:2:0</v>
      </c>
      <c r="U711" s="6" t="str">
        <f t="shared" si="192"/>
        <v/>
      </c>
      <c r="V711" s="19" t="str">
        <f>VLOOKUP(G711,角色!AW:BC,主动技能!F711+1,FALSE)</f>
        <v>skill_24</v>
      </c>
      <c r="Y711">
        <f t="shared" ref="Y711:Y774" si="193">VLOOKUP(D711,BG:BH,2,FALSE)</f>
        <v>0</v>
      </c>
      <c r="Z711" s="19">
        <f>IF(VLOOKUP(C711,角色!CC:CI,主动技能!F711*2,FALSE)=0,"",VLOOKUP(C711,角色!CC:CI,主动技能!F711*2,FALSE))</f>
        <v>125</v>
      </c>
      <c r="AA711" s="19">
        <f>IF(VLOOKUP(C711,角色!CC:CI,主动技能!F711*2+1,FALSE)=0,0,VLOOKUP(C711,角色!CC:CI,主动技能!F711*2+1,FALSE))</f>
        <v>25</v>
      </c>
      <c r="AB711" s="19">
        <f>IF(INT(VLOOKUP(E711,角色属性概况!I:M,3,FALSE)*AA711/100)=0,"",(INT(VLOOKUP(E711,角色属性概况!I:M,3,FALSE)*AA711/100)))</f>
        <v>933</v>
      </c>
      <c r="AE711" s="25">
        <f>(VLOOKUP(G711,角色!V:AE,主动技能!F711+7,FALSE))</f>
        <v>1</v>
      </c>
      <c r="AF711" s="19">
        <f>VLOOKUP(F711,对应表!AY:BA,3,FALSE)</f>
        <v>2</v>
      </c>
      <c r="AG711" s="19">
        <f>VLOOKUP(F711,对应表!AY:BA,2,FALSE)</f>
        <v>2</v>
      </c>
      <c r="AH711" s="25" t="str">
        <f>VLOOKUP(F711,特效对应!F:G,2,FALSE)</f>
        <v>attackex</v>
      </c>
      <c r="AJ711">
        <f t="shared" si="180"/>
        <v>5</v>
      </c>
      <c r="AK711" t="s">
        <v>117</v>
      </c>
      <c r="AL711" s="4" t="s">
        <v>951</v>
      </c>
      <c r="AQ711" s="6" t="str">
        <f>_xlfn.IFNA(IF(IF($AK711=AQ$5,VLOOKUP(AL711,buff!$K:$L,2,FALSE),"")=0,"",IF($AK711=AQ$5,VLOOKUP(AL711,buff!$K:$L,2,FALSE),"")),"")</f>
        <v>100005:100:2:0</v>
      </c>
      <c r="AR711" s="6" t="str">
        <f>_xlfn.IFNA(IF(IF($AK711=AR$5,VLOOKUP(AM711,buff!$K:$L,2,FALSE),"")=0,"",IF($AK711=AR$5,VLOOKUP(AM711,buff!$K:$L,2,FALSE),"")),"")</f>
        <v/>
      </c>
      <c r="AS711" s="6" t="str">
        <f>_xlfn.IFNA(IF(IF($AK711=AS$5,VLOOKUP(AN711,buff!$K:$L,2,FALSE),"")=0,"",IF($AK711=AS$5,VLOOKUP(AN711,buff!$K:$L,2,FALSE),"")),"")</f>
        <v/>
      </c>
      <c r="AT711" s="6" t="str">
        <f>_xlfn.IFNA(IF(IF($AK711=AT$5,VLOOKUP(AO711,buff!$K:$L,2,FALSE),"")=0,"",IF($AK711=AT$5,VLOOKUP(AO711,buff!$K:$L,2,FALSE),"")),"")</f>
        <v/>
      </c>
      <c r="AU711" s="6" t="str">
        <f>_xlfn.IFNA(IF(IF($AK711=AU$5,VLOOKUP(AP711,buff!$K:$L,2,FALSE),"")=0,"",IF($AK711=AU$5,VLOOKUP(AP711,buff!$K:$L,2,FALSE),"")),"")</f>
        <v/>
      </c>
      <c r="AV711" s="6" t="str">
        <f>_xlfn.IFNA(IF(IF($AK711=AV$5,VLOOKUP(AL711,buff!$K:$L,2,FALSE),"")=0,"",IF($AK711=AV$5,VLOOKUP(AL711,buff!$K:$L,2,FALSE),"")),"")</f>
        <v/>
      </c>
      <c r="AW711" s="6" t="str">
        <f>_xlfn.IFNA(IF(IF($AK711=AW$5,VLOOKUP(AM711,buff!$K:$L,2,FALSE),"")=0,"",IF($AK711=AW$5,VLOOKUP(AM711,buff!$K:$L,2,FALSE),"")),"")</f>
        <v/>
      </c>
      <c r="AX711" s="6" t="str">
        <f>_xlfn.IFNA(IF(IF($AK711=AX$5,VLOOKUP(AN711,buff!$K:$L,2,FALSE),"")=0,"",IF($AK711=AX$5,VLOOKUP(AN711,buff!$K:$L,2,FALSE),"")),"")</f>
        <v/>
      </c>
      <c r="AY711" s="6" t="str">
        <f>_xlfn.IFNA(IF(IF($AK711=AY$5,VLOOKUP(AO711,buff!$K:$L,2,FALSE),"")=0,"",IF($AK711=AY$5,VLOOKUP(AO711,buff!$K:$L,2,FALSE),"")),"")</f>
        <v/>
      </c>
      <c r="AZ711" s="6" t="str">
        <f>_xlfn.IFNA(IF(IF($AK711=AZ$5,VLOOKUP(AP711,buff!$K:$L,2,FALSE),"")=0,"",IF($AK711=AZ$5,VLOOKUP(AP711,buff!$K:$L,2,FALSE),"")),"")</f>
        <v/>
      </c>
      <c r="BA711" s="6">
        <f>VLOOKUP(AL711,buff!$K:$P,6,FALSE)</f>
        <v>-5</v>
      </c>
      <c r="BB711" s="6" t="e">
        <f>VLOOKUP(AM711,buff!$K:$P,6,FALSE)</f>
        <v>#N/A</v>
      </c>
      <c r="BC711" s="6" t="e">
        <f>VLOOKUP(AN711,buff!$K:$P,6,FALSE)</f>
        <v>#N/A</v>
      </c>
      <c r="BD711">
        <f t="shared" si="181"/>
        <v>3</v>
      </c>
      <c r="BE711">
        <f t="shared" si="182"/>
        <v>2</v>
      </c>
      <c r="BF711" s="22">
        <f t="shared" si="183"/>
        <v>101203</v>
      </c>
    </row>
    <row r="712" spans="1:58" x14ac:dyDescent="0.15">
      <c r="A712" t="str">
        <f t="shared" si="187"/>
        <v>艾琳主动技能3等级6</v>
      </c>
      <c r="B712" s="8">
        <f t="shared" ref="B712:B775" si="194">1*10000000+G712*10000+F712*100+E712</f>
        <v>10120306</v>
      </c>
      <c r="C712" s="8" t="str">
        <f>VLOOKUP(G712,角色!A:B,2,FALSE)</f>
        <v>艾琳</v>
      </c>
      <c r="D712" s="8" t="str">
        <f t="shared" ref="D712:D775" si="195">$D$4&amp;F712</f>
        <v>主动技能3</v>
      </c>
      <c r="E712" s="8">
        <f t="shared" si="188"/>
        <v>6</v>
      </c>
      <c r="F712" s="8">
        <f t="shared" si="189"/>
        <v>3</v>
      </c>
      <c r="G712" s="8">
        <f t="shared" si="190"/>
        <v>12</v>
      </c>
      <c r="H712" s="4" t="s">
        <v>950</v>
      </c>
      <c r="I712" s="20" t="str">
        <f t="shared" si="186"/>
        <v>对敌方全体攻击，造成125%攻击力（+1372）点伤害。附带中毒.</v>
      </c>
      <c r="J712" s="4" t="s">
        <v>277</v>
      </c>
      <c r="K712" s="1" t="s">
        <v>102</v>
      </c>
      <c r="L712" s="4" t="s">
        <v>108</v>
      </c>
      <c r="M712" s="4"/>
      <c r="N712" s="4">
        <v>100</v>
      </c>
      <c r="O712" s="20">
        <f>VLOOKUP(L712,对应表!BK:BL,2,FALSE)</f>
        <v>100</v>
      </c>
      <c r="P712" s="25" t="str">
        <f>_xlfn.IFNA(VLOOKUP(G712,角色!V:AE,主动技能!F712+1,FALSE),"")</f>
        <v>||eff_zuzhou|</v>
      </c>
      <c r="Q712" s="25">
        <f>(VLOOKUP(G712,角色!V:AE,主动技能!F712+4,FALSE))</f>
        <v>3</v>
      </c>
      <c r="R712" s="25">
        <v>0</v>
      </c>
      <c r="S712" s="25">
        <v>0</v>
      </c>
      <c r="T712" s="6" t="str">
        <f t="shared" si="191"/>
        <v>100005:100:2:0</v>
      </c>
      <c r="U712" s="6" t="str">
        <f t="shared" si="192"/>
        <v/>
      </c>
      <c r="V712" s="19" t="str">
        <f>VLOOKUP(G712,角色!AW:BC,主动技能!F712+1,FALSE)</f>
        <v>skill_24</v>
      </c>
      <c r="Y712">
        <f t="shared" si="193"/>
        <v>0</v>
      </c>
      <c r="Z712" s="19">
        <f>IF(VLOOKUP(C712,角色!CC:CI,主动技能!F712*2,FALSE)=0,"",VLOOKUP(C712,角色!CC:CI,主动技能!F712*2,FALSE))</f>
        <v>125</v>
      </c>
      <c r="AA712" s="19">
        <f>IF(VLOOKUP(C712,角色!CC:CI,主动技能!F712*2+1,FALSE)=0,0,VLOOKUP(C712,角色!CC:CI,主动技能!F712*2+1,FALSE))</f>
        <v>25</v>
      </c>
      <c r="AB712" s="19">
        <f>IF(INT(VLOOKUP(E712,角色属性概况!I:M,3,FALSE)*AA712/100)=0,"",(INT(VLOOKUP(E712,角色属性概况!I:M,3,FALSE)*AA712/100)))</f>
        <v>1372</v>
      </c>
      <c r="AE712" s="25">
        <f>(VLOOKUP(G712,角色!V:AE,主动技能!F712+7,FALSE))</f>
        <v>1</v>
      </c>
      <c r="AF712" s="19">
        <f>VLOOKUP(F712,对应表!AY:BA,3,FALSE)</f>
        <v>2</v>
      </c>
      <c r="AG712" s="19">
        <f>VLOOKUP(F712,对应表!AY:BA,2,FALSE)</f>
        <v>2</v>
      </c>
      <c r="AH712" s="25" t="str">
        <f>VLOOKUP(F712,特效对应!F:G,2,FALSE)</f>
        <v>attackex</v>
      </c>
      <c r="AJ712">
        <f t="shared" ref="AJ712:AJ775" si="196">E712</f>
        <v>6</v>
      </c>
      <c r="AK712" t="s">
        <v>117</v>
      </c>
      <c r="AL712" s="4" t="s">
        <v>951</v>
      </c>
      <c r="AQ712" s="6" t="str">
        <f>_xlfn.IFNA(IF(IF($AK712=AQ$5,VLOOKUP(AL712,buff!$K:$L,2,FALSE),"")=0,"",IF($AK712=AQ$5,VLOOKUP(AL712,buff!$K:$L,2,FALSE),"")),"")</f>
        <v>100005:100:2:0</v>
      </c>
      <c r="AR712" s="6" t="str">
        <f>_xlfn.IFNA(IF(IF($AK712=AR$5,VLOOKUP(AM712,buff!$K:$L,2,FALSE),"")=0,"",IF($AK712=AR$5,VLOOKUP(AM712,buff!$K:$L,2,FALSE),"")),"")</f>
        <v/>
      </c>
      <c r="AS712" s="6" t="str">
        <f>_xlfn.IFNA(IF(IF($AK712=AS$5,VLOOKUP(AN712,buff!$K:$L,2,FALSE),"")=0,"",IF($AK712=AS$5,VLOOKUP(AN712,buff!$K:$L,2,FALSE),"")),"")</f>
        <v/>
      </c>
      <c r="AT712" s="6" t="str">
        <f>_xlfn.IFNA(IF(IF($AK712=AT$5,VLOOKUP(AO712,buff!$K:$L,2,FALSE),"")=0,"",IF($AK712=AT$5,VLOOKUP(AO712,buff!$K:$L,2,FALSE),"")),"")</f>
        <v/>
      </c>
      <c r="AU712" s="6" t="str">
        <f>_xlfn.IFNA(IF(IF($AK712=AU$5,VLOOKUP(AP712,buff!$K:$L,2,FALSE),"")=0,"",IF($AK712=AU$5,VLOOKUP(AP712,buff!$K:$L,2,FALSE),"")),"")</f>
        <v/>
      </c>
      <c r="AV712" s="6" t="str">
        <f>_xlfn.IFNA(IF(IF($AK712=AV$5,VLOOKUP(AL712,buff!$K:$L,2,FALSE),"")=0,"",IF($AK712=AV$5,VLOOKUP(AL712,buff!$K:$L,2,FALSE),"")),"")</f>
        <v/>
      </c>
      <c r="AW712" s="6" t="str">
        <f>_xlfn.IFNA(IF(IF($AK712=AW$5,VLOOKUP(AM712,buff!$K:$L,2,FALSE),"")=0,"",IF($AK712=AW$5,VLOOKUP(AM712,buff!$K:$L,2,FALSE),"")),"")</f>
        <v/>
      </c>
      <c r="AX712" s="6" t="str">
        <f>_xlfn.IFNA(IF(IF($AK712=AX$5,VLOOKUP(AN712,buff!$K:$L,2,FALSE),"")=0,"",IF($AK712=AX$5,VLOOKUP(AN712,buff!$K:$L,2,FALSE),"")),"")</f>
        <v/>
      </c>
      <c r="AY712" s="6" t="str">
        <f>_xlfn.IFNA(IF(IF($AK712=AY$5,VLOOKUP(AO712,buff!$K:$L,2,FALSE),"")=0,"",IF($AK712=AY$5,VLOOKUP(AO712,buff!$K:$L,2,FALSE),"")),"")</f>
        <v/>
      </c>
      <c r="AZ712" s="6" t="str">
        <f>_xlfn.IFNA(IF(IF($AK712=AZ$5,VLOOKUP(AP712,buff!$K:$L,2,FALSE),"")=0,"",IF($AK712=AZ$5,VLOOKUP(AP712,buff!$K:$L,2,FALSE),"")),"")</f>
        <v/>
      </c>
      <c r="BA712" s="6">
        <f>VLOOKUP(AL712,buff!$K:$P,6,FALSE)</f>
        <v>-5</v>
      </c>
      <c r="BB712" s="6" t="e">
        <f>VLOOKUP(AM712,buff!$K:$P,6,FALSE)</f>
        <v>#N/A</v>
      </c>
      <c r="BC712" s="6" t="e">
        <f>VLOOKUP(AN712,buff!$K:$P,6,FALSE)</f>
        <v>#N/A</v>
      </c>
      <c r="BD712">
        <f t="shared" ref="BD712:BD775" si="197">IF(F712=1,0,IF(F712=2,2,3))</f>
        <v>3</v>
      </c>
      <c r="BE712">
        <f t="shared" ref="BE712:BE775" si="198">IF(F712=1,0,IF(F712=2,1,2))</f>
        <v>2</v>
      </c>
      <c r="BF712" s="22">
        <f t="shared" ref="BF712:BF775" si="199">1*100000+G712*100+F712</f>
        <v>101203</v>
      </c>
    </row>
    <row r="713" spans="1:58" x14ac:dyDescent="0.15">
      <c r="A713" t="str">
        <f t="shared" si="187"/>
        <v>艾琳主动技能3等级7</v>
      </c>
      <c r="B713" s="8">
        <f t="shared" si="194"/>
        <v>10120307</v>
      </c>
      <c r="C713" s="8" t="str">
        <f>VLOOKUP(G713,角色!A:B,2,FALSE)</f>
        <v>艾琳</v>
      </c>
      <c r="D713" s="8" t="str">
        <f t="shared" si="195"/>
        <v>主动技能3</v>
      </c>
      <c r="E713" s="8">
        <f t="shared" si="188"/>
        <v>7</v>
      </c>
      <c r="F713" s="8">
        <f t="shared" si="189"/>
        <v>3</v>
      </c>
      <c r="G713" s="8">
        <f t="shared" si="190"/>
        <v>12</v>
      </c>
      <c r="H713" s="4" t="s">
        <v>950</v>
      </c>
      <c r="I713" s="20" t="str">
        <f t="shared" si="186"/>
        <v>对敌方全体攻击，造成125%攻击力（+1994）点伤害。附带中毒.</v>
      </c>
      <c r="J713" s="4" t="s">
        <v>277</v>
      </c>
      <c r="K713" s="1" t="s">
        <v>102</v>
      </c>
      <c r="L713" s="4" t="s">
        <v>108</v>
      </c>
      <c r="M713" s="4"/>
      <c r="N713" s="4">
        <v>100</v>
      </c>
      <c r="O713" s="20">
        <f>VLOOKUP(L713,对应表!BK:BL,2,FALSE)</f>
        <v>100</v>
      </c>
      <c r="P713" s="25" t="str">
        <f>_xlfn.IFNA(VLOOKUP(G713,角色!V:AE,主动技能!F713+1,FALSE),"")</f>
        <v>||eff_zuzhou|</v>
      </c>
      <c r="Q713" s="25">
        <f>(VLOOKUP(G713,角色!V:AE,主动技能!F713+4,FALSE))</f>
        <v>3</v>
      </c>
      <c r="R713" s="25">
        <v>0</v>
      </c>
      <c r="S713" s="25">
        <v>0</v>
      </c>
      <c r="T713" s="6" t="str">
        <f t="shared" si="191"/>
        <v>100005:100:2:0</v>
      </c>
      <c r="U713" s="6" t="str">
        <f t="shared" si="192"/>
        <v/>
      </c>
      <c r="V713" s="19" t="str">
        <f>VLOOKUP(G713,角色!AW:BC,主动技能!F713+1,FALSE)</f>
        <v>skill_24</v>
      </c>
      <c r="Y713">
        <f t="shared" si="193"/>
        <v>0</v>
      </c>
      <c r="Z713" s="19">
        <f>IF(VLOOKUP(C713,角色!CC:CI,主动技能!F713*2,FALSE)=0,"",VLOOKUP(C713,角色!CC:CI,主动技能!F713*2,FALSE))</f>
        <v>125</v>
      </c>
      <c r="AA713" s="19">
        <f>IF(VLOOKUP(C713,角色!CC:CI,主动技能!F713*2+1,FALSE)=0,0,VLOOKUP(C713,角色!CC:CI,主动技能!F713*2+1,FALSE))</f>
        <v>25</v>
      </c>
      <c r="AB713" s="19">
        <f>IF(INT(VLOOKUP(E713,角色属性概况!I:M,3,FALSE)*AA713/100)=0,"",(INT(VLOOKUP(E713,角色属性概况!I:M,3,FALSE)*AA713/100)))</f>
        <v>1994</v>
      </c>
      <c r="AE713" s="25">
        <f>(VLOOKUP(G713,角色!V:AE,主动技能!F713+7,FALSE))</f>
        <v>1</v>
      </c>
      <c r="AF713" s="19">
        <f>VLOOKUP(F713,对应表!AY:BA,3,FALSE)</f>
        <v>2</v>
      </c>
      <c r="AG713" s="19">
        <f>VLOOKUP(F713,对应表!AY:BA,2,FALSE)</f>
        <v>2</v>
      </c>
      <c r="AH713" s="25" t="str">
        <f>VLOOKUP(F713,特效对应!F:G,2,FALSE)</f>
        <v>attackex</v>
      </c>
      <c r="AJ713">
        <f t="shared" si="196"/>
        <v>7</v>
      </c>
      <c r="AK713" t="s">
        <v>117</v>
      </c>
      <c r="AL713" s="4" t="s">
        <v>951</v>
      </c>
      <c r="AQ713" s="6" t="str">
        <f>_xlfn.IFNA(IF(IF($AK713=AQ$5,VLOOKUP(AL713,buff!$K:$L,2,FALSE),"")=0,"",IF($AK713=AQ$5,VLOOKUP(AL713,buff!$K:$L,2,FALSE),"")),"")</f>
        <v>100005:100:2:0</v>
      </c>
      <c r="AR713" s="6" t="str">
        <f>_xlfn.IFNA(IF(IF($AK713=AR$5,VLOOKUP(AM713,buff!$K:$L,2,FALSE),"")=0,"",IF($AK713=AR$5,VLOOKUP(AM713,buff!$K:$L,2,FALSE),"")),"")</f>
        <v/>
      </c>
      <c r="AS713" s="6" t="str">
        <f>_xlfn.IFNA(IF(IF($AK713=AS$5,VLOOKUP(AN713,buff!$K:$L,2,FALSE),"")=0,"",IF($AK713=AS$5,VLOOKUP(AN713,buff!$K:$L,2,FALSE),"")),"")</f>
        <v/>
      </c>
      <c r="AT713" s="6" t="str">
        <f>_xlfn.IFNA(IF(IF($AK713=AT$5,VLOOKUP(AO713,buff!$K:$L,2,FALSE),"")=0,"",IF($AK713=AT$5,VLOOKUP(AO713,buff!$K:$L,2,FALSE),"")),"")</f>
        <v/>
      </c>
      <c r="AU713" s="6" t="str">
        <f>_xlfn.IFNA(IF(IF($AK713=AU$5,VLOOKUP(AP713,buff!$K:$L,2,FALSE),"")=0,"",IF($AK713=AU$5,VLOOKUP(AP713,buff!$K:$L,2,FALSE),"")),"")</f>
        <v/>
      </c>
      <c r="AV713" s="6" t="str">
        <f>_xlfn.IFNA(IF(IF($AK713=AV$5,VLOOKUP(AL713,buff!$K:$L,2,FALSE),"")=0,"",IF($AK713=AV$5,VLOOKUP(AL713,buff!$K:$L,2,FALSE),"")),"")</f>
        <v/>
      </c>
      <c r="AW713" s="6" t="str">
        <f>_xlfn.IFNA(IF(IF($AK713=AW$5,VLOOKUP(AM713,buff!$K:$L,2,FALSE),"")=0,"",IF($AK713=AW$5,VLOOKUP(AM713,buff!$K:$L,2,FALSE),"")),"")</f>
        <v/>
      </c>
      <c r="AX713" s="6" t="str">
        <f>_xlfn.IFNA(IF(IF($AK713=AX$5,VLOOKUP(AN713,buff!$K:$L,2,FALSE),"")=0,"",IF($AK713=AX$5,VLOOKUP(AN713,buff!$K:$L,2,FALSE),"")),"")</f>
        <v/>
      </c>
      <c r="AY713" s="6" t="str">
        <f>_xlfn.IFNA(IF(IF($AK713=AY$5,VLOOKUP(AO713,buff!$K:$L,2,FALSE),"")=0,"",IF($AK713=AY$5,VLOOKUP(AO713,buff!$K:$L,2,FALSE),"")),"")</f>
        <v/>
      </c>
      <c r="AZ713" s="6" t="str">
        <f>_xlfn.IFNA(IF(IF($AK713=AZ$5,VLOOKUP(AP713,buff!$K:$L,2,FALSE),"")=0,"",IF($AK713=AZ$5,VLOOKUP(AP713,buff!$K:$L,2,FALSE),"")),"")</f>
        <v/>
      </c>
      <c r="BA713" s="6">
        <f>VLOOKUP(AL713,buff!$K:$P,6,FALSE)</f>
        <v>-5</v>
      </c>
      <c r="BB713" s="6" t="e">
        <f>VLOOKUP(AM713,buff!$K:$P,6,FALSE)</f>
        <v>#N/A</v>
      </c>
      <c r="BC713" s="6" t="e">
        <f>VLOOKUP(AN713,buff!$K:$P,6,FALSE)</f>
        <v>#N/A</v>
      </c>
      <c r="BD713">
        <f t="shared" si="197"/>
        <v>3</v>
      </c>
      <c r="BE713">
        <f t="shared" si="198"/>
        <v>2</v>
      </c>
      <c r="BF713" s="22">
        <f t="shared" si="199"/>
        <v>101203</v>
      </c>
    </row>
    <row r="714" spans="1:58" x14ac:dyDescent="0.15">
      <c r="A714" t="str">
        <f t="shared" si="187"/>
        <v>艾琳主动技能3等级8</v>
      </c>
      <c r="B714" s="8">
        <f t="shared" si="194"/>
        <v>10120308</v>
      </c>
      <c r="C714" s="8" t="str">
        <f>VLOOKUP(G714,角色!A:B,2,FALSE)</f>
        <v>艾琳</v>
      </c>
      <c r="D714" s="8" t="str">
        <f t="shared" si="195"/>
        <v>主动技能3</v>
      </c>
      <c r="E714" s="8">
        <f t="shared" si="188"/>
        <v>8</v>
      </c>
      <c r="F714" s="8">
        <f t="shared" si="189"/>
        <v>3</v>
      </c>
      <c r="G714" s="8">
        <f t="shared" si="190"/>
        <v>12</v>
      </c>
      <c r="H714" s="4" t="s">
        <v>950</v>
      </c>
      <c r="I714" s="20" t="str">
        <f t="shared" si="186"/>
        <v>对敌方全体攻击，造成125%攻击力（+2874）点伤害。附带中毒.</v>
      </c>
      <c r="J714" s="4" t="s">
        <v>277</v>
      </c>
      <c r="K714" s="1" t="s">
        <v>102</v>
      </c>
      <c r="L714" s="4" t="s">
        <v>108</v>
      </c>
      <c r="M714" s="4"/>
      <c r="N714" s="4">
        <v>100</v>
      </c>
      <c r="O714" s="20">
        <f>VLOOKUP(L714,对应表!BK:BL,2,FALSE)</f>
        <v>100</v>
      </c>
      <c r="P714" s="25" t="str">
        <f>_xlfn.IFNA(VLOOKUP(G714,角色!V:AE,主动技能!F714+1,FALSE),"")</f>
        <v>||eff_zuzhou|</v>
      </c>
      <c r="Q714" s="25">
        <f>(VLOOKUP(G714,角色!V:AE,主动技能!F714+4,FALSE))</f>
        <v>3</v>
      </c>
      <c r="R714" s="25">
        <v>0</v>
      </c>
      <c r="S714" s="25">
        <v>0</v>
      </c>
      <c r="T714" s="6" t="str">
        <f t="shared" si="191"/>
        <v>100005:100:2:0</v>
      </c>
      <c r="U714" s="6" t="str">
        <f t="shared" si="192"/>
        <v/>
      </c>
      <c r="V714" s="19" t="str">
        <f>VLOOKUP(G714,角色!AW:BC,主动技能!F714+1,FALSE)</f>
        <v>skill_24</v>
      </c>
      <c r="Y714">
        <f t="shared" si="193"/>
        <v>0</v>
      </c>
      <c r="Z714" s="19">
        <f>IF(VLOOKUP(C714,角色!CC:CI,主动技能!F714*2,FALSE)=0,"",VLOOKUP(C714,角色!CC:CI,主动技能!F714*2,FALSE))</f>
        <v>125</v>
      </c>
      <c r="AA714" s="19">
        <f>IF(VLOOKUP(C714,角色!CC:CI,主动技能!F714*2+1,FALSE)=0,0,VLOOKUP(C714,角色!CC:CI,主动技能!F714*2+1,FALSE))</f>
        <v>25</v>
      </c>
      <c r="AB714" s="19">
        <f>IF(INT(VLOOKUP(E714,角色属性概况!I:M,3,FALSE)*AA714/100)=0,"",(INT(VLOOKUP(E714,角色属性概况!I:M,3,FALSE)*AA714/100)))</f>
        <v>2874</v>
      </c>
      <c r="AE714" s="25">
        <f>(VLOOKUP(G714,角色!V:AE,主动技能!F714+7,FALSE))</f>
        <v>1</v>
      </c>
      <c r="AF714" s="19">
        <f>VLOOKUP(F714,对应表!AY:BA,3,FALSE)</f>
        <v>2</v>
      </c>
      <c r="AG714" s="19">
        <f>VLOOKUP(F714,对应表!AY:BA,2,FALSE)</f>
        <v>2</v>
      </c>
      <c r="AH714" s="25" t="str">
        <f>VLOOKUP(F714,特效对应!F:G,2,FALSE)</f>
        <v>attackex</v>
      </c>
      <c r="AJ714">
        <f t="shared" si="196"/>
        <v>8</v>
      </c>
      <c r="AK714" t="s">
        <v>117</v>
      </c>
      <c r="AL714" s="4" t="s">
        <v>951</v>
      </c>
      <c r="AQ714" s="6" t="str">
        <f>_xlfn.IFNA(IF(IF($AK714=AQ$5,VLOOKUP(AL714,buff!$K:$L,2,FALSE),"")=0,"",IF($AK714=AQ$5,VLOOKUP(AL714,buff!$K:$L,2,FALSE),"")),"")</f>
        <v>100005:100:2:0</v>
      </c>
      <c r="AR714" s="6" t="str">
        <f>_xlfn.IFNA(IF(IF($AK714=AR$5,VLOOKUP(AM714,buff!$K:$L,2,FALSE),"")=0,"",IF($AK714=AR$5,VLOOKUP(AM714,buff!$K:$L,2,FALSE),"")),"")</f>
        <v/>
      </c>
      <c r="AS714" s="6" t="str">
        <f>_xlfn.IFNA(IF(IF($AK714=AS$5,VLOOKUP(AN714,buff!$K:$L,2,FALSE),"")=0,"",IF($AK714=AS$5,VLOOKUP(AN714,buff!$K:$L,2,FALSE),"")),"")</f>
        <v/>
      </c>
      <c r="AT714" s="6" t="str">
        <f>_xlfn.IFNA(IF(IF($AK714=AT$5,VLOOKUP(AO714,buff!$K:$L,2,FALSE),"")=0,"",IF($AK714=AT$5,VLOOKUP(AO714,buff!$K:$L,2,FALSE),"")),"")</f>
        <v/>
      </c>
      <c r="AU714" s="6" t="str">
        <f>_xlfn.IFNA(IF(IF($AK714=AU$5,VLOOKUP(AP714,buff!$K:$L,2,FALSE),"")=0,"",IF($AK714=AU$5,VLOOKUP(AP714,buff!$K:$L,2,FALSE),"")),"")</f>
        <v/>
      </c>
      <c r="AV714" s="6" t="str">
        <f>_xlfn.IFNA(IF(IF($AK714=AV$5,VLOOKUP(AL714,buff!$K:$L,2,FALSE),"")=0,"",IF($AK714=AV$5,VLOOKUP(AL714,buff!$K:$L,2,FALSE),"")),"")</f>
        <v/>
      </c>
      <c r="AW714" s="6" t="str">
        <f>_xlfn.IFNA(IF(IF($AK714=AW$5,VLOOKUP(AM714,buff!$K:$L,2,FALSE),"")=0,"",IF($AK714=AW$5,VLOOKUP(AM714,buff!$K:$L,2,FALSE),"")),"")</f>
        <v/>
      </c>
      <c r="AX714" s="6" t="str">
        <f>_xlfn.IFNA(IF(IF($AK714=AX$5,VLOOKUP(AN714,buff!$K:$L,2,FALSE),"")=0,"",IF($AK714=AX$5,VLOOKUP(AN714,buff!$K:$L,2,FALSE),"")),"")</f>
        <v/>
      </c>
      <c r="AY714" s="6" t="str">
        <f>_xlfn.IFNA(IF(IF($AK714=AY$5,VLOOKUP(AO714,buff!$K:$L,2,FALSE),"")=0,"",IF($AK714=AY$5,VLOOKUP(AO714,buff!$K:$L,2,FALSE),"")),"")</f>
        <v/>
      </c>
      <c r="AZ714" s="6" t="str">
        <f>_xlfn.IFNA(IF(IF($AK714=AZ$5,VLOOKUP(AP714,buff!$K:$L,2,FALSE),"")=0,"",IF($AK714=AZ$5,VLOOKUP(AP714,buff!$K:$L,2,FALSE),"")),"")</f>
        <v/>
      </c>
      <c r="BA714" s="6">
        <f>VLOOKUP(AL714,buff!$K:$P,6,FALSE)</f>
        <v>-5</v>
      </c>
      <c r="BB714" s="6" t="e">
        <f>VLOOKUP(AM714,buff!$K:$P,6,FALSE)</f>
        <v>#N/A</v>
      </c>
      <c r="BC714" s="6" t="e">
        <f>VLOOKUP(AN714,buff!$K:$P,6,FALSE)</f>
        <v>#N/A</v>
      </c>
      <c r="BD714">
        <f t="shared" si="197"/>
        <v>3</v>
      </c>
      <c r="BE714">
        <f t="shared" si="198"/>
        <v>2</v>
      </c>
      <c r="BF714" s="22">
        <f t="shared" si="199"/>
        <v>101203</v>
      </c>
    </row>
    <row r="715" spans="1:58" x14ac:dyDescent="0.15">
      <c r="A715" t="str">
        <f t="shared" si="187"/>
        <v>艾琳主动技能3等级9</v>
      </c>
      <c r="B715" s="8">
        <f t="shared" si="194"/>
        <v>10120309</v>
      </c>
      <c r="C715" s="8" t="str">
        <f>VLOOKUP(G715,角色!A:B,2,FALSE)</f>
        <v>艾琳</v>
      </c>
      <c r="D715" s="8" t="str">
        <f t="shared" si="195"/>
        <v>主动技能3</v>
      </c>
      <c r="E715" s="8">
        <f t="shared" si="188"/>
        <v>9</v>
      </c>
      <c r="F715" s="8">
        <f t="shared" si="189"/>
        <v>3</v>
      </c>
      <c r="G715" s="8">
        <f t="shared" si="190"/>
        <v>12</v>
      </c>
      <c r="H715" s="4" t="s">
        <v>950</v>
      </c>
      <c r="I715" s="20" t="str">
        <f t="shared" si="186"/>
        <v>对敌方全体攻击，造成125%攻击力（+4120）点伤害。附带中毒.</v>
      </c>
      <c r="J715" s="4" t="s">
        <v>277</v>
      </c>
      <c r="K715" s="1" t="s">
        <v>102</v>
      </c>
      <c r="L715" s="4" t="s">
        <v>108</v>
      </c>
      <c r="M715" s="4"/>
      <c r="N715" s="4">
        <v>100</v>
      </c>
      <c r="O715" s="20">
        <f>VLOOKUP(L715,对应表!BK:BL,2,FALSE)</f>
        <v>100</v>
      </c>
      <c r="P715" s="25" t="str">
        <f>_xlfn.IFNA(VLOOKUP(G715,角色!V:AE,主动技能!F715+1,FALSE),"")</f>
        <v>||eff_zuzhou|</v>
      </c>
      <c r="Q715" s="25">
        <f>(VLOOKUP(G715,角色!V:AE,主动技能!F715+4,FALSE))</f>
        <v>3</v>
      </c>
      <c r="R715" s="25">
        <v>0</v>
      </c>
      <c r="S715" s="25">
        <v>0</v>
      </c>
      <c r="T715" s="6" t="str">
        <f t="shared" si="191"/>
        <v>100005:100:2:0</v>
      </c>
      <c r="U715" s="6" t="str">
        <f t="shared" si="192"/>
        <v/>
      </c>
      <c r="V715" s="19" t="str">
        <f>VLOOKUP(G715,角色!AW:BC,主动技能!F715+1,FALSE)</f>
        <v>skill_24</v>
      </c>
      <c r="Y715">
        <f t="shared" si="193"/>
        <v>0</v>
      </c>
      <c r="Z715" s="19">
        <f>IF(VLOOKUP(C715,角色!CC:CI,主动技能!F715*2,FALSE)=0,"",VLOOKUP(C715,角色!CC:CI,主动技能!F715*2,FALSE))</f>
        <v>125</v>
      </c>
      <c r="AA715" s="19">
        <f>IF(VLOOKUP(C715,角色!CC:CI,主动技能!F715*2+1,FALSE)=0,0,VLOOKUP(C715,角色!CC:CI,主动技能!F715*2+1,FALSE))</f>
        <v>25</v>
      </c>
      <c r="AB715" s="19">
        <f>IF(INT(VLOOKUP(E715,角色属性概况!I:M,3,FALSE)*AA715/100)=0,"",(INT(VLOOKUP(E715,角色属性概况!I:M,3,FALSE)*AA715/100)))</f>
        <v>4120</v>
      </c>
      <c r="AE715" s="25">
        <f>(VLOOKUP(G715,角色!V:AE,主动技能!F715+7,FALSE))</f>
        <v>1</v>
      </c>
      <c r="AF715" s="19">
        <f>VLOOKUP(F715,对应表!AY:BA,3,FALSE)</f>
        <v>2</v>
      </c>
      <c r="AG715" s="19">
        <f>VLOOKUP(F715,对应表!AY:BA,2,FALSE)</f>
        <v>2</v>
      </c>
      <c r="AH715" s="25" t="str">
        <f>VLOOKUP(F715,特效对应!F:G,2,FALSE)</f>
        <v>attackex</v>
      </c>
      <c r="AJ715">
        <f t="shared" si="196"/>
        <v>9</v>
      </c>
      <c r="AK715" t="s">
        <v>117</v>
      </c>
      <c r="AL715" s="4" t="s">
        <v>951</v>
      </c>
      <c r="AQ715" s="6" t="str">
        <f>_xlfn.IFNA(IF(IF($AK715=AQ$5,VLOOKUP(AL715,buff!$K:$L,2,FALSE),"")=0,"",IF($AK715=AQ$5,VLOOKUP(AL715,buff!$K:$L,2,FALSE),"")),"")</f>
        <v>100005:100:2:0</v>
      </c>
      <c r="AR715" s="6" t="str">
        <f>_xlfn.IFNA(IF(IF($AK715=AR$5,VLOOKUP(AM715,buff!$K:$L,2,FALSE),"")=0,"",IF($AK715=AR$5,VLOOKUP(AM715,buff!$K:$L,2,FALSE),"")),"")</f>
        <v/>
      </c>
      <c r="AS715" s="6" t="str">
        <f>_xlfn.IFNA(IF(IF($AK715=AS$5,VLOOKUP(AN715,buff!$K:$L,2,FALSE),"")=0,"",IF($AK715=AS$5,VLOOKUP(AN715,buff!$K:$L,2,FALSE),"")),"")</f>
        <v/>
      </c>
      <c r="AT715" s="6" t="str">
        <f>_xlfn.IFNA(IF(IF($AK715=AT$5,VLOOKUP(AO715,buff!$K:$L,2,FALSE),"")=0,"",IF($AK715=AT$5,VLOOKUP(AO715,buff!$K:$L,2,FALSE),"")),"")</f>
        <v/>
      </c>
      <c r="AU715" s="6" t="str">
        <f>_xlfn.IFNA(IF(IF($AK715=AU$5,VLOOKUP(AP715,buff!$K:$L,2,FALSE),"")=0,"",IF($AK715=AU$5,VLOOKUP(AP715,buff!$K:$L,2,FALSE),"")),"")</f>
        <v/>
      </c>
      <c r="AV715" s="6" t="str">
        <f>_xlfn.IFNA(IF(IF($AK715=AV$5,VLOOKUP(AL715,buff!$K:$L,2,FALSE),"")=0,"",IF($AK715=AV$5,VLOOKUP(AL715,buff!$K:$L,2,FALSE),"")),"")</f>
        <v/>
      </c>
      <c r="AW715" s="6" t="str">
        <f>_xlfn.IFNA(IF(IF($AK715=AW$5,VLOOKUP(AM715,buff!$K:$L,2,FALSE),"")=0,"",IF($AK715=AW$5,VLOOKUP(AM715,buff!$K:$L,2,FALSE),"")),"")</f>
        <v/>
      </c>
      <c r="AX715" s="6" t="str">
        <f>_xlfn.IFNA(IF(IF($AK715=AX$5,VLOOKUP(AN715,buff!$K:$L,2,FALSE),"")=0,"",IF($AK715=AX$5,VLOOKUP(AN715,buff!$K:$L,2,FALSE),"")),"")</f>
        <v/>
      </c>
      <c r="AY715" s="6" t="str">
        <f>_xlfn.IFNA(IF(IF($AK715=AY$5,VLOOKUP(AO715,buff!$K:$L,2,FALSE),"")=0,"",IF($AK715=AY$5,VLOOKUP(AO715,buff!$K:$L,2,FALSE),"")),"")</f>
        <v/>
      </c>
      <c r="AZ715" s="6" t="str">
        <f>_xlfn.IFNA(IF(IF($AK715=AZ$5,VLOOKUP(AP715,buff!$K:$L,2,FALSE),"")=0,"",IF($AK715=AZ$5,VLOOKUP(AP715,buff!$K:$L,2,FALSE),"")),"")</f>
        <v/>
      </c>
      <c r="BA715" s="6">
        <f>VLOOKUP(AL715,buff!$K:$P,6,FALSE)</f>
        <v>-5</v>
      </c>
      <c r="BB715" s="6" t="e">
        <f>VLOOKUP(AM715,buff!$K:$P,6,FALSE)</f>
        <v>#N/A</v>
      </c>
      <c r="BC715" s="6" t="e">
        <f>VLOOKUP(AN715,buff!$K:$P,6,FALSE)</f>
        <v>#N/A</v>
      </c>
      <c r="BD715">
        <f t="shared" si="197"/>
        <v>3</v>
      </c>
      <c r="BE715">
        <f t="shared" si="198"/>
        <v>2</v>
      </c>
      <c r="BF715" s="22">
        <f t="shared" si="199"/>
        <v>101203</v>
      </c>
    </row>
    <row r="716" spans="1:58" x14ac:dyDescent="0.15">
      <c r="A716" t="str">
        <f t="shared" si="187"/>
        <v>艾琳主动技能3等级10</v>
      </c>
      <c r="B716" s="8">
        <f t="shared" si="194"/>
        <v>10120310</v>
      </c>
      <c r="C716" s="8" t="str">
        <f>VLOOKUP(G716,角色!A:B,2,FALSE)</f>
        <v>艾琳</v>
      </c>
      <c r="D716" s="8" t="str">
        <f t="shared" si="195"/>
        <v>主动技能3</v>
      </c>
      <c r="E716" s="8">
        <f t="shared" si="188"/>
        <v>10</v>
      </c>
      <c r="F716" s="8">
        <f t="shared" si="189"/>
        <v>3</v>
      </c>
      <c r="G716" s="8">
        <f t="shared" si="190"/>
        <v>12</v>
      </c>
      <c r="H716" s="4" t="s">
        <v>950</v>
      </c>
      <c r="I716" s="20" t="str">
        <f t="shared" si="186"/>
        <v>对敌方全体攻击，造成125%攻击力（+5883）点伤害。附带中毒.</v>
      </c>
      <c r="J716" s="4" t="s">
        <v>277</v>
      </c>
      <c r="K716" s="1" t="s">
        <v>102</v>
      </c>
      <c r="L716" s="4" t="s">
        <v>108</v>
      </c>
      <c r="M716" s="4"/>
      <c r="N716" s="4">
        <v>100</v>
      </c>
      <c r="O716" s="20">
        <f>VLOOKUP(L716,对应表!BK:BL,2,FALSE)</f>
        <v>100</v>
      </c>
      <c r="P716" s="25" t="str">
        <f>_xlfn.IFNA(VLOOKUP(G716,角色!V:AE,主动技能!F716+1,FALSE),"")</f>
        <v>||eff_zuzhou|</v>
      </c>
      <c r="Q716" s="25">
        <f>(VLOOKUP(G716,角色!V:AE,主动技能!F716+4,FALSE))</f>
        <v>3</v>
      </c>
      <c r="R716" s="25">
        <v>0</v>
      </c>
      <c r="S716" s="25">
        <v>0</v>
      </c>
      <c r="T716" s="6" t="str">
        <f t="shared" si="191"/>
        <v>100005:100:2:0</v>
      </c>
      <c r="U716" s="6" t="str">
        <f t="shared" si="192"/>
        <v/>
      </c>
      <c r="V716" s="19" t="str">
        <f>VLOOKUP(G716,角色!AW:BC,主动技能!F716+1,FALSE)</f>
        <v>skill_24</v>
      </c>
      <c r="Y716">
        <f t="shared" si="193"/>
        <v>0</v>
      </c>
      <c r="Z716" s="19">
        <f>IF(VLOOKUP(C716,角色!CC:CI,主动技能!F716*2,FALSE)=0,"",VLOOKUP(C716,角色!CC:CI,主动技能!F716*2,FALSE))</f>
        <v>125</v>
      </c>
      <c r="AA716" s="19">
        <f>IF(VLOOKUP(C716,角色!CC:CI,主动技能!F716*2+1,FALSE)=0,0,VLOOKUP(C716,角色!CC:CI,主动技能!F716*2+1,FALSE))</f>
        <v>25</v>
      </c>
      <c r="AB716" s="19">
        <f>IF(INT(VLOOKUP(E716,角色属性概况!I:M,3,FALSE)*AA716/100)=0,"",(INT(VLOOKUP(E716,角色属性概况!I:M,3,FALSE)*AA716/100)))</f>
        <v>5883</v>
      </c>
      <c r="AE716" s="25">
        <f>(VLOOKUP(G716,角色!V:AE,主动技能!F716+7,FALSE))</f>
        <v>1</v>
      </c>
      <c r="AF716" s="19">
        <f>VLOOKUP(F716,对应表!AY:BA,3,FALSE)</f>
        <v>2</v>
      </c>
      <c r="AG716" s="19">
        <f>VLOOKUP(F716,对应表!AY:BA,2,FALSE)</f>
        <v>2</v>
      </c>
      <c r="AH716" s="25" t="str">
        <f>VLOOKUP(F716,特效对应!F:G,2,FALSE)</f>
        <v>attackex</v>
      </c>
      <c r="AJ716">
        <f t="shared" si="196"/>
        <v>10</v>
      </c>
      <c r="AK716" t="s">
        <v>117</v>
      </c>
      <c r="AL716" s="4" t="s">
        <v>951</v>
      </c>
      <c r="AQ716" s="6" t="str">
        <f>_xlfn.IFNA(IF(IF($AK716=AQ$5,VLOOKUP(AL716,buff!$K:$L,2,FALSE),"")=0,"",IF($AK716=AQ$5,VLOOKUP(AL716,buff!$K:$L,2,FALSE),"")),"")</f>
        <v>100005:100:2:0</v>
      </c>
      <c r="AR716" s="6" t="str">
        <f>_xlfn.IFNA(IF(IF($AK716=AR$5,VLOOKUP(AM716,buff!$K:$L,2,FALSE),"")=0,"",IF($AK716=AR$5,VLOOKUP(AM716,buff!$K:$L,2,FALSE),"")),"")</f>
        <v/>
      </c>
      <c r="AS716" s="6" t="str">
        <f>_xlfn.IFNA(IF(IF($AK716=AS$5,VLOOKUP(AN716,buff!$K:$L,2,FALSE),"")=0,"",IF($AK716=AS$5,VLOOKUP(AN716,buff!$K:$L,2,FALSE),"")),"")</f>
        <v/>
      </c>
      <c r="AT716" s="6" t="str">
        <f>_xlfn.IFNA(IF(IF($AK716=AT$5,VLOOKUP(AO716,buff!$K:$L,2,FALSE),"")=0,"",IF($AK716=AT$5,VLOOKUP(AO716,buff!$K:$L,2,FALSE),"")),"")</f>
        <v/>
      </c>
      <c r="AU716" s="6" t="str">
        <f>_xlfn.IFNA(IF(IF($AK716=AU$5,VLOOKUP(AP716,buff!$K:$L,2,FALSE),"")=0,"",IF($AK716=AU$5,VLOOKUP(AP716,buff!$K:$L,2,FALSE),"")),"")</f>
        <v/>
      </c>
      <c r="AV716" s="6" t="str">
        <f>_xlfn.IFNA(IF(IF($AK716=AV$5,VLOOKUP(AL716,buff!$K:$L,2,FALSE),"")=0,"",IF($AK716=AV$5,VLOOKUP(AL716,buff!$K:$L,2,FALSE),"")),"")</f>
        <v/>
      </c>
      <c r="AW716" s="6" t="str">
        <f>_xlfn.IFNA(IF(IF($AK716=AW$5,VLOOKUP(AM716,buff!$K:$L,2,FALSE),"")=0,"",IF($AK716=AW$5,VLOOKUP(AM716,buff!$K:$L,2,FALSE),"")),"")</f>
        <v/>
      </c>
      <c r="AX716" s="6" t="str">
        <f>_xlfn.IFNA(IF(IF($AK716=AX$5,VLOOKUP(AN716,buff!$K:$L,2,FALSE),"")=0,"",IF($AK716=AX$5,VLOOKUP(AN716,buff!$K:$L,2,FALSE),"")),"")</f>
        <v/>
      </c>
      <c r="AY716" s="6" t="str">
        <f>_xlfn.IFNA(IF(IF($AK716=AY$5,VLOOKUP(AO716,buff!$K:$L,2,FALSE),"")=0,"",IF($AK716=AY$5,VLOOKUP(AO716,buff!$K:$L,2,FALSE),"")),"")</f>
        <v/>
      </c>
      <c r="AZ716" s="6" t="str">
        <f>_xlfn.IFNA(IF(IF($AK716=AZ$5,VLOOKUP(AP716,buff!$K:$L,2,FALSE),"")=0,"",IF($AK716=AZ$5,VLOOKUP(AP716,buff!$K:$L,2,FALSE),"")),"")</f>
        <v/>
      </c>
      <c r="BA716" s="6">
        <f>VLOOKUP(AL716,buff!$K:$P,6,FALSE)</f>
        <v>-5</v>
      </c>
      <c r="BB716" s="6" t="e">
        <f>VLOOKUP(AM716,buff!$K:$P,6,FALSE)</f>
        <v>#N/A</v>
      </c>
      <c r="BC716" s="6" t="e">
        <f>VLOOKUP(AN716,buff!$K:$P,6,FALSE)</f>
        <v>#N/A</v>
      </c>
      <c r="BD716">
        <f t="shared" si="197"/>
        <v>3</v>
      </c>
      <c r="BE716">
        <f t="shared" si="198"/>
        <v>2</v>
      </c>
      <c r="BF716" s="22">
        <f t="shared" si="199"/>
        <v>101203</v>
      </c>
    </row>
    <row r="717" spans="1:58" x14ac:dyDescent="0.15">
      <c r="A717" t="str">
        <f t="shared" si="187"/>
        <v>艾琳主动技能3等级11</v>
      </c>
      <c r="B717" s="8">
        <f t="shared" si="194"/>
        <v>10120311</v>
      </c>
      <c r="C717" s="8" t="str">
        <f>VLOOKUP(G717,角色!A:B,2,FALSE)</f>
        <v>艾琳</v>
      </c>
      <c r="D717" s="8" t="str">
        <f t="shared" si="195"/>
        <v>主动技能3</v>
      </c>
      <c r="E717" s="8">
        <f t="shared" si="188"/>
        <v>11</v>
      </c>
      <c r="F717" s="8">
        <f t="shared" si="189"/>
        <v>3</v>
      </c>
      <c r="G717" s="8">
        <f t="shared" si="190"/>
        <v>12</v>
      </c>
      <c r="H717" s="4" t="s">
        <v>950</v>
      </c>
      <c r="I717" s="20" t="str">
        <f t="shared" si="186"/>
        <v>对敌方全体攻击，造成125%攻击力（+8380）点伤害。附带中毒.</v>
      </c>
      <c r="J717" s="4" t="s">
        <v>277</v>
      </c>
      <c r="K717" s="1" t="s">
        <v>102</v>
      </c>
      <c r="L717" s="4" t="s">
        <v>108</v>
      </c>
      <c r="M717" s="4"/>
      <c r="N717" s="4">
        <v>100</v>
      </c>
      <c r="O717" s="20">
        <f>VLOOKUP(L717,对应表!BK:BL,2,FALSE)</f>
        <v>100</v>
      </c>
      <c r="P717" s="25" t="str">
        <f>_xlfn.IFNA(VLOOKUP(G717,角色!V:AE,主动技能!F717+1,FALSE),"")</f>
        <v>||eff_zuzhou|</v>
      </c>
      <c r="Q717" s="25">
        <f>(VLOOKUP(G717,角色!V:AE,主动技能!F717+4,FALSE))</f>
        <v>3</v>
      </c>
      <c r="R717" s="25">
        <v>0</v>
      </c>
      <c r="S717" s="25">
        <v>0</v>
      </c>
      <c r="T717" s="6" t="str">
        <f t="shared" si="191"/>
        <v>100005:100:2:0</v>
      </c>
      <c r="U717" s="6" t="str">
        <f t="shared" si="192"/>
        <v/>
      </c>
      <c r="V717" s="19" t="str">
        <f>VLOOKUP(G717,角色!AW:BC,主动技能!F717+1,FALSE)</f>
        <v>skill_24</v>
      </c>
      <c r="Y717">
        <f t="shared" si="193"/>
        <v>0</v>
      </c>
      <c r="Z717" s="19">
        <f>IF(VLOOKUP(C717,角色!CC:CI,主动技能!F717*2,FALSE)=0,"",VLOOKUP(C717,角色!CC:CI,主动技能!F717*2,FALSE))</f>
        <v>125</v>
      </c>
      <c r="AA717" s="19">
        <f>IF(VLOOKUP(C717,角色!CC:CI,主动技能!F717*2+1,FALSE)=0,0,VLOOKUP(C717,角色!CC:CI,主动技能!F717*2+1,FALSE))</f>
        <v>25</v>
      </c>
      <c r="AB717" s="19">
        <f>IF(INT(VLOOKUP(E717,角色属性概况!I:M,3,FALSE)*AA717/100)=0,"",(INT(VLOOKUP(E717,角色属性概况!I:M,3,FALSE)*AA717/100)))</f>
        <v>8380</v>
      </c>
      <c r="AE717" s="25">
        <f>(VLOOKUP(G717,角色!V:AE,主动技能!F717+7,FALSE))</f>
        <v>1</v>
      </c>
      <c r="AF717" s="19">
        <f>VLOOKUP(F717,对应表!AY:BA,3,FALSE)</f>
        <v>2</v>
      </c>
      <c r="AG717" s="19">
        <f>VLOOKUP(F717,对应表!AY:BA,2,FALSE)</f>
        <v>2</v>
      </c>
      <c r="AH717" s="25" t="str">
        <f>VLOOKUP(F717,特效对应!F:G,2,FALSE)</f>
        <v>attackex</v>
      </c>
      <c r="AJ717">
        <f t="shared" si="196"/>
        <v>11</v>
      </c>
      <c r="AK717" t="s">
        <v>117</v>
      </c>
      <c r="AL717" s="4" t="s">
        <v>951</v>
      </c>
      <c r="AQ717" s="6" t="str">
        <f>_xlfn.IFNA(IF(IF($AK717=AQ$5,VLOOKUP(AL717,buff!$K:$L,2,FALSE),"")=0,"",IF($AK717=AQ$5,VLOOKUP(AL717,buff!$K:$L,2,FALSE),"")),"")</f>
        <v>100005:100:2:0</v>
      </c>
      <c r="AR717" s="6" t="str">
        <f>_xlfn.IFNA(IF(IF($AK717=AR$5,VLOOKUP(AM717,buff!$K:$L,2,FALSE),"")=0,"",IF($AK717=AR$5,VLOOKUP(AM717,buff!$K:$L,2,FALSE),"")),"")</f>
        <v/>
      </c>
      <c r="AS717" s="6" t="str">
        <f>_xlfn.IFNA(IF(IF($AK717=AS$5,VLOOKUP(AN717,buff!$K:$L,2,FALSE),"")=0,"",IF($AK717=AS$5,VLOOKUP(AN717,buff!$K:$L,2,FALSE),"")),"")</f>
        <v/>
      </c>
      <c r="AT717" s="6" t="str">
        <f>_xlfn.IFNA(IF(IF($AK717=AT$5,VLOOKUP(AO717,buff!$K:$L,2,FALSE),"")=0,"",IF($AK717=AT$5,VLOOKUP(AO717,buff!$K:$L,2,FALSE),"")),"")</f>
        <v/>
      </c>
      <c r="AU717" s="6" t="str">
        <f>_xlfn.IFNA(IF(IF($AK717=AU$5,VLOOKUP(AP717,buff!$K:$L,2,FALSE),"")=0,"",IF($AK717=AU$5,VLOOKUP(AP717,buff!$K:$L,2,FALSE),"")),"")</f>
        <v/>
      </c>
      <c r="AV717" s="6" t="str">
        <f>_xlfn.IFNA(IF(IF($AK717=AV$5,VLOOKUP(AL717,buff!$K:$L,2,FALSE),"")=0,"",IF($AK717=AV$5,VLOOKUP(AL717,buff!$K:$L,2,FALSE),"")),"")</f>
        <v/>
      </c>
      <c r="AW717" s="6" t="str">
        <f>_xlfn.IFNA(IF(IF($AK717=AW$5,VLOOKUP(AM717,buff!$K:$L,2,FALSE),"")=0,"",IF($AK717=AW$5,VLOOKUP(AM717,buff!$K:$L,2,FALSE),"")),"")</f>
        <v/>
      </c>
      <c r="AX717" s="6" t="str">
        <f>_xlfn.IFNA(IF(IF($AK717=AX$5,VLOOKUP(AN717,buff!$K:$L,2,FALSE),"")=0,"",IF($AK717=AX$5,VLOOKUP(AN717,buff!$K:$L,2,FALSE),"")),"")</f>
        <v/>
      </c>
      <c r="AY717" s="6" t="str">
        <f>_xlfn.IFNA(IF(IF($AK717=AY$5,VLOOKUP(AO717,buff!$K:$L,2,FALSE),"")=0,"",IF($AK717=AY$5,VLOOKUP(AO717,buff!$K:$L,2,FALSE),"")),"")</f>
        <v/>
      </c>
      <c r="AZ717" s="6" t="str">
        <f>_xlfn.IFNA(IF(IF($AK717=AZ$5,VLOOKUP(AP717,buff!$K:$L,2,FALSE),"")=0,"",IF($AK717=AZ$5,VLOOKUP(AP717,buff!$K:$L,2,FALSE),"")),"")</f>
        <v/>
      </c>
      <c r="BA717" s="6">
        <f>VLOOKUP(AL717,buff!$K:$P,6,FALSE)</f>
        <v>-5</v>
      </c>
      <c r="BB717" s="6" t="e">
        <f>VLOOKUP(AM717,buff!$K:$P,6,FALSE)</f>
        <v>#N/A</v>
      </c>
      <c r="BC717" s="6" t="e">
        <f>VLOOKUP(AN717,buff!$K:$P,6,FALSE)</f>
        <v>#N/A</v>
      </c>
      <c r="BD717">
        <f t="shared" si="197"/>
        <v>3</v>
      </c>
      <c r="BE717">
        <f t="shared" si="198"/>
        <v>2</v>
      </c>
      <c r="BF717" s="22">
        <f t="shared" si="199"/>
        <v>101203</v>
      </c>
    </row>
    <row r="718" spans="1:58" x14ac:dyDescent="0.15">
      <c r="A718" t="str">
        <f t="shared" si="187"/>
        <v>艾琳主动技能3等级12</v>
      </c>
      <c r="B718" s="8">
        <f t="shared" si="194"/>
        <v>10120312</v>
      </c>
      <c r="C718" s="8" t="str">
        <f>VLOOKUP(G718,角色!A:B,2,FALSE)</f>
        <v>艾琳</v>
      </c>
      <c r="D718" s="8" t="str">
        <f t="shared" si="195"/>
        <v>主动技能3</v>
      </c>
      <c r="E718" s="8">
        <f t="shared" si="188"/>
        <v>12</v>
      </c>
      <c r="F718" s="8">
        <f t="shared" si="189"/>
        <v>3</v>
      </c>
      <c r="G718" s="8">
        <f t="shared" si="190"/>
        <v>12</v>
      </c>
      <c r="H718" s="4" t="s">
        <v>950</v>
      </c>
      <c r="I718" s="20" t="str">
        <f t="shared" si="186"/>
        <v>对敌方全体攻击，造成125%攻击力（+11915）点伤害。附带中毒.</v>
      </c>
      <c r="J718" s="4" t="s">
        <v>277</v>
      </c>
      <c r="K718" s="1" t="s">
        <v>102</v>
      </c>
      <c r="L718" s="4" t="s">
        <v>108</v>
      </c>
      <c r="M718" s="4"/>
      <c r="N718" s="4">
        <v>100</v>
      </c>
      <c r="O718" s="20">
        <f>VLOOKUP(L718,对应表!BK:BL,2,FALSE)</f>
        <v>100</v>
      </c>
      <c r="P718" s="25" t="str">
        <f>_xlfn.IFNA(VLOOKUP(G718,角色!V:AE,主动技能!F718+1,FALSE),"")</f>
        <v>||eff_zuzhou|</v>
      </c>
      <c r="Q718" s="25">
        <f>(VLOOKUP(G718,角色!V:AE,主动技能!F718+4,FALSE))</f>
        <v>3</v>
      </c>
      <c r="R718" s="25">
        <v>0</v>
      </c>
      <c r="S718" s="25">
        <v>0</v>
      </c>
      <c r="T718" s="6" t="str">
        <f t="shared" si="191"/>
        <v>100005:100:2:0</v>
      </c>
      <c r="U718" s="6" t="str">
        <f t="shared" si="192"/>
        <v/>
      </c>
      <c r="V718" s="19" t="str">
        <f>VLOOKUP(G718,角色!AW:BC,主动技能!F718+1,FALSE)</f>
        <v>skill_24</v>
      </c>
      <c r="Y718">
        <f t="shared" si="193"/>
        <v>0</v>
      </c>
      <c r="Z718" s="19">
        <f>IF(VLOOKUP(C718,角色!CC:CI,主动技能!F718*2,FALSE)=0,"",VLOOKUP(C718,角色!CC:CI,主动技能!F718*2,FALSE))</f>
        <v>125</v>
      </c>
      <c r="AA718" s="19">
        <f>IF(VLOOKUP(C718,角色!CC:CI,主动技能!F718*2+1,FALSE)=0,0,VLOOKUP(C718,角色!CC:CI,主动技能!F718*2+1,FALSE))</f>
        <v>25</v>
      </c>
      <c r="AB718" s="19">
        <f>IF(INT(VLOOKUP(E718,角色属性概况!I:M,3,FALSE)*AA718/100)=0,"",(INT(VLOOKUP(E718,角色属性概况!I:M,3,FALSE)*AA718/100)))</f>
        <v>11915</v>
      </c>
      <c r="AE718" s="25">
        <f>(VLOOKUP(G718,角色!V:AE,主动技能!F718+7,FALSE))</f>
        <v>1</v>
      </c>
      <c r="AF718" s="19">
        <f>VLOOKUP(F718,对应表!AY:BA,3,FALSE)</f>
        <v>2</v>
      </c>
      <c r="AG718" s="19">
        <f>VLOOKUP(F718,对应表!AY:BA,2,FALSE)</f>
        <v>2</v>
      </c>
      <c r="AH718" s="25" t="str">
        <f>VLOOKUP(F718,特效对应!F:G,2,FALSE)</f>
        <v>attackex</v>
      </c>
      <c r="AJ718">
        <f t="shared" si="196"/>
        <v>12</v>
      </c>
      <c r="AK718" t="s">
        <v>117</v>
      </c>
      <c r="AL718" s="4" t="s">
        <v>951</v>
      </c>
      <c r="AQ718" s="6" t="str">
        <f>_xlfn.IFNA(IF(IF($AK718=AQ$5,VLOOKUP(AL718,buff!$K:$L,2,FALSE),"")=0,"",IF($AK718=AQ$5,VLOOKUP(AL718,buff!$K:$L,2,FALSE),"")),"")</f>
        <v>100005:100:2:0</v>
      </c>
      <c r="AR718" s="6" t="str">
        <f>_xlfn.IFNA(IF(IF($AK718=AR$5,VLOOKUP(AM718,buff!$K:$L,2,FALSE),"")=0,"",IF($AK718=AR$5,VLOOKUP(AM718,buff!$K:$L,2,FALSE),"")),"")</f>
        <v/>
      </c>
      <c r="AS718" s="6" t="str">
        <f>_xlfn.IFNA(IF(IF($AK718=AS$5,VLOOKUP(AN718,buff!$K:$L,2,FALSE),"")=0,"",IF($AK718=AS$5,VLOOKUP(AN718,buff!$K:$L,2,FALSE),"")),"")</f>
        <v/>
      </c>
      <c r="AT718" s="6" t="str">
        <f>_xlfn.IFNA(IF(IF($AK718=AT$5,VLOOKUP(AO718,buff!$K:$L,2,FALSE),"")=0,"",IF($AK718=AT$5,VLOOKUP(AO718,buff!$K:$L,2,FALSE),"")),"")</f>
        <v/>
      </c>
      <c r="AU718" s="6" t="str">
        <f>_xlfn.IFNA(IF(IF($AK718=AU$5,VLOOKUP(AP718,buff!$K:$L,2,FALSE),"")=0,"",IF($AK718=AU$5,VLOOKUP(AP718,buff!$K:$L,2,FALSE),"")),"")</f>
        <v/>
      </c>
      <c r="AV718" s="6" t="str">
        <f>_xlfn.IFNA(IF(IF($AK718=AV$5,VLOOKUP(AL718,buff!$K:$L,2,FALSE),"")=0,"",IF($AK718=AV$5,VLOOKUP(AL718,buff!$K:$L,2,FALSE),"")),"")</f>
        <v/>
      </c>
      <c r="AW718" s="6" t="str">
        <f>_xlfn.IFNA(IF(IF($AK718=AW$5,VLOOKUP(AM718,buff!$K:$L,2,FALSE),"")=0,"",IF($AK718=AW$5,VLOOKUP(AM718,buff!$K:$L,2,FALSE),"")),"")</f>
        <v/>
      </c>
      <c r="AX718" s="6" t="str">
        <f>_xlfn.IFNA(IF(IF($AK718=AX$5,VLOOKUP(AN718,buff!$K:$L,2,FALSE),"")=0,"",IF($AK718=AX$5,VLOOKUP(AN718,buff!$K:$L,2,FALSE),"")),"")</f>
        <v/>
      </c>
      <c r="AY718" s="6" t="str">
        <f>_xlfn.IFNA(IF(IF($AK718=AY$5,VLOOKUP(AO718,buff!$K:$L,2,FALSE),"")=0,"",IF($AK718=AY$5,VLOOKUP(AO718,buff!$K:$L,2,FALSE),"")),"")</f>
        <v/>
      </c>
      <c r="AZ718" s="6" t="str">
        <f>_xlfn.IFNA(IF(IF($AK718=AZ$5,VLOOKUP(AP718,buff!$K:$L,2,FALSE),"")=0,"",IF($AK718=AZ$5,VLOOKUP(AP718,buff!$K:$L,2,FALSE),"")),"")</f>
        <v/>
      </c>
      <c r="BA718" s="6">
        <f>VLOOKUP(AL718,buff!$K:$P,6,FALSE)</f>
        <v>-5</v>
      </c>
      <c r="BB718" s="6" t="e">
        <f>VLOOKUP(AM718,buff!$K:$P,6,FALSE)</f>
        <v>#N/A</v>
      </c>
      <c r="BC718" s="6" t="e">
        <f>VLOOKUP(AN718,buff!$K:$P,6,FALSE)</f>
        <v>#N/A</v>
      </c>
      <c r="BD718">
        <f t="shared" si="197"/>
        <v>3</v>
      </c>
      <c r="BE718">
        <f t="shared" si="198"/>
        <v>2</v>
      </c>
      <c r="BF718" s="22">
        <f t="shared" si="199"/>
        <v>101203</v>
      </c>
    </row>
    <row r="719" spans="1:58" x14ac:dyDescent="0.15">
      <c r="A719" t="str">
        <f t="shared" si="187"/>
        <v>艾琳主动技能3等级13</v>
      </c>
      <c r="B719" s="8">
        <f t="shared" si="194"/>
        <v>10120313</v>
      </c>
      <c r="C719" s="8" t="str">
        <f>VLOOKUP(G719,角色!A:B,2,FALSE)</f>
        <v>艾琳</v>
      </c>
      <c r="D719" s="8" t="str">
        <f t="shared" si="195"/>
        <v>主动技能3</v>
      </c>
      <c r="E719" s="8">
        <f t="shared" si="188"/>
        <v>13</v>
      </c>
      <c r="F719" s="8">
        <f t="shared" si="189"/>
        <v>3</v>
      </c>
      <c r="G719" s="8">
        <f t="shared" si="190"/>
        <v>12</v>
      </c>
      <c r="H719" s="4" t="s">
        <v>950</v>
      </c>
      <c r="I719" s="20" t="str">
        <f t="shared" si="186"/>
        <v>对敌方全体攻击，造成125%攻击力（+16919）点伤害。附带中毒.</v>
      </c>
      <c r="J719" s="4" t="s">
        <v>277</v>
      </c>
      <c r="K719" s="1" t="s">
        <v>102</v>
      </c>
      <c r="L719" s="4" t="s">
        <v>108</v>
      </c>
      <c r="M719" s="4"/>
      <c r="N719" s="4">
        <v>100</v>
      </c>
      <c r="O719" s="20">
        <f>VLOOKUP(L719,对应表!BK:BL,2,FALSE)</f>
        <v>100</v>
      </c>
      <c r="P719" s="25" t="str">
        <f>_xlfn.IFNA(VLOOKUP(G719,角色!V:AE,主动技能!F719+1,FALSE),"")</f>
        <v>||eff_zuzhou|</v>
      </c>
      <c r="Q719" s="25">
        <f>(VLOOKUP(G719,角色!V:AE,主动技能!F719+4,FALSE))</f>
        <v>3</v>
      </c>
      <c r="R719" s="25">
        <v>0</v>
      </c>
      <c r="S719" s="25">
        <v>0</v>
      </c>
      <c r="T719" s="6" t="str">
        <f t="shared" si="191"/>
        <v>100005:100:2:0</v>
      </c>
      <c r="U719" s="6" t="str">
        <f t="shared" si="192"/>
        <v/>
      </c>
      <c r="V719" s="19" t="str">
        <f>VLOOKUP(G719,角色!AW:BC,主动技能!F719+1,FALSE)</f>
        <v>skill_24</v>
      </c>
      <c r="Y719">
        <f t="shared" si="193"/>
        <v>0</v>
      </c>
      <c r="Z719" s="19">
        <f>IF(VLOOKUP(C719,角色!CC:CI,主动技能!F719*2,FALSE)=0,"",VLOOKUP(C719,角色!CC:CI,主动技能!F719*2,FALSE))</f>
        <v>125</v>
      </c>
      <c r="AA719" s="19">
        <f>IF(VLOOKUP(C719,角色!CC:CI,主动技能!F719*2+1,FALSE)=0,0,VLOOKUP(C719,角色!CC:CI,主动技能!F719*2+1,FALSE))</f>
        <v>25</v>
      </c>
      <c r="AB719" s="19">
        <f>IF(INT(VLOOKUP(E719,角色属性概况!I:M,3,FALSE)*AA719/100)=0,"",(INT(VLOOKUP(E719,角色属性概况!I:M,3,FALSE)*AA719/100)))</f>
        <v>16919</v>
      </c>
      <c r="AE719" s="25">
        <f>(VLOOKUP(G719,角色!V:AE,主动技能!F719+7,FALSE))</f>
        <v>1</v>
      </c>
      <c r="AF719" s="19">
        <f>VLOOKUP(F719,对应表!AY:BA,3,FALSE)</f>
        <v>2</v>
      </c>
      <c r="AG719" s="19">
        <f>VLOOKUP(F719,对应表!AY:BA,2,FALSE)</f>
        <v>2</v>
      </c>
      <c r="AH719" s="25" t="str">
        <f>VLOOKUP(F719,特效对应!F:G,2,FALSE)</f>
        <v>attackex</v>
      </c>
      <c r="AJ719">
        <f t="shared" si="196"/>
        <v>13</v>
      </c>
      <c r="AK719" t="s">
        <v>117</v>
      </c>
      <c r="AL719" s="4" t="s">
        <v>951</v>
      </c>
      <c r="AQ719" s="6" t="str">
        <f>_xlfn.IFNA(IF(IF($AK719=AQ$5,VLOOKUP(AL719,buff!$K:$L,2,FALSE),"")=0,"",IF($AK719=AQ$5,VLOOKUP(AL719,buff!$K:$L,2,FALSE),"")),"")</f>
        <v>100005:100:2:0</v>
      </c>
      <c r="AR719" s="6" t="str">
        <f>_xlfn.IFNA(IF(IF($AK719=AR$5,VLOOKUP(AM719,buff!$K:$L,2,FALSE),"")=0,"",IF($AK719=AR$5,VLOOKUP(AM719,buff!$K:$L,2,FALSE),"")),"")</f>
        <v/>
      </c>
      <c r="AS719" s="6" t="str">
        <f>_xlfn.IFNA(IF(IF($AK719=AS$5,VLOOKUP(AN719,buff!$K:$L,2,FALSE),"")=0,"",IF($AK719=AS$5,VLOOKUP(AN719,buff!$K:$L,2,FALSE),"")),"")</f>
        <v/>
      </c>
      <c r="AT719" s="6" t="str">
        <f>_xlfn.IFNA(IF(IF($AK719=AT$5,VLOOKUP(AO719,buff!$K:$L,2,FALSE),"")=0,"",IF($AK719=AT$5,VLOOKUP(AO719,buff!$K:$L,2,FALSE),"")),"")</f>
        <v/>
      </c>
      <c r="AU719" s="6" t="str">
        <f>_xlfn.IFNA(IF(IF($AK719=AU$5,VLOOKUP(AP719,buff!$K:$L,2,FALSE),"")=0,"",IF($AK719=AU$5,VLOOKUP(AP719,buff!$K:$L,2,FALSE),"")),"")</f>
        <v/>
      </c>
      <c r="AV719" s="6" t="str">
        <f>_xlfn.IFNA(IF(IF($AK719=AV$5,VLOOKUP(AL719,buff!$K:$L,2,FALSE),"")=0,"",IF($AK719=AV$5,VLOOKUP(AL719,buff!$K:$L,2,FALSE),"")),"")</f>
        <v/>
      </c>
      <c r="AW719" s="6" t="str">
        <f>_xlfn.IFNA(IF(IF($AK719=AW$5,VLOOKUP(AM719,buff!$K:$L,2,FALSE),"")=0,"",IF($AK719=AW$5,VLOOKUP(AM719,buff!$K:$L,2,FALSE),"")),"")</f>
        <v/>
      </c>
      <c r="AX719" s="6" t="str">
        <f>_xlfn.IFNA(IF(IF($AK719=AX$5,VLOOKUP(AN719,buff!$K:$L,2,FALSE),"")=0,"",IF($AK719=AX$5,VLOOKUP(AN719,buff!$K:$L,2,FALSE),"")),"")</f>
        <v/>
      </c>
      <c r="AY719" s="6" t="str">
        <f>_xlfn.IFNA(IF(IF($AK719=AY$5,VLOOKUP(AO719,buff!$K:$L,2,FALSE),"")=0,"",IF($AK719=AY$5,VLOOKUP(AO719,buff!$K:$L,2,FALSE),"")),"")</f>
        <v/>
      </c>
      <c r="AZ719" s="6" t="str">
        <f>_xlfn.IFNA(IF(IF($AK719=AZ$5,VLOOKUP(AP719,buff!$K:$L,2,FALSE),"")=0,"",IF($AK719=AZ$5,VLOOKUP(AP719,buff!$K:$L,2,FALSE),"")),"")</f>
        <v/>
      </c>
      <c r="BA719" s="6">
        <f>VLOOKUP(AL719,buff!$K:$P,6,FALSE)</f>
        <v>-5</v>
      </c>
      <c r="BB719" s="6" t="e">
        <f>VLOOKUP(AM719,buff!$K:$P,6,FALSE)</f>
        <v>#N/A</v>
      </c>
      <c r="BC719" s="6" t="e">
        <f>VLOOKUP(AN719,buff!$K:$P,6,FALSE)</f>
        <v>#N/A</v>
      </c>
      <c r="BD719">
        <f t="shared" si="197"/>
        <v>3</v>
      </c>
      <c r="BE719">
        <f t="shared" si="198"/>
        <v>2</v>
      </c>
      <c r="BF719" s="22">
        <f t="shared" si="199"/>
        <v>101203</v>
      </c>
    </row>
    <row r="720" spans="1:58" x14ac:dyDescent="0.15">
      <c r="A720" t="str">
        <f t="shared" si="187"/>
        <v>艾琳主动技能3等级14</v>
      </c>
      <c r="B720" s="8">
        <f t="shared" si="194"/>
        <v>10120314</v>
      </c>
      <c r="C720" s="8" t="str">
        <f>VLOOKUP(G720,角色!A:B,2,FALSE)</f>
        <v>艾琳</v>
      </c>
      <c r="D720" s="8" t="str">
        <f t="shared" si="195"/>
        <v>主动技能3</v>
      </c>
      <c r="E720" s="8">
        <f t="shared" si="188"/>
        <v>14</v>
      </c>
      <c r="F720" s="8">
        <f t="shared" si="189"/>
        <v>3</v>
      </c>
      <c r="G720" s="8">
        <f t="shared" si="190"/>
        <v>12</v>
      </c>
      <c r="H720" s="4" t="s">
        <v>950</v>
      </c>
      <c r="I720" s="20" t="str">
        <f t="shared" si="186"/>
        <v>对敌方全体攻击，造成125%攻击力（+24004）点伤害。附带中毒.</v>
      </c>
      <c r="J720" s="4" t="s">
        <v>277</v>
      </c>
      <c r="K720" s="1" t="s">
        <v>102</v>
      </c>
      <c r="L720" s="4" t="s">
        <v>108</v>
      </c>
      <c r="M720" s="4"/>
      <c r="N720" s="4">
        <v>100</v>
      </c>
      <c r="O720" s="20">
        <f>VLOOKUP(L720,对应表!BK:BL,2,FALSE)</f>
        <v>100</v>
      </c>
      <c r="P720" s="25" t="str">
        <f>_xlfn.IFNA(VLOOKUP(G720,角色!V:AE,主动技能!F720+1,FALSE),"")</f>
        <v>||eff_zuzhou|</v>
      </c>
      <c r="Q720" s="25">
        <f>(VLOOKUP(G720,角色!V:AE,主动技能!F720+4,FALSE))</f>
        <v>3</v>
      </c>
      <c r="R720" s="25">
        <v>0</v>
      </c>
      <c r="S720" s="25">
        <v>0</v>
      </c>
      <c r="T720" s="6" t="str">
        <f t="shared" si="191"/>
        <v>100005:100:2:0</v>
      </c>
      <c r="U720" s="6" t="str">
        <f t="shared" si="192"/>
        <v/>
      </c>
      <c r="V720" s="19" t="str">
        <f>VLOOKUP(G720,角色!AW:BC,主动技能!F720+1,FALSE)</f>
        <v>skill_24</v>
      </c>
      <c r="Y720">
        <f t="shared" si="193"/>
        <v>0</v>
      </c>
      <c r="Z720" s="19">
        <f>IF(VLOOKUP(C720,角色!CC:CI,主动技能!F720*2,FALSE)=0,"",VLOOKUP(C720,角色!CC:CI,主动技能!F720*2,FALSE))</f>
        <v>125</v>
      </c>
      <c r="AA720" s="19">
        <f>IF(VLOOKUP(C720,角色!CC:CI,主动技能!F720*2+1,FALSE)=0,0,VLOOKUP(C720,角色!CC:CI,主动技能!F720*2+1,FALSE))</f>
        <v>25</v>
      </c>
      <c r="AB720" s="19">
        <f>IF(INT(VLOOKUP(E720,角色属性概况!I:M,3,FALSE)*AA720/100)=0,"",(INT(VLOOKUP(E720,角色属性概况!I:M,3,FALSE)*AA720/100)))</f>
        <v>24004</v>
      </c>
      <c r="AE720" s="25">
        <f>(VLOOKUP(G720,角色!V:AE,主动技能!F720+7,FALSE))</f>
        <v>1</v>
      </c>
      <c r="AF720" s="19">
        <f>VLOOKUP(F720,对应表!AY:BA,3,FALSE)</f>
        <v>2</v>
      </c>
      <c r="AG720" s="19">
        <f>VLOOKUP(F720,对应表!AY:BA,2,FALSE)</f>
        <v>2</v>
      </c>
      <c r="AH720" s="25" t="str">
        <f>VLOOKUP(F720,特效对应!F:G,2,FALSE)</f>
        <v>attackex</v>
      </c>
      <c r="AJ720">
        <f t="shared" si="196"/>
        <v>14</v>
      </c>
      <c r="AK720" t="s">
        <v>117</v>
      </c>
      <c r="AL720" s="4" t="s">
        <v>951</v>
      </c>
      <c r="AQ720" s="6" t="str">
        <f>_xlfn.IFNA(IF(IF($AK720=AQ$5,VLOOKUP(AL720,buff!$K:$L,2,FALSE),"")=0,"",IF($AK720=AQ$5,VLOOKUP(AL720,buff!$K:$L,2,FALSE),"")),"")</f>
        <v>100005:100:2:0</v>
      </c>
      <c r="AR720" s="6" t="str">
        <f>_xlfn.IFNA(IF(IF($AK720=AR$5,VLOOKUP(AM720,buff!$K:$L,2,FALSE),"")=0,"",IF($AK720=AR$5,VLOOKUP(AM720,buff!$K:$L,2,FALSE),"")),"")</f>
        <v/>
      </c>
      <c r="AS720" s="6" t="str">
        <f>_xlfn.IFNA(IF(IF($AK720=AS$5,VLOOKUP(AN720,buff!$K:$L,2,FALSE),"")=0,"",IF($AK720=AS$5,VLOOKUP(AN720,buff!$K:$L,2,FALSE),"")),"")</f>
        <v/>
      </c>
      <c r="AT720" s="6" t="str">
        <f>_xlfn.IFNA(IF(IF($AK720=AT$5,VLOOKUP(AO720,buff!$K:$L,2,FALSE),"")=0,"",IF($AK720=AT$5,VLOOKUP(AO720,buff!$K:$L,2,FALSE),"")),"")</f>
        <v/>
      </c>
      <c r="AU720" s="6" t="str">
        <f>_xlfn.IFNA(IF(IF($AK720=AU$5,VLOOKUP(AP720,buff!$K:$L,2,FALSE),"")=0,"",IF($AK720=AU$5,VLOOKUP(AP720,buff!$K:$L,2,FALSE),"")),"")</f>
        <v/>
      </c>
      <c r="AV720" s="6" t="str">
        <f>_xlfn.IFNA(IF(IF($AK720=AV$5,VLOOKUP(AL720,buff!$K:$L,2,FALSE),"")=0,"",IF($AK720=AV$5,VLOOKUP(AL720,buff!$K:$L,2,FALSE),"")),"")</f>
        <v/>
      </c>
      <c r="AW720" s="6" t="str">
        <f>_xlfn.IFNA(IF(IF($AK720=AW$5,VLOOKUP(AM720,buff!$K:$L,2,FALSE),"")=0,"",IF($AK720=AW$5,VLOOKUP(AM720,buff!$K:$L,2,FALSE),"")),"")</f>
        <v/>
      </c>
      <c r="AX720" s="6" t="str">
        <f>_xlfn.IFNA(IF(IF($AK720=AX$5,VLOOKUP(AN720,buff!$K:$L,2,FALSE),"")=0,"",IF($AK720=AX$5,VLOOKUP(AN720,buff!$K:$L,2,FALSE),"")),"")</f>
        <v/>
      </c>
      <c r="AY720" s="6" t="str">
        <f>_xlfn.IFNA(IF(IF($AK720=AY$5,VLOOKUP(AO720,buff!$K:$L,2,FALSE),"")=0,"",IF($AK720=AY$5,VLOOKUP(AO720,buff!$K:$L,2,FALSE),"")),"")</f>
        <v/>
      </c>
      <c r="AZ720" s="6" t="str">
        <f>_xlfn.IFNA(IF(IF($AK720=AZ$5,VLOOKUP(AP720,buff!$K:$L,2,FALSE),"")=0,"",IF($AK720=AZ$5,VLOOKUP(AP720,buff!$K:$L,2,FALSE),"")),"")</f>
        <v/>
      </c>
      <c r="BA720" s="6">
        <f>VLOOKUP(AL720,buff!$K:$P,6,FALSE)</f>
        <v>-5</v>
      </c>
      <c r="BB720" s="6" t="e">
        <f>VLOOKUP(AM720,buff!$K:$P,6,FALSE)</f>
        <v>#N/A</v>
      </c>
      <c r="BC720" s="6" t="e">
        <f>VLOOKUP(AN720,buff!$K:$P,6,FALSE)</f>
        <v>#N/A</v>
      </c>
      <c r="BD720">
        <f t="shared" si="197"/>
        <v>3</v>
      </c>
      <c r="BE720">
        <f t="shared" si="198"/>
        <v>2</v>
      </c>
      <c r="BF720" s="22">
        <f t="shared" si="199"/>
        <v>101203</v>
      </c>
    </row>
    <row r="721" spans="1:58" x14ac:dyDescent="0.15">
      <c r="A721" t="str">
        <f t="shared" si="187"/>
        <v>艾琳主动技能3等级15</v>
      </c>
      <c r="B721" s="8">
        <f t="shared" si="194"/>
        <v>10120315</v>
      </c>
      <c r="C721" s="8" t="str">
        <f>VLOOKUP(G721,角色!A:B,2,FALSE)</f>
        <v>艾琳</v>
      </c>
      <c r="D721" s="8" t="str">
        <f t="shared" si="195"/>
        <v>主动技能3</v>
      </c>
      <c r="E721" s="8">
        <f t="shared" si="188"/>
        <v>15</v>
      </c>
      <c r="F721" s="8">
        <f t="shared" si="189"/>
        <v>3</v>
      </c>
      <c r="G721" s="8">
        <f t="shared" si="190"/>
        <v>12</v>
      </c>
      <c r="H721" s="4" t="s">
        <v>950</v>
      </c>
      <c r="I721" s="20" t="str">
        <f t="shared" si="186"/>
        <v>对敌方全体攻击，造成125%攻击力（+34033）点伤害。附带中毒.</v>
      </c>
      <c r="J721" s="4" t="s">
        <v>277</v>
      </c>
      <c r="K721" s="1" t="s">
        <v>102</v>
      </c>
      <c r="L721" s="4" t="s">
        <v>108</v>
      </c>
      <c r="M721" s="4"/>
      <c r="N721" s="4">
        <v>100</v>
      </c>
      <c r="O721" s="20">
        <f>VLOOKUP(L721,对应表!BK:BL,2,FALSE)</f>
        <v>100</v>
      </c>
      <c r="P721" s="25" t="str">
        <f>_xlfn.IFNA(VLOOKUP(G721,角色!V:AE,主动技能!F721+1,FALSE),"")</f>
        <v>||eff_zuzhou|</v>
      </c>
      <c r="Q721" s="25">
        <f>(VLOOKUP(G721,角色!V:AE,主动技能!F721+4,FALSE))</f>
        <v>3</v>
      </c>
      <c r="R721" s="25">
        <v>0</v>
      </c>
      <c r="S721" s="25">
        <v>0</v>
      </c>
      <c r="T721" s="6" t="str">
        <f t="shared" si="191"/>
        <v>100005:100:2:0</v>
      </c>
      <c r="U721" s="6" t="str">
        <f t="shared" si="192"/>
        <v/>
      </c>
      <c r="V721" s="19" t="str">
        <f>VLOOKUP(G721,角色!AW:BC,主动技能!F721+1,FALSE)</f>
        <v>skill_24</v>
      </c>
      <c r="Y721">
        <f t="shared" si="193"/>
        <v>0</v>
      </c>
      <c r="Z721" s="19">
        <f>IF(VLOOKUP(C721,角色!CC:CI,主动技能!F721*2,FALSE)=0,"",VLOOKUP(C721,角色!CC:CI,主动技能!F721*2,FALSE))</f>
        <v>125</v>
      </c>
      <c r="AA721" s="19">
        <f>IF(VLOOKUP(C721,角色!CC:CI,主动技能!F721*2+1,FALSE)=0,0,VLOOKUP(C721,角色!CC:CI,主动技能!F721*2+1,FALSE))</f>
        <v>25</v>
      </c>
      <c r="AB721" s="19">
        <f>IF(INT(VLOOKUP(E721,角色属性概况!I:M,3,FALSE)*AA721/100)=0,"",(INT(VLOOKUP(E721,角色属性概况!I:M,3,FALSE)*AA721/100)))</f>
        <v>34033</v>
      </c>
      <c r="AE721" s="25">
        <f>(VLOOKUP(G721,角色!V:AE,主动技能!F721+7,FALSE))</f>
        <v>1</v>
      </c>
      <c r="AF721" s="19">
        <f>VLOOKUP(F721,对应表!AY:BA,3,FALSE)</f>
        <v>2</v>
      </c>
      <c r="AG721" s="19">
        <f>VLOOKUP(F721,对应表!AY:BA,2,FALSE)</f>
        <v>2</v>
      </c>
      <c r="AH721" s="25" t="str">
        <f>VLOOKUP(F721,特效对应!F:G,2,FALSE)</f>
        <v>attackex</v>
      </c>
      <c r="AJ721">
        <f t="shared" si="196"/>
        <v>15</v>
      </c>
      <c r="AK721" t="s">
        <v>117</v>
      </c>
      <c r="AL721" s="4" t="s">
        <v>951</v>
      </c>
      <c r="AQ721" s="6" t="str">
        <f>_xlfn.IFNA(IF(IF($AK721=AQ$5,VLOOKUP(AL721,buff!$K:$L,2,FALSE),"")=0,"",IF($AK721=AQ$5,VLOOKUP(AL721,buff!$K:$L,2,FALSE),"")),"")</f>
        <v>100005:100:2:0</v>
      </c>
      <c r="AR721" s="6" t="str">
        <f>_xlfn.IFNA(IF(IF($AK721=AR$5,VLOOKUP(AM721,buff!$K:$L,2,FALSE),"")=0,"",IF($AK721=AR$5,VLOOKUP(AM721,buff!$K:$L,2,FALSE),"")),"")</f>
        <v/>
      </c>
      <c r="AS721" s="6" t="str">
        <f>_xlfn.IFNA(IF(IF($AK721=AS$5,VLOOKUP(AN721,buff!$K:$L,2,FALSE),"")=0,"",IF($AK721=AS$5,VLOOKUP(AN721,buff!$K:$L,2,FALSE),"")),"")</f>
        <v/>
      </c>
      <c r="AT721" s="6" t="str">
        <f>_xlfn.IFNA(IF(IF($AK721=AT$5,VLOOKUP(AO721,buff!$K:$L,2,FALSE),"")=0,"",IF($AK721=AT$5,VLOOKUP(AO721,buff!$K:$L,2,FALSE),"")),"")</f>
        <v/>
      </c>
      <c r="AU721" s="6" t="str">
        <f>_xlfn.IFNA(IF(IF($AK721=AU$5,VLOOKUP(AP721,buff!$K:$L,2,FALSE),"")=0,"",IF($AK721=AU$5,VLOOKUP(AP721,buff!$K:$L,2,FALSE),"")),"")</f>
        <v/>
      </c>
      <c r="AV721" s="6" t="str">
        <f>_xlfn.IFNA(IF(IF($AK721=AV$5,VLOOKUP(AL721,buff!$K:$L,2,FALSE),"")=0,"",IF($AK721=AV$5,VLOOKUP(AL721,buff!$K:$L,2,FALSE),"")),"")</f>
        <v/>
      </c>
      <c r="AW721" s="6" t="str">
        <f>_xlfn.IFNA(IF(IF($AK721=AW$5,VLOOKUP(AM721,buff!$K:$L,2,FALSE),"")=0,"",IF($AK721=AW$5,VLOOKUP(AM721,buff!$K:$L,2,FALSE),"")),"")</f>
        <v/>
      </c>
      <c r="AX721" s="6" t="str">
        <f>_xlfn.IFNA(IF(IF($AK721=AX$5,VLOOKUP(AN721,buff!$K:$L,2,FALSE),"")=0,"",IF($AK721=AX$5,VLOOKUP(AN721,buff!$K:$L,2,FALSE),"")),"")</f>
        <v/>
      </c>
      <c r="AY721" s="6" t="str">
        <f>_xlfn.IFNA(IF(IF($AK721=AY$5,VLOOKUP(AO721,buff!$K:$L,2,FALSE),"")=0,"",IF($AK721=AY$5,VLOOKUP(AO721,buff!$K:$L,2,FALSE),"")),"")</f>
        <v/>
      </c>
      <c r="AZ721" s="6" t="str">
        <f>_xlfn.IFNA(IF(IF($AK721=AZ$5,VLOOKUP(AP721,buff!$K:$L,2,FALSE),"")=0,"",IF($AK721=AZ$5,VLOOKUP(AP721,buff!$K:$L,2,FALSE),"")),"")</f>
        <v/>
      </c>
      <c r="BA721" s="6">
        <f>VLOOKUP(AL721,buff!$K:$P,6,FALSE)</f>
        <v>-5</v>
      </c>
      <c r="BB721" s="6" t="e">
        <f>VLOOKUP(AM721,buff!$K:$P,6,FALSE)</f>
        <v>#N/A</v>
      </c>
      <c r="BC721" s="6" t="e">
        <f>VLOOKUP(AN721,buff!$K:$P,6,FALSE)</f>
        <v>#N/A</v>
      </c>
      <c r="BD721">
        <f t="shared" si="197"/>
        <v>3</v>
      </c>
      <c r="BE721">
        <f t="shared" si="198"/>
        <v>2</v>
      </c>
      <c r="BF721" s="22">
        <f t="shared" si="199"/>
        <v>101203</v>
      </c>
    </row>
    <row r="722" spans="1:58" x14ac:dyDescent="0.15">
      <c r="A722" t="str">
        <f t="shared" si="187"/>
        <v>艾琳主动技能3等级16</v>
      </c>
      <c r="B722" s="8">
        <f t="shared" si="194"/>
        <v>10120316</v>
      </c>
      <c r="C722" s="8" t="str">
        <f>VLOOKUP(G722,角色!A:B,2,FALSE)</f>
        <v>艾琳</v>
      </c>
      <c r="D722" s="8" t="str">
        <f t="shared" si="195"/>
        <v>主动技能3</v>
      </c>
      <c r="E722" s="8">
        <f t="shared" si="188"/>
        <v>16</v>
      </c>
      <c r="F722" s="8">
        <f t="shared" si="189"/>
        <v>3</v>
      </c>
      <c r="G722" s="8">
        <f t="shared" si="190"/>
        <v>12</v>
      </c>
      <c r="H722" s="4" t="s">
        <v>950</v>
      </c>
      <c r="I722" s="20" t="str">
        <f t="shared" si="186"/>
        <v>对敌方全体攻击，造成125%攻击力（+48232）点伤害。附带中毒.</v>
      </c>
      <c r="J722" s="4" t="s">
        <v>277</v>
      </c>
      <c r="K722" s="1" t="s">
        <v>102</v>
      </c>
      <c r="L722" s="4" t="s">
        <v>108</v>
      </c>
      <c r="M722" s="4"/>
      <c r="N722" s="4">
        <v>100</v>
      </c>
      <c r="O722" s="20">
        <f>VLOOKUP(L722,对应表!BK:BL,2,FALSE)</f>
        <v>100</v>
      </c>
      <c r="P722" s="25" t="str">
        <f>_xlfn.IFNA(VLOOKUP(G722,角色!V:AE,主动技能!F722+1,FALSE),"")</f>
        <v>||eff_zuzhou|</v>
      </c>
      <c r="Q722" s="25">
        <f>(VLOOKUP(G722,角色!V:AE,主动技能!F722+4,FALSE))</f>
        <v>3</v>
      </c>
      <c r="R722" s="25">
        <v>0</v>
      </c>
      <c r="S722" s="25">
        <v>0</v>
      </c>
      <c r="T722" s="6" t="str">
        <f t="shared" si="191"/>
        <v>100005:100:2:0</v>
      </c>
      <c r="U722" s="6" t="str">
        <f t="shared" si="192"/>
        <v/>
      </c>
      <c r="V722" s="19" t="str">
        <f>VLOOKUP(G722,角色!AW:BC,主动技能!F722+1,FALSE)</f>
        <v>skill_24</v>
      </c>
      <c r="Y722">
        <f t="shared" si="193"/>
        <v>0</v>
      </c>
      <c r="Z722" s="19">
        <f>IF(VLOOKUP(C722,角色!CC:CI,主动技能!F722*2,FALSE)=0,"",VLOOKUP(C722,角色!CC:CI,主动技能!F722*2,FALSE))</f>
        <v>125</v>
      </c>
      <c r="AA722" s="19">
        <f>IF(VLOOKUP(C722,角色!CC:CI,主动技能!F722*2+1,FALSE)=0,0,VLOOKUP(C722,角色!CC:CI,主动技能!F722*2+1,FALSE))</f>
        <v>25</v>
      </c>
      <c r="AB722" s="19">
        <f>IF(INT(VLOOKUP(E722,角色属性概况!I:M,3,FALSE)*AA722/100)=0,"",(INT(VLOOKUP(E722,角色属性概况!I:M,3,FALSE)*AA722/100)))</f>
        <v>48232</v>
      </c>
      <c r="AE722" s="25">
        <f>(VLOOKUP(G722,角色!V:AE,主动技能!F722+7,FALSE))</f>
        <v>1</v>
      </c>
      <c r="AF722" s="19">
        <f>VLOOKUP(F722,对应表!AY:BA,3,FALSE)</f>
        <v>2</v>
      </c>
      <c r="AG722" s="19">
        <f>VLOOKUP(F722,对应表!AY:BA,2,FALSE)</f>
        <v>2</v>
      </c>
      <c r="AH722" s="25" t="str">
        <f>VLOOKUP(F722,特效对应!F:G,2,FALSE)</f>
        <v>attackex</v>
      </c>
      <c r="AJ722">
        <f t="shared" si="196"/>
        <v>16</v>
      </c>
      <c r="AK722" t="s">
        <v>117</v>
      </c>
      <c r="AL722" s="4" t="s">
        <v>951</v>
      </c>
      <c r="AQ722" s="6" t="str">
        <f>_xlfn.IFNA(IF(IF($AK722=AQ$5,VLOOKUP(AL722,buff!$K:$L,2,FALSE),"")=0,"",IF($AK722=AQ$5,VLOOKUP(AL722,buff!$K:$L,2,FALSE),"")),"")</f>
        <v>100005:100:2:0</v>
      </c>
      <c r="AR722" s="6" t="str">
        <f>_xlfn.IFNA(IF(IF($AK722=AR$5,VLOOKUP(AM722,buff!$K:$L,2,FALSE),"")=0,"",IF($AK722=AR$5,VLOOKUP(AM722,buff!$K:$L,2,FALSE),"")),"")</f>
        <v/>
      </c>
      <c r="AS722" s="6" t="str">
        <f>_xlfn.IFNA(IF(IF($AK722=AS$5,VLOOKUP(AN722,buff!$K:$L,2,FALSE),"")=0,"",IF($AK722=AS$5,VLOOKUP(AN722,buff!$K:$L,2,FALSE),"")),"")</f>
        <v/>
      </c>
      <c r="AT722" s="6" t="str">
        <f>_xlfn.IFNA(IF(IF($AK722=AT$5,VLOOKUP(AO722,buff!$K:$L,2,FALSE),"")=0,"",IF($AK722=AT$5,VLOOKUP(AO722,buff!$K:$L,2,FALSE),"")),"")</f>
        <v/>
      </c>
      <c r="AU722" s="6" t="str">
        <f>_xlfn.IFNA(IF(IF($AK722=AU$5,VLOOKUP(AP722,buff!$K:$L,2,FALSE),"")=0,"",IF($AK722=AU$5,VLOOKUP(AP722,buff!$K:$L,2,FALSE),"")),"")</f>
        <v/>
      </c>
      <c r="AV722" s="6" t="str">
        <f>_xlfn.IFNA(IF(IF($AK722=AV$5,VLOOKUP(AL722,buff!$K:$L,2,FALSE),"")=0,"",IF($AK722=AV$5,VLOOKUP(AL722,buff!$K:$L,2,FALSE),"")),"")</f>
        <v/>
      </c>
      <c r="AW722" s="6" t="str">
        <f>_xlfn.IFNA(IF(IF($AK722=AW$5,VLOOKUP(AM722,buff!$K:$L,2,FALSE),"")=0,"",IF($AK722=AW$5,VLOOKUP(AM722,buff!$K:$L,2,FALSE),"")),"")</f>
        <v/>
      </c>
      <c r="AX722" s="6" t="str">
        <f>_xlfn.IFNA(IF(IF($AK722=AX$5,VLOOKUP(AN722,buff!$K:$L,2,FALSE),"")=0,"",IF($AK722=AX$5,VLOOKUP(AN722,buff!$K:$L,2,FALSE),"")),"")</f>
        <v/>
      </c>
      <c r="AY722" s="6" t="str">
        <f>_xlfn.IFNA(IF(IF($AK722=AY$5,VLOOKUP(AO722,buff!$K:$L,2,FALSE),"")=0,"",IF($AK722=AY$5,VLOOKUP(AO722,buff!$K:$L,2,FALSE),"")),"")</f>
        <v/>
      </c>
      <c r="AZ722" s="6" t="str">
        <f>_xlfn.IFNA(IF(IF($AK722=AZ$5,VLOOKUP(AP722,buff!$K:$L,2,FALSE),"")=0,"",IF($AK722=AZ$5,VLOOKUP(AP722,buff!$K:$L,2,FALSE),"")),"")</f>
        <v/>
      </c>
      <c r="BA722" s="6">
        <f>VLOOKUP(AL722,buff!$K:$P,6,FALSE)</f>
        <v>-5</v>
      </c>
      <c r="BB722" s="6" t="e">
        <f>VLOOKUP(AM722,buff!$K:$P,6,FALSE)</f>
        <v>#N/A</v>
      </c>
      <c r="BC722" s="6" t="e">
        <f>VLOOKUP(AN722,buff!$K:$P,6,FALSE)</f>
        <v>#N/A</v>
      </c>
      <c r="BD722">
        <f t="shared" si="197"/>
        <v>3</v>
      </c>
      <c r="BE722">
        <f t="shared" si="198"/>
        <v>2</v>
      </c>
      <c r="BF722" s="22">
        <f t="shared" si="199"/>
        <v>101203</v>
      </c>
    </row>
    <row r="723" spans="1:58" x14ac:dyDescent="0.15">
      <c r="A723" t="str">
        <f t="shared" si="187"/>
        <v>艾琳主动技能3等级17</v>
      </c>
      <c r="B723" s="8">
        <f t="shared" si="194"/>
        <v>10120317</v>
      </c>
      <c r="C723" s="8" t="str">
        <f>VLOOKUP(G723,角色!A:B,2,FALSE)</f>
        <v>艾琳</v>
      </c>
      <c r="D723" s="8" t="str">
        <f t="shared" si="195"/>
        <v>主动技能3</v>
      </c>
      <c r="E723" s="8">
        <f t="shared" si="188"/>
        <v>17</v>
      </c>
      <c r="F723" s="8">
        <f t="shared" si="189"/>
        <v>3</v>
      </c>
      <c r="G723" s="8">
        <f t="shared" si="190"/>
        <v>12</v>
      </c>
      <c r="H723" s="4" t="s">
        <v>950</v>
      </c>
      <c r="I723" s="20" t="str">
        <f t="shared" si="186"/>
        <v>对敌方全体攻击，造成125%攻击力（+68333）点伤害。附带中毒.</v>
      </c>
      <c r="J723" s="4" t="s">
        <v>277</v>
      </c>
      <c r="K723" s="1" t="s">
        <v>102</v>
      </c>
      <c r="L723" s="4" t="s">
        <v>108</v>
      </c>
      <c r="M723" s="4"/>
      <c r="N723" s="4">
        <v>100</v>
      </c>
      <c r="O723" s="20">
        <f>VLOOKUP(L723,对应表!BK:BL,2,FALSE)</f>
        <v>100</v>
      </c>
      <c r="P723" s="25" t="str">
        <f>_xlfn.IFNA(VLOOKUP(G723,角色!V:AE,主动技能!F723+1,FALSE),"")</f>
        <v>||eff_zuzhou|</v>
      </c>
      <c r="Q723" s="25">
        <f>(VLOOKUP(G723,角色!V:AE,主动技能!F723+4,FALSE))</f>
        <v>3</v>
      </c>
      <c r="R723" s="25">
        <v>0</v>
      </c>
      <c r="S723" s="25">
        <v>0</v>
      </c>
      <c r="T723" s="6" t="str">
        <f t="shared" si="191"/>
        <v>100005:100:2:0</v>
      </c>
      <c r="U723" s="6" t="str">
        <f t="shared" si="192"/>
        <v/>
      </c>
      <c r="V723" s="19" t="str">
        <f>VLOOKUP(G723,角色!AW:BC,主动技能!F723+1,FALSE)</f>
        <v>skill_24</v>
      </c>
      <c r="Y723">
        <f t="shared" si="193"/>
        <v>0</v>
      </c>
      <c r="Z723" s="19">
        <f>IF(VLOOKUP(C723,角色!CC:CI,主动技能!F723*2,FALSE)=0,"",VLOOKUP(C723,角色!CC:CI,主动技能!F723*2,FALSE))</f>
        <v>125</v>
      </c>
      <c r="AA723" s="19">
        <f>IF(VLOOKUP(C723,角色!CC:CI,主动技能!F723*2+1,FALSE)=0,0,VLOOKUP(C723,角色!CC:CI,主动技能!F723*2+1,FALSE))</f>
        <v>25</v>
      </c>
      <c r="AB723" s="19">
        <f>IF(INT(VLOOKUP(E723,角色属性概况!I:M,3,FALSE)*AA723/100)=0,"",(INT(VLOOKUP(E723,角色属性概况!I:M,3,FALSE)*AA723/100)))</f>
        <v>68333</v>
      </c>
      <c r="AE723" s="25">
        <f>(VLOOKUP(G723,角色!V:AE,主动技能!F723+7,FALSE))</f>
        <v>1</v>
      </c>
      <c r="AF723" s="19">
        <f>VLOOKUP(F723,对应表!AY:BA,3,FALSE)</f>
        <v>2</v>
      </c>
      <c r="AG723" s="19">
        <f>VLOOKUP(F723,对应表!AY:BA,2,FALSE)</f>
        <v>2</v>
      </c>
      <c r="AH723" s="25" t="str">
        <f>VLOOKUP(F723,特效对应!F:G,2,FALSE)</f>
        <v>attackex</v>
      </c>
      <c r="AJ723">
        <f t="shared" si="196"/>
        <v>17</v>
      </c>
      <c r="AK723" t="s">
        <v>117</v>
      </c>
      <c r="AL723" s="4" t="s">
        <v>951</v>
      </c>
      <c r="AQ723" s="6" t="str">
        <f>_xlfn.IFNA(IF(IF($AK723=AQ$5,VLOOKUP(AL723,buff!$K:$L,2,FALSE),"")=0,"",IF($AK723=AQ$5,VLOOKUP(AL723,buff!$K:$L,2,FALSE),"")),"")</f>
        <v>100005:100:2:0</v>
      </c>
      <c r="AR723" s="6" t="str">
        <f>_xlfn.IFNA(IF(IF($AK723=AR$5,VLOOKUP(AM723,buff!$K:$L,2,FALSE),"")=0,"",IF($AK723=AR$5,VLOOKUP(AM723,buff!$K:$L,2,FALSE),"")),"")</f>
        <v/>
      </c>
      <c r="AS723" s="6" t="str">
        <f>_xlfn.IFNA(IF(IF($AK723=AS$5,VLOOKUP(AN723,buff!$K:$L,2,FALSE),"")=0,"",IF($AK723=AS$5,VLOOKUP(AN723,buff!$K:$L,2,FALSE),"")),"")</f>
        <v/>
      </c>
      <c r="AT723" s="6" t="str">
        <f>_xlfn.IFNA(IF(IF($AK723=AT$5,VLOOKUP(AO723,buff!$K:$L,2,FALSE),"")=0,"",IF($AK723=AT$5,VLOOKUP(AO723,buff!$K:$L,2,FALSE),"")),"")</f>
        <v/>
      </c>
      <c r="AU723" s="6" t="str">
        <f>_xlfn.IFNA(IF(IF($AK723=AU$5,VLOOKUP(AP723,buff!$K:$L,2,FALSE),"")=0,"",IF($AK723=AU$5,VLOOKUP(AP723,buff!$K:$L,2,FALSE),"")),"")</f>
        <v/>
      </c>
      <c r="AV723" s="6" t="str">
        <f>_xlfn.IFNA(IF(IF($AK723=AV$5,VLOOKUP(AL723,buff!$K:$L,2,FALSE),"")=0,"",IF($AK723=AV$5,VLOOKUP(AL723,buff!$K:$L,2,FALSE),"")),"")</f>
        <v/>
      </c>
      <c r="AW723" s="6" t="str">
        <f>_xlfn.IFNA(IF(IF($AK723=AW$5,VLOOKUP(AM723,buff!$K:$L,2,FALSE),"")=0,"",IF($AK723=AW$5,VLOOKUP(AM723,buff!$K:$L,2,FALSE),"")),"")</f>
        <v/>
      </c>
      <c r="AX723" s="6" t="str">
        <f>_xlfn.IFNA(IF(IF($AK723=AX$5,VLOOKUP(AN723,buff!$K:$L,2,FALSE),"")=0,"",IF($AK723=AX$5,VLOOKUP(AN723,buff!$K:$L,2,FALSE),"")),"")</f>
        <v/>
      </c>
      <c r="AY723" s="6" t="str">
        <f>_xlfn.IFNA(IF(IF($AK723=AY$5,VLOOKUP(AO723,buff!$K:$L,2,FALSE),"")=0,"",IF($AK723=AY$5,VLOOKUP(AO723,buff!$K:$L,2,FALSE),"")),"")</f>
        <v/>
      </c>
      <c r="AZ723" s="6" t="str">
        <f>_xlfn.IFNA(IF(IF($AK723=AZ$5,VLOOKUP(AP723,buff!$K:$L,2,FALSE),"")=0,"",IF($AK723=AZ$5,VLOOKUP(AP723,buff!$K:$L,2,FALSE),"")),"")</f>
        <v/>
      </c>
      <c r="BA723" s="6">
        <f>VLOOKUP(AL723,buff!$K:$P,6,FALSE)</f>
        <v>-5</v>
      </c>
      <c r="BB723" s="6" t="e">
        <f>VLOOKUP(AM723,buff!$K:$P,6,FALSE)</f>
        <v>#N/A</v>
      </c>
      <c r="BC723" s="6" t="e">
        <f>VLOOKUP(AN723,buff!$K:$P,6,FALSE)</f>
        <v>#N/A</v>
      </c>
      <c r="BD723">
        <f t="shared" si="197"/>
        <v>3</v>
      </c>
      <c r="BE723">
        <f t="shared" si="198"/>
        <v>2</v>
      </c>
      <c r="BF723" s="22">
        <f t="shared" si="199"/>
        <v>101203</v>
      </c>
    </row>
    <row r="724" spans="1:58" x14ac:dyDescent="0.15">
      <c r="A724" t="str">
        <f t="shared" si="187"/>
        <v>艾琳主动技能3等级18</v>
      </c>
      <c r="B724" s="8">
        <f t="shared" si="194"/>
        <v>10120318</v>
      </c>
      <c r="C724" s="8" t="str">
        <f>VLOOKUP(G724,角色!A:B,2,FALSE)</f>
        <v>艾琳</v>
      </c>
      <c r="D724" s="8" t="str">
        <f t="shared" si="195"/>
        <v>主动技能3</v>
      </c>
      <c r="E724" s="8">
        <f t="shared" si="188"/>
        <v>18</v>
      </c>
      <c r="F724" s="8">
        <f t="shared" si="189"/>
        <v>3</v>
      </c>
      <c r="G724" s="8">
        <f t="shared" si="190"/>
        <v>12</v>
      </c>
      <c r="H724" s="4" t="s">
        <v>950</v>
      </c>
      <c r="I724" s="20" t="str">
        <f t="shared" si="186"/>
        <v>对敌方全体攻击，造成125%攻击力（+96791）点伤害。附带中毒.</v>
      </c>
      <c r="J724" s="4" t="s">
        <v>277</v>
      </c>
      <c r="K724" s="1" t="s">
        <v>102</v>
      </c>
      <c r="L724" s="4" t="s">
        <v>108</v>
      </c>
      <c r="M724" s="4"/>
      <c r="N724" s="4">
        <v>100</v>
      </c>
      <c r="O724" s="20">
        <f>VLOOKUP(L724,对应表!BK:BL,2,FALSE)</f>
        <v>100</v>
      </c>
      <c r="P724" s="25" t="str">
        <f>_xlfn.IFNA(VLOOKUP(G724,角色!V:AE,主动技能!F724+1,FALSE),"")</f>
        <v>||eff_zuzhou|</v>
      </c>
      <c r="Q724" s="25">
        <f>(VLOOKUP(G724,角色!V:AE,主动技能!F724+4,FALSE))</f>
        <v>3</v>
      </c>
      <c r="R724" s="25">
        <v>0</v>
      </c>
      <c r="S724" s="25">
        <v>0</v>
      </c>
      <c r="T724" s="6" t="str">
        <f t="shared" si="191"/>
        <v>100005:100:2:0</v>
      </c>
      <c r="U724" s="6" t="str">
        <f t="shared" si="192"/>
        <v/>
      </c>
      <c r="V724" s="19" t="str">
        <f>VLOOKUP(G724,角色!AW:BC,主动技能!F724+1,FALSE)</f>
        <v>skill_24</v>
      </c>
      <c r="Y724">
        <f t="shared" si="193"/>
        <v>0</v>
      </c>
      <c r="Z724" s="19">
        <f>IF(VLOOKUP(C724,角色!CC:CI,主动技能!F724*2,FALSE)=0,"",VLOOKUP(C724,角色!CC:CI,主动技能!F724*2,FALSE))</f>
        <v>125</v>
      </c>
      <c r="AA724" s="19">
        <f>IF(VLOOKUP(C724,角色!CC:CI,主动技能!F724*2+1,FALSE)=0,0,VLOOKUP(C724,角色!CC:CI,主动技能!F724*2+1,FALSE))</f>
        <v>25</v>
      </c>
      <c r="AB724" s="19">
        <f>IF(INT(VLOOKUP(E724,角色属性概况!I:M,3,FALSE)*AA724/100)=0,"",(INT(VLOOKUP(E724,角色属性概况!I:M,3,FALSE)*AA724/100)))</f>
        <v>96791</v>
      </c>
      <c r="AE724" s="25">
        <f>(VLOOKUP(G724,角色!V:AE,主动技能!F724+7,FALSE))</f>
        <v>1</v>
      </c>
      <c r="AF724" s="19">
        <f>VLOOKUP(F724,对应表!AY:BA,3,FALSE)</f>
        <v>2</v>
      </c>
      <c r="AG724" s="19">
        <f>VLOOKUP(F724,对应表!AY:BA,2,FALSE)</f>
        <v>2</v>
      </c>
      <c r="AH724" s="25" t="str">
        <f>VLOOKUP(F724,特效对应!F:G,2,FALSE)</f>
        <v>attackex</v>
      </c>
      <c r="AJ724">
        <f t="shared" si="196"/>
        <v>18</v>
      </c>
      <c r="AK724" t="s">
        <v>117</v>
      </c>
      <c r="AL724" s="4" t="s">
        <v>951</v>
      </c>
      <c r="AQ724" s="6" t="str">
        <f>_xlfn.IFNA(IF(IF($AK724=AQ$5,VLOOKUP(AL724,buff!$K:$L,2,FALSE),"")=0,"",IF($AK724=AQ$5,VLOOKUP(AL724,buff!$K:$L,2,FALSE),"")),"")</f>
        <v>100005:100:2:0</v>
      </c>
      <c r="AR724" s="6" t="str">
        <f>_xlfn.IFNA(IF(IF($AK724=AR$5,VLOOKUP(AM724,buff!$K:$L,2,FALSE),"")=0,"",IF($AK724=AR$5,VLOOKUP(AM724,buff!$K:$L,2,FALSE),"")),"")</f>
        <v/>
      </c>
      <c r="AS724" s="6" t="str">
        <f>_xlfn.IFNA(IF(IF($AK724=AS$5,VLOOKUP(AN724,buff!$K:$L,2,FALSE),"")=0,"",IF($AK724=AS$5,VLOOKUP(AN724,buff!$K:$L,2,FALSE),"")),"")</f>
        <v/>
      </c>
      <c r="AT724" s="6" t="str">
        <f>_xlfn.IFNA(IF(IF($AK724=AT$5,VLOOKUP(AO724,buff!$K:$L,2,FALSE),"")=0,"",IF($AK724=AT$5,VLOOKUP(AO724,buff!$K:$L,2,FALSE),"")),"")</f>
        <v/>
      </c>
      <c r="AU724" s="6" t="str">
        <f>_xlfn.IFNA(IF(IF($AK724=AU$5,VLOOKUP(AP724,buff!$K:$L,2,FALSE),"")=0,"",IF($AK724=AU$5,VLOOKUP(AP724,buff!$K:$L,2,FALSE),"")),"")</f>
        <v/>
      </c>
      <c r="AV724" s="6" t="str">
        <f>_xlfn.IFNA(IF(IF($AK724=AV$5,VLOOKUP(AL724,buff!$K:$L,2,FALSE),"")=0,"",IF($AK724=AV$5,VLOOKUP(AL724,buff!$K:$L,2,FALSE),"")),"")</f>
        <v/>
      </c>
      <c r="AW724" s="6" t="str">
        <f>_xlfn.IFNA(IF(IF($AK724=AW$5,VLOOKUP(AM724,buff!$K:$L,2,FALSE),"")=0,"",IF($AK724=AW$5,VLOOKUP(AM724,buff!$K:$L,2,FALSE),"")),"")</f>
        <v/>
      </c>
      <c r="AX724" s="6" t="str">
        <f>_xlfn.IFNA(IF(IF($AK724=AX$5,VLOOKUP(AN724,buff!$K:$L,2,FALSE),"")=0,"",IF($AK724=AX$5,VLOOKUP(AN724,buff!$K:$L,2,FALSE),"")),"")</f>
        <v/>
      </c>
      <c r="AY724" s="6" t="str">
        <f>_xlfn.IFNA(IF(IF($AK724=AY$5,VLOOKUP(AO724,buff!$K:$L,2,FALSE),"")=0,"",IF($AK724=AY$5,VLOOKUP(AO724,buff!$K:$L,2,FALSE),"")),"")</f>
        <v/>
      </c>
      <c r="AZ724" s="6" t="str">
        <f>_xlfn.IFNA(IF(IF($AK724=AZ$5,VLOOKUP(AP724,buff!$K:$L,2,FALSE),"")=0,"",IF($AK724=AZ$5,VLOOKUP(AP724,buff!$K:$L,2,FALSE),"")),"")</f>
        <v/>
      </c>
      <c r="BA724" s="6">
        <f>VLOOKUP(AL724,buff!$K:$P,6,FALSE)</f>
        <v>-5</v>
      </c>
      <c r="BB724" s="6" t="e">
        <f>VLOOKUP(AM724,buff!$K:$P,6,FALSE)</f>
        <v>#N/A</v>
      </c>
      <c r="BC724" s="6" t="e">
        <f>VLOOKUP(AN724,buff!$K:$P,6,FALSE)</f>
        <v>#N/A</v>
      </c>
      <c r="BD724">
        <f t="shared" si="197"/>
        <v>3</v>
      </c>
      <c r="BE724">
        <f t="shared" si="198"/>
        <v>2</v>
      </c>
      <c r="BF724" s="22">
        <f t="shared" si="199"/>
        <v>101203</v>
      </c>
    </row>
    <row r="725" spans="1:58" x14ac:dyDescent="0.15">
      <c r="A725" t="str">
        <f t="shared" si="187"/>
        <v>艾琳主动技能3等级19</v>
      </c>
      <c r="B725" s="8">
        <f t="shared" si="194"/>
        <v>10120319</v>
      </c>
      <c r="C725" s="8" t="str">
        <f>VLOOKUP(G725,角色!A:B,2,FALSE)</f>
        <v>艾琳</v>
      </c>
      <c r="D725" s="8" t="str">
        <f t="shared" si="195"/>
        <v>主动技能3</v>
      </c>
      <c r="E725" s="8">
        <f t="shared" si="188"/>
        <v>19</v>
      </c>
      <c r="F725" s="8">
        <f t="shared" si="189"/>
        <v>3</v>
      </c>
      <c r="G725" s="8">
        <f t="shared" si="190"/>
        <v>12</v>
      </c>
      <c r="H725" s="4" t="s">
        <v>950</v>
      </c>
      <c r="I725" s="20" t="str">
        <f t="shared" si="186"/>
        <v>对敌方全体攻击，造成125%攻击力（+137079）点伤害。附带中毒.</v>
      </c>
      <c r="J725" s="4" t="s">
        <v>277</v>
      </c>
      <c r="K725" s="1" t="s">
        <v>102</v>
      </c>
      <c r="L725" s="4" t="s">
        <v>108</v>
      </c>
      <c r="M725" s="4"/>
      <c r="N725" s="4">
        <v>100</v>
      </c>
      <c r="O725" s="20">
        <f>VLOOKUP(L725,对应表!BK:BL,2,FALSE)</f>
        <v>100</v>
      </c>
      <c r="P725" s="25" t="str">
        <f>_xlfn.IFNA(VLOOKUP(G725,角色!V:AE,主动技能!F725+1,FALSE),"")</f>
        <v>||eff_zuzhou|</v>
      </c>
      <c r="Q725" s="25">
        <f>(VLOOKUP(G725,角色!V:AE,主动技能!F725+4,FALSE))</f>
        <v>3</v>
      </c>
      <c r="R725" s="25">
        <v>0</v>
      </c>
      <c r="S725" s="25">
        <v>0</v>
      </c>
      <c r="T725" s="6" t="str">
        <f t="shared" si="191"/>
        <v>100005:100:2:0</v>
      </c>
      <c r="U725" s="6" t="str">
        <f t="shared" si="192"/>
        <v/>
      </c>
      <c r="V725" s="19" t="str">
        <f>VLOOKUP(G725,角色!AW:BC,主动技能!F725+1,FALSE)</f>
        <v>skill_24</v>
      </c>
      <c r="Y725">
        <f t="shared" si="193"/>
        <v>0</v>
      </c>
      <c r="Z725" s="19">
        <f>IF(VLOOKUP(C725,角色!CC:CI,主动技能!F725*2,FALSE)=0,"",VLOOKUP(C725,角色!CC:CI,主动技能!F725*2,FALSE))</f>
        <v>125</v>
      </c>
      <c r="AA725" s="19">
        <f>IF(VLOOKUP(C725,角色!CC:CI,主动技能!F725*2+1,FALSE)=0,0,VLOOKUP(C725,角色!CC:CI,主动技能!F725*2+1,FALSE))</f>
        <v>25</v>
      </c>
      <c r="AB725" s="19">
        <f>IF(INT(VLOOKUP(E725,角色属性概况!I:M,3,FALSE)*AA725/100)=0,"",(INT(VLOOKUP(E725,角色属性概况!I:M,3,FALSE)*AA725/100)))</f>
        <v>137079</v>
      </c>
      <c r="AE725" s="25">
        <f>(VLOOKUP(G725,角色!V:AE,主动技能!F725+7,FALSE))</f>
        <v>1</v>
      </c>
      <c r="AF725" s="19">
        <f>VLOOKUP(F725,对应表!AY:BA,3,FALSE)</f>
        <v>2</v>
      </c>
      <c r="AG725" s="19">
        <f>VLOOKUP(F725,对应表!AY:BA,2,FALSE)</f>
        <v>2</v>
      </c>
      <c r="AH725" s="25" t="str">
        <f>VLOOKUP(F725,特效对应!F:G,2,FALSE)</f>
        <v>attackex</v>
      </c>
      <c r="AJ725">
        <f t="shared" si="196"/>
        <v>19</v>
      </c>
      <c r="AK725" t="s">
        <v>117</v>
      </c>
      <c r="AL725" s="4" t="s">
        <v>951</v>
      </c>
      <c r="AQ725" s="6" t="str">
        <f>_xlfn.IFNA(IF(IF($AK725=AQ$5,VLOOKUP(AL725,buff!$K:$L,2,FALSE),"")=0,"",IF($AK725=AQ$5,VLOOKUP(AL725,buff!$K:$L,2,FALSE),"")),"")</f>
        <v>100005:100:2:0</v>
      </c>
      <c r="AR725" s="6" t="str">
        <f>_xlfn.IFNA(IF(IF($AK725=AR$5,VLOOKUP(AM725,buff!$K:$L,2,FALSE),"")=0,"",IF($AK725=AR$5,VLOOKUP(AM725,buff!$K:$L,2,FALSE),"")),"")</f>
        <v/>
      </c>
      <c r="AS725" s="6" t="str">
        <f>_xlfn.IFNA(IF(IF($AK725=AS$5,VLOOKUP(AN725,buff!$K:$L,2,FALSE),"")=0,"",IF($AK725=AS$5,VLOOKUP(AN725,buff!$K:$L,2,FALSE),"")),"")</f>
        <v/>
      </c>
      <c r="AT725" s="6" t="str">
        <f>_xlfn.IFNA(IF(IF($AK725=AT$5,VLOOKUP(AO725,buff!$K:$L,2,FALSE),"")=0,"",IF($AK725=AT$5,VLOOKUP(AO725,buff!$K:$L,2,FALSE),"")),"")</f>
        <v/>
      </c>
      <c r="AU725" s="6" t="str">
        <f>_xlfn.IFNA(IF(IF($AK725=AU$5,VLOOKUP(AP725,buff!$K:$L,2,FALSE),"")=0,"",IF($AK725=AU$5,VLOOKUP(AP725,buff!$K:$L,2,FALSE),"")),"")</f>
        <v/>
      </c>
      <c r="AV725" s="6" t="str">
        <f>_xlfn.IFNA(IF(IF($AK725=AV$5,VLOOKUP(AL725,buff!$K:$L,2,FALSE),"")=0,"",IF($AK725=AV$5,VLOOKUP(AL725,buff!$K:$L,2,FALSE),"")),"")</f>
        <v/>
      </c>
      <c r="AW725" s="6" t="str">
        <f>_xlfn.IFNA(IF(IF($AK725=AW$5,VLOOKUP(AM725,buff!$K:$L,2,FALSE),"")=0,"",IF($AK725=AW$5,VLOOKUP(AM725,buff!$K:$L,2,FALSE),"")),"")</f>
        <v/>
      </c>
      <c r="AX725" s="6" t="str">
        <f>_xlfn.IFNA(IF(IF($AK725=AX$5,VLOOKUP(AN725,buff!$K:$L,2,FALSE),"")=0,"",IF($AK725=AX$5,VLOOKUP(AN725,buff!$K:$L,2,FALSE),"")),"")</f>
        <v/>
      </c>
      <c r="AY725" s="6" t="str">
        <f>_xlfn.IFNA(IF(IF($AK725=AY$5,VLOOKUP(AO725,buff!$K:$L,2,FALSE),"")=0,"",IF($AK725=AY$5,VLOOKUP(AO725,buff!$K:$L,2,FALSE),"")),"")</f>
        <v/>
      </c>
      <c r="AZ725" s="6" t="str">
        <f>_xlfn.IFNA(IF(IF($AK725=AZ$5,VLOOKUP(AP725,buff!$K:$L,2,FALSE),"")=0,"",IF($AK725=AZ$5,VLOOKUP(AP725,buff!$K:$L,2,FALSE),"")),"")</f>
        <v/>
      </c>
      <c r="BA725" s="6">
        <f>VLOOKUP(AL725,buff!$K:$P,6,FALSE)</f>
        <v>-5</v>
      </c>
      <c r="BB725" s="6" t="e">
        <f>VLOOKUP(AM725,buff!$K:$P,6,FALSE)</f>
        <v>#N/A</v>
      </c>
      <c r="BC725" s="6" t="e">
        <f>VLOOKUP(AN725,buff!$K:$P,6,FALSE)</f>
        <v>#N/A</v>
      </c>
      <c r="BD725">
        <f t="shared" si="197"/>
        <v>3</v>
      </c>
      <c r="BE725">
        <f t="shared" si="198"/>
        <v>2</v>
      </c>
      <c r="BF725" s="22">
        <f t="shared" si="199"/>
        <v>101203</v>
      </c>
    </row>
    <row r="726" spans="1:58" x14ac:dyDescent="0.15">
      <c r="A726" t="str">
        <f t="shared" si="187"/>
        <v>艾琳主动技能3等级20</v>
      </c>
      <c r="B726" s="8">
        <f t="shared" si="194"/>
        <v>10120320</v>
      </c>
      <c r="C726" s="8" t="str">
        <f>VLOOKUP(G726,角色!A:B,2,FALSE)</f>
        <v>艾琳</v>
      </c>
      <c r="D726" s="8" t="str">
        <f t="shared" si="195"/>
        <v>主动技能3</v>
      </c>
      <c r="E726" s="8">
        <f t="shared" si="188"/>
        <v>20</v>
      </c>
      <c r="F726" s="8">
        <f t="shared" si="189"/>
        <v>3</v>
      </c>
      <c r="G726" s="8">
        <f t="shared" si="190"/>
        <v>12</v>
      </c>
      <c r="H726" s="4" t="s">
        <v>950</v>
      </c>
      <c r="I726" s="20" t="str">
        <f t="shared" si="186"/>
        <v>对敌方全体攻击，造成125%攻击力（+194115）点伤害。附带中毒.</v>
      </c>
      <c r="J726" s="4" t="s">
        <v>277</v>
      </c>
      <c r="K726" s="1" t="s">
        <v>102</v>
      </c>
      <c r="L726" s="4" t="s">
        <v>108</v>
      </c>
      <c r="M726" s="4"/>
      <c r="N726" s="4">
        <v>100</v>
      </c>
      <c r="O726" s="20">
        <f>VLOOKUP(L726,对应表!BK:BL,2,FALSE)</f>
        <v>100</v>
      </c>
      <c r="P726" s="25" t="str">
        <f>_xlfn.IFNA(VLOOKUP(G726,角色!V:AE,主动技能!F726+1,FALSE),"")</f>
        <v>||eff_zuzhou|</v>
      </c>
      <c r="Q726" s="25">
        <f>(VLOOKUP(G726,角色!V:AE,主动技能!F726+4,FALSE))</f>
        <v>3</v>
      </c>
      <c r="R726" s="25">
        <v>0</v>
      </c>
      <c r="S726" s="25">
        <v>0</v>
      </c>
      <c r="T726" s="6" t="str">
        <f t="shared" si="191"/>
        <v>100005:100:2:0</v>
      </c>
      <c r="U726" s="6" t="str">
        <f t="shared" si="192"/>
        <v/>
      </c>
      <c r="V726" s="19" t="str">
        <f>VLOOKUP(G726,角色!AW:BC,主动技能!F726+1,FALSE)</f>
        <v>skill_24</v>
      </c>
      <c r="Y726">
        <f t="shared" si="193"/>
        <v>0</v>
      </c>
      <c r="Z726" s="19">
        <f>IF(VLOOKUP(C726,角色!CC:CI,主动技能!F726*2,FALSE)=0,"",VLOOKUP(C726,角色!CC:CI,主动技能!F726*2,FALSE))</f>
        <v>125</v>
      </c>
      <c r="AA726" s="19">
        <f>IF(VLOOKUP(C726,角色!CC:CI,主动技能!F726*2+1,FALSE)=0,0,VLOOKUP(C726,角色!CC:CI,主动技能!F726*2+1,FALSE))</f>
        <v>25</v>
      </c>
      <c r="AB726" s="19">
        <f>IF(INT(VLOOKUP(E726,角色属性概况!I:M,3,FALSE)*AA726/100)=0,"",(INT(VLOOKUP(E726,角色属性概况!I:M,3,FALSE)*AA726/100)))</f>
        <v>194115</v>
      </c>
      <c r="AE726" s="25">
        <f>(VLOOKUP(G726,角色!V:AE,主动技能!F726+7,FALSE))</f>
        <v>1</v>
      </c>
      <c r="AF726" s="19">
        <f>VLOOKUP(F726,对应表!AY:BA,3,FALSE)</f>
        <v>2</v>
      </c>
      <c r="AG726" s="19">
        <f>VLOOKUP(F726,对应表!AY:BA,2,FALSE)</f>
        <v>2</v>
      </c>
      <c r="AH726" s="25" t="str">
        <f>VLOOKUP(F726,特效对应!F:G,2,FALSE)</f>
        <v>attackex</v>
      </c>
      <c r="AJ726">
        <f t="shared" si="196"/>
        <v>20</v>
      </c>
      <c r="AK726" t="s">
        <v>117</v>
      </c>
      <c r="AL726" s="4" t="s">
        <v>951</v>
      </c>
      <c r="AQ726" s="6" t="str">
        <f>_xlfn.IFNA(IF(IF($AK726=AQ$5,VLOOKUP(AL726,buff!$K:$L,2,FALSE),"")=0,"",IF($AK726=AQ$5,VLOOKUP(AL726,buff!$K:$L,2,FALSE),"")),"")</f>
        <v>100005:100:2:0</v>
      </c>
      <c r="AR726" s="6" t="str">
        <f>_xlfn.IFNA(IF(IF($AK726=AR$5,VLOOKUP(AM726,buff!$K:$L,2,FALSE),"")=0,"",IF($AK726=AR$5,VLOOKUP(AM726,buff!$K:$L,2,FALSE),"")),"")</f>
        <v/>
      </c>
      <c r="AS726" s="6" t="str">
        <f>_xlfn.IFNA(IF(IF($AK726=AS$5,VLOOKUP(AN726,buff!$K:$L,2,FALSE),"")=0,"",IF($AK726=AS$5,VLOOKUP(AN726,buff!$K:$L,2,FALSE),"")),"")</f>
        <v/>
      </c>
      <c r="AT726" s="6" t="str">
        <f>_xlfn.IFNA(IF(IF($AK726=AT$5,VLOOKUP(AO726,buff!$K:$L,2,FALSE),"")=0,"",IF($AK726=AT$5,VLOOKUP(AO726,buff!$K:$L,2,FALSE),"")),"")</f>
        <v/>
      </c>
      <c r="AU726" s="6" t="str">
        <f>_xlfn.IFNA(IF(IF($AK726=AU$5,VLOOKUP(AP726,buff!$K:$L,2,FALSE),"")=0,"",IF($AK726=AU$5,VLOOKUP(AP726,buff!$K:$L,2,FALSE),"")),"")</f>
        <v/>
      </c>
      <c r="AV726" s="6" t="str">
        <f>_xlfn.IFNA(IF(IF($AK726=AV$5,VLOOKUP(AL726,buff!$K:$L,2,FALSE),"")=0,"",IF($AK726=AV$5,VLOOKUP(AL726,buff!$K:$L,2,FALSE),"")),"")</f>
        <v/>
      </c>
      <c r="AW726" s="6" t="str">
        <f>_xlfn.IFNA(IF(IF($AK726=AW$5,VLOOKUP(AM726,buff!$K:$L,2,FALSE),"")=0,"",IF($AK726=AW$5,VLOOKUP(AM726,buff!$K:$L,2,FALSE),"")),"")</f>
        <v/>
      </c>
      <c r="AX726" s="6" t="str">
        <f>_xlfn.IFNA(IF(IF($AK726=AX$5,VLOOKUP(AN726,buff!$K:$L,2,FALSE),"")=0,"",IF($AK726=AX$5,VLOOKUP(AN726,buff!$K:$L,2,FALSE),"")),"")</f>
        <v/>
      </c>
      <c r="AY726" s="6" t="str">
        <f>_xlfn.IFNA(IF(IF($AK726=AY$5,VLOOKUP(AO726,buff!$K:$L,2,FALSE),"")=0,"",IF($AK726=AY$5,VLOOKUP(AO726,buff!$K:$L,2,FALSE),"")),"")</f>
        <v/>
      </c>
      <c r="AZ726" s="6" t="str">
        <f>_xlfn.IFNA(IF(IF($AK726=AZ$5,VLOOKUP(AP726,buff!$K:$L,2,FALSE),"")=0,"",IF($AK726=AZ$5,VLOOKUP(AP726,buff!$K:$L,2,FALSE),"")),"")</f>
        <v/>
      </c>
      <c r="BA726" s="6">
        <f>VLOOKUP(AL726,buff!$K:$P,6,FALSE)</f>
        <v>-5</v>
      </c>
      <c r="BB726" s="6" t="e">
        <f>VLOOKUP(AM726,buff!$K:$P,6,FALSE)</f>
        <v>#N/A</v>
      </c>
      <c r="BC726" s="6" t="e">
        <f>VLOOKUP(AN726,buff!$K:$P,6,FALSE)</f>
        <v>#N/A</v>
      </c>
      <c r="BD726">
        <f t="shared" si="197"/>
        <v>3</v>
      </c>
      <c r="BE726">
        <f t="shared" si="198"/>
        <v>2</v>
      </c>
      <c r="BF726" s="22">
        <f t="shared" si="199"/>
        <v>101203</v>
      </c>
    </row>
    <row r="727" spans="1:58" x14ac:dyDescent="0.15">
      <c r="A727" t="str">
        <f t="shared" si="187"/>
        <v>碧翠丝主动技能1等级1</v>
      </c>
      <c r="B727" s="8">
        <f t="shared" si="194"/>
        <v>10130101</v>
      </c>
      <c r="C727" s="8" t="str">
        <f>VLOOKUP(G727,角色!A:B,2,FALSE)</f>
        <v>碧翠丝</v>
      </c>
      <c r="D727" s="8" t="str">
        <f t="shared" si="195"/>
        <v>主动技能1</v>
      </c>
      <c r="E727" s="8">
        <f t="shared" si="188"/>
        <v>1</v>
      </c>
      <c r="F727" s="8">
        <f t="shared" si="189"/>
        <v>1</v>
      </c>
      <c r="G727" s="8">
        <f t="shared" si="190"/>
        <v>13</v>
      </c>
      <c r="H727" s="4" t="s">
        <v>955</v>
      </c>
      <c r="I727" s="20" t="str">
        <f t="shared" ref="I727:I746" si="200">"对敌方"&amp;L727&amp;"攻击，造成"&amp;Z727&amp;"%攻击力（+"&amp;AB727&amp;"）点伤害。"</f>
        <v>对敌方单体攻击，造成100%攻击力（+110）点伤害。</v>
      </c>
      <c r="J727" s="20" t="s">
        <v>277</v>
      </c>
      <c r="K727" s="21" t="s">
        <v>102</v>
      </c>
      <c r="L727" s="20" t="s">
        <v>106</v>
      </c>
      <c r="M727" s="20"/>
      <c r="N727" s="20">
        <v>100</v>
      </c>
      <c r="O727" s="20">
        <f>VLOOKUP(L727,对应表!BK:BL,2,FALSE)</f>
        <v>0</v>
      </c>
      <c r="P727" s="25" t="str">
        <f>_xlfn.IFNA(VLOOKUP(G727,角色!V:AE,主动技能!F727+1,FALSE),"")</f>
        <v>|||</v>
      </c>
      <c r="Q727" s="25">
        <f>(VLOOKUP(G727,角色!V:AE,主动技能!F727+4,FALSE))</f>
        <v>1</v>
      </c>
      <c r="R727" s="25">
        <v>0</v>
      </c>
      <c r="S727" s="25">
        <v>0</v>
      </c>
      <c r="T727" s="19" t="str">
        <f t="shared" si="191"/>
        <v/>
      </c>
      <c r="U727" s="19" t="str">
        <f t="shared" si="192"/>
        <v/>
      </c>
      <c r="V727" s="19" t="str">
        <f>VLOOKUP(G727,角色!AW:BC,主动技能!F727+1,FALSE)</f>
        <v>skill_01</v>
      </c>
      <c r="W727" s="19"/>
      <c r="X727" s="19"/>
      <c r="Y727" s="19">
        <f t="shared" si="193"/>
        <v>0</v>
      </c>
      <c r="Z727" s="19">
        <f>IF(VLOOKUP(C727,角色!CC:CI,主动技能!F727*2,FALSE)=0,"",VLOOKUP(C727,角色!CC:CI,主动技能!F727*2,FALSE))</f>
        <v>100</v>
      </c>
      <c r="AA727" s="19">
        <f>IF(VLOOKUP(C727,角色!CC:CI,主动技能!F727*2+1,FALSE)=0,0,VLOOKUP(C727,角色!CC:CI,主动技能!F727*2+1,FALSE))</f>
        <v>10</v>
      </c>
      <c r="AB727" s="19">
        <f>IF(INT(VLOOKUP(E727,角色属性概况!I:M,3,FALSE)*AA727/100)=0,"",(INT(VLOOKUP(E727,角色属性概况!I:M,3,FALSE)*AA727/100)))</f>
        <v>110</v>
      </c>
      <c r="AC727" s="19"/>
      <c r="AD727" s="19"/>
      <c r="AE727" s="25">
        <f>(VLOOKUP(G727,角色!V:AE,主动技能!F727+7,FALSE))</f>
        <v>1</v>
      </c>
      <c r="AF727" s="19">
        <f>VLOOKUP(F727,对应表!AY:BA,3,FALSE)</f>
        <v>0</v>
      </c>
      <c r="AG727" s="19">
        <f>VLOOKUP(F727,对应表!AY:BA,2,FALSE)</f>
        <v>0</v>
      </c>
      <c r="AH727" s="25" t="str">
        <f>VLOOKUP(F727,特效对应!F:G,2,FALSE)</f>
        <v>attack</v>
      </c>
      <c r="AJ727">
        <f t="shared" si="196"/>
        <v>1</v>
      </c>
      <c r="AK727" s="19"/>
      <c r="AL727" s="19"/>
      <c r="AM727" s="19"/>
      <c r="AQ727" s="6" t="str">
        <f>_xlfn.IFNA(IF(IF($AK727=AQ$5,VLOOKUP(AL727,buff!$K:$L,2,FALSE),"")=0,"",IF($AK727=AQ$5,VLOOKUP(AL727,buff!$K:$L,2,FALSE),"")),"")</f>
        <v/>
      </c>
      <c r="AR727" s="6" t="str">
        <f>_xlfn.IFNA(IF(IF($AK727=AR$5,VLOOKUP(AM727,buff!$K:$L,2,FALSE),"")=0,"",IF($AK727=AR$5,VLOOKUP(AM727,buff!$K:$L,2,FALSE),"")),"")</f>
        <v/>
      </c>
      <c r="AS727" s="6" t="str">
        <f>_xlfn.IFNA(IF(IF($AK727=AS$5,VLOOKUP(AN727,buff!$K:$L,2,FALSE),"")=0,"",IF($AK727=AS$5,VLOOKUP(AN727,buff!$K:$L,2,FALSE),"")),"")</f>
        <v/>
      </c>
      <c r="AT727" s="6" t="str">
        <f>_xlfn.IFNA(IF(IF($AK727=AT$5,VLOOKUP(AO727,buff!$K:$L,2,FALSE),"")=0,"",IF($AK727=AT$5,VLOOKUP(AO727,buff!$K:$L,2,FALSE),"")),"")</f>
        <v/>
      </c>
      <c r="AU727" s="6" t="str">
        <f>_xlfn.IFNA(IF(IF($AK727=AU$5,VLOOKUP(AP727,buff!$K:$L,2,FALSE),"")=0,"",IF($AK727=AU$5,VLOOKUP(AP727,buff!$K:$L,2,FALSE),"")),"")</f>
        <v/>
      </c>
      <c r="AV727" s="6" t="str">
        <f>_xlfn.IFNA(IF(IF($AK727=AV$5,VLOOKUP(AL727,buff!$K:$L,2,FALSE),"")=0,"",IF($AK727=AV$5,VLOOKUP(AL727,buff!$K:$L,2,FALSE),"")),"")</f>
        <v/>
      </c>
      <c r="AW727" s="6" t="str">
        <f>_xlfn.IFNA(IF(IF($AK727=AW$5,VLOOKUP(AM727,buff!$K:$L,2,FALSE),"")=0,"",IF($AK727=AW$5,VLOOKUP(AM727,buff!$K:$L,2,FALSE),"")),"")</f>
        <v/>
      </c>
      <c r="AX727" s="6" t="str">
        <f>_xlfn.IFNA(IF(IF($AK727=AX$5,VLOOKUP(AN727,buff!$K:$L,2,FALSE),"")=0,"",IF($AK727=AX$5,VLOOKUP(AN727,buff!$K:$L,2,FALSE),"")),"")</f>
        <v/>
      </c>
      <c r="AY727" s="6" t="str">
        <f>_xlfn.IFNA(IF(IF($AK727=AY$5,VLOOKUP(AO727,buff!$K:$L,2,FALSE),"")=0,"",IF($AK727=AY$5,VLOOKUP(AO727,buff!$K:$L,2,FALSE),"")),"")</f>
        <v/>
      </c>
      <c r="AZ727" s="6" t="str">
        <f>_xlfn.IFNA(IF(IF($AK727=AZ$5,VLOOKUP(AP727,buff!$K:$L,2,FALSE),"")=0,"",IF($AK727=AZ$5,VLOOKUP(AP727,buff!$K:$L,2,FALSE),"")),"")</f>
        <v/>
      </c>
      <c r="BA727" s="6" t="e">
        <f>VLOOKUP(AL727,buff!$K:$P,6,FALSE)</f>
        <v>#N/A</v>
      </c>
      <c r="BB727" s="6" t="e">
        <f>VLOOKUP(AM727,buff!$K:$P,6,FALSE)</f>
        <v>#N/A</v>
      </c>
      <c r="BC727" s="6" t="e">
        <f>VLOOKUP(AN727,buff!$K:$P,6,FALSE)</f>
        <v>#N/A</v>
      </c>
      <c r="BD727">
        <f t="shared" si="197"/>
        <v>0</v>
      </c>
      <c r="BE727">
        <f t="shared" si="198"/>
        <v>0</v>
      </c>
      <c r="BF727" s="22">
        <f t="shared" si="199"/>
        <v>101301</v>
      </c>
    </row>
    <row r="728" spans="1:58" x14ac:dyDescent="0.15">
      <c r="A728" t="str">
        <f t="shared" si="187"/>
        <v>碧翠丝主动技能1等级2</v>
      </c>
      <c r="B728" s="8">
        <f t="shared" si="194"/>
        <v>10130102</v>
      </c>
      <c r="C728" s="8" t="str">
        <f>VLOOKUP(G728,角色!A:B,2,FALSE)</f>
        <v>碧翠丝</v>
      </c>
      <c r="D728" s="8" t="str">
        <f t="shared" si="195"/>
        <v>主动技能1</v>
      </c>
      <c r="E728" s="8">
        <f t="shared" si="188"/>
        <v>2</v>
      </c>
      <c r="F728" s="8">
        <f t="shared" si="189"/>
        <v>1</v>
      </c>
      <c r="G728" s="8">
        <f t="shared" si="190"/>
        <v>13</v>
      </c>
      <c r="H728" s="4" t="s">
        <v>955</v>
      </c>
      <c r="I728" s="20" t="str">
        <f t="shared" si="200"/>
        <v>对敌方单体攻击，造成100%攻击力（+122）点伤害。</v>
      </c>
      <c r="J728" s="4" t="s">
        <v>277</v>
      </c>
      <c r="K728" s="1" t="s">
        <v>102</v>
      </c>
      <c r="L728" s="20" t="s">
        <v>106</v>
      </c>
      <c r="M728" s="4"/>
      <c r="N728" s="4">
        <v>100</v>
      </c>
      <c r="O728" s="20">
        <f>VLOOKUP(L728,对应表!BK:BL,2,FALSE)</f>
        <v>0</v>
      </c>
      <c r="P728" s="25" t="str">
        <f>_xlfn.IFNA(VLOOKUP(G728,角色!V:AE,主动技能!F728+1,FALSE),"")</f>
        <v>|||</v>
      </c>
      <c r="Q728" s="25">
        <f>(VLOOKUP(G728,角色!V:AE,主动技能!F728+4,FALSE))</f>
        <v>1</v>
      </c>
      <c r="R728" s="25">
        <v>0</v>
      </c>
      <c r="S728" s="25">
        <v>0</v>
      </c>
      <c r="T728" s="6" t="str">
        <f t="shared" si="191"/>
        <v/>
      </c>
      <c r="U728" s="6" t="str">
        <f t="shared" si="192"/>
        <v/>
      </c>
      <c r="V728" s="19" t="str">
        <f>VLOOKUP(G728,角色!AW:BC,主动技能!F728+1,FALSE)</f>
        <v>skill_01</v>
      </c>
      <c r="Y728">
        <f t="shared" si="193"/>
        <v>0</v>
      </c>
      <c r="Z728" s="19">
        <f>IF(VLOOKUP(C728,角色!CC:CI,主动技能!F728*2,FALSE)=0,"",VLOOKUP(C728,角色!CC:CI,主动技能!F728*2,FALSE))</f>
        <v>100</v>
      </c>
      <c r="AA728" s="19">
        <f>IF(VLOOKUP(C728,角色!CC:CI,主动技能!F728*2+1,FALSE)=0,0,VLOOKUP(C728,角色!CC:CI,主动技能!F728*2+1,FALSE))</f>
        <v>10</v>
      </c>
      <c r="AB728" s="19">
        <f>IF(INT(VLOOKUP(E728,角色属性概况!I:M,3,FALSE)*AA728/100)=0,"",(INT(VLOOKUP(E728,角色属性概况!I:M,3,FALSE)*AA728/100)))</f>
        <v>122</v>
      </c>
      <c r="AE728" s="25">
        <f>(VLOOKUP(G728,角色!V:AE,主动技能!F728+7,FALSE))</f>
        <v>1</v>
      </c>
      <c r="AF728" s="19">
        <f>VLOOKUP(F728,对应表!AY:BA,3,FALSE)</f>
        <v>0</v>
      </c>
      <c r="AG728" s="19">
        <f>VLOOKUP(F728,对应表!AY:BA,2,FALSE)</f>
        <v>0</v>
      </c>
      <c r="AH728" s="25" t="str">
        <f>VLOOKUP(F728,特效对应!F:G,2,FALSE)</f>
        <v>attack</v>
      </c>
      <c r="AJ728">
        <f t="shared" si="196"/>
        <v>2</v>
      </c>
      <c r="AQ728" s="6" t="str">
        <f>_xlfn.IFNA(IF(IF($AK728=AQ$5,VLOOKUP(AL728,buff!$K:$L,2,FALSE),"")=0,"",IF($AK728=AQ$5,VLOOKUP(AL728,buff!$K:$L,2,FALSE),"")),"")</f>
        <v/>
      </c>
      <c r="AR728" s="6" t="str">
        <f>_xlfn.IFNA(IF(IF($AK728=AR$5,VLOOKUP(AM728,buff!$K:$L,2,FALSE),"")=0,"",IF($AK728=AR$5,VLOOKUP(AM728,buff!$K:$L,2,FALSE),"")),"")</f>
        <v/>
      </c>
      <c r="AS728" s="6" t="str">
        <f>_xlfn.IFNA(IF(IF($AK728=AS$5,VLOOKUP(AN728,buff!$K:$L,2,FALSE),"")=0,"",IF($AK728=AS$5,VLOOKUP(AN728,buff!$K:$L,2,FALSE),"")),"")</f>
        <v/>
      </c>
      <c r="AT728" s="6" t="str">
        <f>_xlfn.IFNA(IF(IF($AK728=AT$5,VLOOKUP(AO728,buff!$K:$L,2,FALSE),"")=0,"",IF($AK728=AT$5,VLOOKUP(AO728,buff!$K:$L,2,FALSE),"")),"")</f>
        <v/>
      </c>
      <c r="AU728" s="6" t="str">
        <f>_xlfn.IFNA(IF(IF($AK728=AU$5,VLOOKUP(AP728,buff!$K:$L,2,FALSE),"")=0,"",IF($AK728=AU$5,VLOOKUP(AP728,buff!$K:$L,2,FALSE),"")),"")</f>
        <v/>
      </c>
      <c r="AV728" s="6" t="str">
        <f>_xlfn.IFNA(IF(IF($AK728=AV$5,VLOOKUP(AL728,buff!$K:$L,2,FALSE),"")=0,"",IF($AK728=AV$5,VLOOKUP(AL728,buff!$K:$L,2,FALSE),"")),"")</f>
        <v/>
      </c>
      <c r="AW728" s="6" t="str">
        <f>_xlfn.IFNA(IF(IF($AK728=AW$5,VLOOKUP(AM728,buff!$K:$L,2,FALSE),"")=0,"",IF($AK728=AW$5,VLOOKUP(AM728,buff!$K:$L,2,FALSE),"")),"")</f>
        <v/>
      </c>
      <c r="AX728" s="6" t="str">
        <f>_xlfn.IFNA(IF(IF($AK728=AX$5,VLOOKUP(AN728,buff!$K:$L,2,FALSE),"")=0,"",IF($AK728=AX$5,VLOOKUP(AN728,buff!$K:$L,2,FALSE),"")),"")</f>
        <v/>
      </c>
      <c r="AY728" s="6" t="str">
        <f>_xlfn.IFNA(IF(IF($AK728=AY$5,VLOOKUP(AO728,buff!$K:$L,2,FALSE),"")=0,"",IF($AK728=AY$5,VLOOKUP(AO728,buff!$K:$L,2,FALSE),"")),"")</f>
        <v/>
      </c>
      <c r="AZ728" s="6" t="str">
        <f>_xlfn.IFNA(IF(IF($AK728=AZ$5,VLOOKUP(AP728,buff!$K:$L,2,FALSE),"")=0,"",IF($AK728=AZ$5,VLOOKUP(AP728,buff!$K:$L,2,FALSE),"")),"")</f>
        <v/>
      </c>
      <c r="BA728" s="6" t="e">
        <f>VLOOKUP(AL728,buff!$K:$P,6,FALSE)</f>
        <v>#N/A</v>
      </c>
      <c r="BB728" s="6" t="e">
        <f>VLOOKUP(AM728,buff!$K:$P,6,FALSE)</f>
        <v>#N/A</v>
      </c>
      <c r="BC728" s="6" t="e">
        <f>VLOOKUP(AN728,buff!$K:$P,6,FALSE)</f>
        <v>#N/A</v>
      </c>
      <c r="BD728">
        <f t="shared" si="197"/>
        <v>0</v>
      </c>
      <c r="BE728">
        <f t="shared" si="198"/>
        <v>0</v>
      </c>
      <c r="BF728" s="22">
        <f t="shared" si="199"/>
        <v>101301</v>
      </c>
    </row>
    <row r="729" spans="1:58" x14ac:dyDescent="0.15">
      <c r="A729" t="str">
        <f t="shared" si="187"/>
        <v>碧翠丝主动技能1等级3</v>
      </c>
      <c r="B729" s="8">
        <f t="shared" si="194"/>
        <v>10130103</v>
      </c>
      <c r="C729" s="8" t="str">
        <f>VLOOKUP(G729,角色!A:B,2,FALSE)</f>
        <v>碧翠丝</v>
      </c>
      <c r="D729" s="8" t="str">
        <f t="shared" si="195"/>
        <v>主动技能1</v>
      </c>
      <c r="E729" s="8">
        <f t="shared" si="188"/>
        <v>3</v>
      </c>
      <c r="F729" s="8">
        <f t="shared" si="189"/>
        <v>1</v>
      </c>
      <c r="G729" s="8">
        <f t="shared" si="190"/>
        <v>13</v>
      </c>
      <c r="H729" s="4" t="s">
        <v>955</v>
      </c>
      <c r="I729" s="20" t="str">
        <f t="shared" si="200"/>
        <v>对敌方单体攻击，造成100%攻击力（+161）点伤害。</v>
      </c>
      <c r="J729" s="4" t="s">
        <v>277</v>
      </c>
      <c r="K729" s="1" t="s">
        <v>102</v>
      </c>
      <c r="L729" s="20" t="s">
        <v>106</v>
      </c>
      <c r="M729" s="4"/>
      <c r="N729" s="4">
        <v>100</v>
      </c>
      <c r="O729" s="20">
        <f>VLOOKUP(L729,对应表!BK:BL,2,FALSE)</f>
        <v>0</v>
      </c>
      <c r="P729" s="25" t="str">
        <f>_xlfn.IFNA(VLOOKUP(G729,角色!V:AE,主动技能!F729+1,FALSE),"")</f>
        <v>|||</v>
      </c>
      <c r="Q729" s="25">
        <f>(VLOOKUP(G729,角色!V:AE,主动技能!F729+4,FALSE))</f>
        <v>1</v>
      </c>
      <c r="R729" s="25">
        <v>0</v>
      </c>
      <c r="S729" s="25">
        <v>0</v>
      </c>
      <c r="T729" s="6" t="str">
        <f t="shared" si="191"/>
        <v/>
      </c>
      <c r="U729" s="6" t="str">
        <f t="shared" si="192"/>
        <v/>
      </c>
      <c r="V729" s="19" t="str">
        <f>VLOOKUP(G729,角色!AW:BC,主动技能!F729+1,FALSE)</f>
        <v>skill_01</v>
      </c>
      <c r="Y729">
        <f t="shared" si="193"/>
        <v>0</v>
      </c>
      <c r="Z729" s="19">
        <f>IF(VLOOKUP(C729,角色!CC:CI,主动技能!F729*2,FALSE)=0,"",VLOOKUP(C729,角色!CC:CI,主动技能!F729*2,FALSE))</f>
        <v>100</v>
      </c>
      <c r="AA729" s="19">
        <f>IF(VLOOKUP(C729,角色!CC:CI,主动技能!F729*2+1,FALSE)=0,0,VLOOKUP(C729,角色!CC:CI,主动技能!F729*2+1,FALSE))</f>
        <v>10</v>
      </c>
      <c r="AB729" s="19">
        <f>IF(INT(VLOOKUP(E729,角色属性概况!I:M,3,FALSE)*AA729/100)=0,"",(INT(VLOOKUP(E729,角色属性概况!I:M,3,FALSE)*AA729/100)))</f>
        <v>161</v>
      </c>
      <c r="AE729" s="25">
        <f>(VLOOKUP(G729,角色!V:AE,主动技能!F729+7,FALSE))</f>
        <v>1</v>
      </c>
      <c r="AF729" s="19">
        <f>VLOOKUP(F729,对应表!AY:BA,3,FALSE)</f>
        <v>0</v>
      </c>
      <c r="AG729" s="19">
        <f>VLOOKUP(F729,对应表!AY:BA,2,FALSE)</f>
        <v>0</v>
      </c>
      <c r="AH729" s="25" t="str">
        <f>VLOOKUP(F729,特效对应!F:G,2,FALSE)</f>
        <v>attack</v>
      </c>
      <c r="AJ729">
        <f t="shared" si="196"/>
        <v>3</v>
      </c>
      <c r="AQ729" s="6" t="str">
        <f>_xlfn.IFNA(IF(IF($AK729=AQ$5,VLOOKUP(AL729,buff!$K:$L,2,FALSE),"")=0,"",IF($AK729=AQ$5,VLOOKUP(AL729,buff!$K:$L,2,FALSE),"")),"")</f>
        <v/>
      </c>
      <c r="AR729" s="6" t="str">
        <f>_xlfn.IFNA(IF(IF($AK729=AR$5,VLOOKUP(AM729,buff!$K:$L,2,FALSE),"")=0,"",IF($AK729=AR$5,VLOOKUP(AM729,buff!$K:$L,2,FALSE),"")),"")</f>
        <v/>
      </c>
      <c r="AS729" s="6" t="str">
        <f>_xlfn.IFNA(IF(IF($AK729=AS$5,VLOOKUP(AN729,buff!$K:$L,2,FALSE),"")=0,"",IF($AK729=AS$5,VLOOKUP(AN729,buff!$K:$L,2,FALSE),"")),"")</f>
        <v/>
      </c>
      <c r="AT729" s="6" t="str">
        <f>_xlfn.IFNA(IF(IF($AK729=AT$5,VLOOKUP(AO729,buff!$K:$L,2,FALSE),"")=0,"",IF($AK729=AT$5,VLOOKUP(AO729,buff!$K:$L,2,FALSE),"")),"")</f>
        <v/>
      </c>
      <c r="AU729" s="6" t="str">
        <f>_xlfn.IFNA(IF(IF($AK729=AU$5,VLOOKUP(AP729,buff!$K:$L,2,FALSE),"")=0,"",IF($AK729=AU$5,VLOOKUP(AP729,buff!$K:$L,2,FALSE),"")),"")</f>
        <v/>
      </c>
      <c r="AV729" s="6" t="str">
        <f>_xlfn.IFNA(IF(IF($AK729=AV$5,VLOOKUP(AL729,buff!$K:$L,2,FALSE),"")=0,"",IF($AK729=AV$5,VLOOKUP(AL729,buff!$K:$L,2,FALSE),"")),"")</f>
        <v/>
      </c>
      <c r="AW729" s="6" t="str">
        <f>_xlfn.IFNA(IF(IF($AK729=AW$5,VLOOKUP(AM729,buff!$K:$L,2,FALSE),"")=0,"",IF($AK729=AW$5,VLOOKUP(AM729,buff!$K:$L,2,FALSE),"")),"")</f>
        <v/>
      </c>
      <c r="AX729" s="6" t="str">
        <f>_xlfn.IFNA(IF(IF($AK729=AX$5,VLOOKUP(AN729,buff!$K:$L,2,FALSE),"")=0,"",IF($AK729=AX$5,VLOOKUP(AN729,buff!$K:$L,2,FALSE),"")),"")</f>
        <v/>
      </c>
      <c r="AY729" s="6" t="str">
        <f>_xlfn.IFNA(IF(IF($AK729=AY$5,VLOOKUP(AO729,buff!$K:$L,2,FALSE),"")=0,"",IF($AK729=AY$5,VLOOKUP(AO729,buff!$K:$L,2,FALSE),"")),"")</f>
        <v/>
      </c>
      <c r="AZ729" s="6" t="str">
        <f>_xlfn.IFNA(IF(IF($AK729=AZ$5,VLOOKUP(AP729,buff!$K:$L,2,FALSE),"")=0,"",IF($AK729=AZ$5,VLOOKUP(AP729,buff!$K:$L,2,FALSE),"")),"")</f>
        <v/>
      </c>
      <c r="BA729" s="6" t="e">
        <f>VLOOKUP(AL729,buff!$K:$P,6,FALSE)</f>
        <v>#N/A</v>
      </c>
      <c r="BB729" s="6" t="e">
        <f>VLOOKUP(AM729,buff!$K:$P,6,FALSE)</f>
        <v>#N/A</v>
      </c>
      <c r="BC729" s="6" t="e">
        <f>VLOOKUP(AN729,buff!$K:$P,6,FALSE)</f>
        <v>#N/A</v>
      </c>
      <c r="BD729">
        <f t="shared" si="197"/>
        <v>0</v>
      </c>
      <c r="BE729">
        <f t="shared" si="198"/>
        <v>0</v>
      </c>
      <c r="BF729" s="22">
        <f t="shared" si="199"/>
        <v>101301</v>
      </c>
    </row>
    <row r="730" spans="1:58" x14ac:dyDescent="0.15">
      <c r="A730" t="str">
        <f t="shared" si="187"/>
        <v>碧翠丝主动技能1等级4</v>
      </c>
      <c r="B730" s="8">
        <f t="shared" si="194"/>
        <v>10130104</v>
      </c>
      <c r="C730" s="8" t="str">
        <f>VLOOKUP(G730,角色!A:B,2,FALSE)</f>
        <v>碧翠丝</v>
      </c>
      <c r="D730" s="8" t="str">
        <f t="shared" si="195"/>
        <v>主动技能1</v>
      </c>
      <c r="E730" s="8">
        <f t="shared" si="188"/>
        <v>4</v>
      </c>
      <c r="F730" s="8">
        <f t="shared" si="189"/>
        <v>1</v>
      </c>
      <c r="G730" s="8">
        <f t="shared" si="190"/>
        <v>13</v>
      </c>
      <c r="H730" s="4" t="s">
        <v>955</v>
      </c>
      <c r="I730" s="20" t="str">
        <f t="shared" si="200"/>
        <v>对敌方单体攻击，造成100%攻击力（+249）点伤害。</v>
      </c>
      <c r="J730" s="4" t="s">
        <v>277</v>
      </c>
      <c r="K730" s="1" t="s">
        <v>102</v>
      </c>
      <c r="L730" s="20" t="s">
        <v>106</v>
      </c>
      <c r="M730" s="4"/>
      <c r="N730" s="4">
        <v>100</v>
      </c>
      <c r="O730" s="20">
        <f>VLOOKUP(L730,对应表!BK:BL,2,FALSE)</f>
        <v>0</v>
      </c>
      <c r="P730" s="25" t="str">
        <f>_xlfn.IFNA(VLOOKUP(G730,角色!V:AE,主动技能!F730+1,FALSE),"")</f>
        <v>|||</v>
      </c>
      <c r="Q730" s="25">
        <f>(VLOOKUP(G730,角色!V:AE,主动技能!F730+4,FALSE))</f>
        <v>1</v>
      </c>
      <c r="R730" s="25">
        <v>0</v>
      </c>
      <c r="S730" s="25">
        <v>0</v>
      </c>
      <c r="T730" s="6" t="str">
        <f t="shared" si="191"/>
        <v/>
      </c>
      <c r="U730" s="6" t="str">
        <f t="shared" si="192"/>
        <v/>
      </c>
      <c r="V730" s="19" t="str">
        <f>VLOOKUP(G730,角色!AW:BC,主动技能!F730+1,FALSE)</f>
        <v>skill_01</v>
      </c>
      <c r="Y730">
        <f t="shared" si="193"/>
        <v>0</v>
      </c>
      <c r="Z730" s="19">
        <f>IF(VLOOKUP(C730,角色!CC:CI,主动技能!F730*2,FALSE)=0,"",VLOOKUP(C730,角色!CC:CI,主动技能!F730*2,FALSE))</f>
        <v>100</v>
      </c>
      <c r="AA730" s="19">
        <f>IF(VLOOKUP(C730,角色!CC:CI,主动技能!F730*2+1,FALSE)=0,0,VLOOKUP(C730,角色!CC:CI,主动技能!F730*2+1,FALSE))</f>
        <v>10</v>
      </c>
      <c r="AB730" s="19">
        <f>IF(INT(VLOOKUP(E730,角色属性概况!I:M,3,FALSE)*AA730/100)=0,"",(INT(VLOOKUP(E730,角色属性概况!I:M,3,FALSE)*AA730/100)))</f>
        <v>249</v>
      </c>
      <c r="AE730" s="25">
        <f>(VLOOKUP(G730,角色!V:AE,主动技能!F730+7,FALSE))</f>
        <v>1</v>
      </c>
      <c r="AF730" s="19">
        <f>VLOOKUP(F730,对应表!AY:BA,3,FALSE)</f>
        <v>0</v>
      </c>
      <c r="AG730" s="19">
        <f>VLOOKUP(F730,对应表!AY:BA,2,FALSE)</f>
        <v>0</v>
      </c>
      <c r="AH730" s="25" t="str">
        <f>VLOOKUP(F730,特效对应!F:G,2,FALSE)</f>
        <v>attack</v>
      </c>
      <c r="AJ730">
        <f t="shared" si="196"/>
        <v>4</v>
      </c>
      <c r="AQ730" s="6" t="str">
        <f>_xlfn.IFNA(IF(IF($AK730=AQ$5,VLOOKUP(AL730,buff!$K:$L,2,FALSE),"")=0,"",IF($AK730=AQ$5,VLOOKUP(AL730,buff!$K:$L,2,FALSE),"")),"")</f>
        <v/>
      </c>
      <c r="AR730" s="6" t="str">
        <f>_xlfn.IFNA(IF(IF($AK730=AR$5,VLOOKUP(AM730,buff!$K:$L,2,FALSE),"")=0,"",IF($AK730=AR$5,VLOOKUP(AM730,buff!$K:$L,2,FALSE),"")),"")</f>
        <v/>
      </c>
      <c r="AS730" s="6" t="str">
        <f>_xlfn.IFNA(IF(IF($AK730=AS$5,VLOOKUP(AN730,buff!$K:$L,2,FALSE),"")=0,"",IF($AK730=AS$5,VLOOKUP(AN730,buff!$K:$L,2,FALSE),"")),"")</f>
        <v/>
      </c>
      <c r="AT730" s="6" t="str">
        <f>_xlfn.IFNA(IF(IF($AK730=AT$5,VLOOKUP(AO730,buff!$K:$L,2,FALSE),"")=0,"",IF($AK730=AT$5,VLOOKUP(AO730,buff!$K:$L,2,FALSE),"")),"")</f>
        <v/>
      </c>
      <c r="AU730" s="6" t="str">
        <f>_xlfn.IFNA(IF(IF($AK730=AU$5,VLOOKUP(AP730,buff!$K:$L,2,FALSE),"")=0,"",IF($AK730=AU$5,VLOOKUP(AP730,buff!$K:$L,2,FALSE),"")),"")</f>
        <v/>
      </c>
      <c r="AV730" s="6" t="str">
        <f>_xlfn.IFNA(IF(IF($AK730=AV$5,VLOOKUP(AL730,buff!$K:$L,2,FALSE),"")=0,"",IF($AK730=AV$5,VLOOKUP(AL730,buff!$K:$L,2,FALSE),"")),"")</f>
        <v/>
      </c>
      <c r="AW730" s="6" t="str">
        <f>_xlfn.IFNA(IF(IF($AK730=AW$5,VLOOKUP(AM730,buff!$K:$L,2,FALSE),"")=0,"",IF($AK730=AW$5,VLOOKUP(AM730,buff!$K:$L,2,FALSE),"")),"")</f>
        <v/>
      </c>
      <c r="AX730" s="6" t="str">
        <f>_xlfn.IFNA(IF(IF($AK730=AX$5,VLOOKUP(AN730,buff!$K:$L,2,FALSE),"")=0,"",IF($AK730=AX$5,VLOOKUP(AN730,buff!$K:$L,2,FALSE),"")),"")</f>
        <v/>
      </c>
      <c r="AY730" s="6" t="str">
        <f>_xlfn.IFNA(IF(IF($AK730=AY$5,VLOOKUP(AO730,buff!$K:$L,2,FALSE),"")=0,"",IF($AK730=AY$5,VLOOKUP(AO730,buff!$K:$L,2,FALSE),"")),"")</f>
        <v/>
      </c>
      <c r="AZ730" s="6" t="str">
        <f>_xlfn.IFNA(IF(IF($AK730=AZ$5,VLOOKUP(AP730,buff!$K:$L,2,FALSE),"")=0,"",IF($AK730=AZ$5,VLOOKUP(AP730,buff!$K:$L,2,FALSE),"")),"")</f>
        <v/>
      </c>
      <c r="BA730" s="6" t="e">
        <f>VLOOKUP(AL730,buff!$K:$P,6,FALSE)</f>
        <v>#N/A</v>
      </c>
      <c r="BB730" s="6" t="e">
        <f>VLOOKUP(AM730,buff!$K:$P,6,FALSE)</f>
        <v>#N/A</v>
      </c>
      <c r="BC730" s="6" t="e">
        <f>VLOOKUP(AN730,buff!$K:$P,6,FALSE)</f>
        <v>#N/A</v>
      </c>
      <c r="BD730">
        <f t="shared" si="197"/>
        <v>0</v>
      </c>
      <c r="BE730">
        <f t="shared" si="198"/>
        <v>0</v>
      </c>
      <c r="BF730" s="22">
        <f t="shared" si="199"/>
        <v>101301</v>
      </c>
    </row>
    <row r="731" spans="1:58" x14ac:dyDescent="0.15">
      <c r="A731" t="str">
        <f t="shared" si="187"/>
        <v>碧翠丝主动技能1等级5</v>
      </c>
      <c r="B731" s="8">
        <f t="shared" si="194"/>
        <v>10130105</v>
      </c>
      <c r="C731" s="8" t="str">
        <f>VLOOKUP(G731,角色!A:B,2,FALSE)</f>
        <v>碧翠丝</v>
      </c>
      <c r="D731" s="8" t="str">
        <f t="shared" si="195"/>
        <v>主动技能1</v>
      </c>
      <c r="E731" s="8">
        <f t="shared" si="188"/>
        <v>5</v>
      </c>
      <c r="F731" s="8">
        <f t="shared" si="189"/>
        <v>1</v>
      </c>
      <c r="G731" s="8">
        <f t="shared" si="190"/>
        <v>13</v>
      </c>
      <c r="H731" s="4" t="s">
        <v>955</v>
      </c>
      <c r="I731" s="20" t="str">
        <f t="shared" si="200"/>
        <v>对敌方单体攻击，造成100%攻击力（+373）点伤害。</v>
      </c>
      <c r="J731" s="4" t="s">
        <v>277</v>
      </c>
      <c r="K731" s="1" t="s">
        <v>102</v>
      </c>
      <c r="L731" s="20" t="s">
        <v>106</v>
      </c>
      <c r="M731" s="4"/>
      <c r="N731" s="4">
        <v>100</v>
      </c>
      <c r="O731" s="20">
        <f>VLOOKUP(L731,对应表!BK:BL,2,FALSE)</f>
        <v>0</v>
      </c>
      <c r="P731" s="25" t="str">
        <f>_xlfn.IFNA(VLOOKUP(G731,角色!V:AE,主动技能!F731+1,FALSE),"")</f>
        <v>|||</v>
      </c>
      <c r="Q731" s="25">
        <f>(VLOOKUP(G731,角色!V:AE,主动技能!F731+4,FALSE))</f>
        <v>1</v>
      </c>
      <c r="R731" s="25">
        <v>0</v>
      </c>
      <c r="S731" s="25">
        <v>0</v>
      </c>
      <c r="T731" s="6" t="str">
        <f t="shared" si="191"/>
        <v/>
      </c>
      <c r="U731" s="6" t="str">
        <f t="shared" si="192"/>
        <v/>
      </c>
      <c r="V731" s="19" t="str">
        <f>VLOOKUP(G731,角色!AW:BC,主动技能!F731+1,FALSE)</f>
        <v>skill_01</v>
      </c>
      <c r="Y731">
        <f t="shared" si="193"/>
        <v>0</v>
      </c>
      <c r="Z731" s="19">
        <f>IF(VLOOKUP(C731,角色!CC:CI,主动技能!F731*2,FALSE)=0,"",VLOOKUP(C731,角色!CC:CI,主动技能!F731*2,FALSE))</f>
        <v>100</v>
      </c>
      <c r="AA731" s="19">
        <f>IF(VLOOKUP(C731,角色!CC:CI,主动技能!F731*2+1,FALSE)=0,0,VLOOKUP(C731,角色!CC:CI,主动技能!F731*2+1,FALSE))</f>
        <v>10</v>
      </c>
      <c r="AB731" s="19">
        <f>IF(INT(VLOOKUP(E731,角色属性概况!I:M,3,FALSE)*AA731/100)=0,"",(INT(VLOOKUP(E731,角色属性概况!I:M,3,FALSE)*AA731/100)))</f>
        <v>373</v>
      </c>
      <c r="AE731" s="25">
        <f>(VLOOKUP(G731,角色!V:AE,主动技能!F731+7,FALSE))</f>
        <v>1</v>
      </c>
      <c r="AF731" s="19">
        <f>VLOOKUP(F731,对应表!AY:BA,3,FALSE)</f>
        <v>0</v>
      </c>
      <c r="AG731" s="19">
        <f>VLOOKUP(F731,对应表!AY:BA,2,FALSE)</f>
        <v>0</v>
      </c>
      <c r="AH731" s="25" t="str">
        <f>VLOOKUP(F731,特效对应!F:G,2,FALSE)</f>
        <v>attack</v>
      </c>
      <c r="AJ731">
        <f t="shared" si="196"/>
        <v>5</v>
      </c>
      <c r="AQ731" s="6" t="str">
        <f>_xlfn.IFNA(IF(IF($AK731=AQ$5,VLOOKUP(AL731,buff!$K:$L,2,FALSE),"")=0,"",IF($AK731=AQ$5,VLOOKUP(AL731,buff!$K:$L,2,FALSE),"")),"")</f>
        <v/>
      </c>
      <c r="AR731" s="6" t="str">
        <f>_xlfn.IFNA(IF(IF($AK731=AR$5,VLOOKUP(AM731,buff!$K:$L,2,FALSE),"")=0,"",IF($AK731=AR$5,VLOOKUP(AM731,buff!$K:$L,2,FALSE),"")),"")</f>
        <v/>
      </c>
      <c r="AS731" s="6" t="str">
        <f>_xlfn.IFNA(IF(IF($AK731=AS$5,VLOOKUP(AN731,buff!$K:$L,2,FALSE),"")=0,"",IF($AK731=AS$5,VLOOKUP(AN731,buff!$K:$L,2,FALSE),"")),"")</f>
        <v/>
      </c>
      <c r="AT731" s="6" t="str">
        <f>_xlfn.IFNA(IF(IF($AK731=AT$5,VLOOKUP(AO731,buff!$K:$L,2,FALSE),"")=0,"",IF($AK731=AT$5,VLOOKUP(AO731,buff!$K:$L,2,FALSE),"")),"")</f>
        <v/>
      </c>
      <c r="AU731" s="6" t="str">
        <f>_xlfn.IFNA(IF(IF($AK731=AU$5,VLOOKUP(AP731,buff!$K:$L,2,FALSE),"")=0,"",IF($AK731=AU$5,VLOOKUP(AP731,buff!$K:$L,2,FALSE),"")),"")</f>
        <v/>
      </c>
      <c r="AV731" s="6" t="str">
        <f>_xlfn.IFNA(IF(IF($AK731=AV$5,VLOOKUP(AL731,buff!$K:$L,2,FALSE),"")=0,"",IF($AK731=AV$5,VLOOKUP(AL731,buff!$K:$L,2,FALSE),"")),"")</f>
        <v/>
      </c>
      <c r="AW731" s="6" t="str">
        <f>_xlfn.IFNA(IF(IF($AK731=AW$5,VLOOKUP(AM731,buff!$K:$L,2,FALSE),"")=0,"",IF($AK731=AW$5,VLOOKUP(AM731,buff!$K:$L,2,FALSE),"")),"")</f>
        <v/>
      </c>
      <c r="AX731" s="6" t="str">
        <f>_xlfn.IFNA(IF(IF($AK731=AX$5,VLOOKUP(AN731,buff!$K:$L,2,FALSE),"")=0,"",IF($AK731=AX$5,VLOOKUP(AN731,buff!$K:$L,2,FALSE),"")),"")</f>
        <v/>
      </c>
      <c r="AY731" s="6" t="str">
        <f>_xlfn.IFNA(IF(IF($AK731=AY$5,VLOOKUP(AO731,buff!$K:$L,2,FALSE),"")=0,"",IF($AK731=AY$5,VLOOKUP(AO731,buff!$K:$L,2,FALSE),"")),"")</f>
        <v/>
      </c>
      <c r="AZ731" s="6" t="str">
        <f>_xlfn.IFNA(IF(IF($AK731=AZ$5,VLOOKUP(AP731,buff!$K:$L,2,FALSE),"")=0,"",IF($AK731=AZ$5,VLOOKUP(AP731,buff!$K:$L,2,FALSE),"")),"")</f>
        <v/>
      </c>
      <c r="BA731" s="6" t="e">
        <f>VLOOKUP(AL731,buff!$K:$P,6,FALSE)</f>
        <v>#N/A</v>
      </c>
      <c r="BB731" s="6" t="e">
        <f>VLOOKUP(AM731,buff!$K:$P,6,FALSE)</f>
        <v>#N/A</v>
      </c>
      <c r="BC731" s="6" t="e">
        <f>VLOOKUP(AN731,buff!$K:$P,6,FALSE)</f>
        <v>#N/A</v>
      </c>
      <c r="BD731">
        <f t="shared" si="197"/>
        <v>0</v>
      </c>
      <c r="BE731">
        <f t="shared" si="198"/>
        <v>0</v>
      </c>
      <c r="BF731" s="22">
        <f t="shared" si="199"/>
        <v>101301</v>
      </c>
    </row>
    <row r="732" spans="1:58" x14ac:dyDescent="0.15">
      <c r="A732" t="str">
        <f t="shared" si="187"/>
        <v>碧翠丝主动技能1等级6</v>
      </c>
      <c r="B732" s="8">
        <f t="shared" si="194"/>
        <v>10130106</v>
      </c>
      <c r="C732" s="8" t="str">
        <f>VLOOKUP(G732,角色!A:B,2,FALSE)</f>
        <v>碧翠丝</v>
      </c>
      <c r="D732" s="8" t="str">
        <f t="shared" si="195"/>
        <v>主动技能1</v>
      </c>
      <c r="E732" s="8">
        <f t="shared" si="188"/>
        <v>6</v>
      </c>
      <c r="F732" s="8">
        <f t="shared" si="189"/>
        <v>1</v>
      </c>
      <c r="G732" s="8">
        <f t="shared" si="190"/>
        <v>13</v>
      </c>
      <c r="H732" s="4" t="s">
        <v>955</v>
      </c>
      <c r="I732" s="20" t="str">
        <f t="shared" si="200"/>
        <v>对敌方单体攻击，造成100%攻击力（+549）点伤害。</v>
      </c>
      <c r="J732" s="4" t="s">
        <v>277</v>
      </c>
      <c r="K732" s="1" t="s">
        <v>102</v>
      </c>
      <c r="L732" s="20" t="s">
        <v>106</v>
      </c>
      <c r="M732" s="4"/>
      <c r="N732" s="4">
        <v>100</v>
      </c>
      <c r="O732" s="20">
        <f>VLOOKUP(L732,对应表!BK:BL,2,FALSE)</f>
        <v>0</v>
      </c>
      <c r="P732" s="25" t="str">
        <f>_xlfn.IFNA(VLOOKUP(G732,角色!V:AE,主动技能!F732+1,FALSE),"")</f>
        <v>|||</v>
      </c>
      <c r="Q732" s="25">
        <f>(VLOOKUP(G732,角色!V:AE,主动技能!F732+4,FALSE))</f>
        <v>1</v>
      </c>
      <c r="R732" s="25">
        <v>0</v>
      </c>
      <c r="S732" s="25">
        <v>0</v>
      </c>
      <c r="T732" s="6" t="str">
        <f t="shared" si="191"/>
        <v/>
      </c>
      <c r="U732" s="6" t="str">
        <f t="shared" si="192"/>
        <v/>
      </c>
      <c r="V732" s="19" t="str">
        <f>VLOOKUP(G732,角色!AW:BC,主动技能!F732+1,FALSE)</f>
        <v>skill_01</v>
      </c>
      <c r="Y732">
        <f t="shared" si="193"/>
        <v>0</v>
      </c>
      <c r="Z732" s="19">
        <f>IF(VLOOKUP(C732,角色!CC:CI,主动技能!F732*2,FALSE)=0,"",VLOOKUP(C732,角色!CC:CI,主动技能!F732*2,FALSE))</f>
        <v>100</v>
      </c>
      <c r="AA732" s="19">
        <f>IF(VLOOKUP(C732,角色!CC:CI,主动技能!F732*2+1,FALSE)=0,0,VLOOKUP(C732,角色!CC:CI,主动技能!F732*2+1,FALSE))</f>
        <v>10</v>
      </c>
      <c r="AB732" s="19">
        <f>IF(INT(VLOOKUP(E732,角色属性概况!I:M,3,FALSE)*AA732/100)=0,"",(INT(VLOOKUP(E732,角色属性概况!I:M,3,FALSE)*AA732/100)))</f>
        <v>549</v>
      </c>
      <c r="AE732" s="25">
        <f>(VLOOKUP(G732,角色!V:AE,主动技能!F732+7,FALSE))</f>
        <v>1</v>
      </c>
      <c r="AF732" s="19">
        <f>VLOOKUP(F732,对应表!AY:BA,3,FALSE)</f>
        <v>0</v>
      </c>
      <c r="AG732" s="19">
        <f>VLOOKUP(F732,对应表!AY:BA,2,FALSE)</f>
        <v>0</v>
      </c>
      <c r="AH732" s="25" t="str">
        <f>VLOOKUP(F732,特效对应!F:G,2,FALSE)</f>
        <v>attack</v>
      </c>
      <c r="AJ732">
        <f t="shared" si="196"/>
        <v>6</v>
      </c>
      <c r="AQ732" s="6" t="str">
        <f>_xlfn.IFNA(IF(IF($AK732=AQ$5,VLOOKUP(AL732,buff!$K:$L,2,FALSE),"")=0,"",IF($AK732=AQ$5,VLOOKUP(AL732,buff!$K:$L,2,FALSE),"")),"")</f>
        <v/>
      </c>
      <c r="AR732" s="6" t="str">
        <f>_xlfn.IFNA(IF(IF($AK732=AR$5,VLOOKUP(AM732,buff!$K:$L,2,FALSE),"")=0,"",IF($AK732=AR$5,VLOOKUP(AM732,buff!$K:$L,2,FALSE),"")),"")</f>
        <v/>
      </c>
      <c r="AS732" s="6" t="str">
        <f>_xlfn.IFNA(IF(IF($AK732=AS$5,VLOOKUP(AN732,buff!$K:$L,2,FALSE),"")=0,"",IF($AK732=AS$5,VLOOKUP(AN732,buff!$K:$L,2,FALSE),"")),"")</f>
        <v/>
      </c>
      <c r="AT732" s="6" t="str">
        <f>_xlfn.IFNA(IF(IF($AK732=AT$5,VLOOKUP(AO732,buff!$K:$L,2,FALSE),"")=0,"",IF($AK732=AT$5,VLOOKUP(AO732,buff!$K:$L,2,FALSE),"")),"")</f>
        <v/>
      </c>
      <c r="AU732" s="6" t="str">
        <f>_xlfn.IFNA(IF(IF($AK732=AU$5,VLOOKUP(AP732,buff!$K:$L,2,FALSE),"")=0,"",IF($AK732=AU$5,VLOOKUP(AP732,buff!$K:$L,2,FALSE),"")),"")</f>
        <v/>
      </c>
      <c r="AV732" s="6" t="str">
        <f>_xlfn.IFNA(IF(IF($AK732=AV$5,VLOOKUP(AL732,buff!$K:$L,2,FALSE),"")=0,"",IF($AK732=AV$5,VLOOKUP(AL732,buff!$K:$L,2,FALSE),"")),"")</f>
        <v/>
      </c>
      <c r="AW732" s="6" t="str">
        <f>_xlfn.IFNA(IF(IF($AK732=AW$5,VLOOKUP(AM732,buff!$K:$L,2,FALSE),"")=0,"",IF($AK732=AW$5,VLOOKUP(AM732,buff!$K:$L,2,FALSE),"")),"")</f>
        <v/>
      </c>
      <c r="AX732" s="6" t="str">
        <f>_xlfn.IFNA(IF(IF($AK732=AX$5,VLOOKUP(AN732,buff!$K:$L,2,FALSE),"")=0,"",IF($AK732=AX$5,VLOOKUP(AN732,buff!$K:$L,2,FALSE),"")),"")</f>
        <v/>
      </c>
      <c r="AY732" s="6" t="str">
        <f>_xlfn.IFNA(IF(IF($AK732=AY$5,VLOOKUP(AO732,buff!$K:$L,2,FALSE),"")=0,"",IF($AK732=AY$5,VLOOKUP(AO732,buff!$K:$L,2,FALSE),"")),"")</f>
        <v/>
      </c>
      <c r="AZ732" s="6" t="str">
        <f>_xlfn.IFNA(IF(IF($AK732=AZ$5,VLOOKUP(AP732,buff!$K:$L,2,FALSE),"")=0,"",IF($AK732=AZ$5,VLOOKUP(AP732,buff!$K:$L,2,FALSE),"")),"")</f>
        <v/>
      </c>
      <c r="BA732" s="6" t="e">
        <f>VLOOKUP(AL732,buff!$K:$P,6,FALSE)</f>
        <v>#N/A</v>
      </c>
      <c r="BB732" s="6" t="e">
        <f>VLOOKUP(AM732,buff!$K:$P,6,FALSE)</f>
        <v>#N/A</v>
      </c>
      <c r="BC732" s="6" t="e">
        <f>VLOOKUP(AN732,buff!$K:$P,6,FALSE)</f>
        <v>#N/A</v>
      </c>
      <c r="BD732">
        <f t="shared" si="197"/>
        <v>0</v>
      </c>
      <c r="BE732">
        <f t="shared" si="198"/>
        <v>0</v>
      </c>
      <c r="BF732" s="22">
        <f t="shared" si="199"/>
        <v>101301</v>
      </c>
    </row>
    <row r="733" spans="1:58" x14ac:dyDescent="0.15">
      <c r="A733" t="str">
        <f t="shared" si="187"/>
        <v>碧翠丝主动技能1等级7</v>
      </c>
      <c r="B733" s="8">
        <f t="shared" si="194"/>
        <v>10130107</v>
      </c>
      <c r="C733" s="8" t="str">
        <f>VLOOKUP(G733,角色!A:B,2,FALSE)</f>
        <v>碧翠丝</v>
      </c>
      <c r="D733" s="8" t="str">
        <f t="shared" si="195"/>
        <v>主动技能1</v>
      </c>
      <c r="E733" s="8">
        <f t="shared" si="188"/>
        <v>7</v>
      </c>
      <c r="F733" s="8">
        <f t="shared" si="189"/>
        <v>1</v>
      </c>
      <c r="G733" s="8">
        <f t="shared" si="190"/>
        <v>13</v>
      </c>
      <c r="H733" s="4" t="s">
        <v>955</v>
      </c>
      <c r="I733" s="20" t="str">
        <f t="shared" si="200"/>
        <v>对敌方单体攻击，造成100%攻击力（+797）点伤害。</v>
      </c>
      <c r="J733" s="4" t="s">
        <v>277</v>
      </c>
      <c r="K733" s="1" t="s">
        <v>102</v>
      </c>
      <c r="L733" s="20" t="s">
        <v>106</v>
      </c>
      <c r="M733" s="4"/>
      <c r="N733" s="4">
        <v>100</v>
      </c>
      <c r="O733" s="20">
        <f>VLOOKUP(L733,对应表!BK:BL,2,FALSE)</f>
        <v>0</v>
      </c>
      <c r="P733" s="25" t="str">
        <f>_xlfn.IFNA(VLOOKUP(G733,角色!V:AE,主动技能!F733+1,FALSE),"")</f>
        <v>|||</v>
      </c>
      <c r="Q733" s="25">
        <f>(VLOOKUP(G733,角色!V:AE,主动技能!F733+4,FALSE))</f>
        <v>1</v>
      </c>
      <c r="R733" s="25">
        <v>0</v>
      </c>
      <c r="S733" s="25">
        <v>0</v>
      </c>
      <c r="T733" s="6" t="str">
        <f t="shared" si="191"/>
        <v/>
      </c>
      <c r="U733" s="6" t="str">
        <f t="shared" si="192"/>
        <v/>
      </c>
      <c r="V733" s="19" t="str">
        <f>VLOOKUP(G733,角色!AW:BC,主动技能!F733+1,FALSE)</f>
        <v>skill_01</v>
      </c>
      <c r="Y733">
        <f t="shared" si="193"/>
        <v>0</v>
      </c>
      <c r="Z733" s="19">
        <f>IF(VLOOKUP(C733,角色!CC:CI,主动技能!F733*2,FALSE)=0,"",VLOOKUP(C733,角色!CC:CI,主动技能!F733*2,FALSE))</f>
        <v>100</v>
      </c>
      <c r="AA733" s="19">
        <f>IF(VLOOKUP(C733,角色!CC:CI,主动技能!F733*2+1,FALSE)=0,0,VLOOKUP(C733,角色!CC:CI,主动技能!F733*2+1,FALSE))</f>
        <v>10</v>
      </c>
      <c r="AB733" s="19">
        <f>IF(INT(VLOOKUP(E733,角色属性概况!I:M,3,FALSE)*AA733/100)=0,"",(INT(VLOOKUP(E733,角色属性概况!I:M,3,FALSE)*AA733/100)))</f>
        <v>797</v>
      </c>
      <c r="AE733" s="25">
        <f>(VLOOKUP(G733,角色!V:AE,主动技能!F733+7,FALSE))</f>
        <v>1</v>
      </c>
      <c r="AF733" s="19">
        <f>VLOOKUP(F733,对应表!AY:BA,3,FALSE)</f>
        <v>0</v>
      </c>
      <c r="AG733" s="19">
        <f>VLOOKUP(F733,对应表!AY:BA,2,FALSE)</f>
        <v>0</v>
      </c>
      <c r="AH733" s="25" t="str">
        <f>VLOOKUP(F733,特效对应!F:G,2,FALSE)</f>
        <v>attack</v>
      </c>
      <c r="AJ733">
        <f t="shared" si="196"/>
        <v>7</v>
      </c>
      <c r="AQ733" s="6" t="str">
        <f>_xlfn.IFNA(IF(IF($AK733=AQ$5,VLOOKUP(AL733,buff!$K:$L,2,FALSE),"")=0,"",IF($AK733=AQ$5,VLOOKUP(AL733,buff!$K:$L,2,FALSE),"")),"")</f>
        <v/>
      </c>
      <c r="AR733" s="6" t="str">
        <f>_xlfn.IFNA(IF(IF($AK733=AR$5,VLOOKUP(AM733,buff!$K:$L,2,FALSE),"")=0,"",IF($AK733=AR$5,VLOOKUP(AM733,buff!$K:$L,2,FALSE),"")),"")</f>
        <v/>
      </c>
      <c r="AS733" s="6" t="str">
        <f>_xlfn.IFNA(IF(IF($AK733=AS$5,VLOOKUP(AN733,buff!$K:$L,2,FALSE),"")=0,"",IF($AK733=AS$5,VLOOKUP(AN733,buff!$K:$L,2,FALSE),"")),"")</f>
        <v/>
      </c>
      <c r="AT733" s="6" t="str">
        <f>_xlfn.IFNA(IF(IF($AK733=AT$5,VLOOKUP(AO733,buff!$K:$L,2,FALSE),"")=0,"",IF($AK733=AT$5,VLOOKUP(AO733,buff!$K:$L,2,FALSE),"")),"")</f>
        <v/>
      </c>
      <c r="AU733" s="6" t="str">
        <f>_xlfn.IFNA(IF(IF($AK733=AU$5,VLOOKUP(AP733,buff!$K:$L,2,FALSE),"")=0,"",IF($AK733=AU$5,VLOOKUP(AP733,buff!$K:$L,2,FALSE),"")),"")</f>
        <v/>
      </c>
      <c r="AV733" s="6" t="str">
        <f>_xlfn.IFNA(IF(IF($AK733=AV$5,VLOOKUP(AL733,buff!$K:$L,2,FALSE),"")=0,"",IF($AK733=AV$5,VLOOKUP(AL733,buff!$K:$L,2,FALSE),"")),"")</f>
        <v/>
      </c>
      <c r="AW733" s="6" t="str">
        <f>_xlfn.IFNA(IF(IF($AK733=AW$5,VLOOKUP(AM733,buff!$K:$L,2,FALSE),"")=0,"",IF($AK733=AW$5,VLOOKUP(AM733,buff!$K:$L,2,FALSE),"")),"")</f>
        <v/>
      </c>
      <c r="AX733" s="6" t="str">
        <f>_xlfn.IFNA(IF(IF($AK733=AX$5,VLOOKUP(AN733,buff!$K:$L,2,FALSE),"")=0,"",IF($AK733=AX$5,VLOOKUP(AN733,buff!$K:$L,2,FALSE),"")),"")</f>
        <v/>
      </c>
      <c r="AY733" s="6" t="str">
        <f>_xlfn.IFNA(IF(IF($AK733=AY$5,VLOOKUP(AO733,buff!$K:$L,2,FALSE),"")=0,"",IF($AK733=AY$5,VLOOKUP(AO733,buff!$K:$L,2,FALSE),"")),"")</f>
        <v/>
      </c>
      <c r="AZ733" s="6" t="str">
        <f>_xlfn.IFNA(IF(IF($AK733=AZ$5,VLOOKUP(AP733,buff!$K:$L,2,FALSE),"")=0,"",IF($AK733=AZ$5,VLOOKUP(AP733,buff!$K:$L,2,FALSE),"")),"")</f>
        <v/>
      </c>
      <c r="BA733" s="6" t="e">
        <f>VLOOKUP(AL733,buff!$K:$P,6,FALSE)</f>
        <v>#N/A</v>
      </c>
      <c r="BB733" s="6" t="e">
        <f>VLOOKUP(AM733,buff!$K:$P,6,FALSE)</f>
        <v>#N/A</v>
      </c>
      <c r="BC733" s="6" t="e">
        <f>VLOOKUP(AN733,buff!$K:$P,6,FALSE)</f>
        <v>#N/A</v>
      </c>
      <c r="BD733">
        <f t="shared" si="197"/>
        <v>0</v>
      </c>
      <c r="BE733">
        <f t="shared" si="198"/>
        <v>0</v>
      </c>
      <c r="BF733" s="22">
        <f t="shared" si="199"/>
        <v>101301</v>
      </c>
    </row>
    <row r="734" spans="1:58" x14ac:dyDescent="0.15">
      <c r="A734" t="str">
        <f t="shared" si="187"/>
        <v>碧翠丝主动技能1等级8</v>
      </c>
      <c r="B734" s="8">
        <f t="shared" si="194"/>
        <v>10130108</v>
      </c>
      <c r="C734" s="8" t="str">
        <f>VLOOKUP(G734,角色!A:B,2,FALSE)</f>
        <v>碧翠丝</v>
      </c>
      <c r="D734" s="8" t="str">
        <f t="shared" si="195"/>
        <v>主动技能1</v>
      </c>
      <c r="E734" s="8">
        <f t="shared" si="188"/>
        <v>8</v>
      </c>
      <c r="F734" s="8">
        <f t="shared" si="189"/>
        <v>1</v>
      </c>
      <c r="G734" s="8">
        <f t="shared" si="190"/>
        <v>13</v>
      </c>
      <c r="H734" s="4" t="s">
        <v>955</v>
      </c>
      <c r="I734" s="20" t="str">
        <f t="shared" si="200"/>
        <v>对敌方单体攻击，造成100%攻击力（+1149）点伤害。</v>
      </c>
      <c r="J734" s="4" t="s">
        <v>277</v>
      </c>
      <c r="K734" s="1" t="s">
        <v>102</v>
      </c>
      <c r="L734" s="20" t="s">
        <v>106</v>
      </c>
      <c r="M734" s="4"/>
      <c r="N734" s="4">
        <v>100</v>
      </c>
      <c r="O734" s="20">
        <f>VLOOKUP(L734,对应表!BK:BL,2,FALSE)</f>
        <v>0</v>
      </c>
      <c r="P734" s="25" t="str">
        <f>_xlfn.IFNA(VLOOKUP(G734,角色!V:AE,主动技能!F734+1,FALSE),"")</f>
        <v>|||</v>
      </c>
      <c r="Q734" s="25">
        <f>(VLOOKUP(G734,角色!V:AE,主动技能!F734+4,FALSE))</f>
        <v>1</v>
      </c>
      <c r="R734" s="25">
        <v>0</v>
      </c>
      <c r="S734" s="25">
        <v>0</v>
      </c>
      <c r="T734" s="6" t="str">
        <f t="shared" si="191"/>
        <v/>
      </c>
      <c r="U734" s="6" t="str">
        <f t="shared" si="192"/>
        <v/>
      </c>
      <c r="V734" s="19" t="str">
        <f>VLOOKUP(G734,角色!AW:BC,主动技能!F734+1,FALSE)</f>
        <v>skill_01</v>
      </c>
      <c r="Y734">
        <f t="shared" si="193"/>
        <v>0</v>
      </c>
      <c r="Z734" s="19">
        <f>IF(VLOOKUP(C734,角色!CC:CI,主动技能!F734*2,FALSE)=0,"",VLOOKUP(C734,角色!CC:CI,主动技能!F734*2,FALSE))</f>
        <v>100</v>
      </c>
      <c r="AA734" s="19">
        <f>IF(VLOOKUP(C734,角色!CC:CI,主动技能!F734*2+1,FALSE)=0,0,VLOOKUP(C734,角色!CC:CI,主动技能!F734*2+1,FALSE))</f>
        <v>10</v>
      </c>
      <c r="AB734" s="19">
        <f>IF(INT(VLOOKUP(E734,角色属性概况!I:M,3,FALSE)*AA734/100)=0,"",(INT(VLOOKUP(E734,角色属性概况!I:M,3,FALSE)*AA734/100)))</f>
        <v>1149</v>
      </c>
      <c r="AE734" s="25">
        <f>(VLOOKUP(G734,角色!V:AE,主动技能!F734+7,FALSE))</f>
        <v>1</v>
      </c>
      <c r="AF734" s="19">
        <f>VLOOKUP(F734,对应表!AY:BA,3,FALSE)</f>
        <v>0</v>
      </c>
      <c r="AG734" s="19">
        <f>VLOOKUP(F734,对应表!AY:BA,2,FALSE)</f>
        <v>0</v>
      </c>
      <c r="AH734" s="25" t="str">
        <f>VLOOKUP(F734,特效对应!F:G,2,FALSE)</f>
        <v>attack</v>
      </c>
      <c r="AJ734">
        <f t="shared" si="196"/>
        <v>8</v>
      </c>
      <c r="AQ734" s="6" t="str">
        <f>_xlfn.IFNA(IF(IF($AK734=AQ$5,VLOOKUP(AL734,buff!$K:$L,2,FALSE),"")=0,"",IF($AK734=AQ$5,VLOOKUP(AL734,buff!$K:$L,2,FALSE),"")),"")</f>
        <v/>
      </c>
      <c r="AR734" s="6" t="str">
        <f>_xlfn.IFNA(IF(IF($AK734=AR$5,VLOOKUP(AM734,buff!$K:$L,2,FALSE),"")=0,"",IF($AK734=AR$5,VLOOKUP(AM734,buff!$K:$L,2,FALSE),"")),"")</f>
        <v/>
      </c>
      <c r="AS734" s="6" t="str">
        <f>_xlfn.IFNA(IF(IF($AK734=AS$5,VLOOKUP(AN734,buff!$K:$L,2,FALSE),"")=0,"",IF($AK734=AS$5,VLOOKUP(AN734,buff!$K:$L,2,FALSE),"")),"")</f>
        <v/>
      </c>
      <c r="AT734" s="6" t="str">
        <f>_xlfn.IFNA(IF(IF($AK734=AT$5,VLOOKUP(AO734,buff!$K:$L,2,FALSE),"")=0,"",IF($AK734=AT$5,VLOOKUP(AO734,buff!$K:$L,2,FALSE),"")),"")</f>
        <v/>
      </c>
      <c r="AU734" s="6" t="str">
        <f>_xlfn.IFNA(IF(IF($AK734=AU$5,VLOOKUP(AP734,buff!$K:$L,2,FALSE),"")=0,"",IF($AK734=AU$5,VLOOKUP(AP734,buff!$K:$L,2,FALSE),"")),"")</f>
        <v/>
      </c>
      <c r="AV734" s="6" t="str">
        <f>_xlfn.IFNA(IF(IF($AK734=AV$5,VLOOKUP(AL734,buff!$K:$L,2,FALSE),"")=0,"",IF($AK734=AV$5,VLOOKUP(AL734,buff!$K:$L,2,FALSE),"")),"")</f>
        <v/>
      </c>
      <c r="AW734" s="6" t="str">
        <f>_xlfn.IFNA(IF(IF($AK734=AW$5,VLOOKUP(AM734,buff!$K:$L,2,FALSE),"")=0,"",IF($AK734=AW$5,VLOOKUP(AM734,buff!$K:$L,2,FALSE),"")),"")</f>
        <v/>
      </c>
      <c r="AX734" s="6" t="str">
        <f>_xlfn.IFNA(IF(IF($AK734=AX$5,VLOOKUP(AN734,buff!$K:$L,2,FALSE),"")=0,"",IF($AK734=AX$5,VLOOKUP(AN734,buff!$K:$L,2,FALSE),"")),"")</f>
        <v/>
      </c>
      <c r="AY734" s="6" t="str">
        <f>_xlfn.IFNA(IF(IF($AK734=AY$5,VLOOKUP(AO734,buff!$K:$L,2,FALSE),"")=0,"",IF($AK734=AY$5,VLOOKUP(AO734,buff!$K:$L,2,FALSE),"")),"")</f>
        <v/>
      </c>
      <c r="AZ734" s="6" t="str">
        <f>_xlfn.IFNA(IF(IF($AK734=AZ$5,VLOOKUP(AP734,buff!$K:$L,2,FALSE),"")=0,"",IF($AK734=AZ$5,VLOOKUP(AP734,buff!$K:$L,2,FALSE),"")),"")</f>
        <v/>
      </c>
      <c r="BA734" s="6" t="e">
        <f>VLOOKUP(AL734,buff!$K:$P,6,FALSE)</f>
        <v>#N/A</v>
      </c>
      <c r="BB734" s="6" t="e">
        <f>VLOOKUP(AM734,buff!$K:$P,6,FALSE)</f>
        <v>#N/A</v>
      </c>
      <c r="BC734" s="6" t="e">
        <f>VLOOKUP(AN734,buff!$K:$P,6,FALSE)</f>
        <v>#N/A</v>
      </c>
      <c r="BD734">
        <f t="shared" si="197"/>
        <v>0</v>
      </c>
      <c r="BE734">
        <f t="shared" si="198"/>
        <v>0</v>
      </c>
      <c r="BF734" s="22">
        <f t="shared" si="199"/>
        <v>101301</v>
      </c>
    </row>
    <row r="735" spans="1:58" x14ac:dyDescent="0.15">
      <c r="A735" t="str">
        <f t="shared" si="187"/>
        <v>碧翠丝主动技能1等级9</v>
      </c>
      <c r="B735" s="8">
        <f t="shared" si="194"/>
        <v>10130109</v>
      </c>
      <c r="C735" s="8" t="str">
        <f>VLOOKUP(G735,角色!A:B,2,FALSE)</f>
        <v>碧翠丝</v>
      </c>
      <c r="D735" s="8" t="str">
        <f t="shared" si="195"/>
        <v>主动技能1</v>
      </c>
      <c r="E735" s="8">
        <f t="shared" si="188"/>
        <v>9</v>
      </c>
      <c r="F735" s="8">
        <f t="shared" si="189"/>
        <v>1</v>
      </c>
      <c r="G735" s="8">
        <f t="shared" si="190"/>
        <v>13</v>
      </c>
      <c r="H735" s="4" t="s">
        <v>955</v>
      </c>
      <c r="I735" s="20" t="str">
        <f t="shared" si="200"/>
        <v>对敌方单体攻击，造成100%攻击力（+1648）点伤害。</v>
      </c>
      <c r="J735" s="4" t="s">
        <v>277</v>
      </c>
      <c r="K735" s="1" t="s">
        <v>102</v>
      </c>
      <c r="L735" s="20" t="s">
        <v>106</v>
      </c>
      <c r="M735" s="4"/>
      <c r="N735" s="4">
        <v>100</v>
      </c>
      <c r="O735" s="20">
        <f>VLOOKUP(L735,对应表!BK:BL,2,FALSE)</f>
        <v>0</v>
      </c>
      <c r="P735" s="25" t="str">
        <f>_xlfn.IFNA(VLOOKUP(G735,角色!V:AE,主动技能!F735+1,FALSE),"")</f>
        <v>|||</v>
      </c>
      <c r="Q735" s="25">
        <f>(VLOOKUP(G735,角色!V:AE,主动技能!F735+4,FALSE))</f>
        <v>1</v>
      </c>
      <c r="R735" s="25">
        <v>0</v>
      </c>
      <c r="S735" s="25">
        <v>0</v>
      </c>
      <c r="T735" s="6" t="str">
        <f t="shared" si="191"/>
        <v/>
      </c>
      <c r="U735" s="6" t="str">
        <f t="shared" si="192"/>
        <v/>
      </c>
      <c r="V735" s="19" t="str">
        <f>VLOOKUP(G735,角色!AW:BC,主动技能!F735+1,FALSE)</f>
        <v>skill_01</v>
      </c>
      <c r="Y735">
        <f t="shared" si="193"/>
        <v>0</v>
      </c>
      <c r="Z735" s="19">
        <f>IF(VLOOKUP(C735,角色!CC:CI,主动技能!F735*2,FALSE)=0,"",VLOOKUP(C735,角色!CC:CI,主动技能!F735*2,FALSE))</f>
        <v>100</v>
      </c>
      <c r="AA735" s="19">
        <f>IF(VLOOKUP(C735,角色!CC:CI,主动技能!F735*2+1,FALSE)=0,0,VLOOKUP(C735,角色!CC:CI,主动技能!F735*2+1,FALSE))</f>
        <v>10</v>
      </c>
      <c r="AB735" s="19">
        <f>IF(INT(VLOOKUP(E735,角色属性概况!I:M,3,FALSE)*AA735/100)=0,"",(INT(VLOOKUP(E735,角色属性概况!I:M,3,FALSE)*AA735/100)))</f>
        <v>1648</v>
      </c>
      <c r="AE735" s="25">
        <f>(VLOOKUP(G735,角色!V:AE,主动技能!F735+7,FALSE))</f>
        <v>1</v>
      </c>
      <c r="AF735" s="19">
        <f>VLOOKUP(F735,对应表!AY:BA,3,FALSE)</f>
        <v>0</v>
      </c>
      <c r="AG735" s="19">
        <f>VLOOKUP(F735,对应表!AY:BA,2,FALSE)</f>
        <v>0</v>
      </c>
      <c r="AH735" s="25" t="str">
        <f>VLOOKUP(F735,特效对应!F:G,2,FALSE)</f>
        <v>attack</v>
      </c>
      <c r="AJ735">
        <f t="shared" si="196"/>
        <v>9</v>
      </c>
      <c r="AQ735" s="6" t="str">
        <f>_xlfn.IFNA(IF(IF($AK735=AQ$5,VLOOKUP(AL735,buff!$K:$L,2,FALSE),"")=0,"",IF($AK735=AQ$5,VLOOKUP(AL735,buff!$K:$L,2,FALSE),"")),"")</f>
        <v/>
      </c>
      <c r="AR735" s="6" t="str">
        <f>_xlfn.IFNA(IF(IF($AK735=AR$5,VLOOKUP(AM735,buff!$K:$L,2,FALSE),"")=0,"",IF($AK735=AR$5,VLOOKUP(AM735,buff!$K:$L,2,FALSE),"")),"")</f>
        <v/>
      </c>
      <c r="AS735" s="6" t="str">
        <f>_xlfn.IFNA(IF(IF($AK735=AS$5,VLOOKUP(AN735,buff!$K:$L,2,FALSE),"")=0,"",IF($AK735=AS$5,VLOOKUP(AN735,buff!$K:$L,2,FALSE),"")),"")</f>
        <v/>
      </c>
      <c r="AT735" s="6" t="str">
        <f>_xlfn.IFNA(IF(IF($AK735=AT$5,VLOOKUP(AO735,buff!$K:$L,2,FALSE),"")=0,"",IF($AK735=AT$5,VLOOKUP(AO735,buff!$K:$L,2,FALSE),"")),"")</f>
        <v/>
      </c>
      <c r="AU735" s="6" t="str">
        <f>_xlfn.IFNA(IF(IF($AK735=AU$5,VLOOKUP(AP735,buff!$K:$L,2,FALSE),"")=0,"",IF($AK735=AU$5,VLOOKUP(AP735,buff!$K:$L,2,FALSE),"")),"")</f>
        <v/>
      </c>
      <c r="AV735" s="6" t="str">
        <f>_xlfn.IFNA(IF(IF($AK735=AV$5,VLOOKUP(AL735,buff!$K:$L,2,FALSE),"")=0,"",IF($AK735=AV$5,VLOOKUP(AL735,buff!$K:$L,2,FALSE),"")),"")</f>
        <v/>
      </c>
      <c r="AW735" s="6" t="str">
        <f>_xlfn.IFNA(IF(IF($AK735=AW$5,VLOOKUP(AM735,buff!$K:$L,2,FALSE),"")=0,"",IF($AK735=AW$5,VLOOKUP(AM735,buff!$K:$L,2,FALSE),"")),"")</f>
        <v/>
      </c>
      <c r="AX735" s="6" t="str">
        <f>_xlfn.IFNA(IF(IF($AK735=AX$5,VLOOKUP(AN735,buff!$K:$L,2,FALSE),"")=0,"",IF($AK735=AX$5,VLOOKUP(AN735,buff!$K:$L,2,FALSE),"")),"")</f>
        <v/>
      </c>
      <c r="AY735" s="6" t="str">
        <f>_xlfn.IFNA(IF(IF($AK735=AY$5,VLOOKUP(AO735,buff!$K:$L,2,FALSE),"")=0,"",IF($AK735=AY$5,VLOOKUP(AO735,buff!$K:$L,2,FALSE),"")),"")</f>
        <v/>
      </c>
      <c r="AZ735" s="6" t="str">
        <f>_xlfn.IFNA(IF(IF($AK735=AZ$5,VLOOKUP(AP735,buff!$K:$L,2,FALSE),"")=0,"",IF($AK735=AZ$5,VLOOKUP(AP735,buff!$K:$L,2,FALSE),"")),"")</f>
        <v/>
      </c>
      <c r="BA735" s="6" t="e">
        <f>VLOOKUP(AL735,buff!$K:$P,6,FALSE)</f>
        <v>#N/A</v>
      </c>
      <c r="BB735" s="6" t="e">
        <f>VLOOKUP(AM735,buff!$K:$P,6,FALSE)</f>
        <v>#N/A</v>
      </c>
      <c r="BC735" s="6" t="e">
        <f>VLOOKUP(AN735,buff!$K:$P,6,FALSE)</f>
        <v>#N/A</v>
      </c>
      <c r="BD735">
        <f t="shared" si="197"/>
        <v>0</v>
      </c>
      <c r="BE735">
        <f t="shared" si="198"/>
        <v>0</v>
      </c>
      <c r="BF735" s="22">
        <f t="shared" si="199"/>
        <v>101301</v>
      </c>
    </row>
    <row r="736" spans="1:58" x14ac:dyDescent="0.15">
      <c r="A736" t="str">
        <f t="shared" si="187"/>
        <v>碧翠丝主动技能1等级10</v>
      </c>
      <c r="B736" s="8">
        <f t="shared" si="194"/>
        <v>10130110</v>
      </c>
      <c r="C736" s="8" t="str">
        <f>VLOOKUP(G736,角色!A:B,2,FALSE)</f>
        <v>碧翠丝</v>
      </c>
      <c r="D736" s="8" t="str">
        <f t="shared" si="195"/>
        <v>主动技能1</v>
      </c>
      <c r="E736" s="8">
        <f t="shared" si="188"/>
        <v>10</v>
      </c>
      <c r="F736" s="8">
        <f t="shared" si="189"/>
        <v>1</v>
      </c>
      <c r="G736" s="8">
        <f t="shared" si="190"/>
        <v>13</v>
      </c>
      <c r="H736" s="4" t="s">
        <v>955</v>
      </c>
      <c r="I736" s="20" t="str">
        <f t="shared" si="200"/>
        <v>对敌方单体攻击，造成100%攻击力（+2353）点伤害。</v>
      </c>
      <c r="J736" s="4" t="s">
        <v>277</v>
      </c>
      <c r="K736" s="1" t="s">
        <v>102</v>
      </c>
      <c r="L736" s="20" t="s">
        <v>106</v>
      </c>
      <c r="M736" s="4"/>
      <c r="N736" s="4">
        <v>100</v>
      </c>
      <c r="O736" s="20">
        <f>VLOOKUP(L736,对应表!BK:BL,2,FALSE)</f>
        <v>0</v>
      </c>
      <c r="P736" s="25" t="str">
        <f>_xlfn.IFNA(VLOOKUP(G736,角色!V:AE,主动技能!F736+1,FALSE),"")</f>
        <v>|||</v>
      </c>
      <c r="Q736" s="25">
        <f>(VLOOKUP(G736,角色!V:AE,主动技能!F736+4,FALSE))</f>
        <v>1</v>
      </c>
      <c r="R736" s="25">
        <v>0</v>
      </c>
      <c r="S736" s="25">
        <v>0</v>
      </c>
      <c r="T736" s="6" t="str">
        <f t="shared" si="191"/>
        <v/>
      </c>
      <c r="U736" s="6" t="str">
        <f t="shared" si="192"/>
        <v/>
      </c>
      <c r="V736" s="19" t="str">
        <f>VLOOKUP(G736,角色!AW:BC,主动技能!F736+1,FALSE)</f>
        <v>skill_01</v>
      </c>
      <c r="Y736">
        <f t="shared" si="193"/>
        <v>0</v>
      </c>
      <c r="Z736" s="19">
        <f>IF(VLOOKUP(C736,角色!CC:CI,主动技能!F736*2,FALSE)=0,"",VLOOKUP(C736,角色!CC:CI,主动技能!F736*2,FALSE))</f>
        <v>100</v>
      </c>
      <c r="AA736" s="19">
        <f>IF(VLOOKUP(C736,角色!CC:CI,主动技能!F736*2+1,FALSE)=0,0,VLOOKUP(C736,角色!CC:CI,主动技能!F736*2+1,FALSE))</f>
        <v>10</v>
      </c>
      <c r="AB736" s="19">
        <f>IF(INT(VLOOKUP(E736,角色属性概况!I:M,3,FALSE)*AA736/100)=0,"",(INT(VLOOKUP(E736,角色属性概况!I:M,3,FALSE)*AA736/100)))</f>
        <v>2353</v>
      </c>
      <c r="AE736" s="25">
        <f>(VLOOKUP(G736,角色!V:AE,主动技能!F736+7,FALSE))</f>
        <v>1</v>
      </c>
      <c r="AF736" s="19">
        <f>VLOOKUP(F736,对应表!AY:BA,3,FALSE)</f>
        <v>0</v>
      </c>
      <c r="AG736" s="19">
        <f>VLOOKUP(F736,对应表!AY:BA,2,FALSE)</f>
        <v>0</v>
      </c>
      <c r="AH736" s="25" t="str">
        <f>VLOOKUP(F736,特效对应!F:G,2,FALSE)</f>
        <v>attack</v>
      </c>
      <c r="AJ736">
        <f t="shared" si="196"/>
        <v>10</v>
      </c>
      <c r="AQ736" s="6" t="str">
        <f>_xlfn.IFNA(IF(IF($AK736=AQ$5,VLOOKUP(AL736,buff!$K:$L,2,FALSE),"")=0,"",IF($AK736=AQ$5,VLOOKUP(AL736,buff!$K:$L,2,FALSE),"")),"")</f>
        <v/>
      </c>
      <c r="AR736" s="6" t="str">
        <f>_xlfn.IFNA(IF(IF($AK736=AR$5,VLOOKUP(AM736,buff!$K:$L,2,FALSE),"")=0,"",IF($AK736=AR$5,VLOOKUP(AM736,buff!$K:$L,2,FALSE),"")),"")</f>
        <v/>
      </c>
      <c r="AS736" s="6" t="str">
        <f>_xlfn.IFNA(IF(IF($AK736=AS$5,VLOOKUP(AN736,buff!$K:$L,2,FALSE),"")=0,"",IF($AK736=AS$5,VLOOKUP(AN736,buff!$K:$L,2,FALSE),"")),"")</f>
        <v/>
      </c>
      <c r="AT736" s="6" t="str">
        <f>_xlfn.IFNA(IF(IF($AK736=AT$5,VLOOKUP(AO736,buff!$K:$L,2,FALSE),"")=0,"",IF($AK736=AT$5,VLOOKUP(AO736,buff!$K:$L,2,FALSE),"")),"")</f>
        <v/>
      </c>
      <c r="AU736" s="6" t="str">
        <f>_xlfn.IFNA(IF(IF($AK736=AU$5,VLOOKUP(AP736,buff!$K:$L,2,FALSE),"")=0,"",IF($AK736=AU$5,VLOOKUP(AP736,buff!$K:$L,2,FALSE),"")),"")</f>
        <v/>
      </c>
      <c r="AV736" s="6" t="str">
        <f>_xlfn.IFNA(IF(IF($AK736=AV$5,VLOOKUP(AL736,buff!$K:$L,2,FALSE),"")=0,"",IF($AK736=AV$5,VLOOKUP(AL736,buff!$K:$L,2,FALSE),"")),"")</f>
        <v/>
      </c>
      <c r="AW736" s="6" t="str">
        <f>_xlfn.IFNA(IF(IF($AK736=AW$5,VLOOKUP(AM736,buff!$K:$L,2,FALSE),"")=0,"",IF($AK736=AW$5,VLOOKUP(AM736,buff!$K:$L,2,FALSE),"")),"")</f>
        <v/>
      </c>
      <c r="AX736" s="6" t="str">
        <f>_xlfn.IFNA(IF(IF($AK736=AX$5,VLOOKUP(AN736,buff!$K:$L,2,FALSE),"")=0,"",IF($AK736=AX$5,VLOOKUP(AN736,buff!$K:$L,2,FALSE),"")),"")</f>
        <v/>
      </c>
      <c r="AY736" s="6" t="str">
        <f>_xlfn.IFNA(IF(IF($AK736=AY$5,VLOOKUP(AO736,buff!$K:$L,2,FALSE),"")=0,"",IF($AK736=AY$5,VLOOKUP(AO736,buff!$K:$L,2,FALSE),"")),"")</f>
        <v/>
      </c>
      <c r="AZ736" s="6" t="str">
        <f>_xlfn.IFNA(IF(IF($AK736=AZ$5,VLOOKUP(AP736,buff!$K:$L,2,FALSE),"")=0,"",IF($AK736=AZ$5,VLOOKUP(AP736,buff!$K:$L,2,FALSE),"")),"")</f>
        <v/>
      </c>
      <c r="BA736" s="6" t="e">
        <f>VLOOKUP(AL736,buff!$K:$P,6,FALSE)</f>
        <v>#N/A</v>
      </c>
      <c r="BB736" s="6" t="e">
        <f>VLOOKUP(AM736,buff!$K:$P,6,FALSE)</f>
        <v>#N/A</v>
      </c>
      <c r="BC736" s="6" t="e">
        <f>VLOOKUP(AN736,buff!$K:$P,6,FALSE)</f>
        <v>#N/A</v>
      </c>
      <c r="BD736">
        <f t="shared" si="197"/>
        <v>0</v>
      </c>
      <c r="BE736">
        <f t="shared" si="198"/>
        <v>0</v>
      </c>
      <c r="BF736" s="22">
        <f t="shared" si="199"/>
        <v>101301</v>
      </c>
    </row>
    <row r="737" spans="1:58" x14ac:dyDescent="0.15">
      <c r="A737" t="str">
        <f t="shared" si="187"/>
        <v>碧翠丝主动技能1等级11</v>
      </c>
      <c r="B737" s="8">
        <f t="shared" si="194"/>
        <v>10130111</v>
      </c>
      <c r="C737" s="8" t="str">
        <f>VLOOKUP(G737,角色!A:B,2,FALSE)</f>
        <v>碧翠丝</v>
      </c>
      <c r="D737" s="8" t="str">
        <f t="shared" si="195"/>
        <v>主动技能1</v>
      </c>
      <c r="E737" s="8">
        <f t="shared" si="188"/>
        <v>11</v>
      </c>
      <c r="F737" s="8">
        <f t="shared" si="189"/>
        <v>1</v>
      </c>
      <c r="G737" s="8">
        <f t="shared" si="190"/>
        <v>13</v>
      </c>
      <c r="H737" s="4" t="s">
        <v>955</v>
      </c>
      <c r="I737" s="20" t="str">
        <f t="shared" si="200"/>
        <v>对敌方单体攻击，造成100%攻击力（+3352）点伤害。</v>
      </c>
      <c r="J737" s="4" t="s">
        <v>277</v>
      </c>
      <c r="K737" s="1" t="s">
        <v>102</v>
      </c>
      <c r="L737" s="20" t="s">
        <v>106</v>
      </c>
      <c r="M737" s="4"/>
      <c r="N737" s="4">
        <v>100</v>
      </c>
      <c r="O737" s="20">
        <f>VLOOKUP(L737,对应表!BK:BL,2,FALSE)</f>
        <v>0</v>
      </c>
      <c r="P737" s="25" t="str">
        <f>_xlfn.IFNA(VLOOKUP(G737,角色!V:AE,主动技能!F737+1,FALSE),"")</f>
        <v>|||</v>
      </c>
      <c r="Q737" s="25">
        <f>(VLOOKUP(G737,角色!V:AE,主动技能!F737+4,FALSE))</f>
        <v>1</v>
      </c>
      <c r="R737" s="25">
        <v>0</v>
      </c>
      <c r="S737" s="25">
        <v>0</v>
      </c>
      <c r="T737" s="6" t="str">
        <f t="shared" si="191"/>
        <v/>
      </c>
      <c r="U737" s="6" t="str">
        <f t="shared" si="192"/>
        <v/>
      </c>
      <c r="V737" s="19" t="str">
        <f>VLOOKUP(G737,角色!AW:BC,主动技能!F737+1,FALSE)</f>
        <v>skill_01</v>
      </c>
      <c r="Y737">
        <f t="shared" si="193"/>
        <v>0</v>
      </c>
      <c r="Z737" s="19">
        <f>IF(VLOOKUP(C737,角色!CC:CI,主动技能!F737*2,FALSE)=0,"",VLOOKUP(C737,角色!CC:CI,主动技能!F737*2,FALSE))</f>
        <v>100</v>
      </c>
      <c r="AA737" s="19">
        <f>IF(VLOOKUP(C737,角色!CC:CI,主动技能!F737*2+1,FALSE)=0,0,VLOOKUP(C737,角色!CC:CI,主动技能!F737*2+1,FALSE))</f>
        <v>10</v>
      </c>
      <c r="AB737" s="19">
        <f>IF(INT(VLOOKUP(E737,角色属性概况!I:M,3,FALSE)*AA737/100)=0,"",(INT(VLOOKUP(E737,角色属性概况!I:M,3,FALSE)*AA737/100)))</f>
        <v>3352</v>
      </c>
      <c r="AE737" s="25">
        <f>(VLOOKUP(G737,角色!V:AE,主动技能!F737+7,FALSE))</f>
        <v>1</v>
      </c>
      <c r="AF737" s="19">
        <f>VLOOKUP(F737,对应表!AY:BA,3,FALSE)</f>
        <v>0</v>
      </c>
      <c r="AG737" s="19">
        <f>VLOOKUP(F737,对应表!AY:BA,2,FALSE)</f>
        <v>0</v>
      </c>
      <c r="AH737" s="25" t="str">
        <f>VLOOKUP(F737,特效对应!F:G,2,FALSE)</f>
        <v>attack</v>
      </c>
      <c r="AJ737">
        <f t="shared" si="196"/>
        <v>11</v>
      </c>
      <c r="AQ737" s="6" t="str">
        <f>_xlfn.IFNA(IF(IF($AK737=AQ$5,VLOOKUP(AL737,buff!$K:$L,2,FALSE),"")=0,"",IF($AK737=AQ$5,VLOOKUP(AL737,buff!$K:$L,2,FALSE),"")),"")</f>
        <v/>
      </c>
      <c r="AR737" s="6" t="str">
        <f>_xlfn.IFNA(IF(IF($AK737=AR$5,VLOOKUP(AM737,buff!$K:$L,2,FALSE),"")=0,"",IF($AK737=AR$5,VLOOKUP(AM737,buff!$K:$L,2,FALSE),"")),"")</f>
        <v/>
      </c>
      <c r="AS737" s="6" t="str">
        <f>_xlfn.IFNA(IF(IF($AK737=AS$5,VLOOKUP(AN737,buff!$K:$L,2,FALSE),"")=0,"",IF($AK737=AS$5,VLOOKUP(AN737,buff!$K:$L,2,FALSE),"")),"")</f>
        <v/>
      </c>
      <c r="AT737" s="6" t="str">
        <f>_xlfn.IFNA(IF(IF($AK737=AT$5,VLOOKUP(AO737,buff!$K:$L,2,FALSE),"")=0,"",IF($AK737=AT$5,VLOOKUP(AO737,buff!$K:$L,2,FALSE),"")),"")</f>
        <v/>
      </c>
      <c r="AU737" s="6" t="str">
        <f>_xlfn.IFNA(IF(IF($AK737=AU$5,VLOOKUP(AP737,buff!$K:$L,2,FALSE),"")=0,"",IF($AK737=AU$5,VLOOKUP(AP737,buff!$K:$L,2,FALSE),"")),"")</f>
        <v/>
      </c>
      <c r="AV737" s="6" t="str">
        <f>_xlfn.IFNA(IF(IF($AK737=AV$5,VLOOKUP(AL737,buff!$K:$L,2,FALSE),"")=0,"",IF($AK737=AV$5,VLOOKUP(AL737,buff!$K:$L,2,FALSE),"")),"")</f>
        <v/>
      </c>
      <c r="AW737" s="6" t="str">
        <f>_xlfn.IFNA(IF(IF($AK737=AW$5,VLOOKUP(AM737,buff!$K:$L,2,FALSE),"")=0,"",IF($AK737=AW$5,VLOOKUP(AM737,buff!$K:$L,2,FALSE),"")),"")</f>
        <v/>
      </c>
      <c r="AX737" s="6" t="str">
        <f>_xlfn.IFNA(IF(IF($AK737=AX$5,VLOOKUP(AN737,buff!$K:$L,2,FALSE),"")=0,"",IF($AK737=AX$5,VLOOKUP(AN737,buff!$K:$L,2,FALSE),"")),"")</f>
        <v/>
      </c>
      <c r="AY737" s="6" t="str">
        <f>_xlfn.IFNA(IF(IF($AK737=AY$5,VLOOKUP(AO737,buff!$K:$L,2,FALSE),"")=0,"",IF($AK737=AY$5,VLOOKUP(AO737,buff!$K:$L,2,FALSE),"")),"")</f>
        <v/>
      </c>
      <c r="AZ737" s="6" t="str">
        <f>_xlfn.IFNA(IF(IF($AK737=AZ$5,VLOOKUP(AP737,buff!$K:$L,2,FALSE),"")=0,"",IF($AK737=AZ$5,VLOOKUP(AP737,buff!$K:$L,2,FALSE),"")),"")</f>
        <v/>
      </c>
      <c r="BA737" s="6" t="e">
        <f>VLOOKUP(AL737,buff!$K:$P,6,FALSE)</f>
        <v>#N/A</v>
      </c>
      <c r="BB737" s="6" t="e">
        <f>VLOOKUP(AM737,buff!$K:$P,6,FALSE)</f>
        <v>#N/A</v>
      </c>
      <c r="BC737" s="6" t="e">
        <f>VLOOKUP(AN737,buff!$K:$P,6,FALSE)</f>
        <v>#N/A</v>
      </c>
      <c r="BD737">
        <f t="shared" si="197"/>
        <v>0</v>
      </c>
      <c r="BE737">
        <f t="shared" si="198"/>
        <v>0</v>
      </c>
      <c r="BF737" s="22">
        <f t="shared" si="199"/>
        <v>101301</v>
      </c>
    </row>
    <row r="738" spans="1:58" x14ac:dyDescent="0.15">
      <c r="A738" t="str">
        <f t="shared" si="187"/>
        <v>碧翠丝主动技能1等级12</v>
      </c>
      <c r="B738" s="8">
        <f t="shared" si="194"/>
        <v>10130112</v>
      </c>
      <c r="C738" s="8" t="str">
        <f>VLOOKUP(G738,角色!A:B,2,FALSE)</f>
        <v>碧翠丝</v>
      </c>
      <c r="D738" s="8" t="str">
        <f t="shared" si="195"/>
        <v>主动技能1</v>
      </c>
      <c r="E738" s="8">
        <f t="shared" si="188"/>
        <v>12</v>
      </c>
      <c r="F738" s="8">
        <f t="shared" si="189"/>
        <v>1</v>
      </c>
      <c r="G738" s="8">
        <f t="shared" si="190"/>
        <v>13</v>
      </c>
      <c r="H738" s="4" t="s">
        <v>955</v>
      </c>
      <c r="I738" s="20" t="str">
        <f t="shared" si="200"/>
        <v>对敌方单体攻击，造成100%攻击力（+4766）点伤害。</v>
      </c>
      <c r="J738" s="4" t="s">
        <v>277</v>
      </c>
      <c r="K738" s="1" t="s">
        <v>102</v>
      </c>
      <c r="L738" s="20" t="s">
        <v>106</v>
      </c>
      <c r="M738" s="4"/>
      <c r="N738" s="4">
        <v>100</v>
      </c>
      <c r="O738" s="20">
        <f>VLOOKUP(L738,对应表!BK:BL,2,FALSE)</f>
        <v>0</v>
      </c>
      <c r="P738" s="25" t="str">
        <f>_xlfn.IFNA(VLOOKUP(G738,角色!V:AE,主动技能!F738+1,FALSE),"")</f>
        <v>|||</v>
      </c>
      <c r="Q738" s="25">
        <f>(VLOOKUP(G738,角色!V:AE,主动技能!F738+4,FALSE))</f>
        <v>1</v>
      </c>
      <c r="R738" s="25">
        <v>0</v>
      </c>
      <c r="S738" s="25">
        <v>0</v>
      </c>
      <c r="T738" s="6" t="str">
        <f t="shared" si="191"/>
        <v/>
      </c>
      <c r="U738" s="6" t="str">
        <f t="shared" si="192"/>
        <v/>
      </c>
      <c r="V738" s="19" t="str">
        <f>VLOOKUP(G738,角色!AW:BC,主动技能!F738+1,FALSE)</f>
        <v>skill_01</v>
      </c>
      <c r="Y738">
        <f t="shared" si="193"/>
        <v>0</v>
      </c>
      <c r="Z738" s="19">
        <f>IF(VLOOKUP(C738,角色!CC:CI,主动技能!F738*2,FALSE)=0,"",VLOOKUP(C738,角色!CC:CI,主动技能!F738*2,FALSE))</f>
        <v>100</v>
      </c>
      <c r="AA738" s="19">
        <f>IF(VLOOKUP(C738,角色!CC:CI,主动技能!F738*2+1,FALSE)=0,0,VLOOKUP(C738,角色!CC:CI,主动技能!F738*2+1,FALSE))</f>
        <v>10</v>
      </c>
      <c r="AB738" s="19">
        <f>IF(INT(VLOOKUP(E738,角色属性概况!I:M,3,FALSE)*AA738/100)=0,"",(INT(VLOOKUP(E738,角色属性概况!I:M,3,FALSE)*AA738/100)))</f>
        <v>4766</v>
      </c>
      <c r="AE738" s="25">
        <f>(VLOOKUP(G738,角色!V:AE,主动技能!F738+7,FALSE))</f>
        <v>1</v>
      </c>
      <c r="AF738" s="19">
        <f>VLOOKUP(F738,对应表!AY:BA,3,FALSE)</f>
        <v>0</v>
      </c>
      <c r="AG738" s="19">
        <f>VLOOKUP(F738,对应表!AY:BA,2,FALSE)</f>
        <v>0</v>
      </c>
      <c r="AH738" s="25" t="str">
        <f>VLOOKUP(F738,特效对应!F:G,2,FALSE)</f>
        <v>attack</v>
      </c>
      <c r="AJ738">
        <f t="shared" si="196"/>
        <v>12</v>
      </c>
      <c r="AQ738" s="6" t="str">
        <f>_xlfn.IFNA(IF(IF($AK738=AQ$5,VLOOKUP(AL738,buff!$K:$L,2,FALSE),"")=0,"",IF($AK738=AQ$5,VLOOKUP(AL738,buff!$K:$L,2,FALSE),"")),"")</f>
        <v/>
      </c>
      <c r="AR738" s="6" t="str">
        <f>_xlfn.IFNA(IF(IF($AK738=AR$5,VLOOKUP(AM738,buff!$K:$L,2,FALSE),"")=0,"",IF($AK738=AR$5,VLOOKUP(AM738,buff!$K:$L,2,FALSE),"")),"")</f>
        <v/>
      </c>
      <c r="AS738" s="6" t="str">
        <f>_xlfn.IFNA(IF(IF($AK738=AS$5,VLOOKUP(AN738,buff!$K:$L,2,FALSE),"")=0,"",IF($AK738=AS$5,VLOOKUP(AN738,buff!$K:$L,2,FALSE),"")),"")</f>
        <v/>
      </c>
      <c r="AT738" s="6" t="str">
        <f>_xlfn.IFNA(IF(IF($AK738=AT$5,VLOOKUP(AO738,buff!$K:$L,2,FALSE),"")=0,"",IF($AK738=AT$5,VLOOKUP(AO738,buff!$K:$L,2,FALSE),"")),"")</f>
        <v/>
      </c>
      <c r="AU738" s="6" t="str">
        <f>_xlfn.IFNA(IF(IF($AK738=AU$5,VLOOKUP(AP738,buff!$K:$L,2,FALSE),"")=0,"",IF($AK738=AU$5,VLOOKUP(AP738,buff!$K:$L,2,FALSE),"")),"")</f>
        <v/>
      </c>
      <c r="AV738" s="6" t="str">
        <f>_xlfn.IFNA(IF(IF($AK738=AV$5,VLOOKUP(AL738,buff!$K:$L,2,FALSE),"")=0,"",IF($AK738=AV$5,VLOOKUP(AL738,buff!$K:$L,2,FALSE),"")),"")</f>
        <v/>
      </c>
      <c r="AW738" s="6" t="str">
        <f>_xlfn.IFNA(IF(IF($AK738=AW$5,VLOOKUP(AM738,buff!$K:$L,2,FALSE),"")=0,"",IF($AK738=AW$5,VLOOKUP(AM738,buff!$K:$L,2,FALSE),"")),"")</f>
        <v/>
      </c>
      <c r="AX738" s="6" t="str">
        <f>_xlfn.IFNA(IF(IF($AK738=AX$5,VLOOKUP(AN738,buff!$K:$L,2,FALSE),"")=0,"",IF($AK738=AX$5,VLOOKUP(AN738,buff!$K:$L,2,FALSE),"")),"")</f>
        <v/>
      </c>
      <c r="AY738" s="6" t="str">
        <f>_xlfn.IFNA(IF(IF($AK738=AY$5,VLOOKUP(AO738,buff!$K:$L,2,FALSE),"")=0,"",IF($AK738=AY$5,VLOOKUP(AO738,buff!$K:$L,2,FALSE),"")),"")</f>
        <v/>
      </c>
      <c r="AZ738" s="6" t="str">
        <f>_xlfn.IFNA(IF(IF($AK738=AZ$5,VLOOKUP(AP738,buff!$K:$L,2,FALSE),"")=0,"",IF($AK738=AZ$5,VLOOKUP(AP738,buff!$K:$L,2,FALSE),"")),"")</f>
        <v/>
      </c>
      <c r="BA738" s="6" t="e">
        <f>VLOOKUP(AL738,buff!$K:$P,6,FALSE)</f>
        <v>#N/A</v>
      </c>
      <c r="BB738" s="6" t="e">
        <f>VLOOKUP(AM738,buff!$K:$P,6,FALSE)</f>
        <v>#N/A</v>
      </c>
      <c r="BC738" s="6" t="e">
        <f>VLOOKUP(AN738,buff!$K:$P,6,FALSE)</f>
        <v>#N/A</v>
      </c>
      <c r="BD738">
        <f t="shared" si="197"/>
        <v>0</v>
      </c>
      <c r="BE738">
        <f t="shared" si="198"/>
        <v>0</v>
      </c>
      <c r="BF738" s="22">
        <f t="shared" si="199"/>
        <v>101301</v>
      </c>
    </row>
    <row r="739" spans="1:58" x14ac:dyDescent="0.15">
      <c r="A739" t="str">
        <f t="shared" si="187"/>
        <v>碧翠丝主动技能1等级13</v>
      </c>
      <c r="B739" s="8">
        <f t="shared" si="194"/>
        <v>10130113</v>
      </c>
      <c r="C739" s="8" t="str">
        <f>VLOOKUP(G739,角色!A:B,2,FALSE)</f>
        <v>碧翠丝</v>
      </c>
      <c r="D739" s="8" t="str">
        <f t="shared" si="195"/>
        <v>主动技能1</v>
      </c>
      <c r="E739" s="8">
        <f t="shared" si="188"/>
        <v>13</v>
      </c>
      <c r="F739" s="8">
        <f t="shared" si="189"/>
        <v>1</v>
      </c>
      <c r="G739" s="8">
        <f t="shared" si="190"/>
        <v>13</v>
      </c>
      <c r="H739" s="4" t="s">
        <v>955</v>
      </c>
      <c r="I739" s="20" t="str">
        <f t="shared" si="200"/>
        <v>对敌方单体攻击，造成100%攻击力（+6767）点伤害。</v>
      </c>
      <c r="J739" s="4" t="s">
        <v>277</v>
      </c>
      <c r="K739" s="1" t="s">
        <v>102</v>
      </c>
      <c r="L739" s="20" t="s">
        <v>106</v>
      </c>
      <c r="M739" s="4"/>
      <c r="N739" s="4">
        <v>100</v>
      </c>
      <c r="O739" s="20">
        <f>VLOOKUP(L739,对应表!BK:BL,2,FALSE)</f>
        <v>0</v>
      </c>
      <c r="P739" s="25" t="str">
        <f>_xlfn.IFNA(VLOOKUP(G739,角色!V:AE,主动技能!F739+1,FALSE),"")</f>
        <v>|||</v>
      </c>
      <c r="Q739" s="25">
        <f>(VLOOKUP(G739,角色!V:AE,主动技能!F739+4,FALSE))</f>
        <v>1</v>
      </c>
      <c r="R739" s="25">
        <v>0</v>
      </c>
      <c r="S739" s="25">
        <v>0</v>
      </c>
      <c r="T739" s="6" t="str">
        <f t="shared" si="191"/>
        <v/>
      </c>
      <c r="U739" s="6" t="str">
        <f t="shared" si="192"/>
        <v/>
      </c>
      <c r="V739" s="19" t="str">
        <f>VLOOKUP(G739,角色!AW:BC,主动技能!F739+1,FALSE)</f>
        <v>skill_01</v>
      </c>
      <c r="Y739">
        <f t="shared" si="193"/>
        <v>0</v>
      </c>
      <c r="Z739" s="19">
        <f>IF(VLOOKUP(C739,角色!CC:CI,主动技能!F739*2,FALSE)=0,"",VLOOKUP(C739,角色!CC:CI,主动技能!F739*2,FALSE))</f>
        <v>100</v>
      </c>
      <c r="AA739" s="19">
        <f>IF(VLOOKUP(C739,角色!CC:CI,主动技能!F739*2+1,FALSE)=0,0,VLOOKUP(C739,角色!CC:CI,主动技能!F739*2+1,FALSE))</f>
        <v>10</v>
      </c>
      <c r="AB739" s="19">
        <f>IF(INT(VLOOKUP(E739,角色属性概况!I:M,3,FALSE)*AA739/100)=0,"",(INT(VLOOKUP(E739,角色属性概况!I:M,3,FALSE)*AA739/100)))</f>
        <v>6767</v>
      </c>
      <c r="AE739" s="25">
        <f>(VLOOKUP(G739,角色!V:AE,主动技能!F739+7,FALSE))</f>
        <v>1</v>
      </c>
      <c r="AF739" s="19">
        <f>VLOOKUP(F739,对应表!AY:BA,3,FALSE)</f>
        <v>0</v>
      </c>
      <c r="AG739" s="19">
        <f>VLOOKUP(F739,对应表!AY:BA,2,FALSE)</f>
        <v>0</v>
      </c>
      <c r="AH739" s="25" t="str">
        <f>VLOOKUP(F739,特效对应!F:G,2,FALSE)</f>
        <v>attack</v>
      </c>
      <c r="AJ739">
        <f t="shared" si="196"/>
        <v>13</v>
      </c>
      <c r="AQ739" s="6" t="str">
        <f>_xlfn.IFNA(IF(IF($AK739=AQ$5,VLOOKUP(AL739,buff!$K:$L,2,FALSE),"")=0,"",IF($AK739=AQ$5,VLOOKUP(AL739,buff!$K:$L,2,FALSE),"")),"")</f>
        <v/>
      </c>
      <c r="AR739" s="6" t="str">
        <f>_xlfn.IFNA(IF(IF($AK739=AR$5,VLOOKUP(AM739,buff!$K:$L,2,FALSE),"")=0,"",IF($AK739=AR$5,VLOOKUP(AM739,buff!$K:$L,2,FALSE),"")),"")</f>
        <v/>
      </c>
      <c r="AS739" s="6" t="str">
        <f>_xlfn.IFNA(IF(IF($AK739=AS$5,VLOOKUP(AN739,buff!$K:$L,2,FALSE),"")=0,"",IF($AK739=AS$5,VLOOKUP(AN739,buff!$K:$L,2,FALSE),"")),"")</f>
        <v/>
      </c>
      <c r="AT739" s="6" t="str">
        <f>_xlfn.IFNA(IF(IF($AK739=AT$5,VLOOKUP(AO739,buff!$K:$L,2,FALSE),"")=0,"",IF($AK739=AT$5,VLOOKUP(AO739,buff!$K:$L,2,FALSE),"")),"")</f>
        <v/>
      </c>
      <c r="AU739" s="6" t="str">
        <f>_xlfn.IFNA(IF(IF($AK739=AU$5,VLOOKUP(AP739,buff!$K:$L,2,FALSE),"")=0,"",IF($AK739=AU$5,VLOOKUP(AP739,buff!$K:$L,2,FALSE),"")),"")</f>
        <v/>
      </c>
      <c r="AV739" s="6" t="str">
        <f>_xlfn.IFNA(IF(IF($AK739=AV$5,VLOOKUP(AL739,buff!$K:$L,2,FALSE),"")=0,"",IF($AK739=AV$5,VLOOKUP(AL739,buff!$K:$L,2,FALSE),"")),"")</f>
        <v/>
      </c>
      <c r="AW739" s="6" t="str">
        <f>_xlfn.IFNA(IF(IF($AK739=AW$5,VLOOKUP(AM739,buff!$K:$L,2,FALSE),"")=0,"",IF($AK739=AW$5,VLOOKUP(AM739,buff!$K:$L,2,FALSE),"")),"")</f>
        <v/>
      </c>
      <c r="AX739" s="6" t="str">
        <f>_xlfn.IFNA(IF(IF($AK739=AX$5,VLOOKUP(AN739,buff!$K:$L,2,FALSE),"")=0,"",IF($AK739=AX$5,VLOOKUP(AN739,buff!$K:$L,2,FALSE),"")),"")</f>
        <v/>
      </c>
      <c r="AY739" s="6" t="str">
        <f>_xlfn.IFNA(IF(IF($AK739=AY$5,VLOOKUP(AO739,buff!$K:$L,2,FALSE),"")=0,"",IF($AK739=AY$5,VLOOKUP(AO739,buff!$K:$L,2,FALSE),"")),"")</f>
        <v/>
      </c>
      <c r="AZ739" s="6" t="str">
        <f>_xlfn.IFNA(IF(IF($AK739=AZ$5,VLOOKUP(AP739,buff!$K:$L,2,FALSE),"")=0,"",IF($AK739=AZ$5,VLOOKUP(AP739,buff!$K:$L,2,FALSE),"")),"")</f>
        <v/>
      </c>
      <c r="BA739" s="6" t="e">
        <f>VLOOKUP(AL739,buff!$K:$P,6,FALSE)</f>
        <v>#N/A</v>
      </c>
      <c r="BB739" s="6" t="e">
        <f>VLOOKUP(AM739,buff!$K:$P,6,FALSE)</f>
        <v>#N/A</v>
      </c>
      <c r="BC739" s="6" t="e">
        <f>VLOOKUP(AN739,buff!$K:$P,6,FALSE)</f>
        <v>#N/A</v>
      </c>
      <c r="BD739">
        <f t="shared" si="197"/>
        <v>0</v>
      </c>
      <c r="BE739">
        <f t="shared" si="198"/>
        <v>0</v>
      </c>
      <c r="BF739" s="22">
        <f t="shared" si="199"/>
        <v>101301</v>
      </c>
    </row>
    <row r="740" spans="1:58" x14ac:dyDescent="0.15">
      <c r="A740" t="str">
        <f t="shared" si="187"/>
        <v>碧翠丝主动技能1等级14</v>
      </c>
      <c r="B740" s="8">
        <f t="shared" si="194"/>
        <v>10130114</v>
      </c>
      <c r="C740" s="8" t="str">
        <f>VLOOKUP(G740,角色!A:B,2,FALSE)</f>
        <v>碧翠丝</v>
      </c>
      <c r="D740" s="8" t="str">
        <f t="shared" si="195"/>
        <v>主动技能1</v>
      </c>
      <c r="E740" s="8">
        <f t="shared" si="188"/>
        <v>14</v>
      </c>
      <c r="F740" s="8">
        <f t="shared" si="189"/>
        <v>1</v>
      </c>
      <c r="G740" s="8">
        <f t="shared" si="190"/>
        <v>13</v>
      </c>
      <c r="H740" s="4" t="s">
        <v>955</v>
      </c>
      <c r="I740" s="20" t="str">
        <f t="shared" si="200"/>
        <v>对敌方单体攻击，造成100%攻击力（+9601）点伤害。</v>
      </c>
      <c r="J740" s="4" t="s">
        <v>277</v>
      </c>
      <c r="K740" s="1" t="s">
        <v>102</v>
      </c>
      <c r="L740" s="20" t="s">
        <v>106</v>
      </c>
      <c r="M740" s="4"/>
      <c r="N740" s="4">
        <v>100</v>
      </c>
      <c r="O740" s="20">
        <f>VLOOKUP(L740,对应表!BK:BL,2,FALSE)</f>
        <v>0</v>
      </c>
      <c r="P740" s="25" t="str">
        <f>_xlfn.IFNA(VLOOKUP(G740,角色!V:AE,主动技能!F740+1,FALSE),"")</f>
        <v>|||</v>
      </c>
      <c r="Q740" s="25">
        <f>(VLOOKUP(G740,角色!V:AE,主动技能!F740+4,FALSE))</f>
        <v>1</v>
      </c>
      <c r="R740" s="25">
        <v>0</v>
      </c>
      <c r="S740" s="25">
        <v>0</v>
      </c>
      <c r="T740" s="6" t="str">
        <f t="shared" si="191"/>
        <v/>
      </c>
      <c r="U740" s="6" t="str">
        <f t="shared" si="192"/>
        <v/>
      </c>
      <c r="V740" s="19" t="str">
        <f>VLOOKUP(G740,角色!AW:BC,主动技能!F740+1,FALSE)</f>
        <v>skill_01</v>
      </c>
      <c r="Y740">
        <f t="shared" si="193"/>
        <v>0</v>
      </c>
      <c r="Z740" s="19">
        <f>IF(VLOOKUP(C740,角色!CC:CI,主动技能!F740*2,FALSE)=0,"",VLOOKUP(C740,角色!CC:CI,主动技能!F740*2,FALSE))</f>
        <v>100</v>
      </c>
      <c r="AA740" s="19">
        <f>IF(VLOOKUP(C740,角色!CC:CI,主动技能!F740*2+1,FALSE)=0,0,VLOOKUP(C740,角色!CC:CI,主动技能!F740*2+1,FALSE))</f>
        <v>10</v>
      </c>
      <c r="AB740" s="19">
        <f>IF(INT(VLOOKUP(E740,角色属性概况!I:M,3,FALSE)*AA740/100)=0,"",(INT(VLOOKUP(E740,角色属性概况!I:M,3,FALSE)*AA740/100)))</f>
        <v>9601</v>
      </c>
      <c r="AE740" s="25">
        <f>(VLOOKUP(G740,角色!V:AE,主动技能!F740+7,FALSE))</f>
        <v>1</v>
      </c>
      <c r="AF740" s="19">
        <f>VLOOKUP(F740,对应表!AY:BA,3,FALSE)</f>
        <v>0</v>
      </c>
      <c r="AG740" s="19">
        <f>VLOOKUP(F740,对应表!AY:BA,2,FALSE)</f>
        <v>0</v>
      </c>
      <c r="AH740" s="25" t="str">
        <f>VLOOKUP(F740,特效对应!F:G,2,FALSE)</f>
        <v>attack</v>
      </c>
      <c r="AJ740">
        <f t="shared" si="196"/>
        <v>14</v>
      </c>
      <c r="AQ740" s="6" t="str">
        <f>_xlfn.IFNA(IF(IF($AK740=AQ$5,VLOOKUP(AL740,buff!$K:$L,2,FALSE),"")=0,"",IF($AK740=AQ$5,VLOOKUP(AL740,buff!$K:$L,2,FALSE),"")),"")</f>
        <v/>
      </c>
      <c r="AR740" s="6" t="str">
        <f>_xlfn.IFNA(IF(IF($AK740=AR$5,VLOOKUP(AM740,buff!$K:$L,2,FALSE),"")=0,"",IF($AK740=AR$5,VLOOKUP(AM740,buff!$K:$L,2,FALSE),"")),"")</f>
        <v/>
      </c>
      <c r="AS740" s="6" t="str">
        <f>_xlfn.IFNA(IF(IF($AK740=AS$5,VLOOKUP(AN740,buff!$K:$L,2,FALSE),"")=0,"",IF($AK740=AS$5,VLOOKUP(AN740,buff!$K:$L,2,FALSE),"")),"")</f>
        <v/>
      </c>
      <c r="AT740" s="6" t="str">
        <f>_xlfn.IFNA(IF(IF($AK740=AT$5,VLOOKUP(AO740,buff!$K:$L,2,FALSE),"")=0,"",IF($AK740=AT$5,VLOOKUP(AO740,buff!$K:$L,2,FALSE),"")),"")</f>
        <v/>
      </c>
      <c r="AU740" s="6" t="str">
        <f>_xlfn.IFNA(IF(IF($AK740=AU$5,VLOOKUP(AP740,buff!$K:$L,2,FALSE),"")=0,"",IF($AK740=AU$5,VLOOKUP(AP740,buff!$K:$L,2,FALSE),"")),"")</f>
        <v/>
      </c>
      <c r="AV740" s="6" t="str">
        <f>_xlfn.IFNA(IF(IF($AK740=AV$5,VLOOKUP(AL740,buff!$K:$L,2,FALSE),"")=0,"",IF($AK740=AV$5,VLOOKUP(AL740,buff!$K:$L,2,FALSE),"")),"")</f>
        <v/>
      </c>
      <c r="AW740" s="6" t="str">
        <f>_xlfn.IFNA(IF(IF($AK740=AW$5,VLOOKUP(AM740,buff!$K:$L,2,FALSE),"")=0,"",IF($AK740=AW$5,VLOOKUP(AM740,buff!$K:$L,2,FALSE),"")),"")</f>
        <v/>
      </c>
      <c r="AX740" s="6" t="str">
        <f>_xlfn.IFNA(IF(IF($AK740=AX$5,VLOOKUP(AN740,buff!$K:$L,2,FALSE),"")=0,"",IF($AK740=AX$5,VLOOKUP(AN740,buff!$K:$L,2,FALSE),"")),"")</f>
        <v/>
      </c>
      <c r="AY740" s="6" t="str">
        <f>_xlfn.IFNA(IF(IF($AK740=AY$5,VLOOKUP(AO740,buff!$K:$L,2,FALSE),"")=0,"",IF($AK740=AY$5,VLOOKUP(AO740,buff!$K:$L,2,FALSE),"")),"")</f>
        <v/>
      </c>
      <c r="AZ740" s="6" t="str">
        <f>_xlfn.IFNA(IF(IF($AK740=AZ$5,VLOOKUP(AP740,buff!$K:$L,2,FALSE),"")=0,"",IF($AK740=AZ$5,VLOOKUP(AP740,buff!$K:$L,2,FALSE),"")),"")</f>
        <v/>
      </c>
      <c r="BA740" s="6" t="e">
        <f>VLOOKUP(AL740,buff!$K:$P,6,FALSE)</f>
        <v>#N/A</v>
      </c>
      <c r="BB740" s="6" t="e">
        <f>VLOOKUP(AM740,buff!$K:$P,6,FALSE)</f>
        <v>#N/A</v>
      </c>
      <c r="BC740" s="6" t="e">
        <f>VLOOKUP(AN740,buff!$K:$P,6,FALSE)</f>
        <v>#N/A</v>
      </c>
      <c r="BD740">
        <f t="shared" si="197"/>
        <v>0</v>
      </c>
      <c r="BE740">
        <f t="shared" si="198"/>
        <v>0</v>
      </c>
      <c r="BF740" s="22">
        <f t="shared" si="199"/>
        <v>101301</v>
      </c>
    </row>
    <row r="741" spans="1:58" x14ac:dyDescent="0.15">
      <c r="A741" t="str">
        <f t="shared" si="187"/>
        <v>碧翠丝主动技能1等级15</v>
      </c>
      <c r="B741" s="8">
        <f t="shared" si="194"/>
        <v>10130115</v>
      </c>
      <c r="C741" s="8" t="str">
        <f>VLOOKUP(G741,角色!A:B,2,FALSE)</f>
        <v>碧翠丝</v>
      </c>
      <c r="D741" s="8" t="str">
        <f t="shared" si="195"/>
        <v>主动技能1</v>
      </c>
      <c r="E741" s="8">
        <f t="shared" si="188"/>
        <v>15</v>
      </c>
      <c r="F741" s="8">
        <f t="shared" si="189"/>
        <v>1</v>
      </c>
      <c r="G741" s="8">
        <f t="shared" si="190"/>
        <v>13</v>
      </c>
      <c r="H741" s="4" t="s">
        <v>955</v>
      </c>
      <c r="I741" s="20" t="str">
        <f t="shared" si="200"/>
        <v>对敌方单体攻击，造成100%攻击力（+13613）点伤害。</v>
      </c>
      <c r="J741" s="4" t="s">
        <v>277</v>
      </c>
      <c r="K741" s="1" t="s">
        <v>102</v>
      </c>
      <c r="L741" s="20" t="s">
        <v>106</v>
      </c>
      <c r="M741" s="4"/>
      <c r="N741" s="4">
        <v>100</v>
      </c>
      <c r="O741" s="20">
        <f>VLOOKUP(L741,对应表!BK:BL,2,FALSE)</f>
        <v>0</v>
      </c>
      <c r="P741" s="25" t="str">
        <f>_xlfn.IFNA(VLOOKUP(G741,角色!V:AE,主动技能!F741+1,FALSE),"")</f>
        <v>|||</v>
      </c>
      <c r="Q741" s="25">
        <f>(VLOOKUP(G741,角色!V:AE,主动技能!F741+4,FALSE))</f>
        <v>1</v>
      </c>
      <c r="R741" s="25">
        <v>0</v>
      </c>
      <c r="S741" s="25">
        <v>0</v>
      </c>
      <c r="T741" s="6" t="str">
        <f t="shared" si="191"/>
        <v/>
      </c>
      <c r="U741" s="6" t="str">
        <f t="shared" si="192"/>
        <v/>
      </c>
      <c r="V741" s="19" t="str">
        <f>VLOOKUP(G741,角色!AW:BC,主动技能!F741+1,FALSE)</f>
        <v>skill_01</v>
      </c>
      <c r="Y741">
        <f t="shared" si="193"/>
        <v>0</v>
      </c>
      <c r="Z741" s="19">
        <f>IF(VLOOKUP(C741,角色!CC:CI,主动技能!F741*2,FALSE)=0,"",VLOOKUP(C741,角色!CC:CI,主动技能!F741*2,FALSE))</f>
        <v>100</v>
      </c>
      <c r="AA741" s="19">
        <f>IF(VLOOKUP(C741,角色!CC:CI,主动技能!F741*2+1,FALSE)=0,0,VLOOKUP(C741,角色!CC:CI,主动技能!F741*2+1,FALSE))</f>
        <v>10</v>
      </c>
      <c r="AB741" s="19">
        <f>IF(INT(VLOOKUP(E741,角色属性概况!I:M,3,FALSE)*AA741/100)=0,"",(INT(VLOOKUP(E741,角色属性概况!I:M,3,FALSE)*AA741/100)))</f>
        <v>13613</v>
      </c>
      <c r="AE741" s="25">
        <f>(VLOOKUP(G741,角色!V:AE,主动技能!F741+7,FALSE))</f>
        <v>1</v>
      </c>
      <c r="AF741" s="19">
        <f>VLOOKUP(F741,对应表!AY:BA,3,FALSE)</f>
        <v>0</v>
      </c>
      <c r="AG741" s="19">
        <f>VLOOKUP(F741,对应表!AY:BA,2,FALSE)</f>
        <v>0</v>
      </c>
      <c r="AH741" s="25" t="str">
        <f>VLOOKUP(F741,特效对应!F:G,2,FALSE)</f>
        <v>attack</v>
      </c>
      <c r="AJ741">
        <f t="shared" si="196"/>
        <v>15</v>
      </c>
      <c r="AQ741" s="6" t="str">
        <f>_xlfn.IFNA(IF(IF($AK741=AQ$5,VLOOKUP(AL741,buff!$K:$L,2,FALSE),"")=0,"",IF($AK741=AQ$5,VLOOKUP(AL741,buff!$K:$L,2,FALSE),"")),"")</f>
        <v/>
      </c>
      <c r="AR741" s="6" t="str">
        <f>_xlfn.IFNA(IF(IF($AK741=AR$5,VLOOKUP(AM741,buff!$K:$L,2,FALSE),"")=0,"",IF($AK741=AR$5,VLOOKUP(AM741,buff!$K:$L,2,FALSE),"")),"")</f>
        <v/>
      </c>
      <c r="AS741" s="6" t="str">
        <f>_xlfn.IFNA(IF(IF($AK741=AS$5,VLOOKUP(AN741,buff!$K:$L,2,FALSE),"")=0,"",IF($AK741=AS$5,VLOOKUP(AN741,buff!$K:$L,2,FALSE),"")),"")</f>
        <v/>
      </c>
      <c r="AT741" s="6" t="str">
        <f>_xlfn.IFNA(IF(IF($AK741=AT$5,VLOOKUP(AO741,buff!$K:$L,2,FALSE),"")=0,"",IF($AK741=AT$5,VLOOKUP(AO741,buff!$K:$L,2,FALSE),"")),"")</f>
        <v/>
      </c>
      <c r="AU741" s="6" t="str">
        <f>_xlfn.IFNA(IF(IF($AK741=AU$5,VLOOKUP(AP741,buff!$K:$L,2,FALSE),"")=0,"",IF($AK741=AU$5,VLOOKUP(AP741,buff!$K:$L,2,FALSE),"")),"")</f>
        <v/>
      </c>
      <c r="AV741" s="6" t="str">
        <f>_xlfn.IFNA(IF(IF($AK741=AV$5,VLOOKUP(AL741,buff!$K:$L,2,FALSE),"")=0,"",IF($AK741=AV$5,VLOOKUP(AL741,buff!$K:$L,2,FALSE),"")),"")</f>
        <v/>
      </c>
      <c r="AW741" s="6" t="str">
        <f>_xlfn.IFNA(IF(IF($AK741=AW$5,VLOOKUP(AM741,buff!$K:$L,2,FALSE),"")=0,"",IF($AK741=AW$5,VLOOKUP(AM741,buff!$K:$L,2,FALSE),"")),"")</f>
        <v/>
      </c>
      <c r="AX741" s="6" t="str">
        <f>_xlfn.IFNA(IF(IF($AK741=AX$5,VLOOKUP(AN741,buff!$K:$L,2,FALSE),"")=0,"",IF($AK741=AX$5,VLOOKUP(AN741,buff!$K:$L,2,FALSE),"")),"")</f>
        <v/>
      </c>
      <c r="AY741" s="6" t="str">
        <f>_xlfn.IFNA(IF(IF($AK741=AY$5,VLOOKUP(AO741,buff!$K:$L,2,FALSE),"")=0,"",IF($AK741=AY$5,VLOOKUP(AO741,buff!$K:$L,2,FALSE),"")),"")</f>
        <v/>
      </c>
      <c r="AZ741" s="6" t="str">
        <f>_xlfn.IFNA(IF(IF($AK741=AZ$5,VLOOKUP(AP741,buff!$K:$L,2,FALSE),"")=0,"",IF($AK741=AZ$5,VLOOKUP(AP741,buff!$K:$L,2,FALSE),"")),"")</f>
        <v/>
      </c>
      <c r="BA741" s="6" t="e">
        <f>VLOOKUP(AL741,buff!$K:$P,6,FALSE)</f>
        <v>#N/A</v>
      </c>
      <c r="BB741" s="6" t="e">
        <f>VLOOKUP(AM741,buff!$K:$P,6,FALSE)</f>
        <v>#N/A</v>
      </c>
      <c r="BC741" s="6" t="e">
        <f>VLOOKUP(AN741,buff!$K:$P,6,FALSE)</f>
        <v>#N/A</v>
      </c>
      <c r="BD741">
        <f t="shared" si="197"/>
        <v>0</v>
      </c>
      <c r="BE741">
        <f t="shared" si="198"/>
        <v>0</v>
      </c>
      <c r="BF741" s="22">
        <f t="shared" si="199"/>
        <v>101301</v>
      </c>
    </row>
    <row r="742" spans="1:58" x14ac:dyDescent="0.15">
      <c r="A742" t="str">
        <f t="shared" si="187"/>
        <v>碧翠丝主动技能1等级16</v>
      </c>
      <c r="B742" s="8">
        <f t="shared" si="194"/>
        <v>10130116</v>
      </c>
      <c r="C742" s="8" t="str">
        <f>VLOOKUP(G742,角色!A:B,2,FALSE)</f>
        <v>碧翠丝</v>
      </c>
      <c r="D742" s="8" t="str">
        <f t="shared" si="195"/>
        <v>主动技能1</v>
      </c>
      <c r="E742" s="8">
        <f t="shared" si="188"/>
        <v>16</v>
      </c>
      <c r="F742" s="8">
        <f t="shared" si="189"/>
        <v>1</v>
      </c>
      <c r="G742" s="8">
        <f t="shared" si="190"/>
        <v>13</v>
      </c>
      <c r="H742" s="4" t="s">
        <v>955</v>
      </c>
      <c r="I742" s="20" t="str">
        <f t="shared" si="200"/>
        <v>对敌方单体攻击，造成100%攻击力（+19292）点伤害。</v>
      </c>
      <c r="J742" s="4" t="s">
        <v>277</v>
      </c>
      <c r="K742" s="1" t="s">
        <v>102</v>
      </c>
      <c r="L742" s="20" t="s">
        <v>106</v>
      </c>
      <c r="M742" s="4"/>
      <c r="N742" s="4">
        <v>100</v>
      </c>
      <c r="O742" s="20">
        <f>VLOOKUP(L742,对应表!BK:BL,2,FALSE)</f>
        <v>0</v>
      </c>
      <c r="P742" s="25" t="str">
        <f>_xlfn.IFNA(VLOOKUP(G742,角色!V:AE,主动技能!F742+1,FALSE),"")</f>
        <v>|||</v>
      </c>
      <c r="Q742" s="25">
        <f>(VLOOKUP(G742,角色!V:AE,主动技能!F742+4,FALSE))</f>
        <v>1</v>
      </c>
      <c r="R742" s="25">
        <v>0</v>
      </c>
      <c r="S742" s="25">
        <v>0</v>
      </c>
      <c r="T742" s="6" t="str">
        <f t="shared" si="191"/>
        <v/>
      </c>
      <c r="U742" s="6" t="str">
        <f t="shared" si="192"/>
        <v/>
      </c>
      <c r="V742" s="19" t="str">
        <f>VLOOKUP(G742,角色!AW:BC,主动技能!F742+1,FALSE)</f>
        <v>skill_01</v>
      </c>
      <c r="Y742">
        <f t="shared" si="193"/>
        <v>0</v>
      </c>
      <c r="Z742" s="19">
        <f>IF(VLOOKUP(C742,角色!CC:CI,主动技能!F742*2,FALSE)=0,"",VLOOKUP(C742,角色!CC:CI,主动技能!F742*2,FALSE))</f>
        <v>100</v>
      </c>
      <c r="AA742" s="19">
        <f>IF(VLOOKUP(C742,角色!CC:CI,主动技能!F742*2+1,FALSE)=0,0,VLOOKUP(C742,角色!CC:CI,主动技能!F742*2+1,FALSE))</f>
        <v>10</v>
      </c>
      <c r="AB742" s="19">
        <f>IF(INT(VLOOKUP(E742,角色属性概况!I:M,3,FALSE)*AA742/100)=0,"",(INT(VLOOKUP(E742,角色属性概况!I:M,3,FALSE)*AA742/100)))</f>
        <v>19292</v>
      </c>
      <c r="AE742" s="25">
        <f>(VLOOKUP(G742,角色!V:AE,主动技能!F742+7,FALSE))</f>
        <v>1</v>
      </c>
      <c r="AF742" s="19">
        <f>VLOOKUP(F742,对应表!AY:BA,3,FALSE)</f>
        <v>0</v>
      </c>
      <c r="AG742" s="19">
        <f>VLOOKUP(F742,对应表!AY:BA,2,FALSE)</f>
        <v>0</v>
      </c>
      <c r="AH742" s="25" t="str">
        <f>VLOOKUP(F742,特效对应!F:G,2,FALSE)</f>
        <v>attack</v>
      </c>
      <c r="AJ742">
        <f t="shared" si="196"/>
        <v>16</v>
      </c>
      <c r="AQ742" s="6" t="str">
        <f>_xlfn.IFNA(IF(IF($AK742=AQ$5,VLOOKUP(AL742,buff!$K:$L,2,FALSE),"")=0,"",IF($AK742=AQ$5,VLOOKUP(AL742,buff!$K:$L,2,FALSE),"")),"")</f>
        <v/>
      </c>
      <c r="AR742" s="6" t="str">
        <f>_xlfn.IFNA(IF(IF($AK742=AR$5,VLOOKUP(AM742,buff!$K:$L,2,FALSE),"")=0,"",IF($AK742=AR$5,VLOOKUP(AM742,buff!$K:$L,2,FALSE),"")),"")</f>
        <v/>
      </c>
      <c r="AS742" s="6" t="str">
        <f>_xlfn.IFNA(IF(IF($AK742=AS$5,VLOOKUP(AN742,buff!$K:$L,2,FALSE),"")=0,"",IF($AK742=AS$5,VLOOKUP(AN742,buff!$K:$L,2,FALSE),"")),"")</f>
        <v/>
      </c>
      <c r="AT742" s="6" t="str">
        <f>_xlfn.IFNA(IF(IF($AK742=AT$5,VLOOKUP(AO742,buff!$K:$L,2,FALSE),"")=0,"",IF($AK742=AT$5,VLOOKUP(AO742,buff!$K:$L,2,FALSE),"")),"")</f>
        <v/>
      </c>
      <c r="AU742" s="6" t="str">
        <f>_xlfn.IFNA(IF(IF($AK742=AU$5,VLOOKUP(AP742,buff!$K:$L,2,FALSE),"")=0,"",IF($AK742=AU$5,VLOOKUP(AP742,buff!$K:$L,2,FALSE),"")),"")</f>
        <v/>
      </c>
      <c r="AV742" s="6" t="str">
        <f>_xlfn.IFNA(IF(IF($AK742=AV$5,VLOOKUP(AL742,buff!$K:$L,2,FALSE),"")=0,"",IF($AK742=AV$5,VLOOKUP(AL742,buff!$K:$L,2,FALSE),"")),"")</f>
        <v/>
      </c>
      <c r="AW742" s="6" t="str">
        <f>_xlfn.IFNA(IF(IF($AK742=AW$5,VLOOKUP(AM742,buff!$K:$L,2,FALSE),"")=0,"",IF($AK742=AW$5,VLOOKUP(AM742,buff!$K:$L,2,FALSE),"")),"")</f>
        <v/>
      </c>
      <c r="AX742" s="6" t="str">
        <f>_xlfn.IFNA(IF(IF($AK742=AX$5,VLOOKUP(AN742,buff!$K:$L,2,FALSE),"")=0,"",IF($AK742=AX$5,VLOOKUP(AN742,buff!$K:$L,2,FALSE),"")),"")</f>
        <v/>
      </c>
      <c r="AY742" s="6" t="str">
        <f>_xlfn.IFNA(IF(IF($AK742=AY$5,VLOOKUP(AO742,buff!$K:$L,2,FALSE),"")=0,"",IF($AK742=AY$5,VLOOKUP(AO742,buff!$K:$L,2,FALSE),"")),"")</f>
        <v/>
      </c>
      <c r="AZ742" s="6" t="str">
        <f>_xlfn.IFNA(IF(IF($AK742=AZ$5,VLOOKUP(AP742,buff!$K:$L,2,FALSE),"")=0,"",IF($AK742=AZ$5,VLOOKUP(AP742,buff!$K:$L,2,FALSE),"")),"")</f>
        <v/>
      </c>
      <c r="BA742" s="6" t="e">
        <f>VLOOKUP(AL742,buff!$K:$P,6,FALSE)</f>
        <v>#N/A</v>
      </c>
      <c r="BB742" s="6" t="e">
        <f>VLOOKUP(AM742,buff!$K:$P,6,FALSE)</f>
        <v>#N/A</v>
      </c>
      <c r="BC742" s="6" t="e">
        <f>VLOOKUP(AN742,buff!$K:$P,6,FALSE)</f>
        <v>#N/A</v>
      </c>
      <c r="BD742">
        <f t="shared" si="197"/>
        <v>0</v>
      </c>
      <c r="BE742">
        <f t="shared" si="198"/>
        <v>0</v>
      </c>
      <c r="BF742" s="22">
        <f t="shared" si="199"/>
        <v>101301</v>
      </c>
    </row>
    <row r="743" spans="1:58" x14ac:dyDescent="0.15">
      <c r="A743" t="str">
        <f t="shared" si="187"/>
        <v>碧翠丝主动技能1等级17</v>
      </c>
      <c r="B743" s="8">
        <f t="shared" si="194"/>
        <v>10130117</v>
      </c>
      <c r="C743" s="8" t="str">
        <f>VLOOKUP(G743,角色!A:B,2,FALSE)</f>
        <v>碧翠丝</v>
      </c>
      <c r="D743" s="8" t="str">
        <f t="shared" si="195"/>
        <v>主动技能1</v>
      </c>
      <c r="E743" s="8">
        <f t="shared" si="188"/>
        <v>17</v>
      </c>
      <c r="F743" s="8">
        <f t="shared" si="189"/>
        <v>1</v>
      </c>
      <c r="G743" s="8">
        <f t="shared" si="190"/>
        <v>13</v>
      </c>
      <c r="H743" s="4" t="s">
        <v>955</v>
      </c>
      <c r="I743" s="20" t="str">
        <f t="shared" si="200"/>
        <v>对敌方单体攻击，造成100%攻击力（+27333）点伤害。</v>
      </c>
      <c r="J743" s="4" t="s">
        <v>277</v>
      </c>
      <c r="K743" s="1" t="s">
        <v>102</v>
      </c>
      <c r="L743" s="20" t="s">
        <v>106</v>
      </c>
      <c r="M743" s="4"/>
      <c r="N743" s="4">
        <v>100</v>
      </c>
      <c r="O743" s="20">
        <f>VLOOKUP(L743,对应表!BK:BL,2,FALSE)</f>
        <v>0</v>
      </c>
      <c r="P743" s="25" t="str">
        <f>_xlfn.IFNA(VLOOKUP(G743,角色!V:AE,主动技能!F743+1,FALSE),"")</f>
        <v>|||</v>
      </c>
      <c r="Q743" s="25">
        <f>(VLOOKUP(G743,角色!V:AE,主动技能!F743+4,FALSE))</f>
        <v>1</v>
      </c>
      <c r="R743" s="25">
        <v>0</v>
      </c>
      <c r="S743" s="25">
        <v>0</v>
      </c>
      <c r="T743" s="6" t="str">
        <f t="shared" si="191"/>
        <v/>
      </c>
      <c r="U743" s="6" t="str">
        <f t="shared" si="192"/>
        <v/>
      </c>
      <c r="V743" s="19" t="str">
        <f>VLOOKUP(G743,角色!AW:BC,主动技能!F743+1,FALSE)</f>
        <v>skill_01</v>
      </c>
      <c r="Y743">
        <f t="shared" si="193"/>
        <v>0</v>
      </c>
      <c r="Z743" s="19">
        <f>IF(VLOOKUP(C743,角色!CC:CI,主动技能!F743*2,FALSE)=0,"",VLOOKUP(C743,角色!CC:CI,主动技能!F743*2,FALSE))</f>
        <v>100</v>
      </c>
      <c r="AA743" s="19">
        <f>IF(VLOOKUP(C743,角色!CC:CI,主动技能!F743*2+1,FALSE)=0,0,VLOOKUP(C743,角色!CC:CI,主动技能!F743*2+1,FALSE))</f>
        <v>10</v>
      </c>
      <c r="AB743" s="19">
        <f>IF(INT(VLOOKUP(E743,角色属性概况!I:M,3,FALSE)*AA743/100)=0,"",(INT(VLOOKUP(E743,角色属性概况!I:M,3,FALSE)*AA743/100)))</f>
        <v>27333</v>
      </c>
      <c r="AE743" s="25">
        <f>(VLOOKUP(G743,角色!V:AE,主动技能!F743+7,FALSE))</f>
        <v>1</v>
      </c>
      <c r="AF743" s="19">
        <f>VLOOKUP(F743,对应表!AY:BA,3,FALSE)</f>
        <v>0</v>
      </c>
      <c r="AG743" s="19">
        <f>VLOOKUP(F743,对应表!AY:BA,2,FALSE)</f>
        <v>0</v>
      </c>
      <c r="AH743" s="25" t="str">
        <f>VLOOKUP(F743,特效对应!F:G,2,FALSE)</f>
        <v>attack</v>
      </c>
      <c r="AJ743">
        <f t="shared" si="196"/>
        <v>17</v>
      </c>
      <c r="AQ743" s="6" t="str">
        <f>_xlfn.IFNA(IF(IF($AK743=AQ$5,VLOOKUP(AL743,buff!$K:$L,2,FALSE),"")=0,"",IF($AK743=AQ$5,VLOOKUP(AL743,buff!$K:$L,2,FALSE),"")),"")</f>
        <v/>
      </c>
      <c r="AR743" s="6" t="str">
        <f>_xlfn.IFNA(IF(IF($AK743=AR$5,VLOOKUP(AM743,buff!$K:$L,2,FALSE),"")=0,"",IF($AK743=AR$5,VLOOKUP(AM743,buff!$K:$L,2,FALSE),"")),"")</f>
        <v/>
      </c>
      <c r="AS743" s="6" t="str">
        <f>_xlfn.IFNA(IF(IF($AK743=AS$5,VLOOKUP(AN743,buff!$K:$L,2,FALSE),"")=0,"",IF($AK743=AS$5,VLOOKUP(AN743,buff!$K:$L,2,FALSE),"")),"")</f>
        <v/>
      </c>
      <c r="AT743" s="6" t="str">
        <f>_xlfn.IFNA(IF(IF($AK743=AT$5,VLOOKUP(AO743,buff!$K:$L,2,FALSE),"")=0,"",IF($AK743=AT$5,VLOOKUP(AO743,buff!$K:$L,2,FALSE),"")),"")</f>
        <v/>
      </c>
      <c r="AU743" s="6" t="str">
        <f>_xlfn.IFNA(IF(IF($AK743=AU$5,VLOOKUP(AP743,buff!$K:$L,2,FALSE),"")=0,"",IF($AK743=AU$5,VLOOKUP(AP743,buff!$K:$L,2,FALSE),"")),"")</f>
        <v/>
      </c>
      <c r="AV743" s="6" t="str">
        <f>_xlfn.IFNA(IF(IF($AK743=AV$5,VLOOKUP(AL743,buff!$K:$L,2,FALSE),"")=0,"",IF($AK743=AV$5,VLOOKUP(AL743,buff!$K:$L,2,FALSE),"")),"")</f>
        <v/>
      </c>
      <c r="AW743" s="6" t="str">
        <f>_xlfn.IFNA(IF(IF($AK743=AW$5,VLOOKUP(AM743,buff!$K:$L,2,FALSE),"")=0,"",IF($AK743=AW$5,VLOOKUP(AM743,buff!$K:$L,2,FALSE),"")),"")</f>
        <v/>
      </c>
      <c r="AX743" s="6" t="str">
        <f>_xlfn.IFNA(IF(IF($AK743=AX$5,VLOOKUP(AN743,buff!$K:$L,2,FALSE),"")=0,"",IF($AK743=AX$5,VLOOKUP(AN743,buff!$K:$L,2,FALSE),"")),"")</f>
        <v/>
      </c>
      <c r="AY743" s="6" t="str">
        <f>_xlfn.IFNA(IF(IF($AK743=AY$5,VLOOKUP(AO743,buff!$K:$L,2,FALSE),"")=0,"",IF($AK743=AY$5,VLOOKUP(AO743,buff!$K:$L,2,FALSE),"")),"")</f>
        <v/>
      </c>
      <c r="AZ743" s="6" t="str">
        <f>_xlfn.IFNA(IF(IF($AK743=AZ$5,VLOOKUP(AP743,buff!$K:$L,2,FALSE),"")=0,"",IF($AK743=AZ$5,VLOOKUP(AP743,buff!$K:$L,2,FALSE),"")),"")</f>
        <v/>
      </c>
      <c r="BA743" s="6" t="e">
        <f>VLOOKUP(AL743,buff!$K:$P,6,FALSE)</f>
        <v>#N/A</v>
      </c>
      <c r="BB743" s="6" t="e">
        <f>VLOOKUP(AM743,buff!$K:$P,6,FALSE)</f>
        <v>#N/A</v>
      </c>
      <c r="BC743" s="6" t="e">
        <f>VLOOKUP(AN743,buff!$K:$P,6,FALSE)</f>
        <v>#N/A</v>
      </c>
      <c r="BD743">
        <f t="shared" si="197"/>
        <v>0</v>
      </c>
      <c r="BE743">
        <f t="shared" si="198"/>
        <v>0</v>
      </c>
      <c r="BF743" s="22">
        <f t="shared" si="199"/>
        <v>101301</v>
      </c>
    </row>
    <row r="744" spans="1:58" x14ac:dyDescent="0.15">
      <c r="A744" t="str">
        <f t="shared" si="187"/>
        <v>碧翠丝主动技能1等级18</v>
      </c>
      <c r="B744" s="8">
        <f t="shared" si="194"/>
        <v>10130118</v>
      </c>
      <c r="C744" s="8" t="str">
        <f>VLOOKUP(G744,角色!A:B,2,FALSE)</f>
        <v>碧翠丝</v>
      </c>
      <c r="D744" s="8" t="str">
        <f t="shared" si="195"/>
        <v>主动技能1</v>
      </c>
      <c r="E744" s="8">
        <f t="shared" si="188"/>
        <v>18</v>
      </c>
      <c r="F744" s="8">
        <f t="shared" si="189"/>
        <v>1</v>
      </c>
      <c r="G744" s="8">
        <f t="shared" si="190"/>
        <v>13</v>
      </c>
      <c r="H744" s="4" t="s">
        <v>955</v>
      </c>
      <c r="I744" s="20" t="str">
        <f t="shared" si="200"/>
        <v>对敌方单体攻击，造成100%攻击力（+38716）点伤害。</v>
      </c>
      <c r="J744" s="4" t="s">
        <v>277</v>
      </c>
      <c r="K744" s="1" t="s">
        <v>102</v>
      </c>
      <c r="L744" s="20" t="s">
        <v>106</v>
      </c>
      <c r="M744" s="4"/>
      <c r="N744" s="4">
        <v>100</v>
      </c>
      <c r="O744" s="20">
        <f>VLOOKUP(L744,对应表!BK:BL,2,FALSE)</f>
        <v>0</v>
      </c>
      <c r="P744" s="25" t="str">
        <f>_xlfn.IFNA(VLOOKUP(G744,角色!V:AE,主动技能!F744+1,FALSE),"")</f>
        <v>|||</v>
      </c>
      <c r="Q744" s="25">
        <f>(VLOOKUP(G744,角色!V:AE,主动技能!F744+4,FALSE))</f>
        <v>1</v>
      </c>
      <c r="R744" s="25">
        <v>0</v>
      </c>
      <c r="S744" s="25">
        <v>0</v>
      </c>
      <c r="T744" s="6" t="str">
        <f t="shared" si="191"/>
        <v/>
      </c>
      <c r="U744" s="6" t="str">
        <f t="shared" si="192"/>
        <v/>
      </c>
      <c r="V744" s="19" t="str">
        <f>VLOOKUP(G744,角色!AW:BC,主动技能!F744+1,FALSE)</f>
        <v>skill_01</v>
      </c>
      <c r="Y744">
        <f t="shared" si="193"/>
        <v>0</v>
      </c>
      <c r="Z744" s="19">
        <f>IF(VLOOKUP(C744,角色!CC:CI,主动技能!F744*2,FALSE)=0,"",VLOOKUP(C744,角色!CC:CI,主动技能!F744*2,FALSE))</f>
        <v>100</v>
      </c>
      <c r="AA744" s="19">
        <f>IF(VLOOKUP(C744,角色!CC:CI,主动技能!F744*2+1,FALSE)=0,0,VLOOKUP(C744,角色!CC:CI,主动技能!F744*2+1,FALSE))</f>
        <v>10</v>
      </c>
      <c r="AB744" s="19">
        <f>IF(INT(VLOOKUP(E744,角色属性概况!I:M,3,FALSE)*AA744/100)=0,"",(INT(VLOOKUP(E744,角色属性概况!I:M,3,FALSE)*AA744/100)))</f>
        <v>38716</v>
      </c>
      <c r="AE744" s="25">
        <f>(VLOOKUP(G744,角色!V:AE,主动技能!F744+7,FALSE))</f>
        <v>1</v>
      </c>
      <c r="AF744" s="19">
        <f>VLOOKUP(F744,对应表!AY:BA,3,FALSE)</f>
        <v>0</v>
      </c>
      <c r="AG744" s="19">
        <f>VLOOKUP(F744,对应表!AY:BA,2,FALSE)</f>
        <v>0</v>
      </c>
      <c r="AH744" s="25" t="str">
        <f>VLOOKUP(F744,特效对应!F:G,2,FALSE)</f>
        <v>attack</v>
      </c>
      <c r="AJ744">
        <f t="shared" si="196"/>
        <v>18</v>
      </c>
      <c r="AQ744" s="6" t="str">
        <f>_xlfn.IFNA(IF(IF($AK744=AQ$5,VLOOKUP(AL744,buff!$K:$L,2,FALSE),"")=0,"",IF($AK744=AQ$5,VLOOKUP(AL744,buff!$K:$L,2,FALSE),"")),"")</f>
        <v/>
      </c>
      <c r="AR744" s="6" t="str">
        <f>_xlfn.IFNA(IF(IF($AK744=AR$5,VLOOKUP(AM744,buff!$K:$L,2,FALSE),"")=0,"",IF($AK744=AR$5,VLOOKUP(AM744,buff!$K:$L,2,FALSE),"")),"")</f>
        <v/>
      </c>
      <c r="AS744" s="6" t="str">
        <f>_xlfn.IFNA(IF(IF($AK744=AS$5,VLOOKUP(AN744,buff!$K:$L,2,FALSE),"")=0,"",IF($AK744=AS$5,VLOOKUP(AN744,buff!$K:$L,2,FALSE),"")),"")</f>
        <v/>
      </c>
      <c r="AT744" s="6" t="str">
        <f>_xlfn.IFNA(IF(IF($AK744=AT$5,VLOOKUP(AO744,buff!$K:$L,2,FALSE),"")=0,"",IF($AK744=AT$5,VLOOKUP(AO744,buff!$K:$L,2,FALSE),"")),"")</f>
        <v/>
      </c>
      <c r="AU744" s="6" t="str">
        <f>_xlfn.IFNA(IF(IF($AK744=AU$5,VLOOKUP(AP744,buff!$K:$L,2,FALSE),"")=0,"",IF($AK744=AU$5,VLOOKUP(AP744,buff!$K:$L,2,FALSE),"")),"")</f>
        <v/>
      </c>
      <c r="AV744" s="6" t="str">
        <f>_xlfn.IFNA(IF(IF($AK744=AV$5,VLOOKUP(AL744,buff!$K:$L,2,FALSE),"")=0,"",IF($AK744=AV$5,VLOOKUP(AL744,buff!$K:$L,2,FALSE),"")),"")</f>
        <v/>
      </c>
      <c r="AW744" s="6" t="str">
        <f>_xlfn.IFNA(IF(IF($AK744=AW$5,VLOOKUP(AM744,buff!$K:$L,2,FALSE),"")=0,"",IF($AK744=AW$5,VLOOKUP(AM744,buff!$K:$L,2,FALSE),"")),"")</f>
        <v/>
      </c>
      <c r="AX744" s="6" t="str">
        <f>_xlfn.IFNA(IF(IF($AK744=AX$5,VLOOKUP(AN744,buff!$K:$L,2,FALSE),"")=0,"",IF($AK744=AX$5,VLOOKUP(AN744,buff!$K:$L,2,FALSE),"")),"")</f>
        <v/>
      </c>
      <c r="AY744" s="6" t="str">
        <f>_xlfn.IFNA(IF(IF($AK744=AY$5,VLOOKUP(AO744,buff!$K:$L,2,FALSE),"")=0,"",IF($AK744=AY$5,VLOOKUP(AO744,buff!$K:$L,2,FALSE),"")),"")</f>
        <v/>
      </c>
      <c r="AZ744" s="6" t="str">
        <f>_xlfn.IFNA(IF(IF($AK744=AZ$5,VLOOKUP(AP744,buff!$K:$L,2,FALSE),"")=0,"",IF($AK744=AZ$5,VLOOKUP(AP744,buff!$K:$L,2,FALSE),"")),"")</f>
        <v/>
      </c>
      <c r="BA744" s="6" t="e">
        <f>VLOOKUP(AL744,buff!$K:$P,6,FALSE)</f>
        <v>#N/A</v>
      </c>
      <c r="BB744" s="6" t="e">
        <f>VLOOKUP(AM744,buff!$K:$P,6,FALSE)</f>
        <v>#N/A</v>
      </c>
      <c r="BC744" s="6" t="e">
        <f>VLOOKUP(AN744,buff!$K:$P,6,FALSE)</f>
        <v>#N/A</v>
      </c>
      <c r="BD744">
        <f t="shared" si="197"/>
        <v>0</v>
      </c>
      <c r="BE744">
        <f t="shared" si="198"/>
        <v>0</v>
      </c>
      <c r="BF744" s="22">
        <f t="shared" si="199"/>
        <v>101301</v>
      </c>
    </row>
    <row r="745" spans="1:58" x14ac:dyDescent="0.15">
      <c r="A745" t="str">
        <f t="shared" si="187"/>
        <v>碧翠丝主动技能1等级19</v>
      </c>
      <c r="B745" s="8">
        <f t="shared" si="194"/>
        <v>10130119</v>
      </c>
      <c r="C745" s="8" t="str">
        <f>VLOOKUP(G745,角色!A:B,2,FALSE)</f>
        <v>碧翠丝</v>
      </c>
      <c r="D745" s="8" t="str">
        <f t="shared" si="195"/>
        <v>主动技能1</v>
      </c>
      <c r="E745" s="8">
        <f t="shared" si="188"/>
        <v>19</v>
      </c>
      <c r="F745" s="8">
        <f t="shared" si="189"/>
        <v>1</v>
      </c>
      <c r="G745" s="8">
        <f t="shared" si="190"/>
        <v>13</v>
      </c>
      <c r="H745" s="4" t="s">
        <v>955</v>
      </c>
      <c r="I745" s="20" t="str">
        <f t="shared" si="200"/>
        <v>对敌方单体攻击，造成100%攻击力（+54831）点伤害。</v>
      </c>
      <c r="J745" s="4" t="s">
        <v>277</v>
      </c>
      <c r="K745" s="1" t="s">
        <v>102</v>
      </c>
      <c r="L745" s="20" t="s">
        <v>106</v>
      </c>
      <c r="M745" s="4"/>
      <c r="N745" s="4">
        <v>100</v>
      </c>
      <c r="O745" s="20">
        <f>VLOOKUP(L745,对应表!BK:BL,2,FALSE)</f>
        <v>0</v>
      </c>
      <c r="P745" s="25" t="str">
        <f>_xlfn.IFNA(VLOOKUP(G745,角色!V:AE,主动技能!F745+1,FALSE),"")</f>
        <v>|||</v>
      </c>
      <c r="Q745" s="25">
        <f>(VLOOKUP(G745,角色!V:AE,主动技能!F745+4,FALSE))</f>
        <v>1</v>
      </c>
      <c r="R745" s="25">
        <v>0</v>
      </c>
      <c r="S745" s="25">
        <v>0</v>
      </c>
      <c r="T745" s="6" t="str">
        <f t="shared" si="191"/>
        <v/>
      </c>
      <c r="U745" s="6" t="str">
        <f t="shared" si="192"/>
        <v/>
      </c>
      <c r="V745" s="19" t="str">
        <f>VLOOKUP(G745,角色!AW:BC,主动技能!F745+1,FALSE)</f>
        <v>skill_01</v>
      </c>
      <c r="Y745">
        <f t="shared" si="193"/>
        <v>0</v>
      </c>
      <c r="Z745" s="19">
        <f>IF(VLOOKUP(C745,角色!CC:CI,主动技能!F745*2,FALSE)=0,"",VLOOKUP(C745,角色!CC:CI,主动技能!F745*2,FALSE))</f>
        <v>100</v>
      </c>
      <c r="AA745" s="19">
        <f>IF(VLOOKUP(C745,角色!CC:CI,主动技能!F745*2+1,FALSE)=0,0,VLOOKUP(C745,角色!CC:CI,主动技能!F745*2+1,FALSE))</f>
        <v>10</v>
      </c>
      <c r="AB745" s="19">
        <f>IF(INT(VLOOKUP(E745,角色属性概况!I:M,3,FALSE)*AA745/100)=0,"",(INT(VLOOKUP(E745,角色属性概况!I:M,3,FALSE)*AA745/100)))</f>
        <v>54831</v>
      </c>
      <c r="AE745" s="25">
        <f>(VLOOKUP(G745,角色!V:AE,主动技能!F745+7,FALSE))</f>
        <v>1</v>
      </c>
      <c r="AF745" s="19">
        <f>VLOOKUP(F745,对应表!AY:BA,3,FALSE)</f>
        <v>0</v>
      </c>
      <c r="AG745" s="19">
        <f>VLOOKUP(F745,对应表!AY:BA,2,FALSE)</f>
        <v>0</v>
      </c>
      <c r="AH745" s="25" t="str">
        <f>VLOOKUP(F745,特效对应!F:G,2,FALSE)</f>
        <v>attack</v>
      </c>
      <c r="AJ745">
        <f t="shared" si="196"/>
        <v>19</v>
      </c>
      <c r="AQ745" s="6" t="str">
        <f>_xlfn.IFNA(IF(IF($AK745=AQ$5,VLOOKUP(AL745,buff!$K:$L,2,FALSE),"")=0,"",IF($AK745=AQ$5,VLOOKUP(AL745,buff!$K:$L,2,FALSE),"")),"")</f>
        <v/>
      </c>
      <c r="AR745" s="6" t="str">
        <f>_xlfn.IFNA(IF(IF($AK745=AR$5,VLOOKUP(AM745,buff!$K:$L,2,FALSE),"")=0,"",IF($AK745=AR$5,VLOOKUP(AM745,buff!$K:$L,2,FALSE),"")),"")</f>
        <v/>
      </c>
      <c r="AS745" s="6" t="str">
        <f>_xlfn.IFNA(IF(IF($AK745=AS$5,VLOOKUP(AN745,buff!$K:$L,2,FALSE),"")=0,"",IF($AK745=AS$5,VLOOKUP(AN745,buff!$K:$L,2,FALSE),"")),"")</f>
        <v/>
      </c>
      <c r="AT745" s="6" t="str">
        <f>_xlfn.IFNA(IF(IF($AK745=AT$5,VLOOKUP(AO745,buff!$K:$L,2,FALSE),"")=0,"",IF($AK745=AT$5,VLOOKUP(AO745,buff!$K:$L,2,FALSE),"")),"")</f>
        <v/>
      </c>
      <c r="AU745" s="6" t="str">
        <f>_xlfn.IFNA(IF(IF($AK745=AU$5,VLOOKUP(AP745,buff!$K:$L,2,FALSE),"")=0,"",IF($AK745=AU$5,VLOOKUP(AP745,buff!$K:$L,2,FALSE),"")),"")</f>
        <v/>
      </c>
      <c r="AV745" s="6" t="str">
        <f>_xlfn.IFNA(IF(IF($AK745=AV$5,VLOOKUP(AL745,buff!$K:$L,2,FALSE),"")=0,"",IF($AK745=AV$5,VLOOKUP(AL745,buff!$K:$L,2,FALSE),"")),"")</f>
        <v/>
      </c>
      <c r="AW745" s="6" t="str">
        <f>_xlfn.IFNA(IF(IF($AK745=AW$5,VLOOKUP(AM745,buff!$K:$L,2,FALSE),"")=0,"",IF($AK745=AW$5,VLOOKUP(AM745,buff!$K:$L,2,FALSE),"")),"")</f>
        <v/>
      </c>
      <c r="AX745" s="6" t="str">
        <f>_xlfn.IFNA(IF(IF($AK745=AX$5,VLOOKUP(AN745,buff!$K:$L,2,FALSE),"")=0,"",IF($AK745=AX$5,VLOOKUP(AN745,buff!$K:$L,2,FALSE),"")),"")</f>
        <v/>
      </c>
      <c r="AY745" s="6" t="str">
        <f>_xlfn.IFNA(IF(IF($AK745=AY$5,VLOOKUP(AO745,buff!$K:$L,2,FALSE),"")=0,"",IF($AK745=AY$5,VLOOKUP(AO745,buff!$K:$L,2,FALSE),"")),"")</f>
        <v/>
      </c>
      <c r="AZ745" s="6" t="str">
        <f>_xlfn.IFNA(IF(IF($AK745=AZ$5,VLOOKUP(AP745,buff!$K:$L,2,FALSE),"")=0,"",IF($AK745=AZ$5,VLOOKUP(AP745,buff!$K:$L,2,FALSE),"")),"")</f>
        <v/>
      </c>
      <c r="BA745" s="6" t="e">
        <f>VLOOKUP(AL745,buff!$K:$P,6,FALSE)</f>
        <v>#N/A</v>
      </c>
      <c r="BB745" s="6" t="e">
        <f>VLOOKUP(AM745,buff!$K:$P,6,FALSE)</f>
        <v>#N/A</v>
      </c>
      <c r="BC745" s="6" t="e">
        <f>VLOOKUP(AN745,buff!$K:$P,6,FALSE)</f>
        <v>#N/A</v>
      </c>
      <c r="BD745">
        <f t="shared" si="197"/>
        <v>0</v>
      </c>
      <c r="BE745">
        <f t="shared" si="198"/>
        <v>0</v>
      </c>
      <c r="BF745" s="22">
        <f t="shared" si="199"/>
        <v>101301</v>
      </c>
    </row>
    <row r="746" spans="1:58" x14ac:dyDescent="0.15">
      <c r="A746" t="str">
        <f t="shared" si="187"/>
        <v>碧翠丝主动技能1等级20</v>
      </c>
      <c r="B746" s="8">
        <f t="shared" si="194"/>
        <v>10130120</v>
      </c>
      <c r="C746" s="8" t="str">
        <f>VLOOKUP(G746,角色!A:B,2,FALSE)</f>
        <v>碧翠丝</v>
      </c>
      <c r="D746" s="8" t="str">
        <f t="shared" si="195"/>
        <v>主动技能1</v>
      </c>
      <c r="E746" s="8">
        <f t="shared" si="188"/>
        <v>20</v>
      </c>
      <c r="F746" s="8">
        <f t="shared" si="189"/>
        <v>1</v>
      </c>
      <c r="G746" s="8">
        <f t="shared" si="190"/>
        <v>13</v>
      </c>
      <c r="H746" s="4" t="s">
        <v>955</v>
      </c>
      <c r="I746" s="20" t="str">
        <f t="shared" si="200"/>
        <v>对敌方单体攻击，造成100%攻击力（+77646）点伤害。</v>
      </c>
      <c r="J746" s="4" t="s">
        <v>277</v>
      </c>
      <c r="K746" s="1" t="s">
        <v>102</v>
      </c>
      <c r="L746" s="20" t="s">
        <v>106</v>
      </c>
      <c r="M746" s="4"/>
      <c r="N746" s="4">
        <v>100</v>
      </c>
      <c r="O746" s="20">
        <f>VLOOKUP(L746,对应表!BK:BL,2,FALSE)</f>
        <v>0</v>
      </c>
      <c r="P746" s="25" t="str">
        <f>_xlfn.IFNA(VLOOKUP(G746,角色!V:AE,主动技能!F746+1,FALSE),"")</f>
        <v>|||</v>
      </c>
      <c r="Q746" s="25">
        <f>(VLOOKUP(G746,角色!V:AE,主动技能!F746+4,FALSE))</f>
        <v>1</v>
      </c>
      <c r="R746" s="25">
        <v>0</v>
      </c>
      <c r="S746" s="25">
        <v>0</v>
      </c>
      <c r="T746" s="6" t="str">
        <f t="shared" si="191"/>
        <v/>
      </c>
      <c r="U746" s="6" t="str">
        <f t="shared" si="192"/>
        <v/>
      </c>
      <c r="V746" s="19" t="str">
        <f>VLOOKUP(G746,角色!AW:BC,主动技能!F746+1,FALSE)</f>
        <v>skill_01</v>
      </c>
      <c r="Y746">
        <f t="shared" si="193"/>
        <v>0</v>
      </c>
      <c r="Z746" s="19">
        <f>IF(VLOOKUP(C746,角色!CC:CI,主动技能!F746*2,FALSE)=0,"",VLOOKUP(C746,角色!CC:CI,主动技能!F746*2,FALSE))</f>
        <v>100</v>
      </c>
      <c r="AA746" s="19">
        <f>IF(VLOOKUP(C746,角色!CC:CI,主动技能!F746*2+1,FALSE)=0,0,VLOOKUP(C746,角色!CC:CI,主动技能!F746*2+1,FALSE))</f>
        <v>10</v>
      </c>
      <c r="AB746" s="19">
        <f>IF(INT(VLOOKUP(E746,角色属性概况!I:M,3,FALSE)*AA746/100)=0,"",(INT(VLOOKUP(E746,角色属性概况!I:M,3,FALSE)*AA746/100)))</f>
        <v>77646</v>
      </c>
      <c r="AE746" s="25">
        <f>(VLOOKUP(G746,角色!V:AE,主动技能!F746+7,FALSE))</f>
        <v>1</v>
      </c>
      <c r="AF746" s="19">
        <f>VLOOKUP(F746,对应表!AY:BA,3,FALSE)</f>
        <v>0</v>
      </c>
      <c r="AG746" s="19">
        <f>VLOOKUP(F746,对应表!AY:BA,2,FALSE)</f>
        <v>0</v>
      </c>
      <c r="AH746" s="25" t="str">
        <f>VLOOKUP(F746,特效对应!F:G,2,FALSE)</f>
        <v>attack</v>
      </c>
      <c r="AJ746">
        <f t="shared" si="196"/>
        <v>20</v>
      </c>
      <c r="AQ746" s="6" t="str">
        <f>_xlfn.IFNA(IF(IF($AK746=AQ$5,VLOOKUP(AL746,buff!$K:$L,2,FALSE),"")=0,"",IF($AK746=AQ$5,VLOOKUP(AL746,buff!$K:$L,2,FALSE),"")),"")</f>
        <v/>
      </c>
      <c r="AR746" s="6" t="str">
        <f>_xlfn.IFNA(IF(IF($AK746=AR$5,VLOOKUP(AM746,buff!$K:$L,2,FALSE),"")=0,"",IF($AK746=AR$5,VLOOKUP(AM746,buff!$K:$L,2,FALSE),"")),"")</f>
        <v/>
      </c>
      <c r="AS746" s="6" t="str">
        <f>_xlfn.IFNA(IF(IF($AK746=AS$5,VLOOKUP(AN746,buff!$K:$L,2,FALSE),"")=0,"",IF($AK746=AS$5,VLOOKUP(AN746,buff!$K:$L,2,FALSE),"")),"")</f>
        <v/>
      </c>
      <c r="AT746" s="6" t="str">
        <f>_xlfn.IFNA(IF(IF($AK746=AT$5,VLOOKUP(AO746,buff!$K:$L,2,FALSE),"")=0,"",IF($AK746=AT$5,VLOOKUP(AO746,buff!$K:$L,2,FALSE),"")),"")</f>
        <v/>
      </c>
      <c r="AU746" s="6" t="str">
        <f>_xlfn.IFNA(IF(IF($AK746=AU$5,VLOOKUP(AP746,buff!$K:$L,2,FALSE),"")=0,"",IF($AK746=AU$5,VLOOKUP(AP746,buff!$K:$L,2,FALSE),"")),"")</f>
        <v/>
      </c>
      <c r="AV746" s="6" t="str">
        <f>_xlfn.IFNA(IF(IF($AK746=AV$5,VLOOKUP(AL746,buff!$K:$L,2,FALSE),"")=0,"",IF($AK746=AV$5,VLOOKUP(AL746,buff!$K:$L,2,FALSE),"")),"")</f>
        <v/>
      </c>
      <c r="AW746" s="6" t="str">
        <f>_xlfn.IFNA(IF(IF($AK746=AW$5,VLOOKUP(AM746,buff!$K:$L,2,FALSE),"")=0,"",IF($AK746=AW$5,VLOOKUP(AM746,buff!$K:$L,2,FALSE),"")),"")</f>
        <v/>
      </c>
      <c r="AX746" s="6" t="str">
        <f>_xlfn.IFNA(IF(IF($AK746=AX$5,VLOOKUP(AN746,buff!$K:$L,2,FALSE),"")=0,"",IF($AK746=AX$5,VLOOKUP(AN746,buff!$K:$L,2,FALSE),"")),"")</f>
        <v/>
      </c>
      <c r="AY746" s="6" t="str">
        <f>_xlfn.IFNA(IF(IF($AK746=AY$5,VLOOKUP(AO746,buff!$K:$L,2,FALSE),"")=0,"",IF($AK746=AY$5,VLOOKUP(AO746,buff!$K:$L,2,FALSE),"")),"")</f>
        <v/>
      </c>
      <c r="AZ746" s="6" t="str">
        <f>_xlfn.IFNA(IF(IF($AK746=AZ$5,VLOOKUP(AP746,buff!$K:$L,2,FALSE),"")=0,"",IF($AK746=AZ$5,VLOOKUP(AP746,buff!$K:$L,2,FALSE),"")),"")</f>
        <v/>
      </c>
      <c r="BA746" s="6" t="e">
        <f>VLOOKUP(AL746,buff!$K:$P,6,FALSE)</f>
        <v>#N/A</v>
      </c>
      <c r="BB746" s="6" t="e">
        <f>VLOOKUP(AM746,buff!$K:$P,6,FALSE)</f>
        <v>#N/A</v>
      </c>
      <c r="BC746" s="6" t="e">
        <f>VLOOKUP(AN746,buff!$K:$P,6,FALSE)</f>
        <v>#N/A</v>
      </c>
      <c r="BD746">
        <f t="shared" si="197"/>
        <v>0</v>
      </c>
      <c r="BE746">
        <f t="shared" si="198"/>
        <v>0</v>
      </c>
      <c r="BF746" s="22">
        <f t="shared" si="199"/>
        <v>101301</v>
      </c>
    </row>
    <row r="747" spans="1:58" x14ac:dyDescent="0.15">
      <c r="A747" t="str">
        <f t="shared" si="187"/>
        <v>碧翠丝主动技能2等级1</v>
      </c>
      <c r="B747" s="8">
        <f t="shared" si="194"/>
        <v>10130201</v>
      </c>
      <c r="C747" s="8" t="str">
        <f>VLOOKUP(G747,角色!A:B,2,FALSE)</f>
        <v>碧翠丝</v>
      </c>
      <c r="D747" s="8" t="str">
        <f t="shared" si="195"/>
        <v>主动技能2</v>
      </c>
      <c r="E747" s="8">
        <f t="shared" si="188"/>
        <v>1</v>
      </c>
      <c r="F747" s="8">
        <f t="shared" si="189"/>
        <v>2</v>
      </c>
      <c r="G747" s="8">
        <f t="shared" si="190"/>
        <v>13</v>
      </c>
      <c r="H747" s="4" t="s">
        <v>948</v>
      </c>
      <c r="I747" s="20" t="str">
        <f t="shared" ref="I747:I766" si="201">"对我方随机3个单体回复10%（+"&amp;BA747&amp;"）点生命值。"</f>
        <v>对我方随机3个单体回复10%（+354）点生命值。</v>
      </c>
      <c r="J747" s="4" t="s">
        <v>416</v>
      </c>
      <c r="K747" s="1" t="s">
        <v>422</v>
      </c>
      <c r="L747" s="4" t="s">
        <v>106</v>
      </c>
      <c r="M747" s="4" t="s">
        <v>115</v>
      </c>
      <c r="N747" s="4">
        <v>100</v>
      </c>
      <c r="O747" s="20">
        <f>VLOOKUP(L747,对应表!BK:BL,2,FALSE)</f>
        <v>0</v>
      </c>
      <c r="P747" s="25" t="str">
        <f>_xlfn.IFNA(VLOOKUP(G747,角色!V:AE,主动技能!F747+1,FALSE),"")</f>
        <v>||eff_huichunshu|</v>
      </c>
      <c r="Q747" s="25">
        <f>(VLOOKUP(G747,角色!V:AE,主动技能!F747+4,FALSE))</f>
        <v>2</v>
      </c>
      <c r="R747" s="25">
        <v>0</v>
      </c>
      <c r="S747" s="25">
        <v>0</v>
      </c>
      <c r="T747" s="6" t="str">
        <f t="shared" si="191"/>
        <v>100030:100:3:3</v>
      </c>
      <c r="U747" s="6" t="str">
        <f t="shared" si="192"/>
        <v/>
      </c>
      <c r="V747" s="19" t="str">
        <f>VLOOKUP(G747,角色!AW:BC,主动技能!F747+1,FALSE)</f>
        <v>skill_11</v>
      </c>
      <c r="Y747">
        <f t="shared" si="193"/>
        <v>0</v>
      </c>
      <c r="Z747" s="19" t="str">
        <f>IF(VLOOKUP(C747,角色!CC:CI,主动技能!F747*2,FALSE)=0,"",VLOOKUP(C747,角色!CC:CI,主动技能!F747*2,FALSE))</f>
        <v/>
      </c>
      <c r="AA747" s="19">
        <f>IF(VLOOKUP(C747,角色!CC:CI,主动技能!F747*2+1,FALSE)=0,0,VLOOKUP(C747,角色!CC:CI,主动技能!F747*2+1,FALSE))</f>
        <v>0</v>
      </c>
      <c r="AB747" s="19" t="str">
        <f>IF(INT(VLOOKUP(E747,角色属性概况!I:M,3,FALSE)*AA747/100)=0,"",(INT(VLOOKUP(E747,角色属性概况!I:M,3,FALSE)*AA747/100)))</f>
        <v/>
      </c>
      <c r="AE747" s="25">
        <f>(VLOOKUP(G747,角色!V:AE,主动技能!F747+7,FALSE))</f>
        <v>1</v>
      </c>
      <c r="AF747" s="19">
        <f>VLOOKUP(F747,对应表!AY:BA,3,FALSE)</f>
        <v>1</v>
      </c>
      <c r="AG747" s="19">
        <f>VLOOKUP(F747,对应表!AY:BA,2,FALSE)</f>
        <v>1</v>
      </c>
      <c r="AH747" s="25" t="str">
        <f>VLOOKUP(F747,特效对应!F:G,2,FALSE)</f>
        <v>attackex</v>
      </c>
      <c r="AJ747">
        <f t="shared" si="196"/>
        <v>1</v>
      </c>
      <c r="AK747" t="s">
        <v>117</v>
      </c>
      <c r="AL747" s="4" t="s">
        <v>889</v>
      </c>
      <c r="AQ747" s="6" t="str">
        <f>_xlfn.IFNA(IF(IF($AK747=AQ$5,VLOOKUP(AL747,buff!$K:$L,2,FALSE),"")=0,"",IF($AK747=AQ$5,VLOOKUP(AL747,buff!$K:$L,2,FALSE),"")),"")</f>
        <v>100030:100:3:3</v>
      </c>
      <c r="AR747" s="6" t="str">
        <f>_xlfn.IFNA(IF(IF($AK747=AR$5,VLOOKUP(AM747,buff!$K:$L,2,FALSE),"")=0,"",IF($AK747=AR$5,VLOOKUP(AM747,buff!$K:$L,2,FALSE),"")),"")</f>
        <v/>
      </c>
      <c r="AS747" s="6" t="str">
        <f>_xlfn.IFNA(IF(IF($AK747=AS$5,VLOOKUP(AN747,buff!$K:$L,2,FALSE),"")=0,"",IF($AK747=AS$5,VLOOKUP(AN747,buff!$K:$L,2,FALSE),"")),"")</f>
        <v/>
      </c>
      <c r="AT747" s="6" t="str">
        <f>_xlfn.IFNA(IF(IF($AK747=AT$5,VLOOKUP(AO747,buff!$K:$L,2,FALSE),"")=0,"",IF($AK747=AT$5,VLOOKUP(AO747,buff!$K:$L,2,FALSE),"")),"")</f>
        <v/>
      </c>
      <c r="AU747" s="6" t="str">
        <f>_xlfn.IFNA(IF(IF($AK747=AU$5,VLOOKUP(AP747,buff!$K:$L,2,FALSE),"")=0,"",IF($AK747=AU$5,VLOOKUP(AP747,buff!$K:$L,2,FALSE),"")),"")</f>
        <v/>
      </c>
      <c r="AV747" s="6" t="str">
        <f>_xlfn.IFNA(IF(IF($AK747=AV$5,VLOOKUP(AL747,buff!$K:$L,2,FALSE),"")=0,"",IF($AK747=AV$5,VLOOKUP(AL747,buff!$K:$L,2,FALSE),"")),"")</f>
        <v/>
      </c>
      <c r="AW747" s="6" t="str">
        <f>_xlfn.IFNA(IF(IF($AK747=AW$5,VLOOKUP(AM747,buff!$K:$L,2,FALSE),"")=0,"",IF($AK747=AW$5,VLOOKUP(AM747,buff!$K:$L,2,FALSE),"")),"")</f>
        <v/>
      </c>
      <c r="AX747" s="6" t="str">
        <f>_xlfn.IFNA(IF(IF($AK747=AX$5,VLOOKUP(AN747,buff!$K:$L,2,FALSE),"")=0,"",IF($AK747=AX$5,VLOOKUP(AN747,buff!$K:$L,2,FALSE),"")),"")</f>
        <v/>
      </c>
      <c r="AY747" s="6" t="str">
        <f>_xlfn.IFNA(IF(IF($AK747=AY$5,VLOOKUP(AO747,buff!$K:$L,2,FALSE),"")=0,"",IF($AK747=AY$5,VLOOKUP(AO747,buff!$K:$L,2,FALSE),"")),"")</f>
        <v/>
      </c>
      <c r="AZ747" s="6" t="str">
        <f>_xlfn.IFNA(IF(IF($AK747=AZ$5,VLOOKUP(AP747,buff!$K:$L,2,FALSE),"")=0,"",IF($AK747=AZ$5,VLOOKUP(AP747,buff!$K:$L,2,FALSE),"")),"")</f>
        <v/>
      </c>
      <c r="BA747" s="6">
        <f>VLOOKUP(AL747,buff!$K:$P,6,FALSE)</f>
        <v>354</v>
      </c>
      <c r="BB747" s="6" t="e">
        <f>VLOOKUP(AM747,buff!$K:$P,6,FALSE)</f>
        <v>#N/A</v>
      </c>
      <c r="BC747" s="6" t="e">
        <f>VLOOKUP(AN747,buff!$K:$P,6,FALSE)</f>
        <v>#N/A</v>
      </c>
      <c r="BD747">
        <f t="shared" si="197"/>
        <v>2</v>
      </c>
      <c r="BE747">
        <f t="shared" si="198"/>
        <v>1</v>
      </c>
      <c r="BF747" s="22">
        <f t="shared" si="199"/>
        <v>101302</v>
      </c>
    </row>
    <row r="748" spans="1:58" x14ac:dyDescent="0.15">
      <c r="A748" t="str">
        <f t="shared" si="187"/>
        <v>碧翠丝主动技能2等级2</v>
      </c>
      <c r="B748" s="8">
        <f t="shared" si="194"/>
        <v>10130202</v>
      </c>
      <c r="C748" s="8" t="str">
        <f>VLOOKUP(G748,角色!A:B,2,FALSE)</f>
        <v>碧翠丝</v>
      </c>
      <c r="D748" s="8" t="str">
        <f t="shared" si="195"/>
        <v>主动技能2</v>
      </c>
      <c r="E748" s="8">
        <f t="shared" si="188"/>
        <v>2</v>
      </c>
      <c r="F748" s="8">
        <f t="shared" si="189"/>
        <v>2</v>
      </c>
      <c r="G748" s="8">
        <f t="shared" si="190"/>
        <v>13</v>
      </c>
      <c r="H748" s="4" t="s">
        <v>948</v>
      </c>
      <c r="I748" s="20" t="str">
        <f t="shared" si="201"/>
        <v>对我方随机3个单体回复10%（+391）点生命值。</v>
      </c>
      <c r="J748" s="4" t="s">
        <v>416</v>
      </c>
      <c r="K748" s="1" t="s">
        <v>422</v>
      </c>
      <c r="L748" s="4" t="s">
        <v>106</v>
      </c>
      <c r="M748" s="4" t="s">
        <v>115</v>
      </c>
      <c r="N748" s="4">
        <v>100</v>
      </c>
      <c r="O748" s="20">
        <f>VLOOKUP(L748,对应表!BK:BL,2,FALSE)</f>
        <v>0</v>
      </c>
      <c r="P748" s="25" t="str">
        <f>_xlfn.IFNA(VLOOKUP(G748,角色!V:AE,主动技能!F748+1,FALSE),"")</f>
        <v>||eff_huichunshu|</v>
      </c>
      <c r="Q748" s="25">
        <f>(VLOOKUP(G748,角色!V:AE,主动技能!F748+4,FALSE))</f>
        <v>2</v>
      </c>
      <c r="R748" s="25">
        <v>0</v>
      </c>
      <c r="S748" s="25">
        <v>0</v>
      </c>
      <c r="T748" s="6" t="str">
        <f t="shared" si="191"/>
        <v>100031:100:3:3</v>
      </c>
      <c r="U748" s="6" t="str">
        <f t="shared" si="192"/>
        <v/>
      </c>
      <c r="V748" s="19" t="str">
        <f>VLOOKUP(G748,角色!AW:BC,主动技能!F748+1,FALSE)</f>
        <v>skill_11</v>
      </c>
      <c r="Y748">
        <f t="shared" si="193"/>
        <v>0</v>
      </c>
      <c r="Z748" s="19" t="str">
        <f>IF(VLOOKUP(C748,角色!CC:CI,主动技能!F748*2,FALSE)=0,"",VLOOKUP(C748,角色!CC:CI,主动技能!F748*2,FALSE))</f>
        <v/>
      </c>
      <c r="AA748" s="19">
        <f>IF(VLOOKUP(C748,角色!CC:CI,主动技能!F748*2+1,FALSE)=0,0,VLOOKUP(C748,角色!CC:CI,主动技能!F748*2+1,FALSE))</f>
        <v>0</v>
      </c>
      <c r="AB748" s="19" t="str">
        <f>IF(INT(VLOOKUP(E748,角色属性概况!I:M,3,FALSE)*AA748/100)=0,"",(INT(VLOOKUP(E748,角色属性概况!I:M,3,FALSE)*AA748/100)))</f>
        <v/>
      </c>
      <c r="AE748" s="25">
        <f>(VLOOKUP(G748,角色!V:AE,主动技能!F748+7,FALSE))</f>
        <v>1</v>
      </c>
      <c r="AF748" s="19">
        <f>VLOOKUP(F748,对应表!AY:BA,3,FALSE)</f>
        <v>1</v>
      </c>
      <c r="AG748" s="19">
        <f>VLOOKUP(F748,对应表!AY:BA,2,FALSE)</f>
        <v>1</v>
      </c>
      <c r="AH748" s="25" t="str">
        <f>VLOOKUP(F748,特效对应!F:G,2,FALSE)</f>
        <v>attackex</v>
      </c>
      <c r="AJ748">
        <f t="shared" si="196"/>
        <v>2</v>
      </c>
      <c r="AK748" t="s">
        <v>117</v>
      </c>
      <c r="AL748" s="4" t="s">
        <v>890</v>
      </c>
      <c r="AQ748" s="6" t="str">
        <f>_xlfn.IFNA(IF(IF($AK748=AQ$5,VLOOKUP(AL748,buff!$K:$L,2,FALSE),"")=0,"",IF($AK748=AQ$5,VLOOKUP(AL748,buff!$K:$L,2,FALSE),"")),"")</f>
        <v>100031:100:3:3</v>
      </c>
      <c r="AR748" s="6" t="str">
        <f>_xlfn.IFNA(IF(IF($AK748=AR$5,VLOOKUP(AM748,buff!$K:$L,2,FALSE),"")=0,"",IF($AK748=AR$5,VLOOKUP(AM748,buff!$K:$L,2,FALSE),"")),"")</f>
        <v/>
      </c>
      <c r="AS748" s="6" t="str">
        <f>_xlfn.IFNA(IF(IF($AK748=AS$5,VLOOKUP(AN748,buff!$K:$L,2,FALSE),"")=0,"",IF($AK748=AS$5,VLOOKUP(AN748,buff!$K:$L,2,FALSE),"")),"")</f>
        <v/>
      </c>
      <c r="AT748" s="6" t="str">
        <f>_xlfn.IFNA(IF(IF($AK748=AT$5,VLOOKUP(AO748,buff!$K:$L,2,FALSE),"")=0,"",IF($AK748=AT$5,VLOOKUP(AO748,buff!$K:$L,2,FALSE),"")),"")</f>
        <v/>
      </c>
      <c r="AU748" s="6" t="str">
        <f>_xlfn.IFNA(IF(IF($AK748=AU$5,VLOOKUP(AP748,buff!$K:$L,2,FALSE),"")=0,"",IF($AK748=AU$5,VLOOKUP(AP748,buff!$K:$L,2,FALSE),"")),"")</f>
        <v/>
      </c>
      <c r="AV748" s="6" t="str">
        <f>_xlfn.IFNA(IF(IF($AK748=AV$5,VLOOKUP(AL748,buff!$K:$L,2,FALSE),"")=0,"",IF($AK748=AV$5,VLOOKUP(AL748,buff!$K:$L,2,FALSE),"")),"")</f>
        <v/>
      </c>
      <c r="AW748" s="6" t="str">
        <f>_xlfn.IFNA(IF(IF($AK748=AW$5,VLOOKUP(AM748,buff!$K:$L,2,FALSE),"")=0,"",IF($AK748=AW$5,VLOOKUP(AM748,buff!$K:$L,2,FALSE),"")),"")</f>
        <v/>
      </c>
      <c r="AX748" s="6" t="str">
        <f>_xlfn.IFNA(IF(IF($AK748=AX$5,VLOOKUP(AN748,buff!$K:$L,2,FALSE),"")=0,"",IF($AK748=AX$5,VLOOKUP(AN748,buff!$K:$L,2,FALSE),"")),"")</f>
        <v/>
      </c>
      <c r="AY748" s="6" t="str">
        <f>_xlfn.IFNA(IF(IF($AK748=AY$5,VLOOKUP(AO748,buff!$K:$L,2,FALSE),"")=0,"",IF($AK748=AY$5,VLOOKUP(AO748,buff!$K:$L,2,FALSE),"")),"")</f>
        <v/>
      </c>
      <c r="AZ748" s="6" t="str">
        <f>_xlfn.IFNA(IF(IF($AK748=AZ$5,VLOOKUP(AP748,buff!$K:$L,2,FALSE),"")=0,"",IF($AK748=AZ$5,VLOOKUP(AP748,buff!$K:$L,2,FALSE),"")),"")</f>
        <v/>
      </c>
      <c r="BA748" s="6">
        <f>VLOOKUP(AL748,buff!$K:$P,6,FALSE)</f>
        <v>391</v>
      </c>
      <c r="BB748" s="6" t="e">
        <f>VLOOKUP(AM748,buff!$K:$P,6,FALSE)</f>
        <v>#N/A</v>
      </c>
      <c r="BC748" s="6" t="e">
        <f>VLOOKUP(AN748,buff!$K:$P,6,FALSE)</f>
        <v>#N/A</v>
      </c>
      <c r="BD748">
        <f t="shared" si="197"/>
        <v>2</v>
      </c>
      <c r="BE748">
        <f t="shared" si="198"/>
        <v>1</v>
      </c>
      <c r="BF748" s="22">
        <f t="shared" si="199"/>
        <v>101302</v>
      </c>
    </row>
    <row r="749" spans="1:58" x14ac:dyDescent="0.15">
      <c r="A749" t="str">
        <f t="shared" si="187"/>
        <v>碧翠丝主动技能2等级3</v>
      </c>
      <c r="B749" s="8">
        <f t="shared" si="194"/>
        <v>10130203</v>
      </c>
      <c r="C749" s="8" t="str">
        <f>VLOOKUP(G749,角色!A:B,2,FALSE)</f>
        <v>碧翠丝</v>
      </c>
      <c r="D749" s="8" t="str">
        <f t="shared" si="195"/>
        <v>主动技能2</v>
      </c>
      <c r="E749" s="8">
        <f t="shared" si="188"/>
        <v>3</v>
      </c>
      <c r="F749" s="8">
        <f t="shared" si="189"/>
        <v>2</v>
      </c>
      <c r="G749" s="8">
        <f t="shared" si="190"/>
        <v>13</v>
      </c>
      <c r="H749" s="4" t="s">
        <v>948</v>
      </c>
      <c r="I749" s="20" t="str">
        <f t="shared" si="201"/>
        <v>对我方随机3个单体回复10%（+517）点生命值。</v>
      </c>
      <c r="J749" s="4" t="s">
        <v>416</v>
      </c>
      <c r="K749" s="1" t="s">
        <v>422</v>
      </c>
      <c r="L749" s="4" t="s">
        <v>106</v>
      </c>
      <c r="M749" s="4" t="s">
        <v>115</v>
      </c>
      <c r="N749" s="4">
        <v>100</v>
      </c>
      <c r="O749" s="20">
        <f>VLOOKUP(L749,对应表!BK:BL,2,FALSE)</f>
        <v>0</v>
      </c>
      <c r="P749" s="25" t="str">
        <f>_xlfn.IFNA(VLOOKUP(G749,角色!V:AE,主动技能!F749+1,FALSE),"")</f>
        <v>||eff_huichunshu|</v>
      </c>
      <c r="Q749" s="25">
        <f>(VLOOKUP(G749,角色!V:AE,主动技能!F749+4,FALSE))</f>
        <v>2</v>
      </c>
      <c r="R749" s="25">
        <v>0</v>
      </c>
      <c r="S749" s="25">
        <v>0</v>
      </c>
      <c r="T749" s="6" t="str">
        <f t="shared" si="191"/>
        <v>100032:100:3:3</v>
      </c>
      <c r="U749" s="6" t="str">
        <f t="shared" si="192"/>
        <v/>
      </c>
      <c r="V749" s="19" t="str">
        <f>VLOOKUP(G749,角色!AW:BC,主动技能!F749+1,FALSE)</f>
        <v>skill_11</v>
      </c>
      <c r="Y749">
        <f t="shared" si="193"/>
        <v>0</v>
      </c>
      <c r="Z749" s="19" t="str">
        <f>IF(VLOOKUP(C749,角色!CC:CI,主动技能!F749*2,FALSE)=0,"",VLOOKUP(C749,角色!CC:CI,主动技能!F749*2,FALSE))</f>
        <v/>
      </c>
      <c r="AA749" s="19">
        <f>IF(VLOOKUP(C749,角色!CC:CI,主动技能!F749*2+1,FALSE)=0,0,VLOOKUP(C749,角色!CC:CI,主动技能!F749*2+1,FALSE))</f>
        <v>0</v>
      </c>
      <c r="AB749" s="19" t="str">
        <f>IF(INT(VLOOKUP(E749,角色属性概况!I:M,3,FALSE)*AA749/100)=0,"",(INT(VLOOKUP(E749,角色属性概况!I:M,3,FALSE)*AA749/100)))</f>
        <v/>
      </c>
      <c r="AE749" s="25">
        <f>(VLOOKUP(G749,角色!V:AE,主动技能!F749+7,FALSE))</f>
        <v>1</v>
      </c>
      <c r="AF749" s="19">
        <f>VLOOKUP(F749,对应表!AY:BA,3,FALSE)</f>
        <v>1</v>
      </c>
      <c r="AG749" s="19">
        <f>VLOOKUP(F749,对应表!AY:BA,2,FALSE)</f>
        <v>1</v>
      </c>
      <c r="AH749" s="25" t="str">
        <f>VLOOKUP(F749,特效对应!F:G,2,FALSE)</f>
        <v>attackex</v>
      </c>
      <c r="AJ749">
        <f t="shared" si="196"/>
        <v>3</v>
      </c>
      <c r="AK749" t="s">
        <v>117</v>
      </c>
      <c r="AL749" s="4" t="s">
        <v>891</v>
      </c>
      <c r="AQ749" s="6" t="str">
        <f>_xlfn.IFNA(IF(IF($AK749=AQ$5,VLOOKUP(AL749,buff!$K:$L,2,FALSE),"")=0,"",IF($AK749=AQ$5,VLOOKUP(AL749,buff!$K:$L,2,FALSE),"")),"")</f>
        <v>100032:100:3:3</v>
      </c>
      <c r="AR749" s="6" t="str">
        <f>_xlfn.IFNA(IF(IF($AK749=AR$5,VLOOKUP(AM749,buff!$K:$L,2,FALSE),"")=0,"",IF($AK749=AR$5,VLOOKUP(AM749,buff!$K:$L,2,FALSE),"")),"")</f>
        <v/>
      </c>
      <c r="AS749" s="6" t="str">
        <f>_xlfn.IFNA(IF(IF($AK749=AS$5,VLOOKUP(AN749,buff!$K:$L,2,FALSE),"")=0,"",IF($AK749=AS$5,VLOOKUP(AN749,buff!$K:$L,2,FALSE),"")),"")</f>
        <v/>
      </c>
      <c r="AT749" s="6" t="str">
        <f>_xlfn.IFNA(IF(IF($AK749=AT$5,VLOOKUP(AO749,buff!$K:$L,2,FALSE),"")=0,"",IF($AK749=AT$5,VLOOKUP(AO749,buff!$K:$L,2,FALSE),"")),"")</f>
        <v/>
      </c>
      <c r="AU749" s="6" t="str">
        <f>_xlfn.IFNA(IF(IF($AK749=AU$5,VLOOKUP(AP749,buff!$K:$L,2,FALSE),"")=0,"",IF($AK749=AU$5,VLOOKUP(AP749,buff!$K:$L,2,FALSE),"")),"")</f>
        <v/>
      </c>
      <c r="AV749" s="6" t="str">
        <f>_xlfn.IFNA(IF(IF($AK749=AV$5,VLOOKUP(AL749,buff!$K:$L,2,FALSE),"")=0,"",IF($AK749=AV$5,VLOOKUP(AL749,buff!$K:$L,2,FALSE),"")),"")</f>
        <v/>
      </c>
      <c r="AW749" s="6" t="str">
        <f>_xlfn.IFNA(IF(IF($AK749=AW$5,VLOOKUP(AM749,buff!$K:$L,2,FALSE),"")=0,"",IF($AK749=AW$5,VLOOKUP(AM749,buff!$K:$L,2,FALSE),"")),"")</f>
        <v/>
      </c>
      <c r="AX749" s="6" t="str">
        <f>_xlfn.IFNA(IF(IF($AK749=AX$5,VLOOKUP(AN749,buff!$K:$L,2,FALSE),"")=0,"",IF($AK749=AX$5,VLOOKUP(AN749,buff!$K:$L,2,FALSE),"")),"")</f>
        <v/>
      </c>
      <c r="AY749" s="6" t="str">
        <f>_xlfn.IFNA(IF(IF($AK749=AY$5,VLOOKUP(AO749,buff!$K:$L,2,FALSE),"")=0,"",IF($AK749=AY$5,VLOOKUP(AO749,buff!$K:$L,2,FALSE),"")),"")</f>
        <v/>
      </c>
      <c r="AZ749" s="6" t="str">
        <f>_xlfn.IFNA(IF(IF($AK749=AZ$5,VLOOKUP(AP749,buff!$K:$L,2,FALSE),"")=0,"",IF($AK749=AZ$5,VLOOKUP(AP749,buff!$K:$L,2,FALSE),"")),"")</f>
        <v/>
      </c>
      <c r="BA749" s="6">
        <f>VLOOKUP(AL749,buff!$K:$P,6,FALSE)</f>
        <v>517</v>
      </c>
      <c r="BB749" s="6" t="e">
        <f>VLOOKUP(AM749,buff!$K:$P,6,FALSE)</f>
        <v>#N/A</v>
      </c>
      <c r="BC749" s="6" t="e">
        <f>VLOOKUP(AN749,buff!$K:$P,6,FALSE)</f>
        <v>#N/A</v>
      </c>
      <c r="BD749">
        <f t="shared" si="197"/>
        <v>2</v>
      </c>
      <c r="BE749">
        <f t="shared" si="198"/>
        <v>1</v>
      </c>
      <c r="BF749" s="22">
        <f t="shared" si="199"/>
        <v>101302</v>
      </c>
    </row>
    <row r="750" spans="1:58" x14ac:dyDescent="0.15">
      <c r="A750" t="str">
        <f t="shared" si="187"/>
        <v>碧翠丝主动技能2等级4</v>
      </c>
      <c r="B750" s="8">
        <f t="shared" si="194"/>
        <v>10130204</v>
      </c>
      <c r="C750" s="8" t="str">
        <f>VLOOKUP(G750,角色!A:B,2,FALSE)</f>
        <v>碧翠丝</v>
      </c>
      <c r="D750" s="8" t="str">
        <f t="shared" si="195"/>
        <v>主动技能2</v>
      </c>
      <c r="E750" s="8">
        <f t="shared" si="188"/>
        <v>4</v>
      </c>
      <c r="F750" s="8">
        <f t="shared" si="189"/>
        <v>2</v>
      </c>
      <c r="G750" s="8">
        <f t="shared" si="190"/>
        <v>13</v>
      </c>
      <c r="H750" s="4" t="s">
        <v>948</v>
      </c>
      <c r="I750" s="20" t="str">
        <f t="shared" si="201"/>
        <v>对我方随机3个单体回复10%（+798）点生命值。</v>
      </c>
      <c r="J750" s="4" t="s">
        <v>416</v>
      </c>
      <c r="K750" s="1" t="s">
        <v>422</v>
      </c>
      <c r="L750" s="4" t="s">
        <v>106</v>
      </c>
      <c r="M750" s="4" t="s">
        <v>115</v>
      </c>
      <c r="N750" s="4">
        <v>100</v>
      </c>
      <c r="O750" s="20">
        <f>VLOOKUP(L750,对应表!BK:BL,2,FALSE)</f>
        <v>0</v>
      </c>
      <c r="P750" s="25" t="str">
        <f>_xlfn.IFNA(VLOOKUP(G750,角色!V:AE,主动技能!F750+1,FALSE),"")</f>
        <v>||eff_huichunshu|</v>
      </c>
      <c r="Q750" s="25">
        <f>(VLOOKUP(G750,角色!V:AE,主动技能!F750+4,FALSE))</f>
        <v>2</v>
      </c>
      <c r="R750" s="25">
        <v>0</v>
      </c>
      <c r="S750" s="25">
        <v>0</v>
      </c>
      <c r="T750" s="6" t="str">
        <f t="shared" si="191"/>
        <v>100033:100:3:3</v>
      </c>
      <c r="U750" s="6" t="str">
        <f t="shared" si="192"/>
        <v/>
      </c>
      <c r="V750" s="19" t="str">
        <f>VLOOKUP(G750,角色!AW:BC,主动技能!F750+1,FALSE)</f>
        <v>skill_11</v>
      </c>
      <c r="Y750">
        <f t="shared" si="193"/>
        <v>0</v>
      </c>
      <c r="Z750" s="19" t="str">
        <f>IF(VLOOKUP(C750,角色!CC:CI,主动技能!F750*2,FALSE)=0,"",VLOOKUP(C750,角色!CC:CI,主动技能!F750*2,FALSE))</f>
        <v/>
      </c>
      <c r="AA750" s="19">
        <f>IF(VLOOKUP(C750,角色!CC:CI,主动技能!F750*2+1,FALSE)=0,0,VLOOKUP(C750,角色!CC:CI,主动技能!F750*2+1,FALSE))</f>
        <v>0</v>
      </c>
      <c r="AB750" s="19" t="str">
        <f>IF(INT(VLOOKUP(E750,角色属性概况!I:M,3,FALSE)*AA750/100)=0,"",(INT(VLOOKUP(E750,角色属性概况!I:M,3,FALSE)*AA750/100)))</f>
        <v/>
      </c>
      <c r="AE750" s="25">
        <f>(VLOOKUP(G750,角色!V:AE,主动技能!F750+7,FALSE))</f>
        <v>1</v>
      </c>
      <c r="AF750" s="19">
        <f>VLOOKUP(F750,对应表!AY:BA,3,FALSE)</f>
        <v>1</v>
      </c>
      <c r="AG750" s="19">
        <f>VLOOKUP(F750,对应表!AY:BA,2,FALSE)</f>
        <v>1</v>
      </c>
      <c r="AH750" s="25" t="str">
        <f>VLOOKUP(F750,特效对应!F:G,2,FALSE)</f>
        <v>attackex</v>
      </c>
      <c r="AJ750">
        <f t="shared" si="196"/>
        <v>4</v>
      </c>
      <c r="AK750" t="s">
        <v>117</v>
      </c>
      <c r="AL750" s="4" t="s">
        <v>892</v>
      </c>
      <c r="AQ750" s="6" t="str">
        <f>_xlfn.IFNA(IF(IF($AK750=AQ$5,VLOOKUP(AL750,buff!$K:$L,2,FALSE),"")=0,"",IF($AK750=AQ$5,VLOOKUP(AL750,buff!$K:$L,2,FALSE),"")),"")</f>
        <v>100033:100:3:3</v>
      </c>
      <c r="AR750" s="6" t="str">
        <f>_xlfn.IFNA(IF(IF($AK750=AR$5,VLOOKUP(AM750,buff!$K:$L,2,FALSE),"")=0,"",IF($AK750=AR$5,VLOOKUP(AM750,buff!$K:$L,2,FALSE),"")),"")</f>
        <v/>
      </c>
      <c r="AS750" s="6" t="str">
        <f>_xlfn.IFNA(IF(IF($AK750=AS$5,VLOOKUP(AN750,buff!$K:$L,2,FALSE),"")=0,"",IF($AK750=AS$5,VLOOKUP(AN750,buff!$K:$L,2,FALSE),"")),"")</f>
        <v/>
      </c>
      <c r="AT750" s="6" t="str">
        <f>_xlfn.IFNA(IF(IF($AK750=AT$5,VLOOKUP(AO750,buff!$K:$L,2,FALSE),"")=0,"",IF($AK750=AT$5,VLOOKUP(AO750,buff!$K:$L,2,FALSE),"")),"")</f>
        <v/>
      </c>
      <c r="AU750" s="6" t="str">
        <f>_xlfn.IFNA(IF(IF($AK750=AU$5,VLOOKUP(AP750,buff!$K:$L,2,FALSE),"")=0,"",IF($AK750=AU$5,VLOOKUP(AP750,buff!$K:$L,2,FALSE),"")),"")</f>
        <v/>
      </c>
      <c r="AV750" s="6" t="str">
        <f>_xlfn.IFNA(IF(IF($AK750=AV$5,VLOOKUP(AL750,buff!$K:$L,2,FALSE),"")=0,"",IF($AK750=AV$5,VLOOKUP(AL750,buff!$K:$L,2,FALSE),"")),"")</f>
        <v/>
      </c>
      <c r="AW750" s="6" t="str">
        <f>_xlfn.IFNA(IF(IF($AK750=AW$5,VLOOKUP(AM750,buff!$K:$L,2,FALSE),"")=0,"",IF($AK750=AW$5,VLOOKUP(AM750,buff!$K:$L,2,FALSE),"")),"")</f>
        <v/>
      </c>
      <c r="AX750" s="6" t="str">
        <f>_xlfn.IFNA(IF(IF($AK750=AX$5,VLOOKUP(AN750,buff!$K:$L,2,FALSE),"")=0,"",IF($AK750=AX$5,VLOOKUP(AN750,buff!$K:$L,2,FALSE),"")),"")</f>
        <v/>
      </c>
      <c r="AY750" s="6" t="str">
        <f>_xlfn.IFNA(IF(IF($AK750=AY$5,VLOOKUP(AO750,buff!$K:$L,2,FALSE),"")=0,"",IF($AK750=AY$5,VLOOKUP(AO750,buff!$K:$L,2,FALSE),"")),"")</f>
        <v/>
      </c>
      <c r="AZ750" s="6" t="str">
        <f>_xlfn.IFNA(IF(IF($AK750=AZ$5,VLOOKUP(AP750,buff!$K:$L,2,FALSE),"")=0,"",IF($AK750=AZ$5,VLOOKUP(AP750,buff!$K:$L,2,FALSE),"")),"")</f>
        <v/>
      </c>
      <c r="BA750" s="6">
        <f>VLOOKUP(AL750,buff!$K:$P,6,FALSE)</f>
        <v>798</v>
      </c>
      <c r="BB750" s="6" t="e">
        <f>VLOOKUP(AM750,buff!$K:$P,6,FALSE)</f>
        <v>#N/A</v>
      </c>
      <c r="BC750" s="6" t="e">
        <f>VLOOKUP(AN750,buff!$K:$P,6,FALSE)</f>
        <v>#N/A</v>
      </c>
      <c r="BD750">
        <f t="shared" si="197"/>
        <v>2</v>
      </c>
      <c r="BE750">
        <f t="shared" si="198"/>
        <v>1</v>
      </c>
      <c r="BF750" s="22">
        <f t="shared" si="199"/>
        <v>101302</v>
      </c>
    </row>
    <row r="751" spans="1:58" x14ac:dyDescent="0.15">
      <c r="A751" t="str">
        <f t="shared" si="187"/>
        <v>碧翠丝主动技能2等级5</v>
      </c>
      <c r="B751" s="8">
        <f t="shared" si="194"/>
        <v>10130205</v>
      </c>
      <c r="C751" s="8" t="str">
        <f>VLOOKUP(G751,角色!A:B,2,FALSE)</f>
        <v>碧翠丝</v>
      </c>
      <c r="D751" s="8" t="str">
        <f t="shared" si="195"/>
        <v>主动技能2</v>
      </c>
      <c r="E751" s="8">
        <f t="shared" si="188"/>
        <v>5</v>
      </c>
      <c r="F751" s="8">
        <f t="shared" si="189"/>
        <v>2</v>
      </c>
      <c r="G751" s="8">
        <f t="shared" si="190"/>
        <v>13</v>
      </c>
      <c r="H751" s="4" t="s">
        <v>948</v>
      </c>
      <c r="I751" s="20" t="str">
        <f t="shared" si="201"/>
        <v>对我方随机3个单体回复10%（+1195）点生命值。</v>
      </c>
      <c r="J751" s="4" t="s">
        <v>416</v>
      </c>
      <c r="K751" s="1" t="s">
        <v>422</v>
      </c>
      <c r="L751" s="4" t="s">
        <v>106</v>
      </c>
      <c r="M751" s="4" t="s">
        <v>115</v>
      </c>
      <c r="N751" s="4">
        <v>100</v>
      </c>
      <c r="O751" s="20">
        <f>VLOOKUP(L751,对应表!BK:BL,2,FALSE)</f>
        <v>0</v>
      </c>
      <c r="P751" s="25" t="str">
        <f>_xlfn.IFNA(VLOOKUP(G751,角色!V:AE,主动技能!F751+1,FALSE),"")</f>
        <v>||eff_huichunshu|</v>
      </c>
      <c r="Q751" s="25">
        <f>(VLOOKUP(G751,角色!V:AE,主动技能!F751+4,FALSE))</f>
        <v>2</v>
      </c>
      <c r="R751" s="25">
        <v>0</v>
      </c>
      <c r="S751" s="25">
        <v>0</v>
      </c>
      <c r="T751" s="6" t="str">
        <f t="shared" si="191"/>
        <v>100034:100:3:3</v>
      </c>
      <c r="U751" s="6" t="str">
        <f t="shared" si="192"/>
        <v/>
      </c>
      <c r="V751" s="19" t="str">
        <f>VLOOKUP(G751,角色!AW:BC,主动技能!F751+1,FALSE)</f>
        <v>skill_11</v>
      </c>
      <c r="Y751">
        <f t="shared" si="193"/>
        <v>0</v>
      </c>
      <c r="Z751" s="19" t="str">
        <f>IF(VLOOKUP(C751,角色!CC:CI,主动技能!F751*2,FALSE)=0,"",VLOOKUP(C751,角色!CC:CI,主动技能!F751*2,FALSE))</f>
        <v/>
      </c>
      <c r="AA751" s="19">
        <f>IF(VLOOKUP(C751,角色!CC:CI,主动技能!F751*2+1,FALSE)=0,0,VLOOKUP(C751,角色!CC:CI,主动技能!F751*2+1,FALSE))</f>
        <v>0</v>
      </c>
      <c r="AB751" s="19" t="str">
        <f>IF(INT(VLOOKUP(E751,角色属性概况!I:M,3,FALSE)*AA751/100)=0,"",(INT(VLOOKUP(E751,角色属性概况!I:M,3,FALSE)*AA751/100)))</f>
        <v/>
      </c>
      <c r="AE751" s="25">
        <f>(VLOOKUP(G751,角色!V:AE,主动技能!F751+7,FALSE))</f>
        <v>1</v>
      </c>
      <c r="AF751" s="19">
        <f>VLOOKUP(F751,对应表!AY:BA,3,FALSE)</f>
        <v>1</v>
      </c>
      <c r="AG751" s="19">
        <f>VLOOKUP(F751,对应表!AY:BA,2,FALSE)</f>
        <v>1</v>
      </c>
      <c r="AH751" s="25" t="str">
        <f>VLOOKUP(F751,特效对应!F:G,2,FALSE)</f>
        <v>attackex</v>
      </c>
      <c r="AJ751">
        <f t="shared" si="196"/>
        <v>5</v>
      </c>
      <c r="AK751" t="s">
        <v>117</v>
      </c>
      <c r="AL751" s="4" t="s">
        <v>893</v>
      </c>
      <c r="AQ751" s="6" t="str">
        <f>_xlfn.IFNA(IF(IF($AK751=AQ$5,VLOOKUP(AL751,buff!$K:$L,2,FALSE),"")=0,"",IF($AK751=AQ$5,VLOOKUP(AL751,buff!$K:$L,2,FALSE),"")),"")</f>
        <v>100034:100:3:3</v>
      </c>
      <c r="AR751" s="6" t="str">
        <f>_xlfn.IFNA(IF(IF($AK751=AR$5,VLOOKUP(AM751,buff!$K:$L,2,FALSE),"")=0,"",IF($AK751=AR$5,VLOOKUP(AM751,buff!$K:$L,2,FALSE),"")),"")</f>
        <v/>
      </c>
      <c r="AS751" s="6" t="str">
        <f>_xlfn.IFNA(IF(IF($AK751=AS$5,VLOOKUP(AN751,buff!$K:$L,2,FALSE),"")=0,"",IF($AK751=AS$5,VLOOKUP(AN751,buff!$K:$L,2,FALSE),"")),"")</f>
        <v/>
      </c>
      <c r="AT751" s="6" t="str">
        <f>_xlfn.IFNA(IF(IF($AK751=AT$5,VLOOKUP(AO751,buff!$K:$L,2,FALSE),"")=0,"",IF($AK751=AT$5,VLOOKUP(AO751,buff!$K:$L,2,FALSE),"")),"")</f>
        <v/>
      </c>
      <c r="AU751" s="6" t="str">
        <f>_xlfn.IFNA(IF(IF($AK751=AU$5,VLOOKUP(AP751,buff!$K:$L,2,FALSE),"")=0,"",IF($AK751=AU$5,VLOOKUP(AP751,buff!$K:$L,2,FALSE),"")),"")</f>
        <v/>
      </c>
      <c r="AV751" s="6" t="str">
        <f>_xlfn.IFNA(IF(IF($AK751=AV$5,VLOOKUP(AL751,buff!$K:$L,2,FALSE),"")=0,"",IF($AK751=AV$5,VLOOKUP(AL751,buff!$K:$L,2,FALSE),"")),"")</f>
        <v/>
      </c>
      <c r="AW751" s="6" t="str">
        <f>_xlfn.IFNA(IF(IF($AK751=AW$5,VLOOKUP(AM751,buff!$K:$L,2,FALSE),"")=0,"",IF($AK751=AW$5,VLOOKUP(AM751,buff!$K:$L,2,FALSE),"")),"")</f>
        <v/>
      </c>
      <c r="AX751" s="6" t="str">
        <f>_xlfn.IFNA(IF(IF($AK751=AX$5,VLOOKUP(AN751,buff!$K:$L,2,FALSE),"")=0,"",IF($AK751=AX$5,VLOOKUP(AN751,buff!$K:$L,2,FALSE),"")),"")</f>
        <v/>
      </c>
      <c r="AY751" s="6" t="str">
        <f>_xlfn.IFNA(IF(IF($AK751=AY$5,VLOOKUP(AO751,buff!$K:$L,2,FALSE),"")=0,"",IF($AK751=AY$5,VLOOKUP(AO751,buff!$K:$L,2,FALSE),"")),"")</f>
        <v/>
      </c>
      <c r="AZ751" s="6" t="str">
        <f>_xlfn.IFNA(IF(IF($AK751=AZ$5,VLOOKUP(AP751,buff!$K:$L,2,FALSE),"")=0,"",IF($AK751=AZ$5,VLOOKUP(AP751,buff!$K:$L,2,FALSE),"")),"")</f>
        <v/>
      </c>
      <c r="BA751" s="6">
        <f>VLOOKUP(AL751,buff!$K:$P,6,FALSE)</f>
        <v>1195</v>
      </c>
      <c r="BB751" s="6" t="e">
        <f>VLOOKUP(AM751,buff!$K:$P,6,FALSE)</f>
        <v>#N/A</v>
      </c>
      <c r="BC751" s="6" t="e">
        <f>VLOOKUP(AN751,buff!$K:$P,6,FALSE)</f>
        <v>#N/A</v>
      </c>
      <c r="BD751">
        <f t="shared" si="197"/>
        <v>2</v>
      </c>
      <c r="BE751">
        <f t="shared" si="198"/>
        <v>1</v>
      </c>
      <c r="BF751" s="22">
        <f t="shared" si="199"/>
        <v>101302</v>
      </c>
    </row>
    <row r="752" spans="1:58" x14ac:dyDescent="0.15">
      <c r="A752" t="str">
        <f t="shared" si="187"/>
        <v>碧翠丝主动技能2等级6</v>
      </c>
      <c r="B752" s="8">
        <f t="shared" si="194"/>
        <v>10130206</v>
      </c>
      <c r="C752" s="8" t="str">
        <f>VLOOKUP(G752,角色!A:B,2,FALSE)</f>
        <v>碧翠丝</v>
      </c>
      <c r="D752" s="8" t="str">
        <f t="shared" si="195"/>
        <v>主动技能2</v>
      </c>
      <c r="E752" s="8">
        <f t="shared" si="188"/>
        <v>6</v>
      </c>
      <c r="F752" s="8">
        <f t="shared" si="189"/>
        <v>2</v>
      </c>
      <c r="G752" s="8">
        <f t="shared" si="190"/>
        <v>13</v>
      </c>
      <c r="H752" s="4" t="s">
        <v>948</v>
      </c>
      <c r="I752" s="20" t="str">
        <f t="shared" si="201"/>
        <v>对我方随机3个单体回复10%（+1757）点生命值。</v>
      </c>
      <c r="J752" s="4" t="s">
        <v>416</v>
      </c>
      <c r="K752" s="1" t="s">
        <v>422</v>
      </c>
      <c r="L752" s="4" t="s">
        <v>106</v>
      </c>
      <c r="M752" s="4" t="s">
        <v>115</v>
      </c>
      <c r="N752" s="4">
        <v>100</v>
      </c>
      <c r="O752" s="20">
        <f>VLOOKUP(L752,对应表!BK:BL,2,FALSE)</f>
        <v>0</v>
      </c>
      <c r="P752" s="25" t="str">
        <f>_xlfn.IFNA(VLOOKUP(G752,角色!V:AE,主动技能!F752+1,FALSE),"")</f>
        <v>||eff_huichunshu|</v>
      </c>
      <c r="Q752" s="25">
        <f>(VLOOKUP(G752,角色!V:AE,主动技能!F752+4,FALSE))</f>
        <v>2</v>
      </c>
      <c r="R752" s="25">
        <v>0</v>
      </c>
      <c r="S752" s="25">
        <v>0</v>
      </c>
      <c r="T752" s="6" t="str">
        <f t="shared" si="191"/>
        <v>100035:100:3:3</v>
      </c>
      <c r="U752" s="6" t="str">
        <f t="shared" si="192"/>
        <v/>
      </c>
      <c r="V752" s="19" t="str">
        <f>VLOOKUP(G752,角色!AW:BC,主动技能!F752+1,FALSE)</f>
        <v>skill_11</v>
      </c>
      <c r="Y752">
        <f t="shared" si="193"/>
        <v>0</v>
      </c>
      <c r="Z752" s="19" t="str">
        <f>IF(VLOOKUP(C752,角色!CC:CI,主动技能!F752*2,FALSE)=0,"",VLOOKUP(C752,角色!CC:CI,主动技能!F752*2,FALSE))</f>
        <v/>
      </c>
      <c r="AA752" s="19">
        <f>IF(VLOOKUP(C752,角色!CC:CI,主动技能!F752*2+1,FALSE)=0,0,VLOOKUP(C752,角色!CC:CI,主动技能!F752*2+1,FALSE))</f>
        <v>0</v>
      </c>
      <c r="AB752" s="19" t="str">
        <f>IF(INT(VLOOKUP(E752,角色属性概况!I:M,3,FALSE)*AA752/100)=0,"",(INT(VLOOKUP(E752,角色属性概况!I:M,3,FALSE)*AA752/100)))</f>
        <v/>
      </c>
      <c r="AE752" s="25">
        <f>(VLOOKUP(G752,角色!V:AE,主动技能!F752+7,FALSE))</f>
        <v>1</v>
      </c>
      <c r="AF752" s="19">
        <f>VLOOKUP(F752,对应表!AY:BA,3,FALSE)</f>
        <v>1</v>
      </c>
      <c r="AG752" s="19">
        <f>VLOOKUP(F752,对应表!AY:BA,2,FALSE)</f>
        <v>1</v>
      </c>
      <c r="AH752" s="25" t="str">
        <f>VLOOKUP(F752,特效对应!F:G,2,FALSE)</f>
        <v>attackex</v>
      </c>
      <c r="AJ752">
        <f t="shared" si="196"/>
        <v>6</v>
      </c>
      <c r="AK752" t="s">
        <v>117</v>
      </c>
      <c r="AL752" s="4" t="s">
        <v>894</v>
      </c>
      <c r="AQ752" s="6" t="str">
        <f>_xlfn.IFNA(IF(IF($AK752=AQ$5,VLOOKUP(AL752,buff!$K:$L,2,FALSE),"")=0,"",IF($AK752=AQ$5,VLOOKUP(AL752,buff!$K:$L,2,FALSE),"")),"")</f>
        <v>100035:100:3:3</v>
      </c>
      <c r="AR752" s="6" t="str">
        <f>_xlfn.IFNA(IF(IF($AK752=AR$5,VLOOKUP(AM752,buff!$K:$L,2,FALSE),"")=0,"",IF($AK752=AR$5,VLOOKUP(AM752,buff!$K:$L,2,FALSE),"")),"")</f>
        <v/>
      </c>
      <c r="AS752" s="6" t="str">
        <f>_xlfn.IFNA(IF(IF($AK752=AS$5,VLOOKUP(AN752,buff!$K:$L,2,FALSE),"")=0,"",IF($AK752=AS$5,VLOOKUP(AN752,buff!$K:$L,2,FALSE),"")),"")</f>
        <v/>
      </c>
      <c r="AT752" s="6" t="str">
        <f>_xlfn.IFNA(IF(IF($AK752=AT$5,VLOOKUP(AO752,buff!$K:$L,2,FALSE),"")=0,"",IF($AK752=AT$5,VLOOKUP(AO752,buff!$K:$L,2,FALSE),"")),"")</f>
        <v/>
      </c>
      <c r="AU752" s="6" t="str">
        <f>_xlfn.IFNA(IF(IF($AK752=AU$5,VLOOKUP(AP752,buff!$K:$L,2,FALSE),"")=0,"",IF($AK752=AU$5,VLOOKUP(AP752,buff!$K:$L,2,FALSE),"")),"")</f>
        <v/>
      </c>
      <c r="AV752" s="6" t="str">
        <f>_xlfn.IFNA(IF(IF($AK752=AV$5,VLOOKUP(AL752,buff!$K:$L,2,FALSE),"")=0,"",IF($AK752=AV$5,VLOOKUP(AL752,buff!$K:$L,2,FALSE),"")),"")</f>
        <v/>
      </c>
      <c r="AW752" s="6" t="str">
        <f>_xlfn.IFNA(IF(IF($AK752=AW$5,VLOOKUP(AM752,buff!$K:$L,2,FALSE),"")=0,"",IF($AK752=AW$5,VLOOKUP(AM752,buff!$K:$L,2,FALSE),"")),"")</f>
        <v/>
      </c>
      <c r="AX752" s="6" t="str">
        <f>_xlfn.IFNA(IF(IF($AK752=AX$5,VLOOKUP(AN752,buff!$K:$L,2,FALSE),"")=0,"",IF($AK752=AX$5,VLOOKUP(AN752,buff!$K:$L,2,FALSE),"")),"")</f>
        <v/>
      </c>
      <c r="AY752" s="6" t="str">
        <f>_xlfn.IFNA(IF(IF($AK752=AY$5,VLOOKUP(AO752,buff!$K:$L,2,FALSE),"")=0,"",IF($AK752=AY$5,VLOOKUP(AO752,buff!$K:$L,2,FALSE),"")),"")</f>
        <v/>
      </c>
      <c r="AZ752" s="6" t="str">
        <f>_xlfn.IFNA(IF(IF($AK752=AZ$5,VLOOKUP(AP752,buff!$K:$L,2,FALSE),"")=0,"",IF($AK752=AZ$5,VLOOKUP(AP752,buff!$K:$L,2,FALSE),"")),"")</f>
        <v/>
      </c>
      <c r="BA752" s="6">
        <f>VLOOKUP(AL752,buff!$K:$P,6,FALSE)</f>
        <v>1757</v>
      </c>
      <c r="BB752" s="6" t="e">
        <f>VLOOKUP(AM752,buff!$K:$P,6,FALSE)</f>
        <v>#N/A</v>
      </c>
      <c r="BC752" s="6" t="e">
        <f>VLOOKUP(AN752,buff!$K:$P,6,FALSE)</f>
        <v>#N/A</v>
      </c>
      <c r="BD752">
        <f t="shared" si="197"/>
        <v>2</v>
      </c>
      <c r="BE752">
        <f t="shared" si="198"/>
        <v>1</v>
      </c>
      <c r="BF752" s="22">
        <f t="shared" si="199"/>
        <v>101302</v>
      </c>
    </row>
    <row r="753" spans="1:58" x14ac:dyDescent="0.15">
      <c r="A753" t="str">
        <f t="shared" si="187"/>
        <v>碧翠丝主动技能2等级7</v>
      </c>
      <c r="B753" s="8">
        <f t="shared" si="194"/>
        <v>10130207</v>
      </c>
      <c r="C753" s="8" t="str">
        <f>VLOOKUP(G753,角色!A:B,2,FALSE)</f>
        <v>碧翠丝</v>
      </c>
      <c r="D753" s="8" t="str">
        <f t="shared" si="195"/>
        <v>主动技能2</v>
      </c>
      <c r="E753" s="8">
        <f t="shared" si="188"/>
        <v>7</v>
      </c>
      <c r="F753" s="8">
        <f t="shared" si="189"/>
        <v>2</v>
      </c>
      <c r="G753" s="8">
        <f t="shared" si="190"/>
        <v>13</v>
      </c>
      <c r="H753" s="4" t="s">
        <v>948</v>
      </c>
      <c r="I753" s="20" t="str">
        <f t="shared" si="201"/>
        <v>对我方随机3个单体回复10%（+2552）点生命值。</v>
      </c>
      <c r="J753" s="4" t="s">
        <v>416</v>
      </c>
      <c r="K753" s="1" t="s">
        <v>422</v>
      </c>
      <c r="L753" s="4" t="s">
        <v>106</v>
      </c>
      <c r="M753" s="4" t="s">
        <v>115</v>
      </c>
      <c r="N753" s="4">
        <v>100</v>
      </c>
      <c r="O753" s="20">
        <f>VLOOKUP(L753,对应表!BK:BL,2,FALSE)</f>
        <v>0</v>
      </c>
      <c r="P753" s="25" t="str">
        <f>_xlfn.IFNA(VLOOKUP(G753,角色!V:AE,主动技能!F753+1,FALSE),"")</f>
        <v>||eff_huichunshu|</v>
      </c>
      <c r="Q753" s="25">
        <f>(VLOOKUP(G753,角色!V:AE,主动技能!F753+4,FALSE))</f>
        <v>2</v>
      </c>
      <c r="R753" s="25">
        <v>0</v>
      </c>
      <c r="S753" s="25">
        <v>0</v>
      </c>
      <c r="T753" s="6" t="str">
        <f t="shared" si="191"/>
        <v>100036:100:3:3</v>
      </c>
      <c r="U753" s="6" t="str">
        <f t="shared" si="192"/>
        <v/>
      </c>
      <c r="V753" s="19" t="str">
        <f>VLOOKUP(G753,角色!AW:BC,主动技能!F753+1,FALSE)</f>
        <v>skill_11</v>
      </c>
      <c r="Y753">
        <f t="shared" si="193"/>
        <v>0</v>
      </c>
      <c r="Z753" s="19" t="str">
        <f>IF(VLOOKUP(C753,角色!CC:CI,主动技能!F753*2,FALSE)=0,"",VLOOKUP(C753,角色!CC:CI,主动技能!F753*2,FALSE))</f>
        <v/>
      </c>
      <c r="AA753" s="19">
        <f>IF(VLOOKUP(C753,角色!CC:CI,主动技能!F753*2+1,FALSE)=0,0,VLOOKUP(C753,角色!CC:CI,主动技能!F753*2+1,FALSE))</f>
        <v>0</v>
      </c>
      <c r="AB753" s="19" t="str">
        <f>IF(INT(VLOOKUP(E753,角色属性概况!I:M,3,FALSE)*AA753/100)=0,"",(INT(VLOOKUP(E753,角色属性概况!I:M,3,FALSE)*AA753/100)))</f>
        <v/>
      </c>
      <c r="AE753" s="25">
        <f>(VLOOKUP(G753,角色!V:AE,主动技能!F753+7,FALSE))</f>
        <v>1</v>
      </c>
      <c r="AF753" s="19">
        <f>VLOOKUP(F753,对应表!AY:BA,3,FALSE)</f>
        <v>1</v>
      </c>
      <c r="AG753" s="19">
        <f>VLOOKUP(F753,对应表!AY:BA,2,FALSE)</f>
        <v>1</v>
      </c>
      <c r="AH753" s="25" t="str">
        <f>VLOOKUP(F753,特效对应!F:G,2,FALSE)</f>
        <v>attackex</v>
      </c>
      <c r="AJ753">
        <f t="shared" si="196"/>
        <v>7</v>
      </c>
      <c r="AK753" t="s">
        <v>117</v>
      </c>
      <c r="AL753" s="4" t="s">
        <v>895</v>
      </c>
      <c r="AQ753" s="6" t="str">
        <f>_xlfn.IFNA(IF(IF($AK753=AQ$5,VLOOKUP(AL753,buff!$K:$L,2,FALSE),"")=0,"",IF($AK753=AQ$5,VLOOKUP(AL753,buff!$K:$L,2,FALSE),"")),"")</f>
        <v>100036:100:3:3</v>
      </c>
      <c r="AR753" s="6" t="str">
        <f>_xlfn.IFNA(IF(IF($AK753=AR$5,VLOOKUP(AM753,buff!$K:$L,2,FALSE),"")=0,"",IF($AK753=AR$5,VLOOKUP(AM753,buff!$K:$L,2,FALSE),"")),"")</f>
        <v/>
      </c>
      <c r="AS753" s="6" t="str">
        <f>_xlfn.IFNA(IF(IF($AK753=AS$5,VLOOKUP(AN753,buff!$K:$L,2,FALSE),"")=0,"",IF($AK753=AS$5,VLOOKUP(AN753,buff!$K:$L,2,FALSE),"")),"")</f>
        <v/>
      </c>
      <c r="AT753" s="6" t="str">
        <f>_xlfn.IFNA(IF(IF($AK753=AT$5,VLOOKUP(AO753,buff!$K:$L,2,FALSE),"")=0,"",IF($AK753=AT$5,VLOOKUP(AO753,buff!$K:$L,2,FALSE),"")),"")</f>
        <v/>
      </c>
      <c r="AU753" s="6" t="str">
        <f>_xlfn.IFNA(IF(IF($AK753=AU$5,VLOOKUP(AP753,buff!$K:$L,2,FALSE),"")=0,"",IF($AK753=AU$5,VLOOKUP(AP753,buff!$K:$L,2,FALSE),"")),"")</f>
        <v/>
      </c>
      <c r="AV753" s="6" t="str">
        <f>_xlfn.IFNA(IF(IF($AK753=AV$5,VLOOKUP(AL753,buff!$K:$L,2,FALSE),"")=0,"",IF($AK753=AV$5,VLOOKUP(AL753,buff!$K:$L,2,FALSE),"")),"")</f>
        <v/>
      </c>
      <c r="AW753" s="6" t="str">
        <f>_xlfn.IFNA(IF(IF($AK753=AW$5,VLOOKUP(AM753,buff!$K:$L,2,FALSE),"")=0,"",IF($AK753=AW$5,VLOOKUP(AM753,buff!$K:$L,2,FALSE),"")),"")</f>
        <v/>
      </c>
      <c r="AX753" s="6" t="str">
        <f>_xlfn.IFNA(IF(IF($AK753=AX$5,VLOOKUP(AN753,buff!$K:$L,2,FALSE),"")=0,"",IF($AK753=AX$5,VLOOKUP(AN753,buff!$K:$L,2,FALSE),"")),"")</f>
        <v/>
      </c>
      <c r="AY753" s="6" t="str">
        <f>_xlfn.IFNA(IF(IF($AK753=AY$5,VLOOKUP(AO753,buff!$K:$L,2,FALSE),"")=0,"",IF($AK753=AY$5,VLOOKUP(AO753,buff!$K:$L,2,FALSE),"")),"")</f>
        <v/>
      </c>
      <c r="AZ753" s="6" t="str">
        <f>_xlfn.IFNA(IF(IF($AK753=AZ$5,VLOOKUP(AP753,buff!$K:$L,2,FALSE),"")=0,"",IF($AK753=AZ$5,VLOOKUP(AP753,buff!$K:$L,2,FALSE),"")),"")</f>
        <v/>
      </c>
      <c r="BA753" s="6">
        <f>VLOOKUP(AL753,buff!$K:$P,6,FALSE)</f>
        <v>2552</v>
      </c>
      <c r="BB753" s="6" t="e">
        <f>VLOOKUP(AM753,buff!$K:$P,6,FALSE)</f>
        <v>#N/A</v>
      </c>
      <c r="BC753" s="6" t="e">
        <f>VLOOKUP(AN753,buff!$K:$P,6,FALSE)</f>
        <v>#N/A</v>
      </c>
      <c r="BD753">
        <f t="shared" si="197"/>
        <v>2</v>
      </c>
      <c r="BE753">
        <f t="shared" si="198"/>
        <v>1</v>
      </c>
      <c r="BF753" s="22">
        <f t="shared" si="199"/>
        <v>101302</v>
      </c>
    </row>
    <row r="754" spans="1:58" x14ac:dyDescent="0.15">
      <c r="A754" t="str">
        <f t="shared" si="187"/>
        <v>碧翠丝主动技能2等级8</v>
      </c>
      <c r="B754" s="8">
        <f t="shared" si="194"/>
        <v>10130208</v>
      </c>
      <c r="C754" s="8" t="str">
        <f>VLOOKUP(G754,角色!A:B,2,FALSE)</f>
        <v>碧翠丝</v>
      </c>
      <c r="D754" s="8" t="str">
        <f t="shared" si="195"/>
        <v>主动技能2</v>
      </c>
      <c r="E754" s="8">
        <f t="shared" si="188"/>
        <v>8</v>
      </c>
      <c r="F754" s="8">
        <f t="shared" si="189"/>
        <v>2</v>
      </c>
      <c r="G754" s="8">
        <f t="shared" si="190"/>
        <v>13</v>
      </c>
      <c r="H754" s="4" t="s">
        <v>948</v>
      </c>
      <c r="I754" s="20" t="str">
        <f t="shared" si="201"/>
        <v>对我方随机3个单体回复10%（+3679）点生命值。</v>
      </c>
      <c r="J754" s="4" t="s">
        <v>416</v>
      </c>
      <c r="K754" s="1" t="s">
        <v>422</v>
      </c>
      <c r="L754" s="4" t="s">
        <v>106</v>
      </c>
      <c r="M754" s="4" t="s">
        <v>115</v>
      </c>
      <c r="N754" s="4">
        <v>100</v>
      </c>
      <c r="O754" s="20">
        <f>VLOOKUP(L754,对应表!BK:BL,2,FALSE)</f>
        <v>0</v>
      </c>
      <c r="P754" s="25" t="str">
        <f>_xlfn.IFNA(VLOOKUP(G754,角色!V:AE,主动技能!F754+1,FALSE),"")</f>
        <v>||eff_huichunshu|</v>
      </c>
      <c r="Q754" s="25">
        <f>(VLOOKUP(G754,角色!V:AE,主动技能!F754+4,FALSE))</f>
        <v>2</v>
      </c>
      <c r="R754" s="25">
        <v>0</v>
      </c>
      <c r="S754" s="25">
        <v>0</v>
      </c>
      <c r="T754" s="6" t="str">
        <f t="shared" si="191"/>
        <v>100037:100:3:3</v>
      </c>
      <c r="U754" s="6" t="str">
        <f t="shared" si="192"/>
        <v/>
      </c>
      <c r="V754" s="19" t="str">
        <f>VLOOKUP(G754,角色!AW:BC,主动技能!F754+1,FALSE)</f>
        <v>skill_11</v>
      </c>
      <c r="Y754">
        <f t="shared" si="193"/>
        <v>0</v>
      </c>
      <c r="Z754" s="19" t="str">
        <f>IF(VLOOKUP(C754,角色!CC:CI,主动技能!F754*2,FALSE)=0,"",VLOOKUP(C754,角色!CC:CI,主动技能!F754*2,FALSE))</f>
        <v/>
      </c>
      <c r="AA754" s="19">
        <f>IF(VLOOKUP(C754,角色!CC:CI,主动技能!F754*2+1,FALSE)=0,0,VLOOKUP(C754,角色!CC:CI,主动技能!F754*2+1,FALSE))</f>
        <v>0</v>
      </c>
      <c r="AB754" s="19" t="str">
        <f>IF(INT(VLOOKUP(E754,角色属性概况!I:M,3,FALSE)*AA754/100)=0,"",(INT(VLOOKUP(E754,角色属性概况!I:M,3,FALSE)*AA754/100)))</f>
        <v/>
      </c>
      <c r="AE754" s="25">
        <f>(VLOOKUP(G754,角色!V:AE,主动技能!F754+7,FALSE))</f>
        <v>1</v>
      </c>
      <c r="AF754" s="19">
        <f>VLOOKUP(F754,对应表!AY:BA,3,FALSE)</f>
        <v>1</v>
      </c>
      <c r="AG754" s="19">
        <f>VLOOKUP(F754,对应表!AY:BA,2,FALSE)</f>
        <v>1</v>
      </c>
      <c r="AH754" s="25" t="str">
        <f>VLOOKUP(F754,特效对应!F:G,2,FALSE)</f>
        <v>attackex</v>
      </c>
      <c r="AJ754">
        <f t="shared" si="196"/>
        <v>8</v>
      </c>
      <c r="AK754" t="s">
        <v>117</v>
      </c>
      <c r="AL754" s="4" t="s">
        <v>896</v>
      </c>
      <c r="AQ754" s="6" t="str">
        <f>_xlfn.IFNA(IF(IF($AK754=AQ$5,VLOOKUP(AL754,buff!$K:$L,2,FALSE),"")=0,"",IF($AK754=AQ$5,VLOOKUP(AL754,buff!$K:$L,2,FALSE),"")),"")</f>
        <v>100037:100:3:3</v>
      </c>
      <c r="AR754" s="6" t="str">
        <f>_xlfn.IFNA(IF(IF($AK754=AR$5,VLOOKUP(AM754,buff!$K:$L,2,FALSE),"")=0,"",IF($AK754=AR$5,VLOOKUP(AM754,buff!$K:$L,2,FALSE),"")),"")</f>
        <v/>
      </c>
      <c r="AS754" s="6" t="str">
        <f>_xlfn.IFNA(IF(IF($AK754=AS$5,VLOOKUP(AN754,buff!$K:$L,2,FALSE),"")=0,"",IF($AK754=AS$5,VLOOKUP(AN754,buff!$K:$L,2,FALSE),"")),"")</f>
        <v/>
      </c>
      <c r="AT754" s="6" t="str">
        <f>_xlfn.IFNA(IF(IF($AK754=AT$5,VLOOKUP(AO754,buff!$K:$L,2,FALSE),"")=0,"",IF($AK754=AT$5,VLOOKUP(AO754,buff!$K:$L,2,FALSE),"")),"")</f>
        <v/>
      </c>
      <c r="AU754" s="6" t="str">
        <f>_xlfn.IFNA(IF(IF($AK754=AU$5,VLOOKUP(AP754,buff!$K:$L,2,FALSE),"")=0,"",IF($AK754=AU$5,VLOOKUP(AP754,buff!$K:$L,2,FALSE),"")),"")</f>
        <v/>
      </c>
      <c r="AV754" s="6" t="str">
        <f>_xlfn.IFNA(IF(IF($AK754=AV$5,VLOOKUP(AL754,buff!$K:$L,2,FALSE),"")=0,"",IF($AK754=AV$5,VLOOKUP(AL754,buff!$K:$L,2,FALSE),"")),"")</f>
        <v/>
      </c>
      <c r="AW754" s="6" t="str">
        <f>_xlfn.IFNA(IF(IF($AK754=AW$5,VLOOKUP(AM754,buff!$K:$L,2,FALSE),"")=0,"",IF($AK754=AW$5,VLOOKUP(AM754,buff!$K:$L,2,FALSE),"")),"")</f>
        <v/>
      </c>
      <c r="AX754" s="6" t="str">
        <f>_xlfn.IFNA(IF(IF($AK754=AX$5,VLOOKUP(AN754,buff!$K:$L,2,FALSE),"")=0,"",IF($AK754=AX$5,VLOOKUP(AN754,buff!$K:$L,2,FALSE),"")),"")</f>
        <v/>
      </c>
      <c r="AY754" s="6" t="str">
        <f>_xlfn.IFNA(IF(IF($AK754=AY$5,VLOOKUP(AO754,buff!$K:$L,2,FALSE),"")=0,"",IF($AK754=AY$5,VLOOKUP(AO754,buff!$K:$L,2,FALSE),"")),"")</f>
        <v/>
      </c>
      <c r="AZ754" s="6" t="str">
        <f>_xlfn.IFNA(IF(IF($AK754=AZ$5,VLOOKUP(AP754,buff!$K:$L,2,FALSE),"")=0,"",IF($AK754=AZ$5,VLOOKUP(AP754,buff!$K:$L,2,FALSE),"")),"")</f>
        <v/>
      </c>
      <c r="BA754" s="6">
        <f>VLOOKUP(AL754,buff!$K:$P,6,FALSE)</f>
        <v>3679</v>
      </c>
      <c r="BB754" s="6" t="e">
        <f>VLOOKUP(AM754,buff!$K:$P,6,FALSE)</f>
        <v>#N/A</v>
      </c>
      <c r="BC754" s="6" t="e">
        <f>VLOOKUP(AN754,buff!$K:$P,6,FALSE)</f>
        <v>#N/A</v>
      </c>
      <c r="BD754">
        <f t="shared" si="197"/>
        <v>2</v>
      </c>
      <c r="BE754">
        <f t="shared" si="198"/>
        <v>1</v>
      </c>
      <c r="BF754" s="22">
        <f t="shared" si="199"/>
        <v>101302</v>
      </c>
    </row>
    <row r="755" spans="1:58" x14ac:dyDescent="0.15">
      <c r="A755" t="str">
        <f t="shared" si="187"/>
        <v>碧翠丝主动技能2等级9</v>
      </c>
      <c r="B755" s="8">
        <f t="shared" si="194"/>
        <v>10130209</v>
      </c>
      <c r="C755" s="8" t="str">
        <f>VLOOKUP(G755,角色!A:B,2,FALSE)</f>
        <v>碧翠丝</v>
      </c>
      <c r="D755" s="8" t="str">
        <f t="shared" si="195"/>
        <v>主动技能2</v>
      </c>
      <c r="E755" s="8">
        <f t="shared" si="188"/>
        <v>9</v>
      </c>
      <c r="F755" s="8">
        <f t="shared" si="189"/>
        <v>2</v>
      </c>
      <c r="G755" s="8">
        <f t="shared" si="190"/>
        <v>13</v>
      </c>
      <c r="H755" s="4" t="s">
        <v>948</v>
      </c>
      <c r="I755" s="20" t="str">
        <f t="shared" si="201"/>
        <v>对我方随机3个单体回复10%（+5273）点生命值。</v>
      </c>
      <c r="J755" s="4" t="s">
        <v>416</v>
      </c>
      <c r="K755" s="1" t="s">
        <v>422</v>
      </c>
      <c r="L755" s="4" t="s">
        <v>106</v>
      </c>
      <c r="M755" s="4" t="s">
        <v>115</v>
      </c>
      <c r="N755" s="4">
        <v>100</v>
      </c>
      <c r="O755" s="20">
        <f>VLOOKUP(L755,对应表!BK:BL,2,FALSE)</f>
        <v>0</v>
      </c>
      <c r="P755" s="25" t="str">
        <f>_xlfn.IFNA(VLOOKUP(G755,角色!V:AE,主动技能!F755+1,FALSE),"")</f>
        <v>||eff_huichunshu|</v>
      </c>
      <c r="Q755" s="25">
        <f>(VLOOKUP(G755,角色!V:AE,主动技能!F755+4,FALSE))</f>
        <v>2</v>
      </c>
      <c r="R755" s="25">
        <v>0</v>
      </c>
      <c r="S755" s="25">
        <v>0</v>
      </c>
      <c r="T755" s="6" t="str">
        <f t="shared" si="191"/>
        <v>100038:100:3:3</v>
      </c>
      <c r="U755" s="6" t="str">
        <f t="shared" si="192"/>
        <v/>
      </c>
      <c r="V755" s="19" t="str">
        <f>VLOOKUP(G755,角色!AW:BC,主动技能!F755+1,FALSE)</f>
        <v>skill_11</v>
      </c>
      <c r="Y755">
        <f t="shared" si="193"/>
        <v>0</v>
      </c>
      <c r="Z755" s="19" t="str">
        <f>IF(VLOOKUP(C755,角色!CC:CI,主动技能!F755*2,FALSE)=0,"",VLOOKUP(C755,角色!CC:CI,主动技能!F755*2,FALSE))</f>
        <v/>
      </c>
      <c r="AA755" s="19">
        <f>IF(VLOOKUP(C755,角色!CC:CI,主动技能!F755*2+1,FALSE)=0,0,VLOOKUP(C755,角色!CC:CI,主动技能!F755*2+1,FALSE))</f>
        <v>0</v>
      </c>
      <c r="AB755" s="19" t="str">
        <f>IF(INT(VLOOKUP(E755,角色属性概况!I:M,3,FALSE)*AA755/100)=0,"",(INT(VLOOKUP(E755,角色属性概况!I:M,3,FALSE)*AA755/100)))</f>
        <v/>
      </c>
      <c r="AE755" s="25">
        <f>(VLOOKUP(G755,角色!V:AE,主动技能!F755+7,FALSE))</f>
        <v>1</v>
      </c>
      <c r="AF755" s="19">
        <f>VLOOKUP(F755,对应表!AY:BA,3,FALSE)</f>
        <v>1</v>
      </c>
      <c r="AG755" s="19">
        <f>VLOOKUP(F755,对应表!AY:BA,2,FALSE)</f>
        <v>1</v>
      </c>
      <c r="AH755" s="25" t="str">
        <f>VLOOKUP(F755,特效对应!F:G,2,FALSE)</f>
        <v>attackex</v>
      </c>
      <c r="AJ755">
        <f t="shared" si="196"/>
        <v>9</v>
      </c>
      <c r="AK755" t="s">
        <v>117</v>
      </c>
      <c r="AL755" s="4" t="s">
        <v>897</v>
      </c>
      <c r="AQ755" s="6" t="str">
        <f>_xlfn.IFNA(IF(IF($AK755=AQ$5,VLOOKUP(AL755,buff!$K:$L,2,FALSE),"")=0,"",IF($AK755=AQ$5,VLOOKUP(AL755,buff!$K:$L,2,FALSE),"")),"")</f>
        <v>100038:100:3:3</v>
      </c>
      <c r="AR755" s="6" t="str">
        <f>_xlfn.IFNA(IF(IF($AK755=AR$5,VLOOKUP(AM755,buff!$K:$L,2,FALSE),"")=0,"",IF($AK755=AR$5,VLOOKUP(AM755,buff!$K:$L,2,FALSE),"")),"")</f>
        <v/>
      </c>
      <c r="AS755" s="6" t="str">
        <f>_xlfn.IFNA(IF(IF($AK755=AS$5,VLOOKUP(AN755,buff!$K:$L,2,FALSE),"")=0,"",IF($AK755=AS$5,VLOOKUP(AN755,buff!$K:$L,2,FALSE),"")),"")</f>
        <v/>
      </c>
      <c r="AT755" s="6" t="str">
        <f>_xlfn.IFNA(IF(IF($AK755=AT$5,VLOOKUP(AO755,buff!$K:$L,2,FALSE),"")=0,"",IF($AK755=AT$5,VLOOKUP(AO755,buff!$K:$L,2,FALSE),"")),"")</f>
        <v/>
      </c>
      <c r="AU755" s="6" t="str">
        <f>_xlfn.IFNA(IF(IF($AK755=AU$5,VLOOKUP(AP755,buff!$K:$L,2,FALSE),"")=0,"",IF($AK755=AU$5,VLOOKUP(AP755,buff!$K:$L,2,FALSE),"")),"")</f>
        <v/>
      </c>
      <c r="AV755" s="6" t="str">
        <f>_xlfn.IFNA(IF(IF($AK755=AV$5,VLOOKUP(AL755,buff!$K:$L,2,FALSE),"")=0,"",IF($AK755=AV$5,VLOOKUP(AL755,buff!$K:$L,2,FALSE),"")),"")</f>
        <v/>
      </c>
      <c r="AW755" s="6" t="str">
        <f>_xlfn.IFNA(IF(IF($AK755=AW$5,VLOOKUP(AM755,buff!$K:$L,2,FALSE),"")=0,"",IF($AK755=AW$5,VLOOKUP(AM755,buff!$K:$L,2,FALSE),"")),"")</f>
        <v/>
      </c>
      <c r="AX755" s="6" t="str">
        <f>_xlfn.IFNA(IF(IF($AK755=AX$5,VLOOKUP(AN755,buff!$K:$L,2,FALSE),"")=0,"",IF($AK755=AX$5,VLOOKUP(AN755,buff!$K:$L,2,FALSE),"")),"")</f>
        <v/>
      </c>
      <c r="AY755" s="6" t="str">
        <f>_xlfn.IFNA(IF(IF($AK755=AY$5,VLOOKUP(AO755,buff!$K:$L,2,FALSE),"")=0,"",IF($AK755=AY$5,VLOOKUP(AO755,buff!$K:$L,2,FALSE),"")),"")</f>
        <v/>
      </c>
      <c r="AZ755" s="6" t="str">
        <f>_xlfn.IFNA(IF(IF($AK755=AZ$5,VLOOKUP(AP755,buff!$K:$L,2,FALSE),"")=0,"",IF($AK755=AZ$5,VLOOKUP(AP755,buff!$K:$L,2,FALSE),"")),"")</f>
        <v/>
      </c>
      <c r="BA755" s="6">
        <f>VLOOKUP(AL755,buff!$K:$P,6,FALSE)</f>
        <v>5273</v>
      </c>
      <c r="BB755" s="6" t="e">
        <f>VLOOKUP(AM755,buff!$K:$P,6,FALSE)</f>
        <v>#N/A</v>
      </c>
      <c r="BC755" s="6" t="e">
        <f>VLOOKUP(AN755,buff!$K:$P,6,FALSE)</f>
        <v>#N/A</v>
      </c>
      <c r="BD755">
        <f t="shared" si="197"/>
        <v>2</v>
      </c>
      <c r="BE755">
        <f t="shared" si="198"/>
        <v>1</v>
      </c>
      <c r="BF755" s="22">
        <f t="shared" si="199"/>
        <v>101302</v>
      </c>
    </row>
    <row r="756" spans="1:58" x14ac:dyDescent="0.15">
      <c r="A756" t="str">
        <f t="shared" si="187"/>
        <v>碧翠丝主动技能2等级10</v>
      </c>
      <c r="B756" s="8">
        <f t="shared" si="194"/>
        <v>10130210</v>
      </c>
      <c r="C756" s="8" t="str">
        <f>VLOOKUP(G756,角色!A:B,2,FALSE)</f>
        <v>碧翠丝</v>
      </c>
      <c r="D756" s="8" t="str">
        <f t="shared" si="195"/>
        <v>主动技能2</v>
      </c>
      <c r="E756" s="8">
        <f t="shared" si="188"/>
        <v>10</v>
      </c>
      <c r="F756" s="8">
        <f t="shared" si="189"/>
        <v>2</v>
      </c>
      <c r="G756" s="8">
        <f t="shared" si="190"/>
        <v>13</v>
      </c>
      <c r="H756" s="4" t="s">
        <v>948</v>
      </c>
      <c r="I756" s="20" t="str">
        <f t="shared" si="201"/>
        <v>对我方随机3个单体回复10%（+7531）点生命值。</v>
      </c>
      <c r="J756" s="4" t="s">
        <v>416</v>
      </c>
      <c r="K756" s="1" t="s">
        <v>422</v>
      </c>
      <c r="L756" s="4" t="s">
        <v>106</v>
      </c>
      <c r="M756" s="4" t="s">
        <v>115</v>
      </c>
      <c r="N756" s="4">
        <v>100</v>
      </c>
      <c r="O756" s="20">
        <f>VLOOKUP(L756,对应表!BK:BL,2,FALSE)</f>
        <v>0</v>
      </c>
      <c r="P756" s="25" t="str">
        <f>_xlfn.IFNA(VLOOKUP(G756,角色!V:AE,主动技能!F756+1,FALSE),"")</f>
        <v>||eff_huichunshu|</v>
      </c>
      <c r="Q756" s="25">
        <f>(VLOOKUP(G756,角色!V:AE,主动技能!F756+4,FALSE))</f>
        <v>2</v>
      </c>
      <c r="R756" s="25">
        <v>0</v>
      </c>
      <c r="S756" s="25">
        <v>0</v>
      </c>
      <c r="T756" s="6" t="str">
        <f t="shared" si="191"/>
        <v>100039:100:3:3</v>
      </c>
      <c r="U756" s="6" t="str">
        <f t="shared" si="192"/>
        <v/>
      </c>
      <c r="V756" s="19" t="str">
        <f>VLOOKUP(G756,角色!AW:BC,主动技能!F756+1,FALSE)</f>
        <v>skill_11</v>
      </c>
      <c r="Y756">
        <f t="shared" si="193"/>
        <v>0</v>
      </c>
      <c r="Z756" s="19" t="str">
        <f>IF(VLOOKUP(C756,角色!CC:CI,主动技能!F756*2,FALSE)=0,"",VLOOKUP(C756,角色!CC:CI,主动技能!F756*2,FALSE))</f>
        <v/>
      </c>
      <c r="AA756" s="19">
        <f>IF(VLOOKUP(C756,角色!CC:CI,主动技能!F756*2+1,FALSE)=0,0,VLOOKUP(C756,角色!CC:CI,主动技能!F756*2+1,FALSE))</f>
        <v>0</v>
      </c>
      <c r="AB756" s="19" t="str">
        <f>IF(INT(VLOOKUP(E756,角色属性概况!I:M,3,FALSE)*AA756/100)=0,"",(INT(VLOOKUP(E756,角色属性概况!I:M,3,FALSE)*AA756/100)))</f>
        <v/>
      </c>
      <c r="AE756" s="25">
        <f>(VLOOKUP(G756,角色!V:AE,主动技能!F756+7,FALSE))</f>
        <v>1</v>
      </c>
      <c r="AF756" s="19">
        <f>VLOOKUP(F756,对应表!AY:BA,3,FALSE)</f>
        <v>1</v>
      </c>
      <c r="AG756" s="19">
        <f>VLOOKUP(F756,对应表!AY:BA,2,FALSE)</f>
        <v>1</v>
      </c>
      <c r="AH756" s="25" t="str">
        <f>VLOOKUP(F756,特效对应!F:G,2,FALSE)</f>
        <v>attackex</v>
      </c>
      <c r="AJ756">
        <f t="shared" si="196"/>
        <v>10</v>
      </c>
      <c r="AK756" t="s">
        <v>117</v>
      </c>
      <c r="AL756" s="4" t="s">
        <v>898</v>
      </c>
      <c r="AQ756" s="6" t="str">
        <f>_xlfn.IFNA(IF(IF($AK756=AQ$5,VLOOKUP(AL756,buff!$K:$L,2,FALSE),"")=0,"",IF($AK756=AQ$5,VLOOKUP(AL756,buff!$K:$L,2,FALSE),"")),"")</f>
        <v>100039:100:3:3</v>
      </c>
      <c r="AR756" s="6" t="str">
        <f>_xlfn.IFNA(IF(IF($AK756=AR$5,VLOOKUP(AM756,buff!$K:$L,2,FALSE),"")=0,"",IF($AK756=AR$5,VLOOKUP(AM756,buff!$K:$L,2,FALSE),"")),"")</f>
        <v/>
      </c>
      <c r="AS756" s="6" t="str">
        <f>_xlfn.IFNA(IF(IF($AK756=AS$5,VLOOKUP(AN756,buff!$K:$L,2,FALSE),"")=0,"",IF($AK756=AS$5,VLOOKUP(AN756,buff!$K:$L,2,FALSE),"")),"")</f>
        <v/>
      </c>
      <c r="AT756" s="6" t="str">
        <f>_xlfn.IFNA(IF(IF($AK756=AT$5,VLOOKUP(AO756,buff!$K:$L,2,FALSE),"")=0,"",IF($AK756=AT$5,VLOOKUP(AO756,buff!$K:$L,2,FALSE),"")),"")</f>
        <v/>
      </c>
      <c r="AU756" s="6" t="str">
        <f>_xlfn.IFNA(IF(IF($AK756=AU$5,VLOOKUP(AP756,buff!$K:$L,2,FALSE),"")=0,"",IF($AK756=AU$5,VLOOKUP(AP756,buff!$K:$L,2,FALSE),"")),"")</f>
        <v/>
      </c>
      <c r="AV756" s="6" t="str">
        <f>_xlfn.IFNA(IF(IF($AK756=AV$5,VLOOKUP(AL756,buff!$K:$L,2,FALSE),"")=0,"",IF($AK756=AV$5,VLOOKUP(AL756,buff!$K:$L,2,FALSE),"")),"")</f>
        <v/>
      </c>
      <c r="AW756" s="6" t="str">
        <f>_xlfn.IFNA(IF(IF($AK756=AW$5,VLOOKUP(AM756,buff!$K:$L,2,FALSE),"")=0,"",IF($AK756=AW$5,VLOOKUP(AM756,buff!$K:$L,2,FALSE),"")),"")</f>
        <v/>
      </c>
      <c r="AX756" s="6" t="str">
        <f>_xlfn.IFNA(IF(IF($AK756=AX$5,VLOOKUP(AN756,buff!$K:$L,2,FALSE),"")=0,"",IF($AK756=AX$5,VLOOKUP(AN756,buff!$K:$L,2,FALSE),"")),"")</f>
        <v/>
      </c>
      <c r="AY756" s="6" t="str">
        <f>_xlfn.IFNA(IF(IF($AK756=AY$5,VLOOKUP(AO756,buff!$K:$L,2,FALSE),"")=0,"",IF($AK756=AY$5,VLOOKUP(AO756,buff!$K:$L,2,FALSE),"")),"")</f>
        <v/>
      </c>
      <c r="AZ756" s="6" t="str">
        <f>_xlfn.IFNA(IF(IF($AK756=AZ$5,VLOOKUP(AP756,buff!$K:$L,2,FALSE),"")=0,"",IF($AK756=AZ$5,VLOOKUP(AP756,buff!$K:$L,2,FALSE),"")),"")</f>
        <v/>
      </c>
      <c r="BA756" s="6">
        <f>VLOOKUP(AL756,buff!$K:$P,6,FALSE)</f>
        <v>7531</v>
      </c>
      <c r="BB756" s="6" t="e">
        <f>VLOOKUP(AM756,buff!$K:$P,6,FALSE)</f>
        <v>#N/A</v>
      </c>
      <c r="BC756" s="6" t="e">
        <f>VLOOKUP(AN756,buff!$K:$P,6,FALSE)</f>
        <v>#N/A</v>
      </c>
      <c r="BD756">
        <f t="shared" si="197"/>
        <v>2</v>
      </c>
      <c r="BE756">
        <f t="shared" si="198"/>
        <v>1</v>
      </c>
      <c r="BF756" s="22">
        <f t="shared" si="199"/>
        <v>101302</v>
      </c>
    </row>
    <row r="757" spans="1:58" x14ac:dyDescent="0.15">
      <c r="A757" t="str">
        <f t="shared" si="187"/>
        <v>碧翠丝主动技能2等级11</v>
      </c>
      <c r="B757" s="8">
        <f t="shared" si="194"/>
        <v>10130211</v>
      </c>
      <c r="C757" s="8" t="str">
        <f>VLOOKUP(G757,角色!A:B,2,FALSE)</f>
        <v>碧翠丝</v>
      </c>
      <c r="D757" s="8" t="str">
        <f t="shared" si="195"/>
        <v>主动技能2</v>
      </c>
      <c r="E757" s="8">
        <f t="shared" si="188"/>
        <v>11</v>
      </c>
      <c r="F757" s="8">
        <f t="shared" si="189"/>
        <v>2</v>
      </c>
      <c r="G757" s="8">
        <f t="shared" si="190"/>
        <v>13</v>
      </c>
      <c r="H757" s="4" t="s">
        <v>948</v>
      </c>
      <c r="I757" s="20" t="str">
        <f t="shared" si="201"/>
        <v>对我方随机3个单体回复10%（+10727）点生命值。</v>
      </c>
      <c r="J757" s="4" t="s">
        <v>416</v>
      </c>
      <c r="K757" s="1" t="s">
        <v>422</v>
      </c>
      <c r="L757" s="4" t="s">
        <v>106</v>
      </c>
      <c r="M757" s="4" t="s">
        <v>115</v>
      </c>
      <c r="N757" s="4">
        <v>100</v>
      </c>
      <c r="O757" s="20">
        <f>VLOOKUP(L757,对应表!BK:BL,2,FALSE)</f>
        <v>0</v>
      </c>
      <c r="P757" s="25" t="str">
        <f>_xlfn.IFNA(VLOOKUP(G757,角色!V:AE,主动技能!F757+1,FALSE),"")</f>
        <v>||eff_huichunshu|</v>
      </c>
      <c r="Q757" s="25">
        <f>(VLOOKUP(G757,角色!V:AE,主动技能!F757+4,FALSE))</f>
        <v>2</v>
      </c>
      <c r="R757" s="25">
        <v>0</v>
      </c>
      <c r="S757" s="25">
        <v>0</v>
      </c>
      <c r="T757" s="6" t="str">
        <f t="shared" si="191"/>
        <v>100040:100:3:3</v>
      </c>
      <c r="U757" s="6" t="str">
        <f t="shared" si="192"/>
        <v/>
      </c>
      <c r="V757" s="19" t="str">
        <f>VLOOKUP(G757,角色!AW:BC,主动技能!F757+1,FALSE)</f>
        <v>skill_11</v>
      </c>
      <c r="Y757">
        <f t="shared" si="193"/>
        <v>0</v>
      </c>
      <c r="Z757" s="19" t="str">
        <f>IF(VLOOKUP(C757,角色!CC:CI,主动技能!F757*2,FALSE)=0,"",VLOOKUP(C757,角色!CC:CI,主动技能!F757*2,FALSE))</f>
        <v/>
      </c>
      <c r="AA757" s="19">
        <f>IF(VLOOKUP(C757,角色!CC:CI,主动技能!F757*2+1,FALSE)=0,0,VLOOKUP(C757,角色!CC:CI,主动技能!F757*2+1,FALSE))</f>
        <v>0</v>
      </c>
      <c r="AB757" s="19" t="str">
        <f>IF(INT(VLOOKUP(E757,角色属性概况!I:M,3,FALSE)*AA757/100)=0,"",(INT(VLOOKUP(E757,角色属性概况!I:M,3,FALSE)*AA757/100)))</f>
        <v/>
      </c>
      <c r="AE757" s="25">
        <f>(VLOOKUP(G757,角色!V:AE,主动技能!F757+7,FALSE))</f>
        <v>1</v>
      </c>
      <c r="AF757" s="19">
        <f>VLOOKUP(F757,对应表!AY:BA,3,FALSE)</f>
        <v>1</v>
      </c>
      <c r="AG757" s="19">
        <f>VLOOKUP(F757,对应表!AY:BA,2,FALSE)</f>
        <v>1</v>
      </c>
      <c r="AH757" s="25" t="str">
        <f>VLOOKUP(F757,特效对应!F:G,2,FALSE)</f>
        <v>attackex</v>
      </c>
      <c r="AJ757">
        <f t="shared" si="196"/>
        <v>11</v>
      </c>
      <c r="AK757" t="s">
        <v>117</v>
      </c>
      <c r="AL757" s="4" t="s">
        <v>899</v>
      </c>
      <c r="AQ757" s="6" t="str">
        <f>_xlfn.IFNA(IF(IF($AK757=AQ$5,VLOOKUP(AL757,buff!$K:$L,2,FALSE),"")=0,"",IF($AK757=AQ$5,VLOOKUP(AL757,buff!$K:$L,2,FALSE),"")),"")</f>
        <v>100040:100:3:3</v>
      </c>
      <c r="AR757" s="6" t="str">
        <f>_xlfn.IFNA(IF(IF($AK757=AR$5,VLOOKUP(AM757,buff!$K:$L,2,FALSE),"")=0,"",IF($AK757=AR$5,VLOOKUP(AM757,buff!$K:$L,2,FALSE),"")),"")</f>
        <v/>
      </c>
      <c r="AS757" s="6" t="str">
        <f>_xlfn.IFNA(IF(IF($AK757=AS$5,VLOOKUP(AN757,buff!$K:$L,2,FALSE),"")=0,"",IF($AK757=AS$5,VLOOKUP(AN757,buff!$K:$L,2,FALSE),"")),"")</f>
        <v/>
      </c>
      <c r="AT757" s="6" t="str">
        <f>_xlfn.IFNA(IF(IF($AK757=AT$5,VLOOKUP(AO757,buff!$K:$L,2,FALSE),"")=0,"",IF($AK757=AT$5,VLOOKUP(AO757,buff!$K:$L,2,FALSE),"")),"")</f>
        <v/>
      </c>
      <c r="AU757" s="6" t="str">
        <f>_xlfn.IFNA(IF(IF($AK757=AU$5,VLOOKUP(AP757,buff!$K:$L,2,FALSE),"")=0,"",IF($AK757=AU$5,VLOOKUP(AP757,buff!$K:$L,2,FALSE),"")),"")</f>
        <v/>
      </c>
      <c r="AV757" s="6" t="str">
        <f>_xlfn.IFNA(IF(IF($AK757=AV$5,VLOOKUP(AL757,buff!$K:$L,2,FALSE),"")=0,"",IF($AK757=AV$5,VLOOKUP(AL757,buff!$K:$L,2,FALSE),"")),"")</f>
        <v/>
      </c>
      <c r="AW757" s="6" t="str">
        <f>_xlfn.IFNA(IF(IF($AK757=AW$5,VLOOKUP(AM757,buff!$K:$L,2,FALSE),"")=0,"",IF($AK757=AW$5,VLOOKUP(AM757,buff!$K:$L,2,FALSE),"")),"")</f>
        <v/>
      </c>
      <c r="AX757" s="6" t="str">
        <f>_xlfn.IFNA(IF(IF($AK757=AX$5,VLOOKUP(AN757,buff!$K:$L,2,FALSE),"")=0,"",IF($AK757=AX$5,VLOOKUP(AN757,buff!$K:$L,2,FALSE),"")),"")</f>
        <v/>
      </c>
      <c r="AY757" s="6" t="str">
        <f>_xlfn.IFNA(IF(IF($AK757=AY$5,VLOOKUP(AO757,buff!$K:$L,2,FALSE),"")=0,"",IF($AK757=AY$5,VLOOKUP(AO757,buff!$K:$L,2,FALSE),"")),"")</f>
        <v/>
      </c>
      <c r="AZ757" s="6" t="str">
        <f>_xlfn.IFNA(IF(IF($AK757=AZ$5,VLOOKUP(AP757,buff!$K:$L,2,FALSE),"")=0,"",IF($AK757=AZ$5,VLOOKUP(AP757,buff!$K:$L,2,FALSE),"")),"")</f>
        <v/>
      </c>
      <c r="BA757" s="6">
        <f>VLOOKUP(AL757,buff!$K:$P,6,FALSE)</f>
        <v>10727</v>
      </c>
      <c r="BB757" s="6" t="e">
        <f>VLOOKUP(AM757,buff!$K:$P,6,FALSE)</f>
        <v>#N/A</v>
      </c>
      <c r="BC757" s="6" t="e">
        <f>VLOOKUP(AN757,buff!$K:$P,6,FALSE)</f>
        <v>#N/A</v>
      </c>
      <c r="BD757">
        <f t="shared" si="197"/>
        <v>2</v>
      </c>
      <c r="BE757">
        <f t="shared" si="198"/>
        <v>1</v>
      </c>
      <c r="BF757" s="22">
        <f t="shared" si="199"/>
        <v>101302</v>
      </c>
    </row>
    <row r="758" spans="1:58" x14ac:dyDescent="0.15">
      <c r="A758" t="str">
        <f t="shared" si="187"/>
        <v>碧翠丝主动技能2等级12</v>
      </c>
      <c r="B758" s="8">
        <f t="shared" si="194"/>
        <v>10130212</v>
      </c>
      <c r="C758" s="8" t="str">
        <f>VLOOKUP(G758,角色!A:B,2,FALSE)</f>
        <v>碧翠丝</v>
      </c>
      <c r="D758" s="8" t="str">
        <f t="shared" si="195"/>
        <v>主动技能2</v>
      </c>
      <c r="E758" s="8">
        <f t="shared" si="188"/>
        <v>12</v>
      </c>
      <c r="F758" s="8">
        <f t="shared" si="189"/>
        <v>2</v>
      </c>
      <c r="G758" s="8">
        <f t="shared" si="190"/>
        <v>13</v>
      </c>
      <c r="H758" s="4" t="s">
        <v>948</v>
      </c>
      <c r="I758" s="20" t="str">
        <f t="shared" si="201"/>
        <v>对我方随机3个单体回复10%（+15251）点生命值。</v>
      </c>
      <c r="J758" s="4" t="s">
        <v>416</v>
      </c>
      <c r="K758" s="1" t="s">
        <v>422</v>
      </c>
      <c r="L758" s="4" t="s">
        <v>106</v>
      </c>
      <c r="M758" s="4" t="s">
        <v>115</v>
      </c>
      <c r="N758" s="4">
        <v>100</v>
      </c>
      <c r="O758" s="20">
        <f>VLOOKUP(L758,对应表!BK:BL,2,FALSE)</f>
        <v>0</v>
      </c>
      <c r="P758" s="25" t="str">
        <f>_xlfn.IFNA(VLOOKUP(G758,角色!V:AE,主动技能!F758+1,FALSE),"")</f>
        <v>||eff_huichunshu|</v>
      </c>
      <c r="Q758" s="25">
        <f>(VLOOKUP(G758,角色!V:AE,主动技能!F758+4,FALSE))</f>
        <v>2</v>
      </c>
      <c r="R758" s="25">
        <v>0</v>
      </c>
      <c r="S758" s="25">
        <v>0</v>
      </c>
      <c r="T758" s="6" t="str">
        <f t="shared" si="191"/>
        <v>100041:100:3:3</v>
      </c>
      <c r="U758" s="6" t="str">
        <f t="shared" si="192"/>
        <v/>
      </c>
      <c r="V758" s="19" t="str">
        <f>VLOOKUP(G758,角色!AW:BC,主动技能!F758+1,FALSE)</f>
        <v>skill_11</v>
      </c>
      <c r="Y758">
        <f t="shared" si="193"/>
        <v>0</v>
      </c>
      <c r="Z758" s="19" t="str">
        <f>IF(VLOOKUP(C758,角色!CC:CI,主动技能!F758*2,FALSE)=0,"",VLOOKUP(C758,角色!CC:CI,主动技能!F758*2,FALSE))</f>
        <v/>
      </c>
      <c r="AA758" s="19">
        <f>IF(VLOOKUP(C758,角色!CC:CI,主动技能!F758*2+1,FALSE)=0,0,VLOOKUP(C758,角色!CC:CI,主动技能!F758*2+1,FALSE))</f>
        <v>0</v>
      </c>
      <c r="AB758" s="19" t="str">
        <f>IF(INT(VLOOKUP(E758,角色属性概况!I:M,3,FALSE)*AA758/100)=0,"",(INT(VLOOKUP(E758,角色属性概况!I:M,3,FALSE)*AA758/100)))</f>
        <v/>
      </c>
      <c r="AE758" s="25">
        <f>(VLOOKUP(G758,角色!V:AE,主动技能!F758+7,FALSE))</f>
        <v>1</v>
      </c>
      <c r="AF758" s="19">
        <f>VLOOKUP(F758,对应表!AY:BA,3,FALSE)</f>
        <v>1</v>
      </c>
      <c r="AG758" s="19">
        <f>VLOOKUP(F758,对应表!AY:BA,2,FALSE)</f>
        <v>1</v>
      </c>
      <c r="AH758" s="25" t="str">
        <f>VLOOKUP(F758,特效对应!F:G,2,FALSE)</f>
        <v>attackex</v>
      </c>
      <c r="AJ758">
        <f t="shared" si="196"/>
        <v>12</v>
      </c>
      <c r="AK758" t="s">
        <v>117</v>
      </c>
      <c r="AL758" s="4" t="s">
        <v>900</v>
      </c>
      <c r="AQ758" s="6" t="str">
        <f>_xlfn.IFNA(IF(IF($AK758=AQ$5,VLOOKUP(AL758,buff!$K:$L,2,FALSE),"")=0,"",IF($AK758=AQ$5,VLOOKUP(AL758,buff!$K:$L,2,FALSE),"")),"")</f>
        <v>100041:100:3:3</v>
      </c>
      <c r="AR758" s="6" t="str">
        <f>_xlfn.IFNA(IF(IF($AK758=AR$5,VLOOKUP(AM758,buff!$K:$L,2,FALSE),"")=0,"",IF($AK758=AR$5,VLOOKUP(AM758,buff!$K:$L,2,FALSE),"")),"")</f>
        <v/>
      </c>
      <c r="AS758" s="6" t="str">
        <f>_xlfn.IFNA(IF(IF($AK758=AS$5,VLOOKUP(AN758,buff!$K:$L,2,FALSE),"")=0,"",IF($AK758=AS$5,VLOOKUP(AN758,buff!$K:$L,2,FALSE),"")),"")</f>
        <v/>
      </c>
      <c r="AT758" s="6" t="str">
        <f>_xlfn.IFNA(IF(IF($AK758=AT$5,VLOOKUP(AO758,buff!$K:$L,2,FALSE),"")=0,"",IF($AK758=AT$5,VLOOKUP(AO758,buff!$K:$L,2,FALSE),"")),"")</f>
        <v/>
      </c>
      <c r="AU758" s="6" t="str">
        <f>_xlfn.IFNA(IF(IF($AK758=AU$5,VLOOKUP(AP758,buff!$K:$L,2,FALSE),"")=0,"",IF($AK758=AU$5,VLOOKUP(AP758,buff!$K:$L,2,FALSE),"")),"")</f>
        <v/>
      </c>
      <c r="AV758" s="6" t="str">
        <f>_xlfn.IFNA(IF(IF($AK758=AV$5,VLOOKUP(AL758,buff!$K:$L,2,FALSE),"")=0,"",IF($AK758=AV$5,VLOOKUP(AL758,buff!$K:$L,2,FALSE),"")),"")</f>
        <v/>
      </c>
      <c r="AW758" s="6" t="str">
        <f>_xlfn.IFNA(IF(IF($AK758=AW$5,VLOOKUP(AM758,buff!$K:$L,2,FALSE),"")=0,"",IF($AK758=AW$5,VLOOKUP(AM758,buff!$K:$L,2,FALSE),"")),"")</f>
        <v/>
      </c>
      <c r="AX758" s="6" t="str">
        <f>_xlfn.IFNA(IF(IF($AK758=AX$5,VLOOKUP(AN758,buff!$K:$L,2,FALSE),"")=0,"",IF($AK758=AX$5,VLOOKUP(AN758,buff!$K:$L,2,FALSE),"")),"")</f>
        <v/>
      </c>
      <c r="AY758" s="6" t="str">
        <f>_xlfn.IFNA(IF(IF($AK758=AY$5,VLOOKUP(AO758,buff!$K:$L,2,FALSE),"")=0,"",IF($AK758=AY$5,VLOOKUP(AO758,buff!$K:$L,2,FALSE),"")),"")</f>
        <v/>
      </c>
      <c r="AZ758" s="6" t="str">
        <f>_xlfn.IFNA(IF(IF($AK758=AZ$5,VLOOKUP(AP758,buff!$K:$L,2,FALSE),"")=0,"",IF($AK758=AZ$5,VLOOKUP(AP758,buff!$K:$L,2,FALSE),"")),"")</f>
        <v/>
      </c>
      <c r="BA758" s="6">
        <f>VLOOKUP(AL758,buff!$K:$P,6,FALSE)</f>
        <v>15251</v>
      </c>
      <c r="BB758" s="6" t="e">
        <f>VLOOKUP(AM758,buff!$K:$P,6,FALSE)</f>
        <v>#N/A</v>
      </c>
      <c r="BC758" s="6" t="e">
        <f>VLOOKUP(AN758,buff!$K:$P,6,FALSE)</f>
        <v>#N/A</v>
      </c>
      <c r="BD758">
        <f t="shared" si="197"/>
        <v>2</v>
      </c>
      <c r="BE758">
        <f t="shared" si="198"/>
        <v>1</v>
      </c>
      <c r="BF758" s="22">
        <f t="shared" si="199"/>
        <v>101302</v>
      </c>
    </row>
    <row r="759" spans="1:58" x14ac:dyDescent="0.15">
      <c r="A759" t="str">
        <f t="shared" si="187"/>
        <v>碧翠丝主动技能2等级13</v>
      </c>
      <c r="B759" s="8">
        <f t="shared" si="194"/>
        <v>10130213</v>
      </c>
      <c r="C759" s="8" t="str">
        <f>VLOOKUP(G759,角色!A:B,2,FALSE)</f>
        <v>碧翠丝</v>
      </c>
      <c r="D759" s="8" t="str">
        <f t="shared" si="195"/>
        <v>主动技能2</v>
      </c>
      <c r="E759" s="8">
        <f t="shared" si="188"/>
        <v>13</v>
      </c>
      <c r="F759" s="8">
        <f t="shared" si="189"/>
        <v>2</v>
      </c>
      <c r="G759" s="8">
        <f t="shared" si="190"/>
        <v>13</v>
      </c>
      <c r="H759" s="4" t="s">
        <v>948</v>
      </c>
      <c r="I759" s="20" t="str">
        <f t="shared" si="201"/>
        <v>对我方随机3个单体回复10%（+21656）点生命值。</v>
      </c>
      <c r="J759" s="4" t="s">
        <v>416</v>
      </c>
      <c r="K759" s="1" t="s">
        <v>422</v>
      </c>
      <c r="L759" s="4" t="s">
        <v>106</v>
      </c>
      <c r="M759" s="4" t="s">
        <v>115</v>
      </c>
      <c r="N759" s="4">
        <v>100</v>
      </c>
      <c r="O759" s="20">
        <f>VLOOKUP(L759,对应表!BK:BL,2,FALSE)</f>
        <v>0</v>
      </c>
      <c r="P759" s="25" t="str">
        <f>_xlfn.IFNA(VLOOKUP(G759,角色!V:AE,主动技能!F759+1,FALSE),"")</f>
        <v>||eff_huichunshu|</v>
      </c>
      <c r="Q759" s="25">
        <f>(VLOOKUP(G759,角色!V:AE,主动技能!F759+4,FALSE))</f>
        <v>2</v>
      </c>
      <c r="R759" s="25">
        <v>0</v>
      </c>
      <c r="S759" s="25">
        <v>0</v>
      </c>
      <c r="T759" s="6" t="str">
        <f t="shared" si="191"/>
        <v>100042:100:3:3</v>
      </c>
      <c r="U759" s="6" t="str">
        <f t="shared" si="192"/>
        <v/>
      </c>
      <c r="V759" s="19" t="str">
        <f>VLOOKUP(G759,角色!AW:BC,主动技能!F759+1,FALSE)</f>
        <v>skill_11</v>
      </c>
      <c r="Y759">
        <f t="shared" si="193"/>
        <v>0</v>
      </c>
      <c r="Z759" s="19" t="str">
        <f>IF(VLOOKUP(C759,角色!CC:CI,主动技能!F759*2,FALSE)=0,"",VLOOKUP(C759,角色!CC:CI,主动技能!F759*2,FALSE))</f>
        <v/>
      </c>
      <c r="AA759" s="19">
        <f>IF(VLOOKUP(C759,角色!CC:CI,主动技能!F759*2+1,FALSE)=0,0,VLOOKUP(C759,角色!CC:CI,主动技能!F759*2+1,FALSE))</f>
        <v>0</v>
      </c>
      <c r="AB759" s="19" t="str">
        <f>IF(INT(VLOOKUP(E759,角色属性概况!I:M,3,FALSE)*AA759/100)=0,"",(INT(VLOOKUP(E759,角色属性概况!I:M,3,FALSE)*AA759/100)))</f>
        <v/>
      </c>
      <c r="AE759" s="25">
        <f>(VLOOKUP(G759,角色!V:AE,主动技能!F759+7,FALSE))</f>
        <v>1</v>
      </c>
      <c r="AF759" s="19">
        <f>VLOOKUP(F759,对应表!AY:BA,3,FALSE)</f>
        <v>1</v>
      </c>
      <c r="AG759" s="19">
        <f>VLOOKUP(F759,对应表!AY:BA,2,FALSE)</f>
        <v>1</v>
      </c>
      <c r="AH759" s="25" t="str">
        <f>VLOOKUP(F759,特效对应!F:G,2,FALSE)</f>
        <v>attackex</v>
      </c>
      <c r="AJ759">
        <f t="shared" si="196"/>
        <v>13</v>
      </c>
      <c r="AK759" t="s">
        <v>117</v>
      </c>
      <c r="AL759" s="4" t="s">
        <v>901</v>
      </c>
      <c r="AQ759" s="6" t="str">
        <f>_xlfn.IFNA(IF(IF($AK759=AQ$5,VLOOKUP(AL759,buff!$K:$L,2,FALSE),"")=0,"",IF($AK759=AQ$5,VLOOKUP(AL759,buff!$K:$L,2,FALSE),"")),"")</f>
        <v>100042:100:3:3</v>
      </c>
      <c r="AR759" s="6" t="str">
        <f>_xlfn.IFNA(IF(IF($AK759=AR$5,VLOOKUP(AM759,buff!$K:$L,2,FALSE),"")=0,"",IF($AK759=AR$5,VLOOKUP(AM759,buff!$K:$L,2,FALSE),"")),"")</f>
        <v/>
      </c>
      <c r="AS759" s="6" t="str">
        <f>_xlfn.IFNA(IF(IF($AK759=AS$5,VLOOKUP(AN759,buff!$K:$L,2,FALSE),"")=0,"",IF($AK759=AS$5,VLOOKUP(AN759,buff!$K:$L,2,FALSE),"")),"")</f>
        <v/>
      </c>
      <c r="AT759" s="6" t="str">
        <f>_xlfn.IFNA(IF(IF($AK759=AT$5,VLOOKUP(AO759,buff!$K:$L,2,FALSE),"")=0,"",IF($AK759=AT$5,VLOOKUP(AO759,buff!$K:$L,2,FALSE),"")),"")</f>
        <v/>
      </c>
      <c r="AU759" s="6" t="str">
        <f>_xlfn.IFNA(IF(IF($AK759=AU$5,VLOOKUP(AP759,buff!$K:$L,2,FALSE),"")=0,"",IF($AK759=AU$5,VLOOKUP(AP759,buff!$K:$L,2,FALSE),"")),"")</f>
        <v/>
      </c>
      <c r="AV759" s="6" t="str">
        <f>_xlfn.IFNA(IF(IF($AK759=AV$5,VLOOKUP(AL759,buff!$K:$L,2,FALSE),"")=0,"",IF($AK759=AV$5,VLOOKUP(AL759,buff!$K:$L,2,FALSE),"")),"")</f>
        <v/>
      </c>
      <c r="AW759" s="6" t="str">
        <f>_xlfn.IFNA(IF(IF($AK759=AW$5,VLOOKUP(AM759,buff!$K:$L,2,FALSE),"")=0,"",IF($AK759=AW$5,VLOOKUP(AM759,buff!$K:$L,2,FALSE),"")),"")</f>
        <v/>
      </c>
      <c r="AX759" s="6" t="str">
        <f>_xlfn.IFNA(IF(IF($AK759=AX$5,VLOOKUP(AN759,buff!$K:$L,2,FALSE),"")=0,"",IF($AK759=AX$5,VLOOKUP(AN759,buff!$K:$L,2,FALSE),"")),"")</f>
        <v/>
      </c>
      <c r="AY759" s="6" t="str">
        <f>_xlfn.IFNA(IF(IF($AK759=AY$5,VLOOKUP(AO759,buff!$K:$L,2,FALSE),"")=0,"",IF($AK759=AY$5,VLOOKUP(AO759,buff!$K:$L,2,FALSE),"")),"")</f>
        <v/>
      </c>
      <c r="AZ759" s="6" t="str">
        <f>_xlfn.IFNA(IF(IF($AK759=AZ$5,VLOOKUP(AP759,buff!$K:$L,2,FALSE),"")=0,"",IF($AK759=AZ$5,VLOOKUP(AP759,buff!$K:$L,2,FALSE),"")),"")</f>
        <v/>
      </c>
      <c r="BA759" s="6">
        <f>VLOOKUP(AL759,buff!$K:$P,6,FALSE)</f>
        <v>21656</v>
      </c>
      <c r="BB759" s="6" t="e">
        <f>VLOOKUP(AM759,buff!$K:$P,6,FALSE)</f>
        <v>#N/A</v>
      </c>
      <c r="BC759" s="6" t="e">
        <f>VLOOKUP(AN759,buff!$K:$P,6,FALSE)</f>
        <v>#N/A</v>
      </c>
      <c r="BD759">
        <f t="shared" si="197"/>
        <v>2</v>
      </c>
      <c r="BE759">
        <f t="shared" si="198"/>
        <v>1</v>
      </c>
      <c r="BF759" s="22">
        <f t="shared" si="199"/>
        <v>101302</v>
      </c>
    </row>
    <row r="760" spans="1:58" x14ac:dyDescent="0.15">
      <c r="A760" t="str">
        <f t="shared" si="187"/>
        <v>碧翠丝主动技能2等级14</v>
      </c>
      <c r="B760" s="8">
        <f t="shared" si="194"/>
        <v>10130214</v>
      </c>
      <c r="C760" s="8" t="str">
        <f>VLOOKUP(G760,角色!A:B,2,FALSE)</f>
        <v>碧翠丝</v>
      </c>
      <c r="D760" s="8" t="str">
        <f t="shared" si="195"/>
        <v>主动技能2</v>
      </c>
      <c r="E760" s="8">
        <f t="shared" si="188"/>
        <v>14</v>
      </c>
      <c r="F760" s="8">
        <f t="shared" si="189"/>
        <v>2</v>
      </c>
      <c r="G760" s="8">
        <f t="shared" si="190"/>
        <v>13</v>
      </c>
      <c r="H760" s="4" t="s">
        <v>948</v>
      </c>
      <c r="I760" s="20" t="str">
        <f t="shared" si="201"/>
        <v>对我方随机3个单体回复10%（+30725）点生命值。</v>
      </c>
      <c r="J760" s="4" t="s">
        <v>416</v>
      </c>
      <c r="K760" s="1" t="s">
        <v>422</v>
      </c>
      <c r="L760" s="4" t="s">
        <v>106</v>
      </c>
      <c r="M760" s="4" t="s">
        <v>115</v>
      </c>
      <c r="N760" s="4">
        <v>100</v>
      </c>
      <c r="O760" s="20">
        <f>VLOOKUP(L760,对应表!BK:BL,2,FALSE)</f>
        <v>0</v>
      </c>
      <c r="P760" s="25" t="str">
        <f>_xlfn.IFNA(VLOOKUP(G760,角色!V:AE,主动技能!F760+1,FALSE),"")</f>
        <v>||eff_huichunshu|</v>
      </c>
      <c r="Q760" s="25">
        <f>(VLOOKUP(G760,角色!V:AE,主动技能!F760+4,FALSE))</f>
        <v>2</v>
      </c>
      <c r="R760" s="25">
        <v>0</v>
      </c>
      <c r="S760" s="25">
        <v>0</v>
      </c>
      <c r="T760" s="6" t="str">
        <f t="shared" si="191"/>
        <v>100043:100:3:3</v>
      </c>
      <c r="U760" s="6" t="str">
        <f t="shared" si="192"/>
        <v/>
      </c>
      <c r="V760" s="19" t="str">
        <f>VLOOKUP(G760,角色!AW:BC,主动技能!F760+1,FALSE)</f>
        <v>skill_11</v>
      </c>
      <c r="Y760">
        <f t="shared" si="193"/>
        <v>0</v>
      </c>
      <c r="Z760" s="19" t="str">
        <f>IF(VLOOKUP(C760,角色!CC:CI,主动技能!F760*2,FALSE)=0,"",VLOOKUP(C760,角色!CC:CI,主动技能!F760*2,FALSE))</f>
        <v/>
      </c>
      <c r="AA760" s="19">
        <f>IF(VLOOKUP(C760,角色!CC:CI,主动技能!F760*2+1,FALSE)=0,0,VLOOKUP(C760,角色!CC:CI,主动技能!F760*2+1,FALSE))</f>
        <v>0</v>
      </c>
      <c r="AB760" s="19" t="str">
        <f>IF(INT(VLOOKUP(E760,角色属性概况!I:M,3,FALSE)*AA760/100)=0,"",(INT(VLOOKUP(E760,角色属性概况!I:M,3,FALSE)*AA760/100)))</f>
        <v/>
      </c>
      <c r="AE760" s="25">
        <f>(VLOOKUP(G760,角色!V:AE,主动技能!F760+7,FALSE))</f>
        <v>1</v>
      </c>
      <c r="AF760" s="19">
        <f>VLOOKUP(F760,对应表!AY:BA,3,FALSE)</f>
        <v>1</v>
      </c>
      <c r="AG760" s="19">
        <f>VLOOKUP(F760,对应表!AY:BA,2,FALSE)</f>
        <v>1</v>
      </c>
      <c r="AH760" s="25" t="str">
        <f>VLOOKUP(F760,特效对应!F:G,2,FALSE)</f>
        <v>attackex</v>
      </c>
      <c r="AJ760">
        <f t="shared" si="196"/>
        <v>14</v>
      </c>
      <c r="AK760" t="s">
        <v>117</v>
      </c>
      <c r="AL760" s="4" t="s">
        <v>902</v>
      </c>
      <c r="AQ760" s="6" t="str">
        <f>_xlfn.IFNA(IF(IF($AK760=AQ$5,VLOOKUP(AL760,buff!$K:$L,2,FALSE),"")=0,"",IF($AK760=AQ$5,VLOOKUP(AL760,buff!$K:$L,2,FALSE),"")),"")</f>
        <v>100043:100:3:3</v>
      </c>
      <c r="AR760" s="6" t="str">
        <f>_xlfn.IFNA(IF(IF($AK760=AR$5,VLOOKUP(AM760,buff!$K:$L,2,FALSE),"")=0,"",IF($AK760=AR$5,VLOOKUP(AM760,buff!$K:$L,2,FALSE),"")),"")</f>
        <v/>
      </c>
      <c r="AS760" s="6" t="str">
        <f>_xlfn.IFNA(IF(IF($AK760=AS$5,VLOOKUP(AN760,buff!$K:$L,2,FALSE),"")=0,"",IF($AK760=AS$5,VLOOKUP(AN760,buff!$K:$L,2,FALSE),"")),"")</f>
        <v/>
      </c>
      <c r="AT760" s="6" t="str">
        <f>_xlfn.IFNA(IF(IF($AK760=AT$5,VLOOKUP(AO760,buff!$K:$L,2,FALSE),"")=0,"",IF($AK760=AT$5,VLOOKUP(AO760,buff!$K:$L,2,FALSE),"")),"")</f>
        <v/>
      </c>
      <c r="AU760" s="6" t="str">
        <f>_xlfn.IFNA(IF(IF($AK760=AU$5,VLOOKUP(AP760,buff!$K:$L,2,FALSE),"")=0,"",IF($AK760=AU$5,VLOOKUP(AP760,buff!$K:$L,2,FALSE),"")),"")</f>
        <v/>
      </c>
      <c r="AV760" s="6" t="str">
        <f>_xlfn.IFNA(IF(IF($AK760=AV$5,VLOOKUP(AL760,buff!$K:$L,2,FALSE),"")=0,"",IF($AK760=AV$5,VLOOKUP(AL760,buff!$K:$L,2,FALSE),"")),"")</f>
        <v/>
      </c>
      <c r="AW760" s="6" t="str">
        <f>_xlfn.IFNA(IF(IF($AK760=AW$5,VLOOKUP(AM760,buff!$K:$L,2,FALSE),"")=0,"",IF($AK760=AW$5,VLOOKUP(AM760,buff!$K:$L,2,FALSE),"")),"")</f>
        <v/>
      </c>
      <c r="AX760" s="6" t="str">
        <f>_xlfn.IFNA(IF(IF($AK760=AX$5,VLOOKUP(AN760,buff!$K:$L,2,FALSE),"")=0,"",IF($AK760=AX$5,VLOOKUP(AN760,buff!$K:$L,2,FALSE),"")),"")</f>
        <v/>
      </c>
      <c r="AY760" s="6" t="str">
        <f>_xlfn.IFNA(IF(IF($AK760=AY$5,VLOOKUP(AO760,buff!$K:$L,2,FALSE),"")=0,"",IF($AK760=AY$5,VLOOKUP(AO760,buff!$K:$L,2,FALSE),"")),"")</f>
        <v/>
      </c>
      <c r="AZ760" s="6" t="str">
        <f>_xlfn.IFNA(IF(IF($AK760=AZ$5,VLOOKUP(AP760,buff!$K:$L,2,FALSE),"")=0,"",IF($AK760=AZ$5,VLOOKUP(AP760,buff!$K:$L,2,FALSE),"")),"")</f>
        <v/>
      </c>
      <c r="BA760" s="6">
        <f>VLOOKUP(AL760,buff!$K:$P,6,FALSE)</f>
        <v>30725</v>
      </c>
      <c r="BB760" s="6" t="e">
        <f>VLOOKUP(AM760,buff!$K:$P,6,FALSE)</f>
        <v>#N/A</v>
      </c>
      <c r="BC760" s="6" t="e">
        <f>VLOOKUP(AN760,buff!$K:$P,6,FALSE)</f>
        <v>#N/A</v>
      </c>
      <c r="BD760">
        <f t="shared" si="197"/>
        <v>2</v>
      </c>
      <c r="BE760">
        <f t="shared" si="198"/>
        <v>1</v>
      </c>
      <c r="BF760" s="22">
        <f t="shared" si="199"/>
        <v>101302</v>
      </c>
    </row>
    <row r="761" spans="1:58" x14ac:dyDescent="0.15">
      <c r="A761" t="str">
        <f t="shared" si="187"/>
        <v>碧翠丝主动技能2等级15</v>
      </c>
      <c r="B761" s="8">
        <f t="shared" si="194"/>
        <v>10130215</v>
      </c>
      <c r="C761" s="8" t="str">
        <f>VLOOKUP(G761,角色!A:B,2,FALSE)</f>
        <v>碧翠丝</v>
      </c>
      <c r="D761" s="8" t="str">
        <f t="shared" si="195"/>
        <v>主动技能2</v>
      </c>
      <c r="E761" s="8">
        <f t="shared" si="188"/>
        <v>15</v>
      </c>
      <c r="F761" s="8">
        <f t="shared" si="189"/>
        <v>2</v>
      </c>
      <c r="G761" s="8">
        <f t="shared" si="190"/>
        <v>13</v>
      </c>
      <c r="H761" s="4" t="s">
        <v>948</v>
      </c>
      <c r="I761" s="20" t="str">
        <f t="shared" si="201"/>
        <v>对我方随机3个单体回复10%（+43562）点生命值。</v>
      </c>
      <c r="J761" s="4" t="s">
        <v>416</v>
      </c>
      <c r="K761" s="1" t="s">
        <v>422</v>
      </c>
      <c r="L761" s="4" t="s">
        <v>106</v>
      </c>
      <c r="M761" s="4" t="s">
        <v>115</v>
      </c>
      <c r="N761" s="4">
        <v>100</v>
      </c>
      <c r="O761" s="20">
        <f>VLOOKUP(L761,对应表!BK:BL,2,FALSE)</f>
        <v>0</v>
      </c>
      <c r="P761" s="25" t="str">
        <f>_xlfn.IFNA(VLOOKUP(G761,角色!V:AE,主动技能!F761+1,FALSE),"")</f>
        <v>||eff_huichunshu|</v>
      </c>
      <c r="Q761" s="25">
        <f>(VLOOKUP(G761,角色!V:AE,主动技能!F761+4,FALSE))</f>
        <v>2</v>
      </c>
      <c r="R761" s="25">
        <v>0</v>
      </c>
      <c r="S761" s="25">
        <v>0</v>
      </c>
      <c r="T761" s="6" t="str">
        <f t="shared" si="191"/>
        <v>100044:100:3:3</v>
      </c>
      <c r="U761" s="6" t="str">
        <f t="shared" si="192"/>
        <v/>
      </c>
      <c r="V761" s="19" t="str">
        <f>VLOOKUP(G761,角色!AW:BC,主动技能!F761+1,FALSE)</f>
        <v>skill_11</v>
      </c>
      <c r="Y761">
        <f t="shared" si="193"/>
        <v>0</v>
      </c>
      <c r="Z761" s="19" t="str">
        <f>IF(VLOOKUP(C761,角色!CC:CI,主动技能!F761*2,FALSE)=0,"",VLOOKUP(C761,角色!CC:CI,主动技能!F761*2,FALSE))</f>
        <v/>
      </c>
      <c r="AA761" s="19">
        <f>IF(VLOOKUP(C761,角色!CC:CI,主动技能!F761*2+1,FALSE)=0,0,VLOOKUP(C761,角色!CC:CI,主动技能!F761*2+1,FALSE))</f>
        <v>0</v>
      </c>
      <c r="AB761" s="19" t="str">
        <f>IF(INT(VLOOKUP(E761,角色属性概况!I:M,3,FALSE)*AA761/100)=0,"",(INT(VLOOKUP(E761,角色属性概况!I:M,3,FALSE)*AA761/100)))</f>
        <v/>
      </c>
      <c r="AE761" s="25">
        <f>(VLOOKUP(G761,角色!V:AE,主动技能!F761+7,FALSE))</f>
        <v>1</v>
      </c>
      <c r="AF761" s="19">
        <f>VLOOKUP(F761,对应表!AY:BA,3,FALSE)</f>
        <v>1</v>
      </c>
      <c r="AG761" s="19">
        <f>VLOOKUP(F761,对应表!AY:BA,2,FALSE)</f>
        <v>1</v>
      </c>
      <c r="AH761" s="25" t="str">
        <f>VLOOKUP(F761,特效对应!F:G,2,FALSE)</f>
        <v>attackex</v>
      </c>
      <c r="AJ761">
        <f t="shared" si="196"/>
        <v>15</v>
      </c>
      <c r="AK761" t="s">
        <v>117</v>
      </c>
      <c r="AL761" s="4" t="s">
        <v>903</v>
      </c>
      <c r="AQ761" s="6" t="str">
        <f>_xlfn.IFNA(IF(IF($AK761=AQ$5,VLOOKUP(AL761,buff!$K:$L,2,FALSE),"")=0,"",IF($AK761=AQ$5,VLOOKUP(AL761,buff!$K:$L,2,FALSE),"")),"")</f>
        <v>100044:100:3:3</v>
      </c>
      <c r="AR761" s="6" t="str">
        <f>_xlfn.IFNA(IF(IF($AK761=AR$5,VLOOKUP(AM761,buff!$K:$L,2,FALSE),"")=0,"",IF($AK761=AR$5,VLOOKUP(AM761,buff!$K:$L,2,FALSE),"")),"")</f>
        <v/>
      </c>
      <c r="AS761" s="6" t="str">
        <f>_xlfn.IFNA(IF(IF($AK761=AS$5,VLOOKUP(AN761,buff!$K:$L,2,FALSE),"")=0,"",IF($AK761=AS$5,VLOOKUP(AN761,buff!$K:$L,2,FALSE),"")),"")</f>
        <v/>
      </c>
      <c r="AT761" s="6" t="str">
        <f>_xlfn.IFNA(IF(IF($AK761=AT$5,VLOOKUP(AO761,buff!$K:$L,2,FALSE),"")=0,"",IF($AK761=AT$5,VLOOKUP(AO761,buff!$K:$L,2,FALSE),"")),"")</f>
        <v/>
      </c>
      <c r="AU761" s="6" t="str">
        <f>_xlfn.IFNA(IF(IF($AK761=AU$5,VLOOKUP(AP761,buff!$K:$L,2,FALSE),"")=0,"",IF($AK761=AU$5,VLOOKUP(AP761,buff!$K:$L,2,FALSE),"")),"")</f>
        <v/>
      </c>
      <c r="AV761" s="6" t="str">
        <f>_xlfn.IFNA(IF(IF($AK761=AV$5,VLOOKUP(AL761,buff!$K:$L,2,FALSE),"")=0,"",IF($AK761=AV$5,VLOOKUP(AL761,buff!$K:$L,2,FALSE),"")),"")</f>
        <v/>
      </c>
      <c r="AW761" s="6" t="str">
        <f>_xlfn.IFNA(IF(IF($AK761=AW$5,VLOOKUP(AM761,buff!$K:$L,2,FALSE),"")=0,"",IF($AK761=AW$5,VLOOKUP(AM761,buff!$K:$L,2,FALSE),"")),"")</f>
        <v/>
      </c>
      <c r="AX761" s="6" t="str">
        <f>_xlfn.IFNA(IF(IF($AK761=AX$5,VLOOKUP(AN761,buff!$K:$L,2,FALSE),"")=0,"",IF($AK761=AX$5,VLOOKUP(AN761,buff!$K:$L,2,FALSE),"")),"")</f>
        <v/>
      </c>
      <c r="AY761" s="6" t="str">
        <f>_xlfn.IFNA(IF(IF($AK761=AY$5,VLOOKUP(AO761,buff!$K:$L,2,FALSE),"")=0,"",IF($AK761=AY$5,VLOOKUP(AO761,buff!$K:$L,2,FALSE),"")),"")</f>
        <v/>
      </c>
      <c r="AZ761" s="6" t="str">
        <f>_xlfn.IFNA(IF(IF($AK761=AZ$5,VLOOKUP(AP761,buff!$K:$L,2,FALSE),"")=0,"",IF($AK761=AZ$5,VLOOKUP(AP761,buff!$K:$L,2,FALSE),"")),"")</f>
        <v/>
      </c>
      <c r="BA761" s="6">
        <f>VLOOKUP(AL761,buff!$K:$P,6,FALSE)</f>
        <v>43562</v>
      </c>
      <c r="BB761" s="6" t="e">
        <f>VLOOKUP(AM761,buff!$K:$P,6,FALSE)</f>
        <v>#N/A</v>
      </c>
      <c r="BC761" s="6" t="e">
        <f>VLOOKUP(AN761,buff!$K:$P,6,FALSE)</f>
        <v>#N/A</v>
      </c>
      <c r="BD761">
        <f t="shared" si="197"/>
        <v>2</v>
      </c>
      <c r="BE761">
        <f t="shared" si="198"/>
        <v>1</v>
      </c>
      <c r="BF761" s="22">
        <f t="shared" si="199"/>
        <v>101302</v>
      </c>
    </row>
    <row r="762" spans="1:58" x14ac:dyDescent="0.15">
      <c r="A762" t="str">
        <f t="shared" si="187"/>
        <v>碧翠丝主动技能2等级16</v>
      </c>
      <c r="B762" s="8">
        <f t="shared" si="194"/>
        <v>10130216</v>
      </c>
      <c r="C762" s="8" t="str">
        <f>VLOOKUP(G762,角色!A:B,2,FALSE)</f>
        <v>碧翠丝</v>
      </c>
      <c r="D762" s="8" t="str">
        <f t="shared" si="195"/>
        <v>主动技能2</v>
      </c>
      <c r="E762" s="8">
        <f t="shared" si="188"/>
        <v>16</v>
      </c>
      <c r="F762" s="8">
        <f t="shared" si="189"/>
        <v>2</v>
      </c>
      <c r="G762" s="8">
        <f t="shared" si="190"/>
        <v>13</v>
      </c>
      <c r="H762" s="4" t="s">
        <v>948</v>
      </c>
      <c r="I762" s="20" t="str">
        <f t="shared" si="201"/>
        <v>对我方随机3个单体回复10%（+61737）点生命值。</v>
      </c>
      <c r="J762" s="4" t="s">
        <v>416</v>
      </c>
      <c r="K762" s="1" t="s">
        <v>422</v>
      </c>
      <c r="L762" s="4" t="s">
        <v>106</v>
      </c>
      <c r="M762" s="4" t="s">
        <v>115</v>
      </c>
      <c r="N762" s="4">
        <v>100</v>
      </c>
      <c r="O762" s="20">
        <f>VLOOKUP(L762,对应表!BK:BL,2,FALSE)</f>
        <v>0</v>
      </c>
      <c r="P762" s="25" t="str">
        <f>_xlfn.IFNA(VLOOKUP(G762,角色!V:AE,主动技能!F762+1,FALSE),"")</f>
        <v>||eff_huichunshu|</v>
      </c>
      <c r="Q762" s="25">
        <f>(VLOOKUP(G762,角色!V:AE,主动技能!F762+4,FALSE))</f>
        <v>2</v>
      </c>
      <c r="R762" s="25">
        <v>0</v>
      </c>
      <c r="S762" s="25">
        <v>0</v>
      </c>
      <c r="T762" s="6" t="str">
        <f t="shared" si="191"/>
        <v>100045:100:3:3</v>
      </c>
      <c r="U762" s="6" t="str">
        <f t="shared" si="192"/>
        <v/>
      </c>
      <c r="V762" s="19" t="str">
        <f>VLOOKUP(G762,角色!AW:BC,主动技能!F762+1,FALSE)</f>
        <v>skill_11</v>
      </c>
      <c r="Y762">
        <f t="shared" si="193"/>
        <v>0</v>
      </c>
      <c r="Z762" s="19" t="str">
        <f>IF(VLOOKUP(C762,角色!CC:CI,主动技能!F762*2,FALSE)=0,"",VLOOKUP(C762,角色!CC:CI,主动技能!F762*2,FALSE))</f>
        <v/>
      </c>
      <c r="AA762" s="19">
        <f>IF(VLOOKUP(C762,角色!CC:CI,主动技能!F762*2+1,FALSE)=0,0,VLOOKUP(C762,角色!CC:CI,主动技能!F762*2+1,FALSE))</f>
        <v>0</v>
      </c>
      <c r="AB762" s="19" t="str">
        <f>IF(INT(VLOOKUP(E762,角色属性概况!I:M,3,FALSE)*AA762/100)=0,"",(INT(VLOOKUP(E762,角色属性概况!I:M,3,FALSE)*AA762/100)))</f>
        <v/>
      </c>
      <c r="AE762" s="25">
        <f>(VLOOKUP(G762,角色!V:AE,主动技能!F762+7,FALSE))</f>
        <v>1</v>
      </c>
      <c r="AF762" s="19">
        <f>VLOOKUP(F762,对应表!AY:BA,3,FALSE)</f>
        <v>1</v>
      </c>
      <c r="AG762" s="19">
        <f>VLOOKUP(F762,对应表!AY:BA,2,FALSE)</f>
        <v>1</v>
      </c>
      <c r="AH762" s="25" t="str">
        <f>VLOOKUP(F762,特效对应!F:G,2,FALSE)</f>
        <v>attackex</v>
      </c>
      <c r="AJ762">
        <f t="shared" si="196"/>
        <v>16</v>
      </c>
      <c r="AK762" t="s">
        <v>117</v>
      </c>
      <c r="AL762" s="4" t="s">
        <v>904</v>
      </c>
      <c r="AQ762" s="6" t="str">
        <f>_xlfn.IFNA(IF(IF($AK762=AQ$5,VLOOKUP(AL762,buff!$K:$L,2,FALSE),"")=0,"",IF($AK762=AQ$5,VLOOKUP(AL762,buff!$K:$L,2,FALSE),"")),"")</f>
        <v>100045:100:3:3</v>
      </c>
      <c r="AR762" s="6" t="str">
        <f>_xlfn.IFNA(IF(IF($AK762=AR$5,VLOOKUP(AM762,buff!$K:$L,2,FALSE),"")=0,"",IF($AK762=AR$5,VLOOKUP(AM762,buff!$K:$L,2,FALSE),"")),"")</f>
        <v/>
      </c>
      <c r="AS762" s="6" t="str">
        <f>_xlfn.IFNA(IF(IF($AK762=AS$5,VLOOKUP(AN762,buff!$K:$L,2,FALSE),"")=0,"",IF($AK762=AS$5,VLOOKUP(AN762,buff!$K:$L,2,FALSE),"")),"")</f>
        <v/>
      </c>
      <c r="AT762" s="6" t="str">
        <f>_xlfn.IFNA(IF(IF($AK762=AT$5,VLOOKUP(AO762,buff!$K:$L,2,FALSE),"")=0,"",IF($AK762=AT$5,VLOOKUP(AO762,buff!$K:$L,2,FALSE),"")),"")</f>
        <v/>
      </c>
      <c r="AU762" s="6" t="str">
        <f>_xlfn.IFNA(IF(IF($AK762=AU$5,VLOOKUP(AP762,buff!$K:$L,2,FALSE),"")=0,"",IF($AK762=AU$5,VLOOKUP(AP762,buff!$K:$L,2,FALSE),"")),"")</f>
        <v/>
      </c>
      <c r="AV762" s="6" t="str">
        <f>_xlfn.IFNA(IF(IF($AK762=AV$5,VLOOKUP(AL762,buff!$K:$L,2,FALSE),"")=0,"",IF($AK762=AV$5,VLOOKUP(AL762,buff!$K:$L,2,FALSE),"")),"")</f>
        <v/>
      </c>
      <c r="AW762" s="6" t="str">
        <f>_xlfn.IFNA(IF(IF($AK762=AW$5,VLOOKUP(AM762,buff!$K:$L,2,FALSE),"")=0,"",IF($AK762=AW$5,VLOOKUP(AM762,buff!$K:$L,2,FALSE),"")),"")</f>
        <v/>
      </c>
      <c r="AX762" s="6" t="str">
        <f>_xlfn.IFNA(IF(IF($AK762=AX$5,VLOOKUP(AN762,buff!$K:$L,2,FALSE),"")=0,"",IF($AK762=AX$5,VLOOKUP(AN762,buff!$K:$L,2,FALSE),"")),"")</f>
        <v/>
      </c>
      <c r="AY762" s="6" t="str">
        <f>_xlfn.IFNA(IF(IF($AK762=AY$5,VLOOKUP(AO762,buff!$K:$L,2,FALSE),"")=0,"",IF($AK762=AY$5,VLOOKUP(AO762,buff!$K:$L,2,FALSE),"")),"")</f>
        <v/>
      </c>
      <c r="AZ762" s="6" t="str">
        <f>_xlfn.IFNA(IF(IF($AK762=AZ$5,VLOOKUP(AP762,buff!$K:$L,2,FALSE),"")=0,"",IF($AK762=AZ$5,VLOOKUP(AP762,buff!$K:$L,2,FALSE),"")),"")</f>
        <v/>
      </c>
      <c r="BA762" s="6">
        <f>VLOOKUP(AL762,buff!$K:$P,6,FALSE)</f>
        <v>61737</v>
      </c>
      <c r="BB762" s="6" t="e">
        <f>VLOOKUP(AM762,buff!$K:$P,6,FALSE)</f>
        <v>#N/A</v>
      </c>
      <c r="BC762" s="6" t="e">
        <f>VLOOKUP(AN762,buff!$K:$P,6,FALSE)</f>
        <v>#N/A</v>
      </c>
      <c r="BD762">
        <f t="shared" si="197"/>
        <v>2</v>
      </c>
      <c r="BE762">
        <f t="shared" si="198"/>
        <v>1</v>
      </c>
      <c r="BF762" s="22">
        <f t="shared" si="199"/>
        <v>101302</v>
      </c>
    </row>
    <row r="763" spans="1:58" x14ac:dyDescent="0.15">
      <c r="A763" t="str">
        <f t="shared" si="187"/>
        <v>碧翠丝主动技能2等级17</v>
      </c>
      <c r="B763" s="8">
        <f t="shared" si="194"/>
        <v>10130217</v>
      </c>
      <c r="C763" s="8" t="str">
        <f>VLOOKUP(G763,角色!A:B,2,FALSE)</f>
        <v>碧翠丝</v>
      </c>
      <c r="D763" s="8" t="str">
        <f t="shared" si="195"/>
        <v>主动技能2</v>
      </c>
      <c r="E763" s="8">
        <f t="shared" si="188"/>
        <v>17</v>
      </c>
      <c r="F763" s="8">
        <f t="shared" si="189"/>
        <v>2</v>
      </c>
      <c r="G763" s="8">
        <f t="shared" si="190"/>
        <v>13</v>
      </c>
      <c r="H763" s="4" t="s">
        <v>948</v>
      </c>
      <c r="I763" s="20" t="str">
        <f t="shared" si="201"/>
        <v>对我方随机3个单体回复10%（+87466）点生命值。</v>
      </c>
      <c r="J763" s="4" t="s">
        <v>416</v>
      </c>
      <c r="K763" s="1" t="s">
        <v>422</v>
      </c>
      <c r="L763" s="4" t="s">
        <v>106</v>
      </c>
      <c r="M763" s="4" t="s">
        <v>115</v>
      </c>
      <c r="N763" s="4">
        <v>100</v>
      </c>
      <c r="O763" s="20">
        <f>VLOOKUP(L763,对应表!BK:BL,2,FALSE)</f>
        <v>0</v>
      </c>
      <c r="P763" s="25" t="str">
        <f>_xlfn.IFNA(VLOOKUP(G763,角色!V:AE,主动技能!F763+1,FALSE),"")</f>
        <v>||eff_huichunshu|</v>
      </c>
      <c r="Q763" s="25">
        <f>(VLOOKUP(G763,角色!V:AE,主动技能!F763+4,FALSE))</f>
        <v>2</v>
      </c>
      <c r="R763" s="25">
        <v>0</v>
      </c>
      <c r="S763" s="25">
        <v>0</v>
      </c>
      <c r="T763" s="6" t="str">
        <f t="shared" si="191"/>
        <v>100046:100:3:3</v>
      </c>
      <c r="U763" s="6" t="str">
        <f t="shared" si="192"/>
        <v/>
      </c>
      <c r="V763" s="19" t="str">
        <f>VLOOKUP(G763,角色!AW:BC,主动技能!F763+1,FALSE)</f>
        <v>skill_11</v>
      </c>
      <c r="Y763">
        <f t="shared" si="193"/>
        <v>0</v>
      </c>
      <c r="Z763" s="19" t="str">
        <f>IF(VLOOKUP(C763,角色!CC:CI,主动技能!F763*2,FALSE)=0,"",VLOOKUP(C763,角色!CC:CI,主动技能!F763*2,FALSE))</f>
        <v/>
      </c>
      <c r="AA763" s="19">
        <f>IF(VLOOKUP(C763,角色!CC:CI,主动技能!F763*2+1,FALSE)=0,0,VLOOKUP(C763,角色!CC:CI,主动技能!F763*2+1,FALSE))</f>
        <v>0</v>
      </c>
      <c r="AB763" s="19" t="str">
        <f>IF(INT(VLOOKUP(E763,角色属性概况!I:M,3,FALSE)*AA763/100)=0,"",(INT(VLOOKUP(E763,角色属性概况!I:M,3,FALSE)*AA763/100)))</f>
        <v/>
      </c>
      <c r="AE763" s="25">
        <f>(VLOOKUP(G763,角色!V:AE,主动技能!F763+7,FALSE))</f>
        <v>1</v>
      </c>
      <c r="AF763" s="19">
        <f>VLOOKUP(F763,对应表!AY:BA,3,FALSE)</f>
        <v>1</v>
      </c>
      <c r="AG763" s="19">
        <f>VLOOKUP(F763,对应表!AY:BA,2,FALSE)</f>
        <v>1</v>
      </c>
      <c r="AH763" s="25" t="str">
        <f>VLOOKUP(F763,特效对应!F:G,2,FALSE)</f>
        <v>attackex</v>
      </c>
      <c r="AJ763">
        <f t="shared" si="196"/>
        <v>17</v>
      </c>
      <c r="AK763" t="s">
        <v>117</v>
      </c>
      <c r="AL763" s="4" t="s">
        <v>905</v>
      </c>
      <c r="AQ763" s="6" t="str">
        <f>_xlfn.IFNA(IF(IF($AK763=AQ$5,VLOOKUP(AL763,buff!$K:$L,2,FALSE),"")=0,"",IF($AK763=AQ$5,VLOOKUP(AL763,buff!$K:$L,2,FALSE),"")),"")</f>
        <v>100046:100:3:3</v>
      </c>
      <c r="AR763" s="6" t="str">
        <f>_xlfn.IFNA(IF(IF($AK763=AR$5,VLOOKUP(AM763,buff!$K:$L,2,FALSE),"")=0,"",IF($AK763=AR$5,VLOOKUP(AM763,buff!$K:$L,2,FALSE),"")),"")</f>
        <v/>
      </c>
      <c r="AS763" s="6" t="str">
        <f>_xlfn.IFNA(IF(IF($AK763=AS$5,VLOOKUP(AN763,buff!$K:$L,2,FALSE),"")=0,"",IF($AK763=AS$5,VLOOKUP(AN763,buff!$K:$L,2,FALSE),"")),"")</f>
        <v/>
      </c>
      <c r="AT763" s="6" t="str">
        <f>_xlfn.IFNA(IF(IF($AK763=AT$5,VLOOKUP(AO763,buff!$K:$L,2,FALSE),"")=0,"",IF($AK763=AT$5,VLOOKUP(AO763,buff!$K:$L,2,FALSE),"")),"")</f>
        <v/>
      </c>
      <c r="AU763" s="6" t="str">
        <f>_xlfn.IFNA(IF(IF($AK763=AU$5,VLOOKUP(AP763,buff!$K:$L,2,FALSE),"")=0,"",IF($AK763=AU$5,VLOOKUP(AP763,buff!$K:$L,2,FALSE),"")),"")</f>
        <v/>
      </c>
      <c r="AV763" s="6" t="str">
        <f>_xlfn.IFNA(IF(IF($AK763=AV$5,VLOOKUP(AL763,buff!$K:$L,2,FALSE),"")=0,"",IF($AK763=AV$5,VLOOKUP(AL763,buff!$K:$L,2,FALSE),"")),"")</f>
        <v/>
      </c>
      <c r="AW763" s="6" t="str">
        <f>_xlfn.IFNA(IF(IF($AK763=AW$5,VLOOKUP(AM763,buff!$K:$L,2,FALSE),"")=0,"",IF($AK763=AW$5,VLOOKUP(AM763,buff!$K:$L,2,FALSE),"")),"")</f>
        <v/>
      </c>
      <c r="AX763" s="6" t="str">
        <f>_xlfn.IFNA(IF(IF($AK763=AX$5,VLOOKUP(AN763,buff!$K:$L,2,FALSE),"")=0,"",IF($AK763=AX$5,VLOOKUP(AN763,buff!$K:$L,2,FALSE),"")),"")</f>
        <v/>
      </c>
      <c r="AY763" s="6" t="str">
        <f>_xlfn.IFNA(IF(IF($AK763=AY$5,VLOOKUP(AO763,buff!$K:$L,2,FALSE),"")=0,"",IF($AK763=AY$5,VLOOKUP(AO763,buff!$K:$L,2,FALSE),"")),"")</f>
        <v/>
      </c>
      <c r="AZ763" s="6" t="str">
        <f>_xlfn.IFNA(IF(IF($AK763=AZ$5,VLOOKUP(AP763,buff!$K:$L,2,FALSE),"")=0,"",IF($AK763=AZ$5,VLOOKUP(AP763,buff!$K:$L,2,FALSE),"")),"")</f>
        <v/>
      </c>
      <c r="BA763" s="6">
        <f>VLOOKUP(AL763,buff!$K:$P,6,FALSE)</f>
        <v>87466</v>
      </c>
      <c r="BB763" s="6" t="e">
        <f>VLOOKUP(AM763,buff!$K:$P,6,FALSE)</f>
        <v>#N/A</v>
      </c>
      <c r="BC763" s="6" t="e">
        <f>VLOOKUP(AN763,buff!$K:$P,6,FALSE)</f>
        <v>#N/A</v>
      </c>
      <c r="BD763">
        <f t="shared" si="197"/>
        <v>2</v>
      </c>
      <c r="BE763">
        <f t="shared" si="198"/>
        <v>1</v>
      </c>
      <c r="BF763" s="22">
        <f t="shared" si="199"/>
        <v>101302</v>
      </c>
    </row>
    <row r="764" spans="1:58" x14ac:dyDescent="0.15">
      <c r="A764" t="str">
        <f t="shared" si="187"/>
        <v>碧翠丝主动技能2等级18</v>
      </c>
      <c r="B764" s="8">
        <f t="shared" si="194"/>
        <v>10130218</v>
      </c>
      <c r="C764" s="8" t="str">
        <f>VLOOKUP(G764,角色!A:B,2,FALSE)</f>
        <v>碧翠丝</v>
      </c>
      <c r="D764" s="8" t="str">
        <f t="shared" si="195"/>
        <v>主动技能2</v>
      </c>
      <c r="E764" s="8">
        <f t="shared" si="188"/>
        <v>18</v>
      </c>
      <c r="F764" s="8">
        <f t="shared" si="189"/>
        <v>2</v>
      </c>
      <c r="G764" s="8">
        <f t="shared" si="190"/>
        <v>13</v>
      </c>
      <c r="H764" s="4" t="s">
        <v>948</v>
      </c>
      <c r="I764" s="20" t="str">
        <f t="shared" si="201"/>
        <v>对我方随机3个单体回复10%（+123892）点生命值。</v>
      </c>
      <c r="J764" s="4" t="s">
        <v>416</v>
      </c>
      <c r="K764" s="1" t="s">
        <v>422</v>
      </c>
      <c r="L764" s="4" t="s">
        <v>106</v>
      </c>
      <c r="M764" s="4" t="s">
        <v>115</v>
      </c>
      <c r="N764" s="4">
        <v>100</v>
      </c>
      <c r="O764" s="20">
        <f>VLOOKUP(L764,对应表!BK:BL,2,FALSE)</f>
        <v>0</v>
      </c>
      <c r="P764" s="25" t="str">
        <f>_xlfn.IFNA(VLOOKUP(G764,角色!V:AE,主动技能!F764+1,FALSE),"")</f>
        <v>||eff_huichunshu|</v>
      </c>
      <c r="Q764" s="25">
        <f>(VLOOKUP(G764,角色!V:AE,主动技能!F764+4,FALSE))</f>
        <v>2</v>
      </c>
      <c r="R764" s="25">
        <v>0</v>
      </c>
      <c r="S764" s="25">
        <v>0</v>
      </c>
      <c r="T764" s="6" t="str">
        <f t="shared" si="191"/>
        <v>100047:100:3:3</v>
      </c>
      <c r="U764" s="6" t="str">
        <f t="shared" si="192"/>
        <v/>
      </c>
      <c r="V764" s="19" t="str">
        <f>VLOOKUP(G764,角色!AW:BC,主动技能!F764+1,FALSE)</f>
        <v>skill_11</v>
      </c>
      <c r="Y764">
        <f t="shared" si="193"/>
        <v>0</v>
      </c>
      <c r="Z764" s="19" t="str">
        <f>IF(VLOOKUP(C764,角色!CC:CI,主动技能!F764*2,FALSE)=0,"",VLOOKUP(C764,角色!CC:CI,主动技能!F764*2,FALSE))</f>
        <v/>
      </c>
      <c r="AA764" s="19">
        <f>IF(VLOOKUP(C764,角色!CC:CI,主动技能!F764*2+1,FALSE)=0,0,VLOOKUP(C764,角色!CC:CI,主动技能!F764*2+1,FALSE))</f>
        <v>0</v>
      </c>
      <c r="AB764" s="19" t="str">
        <f>IF(INT(VLOOKUP(E764,角色属性概况!I:M,3,FALSE)*AA764/100)=0,"",(INT(VLOOKUP(E764,角色属性概况!I:M,3,FALSE)*AA764/100)))</f>
        <v/>
      </c>
      <c r="AE764" s="25">
        <f>(VLOOKUP(G764,角色!V:AE,主动技能!F764+7,FALSE))</f>
        <v>1</v>
      </c>
      <c r="AF764" s="19">
        <f>VLOOKUP(F764,对应表!AY:BA,3,FALSE)</f>
        <v>1</v>
      </c>
      <c r="AG764" s="19">
        <f>VLOOKUP(F764,对应表!AY:BA,2,FALSE)</f>
        <v>1</v>
      </c>
      <c r="AH764" s="25" t="str">
        <f>VLOOKUP(F764,特效对应!F:G,2,FALSE)</f>
        <v>attackex</v>
      </c>
      <c r="AJ764">
        <f t="shared" si="196"/>
        <v>18</v>
      </c>
      <c r="AK764" t="s">
        <v>117</v>
      </c>
      <c r="AL764" s="4" t="s">
        <v>906</v>
      </c>
      <c r="AQ764" s="6" t="str">
        <f>_xlfn.IFNA(IF(IF($AK764=AQ$5,VLOOKUP(AL764,buff!$K:$L,2,FALSE),"")=0,"",IF($AK764=AQ$5,VLOOKUP(AL764,buff!$K:$L,2,FALSE),"")),"")</f>
        <v>100047:100:3:3</v>
      </c>
      <c r="AR764" s="6" t="str">
        <f>_xlfn.IFNA(IF(IF($AK764=AR$5,VLOOKUP(AM764,buff!$K:$L,2,FALSE),"")=0,"",IF($AK764=AR$5,VLOOKUP(AM764,buff!$K:$L,2,FALSE),"")),"")</f>
        <v/>
      </c>
      <c r="AS764" s="6" t="str">
        <f>_xlfn.IFNA(IF(IF($AK764=AS$5,VLOOKUP(AN764,buff!$K:$L,2,FALSE),"")=0,"",IF($AK764=AS$5,VLOOKUP(AN764,buff!$K:$L,2,FALSE),"")),"")</f>
        <v/>
      </c>
      <c r="AT764" s="6" t="str">
        <f>_xlfn.IFNA(IF(IF($AK764=AT$5,VLOOKUP(AO764,buff!$K:$L,2,FALSE),"")=0,"",IF($AK764=AT$5,VLOOKUP(AO764,buff!$K:$L,2,FALSE),"")),"")</f>
        <v/>
      </c>
      <c r="AU764" s="6" t="str">
        <f>_xlfn.IFNA(IF(IF($AK764=AU$5,VLOOKUP(AP764,buff!$K:$L,2,FALSE),"")=0,"",IF($AK764=AU$5,VLOOKUP(AP764,buff!$K:$L,2,FALSE),"")),"")</f>
        <v/>
      </c>
      <c r="AV764" s="6" t="str">
        <f>_xlfn.IFNA(IF(IF($AK764=AV$5,VLOOKUP(AL764,buff!$K:$L,2,FALSE),"")=0,"",IF($AK764=AV$5,VLOOKUP(AL764,buff!$K:$L,2,FALSE),"")),"")</f>
        <v/>
      </c>
      <c r="AW764" s="6" t="str">
        <f>_xlfn.IFNA(IF(IF($AK764=AW$5,VLOOKUP(AM764,buff!$K:$L,2,FALSE),"")=0,"",IF($AK764=AW$5,VLOOKUP(AM764,buff!$K:$L,2,FALSE),"")),"")</f>
        <v/>
      </c>
      <c r="AX764" s="6" t="str">
        <f>_xlfn.IFNA(IF(IF($AK764=AX$5,VLOOKUP(AN764,buff!$K:$L,2,FALSE),"")=0,"",IF($AK764=AX$5,VLOOKUP(AN764,buff!$K:$L,2,FALSE),"")),"")</f>
        <v/>
      </c>
      <c r="AY764" s="6" t="str">
        <f>_xlfn.IFNA(IF(IF($AK764=AY$5,VLOOKUP(AO764,buff!$K:$L,2,FALSE),"")=0,"",IF($AK764=AY$5,VLOOKUP(AO764,buff!$K:$L,2,FALSE),"")),"")</f>
        <v/>
      </c>
      <c r="AZ764" s="6" t="str">
        <f>_xlfn.IFNA(IF(IF($AK764=AZ$5,VLOOKUP(AP764,buff!$K:$L,2,FALSE),"")=0,"",IF($AK764=AZ$5,VLOOKUP(AP764,buff!$K:$L,2,FALSE),"")),"")</f>
        <v/>
      </c>
      <c r="BA764" s="6">
        <f>VLOOKUP(AL764,buff!$K:$P,6,FALSE)</f>
        <v>123892</v>
      </c>
      <c r="BB764" s="6" t="e">
        <f>VLOOKUP(AM764,buff!$K:$P,6,FALSE)</f>
        <v>#N/A</v>
      </c>
      <c r="BC764" s="6" t="e">
        <f>VLOOKUP(AN764,buff!$K:$P,6,FALSE)</f>
        <v>#N/A</v>
      </c>
      <c r="BD764">
        <f t="shared" si="197"/>
        <v>2</v>
      </c>
      <c r="BE764">
        <f t="shared" si="198"/>
        <v>1</v>
      </c>
      <c r="BF764" s="22">
        <f t="shared" si="199"/>
        <v>101302</v>
      </c>
    </row>
    <row r="765" spans="1:58" x14ac:dyDescent="0.15">
      <c r="A765" t="str">
        <f t="shared" si="187"/>
        <v>碧翠丝主动技能2等级19</v>
      </c>
      <c r="B765" s="8">
        <f t="shared" si="194"/>
        <v>10130219</v>
      </c>
      <c r="C765" s="8" t="str">
        <f>VLOOKUP(G765,角色!A:B,2,FALSE)</f>
        <v>碧翠丝</v>
      </c>
      <c r="D765" s="8" t="str">
        <f t="shared" si="195"/>
        <v>主动技能2</v>
      </c>
      <c r="E765" s="8">
        <f t="shared" si="188"/>
        <v>19</v>
      </c>
      <c r="F765" s="8">
        <f t="shared" si="189"/>
        <v>2</v>
      </c>
      <c r="G765" s="8">
        <f t="shared" si="190"/>
        <v>13</v>
      </c>
      <c r="H765" s="4" t="s">
        <v>948</v>
      </c>
      <c r="I765" s="20" t="str">
        <f t="shared" si="201"/>
        <v>对我方随机3个单体回复10%（+175461）点生命值。</v>
      </c>
      <c r="J765" s="4" t="s">
        <v>416</v>
      </c>
      <c r="K765" s="1" t="s">
        <v>422</v>
      </c>
      <c r="L765" s="4" t="s">
        <v>106</v>
      </c>
      <c r="M765" s="4" t="s">
        <v>115</v>
      </c>
      <c r="N765" s="4">
        <v>100</v>
      </c>
      <c r="O765" s="20">
        <f>VLOOKUP(L765,对应表!BK:BL,2,FALSE)</f>
        <v>0</v>
      </c>
      <c r="P765" s="25" t="str">
        <f>_xlfn.IFNA(VLOOKUP(G765,角色!V:AE,主动技能!F765+1,FALSE),"")</f>
        <v>||eff_huichunshu|</v>
      </c>
      <c r="Q765" s="25">
        <f>(VLOOKUP(G765,角色!V:AE,主动技能!F765+4,FALSE))</f>
        <v>2</v>
      </c>
      <c r="R765" s="25">
        <v>0</v>
      </c>
      <c r="S765" s="25">
        <v>0</v>
      </c>
      <c r="T765" s="6" t="str">
        <f t="shared" si="191"/>
        <v>100048:100:3:3</v>
      </c>
      <c r="U765" s="6" t="str">
        <f t="shared" si="192"/>
        <v/>
      </c>
      <c r="V765" s="19" t="str">
        <f>VLOOKUP(G765,角色!AW:BC,主动技能!F765+1,FALSE)</f>
        <v>skill_11</v>
      </c>
      <c r="Y765">
        <f t="shared" si="193"/>
        <v>0</v>
      </c>
      <c r="Z765" s="19" t="str">
        <f>IF(VLOOKUP(C765,角色!CC:CI,主动技能!F765*2,FALSE)=0,"",VLOOKUP(C765,角色!CC:CI,主动技能!F765*2,FALSE))</f>
        <v/>
      </c>
      <c r="AA765" s="19">
        <f>IF(VLOOKUP(C765,角色!CC:CI,主动技能!F765*2+1,FALSE)=0,0,VLOOKUP(C765,角色!CC:CI,主动技能!F765*2+1,FALSE))</f>
        <v>0</v>
      </c>
      <c r="AB765" s="19" t="str">
        <f>IF(INT(VLOOKUP(E765,角色属性概况!I:M,3,FALSE)*AA765/100)=0,"",(INT(VLOOKUP(E765,角色属性概况!I:M,3,FALSE)*AA765/100)))</f>
        <v/>
      </c>
      <c r="AE765" s="25">
        <f>(VLOOKUP(G765,角色!V:AE,主动技能!F765+7,FALSE))</f>
        <v>1</v>
      </c>
      <c r="AF765" s="19">
        <f>VLOOKUP(F765,对应表!AY:BA,3,FALSE)</f>
        <v>1</v>
      </c>
      <c r="AG765" s="19">
        <f>VLOOKUP(F765,对应表!AY:BA,2,FALSE)</f>
        <v>1</v>
      </c>
      <c r="AH765" s="25" t="str">
        <f>VLOOKUP(F765,特效对应!F:G,2,FALSE)</f>
        <v>attackex</v>
      </c>
      <c r="AJ765">
        <f t="shared" si="196"/>
        <v>19</v>
      </c>
      <c r="AK765" t="s">
        <v>117</v>
      </c>
      <c r="AL765" s="4" t="s">
        <v>907</v>
      </c>
      <c r="AQ765" s="6" t="str">
        <f>_xlfn.IFNA(IF(IF($AK765=AQ$5,VLOOKUP(AL765,buff!$K:$L,2,FALSE),"")=0,"",IF($AK765=AQ$5,VLOOKUP(AL765,buff!$K:$L,2,FALSE),"")),"")</f>
        <v>100048:100:3:3</v>
      </c>
      <c r="AR765" s="6" t="str">
        <f>_xlfn.IFNA(IF(IF($AK765=AR$5,VLOOKUP(AM765,buff!$K:$L,2,FALSE),"")=0,"",IF($AK765=AR$5,VLOOKUP(AM765,buff!$K:$L,2,FALSE),"")),"")</f>
        <v/>
      </c>
      <c r="AS765" s="6" t="str">
        <f>_xlfn.IFNA(IF(IF($AK765=AS$5,VLOOKUP(AN765,buff!$K:$L,2,FALSE),"")=0,"",IF($AK765=AS$5,VLOOKUP(AN765,buff!$K:$L,2,FALSE),"")),"")</f>
        <v/>
      </c>
      <c r="AT765" s="6" t="str">
        <f>_xlfn.IFNA(IF(IF($AK765=AT$5,VLOOKUP(AO765,buff!$K:$L,2,FALSE),"")=0,"",IF($AK765=AT$5,VLOOKUP(AO765,buff!$K:$L,2,FALSE),"")),"")</f>
        <v/>
      </c>
      <c r="AU765" s="6" t="str">
        <f>_xlfn.IFNA(IF(IF($AK765=AU$5,VLOOKUP(AP765,buff!$K:$L,2,FALSE),"")=0,"",IF($AK765=AU$5,VLOOKUP(AP765,buff!$K:$L,2,FALSE),"")),"")</f>
        <v/>
      </c>
      <c r="AV765" s="6" t="str">
        <f>_xlfn.IFNA(IF(IF($AK765=AV$5,VLOOKUP(AL765,buff!$K:$L,2,FALSE),"")=0,"",IF($AK765=AV$5,VLOOKUP(AL765,buff!$K:$L,2,FALSE),"")),"")</f>
        <v/>
      </c>
      <c r="AW765" s="6" t="str">
        <f>_xlfn.IFNA(IF(IF($AK765=AW$5,VLOOKUP(AM765,buff!$K:$L,2,FALSE),"")=0,"",IF($AK765=AW$5,VLOOKUP(AM765,buff!$K:$L,2,FALSE),"")),"")</f>
        <v/>
      </c>
      <c r="AX765" s="6" t="str">
        <f>_xlfn.IFNA(IF(IF($AK765=AX$5,VLOOKUP(AN765,buff!$K:$L,2,FALSE),"")=0,"",IF($AK765=AX$5,VLOOKUP(AN765,buff!$K:$L,2,FALSE),"")),"")</f>
        <v/>
      </c>
      <c r="AY765" s="6" t="str">
        <f>_xlfn.IFNA(IF(IF($AK765=AY$5,VLOOKUP(AO765,buff!$K:$L,2,FALSE),"")=0,"",IF($AK765=AY$5,VLOOKUP(AO765,buff!$K:$L,2,FALSE),"")),"")</f>
        <v/>
      </c>
      <c r="AZ765" s="6" t="str">
        <f>_xlfn.IFNA(IF(IF($AK765=AZ$5,VLOOKUP(AP765,buff!$K:$L,2,FALSE),"")=0,"",IF($AK765=AZ$5,VLOOKUP(AP765,buff!$K:$L,2,FALSE),"")),"")</f>
        <v/>
      </c>
      <c r="BA765" s="6">
        <f>VLOOKUP(AL765,buff!$K:$P,6,FALSE)</f>
        <v>175461</v>
      </c>
      <c r="BB765" s="6" t="e">
        <f>VLOOKUP(AM765,buff!$K:$P,6,FALSE)</f>
        <v>#N/A</v>
      </c>
      <c r="BC765" s="6" t="e">
        <f>VLOOKUP(AN765,buff!$K:$P,6,FALSE)</f>
        <v>#N/A</v>
      </c>
      <c r="BD765">
        <f t="shared" si="197"/>
        <v>2</v>
      </c>
      <c r="BE765">
        <f t="shared" si="198"/>
        <v>1</v>
      </c>
      <c r="BF765" s="22">
        <f t="shared" si="199"/>
        <v>101302</v>
      </c>
    </row>
    <row r="766" spans="1:58" x14ac:dyDescent="0.15">
      <c r="A766" t="str">
        <f t="shared" si="187"/>
        <v>碧翠丝主动技能2等级20</v>
      </c>
      <c r="B766" s="8">
        <f t="shared" si="194"/>
        <v>10130220</v>
      </c>
      <c r="C766" s="8" t="str">
        <f>VLOOKUP(G766,角色!A:B,2,FALSE)</f>
        <v>碧翠丝</v>
      </c>
      <c r="D766" s="8" t="str">
        <f t="shared" si="195"/>
        <v>主动技能2</v>
      </c>
      <c r="E766" s="8">
        <f t="shared" si="188"/>
        <v>20</v>
      </c>
      <c r="F766" s="8">
        <f t="shared" si="189"/>
        <v>2</v>
      </c>
      <c r="G766" s="8">
        <f t="shared" si="190"/>
        <v>13</v>
      </c>
      <c r="H766" s="4" t="s">
        <v>948</v>
      </c>
      <c r="I766" s="20" t="str">
        <f t="shared" si="201"/>
        <v>对我方随机3个单体回复10%（+248467）点生命值。</v>
      </c>
      <c r="J766" s="4" t="s">
        <v>416</v>
      </c>
      <c r="K766" s="1" t="s">
        <v>422</v>
      </c>
      <c r="L766" s="4" t="s">
        <v>106</v>
      </c>
      <c r="M766" s="4" t="s">
        <v>115</v>
      </c>
      <c r="N766" s="4">
        <v>100</v>
      </c>
      <c r="O766" s="20">
        <f>VLOOKUP(L766,对应表!BK:BL,2,FALSE)</f>
        <v>0</v>
      </c>
      <c r="P766" s="25" t="str">
        <f>_xlfn.IFNA(VLOOKUP(G766,角色!V:AE,主动技能!F766+1,FALSE),"")</f>
        <v>||eff_huichunshu|</v>
      </c>
      <c r="Q766" s="25">
        <f>(VLOOKUP(G766,角色!V:AE,主动技能!F766+4,FALSE))</f>
        <v>2</v>
      </c>
      <c r="R766" s="25">
        <v>0</v>
      </c>
      <c r="S766" s="25">
        <v>0</v>
      </c>
      <c r="T766" s="6" t="str">
        <f t="shared" si="191"/>
        <v>100049:100:3:3</v>
      </c>
      <c r="U766" s="6" t="str">
        <f t="shared" si="192"/>
        <v/>
      </c>
      <c r="V766" s="19" t="str">
        <f>VLOOKUP(G766,角色!AW:BC,主动技能!F766+1,FALSE)</f>
        <v>skill_11</v>
      </c>
      <c r="Y766">
        <f t="shared" si="193"/>
        <v>0</v>
      </c>
      <c r="Z766" s="19" t="str">
        <f>IF(VLOOKUP(C766,角色!CC:CI,主动技能!F766*2,FALSE)=0,"",VLOOKUP(C766,角色!CC:CI,主动技能!F766*2,FALSE))</f>
        <v/>
      </c>
      <c r="AA766" s="19">
        <f>IF(VLOOKUP(C766,角色!CC:CI,主动技能!F766*2+1,FALSE)=0,0,VLOOKUP(C766,角色!CC:CI,主动技能!F766*2+1,FALSE))</f>
        <v>0</v>
      </c>
      <c r="AB766" s="19" t="str">
        <f>IF(INT(VLOOKUP(E766,角色属性概况!I:M,3,FALSE)*AA766/100)=0,"",(INT(VLOOKUP(E766,角色属性概况!I:M,3,FALSE)*AA766/100)))</f>
        <v/>
      </c>
      <c r="AE766" s="25">
        <f>(VLOOKUP(G766,角色!V:AE,主动技能!F766+7,FALSE))</f>
        <v>1</v>
      </c>
      <c r="AF766" s="19">
        <f>VLOOKUP(F766,对应表!AY:BA,3,FALSE)</f>
        <v>1</v>
      </c>
      <c r="AG766" s="19">
        <f>VLOOKUP(F766,对应表!AY:BA,2,FALSE)</f>
        <v>1</v>
      </c>
      <c r="AH766" s="25" t="str">
        <f>VLOOKUP(F766,特效对应!F:G,2,FALSE)</f>
        <v>attackex</v>
      </c>
      <c r="AJ766">
        <f t="shared" si="196"/>
        <v>20</v>
      </c>
      <c r="AK766" t="s">
        <v>117</v>
      </c>
      <c r="AL766" s="4" t="s">
        <v>908</v>
      </c>
      <c r="AQ766" s="6" t="str">
        <f>_xlfn.IFNA(IF(IF($AK766=AQ$5,VLOOKUP(AL766,buff!$K:$L,2,FALSE),"")=0,"",IF($AK766=AQ$5,VLOOKUP(AL766,buff!$K:$L,2,FALSE),"")),"")</f>
        <v>100049:100:3:3</v>
      </c>
      <c r="AR766" s="6" t="str">
        <f>_xlfn.IFNA(IF(IF($AK766=AR$5,VLOOKUP(AM766,buff!$K:$L,2,FALSE),"")=0,"",IF($AK766=AR$5,VLOOKUP(AM766,buff!$K:$L,2,FALSE),"")),"")</f>
        <v/>
      </c>
      <c r="AS766" s="6" t="str">
        <f>_xlfn.IFNA(IF(IF($AK766=AS$5,VLOOKUP(AN766,buff!$K:$L,2,FALSE),"")=0,"",IF($AK766=AS$5,VLOOKUP(AN766,buff!$K:$L,2,FALSE),"")),"")</f>
        <v/>
      </c>
      <c r="AT766" s="6" t="str">
        <f>_xlfn.IFNA(IF(IF($AK766=AT$5,VLOOKUP(AO766,buff!$K:$L,2,FALSE),"")=0,"",IF($AK766=AT$5,VLOOKUP(AO766,buff!$K:$L,2,FALSE),"")),"")</f>
        <v/>
      </c>
      <c r="AU766" s="6" t="str">
        <f>_xlfn.IFNA(IF(IF($AK766=AU$5,VLOOKUP(AP766,buff!$K:$L,2,FALSE),"")=0,"",IF($AK766=AU$5,VLOOKUP(AP766,buff!$K:$L,2,FALSE),"")),"")</f>
        <v/>
      </c>
      <c r="AV766" s="6" t="str">
        <f>_xlfn.IFNA(IF(IF($AK766=AV$5,VLOOKUP(AL766,buff!$K:$L,2,FALSE),"")=0,"",IF($AK766=AV$5,VLOOKUP(AL766,buff!$K:$L,2,FALSE),"")),"")</f>
        <v/>
      </c>
      <c r="AW766" s="6" t="str">
        <f>_xlfn.IFNA(IF(IF($AK766=AW$5,VLOOKUP(AM766,buff!$K:$L,2,FALSE),"")=0,"",IF($AK766=AW$5,VLOOKUP(AM766,buff!$K:$L,2,FALSE),"")),"")</f>
        <v/>
      </c>
      <c r="AX766" s="6" t="str">
        <f>_xlfn.IFNA(IF(IF($AK766=AX$5,VLOOKUP(AN766,buff!$K:$L,2,FALSE),"")=0,"",IF($AK766=AX$5,VLOOKUP(AN766,buff!$K:$L,2,FALSE),"")),"")</f>
        <v/>
      </c>
      <c r="AY766" s="6" t="str">
        <f>_xlfn.IFNA(IF(IF($AK766=AY$5,VLOOKUP(AO766,buff!$K:$L,2,FALSE),"")=0,"",IF($AK766=AY$5,VLOOKUP(AO766,buff!$K:$L,2,FALSE),"")),"")</f>
        <v/>
      </c>
      <c r="AZ766" s="6" t="str">
        <f>_xlfn.IFNA(IF(IF($AK766=AZ$5,VLOOKUP(AP766,buff!$K:$L,2,FALSE),"")=0,"",IF($AK766=AZ$5,VLOOKUP(AP766,buff!$K:$L,2,FALSE),"")),"")</f>
        <v/>
      </c>
      <c r="BA766" s="6">
        <f>VLOOKUP(AL766,buff!$K:$P,6,FALSE)</f>
        <v>248467</v>
      </c>
      <c r="BB766" s="6" t="e">
        <f>VLOOKUP(AM766,buff!$K:$P,6,FALSE)</f>
        <v>#N/A</v>
      </c>
      <c r="BC766" s="6" t="e">
        <f>VLOOKUP(AN766,buff!$K:$P,6,FALSE)</f>
        <v>#N/A</v>
      </c>
      <c r="BD766">
        <f t="shared" si="197"/>
        <v>2</v>
      </c>
      <c r="BE766">
        <f t="shared" si="198"/>
        <v>1</v>
      </c>
      <c r="BF766" s="22">
        <f t="shared" si="199"/>
        <v>101302</v>
      </c>
    </row>
    <row r="767" spans="1:58" x14ac:dyDescent="0.15">
      <c r="A767" t="str">
        <f t="shared" si="187"/>
        <v>碧翠丝主动技能3等级1</v>
      </c>
      <c r="B767" s="8">
        <f t="shared" si="194"/>
        <v>10130301</v>
      </c>
      <c r="C767" s="8" t="str">
        <f>VLOOKUP(G767,角色!A:B,2,FALSE)</f>
        <v>碧翠丝</v>
      </c>
      <c r="D767" s="8" t="str">
        <f t="shared" si="195"/>
        <v>主动技能3</v>
      </c>
      <c r="E767" s="8">
        <f t="shared" si="188"/>
        <v>1</v>
      </c>
      <c r="F767" s="8">
        <f t="shared" si="189"/>
        <v>3</v>
      </c>
      <c r="G767" s="8">
        <f t="shared" si="190"/>
        <v>13</v>
      </c>
      <c r="H767" s="4" t="s">
        <v>425</v>
      </c>
      <c r="I767" s="20" t="str">
        <f>"回复我方全体"&amp;BA767&amp;"%生命。并提升我方全体"&amp;BB767&amp;"%攻击。"</f>
        <v>回复我方全体10%生命。并提升我方全体10%攻击。</v>
      </c>
      <c r="J767" s="4" t="s">
        <v>416</v>
      </c>
      <c r="K767" s="1" t="s">
        <v>104</v>
      </c>
      <c r="L767" s="4" t="s">
        <v>108</v>
      </c>
      <c r="M767" s="4" t="s">
        <v>420</v>
      </c>
      <c r="N767" s="4">
        <v>100</v>
      </c>
      <c r="O767" s="20">
        <f>VLOOKUP(L767,对应表!BK:BL,2,FALSE)</f>
        <v>100</v>
      </c>
      <c r="P767" s="25" t="str">
        <f>_xlfn.IFNA(VLOOKUP(G767,角色!V:AE,主动技能!F767+1,FALSE),"")</f>
        <v>||eff_zirankuizeng|</v>
      </c>
      <c r="Q767" s="25">
        <f>(VLOOKUP(G767,角色!V:AE,主动技能!F767+4,FALSE))</f>
        <v>3</v>
      </c>
      <c r="R767" s="25">
        <v>0</v>
      </c>
      <c r="S767" s="25">
        <v>0</v>
      </c>
      <c r="T767" s="6" t="str">
        <f t="shared" si="191"/>
        <v>100007:100:2:0|100019:100:2:0</v>
      </c>
      <c r="U767" s="6" t="str">
        <f t="shared" si="192"/>
        <v/>
      </c>
      <c r="V767" s="19" t="str">
        <f>VLOOKUP(G767,角色!AW:BC,主动技能!F767+1,FALSE)</f>
        <v>skill_16</v>
      </c>
      <c r="Y767">
        <f t="shared" si="193"/>
        <v>0</v>
      </c>
      <c r="Z767" s="19" t="str">
        <f>IF(VLOOKUP(C767,角色!CC:CI,主动技能!F767*2,FALSE)=0,"",VLOOKUP(C767,角色!CC:CI,主动技能!F767*2,FALSE))</f>
        <v/>
      </c>
      <c r="AA767" s="19">
        <f>IF(VLOOKUP(C767,角色!CC:CI,主动技能!F767*2+1,FALSE)=0,0,VLOOKUP(C767,角色!CC:CI,主动技能!F767*2+1,FALSE))</f>
        <v>0</v>
      </c>
      <c r="AB767" s="19" t="str">
        <f>IF(INT(VLOOKUP(E767,角色属性概况!I:M,3,FALSE)*AA767/100)=0,"",(INT(VLOOKUP(E767,角色属性概况!I:M,3,FALSE)*AA767/100)))</f>
        <v/>
      </c>
      <c r="AE767" s="25">
        <f>(VLOOKUP(G767,角色!V:AE,主动技能!F767+7,FALSE))</f>
        <v>1</v>
      </c>
      <c r="AF767" s="19">
        <f>VLOOKUP(F767,对应表!AY:BA,3,FALSE)</f>
        <v>2</v>
      </c>
      <c r="AG767" s="19">
        <f>VLOOKUP(F767,对应表!AY:BA,2,FALSE)</f>
        <v>2</v>
      </c>
      <c r="AH767" s="25" t="str">
        <f>VLOOKUP(F767,特效对应!F:G,2,FALSE)</f>
        <v>attackex</v>
      </c>
      <c r="AJ767">
        <f t="shared" si="196"/>
        <v>1</v>
      </c>
      <c r="AK767" s="2" t="s">
        <v>117</v>
      </c>
      <c r="AL767" s="4" t="s">
        <v>861</v>
      </c>
      <c r="AM767" s="4" t="s">
        <v>930</v>
      </c>
      <c r="AQ767" s="6" t="str">
        <f>_xlfn.IFNA(IF(IF($AK767=AQ$5,VLOOKUP(AL767,buff!$K:$L,2,FALSE),"")=0,"",IF($AK767=AQ$5,VLOOKUP(AL767,buff!$K:$L,2,FALSE),"")),"")</f>
        <v>100007:100:2:0</v>
      </c>
      <c r="AR767" s="6" t="str">
        <f>_xlfn.IFNA(IF(IF($AK767=AR$5,VLOOKUP(AM767,buff!$K:$L,2,FALSE),"")=0,"",IF($AK767=AR$5,VLOOKUP(AM767,buff!$K:$L,2,FALSE),"")),"")</f>
        <v>100019:100:2:0</v>
      </c>
      <c r="AS767" s="6" t="str">
        <f>_xlfn.IFNA(IF(IF($AK767=AS$5,VLOOKUP(AN767,buff!$K:$L,2,FALSE),"")=0,"",IF($AK767=AS$5,VLOOKUP(AN767,buff!$K:$L,2,FALSE),"")),"")</f>
        <v/>
      </c>
      <c r="AT767" s="6" t="str">
        <f>_xlfn.IFNA(IF(IF($AK767=AT$5,VLOOKUP(AO767,buff!$K:$L,2,FALSE),"")=0,"",IF($AK767=AT$5,VLOOKUP(AO767,buff!$K:$L,2,FALSE),"")),"")</f>
        <v/>
      </c>
      <c r="AU767" s="6" t="str">
        <f>_xlfn.IFNA(IF(IF($AK767=AU$5,VLOOKUP(AP767,buff!$K:$L,2,FALSE),"")=0,"",IF($AK767=AU$5,VLOOKUP(AP767,buff!$K:$L,2,FALSE),"")),"")</f>
        <v/>
      </c>
      <c r="AV767" s="6" t="str">
        <f>_xlfn.IFNA(IF(IF($AK767=AV$5,VLOOKUP(AL767,buff!$K:$L,2,FALSE),"")=0,"",IF($AK767=AV$5,VLOOKUP(AL767,buff!$K:$L,2,FALSE),"")),"")</f>
        <v/>
      </c>
      <c r="AW767" s="6" t="str">
        <f>_xlfn.IFNA(IF(IF($AK767=AW$5,VLOOKUP(AM767,buff!$K:$L,2,FALSE),"")=0,"",IF($AK767=AW$5,VLOOKUP(AM767,buff!$K:$L,2,FALSE),"")),"")</f>
        <v/>
      </c>
      <c r="AX767" s="6" t="str">
        <f>_xlfn.IFNA(IF(IF($AK767=AX$5,VLOOKUP(AN767,buff!$K:$L,2,FALSE),"")=0,"",IF($AK767=AX$5,VLOOKUP(AN767,buff!$K:$L,2,FALSE),"")),"")</f>
        <v/>
      </c>
      <c r="AY767" s="6" t="str">
        <f>_xlfn.IFNA(IF(IF($AK767=AY$5,VLOOKUP(AO767,buff!$K:$L,2,FALSE),"")=0,"",IF($AK767=AY$5,VLOOKUP(AO767,buff!$K:$L,2,FALSE),"")),"")</f>
        <v/>
      </c>
      <c r="AZ767" s="6" t="str">
        <f>_xlfn.IFNA(IF(IF($AK767=AZ$5,VLOOKUP(AP767,buff!$K:$L,2,FALSE),"")=0,"",IF($AK767=AZ$5,VLOOKUP(AP767,buff!$K:$L,2,FALSE),"")),"")</f>
        <v/>
      </c>
      <c r="BA767" s="6">
        <f>VLOOKUP(AL767,buff!$K:$P,6,FALSE)</f>
        <v>10</v>
      </c>
      <c r="BB767" s="6">
        <f>VLOOKUP(AM767,buff!$K:$P,6,FALSE)</f>
        <v>10</v>
      </c>
      <c r="BC767" s="6" t="e">
        <f>VLOOKUP(AN767,buff!$K:$P,6,FALSE)</f>
        <v>#N/A</v>
      </c>
      <c r="BD767">
        <f t="shared" si="197"/>
        <v>3</v>
      </c>
      <c r="BE767">
        <f t="shared" si="198"/>
        <v>2</v>
      </c>
      <c r="BF767" s="22">
        <f t="shared" si="199"/>
        <v>101303</v>
      </c>
    </row>
    <row r="768" spans="1:58" x14ac:dyDescent="0.15">
      <c r="A768" t="str">
        <f t="shared" si="187"/>
        <v>碧翠丝主动技能3等级2</v>
      </c>
      <c r="B768" s="8">
        <f t="shared" si="194"/>
        <v>10130302</v>
      </c>
      <c r="C768" s="8" t="str">
        <f>VLOOKUP(G768,角色!A:B,2,FALSE)</f>
        <v>碧翠丝</v>
      </c>
      <c r="D768" s="8" t="str">
        <f t="shared" si="195"/>
        <v>主动技能3</v>
      </c>
      <c r="E768" s="8">
        <f t="shared" si="188"/>
        <v>2</v>
      </c>
      <c r="F768" s="8">
        <f t="shared" si="189"/>
        <v>3</v>
      </c>
      <c r="G768" s="8">
        <f t="shared" si="190"/>
        <v>13</v>
      </c>
      <c r="H768" s="4" t="s">
        <v>425</v>
      </c>
      <c r="I768" s="20" t="str">
        <f t="shared" ref="I768:I786" si="202">"回复我方全体"&amp;BA768&amp;"%生命。并提升我方全体"&amp;BB768&amp;"%攻击。"</f>
        <v>回复我方全体10%生命。并提升我方全体11%攻击。</v>
      </c>
      <c r="J768" s="4" t="s">
        <v>416</v>
      </c>
      <c r="K768" s="1" t="s">
        <v>104</v>
      </c>
      <c r="L768" s="4" t="s">
        <v>108</v>
      </c>
      <c r="M768" s="4" t="s">
        <v>420</v>
      </c>
      <c r="N768" s="4">
        <v>100</v>
      </c>
      <c r="O768" s="20">
        <f>VLOOKUP(L768,对应表!BK:BL,2,FALSE)</f>
        <v>100</v>
      </c>
      <c r="P768" s="25" t="str">
        <f>_xlfn.IFNA(VLOOKUP(G768,角色!V:AE,主动技能!F768+1,FALSE),"")</f>
        <v>||eff_zirankuizeng|</v>
      </c>
      <c r="Q768" s="25">
        <f>(VLOOKUP(G768,角色!V:AE,主动技能!F768+4,FALSE))</f>
        <v>3</v>
      </c>
      <c r="R768" s="25">
        <v>0</v>
      </c>
      <c r="S768" s="25">
        <v>0</v>
      </c>
      <c r="T768" s="6" t="str">
        <f t="shared" si="191"/>
        <v>100007:100:2:0|100020:100:2:0</v>
      </c>
      <c r="U768" s="6" t="str">
        <f t="shared" si="192"/>
        <v/>
      </c>
      <c r="V768" s="19" t="str">
        <f>VLOOKUP(G768,角色!AW:BC,主动技能!F768+1,FALSE)</f>
        <v>skill_16</v>
      </c>
      <c r="Y768">
        <f t="shared" si="193"/>
        <v>0</v>
      </c>
      <c r="Z768" s="19" t="str">
        <f>IF(VLOOKUP(C768,角色!CC:CI,主动技能!F768*2,FALSE)=0,"",VLOOKUP(C768,角色!CC:CI,主动技能!F768*2,FALSE))</f>
        <v/>
      </c>
      <c r="AA768" s="19">
        <f>IF(VLOOKUP(C768,角色!CC:CI,主动技能!F768*2+1,FALSE)=0,0,VLOOKUP(C768,角色!CC:CI,主动技能!F768*2+1,FALSE))</f>
        <v>0</v>
      </c>
      <c r="AB768" s="19" t="str">
        <f>IF(INT(VLOOKUP(E768,角色属性概况!I:M,3,FALSE)*AA768/100)=0,"",(INT(VLOOKUP(E768,角色属性概况!I:M,3,FALSE)*AA768/100)))</f>
        <v/>
      </c>
      <c r="AE768" s="25">
        <f>(VLOOKUP(G768,角色!V:AE,主动技能!F768+7,FALSE))</f>
        <v>1</v>
      </c>
      <c r="AF768" s="19">
        <f>VLOOKUP(F768,对应表!AY:BA,3,FALSE)</f>
        <v>2</v>
      </c>
      <c r="AG768" s="19">
        <f>VLOOKUP(F768,对应表!AY:BA,2,FALSE)</f>
        <v>2</v>
      </c>
      <c r="AH768" s="25" t="str">
        <f>VLOOKUP(F768,特效对应!F:G,2,FALSE)</f>
        <v>attackex</v>
      </c>
      <c r="AJ768">
        <f t="shared" si="196"/>
        <v>2</v>
      </c>
      <c r="AK768" s="2" t="s">
        <v>117</v>
      </c>
      <c r="AL768" s="4" t="s">
        <v>861</v>
      </c>
      <c r="AM768" s="4" t="s">
        <v>931</v>
      </c>
      <c r="AQ768" s="6" t="str">
        <f>_xlfn.IFNA(IF(IF($AK768=AQ$5,VLOOKUP(AL768,buff!$K:$L,2,FALSE),"")=0,"",IF($AK768=AQ$5,VLOOKUP(AL768,buff!$K:$L,2,FALSE),"")),"")</f>
        <v>100007:100:2:0</v>
      </c>
      <c r="AR768" s="6" t="str">
        <f>_xlfn.IFNA(IF(IF($AK768=AR$5,VLOOKUP(AM768,buff!$K:$L,2,FALSE),"")=0,"",IF($AK768=AR$5,VLOOKUP(AM768,buff!$K:$L,2,FALSE),"")),"")</f>
        <v>100020:100:2:0</v>
      </c>
      <c r="AS768" s="6" t="str">
        <f>_xlfn.IFNA(IF(IF($AK768=AS$5,VLOOKUP(AN768,buff!$K:$L,2,FALSE),"")=0,"",IF($AK768=AS$5,VLOOKUP(AN768,buff!$K:$L,2,FALSE),"")),"")</f>
        <v/>
      </c>
      <c r="AT768" s="6" t="str">
        <f>_xlfn.IFNA(IF(IF($AK768=AT$5,VLOOKUP(AO768,buff!$K:$L,2,FALSE),"")=0,"",IF($AK768=AT$5,VLOOKUP(AO768,buff!$K:$L,2,FALSE),"")),"")</f>
        <v/>
      </c>
      <c r="AU768" s="6" t="str">
        <f>_xlfn.IFNA(IF(IF($AK768=AU$5,VLOOKUP(AP768,buff!$K:$L,2,FALSE),"")=0,"",IF($AK768=AU$5,VLOOKUP(AP768,buff!$K:$L,2,FALSE),"")),"")</f>
        <v/>
      </c>
      <c r="AV768" s="6" t="str">
        <f>_xlfn.IFNA(IF(IF($AK768=AV$5,VLOOKUP(AL768,buff!$K:$L,2,FALSE),"")=0,"",IF($AK768=AV$5,VLOOKUP(AL768,buff!$K:$L,2,FALSE),"")),"")</f>
        <v/>
      </c>
      <c r="AW768" s="6" t="str">
        <f>_xlfn.IFNA(IF(IF($AK768=AW$5,VLOOKUP(AM768,buff!$K:$L,2,FALSE),"")=0,"",IF($AK768=AW$5,VLOOKUP(AM768,buff!$K:$L,2,FALSE),"")),"")</f>
        <v/>
      </c>
      <c r="AX768" s="6" t="str">
        <f>_xlfn.IFNA(IF(IF($AK768=AX$5,VLOOKUP(AN768,buff!$K:$L,2,FALSE),"")=0,"",IF($AK768=AX$5,VLOOKUP(AN768,buff!$K:$L,2,FALSE),"")),"")</f>
        <v/>
      </c>
      <c r="AY768" s="6" t="str">
        <f>_xlfn.IFNA(IF(IF($AK768=AY$5,VLOOKUP(AO768,buff!$K:$L,2,FALSE),"")=0,"",IF($AK768=AY$5,VLOOKUP(AO768,buff!$K:$L,2,FALSE),"")),"")</f>
        <v/>
      </c>
      <c r="AZ768" s="6" t="str">
        <f>_xlfn.IFNA(IF(IF($AK768=AZ$5,VLOOKUP(AP768,buff!$K:$L,2,FALSE),"")=0,"",IF($AK768=AZ$5,VLOOKUP(AP768,buff!$K:$L,2,FALSE),"")),"")</f>
        <v/>
      </c>
      <c r="BA768" s="6">
        <f>VLOOKUP(AL768,buff!$K:$P,6,FALSE)</f>
        <v>10</v>
      </c>
      <c r="BB768" s="6">
        <f>VLOOKUP(AM768,buff!$K:$P,6,FALSE)</f>
        <v>11</v>
      </c>
      <c r="BC768" s="6" t="e">
        <f>VLOOKUP(AN768,buff!$K:$P,6,FALSE)</f>
        <v>#N/A</v>
      </c>
      <c r="BD768">
        <f t="shared" si="197"/>
        <v>3</v>
      </c>
      <c r="BE768">
        <f t="shared" si="198"/>
        <v>2</v>
      </c>
      <c r="BF768" s="22">
        <f t="shared" si="199"/>
        <v>101303</v>
      </c>
    </row>
    <row r="769" spans="1:58" x14ac:dyDescent="0.15">
      <c r="A769" t="str">
        <f t="shared" si="187"/>
        <v>碧翠丝主动技能3等级3</v>
      </c>
      <c r="B769" s="8">
        <f t="shared" si="194"/>
        <v>10130303</v>
      </c>
      <c r="C769" s="8" t="str">
        <f>VLOOKUP(G769,角色!A:B,2,FALSE)</f>
        <v>碧翠丝</v>
      </c>
      <c r="D769" s="8" t="str">
        <f t="shared" si="195"/>
        <v>主动技能3</v>
      </c>
      <c r="E769" s="8">
        <f t="shared" si="188"/>
        <v>3</v>
      </c>
      <c r="F769" s="8">
        <f t="shared" si="189"/>
        <v>3</v>
      </c>
      <c r="G769" s="8">
        <f t="shared" si="190"/>
        <v>13</v>
      </c>
      <c r="H769" s="4" t="s">
        <v>425</v>
      </c>
      <c r="I769" s="20" t="str">
        <f t="shared" si="202"/>
        <v>回复我方全体11%生命。并提升我方全体11%攻击。</v>
      </c>
      <c r="J769" s="4" t="s">
        <v>416</v>
      </c>
      <c r="K769" s="1" t="s">
        <v>104</v>
      </c>
      <c r="L769" s="4" t="s">
        <v>108</v>
      </c>
      <c r="M769" s="4" t="s">
        <v>420</v>
      </c>
      <c r="N769" s="4">
        <v>100</v>
      </c>
      <c r="O769" s="20">
        <f>VLOOKUP(L769,对应表!BK:BL,2,FALSE)</f>
        <v>100</v>
      </c>
      <c r="P769" s="25" t="str">
        <f>_xlfn.IFNA(VLOOKUP(G769,角色!V:AE,主动技能!F769+1,FALSE),"")</f>
        <v>||eff_zirankuizeng|</v>
      </c>
      <c r="Q769" s="25">
        <f>(VLOOKUP(G769,角色!V:AE,主动技能!F769+4,FALSE))</f>
        <v>3</v>
      </c>
      <c r="R769" s="25">
        <v>0</v>
      </c>
      <c r="S769" s="25">
        <v>0</v>
      </c>
      <c r="T769" s="6" t="str">
        <f t="shared" si="191"/>
        <v>100008:100:2:0|100020:100:2:0</v>
      </c>
      <c r="U769" s="6" t="str">
        <f t="shared" si="192"/>
        <v/>
      </c>
      <c r="V769" s="19" t="str">
        <f>VLOOKUP(G769,角色!AW:BC,主动技能!F769+1,FALSE)</f>
        <v>skill_16</v>
      </c>
      <c r="Y769">
        <f t="shared" si="193"/>
        <v>0</v>
      </c>
      <c r="Z769" s="19" t="str">
        <f>IF(VLOOKUP(C769,角色!CC:CI,主动技能!F769*2,FALSE)=0,"",VLOOKUP(C769,角色!CC:CI,主动技能!F769*2,FALSE))</f>
        <v/>
      </c>
      <c r="AA769" s="19">
        <f>IF(VLOOKUP(C769,角色!CC:CI,主动技能!F769*2+1,FALSE)=0,0,VLOOKUP(C769,角色!CC:CI,主动技能!F769*2+1,FALSE))</f>
        <v>0</v>
      </c>
      <c r="AB769" s="19" t="str">
        <f>IF(INT(VLOOKUP(E769,角色属性概况!I:M,3,FALSE)*AA769/100)=0,"",(INT(VLOOKUP(E769,角色属性概况!I:M,3,FALSE)*AA769/100)))</f>
        <v/>
      </c>
      <c r="AE769" s="25">
        <f>(VLOOKUP(G769,角色!V:AE,主动技能!F769+7,FALSE))</f>
        <v>1</v>
      </c>
      <c r="AF769" s="19">
        <f>VLOOKUP(F769,对应表!AY:BA,3,FALSE)</f>
        <v>2</v>
      </c>
      <c r="AG769" s="19">
        <f>VLOOKUP(F769,对应表!AY:BA,2,FALSE)</f>
        <v>2</v>
      </c>
      <c r="AH769" s="25" t="str">
        <f>VLOOKUP(F769,特效对应!F:G,2,FALSE)</f>
        <v>attackex</v>
      </c>
      <c r="AJ769">
        <f t="shared" si="196"/>
        <v>3</v>
      </c>
      <c r="AK769" s="2" t="s">
        <v>117</v>
      </c>
      <c r="AL769" s="4" t="s">
        <v>872</v>
      </c>
      <c r="AM769" s="4" t="s">
        <v>931</v>
      </c>
      <c r="AQ769" s="6" t="str">
        <f>_xlfn.IFNA(IF(IF($AK769=AQ$5,VLOOKUP(AL769,buff!$K:$L,2,FALSE),"")=0,"",IF($AK769=AQ$5,VLOOKUP(AL769,buff!$K:$L,2,FALSE),"")),"")</f>
        <v>100008:100:2:0</v>
      </c>
      <c r="AR769" s="6" t="str">
        <f>_xlfn.IFNA(IF(IF($AK769=AR$5,VLOOKUP(AM769,buff!$K:$L,2,FALSE),"")=0,"",IF($AK769=AR$5,VLOOKUP(AM769,buff!$K:$L,2,FALSE),"")),"")</f>
        <v>100020:100:2:0</v>
      </c>
      <c r="AS769" s="6" t="str">
        <f>_xlfn.IFNA(IF(IF($AK769=AS$5,VLOOKUP(AN769,buff!$K:$L,2,FALSE),"")=0,"",IF($AK769=AS$5,VLOOKUP(AN769,buff!$K:$L,2,FALSE),"")),"")</f>
        <v/>
      </c>
      <c r="AT769" s="6" t="str">
        <f>_xlfn.IFNA(IF(IF($AK769=AT$5,VLOOKUP(AO769,buff!$K:$L,2,FALSE),"")=0,"",IF($AK769=AT$5,VLOOKUP(AO769,buff!$K:$L,2,FALSE),"")),"")</f>
        <v/>
      </c>
      <c r="AU769" s="6" t="str">
        <f>_xlfn.IFNA(IF(IF($AK769=AU$5,VLOOKUP(AP769,buff!$K:$L,2,FALSE),"")=0,"",IF($AK769=AU$5,VLOOKUP(AP769,buff!$K:$L,2,FALSE),"")),"")</f>
        <v/>
      </c>
      <c r="AV769" s="6" t="str">
        <f>_xlfn.IFNA(IF(IF($AK769=AV$5,VLOOKUP(AL769,buff!$K:$L,2,FALSE),"")=0,"",IF($AK769=AV$5,VLOOKUP(AL769,buff!$K:$L,2,FALSE),"")),"")</f>
        <v/>
      </c>
      <c r="AW769" s="6" t="str">
        <f>_xlfn.IFNA(IF(IF($AK769=AW$5,VLOOKUP(AM769,buff!$K:$L,2,FALSE),"")=0,"",IF($AK769=AW$5,VLOOKUP(AM769,buff!$K:$L,2,FALSE),"")),"")</f>
        <v/>
      </c>
      <c r="AX769" s="6" t="str">
        <f>_xlfn.IFNA(IF(IF($AK769=AX$5,VLOOKUP(AN769,buff!$K:$L,2,FALSE),"")=0,"",IF($AK769=AX$5,VLOOKUP(AN769,buff!$K:$L,2,FALSE),"")),"")</f>
        <v/>
      </c>
      <c r="AY769" s="6" t="str">
        <f>_xlfn.IFNA(IF(IF($AK769=AY$5,VLOOKUP(AO769,buff!$K:$L,2,FALSE),"")=0,"",IF($AK769=AY$5,VLOOKUP(AO769,buff!$K:$L,2,FALSE),"")),"")</f>
        <v/>
      </c>
      <c r="AZ769" s="6" t="str">
        <f>_xlfn.IFNA(IF(IF($AK769=AZ$5,VLOOKUP(AP769,buff!$K:$L,2,FALSE),"")=0,"",IF($AK769=AZ$5,VLOOKUP(AP769,buff!$K:$L,2,FALSE),"")),"")</f>
        <v/>
      </c>
      <c r="BA769" s="6">
        <f>VLOOKUP(AL769,buff!$K:$P,6,FALSE)</f>
        <v>11</v>
      </c>
      <c r="BB769" s="6">
        <f>VLOOKUP(AM769,buff!$K:$P,6,FALSE)</f>
        <v>11</v>
      </c>
      <c r="BC769" s="6" t="e">
        <f>VLOOKUP(AN769,buff!$K:$P,6,FALSE)</f>
        <v>#N/A</v>
      </c>
      <c r="BD769">
        <f t="shared" si="197"/>
        <v>3</v>
      </c>
      <c r="BE769">
        <f t="shared" si="198"/>
        <v>2</v>
      </c>
      <c r="BF769" s="22">
        <f t="shared" si="199"/>
        <v>101303</v>
      </c>
    </row>
    <row r="770" spans="1:58" x14ac:dyDescent="0.15">
      <c r="A770" t="str">
        <f t="shared" si="187"/>
        <v>碧翠丝主动技能3等级4</v>
      </c>
      <c r="B770" s="8">
        <f t="shared" si="194"/>
        <v>10130304</v>
      </c>
      <c r="C770" s="8" t="str">
        <f>VLOOKUP(G770,角色!A:B,2,FALSE)</f>
        <v>碧翠丝</v>
      </c>
      <c r="D770" s="8" t="str">
        <f t="shared" si="195"/>
        <v>主动技能3</v>
      </c>
      <c r="E770" s="8">
        <f t="shared" si="188"/>
        <v>4</v>
      </c>
      <c r="F770" s="8">
        <f t="shared" si="189"/>
        <v>3</v>
      </c>
      <c r="G770" s="8">
        <f t="shared" si="190"/>
        <v>13</v>
      </c>
      <c r="H770" s="4" t="s">
        <v>425</v>
      </c>
      <c r="I770" s="20" t="str">
        <f t="shared" si="202"/>
        <v>回复我方全体11%生命。并提升我方全体12%攻击。</v>
      </c>
      <c r="J770" s="4" t="s">
        <v>416</v>
      </c>
      <c r="K770" s="1" t="s">
        <v>104</v>
      </c>
      <c r="L770" s="4" t="s">
        <v>108</v>
      </c>
      <c r="M770" s="4" t="s">
        <v>420</v>
      </c>
      <c r="N770" s="4">
        <v>100</v>
      </c>
      <c r="O770" s="20">
        <f>VLOOKUP(L770,对应表!BK:BL,2,FALSE)</f>
        <v>100</v>
      </c>
      <c r="P770" s="25" t="str">
        <f>_xlfn.IFNA(VLOOKUP(G770,角色!V:AE,主动技能!F770+1,FALSE),"")</f>
        <v>||eff_zirankuizeng|</v>
      </c>
      <c r="Q770" s="25">
        <f>(VLOOKUP(G770,角色!V:AE,主动技能!F770+4,FALSE))</f>
        <v>3</v>
      </c>
      <c r="R770" s="25">
        <v>0</v>
      </c>
      <c r="S770" s="25">
        <v>0</v>
      </c>
      <c r="T770" s="6" t="str">
        <f t="shared" si="191"/>
        <v>100008:100:2:0|100021:100:2:0</v>
      </c>
      <c r="U770" s="6" t="str">
        <f t="shared" si="192"/>
        <v/>
      </c>
      <c r="V770" s="19" t="str">
        <f>VLOOKUP(G770,角色!AW:BC,主动技能!F770+1,FALSE)</f>
        <v>skill_16</v>
      </c>
      <c r="Y770">
        <f t="shared" si="193"/>
        <v>0</v>
      </c>
      <c r="Z770" s="19" t="str">
        <f>IF(VLOOKUP(C770,角色!CC:CI,主动技能!F770*2,FALSE)=0,"",VLOOKUP(C770,角色!CC:CI,主动技能!F770*2,FALSE))</f>
        <v/>
      </c>
      <c r="AA770" s="19">
        <f>IF(VLOOKUP(C770,角色!CC:CI,主动技能!F770*2+1,FALSE)=0,0,VLOOKUP(C770,角色!CC:CI,主动技能!F770*2+1,FALSE))</f>
        <v>0</v>
      </c>
      <c r="AB770" s="19" t="str">
        <f>IF(INT(VLOOKUP(E770,角色属性概况!I:M,3,FALSE)*AA770/100)=0,"",(INT(VLOOKUP(E770,角色属性概况!I:M,3,FALSE)*AA770/100)))</f>
        <v/>
      </c>
      <c r="AE770" s="25">
        <f>(VLOOKUP(G770,角色!V:AE,主动技能!F770+7,FALSE))</f>
        <v>1</v>
      </c>
      <c r="AF770" s="19">
        <f>VLOOKUP(F770,对应表!AY:BA,3,FALSE)</f>
        <v>2</v>
      </c>
      <c r="AG770" s="19">
        <f>VLOOKUP(F770,对应表!AY:BA,2,FALSE)</f>
        <v>2</v>
      </c>
      <c r="AH770" s="25" t="str">
        <f>VLOOKUP(F770,特效对应!F:G,2,FALSE)</f>
        <v>attackex</v>
      </c>
      <c r="AJ770">
        <f t="shared" si="196"/>
        <v>4</v>
      </c>
      <c r="AK770" s="2" t="s">
        <v>117</v>
      </c>
      <c r="AL770" s="4" t="s">
        <v>872</v>
      </c>
      <c r="AM770" s="4" t="s">
        <v>932</v>
      </c>
      <c r="AQ770" s="6" t="str">
        <f>_xlfn.IFNA(IF(IF($AK770=AQ$5,VLOOKUP(AL770,buff!$K:$L,2,FALSE),"")=0,"",IF($AK770=AQ$5,VLOOKUP(AL770,buff!$K:$L,2,FALSE),"")),"")</f>
        <v>100008:100:2:0</v>
      </c>
      <c r="AR770" s="6" t="str">
        <f>_xlfn.IFNA(IF(IF($AK770=AR$5,VLOOKUP(AM770,buff!$K:$L,2,FALSE),"")=0,"",IF($AK770=AR$5,VLOOKUP(AM770,buff!$K:$L,2,FALSE),"")),"")</f>
        <v>100021:100:2:0</v>
      </c>
      <c r="AS770" s="6" t="str">
        <f>_xlfn.IFNA(IF(IF($AK770=AS$5,VLOOKUP(AN770,buff!$K:$L,2,FALSE),"")=0,"",IF($AK770=AS$5,VLOOKUP(AN770,buff!$K:$L,2,FALSE),"")),"")</f>
        <v/>
      </c>
      <c r="AT770" s="6" t="str">
        <f>_xlfn.IFNA(IF(IF($AK770=AT$5,VLOOKUP(AO770,buff!$K:$L,2,FALSE),"")=0,"",IF($AK770=AT$5,VLOOKUP(AO770,buff!$K:$L,2,FALSE),"")),"")</f>
        <v/>
      </c>
      <c r="AU770" s="6" t="str">
        <f>_xlfn.IFNA(IF(IF($AK770=AU$5,VLOOKUP(AP770,buff!$K:$L,2,FALSE),"")=0,"",IF($AK770=AU$5,VLOOKUP(AP770,buff!$K:$L,2,FALSE),"")),"")</f>
        <v/>
      </c>
      <c r="AV770" s="6" t="str">
        <f>_xlfn.IFNA(IF(IF($AK770=AV$5,VLOOKUP(AL770,buff!$K:$L,2,FALSE),"")=0,"",IF($AK770=AV$5,VLOOKUP(AL770,buff!$K:$L,2,FALSE),"")),"")</f>
        <v/>
      </c>
      <c r="AW770" s="6" t="str">
        <f>_xlfn.IFNA(IF(IF($AK770=AW$5,VLOOKUP(AM770,buff!$K:$L,2,FALSE),"")=0,"",IF($AK770=AW$5,VLOOKUP(AM770,buff!$K:$L,2,FALSE),"")),"")</f>
        <v/>
      </c>
      <c r="AX770" s="6" t="str">
        <f>_xlfn.IFNA(IF(IF($AK770=AX$5,VLOOKUP(AN770,buff!$K:$L,2,FALSE),"")=0,"",IF($AK770=AX$5,VLOOKUP(AN770,buff!$K:$L,2,FALSE),"")),"")</f>
        <v/>
      </c>
      <c r="AY770" s="6" t="str">
        <f>_xlfn.IFNA(IF(IF($AK770=AY$5,VLOOKUP(AO770,buff!$K:$L,2,FALSE),"")=0,"",IF($AK770=AY$5,VLOOKUP(AO770,buff!$K:$L,2,FALSE),"")),"")</f>
        <v/>
      </c>
      <c r="AZ770" s="6" t="str">
        <f>_xlfn.IFNA(IF(IF($AK770=AZ$5,VLOOKUP(AP770,buff!$K:$L,2,FALSE),"")=0,"",IF($AK770=AZ$5,VLOOKUP(AP770,buff!$K:$L,2,FALSE),"")),"")</f>
        <v/>
      </c>
      <c r="BA770" s="6">
        <f>VLOOKUP(AL770,buff!$K:$P,6,FALSE)</f>
        <v>11</v>
      </c>
      <c r="BB770" s="6">
        <f>VLOOKUP(AM770,buff!$K:$P,6,FALSE)</f>
        <v>12</v>
      </c>
      <c r="BC770" s="6" t="e">
        <f>VLOOKUP(AN770,buff!$K:$P,6,FALSE)</f>
        <v>#N/A</v>
      </c>
      <c r="BD770">
        <f t="shared" si="197"/>
        <v>3</v>
      </c>
      <c r="BE770">
        <f t="shared" si="198"/>
        <v>2</v>
      </c>
      <c r="BF770" s="22">
        <f t="shared" si="199"/>
        <v>101303</v>
      </c>
    </row>
    <row r="771" spans="1:58" x14ac:dyDescent="0.15">
      <c r="A771" t="str">
        <f t="shared" si="187"/>
        <v>碧翠丝主动技能3等级5</v>
      </c>
      <c r="B771" s="8">
        <f t="shared" si="194"/>
        <v>10130305</v>
      </c>
      <c r="C771" s="8" t="str">
        <f>VLOOKUP(G771,角色!A:B,2,FALSE)</f>
        <v>碧翠丝</v>
      </c>
      <c r="D771" s="8" t="str">
        <f t="shared" si="195"/>
        <v>主动技能3</v>
      </c>
      <c r="E771" s="8">
        <f t="shared" si="188"/>
        <v>5</v>
      </c>
      <c r="F771" s="8">
        <f t="shared" si="189"/>
        <v>3</v>
      </c>
      <c r="G771" s="8">
        <f t="shared" si="190"/>
        <v>13</v>
      </c>
      <c r="H771" s="4" t="s">
        <v>425</v>
      </c>
      <c r="I771" s="20" t="str">
        <f t="shared" si="202"/>
        <v>回复我方全体12%生命。并提升我方全体12%攻击。</v>
      </c>
      <c r="J771" s="4" t="s">
        <v>416</v>
      </c>
      <c r="K771" s="1" t="s">
        <v>104</v>
      </c>
      <c r="L771" s="4" t="s">
        <v>108</v>
      </c>
      <c r="M771" s="4" t="s">
        <v>420</v>
      </c>
      <c r="N771" s="4">
        <v>100</v>
      </c>
      <c r="O771" s="20">
        <f>VLOOKUP(L771,对应表!BK:BL,2,FALSE)</f>
        <v>100</v>
      </c>
      <c r="P771" s="25" t="str">
        <f>_xlfn.IFNA(VLOOKUP(G771,角色!V:AE,主动技能!F771+1,FALSE),"")</f>
        <v>||eff_zirankuizeng|</v>
      </c>
      <c r="Q771" s="25">
        <f>(VLOOKUP(G771,角色!V:AE,主动技能!F771+4,FALSE))</f>
        <v>3</v>
      </c>
      <c r="R771" s="25">
        <v>0</v>
      </c>
      <c r="S771" s="25">
        <v>0</v>
      </c>
      <c r="T771" s="6" t="str">
        <f t="shared" si="191"/>
        <v>100009:100:2:0|100021:100:2:0</v>
      </c>
      <c r="U771" s="6" t="str">
        <f t="shared" si="192"/>
        <v/>
      </c>
      <c r="V771" s="19" t="str">
        <f>VLOOKUP(G771,角色!AW:BC,主动技能!F771+1,FALSE)</f>
        <v>skill_16</v>
      </c>
      <c r="Y771">
        <f t="shared" si="193"/>
        <v>0</v>
      </c>
      <c r="Z771" s="19" t="str">
        <f>IF(VLOOKUP(C771,角色!CC:CI,主动技能!F771*2,FALSE)=0,"",VLOOKUP(C771,角色!CC:CI,主动技能!F771*2,FALSE))</f>
        <v/>
      </c>
      <c r="AA771" s="19">
        <f>IF(VLOOKUP(C771,角色!CC:CI,主动技能!F771*2+1,FALSE)=0,0,VLOOKUP(C771,角色!CC:CI,主动技能!F771*2+1,FALSE))</f>
        <v>0</v>
      </c>
      <c r="AB771" s="19" t="str">
        <f>IF(INT(VLOOKUP(E771,角色属性概况!I:M,3,FALSE)*AA771/100)=0,"",(INT(VLOOKUP(E771,角色属性概况!I:M,3,FALSE)*AA771/100)))</f>
        <v/>
      </c>
      <c r="AE771" s="25">
        <f>(VLOOKUP(G771,角色!V:AE,主动技能!F771+7,FALSE))</f>
        <v>1</v>
      </c>
      <c r="AF771" s="19">
        <f>VLOOKUP(F771,对应表!AY:BA,3,FALSE)</f>
        <v>2</v>
      </c>
      <c r="AG771" s="19">
        <f>VLOOKUP(F771,对应表!AY:BA,2,FALSE)</f>
        <v>2</v>
      </c>
      <c r="AH771" s="25" t="str">
        <f>VLOOKUP(F771,特效对应!F:G,2,FALSE)</f>
        <v>attackex</v>
      </c>
      <c r="AJ771">
        <f t="shared" si="196"/>
        <v>5</v>
      </c>
      <c r="AK771" s="2" t="s">
        <v>117</v>
      </c>
      <c r="AL771" s="4" t="s">
        <v>873</v>
      </c>
      <c r="AM771" s="4" t="s">
        <v>932</v>
      </c>
      <c r="AQ771" s="6" t="str">
        <f>_xlfn.IFNA(IF(IF($AK771=AQ$5,VLOOKUP(AL771,buff!$K:$L,2,FALSE),"")=0,"",IF($AK771=AQ$5,VLOOKUP(AL771,buff!$K:$L,2,FALSE),"")),"")</f>
        <v>100009:100:2:0</v>
      </c>
      <c r="AR771" s="6" t="str">
        <f>_xlfn.IFNA(IF(IF($AK771=AR$5,VLOOKUP(AM771,buff!$K:$L,2,FALSE),"")=0,"",IF($AK771=AR$5,VLOOKUP(AM771,buff!$K:$L,2,FALSE),"")),"")</f>
        <v>100021:100:2:0</v>
      </c>
      <c r="AS771" s="6" t="str">
        <f>_xlfn.IFNA(IF(IF($AK771=AS$5,VLOOKUP(AN771,buff!$K:$L,2,FALSE),"")=0,"",IF($AK771=AS$5,VLOOKUP(AN771,buff!$K:$L,2,FALSE),"")),"")</f>
        <v/>
      </c>
      <c r="AT771" s="6" t="str">
        <f>_xlfn.IFNA(IF(IF($AK771=AT$5,VLOOKUP(AO771,buff!$K:$L,2,FALSE),"")=0,"",IF($AK771=AT$5,VLOOKUP(AO771,buff!$K:$L,2,FALSE),"")),"")</f>
        <v/>
      </c>
      <c r="AU771" s="6" t="str">
        <f>_xlfn.IFNA(IF(IF($AK771=AU$5,VLOOKUP(AP771,buff!$K:$L,2,FALSE),"")=0,"",IF($AK771=AU$5,VLOOKUP(AP771,buff!$K:$L,2,FALSE),"")),"")</f>
        <v/>
      </c>
      <c r="AV771" s="6" t="str">
        <f>_xlfn.IFNA(IF(IF($AK771=AV$5,VLOOKUP(AL771,buff!$K:$L,2,FALSE),"")=0,"",IF($AK771=AV$5,VLOOKUP(AL771,buff!$K:$L,2,FALSE),"")),"")</f>
        <v/>
      </c>
      <c r="AW771" s="6" t="str">
        <f>_xlfn.IFNA(IF(IF($AK771=AW$5,VLOOKUP(AM771,buff!$K:$L,2,FALSE),"")=0,"",IF($AK771=AW$5,VLOOKUP(AM771,buff!$K:$L,2,FALSE),"")),"")</f>
        <v/>
      </c>
      <c r="AX771" s="6" t="str">
        <f>_xlfn.IFNA(IF(IF($AK771=AX$5,VLOOKUP(AN771,buff!$K:$L,2,FALSE),"")=0,"",IF($AK771=AX$5,VLOOKUP(AN771,buff!$K:$L,2,FALSE),"")),"")</f>
        <v/>
      </c>
      <c r="AY771" s="6" t="str">
        <f>_xlfn.IFNA(IF(IF($AK771=AY$5,VLOOKUP(AO771,buff!$K:$L,2,FALSE),"")=0,"",IF($AK771=AY$5,VLOOKUP(AO771,buff!$K:$L,2,FALSE),"")),"")</f>
        <v/>
      </c>
      <c r="AZ771" s="6" t="str">
        <f>_xlfn.IFNA(IF(IF($AK771=AZ$5,VLOOKUP(AP771,buff!$K:$L,2,FALSE),"")=0,"",IF($AK771=AZ$5,VLOOKUP(AP771,buff!$K:$L,2,FALSE),"")),"")</f>
        <v/>
      </c>
      <c r="BA771" s="6">
        <f>VLOOKUP(AL771,buff!$K:$P,6,FALSE)</f>
        <v>12</v>
      </c>
      <c r="BB771" s="6">
        <f>VLOOKUP(AM771,buff!$K:$P,6,FALSE)</f>
        <v>12</v>
      </c>
      <c r="BC771" s="6" t="e">
        <f>VLOOKUP(AN771,buff!$K:$P,6,FALSE)</f>
        <v>#N/A</v>
      </c>
      <c r="BD771">
        <f t="shared" si="197"/>
        <v>3</v>
      </c>
      <c r="BE771">
        <f t="shared" si="198"/>
        <v>2</v>
      </c>
      <c r="BF771" s="22">
        <f t="shared" si="199"/>
        <v>101303</v>
      </c>
    </row>
    <row r="772" spans="1:58" x14ac:dyDescent="0.15">
      <c r="A772" t="str">
        <f t="shared" si="187"/>
        <v>碧翠丝主动技能3等级6</v>
      </c>
      <c r="B772" s="8">
        <f t="shared" si="194"/>
        <v>10130306</v>
      </c>
      <c r="C772" s="8" t="str">
        <f>VLOOKUP(G772,角色!A:B,2,FALSE)</f>
        <v>碧翠丝</v>
      </c>
      <c r="D772" s="8" t="str">
        <f t="shared" si="195"/>
        <v>主动技能3</v>
      </c>
      <c r="E772" s="8">
        <f t="shared" si="188"/>
        <v>6</v>
      </c>
      <c r="F772" s="8">
        <f t="shared" si="189"/>
        <v>3</v>
      </c>
      <c r="G772" s="8">
        <f t="shared" si="190"/>
        <v>13</v>
      </c>
      <c r="H772" s="4" t="s">
        <v>425</v>
      </c>
      <c r="I772" s="20" t="str">
        <f t="shared" si="202"/>
        <v>回复我方全体12%生命。并提升我方全体13%攻击。</v>
      </c>
      <c r="J772" s="4" t="s">
        <v>416</v>
      </c>
      <c r="K772" s="1" t="s">
        <v>104</v>
      </c>
      <c r="L772" s="4" t="s">
        <v>108</v>
      </c>
      <c r="M772" s="4" t="s">
        <v>420</v>
      </c>
      <c r="N772" s="4">
        <v>100</v>
      </c>
      <c r="O772" s="20">
        <f>VLOOKUP(L772,对应表!BK:BL,2,FALSE)</f>
        <v>100</v>
      </c>
      <c r="P772" s="25" t="str">
        <f>_xlfn.IFNA(VLOOKUP(G772,角色!V:AE,主动技能!F772+1,FALSE),"")</f>
        <v>||eff_zirankuizeng|</v>
      </c>
      <c r="Q772" s="25">
        <f>(VLOOKUP(G772,角色!V:AE,主动技能!F772+4,FALSE))</f>
        <v>3</v>
      </c>
      <c r="R772" s="25">
        <v>0</v>
      </c>
      <c r="S772" s="25">
        <v>0</v>
      </c>
      <c r="T772" s="6" t="str">
        <f t="shared" si="191"/>
        <v>100009:100:2:0|100022:100:2:0</v>
      </c>
      <c r="U772" s="6" t="str">
        <f t="shared" si="192"/>
        <v/>
      </c>
      <c r="V772" s="19" t="str">
        <f>VLOOKUP(G772,角色!AW:BC,主动技能!F772+1,FALSE)</f>
        <v>skill_16</v>
      </c>
      <c r="Y772">
        <f t="shared" si="193"/>
        <v>0</v>
      </c>
      <c r="Z772" s="19" t="str">
        <f>IF(VLOOKUP(C772,角色!CC:CI,主动技能!F772*2,FALSE)=0,"",VLOOKUP(C772,角色!CC:CI,主动技能!F772*2,FALSE))</f>
        <v/>
      </c>
      <c r="AA772" s="19">
        <f>IF(VLOOKUP(C772,角色!CC:CI,主动技能!F772*2+1,FALSE)=0,0,VLOOKUP(C772,角色!CC:CI,主动技能!F772*2+1,FALSE))</f>
        <v>0</v>
      </c>
      <c r="AB772" s="19" t="str">
        <f>IF(INT(VLOOKUP(E772,角色属性概况!I:M,3,FALSE)*AA772/100)=0,"",(INT(VLOOKUP(E772,角色属性概况!I:M,3,FALSE)*AA772/100)))</f>
        <v/>
      </c>
      <c r="AE772" s="25">
        <f>(VLOOKUP(G772,角色!V:AE,主动技能!F772+7,FALSE))</f>
        <v>1</v>
      </c>
      <c r="AF772" s="19">
        <f>VLOOKUP(F772,对应表!AY:BA,3,FALSE)</f>
        <v>2</v>
      </c>
      <c r="AG772" s="19">
        <f>VLOOKUP(F772,对应表!AY:BA,2,FALSE)</f>
        <v>2</v>
      </c>
      <c r="AH772" s="25" t="str">
        <f>VLOOKUP(F772,特效对应!F:G,2,FALSE)</f>
        <v>attackex</v>
      </c>
      <c r="AJ772">
        <f t="shared" si="196"/>
        <v>6</v>
      </c>
      <c r="AK772" s="2" t="s">
        <v>117</v>
      </c>
      <c r="AL772" s="4" t="s">
        <v>873</v>
      </c>
      <c r="AM772" s="4" t="s">
        <v>933</v>
      </c>
      <c r="AQ772" s="6" t="str">
        <f>_xlfn.IFNA(IF(IF($AK772=AQ$5,VLOOKUP(AL772,buff!$K:$L,2,FALSE),"")=0,"",IF($AK772=AQ$5,VLOOKUP(AL772,buff!$K:$L,2,FALSE),"")),"")</f>
        <v>100009:100:2:0</v>
      </c>
      <c r="AR772" s="6" t="str">
        <f>_xlfn.IFNA(IF(IF($AK772=AR$5,VLOOKUP(AM772,buff!$K:$L,2,FALSE),"")=0,"",IF($AK772=AR$5,VLOOKUP(AM772,buff!$K:$L,2,FALSE),"")),"")</f>
        <v>100022:100:2:0</v>
      </c>
      <c r="AS772" s="6" t="str">
        <f>_xlfn.IFNA(IF(IF($AK772=AS$5,VLOOKUP(AN772,buff!$K:$L,2,FALSE),"")=0,"",IF($AK772=AS$5,VLOOKUP(AN772,buff!$K:$L,2,FALSE),"")),"")</f>
        <v/>
      </c>
      <c r="AT772" s="6" t="str">
        <f>_xlfn.IFNA(IF(IF($AK772=AT$5,VLOOKUP(AO772,buff!$K:$L,2,FALSE),"")=0,"",IF($AK772=AT$5,VLOOKUP(AO772,buff!$K:$L,2,FALSE),"")),"")</f>
        <v/>
      </c>
      <c r="AU772" s="6" t="str">
        <f>_xlfn.IFNA(IF(IF($AK772=AU$5,VLOOKUP(AP772,buff!$K:$L,2,FALSE),"")=0,"",IF($AK772=AU$5,VLOOKUP(AP772,buff!$K:$L,2,FALSE),"")),"")</f>
        <v/>
      </c>
      <c r="AV772" s="6" t="str">
        <f>_xlfn.IFNA(IF(IF($AK772=AV$5,VLOOKUP(AL772,buff!$K:$L,2,FALSE),"")=0,"",IF($AK772=AV$5,VLOOKUP(AL772,buff!$K:$L,2,FALSE),"")),"")</f>
        <v/>
      </c>
      <c r="AW772" s="6" t="str">
        <f>_xlfn.IFNA(IF(IF($AK772=AW$5,VLOOKUP(AM772,buff!$K:$L,2,FALSE),"")=0,"",IF($AK772=AW$5,VLOOKUP(AM772,buff!$K:$L,2,FALSE),"")),"")</f>
        <v/>
      </c>
      <c r="AX772" s="6" t="str">
        <f>_xlfn.IFNA(IF(IF($AK772=AX$5,VLOOKUP(AN772,buff!$K:$L,2,FALSE),"")=0,"",IF($AK772=AX$5,VLOOKUP(AN772,buff!$K:$L,2,FALSE),"")),"")</f>
        <v/>
      </c>
      <c r="AY772" s="6" t="str">
        <f>_xlfn.IFNA(IF(IF($AK772=AY$5,VLOOKUP(AO772,buff!$K:$L,2,FALSE),"")=0,"",IF($AK772=AY$5,VLOOKUP(AO772,buff!$K:$L,2,FALSE),"")),"")</f>
        <v/>
      </c>
      <c r="AZ772" s="6" t="str">
        <f>_xlfn.IFNA(IF(IF($AK772=AZ$5,VLOOKUP(AP772,buff!$K:$L,2,FALSE),"")=0,"",IF($AK772=AZ$5,VLOOKUP(AP772,buff!$K:$L,2,FALSE),"")),"")</f>
        <v/>
      </c>
      <c r="BA772" s="6">
        <f>VLOOKUP(AL772,buff!$K:$P,6,FALSE)</f>
        <v>12</v>
      </c>
      <c r="BB772" s="6">
        <f>VLOOKUP(AM772,buff!$K:$P,6,FALSE)</f>
        <v>13</v>
      </c>
      <c r="BC772" s="6" t="e">
        <f>VLOOKUP(AN772,buff!$K:$P,6,FALSE)</f>
        <v>#N/A</v>
      </c>
      <c r="BD772">
        <f t="shared" si="197"/>
        <v>3</v>
      </c>
      <c r="BE772">
        <f t="shared" si="198"/>
        <v>2</v>
      </c>
      <c r="BF772" s="22">
        <f t="shared" si="199"/>
        <v>101303</v>
      </c>
    </row>
    <row r="773" spans="1:58" x14ac:dyDescent="0.15">
      <c r="A773" t="str">
        <f t="shared" si="187"/>
        <v>碧翠丝主动技能3等级7</v>
      </c>
      <c r="B773" s="8">
        <f t="shared" si="194"/>
        <v>10130307</v>
      </c>
      <c r="C773" s="8" t="str">
        <f>VLOOKUP(G773,角色!A:B,2,FALSE)</f>
        <v>碧翠丝</v>
      </c>
      <c r="D773" s="8" t="str">
        <f t="shared" si="195"/>
        <v>主动技能3</v>
      </c>
      <c r="E773" s="8">
        <f t="shared" si="188"/>
        <v>7</v>
      </c>
      <c r="F773" s="8">
        <f t="shared" si="189"/>
        <v>3</v>
      </c>
      <c r="G773" s="8">
        <f t="shared" si="190"/>
        <v>13</v>
      </c>
      <c r="H773" s="4" t="s">
        <v>425</v>
      </c>
      <c r="I773" s="20" t="str">
        <f t="shared" si="202"/>
        <v>回复我方全体13%生命。并提升我方全体13%攻击。</v>
      </c>
      <c r="J773" s="4" t="s">
        <v>416</v>
      </c>
      <c r="K773" s="1" t="s">
        <v>104</v>
      </c>
      <c r="L773" s="4" t="s">
        <v>108</v>
      </c>
      <c r="M773" s="4" t="s">
        <v>420</v>
      </c>
      <c r="N773" s="4">
        <v>100</v>
      </c>
      <c r="O773" s="20">
        <f>VLOOKUP(L773,对应表!BK:BL,2,FALSE)</f>
        <v>100</v>
      </c>
      <c r="P773" s="25" t="str">
        <f>_xlfn.IFNA(VLOOKUP(G773,角色!V:AE,主动技能!F773+1,FALSE),"")</f>
        <v>||eff_zirankuizeng|</v>
      </c>
      <c r="Q773" s="25">
        <f>(VLOOKUP(G773,角色!V:AE,主动技能!F773+4,FALSE))</f>
        <v>3</v>
      </c>
      <c r="R773" s="25">
        <v>0</v>
      </c>
      <c r="S773" s="25">
        <v>0</v>
      </c>
      <c r="T773" s="6" t="str">
        <f t="shared" si="191"/>
        <v>100010:100:2:0|100022:100:2:0</v>
      </c>
      <c r="U773" s="6" t="str">
        <f t="shared" si="192"/>
        <v/>
      </c>
      <c r="V773" s="19" t="str">
        <f>VLOOKUP(G773,角色!AW:BC,主动技能!F773+1,FALSE)</f>
        <v>skill_16</v>
      </c>
      <c r="Y773">
        <f t="shared" si="193"/>
        <v>0</v>
      </c>
      <c r="Z773" s="19" t="str">
        <f>IF(VLOOKUP(C773,角色!CC:CI,主动技能!F773*2,FALSE)=0,"",VLOOKUP(C773,角色!CC:CI,主动技能!F773*2,FALSE))</f>
        <v/>
      </c>
      <c r="AA773" s="19">
        <f>IF(VLOOKUP(C773,角色!CC:CI,主动技能!F773*2+1,FALSE)=0,0,VLOOKUP(C773,角色!CC:CI,主动技能!F773*2+1,FALSE))</f>
        <v>0</v>
      </c>
      <c r="AB773" s="19" t="str">
        <f>IF(INT(VLOOKUP(E773,角色属性概况!I:M,3,FALSE)*AA773/100)=0,"",(INT(VLOOKUP(E773,角色属性概况!I:M,3,FALSE)*AA773/100)))</f>
        <v/>
      </c>
      <c r="AE773" s="25">
        <f>(VLOOKUP(G773,角色!V:AE,主动技能!F773+7,FALSE))</f>
        <v>1</v>
      </c>
      <c r="AF773" s="19">
        <f>VLOOKUP(F773,对应表!AY:BA,3,FALSE)</f>
        <v>2</v>
      </c>
      <c r="AG773" s="19">
        <f>VLOOKUP(F773,对应表!AY:BA,2,FALSE)</f>
        <v>2</v>
      </c>
      <c r="AH773" s="25" t="str">
        <f>VLOOKUP(F773,特效对应!F:G,2,FALSE)</f>
        <v>attackex</v>
      </c>
      <c r="AJ773">
        <f t="shared" si="196"/>
        <v>7</v>
      </c>
      <c r="AK773" s="2" t="s">
        <v>117</v>
      </c>
      <c r="AL773" s="4" t="s">
        <v>874</v>
      </c>
      <c r="AM773" s="4" t="s">
        <v>933</v>
      </c>
      <c r="AQ773" s="6" t="str">
        <f>_xlfn.IFNA(IF(IF($AK773=AQ$5,VLOOKUP(AL773,buff!$K:$L,2,FALSE),"")=0,"",IF($AK773=AQ$5,VLOOKUP(AL773,buff!$K:$L,2,FALSE),"")),"")</f>
        <v>100010:100:2:0</v>
      </c>
      <c r="AR773" s="6" t="str">
        <f>_xlfn.IFNA(IF(IF($AK773=AR$5,VLOOKUP(AM773,buff!$K:$L,2,FALSE),"")=0,"",IF($AK773=AR$5,VLOOKUP(AM773,buff!$K:$L,2,FALSE),"")),"")</f>
        <v>100022:100:2:0</v>
      </c>
      <c r="AS773" s="6" t="str">
        <f>_xlfn.IFNA(IF(IF($AK773=AS$5,VLOOKUP(AN773,buff!$K:$L,2,FALSE),"")=0,"",IF($AK773=AS$5,VLOOKUP(AN773,buff!$K:$L,2,FALSE),"")),"")</f>
        <v/>
      </c>
      <c r="AT773" s="6" t="str">
        <f>_xlfn.IFNA(IF(IF($AK773=AT$5,VLOOKUP(AO773,buff!$K:$L,2,FALSE),"")=0,"",IF($AK773=AT$5,VLOOKUP(AO773,buff!$K:$L,2,FALSE),"")),"")</f>
        <v/>
      </c>
      <c r="AU773" s="6" t="str">
        <f>_xlfn.IFNA(IF(IF($AK773=AU$5,VLOOKUP(AP773,buff!$K:$L,2,FALSE),"")=0,"",IF($AK773=AU$5,VLOOKUP(AP773,buff!$K:$L,2,FALSE),"")),"")</f>
        <v/>
      </c>
      <c r="AV773" s="6" t="str">
        <f>_xlfn.IFNA(IF(IF($AK773=AV$5,VLOOKUP(AL773,buff!$K:$L,2,FALSE),"")=0,"",IF($AK773=AV$5,VLOOKUP(AL773,buff!$K:$L,2,FALSE),"")),"")</f>
        <v/>
      </c>
      <c r="AW773" s="6" t="str">
        <f>_xlfn.IFNA(IF(IF($AK773=AW$5,VLOOKUP(AM773,buff!$K:$L,2,FALSE),"")=0,"",IF($AK773=AW$5,VLOOKUP(AM773,buff!$K:$L,2,FALSE),"")),"")</f>
        <v/>
      </c>
      <c r="AX773" s="6" t="str">
        <f>_xlfn.IFNA(IF(IF($AK773=AX$5,VLOOKUP(AN773,buff!$K:$L,2,FALSE),"")=0,"",IF($AK773=AX$5,VLOOKUP(AN773,buff!$K:$L,2,FALSE),"")),"")</f>
        <v/>
      </c>
      <c r="AY773" s="6" t="str">
        <f>_xlfn.IFNA(IF(IF($AK773=AY$5,VLOOKUP(AO773,buff!$K:$L,2,FALSE),"")=0,"",IF($AK773=AY$5,VLOOKUP(AO773,buff!$K:$L,2,FALSE),"")),"")</f>
        <v/>
      </c>
      <c r="AZ773" s="6" t="str">
        <f>_xlfn.IFNA(IF(IF($AK773=AZ$5,VLOOKUP(AP773,buff!$K:$L,2,FALSE),"")=0,"",IF($AK773=AZ$5,VLOOKUP(AP773,buff!$K:$L,2,FALSE),"")),"")</f>
        <v/>
      </c>
      <c r="BA773" s="6">
        <f>VLOOKUP(AL773,buff!$K:$P,6,FALSE)</f>
        <v>13</v>
      </c>
      <c r="BB773" s="6">
        <f>VLOOKUP(AM773,buff!$K:$P,6,FALSE)</f>
        <v>13</v>
      </c>
      <c r="BC773" s="6" t="e">
        <f>VLOOKUP(AN773,buff!$K:$P,6,FALSE)</f>
        <v>#N/A</v>
      </c>
      <c r="BD773">
        <f t="shared" si="197"/>
        <v>3</v>
      </c>
      <c r="BE773">
        <f t="shared" si="198"/>
        <v>2</v>
      </c>
      <c r="BF773" s="22">
        <f t="shared" si="199"/>
        <v>101303</v>
      </c>
    </row>
    <row r="774" spans="1:58" x14ac:dyDescent="0.15">
      <c r="A774" t="str">
        <f t="shared" ref="A774:A837" si="203">C774&amp;D774&amp;$E$6&amp;E774</f>
        <v>碧翠丝主动技能3等级8</v>
      </c>
      <c r="B774" s="8">
        <f t="shared" si="194"/>
        <v>10130308</v>
      </c>
      <c r="C774" s="8" t="str">
        <f>VLOOKUP(G774,角色!A:B,2,FALSE)</f>
        <v>碧翠丝</v>
      </c>
      <c r="D774" s="8" t="str">
        <f t="shared" si="195"/>
        <v>主动技能3</v>
      </c>
      <c r="E774" s="8">
        <f t="shared" ref="E774:E837" si="204">IF(E773=E$5,1,E773+1)</f>
        <v>8</v>
      </c>
      <c r="F774" s="8">
        <f t="shared" ref="F774:F837" si="205">IF(E774=1,IF(F773=$F$5,1,F773+1),F773)</f>
        <v>3</v>
      </c>
      <c r="G774" s="8">
        <f t="shared" ref="G774:G837" si="206">IF((F774=1)*(E774=1),G773+1,G773)</f>
        <v>13</v>
      </c>
      <c r="H774" s="4" t="s">
        <v>425</v>
      </c>
      <c r="I774" s="20" t="str">
        <f t="shared" si="202"/>
        <v>回复我方全体13%生命。并提升我方全体14%攻击。</v>
      </c>
      <c r="J774" s="4" t="s">
        <v>416</v>
      </c>
      <c r="K774" s="1" t="s">
        <v>104</v>
      </c>
      <c r="L774" s="4" t="s">
        <v>108</v>
      </c>
      <c r="M774" s="4" t="s">
        <v>420</v>
      </c>
      <c r="N774" s="4">
        <v>100</v>
      </c>
      <c r="O774" s="20">
        <f>VLOOKUP(L774,对应表!BK:BL,2,FALSE)</f>
        <v>100</v>
      </c>
      <c r="P774" s="25" t="str">
        <f>_xlfn.IFNA(VLOOKUP(G774,角色!V:AE,主动技能!F774+1,FALSE),"")</f>
        <v>||eff_zirankuizeng|</v>
      </c>
      <c r="Q774" s="25">
        <f>(VLOOKUP(G774,角色!V:AE,主动技能!F774+4,FALSE))</f>
        <v>3</v>
      </c>
      <c r="R774" s="25">
        <v>0</v>
      </c>
      <c r="S774" s="25">
        <v>0</v>
      </c>
      <c r="T774" s="6" t="str">
        <f t="shared" ref="T774:T837" si="207">IF(AQ774="","",AQ774)&amp;IF(AR774="","","|"&amp;AR774)&amp;IF(AS774="","","|"&amp;AS774)&amp;IF(AT774="","","|"&amp;AT774)&amp;IF(AU774="","","|"&amp;AU774)</f>
        <v>100010:100:2:0|100023:100:2:0</v>
      </c>
      <c r="U774" s="6" t="str">
        <f t="shared" ref="U774:U837" si="208">IF(AV774="","",AV774)&amp;IF(AW774="","","|"&amp;AW774)&amp;IF(AX774="","","|"&amp;AX774)&amp;IF(AY774="","","|"&amp;AY774)&amp;IF(AZ774="","","|"&amp;AZ774)</f>
        <v/>
      </c>
      <c r="V774" s="19" t="str">
        <f>VLOOKUP(G774,角色!AW:BC,主动技能!F774+1,FALSE)</f>
        <v>skill_16</v>
      </c>
      <c r="Y774">
        <f t="shared" si="193"/>
        <v>0</v>
      </c>
      <c r="Z774" s="19" t="str">
        <f>IF(VLOOKUP(C774,角色!CC:CI,主动技能!F774*2,FALSE)=0,"",VLOOKUP(C774,角色!CC:CI,主动技能!F774*2,FALSE))</f>
        <v/>
      </c>
      <c r="AA774" s="19">
        <f>IF(VLOOKUP(C774,角色!CC:CI,主动技能!F774*2+1,FALSE)=0,0,VLOOKUP(C774,角色!CC:CI,主动技能!F774*2+1,FALSE))</f>
        <v>0</v>
      </c>
      <c r="AB774" s="19" t="str">
        <f>IF(INT(VLOOKUP(E774,角色属性概况!I:M,3,FALSE)*AA774/100)=0,"",(INT(VLOOKUP(E774,角色属性概况!I:M,3,FALSE)*AA774/100)))</f>
        <v/>
      </c>
      <c r="AE774" s="25">
        <f>(VLOOKUP(G774,角色!V:AE,主动技能!F774+7,FALSE))</f>
        <v>1</v>
      </c>
      <c r="AF774" s="19">
        <f>VLOOKUP(F774,对应表!AY:BA,3,FALSE)</f>
        <v>2</v>
      </c>
      <c r="AG774" s="19">
        <f>VLOOKUP(F774,对应表!AY:BA,2,FALSE)</f>
        <v>2</v>
      </c>
      <c r="AH774" s="25" t="str">
        <f>VLOOKUP(F774,特效对应!F:G,2,FALSE)</f>
        <v>attackex</v>
      </c>
      <c r="AJ774">
        <f t="shared" si="196"/>
        <v>8</v>
      </c>
      <c r="AK774" s="2" t="s">
        <v>117</v>
      </c>
      <c r="AL774" s="4" t="s">
        <v>874</v>
      </c>
      <c r="AM774" s="4" t="s">
        <v>934</v>
      </c>
      <c r="AQ774" s="6" t="str">
        <f>_xlfn.IFNA(IF(IF($AK774=AQ$5,VLOOKUP(AL774,buff!$K:$L,2,FALSE),"")=0,"",IF($AK774=AQ$5,VLOOKUP(AL774,buff!$K:$L,2,FALSE),"")),"")</f>
        <v>100010:100:2:0</v>
      </c>
      <c r="AR774" s="6" t="str">
        <f>_xlfn.IFNA(IF(IF($AK774=AR$5,VLOOKUP(AM774,buff!$K:$L,2,FALSE),"")=0,"",IF($AK774=AR$5,VLOOKUP(AM774,buff!$K:$L,2,FALSE),"")),"")</f>
        <v>100023:100:2:0</v>
      </c>
      <c r="AS774" s="6" t="str">
        <f>_xlfn.IFNA(IF(IF($AK774=AS$5,VLOOKUP(AN774,buff!$K:$L,2,FALSE),"")=0,"",IF($AK774=AS$5,VLOOKUP(AN774,buff!$K:$L,2,FALSE),"")),"")</f>
        <v/>
      </c>
      <c r="AT774" s="6" t="str">
        <f>_xlfn.IFNA(IF(IF($AK774=AT$5,VLOOKUP(AO774,buff!$K:$L,2,FALSE),"")=0,"",IF($AK774=AT$5,VLOOKUP(AO774,buff!$K:$L,2,FALSE),"")),"")</f>
        <v/>
      </c>
      <c r="AU774" s="6" t="str">
        <f>_xlfn.IFNA(IF(IF($AK774=AU$5,VLOOKUP(AP774,buff!$K:$L,2,FALSE),"")=0,"",IF($AK774=AU$5,VLOOKUP(AP774,buff!$K:$L,2,FALSE),"")),"")</f>
        <v/>
      </c>
      <c r="AV774" s="6" t="str">
        <f>_xlfn.IFNA(IF(IF($AK774=AV$5,VLOOKUP(AL774,buff!$K:$L,2,FALSE),"")=0,"",IF($AK774=AV$5,VLOOKUP(AL774,buff!$K:$L,2,FALSE),"")),"")</f>
        <v/>
      </c>
      <c r="AW774" s="6" t="str">
        <f>_xlfn.IFNA(IF(IF($AK774=AW$5,VLOOKUP(AM774,buff!$K:$L,2,FALSE),"")=0,"",IF($AK774=AW$5,VLOOKUP(AM774,buff!$K:$L,2,FALSE),"")),"")</f>
        <v/>
      </c>
      <c r="AX774" s="6" t="str">
        <f>_xlfn.IFNA(IF(IF($AK774=AX$5,VLOOKUP(AN774,buff!$K:$L,2,FALSE),"")=0,"",IF($AK774=AX$5,VLOOKUP(AN774,buff!$K:$L,2,FALSE),"")),"")</f>
        <v/>
      </c>
      <c r="AY774" s="6" t="str">
        <f>_xlfn.IFNA(IF(IF($AK774=AY$5,VLOOKUP(AO774,buff!$K:$L,2,FALSE),"")=0,"",IF($AK774=AY$5,VLOOKUP(AO774,buff!$K:$L,2,FALSE),"")),"")</f>
        <v/>
      </c>
      <c r="AZ774" s="6" t="str">
        <f>_xlfn.IFNA(IF(IF($AK774=AZ$5,VLOOKUP(AP774,buff!$K:$L,2,FALSE),"")=0,"",IF($AK774=AZ$5,VLOOKUP(AP774,buff!$K:$L,2,FALSE),"")),"")</f>
        <v/>
      </c>
      <c r="BA774" s="6">
        <f>VLOOKUP(AL774,buff!$K:$P,6,FALSE)</f>
        <v>13</v>
      </c>
      <c r="BB774" s="6">
        <f>VLOOKUP(AM774,buff!$K:$P,6,FALSE)</f>
        <v>14</v>
      </c>
      <c r="BC774" s="6" t="e">
        <f>VLOOKUP(AN774,buff!$K:$P,6,FALSE)</f>
        <v>#N/A</v>
      </c>
      <c r="BD774">
        <f t="shared" si="197"/>
        <v>3</v>
      </c>
      <c r="BE774">
        <f t="shared" si="198"/>
        <v>2</v>
      </c>
      <c r="BF774" s="22">
        <f t="shared" si="199"/>
        <v>101303</v>
      </c>
    </row>
    <row r="775" spans="1:58" x14ac:dyDescent="0.15">
      <c r="A775" t="str">
        <f t="shared" si="203"/>
        <v>碧翠丝主动技能3等级9</v>
      </c>
      <c r="B775" s="8">
        <f t="shared" si="194"/>
        <v>10130309</v>
      </c>
      <c r="C775" s="8" t="str">
        <f>VLOOKUP(G775,角色!A:B,2,FALSE)</f>
        <v>碧翠丝</v>
      </c>
      <c r="D775" s="8" t="str">
        <f t="shared" si="195"/>
        <v>主动技能3</v>
      </c>
      <c r="E775" s="8">
        <f t="shared" si="204"/>
        <v>9</v>
      </c>
      <c r="F775" s="8">
        <f t="shared" si="205"/>
        <v>3</v>
      </c>
      <c r="G775" s="8">
        <f t="shared" si="206"/>
        <v>13</v>
      </c>
      <c r="H775" s="4" t="s">
        <v>425</v>
      </c>
      <c r="I775" s="20" t="str">
        <f t="shared" si="202"/>
        <v>回复我方全体14%生命。并提升我方全体14%攻击。</v>
      </c>
      <c r="J775" s="4" t="s">
        <v>416</v>
      </c>
      <c r="K775" s="1" t="s">
        <v>104</v>
      </c>
      <c r="L775" s="4" t="s">
        <v>108</v>
      </c>
      <c r="M775" s="4" t="s">
        <v>420</v>
      </c>
      <c r="N775" s="4">
        <v>100</v>
      </c>
      <c r="O775" s="20">
        <f>VLOOKUP(L775,对应表!BK:BL,2,FALSE)</f>
        <v>100</v>
      </c>
      <c r="P775" s="25" t="str">
        <f>_xlfn.IFNA(VLOOKUP(G775,角色!V:AE,主动技能!F775+1,FALSE),"")</f>
        <v>||eff_zirankuizeng|</v>
      </c>
      <c r="Q775" s="25">
        <f>(VLOOKUP(G775,角色!V:AE,主动技能!F775+4,FALSE))</f>
        <v>3</v>
      </c>
      <c r="R775" s="25">
        <v>0</v>
      </c>
      <c r="S775" s="25">
        <v>0</v>
      </c>
      <c r="T775" s="6" t="str">
        <f t="shared" si="207"/>
        <v>100011:100:2:0|100023:100:2:0</v>
      </c>
      <c r="U775" s="6" t="str">
        <f t="shared" si="208"/>
        <v/>
      </c>
      <c r="V775" s="19" t="str">
        <f>VLOOKUP(G775,角色!AW:BC,主动技能!F775+1,FALSE)</f>
        <v>skill_16</v>
      </c>
      <c r="Y775">
        <f t="shared" ref="Y775:Y838" si="209">VLOOKUP(D775,BG:BH,2,FALSE)</f>
        <v>0</v>
      </c>
      <c r="Z775" s="19" t="str">
        <f>IF(VLOOKUP(C775,角色!CC:CI,主动技能!F775*2,FALSE)=0,"",VLOOKUP(C775,角色!CC:CI,主动技能!F775*2,FALSE))</f>
        <v/>
      </c>
      <c r="AA775" s="19">
        <f>IF(VLOOKUP(C775,角色!CC:CI,主动技能!F775*2+1,FALSE)=0,0,VLOOKUP(C775,角色!CC:CI,主动技能!F775*2+1,FALSE))</f>
        <v>0</v>
      </c>
      <c r="AB775" s="19" t="str">
        <f>IF(INT(VLOOKUP(E775,角色属性概况!I:M,3,FALSE)*AA775/100)=0,"",(INT(VLOOKUP(E775,角色属性概况!I:M,3,FALSE)*AA775/100)))</f>
        <v/>
      </c>
      <c r="AE775" s="25">
        <f>(VLOOKUP(G775,角色!V:AE,主动技能!F775+7,FALSE))</f>
        <v>1</v>
      </c>
      <c r="AF775" s="19">
        <f>VLOOKUP(F775,对应表!AY:BA,3,FALSE)</f>
        <v>2</v>
      </c>
      <c r="AG775" s="19">
        <f>VLOOKUP(F775,对应表!AY:BA,2,FALSE)</f>
        <v>2</v>
      </c>
      <c r="AH775" s="25" t="str">
        <f>VLOOKUP(F775,特效对应!F:G,2,FALSE)</f>
        <v>attackex</v>
      </c>
      <c r="AJ775">
        <f t="shared" si="196"/>
        <v>9</v>
      </c>
      <c r="AK775" s="2" t="s">
        <v>117</v>
      </c>
      <c r="AL775" s="4" t="s">
        <v>875</v>
      </c>
      <c r="AM775" s="4" t="s">
        <v>934</v>
      </c>
      <c r="AQ775" s="6" t="str">
        <f>_xlfn.IFNA(IF(IF($AK775=AQ$5,VLOOKUP(AL775,buff!$K:$L,2,FALSE),"")=0,"",IF($AK775=AQ$5,VLOOKUP(AL775,buff!$K:$L,2,FALSE),"")),"")</f>
        <v>100011:100:2:0</v>
      </c>
      <c r="AR775" s="6" t="str">
        <f>_xlfn.IFNA(IF(IF($AK775=AR$5,VLOOKUP(AM775,buff!$K:$L,2,FALSE),"")=0,"",IF($AK775=AR$5,VLOOKUP(AM775,buff!$K:$L,2,FALSE),"")),"")</f>
        <v>100023:100:2:0</v>
      </c>
      <c r="AS775" s="6" t="str">
        <f>_xlfn.IFNA(IF(IF($AK775=AS$5,VLOOKUP(AN775,buff!$K:$L,2,FALSE),"")=0,"",IF($AK775=AS$5,VLOOKUP(AN775,buff!$K:$L,2,FALSE),"")),"")</f>
        <v/>
      </c>
      <c r="AT775" s="6" t="str">
        <f>_xlfn.IFNA(IF(IF($AK775=AT$5,VLOOKUP(AO775,buff!$K:$L,2,FALSE),"")=0,"",IF($AK775=AT$5,VLOOKUP(AO775,buff!$K:$L,2,FALSE),"")),"")</f>
        <v/>
      </c>
      <c r="AU775" s="6" t="str">
        <f>_xlfn.IFNA(IF(IF($AK775=AU$5,VLOOKUP(AP775,buff!$K:$L,2,FALSE),"")=0,"",IF($AK775=AU$5,VLOOKUP(AP775,buff!$K:$L,2,FALSE),"")),"")</f>
        <v/>
      </c>
      <c r="AV775" s="6" t="str">
        <f>_xlfn.IFNA(IF(IF($AK775=AV$5,VLOOKUP(AL775,buff!$K:$L,2,FALSE),"")=0,"",IF($AK775=AV$5,VLOOKUP(AL775,buff!$K:$L,2,FALSE),"")),"")</f>
        <v/>
      </c>
      <c r="AW775" s="6" t="str">
        <f>_xlfn.IFNA(IF(IF($AK775=AW$5,VLOOKUP(AM775,buff!$K:$L,2,FALSE),"")=0,"",IF($AK775=AW$5,VLOOKUP(AM775,buff!$K:$L,2,FALSE),"")),"")</f>
        <v/>
      </c>
      <c r="AX775" s="6" t="str">
        <f>_xlfn.IFNA(IF(IF($AK775=AX$5,VLOOKUP(AN775,buff!$K:$L,2,FALSE),"")=0,"",IF($AK775=AX$5,VLOOKUP(AN775,buff!$K:$L,2,FALSE),"")),"")</f>
        <v/>
      </c>
      <c r="AY775" s="6" t="str">
        <f>_xlfn.IFNA(IF(IF($AK775=AY$5,VLOOKUP(AO775,buff!$K:$L,2,FALSE),"")=0,"",IF($AK775=AY$5,VLOOKUP(AO775,buff!$K:$L,2,FALSE),"")),"")</f>
        <v/>
      </c>
      <c r="AZ775" s="6" t="str">
        <f>_xlfn.IFNA(IF(IF($AK775=AZ$5,VLOOKUP(AP775,buff!$K:$L,2,FALSE),"")=0,"",IF($AK775=AZ$5,VLOOKUP(AP775,buff!$K:$L,2,FALSE),"")),"")</f>
        <v/>
      </c>
      <c r="BA775" s="6">
        <f>VLOOKUP(AL775,buff!$K:$P,6,FALSE)</f>
        <v>14</v>
      </c>
      <c r="BB775" s="6">
        <f>VLOOKUP(AM775,buff!$K:$P,6,FALSE)</f>
        <v>14</v>
      </c>
      <c r="BC775" s="6" t="e">
        <f>VLOOKUP(AN775,buff!$K:$P,6,FALSE)</f>
        <v>#N/A</v>
      </c>
      <c r="BD775">
        <f t="shared" si="197"/>
        <v>3</v>
      </c>
      <c r="BE775">
        <f t="shared" si="198"/>
        <v>2</v>
      </c>
      <c r="BF775" s="22">
        <f t="shared" si="199"/>
        <v>101303</v>
      </c>
    </row>
    <row r="776" spans="1:58" x14ac:dyDescent="0.15">
      <c r="A776" t="str">
        <f t="shared" si="203"/>
        <v>碧翠丝主动技能3等级10</v>
      </c>
      <c r="B776" s="8">
        <f t="shared" ref="B776:B839" si="210">1*10000000+G776*10000+F776*100+E776</f>
        <v>10130310</v>
      </c>
      <c r="C776" s="8" t="str">
        <f>VLOOKUP(G776,角色!A:B,2,FALSE)</f>
        <v>碧翠丝</v>
      </c>
      <c r="D776" s="8" t="str">
        <f t="shared" ref="D776:D839" si="211">$D$4&amp;F776</f>
        <v>主动技能3</v>
      </c>
      <c r="E776" s="8">
        <f t="shared" si="204"/>
        <v>10</v>
      </c>
      <c r="F776" s="8">
        <f t="shared" si="205"/>
        <v>3</v>
      </c>
      <c r="G776" s="8">
        <f t="shared" si="206"/>
        <v>13</v>
      </c>
      <c r="H776" s="4" t="s">
        <v>425</v>
      </c>
      <c r="I776" s="20" t="str">
        <f t="shared" si="202"/>
        <v>回复我方全体14%生命。并提升我方全体15%攻击。</v>
      </c>
      <c r="J776" s="4" t="s">
        <v>416</v>
      </c>
      <c r="K776" s="1" t="s">
        <v>104</v>
      </c>
      <c r="L776" s="4" t="s">
        <v>108</v>
      </c>
      <c r="M776" s="4" t="s">
        <v>420</v>
      </c>
      <c r="N776" s="4">
        <v>100</v>
      </c>
      <c r="O776" s="20">
        <f>VLOOKUP(L776,对应表!BK:BL,2,FALSE)</f>
        <v>100</v>
      </c>
      <c r="P776" s="25" t="str">
        <f>_xlfn.IFNA(VLOOKUP(G776,角色!V:AE,主动技能!F776+1,FALSE),"")</f>
        <v>||eff_zirankuizeng|</v>
      </c>
      <c r="Q776" s="25">
        <f>(VLOOKUP(G776,角色!V:AE,主动技能!F776+4,FALSE))</f>
        <v>3</v>
      </c>
      <c r="R776" s="25">
        <v>0</v>
      </c>
      <c r="S776" s="25">
        <v>0</v>
      </c>
      <c r="T776" s="6" t="str">
        <f t="shared" si="207"/>
        <v>100011:100:2:0|100024:100:2:0</v>
      </c>
      <c r="U776" s="6" t="str">
        <f t="shared" si="208"/>
        <v/>
      </c>
      <c r="V776" s="19" t="str">
        <f>VLOOKUP(G776,角色!AW:BC,主动技能!F776+1,FALSE)</f>
        <v>skill_16</v>
      </c>
      <c r="Y776">
        <f t="shared" si="209"/>
        <v>0</v>
      </c>
      <c r="Z776" s="19" t="str">
        <f>IF(VLOOKUP(C776,角色!CC:CI,主动技能!F776*2,FALSE)=0,"",VLOOKUP(C776,角色!CC:CI,主动技能!F776*2,FALSE))</f>
        <v/>
      </c>
      <c r="AA776" s="19">
        <f>IF(VLOOKUP(C776,角色!CC:CI,主动技能!F776*2+1,FALSE)=0,0,VLOOKUP(C776,角色!CC:CI,主动技能!F776*2+1,FALSE))</f>
        <v>0</v>
      </c>
      <c r="AB776" s="19" t="str">
        <f>IF(INT(VLOOKUP(E776,角色属性概况!I:M,3,FALSE)*AA776/100)=0,"",(INT(VLOOKUP(E776,角色属性概况!I:M,3,FALSE)*AA776/100)))</f>
        <v/>
      </c>
      <c r="AE776" s="25">
        <f>(VLOOKUP(G776,角色!V:AE,主动技能!F776+7,FALSE))</f>
        <v>1</v>
      </c>
      <c r="AF776" s="19">
        <f>VLOOKUP(F776,对应表!AY:BA,3,FALSE)</f>
        <v>2</v>
      </c>
      <c r="AG776" s="19">
        <f>VLOOKUP(F776,对应表!AY:BA,2,FALSE)</f>
        <v>2</v>
      </c>
      <c r="AH776" s="25" t="str">
        <f>VLOOKUP(F776,特效对应!F:G,2,FALSE)</f>
        <v>attackex</v>
      </c>
      <c r="AJ776">
        <f t="shared" ref="AJ776:AJ839" si="212">E776</f>
        <v>10</v>
      </c>
      <c r="AK776" s="2" t="s">
        <v>117</v>
      </c>
      <c r="AL776" s="4" t="s">
        <v>875</v>
      </c>
      <c r="AM776" s="4" t="s">
        <v>935</v>
      </c>
      <c r="AQ776" s="6" t="str">
        <f>_xlfn.IFNA(IF(IF($AK776=AQ$5,VLOOKUP(AL776,buff!$K:$L,2,FALSE),"")=0,"",IF($AK776=AQ$5,VLOOKUP(AL776,buff!$K:$L,2,FALSE),"")),"")</f>
        <v>100011:100:2:0</v>
      </c>
      <c r="AR776" s="6" t="str">
        <f>_xlfn.IFNA(IF(IF($AK776=AR$5,VLOOKUP(AM776,buff!$K:$L,2,FALSE),"")=0,"",IF($AK776=AR$5,VLOOKUP(AM776,buff!$K:$L,2,FALSE),"")),"")</f>
        <v>100024:100:2:0</v>
      </c>
      <c r="AS776" s="6" t="str">
        <f>_xlfn.IFNA(IF(IF($AK776=AS$5,VLOOKUP(AN776,buff!$K:$L,2,FALSE),"")=0,"",IF($AK776=AS$5,VLOOKUP(AN776,buff!$K:$L,2,FALSE),"")),"")</f>
        <v/>
      </c>
      <c r="AT776" s="6" t="str">
        <f>_xlfn.IFNA(IF(IF($AK776=AT$5,VLOOKUP(AO776,buff!$K:$L,2,FALSE),"")=0,"",IF($AK776=AT$5,VLOOKUP(AO776,buff!$K:$L,2,FALSE),"")),"")</f>
        <v/>
      </c>
      <c r="AU776" s="6" t="str">
        <f>_xlfn.IFNA(IF(IF($AK776=AU$5,VLOOKUP(AP776,buff!$K:$L,2,FALSE),"")=0,"",IF($AK776=AU$5,VLOOKUP(AP776,buff!$K:$L,2,FALSE),"")),"")</f>
        <v/>
      </c>
      <c r="AV776" s="6" t="str">
        <f>_xlfn.IFNA(IF(IF($AK776=AV$5,VLOOKUP(AL776,buff!$K:$L,2,FALSE),"")=0,"",IF($AK776=AV$5,VLOOKUP(AL776,buff!$K:$L,2,FALSE),"")),"")</f>
        <v/>
      </c>
      <c r="AW776" s="6" t="str">
        <f>_xlfn.IFNA(IF(IF($AK776=AW$5,VLOOKUP(AM776,buff!$K:$L,2,FALSE),"")=0,"",IF($AK776=AW$5,VLOOKUP(AM776,buff!$K:$L,2,FALSE),"")),"")</f>
        <v/>
      </c>
      <c r="AX776" s="6" t="str">
        <f>_xlfn.IFNA(IF(IF($AK776=AX$5,VLOOKUP(AN776,buff!$K:$L,2,FALSE),"")=0,"",IF($AK776=AX$5,VLOOKUP(AN776,buff!$K:$L,2,FALSE),"")),"")</f>
        <v/>
      </c>
      <c r="AY776" s="6" t="str">
        <f>_xlfn.IFNA(IF(IF($AK776=AY$5,VLOOKUP(AO776,buff!$K:$L,2,FALSE),"")=0,"",IF($AK776=AY$5,VLOOKUP(AO776,buff!$K:$L,2,FALSE),"")),"")</f>
        <v/>
      </c>
      <c r="AZ776" s="6" t="str">
        <f>_xlfn.IFNA(IF(IF($AK776=AZ$5,VLOOKUP(AP776,buff!$K:$L,2,FALSE),"")=0,"",IF($AK776=AZ$5,VLOOKUP(AP776,buff!$K:$L,2,FALSE),"")),"")</f>
        <v/>
      </c>
      <c r="BA776" s="6">
        <f>VLOOKUP(AL776,buff!$K:$P,6,FALSE)</f>
        <v>14</v>
      </c>
      <c r="BB776" s="6">
        <f>VLOOKUP(AM776,buff!$K:$P,6,FALSE)</f>
        <v>15</v>
      </c>
      <c r="BC776" s="6" t="e">
        <f>VLOOKUP(AN776,buff!$K:$P,6,FALSE)</f>
        <v>#N/A</v>
      </c>
      <c r="BD776">
        <f t="shared" ref="BD776:BD839" si="213">IF(F776=1,0,IF(F776=2,2,3))</f>
        <v>3</v>
      </c>
      <c r="BE776">
        <f t="shared" ref="BE776:BE839" si="214">IF(F776=1,0,IF(F776=2,1,2))</f>
        <v>2</v>
      </c>
      <c r="BF776" s="22">
        <f t="shared" ref="BF776:BF839" si="215">1*100000+G776*100+F776</f>
        <v>101303</v>
      </c>
    </row>
    <row r="777" spans="1:58" x14ac:dyDescent="0.15">
      <c r="A777" t="str">
        <f t="shared" si="203"/>
        <v>碧翠丝主动技能3等级11</v>
      </c>
      <c r="B777" s="8">
        <f t="shared" si="210"/>
        <v>10130311</v>
      </c>
      <c r="C777" s="8" t="str">
        <f>VLOOKUP(G777,角色!A:B,2,FALSE)</f>
        <v>碧翠丝</v>
      </c>
      <c r="D777" s="8" t="str">
        <f t="shared" si="211"/>
        <v>主动技能3</v>
      </c>
      <c r="E777" s="8">
        <f t="shared" si="204"/>
        <v>11</v>
      </c>
      <c r="F777" s="8">
        <f t="shared" si="205"/>
        <v>3</v>
      </c>
      <c r="G777" s="8">
        <f t="shared" si="206"/>
        <v>13</v>
      </c>
      <c r="H777" s="4" t="s">
        <v>425</v>
      </c>
      <c r="I777" s="20" t="str">
        <f t="shared" si="202"/>
        <v>回复我方全体15%生命。并提升我方全体15%攻击。</v>
      </c>
      <c r="J777" s="4" t="s">
        <v>416</v>
      </c>
      <c r="K777" s="1" t="s">
        <v>104</v>
      </c>
      <c r="L777" s="4" t="s">
        <v>108</v>
      </c>
      <c r="M777" s="4" t="s">
        <v>420</v>
      </c>
      <c r="N777" s="4">
        <v>100</v>
      </c>
      <c r="O777" s="20">
        <f>VLOOKUP(L777,对应表!BK:BL,2,FALSE)</f>
        <v>100</v>
      </c>
      <c r="P777" s="25" t="str">
        <f>_xlfn.IFNA(VLOOKUP(G777,角色!V:AE,主动技能!F777+1,FALSE),"")</f>
        <v>||eff_zirankuizeng|</v>
      </c>
      <c r="Q777" s="25">
        <f>(VLOOKUP(G777,角色!V:AE,主动技能!F777+4,FALSE))</f>
        <v>3</v>
      </c>
      <c r="R777" s="25">
        <v>0</v>
      </c>
      <c r="S777" s="25">
        <v>0</v>
      </c>
      <c r="T777" s="6" t="str">
        <f t="shared" si="207"/>
        <v>100012:100:2:0|100024:100:2:0</v>
      </c>
      <c r="U777" s="6" t="str">
        <f t="shared" si="208"/>
        <v/>
      </c>
      <c r="V777" s="19" t="str">
        <f>VLOOKUP(G777,角色!AW:BC,主动技能!F777+1,FALSE)</f>
        <v>skill_16</v>
      </c>
      <c r="Y777">
        <f t="shared" si="209"/>
        <v>0</v>
      </c>
      <c r="Z777" s="19" t="str">
        <f>IF(VLOOKUP(C777,角色!CC:CI,主动技能!F777*2,FALSE)=0,"",VLOOKUP(C777,角色!CC:CI,主动技能!F777*2,FALSE))</f>
        <v/>
      </c>
      <c r="AA777" s="19">
        <f>IF(VLOOKUP(C777,角色!CC:CI,主动技能!F777*2+1,FALSE)=0,0,VLOOKUP(C777,角色!CC:CI,主动技能!F777*2+1,FALSE))</f>
        <v>0</v>
      </c>
      <c r="AB777" s="19" t="str">
        <f>IF(INT(VLOOKUP(E777,角色属性概况!I:M,3,FALSE)*AA777/100)=0,"",(INT(VLOOKUP(E777,角色属性概况!I:M,3,FALSE)*AA777/100)))</f>
        <v/>
      </c>
      <c r="AE777" s="25">
        <f>(VLOOKUP(G777,角色!V:AE,主动技能!F777+7,FALSE))</f>
        <v>1</v>
      </c>
      <c r="AF777" s="19">
        <f>VLOOKUP(F777,对应表!AY:BA,3,FALSE)</f>
        <v>2</v>
      </c>
      <c r="AG777" s="19">
        <f>VLOOKUP(F777,对应表!AY:BA,2,FALSE)</f>
        <v>2</v>
      </c>
      <c r="AH777" s="25" t="str">
        <f>VLOOKUP(F777,特效对应!F:G,2,FALSE)</f>
        <v>attackex</v>
      </c>
      <c r="AJ777">
        <f t="shared" si="212"/>
        <v>11</v>
      </c>
      <c r="AK777" s="2" t="s">
        <v>117</v>
      </c>
      <c r="AL777" s="4" t="s">
        <v>876</v>
      </c>
      <c r="AM777" s="4" t="s">
        <v>935</v>
      </c>
      <c r="AQ777" s="6" t="str">
        <f>_xlfn.IFNA(IF(IF($AK777=AQ$5,VLOOKUP(AL777,buff!$K:$L,2,FALSE),"")=0,"",IF($AK777=AQ$5,VLOOKUP(AL777,buff!$K:$L,2,FALSE),"")),"")</f>
        <v>100012:100:2:0</v>
      </c>
      <c r="AR777" s="6" t="str">
        <f>_xlfn.IFNA(IF(IF($AK777=AR$5,VLOOKUP(AM777,buff!$K:$L,2,FALSE),"")=0,"",IF($AK777=AR$5,VLOOKUP(AM777,buff!$K:$L,2,FALSE),"")),"")</f>
        <v>100024:100:2:0</v>
      </c>
      <c r="AS777" s="6" t="str">
        <f>_xlfn.IFNA(IF(IF($AK777=AS$5,VLOOKUP(AN777,buff!$K:$L,2,FALSE),"")=0,"",IF($AK777=AS$5,VLOOKUP(AN777,buff!$K:$L,2,FALSE),"")),"")</f>
        <v/>
      </c>
      <c r="AT777" s="6" t="str">
        <f>_xlfn.IFNA(IF(IF($AK777=AT$5,VLOOKUP(AO777,buff!$K:$L,2,FALSE),"")=0,"",IF($AK777=AT$5,VLOOKUP(AO777,buff!$K:$L,2,FALSE),"")),"")</f>
        <v/>
      </c>
      <c r="AU777" s="6" t="str">
        <f>_xlfn.IFNA(IF(IF($AK777=AU$5,VLOOKUP(AP777,buff!$K:$L,2,FALSE),"")=0,"",IF($AK777=AU$5,VLOOKUP(AP777,buff!$K:$L,2,FALSE),"")),"")</f>
        <v/>
      </c>
      <c r="AV777" s="6" t="str">
        <f>_xlfn.IFNA(IF(IF($AK777=AV$5,VLOOKUP(AL777,buff!$K:$L,2,FALSE),"")=0,"",IF($AK777=AV$5,VLOOKUP(AL777,buff!$K:$L,2,FALSE),"")),"")</f>
        <v/>
      </c>
      <c r="AW777" s="6" t="str">
        <f>_xlfn.IFNA(IF(IF($AK777=AW$5,VLOOKUP(AM777,buff!$K:$L,2,FALSE),"")=0,"",IF($AK777=AW$5,VLOOKUP(AM777,buff!$K:$L,2,FALSE),"")),"")</f>
        <v/>
      </c>
      <c r="AX777" s="6" t="str">
        <f>_xlfn.IFNA(IF(IF($AK777=AX$5,VLOOKUP(AN777,buff!$K:$L,2,FALSE),"")=0,"",IF($AK777=AX$5,VLOOKUP(AN777,buff!$K:$L,2,FALSE),"")),"")</f>
        <v/>
      </c>
      <c r="AY777" s="6" t="str">
        <f>_xlfn.IFNA(IF(IF($AK777=AY$5,VLOOKUP(AO777,buff!$K:$L,2,FALSE),"")=0,"",IF($AK777=AY$5,VLOOKUP(AO777,buff!$K:$L,2,FALSE),"")),"")</f>
        <v/>
      </c>
      <c r="AZ777" s="6" t="str">
        <f>_xlfn.IFNA(IF(IF($AK777=AZ$5,VLOOKUP(AP777,buff!$K:$L,2,FALSE),"")=0,"",IF($AK777=AZ$5,VLOOKUP(AP777,buff!$K:$L,2,FALSE),"")),"")</f>
        <v/>
      </c>
      <c r="BA777" s="6">
        <f>VLOOKUP(AL777,buff!$K:$P,6,FALSE)</f>
        <v>15</v>
      </c>
      <c r="BB777" s="6">
        <f>VLOOKUP(AM777,buff!$K:$P,6,FALSE)</f>
        <v>15</v>
      </c>
      <c r="BC777" s="6" t="e">
        <f>VLOOKUP(AN777,buff!$K:$P,6,FALSE)</f>
        <v>#N/A</v>
      </c>
      <c r="BD777">
        <f t="shared" si="213"/>
        <v>3</v>
      </c>
      <c r="BE777">
        <f t="shared" si="214"/>
        <v>2</v>
      </c>
      <c r="BF777" s="22">
        <f t="shared" si="215"/>
        <v>101303</v>
      </c>
    </row>
    <row r="778" spans="1:58" x14ac:dyDescent="0.15">
      <c r="A778" t="str">
        <f t="shared" si="203"/>
        <v>碧翠丝主动技能3等级12</v>
      </c>
      <c r="B778" s="8">
        <f t="shared" si="210"/>
        <v>10130312</v>
      </c>
      <c r="C778" s="8" t="str">
        <f>VLOOKUP(G778,角色!A:B,2,FALSE)</f>
        <v>碧翠丝</v>
      </c>
      <c r="D778" s="8" t="str">
        <f t="shared" si="211"/>
        <v>主动技能3</v>
      </c>
      <c r="E778" s="8">
        <f t="shared" si="204"/>
        <v>12</v>
      </c>
      <c r="F778" s="8">
        <f t="shared" si="205"/>
        <v>3</v>
      </c>
      <c r="G778" s="8">
        <f t="shared" si="206"/>
        <v>13</v>
      </c>
      <c r="H778" s="4" t="s">
        <v>425</v>
      </c>
      <c r="I778" s="20" t="str">
        <f t="shared" si="202"/>
        <v>回复我方全体15%生命。并提升我方全体16%攻击。</v>
      </c>
      <c r="J778" s="4" t="s">
        <v>416</v>
      </c>
      <c r="K778" s="1" t="s">
        <v>104</v>
      </c>
      <c r="L778" s="4" t="s">
        <v>108</v>
      </c>
      <c r="M778" s="4" t="s">
        <v>420</v>
      </c>
      <c r="N778" s="4">
        <v>100</v>
      </c>
      <c r="O778" s="20">
        <f>VLOOKUP(L778,对应表!BK:BL,2,FALSE)</f>
        <v>100</v>
      </c>
      <c r="P778" s="25" t="str">
        <f>_xlfn.IFNA(VLOOKUP(G778,角色!V:AE,主动技能!F778+1,FALSE),"")</f>
        <v>||eff_zirankuizeng|</v>
      </c>
      <c r="Q778" s="25">
        <f>(VLOOKUP(G778,角色!V:AE,主动技能!F778+4,FALSE))</f>
        <v>3</v>
      </c>
      <c r="R778" s="25">
        <v>0</v>
      </c>
      <c r="S778" s="25">
        <v>0</v>
      </c>
      <c r="T778" s="6" t="str">
        <f t="shared" si="207"/>
        <v>100012:100:2:0|100025:100:2:0</v>
      </c>
      <c r="U778" s="6" t="str">
        <f t="shared" si="208"/>
        <v/>
      </c>
      <c r="V778" s="19" t="str">
        <f>VLOOKUP(G778,角色!AW:BC,主动技能!F778+1,FALSE)</f>
        <v>skill_16</v>
      </c>
      <c r="Y778">
        <f t="shared" si="209"/>
        <v>0</v>
      </c>
      <c r="Z778" s="19" t="str">
        <f>IF(VLOOKUP(C778,角色!CC:CI,主动技能!F778*2,FALSE)=0,"",VLOOKUP(C778,角色!CC:CI,主动技能!F778*2,FALSE))</f>
        <v/>
      </c>
      <c r="AA778" s="19">
        <f>IF(VLOOKUP(C778,角色!CC:CI,主动技能!F778*2+1,FALSE)=0,0,VLOOKUP(C778,角色!CC:CI,主动技能!F778*2+1,FALSE))</f>
        <v>0</v>
      </c>
      <c r="AB778" s="19" t="str">
        <f>IF(INT(VLOOKUP(E778,角色属性概况!I:M,3,FALSE)*AA778/100)=0,"",(INT(VLOOKUP(E778,角色属性概况!I:M,3,FALSE)*AA778/100)))</f>
        <v/>
      </c>
      <c r="AE778" s="25">
        <f>(VLOOKUP(G778,角色!V:AE,主动技能!F778+7,FALSE))</f>
        <v>1</v>
      </c>
      <c r="AF778" s="19">
        <f>VLOOKUP(F778,对应表!AY:BA,3,FALSE)</f>
        <v>2</v>
      </c>
      <c r="AG778" s="19">
        <f>VLOOKUP(F778,对应表!AY:BA,2,FALSE)</f>
        <v>2</v>
      </c>
      <c r="AH778" s="25" t="str">
        <f>VLOOKUP(F778,特效对应!F:G,2,FALSE)</f>
        <v>attackex</v>
      </c>
      <c r="AJ778">
        <f t="shared" si="212"/>
        <v>12</v>
      </c>
      <c r="AK778" s="2" t="s">
        <v>117</v>
      </c>
      <c r="AL778" s="4" t="s">
        <v>876</v>
      </c>
      <c r="AM778" s="4" t="s">
        <v>936</v>
      </c>
      <c r="AQ778" s="6" t="str">
        <f>_xlfn.IFNA(IF(IF($AK778=AQ$5,VLOOKUP(AL778,buff!$K:$L,2,FALSE),"")=0,"",IF($AK778=AQ$5,VLOOKUP(AL778,buff!$K:$L,2,FALSE),"")),"")</f>
        <v>100012:100:2:0</v>
      </c>
      <c r="AR778" s="6" t="str">
        <f>_xlfn.IFNA(IF(IF($AK778=AR$5,VLOOKUP(AM778,buff!$K:$L,2,FALSE),"")=0,"",IF($AK778=AR$5,VLOOKUP(AM778,buff!$K:$L,2,FALSE),"")),"")</f>
        <v>100025:100:2:0</v>
      </c>
      <c r="AS778" s="6" t="str">
        <f>_xlfn.IFNA(IF(IF($AK778=AS$5,VLOOKUP(AN778,buff!$K:$L,2,FALSE),"")=0,"",IF($AK778=AS$5,VLOOKUP(AN778,buff!$K:$L,2,FALSE),"")),"")</f>
        <v/>
      </c>
      <c r="AT778" s="6" t="str">
        <f>_xlfn.IFNA(IF(IF($AK778=AT$5,VLOOKUP(AO778,buff!$K:$L,2,FALSE),"")=0,"",IF($AK778=AT$5,VLOOKUP(AO778,buff!$K:$L,2,FALSE),"")),"")</f>
        <v/>
      </c>
      <c r="AU778" s="6" t="str">
        <f>_xlfn.IFNA(IF(IF($AK778=AU$5,VLOOKUP(AP778,buff!$K:$L,2,FALSE),"")=0,"",IF($AK778=AU$5,VLOOKUP(AP778,buff!$K:$L,2,FALSE),"")),"")</f>
        <v/>
      </c>
      <c r="AV778" s="6" t="str">
        <f>_xlfn.IFNA(IF(IF($AK778=AV$5,VLOOKUP(AL778,buff!$K:$L,2,FALSE),"")=0,"",IF($AK778=AV$5,VLOOKUP(AL778,buff!$K:$L,2,FALSE),"")),"")</f>
        <v/>
      </c>
      <c r="AW778" s="6" t="str">
        <f>_xlfn.IFNA(IF(IF($AK778=AW$5,VLOOKUP(AM778,buff!$K:$L,2,FALSE),"")=0,"",IF($AK778=AW$5,VLOOKUP(AM778,buff!$K:$L,2,FALSE),"")),"")</f>
        <v/>
      </c>
      <c r="AX778" s="6" t="str">
        <f>_xlfn.IFNA(IF(IF($AK778=AX$5,VLOOKUP(AN778,buff!$K:$L,2,FALSE),"")=0,"",IF($AK778=AX$5,VLOOKUP(AN778,buff!$K:$L,2,FALSE),"")),"")</f>
        <v/>
      </c>
      <c r="AY778" s="6" t="str">
        <f>_xlfn.IFNA(IF(IF($AK778=AY$5,VLOOKUP(AO778,buff!$K:$L,2,FALSE),"")=0,"",IF($AK778=AY$5,VLOOKUP(AO778,buff!$K:$L,2,FALSE),"")),"")</f>
        <v/>
      </c>
      <c r="AZ778" s="6" t="str">
        <f>_xlfn.IFNA(IF(IF($AK778=AZ$5,VLOOKUP(AP778,buff!$K:$L,2,FALSE),"")=0,"",IF($AK778=AZ$5,VLOOKUP(AP778,buff!$K:$L,2,FALSE),"")),"")</f>
        <v/>
      </c>
      <c r="BA778" s="6">
        <f>VLOOKUP(AL778,buff!$K:$P,6,FALSE)</f>
        <v>15</v>
      </c>
      <c r="BB778" s="6">
        <f>VLOOKUP(AM778,buff!$K:$P,6,FALSE)</f>
        <v>16</v>
      </c>
      <c r="BC778" s="6" t="e">
        <f>VLOOKUP(AN778,buff!$K:$P,6,FALSE)</f>
        <v>#N/A</v>
      </c>
      <c r="BD778">
        <f t="shared" si="213"/>
        <v>3</v>
      </c>
      <c r="BE778">
        <f t="shared" si="214"/>
        <v>2</v>
      </c>
      <c r="BF778" s="22">
        <f t="shared" si="215"/>
        <v>101303</v>
      </c>
    </row>
    <row r="779" spans="1:58" x14ac:dyDescent="0.15">
      <c r="A779" t="str">
        <f t="shared" si="203"/>
        <v>碧翠丝主动技能3等级13</v>
      </c>
      <c r="B779" s="8">
        <f t="shared" si="210"/>
        <v>10130313</v>
      </c>
      <c r="C779" s="8" t="str">
        <f>VLOOKUP(G779,角色!A:B,2,FALSE)</f>
        <v>碧翠丝</v>
      </c>
      <c r="D779" s="8" t="str">
        <f t="shared" si="211"/>
        <v>主动技能3</v>
      </c>
      <c r="E779" s="8">
        <f t="shared" si="204"/>
        <v>13</v>
      </c>
      <c r="F779" s="8">
        <f t="shared" si="205"/>
        <v>3</v>
      </c>
      <c r="G779" s="8">
        <f t="shared" si="206"/>
        <v>13</v>
      </c>
      <c r="H779" s="4" t="s">
        <v>425</v>
      </c>
      <c r="I779" s="20" t="str">
        <f t="shared" si="202"/>
        <v>回复我方全体16%生命。并提升我方全体16%攻击。</v>
      </c>
      <c r="J779" s="4" t="s">
        <v>416</v>
      </c>
      <c r="K779" s="1" t="s">
        <v>104</v>
      </c>
      <c r="L779" s="4" t="s">
        <v>108</v>
      </c>
      <c r="M779" s="4" t="s">
        <v>420</v>
      </c>
      <c r="N779" s="4">
        <v>100</v>
      </c>
      <c r="O779" s="20">
        <f>VLOOKUP(L779,对应表!BK:BL,2,FALSE)</f>
        <v>100</v>
      </c>
      <c r="P779" s="25" t="str">
        <f>_xlfn.IFNA(VLOOKUP(G779,角色!V:AE,主动技能!F779+1,FALSE),"")</f>
        <v>||eff_zirankuizeng|</v>
      </c>
      <c r="Q779" s="25">
        <f>(VLOOKUP(G779,角色!V:AE,主动技能!F779+4,FALSE))</f>
        <v>3</v>
      </c>
      <c r="R779" s="25">
        <v>0</v>
      </c>
      <c r="S779" s="25">
        <v>0</v>
      </c>
      <c r="T779" s="6" t="str">
        <f t="shared" si="207"/>
        <v>100013:100:2:0|100025:100:2:0</v>
      </c>
      <c r="U779" s="6" t="str">
        <f t="shared" si="208"/>
        <v/>
      </c>
      <c r="V779" s="19" t="str">
        <f>VLOOKUP(G779,角色!AW:BC,主动技能!F779+1,FALSE)</f>
        <v>skill_16</v>
      </c>
      <c r="Y779">
        <f t="shared" si="209"/>
        <v>0</v>
      </c>
      <c r="Z779" s="19" t="str">
        <f>IF(VLOOKUP(C779,角色!CC:CI,主动技能!F779*2,FALSE)=0,"",VLOOKUP(C779,角色!CC:CI,主动技能!F779*2,FALSE))</f>
        <v/>
      </c>
      <c r="AA779" s="19">
        <f>IF(VLOOKUP(C779,角色!CC:CI,主动技能!F779*2+1,FALSE)=0,0,VLOOKUP(C779,角色!CC:CI,主动技能!F779*2+1,FALSE))</f>
        <v>0</v>
      </c>
      <c r="AB779" s="19" t="str">
        <f>IF(INT(VLOOKUP(E779,角色属性概况!I:M,3,FALSE)*AA779/100)=0,"",(INT(VLOOKUP(E779,角色属性概况!I:M,3,FALSE)*AA779/100)))</f>
        <v/>
      </c>
      <c r="AE779" s="25">
        <f>(VLOOKUP(G779,角色!V:AE,主动技能!F779+7,FALSE))</f>
        <v>1</v>
      </c>
      <c r="AF779" s="19">
        <f>VLOOKUP(F779,对应表!AY:BA,3,FALSE)</f>
        <v>2</v>
      </c>
      <c r="AG779" s="19">
        <f>VLOOKUP(F779,对应表!AY:BA,2,FALSE)</f>
        <v>2</v>
      </c>
      <c r="AH779" s="25" t="str">
        <f>VLOOKUP(F779,特效对应!F:G,2,FALSE)</f>
        <v>attackex</v>
      </c>
      <c r="AJ779">
        <f t="shared" si="212"/>
        <v>13</v>
      </c>
      <c r="AK779" s="2" t="s">
        <v>117</v>
      </c>
      <c r="AL779" s="4" t="s">
        <v>877</v>
      </c>
      <c r="AM779" s="4" t="s">
        <v>936</v>
      </c>
      <c r="AQ779" s="6" t="str">
        <f>_xlfn.IFNA(IF(IF($AK779=AQ$5,VLOOKUP(AL779,buff!$K:$L,2,FALSE),"")=0,"",IF($AK779=AQ$5,VLOOKUP(AL779,buff!$K:$L,2,FALSE),"")),"")</f>
        <v>100013:100:2:0</v>
      </c>
      <c r="AR779" s="6" t="str">
        <f>_xlfn.IFNA(IF(IF($AK779=AR$5,VLOOKUP(AM779,buff!$K:$L,2,FALSE),"")=0,"",IF($AK779=AR$5,VLOOKUP(AM779,buff!$K:$L,2,FALSE),"")),"")</f>
        <v>100025:100:2:0</v>
      </c>
      <c r="AS779" s="6" t="str">
        <f>_xlfn.IFNA(IF(IF($AK779=AS$5,VLOOKUP(AN779,buff!$K:$L,2,FALSE),"")=0,"",IF($AK779=AS$5,VLOOKUP(AN779,buff!$K:$L,2,FALSE),"")),"")</f>
        <v/>
      </c>
      <c r="AT779" s="6" t="str">
        <f>_xlfn.IFNA(IF(IF($AK779=AT$5,VLOOKUP(AO779,buff!$K:$L,2,FALSE),"")=0,"",IF($AK779=AT$5,VLOOKUP(AO779,buff!$K:$L,2,FALSE),"")),"")</f>
        <v/>
      </c>
      <c r="AU779" s="6" t="str">
        <f>_xlfn.IFNA(IF(IF($AK779=AU$5,VLOOKUP(AP779,buff!$K:$L,2,FALSE),"")=0,"",IF($AK779=AU$5,VLOOKUP(AP779,buff!$K:$L,2,FALSE),"")),"")</f>
        <v/>
      </c>
      <c r="AV779" s="6" t="str">
        <f>_xlfn.IFNA(IF(IF($AK779=AV$5,VLOOKUP(AL779,buff!$K:$L,2,FALSE),"")=0,"",IF($AK779=AV$5,VLOOKUP(AL779,buff!$K:$L,2,FALSE),"")),"")</f>
        <v/>
      </c>
      <c r="AW779" s="6" t="str">
        <f>_xlfn.IFNA(IF(IF($AK779=AW$5,VLOOKUP(AM779,buff!$K:$L,2,FALSE),"")=0,"",IF($AK779=AW$5,VLOOKUP(AM779,buff!$K:$L,2,FALSE),"")),"")</f>
        <v/>
      </c>
      <c r="AX779" s="6" t="str">
        <f>_xlfn.IFNA(IF(IF($AK779=AX$5,VLOOKUP(AN779,buff!$K:$L,2,FALSE),"")=0,"",IF($AK779=AX$5,VLOOKUP(AN779,buff!$K:$L,2,FALSE),"")),"")</f>
        <v/>
      </c>
      <c r="AY779" s="6" t="str">
        <f>_xlfn.IFNA(IF(IF($AK779=AY$5,VLOOKUP(AO779,buff!$K:$L,2,FALSE),"")=0,"",IF($AK779=AY$5,VLOOKUP(AO779,buff!$K:$L,2,FALSE),"")),"")</f>
        <v/>
      </c>
      <c r="AZ779" s="6" t="str">
        <f>_xlfn.IFNA(IF(IF($AK779=AZ$5,VLOOKUP(AP779,buff!$K:$L,2,FALSE),"")=0,"",IF($AK779=AZ$5,VLOOKUP(AP779,buff!$K:$L,2,FALSE),"")),"")</f>
        <v/>
      </c>
      <c r="BA779" s="6">
        <f>VLOOKUP(AL779,buff!$K:$P,6,FALSE)</f>
        <v>16</v>
      </c>
      <c r="BB779" s="6">
        <f>VLOOKUP(AM779,buff!$K:$P,6,FALSE)</f>
        <v>16</v>
      </c>
      <c r="BC779" s="6" t="e">
        <f>VLOOKUP(AN779,buff!$K:$P,6,FALSE)</f>
        <v>#N/A</v>
      </c>
      <c r="BD779">
        <f t="shared" si="213"/>
        <v>3</v>
      </c>
      <c r="BE779">
        <f t="shared" si="214"/>
        <v>2</v>
      </c>
      <c r="BF779" s="22">
        <f t="shared" si="215"/>
        <v>101303</v>
      </c>
    </row>
    <row r="780" spans="1:58" x14ac:dyDescent="0.15">
      <c r="A780" t="str">
        <f t="shared" si="203"/>
        <v>碧翠丝主动技能3等级14</v>
      </c>
      <c r="B780" s="8">
        <f t="shared" si="210"/>
        <v>10130314</v>
      </c>
      <c r="C780" s="8" t="str">
        <f>VLOOKUP(G780,角色!A:B,2,FALSE)</f>
        <v>碧翠丝</v>
      </c>
      <c r="D780" s="8" t="str">
        <f t="shared" si="211"/>
        <v>主动技能3</v>
      </c>
      <c r="E780" s="8">
        <f t="shared" si="204"/>
        <v>14</v>
      </c>
      <c r="F780" s="8">
        <f t="shared" si="205"/>
        <v>3</v>
      </c>
      <c r="G780" s="8">
        <f t="shared" si="206"/>
        <v>13</v>
      </c>
      <c r="H780" s="4" t="s">
        <v>425</v>
      </c>
      <c r="I780" s="20" t="str">
        <f t="shared" si="202"/>
        <v>回复我方全体16%生命。并提升我方全体17%攻击。</v>
      </c>
      <c r="J780" s="4" t="s">
        <v>416</v>
      </c>
      <c r="K780" s="1" t="s">
        <v>104</v>
      </c>
      <c r="L780" s="4" t="s">
        <v>108</v>
      </c>
      <c r="M780" s="4" t="s">
        <v>420</v>
      </c>
      <c r="N780" s="4">
        <v>100</v>
      </c>
      <c r="O780" s="20">
        <f>VLOOKUP(L780,对应表!BK:BL,2,FALSE)</f>
        <v>100</v>
      </c>
      <c r="P780" s="25" t="str">
        <f>_xlfn.IFNA(VLOOKUP(G780,角色!V:AE,主动技能!F780+1,FALSE),"")</f>
        <v>||eff_zirankuizeng|</v>
      </c>
      <c r="Q780" s="25">
        <f>(VLOOKUP(G780,角色!V:AE,主动技能!F780+4,FALSE))</f>
        <v>3</v>
      </c>
      <c r="R780" s="25">
        <v>0</v>
      </c>
      <c r="S780" s="25">
        <v>0</v>
      </c>
      <c r="T780" s="6" t="str">
        <f t="shared" si="207"/>
        <v>100013:100:2:0|100026:100:2:0</v>
      </c>
      <c r="U780" s="6" t="str">
        <f t="shared" si="208"/>
        <v/>
      </c>
      <c r="V780" s="19" t="str">
        <f>VLOOKUP(G780,角色!AW:BC,主动技能!F780+1,FALSE)</f>
        <v>skill_16</v>
      </c>
      <c r="Y780">
        <f t="shared" si="209"/>
        <v>0</v>
      </c>
      <c r="Z780" s="19" t="str">
        <f>IF(VLOOKUP(C780,角色!CC:CI,主动技能!F780*2,FALSE)=0,"",VLOOKUP(C780,角色!CC:CI,主动技能!F780*2,FALSE))</f>
        <v/>
      </c>
      <c r="AA780" s="19">
        <f>IF(VLOOKUP(C780,角色!CC:CI,主动技能!F780*2+1,FALSE)=0,0,VLOOKUP(C780,角色!CC:CI,主动技能!F780*2+1,FALSE))</f>
        <v>0</v>
      </c>
      <c r="AB780" s="19" t="str">
        <f>IF(INT(VLOOKUP(E780,角色属性概况!I:M,3,FALSE)*AA780/100)=0,"",(INT(VLOOKUP(E780,角色属性概况!I:M,3,FALSE)*AA780/100)))</f>
        <v/>
      </c>
      <c r="AE780" s="25">
        <f>(VLOOKUP(G780,角色!V:AE,主动技能!F780+7,FALSE))</f>
        <v>1</v>
      </c>
      <c r="AF780" s="19">
        <f>VLOOKUP(F780,对应表!AY:BA,3,FALSE)</f>
        <v>2</v>
      </c>
      <c r="AG780" s="19">
        <f>VLOOKUP(F780,对应表!AY:BA,2,FALSE)</f>
        <v>2</v>
      </c>
      <c r="AH780" s="25" t="str">
        <f>VLOOKUP(F780,特效对应!F:G,2,FALSE)</f>
        <v>attackex</v>
      </c>
      <c r="AJ780">
        <f t="shared" si="212"/>
        <v>14</v>
      </c>
      <c r="AK780" s="2" t="s">
        <v>117</v>
      </c>
      <c r="AL780" s="4" t="s">
        <v>877</v>
      </c>
      <c r="AM780" s="4" t="s">
        <v>937</v>
      </c>
      <c r="AQ780" s="6" t="str">
        <f>_xlfn.IFNA(IF(IF($AK780=AQ$5,VLOOKUP(AL780,buff!$K:$L,2,FALSE),"")=0,"",IF($AK780=AQ$5,VLOOKUP(AL780,buff!$K:$L,2,FALSE),"")),"")</f>
        <v>100013:100:2:0</v>
      </c>
      <c r="AR780" s="6" t="str">
        <f>_xlfn.IFNA(IF(IF($AK780=AR$5,VLOOKUP(AM780,buff!$K:$L,2,FALSE),"")=0,"",IF($AK780=AR$5,VLOOKUP(AM780,buff!$K:$L,2,FALSE),"")),"")</f>
        <v>100026:100:2:0</v>
      </c>
      <c r="AS780" s="6" t="str">
        <f>_xlfn.IFNA(IF(IF($AK780=AS$5,VLOOKUP(AN780,buff!$K:$L,2,FALSE),"")=0,"",IF($AK780=AS$5,VLOOKUP(AN780,buff!$K:$L,2,FALSE),"")),"")</f>
        <v/>
      </c>
      <c r="AT780" s="6" t="str">
        <f>_xlfn.IFNA(IF(IF($AK780=AT$5,VLOOKUP(AO780,buff!$K:$L,2,FALSE),"")=0,"",IF($AK780=AT$5,VLOOKUP(AO780,buff!$K:$L,2,FALSE),"")),"")</f>
        <v/>
      </c>
      <c r="AU780" s="6" t="str">
        <f>_xlfn.IFNA(IF(IF($AK780=AU$5,VLOOKUP(AP780,buff!$K:$L,2,FALSE),"")=0,"",IF($AK780=AU$5,VLOOKUP(AP780,buff!$K:$L,2,FALSE),"")),"")</f>
        <v/>
      </c>
      <c r="AV780" s="6" t="str">
        <f>_xlfn.IFNA(IF(IF($AK780=AV$5,VLOOKUP(AL780,buff!$K:$L,2,FALSE),"")=0,"",IF($AK780=AV$5,VLOOKUP(AL780,buff!$K:$L,2,FALSE),"")),"")</f>
        <v/>
      </c>
      <c r="AW780" s="6" t="str">
        <f>_xlfn.IFNA(IF(IF($AK780=AW$5,VLOOKUP(AM780,buff!$K:$L,2,FALSE),"")=0,"",IF($AK780=AW$5,VLOOKUP(AM780,buff!$K:$L,2,FALSE),"")),"")</f>
        <v/>
      </c>
      <c r="AX780" s="6" t="str">
        <f>_xlfn.IFNA(IF(IF($AK780=AX$5,VLOOKUP(AN780,buff!$K:$L,2,FALSE),"")=0,"",IF($AK780=AX$5,VLOOKUP(AN780,buff!$K:$L,2,FALSE),"")),"")</f>
        <v/>
      </c>
      <c r="AY780" s="6" t="str">
        <f>_xlfn.IFNA(IF(IF($AK780=AY$5,VLOOKUP(AO780,buff!$K:$L,2,FALSE),"")=0,"",IF($AK780=AY$5,VLOOKUP(AO780,buff!$K:$L,2,FALSE),"")),"")</f>
        <v/>
      </c>
      <c r="AZ780" s="6" t="str">
        <f>_xlfn.IFNA(IF(IF($AK780=AZ$5,VLOOKUP(AP780,buff!$K:$L,2,FALSE),"")=0,"",IF($AK780=AZ$5,VLOOKUP(AP780,buff!$K:$L,2,FALSE),"")),"")</f>
        <v/>
      </c>
      <c r="BA780" s="6">
        <f>VLOOKUP(AL780,buff!$K:$P,6,FALSE)</f>
        <v>16</v>
      </c>
      <c r="BB780" s="6">
        <f>VLOOKUP(AM780,buff!$K:$P,6,FALSE)</f>
        <v>17</v>
      </c>
      <c r="BC780" s="6" t="e">
        <f>VLOOKUP(AN780,buff!$K:$P,6,FALSE)</f>
        <v>#N/A</v>
      </c>
      <c r="BD780">
        <f t="shared" si="213"/>
        <v>3</v>
      </c>
      <c r="BE780">
        <f t="shared" si="214"/>
        <v>2</v>
      </c>
      <c r="BF780" s="22">
        <f t="shared" si="215"/>
        <v>101303</v>
      </c>
    </row>
    <row r="781" spans="1:58" x14ac:dyDescent="0.15">
      <c r="A781" t="str">
        <f t="shared" si="203"/>
        <v>碧翠丝主动技能3等级15</v>
      </c>
      <c r="B781" s="8">
        <f t="shared" si="210"/>
        <v>10130315</v>
      </c>
      <c r="C781" s="8" t="str">
        <f>VLOOKUP(G781,角色!A:B,2,FALSE)</f>
        <v>碧翠丝</v>
      </c>
      <c r="D781" s="8" t="str">
        <f t="shared" si="211"/>
        <v>主动技能3</v>
      </c>
      <c r="E781" s="8">
        <f t="shared" si="204"/>
        <v>15</v>
      </c>
      <c r="F781" s="8">
        <f t="shared" si="205"/>
        <v>3</v>
      </c>
      <c r="G781" s="8">
        <f t="shared" si="206"/>
        <v>13</v>
      </c>
      <c r="H781" s="4" t="s">
        <v>425</v>
      </c>
      <c r="I781" s="20" t="str">
        <f t="shared" si="202"/>
        <v>回复我方全体17%生命。并提升我方全体17%攻击。</v>
      </c>
      <c r="J781" s="4" t="s">
        <v>416</v>
      </c>
      <c r="K781" s="1" t="s">
        <v>104</v>
      </c>
      <c r="L781" s="4" t="s">
        <v>108</v>
      </c>
      <c r="M781" s="4" t="s">
        <v>420</v>
      </c>
      <c r="N781" s="4">
        <v>100</v>
      </c>
      <c r="O781" s="20">
        <f>VLOOKUP(L781,对应表!BK:BL,2,FALSE)</f>
        <v>100</v>
      </c>
      <c r="P781" s="25" t="str">
        <f>_xlfn.IFNA(VLOOKUP(G781,角色!V:AE,主动技能!F781+1,FALSE),"")</f>
        <v>||eff_zirankuizeng|</v>
      </c>
      <c r="Q781" s="25">
        <f>(VLOOKUP(G781,角色!V:AE,主动技能!F781+4,FALSE))</f>
        <v>3</v>
      </c>
      <c r="R781" s="25">
        <v>0</v>
      </c>
      <c r="S781" s="25">
        <v>0</v>
      </c>
      <c r="T781" s="6" t="str">
        <f t="shared" si="207"/>
        <v>100014:100:2:0|100026:100:2:0</v>
      </c>
      <c r="U781" s="6" t="str">
        <f t="shared" si="208"/>
        <v/>
      </c>
      <c r="V781" s="19" t="str">
        <f>VLOOKUP(G781,角色!AW:BC,主动技能!F781+1,FALSE)</f>
        <v>skill_16</v>
      </c>
      <c r="Y781">
        <f t="shared" si="209"/>
        <v>0</v>
      </c>
      <c r="Z781" s="19" t="str">
        <f>IF(VLOOKUP(C781,角色!CC:CI,主动技能!F781*2,FALSE)=0,"",VLOOKUP(C781,角色!CC:CI,主动技能!F781*2,FALSE))</f>
        <v/>
      </c>
      <c r="AA781" s="19">
        <f>IF(VLOOKUP(C781,角色!CC:CI,主动技能!F781*2+1,FALSE)=0,0,VLOOKUP(C781,角色!CC:CI,主动技能!F781*2+1,FALSE))</f>
        <v>0</v>
      </c>
      <c r="AB781" s="19" t="str">
        <f>IF(INT(VLOOKUP(E781,角色属性概况!I:M,3,FALSE)*AA781/100)=0,"",(INT(VLOOKUP(E781,角色属性概况!I:M,3,FALSE)*AA781/100)))</f>
        <v/>
      </c>
      <c r="AE781" s="25">
        <f>(VLOOKUP(G781,角色!V:AE,主动技能!F781+7,FALSE))</f>
        <v>1</v>
      </c>
      <c r="AF781" s="19">
        <f>VLOOKUP(F781,对应表!AY:BA,3,FALSE)</f>
        <v>2</v>
      </c>
      <c r="AG781" s="19">
        <f>VLOOKUP(F781,对应表!AY:BA,2,FALSE)</f>
        <v>2</v>
      </c>
      <c r="AH781" s="25" t="str">
        <f>VLOOKUP(F781,特效对应!F:G,2,FALSE)</f>
        <v>attackex</v>
      </c>
      <c r="AJ781">
        <f t="shared" si="212"/>
        <v>15</v>
      </c>
      <c r="AK781" s="2" t="s">
        <v>117</v>
      </c>
      <c r="AL781" s="4" t="s">
        <v>878</v>
      </c>
      <c r="AM781" s="4" t="s">
        <v>937</v>
      </c>
      <c r="AQ781" s="6" t="str">
        <f>_xlfn.IFNA(IF(IF($AK781=AQ$5,VLOOKUP(AL781,buff!$K:$L,2,FALSE),"")=0,"",IF($AK781=AQ$5,VLOOKUP(AL781,buff!$K:$L,2,FALSE),"")),"")</f>
        <v>100014:100:2:0</v>
      </c>
      <c r="AR781" s="6" t="str">
        <f>_xlfn.IFNA(IF(IF($AK781=AR$5,VLOOKUP(AM781,buff!$K:$L,2,FALSE),"")=0,"",IF($AK781=AR$5,VLOOKUP(AM781,buff!$K:$L,2,FALSE),"")),"")</f>
        <v>100026:100:2:0</v>
      </c>
      <c r="AS781" s="6" t="str">
        <f>_xlfn.IFNA(IF(IF($AK781=AS$5,VLOOKUP(AN781,buff!$K:$L,2,FALSE),"")=0,"",IF($AK781=AS$5,VLOOKUP(AN781,buff!$K:$L,2,FALSE),"")),"")</f>
        <v/>
      </c>
      <c r="AT781" s="6" t="str">
        <f>_xlfn.IFNA(IF(IF($AK781=AT$5,VLOOKUP(AO781,buff!$K:$L,2,FALSE),"")=0,"",IF($AK781=AT$5,VLOOKUP(AO781,buff!$K:$L,2,FALSE),"")),"")</f>
        <v/>
      </c>
      <c r="AU781" s="6" t="str">
        <f>_xlfn.IFNA(IF(IF($AK781=AU$5,VLOOKUP(AP781,buff!$K:$L,2,FALSE),"")=0,"",IF($AK781=AU$5,VLOOKUP(AP781,buff!$K:$L,2,FALSE),"")),"")</f>
        <v/>
      </c>
      <c r="AV781" s="6" t="str">
        <f>_xlfn.IFNA(IF(IF($AK781=AV$5,VLOOKUP(AL781,buff!$K:$L,2,FALSE),"")=0,"",IF($AK781=AV$5,VLOOKUP(AL781,buff!$K:$L,2,FALSE),"")),"")</f>
        <v/>
      </c>
      <c r="AW781" s="6" t="str">
        <f>_xlfn.IFNA(IF(IF($AK781=AW$5,VLOOKUP(AM781,buff!$K:$L,2,FALSE),"")=0,"",IF($AK781=AW$5,VLOOKUP(AM781,buff!$K:$L,2,FALSE),"")),"")</f>
        <v/>
      </c>
      <c r="AX781" s="6" t="str">
        <f>_xlfn.IFNA(IF(IF($AK781=AX$5,VLOOKUP(AN781,buff!$K:$L,2,FALSE),"")=0,"",IF($AK781=AX$5,VLOOKUP(AN781,buff!$K:$L,2,FALSE),"")),"")</f>
        <v/>
      </c>
      <c r="AY781" s="6" t="str">
        <f>_xlfn.IFNA(IF(IF($AK781=AY$5,VLOOKUP(AO781,buff!$K:$L,2,FALSE),"")=0,"",IF($AK781=AY$5,VLOOKUP(AO781,buff!$K:$L,2,FALSE),"")),"")</f>
        <v/>
      </c>
      <c r="AZ781" s="6" t="str">
        <f>_xlfn.IFNA(IF(IF($AK781=AZ$5,VLOOKUP(AP781,buff!$K:$L,2,FALSE),"")=0,"",IF($AK781=AZ$5,VLOOKUP(AP781,buff!$K:$L,2,FALSE),"")),"")</f>
        <v/>
      </c>
      <c r="BA781" s="6">
        <f>VLOOKUP(AL781,buff!$K:$P,6,FALSE)</f>
        <v>17</v>
      </c>
      <c r="BB781" s="6">
        <f>VLOOKUP(AM781,buff!$K:$P,6,FALSE)</f>
        <v>17</v>
      </c>
      <c r="BC781" s="6" t="e">
        <f>VLOOKUP(AN781,buff!$K:$P,6,FALSE)</f>
        <v>#N/A</v>
      </c>
      <c r="BD781">
        <f t="shared" si="213"/>
        <v>3</v>
      </c>
      <c r="BE781">
        <f t="shared" si="214"/>
        <v>2</v>
      </c>
      <c r="BF781" s="22">
        <f t="shared" si="215"/>
        <v>101303</v>
      </c>
    </row>
    <row r="782" spans="1:58" x14ac:dyDescent="0.15">
      <c r="A782" t="str">
        <f t="shared" si="203"/>
        <v>碧翠丝主动技能3等级16</v>
      </c>
      <c r="B782" s="8">
        <f t="shared" si="210"/>
        <v>10130316</v>
      </c>
      <c r="C782" s="8" t="str">
        <f>VLOOKUP(G782,角色!A:B,2,FALSE)</f>
        <v>碧翠丝</v>
      </c>
      <c r="D782" s="8" t="str">
        <f t="shared" si="211"/>
        <v>主动技能3</v>
      </c>
      <c r="E782" s="8">
        <f t="shared" si="204"/>
        <v>16</v>
      </c>
      <c r="F782" s="8">
        <f t="shared" si="205"/>
        <v>3</v>
      </c>
      <c r="G782" s="8">
        <f t="shared" si="206"/>
        <v>13</v>
      </c>
      <c r="H782" s="4" t="s">
        <v>425</v>
      </c>
      <c r="I782" s="20" t="str">
        <f t="shared" si="202"/>
        <v>回复我方全体17%生命。并提升我方全体18%攻击。</v>
      </c>
      <c r="J782" s="4" t="s">
        <v>416</v>
      </c>
      <c r="K782" s="1" t="s">
        <v>104</v>
      </c>
      <c r="L782" s="4" t="s">
        <v>108</v>
      </c>
      <c r="M782" s="4" t="s">
        <v>420</v>
      </c>
      <c r="N782" s="4">
        <v>100</v>
      </c>
      <c r="O782" s="20">
        <f>VLOOKUP(L782,对应表!BK:BL,2,FALSE)</f>
        <v>100</v>
      </c>
      <c r="P782" s="25" t="str">
        <f>_xlfn.IFNA(VLOOKUP(G782,角色!V:AE,主动技能!F782+1,FALSE),"")</f>
        <v>||eff_zirankuizeng|</v>
      </c>
      <c r="Q782" s="25">
        <f>(VLOOKUP(G782,角色!V:AE,主动技能!F782+4,FALSE))</f>
        <v>3</v>
      </c>
      <c r="R782" s="25">
        <v>0</v>
      </c>
      <c r="S782" s="25">
        <v>0</v>
      </c>
      <c r="T782" s="6" t="str">
        <f t="shared" si="207"/>
        <v>100014:100:2:0|100027:100:2:0</v>
      </c>
      <c r="U782" s="6" t="str">
        <f t="shared" si="208"/>
        <v/>
      </c>
      <c r="V782" s="19" t="str">
        <f>VLOOKUP(G782,角色!AW:BC,主动技能!F782+1,FALSE)</f>
        <v>skill_16</v>
      </c>
      <c r="Y782">
        <f t="shared" si="209"/>
        <v>0</v>
      </c>
      <c r="Z782" s="19" t="str">
        <f>IF(VLOOKUP(C782,角色!CC:CI,主动技能!F782*2,FALSE)=0,"",VLOOKUP(C782,角色!CC:CI,主动技能!F782*2,FALSE))</f>
        <v/>
      </c>
      <c r="AA782" s="19">
        <f>IF(VLOOKUP(C782,角色!CC:CI,主动技能!F782*2+1,FALSE)=0,0,VLOOKUP(C782,角色!CC:CI,主动技能!F782*2+1,FALSE))</f>
        <v>0</v>
      </c>
      <c r="AB782" s="19" t="str">
        <f>IF(INT(VLOOKUP(E782,角色属性概况!I:M,3,FALSE)*AA782/100)=0,"",(INT(VLOOKUP(E782,角色属性概况!I:M,3,FALSE)*AA782/100)))</f>
        <v/>
      </c>
      <c r="AE782" s="25">
        <f>(VLOOKUP(G782,角色!V:AE,主动技能!F782+7,FALSE))</f>
        <v>1</v>
      </c>
      <c r="AF782" s="19">
        <f>VLOOKUP(F782,对应表!AY:BA,3,FALSE)</f>
        <v>2</v>
      </c>
      <c r="AG782" s="19">
        <f>VLOOKUP(F782,对应表!AY:BA,2,FALSE)</f>
        <v>2</v>
      </c>
      <c r="AH782" s="25" t="str">
        <f>VLOOKUP(F782,特效对应!F:G,2,FALSE)</f>
        <v>attackex</v>
      </c>
      <c r="AJ782">
        <f t="shared" si="212"/>
        <v>16</v>
      </c>
      <c r="AK782" s="2" t="s">
        <v>117</v>
      </c>
      <c r="AL782" s="4" t="s">
        <v>878</v>
      </c>
      <c r="AM782" s="4" t="s">
        <v>938</v>
      </c>
      <c r="AQ782" s="6" t="str">
        <f>_xlfn.IFNA(IF(IF($AK782=AQ$5,VLOOKUP(AL782,buff!$K:$L,2,FALSE),"")=0,"",IF($AK782=AQ$5,VLOOKUP(AL782,buff!$K:$L,2,FALSE),"")),"")</f>
        <v>100014:100:2:0</v>
      </c>
      <c r="AR782" s="6" t="str">
        <f>_xlfn.IFNA(IF(IF($AK782=AR$5,VLOOKUP(AM782,buff!$K:$L,2,FALSE),"")=0,"",IF($AK782=AR$5,VLOOKUP(AM782,buff!$K:$L,2,FALSE),"")),"")</f>
        <v>100027:100:2:0</v>
      </c>
      <c r="AS782" s="6" t="str">
        <f>_xlfn.IFNA(IF(IF($AK782=AS$5,VLOOKUP(AN782,buff!$K:$L,2,FALSE),"")=0,"",IF($AK782=AS$5,VLOOKUP(AN782,buff!$K:$L,2,FALSE),"")),"")</f>
        <v/>
      </c>
      <c r="AT782" s="6" t="str">
        <f>_xlfn.IFNA(IF(IF($AK782=AT$5,VLOOKUP(AO782,buff!$K:$L,2,FALSE),"")=0,"",IF($AK782=AT$5,VLOOKUP(AO782,buff!$K:$L,2,FALSE),"")),"")</f>
        <v/>
      </c>
      <c r="AU782" s="6" t="str">
        <f>_xlfn.IFNA(IF(IF($AK782=AU$5,VLOOKUP(AP782,buff!$K:$L,2,FALSE),"")=0,"",IF($AK782=AU$5,VLOOKUP(AP782,buff!$K:$L,2,FALSE),"")),"")</f>
        <v/>
      </c>
      <c r="AV782" s="6" t="str">
        <f>_xlfn.IFNA(IF(IF($AK782=AV$5,VLOOKUP(AL782,buff!$K:$L,2,FALSE),"")=0,"",IF($AK782=AV$5,VLOOKUP(AL782,buff!$K:$L,2,FALSE),"")),"")</f>
        <v/>
      </c>
      <c r="AW782" s="6" t="str">
        <f>_xlfn.IFNA(IF(IF($AK782=AW$5,VLOOKUP(AM782,buff!$K:$L,2,FALSE),"")=0,"",IF($AK782=AW$5,VLOOKUP(AM782,buff!$K:$L,2,FALSE),"")),"")</f>
        <v/>
      </c>
      <c r="AX782" s="6" t="str">
        <f>_xlfn.IFNA(IF(IF($AK782=AX$5,VLOOKUP(AN782,buff!$K:$L,2,FALSE),"")=0,"",IF($AK782=AX$5,VLOOKUP(AN782,buff!$K:$L,2,FALSE),"")),"")</f>
        <v/>
      </c>
      <c r="AY782" s="6" t="str">
        <f>_xlfn.IFNA(IF(IF($AK782=AY$5,VLOOKUP(AO782,buff!$K:$L,2,FALSE),"")=0,"",IF($AK782=AY$5,VLOOKUP(AO782,buff!$K:$L,2,FALSE),"")),"")</f>
        <v/>
      </c>
      <c r="AZ782" s="6" t="str">
        <f>_xlfn.IFNA(IF(IF($AK782=AZ$5,VLOOKUP(AP782,buff!$K:$L,2,FALSE),"")=0,"",IF($AK782=AZ$5,VLOOKUP(AP782,buff!$K:$L,2,FALSE),"")),"")</f>
        <v/>
      </c>
      <c r="BA782" s="6">
        <f>VLOOKUP(AL782,buff!$K:$P,6,FALSE)</f>
        <v>17</v>
      </c>
      <c r="BB782" s="6">
        <f>VLOOKUP(AM782,buff!$K:$P,6,FALSE)</f>
        <v>18</v>
      </c>
      <c r="BC782" s="6" t="e">
        <f>VLOOKUP(AN782,buff!$K:$P,6,FALSE)</f>
        <v>#N/A</v>
      </c>
      <c r="BD782">
        <f t="shared" si="213"/>
        <v>3</v>
      </c>
      <c r="BE782">
        <f t="shared" si="214"/>
        <v>2</v>
      </c>
      <c r="BF782" s="22">
        <f t="shared" si="215"/>
        <v>101303</v>
      </c>
    </row>
    <row r="783" spans="1:58" x14ac:dyDescent="0.15">
      <c r="A783" t="str">
        <f t="shared" si="203"/>
        <v>碧翠丝主动技能3等级17</v>
      </c>
      <c r="B783" s="8">
        <f t="shared" si="210"/>
        <v>10130317</v>
      </c>
      <c r="C783" s="8" t="str">
        <f>VLOOKUP(G783,角色!A:B,2,FALSE)</f>
        <v>碧翠丝</v>
      </c>
      <c r="D783" s="8" t="str">
        <f t="shared" si="211"/>
        <v>主动技能3</v>
      </c>
      <c r="E783" s="8">
        <f t="shared" si="204"/>
        <v>17</v>
      </c>
      <c r="F783" s="8">
        <f t="shared" si="205"/>
        <v>3</v>
      </c>
      <c r="G783" s="8">
        <f t="shared" si="206"/>
        <v>13</v>
      </c>
      <c r="H783" s="4" t="s">
        <v>425</v>
      </c>
      <c r="I783" s="20" t="str">
        <f t="shared" si="202"/>
        <v>回复我方全体18%生命。并提升我方全体18%攻击。</v>
      </c>
      <c r="J783" s="4" t="s">
        <v>416</v>
      </c>
      <c r="K783" s="1" t="s">
        <v>104</v>
      </c>
      <c r="L783" s="4" t="s">
        <v>108</v>
      </c>
      <c r="M783" s="4" t="s">
        <v>420</v>
      </c>
      <c r="N783" s="4">
        <v>100</v>
      </c>
      <c r="O783" s="20">
        <f>VLOOKUP(L783,对应表!BK:BL,2,FALSE)</f>
        <v>100</v>
      </c>
      <c r="P783" s="25" t="str">
        <f>_xlfn.IFNA(VLOOKUP(G783,角色!V:AE,主动技能!F783+1,FALSE),"")</f>
        <v>||eff_zirankuizeng|</v>
      </c>
      <c r="Q783" s="25">
        <f>(VLOOKUP(G783,角色!V:AE,主动技能!F783+4,FALSE))</f>
        <v>3</v>
      </c>
      <c r="R783" s="25">
        <v>0</v>
      </c>
      <c r="S783" s="25">
        <v>0</v>
      </c>
      <c r="T783" s="6" t="str">
        <f t="shared" si="207"/>
        <v>100015:100:2:0|100027:100:2:0</v>
      </c>
      <c r="U783" s="6" t="str">
        <f t="shared" si="208"/>
        <v/>
      </c>
      <c r="V783" s="19" t="str">
        <f>VLOOKUP(G783,角色!AW:BC,主动技能!F783+1,FALSE)</f>
        <v>skill_16</v>
      </c>
      <c r="Y783">
        <f t="shared" si="209"/>
        <v>0</v>
      </c>
      <c r="Z783" s="19" t="str">
        <f>IF(VLOOKUP(C783,角色!CC:CI,主动技能!F783*2,FALSE)=0,"",VLOOKUP(C783,角色!CC:CI,主动技能!F783*2,FALSE))</f>
        <v/>
      </c>
      <c r="AA783" s="19">
        <f>IF(VLOOKUP(C783,角色!CC:CI,主动技能!F783*2+1,FALSE)=0,0,VLOOKUP(C783,角色!CC:CI,主动技能!F783*2+1,FALSE))</f>
        <v>0</v>
      </c>
      <c r="AB783" s="19" t="str">
        <f>IF(INT(VLOOKUP(E783,角色属性概况!I:M,3,FALSE)*AA783/100)=0,"",(INT(VLOOKUP(E783,角色属性概况!I:M,3,FALSE)*AA783/100)))</f>
        <v/>
      </c>
      <c r="AE783" s="25">
        <f>(VLOOKUP(G783,角色!V:AE,主动技能!F783+7,FALSE))</f>
        <v>1</v>
      </c>
      <c r="AF783" s="19">
        <f>VLOOKUP(F783,对应表!AY:BA,3,FALSE)</f>
        <v>2</v>
      </c>
      <c r="AG783" s="19">
        <f>VLOOKUP(F783,对应表!AY:BA,2,FALSE)</f>
        <v>2</v>
      </c>
      <c r="AH783" s="25" t="str">
        <f>VLOOKUP(F783,特效对应!F:G,2,FALSE)</f>
        <v>attackex</v>
      </c>
      <c r="AJ783">
        <f t="shared" si="212"/>
        <v>17</v>
      </c>
      <c r="AK783" s="2" t="s">
        <v>117</v>
      </c>
      <c r="AL783" s="4" t="s">
        <v>879</v>
      </c>
      <c r="AM783" s="4" t="s">
        <v>938</v>
      </c>
      <c r="AQ783" s="6" t="str">
        <f>_xlfn.IFNA(IF(IF($AK783=AQ$5,VLOOKUP(AL783,buff!$K:$L,2,FALSE),"")=0,"",IF($AK783=AQ$5,VLOOKUP(AL783,buff!$K:$L,2,FALSE),"")),"")</f>
        <v>100015:100:2:0</v>
      </c>
      <c r="AR783" s="6" t="str">
        <f>_xlfn.IFNA(IF(IF($AK783=AR$5,VLOOKUP(AM783,buff!$K:$L,2,FALSE),"")=0,"",IF($AK783=AR$5,VLOOKUP(AM783,buff!$K:$L,2,FALSE),"")),"")</f>
        <v>100027:100:2:0</v>
      </c>
      <c r="AS783" s="6" t="str">
        <f>_xlfn.IFNA(IF(IF($AK783=AS$5,VLOOKUP(AN783,buff!$K:$L,2,FALSE),"")=0,"",IF($AK783=AS$5,VLOOKUP(AN783,buff!$K:$L,2,FALSE),"")),"")</f>
        <v/>
      </c>
      <c r="AT783" s="6" t="str">
        <f>_xlfn.IFNA(IF(IF($AK783=AT$5,VLOOKUP(AO783,buff!$K:$L,2,FALSE),"")=0,"",IF($AK783=AT$5,VLOOKUP(AO783,buff!$K:$L,2,FALSE),"")),"")</f>
        <v/>
      </c>
      <c r="AU783" s="6" t="str">
        <f>_xlfn.IFNA(IF(IF($AK783=AU$5,VLOOKUP(AP783,buff!$K:$L,2,FALSE),"")=0,"",IF($AK783=AU$5,VLOOKUP(AP783,buff!$K:$L,2,FALSE),"")),"")</f>
        <v/>
      </c>
      <c r="AV783" s="6" t="str">
        <f>_xlfn.IFNA(IF(IF($AK783=AV$5,VLOOKUP(AL783,buff!$K:$L,2,FALSE),"")=0,"",IF($AK783=AV$5,VLOOKUP(AL783,buff!$K:$L,2,FALSE),"")),"")</f>
        <v/>
      </c>
      <c r="AW783" s="6" t="str">
        <f>_xlfn.IFNA(IF(IF($AK783=AW$5,VLOOKUP(AM783,buff!$K:$L,2,FALSE),"")=0,"",IF($AK783=AW$5,VLOOKUP(AM783,buff!$K:$L,2,FALSE),"")),"")</f>
        <v/>
      </c>
      <c r="AX783" s="6" t="str">
        <f>_xlfn.IFNA(IF(IF($AK783=AX$5,VLOOKUP(AN783,buff!$K:$L,2,FALSE),"")=0,"",IF($AK783=AX$5,VLOOKUP(AN783,buff!$K:$L,2,FALSE),"")),"")</f>
        <v/>
      </c>
      <c r="AY783" s="6" t="str">
        <f>_xlfn.IFNA(IF(IF($AK783=AY$5,VLOOKUP(AO783,buff!$K:$L,2,FALSE),"")=0,"",IF($AK783=AY$5,VLOOKUP(AO783,buff!$K:$L,2,FALSE),"")),"")</f>
        <v/>
      </c>
      <c r="AZ783" s="6" t="str">
        <f>_xlfn.IFNA(IF(IF($AK783=AZ$5,VLOOKUP(AP783,buff!$K:$L,2,FALSE),"")=0,"",IF($AK783=AZ$5,VLOOKUP(AP783,buff!$K:$L,2,FALSE),"")),"")</f>
        <v/>
      </c>
      <c r="BA783" s="6">
        <f>VLOOKUP(AL783,buff!$K:$P,6,FALSE)</f>
        <v>18</v>
      </c>
      <c r="BB783" s="6">
        <f>VLOOKUP(AM783,buff!$K:$P,6,FALSE)</f>
        <v>18</v>
      </c>
      <c r="BC783" s="6" t="e">
        <f>VLOOKUP(AN783,buff!$K:$P,6,FALSE)</f>
        <v>#N/A</v>
      </c>
      <c r="BD783">
        <f t="shared" si="213"/>
        <v>3</v>
      </c>
      <c r="BE783">
        <f t="shared" si="214"/>
        <v>2</v>
      </c>
      <c r="BF783" s="22">
        <f t="shared" si="215"/>
        <v>101303</v>
      </c>
    </row>
    <row r="784" spans="1:58" x14ac:dyDescent="0.15">
      <c r="A784" t="str">
        <f t="shared" si="203"/>
        <v>碧翠丝主动技能3等级18</v>
      </c>
      <c r="B784" s="8">
        <f t="shared" si="210"/>
        <v>10130318</v>
      </c>
      <c r="C784" s="8" t="str">
        <f>VLOOKUP(G784,角色!A:B,2,FALSE)</f>
        <v>碧翠丝</v>
      </c>
      <c r="D784" s="8" t="str">
        <f t="shared" si="211"/>
        <v>主动技能3</v>
      </c>
      <c r="E784" s="8">
        <f t="shared" si="204"/>
        <v>18</v>
      </c>
      <c r="F784" s="8">
        <f t="shared" si="205"/>
        <v>3</v>
      </c>
      <c r="G784" s="8">
        <f t="shared" si="206"/>
        <v>13</v>
      </c>
      <c r="H784" s="4" t="s">
        <v>425</v>
      </c>
      <c r="I784" s="20" t="str">
        <f t="shared" si="202"/>
        <v>回复我方全体18%生命。并提升我方全体19%攻击。</v>
      </c>
      <c r="J784" s="4" t="s">
        <v>416</v>
      </c>
      <c r="K784" s="1" t="s">
        <v>104</v>
      </c>
      <c r="L784" s="4" t="s">
        <v>108</v>
      </c>
      <c r="M784" s="4" t="s">
        <v>420</v>
      </c>
      <c r="N784" s="4">
        <v>100</v>
      </c>
      <c r="O784" s="20">
        <f>VLOOKUP(L784,对应表!BK:BL,2,FALSE)</f>
        <v>100</v>
      </c>
      <c r="P784" s="25" t="str">
        <f>_xlfn.IFNA(VLOOKUP(G784,角色!V:AE,主动技能!F784+1,FALSE),"")</f>
        <v>||eff_zirankuizeng|</v>
      </c>
      <c r="Q784" s="25">
        <f>(VLOOKUP(G784,角色!V:AE,主动技能!F784+4,FALSE))</f>
        <v>3</v>
      </c>
      <c r="R784" s="25">
        <v>0</v>
      </c>
      <c r="S784" s="25">
        <v>0</v>
      </c>
      <c r="T784" s="6" t="str">
        <f t="shared" si="207"/>
        <v>100015:100:2:0|100028:100:2:0</v>
      </c>
      <c r="U784" s="6" t="str">
        <f t="shared" si="208"/>
        <v/>
      </c>
      <c r="V784" s="19" t="str">
        <f>VLOOKUP(G784,角色!AW:BC,主动技能!F784+1,FALSE)</f>
        <v>skill_16</v>
      </c>
      <c r="Y784">
        <f t="shared" si="209"/>
        <v>0</v>
      </c>
      <c r="Z784" s="19" t="str">
        <f>IF(VLOOKUP(C784,角色!CC:CI,主动技能!F784*2,FALSE)=0,"",VLOOKUP(C784,角色!CC:CI,主动技能!F784*2,FALSE))</f>
        <v/>
      </c>
      <c r="AA784" s="19">
        <f>IF(VLOOKUP(C784,角色!CC:CI,主动技能!F784*2+1,FALSE)=0,0,VLOOKUP(C784,角色!CC:CI,主动技能!F784*2+1,FALSE))</f>
        <v>0</v>
      </c>
      <c r="AB784" s="19" t="str">
        <f>IF(INT(VLOOKUP(E784,角色属性概况!I:M,3,FALSE)*AA784/100)=0,"",(INT(VLOOKUP(E784,角色属性概况!I:M,3,FALSE)*AA784/100)))</f>
        <v/>
      </c>
      <c r="AE784" s="25">
        <f>(VLOOKUP(G784,角色!V:AE,主动技能!F784+7,FALSE))</f>
        <v>1</v>
      </c>
      <c r="AF784" s="19">
        <f>VLOOKUP(F784,对应表!AY:BA,3,FALSE)</f>
        <v>2</v>
      </c>
      <c r="AG784" s="19">
        <f>VLOOKUP(F784,对应表!AY:BA,2,FALSE)</f>
        <v>2</v>
      </c>
      <c r="AH784" s="25" t="str">
        <f>VLOOKUP(F784,特效对应!F:G,2,FALSE)</f>
        <v>attackex</v>
      </c>
      <c r="AJ784">
        <f t="shared" si="212"/>
        <v>18</v>
      </c>
      <c r="AK784" s="2" t="s">
        <v>117</v>
      </c>
      <c r="AL784" s="4" t="s">
        <v>879</v>
      </c>
      <c r="AM784" s="4" t="s">
        <v>939</v>
      </c>
      <c r="AQ784" s="6" t="str">
        <f>_xlfn.IFNA(IF(IF($AK784=AQ$5,VLOOKUP(AL784,buff!$K:$L,2,FALSE),"")=0,"",IF($AK784=AQ$5,VLOOKUP(AL784,buff!$K:$L,2,FALSE),"")),"")</f>
        <v>100015:100:2:0</v>
      </c>
      <c r="AR784" s="6" t="str">
        <f>_xlfn.IFNA(IF(IF($AK784=AR$5,VLOOKUP(AM784,buff!$K:$L,2,FALSE),"")=0,"",IF($AK784=AR$5,VLOOKUP(AM784,buff!$K:$L,2,FALSE),"")),"")</f>
        <v>100028:100:2:0</v>
      </c>
      <c r="AS784" s="6" t="str">
        <f>_xlfn.IFNA(IF(IF($AK784=AS$5,VLOOKUP(AN784,buff!$K:$L,2,FALSE),"")=0,"",IF($AK784=AS$5,VLOOKUP(AN784,buff!$K:$L,2,FALSE),"")),"")</f>
        <v/>
      </c>
      <c r="AT784" s="6" t="str">
        <f>_xlfn.IFNA(IF(IF($AK784=AT$5,VLOOKUP(AO784,buff!$K:$L,2,FALSE),"")=0,"",IF($AK784=AT$5,VLOOKUP(AO784,buff!$K:$L,2,FALSE),"")),"")</f>
        <v/>
      </c>
      <c r="AU784" s="6" t="str">
        <f>_xlfn.IFNA(IF(IF($AK784=AU$5,VLOOKUP(AP784,buff!$K:$L,2,FALSE),"")=0,"",IF($AK784=AU$5,VLOOKUP(AP784,buff!$K:$L,2,FALSE),"")),"")</f>
        <v/>
      </c>
      <c r="AV784" s="6" t="str">
        <f>_xlfn.IFNA(IF(IF($AK784=AV$5,VLOOKUP(AL784,buff!$K:$L,2,FALSE),"")=0,"",IF($AK784=AV$5,VLOOKUP(AL784,buff!$K:$L,2,FALSE),"")),"")</f>
        <v/>
      </c>
      <c r="AW784" s="6" t="str">
        <f>_xlfn.IFNA(IF(IF($AK784=AW$5,VLOOKUP(AM784,buff!$K:$L,2,FALSE),"")=0,"",IF($AK784=AW$5,VLOOKUP(AM784,buff!$K:$L,2,FALSE),"")),"")</f>
        <v/>
      </c>
      <c r="AX784" s="6" t="str">
        <f>_xlfn.IFNA(IF(IF($AK784=AX$5,VLOOKUP(AN784,buff!$K:$L,2,FALSE),"")=0,"",IF($AK784=AX$5,VLOOKUP(AN784,buff!$K:$L,2,FALSE),"")),"")</f>
        <v/>
      </c>
      <c r="AY784" s="6" t="str">
        <f>_xlfn.IFNA(IF(IF($AK784=AY$5,VLOOKUP(AO784,buff!$K:$L,2,FALSE),"")=0,"",IF($AK784=AY$5,VLOOKUP(AO784,buff!$K:$L,2,FALSE),"")),"")</f>
        <v/>
      </c>
      <c r="AZ784" s="6" t="str">
        <f>_xlfn.IFNA(IF(IF($AK784=AZ$5,VLOOKUP(AP784,buff!$K:$L,2,FALSE),"")=0,"",IF($AK784=AZ$5,VLOOKUP(AP784,buff!$K:$L,2,FALSE),"")),"")</f>
        <v/>
      </c>
      <c r="BA784" s="6">
        <f>VLOOKUP(AL784,buff!$K:$P,6,FALSE)</f>
        <v>18</v>
      </c>
      <c r="BB784" s="6">
        <f>VLOOKUP(AM784,buff!$K:$P,6,FALSE)</f>
        <v>19</v>
      </c>
      <c r="BC784" s="6" t="e">
        <f>VLOOKUP(AN784,buff!$K:$P,6,FALSE)</f>
        <v>#N/A</v>
      </c>
      <c r="BD784">
        <f t="shared" si="213"/>
        <v>3</v>
      </c>
      <c r="BE784">
        <f t="shared" si="214"/>
        <v>2</v>
      </c>
      <c r="BF784" s="22">
        <f t="shared" si="215"/>
        <v>101303</v>
      </c>
    </row>
    <row r="785" spans="1:58" x14ac:dyDescent="0.15">
      <c r="A785" t="str">
        <f t="shared" si="203"/>
        <v>碧翠丝主动技能3等级19</v>
      </c>
      <c r="B785" s="8">
        <f t="shared" si="210"/>
        <v>10130319</v>
      </c>
      <c r="C785" s="8" t="str">
        <f>VLOOKUP(G785,角色!A:B,2,FALSE)</f>
        <v>碧翠丝</v>
      </c>
      <c r="D785" s="8" t="str">
        <f t="shared" si="211"/>
        <v>主动技能3</v>
      </c>
      <c r="E785" s="8">
        <f t="shared" si="204"/>
        <v>19</v>
      </c>
      <c r="F785" s="8">
        <f t="shared" si="205"/>
        <v>3</v>
      </c>
      <c r="G785" s="8">
        <f t="shared" si="206"/>
        <v>13</v>
      </c>
      <c r="H785" s="4" t="s">
        <v>425</v>
      </c>
      <c r="I785" s="20" t="str">
        <f t="shared" si="202"/>
        <v>回复我方全体19%生命。并提升我方全体19%攻击。</v>
      </c>
      <c r="J785" s="4" t="s">
        <v>416</v>
      </c>
      <c r="K785" s="1" t="s">
        <v>104</v>
      </c>
      <c r="L785" s="4" t="s">
        <v>108</v>
      </c>
      <c r="M785" s="4" t="s">
        <v>420</v>
      </c>
      <c r="N785" s="4">
        <v>100</v>
      </c>
      <c r="O785" s="20">
        <f>VLOOKUP(L785,对应表!BK:BL,2,FALSE)</f>
        <v>100</v>
      </c>
      <c r="P785" s="25" t="str">
        <f>_xlfn.IFNA(VLOOKUP(G785,角色!V:AE,主动技能!F785+1,FALSE),"")</f>
        <v>||eff_zirankuizeng|</v>
      </c>
      <c r="Q785" s="25">
        <f>(VLOOKUP(G785,角色!V:AE,主动技能!F785+4,FALSE))</f>
        <v>3</v>
      </c>
      <c r="R785" s="25">
        <v>0</v>
      </c>
      <c r="S785" s="25">
        <v>0</v>
      </c>
      <c r="T785" s="6" t="str">
        <f t="shared" si="207"/>
        <v>100016:100:2:0|100028:100:2:0</v>
      </c>
      <c r="U785" s="6" t="str">
        <f t="shared" si="208"/>
        <v/>
      </c>
      <c r="V785" s="19" t="str">
        <f>VLOOKUP(G785,角色!AW:BC,主动技能!F785+1,FALSE)</f>
        <v>skill_16</v>
      </c>
      <c r="Y785">
        <f t="shared" si="209"/>
        <v>0</v>
      </c>
      <c r="Z785" s="19" t="str">
        <f>IF(VLOOKUP(C785,角色!CC:CI,主动技能!F785*2,FALSE)=0,"",VLOOKUP(C785,角色!CC:CI,主动技能!F785*2,FALSE))</f>
        <v/>
      </c>
      <c r="AA785" s="19">
        <f>IF(VLOOKUP(C785,角色!CC:CI,主动技能!F785*2+1,FALSE)=0,0,VLOOKUP(C785,角色!CC:CI,主动技能!F785*2+1,FALSE))</f>
        <v>0</v>
      </c>
      <c r="AB785" s="19" t="str">
        <f>IF(INT(VLOOKUP(E785,角色属性概况!I:M,3,FALSE)*AA785/100)=0,"",(INT(VLOOKUP(E785,角色属性概况!I:M,3,FALSE)*AA785/100)))</f>
        <v/>
      </c>
      <c r="AE785" s="25">
        <f>(VLOOKUP(G785,角色!V:AE,主动技能!F785+7,FALSE))</f>
        <v>1</v>
      </c>
      <c r="AF785" s="19">
        <f>VLOOKUP(F785,对应表!AY:BA,3,FALSE)</f>
        <v>2</v>
      </c>
      <c r="AG785" s="19">
        <f>VLOOKUP(F785,对应表!AY:BA,2,FALSE)</f>
        <v>2</v>
      </c>
      <c r="AH785" s="25" t="str">
        <f>VLOOKUP(F785,特效对应!F:G,2,FALSE)</f>
        <v>attackex</v>
      </c>
      <c r="AJ785">
        <f t="shared" si="212"/>
        <v>19</v>
      </c>
      <c r="AK785" s="2" t="s">
        <v>117</v>
      </c>
      <c r="AL785" s="4" t="s">
        <v>880</v>
      </c>
      <c r="AM785" s="4" t="s">
        <v>939</v>
      </c>
      <c r="AQ785" s="6" t="str">
        <f>_xlfn.IFNA(IF(IF($AK785=AQ$5,VLOOKUP(AL785,buff!$K:$L,2,FALSE),"")=0,"",IF($AK785=AQ$5,VLOOKUP(AL785,buff!$K:$L,2,FALSE),"")),"")</f>
        <v>100016:100:2:0</v>
      </c>
      <c r="AR785" s="6" t="str">
        <f>_xlfn.IFNA(IF(IF($AK785=AR$5,VLOOKUP(AM785,buff!$K:$L,2,FALSE),"")=0,"",IF($AK785=AR$5,VLOOKUP(AM785,buff!$K:$L,2,FALSE),"")),"")</f>
        <v>100028:100:2:0</v>
      </c>
      <c r="AS785" s="6" t="str">
        <f>_xlfn.IFNA(IF(IF($AK785=AS$5,VLOOKUP(AN785,buff!$K:$L,2,FALSE),"")=0,"",IF($AK785=AS$5,VLOOKUP(AN785,buff!$K:$L,2,FALSE),"")),"")</f>
        <v/>
      </c>
      <c r="AT785" s="6" t="str">
        <f>_xlfn.IFNA(IF(IF($AK785=AT$5,VLOOKUP(AO785,buff!$K:$L,2,FALSE),"")=0,"",IF($AK785=AT$5,VLOOKUP(AO785,buff!$K:$L,2,FALSE),"")),"")</f>
        <v/>
      </c>
      <c r="AU785" s="6" t="str">
        <f>_xlfn.IFNA(IF(IF($AK785=AU$5,VLOOKUP(AP785,buff!$K:$L,2,FALSE),"")=0,"",IF($AK785=AU$5,VLOOKUP(AP785,buff!$K:$L,2,FALSE),"")),"")</f>
        <v/>
      </c>
      <c r="AV785" s="6" t="str">
        <f>_xlfn.IFNA(IF(IF($AK785=AV$5,VLOOKUP(AL785,buff!$K:$L,2,FALSE),"")=0,"",IF($AK785=AV$5,VLOOKUP(AL785,buff!$K:$L,2,FALSE),"")),"")</f>
        <v/>
      </c>
      <c r="AW785" s="6" t="str">
        <f>_xlfn.IFNA(IF(IF($AK785=AW$5,VLOOKUP(AM785,buff!$K:$L,2,FALSE),"")=0,"",IF($AK785=AW$5,VLOOKUP(AM785,buff!$K:$L,2,FALSE),"")),"")</f>
        <v/>
      </c>
      <c r="AX785" s="6" t="str">
        <f>_xlfn.IFNA(IF(IF($AK785=AX$5,VLOOKUP(AN785,buff!$K:$L,2,FALSE),"")=0,"",IF($AK785=AX$5,VLOOKUP(AN785,buff!$K:$L,2,FALSE),"")),"")</f>
        <v/>
      </c>
      <c r="AY785" s="6" t="str">
        <f>_xlfn.IFNA(IF(IF($AK785=AY$5,VLOOKUP(AO785,buff!$K:$L,2,FALSE),"")=0,"",IF($AK785=AY$5,VLOOKUP(AO785,buff!$K:$L,2,FALSE),"")),"")</f>
        <v/>
      </c>
      <c r="AZ785" s="6" t="str">
        <f>_xlfn.IFNA(IF(IF($AK785=AZ$5,VLOOKUP(AP785,buff!$K:$L,2,FALSE),"")=0,"",IF($AK785=AZ$5,VLOOKUP(AP785,buff!$K:$L,2,FALSE),"")),"")</f>
        <v/>
      </c>
      <c r="BA785" s="6">
        <f>VLOOKUP(AL785,buff!$K:$P,6,FALSE)</f>
        <v>19</v>
      </c>
      <c r="BB785" s="6">
        <f>VLOOKUP(AM785,buff!$K:$P,6,FALSE)</f>
        <v>19</v>
      </c>
      <c r="BC785" s="6" t="e">
        <f>VLOOKUP(AN785,buff!$K:$P,6,FALSE)</f>
        <v>#N/A</v>
      </c>
      <c r="BD785">
        <f t="shared" si="213"/>
        <v>3</v>
      </c>
      <c r="BE785">
        <f t="shared" si="214"/>
        <v>2</v>
      </c>
      <c r="BF785" s="22">
        <f t="shared" si="215"/>
        <v>101303</v>
      </c>
    </row>
    <row r="786" spans="1:58" x14ac:dyDescent="0.15">
      <c r="A786" t="str">
        <f t="shared" si="203"/>
        <v>碧翠丝主动技能3等级20</v>
      </c>
      <c r="B786" s="8">
        <f t="shared" si="210"/>
        <v>10130320</v>
      </c>
      <c r="C786" s="8" t="str">
        <f>VLOOKUP(G786,角色!A:B,2,FALSE)</f>
        <v>碧翠丝</v>
      </c>
      <c r="D786" s="8" t="str">
        <f t="shared" si="211"/>
        <v>主动技能3</v>
      </c>
      <c r="E786" s="8">
        <f t="shared" si="204"/>
        <v>20</v>
      </c>
      <c r="F786" s="8">
        <f t="shared" si="205"/>
        <v>3</v>
      </c>
      <c r="G786" s="8">
        <f t="shared" si="206"/>
        <v>13</v>
      </c>
      <c r="H786" s="4" t="s">
        <v>425</v>
      </c>
      <c r="I786" s="20" t="str">
        <f t="shared" si="202"/>
        <v>回复我方全体20%生命。并提升我方全体20%攻击。</v>
      </c>
      <c r="J786" s="4" t="s">
        <v>416</v>
      </c>
      <c r="K786" s="1" t="s">
        <v>104</v>
      </c>
      <c r="L786" s="4" t="s">
        <v>108</v>
      </c>
      <c r="M786" s="4" t="s">
        <v>420</v>
      </c>
      <c r="N786" s="4">
        <v>100</v>
      </c>
      <c r="O786" s="20">
        <f>VLOOKUP(L786,对应表!BK:BL,2,FALSE)</f>
        <v>100</v>
      </c>
      <c r="P786" s="25" t="str">
        <f>_xlfn.IFNA(VLOOKUP(G786,角色!V:AE,主动技能!F786+1,FALSE),"")</f>
        <v>||eff_zirankuizeng|</v>
      </c>
      <c r="Q786" s="25">
        <f>(VLOOKUP(G786,角色!V:AE,主动技能!F786+4,FALSE))</f>
        <v>3</v>
      </c>
      <c r="R786" s="25">
        <v>0</v>
      </c>
      <c r="S786" s="25">
        <v>0</v>
      </c>
      <c r="T786" s="6" t="str">
        <f t="shared" si="207"/>
        <v>100017:100:2:0|100029:100:2:0</v>
      </c>
      <c r="U786" s="6" t="str">
        <f t="shared" si="208"/>
        <v/>
      </c>
      <c r="V786" s="19" t="str">
        <f>VLOOKUP(G786,角色!AW:BC,主动技能!F786+1,FALSE)</f>
        <v>skill_16</v>
      </c>
      <c r="Y786">
        <f t="shared" si="209"/>
        <v>0</v>
      </c>
      <c r="Z786" s="19" t="str">
        <f>IF(VLOOKUP(C786,角色!CC:CI,主动技能!F786*2,FALSE)=0,"",VLOOKUP(C786,角色!CC:CI,主动技能!F786*2,FALSE))</f>
        <v/>
      </c>
      <c r="AA786" s="19">
        <f>IF(VLOOKUP(C786,角色!CC:CI,主动技能!F786*2+1,FALSE)=0,0,VLOOKUP(C786,角色!CC:CI,主动技能!F786*2+1,FALSE))</f>
        <v>0</v>
      </c>
      <c r="AB786" s="19" t="str">
        <f>IF(INT(VLOOKUP(E786,角色属性概况!I:M,3,FALSE)*AA786/100)=0,"",(INT(VLOOKUP(E786,角色属性概况!I:M,3,FALSE)*AA786/100)))</f>
        <v/>
      </c>
      <c r="AE786" s="25">
        <f>(VLOOKUP(G786,角色!V:AE,主动技能!F786+7,FALSE))</f>
        <v>1</v>
      </c>
      <c r="AF786" s="19">
        <f>VLOOKUP(F786,对应表!AY:BA,3,FALSE)</f>
        <v>2</v>
      </c>
      <c r="AG786" s="19">
        <f>VLOOKUP(F786,对应表!AY:BA,2,FALSE)</f>
        <v>2</v>
      </c>
      <c r="AH786" s="25" t="str">
        <f>VLOOKUP(F786,特效对应!F:G,2,FALSE)</f>
        <v>attackex</v>
      </c>
      <c r="AJ786">
        <f t="shared" si="212"/>
        <v>20</v>
      </c>
      <c r="AK786" s="2" t="s">
        <v>117</v>
      </c>
      <c r="AL786" s="4" t="s">
        <v>881</v>
      </c>
      <c r="AM786" s="4" t="s">
        <v>940</v>
      </c>
      <c r="AQ786" s="6" t="str">
        <f>_xlfn.IFNA(IF(IF($AK786=AQ$5,VLOOKUP(AL786,buff!$K:$L,2,FALSE),"")=0,"",IF($AK786=AQ$5,VLOOKUP(AL786,buff!$K:$L,2,FALSE),"")),"")</f>
        <v>100017:100:2:0</v>
      </c>
      <c r="AR786" s="6" t="str">
        <f>_xlfn.IFNA(IF(IF($AK786=AR$5,VLOOKUP(AM786,buff!$K:$L,2,FALSE),"")=0,"",IF($AK786=AR$5,VLOOKUP(AM786,buff!$K:$L,2,FALSE),"")),"")</f>
        <v>100029:100:2:0</v>
      </c>
      <c r="AS786" s="6" t="str">
        <f>_xlfn.IFNA(IF(IF($AK786=AS$5,VLOOKUP(AN786,buff!$K:$L,2,FALSE),"")=0,"",IF($AK786=AS$5,VLOOKUP(AN786,buff!$K:$L,2,FALSE),"")),"")</f>
        <v/>
      </c>
      <c r="AT786" s="6" t="str">
        <f>_xlfn.IFNA(IF(IF($AK786=AT$5,VLOOKUP(AO786,buff!$K:$L,2,FALSE),"")=0,"",IF($AK786=AT$5,VLOOKUP(AO786,buff!$K:$L,2,FALSE),"")),"")</f>
        <v/>
      </c>
      <c r="AU786" s="6" t="str">
        <f>_xlfn.IFNA(IF(IF($AK786=AU$5,VLOOKUP(AP786,buff!$K:$L,2,FALSE),"")=0,"",IF($AK786=AU$5,VLOOKUP(AP786,buff!$K:$L,2,FALSE),"")),"")</f>
        <v/>
      </c>
      <c r="AV786" s="6" t="str">
        <f>_xlfn.IFNA(IF(IF($AK786=AV$5,VLOOKUP(AL786,buff!$K:$L,2,FALSE),"")=0,"",IF($AK786=AV$5,VLOOKUP(AL786,buff!$K:$L,2,FALSE),"")),"")</f>
        <v/>
      </c>
      <c r="AW786" s="6" t="str">
        <f>_xlfn.IFNA(IF(IF($AK786=AW$5,VLOOKUP(AM786,buff!$K:$L,2,FALSE),"")=0,"",IF($AK786=AW$5,VLOOKUP(AM786,buff!$K:$L,2,FALSE),"")),"")</f>
        <v/>
      </c>
      <c r="AX786" s="6" t="str">
        <f>_xlfn.IFNA(IF(IF($AK786=AX$5,VLOOKUP(AN786,buff!$K:$L,2,FALSE),"")=0,"",IF($AK786=AX$5,VLOOKUP(AN786,buff!$K:$L,2,FALSE),"")),"")</f>
        <v/>
      </c>
      <c r="AY786" s="6" t="str">
        <f>_xlfn.IFNA(IF(IF($AK786=AY$5,VLOOKUP(AO786,buff!$K:$L,2,FALSE),"")=0,"",IF($AK786=AY$5,VLOOKUP(AO786,buff!$K:$L,2,FALSE),"")),"")</f>
        <v/>
      </c>
      <c r="AZ786" s="6" t="str">
        <f>_xlfn.IFNA(IF(IF($AK786=AZ$5,VLOOKUP(AP786,buff!$K:$L,2,FALSE),"")=0,"",IF($AK786=AZ$5,VLOOKUP(AP786,buff!$K:$L,2,FALSE),"")),"")</f>
        <v/>
      </c>
      <c r="BA786" s="6">
        <f>VLOOKUP(AL786,buff!$K:$P,6,FALSE)</f>
        <v>20</v>
      </c>
      <c r="BB786" s="6">
        <f>VLOOKUP(AM786,buff!$K:$P,6,FALSE)</f>
        <v>20</v>
      </c>
      <c r="BC786" s="6" t="e">
        <f>VLOOKUP(AN786,buff!$K:$P,6,FALSE)</f>
        <v>#N/A</v>
      </c>
      <c r="BD786">
        <f t="shared" si="213"/>
        <v>3</v>
      </c>
      <c r="BE786">
        <f t="shared" si="214"/>
        <v>2</v>
      </c>
      <c r="BF786" s="22">
        <f t="shared" si="215"/>
        <v>101303</v>
      </c>
    </row>
    <row r="787" spans="1:58" x14ac:dyDescent="0.15">
      <c r="A787" t="str">
        <f t="shared" si="203"/>
        <v>尤尼丝主动技能1等级1</v>
      </c>
      <c r="B787" s="8">
        <f t="shared" si="210"/>
        <v>10140101</v>
      </c>
      <c r="C787" s="8" t="str">
        <f>VLOOKUP(G787,角色!A:B,2,FALSE)</f>
        <v>尤尼丝</v>
      </c>
      <c r="D787" s="8" t="str">
        <f t="shared" si="211"/>
        <v>主动技能1</v>
      </c>
      <c r="E787" s="8">
        <f t="shared" si="204"/>
        <v>1</v>
      </c>
      <c r="F787" s="8">
        <f t="shared" si="205"/>
        <v>1</v>
      </c>
      <c r="G787" s="8">
        <f t="shared" si="206"/>
        <v>14</v>
      </c>
      <c r="H787" s="4" t="s">
        <v>955</v>
      </c>
      <c r="I787" s="20" t="str">
        <f t="shared" ref="I787" si="216">"对敌方"&amp;L787&amp;"攻击，造成"&amp;Z787&amp;"%攻击力（+"&amp;AB787&amp;"）点伤害。"</f>
        <v>对敌方单体攻击，造成100%攻击力（+110）点伤害。</v>
      </c>
      <c r="J787" s="20" t="s">
        <v>277</v>
      </c>
      <c r="K787" s="21" t="s">
        <v>102</v>
      </c>
      <c r="L787" s="20" t="s">
        <v>106</v>
      </c>
      <c r="M787" s="4"/>
      <c r="N787" s="4">
        <v>100</v>
      </c>
      <c r="O787" s="20">
        <f>VLOOKUP(L787,对应表!BK:BL,2,FALSE)</f>
        <v>0</v>
      </c>
      <c r="P787" s="25" t="str">
        <f>_xlfn.IFNA(VLOOKUP(G787,角色!V:AE,主动技能!F787+1,FALSE),"")</f>
        <v>|||</v>
      </c>
      <c r="Q787" s="25">
        <f>(VLOOKUP(G787,角色!V:AE,主动技能!F787+4,FALSE))</f>
        <v>1</v>
      </c>
      <c r="R787" s="25">
        <v>0</v>
      </c>
      <c r="S787" s="25">
        <v>0</v>
      </c>
      <c r="T787" s="6" t="str">
        <f t="shared" si="207"/>
        <v/>
      </c>
      <c r="U787" s="6" t="str">
        <f t="shared" si="208"/>
        <v/>
      </c>
      <c r="V787" s="19" t="str">
        <f>VLOOKUP(G787,角色!AW:BC,主动技能!F787+1,FALSE)</f>
        <v>skill_01</v>
      </c>
      <c r="Y787">
        <f t="shared" si="209"/>
        <v>0</v>
      </c>
      <c r="Z787" s="19">
        <f>IF(VLOOKUP(C787,角色!CC:CI,主动技能!F787*2,FALSE)=0,"",VLOOKUP(C787,角色!CC:CI,主动技能!F787*2,FALSE))</f>
        <v>100</v>
      </c>
      <c r="AA787" s="19">
        <f>IF(VLOOKUP(C787,角色!CC:CI,主动技能!F787*2+1,FALSE)=0,0,VLOOKUP(C787,角色!CC:CI,主动技能!F787*2+1,FALSE))</f>
        <v>10</v>
      </c>
      <c r="AB787" s="19">
        <f>IF(INT(VLOOKUP(E787,角色属性概况!I:M,3,FALSE)*AA787/100)=0,"",(INT(VLOOKUP(E787,角色属性概况!I:M,3,FALSE)*AA787/100)))</f>
        <v>110</v>
      </c>
      <c r="AE787" s="25">
        <f>(VLOOKUP(G787,角色!V:AE,主动技能!F787+7,FALSE))</f>
        <v>1</v>
      </c>
      <c r="AF787" s="19">
        <f>VLOOKUP(F787,对应表!AY:BA,3,FALSE)</f>
        <v>0</v>
      </c>
      <c r="AG787" s="19">
        <f>VLOOKUP(F787,对应表!AY:BA,2,FALSE)</f>
        <v>0</v>
      </c>
      <c r="AH787" s="25" t="str">
        <f>VLOOKUP(F787,特效对应!F:G,2,FALSE)</f>
        <v>attack</v>
      </c>
      <c r="AJ787">
        <f t="shared" si="212"/>
        <v>1</v>
      </c>
      <c r="AQ787" s="6" t="str">
        <f>_xlfn.IFNA(IF(IF($AK787=AQ$5,VLOOKUP(AL787,buff!$K:$L,2,FALSE),"")=0,"",IF($AK787=AQ$5,VLOOKUP(AL787,buff!$K:$L,2,FALSE),"")),"")</f>
        <v/>
      </c>
      <c r="AR787" s="6" t="str">
        <f>_xlfn.IFNA(IF(IF($AK787=AR$5,VLOOKUP(AM787,buff!$K:$L,2,FALSE),"")=0,"",IF($AK787=AR$5,VLOOKUP(AM787,buff!$K:$L,2,FALSE),"")),"")</f>
        <v/>
      </c>
      <c r="AS787" s="6" t="str">
        <f>_xlfn.IFNA(IF(IF($AK787=AS$5,VLOOKUP(AN787,buff!$K:$L,2,FALSE),"")=0,"",IF($AK787=AS$5,VLOOKUP(AN787,buff!$K:$L,2,FALSE),"")),"")</f>
        <v/>
      </c>
      <c r="AT787" s="6" t="str">
        <f>_xlfn.IFNA(IF(IF($AK787=AT$5,VLOOKUP(AO787,buff!$K:$L,2,FALSE),"")=0,"",IF($AK787=AT$5,VLOOKUP(AO787,buff!$K:$L,2,FALSE),"")),"")</f>
        <v/>
      </c>
      <c r="AU787" s="6" t="str">
        <f>_xlfn.IFNA(IF(IF($AK787=AU$5,VLOOKUP(AP787,buff!$K:$L,2,FALSE),"")=0,"",IF($AK787=AU$5,VLOOKUP(AP787,buff!$K:$L,2,FALSE),"")),"")</f>
        <v/>
      </c>
      <c r="AV787" s="6" t="str">
        <f>_xlfn.IFNA(IF(IF($AK787=AV$5,VLOOKUP(AL787,buff!$K:$L,2,FALSE),"")=0,"",IF($AK787=AV$5,VLOOKUP(AL787,buff!$K:$L,2,FALSE),"")),"")</f>
        <v/>
      </c>
      <c r="AW787" s="6" t="str">
        <f>_xlfn.IFNA(IF(IF($AK787=AW$5,VLOOKUP(AM787,buff!$K:$L,2,FALSE),"")=0,"",IF($AK787=AW$5,VLOOKUP(AM787,buff!$K:$L,2,FALSE),"")),"")</f>
        <v/>
      </c>
      <c r="AX787" s="6" t="str">
        <f>_xlfn.IFNA(IF(IF($AK787=AX$5,VLOOKUP(AN787,buff!$K:$L,2,FALSE),"")=0,"",IF($AK787=AX$5,VLOOKUP(AN787,buff!$K:$L,2,FALSE),"")),"")</f>
        <v/>
      </c>
      <c r="AY787" s="6" t="str">
        <f>_xlfn.IFNA(IF(IF($AK787=AY$5,VLOOKUP(AO787,buff!$K:$L,2,FALSE),"")=0,"",IF($AK787=AY$5,VLOOKUP(AO787,buff!$K:$L,2,FALSE),"")),"")</f>
        <v/>
      </c>
      <c r="AZ787" s="6" t="str">
        <f>_xlfn.IFNA(IF(IF($AK787=AZ$5,VLOOKUP(AP787,buff!$K:$L,2,FALSE),"")=0,"",IF($AK787=AZ$5,VLOOKUP(AP787,buff!$K:$L,2,FALSE),"")),"")</f>
        <v/>
      </c>
      <c r="BA787" s="6" t="e">
        <f>VLOOKUP(AL787,buff!$K:$P,6,FALSE)</f>
        <v>#N/A</v>
      </c>
      <c r="BB787" s="6" t="e">
        <f>VLOOKUP(AM787,buff!$K:$P,6,FALSE)</f>
        <v>#N/A</v>
      </c>
      <c r="BC787" s="6" t="e">
        <f>VLOOKUP(AN787,buff!$K:$P,6,FALSE)</f>
        <v>#N/A</v>
      </c>
      <c r="BD787">
        <f t="shared" si="213"/>
        <v>0</v>
      </c>
      <c r="BE787">
        <f t="shared" si="214"/>
        <v>0</v>
      </c>
      <c r="BF787" s="22">
        <f t="shared" si="215"/>
        <v>101401</v>
      </c>
    </row>
    <row r="788" spans="1:58" x14ac:dyDescent="0.15">
      <c r="A788" t="str">
        <f t="shared" si="203"/>
        <v>尤尼丝主动技能1等级2</v>
      </c>
      <c r="B788" s="8">
        <f t="shared" si="210"/>
        <v>10140102</v>
      </c>
      <c r="C788" s="8" t="str">
        <f>VLOOKUP(G788,角色!A:B,2,FALSE)</f>
        <v>尤尼丝</v>
      </c>
      <c r="D788" s="8" t="str">
        <f t="shared" si="211"/>
        <v>主动技能1</v>
      </c>
      <c r="E788" s="8">
        <f t="shared" si="204"/>
        <v>2</v>
      </c>
      <c r="F788" s="8">
        <f t="shared" si="205"/>
        <v>1</v>
      </c>
      <c r="G788" s="8">
        <f t="shared" si="206"/>
        <v>14</v>
      </c>
      <c r="H788" s="4" t="s">
        <v>955</v>
      </c>
      <c r="I788" s="20" t="str">
        <f t="shared" ref="I788:I806" si="217">"对敌方"&amp;L788&amp;"攻击，造成"&amp;Z788&amp;"%攻击力（+"&amp;AB788&amp;"）点伤害。"</f>
        <v>对敌方单体攻击，造成100%攻击力（+122）点伤害。</v>
      </c>
      <c r="J788" s="20" t="s">
        <v>277</v>
      </c>
      <c r="K788" s="21" t="s">
        <v>102</v>
      </c>
      <c r="L788" s="20" t="s">
        <v>106</v>
      </c>
      <c r="M788" s="4"/>
      <c r="N788" s="4">
        <v>100</v>
      </c>
      <c r="O788" s="20">
        <f>VLOOKUP(L788,对应表!BK:BL,2,FALSE)</f>
        <v>0</v>
      </c>
      <c r="P788" s="25" t="str">
        <f>_xlfn.IFNA(VLOOKUP(G788,角色!V:AE,主动技能!F788+1,FALSE),"")</f>
        <v>|||</v>
      </c>
      <c r="Q788" s="25">
        <f>(VLOOKUP(G788,角色!V:AE,主动技能!F788+4,FALSE))</f>
        <v>1</v>
      </c>
      <c r="R788" s="25">
        <v>0</v>
      </c>
      <c r="S788" s="25">
        <v>0</v>
      </c>
      <c r="T788" s="6" t="str">
        <f t="shared" si="207"/>
        <v/>
      </c>
      <c r="U788" s="6" t="str">
        <f t="shared" si="208"/>
        <v/>
      </c>
      <c r="V788" s="19" t="str">
        <f>VLOOKUP(G788,角色!AW:BC,主动技能!F788+1,FALSE)</f>
        <v>skill_01</v>
      </c>
      <c r="Y788">
        <f t="shared" si="209"/>
        <v>0</v>
      </c>
      <c r="Z788" s="19">
        <f>IF(VLOOKUP(C788,角色!CC:CI,主动技能!F788*2,FALSE)=0,"",VLOOKUP(C788,角色!CC:CI,主动技能!F788*2,FALSE))</f>
        <v>100</v>
      </c>
      <c r="AA788" s="19">
        <f>IF(VLOOKUP(C788,角色!CC:CI,主动技能!F788*2+1,FALSE)=0,0,VLOOKUP(C788,角色!CC:CI,主动技能!F788*2+1,FALSE))</f>
        <v>10</v>
      </c>
      <c r="AB788" s="19">
        <f>IF(INT(VLOOKUP(E788,角色属性概况!I:M,3,FALSE)*AA788/100)=0,"",(INT(VLOOKUP(E788,角色属性概况!I:M,3,FALSE)*AA788/100)))</f>
        <v>122</v>
      </c>
      <c r="AE788" s="25">
        <f>(VLOOKUP(G788,角色!V:AE,主动技能!F788+7,FALSE))</f>
        <v>1</v>
      </c>
      <c r="AF788" s="19">
        <f>VLOOKUP(F788,对应表!AY:BA,3,FALSE)</f>
        <v>0</v>
      </c>
      <c r="AG788" s="19">
        <f>VLOOKUP(F788,对应表!AY:BA,2,FALSE)</f>
        <v>0</v>
      </c>
      <c r="AH788" s="25" t="str">
        <f>VLOOKUP(F788,特效对应!F:G,2,FALSE)</f>
        <v>attack</v>
      </c>
      <c r="AJ788">
        <f t="shared" si="212"/>
        <v>2</v>
      </c>
      <c r="AQ788" s="6" t="str">
        <f>_xlfn.IFNA(IF(IF($AK788=AQ$5,VLOOKUP(AL788,buff!$K:$L,2,FALSE),"")=0,"",IF($AK788=AQ$5,VLOOKUP(AL788,buff!$K:$L,2,FALSE),"")),"")</f>
        <v/>
      </c>
      <c r="AR788" s="6" t="str">
        <f>_xlfn.IFNA(IF(IF($AK788=AR$5,VLOOKUP(AM788,buff!$K:$L,2,FALSE),"")=0,"",IF($AK788=AR$5,VLOOKUP(AM788,buff!$K:$L,2,FALSE),"")),"")</f>
        <v/>
      </c>
      <c r="AS788" s="6" t="str">
        <f>_xlfn.IFNA(IF(IF($AK788=AS$5,VLOOKUP(AN788,buff!$K:$L,2,FALSE),"")=0,"",IF($AK788=AS$5,VLOOKUP(AN788,buff!$K:$L,2,FALSE),"")),"")</f>
        <v/>
      </c>
      <c r="AT788" s="6" t="str">
        <f>_xlfn.IFNA(IF(IF($AK788=AT$5,VLOOKUP(AO788,buff!$K:$L,2,FALSE),"")=0,"",IF($AK788=AT$5,VLOOKUP(AO788,buff!$K:$L,2,FALSE),"")),"")</f>
        <v/>
      </c>
      <c r="AU788" s="6" t="str">
        <f>_xlfn.IFNA(IF(IF($AK788=AU$5,VLOOKUP(AP788,buff!$K:$L,2,FALSE),"")=0,"",IF($AK788=AU$5,VLOOKUP(AP788,buff!$K:$L,2,FALSE),"")),"")</f>
        <v/>
      </c>
      <c r="AV788" s="6" t="str">
        <f>_xlfn.IFNA(IF(IF($AK788=AV$5,VLOOKUP(AL788,buff!$K:$L,2,FALSE),"")=0,"",IF($AK788=AV$5,VLOOKUP(AL788,buff!$K:$L,2,FALSE),"")),"")</f>
        <v/>
      </c>
      <c r="AW788" s="6" t="str">
        <f>_xlfn.IFNA(IF(IF($AK788=AW$5,VLOOKUP(AM788,buff!$K:$L,2,FALSE),"")=0,"",IF($AK788=AW$5,VLOOKUP(AM788,buff!$K:$L,2,FALSE),"")),"")</f>
        <v/>
      </c>
      <c r="AX788" s="6" t="str">
        <f>_xlfn.IFNA(IF(IF($AK788=AX$5,VLOOKUP(AN788,buff!$K:$L,2,FALSE),"")=0,"",IF($AK788=AX$5,VLOOKUP(AN788,buff!$K:$L,2,FALSE),"")),"")</f>
        <v/>
      </c>
      <c r="AY788" s="6" t="str">
        <f>_xlfn.IFNA(IF(IF($AK788=AY$5,VLOOKUP(AO788,buff!$K:$L,2,FALSE),"")=0,"",IF($AK788=AY$5,VLOOKUP(AO788,buff!$K:$L,2,FALSE),"")),"")</f>
        <v/>
      </c>
      <c r="AZ788" s="6" t="str">
        <f>_xlfn.IFNA(IF(IF($AK788=AZ$5,VLOOKUP(AP788,buff!$K:$L,2,FALSE),"")=0,"",IF($AK788=AZ$5,VLOOKUP(AP788,buff!$K:$L,2,FALSE),"")),"")</f>
        <v/>
      </c>
      <c r="BA788" s="6" t="e">
        <f>VLOOKUP(AL788,buff!$K:$P,6,FALSE)</f>
        <v>#N/A</v>
      </c>
      <c r="BB788" s="6" t="e">
        <f>VLOOKUP(AM788,buff!$K:$P,6,FALSE)</f>
        <v>#N/A</v>
      </c>
      <c r="BC788" s="6" t="e">
        <f>VLOOKUP(AN788,buff!$K:$P,6,FALSE)</f>
        <v>#N/A</v>
      </c>
      <c r="BD788">
        <f t="shared" si="213"/>
        <v>0</v>
      </c>
      <c r="BE788">
        <f t="shared" si="214"/>
        <v>0</v>
      </c>
      <c r="BF788" s="22">
        <f t="shared" si="215"/>
        <v>101401</v>
      </c>
    </row>
    <row r="789" spans="1:58" x14ac:dyDescent="0.15">
      <c r="A789" t="str">
        <f t="shared" si="203"/>
        <v>尤尼丝主动技能1等级3</v>
      </c>
      <c r="B789" s="8">
        <f t="shared" si="210"/>
        <v>10140103</v>
      </c>
      <c r="C789" s="8" t="str">
        <f>VLOOKUP(G789,角色!A:B,2,FALSE)</f>
        <v>尤尼丝</v>
      </c>
      <c r="D789" s="8" t="str">
        <f t="shared" si="211"/>
        <v>主动技能1</v>
      </c>
      <c r="E789" s="8">
        <f t="shared" si="204"/>
        <v>3</v>
      </c>
      <c r="F789" s="8">
        <f t="shared" si="205"/>
        <v>1</v>
      </c>
      <c r="G789" s="8">
        <f t="shared" si="206"/>
        <v>14</v>
      </c>
      <c r="H789" s="4" t="s">
        <v>955</v>
      </c>
      <c r="I789" s="20" t="str">
        <f t="shared" si="217"/>
        <v>对敌方单体攻击，造成100%攻击力（+161）点伤害。</v>
      </c>
      <c r="J789" s="20" t="s">
        <v>277</v>
      </c>
      <c r="K789" s="21" t="s">
        <v>102</v>
      </c>
      <c r="L789" s="20" t="s">
        <v>106</v>
      </c>
      <c r="M789" s="4"/>
      <c r="N789" s="4">
        <v>100</v>
      </c>
      <c r="O789" s="20">
        <f>VLOOKUP(L789,对应表!BK:BL,2,FALSE)</f>
        <v>0</v>
      </c>
      <c r="P789" s="25" t="str">
        <f>_xlfn.IFNA(VLOOKUP(G789,角色!V:AE,主动技能!F789+1,FALSE),"")</f>
        <v>|||</v>
      </c>
      <c r="Q789" s="25">
        <f>(VLOOKUP(G789,角色!V:AE,主动技能!F789+4,FALSE))</f>
        <v>1</v>
      </c>
      <c r="R789" s="25">
        <v>0</v>
      </c>
      <c r="S789" s="25">
        <v>0</v>
      </c>
      <c r="T789" s="6" t="str">
        <f t="shared" si="207"/>
        <v/>
      </c>
      <c r="U789" s="6" t="str">
        <f t="shared" si="208"/>
        <v/>
      </c>
      <c r="V789" s="19" t="str">
        <f>VLOOKUP(G789,角色!AW:BC,主动技能!F789+1,FALSE)</f>
        <v>skill_01</v>
      </c>
      <c r="Y789">
        <f t="shared" si="209"/>
        <v>0</v>
      </c>
      <c r="Z789" s="19">
        <f>IF(VLOOKUP(C789,角色!CC:CI,主动技能!F789*2,FALSE)=0,"",VLOOKUP(C789,角色!CC:CI,主动技能!F789*2,FALSE))</f>
        <v>100</v>
      </c>
      <c r="AA789" s="19">
        <f>IF(VLOOKUP(C789,角色!CC:CI,主动技能!F789*2+1,FALSE)=0,0,VLOOKUP(C789,角色!CC:CI,主动技能!F789*2+1,FALSE))</f>
        <v>10</v>
      </c>
      <c r="AB789" s="19">
        <f>IF(INT(VLOOKUP(E789,角色属性概况!I:M,3,FALSE)*AA789/100)=0,"",(INT(VLOOKUP(E789,角色属性概况!I:M,3,FALSE)*AA789/100)))</f>
        <v>161</v>
      </c>
      <c r="AE789" s="25">
        <f>(VLOOKUP(G789,角色!V:AE,主动技能!F789+7,FALSE))</f>
        <v>1</v>
      </c>
      <c r="AF789" s="19">
        <f>VLOOKUP(F789,对应表!AY:BA,3,FALSE)</f>
        <v>0</v>
      </c>
      <c r="AG789" s="19">
        <f>VLOOKUP(F789,对应表!AY:BA,2,FALSE)</f>
        <v>0</v>
      </c>
      <c r="AH789" s="25" t="str">
        <f>VLOOKUP(F789,特效对应!F:G,2,FALSE)</f>
        <v>attack</v>
      </c>
      <c r="AJ789">
        <f t="shared" si="212"/>
        <v>3</v>
      </c>
      <c r="AQ789" s="6" t="str">
        <f>_xlfn.IFNA(IF(IF($AK789=AQ$5,VLOOKUP(AL789,buff!$K:$L,2,FALSE),"")=0,"",IF($AK789=AQ$5,VLOOKUP(AL789,buff!$K:$L,2,FALSE),"")),"")</f>
        <v/>
      </c>
      <c r="AR789" s="6" t="str">
        <f>_xlfn.IFNA(IF(IF($AK789=AR$5,VLOOKUP(AM789,buff!$K:$L,2,FALSE),"")=0,"",IF($AK789=AR$5,VLOOKUP(AM789,buff!$K:$L,2,FALSE),"")),"")</f>
        <v/>
      </c>
      <c r="AS789" s="6" t="str">
        <f>_xlfn.IFNA(IF(IF($AK789=AS$5,VLOOKUP(AN789,buff!$K:$L,2,FALSE),"")=0,"",IF($AK789=AS$5,VLOOKUP(AN789,buff!$K:$L,2,FALSE),"")),"")</f>
        <v/>
      </c>
      <c r="AT789" s="6" t="str">
        <f>_xlfn.IFNA(IF(IF($AK789=AT$5,VLOOKUP(AO789,buff!$K:$L,2,FALSE),"")=0,"",IF($AK789=AT$5,VLOOKUP(AO789,buff!$K:$L,2,FALSE),"")),"")</f>
        <v/>
      </c>
      <c r="AU789" s="6" t="str">
        <f>_xlfn.IFNA(IF(IF($AK789=AU$5,VLOOKUP(AP789,buff!$K:$L,2,FALSE),"")=0,"",IF($AK789=AU$5,VLOOKUP(AP789,buff!$K:$L,2,FALSE),"")),"")</f>
        <v/>
      </c>
      <c r="AV789" s="6" t="str">
        <f>_xlfn.IFNA(IF(IF($AK789=AV$5,VLOOKUP(AL789,buff!$K:$L,2,FALSE),"")=0,"",IF($AK789=AV$5,VLOOKUP(AL789,buff!$K:$L,2,FALSE),"")),"")</f>
        <v/>
      </c>
      <c r="AW789" s="6" t="str">
        <f>_xlfn.IFNA(IF(IF($AK789=AW$5,VLOOKUP(AM789,buff!$K:$L,2,FALSE),"")=0,"",IF($AK789=AW$5,VLOOKUP(AM789,buff!$K:$L,2,FALSE),"")),"")</f>
        <v/>
      </c>
      <c r="AX789" s="6" t="str">
        <f>_xlfn.IFNA(IF(IF($AK789=AX$5,VLOOKUP(AN789,buff!$K:$L,2,FALSE),"")=0,"",IF($AK789=AX$5,VLOOKUP(AN789,buff!$K:$L,2,FALSE),"")),"")</f>
        <v/>
      </c>
      <c r="AY789" s="6" t="str">
        <f>_xlfn.IFNA(IF(IF($AK789=AY$5,VLOOKUP(AO789,buff!$K:$L,2,FALSE),"")=0,"",IF($AK789=AY$5,VLOOKUP(AO789,buff!$K:$L,2,FALSE),"")),"")</f>
        <v/>
      </c>
      <c r="AZ789" s="6" t="str">
        <f>_xlfn.IFNA(IF(IF($AK789=AZ$5,VLOOKUP(AP789,buff!$K:$L,2,FALSE),"")=0,"",IF($AK789=AZ$5,VLOOKUP(AP789,buff!$K:$L,2,FALSE),"")),"")</f>
        <v/>
      </c>
      <c r="BA789" s="6" t="e">
        <f>VLOOKUP(AL789,buff!$K:$P,6,FALSE)</f>
        <v>#N/A</v>
      </c>
      <c r="BB789" s="6" t="e">
        <f>VLOOKUP(AM789,buff!$K:$P,6,FALSE)</f>
        <v>#N/A</v>
      </c>
      <c r="BC789" s="6" t="e">
        <f>VLOOKUP(AN789,buff!$K:$P,6,FALSE)</f>
        <v>#N/A</v>
      </c>
      <c r="BD789">
        <f t="shared" si="213"/>
        <v>0</v>
      </c>
      <c r="BE789">
        <f t="shared" si="214"/>
        <v>0</v>
      </c>
      <c r="BF789" s="22">
        <f t="shared" si="215"/>
        <v>101401</v>
      </c>
    </row>
    <row r="790" spans="1:58" x14ac:dyDescent="0.15">
      <c r="A790" t="str">
        <f t="shared" si="203"/>
        <v>尤尼丝主动技能1等级4</v>
      </c>
      <c r="B790" s="8">
        <f t="shared" si="210"/>
        <v>10140104</v>
      </c>
      <c r="C790" s="8" t="str">
        <f>VLOOKUP(G790,角色!A:B,2,FALSE)</f>
        <v>尤尼丝</v>
      </c>
      <c r="D790" s="8" t="str">
        <f t="shared" si="211"/>
        <v>主动技能1</v>
      </c>
      <c r="E790" s="8">
        <f t="shared" si="204"/>
        <v>4</v>
      </c>
      <c r="F790" s="8">
        <f t="shared" si="205"/>
        <v>1</v>
      </c>
      <c r="G790" s="8">
        <f t="shared" si="206"/>
        <v>14</v>
      </c>
      <c r="H790" s="4" t="s">
        <v>955</v>
      </c>
      <c r="I790" s="20" t="str">
        <f t="shared" si="217"/>
        <v>对敌方单体攻击，造成100%攻击力（+249）点伤害。</v>
      </c>
      <c r="J790" s="20" t="s">
        <v>277</v>
      </c>
      <c r="K790" s="21" t="s">
        <v>102</v>
      </c>
      <c r="L790" s="20" t="s">
        <v>106</v>
      </c>
      <c r="M790" s="4"/>
      <c r="N790" s="4">
        <v>100</v>
      </c>
      <c r="O790" s="20">
        <f>VLOOKUP(L790,对应表!BK:BL,2,FALSE)</f>
        <v>0</v>
      </c>
      <c r="P790" s="25" t="str">
        <f>_xlfn.IFNA(VLOOKUP(G790,角色!V:AE,主动技能!F790+1,FALSE),"")</f>
        <v>|||</v>
      </c>
      <c r="Q790" s="25">
        <f>(VLOOKUP(G790,角色!V:AE,主动技能!F790+4,FALSE))</f>
        <v>1</v>
      </c>
      <c r="R790" s="25">
        <v>0</v>
      </c>
      <c r="S790" s="25">
        <v>0</v>
      </c>
      <c r="T790" s="6" t="str">
        <f t="shared" si="207"/>
        <v/>
      </c>
      <c r="U790" s="6" t="str">
        <f t="shared" si="208"/>
        <v/>
      </c>
      <c r="V790" s="19" t="str">
        <f>VLOOKUP(G790,角色!AW:BC,主动技能!F790+1,FALSE)</f>
        <v>skill_01</v>
      </c>
      <c r="Y790">
        <f t="shared" si="209"/>
        <v>0</v>
      </c>
      <c r="Z790" s="19">
        <f>IF(VLOOKUP(C790,角色!CC:CI,主动技能!F790*2,FALSE)=0,"",VLOOKUP(C790,角色!CC:CI,主动技能!F790*2,FALSE))</f>
        <v>100</v>
      </c>
      <c r="AA790" s="19">
        <f>IF(VLOOKUP(C790,角色!CC:CI,主动技能!F790*2+1,FALSE)=0,0,VLOOKUP(C790,角色!CC:CI,主动技能!F790*2+1,FALSE))</f>
        <v>10</v>
      </c>
      <c r="AB790" s="19">
        <f>IF(INT(VLOOKUP(E790,角色属性概况!I:M,3,FALSE)*AA790/100)=0,"",(INT(VLOOKUP(E790,角色属性概况!I:M,3,FALSE)*AA790/100)))</f>
        <v>249</v>
      </c>
      <c r="AE790" s="25">
        <f>(VLOOKUP(G790,角色!V:AE,主动技能!F790+7,FALSE))</f>
        <v>1</v>
      </c>
      <c r="AF790" s="19">
        <f>VLOOKUP(F790,对应表!AY:BA,3,FALSE)</f>
        <v>0</v>
      </c>
      <c r="AG790" s="19">
        <f>VLOOKUP(F790,对应表!AY:BA,2,FALSE)</f>
        <v>0</v>
      </c>
      <c r="AH790" s="25" t="str">
        <f>VLOOKUP(F790,特效对应!F:G,2,FALSE)</f>
        <v>attack</v>
      </c>
      <c r="AJ790">
        <f t="shared" si="212"/>
        <v>4</v>
      </c>
      <c r="AQ790" s="6" t="str">
        <f>_xlfn.IFNA(IF(IF($AK790=AQ$5,VLOOKUP(AL790,buff!$K:$L,2,FALSE),"")=0,"",IF($AK790=AQ$5,VLOOKUP(AL790,buff!$K:$L,2,FALSE),"")),"")</f>
        <v/>
      </c>
      <c r="AR790" s="6" t="str">
        <f>_xlfn.IFNA(IF(IF($AK790=AR$5,VLOOKUP(AM790,buff!$K:$L,2,FALSE),"")=0,"",IF($AK790=AR$5,VLOOKUP(AM790,buff!$K:$L,2,FALSE),"")),"")</f>
        <v/>
      </c>
      <c r="AS790" s="6" t="str">
        <f>_xlfn.IFNA(IF(IF($AK790=AS$5,VLOOKUP(AN790,buff!$K:$L,2,FALSE),"")=0,"",IF($AK790=AS$5,VLOOKUP(AN790,buff!$K:$L,2,FALSE),"")),"")</f>
        <v/>
      </c>
      <c r="AT790" s="6" t="str">
        <f>_xlfn.IFNA(IF(IF($AK790=AT$5,VLOOKUP(AO790,buff!$K:$L,2,FALSE),"")=0,"",IF($AK790=AT$5,VLOOKUP(AO790,buff!$K:$L,2,FALSE),"")),"")</f>
        <v/>
      </c>
      <c r="AU790" s="6" t="str">
        <f>_xlfn.IFNA(IF(IF($AK790=AU$5,VLOOKUP(AP790,buff!$K:$L,2,FALSE),"")=0,"",IF($AK790=AU$5,VLOOKUP(AP790,buff!$K:$L,2,FALSE),"")),"")</f>
        <v/>
      </c>
      <c r="AV790" s="6" t="str">
        <f>_xlfn.IFNA(IF(IF($AK790=AV$5,VLOOKUP(AL790,buff!$K:$L,2,FALSE),"")=0,"",IF($AK790=AV$5,VLOOKUP(AL790,buff!$K:$L,2,FALSE),"")),"")</f>
        <v/>
      </c>
      <c r="AW790" s="6" t="str">
        <f>_xlfn.IFNA(IF(IF($AK790=AW$5,VLOOKUP(AM790,buff!$K:$L,2,FALSE),"")=0,"",IF($AK790=AW$5,VLOOKUP(AM790,buff!$K:$L,2,FALSE),"")),"")</f>
        <v/>
      </c>
      <c r="AX790" s="6" t="str">
        <f>_xlfn.IFNA(IF(IF($AK790=AX$5,VLOOKUP(AN790,buff!$K:$L,2,FALSE),"")=0,"",IF($AK790=AX$5,VLOOKUP(AN790,buff!$K:$L,2,FALSE),"")),"")</f>
        <v/>
      </c>
      <c r="AY790" s="6" t="str">
        <f>_xlfn.IFNA(IF(IF($AK790=AY$5,VLOOKUP(AO790,buff!$K:$L,2,FALSE),"")=0,"",IF($AK790=AY$5,VLOOKUP(AO790,buff!$K:$L,2,FALSE),"")),"")</f>
        <v/>
      </c>
      <c r="AZ790" s="6" t="str">
        <f>_xlfn.IFNA(IF(IF($AK790=AZ$5,VLOOKUP(AP790,buff!$K:$L,2,FALSE),"")=0,"",IF($AK790=AZ$5,VLOOKUP(AP790,buff!$K:$L,2,FALSE),"")),"")</f>
        <v/>
      </c>
      <c r="BA790" s="6" t="e">
        <f>VLOOKUP(AL790,buff!$K:$P,6,FALSE)</f>
        <v>#N/A</v>
      </c>
      <c r="BB790" s="6" t="e">
        <f>VLOOKUP(AM790,buff!$K:$P,6,FALSE)</f>
        <v>#N/A</v>
      </c>
      <c r="BC790" s="6" t="e">
        <f>VLOOKUP(AN790,buff!$K:$P,6,FALSE)</f>
        <v>#N/A</v>
      </c>
      <c r="BD790">
        <f t="shared" si="213"/>
        <v>0</v>
      </c>
      <c r="BE790">
        <f t="shared" si="214"/>
        <v>0</v>
      </c>
      <c r="BF790" s="22">
        <f t="shared" si="215"/>
        <v>101401</v>
      </c>
    </row>
    <row r="791" spans="1:58" x14ac:dyDescent="0.15">
      <c r="A791" t="str">
        <f t="shared" si="203"/>
        <v>尤尼丝主动技能1等级5</v>
      </c>
      <c r="B791" s="8">
        <f t="shared" si="210"/>
        <v>10140105</v>
      </c>
      <c r="C791" s="8" t="str">
        <f>VLOOKUP(G791,角色!A:B,2,FALSE)</f>
        <v>尤尼丝</v>
      </c>
      <c r="D791" s="8" t="str">
        <f t="shared" si="211"/>
        <v>主动技能1</v>
      </c>
      <c r="E791" s="8">
        <f t="shared" si="204"/>
        <v>5</v>
      </c>
      <c r="F791" s="8">
        <f t="shared" si="205"/>
        <v>1</v>
      </c>
      <c r="G791" s="8">
        <f t="shared" si="206"/>
        <v>14</v>
      </c>
      <c r="H791" s="4" t="s">
        <v>955</v>
      </c>
      <c r="I791" s="20" t="str">
        <f t="shared" si="217"/>
        <v>对敌方单体攻击，造成100%攻击力（+373）点伤害。</v>
      </c>
      <c r="J791" s="20" t="s">
        <v>277</v>
      </c>
      <c r="K791" s="21" t="s">
        <v>102</v>
      </c>
      <c r="L791" s="20" t="s">
        <v>106</v>
      </c>
      <c r="M791" s="4"/>
      <c r="N791" s="4">
        <v>100</v>
      </c>
      <c r="O791" s="20">
        <f>VLOOKUP(L791,对应表!BK:BL,2,FALSE)</f>
        <v>0</v>
      </c>
      <c r="P791" s="25" t="str">
        <f>_xlfn.IFNA(VLOOKUP(G791,角色!V:AE,主动技能!F791+1,FALSE),"")</f>
        <v>|||</v>
      </c>
      <c r="Q791" s="25">
        <f>(VLOOKUP(G791,角色!V:AE,主动技能!F791+4,FALSE))</f>
        <v>1</v>
      </c>
      <c r="R791" s="25">
        <v>0</v>
      </c>
      <c r="S791" s="25">
        <v>0</v>
      </c>
      <c r="T791" s="6" t="str">
        <f t="shared" si="207"/>
        <v/>
      </c>
      <c r="U791" s="6" t="str">
        <f t="shared" si="208"/>
        <v/>
      </c>
      <c r="V791" s="19" t="str">
        <f>VLOOKUP(G791,角色!AW:BC,主动技能!F791+1,FALSE)</f>
        <v>skill_01</v>
      </c>
      <c r="Y791">
        <f t="shared" si="209"/>
        <v>0</v>
      </c>
      <c r="Z791" s="19">
        <f>IF(VLOOKUP(C791,角色!CC:CI,主动技能!F791*2,FALSE)=0,"",VLOOKUP(C791,角色!CC:CI,主动技能!F791*2,FALSE))</f>
        <v>100</v>
      </c>
      <c r="AA791" s="19">
        <f>IF(VLOOKUP(C791,角色!CC:CI,主动技能!F791*2+1,FALSE)=0,0,VLOOKUP(C791,角色!CC:CI,主动技能!F791*2+1,FALSE))</f>
        <v>10</v>
      </c>
      <c r="AB791" s="19">
        <f>IF(INT(VLOOKUP(E791,角色属性概况!I:M,3,FALSE)*AA791/100)=0,"",(INT(VLOOKUP(E791,角色属性概况!I:M,3,FALSE)*AA791/100)))</f>
        <v>373</v>
      </c>
      <c r="AE791" s="25">
        <f>(VLOOKUP(G791,角色!V:AE,主动技能!F791+7,FALSE))</f>
        <v>1</v>
      </c>
      <c r="AF791" s="19">
        <f>VLOOKUP(F791,对应表!AY:BA,3,FALSE)</f>
        <v>0</v>
      </c>
      <c r="AG791" s="19">
        <f>VLOOKUP(F791,对应表!AY:BA,2,FALSE)</f>
        <v>0</v>
      </c>
      <c r="AH791" s="25" t="str">
        <f>VLOOKUP(F791,特效对应!F:G,2,FALSE)</f>
        <v>attack</v>
      </c>
      <c r="AJ791">
        <f t="shared" si="212"/>
        <v>5</v>
      </c>
      <c r="AQ791" s="6" t="str">
        <f>_xlfn.IFNA(IF(IF($AK791=AQ$5,VLOOKUP(AL791,buff!$K:$L,2,FALSE),"")=0,"",IF($AK791=AQ$5,VLOOKUP(AL791,buff!$K:$L,2,FALSE),"")),"")</f>
        <v/>
      </c>
      <c r="AR791" s="6" t="str">
        <f>_xlfn.IFNA(IF(IF($AK791=AR$5,VLOOKUP(AM791,buff!$K:$L,2,FALSE),"")=0,"",IF($AK791=AR$5,VLOOKUP(AM791,buff!$K:$L,2,FALSE),"")),"")</f>
        <v/>
      </c>
      <c r="AS791" s="6" t="str">
        <f>_xlfn.IFNA(IF(IF($AK791=AS$5,VLOOKUP(AN791,buff!$K:$L,2,FALSE),"")=0,"",IF($AK791=AS$5,VLOOKUP(AN791,buff!$K:$L,2,FALSE),"")),"")</f>
        <v/>
      </c>
      <c r="AT791" s="6" t="str">
        <f>_xlfn.IFNA(IF(IF($AK791=AT$5,VLOOKUP(AO791,buff!$K:$L,2,FALSE),"")=0,"",IF($AK791=AT$5,VLOOKUP(AO791,buff!$K:$L,2,FALSE),"")),"")</f>
        <v/>
      </c>
      <c r="AU791" s="6" t="str">
        <f>_xlfn.IFNA(IF(IF($AK791=AU$5,VLOOKUP(AP791,buff!$K:$L,2,FALSE),"")=0,"",IF($AK791=AU$5,VLOOKUP(AP791,buff!$K:$L,2,FALSE),"")),"")</f>
        <v/>
      </c>
      <c r="AV791" s="6" t="str">
        <f>_xlfn.IFNA(IF(IF($AK791=AV$5,VLOOKUP(AL791,buff!$K:$L,2,FALSE),"")=0,"",IF($AK791=AV$5,VLOOKUP(AL791,buff!$K:$L,2,FALSE),"")),"")</f>
        <v/>
      </c>
      <c r="AW791" s="6" t="str">
        <f>_xlfn.IFNA(IF(IF($AK791=AW$5,VLOOKUP(AM791,buff!$K:$L,2,FALSE),"")=0,"",IF($AK791=AW$5,VLOOKUP(AM791,buff!$K:$L,2,FALSE),"")),"")</f>
        <v/>
      </c>
      <c r="AX791" s="6" t="str">
        <f>_xlfn.IFNA(IF(IF($AK791=AX$5,VLOOKUP(AN791,buff!$K:$L,2,FALSE),"")=0,"",IF($AK791=AX$5,VLOOKUP(AN791,buff!$K:$L,2,FALSE),"")),"")</f>
        <v/>
      </c>
      <c r="AY791" s="6" t="str">
        <f>_xlfn.IFNA(IF(IF($AK791=AY$5,VLOOKUP(AO791,buff!$K:$L,2,FALSE),"")=0,"",IF($AK791=AY$5,VLOOKUP(AO791,buff!$K:$L,2,FALSE),"")),"")</f>
        <v/>
      </c>
      <c r="AZ791" s="6" t="str">
        <f>_xlfn.IFNA(IF(IF($AK791=AZ$5,VLOOKUP(AP791,buff!$K:$L,2,FALSE),"")=0,"",IF($AK791=AZ$5,VLOOKUP(AP791,buff!$K:$L,2,FALSE),"")),"")</f>
        <v/>
      </c>
      <c r="BA791" s="6" t="e">
        <f>VLOOKUP(AL791,buff!$K:$P,6,FALSE)</f>
        <v>#N/A</v>
      </c>
      <c r="BB791" s="6" t="e">
        <f>VLOOKUP(AM791,buff!$K:$P,6,FALSE)</f>
        <v>#N/A</v>
      </c>
      <c r="BC791" s="6" t="e">
        <f>VLOOKUP(AN791,buff!$K:$P,6,FALSE)</f>
        <v>#N/A</v>
      </c>
      <c r="BD791">
        <f t="shared" si="213"/>
        <v>0</v>
      </c>
      <c r="BE791">
        <f t="shared" si="214"/>
        <v>0</v>
      </c>
      <c r="BF791" s="22">
        <f t="shared" si="215"/>
        <v>101401</v>
      </c>
    </row>
    <row r="792" spans="1:58" x14ac:dyDescent="0.15">
      <c r="A792" t="str">
        <f t="shared" si="203"/>
        <v>尤尼丝主动技能1等级6</v>
      </c>
      <c r="B792" s="8">
        <f t="shared" si="210"/>
        <v>10140106</v>
      </c>
      <c r="C792" s="8" t="str">
        <f>VLOOKUP(G792,角色!A:B,2,FALSE)</f>
        <v>尤尼丝</v>
      </c>
      <c r="D792" s="8" t="str">
        <f t="shared" si="211"/>
        <v>主动技能1</v>
      </c>
      <c r="E792" s="8">
        <f t="shared" si="204"/>
        <v>6</v>
      </c>
      <c r="F792" s="8">
        <f t="shared" si="205"/>
        <v>1</v>
      </c>
      <c r="G792" s="8">
        <f t="shared" si="206"/>
        <v>14</v>
      </c>
      <c r="H792" s="4" t="s">
        <v>955</v>
      </c>
      <c r="I792" s="20" t="str">
        <f t="shared" si="217"/>
        <v>对敌方单体攻击，造成100%攻击力（+549）点伤害。</v>
      </c>
      <c r="J792" s="20" t="s">
        <v>277</v>
      </c>
      <c r="K792" s="21" t="s">
        <v>102</v>
      </c>
      <c r="L792" s="20" t="s">
        <v>106</v>
      </c>
      <c r="M792" s="4"/>
      <c r="N792" s="4">
        <v>100</v>
      </c>
      <c r="O792" s="20">
        <f>VLOOKUP(L792,对应表!BK:BL,2,FALSE)</f>
        <v>0</v>
      </c>
      <c r="P792" s="25" t="str">
        <f>_xlfn.IFNA(VLOOKUP(G792,角色!V:AE,主动技能!F792+1,FALSE),"")</f>
        <v>|||</v>
      </c>
      <c r="Q792" s="25">
        <f>(VLOOKUP(G792,角色!V:AE,主动技能!F792+4,FALSE))</f>
        <v>1</v>
      </c>
      <c r="R792" s="25">
        <v>0</v>
      </c>
      <c r="S792" s="25">
        <v>0</v>
      </c>
      <c r="T792" s="6" t="str">
        <f t="shared" si="207"/>
        <v/>
      </c>
      <c r="U792" s="6" t="str">
        <f t="shared" si="208"/>
        <v/>
      </c>
      <c r="V792" s="19" t="str">
        <f>VLOOKUP(G792,角色!AW:BC,主动技能!F792+1,FALSE)</f>
        <v>skill_01</v>
      </c>
      <c r="Y792">
        <f t="shared" si="209"/>
        <v>0</v>
      </c>
      <c r="Z792" s="19">
        <f>IF(VLOOKUP(C792,角色!CC:CI,主动技能!F792*2,FALSE)=0,"",VLOOKUP(C792,角色!CC:CI,主动技能!F792*2,FALSE))</f>
        <v>100</v>
      </c>
      <c r="AA792" s="19">
        <f>IF(VLOOKUP(C792,角色!CC:CI,主动技能!F792*2+1,FALSE)=0,0,VLOOKUP(C792,角色!CC:CI,主动技能!F792*2+1,FALSE))</f>
        <v>10</v>
      </c>
      <c r="AB792" s="19">
        <f>IF(INT(VLOOKUP(E792,角色属性概况!I:M,3,FALSE)*AA792/100)=0,"",(INT(VLOOKUP(E792,角色属性概况!I:M,3,FALSE)*AA792/100)))</f>
        <v>549</v>
      </c>
      <c r="AE792" s="25">
        <f>(VLOOKUP(G792,角色!V:AE,主动技能!F792+7,FALSE))</f>
        <v>1</v>
      </c>
      <c r="AF792" s="19">
        <f>VLOOKUP(F792,对应表!AY:BA,3,FALSE)</f>
        <v>0</v>
      </c>
      <c r="AG792" s="19">
        <f>VLOOKUP(F792,对应表!AY:BA,2,FALSE)</f>
        <v>0</v>
      </c>
      <c r="AH792" s="25" t="str">
        <f>VLOOKUP(F792,特效对应!F:G,2,FALSE)</f>
        <v>attack</v>
      </c>
      <c r="AJ792">
        <f t="shared" si="212"/>
        <v>6</v>
      </c>
      <c r="AQ792" s="6" t="str">
        <f>_xlfn.IFNA(IF(IF($AK792=AQ$5,VLOOKUP(AL792,buff!$K:$L,2,FALSE),"")=0,"",IF($AK792=AQ$5,VLOOKUP(AL792,buff!$K:$L,2,FALSE),"")),"")</f>
        <v/>
      </c>
      <c r="AR792" s="6" t="str">
        <f>_xlfn.IFNA(IF(IF($AK792=AR$5,VLOOKUP(AM792,buff!$K:$L,2,FALSE),"")=0,"",IF($AK792=AR$5,VLOOKUP(AM792,buff!$K:$L,2,FALSE),"")),"")</f>
        <v/>
      </c>
      <c r="AS792" s="6" t="str">
        <f>_xlfn.IFNA(IF(IF($AK792=AS$5,VLOOKUP(AN792,buff!$K:$L,2,FALSE),"")=0,"",IF($AK792=AS$5,VLOOKUP(AN792,buff!$K:$L,2,FALSE),"")),"")</f>
        <v/>
      </c>
      <c r="AT792" s="6" t="str">
        <f>_xlfn.IFNA(IF(IF($AK792=AT$5,VLOOKUP(AO792,buff!$K:$L,2,FALSE),"")=0,"",IF($AK792=AT$5,VLOOKUP(AO792,buff!$K:$L,2,FALSE),"")),"")</f>
        <v/>
      </c>
      <c r="AU792" s="6" t="str">
        <f>_xlfn.IFNA(IF(IF($AK792=AU$5,VLOOKUP(AP792,buff!$K:$L,2,FALSE),"")=0,"",IF($AK792=AU$5,VLOOKUP(AP792,buff!$K:$L,2,FALSE),"")),"")</f>
        <v/>
      </c>
      <c r="AV792" s="6" t="str">
        <f>_xlfn.IFNA(IF(IF($AK792=AV$5,VLOOKUP(AL792,buff!$K:$L,2,FALSE),"")=0,"",IF($AK792=AV$5,VLOOKUP(AL792,buff!$K:$L,2,FALSE),"")),"")</f>
        <v/>
      </c>
      <c r="AW792" s="6" t="str">
        <f>_xlfn.IFNA(IF(IF($AK792=AW$5,VLOOKUP(AM792,buff!$K:$L,2,FALSE),"")=0,"",IF($AK792=AW$5,VLOOKUP(AM792,buff!$K:$L,2,FALSE),"")),"")</f>
        <v/>
      </c>
      <c r="AX792" s="6" t="str">
        <f>_xlfn.IFNA(IF(IF($AK792=AX$5,VLOOKUP(AN792,buff!$K:$L,2,FALSE),"")=0,"",IF($AK792=AX$5,VLOOKUP(AN792,buff!$K:$L,2,FALSE),"")),"")</f>
        <v/>
      </c>
      <c r="AY792" s="6" t="str">
        <f>_xlfn.IFNA(IF(IF($AK792=AY$5,VLOOKUP(AO792,buff!$K:$L,2,FALSE),"")=0,"",IF($AK792=AY$5,VLOOKUP(AO792,buff!$K:$L,2,FALSE),"")),"")</f>
        <v/>
      </c>
      <c r="AZ792" s="6" t="str">
        <f>_xlfn.IFNA(IF(IF($AK792=AZ$5,VLOOKUP(AP792,buff!$K:$L,2,FALSE),"")=0,"",IF($AK792=AZ$5,VLOOKUP(AP792,buff!$K:$L,2,FALSE),"")),"")</f>
        <v/>
      </c>
      <c r="BA792" s="6" t="e">
        <f>VLOOKUP(AL792,buff!$K:$P,6,FALSE)</f>
        <v>#N/A</v>
      </c>
      <c r="BB792" s="6" t="e">
        <f>VLOOKUP(AM792,buff!$K:$P,6,FALSE)</f>
        <v>#N/A</v>
      </c>
      <c r="BC792" s="6" t="e">
        <f>VLOOKUP(AN792,buff!$K:$P,6,FALSE)</f>
        <v>#N/A</v>
      </c>
      <c r="BD792">
        <f t="shared" si="213"/>
        <v>0</v>
      </c>
      <c r="BE792">
        <f t="shared" si="214"/>
        <v>0</v>
      </c>
      <c r="BF792" s="22">
        <f t="shared" si="215"/>
        <v>101401</v>
      </c>
    </row>
    <row r="793" spans="1:58" x14ac:dyDescent="0.15">
      <c r="A793" t="str">
        <f t="shared" si="203"/>
        <v>尤尼丝主动技能1等级7</v>
      </c>
      <c r="B793" s="8">
        <f t="shared" si="210"/>
        <v>10140107</v>
      </c>
      <c r="C793" s="8" t="str">
        <f>VLOOKUP(G793,角色!A:B,2,FALSE)</f>
        <v>尤尼丝</v>
      </c>
      <c r="D793" s="8" t="str">
        <f t="shared" si="211"/>
        <v>主动技能1</v>
      </c>
      <c r="E793" s="8">
        <f t="shared" si="204"/>
        <v>7</v>
      </c>
      <c r="F793" s="8">
        <f t="shared" si="205"/>
        <v>1</v>
      </c>
      <c r="G793" s="8">
        <f t="shared" si="206"/>
        <v>14</v>
      </c>
      <c r="H793" s="4" t="s">
        <v>955</v>
      </c>
      <c r="I793" s="20" t="str">
        <f t="shared" si="217"/>
        <v>对敌方单体攻击，造成100%攻击力（+797）点伤害。</v>
      </c>
      <c r="J793" s="20" t="s">
        <v>277</v>
      </c>
      <c r="K793" s="21" t="s">
        <v>102</v>
      </c>
      <c r="L793" s="20" t="s">
        <v>106</v>
      </c>
      <c r="M793" s="4"/>
      <c r="N793" s="4">
        <v>100</v>
      </c>
      <c r="O793" s="20">
        <f>VLOOKUP(L793,对应表!BK:BL,2,FALSE)</f>
        <v>0</v>
      </c>
      <c r="P793" s="25" t="str">
        <f>_xlfn.IFNA(VLOOKUP(G793,角色!V:AE,主动技能!F793+1,FALSE),"")</f>
        <v>|||</v>
      </c>
      <c r="Q793" s="25">
        <f>(VLOOKUP(G793,角色!V:AE,主动技能!F793+4,FALSE))</f>
        <v>1</v>
      </c>
      <c r="R793" s="25">
        <v>0</v>
      </c>
      <c r="S793" s="25">
        <v>0</v>
      </c>
      <c r="T793" s="6" t="str">
        <f t="shared" si="207"/>
        <v/>
      </c>
      <c r="U793" s="6" t="str">
        <f t="shared" si="208"/>
        <v/>
      </c>
      <c r="V793" s="19" t="str">
        <f>VLOOKUP(G793,角色!AW:BC,主动技能!F793+1,FALSE)</f>
        <v>skill_01</v>
      </c>
      <c r="Y793">
        <f t="shared" si="209"/>
        <v>0</v>
      </c>
      <c r="Z793" s="19">
        <f>IF(VLOOKUP(C793,角色!CC:CI,主动技能!F793*2,FALSE)=0,"",VLOOKUP(C793,角色!CC:CI,主动技能!F793*2,FALSE))</f>
        <v>100</v>
      </c>
      <c r="AA793" s="19">
        <f>IF(VLOOKUP(C793,角色!CC:CI,主动技能!F793*2+1,FALSE)=0,0,VLOOKUP(C793,角色!CC:CI,主动技能!F793*2+1,FALSE))</f>
        <v>10</v>
      </c>
      <c r="AB793" s="19">
        <f>IF(INT(VLOOKUP(E793,角色属性概况!I:M,3,FALSE)*AA793/100)=0,"",(INT(VLOOKUP(E793,角色属性概况!I:M,3,FALSE)*AA793/100)))</f>
        <v>797</v>
      </c>
      <c r="AE793" s="25">
        <f>(VLOOKUP(G793,角色!V:AE,主动技能!F793+7,FALSE))</f>
        <v>1</v>
      </c>
      <c r="AF793" s="19">
        <f>VLOOKUP(F793,对应表!AY:BA,3,FALSE)</f>
        <v>0</v>
      </c>
      <c r="AG793" s="19">
        <f>VLOOKUP(F793,对应表!AY:BA,2,FALSE)</f>
        <v>0</v>
      </c>
      <c r="AH793" s="25" t="str">
        <f>VLOOKUP(F793,特效对应!F:G,2,FALSE)</f>
        <v>attack</v>
      </c>
      <c r="AJ793">
        <f t="shared" si="212"/>
        <v>7</v>
      </c>
      <c r="AQ793" s="6" t="str">
        <f>_xlfn.IFNA(IF(IF($AK793=AQ$5,VLOOKUP(AL793,buff!$K:$L,2,FALSE),"")=0,"",IF($AK793=AQ$5,VLOOKUP(AL793,buff!$K:$L,2,FALSE),"")),"")</f>
        <v/>
      </c>
      <c r="AR793" s="6" t="str">
        <f>_xlfn.IFNA(IF(IF($AK793=AR$5,VLOOKUP(AM793,buff!$K:$L,2,FALSE),"")=0,"",IF($AK793=AR$5,VLOOKUP(AM793,buff!$K:$L,2,FALSE),"")),"")</f>
        <v/>
      </c>
      <c r="AS793" s="6" t="str">
        <f>_xlfn.IFNA(IF(IF($AK793=AS$5,VLOOKUP(AN793,buff!$K:$L,2,FALSE),"")=0,"",IF($AK793=AS$5,VLOOKUP(AN793,buff!$K:$L,2,FALSE),"")),"")</f>
        <v/>
      </c>
      <c r="AT793" s="6" t="str">
        <f>_xlfn.IFNA(IF(IF($AK793=AT$5,VLOOKUP(AO793,buff!$K:$L,2,FALSE),"")=0,"",IF($AK793=AT$5,VLOOKUP(AO793,buff!$K:$L,2,FALSE),"")),"")</f>
        <v/>
      </c>
      <c r="AU793" s="6" t="str">
        <f>_xlfn.IFNA(IF(IF($AK793=AU$5,VLOOKUP(AP793,buff!$K:$L,2,FALSE),"")=0,"",IF($AK793=AU$5,VLOOKUP(AP793,buff!$K:$L,2,FALSE),"")),"")</f>
        <v/>
      </c>
      <c r="AV793" s="6" t="str">
        <f>_xlfn.IFNA(IF(IF($AK793=AV$5,VLOOKUP(AL793,buff!$K:$L,2,FALSE),"")=0,"",IF($AK793=AV$5,VLOOKUP(AL793,buff!$K:$L,2,FALSE),"")),"")</f>
        <v/>
      </c>
      <c r="AW793" s="6" t="str">
        <f>_xlfn.IFNA(IF(IF($AK793=AW$5,VLOOKUP(AM793,buff!$K:$L,2,FALSE),"")=0,"",IF($AK793=AW$5,VLOOKUP(AM793,buff!$K:$L,2,FALSE),"")),"")</f>
        <v/>
      </c>
      <c r="AX793" s="6" t="str">
        <f>_xlfn.IFNA(IF(IF($AK793=AX$5,VLOOKUP(AN793,buff!$K:$L,2,FALSE),"")=0,"",IF($AK793=AX$5,VLOOKUP(AN793,buff!$K:$L,2,FALSE),"")),"")</f>
        <v/>
      </c>
      <c r="AY793" s="6" t="str">
        <f>_xlfn.IFNA(IF(IF($AK793=AY$5,VLOOKUP(AO793,buff!$K:$L,2,FALSE),"")=0,"",IF($AK793=AY$5,VLOOKUP(AO793,buff!$K:$L,2,FALSE),"")),"")</f>
        <v/>
      </c>
      <c r="AZ793" s="6" t="str">
        <f>_xlfn.IFNA(IF(IF($AK793=AZ$5,VLOOKUP(AP793,buff!$K:$L,2,FALSE),"")=0,"",IF($AK793=AZ$5,VLOOKUP(AP793,buff!$K:$L,2,FALSE),"")),"")</f>
        <v/>
      </c>
      <c r="BA793" s="6" t="e">
        <f>VLOOKUP(AL793,buff!$K:$P,6,FALSE)</f>
        <v>#N/A</v>
      </c>
      <c r="BB793" s="6" t="e">
        <f>VLOOKUP(AM793,buff!$K:$P,6,FALSE)</f>
        <v>#N/A</v>
      </c>
      <c r="BC793" s="6" t="e">
        <f>VLOOKUP(AN793,buff!$K:$P,6,FALSE)</f>
        <v>#N/A</v>
      </c>
      <c r="BD793">
        <f t="shared" si="213"/>
        <v>0</v>
      </c>
      <c r="BE793">
        <f t="shared" si="214"/>
        <v>0</v>
      </c>
      <c r="BF793" s="22">
        <f t="shared" si="215"/>
        <v>101401</v>
      </c>
    </row>
    <row r="794" spans="1:58" x14ac:dyDescent="0.15">
      <c r="A794" t="str">
        <f t="shared" si="203"/>
        <v>尤尼丝主动技能1等级8</v>
      </c>
      <c r="B794" s="8">
        <f t="shared" si="210"/>
        <v>10140108</v>
      </c>
      <c r="C794" s="8" t="str">
        <f>VLOOKUP(G794,角色!A:B,2,FALSE)</f>
        <v>尤尼丝</v>
      </c>
      <c r="D794" s="8" t="str">
        <f t="shared" si="211"/>
        <v>主动技能1</v>
      </c>
      <c r="E794" s="8">
        <f t="shared" si="204"/>
        <v>8</v>
      </c>
      <c r="F794" s="8">
        <f t="shared" si="205"/>
        <v>1</v>
      </c>
      <c r="G794" s="8">
        <f t="shared" si="206"/>
        <v>14</v>
      </c>
      <c r="H794" s="4" t="s">
        <v>955</v>
      </c>
      <c r="I794" s="20" t="str">
        <f t="shared" si="217"/>
        <v>对敌方单体攻击，造成100%攻击力（+1149）点伤害。</v>
      </c>
      <c r="J794" s="20" t="s">
        <v>277</v>
      </c>
      <c r="K794" s="21" t="s">
        <v>102</v>
      </c>
      <c r="L794" s="20" t="s">
        <v>106</v>
      </c>
      <c r="M794" s="4"/>
      <c r="N794" s="4">
        <v>100</v>
      </c>
      <c r="O794" s="20">
        <f>VLOOKUP(L794,对应表!BK:BL,2,FALSE)</f>
        <v>0</v>
      </c>
      <c r="P794" s="25" t="str">
        <f>_xlfn.IFNA(VLOOKUP(G794,角色!V:AE,主动技能!F794+1,FALSE),"")</f>
        <v>|||</v>
      </c>
      <c r="Q794" s="25">
        <f>(VLOOKUP(G794,角色!V:AE,主动技能!F794+4,FALSE))</f>
        <v>1</v>
      </c>
      <c r="R794" s="25">
        <v>0</v>
      </c>
      <c r="S794" s="25">
        <v>0</v>
      </c>
      <c r="T794" s="6" t="str">
        <f t="shared" si="207"/>
        <v/>
      </c>
      <c r="U794" s="6" t="str">
        <f t="shared" si="208"/>
        <v/>
      </c>
      <c r="V794" s="19" t="str">
        <f>VLOOKUP(G794,角色!AW:BC,主动技能!F794+1,FALSE)</f>
        <v>skill_01</v>
      </c>
      <c r="Y794">
        <f t="shared" si="209"/>
        <v>0</v>
      </c>
      <c r="Z794" s="19">
        <f>IF(VLOOKUP(C794,角色!CC:CI,主动技能!F794*2,FALSE)=0,"",VLOOKUP(C794,角色!CC:CI,主动技能!F794*2,FALSE))</f>
        <v>100</v>
      </c>
      <c r="AA794" s="19">
        <f>IF(VLOOKUP(C794,角色!CC:CI,主动技能!F794*2+1,FALSE)=0,0,VLOOKUP(C794,角色!CC:CI,主动技能!F794*2+1,FALSE))</f>
        <v>10</v>
      </c>
      <c r="AB794" s="19">
        <f>IF(INT(VLOOKUP(E794,角色属性概况!I:M,3,FALSE)*AA794/100)=0,"",(INT(VLOOKUP(E794,角色属性概况!I:M,3,FALSE)*AA794/100)))</f>
        <v>1149</v>
      </c>
      <c r="AE794" s="25">
        <f>(VLOOKUP(G794,角色!V:AE,主动技能!F794+7,FALSE))</f>
        <v>1</v>
      </c>
      <c r="AF794" s="19">
        <f>VLOOKUP(F794,对应表!AY:BA,3,FALSE)</f>
        <v>0</v>
      </c>
      <c r="AG794" s="19">
        <f>VLOOKUP(F794,对应表!AY:BA,2,FALSE)</f>
        <v>0</v>
      </c>
      <c r="AH794" s="25" t="str">
        <f>VLOOKUP(F794,特效对应!F:G,2,FALSE)</f>
        <v>attack</v>
      </c>
      <c r="AJ794">
        <f t="shared" si="212"/>
        <v>8</v>
      </c>
      <c r="AQ794" s="6" t="str">
        <f>_xlfn.IFNA(IF(IF($AK794=AQ$5,VLOOKUP(AL794,buff!$K:$L,2,FALSE),"")=0,"",IF($AK794=AQ$5,VLOOKUP(AL794,buff!$K:$L,2,FALSE),"")),"")</f>
        <v/>
      </c>
      <c r="AR794" s="6" t="str">
        <f>_xlfn.IFNA(IF(IF($AK794=AR$5,VLOOKUP(AM794,buff!$K:$L,2,FALSE),"")=0,"",IF($AK794=AR$5,VLOOKUP(AM794,buff!$K:$L,2,FALSE),"")),"")</f>
        <v/>
      </c>
      <c r="AS794" s="6" t="str">
        <f>_xlfn.IFNA(IF(IF($AK794=AS$5,VLOOKUP(AN794,buff!$K:$L,2,FALSE),"")=0,"",IF($AK794=AS$5,VLOOKUP(AN794,buff!$K:$L,2,FALSE),"")),"")</f>
        <v/>
      </c>
      <c r="AT794" s="6" t="str">
        <f>_xlfn.IFNA(IF(IF($AK794=AT$5,VLOOKUP(AO794,buff!$K:$L,2,FALSE),"")=0,"",IF($AK794=AT$5,VLOOKUP(AO794,buff!$K:$L,2,FALSE),"")),"")</f>
        <v/>
      </c>
      <c r="AU794" s="6" t="str">
        <f>_xlfn.IFNA(IF(IF($AK794=AU$5,VLOOKUP(AP794,buff!$K:$L,2,FALSE),"")=0,"",IF($AK794=AU$5,VLOOKUP(AP794,buff!$K:$L,2,FALSE),"")),"")</f>
        <v/>
      </c>
      <c r="AV794" s="6" t="str">
        <f>_xlfn.IFNA(IF(IF($AK794=AV$5,VLOOKUP(AL794,buff!$K:$L,2,FALSE),"")=0,"",IF($AK794=AV$5,VLOOKUP(AL794,buff!$K:$L,2,FALSE),"")),"")</f>
        <v/>
      </c>
      <c r="AW794" s="6" t="str">
        <f>_xlfn.IFNA(IF(IF($AK794=AW$5,VLOOKUP(AM794,buff!$K:$L,2,FALSE),"")=0,"",IF($AK794=AW$5,VLOOKUP(AM794,buff!$K:$L,2,FALSE),"")),"")</f>
        <v/>
      </c>
      <c r="AX794" s="6" t="str">
        <f>_xlfn.IFNA(IF(IF($AK794=AX$5,VLOOKUP(AN794,buff!$K:$L,2,FALSE),"")=0,"",IF($AK794=AX$5,VLOOKUP(AN794,buff!$K:$L,2,FALSE),"")),"")</f>
        <v/>
      </c>
      <c r="AY794" s="6" t="str">
        <f>_xlfn.IFNA(IF(IF($AK794=AY$5,VLOOKUP(AO794,buff!$K:$L,2,FALSE),"")=0,"",IF($AK794=AY$5,VLOOKUP(AO794,buff!$K:$L,2,FALSE),"")),"")</f>
        <v/>
      </c>
      <c r="AZ794" s="6" t="str">
        <f>_xlfn.IFNA(IF(IF($AK794=AZ$5,VLOOKUP(AP794,buff!$K:$L,2,FALSE),"")=0,"",IF($AK794=AZ$5,VLOOKUP(AP794,buff!$K:$L,2,FALSE),"")),"")</f>
        <v/>
      </c>
      <c r="BA794" s="6" t="e">
        <f>VLOOKUP(AL794,buff!$K:$P,6,FALSE)</f>
        <v>#N/A</v>
      </c>
      <c r="BB794" s="6" t="e">
        <f>VLOOKUP(AM794,buff!$K:$P,6,FALSE)</f>
        <v>#N/A</v>
      </c>
      <c r="BC794" s="6" t="e">
        <f>VLOOKUP(AN794,buff!$K:$P,6,FALSE)</f>
        <v>#N/A</v>
      </c>
      <c r="BD794">
        <f t="shared" si="213"/>
        <v>0</v>
      </c>
      <c r="BE794">
        <f t="shared" si="214"/>
        <v>0</v>
      </c>
      <c r="BF794" s="22">
        <f t="shared" si="215"/>
        <v>101401</v>
      </c>
    </row>
    <row r="795" spans="1:58" x14ac:dyDescent="0.15">
      <c r="A795" t="str">
        <f t="shared" si="203"/>
        <v>尤尼丝主动技能1等级9</v>
      </c>
      <c r="B795" s="8">
        <f t="shared" si="210"/>
        <v>10140109</v>
      </c>
      <c r="C795" s="8" t="str">
        <f>VLOOKUP(G795,角色!A:B,2,FALSE)</f>
        <v>尤尼丝</v>
      </c>
      <c r="D795" s="8" t="str">
        <f t="shared" si="211"/>
        <v>主动技能1</v>
      </c>
      <c r="E795" s="8">
        <f t="shared" si="204"/>
        <v>9</v>
      </c>
      <c r="F795" s="8">
        <f t="shared" si="205"/>
        <v>1</v>
      </c>
      <c r="G795" s="8">
        <f t="shared" si="206"/>
        <v>14</v>
      </c>
      <c r="H795" s="4" t="s">
        <v>955</v>
      </c>
      <c r="I795" s="20" t="str">
        <f t="shared" si="217"/>
        <v>对敌方单体攻击，造成100%攻击力（+1648）点伤害。</v>
      </c>
      <c r="J795" s="20" t="s">
        <v>277</v>
      </c>
      <c r="K795" s="21" t="s">
        <v>102</v>
      </c>
      <c r="L795" s="20" t="s">
        <v>106</v>
      </c>
      <c r="M795" s="4"/>
      <c r="N795" s="4">
        <v>100</v>
      </c>
      <c r="O795" s="20">
        <f>VLOOKUP(L795,对应表!BK:BL,2,FALSE)</f>
        <v>0</v>
      </c>
      <c r="P795" s="25" t="str">
        <f>_xlfn.IFNA(VLOOKUP(G795,角色!V:AE,主动技能!F795+1,FALSE),"")</f>
        <v>|||</v>
      </c>
      <c r="Q795" s="25">
        <f>(VLOOKUP(G795,角色!V:AE,主动技能!F795+4,FALSE))</f>
        <v>1</v>
      </c>
      <c r="R795" s="25">
        <v>0</v>
      </c>
      <c r="S795" s="25">
        <v>0</v>
      </c>
      <c r="T795" s="6" t="str">
        <f t="shared" si="207"/>
        <v/>
      </c>
      <c r="U795" s="6" t="str">
        <f t="shared" si="208"/>
        <v/>
      </c>
      <c r="V795" s="19" t="str">
        <f>VLOOKUP(G795,角色!AW:BC,主动技能!F795+1,FALSE)</f>
        <v>skill_01</v>
      </c>
      <c r="Y795">
        <f t="shared" si="209"/>
        <v>0</v>
      </c>
      <c r="Z795" s="19">
        <f>IF(VLOOKUP(C795,角色!CC:CI,主动技能!F795*2,FALSE)=0,"",VLOOKUP(C795,角色!CC:CI,主动技能!F795*2,FALSE))</f>
        <v>100</v>
      </c>
      <c r="AA795" s="19">
        <f>IF(VLOOKUP(C795,角色!CC:CI,主动技能!F795*2+1,FALSE)=0,0,VLOOKUP(C795,角色!CC:CI,主动技能!F795*2+1,FALSE))</f>
        <v>10</v>
      </c>
      <c r="AB795" s="19">
        <f>IF(INT(VLOOKUP(E795,角色属性概况!I:M,3,FALSE)*AA795/100)=0,"",(INT(VLOOKUP(E795,角色属性概况!I:M,3,FALSE)*AA795/100)))</f>
        <v>1648</v>
      </c>
      <c r="AE795" s="25">
        <f>(VLOOKUP(G795,角色!V:AE,主动技能!F795+7,FALSE))</f>
        <v>1</v>
      </c>
      <c r="AF795" s="19">
        <f>VLOOKUP(F795,对应表!AY:BA,3,FALSE)</f>
        <v>0</v>
      </c>
      <c r="AG795" s="19">
        <f>VLOOKUP(F795,对应表!AY:BA,2,FALSE)</f>
        <v>0</v>
      </c>
      <c r="AH795" s="25" t="str">
        <f>VLOOKUP(F795,特效对应!F:G,2,FALSE)</f>
        <v>attack</v>
      </c>
      <c r="AJ795">
        <f t="shared" si="212"/>
        <v>9</v>
      </c>
      <c r="AQ795" s="6" t="str">
        <f>_xlfn.IFNA(IF(IF($AK795=AQ$5,VLOOKUP(AL795,buff!$K:$L,2,FALSE),"")=0,"",IF($AK795=AQ$5,VLOOKUP(AL795,buff!$K:$L,2,FALSE),"")),"")</f>
        <v/>
      </c>
      <c r="AR795" s="6" t="str">
        <f>_xlfn.IFNA(IF(IF($AK795=AR$5,VLOOKUP(AM795,buff!$K:$L,2,FALSE),"")=0,"",IF($AK795=AR$5,VLOOKUP(AM795,buff!$K:$L,2,FALSE),"")),"")</f>
        <v/>
      </c>
      <c r="AS795" s="6" t="str">
        <f>_xlfn.IFNA(IF(IF($AK795=AS$5,VLOOKUP(AN795,buff!$K:$L,2,FALSE),"")=0,"",IF($AK795=AS$5,VLOOKUP(AN795,buff!$K:$L,2,FALSE),"")),"")</f>
        <v/>
      </c>
      <c r="AT795" s="6" t="str">
        <f>_xlfn.IFNA(IF(IF($AK795=AT$5,VLOOKUP(AO795,buff!$K:$L,2,FALSE),"")=0,"",IF($AK795=AT$5,VLOOKUP(AO795,buff!$K:$L,2,FALSE),"")),"")</f>
        <v/>
      </c>
      <c r="AU795" s="6" t="str">
        <f>_xlfn.IFNA(IF(IF($AK795=AU$5,VLOOKUP(AP795,buff!$K:$L,2,FALSE),"")=0,"",IF($AK795=AU$5,VLOOKUP(AP795,buff!$K:$L,2,FALSE),"")),"")</f>
        <v/>
      </c>
      <c r="AV795" s="6" t="str">
        <f>_xlfn.IFNA(IF(IF($AK795=AV$5,VLOOKUP(AL795,buff!$K:$L,2,FALSE),"")=0,"",IF($AK795=AV$5,VLOOKUP(AL795,buff!$K:$L,2,FALSE),"")),"")</f>
        <v/>
      </c>
      <c r="AW795" s="6" t="str">
        <f>_xlfn.IFNA(IF(IF($AK795=AW$5,VLOOKUP(AM795,buff!$K:$L,2,FALSE),"")=0,"",IF($AK795=AW$5,VLOOKUP(AM795,buff!$K:$L,2,FALSE),"")),"")</f>
        <v/>
      </c>
      <c r="AX795" s="6" t="str">
        <f>_xlfn.IFNA(IF(IF($AK795=AX$5,VLOOKUP(AN795,buff!$K:$L,2,FALSE),"")=0,"",IF($AK795=AX$5,VLOOKUP(AN795,buff!$K:$L,2,FALSE),"")),"")</f>
        <v/>
      </c>
      <c r="AY795" s="6" t="str">
        <f>_xlfn.IFNA(IF(IF($AK795=AY$5,VLOOKUP(AO795,buff!$K:$L,2,FALSE),"")=0,"",IF($AK795=AY$5,VLOOKUP(AO795,buff!$K:$L,2,FALSE),"")),"")</f>
        <v/>
      </c>
      <c r="AZ795" s="6" t="str">
        <f>_xlfn.IFNA(IF(IF($AK795=AZ$5,VLOOKUP(AP795,buff!$K:$L,2,FALSE),"")=0,"",IF($AK795=AZ$5,VLOOKUP(AP795,buff!$K:$L,2,FALSE),"")),"")</f>
        <v/>
      </c>
      <c r="BA795" s="6" t="e">
        <f>VLOOKUP(AL795,buff!$K:$P,6,FALSE)</f>
        <v>#N/A</v>
      </c>
      <c r="BB795" s="6" t="e">
        <f>VLOOKUP(AM795,buff!$K:$P,6,FALSE)</f>
        <v>#N/A</v>
      </c>
      <c r="BC795" s="6" t="e">
        <f>VLOOKUP(AN795,buff!$K:$P,6,FALSE)</f>
        <v>#N/A</v>
      </c>
      <c r="BD795">
        <f t="shared" si="213"/>
        <v>0</v>
      </c>
      <c r="BE795">
        <f t="shared" si="214"/>
        <v>0</v>
      </c>
      <c r="BF795" s="22">
        <f t="shared" si="215"/>
        <v>101401</v>
      </c>
    </row>
    <row r="796" spans="1:58" x14ac:dyDescent="0.15">
      <c r="A796" t="str">
        <f t="shared" si="203"/>
        <v>尤尼丝主动技能1等级10</v>
      </c>
      <c r="B796" s="8">
        <f t="shared" si="210"/>
        <v>10140110</v>
      </c>
      <c r="C796" s="8" t="str">
        <f>VLOOKUP(G796,角色!A:B,2,FALSE)</f>
        <v>尤尼丝</v>
      </c>
      <c r="D796" s="8" t="str">
        <f t="shared" si="211"/>
        <v>主动技能1</v>
      </c>
      <c r="E796" s="8">
        <f t="shared" si="204"/>
        <v>10</v>
      </c>
      <c r="F796" s="8">
        <f t="shared" si="205"/>
        <v>1</v>
      </c>
      <c r="G796" s="8">
        <f t="shared" si="206"/>
        <v>14</v>
      </c>
      <c r="H796" s="4" t="s">
        <v>955</v>
      </c>
      <c r="I796" s="20" t="str">
        <f t="shared" si="217"/>
        <v>对敌方单体攻击，造成100%攻击力（+2353）点伤害。</v>
      </c>
      <c r="J796" s="20" t="s">
        <v>277</v>
      </c>
      <c r="K796" s="21" t="s">
        <v>102</v>
      </c>
      <c r="L796" s="20" t="s">
        <v>106</v>
      </c>
      <c r="M796" s="4"/>
      <c r="N796" s="4">
        <v>100</v>
      </c>
      <c r="O796" s="20">
        <f>VLOOKUP(L796,对应表!BK:BL,2,FALSE)</f>
        <v>0</v>
      </c>
      <c r="P796" s="25" t="str">
        <f>_xlfn.IFNA(VLOOKUP(G796,角色!V:AE,主动技能!F796+1,FALSE),"")</f>
        <v>|||</v>
      </c>
      <c r="Q796" s="25">
        <f>(VLOOKUP(G796,角色!V:AE,主动技能!F796+4,FALSE))</f>
        <v>1</v>
      </c>
      <c r="R796" s="25">
        <v>0</v>
      </c>
      <c r="S796" s="25">
        <v>0</v>
      </c>
      <c r="T796" s="6" t="str">
        <f t="shared" si="207"/>
        <v/>
      </c>
      <c r="U796" s="6" t="str">
        <f t="shared" si="208"/>
        <v/>
      </c>
      <c r="V796" s="19" t="str">
        <f>VLOOKUP(G796,角色!AW:BC,主动技能!F796+1,FALSE)</f>
        <v>skill_01</v>
      </c>
      <c r="Y796">
        <f t="shared" si="209"/>
        <v>0</v>
      </c>
      <c r="Z796" s="19">
        <f>IF(VLOOKUP(C796,角色!CC:CI,主动技能!F796*2,FALSE)=0,"",VLOOKUP(C796,角色!CC:CI,主动技能!F796*2,FALSE))</f>
        <v>100</v>
      </c>
      <c r="AA796" s="19">
        <f>IF(VLOOKUP(C796,角色!CC:CI,主动技能!F796*2+1,FALSE)=0,0,VLOOKUP(C796,角色!CC:CI,主动技能!F796*2+1,FALSE))</f>
        <v>10</v>
      </c>
      <c r="AB796" s="19">
        <f>IF(INT(VLOOKUP(E796,角色属性概况!I:M,3,FALSE)*AA796/100)=0,"",(INT(VLOOKUP(E796,角色属性概况!I:M,3,FALSE)*AA796/100)))</f>
        <v>2353</v>
      </c>
      <c r="AE796" s="25">
        <f>(VLOOKUP(G796,角色!V:AE,主动技能!F796+7,FALSE))</f>
        <v>1</v>
      </c>
      <c r="AF796" s="19">
        <f>VLOOKUP(F796,对应表!AY:BA,3,FALSE)</f>
        <v>0</v>
      </c>
      <c r="AG796" s="19">
        <f>VLOOKUP(F796,对应表!AY:BA,2,FALSE)</f>
        <v>0</v>
      </c>
      <c r="AH796" s="25" t="str">
        <f>VLOOKUP(F796,特效对应!F:G,2,FALSE)</f>
        <v>attack</v>
      </c>
      <c r="AJ796">
        <f t="shared" si="212"/>
        <v>10</v>
      </c>
      <c r="AQ796" s="6" t="str">
        <f>_xlfn.IFNA(IF(IF($AK796=AQ$5,VLOOKUP(AL796,buff!$K:$L,2,FALSE),"")=0,"",IF($AK796=AQ$5,VLOOKUP(AL796,buff!$K:$L,2,FALSE),"")),"")</f>
        <v/>
      </c>
      <c r="AR796" s="6" t="str">
        <f>_xlfn.IFNA(IF(IF($AK796=AR$5,VLOOKUP(AM796,buff!$K:$L,2,FALSE),"")=0,"",IF($AK796=AR$5,VLOOKUP(AM796,buff!$K:$L,2,FALSE),"")),"")</f>
        <v/>
      </c>
      <c r="AS796" s="6" t="str">
        <f>_xlfn.IFNA(IF(IF($AK796=AS$5,VLOOKUP(AN796,buff!$K:$L,2,FALSE),"")=0,"",IF($AK796=AS$5,VLOOKUP(AN796,buff!$K:$L,2,FALSE),"")),"")</f>
        <v/>
      </c>
      <c r="AT796" s="6" t="str">
        <f>_xlfn.IFNA(IF(IF($AK796=AT$5,VLOOKUP(AO796,buff!$K:$L,2,FALSE),"")=0,"",IF($AK796=AT$5,VLOOKUP(AO796,buff!$K:$L,2,FALSE),"")),"")</f>
        <v/>
      </c>
      <c r="AU796" s="6" t="str">
        <f>_xlfn.IFNA(IF(IF($AK796=AU$5,VLOOKUP(AP796,buff!$K:$L,2,FALSE),"")=0,"",IF($AK796=AU$5,VLOOKUP(AP796,buff!$K:$L,2,FALSE),"")),"")</f>
        <v/>
      </c>
      <c r="AV796" s="6" t="str">
        <f>_xlfn.IFNA(IF(IF($AK796=AV$5,VLOOKUP(AL796,buff!$K:$L,2,FALSE),"")=0,"",IF($AK796=AV$5,VLOOKUP(AL796,buff!$K:$L,2,FALSE),"")),"")</f>
        <v/>
      </c>
      <c r="AW796" s="6" t="str">
        <f>_xlfn.IFNA(IF(IF($AK796=AW$5,VLOOKUP(AM796,buff!$K:$L,2,FALSE),"")=0,"",IF($AK796=AW$5,VLOOKUP(AM796,buff!$K:$L,2,FALSE),"")),"")</f>
        <v/>
      </c>
      <c r="AX796" s="6" t="str">
        <f>_xlfn.IFNA(IF(IF($AK796=AX$5,VLOOKUP(AN796,buff!$K:$L,2,FALSE),"")=0,"",IF($AK796=AX$5,VLOOKUP(AN796,buff!$K:$L,2,FALSE),"")),"")</f>
        <v/>
      </c>
      <c r="AY796" s="6" t="str">
        <f>_xlfn.IFNA(IF(IF($AK796=AY$5,VLOOKUP(AO796,buff!$K:$L,2,FALSE),"")=0,"",IF($AK796=AY$5,VLOOKUP(AO796,buff!$K:$L,2,FALSE),"")),"")</f>
        <v/>
      </c>
      <c r="AZ796" s="6" t="str">
        <f>_xlfn.IFNA(IF(IF($AK796=AZ$5,VLOOKUP(AP796,buff!$K:$L,2,FALSE),"")=0,"",IF($AK796=AZ$5,VLOOKUP(AP796,buff!$K:$L,2,FALSE),"")),"")</f>
        <v/>
      </c>
      <c r="BA796" s="6" t="e">
        <f>VLOOKUP(AL796,buff!$K:$P,6,FALSE)</f>
        <v>#N/A</v>
      </c>
      <c r="BB796" s="6" t="e">
        <f>VLOOKUP(AM796,buff!$K:$P,6,FALSE)</f>
        <v>#N/A</v>
      </c>
      <c r="BC796" s="6" t="e">
        <f>VLOOKUP(AN796,buff!$K:$P,6,FALSE)</f>
        <v>#N/A</v>
      </c>
      <c r="BD796">
        <f t="shared" si="213"/>
        <v>0</v>
      </c>
      <c r="BE796">
        <f t="shared" si="214"/>
        <v>0</v>
      </c>
      <c r="BF796" s="22">
        <f t="shared" si="215"/>
        <v>101401</v>
      </c>
    </row>
    <row r="797" spans="1:58" x14ac:dyDescent="0.15">
      <c r="A797" t="str">
        <f t="shared" si="203"/>
        <v>尤尼丝主动技能1等级11</v>
      </c>
      <c r="B797" s="8">
        <f t="shared" si="210"/>
        <v>10140111</v>
      </c>
      <c r="C797" s="8" t="str">
        <f>VLOOKUP(G797,角色!A:B,2,FALSE)</f>
        <v>尤尼丝</v>
      </c>
      <c r="D797" s="8" t="str">
        <f t="shared" si="211"/>
        <v>主动技能1</v>
      </c>
      <c r="E797" s="8">
        <f t="shared" si="204"/>
        <v>11</v>
      </c>
      <c r="F797" s="8">
        <f t="shared" si="205"/>
        <v>1</v>
      </c>
      <c r="G797" s="8">
        <f t="shared" si="206"/>
        <v>14</v>
      </c>
      <c r="H797" s="4" t="s">
        <v>955</v>
      </c>
      <c r="I797" s="20" t="str">
        <f t="shared" si="217"/>
        <v>对敌方单体攻击，造成100%攻击力（+3352）点伤害。</v>
      </c>
      <c r="J797" s="20" t="s">
        <v>277</v>
      </c>
      <c r="K797" s="21" t="s">
        <v>102</v>
      </c>
      <c r="L797" s="20" t="s">
        <v>106</v>
      </c>
      <c r="M797" s="4"/>
      <c r="N797" s="4">
        <v>100</v>
      </c>
      <c r="O797" s="20">
        <f>VLOOKUP(L797,对应表!BK:BL,2,FALSE)</f>
        <v>0</v>
      </c>
      <c r="P797" s="25" t="str">
        <f>_xlfn.IFNA(VLOOKUP(G797,角色!V:AE,主动技能!F797+1,FALSE),"")</f>
        <v>|||</v>
      </c>
      <c r="Q797" s="25">
        <f>(VLOOKUP(G797,角色!V:AE,主动技能!F797+4,FALSE))</f>
        <v>1</v>
      </c>
      <c r="R797" s="25">
        <v>0</v>
      </c>
      <c r="S797" s="25">
        <v>0</v>
      </c>
      <c r="T797" s="6" t="str">
        <f t="shared" si="207"/>
        <v/>
      </c>
      <c r="U797" s="6" t="str">
        <f t="shared" si="208"/>
        <v/>
      </c>
      <c r="V797" s="19" t="str">
        <f>VLOOKUP(G797,角色!AW:BC,主动技能!F797+1,FALSE)</f>
        <v>skill_01</v>
      </c>
      <c r="Y797">
        <f t="shared" si="209"/>
        <v>0</v>
      </c>
      <c r="Z797" s="19">
        <f>IF(VLOOKUP(C797,角色!CC:CI,主动技能!F797*2,FALSE)=0,"",VLOOKUP(C797,角色!CC:CI,主动技能!F797*2,FALSE))</f>
        <v>100</v>
      </c>
      <c r="AA797" s="19">
        <f>IF(VLOOKUP(C797,角色!CC:CI,主动技能!F797*2+1,FALSE)=0,0,VLOOKUP(C797,角色!CC:CI,主动技能!F797*2+1,FALSE))</f>
        <v>10</v>
      </c>
      <c r="AB797" s="19">
        <f>IF(INT(VLOOKUP(E797,角色属性概况!I:M,3,FALSE)*AA797/100)=0,"",(INT(VLOOKUP(E797,角色属性概况!I:M,3,FALSE)*AA797/100)))</f>
        <v>3352</v>
      </c>
      <c r="AE797" s="25">
        <f>(VLOOKUP(G797,角色!V:AE,主动技能!F797+7,FALSE))</f>
        <v>1</v>
      </c>
      <c r="AF797" s="19">
        <f>VLOOKUP(F797,对应表!AY:BA,3,FALSE)</f>
        <v>0</v>
      </c>
      <c r="AG797" s="19">
        <f>VLOOKUP(F797,对应表!AY:BA,2,FALSE)</f>
        <v>0</v>
      </c>
      <c r="AH797" s="25" t="str">
        <f>VLOOKUP(F797,特效对应!F:G,2,FALSE)</f>
        <v>attack</v>
      </c>
      <c r="AJ797">
        <f t="shared" si="212"/>
        <v>11</v>
      </c>
      <c r="AQ797" s="6" t="str">
        <f>_xlfn.IFNA(IF(IF($AK797=AQ$5,VLOOKUP(AL797,buff!$K:$L,2,FALSE),"")=0,"",IF($AK797=AQ$5,VLOOKUP(AL797,buff!$K:$L,2,FALSE),"")),"")</f>
        <v/>
      </c>
      <c r="AR797" s="6" t="str">
        <f>_xlfn.IFNA(IF(IF($AK797=AR$5,VLOOKUP(AM797,buff!$K:$L,2,FALSE),"")=0,"",IF($AK797=AR$5,VLOOKUP(AM797,buff!$K:$L,2,FALSE),"")),"")</f>
        <v/>
      </c>
      <c r="AS797" s="6" t="str">
        <f>_xlfn.IFNA(IF(IF($AK797=AS$5,VLOOKUP(AN797,buff!$K:$L,2,FALSE),"")=0,"",IF($AK797=AS$5,VLOOKUP(AN797,buff!$K:$L,2,FALSE),"")),"")</f>
        <v/>
      </c>
      <c r="AT797" s="6" t="str">
        <f>_xlfn.IFNA(IF(IF($AK797=AT$5,VLOOKUP(AO797,buff!$K:$L,2,FALSE),"")=0,"",IF($AK797=AT$5,VLOOKUP(AO797,buff!$K:$L,2,FALSE),"")),"")</f>
        <v/>
      </c>
      <c r="AU797" s="6" t="str">
        <f>_xlfn.IFNA(IF(IF($AK797=AU$5,VLOOKUP(AP797,buff!$K:$L,2,FALSE),"")=0,"",IF($AK797=AU$5,VLOOKUP(AP797,buff!$K:$L,2,FALSE),"")),"")</f>
        <v/>
      </c>
      <c r="AV797" s="6" t="str">
        <f>_xlfn.IFNA(IF(IF($AK797=AV$5,VLOOKUP(AL797,buff!$K:$L,2,FALSE),"")=0,"",IF($AK797=AV$5,VLOOKUP(AL797,buff!$K:$L,2,FALSE),"")),"")</f>
        <v/>
      </c>
      <c r="AW797" s="6" t="str">
        <f>_xlfn.IFNA(IF(IF($AK797=AW$5,VLOOKUP(AM797,buff!$K:$L,2,FALSE),"")=0,"",IF($AK797=AW$5,VLOOKUP(AM797,buff!$K:$L,2,FALSE),"")),"")</f>
        <v/>
      </c>
      <c r="AX797" s="6" t="str">
        <f>_xlfn.IFNA(IF(IF($AK797=AX$5,VLOOKUP(AN797,buff!$K:$L,2,FALSE),"")=0,"",IF($AK797=AX$5,VLOOKUP(AN797,buff!$K:$L,2,FALSE),"")),"")</f>
        <v/>
      </c>
      <c r="AY797" s="6" t="str">
        <f>_xlfn.IFNA(IF(IF($AK797=AY$5,VLOOKUP(AO797,buff!$K:$L,2,FALSE),"")=0,"",IF($AK797=AY$5,VLOOKUP(AO797,buff!$K:$L,2,FALSE),"")),"")</f>
        <v/>
      </c>
      <c r="AZ797" s="6" t="str">
        <f>_xlfn.IFNA(IF(IF($AK797=AZ$5,VLOOKUP(AP797,buff!$K:$L,2,FALSE),"")=0,"",IF($AK797=AZ$5,VLOOKUP(AP797,buff!$K:$L,2,FALSE),"")),"")</f>
        <v/>
      </c>
      <c r="BA797" s="6" t="e">
        <f>VLOOKUP(AL797,buff!$K:$P,6,FALSE)</f>
        <v>#N/A</v>
      </c>
      <c r="BB797" s="6" t="e">
        <f>VLOOKUP(AM797,buff!$K:$P,6,FALSE)</f>
        <v>#N/A</v>
      </c>
      <c r="BC797" s="6" t="e">
        <f>VLOOKUP(AN797,buff!$K:$P,6,FALSE)</f>
        <v>#N/A</v>
      </c>
      <c r="BD797">
        <f t="shared" si="213"/>
        <v>0</v>
      </c>
      <c r="BE797">
        <f t="shared" si="214"/>
        <v>0</v>
      </c>
      <c r="BF797" s="22">
        <f t="shared" si="215"/>
        <v>101401</v>
      </c>
    </row>
    <row r="798" spans="1:58" x14ac:dyDescent="0.15">
      <c r="A798" t="str">
        <f t="shared" si="203"/>
        <v>尤尼丝主动技能1等级12</v>
      </c>
      <c r="B798" s="8">
        <f t="shared" si="210"/>
        <v>10140112</v>
      </c>
      <c r="C798" s="8" t="str">
        <f>VLOOKUP(G798,角色!A:B,2,FALSE)</f>
        <v>尤尼丝</v>
      </c>
      <c r="D798" s="8" t="str">
        <f t="shared" si="211"/>
        <v>主动技能1</v>
      </c>
      <c r="E798" s="8">
        <f t="shared" si="204"/>
        <v>12</v>
      </c>
      <c r="F798" s="8">
        <f t="shared" si="205"/>
        <v>1</v>
      </c>
      <c r="G798" s="8">
        <f t="shared" si="206"/>
        <v>14</v>
      </c>
      <c r="H798" s="4" t="s">
        <v>955</v>
      </c>
      <c r="I798" s="20" t="str">
        <f t="shared" si="217"/>
        <v>对敌方单体攻击，造成100%攻击力（+4766）点伤害。</v>
      </c>
      <c r="J798" s="20" t="s">
        <v>277</v>
      </c>
      <c r="K798" s="21" t="s">
        <v>102</v>
      </c>
      <c r="L798" s="20" t="s">
        <v>106</v>
      </c>
      <c r="M798" s="4"/>
      <c r="N798" s="4">
        <v>100</v>
      </c>
      <c r="O798" s="20">
        <f>VLOOKUP(L798,对应表!BK:BL,2,FALSE)</f>
        <v>0</v>
      </c>
      <c r="P798" s="25" t="str">
        <f>_xlfn.IFNA(VLOOKUP(G798,角色!V:AE,主动技能!F798+1,FALSE),"")</f>
        <v>|||</v>
      </c>
      <c r="Q798" s="25">
        <f>(VLOOKUP(G798,角色!V:AE,主动技能!F798+4,FALSE))</f>
        <v>1</v>
      </c>
      <c r="R798" s="25">
        <v>0</v>
      </c>
      <c r="S798" s="25">
        <v>0</v>
      </c>
      <c r="T798" s="6" t="str">
        <f t="shared" si="207"/>
        <v/>
      </c>
      <c r="U798" s="6" t="str">
        <f t="shared" si="208"/>
        <v/>
      </c>
      <c r="V798" s="19" t="str">
        <f>VLOOKUP(G798,角色!AW:BC,主动技能!F798+1,FALSE)</f>
        <v>skill_01</v>
      </c>
      <c r="Y798">
        <f t="shared" si="209"/>
        <v>0</v>
      </c>
      <c r="Z798" s="19">
        <f>IF(VLOOKUP(C798,角色!CC:CI,主动技能!F798*2,FALSE)=0,"",VLOOKUP(C798,角色!CC:CI,主动技能!F798*2,FALSE))</f>
        <v>100</v>
      </c>
      <c r="AA798" s="19">
        <f>IF(VLOOKUP(C798,角色!CC:CI,主动技能!F798*2+1,FALSE)=0,0,VLOOKUP(C798,角色!CC:CI,主动技能!F798*2+1,FALSE))</f>
        <v>10</v>
      </c>
      <c r="AB798" s="19">
        <f>IF(INT(VLOOKUP(E798,角色属性概况!I:M,3,FALSE)*AA798/100)=0,"",(INT(VLOOKUP(E798,角色属性概况!I:M,3,FALSE)*AA798/100)))</f>
        <v>4766</v>
      </c>
      <c r="AE798" s="25">
        <f>(VLOOKUP(G798,角色!V:AE,主动技能!F798+7,FALSE))</f>
        <v>1</v>
      </c>
      <c r="AF798" s="19">
        <f>VLOOKUP(F798,对应表!AY:BA,3,FALSE)</f>
        <v>0</v>
      </c>
      <c r="AG798" s="19">
        <f>VLOOKUP(F798,对应表!AY:BA,2,FALSE)</f>
        <v>0</v>
      </c>
      <c r="AH798" s="25" t="str">
        <f>VLOOKUP(F798,特效对应!F:G,2,FALSE)</f>
        <v>attack</v>
      </c>
      <c r="AJ798">
        <f t="shared" si="212"/>
        <v>12</v>
      </c>
      <c r="AQ798" s="6" t="str">
        <f>_xlfn.IFNA(IF(IF($AK798=AQ$5,VLOOKUP(AL798,buff!$K:$L,2,FALSE),"")=0,"",IF($AK798=AQ$5,VLOOKUP(AL798,buff!$K:$L,2,FALSE),"")),"")</f>
        <v/>
      </c>
      <c r="AR798" s="6" t="str">
        <f>_xlfn.IFNA(IF(IF($AK798=AR$5,VLOOKUP(AM798,buff!$K:$L,2,FALSE),"")=0,"",IF($AK798=AR$5,VLOOKUP(AM798,buff!$K:$L,2,FALSE),"")),"")</f>
        <v/>
      </c>
      <c r="AS798" s="6" t="str">
        <f>_xlfn.IFNA(IF(IF($AK798=AS$5,VLOOKUP(AN798,buff!$K:$L,2,FALSE),"")=0,"",IF($AK798=AS$5,VLOOKUP(AN798,buff!$K:$L,2,FALSE),"")),"")</f>
        <v/>
      </c>
      <c r="AT798" s="6" t="str">
        <f>_xlfn.IFNA(IF(IF($AK798=AT$5,VLOOKUP(AO798,buff!$K:$L,2,FALSE),"")=0,"",IF($AK798=AT$5,VLOOKUP(AO798,buff!$K:$L,2,FALSE),"")),"")</f>
        <v/>
      </c>
      <c r="AU798" s="6" t="str">
        <f>_xlfn.IFNA(IF(IF($AK798=AU$5,VLOOKUP(AP798,buff!$K:$L,2,FALSE),"")=0,"",IF($AK798=AU$5,VLOOKUP(AP798,buff!$K:$L,2,FALSE),"")),"")</f>
        <v/>
      </c>
      <c r="AV798" s="6" t="str">
        <f>_xlfn.IFNA(IF(IF($AK798=AV$5,VLOOKUP(AL798,buff!$K:$L,2,FALSE),"")=0,"",IF($AK798=AV$5,VLOOKUP(AL798,buff!$K:$L,2,FALSE),"")),"")</f>
        <v/>
      </c>
      <c r="AW798" s="6" t="str">
        <f>_xlfn.IFNA(IF(IF($AK798=AW$5,VLOOKUP(AM798,buff!$K:$L,2,FALSE),"")=0,"",IF($AK798=AW$5,VLOOKUP(AM798,buff!$K:$L,2,FALSE),"")),"")</f>
        <v/>
      </c>
      <c r="AX798" s="6" t="str">
        <f>_xlfn.IFNA(IF(IF($AK798=AX$5,VLOOKUP(AN798,buff!$K:$L,2,FALSE),"")=0,"",IF($AK798=AX$5,VLOOKUP(AN798,buff!$K:$L,2,FALSE),"")),"")</f>
        <v/>
      </c>
      <c r="AY798" s="6" t="str">
        <f>_xlfn.IFNA(IF(IF($AK798=AY$5,VLOOKUP(AO798,buff!$K:$L,2,FALSE),"")=0,"",IF($AK798=AY$5,VLOOKUP(AO798,buff!$K:$L,2,FALSE),"")),"")</f>
        <v/>
      </c>
      <c r="AZ798" s="6" t="str">
        <f>_xlfn.IFNA(IF(IF($AK798=AZ$5,VLOOKUP(AP798,buff!$K:$L,2,FALSE),"")=0,"",IF($AK798=AZ$5,VLOOKUP(AP798,buff!$K:$L,2,FALSE),"")),"")</f>
        <v/>
      </c>
      <c r="BA798" s="6" t="e">
        <f>VLOOKUP(AL798,buff!$K:$P,6,FALSE)</f>
        <v>#N/A</v>
      </c>
      <c r="BB798" s="6" t="e">
        <f>VLOOKUP(AM798,buff!$K:$P,6,FALSE)</f>
        <v>#N/A</v>
      </c>
      <c r="BC798" s="6" t="e">
        <f>VLOOKUP(AN798,buff!$K:$P,6,FALSE)</f>
        <v>#N/A</v>
      </c>
      <c r="BD798">
        <f t="shared" si="213"/>
        <v>0</v>
      </c>
      <c r="BE798">
        <f t="shared" si="214"/>
        <v>0</v>
      </c>
      <c r="BF798" s="22">
        <f t="shared" si="215"/>
        <v>101401</v>
      </c>
    </row>
    <row r="799" spans="1:58" x14ac:dyDescent="0.15">
      <c r="A799" t="str">
        <f t="shared" si="203"/>
        <v>尤尼丝主动技能1等级13</v>
      </c>
      <c r="B799" s="8">
        <f t="shared" si="210"/>
        <v>10140113</v>
      </c>
      <c r="C799" s="8" t="str">
        <f>VLOOKUP(G799,角色!A:B,2,FALSE)</f>
        <v>尤尼丝</v>
      </c>
      <c r="D799" s="8" t="str">
        <f t="shared" si="211"/>
        <v>主动技能1</v>
      </c>
      <c r="E799" s="8">
        <f t="shared" si="204"/>
        <v>13</v>
      </c>
      <c r="F799" s="8">
        <f t="shared" si="205"/>
        <v>1</v>
      </c>
      <c r="G799" s="8">
        <f t="shared" si="206"/>
        <v>14</v>
      </c>
      <c r="H799" s="4" t="s">
        <v>955</v>
      </c>
      <c r="I799" s="20" t="str">
        <f t="shared" si="217"/>
        <v>对敌方单体攻击，造成100%攻击力（+6767）点伤害。</v>
      </c>
      <c r="J799" s="20" t="s">
        <v>277</v>
      </c>
      <c r="K799" s="21" t="s">
        <v>102</v>
      </c>
      <c r="L799" s="20" t="s">
        <v>106</v>
      </c>
      <c r="M799" s="4"/>
      <c r="N799" s="4">
        <v>100</v>
      </c>
      <c r="O799" s="20">
        <f>VLOOKUP(L799,对应表!BK:BL,2,FALSE)</f>
        <v>0</v>
      </c>
      <c r="P799" s="25" t="str">
        <f>_xlfn.IFNA(VLOOKUP(G799,角色!V:AE,主动技能!F799+1,FALSE),"")</f>
        <v>|||</v>
      </c>
      <c r="Q799" s="25">
        <f>(VLOOKUP(G799,角色!V:AE,主动技能!F799+4,FALSE))</f>
        <v>1</v>
      </c>
      <c r="R799" s="25">
        <v>0</v>
      </c>
      <c r="S799" s="25">
        <v>0</v>
      </c>
      <c r="T799" s="6" t="str">
        <f t="shared" si="207"/>
        <v/>
      </c>
      <c r="U799" s="6" t="str">
        <f t="shared" si="208"/>
        <v/>
      </c>
      <c r="V799" s="19" t="str">
        <f>VLOOKUP(G799,角色!AW:BC,主动技能!F799+1,FALSE)</f>
        <v>skill_01</v>
      </c>
      <c r="Y799">
        <f t="shared" si="209"/>
        <v>0</v>
      </c>
      <c r="Z799" s="19">
        <f>IF(VLOOKUP(C799,角色!CC:CI,主动技能!F799*2,FALSE)=0,"",VLOOKUP(C799,角色!CC:CI,主动技能!F799*2,FALSE))</f>
        <v>100</v>
      </c>
      <c r="AA799" s="19">
        <f>IF(VLOOKUP(C799,角色!CC:CI,主动技能!F799*2+1,FALSE)=0,0,VLOOKUP(C799,角色!CC:CI,主动技能!F799*2+1,FALSE))</f>
        <v>10</v>
      </c>
      <c r="AB799" s="19">
        <f>IF(INT(VLOOKUP(E799,角色属性概况!I:M,3,FALSE)*AA799/100)=0,"",(INT(VLOOKUP(E799,角色属性概况!I:M,3,FALSE)*AA799/100)))</f>
        <v>6767</v>
      </c>
      <c r="AE799" s="25">
        <f>(VLOOKUP(G799,角色!V:AE,主动技能!F799+7,FALSE))</f>
        <v>1</v>
      </c>
      <c r="AF799" s="19">
        <f>VLOOKUP(F799,对应表!AY:BA,3,FALSE)</f>
        <v>0</v>
      </c>
      <c r="AG799" s="19">
        <f>VLOOKUP(F799,对应表!AY:BA,2,FALSE)</f>
        <v>0</v>
      </c>
      <c r="AH799" s="25" t="str">
        <f>VLOOKUP(F799,特效对应!F:G,2,FALSE)</f>
        <v>attack</v>
      </c>
      <c r="AJ799">
        <f t="shared" si="212"/>
        <v>13</v>
      </c>
      <c r="AQ799" s="6" t="str">
        <f>_xlfn.IFNA(IF(IF($AK799=AQ$5,VLOOKUP(AL799,buff!$K:$L,2,FALSE),"")=0,"",IF($AK799=AQ$5,VLOOKUP(AL799,buff!$K:$L,2,FALSE),"")),"")</f>
        <v/>
      </c>
      <c r="AR799" s="6" t="str">
        <f>_xlfn.IFNA(IF(IF($AK799=AR$5,VLOOKUP(AM799,buff!$K:$L,2,FALSE),"")=0,"",IF($AK799=AR$5,VLOOKUP(AM799,buff!$K:$L,2,FALSE),"")),"")</f>
        <v/>
      </c>
      <c r="AS799" s="6" t="str">
        <f>_xlfn.IFNA(IF(IF($AK799=AS$5,VLOOKUP(AN799,buff!$K:$L,2,FALSE),"")=0,"",IF($AK799=AS$5,VLOOKUP(AN799,buff!$K:$L,2,FALSE),"")),"")</f>
        <v/>
      </c>
      <c r="AT799" s="6" t="str">
        <f>_xlfn.IFNA(IF(IF($AK799=AT$5,VLOOKUP(AO799,buff!$K:$L,2,FALSE),"")=0,"",IF($AK799=AT$5,VLOOKUP(AO799,buff!$K:$L,2,FALSE),"")),"")</f>
        <v/>
      </c>
      <c r="AU799" s="6" t="str">
        <f>_xlfn.IFNA(IF(IF($AK799=AU$5,VLOOKUP(AP799,buff!$K:$L,2,FALSE),"")=0,"",IF($AK799=AU$5,VLOOKUP(AP799,buff!$K:$L,2,FALSE),"")),"")</f>
        <v/>
      </c>
      <c r="AV799" s="6" t="str">
        <f>_xlfn.IFNA(IF(IF($AK799=AV$5,VLOOKUP(AL799,buff!$K:$L,2,FALSE),"")=0,"",IF($AK799=AV$5,VLOOKUP(AL799,buff!$K:$L,2,FALSE),"")),"")</f>
        <v/>
      </c>
      <c r="AW799" s="6" t="str">
        <f>_xlfn.IFNA(IF(IF($AK799=AW$5,VLOOKUP(AM799,buff!$K:$L,2,FALSE),"")=0,"",IF($AK799=AW$5,VLOOKUP(AM799,buff!$K:$L,2,FALSE),"")),"")</f>
        <v/>
      </c>
      <c r="AX799" s="6" t="str">
        <f>_xlfn.IFNA(IF(IF($AK799=AX$5,VLOOKUP(AN799,buff!$K:$L,2,FALSE),"")=0,"",IF($AK799=AX$5,VLOOKUP(AN799,buff!$K:$L,2,FALSE),"")),"")</f>
        <v/>
      </c>
      <c r="AY799" s="6" t="str">
        <f>_xlfn.IFNA(IF(IF($AK799=AY$5,VLOOKUP(AO799,buff!$K:$L,2,FALSE),"")=0,"",IF($AK799=AY$5,VLOOKUP(AO799,buff!$K:$L,2,FALSE),"")),"")</f>
        <v/>
      </c>
      <c r="AZ799" s="6" t="str">
        <f>_xlfn.IFNA(IF(IF($AK799=AZ$5,VLOOKUP(AP799,buff!$K:$L,2,FALSE),"")=0,"",IF($AK799=AZ$5,VLOOKUP(AP799,buff!$K:$L,2,FALSE),"")),"")</f>
        <v/>
      </c>
      <c r="BA799" s="6" t="e">
        <f>VLOOKUP(AL799,buff!$K:$P,6,FALSE)</f>
        <v>#N/A</v>
      </c>
      <c r="BB799" s="6" t="e">
        <f>VLOOKUP(AM799,buff!$K:$P,6,FALSE)</f>
        <v>#N/A</v>
      </c>
      <c r="BC799" s="6" t="e">
        <f>VLOOKUP(AN799,buff!$K:$P,6,FALSE)</f>
        <v>#N/A</v>
      </c>
      <c r="BD799">
        <f t="shared" si="213"/>
        <v>0</v>
      </c>
      <c r="BE799">
        <f t="shared" si="214"/>
        <v>0</v>
      </c>
      <c r="BF799" s="22">
        <f t="shared" si="215"/>
        <v>101401</v>
      </c>
    </row>
    <row r="800" spans="1:58" x14ac:dyDescent="0.15">
      <c r="A800" t="str">
        <f t="shared" si="203"/>
        <v>尤尼丝主动技能1等级14</v>
      </c>
      <c r="B800" s="8">
        <f t="shared" si="210"/>
        <v>10140114</v>
      </c>
      <c r="C800" s="8" t="str">
        <f>VLOOKUP(G800,角色!A:B,2,FALSE)</f>
        <v>尤尼丝</v>
      </c>
      <c r="D800" s="8" t="str">
        <f t="shared" si="211"/>
        <v>主动技能1</v>
      </c>
      <c r="E800" s="8">
        <f t="shared" si="204"/>
        <v>14</v>
      </c>
      <c r="F800" s="8">
        <f t="shared" si="205"/>
        <v>1</v>
      </c>
      <c r="G800" s="8">
        <f t="shared" si="206"/>
        <v>14</v>
      </c>
      <c r="H800" s="4" t="s">
        <v>955</v>
      </c>
      <c r="I800" s="20" t="str">
        <f t="shared" si="217"/>
        <v>对敌方单体攻击，造成100%攻击力（+9601）点伤害。</v>
      </c>
      <c r="J800" s="20" t="s">
        <v>277</v>
      </c>
      <c r="K800" s="21" t="s">
        <v>102</v>
      </c>
      <c r="L800" s="20" t="s">
        <v>106</v>
      </c>
      <c r="M800" s="4"/>
      <c r="N800" s="4">
        <v>100</v>
      </c>
      <c r="O800" s="20">
        <f>VLOOKUP(L800,对应表!BK:BL,2,FALSE)</f>
        <v>0</v>
      </c>
      <c r="P800" s="25" t="str">
        <f>_xlfn.IFNA(VLOOKUP(G800,角色!V:AE,主动技能!F800+1,FALSE),"")</f>
        <v>|||</v>
      </c>
      <c r="Q800" s="25">
        <f>(VLOOKUP(G800,角色!V:AE,主动技能!F800+4,FALSE))</f>
        <v>1</v>
      </c>
      <c r="R800" s="25">
        <v>0</v>
      </c>
      <c r="S800" s="25">
        <v>0</v>
      </c>
      <c r="T800" s="6" t="str">
        <f t="shared" si="207"/>
        <v/>
      </c>
      <c r="U800" s="6" t="str">
        <f t="shared" si="208"/>
        <v/>
      </c>
      <c r="V800" s="19" t="str">
        <f>VLOOKUP(G800,角色!AW:BC,主动技能!F800+1,FALSE)</f>
        <v>skill_01</v>
      </c>
      <c r="Y800">
        <f t="shared" si="209"/>
        <v>0</v>
      </c>
      <c r="Z800" s="19">
        <f>IF(VLOOKUP(C800,角色!CC:CI,主动技能!F800*2,FALSE)=0,"",VLOOKUP(C800,角色!CC:CI,主动技能!F800*2,FALSE))</f>
        <v>100</v>
      </c>
      <c r="AA800" s="19">
        <f>IF(VLOOKUP(C800,角色!CC:CI,主动技能!F800*2+1,FALSE)=0,0,VLOOKUP(C800,角色!CC:CI,主动技能!F800*2+1,FALSE))</f>
        <v>10</v>
      </c>
      <c r="AB800" s="19">
        <f>IF(INT(VLOOKUP(E800,角色属性概况!I:M,3,FALSE)*AA800/100)=0,"",(INT(VLOOKUP(E800,角色属性概况!I:M,3,FALSE)*AA800/100)))</f>
        <v>9601</v>
      </c>
      <c r="AE800" s="25">
        <f>(VLOOKUP(G800,角色!V:AE,主动技能!F800+7,FALSE))</f>
        <v>1</v>
      </c>
      <c r="AF800" s="19">
        <f>VLOOKUP(F800,对应表!AY:BA,3,FALSE)</f>
        <v>0</v>
      </c>
      <c r="AG800" s="19">
        <f>VLOOKUP(F800,对应表!AY:BA,2,FALSE)</f>
        <v>0</v>
      </c>
      <c r="AH800" s="25" t="str">
        <f>VLOOKUP(F800,特效对应!F:G,2,FALSE)</f>
        <v>attack</v>
      </c>
      <c r="AJ800">
        <f t="shared" si="212"/>
        <v>14</v>
      </c>
      <c r="AQ800" s="6" t="str">
        <f>_xlfn.IFNA(IF(IF($AK800=AQ$5,VLOOKUP(AL800,buff!$K:$L,2,FALSE),"")=0,"",IF($AK800=AQ$5,VLOOKUP(AL800,buff!$K:$L,2,FALSE),"")),"")</f>
        <v/>
      </c>
      <c r="AR800" s="6" t="str">
        <f>_xlfn.IFNA(IF(IF($AK800=AR$5,VLOOKUP(AM800,buff!$K:$L,2,FALSE),"")=0,"",IF($AK800=AR$5,VLOOKUP(AM800,buff!$K:$L,2,FALSE),"")),"")</f>
        <v/>
      </c>
      <c r="AS800" s="6" t="str">
        <f>_xlfn.IFNA(IF(IF($AK800=AS$5,VLOOKUP(AN800,buff!$K:$L,2,FALSE),"")=0,"",IF($AK800=AS$5,VLOOKUP(AN800,buff!$K:$L,2,FALSE),"")),"")</f>
        <v/>
      </c>
      <c r="AT800" s="6" t="str">
        <f>_xlfn.IFNA(IF(IF($AK800=AT$5,VLOOKUP(AO800,buff!$K:$L,2,FALSE),"")=0,"",IF($AK800=AT$5,VLOOKUP(AO800,buff!$K:$L,2,FALSE),"")),"")</f>
        <v/>
      </c>
      <c r="AU800" s="6" t="str">
        <f>_xlfn.IFNA(IF(IF($AK800=AU$5,VLOOKUP(AP800,buff!$K:$L,2,FALSE),"")=0,"",IF($AK800=AU$5,VLOOKUP(AP800,buff!$K:$L,2,FALSE),"")),"")</f>
        <v/>
      </c>
      <c r="AV800" s="6" t="str">
        <f>_xlfn.IFNA(IF(IF($AK800=AV$5,VLOOKUP(AL800,buff!$K:$L,2,FALSE),"")=0,"",IF($AK800=AV$5,VLOOKUP(AL800,buff!$K:$L,2,FALSE),"")),"")</f>
        <v/>
      </c>
      <c r="AW800" s="6" t="str">
        <f>_xlfn.IFNA(IF(IF($AK800=AW$5,VLOOKUP(AM800,buff!$K:$L,2,FALSE),"")=0,"",IF($AK800=AW$5,VLOOKUP(AM800,buff!$K:$L,2,FALSE),"")),"")</f>
        <v/>
      </c>
      <c r="AX800" s="6" t="str">
        <f>_xlfn.IFNA(IF(IF($AK800=AX$5,VLOOKUP(AN800,buff!$K:$L,2,FALSE),"")=0,"",IF($AK800=AX$5,VLOOKUP(AN800,buff!$K:$L,2,FALSE),"")),"")</f>
        <v/>
      </c>
      <c r="AY800" s="6" t="str">
        <f>_xlfn.IFNA(IF(IF($AK800=AY$5,VLOOKUP(AO800,buff!$K:$L,2,FALSE),"")=0,"",IF($AK800=AY$5,VLOOKUP(AO800,buff!$K:$L,2,FALSE),"")),"")</f>
        <v/>
      </c>
      <c r="AZ800" s="6" t="str">
        <f>_xlfn.IFNA(IF(IF($AK800=AZ$5,VLOOKUP(AP800,buff!$K:$L,2,FALSE),"")=0,"",IF($AK800=AZ$5,VLOOKUP(AP800,buff!$K:$L,2,FALSE),"")),"")</f>
        <v/>
      </c>
      <c r="BA800" s="6" t="e">
        <f>VLOOKUP(AL800,buff!$K:$P,6,FALSE)</f>
        <v>#N/A</v>
      </c>
      <c r="BB800" s="6" t="e">
        <f>VLOOKUP(AM800,buff!$K:$P,6,FALSE)</f>
        <v>#N/A</v>
      </c>
      <c r="BC800" s="6" t="e">
        <f>VLOOKUP(AN800,buff!$K:$P,6,FALSE)</f>
        <v>#N/A</v>
      </c>
      <c r="BD800">
        <f t="shared" si="213"/>
        <v>0</v>
      </c>
      <c r="BE800">
        <f t="shared" si="214"/>
        <v>0</v>
      </c>
      <c r="BF800" s="22">
        <f t="shared" si="215"/>
        <v>101401</v>
      </c>
    </row>
    <row r="801" spans="1:58" x14ac:dyDescent="0.15">
      <c r="A801" t="str">
        <f t="shared" si="203"/>
        <v>尤尼丝主动技能1等级15</v>
      </c>
      <c r="B801" s="8">
        <f t="shared" si="210"/>
        <v>10140115</v>
      </c>
      <c r="C801" s="8" t="str">
        <f>VLOOKUP(G801,角色!A:B,2,FALSE)</f>
        <v>尤尼丝</v>
      </c>
      <c r="D801" s="8" t="str">
        <f t="shared" si="211"/>
        <v>主动技能1</v>
      </c>
      <c r="E801" s="8">
        <f t="shared" si="204"/>
        <v>15</v>
      </c>
      <c r="F801" s="8">
        <f t="shared" si="205"/>
        <v>1</v>
      </c>
      <c r="G801" s="8">
        <f t="shared" si="206"/>
        <v>14</v>
      </c>
      <c r="H801" s="4" t="s">
        <v>955</v>
      </c>
      <c r="I801" s="20" t="str">
        <f t="shared" si="217"/>
        <v>对敌方单体攻击，造成100%攻击力（+13613）点伤害。</v>
      </c>
      <c r="J801" s="20" t="s">
        <v>277</v>
      </c>
      <c r="K801" s="21" t="s">
        <v>102</v>
      </c>
      <c r="L801" s="20" t="s">
        <v>106</v>
      </c>
      <c r="M801" s="4"/>
      <c r="N801" s="4">
        <v>100</v>
      </c>
      <c r="O801" s="20">
        <f>VLOOKUP(L801,对应表!BK:BL,2,FALSE)</f>
        <v>0</v>
      </c>
      <c r="P801" s="25" t="str">
        <f>_xlfn.IFNA(VLOOKUP(G801,角色!V:AE,主动技能!F801+1,FALSE),"")</f>
        <v>|||</v>
      </c>
      <c r="Q801" s="25">
        <f>(VLOOKUP(G801,角色!V:AE,主动技能!F801+4,FALSE))</f>
        <v>1</v>
      </c>
      <c r="R801" s="25">
        <v>0</v>
      </c>
      <c r="S801" s="25">
        <v>0</v>
      </c>
      <c r="T801" s="6" t="str">
        <f t="shared" si="207"/>
        <v/>
      </c>
      <c r="U801" s="6" t="str">
        <f t="shared" si="208"/>
        <v/>
      </c>
      <c r="V801" s="19" t="str">
        <f>VLOOKUP(G801,角色!AW:BC,主动技能!F801+1,FALSE)</f>
        <v>skill_01</v>
      </c>
      <c r="Y801">
        <f t="shared" si="209"/>
        <v>0</v>
      </c>
      <c r="Z801" s="19">
        <f>IF(VLOOKUP(C801,角色!CC:CI,主动技能!F801*2,FALSE)=0,"",VLOOKUP(C801,角色!CC:CI,主动技能!F801*2,FALSE))</f>
        <v>100</v>
      </c>
      <c r="AA801" s="19">
        <f>IF(VLOOKUP(C801,角色!CC:CI,主动技能!F801*2+1,FALSE)=0,0,VLOOKUP(C801,角色!CC:CI,主动技能!F801*2+1,FALSE))</f>
        <v>10</v>
      </c>
      <c r="AB801" s="19">
        <f>IF(INT(VLOOKUP(E801,角色属性概况!I:M,3,FALSE)*AA801/100)=0,"",(INT(VLOOKUP(E801,角色属性概况!I:M,3,FALSE)*AA801/100)))</f>
        <v>13613</v>
      </c>
      <c r="AE801" s="25">
        <f>(VLOOKUP(G801,角色!V:AE,主动技能!F801+7,FALSE))</f>
        <v>1</v>
      </c>
      <c r="AF801" s="19">
        <f>VLOOKUP(F801,对应表!AY:BA,3,FALSE)</f>
        <v>0</v>
      </c>
      <c r="AG801" s="19">
        <f>VLOOKUP(F801,对应表!AY:BA,2,FALSE)</f>
        <v>0</v>
      </c>
      <c r="AH801" s="25" t="str">
        <f>VLOOKUP(F801,特效对应!F:G,2,FALSE)</f>
        <v>attack</v>
      </c>
      <c r="AJ801">
        <f t="shared" si="212"/>
        <v>15</v>
      </c>
      <c r="AQ801" s="6" t="str">
        <f>_xlfn.IFNA(IF(IF($AK801=AQ$5,VLOOKUP(AL801,buff!$K:$L,2,FALSE),"")=0,"",IF($AK801=AQ$5,VLOOKUP(AL801,buff!$K:$L,2,FALSE),"")),"")</f>
        <v/>
      </c>
      <c r="AR801" s="6" t="str">
        <f>_xlfn.IFNA(IF(IF($AK801=AR$5,VLOOKUP(AM801,buff!$K:$L,2,FALSE),"")=0,"",IF($AK801=AR$5,VLOOKUP(AM801,buff!$K:$L,2,FALSE),"")),"")</f>
        <v/>
      </c>
      <c r="AS801" s="6" t="str">
        <f>_xlfn.IFNA(IF(IF($AK801=AS$5,VLOOKUP(AN801,buff!$K:$L,2,FALSE),"")=0,"",IF($AK801=AS$5,VLOOKUP(AN801,buff!$K:$L,2,FALSE),"")),"")</f>
        <v/>
      </c>
      <c r="AT801" s="6" t="str">
        <f>_xlfn.IFNA(IF(IF($AK801=AT$5,VLOOKUP(AO801,buff!$K:$L,2,FALSE),"")=0,"",IF($AK801=AT$5,VLOOKUP(AO801,buff!$K:$L,2,FALSE),"")),"")</f>
        <v/>
      </c>
      <c r="AU801" s="6" t="str">
        <f>_xlfn.IFNA(IF(IF($AK801=AU$5,VLOOKUP(AP801,buff!$K:$L,2,FALSE),"")=0,"",IF($AK801=AU$5,VLOOKUP(AP801,buff!$K:$L,2,FALSE),"")),"")</f>
        <v/>
      </c>
      <c r="AV801" s="6" t="str">
        <f>_xlfn.IFNA(IF(IF($AK801=AV$5,VLOOKUP(AL801,buff!$K:$L,2,FALSE),"")=0,"",IF($AK801=AV$5,VLOOKUP(AL801,buff!$K:$L,2,FALSE),"")),"")</f>
        <v/>
      </c>
      <c r="AW801" s="6" t="str">
        <f>_xlfn.IFNA(IF(IF($AK801=AW$5,VLOOKUP(AM801,buff!$K:$L,2,FALSE),"")=0,"",IF($AK801=AW$5,VLOOKUP(AM801,buff!$K:$L,2,FALSE),"")),"")</f>
        <v/>
      </c>
      <c r="AX801" s="6" t="str">
        <f>_xlfn.IFNA(IF(IF($AK801=AX$5,VLOOKUP(AN801,buff!$K:$L,2,FALSE),"")=0,"",IF($AK801=AX$5,VLOOKUP(AN801,buff!$K:$L,2,FALSE),"")),"")</f>
        <v/>
      </c>
      <c r="AY801" s="6" t="str">
        <f>_xlfn.IFNA(IF(IF($AK801=AY$5,VLOOKUP(AO801,buff!$K:$L,2,FALSE),"")=0,"",IF($AK801=AY$5,VLOOKUP(AO801,buff!$K:$L,2,FALSE),"")),"")</f>
        <v/>
      </c>
      <c r="AZ801" s="6" t="str">
        <f>_xlfn.IFNA(IF(IF($AK801=AZ$5,VLOOKUP(AP801,buff!$K:$L,2,FALSE),"")=0,"",IF($AK801=AZ$5,VLOOKUP(AP801,buff!$K:$L,2,FALSE),"")),"")</f>
        <v/>
      </c>
      <c r="BA801" s="6" t="e">
        <f>VLOOKUP(AL801,buff!$K:$P,6,FALSE)</f>
        <v>#N/A</v>
      </c>
      <c r="BB801" s="6" t="e">
        <f>VLOOKUP(AM801,buff!$K:$P,6,FALSE)</f>
        <v>#N/A</v>
      </c>
      <c r="BC801" s="6" t="e">
        <f>VLOOKUP(AN801,buff!$K:$P,6,FALSE)</f>
        <v>#N/A</v>
      </c>
      <c r="BD801">
        <f t="shared" si="213"/>
        <v>0</v>
      </c>
      <c r="BE801">
        <f t="shared" si="214"/>
        <v>0</v>
      </c>
      <c r="BF801" s="22">
        <f t="shared" si="215"/>
        <v>101401</v>
      </c>
    </row>
    <row r="802" spans="1:58" x14ac:dyDescent="0.15">
      <c r="A802" t="str">
        <f t="shared" si="203"/>
        <v>尤尼丝主动技能1等级16</v>
      </c>
      <c r="B802" s="8">
        <f t="shared" si="210"/>
        <v>10140116</v>
      </c>
      <c r="C802" s="8" t="str">
        <f>VLOOKUP(G802,角色!A:B,2,FALSE)</f>
        <v>尤尼丝</v>
      </c>
      <c r="D802" s="8" t="str">
        <f t="shared" si="211"/>
        <v>主动技能1</v>
      </c>
      <c r="E802" s="8">
        <f t="shared" si="204"/>
        <v>16</v>
      </c>
      <c r="F802" s="8">
        <f t="shared" si="205"/>
        <v>1</v>
      </c>
      <c r="G802" s="8">
        <f t="shared" si="206"/>
        <v>14</v>
      </c>
      <c r="H802" s="4" t="s">
        <v>955</v>
      </c>
      <c r="I802" s="20" t="str">
        <f t="shared" si="217"/>
        <v>对敌方单体攻击，造成100%攻击力（+19292）点伤害。</v>
      </c>
      <c r="J802" s="20" t="s">
        <v>277</v>
      </c>
      <c r="K802" s="21" t="s">
        <v>102</v>
      </c>
      <c r="L802" s="20" t="s">
        <v>106</v>
      </c>
      <c r="M802" s="4"/>
      <c r="N802" s="4">
        <v>100</v>
      </c>
      <c r="O802" s="20">
        <f>VLOOKUP(L802,对应表!BK:BL,2,FALSE)</f>
        <v>0</v>
      </c>
      <c r="P802" s="25" t="str">
        <f>_xlfn.IFNA(VLOOKUP(G802,角色!V:AE,主动技能!F802+1,FALSE),"")</f>
        <v>|||</v>
      </c>
      <c r="Q802" s="25">
        <f>(VLOOKUP(G802,角色!V:AE,主动技能!F802+4,FALSE))</f>
        <v>1</v>
      </c>
      <c r="R802" s="25">
        <v>0</v>
      </c>
      <c r="S802" s="25">
        <v>0</v>
      </c>
      <c r="T802" s="6" t="str">
        <f t="shared" si="207"/>
        <v/>
      </c>
      <c r="U802" s="6" t="str">
        <f t="shared" si="208"/>
        <v/>
      </c>
      <c r="V802" s="19" t="str">
        <f>VLOOKUP(G802,角色!AW:BC,主动技能!F802+1,FALSE)</f>
        <v>skill_01</v>
      </c>
      <c r="Y802">
        <f t="shared" si="209"/>
        <v>0</v>
      </c>
      <c r="Z802" s="19">
        <f>IF(VLOOKUP(C802,角色!CC:CI,主动技能!F802*2,FALSE)=0,"",VLOOKUP(C802,角色!CC:CI,主动技能!F802*2,FALSE))</f>
        <v>100</v>
      </c>
      <c r="AA802" s="19">
        <f>IF(VLOOKUP(C802,角色!CC:CI,主动技能!F802*2+1,FALSE)=0,0,VLOOKUP(C802,角色!CC:CI,主动技能!F802*2+1,FALSE))</f>
        <v>10</v>
      </c>
      <c r="AB802" s="19">
        <f>IF(INT(VLOOKUP(E802,角色属性概况!I:M,3,FALSE)*AA802/100)=0,"",(INT(VLOOKUP(E802,角色属性概况!I:M,3,FALSE)*AA802/100)))</f>
        <v>19292</v>
      </c>
      <c r="AE802" s="25">
        <f>(VLOOKUP(G802,角色!V:AE,主动技能!F802+7,FALSE))</f>
        <v>1</v>
      </c>
      <c r="AF802" s="19">
        <f>VLOOKUP(F802,对应表!AY:BA,3,FALSE)</f>
        <v>0</v>
      </c>
      <c r="AG802" s="19">
        <f>VLOOKUP(F802,对应表!AY:BA,2,FALSE)</f>
        <v>0</v>
      </c>
      <c r="AH802" s="25" t="str">
        <f>VLOOKUP(F802,特效对应!F:G,2,FALSE)</f>
        <v>attack</v>
      </c>
      <c r="AJ802">
        <f t="shared" si="212"/>
        <v>16</v>
      </c>
      <c r="AQ802" s="6" t="str">
        <f>_xlfn.IFNA(IF(IF($AK802=AQ$5,VLOOKUP(AL802,buff!$K:$L,2,FALSE),"")=0,"",IF($AK802=AQ$5,VLOOKUP(AL802,buff!$K:$L,2,FALSE),"")),"")</f>
        <v/>
      </c>
      <c r="AR802" s="6" t="str">
        <f>_xlfn.IFNA(IF(IF($AK802=AR$5,VLOOKUP(AM802,buff!$K:$L,2,FALSE),"")=0,"",IF($AK802=AR$5,VLOOKUP(AM802,buff!$K:$L,2,FALSE),"")),"")</f>
        <v/>
      </c>
      <c r="AS802" s="6" t="str">
        <f>_xlfn.IFNA(IF(IF($AK802=AS$5,VLOOKUP(AN802,buff!$K:$L,2,FALSE),"")=0,"",IF($AK802=AS$5,VLOOKUP(AN802,buff!$K:$L,2,FALSE),"")),"")</f>
        <v/>
      </c>
      <c r="AT802" s="6" t="str">
        <f>_xlfn.IFNA(IF(IF($AK802=AT$5,VLOOKUP(AO802,buff!$K:$L,2,FALSE),"")=0,"",IF($AK802=AT$5,VLOOKUP(AO802,buff!$K:$L,2,FALSE),"")),"")</f>
        <v/>
      </c>
      <c r="AU802" s="6" t="str">
        <f>_xlfn.IFNA(IF(IF($AK802=AU$5,VLOOKUP(AP802,buff!$K:$L,2,FALSE),"")=0,"",IF($AK802=AU$5,VLOOKUP(AP802,buff!$K:$L,2,FALSE),"")),"")</f>
        <v/>
      </c>
      <c r="AV802" s="6" t="str">
        <f>_xlfn.IFNA(IF(IF($AK802=AV$5,VLOOKUP(AL802,buff!$K:$L,2,FALSE),"")=0,"",IF($AK802=AV$5,VLOOKUP(AL802,buff!$K:$L,2,FALSE),"")),"")</f>
        <v/>
      </c>
      <c r="AW802" s="6" t="str">
        <f>_xlfn.IFNA(IF(IF($AK802=AW$5,VLOOKUP(AM802,buff!$K:$L,2,FALSE),"")=0,"",IF($AK802=AW$5,VLOOKUP(AM802,buff!$K:$L,2,FALSE),"")),"")</f>
        <v/>
      </c>
      <c r="AX802" s="6" t="str">
        <f>_xlfn.IFNA(IF(IF($AK802=AX$5,VLOOKUP(AN802,buff!$K:$L,2,FALSE),"")=0,"",IF($AK802=AX$5,VLOOKUP(AN802,buff!$K:$L,2,FALSE),"")),"")</f>
        <v/>
      </c>
      <c r="AY802" s="6" t="str">
        <f>_xlfn.IFNA(IF(IF($AK802=AY$5,VLOOKUP(AO802,buff!$K:$L,2,FALSE),"")=0,"",IF($AK802=AY$5,VLOOKUP(AO802,buff!$K:$L,2,FALSE),"")),"")</f>
        <v/>
      </c>
      <c r="AZ802" s="6" t="str">
        <f>_xlfn.IFNA(IF(IF($AK802=AZ$5,VLOOKUP(AP802,buff!$K:$L,2,FALSE),"")=0,"",IF($AK802=AZ$5,VLOOKUP(AP802,buff!$K:$L,2,FALSE),"")),"")</f>
        <v/>
      </c>
      <c r="BA802" s="6" t="e">
        <f>VLOOKUP(AL802,buff!$K:$P,6,FALSE)</f>
        <v>#N/A</v>
      </c>
      <c r="BB802" s="6" t="e">
        <f>VLOOKUP(AM802,buff!$K:$P,6,FALSE)</f>
        <v>#N/A</v>
      </c>
      <c r="BC802" s="6" t="e">
        <f>VLOOKUP(AN802,buff!$K:$P,6,FALSE)</f>
        <v>#N/A</v>
      </c>
      <c r="BD802">
        <f t="shared" si="213"/>
        <v>0</v>
      </c>
      <c r="BE802">
        <f t="shared" si="214"/>
        <v>0</v>
      </c>
      <c r="BF802" s="22">
        <f t="shared" si="215"/>
        <v>101401</v>
      </c>
    </row>
    <row r="803" spans="1:58" x14ac:dyDescent="0.15">
      <c r="A803" t="str">
        <f t="shared" si="203"/>
        <v>尤尼丝主动技能1等级17</v>
      </c>
      <c r="B803" s="8">
        <f t="shared" si="210"/>
        <v>10140117</v>
      </c>
      <c r="C803" s="8" t="str">
        <f>VLOOKUP(G803,角色!A:B,2,FALSE)</f>
        <v>尤尼丝</v>
      </c>
      <c r="D803" s="8" t="str">
        <f t="shared" si="211"/>
        <v>主动技能1</v>
      </c>
      <c r="E803" s="8">
        <f t="shared" si="204"/>
        <v>17</v>
      </c>
      <c r="F803" s="8">
        <f t="shared" si="205"/>
        <v>1</v>
      </c>
      <c r="G803" s="8">
        <f t="shared" si="206"/>
        <v>14</v>
      </c>
      <c r="H803" s="4" t="s">
        <v>955</v>
      </c>
      <c r="I803" s="20" t="str">
        <f t="shared" si="217"/>
        <v>对敌方单体攻击，造成100%攻击力（+27333）点伤害。</v>
      </c>
      <c r="J803" s="20" t="s">
        <v>277</v>
      </c>
      <c r="K803" s="21" t="s">
        <v>102</v>
      </c>
      <c r="L803" s="20" t="s">
        <v>106</v>
      </c>
      <c r="M803" s="4"/>
      <c r="N803" s="4">
        <v>100</v>
      </c>
      <c r="O803" s="20">
        <f>VLOOKUP(L803,对应表!BK:BL,2,FALSE)</f>
        <v>0</v>
      </c>
      <c r="P803" s="25" t="str">
        <f>_xlfn.IFNA(VLOOKUP(G803,角色!V:AE,主动技能!F803+1,FALSE),"")</f>
        <v>|||</v>
      </c>
      <c r="Q803" s="25">
        <f>(VLOOKUP(G803,角色!V:AE,主动技能!F803+4,FALSE))</f>
        <v>1</v>
      </c>
      <c r="R803" s="25">
        <v>0</v>
      </c>
      <c r="S803" s="25">
        <v>0</v>
      </c>
      <c r="T803" s="6" t="str">
        <f t="shared" si="207"/>
        <v/>
      </c>
      <c r="U803" s="6" t="str">
        <f t="shared" si="208"/>
        <v/>
      </c>
      <c r="V803" s="19" t="str">
        <f>VLOOKUP(G803,角色!AW:BC,主动技能!F803+1,FALSE)</f>
        <v>skill_01</v>
      </c>
      <c r="Y803">
        <f t="shared" si="209"/>
        <v>0</v>
      </c>
      <c r="Z803" s="19">
        <f>IF(VLOOKUP(C803,角色!CC:CI,主动技能!F803*2,FALSE)=0,"",VLOOKUP(C803,角色!CC:CI,主动技能!F803*2,FALSE))</f>
        <v>100</v>
      </c>
      <c r="AA803" s="19">
        <f>IF(VLOOKUP(C803,角色!CC:CI,主动技能!F803*2+1,FALSE)=0,0,VLOOKUP(C803,角色!CC:CI,主动技能!F803*2+1,FALSE))</f>
        <v>10</v>
      </c>
      <c r="AB803" s="19">
        <f>IF(INT(VLOOKUP(E803,角色属性概况!I:M,3,FALSE)*AA803/100)=0,"",(INT(VLOOKUP(E803,角色属性概况!I:M,3,FALSE)*AA803/100)))</f>
        <v>27333</v>
      </c>
      <c r="AE803" s="25">
        <f>(VLOOKUP(G803,角色!V:AE,主动技能!F803+7,FALSE))</f>
        <v>1</v>
      </c>
      <c r="AF803" s="19">
        <f>VLOOKUP(F803,对应表!AY:BA,3,FALSE)</f>
        <v>0</v>
      </c>
      <c r="AG803" s="19">
        <f>VLOOKUP(F803,对应表!AY:BA,2,FALSE)</f>
        <v>0</v>
      </c>
      <c r="AH803" s="25" t="str">
        <f>VLOOKUP(F803,特效对应!F:G,2,FALSE)</f>
        <v>attack</v>
      </c>
      <c r="AJ803">
        <f t="shared" si="212"/>
        <v>17</v>
      </c>
      <c r="AQ803" s="6" t="str">
        <f>_xlfn.IFNA(IF(IF($AK803=AQ$5,VLOOKUP(AL803,buff!$K:$L,2,FALSE),"")=0,"",IF($AK803=AQ$5,VLOOKUP(AL803,buff!$K:$L,2,FALSE),"")),"")</f>
        <v/>
      </c>
      <c r="AR803" s="6" t="str">
        <f>_xlfn.IFNA(IF(IF($AK803=AR$5,VLOOKUP(AM803,buff!$K:$L,2,FALSE),"")=0,"",IF($AK803=AR$5,VLOOKUP(AM803,buff!$K:$L,2,FALSE),"")),"")</f>
        <v/>
      </c>
      <c r="AS803" s="6" t="str">
        <f>_xlfn.IFNA(IF(IF($AK803=AS$5,VLOOKUP(AN803,buff!$K:$L,2,FALSE),"")=0,"",IF($AK803=AS$5,VLOOKUP(AN803,buff!$K:$L,2,FALSE),"")),"")</f>
        <v/>
      </c>
      <c r="AT803" s="6" t="str">
        <f>_xlfn.IFNA(IF(IF($AK803=AT$5,VLOOKUP(AO803,buff!$K:$L,2,FALSE),"")=0,"",IF($AK803=AT$5,VLOOKUP(AO803,buff!$K:$L,2,FALSE),"")),"")</f>
        <v/>
      </c>
      <c r="AU803" s="6" t="str">
        <f>_xlfn.IFNA(IF(IF($AK803=AU$5,VLOOKUP(AP803,buff!$K:$L,2,FALSE),"")=0,"",IF($AK803=AU$5,VLOOKUP(AP803,buff!$K:$L,2,FALSE),"")),"")</f>
        <v/>
      </c>
      <c r="AV803" s="6" t="str">
        <f>_xlfn.IFNA(IF(IF($AK803=AV$5,VLOOKUP(AL803,buff!$K:$L,2,FALSE),"")=0,"",IF($AK803=AV$5,VLOOKUP(AL803,buff!$K:$L,2,FALSE),"")),"")</f>
        <v/>
      </c>
      <c r="AW803" s="6" t="str">
        <f>_xlfn.IFNA(IF(IF($AK803=AW$5,VLOOKUP(AM803,buff!$K:$L,2,FALSE),"")=0,"",IF($AK803=AW$5,VLOOKUP(AM803,buff!$K:$L,2,FALSE),"")),"")</f>
        <v/>
      </c>
      <c r="AX803" s="6" t="str">
        <f>_xlfn.IFNA(IF(IF($AK803=AX$5,VLOOKUP(AN803,buff!$K:$L,2,FALSE),"")=0,"",IF($AK803=AX$5,VLOOKUP(AN803,buff!$K:$L,2,FALSE),"")),"")</f>
        <v/>
      </c>
      <c r="AY803" s="6" t="str">
        <f>_xlfn.IFNA(IF(IF($AK803=AY$5,VLOOKUP(AO803,buff!$K:$L,2,FALSE),"")=0,"",IF($AK803=AY$5,VLOOKUP(AO803,buff!$K:$L,2,FALSE),"")),"")</f>
        <v/>
      </c>
      <c r="AZ803" s="6" t="str">
        <f>_xlfn.IFNA(IF(IF($AK803=AZ$5,VLOOKUP(AP803,buff!$K:$L,2,FALSE),"")=0,"",IF($AK803=AZ$5,VLOOKUP(AP803,buff!$K:$L,2,FALSE),"")),"")</f>
        <v/>
      </c>
      <c r="BA803" s="6" t="e">
        <f>VLOOKUP(AL803,buff!$K:$P,6,FALSE)</f>
        <v>#N/A</v>
      </c>
      <c r="BB803" s="6" t="e">
        <f>VLOOKUP(AM803,buff!$K:$P,6,FALSE)</f>
        <v>#N/A</v>
      </c>
      <c r="BC803" s="6" t="e">
        <f>VLOOKUP(AN803,buff!$K:$P,6,FALSE)</f>
        <v>#N/A</v>
      </c>
      <c r="BD803">
        <f t="shared" si="213"/>
        <v>0</v>
      </c>
      <c r="BE803">
        <f t="shared" si="214"/>
        <v>0</v>
      </c>
      <c r="BF803" s="22">
        <f t="shared" si="215"/>
        <v>101401</v>
      </c>
    </row>
    <row r="804" spans="1:58" x14ac:dyDescent="0.15">
      <c r="A804" t="str">
        <f t="shared" si="203"/>
        <v>尤尼丝主动技能1等级18</v>
      </c>
      <c r="B804" s="8">
        <f t="shared" si="210"/>
        <v>10140118</v>
      </c>
      <c r="C804" s="8" t="str">
        <f>VLOOKUP(G804,角色!A:B,2,FALSE)</f>
        <v>尤尼丝</v>
      </c>
      <c r="D804" s="8" t="str">
        <f t="shared" si="211"/>
        <v>主动技能1</v>
      </c>
      <c r="E804" s="8">
        <f t="shared" si="204"/>
        <v>18</v>
      </c>
      <c r="F804" s="8">
        <f t="shared" si="205"/>
        <v>1</v>
      </c>
      <c r="G804" s="8">
        <f t="shared" si="206"/>
        <v>14</v>
      </c>
      <c r="H804" s="4" t="s">
        <v>955</v>
      </c>
      <c r="I804" s="20" t="str">
        <f t="shared" si="217"/>
        <v>对敌方单体攻击，造成100%攻击力（+38716）点伤害。</v>
      </c>
      <c r="J804" s="20" t="s">
        <v>277</v>
      </c>
      <c r="K804" s="21" t="s">
        <v>102</v>
      </c>
      <c r="L804" s="20" t="s">
        <v>106</v>
      </c>
      <c r="M804" s="4"/>
      <c r="N804" s="4">
        <v>100</v>
      </c>
      <c r="O804" s="20">
        <f>VLOOKUP(L804,对应表!BK:BL,2,FALSE)</f>
        <v>0</v>
      </c>
      <c r="P804" s="25" t="str">
        <f>_xlfn.IFNA(VLOOKUP(G804,角色!V:AE,主动技能!F804+1,FALSE),"")</f>
        <v>|||</v>
      </c>
      <c r="Q804" s="25">
        <f>(VLOOKUP(G804,角色!V:AE,主动技能!F804+4,FALSE))</f>
        <v>1</v>
      </c>
      <c r="R804" s="25">
        <v>0</v>
      </c>
      <c r="S804" s="25">
        <v>0</v>
      </c>
      <c r="T804" s="6" t="str">
        <f t="shared" si="207"/>
        <v/>
      </c>
      <c r="U804" s="6" t="str">
        <f t="shared" si="208"/>
        <v/>
      </c>
      <c r="V804" s="19" t="str">
        <f>VLOOKUP(G804,角色!AW:BC,主动技能!F804+1,FALSE)</f>
        <v>skill_01</v>
      </c>
      <c r="Y804">
        <f t="shared" si="209"/>
        <v>0</v>
      </c>
      <c r="Z804" s="19">
        <f>IF(VLOOKUP(C804,角色!CC:CI,主动技能!F804*2,FALSE)=0,"",VLOOKUP(C804,角色!CC:CI,主动技能!F804*2,FALSE))</f>
        <v>100</v>
      </c>
      <c r="AA804" s="19">
        <f>IF(VLOOKUP(C804,角色!CC:CI,主动技能!F804*2+1,FALSE)=0,0,VLOOKUP(C804,角色!CC:CI,主动技能!F804*2+1,FALSE))</f>
        <v>10</v>
      </c>
      <c r="AB804" s="19">
        <f>IF(INT(VLOOKUP(E804,角色属性概况!I:M,3,FALSE)*AA804/100)=0,"",(INT(VLOOKUP(E804,角色属性概况!I:M,3,FALSE)*AA804/100)))</f>
        <v>38716</v>
      </c>
      <c r="AE804" s="25">
        <f>(VLOOKUP(G804,角色!V:AE,主动技能!F804+7,FALSE))</f>
        <v>1</v>
      </c>
      <c r="AF804" s="19">
        <f>VLOOKUP(F804,对应表!AY:BA,3,FALSE)</f>
        <v>0</v>
      </c>
      <c r="AG804" s="19">
        <f>VLOOKUP(F804,对应表!AY:BA,2,FALSE)</f>
        <v>0</v>
      </c>
      <c r="AH804" s="25" t="str">
        <f>VLOOKUP(F804,特效对应!F:G,2,FALSE)</f>
        <v>attack</v>
      </c>
      <c r="AJ804">
        <f t="shared" si="212"/>
        <v>18</v>
      </c>
      <c r="AQ804" s="6" t="str">
        <f>_xlfn.IFNA(IF(IF($AK804=AQ$5,VLOOKUP(AL804,buff!$K:$L,2,FALSE),"")=0,"",IF($AK804=AQ$5,VLOOKUP(AL804,buff!$K:$L,2,FALSE),"")),"")</f>
        <v/>
      </c>
      <c r="AR804" s="6" t="str">
        <f>_xlfn.IFNA(IF(IF($AK804=AR$5,VLOOKUP(AM804,buff!$K:$L,2,FALSE),"")=0,"",IF($AK804=AR$5,VLOOKUP(AM804,buff!$K:$L,2,FALSE),"")),"")</f>
        <v/>
      </c>
      <c r="AS804" s="6" t="str">
        <f>_xlfn.IFNA(IF(IF($AK804=AS$5,VLOOKUP(AN804,buff!$K:$L,2,FALSE),"")=0,"",IF($AK804=AS$5,VLOOKUP(AN804,buff!$K:$L,2,FALSE),"")),"")</f>
        <v/>
      </c>
      <c r="AT804" s="6" t="str">
        <f>_xlfn.IFNA(IF(IF($AK804=AT$5,VLOOKUP(AO804,buff!$K:$L,2,FALSE),"")=0,"",IF($AK804=AT$5,VLOOKUP(AO804,buff!$K:$L,2,FALSE),"")),"")</f>
        <v/>
      </c>
      <c r="AU804" s="6" t="str">
        <f>_xlfn.IFNA(IF(IF($AK804=AU$5,VLOOKUP(AP804,buff!$K:$L,2,FALSE),"")=0,"",IF($AK804=AU$5,VLOOKUP(AP804,buff!$K:$L,2,FALSE),"")),"")</f>
        <v/>
      </c>
      <c r="AV804" s="6" t="str">
        <f>_xlfn.IFNA(IF(IF($AK804=AV$5,VLOOKUP(AL804,buff!$K:$L,2,FALSE),"")=0,"",IF($AK804=AV$5,VLOOKUP(AL804,buff!$K:$L,2,FALSE),"")),"")</f>
        <v/>
      </c>
      <c r="AW804" s="6" t="str">
        <f>_xlfn.IFNA(IF(IF($AK804=AW$5,VLOOKUP(AM804,buff!$K:$L,2,FALSE),"")=0,"",IF($AK804=AW$5,VLOOKUP(AM804,buff!$K:$L,2,FALSE),"")),"")</f>
        <v/>
      </c>
      <c r="AX804" s="6" t="str">
        <f>_xlfn.IFNA(IF(IF($AK804=AX$5,VLOOKUP(AN804,buff!$K:$L,2,FALSE),"")=0,"",IF($AK804=AX$5,VLOOKUP(AN804,buff!$K:$L,2,FALSE),"")),"")</f>
        <v/>
      </c>
      <c r="AY804" s="6" t="str">
        <f>_xlfn.IFNA(IF(IF($AK804=AY$5,VLOOKUP(AO804,buff!$K:$L,2,FALSE),"")=0,"",IF($AK804=AY$5,VLOOKUP(AO804,buff!$K:$L,2,FALSE),"")),"")</f>
        <v/>
      </c>
      <c r="AZ804" s="6" t="str">
        <f>_xlfn.IFNA(IF(IF($AK804=AZ$5,VLOOKUP(AP804,buff!$K:$L,2,FALSE),"")=0,"",IF($AK804=AZ$5,VLOOKUP(AP804,buff!$K:$L,2,FALSE),"")),"")</f>
        <v/>
      </c>
      <c r="BA804" s="6" t="e">
        <f>VLOOKUP(AL804,buff!$K:$P,6,FALSE)</f>
        <v>#N/A</v>
      </c>
      <c r="BB804" s="6" t="e">
        <f>VLOOKUP(AM804,buff!$K:$P,6,FALSE)</f>
        <v>#N/A</v>
      </c>
      <c r="BC804" s="6" t="e">
        <f>VLOOKUP(AN804,buff!$K:$P,6,FALSE)</f>
        <v>#N/A</v>
      </c>
      <c r="BD804">
        <f t="shared" si="213"/>
        <v>0</v>
      </c>
      <c r="BE804">
        <f t="shared" si="214"/>
        <v>0</v>
      </c>
      <c r="BF804" s="22">
        <f t="shared" si="215"/>
        <v>101401</v>
      </c>
    </row>
    <row r="805" spans="1:58" x14ac:dyDescent="0.15">
      <c r="A805" t="str">
        <f t="shared" si="203"/>
        <v>尤尼丝主动技能1等级19</v>
      </c>
      <c r="B805" s="8">
        <f t="shared" si="210"/>
        <v>10140119</v>
      </c>
      <c r="C805" s="8" t="str">
        <f>VLOOKUP(G805,角色!A:B,2,FALSE)</f>
        <v>尤尼丝</v>
      </c>
      <c r="D805" s="8" t="str">
        <f t="shared" si="211"/>
        <v>主动技能1</v>
      </c>
      <c r="E805" s="8">
        <f t="shared" si="204"/>
        <v>19</v>
      </c>
      <c r="F805" s="8">
        <f t="shared" si="205"/>
        <v>1</v>
      </c>
      <c r="G805" s="8">
        <f t="shared" si="206"/>
        <v>14</v>
      </c>
      <c r="H805" s="4" t="s">
        <v>955</v>
      </c>
      <c r="I805" s="20" t="str">
        <f t="shared" si="217"/>
        <v>对敌方单体攻击，造成100%攻击力（+54831）点伤害。</v>
      </c>
      <c r="J805" s="20" t="s">
        <v>277</v>
      </c>
      <c r="K805" s="21" t="s">
        <v>102</v>
      </c>
      <c r="L805" s="20" t="s">
        <v>106</v>
      </c>
      <c r="M805" s="4"/>
      <c r="N805" s="4">
        <v>100</v>
      </c>
      <c r="O805" s="20">
        <f>VLOOKUP(L805,对应表!BK:BL,2,FALSE)</f>
        <v>0</v>
      </c>
      <c r="P805" s="25" t="str">
        <f>_xlfn.IFNA(VLOOKUP(G805,角色!V:AE,主动技能!F805+1,FALSE),"")</f>
        <v>|||</v>
      </c>
      <c r="Q805" s="25">
        <f>(VLOOKUP(G805,角色!V:AE,主动技能!F805+4,FALSE))</f>
        <v>1</v>
      </c>
      <c r="R805" s="25">
        <v>0</v>
      </c>
      <c r="S805" s="25">
        <v>0</v>
      </c>
      <c r="T805" s="6" t="str">
        <f t="shared" si="207"/>
        <v/>
      </c>
      <c r="U805" s="6" t="str">
        <f t="shared" si="208"/>
        <v/>
      </c>
      <c r="V805" s="19" t="str">
        <f>VLOOKUP(G805,角色!AW:BC,主动技能!F805+1,FALSE)</f>
        <v>skill_01</v>
      </c>
      <c r="Y805">
        <f t="shared" si="209"/>
        <v>0</v>
      </c>
      <c r="Z805" s="19">
        <f>IF(VLOOKUP(C805,角色!CC:CI,主动技能!F805*2,FALSE)=0,"",VLOOKUP(C805,角色!CC:CI,主动技能!F805*2,FALSE))</f>
        <v>100</v>
      </c>
      <c r="AA805" s="19">
        <f>IF(VLOOKUP(C805,角色!CC:CI,主动技能!F805*2+1,FALSE)=0,0,VLOOKUP(C805,角色!CC:CI,主动技能!F805*2+1,FALSE))</f>
        <v>10</v>
      </c>
      <c r="AB805" s="19">
        <f>IF(INT(VLOOKUP(E805,角色属性概况!I:M,3,FALSE)*AA805/100)=0,"",(INT(VLOOKUP(E805,角色属性概况!I:M,3,FALSE)*AA805/100)))</f>
        <v>54831</v>
      </c>
      <c r="AE805" s="25">
        <f>(VLOOKUP(G805,角色!V:AE,主动技能!F805+7,FALSE))</f>
        <v>1</v>
      </c>
      <c r="AF805" s="19">
        <f>VLOOKUP(F805,对应表!AY:BA,3,FALSE)</f>
        <v>0</v>
      </c>
      <c r="AG805" s="19">
        <f>VLOOKUP(F805,对应表!AY:BA,2,FALSE)</f>
        <v>0</v>
      </c>
      <c r="AH805" s="25" t="str">
        <f>VLOOKUP(F805,特效对应!F:G,2,FALSE)</f>
        <v>attack</v>
      </c>
      <c r="AJ805">
        <f t="shared" si="212"/>
        <v>19</v>
      </c>
      <c r="AQ805" s="6" t="str">
        <f>_xlfn.IFNA(IF(IF($AK805=AQ$5,VLOOKUP(AL805,buff!$K:$L,2,FALSE),"")=0,"",IF($AK805=AQ$5,VLOOKUP(AL805,buff!$K:$L,2,FALSE),"")),"")</f>
        <v/>
      </c>
      <c r="AR805" s="6" t="str">
        <f>_xlfn.IFNA(IF(IF($AK805=AR$5,VLOOKUP(AM805,buff!$K:$L,2,FALSE),"")=0,"",IF($AK805=AR$5,VLOOKUP(AM805,buff!$K:$L,2,FALSE),"")),"")</f>
        <v/>
      </c>
      <c r="AS805" s="6" t="str">
        <f>_xlfn.IFNA(IF(IF($AK805=AS$5,VLOOKUP(AN805,buff!$K:$L,2,FALSE),"")=0,"",IF($AK805=AS$5,VLOOKUP(AN805,buff!$K:$L,2,FALSE),"")),"")</f>
        <v/>
      </c>
      <c r="AT805" s="6" t="str">
        <f>_xlfn.IFNA(IF(IF($AK805=AT$5,VLOOKUP(AO805,buff!$K:$L,2,FALSE),"")=0,"",IF($AK805=AT$5,VLOOKUP(AO805,buff!$K:$L,2,FALSE),"")),"")</f>
        <v/>
      </c>
      <c r="AU805" s="6" t="str">
        <f>_xlfn.IFNA(IF(IF($AK805=AU$5,VLOOKUP(AP805,buff!$K:$L,2,FALSE),"")=0,"",IF($AK805=AU$5,VLOOKUP(AP805,buff!$K:$L,2,FALSE),"")),"")</f>
        <v/>
      </c>
      <c r="AV805" s="6" t="str">
        <f>_xlfn.IFNA(IF(IF($AK805=AV$5,VLOOKUP(AL805,buff!$K:$L,2,FALSE),"")=0,"",IF($AK805=AV$5,VLOOKUP(AL805,buff!$K:$L,2,FALSE),"")),"")</f>
        <v/>
      </c>
      <c r="AW805" s="6" t="str">
        <f>_xlfn.IFNA(IF(IF($AK805=AW$5,VLOOKUP(AM805,buff!$K:$L,2,FALSE),"")=0,"",IF($AK805=AW$5,VLOOKUP(AM805,buff!$K:$L,2,FALSE),"")),"")</f>
        <v/>
      </c>
      <c r="AX805" s="6" t="str">
        <f>_xlfn.IFNA(IF(IF($AK805=AX$5,VLOOKUP(AN805,buff!$K:$L,2,FALSE),"")=0,"",IF($AK805=AX$5,VLOOKUP(AN805,buff!$K:$L,2,FALSE),"")),"")</f>
        <v/>
      </c>
      <c r="AY805" s="6" t="str">
        <f>_xlfn.IFNA(IF(IF($AK805=AY$5,VLOOKUP(AO805,buff!$K:$L,2,FALSE),"")=0,"",IF($AK805=AY$5,VLOOKUP(AO805,buff!$K:$L,2,FALSE),"")),"")</f>
        <v/>
      </c>
      <c r="AZ805" s="6" t="str">
        <f>_xlfn.IFNA(IF(IF($AK805=AZ$5,VLOOKUP(AP805,buff!$K:$L,2,FALSE),"")=0,"",IF($AK805=AZ$5,VLOOKUP(AP805,buff!$K:$L,2,FALSE),"")),"")</f>
        <v/>
      </c>
      <c r="BA805" s="6" t="e">
        <f>VLOOKUP(AL805,buff!$K:$P,6,FALSE)</f>
        <v>#N/A</v>
      </c>
      <c r="BB805" s="6" t="e">
        <f>VLOOKUP(AM805,buff!$K:$P,6,FALSE)</f>
        <v>#N/A</v>
      </c>
      <c r="BC805" s="6" t="e">
        <f>VLOOKUP(AN805,buff!$K:$P,6,FALSE)</f>
        <v>#N/A</v>
      </c>
      <c r="BD805">
        <f t="shared" si="213"/>
        <v>0</v>
      </c>
      <c r="BE805">
        <f t="shared" si="214"/>
        <v>0</v>
      </c>
      <c r="BF805" s="22">
        <f t="shared" si="215"/>
        <v>101401</v>
      </c>
    </row>
    <row r="806" spans="1:58" x14ac:dyDescent="0.15">
      <c r="A806" t="str">
        <f t="shared" si="203"/>
        <v>尤尼丝主动技能1等级20</v>
      </c>
      <c r="B806" s="8">
        <f t="shared" si="210"/>
        <v>10140120</v>
      </c>
      <c r="C806" s="8" t="str">
        <f>VLOOKUP(G806,角色!A:B,2,FALSE)</f>
        <v>尤尼丝</v>
      </c>
      <c r="D806" s="8" t="str">
        <f t="shared" si="211"/>
        <v>主动技能1</v>
      </c>
      <c r="E806" s="8">
        <f t="shared" si="204"/>
        <v>20</v>
      </c>
      <c r="F806" s="8">
        <f t="shared" si="205"/>
        <v>1</v>
      </c>
      <c r="G806" s="8">
        <f t="shared" si="206"/>
        <v>14</v>
      </c>
      <c r="H806" s="4" t="s">
        <v>955</v>
      </c>
      <c r="I806" s="20" t="str">
        <f t="shared" si="217"/>
        <v>对敌方单体攻击，造成100%攻击力（+77646）点伤害。</v>
      </c>
      <c r="J806" s="20" t="s">
        <v>277</v>
      </c>
      <c r="K806" s="21" t="s">
        <v>102</v>
      </c>
      <c r="L806" s="20" t="s">
        <v>106</v>
      </c>
      <c r="M806" s="4"/>
      <c r="N806" s="4">
        <v>100</v>
      </c>
      <c r="O806" s="20">
        <f>VLOOKUP(L806,对应表!BK:BL,2,FALSE)</f>
        <v>0</v>
      </c>
      <c r="P806" s="25" t="str">
        <f>_xlfn.IFNA(VLOOKUP(G806,角色!V:AE,主动技能!F806+1,FALSE),"")</f>
        <v>|||</v>
      </c>
      <c r="Q806" s="25">
        <f>(VLOOKUP(G806,角色!V:AE,主动技能!F806+4,FALSE))</f>
        <v>1</v>
      </c>
      <c r="R806" s="25">
        <v>0</v>
      </c>
      <c r="S806" s="25">
        <v>0</v>
      </c>
      <c r="T806" s="6" t="str">
        <f t="shared" si="207"/>
        <v/>
      </c>
      <c r="U806" s="6" t="str">
        <f t="shared" si="208"/>
        <v/>
      </c>
      <c r="V806" s="19" t="str">
        <f>VLOOKUP(G806,角色!AW:BC,主动技能!F806+1,FALSE)</f>
        <v>skill_01</v>
      </c>
      <c r="Y806">
        <f t="shared" si="209"/>
        <v>0</v>
      </c>
      <c r="Z806" s="19">
        <f>IF(VLOOKUP(C806,角色!CC:CI,主动技能!F806*2,FALSE)=0,"",VLOOKUP(C806,角色!CC:CI,主动技能!F806*2,FALSE))</f>
        <v>100</v>
      </c>
      <c r="AA806" s="19">
        <f>IF(VLOOKUP(C806,角色!CC:CI,主动技能!F806*2+1,FALSE)=0,0,VLOOKUP(C806,角色!CC:CI,主动技能!F806*2+1,FALSE))</f>
        <v>10</v>
      </c>
      <c r="AB806" s="19">
        <f>IF(INT(VLOOKUP(E806,角色属性概况!I:M,3,FALSE)*AA806/100)=0,"",(INT(VLOOKUP(E806,角色属性概况!I:M,3,FALSE)*AA806/100)))</f>
        <v>77646</v>
      </c>
      <c r="AE806" s="25">
        <f>(VLOOKUP(G806,角色!V:AE,主动技能!F806+7,FALSE))</f>
        <v>1</v>
      </c>
      <c r="AF806" s="19">
        <f>VLOOKUP(F806,对应表!AY:BA,3,FALSE)</f>
        <v>0</v>
      </c>
      <c r="AG806" s="19">
        <f>VLOOKUP(F806,对应表!AY:BA,2,FALSE)</f>
        <v>0</v>
      </c>
      <c r="AH806" s="25" t="str">
        <f>VLOOKUP(F806,特效对应!F:G,2,FALSE)</f>
        <v>attack</v>
      </c>
      <c r="AJ806">
        <f t="shared" si="212"/>
        <v>20</v>
      </c>
      <c r="AQ806" s="6" t="str">
        <f>_xlfn.IFNA(IF(IF($AK806=AQ$5,VLOOKUP(AL806,buff!$K:$L,2,FALSE),"")=0,"",IF($AK806=AQ$5,VLOOKUP(AL806,buff!$K:$L,2,FALSE),"")),"")</f>
        <v/>
      </c>
      <c r="AR806" s="6" t="str">
        <f>_xlfn.IFNA(IF(IF($AK806=AR$5,VLOOKUP(AM806,buff!$K:$L,2,FALSE),"")=0,"",IF($AK806=AR$5,VLOOKUP(AM806,buff!$K:$L,2,FALSE),"")),"")</f>
        <v/>
      </c>
      <c r="AS806" s="6" t="str">
        <f>_xlfn.IFNA(IF(IF($AK806=AS$5,VLOOKUP(AN806,buff!$K:$L,2,FALSE),"")=0,"",IF($AK806=AS$5,VLOOKUP(AN806,buff!$K:$L,2,FALSE),"")),"")</f>
        <v/>
      </c>
      <c r="AT806" s="6" t="str">
        <f>_xlfn.IFNA(IF(IF($AK806=AT$5,VLOOKUP(AO806,buff!$K:$L,2,FALSE),"")=0,"",IF($AK806=AT$5,VLOOKUP(AO806,buff!$K:$L,2,FALSE),"")),"")</f>
        <v/>
      </c>
      <c r="AU806" s="6" t="str">
        <f>_xlfn.IFNA(IF(IF($AK806=AU$5,VLOOKUP(AP806,buff!$K:$L,2,FALSE),"")=0,"",IF($AK806=AU$5,VLOOKUP(AP806,buff!$K:$L,2,FALSE),"")),"")</f>
        <v/>
      </c>
      <c r="AV806" s="6" t="str">
        <f>_xlfn.IFNA(IF(IF($AK806=AV$5,VLOOKUP(AL806,buff!$K:$L,2,FALSE),"")=0,"",IF($AK806=AV$5,VLOOKUP(AL806,buff!$K:$L,2,FALSE),"")),"")</f>
        <v/>
      </c>
      <c r="AW806" s="6" t="str">
        <f>_xlfn.IFNA(IF(IF($AK806=AW$5,VLOOKUP(AM806,buff!$K:$L,2,FALSE),"")=0,"",IF($AK806=AW$5,VLOOKUP(AM806,buff!$K:$L,2,FALSE),"")),"")</f>
        <v/>
      </c>
      <c r="AX806" s="6" t="str">
        <f>_xlfn.IFNA(IF(IF($AK806=AX$5,VLOOKUP(AN806,buff!$K:$L,2,FALSE),"")=0,"",IF($AK806=AX$5,VLOOKUP(AN806,buff!$K:$L,2,FALSE),"")),"")</f>
        <v/>
      </c>
      <c r="AY806" s="6" t="str">
        <f>_xlfn.IFNA(IF(IF($AK806=AY$5,VLOOKUP(AO806,buff!$K:$L,2,FALSE),"")=0,"",IF($AK806=AY$5,VLOOKUP(AO806,buff!$K:$L,2,FALSE),"")),"")</f>
        <v/>
      </c>
      <c r="AZ806" s="6" t="str">
        <f>_xlfn.IFNA(IF(IF($AK806=AZ$5,VLOOKUP(AP806,buff!$K:$L,2,FALSE),"")=0,"",IF($AK806=AZ$5,VLOOKUP(AP806,buff!$K:$L,2,FALSE),"")),"")</f>
        <v/>
      </c>
      <c r="BA806" s="6" t="e">
        <f>VLOOKUP(AL806,buff!$K:$P,6,FALSE)</f>
        <v>#N/A</v>
      </c>
      <c r="BB806" s="6" t="e">
        <f>VLOOKUP(AM806,buff!$K:$P,6,FALSE)</f>
        <v>#N/A</v>
      </c>
      <c r="BC806" s="6" t="e">
        <f>VLOOKUP(AN806,buff!$K:$P,6,FALSE)</f>
        <v>#N/A</v>
      </c>
      <c r="BD806">
        <f t="shared" si="213"/>
        <v>0</v>
      </c>
      <c r="BE806">
        <f t="shared" si="214"/>
        <v>0</v>
      </c>
      <c r="BF806" s="22">
        <f t="shared" si="215"/>
        <v>101401</v>
      </c>
    </row>
    <row r="807" spans="1:58" x14ac:dyDescent="0.15">
      <c r="A807" t="str">
        <f t="shared" si="203"/>
        <v>尤尼丝主动技能2等级1</v>
      </c>
      <c r="B807" s="8">
        <f t="shared" si="210"/>
        <v>10140201</v>
      </c>
      <c r="C807" s="8" t="str">
        <f>VLOOKUP(G807,角色!A:B,2,FALSE)</f>
        <v>尤尼丝</v>
      </c>
      <c r="D807" s="8" t="str">
        <f t="shared" si="211"/>
        <v>主动技能2</v>
      </c>
      <c r="E807" s="8">
        <f t="shared" si="204"/>
        <v>1</v>
      </c>
      <c r="F807" s="8">
        <f t="shared" si="205"/>
        <v>2</v>
      </c>
      <c r="G807" s="8">
        <f t="shared" si="206"/>
        <v>14</v>
      </c>
      <c r="H807" s="4" t="s">
        <v>945</v>
      </c>
      <c r="I807" s="20" t="str">
        <f>"对敌方"&amp;L807&amp;"攻击，造成"&amp;Z807&amp;"%攻击力（+"&amp;AB807&amp;"）点伤害。"</f>
        <v>对敌方单体攻击，造成150%攻击力（+553）点伤害。</v>
      </c>
      <c r="J807" s="4" t="s">
        <v>277</v>
      </c>
      <c r="K807" s="1" t="s">
        <v>102</v>
      </c>
      <c r="L807" s="4" t="s">
        <v>106</v>
      </c>
      <c r="M807" s="4"/>
      <c r="N807" s="4">
        <v>100</v>
      </c>
      <c r="O807" s="20">
        <f>VLOOKUP(L807,对应表!BK:BL,2,FALSE)</f>
        <v>0</v>
      </c>
      <c r="P807" s="25" t="str">
        <f>_xlfn.IFNA(VLOOKUP(G807,角色!V:AE,主动技能!F807+1,FALSE),"")</f>
        <v>||eff_leiji|</v>
      </c>
      <c r="Q807" s="25">
        <f>(VLOOKUP(G807,角色!V:AE,主动技能!F807+4,FALSE))</f>
        <v>1</v>
      </c>
      <c r="R807" s="25">
        <v>0</v>
      </c>
      <c r="S807" s="25">
        <v>0</v>
      </c>
      <c r="T807" s="6" t="str">
        <f t="shared" si="207"/>
        <v/>
      </c>
      <c r="U807" s="6" t="str">
        <f t="shared" si="208"/>
        <v/>
      </c>
      <c r="V807" s="19" t="str">
        <f>VLOOKUP(G807,角色!AW:BC,主动技能!F807+1,FALSE)</f>
        <v>skill_10</v>
      </c>
      <c r="Y807">
        <f t="shared" si="209"/>
        <v>0</v>
      </c>
      <c r="Z807" s="19">
        <f>IF(VLOOKUP(C807,角色!CC:CI,主动技能!F807*2,FALSE)=0,"",VLOOKUP(C807,角色!CC:CI,主动技能!F807*2,FALSE))</f>
        <v>150</v>
      </c>
      <c r="AA807" s="19">
        <f>IF(VLOOKUP(C807,角色!CC:CI,主动技能!F807*2+1,FALSE)=0,0,VLOOKUP(C807,角色!CC:CI,主动技能!F807*2+1,FALSE))</f>
        <v>50</v>
      </c>
      <c r="AB807" s="19">
        <f>IF(INT(VLOOKUP(E807,角色属性概况!I:M,3,FALSE)*AA807/100)=0,"",(INT(VLOOKUP(E807,角色属性概况!I:M,3,FALSE)*AA807/100)))</f>
        <v>553</v>
      </c>
      <c r="AE807" s="25">
        <f>(VLOOKUP(G807,角色!V:AE,主动技能!F807+7,FALSE))</f>
        <v>1</v>
      </c>
      <c r="AF807" s="19">
        <f>VLOOKUP(F807,对应表!AY:BA,3,FALSE)</f>
        <v>1</v>
      </c>
      <c r="AG807" s="19">
        <f>VLOOKUP(F807,对应表!AY:BA,2,FALSE)</f>
        <v>1</v>
      </c>
      <c r="AH807" s="25" t="str">
        <f>VLOOKUP(F807,特效对应!F:G,2,FALSE)</f>
        <v>attackex</v>
      </c>
      <c r="AJ807">
        <f t="shared" si="212"/>
        <v>1</v>
      </c>
      <c r="AQ807" s="6" t="str">
        <f>_xlfn.IFNA(IF(IF($AK807=AQ$5,VLOOKUP(AL807,buff!$K:$L,2,FALSE),"")=0,"",IF($AK807=AQ$5,VLOOKUP(AL807,buff!$K:$L,2,FALSE),"")),"")</f>
        <v/>
      </c>
      <c r="AR807" s="6" t="str">
        <f>_xlfn.IFNA(IF(IF($AK807=AR$5,VLOOKUP(AM807,buff!$K:$L,2,FALSE),"")=0,"",IF($AK807=AR$5,VLOOKUP(AM807,buff!$K:$L,2,FALSE),"")),"")</f>
        <v/>
      </c>
      <c r="AS807" s="6" t="str">
        <f>_xlfn.IFNA(IF(IF($AK807=AS$5,VLOOKUP(AN807,buff!$K:$L,2,FALSE),"")=0,"",IF($AK807=AS$5,VLOOKUP(AN807,buff!$K:$L,2,FALSE),"")),"")</f>
        <v/>
      </c>
      <c r="AT807" s="6" t="str">
        <f>_xlfn.IFNA(IF(IF($AK807=AT$5,VLOOKUP(AO807,buff!$K:$L,2,FALSE),"")=0,"",IF($AK807=AT$5,VLOOKUP(AO807,buff!$K:$L,2,FALSE),"")),"")</f>
        <v/>
      </c>
      <c r="AU807" s="6" t="str">
        <f>_xlfn.IFNA(IF(IF($AK807=AU$5,VLOOKUP(AP807,buff!$K:$L,2,FALSE),"")=0,"",IF($AK807=AU$5,VLOOKUP(AP807,buff!$K:$L,2,FALSE),"")),"")</f>
        <v/>
      </c>
      <c r="AV807" s="6" t="str">
        <f>_xlfn.IFNA(IF(IF($AK807=AV$5,VLOOKUP(AL807,buff!$K:$L,2,FALSE),"")=0,"",IF($AK807=AV$5,VLOOKUP(AL807,buff!$K:$L,2,FALSE),"")),"")</f>
        <v/>
      </c>
      <c r="AW807" s="6" t="str">
        <f>_xlfn.IFNA(IF(IF($AK807=AW$5,VLOOKUP(AM807,buff!$K:$L,2,FALSE),"")=0,"",IF($AK807=AW$5,VLOOKUP(AM807,buff!$K:$L,2,FALSE),"")),"")</f>
        <v/>
      </c>
      <c r="AX807" s="6" t="str">
        <f>_xlfn.IFNA(IF(IF($AK807=AX$5,VLOOKUP(AN807,buff!$K:$L,2,FALSE),"")=0,"",IF($AK807=AX$5,VLOOKUP(AN807,buff!$K:$L,2,FALSE),"")),"")</f>
        <v/>
      </c>
      <c r="AY807" s="6" t="str">
        <f>_xlfn.IFNA(IF(IF($AK807=AY$5,VLOOKUP(AO807,buff!$K:$L,2,FALSE),"")=0,"",IF($AK807=AY$5,VLOOKUP(AO807,buff!$K:$L,2,FALSE),"")),"")</f>
        <v/>
      </c>
      <c r="AZ807" s="6" t="str">
        <f>_xlfn.IFNA(IF(IF($AK807=AZ$5,VLOOKUP(AP807,buff!$K:$L,2,FALSE),"")=0,"",IF($AK807=AZ$5,VLOOKUP(AP807,buff!$K:$L,2,FALSE),"")),"")</f>
        <v/>
      </c>
      <c r="BA807" s="6" t="e">
        <f>VLOOKUP(AL807,buff!$K:$P,6,FALSE)</f>
        <v>#N/A</v>
      </c>
      <c r="BB807" s="6" t="e">
        <f>VLOOKUP(AM807,buff!$K:$P,6,FALSE)</f>
        <v>#N/A</v>
      </c>
      <c r="BC807" s="6" t="e">
        <f>VLOOKUP(AN807,buff!$K:$P,6,FALSE)</f>
        <v>#N/A</v>
      </c>
      <c r="BD807">
        <f t="shared" si="213"/>
        <v>2</v>
      </c>
      <c r="BE807">
        <f t="shared" si="214"/>
        <v>1</v>
      </c>
      <c r="BF807" s="22">
        <f t="shared" si="215"/>
        <v>101402</v>
      </c>
    </row>
    <row r="808" spans="1:58" x14ac:dyDescent="0.15">
      <c r="A808" t="str">
        <f t="shared" si="203"/>
        <v>尤尼丝主动技能2等级2</v>
      </c>
      <c r="B808" s="8">
        <f t="shared" si="210"/>
        <v>10140202</v>
      </c>
      <c r="C808" s="8" t="str">
        <f>VLOOKUP(G808,角色!A:B,2,FALSE)</f>
        <v>尤尼丝</v>
      </c>
      <c r="D808" s="8" t="str">
        <f t="shared" si="211"/>
        <v>主动技能2</v>
      </c>
      <c r="E808" s="8">
        <f t="shared" si="204"/>
        <v>2</v>
      </c>
      <c r="F808" s="8">
        <f t="shared" si="205"/>
        <v>2</v>
      </c>
      <c r="G808" s="8">
        <f t="shared" si="206"/>
        <v>14</v>
      </c>
      <c r="H808" s="4" t="s">
        <v>945</v>
      </c>
      <c r="I808" s="20" t="str">
        <f t="shared" ref="I808:I826" si="218">"对敌方"&amp;L808&amp;"攻击，造成"&amp;Z808&amp;"%攻击力（+"&amp;AB808&amp;"）点伤害。"</f>
        <v>对敌方单体攻击，造成150%攻击力（+611）点伤害。</v>
      </c>
      <c r="J808" s="4" t="s">
        <v>277</v>
      </c>
      <c r="K808" s="1" t="s">
        <v>102</v>
      </c>
      <c r="L808" s="4" t="s">
        <v>106</v>
      </c>
      <c r="M808" s="4"/>
      <c r="N808" s="4">
        <v>100</v>
      </c>
      <c r="O808" s="20">
        <f>VLOOKUP(L808,对应表!BK:BL,2,FALSE)</f>
        <v>0</v>
      </c>
      <c r="P808" s="25" t="str">
        <f>_xlfn.IFNA(VLOOKUP(G808,角色!V:AE,主动技能!F808+1,FALSE),"")</f>
        <v>||eff_leiji|</v>
      </c>
      <c r="Q808" s="25">
        <f>(VLOOKUP(G808,角色!V:AE,主动技能!F808+4,FALSE))</f>
        <v>1</v>
      </c>
      <c r="R808" s="25">
        <v>0</v>
      </c>
      <c r="S808" s="25">
        <v>0</v>
      </c>
      <c r="T808" s="6" t="str">
        <f t="shared" si="207"/>
        <v/>
      </c>
      <c r="U808" s="6" t="str">
        <f t="shared" si="208"/>
        <v/>
      </c>
      <c r="V808" s="19" t="str">
        <f>VLOOKUP(G808,角色!AW:BC,主动技能!F808+1,FALSE)</f>
        <v>skill_10</v>
      </c>
      <c r="Y808">
        <f t="shared" si="209"/>
        <v>0</v>
      </c>
      <c r="Z808" s="19">
        <f>IF(VLOOKUP(C808,角色!CC:CI,主动技能!F808*2,FALSE)=0,"",VLOOKUP(C808,角色!CC:CI,主动技能!F808*2,FALSE))</f>
        <v>150</v>
      </c>
      <c r="AA808" s="19">
        <f>IF(VLOOKUP(C808,角色!CC:CI,主动技能!F808*2+1,FALSE)=0,0,VLOOKUP(C808,角色!CC:CI,主动技能!F808*2+1,FALSE))</f>
        <v>50</v>
      </c>
      <c r="AB808" s="19">
        <f>IF(INT(VLOOKUP(E808,角色属性概况!I:M,3,FALSE)*AA808/100)=0,"",(INT(VLOOKUP(E808,角色属性概况!I:M,3,FALSE)*AA808/100)))</f>
        <v>611</v>
      </c>
      <c r="AE808" s="25">
        <f>(VLOOKUP(G808,角色!V:AE,主动技能!F808+7,FALSE))</f>
        <v>1</v>
      </c>
      <c r="AF808" s="19">
        <f>VLOOKUP(F808,对应表!AY:BA,3,FALSE)</f>
        <v>1</v>
      </c>
      <c r="AG808" s="19">
        <f>VLOOKUP(F808,对应表!AY:BA,2,FALSE)</f>
        <v>1</v>
      </c>
      <c r="AH808" s="25" t="str">
        <f>VLOOKUP(F808,特效对应!F:G,2,FALSE)</f>
        <v>attackex</v>
      </c>
      <c r="AJ808">
        <f t="shared" si="212"/>
        <v>2</v>
      </c>
      <c r="AQ808" s="6" t="str">
        <f>_xlfn.IFNA(IF(IF($AK808=AQ$5,VLOOKUP(AL808,buff!$K:$L,2,FALSE),"")=0,"",IF($AK808=AQ$5,VLOOKUP(AL808,buff!$K:$L,2,FALSE),"")),"")</f>
        <v/>
      </c>
      <c r="AR808" s="6" t="str">
        <f>_xlfn.IFNA(IF(IF($AK808=AR$5,VLOOKUP(AM808,buff!$K:$L,2,FALSE),"")=0,"",IF($AK808=AR$5,VLOOKUP(AM808,buff!$K:$L,2,FALSE),"")),"")</f>
        <v/>
      </c>
      <c r="AS808" s="6" t="str">
        <f>_xlfn.IFNA(IF(IF($AK808=AS$5,VLOOKUP(AN808,buff!$K:$L,2,FALSE),"")=0,"",IF($AK808=AS$5,VLOOKUP(AN808,buff!$K:$L,2,FALSE),"")),"")</f>
        <v/>
      </c>
      <c r="AT808" s="6" t="str">
        <f>_xlfn.IFNA(IF(IF($AK808=AT$5,VLOOKUP(AO808,buff!$K:$L,2,FALSE),"")=0,"",IF($AK808=AT$5,VLOOKUP(AO808,buff!$K:$L,2,FALSE),"")),"")</f>
        <v/>
      </c>
      <c r="AU808" s="6" t="str">
        <f>_xlfn.IFNA(IF(IF($AK808=AU$5,VLOOKUP(AP808,buff!$K:$L,2,FALSE),"")=0,"",IF($AK808=AU$5,VLOOKUP(AP808,buff!$K:$L,2,FALSE),"")),"")</f>
        <v/>
      </c>
      <c r="AV808" s="6" t="str">
        <f>_xlfn.IFNA(IF(IF($AK808=AV$5,VLOOKUP(AL808,buff!$K:$L,2,FALSE),"")=0,"",IF($AK808=AV$5,VLOOKUP(AL808,buff!$K:$L,2,FALSE),"")),"")</f>
        <v/>
      </c>
      <c r="AW808" s="6" t="str">
        <f>_xlfn.IFNA(IF(IF($AK808=AW$5,VLOOKUP(AM808,buff!$K:$L,2,FALSE),"")=0,"",IF($AK808=AW$5,VLOOKUP(AM808,buff!$K:$L,2,FALSE),"")),"")</f>
        <v/>
      </c>
      <c r="AX808" s="6" t="str">
        <f>_xlfn.IFNA(IF(IF($AK808=AX$5,VLOOKUP(AN808,buff!$K:$L,2,FALSE),"")=0,"",IF($AK808=AX$5,VLOOKUP(AN808,buff!$K:$L,2,FALSE),"")),"")</f>
        <v/>
      </c>
      <c r="AY808" s="6" t="str">
        <f>_xlfn.IFNA(IF(IF($AK808=AY$5,VLOOKUP(AO808,buff!$K:$L,2,FALSE),"")=0,"",IF($AK808=AY$5,VLOOKUP(AO808,buff!$K:$L,2,FALSE),"")),"")</f>
        <v/>
      </c>
      <c r="AZ808" s="6" t="str">
        <f>_xlfn.IFNA(IF(IF($AK808=AZ$5,VLOOKUP(AP808,buff!$K:$L,2,FALSE),"")=0,"",IF($AK808=AZ$5,VLOOKUP(AP808,buff!$K:$L,2,FALSE),"")),"")</f>
        <v/>
      </c>
      <c r="BA808" s="6" t="e">
        <f>VLOOKUP(AL808,buff!$K:$P,6,FALSE)</f>
        <v>#N/A</v>
      </c>
      <c r="BB808" s="6" t="e">
        <f>VLOOKUP(AM808,buff!$K:$P,6,FALSE)</f>
        <v>#N/A</v>
      </c>
      <c r="BC808" s="6" t="e">
        <f>VLOOKUP(AN808,buff!$K:$P,6,FALSE)</f>
        <v>#N/A</v>
      </c>
      <c r="BD808">
        <f t="shared" si="213"/>
        <v>2</v>
      </c>
      <c r="BE808">
        <f t="shared" si="214"/>
        <v>1</v>
      </c>
      <c r="BF808" s="22">
        <f t="shared" si="215"/>
        <v>101402</v>
      </c>
    </row>
    <row r="809" spans="1:58" x14ac:dyDescent="0.15">
      <c r="A809" t="str">
        <f t="shared" si="203"/>
        <v>尤尼丝主动技能2等级3</v>
      </c>
      <c r="B809" s="8">
        <f t="shared" si="210"/>
        <v>10140203</v>
      </c>
      <c r="C809" s="8" t="str">
        <f>VLOOKUP(G809,角色!A:B,2,FALSE)</f>
        <v>尤尼丝</v>
      </c>
      <c r="D809" s="8" t="str">
        <f t="shared" si="211"/>
        <v>主动技能2</v>
      </c>
      <c r="E809" s="8">
        <f t="shared" si="204"/>
        <v>3</v>
      </c>
      <c r="F809" s="8">
        <f t="shared" si="205"/>
        <v>2</v>
      </c>
      <c r="G809" s="8">
        <f t="shared" si="206"/>
        <v>14</v>
      </c>
      <c r="H809" s="4" t="s">
        <v>945</v>
      </c>
      <c r="I809" s="20" t="str">
        <f t="shared" si="218"/>
        <v>对敌方单体攻击，造成150%攻击力（+809）点伤害。</v>
      </c>
      <c r="J809" s="4" t="s">
        <v>277</v>
      </c>
      <c r="K809" s="1" t="s">
        <v>102</v>
      </c>
      <c r="L809" s="4" t="s">
        <v>106</v>
      </c>
      <c r="M809" s="4"/>
      <c r="N809" s="4">
        <v>100</v>
      </c>
      <c r="O809" s="20">
        <f>VLOOKUP(L809,对应表!BK:BL,2,FALSE)</f>
        <v>0</v>
      </c>
      <c r="P809" s="25" t="str">
        <f>_xlfn.IFNA(VLOOKUP(G809,角色!V:AE,主动技能!F809+1,FALSE),"")</f>
        <v>||eff_leiji|</v>
      </c>
      <c r="Q809" s="25">
        <f>(VLOOKUP(G809,角色!V:AE,主动技能!F809+4,FALSE))</f>
        <v>1</v>
      </c>
      <c r="R809" s="25">
        <v>0</v>
      </c>
      <c r="S809" s="25">
        <v>0</v>
      </c>
      <c r="T809" s="6" t="str">
        <f t="shared" si="207"/>
        <v/>
      </c>
      <c r="U809" s="6" t="str">
        <f t="shared" si="208"/>
        <v/>
      </c>
      <c r="V809" s="19" t="str">
        <f>VLOOKUP(G809,角色!AW:BC,主动技能!F809+1,FALSE)</f>
        <v>skill_10</v>
      </c>
      <c r="Y809">
        <f t="shared" si="209"/>
        <v>0</v>
      </c>
      <c r="Z809" s="19">
        <f>IF(VLOOKUP(C809,角色!CC:CI,主动技能!F809*2,FALSE)=0,"",VLOOKUP(C809,角色!CC:CI,主动技能!F809*2,FALSE))</f>
        <v>150</v>
      </c>
      <c r="AA809" s="19">
        <f>IF(VLOOKUP(C809,角色!CC:CI,主动技能!F809*2+1,FALSE)=0,0,VLOOKUP(C809,角色!CC:CI,主动技能!F809*2+1,FALSE))</f>
        <v>50</v>
      </c>
      <c r="AB809" s="19">
        <f>IF(INT(VLOOKUP(E809,角色属性概况!I:M,3,FALSE)*AA809/100)=0,"",(INT(VLOOKUP(E809,角色属性概况!I:M,3,FALSE)*AA809/100)))</f>
        <v>809</v>
      </c>
      <c r="AE809" s="25">
        <f>(VLOOKUP(G809,角色!V:AE,主动技能!F809+7,FALSE))</f>
        <v>1</v>
      </c>
      <c r="AF809" s="19">
        <f>VLOOKUP(F809,对应表!AY:BA,3,FALSE)</f>
        <v>1</v>
      </c>
      <c r="AG809" s="19">
        <f>VLOOKUP(F809,对应表!AY:BA,2,FALSE)</f>
        <v>1</v>
      </c>
      <c r="AH809" s="25" t="str">
        <f>VLOOKUP(F809,特效对应!F:G,2,FALSE)</f>
        <v>attackex</v>
      </c>
      <c r="AJ809">
        <f t="shared" si="212"/>
        <v>3</v>
      </c>
      <c r="AQ809" s="6" t="str">
        <f>_xlfn.IFNA(IF(IF($AK809=AQ$5,VLOOKUP(AL809,buff!$K:$L,2,FALSE),"")=0,"",IF($AK809=AQ$5,VLOOKUP(AL809,buff!$K:$L,2,FALSE),"")),"")</f>
        <v/>
      </c>
      <c r="AR809" s="6" t="str">
        <f>_xlfn.IFNA(IF(IF($AK809=AR$5,VLOOKUP(AM809,buff!$K:$L,2,FALSE),"")=0,"",IF($AK809=AR$5,VLOOKUP(AM809,buff!$K:$L,2,FALSE),"")),"")</f>
        <v/>
      </c>
      <c r="AS809" s="6" t="str">
        <f>_xlfn.IFNA(IF(IF($AK809=AS$5,VLOOKUP(AN809,buff!$K:$L,2,FALSE),"")=0,"",IF($AK809=AS$5,VLOOKUP(AN809,buff!$K:$L,2,FALSE),"")),"")</f>
        <v/>
      </c>
      <c r="AT809" s="6" t="str">
        <f>_xlfn.IFNA(IF(IF($AK809=AT$5,VLOOKUP(AO809,buff!$K:$L,2,FALSE),"")=0,"",IF($AK809=AT$5,VLOOKUP(AO809,buff!$K:$L,2,FALSE),"")),"")</f>
        <v/>
      </c>
      <c r="AU809" s="6" t="str">
        <f>_xlfn.IFNA(IF(IF($AK809=AU$5,VLOOKUP(AP809,buff!$K:$L,2,FALSE),"")=0,"",IF($AK809=AU$5,VLOOKUP(AP809,buff!$K:$L,2,FALSE),"")),"")</f>
        <v/>
      </c>
      <c r="AV809" s="6" t="str">
        <f>_xlfn.IFNA(IF(IF($AK809=AV$5,VLOOKUP(AL809,buff!$K:$L,2,FALSE),"")=0,"",IF($AK809=AV$5,VLOOKUP(AL809,buff!$K:$L,2,FALSE),"")),"")</f>
        <v/>
      </c>
      <c r="AW809" s="6" t="str">
        <f>_xlfn.IFNA(IF(IF($AK809=AW$5,VLOOKUP(AM809,buff!$K:$L,2,FALSE),"")=0,"",IF($AK809=AW$5,VLOOKUP(AM809,buff!$K:$L,2,FALSE),"")),"")</f>
        <v/>
      </c>
      <c r="AX809" s="6" t="str">
        <f>_xlfn.IFNA(IF(IF($AK809=AX$5,VLOOKUP(AN809,buff!$K:$L,2,FALSE),"")=0,"",IF($AK809=AX$5,VLOOKUP(AN809,buff!$K:$L,2,FALSE),"")),"")</f>
        <v/>
      </c>
      <c r="AY809" s="6" t="str">
        <f>_xlfn.IFNA(IF(IF($AK809=AY$5,VLOOKUP(AO809,buff!$K:$L,2,FALSE),"")=0,"",IF($AK809=AY$5,VLOOKUP(AO809,buff!$K:$L,2,FALSE),"")),"")</f>
        <v/>
      </c>
      <c r="AZ809" s="6" t="str">
        <f>_xlfn.IFNA(IF(IF($AK809=AZ$5,VLOOKUP(AP809,buff!$K:$L,2,FALSE),"")=0,"",IF($AK809=AZ$5,VLOOKUP(AP809,buff!$K:$L,2,FALSE),"")),"")</f>
        <v/>
      </c>
      <c r="BA809" s="6" t="e">
        <f>VLOOKUP(AL809,buff!$K:$P,6,FALSE)</f>
        <v>#N/A</v>
      </c>
      <c r="BB809" s="6" t="e">
        <f>VLOOKUP(AM809,buff!$K:$P,6,FALSE)</f>
        <v>#N/A</v>
      </c>
      <c r="BC809" s="6" t="e">
        <f>VLOOKUP(AN809,buff!$K:$P,6,FALSE)</f>
        <v>#N/A</v>
      </c>
      <c r="BD809">
        <f t="shared" si="213"/>
        <v>2</v>
      </c>
      <c r="BE809">
        <f t="shared" si="214"/>
        <v>1</v>
      </c>
      <c r="BF809" s="22">
        <f t="shared" si="215"/>
        <v>101402</v>
      </c>
    </row>
    <row r="810" spans="1:58" x14ac:dyDescent="0.15">
      <c r="A810" t="str">
        <f t="shared" si="203"/>
        <v>尤尼丝主动技能2等级4</v>
      </c>
      <c r="B810" s="8">
        <f t="shared" si="210"/>
        <v>10140204</v>
      </c>
      <c r="C810" s="8" t="str">
        <f>VLOOKUP(G810,角色!A:B,2,FALSE)</f>
        <v>尤尼丝</v>
      </c>
      <c r="D810" s="8" t="str">
        <f t="shared" si="211"/>
        <v>主动技能2</v>
      </c>
      <c r="E810" s="8">
        <f t="shared" si="204"/>
        <v>4</v>
      </c>
      <c r="F810" s="8">
        <f t="shared" si="205"/>
        <v>2</v>
      </c>
      <c r="G810" s="8">
        <f t="shared" si="206"/>
        <v>14</v>
      </c>
      <c r="H810" s="4" t="s">
        <v>945</v>
      </c>
      <c r="I810" s="20" t="str">
        <f t="shared" si="218"/>
        <v>对敌方单体攻击，造成150%攻击力（+1247）点伤害。</v>
      </c>
      <c r="J810" s="4" t="s">
        <v>277</v>
      </c>
      <c r="K810" s="1" t="s">
        <v>102</v>
      </c>
      <c r="L810" s="4" t="s">
        <v>106</v>
      </c>
      <c r="M810" s="4"/>
      <c r="N810" s="4">
        <v>100</v>
      </c>
      <c r="O810" s="20">
        <f>VLOOKUP(L810,对应表!BK:BL,2,FALSE)</f>
        <v>0</v>
      </c>
      <c r="P810" s="25" t="str">
        <f>_xlfn.IFNA(VLOOKUP(G810,角色!V:AE,主动技能!F810+1,FALSE),"")</f>
        <v>||eff_leiji|</v>
      </c>
      <c r="Q810" s="25">
        <f>(VLOOKUP(G810,角色!V:AE,主动技能!F810+4,FALSE))</f>
        <v>1</v>
      </c>
      <c r="R810" s="25">
        <v>0</v>
      </c>
      <c r="S810" s="25">
        <v>0</v>
      </c>
      <c r="T810" s="6" t="str">
        <f t="shared" si="207"/>
        <v/>
      </c>
      <c r="U810" s="6" t="str">
        <f t="shared" si="208"/>
        <v/>
      </c>
      <c r="V810" s="19" t="str">
        <f>VLOOKUP(G810,角色!AW:BC,主动技能!F810+1,FALSE)</f>
        <v>skill_10</v>
      </c>
      <c r="Y810">
        <f t="shared" si="209"/>
        <v>0</v>
      </c>
      <c r="Z810" s="19">
        <f>IF(VLOOKUP(C810,角色!CC:CI,主动技能!F810*2,FALSE)=0,"",VLOOKUP(C810,角色!CC:CI,主动技能!F810*2,FALSE))</f>
        <v>150</v>
      </c>
      <c r="AA810" s="19">
        <f>IF(VLOOKUP(C810,角色!CC:CI,主动技能!F810*2+1,FALSE)=0,0,VLOOKUP(C810,角色!CC:CI,主动技能!F810*2+1,FALSE))</f>
        <v>50</v>
      </c>
      <c r="AB810" s="19">
        <f>IF(INT(VLOOKUP(E810,角色属性概况!I:M,3,FALSE)*AA810/100)=0,"",(INT(VLOOKUP(E810,角色属性概况!I:M,3,FALSE)*AA810/100)))</f>
        <v>1247</v>
      </c>
      <c r="AE810" s="25">
        <f>(VLOOKUP(G810,角色!V:AE,主动技能!F810+7,FALSE))</f>
        <v>1</v>
      </c>
      <c r="AF810" s="19">
        <f>VLOOKUP(F810,对应表!AY:BA,3,FALSE)</f>
        <v>1</v>
      </c>
      <c r="AG810" s="19">
        <f>VLOOKUP(F810,对应表!AY:BA,2,FALSE)</f>
        <v>1</v>
      </c>
      <c r="AH810" s="25" t="str">
        <f>VLOOKUP(F810,特效对应!F:G,2,FALSE)</f>
        <v>attackex</v>
      </c>
      <c r="AJ810">
        <f t="shared" si="212"/>
        <v>4</v>
      </c>
      <c r="AQ810" s="6" t="str">
        <f>_xlfn.IFNA(IF(IF($AK810=AQ$5,VLOOKUP(AL810,buff!$K:$L,2,FALSE),"")=0,"",IF($AK810=AQ$5,VLOOKUP(AL810,buff!$K:$L,2,FALSE),"")),"")</f>
        <v/>
      </c>
      <c r="AR810" s="6" t="str">
        <f>_xlfn.IFNA(IF(IF($AK810=AR$5,VLOOKUP(AM810,buff!$K:$L,2,FALSE),"")=0,"",IF($AK810=AR$5,VLOOKUP(AM810,buff!$K:$L,2,FALSE),"")),"")</f>
        <v/>
      </c>
      <c r="AS810" s="6" t="str">
        <f>_xlfn.IFNA(IF(IF($AK810=AS$5,VLOOKUP(AN810,buff!$K:$L,2,FALSE),"")=0,"",IF($AK810=AS$5,VLOOKUP(AN810,buff!$K:$L,2,FALSE),"")),"")</f>
        <v/>
      </c>
      <c r="AT810" s="6" t="str">
        <f>_xlfn.IFNA(IF(IF($AK810=AT$5,VLOOKUP(AO810,buff!$K:$L,2,FALSE),"")=0,"",IF($AK810=AT$5,VLOOKUP(AO810,buff!$K:$L,2,FALSE),"")),"")</f>
        <v/>
      </c>
      <c r="AU810" s="6" t="str">
        <f>_xlfn.IFNA(IF(IF($AK810=AU$5,VLOOKUP(AP810,buff!$K:$L,2,FALSE),"")=0,"",IF($AK810=AU$5,VLOOKUP(AP810,buff!$K:$L,2,FALSE),"")),"")</f>
        <v/>
      </c>
      <c r="AV810" s="6" t="str">
        <f>_xlfn.IFNA(IF(IF($AK810=AV$5,VLOOKUP(AL810,buff!$K:$L,2,FALSE),"")=0,"",IF($AK810=AV$5,VLOOKUP(AL810,buff!$K:$L,2,FALSE),"")),"")</f>
        <v/>
      </c>
      <c r="AW810" s="6" t="str">
        <f>_xlfn.IFNA(IF(IF($AK810=AW$5,VLOOKUP(AM810,buff!$K:$L,2,FALSE),"")=0,"",IF($AK810=AW$5,VLOOKUP(AM810,buff!$K:$L,2,FALSE),"")),"")</f>
        <v/>
      </c>
      <c r="AX810" s="6" t="str">
        <f>_xlfn.IFNA(IF(IF($AK810=AX$5,VLOOKUP(AN810,buff!$K:$L,2,FALSE),"")=0,"",IF($AK810=AX$5,VLOOKUP(AN810,buff!$K:$L,2,FALSE),"")),"")</f>
        <v/>
      </c>
      <c r="AY810" s="6" t="str">
        <f>_xlfn.IFNA(IF(IF($AK810=AY$5,VLOOKUP(AO810,buff!$K:$L,2,FALSE),"")=0,"",IF($AK810=AY$5,VLOOKUP(AO810,buff!$K:$L,2,FALSE),"")),"")</f>
        <v/>
      </c>
      <c r="AZ810" s="6" t="str">
        <f>_xlfn.IFNA(IF(IF($AK810=AZ$5,VLOOKUP(AP810,buff!$K:$L,2,FALSE),"")=0,"",IF($AK810=AZ$5,VLOOKUP(AP810,buff!$K:$L,2,FALSE),"")),"")</f>
        <v/>
      </c>
      <c r="BA810" s="6" t="e">
        <f>VLOOKUP(AL810,buff!$K:$P,6,FALSE)</f>
        <v>#N/A</v>
      </c>
      <c r="BB810" s="6" t="e">
        <f>VLOOKUP(AM810,buff!$K:$P,6,FALSE)</f>
        <v>#N/A</v>
      </c>
      <c r="BC810" s="6" t="e">
        <f>VLOOKUP(AN810,buff!$K:$P,6,FALSE)</f>
        <v>#N/A</v>
      </c>
      <c r="BD810">
        <f t="shared" si="213"/>
        <v>2</v>
      </c>
      <c r="BE810">
        <f t="shared" si="214"/>
        <v>1</v>
      </c>
      <c r="BF810" s="22">
        <f t="shared" si="215"/>
        <v>101402</v>
      </c>
    </row>
    <row r="811" spans="1:58" x14ac:dyDescent="0.15">
      <c r="A811" t="str">
        <f t="shared" si="203"/>
        <v>尤尼丝主动技能2等级5</v>
      </c>
      <c r="B811" s="8">
        <f t="shared" si="210"/>
        <v>10140205</v>
      </c>
      <c r="C811" s="8" t="str">
        <f>VLOOKUP(G811,角色!A:B,2,FALSE)</f>
        <v>尤尼丝</v>
      </c>
      <c r="D811" s="8" t="str">
        <f t="shared" si="211"/>
        <v>主动技能2</v>
      </c>
      <c r="E811" s="8">
        <f t="shared" si="204"/>
        <v>5</v>
      </c>
      <c r="F811" s="8">
        <f t="shared" si="205"/>
        <v>2</v>
      </c>
      <c r="G811" s="8">
        <f t="shared" si="206"/>
        <v>14</v>
      </c>
      <c r="H811" s="4" t="s">
        <v>945</v>
      </c>
      <c r="I811" s="20" t="str">
        <f t="shared" si="218"/>
        <v>对敌方单体攻击，造成150%攻击力（+1867）点伤害。</v>
      </c>
      <c r="J811" s="4" t="s">
        <v>277</v>
      </c>
      <c r="K811" s="1" t="s">
        <v>102</v>
      </c>
      <c r="L811" s="4" t="s">
        <v>106</v>
      </c>
      <c r="M811" s="4"/>
      <c r="N811" s="4">
        <v>100</v>
      </c>
      <c r="O811" s="20">
        <f>VLOOKUP(L811,对应表!BK:BL,2,FALSE)</f>
        <v>0</v>
      </c>
      <c r="P811" s="25" t="str">
        <f>_xlfn.IFNA(VLOOKUP(G811,角色!V:AE,主动技能!F811+1,FALSE),"")</f>
        <v>||eff_leiji|</v>
      </c>
      <c r="Q811" s="25">
        <f>(VLOOKUP(G811,角色!V:AE,主动技能!F811+4,FALSE))</f>
        <v>1</v>
      </c>
      <c r="R811" s="25">
        <v>0</v>
      </c>
      <c r="S811" s="25">
        <v>0</v>
      </c>
      <c r="T811" s="6" t="str">
        <f t="shared" si="207"/>
        <v/>
      </c>
      <c r="U811" s="6" t="str">
        <f t="shared" si="208"/>
        <v/>
      </c>
      <c r="V811" s="19" t="str">
        <f>VLOOKUP(G811,角色!AW:BC,主动技能!F811+1,FALSE)</f>
        <v>skill_10</v>
      </c>
      <c r="Y811">
        <f t="shared" si="209"/>
        <v>0</v>
      </c>
      <c r="Z811" s="19">
        <f>IF(VLOOKUP(C811,角色!CC:CI,主动技能!F811*2,FALSE)=0,"",VLOOKUP(C811,角色!CC:CI,主动技能!F811*2,FALSE))</f>
        <v>150</v>
      </c>
      <c r="AA811" s="19">
        <f>IF(VLOOKUP(C811,角色!CC:CI,主动技能!F811*2+1,FALSE)=0,0,VLOOKUP(C811,角色!CC:CI,主动技能!F811*2+1,FALSE))</f>
        <v>50</v>
      </c>
      <c r="AB811" s="19">
        <f>IF(INT(VLOOKUP(E811,角色属性概况!I:M,3,FALSE)*AA811/100)=0,"",(INT(VLOOKUP(E811,角色属性概况!I:M,3,FALSE)*AA811/100)))</f>
        <v>1867</v>
      </c>
      <c r="AE811" s="25">
        <f>(VLOOKUP(G811,角色!V:AE,主动技能!F811+7,FALSE))</f>
        <v>1</v>
      </c>
      <c r="AF811" s="19">
        <f>VLOOKUP(F811,对应表!AY:BA,3,FALSE)</f>
        <v>1</v>
      </c>
      <c r="AG811" s="19">
        <f>VLOOKUP(F811,对应表!AY:BA,2,FALSE)</f>
        <v>1</v>
      </c>
      <c r="AH811" s="25" t="str">
        <f>VLOOKUP(F811,特效对应!F:G,2,FALSE)</f>
        <v>attackex</v>
      </c>
      <c r="AJ811">
        <f t="shared" si="212"/>
        <v>5</v>
      </c>
      <c r="AQ811" s="6" t="str">
        <f>_xlfn.IFNA(IF(IF($AK811=AQ$5,VLOOKUP(AL811,buff!$K:$L,2,FALSE),"")=0,"",IF($AK811=AQ$5,VLOOKUP(AL811,buff!$K:$L,2,FALSE),"")),"")</f>
        <v/>
      </c>
      <c r="AR811" s="6" t="str">
        <f>_xlfn.IFNA(IF(IF($AK811=AR$5,VLOOKUP(AM811,buff!$K:$L,2,FALSE),"")=0,"",IF($AK811=AR$5,VLOOKUP(AM811,buff!$K:$L,2,FALSE),"")),"")</f>
        <v/>
      </c>
      <c r="AS811" s="6" t="str">
        <f>_xlfn.IFNA(IF(IF($AK811=AS$5,VLOOKUP(AN811,buff!$K:$L,2,FALSE),"")=0,"",IF($AK811=AS$5,VLOOKUP(AN811,buff!$K:$L,2,FALSE),"")),"")</f>
        <v/>
      </c>
      <c r="AT811" s="6" t="str">
        <f>_xlfn.IFNA(IF(IF($AK811=AT$5,VLOOKUP(AO811,buff!$K:$L,2,FALSE),"")=0,"",IF($AK811=AT$5,VLOOKUP(AO811,buff!$K:$L,2,FALSE),"")),"")</f>
        <v/>
      </c>
      <c r="AU811" s="6" t="str">
        <f>_xlfn.IFNA(IF(IF($AK811=AU$5,VLOOKUP(AP811,buff!$K:$L,2,FALSE),"")=0,"",IF($AK811=AU$5,VLOOKUP(AP811,buff!$K:$L,2,FALSE),"")),"")</f>
        <v/>
      </c>
      <c r="AV811" s="6" t="str">
        <f>_xlfn.IFNA(IF(IF($AK811=AV$5,VLOOKUP(AL811,buff!$K:$L,2,FALSE),"")=0,"",IF($AK811=AV$5,VLOOKUP(AL811,buff!$K:$L,2,FALSE),"")),"")</f>
        <v/>
      </c>
      <c r="AW811" s="6" t="str">
        <f>_xlfn.IFNA(IF(IF($AK811=AW$5,VLOOKUP(AM811,buff!$K:$L,2,FALSE),"")=0,"",IF($AK811=AW$5,VLOOKUP(AM811,buff!$K:$L,2,FALSE),"")),"")</f>
        <v/>
      </c>
      <c r="AX811" s="6" t="str">
        <f>_xlfn.IFNA(IF(IF($AK811=AX$5,VLOOKUP(AN811,buff!$K:$L,2,FALSE),"")=0,"",IF($AK811=AX$5,VLOOKUP(AN811,buff!$K:$L,2,FALSE),"")),"")</f>
        <v/>
      </c>
      <c r="AY811" s="6" t="str">
        <f>_xlfn.IFNA(IF(IF($AK811=AY$5,VLOOKUP(AO811,buff!$K:$L,2,FALSE),"")=0,"",IF($AK811=AY$5,VLOOKUP(AO811,buff!$K:$L,2,FALSE),"")),"")</f>
        <v/>
      </c>
      <c r="AZ811" s="6" t="str">
        <f>_xlfn.IFNA(IF(IF($AK811=AZ$5,VLOOKUP(AP811,buff!$K:$L,2,FALSE),"")=0,"",IF($AK811=AZ$5,VLOOKUP(AP811,buff!$K:$L,2,FALSE),"")),"")</f>
        <v/>
      </c>
      <c r="BA811" s="6" t="e">
        <f>VLOOKUP(AL811,buff!$K:$P,6,FALSE)</f>
        <v>#N/A</v>
      </c>
      <c r="BB811" s="6" t="e">
        <f>VLOOKUP(AM811,buff!$K:$P,6,FALSE)</f>
        <v>#N/A</v>
      </c>
      <c r="BC811" s="6" t="e">
        <f>VLOOKUP(AN811,buff!$K:$P,6,FALSE)</f>
        <v>#N/A</v>
      </c>
      <c r="BD811">
        <f t="shared" si="213"/>
        <v>2</v>
      </c>
      <c r="BE811">
        <f t="shared" si="214"/>
        <v>1</v>
      </c>
      <c r="BF811" s="22">
        <f t="shared" si="215"/>
        <v>101402</v>
      </c>
    </row>
    <row r="812" spans="1:58" x14ac:dyDescent="0.15">
      <c r="A812" t="str">
        <f t="shared" si="203"/>
        <v>尤尼丝主动技能2等级6</v>
      </c>
      <c r="B812" s="8">
        <f t="shared" si="210"/>
        <v>10140206</v>
      </c>
      <c r="C812" s="8" t="str">
        <f>VLOOKUP(G812,角色!A:B,2,FALSE)</f>
        <v>尤尼丝</v>
      </c>
      <c r="D812" s="8" t="str">
        <f t="shared" si="211"/>
        <v>主动技能2</v>
      </c>
      <c r="E812" s="8">
        <f t="shared" si="204"/>
        <v>6</v>
      </c>
      <c r="F812" s="8">
        <f t="shared" si="205"/>
        <v>2</v>
      </c>
      <c r="G812" s="8">
        <f t="shared" si="206"/>
        <v>14</v>
      </c>
      <c r="H812" s="4" t="s">
        <v>945</v>
      </c>
      <c r="I812" s="20" t="str">
        <f t="shared" si="218"/>
        <v>对敌方单体攻击，造成150%攻击力（+2745）点伤害。</v>
      </c>
      <c r="J812" s="4" t="s">
        <v>277</v>
      </c>
      <c r="K812" s="1" t="s">
        <v>102</v>
      </c>
      <c r="L812" s="4" t="s">
        <v>106</v>
      </c>
      <c r="M812" s="4"/>
      <c r="N812" s="4">
        <v>100</v>
      </c>
      <c r="O812" s="20">
        <f>VLOOKUP(L812,对应表!BK:BL,2,FALSE)</f>
        <v>0</v>
      </c>
      <c r="P812" s="25" t="str">
        <f>_xlfn.IFNA(VLOOKUP(G812,角色!V:AE,主动技能!F812+1,FALSE),"")</f>
        <v>||eff_leiji|</v>
      </c>
      <c r="Q812" s="25">
        <f>(VLOOKUP(G812,角色!V:AE,主动技能!F812+4,FALSE))</f>
        <v>1</v>
      </c>
      <c r="R812" s="25">
        <v>0</v>
      </c>
      <c r="S812" s="25">
        <v>0</v>
      </c>
      <c r="T812" s="6" t="str">
        <f t="shared" si="207"/>
        <v/>
      </c>
      <c r="U812" s="6" t="str">
        <f t="shared" si="208"/>
        <v/>
      </c>
      <c r="V812" s="19" t="str">
        <f>VLOOKUP(G812,角色!AW:BC,主动技能!F812+1,FALSE)</f>
        <v>skill_10</v>
      </c>
      <c r="Y812">
        <f t="shared" si="209"/>
        <v>0</v>
      </c>
      <c r="Z812" s="19">
        <f>IF(VLOOKUP(C812,角色!CC:CI,主动技能!F812*2,FALSE)=0,"",VLOOKUP(C812,角色!CC:CI,主动技能!F812*2,FALSE))</f>
        <v>150</v>
      </c>
      <c r="AA812" s="19">
        <f>IF(VLOOKUP(C812,角色!CC:CI,主动技能!F812*2+1,FALSE)=0,0,VLOOKUP(C812,角色!CC:CI,主动技能!F812*2+1,FALSE))</f>
        <v>50</v>
      </c>
      <c r="AB812" s="19">
        <f>IF(INT(VLOOKUP(E812,角色属性概况!I:M,3,FALSE)*AA812/100)=0,"",(INT(VLOOKUP(E812,角色属性概况!I:M,3,FALSE)*AA812/100)))</f>
        <v>2745</v>
      </c>
      <c r="AE812" s="25">
        <f>(VLOOKUP(G812,角色!V:AE,主动技能!F812+7,FALSE))</f>
        <v>1</v>
      </c>
      <c r="AF812" s="19">
        <f>VLOOKUP(F812,对应表!AY:BA,3,FALSE)</f>
        <v>1</v>
      </c>
      <c r="AG812" s="19">
        <f>VLOOKUP(F812,对应表!AY:BA,2,FALSE)</f>
        <v>1</v>
      </c>
      <c r="AH812" s="25" t="str">
        <f>VLOOKUP(F812,特效对应!F:G,2,FALSE)</f>
        <v>attackex</v>
      </c>
      <c r="AJ812">
        <f t="shared" si="212"/>
        <v>6</v>
      </c>
      <c r="AQ812" s="6" t="str">
        <f>_xlfn.IFNA(IF(IF($AK812=AQ$5,VLOOKUP(AL812,buff!$K:$L,2,FALSE),"")=0,"",IF($AK812=AQ$5,VLOOKUP(AL812,buff!$K:$L,2,FALSE),"")),"")</f>
        <v/>
      </c>
      <c r="AR812" s="6" t="str">
        <f>_xlfn.IFNA(IF(IF($AK812=AR$5,VLOOKUP(AM812,buff!$K:$L,2,FALSE),"")=0,"",IF($AK812=AR$5,VLOOKUP(AM812,buff!$K:$L,2,FALSE),"")),"")</f>
        <v/>
      </c>
      <c r="AS812" s="6" t="str">
        <f>_xlfn.IFNA(IF(IF($AK812=AS$5,VLOOKUP(AN812,buff!$K:$L,2,FALSE),"")=0,"",IF($AK812=AS$5,VLOOKUP(AN812,buff!$K:$L,2,FALSE),"")),"")</f>
        <v/>
      </c>
      <c r="AT812" s="6" t="str">
        <f>_xlfn.IFNA(IF(IF($AK812=AT$5,VLOOKUP(AO812,buff!$K:$L,2,FALSE),"")=0,"",IF($AK812=AT$5,VLOOKUP(AO812,buff!$K:$L,2,FALSE),"")),"")</f>
        <v/>
      </c>
      <c r="AU812" s="6" t="str">
        <f>_xlfn.IFNA(IF(IF($AK812=AU$5,VLOOKUP(AP812,buff!$K:$L,2,FALSE),"")=0,"",IF($AK812=AU$5,VLOOKUP(AP812,buff!$K:$L,2,FALSE),"")),"")</f>
        <v/>
      </c>
      <c r="AV812" s="6" t="str">
        <f>_xlfn.IFNA(IF(IF($AK812=AV$5,VLOOKUP(AL812,buff!$K:$L,2,FALSE),"")=0,"",IF($AK812=AV$5,VLOOKUP(AL812,buff!$K:$L,2,FALSE),"")),"")</f>
        <v/>
      </c>
      <c r="AW812" s="6" t="str">
        <f>_xlfn.IFNA(IF(IF($AK812=AW$5,VLOOKUP(AM812,buff!$K:$L,2,FALSE),"")=0,"",IF($AK812=AW$5,VLOOKUP(AM812,buff!$K:$L,2,FALSE),"")),"")</f>
        <v/>
      </c>
      <c r="AX812" s="6" t="str">
        <f>_xlfn.IFNA(IF(IF($AK812=AX$5,VLOOKUP(AN812,buff!$K:$L,2,FALSE),"")=0,"",IF($AK812=AX$5,VLOOKUP(AN812,buff!$K:$L,2,FALSE),"")),"")</f>
        <v/>
      </c>
      <c r="AY812" s="6" t="str">
        <f>_xlfn.IFNA(IF(IF($AK812=AY$5,VLOOKUP(AO812,buff!$K:$L,2,FALSE),"")=0,"",IF($AK812=AY$5,VLOOKUP(AO812,buff!$K:$L,2,FALSE),"")),"")</f>
        <v/>
      </c>
      <c r="AZ812" s="6" t="str">
        <f>_xlfn.IFNA(IF(IF($AK812=AZ$5,VLOOKUP(AP812,buff!$K:$L,2,FALSE),"")=0,"",IF($AK812=AZ$5,VLOOKUP(AP812,buff!$K:$L,2,FALSE),"")),"")</f>
        <v/>
      </c>
      <c r="BA812" s="6" t="e">
        <f>VLOOKUP(AL812,buff!$K:$P,6,FALSE)</f>
        <v>#N/A</v>
      </c>
      <c r="BB812" s="6" t="e">
        <f>VLOOKUP(AM812,buff!$K:$P,6,FALSE)</f>
        <v>#N/A</v>
      </c>
      <c r="BC812" s="6" t="e">
        <f>VLOOKUP(AN812,buff!$K:$P,6,FALSE)</f>
        <v>#N/A</v>
      </c>
      <c r="BD812">
        <f t="shared" si="213"/>
        <v>2</v>
      </c>
      <c r="BE812">
        <f t="shared" si="214"/>
        <v>1</v>
      </c>
      <c r="BF812" s="22">
        <f t="shared" si="215"/>
        <v>101402</v>
      </c>
    </row>
    <row r="813" spans="1:58" x14ac:dyDescent="0.15">
      <c r="A813" t="str">
        <f t="shared" si="203"/>
        <v>尤尼丝主动技能2等级7</v>
      </c>
      <c r="B813" s="8">
        <f t="shared" si="210"/>
        <v>10140207</v>
      </c>
      <c r="C813" s="8" t="str">
        <f>VLOOKUP(G813,角色!A:B,2,FALSE)</f>
        <v>尤尼丝</v>
      </c>
      <c r="D813" s="8" t="str">
        <f t="shared" si="211"/>
        <v>主动技能2</v>
      </c>
      <c r="E813" s="8">
        <f t="shared" si="204"/>
        <v>7</v>
      </c>
      <c r="F813" s="8">
        <f t="shared" si="205"/>
        <v>2</v>
      </c>
      <c r="G813" s="8">
        <f t="shared" si="206"/>
        <v>14</v>
      </c>
      <c r="H813" s="4" t="s">
        <v>945</v>
      </c>
      <c r="I813" s="20" t="str">
        <f t="shared" si="218"/>
        <v>对敌方单体攻击，造成150%攻击力（+3989）点伤害。</v>
      </c>
      <c r="J813" s="4" t="s">
        <v>277</v>
      </c>
      <c r="K813" s="1" t="s">
        <v>102</v>
      </c>
      <c r="L813" s="4" t="s">
        <v>106</v>
      </c>
      <c r="M813" s="4"/>
      <c r="N813" s="4">
        <v>100</v>
      </c>
      <c r="O813" s="20">
        <f>VLOOKUP(L813,对应表!BK:BL,2,FALSE)</f>
        <v>0</v>
      </c>
      <c r="P813" s="25" t="str">
        <f>_xlfn.IFNA(VLOOKUP(G813,角色!V:AE,主动技能!F813+1,FALSE),"")</f>
        <v>||eff_leiji|</v>
      </c>
      <c r="Q813" s="25">
        <f>(VLOOKUP(G813,角色!V:AE,主动技能!F813+4,FALSE))</f>
        <v>1</v>
      </c>
      <c r="R813" s="25">
        <v>0</v>
      </c>
      <c r="S813" s="25">
        <v>0</v>
      </c>
      <c r="T813" s="6" t="str">
        <f t="shared" si="207"/>
        <v/>
      </c>
      <c r="U813" s="6" t="str">
        <f t="shared" si="208"/>
        <v/>
      </c>
      <c r="V813" s="19" t="str">
        <f>VLOOKUP(G813,角色!AW:BC,主动技能!F813+1,FALSE)</f>
        <v>skill_10</v>
      </c>
      <c r="Y813">
        <f t="shared" si="209"/>
        <v>0</v>
      </c>
      <c r="Z813" s="19">
        <f>IF(VLOOKUP(C813,角色!CC:CI,主动技能!F813*2,FALSE)=0,"",VLOOKUP(C813,角色!CC:CI,主动技能!F813*2,FALSE))</f>
        <v>150</v>
      </c>
      <c r="AA813" s="19">
        <f>IF(VLOOKUP(C813,角色!CC:CI,主动技能!F813*2+1,FALSE)=0,0,VLOOKUP(C813,角色!CC:CI,主动技能!F813*2+1,FALSE))</f>
        <v>50</v>
      </c>
      <c r="AB813" s="19">
        <f>IF(INT(VLOOKUP(E813,角色属性概况!I:M,3,FALSE)*AA813/100)=0,"",(INT(VLOOKUP(E813,角色属性概况!I:M,3,FALSE)*AA813/100)))</f>
        <v>3989</v>
      </c>
      <c r="AE813" s="25">
        <f>(VLOOKUP(G813,角色!V:AE,主动技能!F813+7,FALSE))</f>
        <v>1</v>
      </c>
      <c r="AF813" s="19">
        <f>VLOOKUP(F813,对应表!AY:BA,3,FALSE)</f>
        <v>1</v>
      </c>
      <c r="AG813" s="19">
        <f>VLOOKUP(F813,对应表!AY:BA,2,FALSE)</f>
        <v>1</v>
      </c>
      <c r="AH813" s="25" t="str">
        <f>VLOOKUP(F813,特效对应!F:G,2,FALSE)</f>
        <v>attackex</v>
      </c>
      <c r="AJ813">
        <f t="shared" si="212"/>
        <v>7</v>
      </c>
      <c r="AQ813" s="6" t="str">
        <f>_xlfn.IFNA(IF(IF($AK813=AQ$5,VLOOKUP(AL813,buff!$K:$L,2,FALSE),"")=0,"",IF($AK813=AQ$5,VLOOKUP(AL813,buff!$K:$L,2,FALSE),"")),"")</f>
        <v/>
      </c>
      <c r="AR813" s="6" t="str">
        <f>_xlfn.IFNA(IF(IF($AK813=AR$5,VLOOKUP(AM813,buff!$K:$L,2,FALSE),"")=0,"",IF($AK813=AR$5,VLOOKUP(AM813,buff!$K:$L,2,FALSE),"")),"")</f>
        <v/>
      </c>
      <c r="AS813" s="6" t="str">
        <f>_xlfn.IFNA(IF(IF($AK813=AS$5,VLOOKUP(AN813,buff!$K:$L,2,FALSE),"")=0,"",IF($AK813=AS$5,VLOOKUP(AN813,buff!$K:$L,2,FALSE),"")),"")</f>
        <v/>
      </c>
      <c r="AT813" s="6" t="str">
        <f>_xlfn.IFNA(IF(IF($AK813=AT$5,VLOOKUP(AO813,buff!$K:$L,2,FALSE),"")=0,"",IF($AK813=AT$5,VLOOKUP(AO813,buff!$K:$L,2,FALSE),"")),"")</f>
        <v/>
      </c>
      <c r="AU813" s="6" t="str">
        <f>_xlfn.IFNA(IF(IF($AK813=AU$5,VLOOKUP(AP813,buff!$K:$L,2,FALSE),"")=0,"",IF($AK813=AU$5,VLOOKUP(AP813,buff!$K:$L,2,FALSE),"")),"")</f>
        <v/>
      </c>
      <c r="AV813" s="6" t="str">
        <f>_xlfn.IFNA(IF(IF($AK813=AV$5,VLOOKUP(AL813,buff!$K:$L,2,FALSE),"")=0,"",IF($AK813=AV$5,VLOOKUP(AL813,buff!$K:$L,2,FALSE),"")),"")</f>
        <v/>
      </c>
      <c r="AW813" s="6" t="str">
        <f>_xlfn.IFNA(IF(IF($AK813=AW$5,VLOOKUP(AM813,buff!$K:$L,2,FALSE),"")=0,"",IF($AK813=AW$5,VLOOKUP(AM813,buff!$K:$L,2,FALSE),"")),"")</f>
        <v/>
      </c>
      <c r="AX813" s="6" t="str">
        <f>_xlfn.IFNA(IF(IF($AK813=AX$5,VLOOKUP(AN813,buff!$K:$L,2,FALSE),"")=0,"",IF($AK813=AX$5,VLOOKUP(AN813,buff!$K:$L,2,FALSE),"")),"")</f>
        <v/>
      </c>
      <c r="AY813" s="6" t="str">
        <f>_xlfn.IFNA(IF(IF($AK813=AY$5,VLOOKUP(AO813,buff!$K:$L,2,FALSE),"")=0,"",IF($AK813=AY$5,VLOOKUP(AO813,buff!$K:$L,2,FALSE),"")),"")</f>
        <v/>
      </c>
      <c r="AZ813" s="6" t="str">
        <f>_xlfn.IFNA(IF(IF($AK813=AZ$5,VLOOKUP(AP813,buff!$K:$L,2,FALSE),"")=0,"",IF($AK813=AZ$5,VLOOKUP(AP813,buff!$K:$L,2,FALSE),"")),"")</f>
        <v/>
      </c>
      <c r="BA813" s="6" t="e">
        <f>VLOOKUP(AL813,buff!$K:$P,6,FALSE)</f>
        <v>#N/A</v>
      </c>
      <c r="BB813" s="6" t="e">
        <f>VLOOKUP(AM813,buff!$K:$P,6,FALSE)</f>
        <v>#N/A</v>
      </c>
      <c r="BC813" s="6" t="e">
        <f>VLOOKUP(AN813,buff!$K:$P,6,FALSE)</f>
        <v>#N/A</v>
      </c>
      <c r="BD813">
        <f t="shared" si="213"/>
        <v>2</v>
      </c>
      <c r="BE813">
        <f t="shared" si="214"/>
        <v>1</v>
      </c>
      <c r="BF813" s="22">
        <f t="shared" si="215"/>
        <v>101402</v>
      </c>
    </row>
    <row r="814" spans="1:58" x14ac:dyDescent="0.15">
      <c r="A814" t="str">
        <f t="shared" si="203"/>
        <v>尤尼丝主动技能2等级8</v>
      </c>
      <c r="B814" s="8">
        <f t="shared" si="210"/>
        <v>10140208</v>
      </c>
      <c r="C814" s="8" t="str">
        <f>VLOOKUP(G814,角色!A:B,2,FALSE)</f>
        <v>尤尼丝</v>
      </c>
      <c r="D814" s="8" t="str">
        <f t="shared" si="211"/>
        <v>主动技能2</v>
      </c>
      <c r="E814" s="8">
        <f t="shared" si="204"/>
        <v>8</v>
      </c>
      <c r="F814" s="8">
        <f t="shared" si="205"/>
        <v>2</v>
      </c>
      <c r="G814" s="8">
        <f t="shared" si="206"/>
        <v>14</v>
      </c>
      <c r="H814" s="4" t="s">
        <v>945</v>
      </c>
      <c r="I814" s="20" t="str">
        <f t="shared" si="218"/>
        <v>对敌方单体攻击，造成150%攻击力（+5748）点伤害。</v>
      </c>
      <c r="J814" s="4" t="s">
        <v>277</v>
      </c>
      <c r="K814" s="1" t="s">
        <v>102</v>
      </c>
      <c r="L814" s="4" t="s">
        <v>106</v>
      </c>
      <c r="M814" s="4"/>
      <c r="N814" s="4">
        <v>100</v>
      </c>
      <c r="O814" s="20">
        <f>VLOOKUP(L814,对应表!BK:BL,2,FALSE)</f>
        <v>0</v>
      </c>
      <c r="P814" s="25" t="str">
        <f>_xlfn.IFNA(VLOOKUP(G814,角色!V:AE,主动技能!F814+1,FALSE),"")</f>
        <v>||eff_leiji|</v>
      </c>
      <c r="Q814" s="25">
        <f>(VLOOKUP(G814,角色!V:AE,主动技能!F814+4,FALSE))</f>
        <v>1</v>
      </c>
      <c r="R814" s="25">
        <v>0</v>
      </c>
      <c r="S814" s="25">
        <v>0</v>
      </c>
      <c r="T814" s="6" t="str">
        <f t="shared" si="207"/>
        <v/>
      </c>
      <c r="U814" s="6" t="str">
        <f t="shared" si="208"/>
        <v/>
      </c>
      <c r="V814" s="19" t="str">
        <f>VLOOKUP(G814,角色!AW:BC,主动技能!F814+1,FALSE)</f>
        <v>skill_10</v>
      </c>
      <c r="Y814">
        <f t="shared" si="209"/>
        <v>0</v>
      </c>
      <c r="Z814" s="19">
        <f>IF(VLOOKUP(C814,角色!CC:CI,主动技能!F814*2,FALSE)=0,"",VLOOKUP(C814,角色!CC:CI,主动技能!F814*2,FALSE))</f>
        <v>150</v>
      </c>
      <c r="AA814" s="19">
        <f>IF(VLOOKUP(C814,角色!CC:CI,主动技能!F814*2+1,FALSE)=0,0,VLOOKUP(C814,角色!CC:CI,主动技能!F814*2+1,FALSE))</f>
        <v>50</v>
      </c>
      <c r="AB814" s="19">
        <f>IF(INT(VLOOKUP(E814,角色属性概况!I:M,3,FALSE)*AA814/100)=0,"",(INT(VLOOKUP(E814,角色属性概况!I:M,3,FALSE)*AA814/100)))</f>
        <v>5748</v>
      </c>
      <c r="AE814" s="25">
        <f>(VLOOKUP(G814,角色!V:AE,主动技能!F814+7,FALSE))</f>
        <v>1</v>
      </c>
      <c r="AF814" s="19">
        <f>VLOOKUP(F814,对应表!AY:BA,3,FALSE)</f>
        <v>1</v>
      </c>
      <c r="AG814" s="19">
        <f>VLOOKUP(F814,对应表!AY:BA,2,FALSE)</f>
        <v>1</v>
      </c>
      <c r="AH814" s="25" t="str">
        <f>VLOOKUP(F814,特效对应!F:G,2,FALSE)</f>
        <v>attackex</v>
      </c>
      <c r="AJ814">
        <f t="shared" si="212"/>
        <v>8</v>
      </c>
      <c r="AQ814" s="6" t="str">
        <f>_xlfn.IFNA(IF(IF($AK814=AQ$5,VLOOKUP(AL814,buff!$K:$L,2,FALSE),"")=0,"",IF($AK814=AQ$5,VLOOKUP(AL814,buff!$K:$L,2,FALSE),"")),"")</f>
        <v/>
      </c>
      <c r="AR814" s="6" t="str">
        <f>_xlfn.IFNA(IF(IF($AK814=AR$5,VLOOKUP(AM814,buff!$K:$L,2,FALSE),"")=0,"",IF($AK814=AR$5,VLOOKUP(AM814,buff!$K:$L,2,FALSE),"")),"")</f>
        <v/>
      </c>
      <c r="AS814" s="6" t="str">
        <f>_xlfn.IFNA(IF(IF($AK814=AS$5,VLOOKUP(AN814,buff!$K:$L,2,FALSE),"")=0,"",IF($AK814=AS$5,VLOOKUP(AN814,buff!$K:$L,2,FALSE),"")),"")</f>
        <v/>
      </c>
      <c r="AT814" s="6" t="str">
        <f>_xlfn.IFNA(IF(IF($AK814=AT$5,VLOOKUP(AO814,buff!$K:$L,2,FALSE),"")=0,"",IF($AK814=AT$5,VLOOKUP(AO814,buff!$K:$L,2,FALSE),"")),"")</f>
        <v/>
      </c>
      <c r="AU814" s="6" t="str">
        <f>_xlfn.IFNA(IF(IF($AK814=AU$5,VLOOKUP(AP814,buff!$K:$L,2,FALSE),"")=0,"",IF($AK814=AU$5,VLOOKUP(AP814,buff!$K:$L,2,FALSE),"")),"")</f>
        <v/>
      </c>
      <c r="AV814" s="6" t="str">
        <f>_xlfn.IFNA(IF(IF($AK814=AV$5,VLOOKUP(AL814,buff!$K:$L,2,FALSE),"")=0,"",IF($AK814=AV$5,VLOOKUP(AL814,buff!$K:$L,2,FALSE),"")),"")</f>
        <v/>
      </c>
      <c r="AW814" s="6" t="str">
        <f>_xlfn.IFNA(IF(IF($AK814=AW$5,VLOOKUP(AM814,buff!$K:$L,2,FALSE),"")=0,"",IF($AK814=AW$5,VLOOKUP(AM814,buff!$K:$L,2,FALSE),"")),"")</f>
        <v/>
      </c>
      <c r="AX814" s="6" t="str">
        <f>_xlfn.IFNA(IF(IF($AK814=AX$5,VLOOKUP(AN814,buff!$K:$L,2,FALSE),"")=0,"",IF($AK814=AX$5,VLOOKUP(AN814,buff!$K:$L,2,FALSE),"")),"")</f>
        <v/>
      </c>
      <c r="AY814" s="6" t="str">
        <f>_xlfn.IFNA(IF(IF($AK814=AY$5,VLOOKUP(AO814,buff!$K:$L,2,FALSE),"")=0,"",IF($AK814=AY$5,VLOOKUP(AO814,buff!$K:$L,2,FALSE),"")),"")</f>
        <v/>
      </c>
      <c r="AZ814" s="6" t="str">
        <f>_xlfn.IFNA(IF(IF($AK814=AZ$5,VLOOKUP(AP814,buff!$K:$L,2,FALSE),"")=0,"",IF($AK814=AZ$5,VLOOKUP(AP814,buff!$K:$L,2,FALSE),"")),"")</f>
        <v/>
      </c>
      <c r="BA814" s="6" t="e">
        <f>VLOOKUP(AL814,buff!$K:$P,6,FALSE)</f>
        <v>#N/A</v>
      </c>
      <c r="BB814" s="6" t="e">
        <f>VLOOKUP(AM814,buff!$K:$P,6,FALSE)</f>
        <v>#N/A</v>
      </c>
      <c r="BC814" s="6" t="e">
        <f>VLOOKUP(AN814,buff!$K:$P,6,FALSE)</f>
        <v>#N/A</v>
      </c>
      <c r="BD814">
        <f t="shared" si="213"/>
        <v>2</v>
      </c>
      <c r="BE814">
        <f t="shared" si="214"/>
        <v>1</v>
      </c>
      <c r="BF814" s="22">
        <f t="shared" si="215"/>
        <v>101402</v>
      </c>
    </row>
    <row r="815" spans="1:58" x14ac:dyDescent="0.15">
      <c r="A815" t="str">
        <f t="shared" si="203"/>
        <v>尤尼丝主动技能2等级9</v>
      </c>
      <c r="B815" s="8">
        <f t="shared" si="210"/>
        <v>10140209</v>
      </c>
      <c r="C815" s="8" t="str">
        <f>VLOOKUP(G815,角色!A:B,2,FALSE)</f>
        <v>尤尼丝</v>
      </c>
      <c r="D815" s="8" t="str">
        <f t="shared" si="211"/>
        <v>主动技能2</v>
      </c>
      <c r="E815" s="8">
        <f t="shared" si="204"/>
        <v>9</v>
      </c>
      <c r="F815" s="8">
        <f t="shared" si="205"/>
        <v>2</v>
      </c>
      <c r="G815" s="8">
        <f t="shared" si="206"/>
        <v>14</v>
      </c>
      <c r="H815" s="4" t="s">
        <v>945</v>
      </c>
      <c r="I815" s="20" t="str">
        <f t="shared" si="218"/>
        <v>对敌方单体攻击，造成150%攻击力（+8240）点伤害。</v>
      </c>
      <c r="J815" s="4" t="s">
        <v>277</v>
      </c>
      <c r="K815" s="1" t="s">
        <v>102</v>
      </c>
      <c r="L815" s="4" t="s">
        <v>106</v>
      </c>
      <c r="M815" s="4"/>
      <c r="N815" s="4">
        <v>100</v>
      </c>
      <c r="O815" s="20">
        <f>VLOOKUP(L815,对应表!BK:BL,2,FALSE)</f>
        <v>0</v>
      </c>
      <c r="P815" s="25" t="str">
        <f>_xlfn.IFNA(VLOOKUP(G815,角色!V:AE,主动技能!F815+1,FALSE),"")</f>
        <v>||eff_leiji|</v>
      </c>
      <c r="Q815" s="25">
        <f>(VLOOKUP(G815,角色!V:AE,主动技能!F815+4,FALSE))</f>
        <v>1</v>
      </c>
      <c r="R815" s="25">
        <v>0</v>
      </c>
      <c r="S815" s="25">
        <v>0</v>
      </c>
      <c r="T815" s="6" t="str">
        <f t="shared" si="207"/>
        <v/>
      </c>
      <c r="U815" s="6" t="str">
        <f t="shared" si="208"/>
        <v/>
      </c>
      <c r="V815" s="19" t="str">
        <f>VLOOKUP(G815,角色!AW:BC,主动技能!F815+1,FALSE)</f>
        <v>skill_10</v>
      </c>
      <c r="Y815">
        <f t="shared" si="209"/>
        <v>0</v>
      </c>
      <c r="Z815" s="19">
        <f>IF(VLOOKUP(C815,角色!CC:CI,主动技能!F815*2,FALSE)=0,"",VLOOKUP(C815,角色!CC:CI,主动技能!F815*2,FALSE))</f>
        <v>150</v>
      </c>
      <c r="AA815" s="19">
        <f>IF(VLOOKUP(C815,角色!CC:CI,主动技能!F815*2+1,FALSE)=0,0,VLOOKUP(C815,角色!CC:CI,主动技能!F815*2+1,FALSE))</f>
        <v>50</v>
      </c>
      <c r="AB815" s="19">
        <f>IF(INT(VLOOKUP(E815,角色属性概况!I:M,3,FALSE)*AA815/100)=0,"",(INT(VLOOKUP(E815,角色属性概况!I:M,3,FALSE)*AA815/100)))</f>
        <v>8240</v>
      </c>
      <c r="AE815" s="25">
        <f>(VLOOKUP(G815,角色!V:AE,主动技能!F815+7,FALSE))</f>
        <v>1</v>
      </c>
      <c r="AF815" s="19">
        <f>VLOOKUP(F815,对应表!AY:BA,3,FALSE)</f>
        <v>1</v>
      </c>
      <c r="AG815" s="19">
        <f>VLOOKUP(F815,对应表!AY:BA,2,FALSE)</f>
        <v>1</v>
      </c>
      <c r="AH815" s="25" t="str">
        <f>VLOOKUP(F815,特效对应!F:G,2,FALSE)</f>
        <v>attackex</v>
      </c>
      <c r="AJ815">
        <f t="shared" si="212"/>
        <v>9</v>
      </c>
      <c r="AQ815" s="6" t="str">
        <f>_xlfn.IFNA(IF(IF($AK815=AQ$5,VLOOKUP(AL815,buff!$K:$L,2,FALSE),"")=0,"",IF($AK815=AQ$5,VLOOKUP(AL815,buff!$K:$L,2,FALSE),"")),"")</f>
        <v/>
      </c>
      <c r="AR815" s="6" t="str">
        <f>_xlfn.IFNA(IF(IF($AK815=AR$5,VLOOKUP(AM815,buff!$K:$L,2,FALSE),"")=0,"",IF($AK815=AR$5,VLOOKUP(AM815,buff!$K:$L,2,FALSE),"")),"")</f>
        <v/>
      </c>
      <c r="AS815" s="6" t="str">
        <f>_xlfn.IFNA(IF(IF($AK815=AS$5,VLOOKUP(AN815,buff!$K:$L,2,FALSE),"")=0,"",IF($AK815=AS$5,VLOOKUP(AN815,buff!$K:$L,2,FALSE),"")),"")</f>
        <v/>
      </c>
      <c r="AT815" s="6" t="str">
        <f>_xlfn.IFNA(IF(IF($AK815=AT$5,VLOOKUP(AO815,buff!$K:$L,2,FALSE),"")=0,"",IF($AK815=AT$5,VLOOKUP(AO815,buff!$K:$L,2,FALSE),"")),"")</f>
        <v/>
      </c>
      <c r="AU815" s="6" t="str">
        <f>_xlfn.IFNA(IF(IF($AK815=AU$5,VLOOKUP(AP815,buff!$K:$L,2,FALSE),"")=0,"",IF($AK815=AU$5,VLOOKUP(AP815,buff!$K:$L,2,FALSE),"")),"")</f>
        <v/>
      </c>
      <c r="AV815" s="6" t="str">
        <f>_xlfn.IFNA(IF(IF($AK815=AV$5,VLOOKUP(AL815,buff!$K:$L,2,FALSE),"")=0,"",IF($AK815=AV$5,VLOOKUP(AL815,buff!$K:$L,2,FALSE),"")),"")</f>
        <v/>
      </c>
      <c r="AW815" s="6" t="str">
        <f>_xlfn.IFNA(IF(IF($AK815=AW$5,VLOOKUP(AM815,buff!$K:$L,2,FALSE),"")=0,"",IF($AK815=AW$5,VLOOKUP(AM815,buff!$K:$L,2,FALSE),"")),"")</f>
        <v/>
      </c>
      <c r="AX815" s="6" t="str">
        <f>_xlfn.IFNA(IF(IF($AK815=AX$5,VLOOKUP(AN815,buff!$K:$L,2,FALSE),"")=0,"",IF($AK815=AX$5,VLOOKUP(AN815,buff!$K:$L,2,FALSE),"")),"")</f>
        <v/>
      </c>
      <c r="AY815" s="6" t="str">
        <f>_xlfn.IFNA(IF(IF($AK815=AY$5,VLOOKUP(AO815,buff!$K:$L,2,FALSE),"")=0,"",IF($AK815=AY$5,VLOOKUP(AO815,buff!$K:$L,2,FALSE),"")),"")</f>
        <v/>
      </c>
      <c r="AZ815" s="6" t="str">
        <f>_xlfn.IFNA(IF(IF($AK815=AZ$5,VLOOKUP(AP815,buff!$K:$L,2,FALSE),"")=0,"",IF($AK815=AZ$5,VLOOKUP(AP815,buff!$K:$L,2,FALSE),"")),"")</f>
        <v/>
      </c>
      <c r="BA815" s="6" t="e">
        <f>VLOOKUP(AL815,buff!$K:$P,6,FALSE)</f>
        <v>#N/A</v>
      </c>
      <c r="BB815" s="6" t="e">
        <f>VLOOKUP(AM815,buff!$K:$P,6,FALSE)</f>
        <v>#N/A</v>
      </c>
      <c r="BC815" s="6" t="e">
        <f>VLOOKUP(AN815,buff!$K:$P,6,FALSE)</f>
        <v>#N/A</v>
      </c>
      <c r="BD815">
        <f t="shared" si="213"/>
        <v>2</v>
      </c>
      <c r="BE815">
        <f t="shared" si="214"/>
        <v>1</v>
      </c>
      <c r="BF815" s="22">
        <f t="shared" si="215"/>
        <v>101402</v>
      </c>
    </row>
    <row r="816" spans="1:58" x14ac:dyDescent="0.15">
      <c r="A816" t="str">
        <f t="shared" si="203"/>
        <v>尤尼丝主动技能2等级10</v>
      </c>
      <c r="B816" s="8">
        <f t="shared" si="210"/>
        <v>10140210</v>
      </c>
      <c r="C816" s="8" t="str">
        <f>VLOOKUP(G816,角色!A:B,2,FALSE)</f>
        <v>尤尼丝</v>
      </c>
      <c r="D816" s="8" t="str">
        <f t="shared" si="211"/>
        <v>主动技能2</v>
      </c>
      <c r="E816" s="8">
        <f t="shared" si="204"/>
        <v>10</v>
      </c>
      <c r="F816" s="8">
        <f t="shared" si="205"/>
        <v>2</v>
      </c>
      <c r="G816" s="8">
        <f t="shared" si="206"/>
        <v>14</v>
      </c>
      <c r="H816" s="4" t="s">
        <v>945</v>
      </c>
      <c r="I816" s="20" t="str">
        <f t="shared" si="218"/>
        <v>对敌方单体攻击，造成150%攻击力（+11767）点伤害。</v>
      </c>
      <c r="J816" s="4" t="s">
        <v>277</v>
      </c>
      <c r="K816" s="1" t="s">
        <v>102</v>
      </c>
      <c r="L816" s="4" t="s">
        <v>106</v>
      </c>
      <c r="M816" s="4"/>
      <c r="N816" s="4">
        <v>100</v>
      </c>
      <c r="O816" s="20">
        <f>VLOOKUP(L816,对应表!BK:BL,2,FALSE)</f>
        <v>0</v>
      </c>
      <c r="P816" s="25" t="str">
        <f>_xlfn.IFNA(VLOOKUP(G816,角色!V:AE,主动技能!F816+1,FALSE),"")</f>
        <v>||eff_leiji|</v>
      </c>
      <c r="Q816" s="25">
        <f>(VLOOKUP(G816,角色!V:AE,主动技能!F816+4,FALSE))</f>
        <v>1</v>
      </c>
      <c r="R816" s="25">
        <v>0</v>
      </c>
      <c r="S816" s="25">
        <v>0</v>
      </c>
      <c r="T816" s="6" t="str">
        <f t="shared" si="207"/>
        <v/>
      </c>
      <c r="U816" s="6" t="str">
        <f t="shared" si="208"/>
        <v/>
      </c>
      <c r="V816" s="19" t="str">
        <f>VLOOKUP(G816,角色!AW:BC,主动技能!F816+1,FALSE)</f>
        <v>skill_10</v>
      </c>
      <c r="Y816">
        <f t="shared" si="209"/>
        <v>0</v>
      </c>
      <c r="Z816" s="19">
        <f>IF(VLOOKUP(C816,角色!CC:CI,主动技能!F816*2,FALSE)=0,"",VLOOKUP(C816,角色!CC:CI,主动技能!F816*2,FALSE))</f>
        <v>150</v>
      </c>
      <c r="AA816" s="19">
        <f>IF(VLOOKUP(C816,角色!CC:CI,主动技能!F816*2+1,FALSE)=0,0,VLOOKUP(C816,角色!CC:CI,主动技能!F816*2+1,FALSE))</f>
        <v>50</v>
      </c>
      <c r="AB816" s="19">
        <f>IF(INT(VLOOKUP(E816,角色属性概况!I:M,3,FALSE)*AA816/100)=0,"",(INT(VLOOKUP(E816,角色属性概况!I:M,3,FALSE)*AA816/100)))</f>
        <v>11767</v>
      </c>
      <c r="AE816" s="25">
        <f>(VLOOKUP(G816,角色!V:AE,主动技能!F816+7,FALSE))</f>
        <v>1</v>
      </c>
      <c r="AF816" s="19">
        <f>VLOOKUP(F816,对应表!AY:BA,3,FALSE)</f>
        <v>1</v>
      </c>
      <c r="AG816" s="19">
        <f>VLOOKUP(F816,对应表!AY:BA,2,FALSE)</f>
        <v>1</v>
      </c>
      <c r="AH816" s="25" t="str">
        <f>VLOOKUP(F816,特效对应!F:G,2,FALSE)</f>
        <v>attackex</v>
      </c>
      <c r="AJ816">
        <f t="shared" si="212"/>
        <v>10</v>
      </c>
      <c r="AQ816" s="6" t="str">
        <f>_xlfn.IFNA(IF(IF($AK816=AQ$5,VLOOKUP(AL816,buff!$K:$L,2,FALSE),"")=0,"",IF($AK816=AQ$5,VLOOKUP(AL816,buff!$K:$L,2,FALSE),"")),"")</f>
        <v/>
      </c>
      <c r="AR816" s="6" t="str">
        <f>_xlfn.IFNA(IF(IF($AK816=AR$5,VLOOKUP(AM816,buff!$K:$L,2,FALSE),"")=0,"",IF($AK816=AR$5,VLOOKUP(AM816,buff!$K:$L,2,FALSE),"")),"")</f>
        <v/>
      </c>
      <c r="AS816" s="6" t="str">
        <f>_xlfn.IFNA(IF(IF($AK816=AS$5,VLOOKUP(AN816,buff!$K:$L,2,FALSE),"")=0,"",IF($AK816=AS$5,VLOOKUP(AN816,buff!$K:$L,2,FALSE),"")),"")</f>
        <v/>
      </c>
      <c r="AT816" s="6" t="str">
        <f>_xlfn.IFNA(IF(IF($AK816=AT$5,VLOOKUP(AO816,buff!$K:$L,2,FALSE),"")=0,"",IF($AK816=AT$5,VLOOKUP(AO816,buff!$K:$L,2,FALSE),"")),"")</f>
        <v/>
      </c>
      <c r="AU816" s="6" t="str">
        <f>_xlfn.IFNA(IF(IF($AK816=AU$5,VLOOKUP(AP816,buff!$K:$L,2,FALSE),"")=0,"",IF($AK816=AU$5,VLOOKUP(AP816,buff!$K:$L,2,FALSE),"")),"")</f>
        <v/>
      </c>
      <c r="AV816" s="6" t="str">
        <f>_xlfn.IFNA(IF(IF($AK816=AV$5,VLOOKUP(AL816,buff!$K:$L,2,FALSE),"")=0,"",IF($AK816=AV$5,VLOOKUP(AL816,buff!$K:$L,2,FALSE),"")),"")</f>
        <v/>
      </c>
      <c r="AW816" s="6" t="str">
        <f>_xlfn.IFNA(IF(IF($AK816=AW$5,VLOOKUP(AM816,buff!$K:$L,2,FALSE),"")=0,"",IF($AK816=AW$5,VLOOKUP(AM816,buff!$K:$L,2,FALSE),"")),"")</f>
        <v/>
      </c>
      <c r="AX816" s="6" t="str">
        <f>_xlfn.IFNA(IF(IF($AK816=AX$5,VLOOKUP(AN816,buff!$K:$L,2,FALSE),"")=0,"",IF($AK816=AX$5,VLOOKUP(AN816,buff!$K:$L,2,FALSE),"")),"")</f>
        <v/>
      </c>
      <c r="AY816" s="6" t="str">
        <f>_xlfn.IFNA(IF(IF($AK816=AY$5,VLOOKUP(AO816,buff!$K:$L,2,FALSE),"")=0,"",IF($AK816=AY$5,VLOOKUP(AO816,buff!$K:$L,2,FALSE),"")),"")</f>
        <v/>
      </c>
      <c r="AZ816" s="6" t="str">
        <f>_xlfn.IFNA(IF(IF($AK816=AZ$5,VLOOKUP(AP816,buff!$K:$L,2,FALSE),"")=0,"",IF($AK816=AZ$5,VLOOKUP(AP816,buff!$K:$L,2,FALSE),"")),"")</f>
        <v/>
      </c>
      <c r="BA816" s="6" t="e">
        <f>VLOOKUP(AL816,buff!$K:$P,6,FALSE)</f>
        <v>#N/A</v>
      </c>
      <c r="BB816" s="6" t="e">
        <f>VLOOKUP(AM816,buff!$K:$P,6,FALSE)</f>
        <v>#N/A</v>
      </c>
      <c r="BC816" s="6" t="e">
        <f>VLOOKUP(AN816,buff!$K:$P,6,FALSE)</f>
        <v>#N/A</v>
      </c>
      <c r="BD816">
        <f t="shared" si="213"/>
        <v>2</v>
      </c>
      <c r="BE816">
        <f t="shared" si="214"/>
        <v>1</v>
      </c>
      <c r="BF816" s="22">
        <f t="shared" si="215"/>
        <v>101402</v>
      </c>
    </row>
    <row r="817" spans="1:58" x14ac:dyDescent="0.15">
      <c r="A817" t="str">
        <f t="shared" si="203"/>
        <v>尤尼丝主动技能2等级11</v>
      </c>
      <c r="B817" s="8">
        <f t="shared" si="210"/>
        <v>10140211</v>
      </c>
      <c r="C817" s="8" t="str">
        <f>VLOOKUP(G817,角色!A:B,2,FALSE)</f>
        <v>尤尼丝</v>
      </c>
      <c r="D817" s="8" t="str">
        <f t="shared" si="211"/>
        <v>主动技能2</v>
      </c>
      <c r="E817" s="8">
        <f t="shared" si="204"/>
        <v>11</v>
      </c>
      <c r="F817" s="8">
        <f t="shared" si="205"/>
        <v>2</v>
      </c>
      <c r="G817" s="8">
        <f t="shared" si="206"/>
        <v>14</v>
      </c>
      <c r="H817" s="4" t="s">
        <v>945</v>
      </c>
      <c r="I817" s="20" t="str">
        <f t="shared" si="218"/>
        <v>对敌方单体攻击，造成150%攻击力（+16761）点伤害。</v>
      </c>
      <c r="J817" s="4" t="s">
        <v>277</v>
      </c>
      <c r="K817" s="1" t="s">
        <v>102</v>
      </c>
      <c r="L817" s="4" t="s">
        <v>106</v>
      </c>
      <c r="M817" s="4"/>
      <c r="N817" s="4">
        <v>100</v>
      </c>
      <c r="O817" s="20">
        <f>VLOOKUP(L817,对应表!BK:BL,2,FALSE)</f>
        <v>0</v>
      </c>
      <c r="P817" s="25" t="str">
        <f>_xlfn.IFNA(VLOOKUP(G817,角色!V:AE,主动技能!F817+1,FALSE),"")</f>
        <v>||eff_leiji|</v>
      </c>
      <c r="Q817" s="25">
        <f>(VLOOKUP(G817,角色!V:AE,主动技能!F817+4,FALSE))</f>
        <v>1</v>
      </c>
      <c r="R817" s="25">
        <v>0</v>
      </c>
      <c r="S817" s="25">
        <v>0</v>
      </c>
      <c r="T817" s="6" t="str">
        <f t="shared" si="207"/>
        <v/>
      </c>
      <c r="U817" s="6" t="str">
        <f t="shared" si="208"/>
        <v/>
      </c>
      <c r="V817" s="19" t="str">
        <f>VLOOKUP(G817,角色!AW:BC,主动技能!F817+1,FALSE)</f>
        <v>skill_10</v>
      </c>
      <c r="Y817">
        <f t="shared" si="209"/>
        <v>0</v>
      </c>
      <c r="Z817" s="19">
        <f>IF(VLOOKUP(C817,角色!CC:CI,主动技能!F817*2,FALSE)=0,"",VLOOKUP(C817,角色!CC:CI,主动技能!F817*2,FALSE))</f>
        <v>150</v>
      </c>
      <c r="AA817" s="19">
        <f>IF(VLOOKUP(C817,角色!CC:CI,主动技能!F817*2+1,FALSE)=0,0,VLOOKUP(C817,角色!CC:CI,主动技能!F817*2+1,FALSE))</f>
        <v>50</v>
      </c>
      <c r="AB817" s="19">
        <f>IF(INT(VLOOKUP(E817,角色属性概况!I:M,3,FALSE)*AA817/100)=0,"",(INT(VLOOKUP(E817,角色属性概况!I:M,3,FALSE)*AA817/100)))</f>
        <v>16761</v>
      </c>
      <c r="AE817" s="25">
        <f>(VLOOKUP(G817,角色!V:AE,主动技能!F817+7,FALSE))</f>
        <v>1</v>
      </c>
      <c r="AF817" s="19">
        <f>VLOOKUP(F817,对应表!AY:BA,3,FALSE)</f>
        <v>1</v>
      </c>
      <c r="AG817" s="19">
        <f>VLOOKUP(F817,对应表!AY:BA,2,FALSE)</f>
        <v>1</v>
      </c>
      <c r="AH817" s="25" t="str">
        <f>VLOOKUP(F817,特效对应!F:G,2,FALSE)</f>
        <v>attackex</v>
      </c>
      <c r="AJ817">
        <f t="shared" si="212"/>
        <v>11</v>
      </c>
      <c r="AQ817" s="6" t="str">
        <f>_xlfn.IFNA(IF(IF($AK817=AQ$5,VLOOKUP(AL817,buff!$K:$L,2,FALSE),"")=0,"",IF($AK817=AQ$5,VLOOKUP(AL817,buff!$K:$L,2,FALSE),"")),"")</f>
        <v/>
      </c>
      <c r="AR817" s="6" t="str">
        <f>_xlfn.IFNA(IF(IF($AK817=AR$5,VLOOKUP(AM817,buff!$K:$L,2,FALSE),"")=0,"",IF($AK817=AR$5,VLOOKUP(AM817,buff!$K:$L,2,FALSE),"")),"")</f>
        <v/>
      </c>
      <c r="AS817" s="6" t="str">
        <f>_xlfn.IFNA(IF(IF($AK817=AS$5,VLOOKUP(AN817,buff!$K:$L,2,FALSE),"")=0,"",IF($AK817=AS$5,VLOOKUP(AN817,buff!$K:$L,2,FALSE),"")),"")</f>
        <v/>
      </c>
      <c r="AT817" s="6" t="str">
        <f>_xlfn.IFNA(IF(IF($AK817=AT$5,VLOOKUP(AO817,buff!$K:$L,2,FALSE),"")=0,"",IF($AK817=AT$5,VLOOKUP(AO817,buff!$K:$L,2,FALSE),"")),"")</f>
        <v/>
      </c>
      <c r="AU817" s="6" t="str">
        <f>_xlfn.IFNA(IF(IF($AK817=AU$5,VLOOKUP(AP817,buff!$K:$L,2,FALSE),"")=0,"",IF($AK817=AU$5,VLOOKUP(AP817,buff!$K:$L,2,FALSE),"")),"")</f>
        <v/>
      </c>
      <c r="AV817" s="6" t="str">
        <f>_xlfn.IFNA(IF(IF($AK817=AV$5,VLOOKUP(AL817,buff!$K:$L,2,FALSE),"")=0,"",IF($AK817=AV$5,VLOOKUP(AL817,buff!$K:$L,2,FALSE),"")),"")</f>
        <v/>
      </c>
      <c r="AW817" s="6" t="str">
        <f>_xlfn.IFNA(IF(IF($AK817=AW$5,VLOOKUP(AM817,buff!$K:$L,2,FALSE),"")=0,"",IF($AK817=AW$5,VLOOKUP(AM817,buff!$K:$L,2,FALSE),"")),"")</f>
        <v/>
      </c>
      <c r="AX817" s="6" t="str">
        <f>_xlfn.IFNA(IF(IF($AK817=AX$5,VLOOKUP(AN817,buff!$K:$L,2,FALSE),"")=0,"",IF($AK817=AX$5,VLOOKUP(AN817,buff!$K:$L,2,FALSE),"")),"")</f>
        <v/>
      </c>
      <c r="AY817" s="6" t="str">
        <f>_xlfn.IFNA(IF(IF($AK817=AY$5,VLOOKUP(AO817,buff!$K:$L,2,FALSE),"")=0,"",IF($AK817=AY$5,VLOOKUP(AO817,buff!$K:$L,2,FALSE),"")),"")</f>
        <v/>
      </c>
      <c r="AZ817" s="6" t="str">
        <f>_xlfn.IFNA(IF(IF($AK817=AZ$5,VLOOKUP(AP817,buff!$K:$L,2,FALSE),"")=0,"",IF($AK817=AZ$5,VLOOKUP(AP817,buff!$K:$L,2,FALSE),"")),"")</f>
        <v/>
      </c>
      <c r="BA817" s="6" t="e">
        <f>VLOOKUP(AL817,buff!$K:$P,6,FALSE)</f>
        <v>#N/A</v>
      </c>
      <c r="BB817" s="6" t="e">
        <f>VLOOKUP(AM817,buff!$K:$P,6,FALSE)</f>
        <v>#N/A</v>
      </c>
      <c r="BC817" s="6" t="e">
        <f>VLOOKUP(AN817,buff!$K:$P,6,FALSE)</f>
        <v>#N/A</v>
      </c>
      <c r="BD817">
        <f t="shared" si="213"/>
        <v>2</v>
      </c>
      <c r="BE817">
        <f t="shared" si="214"/>
        <v>1</v>
      </c>
      <c r="BF817" s="22">
        <f t="shared" si="215"/>
        <v>101402</v>
      </c>
    </row>
    <row r="818" spans="1:58" x14ac:dyDescent="0.15">
      <c r="A818" t="str">
        <f t="shared" si="203"/>
        <v>尤尼丝主动技能2等级12</v>
      </c>
      <c r="B818" s="8">
        <f t="shared" si="210"/>
        <v>10140212</v>
      </c>
      <c r="C818" s="8" t="str">
        <f>VLOOKUP(G818,角色!A:B,2,FALSE)</f>
        <v>尤尼丝</v>
      </c>
      <c r="D818" s="8" t="str">
        <f t="shared" si="211"/>
        <v>主动技能2</v>
      </c>
      <c r="E818" s="8">
        <f t="shared" si="204"/>
        <v>12</v>
      </c>
      <c r="F818" s="8">
        <f t="shared" si="205"/>
        <v>2</v>
      </c>
      <c r="G818" s="8">
        <f t="shared" si="206"/>
        <v>14</v>
      </c>
      <c r="H818" s="4" t="s">
        <v>945</v>
      </c>
      <c r="I818" s="20" t="str">
        <f t="shared" si="218"/>
        <v>对敌方单体攻击，造成150%攻击力（+23830）点伤害。</v>
      </c>
      <c r="J818" s="4" t="s">
        <v>277</v>
      </c>
      <c r="K818" s="1" t="s">
        <v>102</v>
      </c>
      <c r="L818" s="4" t="s">
        <v>106</v>
      </c>
      <c r="M818" s="4"/>
      <c r="N818" s="4">
        <v>100</v>
      </c>
      <c r="O818" s="20">
        <f>VLOOKUP(L818,对应表!BK:BL,2,FALSE)</f>
        <v>0</v>
      </c>
      <c r="P818" s="25" t="str">
        <f>_xlfn.IFNA(VLOOKUP(G818,角色!V:AE,主动技能!F818+1,FALSE),"")</f>
        <v>||eff_leiji|</v>
      </c>
      <c r="Q818" s="25">
        <f>(VLOOKUP(G818,角色!V:AE,主动技能!F818+4,FALSE))</f>
        <v>1</v>
      </c>
      <c r="R818" s="25">
        <v>0</v>
      </c>
      <c r="S818" s="25">
        <v>0</v>
      </c>
      <c r="T818" s="6" t="str">
        <f t="shared" si="207"/>
        <v/>
      </c>
      <c r="U818" s="6" t="str">
        <f t="shared" si="208"/>
        <v/>
      </c>
      <c r="V818" s="19" t="str">
        <f>VLOOKUP(G818,角色!AW:BC,主动技能!F818+1,FALSE)</f>
        <v>skill_10</v>
      </c>
      <c r="Y818">
        <f t="shared" si="209"/>
        <v>0</v>
      </c>
      <c r="Z818" s="19">
        <f>IF(VLOOKUP(C818,角色!CC:CI,主动技能!F818*2,FALSE)=0,"",VLOOKUP(C818,角色!CC:CI,主动技能!F818*2,FALSE))</f>
        <v>150</v>
      </c>
      <c r="AA818" s="19">
        <f>IF(VLOOKUP(C818,角色!CC:CI,主动技能!F818*2+1,FALSE)=0,0,VLOOKUP(C818,角色!CC:CI,主动技能!F818*2+1,FALSE))</f>
        <v>50</v>
      </c>
      <c r="AB818" s="19">
        <f>IF(INT(VLOOKUP(E818,角色属性概况!I:M,3,FALSE)*AA818/100)=0,"",(INT(VLOOKUP(E818,角色属性概况!I:M,3,FALSE)*AA818/100)))</f>
        <v>23830</v>
      </c>
      <c r="AE818" s="25">
        <f>(VLOOKUP(G818,角色!V:AE,主动技能!F818+7,FALSE))</f>
        <v>1</v>
      </c>
      <c r="AF818" s="19">
        <f>VLOOKUP(F818,对应表!AY:BA,3,FALSE)</f>
        <v>1</v>
      </c>
      <c r="AG818" s="19">
        <f>VLOOKUP(F818,对应表!AY:BA,2,FALSE)</f>
        <v>1</v>
      </c>
      <c r="AH818" s="25" t="str">
        <f>VLOOKUP(F818,特效对应!F:G,2,FALSE)</f>
        <v>attackex</v>
      </c>
      <c r="AJ818">
        <f t="shared" si="212"/>
        <v>12</v>
      </c>
      <c r="AQ818" s="6" t="str">
        <f>_xlfn.IFNA(IF(IF($AK818=AQ$5,VLOOKUP(AL818,buff!$K:$L,2,FALSE),"")=0,"",IF($AK818=AQ$5,VLOOKUP(AL818,buff!$K:$L,2,FALSE),"")),"")</f>
        <v/>
      </c>
      <c r="AR818" s="6" t="str">
        <f>_xlfn.IFNA(IF(IF($AK818=AR$5,VLOOKUP(AM818,buff!$K:$L,2,FALSE),"")=0,"",IF($AK818=AR$5,VLOOKUP(AM818,buff!$K:$L,2,FALSE),"")),"")</f>
        <v/>
      </c>
      <c r="AS818" s="6" t="str">
        <f>_xlfn.IFNA(IF(IF($AK818=AS$5,VLOOKUP(AN818,buff!$K:$L,2,FALSE),"")=0,"",IF($AK818=AS$5,VLOOKUP(AN818,buff!$K:$L,2,FALSE),"")),"")</f>
        <v/>
      </c>
      <c r="AT818" s="6" t="str">
        <f>_xlfn.IFNA(IF(IF($AK818=AT$5,VLOOKUP(AO818,buff!$K:$L,2,FALSE),"")=0,"",IF($AK818=AT$5,VLOOKUP(AO818,buff!$K:$L,2,FALSE),"")),"")</f>
        <v/>
      </c>
      <c r="AU818" s="6" t="str">
        <f>_xlfn.IFNA(IF(IF($AK818=AU$5,VLOOKUP(AP818,buff!$K:$L,2,FALSE),"")=0,"",IF($AK818=AU$5,VLOOKUP(AP818,buff!$K:$L,2,FALSE),"")),"")</f>
        <v/>
      </c>
      <c r="AV818" s="6" t="str">
        <f>_xlfn.IFNA(IF(IF($AK818=AV$5,VLOOKUP(AL818,buff!$K:$L,2,FALSE),"")=0,"",IF($AK818=AV$5,VLOOKUP(AL818,buff!$K:$L,2,FALSE),"")),"")</f>
        <v/>
      </c>
      <c r="AW818" s="6" t="str">
        <f>_xlfn.IFNA(IF(IF($AK818=AW$5,VLOOKUP(AM818,buff!$K:$L,2,FALSE),"")=0,"",IF($AK818=AW$5,VLOOKUP(AM818,buff!$K:$L,2,FALSE),"")),"")</f>
        <v/>
      </c>
      <c r="AX818" s="6" t="str">
        <f>_xlfn.IFNA(IF(IF($AK818=AX$5,VLOOKUP(AN818,buff!$K:$L,2,FALSE),"")=0,"",IF($AK818=AX$5,VLOOKUP(AN818,buff!$K:$L,2,FALSE),"")),"")</f>
        <v/>
      </c>
      <c r="AY818" s="6" t="str">
        <f>_xlfn.IFNA(IF(IF($AK818=AY$5,VLOOKUP(AO818,buff!$K:$L,2,FALSE),"")=0,"",IF($AK818=AY$5,VLOOKUP(AO818,buff!$K:$L,2,FALSE),"")),"")</f>
        <v/>
      </c>
      <c r="AZ818" s="6" t="str">
        <f>_xlfn.IFNA(IF(IF($AK818=AZ$5,VLOOKUP(AP818,buff!$K:$L,2,FALSE),"")=0,"",IF($AK818=AZ$5,VLOOKUP(AP818,buff!$K:$L,2,FALSE),"")),"")</f>
        <v/>
      </c>
      <c r="BA818" s="6" t="e">
        <f>VLOOKUP(AL818,buff!$K:$P,6,FALSE)</f>
        <v>#N/A</v>
      </c>
      <c r="BB818" s="6" t="e">
        <f>VLOOKUP(AM818,buff!$K:$P,6,FALSE)</f>
        <v>#N/A</v>
      </c>
      <c r="BC818" s="6" t="e">
        <f>VLOOKUP(AN818,buff!$K:$P,6,FALSE)</f>
        <v>#N/A</v>
      </c>
      <c r="BD818">
        <f t="shared" si="213"/>
        <v>2</v>
      </c>
      <c r="BE818">
        <f t="shared" si="214"/>
        <v>1</v>
      </c>
      <c r="BF818" s="22">
        <f t="shared" si="215"/>
        <v>101402</v>
      </c>
    </row>
    <row r="819" spans="1:58" x14ac:dyDescent="0.15">
      <c r="A819" t="str">
        <f t="shared" si="203"/>
        <v>尤尼丝主动技能2等级13</v>
      </c>
      <c r="B819" s="8">
        <f t="shared" si="210"/>
        <v>10140213</v>
      </c>
      <c r="C819" s="8" t="str">
        <f>VLOOKUP(G819,角色!A:B,2,FALSE)</f>
        <v>尤尼丝</v>
      </c>
      <c r="D819" s="8" t="str">
        <f t="shared" si="211"/>
        <v>主动技能2</v>
      </c>
      <c r="E819" s="8">
        <f t="shared" si="204"/>
        <v>13</v>
      </c>
      <c r="F819" s="8">
        <f t="shared" si="205"/>
        <v>2</v>
      </c>
      <c r="G819" s="8">
        <f t="shared" si="206"/>
        <v>14</v>
      </c>
      <c r="H819" s="4" t="s">
        <v>945</v>
      </c>
      <c r="I819" s="20" t="str">
        <f t="shared" si="218"/>
        <v>对敌方单体攻击，造成150%攻击力（+33839）点伤害。</v>
      </c>
      <c r="J819" s="4" t="s">
        <v>277</v>
      </c>
      <c r="K819" s="1" t="s">
        <v>102</v>
      </c>
      <c r="L819" s="4" t="s">
        <v>106</v>
      </c>
      <c r="M819" s="4"/>
      <c r="N819" s="4">
        <v>100</v>
      </c>
      <c r="O819" s="20">
        <f>VLOOKUP(L819,对应表!BK:BL,2,FALSE)</f>
        <v>0</v>
      </c>
      <c r="P819" s="25" t="str">
        <f>_xlfn.IFNA(VLOOKUP(G819,角色!V:AE,主动技能!F819+1,FALSE),"")</f>
        <v>||eff_leiji|</v>
      </c>
      <c r="Q819" s="25">
        <f>(VLOOKUP(G819,角色!V:AE,主动技能!F819+4,FALSE))</f>
        <v>1</v>
      </c>
      <c r="R819" s="25">
        <v>0</v>
      </c>
      <c r="S819" s="25">
        <v>0</v>
      </c>
      <c r="T819" s="6" t="str">
        <f t="shared" si="207"/>
        <v/>
      </c>
      <c r="U819" s="6" t="str">
        <f t="shared" si="208"/>
        <v/>
      </c>
      <c r="V819" s="19" t="str">
        <f>VLOOKUP(G819,角色!AW:BC,主动技能!F819+1,FALSE)</f>
        <v>skill_10</v>
      </c>
      <c r="Y819">
        <f t="shared" si="209"/>
        <v>0</v>
      </c>
      <c r="Z819" s="19">
        <f>IF(VLOOKUP(C819,角色!CC:CI,主动技能!F819*2,FALSE)=0,"",VLOOKUP(C819,角色!CC:CI,主动技能!F819*2,FALSE))</f>
        <v>150</v>
      </c>
      <c r="AA819" s="19">
        <f>IF(VLOOKUP(C819,角色!CC:CI,主动技能!F819*2+1,FALSE)=0,0,VLOOKUP(C819,角色!CC:CI,主动技能!F819*2+1,FALSE))</f>
        <v>50</v>
      </c>
      <c r="AB819" s="19">
        <f>IF(INT(VLOOKUP(E819,角色属性概况!I:M,3,FALSE)*AA819/100)=0,"",(INT(VLOOKUP(E819,角色属性概况!I:M,3,FALSE)*AA819/100)))</f>
        <v>33839</v>
      </c>
      <c r="AE819" s="25">
        <f>(VLOOKUP(G819,角色!V:AE,主动技能!F819+7,FALSE))</f>
        <v>1</v>
      </c>
      <c r="AF819" s="19">
        <f>VLOOKUP(F819,对应表!AY:BA,3,FALSE)</f>
        <v>1</v>
      </c>
      <c r="AG819" s="19">
        <f>VLOOKUP(F819,对应表!AY:BA,2,FALSE)</f>
        <v>1</v>
      </c>
      <c r="AH819" s="25" t="str">
        <f>VLOOKUP(F819,特效对应!F:G,2,FALSE)</f>
        <v>attackex</v>
      </c>
      <c r="AJ819">
        <f t="shared" si="212"/>
        <v>13</v>
      </c>
      <c r="AQ819" s="6" t="str">
        <f>_xlfn.IFNA(IF(IF($AK819=AQ$5,VLOOKUP(AL819,buff!$K:$L,2,FALSE),"")=0,"",IF($AK819=AQ$5,VLOOKUP(AL819,buff!$K:$L,2,FALSE),"")),"")</f>
        <v/>
      </c>
      <c r="AR819" s="6" t="str">
        <f>_xlfn.IFNA(IF(IF($AK819=AR$5,VLOOKUP(AM819,buff!$K:$L,2,FALSE),"")=0,"",IF($AK819=AR$5,VLOOKUP(AM819,buff!$K:$L,2,FALSE),"")),"")</f>
        <v/>
      </c>
      <c r="AS819" s="6" t="str">
        <f>_xlfn.IFNA(IF(IF($AK819=AS$5,VLOOKUP(AN819,buff!$K:$L,2,FALSE),"")=0,"",IF($AK819=AS$5,VLOOKUP(AN819,buff!$K:$L,2,FALSE),"")),"")</f>
        <v/>
      </c>
      <c r="AT819" s="6" t="str">
        <f>_xlfn.IFNA(IF(IF($AK819=AT$5,VLOOKUP(AO819,buff!$K:$L,2,FALSE),"")=0,"",IF($AK819=AT$5,VLOOKUP(AO819,buff!$K:$L,2,FALSE),"")),"")</f>
        <v/>
      </c>
      <c r="AU819" s="6" t="str">
        <f>_xlfn.IFNA(IF(IF($AK819=AU$5,VLOOKUP(AP819,buff!$K:$L,2,FALSE),"")=0,"",IF($AK819=AU$5,VLOOKUP(AP819,buff!$K:$L,2,FALSE),"")),"")</f>
        <v/>
      </c>
      <c r="AV819" s="6" t="str">
        <f>_xlfn.IFNA(IF(IF($AK819=AV$5,VLOOKUP(AL819,buff!$K:$L,2,FALSE),"")=0,"",IF($AK819=AV$5,VLOOKUP(AL819,buff!$K:$L,2,FALSE),"")),"")</f>
        <v/>
      </c>
      <c r="AW819" s="6" t="str">
        <f>_xlfn.IFNA(IF(IF($AK819=AW$5,VLOOKUP(AM819,buff!$K:$L,2,FALSE),"")=0,"",IF($AK819=AW$5,VLOOKUP(AM819,buff!$K:$L,2,FALSE),"")),"")</f>
        <v/>
      </c>
      <c r="AX819" s="6" t="str">
        <f>_xlfn.IFNA(IF(IF($AK819=AX$5,VLOOKUP(AN819,buff!$K:$L,2,FALSE),"")=0,"",IF($AK819=AX$5,VLOOKUP(AN819,buff!$K:$L,2,FALSE),"")),"")</f>
        <v/>
      </c>
      <c r="AY819" s="6" t="str">
        <f>_xlfn.IFNA(IF(IF($AK819=AY$5,VLOOKUP(AO819,buff!$K:$L,2,FALSE),"")=0,"",IF($AK819=AY$5,VLOOKUP(AO819,buff!$K:$L,2,FALSE),"")),"")</f>
        <v/>
      </c>
      <c r="AZ819" s="6" t="str">
        <f>_xlfn.IFNA(IF(IF($AK819=AZ$5,VLOOKUP(AP819,buff!$K:$L,2,FALSE),"")=0,"",IF($AK819=AZ$5,VLOOKUP(AP819,buff!$K:$L,2,FALSE),"")),"")</f>
        <v/>
      </c>
      <c r="BA819" s="6" t="e">
        <f>VLOOKUP(AL819,buff!$K:$P,6,FALSE)</f>
        <v>#N/A</v>
      </c>
      <c r="BB819" s="6" t="e">
        <f>VLOOKUP(AM819,buff!$K:$P,6,FALSE)</f>
        <v>#N/A</v>
      </c>
      <c r="BC819" s="6" t="e">
        <f>VLOOKUP(AN819,buff!$K:$P,6,FALSE)</f>
        <v>#N/A</v>
      </c>
      <c r="BD819">
        <f t="shared" si="213"/>
        <v>2</v>
      </c>
      <c r="BE819">
        <f t="shared" si="214"/>
        <v>1</v>
      </c>
      <c r="BF819" s="22">
        <f t="shared" si="215"/>
        <v>101402</v>
      </c>
    </row>
    <row r="820" spans="1:58" x14ac:dyDescent="0.15">
      <c r="A820" t="str">
        <f t="shared" si="203"/>
        <v>尤尼丝主动技能2等级14</v>
      </c>
      <c r="B820" s="8">
        <f t="shared" si="210"/>
        <v>10140214</v>
      </c>
      <c r="C820" s="8" t="str">
        <f>VLOOKUP(G820,角色!A:B,2,FALSE)</f>
        <v>尤尼丝</v>
      </c>
      <c r="D820" s="8" t="str">
        <f t="shared" si="211"/>
        <v>主动技能2</v>
      </c>
      <c r="E820" s="8">
        <f t="shared" si="204"/>
        <v>14</v>
      </c>
      <c r="F820" s="8">
        <f t="shared" si="205"/>
        <v>2</v>
      </c>
      <c r="G820" s="8">
        <f t="shared" si="206"/>
        <v>14</v>
      </c>
      <c r="H820" s="4" t="s">
        <v>945</v>
      </c>
      <c r="I820" s="20" t="str">
        <f t="shared" si="218"/>
        <v>对敌方单体攻击，造成150%攻击力（+48008）点伤害。</v>
      </c>
      <c r="J820" s="4" t="s">
        <v>277</v>
      </c>
      <c r="K820" s="1" t="s">
        <v>102</v>
      </c>
      <c r="L820" s="4" t="s">
        <v>106</v>
      </c>
      <c r="M820" s="4"/>
      <c r="N820" s="4">
        <v>100</v>
      </c>
      <c r="O820" s="20">
        <f>VLOOKUP(L820,对应表!BK:BL,2,FALSE)</f>
        <v>0</v>
      </c>
      <c r="P820" s="25" t="str">
        <f>_xlfn.IFNA(VLOOKUP(G820,角色!V:AE,主动技能!F820+1,FALSE),"")</f>
        <v>||eff_leiji|</v>
      </c>
      <c r="Q820" s="25">
        <f>(VLOOKUP(G820,角色!V:AE,主动技能!F820+4,FALSE))</f>
        <v>1</v>
      </c>
      <c r="R820" s="25">
        <v>0</v>
      </c>
      <c r="S820" s="25">
        <v>0</v>
      </c>
      <c r="T820" s="6" t="str">
        <f t="shared" si="207"/>
        <v/>
      </c>
      <c r="U820" s="6" t="str">
        <f t="shared" si="208"/>
        <v/>
      </c>
      <c r="V820" s="19" t="str">
        <f>VLOOKUP(G820,角色!AW:BC,主动技能!F820+1,FALSE)</f>
        <v>skill_10</v>
      </c>
      <c r="Y820">
        <f t="shared" si="209"/>
        <v>0</v>
      </c>
      <c r="Z820" s="19">
        <f>IF(VLOOKUP(C820,角色!CC:CI,主动技能!F820*2,FALSE)=0,"",VLOOKUP(C820,角色!CC:CI,主动技能!F820*2,FALSE))</f>
        <v>150</v>
      </c>
      <c r="AA820" s="19">
        <f>IF(VLOOKUP(C820,角色!CC:CI,主动技能!F820*2+1,FALSE)=0,0,VLOOKUP(C820,角色!CC:CI,主动技能!F820*2+1,FALSE))</f>
        <v>50</v>
      </c>
      <c r="AB820" s="19">
        <f>IF(INT(VLOOKUP(E820,角色属性概况!I:M,3,FALSE)*AA820/100)=0,"",(INT(VLOOKUP(E820,角色属性概况!I:M,3,FALSE)*AA820/100)))</f>
        <v>48008</v>
      </c>
      <c r="AE820" s="25">
        <f>(VLOOKUP(G820,角色!V:AE,主动技能!F820+7,FALSE))</f>
        <v>1</v>
      </c>
      <c r="AF820" s="19">
        <f>VLOOKUP(F820,对应表!AY:BA,3,FALSE)</f>
        <v>1</v>
      </c>
      <c r="AG820" s="19">
        <f>VLOOKUP(F820,对应表!AY:BA,2,FALSE)</f>
        <v>1</v>
      </c>
      <c r="AH820" s="25" t="str">
        <f>VLOOKUP(F820,特效对应!F:G,2,FALSE)</f>
        <v>attackex</v>
      </c>
      <c r="AJ820">
        <f t="shared" si="212"/>
        <v>14</v>
      </c>
      <c r="AQ820" s="6" t="str">
        <f>_xlfn.IFNA(IF(IF($AK820=AQ$5,VLOOKUP(AL820,buff!$K:$L,2,FALSE),"")=0,"",IF($AK820=AQ$5,VLOOKUP(AL820,buff!$K:$L,2,FALSE),"")),"")</f>
        <v/>
      </c>
      <c r="AR820" s="6" t="str">
        <f>_xlfn.IFNA(IF(IF($AK820=AR$5,VLOOKUP(AM820,buff!$K:$L,2,FALSE),"")=0,"",IF($AK820=AR$5,VLOOKUP(AM820,buff!$K:$L,2,FALSE),"")),"")</f>
        <v/>
      </c>
      <c r="AS820" s="6" t="str">
        <f>_xlfn.IFNA(IF(IF($AK820=AS$5,VLOOKUP(AN820,buff!$K:$L,2,FALSE),"")=0,"",IF($AK820=AS$5,VLOOKUP(AN820,buff!$K:$L,2,FALSE),"")),"")</f>
        <v/>
      </c>
      <c r="AT820" s="6" t="str">
        <f>_xlfn.IFNA(IF(IF($AK820=AT$5,VLOOKUP(AO820,buff!$K:$L,2,FALSE),"")=0,"",IF($AK820=AT$5,VLOOKUP(AO820,buff!$K:$L,2,FALSE),"")),"")</f>
        <v/>
      </c>
      <c r="AU820" s="6" t="str">
        <f>_xlfn.IFNA(IF(IF($AK820=AU$5,VLOOKUP(AP820,buff!$K:$L,2,FALSE),"")=0,"",IF($AK820=AU$5,VLOOKUP(AP820,buff!$K:$L,2,FALSE),"")),"")</f>
        <v/>
      </c>
      <c r="AV820" s="6" t="str">
        <f>_xlfn.IFNA(IF(IF($AK820=AV$5,VLOOKUP(AL820,buff!$K:$L,2,FALSE),"")=0,"",IF($AK820=AV$5,VLOOKUP(AL820,buff!$K:$L,2,FALSE),"")),"")</f>
        <v/>
      </c>
      <c r="AW820" s="6" t="str">
        <f>_xlfn.IFNA(IF(IF($AK820=AW$5,VLOOKUP(AM820,buff!$K:$L,2,FALSE),"")=0,"",IF($AK820=AW$5,VLOOKUP(AM820,buff!$K:$L,2,FALSE),"")),"")</f>
        <v/>
      </c>
      <c r="AX820" s="6" t="str">
        <f>_xlfn.IFNA(IF(IF($AK820=AX$5,VLOOKUP(AN820,buff!$K:$L,2,FALSE),"")=0,"",IF($AK820=AX$5,VLOOKUP(AN820,buff!$K:$L,2,FALSE),"")),"")</f>
        <v/>
      </c>
      <c r="AY820" s="6" t="str">
        <f>_xlfn.IFNA(IF(IF($AK820=AY$5,VLOOKUP(AO820,buff!$K:$L,2,FALSE),"")=0,"",IF($AK820=AY$5,VLOOKUP(AO820,buff!$K:$L,2,FALSE),"")),"")</f>
        <v/>
      </c>
      <c r="AZ820" s="6" t="str">
        <f>_xlfn.IFNA(IF(IF($AK820=AZ$5,VLOOKUP(AP820,buff!$K:$L,2,FALSE),"")=0,"",IF($AK820=AZ$5,VLOOKUP(AP820,buff!$K:$L,2,FALSE),"")),"")</f>
        <v/>
      </c>
      <c r="BA820" s="6" t="e">
        <f>VLOOKUP(AL820,buff!$K:$P,6,FALSE)</f>
        <v>#N/A</v>
      </c>
      <c r="BB820" s="6" t="e">
        <f>VLOOKUP(AM820,buff!$K:$P,6,FALSE)</f>
        <v>#N/A</v>
      </c>
      <c r="BC820" s="6" t="e">
        <f>VLOOKUP(AN820,buff!$K:$P,6,FALSE)</f>
        <v>#N/A</v>
      </c>
      <c r="BD820">
        <f t="shared" si="213"/>
        <v>2</v>
      </c>
      <c r="BE820">
        <f t="shared" si="214"/>
        <v>1</v>
      </c>
      <c r="BF820" s="22">
        <f t="shared" si="215"/>
        <v>101402</v>
      </c>
    </row>
    <row r="821" spans="1:58" x14ac:dyDescent="0.15">
      <c r="A821" t="str">
        <f t="shared" si="203"/>
        <v>尤尼丝主动技能2等级15</v>
      </c>
      <c r="B821" s="8">
        <f t="shared" si="210"/>
        <v>10140215</v>
      </c>
      <c r="C821" s="8" t="str">
        <f>VLOOKUP(G821,角色!A:B,2,FALSE)</f>
        <v>尤尼丝</v>
      </c>
      <c r="D821" s="8" t="str">
        <f t="shared" si="211"/>
        <v>主动技能2</v>
      </c>
      <c r="E821" s="8">
        <f t="shared" si="204"/>
        <v>15</v>
      </c>
      <c r="F821" s="8">
        <f t="shared" si="205"/>
        <v>2</v>
      </c>
      <c r="G821" s="8">
        <f t="shared" si="206"/>
        <v>14</v>
      </c>
      <c r="H821" s="4" t="s">
        <v>945</v>
      </c>
      <c r="I821" s="20" t="str">
        <f t="shared" si="218"/>
        <v>对敌方单体攻击，造成150%攻击力（+68066）点伤害。</v>
      </c>
      <c r="J821" s="4" t="s">
        <v>277</v>
      </c>
      <c r="K821" s="1" t="s">
        <v>102</v>
      </c>
      <c r="L821" s="4" t="s">
        <v>106</v>
      </c>
      <c r="M821" s="4"/>
      <c r="N821" s="4">
        <v>100</v>
      </c>
      <c r="O821" s="20">
        <f>VLOOKUP(L821,对应表!BK:BL,2,FALSE)</f>
        <v>0</v>
      </c>
      <c r="P821" s="25" t="str">
        <f>_xlfn.IFNA(VLOOKUP(G821,角色!V:AE,主动技能!F821+1,FALSE),"")</f>
        <v>||eff_leiji|</v>
      </c>
      <c r="Q821" s="25">
        <f>(VLOOKUP(G821,角色!V:AE,主动技能!F821+4,FALSE))</f>
        <v>1</v>
      </c>
      <c r="R821" s="25">
        <v>0</v>
      </c>
      <c r="S821" s="25">
        <v>0</v>
      </c>
      <c r="T821" s="6" t="str">
        <f t="shared" si="207"/>
        <v/>
      </c>
      <c r="U821" s="6" t="str">
        <f t="shared" si="208"/>
        <v/>
      </c>
      <c r="V821" s="19" t="str">
        <f>VLOOKUP(G821,角色!AW:BC,主动技能!F821+1,FALSE)</f>
        <v>skill_10</v>
      </c>
      <c r="Y821">
        <f t="shared" si="209"/>
        <v>0</v>
      </c>
      <c r="Z821" s="19">
        <f>IF(VLOOKUP(C821,角色!CC:CI,主动技能!F821*2,FALSE)=0,"",VLOOKUP(C821,角色!CC:CI,主动技能!F821*2,FALSE))</f>
        <v>150</v>
      </c>
      <c r="AA821" s="19">
        <f>IF(VLOOKUP(C821,角色!CC:CI,主动技能!F821*2+1,FALSE)=0,0,VLOOKUP(C821,角色!CC:CI,主动技能!F821*2+1,FALSE))</f>
        <v>50</v>
      </c>
      <c r="AB821" s="19">
        <f>IF(INT(VLOOKUP(E821,角色属性概况!I:M,3,FALSE)*AA821/100)=0,"",(INT(VLOOKUP(E821,角色属性概况!I:M,3,FALSE)*AA821/100)))</f>
        <v>68066</v>
      </c>
      <c r="AE821" s="25">
        <f>(VLOOKUP(G821,角色!V:AE,主动技能!F821+7,FALSE))</f>
        <v>1</v>
      </c>
      <c r="AF821" s="19">
        <f>VLOOKUP(F821,对应表!AY:BA,3,FALSE)</f>
        <v>1</v>
      </c>
      <c r="AG821" s="19">
        <f>VLOOKUP(F821,对应表!AY:BA,2,FALSE)</f>
        <v>1</v>
      </c>
      <c r="AH821" s="25" t="str">
        <f>VLOOKUP(F821,特效对应!F:G,2,FALSE)</f>
        <v>attackex</v>
      </c>
      <c r="AJ821">
        <f t="shared" si="212"/>
        <v>15</v>
      </c>
      <c r="AQ821" s="6" t="str">
        <f>_xlfn.IFNA(IF(IF($AK821=AQ$5,VLOOKUP(AL821,buff!$K:$L,2,FALSE),"")=0,"",IF($AK821=AQ$5,VLOOKUP(AL821,buff!$K:$L,2,FALSE),"")),"")</f>
        <v/>
      </c>
      <c r="AR821" s="6" t="str">
        <f>_xlfn.IFNA(IF(IF($AK821=AR$5,VLOOKUP(AM821,buff!$K:$L,2,FALSE),"")=0,"",IF($AK821=AR$5,VLOOKUP(AM821,buff!$K:$L,2,FALSE),"")),"")</f>
        <v/>
      </c>
      <c r="AS821" s="6" t="str">
        <f>_xlfn.IFNA(IF(IF($AK821=AS$5,VLOOKUP(AN821,buff!$K:$L,2,FALSE),"")=0,"",IF($AK821=AS$5,VLOOKUP(AN821,buff!$K:$L,2,FALSE),"")),"")</f>
        <v/>
      </c>
      <c r="AT821" s="6" t="str">
        <f>_xlfn.IFNA(IF(IF($AK821=AT$5,VLOOKUP(AO821,buff!$K:$L,2,FALSE),"")=0,"",IF($AK821=AT$5,VLOOKUP(AO821,buff!$K:$L,2,FALSE),"")),"")</f>
        <v/>
      </c>
      <c r="AU821" s="6" t="str">
        <f>_xlfn.IFNA(IF(IF($AK821=AU$5,VLOOKUP(AP821,buff!$K:$L,2,FALSE),"")=0,"",IF($AK821=AU$5,VLOOKUP(AP821,buff!$K:$L,2,FALSE),"")),"")</f>
        <v/>
      </c>
      <c r="AV821" s="6" t="str">
        <f>_xlfn.IFNA(IF(IF($AK821=AV$5,VLOOKUP(AL821,buff!$K:$L,2,FALSE),"")=0,"",IF($AK821=AV$5,VLOOKUP(AL821,buff!$K:$L,2,FALSE),"")),"")</f>
        <v/>
      </c>
      <c r="AW821" s="6" t="str">
        <f>_xlfn.IFNA(IF(IF($AK821=AW$5,VLOOKUP(AM821,buff!$K:$L,2,FALSE),"")=0,"",IF($AK821=AW$5,VLOOKUP(AM821,buff!$K:$L,2,FALSE),"")),"")</f>
        <v/>
      </c>
      <c r="AX821" s="6" t="str">
        <f>_xlfn.IFNA(IF(IF($AK821=AX$5,VLOOKUP(AN821,buff!$K:$L,2,FALSE),"")=0,"",IF($AK821=AX$5,VLOOKUP(AN821,buff!$K:$L,2,FALSE),"")),"")</f>
        <v/>
      </c>
      <c r="AY821" s="6" t="str">
        <f>_xlfn.IFNA(IF(IF($AK821=AY$5,VLOOKUP(AO821,buff!$K:$L,2,FALSE),"")=0,"",IF($AK821=AY$5,VLOOKUP(AO821,buff!$K:$L,2,FALSE),"")),"")</f>
        <v/>
      </c>
      <c r="AZ821" s="6" t="str">
        <f>_xlfn.IFNA(IF(IF($AK821=AZ$5,VLOOKUP(AP821,buff!$K:$L,2,FALSE),"")=0,"",IF($AK821=AZ$5,VLOOKUP(AP821,buff!$K:$L,2,FALSE),"")),"")</f>
        <v/>
      </c>
      <c r="BA821" s="6" t="e">
        <f>VLOOKUP(AL821,buff!$K:$P,6,FALSE)</f>
        <v>#N/A</v>
      </c>
      <c r="BB821" s="6" t="e">
        <f>VLOOKUP(AM821,buff!$K:$P,6,FALSE)</f>
        <v>#N/A</v>
      </c>
      <c r="BC821" s="6" t="e">
        <f>VLOOKUP(AN821,buff!$K:$P,6,FALSE)</f>
        <v>#N/A</v>
      </c>
      <c r="BD821">
        <f t="shared" si="213"/>
        <v>2</v>
      </c>
      <c r="BE821">
        <f t="shared" si="214"/>
        <v>1</v>
      </c>
      <c r="BF821" s="22">
        <f t="shared" si="215"/>
        <v>101402</v>
      </c>
    </row>
    <row r="822" spans="1:58" x14ac:dyDescent="0.15">
      <c r="A822" t="str">
        <f t="shared" si="203"/>
        <v>尤尼丝主动技能2等级16</v>
      </c>
      <c r="B822" s="8">
        <f t="shared" si="210"/>
        <v>10140216</v>
      </c>
      <c r="C822" s="8" t="str">
        <f>VLOOKUP(G822,角色!A:B,2,FALSE)</f>
        <v>尤尼丝</v>
      </c>
      <c r="D822" s="8" t="str">
        <f t="shared" si="211"/>
        <v>主动技能2</v>
      </c>
      <c r="E822" s="8">
        <f t="shared" si="204"/>
        <v>16</v>
      </c>
      <c r="F822" s="8">
        <f t="shared" si="205"/>
        <v>2</v>
      </c>
      <c r="G822" s="8">
        <f t="shared" si="206"/>
        <v>14</v>
      </c>
      <c r="H822" s="4" t="s">
        <v>945</v>
      </c>
      <c r="I822" s="20" t="str">
        <f t="shared" si="218"/>
        <v>对敌方单体攻击，造成150%攻击力（+96464）点伤害。</v>
      </c>
      <c r="J822" s="4" t="s">
        <v>277</v>
      </c>
      <c r="K822" s="1" t="s">
        <v>102</v>
      </c>
      <c r="L822" s="4" t="s">
        <v>106</v>
      </c>
      <c r="M822" s="4"/>
      <c r="N822" s="4">
        <v>100</v>
      </c>
      <c r="O822" s="20">
        <f>VLOOKUP(L822,对应表!BK:BL,2,FALSE)</f>
        <v>0</v>
      </c>
      <c r="P822" s="25" t="str">
        <f>_xlfn.IFNA(VLOOKUP(G822,角色!V:AE,主动技能!F822+1,FALSE),"")</f>
        <v>||eff_leiji|</v>
      </c>
      <c r="Q822" s="25">
        <f>(VLOOKUP(G822,角色!V:AE,主动技能!F822+4,FALSE))</f>
        <v>1</v>
      </c>
      <c r="R822" s="25">
        <v>0</v>
      </c>
      <c r="S822" s="25">
        <v>0</v>
      </c>
      <c r="T822" s="6" t="str">
        <f t="shared" si="207"/>
        <v/>
      </c>
      <c r="U822" s="6" t="str">
        <f t="shared" si="208"/>
        <v/>
      </c>
      <c r="V822" s="19" t="str">
        <f>VLOOKUP(G822,角色!AW:BC,主动技能!F822+1,FALSE)</f>
        <v>skill_10</v>
      </c>
      <c r="Y822">
        <f t="shared" si="209"/>
        <v>0</v>
      </c>
      <c r="Z822" s="19">
        <f>IF(VLOOKUP(C822,角色!CC:CI,主动技能!F822*2,FALSE)=0,"",VLOOKUP(C822,角色!CC:CI,主动技能!F822*2,FALSE))</f>
        <v>150</v>
      </c>
      <c r="AA822" s="19">
        <f>IF(VLOOKUP(C822,角色!CC:CI,主动技能!F822*2+1,FALSE)=0,0,VLOOKUP(C822,角色!CC:CI,主动技能!F822*2+1,FALSE))</f>
        <v>50</v>
      </c>
      <c r="AB822" s="19">
        <f>IF(INT(VLOOKUP(E822,角色属性概况!I:M,3,FALSE)*AA822/100)=0,"",(INT(VLOOKUP(E822,角色属性概况!I:M,3,FALSE)*AA822/100)))</f>
        <v>96464</v>
      </c>
      <c r="AE822" s="25">
        <f>(VLOOKUP(G822,角色!V:AE,主动技能!F822+7,FALSE))</f>
        <v>1</v>
      </c>
      <c r="AF822" s="19">
        <f>VLOOKUP(F822,对应表!AY:BA,3,FALSE)</f>
        <v>1</v>
      </c>
      <c r="AG822" s="19">
        <f>VLOOKUP(F822,对应表!AY:BA,2,FALSE)</f>
        <v>1</v>
      </c>
      <c r="AH822" s="25" t="str">
        <f>VLOOKUP(F822,特效对应!F:G,2,FALSE)</f>
        <v>attackex</v>
      </c>
      <c r="AJ822">
        <f t="shared" si="212"/>
        <v>16</v>
      </c>
      <c r="AQ822" s="6" t="str">
        <f>_xlfn.IFNA(IF(IF($AK822=AQ$5,VLOOKUP(AL822,buff!$K:$L,2,FALSE),"")=0,"",IF($AK822=AQ$5,VLOOKUP(AL822,buff!$K:$L,2,FALSE),"")),"")</f>
        <v/>
      </c>
      <c r="AR822" s="6" t="str">
        <f>_xlfn.IFNA(IF(IF($AK822=AR$5,VLOOKUP(AM822,buff!$K:$L,2,FALSE),"")=0,"",IF($AK822=AR$5,VLOOKUP(AM822,buff!$K:$L,2,FALSE),"")),"")</f>
        <v/>
      </c>
      <c r="AS822" s="6" t="str">
        <f>_xlfn.IFNA(IF(IF($AK822=AS$5,VLOOKUP(AN822,buff!$K:$L,2,FALSE),"")=0,"",IF($AK822=AS$5,VLOOKUP(AN822,buff!$K:$L,2,FALSE),"")),"")</f>
        <v/>
      </c>
      <c r="AT822" s="6" t="str">
        <f>_xlfn.IFNA(IF(IF($AK822=AT$5,VLOOKUP(AO822,buff!$K:$L,2,FALSE),"")=0,"",IF($AK822=AT$5,VLOOKUP(AO822,buff!$K:$L,2,FALSE),"")),"")</f>
        <v/>
      </c>
      <c r="AU822" s="6" t="str">
        <f>_xlfn.IFNA(IF(IF($AK822=AU$5,VLOOKUP(AP822,buff!$K:$L,2,FALSE),"")=0,"",IF($AK822=AU$5,VLOOKUP(AP822,buff!$K:$L,2,FALSE),"")),"")</f>
        <v/>
      </c>
      <c r="AV822" s="6" t="str">
        <f>_xlfn.IFNA(IF(IF($AK822=AV$5,VLOOKUP(AL822,buff!$K:$L,2,FALSE),"")=0,"",IF($AK822=AV$5,VLOOKUP(AL822,buff!$K:$L,2,FALSE),"")),"")</f>
        <v/>
      </c>
      <c r="AW822" s="6" t="str">
        <f>_xlfn.IFNA(IF(IF($AK822=AW$5,VLOOKUP(AM822,buff!$K:$L,2,FALSE),"")=0,"",IF($AK822=AW$5,VLOOKUP(AM822,buff!$K:$L,2,FALSE),"")),"")</f>
        <v/>
      </c>
      <c r="AX822" s="6" t="str">
        <f>_xlfn.IFNA(IF(IF($AK822=AX$5,VLOOKUP(AN822,buff!$K:$L,2,FALSE),"")=0,"",IF($AK822=AX$5,VLOOKUP(AN822,buff!$K:$L,2,FALSE),"")),"")</f>
        <v/>
      </c>
      <c r="AY822" s="6" t="str">
        <f>_xlfn.IFNA(IF(IF($AK822=AY$5,VLOOKUP(AO822,buff!$K:$L,2,FALSE),"")=0,"",IF($AK822=AY$5,VLOOKUP(AO822,buff!$K:$L,2,FALSE),"")),"")</f>
        <v/>
      </c>
      <c r="AZ822" s="6" t="str">
        <f>_xlfn.IFNA(IF(IF($AK822=AZ$5,VLOOKUP(AP822,buff!$K:$L,2,FALSE),"")=0,"",IF($AK822=AZ$5,VLOOKUP(AP822,buff!$K:$L,2,FALSE),"")),"")</f>
        <v/>
      </c>
      <c r="BA822" s="6" t="e">
        <f>VLOOKUP(AL822,buff!$K:$P,6,FALSE)</f>
        <v>#N/A</v>
      </c>
      <c r="BB822" s="6" t="e">
        <f>VLOOKUP(AM822,buff!$K:$P,6,FALSE)</f>
        <v>#N/A</v>
      </c>
      <c r="BC822" s="6" t="e">
        <f>VLOOKUP(AN822,buff!$K:$P,6,FALSE)</f>
        <v>#N/A</v>
      </c>
      <c r="BD822">
        <f t="shared" si="213"/>
        <v>2</v>
      </c>
      <c r="BE822">
        <f t="shared" si="214"/>
        <v>1</v>
      </c>
      <c r="BF822" s="22">
        <f t="shared" si="215"/>
        <v>101402</v>
      </c>
    </row>
    <row r="823" spans="1:58" x14ac:dyDescent="0.15">
      <c r="A823" t="str">
        <f t="shared" si="203"/>
        <v>尤尼丝主动技能2等级17</v>
      </c>
      <c r="B823" s="8">
        <f t="shared" si="210"/>
        <v>10140217</v>
      </c>
      <c r="C823" s="8" t="str">
        <f>VLOOKUP(G823,角色!A:B,2,FALSE)</f>
        <v>尤尼丝</v>
      </c>
      <c r="D823" s="8" t="str">
        <f t="shared" si="211"/>
        <v>主动技能2</v>
      </c>
      <c r="E823" s="8">
        <f t="shared" si="204"/>
        <v>17</v>
      </c>
      <c r="F823" s="8">
        <f t="shared" si="205"/>
        <v>2</v>
      </c>
      <c r="G823" s="8">
        <f t="shared" si="206"/>
        <v>14</v>
      </c>
      <c r="H823" s="4" t="s">
        <v>945</v>
      </c>
      <c r="I823" s="20" t="str">
        <f t="shared" si="218"/>
        <v>对敌方单体攻击，造成150%攻击力（+136667）点伤害。</v>
      </c>
      <c r="J823" s="4" t="s">
        <v>277</v>
      </c>
      <c r="K823" s="1" t="s">
        <v>102</v>
      </c>
      <c r="L823" s="4" t="s">
        <v>106</v>
      </c>
      <c r="M823" s="4"/>
      <c r="N823" s="4">
        <v>100</v>
      </c>
      <c r="O823" s="20">
        <f>VLOOKUP(L823,对应表!BK:BL,2,FALSE)</f>
        <v>0</v>
      </c>
      <c r="P823" s="25" t="str">
        <f>_xlfn.IFNA(VLOOKUP(G823,角色!V:AE,主动技能!F823+1,FALSE),"")</f>
        <v>||eff_leiji|</v>
      </c>
      <c r="Q823" s="25">
        <f>(VLOOKUP(G823,角色!V:AE,主动技能!F823+4,FALSE))</f>
        <v>1</v>
      </c>
      <c r="R823" s="25">
        <v>0</v>
      </c>
      <c r="S823" s="25">
        <v>0</v>
      </c>
      <c r="T823" s="6" t="str">
        <f t="shared" si="207"/>
        <v/>
      </c>
      <c r="U823" s="6" t="str">
        <f t="shared" si="208"/>
        <v/>
      </c>
      <c r="V823" s="19" t="str">
        <f>VLOOKUP(G823,角色!AW:BC,主动技能!F823+1,FALSE)</f>
        <v>skill_10</v>
      </c>
      <c r="Y823">
        <f t="shared" si="209"/>
        <v>0</v>
      </c>
      <c r="Z823" s="19">
        <f>IF(VLOOKUP(C823,角色!CC:CI,主动技能!F823*2,FALSE)=0,"",VLOOKUP(C823,角色!CC:CI,主动技能!F823*2,FALSE))</f>
        <v>150</v>
      </c>
      <c r="AA823" s="19">
        <f>IF(VLOOKUP(C823,角色!CC:CI,主动技能!F823*2+1,FALSE)=0,0,VLOOKUP(C823,角色!CC:CI,主动技能!F823*2+1,FALSE))</f>
        <v>50</v>
      </c>
      <c r="AB823" s="19">
        <f>IF(INT(VLOOKUP(E823,角色属性概况!I:M,3,FALSE)*AA823/100)=0,"",(INT(VLOOKUP(E823,角色属性概况!I:M,3,FALSE)*AA823/100)))</f>
        <v>136667</v>
      </c>
      <c r="AE823" s="25">
        <f>(VLOOKUP(G823,角色!V:AE,主动技能!F823+7,FALSE))</f>
        <v>1</v>
      </c>
      <c r="AF823" s="19">
        <f>VLOOKUP(F823,对应表!AY:BA,3,FALSE)</f>
        <v>1</v>
      </c>
      <c r="AG823" s="19">
        <f>VLOOKUP(F823,对应表!AY:BA,2,FALSE)</f>
        <v>1</v>
      </c>
      <c r="AH823" s="25" t="str">
        <f>VLOOKUP(F823,特效对应!F:G,2,FALSE)</f>
        <v>attackex</v>
      </c>
      <c r="AJ823">
        <f t="shared" si="212"/>
        <v>17</v>
      </c>
      <c r="AQ823" s="6" t="str">
        <f>_xlfn.IFNA(IF(IF($AK823=AQ$5,VLOOKUP(AL823,buff!$K:$L,2,FALSE),"")=0,"",IF($AK823=AQ$5,VLOOKUP(AL823,buff!$K:$L,2,FALSE),"")),"")</f>
        <v/>
      </c>
      <c r="AR823" s="6" t="str">
        <f>_xlfn.IFNA(IF(IF($AK823=AR$5,VLOOKUP(AM823,buff!$K:$L,2,FALSE),"")=0,"",IF($AK823=AR$5,VLOOKUP(AM823,buff!$K:$L,2,FALSE),"")),"")</f>
        <v/>
      </c>
      <c r="AS823" s="6" t="str">
        <f>_xlfn.IFNA(IF(IF($AK823=AS$5,VLOOKUP(AN823,buff!$K:$L,2,FALSE),"")=0,"",IF($AK823=AS$5,VLOOKUP(AN823,buff!$K:$L,2,FALSE),"")),"")</f>
        <v/>
      </c>
      <c r="AT823" s="6" t="str">
        <f>_xlfn.IFNA(IF(IF($AK823=AT$5,VLOOKUP(AO823,buff!$K:$L,2,FALSE),"")=0,"",IF($AK823=AT$5,VLOOKUP(AO823,buff!$K:$L,2,FALSE),"")),"")</f>
        <v/>
      </c>
      <c r="AU823" s="6" t="str">
        <f>_xlfn.IFNA(IF(IF($AK823=AU$5,VLOOKUP(AP823,buff!$K:$L,2,FALSE),"")=0,"",IF($AK823=AU$5,VLOOKUP(AP823,buff!$K:$L,2,FALSE),"")),"")</f>
        <v/>
      </c>
      <c r="AV823" s="6" t="str">
        <f>_xlfn.IFNA(IF(IF($AK823=AV$5,VLOOKUP(AL823,buff!$K:$L,2,FALSE),"")=0,"",IF($AK823=AV$5,VLOOKUP(AL823,buff!$K:$L,2,FALSE),"")),"")</f>
        <v/>
      </c>
      <c r="AW823" s="6" t="str">
        <f>_xlfn.IFNA(IF(IF($AK823=AW$5,VLOOKUP(AM823,buff!$K:$L,2,FALSE),"")=0,"",IF($AK823=AW$5,VLOOKUP(AM823,buff!$K:$L,2,FALSE),"")),"")</f>
        <v/>
      </c>
      <c r="AX823" s="6" t="str">
        <f>_xlfn.IFNA(IF(IF($AK823=AX$5,VLOOKUP(AN823,buff!$K:$L,2,FALSE),"")=0,"",IF($AK823=AX$5,VLOOKUP(AN823,buff!$K:$L,2,FALSE),"")),"")</f>
        <v/>
      </c>
      <c r="AY823" s="6" t="str">
        <f>_xlfn.IFNA(IF(IF($AK823=AY$5,VLOOKUP(AO823,buff!$K:$L,2,FALSE),"")=0,"",IF($AK823=AY$5,VLOOKUP(AO823,buff!$K:$L,2,FALSE),"")),"")</f>
        <v/>
      </c>
      <c r="AZ823" s="6" t="str">
        <f>_xlfn.IFNA(IF(IF($AK823=AZ$5,VLOOKUP(AP823,buff!$K:$L,2,FALSE),"")=0,"",IF($AK823=AZ$5,VLOOKUP(AP823,buff!$K:$L,2,FALSE),"")),"")</f>
        <v/>
      </c>
      <c r="BA823" s="6" t="e">
        <f>VLOOKUP(AL823,buff!$K:$P,6,FALSE)</f>
        <v>#N/A</v>
      </c>
      <c r="BB823" s="6" t="e">
        <f>VLOOKUP(AM823,buff!$K:$P,6,FALSE)</f>
        <v>#N/A</v>
      </c>
      <c r="BC823" s="6" t="e">
        <f>VLOOKUP(AN823,buff!$K:$P,6,FALSE)</f>
        <v>#N/A</v>
      </c>
      <c r="BD823">
        <f t="shared" si="213"/>
        <v>2</v>
      </c>
      <c r="BE823">
        <f t="shared" si="214"/>
        <v>1</v>
      </c>
      <c r="BF823" s="22">
        <f t="shared" si="215"/>
        <v>101402</v>
      </c>
    </row>
    <row r="824" spans="1:58" x14ac:dyDescent="0.15">
      <c r="A824" t="str">
        <f t="shared" si="203"/>
        <v>尤尼丝主动技能2等级18</v>
      </c>
      <c r="B824" s="8">
        <f t="shared" si="210"/>
        <v>10140218</v>
      </c>
      <c r="C824" s="8" t="str">
        <f>VLOOKUP(G824,角色!A:B,2,FALSE)</f>
        <v>尤尼丝</v>
      </c>
      <c r="D824" s="8" t="str">
        <f t="shared" si="211"/>
        <v>主动技能2</v>
      </c>
      <c r="E824" s="8">
        <f t="shared" si="204"/>
        <v>18</v>
      </c>
      <c r="F824" s="8">
        <f t="shared" si="205"/>
        <v>2</v>
      </c>
      <c r="G824" s="8">
        <f t="shared" si="206"/>
        <v>14</v>
      </c>
      <c r="H824" s="4" t="s">
        <v>945</v>
      </c>
      <c r="I824" s="20" t="str">
        <f t="shared" si="218"/>
        <v>对敌方单体攻击，造成150%攻击力（+193582）点伤害。</v>
      </c>
      <c r="J824" s="4" t="s">
        <v>277</v>
      </c>
      <c r="K824" s="1" t="s">
        <v>102</v>
      </c>
      <c r="L824" s="4" t="s">
        <v>106</v>
      </c>
      <c r="M824" s="4"/>
      <c r="N824" s="4">
        <v>100</v>
      </c>
      <c r="O824" s="20">
        <f>VLOOKUP(L824,对应表!BK:BL,2,FALSE)</f>
        <v>0</v>
      </c>
      <c r="P824" s="25" t="str">
        <f>_xlfn.IFNA(VLOOKUP(G824,角色!V:AE,主动技能!F824+1,FALSE),"")</f>
        <v>||eff_leiji|</v>
      </c>
      <c r="Q824" s="25">
        <f>(VLOOKUP(G824,角色!V:AE,主动技能!F824+4,FALSE))</f>
        <v>1</v>
      </c>
      <c r="R824" s="25">
        <v>0</v>
      </c>
      <c r="S824" s="25">
        <v>0</v>
      </c>
      <c r="T824" s="6" t="str">
        <f t="shared" si="207"/>
        <v/>
      </c>
      <c r="U824" s="6" t="str">
        <f t="shared" si="208"/>
        <v/>
      </c>
      <c r="V824" s="19" t="str">
        <f>VLOOKUP(G824,角色!AW:BC,主动技能!F824+1,FALSE)</f>
        <v>skill_10</v>
      </c>
      <c r="Y824">
        <f t="shared" si="209"/>
        <v>0</v>
      </c>
      <c r="Z824" s="19">
        <f>IF(VLOOKUP(C824,角色!CC:CI,主动技能!F824*2,FALSE)=0,"",VLOOKUP(C824,角色!CC:CI,主动技能!F824*2,FALSE))</f>
        <v>150</v>
      </c>
      <c r="AA824" s="19">
        <f>IF(VLOOKUP(C824,角色!CC:CI,主动技能!F824*2+1,FALSE)=0,0,VLOOKUP(C824,角色!CC:CI,主动技能!F824*2+1,FALSE))</f>
        <v>50</v>
      </c>
      <c r="AB824" s="19">
        <f>IF(INT(VLOOKUP(E824,角色属性概况!I:M,3,FALSE)*AA824/100)=0,"",(INT(VLOOKUP(E824,角色属性概况!I:M,3,FALSE)*AA824/100)))</f>
        <v>193582</v>
      </c>
      <c r="AE824" s="25">
        <f>(VLOOKUP(G824,角色!V:AE,主动技能!F824+7,FALSE))</f>
        <v>1</v>
      </c>
      <c r="AF824" s="19">
        <f>VLOOKUP(F824,对应表!AY:BA,3,FALSE)</f>
        <v>1</v>
      </c>
      <c r="AG824" s="19">
        <f>VLOOKUP(F824,对应表!AY:BA,2,FALSE)</f>
        <v>1</v>
      </c>
      <c r="AH824" s="25" t="str">
        <f>VLOOKUP(F824,特效对应!F:G,2,FALSE)</f>
        <v>attackex</v>
      </c>
      <c r="AJ824">
        <f t="shared" si="212"/>
        <v>18</v>
      </c>
      <c r="AQ824" s="6" t="str">
        <f>_xlfn.IFNA(IF(IF($AK824=AQ$5,VLOOKUP(AL824,buff!$K:$L,2,FALSE),"")=0,"",IF($AK824=AQ$5,VLOOKUP(AL824,buff!$K:$L,2,FALSE),"")),"")</f>
        <v/>
      </c>
      <c r="AR824" s="6" t="str">
        <f>_xlfn.IFNA(IF(IF($AK824=AR$5,VLOOKUP(AM824,buff!$K:$L,2,FALSE),"")=0,"",IF($AK824=AR$5,VLOOKUP(AM824,buff!$K:$L,2,FALSE),"")),"")</f>
        <v/>
      </c>
      <c r="AS824" s="6" t="str">
        <f>_xlfn.IFNA(IF(IF($AK824=AS$5,VLOOKUP(AN824,buff!$K:$L,2,FALSE),"")=0,"",IF($AK824=AS$5,VLOOKUP(AN824,buff!$K:$L,2,FALSE),"")),"")</f>
        <v/>
      </c>
      <c r="AT824" s="6" t="str">
        <f>_xlfn.IFNA(IF(IF($AK824=AT$5,VLOOKUP(AO824,buff!$K:$L,2,FALSE),"")=0,"",IF($AK824=AT$5,VLOOKUP(AO824,buff!$K:$L,2,FALSE),"")),"")</f>
        <v/>
      </c>
      <c r="AU824" s="6" t="str">
        <f>_xlfn.IFNA(IF(IF($AK824=AU$5,VLOOKUP(AP824,buff!$K:$L,2,FALSE),"")=0,"",IF($AK824=AU$5,VLOOKUP(AP824,buff!$K:$L,2,FALSE),"")),"")</f>
        <v/>
      </c>
      <c r="AV824" s="6" t="str">
        <f>_xlfn.IFNA(IF(IF($AK824=AV$5,VLOOKUP(AL824,buff!$K:$L,2,FALSE),"")=0,"",IF($AK824=AV$5,VLOOKUP(AL824,buff!$K:$L,2,FALSE),"")),"")</f>
        <v/>
      </c>
      <c r="AW824" s="6" t="str">
        <f>_xlfn.IFNA(IF(IF($AK824=AW$5,VLOOKUP(AM824,buff!$K:$L,2,FALSE),"")=0,"",IF($AK824=AW$5,VLOOKUP(AM824,buff!$K:$L,2,FALSE),"")),"")</f>
        <v/>
      </c>
      <c r="AX824" s="6" t="str">
        <f>_xlfn.IFNA(IF(IF($AK824=AX$5,VLOOKUP(AN824,buff!$K:$L,2,FALSE),"")=0,"",IF($AK824=AX$5,VLOOKUP(AN824,buff!$K:$L,2,FALSE),"")),"")</f>
        <v/>
      </c>
      <c r="AY824" s="6" t="str">
        <f>_xlfn.IFNA(IF(IF($AK824=AY$5,VLOOKUP(AO824,buff!$K:$L,2,FALSE),"")=0,"",IF($AK824=AY$5,VLOOKUP(AO824,buff!$K:$L,2,FALSE),"")),"")</f>
        <v/>
      </c>
      <c r="AZ824" s="6" t="str">
        <f>_xlfn.IFNA(IF(IF($AK824=AZ$5,VLOOKUP(AP824,buff!$K:$L,2,FALSE),"")=0,"",IF($AK824=AZ$5,VLOOKUP(AP824,buff!$K:$L,2,FALSE),"")),"")</f>
        <v/>
      </c>
      <c r="BA824" s="6" t="e">
        <f>VLOOKUP(AL824,buff!$K:$P,6,FALSE)</f>
        <v>#N/A</v>
      </c>
      <c r="BB824" s="6" t="e">
        <f>VLOOKUP(AM824,buff!$K:$P,6,FALSE)</f>
        <v>#N/A</v>
      </c>
      <c r="BC824" s="6" t="e">
        <f>VLOOKUP(AN824,buff!$K:$P,6,FALSE)</f>
        <v>#N/A</v>
      </c>
      <c r="BD824">
        <f t="shared" si="213"/>
        <v>2</v>
      </c>
      <c r="BE824">
        <f t="shared" si="214"/>
        <v>1</v>
      </c>
      <c r="BF824" s="22">
        <f t="shared" si="215"/>
        <v>101402</v>
      </c>
    </row>
    <row r="825" spans="1:58" x14ac:dyDescent="0.15">
      <c r="A825" t="str">
        <f t="shared" si="203"/>
        <v>尤尼丝主动技能2等级19</v>
      </c>
      <c r="B825" s="8">
        <f t="shared" si="210"/>
        <v>10140219</v>
      </c>
      <c r="C825" s="8" t="str">
        <f>VLOOKUP(G825,角色!A:B,2,FALSE)</f>
        <v>尤尼丝</v>
      </c>
      <c r="D825" s="8" t="str">
        <f t="shared" si="211"/>
        <v>主动技能2</v>
      </c>
      <c r="E825" s="8">
        <f t="shared" si="204"/>
        <v>19</v>
      </c>
      <c r="F825" s="8">
        <f t="shared" si="205"/>
        <v>2</v>
      </c>
      <c r="G825" s="8">
        <f t="shared" si="206"/>
        <v>14</v>
      </c>
      <c r="H825" s="4" t="s">
        <v>945</v>
      </c>
      <c r="I825" s="20" t="str">
        <f t="shared" si="218"/>
        <v>对敌方单体攻击，造成150%攻击力（+274158）点伤害。</v>
      </c>
      <c r="J825" s="4" t="s">
        <v>277</v>
      </c>
      <c r="K825" s="1" t="s">
        <v>102</v>
      </c>
      <c r="L825" s="4" t="s">
        <v>106</v>
      </c>
      <c r="M825" s="4"/>
      <c r="N825" s="4">
        <v>100</v>
      </c>
      <c r="O825" s="20">
        <f>VLOOKUP(L825,对应表!BK:BL,2,FALSE)</f>
        <v>0</v>
      </c>
      <c r="P825" s="25" t="str">
        <f>_xlfn.IFNA(VLOOKUP(G825,角色!V:AE,主动技能!F825+1,FALSE),"")</f>
        <v>||eff_leiji|</v>
      </c>
      <c r="Q825" s="25">
        <f>(VLOOKUP(G825,角色!V:AE,主动技能!F825+4,FALSE))</f>
        <v>1</v>
      </c>
      <c r="R825" s="25">
        <v>0</v>
      </c>
      <c r="S825" s="25">
        <v>0</v>
      </c>
      <c r="T825" s="6" t="str">
        <f t="shared" si="207"/>
        <v/>
      </c>
      <c r="U825" s="6" t="str">
        <f t="shared" si="208"/>
        <v/>
      </c>
      <c r="V825" s="19" t="str">
        <f>VLOOKUP(G825,角色!AW:BC,主动技能!F825+1,FALSE)</f>
        <v>skill_10</v>
      </c>
      <c r="Y825">
        <f t="shared" si="209"/>
        <v>0</v>
      </c>
      <c r="Z825" s="19">
        <f>IF(VLOOKUP(C825,角色!CC:CI,主动技能!F825*2,FALSE)=0,"",VLOOKUP(C825,角色!CC:CI,主动技能!F825*2,FALSE))</f>
        <v>150</v>
      </c>
      <c r="AA825" s="19">
        <f>IF(VLOOKUP(C825,角色!CC:CI,主动技能!F825*2+1,FALSE)=0,0,VLOOKUP(C825,角色!CC:CI,主动技能!F825*2+1,FALSE))</f>
        <v>50</v>
      </c>
      <c r="AB825" s="19">
        <f>IF(INT(VLOOKUP(E825,角色属性概况!I:M,3,FALSE)*AA825/100)=0,"",(INT(VLOOKUP(E825,角色属性概况!I:M,3,FALSE)*AA825/100)))</f>
        <v>274158</v>
      </c>
      <c r="AE825" s="25">
        <f>(VLOOKUP(G825,角色!V:AE,主动技能!F825+7,FALSE))</f>
        <v>1</v>
      </c>
      <c r="AF825" s="19">
        <f>VLOOKUP(F825,对应表!AY:BA,3,FALSE)</f>
        <v>1</v>
      </c>
      <c r="AG825" s="19">
        <f>VLOOKUP(F825,对应表!AY:BA,2,FALSE)</f>
        <v>1</v>
      </c>
      <c r="AH825" s="25" t="str">
        <f>VLOOKUP(F825,特效对应!F:G,2,FALSE)</f>
        <v>attackex</v>
      </c>
      <c r="AJ825">
        <f t="shared" si="212"/>
        <v>19</v>
      </c>
      <c r="AQ825" s="6" t="str">
        <f>_xlfn.IFNA(IF(IF($AK825=AQ$5,VLOOKUP(AL825,buff!$K:$L,2,FALSE),"")=0,"",IF($AK825=AQ$5,VLOOKUP(AL825,buff!$K:$L,2,FALSE),"")),"")</f>
        <v/>
      </c>
      <c r="AR825" s="6" t="str">
        <f>_xlfn.IFNA(IF(IF($AK825=AR$5,VLOOKUP(AM825,buff!$K:$L,2,FALSE),"")=0,"",IF($AK825=AR$5,VLOOKUP(AM825,buff!$K:$L,2,FALSE),"")),"")</f>
        <v/>
      </c>
      <c r="AS825" s="6" t="str">
        <f>_xlfn.IFNA(IF(IF($AK825=AS$5,VLOOKUP(AN825,buff!$K:$L,2,FALSE),"")=0,"",IF($AK825=AS$5,VLOOKUP(AN825,buff!$K:$L,2,FALSE),"")),"")</f>
        <v/>
      </c>
      <c r="AT825" s="6" t="str">
        <f>_xlfn.IFNA(IF(IF($AK825=AT$5,VLOOKUP(AO825,buff!$K:$L,2,FALSE),"")=0,"",IF($AK825=AT$5,VLOOKUP(AO825,buff!$K:$L,2,FALSE),"")),"")</f>
        <v/>
      </c>
      <c r="AU825" s="6" t="str">
        <f>_xlfn.IFNA(IF(IF($AK825=AU$5,VLOOKUP(AP825,buff!$K:$L,2,FALSE),"")=0,"",IF($AK825=AU$5,VLOOKUP(AP825,buff!$K:$L,2,FALSE),"")),"")</f>
        <v/>
      </c>
      <c r="AV825" s="6" t="str">
        <f>_xlfn.IFNA(IF(IF($AK825=AV$5,VLOOKUP(AL825,buff!$K:$L,2,FALSE),"")=0,"",IF($AK825=AV$5,VLOOKUP(AL825,buff!$K:$L,2,FALSE),"")),"")</f>
        <v/>
      </c>
      <c r="AW825" s="6" t="str">
        <f>_xlfn.IFNA(IF(IF($AK825=AW$5,VLOOKUP(AM825,buff!$K:$L,2,FALSE),"")=0,"",IF($AK825=AW$5,VLOOKUP(AM825,buff!$K:$L,2,FALSE),"")),"")</f>
        <v/>
      </c>
      <c r="AX825" s="6" t="str">
        <f>_xlfn.IFNA(IF(IF($AK825=AX$5,VLOOKUP(AN825,buff!$K:$L,2,FALSE),"")=0,"",IF($AK825=AX$5,VLOOKUP(AN825,buff!$K:$L,2,FALSE),"")),"")</f>
        <v/>
      </c>
      <c r="AY825" s="6" t="str">
        <f>_xlfn.IFNA(IF(IF($AK825=AY$5,VLOOKUP(AO825,buff!$K:$L,2,FALSE),"")=0,"",IF($AK825=AY$5,VLOOKUP(AO825,buff!$K:$L,2,FALSE),"")),"")</f>
        <v/>
      </c>
      <c r="AZ825" s="6" t="str">
        <f>_xlfn.IFNA(IF(IF($AK825=AZ$5,VLOOKUP(AP825,buff!$K:$L,2,FALSE),"")=0,"",IF($AK825=AZ$5,VLOOKUP(AP825,buff!$K:$L,2,FALSE),"")),"")</f>
        <v/>
      </c>
      <c r="BA825" s="6" t="e">
        <f>VLOOKUP(AL825,buff!$K:$P,6,FALSE)</f>
        <v>#N/A</v>
      </c>
      <c r="BB825" s="6" t="e">
        <f>VLOOKUP(AM825,buff!$K:$P,6,FALSE)</f>
        <v>#N/A</v>
      </c>
      <c r="BC825" s="6" t="e">
        <f>VLOOKUP(AN825,buff!$K:$P,6,FALSE)</f>
        <v>#N/A</v>
      </c>
      <c r="BD825">
        <f t="shared" si="213"/>
        <v>2</v>
      </c>
      <c r="BE825">
        <f t="shared" si="214"/>
        <v>1</v>
      </c>
      <c r="BF825" s="22">
        <f t="shared" si="215"/>
        <v>101402</v>
      </c>
    </row>
    <row r="826" spans="1:58" x14ac:dyDescent="0.15">
      <c r="A826" t="str">
        <f t="shared" si="203"/>
        <v>尤尼丝主动技能2等级20</v>
      </c>
      <c r="B826" s="8">
        <f t="shared" si="210"/>
        <v>10140220</v>
      </c>
      <c r="C826" s="8" t="str">
        <f>VLOOKUP(G826,角色!A:B,2,FALSE)</f>
        <v>尤尼丝</v>
      </c>
      <c r="D826" s="8" t="str">
        <f t="shared" si="211"/>
        <v>主动技能2</v>
      </c>
      <c r="E826" s="8">
        <f t="shared" si="204"/>
        <v>20</v>
      </c>
      <c r="F826" s="8">
        <f t="shared" si="205"/>
        <v>2</v>
      </c>
      <c r="G826" s="8">
        <f t="shared" si="206"/>
        <v>14</v>
      </c>
      <c r="H826" s="4" t="s">
        <v>945</v>
      </c>
      <c r="I826" s="20" t="str">
        <f t="shared" si="218"/>
        <v>对敌方单体攻击，造成150%攻击力（+388230）点伤害。</v>
      </c>
      <c r="J826" s="4" t="s">
        <v>277</v>
      </c>
      <c r="K826" s="1" t="s">
        <v>102</v>
      </c>
      <c r="L826" s="4" t="s">
        <v>106</v>
      </c>
      <c r="M826" s="4"/>
      <c r="N826" s="4">
        <v>100</v>
      </c>
      <c r="O826" s="20">
        <f>VLOOKUP(L826,对应表!BK:BL,2,FALSE)</f>
        <v>0</v>
      </c>
      <c r="P826" s="25" t="str">
        <f>_xlfn.IFNA(VLOOKUP(G826,角色!V:AE,主动技能!F826+1,FALSE),"")</f>
        <v>||eff_leiji|</v>
      </c>
      <c r="Q826" s="25">
        <f>(VLOOKUP(G826,角色!V:AE,主动技能!F826+4,FALSE))</f>
        <v>1</v>
      </c>
      <c r="R826" s="25">
        <v>0</v>
      </c>
      <c r="S826" s="25">
        <v>0</v>
      </c>
      <c r="T826" s="6" t="str">
        <f t="shared" si="207"/>
        <v/>
      </c>
      <c r="U826" s="6" t="str">
        <f t="shared" si="208"/>
        <v/>
      </c>
      <c r="V826" s="19" t="str">
        <f>VLOOKUP(G826,角色!AW:BC,主动技能!F826+1,FALSE)</f>
        <v>skill_10</v>
      </c>
      <c r="Y826">
        <f t="shared" si="209"/>
        <v>0</v>
      </c>
      <c r="Z826" s="19">
        <f>IF(VLOOKUP(C826,角色!CC:CI,主动技能!F826*2,FALSE)=0,"",VLOOKUP(C826,角色!CC:CI,主动技能!F826*2,FALSE))</f>
        <v>150</v>
      </c>
      <c r="AA826" s="19">
        <f>IF(VLOOKUP(C826,角色!CC:CI,主动技能!F826*2+1,FALSE)=0,0,VLOOKUP(C826,角色!CC:CI,主动技能!F826*2+1,FALSE))</f>
        <v>50</v>
      </c>
      <c r="AB826" s="19">
        <f>IF(INT(VLOOKUP(E826,角色属性概况!I:M,3,FALSE)*AA826/100)=0,"",(INT(VLOOKUP(E826,角色属性概况!I:M,3,FALSE)*AA826/100)))</f>
        <v>388230</v>
      </c>
      <c r="AE826" s="25">
        <f>(VLOOKUP(G826,角色!V:AE,主动技能!F826+7,FALSE))</f>
        <v>1</v>
      </c>
      <c r="AF826" s="19">
        <f>VLOOKUP(F826,对应表!AY:BA,3,FALSE)</f>
        <v>1</v>
      </c>
      <c r="AG826" s="19">
        <f>VLOOKUP(F826,对应表!AY:BA,2,FALSE)</f>
        <v>1</v>
      </c>
      <c r="AH826" s="25" t="str">
        <f>VLOOKUP(F826,特效对应!F:G,2,FALSE)</f>
        <v>attackex</v>
      </c>
      <c r="AJ826">
        <f t="shared" si="212"/>
        <v>20</v>
      </c>
      <c r="AQ826" s="6" t="str">
        <f>_xlfn.IFNA(IF(IF($AK826=AQ$5,VLOOKUP(AL826,buff!$K:$L,2,FALSE),"")=0,"",IF($AK826=AQ$5,VLOOKUP(AL826,buff!$K:$L,2,FALSE),"")),"")</f>
        <v/>
      </c>
      <c r="AR826" s="6" t="str">
        <f>_xlfn.IFNA(IF(IF($AK826=AR$5,VLOOKUP(AM826,buff!$K:$L,2,FALSE),"")=0,"",IF($AK826=AR$5,VLOOKUP(AM826,buff!$K:$L,2,FALSE),"")),"")</f>
        <v/>
      </c>
      <c r="AS826" s="6" t="str">
        <f>_xlfn.IFNA(IF(IF($AK826=AS$5,VLOOKUP(AN826,buff!$K:$L,2,FALSE),"")=0,"",IF($AK826=AS$5,VLOOKUP(AN826,buff!$K:$L,2,FALSE),"")),"")</f>
        <v/>
      </c>
      <c r="AT826" s="6" t="str">
        <f>_xlfn.IFNA(IF(IF($AK826=AT$5,VLOOKUP(AO826,buff!$K:$L,2,FALSE),"")=0,"",IF($AK826=AT$5,VLOOKUP(AO826,buff!$K:$L,2,FALSE),"")),"")</f>
        <v/>
      </c>
      <c r="AU826" s="6" t="str">
        <f>_xlfn.IFNA(IF(IF($AK826=AU$5,VLOOKUP(AP826,buff!$K:$L,2,FALSE),"")=0,"",IF($AK826=AU$5,VLOOKUP(AP826,buff!$K:$L,2,FALSE),"")),"")</f>
        <v/>
      </c>
      <c r="AV826" s="6" t="str">
        <f>_xlfn.IFNA(IF(IF($AK826=AV$5,VLOOKUP(AL826,buff!$K:$L,2,FALSE),"")=0,"",IF($AK826=AV$5,VLOOKUP(AL826,buff!$K:$L,2,FALSE),"")),"")</f>
        <v/>
      </c>
      <c r="AW826" s="6" t="str">
        <f>_xlfn.IFNA(IF(IF($AK826=AW$5,VLOOKUP(AM826,buff!$K:$L,2,FALSE),"")=0,"",IF($AK826=AW$5,VLOOKUP(AM826,buff!$K:$L,2,FALSE),"")),"")</f>
        <v/>
      </c>
      <c r="AX826" s="6" t="str">
        <f>_xlfn.IFNA(IF(IF($AK826=AX$5,VLOOKUP(AN826,buff!$K:$L,2,FALSE),"")=0,"",IF($AK826=AX$5,VLOOKUP(AN826,buff!$K:$L,2,FALSE),"")),"")</f>
        <v/>
      </c>
      <c r="AY826" s="6" t="str">
        <f>_xlfn.IFNA(IF(IF($AK826=AY$5,VLOOKUP(AO826,buff!$K:$L,2,FALSE),"")=0,"",IF($AK826=AY$5,VLOOKUP(AO826,buff!$K:$L,2,FALSE),"")),"")</f>
        <v/>
      </c>
      <c r="AZ826" s="6" t="str">
        <f>_xlfn.IFNA(IF(IF($AK826=AZ$5,VLOOKUP(AP826,buff!$K:$L,2,FALSE),"")=0,"",IF($AK826=AZ$5,VLOOKUP(AP826,buff!$K:$L,2,FALSE),"")),"")</f>
        <v/>
      </c>
      <c r="BA826" s="6" t="e">
        <f>VLOOKUP(AL826,buff!$K:$P,6,FALSE)</f>
        <v>#N/A</v>
      </c>
      <c r="BB826" s="6" t="e">
        <f>VLOOKUP(AM826,buff!$K:$P,6,FALSE)</f>
        <v>#N/A</v>
      </c>
      <c r="BC826" s="6" t="e">
        <f>VLOOKUP(AN826,buff!$K:$P,6,FALSE)</f>
        <v>#N/A</v>
      </c>
      <c r="BD826">
        <f t="shared" si="213"/>
        <v>2</v>
      </c>
      <c r="BE826">
        <f t="shared" si="214"/>
        <v>1</v>
      </c>
      <c r="BF826" s="22">
        <f t="shared" si="215"/>
        <v>101402</v>
      </c>
    </row>
    <row r="827" spans="1:58" x14ac:dyDescent="0.15">
      <c r="A827" t="str">
        <f t="shared" si="203"/>
        <v>尤尼丝主动技能3等级1</v>
      </c>
      <c r="B827" s="8">
        <f t="shared" si="210"/>
        <v>10140301</v>
      </c>
      <c r="C827" s="8" t="str">
        <f>VLOOKUP(G827,角色!A:B,2,FALSE)</f>
        <v>尤尼丝</v>
      </c>
      <c r="D827" s="8" t="str">
        <f t="shared" si="211"/>
        <v>主动技能3</v>
      </c>
      <c r="E827" s="8">
        <f t="shared" si="204"/>
        <v>1</v>
      </c>
      <c r="F827" s="8">
        <f t="shared" si="205"/>
        <v>3</v>
      </c>
      <c r="G827" s="8">
        <f t="shared" si="206"/>
        <v>14</v>
      </c>
      <c r="H827" t="s">
        <v>956</v>
      </c>
      <c r="I827" s="20" t="str">
        <f>"对敌方"&amp;L827&amp;"攻击，造成"&amp;Z827&amp;"%攻击力（+"&amp;AB827&amp;"）点伤害。并目标攻击"&amp;BA827&amp;"%,目标防御"&amp;BB827&amp;"%。"</f>
        <v>对敌方全体攻击，造成125%攻击力（+276）点伤害。并目标攻击-20%,目标防御-10%。</v>
      </c>
      <c r="J827" s="4" t="s">
        <v>277</v>
      </c>
      <c r="K827" s="1" t="s">
        <v>102</v>
      </c>
      <c r="L827" s="4" t="s">
        <v>108</v>
      </c>
      <c r="M827" s="4"/>
      <c r="N827" s="4">
        <v>100</v>
      </c>
      <c r="O827" s="20">
        <f>VLOOKUP(L827,对应表!BK:BL,2,FALSE)</f>
        <v>100</v>
      </c>
      <c r="P827" s="25" t="str">
        <f>_xlfn.IFNA(VLOOKUP(G827,角色!V:AE,主动技能!F827+1,FALSE),"")</f>
        <v>||eff_shenlehuacai|</v>
      </c>
      <c r="Q827" s="25">
        <f>(VLOOKUP(G827,角色!V:AE,主动技能!F827+4,FALSE))</f>
        <v>3</v>
      </c>
      <c r="R827" s="25">
        <v>0</v>
      </c>
      <c r="S827" s="25">
        <v>0</v>
      </c>
      <c r="T827" s="6" t="str">
        <f t="shared" si="207"/>
        <v>100070:100:2:0|100081:100:2:0</v>
      </c>
      <c r="U827" s="6" t="str">
        <f t="shared" si="208"/>
        <v/>
      </c>
      <c r="V827" s="19" t="str">
        <f>VLOOKUP(G827,角色!AW:BC,主动技能!F827+1,FALSE)</f>
        <v>skill_25</v>
      </c>
      <c r="Y827">
        <f t="shared" si="209"/>
        <v>0</v>
      </c>
      <c r="Z827" s="19">
        <f>IF(VLOOKUP(C827,角色!CC:CI,主动技能!F827*2,FALSE)=0,"",VLOOKUP(C827,角色!CC:CI,主动技能!F827*2,FALSE))</f>
        <v>125</v>
      </c>
      <c r="AA827" s="19">
        <f>IF(VLOOKUP(C827,角色!CC:CI,主动技能!F827*2+1,FALSE)=0,0,VLOOKUP(C827,角色!CC:CI,主动技能!F827*2+1,FALSE))</f>
        <v>25</v>
      </c>
      <c r="AB827" s="19">
        <f>IF(INT(VLOOKUP(E827,角色属性概况!I:M,3,FALSE)*AA827/100)=0,"",(INT(VLOOKUP(E827,角色属性概况!I:M,3,FALSE)*AA827/100)))</f>
        <v>276</v>
      </c>
      <c r="AE827" s="25">
        <f>(VLOOKUP(G827,角色!V:AE,主动技能!F827+7,FALSE))</f>
        <v>1</v>
      </c>
      <c r="AF827" s="19">
        <f>VLOOKUP(F827,对应表!AY:BA,3,FALSE)</f>
        <v>2</v>
      </c>
      <c r="AG827" s="19">
        <f>VLOOKUP(F827,对应表!AY:BA,2,FALSE)</f>
        <v>2</v>
      </c>
      <c r="AH827" s="25" t="str">
        <f>VLOOKUP(F827,特效对应!F:G,2,FALSE)</f>
        <v>attackex</v>
      </c>
      <c r="AJ827">
        <f t="shared" si="212"/>
        <v>1</v>
      </c>
      <c r="AK827" t="s">
        <v>117</v>
      </c>
      <c r="AL827" s="4" t="s">
        <v>957</v>
      </c>
      <c r="AM827" s="4" t="s">
        <v>969</v>
      </c>
      <c r="AQ827" s="6" t="str">
        <f>_xlfn.IFNA(IF(IF($AK827=AQ$5,VLOOKUP(AL827,buff!$K:$L,2,FALSE),"")=0,"",IF($AK827=AQ$5,VLOOKUP(AL827,buff!$K:$L,2,FALSE),"")),"")</f>
        <v>100070:100:2:0</v>
      </c>
      <c r="AR827" s="6" t="str">
        <f>_xlfn.IFNA(IF(IF($AK827=AR$5,VLOOKUP(AM827,buff!$K:$L,2,FALSE),"")=0,"",IF($AK827=AR$5,VLOOKUP(AM827,buff!$K:$L,2,FALSE),"")),"")</f>
        <v>100081:100:2:0</v>
      </c>
      <c r="AS827" s="6" t="str">
        <f>_xlfn.IFNA(IF(IF($AK827=AS$5,VLOOKUP(AN827,buff!$K:$L,2,FALSE),"")=0,"",IF($AK827=AS$5,VLOOKUP(AN827,buff!$K:$L,2,FALSE),"")),"")</f>
        <v/>
      </c>
      <c r="AT827" s="6" t="str">
        <f>_xlfn.IFNA(IF(IF($AK827=AT$5,VLOOKUP(AO827,buff!$K:$L,2,FALSE),"")=0,"",IF($AK827=AT$5,VLOOKUP(AO827,buff!$K:$L,2,FALSE),"")),"")</f>
        <v/>
      </c>
      <c r="AU827" s="6" t="str">
        <f>_xlfn.IFNA(IF(IF($AK827=AU$5,VLOOKUP(AP827,buff!$K:$L,2,FALSE),"")=0,"",IF($AK827=AU$5,VLOOKUP(AP827,buff!$K:$L,2,FALSE),"")),"")</f>
        <v/>
      </c>
      <c r="AV827" s="6" t="str">
        <f>_xlfn.IFNA(IF(IF($AK827=AV$5,VLOOKUP(AL827,buff!$K:$L,2,FALSE),"")=0,"",IF($AK827=AV$5,VLOOKUP(AL827,buff!$K:$L,2,FALSE),"")),"")</f>
        <v/>
      </c>
      <c r="AW827" s="6" t="str">
        <f>_xlfn.IFNA(IF(IF($AK827=AW$5,VLOOKUP(AM827,buff!$K:$L,2,FALSE),"")=0,"",IF($AK827=AW$5,VLOOKUP(AM827,buff!$K:$L,2,FALSE),"")),"")</f>
        <v/>
      </c>
      <c r="AX827" s="6" t="str">
        <f>_xlfn.IFNA(IF(IF($AK827=AX$5,VLOOKUP(AN827,buff!$K:$L,2,FALSE),"")=0,"",IF($AK827=AX$5,VLOOKUP(AN827,buff!$K:$L,2,FALSE),"")),"")</f>
        <v/>
      </c>
      <c r="AY827" s="6" t="str">
        <f>_xlfn.IFNA(IF(IF($AK827=AY$5,VLOOKUP(AO827,buff!$K:$L,2,FALSE),"")=0,"",IF($AK827=AY$5,VLOOKUP(AO827,buff!$K:$L,2,FALSE),"")),"")</f>
        <v/>
      </c>
      <c r="AZ827" s="6" t="str">
        <f>_xlfn.IFNA(IF(IF($AK827=AZ$5,VLOOKUP(AP827,buff!$K:$L,2,FALSE),"")=0,"",IF($AK827=AZ$5,VLOOKUP(AP827,buff!$K:$L,2,FALSE),"")),"")</f>
        <v/>
      </c>
      <c r="BA827" s="6">
        <f>VLOOKUP(AL827,buff!$K:$P,6,FALSE)</f>
        <v>-20</v>
      </c>
      <c r="BB827" s="6">
        <f>VLOOKUP(AM827,buff!$K:$P,6,FALSE)</f>
        <v>-10</v>
      </c>
      <c r="BC827" s="6" t="e">
        <f>VLOOKUP(AN827,buff!$K:$P,6,FALSE)</f>
        <v>#N/A</v>
      </c>
      <c r="BD827">
        <f t="shared" si="213"/>
        <v>3</v>
      </c>
      <c r="BE827">
        <f t="shared" si="214"/>
        <v>2</v>
      </c>
      <c r="BF827" s="22">
        <f t="shared" si="215"/>
        <v>101403</v>
      </c>
    </row>
    <row r="828" spans="1:58" x14ac:dyDescent="0.15">
      <c r="A828" t="str">
        <f t="shared" si="203"/>
        <v>尤尼丝主动技能3等级2</v>
      </c>
      <c r="B828" s="8">
        <f t="shared" si="210"/>
        <v>10140302</v>
      </c>
      <c r="C828" s="8" t="str">
        <f>VLOOKUP(G828,角色!A:B,2,FALSE)</f>
        <v>尤尼丝</v>
      </c>
      <c r="D828" s="8" t="str">
        <f t="shared" si="211"/>
        <v>主动技能3</v>
      </c>
      <c r="E828" s="8">
        <f t="shared" si="204"/>
        <v>2</v>
      </c>
      <c r="F828" s="8">
        <f t="shared" si="205"/>
        <v>3</v>
      </c>
      <c r="G828" s="8">
        <f t="shared" si="206"/>
        <v>14</v>
      </c>
      <c r="H828" t="s">
        <v>956</v>
      </c>
      <c r="I828" s="20" t="str">
        <f t="shared" ref="I828:I846" si="219">"对敌方"&amp;L828&amp;"攻击，造成"&amp;Z828&amp;"%攻击力（+"&amp;AB828&amp;"）点伤害。并目标攻击"&amp;BA828&amp;"%,目标防御"&amp;BB828&amp;"%。"</f>
        <v>对敌方全体攻击，造成125%攻击力（+305）点伤害。并目标攻击-22%,目标防御-10%。</v>
      </c>
      <c r="J828" s="4" t="s">
        <v>277</v>
      </c>
      <c r="K828" s="1" t="s">
        <v>102</v>
      </c>
      <c r="L828" s="4" t="s">
        <v>108</v>
      </c>
      <c r="M828" s="4"/>
      <c r="N828" s="4">
        <v>100</v>
      </c>
      <c r="O828" s="20">
        <f>VLOOKUP(L828,对应表!BK:BL,2,FALSE)</f>
        <v>100</v>
      </c>
      <c r="P828" s="25" t="str">
        <f>_xlfn.IFNA(VLOOKUP(G828,角色!V:AE,主动技能!F828+1,FALSE),"")</f>
        <v>||eff_shenlehuacai|</v>
      </c>
      <c r="Q828" s="25">
        <f>(VLOOKUP(G828,角色!V:AE,主动技能!F828+4,FALSE))</f>
        <v>3</v>
      </c>
      <c r="R828" s="25">
        <v>0</v>
      </c>
      <c r="S828" s="25">
        <v>0</v>
      </c>
      <c r="T828" s="6" t="str">
        <f t="shared" si="207"/>
        <v>100071:100:2:0|100081:100:2:0</v>
      </c>
      <c r="U828" s="6" t="str">
        <f t="shared" si="208"/>
        <v/>
      </c>
      <c r="V828" s="19" t="str">
        <f>VLOOKUP(G828,角色!AW:BC,主动技能!F828+1,FALSE)</f>
        <v>skill_25</v>
      </c>
      <c r="Y828">
        <f t="shared" si="209"/>
        <v>0</v>
      </c>
      <c r="Z828" s="19">
        <f>IF(VLOOKUP(C828,角色!CC:CI,主动技能!F828*2,FALSE)=0,"",VLOOKUP(C828,角色!CC:CI,主动技能!F828*2,FALSE))</f>
        <v>125</v>
      </c>
      <c r="AA828" s="19">
        <f>IF(VLOOKUP(C828,角色!CC:CI,主动技能!F828*2+1,FALSE)=0,0,VLOOKUP(C828,角色!CC:CI,主动技能!F828*2+1,FALSE))</f>
        <v>25</v>
      </c>
      <c r="AB828" s="19">
        <f>IF(INT(VLOOKUP(E828,角色属性概况!I:M,3,FALSE)*AA828/100)=0,"",(INT(VLOOKUP(E828,角色属性概况!I:M,3,FALSE)*AA828/100)))</f>
        <v>305</v>
      </c>
      <c r="AE828" s="25">
        <f>(VLOOKUP(G828,角色!V:AE,主动技能!F828+7,FALSE))</f>
        <v>1</v>
      </c>
      <c r="AF828" s="19">
        <f>VLOOKUP(F828,对应表!AY:BA,3,FALSE)</f>
        <v>2</v>
      </c>
      <c r="AG828" s="19">
        <f>VLOOKUP(F828,对应表!AY:BA,2,FALSE)</f>
        <v>2</v>
      </c>
      <c r="AH828" s="25" t="str">
        <f>VLOOKUP(F828,特效对应!F:G,2,FALSE)</f>
        <v>attackex</v>
      </c>
      <c r="AJ828">
        <f t="shared" si="212"/>
        <v>2</v>
      </c>
      <c r="AK828" t="s">
        <v>117</v>
      </c>
      <c r="AL828" s="4" t="s">
        <v>958</v>
      </c>
      <c r="AM828" s="4" t="s">
        <v>969</v>
      </c>
      <c r="AQ828" s="6" t="str">
        <f>_xlfn.IFNA(IF(IF($AK828=AQ$5,VLOOKUP(AL828,buff!$K:$L,2,FALSE),"")=0,"",IF($AK828=AQ$5,VLOOKUP(AL828,buff!$K:$L,2,FALSE),"")),"")</f>
        <v>100071:100:2:0</v>
      </c>
      <c r="AR828" s="6" t="str">
        <f>_xlfn.IFNA(IF(IF($AK828=AR$5,VLOOKUP(AM828,buff!$K:$L,2,FALSE),"")=0,"",IF($AK828=AR$5,VLOOKUP(AM828,buff!$K:$L,2,FALSE),"")),"")</f>
        <v>100081:100:2:0</v>
      </c>
      <c r="AS828" s="6" t="str">
        <f>_xlfn.IFNA(IF(IF($AK828=AS$5,VLOOKUP(AN828,buff!$K:$L,2,FALSE),"")=0,"",IF($AK828=AS$5,VLOOKUP(AN828,buff!$K:$L,2,FALSE),"")),"")</f>
        <v/>
      </c>
      <c r="AT828" s="6" t="str">
        <f>_xlfn.IFNA(IF(IF($AK828=AT$5,VLOOKUP(AO828,buff!$K:$L,2,FALSE),"")=0,"",IF($AK828=AT$5,VLOOKUP(AO828,buff!$K:$L,2,FALSE),"")),"")</f>
        <v/>
      </c>
      <c r="AU828" s="6" t="str">
        <f>_xlfn.IFNA(IF(IF($AK828=AU$5,VLOOKUP(AP828,buff!$K:$L,2,FALSE),"")=0,"",IF($AK828=AU$5,VLOOKUP(AP828,buff!$K:$L,2,FALSE),"")),"")</f>
        <v/>
      </c>
      <c r="AV828" s="6" t="str">
        <f>_xlfn.IFNA(IF(IF($AK828=AV$5,VLOOKUP(AL828,buff!$K:$L,2,FALSE),"")=0,"",IF($AK828=AV$5,VLOOKUP(AL828,buff!$K:$L,2,FALSE),"")),"")</f>
        <v/>
      </c>
      <c r="AW828" s="6" t="str">
        <f>_xlfn.IFNA(IF(IF($AK828=AW$5,VLOOKUP(AM828,buff!$K:$L,2,FALSE),"")=0,"",IF($AK828=AW$5,VLOOKUP(AM828,buff!$K:$L,2,FALSE),"")),"")</f>
        <v/>
      </c>
      <c r="AX828" s="6" t="str">
        <f>_xlfn.IFNA(IF(IF($AK828=AX$5,VLOOKUP(AN828,buff!$K:$L,2,FALSE),"")=0,"",IF($AK828=AX$5,VLOOKUP(AN828,buff!$K:$L,2,FALSE),"")),"")</f>
        <v/>
      </c>
      <c r="AY828" s="6" t="str">
        <f>_xlfn.IFNA(IF(IF($AK828=AY$5,VLOOKUP(AO828,buff!$K:$L,2,FALSE),"")=0,"",IF($AK828=AY$5,VLOOKUP(AO828,buff!$K:$L,2,FALSE),"")),"")</f>
        <v/>
      </c>
      <c r="AZ828" s="6" t="str">
        <f>_xlfn.IFNA(IF(IF($AK828=AZ$5,VLOOKUP(AP828,buff!$K:$L,2,FALSE),"")=0,"",IF($AK828=AZ$5,VLOOKUP(AP828,buff!$K:$L,2,FALSE),"")),"")</f>
        <v/>
      </c>
      <c r="BA828" s="6">
        <f>VLOOKUP(AL828,buff!$K:$P,6,FALSE)</f>
        <v>-22</v>
      </c>
      <c r="BB828" s="6">
        <f>VLOOKUP(AM828,buff!$K:$P,6,FALSE)</f>
        <v>-10</v>
      </c>
      <c r="BC828" s="6" t="e">
        <f>VLOOKUP(AN828,buff!$K:$P,6,FALSE)</f>
        <v>#N/A</v>
      </c>
      <c r="BD828">
        <f t="shared" si="213"/>
        <v>3</v>
      </c>
      <c r="BE828">
        <f t="shared" si="214"/>
        <v>2</v>
      </c>
      <c r="BF828" s="22">
        <f t="shared" si="215"/>
        <v>101403</v>
      </c>
    </row>
    <row r="829" spans="1:58" x14ac:dyDescent="0.15">
      <c r="A829" t="str">
        <f t="shared" si="203"/>
        <v>尤尼丝主动技能3等级3</v>
      </c>
      <c r="B829" s="8">
        <f t="shared" si="210"/>
        <v>10140303</v>
      </c>
      <c r="C829" s="8" t="str">
        <f>VLOOKUP(G829,角色!A:B,2,FALSE)</f>
        <v>尤尼丝</v>
      </c>
      <c r="D829" s="8" t="str">
        <f t="shared" si="211"/>
        <v>主动技能3</v>
      </c>
      <c r="E829" s="8">
        <f t="shared" si="204"/>
        <v>3</v>
      </c>
      <c r="F829" s="8">
        <f t="shared" si="205"/>
        <v>3</v>
      </c>
      <c r="G829" s="8">
        <f t="shared" si="206"/>
        <v>14</v>
      </c>
      <c r="H829" t="s">
        <v>956</v>
      </c>
      <c r="I829" s="20" t="str">
        <f t="shared" si="219"/>
        <v>对敌方全体攻击，造成125%攻击力（+404）点伤害。并目标攻击-22%,目标防御-11%。</v>
      </c>
      <c r="J829" s="4" t="s">
        <v>277</v>
      </c>
      <c r="K829" s="1" t="s">
        <v>102</v>
      </c>
      <c r="L829" s="4" t="s">
        <v>108</v>
      </c>
      <c r="M829" s="4"/>
      <c r="N829" s="4">
        <v>100</v>
      </c>
      <c r="O829" s="20">
        <f>VLOOKUP(L829,对应表!BK:BL,2,FALSE)</f>
        <v>100</v>
      </c>
      <c r="P829" s="25" t="str">
        <f>_xlfn.IFNA(VLOOKUP(G829,角色!V:AE,主动技能!F829+1,FALSE),"")</f>
        <v>||eff_shenlehuacai|</v>
      </c>
      <c r="Q829" s="25">
        <f>(VLOOKUP(G829,角色!V:AE,主动技能!F829+4,FALSE))</f>
        <v>3</v>
      </c>
      <c r="R829" s="25">
        <v>0</v>
      </c>
      <c r="S829" s="25">
        <v>0</v>
      </c>
      <c r="T829" s="6" t="str">
        <f t="shared" si="207"/>
        <v>100071:100:2:0|100082:100:2:0</v>
      </c>
      <c r="U829" s="6" t="str">
        <f t="shared" si="208"/>
        <v/>
      </c>
      <c r="V829" s="19" t="str">
        <f>VLOOKUP(G829,角色!AW:BC,主动技能!F829+1,FALSE)</f>
        <v>skill_25</v>
      </c>
      <c r="Y829">
        <f t="shared" si="209"/>
        <v>0</v>
      </c>
      <c r="Z829" s="19">
        <f>IF(VLOOKUP(C829,角色!CC:CI,主动技能!F829*2,FALSE)=0,"",VLOOKUP(C829,角色!CC:CI,主动技能!F829*2,FALSE))</f>
        <v>125</v>
      </c>
      <c r="AA829" s="19">
        <f>IF(VLOOKUP(C829,角色!CC:CI,主动技能!F829*2+1,FALSE)=0,0,VLOOKUP(C829,角色!CC:CI,主动技能!F829*2+1,FALSE))</f>
        <v>25</v>
      </c>
      <c r="AB829" s="19">
        <f>IF(INT(VLOOKUP(E829,角色属性概况!I:M,3,FALSE)*AA829/100)=0,"",(INT(VLOOKUP(E829,角色属性概况!I:M,3,FALSE)*AA829/100)))</f>
        <v>404</v>
      </c>
      <c r="AE829" s="25">
        <f>(VLOOKUP(G829,角色!V:AE,主动技能!F829+7,FALSE))</f>
        <v>1</v>
      </c>
      <c r="AF829" s="19">
        <f>VLOOKUP(F829,对应表!AY:BA,3,FALSE)</f>
        <v>2</v>
      </c>
      <c r="AG829" s="19">
        <f>VLOOKUP(F829,对应表!AY:BA,2,FALSE)</f>
        <v>2</v>
      </c>
      <c r="AH829" s="25" t="str">
        <f>VLOOKUP(F829,特效对应!F:G,2,FALSE)</f>
        <v>attackex</v>
      </c>
      <c r="AJ829">
        <f t="shared" si="212"/>
        <v>3</v>
      </c>
      <c r="AK829" t="s">
        <v>117</v>
      </c>
      <c r="AL829" s="4" t="s">
        <v>958</v>
      </c>
      <c r="AM829" s="4" t="s">
        <v>970</v>
      </c>
      <c r="AQ829" s="6" t="str">
        <f>_xlfn.IFNA(IF(IF($AK829=AQ$5,VLOOKUP(AL829,buff!$K:$L,2,FALSE),"")=0,"",IF($AK829=AQ$5,VLOOKUP(AL829,buff!$K:$L,2,FALSE),"")),"")</f>
        <v>100071:100:2:0</v>
      </c>
      <c r="AR829" s="6" t="str">
        <f>_xlfn.IFNA(IF(IF($AK829=AR$5,VLOOKUP(AM829,buff!$K:$L,2,FALSE),"")=0,"",IF($AK829=AR$5,VLOOKUP(AM829,buff!$K:$L,2,FALSE),"")),"")</f>
        <v>100082:100:2:0</v>
      </c>
      <c r="AS829" s="6" t="str">
        <f>_xlfn.IFNA(IF(IF($AK829=AS$5,VLOOKUP(AN829,buff!$K:$L,2,FALSE),"")=0,"",IF($AK829=AS$5,VLOOKUP(AN829,buff!$K:$L,2,FALSE),"")),"")</f>
        <v/>
      </c>
      <c r="AT829" s="6" t="str">
        <f>_xlfn.IFNA(IF(IF($AK829=AT$5,VLOOKUP(AO829,buff!$K:$L,2,FALSE),"")=0,"",IF($AK829=AT$5,VLOOKUP(AO829,buff!$K:$L,2,FALSE),"")),"")</f>
        <v/>
      </c>
      <c r="AU829" s="6" t="str">
        <f>_xlfn.IFNA(IF(IF($AK829=AU$5,VLOOKUP(AP829,buff!$K:$L,2,FALSE),"")=0,"",IF($AK829=AU$5,VLOOKUP(AP829,buff!$K:$L,2,FALSE),"")),"")</f>
        <v/>
      </c>
      <c r="AV829" s="6" t="str">
        <f>_xlfn.IFNA(IF(IF($AK829=AV$5,VLOOKUP(AL829,buff!$K:$L,2,FALSE),"")=0,"",IF($AK829=AV$5,VLOOKUP(AL829,buff!$K:$L,2,FALSE),"")),"")</f>
        <v/>
      </c>
      <c r="AW829" s="6" t="str">
        <f>_xlfn.IFNA(IF(IF($AK829=AW$5,VLOOKUP(AM829,buff!$K:$L,2,FALSE),"")=0,"",IF($AK829=AW$5,VLOOKUP(AM829,buff!$K:$L,2,FALSE),"")),"")</f>
        <v/>
      </c>
      <c r="AX829" s="6" t="str">
        <f>_xlfn.IFNA(IF(IF($AK829=AX$5,VLOOKUP(AN829,buff!$K:$L,2,FALSE),"")=0,"",IF($AK829=AX$5,VLOOKUP(AN829,buff!$K:$L,2,FALSE),"")),"")</f>
        <v/>
      </c>
      <c r="AY829" s="6" t="str">
        <f>_xlfn.IFNA(IF(IF($AK829=AY$5,VLOOKUP(AO829,buff!$K:$L,2,FALSE),"")=0,"",IF($AK829=AY$5,VLOOKUP(AO829,buff!$K:$L,2,FALSE),"")),"")</f>
        <v/>
      </c>
      <c r="AZ829" s="6" t="str">
        <f>_xlfn.IFNA(IF(IF($AK829=AZ$5,VLOOKUP(AP829,buff!$K:$L,2,FALSE),"")=0,"",IF($AK829=AZ$5,VLOOKUP(AP829,buff!$K:$L,2,FALSE),"")),"")</f>
        <v/>
      </c>
      <c r="BA829" s="6">
        <f>VLOOKUP(AL829,buff!$K:$P,6,FALSE)</f>
        <v>-22</v>
      </c>
      <c r="BB829" s="6">
        <f>VLOOKUP(AM829,buff!$K:$P,6,FALSE)</f>
        <v>-11</v>
      </c>
      <c r="BC829" s="6" t="e">
        <f>VLOOKUP(AN829,buff!$K:$P,6,FALSE)</f>
        <v>#N/A</v>
      </c>
      <c r="BD829">
        <f t="shared" si="213"/>
        <v>3</v>
      </c>
      <c r="BE829">
        <f t="shared" si="214"/>
        <v>2</v>
      </c>
      <c r="BF829" s="22">
        <f t="shared" si="215"/>
        <v>101403</v>
      </c>
    </row>
    <row r="830" spans="1:58" x14ac:dyDescent="0.15">
      <c r="A830" t="str">
        <f t="shared" si="203"/>
        <v>尤尼丝主动技能3等级4</v>
      </c>
      <c r="B830" s="8">
        <f t="shared" si="210"/>
        <v>10140304</v>
      </c>
      <c r="C830" s="8" t="str">
        <f>VLOOKUP(G830,角色!A:B,2,FALSE)</f>
        <v>尤尼丝</v>
      </c>
      <c r="D830" s="8" t="str">
        <f t="shared" si="211"/>
        <v>主动技能3</v>
      </c>
      <c r="E830" s="8">
        <f t="shared" si="204"/>
        <v>4</v>
      </c>
      <c r="F830" s="8">
        <f t="shared" si="205"/>
        <v>3</v>
      </c>
      <c r="G830" s="8">
        <f t="shared" si="206"/>
        <v>14</v>
      </c>
      <c r="H830" t="s">
        <v>956</v>
      </c>
      <c r="I830" s="20" t="str">
        <f t="shared" si="219"/>
        <v>对敌方全体攻击，造成125%攻击力（+623）点伤害。并目标攻击-24%,目标防御-11%。</v>
      </c>
      <c r="J830" s="4" t="s">
        <v>277</v>
      </c>
      <c r="K830" s="1" t="s">
        <v>102</v>
      </c>
      <c r="L830" s="4" t="s">
        <v>108</v>
      </c>
      <c r="M830" s="4"/>
      <c r="N830" s="4">
        <v>100</v>
      </c>
      <c r="O830" s="20">
        <f>VLOOKUP(L830,对应表!BK:BL,2,FALSE)</f>
        <v>100</v>
      </c>
      <c r="P830" s="25" t="str">
        <f>_xlfn.IFNA(VLOOKUP(G830,角色!V:AE,主动技能!F830+1,FALSE),"")</f>
        <v>||eff_shenlehuacai|</v>
      </c>
      <c r="Q830" s="25">
        <f>(VLOOKUP(G830,角色!V:AE,主动技能!F830+4,FALSE))</f>
        <v>3</v>
      </c>
      <c r="R830" s="25">
        <v>0</v>
      </c>
      <c r="S830" s="25">
        <v>0</v>
      </c>
      <c r="T830" s="6" t="str">
        <f t="shared" si="207"/>
        <v>100072:100:2:0|100082:100:2:0</v>
      </c>
      <c r="U830" s="6" t="str">
        <f t="shared" si="208"/>
        <v/>
      </c>
      <c r="V830" s="19" t="str">
        <f>VLOOKUP(G830,角色!AW:BC,主动技能!F830+1,FALSE)</f>
        <v>skill_25</v>
      </c>
      <c r="Y830">
        <f t="shared" si="209"/>
        <v>0</v>
      </c>
      <c r="Z830" s="19">
        <f>IF(VLOOKUP(C830,角色!CC:CI,主动技能!F830*2,FALSE)=0,"",VLOOKUP(C830,角色!CC:CI,主动技能!F830*2,FALSE))</f>
        <v>125</v>
      </c>
      <c r="AA830" s="19">
        <f>IF(VLOOKUP(C830,角色!CC:CI,主动技能!F830*2+1,FALSE)=0,0,VLOOKUP(C830,角色!CC:CI,主动技能!F830*2+1,FALSE))</f>
        <v>25</v>
      </c>
      <c r="AB830" s="19">
        <f>IF(INT(VLOOKUP(E830,角色属性概况!I:M,3,FALSE)*AA830/100)=0,"",(INT(VLOOKUP(E830,角色属性概况!I:M,3,FALSE)*AA830/100)))</f>
        <v>623</v>
      </c>
      <c r="AE830" s="25">
        <f>(VLOOKUP(G830,角色!V:AE,主动技能!F830+7,FALSE))</f>
        <v>1</v>
      </c>
      <c r="AF830" s="19">
        <f>VLOOKUP(F830,对应表!AY:BA,3,FALSE)</f>
        <v>2</v>
      </c>
      <c r="AG830" s="19">
        <f>VLOOKUP(F830,对应表!AY:BA,2,FALSE)</f>
        <v>2</v>
      </c>
      <c r="AH830" s="25" t="str">
        <f>VLOOKUP(F830,特效对应!F:G,2,FALSE)</f>
        <v>attackex</v>
      </c>
      <c r="AJ830">
        <f t="shared" si="212"/>
        <v>4</v>
      </c>
      <c r="AK830" t="s">
        <v>117</v>
      </c>
      <c r="AL830" s="4" t="s">
        <v>959</v>
      </c>
      <c r="AM830" s="4" t="s">
        <v>970</v>
      </c>
      <c r="AQ830" s="6" t="str">
        <f>_xlfn.IFNA(IF(IF($AK830=AQ$5,VLOOKUP(AL830,buff!$K:$L,2,FALSE),"")=0,"",IF($AK830=AQ$5,VLOOKUP(AL830,buff!$K:$L,2,FALSE),"")),"")</f>
        <v>100072:100:2:0</v>
      </c>
      <c r="AR830" s="6" t="str">
        <f>_xlfn.IFNA(IF(IF($AK830=AR$5,VLOOKUP(AM830,buff!$K:$L,2,FALSE),"")=0,"",IF($AK830=AR$5,VLOOKUP(AM830,buff!$K:$L,2,FALSE),"")),"")</f>
        <v>100082:100:2:0</v>
      </c>
      <c r="AS830" s="6" t="str">
        <f>_xlfn.IFNA(IF(IF($AK830=AS$5,VLOOKUP(AN830,buff!$K:$L,2,FALSE),"")=0,"",IF($AK830=AS$5,VLOOKUP(AN830,buff!$K:$L,2,FALSE),"")),"")</f>
        <v/>
      </c>
      <c r="AT830" s="6" t="str">
        <f>_xlfn.IFNA(IF(IF($AK830=AT$5,VLOOKUP(AO830,buff!$K:$L,2,FALSE),"")=0,"",IF($AK830=AT$5,VLOOKUP(AO830,buff!$K:$L,2,FALSE),"")),"")</f>
        <v/>
      </c>
      <c r="AU830" s="6" t="str">
        <f>_xlfn.IFNA(IF(IF($AK830=AU$5,VLOOKUP(AP830,buff!$K:$L,2,FALSE),"")=0,"",IF($AK830=AU$5,VLOOKUP(AP830,buff!$K:$L,2,FALSE),"")),"")</f>
        <v/>
      </c>
      <c r="AV830" s="6" t="str">
        <f>_xlfn.IFNA(IF(IF($AK830=AV$5,VLOOKUP(AL830,buff!$K:$L,2,FALSE),"")=0,"",IF($AK830=AV$5,VLOOKUP(AL830,buff!$K:$L,2,FALSE),"")),"")</f>
        <v/>
      </c>
      <c r="AW830" s="6" t="str">
        <f>_xlfn.IFNA(IF(IF($AK830=AW$5,VLOOKUP(AM830,buff!$K:$L,2,FALSE),"")=0,"",IF($AK830=AW$5,VLOOKUP(AM830,buff!$K:$L,2,FALSE),"")),"")</f>
        <v/>
      </c>
      <c r="AX830" s="6" t="str">
        <f>_xlfn.IFNA(IF(IF($AK830=AX$5,VLOOKUP(AN830,buff!$K:$L,2,FALSE),"")=0,"",IF($AK830=AX$5,VLOOKUP(AN830,buff!$K:$L,2,FALSE),"")),"")</f>
        <v/>
      </c>
      <c r="AY830" s="6" t="str">
        <f>_xlfn.IFNA(IF(IF($AK830=AY$5,VLOOKUP(AO830,buff!$K:$L,2,FALSE),"")=0,"",IF($AK830=AY$5,VLOOKUP(AO830,buff!$K:$L,2,FALSE),"")),"")</f>
        <v/>
      </c>
      <c r="AZ830" s="6" t="str">
        <f>_xlfn.IFNA(IF(IF($AK830=AZ$5,VLOOKUP(AP830,buff!$K:$L,2,FALSE),"")=0,"",IF($AK830=AZ$5,VLOOKUP(AP830,buff!$K:$L,2,FALSE),"")),"")</f>
        <v/>
      </c>
      <c r="BA830" s="6">
        <f>VLOOKUP(AL830,buff!$K:$P,6,FALSE)</f>
        <v>-24</v>
      </c>
      <c r="BB830" s="6">
        <f>VLOOKUP(AM830,buff!$K:$P,6,FALSE)</f>
        <v>-11</v>
      </c>
      <c r="BC830" s="6" t="e">
        <f>VLOOKUP(AN830,buff!$K:$P,6,FALSE)</f>
        <v>#N/A</v>
      </c>
      <c r="BD830">
        <f t="shared" si="213"/>
        <v>3</v>
      </c>
      <c r="BE830">
        <f t="shared" si="214"/>
        <v>2</v>
      </c>
      <c r="BF830" s="22">
        <f t="shared" si="215"/>
        <v>101403</v>
      </c>
    </row>
    <row r="831" spans="1:58" x14ac:dyDescent="0.15">
      <c r="A831" t="str">
        <f t="shared" si="203"/>
        <v>尤尼丝主动技能3等级5</v>
      </c>
      <c r="B831" s="8">
        <f t="shared" si="210"/>
        <v>10140305</v>
      </c>
      <c r="C831" s="8" t="str">
        <f>VLOOKUP(G831,角色!A:B,2,FALSE)</f>
        <v>尤尼丝</v>
      </c>
      <c r="D831" s="8" t="str">
        <f t="shared" si="211"/>
        <v>主动技能3</v>
      </c>
      <c r="E831" s="8">
        <f t="shared" si="204"/>
        <v>5</v>
      </c>
      <c r="F831" s="8">
        <f t="shared" si="205"/>
        <v>3</v>
      </c>
      <c r="G831" s="8">
        <f t="shared" si="206"/>
        <v>14</v>
      </c>
      <c r="H831" t="s">
        <v>956</v>
      </c>
      <c r="I831" s="20" t="str">
        <f t="shared" si="219"/>
        <v>对敌方全体攻击，造成125%攻击力（+933）点伤害。并目标攻击-24%,目标防御-12%。</v>
      </c>
      <c r="J831" s="4" t="s">
        <v>277</v>
      </c>
      <c r="K831" s="1" t="s">
        <v>102</v>
      </c>
      <c r="L831" s="4" t="s">
        <v>108</v>
      </c>
      <c r="M831" s="4"/>
      <c r="N831" s="4">
        <v>100</v>
      </c>
      <c r="O831" s="20">
        <f>VLOOKUP(L831,对应表!BK:BL,2,FALSE)</f>
        <v>100</v>
      </c>
      <c r="P831" s="25" t="str">
        <f>_xlfn.IFNA(VLOOKUP(G831,角色!V:AE,主动技能!F831+1,FALSE),"")</f>
        <v>||eff_shenlehuacai|</v>
      </c>
      <c r="Q831" s="25">
        <f>(VLOOKUP(G831,角色!V:AE,主动技能!F831+4,FALSE))</f>
        <v>3</v>
      </c>
      <c r="R831" s="25">
        <v>0</v>
      </c>
      <c r="S831" s="25">
        <v>0</v>
      </c>
      <c r="T831" s="6" t="str">
        <f t="shared" si="207"/>
        <v>100072:100:2:0|100083:100:2:0</v>
      </c>
      <c r="U831" s="6" t="str">
        <f t="shared" si="208"/>
        <v/>
      </c>
      <c r="V831" s="19" t="str">
        <f>VLOOKUP(G831,角色!AW:BC,主动技能!F831+1,FALSE)</f>
        <v>skill_25</v>
      </c>
      <c r="Y831">
        <f t="shared" si="209"/>
        <v>0</v>
      </c>
      <c r="Z831" s="19">
        <f>IF(VLOOKUP(C831,角色!CC:CI,主动技能!F831*2,FALSE)=0,"",VLOOKUP(C831,角色!CC:CI,主动技能!F831*2,FALSE))</f>
        <v>125</v>
      </c>
      <c r="AA831" s="19">
        <f>IF(VLOOKUP(C831,角色!CC:CI,主动技能!F831*2+1,FALSE)=0,0,VLOOKUP(C831,角色!CC:CI,主动技能!F831*2+1,FALSE))</f>
        <v>25</v>
      </c>
      <c r="AB831" s="19">
        <f>IF(INT(VLOOKUP(E831,角色属性概况!I:M,3,FALSE)*AA831/100)=0,"",(INT(VLOOKUP(E831,角色属性概况!I:M,3,FALSE)*AA831/100)))</f>
        <v>933</v>
      </c>
      <c r="AE831" s="25">
        <f>(VLOOKUP(G831,角色!V:AE,主动技能!F831+7,FALSE))</f>
        <v>1</v>
      </c>
      <c r="AF831" s="19">
        <f>VLOOKUP(F831,对应表!AY:BA,3,FALSE)</f>
        <v>2</v>
      </c>
      <c r="AG831" s="19">
        <f>VLOOKUP(F831,对应表!AY:BA,2,FALSE)</f>
        <v>2</v>
      </c>
      <c r="AH831" s="25" t="str">
        <f>VLOOKUP(F831,特效对应!F:G,2,FALSE)</f>
        <v>attackex</v>
      </c>
      <c r="AJ831">
        <f t="shared" si="212"/>
        <v>5</v>
      </c>
      <c r="AK831" t="s">
        <v>117</v>
      </c>
      <c r="AL831" s="4" t="s">
        <v>959</v>
      </c>
      <c r="AM831" s="4" t="s">
        <v>971</v>
      </c>
      <c r="AQ831" s="6" t="str">
        <f>_xlfn.IFNA(IF(IF($AK831=AQ$5,VLOOKUP(AL831,buff!$K:$L,2,FALSE),"")=0,"",IF($AK831=AQ$5,VLOOKUP(AL831,buff!$K:$L,2,FALSE),"")),"")</f>
        <v>100072:100:2:0</v>
      </c>
      <c r="AR831" s="6" t="str">
        <f>_xlfn.IFNA(IF(IF($AK831=AR$5,VLOOKUP(AM831,buff!$K:$L,2,FALSE),"")=0,"",IF($AK831=AR$5,VLOOKUP(AM831,buff!$K:$L,2,FALSE),"")),"")</f>
        <v>100083:100:2:0</v>
      </c>
      <c r="AS831" s="6" t="str">
        <f>_xlfn.IFNA(IF(IF($AK831=AS$5,VLOOKUP(AN831,buff!$K:$L,2,FALSE),"")=0,"",IF($AK831=AS$5,VLOOKUP(AN831,buff!$K:$L,2,FALSE),"")),"")</f>
        <v/>
      </c>
      <c r="AT831" s="6" t="str">
        <f>_xlfn.IFNA(IF(IF($AK831=AT$5,VLOOKUP(AO831,buff!$K:$L,2,FALSE),"")=0,"",IF($AK831=AT$5,VLOOKUP(AO831,buff!$K:$L,2,FALSE),"")),"")</f>
        <v/>
      </c>
      <c r="AU831" s="6" t="str">
        <f>_xlfn.IFNA(IF(IF($AK831=AU$5,VLOOKUP(AP831,buff!$K:$L,2,FALSE),"")=0,"",IF($AK831=AU$5,VLOOKUP(AP831,buff!$K:$L,2,FALSE),"")),"")</f>
        <v/>
      </c>
      <c r="AV831" s="6" t="str">
        <f>_xlfn.IFNA(IF(IF($AK831=AV$5,VLOOKUP(AL831,buff!$K:$L,2,FALSE),"")=0,"",IF($AK831=AV$5,VLOOKUP(AL831,buff!$K:$L,2,FALSE),"")),"")</f>
        <v/>
      </c>
      <c r="AW831" s="6" t="str">
        <f>_xlfn.IFNA(IF(IF($AK831=AW$5,VLOOKUP(AM831,buff!$K:$L,2,FALSE),"")=0,"",IF($AK831=AW$5,VLOOKUP(AM831,buff!$K:$L,2,FALSE),"")),"")</f>
        <v/>
      </c>
      <c r="AX831" s="6" t="str">
        <f>_xlfn.IFNA(IF(IF($AK831=AX$5,VLOOKUP(AN831,buff!$K:$L,2,FALSE),"")=0,"",IF($AK831=AX$5,VLOOKUP(AN831,buff!$K:$L,2,FALSE),"")),"")</f>
        <v/>
      </c>
      <c r="AY831" s="6" t="str">
        <f>_xlfn.IFNA(IF(IF($AK831=AY$5,VLOOKUP(AO831,buff!$K:$L,2,FALSE),"")=0,"",IF($AK831=AY$5,VLOOKUP(AO831,buff!$K:$L,2,FALSE),"")),"")</f>
        <v/>
      </c>
      <c r="AZ831" s="6" t="str">
        <f>_xlfn.IFNA(IF(IF($AK831=AZ$5,VLOOKUP(AP831,buff!$K:$L,2,FALSE),"")=0,"",IF($AK831=AZ$5,VLOOKUP(AP831,buff!$K:$L,2,FALSE),"")),"")</f>
        <v/>
      </c>
      <c r="BA831" s="6">
        <f>VLOOKUP(AL831,buff!$K:$P,6,FALSE)</f>
        <v>-24</v>
      </c>
      <c r="BB831" s="6">
        <f>VLOOKUP(AM831,buff!$K:$P,6,FALSE)</f>
        <v>-12</v>
      </c>
      <c r="BC831" s="6" t="e">
        <f>VLOOKUP(AN831,buff!$K:$P,6,FALSE)</f>
        <v>#N/A</v>
      </c>
      <c r="BD831">
        <f t="shared" si="213"/>
        <v>3</v>
      </c>
      <c r="BE831">
        <f t="shared" si="214"/>
        <v>2</v>
      </c>
      <c r="BF831" s="22">
        <f t="shared" si="215"/>
        <v>101403</v>
      </c>
    </row>
    <row r="832" spans="1:58" x14ac:dyDescent="0.15">
      <c r="A832" t="str">
        <f t="shared" si="203"/>
        <v>尤尼丝主动技能3等级6</v>
      </c>
      <c r="B832" s="8">
        <f t="shared" si="210"/>
        <v>10140306</v>
      </c>
      <c r="C832" s="8" t="str">
        <f>VLOOKUP(G832,角色!A:B,2,FALSE)</f>
        <v>尤尼丝</v>
      </c>
      <c r="D832" s="8" t="str">
        <f t="shared" si="211"/>
        <v>主动技能3</v>
      </c>
      <c r="E832" s="8">
        <f t="shared" si="204"/>
        <v>6</v>
      </c>
      <c r="F832" s="8">
        <f t="shared" si="205"/>
        <v>3</v>
      </c>
      <c r="G832" s="8">
        <f t="shared" si="206"/>
        <v>14</v>
      </c>
      <c r="H832" t="s">
        <v>956</v>
      </c>
      <c r="I832" s="20" t="str">
        <f t="shared" si="219"/>
        <v>对敌方全体攻击，造成125%攻击力（+1372）点伤害。并目标攻击-26%,目标防御-12%。</v>
      </c>
      <c r="J832" s="4" t="s">
        <v>277</v>
      </c>
      <c r="K832" s="1" t="s">
        <v>102</v>
      </c>
      <c r="L832" s="4" t="s">
        <v>108</v>
      </c>
      <c r="M832" s="4"/>
      <c r="N832" s="4">
        <v>100</v>
      </c>
      <c r="O832" s="20">
        <f>VLOOKUP(L832,对应表!BK:BL,2,FALSE)</f>
        <v>100</v>
      </c>
      <c r="P832" s="25" t="str">
        <f>_xlfn.IFNA(VLOOKUP(G832,角色!V:AE,主动技能!F832+1,FALSE),"")</f>
        <v>||eff_shenlehuacai|</v>
      </c>
      <c r="Q832" s="25">
        <f>(VLOOKUP(G832,角色!V:AE,主动技能!F832+4,FALSE))</f>
        <v>3</v>
      </c>
      <c r="R832" s="25">
        <v>0</v>
      </c>
      <c r="S832" s="25">
        <v>0</v>
      </c>
      <c r="T832" s="6" t="str">
        <f t="shared" si="207"/>
        <v>100073:100:2:0|100083:100:2:0</v>
      </c>
      <c r="U832" s="6" t="str">
        <f t="shared" si="208"/>
        <v/>
      </c>
      <c r="V832" s="19" t="str">
        <f>VLOOKUP(G832,角色!AW:BC,主动技能!F832+1,FALSE)</f>
        <v>skill_25</v>
      </c>
      <c r="Y832">
        <f t="shared" si="209"/>
        <v>0</v>
      </c>
      <c r="Z832" s="19">
        <f>IF(VLOOKUP(C832,角色!CC:CI,主动技能!F832*2,FALSE)=0,"",VLOOKUP(C832,角色!CC:CI,主动技能!F832*2,FALSE))</f>
        <v>125</v>
      </c>
      <c r="AA832" s="19">
        <f>IF(VLOOKUP(C832,角色!CC:CI,主动技能!F832*2+1,FALSE)=0,0,VLOOKUP(C832,角色!CC:CI,主动技能!F832*2+1,FALSE))</f>
        <v>25</v>
      </c>
      <c r="AB832" s="19">
        <f>IF(INT(VLOOKUP(E832,角色属性概况!I:M,3,FALSE)*AA832/100)=0,"",(INT(VLOOKUP(E832,角色属性概况!I:M,3,FALSE)*AA832/100)))</f>
        <v>1372</v>
      </c>
      <c r="AE832" s="25">
        <f>(VLOOKUP(G832,角色!V:AE,主动技能!F832+7,FALSE))</f>
        <v>1</v>
      </c>
      <c r="AF832" s="19">
        <f>VLOOKUP(F832,对应表!AY:BA,3,FALSE)</f>
        <v>2</v>
      </c>
      <c r="AG832" s="19">
        <f>VLOOKUP(F832,对应表!AY:BA,2,FALSE)</f>
        <v>2</v>
      </c>
      <c r="AH832" s="25" t="str">
        <f>VLOOKUP(F832,特效对应!F:G,2,FALSE)</f>
        <v>attackex</v>
      </c>
      <c r="AJ832">
        <f t="shared" si="212"/>
        <v>6</v>
      </c>
      <c r="AK832" t="s">
        <v>117</v>
      </c>
      <c r="AL832" s="4" t="s">
        <v>960</v>
      </c>
      <c r="AM832" s="4" t="s">
        <v>971</v>
      </c>
      <c r="AQ832" s="6" t="str">
        <f>_xlfn.IFNA(IF(IF($AK832=AQ$5,VLOOKUP(AL832,buff!$K:$L,2,FALSE),"")=0,"",IF($AK832=AQ$5,VLOOKUP(AL832,buff!$K:$L,2,FALSE),"")),"")</f>
        <v>100073:100:2:0</v>
      </c>
      <c r="AR832" s="6" t="str">
        <f>_xlfn.IFNA(IF(IF($AK832=AR$5,VLOOKUP(AM832,buff!$K:$L,2,FALSE),"")=0,"",IF($AK832=AR$5,VLOOKUP(AM832,buff!$K:$L,2,FALSE),"")),"")</f>
        <v>100083:100:2:0</v>
      </c>
      <c r="AS832" s="6" t="str">
        <f>_xlfn.IFNA(IF(IF($AK832=AS$5,VLOOKUP(AN832,buff!$K:$L,2,FALSE),"")=0,"",IF($AK832=AS$5,VLOOKUP(AN832,buff!$K:$L,2,FALSE),"")),"")</f>
        <v/>
      </c>
      <c r="AT832" s="6" t="str">
        <f>_xlfn.IFNA(IF(IF($AK832=AT$5,VLOOKUP(AO832,buff!$K:$L,2,FALSE),"")=0,"",IF($AK832=AT$5,VLOOKUP(AO832,buff!$K:$L,2,FALSE),"")),"")</f>
        <v/>
      </c>
      <c r="AU832" s="6" t="str">
        <f>_xlfn.IFNA(IF(IF($AK832=AU$5,VLOOKUP(AP832,buff!$K:$L,2,FALSE),"")=0,"",IF($AK832=AU$5,VLOOKUP(AP832,buff!$K:$L,2,FALSE),"")),"")</f>
        <v/>
      </c>
      <c r="AV832" s="6" t="str">
        <f>_xlfn.IFNA(IF(IF($AK832=AV$5,VLOOKUP(AL832,buff!$K:$L,2,FALSE),"")=0,"",IF($AK832=AV$5,VLOOKUP(AL832,buff!$K:$L,2,FALSE),"")),"")</f>
        <v/>
      </c>
      <c r="AW832" s="6" t="str">
        <f>_xlfn.IFNA(IF(IF($AK832=AW$5,VLOOKUP(AM832,buff!$K:$L,2,FALSE),"")=0,"",IF($AK832=AW$5,VLOOKUP(AM832,buff!$K:$L,2,FALSE),"")),"")</f>
        <v/>
      </c>
      <c r="AX832" s="6" t="str">
        <f>_xlfn.IFNA(IF(IF($AK832=AX$5,VLOOKUP(AN832,buff!$K:$L,2,FALSE),"")=0,"",IF($AK832=AX$5,VLOOKUP(AN832,buff!$K:$L,2,FALSE),"")),"")</f>
        <v/>
      </c>
      <c r="AY832" s="6" t="str">
        <f>_xlfn.IFNA(IF(IF($AK832=AY$5,VLOOKUP(AO832,buff!$K:$L,2,FALSE),"")=0,"",IF($AK832=AY$5,VLOOKUP(AO832,buff!$K:$L,2,FALSE),"")),"")</f>
        <v/>
      </c>
      <c r="AZ832" s="6" t="str">
        <f>_xlfn.IFNA(IF(IF($AK832=AZ$5,VLOOKUP(AP832,buff!$K:$L,2,FALSE),"")=0,"",IF($AK832=AZ$5,VLOOKUP(AP832,buff!$K:$L,2,FALSE),"")),"")</f>
        <v/>
      </c>
      <c r="BA832" s="6">
        <f>VLOOKUP(AL832,buff!$K:$P,6,FALSE)</f>
        <v>-26</v>
      </c>
      <c r="BB832" s="6">
        <f>VLOOKUP(AM832,buff!$K:$P,6,FALSE)</f>
        <v>-12</v>
      </c>
      <c r="BC832" s="6" t="e">
        <f>VLOOKUP(AN832,buff!$K:$P,6,FALSE)</f>
        <v>#N/A</v>
      </c>
      <c r="BD832">
        <f t="shared" si="213"/>
        <v>3</v>
      </c>
      <c r="BE832">
        <f t="shared" si="214"/>
        <v>2</v>
      </c>
      <c r="BF832" s="22">
        <f t="shared" si="215"/>
        <v>101403</v>
      </c>
    </row>
    <row r="833" spans="1:58" x14ac:dyDescent="0.15">
      <c r="A833" t="str">
        <f t="shared" si="203"/>
        <v>尤尼丝主动技能3等级7</v>
      </c>
      <c r="B833" s="8">
        <f t="shared" si="210"/>
        <v>10140307</v>
      </c>
      <c r="C833" s="8" t="str">
        <f>VLOOKUP(G833,角色!A:B,2,FALSE)</f>
        <v>尤尼丝</v>
      </c>
      <c r="D833" s="8" t="str">
        <f t="shared" si="211"/>
        <v>主动技能3</v>
      </c>
      <c r="E833" s="8">
        <f t="shared" si="204"/>
        <v>7</v>
      </c>
      <c r="F833" s="8">
        <f t="shared" si="205"/>
        <v>3</v>
      </c>
      <c r="G833" s="8">
        <f t="shared" si="206"/>
        <v>14</v>
      </c>
      <c r="H833" t="s">
        <v>956</v>
      </c>
      <c r="I833" s="20" t="str">
        <f t="shared" si="219"/>
        <v>对敌方全体攻击，造成125%攻击力（+1994）点伤害。并目标攻击-26%,目标防御-13%。</v>
      </c>
      <c r="J833" s="4" t="s">
        <v>277</v>
      </c>
      <c r="K833" s="1" t="s">
        <v>102</v>
      </c>
      <c r="L833" s="4" t="s">
        <v>108</v>
      </c>
      <c r="M833" s="4"/>
      <c r="N833" s="4">
        <v>100</v>
      </c>
      <c r="O833" s="20">
        <f>VLOOKUP(L833,对应表!BK:BL,2,FALSE)</f>
        <v>100</v>
      </c>
      <c r="P833" s="25" t="str">
        <f>_xlfn.IFNA(VLOOKUP(G833,角色!V:AE,主动技能!F833+1,FALSE),"")</f>
        <v>||eff_shenlehuacai|</v>
      </c>
      <c r="Q833" s="25">
        <f>(VLOOKUP(G833,角色!V:AE,主动技能!F833+4,FALSE))</f>
        <v>3</v>
      </c>
      <c r="R833" s="25">
        <v>0</v>
      </c>
      <c r="S833" s="25">
        <v>0</v>
      </c>
      <c r="T833" s="6" t="str">
        <f t="shared" si="207"/>
        <v>100073:100:2:0|100084:100:2:0</v>
      </c>
      <c r="U833" s="6" t="str">
        <f t="shared" si="208"/>
        <v/>
      </c>
      <c r="V833" s="19" t="str">
        <f>VLOOKUP(G833,角色!AW:BC,主动技能!F833+1,FALSE)</f>
        <v>skill_25</v>
      </c>
      <c r="Y833">
        <f t="shared" si="209"/>
        <v>0</v>
      </c>
      <c r="Z833" s="19">
        <f>IF(VLOOKUP(C833,角色!CC:CI,主动技能!F833*2,FALSE)=0,"",VLOOKUP(C833,角色!CC:CI,主动技能!F833*2,FALSE))</f>
        <v>125</v>
      </c>
      <c r="AA833" s="19">
        <f>IF(VLOOKUP(C833,角色!CC:CI,主动技能!F833*2+1,FALSE)=0,0,VLOOKUP(C833,角色!CC:CI,主动技能!F833*2+1,FALSE))</f>
        <v>25</v>
      </c>
      <c r="AB833" s="19">
        <f>IF(INT(VLOOKUP(E833,角色属性概况!I:M,3,FALSE)*AA833/100)=0,"",(INT(VLOOKUP(E833,角色属性概况!I:M,3,FALSE)*AA833/100)))</f>
        <v>1994</v>
      </c>
      <c r="AE833" s="25">
        <f>(VLOOKUP(G833,角色!V:AE,主动技能!F833+7,FALSE))</f>
        <v>1</v>
      </c>
      <c r="AF833" s="19">
        <f>VLOOKUP(F833,对应表!AY:BA,3,FALSE)</f>
        <v>2</v>
      </c>
      <c r="AG833" s="19">
        <f>VLOOKUP(F833,对应表!AY:BA,2,FALSE)</f>
        <v>2</v>
      </c>
      <c r="AH833" s="25" t="str">
        <f>VLOOKUP(F833,特效对应!F:G,2,FALSE)</f>
        <v>attackex</v>
      </c>
      <c r="AJ833">
        <f t="shared" si="212"/>
        <v>7</v>
      </c>
      <c r="AK833" t="s">
        <v>117</v>
      </c>
      <c r="AL833" s="4" t="s">
        <v>960</v>
      </c>
      <c r="AM833" s="4" t="s">
        <v>972</v>
      </c>
      <c r="AQ833" s="6" t="str">
        <f>_xlfn.IFNA(IF(IF($AK833=AQ$5,VLOOKUP(AL833,buff!$K:$L,2,FALSE),"")=0,"",IF($AK833=AQ$5,VLOOKUP(AL833,buff!$K:$L,2,FALSE),"")),"")</f>
        <v>100073:100:2:0</v>
      </c>
      <c r="AR833" s="6" t="str">
        <f>_xlfn.IFNA(IF(IF($AK833=AR$5,VLOOKUP(AM833,buff!$K:$L,2,FALSE),"")=0,"",IF($AK833=AR$5,VLOOKUP(AM833,buff!$K:$L,2,FALSE),"")),"")</f>
        <v>100084:100:2:0</v>
      </c>
      <c r="AS833" s="6" t="str">
        <f>_xlfn.IFNA(IF(IF($AK833=AS$5,VLOOKUP(AN833,buff!$K:$L,2,FALSE),"")=0,"",IF($AK833=AS$5,VLOOKUP(AN833,buff!$K:$L,2,FALSE),"")),"")</f>
        <v/>
      </c>
      <c r="AT833" s="6" t="str">
        <f>_xlfn.IFNA(IF(IF($AK833=AT$5,VLOOKUP(AO833,buff!$K:$L,2,FALSE),"")=0,"",IF($AK833=AT$5,VLOOKUP(AO833,buff!$K:$L,2,FALSE),"")),"")</f>
        <v/>
      </c>
      <c r="AU833" s="6" t="str">
        <f>_xlfn.IFNA(IF(IF($AK833=AU$5,VLOOKUP(AP833,buff!$K:$L,2,FALSE),"")=0,"",IF($AK833=AU$5,VLOOKUP(AP833,buff!$K:$L,2,FALSE),"")),"")</f>
        <v/>
      </c>
      <c r="AV833" s="6" t="str">
        <f>_xlfn.IFNA(IF(IF($AK833=AV$5,VLOOKUP(AL833,buff!$K:$L,2,FALSE),"")=0,"",IF($AK833=AV$5,VLOOKUP(AL833,buff!$K:$L,2,FALSE),"")),"")</f>
        <v/>
      </c>
      <c r="AW833" s="6" t="str">
        <f>_xlfn.IFNA(IF(IF($AK833=AW$5,VLOOKUP(AM833,buff!$K:$L,2,FALSE),"")=0,"",IF($AK833=AW$5,VLOOKUP(AM833,buff!$K:$L,2,FALSE),"")),"")</f>
        <v/>
      </c>
      <c r="AX833" s="6" t="str">
        <f>_xlfn.IFNA(IF(IF($AK833=AX$5,VLOOKUP(AN833,buff!$K:$L,2,FALSE),"")=0,"",IF($AK833=AX$5,VLOOKUP(AN833,buff!$K:$L,2,FALSE),"")),"")</f>
        <v/>
      </c>
      <c r="AY833" s="6" t="str">
        <f>_xlfn.IFNA(IF(IF($AK833=AY$5,VLOOKUP(AO833,buff!$K:$L,2,FALSE),"")=0,"",IF($AK833=AY$5,VLOOKUP(AO833,buff!$K:$L,2,FALSE),"")),"")</f>
        <v/>
      </c>
      <c r="AZ833" s="6" t="str">
        <f>_xlfn.IFNA(IF(IF($AK833=AZ$5,VLOOKUP(AP833,buff!$K:$L,2,FALSE),"")=0,"",IF($AK833=AZ$5,VLOOKUP(AP833,buff!$K:$L,2,FALSE),"")),"")</f>
        <v/>
      </c>
      <c r="BA833" s="6">
        <f>VLOOKUP(AL833,buff!$K:$P,6,FALSE)</f>
        <v>-26</v>
      </c>
      <c r="BB833" s="6">
        <f>VLOOKUP(AM833,buff!$K:$P,6,FALSE)</f>
        <v>-13</v>
      </c>
      <c r="BC833" s="6" t="e">
        <f>VLOOKUP(AN833,buff!$K:$P,6,FALSE)</f>
        <v>#N/A</v>
      </c>
      <c r="BD833">
        <f t="shared" si="213"/>
        <v>3</v>
      </c>
      <c r="BE833">
        <f t="shared" si="214"/>
        <v>2</v>
      </c>
      <c r="BF833" s="22">
        <f t="shared" si="215"/>
        <v>101403</v>
      </c>
    </row>
    <row r="834" spans="1:58" x14ac:dyDescent="0.15">
      <c r="A834" t="str">
        <f t="shared" si="203"/>
        <v>尤尼丝主动技能3等级8</v>
      </c>
      <c r="B834" s="8">
        <f t="shared" si="210"/>
        <v>10140308</v>
      </c>
      <c r="C834" s="8" t="str">
        <f>VLOOKUP(G834,角色!A:B,2,FALSE)</f>
        <v>尤尼丝</v>
      </c>
      <c r="D834" s="8" t="str">
        <f t="shared" si="211"/>
        <v>主动技能3</v>
      </c>
      <c r="E834" s="8">
        <f t="shared" si="204"/>
        <v>8</v>
      </c>
      <c r="F834" s="8">
        <f t="shared" si="205"/>
        <v>3</v>
      </c>
      <c r="G834" s="8">
        <f t="shared" si="206"/>
        <v>14</v>
      </c>
      <c r="H834" t="s">
        <v>956</v>
      </c>
      <c r="I834" s="20" t="str">
        <f t="shared" si="219"/>
        <v>对敌方全体攻击，造成125%攻击力（+2874）点伤害。并目标攻击-28%,目标防御-13%。</v>
      </c>
      <c r="J834" s="4" t="s">
        <v>277</v>
      </c>
      <c r="K834" s="1" t="s">
        <v>102</v>
      </c>
      <c r="L834" s="4" t="s">
        <v>108</v>
      </c>
      <c r="M834" s="4"/>
      <c r="N834" s="4">
        <v>100</v>
      </c>
      <c r="O834" s="20">
        <f>VLOOKUP(L834,对应表!BK:BL,2,FALSE)</f>
        <v>100</v>
      </c>
      <c r="P834" s="25" t="str">
        <f>_xlfn.IFNA(VLOOKUP(G834,角色!V:AE,主动技能!F834+1,FALSE),"")</f>
        <v>||eff_shenlehuacai|</v>
      </c>
      <c r="Q834" s="25">
        <f>(VLOOKUP(G834,角色!V:AE,主动技能!F834+4,FALSE))</f>
        <v>3</v>
      </c>
      <c r="R834" s="25">
        <v>0</v>
      </c>
      <c r="S834" s="25">
        <v>0</v>
      </c>
      <c r="T834" s="6" t="str">
        <f t="shared" si="207"/>
        <v>100074:100:2:0|100084:100:2:0</v>
      </c>
      <c r="U834" s="6" t="str">
        <f t="shared" si="208"/>
        <v/>
      </c>
      <c r="V834" s="19" t="str">
        <f>VLOOKUP(G834,角色!AW:BC,主动技能!F834+1,FALSE)</f>
        <v>skill_25</v>
      </c>
      <c r="Y834">
        <f t="shared" si="209"/>
        <v>0</v>
      </c>
      <c r="Z834" s="19">
        <f>IF(VLOOKUP(C834,角色!CC:CI,主动技能!F834*2,FALSE)=0,"",VLOOKUP(C834,角色!CC:CI,主动技能!F834*2,FALSE))</f>
        <v>125</v>
      </c>
      <c r="AA834" s="19">
        <f>IF(VLOOKUP(C834,角色!CC:CI,主动技能!F834*2+1,FALSE)=0,0,VLOOKUP(C834,角色!CC:CI,主动技能!F834*2+1,FALSE))</f>
        <v>25</v>
      </c>
      <c r="AB834" s="19">
        <f>IF(INT(VLOOKUP(E834,角色属性概况!I:M,3,FALSE)*AA834/100)=0,"",(INT(VLOOKUP(E834,角色属性概况!I:M,3,FALSE)*AA834/100)))</f>
        <v>2874</v>
      </c>
      <c r="AE834" s="25">
        <f>(VLOOKUP(G834,角色!V:AE,主动技能!F834+7,FALSE))</f>
        <v>1</v>
      </c>
      <c r="AF834" s="19">
        <f>VLOOKUP(F834,对应表!AY:BA,3,FALSE)</f>
        <v>2</v>
      </c>
      <c r="AG834" s="19">
        <f>VLOOKUP(F834,对应表!AY:BA,2,FALSE)</f>
        <v>2</v>
      </c>
      <c r="AH834" s="25" t="str">
        <f>VLOOKUP(F834,特效对应!F:G,2,FALSE)</f>
        <v>attackex</v>
      </c>
      <c r="AJ834">
        <f t="shared" si="212"/>
        <v>8</v>
      </c>
      <c r="AK834" t="s">
        <v>117</v>
      </c>
      <c r="AL834" s="4" t="s">
        <v>961</v>
      </c>
      <c r="AM834" s="4" t="s">
        <v>972</v>
      </c>
      <c r="AQ834" s="6" t="str">
        <f>_xlfn.IFNA(IF(IF($AK834=AQ$5,VLOOKUP(AL834,buff!$K:$L,2,FALSE),"")=0,"",IF($AK834=AQ$5,VLOOKUP(AL834,buff!$K:$L,2,FALSE),"")),"")</f>
        <v>100074:100:2:0</v>
      </c>
      <c r="AR834" s="6" t="str">
        <f>_xlfn.IFNA(IF(IF($AK834=AR$5,VLOOKUP(AM834,buff!$K:$L,2,FALSE),"")=0,"",IF($AK834=AR$5,VLOOKUP(AM834,buff!$K:$L,2,FALSE),"")),"")</f>
        <v>100084:100:2:0</v>
      </c>
      <c r="AS834" s="6" t="str">
        <f>_xlfn.IFNA(IF(IF($AK834=AS$5,VLOOKUP(AN834,buff!$K:$L,2,FALSE),"")=0,"",IF($AK834=AS$5,VLOOKUP(AN834,buff!$K:$L,2,FALSE),"")),"")</f>
        <v/>
      </c>
      <c r="AT834" s="6" t="str">
        <f>_xlfn.IFNA(IF(IF($AK834=AT$5,VLOOKUP(AO834,buff!$K:$L,2,FALSE),"")=0,"",IF($AK834=AT$5,VLOOKUP(AO834,buff!$K:$L,2,FALSE),"")),"")</f>
        <v/>
      </c>
      <c r="AU834" s="6" t="str">
        <f>_xlfn.IFNA(IF(IF($AK834=AU$5,VLOOKUP(AP834,buff!$K:$L,2,FALSE),"")=0,"",IF($AK834=AU$5,VLOOKUP(AP834,buff!$K:$L,2,FALSE),"")),"")</f>
        <v/>
      </c>
      <c r="AV834" s="6" t="str">
        <f>_xlfn.IFNA(IF(IF($AK834=AV$5,VLOOKUP(AL834,buff!$K:$L,2,FALSE),"")=0,"",IF($AK834=AV$5,VLOOKUP(AL834,buff!$K:$L,2,FALSE),"")),"")</f>
        <v/>
      </c>
      <c r="AW834" s="6" t="str">
        <f>_xlfn.IFNA(IF(IF($AK834=AW$5,VLOOKUP(AM834,buff!$K:$L,2,FALSE),"")=0,"",IF($AK834=AW$5,VLOOKUP(AM834,buff!$K:$L,2,FALSE),"")),"")</f>
        <v/>
      </c>
      <c r="AX834" s="6" t="str">
        <f>_xlfn.IFNA(IF(IF($AK834=AX$5,VLOOKUP(AN834,buff!$K:$L,2,FALSE),"")=0,"",IF($AK834=AX$5,VLOOKUP(AN834,buff!$K:$L,2,FALSE),"")),"")</f>
        <v/>
      </c>
      <c r="AY834" s="6" t="str">
        <f>_xlfn.IFNA(IF(IF($AK834=AY$5,VLOOKUP(AO834,buff!$K:$L,2,FALSE),"")=0,"",IF($AK834=AY$5,VLOOKUP(AO834,buff!$K:$L,2,FALSE),"")),"")</f>
        <v/>
      </c>
      <c r="AZ834" s="6" t="str">
        <f>_xlfn.IFNA(IF(IF($AK834=AZ$5,VLOOKUP(AP834,buff!$K:$L,2,FALSE),"")=0,"",IF($AK834=AZ$5,VLOOKUP(AP834,buff!$K:$L,2,FALSE),"")),"")</f>
        <v/>
      </c>
      <c r="BA834" s="6">
        <f>VLOOKUP(AL834,buff!$K:$P,6,FALSE)</f>
        <v>-28</v>
      </c>
      <c r="BB834" s="6">
        <f>VLOOKUP(AM834,buff!$K:$P,6,FALSE)</f>
        <v>-13</v>
      </c>
      <c r="BC834" s="6" t="e">
        <f>VLOOKUP(AN834,buff!$K:$P,6,FALSE)</f>
        <v>#N/A</v>
      </c>
      <c r="BD834">
        <f t="shared" si="213"/>
        <v>3</v>
      </c>
      <c r="BE834">
        <f t="shared" si="214"/>
        <v>2</v>
      </c>
      <c r="BF834" s="22">
        <f t="shared" si="215"/>
        <v>101403</v>
      </c>
    </row>
    <row r="835" spans="1:58" x14ac:dyDescent="0.15">
      <c r="A835" t="str">
        <f t="shared" si="203"/>
        <v>尤尼丝主动技能3等级9</v>
      </c>
      <c r="B835" s="8">
        <f t="shared" si="210"/>
        <v>10140309</v>
      </c>
      <c r="C835" s="8" t="str">
        <f>VLOOKUP(G835,角色!A:B,2,FALSE)</f>
        <v>尤尼丝</v>
      </c>
      <c r="D835" s="8" t="str">
        <f t="shared" si="211"/>
        <v>主动技能3</v>
      </c>
      <c r="E835" s="8">
        <f t="shared" si="204"/>
        <v>9</v>
      </c>
      <c r="F835" s="8">
        <f t="shared" si="205"/>
        <v>3</v>
      </c>
      <c r="G835" s="8">
        <f t="shared" si="206"/>
        <v>14</v>
      </c>
      <c r="H835" t="s">
        <v>956</v>
      </c>
      <c r="I835" s="20" t="str">
        <f t="shared" si="219"/>
        <v>对敌方全体攻击，造成125%攻击力（+4120）点伤害。并目标攻击-28%,目标防御-14%。</v>
      </c>
      <c r="J835" s="4" t="s">
        <v>277</v>
      </c>
      <c r="K835" s="1" t="s">
        <v>102</v>
      </c>
      <c r="L835" s="4" t="s">
        <v>108</v>
      </c>
      <c r="M835" s="4"/>
      <c r="N835" s="4">
        <v>100</v>
      </c>
      <c r="O835" s="20">
        <f>VLOOKUP(L835,对应表!BK:BL,2,FALSE)</f>
        <v>100</v>
      </c>
      <c r="P835" s="25" t="str">
        <f>_xlfn.IFNA(VLOOKUP(G835,角色!V:AE,主动技能!F835+1,FALSE),"")</f>
        <v>||eff_shenlehuacai|</v>
      </c>
      <c r="Q835" s="25">
        <f>(VLOOKUP(G835,角色!V:AE,主动技能!F835+4,FALSE))</f>
        <v>3</v>
      </c>
      <c r="R835" s="25">
        <v>0</v>
      </c>
      <c r="S835" s="25">
        <v>0</v>
      </c>
      <c r="T835" s="6" t="str">
        <f t="shared" si="207"/>
        <v>100074:100:2:0|100085:100:2:0</v>
      </c>
      <c r="U835" s="6" t="str">
        <f t="shared" si="208"/>
        <v/>
      </c>
      <c r="V835" s="19" t="str">
        <f>VLOOKUP(G835,角色!AW:BC,主动技能!F835+1,FALSE)</f>
        <v>skill_25</v>
      </c>
      <c r="Y835">
        <f t="shared" si="209"/>
        <v>0</v>
      </c>
      <c r="Z835" s="19">
        <f>IF(VLOOKUP(C835,角色!CC:CI,主动技能!F835*2,FALSE)=0,"",VLOOKUP(C835,角色!CC:CI,主动技能!F835*2,FALSE))</f>
        <v>125</v>
      </c>
      <c r="AA835" s="19">
        <f>IF(VLOOKUP(C835,角色!CC:CI,主动技能!F835*2+1,FALSE)=0,0,VLOOKUP(C835,角色!CC:CI,主动技能!F835*2+1,FALSE))</f>
        <v>25</v>
      </c>
      <c r="AB835" s="19">
        <f>IF(INT(VLOOKUP(E835,角色属性概况!I:M,3,FALSE)*AA835/100)=0,"",(INT(VLOOKUP(E835,角色属性概况!I:M,3,FALSE)*AA835/100)))</f>
        <v>4120</v>
      </c>
      <c r="AE835" s="25">
        <f>(VLOOKUP(G835,角色!V:AE,主动技能!F835+7,FALSE))</f>
        <v>1</v>
      </c>
      <c r="AF835" s="19">
        <f>VLOOKUP(F835,对应表!AY:BA,3,FALSE)</f>
        <v>2</v>
      </c>
      <c r="AG835" s="19">
        <f>VLOOKUP(F835,对应表!AY:BA,2,FALSE)</f>
        <v>2</v>
      </c>
      <c r="AH835" s="25" t="str">
        <f>VLOOKUP(F835,特效对应!F:G,2,FALSE)</f>
        <v>attackex</v>
      </c>
      <c r="AJ835">
        <f t="shared" si="212"/>
        <v>9</v>
      </c>
      <c r="AK835" t="s">
        <v>117</v>
      </c>
      <c r="AL835" s="4" t="s">
        <v>961</v>
      </c>
      <c r="AM835" s="4" t="s">
        <v>973</v>
      </c>
      <c r="AQ835" s="6" t="str">
        <f>_xlfn.IFNA(IF(IF($AK835=AQ$5,VLOOKUP(AL835,buff!$K:$L,2,FALSE),"")=0,"",IF($AK835=AQ$5,VLOOKUP(AL835,buff!$K:$L,2,FALSE),"")),"")</f>
        <v>100074:100:2:0</v>
      </c>
      <c r="AR835" s="6" t="str">
        <f>_xlfn.IFNA(IF(IF($AK835=AR$5,VLOOKUP(AM835,buff!$K:$L,2,FALSE),"")=0,"",IF($AK835=AR$5,VLOOKUP(AM835,buff!$K:$L,2,FALSE),"")),"")</f>
        <v>100085:100:2:0</v>
      </c>
      <c r="AS835" s="6" t="str">
        <f>_xlfn.IFNA(IF(IF($AK835=AS$5,VLOOKUP(AN835,buff!$K:$L,2,FALSE),"")=0,"",IF($AK835=AS$5,VLOOKUP(AN835,buff!$K:$L,2,FALSE),"")),"")</f>
        <v/>
      </c>
      <c r="AT835" s="6" t="str">
        <f>_xlfn.IFNA(IF(IF($AK835=AT$5,VLOOKUP(AO835,buff!$K:$L,2,FALSE),"")=0,"",IF($AK835=AT$5,VLOOKUP(AO835,buff!$K:$L,2,FALSE),"")),"")</f>
        <v/>
      </c>
      <c r="AU835" s="6" t="str">
        <f>_xlfn.IFNA(IF(IF($AK835=AU$5,VLOOKUP(AP835,buff!$K:$L,2,FALSE),"")=0,"",IF($AK835=AU$5,VLOOKUP(AP835,buff!$K:$L,2,FALSE),"")),"")</f>
        <v/>
      </c>
      <c r="AV835" s="6" t="str">
        <f>_xlfn.IFNA(IF(IF($AK835=AV$5,VLOOKUP(AL835,buff!$K:$L,2,FALSE),"")=0,"",IF($AK835=AV$5,VLOOKUP(AL835,buff!$K:$L,2,FALSE),"")),"")</f>
        <v/>
      </c>
      <c r="AW835" s="6" t="str">
        <f>_xlfn.IFNA(IF(IF($AK835=AW$5,VLOOKUP(AM835,buff!$K:$L,2,FALSE),"")=0,"",IF($AK835=AW$5,VLOOKUP(AM835,buff!$K:$L,2,FALSE),"")),"")</f>
        <v/>
      </c>
      <c r="AX835" s="6" t="str">
        <f>_xlfn.IFNA(IF(IF($AK835=AX$5,VLOOKUP(AN835,buff!$K:$L,2,FALSE),"")=0,"",IF($AK835=AX$5,VLOOKUP(AN835,buff!$K:$L,2,FALSE),"")),"")</f>
        <v/>
      </c>
      <c r="AY835" s="6" t="str">
        <f>_xlfn.IFNA(IF(IF($AK835=AY$5,VLOOKUP(AO835,buff!$K:$L,2,FALSE),"")=0,"",IF($AK835=AY$5,VLOOKUP(AO835,buff!$K:$L,2,FALSE),"")),"")</f>
        <v/>
      </c>
      <c r="AZ835" s="6" t="str">
        <f>_xlfn.IFNA(IF(IF($AK835=AZ$5,VLOOKUP(AP835,buff!$K:$L,2,FALSE),"")=0,"",IF($AK835=AZ$5,VLOOKUP(AP835,buff!$K:$L,2,FALSE),"")),"")</f>
        <v/>
      </c>
      <c r="BA835" s="6">
        <f>VLOOKUP(AL835,buff!$K:$P,6,FALSE)</f>
        <v>-28</v>
      </c>
      <c r="BB835" s="6">
        <f>VLOOKUP(AM835,buff!$K:$P,6,FALSE)</f>
        <v>-14</v>
      </c>
      <c r="BC835" s="6" t="e">
        <f>VLOOKUP(AN835,buff!$K:$P,6,FALSE)</f>
        <v>#N/A</v>
      </c>
      <c r="BD835">
        <f t="shared" si="213"/>
        <v>3</v>
      </c>
      <c r="BE835">
        <f t="shared" si="214"/>
        <v>2</v>
      </c>
      <c r="BF835" s="22">
        <f t="shared" si="215"/>
        <v>101403</v>
      </c>
    </row>
    <row r="836" spans="1:58" x14ac:dyDescent="0.15">
      <c r="A836" t="str">
        <f t="shared" si="203"/>
        <v>尤尼丝主动技能3等级10</v>
      </c>
      <c r="B836" s="8">
        <f t="shared" si="210"/>
        <v>10140310</v>
      </c>
      <c r="C836" s="8" t="str">
        <f>VLOOKUP(G836,角色!A:B,2,FALSE)</f>
        <v>尤尼丝</v>
      </c>
      <c r="D836" s="8" t="str">
        <f t="shared" si="211"/>
        <v>主动技能3</v>
      </c>
      <c r="E836" s="8">
        <f t="shared" si="204"/>
        <v>10</v>
      </c>
      <c r="F836" s="8">
        <f t="shared" si="205"/>
        <v>3</v>
      </c>
      <c r="G836" s="8">
        <f t="shared" si="206"/>
        <v>14</v>
      </c>
      <c r="H836" t="s">
        <v>956</v>
      </c>
      <c r="I836" s="20" t="str">
        <f t="shared" si="219"/>
        <v>对敌方全体攻击，造成125%攻击力（+5883）点伤害。并目标攻击-30%,目标防御-14%。</v>
      </c>
      <c r="J836" s="4" t="s">
        <v>277</v>
      </c>
      <c r="K836" s="1" t="s">
        <v>102</v>
      </c>
      <c r="L836" s="4" t="s">
        <v>108</v>
      </c>
      <c r="M836" s="4"/>
      <c r="N836" s="4">
        <v>100</v>
      </c>
      <c r="O836" s="20">
        <f>VLOOKUP(L836,对应表!BK:BL,2,FALSE)</f>
        <v>100</v>
      </c>
      <c r="P836" s="25" t="str">
        <f>_xlfn.IFNA(VLOOKUP(G836,角色!V:AE,主动技能!F836+1,FALSE),"")</f>
        <v>||eff_shenlehuacai|</v>
      </c>
      <c r="Q836" s="25">
        <f>(VLOOKUP(G836,角色!V:AE,主动技能!F836+4,FALSE))</f>
        <v>3</v>
      </c>
      <c r="R836" s="25">
        <v>0</v>
      </c>
      <c r="S836" s="25">
        <v>0</v>
      </c>
      <c r="T836" s="6" t="str">
        <f t="shared" si="207"/>
        <v>100075:100:2:0|100085:100:2:0</v>
      </c>
      <c r="U836" s="6" t="str">
        <f t="shared" si="208"/>
        <v/>
      </c>
      <c r="V836" s="19" t="str">
        <f>VLOOKUP(G836,角色!AW:BC,主动技能!F836+1,FALSE)</f>
        <v>skill_25</v>
      </c>
      <c r="Y836">
        <f t="shared" si="209"/>
        <v>0</v>
      </c>
      <c r="Z836" s="19">
        <f>IF(VLOOKUP(C836,角色!CC:CI,主动技能!F836*2,FALSE)=0,"",VLOOKUP(C836,角色!CC:CI,主动技能!F836*2,FALSE))</f>
        <v>125</v>
      </c>
      <c r="AA836" s="19">
        <f>IF(VLOOKUP(C836,角色!CC:CI,主动技能!F836*2+1,FALSE)=0,0,VLOOKUP(C836,角色!CC:CI,主动技能!F836*2+1,FALSE))</f>
        <v>25</v>
      </c>
      <c r="AB836" s="19">
        <f>IF(INT(VLOOKUP(E836,角色属性概况!I:M,3,FALSE)*AA836/100)=0,"",(INT(VLOOKUP(E836,角色属性概况!I:M,3,FALSE)*AA836/100)))</f>
        <v>5883</v>
      </c>
      <c r="AE836" s="25">
        <f>(VLOOKUP(G836,角色!V:AE,主动技能!F836+7,FALSE))</f>
        <v>1</v>
      </c>
      <c r="AF836" s="19">
        <f>VLOOKUP(F836,对应表!AY:BA,3,FALSE)</f>
        <v>2</v>
      </c>
      <c r="AG836" s="19">
        <f>VLOOKUP(F836,对应表!AY:BA,2,FALSE)</f>
        <v>2</v>
      </c>
      <c r="AH836" s="25" t="str">
        <f>VLOOKUP(F836,特效对应!F:G,2,FALSE)</f>
        <v>attackex</v>
      </c>
      <c r="AJ836">
        <f t="shared" si="212"/>
        <v>10</v>
      </c>
      <c r="AK836" t="s">
        <v>117</v>
      </c>
      <c r="AL836" s="4" t="s">
        <v>962</v>
      </c>
      <c r="AM836" s="4" t="s">
        <v>973</v>
      </c>
      <c r="AQ836" s="6" t="str">
        <f>_xlfn.IFNA(IF(IF($AK836=AQ$5,VLOOKUP(AL836,buff!$K:$L,2,FALSE),"")=0,"",IF($AK836=AQ$5,VLOOKUP(AL836,buff!$K:$L,2,FALSE),"")),"")</f>
        <v>100075:100:2:0</v>
      </c>
      <c r="AR836" s="6" t="str">
        <f>_xlfn.IFNA(IF(IF($AK836=AR$5,VLOOKUP(AM836,buff!$K:$L,2,FALSE),"")=0,"",IF($AK836=AR$5,VLOOKUP(AM836,buff!$K:$L,2,FALSE),"")),"")</f>
        <v>100085:100:2:0</v>
      </c>
      <c r="AS836" s="6" t="str">
        <f>_xlfn.IFNA(IF(IF($AK836=AS$5,VLOOKUP(AN836,buff!$K:$L,2,FALSE),"")=0,"",IF($AK836=AS$5,VLOOKUP(AN836,buff!$K:$L,2,FALSE),"")),"")</f>
        <v/>
      </c>
      <c r="AT836" s="6" t="str">
        <f>_xlfn.IFNA(IF(IF($AK836=AT$5,VLOOKUP(AO836,buff!$K:$L,2,FALSE),"")=0,"",IF($AK836=AT$5,VLOOKUP(AO836,buff!$K:$L,2,FALSE),"")),"")</f>
        <v/>
      </c>
      <c r="AU836" s="6" t="str">
        <f>_xlfn.IFNA(IF(IF($AK836=AU$5,VLOOKUP(AP836,buff!$K:$L,2,FALSE),"")=0,"",IF($AK836=AU$5,VLOOKUP(AP836,buff!$K:$L,2,FALSE),"")),"")</f>
        <v/>
      </c>
      <c r="AV836" s="6" t="str">
        <f>_xlfn.IFNA(IF(IF($AK836=AV$5,VLOOKUP(AL836,buff!$K:$L,2,FALSE),"")=0,"",IF($AK836=AV$5,VLOOKUP(AL836,buff!$K:$L,2,FALSE),"")),"")</f>
        <v/>
      </c>
      <c r="AW836" s="6" t="str">
        <f>_xlfn.IFNA(IF(IF($AK836=AW$5,VLOOKUP(AM836,buff!$K:$L,2,FALSE),"")=0,"",IF($AK836=AW$5,VLOOKUP(AM836,buff!$K:$L,2,FALSE),"")),"")</f>
        <v/>
      </c>
      <c r="AX836" s="6" t="str">
        <f>_xlfn.IFNA(IF(IF($AK836=AX$5,VLOOKUP(AN836,buff!$K:$L,2,FALSE),"")=0,"",IF($AK836=AX$5,VLOOKUP(AN836,buff!$K:$L,2,FALSE),"")),"")</f>
        <v/>
      </c>
      <c r="AY836" s="6" t="str">
        <f>_xlfn.IFNA(IF(IF($AK836=AY$5,VLOOKUP(AO836,buff!$K:$L,2,FALSE),"")=0,"",IF($AK836=AY$5,VLOOKUP(AO836,buff!$K:$L,2,FALSE),"")),"")</f>
        <v/>
      </c>
      <c r="AZ836" s="6" t="str">
        <f>_xlfn.IFNA(IF(IF($AK836=AZ$5,VLOOKUP(AP836,buff!$K:$L,2,FALSE),"")=0,"",IF($AK836=AZ$5,VLOOKUP(AP836,buff!$K:$L,2,FALSE),"")),"")</f>
        <v/>
      </c>
      <c r="BA836" s="6">
        <f>VLOOKUP(AL836,buff!$K:$P,6,FALSE)</f>
        <v>-30</v>
      </c>
      <c r="BB836" s="6">
        <f>VLOOKUP(AM836,buff!$K:$P,6,FALSE)</f>
        <v>-14</v>
      </c>
      <c r="BC836" s="6" t="e">
        <f>VLOOKUP(AN836,buff!$K:$P,6,FALSE)</f>
        <v>#N/A</v>
      </c>
      <c r="BD836">
        <f t="shared" si="213"/>
        <v>3</v>
      </c>
      <c r="BE836">
        <f t="shared" si="214"/>
        <v>2</v>
      </c>
      <c r="BF836" s="22">
        <f t="shared" si="215"/>
        <v>101403</v>
      </c>
    </row>
    <row r="837" spans="1:58" x14ac:dyDescent="0.15">
      <c r="A837" t="str">
        <f t="shared" si="203"/>
        <v>尤尼丝主动技能3等级11</v>
      </c>
      <c r="B837" s="8">
        <f t="shared" si="210"/>
        <v>10140311</v>
      </c>
      <c r="C837" s="8" t="str">
        <f>VLOOKUP(G837,角色!A:B,2,FALSE)</f>
        <v>尤尼丝</v>
      </c>
      <c r="D837" s="8" t="str">
        <f t="shared" si="211"/>
        <v>主动技能3</v>
      </c>
      <c r="E837" s="8">
        <f t="shared" si="204"/>
        <v>11</v>
      </c>
      <c r="F837" s="8">
        <f t="shared" si="205"/>
        <v>3</v>
      </c>
      <c r="G837" s="8">
        <f t="shared" si="206"/>
        <v>14</v>
      </c>
      <c r="H837" t="s">
        <v>956</v>
      </c>
      <c r="I837" s="20" t="str">
        <f t="shared" si="219"/>
        <v>对敌方全体攻击，造成125%攻击力（+8380）点伤害。并目标攻击-30%,目标防御-15%。</v>
      </c>
      <c r="J837" s="4" t="s">
        <v>277</v>
      </c>
      <c r="K837" s="1" t="s">
        <v>102</v>
      </c>
      <c r="L837" s="4" t="s">
        <v>108</v>
      </c>
      <c r="M837" s="4"/>
      <c r="N837" s="4">
        <v>100</v>
      </c>
      <c r="O837" s="20">
        <f>VLOOKUP(L837,对应表!BK:BL,2,FALSE)</f>
        <v>100</v>
      </c>
      <c r="P837" s="25" t="str">
        <f>_xlfn.IFNA(VLOOKUP(G837,角色!V:AE,主动技能!F837+1,FALSE),"")</f>
        <v>||eff_shenlehuacai|</v>
      </c>
      <c r="Q837" s="25">
        <f>(VLOOKUP(G837,角色!V:AE,主动技能!F837+4,FALSE))</f>
        <v>3</v>
      </c>
      <c r="R837" s="25">
        <v>0</v>
      </c>
      <c r="S837" s="25">
        <v>0</v>
      </c>
      <c r="T837" s="6" t="str">
        <f t="shared" si="207"/>
        <v>100075:100:2:0|100086:100:2:0</v>
      </c>
      <c r="U837" s="6" t="str">
        <f t="shared" si="208"/>
        <v/>
      </c>
      <c r="V837" s="19" t="str">
        <f>VLOOKUP(G837,角色!AW:BC,主动技能!F837+1,FALSE)</f>
        <v>skill_25</v>
      </c>
      <c r="Y837">
        <f t="shared" si="209"/>
        <v>0</v>
      </c>
      <c r="Z837" s="19">
        <f>IF(VLOOKUP(C837,角色!CC:CI,主动技能!F837*2,FALSE)=0,"",VLOOKUP(C837,角色!CC:CI,主动技能!F837*2,FALSE))</f>
        <v>125</v>
      </c>
      <c r="AA837" s="19">
        <f>IF(VLOOKUP(C837,角色!CC:CI,主动技能!F837*2+1,FALSE)=0,0,VLOOKUP(C837,角色!CC:CI,主动技能!F837*2+1,FALSE))</f>
        <v>25</v>
      </c>
      <c r="AB837" s="19">
        <f>IF(INT(VLOOKUP(E837,角色属性概况!I:M,3,FALSE)*AA837/100)=0,"",(INT(VLOOKUP(E837,角色属性概况!I:M,3,FALSE)*AA837/100)))</f>
        <v>8380</v>
      </c>
      <c r="AE837" s="25">
        <f>(VLOOKUP(G837,角色!V:AE,主动技能!F837+7,FALSE))</f>
        <v>1</v>
      </c>
      <c r="AF837" s="19">
        <f>VLOOKUP(F837,对应表!AY:BA,3,FALSE)</f>
        <v>2</v>
      </c>
      <c r="AG837" s="19">
        <f>VLOOKUP(F837,对应表!AY:BA,2,FALSE)</f>
        <v>2</v>
      </c>
      <c r="AH837" s="25" t="str">
        <f>VLOOKUP(F837,特效对应!F:G,2,FALSE)</f>
        <v>attackex</v>
      </c>
      <c r="AJ837">
        <f t="shared" si="212"/>
        <v>11</v>
      </c>
      <c r="AK837" t="s">
        <v>117</v>
      </c>
      <c r="AL837" s="4" t="s">
        <v>962</v>
      </c>
      <c r="AM837" s="4" t="s">
        <v>974</v>
      </c>
      <c r="AQ837" s="6" t="str">
        <f>_xlfn.IFNA(IF(IF($AK837=AQ$5,VLOOKUP(AL837,buff!$K:$L,2,FALSE),"")=0,"",IF($AK837=AQ$5,VLOOKUP(AL837,buff!$K:$L,2,FALSE),"")),"")</f>
        <v>100075:100:2:0</v>
      </c>
      <c r="AR837" s="6" t="str">
        <f>_xlfn.IFNA(IF(IF($AK837=AR$5,VLOOKUP(AM837,buff!$K:$L,2,FALSE),"")=0,"",IF($AK837=AR$5,VLOOKUP(AM837,buff!$K:$L,2,FALSE),"")),"")</f>
        <v>100086:100:2:0</v>
      </c>
      <c r="AS837" s="6" t="str">
        <f>_xlfn.IFNA(IF(IF($AK837=AS$5,VLOOKUP(AN837,buff!$K:$L,2,FALSE),"")=0,"",IF($AK837=AS$5,VLOOKUP(AN837,buff!$K:$L,2,FALSE),"")),"")</f>
        <v/>
      </c>
      <c r="AT837" s="6" t="str">
        <f>_xlfn.IFNA(IF(IF($AK837=AT$5,VLOOKUP(AO837,buff!$K:$L,2,FALSE),"")=0,"",IF($AK837=AT$5,VLOOKUP(AO837,buff!$K:$L,2,FALSE),"")),"")</f>
        <v/>
      </c>
      <c r="AU837" s="6" t="str">
        <f>_xlfn.IFNA(IF(IF($AK837=AU$5,VLOOKUP(AP837,buff!$K:$L,2,FALSE),"")=0,"",IF($AK837=AU$5,VLOOKUP(AP837,buff!$K:$L,2,FALSE),"")),"")</f>
        <v/>
      </c>
      <c r="AV837" s="6" t="str">
        <f>_xlfn.IFNA(IF(IF($AK837=AV$5,VLOOKUP(AL837,buff!$K:$L,2,FALSE),"")=0,"",IF($AK837=AV$5,VLOOKUP(AL837,buff!$K:$L,2,FALSE),"")),"")</f>
        <v/>
      </c>
      <c r="AW837" s="6" t="str">
        <f>_xlfn.IFNA(IF(IF($AK837=AW$5,VLOOKUP(AM837,buff!$K:$L,2,FALSE),"")=0,"",IF($AK837=AW$5,VLOOKUP(AM837,buff!$K:$L,2,FALSE),"")),"")</f>
        <v/>
      </c>
      <c r="AX837" s="6" t="str">
        <f>_xlfn.IFNA(IF(IF($AK837=AX$5,VLOOKUP(AN837,buff!$K:$L,2,FALSE),"")=0,"",IF($AK837=AX$5,VLOOKUP(AN837,buff!$K:$L,2,FALSE),"")),"")</f>
        <v/>
      </c>
      <c r="AY837" s="6" t="str">
        <f>_xlfn.IFNA(IF(IF($AK837=AY$5,VLOOKUP(AO837,buff!$K:$L,2,FALSE),"")=0,"",IF($AK837=AY$5,VLOOKUP(AO837,buff!$K:$L,2,FALSE),"")),"")</f>
        <v/>
      </c>
      <c r="AZ837" s="6" t="str">
        <f>_xlfn.IFNA(IF(IF($AK837=AZ$5,VLOOKUP(AP837,buff!$K:$L,2,FALSE),"")=0,"",IF($AK837=AZ$5,VLOOKUP(AP837,buff!$K:$L,2,FALSE),"")),"")</f>
        <v/>
      </c>
      <c r="BA837" s="6">
        <f>VLOOKUP(AL837,buff!$K:$P,6,FALSE)</f>
        <v>-30</v>
      </c>
      <c r="BB837" s="6">
        <f>VLOOKUP(AM837,buff!$K:$P,6,FALSE)</f>
        <v>-15</v>
      </c>
      <c r="BC837" s="6" t="e">
        <f>VLOOKUP(AN837,buff!$K:$P,6,FALSE)</f>
        <v>#N/A</v>
      </c>
      <c r="BD837">
        <f t="shared" si="213"/>
        <v>3</v>
      </c>
      <c r="BE837">
        <f t="shared" si="214"/>
        <v>2</v>
      </c>
      <c r="BF837" s="22">
        <f t="shared" si="215"/>
        <v>101403</v>
      </c>
    </row>
    <row r="838" spans="1:58" x14ac:dyDescent="0.15">
      <c r="A838" t="str">
        <f t="shared" ref="A838:A867" si="220">C838&amp;D838&amp;$E$6&amp;E838</f>
        <v>尤尼丝主动技能3等级12</v>
      </c>
      <c r="B838" s="8">
        <f t="shared" si="210"/>
        <v>10140312</v>
      </c>
      <c r="C838" s="8" t="str">
        <f>VLOOKUP(G838,角色!A:B,2,FALSE)</f>
        <v>尤尼丝</v>
      </c>
      <c r="D838" s="8" t="str">
        <f t="shared" si="211"/>
        <v>主动技能3</v>
      </c>
      <c r="E838" s="8">
        <f t="shared" ref="E838:E901" si="221">IF(E837=E$5,1,E837+1)</f>
        <v>12</v>
      </c>
      <c r="F838" s="8">
        <f t="shared" ref="F838:F867" si="222">IF(E838=1,IF(F837=$F$5,1,F837+1),F837)</f>
        <v>3</v>
      </c>
      <c r="G838" s="8">
        <f t="shared" ref="G838:G867" si="223">IF((F838=1)*(E838=1),G837+1,G837)</f>
        <v>14</v>
      </c>
      <c r="H838" t="s">
        <v>956</v>
      </c>
      <c r="I838" s="20" t="str">
        <f t="shared" si="219"/>
        <v>对敌方全体攻击，造成125%攻击力（+11915）点伤害。并目标攻击-32%,目标防御-15%。</v>
      </c>
      <c r="J838" s="4" t="s">
        <v>277</v>
      </c>
      <c r="K838" s="1" t="s">
        <v>102</v>
      </c>
      <c r="L838" s="4" t="s">
        <v>108</v>
      </c>
      <c r="M838" s="4"/>
      <c r="N838" s="4">
        <v>100</v>
      </c>
      <c r="O838" s="20">
        <f>VLOOKUP(L838,对应表!BK:BL,2,FALSE)</f>
        <v>100</v>
      </c>
      <c r="P838" s="25" t="str">
        <f>_xlfn.IFNA(VLOOKUP(G838,角色!V:AE,主动技能!F838+1,FALSE),"")</f>
        <v>||eff_shenlehuacai|</v>
      </c>
      <c r="Q838" s="25">
        <f>(VLOOKUP(G838,角色!V:AE,主动技能!F838+4,FALSE))</f>
        <v>3</v>
      </c>
      <c r="R838" s="25">
        <v>0</v>
      </c>
      <c r="S838" s="25">
        <v>0</v>
      </c>
      <c r="T838" s="6" t="str">
        <f t="shared" ref="T838:T867" si="224">IF(AQ838="","",AQ838)&amp;IF(AR838="","","|"&amp;AR838)&amp;IF(AS838="","","|"&amp;AS838)&amp;IF(AT838="","","|"&amp;AT838)&amp;IF(AU838="","","|"&amp;AU838)</f>
        <v>100076:100:2:0|100086:100:2:0</v>
      </c>
      <c r="U838" s="6" t="str">
        <f t="shared" ref="U838:U867" si="225">IF(AV838="","",AV838)&amp;IF(AW838="","","|"&amp;AW838)&amp;IF(AX838="","","|"&amp;AX838)&amp;IF(AY838="","","|"&amp;AY838)&amp;IF(AZ838="","","|"&amp;AZ838)</f>
        <v/>
      </c>
      <c r="V838" s="19" t="str">
        <f>VLOOKUP(G838,角色!AW:BC,主动技能!F838+1,FALSE)</f>
        <v>skill_25</v>
      </c>
      <c r="Y838">
        <f t="shared" si="209"/>
        <v>0</v>
      </c>
      <c r="Z838" s="19">
        <f>IF(VLOOKUP(C838,角色!CC:CI,主动技能!F838*2,FALSE)=0,"",VLOOKUP(C838,角色!CC:CI,主动技能!F838*2,FALSE))</f>
        <v>125</v>
      </c>
      <c r="AA838" s="19">
        <f>IF(VLOOKUP(C838,角色!CC:CI,主动技能!F838*2+1,FALSE)=0,0,VLOOKUP(C838,角色!CC:CI,主动技能!F838*2+1,FALSE))</f>
        <v>25</v>
      </c>
      <c r="AB838" s="19">
        <f>IF(INT(VLOOKUP(E838,角色属性概况!I:M,3,FALSE)*AA838/100)=0,"",(INT(VLOOKUP(E838,角色属性概况!I:M,3,FALSE)*AA838/100)))</f>
        <v>11915</v>
      </c>
      <c r="AE838" s="25">
        <f>(VLOOKUP(G838,角色!V:AE,主动技能!F838+7,FALSE))</f>
        <v>1</v>
      </c>
      <c r="AF838" s="19">
        <f>VLOOKUP(F838,对应表!AY:BA,3,FALSE)</f>
        <v>2</v>
      </c>
      <c r="AG838" s="19">
        <f>VLOOKUP(F838,对应表!AY:BA,2,FALSE)</f>
        <v>2</v>
      </c>
      <c r="AH838" s="25" t="str">
        <f>VLOOKUP(F838,特效对应!F:G,2,FALSE)</f>
        <v>attackex</v>
      </c>
      <c r="AJ838">
        <f t="shared" si="212"/>
        <v>12</v>
      </c>
      <c r="AK838" t="s">
        <v>117</v>
      </c>
      <c r="AL838" s="4" t="s">
        <v>963</v>
      </c>
      <c r="AM838" s="4" t="s">
        <v>974</v>
      </c>
      <c r="AQ838" s="6" t="str">
        <f>_xlfn.IFNA(IF(IF($AK838=AQ$5,VLOOKUP(AL838,buff!$K:$L,2,FALSE),"")=0,"",IF($AK838=AQ$5,VLOOKUP(AL838,buff!$K:$L,2,FALSE),"")),"")</f>
        <v>100076:100:2:0</v>
      </c>
      <c r="AR838" s="6" t="str">
        <f>_xlfn.IFNA(IF(IF($AK838=AR$5,VLOOKUP(AM838,buff!$K:$L,2,FALSE),"")=0,"",IF($AK838=AR$5,VLOOKUP(AM838,buff!$K:$L,2,FALSE),"")),"")</f>
        <v>100086:100:2:0</v>
      </c>
      <c r="AS838" s="6" t="str">
        <f>_xlfn.IFNA(IF(IF($AK838=AS$5,VLOOKUP(AN838,buff!$K:$L,2,FALSE),"")=0,"",IF($AK838=AS$5,VLOOKUP(AN838,buff!$K:$L,2,FALSE),"")),"")</f>
        <v/>
      </c>
      <c r="AT838" s="6" t="str">
        <f>_xlfn.IFNA(IF(IF($AK838=AT$5,VLOOKUP(AO838,buff!$K:$L,2,FALSE),"")=0,"",IF($AK838=AT$5,VLOOKUP(AO838,buff!$K:$L,2,FALSE),"")),"")</f>
        <v/>
      </c>
      <c r="AU838" s="6" t="str">
        <f>_xlfn.IFNA(IF(IF($AK838=AU$5,VLOOKUP(AP838,buff!$K:$L,2,FALSE),"")=0,"",IF($AK838=AU$5,VLOOKUP(AP838,buff!$K:$L,2,FALSE),"")),"")</f>
        <v/>
      </c>
      <c r="AV838" s="6" t="str">
        <f>_xlfn.IFNA(IF(IF($AK838=AV$5,VLOOKUP(AL838,buff!$K:$L,2,FALSE),"")=0,"",IF($AK838=AV$5,VLOOKUP(AL838,buff!$K:$L,2,FALSE),"")),"")</f>
        <v/>
      </c>
      <c r="AW838" s="6" t="str">
        <f>_xlfn.IFNA(IF(IF($AK838=AW$5,VLOOKUP(AM838,buff!$K:$L,2,FALSE),"")=0,"",IF($AK838=AW$5,VLOOKUP(AM838,buff!$K:$L,2,FALSE),"")),"")</f>
        <v/>
      </c>
      <c r="AX838" s="6" t="str">
        <f>_xlfn.IFNA(IF(IF($AK838=AX$5,VLOOKUP(AN838,buff!$K:$L,2,FALSE),"")=0,"",IF($AK838=AX$5,VLOOKUP(AN838,buff!$K:$L,2,FALSE),"")),"")</f>
        <v/>
      </c>
      <c r="AY838" s="6" t="str">
        <f>_xlfn.IFNA(IF(IF($AK838=AY$5,VLOOKUP(AO838,buff!$K:$L,2,FALSE),"")=0,"",IF($AK838=AY$5,VLOOKUP(AO838,buff!$K:$L,2,FALSE),"")),"")</f>
        <v/>
      </c>
      <c r="AZ838" s="6" t="str">
        <f>_xlfn.IFNA(IF(IF($AK838=AZ$5,VLOOKUP(AP838,buff!$K:$L,2,FALSE),"")=0,"",IF($AK838=AZ$5,VLOOKUP(AP838,buff!$K:$L,2,FALSE),"")),"")</f>
        <v/>
      </c>
      <c r="BA838" s="6">
        <f>VLOOKUP(AL838,buff!$K:$P,6,FALSE)</f>
        <v>-32</v>
      </c>
      <c r="BB838" s="6">
        <f>VLOOKUP(AM838,buff!$K:$P,6,FALSE)</f>
        <v>-15</v>
      </c>
      <c r="BC838" s="6" t="e">
        <f>VLOOKUP(AN838,buff!$K:$P,6,FALSE)</f>
        <v>#N/A</v>
      </c>
      <c r="BD838">
        <f t="shared" si="213"/>
        <v>3</v>
      </c>
      <c r="BE838">
        <f t="shared" si="214"/>
        <v>2</v>
      </c>
      <c r="BF838" s="22">
        <f t="shared" si="215"/>
        <v>101403</v>
      </c>
    </row>
    <row r="839" spans="1:58" x14ac:dyDescent="0.15">
      <c r="A839" t="str">
        <f t="shared" si="220"/>
        <v>尤尼丝主动技能3等级13</v>
      </c>
      <c r="B839" s="8">
        <f t="shared" si="210"/>
        <v>10140313</v>
      </c>
      <c r="C839" s="8" t="str">
        <f>VLOOKUP(G839,角色!A:B,2,FALSE)</f>
        <v>尤尼丝</v>
      </c>
      <c r="D839" s="8" t="str">
        <f t="shared" si="211"/>
        <v>主动技能3</v>
      </c>
      <c r="E839" s="8">
        <f t="shared" si="221"/>
        <v>13</v>
      </c>
      <c r="F839" s="8">
        <f t="shared" si="222"/>
        <v>3</v>
      </c>
      <c r="G839" s="8">
        <f t="shared" si="223"/>
        <v>14</v>
      </c>
      <c r="H839" t="s">
        <v>956</v>
      </c>
      <c r="I839" s="20" t="str">
        <f t="shared" si="219"/>
        <v>对敌方全体攻击，造成125%攻击力（+16919）点伤害。并目标攻击-32%,目标防御-16%。</v>
      </c>
      <c r="J839" s="4" t="s">
        <v>277</v>
      </c>
      <c r="K839" s="1" t="s">
        <v>102</v>
      </c>
      <c r="L839" s="4" t="s">
        <v>108</v>
      </c>
      <c r="M839" s="4"/>
      <c r="N839" s="4">
        <v>100</v>
      </c>
      <c r="O839" s="20">
        <f>VLOOKUP(L839,对应表!BK:BL,2,FALSE)</f>
        <v>100</v>
      </c>
      <c r="P839" s="25" t="str">
        <f>_xlfn.IFNA(VLOOKUP(G839,角色!V:AE,主动技能!F839+1,FALSE),"")</f>
        <v>||eff_shenlehuacai|</v>
      </c>
      <c r="Q839" s="25">
        <f>(VLOOKUP(G839,角色!V:AE,主动技能!F839+4,FALSE))</f>
        <v>3</v>
      </c>
      <c r="R839" s="25">
        <v>0</v>
      </c>
      <c r="S839" s="25">
        <v>0</v>
      </c>
      <c r="T839" s="6" t="str">
        <f t="shared" si="224"/>
        <v>100076:100:2:0|100087:100:2:0</v>
      </c>
      <c r="U839" s="6" t="str">
        <f t="shared" si="225"/>
        <v/>
      </c>
      <c r="V839" s="19" t="str">
        <f>VLOOKUP(G839,角色!AW:BC,主动技能!F839+1,FALSE)</f>
        <v>skill_25</v>
      </c>
      <c r="Y839">
        <f t="shared" ref="Y839:Y867" si="226">VLOOKUP(D839,BG:BH,2,FALSE)</f>
        <v>0</v>
      </c>
      <c r="Z839" s="19">
        <f>IF(VLOOKUP(C839,角色!CC:CI,主动技能!F839*2,FALSE)=0,"",VLOOKUP(C839,角色!CC:CI,主动技能!F839*2,FALSE))</f>
        <v>125</v>
      </c>
      <c r="AA839" s="19">
        <f>IF(VLOOKUP(C839,角色!CC:CI,主动技能!F839*2+1,FALSE)=0,0,VLOOKUP(C839,角色!CC:CI,主动技能!F839*2+1,FALSE))</f>
        <v>25</v>
      </c>
      <c r="AB839" s="19">
        <f>IF(INT(VLOOKUP(E839,角色属性概况!I:M,3,FALSE)*AA839/100)=0,"",(INT(VLOOKUP(E839,角色属性概况!I:M,3,FALSE)*AA839/100)))</f>
        <v>16919</v>
      </c>
      <c r="AE839" s="25">
        <f>(VLOOKUP(G839,角色!V:AE,主动技能!F839+7,FALSE))</f>
        <v>1</v>
      </c>
      <c r="AF839" s="19">
        <f>VLOOKUP(F839,对应表!AY:BA,3,FALSE)</f>
        <v>2</v>
      </c>
      <c r="AG839" s="19">
        <f>VLOOKUP(F839,对应表!AY:BA,2,FALSE)</f>
        <v>2</v>
      </c>
      <c r="AH839" s="25" t="str">
        <f>VLOOKUP(F839,特效对应!F:G,2,FALSE)</f>
        <v>attackex</v>
      </c>
      <c r="AJ839">
        <f t="shared" si="212"/>
        <v>13</v>
      </c>
      <c r="AK839" t="s">
        <v>117</v>
      </c>
      <c r="AL839" s="4" t="s">
        <v>963</v>
      </c>
      <c r="AM839" s="4" t="s">
        <v>975</v>
      </c>
      <c r="AQ839" s="6" t="str">
        <f>_xlfn.IFNA(IF(IF($AK839=AQ$5,VLOOKUP(AL839,buff!$K:$L,2,FALSE),"")=0,"",IF($AK839=AQ$5,VLOOKUP(AL839,buff!$K:$L,2,FALSE),"")),"")</f>
        <v>100076:100:2:0</v>
      </c>
      <c r="AR839" s="6" t="str">
        <f>_xlfn.IFNA(IF(IF($AK839=AR$5,VLOOKUP(AM839,buff!$K:$L,2,FALSE),"")=0,"",IF($AK839=AR$5,VLOOKUP(AM839,buff!$K:$L,2,FALSE),"")),"")</f>
        <v>100087:100:2:0</v>
      </c>
      <c r="AS839" s="6" t="str">
        <f>_xlfn.IFNA(IF(IF($AK839=AS$5,VLOOKUP(AN839,buff!$K:$L,2,FALSE),"")=0,"",IF($AK839=AS$5,VLOOKUP(AN839,buff!$K:$L,2,FALSE),"")),"")</f>
        <v/>
      </c>
      <c r="AT839" s="6" t="str">
        <f>_xlfn.IFNA(IF(IF($AK839=AT$5,VLOOKUP(AO839,buff!$K:$L,2,FALSE),"")=0,"",IF($AK839=AT$5,VLOOKUP(AO839,buff!$K:$L,2,FALSE),"")),"")</f>
        <v/>
      </c>
      <c r="AU839" s="6" t="str">
        <f>_xlfn.IFNA(IF(IF($AK839=AU$5,VLOOKUP(AP839,buff!$K:$L,2,FALSE),"")=0,"",IF($AK839=AU$5,VLOOKUP(AP839,buff!$K:$L,2,FALSE),"")),"")</f>
        <v/>
      </c>
      <c r="AV839" s="6" t="str">
        <f>_xlfn.IFNA(IF(IF($AK839=AV$5,VLOOKUP(AL839,buff!$K:$L,2,FALSE),"")=0,"",IF($AK839=AV$5,VLOOKUP(AL839,buff!$K:$L,2,FALSE),"")),"")</f>
        <v/>
      </c>
      <c r="AW839" s="6" t="str">
        <f>_xlfn.IFNA(IF(IF($AK839=AW$5,VLOOKUP(AM839,buff!$K:$L,2,FALSE),"")=0,"",IF($AK839=AW$5,VLOOKUP(AM839,buff!$K:$L,2,FALSE),"")),"")</f>
        <v/>
      </c>
      <c r="AX839" s="6" t="str">
        <f>_xlfn.IFNA(IF(IF($AK839=AX$5,VLOOKUP(AN839,buff!$K:$L,2,FALSE),"")=0,"",IF($AK839=AX$5,VLOOKUP(AN839,buff!$K:$L,2,FALSE),"")),"")</f>
        <v/>
      </c>
      <c r="AY839" s="6" t="str">
        <f>_xlfn.IFNA(IF(IF($AK839=AY$5,VLOOKUP(AO839,buff!$K:$L,2,FALSE),"")=0,"",IF($AK839=AY$5,VLOOKUP(AO839,buff!$K:$L,2,FALSE),"")),"")</f>
        <v/>
      </c>
      <c r="AZ839" s="6" t="str">
        <f>_xlfn.IFNA(IF(IF($AK839=AZ$5,VLOOKUP(AP839,buff!$K:$L,2,FALSE),"")=0,"",IF($AK839=AZ$5,VLOOKUP(AP839,buff!$K:$L,2,FALSE),"")),"")</f>
        <v/>
      </c>
      <c r="BA839" s="6">
        <f>VLOOKUP(AL839,buff!$K:$P,6,FALSE)</f>
        <v>-32</v>
      </c>
      <c r="BB839" s="6">
        <f>VLOOKUP(AM839,buff!$K:$P,6,FALSE)</f>
        <v>-16</v>
      </c>
      <c r="BC839" s="6" t="e">
        <f>VLOOKUP(AN839,buff!$K:$P,6,FALSE)</f>
        <v>#N/A</v>
      </c>
      <c r="BD839">
        <f t="shared" si="213"/>
        <v>3</v>
      </c>
      <c r="BE839">
        <f t="shared" si="214"/>
        <v>2</v>
      </c>
      <c r="BF839" s="22">
        <f t="shared" si="215"/>
        <v>101403</v>
      </c>
    </row>
    <row r="840" spans="1:58" x14ac:dyDescent="0.15">
      <c r="A840" t="str">
        <f t="shared" si="220"/>
        <v>尤尼丝主动技能3等级14</v>
      </c>
      <c r="B840" s="8">
        <f t="shared" ref="B840:B867" si="227">1*10000000+G840*10000+F840*100+E840</f>
        <v>10140314</v>
      </c>
      <c r="C840" s="8" t="str">
        <f>VLOOKUP(G840,角色!A:B,2,FALSE)</f>
        <v>尤尼丝</v>
      </c>
      <c r="D840" s="8" t="str">
        <f t="shared" ref="D840:D867" si="228">$D$4&amp;F840</f>
        <v>主动技能3</v>
      </c>
      <c r="E840" s="8">
        <f t="shared" si="221"/>
        <v>14</v>
      </c>
      <c r="F840" s="8">
        <f t="shared" si="222"/>
        <v>3</v>
      </c>
      <c r="G840" s="8">
        <f t="shared" si="223"/>
        <v>14</v>
      </c>
      <c r="H840" t="s">
        <v>956</v>
      </c>
      <c r="I840" s="20" t="str">
        <f t="shared" si="219"/>
        <v>对敌方全体攻击，造成125%攻击力（+24004）点伤害。并目标攻击-34%,目标防御-16%。</v>
      </c>
      <c r="J840" s="4" t="s">
        <v>277</v>
      </c>
      <c r="K840" s="1" t="s">
        <v>102</v>
      </c>
      <c r="L840" s="4" t="s">
        <v>108</v>
      </c>
      <c r="M840" s="4"/>
      <c r="N840" s="4">
        <v>100</v>
      </c>
      <c r="O840" s="20">
        <f>VLOOKUP(L840,对应表!BK:BL,2,FALSE)</f>
        <v>100</v>
      </c>
      <c r="P840" s="25" t="str">
        <f>_xlfn.IFNA(VLOOKUP(G840,角色!V:AE,主动技能!F840+1,FALSE),"")</f>
        <v>||eff_shenlehuacai|</v>
      </c>
      <c r="Q840" s="25">
        <f>(VLOOKUP(G840,角色!V:AE,主动技能!F840+4,FALSE))</f>
        <v>3</v>
      </c>
      <c r="R840" s="25">
        <v>0</v>
      </c>
      <c r="S840" s="25">
        <v>0</v>
      </c>
      <c r="T840" s="6" t="str">
        <f t="shared" si="224"/>
        <v>100077:100:2:0|100087:100:2:0</v>
      </c>
      <c r="U840" s="6" t="str">
        <f t="shared" si="225"/>
        <v/>
      </c>
      <c r="V840" s="19" t="str">
        <f>VLOOKUP(G840,角色!AW:BC,主动技能!F840+1,FALSE)</f>
        <v>skill_25</v>
      </c>
      <c r="Y840">
        <f t="shared" si="226"/>
        <v>0</v>
      </c>
      <c r="Z840" s="19">
        <f>IF(VLOOKUP(C840,角色!CC:CI,主动技能!F840*2,FALSE)=0,"",VLOOKUP(C840,角色!CC:CI,主动技能!F840*2,FALSE))</f>
        <v>125</v>
      </c>
      <c r="AA840" s="19">
        <f>IF(VLOOKUP(C840,角色!CC:CI,主动技能!F840*2+1,FALSE)=0,0,VLOOKUP(C840,角色!CC:CI,主动技能!F840*2+1,FALSE))</f>
        <v>25</v>
      </c>
      <c r="AB840" s="19">
        <f>IF(INT(VLOOKUP(E840,角色属性概况!I:M,3,FALSE)*AA840/100)=0,"",(INT(VLOOKUP(E840,角色属性概况!I:M,3,FALSE)*AA840/100)))</f>
        <v>24004</v>
      </c>
      <c r="AE840" s="25">
        <f>(VLOOKUP(G840,角色!V:AE,主动技能!F840+7,FALSE))</f>
        <v>1</v>
      </c>
      <c r="AF840" s="19">
        <f>VLOOKUP(F840,对应表!AY:BA,3,FALSE)</f>
        <v>2</v>
      </c>
      <c r="AG840" s="19">
        <f>VLOOKUP(F840,对应表!AY:BA,2,FALSE)</f>
        <v>2</v>
      </c>
      <c r="AH840" s="25" t="str">
        <f>VLOOKUP(F840,特效对应!F:G,2,FALSE)</f>
        <v>attackex</v>
      </c>
      <c r="AJ840">
        <f t="shared" ref="AJ840:AJ867" si="229">E840</f>
        <v>14</v>
      </c>
      <c r="AK840" t="s">
        <v>117</v>
      </c>
      <c r="AL840" s="4" t="s">
        <v>964</v>
      </c>
      <c r="AM840" s="4" t="s">
        <v>975</v>
      </c>
      <c r="AQ840" s="6" t="str">
        <f>_xlfn.IFNA(IF(IF($AK840=AQ$5,VLOOKUP(AL840,buff!$K:$L,2,FALSE),"")=0,"",IF($AK840=AQ$5,VLOOKUP(AL840,buff!$K:$L,2,FALSE),"")),"")</f>
        <v>100077:100:2:0</v>
      </c>
      <c r="AR840" s="6" t="str">
        <f>_xlfn.IFNA(IF(IF($AK840=AR$5,VLOOKUP(AM840,buff!$K:$L,2,FALSE),"")=0,"",IF($AK840=AR$5,VLOOKUP(AM840,buff!$K:$L,2,FALSE),"")),"")</f>
        <v>100087:100:2:0</v>
      </c>
      <c r="AS840" s="6" t="str">
        <f>_xlfn.IFNA(IF(IF($AK840=AS$5,VLOOKUP(AN840,buff!$K:$L,2,FALSE),"")=0,"",IF($AK840=AS$5,VLOOKUP(AN840,buff!$K:$L,2,FALSE),"")),"")</f>
        <v/>
      </c>
      <c r="AT840" s="6" t="str">
        <f>_xlfn.IFNA(IF(IF($AK840=AT$5,VLOOKUP(AO840,buff!$K:$L,2,FALSE),"")=0,"",IF($AK840=AT$5,VLOOKUP(AO840,buff!$K:$L,2,FALSE),"")),"")</f>
        <v/>
      </c>
      <c r="AU840" s="6" t="str">
        <f>_xlfn.IFNA(IF(IF($AK840=AU$5,VLOOKUP(AP840,buff!$K:$L,2,FALSE),"")=0,"",IF($AK840=AU$5,VLOOKUP(AP840,buff!$K:$L,2,FALSE),"")),"")</f>
        <v/>
      </c>
      <c r="AV840" s="6" t="str">
        <f>_xlfn.IFNA(IF(IF($AK840=AV$5,VLOOKUP(AL840,buff!$K:$L,2,FALSE),"")=0,"",IF($AK840=AV$5,VLOOKUP(AL840,buff!$K:$L,2,FALSE),"")),"")</f>
        <v/>
      </c>
      <c r="AW840" s="6" t="str">
        <f>_xlfn.IFNA(IF(IF($AK840=AW$5,VLOOKUP(AM840,buff!$K:$L,2,FALSE),"")=0,"",IF($AK840=AW$5,VLOOKUP(AM840,buff!$K:$L,2,FALSE),"")),"")</f>
        <v/>
      </c>
      <c r="AX840" s="6" t="str">
        <f>_xlfn.IFNA(IF(IF($AK840=AX$5,VLOOKUP(AN840,buff!$K:$L,2,FALSE),"")=0,"",IF($AK840=AX$5,VLOOKUP(AN840,buff!$K:$L,2,FALSE),"")),"")</f>
        <v/>
      </c>
      <c r="AY840" s="6" t="str">
        <f>_xlfn.IFNA(IF(IF($AK840=AY$5,VLOOKUP(AO840,buff!$K:$L,2,FALSE),"")=0,"",IF($AK840=AY$5,VLOOKUP(AO840,buff!$K:$L,2,FALSE),"")),"")</f>
        <v/>
      </c>
      <c r="AZ840" s="6" t="str">
        <f>_xlfn.IFNA(IF(IF($AK840=AZ$5,VLOOKUP(AP840,buff!$K:$L,2,FALSE),"")=0,"",IF($AK840=AZ$5,VLOOKUP(AP840,buff!$K:$L,2,FALSE),"")),"")</f>
        <v/>
      </c>
      <c r="BA840" s="6">
        <f>VLOOKUP(AL840,buff!$K:$P,6,FALSE)</f>
        <v>-34</v>
      </c>
      <c r="BB840" s="6">
        <f>VLOOKUP(AM840,buff!$K:$P,6,FALSE)</f>
        <v>-16</v>
      </c>
      <c r="BC840" s="6" t="e">
        <f>VLOOKUP(AN840,buff!$K:$P,6,FALSE)</f>
        <v>#N/A</v>
      </c>
      <c r="BD840">
        <f t="shared" ref="BD840:BD903" si="230">IF(F840=1,0,IF(F840=2,2,3))</f>
        <v>3</v>
      </c>
      <c r="BE840">
        <f t="shared" ref="BE840:BE903" si="231">IF(F840=1,0,IF(F840=2,1,2))</f>
        <v>2</v>
      </c>
      <c r="BF840" s="22">
        <f t="shared" ref="BF840:BF903" si="232">1*100000+G840*100+F840</f>
        <v>101403</v>
      </c>
    </row>
    <row r="841" spans="1:58" x14ac:dyDescent="0.15">
      <c r="A841" t="str">
        <f t="shared" si="220"/>
        <v>尤尼丝主动技能3等级15</v>
      </c>
      <c r="B841" s="8">
        <f t="shared" si="227"/>
        <v>10140315</v>
      </c>
      <c r="C841" s="8" t="str">
        <f>VLOOKUP(G841,角色!A:B,2,FALSE)</f>
        <v>尤尼丝</v>
      </c>
      <c r="D841" s="8" t="str">
        <f t="shared" si="228"/>
        <v>主动技能3</v>
      </c>
      <c r="E841" s="8">
        <f t="shared" si="221"/>
        <v>15</v>
      </c>
      <c r="F841" s="8">
        <f t="shared" si="222"/>
        <v>3</v>
      </c>
      <c r="G841" s="8">
        <f t="shared" si="223"/>
        <v>14</v>
      </c>
      <c r="H841" t="s">
        <v>956</v>
      </c>
      <c r="I841" s="20" t="str">
        <f t="shared" si="219"/>
        <v>对敌方全体攻击，造成125%攻击力（+34033）点伤害。并目标攻击-34%,目标防御-17%。</v>
      </c>
      <c r="J841" s="4" t="s">
        <v>277</v>
      </c>
      <c r="K841" s="1" t="s">
        <v>102</v>
      </c>
      <c r="L841" s="4" t="s">
        <v>108</v>
      </c>
      <c r="M841" s="4"/>
      <c r="N841" s="4">
        <v>100</v>
      </c>
      <c r="O841" s="20">
        <f>VLOOKUP(L841,对应表!BK:BL,2,FALSE)</f>
        <v>100</v>
      </c>
      <c r="P841" s="25" t="str">
        <f>_xlfn.IFNA(VLOOKUP(G841,角色!V:AE,主动技能!F841+1,FALSE),"")</f>
        <v>||eff_shenlehuacai|</v>
      </c>
      <c r="Q841" s="25">
        <f>(VLOOKUP(G841,角色!V:AE,主动技能!F841+4,FALSE))</f>
        <v>3</v>
      </c>
      <c r="R841" s="25">
        <v>0</v>
      </c>
      <c r="S841" s="25">
        <v>0</v>
      </c>
      <c r="T841" s="6" t="str">
        <f t="shared" si="224"/>
        <v>100077:100:2:0|100088:100:2:0</v>
      </c>
      <c r="U841" s="6" t="str">
        <f t="shared" si="225"/>
        <v/>
      </c>
      <c r="V841" s="19" t="str">
        <f>VLOOKUP(G841,角色!AW:BC,主动技能!F841+1,FALSE)</f>
        <v>skill_25</v>
      </c>
      <c r="Y841">
        <f t="shared" si="226"/>
        <v>0</v>
      </c>
      <c r="Z841" s="19">
        <f>IF(VLOOKUP(C841,角色!CC:CI,主动技能!F841*2,FALSE)=0,"",VLOOKUP(C841,角色!CC:CI,主动技能!F841*2,FALSE))</f>
        <v>125</v>
      </c>
      <c r="AA841" s="19">
        <f>IF(VLOOKUP(C841,角色!CC:CI,主动技能!F841*2+1,FALSE)=0,0,VLOOKUP(C841,角色!CC:CI,主动技能!F841*2+1,FALSE))</f>
        <v>25</v>
      </c>
      <c r="AB841" s="19">
        <f>IF(INT(VLOOKUP(E841,角色属性概况!I:M,3,FALSE)*AA841/100)=0,"",(INT(VLOOKUP(E841,角色属性概况!I:M,3,FALSE)*AA841/100)))</f>
        <v>34033</v>
      </c>
      <c r="AE841" s="25">
        <f>(VLOOKUP(G841,角色!V:AE,主动技能!F841+7,FALSE))</f>
        <v>1</v>
      </c>
      <c r="AF841" s="19">
        <f>VLOOKUP(F841,对应表!AY:BA,3,FALSE)</f>
        <v>2</v>
      </c>
      <c r="AG841" s="19">
        <f>VLOOKUP(F841,对应表!AY:BA,2,FALSE)</f>
        <v>2</v>
      </c>
      <c r="AH841" s="25" t="str">
        <f>VLOOKUP(F841,特效对应!F:G,2,FALSE)</f>
        <v>attackex</v>
      </c>
      <c r="AJ841">
        <f t="shared" si="229"/>
        <v>15</v>
      </c>
      <c r="AK841" t="s">
        <v>117</v>
      </c>
      <c r="AL841" s="4" t="s">
        <v>964</v>
      </c>
      <c r="AM841" s="4" t="s">
        <v>976</v>
      </c>
      <c r="AQ841" s="6" t="str">
        <f>_xlfn.IFNA(IF(IF($AK841=AQ$5,VLOOKUP(AL841,buff!$K:$L,2,FALSE),"")=0,"",IF($AK841=AQ$5,VLOOKUP(AL841,buff!$K:$L,2,FALSE),"")),"")</f>
        <v>100077:100:2:0</v>
      </c>
      <c r="AR841" s="6" t="str">
        <f>_xlfn.IFNA(IF(IF($AK841=AR$5,VLOOKUP(AM841,buff!$K:$L,2,FALSE),"")=0,"",IF($AK841=AR$5,VLOOKUP(AM841,buff!$K:$L,2,FALSE),"")),"")</f>
        <v>100088:100:2:0</v>
      </c>
      <c r="AS841" s="6" t="str">
        <f>_xlfn.IFNA(IF(IF($AK841=AS$5,VLOOKUP(AN841,buff!$K:$L,2,FALSE),"")=0,"",IF($AK841=AS$5,VLOOKUP(AN841,buff!$K:$L,2,FALSE),"")),"")</f>
        <v/>
      </c>
      <c r="AT841" s="6" t="str">
        <f>_xlfn.IFNA(IF(IF($AK841=AT$5,VLOOKUP(AO841,buff!$K:$L,2,FALSE),"")=0,"",IF($AK841=AT$5,VLOOKUP(AO841,buff!$K:$L,2,FALSE),"")),"")</f>
        <v/>
      </c>
      <c r="AU841" s="6" t="str">
        <f>_xlfn.IFNA(IF(IF($AK841=AU$5,VLOOKUP(AP841,buff!$K:$L,2,FALSE),"")=0,"",IF($AK841=AU$5,VLOOKUP(AP841,buff!$K:$L,2,FALSE),"")),"")</f>
        <v/>
      </c>
      <c r="AV841" s="6" t="str">
        <f>_xlfn.IFNA(IF(IF($AK841=AV$5,VLOOKUP(AL841,buff!$K:$L,2,FALSE),"")=0,"",IF($AK841=AV$5,VLOOKUP(AL841,buff!$K:$L,2,FALSE),"")),"")</f>
        <v/>
      </c>
      <c r="AW841" s="6" t="str">
        <f>_xlfn.IFNA(IF(IF($AK841=AW$5,VLOOKUP(AM841,buff!$K:$L,2,FALSE),"")=0,"",IF($AK841=AW$5,VLOOKUP(AM841,buff!$K:$L,2,FALSE),"")),"")</f>
        <v/>
      </c>
      <c r="AX841" s="6" t="str">
        <f>_xlfn.IFNA(IF(IF($AK841=AX$5,VLOOKUP(AN841,buff!$K:$L,2,FALSE),"")=0,"",IF($AK841=AX$5,VLOOKUP(AN841,buff!$K:$L,2,FALSE),"")),"")</f>
        <v/>
      </c>
      <c r="AY841" s="6" t="str">
        <f>_xlfn.IFNA(IF(IF($AK841=AY$5,VLOOKUP(AO841,buff!$K:$L,2,FALSE),"")=0,"",IF($AK841=AY$5,VLOOKUP(AO841,buff!$K:$L,2,FALSE),"")),"")</f>
        <v/>
      </c>
      <c r="AZ841" s="6" t="str">
        <f>_xlfn.IFNA(IF(IF($AK841=AZ$5,VLOOKUP(AP841,buff!$K:$L,2,FALSE),"")=0,"",IF($AK841=AZ$5,VLOOKUP(AP841,buff!$K:$L,2,FALSE),"")),"")</f>
        <v/>
      </c>
      <c r="BA841" s="6">
        <f>VLOOKUP(AL841,buff!$K:$P,6,FALSE)</f>
        <v>-34</v>
      </c>
      <c r="BB841" s="6">
        <f>VLOOKUP(AM841,buff!$K:$P,6,FALSE)</f>
        <v>-17</v>
      </c>
      <c r="BC841" s="6" t="e">
        <f>VLOOKUP(AN841,buff!$K:$P,6,FALSE)</f>
        <v>#N/A</v>
      </c>
      <c r="BD841">
        <f t="shared" si="230"/>
        <v>3</v>
      </c>
      <c r="BE841">
        <f t="shared" si="231"/>
        <v>2</v>
      </c>
      <c r="BF841" s="22">
        <f t="shared" si="232"/>
        <v>101403</v>
      </c>
    </row>
    <row r="842" spans="1:58" x14ac:dyDescent="0.15">
      <c r="A842" t="str">
        <f t="shared" si="220"/>
        <v>尤尼丝主动技能3等级16</v>
      </c>
      <c r="B842" s="8">
        <f t="shared" si="227"/>
        <v>10140316</v>
      </c>
      <c r="C842" s="8" t="str">
        <f>VLOOKUP(G842,角色!A:B,2,FALSE)</f>
        <v>尤尼丝</v>
      </c>
      <c r="D842" s="8" t="str">
        <f t="shared" si="228"/>
        <v>主动技能3</v>
      </c>
      <c r="E842" s="8">
        <f t="shared" si="221"/>
        <v>16</v>
      </c>
      <c r="F842" s="8">
        <f t="shared" si="222"/>
        <v>3</v>
      </c>
      <c r="G842" s="8">
        <f t="shared" si="223"/>
        <v>14</v>
      </c>
      <c r="H842" t="s">
        <v>956</v>
      </c>
      <c r="I842" s="20" t="str">
        <f t="shared" si="219"/>
        <v>对敌方全体攻击，造成125%攻击力（+48232）点伤害。并目标攻击-36%,目标防御-17%。</v>
      </c>
      <c r="J842" s="4" t="s">
        <v>277</v>
      </c>
      <c r="K842" s="1" t="s">
        <v>102</v>
      </c>
      <c r="L842" s="4" t="s">
        <v>108</v>
      </c>
      <c r="M842" s="4"/>
      <c r="N842" s="4">
        <v>100</v>
      </c>
      <c r="O842" s="20">
        <f>VLOOKUP(L842,对应表!BK:BL,2,FALSE)</f>
        <v>100</v>
      </c>
      <c r="P842" s="25" t="str">
        <f>_xlfn.IFNA(VLOOKUP(G842,角色!V:AE,主动技能!F842+1,FALSE),"")</f>
        <v>||eff_shenlehuacai|</v>
      </c>
      <c r="Q842" s="25">
        <f>(VLOOKUP(G842,角色!V:AE,主动技能!F842+4,FALSE))</f>
        <v>3</v>
      </c>
      <c r="R842" s="25">
        <v>0</v>
      </c>
      <c r="S842" s="25">
        <v>0</v>
      </c>
      <c r="T842" s="6" t="str">
        <f t="shared" si="224"/>
        <v>100078:100:2:0|100088:100:2:0</v>
      </c>
      <c r="U842" s="6" t="str">
        <f t="shared" si="225"/>
        <v/>
      </c>
      <c r="V842" s="19" t="str">
        <f>VLOOKUP(G842,角色!AW:BC,主动技能!F842+1,FALSE)</f>
        <v>skill_25</v>
      </c>
      <c r="Y842">
        <f t="shared" si="226"/>
        <v>0</v>
      </c>
      <c r="Z842" s="19">
        <f>IF(VLOOKUP(C842,角色!CC:CI,主动技能!F842*2,FALSE)=0,"",VLOOKUP(C842,角色!CC:CI,主动技能!F842*2,FALSE))</f>
        <v>125</v>
      </c>
      <c r="AA842" s="19">
        <f>IF(VLOOKUP(C842,角色!CC:CI,主动技能!F842*2+1,FALSE)=0,0,VLOOKUP(C842,角色!CC:CI,主动技能!F842*2+1,FALSE))</f>
        <v>25</v>
      </c>
      <c r="AB842" s="19">
        <f>IF(INT(VLOOKUP(E842,角色属性概况!I:M,3,FALSE)*AA842/100)=0,"",(INT(VLOOKUP(E842,角色属性概况!I:M,3,FALSE)*AA842/100)))</f>
        <v>48232</v>
      </c>
      <c r="AE842" s="25">
        <f>(VLOOKUP(G842,角色!V:AE,主动技能!F842+7,FALSE))</f>
        <v>1</v>
      </c>
      <c r="AF842" s="19">
        <f>VLOOKUP(F842,对应表!AY:BA,3,FALSE)</f>
        <v>2</v>
      </c>
      <c r="AG842" s="19">
        <f>VLOOKUP(F842,对应表!AY:BA,2,FALSE)</f>
        <v>2</v>
      </c>
      <c r="AH842" s="25" t="str">
        <f>VLOOKUP(F842,特效对应!F:G,2,FALSE)</f>
        <v>attackex</v>
      </c>
      <c r="AJ842">
        <f t="shared" si="229"/>
        <v>16</v>
      </c>
      <c r="AK842" t="s">
        <v>117</v>
      </c>
      <c r="AL842" s="4" t="s">
        <v>965</v>
      </c>
      <c r="AM842" s="4" t="s">
        <v>976</v>
      </c>
      <c r="AQ842" s="6" t="str">
        <f>_xlfn.IFNA(IF(IF($AK842=AQ$5,VLOOKUP(AL842,buff!$K:$L,2,FALSE),"")=0,"",IF($AK842=AQ$5,VLOOKUP(AL842,buff!$K:$L,2,FALSE),"")),"")</f>
        <v>100078:100:2:0</v>
      </c>
      <c r="AR842" s="6" t="str">
        <f>_xlfn.IFNA(IF(IF($AK842=AR$5,VLOOKUP(AM842,buff!$K:$L,2,FALSE),"")=0,"",IF($AK842=AR$5,VLOOKUP(AM842,buff!$K:$L,2,FALSE),"")),"")</f>
        <v>100088:100:2:0</v>
      </c>
      <c r="AS842" s="6" t="str">
        <f>_xlfn.IFNA(IF(IF($AK842=AS$5,VLOOKUP(AN842,buff!$K:$L,2,FALSE),"")=0,"",IF($AK842=AS$5,VLOOKUP(AN842,buff!$K:$L,2,FALSE),"")),"")</f>
        <v/>
      </c>
      <c r="AT842" s="6" t="str">
        <f>_xlfn.IFNA(IF(IF($AK842=AT$5,VLOOKUP(AO842,buff!$K:$L,2,FALSE),"")=0,"",IF($AK842=AT$5,VLOOKUP(AO842,buff!$K:$L,2,FALSE),"")),"")</f>
        <v/>
      </c>
      <c r="AU842" s="6" t="str">
        <f>_xlfn.IFNA(IF(IF($AK842=AU$5,VLOOKUP(AP842,buff!$K:$L,2,FALSE),"")=0,"",IF($AK842=AU$5,VLOOKUP(AP842,buff!$K:$L,2,FALSE),"")),"")</f>
        <v/>
      </c>
      <c r="AV842" s="6" t="str">
        <f>_xlfn.IFNA(IF(IF($AK842=AV$5,VLOOKUP(AL842,buff!$K:$L,2,FALSE),"")=0,"",IF($AK842=AV$5,VLOOKUP(AL842,buff!$K:$L,2,FALSE),"")),"")</f>
        <v/>
      </c>
      <c r="AW842" s="6" t="str">
        <f>_xlfn.IFNA(IF(IF($AK842=AW$5,VLOOKUP(AM842,buff!$K:$L,2,FALSE),"")=0,"",IF($AK842=AW$5,VLOOKUP(AM842,buff!$K:$L,2,FALSE),"")),"")</f>
        <v/>
      </c>
      <c r="AX842" s="6" t="str">
        <f>_xlfn.IFNA(IF(IF($AK842=AX$5,VLOOKUP(AN842,buff!$K:$L,2,FALSE),"")=0,"",IF($AK842=AX$5,VLOOKUP(AN842,buff!$K:$L,2,FALSE),"")),"")</f>
        <v/>
      </c>
      <c r="AY842" s="6" t="str">
        <f>_xlfn.IFNA(IF(IF($AK842=AY$5,VLOOKUP(AO842,buff!$K:$L,2,FALSE),"")=0,"",IF($AK842=AY$5,VLOOKUP(AO842,buff!$K:$L,2,FALSE),"")),"")</f>
        <v/>
      </c>
      <c r="AZ842" s="6" t="str">
        <f>_xlfn.IFNA(IF(IF($AK842=AZ$5,VLOOKUP(AP842,buff!$K:$L,2,FALSE),"")=0,"",IF($AK842=AZ$5,VLOOKUP(AP842,buff!$K:$L,2,FALSE),"")),"")</f>
        <v/>
      </c>
      <c r="BA842" s="6">
        <f>VLOOKUP(AL842,buff!$K:$P,6,FALSE)</f>
        <v>-36</v>
      </c>
      <c r="BB842" s="6">
        <f>VLOOKUP(AM842,buff!$K:$P,6,FALSE)</f>
        <v>-17</v>
      </c>
      <c r="BC842" s="6" t="e">
        <f>VLOOKUP(AN842,buff!$K:$P,6,FALSE)</f>
        <v>#N/A</v>
      </c>
      <c r="BD842">
        <f t="shared" si="230"/>
        <v>3</v>
      </c>
      <c r="BE842">
        <f t="shared" si="231"/>
        <v>2</v>
      </c>
      <c r="BF842" s="22">
        <f t="shared" si="232"/>
        <v>101403</v>
      </c>
    </row>
    <row r="843" spans="1:58" x14ac:dyDescent="0.15">
      <c r="A843" t="str">
        <f t="shared" si="220"/>
        <v>尤尼丝主动技能3等级17</v>
      </c>
      <c r="B843" s="8">
        <f t="shared" si="227"/>
        <v>10140317</v>
      </c>
      <c r="C843" s="8" t="str">
        <f>VLOOKUP(G843,角色!A:B,2,FALSE)</f>
        <v>尤尼丝</v>
      </c>
      <c r="D843" s="8" t="str">
        <f t="shared" si="228"/>
        <v>主动技能3</v>
      </c>
      <c r="E843" s="8">
        <f t="shared" si="221"/>
        <v>17</v>
      </c>
      <c r="F843" s="8">
        <f t="shared" si="222"/>
        <v>3</v>
      </c>
      <c r="G843" s="8">
        <f t="shared" si="223"/>
        <v>14</v>
      </c>
      <c r="H843" t="s">
        <v>956</v>
      </c>
      <c r="I843" s="20" t="str">
        <f t="shared" si="219"/>
        <v>对敌方全体攻击，造成125%攻击力（+68333）点伤害。并目标攻击-36%,目标防御-18%。</v>
      </c>
      <c r="J843" s="4" t="s">
        <v>277</v>
      </c>
      <c r="K843" s="1" t="s">
        <v>102</v>
      </c>
      <c r="L843" s="4" t="s">
        <v>108</v>
      </c>
      <c r="M843" s="4"/>
      <c r="N843" s="4">
        <v>100</v>
      </c>
      <c r="O843" s="20">
        <f>VLOOKUP(L843,对应表!BK:BL,2,FALSE)</f>
        <v>100</v>
      </c>
      <c r="P843" s="25" t="str">
        <f>_xlfn.IFNA(VLOOKUP(G843,角色!V:AE,主动技能!F843+1,FALSE),"")</f>
        <v>||eff_shenlehuacai|</v>
      </c>
      <c r="Q843" s="25">
        <f>(VLOOKUP(G843,角色!V:AE,主动技能!F843+4,FALSE))</f>
        <v>3</v>
      </c>
      <c r="R843" s="25">
        <v>0</v>
      </c>
      <c r="S843" s="25">
        <v>0</v>
      </c>
      <c r="T843" s="6" t="str">
        <f t="shared" si="224"/>
        <v>100078:100:2:0|100089:100:2:0</v>
      </c>
      <c r="U843" s="6" t="str">
        <f t="shared" si="225"/>
        <v/>
      </c>
      <c r="V843" s="19" t="str">
        <f>VLOOKUP(G843,角色!AW:BC,主动技能!F843+1,FALSE)</f>
        <v>skill_25</v>
      </c>
      <c r="Y843">
        <f t="shared" si="226"/>
        <v>0</v>
      </c>
      <c r="Z843" s="19">
        <f>IF(VLOOKUP(C843,角色!CC:CI,主动技能!F843*2,FALSE)=0,"",VLOOKUP(C843,角色!CC:CI,主动技能!F843*2,FALSE))</f>
        <v>125</v>
      </c>
      <c r="AA843" s="19">
        <f>IF(VLOOKUP(C843,角色!CC:CI,主动技能!F843*2+1,FALSE)=0,0,VLOOKUP(C843,角色!CC:CI,主动技能!F843*2+1,FALSE))</f>
        <v>25</v>
      </c>
      <c r="AB843" s="19">
        <f>IF(INT(VLOOKUP(E843,角色属性概况!I:M,3,FALSE)*AA843/100)=0,"",(INT(VLOOKUP(E843,角色属性概况!I:M,3,FALSE)*AA843/100)))</f>
        <v>68333</v>
      </c>
      <c r="AE843" s="25">
        <f>(VLOOKUP(G843,角色!V:AE,主动技能!F843+7,FALSE))</f>
        <v>1</v>
      </c>
      <c r="AF843" s="19">
        <f>VLOOKUP(F843,对应表!AY:BA,3,FALSE)</f>
        <v>2</v>
      </c>
      <c r="AG843" s="19">
        <f>VLOOKUP(F843,对应表!AY:BA,2,FALSE)</f>
        <v>2</v>
      </c>
      <c r="AH843" s="25" t="str">
        <f>VLOOKUP(F843,特效对应!F:G,2,FALSE)</f>
        <v>attackex</v>
      </c>
      <c r="AJ843">
        <f t="shared" si="229"/>
        <v>17</v>
      </c>
      <c r="AK843" t="s">
        <v>117</v>
      </c>
      <c r="AL843" s="4" t="s">
        <v>965</v>
      </c>
      <c r="AM843" s="4" t="s">
        <v>977</v>
      </c>
      <c r="AQ843" s="6" t="str">
        <f>_xlfn.IFNA(IF(IF($AK843=AQ$5,VLOOKUP(AL843,buff!$K:$L,2,FALSE),"")=0,"",IF($AK843=AQ$5,VLOOKUP(AL843,buff!$K:$L,2,FALSE),"")),"")</f>
        <v>100078:100:2:0</v>
      </c>
      <c r="AR843" s="6" t="str">
        <f>_xlfn.IFNA(IF(IF($AK843=AR$5,VLOOKUP(AM843,buff!$K:$L,2,FALSE),"")=0,"",IF($AK843=AR$5,VLOOKUP(AM843,buff!$K:$L,2,FALSE),"")),"")</f>
        <v>100089:100:2:0</v>
      </c>
      <c r="AS843" s="6" t="str">
        <f>_xlfn.IFNA(IF(IF($AK843=AS$5,VLOOKUP(AN843,buff!$K:$L,2,FALSE),"")=0,"",IF($AK843=AS$5,VLOOKUP(AN843,buff!$K:$L,2,FALSE),"")),"")</f>
        <v/>
      </c>
      <c r="AT843" s="6" t="str">
        <f>_xlfn.IFNA(IF(IF($AK843=AT$5,VLOOKUP(AO843,buff!$K:$L,2,FALSE),"")=0,"",IF($AK843=AT$5,VLOOKUP(AO843,buff!$K:$L,2,FALSE),"")),"")</f>
        <v/>
      </c>
      <c r="AU843" s="6" t="str">
        <f>_xlfn.IFNA(IF(IF($AK843=AU$5,VLOOKUP(AP843,buff!$K:$L,2,FALSE),"")=0,"",IF($AK843=AU$5,VLOOKUP(AP843,buff!$K:$L,2,FALSE),"")),"")</f>
        <v/>
      </c>
      <c r="AV843" s="6" t="str">
        <f>_xlfn.IFNA(IF(IF($AK843=AV$5,VLOOKUP(AL843,buff!$K:$L,2,FALSE),"")=0,"",IF($AK843=AV$5,VLOOKUP(AL843,buff!$K:$L,2,FALSE),"")),"")</f>
        <v/>
      </c>
      <c r="AW843" s="6" t="str">
        <f>_xlfn.IFNA(IF(IF($AK843=AW$5,VLOOKUP(AM843,buff!$K:$L,2,FALSE),"")=0,"",IF($AK843=AW$5,VLOOKUP(AM843,buff!$K:$L,2,FALSE),"")),"")</f>
        <v/>
      </c>
      <c r="AX843" s="6" t="str">
        <f>_xlfn.IFNA(IF(IF($AK843=AX$5,VLOOKUP(AN843,buff!$K:$L,2,FALSE),"")=0,"",IF($AK843=AX$5,VLOOKUP(AN843,buff!$K:$L,2,FALSE),"")),"")</f>
        <v/>
      </c>
      <c r="AY843" s="6" t="str">
        <f>_xlfn.IFNA(IF(IF($AK843=AY$5,VLOOKUP(AO843,buff!$K:$L,2,FALSE),"")=0,"",IF($AK843=AY$5,VLOOKUP(AO843,buff!$K:$L,2,FALSE),"")),"")</f>
        <v/>
      </c>
      <c r="AZ843" s="6" t="str">
        <f>_xlfn.IFNA(IF(IF($AK843=AZ$5,VLOOKUP(AP843,buff!$K:$L,2,FALSE),"")=0,"",IF($AK843=AZ$5,VLOOKUP(AP843,buff!$K:$L,2,FALSE),"")),"")</f>
        <v/>
      </c>
      <c r="BA843" s="6">
        <f>VLOOKUP(AL843,buff!$K:$P,6,FALSE)</f>
        <v>-36</v>
      </c>
      <c r="BB843" s="6">
        <f>VLOOKUP(AM843,buff!$K:$P,6,FALSE)</f>
        <v>-18</v>
      </c>
      <c r="BC843" s="6" t="e">
        <f>VLOOKUP(AN843,buff!$K:$P,6,FALSE)</f>
        <v>#N/A</v>
      </c>
      <c r="BD843">
        <f t="shared" si="230"/>
        <v>3</v>
      </c>
      <c r="BE843">
        <f t="shared" si="231"/>
        <v>2</v>
      </c>
      <c r="BF843" s="22">
        <f t="shared" si="232"/>
        <v>101403</v>
      </c>
    </row>
    <row r="844" spans="1:58" x14ac:dyDescent="0.15">
      <c r="A844" t="str">
        <f t="shared" si="220"/>
        <v>尤尼丝主动技能3等级18</v>
      </c>
      <c r="B844" s="8">
        <f t="shared" si="227"/>
        <v>10140318</v>
      </c>
      <c r="C844" s="8" t="str">
        <f>VLOOKUP(G844,角色!A:B,2,FALSE)</f>
        <v>尤尼丝</v>
      </c>
      <c r="D844" s="8" t="str">
        <f t="shared" si="228"/>
        <v>主动技能3</v>
      </c>
      <c r="E844" s="8">
        <f t="shared" si="221"/>
        <v>18</v>
      </c>
      <c r="F844" s="8">
        <f t="shared" si="222"/>
        <v>3</v>
      </c>
      <c r="G844" s="8">
        <f t="shared" si="223"/>
        <v>14</v>
      </c>
      <c r="H844" t="s">
        <v>956</v>
      </c>
      <c r="I844" s="20" t="str">
        <f t="shared" si="219"/>
        <v>对敌方全体攻击，造成125%攻击力（+96791）点伤害。并目标攻击-38%,目标防御-18%。</v>
      </c>
      <c r="J844" s="4" t="s">
        <v>277</v>
      </c>
      <c r="K844" s="1" t="s">
        <v>102</v>
      </c>
      <c r="L844" s="4" t="s">
        <v>108</v>
      </c>
      <c r="M844" s="4"/>
      <c r="N844" s="4">
        <v>100</v>
      </c>
      <c r="O844" s="20">
        <f>VLOOKUP(L844,对应表!BK:BL,2,FALSE)</f>
        <v>100</v>
      </c>
      <c r="P844" s="25" t="str">
        <f>_xlfn.IFNA(VLOOKUP(G844,角色!V:AE,主动技能!F844+1,FALSE),"")</f>
        <v>||eff_shenlehuacai|</v>
      </c>
      <c r="Q844" s="25">
        <f>(VLOOKUP(G844,角色!V:AE,主动技能!F844+4,FALSE))</f>
        <v>3</v>
      </c>
      <c r="R844" s="25">
        <v>0</v>
      </c>
      <c r="S844" s="25">
        <v>0</v>
      </c>
      <c r="T844" s="6" t="str">
        <f t="shared" si="224"/>
        <v>100079:100:2:0|100089:100:2:0</v>
      </c>
      <c r="U844" s="6" t="str">
        <f t="shared" si="225"/>
        <v/>
      </c>
      <c r="V844" s="19" t="str">
        <f>VLOOKUP(G844,角色!AW:BC,主动技能!F844+1,FALSE)</f>
        <v>skill_25</v>
      </c>
      <c r="Y844">
        <f t="shared" si="226"/>
        <v>0</v>
      </c>
      <c r="Z844" s="19">
        <f>IF(VLOOKUP(C844,角色!CC:CI,主动技能!F844*2,FALSE)=0,"",VLOOKUP(C844,角色!CC:CI,主动技能!F844*2,FALSE))</f>
        <v>125</v>
      </c>
      <c r="AA844" s="19">
        <f>IF(VLOOKUP(C844,角色!CC:CI,主动技能!F844*2+1,FALSE)=0,0,VLOOKUP(C844,角色!CC:CI,主动技能!F844*2+1,FALSE))</f>
        <v>25</v>
      </c>
      <c r="AB844" s="19">
        <f>IF(INT(VLOOKUP(E844,角色属性概况!I:M,3,FALSE)*AA844/100)=0,"",(INT(VLOOKUP(E844,角色属性概况!I:M,3,FALSE)*AA844/100)))</f>
        <v>96791</v>
      </c>
      <c r="AE844" s="25">
        <f>(VLOOKUP(G844,角色!V:AE,主动技能!F844+7,FALSE))</f>
        <v>1</v>
      </c>
      <c r="AF844" s="19">
        <f>VLOOKUP(F844,对应表!AY:BA,3,FALSE)</f>
        <v>2</v>
      </c>
      <c r="AG844" s="19">
        <f>VLOOKUP(F844,对应表!AY:BA,2,FALSE)</f>
        <v>2</v>
      </c>
      <c r="AH844" s="25" t="str">
        <f>VLOOKUP(F844,特效对应!F:G,2,FALSE)</f>
        <v>attackex</v>
      </c>
      <c r="AJ844">
        <f t="shared" si="229"/>
        <v>18</v>
      </c>
      <c r="AK844" t="s">
        <v>117</v>
      </c>
      <c r="AL844" s="4" t="s">
        <v>966</v>
      </c>
      <c r="AM844" s="4" t="s">
        <v>977</v>
      </c>
      <c r="AQ844" s="6" t="str">
        <f>_xlfn.IFNA(IF(IF($AK844=AQ$5,VLOOKUP(AL844,buff!$K:$L,2,FALSE),"")=0,"",IF($AK844=AQ$5,VLOOKUP(AL844,buff!$K:$L,2,FALSE),"")),"")</f>
        <v>100079:100:2:0</v>
      </c>
      <c r="AR844" s="6" t="str">
        <f>_xlfn.IFNA(IF(IF($AK844=AR$5,VLOOKUP(AM844,buff!$K:$L,2,FALSE),"")=0,"",IF($AK844=AR$5,VLOOKUP(AM844,buff!$K:$L,2,FALSE),"")),"")</f>
        <v>100089:100:2:0</v>
      </c>
      <c r="AS844" s="6" t="str">
        <f>_xlfn.IFNA(IF(IF($AK844=AS$5,VLOOKUP(AN844,buff!$K:$L,2,FALSE),"")=0,"",IF($AK844=AS$5,VLOOKUP(AN844,buff!$K:$L,2,FALSE),"")),"")</f>
        <v/>
      </c>
      <c r="AT844" s="6" t="str">
        <f>_xlfn.IFNA(IF(IF($AK844=AT$5,VLOOKUP(AO844,buff!$K:$L,2,FALSE),"")=0,"",IF($AK844=AT$5,VLOOKUP(AO844,buff!$K:$L,2,FALSE),"")),"")</f>
        <v/>
      </c>
      <c r="AU844" s="6" t="str">
        <f>_xlfn.IFNA(IF(IF($AK844=AU$5,VLOOKUP(AP844,buff!$K:$L,2,FALSE),"")=0,"",IF($AK844=AU$5,VLOOKUP(AP844,buff!$K:$L,2,FALSE),"")),"")</f>
        <v/>
      </c>
      <c r="AV844" s="6" t="str">
        <f>_xlfn.IFNA(IF(IF($AK844=AV$5,VLOOKUP(AL844,buff!$K:$L,2,FALSE),"")=0,"",IF($AK844=AV$5,VLOOKUP(AL844,buff!$K:$L,2,FALSE),"")),"")</f>
        <v/>
      </c>
      <c r="AW844" s="6" t="str">
        <f>_xlfn.IFNA(IF(IF($AK844=AW$5,VLOOKUP(AM844,buff!$K:$L,2,FALSE),"")=0,"",IF($AK844=AW$5,VLOOKUP(AM844,buff!$K:$L,2,FALSE),"")),"")</f>
        <v/>
      </c>
      <c r="AX844" s="6" t="str">
        <f>_xlfn.IFNA(IF(IF($AK844=AX$5,VLOOKUP(AN844,buff!$K:$L,2,FALSE),"")=0,"",IF($AK844=AX$5,VLOOKUP(AN844,buff!$K:$L,2,FALSE),"")),"")</f>
        <v/>
      </c>
      <c r="AY844" s="6" t="str">
        <f>_xlfn.IFNA(IF(IF($AK844=AY$5,VLOOKUP(AO844,buff!$K:$L,2,FALSE),"")=0,"",IF($AK844=AY$5,VLOOKUP(AO844,buff!$K:$L,2,FALSE),"")),"")</f>
        <v/>
      </c>
      <c r="AZ844" s="6" t="str">
        <f>_xlfn.IFNA(IF(IF($AK844=AZ$5,VLOOKUP(AP844,buff!$K:$L,2,FALSE),"")=0,"",IF($AK844=AZ$5,VLOOKUP(AP844,buff!$K:$L,2,FALSE),"")),"")</f>
        <v/>
      </c>
      <c r="BA844" s="6">
        <f>VLOOKUP(AL844,buff!$K:$P,6,FALSE)</f>
        <v>-38</v>
      </c>
      <c r="BB844" s="6">
        <f>VLOOKUP(AM844,buff!$K:$P,6,FALSE)</f>
        <v>-18</v>
      </c>
      <c r="BC844" s="6" t="e">
        <f>VLOOKUP(AN844,buff!$K:$P,6,FALSE)</f>
        <v>#N/A</v>
      </c>
      <c r="BD844">
        <f t="shared" si="230"/>
        <v>3</v>
      </c>
      <c r="BE844">
        <f t="shared" si="231"/>
        <v>2</v>
      </c>
      <c r="BF844" s="22">
        <f t="shared" si="232"/>
        <v>101403</v>
      </c>
    </row>
    <row r="845" spans="1:58" x14ac:dyDescent="0.15">
      <c r="A845" t="str">
        <f t="shared" si="220"/>
        <v>尤尼丝主动技能3等级19</v>
      </c>
      <c r="B845" s="8">
        <f t="shared" si="227"/>
        <v>10140319</v>
      </c>
      <c r="C845" s="8" t="str">
        <f>VLOOKUP(G845,角色!A:B,2,FALSE)</f>
        <v>尤尼丝</v>
      </c>
      <c r="D845" s="8" t="str">
        <f t="shared" si="228"/>
        <v>主动技能3</v>
      </c>
      <c r="E845" s="8">
        <f t="shared" si="221"/>
        <v>19</v>
      </c>
      <c r="F845" s="8">
        <f t="shared" si="222"/>
        <v>3</v>
      </c>
      <c r="G845" s="8">
        <f t="shared" si="223"/>
        <v>14</v>
      </c>
      <c r="H845" t="s">
        <v>956</v>
      </c>
      <c r="I845" s="20" t="str">
        <f t="shared" si="219"/>
        <v>对敌方全体攻击，造成125%攻击力（+137079）点伤害。并目标攻击-38%,目标防御-19%。</v>
      </c>
      <c r="J845" s="4" t="s">
        <v>277</v>
      </c>
      <c r="K845" s="1" t="s">
        <v>102</v>
      </c>
      <c r="L845" s="4" t="s">
        <v>108</v>
      </c>
      <c r="M845" s="4"/>
      <c r="N845" s="4">
        <v>100</v>
      </c>
      <c r="O845" s="20">
        <f>VLOOKUP(L845,对应表!BK:BL,2,FALSE)</f>
        <v>100</v>
      </c>
      <c r="P845" s="25" t="str">
        <f>_xlfn.IFNA(VLOOKUP(G845,角色!V:AE,主动技能!F845+1,FALSE),"")</f>
        <v>||eff_shenlehuacai|</v>
      </c>
      <c r="Q845" s="25">
        <f>(VLOOKUP(G845,角色!V:AE,主动技能!F845+4,FALSE))</f>
        <v>3</v>
      </c>
      <c r="R845" s="25">
        <v>0</v>
      </c>
      <c r="S845" s="25">
        <v>0</v>
      </c>
      <c r="T845" s="6" t="str">
        <f t="shared" si="224"/>
        <v>100079:100:2:0|100090:100:2:0</v>
      </c>
      <c r="U845" s="6" t="str">
        <f t="shared" si="225"/>
        <v/>
      </c>
      <c r="V845" s="19" t="str">
        <f>VLOOKUP(G845,角色!AW:BC,主动技能!F845+1,FALSE)</f>
        <v>skill_25</v>
      </c>
      <c r="Y845">
        <f t="shared" si="226"/>
        <v>0</v>
      </c>
      <c r="Z845" s="19">
        <f>IF(VLOOKUP(C845,角色!CC:CI,主动技能!F845*2,FALSE)=0,"",VLOOKUP(C845,角色!CC:CI,主动技能!F845*2,FALSE))</f>
        <v>125</v>
      </c>
      <c r="AA845" s="19">
        <f>IF(VLOOKUP(C845,角色!CC:CI,主动技能!F845*2+1,FALSE)=0,0,VLOOKUP(C845,角色!CC:CI,主动技能!F845*2+1,FALSE))</f>
        <v>25</v>
      </c>
      <c r="AB845" s="19">
        <f>IF(INT(VLOOKUP(E845,角色属性概况!I:M,3,FALSE)*AA845/100)=0,"",(INT(VLOOKUP(E845,角色属性概况!I:M,3,FALSE)*AA845/100)))</f>
        <v>137079</v>
      </c>
      <c r="AE845" s="25">
        <f>(VLOOKUP(G845,角色!V:AE,主动技能!F845+7,FALSE))</f>
        <v>1</v>
      </c>
      <c r="AF845" s="19">
        <f>VLOOKUP(F845,对应表!AY:BA,3,FALSE)</f>
        <v>2</v>
      </c>
      <c r="AG845" s="19">
        <f>VLOOKUP(F845,对应表!AY:BA,2,FALSE)</f>
        <v>2</v>
      </c>
      <c r="AH845" s="25" t="str">
        <f>VLOOKUP(F845,特效对应!F:G,2,FALSE)</f>
        <v>attackex</v>
      </c>
      <c r="AJ845">
        <f t="shared" si="229"/>
        <v>19</v>
      </c>
      <c r="AK845" t="s">
        <v>117</v>
      </c>
      <c r="AL845" s="4" t="s">
        <v>966</v>
      </c>
      <c r="AM845" s="4" t="s">
        <v>978</v>
      </c>
      <c r="AQ845" s="6" t="str">
        <f>_xlfn.IFNA(IF(IF($AK845=AQ$5,VLOOKUP(AL845,buff!$K:$L,2,FALSE),"")=0,"",IF($AK845=AQ$5,VLOOKUP(AL845,buff!$K:$L,2,FALSE),"")),"")</f>
        <v>100079:100:2:0</v>
      </c>
      <c r="AR845" s="6" t="str">
        <f>_xlfn.IFNA(IF(IF($AK845=AR$5,VLOOKUP(AM845,buff!$K:$L,2,FALSE),"")=0,"",IF($AK845=AR$5,VLOOKUP(AM845,buff!$K:$L,2,FALSE),"")),"")</f>
        <v>100090:100:2:0</v>
      </c>
      <c r="AS845" s="6" t="str">
        <f>_xlfn.IFNA(IF(IF($AK845=AS$5,VLOOKUP(AN845,buff!$K:$L,2,FALSE),"")=0,"",IF($AK845=AS$5,VLOOKUP(AN845,buff!$K:$L,2,FALSE),"")),"")</f>
        <v/>
      </c>
      <c r="AT845" s="6" t="str">
        <f>_xlfn.IFNA(IF(IF($AK845=AT$5,VLOOKUP(AO845,buff!$K:$L,2,FALSE),"")=0,"",IF($AK845=AT$5,VLOOKUP(AO845,buff!$K:$L,2,FALSE),"")),"")</f>
        <v/>
      </c>
      <c r="AU845" s="6" t="str">
        <f>_xlfn.IFNA(IF(IF($AK845=AU$5,VLOOKUP(AP845,buff!$K:$L,2,FALSE),"")=0,"",IF($AK845=AU$5,VLOOKUP(AP845,buff!$K:$L,2,FALSE),"")),"")</f>
        <v/>
      </c>
      <c r="AV845" s="6" t="str">
        <f>_xlfn.IFNA(IF(IF($AK845=AV$5,VLOOKUP(AL845,buff!$K:$L,2,FALSE),"")=0,"",IF($AK845=AV$5,VLOOKUP(AL845,buff!$K:$L,2,FALSE),"")),"")</f>
        <v/>
      </c>
      <c r="AW845" s="6" t="str">
        <f>_xlfn.IFNA(IF(IF($AK845=AW$5,VLOOKUP(AM845,buff!$K:$L,2,FALSE),"")=0,"",IF($AK845=AW$5,VLOOKUP(AM845,buff!$K:$L,2,FALSE),"")),"")</f>
        <v/>
      </c>
      <c r="AX845" s="6" t="str">
        <f>_xlfn.IFNA(IF(IF($AK845=AX$5,VLOOKUP(AN845,buff!$K:$L,2,FALSE),"")=0,"",IF($AK845=AX$5,VLOOKUP(AN845,buff!$K:$L,2,FALSE),"")),"")</f>
        <v/>
      </c>
      <c r="AY845" s="6" t="str">
        <f>_xlfn.IFNA(IF(IF($AK845=AY$5,VLOOKUP(AO845,buff!$K:$L,2,FALSE),"")=0,"",IF($AK845=AY$5,VLOOKUP(AO845,buff!$K:$L,2,FALSE),"")),"")</f>
        <v/>
      </c>
      <c r="AZ845" s="6" t="str">
        <f>_xlfn.IFNA(IF(IF($AK845=AZ$5,VLOOKUP(AP845,buff!$K:$L,2,FALSE),"")=0,"",IF($AK845=AZ$5,VLOOKUP(AP845,buff!$K:$L,2,FALSE),"")),"")</f>
        <v/>
      </c>
      <c r="BA845" s="6">
        <f>VLOOKUP(AL845,buff!$K:$P,6,FALSE)</f>
        <v>-38</v>
      </c>
      <c r="BB845" s="6">
        <f>VLOOKUP(AM845,buff!$K:$P,6,FALSE)</f>
        <v>-19</v>
      </c>
      <c r="BC845" s="6" t="e">
        <f>VLOOKUP(AN845,buff!$K:$P,6,FALSE)</f>
        <v>#N/A</v>
      </c>
      <c r="BD845">
        <f t="shared" si="230"/>
        <v>3</v>
      </c>
      <c r="BE845">
        <f t="shared" si="231"/>
        <v>2</v>
      </c>
      <c r="BF845" s="22">
        <f t="shared" si="232"/>
        <v>101403</v>
      </c>
    </row>
    <row r="846" spans="1:58" x14ac:dyDescent="0.15">
      <c r="A846" t="str">
        <f t="shared" si="220"/>
        <v>尤尼丝主动技能3等级20</v>
      </c>
      <c r="B846" s="8">
        <f t="shared" si="227"/>
        <v>10140320</v>
      </c>
      <c r="C846" s="8" t="str">
        <f>VLOOKUP(G846,角色!A:B,2,FALSE)</f>
        <v>尤尼丝</v>
      </c>
      <c r="D846" s="8" t="str">
        <f t="shared" si="228"/>
        <v>主动技能3</v>
      </c>
      <c r="E846" s="8">
        <f t="shared" si="221"/>
        <v>20</v>
      </c>
      <c r="F846" s="8">
        <f t="shared" si="222"/>
        <v>3</v>
      </c>
      <c r="G846" s="8">
        <f t="shared" si="223"/>
        <v>14</v>
      </c>
      <c r="H846" t="s">
        <v>956</v>
      </c>
      <c r="I846" s="20" t="str">
        <f t="shared" si="219"/>
        <v>对敌方全体攻击，造成125%攻击力（+194115）点伤害。并目标攻击-40%,目标防御-20%。</v>
      </c>
      <c r="J846" s="4" t="s">
        <v>277</v>
      </c>
      <c r="K846" s="1" t="s">
        <v>102</v>
      </c>
      <c r="L846" s="4" t="s">
        <v>108</v>
      </c>
      <c r="M846" s="4"/>
      <c r="N846" s="4">
        <v>100</v>
      </c>
      <c r="O846" s="20">
        <f>VLOOKUP(L846,对应表!BK:BL,2,FALSE)</f>
        <v>100</v>
      </c>
      <c r="P846" s="25" t="str">
        <f>_xlfn.IFNA(VLOOKUP(G846,角色!V:AE,主动技能!F846+1,FALSE),"")</f>
        <v>||eff_shenlehuacai|</v>
      </c>
      <c r="Q846" s="25">
        <f>(VLOOKUP(G846,角色!V:AE,主动技能!F846+4,FALSE))</f>
        <v>3</v>
      </c>
      <c r="R846" s="25">
        <v>0</v>
      </c>
      <c r="S846" s="25">
        <v>0</v>
      </c>
      <c r="T846" s="6" t="str">
        <f t="shared" si="224"/>
        <v>100080:100:2:0|100091:100:2:0</v>
      </c>
      <c r="U846" s="6" t="str">
        <f t="shared" si="225"/>
        <v/>
      </c>
      <c r="V846" s="19" t="str">
        <f>VLOOKUP(G846,角色!AW:BC,主动技能!F846+1,FALSE)</f>
        <v>skill_25</v>
      </c>
      <c r="Y846">
        <f t="shared" si="226"/>
        <v>0</v>
      </c>
      <c r="Z846" s="19">
        <f>IF(VLOOKUP(C846,角色!CC:CI,主动技能!F846*2,FALSE)=0,"",VLOOKUP(C846,角色!CC:CI,主动技能!F846*2,FALSE))</f>
        <v>125</v>
      </c>
      <c r="AA846" s="19">
        <f>IF(VLOOKUP(C846,角色!CC:CI,主动技能!F846*2+1,FALSE)=0,0,VLOOKUP(C846,角色!CC:CI,主动技能!F846*2+1,FALSE))</f>
        <v>25</v>
      </c>
      <c r="AB846" s="19">
        <f>IF(INT(VLOOKUP(E846,角色属性概况!I:M,3,FALSE)*AA846/100)=0,"",(INT(VLOOKUP(E846,角色属性概况!I:M,3,FALSE)*AA846/100)))</f>
        <v>194115</v>
      </c>
      <c r="AE846" s="25">
        <f>(VLOOKUP(G846,角色!V:AE,主动技能!F846+7,FALSE))</f>
        <v>1</v>
      </c>
      <c r="AF846" s="19">
        <f>VLOOKUP(F846,对应表!AY:BA,3,FALSE)</f>
        <v>2</v>
      </c>
      <c r="AG846" s="19">
        <f>VLOOKUP(F846,对应表!AY:BA,2,FALSE)</f>
        <v>2</v>
      </c>
      <c r="AH846" s="25" t="str">
        <f>VLOOKUP(F846,特效对应!F:G,2,FALSE)</f>
        <v>attackex</v>
      </c>
      <c r="AJ846">
        <f t="shared" si="229"/>
        <v>20</v>
      </c>
      <c r="AK846" t="s">
        <v>117</v>
      </c>
      <c r="AL846" s="4" t="s">
        <v>967</v>
      </c>
      <c r="AM846" s="4" t="s">
        <v>968</v>
      </c>
      <c r="AQ846" s="6" t="str">
        <f>_xlfn.IFNA(IF(IF($AK846=AQ$5,VLOOKUP(AL846,buff!$K:$L,2,FALSE),"")=0,"",IF($AK846=AQ$5,VLOOKUP(AL846,buff!$K:$L,2,FALSE),"")),"")</f>
        <v>100080:100:2:0</v>
      </c>
      <c r="AR846" s="6" t="str">
        <f>_xlfn.IFNA(IF(IF($AK846=AR$5,VLOOKUP(AM846,buff!$K:$L,2,FALSE),"")=0,"",IF($AK846=AR$5,VLOOKUP(AM846,buff!$K:$L,2,FALSE),"")),"")</f>
        <v>100091:100:2:0</v>
      </c>
      <c r="AS846" s="6" t="str">
        <f>_xlfn.IFNA(IF(IF($AK846=AS$5,VLOOKUP(AN846,buff!$K:$L,2,FALSE),"")=0,"",IF($AK846=AS$5,VLOOKUP(AN846,buff!$K:$L,2,FALSE),"")),"")</f>
        <v/>
      </c>
      <c r="AT846" s="6" t="str">
        <f>_xlfn.IFNA(IF(IF($AK846=AT$5,VLOOKUP(AO846,buff!$K:$L,2,FALSE),"")=0,"",IF($AK846=AT$5,VLOOKUP(AO846,buff!$K:$L,2,FALSE),"")),"")</f>
        <v/>
      </c>
      <c r="AU846" s="6" t="str">
        <f>_xlfn.IFNA(IF(IF($AK846=AU$5,VLOOKUP(AP846,buff!$K:$L,2,FALSE),"")=0,"",IF($AK846=AU$5,VLOOKUP(AP846,buff!$K:$L,2,FALSE),"")),"")</f>
        <v/>
      </c>
      <c r="AV846" s="6" t="str">
        <f>_xlfn.IFNA(IF(IF($AK846=AV$5,VLOOKUP(AL846,buff!$K:$L,2,FALSE),"")=0,"",IF($AK846=AV$5,VLOOKUP(AL846,buff!$K:$L,2,FALSE),"")),"")</f>
        <v/>
      </c>
      <c r="AW846" s="6" t="str">
        <f>_xlfn.IFNA(IF(IF($AK846=AW$5,VLOOKUP(AM846,buff!$K:$L,2,FALSE),"")=0,"",IF($AK846=AW$5,VLOOKUP(AM846,buff!$K:$L,2,FALSE),"")),"")</f>
        <v/>
      </c>
      <c r="AX846" s="6" t="str">
        <f>_xlfn.IFNA(IF(IF($AK846=AX$5,VLOOKUP(AN846,buff!$K:$L,2,FALSE),"")=0,"",IF($AK846=AX$5,VLOOKUP(AN846,buff!$K:$L,2,FALSE),"")),"")</f>
        <v/>
      </c>
      <c r="AY846" s="6" t="str">
        <f>_xlfn.IFNA(IF(IF($AK846=AY$5,VLOOKUP(AO846,buff!$K:$L,2,FALSE),"")=0,"",IF($AK846=AY$5,VLOOKUP(AO846,buff!$K:$L,2,FALSE),"")),"")</f>
        <v/>
      </c>
      <c r="AZ846" s="6" t="str">
        <f>_xlfn.IFNA(IF(IF($AK846=AZ$5,VLOOKUP(AP846,buff!$K:$L,2,FALSE),"")=0,"",IF($AK846=AZ$5,VLOOKUP(AP846,buff!$K:$L,2,FALSE),"")),"")</f>
        <v/>
      </c>
      <c r="BA846" s="6">
        <f>VLOOKUP(AL846,buff!$K:$P,6,FALSE)</f>
        <v>-40</v>
      </c>
      <c r="BB846" s="6">
        <f>VLOOKUP(AM846,buff!$K:$P,6,FALSE)</f>
        <v>-20</v>
      </c>
      <c r="BC846" s="6" t="e">
        <f>VLOOKUP(AN846,buff!$K:$P,6,FALSE)</f>
        <v>#N/A</v>
      </c>
      <c r="BD846">
        <f t="shared" si="230"/>
        <v>3</v>
      </c>
      <c r="BE846">
        <f t="shared" si="231"/>
        <v>2</v>
      </c>
      <c r="BF846" s="22">
        <f t="shared" si="232"/>
        <v>101403</v>
      </c>
    </row>
    <row r="847" spans="1:58" x14ac:dyDescent="0.15">
      <c r="A847" t="str">
        <f t="shared" si="220"/>
        <v>尼尔斯主动技能1等级1</v>
      </c>
      <c r="B847" s="8">
        <f t="shared" si="227"/>
        <v>10150101</v>
      </c>
      <c r="C847" s="8" t="str">
        <f>VLOOKUP(G847,角色!A:B,2,FALSE)</f>
        <v>尼尔斯</v>
      </c>
      <c r="D847" s="8" t="str">
        <f t="shared" si="228"/>
        <v>主动技能1</v>
      </c>
      <c r="E847" s="8">
        <f t="shared" si="221"/>
        <v>1</v>
      </c>
      <c r="F847" s="8">
        <f t="shared" si="222"/>
        <v>1</v>
      </c>
      <c r="G847" s="8">
        <f t="shared" si="223"/>
        <v>15</v>
      </c>
      <c r="H847" s="4" t="s">
        <v>955</v>
      </c>
      <c r="I847" s="20" t="str">
        <f t="shared" ref="I847" si="233">"对敌方"&amp;L847&amp;"攻击，造成"&amp;Z847&amp;"%攻击力（+"&amp;AB847&amp;"）点伤害。"</f>
        <v>对敌方单体攻击，造成100%攻击力（+110）点伤害。</v>
      </c>
      <c r="J847" s="20" t="s">
        <v>277</v>
      </c>
      <c r="K847" s="21" t="s">
        <v>102</v>
      </c>
      <c r="L847" s="20" t="s">
        <v>106</v>
      </c>
      <c r="M847" s="20"/>
      <c r="N847" s="20">
        <v>100</v>
      </c>
      <c r="O847" s="20">
        <f>VLOOKUP(L847,对应表!BK:BL,2,FALSE)</f>
        <v>0</v>
      </c>
      <c r="P847" s="25" t="str">
        <f>_xlfn.IFNA(VLOOKUP(G847,角色!V:AE,主动技能!F847+1,FALSE),"")</f>
        <v>|||</v>
      </c>
      <c r="Q847" s="25">
        <f>(VLOOKUP(G847,角色!V:AE,主动技能!F847+4,FALSE))</f>
        <v>1</v>
      </c>
      <c r="R847" s="25">
        <v>0</v>
      </c>
      <c r="S847" s="25">
        <v>0</v>
      </c>
      <c r="T847" s="19" t="str">
        <f t="shared" si="224"/>
        <v/>
      </c>
      <c r="U847" s="19" t="str">
        <f t="shared" si="225"/>
        <v/>
      </c>
      <c r="V847" s="19" t="str">
        <f>VLOOKUP(G847,角色!AW:BC,主动技能!F847+1,FALSE)</f>
        <v>skill_01</v>
      </c>
      <c r="W847" s="19"/>
      <c r="X847" s="19"/>
      <c r="Y847" s="19">
        <f t="shared" si="226"/>
        <v>0</v>
      </c>
      <c r="Z847" s="19">
        <f>IF(VLOOKUP(C847,角色!CC:CI,主动技能!F847*2,FALSE)=0,"",VLOOKUP(C847,角色!CC:CI,主动技能!F847*2,FALSE))</f>
        <v>100</v>
      </c>
      <c r="AA847" s="19">
        <f>IF(VLOOKUP(C847,角色!CC:CI,主动技能!F847*2+1,FALSE)=0,0,VLOOKUP(C847,角色!CC:CI,主动技能!F847*2+1,FALSE))</f>
        <v>10</v>
      </c>
      <c r="AB847" s="19">
        <f>IF(INT(VLOOKUP(E847,角色属性概况!I:M,3,FALSE)*AA847/100)=0,"",(INT(VLOOKUP(E847,角色属性概况!I:M,3,FALSE)*AA847/100)))</f>
        <v>110</v>
      </c>
      <c r="AC847" s="19"/>
      <c r="AD847" s="19"/>
      <c r="AE847" s="25">
        <f>(VLOOKUP(G847,角色!V:AE,主动技能!F847+7,FALSE))</f>
        <v>1</v>
      </c>
      <c r="AF847" s="19">
        <f>VLOOKUP(F847,对应表!AY:BA,3,FALSE)</f>
        <v>0</v>
      </c>
      <c r="AG847" s="19">
        <f>VLOOKUP(F847,对应表!AY:BA,2,FALSE)</f>
        <v>0</v>
      </c>
      <c r="AH847" s="25" t="str">
        <f>VLOOKUP(F847,特效对应!F:G,2,FALSE)</f>
        <v>attack</v>
      </c>
      <c r="AJ847">
        <f t="shared" si="229"/>
        <v>1</v>
      </c>
      <c r="AK847" s="19"/>
      <c r="AL847" s="19"/>
      <c r="AM847" s="19"/>
      <c r="AN847" s="19"/>
      <c r="AQ847" s="6" t="str">
        <f>_xlfn.IFNA(IF(IF($AK847=AQ$5,VLOOKUP(AL847,buff!$K:$L,2,FALSE),"")=0,"",IF($AK847=AQ$5,VLOOKUP(AL847,buff!$K:$L,2,FALSE),"")),"")</f>
        <v/>
      </c>
      <c r="AR847" s="6" t="str">
        <f>_xlfn.IFNA(IF(IF($AK847=AR$5,VLOOKUP(AM847,buff!$K:$L,2,FALSE),"")=0,"",IF($AK847=AR$5,VLOOKUP(AM847,buff!$K:$L,2,FALSE),"")),"")</f>
        <v/>
      </c>
      <c r="AS847" s="6" t="str">
        <f>_xlfn.IFNA(IF(IF($AK847=AS$5,VLOOKUP(AN847,buff!$K:$L,2,FALSE),"")=0,"",IF($AK847=AS$5,VLOOKUP(AN847,buff!$K:$L,2,FALSE),"")),"")</f>
        <v/>
      </c>
      <c r="AT847" s="6" t="str">
        <f>_xlfn.IFNA(IF(IF($AK847=AT$5,VLOOKUP(AO847,buff!$K:$L,2,FALSE),"")=0,"",IF($AK847=AT$5,VLOOKUP(AO847,buff!$K:$L,2,FALSE),"")),"")</f>
        <v/>
      </c>
      <c r="AU847" s="6" t="str">
        <f>_xlfn.IFNA(IF(IF($AK847=AU$5,VLOOKUP(AP847,buff!$K:$L,2,FALSE),"")=0,"",IF($AK847=AU$5,VLOOKUP(AP847,buff!$K:$L,2,FALSE),"")),"")</f>
        <v/>
      </c>
      <c r="AV847" s="6" t="str">
        <f>_xlfn.IFNA(IF(IF($AK847=AV$5,VLOOKUP(AL847,buff!$K:$L,2,FALSE),"")=0,"",IF($AK847=AV$5,VLOOKUP(AL847,buff!$K:$L,2,FALSE),"")),"")</f>
        <v/>
      </c>
      <c r="AW847" s="6" t="str">
        <f>_xlfn.IFNA(IF(IF($AK847=AW$5,VLOOKUP(AM847,buff!$K:$L,2,FALSE),"")=0,"",IF($AK847=AW$5,VLOOKUP(AM847,buff!$K:$L,2,FALSE),"")),"")</f>
        <v/>
      </c>
      <c r="AX847" s="6" t="str">
        <f>_xlfn.IFNA(IF(IF($AK847=AX$5,VLOOKUP(AN847,buff!$K:$L,2,FALSE),"")=0,"",IF($AK847=AX$5,VLOOKUP(AN847,buff!$K:$L,2,FALSE),"")),"")</f>
        <v/>
      </c>
      <c r="AY847" s="6" t="str">
        <f>_xlfn.IFNA(IF(IF($AK847=AY$5,VLOOKUP(AO847,buff!$K:$L,2,FALSE),"")=0,"",IF($AK847=AY$5,VLOOKUP(AO847,buff!$K:$L,2,FALSE),"")),"")</f>
        <v/>
      </c>
      <c r="AZ847" s="6" t="str">
        <f>_xlfn.IFNA(IF(IF($AK847=AZ$5,VLOOKUP(AP847,buff!$K:$L,2,FALSE),"")=0,"",IF($AK847=AZ$5,VLOOKUP(AP847,buff!$K:$L,2,FALSE),"")),"")</f>
        <v/>
      </c>
      <c r="BA847" s="6" t="e">
        <f>VLOOKUP(AL847,buff!$K:$P,6,FALSE)</f>
        <v>#N/A</v>
      </c>
      <c r="BB847" s="6" t="e">
        <f>VLOOKUP(AM847,buff!$K:$P,6,FALSE)</f>
        <v>#N/A</v>
      </c>
      <c r="BC847" s="6" t="e">
        <f>VLOOKUP(AN847,buff!$K:$P,6,FALSE)</f>
        <v>#N/A</v>
      </c>
      <c r="BD847">
        <f t="shared" si="230"/>
        <v>0</v>
      </c>
      <c r="BE847">
        <f t="shared" si="231"/>
        <v>0</v>
      </c>
      <c r="BF847" s="22">
        <f t="shared" si="232"/>
        <v>101501</v>
      </c>
    </row>
    <row r="848" spans="1:58" x14ac:dyDescent="0.15">
      <c r="A848" t="str">
        <f t="shared" si="220"/>
        <v>尼尔斯主动技能1等级2</v>
      </c>
      <c r="B848" s="8">
        <f t="shared" si="227"/>
        <v>10150102</v>
      </c>
      <c r="C848" s="8" t="str">
        <f>VLOOKUP(G848,角色!A:B,2,FALSE)</f>
        <v>尼尔斯</v>
      </c>
      <c r="D848" s="8" t="str">
        <f t="shared" si="228"/>
        <v>主动技能1</v>
      </c>
      <c r="E848" s="8">
        <f t="shared" si="221"/>
        <v>2</v>
      </c>
      <c r="F848" s="8">
        <f t="shared" si="222"/>
        <v>1</v>
      </c>
      <c r="G848" s="8">
        <f t="shared" si="223"/>
        <v>15</v>
      </c>
      <c r="H848" s="4" t="s">
        <v>955</v>
      </c>
      <c r="I848" s="20" t="str">
        <f t="shared" ref="I848:I866" si="234">"对敌方"&amp;L848&amp;"攻击，造成"&amp;Z848&amp;"%攻击力（+"&amp;AB848&amp;"）点伤害。"</f>
        <v>对敌方单体攻击，造成100%攻击力（+122）点伤害。</v>
      </c>
      <c r="J848" s="20" t="s">
        <v>277</v>
      </c>
      <c r="K848" s="21" t="s">
        <v>102</v>
      </c>
      <c r="L848" s="20" t="s">
        <v>106</v>
      </c>
      <c r="M848" s="4"/>
      <c r="N848" s="4">
        <v>100</v>
      </c>
      <c r="O848" s="20">
        <f>VLOOKUP(L848,对应表!BK:BL,2,FALSE)</f>
        <v>0</v>
      </c>
      <c r="P848" s="25" t="str">
        <f>_xlfn.IFNA(VLOOKUP(G848,角色!V:AE,主动技能!F848+1,FALSE),"")</f>
        <v>|||</v>
      </c>
      <c r="Q848" s="25">
        <f>(VLOOKUP(G848,角色!V:AE,主动技能!F848+4,FALSE))</f>
        <v>1</v>
      </c>
      <c r="R848" s="25">
        <v>0</v>
      </c>
      <c r="S848" s="25">
        <v>0</v>
      </c>
      <c r="T848" s="6" t="str">
        <f t="shared" si="224"/>
        <v/>
      </c>
      <c r="U848" s="6" t="str">
        <f t="shared" si="225"/>
        <v/>
      </c>
      <c r="V848" s="19" t="str">
        <f>VLOOKUP(G848,角色!AW:BC,主动技能!F848+1,FALSE)</f>
        <v>skill_01</v>
      </c>
      <c r="Y848">
        <f t="shared" si="226"/>
        <v>0</v>
      </c>
      <c r="Z848" s="19">
        <f>IF(VLOOKUP(C848,角色!CC:CI,主动技能!F848*2,FALSE)=0,"",VLOOKUP(C848,角色!CC:CI,主动技能!F848*2,FALSE))</f>
        <v>100</v>
      </c>
      <c r="AA848" s="19">
        <f>IF(VLOOKUP(C848,角色!CC:CI,主动技能!F848*2+1,FALSE)=0,0,VLOOKUP(C848,角色!CC:CI,主动技能!F848*2+1,FALSE))</f>
        <v>10</v>
      </c>
      <c r="AB848" s="19">
        <f>IF(INT(VLOOKUP(E848,角色属性概况!I:M,3,FALSE)*AA848/100)=0,"",(INT(VLOOKUP(E848,角色属性概况!I:M,3,FALSE)*AA848/100)))</f>
        <v>122</v>
      </c>
      <c r="AE848" s="25">
        <f>(VLOOKUP(G848,角色!V:AE,主动技能!F848+7,FALSE))</f>
        <v>1</v>
      </c>
      <c r="AF848" s="19">
        <f>VLOOKUP(F848,对应表!AY:BA,3,FALSE)</f>
        <v>0</v>
      </c>
      <c r="AG848" s="19">
        <f>VLOOKUP(F848,对应表!AY:BA,2,FALSE)</f>
        <v>0</v>
      </c>
      <c r="AH848" s="25" t="str">
        <f>VLOOKUP(F848,特效对应!F:G,2,FALSE)</f>
        <v>attack</v>
      </c>
      <c r="AJ848">
        <f t="shared" si="229"/>
        <v>2</v>
      </c>
      <c r="AQ848" s="6" t="str">
        <f>_xlfn.IFNA(IF(IF($AK848=AQ$5,VLOOKUP(AL848,buff!$K:$L,2,FALSE),"")=0,"",IF($AK848=AQ$5,VLOOKUP(AL848,buff!$K:$L,2,FALSE),"")),"")</f>
        <v/>
      </c>
      <c r="AR848" s="6" t="str">
        <f>_xlfn.IFNA(IF(IF($AK848=AR$5,VLOOKUP(AM848,buff!$K:$L,2,FALSE),"")=0,"",IF($AK848=AR$5,VLOOKUP(AM848,buff!$K:$L,2,FALSE),"")),"")</f>
        <v/>
      </c>
      <c r="AS848" s="6" t="str">
        <f>_xlfn.IFNA(IF(IF($AK848=AS$5,VLOOKUP(AN848,buff!$K:$L,2,FALSE),"")=0,"",IF($AK848=AS$5,VLOOKUP(AN848,buff!$K:$L,2,FALSE),"")),"")</f>
        <v/>
      </c>
      <c r="AT848" s="6" t="str">
        <f>_xlfn.IFNA(IF(IF($AK848=AT$5,VLOOKUP(AO848,buff!$K:$L,2,FALSE),"")=0,"",IF($AK848=AT$5,VLOOKUP(AO848,buff!$K:$L,2,FALSE),"")),"")</f>
        <v/>
      </c>
      <c r="AU848" s="6" t="str">
        <f>_xlfn.IFNA(IF(IF($AK848=AU$5,VLOOKUP(AP848,buff!$K:$L,2,FALSE),"")=0,"",IF($AK848=AU$5,VLOOKUP(AP848,buff!$K:$L,2,FALSE),"")),"")</f>
        <v/>
      </c>
      <c r="AV848" s="6" t="str">
        <f>_xlfn.IFNA(IF(IF($AK848=AV$5,VLOOKUP(AL848,buff!$K:$L,2,FALSE),"")=0,"",IF($AK848=AV$5,VLOOKUP(AL848,buff!$K:$L,2,FALSE),"")),"")</f>
        <v/>
      </c>
      <c r="AW848" s="6" t="str">
        <f>_xlfn.IFNA(IF(IF($AK848=AW$5,VLOOKUP(AM848,buff!$K:$L,2,FALSE),"")=0,"",IF($AK848=AW$5,VLOOKUP(AM848,buff!$K:$L,2,FALSE),"")),"")</f>
        <v/>
      </c>
      <c r="AX848" s="6" t="str">
        <f>_xlfn.IFNA(IF(IF($AK848=AX$5,VLOOKUP(AN848,buff!$K:$L,2,FALSE),"")=0,"",IF($AK848=AX$5,VLOOKUP(AN848,buff!$K:$L,2,FALSE),"")),"")</f>
        <v/>
      </c>
      <c r="AY848" s="6" t="str">
        <f>_xlfn.IFNA(IF(IF($AK848=AY$5,VLOOKUP(AO848,buff!$K:$L,2,FALSE),"")=0,"",IF($AK848=AY$5,VLOOKUP(AO848,buff!$K:$L,2,FALSE),"")),"")</f>
        <v/>
      </c>
      <c r="AZ848" s="6" t="str">
        <f>_xlfn.IFNA(IF(IF($AK848=AZ$5,VLOOKUP(AP848,buff!$K:$L,2,FALSE),"")=0,"",IF($AK848=AZ$5,VLOOKUP(AP848,buff!$K:$L,2,FALSE),"")),"")</f>
        <v/>
      </c>
      <c r="BA848" s="6" t="e">
        <f>VLOOKUP(AL848,buff!$K:$P,6,FALSE)</f>
        <v>#N/A</v>
      </c>
      <c r="BB848" s="6" t="e">
        <f>VLOOKUP(AM848,buff!$K:$P,6,FALSE)</f>
        <v>#N/A</v>
      </c>
      <c r="BC848" s="6" t="e">
        <f>VLOOKUP(AN848,buff!$K:$P,6,FALSE)</f>
        <v>#N/A</v>
      </c>
      <c r="BD848">
        <f t="shared" si="230"/>
        <v>0</v>
      </c>
      <c r="BE848">
        <f t="shared" si="231"/>
        <v>0</v>
      </c>
      <c r="BF848" s="22">
        <f t="shared" si="232"/>
        <v>101501</v>
      </c>
    </row>
    <row r="849" spans="1:58" x14ac:dyDescent="0.15">
      <c r="A849" t="str">
        <f t="shared" si="220"/>
        <v>尼尔斯主动技能1等级3</v>
      </c>
      <c r="B849" s="8">
        <f t="shared" si="227"/>
        <v>10150103</v>
      </c>
      <c r="C849" s="8" t="str">
        <f>VLOOKUP(G849,角色!A:B,2,FALSE)</f>
        <v>尼尔斯</v>
      </c>
      <c r="D849" s="8" t="str">
        <f t="shared" si="228"/>
        <v>主动技能1</v>
      </c>
      <c r="E849" s="8">
        <f t="shared" si="221"/>
        <v>3</v>
      </c>
      <c r="F849" s="8">
        <f t="shared" si="222"/>
        <v>1</v>
      </c>
      <c r="G849" s="8">
        <f t="shared" si="223"/>
        <v>15</v>
      </c>
      <c r="H849" s="4" t="s">
        <v>955</v>
      </c>
      <c r="I849" s="20" t="str">
        <f t="shared" si="234"/>
        <v>对敌方单体攻击，造成100%攻击力（+161）点伤害。</v>
      </c>
      <c r="J849" s="20" t="s">
        <v>277</v>
      </c>
      <c r="K849" s="21" t="s">
        <v>102</v>
      </c>
      <c r="L849" s="20" t="s">
        <v>106</v>
      </c>
      <c r="M849" s="4"/>
      <c r="N849" s="4">
        <v>100</v>
      </c>
      <c r="O849" s="20">
        <f>VLOOKUP(L849,对应表!BK:BL,2,FALSE)</f>
        <v>0</v>
      </c>
      <c r="P849" s="25" t="str">
        <f>_xlfn.IFNA(VLOOKUP(G849,角色!V:AE,主动技能!F849+1,FALSE),"")</f>
        <v>|||</v>
      </c>
      <c r="Q849" s="25">
        <f>(VLOOKUP(G849,角色!V:AE,主动技能!F849+4,FALSE))</f>
        <v>1</v>
      </c>
      <c r="R849" s="25">
        <v>0</v>
      </c>
      <c r="S849" s="25">
        <v>0</v>
      </c>
      <c r="T849" s="6" t="str">
        <f t="shared" si="224"/>
        <v/>
      </c>
      <c r="U849" s="6" t="str">
        <f t="shared" si="225"/>
        <v/>
      </c>
      <c r="V849" s="19" t="str">
        <f>VLOOKUP(G849,角色!AW:BC,主动技能!F849+1,FALSE)</f>
        <v>skill_01</v>
      </c>
      <c r="Y849">
        <f t="shared" si="226"/>
        <v>0</v>
      </c>
      <c r="Z849" s="19">
        <f>IF(VLOOKUP(C849,角色!CC:CI,主动技能!F849*2,FALSE)=0,"",VLOOKUP(C849,角色!CC:CI,主动技能!F849*2,FALSE))</f>
        <v>100</v>
      </c>
      <c r="AA849" s="19">
        <f>IF(VLOOKUP(C849,角色!CC:CI,主动技能!F849*2+1,FALSE)=0,0,VLOOKUP(C849,角色!CC:CI,主动技能!F849*2+1,FALSE))</f>
        <v>10</v>
      </c>
      <c r="AB849" s="19">
        <f>IF(INT(VLOOKUP(E849,角色属性概况!I:M,3,FALSE)*AA849/100)=0,"",(INT(VLOOKUP(E849,角色属性概况!I:M,3,FALSE)*AA849/100)))</f>
        <v>161</v>
      </c>
      <c r="AE849" s="25">
        <f>(VLOOKUP(G849,角色!V:AE,主动技能!F849+7,FALSE))</f>
        <v>1</v>
      </c>
      <c r="AF849" s="19">
        <f>VLOOKUP(F849,对应表!AY:BA,3,FALSE)</f>
        <v>0</v>
      </c>
      <c r="AG849" s="19">
        <f>VLOOKUP(F849,对应表!AY:BA,2,FALSE)</f>
        <v>0</v>
      </c>
      <c r="AH849" s="25" t="str">
        <f>VLOOKUP(F849,特效对应!F:G,2,FALSE)</f>
        <v>attack</v>
      </c>
      <c r="AJ849">
        <f t="shared" si="229"/>
        <v>3</v>
      </c>
      <c r="AQ849" s="6" t="str">
        <f>_xlfn.IFNA(IF(IF($AK849=AQ$5,VLOOKUP(AL849,buff!$K:$L,2,FALSE),"")=0,"",IF($AK849=AQ$5,VLOOKUP(AL849,buff!$K:$L,2,FALSE),"")),"")</f>
        <v/>
      </c>
      <c r="AR849" s="6" t="str">
        <f>_xlfn.IFNA(IF(IF($AK849=AR$5,VLOOKUP(AM849,buff!$K:$L,2,FALSE),"")=0,"",IF($AK849=AR$5,VLOOKUP(AM849,buff!$K:$L,2,FALSE),"")),"")</f>
        <v/>
      </c>
      <c r="AS849" s="6" t="str">
        <f>_xlfn.IFNA(IF(IF($AK849=AS$5,VLOOKUP(AN849,buff!$K:$L,2,FALSE),"")=0,"",IF($AK849=AS$5,VLOOKUP(AN849,buff!$K:$L,2,FALSE),"")),"")</f>
        <v/>
      </c>
      <c r="AT849" s="6" t="str">
        <f>_xlfn.IFNA(IF(IF($AK849=AT$5,VLOOKUP(AO849,buff!$K:$L,2,FALSE),"")=0,"",IF($AK849=AT$5,VLOOKUP(AO849,buff!$K:$L,2,FALSE),"")),"")</f>
        <v/>
      </c>
      <c r="AU849" s="6" t="str">
        <f>_xlfn.IFNA(IF(IF($AK849=AU$5,VLOOKUP(AP849,buff!$K:$L,2,FALSE),"")=0,"",IF($AK849=AU$5,VLOOKUP(AP849,buff!$K:$L,2,FALSE),"")),"")</f>
        <v/>
      </c>
      <c r="AV849" s="6" t="str">
        <f>_xlfn.IFNA(IF(IF($AK849=AV$5,VLOOKUP(AL849,buff!$K:$L,2,FALSE),"")=0,"",IF($AK849=AV$5,VLOOKUP(AL849,buff!$K:$L,2,FALSE),"")),"")</f>
        <v/>
      </c>
      <c r="AW849" s="6" t="str">
        <f>_xlfn.IFNA(IF(IF($AK849=AW$5,VLOOKUP(AM849,buff!$K:$L,2,FALSE),"")=0,"",IF($AK849=AW$5,VLOOKUP(AM849,buff!$K:$L,2,FALSE),"")),"")</f>
        <v/>
      </c>
      <c r="AX849" s="6" t="str">
        <f>_xlfn.IFNA(IF(IF($AK849=AX$5,VLOOKUP(AN849,buff!$K:$L,2,FALSE),"")=0,"",IF($AK849=AX$5,VLOOKUP(AN849,buff!$K:$L,2,FALSE),"")),"")</f>
        <v/>
      </c>
      <c r="AY849" s="6" t="str">
        <f>_xlfn.IFNA(IF(IF($AK849=AY$5,VLOOKUP(AO849,buff!$K:$L,2,FALSE),"")=0,"",IF($AK849=AY$5,VLOOKUP(AO849,buff!$K:$L,2,FALSE),"")),"")</f>
        <v/>
      </c>
      <c r="AZ849" s="6" t="str">
        <f>_xlfn.IFNA(IF(IF($AK849=AZ$5,VLOOKUP(AP849,buff!$K:$L,2,FALSE),"")=0,"",IF($AK849=AZ$5,VLOOKUP(AP849,buff!$K:$L,2,FALSE),"")),"")</f>
        <v/>
      </c>
      <c r="BA849" s="6" t="e">
        <f>VLOOKUP(AL849,buff!$K:$P,6,FALSE)</f>
        <v>#N/A</v>
      </c>
      <c r="BB849" s="6" t="e">
        <f>VLOOKUP(AM849,buff!$K:$P,6,FALSE)</f>
        <v>#N/A</v>
      </c>
      <c r="BC849" s="6" t="e">
        <f>VLOOKUP(AN849,buff!$K:$P,6,FALSE)</f>
        <v>#N/A</v>
      </c>
      <c r="BD849">
        <f t="shared" si="230"/>
        <v>0</v>
      </c>
      <c r="BE849">
        <f t="shared" si="231"/>
        <v>0</v>
      </c>
      <c r="BF849" s="22">
        <f t="shared" si="232"/>
        <v>101501</v>
      </c>
    </row>
    <row r="850" spans="1:58" x14ac:dyDescent="0.15">
      <c r="A850" t="str">
        <f t="shared" si="220"/>
        <v>尼尔斯主动技能1等级4</v>
      </c>
      <c r="B850" s="8">
        <f t="shared" si="227"/>
        <v>10150104</v>
      </c>
      <c r="C850" s="8" t="str">
        <f>VLOOKUP(G850,角色!A:B,2,FALSE)</f>
        <v>尼尔斯</v>
      </c>
      <c r="D850" s="8" t="str">
        <f t="shared" si="228"/>
        <v>主动技能1</v>
      </c>
      <c r="E850" s="8">
        <f t="shared" si="221"/>
        <v>4</v>
      </c>
      <c r="F850" s="8">
        <f t="shared" si="222"/>
        <v>1</v>
      </c>
      <c r="G850" s="8">
        <f t="shared" si="223"/>
        <v>15</v>
      </c>
      <c r="H850" s="4" t="s">
        <v>955</v>
      </c>
      <c r="I850" s="20" t="str">
        <f t="shared" si="234"/>
        <v>对敌方单体攻击，造成100%攻击力（+249）点伤害。</v>
      </c>
      <c r="J850" s="20" t="s">
        <v>277</v>
      </c>
      <c r="K850" s="21" t="s">
        <v>102</v>
      </c>
      <c r="L850" s="20" t="s">
        <v>106</v>
      </c>
      <c r="M850" s="4"/>
      <c r="N850" s="4">
        <v>100</v>
      </c>
      <c r="O850" s="20">
        <f>VLOOKUP(L850,对应表!BK:BL,2,FALSE)</f>
        <v>0</v>
      </c>
      <c r="P850" s="25" t="str">
        <f>_xlfn.IFNA(VLOOKUP(G850,角色!V:AE,主动技能!F850+1,FALSE),"")</f>
        <v>|||</v>
      </c>
      <c r="Q850" s="25">
        <f>(VLOOKUP(G850,角色!V:AE,主动技能!F850+4,FALSE))</f>
        <v>1</v>
      </c>
      <c r="R850" s="25">
        <v>0</v>
      </c>
      <c r="S850" s="25">
        <v>0</v>
      </c>
      <c r="T850" s="6" t="str">
        <f t="shared" si="224"/>
        <v/>
      </c>
      <c r="U850" s="6" t="str">
        <f t="shared" si="225"/>
        <v/>
      </c>
      <c r="V850" s="19" t="str">
        <f>VLOOKUP(G850,角色!AW:BC,主动技能!F850+1,FALSE)</f>
        <v>skill_01</v>
      </c>
      <c r="Y850">
        <f t="shared" si="226"/>
        <v>0</v>
      </c>
      <c r="Z850" s="19">
        <f>IF(VLOOKUP(C850,角色!CC:CI,主动技能!F850*2,FALSE)=0,"",VLOOKUP(C850,角色!CC:CI,主动技能!F850*2,FALSE))</f>
        <v>100</v>
      </c>
      <c r="AA850" s="19">
        <f>IF(VLOOKUP(C850,角色!CC:CI,主动技能!F850*2+1,FALSE)=0,0,VLOOKUP(C850,角色!CC:CI,主动技能!F850*2+1,FALSE))</f>
        <v>10</v>
      </c>
      <c r="AB850" s="19">
        <f>IF(INT(VLOOKUP(E850,角色属性概况!I:M,3,FALSE)*AA850/100)=0,"",(INT(VLOOKUP(E850,角色属性概况!I:M,3,FALSE)*AA850/100)))</f>
        <v>249</v>
      </c>
      <c r="AE850" s="25">
        <f>(VLOOKUP(G850,角色!V:AE,主动技能!F850+7,FALSE))</f>
        <v>1</v>
      </c>
      <c r="AF850" s="19">
        <f>VLOOKUP(F850,对应表!AY:BA,3,FALSE)</f>
        <v>0</v>
      </c>
      <c r="AG850" s="19">
        <f>VLOOKUP(F850,对应表!AY:BA,2,FALSE)</f>
        <v>0</v>
      </c>
      <c r="AH850" s="25" t="str">
        <f>VLOOKUP(F850,特效对应!F:G,2,FALSE)</f>
        <v>attack</v>
      </c>
      <c r="AJ850">
        <f t="shared" si="229"/>
        <v>4</v>
      </c>
      <c r="AQ850" s="6" t="str">
        <f>_xlfn.IFNA(IF(IF($AK850=AQ$5,VLOOKUP(AL850,buff!$K:$L,2,FALSE),"")=0,"",IF($AK850=AQ$5,VLOOKUP(AL850,buff!$K:$L,2,FALSE),"")),"")</f>
        <v/>
      </c>
      <c r="AR850" s="6" t="str">
        <f>_xlfn.IFNA(IF(IF($AK850=AR$5,VLOOKUP(AM850,buff!$K:$L,2,FALSE),"")=0,"",IF($AK850=AR$5,VLOOKUP(AM850,buff!$K:$L,2,FALSE),"")),"")</f>
        <v/>
      </c>
      <c r="AS850" s="6" t="str">
        <f>_xlfn.IFNA(IF(IF($AK850=AS$5,VLOOKUP(AN850,buff!$K:$L,2,FALSE),"")=0,"",IF($AK850=AS$5,VLOOKUP(AN850,buff!$K:$L,2,FALSE),"")),"")</f>
        <v/>
      </c>
      <c r="AT850" s="6" t="str">
        <f>_xlfn.IFNA(IF(IF($AK850=AT$5,VLOOKUP(AO850,buff!$K:$L,2,FALSE),"")=0,"",IF($AK850=AT$5,VLOOKUP(AO850,buff!$K:$L,2,FALSE),"")),"")</f>
        <v/>
      </c>
      <c r="AU850" s="6" t="str">
        <f>_xlfn.IFNA(IF(IF($AK850=AU$5,VLOOKUP(AP850,buff!$K:$L,2,FALSE),"")=0,"",IF($AK850=AU$5,VLOOKUP(AP850,buff!$K:$L,2,FALSE),"")),"")</f>
        <v/>
      </c>
      <c r="AV850" s="6" t="str">
        <f>_xlfn.IFNA(IF(IF($AK850=AV$5,VLOOKUP(AL850,buff!$K:$L,2,FALSE),"")=0,"",IF($AK850=AV$5,VLOOKUP(AL850,buff!$K:$L,2,FALSE),"")),"")</f>
        <v/>
      </c>
      <c r="AW850" s="6" t="str">
        <f>_xlfn.IFNA(IF(IF($AK850=AW$5,VLOOKUP(AM850,buff!$K:$L,2,FALSE),"")=0,"",IF($AK850=AW$5,VLOOKUP(AM850,buff!$K:$L,2,FALSE),"")),"")</f>
        <v/>
      </c>
      <c r="AX850" s="6" t="str">
        <f>_xlfn.IFNA(IF(IF($AK850=AX$5,VLOOKUP(AN850,buff!$K:$L,2,FALSE),"")=0,"",IF($AK850=AX$5,VLOOKUP(AN850,buff!$K:$L,2,FALSE),"")),"")</f>
        <v/>
      </c>
      <c r="AY850" s="6" t="str">
        <f>_xlfn.IFNA(IF(IF($AK850=AY$5,VLOOKUP(AO850,buff!$K:$L,2,FALSE),"")=0,"",IF($AK850=AY$5,VLOOKUP(AO850,buff!$K:$L,2,FALSE),"")),"")</f>
        <v/>
      </c>
      <c r="AZ850" s="6" t="str">
        <f>_xlfn.IFNA(IF(IF($AK850=AZ$5,VLOOKUP(AP850,buff!$K:$L,2,FALSE),"")=0,"",IF($AK850=AZ$5,VLOOKUP(AP850,buff!$K:$L,2,FALSE),"")),"")</f>
        <v/>
      </c>
      <c r="BA850" s="6" t="e">
        <f>VLOOKUP(AL850,buff!$K:$P,6,FALSE)</f>
        <v>#N/A</v>
      </c>
      <c r="BB850" s="6" t="e">
        <f>VLOOKUP(AM850,buff!$K:$P,6,FALSE)</f>
        <v>#N/A</v>
      </c>
      <c r="BC850" s="6" t="e">
        <f>VLOOKUP(AN850,buff!$K:$P,6,FALSE)</f>
        <v>#N/A</v>
      </c>
      <c r="BD850">
        <f t="shared" si="230"/>
        <v>0</v>
      </c>
      <c r="BE850">
        <f t="shared" si="231"/>
        <v>0</v>
      </c>
      <c r="BF850" s="22">
        <f t="shared" si="232"/>
        <v>101501</v>
      </c>
    </row>
    <row r="851" spans="1:58" x14ac:dyDescent="0.15">
      <c r="A851" t="str">
        <f t="shared" si="220"/>
        <v>尼尔斯主动技能1等级5</v>
      </c>
      <c r="B851" s="8">
        <f t="shared" si="227"/>
        <v>10150105</v>
      </c>
      <c r="C851" s="8" t="str">
        <f>VLOOKUP(G851,角色!A:B,2,FALSE)</f>
        <v>尼尔斯</v>
      </c>
      <c r="D851" s="8" t="str">
        <f t="shared" si="228"/>
        <v>主动技能1</v>
      </c>
      <c r="E851" s="8">
        <f t="shared" si="221"/>
        <v>5</v>
      </c>
      <c r="F851" s="8">
        <f t="shared" si="222"/>
        <v>1</v>
      </c>
      <c r="G851" s="8">
        <f t="shared" si="223"/>
        <v>15</v>
      </c>
      <c r="H851" s="4" t="s">
        <v>955</v>
      </c>
      <c r="I851" s="20" t="str">
        <f t="shared" si="234"/>
        <v>对敌方单体攻击，造成100%攻击力（+373）点伤害。</v>
      </c>
      <c r="J851" s="20" t="s">
        <v>277</v>
      </c>
      <c r="K851" s="21" t="s">
        <v>102</v>
      </c>
      <c r="L851" s="20" t="s">
        <v>106</v>
      </c>
      <c r="M851" s="4"/>
      <c r="N851" s="4">
        <v>100</v>
      </c>
      <c r="O851" s="20">
        <f>VLOOKUP(L851,对应表!BK:BL,2,FALSE)</f>
        <v>0</v>
      </c>
      <c r="P851" s="25" t="str">
        <f>_xlfn.IFNA(VLOOKUP(G851,角色!V:AE,主动技能!F851+1,FALSE),"")</f>
        <v>|||</v>
      </c>
      <c r="Q851" s="25">
        <f>(VLOOKUP(G851,角色!V:AE,主动技能!F851+4,FALSE))</f>
        <v>1</v>
      </c>
      <c r="R851" s="25">
        <v>0</v>
      </c>
      <c r="S851" s="25">
        <v>0</v>
      </c>
      <c r="T851" s="6" t="str">
        <f t="shared" si="224"/>
        <v/>
      </c>
      <c r="U851" s="6" t="str">
        <f t="shared" si="225"/>
        <v/>
      </c>
      <c r="V851" s="19" t="str">
        <f>VLOOKUP(G851,角色!AW:BC,主动技能!F851+1,FALSE)</f>
        <v>skill_01</v>
      </c>
      <c r="Y851">
        <f t="shared" si="226"/>
        <v>0</v>
      </c>
      <c r="Z851" s="19">
        <f>IF(VLOOKUP(C851,角色!CC:CI,主动技能!F851*2,FALSE)=0,"",VLOOKUP(C851,角色!CC:CI,主动技能!F851*2,FALSE))</f>
        <v>100</v>
      </c>
      <c r="AA851" s="19">
        <f>IF(VLOOKUP(C851,角色!CC:CI,主动技能!F851*2+1,FALSE)=0,0,VLOOKUP(C851,角色!CC:CI,主动技能!F851*2+1,FALSE))</f>
        <v>10</v>
      </c>
      <c r="AB851" s="19">
        <f>IF(INT(VLOOKUP(E851,角色属性概况!I:M,3,FALSE)*AA851/100)=0,"",(INT(VLOOKUP(E851,角色属性概况!I:M,3,FALSE)*AA851/100)))</f>
        <v>373</v>
      </c>
      <c r="AE851" s="25">
        <f>(VLOOKUP(G851,角色!V:AE,主动技能!F851+7,FALSE))</f>
        <v>1</v>
      </c>
      <c r="AF851" s="19">
        <f>VLOOKUP(F851,对应表!AY:BA,3,FALSE)</f>
        <v>0</v>
      </c>
      <c r="AG851" s="19">
        <f>VLOOKUP(F851,对应表!AY:BA,2,FALSE)</f>
        <v>0</v>
      </c>
      <c r="AH851" s="25" t="str">
        <f>VLOOKUP(F851,特效对应!F:G,2,FALSE)</f>
        <v>attack</v>
      </c>
      <c r="AJ851">
        <f t="shared" si="229"/>
        <v>5</v>
      </c>
      <c r="AQ851" s="6" t="str">
        <f>_xlfn.IFNA(IF(IF($AK851=AQ$5,VLOOKUP(AL851,buff!$K:$L,2,FALSE),"")=0,"",IF($AK851=AQ$5,VLOOKUP(AL851,buff!$K:$L,2,FALSE),"")),"")</f>
        <v/>
      </c>
      <c r="AR851" s="6" t="str">
        <f>_xlfn.IFNA(IF(IF($AK851=AR$5,VLOOKUP(AM851,buff!$K:$L,2,FALSE),"")=0,"",IF($AK851=AR$5,VLOOKUP(AM851,buff!$K:$L,2,FALSE),"")),"")</f>
        <v/>
      </c>
      <c r="AS851" s="6" t="str">
        <f>_xlfn.IFNA(IF(IF($AK851=AS$5,VLOOKUP(AN851,buff!$K:$L,2,FALSE),"")=0,"",IF($AK851=AS$5,VLOOKUP(AN851,buff!$K:$L,2,FALSE),"")),"")</f>
        <v/>
      </c>
      <c r="AT851" s="6" t="str">
        <f>_xlfn.IFNA(IF(IF($AK851=AT$5,VLOOKUP(AO851,buff!$K:$L,2,FALSE),"")=0,"",IF($AK851=AT$5,VLOOKUP(AO851,buff!$K:$L,2,FALSE),"")),"")</f>
        <v/>
      </c>
      <c r="AU851" s="6" t="str">
        <f>_xlfn.IFNA(IF(IF($AK851=AU$5,VLOOKUP(AP851,buff!$K:$L,2,FALSE),"")=0,"",IF($AK851=AU$5,VLOOKUP(AP851,buff!$K:$L,2,FALSE),"")),"")</f>
        <v/>
      </c>
      <c r="AV851" s="6" t="str">
        <f>_xlfn.IFNA(IF(IF($AK851=AV$5,VLOOKUP(AL851,buff!$K:$L,2,FALSE),"")=0,"",IF($AK851=AV$5,VLOOKUP(AL851,buff!$K:$L,2,FALSE),"")),"")</f>
        <v/>
      </c>
      <c r="AW851" s="6" t="str">
        <f>_xlfn.IFNA(IF(IF($AK851=AW$5,VLOOKUP(AM851,buff!$K:$L,2,FALSE),"")=0,"",IF($AK851=AW$5,VLOOKUP(AM851,buff!$K:$L,2,FALSE),"")),"")</f>
        <v/>
      </c>
      <c r="AX851" s="6" t="str">
        <f>_xlfn.IFNA(IF(IF($AK851=AX$5,VLOOKUP(AN851,buff!$K:$L,2,FALSE),"")=0,"",IF($AK851=AX$5,VLOOKUP(AN851,buff!$K:$L,2,FALSE),"")),"")</f>
        <v/>
      </c>
      <c r="AY851" s="6" t="str">
        <f>_xlfn.IFNA(IF(IF($AK851=AY$5,VLOOKUP(AO851,buff!$K:$L,2,FALSE),"")=0,"",IF($AK851=AY$5,VLOOKUP(AO851,buff!$K:$L,2,FALSE),"")),"")</f>
        <v/>
      </c>
      <c r="AZ851" s="6" t="str">
        <f>_xlfn.IFNA(IF(IF($AK851=AZ$5,VLOOKUP(AP851,buff!$K:$L,2,FALSE),"")=0,"",IF($AK851=AZ$5,VLOOKUP(AP851,buff!$K:$L,2,FALSE),"")),"")</f>
        <v/>
      </c>
      <c r="BA851" s="6" t="e">
        <f>VLOOKUP(AL851,buff!$K:$P,6,FALSE)</f>
        <v>#N/A</v>
      </c>
      <c r="BB851" s="6" t="e">
        <f>VLOOKUP(AM851,buff!$K:$P,6,FALSE)</f>
        <v>#N/A</v>
      </c>
      <c r="BC851" s="6" t="e">
        <f>VLOOKUP(AN851,buff!$K:$P,6,FALSE)</f>
        <v>#N/A</v>
      </c>
      <c r="BD851">
        <f t="shared" si="230"/>
        <v>0</v>
      </c>
      <c r="BE851">
        <f t="shared" si="231"/>
        <v>0</v>
      </c>
      <c r="BF851" s="22">
        <f t="shared" si="232"/>
        <v>101501</v>
      </c>
    </row>
    <row r="852" spans="1:58" x14ac:dyDescent="0.15">
      <c r="A852" t="str">
        <f t="shared" si="220"/>
        <v>尼尔斯主动技能1等级6</v>
      </c>
      <c r="B852" s="8">
        <f t="shared" si="227"/>
        <v>10150106</v>
      </c>
      <c r="C852" s="8" t="str">
        <f>VLOOKUP(G852,角色!A:B,2,FALSE)</f>
        <v>尼尔斯</v>
      </c>
      <c r="D852" s="8" t="str">
        <f t="shared" si="228"/>
        <v>主动技能1</v>
      </c>
      <c r="E852" s="8">
        <f t="shared" si="221"/>
        <v>6</v>
      </c>
      <c r="F852" s="8">
        <f t="shared" si="222"/>
        <v>1</v>
      </c>
      <c r="G852" s="8">
        <f t="shared" si="223"/>
        <v>15</v>
      </c>
      <c r="H852" s="4" t="s">
        <v>955</v>
      </c>
      <c r="I852" s="20" t="str">
        <f t="shared" si="234"/>
        <v>对敌方单体攻击，造成100%攻击力（+549）点伤害。</v>
      </c>
      <c r="J852" s="20" t="s">
        <v>277</v>
      </c>
      <c r="K852" s="21" t="s">
        <v>102</v>
      </c>
      <c r="L852" s="20" t="s">
        <v>106</v>
      </c>
      <c r="M852" s="4"/>
      <c r="N852" s="4">
        <v>100</v>
      </c>
      <c r="O852" s="20">
        <f>VLOOKUP(L852,对应表!BK:BL,2,FALSE)</f>
        <v>0</v>
      </c>
      <c r="P852" s="25" t="str">
        <f>_xlfn.IFNA(VLOOKUP(G852,角色!V:AE,主动技能!F852+1,FALSE),"")</f>
        <v>|||</v>
      </c>
      <c r="Q852" s="25">
        <f>(VLOOKUP(G852,角色!V:AE,主动技能!F852+4,FALSE))</f>
        <v>1</v>
      </c>
      <c r="R852" s="25">
        <v>0</v>
      </c>
      <c r="S852" s="25">
        <v>0</v>
      </c>
      <c r="T852" s="6" t="str">
        <f t="shared" si="224"/>
        <v/>
      </c>
      <c r="U852" s="6" t="str">
        <f t="shared" si="225"/>
        <v/>
      </c>
      <c r="V852" s="19" t="str">
        <f>VLOOKUP(G852,角色!AW:BC,主动技能!F852+1,FALSE)</f>
        <v>skill_01</v>
      </c>
      <c r="Y852">
        <f t="shared" si="226"/>
        <v>0</v>
      </c>
      <c r="Z852" s="19">
        <f>IF(VLOOKUP(C852,角色!CC:CI,主动技能!F852*2,FALSE)=0,"",VLOOKUP(C852,角色!CC:CI,主动技能!F852*2,FALSE))</f>
        <v>100</v>
      </c>
      <c r="AA852" s="19">
        <f>IF(VLOOKUP(C852,角色!CC:CI,主动技能!F852*2+1,FALSE)=0,0,VLOOKUP(C852,角色!CC:CI,主动技能!F852*2+1,FALSE))</f>
        <v>10</v>
      </c>
      <c r="AB852" s="19">
        <f>IF(INT(VLOOKUP(E852,角色属性概况!I:M,3,FALSE)*AA852/100)=0,"",(INT(VLOOKUP(E852,角色属性概况!I:M,3,FALSE)*AA852/100)))</f>
        <v>549</v>
      </c>
      <c r="AE852" s="25">
        <f>(VLOOKUP(G852,角色!V:AE,主动技能!F852+7,FALSE))</f>
        <v>1</v>
      </c>
      <c r="AF852" s="19">
        <f>VLOOKUP(F852,对应表!AY:BA,3,FALSE)</f>
        <v>0</v>
      </c>
      <c r="AG852" s="19">
        <f>VLOOKUP(F852,对应表!AY:BA,2,FALSE)</f>
        <v>0</v>
      </c>
      <c r="AH852" s="25" t="str">
        <f>VLOOKUP(F852,特效对应!F:G,2,FALSE)</f>
        <v>attack</v>
      </c>
      <c r="AJ852">
        <f t="shared" si="229"/>
        <v>6</v>
      </c>
      <c r="AQ852" s="6" t="str">
        <f>_xlfn.IFNA(IF(IF($AK852=AQ$5,VLOOKUP(AL852,buff!$K:$L,2,FALSE),"")=0,"",IF($AK852=AQ$5,VLOOKUP(AL852,buff!$K:$L,2,FALSE),"")),"")</f>
        <v/>
      </c>
      <c r="AR852" s="6" t="str">
        <f>_xlfn.IFNA(IF(IF($AK852=AR$5,VLOOKUP(AM852,buff!$K:$L,2,FALSE),"")=0,"",IF($AK852=AR$5,VLOOKUP(AM852,buff!$K:$L,2,FALSE),"")),"")</f>
        <v/>
      </c>
      <c r="AS852" s="6" t="str">
        <f>_xlfn.IFNA(IF(IF($AK852=AS$5,VLOOKUP(AN852,buff!$K:$L,2,FALSE),"")=0,"",IF($AK852=AS$5,VLOOKUP(AN852,buff!$K:$L,2,FALSE),"")),"")</f>
        <v/>
      </c>
      <c r="AT852" s="6" t="str">
        <f>_xlfn.IFNA(IF(IF($AK852=AT$5,VLOOKUP(AO852,buff!$K:$L,2,FALSE),"")=0,"",IF($AK852=AT$5,VLOOKUP(AO852,buff!$K:$L,2,FALSE),"")),"")</f>
        <v/>
      </c>
      <c r="AU852" s="6" t="str">
        <f>_xlfn.IFNA(IF(IF($AK852=AU$5,VLOOKUP(AP852,buff!$K:$L,2,FALSE),"")=0,"",IF($AK852=AU$5,VLOOKUP(AP852,buff!$K:$L,2,FALSE),"")),"")</f>
        <v/>
      </c>
      <c r="AV852" s="6" t="str">
        <f>_xlfn.IFNA(IF(IF($AK852=AV$5,VLOOKUP(AL852,buff!$K:$L,2,FALSE),"")=0,"",IF($AK852=AV$5,VLOOKUP(AL852,buff!$K:$L,2,FALSE),"")),"")</f>
        <v/>
      </c>
      <c r="AW852" s="6" t="str">
        <f>_xlfn.IFNA(IF(IF($AK852=AW$5,VLOOKUP(AM852,buff!$K:$L,2,FALSE),"")=0,"",IF($AK852=AW$5,VLOOKUP(AM852,buff!$K:$L,2,FALSE),"")),"")</f>
        <v/>
      </c>
      <c r="AX852" s="6" t="str">
        <f>_xlfn.IFNA(IF(IF($AK852=AX$5,VLOOKUP(AN852,buff!$K:$L,2,FALSE),"")=0,"",IF($AK852=AX$5,VLOOKUP(AN852,buff!$K:$L,2,FALSE),"")),"")</f>
        <v/>
      </c>
      <c r="AY852" s="6" t="str">
        <f>_xlfn.IFNA(IF(IF($AK852=AY$5,VLOOKUP(AO852,buff!$K:$L,2,FALSE),"")=0,"",IF($AK852=AY$5,VLOOKUP(AO852,buff!$K:$L,2,FALSE),"")),"")</f>
        <v/>
      </c>
      <c r="AZ852" s="6" t="str">
        <f>_xlfn.IFNA(IF(IF($AK852=AZ$5,VLOOKUP(AP852,buff!$K:$L,2,FALSE),"")=0,"",IF($AK852=AZ$5,VLOOKUP(AP852,buff!$K:$L,2,FALSE),"")),"")</f>
        <v/>
      </c>
      <c r="BA852" s="6" t="e">
        <f>VLOOKUP(AL852,buff!$K:$P,6,FALSE)</f>
        <v>#N/A</v>
      </c>
      <c r="BB852" s="6" t="e">
        <f>VLOOKUP(AM852,buff!$K:$P,6,FALSE)</f>
        <v>#N/A</v>
      </c>
      <c r="BC852" s="6" t="e">
        <f>VLOOKUP(AN852,buff!$K:$P,6,FALSE)</f>
        <v>#N/A</v>
      </c>
      <c r="BD852">
        <f t="shared" si="230"/>
        <v>0</v>
      </c>
      <c r="BE852">
        <f t="shared" si="231"/>
        <v>0</v>
      </c>
      <c r="BF852" s="22">
        <f t="shared" si="232"/>
        <v>101501</v>
      </c>
    </row>
    <row r="853" spans="1:58" x14ac:dyDescent="0.15">
      <c r="A853" t="str">
        <f t="shared" si="220"/>
        <v>尼尔斯主动技能1等级7</v>
      </c>
      <c r="B853" s="8">
        <f t="shared" si="227"/>
        <v>10150107</v>
      </c>
      <c r="C853" s="8" t="str">
        <f>VLOOKUP(G853,角色!A:B,2,FALSE)</f>
        <v>尼尔斯</v>
      </c>
      <c r="D853" s="8" t="str">
        <f t="shared" si="228"/>
        <v>主动技能1</v>
      </c>
      <c r="E853" s="8">
        <f t="shared" si="221"/>
        <v>7</v>
      </c>
      <c r="F853" s="8">
        <f t="shared" si="222"/>
        <v>1</v>
      </c>
      <c r="G853" s="8">
        <f t="shared" si="223"/>
        <v>15</v>
      </c>
      <c r="H853" s="4" t="s">
        <v>955</v>
      </c>
      <c r="I853" s="20" t="str">
        <f t="shared" si="234"/>
        <v>对敌方单体攻击，造成100%攻击力（+797）点伤害。</v>
      </c>
      <c r="J853" s="20" t="s">
        <v>277</v>
      </c>
      <c r="K853" s="21" t="s">
        <v>102</v>
      </c>
      <c r="L853" s="20" t="s">
        <v>106</v>
      </c>
      <c r="M853" s="4"/>
      <c r="N853" s="4">
        <v>100</v>
      </c>
      <c r="O853" s="20">
        <f>VLOOKUP(L853,对应表!BK:BL,2,FALSE)</f>
        <v>0</v>
      </c>
      <c r="P853" s="25" t="str">
        <f>_xlfn.IFNA(VLOOKUP(G853,角色!V:AE,主动技能!F853+1,FALSE),"")</f>
        <v>|||</v>
      </c>
      <c r="Q853" s="25">
        <f>(VLOOKUP(G853,角色!V:AE,主动技能!F853+4,FALSE))</f>
        <v>1</v>
      </c>
      <c r="R853" s="25">
        <v>0</v>
      </c>
      <c r="S853" s="25">
        <v>0</v>
      </c>
      <c r="T853" s="6" t="str">
        <f t="shared" si="224"/>
        <v/>
      </c>
      <c r="U853" s="6" t="str">
        <f t="shared" si="225"/>
        <v/>
      </c>
      <c r="V853" s="19" t="str">
        <f>VLOOKUP(G853,角色!AW:BC,主动技能!F853+1,FALSE)</f>
        <v>skill_01</v>
      </c>
      <c r="Y853">
        <f t="shared" si="226"/>
        <v>0</v>
      </c>
      <c r="Z853" s="19">
        <f>IF(VLOOKUP(C853,角色!CC:CI,主动技能!F853*2,FALSE)=0,"",VLOOKUP(C853,角色!CC:CI,主动技能!F853*2,FALSE))</f>
        <v>100</v>
      </c>
      <c r="AA853" s="19">
        <f>IF(VLOOKUP(C853,角色!CC:CI,主动技能!F853*2+1,FALSE)=0,0,VLOOKUP(C853,角色!CC:CI,主动技能!F853*2+1,FALSE))</f>
        <v>10</v>
      </c>
      <c r="AB853" s="19">
        <f>IF(INT(VLOOKUP(E853,角色属性概况!I:M,3,FALSE)*AA853/100)=0,"",(INT(VLOOKUP(E853,角色属性概况!I:M,3,FALSE)*AA853/100)))</f>
        <v>797</v>
      </c>
      <c r="AE853" s="25">
        <f>(VLOOKUP(G853,角色!V:AE,主动技能!F853+7,FALSE))</f>
        <v>1</v>
      </c>
      <c r="AF853" s="19">
        <f>VLOOKUP(F853,对应表!AY:BA,3,FALSE)</f>
        <v>0</v>
      </c>
      <c r="AG853" s="19">
        <f>VLOOKUP(F853,对应表!AY:BA,2,FALSE)</f>
        <v>0</v>
      </c>
      <c r="AH853" s="25" t="str">
        <f>VLOOKUP(F853,特效对应!F:G,2,FALSE)</f>
        <v>attack</v>
      </c>
      <c r="AJ853">
        <f t="shared" si="229"/>
        <v>7</v>
      </c>
      <c r="AQ853" s="6" t="str">
        <f>_xlfn.IFNA(IF(IF($AK853=AQ$5,VLOOKUP(AL853,buff!$K:$L,2,FALSE),"")=0,"",IF($AK853=AQ$5,VLOOKUP(AL853,buff!$K:$L,2,FALSE),"")),"")</f>
        <v/>
      </c>
      <c r="AR853" s="6" t="str">
        <f>_xlfn.IFNA(IF(IF($AK853=AR$5,VLOOKUP(AM853,buff!$K:$L,2,FALSE),"")=0,"",IF($AK853=AR$5,VLOOKUP(AM853,buff!$K:$L,2,FALSE),"")),"")</f>
        <v/>
      </c>
      <c r="AS853" s="6" t="str">
        <f>_xlfn.IFNA(IF(IF($AK853=AS$5,VLOOKUP(AN853,buff!$K:$L,2,FALSE),"")=0,"",IF($AK853=AS$5,VLOOKUP(AN853,buff!$K:$L,2,FALSE),"")),"")</f>
        <v/>
      </c>
      <c r="AT853" s="6" t="str">
        <f>_xlfn.IFNA(IF(IF($AK853=AT$5,VLOOKUP(AO853,buff!$K:$L,2,FALSE),"")=0,"",IF($AK853=AT$5,VLOOKUP(AO853,buff!$K:$L,2,FALSE),"")),"")</f>
        <v/>
      </c>
      <c r="AU853" s="6" t="str">
        <f>_xlfn.IFNA(IF(IF($AK853=AU$5,VLOOKUP(AP853,buff!$K:$L,2,FALSE),"")=0,"",IF($AK853=AU$5,VLOOKUP(AP853,buff!$K:$L,2,FALSE),"")),"")</f>
        <v/>
      </c>
      <c r="AV853" s="6" t="str">
        <f>_xlfn.IFNA(IF(IF($AK853=AV$5,VLOOKUP(AL853,buff!$K:$L,2,FALSE),"")=0,"",IF($AK853=AV$5,VLOOKUP(AL853,buff!$K:$L,2,FALSE),"")),"")</f>
        <v/>
      </c>
      <c r="AW853" s="6" t="str">
        <f>_xlfn.IFNA(IF(IF($AK853=AW$5,VLOOKUP(AM853,buff!$K:$L,2,FALSE),"")=0,"",IF($AK853=AW$5,VLOOKUP(AM853,buff!$K:$L,2,FALSE),"")),"")</f>
        <v/>
      </c>
      <c r="AX853" s="6" t="str">
        <f>_xlfn.IFNA(IF(IF($AK853=AX$5,VLOOKUP(AN853,buff!$K:$L,2,FALSE),"")=0,"",IF($AK853=AX$5,VLOOKUP(AN853,buff!$K:$L,2,FALSE),"")),"")</f>
        <v/>
      </c>
      <c r="AY853" s="6" t="str">
        <f>_xlfn.IFNA(IF(IF($AK853=AY$5,VLOOKUP(AO853,buff!$K:$L,2,FALSE),"")=0,"",IF($AK853=AY$5,VLOOKUP(AO853,buff!$K:$L,2,FALSE),"")),"")</f>
        <v/>
      </c>
      <c r="AZ853" s="6" t="str">
        <f>_xlfn.IFNA(IF(IF($AK853=AZ$5,VLOOKUP(AP853,buff!$K:$L,2,FALSE),"")=0,"",IF($AK853=AZ$5,VLOOKUP(AP853,buff!$K:$L,2,FALSE),"")),"")</f>
        <v/>
      </c>
      <c r="BA853" s="6" t="e">
        <f>VLOOKUP(AL853,buff!$K:$P,6,FALSE)</f>
        <v>#N/A</v>
      </c>
      <c r="BB853" s="6" t="e">
        <f>VLOOKUP(AM853,buff!$K:$P,6,FALSE)</f>
        <v>#N/A</v>
      </c>
      <c r="BC853" s="6" t="e">
        <f>VLOOKUP(AN853,buff!$K:$P,6,FALSE)</f>
        <v>#N/A</v>
      </c>
      <c r="BD853">
        <f t="shared" si="230"/>
        <v>0</v>
      </c>
      <c r="BE853">
        <f t="shared" si="231"/>
        <v>0</v>
      </c>
      <c r="BF853" s="22">
        <f t="shared" si="232"/>
        <v>101501</v>
      </c>
    </row>
    <row r="854" spans="1:58" x14ac:dyDescent="0.15">
      <c r="A854" t="str">
        <f t="shared" si="220"/>
        <v>尼尔斯主动技能1等级8</v>
      </c>
      <c r="B854" s="8">
        <f t="shared" si="227"/>
        <v>10150108</v>
      </c>
      <c r="C854" s="8" t="str">
        <f>VLOOKUP(G854,角色!A:B,2,FALSE)</f>
        <v>尼尔斯</v>
      </c>
      <c r="D854" s="8" t="str">
        <f t="shared" si="228"/>
        <v>主动技能1</v>
      </c>
      <c r="E854" s="8">
        <f t="shared" si="221"/>
        <v>8</v>
      </c>
      <c r="F854" s="8">
        <f t="shared" si="222"/>
        <v>1</v>
      </c>
      <c r="G854" s="8">
        <f t="shared" si="223"/>
        <v>15</v>
      </c>
      <c r="H854" s="4" t="s">
        <v>955</v>
      </c>
      <c r="I854" s="20" t="str">
        <f t="shared" si="234"/>
        <v>对敌方单体攻击，造成100%攻击力（+1149）点伤害。</v>
      </c>
      <c r="J854" s="20" t="s">
        <v>277</v>
      </c>
      <c r="K854" s="21" t="s">
        <v>102</v>
      </c>
      <c r="L854" s="20" t="s">
        <v>106</v>
      </c>
      <c r="M854" s="4"/>
      <c r="N854" s="4">
        <v>100</v>
      </c>
      <c r="O854" s="20">
        <f>VLOOKUP(L854,对应表!BK:BL,2,FALSE)</f>
        <v>0</v>
      </c>
      <c r="P854" s="25" t="str">
        <f>_xlfn.IFNA(VLOOKUP(G854,角色!V:AE,主动技能!F854+1,FALSE),"")</f>
        <v>|||</v>
      </c>
      <c r="Q854" s="25">
        <f>(VLOOKUP(G854,角色!V:AE,主动技能!F854+4,FALSE))</f>
        <v>1</v>
      </c>
      <c r="R854" s="25">
        <v>0</v>
      </c>
      <c r="S854" s="25">
        <v>0</v>
      </c>
      <c r="T854" s="6" t="str">
        <f t="shared" si="224"/>
        <v/>
      </c>
      <c r="U854" s="6" t="str">
        <f t="shared" si="225"/>
        <v/>
      </c>
      <c r="V854" s="19" t="str">
        <f>VLOOKUP(G854,角色!AW:BC,主动技能!F854+1,FALSE)</f>
        <v>skill_01</v>
      </c>
      <c r="Y854">
        <f t="shared" si="226"/>
        <v>0</v>
      </c>
      <c r="Z854" s="19">
        <f>IF(VLOOKUP(C854,角色!CC:CI,主动技能!F854*2,FALSE)=0,"",VLOOKUP(C854,角色!CC:CI,主动技能!F854*2,FALSE))</f>
        <v>100</v>
      </c>
      <c r="AA854" s="19">
        <f>IF(VLOOKUP(C854,角色!CC:CI,主动技能!F854*2+1,FALSE)=0,0,VLOOKUP(C854,角色!CC:CI,主动技能!F854*2+1,FALSE))</f>
        <v>10</v>
      </c>
      <c r="AB854" s="19">
        <f>IF(INT(VLOOKUP(E854,角色属性概况!I:M,3,FALSE)*AA854/100)=0,"",(INT(VLOOKUP(E854,角色属性概况!I:M,3,FALSE)*AA854/100)))</f>
        <v>1149</v>
      </c>
      <c r="AE854" s="25">
        <f>(VLOOKUP(G854,角色!V:AE,主动技能!F854+7,FALSE))</f>
        <v>1</v>
      </c>
      <c r="AF854" s="19">
        <f>VLOOKUP(F854,对应表!AY:BA,3,FALSE)</f>
        <v>0</v>
      </c>
      <c r="AG854" s="19">
        <f>VLOOKUP(F854,对应表!AY:BA,2,FALSE)</f>
        <v>0</v>
      </c>
      <c r="AH854" s="25" t="str">
        <f>VLOOKUP(F854,特效对应!F:G,2,FALSE)</f>
        <v>attack</v>
      </c>
      <c r="AJ854">
        <f t="shared" si="229"/>
        <v>8</v>
      </c>
      <c r="AQ854" s="6" t="str">
        <f>_xlfn.IFNA(IF(IF($AK854=AQ$5,VLOOKUP(AL854,buff!$K:$L,2,FALSE),"")=0,"",IF($AK854=AQ$5,VLOOKUP(AL854,buff!$K:$L,2,FALSE),"")),"")</f>
        <v/>
      </c>
      <c r="AR854" s="6" t="str">
        <f>_xlfn.IFNA(IF(IF($AK854=AR$5,VLOOKUP(AM854,buff!$K:$L,2,FALSE),"")=0,"",IF($AK854=AR$5,VLOOKUP(AM854,buff!$K:$L,2,FALSE),"")),"")</f>
        <v/>
      </c>
      <c r="AS854" s="6" t="str">
        <f>_xlfn.IFNA(IF(IF($AK854=AS$5,VLOOKUP(AN854,buff!$K:$L,2,FALSE),"")=0,"",IF($AK854=AS$5,VLOOKUP(AN854,buff!$K:$L,2,FALSE),"")),"")</f>
        <v/>
      </c>
      <c r="AT854" s="6" t="str">
        <f>_xlfn.IFNA(IF(IF($AK854=AT$5,VLOOKUP(AO854,buff!$K:$L,2,FALSE),"")=0,"",IF($AK854=AT$5,VLOOKUP(AO854,buff!$K:$L,2,FALSE),"")),"")</f>
        <v/>
      </c>
      <c r="AU854" s="6" t="str">
        <f>_xlfn.IFNA(IF(IF($AK854=AU$5,VLOOKUP(AP854,buff!$K:$L,2,FALSE),"")=0,"",IF($AK854=AU$5,VLOOKUP(AP854,buff!$K:$L,2,FALSE),"")),"")</f>
        <v/>
      </c>
      <c r="AV854" s="6" t="str">
        <f>_xlfn.IFNA(IF(IF($AK854=AV$5,VLOOKUP(AL854,buff!$K:$L,2,FALSE),"")=0,"",IF($AK854=AV$5,VLOOKUP(AL854,buff!$K:$L,2,FALSE),"")),"")</f>
        <v/>
      </c>
      <c r="AW854" s="6" t="str">
        <f>_xlfn.IFNA(IF(IF($AK854=AW$5,VLOOKUP(AM854,buff!$K:$L,2,FALSE),"")=0,"",IF($AK854=AW$5,VLOOKUP(AM854,buff!$K:$L,2,FALSE),"")),"")</f>
        <v/>
      </c>
      <c r="AX854" s="6" t="str">
        <f>_xlfn.IFNA(IF(IF($AK854=AX$5,VLOOKUP(AN854,buff!$K:$L,2,FALSE),"")=0,"",IF($AK854=AX$5,VLOOKUP(AN854,buff!$K:$L,2,FALSE),"")),"")</f>
        <v/>
      </c>
      <c r="AY854" s="6" t="str">
        <f>_xlfn.IFNA(IF(IF($AK854=AY$5,VLOOKUP(AO854,buff!$K:$L,2,FALSE),"")=0,"",IF($AK854=AY$5,VLOOKUP(AO854,buff!$K:$L,2,FALSE),"")),"")</f>
        <v/>
      </c>
      <c r="AZ854" s="6" t="str">
        <f>_xlfn.IFNA(IF(IF($AK854=AZ$5,VLOOKUP(AP854,buff!$K:$L,2,FALSE),"")=0,"",IF($AK854=AZ$5,VLOOKUP(AP854,buff!$K:$L,2,FALSE),"")),"")</f>
        <v/>
      </c>
      <c r="BA854" s="6" t="e">
        <f>VLOOKUP(AL854,buff!$K:$P,6,FALSE)</f>
        <v>#N/A</v>
      </c>
      <c r="BB854" s="6" t="e">
        <f>VLOOKUP(AM854,buff!$K:$P,6,FALSE)</f>
        <v>#N/A</v>
      </c>
      <c r="BC854" s="6" t="e">
        <f>VLOOKUP(AN854,buff!$K:$P,6,FALSE)</f>
        <v>#N/A</v>
      </c>
      <c r="BD854">
        <f t="shared" si="230"/>
        <v>0</v>
      </c>
      <c r="BE854">
        <f t="shared" si="231"/>
        <v>0</v>
      </c>
      <c r="BF854" s="22">
        <f t="shared" si="232"/>
        <v>101501</v>
      </c>
    </row>
    <row r="855" spans="1:58" x14ac:dyDescent="0.15">
      <c r="A855" t="str">
        <f t="shared" si="220"/>
        <v>尼尔斯主动技能1等级9</v>
      </c>
      <c r="B855" s="8">
        <f t="shared" si="227"/>
        <v>10150109</v>
      </c>
      <c r="C855" s="8" t="str">
        <f>VLOOKUP(G855,角色!A:B,2,FALSE)</f>
        <v>尼尔斯</v>
      </c>
      <c r="D855" s="8" t="str">
        <f t="shared" si="228"/>
        <v>主动技能1</v>
      </c>
      <c r="E855" s="8">
        <f t="shared" si="221"/>
        <v>9</v>
      </c>
      <c r="F855" s="8">
        <f t="shared" si="222"/>
        <v>1</v>
      </c>
      <c r="G855" s="8">
        <f t="shared" si="223"/>
        <v>15</v>
      </c>
      <c r="H855" s="4" t="s">
        <v>955</v>
      </c>
      <c r="I855" s="20" t="str">
        <f t="shared" si="234"/>
        <v>对敌方单体攻击，造成100%攻击力（+1648）点伤害。</v>
      </c>
      <c r="J855" s="20" t="s">
        <v>277</v>
      </c>
      <c r="K855" s="21" t="s">
        <v>102</v>
      </c>
      <c r="L855" s="20" t="s">
        <v>106</v>
      </c>
      <c r="M855" s="4"/>
      <c r="N855" s="4">
        <v>100</v>
      </c>
      <c r="O855" s="20">
        <f>VLOOKUP(L855,对应表!BK:BL,2,FALSE)</f>
        <v>0</v>
      </c>
      <c r="P855" s="25" t="str">
        <f>_xlfn.IFNA(VLOOKUP(G855,角色!V:AE,主动技能!F855+1,FALSE),"")</f>
        <v>|||</v>
      </c>
      <c r="Q855" s="25">
        <f>(VLOOKUP(G855,角色!V:AE,主动技能!F855+4,FALSE))</f>
        <v>1</v>
      </c>
      <c r="R855" s="25">
        <v>0</v>
      </c>
      <c r="S855" s="25">
        <v>0</v>
      </c>
      <c r="T855" s="6" t="str">
        <f t="shared" si="224"/>
        <v/>
      </c>
      <c r="U855" s="6" t="str">
        <f t="shared" si="225"/>
        <v/>
      </c>
      <c r="V855" s="19" t="str">
        <f>VLOOKUP(G855,角色!AW:BC,主动技能!F855+1,FALSE)</f>
        <v>skill_01</v>
      </c>
      <c r="Y855">
        <f t="shared" si="226"/>
        <v>0</v>
      </c>
      <c r="Z855" s="19">
        <f>IF(VLOOKUP(C855,角色!CC:CI,主动技能!F855*2,FALSE)=0,"",VLOOKUP(C855,角色!CC:CI,主动技能!F855*2,FALSE))</f>
        <v>100</v>
      </c>
      <c r="AA855" s="19">
        <f>IF(VLOOKUP(C855,角色!CC:CI,主动技能!F855*2+1,FALSE)=0,0,VLOOKUP(C855,角色!CC:CI,主动技能!F855*2+1,FALSE))</f>
        <v>10</v>
      </c>
      <c r="AB855" s="19">
        <f>IF(INT(VLOOKUP(E855,角色属性概况!I:M,3,FALSE)*AA855/100)=0,"",(INT(VLOOKUP(E855,角色属性概况!I:M,3,FALSE)*AA855/100)))</f>
        <v>1648</v>
      </c>
      <c r="AE855" s="25">
        <f>(VLOOKUP(G855,角色!V:AE,主动技能!F855+7,FALSE))</f>
        <v>1</v>
      </c>
      <c r="AF855" s="19">
        <f>VLOOKUP(F855,对应表!AY:BA,3,FALSE)</f>
        <v>0</v>
      </c>
      <c r="AG855" s="19">
        <f>VLOOKUP(F855,对应表!AY:BA,2,FALSE)</f>
        <v>0</v>
      </c>
      <c r="AH855" s="25" t="str">
        <f>VLOOKUP(F855,特效对应!F:G,2,FALSE)</f>
        <v>attack</v>
      </c>
      <c r="AJ855">
        <f t="shared" si="229"/>
        <v>9</v>
      </c>
      <c r="AQ855" s="6" t="str">
        <f>_xlfn.IFNA(IF(IF($AK855=AQ$5,VLOOKUP(AL855,buff!$K:$L,2,FALSE),"")=0,"",IF($AK855=AQ$5,VLOOKUP(AL855,buff!$K:$L,2,FALSE),"")),"")</f>
        <v/>
      </c>
      <c r="AR855" s="6" t="str">
        <f>_xlfn.IFNA(IF(IF($AK855=AR$5,VLOOKUP(AM855,buff!$K:$L,2,FALSE),"")=0,"",IF($AK855=AR$5,VLOOKUP(AM855,buff!$K:$L,2,FALSE),"")),"")</f>
        <v/>
      </c>
      <c r="AS855" s="6" t="str">
        <f>_xlfn.IFNA(IF(IF($AK855=AS$5,VLOOKUP(AN855,buff!$K:$L,2,FALSE),"")=0,"",IF($AK855=AS$5,VLOOKUP(AN855,buff!$K:$L,2,FALSE),"")),"")</f>
        <v/>
      </c>
      <c r="AT855" s="6" t="str">
        <f>_xlfn.IFNA(IF(IF($AK855=AT$5,VLOOKUP(AO855,buff!$K:$L,2,FALSE),"")=0,"",IF($AK855=AT$5,VLOOKUP(AO855,buff!$K:$L,2,FALSE),"")),"")</f>
        <v/>
      </c>
      <c r="AU855" s="6" t="str">
        <f>_xlfn.IFNA(IF(IF($AK855=AU$5,VLOOKUP(AP855,buff!$K:$L,2,FALSE),"")=0,"",IF($AK855=AU$5,VLOOKUP(AP855,buff!$K:$L,2,FALSE),"")),"")</f>
        <v/>
      </c>
      <c r="AV855" s="6" t="str">
        <f>_xlfn.IFNA(IF(IF($AK855=AV$5,VLOOKUP(AL855,buff!$K:$L,2,FALSE),"")=0,"",IF($AK855=AV$5,VLOOKUP(AL855,buff!$K:$L,2,FALSE),"")),"")</f>
        <v/>
      </c>
      <c r="AW855" s="6" t="str">
        <f>_xlfn.IFNA(IF(IF($AK855=AW$5,VLOOKUP(AM855,buff!$K:$L,2,FALSE),"")=0,"",IF($AK855=AW$5,VLOOKUP(AM855,buff!$K:$L,2,FALSE),"")),"")</f>
        <v/>
      </c>
      <c r="AX855" s="6" t="str">
        <f>_xlfn.IFNA(IF(IF($AK855=AX$5,VLOOKUP(AN855,buff!$K:$L,2,FALSE),"")=0,"",IF($AK855=AX$5,VLOOKUP(AN855,buff!$K:$L,2,FALSE),"")),"")</f>
        <v/>
      </c>
      <c r="AY855" s="6" t="str">
        <f>_xlfn.IFNA(IF(IF($AK855=AY$5,VLOOKUP(AO855,buff!$K:$L,2,FALSE),"")=0,"",IF($AK855=AY$5,VLOOKUP(AO855,buff!$K:$L,2,FALSE),"")),"")</f>
        <v/>
      </c>
      <c r="AZ855" s="6" t="str">
        <f>_xlfn.IFNA(IF(IF($AK855=AZ$5,VLOOKUP(AP855,buff!$K:$L,2,FALSE),"")=0,"",IF($AK855=AZ$5,VLOOKUP(AP855,buff!$K:$L,2,FALSE),"")),"")</f>
        <v/>
      </c>
      <c r="BA855" s="6" t="e">
        <f>VLOOKUP(AL855,buff!$K:$P,6,FALSE)</f>
        <v>#N/A</v>
      </c>
      <c r="BB855" s="6" t="e">
        <f>VLOOKUP(AM855,buff!$K:$P,6,FALSE)</f>
        <v>#N/A</v>
      </c>
      <c r="BC855" s="6" t="e">
        <f>VLOOKUP(AN855,buff!$K:$P,6,FALSE)</f>
        <v>#N/A</v>
      </c>
      <c r="BD855">
        <f t="shared" si="230"/>
        <v>0</v>
      </c>
      <c r="BE855">
        <f t="shared" si="231"/>
        <v>0</v>
      </c>
      <c r="BF855" s="22">
        <f t="shared" si="232"/>
        <v>101501</v>
      </c>
    </row>
    <row r="856" spans="1:58" x14ac:dyDescent="0.15">
      <c r="A856" t="str">
        <f t="shared" si="220"/>
        <v>尼尔斯主动技能1等级10</v>
      </c>
      <c r="B856" s="8">
        <f t="shared" si="227"/>
        <v>10150110</v>
      </c>
      <c r="C856" s="8" t="str">
        <f>VLOOKUP(G856,角色!A:B,2,FALSE)</f>
        <v>尼尔斯</v>
      </c>
      <c r="D856" s="8" t="str">
        <f t="shared" si="228"/>
        <v>主动技能1</v>
      </c>
      <c r="E856" s="8">
        <f t="shared" si="221"/>
        <v>10</v>
      </c>
      <c r="F856" s="8">
        <f t="shared" si="222"/>
        <v>1</v>
      </c>
      <c r="G856" s="8">
        <f t="shared" si="223"/>
        <v>15</v>
      </c>
      <c r="H856" s="4" t="s">
        <v>955</v>
      </c>
      <c r="I856" s="20" t="str">
        <f t="shared" si="234"/>
        <v>对敌方单体攻击，造成100%攻击力（+2353）点伤害。</v>
      </c>
      <c r="J856" s="20" t="s">
        <v>277</v>
      </c>
      <c r="K856" s="21" t="s">
        <v>102</v>
      </c>
      <c r="L856" s="20" t="s">
        <v>106</v>
      </c>
      <c r="M856" s="4"/>
      <c r="N856" s="4">
        <v>100</v>
      </c>
      <c r="O856" s="20">
        <f>VLOOKUP(L856,对应表!BK:BL,2,FALSE)</f>
        <v>0</v>
      </c>
      <c r="P856" s="25" t="str">
        <f>_xlfn.IFNA(VLOOKUP(G856,角色!V:AE,主动技能!F856+1,FALSE),"")</f>
        <v>|||</v>
      </c>
      <c r="Q856" s="25">
        <f>(VLOOKUP(G856,角色!V:AE,主动技能!F856+4,FALSE))</f>
        <v>1</v>
      </c>
      <c r="R856" s="25">
        <v>0</v>
      </c>
      <c r="S856" s="25">
        <v>0</v>
      </c>
      <c r="T856" s="6" t="str">
        <f t="shared" si="224"/>
        <v/>
      </c>
      <c r="U856" s="6" t="str">
        <f t="shared" si="225"/>
        <v/>
      </c>
      <c r="V856" s="19" t="str">
        <f>VLOOKUP(G856,角色!AW:BC,主动技能!F856+1,FALSE)</f>
        <v>skill_01</v>
      </c>
      <c r="Y856">
        <f t="shared" si="226"/>
        <v>0</v>
      </c>
      <c r="Z856" s="19">
        <f>IF(VLOOKUP(C856,角色!CC:CI,主动技能!F856*2,FALSE)=0,"",VLOOKUP(C856,角色!CC:CI,主动技能!F856*2,FALSE))</f>
        <v>100</v>
      </c>
      <c r="AA856" s="19">
        <f>IF(VLOOKUP(C856,角色!CC:CI,主动技能!F856*2+1,FALSE)=0,0,VLOOKUP(C856,角色!CC:CI,主动技能!F856*2+1,FALSE))</f>
        <v>10</v>
      </c>
      <c r="AB856" s="19">
        <f>IF(INT(VLOOKUP(E856,角色属性概况!I:M,3,FALSE)*AA856/100)=0,"",(INT(VLOOKUP(E856,角色属性概况!I:M,3,FALSE)*AA856/100)))</f>
        <v>2353</v>
      </c>
      <c r="AE856" s="25">
        <f>(VLOOKUP(G856,角色!V:AE,主动技能!F856+7,FALSE))</f>
        <v>1</v>
      </c>
      <c r="AF856" s="19">
        <f>VLOOKUP(F856,对应表!AY:BA,3,FALSE)</f>
        <v>0</v>
      </c>
      <c r="AG856" s="19">
        <f>VLOOKUP(F856,对应表!AY:BA,2,FALSE)</f>
        <v>0</v>
      </c>
      <c r="AH856" s="25" t="str">
        <f>VLOOKUP(F856,特效对应!F:G,2,FALSE)</f>
        <v>attack</v>
      </c>
      <c r="AJ856">
        <f t="shared" si="229"/>
        <v>10</v>
      </c>
      <c r="AQ856" s="6" t="str">
        <f>_xlfn.IFNA(IF(IF($AK856=AQ$5,VLOOKUP(AL856,buff!$K:$L,2,FALSE),"")=0,"",IF($AK856=AQ$5,VLOOKUP(AL856,buff!$K:$L,2,FALSE),"")),"")</f>
        <v/>
      </c>
      <c r="AR856" s="6" t="str">
        <f>_xlfn.IFNA(IF(IF($AK856=AR$5,VLOOKUP(AM856,buff!$K:$L,2,FALSE),"")=0,"",IF($AK856=AR$5,VLOOKUP(AM856,buff!$K:$L,2,FALSE),"")),"")</f>
        <v/>
      </c>
      <c r="AS856" s="6" t="str">
        <f>_xlfn.IFNA(IF(IF($AK856=AS$5,VLOOKUP(AN856,buff!$K:$L,2,FALSE),"")=0,"",IF($AK856=AS$5,VLOOKUP(AN856,buff!$K:$L,2,FALSE),"")),"")</f>
        <v/>
      </c>
      <c r="AT856" s="6" t="str">
        <f>_xlfn.IFNA(IF(IF($AK856=AT$5,VLOOKUP(AO856,buff!$K:$L,2,FALSE),"")=0,"",IF($AK856=AT$5,VLOOKUP(AO856,buff!$K:$L,2,FALSE),"")),"")</f>
        <v/>
      </c>
      <c r="AU856" s="6" t="str">
        <f>_xlfn.IFNA(IF(IF($AK856=AU$5,VLOOKUP(AP856,buff!$K:$L,2,FALSE),"")=0,"",IF($AK856=AU$5,VLOOKUP(AP856,buff!$K:$L,2,FALSE),"")),"")</f>
        <v/>
      </c>
      <c r="AV856" s="6" t="str">
        <f>_xlfn.IFNA(IF(IF($AK856=AV$5,VLOOKUP(AL856,buff!$K:$L,2,FALSE),"")=0,"",IF($AK856=AV$5,VLOOKUP(AL856,buff!$K:$L,2,FALSE),"")),"")</f>
        <v/>
      </c>
      <c r="AW856" s="6" t="str">
        <f>_xlfn.IFNA(IF(IF($AK856=AW$5,VLOOKUP(AM856,buff!$K:$L,2,FALSE),"")=0,"",IF($AK856=AW$5,VLOOKUP(AM856,buff!$K:$L,2,FALSE),"")),"")</f>
        <v/>
      </c>
      <c r="AX856" s="6" t="str">
        <f>_xlfn.IFNA(IF(IF($AK856=AX$5,VLOOKUP(AN856,buff!$K:$L,2,FALSE),"")=0,"",IF($AK856=AX$5,VLOOKUP(AN856,buff!$K:$L,2,FALSE),"")),"")</f>
        <v/>
      </c>
      <c r="AY856" s="6" t="str">
        <f>_xlfn.IFNA(IF(IF($AK856=AY$5,VLOOKUP(AO856,buff!$K:$L,2,FALSE),"")=0,"",IF($AK856=AY$5,VLOOKUP(AO856,buff!$K:$L,2,FALSE),"")),"")</f>
        <v/>
      </c>
      <c r="AZ856" s="6" t="str">
        <f>_xlfn.IFNA(IF(IF($AK856=AZ$5,VLOOKUP(AP856,buff!$K:$L,2,FALSE),"")=0,"",IF($AK856=AZ$5,VLOOKUP(AP856,buff!$K:$L,2,FALSE),"")),"")</f>
        <v/>
      </c>
      <c r="BA856" s="6" t="e">
        <f>VLOOKUP(AL856,buff!$K:$P,6,FALSE)</f>
        <v>#N/A</v>
      </c>
      <c r="BB856" s="6" t="e">
        <f>VLOOKUP(AM856,buff!$K:$P,6,FALSE)</f>
        <v>#N/A</v>
      </c>
      <c r="BC856" s="6" t="e">
        <f>VLOOKUP(AN856,buff!$K:$P,6,FALSE)</f>
        <v>#N/A</v>
      </c>
      <c r="BD856">
        <f t="shared" si="230"/>
        <v>0</v>
      </c>
      <c r="BE856">
        <f t="shared" si="231"/>
        <v>0</v>
      </c>
      <c r="BF856" s="22">
        <f t="shared" si="232"/>
        <v>101501</v>
      </c>
    </row>
    <row r="857" spans="1:58" x14ac:dyDescent="0.15">
      <c r="A857" t="str">
        <f t="shared" si="220"/>
        <v>尼尔斯主动技能1等级11</v>
      </c>
      <c r="B857" s="8">
        <f t="shared" si="227"/>
        <v>10150111</v>
      </c>
      <c r="C857" s="8" t="str">
        <f>VLOOKUP(G857,角色!A:B,2,FALSE)</f>
        <v>尼尔斯</v>
      </c>
      <c r="D857" s="8" t="str">
        <f t="shared" si="228"/>
        <v>主动技能1</v>
      </c>
      <c r="E857" s="8">
        <f t="shared" si="221"/>
        <v>11</v>
      </c>
      <c r="F857" s="8">
        <f t="shared" si="222"/>
        <v>1</v>
      </c>
      <c r="G857" s="8">
        <f t="shared" si="223"/>
        <v>15</v>
      </c>
      <c r="H857" s="4" t="s">
        <v>955</v>
      </c>
      <c r="I857" s="20" t="str">
        <f t="shared" si="234"/>
        <v>对敌方单体攻击，造成100%攻击力（+3352）点伤害。</v>
      </c>
      <c r="J857" s="20" t="s">
        <v>277</v>
      </c>
      <c r="K857" s="21" t="s">
        <v>102</v>
      </c>
      <c r="L857" s="20" t="s">
        <v>106</v>
      </c>
      <c r="M857" s="4"/>
      <c r="N857" s="4">
        <v>100</v>
      </c>
      <c r="O857" s="20">
        <f>VLOOKUP(L857,对应表!BK:BL,2,FALSE)</f>
        <v>0</v>
      </c>
      <c r="P857" s="25" t="str">
        <f>_xlfn.IFNA(VLOOKUP(G857,角色!V:AE,主动技能!F857+1,FALSE),"")</f>
        <v>|||</v>
      </c>
      <c r="Q857" s="25">
        <f>(VLOOKUP(G857,角色!V:AE,主动技能!F857+4,FALSE))</f>
        <v>1</v>
      </c>
      <c r="R857" s="25">
        <v>0</v>
      </c>
      <c r="S857" s="25">
        <v>0</v>
      </c>
      <c r="T857" s="6" t="str">
        <f t="shared" si="224"/>
        <v/>
      </c>
      <c r="U857" s="6" t="str">
        <f t="shared" si="225"/>
        <v/>
      </c>
      <c r="V857" s="19" t="str">
        <f>VLOOKUP(G857,角色!AW:BC,主动技能!F857+1,FALSE)</f>
        <v>skill_01</v>
      </c>
      <c r="Y857">
        <f t="shared" si="226"/>
        <v>0</v>
      </c>
      <c r="Z857" s="19">
        <f>IF(VLOOKUP(C857,角色!CC:CI,主动技能!F857*2,FALSE)=0,"",VLOOKUP(C857,角色!CC:CI,主动技能!F857*2,FALSE))</f>
        <v>100</v>
      </c>
      <c r="AA857" s="19">
        <f>IF(VLOOKUP(C857,角色!CC:CI,主动技能!F857*2+1,FALSE)=0,0,VLOOKUP(C857,角色!CC:CI,主动技能!F857*2+1,FALSE))</f>
        <v>10</v>
      </c>
      <c r="AB857" s="19">
        <f>IF(INT(VLOOKUP(E857,角色属性概况!I:M,3,FALSE)*AA857/100)=0,"",(INT(VLOOKUP(E857,角色属性概况!I:M,3,FALSE)*AA857/100)))</f>
        <v>3352</v>
      </c>
      <c r="AE857" s="25">
        <f>(VLOOKUP(G857,角色!V:AE,主动技能!F857+7,FALSE))</f>
        <v>1</v>
      </c>
      <c r="AF857" s="19">
        <f>VLOOKUP(F857,对应表!AY:BA,3,FALSE)</f>
        <v>0</v>
      </c>
      <c r="AG857" s="19">
        <f>VLOOKUP(F857,对应表!AY:BA,2,FALSE)</f>
        <v>0</v>
      </c>
      <c r="AH857" s="25" t="str">
        <f>VLOOKUP(F857,特效对应!F:G,2,FALSE)</f>
        <v>attack</v>
      </c>
      <c r="AJ857">
        <f t="shared" si="229"/>
        <v>11</v>
      </c>
      <c r="AQ857" s="6" t="str">
        <f>_xlfn.IFNA(IF(IF($AK857=AQ$5,VLOOKUP(AL857,buff!$K:$L,2,FALSE),"")=0,"",IF($AK857=AQ$5,VLOOKUP(AL857,buff!$K:$L,2,FALSE),"")),"")</f>
        <v/>
      </c>
      <c r="AR857" s="6" t="str">
        <f>_xlfn.IFNA(IF(IF($AK857=AR$5,VLOOKUP(AM857,buff!$K:$L,2,FALSE),"")=0,"",IF($AK857=AR$5,VLOOKUP(AM857,buff!$K:$L,2,FALSE),"")),"")</f>
        <v/>
      </c>
      <c r="AS857" s="6" t="str">
        <f>_xlfn.IFNA(IF(IF($AK857=AS$5,VLOOKUP(AN857,buff!$K:$L,2,FALSE),"")=0,"",IF($AK857=AS$5,VLOOKUP(AN857,buff!$K:$L,2,FALSE),"")),"")</f>
        <v/>
      </c>
      <c r="AT857" s="6" t="str">
        <f>_xlfn.IFNA(IF(IF($AK857=AT$5,VLOOKUP(AO857,buff!$K:$L,2,FALSE),"")=0,"",IF($AK857=AT$5,VLOOKUP(AO857,buff!$K:$L,2,FALSE),"")),"")</f>
        <v/>
      </c>
      <c r="AU857" s="6" t="str">
        <f>_xlfn.IFNA(IF(IF($AK857=AU$5,VLOOKUP(AP857,buff!$K:$L,2,FALSE),"")=0,"",IF($AK857=AU$5,VLOOKUP(AP857,buff!$K:$L,2,FALSE),"")),"")</f>
        <v/>
      </c>
      <c r="AV857" s="6" t="str">
        <f>_xlfn.IFNA(IF(IF($AK857=AV$5,VLOOKUP(AL857,buff!$K:$L,2,FALSE),"")=0,"",IF($AK857=AV$5,VLOOKUP(AL857,buff!$K:$L,2,FALSE),"")),"")</f>
        <v/>
      </c>
      <c r="AW857" s="6" t="str">
        <f>_xlfn.IFNA(IF(IF($AK857=AW$5,VLOOKUP(AM857,buff!$K:$L,2,FALSE),"")=0,"",IF($AK857=AW$5,VLOOKUP(AM857,buff!$K:$L,2,FALSE),"")),"")</f>
        <v/>
      </c>
      <c r="AX857" s="6" t="str">
        <f>_xlfn.IFNA(IF(IF($AK857=AX$5,VLOOKUP(AN857,buff!$K:$L,2,FALSE),"")=0,"",IF($AK857=AX$5,VLOOKUP(AN857,buff!$K:$L,2,FALSE),"")),"")</f>
        <v/>
      </c>
      <c r="AY857" s="6" t="str">
        <f>_xlfn.IFNA(IF(IF($AK857=AY$5,VLOOKUP(AO857,buff!$K:$L,2,FALSE),"")=0,"",IF($AK857=AY$5,VLOOKUP(AO857,buff!$K:$L,2,FALSE),"")),"")</f>
        <v/>
      </c>
      <c r="AZ857" s="6" t="str">
        <f>_xlfn.IFNA(IF(IF($AK857=AZ$5,VLOOKUP(AP857,buff!$K:$L,2,FALSE),"")=0,"",IF($AK857=AZ$5,VLOOKUP(AP857,buff!$K:$L,2,FALSE),"")),"")</f>
        <v/>
      </c>
      <c r="BA857" s="6" t="e">
        <f>VLOOKUP(AL857,buff!$K:$P,6,FALSE)</f>
        <v>#N/A</v>
      </c>
      <c r="BB857" s="6" t="e">
        <f>VLOOKUP(AM857,buff!$K:$P,6,FALSE)</f>
        <v>#N/A</v>
      </c>
      <c r="BC857" s="6" t="e">
        <f>VLOOKUP(AN857,buff!$K:$P,6,FALSE)</f>
        <v>#N/A</v>
      </c>
      <c r="BD857">
        <f t="shared" si="230"/>
        <v>0</v>
      </c>
      <c r="BE857">
        <f t="shared" si="231"/>
        <v>0</v>
      </c>
      <c r="BF857" s="22">
        <f t="shared" si="232"/>
        <v>101501</v>
      </c>
    </row>
    <row r="858" spans="1:58" x14ac:dyDescent="0.15">
      <c r="A858" t="str">
        <f t="shared" si="220"/>
        <v>尼尔斯主动技能1等级12</v>
      </c>
      <c r="B858" s="8">
        <f t="shared" si="227"/>
        <v>10150112</v>
      </c>
      <c r="C858" s="8" t="str">
        <f>VLOOKUP(G858,角色!A:B,2,FALSE)</f>
        <v>尼尔斯</v>
      </c>
      <c r="D858" s="8" t="str">
        <f t="shared" si="228"/>
        <v>主动技能1</v>
      </c>
      <c r="E858" s="8">
        <f t="shared" si="221"/>
        <v>12</v>
      </c>
      <c r="F858" s="8">
        <f t="shared" si="222"/>
        <v>1</v>
      </c>
      <c r="G858" s="8">
        <f t="shared" si="223"/>
        <v>15</v>
      </c>
      <c r="H858" s="4" t="s">
        <v>955</v>
      </c>
      <c r="I858" s="20" t="str">
        <f t="shared" si="234"/>
        <v>对敌方单体攻击，造成100%攻击力（+4766）点伤害。</v>
      </c>
      <c r="J858" s="20" t="s">
        <v>277</v>
      </c>
      <c r="K858" s="21" t="s">
        <v>102</v>
      </c>
      <c r="L858" s="20" t="s">
        <v>106</v>
      </c>
      <c r="M858" s="4"/>
      <c r="N858" s="4">
        <v>100</v>
      </c>
      <c r="O858" s="20">
        <f>VLOOKUP(L858,对应表!BK:BL,2,FALSE)</f>
        <v>0</v>
      </c>
      <c r="P858" s="25" t="str">
        <f>_xlfn.IFNA(VLOOKUP(G858,角色!V:AE,主动技能!F858+1,FALSE),"")</f>
        <v>|||</v>
      </c>
      <c r="Q858" s="25">
        <f>(VLOOKUP(G858,角色!V:AE,主动技能!F858+4,FALSE))</f>
        <v>1</v>
      </c>
      <c r="R858" s="25">
        <v>0</v>
      </c>
      <c r="S858" s="25">
        <v>0</v>
      </c>
      <c r="T858" s="6" t="str">
        <f t="shared" si="224"/>
        <v/>
      </c>
      <c r="U858" s="6" t="str">
        <f t="shared" si="225"/>
        <v/>
      </c>
      <c r="V858" s="19" t="str">
        <f>VLOOKUP(G858,角色!AW:BC,主动技能!F858+1,FALSE)</f>
        <v>skill_01</v>
      </c>
      <c r="Y858">
        <f t="shared" si="226"/>
        <v>0</v>
      </c>
      <c r="Z858" s="19">
        <f>IF(VLOOKUP(C858,角色!CC:CI,主动技能!F858*2,FALSE)=0,"",VLOOKUP(C858,角色!CC:CI,主动技能!F858*2,FALSE))</f>
        <v>100</v>
      </c>
      <c r="AA858" s="19">
        <f>IF(VLOOKUP(C858,角色!CC:CI,主动技能!F858*2+1,FALSE)=0,0,VLOOKUP(C858,角色!CC:CI,主动技能!F858*2+1,FALSE))</f>
        <v>10</v>
      </c>
      <c r="AB858" s="19">
        <f>IF(INT(VLOOKUP(E858,角色属性概况!I:M,3,FALSE)*AA858/100)=0,"",(INT(VLOOKUP(E858,角色属性概况!I:M,3,FALSE)*AA858/100)))</f>
        <v>4766</v>
      </c>
      <c r="AE858" s="25">
        <f>(VLOOKUP(G858,角色!V:AE,主动技能!F858+7,FALSE))</f>
        <v>1</v>
      </c>
      <c r="AF858" s="19">
        <f>VLOOKUP(F858,对应表!AY:BA,3,FALSE)</f>
        <v>0</v>
      </c>
      <c r="AG858" s="19">
        <f>VLOOKUP(F858,对应表!AY:BA,2,FALSE)</f>
        <v>0</v>
      </c>
      <c r="AH858" s="25" t="str">
        <f>VLOOKUP(F858,特效对应!F:G,2,FALSE)</f>
        <v>attack</v>
      </c>
      <c r="AJ858">
        <f t="shared" si="229"/>
        <v>12</v>
      </c>
      <c r="AQ858" s="6" t="str">
        <f>_xlfn.IFNA(IF(IF($AK858=AQ$5,VLOOKUP(AL858,buff!$K:$L,2,FALSE),"")=0,"",IF($AK858=AQ$5,VLOOKUP(AL858,buff!$K:$L,2,FALSE),"")),"")</f>
        <v/>
      </c>
      <c r="AR858" s="6" t="str">
        <f>_xlfn.IFNA(IF(IF($AK858=AR$5,VLOOKUP(AM858,buff!$K:$L,2,FALSE),"")=0,"",IF($AK858=AR$5,VLOOKUP(AM858,buff!$K:$L,2,FALSE),"")),"")</f>
        <v/>
      </c>
      <c r="AS858" s="6" t="str">
        <f>_xlfn.IFNA(IF(IF($AK858=AS$5,VLOOKUP(AN858,buff!$K:$L,2,FALSE),"")=0,"",IF($AK858=AS$5,VLOOKUP(AN858,buff!$K:$L,2,FALSE),"")),"")</f>
        <v/>
      </c>
      <c r="AT858" s="6" t="str">
        <f>_xlfn.IFNA(IF(IF($AK858=AT$5,VLOOKUP(AO858,buff!$K:$L,2,FALSE),"")=0,"",IF($AK858=AT$5,VLOOKUP(AO858,buff!$K:$L,2,FALSE),"")),"")</f>
        <v/>
      </c>
      <c r="AU858" s="6" t="str">
        <f>_xlfn.IFNA(IF(IF($AK858=AU$5,VLOOKUP(AP858,buff!$K:$L,2,FALSE),"")=0,"",IF($AK858=AU$5,VLOOKUP(AP858,buff!$K:$L,2,FALSE),"")),"")</f>
        <v/>
      </c>
      <c r="AV858" s="6" t="str">
        <f>_xlfn.IFNA(IF(IF($AK858=AV$5,VLOOKUP(AL858,buff!$K:$L,2,FALSE),"")=0,"",IF($AK858=AV$5,VLOOKUP(AL858,buff!$K:$L,2,FALSE),"")),"")</f>
        <v/>
      </c>
      <c r="AW858" s="6" t="str">
        <f>_xlfn.IFNA(IF(IF($AK858=AW$5,VLOOKUP(AM858,buff!$K:$L,2,FALSE),"")=0,"",IF($AK858=AW$5,VLOOKUP(AM858,buff!$K:$L,2,FALSE),"")),"")</f>
        <v/>
      </c>
      <c r="AX858" s="6" t="str">
        <f>_xlfn.IFNA(IF(IF($AK858=AX$5,VLOOKUP(AN858,buff!$K:$L,2,FALSE),"")=0,"",IF($AK858=AX$5,VLOOKUP(AN858,buff!$K:$L,2,FALSE),"")),"")</f>
        <v/>
      </c>
      <c r="AY858" s="6" t="str">
        <f>_xlfn.IFNA(IF(IF($AK858=AY$5,VLOOKUP(AO858,buff!$K:$L,2,FALSE),"")=0,"",IF($AK858=AY$5,VLOOKUP(AO858,buff!$K:$L,2,FALSE),"")),"")</f>
        <v/>
      </c>
      <c r="AZ858" s="6" t="str">
        <f>_xlfn.IFNA(IF(IF($AK858=AZ$5,VLOOKUP(AP858,buff!$K:$L,2,FALSE),"")=0,"",IF($AK858=AZ$5,VLOOKUP(AP858,buff!$K:$L,2,FALSE),"")),"")</f>
        <v/>
      </c>
      <c r="BA858" s="6" t="e">
        <f>VLOOKUP(AL858,buff!$K:$P,6,FALSE)</f>
        <v>#N/A</v>
      </c>
      <c r="BB858" s="6" t="e">
        <f>VLOOKUP(AM858,buff!$K:$P,6,FALSE)</f>
        <v>#N/A</v>
      </c>
      <c r="BC858" s="6" t="e">
        <f>VLOOKUP(AN858,buff!$K:$P,6,FALSE)</f>
        <v>#N/A</v>
      </c>
      <c r="BD858">
        <f t="shared" si="230"/>
        <v>0</v>
      </c>
      <c r="BE858">
        <f t="shared" si="231"/>
        <v>0</v>
      </c>
      <c r="BF858" s="22">
        <f t="shared" si="232"/>
        <v>101501</v>
      </c>
    </row>
    <row r="859" spans="1:58" x14ac:dyDescent="0.15">
      <c r="A859" t="str">
        <f t="shared" si="220"/>
        <v>尼尔斯主动技能1等级13</v>
      </c>
      <c r="B859" s="8">
        <f t="shared" si="227"/>
        <v>10150113</v>
      </c>
      <c r="C859" s="8" t="str">
        <f>VLOOKUP(G859,角色!A:B,2,FALSE)</f>
        <v>尼尔斯</v>
      </c>
      <c r="D859" s="8" t="str">
        <f t="shared" si="228"/>
        <v>主动技能1</v>
      </c>
      <c r="E859" s="8">
        <f t="shared" si="221"/>
        <v>13</v>
      </c>
      <c r="F859" s="8">
        <f t="shared" si="222"/>
        <v>1</v>
      </c>
      <c r="G859" s="8">
        <f t="shared" si="223"/>
        <v>15</v>
      </c>
      <c r="H859" s="4" t="s">
        <v>955</v>
      </c>
      <c r="I859" s="20" t="str">
        <f t="shared" si="234"/>
        <v>对敌方单体攻击，造成100%攻击力（+6767）点伤害。</v>
      </c>
      <c r="J859" s="20" t="s">
        <v>277</v>
      </c>
      <c r="K859" s="21" t="s">
        <v>102</v>
      </c>
      <c r="L859" s="20" t="s">
        <v>106</v>
      </c>
      <c r="M859" s="4"/>
      <c r="N859" s="4">
        <v>100</v>
      </c>
      <c r="O859" s="20">
        <f>VLOOKUP(L859,对应表!BK:BL,2,FALSE)</f>
        <v>0</v>
      </c>
      <c r="P859" s="25" t="str">
        <f>_xlfn.IFNA(VLOOKUP(G859,角色!V:AE,主动技能!F859+1,FALSE),"")</f>
        <v>|||</v>
      </c>
      <c r="Q859" s="25">
        <f>(VLOOKUP(G859,角色!V:AE,主动技能!F859+4,FALSE))</f>
        <v>1</v>
      </c>
      <c r="R859" s="25">
        <v>0</v>
      </c>
      <c r="S859" s="25">
        <v>0</v>
      </c>
      <c r="T859" s="6" t="str">
        <f t="shared" si="224"/>
        <v/>
      </c>
      <c r="U859" s="6" t="str">
        <f t="shared" si="225"/>
        <v/>
      </c>
      <c r="V859" s="19" t="str">
        <f>VLOOKUP(G859,角色!AW:BC,主动技能!F859+1,FALSE)</f>
        <v>skill_01</v>
      </c>
      <c r="Y859">
        <f t="shared" si="226"/>
        <v>0</v>
      </c>
      <c r="Z859" s="19">
        <f>IF(VLOOKUP(C859,角色!CC:CI,主动技能!F859*2,FALSE)=0,"",VLOOKUP(C859,角色!CC:CI,主动技能!F859*2,FALSE))</f>
        <v>100</v>
      </c>
      <c r="AA859" s="19">
        <f>IF(VLOOKUP(C859,角色!CC:CI,主动技能!F859*2+1,FALSE)=0,0,VLOOKUP(C859,角色!CC:CI,主动技能!F859*2+1,FALSE))</f>
        <v>10</v>
      </c>
      <c r="AB859" s="19">
        <f>IF(INT(VLOOKUP(E859,角色属性概况!I:M,3,FALSE)*AA859/100)=0,"",(INT(VLOOKUP(E859,角色属性概况!I:M,3,FALSE)*AA859/100)))</f>
        <v>6767</v>
      </c>
      <c r="AE859" s="25">
        <f>(VLOOKUP(G859,角色!V:AE,主动技能!F859+7,FALSE))</f>
        <v>1</v>
      </c>
      <c r="AF859" s="19">
        <f>VLOOKUP(F859,对应表!AY:BA,3,FALSE)</f>
        <v>0</v>
      </c>
      <c r="AG859" s="19">
        <f>VLOOKUP(F859,对应表!AY:BA,2,FALSE)</f>
        <v>0</v>
      </c>
      <c r="AH859" s="25" t="str">
        <f>VLOOKUP(F859,特效对应!F:G,2,FALSE)</f>
        <v>attack</v>
      </c>
      <c r="AJ859">
        <f t="shared" si="229"/>
        <v>13</v>
      </c>
      <c r="AQ859" s="6" t="str">
        <f>_xlfn.IFNA(IF(IF($AK859=AQ$5,VLOOKUP(AL859,buff!$K:$L,2,FALSE),"")=0,"",IF($AK859=AQ$5,VLOOKUP(AL859,buff!$K:$L,2,FALSE),"")),"")</f>
        <v/>
      </c>
      <c r="AR859" s="6" t="str">
        <f>_xlfn.IFNA(IF(IF($AK859=AR$5,VLOOKUP(AM859,buff!$K:$L,2,FALSE),"")=0,"",IF($AK859=AR$5,VLOOKUP(AM859,buff!$K:$L,2,FALSE),"")),"")</f>
        <v/>
      </c>
      <c r="AS859" s="6" t="str">
        <f>_xlfn.IFNA(IF(IF($AK859=AS$5,VLOOKUP(AN859,buff!$K:$L,2,FALSE),"")=0,"",IF($AK859=AS$5,VLOOKUP(AN859,buff!$K:$L,2,FALSE),"")),"")</f>
        <v/>
      </c>
      <c r="AT859" s="6" t="str">
        <f>_xlfn.IFNA(IF(IF($AK859=AT$5,VLOOKUP(AO859,buff!$K:$L,2,FALSE),"")=0,"",IF($AK859=AT$5,VLOOKUP(AO859,buff!$K:$L,2,FALSE),"")),"")</f>
        <v/>
      </c>
      <c r="AU859" s="6" t="str">
        <f>_xlfn.IFNA(IF(IF($AK859=AU$5,VLOOKUP(AP859,buff!$K:$L,2,FALSE),"")=0,"",IF($AK859=AU$5,VLOOKUP(AP859,buff!$K:$L,2,FALSE),"")),"")</f>
        <v/>
      </c>
      <c r="AV859" s="6" t="str">
        <f>_xlfn.IFNA(IF(IF($AK859=AV$5,VLOOKUP(AL859,buff!$K:$L,2,FALSE),"")=0,"",IF($AK859=AV$5,VLOOKUP(AL859,buff!$K:$L,2,FALSE),"")),"")</f>
        <v/>
      </c>
      <c r="AW859" s="6" t="str">
        <f>_xlfn.IFNA(IF(IF($AK859=AW$5,VLOOKUP(AM859,buff!$K:$L,2,FALSE),"")=0,"",IF($AK859=AW$5,VLOOKUP(AM859,buff!$K:$L,2,FALSE),"")),"")</f>
        <v/>
      </c>
      <c r="AX859" s="6" t="str">
        <f>_xlfn.IFNA(IF(IF($AK859=AX$5,VLOOKUP(AN859,buff!$K:$L,2,FALSE),"")=0,"",IF($AK859=AX$5,VLOOKUP(AN859,buff!$K:$L,2,FALSE),"")),"")</f>
        <v/>
      </c>
      <c r="AY859" s="6" t="str">
        <f>_xlfn.IFNA(IF(IF($AK859=AY$5,VLOOKUP(AO859,buff!$K:$L,2,FALSE),"")=0,"",IF($AK859=AY$5,VLOOKUP(AO859,buff!$K:$L,2,FALSE),"")),"")</f>
        <v/>
      </c>
      <c r="AZ859" s="6" t="str">
        <f>_xlfn.IFNA(IF(IF($AK859=AZ$5,VLOOKUP(AP859,buff!$K:$L,2,FALSE),"")=0,"",IF($AK859=AZ$5,VLOOKUP(AP859,buff!$K:$L,2,FALSE),"")),"")</f>
        <v/>
      </c>
      <c r="BA859" s="6" t="e">
        <f>VLOOKUP(AL859,buff!$K:$P,6,FALSE)</f>
        <v>#N/A</v>
      </c>
      <c r="BB859" s="6" t="e">
        <f>VLOOKUP(AM859,buff!$K:$P,6,FALSE)</f>
        <v>#N/A</v>
      </c>
      <c r="BC859" s="6" t="e">
        <f>VLOOKUP(AN859,buff!$K:$P,6,FALSE)</f>
        <v>#N/A</v>
      </c>
      <c r="BD859">
        <f t="shared" si="230"/>
        <v>0</v>
      </c>
      <c r="BE859">
        <f t="shared" si="231"/>
        <v>0</v>
      </c>
      <c r="BF859" s="22">
        <f t="shared" si="232"/>
        <v>101501</v>
      </c>
    </row>
    <row r="860" spans="1:58" x14ac:dyDescent="0.15">
      <c r="A860" t="str">
        <f t="shared" si="220"/>
        <v>尼尔斯主动技能1等级14</v>
      </c>
      <c r="B860" s="8">
        <f t="shared" si="227"/>
        <v>10150114</v>
      </c>
      <c r="C860" s="8" t="str">
        <f>VLOOKUP(G860,角色!A:B,2,FALSE)</f>
        <v>尼尔斯</v>
      </c>
      <c r="D860" s="8" t="str">
        <f t="shared" si="228"/>
        <v>主动技能1</v>
      </c>
      <c r="E860" s="8">
        <f t="shared" si="221"/>
        <v>14</v>
      </c>
      <c r="F860" s="8">
        <f t="shared" si="222"/>
        <v>1</v>
      </c>
      <c r="G860" s="8">
        <f t="shared" si="223"/>
        <v>15</v>
      </c>
      <c r="H860" s="4" t="s">
        <v>955</v>
      </c>
      <c r="I860" s="20" t="str">
        <f t="shared" si="234"/>
        <v>对敌方单体攻击，造成100%攻击力（+9601）点伤害。</v>
      </c>
      <c r="J860" s="20" t="s">
        <v>277</v>
      </c>
      <c r="K860" s="21" t="s">
        <v>102</v>
      </c>
      <c r="L860" s="20" t="s">
        <v>106</v>
      </c>
      <c r="M860" s="4"/>
      <c r="N860" s="4">
        <v>100</v>
      </c>
      <c r="O860" s="20">
        <f>VLOOKUP(L860,对应表!BK:BL,2,FALSE)</f>
        <v>0</v>
      </c>
      <c r="P860" s="25" t="str">
        <f>_xlfn.IFNA(VLOOKUP(G860,角色!V:AE,主动技能!F860+1,FALSE),"")</f>
        <v>|||</v>
      </c>
      <c r="Q860" s="25">
        <f>(VLOOKUP(G860,角色!V:AE,主动技能!F860+4,FALSE))</f>
        <v>1</v>
      </c>
      <c r="R860" s="25">
        <v>0</v>
      </c>
      <c r="S860" s="25">
        <v>0</v>
      </c>
      <c r="T860" s="6" t="str">
        <f t="shared" si="224"/>
        <v/>
      </c>
      <c r="U860" s="6" t="str">
        <f t="shared" si="225"/>
        <v/>
      </c>
      <c r="V860" s="19" t="str">
        <f>VLOOKUP(G860,角色!AW:BC,主动技能!F860+1,FALSE)</f>
        <v>skill_01</v>
      </c>
      <c r="Y860">
        <f t="shared" si="226"/>
        <v>0</v>
      </c>
      <c r="Z860" s="19">
        <f>IF(VLOOKUP(C860,角色!CC:CI,主动技能!F860*2,FALSE)=0,"",VLOOKUP(C860,角色!CC:CI,主动技能!F860*2,FALSE))</f>
        <v>100</v>
      </c>
      <c r="AA860" s="19">
        <f>IF(VLOOKUP(C860,角色!CC:CI,主动技能!F860*2+1,FALSE)=0,0,VLOOKUP(C860,角色!CC:CI,主动技能!F860*2+1,FALSE))</f>
        <v>10</v>
      </c>
      <c r="AB860" s="19">
        <f>IF(INT(VLOOKUP(E860,角色属性概况!I:M,3,FALSE)*AA860/100)=0,"",(INT(VLOOKUP(E860,角色属性概况!I:M,3,FALSE)*AA860/100)))</f>
        <v>9601</v>
      </c>
      <c r="AE860" s="25">
        <f>(VLOOKUP(G860,角色!V:AE,主动技能!F860+7,FALSE))</f>
        <v>1</v>
      </c>
      <c r="AF860" s="19">
        <f>VLOOKUP(F860,对应表!AY:BA,3,FALSE)</f>
        <v>0</v>
      </c>
      <c r="AG860" s="19">
        <f>VLOOKUP(F860,对应表!AY:BA,2,FALSE)</f>
        <v>0</v>
      </c>
      <c r="AH860" s="25" t="str">
        <f>VLOOKUP(F860,特效对应!F:G,2,FALSE)</f>
        <v>attack</v>
      </c>
      <c r="AJ860">
        <f t="shared" si="229"/>
        <v>14</v>
      </c>
      <c r="AQ860" s="6" t="str">
        <f>_xlfn.IFNA(IF(IF($AK860=AQ$5,VLOOKUP(AL860,buff!$K:$L,2,FALSE),"")=0,"",IF($AK860=AQ$5,VLOOKUP(AL860,buff!$K:$L,2,FALSE),"")),"")</f>
        <v/>
      </c>
      <c r="AR860" s="6" t="str">
        <f>_xlfn.IFNA(IF(IF($AK860=AR$5,VLOOKUP(AM860,buff!$K:$L,2,FALSE),"")=0,"",IF($AK860=AR$5,VLOOKUP(AM860,buff!$K:$L,2,FALSE),"")),"")</f>
        <v/>
      </c>
      <c r="AS860" s="6" t="str">
        <f>_xlfn.IFNA(IF(IF($AK860=AS$5,VLOOKUP(AN860,buff!$K:$L,2,FALSE),"")=0,"",IF($AK860=AS$5,VLOOKUP(AN860,buff!$K:$L,2,FALSE),"")),"")</f>
        <v/>
      </c>
      <c r="AT860" s="6" t="str">
        <f>_xlfn.IFNA(IF(IF($AK860=AT$5,VLOOKUP(AO860,buff!$K:$L,2,FALSE),"")=0,"",IF($AK860=AT$5,VLOOKUP(AO860,buff!$K:$L,2,FALSE),"")),"")</f>
        <v/>
      </c>
      <c r="AU860" s="6" t="str">
        <f>_xlfn.IFNA(IF(IF($AK860=AU$5,VLOOKUP(AP860,buff!$K:$L,2,FALSE),"")=0,"",IF($AK860=AU$5,VLOOKUP(AP860,buff!$K:$L,2,FALSE),"")),"")</f>
        <v/>
      </c>
      <c r="AV860" s="6" t="str">
        <f>_xlfn.IFNA(IF(IF($AK860=AV$5,VLOOKUP(AL860,buff!$K:$L,2,FALSE),"")=0,"",IF($AK860=AV$5,VLOOKUP(AL860,buff!$K:$L,2,FALSE),"")),"")</f>
        <v/>
      </c>
      <c r="AW860" s="6" t="str">
        <f>_xlfn.IFNA(IF(IF($AK860=AW$5,VLOOKUP(AM860,buff!$K:$L,2,FALSE),"")=0,"",IF($AK860=AW$5,VLOOKUP(AM860,buff!$K:$L,2,FALSE),"")),"")</f>
        <v/>
      </c>
      <c r="AX860" s="6" t="str">
        <f>_xlfn.IFNA(IF(IF($AK860=AX$5,VLOOKUP(AN860,buff!$K:$L,2,FALSE),"")=0,"",IF($AK860=AX$5,VLOOKUP(AN860,buff!$K:$L,2,FALSE),"")),"")</f>
        <v/>
      </c>
      <c r="AY860" s="6" t="str">
        <f>_xlfn.IFNA(IF(IF($AK860=AY$5,VLOOKUP(AO860,buff!$K:$L,2,FALSE),"")=0,"",IF($AK860=AY$5,VLOOKUP(AO860,buff!$K:$L,2,FALSE),"")),"")</f>
        <v/>
      </c>
      <c r="AZ860" s="6" t="str">
        <f>_xlfn.IFNA(IF(IF($AK860=AZ$5,VLOOKUP(AP860,buff!$K:$L,2,FALSE),"")=0,"",IF($AK860=AZ$5,VLOOKUP(AP860,buff!$K:$L,2,FALSE),"")),"")</f>
        <v/>
      </c>
      <c r="BA860" s="6" t="e">
        <f>VLOOKUP(AL860,buff!$K:$P,6,FALSE)</f>
        <v>#N/A</v>
      </c>
      <c r="BB860" s="6" t="e">
        <f>VLOOKUP(AM860,buff!$K:$P,6,FALSE)</f>
        <v>#N/A</v>
      </c>
      <c r="BC860" s="6" t="e">
        <f>VLOOKUP(AN860,buff!$K:$P,6,FALSE)</f>
        <v>#N/A</v>
      </c>
      <c r="BD860">
        <f t="shared" si="230"/>
        <v>0</v>
      </c>
      <c r="BE860">
        <f t="shared" si="231"/>
        <v>0</v>
      </c>
      <c r="BF860" s="22">
        <f t="shared" si="232"/>
        <v>101501</v>
      </c>
    </row>
    <row r="861" spans="1:58" x14ac:dyDescent="0.15">
      <c r="A861" t="str">
        <f t="shared" si="220"/>
        <v>尼尔斯主动技能1等级15</v>
      </c>
      <c r="B861" s="8">
        <f t="shared" si="227"/>
        <v>10150115</v>
      </c>
      <c r="C861" s="8" t="str">
        <f>VLOOKUP(G861,角色!A:B,2,FALSE)</f>
        <v>尼尔斯</v>
      </c>
      <c r="D861" s="8" t="str">
        <f t="shared" si="228"/>
        <v>主动技能1</v>
      </c>
      <c r="E861" s="8">
        <f t="shared" si="221"/>
        <v>15</v>
      </c>
      <c r="F861" s="8">
        <f t="shared" si="222"/>
        <v>1</v>
      </c>
      <c r="G861" s="8">
        <f t="shared" si="223"/>
        <v>15</v>
      </c>
      <c r="H861" s="4" t="s">
        <v>955</v>
      </c>
      <c r="I861" s="20" t="str">
        <f t="shared" si="234"/>
        <v>对敌方单体攻击，造成100%攻击力（+13613）点伤害。</v>
      </c>
      <c r="J861" s="20" t="s">
        <v>277</v>
      </c>
      <c r="K861" s="21" t="s">
        <v>102</v>
      </c>
      <c r="L861" s="20" t="s">
        <v>106</v>
      </c>
      <c r="M861" s="4"/>
      <c r="N861" s="4">
        <v>100</v>
      </c>
      <c r="O861" s="20">
        <f>VLOOKUP(L861,对应表!BK:BL,2,FALSE)</f>
        <v>0</v>
      </c>
      <c r="P861" s="25" t="str">
        <f>_xlfn.IFNA(VLOOKUP(G861,角色!V:AE,主动技能!F861+1,FALSE),"")</f>
        <v>|||</v>
      </c>
      <c r="Q861" s="25">
        <f>(VLOOKUP(G861,角色!V:AE,主动技能!F861+4,FALSE))</f>
        <v>1</v>
      </c>
      <c r="R861" s="25">
        <v>0</v>
      </c>
      <c r="S861" s="25">
        <v>0</v>
      </c>
      <c r="T861" s="6" t="str">
        <f t="shared" si="224"/>
        <v/>
      </c>
      <c r="U861" s="6" t="str">
        <f t="shared" si="225"/>
        <v/>
      </c>
      <c r="V861" s="19" t="str">
        <f>VLOOKUP(G861,角色!AW:BC,主动技能!F861+1,FALSE)</f>
        <v>skill_01</v>
      </c>
      <c r="Y861">
        <f t="shared" si="226"/>
        <v>0</v>
      </c>
      <c r="Z861" s="19">
        <f>IF(VLOOKUP(C861,角色!CC:CI,主动技能!F861*2,FALSE)=0,"",VLOOKUP(C861,角色!CC:CI,主动技能!F861*2,FALSE))</f>
        <v>100</v>
      </c>
      <c r="AA861" s="19">
        <f>IF(VLOOKUP(C861,角色!CC:CI,主动技能!F861*2+1,FALSE)=0,0,VLOOKUP(C861,角色!CC:CI,主动技能!F861*2+1,FALSE))</f>
        <v>10</v>
      </c>
      <c r="AB861" s="19">
        <f>IF(INT(VLOOKUP(E861,角色属性概况!I:M,3,FALSE)*AA861/100)=0,"",(INT(VLOOKUP(E861,角色属性概况!I:M,3,FALSE)*AA861/100)))</f>
        <v>13613</v>
      </c>
      <c r="AE861" s="25">
        <f>(VLOOKUP(G861,角色!V:AE,主动技能!F861+7,FALSE))</f>
        <v>1</v>
      </c>
      <c r="AF861" s="19">
        <f>VLOOKUP(F861,对应表!AY:BA,3,FALSE)</f>
        <v>0</v>
      </c>
      <c r="AG861" s="19">
        <f>VLOOKUP(F861,对应表!AY:BA,2,FALSE)</f>
        <v>0</v>
      </c>
      <c r="AH861" s="25" t="str">
        <f>VLOOKUP(F861,特效对应!F:G,2,FALSE)</f>
        <v>attack</v>
      </c>
      <c r="AJ861">
        <f t="shared" si="229"/>
        <v>15</v>
      </c>
      <c r="AQ861" s="6" t="str">
        <f>_xlfn.IFNA(IF(IF($AK861=AQ$5,VLOOKUP(AL861,buff!$K:$L,2,FALSE),"")=0,"",IF($AK861=AQ$5,VLOOKUP(AL861,buff!$K:$L,2,FALSE),"")),"")</f>
        <v/>
      </c>
      <c r="AR861" s="6" t="str">
        <f>_xlfn.IFNA(IF(IF($AK861=AR$5,VLOOKUP(AM861,buff!$K:$L,2,FALSE),"")=0,"",IF($AK861=AR$5,VLOOKUP(AM861,buff!$K:$L,2,FALSE),"")),"")</f>
        <v/>
      </c>
      <c r="AS861" s="6" t="str">
        <f>_xlfn.IFNA(IF(IF($AK861=AS$5,VLOOKUP(AN861,buff!$K:$L,2,FALSE),"")=0,"",IF($AK861=AS$5,VLOOKUP(AN861,buff!$K:$L,2,FALSE),"")),"")</f>
        <v/>
      </c>
      <c r="AT861" s="6" t="str">
        <f>_xlfn.IFNA(IF(IF($AK861=AT$5,VLOOKUP(AO861,buff!$K:$L,2,FALSE),"")=0,"",IF($AK861=AT$5,VLOOKUP(AO861,buff!$K:$L,2,FALSE),"")),"")</f>
        <v/>
      </c>
      <c r="AU861" s="6" t="str">
        <f>_xlfn.IFNA(IF(IF($AK861=AU$5,VLOOKUP(AP861,buff!$K:$L,2,FALSE),"")=0,"",IF($AK861=AU$5,VLOOKUP(AP861,buff!$K:$L,2,FALSE),"")),"")</f>
        <v/>
      </c>
      <c r="AV861" s="6" t="str">
        <f>_xlfn.IFNA(IF(IF($AK861=AV$5,VLOOKUP(AL861,buff!$K:$L,2,FALSE),"")=0,"",IF($AK861=AV$5,VLOOKUP(AL861,buff!$K:$L,2,FALSE),"")),"")</f>
        <v/>
      </c>
      <c r="AW861" s="6" t="str">
        <f>_xlfn.IFNA(IF(IF($AK861=AW$5,VLOOKUP(AM861,buff!$K:$L,2,FALSE),"")=0,"",IF($AK861=AW$5,VLOOKUP(AM861,buff!$K:$L,2,FALSE),"")),"")</f>
        <v/>
      </c>
      <c r="AX861" s="6" t="str">
        <f>_xlfn.IFNA(IF(IF($AK861=AX$5,VLOOKUP(AN861,buff!$K:$L,2,FALSE),"")=0,"",IF($AK861=AX$5,VLOOKUP(AN861,buff!$K:$L,2,FALSE),"")),"")</f>
        <v/>
      </c>
      <c r="AY861" s="6" t="str">
        <f>_xlfn.IFNA(IF(IF($AK861=AY$5,VLOOKUP(AO861,buff!$K:$L,2,FALSE),"")=0,"",IF($AK861=AY$5,VLOOKUP(AO861,buff!$K:$L,2,FALSE),"")),"")</f>
        <v/>
      </c>
      <c r="AZ861" s="6" t="str">
        <f>_xlfn.IFNA(IF(IF($AK861=AZ$5,VLOOKUP(AP861,buff!$K:$L,2,FALSE),"")=0,"",IF($AK861=AZ$5,VLOOKUP(AP861,buff!$K:$L,2,FALSE),"")),"")</f>
        <v/>
      </c>
      <c r="BA861" s="6" t="e">
        <f>VLOOKUP(AL861,buff!$K:$P,6,FALSE)</f>
        <v>#N/A</v>
      </c>
      <c r="BB861" s="6" t="e">
        <f>VLOOKUP(AM861,buff!$K:$P,6,FALSE)</f>
        <v>#N/A</v>
      </c>
      <c r="BC861" s="6" t="e">
        <f>VLOOKUP(AN861,buff!$K:$P,6,FALSE)</f>
        <v>#N/A</v>
      </c>
      <c r="BD861">
        <f t="shared" si="230"/>
        <v>0</v>
      </c>
      <c r="BE861">
        <f t="shared" si="231"/>
        <v>0</v>
      </c>
      <c r="BF861" s="22">
        <f t="shared" si="232"/>
        <v>101501</v>
      </c>
    </row>
    <row r="862" spans="1:58" x14ac:dyDescent="0.15">
      <c r="A862" t="str">
        <f t="shared" si="220"/>
        <v>尼尔斯主动技能1等级16</v>
      </c>
      <c r="B862" s="8">
        <f t="shared" si="227"/>
        <v>10150116</v>
      </c>
      <c r="C862" s="8" t="str">
        <f>VLOOKUP(G862,角色!A:B,2,FALSE)</f>
        <v>尼尔斯</v>
      </c>
      <c r="D862" s="8" t="str">
        <f t="shared" si="228"/>
        <v>主动技能1</v>
      </c>
      <c r="E862" s="8">
        <f t="shared" si="221"/>
        <v>16</v>
      </c>
      <c r="F862" s="8">
        <f t="shared" si="222"/>
        <v>1</v>
      </c>
      <c r="G862" s="8">
        <f t="shared" si="223"/>
        <v>15</v>
      </c>
      <c r="H862" s="4" t="s">
        <v>955</v>
      </c>
      <c r="I862" s="20" t="str">
        <f t="shared" si="234"/>
        <v>对敌方单体攻击，造成100%攻击力（+19292）点伤害。</v>
      </c>
      <c r="J862" s="20" t="s">
        <v>277</v>
      </c>
      <c r="K862" s="21" t="s">
        <v>102</v>
      </c>
      <c r="L862" s="20" t="s">
        <v>106</v>
      </c>
      <c r="M862" s="4"/>
      <c r="N862" s="4">
        <v>100</v>
      </c>
      <c r="O862" s="20">
        <f>VLOOKUP(L862,对应表!BK:BL,2,FALSE)</f>
        <v>0</v>
      </c>
      <c r="P862" s="25" t="str">
        <f>_xlfn.IFNA(VLOOKUP(G862,角色!V:AE,主动技能!F862+1,FALSE),"")</f>
        <v>|||</v>
      </c>
      <c r="Q862" s="25">
        <f>(VLOOKUP(G862,角色!V:AE,主动技能!F862+4,FALSE))</f>
        <v>1</v>
      </c>
      <c r="R862" s="25">
        <v>0</v>
      </c>
      <c r="S862" s="25">
        <v>0</v>
      </c>
      <c r="T862" s="6" t="str">
        <f t="shared" si="224"/>
        <v/>
      </c>
      <c r="U862" s="6" t="str">
        <f t="shared" si="225"/>
        <v/>
      </c>
      <c r="V862" s="19" t="str">
        <f>VLOOKUP(G862,角色!AW:BC,主动技能!F862+1,FALSE)</f>
        <v>skill_01</v>
      </c>
      <c r="Y862">
        <f t="shared" si="226"/>
        <v>0</v>
      </c>
      <c r="Z862" s="19">
        <f>IF(VLOOKUP(C862,角色!CC:CI,主动技能!F862*2,FALSE)=0,"",VLOOKUP(C862,角色!CC:CI,主动技能!F862*2,FALSE))</f>
        <v>100</v>
      </c>
      <c r="AA862" s="19">
        <f>IF(VLOOKUP(C862,角色!CC:CI,主动技能!F862*2+1,FALSE)=0,0,VLOOKUP(C862,角色!CC:CI,主动技能!F862*2+1,FALSE))</f>
        <v>10</v>
      </c>
      <c r="AB862" s="19">
        <f>IF(INT(VLOOKUP(E862,角色属性概况!I:M,3,FALSE)*AA862/100)=0,"",(INT(VLOOKUP(E862,角色属性概况!I:M,3,FALSE)*AA862/100)))</f>
        <v>19292</v>
      </c>
      <c r="AE862" s="25">
        <f>(VLOOKUP(G862,角色!V:AE,主动技能!F862+7,FALSE))</f>
        <v>1</v>
      </c>
      <c r="AF862" s="19">
        <f>VLOOKUP(F862,对应表!AY:BA,3,FALSE)</f>
        <v>0</v>
      </c>
      <c r="AG862" s="19">
        <f>VLOOKUP(F862,对应表!AY:BA,2,FALSE)</f>
        <v>0</v>
      </c>
      <c r="AH862" s="25" t="str">
        <f>VLOOKUP(F862,特效对应!F:G,2,FALSE)</f>
        <v>attack</v>
      </c>
      <c r="AJ862">
        <f t="shared" si="229"/>
        <v>16</v>
      </c>
      <c r="AQ862" s="6" t="str">
        <f>_xlfn.IFNA(IF(IF($AK862=AQ$5,VLOOKUP(AL862,buff!$K:$L,2,FALSE),"")=0,"",IF($AK862=AQ$5,VLOOKUP(AL862,buff!$K:$L,2,FALSE),"")),"")</f>
        <v/>
      </c>
      <c r="AR862" s="6" t="str">
        <f>_xlfn.IFNA(IF(IF($AK862=AR$5,VLOOKUP(AM862,buff!$K:$L,2,FALSE),"")=0,"",IF($AK862=AR$5,VLOOKUP(AM862,buff!$K:$L,2,FALSE),"")),"")</f>
        <v/>
      </c>
      <c r="AS862" s="6" t="str">
        <f>_xlfn.IFNA(IF(IF($AK862=AS$5,VLOOKUP(AN862,buff!$K:$L,2,FALSE),"")=0,"",IF($AK862=AS$5,VLOOKUP(AN862,buff!$K:$L,2,FALSE),"")),"")</f>
        <v/>
      </c>
      <c r="AT862" s="6" t="str">
        <f>_xlfn.IFNA(IF(IF($AK862=AT$5,VLOOKUP(AO862,buff!$K:$L,2,FALSE),"")=0,"",IF($AK862=AT$5,VLOOKUP(AO862,buff!$K:$L,2,FALSE),"")),"")</f>
        <v/>
      </c>
      <c r="AU862" s="6" t="str">
        <f>_xlfn.IFNA(IF(IF($AK862=AU$5,VLOOKUP(AP862,buff!$K:$L,2,FALSE),"")=0,"",IF($AK862=AU$5,VLOOKUP(AP862,buff!$K:$L,2,FALSE),"")),"")</f>
        <v/>
      </c>
      <c r="AV862" s="6" t="str">
        <f>_xlfn.IFNA(IF(IF($AK862=AV$5,VLOOKUP(AL862,buff!$K:$L,2,FALSE),"")=0,"",IF($AK862=AV$5,VLOOKUP(AL862,buff!$K:$L,2,FALSE),"")),"")</f>
        <v/>
      </c>
      <c r="AW862" s="6" t="str">
        <f>_xlfn.IFNA(IF(IF($AK862=AW$5,VLOOKUP(AM862,buff!$K:$L,2,FALSE),"")=0,"",IF($AK862=AW$5,VLOOKUP(AM862,buff!$K:$L,2,FALSE),"")),"")</f>
        <v/>
      </c>
      <c r="AX862" s="6" t="str">
        <f>_xlfn.IFNA(IF(IF($AK862=AX$5,VLOOKUP(AN862,buff!$K:$L,2,FALSE),"")=0,"",IF($AK862=AX$5,VLOOKUP(AN862,buff!$K:$L,2,FALSE),"")),"")</f>
        <v/>
      </c>
      <c r="AY862" s="6" t="str">
        <f>_xlfn.IFNA(IF(IF($AK862=AY$5,VLOOKUP(AO862,buff!$K:$L,2,FALSE),"")=0,"",IF($AK862=AY$5,VLOOKUP(AO862,buff!$K:$L,2,FALSE),"")),"")</f>
        <v/>
      </c>
      <c r="AZ862" s="6" t="str">
        <f>_xlfn.IFNA(IF(IF($AK862=AZ$5,VLOOKUP(AP862,buff!$K:$L,2,FALSE),"")=0,"",IF($AK862=AZ$5,VLOOKUP(AP862,buff!$K:$L,2,FALSE),"")),"")</f>
        <v/>
      </c>
      <c r="BA862" s="6" t="e">
        <f>VLOOKUP(AL862,buff!$K:$P,6,FALSE)</f>
        <v>#N/A</v>
      </c>
      <c r="BB862" s="6" t="e">
        <f>VLOOKUP(AM862,buff!$K:$P,6,FALSE)</f>
        <v>#N/A</v>
      </c>
      <c r="BC862" s="6" t="e">
        <f>VLOOKUP(AN862,buff!$K:$P,6,FALSE)</f>
        <v>#N/A</v>
      </c>
      <c r="BD862">
        <f t="shared" si="230"/>
        <v>0</v>
      </c>
      <c r="BE862">
        <f t="shared" si="231"/>
        <v>0</v>
      </c>
      <c r="BF862" s="22">
        <f t="shared" si="232"/>
        <v>101501</v>
      </c>
    </row>
    <row r="863" spans="1:58" x14ac:dyDescent="0.15">
      <c r="A863" t="str">
        <f t="shared" si="220"/>
        <v>尼尔斯主动技能1等级17</v>
      </c>
      <c r="B863" s="8">
        <f t="shared" si="227"/>
        <v>10150117</v>
      </c>
      <c r="C863" s="8" t="str">
        <f>VLOOKUP(G863,角色!A:B,2,FALSE)</f>
        <v>尼尔斯</v>
      </c>
      <c r="D863" s="8" t="str">
        <f t="shared" si="228"/>
        <v>主动技能1</v>
      </c>
      <c r="E863" s="8">
        <f t="shared" si="221"/>
        <v>17</v>
      </c>
      <c r="F863" s="8">
        <f t="shared" si="222"/>
        <v>1</v>
      </c>
      <c r="G863" s="8">
        <f t="shared" si="223"/>
        <v>15</v>
      </c>
      <c r="H863" s="4" t="s">
        <v>955</v>
      </c>
      <c r="I863" s="20" t="str">
        <f t="shared" si="234"/>
        <v>对敌方单体攻击，造成100%攻击力（+27333）点伤害。</v>
      </c>
      <c r="J863" s="20" t="s">
        <v>277</v>
      </c>
      <c r="K863" s="21" t="s">
        <v>102</v>
      </c>
      <c r="L863" s="20" t="s">
        <v>106</v>
      </c>
      <c r="M863" s="4"/>
      <c r="N863" s="4">
        <v>100</v>
      </c>
      <c r="O863" s="20">
        <f>VLOOKUP(L863,对应表!BK:BL,2,FALSE)</f>
        <v>0</v>
      </c>
      <c r="P863" s="25" t="str">
        <f>_xlfn.IFNA(VLOOKUP(G863,角色!V:AE,主动技能!F863+1,FALSE),"")</f>
        <v>|||</v>
      </c>
      <c r="Q863" s="25">
        <f>(VLOOKUP(G863,角色!V:AE,主动技能!F863+4,FALSE))</f>
        <v>1</v>
      </c>
      <c r="R863" s="25">
        <v>0</v>
      </c>
      <c r="S863" s="25">
        <v>0</v>
      </c>
      <c r="T863" s="6" t="str">
        <f t="shared" si="224"/>
        <v/>
      </c>
      <c r="U863" s="6" t="str">
        <f t="shared" si="225"/>
        <v/>
      </c>
      <c r="V863" s="19" t="str">
        <f>VLOOKUP(G863,角色!AW:BC,主动技能!F863+1,FALSE)</f>
        <v>skill_01</v>
      </c>
      <c r="Y863">
        <f t="shared" si="226"/>
        <v>0</v>
      </c>
      <c r="Z863" s="19">
        <f>IF(VLOOKUP(C863,角色!CC:CI,主动技能!F863*2,FALSE)=0,"",VLOOKUP(C863,角色!CC:CI,主动技能!F863*2,FALSE))</f>
        <v>100</v>
      </c>
      <c r="AA863" s="19">
        <f>IF(VLOOKUP(C863,角色!CC:CI,主动技能!F863*2+1,FALSE)=0,0,VLOOKUP(C863,角色!CC:CI,主动技能!F863*2+1,FALSE))</f>
        <v>10</v>
      </c>
      <c r="AB863" s="19">
        <f>IF(INT(VLOOKUP(E863,角色属性概况!I:M,3,FALSE)*AA863/100)=0,"",(INT(VLOOKUP(E863,角色属性概况!I:M,3,FALSE)*AA863/100)))</f>
        <v>27333</v>
      </c>
      <c r="AE863" s="25">
        <f>(VLOOKUP(G863,角色!V:AE,主动技能!F863+7,FALSE))</f>
        <v>1</v>
      </c>
      <c r="AF863" s="19">
        <f>VLOOKUP(F863,对应表!AY:BA,3,FALSE)</f>
        <v>0</v>
      </c>
      <c r="AG863" s="19">
        <f>VLOOKUP(F863,对应表!AY:BA,2,FALSE)</f>
        <v>0</v>
      </c>
      <c r="AH863" s="25" t="str">
        <f>VLOOKUP(F863,特效对应!F:G,2,FALSE)</f>
        <v>attack</v>
      </c>
      <c r="AJ863">
        <f t="shared" si="229"/>
        <v>17</v>
      </c>
      <c r="AQ863" s="6" t="str">
        <f>_xlfn.IFNA(IF(IF($AK863=AQ$5,VLOOKUP(AL863,buff!$K:$L,2,FALSE),"")=0,"",IF($AK863=AQ$5,VLOOKUP(AL863,buff!$K:$L,2,FALSE),"")),"")</f>
        <v/>
      </c>
      <c r="AR863" s="6" t="str">
        <f>_xlfn.IFNA(IF(IF($AK863=AR$5,VLOOKUP(AM863,buff!$K:$L,2,FALSE),"")=0,"",IF($AK863=AR$5,VLOOKUP(AM863,buff!$K:$L,2,FALSE),"")),"")</f>
        <v/>
      </c>
      <c r="AS863" s="6" t="str">
        <f>_xlfn.IFNA(IF(IF($AK863=AS$5,VLOOKUP(AN863,buff!$K:$L,2,FALSE),"")=0,"",IF($AK863=AS$5,VLOOKUP(AN863,buff!$K:$L,2,FALSE),"")),"")</f>
        <v/>
      </c>
      <c r="AT863" s="6" t="str">
        <f>_xlfn.IFNA(IF(IF($AK863=AT$5,VLOOKUP(AO863,buff!$K:$L,2,FALSE),"")=0,"",IF($AK863=AT$5,VLOOKUP(AO863,buff!$K:$L,2,FALSE),"")),"")</f>
        <v/>
      </c>
      <c r="AU863" s="6" t="str">
        <f>_xlfn.IFNA(IF(IF($AK863=AU$5,VLOOKUP(AP863,buff!$K:$L,2,FALSE),"")=0,"",IF($AK863=AU$5,VLOOKUP(AP863,buff!$K:$L,2,FALSE),"")),"")</f>
        <v/>
      </c>
      <c r="AV863" s="6" t="str">
        <f>_xlfn.IFNA(IF(IF($AK863=AV$5,VLOOKUP(AL863,buff!$K:$L,2,FALSE),"")=0,"",IF($AK863=AV$5,VLOOKUP(AL863,buff!$K:$L,2,FALSE),"")),"")</f>
        <v/>
      </c>
      <c r="AW863" s="6" t="str">
        <f>_xlfn.IFNA(IF(IF($AK863=AW$5,VLOOKUP(AM863,buff!$K:$L,2,FALSE),"")=0,"",IF($AK863=AW$5,VLOOKUP(AM863,buff!$K:$L,2,FALSE),"")),"")</f>
        <v/>
      </c>
      <c r="AX863" s="6" t="str">
        <f>_xlfn.IFNA(IF(IF($AK863=AX$5,VLOOKUP(AN863,buff!$K:$L,2,FALSE),"")=0,"",IF($AK863=AX$5,VLOOKUP(AN863,buff!$K:$L,2,FALSE),"")),"")</f>
        <v/>
      </c>
      <c r="AY863" s="6" t="str">
        <f>_xlfn.IFNA(IF(IF($AK863=AY$5,VLOOKUP(AO863,buff!$K:$L,2,FALSE),"")=0,"",IF($AK863=AY$5,VLOOKUP(AO863,buff!$K:$L,2,FALSE),"")),"")</f>
        <v/>
      </c>
      <c r="AZ863" s="6" t="str">
        <f>_xlfn.IFNA(IF(IF($AK863=AZ$5,VLOOKUP(AP863,buff!$K:$L,2,FALSE),"")=0,"",IF($AK863=AZ$5,VLOOKUP(AP863,buff!$K:$L,2,FALSE),"")),"")</f>
        <v/>
      </c>
      <c r="BA863" s="6" t="e">
        <f>VLOOKUP(AL863,buff!$K:$P,6,FALSE)</f>
        <v>#N/A</v>
      </c>
      <c r="BB863" s="6" t="e">
        <f>VLOOKUP(AM863,buff!$K:$P,6,FALSE)</f>
        <v>#N/A</v>
      </c>
      <c r="BC863" s="6" t="e">
        <f>VLOOKUP(AN863,buff!$K:$P,6,FALSE)</f>
        <v>#N/A</v>
      </c>
      <c r="BD863">
        <f t="shared" si="230"/>
        <v>0</v>
      </c>
      <c r="BE863">
        <f t="shared" si="231"/>
        <v>0</v>
      </c>
      <c r="BF863" s="22">
        <f t="shared" si="232"/>
        <v>101501</v>
      </c>
    </row>
    <row r="864" spans="1:58" x14ac:dyDescent="0.15">
      <c r="A864" t="str">
        <f t="shared" si="220"/>
        <v>尼尔斯主动技能1等级18</v>
      </c>
      <c r="B864" s="8">
        <f t="shared" si="227"/>
        <v>10150118</v>
      </c>
      <c r="C864" s="8" t="str">
        <f>VLOOKUP(G864,角色!A:B,2,FALSE)</f>
        <v>尼尔斯</v>
      </c>
      <c r="D864" s="8" t="str">
        <f t="shared" si="228"/>
        <v>主动技能1</v>
      </c>
      <c r="E864" s="8">
        <f t="shared" si="221"/>
        <v>18</v>
      </c>
      <c r="F864" s="8">
        <f t="shared" si="222"/>
        <v>1</v>
      </c>
      <c r="G864" s="8">
        <f t="shared" si="223"/>
        <v>15</v>
      </c>
      <c r="H864" s="4" t="s">
        <v>955</v>
      </c>
      <c r="I864" s="20" t="str">
        <f t="shared" si="234"/>
        <v>对敌方单体攻击，造成100%攻击力（+38716）点伤害。</v>
      </c>
      <c r="J864" s="20" t="s">
        <v>277</v>
      </c>
      <c r="K864" s="21" t="s">
        <v>102</v>
      </c>
      <c r="L864" s="20" t="s">
        <v>106</v>
      </c>
      <c r="M864" s="4"/>
      <c r="N864" s="4">
        <v>100</v>
      </c>
      <c r="O864" s="20">
        <f>VLOOKUP(L864,对应表!BK:BL,2,FALSE)</f>
        <v>0</v>
      </c>
      <c r="P864" s="25" t="str">
        <f>_xlfn.IFNA(VLOOKUP(G864,角色!V:AE,主动技能!F864+1,FALSE),"")</f>
        <v>|||</v>
      </c>
      <c r="Q864" s="25">
        <f>(VLOOKUP(G864,角色!V:AE,主动技能!F864+4,FALSE))</f>
        <v>1</v>
      </c>
      <c r="R864" s="25">
        <v>0</v>
      </c>
      <c r="S864" s="25">
        <v>0</v>
      </c>
      <c r="T864" s="6" t="str">
        <f t="shared" si="224"/>
        <v/>
      </c>
      <c r="U864" s="6" t="str">
        <f t="shared" si="225"/>
        <v/>
      </c>
      <c r="V864" s="19" t="str">
        <f>VLOOKUP(G864,角色!AW:BC,主动技能!F864+1,FALSE)</f>
        <v>skill_01</v>
      </c>
      <c r="Y864">
        <f t="shared" si="226"/>
        <v>0</v>
      </c>
      <c r="Z864" s="19">
        <f>IF(VLOOKUP(C864,角色!CC:CI,主动技能!F864*2,FALSE)=0,"",VLOOKUP(C864,角色!CC:CI,主动技能!F864*2,FALSE))</f>
        <v>100</v>
      </c>
      <c r="AA864" s="19">
        <f>IF(VLOOKUP(C864,角色!CC:CI,主动技能!F864*2+1,FALSE)=0,0,VLOOKUP(C864,角色!CC:CI,主动技能!F864*2+1,FALSE))</f>
        <v>10</v>
      </c>
      <c r="AB864" s="19">
        <f>IF(INT(VLOOKUP(E864,角色属性概况!I:M,3,FALSE)*AA864/100)=0,"",(INT(VLOOKUP(E864,角色属性概况!I:M,3,FALSE)*AA864/100)))</f>
        <v>38716</v>
      </c>
      <c r="AE864" s="25">
        <f>(VLOOKUP(G864,角色!V:AE,主动技能!F864+7,FALSE))</f>
        <v>1</v>
      </c>
      <c r="AF864" s="19">
        <f>VLOOKUP(F864,对应表!AY:BA,3,FALSE)</f>
        <v>0</v>
      </c>
      <c r="AG864" s="19">
        <f>VLOOKUP(F864,对应表!AY:BA,2,FALSE)</f>
        <v>0</v>
      </c>
      <c r="AH864" s="25" t="str">
        <f>VLOOKUP(F864,特效对应!F:G,2,FALSE)</f>
        <v>attack</v>
      </c>
      <c r="AJ864">
        <f t="shared" si="229"/>
        <v>18</v>
      </c>
      <c r="AQ864" s="6" t="str">
        <f>_xlfn.IFNA(IF(IF($AK864=AQ$5,VLOOKUP(AL864,buff!$K:$L,2,FALSE),"")=0,"",IF($AK864=AQ$5,VLOOKUP(AL864,buff!$K:$L,2,FALSE),"")),"")</f>
        <v/>
      </c>
      <c r="AR864" s="6" t="str">
        <f>_xlfn.IFNA(IF(IF($AK864=AR$5,VLOOKUP(AM864,buff!$K:$L,2,FALSE),"")=0,"",IF($AK864=AR$5,VLOOKUP(AM864,buff!$K:$L,2,FALSE),"")),"")</f>
        <v/>
      </c>
      <c r="AS864" s="6" t="str">
        <f>_xlfn.IFNA(IF(IF($AK864=AS$5,VLOOKUP(AN864,buff!$K:$L,2,FALSE),"")=0,"",IF($AK864=AS$5,VLOOKUP(AN864,buff!$K:$L,2,FALSE),"")),"")</f>
        <v/>
      </c>
      <c r="AT864" s="6" t="str">
        <f>_xlfn.IFNA(IF(IF($AK864=AT$5,VLOOKUP(AO864,buff!$K:$L,2,FALSE),"")=0,"",IF($AK864=AT$5,VLOOKUP(AO864,buff!$K:$L,2,FALSE),"")),"")</f>
        <v/>
      </c>
      <c r="AU864" s="6" t="str">
        <f>_xlfn.IFNA(IF(IF($AK864=AU$5,VLOOKUP(AP864,buff!$K:$L,2,FALSE),"")=0,"",IF($AK864=AU$5,VLOOKUP(AP864,buff!$K:$L,2,FALSE),"")),"")</f>
        <v/>
      </c>
      <c r="AV864" s="6" t="str">
        <f>_xlfn.IFNA(IF(IF($AK864=AV$5,VLOOKUP(AL864,buff!$K:$L,2,FALSE),"")=0,"",IF($AK864=AV$5,VLOOKUP(AL864,buff!$K:$L,2,FALSE),"")),"")</f>
        <v/>
      </c>
      <c r="AW864" s="6" t="str">
        <f>_xlfn.IFNA(IF(IF($AK864=AW$5,VLOOKUP(AM864,buff!$K:$L,2,FALSE),"")=0,"",IF($AK864=AW$5,VLOOKUP(AM864,buff!$K:$L,2,FALSE),"")),"")</f>
        <v/>
      </c>
      <c r="AX864" s="6" t="str">
        <f>_xlfn.IFNA(IF(IF($AK864=AX$5,VLOOKUP(AN864,buff!$K:$L,2,FALSE),"")=0,"",IF($AK864=AX$5,VLOOKUP(AN864,buff!$K:$L,2,FALSE),"")),"")</f>
        <v/>
      </c>
      <c r="AY864" s="6" t="str">
        <f>_xlfn.IFNA(IF(IF($AK864=AY$5,VLOOKUP(AO864,buff!$K:$L,2,FALSE),"")=0,"",IF($AK864=AY$5,VLOOKUP(AO864,buff!$K:$L,2,FALSE),"")),"")</f>
        <v/>
      </c>
      <c r="AZ864" s="6" t="str">
        <f>_xlfn.IFNA(IF(IF($AK864=AZ$5,VLOOKUP(AP864,buff!$K:$L,2,FALSE),"")=0,"",IF($AK864=AZ$5,VLOOKUP(AP864,buff!$K:$L,2,FALSE),"")),"")</f>
        <v/>
      </c>
      <c r="BA864" s="6" t="e">
        <f>VLOOKUP(AL864,buff!$K:$P,6,FALSE)</f>
        <v>#N/A</v>
      </c>
      <c r="BB864" s="6" t="e">
        <f>VLOOKUP(AM864,buff!$K:$P,6,FALSE)</f>
        <v>#N/A</v>
      </c>
      <c r="BC864" s="6" t="e">
        <f>VLOOKUP(AN864,buff!$K:$P,6,FALSE)</f>
        <v>#N/A</v>
      </c>
      <c r="BD864">
        <f t="shared" si="230"/>
        <v>0</v>
      </c>
      <c r="BE864">
        <f t="shared" si="231"/>
        <v>0</v>
      </c>
      <c r="BF864" s="22">
        <f t="shared" si="232"/>
        <v>101501</v>
      </c>
    </row>
    <row r="865" spans="1:58" x14ac:dyDescent="0.15">
      <c r="A865" t="str">
        <f t="shared" si="220"/>
        <v>尼尔斯主动技能1等级19</v>
      </c>
      <c r="B865" s="8">
        <f t="shared" si="227"/>
        <v>10150119</v>
      </c>
      <c r="C865" s="8" t="str">
        <f>VLOOKUP(G865,角色!A:B,2,FALSE)</f>
        <v>尼尔斯</v>
      </c>
      <c r="D865" s="8" t="str">
        <f t="shared" si="228"/>
        <v>主动技能1</v>
      </c>
      <c r="E865" s="8">
        <f t="shared" si="221"/>
        <v>19</v>
      </c>
      <c r="F865" s="8">
        <f t="shared" si="222"/>
        <v>1</v>
      </c>
      <c r="G865" s="8">
        <f t="shared" si="223"/>
        <v>15</v>
      </c>
      <c r="H865" s="4" t="s">
        <v>955</v>
      </c>
      <c r="I865" s="20" t="str">
        <f t="shared" si="234"/>
        <v>对敌方单体攻击，造成100%攻击力（+54831）点伤害。</v>
      </c>
      <c r="J865" s="20" t="s">
        <v>277</v>
      </c>
      <c r="K865" s="21" t="s">
        <v>102</v>
      </c>
      <c r="L865" s="20" t="s">
        <v>106</v>
      </c>
      <c r="M865" s="4"/>
      <c r="N865" s="4">
        <v>100</v>
      </c>
      <c r="O865" s="20">
        <f>VLOOKUP(L865,对应表!BK:BL,2,FALSE)</f>
        <v>0</v>
      </c>
      <c r="P865" s="25" t="str">
        <f>_xlfn.IFNA(VLOOKUP(G865,角色!V:AE,主动技能!F865+1,FALSE),"")</f>
        <v>|||</v>
      </c>
      <c r="Q865" s="25">
        <f>(VLOOKUP(G865,角色!V:AE,主动技能!F865+4,FALSE))</f>
        <v>1</v>
      </c>
      <c r="R865" s="25">
        <v>0</v>
      </c>
      <c r="S865" s="25">
        <v>0</v>
      </c>
      <c r="T865" s="6" t="str">
        <f t="shared" si="224"/>
        <v/>
      </c>
      <c r="U865" s="6" t="str">
        <f t="shared" si="225"/>
        <v/>
      </c>
      <c r="V865" s="19" t="str">
        <f>VLOOKUP(G865,角色!AW:BC,主动技能!F865+1,FALSE)</f>
        <v>skill_01</v>
      </c>
      <c r="Y865">
        <f t="shared" si="226"/>
        <v>0</v>
      </c>
      <c r="Z865" s="19">
        <f>IF(VLOOKUP(C865,角色!CC:CI,主动技能!F865*2,FALSE)=0,"",VLOOKUP(C865,角色!CC:CI,主动技能!F865*2,FALSE))</f>
        <v>100</v>
      </c>
      <c r="AA865" s="19">
        <f>IF(VLOOKUP(C865,角色!CC:CI,主动技能!F865*2+1,FALSE)=0,0,VLOOKUP(C865,角色!CC:CI,主动技能!F865*2+1,FALSE))</f>
        <v>10</v>
      </c>
      <c r="AB865" s="19">
        <f>IF(INT(VLOOKUP(E865,角色属性概况!I:M,3,FALSE)*AA865/100)=0,"",(INT(VLOOKUP(E865,角色属性概况!I:M,3,FALSE)*AA865/100)))</f>
        <v>54831</v>
      </c>
      <c r="AE865" s="25">
        <f>(VLOOKUP(G865,角色!V:AE,主动技能!F865+7,FALSE))</f>
        <v>1</v>
      </c>
      <c r="AF865" s="19">
        <f>VLOOKUP(F865,对应表!AY:BA,3,FALSE)</f>
        <v>0</v>
      </c>
      <c r="AG865" s="19">
        <f>VLOOKUP(F865,对应表!AY:BA,2,FALSE)</f>
        <v>0</v>
      </c>
      <c r="AH865" s="25" t="str">
        <f>VLOOKUP(F865,特效对应!F:G,2,FALSE)</f>
        <v>attack</v>
      </c>
      <c r="AJ865">
        <f t="shared" si="229"/>
        <v>19</v>
      </c>
      <c r="AQ865" s="6" t="str">
        <f>_xlfn.IFNA(IF(IF($AK865=AQ$5,VLOOKUP(AL865,buff!$K:$L,2,FALSE),"")=0,"",IF($AK865=AQ$5,VLOOKUP(AL865,buff!$K:$L,2,FALSE),"")),"")</f>
        <v/>
      </c>
      <c r="AR865" s="6" t="str">
        <f>_xlfn.IFNA(IF(IF($AK865=AR$5,VLOOKUP(AM865,buff!$K:$L,2,FALSE),"")=0,"",IF($AK865=AR$5,VLOOKUP(AM865,buff!$K:$L,2,FALSE),"")),"")</f>
        <v/>
      </c>
      <c r="AS865" s="6" t="str">
        <f>_xlfn.IFNA(IF(IF($AK865=AS$5,VLOOKUP(AN865,buff!$K:$L,2,FALSE),"")=0,"",IF($AK865=AS$5,VLOOKUP(AN865,buff!$K:$L,2,FALSE),"")),"")</f>
        <v/>
      </c>
      <c r="AT865" s="6" t="str">
        <f>_xlfn.IFNA(IF(IF($AK865=AT$5,VLOOKUP(AO865,buff!$K:$L,2,FALSE),"")=0,"",IF($AK865=AT$5,VLOOKUP(AO865,buff!$K:$L,2,FALSE),"")),"")</f>
        <v/>
      </c>
      <c r="AU865" s="6" t="str">
        <f>_xlfn.IFNA(IF(IF($AK865=AU$5,VLOOKUP(AP865,buff!$K:$L,2,FALSE),"")=0,"",IF($AK865=AU$5,VLOOKUP(AP865,buff!$K:$L,2,FALSE),"")),"")</f>
        <v/>
      </c>
      <c r="AV865" s="6" t="str">
        <f>_xlfn.IFNA(IF(IF($AK865=AV$5,VLOOKUP(AL865,buff!$K:$L,2,FALSE),"")=0,"",IF($AK865=AV$5,VLOOKUP(AL865,buff!$K:$L,2,FALSE),"")),"")</f>
        <v/>
      </c>
      <c r="AW865" s="6" t="str">
        <f>_xlfn.IFNA(IF(IF($AK865=AW$5,VLOOKUP(AM865,buff!$K:$L,2,FALSE),"")=0,"",IF($AK865=AW$5,VLOOKUP(AM865,buff!$K:$L,2,FALSE),"")),"")</f>
        <v/>
      </c>
      <c r="AX865" s="6" t="str">
        <f>_xlfn.IFNA(IF(IF($AK865=AX$5,VLOOKUP(AN865,buff!$K:$L,2,FALSE),"")=0,"",IF($AK865=AX$5,VLOOKUP(AN865,buff!$K:$L,2,FALSE),"")),"")</f>
        <v/>
      </c>
      <c r="AY865" s="6" t="str">
        <f>_xlfn.IFNA(IF(IF($AK865=AY$5,VLOOKUP(AO865,buff!$K:$L,2,FALSE),"")=0,"",IF($AK865=AY$5,VLOOKUP(AO865,buff!$K:$L,2,FALSE),"")),"")</f>
        <v/>
      </c>
      <c r="AZ865" s="6" t="str">
        <f>_xlfn.IFNA(IF(IF($AK865=AZ$5,VLOOKUP(AP865,buff!$K:$L,2,FALSE),"")=0,"",IF($AK865=AZ$5,VLOOKUP(AP865,buff!$K:$L,2,FALSE),"")),"")</f>
        <v/>
      </c>
      <c r="BA865" s="6" t="e">
        <f>VLOOKUP(AL865,buff!$K:$P,6,FALSE)</f>
        <v>#N/A</v>
      </c>
      <c r="BB865" s="6" t="e">
        <f>VLOOKUP(AM865,buff!$K:$P,6,FALSE)</f>
        <v>#N/A</v>
      </c>
      <c r="BC865" s="6" t="e">
        <f>VLOOKUP(AN865,buff!$K:$P,6,FALSE)</f>
        <v>#N/A</v>
      </c>
      <c r="BD865">
        <f t="shared" si="230"/>
        <v>0</v>
      </c>
      <c r="BE865">
        <f t="shared" si="231"/>
        <v>0</v>
      </c>
      <c r="BF865" s="22">
        <f t="shared" si="232"/>
        <v>101501</v>
      </c>
    </row>
    <row r="866" spans="1:58" x14ac:dyDescent="0.15">
      <c r="A866" t="str">
        <f t="shared" si="220"/>
        <v>尼尔斯主动技能1等级20</v>
      </c>
      <c r="B866" s="8">
        <f t="shared" si="227"/>
        <v>10150120</v>
      </c>
      <c r="C866" s="8" t="str">
        <f>VLOOKUP(G866,角色!A:B,2,FALSE)</f>
        <v>尼尔斯</v>
      </c>
      <c r="D866" s="8" t="str">
        <f t="shared" si="228"/>
        <v>主动技能1</v>
      </c>
      <c r="E866" s="8">
        <f t="shared" si="221"/>
        <v>20</v>
      </c>
      <c r="F866" s="8">
        <f t="shared" si="222"/>
        <v>1</v>
      </c>
      <c r="G866" s="8">
        <f t="shared" si="223"/>
        <v>15</v>
      </c>
      <c r="H866" s="4" t="s">
        <v>955</v>
      </c>
      <c r="I866" s="20" t="str">
        <f t="shared" si="234"/>
        <v>对敌方单体攻击，造成100%攻击力（+77646）点伤害。</v>
      </c>
      <c r="J866" s="20" t="s">
        <v>277</v>
      </c>
      <c r="K866" s="21" t="s">
        <v>102</v>
      </c>
      <c r="L866" s="20" t="s">
        <v>106</v>
      </c>
      <c r="M866" s="4"/>
      <c r="N866" s="4">
        <v>100</v>
      </c>
      <c r="O866" s="20">
        <f>VLOOKUP(L866,对应表!BK:BL,2,FALSE)</f>
        <v>0</v>
      </c>
      <c r="P866" s="25" t="str">
        <f>_xlfn.IFNA(VLOOKUP(G866,角色!V:AE,主动技能!F866+1,FALSE),"")</f>
        <v>|||</v>
      </c>
      <c r="Q866" s="25">
        <f>(VLOOKUP(G866,角色!V:AE,主动技能!F866+4,FALSE))</f>
        <v>1</v>
      </c>
      <c r="R866" s="25">
        <v>0</v>
      </c>
      <c r="S866" s="25">
        <v>0</v>
      </c>
      <c r="T866" s="6" t="str">
        <f t="shared" si="224"/>
        <v/>
      </c>
      <c r="U866" s="6" t="str">
        <f t="shared" si="225"/>
        <v/>
      </c>
      <c r="V866" s="19" t="str">
        <f>VLOOKUP(G866,角色!AW:BC,主动技能!F866+1,FALSE)</f>
        <v>skill_01</v>
      </c>
      <c r="Y866">
        <f t="shared" si="226"/>
        <v>0</v>
      </c>
      <c r="Z866" s="19">
        <f>IF(VLOOKUP(C866,角色!CC:CI,主动技能!F866*2,FALSE)=0,"",VLOOKUP(C866,角色!CC:CI,主动技能!F866*2,FALSE))</f>
        <v>100</v>
      </c>
      <c r="AA866" s="19">
        <f>IF(VLOOKUP(C866,角色!CC:CI,主动技能!F866*2+1,FALSE)=0,0,VLOOKUP(C866,角色!CC:CI,主动技能!F866*2+1,FALSE))</f>
        <v>10</v>
      </c>
      <c r="AB866" s="19">
        <f>IF(INT(VLOOKUP(E866,角色属性概况!I:M,3,FALSE)*AA866/100)=0,"",(INT(VLOOKUP(E866,角色属性概况!I:M,3,FALSE)*AA866/100)))</f>
        <v>77646</v>
      </c>
      <c r="AE866" s="25">
        <f>(VLOOKUP(G866,角色!V:AE,主动技能!F866+7,FALSE))</f>
        <v>1</v>
      </c>
      <c r="AF866" s="19">
        <f>VLOOKUP(F866,对应表!AY:BA,3,FALSE)</f>
        <v>0</v>
      </c>
      <c r="AG866" s="19">
        <f>VLOOKUP(F866,对应表!AY:BA,2,FALSE)</f>
        <v>0</v>
      </c>
      <c r="AH866" s="25" t="str">
        <f>VLOOKUP(F866,特效对应!F:G,2,FALSE)</f>
        <v>attack</v>
      </c>
      <c r="AJ866">
        <f t="shared" si="229"/>
        <v>20</v>
      </c>
      <c r="AQ866" s="6" t="str">
        <f>_xlfn.IFNA(IF(IF($AK866=AQ$5,VLOOKUP(AL866,buff!$K:$L,2,FALSE),"")=0,"",IF($AK866=AQ$5,VLOOKUP(AL866,buff!$K:$L,2,FALSE),"")),"")</f>
        <v/>
      </c>
      <c r="AR866" s="6" t="str">
        <f>_xlfn.IFNA(IF(IF($AK866=AR$5,VLOOKUP(AM866,buff!$K:$L,2,FALSE),"")=0,"",IF($AK866=AR$5,VLOOKUP(AM866,buff!$K:$L,2,FALSE),"")),"")</f>
        <v/>
      </c>
      <c r="AS866" s="6" t="str">
        <f>_xlfn.IFNA(IF(IF($AK866=AS$5,VLOOKUP(AN866,buff!$K:$L,2,FALSE),"")=0,"",IF($AK866=AS$5,VLOOKUP(AN866,buff!$K:$L,2,FALSE),"")),"")</f>
        <v/>
      </c>
      <c r="AT866" s="6" t="str">
        <f>_xlfn.IFNA(IF(IF($AK866=AT$5,VLOOKUP(AO866,buff!$K:$L,2,FALSE),"")=0,"",IF($AK866=AT$5,VLOOKUP(AO866,buff!$K:$L,2,FALSE),"")),"")</f>
        <v/>
      </c>
      <c r="AU866" s="6" t="str">
        <f>_xlfn.IFNA(IF(IF($AK866=AU$5,VLOOKUP(AP866,buff!$K:$L,2,FALSE),"")=0,"",IF($AK866=AU$5,VLOOKUP(AP866,buff!$K:$L,2,FALSE),"")),"")</f>
        <v/>
      </c>
      <c r="AV866" s="6" t="str">
        <f>_xlfn.IFNA(IF(IF($AK866=AV$5,VLOOKUP(AL866,buff!$K:$L,2,FALSE),"")=0,"",IF($AK866=AV$5,VLOOKUP(AL866,buff!$K:$L,2,FALSE),"")),"")</f>
        <v/>
      </c>
      <c r="AW866" s="6" t="str">
        <f>_xlfn.IFNA(IF(IF($AK866=AW$5,VLOOKUP(AM866,buff!$K:$L,2,FALSE),"")=0,"",IF($AK866=AW$5,VLOOKUP(AM866,buff!$K:$L,2,FALSE),"")),"")</f>
        <v/>
      </c>
      <c r="AX866" s="6" t="str">
        <f>_xlfn.IFNA(IF(IF($AK866=AX$5,VLOOKUP(AN866,buff!$K:$L,2,FALSE),"")=0,"",IF($AK866=AX$5,VLOOKUP(AN866,buff!$K:$L,2,FALSE),"")),"")</f>
        <v/>
      </c>
      <c r="AY866" s="6" t="str">
        <f>_xlfn.IFNA(IF(IF($AK866=AY$5,VLOOKUP(AO866,buff!$K:$L,2,FALSE),"")=0,"",IF($AK866=AY$5,VLOOKUP(AO866,buff!$K:$L,2,FALSE),"")),"")</f>
        <v/>
      </c>
      <c r="AZ866" s="6" t="str">
        <f>_xlfn.IFNA(IF(IF($AK866=AZ$5,VLOOKUP(AP866,buff!$K:$L,2,FALSE),"")=0,"",IF($AK866=AZ$5,VLOOKUP(AP866,buff!$K:$L,2,FALSE),"")),"")</f>
        <v/>
      </c>
      <c r="BA866" s="6" t="e">
        <f>VLOOKUP(AL866,buff!$K:$P,6,FALSE)</f>
        <v>#N/A</v>
      </c>
      <c r="BB866" s="6" t="e">
        <f>VLOOKUP(AM866,buff!$K:$P,6,FALSE)</f>
        <v>#N/A</v>
      </c>
      <c r="BC866" s="6" t="e">
        <f>VLOOKUP(AN866,buff!$K:$P,6,FALSE)</f>
        <v>#N/A</v>
      </c>
      <c r="BD866">
        <f t="shared" si="230"/>
        <v>0</v>
      </c>
      <c r="BE866">
        <f t="shared" si="231"/>
        <v>0</v>
      </c>
      <c r="BF866" s="22">
        <f t="shared" si="232"/>
        <v>101501</v>
      </c>
    </row>
    <row r="867" spans="1:58" x14ac:dyDescent="0.15">
      <c r="A867" t="str">
        <f t="shared" si="220"/>
        <v>尼尔斯主动技能2等级1</v>
      </c>
      <c r="B867" s="8">
        <f t="shared" si="227"/>
        <v>10150201</v>
      </c>
      <c r="C867" s="8" t="str">
        <f>VLOOKUP(G867,角色!A:B,2,FALSE)</f>
        <v>尼尔斯</v>
      </c>
      <c r="D867" s="8" t="str">
        <f t="shared" si="228"/>
        <v>主动技能2</v>
      </c>
      <c r="E867" s="8">
        <f t="shared" si="221"/>
        <v>1</v>
      </c>
      <c r="F867" s="8">
        <f t="shared" si="222"/>
        <v>2</v>
      </c>
      <c r="G867" s="8">
        <f t="shared" si="223"/>
        <v>15</v>
      </c>
      <c r="H867" s="4" t="s">
        <v>886</v>
      </c>
      <c r="I867" s="20" t="str">
        <f>"对敌方后排"&amp;L867&amp;"攻击，造成"&amp;Z867&amp;"%攻击力（+"&amp;AB867&amp;"）点伤害。"</f>
        <v>对敌方后排单体攻击，造成150%攻击力（+553）点伤害。</v>
      </c>
      <c r="J867" s="4" t="s">
        <v>277</v>
      </c>
      <c r="K867" s="1" t="s">
        <v>103</v>
      </c>
      <c r="L867" s="4" t="s">
        <v>106</v>
      </c>
      <c r="M867" s="4"/>
      <c r="N867" s="4">
        <v>100</v>
      </c>
      <c r="O867" s="20">
        <f>VLOOKUP(L867,对应表!BK:BL,2,FALSE)</f>
        <v>0</v>
      </c>
      <c r="P867" s="25" t="str">
        <f>_xlfn.IFNA(VLOOKUP(G867,角色!V:AE,主动技能!F867+1,FALSE),"")</f>
        <v>||eff_xuanbingjian_1|</v>
      </c>
      <c r="Q867" s="25">
        <f>(VLOOKUP(G867,角色!V:AE,主动技能!F867+4,FALSE))</f>
        <v>1</v>
      </c>
      <c r="R867" s="25">
        <v>0</v>
      </c>
      <c r="S867" s="25">
        <v>0</v>
      </c>
      <c r="T867" s="6" t="str">
        <f t="shared" si="224"/>
        <v/>
      </c>
      <c r="U867" s="6" t="str">
        <f t="shared" si="225"/>
        <v/>
      </c>
      <c r="V867" s="19" t="str">
        <f>VLOOKUP(G867,角色!AW:BC,主动技能!F867+1,FALSE)</f>
        <v>skill_06</v>
      </c>
      <c r="Y867">
        <f t="shared" si="226"/>
        <v>0</v>
      </c>
      <c r="Z867" s="19">
        <f>IF(VLOOKUP(C867,角色!CC:CI,主动技能!F867*2,FALSE)=0,"",VLOOKUP(C867,角色!CC:CI,主动技能!F867*2,FALSE))</f>
        <v>150</v>
      </c>
      <c r="AA867" s="19">
        <f>IF(VLOOKUP(C867,角色!CC:CI,主动技能!F867*2+1,FALSE)=0,0,VLOOKUP(C867,角色!CC:CI,主动技能!F867*2+1,FALSE))</f>
        <v>50</v>
      </c>
      <c r="AB867" s="19">
        <f>IF(INT(VLOOKUP(E867,角色属性概况!I:M,3,FALSE)*AA867/100)=0,"",(INT(VLOOKUP(E867,角色属性概况!I:M,3,FALSE)*AA867/100)))</f>
        <v>553</v>
      </c>
      <c r="AE867" s="25">
        <f>(VLOOKUP(G867,角色!V:AE,主动技能!F867+7,FALSE))</f>
        <v>1</v>
      </c>
      <c r="AF867" s="19">
        <f>VLOOKUP(F867,对应表!AY:BA,3,FALSE)</f>
        <v>1</v>
      </c>
      <c r="AG867" s="19">
        <f>VLOOKUP(F867,对应表!AY:BA,2,FALSE)</f>
        <v>1</v>
      </c>
      <c r="AH867" s="25" t="str">
        <f>VLOOKUP(F867,特效对应!F:G,2,FALSE)</f>
        <v>attackex</v>
      </c>
      <c r="AJ867">
        <f t="shared" si="229"/>
        <v>1</v>
      </c>
      <c r="AQ867" s="6" t="str">
        <f>_xlfn.IFNA(IF(IF($AK867=AQ$5,VLOOKUP(AL867,buff!$K:$L,2,FALSE),"")=0,"",IF($AK867=AQ$5,VLOOKUP(AL867,buff!$K:$L,2,FALSE),"")),"")</f>
        <v/>
      </c>
      <c r="AR867" s="6" t="str">
        <f>_xlfn.IFNA(IF(IF($AK867=AR$5,VLOOKUP(AM867,buff!$K:$L,2,FALSE),"")=0,"",IF($AK867=AR$5,VLOOKUP(AM867,buff!$K:$L,2,FALSE),"")),"")</f>
        <v/>
      </c>
      <c r="AS867" s="6" t="str">
        <f>_xlfn.IFNA(IF(IF($AK867=AS$5,VLOOKUP(AN867,buff!$K:$L,2,FALSE),"")=0,"",IF($AK867=AS$5,VLOOKUP(AN867,buff!$K:$L,2,FALSE),"")),"")</f>
        <v/>
      </c>
      <c r="AT867" s="6" t="str">
        <f>_xlfn.IFNA(IF(IF($AK867=AT$5,VLOOKUP(AO867,buff!$K:$L,2,FALSE),"")=0,"",IF($AK867=AT$5,VLOOKUP(AO867,buff!$K:$L,2,FALSE),"")),"")</f>
        <v/>
      </c>
      <c r="AU867" s="6" t="str">
        <f>_xlfn.IFNA(IF(IF($AK867=AU$5,VLOOKUP(AP867,buff!$K:$L,2,FALSE),"")=0,"",IF($AK867=AU$5,VLOOKUP(AP867,buff!$K:$L,2,FALSE),"")),"")</f>
        <v/>
      </c>
      <c r="AV867" s="6" t="str">
        <f>_xlfn.IFNA(IF(IF($AK867=AV$5,VLOOKUP(AL867,buff!$K:$L,2,FALSE),"")=0,"",IF($AK867=AV$5,VLOOKUP(AL867,buff!$K:$L,2,FALSE),"")),"")</f>
        <v/>
      </c>
      <c r="AW867" s="6" t="str">
        <f>_xlfn.IFNA(IF(IF($AK867=AW$5,VLOOKUP(AM867,buff!$K:$L,2,FALSE),"")=0,"",IF($AK867=AW$5,VLOOKUP(AM867,buff!$K:$L,2,FALSE),"")),"")</f>
        <v/>
      </c>
      <c r="AX867" s="6" t="str">
        <f>_xlfn.IFNA(IF(IF($AK867=AX$5,VLOOKUP(AN867,buff!$K:$L,2,FALSE),"")=0,"",IF($AK867=AX$5,VLOOKUP(AN867,buff!$K:$L,2,FALSE),"")),"")</f>
        <v/>
      </c>
      <c r="AY867" s="6" t="str">
        <f>_xlfn.IFNA(IF(IF($AK867=AY$5,VLOOKUP(AO867,buff!$K:$L,2,FALSE),"")=0,"",IF($AK867=AY$5,VLOOKUP(AO867,buff!$K:$L,2,FALSE),"")),"")</f>
        <v/>
      </c>
      <c r="AZ867" s="6" t="str">
        <f>_xlfn.IFNA(IF(IF($AK867=AZ$5,VLOOKUP(AP867,buff!$K:$L,2,FALSE),"")=0,"",IF($AK867=AZ$5,VLOOKUP(AP867,buff!$K:$L,2,FALSE),"")),"")</f>
        <v/>
      </c>
      <c r="BA867" s="6" t="e">
        <f>VLOOKUP(AL867,buff!$K:$P,6,FALSE)</f>
        <v>#N/A</v>
      </c>
      <c r="BB867" s="6" t="e">
        <f>VLOOKUP(AM867,buff!$K:$P,6,FALSE)</f>
        <v>#N/A</v>
      </c>
      <c r="BC867" s="6" t="e">
        <f>VLOOKUP(AN867,buff!$K:$P,6,FALSE)</f>
        <v>#N/A</v>
      </c>
      <c r="BD867">
        <f t="shared" si="230"/>
        <v>2</v>
      </c>
      <c r="BE867">
        <f t="shared" si="231"/>
        <v>1</v>
      </c>
      <c r="BF867" s="22">
        <f t="shared" si="232"/>
        <v>101502</v>
      </c>
    </row>
    <row r="868" spans="1:58" x14ac:dyDescent="0.15">
      <c r="A868" t="str">
        <f t="shared" ref="A868:A926" si="235">C868&amp;D868&amp;$E$6&amp;E868</f>
        <v>尼尔斯主动技能2等级2</v>
      </c>
      <c r="B868" s="8">
        <f t="shared" ref="B868:B926" si="236">1*10000000+G868*10000+F868*100+E868</f>
        <v>10150202</v>
      </c>
      <c r="C868" s="8" t="str">
        <f>VLOOKUP(G868,角色!A:B,2,FALSE)</f>
        <v>尼尔斯</v>
      </c>
      <c r="D868" s="8" t="str">
        <f t="shared" ref="D868:D926" si="237">$D$4&amp;F868</f>
        <v>主动技能2</v>
      </c>
      <c r="E868" s="8">
        <f t="shared" si="221"/>
        <v>2</v>
      </c>
      <c r="F868" s="8">
        <f t="shared" ref="F868:F926" si="238">IF(E868=1,IF(F867=$F$5,1,F867+1),F867)</f>
        <v>2</v>
      </c>
      <c r="G868" s="8">
        <f t="shared" ref="G868:G926" si="239">IF((F868=1)*(E868=1),G867+1,G867)</f>
        <v>15</v>
      </c>
      <c r="H868" s="4" t="s">
        <v>886</v>
      </c>
      <c r="I868" s="20" t="str">
        <f t="shared" ref="I868:I886" si="240">"对敌方后排"&amp;L868&amp;"攻击，造成"&amp;Z868&amp;"%攻击力（+"&amp;AB868&amp;"）点伤害。"</f>
        <v>对敌方后排单体攻击，造成150%攻击力（+611）点伤害。</v>
      </c>
      <c r="J868" s="4" t="s">
        <v>277</v>
      </c>
      <c r="K868" s="1" t="s">
        <v>103</v>
      </c>
      <c r="L868" s="4" t="s">
        <v>106</v>
      </c>
      <c r="M868" s="4"/>
      <c r="N868" s="4">
        <v>101</v>
      </c>
      <c r="O868" s="20">
        <f>VLOOKUP(L868,对应表!BK:BL,2,FALSE)</f>
        <v>0</v>
      </c>
      <c r="P868" s="25" t="str">
        <f>_xlfn.IFNA(VLOOKUP(G868,角色!V:AE,主动技能!F868+1,FALSE),"")</f>
        <v>||eff_xuanbingjian_1|</v>
      </c>
      <c r="Q868" s="25">
        <f>(VLOOKUP(G868,角色!V:AE,主动技能!F868+4,FALSE))</f>
        <v>1</v>
      </c>
      <c r="R868" s="25">
        <v>1</v>
      </c>
      <c r="S868" s="25">
        <v>1</v>
      </c>
      <c r="T868" s="6" t="str">
        <f t="shared" ref="T868:T926" si="241">IF(AQ868="","",AQ868)&amp;IF(AR868="","","|"&amp;AR868)&amp;IF(AS868="","","|"&amp;AS868)&amp;IF(AT868="","","|"&amp;AT868)&amp;IF(AU868="","","|"&amp;AU868)</f>
        <v/>
      </c>
      <c r="U868" s="6" t="str">
        <f t="shared" ref="U868:U926" si="242">IF(AV868="","",AV868)&amp;IF(AW868="","","|"&amp;AW868)&amp;IF(AX868="","","|"&amp;AX868)&amp;IF(AY868="","","|"&amp;AY868)&amp;IF(AZ868="","","|"&amp;AZ868)</f>
        <v/>
      </c>
      <c r="V868" s="19" t="str">
        <f>VLOOKUP(G868,角色!AW:BC,主动技能!F868+1,FALSE)</f>
        <v>skill_06</v>
      </c>
      <c r="Y868">
        <f t="shared" ref="Y868:Y886" si="243">VLOOKUP(D868,BG:BH,2,FALSE)</f>
        <v>0</v>
      </c>
      <c r="Z868" s="19">
        <f>IF(VLOOKUP(C868,角色!CC:CI,主动技能!F868*2,FALSE)=0,"",VLOOKUP(C868,角色!CC:CI,主动技能!F868*2,FALSE))</f>
        <v>150</v>
      </c>
      <c r="AA868" s="19">
        <f>IF(VLOOKUP(C868,角色!CC:CI,主动技能!F868*2+1,FALSE)=0,0,VLOOKUP(C868,角色!CC:CI,主动技能!F868*2+1,FALSE))</f>
        <v>50</v>
      </c>
      <c r="AB868" s="19">
        <f>IF(INT(VLOOKUP(E868,角色属性概况!I:M,3,FALSE)*AA868/100)=0,"",(INT(VLOOKUP(E868,角色属性概况!I:M,3,FALSE)*AA868/100)))</f>
        <v>611</v>
      </c>
      <c r="AE868" s="25">
        <f>(VLOOKUP(G868,角色!V:AE,主动技能!F868+7,FALSE))</f>
        <v>1</v>
      </c>
      <c r="AF868" s="19">
        <f>VLOOKUP(F868,对应表!AY:BA,3,FALSE)</f>
        <v>1</v>
      </c>
      <c r="AG868" s="19">
        <f>VLOOKUP(F868,对应表!AY:BA,2,FALSE)</f>
        <v>1</v>
      </c>
      <c r="AH868" s="25" t="str">
        <f>VLOOKUP(F868,特效对应!F:G,2,FALSE)</f>
        <v>attackex</v>
      </c>
      <c r="AJ868">
        <f t="shared" ref="AJ868:AJ926" si="244">E868</f>
        <v>2</v>
      </c>
      <c r="AQ868" s="6" t="str">
        <f>_xlfn.IFNA(IF(IF($AK868=AQ$5,VLOOKUP(AL868,buff!$K:$L,2,FALSE),"")=0,"",IF($AK868=AQ$5,VLOOKUP(AL868,buff!$K:$L,2,FALSE),"")),"")</f>
        <v/>
      </c>
      <c r="AR868" s="6" t="str">
        <f>_xlfn.IFNA(IF(IF($AK868=AR$5,VLOOKUP(AM868,buff!$K:$L,2,FALSE),"")=0,"",IF($AK868=AR$5,VLOOKUP(AM868,buff!$K:$L,2,FALSE),"")),"")</f>
        <v/>
      </c>
      <c r="AS868" s="6" t="str">
        <f>_xlfn.IFNA(IF(IF($AK868=AS$5,VLOOKUP(AN868,buff!$K:$L,2,FALSE),"")=0,"",IF($AK868=AS$5,VLOOKUP(AN868,buff!$K:$L,2,FALSE),"")),"")</f>
        <v/>
      </c>
      <c r="AT868" s="6" t="str">
        <f>_xlfn.IFNA(IF(IF($AK868=AT$5,VLOOKUP(AO868,buff!$K:$L,2,FALSE),"")=0,"",IF($AK868=AT$5,VLOOKUP(AO868,buff!$K:$L,2,FALSE),"")),"")</f>
        <v/>
      </c>
      <c r="AU868" s="6" t="str">
        <f>_xlfn.IFNA(IF(IF($AK868=AU$5,VLOOKUP(AP868,buff!$K:$L,2,FALSE),"")=0,"",IF($AK868=AU$5,VLOOKUP(AP868,buff!$K:$L,2,FALSE),"")),"")</f>
        <v/>
      </c>
      <c r="AV868" s="6" t="str">
        <f>_xlfn.IFNA(IF(IF($AK868=AV$5,VLOOKUP(AL868,buff!$K:$L,2,FALSE),"")=0,"",IF($AK868=AV$5,VLOOKUP(AL868,buff!$K:$L,2,FALSE),"")),"")</f>
        <v/>
      </c>
      <c r="AW868" s="6" t="str">
        <f>_xlfn.IFNA(IF(IF($AK868=AW$5,VLOOKUP(AM868,buff!$K:$L,2,FALSE),"")=0,"",IF($AK868=AW$5,VLOOKUP(AM868,buff!$K:$L,2,FALSE),"")),"")</f>
        <v/>
      </c>
      <c r="AX868" s="6" t="str">
        <f>_xlfn.IFNA(IF(IF($AK868=AX$5,VLOOKUP(AN868,buff!$K:$L,2,FALSE),"")=0,"",IF($AK868=AX$5,VLOOKUP(AN868,buff!$K:$L,2,FALSE),"")),"")</f>
        <v/>
      </c>
      <c r="AY868" s="6" t="str">
        <f>_xlfn.IFNA(IF(IF($AK868=AY$5,VLOOKUP(AO868,buff!$K:$L,2,FALSE),"")=0,"",IF($AK868=AY$5,VLOOKUP(AO868,buff!$K:$L,2,FALSE),"")),"")</f>
        <v/>
      </c>
      <c r="AZ868" s="6" t="str">
        <f>_xlfn.IFNA(IF(IF($AK868=AZ$5,VLOOKUP(AP868,buff!$K:$L,2,FALSE),"")=0,"",IF($AK868=AZ$5,VLOOKUP(AP868,buff!$K:$L,2,FALSE),"")),"")</f>
        <v/>
      </c>
      <c r="BA868" s="6" t="e">
        <f>VLOOKUP(AL868,buff!$K:$P,6,FALSE)</f>
        <v>#N/A</v>
      </c>
      <c r="BB868" s="6" t="e">
        <f>VLOOKUP(AM868,buff!$K:$P,6,FALSE)</f>
        <v>#N/A</v>
      </c>
      <c r="BC868" s="6" t="e">
        <f>VLOOKUP(AN868,buff!$K:$P,6,FALSE)</f>
        <v>#N/A</v>
      </c>
      <c r="BD868">
        <f t="shared" si="230"/>
        <v>2</v>
      </c>
      <c r="BE868">
        <f t="shared" si="231"/>
        <v>1</v>
      </c>
      <c r="BF868" s="22">
        <f t="shared" si="232"/>
        <v>101502</v>
      </c>
    </row>
    <row r="869" spans="1:58" x14ac:dyDescent="0.15">
      <c r="A869" t="str">
        <f t="shared" si="235"/>
        <v>尼尔斯主动技能2等级3</v>
      </c>
      <c r="B869" s="8">
        <f t="shared" si="236"/>
        <v>10150203</v>
      </c>
      <c r="C869" s="8" t="str">
        <f>VLOOKUP(G869,角色!A:B,2,FALSE)</f>
        <v>尼尔斯</v>
      </c>
      <c r="D869" s="8" t="str">
        <f t="shared" si="237"/>
        <v>主动技能2</v>
      </c>
      <c r="E869" s="8">
        <f t="shared" si="221"/>
        <v>3</v>
      </c>
      <c r="F869" s="8">
        <f t="shared" si="238"/>
        <v>2</v>
      </c>
      <c r="G869" s="8">
        <f t="shared" si="239"/>
        <v>15</v>
      </c>
      <c r="H869" s="4" t="s">
        <v>886</v>
      </c>
      <c r="I869" s="20" t="str">
        <f t="shared" si="240"/>
        <v>对敌方后排单体攻击，造成150%攻击力（+809）点伤害。</v>
      </c>
      <c r="J869" s="4" t="s">
        <v>277</v>
      </c>
      <c r="K869" s="1" t="s">
        <v>103</v>
      </c>
      <c r="L869" s="4" t="s">
        <v>106</v>
      </c>
      <c r="M869" s="4"/>
      <c r="N869" s="4">
        <v>102</v>
      </c>
      <c r="O869" s="20">
        <f>VLOOKUP(L869,对应表!BK:BL,2,FALSE)</f>
        <v>0</v>
      </c>
      <c r="P869" s="25" t="str">
        <f>_xlfn.IFNA(VLOOKUP(G869,角色!V:AE,主动技能!F869+1,FALSE),"")</f>
        <v>||eff_xuanbingjian_1|</v>
      </c>
      <c r="Q869" s="25">
        <f>(VLOOKUP(G869,角色!V:AE,主动技能!F869+4,FALSE))</f>
        <v>1</v>
      </c>
      <c r="R869" s="25">
        <v>2</v>
      </c>
      <c r="S869" s="25">
        <v>2</v>
      </c>
      <c r="T869" s="6" t="str">
        <f t="shared" si="241"/>
        <v/>
      </c>
      <c r="U869" s="6" t="str">
        <f t="shared" si="242"/>
        <v/>
      </c>
      <c r="V869" s="19" t="str">
        <f>VLOOKUP(G869,角色!AW:BC,主动技能!F869+1,FALSE)</f>
        <v>skill_06</v>
      </c>
      <c r="Y869">
        <f t="shared" si="243"/>
        <v>0</v>
      </c>
      <c r="Z869" s="19">
        <f>IF(VLOOKUP(C869,角色!CC:CI,主动技能!F869*2,FALSE)=0,"",VLOOKUP(C869,角色!CC:CI,主动技能!F869*2,FALSE))</f>
        <v>150</v>
      </c>
      <c r="AA869" s="19">
        <f>IF(VLOOKUP(C869,角色!CC:CI,主动技能!F869*2+1,FALSE)=0,0,VLOOKUP(C869,角色!CC:CI,主动技能!F869*2+1,FALSE))</f>
        <v>50</v>
      </c>
      <c r="AB869" s="19">
        <f>IF(INT(VLOOKUP(E869,角色属性概况!I:M,3,FALSE)*AA869/100)=0,"",(INT(VLOOKUP(E869,角色属性概况!I:M,3,FALSE)*AA869/100)))</f>
        <v>809</v>
      </c>
      <c r="AE869" s="25">
        <f>(VLOOKUP(G869,角色!V:AE,主动技能!F869+7,FALSE))</f>
        <v>1</v>
      </c>
      <c r="AF869" s="19">
        <f>VLOOKUP(F869,对应表!AY:BA,3,FALSE)</f>
        <v>1</v>
      </c>
      <c r="AG869" s="19">
        <f>VLOOKUP(F869,对应表!AY:BA,2,FALSE)</f>
        <v>1</v>
      </c>
      <c r="AH869" s="25" t="str">
        <f>VLOOKUP(F869,特效对应!F:G,2,FALSE)</f>
        <v>attackex</v>
      </c>
      <c r="AJ869">
        <f t="shared" si="244"/>
        <v>3</v>
      </c>
      <c r="AQ869" s="6" t="str">
        <f>_xlfn.IFNA(IF(IF($AK869=AQ$5,VLOOKUP(AL869,buff!$K:$L,2,FALSE),"")=0,"",IF($AK869=AQ$5,VLOOKUP(AL869,buff!$K:$L,2,FALSE),"")),"")</f>
        <v/>
      </c>
      <c r="AR869" s="6" t="str">
        <f>_xlfn.IFNA(IF(IF($AK869=AR$5,VLOOKUP(AM869,buff!$K:$L,2,FALSE),"")=0,"",IF($AK869=AR$5,VLOOKUP(AM869,buff!$K:$L,2,FALSE),"")),"")</f>
        <v/>
      </c>
      <c r="AS869" s="6" t="str">
        <f>_xlfn.IFNA(IF(IF($AK869=AS$5,VLOOKUP(AN869,buff!$K:$L,2,FALSE),"")=0,"",IF($AK869=AS$5,VLOOKUP(AN869,buff!$K:$L,2,FALSE),"")),"")</f>
        <v/>
      </c>
      <c r="AT869" s="6" t="str">
        <f>_xlfn.IFNA(IF(IF($AK869=AT$5,VLOOKUP(AO869,buff!$K:$L,2,FALSE),"")=0,"",IF($AK869=AT$5,VLOOKUP(AO869,buff!$K:$L,2,FALSE),"")),"")</f>
        <v/>
      </c>
      <c r="AU869" s="6" t="str">
        <f>_xlfn.IFNA(IF(IF($AK869=AU$5,VLOOKUP(AP869,buff!$K:$L,2,FALSE),"")=0,"",IF($AK869=AU$5,VLOOKUP(AP869,buff!$K:$L,2,FALSE),"")),"")</f>
        <v/>
      </c>
      <c r="AV869" s="6" t="str">
        <f>_xlfn.IFNA(IF(IF($AK869=AV$5,VLOOKUP(AL869,buff!$K:$L,2,FALSE),"")=0,"",IF($AK869=AV$5,VLOOKUP(AL869,buff!$K:$L,2,FALSE),"")),"")</f>
        <v/>
      </c>
      <c r="AW869" s="6" t="str">
        <f>_xlfn.IFNA(IF(IF($AK869=AW$5,VLOOKUP(AM869,buff!$K:$L,2,FALSE),"")=0,"",IF($AK869=AW$5,VLOOKUP(AM869,buff!$K:$L,2,FALSE),"")),"")</f>
        <v/>
      </c>
      <c r="AX869" s="6" t="str">
        <f>_xlfn.IFNA(IF(IF($AK869=AX$5,VLOOKUP(AN869,buff!$K:$L,2,FALSE),"")=0,"",IF($AK869=AX$5,VLOOKUP(AN869,buff!$K:$L,2,FALSE),"")),"")</f>
        <v/>
      </c>
      <c r="AY869" s="6" t="str">
        <f>_xlfn.IFNA(IF(IF($AK869=AY$5,VLOOKUP(AO869,buff!$K:$L,2,FALSE),"")=0,"",IF($AK869=AY$5,VLOOKUP(AO869,buff!$K:$L,2,FALSE),"")),"")</f>
        <v/>
      </c>
      <c r="AZ869" s="6" t="str">
        <f>_xlfn.IFNA(IF(IF($AK869=AZ$5,VLOOKUP(AP869,buff!$K:$L,2,FALSE),"")=0,"",IF($AK869=AZ$5,VLOOKUP(AP869,buff!$K:$L,2,FALSE),"")),"")</f>
        <v/>
      </c>
      <c r="BA869" s="6" t="e">
        <f>VLOOKUP(AL869,buff!$K:$P,6,FALSE)</f>
        <v>#N/A</v>
      </c>
      <c r="BB869" s="6" t="e">
        <f>VLOOKUP(AM869,buff!$K:$P,6,FALSE)</f>
        <v>#N/A</v>
      </c>
      <c r="BC869" s="6" t="e">
        <f>VLOOKUP(AN869,buff!$K:$P,6,FALSE)</f>
        <v>#N/A</v>
      </c>
      <c r="BD869">
        <f t="shared" si="230"/>
        <v>2</v>
      </c>
      <c r="BE869">
        <f t="shared" si="231"/>
        <v>1</v>
      </c>
      <c r="BF869" s="22">
        <f t="shared" si="232"/>
        <v>101502</v>
      </c>
    </row>
    <row r="870" spans="1:58" x14ac:dyDescent="0.15">
      <c r="A870" t="str">
        <f t="shared" si="235"/>
        <v>尼尔斯主动技能2等级4</v>
      </c>
      <c r="B870" s="8">
        <f t="shared" si="236"/>
        <v>10150204</v>
      </c>
      <c r="C870" s="8" t="str">
        <f>VLOOKUP(G870,角色!A:B,2,FALSE)</f>
        <v>尼尔斯</v>
      </c>
      <c r="D870" s="8" t="str">
        <f t="shared" si="237"/>
        <v>主动技能2</v>
      </c>
      <c r="E870" s="8">
        <f t="shared" si="221"/>
        <v>4</v>
      </c>
      <c r="F870" s="8">
        <f t="shared" si="238"/>
        <v>2</v>
      </c>
      <c r="G870" s="8">
        <f t="shared" si="239"/>
        <v>15</v>
      </c>
      <c r="H870" s="4" t="s">
        <v>886</v>
      </c>
      <c r="I870" s="20" t="str">
        <f t="shared" si="240"/>
        <v>对敌方后排单体攻击，造成150%攻击力（+1247）点伤害。</v>
      </c>
      <c r="J870" s="4" t="s">
        <v>277</v>
      </c>
      <c r="K870" s="1" t="s">
        <v>103</v>
      </c>
      <c r="L870" s="4" t="s">
        <v>106</v>
      </c>
      <c r="M870" s="4"/>
      <c r="N870" s="4">
        <v>103</v>
      </c>
      <c r="O870" s="20">
        <f>VLOOKUP(L870,对应表!BK:BL,2,FALSE)</f>
        <v>0</v>
      </c>
      <c r="P870" s="25" t="str">
        <f>_xlfn.IFNA(VLOOKUP(G870,角色!V:AE,主动技能!F870+1,FALSE),"")</f>
        <v>||eff_xuanbingjian_1|</v>
      </c>
      <c r="Q870" s="25">
        <f>(VLOOKUP(G870,角色!V:AE,主动技能!F870+4,FALSE))</f>
        <v>1</v>
      </c>
      <c r="R870" s="25">
        <v>3</v>
      </c>
      <c r="S870" s="25">
        <v>3</v>
      </c>
      <c r="T870" s="6" t="str">
        <f t="shared" si="241"/>
        <v/>
      </c>
      <c r="U870" s="6" t="str">
        <f t="shared" si="242"/>
        <v/>
      </c>
      <c r="V870" s="19" t="str">
        <f>VLOOKUP(G870,角色!AW:BC,主动技能!F870+1,FALSE)</f>
        <v>skill_06</v>
      </c>
      <c r="Y870">
        <f t="shared" si="243"/>
        <v>0</v>
      </c>
      <c r="Z870" s="19">
        <f>IF(VLOOKUP(C870,角色!CC:CI,主动技能!F870*2,FALSE)=0,"",VLOOKUP(C870,角色!CC:CI,主动技能!F870*2,FALSE))</f>
        <v>150</v>
      </c>
      <c r="AA870" s="19">
        <f>IF(VLOOKUP(C870,角色!CC:CI,主动技能!F870*2+1,FALSE)=0,0,VLOOKUP(C870,角色!CC:CI,主动技能!F870*2+1,FALSE))</f>
        <v>50</v>
      </c>
      <c r="AB870" s="19">
        <f>IF(INT(VLOOKUP(E870,角色属性概况!I:M,3,FALSE)*AA870/100)=0,"",(INT(VLOOKUP(E870,角色属性概况!I:M,3,FALSE)*AA870/100)))</f>
        <v>1247</v>
      </c>
      <c r="AE870" s="25">
        <f>(VLOOKUP(G870,角色!V:AE,主动技能!F870+7,FALSE))</f>
        <v>1</v>
      </c>
      <c r="AF870" s="19">
        <f>VLOOKUP(F870,对应表!AY:BA,3,FALSE)</f>
        <v>1</v>
      </c>
      <c r="AG870" s="19">
        <f>VLOOKUP(F870,对应表!AY:BA,2,FALSE)</f>
        <v>1</v>
      </c>
      <c r="AH870" s="25" t="str">
        <f>VLOOKUP(F870,特效对应!F:G,2,FALSE)</f>
        <v>attackex</v>
      </c>
      <c r="AJ870">
        <f t="shared" si="244"/>
        <v>4</v>
      </c>
      <c r="AQ870" s="6" t="str">
        <f>_xlfn.IFNA(IF(IF($AK870=AQ$5,VLOOKUP(AL870,buff!$K:$L,2,FALSE),"")=0,"",IF($AK870=AQ$5,VLOOKUP(AL870,buff!$K:$L,2,FALSE),"")),"")</f>
        <v/>
      </c>
      <c r="AR870" s="6" t="str">
        <f>_xlfn.IFNA(IF(IF($AK870=AR$5,VLOOKUP(AM870,buff!$K:$L,2,FALSE),"")=0,"",IF($AK870=AR$5,VLOOKUP(AM870,buff!$K:$L,2,FALSE),"")),"")</f>
        <v/>
      </c>
      <c r="AS870" s="6" t="str">
        <f>_xlfn.IFNA(IF(IF($AK870=AS$5,VLOOKUP(AN870,buff!$K:$L,2,FALSE),"")=0,"",IF($AK870=AS$5,VLOOKUP(AN870,buff!$K:$L,2,FALSE),"")),"")</f>
        <v/>
      </c>
      <c r="AT870" s="6" t="str">
        <f>_xlfn.IFNA(IF(IF($AK870=AT$5,VLOOKUP(AO870,buff!$K:$L,2,FALSE),"")=0,"",IF($AK870=AT$5,VLOOKUP(AO870,buff!$K:$L,2,FALSE),"")),"")</f>
        <v/>
      </c>
      <c r="AU870" s="6" t="str">
        <f>_xlfn.IFNA(IF(IF($AK870=AU$5,VLOOKUP(AP870,buff!$K:$L,2,FALSE),"")=0,"",IF($AK870=AU$5,VLOOKUP(AP870,buff!$K:$L,2,FALSE),"")),"")</f>
        <v/>
      </c>
      <c r="AV870" s="6" t="str">
        <f>_xlfn.IFNA(IF(IF($AK870=AV$5,VLOOKUP(AL870,buff!$K:$L,2,FALSE),"")=0,"",IF($AK870=AV$5,VLOOKUP(AL870,buff!$K:$L,2,FALSE),"")),"")</f>
        <v/>
      </c>
      <c r="AW870" s="6" t="str">
        <f>_xlfn.IFNA(IF(IF($AK870=AW$5,VLOOKUP(AM870,buff!$K:$L,2,FALSE),"")=0,"",IF($AK870=AW$5,VLOOKUP(AM870,buff!$K:$L,2,FALSE),"")),"")</f>
        <v/>
      </c>
      <c r="AX870" s="6" t="str">
        <f>_xlfn.IFNA(IF(IF($AK870=AX$5,VLOOKUP(AN870,buff!$K:$L,2,FALSE),"")=0,"",IF($AK870=AX$5,VLOOKUP(AN870,buff!$K:$L,2,FALSE),"")),"")</f>
        <v/>
      </c>
      <c r="AY870" s="6" t="str">
        <f>_xlfn.IFNA(IF(IF($AK870=AY$5,VLOOKUP(AO870,buff!$K:$L,2,FALSE),"")=0,"",IF($AK870=AY$5,VLOOKUP(AO870,buff!$K:$L,2,FALSE),"")),"")</f>
        <v/>
      </c>
      <c r="AZ870" s="6" t="str">
        <f>_xlfn.IFNA(IF(IF($AK870=AZ$5,VLOOKUP(AP870,buff!$K:$L,2,FALSE),"")=0,"",IF($AK870=AZ$5,VLOOKUP(AP870,buff!$K:$L,2,FALSE),"")),"")</f>
        <v/>
      </c>
      <c r="BA870" s="6" t="e">
        <f>VLOOKUP(AL870,buff!$K:$P,6,FALSE)</f>
        <v>#N/A</v>
      </c>
      <c r="BB870" s="6" t="e">
        <f>VLOOKUP(AM870,buff!$K:$P,6,FALSE)</f>
        <v>#N/A</v>
      </c>
      <c r="BC870" s="6" t="e">
        <f>VLOOKUP(AN870,buff!$K:$P,6,FALSE)</f>
        <v>#N/A</v>
      </c>
      <c r="BD870">
        <f t="shared" si="230"/>
        <v>2</v>
      </c>
      <c r="BE870">
        <f t="shared" si="231"/>
        <v>1</v>
      </c>
      <c r="BF870" s="22">
        <f t="shared" si="232"/>
        <v>101502</v>
      </c>
    </row>
    <row r="871" spans="1:58" x14ac:dyDescent="0.15">
      <c r="A871" t="str">
        <f t="shared" si="235"/>
        <v>尼尔斯主动技能2等级5</v>
      </c>
      <c r="B871" s="8">
        <f t="shared" si="236"/>
        <v>10150205</v>
      </c>
      <c r="C871" s="8" t="str">
        <f>VLOOKUP(G871,角色!A:B,2,FALSE)</f>
        <v>尼尔斯</v>
      </c>
      <c r="D871" s="8" t="str">
        <f t="shared" si="237"/>
        <v>主动技能2</v>
      </c>
      <c r="E871" s="8">
        <f t="shared" si="221"/>
        <v>5</v>
      </c>
      <c r="F871" s="8">
        <f t="shared" si="238"/>
        <v>2</v>
      </c>
      <c r="G871" s="8">
        <f t="shared" si="239"/>
        <v>15</v>
      </c>
      <c r="H871" s="4" t="s">
        <v>886</v>
      </c>
      <c r="I871" s="20" t="str">
        <f t="shared" si="240"/>
        <v>对敌方后排单体攻击，造成150%攻击力（+1867）点伤害。</v>
      </c>
      <c r="J871" s="4" t="s">
        <v>277</v>
      </c>
      <c r="K871" s="1" t="s">
        <v>103</v>
      </c>
      <c r="L871" s="4" t="s">
        <v>106</v>
      </c>
      <c r="M871" s="4"/>
      <c r="N871" s="4">
        <v>104</v>
      </c>
      <c r="O871" s="20">
        <f>VLOOKUP(L871,对应表!BK:BL,2,FALSE)</f>
        <v>0</v>
      </c>
      <c r="P871" s="25" t="str">
        <f>_xlfn.IFNA(VLOOKUP(G871,角色!V:AE,主动技能!F871+1,FALSE),"")</f>
        <v>||eff_xuanbingjian_1|</v>
      </c>
      <c r="Q871" s="25">
        <f>(VLOOKUP(G871,角色!V:AE,主动技能!F871+4,FALSE))</f>
        <v>1</v>
      </c>
      <c r="R871" s="25">
        <v>4</v>
      </c>
      <c r="S871" s="25">
        <v>4</v>
      </c>
      <c r="T871" s="6" t="str">
        <f t="shared" si="241"/>
        <v/>
      </c>
      <c r="U871" s="6" t="str">
        <f t="shared" si="242"/>
        <v/>
      </c>
      <c r="V871" s="19" t="str">
        <f>VLOOKUP(G871,角色!AW:BC,主动技能!F871+1,FALSE)</f>
        <v>skill_06</v>
      </c>
      <c r="Y871">
        <f t="shared" si="243"/>
        <v>0</v>
      </c>
      <c r="Z871" s="19">
        <f>IF(VLOOKUP(C871,角色!CC:CI,主动技能!F871*2,FALSE)=0,"",VLOOKUP(C871,角色!CC:CI,主动技能!F871*2,FALSE))</f>
        <v>150</v>
      </c>
      <c r="AA871" s="19">
        <f>IF(VLOOKUP(C871,角色!CC:CI,主动技能!F871*2+1,FALSE)=0,0,VLOOKUP(C871,角色!CC:CI,主动技能!F871*2+1,FALSE))</f>
        <v>50</v>
      </c>
      <c r="AB871" s="19">
        <f>IF(INT(VLOOKUP(E871,角色属性概况!I:M,3,FALSE)*AA871/100)=0,"",(INT(VLOOKUP(E871,角色属性概况!I:M,3,FALSE)*AA871/100)))</f>
        <v>1867</v>
      </c>
      <c r="AE871" s="25">
        <f>(VLOOKUP(G871,角色!V:AE,主动技能!F871+7,FALSE))</f>
        <v>1</v>
      </c>
      <c r="AF871" s="19">
        <f>VLOOKUP(F871,对应表!AY:BA,3,FALSE)</f>
        <v>1</v>
      </c>
      <c r="AG871" s="19">
        <f>VLOOKUP(F871,对应表!AY:BA,2,FALSE)</f>
        <v>1</v>
      </c>
      <c r="AH871" s="25" t="str">
        <f>VLOOKUP(F871,特效对应!F:G,2,FALSE)</f>
        <v>attackex</v>
      </c>
      <c r="AJ871">
        <f t="shared" si="244"/>
        <v>5</v>
      </c>
      <c r="AQ871" s="6" t="str">
        <f>_xlfn.IFNA(IF(IF($AK871=AQ$5,VLOOKUP(AL871,buff!$K:$L,2,FALSE),"")=0,"",IF($AK871=AQ$5,VLOOKUP(AL871,buff!$K:$L,2,FALSE),"")),"")</f>
        <v/>
      </c>
      <c r="AR871" s="6" t="str">
        <f>_xlfn.IFNA(IF(IF($AK871=AR$5,VLOOKUP(AM871,buff!$K:$L,2,FALSE),"")=0,"",IF($AK871=AR$5,VLOOKUP(AM871,buff!$K:$L,2,FALSE),"")),"")</f>
        <v/>
      </c>
      <c r="AS871" s="6" t="str">
        <f>_xlfn.IFNA(IF(IF($AK871=AS$5,VLOOKUP(AN871,buff!$K:$L,2,FALSE),"")=0,"",IF($AK871=AS$5,VLOOKUP(AN871,buff!$K:$L,2,FALSE),"")),"")</f>
        <v/>
      </c>
      <c r="AT871" s="6" t="str">
        <f>_xlfn.IFNA(IF(IF($AK871=AT$5,VLOOKUP(AO871,buff!$K:$L,2,FALSE),"")=0,"",IF($AK871=AT$5,VLOOKUP(AO871,buff!$K:$L,2,FALSE),"")),"")</f>
        <v/>
      </c>
      <c r="AU871" s="6" t="str">
        <f>_xlfn.IFNA(IF(IF($AK871=AU$5,VLOOKUP(AP871,buff!$K:$L,2,FALSE),"")=0,"",IF($AK871=AU$5,VLOOKUP(AP871,buff!$K:$L,2,FALSE),"")),"")</f>
        <v/>
      </c>
      <c r="AV871" s="6" t="str">
        <f>_xlfn.IFNA(IF(IF($AK871=AV$5,VLOOKUP(AL871,buff!$K:$L,2,FALSE),"")=0,"",IF($AK871=AV$5,VLOOKUP(AL871,buff!$K:$L,2,FALSE),"")),"")</f>
        <v/>
      </c>
      <c r="AW871" s="6" t="str">
        <f>_xlfn.IFNA(IF(IF($AK871=AW$5,VLOOKUP(AM871,buff!$K:$L,2,FALSE),"")=0,"",IF($AK871=AW$5,VLOOKUP(AM871,buff!$K:$L,2,FALSE),"")),"")</f>
        <v/>
      </c>
      <c r="AX871" s="6" t="str">
        <f>_xlfn.IFNA(IF(IF($AK871=AX$5,VLOOKUP(AN871,buff!$K:$L,2,FALSE),"")=0,"",IF($AK871=AX$5,VLOOKUP(AN871,buff!$K:$L,2,FALSE),"")),"")</f>
        <v/>
      </c>
      <c r="AY871" s="6" t="str">
        <f>_xlfn.IFNA(IF(IF($AK871=AY$5,VLOOKUP(AO871,buff!$K:$L,2,FALSE),"")=0,"",IF($AK871=AY$5,VLOOKUP(AO871,buff!$K:$L,2,FALSE),"")),"")</f>
        <v/>
      </c>
      <c r="AZ871" s="6" t="str">
        <f>_xlfn.IFNA(IF(IF($AK871=AZ$5,VLOOKUP(AP871,buff!$K:$L,2,FALSE),"")=0,"",IF($AK871=AZ$5,VLOOKUP(AP871,buff!$K:$L,2,FALSE),"")),"")</f>
        <v/>
      </c>
      <c r="BA871" s="6" t="e">
        <f>VLOOKUP(AL871,buff!$K:$P,6,FALSE)</f>
        <v>#N/A</v>
      </c>
      <c r="BB871" s="6" t="e">
        <f>VLOOKUP(AM871,buff!$K:$P,6,FALSE)</f>
        <v>#N/A</v>
      </c>
      <c r="BC871" s="6" t="e">
        <f>VLOOKUP(AN871,buff!$K:$P,6,FALSE)</f>
        <v>#N/A</v>
      </c>
      <c r="BD871">
        <f t="shared" si="230"/>
        <v>2</v>
      </c>
      <c r="BE871">
        <f t="shared" si="231"/>
        <v>1</v>
      </c>
      <c r="BF871" s="22">
        <f t="shared" si="232"/>
        <v>101502</v>
      </c>
    </row>
    <row r="872" spans="1:58" x14ac:dyDescent="0.15">
      <c r="A872" t="str">
        <f t="shared" si="235"/>
        <v>尼尔斯主动技能2等级6</v>
      </c>
      <c r="B872" s="8">
        <f t="shared" si="236"/>
        <v>10150206</v>
      </c>
      <c r="C872" s="8" t="str">
        <f>VLOOKUP(G872,角色!A:B,2,FALSE)</f>
        <v>尼尔斯</v>
      </c>
      <c r="D872" s="8" t="str">
        <f t="shared" si="237"/>
        <v>主动技能2</v>
      </c>
      <c r="E872" s="8">
        <f t="shared" si="221"/>
        <v>6</v>
      </c>
      <c r="F872" s="8">
        <f t="shared" si="238"/>
        <v>2</v>
      </c>
      <c r="G872" s="8">
        <f t="shared" si="239"/>
        <v>15</v>
      </c>
      <c r="H872" s="4" t="s">
        <v>886</v>
      </c>
      <c r="I872" s="20" t="str">
        <f t="shared" si="240"/>
        <v>对敌方后排单体攻击，造成150%攻击力（+2745）点伤害。</v>
      </c>
      <c r="J872" s="4" t="s">
        <v>277</v>
      </c>
      <c r="K872" s="1" t="s">
        <v>103</v>
      </c>
      <c r="L872" s="4" t="s">
        <v>106</v>
      </c>
      <c r="M872" s="4"/>
      <c r="N872" s="4">
        <v>105</v>
      </c>
      <c r="O872" s="20">
        <f>VLOOKUP(L872,对应表!BK:BL,2,FALSE)</f>
        <v>0</v>
      </c>
      <c r="P872" s="25" t="str">
        <f>_xlfn.IFNA(VLOOKUP(G872,角色!V:AE,主动技能!F872+1,FALSE),"")</f>
        <v>||eff_xuanbingjian_1|</v>
      </c>
      <c r="Q872" s="25">
        <f>(VLOOKUP(G872,角色!V:AE,主动技能!F872+4,FALSE))</f>
        <v>1</v>
      </c>
      <c r="R872" s="25">
        <v>5</v>
      </c>
      <c r="S872" s="25">
        <v>5</v>
      </c>
      <c r="T872" s="6" t="str">
        <f t="shared" si="241"/>
        <v/>
      </c>
      <c r="U872" s="6" t="str">
        <f t="shared" si="242"/>
        <v/>
      </c>
      <c r="V872" s="19" t="str">
        <f>VLOOKUP(G872,角色!AW:BC,主动技能!F872+1,FALSE)</f>
        <v>skill_06</v>
      </c>
      <c r="Y872">
        <f t="shared" si="243"/>
        <v>0</v>
      </c>
      <c r="Z872" s="19">
        <f>IF(VLOOKUP(C872,角色!CC:CI,主动技能!F872*2,FALSE)=0,"",VLOOKUP(C872,角色!CC:CI,主动技能!F872*2,FALSE))</f>
        <v>150</v>
      </c>
      <c r="AA872" s="19">
        <f>IF(VLOOKUP(C872,角色!CC:CI,主动技能!F872*2+1,FALSE)=0,0,VLOOKUP(C872,角色!CC:CI,主动技能!F872*2+1,FALSE))</f>
        <v>50</v>
      </c>
      <c r="AB872" s="19">
        <f>IF(INT(VLOOKUP(E872,角色属性概况!I:M,3,FALSE)*AA872/100)=0,"",(INT(VLOOKUP(E872,角色属性概况!I:M,3,FALSE)*AA872/100)))</f>
        <v>2745</v>
      </c>
      <c r="AE872" s="25">
        <f>(VLOOKUP(G872,角色!V:AE,主动技能!F872+7,FALSE))</f>
        <v>1</v>
      </c>
      <c r="AF872" s="19">
        <f>VLOOKUP(F872,对应表!AY:BA,3,FALSE)</f>
        <v>1</v>
      </c>
      <c r="AG872" s="19">
        <f>VLOOKUP(F872,对应表!AY:BA,2,FALSE)</f>
        <v>1</v>
      </c>
      <c r="AH872" s="25" t="str">
        <f>VLOOKUP(F872,特效对应!F:G,2,FALSE)</f>
        <v>attackex</v>
      </c>
      <c r="AJ872">
        <f t="shared" si="244"/>
        <v>6</v>
      </c>
      <c r="AQ872" s="6" t="str">
        <f>_xlfn.IFNA(IF(IF($AK872=AQ$5,VLOOKUP(AL872,buff!$K:$L,2,FALSE),"")=0,"",IF($AK872=AQ$5,VLOOKUP(AL872,buff!$K:$L,2,FALSE),"")),"")</f>
        <v/>
      </c>
      <c r="AR872" s="6" t="str">
        <f>_xlfn.IFNA(IF(IF($AK872=AR$5,VLOOKUP(AM872,buff!$K:$L,2,FALSE),"")=0,"",IF($AK872=AR$5,VLOOKUP(AM872,buff!$K:$L,2,FALSE),"")),"")</f>
        <v/>
      </c>
      <c r="AS872" s="6" t="str">
        <f>_xlfn.IFNA(IF(IF($AK872=AS$5,VLOOKUP(AN872,buff!$K:$L,2,FALSE),"")=0,"",IF($AK872=AS$5,VLOOKUP(AN872,buff!$K:$L,2,FALSE),"")),"")</f>
        <v/>
      </c>
      <c r="AT872" s="6" t="str">
        <f>_xlfn.IFNA(IF(IF($AK872=AT$5,VLOOKUP(AO872,buff!$K:$L,2,FALSE),"")=0,"",IF($AK872=AT$5,VLOOKUP(AO872,buff!$K:$L,2,FALSE),"")),"")</f>
        <v/>
      </c>
      <c r="AU872" s="6" t="str">
        <f>_xlfn.IFNA(IF(IF($AK872=AU$5,VLOOKUP(AP872,buff!$K:$L,2,FALSE),"")=0,"",IF($AK872=AU$5,VLOOKUP(AP872,buff!$K:$L,2,FALSE),"")),"")</f>
        <v/>
      </c>
      <c r="AV872" s="6" t="str">
        <f>_xlfn.IFNA(IF(IF($AK872=AV$5,VLOOKUP(AL872,buff!$K:$L,2,FALSE),"")=0,"",IF($AK872=AV$5,VLOOKUP(AL872,buff!$K:$L,2,FALSE),"")),"")</f>
        <v/>
      </c>
      <c r="AW872" s="6" t="str">
        <f>_xlfn.IFNA(IF(IF($AK872=AW$5,VLOOKUP(AM872,buff!$K:$L,2,FALSE),"")=0,"",IF($AK872=AW$5,VLOOKUP(AM872,buff!$K:$L,2,FALSE),"")),"")</f>
        <v/>
      </c>
      <c r="AX872" s="6" t="str">
        <f>_xlfn.IFNA(IF(IF($AK872=AX$5,VLOOKUP(AN872,buff!$K:$L,2,FALSE),"")=0,"",IF($AK872=AX$5,VLOOKUP(AN872,buff!$K:$L,2,FALSE),"")),"")</f>
        <v/>
      </c>
      <c r="AY872" s="6" t="str">
        <f>_xlfn.IFNA(IF(IF($AK872=AY$5,VLOOKUP(AO872,buff!$K:$L,2,FALSE),"")=0,"",IF($AK872=AY$5,VLOOKUP(AO872,buff!$K:$L,2,FALSE),"")),"")</f>
        <v/>
      </c>
      <c r="AZ872" s="6" t="str">
        <f>_xlfn.IFNA(IF(IF($AK872=AZ$5,VLOOKUP(AP872,buff!$K:$L,2,FALSE),"")=0,"",IF($AK872=AZ$5,VLOOKUP(AP872,buff!$K:$L,2,FALSE),"")),"")</f>
        <v/>
      </c>
      <c r="BA872" s="6" t="e">
        <f>VLOOKUP(AL872,buff!$K:$P,6,FALSE)</f>
        <v>#N/A</v>
      </c>
      <c r="BB872" s="6" t="e">
        <f>VLOOKUP(AM872,buff!$K:$P,6,FALSE)</f>
        <v>#N/A</v>
      </c>
      <c r="BC872" s="6" t="e">
        <f>VLOOKUP(AN872,buff!$K:$P,6,FALSE)</f>
        <v>#N/A</v>
      </c>
      <c r="BD872">
        <f t="shared" si="230"/>
        <v>2</v>
      </c>
      <c r="BE872">
        <f t="shared" si="231"/>
        <v>1</v>
      </c>
      <c r="BF872" s="22">
        <f t="shared" si="232"/>
        <v>101502</v>
      </c>
    </row>
    <row r="873" spans="1:58" x14ac:dyDescent="0.15">
      <c r="A873" t="str">
        <f t="shared" si="235"/>
        <v>尼尔斯主动技能2等级7</v>
      </c>
      <c r="B873" s="8">
        <f t="shared" si="236"/>
        <v>10150207</v>
      </c>
      <c r="C873" s="8" t="str">
        <f>VLOOKUP(G873,角色!A:B,2,FALSE)</f>
        <v>尼尔斯</v>
      </c>
      <c r="D873" s="8" t="str">
        <f t="shared" si="237"/>
        <v>主动技能2</v>
      </c>
      <c r="E873" s="8">
        <f t="shared" si="221"/>
        <v>7</v>
      </c>
      <c r="F873" s="8">
        <f t="shared" si="238"/>
        <v>2</v>
      </c>
      <c r="G873" s="8">
        <f t="shared" si="239"/>
        <v>15</v>
      </c>
      <c r="H873" s="4" t="s">
        <v>886</v>
      </c>
      <c r="I873" s="20" t="str">
        <f t="shared" si="240"/>
        <v>对敌方后排单体攻击，造成150%攻击力（+3989）点伤害。</v>
      </c>
      <c r="J873" s="4" t="s">
        <v>277</v>
      </c>
      <c r="K873" s="1" t="s">
        <v>103</v>
      </c>
      <c r="L873" s="4" t="s">
        <v>106</v>
      </c>
      <c r="M873" s="4"/>
      <c r="N873" s="4">
        <v>106</v>
      </c>
      <c r="O873" s="20">
        <f>VLOOKUP(L873,对应表!BK:BL,2,FALSE)</f>
        <v>0</v>
      </c>
      <c r="P873" s="25" t="str">
        <f>_xlfn.IFNA(VLOOKUP(G873,角色!V:AE,主动技能!F873+1,FALSE),"")</f>
        <v>||eff_xuanbingjian_1|</v>
      </c>
      <c r="Q873" s="25">
        <f>(VLOOKUP(G873,角色!V:AE,主动技能!F873+4,FALSE))</f>
        <v>1</v>
      </c>
      <c r="R873" s="25">
        <v>6</v>
      </c>
      <c r="S873" s="25">
        <v>6</v>
      </c>
      <c r="T873" s="6" t="str">
        <f t="shared" si="241"/>
        <v/>
      </c>
      <c r="U873" s="6" t="str">
        <f t="shared" si="242"/>
        <v/>
      </c>
      <c r="V873" s="19" t="str">
        <f>VLOOKUP(G873,角色!AW:BC,主动技能!F873+1,FALSE)</f>
        <v>skill_06</v>
      </c>
      <c r="Y873">
        <f t="shared" si="243"/>
        <v>0</v>
      </c>
      <c r="Z873" s="19">
        <f>IF(VLOOKUP(C873,角色!CC:CI,主动技能!F873*2,FALSE)=0,"",VLOOKUP(C873,角色!CC:CI,主动技能!F873*2,FALSE))</f>
        <v>150</v>
      </c>
      <c r="AA873" s="19">
        <f>IF(VLOOKUP(C873,角色!CC:CI,主动技能!F873*2+1,FALSE)=0,0,VLOOKUP(C873,角色!CC:CI,主动技能!F873*2+1,FALSE))</f>
        <v>50</v>
      </c>
      <c r="AB873" s="19">
        <f>IF(INT(VLOOKUP(E873,角色属性概况!I:M,3,FALSE)*AA873/100)=0,"",(INT(VLOOKUP(E873,角色属性概况!I:M,3,FALSE)*AA873/100)))</f>
        <v>3989</v>
      </c>
      <c r="AE873" s="25">
        <f>(VLOOKUP(G873,角色!V:AE,主动技能!F873+7,FALSE))</f>
        <v>1</v>
      </c>
      <c r="AF873" s="19">
        <f>VLOOKUP(F873,对应表!AY:BA,3,FALSE)</f>
        <v>1</v>
      </c>
      <c r="AG873" s="19">
        <f>VLOOKUP(F873,对应表!AY:BA,2,FALSE)</f>
        <v>1</v>
      </c>
      <c r="AH873" s="25" t="str">
        <f>VLOOKUP(F873,特效对应!F:G,2,FALSE)</f>
        <v>attackex</v>
      </c>
      <c r="AJ873">
        <f t="shared" si="244"/>
        <v>7</v>
      </c>
      <c r="AQ873" s="6" t="str">
        <f>_xlfn.IFNA(IF(IF($AK873=AQ$5,VLOOKUP(AL873,buff!$K:$L,2,FALSE),"")=0,"",IF($AK873=AQ$5,VLOOKUP(AL873,buff!$K:$L,2,FALSE),"")),"")</f>
        <v/>
      </c>
      <c r="AR873" s="6" t="str">
        <f>_xlfn.IFNA(IF(IF($AK873=AR$5,VLOOKUP(AM873,buff!$K:$L,2,FALSE),"")=0,"",IF($AK873=AR$5,VLOOKUP(AM873,buff!$K:$L,2,FALSE),"")),"")</f>
        <v/>
      </c>
      <c r="AS873" s="6" t="str">
        <f>_xlfn.IFNA(IF(IF($AK873=AS$5,VLOOKUP(AN873,buff!$K:$L,2,FALSE),"")=0,"",IF($AK873=AS$5,VLOOKUP(AN873,buff!$K:$L,2,FALSE),"")),"")</f>
        <v/>
      </c>
      <c r="AT873" s="6" t="str">
        <f>_xlfn.IFNA(IF(IF($AK873=AT$5,VLOOKUP(AO873,buff!$K:$L,2,FALSE),"")=0,"",IF($AK873=AT$5,VLOOKUP(AO873,buff!$K:$L,2,FALSE),"")),"")</f>
        <v/>
      </c>
      <c r="AU873" s="6" t="str">
        <f>_xlfn.IFNA(IF(IF($AK873=AU$5,VLOOKUP(AP873,buff!$K:$L,2,FALSE),"")=0,"",IF($AK873=AU$5,VLOOKUP(AP873,buff!$K:$L,2,FALSE),"")),"")</f>
        <v/>
      </c>
      <c r="AV873" s="6" t="str">
        <f>_xlfn.IFNA(IF(IF($AK873=AV$5,VLOOKUP(AL873,buff!$K:$L,2,FALSE),"")=0,"",IF($AK873=AV$5,VLOOKUP(AL873,buff!$K:$L,2,FALSE),"")),"")</f>
        <v/>
      </c>
      <c r="AW873" s="6" t="str">
        <f>_xlfn.IFNA(IF(IF($AK873=AW$5,VLOOKUP(AM873,buff!$K:$L,2,FALSE),"")=0,"",IF($AK873=AW$5,VLOOKUP(AM873,buff!$K:$L,2,FALSE),"")),"")</f>
        <v/>
      </c>
      <c r="AX873" s="6" t="str">
        <f>_xlfn.IFNA(IF(IF($AK873=AX$5,VLOOKUP(AN873,buff!$K:$L,2,FALSE),"")=0,"",IF($AK873=AX$5,VLOOKUP(AN873,buff!$K:$L,2,FALSE),"")),"")</f>
        <v/>
      </c>
      <c r="AY873" s="6" t="str">
        <f>_xlfn.IFNA(IF(IF($AK873=AY$5,VLOOKUP(AO873,buff!$K:$L,2,FALSE),"")=0,"",IF($AK873=AY$5,VLOOKUP(AO873,buff!$K:$L,2,FALSE),"")),"")</f>
        <v/>
      </c>
      <c r="AZ873" s="6" t="str">
        <f>_xlfn.IFNA(IF(IF($AK873=AZ$5,VLOOKUP(AP873,buff!$K:$L,2,FALSE),"")=0,"",IF($AK873=AZ$5,VLOOKUP(AP873,buff!$K:$L,2,FALSE),"")),"")</f>
        <v/>
      </c>
      <c r="BA873" s="6" t="e">
        <f>VLOOKUP(AL873,buff!$K:$P,6,FALSE)</f>
        <v>#N/A</v>
      </c>
      <c r="BB873" s="6" t="e">
        <f>VLOOKUP(AM873,buff!$K:$P,6,FALSE)</f>
        <v>#N/A</v>
      </c>
      <c r="BC873" s="6" t="e">
        <f>VLOOKUP(AN873,buff!$K:$P,6,FALSE)</f>
        <v>#N/A</v>
      </c>
      <c r="BD873">
        <f t="shared" si="230"/>
        <v>2</v>
      </c>
      <c r="BE873">
        <f t="shared" si="231"/>
        <v>1</v>
      </c>
      <c r="BF873" s="22">
        <f t="shared" si="232"/>
        <v>101502</v>
      </c>
    </row>
    <row r="874" spans="1:58" x14ac:dyDescent="0.15">
      <c r="A874" t="str">
        <f t="shared" si="235"/>
        <v>尼尔斯主动技能2等级8</v>
      </c>
      <c r="B874" s="8">
        <f t="shared" si="236"/>
        <v>10150208</v>
      </c>
      <c r="C874" s="8" t="str">
        <f>VLOOKUP(G874,角色!A:B,2,FALSE)</f>
        <v>尼尔斯</v>
      </c>
      <c r="D874" s="8" t="str">
        <f t="shared" si="237"/>
        <v>主动技能2</v>
      </c>
      <c r="E874" s="8">
        <f t="shared" si="221"/>
        <v>8</v>
      </c>
      <c r="F874" s="8">
        <f t="shared" si="238"/>
        <v>2</v>
      </c>
      <c r="G874" s="8">
        <f t="shared" si="239"/>
        <v>15</v>
      </c>
      <c r="H874" s="4" t="s">
        <v>886</v>
      </c>
      <c r="I874" s="20" t="str">
        <f t="shared" si="240"/>
        <v>对敌方后排单体攻击，造成150%攻击力（+5748）点伤害。</v>
      </c>
      <c r="J874" s="4" t="s">
        <v>277</v>
      </c>
      <c r="K874" s="1" t="s">
        <v>103</v>
      </c>
      <c r="L874" s="4" t="s">
        <v>106</v>
      </c>
      <c r="M874" s="4"/>
      <c r="N874" s="4">
        <v>107</v>
      </c>
      <c r="O874" s="20">
        <f>VLOOKUP(L874,对应表!BK:BL,2,FALSE)</f>
        <v>0</v>
      </c>
      <c r="P874" s="25" t="str">
        <f>_xlfn.IFNA(VLOOKUP(G874,角色!V:AE,主动技能!F874+1,FALSE),"")</f>
        <v>||eff_xuanbingjian_1|</v>
      </c>
      <c r="Q874" s="25">
        <f>(VLOOKUP(G874,角色!V:AE,主动技能!F874+4,FALSE))</f>
        <v>1</v>
      </c>
      <c r="R874" s="25">
        <v>7</v>
      </c>
      <c r="S874" s="25">
        <v>7</v>
      </c>
      <c r="T874" s="6" t="str">
        <f t="shared" si="241"/>
        <v/>
      </c>
      <c r="U874" s="6" t="str">
        <f t="shared" si="242"/>
        <v/>
      </c>
      <c r="V874" s="19" t="str">
        <f>VLOOKUP(G874,角色!AW:BC,主动技能!F874+1,FALSE)</f>
        <v>skill_06</v>
      </c>
      <c r="Y874">
        <f t="shared" si="243"/>
        <v>0</v>
      </c>
      <c r="Z874" s="19">
        <f>IF(VLOOKUP(C874,角色!CC:CI,主动技能!F874*2,FALSE)=0,"",VLOOKUP(C874,角色!CC:CI,主动技能!F874*2,FALSE))</f>
        <v>150</v>
      </c>
      <c r="AA874" s="19">
        <f>IF(VLOOKUP(C874,角色!CC:CI,主动技能!F874*2+1,FALSE)=0,0,VLOOKUP(C874,角色!CC:CI,主动技能!F874*2+1,FALSE))</f>
        <v>50</v>
      </c>
      <c r="AB874" s="19">
        <f>IF(INT(VLOOKUP(E874,角色属性概况!I:M,3,FALSE)*AA874/100)=0,"",(INT(VLOOKUP(E874,角色属性概况!I:M,3,FALSE)*AA874/100)))</f>
        <v>5748</v>
      </c>
      <c r="AE874" s="25">
        <f>(VLOOKUP(G874,角色!V:AE,主动技能!F874+7,FALSE))</f>
        <v>1</v>
      </c>
      <c r="AF874" s="19">
        <f>VLOOKUP(F874,对应表!AY:BA,3,FALSE)</f>
        <v>1</v>
      </c>
      <c r="AG874" s="19">
        <f>VLOOKUP(F874,对应表!AY:BA,2,FALSE)</f>
        <v>1</v>
      </c>
      <c r="AH874" s="25" t="str">
        <f>VLOOKUP(F874,特效对应!F:G,2,FALSE)</f>
        <v>attackex</v>
      </c>
      <c r="AJ874">
        <f t="shared" si="244"/>
        <v>8</v>
      </c>
      <c r="AQ874" s="6" t="str">
        <f>_xlfn.IFNA(IF(IF($AK874=AQ$5,VLOOKUP(AL874,buff!$K:$L,2,FALSE),"")=0,"",IF($AK874=AQ$5,VLOOKUP(AL874,buff!$K:$L,2,FALSE),"")),"")</f>
        <v/>
      </c>
      <c r="AR874" s="6" t="str">
        <f>_xlfn.IFNA(IF(IF($AK874=AR$5,VLOOKUP(AM874,buff!$K:$L,2,FALSE),"")=0,"",IF($AK874=AR$5,VLOOKUP(AM874,buff!$K:$L,2,FALSE),"")),"")</f>
        <v/>
      </c>
      <c r="AS874" s="6" t="str">
        <f>_xlfn.IFNA(IF(IF($AK874=AS$5,VLOOKUP(AN874,buff!$K:$L,2,FALSE),"")=0,"",IF($AK874=AS$5,VLOOKUP(AN874,buff!$K:$L,2,FALSE),"")),"")</f>
        <v/>
      </c>
      <c r="AT874" s="6" t="str">
        <f>_xlfn.IFNA(IF(IF($AK874=AT$5,VLOOKUP(AO874,buff!$K:$L,2,FALSE),"")=0,"",IF($AK874=AT$5,VLOOKUP(AO874,buff!$K:$L,2,FALSE),"")),"")</f>
        <v/>
      </c>
      <c r="AU874" s="6" t="str">
        <f>_xlfn.IFNA(IF(IF($AK874=AU$5,VLOOKUP(AP874,buff!$K:$L,2,FALSE),"")=0,"",IF($AK874=AU$5,VLOOKUP(AP874,buff!$K:$L,2,FALSE),"")),"")</f>
        <v/>
      </c>
      <c r="AV874" s="6" t="str">
        <f>_xlfn.IFNA(IF(IF($AK874=AV$5,VLOOKUP(AL874,buff!$K:$L,2,FALSE),"")=0,"",IF($AK874=AV$5,VLOOKUP(AL874,buff!$K:$L,2,FALSE),"")),"")</f>
        <v/>
      </c>
      <c r="AW874" s="6" t="str">
        <f>_xlfn.IFNA(IF(IF($AK874=AW$5,VLOOKUP(AM874,buff!$K:$L,2,FALSE),"")=0,"",IF($AK874=AW$5,VLOOKUP(AM874,buff!$K:$L,2,FALSE),"")),"")</f>
        <v/>
      </c>
      <c r="AX874" s="6" t="str">
        <f>_xlfn.IFNA(IF(IF($AK874=AX$5,VLOOKUP(AN874,buff!$K:$L,2,FALSE),"")=0,"",IF($AK874=AX$5,VLOOKUP(AN874,buff!$K:$L,2,FALSE),"")),"")</f>
        <v/>
      </c>
      <c r="AY874" s="6" t="str">
        <f>_xlfn.IFNA(IF(IF($AK874=AY$5,VLOOKUP(AO874,buff!$K:$L,2,FALSE),"")=0,"",IF($AK874=AY$5,VLOOKUP(AO874,buff!$K:$L,2,FALSE),"")),"")</f>
        <v/>
      </c>
      <c r="AZ874" s="6" t="str">
        <f>_xlfn.IFNA(IF(IF($AK874=AZ$5,VLOOKUP(AP874,buff!$K:$L,2,FALSE),"")=0,"",IF($AK874=AZ$5,VLOOKUP(AP874,buff!$K:$L,2,FALSE),"")),"")</f>
        <v/>
      </c>
      <c r="BA874" s="6" t="e">
        <f>VLOOKUP(AL874,buff!$K:$P,6,FALSE)</f>
        <v>#N/A</v>
      </c>
      <c r="BB874" s="6" t="e">
        <f>VLOOKUP(AM874,buff!$K:$P,6,FALSE)</f>
        <v>#N/A</v>
      </c>
      <c r="BC874" s="6" t="e">
        <f>VLOOKUP(AN874,buff!$K:$P,6,FALSE)</f>
        <v>#N/A</v>
      </c>
      <c r="BD874">
        <f t="shared" si="230"/>
        <v>2</v>
      </c>
      <c r="BE874">
        <f t="shared" si="231"/>
        <v>1</v>
      </c>
      <c r="BF874" s="22">
        <f t="shared" si="232"/>
        <v>101502</v>
      </c>
    </row>
    <row r="875" spans="1:58" x14ac:dyDescent="0.15">
      <c r="A875" t="str">
        <f t="shared" si="235"/>
        <v>尼尔斯主动技能2等级9</v>
      </c>
      <c r="B875" s="8">
        <f t="shared" si="236"/>
        <v>10150209</v>
      </c>
      <c r="C875" s="8" t="str">
        <f>VLOOKUP(G875,角色!A:B,2,FALSE)</f>
        <v>尼尔斯</v>
      </c>
      <c r="D875" s="8" t="str">
        <f t="shared" si="237"/>
        <v>主动技能2</v>
      </c>
      <c r="E875" s="8">
        <f t="shared" si="221"/>
        <v>9</v>
      </c>
      <c r="F875" s="8">
        <f t="shared" si="238"/>
        <v>2</v>
      </c>
      <c r="G875" s="8">
        <f t="shared" si="239"/>
        <v>15</v>
      </c>
      <c r="H875" s="4" t="s">
        <v>886</v>
      </c>
      <c r="I875" s="20" t="str">
        <f t="shared" si="240"/>
        <v>对敌方后排单体攻击，造成150%攻击力（+8240）点伤害。</v>
      </c>
      <c r="J875" s="4" t="s">
        <v>277</v>
      </c>
      <c r="K875" s="1" t="s">
        <v>103</v>
      </c>
      <c r="L875" s="4" t="s">
        <v>106</v>
      </c>
      <c r="M875" s="4"/>
      <c r="N875" s="4">
        <v>108</v>
      </c>
      <c r="O875" s="20">
        <f>VLOOKUP(L875,对应表!BK:BL,2,FALSE)</f>
        <v>0</v>
      </c>
      <c r="P875" s="25" t="str">
        <f>_xlfn.IFNA(VLOOKUP(G875,角色!V:AE,主动技能!F875+1,FALSE),"")</f>
        <v>||eff_xuanbingjian_1|</v>
      </c>
      <c r="Q875" s="25">
        <f>(VLOOKUP(G875,角色!V:AE,主动技能!F875+4,FALSE))</f>
        <v>1</v>
      </c>
      <c r="R875" s="25">
        <v>8</v>
      </c>
      <c r="S875" s="25">
        <v>8</v>
      </c>
      <c r="T875" s="6" t="str">
        <f t="shared" si="241"/>
        <v/>
      </c>
      <c r="U875" s="6" t="str">
        <f t="shared" si="242"/>
        <v/>
      </c>
      <c r="V875" s="19" t="str">
        <f>VLOOKUP(G875,角色!AW:BC,主动技能!F875+1,FALSE)</f>
        <v>skill_06</v>
      </c>
      <c r="Y875">
        <f t="shared" si="243"/>
        <v>0</v>
      </c>
      <c r="Z875" s="19">
        <f>IF(VLOOKUP(C875,角色!CC:CI,主动技能!F875*2,FALSE)=0,"",VLOOKUP(C875,角色!CC:CI,主动技能!F875*2,FALSE))</f>
        <v>150</v>
      </c>
      <c r="AA875" s="19">
        <f>IF(VLOOKUP(C875,角色!CC:CI,主动技能!F875*2+1,FALSE)=0,0,VLOOKUP(C875,角色!CC:CI,主动技能!F875*2+1,FALSE))</f>
        <v>50</v>
      </c>
      <c r="AB875" s="19">
        <f>IF(INT(VLOOKUP(E875,角色属性概况!I:M,3,FALSE)*AA875/100)=0,"",(INT(VLOOKUP(E875,角色属性概况!I:M,3,FALSE)*AA875/100)))</f>
        <v>8240</v>
      </c>
      <c r="AE875" s="25">
        <f>(VLOOKUP(G875,角色!V:AE,主动技能!F875+7,FALSE))</f>
        <v>1</v>
      </c>
      <c r="AF875" s="19">
        <f>VLOOKUP(F875,对应表!AY:BA,3,FALSE)</f>
        <v>1</v>
      </c>
      <c r="AG875" s="19">
        <f>VLOOKUP(F875,对应表!AY:BA,2,FALSE)</f>
        <v>1</v>
      </c>
      <c r="AH875" s="25" t="str">
        <f>VLOOKUP(F875,特效对应!F:G,2,FALSE)</f>
        <v>attackex</v>
      </c>
      <c r="AJ875">
        <f t="shared" si="244"/>
        <v>9</v>
      </c>
      <c r="AQ875" s="6" t="str">
        <f>_xlfn.IFNA(IF(IF($AK875=AQ$5,VLOOKUP(AL875,buff!$K:$L,2,FALSE),"")=0,"",IF($AK875=AQ$5,VLOOKUP(AL875,buff!$K:$L,2,FALSE),"")),"")</f>
        <v/>
      </c>
      <c r="AR875" s="6" t="str">
        <f>_xlfn.IFNA(IF(IF($AK875=AR$5,VLOOKUP(AM875,buff!$K:$L,2,FALSE),"")=0,"",IF($AK875=AR$5,VLOOKUP(AM875,buff!$K:$L,2,FALSE),"")),"")</f>
        <v/>
      </c>
      <c r="AS875" s="6" t="str">
        <f>_xlfn.IFNA(IF(IF($AK875=AS$5,VLOOKUP(AN875,buff!$K:$L,2,FALSE),"")=0,"",IF($AK875=AS$5,VLOOKUP(AN875,buff!$K:$L,2,FALSE),"")),"")</f>
        <v/>
      </c>
      <c r="AT875" s="6" t="str">
        <f>_xlfn.IFNA(IF(IF($AK875=AT$5,VLOOKUP(AO875,buff!$K:$L,2,FALSE),"")=0,"",IF($AK875=AT$5,VLOOKUP(AO875,buff!$K:$L,2,FALSE),"")),"")</f>
        <v/>
      </c>
      <c r="AU875" s="6" t="str">
        <f>_xlfn.IFNA(IF(IF($AK875=AU$5,VLOOKUP(AP875,buff!$K:$L,2,FALSE),"")=0,"",IF($AK875=AU$5,VLOOKUP(AP875,buff!$K:$L,2,FALSE),"")),"")</f>
        <v/>
      </c>
      <c r="AV875" s="6" t="str">
        <f>_xlfn.IFNA(IF(IF($AK875=AV$5,VLOOKUP(AL875,buff!$K:$L,2,FALSE),"")=0,"",IF($AK875=AV$5,VLOOKUP(AL875,buff!$K:$L,2,FALSE),"")),"")</f>
        <v/>
      </c>
      <c r="AW875" s="6" t="str">
        <f>_xlfn.IFNA(IF(IF($AK875=AW$5,VLOOKUP(AM875,buff!$K:$L,2,FALSE),"")=0,"",IF($AK875=AW$5,VLOOKUP(AM875,buff!$K:$L,2,FALSE),"")),"")</f>
        <v/>
      </c>
      <c r="AX875" s="6" t="str">
        <f>_xlfn.IFNA(IF(IF($AK875=AX$5,VLOOKUP(AN875,buff!$K:$L,2,FALSE),"")=0,"",IF($AK875=AX$5,VLOOKUP(AN875,buff!$K:$L,2,FALSE),"")),"")</f>
        <v/>
      </c>
      <c r="AY875" s="6" t="str">
        <f>_xlfn.IFNA(IF(IF($AK875=AY$5,VLOOKUP(AO875,buff!$K:$L,2,FALSE),"")=0,"",IF($AK875=AY$5,VLOOKUP(AO875,buff!$K:$L,2,FALSE),"")),"")</f>
        <v/>
      </c>
      <c r="AZ875" s="6" t="str">
        <f>_xlfn.IFNA(IF(IF($AK875=AZ$5,VLOOKUP(AP875,buff!$K:$L,2,FALSE),"")=0,"",IF($AK875=AZ$5,VLOOKUP(AP875,buff!$K:$L,2,FALSE),"")),"")</f>
        <v/>
      </c>
      <c r="BA875" s="6" t="e">
        <f>VLOOKUP(AL875,buff!$K:$P,6,FALSE)</f>
        <v>#N/A</v>
      </c>
      <c r="BB875" s="6" t="e">
        <f>VLOOKUP(AM875,buff!$K:$P,6,FALSE)</f>
        <v>#N/A</v>
      </c>
      <c r="BC875" s="6" t="e">
        <f>VLOOKUP(AN875,buff!$K:$P,6,FALSE)</f>
        <v>#N/A</v>
      </c>
      <c r="BD875">
        <f t="shared" si="230"/>
        <v>2</v>
      </c>
      <c r="BE875">
        <f t="shared" si="231"/>
        <v>1</v>
      </c>
      <c r="BF875" s="22">
        <f t="shared" si="232"/>
        <v>101502</v>
      </c>
    </row>
    <row r="876" spans="1:58" x14ac:dyDescent="0.15">
      <c r="A876" t="str">
        <f t="shared" si="235"/>
        <v>尼尔斯主动技能2等级10</v>
      </c>
      <c r="B876" s="8">
        <f t="shared" si="236"/>
        <v>10150210</v>
      </c>
      <c r="C876" s="8" t="str">
        <f>VLOOKUP(G876,角色!A:B,2,FALSE)</f>
        <v>尼尔斯</v>
      </c>
      <c r="D876" s="8" t="str">
        <f t="shared" si="237"/>
        <v>主动技能2</v>
      </c>
      <c r="E876" s="8">
        <f t="shared" si="221"/>
        <v>10</v>
      </c>
      <c r="F876" s="8">
        <f t="shared" si="238"/>
        <v>2</v>
      </c>
      <c r="G876" s="8">
        <f t="shared" si="239"/>
        <v>15</v>
      </c>
      <c r="H876" s="4" t="s">
        <v>886</v>
      </c>
      <c r="I876" s="20" t="str">
        <f t="shared" si="240"/>
        <v>对敌方后排单体攻击，造成150%攻击力（+11767）点伤害。</v>
      </c>
      <c r="J876" s="4" t="s">
        <v>277</v>
      </c>
      <c r="K876" s="1" t="s">
        <v>103</v>
      </c>
      <c r="L876" s="4" t="s">
        <v>106</v>
      </c>
      <c r="M876" s="4"/>
      <c r="N876" s="4">
        <v>109</v>
      </c>
      <c r="O876" s="20">
        <f>VLOOKUP(L876,对应表!BK:BL,2,FALSE)</f>
        <v>0</v>
      </c>
      <c r="P876" s="25" t="str">
        <f>_xlfn.IFNA(VLOOKUP(G876,角色!V:AE,主动技能!F876+1,FALSE),"")</f>
        <v>||eff_xuanbingjian_1|</v>
      </c>
      <c r="Q876" s="25">
        <f>(VLOOKUP(G876,角色!V:AE,主动技能!F876+4,FALSE))</f>
        <v>1</v>
      </c>
      <c r="R876" s="25">
        <v>9</v>
      </c>
      <c r="S876" s="25">
        <v>9</v>
      </c>
      <c r="T876" s="6" t="str">
        <f t="shared" si="241"/>
        <v/>
      </c>
      <c r="U876" s="6" t="str">
        <f t="shared" si="242"/>
        <v/>
      </c>
      <c r="V876" s="19" t="str">
        <f>VLOOKUP(G876,角色!AW:BC,主动技能!F876+1,FALSE)</f>
        <v>skill_06</v>
      </c>
      <c r="Y876">
        <f t="shared" si="243"/>
        <v>0</v>
      </c>
      <c r="Z876" s="19">
        <f>IF(VLOOKUP(C876,角色!CC:CI,主动技能!F876*2,FALSE)=0,"",VLOOKUP(C876,角色!CC:CI,主动技能!F876*2,FALSE))</f>
        <v>150</v>
      </c>
      <c r="AA876" s="19">
        <f>IF(VLOOKUP(C876,角色!CC:CI,主动技能!F876*2+1,FALSE)=0,0,VLOOKUP(C876,角色!CC:CI,主动技能!F876*2+1,FALSE))</f>
        <v>50</v>
      </c>
      <c r="AB876" s="19">
        <f>IF(INT(VLOOKUP(E876,角色属性概况!I:M,3,FALSE)*AA876/100)=0,"",(INT(VLOOKUP(E876,角色属性概况!I:M,3,FALSE)*AA876/100)))</f>
        <v>11767</v>
      </c>
      <c r="AE876" s="25">
        <f>(VLOOKUP(G876,角色!V:AE,主动技能!F876+7,FALSE))</f>
        <v>1</v>
      </c>
      <c r="AF876" s="19">
        <f>VLOOKUP(F876,对应表!AY:BA,3,FALSE)</f>
        <v>1</v>
      </c>
      <c r="AG876" s="19">
        <f>VLOOKUP(F876,对应表!AY:BA,2,FALSE)</f>
        <v>1</v>
      </c>
      <c r="AH876" s="25" t="str">
        <f>VLOOKUP(F876,特效对应!F:G,2,FALSE)</f>
        <v>attackex</v>
      </c>
      <c r="AJ876">
        <f t="shared" si="244"/>
        <v>10</v>
      </c>
      <c r="AQ876" s="6" t="str">
        <f>_xlfn.IFNA(IF(IF($AK876=AQ$5,VLOOKUP(AL876,buff!$K:$L,2,FALSE),"")=0,"",IF($AK876=AQ$5,VLOOKUP(AL876,buff!$K:$L,2,FALSE),"")),"")</f>
        <v/>
      </c>
      <c r="AR876" s="6" t="str">
        <f>_xlfn.IFNA(IF(IF($AK876=AR$5,VLOOKUP(AM876,buff!$K:$L,2,FALSE),"")=0,"",IF($AK876=AR$5,VLOOKUP(AM876,buff!$K:$L,2,FALSE),"")),"")</f>
        <v/>
      </c>
      <c r="AS876" s="6" t="str">
        <f>_xlfn.IFNA(IF(IF($AK876=AS$5,VLOOKUP(AN876,buff!$K:$L,2,FALSE),"")=0,"",IF($AK876=AS$5,VLOOKUP(AN876,buff!$K:$L,2,FALSE),"")),"")</f>
        <v/>
      </c>
      <c r="AT876" s="6" t="str">
        <f>_xlfn.IFNA(IF(IF($AK876=AT$5,VLOOKUP(AO876,buff!$K:$L,2,FALSE),"")=0,"",IF($AK876=AT$5,VLOOKUP(AO876,buff!$K:$L,2,FALSE),"")),"")</f>
        <v/>
      </c>
      <c r="AU876" s="6" t="str">
        <f>_xlfn.IFNA(IF(IF($AK876=AU$5,VLOOKUP(AP876,buff!$K:$L,2,FALSE),"")=0,"",IF($AK876=AU$5,VLOOKUP(AP876,buff!$K:$L,2,FALSE),"")),"")</f>
        <v/>
      </c>
      <c r="AV876" s="6" t="str">
        <f>_xlfn.IFNA(IF(IF($AK876=AV$5,VLOOKUP(AL876,buff!$K:$L,2,FALSE),"")=0,"",IF($AK876=AV$5,VLOOKUP(AL876,buff!$K:$L,2,FALSE),"")),"")</f>
        <v/>
      </c>
      <c r="AW876" s="6" t="str">
        <f>_xlfn.IFNA(IF(IF($AK876=AW$5,VLOOKUP(AM876,buff!$K:$L,2,FALSE),"")=0,"",IF($AK876=AW$5,VLOOKUP(AM876,buff!$K:$L,2,FALSE),"")),"")</f>
        <v/>
      </c>
      <c r="AX876" s="6" t="str">
        <f>_xlfn.IFNA(IF(IF($AK876=AX$5,VLOOKUP(AN876,buff!$K:$L,2,FALSE),"")=0,"",IF($AK876=AX$5,VLOOKUP(AN876,buff!$K:$L,2,FALSE),"")),"")</f>
        <v/>
      </c>
      <c r="AY876" s="6" t="str">
        <f>_xlfn.IFNA(IF(IF($AK876=AY$5,VLOOKUP(AO876,buff!$K:$L,2,FALSE),"")=0,"",IF($AK876=AY$5,VLOOKUP(AO876,buff!$K:$L,2,FALSE),"")),"")</f>
        <v/>
      </c>
      <c r="AZ876" s="6" t="str">
        <f>_xlfn.IFNA(IF(IF($AK876=AZ$5,VLOOKUP(AP876,buff!$K:$L,2,FALSE),"")=0,"",IF($AK876=AZ$5,VLOOKUP(AP876,buff!$K:$L,2,FALSE),"")),"")</f>
        <v/>
      </c>
      <c r="BA876" s="6" t="e">
        <f>VLOOKUP(AL876,buff!$K:$P,6,FALSE)</f>
        <v>#N/A</v>
      </c>
      <c r="BB876" s="6" t="e">
        <f>VLOOKUP(AM876,buff!$K:$P,6,FALSE)</f>
        <v>#N/A</v>
      </c>
      <c r="BC876" s="6" t="e">
        <f>VLOOKUP(AN876,buff!$K:$P,6,FALSE)</f>
        <v>#N/A</v>
      </c>
      <c r="BD876">
        <f t="shared" si="230"/>
        <v>2</v>
      </c>
      <c r="BE876">
        <f t="shared" si="231"/>
        <v>1</v>
      </c>
      <c r="BF876" s="22">
        <f t="shared" si="232"/>
        <v>101502</v>
      </c>
    </row>
    <row r="877" spans="1:58" x14ac:dyDescent="0.15">
      <c r="A877" t="str">
        <f t="shared" si="235"/>
        <v>尼尔斯主动技能2等级11</v>
      </c>
      <c r="B877" s="8">
        <f t="shared" si="236"/>
        <v>10150211</v>
      </c>
      <c r="C877" s="8" t="str">
        <f>VLOOKUP(G877,角色!A:B,2,FALSE)</f>
        <v>尼尔斯</v>
      </c>
      <c r="D877" s="8" t="str">
        <f t="shared" si="237"/>
        <v>主动技能2</v>
      </c>
      <c r="E877" s="8">
        <f t="shared" si="221"/>
        <v>11</v>
      </c>
      <c r="F877" s="8">
        <f t="shared" si="238"/>
        <v>2</v>
      </c>
      <c r="G877" s="8">
        <f t="shared" si="239"/>
        <v>15</v>
      </c>
      <c r="H877" s="4" t="s">
        <v>886</v>
      </c>
      <c r="I877" s="20" t="str">
        <f t="shared" si="240"/>
        <v>对敌方后排单体攻击，造成150%攻击力（+16761）点伤害。</v>
      </c>
      <c r="J877" s="4" t="s">
        <v>277</v>
      </c>
      <c r="K877" s="1" t="s">
        <v>103</v>
      </c>
      <c r="L877" s="4" t="s">
        <v>106</v>
      </c>
      <c r="M877" s="4"/>
      <c r="N877" s="4">
        <v>110</v>
      </c>
      <c r="O877" s="20">
        <f>VLOOKUP(L877,对应表!BK:BL,2,FALSE)</f>
        <v>0</v>
      </c>
      <c r="P877" s="25" t="str">
        <f>_xlfn.IFNA(VLOOKUP(G877,角色!V:AE,主动技能!F877+1,FALSE),"")</f>
        <v>||eff_xuanbingjian_1|</v>
      </c>
      <c r="Q877" s="25">
        <f>(VLOOKUP(G877,角色!V:AE,主动技能!F877+4,FALSE))</f>
        <v>1</v>
      </c>
      <c r="R877" s="25">
        <v>10</v>
      </c>
      <c r="S877" s="25">
        <v>10</v>
      </c>
      <c r="T877" s="6" t="str">
        <f t="shared" si="241"/>
        <v/>
      </c>
      <c r="U877" s="6" t="str">
        <f t="shared" si="242"/>
        <v/>
      </c>
      <c r="V877" s="19" t="str">
        <f>VLOOKUP(G877,角色!AW:BC,主动技能!F877+1,FALSE)</f>
        <v>skill_06</v>
      </c>
      <c r="Y877">
        <f t="shared" si="243"/>
        <v>0</v>
      </c>
      <c r="Z877" s="19">
        <f>IF(VLOOKUP(C877,角色!CC:CI,主动技能!F877*2,FALSE)=0,"",VLOOKUP(C877,角色!CC:CI,主动技能!F877*2,FALSE))</f>
        <v>150</v>
      </c>
      <c r="AA877" s="19">
        <f>IF(VLOOKUP(C877,角色!CC:CI,主动技能!F877*2+1,FALSE)=0,0,VLOOKUP(C877,角色!CC:CI,主动技能!F877*2+1,FALSE))</f>
        <v>50</v>
      </c>
      <c r="AB877" s="19">
        <f>IF(INT(VLOOKUP(E877,角色属性概况!I:M,3,FALSE)*AA877/100)=0,"",(INT(VLOOKUP(E877,角色属性概况!I:M,3,FALSE)*AA877/100)))</f>
        <v>16761</v>
      </c>
      <c r="AE877" s="25">
        <f>(VLOOKUP(G877,角色!V:AE,主动技能!F877+7,FALSE))</f>
        <v>1</v>
      </c>
      <c r="AF877" s="19">
        <f>VLOOKUP(F877,对应表!AY:BA,3,FALSE)</f>
        <v>1</v>
      </c>
      <c r="AG877" s="19">
        <f>VLOOKUP(F877,对应表!AY:BA,2,FALSE)</f>
        <v>1</v>
      </c>
      <c r="AH877" s="25" t="str">
        <f>VLOOKUP(F877,特效对应!F:G,2,FALSE)</f>
        <v>attackex</v>
      </c>
      <c r="AJ877">
        <f t="shared" si="244"/>
        <v>11</v>
      </c>
      <c r="AQ877" s="6" t="str">
        <f>_xlfn.IFNA(IF(IF($AK877=AQ$5,VLOOKUP(AL877,buff!$K:$L,2,FALSE),"")=0,"",IF($AK877=AQ$5,VLOOKUP(AL877,buff!$K:$L,2,FALSE),"")),"")</f>
        <v/>
      </c>
      <c r="AR877" s="6" t="str">
        <f>_xlfn.IFNA(IF(IF($AK877=AR$5,VLOOKUP(AM877,buff!$K:$L,2,FALSE),"")=0,"",IF($AK877=AR$5,VLOOKUP(AM877,buff!$K:$L,2,FALSE),"")),"")</f>
        <v/>
      </c>
      <c r="AS877" s="6" t="str">
        <f>_xlfn.IFNA(IF(IF($AK877=AS$5,VLOOKUP(AN877,buff!$K:$L,2,FALSE),"")=0,"",IF($AK877=AS$5,VLOOKUP(AN877,buff!$K:$L,2,FALSE),"")),"")</f>
        <v/>
      </c>
      <c r="AT877" s="6" t="str">
        <f>_xlfn.IFNA(IF(IF($AK877=AT$5,VLOOKUP(AO877,buff!$K:$L,2,FALSE),"")=0,"",IF($AK877=AT$5,VLOOKUP(AO877,buff!$K:$L,2,FALSE),"")),"")</f>
        <v/>
      </c>
      <c r="AU877" s="6" t="str">
        <f>_xlfn.IFNA(IF(IF($AK877=AU$5,VLOOKUP(AP877,buff!$K:$L,2,FALSE),"")=0,"",IF($AK877=AU$5,VLOOKUP(AP877,buff!$K:$L,2,FALSE),"")),"")</f>
        <v/>
      </c>
      <c r="AV877" s="6" t="str">
        <f>_xlfn.IFNA(IF(IF($AK877=AV$5,VLOOKUP(AL877,buff!$K:$L,2,FALSE),"")=0,"",IF($AK877=AV$5,VLOOKUP(AL877,buff!$K:$L,2,FALSE),"")),"")</f>
        <v/>
      </c>
      <c r="AW877" s="6" t="str">
        <f>_xlfn.IFNA(IF(IF($AK877=AW$5,VLOOKUP(AM877,buff!$K:$L,2,FALSE),"")=0,"",IF($AK877=AW$5,VLOOKUP(AM877,buff!$K:$L,2,FALSE),"")),"")</f>
        <v/>
      </c>
      <c r="AX877" s="6" t="str">
        <f>_xlfn.IFNA(IF(IF($AK877=AX$5,VLOOKUP(AN877,buff!$K:$L,2,FALSE),"")=0,"",IF($AK877=AX$5,VLOOKUP(AN877,buff!$K:$L,2,FALSE),"")),"")</f>
        <v/>
      </c>
      <c r="AY877" s="6" t="str">
        <f>_xlfn.IFNA(IF(IF($AK877=AY$5,VLOOKUP(AO877,buff!$K:$L,2,FALSE),"")=0,"",IF($AK877=AY$5,VLOOKUP(AO877,buff!$K:$L,2,FALSE),"")),"")</f>
        <v/>
      </c>
      <c r="AZ877" s="6" t="str">
        <f>_xlfn.IFNA(IF(IF($AK877=AZ$5,VLOOKUP(AP877,buff!$K:$L,2,FALSE),"")=0,"",IF($AK877=AZ$5,VLOOKUP(AP877,buff!$K:$L,2,FALSE),"")),"")</f>
        <v/>
      </c>
      <c r="BA877" s="6" t="e">
        <f>VLOOKUP(AL877,buff!$K:$P,6,FALSE)</f>
        <v>#N/A</v>
      </c>
      <c r="BB877" s="6" t="e">
        <f>VLOOKUP(AM877,buff!$K:$P,6,FALSE)</f>
        <v>#N/A</v>
      </c>
      <c r="BC877" s="6" t="e">
        <f>VLOOKUP(AN877,buff!$K:$P,6,FALSE)</f>
        <v>#N/A</v>
      </c>
      <c r="BD877">
        <f t="shared" si="230"/>
        <v>2</v>
      </c>
      <c r="BE877">
        <f t="shared" si="231"/>
        <v>1</v>
      </c>
      <c r="BF877" s="22">
        <f t="shared" si="232"/>
        <v>101502</v>
      </c>
    </row>
    <row r="878" spans="1:58" x14ac:dyDescent="0.15">
      <c r="A878" t="str">
        <f t="shared" si="235"/>
        <v>尼尔斯主动技能2等级12</v>
      </c>
      <c r="B878" s="8">
        <f t="shared" si="236"/>
        <v>10150212</v>
      </c>
      <c r="C878" s="8" t="str">
        <f>VLOOKUP(G878,角色!A:B,2,FALSE)</f>
        <v>尼尔斯</v>
      </c>
      <c r="D878" s="8" t="str">
        <f t="shared" si="237"/>
        <v>主动技能2</v>
      </c>
      <c r="E878" s="8">
        <f t="shared" si="221"/>
        <v>12</v>
      </c>
      <c r="F878" s="8">
        <f t="shared" si="238"/>
        <v>2</v>
      </c>
      <c r="G878" s="8">
        <f t="shared" si="239"/>
        <v>15</v>
      </c>
      <c r="H878" s="4" t="s">
        <v>886</v>
      </c>
      <c r="I878" s="20" t="str">
        <f t="shared" si="240"/>
        <v>对敌方后排单体攻击，造成150%攻击力（+23830）点伤害。</v>
      </c>
      <c r="J878" s="4" t="s">
        <v>277</v>
      </c>
      <c r="K878" s="1" t="s">
        <v>103</v>
      </c>
      <c r="L878" s="4" t="s">
        <v>106</v>
      </c>
      <c r="M878" s="4"/>
      <c r="N878" s="4">
        <v>111</v>
      </c>
      <c r="O878" s="20">
        <f>VLOOKUP(L878,对应表!BK:BL,2,FALSE)</f>
        <v>0</v>
      </c>
      <c r="P878" s="25" t="str">
        <f>_xlfn.IFNA(VLOOKUP(G878,角色!V:AE,主动技能!F878+1,FALSE),"")</f>
        <v>||eff_xuanbingjian_1|</v>
      </c>
      <c r="Q878" s="25">
        <f>(VLOOKUP(G878,角色!V:AE,主动技能!F878+4,FALSE))</f>
        <v>1</v>
      </c>
      <c r="R878" s="25">
        <v>11</v>
      </c>
      <c r="S878" s="25">
        <v>11</v>
      </c>
      <c r="T878" s="6" t="str">
        <f t="shared" si="241"/>
        <v/>
      </c>
      <c r="U878" s="6" t="str">
        <f t="shared" si="242"/>
        <v/>
      </c>
      <c r="V878" s="19" t="str">
        <f>VLOOKUP(G878,角色!AW:BC,主动技能!F878+1,FALSE)</f>
        <v>skill_06</v>
      </c>
      <c r="Y878">
        <f t="shared" si="243"/>
        <v>0</v>
      </c>
      <c r="Z878" s="19">
        <f>IF(VLOOKUP(C878,角色!CC:CI,主动技能!F878*2,FALSE)=0,"",VLOOKUP(C878,角色!CC:CI,主动技能!F878*2,FALSE))</f>
        <v>150</v>
      </c>
      <c r="AA878" s="19">
        <f>IF(VLOOKUP(C878,角色!CC:CI,主动技能!F878*2+1,FALSE)=0,0,VLOOKUP(C878,角色!CC:CI,主动技能!F878*2+1,FALSE))</f>
        <v>50</v>
      </c>
      <c r="AB878" s="19">
        <f>IF(INT(VLOOKUP(E878,角色属性概况!I:M,3,FALSE)*AA878/100)=0,"",(INT(VLOOKUP(E878,角色属性概况!I:M,3,FALSE)*AA878/100)))</f>
        <v>23830</v>
      </c>
      <c r="AE878" s="25">
        <f>(VLOOKUP(G878,角色!V:AE,主动技能!F878+7,FALSE))</f>
        <v>1</v>
      </c>
      <c r="AF878" s="19">
        <f>VLOOKUP(F878,对应表!AY:BA,3,FALSE)</f>
        <v>1</v>
      </c>
      <c r="AG878" s="19">
        <f>VLOOKUP(F878,对应表!AY:BA,2,FALSE)</f>
        <v>1</v>
      </c>
      <c r="AH878" s="25" t="str">
        <f>VLOOKUP(F878,特效对应!F:G,2,FALSE)</f>
        <v>attackex</v>
      </c>
      <c r="AJ878">
        <f t="shared" si="244"/>
        <v>12</v>
      </c>
      <c r="AQ878" s="6" t="str">
        <f>_xlfn.IFNA(IF(IF($AK878=AQ$5,VLOOKUP(AL878,buff!$K:$L,2,FALSE),"")=0,"",IF($AK878=AQ$5,VLOOKUP(AL878,buff!$K:$L,2,FALSE),"")),"")</f>
        <v/>
      </c>
      <c r="AR878" s="6" t="str">
        <f>_xlfn.IFNA(IF(IF($AK878=AR$5,VLOOKUP(AM878,buff!$K:$L,2,FALSE),"")=0,"",IF($AK878=AR$5,VLOOKUP(AM878,buff!$K:$L,2,FALSE),"")),"")</f>
        <v/>
      </c>
      <c r="AS878" s="6" t="str">
        <f>_xlfn.IFNA(IF(IF($AK878=AS$5,VLOOKUP(AN878,buff!$K:$L,2,FALSE),"")=0,"",IF($AK878=AS$5,VLOOKUP(AN878,buff!$K:$L,2,FALSE),"")),"")</f>
        <v/>
      </c>
      <c r="AT878" s="6" t="str">
        <f>_xlfn.IFNA(IF(IF($AK878=AT$5,VLOOKUP(AO878,buff!$K:$L,2,FALSE),"")=0,"",IF($AK878=AT$5,VLOOKUP(AO878,buff!$K:$L,2,FALSE),"")),"")</f>
        <v/>
      </c>
      <c r="AU878" s="6" t="str">
        <f>_xlfn.IFNA(IF(IF($AK878=AU$5,VLOOKUP(AP878,buff!$K:$L,2,FALSE),"")=0,"",IF($AK878=AU$5,VLOOKUP(AP878,buff!$K:$L,2,FALSE),"")),"")</f>
        <v/>
      </c>
      <c r="AV878" s="6" t="str">
        <f>_xlfn.IFNA(IF(IF($AK878=AV$5,VLOOKUP(AL878,buff!$K:$L,2,FALSE),"")=0,"",IF($AK878=AV$5,VLOOKUP(AL878,buff!$K:$L,2,FALSE),"")),"")</f>
        <v/>
      </c>
      <c r="AW878" s="6" t="str">
        <f>_xlfn.IFNA(IF(IF($AK878=AW$5,VLOOKUP(AM878,buff!$K:$L,2,FALSE),"")=0,"",IF($AK878=AW$5,VLOOKUP(AM878,buff!$K:$L,2,FALSE),"")),"")</f>
        <v/>
      </c>
      <c r="AX878" s="6" t="str">
        <f>_xlfn.IFNA(IF(IF($AK878=AX$5,VLOOKUP(AN878,buff!$K:$L,2,FALSE),"")=0,"",IF($AK878=AX$5,VLOOKUP(AN878,buff!$K:$L,2,FALSE),"")),"")</f>
        <v/>
      </c>
      <c r="AY878" s="6" t="str">
        <f>_xlfn.IFNA(IF(IF($AK878=AY$5,VLOOKUP(AO878,buff!$K:$L,2,FALSE),"")=0,"",IF($AK878=AY$5,VLOOKUP(AO878,buff!$K:$L,2,FALSE),"")),"")</f>
        <v/>
      </c>
      <c r="AZ878" s="6" t="str">
        <f>_xlfn.IFNA(IF(IF($AK878=AZ$5,VLOOKUP(AP878,buff!$K:$L,2,FALSE),"")=0,"",IF($AK878=AZ$5,VLOOKUP(AP878,buff!$K:$L,2,FALSE),"")),"")</f>
        <v/>
      </c>
      <c r="BA878" s="6" t="e">
        <f>VLOOKUP(AL878,buff!$K:$P,6,FALSE)</f>
        <v>#N/A</v>
      </c>
      <c r="BB878" s="6" t="e">
        <f>VLOOKUP(AM878,buff!$K:$P,6,FALSE)</f>
        <v>#N/A</v>
      </c>
      <c r="BC878" s="6" t="e">
        <f>VLOOKUP(AN878,buff!$K:$P,6,FALSE)</f>
        <v>#N/A</v>
      </c>
      <c r="BD878">
        <f t="shared" si="230"/>
        <v>2</v>
      </c>
      <c r="BE878">
        <f t="shared" si="231"/>
        <v>1</v>
      </c>
      <c r="BF878" s="22">
        <f t="shared" si="232"/>
        <v>101502</v>
      </c>
    </row>
    <row r="879" spans="1:58" x14ac:dyDescent="0.15">
      <c r="A879" t="str">
        <f t="shared" si="235"/>
        <v>尼尔斯主动技能2等级13</v>
      </c>
      <c r="B879" s="8">
        <f t="shared" si="236"/>
        <v>10150213</v>
      </c>
      <c r="C879" s="8" t="str">
        <f>VLOOKUP(G879,角色!A:B,2,FALSE)</f>
        <v>尼尔斯</v>
      </c>
      <c r="D879" s="8" t="str">
        <f t="shared" si="237"/>
        <v>主动技能2</v>
      </c>
      <c r="E879" s="8">
        <f t="shared" si="221"/>
        <v>13</v>
      </c>
      <c r="F879" s="8">
        <f t="shared" si="238"/>
        <v>2</v>
      </c>
      <c r="G879" s="8">
        <f t="shared" si="239"/>
        <v>15</v>
      </c>
      <c r="H879" s="4" t="s">
        <v>886</v>
      </c>
      <c r="I879" s="20" t="str">
        <f t="shared" si="240"/>
        <v>对敌方后排单体攻击，造成150%攻击力（+33839）点伤害。</v>
      </c>
      <c r="J879" s="4" t="s">
        <v>277</v>
      </c>
      <c r="K879" s="1" t="s">
        <v>103</v>
      </c>
      <c r="L879" s="4" t="s">
        <v>106</v>
      </c>
      <c r="M879" s="4"/>
      <c r="N879" s="4">
        <v>112</v>
      </c>
      <c r="O879" s="20">
        <f>VLOOKUP(L879,对应表!BK:BL,2,FALSE)</f>
        <v>0</v>
      </c>
      <c r="P879" s="25" t="str">
        <f>_xlfn.IFNA(VLOOKUP(G879,角色!V:AE,主动技能!F879+1,FALSE),"")</f>
        <v>||eff_xuanbingjian_1|</v>
      </c>
      <c r="Q879" s="25">
        <f>(VLOOKUP(G879,角色!V:AE,主动技能!F879+4,FALSE))</f>
        <v>1</v>
      </c>
      <c r="R879" s="25">
        <v>12</v>
      </c>
      <c r="S879" s="25">
        <v>12</v>
      </c>
      <c r="T879" s="6" t="str">
        <f t="shared" si="241"/>
        <v/>
      </c>
      <c r="U879" s="6" t="str">
        <f t="shared" si="242"/>
        <v/>
      </c>
      <c r="V879" s="19" t="str">
        <f>VLOOKUP(G879,角色!AW:BC,主动技能!F879+1,FALSE)</f>
        <v>skill_06</v>
      </c>
      <c r="Y879">
        <f t="shared" si="243"/>
        <v>0</v>
      </c>
      <c r="Z879" s="19">
        <f>IF(VLOOKUP(C879,角色!CC:CI,主动技能!F879*2,FALSE)=0,"",VLOOKUP(C879,角色!CC:CI,主动技能!F879*2,FALSE))</f>
        <v>150</v>
      </c>
      <c r="AA879" s="19">
        <f>IF(VLOOKUP(C879,角色!CC:CI,主动技能!F879*2+1,FALSE)=0,0,VLOOKUP(C879,角色!CC:CI,主动技能!F879*2+1,FALSE))</f>
        <v>50</v>
      </c>
      <c r="AB879" s="19">
        <f>IF(INT(VLOOKUP(E879,角色属性概况!I:M,3,FALSE)*AA879/100)=0,"",(INT(VLOOKUP(E879,角色属性概况!I:M,3,FALSE)*AA879/100)))</f>
        <v>33839</v>
      </c>
      <c r="AE879" s="25">
        <f>(VLOOKUP(G879,角色!V:AE,主动技能!F879+7,FALSE))</f>
        <v>1</v>
      </c>
      <c r="AF879" s="19">
        <f>VLOOKUP(F879,对应表!AY:BA,3,FALSE)</f>
        <v>1</v>
      </c>
      <c r="AG879" s="19">
        <f>VLOOKUP(F879,对应表!AY:BA,2,FALSE)</f>
        <v>1</v>
      </c>
      <c r="AH879" s="25" t="str">
        <f>VLOOKUP(F879,特效对应!F:G,2,FALSE)</f>
        <v>attackex</v>
      </c>
      <c r="AJ879">
        <f t="shared" si="244"/>
        <v>13</v>
      </c>
      <c r="AQ879" s="6" t="str">
        <f>_xlfn.IFNA(IF(IF($AK879=AQ$5,VLOOKUP(AL879,buff!$K:$L,2,FALSE),"")=0,"",IF($AK879=AQ$5,VLOOKUP(AL879,buff!$K:$L,2,FALSE),"")),"")</f>
        <v/>
      </c>
      <c r="AR879" s="6" t="str">
        <f>_xlfn.IFNA(IF(IF($AK879=AR$5,VLOOKUP(AM879,buff!$K:$L,2,FALSE),"")=0,"",IF($AK879=AR$5,VLOOKUP(AM879,buff!$K:$L,2,FALSE),"")),"")</f>
        <v/>
      </c>
      <c r="AS879" s="6" t="str">
        <f>_xlfn.IFNA(IF(IF($AK879=AS$5,VLOOKUP(AN879,buff!$K:$L,2,FALSE),"")=0,"",IF($AK879=AS$5,VLOOKUP(AN879,buff!$K:$L,2,FALSE),"")),"")</f>
        <v/>
      </c>
      <c r="AT879" s="6" t="str">
        <f>_xlfn.IFNA(IF(IF($AK879=AT$5,VLOOKUP(AO879,buff!$K:$L,2,FALSE),"")=0,"",IF($AK879=AT$5,VLOOKUP(AO879,buff!$K:$L,2,FALSE),"")),"")</f>
        <v/>
      </c>
      <c r="AU879" s="6" t="str">
        <f>_xlfn.IFNA(IF(IF($AK879=AU$5,VLOOKUP(AP879,buff!$K:$L,2,FALSE),"")=0,"",IF($AK879=AU$5,VLOOKUP(AP879,buff!$K:$L,2,FALSE),"")),"")</f>
        <v/>
      </c>
      <c r="AV879" s="6" t="str">
        <f>_xlfn.IFNA(IF(IF($AK879=AV$5,VLOOKUP(AL879,buff!$K:$L,2,FALSE),"")=0,"",IF($AK879=AV$5,VLOOKUP(AL879,buff!$K:$L,2,FALSE),"")),"")</f>
        <v/>
      </c>
      <c r="AW879" s="6" t="str">
        <f>_xlfn.IFNA(IF(IF($AK879=AW$5,VLOOKUP(AM879,buff!$K:$L,2,FALSE),"")=0,"",IF($AK879=AW$5,VLOOKUP(AM879,buff!$K:$L,2,FALSE),"")),"")</f>
        <v/>
      </c>
      <c r="AX879" s="6" t="str">
        <f>_xlfn.IFNA(IF(IF($AK879=AX$5,VLOOKUP(AN879,buff!$K:$L,2,FALSE),"")=0,"",IF($AK879=AX$5,VLOOKUP(AN879,buff!$K:$L,2,FALSE),"")),"")</f>
        <v/>
      </c>
      <c r="AY879" s="6" t="str">
        <f>_xlfn.IFNA(IF(IF($AK879=AY$5,VLOOKUP(AO879,buff!$K:$L,2,FALSE),"")=0,"",IF($AK879=AY$5,VLOOKUP(AO879,buff!$K:$L,2,FALSE),"")),"")</f>
        <v/>
      </c>
      <c r="AZ879" s="6" t="str">
        <f>_xlfn.IFNA(IF(IF($AK879=AZ$5,VLOOKUP(AP879,buff!$K:$L,2,FALSE),"")=0,"",IF($AK879=AZ$5,VLOOKUP(AP879,buff!$K:$L,2,FALSE),"")),"")</f>
        <v/>
      </c>
      <c r="BA879" s="6" t="e">
        <f>VLOOKUP(AL879,buff!$K:$P,6,FALSE)</f>
        <v>#N/A</v>
      </c>
      <c r="BB879" s="6" t="e">
        <f>VLOOKUP(AM879,buff!$K:$P,6,FALSE)</f>
        <v>#N/A</v>
      </c>
      <c r="BC879" s="6" t="e">
        <f>VLOOKUP(AN879,buff!$K:$P,6,FALSE)</f>
        <v>#N/A</v>
      </c>
      <c r="BD879">
        <f t="shared" si="230"/>
        <v>2</v>
      </c>
      <c r="BE879">
        <f t="shared" si="231"/>
        <v>1</v>
      </c>
      <c r="BF879" s="22">
        <f t="shared" si="232"/>
        <v>101502</v>
      </c>
    </row>
    <row r="880" spans="1:58" x14ac:dyDescent="0.15">
      <c r="A880" t="str">
        <f t="shared" si="235"/>
        <v>尼尔斯主动技能2等级14</v>
      </c>
      <c r="B880" s="8">
        <f t="shared" si="236"/>
        <v>10150214</v>
      </c>
      <c r="C880" s="8" t="str">
        <f>VLOOKUP(G880,角色!A:B,2,FALSE)</f>
        <v>尼尔斯</v>
      </c>
      <c r="D880" s="8" t="str">
        <f t="shared" si="237"/>
        <v>主动技能2</v>
      </c>
      <c r="E880" s="8">
        <f t="shared" si="221"/>
        <v>14</v>
      </c>
      <c r="F880" s="8">
        <f t="shared" si="238"/>
        <v>2</v>
      </c>
      <c r="G880" s="8">
        <f t="shared" si="239"/>
        <v>15</v>
      </c>
      <c r="H880" s="4" t="s">
        <v>886</v>
      </c>
      <c r="I880" s="20" t="str">
        <f t="shared" si="240"/>
        <v>对敌方后排单体攻击，造成150%攻击力（+48008）点伤害。</v>
      </c>
      <c r="J880" s="4" t="s">
        <v>277</v>
      </c>
      <c r="K880" s="1" t="s">
        <v>103</v>
      </c>
      <c r="L880" s="4" t="s">
        <v>106</v>
      </c>
      <c r="M880" s="4"/>
      <c r="N880" s="4">
        <v>113</v>
      </c>
      <c r="O880" s="20">
        <f>VLOOKUP(L880,对应表!BK:BL,2,FALSE)</f>
        <v>0</v>
      </c>
      <c r="P880" s="25" t="str">
        <f>_xlfn.IFNA(VLOOKUP(G880,角色!V:AE,主动技能!F880+1,FALSE),"")</f>
        <v>||eff_xuanbingjian_1|</v>
      </c>
      <c r="Q880" s="25">
        <f>(VLOOKUP(G880,角色!V:AE,主动技能!F880+4,FALSE))</f>
        <v>1</v>
      </c>
      <c r="R880" s="25">
        <v>13</v>
      </c>
      <c r="S880" s="25">
        <v>13</v>
      </c>
      <c r="T880" s="6" t="str">
        <f t="shared" si="241"/>
        <v/>
      </c>
      <c r="U880" s="6" t="str">
        <f t="shared" si="242"/>
        <v/>
      </c>
      <c r="V880" s="19" t="str">
        <f>VLOOKUP(G880,角色!AW:BC,主动技能!F880+1,FALSE)</f>
        <v>skill_06</v>
      </c>
      <c r="Y880">
        <f t="shared" si="243"/>
        <v>0</v>
      </c>
      <c r="Z880" s="19">
        <f>IF(VLOOKUP(C880,角色!CC:CI,主动技能!F880*2,FALSE)=0,"",VLOOKUP(C880,角色!CC:CI,主动技能!F880*2,FALSE))</f>
        <v>150</v>
      </c>
      <c r="AA880" s="19">
        <f>IF(VLOOKUP(C880,角色!CC:CI,主动技能!F880*2+1,FALSE)=0,0,VLOOKUP(C880,角色!CC:CI,主动技能!F880*2+1,FALSE))</f>
        <v>50</v>
      </c>
      <c r="AB880" s="19">
        <f>IF(INT(VLOOKUP(E880,角色属性概况!I:M,3,FALSE)*AA880/100)=0,"",(INT(VLOOKUP(E880,角色属性概况!I:M,3,FALSE)*AA880/100)))</f>
        <v>48008</v>
      </c>
      <c r="AE880" s="25">
        <f>(VLOOKUP(G880,角色!V:AE,主动技能!F880+7,FALSE))</f>
        <v>1</v>
      </c>
      <c r="AF880" s="19">
        <f>VLOOKUP(F880,对应表!AY:BA,3,FALSE)</f>
        <v>1</v>
      </c>
      <c r="AG880" s="19">
        <f>VLOOKUP(F880,对应表!AY:BA,2,FALSE)</f>
        <v>1</v>
      </c>
      <c r="AH880" s="25" t="str">
        <f>VLOOKUP(F880,特效对应!F:G,2,FALSE)</f>
        <v>attackex</v>
      </c>
      <c r="AJ880">
        <f t="shared" si="244"/>
        <v>14</v>
      </c>
      <c r="AQ880" s="6" t="str">
        <f>_xlfn.IFNA(IF(IF($AK880=AQ$5,VLOOKUP(AL880,buff!$K:$L,2,FALSE),"")=0,"",IF($AK880=AQ$5,VLOOKUP(AL880,buff!$K:$L,2,FALSE),"")),"")</f>
        <v/>
      </c>
      <c r="AR880" s="6" t="str">
        <f>_xlfn.IFNA(IF(IF($AK880=AR$5,VLOOKUP(AM880,buff!$K:$L,2,FALSE),"")=0,"",IF($AK880=AR$5,VLOOKUP(AM880,buff!$K:$L,2,FALSE),"")),"")</f>
        <v/>
      </c>
      <c r="AS880" s="6" t="str">
        <f>_xlfn.IFNA(IF(IF($AK880=AS$5,VLOOKUP(AN880,buff!$K:$L,2,FALSE),"")=0,"",IF($AK880=AS$5,VLOOKUP(AN880,buff!$K:$L,2,FALSE),"")),"")</f>
        <v/>
      </c>
      <c r="AT880" s="6" t="str">
        <f>_xlfn.IFNA(IF(IF($AK880=AT$5,VLOOKUP(AO880,buff!$K:$L,2,FALSE),"")=0,"",IF($AK880=AT$5,VLOOKUP(AO880,buff!$K:$L,2,FALSE),"")),"")</f>
        <v/>
      </c>
      <c r="AU880" s="6" t="str">
        <f>_xlfn.IFNA(IF(IF($AK880=AU$5,VLOOKUP(AP880,buff!$K:$L,2,FALSE),"")=0,"",IF($AK880=AU$5,VLOOKUP(AP880,buff!$K:$L,2,FALSE),"")),"")</f>
        <v/>
      </c>
      <c r="AV880" s="6" t="str">
        <f>_xlfn.IFNA(IF(IF($AK880=AV$5,VLOOKUP(AL880,buff!$K:$L,2,FALSE),"")=0,"",IF($AK880=AV$5,VLOOKUP(AL880,buff!$K:$L,2,FALSE),"")),"")</f>
        <v/>
      </c>
      <c r="AW880" s="6" t="str">
        <f>_xlfn.IFNA(IF(IF($AK880=AW$5,VLOOKUP(AM880,buff!$K:$L,2,FALSE),"")=0,"",IF($AK880=AW$5,VLOOKUP(AM880,buff!$K:$L,2,FALSE),"")),"")</f>
        <v/>
      </c>
      <c r="AX880" s="6" t="str">
        <f>_xlfn.IFNA(IF(IF($AK880=AX$5,VLOOKUP(AN880,buff!$K:$L,2,FALSE),"")=0,"",IF($AK880=AX$5,VLOOKUP(AN880,buff!$K:$L,2,FALSE),"")),"")</f>
        <v/>
      </c>
      <c r="AY880" s="6" t="str">
        <f>_xlfn.IFNA(IF(IF($AK880=AY$5,VLOOKUP(AO880,buff!$K:$L,2,FALSE),"")=0,"",IF($AK880=AY$5,VLOOKUP(AO880,buff!$K:$L,2,FALSE),"")),"")</f>
        <v/>
      </c>
      <c r="AZ880" s="6" t="str">
        <f>_xlfn.IFNA(IF(IF($AK880=AZ$5,VLOOKUP(AP880,buff!$K:$L,2,FALSE),"")=0,"",IF($AK880=AZ$5,VLOOKUP(AP880,buff!$K:$L,2,FALSE),"")),"")</f>
        <v/>
      </c>
      <c r="BA880" s="6" t="e">
        <f>VLOOKUP(AL880,buff!$K:$P,6,FALSE)</f>
        <v>#N/A</v>
      </c>
      <c r="BB880" s="6" t="e">
        <f>VLOOKUP(AM880,buff!$K:$P,6,FALSE)</f>
        <v>#N/A</v>
      </c>
      <c r="BC880" s="6" t="e">
        <f>VLOOKUP(AN880,buff!$K:$P,6,FALSE)</f>
        <v>#N/A</v>
      </c>
      <c r="BD880">
        <f t="shared" si="230"/>
        <v>2</v>
      </c>
      <c r="BE880">
        <f t="shared" si="231"/>
        <v>1</v>
      </c>
      <c r="BF880" s="22">
        <f t="shared" si="232"/>
        <v>101502</v>
      </c>
    </row>
    <row r="881" spans="1:58" x14ac:dyDescent="0.15">
      <c r="A881" t="str">
        <f t="shared" si="235"/>
        <v>尼尔斯主动技能2等级15</v>
      </c>
      <c r="B881" s="8">
        <f t="shared" si="236"/>
        <v>10150215</v>
      </c>
      <c r="C881" s="8" t="str">
        <f>VLOOKUP(G881,角色!A:B,2,FALSE)</f>
        <v>尼尔斯</v>
      </c>
      <c r="D881" s="8" t="str">
        <f t="shared" si="237"/>
        <v>主动技能2</v>
      </c>
      <c r="E881" s="8">
        <f t="shared" si="221"/>
        <v>15</v>
      </c>
      <c r="F881" s="8">
        <f t="shared" si="238"/>
        <v>2</v>
      </c>
      <c r="G881" s="8">
        <f t="shared" si="239"/>
        <v>15</v>
      </c>
      <c r="H881" s="4" t="s">
        <v>886</v>
      </c>
      <c r="I881" s="20" t="str">
        <f t="shared" si="240"/>
        <v>对敌方后排单体攻击，造成150%攻击力（+68066）点伤害。</v>
      </c>
      <c r="J881" s="4" t="s">
        <v>277</v>
      </c>
      <c r="K881" s="1" t="s">
        <v>103</v>
      </c>
      <c r="L881" s="4" t="s">
        <v>106</v>
      </c>
      <c r="M881" s="4"/>
      <c r="N881" s="4">
        <v>114</v>
      </c>
      <c r="O881" s="20">
        <f>VLOOKUP(L881,对应表!BK:BL,2,FALSE)</f>
        <v>0</v>
      </c>
      <c r="P881" s="25" t="str">
        <f>_xlfn.IFNA(VLOOKUP(G881,角色!V:AE,主动技能!F881+1,FALSE),"")</f>
        <v>||eff_xuanbingjian_1|</v>
      </c>
      <c r="Q881" s="25">
        <f>(VLOOKUP(G881,角色!V:AE,主动技能!F881+4,FALSE))</f>
        <v>1</v>
      </c>
      <c r="R881" s="25">
        <v>14</v>
      </c>
      <c r="S881" s="25">
        <v>14</v>
      </c>
      <c r="T881" s="6" t="str">
        <f t="shared" si="241"/>
        <v/>
      </c>
      <c r="U881" s="6" t="str">
        <f t="shared" si="242"/>
        <v/>
      </c>
      <c r="V881" s="19" t="str">
        <f>VLOOKUP(G881,角色!AW:BC,主动技能!F881+1,FALSE)</f>
        <v>skill_06</v>
      </c>
      <c r="Y881">
        <f t="shared" si="243"/>
        <v>0</v>
      </c>
      <c r="Z881" s="19">
        <f>IF(VLOOKUP(C881,角色!CC:CI,主动技能!F881*2,FALSE)=0,"",VLOOKUP(C881,角色!CC:CI,主动技能!F881*2,FALSE))</f>
        <v>150</v>
      </c>
      <c r="AA881" s="19">
        <f>IF(VLOOKUP(C881,角色!CC:CI,主动技能!F881*2+1,FALSE)=0,0,VLOOKUP(C881,角色!CC:CI,主动技能!F881*2+1,FALSE))</f>
        <v>50</v>
      </c>
      <c r="AB881" s="19">
        <f>IF(INT(VLOOKUP(E881,角色属性概况!I:M,3,FALSE)*AA881/100)=0,"",(INT(VLOOKUP(E881,角色属性概况!I:M,3,FALSE)*AA881/100)))</f>
        <v>68066</v>
      </c>
      <c r="AE881" s="25">
        <f>(VLOOKUP(G881,角色!V:AE,主动技能!F881+7,FALSE))</f>
        <v>1</v>
      </c>
      <c r="AF881" s="19">
        <f>VLOOKUP(F881,对应表!AY:BA,3,FALSE)</f>
        <v>1</v>
      </c>
      <c r="AG881" s="19">
        <f>VLOOKUP(F881,对应表!AY:BA,2,FALSE)</f>
        <v>1</v>
      </c>
      <c r="AH881" s="25" t="str">
        <f>VLOOKUP(F881,特效对应!F:G,2,FALSE)</f>
        <v>attackex</v>
      </c>
      <c r="AJ881">
        <f t="shared" si="244"/>
        <v>15</v>
      </c>
      <c r="AQ881" s="6" t="str">
        <f>_xlfn.IFNA(IF(IF($AK881=AQ$5,VLOOKUP(AL881,buff!$K:$L,2,FALSE),"")=0,"",IF($AK881=AQ$5,VLOOKUP(AL881,buff!$K:$L,2,FALSE),"")),"")</f>
        <v/>
      </c>
      <c r="AR881" s="6" t="str">
        <f>_xlfn.IFNA(IF(IF($AK881=AR$5,VLOOKUP(AM881,buff!$K:$L,2,FALSE),"")=0,"",IF($AK881=AR$5,VLOOKUP(AM881,buff!$K:$L,2,FALSE),"")),"")</f>
        <v/>
      </c>
      <c r="AS881" s="6" t="str">
        <f>_xlfn.IFNA(IF(IF($AK881=AS$5,VLOOKUP(AN881,buff!$K:$L,2,FALSE),"")=0,"",IF($AK881=AS$5,VLOOKUP(AN881,buff!$K:$L,2,FALSE),"")),"")</f>
        <v/>
      </c>
      <c r="AT881" s="6" t="str">
        <f>_xlfn.IFNA(IF(IF($AK881=AT$5,VLOOKUP(AO881,buff!$K:$L,2,FALSE),"")=0,"",IF($AK881=AT$5,VLOOKUP(AO881,buff!$K:$L,2,FALSE),"")),"")</f>
        <v/>
      </c>
      <c r="AU881" s="6" t="str">
        <f>_xlfn.IFNA(IF(IF($AK881=AU$5,VLOOKUP(AP881,buff!$K:$L,2,FALSE),"")=0,"",IF($AK881=AU$5,VLOOKUP(AP881,buff!$K:$L,2,FALSE),"")),"")</f>
        <v/>
      </c>
      <c r="AV881" s="6" t="str">
        <f>_xlfn.IFNA(IF(IF($AK881=AV$5,VLOOKUP(AL881,buff!$K:$L,2,FALSE),"")=0,"",IF($AK881=AV$5,VLOOKUP(AL881,buff!$K:$L,2,FALSE),"")),"")</f>
        <v/>
      </c>
      <c r="AW881" s="6" t="str">
        <f>_xlfn.IFNA(IF(IF($AK881=AW$5,VLOOKUP(AM881,buff!$K:$L,2,FALSE),"")=0,"",IF($AK881=AW$5,VLOOKUP(AM881,buff!$K:$L,2,FALSE),"")),"")</f>
        <v/>
      </c>
      <c r="AX881" s="6" t="str">
        <f>_xlfn.IFNA(IF(IF($AK881=AX$5,VLOOKUP(AN881,buff!$K:$L,2,FALSE),"")=0,"",IF($AK881=AX$5,VLOOKUP(AN881,buff!$K:$L,2,FALSE),"")),"")</f>
        <v/>
      </c>
      <c r="AY881" s="6" t="str">
        <f>_xlfn.IFNA(IF(IF($AK881=AY$5,VLOOKUP(AO881,buff!$K:$L,2,FALSE),"")=0,"",IF($AK881=AY$5,VLOOKUP(AO881,buff!$K:$L,2,FALSE),"")),"")</f>
        <v/>
      </c>
      <c r="AZ881" s="6" t="str">
        <f>_xlfn.IFNA(IF(IF($AK881=AZ$5,VLOOKUP(AP881,buff!$K:$L,2,FALSE),"")=0,"",IF($AK881=AZ$5,VLOOKUP(AP881,buff!$K:$L,2,FALSE),"")),"")</f>
        <v/>
      </c>
      <c r="BA881" s="6" t="e">
        <f>VLOOKUP(AL881,buff!$K:$P,6,FALSE)</f>
        <v>#N/A</v>
      </c>
      <c r="BB881" s="6" t="e">
        <f>VLOOKUP(AM881,buff!$K:$P,6,FALSE)</f>
        <v>#N/A</v>
      </c>
      <c r="BC881" s="6" t="e">
        <f>VLOOKUP(AN881,buff!$K:$P,6,FALSE)</f>
        <v>#N/A</v>
      </c>
      <c r="BD881">
        <f t="shared" si="230"/>
        <v>2</v>
      </c>
      <c r="BE881">
        <f t="shared" si="231"/>
        <v>1</v>
      </c>
      <c r="BF881" s="22">
        <f t="shared" si="232"/>
        <v>101502</v>
      </c>
    </row>
    <row r="882" spans="1:58" x14ac:dyDescent="0.15">
      <c r="A882" t="str">
        <f t="shared" si="235"/>
        <v>尼尔斯主动技能2等级16</v>
      </c>
      <c r="B882" s="8">
        <f t="shared" si="236"/>
        <v>10150216</v>
      </c>
      <c r="C882" s="8" t="str">
        <f>VLOOKUP(G882,角色!A:B,2,FALSE)</f>
        <v>尼尔斯</v>
      </c>
      <c r="D882" s="8" t="str">
        <f t="shared" si="237"/>
        <v>主动技能2</v>
      </c>
      <c r="E882" s="8">
        <f t="shared" si="221"/>
        <v>16</v>
      </c>
      <c r="F882" s="8">
        <f t="shared" si="238"/>
        <v>2</v>
      </c>
      <c r="G882" s="8">
        <f t="shared" si="239"/>
        <v>15</v>
      </c>
      <c r="H882" s="4" t="s">
        <v>886</v>
      </c>
      <c r="I882" s="20" t="str">
        <f t="shared" si="240"/>
        <v>对敌方后排单体攻击，造成150%攻击力（+96464）点伤害。</v>
      </c>
      <c r="J882" s="4" t="s">
        <v>277</v>
      </c>
      <c r="K882" s="1" t="s">
        <v>103</v>
      </c>
      <c r="L882" s="4" t="s">
        <v>106</v>
      </c>
      <c r="M882" s="4"/>
      <c r="N882" s="4">
        <v>115</v>
      </c>
      <c r="O882" s="20">
        <f>VLOOKUP(L882,对应表!BK:BL,2,FALSE)</f>
        <v>0</v>
      </c>
      <c r="P882" s="25" t="str">
        <f>_xlfn.IFNA(VLOOKUP(G882,角色!V:AE,主动技能!F882+1,FALSE),"")</f>
        <v>||eff_xuanbingjian_1|</v>
      </c>
      <c r="Q882" s="25">
        <f>(VLOOKUP(G882,角色!V:AE,主动技能!F882+4,FALSE))</f>
        <v>1</v>
      </c>
      <c r="R882" s="25">
        <v>15</v>
      </c>
      <c r="S882" s="25">
        <v>15</v>
      </c>
      <c r="T882" s="6" t="str">
        <f t="shared" si="241"/>
        <v/>
      </c>
      <c r="U882" s="6" t="str">
        <f t="shared" si="242"/>
        <v/>
      </c>
      <c r="V882" s="19" t="str">
        <f>VLOOKUP(G882,角色!AW:BC,主动技能!F882+1,FALSE)</f>
        <v>skill_06</v>
      </c>
      <c r="Y882">
        <f t="shared" si="243"/>
        <v>0</v>
      </c>
      <c r="Z882" s="19">
        <f>IF(VLOOKUP(C882,角色!CC:CI,主动技能!F882*2,FALSE)=0,"",VLOOKUP(C882,角色!CC:CI,主动技能!F882*2,FALSE))</f>
        <v>150</v>
      </c>
      <c r="AA882" s="19">
        <f>IF(VLOOKUP(C882,角色!CC:CI,主动技能!F882*2+1,FALSE)=0,0,VLOOKUP(C882,角色!CC:CI,主动技能!F882*2+1,FALSE))</f>
        <v>50</v>
      </c>
      <c r="AB882" s="19">
        <f>IF(INT(VLOOKUP(E882,角色属性概况!I:M,3,FALSE)*AA882/100)=0,"",(INT(VLOOKUP(E882,角色属性概况!I:M,3,FALSE)*AA882/100)))</f>
        <v>96464</v>
      </c>
      <c r="AE882" s="25">
        <f>(VLOOKUP(G882,角色!V:AE,主动技能!F882+7,FALSE))</f>
        <v>1</v>
      </c>
      <c r="AF882" s="19">
        <f>VLOOKUP(F882,对应表!AY:BA,3,FALSE)</f>
        <v>1</v>
      </c>
      <c r="AG882" s="19">
        <f>VLOOKUP(F882,对应表!AY:BA,2,FALSE)</f>
        <v>1</v>
      </c>
      <c r="AH882" s="25" t="str">
        <f>VLOOKUP(F882,特效对应!F:G,2,FALSE)</f>
        <v>attackex</v>
      </c>
      <c r="AJ882">
        <f t="shared" si="244"/>
        <v>16</v>
      </c>
      <c r="AQ882" s="6" t="str">
        <f>_xlfn.IFNA(IF(IF($AK882=AQ$5,VLOOKUP(AL882,buff!$K:$L,2,FALSE),"")=0,"",IF($AK882=AQ$5,VLOOKUP(AL882,buff!$K:$L,2,FALSE),"")),"")</f>
        <v/>
      </c>
      <c r="AR882" s="6" t="str">
        <f>_xlfn.IFNA(IF(IF($AK882=AR$5,VLOOKUP(AM882,buff!$K:$L,2,FALSE),"")=0,"",IF($AK882=AR$5,VLOOKUP(AM882,buff!$K:$L,2,FALSE),"")),"")</f>
        <v/>
      </c>
      <c r="AS882" s="6" t="str">
        <f>_xlfn.IFNA(IF(IF($AK882=AS$5,VLOOKUP(AN882,buff!$K:$L,2,FALSE),"")=0,"",IF($AK882=AS$5,VLOOKUP(AN882,buff!$K:$L,2,FALSE),"")),"")</f>
        <v/>
      </c>
      <c r="AT882" s="6" t="str">
        <f>_xlfn.IFNA(IF(IF($AK882=AT$5,VLOOKUP(AO882,buff!$K:$L,2,FALSE),"")=0,"",IF($AK882=AT$5,VLOOKUP(AO882,buff!$K:$L,2,FALSE),"")),"")</f>
        <v/>
      </c>
      <c r="AU882" s="6" t="str">
        <f>_xlfn.IFNA(IF(IF($AK882=AU$5,VLOOKUP(AP882,buff!$K:$L,2,FALSE),"")=0,"",IF($AK882=AU$5,VLOOKUP(AP882,buff!$K:$L,2,FALSE),"")),"")</f>
        <v/>
      </c>
      <c r="AV882" s="6" t="str">
        <f>_xlfn.IFNA(IF(IF($AK882=AV$5,VLOOKUP(AL882,buff!$K:$L,2,FALSE),"")=0,"",IF($AK882=AV$5,VLOOKUP(AL882,buff!$K:$L,2,FALSE),"")),"")</f>
        <v/>
      </c>
      <c r="AW882" s="6" t="str">
        <f>_xlfn.IFNA(IF(IF($AK882=AW$5,VLOOKUP(AM882,buff!$K:$L,2,FALSE),"")=0,"",IF($AK882=AW$5,VLOOKUP(AM882,buff!$K:$L,2,FALSE),"")),"")</f>
        <v/>
      </c>
      <c r="AX882" s="6" t="str">
        <f>_xlfn.IFNA(IF(IF($AK882=AX$5,VLOOKUP(AN882,buff!$K:$L,2,FALSE),"")=0,"",IF($AK882=AX$5,VLOOKUP(AN882,buff!$K:$L,2,FALSE),"")),"")</f>
        <v/>
      </c>
      <c r="AY882" s="6" t="str">
        <f>_xlfn.IFNA(IF(IF($AK882=AY$5,VLOOKUP(AO882,buff!$K:$L,2,FALSE),"")=0,"",IF($AK882=AY$5,VLOOKUP(AO882,buff!$K:$L,2,FALSE),"")),"")</f>
        <v/>
      </c>
      <c r="AZ882" s="6" t="str">
        <f>_xlfn.IFNA(IF(IF($AK882=AZ$5,VLOOKUP(AP882,buff!$K:$L,2,FALSE),"")=0,"",IF($AK882=AZ$5,VLOOKUP(AP882,buff!$K:$L,2,FALSE),"")),"")</f>
        <v/>
      </c>
      <c r="BA882" s="6" t="e">
        <f>VLOOKUP(AL882,buff!$K:$P,6,FALSE)</f>
        <v>#N/A</v>
      </c>
      <c r="BB882" s="6" t="e">
        <f>VLOOKUP(AM882,buff!$K:$P,6,FALSE)</f>
        <v>#N/A</v>
      </c>
      <c r="BC882" s="6" t="e">
        <f>VLOOKUP(AN882,buff!$K:$P,6,FALSE)</f>
        <v>#N/A</v>
      </c>
      <c r="BD882">
        <f t="shared" si="230"/>
        <v>2</v>
      </c>
      <c r="BE882">
        <f t="shared" si="231"/>
        <v>1</v>
      </c>
      <c r="BF882" s="22">
        <f t="shared" si="232"/>
        <v>101502</v>
      </c>
    </row>
    <row r="883" spans="1:58" x14ac:dyDescent="0.15">
      <c r="A883" t="str">
        <f t="shared" si="235"/>
        <v>尼尔斯主动技能2等级17</v>
      </c>
      <c r="B883" s="8">
        <f t="shared" si="236"/>
        <v>10150217</v>
      </c>
      <c r="C883" s="8" t="str">
        <f>VLOOKUP(G883,角色!A:B,2,FALSE)</f>
        <v>尼尔斯</v>
      </c>
      <c r="D883" s="8" t="str">
        <f t="shared" si="237"/>
        <v>主动技能2</v>
      </c>
      <c r="E883" s="8">
        <f t="shared" si="221"/>
        <v>17</v>
      </c>
      <c r="F883" s="8">
        <f t="shared" si="238"/>
        <v>2</v>
      </c>
      <c r="G883" s="8">
        <f t="shared" si="239"/>
        <v>15</v>
      </c>
      <c r="H883" s="4" t="s">
        <v>886</v>
      </c>
      <c r="I883" s="20" t="str">
        <f t="shared" si="240"/>
        <v>对敌方后排单体攻击，造成150%攻击力（+136667）点伤害。</v>
      </c>
      <c r="J883" s="4" t="s">
        <v>277</v>
      </c>
      <c r="K883" s="1" t="s">
        <v>103</v>
      </c>
      <c r="L883" s="4" t="s">
        <v>106</v>
      </c>
      <c r="M883" s="4"/>
      <c r="N883" s="4">
        <v>116</v>
      </c>
      <c r="O883" s="20">
        <f>VLOOKUP(L883,对应表!BK:BL,2,FALSE)</f>
        <v>0</v>
      </c>
      <c r="P883" s="25" t="str">
        <f>_xlfn.IFNA(VLOOKUP(G883,角色!V:AE,主动技能!F883+1,FALSE),"")</f>
        <v>||eff_xuanbingjian_1|</v>
      </c>
      <c r="Q883" s="25">
        <f>(VLOOKUP(G883,角色!V:AE,主动技能!F883+4,FALSE))</f>
        <v>1</v>
      </c>
      <c r="R883" s="25">
        <v>16</v>
      </c>
      <c r="S883" s="25">
        <v>16</v>
      </c>
      <c r="T883" s="6" t="str">
        <f t="shared" si="241"/>
        <v/>
      </c>
      <c r="U883" s="6" t="str">
        <f t="shared" si="242"/>
        <v/>
      </c>
      <c r="V883" s="19" t="str">
        <f>VLOOKUP(G883,角色!AW:BC,主动技能!F883+1,FALSE)</f>
        <v>skill_06</v>
      </c>
      <c r="Y883">
        <f t="shared" si="243"/>
        <v>0</v>
      </c>
      <c r="Z883" s="19">
        <f>IF(VLOOKUP(C883,角色!CC:CI,主动技能!F883*2,FALSE)=0,"",VLOOKUP(C883,角色!CC:CI,主动技能!F883*2,FALSE))</f>
        <v>150</v>
      </c>
      <c r="AA883" s="19">
        <f>IF(VLOOKUP(C883,角色!CC:CI,主动技能!F883*2+1,FALSE)=0,0,VLOOKUP(C883,角色!CC:CI,主动技能!F883*2+1,FALSE))</f>
        <v>50</v>
      </c>
      <c r="AB883" s="19">
        <f>IF(INT(VLOOKUP(E883,角色属性概况!I:M,3,FALSE)*AA883/100)=0,"",(INT(VLOOKUP(E883,角色属性概况!I:M,3,FALSE)*AA883/100)))</f>
        <v>136667</v>
      </c>
      <c r="AE883" s="25">
        <f>(VLOOKUP(G883,角色!V:AE,主动技能!F883+7,FALSE))</f>
        <v>1</v>
      </c>
      <c r="AF883" s="19">
        <f>VLOOKUP(F883,对应表!AY:BA,3,FALSE)</f>
        <v>1</v>
      </c>
      <c r="AG883" s="19">
        <f>VLOOKUP(F883,对应表!AY:BA,2,FALSE)</f>
        <v>1</v>
      </c>
      <c r="AH883" s="25" t="str">
        <f>VLOOKUP(F883,特效对应!F:G,2,FALSE)</f>
        <v>attackex</v>
      </c>
      <c r="AJ883">
        <f t="shared" si="244"/>
        <v>17</v>
      </c>
      <c r="AQ883" s="6" t="str">
        <f>_xlfn.IFNA(IF(IF($AK883=AQ$5,VLOOKUP(AL883,buff!$K:$L,2,FALSE),"")=0,"",IF($AK883=AQ$5,VLOOKUP(AL883,buff!$K:$L,2,FALSE),"")),"")</f>
        <v/>
      </c>
      <c r="AR883" s="6" t="str">
        <f>_xlfn.IFNA(IF(IF($AK883=AR$5,VLOOKUP(AM883,buff!$K:$L,2,FALSE),"")=0,"",IF($AK883=AR$5,VLOOKUP(AM883,buff!$K:$L,2,FALSE),"")),"")</f>
        <v/>
      </c>
      <c r="AS883" s="6" t="str">
        <f>_xlfn.IFNA(IF(IF($AK883=AS$5,VLOOKUP(AN883,buff!$K:$L,2,FALSE),"")=0,"",IF($AK883=AS$5,VLOOKUP(AN883,buff!$K:$L,2,FALSE),"")),"")</f>
        <v/>
      </c>
      <c r="AT883" s="6" t="str">
        <f>_xlfn.IFNA(IF(IF($AK883=AT$5,VLOOKUP(AO883,buff!$K:$L,2,FALSE),"")=0,"",IF($AK883=AT$5,VLOOKUP(AO883,buff!$K:$L,2,FALSE),"")),"")</f>
        <v/>
      </c>
      <c r="AU883" s="6" t="str">
        <f>_xlfn.IFNA(IF(IF($AK883=AU$5,VLOOKUP(AP883,buff!$K:$L,2,FALSE),"")=0,"",IF($AK883=AU$5,VLOOKUP(AP883,buff!$K:$L,2,FALSE),"")),"")</f>
        <v/>
      </c>
      <c r="AV883" s="6" t="str">
        <f>_xlfn.IFNA(IF(IF($AK883=AV$5,VLOOKUP(AL883,buff!$K:$L,2,FALSE),"")=0,"",IF($AK883=AV$5,VLOOKUP(AL883,buff!$K:$L,2,FALSE),"")),"")</f>
        <v/>
      </c>
      <c r="AW883" s="6" t="str">
        <f>_xlfn.IFNA(IF(IF($AK883=AW$5,VLOOKUP(AM883,buff!$K:$L,2,FALSE),"")=0,"",IF($AK883=AW$5,VLOOKUP(AM883,buff!$K:$L,2,FALSE),"")),"")</f>
        <v/>
      </c>
      <c r="AX883" s="6" t="str">
        <f>_xlfn.IFNA(IF(IF($AK883=AX$5,VLOOKUP(AN883,buff!$K:$L,2,FALSE),"")=0,"",IF($AK883=AX$5,VLOOKUP(AN883,buff!$K:$L,2,FALSE),"")),"")</f>
        <v/>
      </c>
      <c r="AY883" s="6" t="str">
        <f>_xlfn.IFNA(IF(IF($AK883=AY$5,VLOOKUP(AO883,buff!$K:$L,2,FALSE),"")=0,"",IF($AK883=AY$5,VLOOKUP(AO883,buff!$K:$L,2,FALSE),"")),"")</f>
        <v/>
      </c>
      <c r="AZ883" s="6" t="str">
        <f>_xlfn.IFNA(IF(IF($AK883=AZ$5,VLOOKUP(AP883,buff!$K:$L,2,FALSE),"")=0,"",IF($AK883=AZ$5,VLOOKUP(AP883,buff!$K:$L,2,FALSE),"")),"")</f>
        <v/>
      </c>
      <c r="BA883" s="6" t="e">
        <f>VLOOKUP(AL883,buff!$K:$P,6,FALSE)</f>
        <v>#N/A</v>
      </c>
      <c r="BB883" s="6" t="e">
        <f>VLOOKUP(AM883,buff!$K:$P,6,FALSE)</f>
        <v>#N/A</v>
      </c>
      <c r="BC883" s="6" t="e">
        <f>VLOOKUP(AN883,buff!$K:$P,6,FALSE)</f>
        <v>#N/A</v>
      </c>
      <c r="BD883">
        <f t="shared" si="230"/>
        <v>2</v>
      </c>
      <c r="BE883">
        <f t="shared" si="231"/>
        <v>1</v>
      </c>
      <c r="BF883" s="22">
        <f t="shared" si="232"/>
        <v>101502</v>
      </c>
    </row>
    <row r="884" spans="1:58" x14ac:dyDescent="0.15">
      <c r="A884" t="str">
        <f t="shared" si="235"/>
        <v>尼尔斯主动技能2等级18</v>
      </c>
      <c r="B884" s="8">
        <f t="shared" si="236"/>
        <v>10150218</v>
      </c>
      <c r="C884" s="8" t="str">
        <f>VLOOKUP(G884,角色!A:B,2,FALSE)</f>
        <v>尼尔斯</v>
      </c>
      <c r="D884" s="8" t="str">
        <f t="shared" si="237"/>
        <v>主动技能2</v>
      </c>
      <c r="E884" s="8">
        <f t="shared" si="221"/>
        <v>18</v>
      </c>
      <c r="F884" s="8">
        <f t="shared" si="238"/>
        <v>2</v>
      </c>
      <c r="G884" s="8">
        <f t="shared" si="239"/>
        <v>15</v>
      </c>
      <c r="H884" s="4" t="s">
        <v>886</v>
      </c>
      <c r="I884" s="20" t="str">
        <f t="shared" si="240"/>
        <v>对敌方后排单体攻击，造成150%攻击力（+193582）点伤害。</v>
      </c>
      <c r="J884" s="4" t="s">
        <v>277</v>
      </c>
      <c r="K884" s="1" t="s">
        <v>103</v>
      </c>
      <c r="L884" s="4" t="s">
        <v>106</v>
      </c>
      <c r="M884" s="4"/>
      <c r="N884" s="4">
        <v>117</v>
      </c>
      <c r="O884" s="20">
        <f>VLOOKUP(L884,对应表!BK:BL,2,FALSE)</f>
        <v>0</v>
      </c>
      <c r="P884" s="25" t="str">
        <f>_xlfn.IFNA(VLOOKUP(G884,角色!V:AE,主动技能!F884+1,FALSE),"")</f>
        <v>||eff_xuanbingjian_1|</v>
      </c>
      <c r="Q884" s="25">
        <f>(VLOOKUP(G884,角色!V:AE,主动技能!F884+4,FALSE))</f>
        <v>1</v>
      </c>
      <c r="R884" s="25">
        <v>17</v>
      </c>
      <c r="S884" s="25">
        <v>17</v>
      </c>
      <c r="T884" s="6" t="str">
        <f t="shared" si="241"/>
        <v/>
      </c>
      <c r="U884" s="6" t="str">
        <f t="shared" si="242"/>
        <v/>
      </c>
      <c r="V884" s="19" t="str">
        <f>VLOOKUP(G884,角色!AW:BC,主动技能!F884+1,FALSE)</f>
        <v>skill_06</v>
      </c>
      <c r="Y884">
        <f t="shared" si="243"/>
        <v>0</v>
      </c>
      <c r="Z884" s="19">
        <f>IF(VLOOKUP(C884,角色!CC:CI,主动技能!F884*2,FALSE)=0,"",VLOOKUP(C884,角色!CC:CI,主动技能!F884*2,FALSE))</f>
        <v>150</v>
      </c>
      <c r="AA884" s="19">
        <f>IF(VLOOKUP(C884,角色!CC:CI,主动技能!F884*2+1,FALSE)=0,0,VLOOKUP(C884,角色!CC:CI,主动技能!F884*2+1,FALSE))</f>
        <v>50</v>
      </c>
      <c r="AB884" s="19">
        <f>IF(INT(VLOOKUP(E884,角色属性概况!I:M,3,FALSE)*AA884/100)=0,"",(INT(VLOOKUP(E884,角色属性概况!I:M,3,FALSE)*AA884/100)))</f>
        <v>193582</v>
      </c>
      <c r="AE884" s="25">
        <f>(VLOOKUP(G884,角色!V:AE,主动技能!F884+7,FALSE))</f>
        <v>1</v>
      </c>
      <c r="AF884" s="19">
        <f>VLOOKUP(F884,对应表!AY:BA,3,FALSE)</f>
        <v>1</v>
      </c>
      <c r="AG884" s="19">
        <f>VLOOKUP(F884,对应表!AY:BA,2,FALSE)</f>
        <v>1</v>
      </c>
      <c r="AH884" s="25" t="str">
        <f>VLOOKUP(F884,特效对应!F:G,2,FALSE)</f>
        <v>attackex</v>
      </c>
      <c r="AJ884">
        <f t="shared" si="244"/>
        <v>18</v>
      </c>
      <c r="AQ884" s="6" t="str">
        <f>_xlfn.IFNA(IF(IF($AK884=AQ$5,VLOOKUP(AL884,buff!$K:$L,2,FALSE),"")=0,"",IF($AK884=AQ$5,VLOOKUP(AL884,buff!$K:$L,2,FALSE),"")),"")</f>
        <v/>
      </c>
      <c r="AR884" s="6" t="str">
        <f>_xlfn.IFNA(IF(IF($AK884=AR$5,VLOOKUP(AM884,buff!$K:$L,2,FALSE),"")=0,"",IF($AK884=AR$5,VLOOKUP(AM884,buff!$K:$L,2,FALSE),"")),"")</f>
        <v/>
      </c>
      <c r="AS884" s="6" t="str">
        <f>_xlfn.IFNA(IF(IF($AK884=AS$5,VLOOKUP(AN884,buff!$K:$L,2,FALSE),"")=0,"",IF($AK884=AS$5,VLOOKUP(AN884,buff!$K:$L,2,FALSE),"")),"")</f>
        <v/>
      </c>
      <c r="AT884" s="6" t="str">
        <f>_xlfn.IFNA(IF(IF($AK884=AT$5,VLOOKUP(AO884,buff!$K:$L,2,FALSE),"")=0,"",IF($AK884=AT$5,VLOOKUP(AO884,buff!$K:$L,2,FALSE),"")),"")</f>
        <v/>
      </c>
      <c r="AU884" s="6" t="str">
        <f>_xlfn.IFNA(IF(IF($AK884=AU$5,VLOOKUP(AP884,buff!$K:$L,2,FALSE),"")=0,"",IF($AK884=AU$5,VLOOKUP(AP884,buff!$K:$L,2,FALSE),"")),"")</f>
        <v/>
      </c>
      <c r="AV884" s="6" t="str">
        <f>_xlfn.IFNA(IF(IF($AK884=AV$5,VLOOKUP(AL884,buff!$K:$L,2,FALSE),"")=0,"",IF($AK884=AV$5,VLOOKUP(AL884,buff!$K:$L,2,FALSE),"")),"")</f>
        <v/>
      </c>
      <c r="AW884" s="6" t="str">
        <f>_xlfn.IFNA(IF(IF($AK884=AW$5,VLOOKUP(AM884,buff!$K:$L,2,FALSE),"")=0,"",IF($AK884=AW$5,VLOOKUP(AM884,buff!$K:$L,2,FALSE),"")),"")</f>
        <v/>
      </c>
      <c r="AX884" s="6" t="str">
        <f>_xlfn.IFNA(IF(IF($AK884=AX$5,VLOOKUP(AN884,buff!$K:$L,2,FALSE),"")=0,"",IF($AK884=AX$5,VLOOKUP(AN884,buff!$K:$L,2,FALSE),"")),"")</f>
        <v/>
      </c>
      <c r="AY884" s="6" t="str">
        <f>_xlfn.IFNA(IF(IF($AK884=AY$5,VLOOKUP(AO884,buff!$K:$L,2,FALSE),"")=0,"",IF($AK884=AY$5,VLOOKUP(AO884,buff!$K:$L,2,FALSE),"")),"")</f>
        <v/>
      </c>
      <c r="AZ884" s="6" t="str">
        <f>_xlfn.IFNA(IF(IF($AK884=AZ$5,VLOOKUP(AP884,buff!$K:$L,2,FALSE),"")=0,"",IF($AK884=AZ$5,VLOOKUP(AP884,buff!$K:$L,2,FALSE),"")),"")</f>
        <v/>
      </c>
      <c r="BA884" s="6" t="e">
        <f>VLOOKUP(AL884,buff!$K:$P,6,FALSE)</f>
        <v>#N/A</v>
      </c>
      <c r="BB884" s="6" t="e">
        <f>VLOOKUP(AM884,buff!$K:$P,6,FALSE)</f>
        <v>#N/A</v>
      </c>
      <c r="BC884" s="6" t="e">
        <f>VLOOKUP(AN884,buff!$K:$P,6,FALSE)</f>
        <v>#N/A</v>
      </c>
      <c r="BD884">
        <f t="shared" si="230"/>
        <v>2</v>
      </c>
      <c r="BE884">
        <f t="shared" si="231"/>
        <v>1</v>
      </c>
      <c r="BF884" s="22">
        <f t="shared" si="232"/>
        <v>101502</v>
      </c>
    </row>
    <row r="885" spans="1:58" x14ac:dyDescent="0.15">
      <c r="A885" t="str">
        <f t="shared" si="235"/>
        <v>尼尔斯主动技能2等级19</v>
      </c>
      <c r="B885" s="8">
        <f t="shared" si="236"/>
        <v>10150219</v>
      </c>
      <c r="C885" s="8" t="str">
        <f>VLOOKUP(G885,角色!A:B,2,FALSE)</f>
        <v>尼尔斯</v>
      </c>
      <c r="D885" s="8" t="str">
        <f t="shared" si="237"/>
        <v>主动技能2</v>
      </c>
      <c r="E885" s="8">
        <f t="shared" si="221"/>
        <v>19</v>
      </c>
      <c r="F885" s="8">
        <f t="shared" si="238"/>
        <v>2</v>
      </c>
      <c r="G885" s="8">
        <f t="shared" si="239"/>
        <v>15</v>
      </c>
      <c r="H885" s="4" t="s">
        <v>886</v>
      </c>
      <c r="I885" s="20" t="str">
        <f t="shared" si="240"/>
        <v>对敌方后排单体攻击，造成150%攻击力（+274158）点伤害。</v>
      </c>
      <c r="J885" s="4" t="s">
        <v>277</v>
      </c>
      <c r="K885" s="1" t="s">
        <v>103</v>
      </c>
      <c r="L885" s="4" t="s">
        <v>106</v>
      </c>
      <c r="M885" s="4"/>
      <c r="N885" s="4">
        <v>118</v>
      </c>
      <c r="O885" s="20">
        <f>VLOOKUP(L885,对应表!BK:BL,2,FALSE)</f>
        <v>0</v>
      </c>
      <c r="P885" s="25" t="str">
        <f>_xlfn.IFNA(VLOOKUP(G885,角色!V:AE,主动技能!F885+1,FALSE),"")</f>
        <v>||eff_xuanbingjian_1|</v>
      </c>
      <c r="Q885" s="25">
        <f>(VLOOKUP(G885,角色!V:AE,主动技能!F885+4,FALSE))</f>
        <v>1</v>
      </c>
      <c r="R885" s="25">
        <v>18</v>
      </c>
      <c r="S885" s="25">
        <v>18</v>
      </c>
      <c r="T885" s="6" t="str">
        <f t="shared" si="241"/>
        <v/>
      </c>
      <c r="U885" s="6" t="str">
        <f t="shared" si="242"/>
        <v/>
      </c>
      <c r="V885" s="19" t="str">
        <f>VLOOKUP(G885,角色!AW:BC,主动技能!F885+1,FALSE)</f>
        <v>skill_06</v>
      </c>
      <c r="Y885">
        <f t="shared" si="243"/>
        <v>0</v>
      </c>
      <c r="Z885" s="19">
        <f>IF(VLOOKUP(C885,角色!CC:CI,主动技能!F885*2,FALSE)=0,"",VLOOKUP(C885,角色!CC:CI,主动技能!F885*2,FALSE))</f>
        <v>150</v>
      </c>
      <c r="AA885" s="19">
        <f>IF(VLOOKUP(C885,角色!CC:CI,主动技能!F885*2+1,FALSE)=0,0,VLOOKUP(C885,角色!CC:CI,主动技能!F885*2+1,FALSE))</f>
        <v>50</v>
      </c>
      <c r="AB885" s="19">
        <f>IF(INT(VLOOKUP(E885,角色属性概况!I:M,3,FALSE)*AA885/100)=0,"",(INT(VLOOKUP(E885,角色属性概况!I:M,3,FALSE)*AA885/100)))</f>
        <v>274158</v>
      </c>
      <c r="AE885" s="25">
        <f>(VLOOKUP(G885,角色!V:AE,主动技能!F885+7,FALSE))</f>
        <v>1</v>
      </c>
      <c r="AF885" s="19">
        <f>VLOOKUP(F885,对应表!AY:BA,3,FALSE)</f>
        <v>1</v>
      </c>
      <c r="AG885" s="19">
        <f>VLOOKUP(F885,对应表!AY:BA,2,FALSE)</f>
        <v>1</v>
      </c>
      <c r="AH885" s="25" t="str">
        <f>VLOOKUP(F885,特效对应!F:G,2,FALSE)</f>
        <v>attackex</v>
      </c>
      <c r="AJ885">
        <f t="shared" si="244"/>
        <v>19</v>
      </c>
      <c r="AQ885" s="6" t="str">
        <f>_xlfn.IFNA(IF(IF($AK885=AQ$5,VLOOKUP(AL885,buff!$K:$L,2,FALSE),"")=0,"",IF($AK885=AQ$5,VLOOKUP(AL885,buff!$K:$L,2,FALSE),"")),"")</f>
        <v/>
      </c>
      <c r="AR885" s="6" t="str">
        <f>_xlfn.IFNA(IF(IF($AK885=AR$5,VLOOKUP(AM885,buff!$K:$L,2,FALSE),"")=0,"",IF($AK885=AR$5,VLOOKUP(AM885,buff!$K:$L,2,FALSE),"")),"")</f>
        <v/>
      </c>
      <c r="AS885" s="6" t="str">
        <f>_xlfn.IFNA(IF(IF($AK885=AS$5,VLOOKUP(AN885,buff!$K:$L,2,FALSE),"")=0,"",IF($AK885=AS$5,VLOOKUP(AN885,buff!$K:$L,2,FALSE),"")),"")</f>
        <v/>
      </c>
      <c r="AT885" s="6" t="str">
        <f>_xlfn.IFNA(IF(IF($AK885=AT$5,VLOOKUP(AO885,buff!$K:$L,2,FALSE),"")=0,"",IF($AK885=AT$5,VLOOKUP(AO885,buff!$K:$L,2,FALSE),"")),"")</f>
        <v/>
      </c>
      <c r="AU885" s="6" t="str">
        <f>_xlfn.IFNA(IF(IF($AK885=AU$5,VLOOKUP(AP885,buff!$K:$L,2,FALSE),"")=0,"",IF($AK885=AU$5,VLOOKUP(AP885,buff!$K:$L,2,FALSE),"")),"")</f>
        <v/>
      </c>
      <c r="AV885" s="6" t="str">
        <f>_xlfn.IFNA(IF(IF($AK885=AV$5,VLOOKUP(AL885,buff!$K:$L,2,FALSE),"")=0,"",IF($AK885=AV$5,VLOOKUP(AL885,buff!$K:$L,2,FALSE),"")),"")</f>
        <v/>
      </c>
      <c r="AW885" s="6" t="str">
        <f>_xlfn.IFNA(IF(IF($AK885=AW$5,VLOOKUP(AM885,buff!$K:$L,2,FALSE),"")=0,"",IF($AK885=AW$5,VLOOKUP(AM885,buff!$K:$L,2,FALSE),"")),"")</f>
        <v/>
      </c>
      <c r="AX885" s="6" t="str">
        <f>_xlfn.IFNA(IF(IF($AK885=AX$5,VLOOKUP(AN885,buff!$K:$L,2,FALSE),"")=0,"",IF($AK885=AX$5,VLOOKUP(AN885,buff!$K:$L,2,FALSE),"")),"")</f>
        <v/>
      </c>
      <c r="AY885" s="6" t="str">
        <f>_xlfn.IFNA(IF(IF($AK885=AY$5,VLOOKUP(AO885,buff!$K:$L,2,FALSE),"")=0,"",IF($AK885=AY$5,VLOOKUP(AO885,buff!$K:$L,2,FALSE),"")),"")</f>
        <v/>
      </c>
      <c r="AZ885" s="6" t="str">
        <f>_xlfn.IFNA(IF(IF($AK885=AZ$5,VLOOKUP(AP885,buff!$K:$L,2,FALSE),"")=0,"",IF($AK885=AZ$5,VLOOKUP(AP885,buff!$K:$L,2,FALSE),"")),"")</f>
        <v/>
      </c>
      <c r="BA885" s="6" t="e">
        <f>VLOOKUP(AL885,buff!$K:$P,6,FALSE)</f>
        <v>#N/A</v>
      </c>
      <c r="BB885" s="6" t="e">
        <f>VLOOKUP(AM885,buff!$K:$P,6,FALSE)</f>
        <v>#N/A</v>
      </c>
      <c r="BC885" s="6" t="e">
        <f>VLOOKUP(AN885,buff!$K:$P,6,FALSE)</f>
        <v>#N/A</v>
      </c>
      <c r="BD885">
        <f t="shared" si="230"/>
        <v>2</v>
      </c>
      <c r="BE885">
        <f t="shared" si="231"/>
        <v>1</v>
      </c>
      <c r="BF885" s="22">
        <f t="shared" si="232"/>
        <v>101502</v>
      </c>
    </row>
    <row r="886" spans="1:58" x14ac:dyDescent="0.15">
      <c r="A886" t="str">
        <f t="shared" si="235"/>
        <v>尼尔斯主动技能2等级20</v>
      </c>
      <c r="B886" s="8">
        <f t="shared" si="236"/>
        <v>10150220</v>
      </c>
      <c r="C886" s="8" t="str">
        <f>VLOOKUP(G886,角色!A:B,2,FALSE)</f>
        <v>尼尔斯</v>
      </c>
      <c r="D886" s="8" t="str">
        <f t="shared" si="237"/>
        <v>主动技能2</v>
      </c>
      <c r="E886" s="8">
        <f t="shared" si="221"/>
        <v>20</v>
      </c>
      <c r="F886" s="8">
        <f t="shared" si="238"/>
        <v>2</v>
      </c>
      <c r="G886" s="8">
        <f t="shared" si="239"/>
        <v>15</v>
      </c>
      <c r="H886" s="4" t="s">
        <v>886</v>
      </c>
      <c r="I886" s="20" t="str">
        <f t="shared" si="240"/>
        <v>对敌方后排单体攻击，造成150%攻击力（+388230）点伤害。</v>
      </c>
      <c r="J886" s="4" t="s">
        <v>277</v>
      </c>
      <c r="K886" s="1" t="s">
        <v>103</v>
      </c>
      <c r="L886" s="4" t="s">
        <v>106</v>
      </c>
      <c r="M886" s="4"/>
      <c r="N886" s="4">
        <v>119</v>
      </c>
      <c r="O886" s="20">
        <f>VLOOKUP(L886,对应表!BK:BL,2,FALSE)</f>
        <v>0</v>
      </c>
      <c r="P886" s="25" t="str">
        <f>_xlfn.IFNA(VLOOKUP(G886,角色!V:AE,主动技能!F886+1,FALSE),"")</f>
        <v>||eff_xuanbingjian_1|</v>
      </c>
      <c r="Q886" s="25">
        <f>(VLOOKUP(G886,角色!V:AE,主动技能!F886+4,FALSE))</f>
        <v>1</v>
      </c>
      <c r="R886" s="25">
        <v>19</v>
      </c>
      <c r="S886" s="25">
        <v>19</v>
      </c>
      <c r="T886" s="6" t="str">
        <f t="shared" si="241"/>
        <v/>
      </c>
      <c r="U886" s="6" t="str">
        <f t="shared" si="242"/>
        <v/>
      </c>
      <c r="V886" s="19" t="str">
        <f>VLOOKUP(G886,角色!AW:BC,主动技能!F886+1,FALSE)</f>
        <v>skill_06</v>
      </c>
      <c r="Y886">
        <f t="shared" si="243"/>
        <v>0</v>
      </c>
      <c r="Z886" s="19">
        <f>IF(VLOOKUP(C886,角色!CC:CI,主动技能!F886*2,FALSE)=0,"",VLOOKUP(C886,角色!CC:CI,主动技能!F886*2,FALSE))</f>
        <v>150</v>
      </c>
      <c r="AA886" s="19">
        <f>IF(VLOOKUP(C886,角色!CC:CI,主动技能!F886*2+1,FALSE)=0,0,VLOOKUP(C886,角色!CC:CI,主动技能!F886*2+1,FALSE))</f>
        <v>50</v>
      </c>
      <c r="AB886" s="19">
        <f>IF(INT(VLOOKUP(E886,角色属性概况!I:M,3,FALSE)*AA886/100)=0,"",(INT(VLOOKUP(E886,角色属性概况!I:M,3,FALSE)*AA886/100)))</f>
        <v>388230</v>
      </c>
      <c r="AE886" s="25">
        <f>(VLOOKUP(G886,角色!V:AE,主动技能!F886+7,FALSE))</f>
        <v>1</v>
      </c>
      <c r="AF886" s="19">
        <f>VLOOKUP(F886,对应表!AY:BA,3,FALSE)</f>
        <v>1</v>
      </c>
      <c r="AG886" s="19">
        <f>VLOOKUP(F886,对应表!AY:BA,2,FALSE)</f>
        <v>1</v>
      </c>
      <c r="AH886" s="25" t="str">
        <f>VLOOKUP(F886,特效对应!F:G,2,FALSE)</f>
        <v>attackex</v>
      </c>
      <c r="AJ886">
        <f t="shared" si="244"/>
        <v>20</v>
      </c>
      <c r="AQ886" s="6" t="str">
        <f>_xlfn.IFNA(IF(IF($AK886=AQ$5,VLOOKUP(AL886,buff!$K:$L,2,FALSE),"")=0,"",IF($AK886=AQ$5,VLOOKUP(AL886,buff!$K:$L,2,FALSE),"")),"")</f>
        <v/>
      </c>
      <c r="AR886" s="6" t="str">
        <f>_xlfn.IFNA(IF(IF($AK886=AR$5,VLOOKUP(AM886,buff!$K:$L,2,FALSE),"")=0,"",IF($AK886=AR$5,VLOOKUP(AM886,buff!$K:$L,2,FALSE),"")),"")</f>
        <v/>
      </c>
      <c r="AS886" s="6" t="str">
        <f>_xlfn.IFNA(IF(IF($AK886=AS$5,VLOOKUP(AN886,buff!$K:$L,2,FALSE),"")=0,"",IF($AK886=AS$5,VLOOKUP(AN886,buff!$K:$L,2,FALSE),"")),"")</f>
        <v/>
      </c>
      <c r="AT886" s="6" t="str">
        <f>_xlfn.IFNA(IF(IF($AK886=AT$5,VLOOKUP(AO886,buff!$K:$L,2,FALSE),"")=0,"",IF($AK886=AT$5,VLOOKUP(AO886,buff!$K:$L,2,FALSE),"")),"")</f>
        <v/>
      </c>
      <c r="AU886" s="6" t="str">
        <f>_xlfn.IFNA(IF(IF($AK886=AU$5,VLOOKUP(AP886,buff!$K:$L,2,FALSE),"")=0,"",IF($AK886=AU$5,VLOOKUP(AP886,buff!$K:$L,2,FALSE),"")),"")</f>
        <v/>
      </c>
      <c r="AV886" s="6" t="str">
        <f>_xlfn.IFNA(IF(IF($AK886=AV$5,VLOOKUP(AL886,buff!$K:$L,2,FALSE),"")=0,"",IF($AK886=AV$5,VLOOKUP(AL886,buff!$K:$L,2,FALSE),"")),"")</f>
        <v/>
      </c>
      <c r="AW886" s="6" t="str">
        <f>_xlfn.IFNA(IF(IF($AK886=AW$5,VLOOKUP(AM886,buff!$K:$L,2,FALSE),"")=0,"",IF($AK886=AW$5,VLOOKUP(AM886,buff!$K:$L,2,FALSE),"")),"")</f>
        <v/>
      </c>
      <c r="AX886" s="6" t="str">
        <f>_xlfn.IFNA(IF(IF($AK886=AX$5,VLOOKUP(AN886,buff!$K:$L,2,FALSE),"")=0,"",IF($AK886=AX$5,VLOOKUP(AN886,buff!$K:$L,2,FALSE),"")),"")</f>
        <v/>
      </c>
      <c r="AY886" s="6" t="str">
        <f>_xlfn.IFNA(IF(IF($AK886=AY$5,VLOOKUP(AO886,buff!$K:$L,2,FALSE),"")=0,"",IF($AK886=AY$5,VLOOKUP(AO886,buff!$K:$L,2,FALSE),"")),"")</f>
        <v/>
      </c>
      <c r="AZ886" s="6" t="str">
        <f>_xlfn.IFNA(IF(IF($AK886=AZ$5,VLOOKUP(AP886,buff!$K:$L,2,FALSE),"")=0,"",IF($AK886=AZ$5,VLOOKUP(AP886,buff!$K:$L,2,FALSE),"")),"")</f>
        <v/>
      </c>
      <c r="BA886" s="6" t="e">
        <f>VLOOKUP(AL886,buff!$K:$P,6,FALSE)</f>
        <v>#N/A</v>
      </c>
      <c r="BB886" s="6" t="e">
        <f>VLOOKUP(AM886,buff!$K:$P,6,FALSE)</f>
        <v>#N/A</v>
      </c>
      <c r="BC886" s="6" t="e">
        <f>VLOOKUP(AN886,buff!$K:$P,6,FALSE)</f>
        <v>#N/A</v>
      </c>
      <c r="BD886">
        <f t="shared" si="230"/>
        <v>2</v>
      </c>
      <c r="BE886">
        <f t="shared" si="231"/>
        <v>1</v>
      </c>
      <c r="BF886" s="22">
        <f t="shared" si="232"/>
        <v>101502</v>
      </c>
    </row>
    <row r="887" spans="1:58" x14ac:dyDescent="0.15">
      <c r="A887" t="str">
        <f t="shared" si="235"/>
        <v>尼尔斯主动技能3等级1</v>
      </c>
      <c r="B887" s="8">
        <f t="shared" si="236"/>
        <v>10150301</v>
      </c>
      <c r="C887" s="8" t="str">
        <f>VLOOKUP(G887,角色!A:B,2,FALSE)</f>
        <v>尼尔斯</v>
      </c>
      <c r="D887" s="8" t="str">
        <f t="shared" si="237"/>
        <v>主动技能3</v>
      </c>
      <c r="E887" s="8">
        <f t="shared" si="221"/>
        <v>1</v>
      </c>
      <c r="F887" s="8">
        <f t="shared" si="238"/>
        <v>3</v>
      </c>
      <c r="G887" s="8">
        <f t="shared" si="239"/>
        <v>15</v>
      </c>
      <c r="H887" s="4" t="s">
        <v>883</v>
      </c>
      <c r="I887" s="20" t="str">
        <f>"对敌方"&amp;L887&amp;"攻击，造成"&amp;Z887&amp;"%攻击力（+"&amp;AB887&amp;"）点伤害。并使目标眩晕。"</f>
        <v>对敌方全体攻击，造成125%攻击力（+276）点伤害。并使目标眩晕。</v>
      </c>
      <c r="J887" s="4" t="s">
        <v>277</v>
      </c>
      <c r="K887" s="1" t="s">
        <v>102</v>
      </c>
      <c r="L887" s="4" t="s">
        <v>108</v>
      </c>
      <c r="M887" s="4"/>
      <c r="N887" s="4">
        <v>100</v>
      </c>
      <c r="O887" s="20">
        <f>VLOOKUP(L887,对应表!BK:BL,2,FALSE)</f>
        <v>100</v>
      </c>
      <c r="P887" s="25" t="str">
        <f>_xlfn.IFNA(VLOOKUP(G887,角色!V:AE,主动技能!F887+1,FALSE),"")</f>
        <v>||eff_xingyujianglin|</v>
      </c>
      <c r="Q887" s="25">
        <f>(VLOOKUP(G887,角色!V:AE,主动技能!F887+4,FALSE))</f>
        <v>3</v>
      </c>
      <c r="R887" s="25">
        <v>0</v>
      </c>
      <c r="S887" s="25">
        <v>0</v>
      </c>
      <c r="T887" s="6" t="str">
        <f t="shared" si="241"/>
        <v>100006:20:2:0</v>
      </c>
      <c r="U887" s="6" t="str">
        <f t="shared" si="242"/>
        <v/>
      </c>
      <c r="V887" s="19" t="str">
        <f>VLOOKUP(G887,角色!AW:BC,主动技能!F887+1,FALSE)</f>
        <v>skill_17</v>
      </c>
      <c r="Y887">
        <f t="shared" ref="Y887:Y950" si="245">VLOOKUP(D887,BG:BH,2,FALSE)</f>
        <v>0</v>
      </c>
      <c r="Z887" s="19">
        <f>IF(VLOOKUP(C887,角色!CC:CI,主动技能!F887*2,FALSE)=0,"",VLOOKUP(C887,角色!CC:CI,主动技能!F887*2,FALSE))</f>
        <v>125</v>
      </c>
      <c r="AA887" s="19">
        <f>IF(VLOOKUP(C887,角色!CC:CI,主动技能!F887*2+1,FALSE)=0,0,VLOOKUP(C887,角色!CC:CI,主动技能!F887*2+1,FALSE))</f>
        <v>25</v>
      </c>
      <c r="AB887" s="19">
        <f>IF(INT(VLOOKUP(E887,角色属性概况!I:M,3,FALSE)*AA887/100)=0,"",(INT(VLOOKUP(E887,角色属性概况!I:M,3,FALSE)*AA887/100)))</f>
        <v>276</v>
      </c>
      <c r="AE887" s="25">
        <f>(VLOOKUP(G887,角色!V:AE,主动技能!F887+7,FALSE))</f>
        <v>1</v>
      </c>
      <c r="AF887" s="19">
        <f>VLOOKUP(F887,对应表!AY:BA,3,FALSE)</f>
        <v>2</v>
      </c>
      <c r="AG887" s="19">
        <f>VLOOKUP(F887,对应表!AY:BA,2,FALSE)</f>
        <v>2</v>
      </c>
      <c r="AH887" s="25" t="str">
        <f>VLOOKUP(F887,特效对应!F:G,2,FALSE)</f>
        <v>attackex</v>
      </c>
      <c r="AJ887">
        <f t="shared" si="244"/>
        <v>1</v>
      </c>
      <c r="AK887" t="s">
        <v>117</v>
      </c>
      <c r="AL887" s="4" t="s">
        <v>929</v>
      </c>
      <c r="AQ887" s="6" t="str">
        <f>_xlfn.IFNA(IF(IF($AK887=AQ$5,VLOOKUP(AL887,buff!$K:$L,2,FALSE),"")=0,"",IF($AK887=AQ$5,VLOOKUP(AL887,buff!$K:$L,2,FALSE),"")),"")</f>
        <v>100006:20:2:0</v>
      </c>
      <c r="AR887" s="6" t="str">
        <f>_xlfn.IFNA(IF(IF($AK887=AR$5,VLOOKUP(AM887,buff!$K:$L,2,FALSE),"")=0,"",IF($AK887=AR$5,VLOOKUP(AM887,buff!$K:$L,2,FALSE),"")),"")</f>
        <v/>
      </c>
      <c r="AS887" s="6" t="str">
        <f>_xlfn.IFNA(IF(IF($AK887=AS$5,VLOOKUP(AN887,buff!$K:$L,2,FALSE),"")=0,"",IF($AK887=AS$5,VLOOKUP(AN887,buff!$K:$L,2,FALSE),"")),"")</f>
        <v/>
      </c>
      <c r="AT887" s="6" t="str">
        <f>_xlfn.IFNA(IF(IF($AK887=AT$5,VLOOKUP(AO887,buff!$K:$L,2,FALSE),"")=0,"",IF($AK887=AT$5,VLOOKUP(AO887,buff!$K:$L,2,FALSE),"")),"")</f>
        <v/>
      </c>
      <c r="AU887" s="6" t="str">
        <f>_xlfn.IFNA(IF(IF($AK887=AU$5,VLOOKUP(AP887,buff!$K:$L,2,FALSE),"")=0,"",IF($AK887=AU$5,VLOOKUP(AP887,buff!$K:$L,2,FALSE),"")),"")</f>
        <v/>
      </c>
      <c r="AV887" s="6" t="str">
        <f>_xlfn.IFNA(IF(IF($AK887=AV$5,VLOOKUP(AL887,buff!$K:$L,2,FALSE),"")=0,"",IF($AK887=AV$5,VLOOKUP(AL887,buff!$K:$L,2,FALSE),"")),"")</f>
        <v/>
      </c>
      <c r="AW887" s="6" t="str">
        <f>_xlfn.IFNA(IF(IF($AK887=AW$5,VLOOKUP(AM887,buff!$K:$L,2,FALSE),"")=0,"",IF($AK887=AW$5,VLOOKUP(AM887,buff!$K:$L,2,FALSE),"")),"")</f>
        <v/>
      </c>
      <c r="AX887" s="6" t="str">
        <f>_xlfn.IFNA(IF(IF($AK887=AX$5,VLOOKUP(AN887,buff!$K:$L,2,FALSE),"")=0,"",IF($AK887=AX$5,VLOOKUP(AN887,buff!$K:$L,2,FALSE),"")),"")</f>
        <v/>
      </c>
      <c r="AY887" s="6" t="str">
        <f>_xlfn.IFNA(IF(IF($AK887=AY$5,VLOOKUP(AO887,buff!$K:$L,2,FALSE),"")=0,"",IF($AK887=AY$5,VLOOKUP(AO887,buff!$K:$L,2,FALSE),"")),"")</f>
        <v/>
      </c>
      <c r="AZ887" s="6" t="str">
        <f>_xlfn.IFNA(IF(IF($AK887=AZ$5,VLOOKUP(AP887,buff!$K:$L,2,FALSE),"")=0,"",IF($AK887=AZ$5,VLOOKUP(AP887,buff!$K:$L,2,FALSE),"")),"")</f>
        <v/>
      </c>
      <c r="BA887" s="6">
        <f>VLOOKUP(AL887,buff!$K:$P,6,FALSE)</f>
        <v>0</v>
      </c>
      <c r="BB887" s="6" t="e">
        <f>VLOOKUP(AM887,buff!$K:$P,6,FALSE)</f>
        <v>#N/A</v>
      </c>
      <c r="BC887" s="6" t="e">
        <f>VLOOKUP(AN887,buff!$K:$P,6,FALSE)</f>
        <v>#N/A</v>
      </c>
      <c r="BD887">
        <f t="shared" si="230"/>
        <v>3</v>
      </c>
      <c r="BE887">
        <f t="shared" si="231"/>
        <v>2</v>
      </c>
      <c r="BF887" s="22">
        <f t="shared" si="232"/>
        <v>101503</v>
      </c>
    </row>
    <row r="888" spans="1:58" x14ac:dyDescent="0.15">
      <c r="A888" t="str">
        <f t="shared" si="235"/>
        <v>尼尔斯主动技能3等级2</v>
      </c>
      <c r="B888" s="8">
        <f t="shared" si="236"/>
        <v>10150302</v>
      </c>
      <c r="C888" s="8" t="str">
        <f>VLOOKUP(G888,角色!A:B,2,FALSE)</f>
        <v>尼尔斯</v>
      </c>
      <c r="D888" s="8" t="str">
        <f t="shared" si="237"/>
        <v>主动技能3</v>
      </c>
      <c r="E888" s="8">
        <f t="shared" si="221"/>
        <v>2</v>
      </c>
      <c r="F888" s="8">
        <f t="shared" si="238"/>
        <v>3</v>
      </c>
      <c r="G888" s="8">
        <f t="shared" si="239"/>
        <v>15</v>
      </c>
      <c r="H888" s="4" t="s">
        <v>883</v>
      </c>
      <c r="I888" s="20" t="str">
        <f t="shared" ref="I888:I906" si="246">"对敌方"&amp;L888&amp;"攻击，造成"&amp;Z888&amp;"%攻击力（+"&amp;AB888&amp;"）点伤害。并使目标眩晕。"</f>
        <v>对敌方全体攻击，造成125%攻击力（+305）点伤害。并使目标眩晕。</v>
      </c>
      <c r="J888" s="4" t="s">
        <v>277</v>
      </c>
      <c r="K888" s="1" t="s">
        <v>102</v>
      </c>
      <c r="L888" s="4" t="s">
        <v>108</v>
      </c>
      <c r="M888" s="4"/>
      <c r="N888" s="4">
        <v>100</v>
      </c>
      <c r="O888" s="20">
        <f>VLOOKUP(L888,对应表!BK:BL,2,FALSE)</f>
        <v>100</v>
      </c>
      <c r="P888" s="25" t="str">
        <f>_xlfn.IFNA(VLOOKUP(G888,角色!V:AE,主动技能!F888+1,FALSE),"")</f>
        <v>||eff_xingyujianglin|</v>
      </c>
      <c r="Q888" s="25">
        <f>(VLOOKUP(G888,角色!V:AE,主动技能!F888+4,FALSE))</f>
        <v>3</v>
      </c>
      <c r="R888" s="25">
        <v>0</v>
      </c>
      <c r="S888" s="25">
        <v>0</v>
      </c>
      <c r="T888" s="6" t="str">
        <f t="shared" si="241"/>
        <v>100006:20:2:0</v>
      </c>
      <c r="U888" s="6" t="str">
        <f t="shared" si="242"/>
        <v/>
      </c>
      <c r="V888" s="19" t="str">
        <f>VLOOKUP(G888,角色!AW:BC,主动技能!F888+1,FALSE)</f>
        <v>skill_17</v>
      </c>
      <c r="Y888">
        <f t="shared" si="245"/>
        <v>0</v>
      </c>
      <c r="Z888" s="19">
        <f>IF(VLOOKUP(C888,角色!CC:CI,主动技能!F888*2,FALSE)=0,"",VLOOKUP(C888,角色!CC:CI,主动技能!F888*2,FALSE))</f>
        <v>125</v>
      </c>
      <c r="AA888" s="19">
        <f>IF(VLOOKUP(C888,角色!CC:CI,主动技能!F888*2+1,FALSE)=0,0,VLOOKUP(C888,角色!CC:CI,主动技能!F888*2+1,FALSE))</f>
        <v>25</v>
      </c>
      <c r="AB888" s="19">
        <f>IF(INT(VLOOKUP(E888,角色属性概况!I:M,3,FALSE)*AA888/100)=0,"",(INT(VLOOKUP(E888,角色属性概况!I:M,3,FALSE)*AA888/100)))</f>
        <v>305</v>
      </c>
      <c r="AE888" s="25">
        <f>(VLOOKUP(G888,角色!V:AE,主动技能!F888+7,FALSE))</f>
        <v>1</v>
      </c>
      <c r="AF888" s="19">
        <f>VLOOKUP(F888,对应表!AY:BA,3,FALSE)</f>
        <v>2</v>
      </c>
      <c r="AG888" s="19">
        <f>VLOOKUP(F888,对应表!AY:BA,2,FALSE)</f>
        <v>2</v>
      </c>
      <c r="AH888" s="25" t="str">
        <f>VLOOKUP(F888,特效对应!F:G,2,FALSE)</f>
        <v>attackex</v>
      </c>
      <c r="AJ888">
        <f t="shared" si="244"/>
        <v>2</v>
      </c>
      <c r="AK888" t="s">
        <v>117</v>
      </c>
      <c r="AL888" s="4" t="s">
        <v>929</v>
      </c>
      <c r="AQ888" s="6" t="str">
        <f>_xlfn.IFNA(IF(IF($AK888=AQ$5,VLOOKUP(AL888,buff!$K:$L,2,FALSE),"")=0,"",IF($AK888=AQ$5,VLOOKUP(AL888,buff!$K:$L,2,FALSE),"")),"")</f>
        <v>100006:20:2:0</v>
      </c>
      <c r="AR888" s="6" t="str">
        <f>_xlfn.IFNA(IF(IF($AK888=AR$5,VLOOKUP(AM888,buff!$K:$L,2,FALSE),"")=0,"",IF($AK888=AR$5,VLOOKUP(AM888,buff!$K:$L,2,FALSE),"")),"")</f>
        <v/>
      </c>
      <c r="AS888" s="6" t="str">
        <f>_xlfn.IFNA(IF(IF($AK888=AS$5,VLOOKUP(AN888,buff!$K:$L,2,FALSE),"")=0,"",IF($AK888=AS$5,VLOOKUP(AN888,buff!$K:$L,2,FALSE),"")),"")</f>
        <v/>
      </c>
      <c r="AT888" s="6" t="str">
        <f>_xlfn.IFNA(IF(IF($AK888=AT$5,VLOOKUP(AO888,buff!$K:$L,2,FALSE),"")=0,"",IF($AK888=AT$5,VLOOKUP(AO888,buff!$K:$L,2,FALSE),"")),"")</f>
        <v/>
      </c>
      <c r="AU888" s="6" t="str">
        <f>_xlfn.IFNA(IF(IF($AK888=AU$5,VLOOKUP(AP888,buff!$K:$L,2,FALSE),"")=0,"",IF($AK888=AU$5,VLOOKUP(AP888,buff!$K:$L,2,FALSE),"")),"")</f>
        <v/>
      </c>
      <c r="AV888" s="6" t="str">
        <f>_xlfn.IFNA(IF(IF($AK888=AV$5,VLOOKUP(AL888,buff!$K:$L,2,FALSE),"")=0,"",IF($AK888=AV$5,VLOOKUP(AL888,buff!$K:$L,2,FALSE),"")),"")</f>
        <v/>
      </c>
      <c r="AW888" s="6" t="str">
        <f>_xlfn.IFNA(IF(IF($AK888=AW$5,VLOOKUP(AM888,buff!$K:$L,2,FALSE),"")=0,"",IF($AK888=AW$5,VLOOKUP(AM888,buff!$K:$L,2,FALSE),"")),"")</f>
        <v/>
      </c>
      <c r="AX888" s="6" t="str">
        <f>_xlfn.IFNA(IF(IF($AK888=AX$5,VLOOKUP(AN888,buff!$K:$L,2,FALSE),"")=0,"",IF($AK888=AX$5,VLOOKUP(AN888,buff!$K:$L,2,FALSE),"")),"")</f>
        <v/>
      </c>
      <c r="AY888" s="6" t="str">
        <f>_xlfn.IFNA(IF(IF($AK888=AY$5,VLOOKUP(AO888,buff!$K:$L,2,FALSE),"")=0,"",IF($AK888=AY$5,VLOOKUP(AO888,buff!$K:$L,2,FALSE),"")),"")</f>
        <v/>
      </c>
      <c r="AZ888" s="6" t="str">
        <f>_xlfn.IFNA(IF(IF($AK888=AZ$5,VLOOKUP(AP888,buff!$K:$L,2,FALSE),"")=0,"",IF($AK888=AZ$5,VLOOKUP(AP888,buff!$K:$L,2,FALSE),"")),"")</f>
        <v/>
      </c>
      <c r="BA888" s="6">
        <f>VLOOKUP(AL888,buff!$K:$P,6,FALSE)</f>
        <v>0</v>
      </c>
      <c r="BB888" s="6" t="e">
        <f>VLOOKUP(AM888,buff!$K:$P,6,FALSE)</f>
        <v>#N/A</v>
      </c>
      <c r="BC888" s="6" t="e">
        <f>VLOOKUP(AN888,buff!$K:$P,6,FALSE)</f>
        <v>#N/A</v>
      </c>
      <c r="BD888">
        <f t="shared" si="230"/>
        <v>3</v>
      </c>
      <c r="BE888">
        <f t="shared" si="231"/>
        <v>2</v>
      </c>
      <c r="BF888" s="22">
        <f t="shared" si="232"/>
        <v>101503</v>
      </c>
    </row>
    <row r="889" spans="1:58" x14ac:dyDescent="0.15">
      <c r="A889" t="str">
        <f t="shared" si="235"/>
        <v>尼尔斯主动技能3等级3</v>
      </c>
      <c r="B889" s="8">
        <f t="shared" si="236"/>
        <v>10150303</v>
      </c>
      <c r="C889" s="8" t="str">
        <f>VLOOKUP(G889,角色!A:B,2,FALSE)</f>
        <v>尼尔斯</v>
      </c>
      <c r="D889" s="8" t="str">
        <f t="shared" si="237"/>
        <v>主动技能3</v>
      </c>
      <c r="E889" s="8">
        <f t="shared" si="221"/>
        <v>3</v>
      </c>
      <c r="F889" s="8">
        <f t="shared" si="238"/>
        <v>3</v>
      </c>
      <c r="G889" s="8">
        <f t="shared" si="239"/>
        <v>15</v>
      </c>
      <c r="H889" s="4" t="s">
        <v>883</v>
      </c>
      <c r="I889" s="20" t="str">
        <f t="shared" si="246"/>
        <v>对敌方全体攻击，造成125%攻击力（+404）点伤害。并使目标眩晕。</v>
      </c>
      <c r="J889" s="4" t="s">
        <v>277</v>
      </c>
      <c r="K889" s="1" t="s">
        <v>102</v>
      </c>
      <c r="L889" s="4" t="s">
        <v>108</v>
      </c>
      <c r="M889" s="4"/>
      <c r="N889" s="4">
        <v>100</v>
      </c>
      <c r="O889" s="20">
        <f>VLOOKUP(L889,对应表!BK:BL,2,FALSE)</f>
        <v>100</v>
      </c>
      <c r="P889" s="25" t="str">
        <f>_xlfn.IFNA(VLOOKUP(G889,角色!V:AE,主动技能!F889+1,FALSE),"")</f>
        <v>||eff_xingyujianglin|</v>
      </c>
      <c r="Q889" s="25">
        <f>(VLOOKUP(G889,角色!V:AE,主动技能!F889+4,FALSE))</f>
        <v>3</v>
      </c>
      <c r="R889" s="25">
        <v>0</v>
      </c>
      <c r="S889" s="25">
        <v>0</v>
      </c>
      <c r="T889" s="6" t="str">
        <f t="shared" si="241"/>
        <v>100006:20:2:0</v>
      </c>
      <c r="U889" s="6" t="str">
        <f t="shared" si="242"/>
        <v/>
      </c>
      <c r="V889" s="19" t="str">
        <f>VLOOKUP(G889,角色!AW:BC,主动技能!F889+1,FALSE)</f>
        <v>skill_17</v>
      </c>
      <c r="Y889">
        <f t="shared" si="245"/>
        <v>0</v>
      </c>
      <c r="Z889" s="19">
        <f>IF(VLOOKUP(C889,角色!CC:CI,主动技能!F889*2,FALSE)=0,"",VLOOKUP(C889,角色!CC:CI,主动技能!F889*2,FALSE))</f>
        <v>125</v>
      </c>
      <c r="AA889" s="19">
        <f>IF(VLOOKUP(C889,角色!CC:CI,主动技能!F889*2+1,FALSE)=0,0,VLOOKUP(C889,角色!CC:CI,主动技能!F889*2+1,FALSE))</f>
        <v>25</v>
      </c>
      <c r="AB889" s="19">
        <f>IF(INT(VLOOKUP(E889,角色属性概况!I:M,3,FALSE)*AA889/100)=0,"",(INT(VLOOKUP(E889,角色属性概况!I:M,3,FALSE)*AA889/100)))</f>
        <v>404</v>
      </c>
      <c r="AE889" s="25">
        <f>(VLOOKUP(G889,角色!V:AE,主动技能!F889+7,FALSE))</f>
        <v>1</v>
      </c>
      <c r="AF889" s="19">
        <f>VLOOKUP(F889,对应表!AY:BA,3,FALSE)</f>
        <v>2</v>
      </c>
      <c r="AG889" s="19">
        <f>VLOOKUP(F889,对应表!AY:BA,2,FALSE)</f>
        <v>2</v>
      </c>
      <c r="AH889" s="25" t="str">
        <f>VLOOKUP(F889,特效对应!F:G,2,FALSE)</f>
        <v>attackex</v>
      </c>
      <c r="AJ889">
        <f t="shared" si="244"/>
        <v>3</v>
      </c>
      <c r="AK889" t="s">
        <v>117</v>
      </c>
      <c r="AL889" s="4" t="s">
        <v>929</v>
      </c>
      <c r="AQ889" s="6" t="str">
        <f>_xlfn.IFNA(IF(IF($AK889=AQ$5,VLOOKUP(AL889,buff!$K:$L,2,FALSE),"")=0,"",IF($AK889=AQ$5,VLOOKUP(AL889,buff!$K:$L,2,FALSE),"")),"")</f>
        <v>100006:20:2:0</v>
      </c>
      <c r="AR889" s="6" t="str">
        <f>_xlfn.IFNA(IF(IF($AK889=AR$5,VLOOKUP(AM889,buff!$K:$L,2,FALSE),"")=0,"",IF($AK889=AR$5,VLOOKUP(AM889,buff!$K:$L,2,FALSE),"")),"")</f>
        <v/>
      </c>
      <c r="AS889" s="6" t="str">
        <f>_xlfn.IFNA(IF(IF($AK889=AS$5,VLOOKUP(AN889,buff!$K:$L,2,FALSE),"")=0,"",IF($AK889=AS$5,VLOOKUP(AN889,buff!$K:$L,2,FALSE),"")),"")</f>
        <v/>
      </c>
      <c r="AT889" s="6" t="str">
        <f>_xlfn.IFNA(IF(IF($AK889=AT$5,VLOOKUP(AO889,buff!$K:$L,2,FALSE),"")=0,"",IF($AK889=AT$5,VLOOKUP(AO889,buff!$K:$L,2,FALSE),"")),"")</f>
        <v/>
      </c>
      <c r="AU889" s="6" t="str">
        <f>_xlfn.IFNA(IF(IF($AK889=AU$5,VLOOKUP(AP889,buff!$K:$L,2,FALSE),"")=0,"",IF($AK889=AU$5,VLOOKUP(AP889,buff!$K:$L,2,FALSE),"")),"")</f>
        <v/>
      </c>
      <c r="AV889" s="6" t="str">
        <f>_xlfn.IFNA(IF(IF($AK889=AV$5,VLOOKUP(AL889,buff!$K:$L,2,FALSE),"")=0,"",IF($AK889=AV$5,VLOOKUP(AL889,buff!$K:$L,2,FALSE),"")),"")</f>
        <v/>
      </c>
      <c r="AW889" s="6" t="str">
        <f>_xlfn.IFNA(IF(IF($AK889=AW$5,VLOOKUP(AM889,buff!$K:$L,2,FALSE),"")=0,"",IF($AK889=AW$5,VLOOKUP(AM889,buff!$K:$L,2,FALSE),"")),"")</f>
        <v/>
      </c>
      <c r="AX889" s="6" t="str">
        <f>_xlfn.IFNA(IF(IF($AK889=AX$5,VLOOKUP(AN889,buff!$K:$L,2,FALSE),"")=0,"",IF($AK889=AX$5,VLOOKUP(AN889,buff!$K:$L,2,FALSE),"")),"")</f>
        <v/>
      </c>
      <c r="AY889" s="6" t="str">
        <f>_xlfn.IFNA(IF(IF($AK889=AY$5,VLOOKUP(AO889,buff!$K:$L,2,FALSE),"")=0,"",IF($AK889=AY$5,VLOOKUP(AO889,buff!$K:$L,2,FALSE),"")),"")</f>
        <v/>
      </c>
      <c r="AZ889" s="6" t="str">
        <f>_xlfn.IFNA(IF(IF($AK889=AZ$5,VLOOKUP(AP889,buff!$K:$L,2,FALSE),"")=0,"",IF($AK889=AZ$5,VLOOKUP(AP889,buff!$K:$L,2,FALSE),"")),"")</f>
        <v/>
      </c>
      <c r="BA889" s="6">
        <f>VLOOKUP(AL889,buff!$K:$P,6,FALSE)</f>
        <v>0</v>
      </c>
      <c r="BB889" s="6" t="e">
        <f>VLOOKUP(AM889,buff!$K:$P,6,FALSE)</f>
        <v>#N/A</v>
      </c>
      <c r="BC889" s="6" t="e">
        <f>VLOOKUP(AN889,buff!$K:$P,6,FALSE)</f>
        <v>#N/A</v>
      </c>
      <c r="BD889">
        <f t="shared" si="230"/>
        <v>3</v>
      </c>
      <c r="BE889">
        <f t="shared" si="231"/>
        <v>2</v>
      </c>
      <c r="BF889" s="22">
        <f t="shared" si="232"/>
        <v>101503</v>
      </c>
    </row>
    <row r="890" spans="1:58" x14ac:dyDescent="0.15">
      <c r="A890" t="str">
        <f t="shared" si="235"/>
        <v>尼尔斯主动技能3等级4</v>
      </c>
      <c r="B890" s="8">
        <f t="shared" si="236"/>
        <v>10150304</v>
      </c>
      <c r="C890" s="8" t="str">
        <f>VLOOKUP(G890,角色!A:B,2,FALSE)</f>
        <v>尼尔斯</v>
      </c>
      <c r="D890" s="8" t="str">
        <f t="shared" si="237"/>
        <v>主动技能3</v>
      </c>
      <c r="E890" s="8">
        <f t="shared" si="221"/>
        <v>4</v>
      </c>
      <c r="F890" s="8">
        <f t="shared" si="238"/>
        <v>3</v>
      </c>
      <c r="G890" s="8">
        <f t="shared" si="239"/>
        <v>15</v>
      </c>
      <c r="H890" s="4" t="s">
        <v>883</v>
      </c>
      <c r="I890" s="20" t="str">
        <f t="shared" si="246"/>
        <v>对敌方全体攻击，造成125%攻击力（+623）点伤害。并使目标眩晕。</v>
      </c>
      <c r="J890" s="4" t="s">
        <v>277</v>
      </c>
      <c r="K890" s="1" t="s">
        <v>102</v>
      </c>
      <c r="L890" s="4" t="s">
        <v>108</v>
      </c>
      <c r="M890" s="4"/>
      <c r="N890" s="4">
        <v>100</v>
      </c>
      <c r="O890" s="20">
        <f>VLOOKUP(L890,对应表!BK:BL,2,FALSE)</f>
        <v>100</v>
      </c>
      <c r="P890" s="25" t="str">
        <f>_xlfn.IFNA(VLOOKUP(G890,角色!V:AE,主动技能!F890+1,FALSE),"")</f>
        <v>||eff_xingyujianglin|</v>
      </c>
      <c r="Q890" s="25">
        <f>(VLOOKUP(G890,角色!V:AE,主动技能!F890+4,FALSE))</f>
        <v>3</v>
      </c>
      <c r="R890" s="25">
        <v>0</v>
      </c>
      <c r="S890" s="25">
        <v>0</v>
      </c>
      <c r="T890" s="6" t="str">
        <f t="shared" si="241"/>
        <v>100006:20:2:0</v>
      </c>
      <c r="U890" s="6" t="str">
        <f t="shared" si="242"/>
        <v/>
      </c>
      <c r="V890" s="19" t="str">
        <f>VLOOKUP(G890,角色!AW:BC,主动技能!F890+1,FALSE)</f>
        <v>skill_17</v>
      </c>
      <c r="Y890">
        <f t="shared" si="245"/>
        <v>0</v>
      </c>
      <c r="Z890" s="19">
        <f>IF(VLOOKUP(C890,角色!CC:CI,主动技能!F890*2,FALSE)=0,"",VLOOKUP(C890,角色!CC:CI,主动技能!F890*2,FALSE))</f>
        <v>125</v>
      </c>
      <c r="AA890" s="19">
        <f>IF(VLOOKUP(C890,角色!CC:CI,主动技能!F890*2+1,FALSE)=0,0,VLOOKUP(C890,角色!CC:CI,主动技能!F890*2+1,FALSE))</f>
        <v>25</v>
      </c>
      <c r="AB890" s="19">
        <f>IF(INT(VLOOKUP(E890,角色属性概况!I:M,3,FALSE)*AA890/100)=0,"",(INT(VLOOKUP(E890,角色属性概况!I:M,3,FALSE)*AA890/100)))</f>
        <v>623</v>
      </c>
      <c r="AE890" s="25">
        <f>(VLOOKUP(G890,角色!V:AE,主动技能!F890+7,FALSE))</f>
        <v>1</v>
      </c>
      <c r="AF890" s="19">
        <f>VLOOKUP(F890,对应表!AY:BA,3,FALSE)</f>
        <v>2</v>
      </c>
      <c r="AG890" s="19">
        <f>VLOOKUP(F890,对应表!AY:BA,2,FALSE)</f>
        <v>2</v>
      </c>
      <c r="AH890" s="25" t="str">
        <f>VLOOKUP(F890,特效对应!F:G,2,FALSE)</f>
        <v>attackex</v>
      </c>
      <c r="AJ890">
        <f t="shared" si="244"/>
        <v>4</v>
      </c>
      <c r="AK890" t="s">
        <v>117</v>
      </c>
      <c r="AL890" s="4" t="s">
        <v>929</v>
      </c>
      <c r="AQ890" s="6" t="str">
        <f>_xlfn.IFNA(IF(IF($AK890=AQ$5,VLOOKUP(AL890,buff!$K:$L,2,FALSE),"")=0,"",IF($AK890=AQ$5,VLOOKUP(AL890,buff!$K:$L,2,FALSE),"")),"")</f>
        <v>100006:20:2:0</v>
      </c>
      <c r="AR890" s="6" t="str">
        <f>_xlfn.IFNA(IF(IF($AK890=AR$5,VLOOKUP(AM890,buff!$K:$L,2,FALSE),"")=0,"",IF($AK890=AR$5,VLOOKUP(AM890,buff!$K:$L,2,FALSE),"")),"")</f>
        <v/>
      </c>
      <c r="AS890" s="6" t="str">
        <f>_xlfn.IFNA(IF(IF($AK890=AS$5,VLOOKUP(AN890,buff!$K:$L,2,FALSE),"")=0,"",IF($AK890=AS$5,VLOOKUP(AN890,buff!$K:$L,2,FALSE),"")),"")</f>
        <v/>
      </c>
      <c r="AT890" s="6" t="str">
        <f>_xlfn.IFNA(IF(IF($AK890=AT$5,VLOOKUP(AO890,buff!$K:$L,2,FALSE),"")=0,"",IF($AK890=AT$5,VLOOKUP(AO890,buff!$K:$L,2,FALSE),"")),"")</f>
        <v/>
      </c>
      <c r="AU890" s="6" t="str">
        <f>_xlfn.IFNA(IF(IF($AK890=AU$5,VLOOKUP(AP890,buff!$K:$L,2,FALSE),"")=0,"",IF($AK890=AU$5,VLOOKUP(AP890,buff!$K:$L,2,FALSE),"")),"")</f>
        <v/>
      </c>
      <c r="AV890" s="6" t="str">
        <f>_xlfn.IFNA(IF(IF($AK890=AV$5,VLOOKUP(AL890,buff!$K:$L,2,FALSE),"")=0,"",IF($AK890=AV$5,VLOOKUP(AL890,buff!$K:$L,2,FALSE),"")),"")</f>
        <v/>
      </c>
      <c r="AW890" s="6" t="str">
        <f>_xlfn.IFNA(IF(IF($AK890=AW$5,VLOOKUP(AM890,buff!$K:$L,2,FALSE),"")=0,"",IF($AK890=AW$5,VLOOKUP(AM890,buff!$K:$L,2,FALSE),"")),"")</f>
        <v/>
      </c>
      <c r="AX890" s="6" t="str">
        <f>_xlfn.IFNA(IF(IF($AK890=AX$5,VLOOKUP(AN890,buff!$K:$L,2,FALSE),"")=0,"",IF($AK890=AX$5,VLOOKUP(AN890,buff!$K:$L,2,FALSE),"")),"")</f>
        <v/>
      </c>
      <c r="AY890" s="6" t="str">
        <f>_xlfn.IFNA(IF(IF($AK890=AY$5,VLOOKUP(AO890,buff!$K:$L,2,FALSE),"")=0,"",IF($AK890=AY$5,VLOOKUP(AO890,buff!$K:$L,2,FALSE),"")),"")</f>
        <v/>
      </c>
      <c r="AZ890" s="6" t="str">
        <f>_xlfn.IFNA(IF(IF($AK890=AZ$5,VLOOKUP(AP890,buff!$K:$L,2,FALSE),"")=0,"",IF($AK890=AZ$5,VLOOKUP(AP890,buff!$K:$L,2,FALSE),"")),"")</f>
        <v/>
      </c>
      <c r="BA890" s="6">
        <f>VLOOKUP(AL890,buff!$K:$P,6,FALSE)</f>
        <v>0</v>
      </c>
      <c r="BB890" s="6" t="e">
        <f>VLOOKUP(AM890,buff!$K:$P,6,FALSE)</f>
        <v>#N/A</v>
      </c>
      <c r="BC890" s="6" t="e">
        <f>VLOOKUP(AN890,buff!$K:$P,6,FALSE)</f>
        <v>#N/A</v>
      </c>
      <c r="BD890">
        <f t="shared" si="230"/>
        <v>3</v>
      </c>
      <c r="BE890">
        <f t="shared" si="231"/>
        <v>2</v>
      </c>
      <c r="BF890" s="22">
        <f t="shared" si="232"/>
        <v>101503</v>
      </c>
    </row>
    <row r="891" spans="1:58" x14ac:dyDescent="0.15">
      <c r="A891" t="str">
        <f t="shared" si="235"/>
        <v>尼尔斯主动技能3等级5</v>
      </c>
      <c r="B891" s="8">
        <f t="shared" si="236"/>
        <v>10150305</v>
      </c>
      <c r="C891" s="8" t="str">
        <f>VLOOKUP(G891,角色!A:B,2,FALSE)</f>
        <v>尼尔斯</v>
      </c>
      <c r="D891" s="8" t="str">
        <f t="shared" si="237"/>
        <v>主动技能3</v>
      </c>
      <c r="E891" s="8">
        <f t="shared" si="221"/>
        <v>5</v>
      </c>
      <c r="F891" s="8">
        <f t="shared" si="238"/>
        <v>3</v>
      </c>
      <c r="G891" s="8">
        <f t="shared" si="239"/>
        <v>15</v>
      </c>
      <c r="H891" s="4" t="s">
        <v>883</v>
      </c>
      <c r="I891" s="20" t="str">
        <f t="shared" si="246"/>
        <v>对敌方全体攻击，造成125%攻击力（+933）点伤害。并使目标眩晕。</v>
      </c>
      <c r="J891" s="4" t="s">
        <v>277</v>
      </c>
      <c r="K891" s="1" t="s">
        <v>102</v>
      </c>
      <c r="L891" s="4" t="s">
        <v>108</v>
      </c>
      <c r="M891" s="4"/>
      <c r="N891" s="4">
        <v>100</v>
      </c>
      <c r="O891" s="20">
        <f>VLOOKUP(L891,对应表!BK:BL,2,FALSE)</f>
        <v>100</v>
      </c>
      <c r="P891" s="25" t="str">
        <f>_xlfn.IFNA(VLOOKUP(G891,角色!V:AE,主动技能!F891+1,FALSE),"")</f>
        <v>||eff_xingyujianglin|</v>
      </c>
      <c r="Q891" s="25">
        <f>(VLOOKUP(G891,角色!V:AE,主动技能!F891+4,FALSE))</f>
        <v>3</v>
      </c>
      <c r="R891" s="25">
        <v>0</v>
      </c>
      <c r="S891" s="25">
        <v>0</v>
      </c>
      <c r="T891" s="6" t="str">
        <f t="shared" si="241"/>
        <v>100006:20:2:0</v>
      </c>
      <c r="U891" s="6" t="str">
        <f t="shared" si="242"/>
        <v/>
      </c>
      <c r="V891" s="19" t="str">
        <f>VLOOKUP(G891,角色!AW:BC,主动技能!F891+1,FALSE)</f>
        <v>skill_17</v>
      </c>
      <c r="Y891">
        <f t="shared" si="245"/>
        <v>0</v>
      </c>
      <c r="Z891" s="19">
        <f>IF(VLOOKUP(C891,角色!CC:CI,主动技能!F891*2,FALSE)=0,"",VLOOKUP(C891,角色!CC:CI,主动技能!F891*2,FALSE))</f>
        <v>125</v>
      </c>
      <c r="AA891" s="19">
        <f>IF(VLOOKUP(C891,角色!CC:CI,主动技能!F891*2+1,FALSE)=0,0,VLOOKUP(C891,角色!CC:CI,主动技能!F891*2+1,FALSE))</f>
        <v>25</v>
      </c>
      <c r="AB891" s="19">
        <f>IF(INT(VLOOKUP(E891,角色属性概况!I:M,3,FALSE)*AA891/100)=0,"",(INT(VLOOKUP(E891,角色属性概况!I:M,3,FALSE)*AA891/100)))</f>
        <v>933</v>
      </c>
      <c r="AE891" s="25">
        <f>(VLOOKUP(G891,角色!V:AE,主动技能!F891+7,FALSE))</f>
        <v>1</v>
      </c>
      <c r="AF891" s="19">
        <f>VLOOKUP(F891,对应表!AY:BA,3,FALSE)</f>
        <v>2</v>
      </c>
      <c r="AG891" s="19">
        <f>VLOOKUP(F891,对应表!AY:BA,2,FALSE)</f>
        <v>2</v>
      </c>
      <c r="AH891" s="25" t="str">
        <f>VLOOKUP(F891,特效对应!F:G,2,FALSE)</f>
        <v>attackex</v>
      </c>
      <c r="AJ891">
        <f t="shared" si="244"/>
        <v>5</v>
      </c>
      <c r="AK891" t="s">
        <v>117</v>
      </c>
      <c r="AL891" s="4" t="s">
        <v>929</v>
      </c>
      <c r="AQ891" s="6" t="str">
        <f>_xlfn.IFNA(IF(IF($AK891=AQ$5,VLOOKUP(AL891,buff!$K:$L,2,FALSE),"")=0,"",IF($AK891=AQ$5,VLOOKUP(AL891,buff!$K:$L,2,FALSE),"")),"")</f>
        <v>100006:20:2:0</v>
      </c>
      <c r="AR891" s="6" t="str">
        <f>_xlfn.IFNA(IF(IF($AK891=AR$5,VLOOKUP(AM891,buff!$K:$L,2,FALSE),"")=0,"",IF($AK891=AR$5,VLOOKUP(AM891,buff!$K:$L,2,FALSE),"")),"")</f>
        <v/>
      </c>
      <c r="AS891" s="6" t="str">
        <f>_xlfn.IFNA(IF(IF($AK891=AS$5,VLOOKUP(AN891,buff!$K:$L,2,FALSE),"")=0,"",IF($AK891=AS$5,VLOOKUP(AN891,buff!$K:$L,2,FALSE),"")),"")</f>
        <v/>
      </c>
      <c r="AT891" s="6" t="str">
        <f>_xlfn.IFNA(IF(IF($AK891=AT$5,VLOOKUP(AO891,buff!$K:$L,2,FALSE),"")=0,"",IF($AK891=AT$5,VLOOKUP(AO891,buff!$K:$L,2,FALSE),"")),"")</f>
        <v/>
      </c>
      <c r="AU891" s="6" t="str">
        <f>_xlfn.IFNA(IF(IF($AK891=AU$5,VLOOKUP(AP891,buff!$K:$L,2,FALSE),"")=0,"",IF($AK891=AU$5,VLOOKUP(AP891,buff!$K:$L,2,FALSE),"")),"")</f>
        <v/>
      </c>
      <c r="AV891" s="6" t="str">
        <f>_xlfn.IFNA(IF(IF($AK891=AV$5,VLOOKUP(AL891,buff!$K:$L,2,FALSE),"")=0,"",IF($AK891=AV$5,VLOOKUP(AL891,buff!$K:$L,2,FALSE),"")),"")</f>
        <v/>
      </c>
      <c r="AW891" s="6" t="str">
        <f>_xlfn.IFNA(IF(IF($AK891=AW$5,VLOOKUP(AM891,buff!$K:$L,2,FALSE),"")=0,"",IF($AK891=AW$5,VLOOKUP(AM891,buff!$K:$L,2,FALSE),"")),"")</f>
        <v/>
      </c>
      <c r="AX891" s="6" t="str">
        <f>_xlfn.IFNA(IF(IF($AK891=AX$5,VLOOKUP(AN891,buff!$K:$L,2,FALSE),"")=0,"",IF($AK891=AX$5,VLOOKUP(AN891,buff!$K:$L,2,FALSE),"")),"")</f>
        <v/>
      </c>
      <c r="AY891" s="6" t="str">
        <f>_xlfn.IFNA(IF(IF($AK891=AY$5,VLOOKUP(AO891,buff!$K:$L,2,FALSE),"")=0,"",IF($AK891=AY$5,VLOOKUP(AO891,buff!$K:$L,2,FALSE),"")),"")</f>
        <v/>
      </c>
      <c r="AZ891" s="6" t="str">
        <f>_xlfn.IFNA(IF(IF($AK891=AZ$5,VLOOKUP(AP891,buff!$K:$L,2,FALSE),"")=0,"",IF($AK891=AZ$5,VLOOKUP(AP891,buff!$K:$L,2,FALSE),"")),"")</f>
        <v/>
      </c>
      <c r="BA891" s="6">
        <f>VLOOKUP(AL891,buff!$K:$P,6,FALSE)</f>
        <v>0</v>
      </c>
      <c r="BB891" s="6" t="e">
        <f>VLOOKUP(AM891,buff!$K:$P,6,FALSE)</f>
        <v>#N/A</v>
      </c>
      <c r="BC891" s="6" t="e">
        <f>VLOOKUP(AN891,buff!$K:$P,6,FALSE)</f>
        <v>#N/A</v>
      </c>
      <c r="BD891">
        <f t="shared" si="230"/>
        <v>3</v>
      </c>
      <c r="BE891">
        <f t="shared" si="231"/>
        <v>2</v>
      </c>
      <c r="BF891" s="22">
        <f t="shared" si="232"/>
        <v>101503</v>
      </c>
    </row>
    <row r="892" spans="1:58" x14ac:dyDescent="0.15">
      <c r="A892" t="str">
        <f t="shared" si="235"/>
        <v>尼尔斯主动技能3等级6</v>
      </c>
      <c r="B892" s="8">
        <f t="shared" si="236"/>
        <v>10150306</v>
      </c>
      <c r="C892" s="8" t="str">
        <f>VLOOKUP(G892,角色!A:B,2,FALSE)</f>
        <v>尼尔斯</v>
      </c>
      <c r="D892" s="8" t="str">
        <f t="shared" si="237"/>
        <v>主动技能3</v>
      </c>
      <c r="E892" s="8">
        <f t="shared" si="221"/>
        <v>6</v>
      </c>
      <c r="F892" s="8">
        <f t="shared" si="238"/>
        <v>3</v>
      </c>
      <c r="G892" s="8">
        <f t="shared" si="239"/>
        <v>15</v>
      </c>
      <c r="H892" s="4" t="s">
        <v>883</v>
      </c>
      <c r="I892" s="20" t="str">
        <f t="shared" si="246"/>
        <v>对敌方全体攻击，造成125%攻击力（+1372）点伤害。并使目标眩晕。</v>
      </c>
      <c r="J892" s="4" t="s">
        <v>277</v>
      </c>
      <c r="K892" s="1" t="s">
        <v>102</v>
      </c>
      <c r="L892" s="4" t="s">
        <v>108</v>
      </c>
      <c r="M892" s="4"/>
      <c r="N892" s="4">
        <v>100</v>
      </c>
      <c r="O892" s="20">
        <f>VLOOKUP(L892,对应表!BK:BL,2,FALSE)</f>
        <v>100</v>
      </c>
      <c r="P892" s="25" t="str">
        <f>_xlfn.IFNA(VLOOKUP(G892,角色!V:AE,主动技能!F892+1,FALSE),"")</f>
        <v>||eff_xingyujianglin|</v>
      </c>
      <c r="Q892" s="25">
        <f>(VLOOKUP(G892,角色!V:AE,主动技能!F892+4,FALSE))</f>
        <v>3</v>
      </c>
      <c r="R892" s="25">
        <v>0</v>
      </c>
      <c r="S892" s="25">
        <v>0</v>
      </c>
      <c r="T892" s="6" t="str">
        <f t="shared" si="241"/>
        <v>100006:20:2:0</v>
      </c>
      <c r="U892" s="6" t="str">
        <f t="shared" si="242"/>
        <v/>
      </c>
      <c r="V892" s="19" t="str">
        <f>VLOOKUP(G892,角色!AW:BC,主动技能!F892+1,FALSE)</f>
        <v>skill_17</v>
      </c>
      <c r="Y892">
        <f t="shared" si="245"/>
        <v>0</v>
      </c>
      <c r="Z892" s="19">
        <f>IF(VLOOKUP(C892,角色!CC:CI,主动技能!F892*2,FALSE)=0,"",VLOOKUP(C892,角色!CC:CI,主动技能!F892*2,FALSE))</f>
        <v>125</v>
      </c>
      <c r="AA892" s="19">
        <f>IF(VLOOKUP(C892,角色!CC:CI,主动技能!F892*2+1,FALSE)=0,0,VLOOKUP(C892,角色!CC:CI,主动技能!F892*2+1,FALSE))</f>
        <v>25</v>
      </c>
      <c r="AB892" s="19">
        <f>IF(INT(VLOOKUP(E892,角色属性概况!I:M,3,FALSE)*AA892/100)=0,"",(INT(VLOOKUP(E892,角色属性概况!I:M,3,FALSE)*AA892/100)))</f>
        <v>1372</v>
      </c>
      <c r="AE892" s="25">
        <f>(VLOOKUP(G892,角色!V:AE,主动技能!F892+7,FALSE))</f>
        <v>1</v>
      </c>
      <c r="AF892" s="19">
        <f>VLOOKUP(F892,对应表!AY:BA,3,FALSE)</f>
        <v>2</v>
      </c>
      <c r="AG892" s="19">
        <f>VLOOKUP(F892,对应表!AY:BA,2,FALSE)</f>
        <v>2</v>
      </c>
      <c r="AH892" s="25" t="str">
        <f>VLOOKUP(F892,特效对应!F:G,2,FALSE)</f>
        <v>attackex</v>
      </c>
      <c r="AJ892">
        <f t="shared" si="244"/>
        <v>6</v>
      </c>
      <c r="AK892" t="s">
        <v>117</v>
      </c>
      <c r="AL892" s="4" t="s">
        <v>929</v>
      </c>
      <c r="AQ892" s="6" t="str">
        <f>_xlfn.IFNA(IF(IF($AK892=AQ$5,VLOOKUP(AL892,buff!$K:$L,2,FALSE),"")=0,"",IF($AK892=AQ$5,VLOOKUP(AL892,buff!$K:$L,2,FALSE),"")),"")</f>
        <v>100006:20:2:0</v>
      </c>
      <c r="AR892" s="6" t="str">
        <f>_xlfn.IFNA(IF(IF($AK892=AR$5,VLOOKUP(AM892,buff!$K:$L,2,FALSE),"")=0,"",IF($AK892=AR$5,VLOOKUP(AM892,buff!$K:$L,2,FALSE),"")),"")</f>
        <v/>
      </c>
      <c r="AS892" s="6" t="str">
        <f>_xlfn.IFNA(IF(IF($AK892=AS$5,VLOOKUP(AN892,buff!$K:$L,2,FALSE),"")=0,"",IF($AK892=AS$5,VLOOKUP(AN892,buff!$K:$L,2,FALSE),"")),"")</f>
        <v/>
      </c>
      <c r="AT892" s="6" t="str">
        <f>_xlfn.IFNA(IF(IF($AK892=AT$5,VLOOKUP(AO892,buff!$K:$L,2,FALSE),"")=0,"",IF($AK892=AT$5,VLOOKUP(AO892,buff!$K:$L,2,FALSE),"")),"")</f>
        <v/>
      </c>
      <c r="AU892" s="6" t="str">
        <f>_xlfn.IFNA(IF(IF($AK892=AU$5,VLOOKUP(AP892,buff!$K:$L,2,FALSE),"")=0,"",IF($AK892=AU$5,VLOOKUP(AP892,buff!$K:$L,2,FALSE),"")),"")</f>
        <v/>
      </c>
      <c r="AV892" s="6" t="str">
        <f>_xlfn.IFNA(IF(IF($AK892=AV$5,VLOOKUP(AL892,buff!$K:$L,2,FALSE),"")=0,"",IF($AK892=AV$5,VLOOKUP(AL892,buff!$K:$L,2,FALSE),"")),"")</f>
        <v/>
      </c>
      <c r="AW892" s="6" t="str">
        <f>_xlfn.IFNA(IF(IF($AK892=AW$5,VLOOKUP(AM892,buff!$K:$L,2,FALSE),"")=0,"",IF($AK892=AW$5,VLOOKUP(AM892,buff!$K:$L,2,FALSE),"")),"")</f>
        <v/>
      </c>
      <c r="AX892" s="6" t="str">
        <f>_xlfn.IFNA(IF(IF($AK892=AX$5,VLOOKUP(AN892,buff!$K:$L,2,FALSE),"")=0,"",IF($AK892=AX$5,VLOOKUP(AN892,buff!$K:$L,2,FALSE),"")),"")</f>
        <v/>
      </c>
      <c r="AY892" s="6" t="str">
        <f>_xlfn.IFNA(IF(IF($AK892=AY$5,VLOOKUP(AO892,buff!$K:$L,2,FALSE),"")=0,"",IF($AK892=AY$5,VLOOKUP(AO892,buff!$K:$L,2,FALSE),"")),"")</f>
        <v/>
      </c>
      <c r="AZ892" s="6" t="str">
        <f>_xlfn.IFNA(IF(IF($AK892=AZ$5,VLOOKUP(AP892,buff!$K:$L,2,FALSE),"")=0,"",IF($AK892=AZ$5,VLOOKUP(AP892,buff!$K:$L,2,FALSE),"")),"")</f>
        <v/>
      </c>
      <c r="BA892" s="6">
        <f>VLOOKUP(AL892,buff!$K:$P,6,FALSE)</f>
        <v>0</v>
      </c>
      <c r="BB892" s="6" t="e">
        <f>VLOOKUP(AM892,buff!$K:$P,6,FALSE)</f>
        <v>#N/A</v>
      </c>
      <c r="BC892" s="6" t="e">
        <f>VLOOKUP(AN892,buff!$K:$P,6,FALSE)</f>
        <v>#N/A</v>
      </c>
      <c r="BD892">
        <f t="shared" si="230"/>
        <v>3</v>
      </c>
      <c r="BE892">
        <f t="shared" si="231"/>
        <v>2</v>
      </c>
      <c r="BF892" s="22">
        <f t="shared" si="232"/>
        <v>101503</v>
      </c>
    </row>
    <row r="893" spans="1:58" x14ac:dyDescent="0.15">
      <c r="A893" t="str">
        <f t="shared" si="235"/>
        <v>尼尔斯主动技能3等级7</v>
      </c>
      <c r="B893" s="8">
        <f t="shared" si="236"/>
        <v>10150307</v>
      </c>
      <c r="C893" s="8" t="str">
        <f>VLOOKUP(G893,角色!A:B,2,FALSE)</f>
        <v>尼尔斯</v>
      </c>
      <c r="D893" s="8" t="str">
        <f t="shared" si="237"/>
        <v>主动技能3</v>
      </c>
      <c r="E893" s="8">
        <f t="shared" si="221"/>
        <v>7</v>
      </c>
      <c r="F893" s="8">
        <f t="shared" si="238"/>
        <v>3</v>
      </c>
      <c r="G893" s="8">
        <f t="shared" si="239"/>
        <v>15</v>
      </c>
      <c r="H893" s="4" t="s">
        <v>883</v>
      </c>
      <c r="I893" s="20" t="str">
        <f t="shared" si="246"/>
        <v>对敌方全体攻击，造成125%攻击力（+1994）点伤害。并使目标眩晕。</v>
      </c>
      <c r="J893" s="4" t="s">
        <v>277</v>
      </c>
      <c r="K893" s="1" t="s">
        <v>102</v>
      </c>
      <c r="L893" s="4" t="s">
        <v>108</v>
      </c>
      <c r="M893" s="4"/>
      <c r="N893" s="4">
        <v>100</v>
      </c>
      <c r="O893" s="20">
        <f>VLOOKUP(L893,对应表!BK:BL,2,FALSE)</f>
        <v>100</v>
      </c>
      <c r="P893" s="25" t="str">
        <f>_xlfn.IFNA(VLOOKUP(G893,角色!V:AE,主动技能!F893+1,FALSE),"")</f>
        <v>||eff_xingyujianglin|</v>
      </c>
      <c r="Q893" s="25">
        <f>(VLOOKUP(G893,角色!V:AE,主动技能!F893+4,FALSE))</f>
        <v>3</v>
      </c>
      <c r="R893" s="25">
        <v>0</v>
      </c>
      <c r="S893" s="25">
        <v>0</v>
      </c>
      <c r="T893" s="6" t="str">
        <f t="shared" si="241"/>
        <v>100006:20:2:0</v>
      </c>
      <c r="U893" s="6" t="str">
        <f t="shared" si="242"/>
        <v/>
      </c>
      <c r="V893" s="19" t="str">
        <f>VLOOKUP(G893,角色!AW:BC,主动技能!F893+1,FALSE)</f>
        <v>skill_17</v>
      </c>
      <c r="Y893">
        <f t="shared" si="245"/>
        <v>0</v>
      </c>
      <c r="Z893" s="19">
        <f>IF(VLOOKUP(C893,角色!CC:CI,主动技能!F893*2,FALSE)=0,"",VLOOKUP(C893,角色!CC:CI,主动技能!F893*2,FALSE))</f>
        <v>125</v>
      </c>
      <c r="AA893" s="19">
        <f>IF(VLOOKUP(C893,角色!CC:CI,主动技能!F893*2+1,FALSE)=0,0,VLOOKUP(C893,角色!CC:CI,主动技能!F893*2+1,FALSE))</f>
        <v>25</v>
      </c>
      <c r="AB893" s="19">
        <f>IF(INT(VLOOKUP(E893,角色属性概况!I:M,3,FALSE)*AA893/100)=0,"",(INT(VLOOKUP(E893,角色属性概况!I:M,3,FALSE)*AA893/100)))</f>
        <v>1994</v>
      </c>
      <c r="AE893" s="25">
        <f>(VLOOKUP(G893,角色!V:AE,主动技能!F893+7,FALSE))</f>
        <v>1</v>
      </c>
      <c r="AF893" s="19">
        <f>VLOOKUP(F893,对应表!AY:BA,3,FALSE)</f>
        <v>2</v>
      </c>
      <c r="AG893" s="19">
        <f>VLOOKUP(F893,对应表!AY:BA,2,FALSE)</f>
        <v>2</v>
      </c>
      <c r="AH893" s="25" t="str">
        <f>VLOOKUP(F893,特效对应!F:G,2,FALSE)</f>
        <v>attackex</v>
      </c>
      <c r="AJ893">
        <f t="shared" si="244"/>
        <v>7</v>
      </c>
      <c r="AK893" t="s">
        <v>117</v>
      </c>
      <c r="AL893" s="4" t="s">
        <v>929</v>
      </c>
      <c r="AQ893" s="6" t="str">
        <f>_xlfn.IFNA(IF(IF($AK893=AQ$5,VLOOKUP(AL893,buff!$K:$L,2,FALSE),"")=0,"",IF($AK893=AQ$5,VLOOKUP(AL893,buff!$K:$L,2,FALSE),"")),"")</f>
        <v>100006:20:2:0</v>
      </c>
      <c r="AR893" s="6" t="str">
        <f>_xlfn.IFNA(IF(IF($AK893=AR$5,VLOOKUP(AM893,buff!$K:$L,2,FALSE),"")=0,"",IF($AK893=AR$5,VLOOKUP(AM893,buff!$K:$L,2,FALSE),"")),"")</f>
        <v/>
      </c>
      <c r="AS893" s="6" t="str">
        <f>_xlfn.IFNA(IF(IF($AK893=AS$5,VLOOKUP(AN893,buff!$K:$L,2,FALSE),"")=0,"",IF($AK893=AS$5,VLOOKUP(AN893,buff!$K:$L,2,FALSE),"")),"")</f>
        <v/>
      </c>
      <c r="AT893" s="6" t="str">
        <f>_xlfn.IFNA(IF(IF($AK893=AT$5,VLOOKUP(AO893,buff!$K:$L,2,FALSE),"")=0,"",IF($AK893=AT$5,VLOOKUP(AO893,buff!$K:$L,2,FALSE),"")),"")</f>
        <v/>
      </c>
      <c r="AU893" s="6" t="str">
        <f>_xlfn.IFNA(IF(IF($AK893=AU$5,VLOOKUP(AP893,buff!$K:$L,2,FALSE),"")=0,"",IF($AK893=AU$5,VLOOKUP(AP893,buff!$K:$L,2,FALSE),"")),"")</f>
        <v/>
      </c>
      <c r="AV893" s="6" t="str">
        <f>_xlfn.IFNA(IF(IF($AK893=AV$5,VLOOKUP(AL893,buff!$K:$L,2,FALSE),"")=0,"",IF($AK893=AV$5,VLOOKUP(AL893,buff!$K:$L,2,FALSE),"")),"")</f>
        <v/>
      </c>
      <c r="AW893" s="6" t="str">
        <f>_xlfn.IFNA(IF(IF($AK893=AW$5,VLOOKUP(AM893,buff!$K:$L,2,FALSE),"")=0,"",IF($AK893=AW$5,VLOOKUP(AM893,buff!$K:$L,2,FALSE),"")),"")</f>
        <v/>
      </c>
      <c r="AX893" s="6" t="str">
        <f>_xlfn.IFNA(IF(IF($AK893=AX$5,VLOOKUP(AN893,buff!$K:$L,2,FALSE),"")=0,"",IF($AK893=AX$5,VLOOKUP(AN893,buff!$K:$L,2,FALSE),"")),"")</f>
        <v/>
      </c>
      <c r="AY893" s="6" t="str">
        <f>_xlfn.IFNA(IF(IF($AK893=AY$5,VLOOKUP(AO893,buff!$K:$L,2,FALSE),"")=0,"",IF($AK893=AY$5,VLOOKUP(AO893,buff!$K:$L,2,FALSE),"")),"")</f>
        <v/>
      </c>
      <c r="AZ893" s="6" t="str">
        <f>_xlfn.IFNA(IF(IF($AK893=AZ$5,VLOOKUP(AP893,buff!$K:$L,2,FALSE),"")=0,"",IF($AK893=AZ$5,VLOOKUP(AP893,buff!$K:$L,2,FALSE),"")),"")</f>
        <v/>
      </c>
      <c r="BA893" s="6">
        <f>VLOOKUP(AL893,buff!$K:$P,6,FALSE)</f>
        <v>0</v>
      </c>
      <c r="BB893" s="6" t="e">
        <f>VLOOKUP(AM893,buff!$K:$P,6,FALSE)</f>
        <v>#N/A</v>
      </c>
      <c r="BC893" s="6" t="e">
        <f>VLOOKUP(AN893,buff!$K:$P,6,FALSE)</f>
        <v>#N/A</v>
      </c>
      <c r="BD893">
        <f t="shared" si="230"/>
        <v>3</v>
      </c>
      <c r="BE893">
        <f t="shared" si="231"/>
        <v>2</v>
      </c>
      <c r="BF893" s="22">
        <f t="shared" si="232"/>
        <v>101503</v>
      </c>
    </row>
    <row r="894" spans="1:58" x14ac:dyDescent="0.15">
      <c r="A894" t="str">
        <f t="shared" si="235"/>
        <v>尼尔斯主动技能3等级8</v>
      </c>
      <c r="B894" s="8">
        <f t="shared" si="236"/>
        <v>10150308</v>
      </c>
      <c r="C894" s="8" t="str">
        <f>VLOOKUP(G894,角色!A:B,2,FALSE)</f>
        <v>尼尔斯</v>
      </c>
      <c r="D894" s="8" t="str">
        <f t="shared" si="237"/>
        <v>主动技能3</v>
      </c>
      <c r="E894" s="8">
        <f t="shared" si="221"/>
        <v>8</v>
      </c>
      <c r="F894" s="8">
        <f t="shared" si="238"/>
        <v>3</v>
      </c>
      <c r="G894" s="8">
        <f t="shared" si="239"/>
        <v>15</v>
      </c>
      <c r="H894" s="4" t="s">
        <v>883</v>
      </c>
      <c r="I894" s="20" t="str">
        <f t="shared" si="246"/>
        <v>对敌方全体攻击，造成125%攻击力（+2874）点伤害。并使目标眩晕。</v>
      </c>
      <c r="J894" s="4" t="s">
        <v>277</v>
      </c>
      <c r="K894" s="1" t="s">
        <v>102</v>
      </c>
      <c r="L894" s="4" t="s">
        <v>108</v>
      </c>
      <c r="M894" s="4"/>
      <c r="N894" s="4">
        <v>100</v>
      </c>
      <c r="O894" s="20">
        <f>VLOOKUP(L894,对应表!BK:BL,2,FALSE)</f>
        <v>100</v>
      </c>
      <c r="P894" s="25" t="str">
        <f>_xlfn.IFNA(VLOOKUP(G894,角色!V:AE,主动技能!F894+1,FALSE),"")</f>
        <v>||eff_xingyujianglin|</v>
      </c>
      <c r="Q894" s="25">
        <f>(VLOOKUP(G894,角色!V:AE,主动技能!F894+4,FALSE))</f>
        <v>3</v>
      </c>
      <c r="R894" s="25">
        <v>0</v>
      </c>
      <c r="S894" s="25">
        <v>0</v>
      </c>
      <c r="T894" s="6" t="str">
        <f t="shared" si="241"/>
        <v>100006:20:2:0</v>
      </c>
      <c r="U894" s="6" t="str">
        <f t="shared" si="242"/>
        <v/>
      </c>
      <c r="V894" s="19" t="str">
        <f>VLOOKUP(G894,角色!AW:BC,主动技能!F894+1,FALSE)</f>
        <v>skill_17</v>
      </c>
      <c r="Y894">
        <f t="shared" si="245"/>
        <v>0</v>
      </c>
      <c r="Z894" s="19">
        <f>IF(VLOOKUP(C894,角色!CC:CI,主动技能!F894*2,FALSE)=0,"",VLOOKUP(C894,角色!CC:CI,主动技能!F894*2,FALSE))</f>
        <v>125</v>
      </c>
      <c r="AA894" s="19">
        <f>IF(VLOOKUP(C894,角色!CC:CI,主动技能!F894*2+1,FALSE)=0,0,VLOOKUP(C894,角色!CC:CI,主动技能!F894*2+1,FALSE))</f>
        <v>25</v>
      </c>
      <c r="AB894" s="19">
        <f>IF(INT(VLOOKUP(E894,角色属性概况!I:M,3,FALSE)*AA894/100)=0,"",(INT(VLOOKUP(E894,角色属性概况!I:M,3,FALSE)*AA894/100)))</f>
        <v>2874</v>
      </c>
      <c r="AE894" s="25">
        <f>(VLOOKUP(G894,角色!V:AE,主动技能!F894+7,FALSE))</f>
        <v>1</v>
      </c>
      <c r="AF894" s="19">
        <f>VLOOKUP(F894,对应表!AY:BA,3,FALSE)</f>
        <v>2</v>
      </c>
      <c r="AG894" s="19">
        <f>VLOOKUP(F894,对应表!AY:BA,2,FALSE)</f>
        <v>2</v>
      </c>
      <c r="AH894" s="25" t="str">
        <f>VLOOKUP(F894,特效对应!F:G,2,FALSE)</f>
        <v>attackex</v>
      </c>
      <c r="AJ894">
        <f t="shared" si="244"/>
        <v>8</v>
      </c>
      <c r="AK894" t="s">
        <v>117</v>
      </c>
      <c r="AL894" s="4" t="s">
        <v>929</v>
      </c>
      <c r="AQ894" s="6" t="str">
        <f>_xlfn.IFNA(IF(IF($AK894=AQ$5,VLOOKUP(AL894,buff!$K:$L,2,FALSE),"")=0,"",IF($AK894=AQ$5,VLOOKUP(AL894,buff!$K:$L,2,FALSE),"")),"")</f>
        <v>100006:20:2:0</v>
      </c>
      <c r="AR894" s="6" t="str">
        <f>_xlfn.IFNA(IF(IF($AK894=AR$5,VLOOKUP(AM894,buff!$K:$L,2,FALSE),"")=0,"",IF($AK894=AR$5,VLOOKUP(AM894,buff!$K:$L,2,FALSE),"")),"")</f>
        <v/>
      </c>
      <c r="AS894" s="6" t="str">
        <f>_xlfn.IFNA(IF(IF($AK894=AS$5,VLOOKUP(AN894,buff!$K:$L,2,FALSE),"")=0,"",IF($AK894=AS$5,VLOOKUP(AN894,buff!$K:$L,2,FALSE),"")),"")</f>
        <v/>
      </c>
      <c r="AT894" s="6" t="str">
        <f>_xlfn.IFNA(IF(IF($AK894=AT$5,VLOOKUP(AO894,buff!$K:$L,2,FALSE),"")=0,"",IF($AK894=AT$5,VLOOKUP(AO894,buff!$K:$L,2,FALSE),"")),"")</f>
        <v/>
      </c>
      <c r="AU894" s="6" t="str">
        <f>_xlfn.IFNA(IF(IF($AK894=AU$5,VLOOKUP(AP894,buff!$K:$L,2,FALSE),"")=0,"",IF($AK894=AU$5,VLOOKUP(AP894,buff!$K:$L,2,FALSE),"")),"")</f>
        <v/>
      </c>
      <c r="AV894" s="6" t="str">
        <f>_xlfn.IFNA(IF(IF($AK894=AV$5,VLOOKUP(AL894,buff!$K:$L,2,FALSE),"")=0,"",IF($AK894=AV$5,VLOOKUP(AL894,buff!$K:$L,2,FALSE),"")),"")</f>
        <v/>
      </c>
      <c r="AW894" s="6" t="str">
        <f>_xlfn.IFNA(IF(IF($AK894=AW$5,VLOOKUP(AM894,buff!$K:$L,2,FALSE),"")=0,"",IF($AK894=AW$5,VLOOKUP(AM894,buff!$K:$L,2,FALSE),"")),"")</f>
        <v/>
      </c>
      <c r="AX894" s="6" t="str">
        <f>_xlfn.IFNA(IF(IF($AK894=AX$5,VLOOKUP(AN894,buff!$K:$L,2,FALSE),"")=0,"",IF($AK894=AX$5,VLOOKUP(AN894,buff!$K:$L,2,FALSE),"")),"")</f>
        <v/>
      </c>
      <c r="AY894" s="6" t="str">
        <f>_xlfn.IFNA(IF(IF($AK894=AY$5,VLOOKUP(AO894,buff!$K:$L,2,FALSE),"")=0,"",IF($AK894=AY$5,VLOOKUP(AO894,buff!$K:$L,2,FALSE),"")),"")</f>
        <v/>
      </c>
      <c r="AZ894" s="6" t="str">
        <f>_xlfn.IFNA(IF(IF($AK894=AZ$5,VLOOKUP(AP894,buff!$K:$L,2,FALSE),"")=0,"",IF($AK894=AZ$5,VLOOKUP(AP894,buff!$K:$L,2,FALSE),"")),"")</f>
        <v/>
      </c>
      <c r="BA894" s="6">
        <f>VLOOKUP(AL894,buff!$K:$P,6,FALSE)</f>
        <v>0</v>
      </c>
      <c r="BB894" s="6" t="e">
        <f>VLOOKUP(AM894,buff!$K:$P,6,FALSE)</f>
        <v>#N/A</v>
      </c>
      <c r="BC894" s="6" t="e">
        <f>VLOOKUP(AN894,buff!$K:$P,6,FALSE)</f>
        <v>#N/A</v>
      </c>
      <c r="BD894">
        <f t="shared" si="230"/>
        <v>3</v>
      </c>
      <c r="BE894">
        <f t="shared" si="231"/>
        <v>2</v>
      </c>
      <c r="BF894" s="22">
        <f t="shared" si="232"/>
        <v>101503</v>
      </c>
    </row>
    <row r="895" spans="1:58" x14ac:dyDescent="0.15">
      <c r="A895" t="str">
        <f t="shared" si="235"/>
        <v>尼尔斯主动技能3等级9</v>
      </c>
      <c r="B895" s="8">
        <f t="shared" si="236"/>
        <v>10150309</v>
      </c>
      <c r="C895" s="8" t="str">
        <f>VLOOKUP(G895,角色!A:B,2,FALSE)</f>
        <v>尼尔斯</v>
      </c>
      <c r="D895" s="8" t="str">
        <f t="shared" si="237"/>
        <v>主动技能3</v>
      </c>
      <c r="E895" s="8">
        <f t="shared" si="221"/>
        <v>9</v>
      </c>
      <c r="F895" s="8">
        <f t="shared" si="238"/>
        <v>3</v>
      </c>
      <c r="G895" s="8">
        <f t="shared" si="239"/>
        <v>15</v>
      </c>
      <c r="H895" s="4" t="s">
        <v>883</v>
      </c>
      <c r="I895" s="20" t="str">
        <f t="shared" si="246"/>
        <v>对敌方全体攻击，造成125%攻击力（+4120）点伤害。并使目标眩晕。</v>
      </c>
      <c r="J895" s="4" t="s">
        <v>277</v>
      </c>
      <c r="K895" s="1" t="s">
        <v>102</v>
      </c>
      <c r="L895" s="4" t="s">
        <v>108</v>
      </c>
      <c r="M895" s="4"/>
      <c r="N895" s="4">
        <v>100</v>
      </c>
      <c r="O895" s="20">
        <f>VLOOKUP(L895,对应表!BK:BL,2,FALSE)</f>
        <v>100</v>
      </c>
      <c r="P895" s="25" t="str">
        <f>_xlfn.IFNA(VLOOKUP(G895,角色!V:AE,主动技能!F895+1,FALSE),"")</f>
        <v>||eff_xingyujianglin|</v>
      </c>
      <c r="Q895" s="25">
        <f>(VLOOKUP(G895,角色!V:AE,主动技能!F895+4,FALSE))</f>
        <v>3</v>
      </c>
      <c r="R895" s="25">
        <v>0</v>
      </c>
      <c r="S895" s="25">
        <v>0</v>
      </c>
      <c r="T895" s="6" t="str">
        <f t="shared" si="241"/>
        <v>100006:20:2:0</v>
      </c>
      <c r="U895" s="6" t="str">
        <f t="shared" si="242"/>
        <v/>
      </c>
      <c r="V895" s="19" t="str">
        <f>VLOOKUP(G895,角色!AW:BC,主动技能!F895+1,FALSE)</f>
        <v>skill_17</v>
      </c>
      <c r="Y895">
        <f t="shared" si="245"/>
        <v>0</v>
      </c>
      <c r="Z895" s="19">
        <f>IF(VLOOKUP(C895,角色!CC:CI,主动技能!F895*2,FALSE)=0,"",VLOOKUP(C895,角色!CC:CI,主动技能!F895*2,FALSE))</f>
        <v>125</v>
      </c>
      <c r="AA895" s="19">
        <f>IF(VLOOKUP(C895,角色!CC:CI,主动技能!F895*2+1,FALSE)=0,0,VLOOKUP(C895,角色!CC:CI,主动技能!F895*2+1,FALSE))</f>
        <v>25</v>
      </c>
      <c r="AB895" s="19">
        <f>IF(INT(VLOOKUP(E895,角色属性概况!I:M,3,FALSE)*AA895/100)=0,"",(INT(VLOOKUP(E895,角色属性概况!I:M,3,FALSE)*AA895/100)))</f>
        <v>4120</v>
      </c>
      <c r="AE895" s="25">
        <f>(VLOOKUP(G895,角色!V:AE,主动技能!F895+7,FALSE))</f>
        <v>1</v>
      </c>
      <c r="AF895" s="19">
        <f>VLOOKUP(F895,对应表!AY:BA,3,FALSE)</f>
        <v>2</v>
      </c>
      <c r="AG895" s="19">
        <f>VLOOKUP(F895,对应表!AY:BA,2,FALSE)</f>
        <v>2</v>
      </c>
      <c r="AH895" s="25" t="str">
        <f>VLOOKUP(F895,特效对应!F:G,2,FALSE)</f>
        <v>attackex</v>
      </c>
      <c r="AJ895">
        <f t="shared" si="244"/>
        <v>9</v>
      </c>
      <c r="AK895" t="s">
        <v>117</v>
      </c>
      <c r="AL895" s="4" t="s">
        <v>929</v>
      </c>
      <c r="AQ895" s="6" t="str">
        <f>_xlfn.IFNA(IF(IF($AK895=AQ$5,VLOOKUP(AL895,buff!$K:$L,2,FALSE),"")=0,"",IF($AK895=AQ$5,VLOOKUP(AL895,buff!$K:$L,2,FALSE),"")),"")</f>
        <v>100006:20:2:0</v>
      </c>
      <c r="AR895" s="6" t="str">
        <f>_xlfn.IFNA(IF(IF($AK895=AR$5,VLOOKUP(AM895,buff!$K:$L,2,FALSE),"")=0,"",IF($AK895=AR$5,VLOOKUP(AM895,buff!$K:$L,2,FALSE),"")),"")</f>
        <v/>
      </c>
      <c r="AS895" s="6" t="str">
        <f>_xlfn.IFNA(IF(IF($AK895=AS$5,VLOOKUP(AN895,buff!$K:$L,2,FALSE),"")=0,"",IF($AK895=AS$5,VLOOKUP(AN895,buff!$K:$L,2,FALSE),"")),"")</f>
        <v/>
      </c>
      <c r="AT895" s="6" t="str">
        <f>_xlfn.IFNA(IF(IF($AK895=AT$5,VLOOKUP(AO895,buff!$K:$L,2,FALSE),"")=0,"",IF($AK895=AT$5,VLOOKUP(AO895,buff!$K:$L,2,FALSE),"")),"")</f>
        <v/>
      </c>
      <c r="AU895" s="6" t="str">
        <f>_xlfn.IFNA(IF(IF($AK895=AU$5,VLOOKUP(AP895,buff!$K:$L,2,FALSE),"")=0,"",IF($AK895=AU$5,VLOOKUP(AP895,buff!$K:$L,2,FALSE),"")),"")</f>
        <v/>
      </c>
      <c r="AV895" s="6" t="str">
        <f>_xlfn.IFNA(IF(IF($AK895=AV$5,VLOOKUP(AL895,buff!$K:$L,2,FALSE),"")=0,"",IF($AK895=AV$5,VLOOKUP(AL895,buff!$K:$L,2,FALSE),"")),"")</f>
        <v/>
      </c>
      <c r="AW895" s="6" t="str">
        <f>_xlfn.IFNA(IF(IF($AK895=AW$5,VLOOKUP(AM895,buff!$K:$L,2,FALSE),"")=0,"",IF($AK895=AW$5,VLOOKUP(AM895,buff!$K:$L,2,FALSE),"")),"")</f>
        <v/>
      </c>
      <c r="AX895" s="6" t="str">
        <f>_xlfn.IFNA(IF(IF($AK895=AX$5,VLOOKUP(AN895,buff!$K:$L,2,FALSE),"")=0,"",IF($AK895=AX$5,VLOOKUP(AN895,buff!$K:$L,2,FALSE),"")),"")</f>
        <v/>
      </c>
      <c r="AY895" s="6" t="str">
        <f>_xlfn.IFNA(IF(IF($AK895=AY$5,VLOOKUP(AO895,buff!$K:$L,2,FALSE),"")=0,"",IF($AK895=AY$5,VLOOKUP(AO895,buff!$K:$L,2,FALSE),"")),"")</f>
        <v/>
      </c>
      <c r="AZ895" s="6" t="str">
        <f>_xlfn.IFNA(IF(IF($AK895=AZ$5,VLOOKUP(AP895,buff!$K:$L,2,FALSE),"")=0,"",IF($AK895=AZ$5,VLOOKUP(AP895,buff!$K:$L,2,FALSE),"")),"")</f>
        <v/>
      </c>
      <c r="BA895" s="6">
        <f>VLOOKUP(AL895,buff!$K:$P,6,FALSE)</f>
        <v>0</v>
      </c>
      <c r="BB895" s="6" t="e">
        <f>VLOOKUP(AM895,buff!$K:$P,6,FALSE)</f>
        <v>#N/A</v>
      </c>
      <c r="BC895" s="6" t="e">
        <f>VLOOKUP(AN895,buff!$K:$P,6,FALSE)</f>
        <v>#N/A</v>
      </c>
      <c r="BD895">
        <f t="shared" si="230"/>
        <v>3</v>
      </c>
      <c r="BE895">
        <f t="shared" si="231"/>
        <v>2</v>
      </c>
      <c r="BF895" s="22">
        <f t="shared" si="232"/>
        <v>101503</v>
      </c>
    </row>
    <row r="896" spans="1:58" x14ac:dyDescent="0.15">
      <c r="A896" t="str">
        <f t="shared" si="235"/>
        <v>尼尔斯主动技能3等级10</v>
      </c>
      <c r="B896" s="8">
        <f t="shared" si="236"/>
        <v>10150310</v>
      </c>
      <c r="C896" s="8" t="str">
        <f>VLOOKUP(G896,角色!A:B,2,FALSE)</f>
        <v>尼尔斯</v>
      </c>
      <c r="D896" s="8" t="str">
        <f t="shared" si="237"/>
        <v>主动技能3</v>
      </c>
      <c r="E896" s="8">
        <f t="shared" si="221"/>
        <v>10</v>
      </c>
      <c r="F896" s="8">
        <f t="shared" si="238"/>
        <v>3</v>
      </c>
      <c r="G896" s="8">
        <f t="shared" si="239"/>
        <v>15</v>
      </c>
      <c r="H896" s="4" t="s">
        <v>883</v>
      </c>
      <c r="I896" s="20" t="str">
        <f t="shared" si="246"/>
        <v>对敌方全体攻击，造成125%攻击力（+5883）点伤害。并使目标眩晕。</v>
      </c>
      <c r="J896" s="4" t="s">
        <v>277</v>
      </c>
      <c r="K896" s="1" t="s">
        <v>102</v>
      </c>
      <c r="L896" s="4" t="s">
        <v>108</v>
      </c>
      <c r="M896" s="4"/>
      <c r="N896" s="4">
        <v>100</v>
      </c>
      <c r="O896" s="20">
        <f>VLOOKUP(L896,对应表!BK:BL,2,FALSE)</f>
        <v>100</v>
      </c>
      <c r="P896" s="25" t="str">
        <f>_xlfn.IFNA(VLOOKUP(G896,角色!V:AE,主动技能!F896+1,FALSE),"")</f>
        <v>||eff_xingyujianglin|</v>
      </c>
      <c r="Q896" s="25">
        <f>(VLOOKUP(G896,角色!V:AE,主动技能!F896+4,FALSE))</f>
        <v>3</v>
      </c>
      <c r="R896" s="25">
        <v>0</v>
      </c>
      <c r="S896" s="25">
        <v>0</v>
      </c>
      <c r="T896" s="6" t="str">
        <f t="shared" si="241"/>
        <v>100006:20:2:0</v>
      </c>
      <c r="U896" s="6" t="str">
        <f t="shared" si="242"/>
        <v/>
      </c>
      <c r="V896" s="19" t="str">
        <f>VLOOKUP(G896,角色!AW:BC,主动技能!F896+1,FALSE)</f>
        <v>skill_17</v>
      </c>
      <c r="Y896">
        <f t="shared" si="245"/>
        <v>0</v>
      </c>
      <c r="Z896" s="19">
        <f>IF(VLOOKUP(C896,角色!CC:CI,主动技能!F896*2,FALSE)=0,"",VLOOKUP(C896,角色!CC:CI,主动技能!F896*2,FALSE))</f>
        <v>125</v>
      </c>
      <c r="AA896" s="19">
        <f>IF(VLOOKUP(C896,角色!CC:CI,主动技能!F896*2+1,FALSE)=0,0,VLOOKUP(C896,角色!CC:CI,主动技能!F896*2+1,FALSE))</f>
        <v>25</v>
      </c>
      <c r="AB896" s="19">
        <f>IF(INT(VLOOKUP(E896,角色属性概况!I:M,3,FALSE)*AA896/100)=0,"",(INT(VLOOKUP(E896,角色属性概况!I:M,3,FALSE)*AA896/100)))</f>
        <v>5883</v>
      </c>
      <c r="AE896" s="25">
        <f>(VLOOKUP(G896,角色!V:AE,主动技能!F896+7,FALSE))</f>
        <v>1</v>
      </c>
      <c r="AF896" s="19">
        <f>VLOOKUP(F896,对应表!AY:BA,3,FALSE)</f>
        <v>2</v>
      </c>
      <c r="AG896" s="19">
        <f>VLOOKUP(F896,对应表!AY:BA,2,FALSE)</f>
        <v>2</v>
      </c>
      <c r="AH896" s="25" t="str">
        <f>VLOOKUP(F896,特效对应!F:G,2,FALSE)</f>
        <v>attackex</v>
      </c>
      <c r="AJ896">
        <f t="shared" si="244"/>
        <v>10</v>
      </c>
      <c r="AK896" t="s">
        <v>117</v>
      </c>
      <c r="AL896" s="4" t="s">
        <v>929</v>
      </c>
      <c r="AQ896" s="6" t="str">
        <f>_xlfn.IFNA(IF(IF($AK896=AQ$5,VLOOKUP(AL896,buff!$K:$L,2,FALSE),"")=0,"",IF($AK896=AQ$5,VLOOKUP(AL896,buff!$K:$L,2,FALSE),"")),"")</f>
        <v>100006:20:2:0</v>
      </c>
      <c r="AR896" s="6" t="str">
        <f>_xlfn.IFNA(IF(IF($AK896=AR$5,VLOOKUP(AM896,buff!$K:$L,2,FALSE),"")=0,"",IF($AK896=AR$5,VLOOKUP(AM896,buff!$K:$L,2,FALSE),"")),"")</f>
        <v/>
      </c>
      <c r="AS896" s="6" t="str">
        <f>_xlfn.IFNA(IF(IF($AK896=AS$5,VLOOKUP(AN896,buff!$K:$L,2,FALSE),"")=0,"",IF($AK896=AS$5,VLOOKUP(AN896,buff!$K:$L,2,FALSE),"")),"")</f>
        <v/>
      </c>
      <c r="AT896" s="6" t="str">
        <f>_xlfn.IFNA(IF(IF($AK896=AT$5,VLOOKUP(AO896,buff!$K:$L,2,FALSE),"")=0,"",IF($AK896=AT$5,VLOOKUP(AO896,buff!$K:$L,2,FALSE),"")),"")</f>
        <v/>
      </c>
      <c r="AU896" s="6" t="str">
        <f>_xlfn.IFNA(IF(IF($AK896=AU$5,VLOOKUP(AP896,buff!$K:$L,2,FALSE),"")=0,"",IF($AK896=AU$5,VLOOKUP(AP896,buff!$K:$L,2,FALSE),"")),"")</f>
        <v/>
      </c>
      <c r="AV896" s="6" t="str">
        <f>_xlfn.IFNA(IF(IF($AK896=AV$5,VLOOKUP(AL896,buff!$K:$L,2,FALSE),"")=0,"",IF($AK896=AV$5,VLOOKUP(AL896,buff!$K:$L,2,FALSE),"")),"")</f>
        <v/>
      </c>
      <c r="AW896" s="6" t="str">
        <f>_xlfn.IFNA(IF(IF($AK896=AW$5,VLOOKUP(AM896,buff!$K:$L,2,FALSE),"")=0,"",IF($AK896=AW$5,VLOOKUP(AM896,buff!$K:$L,2,FALSE),"")),"")</f>
        <v/>
      </c>
      <c r="AX896" s="6" t="str">
        <f>_xlfn.IFNA(IF(IF($AK896=AX$5,VLOOKUP(AN896,buff!$K:$L,2,FALSE),"")=0,"",IF($AK896=AX$5,VLOOKUP(AN896,buff!$K:$L,2,FALSE),"")),"")</f>
        <v/>
      </c>
      <c r="AY896" s="6" t="str">
        <f>_xlfn.IFNA(IF(IF($AK896=AY$5,VLOOKUP(AO896,buff!$K:$L,2,FALSE),"")=0,"",IF($AK896=AY$5,VLOOKUP(AO896,buff!$K:$L,2,FALSE),"")),"")</f>
        <v/>
      </c>
      <c r="AZ896" s="6" t="str">
        <f>_xlfn.IFNA(IF(IF($AK896=AZ$5,VLOOKUP(AP896,buff!$K:$L,2,FALSE),"")=0,"",IF($AK896=AZ$5,VLOOKUP(AP896,buff!$K:$L,2,FALSE),"")),"")</f>
        <v/>
      </c>
      <c r="BA896" s="6">
        <f>VLOOKUP(AL896,buff!$K:$P,6,FALSE)</f>
        <v>0</v>
      </c>
      <c r="BB896" s="6" t="e">
        <f>VLOOKUP(AM896,buff!$K:$P,6,FALSE)</f>
        <v>#N/A</v>
      </c>
      <c r="BC896" s="6" t="e">
        <f>VLOOKUP(AN896,buff!$K:$P,6,FALSE)</f>
        <v>#N/A</v>
      </c>
      <c r="BD896">
        <f t="shared" si="230"/>
        <v>3</v>
      </c>
      <c r="BE896">
        <f t="shared" si="231"/>
        <v>2</v>
      </c>
      <c r="BF896" s="22">
        <f t="shared" si="232"/>
        <v>101503</v>
      </c>
    </row>
    <row r="897" spans="1:58" x14ac:dyDescent="0.15">
      <c r="A897" t="str">
        <f t="shared" si="235"/>
        <v>尼尔斯主动技能3等级11</v>
      </c>
      <c r="B897" s="8">
        <f t="shared" si="236"/>
        <v>10150311</v>
      </c>
      <c r="C897" s="8" t="str">
        <f>VLOOKUP(G897,角色!A:B,2,FALSE)</f>
        <v>尼尔斯</v>
      </c>
      <c r="D897" s="8" t="str">
        <f t="shared" si="237"/>
        <v>主动技能3</v>
      </c>
      <c r="E897" s="8">
        <f t="shared" si="221"/>
        <v>11</v>
      </c>
      <c r="F897" s="8">
        <f t="shared" si="238"/>
        <v>3</v>
      </c>
      <c r="G897" s="8">
        <f t="shared" si="239"/>
        <v>15</v>
      </c>
      <c r="H897" s="4" t="s">
        <v>883</v>
      </c>
      <c r="I897" s="20" t="str">
        <f t="shared" si="246"/>
        <v>对敌方全体攻击，造成125%攻击力（+8380）点伤害。并使目标眩晕。</v>
      </c>
      <c r="J897" s="4" t="s">
        <v>277</v>
      </c>
      <c r="K897" s="1" t="s">
        <v>102</v>
      </c>
      <c r="L897" s="4" t="s">
        <v>108</v>
      </c>
      <c r="M897" s="4"/>
      <c r="N897" s="4">
        <v>100</v>
      </c>
      <c r="O897" s="20">
        <f>VLOOKUP(L897,对应表!BK:BL,2,FALSE)</f>
        <v>100</v>
      </c>
      <c r="P897" s="25" t="str">
        <f>_xlfn.IFNA(VLOOKUP(G897,角色!V:AE,主动技能!F897+1,FALSE),"")</f>
        <v>||eff_xingyujianglin|</v>
      </c>
      <c r="Q897" s="25">
        <f>(VLOOKUP(G897,角色!V:AE,主动技能!F897+4,FALSE))</f>
        <v>3</v>
      </c>
      <c r="R897" s="25">
        <v>0</v>
      </c>
      <c r="S897" s="25">
        <v>0</v>
      </c>
      <c r="T897" s="6" t="str">
        <f t="shared" si="241"/>
        <v>100006:20:2:0</v>
      </c>
      <c r="U897" s="6" t="str">
        <f t="shared" si="242"/>
        <v/>
      </c>
      <c r="V897" s="19" t="str">
        <f>VLOOKUP(G897,角色!AW:BC,主动技能!F897+1,FALSE)</f>
        <v>skill_17</v>
      </c>
      <c r="Y897">
        <f t="shared" si="245"/>
        <v>0</v>
      </c>
      <c r="Z897" s="19">
        <f>IF(VLOOKUP(C897,角色!CC:CI,主动技能!F897*2,FALSE)=0,"",VLOOKUP(C897,角色!CC:CI,主动技能!F897*2,FALSE))</f>
        <v>125</v>
      </c>
      <c r="AA897" s="19">
        <f>IF(VLOOKUP(C897,角色!CC:CI,主动技能!F897*2+1,FALSE)=0,0,VLOOKUP(C897,角色!CC:CI,主动技能!F897*2+1,FALSE))</f>
        <v>25</v>
      </c>
      <c r="AB897" s="19">
        <f>IF(INT(VLOOKUP(E897,角色属性概况!I:M,3,FALSE)*AA897/100)=0,"",(INT(VLOOKUP(E897,角色属性概况!I:M,3,FALSE)*AA897/100)))</f>
        <v>8380</v>
      </c>
      <c r="AE897" s="25">
        <f>(VLOOKUP(G897,角色!V:AE,主动技能!F897+7,FALSE))</f>
        <v>1</v>
      </c>
      <c r="AF897" s="19">
        <f>VLOOKUP(F897,对应表!AY:BA,3,FALSE)</f>
        <v>2</v>
      </c>
      <c r="AG897" s="19">
        <f>VLOOKUP(F897,对应表!AY:BA,2,FALSE)</f>
        <v>2</v>
      </c>
      <c r="AH897" s="25" t="str">
        <f>VLOOKUP(F897,特效对应!F:G,2,FALSE)</f>
        <v>attackex</v>
      </c>
      <c r="AJ897">
        <f t="shared" si="244"/>
        <v>11</v>
      </c>
      <c r="AK897" t="s">
        <v>117</v>
      </c>
      <c r="AL897" s="4" t="s">
        <v>929</v>
      </c>
      <c r="AQ897" s="6" t="str">
        <f>_xlfn.IFNA(IF(IF($AK897=AQ$5,VLOOKUP(AL897,buff!$K:$L,2,FALSE),"")=0,"",IF($AK897=AQ$5,VLOOKUP(AL897,buff!$K:$L,2,FALSE),"")),"")</f>
        <v>100006:20:2:0</v>
      </c>
      <c r="AR897" s="6" t="str">
        <f>_xlfn.IFNA(IF(IF($AK897=AR$5,VLOOKUP(AM897,buff!$K:$L,2,FALSE),"")=0,"",IF($AK897=AR$5,VLOOKUP(AM897,buff!$K:$L,2,FALSE),"")),"")</f>
        <v/>
      </c>
      <c r="AS897" s="6" t="str">
        <f>_xlfn.IFNA(IF(IF($AK897=AS$5,VLOOKUP(AN897,buff!$K:$L,2,FALSE),"")=0,"",IF($AK897=AS$5,VLOOKUP(AN897,buff!$K:$L,2,FALSE),"")),"")</f>
        <v/>
      </c>
      <c r="AT897" s="6" t="str">
        <f>_xlfn.IFNA(IF(IF($AK897=AT$5,VLOOKUP(AO897,buff!$K:$L,2,FALSE),"")=0,"",IF($AK897=AT$5,VLOOKUP(AO897,buff!$K:$L,2,FALSE),"")),"")</f>
        <v/>
      </c>
      <c r="AU897" s="6" t="str">
        <f>_xlfn.IFNA(IF(IF($AK897=AU$5,VLOOKUP(AP897,buff!$K:$L,2,FALSE),"")=0,"",IF($AK897=AU$5,VLOOKUP(AP897,buff!$K:$L,2,FALSE),"")),"")</f>
        <v/>
      </c>
      <c r="AV897" s="6" t="str">
        <f>_xlfn.IFNA(IF(IF($AK897=AV$5,VLOOKUP(AL897,buff!$K:$L,2,FALSE),"")=0,"",IF($AK897=AV$5,VLOOKUP(AL897,buff!$K:$L,2,FALSE),"")),"")</f>
        <v/>
      </c>
      <c r="AW897" s="6" t="str">
        <f>_xlfn.IFNA(IF(IF($AK897=AW$5,VLOOKUP(AM897,buff!$K:$L,2,FALSE),"")=0,"",IF($AK897=AW$5,VLOOKUP(AM897,buff!$K:$L,2,FALSE),"")),"")</f>
        <v/>
      </c>
      <c r="AX897" s="6" t="str">
        <f>_xlfn.IFNA(IF(IF($AK897=AX$5,VLOOKUP(AN897,buff!$K:$L,2,FALSE),"")=0,"",IF($AK897=AX$5,VLOOKUP(AN897,buff!$K:$L,2,FALSE),"")),"")</f>
        <v/>
      </c>
      <c r="AY897" s="6" t="str">
        <f>_xlfn.IFNA(IF(IF($AK897=AY$5,VLOOKUP(AO897,buff!$K:$L,2,FALSE),"")=0,"",IF($AK897=AY$5,VLOOKUP(AO897,buff!$K:$L,2,FALSE),"")),"")</f>
        <v/>
      </c>
      <c r="AZ897" s="6" t="str">
        <f>_xlfn.IFNA(IF(IF($AK897=AZ$5,VLOOKUP(AP897,buff!$K:$L,2,FALSE),"")=0,"",IF($AK897=AZ$5,VLOOKUP(AP897,buff!$K:$L,2,FALSE),"")),"")</f>
        <v/>
      </c>
      <c r="BA897" s="6">
        <f>VLOOKUP(AL897,buff!$K:$P,6,FALSE)</f>
        <v>0</v>
      </c>
      <c r="BB897" s="6" t="e">
        <f>VLOOKUP(AM897,buff!$K:$P,6,FALSE)</f>
        <v>#N/A</v>
      </c>
      <c r="BC897" s="6" t="e">
        <f>VLOOKUP(AN897,buff!$K:$P,6,FALSE)</f>
        <v>#N/A</v>
      </c>
      <c r="BD897">
        <f t="shared" si="230"/>
        <v>3</v>
      </c>
      <c r="BE897">
        <f t="shared" si="231"/>
        <v>2</v>
      </c>
      <c r="BF897" s="22">
        <f t="shared" si="232"/>
        <v>101503</v>
      </c>
    </row>
    <row r="898" spans="1:58" x14ac:dyDescent="0.15">
      <c r="A898" t="str">
        <f t="shared" si="235"/>
        <v>尼尔斯主动技能3等级12</v>
      </c>
      <c r="B898" s="8">
        <f t="shared" si="236"/>
        <v>10150312</v>
      </c>
      <c r="C898" s="8" t="str">
        <f>VLOOKUP(G898,角色!A:B,2,FALSE)</f>
        <v>尼尔斯</v>
      </c>
      <c r="D898" s="8" t="str">
        <f t="shared" si="237"/>
        <v>主动技能3</v>
      </c>
      <c r="E898" s="8">
        <f t="shared" si="221"/>
        <v>12</v>
      </c>
      <c r="F898" s="8">
        <f t="shared" si="238"/>
        <v>3</v>
      </c>
      <c r="G898" s="8">
        <f t="shared" si="239"/>
        <v>15</v>
      </c>
      <c r="H898" s="4" t="s">
        <v>883</v>
      </c>
      <c r="I898" s="20" t="str">
        <f t="shared" si="246"/>
        <v>对敌方全体攻击，造成125%攻击力（+11915）点伤害。并使目标眩晕。</v>
      </c>
      <c r="J898" s="4" t="s">
        <v>277</v>
      </c>
      <c r="K898" s="1" t="s">
        <v>102</v>
      </c>
      <c r="L898" s="4" t="s">
        <v>108</v>
      </c>
      <c r="M898" s="4"/>
      <c r="N898" s="4">
        <v>100</v>
      </c>
      <c r="O898" s="20">
        <f>VLOOKUP(L898,对应表!BK:BL,2,FALSE)</f>
        <v>100</v>
      </c>
      <c r="P898" s="25" t="str">
        <f>_xlfn.IFNA(VLOOKUP(G898,角色!V:AE,主动技能!F898+1,FALSE),"")</f>
        <v>||eff_xingyujianglin|</v>
      </c>
      <c r="Q898" s="25">
        <f>(VLOOKUP(G898,角色!V:AE,主动技能!F898+4,FALSE))</f>
        <v>3</v>
      </c>
      <c r="R898" s="25">
        <v>0</v>
      </c>
      <c r="S898" s="25">
        <v>0</v>
      </c>
      <c r="T898" s="6" t="str">
        <f t="shared" si="241"/>
        <v>100006:20:2:0</v>
      </c>
      <c r="U898" s="6" t="str">
        <f t="shared" si="242"/>
        <v/>
      </c>
      <c r="V898" s="19" t="str">
        <f>VLOOKUP(G898,角色!AW:BC,主动技能!F898+1,FALSE)</f>
        <v>skill_17</v>
      </c>
      <c r="Y898">
        <f t="shared" si="245"/>
        <v>0</v>
      </c>
      <c r="Z898" s="19">
        <f>IF(VLOOKUP(C898,角色!CC:CI,主动技能!F898*2,FALSE)=0,"",VLOOKUP(C898,角色!CC:CI,主动技能!F898*2,FALSE))</f>
        <v>125</v>
      </c>
      <c r="AA898" s="19">
        <f>IF(VLOOKUP(C898,角色!CC:CI,主动技能!F898*2+1,FALSE)=0,0,VLOOKUP(C898,角色!CC:CI,主动技能!F898*2+1,FALSE))</f>
        <v>25</v>
      </c>
      <c r="AB898" s="19">
        <f>IF(INT(VLOOKUP(E898,角色属性概况!I:M,3,FALSE)*AA898/100)=0,"",(INT(VLOOKUP(E898,角色属性概况!I:M,3,FALSE)*AA898/100)))</f>
        <v>11915</v>
      </c>
      <c r="AE898" s="25">
        <f>(VLOOKUP(G898,角色!V:AE,主动技能!F898+7,FALSE))</f>
        <v>1</v>
      </c>
      <c r="AF898" s="19">
        <f>VLOOKUP(F898,对应表!AY:BA,3,FALSE)</f>
        <v>2</v>
      </c>
      <c r="AG898" s="19">
        <f>VLOOKUP(F898,对应表!AY:BA,2,FALSE)</f>
        <v>2</v>
      </c>
      <c r="AH898" s="25" t="str">
        <f>VLOOKUP(F898,特效对应!F:G,2,FALSE)</f>
        <v>attackex</v>
      </c>
      <c r="AJ898">
        <f t="shared" si="244"/>
        <v>12</v>
      </c>
      <c r="AK898" t="s">
        <v>117</v>
      </c>
      <c r="AL898" s="4" t="s">
        <v>929</v>
      </c>
      <c r="AQ898" s="6" t="str">
        <f>_xlfn.IFNA(IF(IF($AK898=AQ$5,VLOOKUP(AL898,buff!$K:$L,2,FALSE),"")=0,"",IF($AK898=AQ$5,VLOOKUP(AL898,buff!$K:$L,2,FALSE),"")),"")</f>
        <v>100006:20:2:0</v>
      </c>
      <c r="AR898" s="6" t="str">
        <f>_xlfn.IFNA(IF(IF($AK898=AR$5,VLOOKUP(AM898,buff!$K:$L,2,FALSE),"")=0,"",IF($AK898=AR$5,VLOOKUP(AM898,buff!$K:$L,2,FALSE),"")),"")</f>
        <v/>
      </c>
      <c r="AS898" s="6" t="str">
        <f>_xlfn.IFNA(IF(IF($AK898=AS$5,VLOOKUP(AN898,buff!$K:$L,2,FALSE),"")=0,"",IF($AK898=AS$5,VLOOKUP(AN898,buff!$K:$L,2,FALSE),"")),"")</f>
        <v/>
      </c>
      <c r="AT898" s="6" t="str">
        <f>_xlfn.IFNA(IF(IF($AK898=AT$5,VLOOKUP(AO898,buff!$K:$L,2,FALSE),"")=0,"",IF($AK898=AT$5,VLOOKUP(AO898,buff!$K:$L,2,FALSE),"")),"")</f>
        <v/>
      </c>
      <c r="AU898" s="6" t="str">
        <f>_xlfn.IFNA(IF(IF($AK898=AU$5,VLOOKUP(AP898,buff!$K:$L,2,FALSE),"")=0,"",IF($AK898=AU$5,VLOOKUP(AP898,buff!$K:$L,2,FALSE),"")),"")</f>
        <v/>
      </c>
      <c r="AV898" s="6" t="str">
        <f>_xlfn.IFNA(IF(IF($AK898=AV$5,VLOOKUP(AL898,buff!$K:$L,2,FALSE),"")=0,"",IF($AK898=AV$5,VLOOKUP(AL898,buff!$K:$L,2,FALSE),"")),"")</f>
        <v/>
      </c>
      <c r="AW898" s="6" t="str">
        <f>_xlfn.IFNA(IF(IF($AK898=AW$5,VLOOKUP(AM898,buff!$K:$L,2,FALSE),"")=0,"",IF($AK898=AW$5,VLOOKUP(AM898,buff!$K:$L,2,FALSE),"")),"")</f>
        <v/>
      </c>
      <c r="AX898" s="6" t="str">
        <f>_xlfn.IFNA(IF(IF($AK898=AX$5,VLOOKUP(AN898,buff!$K:$L,2,FALSE),"")=0,"",IF($AK898=AX$5,VLOOKUP(AN898,buff!$K:$L,2,FALSE),"")),"")</f>
        <v/>
      </c>
      <c r="AY898" s="6" t="str">
        <f>_xlfn.IFNA(IF(IF($AK898=AY$5,VLOOKUP(AO898,buff!$K:$L,2,FALSE),"")=0,"",IF($AK898=AY$5,VLOOKUP(AO898,buff!$K:$L,2,FALSE),"")),"")</f>
        <v/>
      </c>
      <c r="AZ898" s="6" t="str">
        <f>_xlfn.IFNA(IF(IF($AK898=AZ$5,VLOOKUP(AP898,buff!$K:$L,2,FALSE),"")=0,"",IF($AK898=AZ$5,VLOOKUP(AP898,buff!$K:$L,2,FALSE),"")),"")</f>
        <v/>
      </c>
      <c r="BA898" s="6">
        <f>VLOOKUP(AL898,buff!$K:$P,6,FALSE)</f>
        <v>0</v>
      </c>
      <c r="BB898" s="6" t="e">
        <f>VLOOKUP(AM898,buff!$K:$P,6,FALSE)</f>
        <v>#N/A</v>
      </c>
      <c r="BC898" s="6" t="e">
        <f>VLOOKUP(AN898,buff!$K:$P,6,FALSE)</f>
        <v>#N/A</v>
      </c>
      <c r="BD898">
        <f t="shared" si="230"/>
        <v>3</v>
      </c>
      <c r="BE898">
        <f t="shared" si="231"/>
        <v>2</v>
      </c>
      <c r="BF898" s="22">
        <f t="shared" si="232"/>
        <v>101503</v>
      </c>
    </row>
    <row r="899" spans="1:58" x14ac:dyDescent="0.15">
      <c r="A899" t="str">
        <f t="shared" si="235"/>
        <v>尼尔斯主动技能3等级13</v>
      </c>
      <c r="B899" s="8">
        <f t="shared" si="236"/>
        <v>10150313</v>
      </c>
      <c r="C899" s="8" t="str">
        <f>VLOOKUP(G899,角色!A:B,2,FALSE)</f>
        <v>尼尔斯</v>
      </c>
      <c r="D899" s="8" t="str">
        <f t="shared" si="237"/>
        <v>主动技能3</v>
      </c>
      <c r="E899" s="8">
        <f t="shared" si="221"/>
        <v>13</v>
      </c>
      <c r="F899" s="8">
        <f t="shared" si="238"/>
        <v>3</v>
      </c>
      <c r="G899" s="8">
        <f t="shared" si="239"/>
        <v>15</v>
      </c>
      <c r="H899" s="4" t="s">
        <v>883</v>
      </c>
      <c r="I899" s="20" t="str">
        <f t="shared" si="246"/>
        <v>对敌方全体攻击，造成125%攻击力（+16919）点伤害。并使目标眩晕。</v>
      </c>
      <c r="J899" s="4" t="s">
        <v>277</v>
      </c>
      <c r="K899" s="1" t="s">
        <v>102</v>
      </c>
      <c r="L899" s="4" t="s">
        <v>108</v>
      </c>
      <c r="M899" s="4"/>
      <c r="N899" s="4">
        <v>100</v>
      </c>
      <c r="O899" s="20">
        <f>VLOOKUP(L899,对应表!BK:BL,2,FALSE)</f>
        <v>100</v>
      </c>
      <c r="P899" s="25" t="str">
        <f>_xlfn.IFNA(VLOOKUP(G899,角色!V:AE,主动技能!F899+1,FALSE),"")</f>
        <v>||eff_xingyujianglin|</v>
      </c>
      <c r="Q899" s="25">
        <f>(VLOOKUP(G899,角色!V:AE,主动技能!F899+4,FALSE))</f>
        <v>3</v>
      </c>
      <c r="R899" s="25">
        <v>0</v>
      </c>
      <c r="S899" s="25">
        <v>0</v>
      </c>
      <c r="T899" s="6" t="str">
        <f t="shared" si="241"/>
        <v>100006:20:2:0</v>
      </c>
      <c r="U899" s="6" t="str">
        <f t="shared" si="242"/>
        <v/>
      </c>
      <c r="V899" s="19" t="str">
        <f>VLOOKUP(G899,角色!AW:BC,主动技能!F899+1,FALSE)</f>
        <v>skill_17</v>
      </c>
      <c r="Y899">
        <f t="shared" si="245"/>
        <v>0</v>
      </c>
      <c r="Z899" s="19">
        <f>IF(VLOOKUP(C899,角色!CC:CI,主动技能!F899*2,FALSE)=0,"",VLOOKUP(C899,角色!CC:CI,主动技能!F899*2,FALSE))</f>
        <v>125</v>
      </c>
      <c r="AA899" s="19">
        <f>IF(VLOOKUP(C899,角色!CC:CI,主动技能!F899*2+1,FALSE)=0,0,VLOOKUP(C899,角色!CC:CI,主动技能!F899*2+1,FALSE))</f>
        <v>25</v>
      </c>
      <c r="AB899" s="19">
        <f>IF(INT(VLOOKUP(E899,角色属性概况!I:M,3,FALSE)*AA899/100)=0,"",(INT(VLOOKUP(E899,角色属性概况!I:M,3,FALSE)*AA899/100)))</f>
        <v>16919</v>
      </c>
      <c r="AE899" s="25">
        <f>(VLOOKUP(G899,角色!V:AE,主动技能!F899+7,FALSE))</f>
        <v>1</v>
      </c>
      <c r="AF899" s="19">
        <f>VLOOKUP(F899,对应表!AY:BA,3,FALSE)</f>
        <v>2</v>
      </c>
      <c r="AG899" s="19">
        <f>VLOOKUP(F899,对应表!AY:BA,2,FALSE)</f>
        <v>2</v>
      </c>
      <c r="AH899" s="25" t="str">
        <f>VLOOKUP(F899,特效对应!F:G,2,FALSE)</f>
        <v>attackex</v>
      </c>
      <c r="AJ899">
        <f t="shared" si="244"/>
        <v>13</v>
      </c>
      <c r="AK899" t="s">
        <v>117</v>
      </c>
      <c r="AL899" s="4" t="s">
        <v>929</v>
      </c>
      <c r="AQ899" s="6" t="str">
        <f>_xlfn.IFNA(IF(IF($AK899=AQ$5,VLOOKUP(AL899,buff!$K:$L,2,FALSE),"")=0,"",IF($AK899=AQ$5,VLOOKUP(AL899,buff!$K:$L,2,FALSE),"")),"")</f>
        <v>100006:20:2:0</v>
      </c>
      <c r="AR899" s="6" t="str">
        <f>_xlfn.IFNA(IF(IF($AK899=AR$5,VLOOKUP(AM899,buff!$K:$L,2,FALSE),"")=0,"",IF($AK899=AR$5,VLOOKUP(AM899,buff!$K:$L,2,FALSE),"")),"")</f>
        <v/>
      </c>
      <c r="AS899" s="6" t="str">
        <f>_xlfn.IFNA(IF(IF($AK899=AS$5,VLOOKUP(AN899,buff!$K:$L,2,FALSE),"")=0,"",IF($AK899=AS$5,VLOOKUP(AN899,buff!$K:$L,2,FALSE),"")),"")</f>
        <v/>
      </c>
      <c r="AT899" s="6" t="str">
        <f>_xlfn.IFNA(IF(IF($AK899=AT$5,VLOOKUP(AO899,buff!$K:$L,2,FALSE),"")=0,"",IF($AK899=AT$5,VLOOKUP(AO899,buff!$K:$L,2,FALSE),"")),"")</f>
        <v/>
      </c>
      <c r="AU899" s="6" t="str">
        <f>_xlfn.IFNA(IF(IF($AK899=AU$5,VLOOKUP(AP899,buff!$K:$L,2,FALSE),"")=0,"",IF($AK899=AU$5,VLOOKUP(AP899,buff!$K:$L,2,FALSE),"")),"")</f>
        <v/>
      </c>
      <c r="AV899" s="6" t="str">
        <f>_xlfn.IFNA(IF(IF($AK899=AV$5,VLOOKUP(AL899,buff!$K:$L,2,FALSE),"")=0,"",IF($AK899=AV$5,VLOOKUP(AL899,buff!$K:$L,2,FALSE),"")),"")</f>
        <v/>
      </c>
      <c r="AW899" s="6" t="str">
        <f>_xlfn.IFNA(IF(IF($AK899=AW$5,VLOOKUP(AM899,buff!$K:$L,2,FALSE),"")=0,"",IF($AK899=AW$5,VLOOKUP(AM899,buff!$K:$L,2,FALSE),"")),"")</f>
        <v/>
      </c>
      <c r="AX899" s="6" t="str">
        <f>_xlfn.IFNA(IF(IF($AK899=AX$5,VLOOKUP(AN899,buff!$K:$L,2,FALSE),"")=0,"",IF($AK899=AX$5,VLOOKUP(AN899,buff!$K:$L,2,FALSE),"")),"")</f>
        <v/>
      </c>
      <c r="AY899" s="6" t="str">
        <f>_xlfn.IFNA(IF(IF($AK899=AY$5,VLOOKUP(AO899,buff!$K:$L,2,FALSE),"")=0,"",IF($AK899=AY$5,VLOOKUP(AO899,buff!$K:$L,2,FALSE),"")),"")</f>
        <v/>
      </c>
      <c r="AZ899" s="6" t="str">
        <f>_xlfn.IFNA(IF(IF($AK899=AZ$5,VLOOKUP(AP899,buff!$K:$L,2,FALSE),"")=0,"",IF($AK899=AZ$5,VLOOKUP(AP899,buff!$K:$L,2,FALSE),"")),"")</f>
        <v/>
      </c>
      <c r="BA899" s="6">
        <f>VLOOKUP(AL899,buff!$K:$P,6,FALSE)</f>
        <v>0</v>
      </c>
      <c r="BB899" s="6" t="e">
        <f>VLOOKUP(AM899,buff!$K:$P,6,FALSE)</f>
        <v>#N/A</v>
      </c>
      <c r="BC899" s="6" t="e">
        <f>VLOOKUP(AN899,buff!$K:$P,6,FALSE)</f>
        <v>#N/A</v>
      </c>
      <c r="BD899">
        <f t="shared" si="230"/>
        <v>3</v>
      </c>
      <c r="BE899">
        <f t="shared" si="231"/>
        <v>2</v>
      </c>
      <c r="BF899" s="22">
        <f t="shared" si="232"/>
        <v>101503</v>
      </c>
    </row>
    <row r="900" spans="1:58" x14ac:dyDescent="0.15">
      <c r="A900" t="str">
        <f t="shared" si="235"/>
        <v>尼尔斯主动技能3等级14</v>
      </c>
      <c r="B900" s="8">
        <f t="shared" si="236"/>
        <v>10150314</v>
      </c>
      <c r="C900" s="8" t="str">
        <f>VLOOKUP(G900,角色!A:B,2,FALSE)</f>
        <v>尼尔斯</v>
      </c>
      <c r="D900" s="8" t="str">
        <f t="shared" si="237"/>
        <v>主动技能3</v>
      </c>
      <c r="E900" s="8">
        <f t="shared" si="221"/>
        <v>14</v>
      </c>
      <c r="F900" s="8">
        <f t="shared" si="238"/>
        <v>3</v>
      </c>
      <c r="G900" s="8">
        <f t="shared" si="239"/>
        <v>15</v>
      </c>
      <c r="H900" s="4" t="s">
        <v>883</v>
      </c>
      <c r="I900" s="20" t="str">
        <f t="shared" si="246"/>
        <v>对敌方全体攻击，造成125%攻击力（+24004）点伤害。并使目标眩晕。</v>
      </c>
      <c r="J900" s="4" t="s">
        <v>277</v>
      </c>
      <c r="K900" s="1" t="s">
        <v>102</v>
      </c>
      <c r="L900" s="4" t="s">
        <v>108</v>
      </c>
      <c r="M900" s="4"/>
      <c r="N900" s="4">
        <v>100</v>
      </c>
      <c r="O900" s="20">
        <f>VLOOKUP(L900,对应表!BK:BL,2,FALSE)</f>
        <v>100</v>
      </c>
      <c r="P900" s="25" t="str">
        <f>_xlfn.IFNA(VLOOKUP(G900,角色!V:AE,主动技能!F900+1,FALSE),"")</f>
        <v>||eff_xingyujianglin|</v>
      </c>
      <c r="Q900" s="25">
        <f>(VLOOKUP(G900,角色!V:AE,主动技能!F900+4,FALSE))</f>
        <v>3</v>
      </c>
      <c r="R900" s="25">
        <v>0</v>
      </c>
      <c r="S900" s="25">
        <v>0</v>
      </c>
      <c r="T900" s="6" t="str">
        <f t="shared" si="241"/>
        <v>100006:20:2:0</v>
      </c>
      <c r="U900" s="6" t="str">
        <f t="shared" si="242"/>
        <v/>
      </c>
      <c r="V900" s="19" t="str">
        <f>VLOOKUP(G900,角色!AW:BC,主动技能!F900+1,FALSE)</f>
        <v>skill_17</v>
      </c>
      <c r="Y900">
        <f t="shared" si="245"/>
        <v>0</v>
      </c>
      <c r="Z900" s="19">
        <f>IF(VLOOKUP(C900,角色!CC:CI,主动技能!F900*2,FALSE)=0,"",VLOOKUP(C900,角色!CC:CI,主动技能!F900*2,FALSE))</f>
        <v>125</v>
      </c>
      <c r="AA900" s="19">
        <f>IF(VLOOKUP(C900,角色!CC:CI,主动技能!F900*2+1,FALSE)=0,0,VLOOKUP(C900,角色!CC:CI,主动技能!F900*2+1,FALSE))</f>
        <v>25</v>
      </c>
      <c r="AB900" s="19">
        <f>IF(INT(VLOOKUP(E900,角色属性概况!I:M,3,FALSE)*AA900/100)=0,"",(INT(VLOOKUP(E900,角色属性概况!I:M,3,FALSE)*AA900/100)))</f>
        <v>24004</v>
      </c>
      <c r="AE900" s="25">
        <f>(VLOOKUP(G900,角色!V:AE,主动技能!F900+7,FALSE))</f>
        <v>1</v>
      </c>
      <c r="AF900" s="19">
        <f>VLOOKUP(F900,对应表!AY:BA,3,FALSE)</f>
        <v>2</v>
      </c>
      <c r="AG900" s="19">
        <f>VLOOKUP(F900,对应表!AY:BA,2,FALSE)</f>
        <v>2</v>
      </c>
      <c r="AH900" s="25" t="str">
        <f>VLOOKUP(F900,特效对应!F:G,2,FALSE)</f>
        <v>attackex</v>
      </c>
      <c r="AJ900">
        <f t="shared" si="244"/>
        <v>14</v>
      </c>
      <c r="AK900" t="s">
        <v>117</v>
      </c>
      <c r="AL900" s="4" t="s">
        <v>929</v>
      </c>
      <c r="AQ900" s="6" t="str">
        <f>_xlfn.IFNA(IF(IF($AK900=AQ$5,VLOOKUP(AL900,buff!$K:$L,2,FALSE),"")=0,"",IF($AK900=AQ$5,VLOOKUP(AL900,buff!$K:$L,2,FALSE),"")),"")</f>
        <v>100006:20:2:0</v>
      </c>
      <c r="AR900" s="6" t="str">
        <f>_xlfn.IFNA(IF(IF($AK900=AR$5,VLOOKUP(AM900,buff!$K:$L,2,FALSE),"")=0,"",IF($AK900=AR$5,VLOOKUP(AM900,buff!$K:$L,2,FALSE),"")),"")</f>
        <v/>
      </c>
      <c r="AS900" s="6" t="str">
        <f>_xlfn.IFNA(IF(IF($AK900=AS$5,VLOOKUP(AN900,buff!$K:$L,2,FALSE),"")=0,"",IF($AK900=AS$5,VLOOKUP(AN900,buff!$K:$L,2,FALSE),"")),"")</f>
        <v/>
      </c>
      <c r="AT900" s="6" t="str">
        <f>_xlfn.IFNA(IF(IF($AK900=AT$5,VLOOKUP(AO900,buff!$K:$L,2,FALSE),"")=0,"",IF($AK900=AT$5,VLOOKUP(AO900,buff!$K:$L,2,FALSE),"")),"")</f>
        <v/>
      </c>
      <c r="AU900" s="6" t="str">
        <f>_xlfn.IFNA(IF(IF($AK900=AU$5,VLOOKUP(AP900,buff!$K:$L,2,FALSE),"")=0,"",IF($AK900=AU$5,VLOOKUP(AP900,buff!$K:$L,2,FALSE),"")),"")</f>
        <v/>
      </c>
      <c r="AV900" s="6" t="str">
        <f>_xlfn.IFNA(IF(IF($AK900=AV$5,VLOOKUP(AL900,buff!$K:$L,2,FALSE),"")=0,"",IF($AK900=AV$5,VLOOKUP(AL900,buff!$K:$L,2,FALSE),"")),"")</f>
        <v/>
      </c>
      <c r="AW900" s="6" t="str">
        <f>_xlfn.IFNA(IF(IF($AK900=AW$5,VLOOKUP(AM900,buff!$K:$L,2,FALSE),"")=0,"",IF($AK900=AW$5,VLOOKUP(AM900,buff!$K:$L,2,FALSE),"")),"")</f>
        <v/>
      </c>
      <c r="AX900" s="6" t="str">
        <f>_xlfn.IFNA(IF(IF($AK900=AX$5,VLOOKUP(AN900,buff!$K:$L,2,FALSE),"")=0,"",IF($AK900=AX$5,VLOOKUP(AN900,buff!$K:$L,2,FALSE),"")),"")</f>
        <v/>
      </c>
      <c r="AY900" s="6" t="str">
        <f>_xlfn.IFNA(IF(IF($AK900=AY$5,VLOOKUP(AO900,buff!$K:$L,2,FALSE),"")=0,"",IF($AK900=AY$5,VLOOKUP(AO900,buff!$K:$L,2,FALSE),"")),"")</f>
        <v/>
      </c>
      <c r="AZ900" s="6" t="str">
        <f>_xlfn.IFNA(IF(IF($AK900=AZ$5,VLOOKUP(AP900,buff!$K:$L,2,FALSE),"")=0,"",IF($AK900=AZ$5,VLOOKUP(AP900,buff!$K:$L,2,FALSE),"")),"")</f>
        <v/>
      </c>
      <c r="BA900" s="6">
        <f>VLOOKUP(AL900,buff!$K:$P,6,FALSE)</f>
        <v>0</v>
      </c>
      <c r="BB900" s="6" t="e">
        <f>VLOOKUP(AM900,buff!$K:$P,6,FALSE)</f>
        <v>#N/A</v>
      </c>
      <c r="BC900" s="6" t="e">
        <f>VLOOKUP(AN900,buff!$K:$P,6,FALSE)</f>
        <v>#N/A</v>
      </c>
      <c r="BD900">
        <f t="shared" si="230"/>
        <v>3</v>
      </c>
      <c r="BE900">
        <f t="shared" si="231"/>
        <v>2</v>
      </c>
      <c r="BF900" s="22">
        <f t="shared" si="232"/>
        <v>101503</v>
      </c>
    </row>
    <row r="901" spans="1:58" x14ac:dyDescent="0.15">
      <c r="A901" t="str">
        <f t="shared" si="235"/>
        <v>尼尔斯主动技能3等级15</v>
      </c>
      <c r="B901" s="8">
        <f t="shared" si="236"/>
        <v>10150315</v>
      </c>
      <c r="C901" s="8" t="str">
        <f>VLOOKUP(G901,角色!A:B,2,FALSE)</f>
        <v>尼尔斯</v>
      </c>
      <c r="D901" s="8" t="str">
        <f t="shared" si="237"/>
        <v>主动技能3</v>
      </c>
      <c r="E901" s="8">
        <f t="shared" si="221"/>
        <v>15</v>
      </c>
      <c r="F901" s="8">
        <f t="shared" si="238"/>
        <v>3</v>
      </c>
      <c r="G901" s="8">
        <f t="shared" si="239"/>
        <v>15</v>
      </c>
      <c r="H901" s="4" t="s">
        <v>883</v>
      </c>
      <c r="I901" s="20" t="str">
        <f t="shared" si="246"/>
        <v>对敌方全体攻击，造成125%攻击力（+34033）点伤害。并使目标眩晕。</v>
      </c>
      <c r="J901" s="4" t="s">
        <v>277</v>
      </c>
      <c r="K901" s="1" t="s">
        <v>102</v>
      </c>
      <c r="L901" s="4" t="s">
        <v>108</v>
      </c>
      <c r="M901" s="4"/>
      <c r="N901" s="4">
        <v>100</v>
      </c>
      <c r="O901" s="20">
        <f>VLOOKUP(L901,对应表!BK:BL,2,FALSE)</f>
        <v>100</v>
      </c>
      <c r="P901" s="25" t="str">
        <f>_xlfn.IFNA(VLOOKUP(G901,角色!V:AE,主动技能!F901+1,FALSE),"")</f>
        <v>||eff_xingyujianglin|</v>
      </c>
      <c r="Q901" s="25">
        <f>(VLOOKUP(G901,角色!V:AE,主动技能!F901+4,FALSE))</f>
        <v>3</v>
      </c>
      <c r="R901" s="25">
        <v>0</v>
      </c>
      <c r="S901" s="25">
        <v>0</v>
      </c>
      <c r="T901" s="6" t="str">
        <f t="shared" si="241"/>
        <v>100006:20:2:0</v>
      </c>
      <c r="U901" s="6" t="str">
        <f t="shared" si="242"/>
        <v/>
      </c>
      <c r="V901" s="19" t="str">
        <f>VLOOKUP(G901,角色!AW:BC,主动技能!F901+1,FALSE)</f>
        <v>skill_17</v>
      </c>
      <c r="Y901">
        <f t="shared" si="245"/>
        <v>0</v>
      </c>
      <c r="Z901" s="19">
        <f>IF(VLOOKUP(C901,角色!CC:CI,主动技能!F901*2,FALSE)=0,"",VLOOKUP(C901,角色!CC:CI,主动技能!F901*2,FALSE))</f>
        <v>125</v>
      </c>
      <c r="AA901" s="19">
        <f>IF(VLOOKUP(C901,角色!CC:CI,主动技能!F901*2+1,FALSE)=0,0,VLOOKUP(C901,角色!CC:CI,主动技能!F901*2+1,FALSE))</f>
        <v>25</v>
      </c>
      <c r="AB901" s="19">
        <f>IF(INT(VLOOKUP(E901,角色属性概况!I:M,3,FALSE)*AA901/100)=0,"",(INT(VLOOKUP(E901,角色属性概况!I:M,3,FALSE)*AA901/100)))</f>
        <v>34033</v>
      </c>
      <c r="AE901" s="25">
        <f>(VLOOKUP(G901,角色!V:AE,主动技能!F901+7,FALSE))</f>
        <v>1</v>
      </c>
      <c r="AF901" s="19">
        <f>VLOOKUP(F901,对应表!AY:BA,3,FALSE)</f>
        <v>2</v>
      </c>
      <c r="AG901" s="19">
        <f>VLOOKUP(F901,对应表!AY:BA,2,FALSE)</f>
        <v>2</v>
      </c>
      <c r="AH901" s="25" t="str">
        <f>VLOOKUP(F901,特效对应!F:G,2,FALSE)</f>
        <v>attackex</v>
      </c>
      <c r="AJ901">
        <f t="shared" si="244"/>
        <v>15</v>
      </c>
      <c r="AK901" t="s">
        <v>117</v>
      </c>
      <c r="AL901" s="4" t="s">
        <v>929</v>
      </c>
      <c r="AQ901" s="6" t="str">
        <f>_xlfn.IFNA(IF(IF($AK901=AQ$5,VLOOKUP(AL901,buff!$K:$L,2,FALSE),"")=0,"",IF($AK901=AQ$5,VLOOKUP(AL901,buff!$K:$L,2,FALSE),"")),"")</f>
        <v>100006:20:2:0</v>
      </c>
      <c r="AR901" s="6" t="str">
        <f>_xlfn.IFNA(IF(IF($AK901=AR$5,VLOOKUP(AM901,buff!$K:$L,2,FALSE),"")=0,"",IF($AK901=AR$5,VLOOKUP(AM901,buff!$K:$L,2,FALSE),"")),"")</f>
        <v/>
      </c>
      <c r="AS901" s="6" t="str">
        <f>_xlfn.IFNA(IF(IF($AK901=AS$5,VLOOKUP(AN901,buff!$K:$L,2,FALSE),"")=0,"",IF($AK901=AS$5,VLOOKUP(AN901,buff!$K:$L,2,FALSE),"")),"")</f>
        <v/>
      </c>
      <c r="AT901" s="6" t="str">
        <f>_xlfn.IFNA(IF(IF($AK901=AT$5,VLOOKUP(AO901,buff!$K:$L,2,FALSE),"")=0,"",IF($AK901=AT$5,VLOOKUP(AO901,buff!$K:$L,2,FALSE),"")),"")</f>
        <v/>
      </c>
      <c r="AU901" s="6" t="str">
        <f>_xlfn.IFNA(IF(IF($AK901=AU$5,VLOOKUP(AP901,buff!$K:$L,2,FALSE),"")=0,"",IF($AK901=AU$5,VLOOKUP(AP901,buff!$K:$L,2,FALSE),"")),"")</f>
        <v/>
      </c>
      <c r="AV901" s="6" t="str">
        <f>_xlfn.IFNA(IF(IF($AK901=AV$5,VLOOKUP(AL901,buff!$K:$L,2,FALSE),"")=0,"",IF($AK901=AV$5,VLOOKUP(AL901,buff!$K:$L,2,FALSE),"")),"")</f>
        <v/>
      </c>
      <c r="AW901" s="6" t="str">
        <f>_xlfn.IFNA(IF(IF($AK901=AW$5,VLOOKUP(AM901,buff!$K:$L,2,FALSE),"")=0,"",IF($AK901=AW$5,VLOOKUP(AM901,buff!$K:$L,2,FALSE),"")),"")</f>
        <v/>
      </c>
      <c r="AX901" s="6" t="str">
        <f>_xlfn.IFNA(IF(IF($AK901=AX$5,VLOOKUP(AN901,buff!$K:$L,2,FALSE),"")=0,"",IF($AK901=AX$5,VLOOKUP(AN901,buff!$K:$L,2,FALSE),"")),"")</f>
        <v/>
      </c>
      <c r="AY901" s="6" t="str">
        <f>_xlfn.IFNA(IF(IF($AK901=AY$5,VLOOKUP(AO901,buff!$K:$L,2,FALSE),"")=0,"",IF($AK901=AY$5,VLOOKUP(AO901,buff!$K:$L,2,FALSE),"")),"")</f>
        <v/>
      </c>
      <c r="AZ901" s="6" t="str">
        <f>_xlfn.IFNA(IF(IF($AK901=AZ$5,VLOOKUP(AP901,buff!$K:$L,2,FALSE),"")=0,"",IF($AK901=AZ$5,VLOOKUP(AP901,buff!$K:$L,2,FALSE),"")),"")</f>
        <v/>
      </c>
      <c r="BA901" s="6">
        <f>VLOOKUP(AL901,buff!$K:$P,6,FALSE)</f>
        <v>0</v>
      </c>
      <c r="BB901" s="6" t="e">
        <f>VLOOKUP(AM901,buff!$K:$P,6,FALSE)</f>
        <v>#N/A</v>
      </c>
      <c r="BC901" s="6" t="e">
        <f>VLOOKUP(AN901,buff!$K:$P,6,FALSE)</f>
        <v>#N/A</v>
      </c>
      <c r="BD901">
        <f t="shared" si="230"/>
        <v>3</v>
      </c>
      <c r="BE901">
        <f t="shared" si="231"/>
        <v>2</v>
      </c>
      <c r="BF901" s="22">
        <f t="shared" si="232"/>
        <v>101503</v>
      </c>
    </row>
    <row r="902" spans="1:58" x14ac:dyDescent="0.15">
      <c r="A902" t="str">
        <f t="shared" si="235"/>
        <v>尼尔斯主动技能3等级16</v>
      </c>
      <c r="B902" s="8">
        <f t="shared" si="236"/>
        <v>10150316</v>
      </c>
      <c r="C902" s="8" t="str">
        <f>VLOOKUP(G902,角色!A:B,2,FALSE)</f>
        <v>尼尔斯</v>
      </c>
      <c r="D902" s="8" t="str">
        <f t="shared" si="237"/>
        <v>主动技能3</v>
      </c>
      <c r="E902" s="8">
        <f t="shared" ref="E902:E967" si="247">IF(E901=E$5,1,E901+1)</f>
        <v>16</v>
      </c>
      <c r="F902" s="8">
        <f t="shared" si="238"/>
        <v>3</v>
      </c>
      <c r="G902" s="8">
        <f t="shared" si="239"/>
        <v>15</v>
      </c>
      <c r="H902" s="4" t="s">
        <v>883</v>
      </c>
      <c r="I902" s="20" t="str">
        <f t="shared" si="246"/>
        <v>对敌方全体攻击，造成125%攻击力（+48232）点伤害。并使目标眩晕。</v>
      </c>
      <c r="J902" s="4" t="s">
        <v>277</v>
      </c>
      <c r="K902" s="1" t="s">
        <v>102</v>
      </c>
      <c r="L902" s="4" t="s">
        <v>108</v>
      </c>
      <c r="M902" s="4"/>
      <c r="N902" s="4">
        <v>100</v>
      </c>
      <c r="O902" s="20">
        <f>VLOOKUP(L902,对应表!BK:BL,2,FALSE)</f>
        <v>100</v>
      </c>
      <c r="P902" s="25" t="str">
        <f>_xlfn.IFNA(VLOOKUP(G902,角色!V:AE,主动技能!F902+1,FALSE),"")</f>
        <v>||eff_xingyujianglin|</v>
      </c>
      <c r="Q902" s="25">
        <f>(VLOOKUP(G902,角色!V:AE,主动技能!F902+4,FALSE))</f>
        <v>3</v>
      </c>
      <c r="R902" s="25">
        <v>0</v>
      </c>
      <c r="S902" s="25">
        <v>0</v>
      </c>
      <c r="T902" s="6" t="str">
        <f t="shared" si="241"/>
        <v>100006:20:2:0</v>
      </c>
      <c r="U902" s="6" t="str">
        <f t="shared" si="242"/>
        <v/>
      </c>
      <c r="V902" s="19" t="str">
        <f>VLOOKUP(G902,角色!AW:BC,主动技能!F902+1,FALSE)</f>
        <v>skill_17</v>
      </c>
      <c r="Y902">
        <f t="shared" si="245"/>
        <v>0</v>
      </c>
      <c r="Z902" s="19">
        <f>IF(VLOOKUP(C902,角色!CC:CI,主动技能!F902*2,FALSE)=0,"",VLOOKUP(C902,角色!CC:CI,主动技能!F902*2,FALSE))</f>
        <v>125</v>
      </c>
      <c r="AA902" s="19">
        <f>IF(VLOOKUP(C902,角色!CC:CI,主动技能!F902*2+1,FALSE)=0,0,VLOOKUP(C902,角色!CC:CI,主动技能!F902*2+1,FALSE))</f>
        <v>25</v>
      </c>
      <c r="AB902" s="19">
        <f>IF(INT(VLOOKUP(E902,角色属性概况!I:M,3,FALSE)*AA902/100)=0,"",(INT(VLOOKUP(E902,角色属性概况!I:M,3,FALSE)*AA902/100)))</f>
        <v>48232</v>
      </c>
      <c r="AE902" s="25">
        <f>(VLOOKUP(G902,角色!V:AE,主动技能!F902+7,FALSE))</f>
        <v>1</v>
      </c>
      <c r="AF902" s="19">
        <f>VLOOKUP(F902,对应表!AY:BA,3,FALSE)</f>
        <v>2</v>
      </c>
      <c r="AG902" s="19">
        <f>VLOOKUP(F902,对应表!AY:BA,2,FALSE)</f>
        <v>2</v>
      </c>
      <c r="AH902" s="25" t="str">
        <f>VLOOKUP(F902,特效对应!F:G,2,FALSE)</f>
        <v>attackex</v>
      </c>
      <c r="AJ902">
        <f t="shared" si="244"/>
        <v>16</v>
      </c>
      <c r="AK902" t="s">
        <v>117</v>
      </c>
      <c r="AL902" s="4" t="s">
        <v>929</v>
      </c>
      <c r="AQ902" s="6" t="str">
        <f>_xlfn.IFNA(IF(IF($AK902=AQ$5,VLOOKUP(AL902,buff!$K:$L,2,FALSE),"")=0,"",IF($AK902=AQ$5,VLOOKUP(AL902,buff!$K:$L,2,FALSE),"")),"")</f>
        <v>100006:20:2:0</v>
      </c>
      <c r="AR902" s="6" t="str">
        <f>_xlfn.IFNA(IF(IF($AK902=AR$5,VLOOKUP(AM902,buff!$K:$L,2,FALSE),"")=0,"",IF($AK902=AR$5,VLOOKUP(AM902,buff!$K:$L,2,FALSE),"")),"")</f>
        <v/>
      </c>
      <c r="AS902" s="6" t="str">
        <f>_xlfn.IFNA(IF(IF($AK902=AS$5,VLOOKUP(AN902,buff!$K:$L,2,FALSE),"")=0,"",IF($AK902=AS$5,VLOOKUP(AN902,buff!$K:$L,2,FALSE),"")),"")</f>
        <v/>
      </c>
      <c r="AT902" s="6" t="str">
        <f>_xlfn.IFNA(IF(IF($AK902=AT$5,VLOOKUP(AO902,buff!$K:$L,2,FALSE),"")=0,"",IF($AK902=AT$5,VLOOKUP(AO902,buff!$K:$L,2,FALSE),"")),"")</f>
        <v/>
      </c>
      <c r="AU902" s="6" t="str">
        <f>_xlfn.IFNA(IF(IF($AK902=AU$5,VLOOKUP(AP902,buff!$K:$L,2,FALSE),"")=0,"",IF($AK902=AU$5,VLOOKUP(AP902,buff!$K:$L,2,FALSE),"")),"")</f>
        <v/>
      </c>
      <c r="AV902" s="6" t="str">
        <f>_xlfn.IFNA(IF(IF($AK902=AV$5,VLOOKUP(AL902,buff!$K:$L,2,FALSE),"")=0,"",IF($AK902=AV$5,VLOOKUP(AL902,buff!$K:$L,2,FALSE),"")),"")</f>
        <v/>
      </c>
      <c r="AW902" s="6" t="str">
        <f>_xlfn.IFNA(IF(IF($AK902=AW$5,VLOOKUP(AM902,buff!$K:$L,2,FALSE),"")=0,"",IF($AK902=AW$5,VLOOKUP(AM902,buff!$K:$L,2,FALSE),"")),"")</f>
        <v/>
      </c>
      <c r="AX902" s="6" t="str">
        <f>_xlfn.IFNA(IF(IF($AK902=AX$5,VLOOKUP(AN902,buff!$K:$L,2,FALSE),"")=0,"",IF($AK902=AX$5,VLOOKUP(AN902,buff!$K:$L,2,FALSE),"")),"")</f>
        <v/>
      </c>
      <c r="AY902" s="6" t="str">
        <f>_xlfn.IFNA(IF(IF($AK902=AY$5,VLOOKUP(AO902,buff!$K:$L,2,FALSE),"")=0,"",IF($AK902=AY$5,VLOOKUP(AO902,buff!$K:$L,2,FALSE),"")),"")</f>
        <v/>
      </c>
      <c r="AZ902" s="6" t="str">
        <f>_xlfn.IFNA(IF(IF($AK902=AZ$5,VLOOKUP(AP902,buff!$K:$L,2,FALSE),"")=0,"",IF($AK902=AZ$5,VLOOKUP(AP902,buff!$K:$L,2,FALSE),"")),"")</f>
        <v/>
      </c>
      <c r="BA902" s="6">
        <f>VLOOKUP(AL902,buff!$K:$P,6,FALSE)</f>
        <v>0</v>
      </c>
      <c r="BB902" s="6" t="e">
        <f>VLOOKUP(AM902,buff!$K:$P,6,FALSE)</f>
        <v>#N/A</v>
      </c>
      <c r="BC902" s="6" t="e">
        <f>VLOOKUP(AN902,buff!$K:$P,6,FALSE)</f>
        <v>#N/A</v>
      </c>
      <c r="BD902">
        <f t="shared" si="230"/>
        <v>3</v>
      </c>
      <c r="BE902">
        <f t="shared" si="231"/>
        <v>2</v>
      </c>
      <c r="BF902" s="22">
        <f t="shared" si="232"/>
        <v>101503</v>
      </c>
    </row>
    <row r="903" spans="1:58" x14ac:dyDescent="0.15">
      <c r="A903" t="str">
        <f t="shared" si="235"/>
        <v>尼尔斯主动技能3等级17</v>
      </c>
      <c r="B903" s="8">
        <f t="shared" si="236"/>
        <v>10150317</v>
      </c>
      <c r="C903" s="8" t="str">
        <f>VLOOKUP(G903,角色!A:B,2,FALSE)</f>
        <v>尼尔斯</v>
      </c>
      <c r="D903" s="8" t="str">
        <f t="shared" si="237"/>
        <v>主动技能3</v>
      </c>
      <c r="E903" s="8">
        <f t="shared" si="247"/>
        <v>17</v>
      </c>
      <c r="F903" s="8">
        <f t="shared" si="238"/>
        <v>3</v>
      </c>
      <c r="G903" s="8">
        <f t="shared" si="239"/>
        <v>15</v>
      </c>
      <c r="H903" s="4" t="s">
        <v>883</v>
      </c>
      <c r="I903" s="20" t="str">
        <f t="shared" si="246"/>
        <v>对敌方全体攻击，造成125%攻击力（+68333）点伤害。并使目标眩晕。</v>
      </c>
      <c r="J903" s="4" t="s">
        <v>277</v>
      </c>
      <c r="K903" s="1" t="s">
        <v>102</v>
      </c>
      <c r="L903" s="4" t="s">
        <v>108</v>
      </c>
      <c r="M903" s="4"/>
      <c r="N903" s="4">
        <v>100</v>
      </c>
      <c r="O903" s="20">
        <f>VLOOKUP(L903,对应表!BK:BL,2,FALSE)</f>
        <v>100</v>
      </c>
      <c r="P903" s="25" t="str">
        <f>_xlfn.IFNA(VLOOKUP(G903,角色!V:AE,主动技能!F903+1,FALSE),"")</f>
        <v>||eff_xingyujianglin|</v>
      </c>
      <c r="Q903" s="25">
        <f>(VLOOKUP(G903,角色!V:AE,主动技能!F903+4,FALSE))</f>
        <v>3</v>
      </c>
      <c r="R903" s="25">
        <v>0</v>
      </c>
      <c r="S903" s="25">
        <v>0</v>
      </c>
      <c r="T903" s="6" t="str">
        <f t="shared" si="241"/>
        <v>100006:20:2:0</v>
      </c>
      <c r="U903" s="6" t="str">
        <f t="shared" si="242"/>
        <v/>
      </c>
      <c r="V903" s="19" t="str">
        <f>VLOOKUP(G903,角色!AW:BC,主动技能!F903+1,FALSE)</f>
        <v>skill_17</v>
      </c>
      <c r="Y903">
        <f t="shared" si="245"/>
        <v>0</v>
      </c>
      <c r="Z903" s="19">
        <f>IF(VLOOKUP(C903,角色!CC:CI,主动技能!F903*2,FALSE)=0,"",VLOOKUP(C903,角色!CC:CI,主动技能!F903*2,FALSE))</f>
        <v>125</v>
      </c>
      <c r="AA903" s="19">
        <f>IF(VLOOKUP(C903,角色!CC:CI,主动技能!F903*2+1,FALSE)=0,0,VLOOKUP(C903,角色!CC:CI,主动技能!F903*2+1,FALSE))</f>
        <v>25</v>
      </c>
      <c r="AB903" s="19">
        <f>IF(INT(VLOOKUP(E903,角色属性概况!I:M,3,FALSE)*AA903/100)=0,"",(INT(VLOOKUP(E903,角色属性概况!I:M,3,FALSE)*AA903/100)))</f>
        <v>68333</v>
      </c>
      <c r="AE903" s="25">
        <f>(VLOOKUP(G903,角色!V:AE,主动技能!F903+7,FALSE))</f>
        <v>1</v>
      </c>
      <c r="AF903" s="19">
        <f>VLOOKUP(F903,对应表!AY:BA,3,FALSE)</f>
        <v>2</v>
      </c>
      <c r="AG903" s="19">
        <f>VLOOKUP(F903,对应表!AY:BA,2,FALSE)</f>
        <v>2</v>
      </c>
      <c r="AH903" s="25" t="str">
        <f>VLOOKUP(F903,特效对应!F:G,2,FALSE)</f>
        <v>attackex</v>
      </c>
      <c r="AJ903">
        <f t="shared" si="244"/>
        <v>17</v>
      </c>
      <c r="AK903" t="s">
        <v>117</v>
      </c>
      <c r="AL903" s="4" t="s">
        <v>929</v>
      </c>
      <c r="AQ903" s="6" t="str">
        <f>_xlfn.IFNA(IF(IF($AK903=AQ$5,VLOOKUP(AL903,buff!$K:$L,2,FALSE),"")=0,"",IF($AK903=AQ$5,VLOOKUP(AL903,buff!$K:$L,2,FALSE),"")),"")</f>
        <v>100006:20:2:0</v>
      </c>
      <c r="AR903" s="6" t="str">
        <f>_xlfn.IFNA(IF(IF($AK903=AR$5,VLOOKUP(AM903,buff!$K:$L,2,FALSE),"")=0,"",IF($AK903=AR$5,VLOOKUP(AM903,buff!$K:$L,2,FALSE),"")),"")</f>
        <v/>
      </c>
      <c r="AS903" s="6" t="str">
        <f>_xlfn.IFNA(IF(IF($AK903=AS$5,VLOOKUP(AN903,buff!$K:$L,2,FALSE),"")=0,"",IF($AK903=AS$5,VLOOKUP(AN903,buff!$K:$L,2,FALSE),"")),"")</f>
        <v/>
      </c>
      <c r="AT903" s="6" t="str">
        <f>_xlfn.IFNA(IF(IF($AK903=AT$5,VLOOKUP(AO903,buff!$K:$L,2,FALSE),"")=0,"",IF($AK903=AT$5,VLOOKUP(AO903,buff!$K:$L,2,FALSE),"")),"")</f>
        <v/>
      </c>
      <c r="AU903" s="6" t="str">
        <f>_xlfn.IFNA(IF(IF($AK903=AU$5,VLOOKUP(AP903,buff!$K:$L,2,FALSE),"")=0,"",IF($AK903=AU$5,VLOOKUP(AP903,buff!$K:$L,2,FALSE),"")),"")</f>
        <v/>
      </c>
      <c r="AV903" s="6" t="str">
        <f>_xlfn.IFNA(IF(IF($AK903=AV$5,VLOOKUP(AL903,buff!$K:$L,2,FALSE),"")=0,"",IF($AK903=AV$5,VLOOKUP(AL903,buff!$K:$L,2,FALSE),"")),"")</f>
        <v/>
      </c>
      <c r="AW903" s="6" t="str">
        <f>_xlfn.IFNA(IF(IF($AK903=AW$5,VLOOKUP(AM903,buff!$K:$L,2,FALSE),"")=0,"",IF($AK903=AW$5,VLOOKUP(AM903,buff!$K:$L,2,FALSE),"")),"")</f>
        <v/>
      </c>
      <c r="AX903" s="6" t="str">
        <f>_xlfn.IFNA(IF(IF($AK903=AX$5,VLOOKUP(AN903,buff!$K:$L,2,FALSE),"")=0,"",IF($AK903=AX$5,VLOOKUP(AN903,buff!$K:$L,2,FALSE),"")),"")</f>
        <v/>
      </c>
      <c r="AY903" s="6" t="str">
        <f>_xlfn.IFNA(IF(IF($AK903=AY$5,VLOOKUP(AO903,buff!$K:$L,2,FALSE),"")=0,"",IF($AK903=AY$5,VLOOKUP(AO903,buff!$K:$L,2,FALSE),"")),"")</f>
        <v/>
      </c>
      <c r="AZ903" s="6" t="str">
        <f>_xlfn.IFNA(IF(IF($AK903=AZ$5,VLOOKUP(AP903,buff!$K:$L,2,FALSE),"")=0,"",IF($AK903=AZ$5,VLOOKUP(AP903,buff!$K:$L,2,FALSE),"")),"")</f>
        <v/>
      </c>
      <c r="BA903" s="6">
        <f>VLOOKUP(AL903,buff!$K:$P,6,FALSE)</f>
        <v>0</v>
      </c>
      <c r="BB903" s="6" t="e">
        <f>VLOOKUP(AM903,buff!$K:$P,6,FALSE)</f>
        <v>#N/A</v>
      </c>
      <c r="BC903" s="6" t="e">
        <f>VLOOKUP(AN903,buff!$K:$P,6,FALSE)</f>
        <v>#N/A</v>
      </c>
      <c r="BD903">
        <f t="shared" si="230"/>
        <v>3</v>
      </c>
      <c r="BE903">
        <f t="shared" si="231"/>
        <v>2</v>
      </c>
      <c r="BF903" s="22">
        <f t="shared" si="232"/>
        <v>101503</v>
      </c>
    </row>
    <row r="904" spans="1:58" x14ac:dyDescent="0.15">
      <c r="A904" t="str">
        <f t="shared" si="235"/>
        <v>尼尔斯主动技能3等级18</v>
      </c>
      <c r="B904" s="8">
        <f t="shared" si="236"/>
        <v>10150318</v>
      </c>
      <c r="C904" s="8" t="str">
        <f>VLOOKUP(G904,角色!A:B,2,FALSE)</f>
        <v>尼尔斯</v>
      </c>
      <c r="D904" s="8" t="str">
        <f t="shared" si="237"/>
        <v>主动技能3</v>
      </c>
      <c r="E904" s="8">
        <f t="shared" si="247"/>
        <v>18</v>
      </c>
      <c r="F904" s="8">
        <f t="shared" si="238"/>
        <v>3</v>
      </c>
      <c r="G904" s="8">
        <f t="shared" si="239"/>
        <v>15</v>
      </c>
      <c r="H904" s="4" t="s">
        <v>883</v>
      </c>
      <c r="I904" s="20" t="str">
        <f t="shared" si="246"/>
        <v>对敌方全体攻击，造成125%攻击力（+96791）点伤害。并使目标眩晕。</v>
      </c>
      <c r="J904" s="4" t="s">
        <v>277</v>
      </c>
      <c r="K904" s="1" t="s">
        <v>102</v>
      </c>
      <c r="L904" s="4" t="s">
        <v>108</v>
      </c>
      <c r="M904" s="4"/>
      <c r="N904" s="4">
        <v>100</v>
      </c>
      <c r="O904" s="20">
        <f>VLOOKUP(L904,对应表!BK:BL,2,FALSE)</f>
        <v>100</v>
      </c>
      <c r="P904" s="25" t="str">
        <f>_xlfn.IFNA(VLOOKUP(G904,角色!V:AE,主动技能!F904+1,FALSE),"")</f>
        <v>||eff_xingyujianglin|</v>
      </c>
      <c r="Q904" s="25">
        <f>(VLOOKUP(G904,角色!V:AE,主动技能!F904+4,FALSE))</f>
        <v>3</v>
      </c>
      <c r="R904" s="25">
        <v>0</v>
      </c>
      <c r="S904" s="25">
        <v>0</v>
      </c>
      <c r="T904" s="6" t="str">
        <f t="shared" si="241"/>
        <v>100006:20:2:0</v>
      </c>
      <c r="U904" s="6" t="str">
        <f t="shared" si="242"/>
        <v/>
      </c>
      <c r="V904" s="19" t="str">
        <f>VLOOKUP(G904,角色!AW:BC,主动技能!F904+1,FALSE)</f>
        <v>skill_17</v>
      </c>
      <c r="Y904">
        <f t="shared" si="245"/>
        <v>0</v>
      </c>
      <c r="Z904" s="19">
        <f>IF(VLOOKUP(C904,角色!CC:CI,主动技能!F904*2,FALSE)=0,"",VLOOKUP(C904,角色!CC:CI,主动技能!F904*2,FALSE))</f>
        <v>125</v>
      </c>
      <c r="AA904" s="19">
        <f>IF(VLOOKUP(C904,角色!CC:CI,主动技能!F904*2+1,FALSE)=0,0,VLOOKUP(C904,角色!CC:CI,主动技能!F904*2+1,FALSE))</f>
        <v>25</v>
      </c>
      <c r="AB904" s="19">
        <f>IF(INT(VLOOKUP(E904,角色属性概况!I:M,3,FALSE)*AA904/100)=0,"",(INT(VLOOKUP(E904,角色属性概况!I:M,3,FALSE)*AA904/100)))</f>
        <v>96791</v>
      </c>
      <c r="AE904" s="25">
        <f>(VLOOKUP(G904,角色!V:AE,主动技能!F904+7,FALSE))</f>
        <v>1</v>
      </c>
      <c r="AF904" s="19">
        <f>VLOOKUP(F904,对应表!AY:BA,3,FALSE)</f>
        <v>2</v>
      </c>
      <c r="AG904" s="19">
        <f>VLOOKUP(F904,对应表!AY:BA,2,FALSE)</f>
        <v>2</v>
      </c>
      <c r="AH904" s="25" t="str">
        <f>VLOOKUP(F904,特效对应!F:G,2,FALSE)</f>
        <v>attackex</v>
      </c>
      <c r="AJ904">
        <f t="shared" si="244"/>
        <v>18</v>
      </c>
      <c r="AK904" t="s">
        <v>117</v>
      </c>
      <c r="AL904" s="4" t="s">
        <v>929</v>
      </c>
      <c r="AQ904" s="6" t="str">
        <f>_xlfn.IFNA(IF(IF($AK904=AQ$5,VLOOKUP(AL904,buff!$K:$L,2,FALSE),"")=0,"",IF($AK904=AQ$5,VLOOKUP(AL904,buff!$K:$L,2,FALSE),"")),"")</f>
        <v>100006:20:2:0</v>
      </c>
      <c r="AR904" s="6" t="str">
        <f>_xlfn.IFNA(IF(IF($AK904=AR$5,VLOOKUP(AM904,buff!$K:$L,2,FALSE),"")=0,"",IF($AK904=AR$5,VLOOKUP(AM904,buff!$K:$L,2,FALSE),"")),"")</f>
        <v/>
      </c>
      <c r="AS904" s="6" t="str">
        <f>_xlfn.IFNA(IF(IF($AK904=AS$5,VLOOKUP(AN904,buff!$K:$L,2,FALSE),"")=0,"",IF($AK904=AS$5,VLOOKUP(AN904,buff!$K:$L,2,FALSE),"")),"")</f>
        <v/>
      </c>
      <c r="AT904" s="6" t="str">
        <f>_xlfn.IFNA(IF(IF($AK904=AT$5,VLOOKUP(AO904,buff!$K:$L,2,FALSE),"")=0,"",IF($AK904=AT$5,VLOOKUP(AO904,buff!$K:$L,2,FALSE),"")),"")</f>
        <v/>
      </c>
      <c r="AU904" s="6" t="str">
        <f>_xlfn.IFNA(IF(IF($AK904=AU$5,VLOOKUP(AP904,buff!$K:$L,2,FALSE),"")=0,"",IF($AK904=AU$5,VLOOKUP(AP904,buff!$K:$L,2,FALSE),"")),"")</f>
        <v/>
      </c>
      <c r="AV904" s="6" t="str">
        <f>_xlfn.IFNA(IF(IF($AK904=AV$5,VLOOKUP(AL904,buff!$K:$L,2,FALSE),"")=0,"",IF($AK904=AV$5,VLOOKUP(AL904,buff!$K:$L,2,FALSE),"")),"")</f>
        <v/>
      </c>
      <c r="AW904" s="6" t="str">
        <f>_xlfn.IFNA(IF(IF($AK904=AW$5,VLOOKUP(AM904,buff!$K:$L,2,FALSE),"")=0,"",IF($AK904=AW$5,VLOOKUP(AM904,buff!$K:$L,2,FALSE),"")),"")</f>
        <v/>
      </c>
      <c r="AX904" s="6" t="str">
        <f>_xlfn.IFNA(IF(IF($AK904=AX$5,VLOOKUP(AN904,buff!$K:$L,2,FALSE),"")=0,"",IF($AK904=AX$5,VLOOKUP(AN904,buff!$K:$L,2,FALSE),"")),"")</f>
        <v/>
      </c>
      <c r="AY904" s="6" t="str">
        <f>_xlfn.IFNA(IF(IF($AK904=AY$5,VLOOKUP(AO904,buff!$K:$L,2,FALSE),"")=0,"",IF($AK904=AY$5,VLOOKUP(AO904,buff!$K:$L,2,FALSE),"")),"")</f>
        <v/>
      </c>
      <c r="AZ904" s="6" t="str">
        <f>_xlfn.IFNA(IF(IF($AK904=AZ$5,VLOOKUP(AP904,buff!$K:$L,2,FALSE),"")=0,"",IF($AK904=AZ$5,VLOOKUP(AP904,buff!$K:$L,2,FALSE),"")),"")</f>
        <v/>
      </c>
      <c r="BA904" s="6">
        <f>VLOOKUP(AL904,buff!$K:$P,6,FALSE)</f>
        <v>0</v>
      </c>
      <c r="BB904" s="6" t="e">
        <f>VLOOKUP(AM904,buff!$K:$P,6,FALSE)</f>
        <v>#N/A</v>
      </c>
      <c r="BC904" s="6" t="e">
        <f>VLOOKUP(AN904,buff!$K:$P,6,FALSE)</f>
        <v>#N/A</v>
      </c>
      <c r="BD904">
        <f t="shared" ref="BD904:BD967" si="248">IF(F904=1,0,IF(F904=2,2,3))</f>
        <v>3</v>
      </c>
      <c r="BE904">
        <f t="shared" ref="BE904:BE967" si="249">IF(F904=1,0,IF(F904=2,1,2))</f>
        <v>2</v>
      </c>
      <c r="BF904" s="22">
        <f t="shared" ref="BF904:BF967" si="250">1*100000+G904*100+F904</f>
        <v>101503</v>
      </c>
    </row>
    <row r="905" spans="1:58" x14ac:dyDescent="0.15">
      <c r="A905" t="str">
        <f t="shared" si="235"/>
        <v>尼尔斯主动技能3等级19</v>
      </c>
      <c r="B905" s="8">
        <f t="shared" si="236"/>
        <v>10150319</v>
      </c>
      <c r="C905" s="8" t="str">
        <f>VLOOKUP(G905,角色!A:B,2,FALSE)</f>
        <v>尼尔斯</v>
      </c>
      <c r="D905" s="8" t="str">
        <f t="shared" si="237"/>
        <v>主动技能3</v>
      </c>
      <c r="E905" s="8">
        <f t="shared" si="247"/>
        <v>19</v>
      </c>
      <c r="F905" s="8">
        <f t="shared" si="238"/>
        <v>3</v>
      </c>
      <c r="G905" s="8">
        <f t="shared" si="239"/>
        <v>15</v>
      </c>
      <c r="H905" s="4" t="s">
        <v>883</v>
      </c>
      <c r="I905" s="20" t="str">
        <f t="shared" si="246"/>
        <v>对敌方全体攻击，造成125%攻击力（+137079）点伤害。并使目标眩晕。</v>
      </c>
      <c r="J905" s="4" t="s">
        <v>277</v>
      </c>
      <c r="K905" s="1" t="s">
        <v>102</v>
      </c>
      <c r="L905" s="4" t="s">
        <v>108</v>
      </c>
      <c r="M905" s="4"/>
      <c r="N905" s="4">
        <v>100</v>
      </c>
      <c r="O905" s="20">
        <f>VLOOKUP(L905,对应表!BK:BL,2,FALSE)</f>
        <v>100</v>
      </c>
      <c r="P905" s="25" t="str">
        <f>_xlfn.IFNA(VLOOKUP(G905,角色!V:AE,主动技能!F905+1,FALSE),"")</f>
        <v>||eff_xingyujianglin|</v>
      </c>
      <c r="Q905" s="25">
        <f>(VLOOKUP(G905,角色!V:AE,主动技能!F905+4,FALSE))</f>
        <v>3</v>
      </c>
      <c r="R905" s="25">
        <v>0</v>
      </c>
      <c r="S905" s="25">
        <v>0</v>
      </c>
      <c r="T905" s="6" t="str">
        <f t="shared" si="241"/>
        <v>100006:20:2:0</v>
      </c>
      <c r="U905" s="6" t="str">
        <f t="shared" si="242"/>
        <v/>
      </c>
      <c r="V905" s="19" t="str">
        <f>VLOOKUP(G905,角色!AW:BC,主动技能!F905+1,FALSE)</f>
        <v>skill_17</v>
      </c>
      <c r="Y905">
        <f t="shared" si="245"/>
        <v>0</v>
      </c>
      <c r="Z905" s="19">
        <f>IF(VLOOKUP(C905,角色!CC:CI,主动技能!F905*2,FALSE)=0,"",VLOOKUP(C905,角色!CC:CI,主动技能!F905*2,FALSE))</f>
        <v>125</v>
      </c>
      <c r="AA905" s="19">
        <f>IF(VLOOKUP(C905,角色!CC:CI,主动技能!F905*2+1,FALSE)=0,0,VLOOKUP(C905,角色!CC:CI,主动技能!F905*2+1,FALSE))</f>
        <v>25</v>
      </c>
      <c r="AB905" s="19">
        <f>IF(INT(VLOOKUP(E905,角色属性概况!I:M,3,FALSE)*AA905/100)=0,"",(INT(VLOOKUP(E905,角色属性概况!I:M,3,FALSE)*AA905/100)))</f>
        <v>137079</v>
      </c>
      <c r="AE905" s="25">
        <f>(VLOOKUP(G905,角色!V:AE,主动技能!F905+7,FALSE))</f>
        <v>1</v>
      </c>
      <c r="AF905" s="19">
        <f>VLOOKUP(F905,对应表!AY:BA,3,FALSE)</f>
        <v>2</v>
      </c>
      <c r="AG905" s="19">
        <f>VLOOKUP(F905,对应表!AY:BA,2,FALSE)</f>
        <v>2</v>
      </c>
      <c r="AH905" s="25" t="str">
        <f>VLOOKUP(F905,特效对应!F:G,2,FALSE)</f>
        <v>attackex</v>
      </c>
      <c r="AJ905">
        <f t="shared" si="244"/>
        <v>19</v>
      </c>
      <c r="AK905" t="s">
        <v>117</v>
      </c>
      <c r="AL905" s="4" t="s">
        <v>929</v>
      </c>
      <c r="AQ905" s="6" t="str">
        <f>_xlfn.IFNA(IF(IF($AK905=AQ$5,VLOOKUP(AL905,buff!$K:$L,2,FALSE),"")=0,"",IF($AK905=AQ$5,VLOOKUP(AL905,buff!$K:$L,2,FALSE),"")),"")</f>
        <v>100006:20:2:0</v>
      </c>
      <c r="AR905" s="6" t="str">
        <f>_xlfn.IFNA(IF(IF($AK905=AR$5,VLOOKUP(AM905,buff!$K:$L,2,FALSE),"")=0,"",IF($AK905=AR$5,VLOOKUP(AM905,buff!$K:$L,2,FALSE),"")),"")</f>
        <v/>
      </c>
      <c r="AS905" s="6" t="str">
        <f>_xlfn.IFNA(IF(IF($AK905=AS$5,VLOOKUP(AN905,buff!$K:$L,2,FALSE),"")=0,"",IF($AK905=AS$5,VLOOKUP(AN905,buff!$K:$L,2,FALSE),"")),"")</f>
        <v/>
      </c>
      <c r="AT905" s="6" t="str">
        <f>_xlfn.IFNA(IF(IF($AK905=AT$5,VLOOKUP(AO905,buff!$K:$L,2,FALSE),"")=0,"",IF($AK905=AT$5,VLOOKUP(AO905,buff!$K:$L,2,FALSE),"")),"")</f>
        <v/>
      </c>
      <c r="AU905" s="6" t="str">
        <f>_xlfn.IFNA(IF(IF($AK905=AU$5,VLOOKUP(AP905,buff!$K:$L,2,FALSE),"")=0,"",IF($AK905=AU$5,VLOOKUP(AP905,buff!$K:$L,2,FALSE),"")),"")</f>
        <v/>
      </c>
      <c r="AV905" s="6" t="str">
        <f>_xlfn.IFNA(IF(IF($AK905=AV$5,VLOOKUP(AL905,buff!$K:$L,2,FALSE),"")=0,"",IF($AK905=AV$5,VLOOKUP(AL905,buff!$K:$L,2,FALSE),"")),"")</f>
        <v/>
      </c>
      <c r="AW905" s="6" t="str">
        <f>_xlfn.IFNA(IF(IF($AK905=AW$5,VLOOKUP(AM905,buff!$K:$L,2,FALSE),"")=0,"",IF($AK905=AW$5,VLOOKUP(AM905,buff!$K:$L,2,FALSE),"")),"")</f>
        <v/>
      </c>
      <c r="AX905" s="6" t="str">
        <f>_xlfn.IFNA(IF(IF($AK905=AX$5,VLOOKUP(AN905,buff!$K:$L,2,FALSE),"")=0,"",IF($AK905=AX$5,VLOOKUP(AN905,buff!$K:$L,2,FALSE),"")),"")</f>
        <v/>
      </c>
      <c r="AY905" s="6" t="str">
        <f>_xlfn.IFNA(IF(IF($AK905=AY$5,VLOOKUP(AO905,buff!$K:$L,2,FALSE),"")=0,"",IF($AK905=AY$5,VLOOKUP(AO905,buff!$K:$L,2,FALSE),"")),"")</f>
        <v/>
      </c>
      <c r="AZ905" s="6" t="str">
        <f>_xlfn.IFNA(IF(IF($AK905=AZ$5,VLOOKUP(AP905,buff!$K:$L,2,FALSE),"")=0,"",IF($AK905=AZ$5,VLOOKUP(AP905,buff!$K:$L,2,FALSE),"")),"")</f>
        <v/>
      </c>
      <c r="BA905" s="6">
        <f>VLOOKUP(AL905,buff!$K:$P,6,FALSE)</f>
        <v>0</v>
      </c>
      <c r="BB905" s="6" t="e">
        <f>VLOOKUP(AM905,buff!$K:$P,6,FALSE)</f>
        <v>#N/A</v>
      </c>
      <c r="BC905" s="6" t="e">
        <f>VLOOKUP(AN905,buff!$K:$P,6,FALSE)</f>
        <v>#N/A</v>
      </c>
      <c r="BD905">
        <f t="shared" si="248"/>
        <v>3</v>
      </c>
      <c r="BE905">
        <f t="shared" si="249"/>
        <v>2</v>
      </c>
      <c r="BF905" s="22">
        <f t="shared" si="250"/>
        <v>101503</v>
      </c>
    </row>
    <row r="906" spans="1:58" x14ac:dyDescent="0.15">
      <c r="A906" t="str">
        <f t="shared" si="235"/>
        <v>尼尔斯主动技能3等级20</v>
      </c>
      <c r="B906" s="8">
        <f t="shared" si="236"/>
        <v>10150320</v>
      </c>
      <c r="C906" s="8" t="str">
        <f>VLOOKUP(G906,角色!A:B,2,FALSE)</f>
        <v>尼尔斯</v>
      </c>
      <c r="D906" s="8" t="str">
        <f t="shared" si="237"/>
        <v>主动技能3</v>
      </c>
      <c r="E906" s="8">
        <f t="shared" si="247"/>
        <v>20</v>
      </c>
      <c r="F906" s="8">
        <f t="shared" si="238"/>
        <v>3</v>
      </c>
      <c r="G906" s="8">
        <f t="shared" si="239"/>
        <v>15</v>
      </c>
      <c r="H906" s="4" t="s">
        <v>883</v>
      </c>
      <c r="I906" s="20" t="str">
        <f t="shared" si="246"/>
        <v>对敌方全体攻击，造成125%攻击力（+194115）点伤害。并使目标眩晕。</v>
      </c>
      <c r="J906" s="4" t="s">
        <v>277</v>
      </c>
      <c r="K906" s="1" t="s">
        <v>102</v>
      </c>
      <c r="L906" s="4" t="s">
        <v>108</v>
      </c>
      <c r="M906" s="4"/>
      <c r="N906" s="4">
        <v>100</v>
      </c>
      <c r="O906" s="20">
        <f>VLOOKUP(L906,对应表!BK:BL,2,FALSE)</f>
        <v>100</v>
      </c>
      <c r="P906" s="25" t="str">
        <f>_xlfn.IFNA(VLOOKUP(G906,角色!V:AE,主动技能!F906+1,FALSE),"")</f>
        <v>||eff_xingyujianglin|</v>
      </c>
      <c r="Q906" s="25">
        <f>(VLOOKUP(G906,角色!V:AE,主动技能!F906+4,FALSE))</f>
        <v>3</v>
      </c>
      <c r="R906" s="25">
        <v>0</v>
      </c>
      <c r="S906" s="25">
        <v>0</v>
      </c>
      <c r="T906" s="6" t="str">
        <f t="shared" si="241"/>
        <v>100006:20:2:0</v>
      </c>
      <c r="U906" s="6" t="str">
        <f t="shared" si="242"/>
        <v/>
      </c>
      <c r="V906" s="19" t="str">
        <f>VLOOKUP(G906,角色!AW:BC,主动技能!F906+1,FALSE)</f>
        <v>skill_17</v>
      </c>
      <c r="Y906">
        <f t="shared" si="245"/>
        <v>0</v>
      </c>
      <c r="Z906" s="19">
        <f>IF(VLOOKUP(C906,角色!CC:CI,主动技能!F906*2,FALSE)=0,"",VLOOKUP(C906,角色!CC:CI,主动技能!F906*2,FALSE))</f>
        <v>125</v>
      </c>
      <c r="AA906" s="19">
        <f>IF(VLOOKUP(C906,角色!CC:CI,主动技能!F906*2+1,FALSE)=0,0,VLOOKUP(C906,角色!CC:CI,主动技能!F906*2+1,FALSE))</f>
        <v>25</v>
      </c>
      <c r="AB906" s="19">
        <f>IF(INT(VLOOKUP(E906,角色属性概况!I:M,3,FALSE)*AA906/100)=0,"",(INT(VLOOKUP(E906,角色属性概况!I:M,3,FALSE)*AA906/100)))</f>
        <v>194115</v>
      </c>
      <c r="AE906" s="25">
        <f>(VLOOKUP(G906,角色!V:AE,主动技能!F906+7,FALSE))</f>
        <v>1</v>
      </c>
      <c r="AF906" s="19">
        <f>VLOOKUP(F906,对应表!AY:BA,3,FALSE)</f>
        <v>2</v>
      </c>
      <c r="AG906" s="19">
        <f>VLOOKUP(F906,对应表!AY:BA,2,FALSE)</f>
        <v>2</v>
      </c>
      <c r="AH906" s="25" t="str">
        <f>VLOOKUP(F906,特效对应!F:G,2,FALSE)</f>
        <v>attackex</v>
      </c>
      <c r="AJ906">
        <f t="shared" si="244"/>
        <v>20</v>
      </c>
      <c r="AK906" t="s">
        <v>117</v>
      </c>
      <c r="AL906" s="4" t="s">
        <v>929</v>
      </c>
      <c r="AQ906" s="6" t="str">
        <f>_xlfn.IFNA(IF(IF($AK906=AQ$5,VLOOKUP(AL906,buff!$K:$L,2,FALSE),"")=0,"",IF($AK906=AQ$5,VLOOKUP(AL906,buff!$K:$L,2,FALSE),"")),"")</f>
        <v>100006:20:2:0</v>
      </c>
      <c r="AR906" s="6" t="str">
        <f>_xlfn.IFNA(IF(IF($AK906=AR$5,VLOOKUP(AM906,buff!$K:$L,2,FALSE),"")=0,"",IF($AK906=AR$5,VLOOKUP(AM906,buff!$K:$L,2,FALSE),"")),"")</f>
        <v/>
      </c>
      <c r="AS906" s="6" t="str">
        <f>_xlfn.IFNA(IF(IF($AK906=AS$5,VLOOKUP(AN906,buff!$K:$L,2,FALSE),"")=0,"",IF($AK906=AS$5,VLOOKUP(AN906,buff!$K:$L,2,FALSE),"")),"")</f>
        <v/>
      </c>
      <c r="AT906" s="6" t="str">
        <f>_xlfn.IFNA(IF(IF($AK906=AT$5,VLOOKUP(AO906,buff!$K:$L,2,FALSE),"")=0,"",IF($AK906=AT$5,VLOOKUP(AO906,buff!$K:$L,2,FALSE),"")),"")</f>
        <v/>
      </c>
      <c r="AU906" s="6" t="str">
        <f>_xlfn.IFNA(IF(IF($AK906=AU$5,VLOOKUP(AP906,buff!$K:$L,2,FALSE),"")=0,"",IF($AK906=AU$5,VLOOKUP(AP906,buff!$K:$L,2,FALSE),"")),"")</f>
        <v/>
      </c>
      <c r="AV906" s="6" t="str">
        <f>_xlfn.IFNA(IF(IF($AK906=AV$5,VLOOKUP(AL906,buff!$K:$L,2,FALSE),"")=0,"",IF($AK906=AV$5,VLOOKUP(AL906,buff!$K:$L,2,FALSE),"")),"")</f>
        <v/>
      </c>
      <c r="AW906" s="6" t="str">
        <f>_xlfn.IFNA(IF(IF($AK906=AW$5,VLOOKUP(AM906,buff!$K:$L,2,FALSE),"")=0,"",IF($AK906=AW$5,VLOOKUP(AM906,buff!$K:$L,2,FALSE),"")),"")</f>
        <v/>
      </c>
      <c r="AX906" s="6" t="str">
        <f>_xlfn.IFNA(IF(IF($AK906=AX$5,VLOOKUP(AN906,buff!$K:$L,2,FALSE),"")=0,"",IF($AK906=AX$5,VLOOKUP(AN906,buff!$K:$L,2,FALSE),"")),"")</f>
        <v/>
      </c>
      <c r="AY906" s="6" t="str">
        <f>_xlfn.IFNA(IF(IF($AK906=AY$5,VLOOKUP(AO906,buff!$K:$L,2,FALSE),"")=0,"",IF($AK906=AY$5,VLOOKUP(AO906,buff!$K:$L,2,FALSE),"")),"")</f>
        <v/>
      </c>
      <c r="AZ906" s="6" t="str">
        <f>_xlfn.IFNA(IF(IF($AK906=AZ$5,VLOOKUP(AP906,buff!$K:$L,2,FALSE),"")=0,"",IF($AK906=AZ$5,VLOOKUP(AP906,buff!$K:$L,2,FALSE),"")),"")</f>
        <v/>
      </c>
      <c r="BA906" s="6">
        <f>VLOOKUP(AL906,buff!$K:$P,6,FALSE)</f>
        <v>0</v>
      </c>
      <c r="BB906" s="6" t="e">
        <f>VLOOKUP(AM906,buff!$K:$P,6,FALSE)</f>
        <v>#N/A</v>
      </c>
      <c r="BC906" s="6" t="e">
        <f>VLOOKUP(AN906,buff!$K:$P,6,FALSE)</f>
        <v>#N/A</v>
      </c>
      <c r="BD906">
        <f t="shared" si="248"/>
        <v>3</v>
      </c>
      <c r="BE906">
        <f t="shared" si="249"/>
        <v>2</v>
      </c>
      <c r="BF906" s="22">
        <f t="shared" si="250"/>
        <v>101503</v>
      </c>
    </row>
    <row r="907" spans="1:58" x14ac:dyDescent="0.15">
      <c r="A907" t="str">
        <f t="shared" si="235"/>
        <v>柯拉主动技能1等级1</v>
      </c>
      <c r="B907" s="8">
        <f t="shared" si="236"/>
        <v>10160101</v>
      </c>
      <c r="C907" s="8" t="str">
        <f>VLOOKUP(G907,角色!A:B,2,FALSE)</f>
        <v>柯拉</v>
      </c>
      <c r="D907" s="8" t="str">
        <f t="shared" si="237"/>
        <v>主动技能1</v>
      </c>
      <c r="E907" s="8">
        <f t="shared" si="247"/>
        <v>1</v>
      </c>
      <c r="F907" s="8">
        <f t="shared" si="238"/>
        <v>1</v>
      </c>
      <c r="G907" s="8">
        <f t="shared" si="239"/>
        <v>16</v>
      </c>
      <c r="H907" s="4" t="s">
        <v>955</v>
      </c>
      <c r="I907" s="20" t="str">
        <f t="shared" ref="I907:I926" si="251">"对敌方"&amp;L907&amp;"攻击，造成"&amp;Z907&amp;"%攻击力（+"&amp;AB907&amp;"）点伤害。"</f>
        <v>对敌方单体攻击，造成100%攻击力（+110）点伤害。</v>
      </c>
      <c r="J907" s="20" t="s">
        <v>277</v>
      </c>
      <c r="K907" s="21" t="s">
        <v>102</v>
      </c>
      <c r="L907" s="20" t="s">
        <v>106</v>
      </c>
      <c r="M907" s="20"/>
      <c r="N907" s="20">
        <v>100</v>
      </c>
      <c r="O907" s="20">
        <f>VLOOKUP(L907,对应表!BK:BL,2,FALSE)</f>
        <v>0</v>
      </c>
      <c r="P907" s="25" t="str">
        <f>_xlfn.IFNA(VLOOKUP(G907,角色!V:AE,主动技能!F907+1,FALSE),"")</f>
        <v>|||</v>
      </c>
      <c r="Q907" s="25">
        <f>(VLOOKUP(G907,角色!V:AE,主动技能!F907+4,FALSE))</f>
        <v>1</v>
      </c>
      <c r="R907" s="25">
        <v>0</v>
      </c>
      <c r="S907" s="25">
        <v>0</v>
      </c>
      <c r="T907" s="19" t="str">
        <f t="shared" si="241"/>
        <v/>
      </c>
      <c r="U907" s="19" t="str">
        <f t="shared" si="242"/>
        <v/>
      </c>
      <c r="V907" s="19" t="str">
        <f>VLOOKUP(G907,角色!AW:BC,主动技能!F907+1,FALSE)</f>
        <v>skill_01</v>
      </c>
      <c r="W907" s="19"/>
      <c r="X907" s="19"/>
      <c r="Y907" s="19">
        <f t="shared" si="245"/>
        <v>0</v>
      </c>
      <c r="Z907" s="19">
        <f>IF(VLOOKUP(C907,角色!CC:CI,主动技能!F907*2,FALSE)=0,"",VLOOKUP(C907,角色!CC:CI,主动技能!F907*2,FALSE))</f>
        <v>100</v>
      </c>
      <c r="AA907" s="19">
        <f>IF(VLOOKUP(C907,角色!CC:CI,主动技能!F907*2+1,FALSE)=0,0,VLOOKUP(C907,角色!CC:CI,主动技能!F907*2+1,FALSE))</f>
        <v>10</v>
      </c>
      <c r="AB907" s="19">
        <f>IF(INT(VLOOKUP(E907,角色属性概况!I:M,3,FALSE)*AA907/100)=0,"",(INT(VLOOKUP(E907,角色属性概况!I:M,3,FALSE)*AA907/100)))</f>
        <v>110</v>
      </c>
      <c r="AC907" s="19"/>
      <c r="AD907" s="19"/>
      <c r="AE907" s="25">
        <f>(VLOOKUP(G907,角色!V:AE,主动技能!F907+7,FALSE))</f>
        <v>0</v>
      </c>
      <c r="AF907" s="19">
        <f>VLOOKUP(F907,对应表!AY:BA,3,FALSE)</f>
        <v>0</v>
      </c>
      <c r="AG907" s="19">
        <f>VLOOKUP(F907,对应表!AY:BA,2,FALSE)</f>
        <v>0</v>
      </c>
      <c r="AH907" s="25" t="str">
        <f>VLOOKUP(F907,特效对应!F:G,2,FALSE)</f>
        <v>attack</v>
      </c>
      <c r="AJ907">
        <f t="shared" si="244"/>
        <v>1</v>
      </c>
      <c r="AK907" s="19"/>
      <c r="AL907" s="19"/>
      <c r="AM907" s="19"/>
      <c r="AN907" s="19"/>
      <c r="AQ907" s="6" t="str">
        <f>_xlfn.IFNA(IF(IF($AK907=AQ$5,VLOOKUP(AL907,buff!$K:$L,2,FALSE),"")=0,"",IF($AK907=AQ$5,VLOOKUP(AL907,buff!$K:$L,2,FALSE),"")),"")</f>
        <v/>
      </c>
      <c r="AR907" s="6" t="str">
        <f>_xlfn.IFNA(IF(IF($AK907=AR$5,VLOOKUP(AM907,buff!$K:$L,2,FALSE),"")=0,"",IF($AK907=AR$5,VLOOKUP(AM907,buff!$K:$L,2,FALSE),"")),"")</f>
        <v/>
      </c>
      <c r="AS907" s="6" t="str">
        <f>_xlfn.IFNA(IF(IF($AK907=AS$5,VLOOKUP(AN907,buff!$K:$L,2,FALSE),"")=0,"",IF($AK907=AS$5,VLOOKUP(AN907,buff!$K:$L,2,FALSE),"")),"")</f>
        <v/>
      </c>
      <c r="AT907" s="6" t="str">
        <f>_xlfn.IFNA(IF(IF($AK907=AT$5,VLOOKUP(AO907,buff!$K:$L,2,FALSE),"")=0,"",IF($AK907=AT$5,VLOOKUP(AO907,buff!$K:$L,2,FALSE),"")),"")</f>
        <v/>
      </c>
      <c r="AU907" s="6" t="str">
        <f>_xlfn.IFNA(IF(IF($AK907=AU$5,VLOOKUP(AP907,buff!$K:$L,2,FALSE),"")=0,"",IF($AK907=AU$5,VLOOKUP(AP907,buff!$K:$L,2,FALSE),"")),"")</f>
        <v/>
      </c>
      <c r="AV907" s="6" t="str">
        <f>_xlfn.IFNA(IF(IF($AK907=AV$5,VLOOKUP(AL907,buff!$K:$L,2,FALSE),"")=0,"",IF($AK907=AV$5,VLOOKUP(AL907,buff!$K:$L,2,FALSE),"")),"")</f>
        <v/>
      </c>
      <c r="AW907" s="6" t="str">
        <f>_xlfn.IFNA(IF(IF($AK907=AW$5,VLOOKUP(AM907,buff!$K:$L,2,FALSE),"")=0,"",IF($AK907=AW$5,VLOOKUP(AM907,buff!$K:$L,2,FALSE),"")),"")</f>
        <v/>
      </c>
      <c r="AX907" s="6" t="str">
        <f>_xlfn.IFNA(IF(IF($AK907=AX$5,VLOOKUP(AN907,buff!$K:$L,2,FALSE),"")=0,"",IF($AK907=AX$5,VLOOKUP(AN907,buff!$K:$L,2,FALSE),"")),"")</f>
        <v/>
      </c>
      <c r="AY907" s="6" t="str">
        <f>_xlfn.IFNA(IF(IF($AK907=AY$5,VLOOKUP(AO907,buff!$K:$L,2,FALSE),"")=0,"",IF($AK907=AY$5,VLOOKUP(AO907,buff!$K:$L,2,FALSE),"")),"")</f>
        <v/>
      </c>
      <c r="AZ907" s="6" t="str">
        <f>_xlfn.IFNA(IF(IF($AK907=AZ$5,VLOOKUP(AP907,buff!$K:$L,2,FALSE),"")=0,"",IF($AK907=AZ$5,VLOOKUP(AP907,buff!$K:$L,2,FALSE),"")),"")</f>
        <v/>
      </c>
      <c r="BA907" s="6" t="e">
        <f>VLOOKUP(AL907,buff!$K:$P,6,FALSE)</f>
        <v>#N/A</v>
      </c>
      <c r="BB907" s="6" t="e">
        <f>VLOOKUP(AM907,buff!$K:$P,6,FALSE)</f>
        <v>#N/A</v>
      </c>
      <c r="BC907" s="6" t="e">
        <f>VLOOKUP(AN907,buff!$K:$P,6,FALSE)</f>
        <v>#N/A</v>
      </c>
      <c r="BD907">
        <f t="shared" si="248"/>
        <v>0</v>
      </c>
      <c r="BE907">
        <f t="shared" si="249"/>
        <v>0</v>
      </c>
      <c r="BF907" s="22">
        <f t="shared" si="250"/>
        <v>101601</v>
      </c>
    </row>
    <row r="908" spans="1:58" x14ac:dyDescent="0.15">
      <c r="A908" t="str">
        <f t="shared" si="235"/>
        <v>柯拉主动技能1等级2</v>
      </c>
      <c r="B908" s="8">
        <f t="shared" si="236"/>
        <v>10160102</v>
      </c>
      <c r="C908" s="8" t="str">
        <f>VLOOKUP(G908,角色!A:B,2,FALSE)</f>
        <v>柯拉</v>
      </c>
      <c r="D908" s="8" t="str">
        <f t="shared" si="237"/>
        <v>主动技能1</v>
      </c>
      <c r="E908" s="8">
        <f t="shared" si="247"/>
        <v>2</v>
      </c>
      <c r="F908" s="8">
        <f t="shared" si="238"/>
        <v>1</v>
      </c>
      <c r="G908" s="8">
        <f t="shared" si="239"/>
        <v>16</v>
      </c>
      <c r="H908" s="4" t="s">
        <v>955</v>
      </c>
      <c r="I908" s="20" t="str">
        <f t="shared" si="251"/>
        <v>对敌方单体攻击，造成100%攻击力（+122）点伤害。</v>
      </c>
      <c r="J908" s="20" t="s">
        <v>277</v>
      </c>
      <c r="K908" s="21" t="s">
        <v>102</v>
      </c>
      <c r="L908" s="20" t="s">
        <v>106</v>
      </c>
      <c r="M908" s="4"/>
      <c r="N908" s="4">
        <v>100</v>
      </c>
      <c r="O908" s="20">
        <f>VLOOKUP(L908,对应表!BK:BL,2,FALSE)</f>
        <v>0</v>
      </c>
      <c r="P908" s="25" t="str">
        <f>_xlfn.IFNA(VLOOKUP(G908,角色!V:AE,主动技能!F908+1,FALSE),"")</f>
        <v>|||</v>
      </c>
      <c r="Q908" s="25">
        <f>(VLOOKUP(G908,角色!V:AE,主动技能!F908+4,FALSE))</f>
        <v>1</v>
      </c>
      <c r="R908" s="25">
        <v>0</v>
      </c>
      <c r="S908" s="25">
        <v>0</v>
      </c>
      <c r="T908" s="6" t="str">
        <f t="shared" si="241"/>
        <v/>
      </c>
      <c r="U908" s="6" t="str">
        <f t="shared" si="242"/>
        <v/>
      </c>
      <c r="V908" s="19" t="str">
        <f>VLOOKUP(G908,角色!AW:BC,主动技能!F908+1,FALSE)</f>
        <v>skill_01</v>
      </c>
      <c r="Y908">
        <f t="shared" si="245"/>
        <v>0</v>
      </c>
      <c r="Z908" s="19">
        <f>IF(VLOOKUP(C908,角色!CC:CI,主动技能!F908*2,FALSE)=0,"",VLOOKUP(C908,角色!CC:CI,主动技能!F908*2,FALSE))</f>
        <v>100</v>
      </c>
      <c r="AA908" s="19">
        <f>IF(VLOOKUP(C908,角色!CC:CI,主动技能!F908*2+1,FALSE)=0,0,VLOOKUP(C908,角色!CC:CI,主动技能!F908*2+1,FALSE))</f>
        <v>10</v>
      </c>
      <c r="AB908" s="19">
        <f>IF(INT(VLOOKUP(E908,角色属性概况!I:M,3,FALSE)*AA908/100)=0,"",(INT(VLOOKUP(E908,角色属性概况!I:M,3,FALSE)*AA908/100)))</f>
        <v>122</v>
      </c>
      <c r="AE908" s="25">
        <f>(VLOOKUP(G908,角色!V:AE,主动技能!F908+7,FALSE))</f>
        <v>0</v>
      </c>
      <c r="AF908" s="19">
        <f>VLOOKUP(F908,对应表!AY:BA,3,FALSE)</f>
        <v>0</v>
      </c>
      <c r="AG908" s="19">
        <f>VLOOKUP(F908,对应表!AY:BA,2,FALSE)</f>
        <v>0</v>
      </c>
      <c r="AH908" s="25" t="str">
        <f>VLOOKUP(F908,特效对应!F:G,2,FALSE)</f>
        <v>attack</v>
      </c>
      <c r="AJ908">
        <f t="shared" si="244"/>
        <v>2</v>
      </c>
      <c r="AQ908" s="6" t="str">
        <f>_xlfn.IFNA(IF(IF($AK908=AQ$5,VLOOKUP(AL908,buff!$K:$L,2,FALSE),"")=0,"",IF($AK908=AQ$5,VLOOKUP(AL908,buff!$K:$L,2,FALSE),"")),"")</f>
        <v/>
      </c>
      <c r="AR908" s="6" t="str">
        <f>_xlfn.IFNA(IF(IF($AK908=AR$5,VLOOKUP(AM908,buff!$K:$L,2,FALSE),"")=0,"",IF($AK908=AR$5,VLOOKUP(AM908,buff!$K:$L,2,FALSE),"")),"")</f>
        <v/>
      </c>
      <c r="AS908" s="6" t="str">
        <f>_xlfn.IFNA(IF(IF($AK908=AS$5,VLOOKUP(AN908,buff!$K:$L,2,FALSE),"")=0,"",IF($AK908=AS$5,VLOOKUP(AN908,buff!$K:$L,2,FALSE),"")),"")</f>
        <v/>
      </c>
      <c r="AT908" s="6" t="str">
        <f>_xlfn.IFNA(IF(IF($AK908=AT$5,VLOOKUP(AO908,buff!$K:$L,2,FALSE),"")=0,"",IF($AK908=AT$5,VLOOKUP(AO908,buff!$K:$L,2,FALSE),"")),"")</f>
        <v/>
      </c>
      <c r="AU908" s="6" t="str">
        <f>_xlfn.IFNA(IF(IF($AK908=AU$5,VLOOKUP(AP908,buff!$K:$L,2,FALSE),"")=0,"",IF($AK908=AU$5,VLOOKUP(AP908,buff!$K:$L,2,FALSE),"")),"")</f>
        <v/>
      </c>
      <c r="AV908" s="6" t="str">
        <f>_xlfn.IFNA(IF(IF($AK908=AV$5,VLOOKUP(AL908,buff!$K:$L,2,FALSE),"")=0,"",IF($AK908=AV$5,VLOOKUP(AL908,buff!$K:$L,2,FALSE),"")),"")</f>
        <v/>
      </c>
      <c r="AW908" s="6" t="str">
        <f>_xlfn.IFNA(IF(IF($AK908=AW$5,VLOOKUP(AM908,buff!$K:$L,2,FALSE),"")=0,"",IF($AK908=AW$5,VLOOKUP(AM908,buff!$K:$L,2,FALSE),"")),"")</f>
        <v/>
      </c>
      <c r="AX908" s="6" t="str">
        <f>_xlfn.IFNA(IF(IF($AK908=AX$5,VLOOKUP(AN908,buff!$K:$L,2,FALSE),"")=0,"",IF($AK908=AX$5,VLOOKUP(AN908,buff!$K:$L,2,FALSE),"")),"")</f>
        <v/>
      </c>
      <c r="AY908" s="6" t="str">
        <f>_xlfn.IFNA(IF(IF($AK908=AY$5,VLOOKUP(AO908,buff!$K:$L,2,FALSE),"")=0,"",IF($AK908=AY$5,VLOOKUP(AO908,buff!$K:$L,2,FALSE),"")),"")</f>
        <v/>
      </c>
      <c r="AZ908" s="6" t="str">
        <f>_xlfn.IFNA(IF(IF($AK908=AZ$5,VLOOKUP(AP908,buff!$K:$L,2,FALSE),"")=0,"",IF($AK908=AZ$5,VLOOKUP(AP908,buff!$K:$L,2,FALSE),"")),"")</f>
        <v/>
      </c>
      <c r="BA908" s="6" t="e">
        <f>VLOOKUP(AL908,buff!$K:$P,6,FALSE)</f>
        <v>#N/A</v>
      </c>
      <c r="BB908" s="6" t="e">
        <f>VLOOKUP(AM908,buff!$K:$P,6,FALSE)</f>
        <v>#N/A</v>
      </c>
      <c r="BC908" s="6" t="e">
        <f>VLOOKUP(AN908,buff!$K:$P,6,FALSE)</f>
        <v>#N/A</v>
      </c>
      <c r="BD908">
        <f t="shared" si="248"/>
        <v>0</v>
      </c>
      <c r="BE908">
        <f t="shared" si="249"/>
        <v>0</v>
      </c>
      <c r="BF908" s="22">
        <f t="shared" si="250"/>
        <v>101601</v>
      </c>
    </row>
    <row r="909" spans="1:58" x14ac:dyDescent="0.15">
      <c r="A909" t="str">
        <f t="shared" si="235"/>
        <v>柯拉主动技能1等级3</v>
      </c>
      <c r="B909" s="8">
        <f t="shared" si="236"/>
        <v>10160103</v>
      </c>
      <c r="C909" s="8" t="str">
        <f>VLOOKUP(G909,角色!A:B,2,FALSE)</f>
        <v>柯拉</v>
      </c>
      <c r="D909" s="8" t="str">
        <f t="shared" si="237"/>
        <v>主动技能1</v>
      </c>
      <c r="E909" s="8">
        <f t="shared" si="247"/>
        <v>3</v>
      </c>
      <c r="F909" s="8">
        <f t="shared" si="238"/>
        <v>1</v>
      </c>
      <c r="G909" s="8">
        <f t="shared" si="239"/>
        <v>16</v>
      </c>
      <c r="H909" s="4" t="s">
        <v>955</v>
      </c>
      <c r="I909" s="20" t="str">
        <f t="shared" si="251"/>
        <v>对敌方单体攻击，造成100%攻击力（+161）点伤害。</v>
      </c>
      <c r="J909" s="20" t="s">
        <v>277</v>
      </c>
      <c r="K909" s="21" t="s">
        <v>102</v>
      </c>
      <c r="L909" s="20" t="s">
        <v>106</v>
      </c>
      <c r="M909" s="4"/>
      <c r="N909" s="4">
        <v>100</v>
      </c>
      <c r="O909" s="20">
        <f>VLOOKUP(L909,对应表!BK:BL,2,FALSE)</f>
        <v>0</v>
      </c>
      <c r="P909" s="25" t="str">
        <f>_xlfn.IFNA(VLOOKUP(G909,角色!V:AE,主动技能!F909+1,FALSE),"")</f>
        <v>|||</v>
      </c>
      <c r="Q909" s="25">
        <f>(VLOOKUP(G909,角色!V:AE,主动技能!F909+4,FALSE))</f>
        <v>1</v>
      </c>
      <c r="R909" s="25">
        <v>0</v>
      </c>
      <c r="S909" s="25">
        <v>0</v>
      </c>
      <c r="T909" s="6" t="str">
        <f t="shared" si="241"/>
        <v/>
      </c>
      <c r="U909" s="6" t="str">
        <f t="shared" si="242"/>
        <v/>
      </c>
      <c r="V909" s="19" t="str">
        <f>VLOOKUP(G909,角色!AW:BC,主动技能!F909+1,FALSE)</f>
        <v>skill_01</v>
      </c>
      <c r="Y909">
        <f t="shared" si="245"/>
        <v>0</v>
      </c>
      <c r="Z909" s="19">
        <f>IF(VLOOKUP(C909,角色!CC:CI,主动技能!F909*2,FALSE)=0,"",VLOOKUP(C909,角色!CC:CI,主动技能!F909*2,FALSE))</f>
        <v>100</v>
      </c>
      <c r="AA909" s="19">
        <f>IF(VLOOKUP(C909,角色!CC:CI,主动技能!F909*2+1,FALSE)=0,0,VLOOKUP(C909,角色!CC:CI,主动技能!F909*2+1,FALSE))</f>
        <v>10</v>
      </c>
      <c r="AB909" s="19">
        <f>IF(INT(VLOOKUP(E909,角色属性概况!I:M,3,FALSE)*AA909/100)=0,"",(INT(VLOOKUP(E909,角色属性概况!I:M,3,FALSE)*AA909/100)))</f>
        <v>161</v>
      </c>
      <c r="AE909" s="25">
        <f>(VLOOKUP(G909,角色!V:AE,主动技能!F909+7,FALSE))</f>
        <v>0</v>
      </c>
      <c r="AF909" s="19">
        <f>VLOOKUP(F909,对应表!AY:BA,3,FALSE)</f>
        <v>0</v>
      </c>
      <c r="AG909" s="19">
        <f>VLOOKUP(F909,对应表!AY:BA,2,FALSE)</f>
        <v>0</v>
      </c>
      <c r="AH909" s="25" t="str">
        <f>VLOOKUP(F909,特效对应!F:G,2,FALSE)</f>
        <v>attack</v>
      </c>
      <c r="AJ909">
        <f t="shared" si="244"/>
        <v>3</v>
      </c>
      <c r="AQ909" s="6" t="str">
        <f>_xlfn.IFNA(IF(IF($AK909=AQ$5,VLOOKUP(AL909,buff!$K:$L,2,FALSE),"")=0,"",IF($AK909=AQ$5,VLOOKUP(AL909,buff!$K:$L,2,FALSE),"")),"")</f>
        <v/>
      </c>
      <c r="AR909" s="6" t="str">
        <f>_xlfn.IFNA(IF(IF($AK909=AR$5,VLOOKUP(AM909,buff!$K:$L,2,FALSE),"")=0,"",IF($AK909=AR$5,VLOOKUP(AM909,buff!$K:$L,2,FALSE),"")),"")</f>
        <v/>
      </c>
      <c r="AS909" s="6" t="str">
        <f>_xlfn.IFNA(IF(IF($AK909=AS$5,VLOOKUP(AN909,buff!$K:$L,2,FALSE),"")=0,"",IF($AK909=AS$5,VLOOKUP(AN909,buff!$K:$L,2,FALSE),"")),"")</f>
        <v/>
      </c>
      <c r="AT909" s="6" t="str">
        <f>_xlfn.IFNA(IF(IF($AK909=AT$5,VLOOKUP(AO909,buff!$K:$L,2,FALSE),"")=0,"",IF($AK909=AT$5,VLOOKUP(AO909,buff!$K:$L,2,FALSE),"")),"")</f>
        <v/>
      </c>
      <c r="AU909" s="6" t="str">
        <f>_xlfn.IFNA(IF(IF($AK909=AU$5,VLOOKUP(AP909,buff!$K:$L,2,FALSE),"")=0,"",IF($AK909=AU$5,VLOOKUP(AP909,buff!$K:$L,2,FALSE),"")),"")</f>
        <v/>
      </c>
      <c r="AV909" s="6" t="str">
        <f>_xlfn.IFNA(IF(IF($AK909=AV$5,VLOOKUP(AL909,buff!$K:$L,2,FALSE),"")=0,"",IF($AK909=AV$5,VLOOKUP(AL909,buff!$K:$L,2,FALSE),"")),"")</f>
        <v/>
      </c>
      <c r="AW909" s="6" t="str">
        <f>_xlfn.IFNA(IF(IF($AK909=AW$5,VLOOKUP(AM909,buff!$K:$L,2,FALSE),"")=0,"",IF($AK909=AW$5,VLOOKUP(AM909,buff!$K:$L,2,FALSE),"")),"")</f>
        <v/>
      </c>
      <c r="AX909" s="6" t="str">
        <f>_xlfn.IFNA(IF(IF($AK909=AX$5,VLOOKUP(AN909,buff!$K:$L,2,FALSE),"")=0,"",IF($AK909=AX$5,VLOOKUP(AN909,buff!$K:$L,2,FALSE),"")),"")</f>
        <v/>
      </c>
      <c r="AY909" s="6" t="str">
        <f>_xlfn.IFNA(IF(IF($AK909=AY$5,VLOOKUP(AO909,buff!$K:$L,2,FALSE),"")=0,"",IF($AK909=AY$5,VLOOKUP(AO909,buff!$K:$L,2,FALSE),"")),"")</f>
        <v/>
      </c>
      <c r="AZ909" s="6" t="str">
        <f>_xlfn.IFNA(IF(IF($AK909=AZ$5,VLOOKUP(AP909,buff!$K:$L,2,FALSE),"")=0,"",IF($AK909=AZ$5,VLOOKUP(AP909,buff!$K:$L,2,FALSE),"")),"")</f>
        <v/>
      </c>
      <c r="BA909" s="6" t="e">
        <f>VLOOKUP(AL909,buff!$K:$P,6,FALSE)</f>
        <v>#N/A</v>
      </c>
      <c r="BB909" s="6" t="e">
        <f>VLOOKUP(AM909,buff!$K:$P,6,FALSE)</f>
        <v>#N/A</v>
      </c>
      <c r="BC909" s="6" t="e">
        <f>VLOOKUP(AN909,buff!$K:$P,6,FALSE)</f>
        <v>#N/A</v>
      </c>
      <c r="BD909">
        <f t="shared" si="248"/>
        <v>0</v>
      </c>
      <c r="BE909">
        <f t="shared" si="249"/>
        <v>0</v>
      </c>
      <c r="BF909" s="22">
        <f t="shared" si="250"/>
        <v>101601</v>
      </c>
    </row>
    <row r="910" spans="1:58" x14ac:dyDescent="0.15">
      <c r="A910" t="str">
        <f t="shared" si="235"/>
        <v>柯拉主动技能1等级4</v>
      </c>
      <c r="B910" s="8">
        <f t="shared" si="236"/>
        <v>10160104</v>
      </c>
      <c r="C910" s="8" t="str">
        <f>VLOOKUP(G910,角色!A:B,2,FALSE)</f>
        <v>柯拉</v>
      </c>
      <c r="D910" s="8" t="str">
        <f t="shared" si="237"/>
        <v>主动技能1</v>
      </c>
      <c r="E910" s="8">
        <f t="shared" si="247"/>
        <v>4</v>
      </c>
      <c r="F910" s="8">
        <f t="shared" si="238"/>
        <v>1</v>
      </c>
      <c r="G910" s="8">
        <f t="shared" si="239"/>
        <v>16</v>
      </c>
      <c r="H910" s="4" t="s">
        <v>955</v>
      </c>
      <c r="I910" s="20" t="str">
        <f t="shared" si="251"/>
        <v>对敌方单体攻击，造成100%攻击力（+249）点伤害。</v>
      </c>
      <c r="J910" s="20" t="s">
        <v>277</v>
      </c>
      <c r="K910" s="21" t="s">
        <v>102</v>
      </c>
      <c r="L910" s="20" t="s">
        <v>106</v>
      </c>
      <c r="M910" s="4"/>
      <c r="N910" s="4">
        <v>100</v>
      </c>
      <c r="O910" s="20">
        <f>VLOOKUP(L910,对应表!BK:BL,2,FALSE)</f>
        <v>0</v>
      </c>
      <c r="P910" s="25" t="str">
        <f>_xlfn.IFNA(VLOOKUP(G910,角色!V:AE,主动技能!F910+1,FALSE),"")</f>
        <v>|||</v>
      </c>
      <c r="Q910" s="25">
        <f>(VLOOKUP(G910,角色!V:AE,主动技能!F910+4,FALSE))</f>
        <v>1</v>
      </c>
      <c r="R910" s="25">
        <v>0</v>
      </c>
      <c r="S910" s="25">
        <v>0</v>
      </c>
      <c r="T910" s="6" t="str">
        <f t="shared" si="241"/>
        <v/>
      </c>
      <c r="U910" s="6" t="str">
        <f t="shared" si="242"/>
        <v/>
      </c>
      <c r="V910" s="19" t="str">
        <f>VLOOKUP(G910,角色!AW:BC,主动技能!F910+1,FALSE)</f>
        <v>skill_01</v>
      </c>
      <c r="Y910">
        <f t="shared" si="245"/>
        <v>0</v>
      </c>
      <c r="Z910" s="19">
        <f>IF(VLOOKUP(C910,角色!CC:CI,主动技能!F910*2,FALSE)=0,"",VLOOKUP(C910,角色!CC:CI,主动技能!F910*2,FALSE))</f>
        <v>100</v>
      </c>
      <c r="AA910" s="19">
        <f>IF(VLOOKUP(C910,角色!CC:CI,主动技能!F910*2+1,FALSE)=0,0,VLOOKUP(C910,角色!CC:CI,主动技能!F910*2+1,FALSE))</f>
        <v>10</v>
      </c>
      <c r="AB910" s="19">
        <f>IF(INT(VLOOKUP(E910,角色属性概况!I:M,3,FALSE)*AA910/100)=0,"",(INT(VLOOKUP(E910,角色属性概况!I:M,3,FALSE)*AA910/100)))</f>
        <v>249</v>
      </c>
      <c r="AE910" s="25">
        <f>(VLOOKUP(G910,角色!V:AE,主动技能!F910+7,FALSE))</f>
        <v>0</v>
      </c>
      <c r="AF910" s="19">
        <f>VLOOKUP(F910,对应表!AY:BA,3,FALSE)</f>
        <v>0</v>
      </c>
      <c r="AG910" s="19">
        <f>VLOOKUP(F910,对应表!AY:BA,2,FALSE)</f>
        <v>0</v>
      </c>
      <c r="AH910" s="25" t="str">
        <f>VLOOKUP(F910,特效对应!F:G,2,FALSE)</f>
        <v>attack</v>
      </c>
      <c r="AJ910">
        <f t="shared" si="244"/>
        <v>4</v>
      </c>
      <c r="AQ910" s="6" t="str">
        <f>_xlfn.IFNA(IF(IF($AK910=AQ$5,VLOOKUP(AL910,buff!$K:$L,2,FALSE),"")=0,"",IF($AK910=AQ$5,VLOOKUP(AL910,buff!$K:$L,2,FALSE),"")),"")</f>
        <v/>
      </c>
      <c r="AR910" s="6" t="str">
        <f>_xlfn.IFNA(IF(IF($AK910=AR$5,VLOOKUP(AM910,buff!$K:$L,2,FALSE),"")=0,"",IF($AK910=AR$5,VLOOKUP(AM910,buff!$K:$L,2,FALSE),"")),"")</f>
        <v/>
      </c>
      <c r="AS910" s="6" t="str">
        <f>_xlfn.IFNA(IF(IF($AK910=AS$5,VLOOKUP(AN910,buff!$K:$L,2,FALSE),"")=0,"",IF($AK910=AS$5,VLOOKUP(AN910,buff!$K:$L,2,FALSE),"")),"")</f>
        <v/>
      </c>
      <c r="AT910" s="6" t="str">
        <f>_xlfn.IFNA(IF(IF($AK910=AT$5,VLOOKUP(AO910,buff!$K:$L,2,FALSE),"")=0,"",IF($AK910=AT$5,VLOOKUP(AO910,buff!$K:$L,2,FALSE),"")),"")</f>
        <v/>
      </c>
      <c r="AU910" s="6" t="str">
        <f>_xlfn.IFNA(IF(IF($AK910=AU$5,VLOOKUP(AP910,buff!$K:$L,2,FALSE),"")=0,"",IF($AK910=AU$5,VLOOKUP(AP910,buff!$K:$L,2,FALSE),"")),"")</f>
        <v/>
      </c>
      <c r="AV910" s="6" t="str">
        <f>_xlfn.IFNA(IF(IF($AK910=AV$5,VLOOKUP(AL910,buff!$K:$L,2,FALSE),"")=0,"",IF($AK910=AV$5,VLOOKUP(AL910,buff!$K:$L,2,FALSE),"")),"")</f>
        <v/>
      </c>
      <c r="AW910" s="6" t="str">
        <f>_xlfn.IFNA(IF(IF($AK910=AW$5,VLOOKUP(AM910,buff!$K:$L,2,FALSE),"")=0,"",IF($AK910=AW$5,VLOOKUP(AM910,buff!$K:$L,2,FALSE),"")),"")</f>
        <v/>
      </c>
      <c r="AX910" s="6" t="str">
        <f>_xlfn.IFNA(IF(IF($AK910=AX$5,VLOOKUP(AN910,buff!$K:$L,2,FALSE),"")=0,"",IF($AK910=AX$5,VLOOKUP(AN910,buff!$K:$L,2,FALSE),"")),"")</f>
        <v/>
      </c>
      <c r="AY910" s="6" t="str">
        <f>_xlfn.IFNA(IF(IF($AK910=AY$5,VLOOKUP(AO910,buff!$K:$L,2,FALSE),"")=0,"",IF($AK910=AY$5,VLOOKUP(AO910,buff!$K:$L,2,FALSE),"")),"")</f>
        <v/>
      </c>
      <c r="AZ910" s="6" t="str">
        <f>_xlfn.IFNA(IF(IF($AK910=AZ$5,VLOOKUP(AP910,buff!$K:$L,2,FALSE),"")=0,"",IF($AK910=AZ$5,VLOOKUP(AP910,buff!$K:$L,2,FALSE),"")),"")</f>
        <v/>
      </c>
      <c r="BA910" s="6" t="e">
        <f>VLOOKUP(AL910,buff!$K:$P,6,FALSE)</f>
        <v>#N/A</v>
      </c>
      <c r="BB910" s="6" t="e">
        <f>VLOOKUP(AM910,buff!$K:$P,6,FALSE)</f>
        <v>#N/A</v>
      </c>
      <c r="BC910" s="6" t="e">
        <f>VLOOKUP(AN910,buff!$K:$P,6,FALSE)</f>
        <v>#N/A</v>
      </c>
      <c r="BD910">
        <f t="shared" si="248"/>
        <v>0</v>
      </c>
      <c r="BE910">
        <f t="shared" si="249"/>
        <v>0</v>
      </c>
      <c r="BF910" s="22">
        <f t="shared" si="250"/>
        <v>101601</v>
      </c>
    </row>
    <row r="911" spans="1:58" x14ac:dyDescent="0.15">
      <c r="A911" t="str">
        <f t="shared" si="235"/>
        <v>柯拉主动技能1等级5</v>
      </c>
      <c r="B911" s="8">
        <f t="shared" si="236"/>
        <v>10160105</v>
      </c>
      <c r="C911" s="8" t="str">
        <f>VLOOKUP(G911,角色!A:B,2,FALSE)</f>
        <v>柯拉</v>
      </c>
      <c r="D911" s="8" t="str">
        <f t="shared" si="237"/>
        <v>主动技能1</v>
      </c>
      <c r="E911" s="8">
        <f t="shared" si="247"/>
        <v>5</v>
      </c>
      <c r="F911" s="8">
        <f t="shared" si="238"/>
        <v>1</v>
      </c>
      <c r="G911" s="8">
        <f t="shared" si="239"/>
        <v>16</v>
      </c>
      <c r="H911" s="4" t="s">
        <v>955</v>
      </c>
      <c r="I911" s="20" t="str">
        <f t="shared" si="251"/>
        <v>对敌方单体攻击，造成100%攻击力（+373）点伤害。</v>
      </c>
      <c r="J911" s="20" t="s">
        <v>277</v>
      </c>
      <c r="K911" s="21" t="s">
        <v>102</v>
      </c>
      <c r="L911" s="20" t="s">
        <v>106</v>
      </c>
      <c r="M911" s="4"/>
      <c r="N911" s="4">
        <v>100</v>
      </c>
      <c r="O911" s="20">
        <f>VLOOKUP(L911,对应表!BK:BL,2,FALSE)</f>
        <v>0</v>
      </c>
      <c r="P911" s="25" t="str">
        <f>_xlfn.IFNA(VLOOKUP(G911,角色!V:AE,主动技能!F911+1,FALSE),"")</f>
        <v>|||</v>
      </c>
      <c r="Q911" s="25">
        <f>(VLOOKUP(G911,角色!V:AE,主动技能!F911+4,FALSE))</f>
        <v>1</v>
      </c>
      <c r="R911" s="25">
        <v>0</v>
      </c>
      <c r="S911" s="25">
        <v>0</v>
      </c>
      <c r="T911" s="6" t="str">
        <f t="shared" si="241"/>
        <v/>
      </c>
      <c r="U911" s="6" t="str">
        <f t="shared" si="242"/>
        <v/>
      </c>
      <c r="V911" s="19" t="str">
        <f>VLOOKUP(G911,角色!AW:BC,主动技能!F911+1,FALSE)</f>
        <v>skill_01</v>
      </c>
      <c r="Y911">
        <f t="shared" si="245"/>
        <v>0</v>
      </c>
      <c r="Z911" s="19">
        <f>IF(VLOOKUP(C911,角色!CC:CI,主动技能!F911*2,FALSE)=0,"",VLOOKUP(C911,角色!CC:CI,主动技能!F911*2,FALSE))</f>
        <v>100</v>
      </c>
      <c r="AA911" s="19">
        <f>IF(VLOOKUP(C911,角色!CC:CI,主动技能!F911*2+1,FALSE)=0,0,VLOOKUP(C911,角色!CC:CI,主动技能!F911*2+1,FALSE))</f>
        <v>10</v>
      </c>
      <c r="AB911" s="19">
        <f>IF(INT(VLOOKUP(E911,角色属性概况!I:M,3,FALSE)*AA911/100)=0,"",(INT(VLOOKUP(E911,角色属性概况!I:M,3,FALSE)*AA911/100)))</f>
        <v>373</v>
      </c>
      <c r="AE911" s="25">
        <f>(VLOOKUP(G911,角色!V:AE,主动技能!F911+7,FALSE))</f>
        <v>0</v>
      </c>
      <c r="AF911" s="19">
        <f>VLOOKUP(F911,对应表!AY:BA,3,FALSE)</f>
        <v>0</v>
      </c>
      <c r="AG911" s="19">
        <f>VLOOKUP(F911,对应表!AY:BA,2,FALSE)</f>
        <v>0</v>
      </c>
      <c r="AH911" s="25" t="str">
        <f>VLOOKUP(F911,特效对应!F:G,2,FALSE)</f>
        <v>attack</v>
      </c>
      <c r="AJ911">
        <f t="shared" si="244"/>
        <v>5</v>
      </c>
      <c r="AQ911" s="6" t="str">
        <f>_xlfn.IFNA(IF(IF($AK911=AQ$5,VLOOKUP(AL911,buff!$K:$L,2,FALSE),"")=0,"",IF($AK911=AQ$5,VLOOKUP(AL911,buff!$K:$L,2,FALSE),"")),"")</f>
        <v/>
      </c>
      <c r="AR911" s="6" t="str">
        <f>_xlfn.IFNA(IF(IF($AK911=AR$5,VLOOKUP(AM911,buff!$K:$L,2,FALSE),"")=0,"",IF($AK911=AR$5,VLOOKUP(AM911,buff!$K:$L,2,FALSE),"")),"")</f>
        <v/>
      </c>
      <c r="AS911" s="6" t="str">
        <f>_xlfn.IFNA(IF(IF($AK911=AS$5,VLOOKUP(AN911,buff!$K:$L,2,FALSE),"")=0,"",IF($AK911=AS$5,VLOOKUP(AN911,buff!$K:$L,2,FALSE),"")),"")</f>
        <v/>
      </c>
      <c r="AT911" s="6" t="str">
        <f>_xlfn.IFNA(IF(IF($AK911=AT$5,VLOOKUP(AO911,buff!$K:$L,2,FALSE),"")=0,"",IF($AK911=AT$5,VLOOKUP(AO911,buff!$K:$L,2,FALSE),"")),"")</f>
        <v/>
      </c>
      <c r="AU911" s="6" t="str">
        <f>_xlfn.IFNA(IF(IF($AK911=AU$5,VLOOKUP(AP911,buff!$K:$L,2,FALSE),"")=0,"",IF($AK911=AU$5,VLOOKUP(AP911,buff!$K:$L,2,FALSE),"")),"")</f>
        <v/>
      </c>
      <c r="AV911" s="6" t="str">
        <f>_xlfn.IFNA(IF(IF($AK911=AV$5,VLOOKUP(AL911,buff!$K:$L,2,FALSE),"")=0,"",IF($AK911=AV$5,VLOOKUP(AL911,buff!$K:$L,2,FALSE),"")),"")</f>
        <v/>
      </c>
      <c r="AW911" s="6" t="str">
        <f>_xlfn.IFNA(IF(IF($AK911=AW$5,VLOOKUP(AM911,buff!$K:$L,2,FALSE),"")=0,"",IF($AK911=AW$5,VLOOKUP(AM911,buff!$K:$L,2,FALSE),"")),"")</f>
        <v/>
      </c>
      <c r="AX911" s="6" t="str">
        <f>_xlfn.IFNA(IF(IF($AK911=AX$5,VLOOKUP(AN911,buff!$K:$L,2,FALSE),"")=0,"",IF($AK911=AX$5,VLOOKUP(AN911,buff!$K:$L,2,FALSE),"")),"")</f>
        <v/>
      </c>
      <c r="AY911" s="6" t="str">
        <f>_xlfn.IFNA(IF(IF($AK911=AY$5,VLOOKUP(AO911,buff!$K:$L,2,FALSE),"")=0,"",IF($AK911=AY$5,VLOOKUP(AO911,buff!$K:$L,2,FALSE),"")),"")</f>
        <v/>
      </c>
      <c r="AZ911" s="6" t="str">
        <f>_xlfn.IFNA(IF(IF($AK911=AZ$5,VLOOKUP(AP911,buff!$K:$L,2,FALSE),"")=0,"",IF($AK911=AZ$5,VLOOKUP(AP911,buff!$K:$L,2,FALSE),"")),"")</f>
        <v/>
      </c>
      <c r="BA911" s="6" t="e">
        <f>VLOOKUP(AL911,buff!$K:$P,6,FALSE)</f>
        <v>#N/A</v>
      </c>
      <c r="BB911" s="6" t="e">
        <f>VLOOKUP(AM911,buff!$K:$P,6,FALSE)</f>
        <v>#N/A</v>
      </c>
      <c r="BC911" s="6" t="e">
        <f>VLOOKUP(AN911,buff!$K:$P,6,FALSE)</f>
        <v>#N/A</v>
      </c>
      <c r="BD911">
        <f t="shared" si="248"/>
        <v>0</v>
      </c>
      <c r="BE911">
        <f t="shared" si="249"/>
        <v>0</v>
      </c>
      <c r="BF911" s="22">
        <f t="shared" si="250"/>
        <v>101601</v>
      </c>
    </row>
    <row r="912" spans="1:58" x14ac:dyDescent="0.15">
      <c r="A912" t="str">
        <f t="shared" si="235"/>
        <v>柯拉主动技能1等级6</v>
      </c>
      <c r="B912" s="8">
        <f t="shared" si="236"/>
        <v>10160106</v>
      </c>
      <c r="C912" s="8" t="str">
        <f>VLOOKUP(G912,角色!A:B,2,FALSE)</f>
        <v>柯拉</v>
      </c>
      <c r="D912" s="8" t="str">
        <f t="shared" si="237"/>
        <v>主动技能1</v>
      </c>
      <c r="E912" s="8">
        <f t="shared" si="247"/>
        <v>6</v>
      </c>
      <c r="F912" s="8">
        <f t="shared" si="238"/>
        <v>1</v>
      </c>
      <c r="G912" s="8">
        <f t="shared" si="239"/>
        <v>16</v>
      </c>
      <c r="H912" s="4" t="s">
        <v>955</v>
      </c>
      <c r="I912" s="20" t="str">
        <f t="shared" si="251"/>
        <v>对敌方单体攻击，造成100%攻击力（+549）点伤害。</v>
      </c>
      <c r="J912" s="20" t="s">
        <v>277</v>
      </c>
      <c r="K912" s="21" t="s">
        <v>102</v>
      </c>
      <c r="L912" s="20" t="s">
        <v>106</v>
      </c>
      <c r="M912" s="4"/>
      <c r="N912" s="4">
        <v>100</v>
      </c>
      <c r="O912" s="20">
        <f>VLOOKUP(L912,对应表!BK:BL,2,FALSE)</f>
        <v>0</v>
      </c>
      <c r="P912" s="25" t="str">
        <f>_xlfn.IFNA(VLOOKUP(G912,角色!V:AE,主动技能!F912+1,FALSE),"")</f>
        <v>|||</v>
      </c>
      <c r="Q912" s="25">
        <f>(VLOOKUP(G912,角色!V:AE,主动技能!F912+4,FALSE))</f>
        <v>1</v>
      </c>
      <c r="R912" s="25">
        <v>0</v>
      </c>
      <c r="S912" s="25">
        <v>0</v>
      </c>
      <c r="T912" s="6" t="str">
        <f t="shared" si="241"/>
        <v/>
      </c>
      <c r="U912" s="6" t="str">
        <f t="shared" si="242"/>
        <v/>
      </c>
      <c r="V912" s="19" t="str">
        <f>VLOOKUP(G912,角色!AW:BC,主动技能!F912+1,FALSE)</f>
        <v>skill_01</v>
      </c>
      <c r="Y912">
        <f t="shared" si="245"/>
        <v>0</v>
      </c>
      <c r="Z912" s="19">
        <f>IF(VLOOKUP(C912,角色!CC:CI,主动技能!F912*2,FALSE)=0,"",VLOOKUP(C912,角色!CC:CI,主动技能!F912*2,FALSE))</f>
        <v>100</v>
      </c>
      <c r="AA912" s="19">
        <f>IF(VLOOKUP(C912,角色!CC:CI,主动技能!F912*2+1,FALSE)=0,0,VLOOKUP(C912,角色!CC:CI,主动技能!F912*2+1,FALSE))</f>
        <v>10</v>
      </c>
      <c r="AB912" s="19">
        <f>IF(INT(VLOOKUP(E912,角色属性概况!I:M,3,FALSE)*AA912/100)=0,"",(INT(VLOOKUP(E912,角色属性概况!I:M,3,FALSE)*AA912/100)))</f>
        <v>549</v>
      </c>
      <c r="AE912" s="25">
        <f>(VLOOKUP(G912,角色!V:AE,主动技能!F912+7,FALSE))</f>
        <v>0</v>
      </c>
      <c r="AF912" s="19">
        <f>VLOOKUP(F912,对应表!AY:BA,3,FALSE)</f>
        <v>0</v>
      </c>
      <c r="AG912" s="19">
        <f>VLOOKUP(F912,对应表!AY:BA,2,FALSE)</f>
        <v>0</v>
      </c>
      <c r="AH912" s="25" t="str">
        <f>VLOOKUP(F912,特效对应!F:G,2,FALSE)</f>
        <v>attack</v>
      </c>
      <c r="AJ912">
        <f t="shared" si="244"/>
        <v>6</v>
      </c>
      <c r="AQ912" s="6" t="str">
        <f>_xlfn.IFNA(IF(IF($AK912=AQ$5,VLOOKUP(AL912,buff!$K:$L,2,FALSE),"")=0,"",IF($AK912=AQ$5,VLOOKUP(AL912,buff!$K:$L,2,FALSE),"")),"")</f>
        <v/>
      </c>
      <c r="AR912" s="6" t="str">
        <f>_xlfn.IFNA(IF(IF($AK912=AR$5,VLOOKUP(AM912,buff!$K:$L,2,FALSE),"")=0,"",IF($AK912=AR$5,VLOOKUP(AM912,buff!$K:$L,2,FALSE),"")),"")</f>
        <v/>
      </c>
      <c r="AS912" s="6" t="str">
        <f>_xlfn.IFNA(IF(IF($AK912=AS$5,VLOOKUP(AN912,buff!$K:$L,2,FALSE),"")=0,"",IF($AK912=AS$5,VLOOKUP(AN912,buff!$K:$L,2,FALSE),"")),"")</f>
        <v/>
      </c>
      <c r="AT912" s="6" t="str">
        <f>_xlfn.IFNA(IF(IF($AK912=AT$5,VLOOKUP(AO912,buff!$K:$L,2,FALSE),"")=0,"",IF($AK912=AT$5,VLOOKUP(AO912,buff!$K:$L,2,FALSE),"")),"")</f>
        <v/>
      </c>
      <c r="AU912" s="6" t="str">
        <f>_xlfn.IFNA(IF(IF($AK912=AU$5,VLOOKUP(AP912,buff!$K:$L,2,FALSE),"")=0,"",IF($AK912=AU$5,VLOOKUP(AP912,buff!$K:$L,2,FALSE),"")),"")</f>
        <v/>
      </c>
      <c r="AV912" s="6" t="str">
        <f>_xlfn.IFNA(IF(IF($AK912=AV$5,VLOOKUP(AL912,buff!$K:$L,2,FALSE),"")=0,"",IF($AK912=AV$5,VLOOKUP(AL912,buff!$K:$L,2,FALSE),"")),"")</f>
        <v/>
      </c>
      <c r="AW912" s="6" t="str">
        <f>_xlfn.IFNA(IF(IF($AK912=AW$5,VLOOKUP(AM912,buff!$K:$L,2,FALSE),"")=0,"",IF($AK912=AW$5,VLOOKUP(AM912,buff!$K:$L,2,FALSE),"")),"")</f>
        <v/>
      </c>
      <c r="AX912" s="6" t="str">
        <f>_xlfn.IFNA(IF(IF($AK912=AX$5,VLOOKUP(AN912,buff!$K:$L,2,FALSE),"")=0,"",IF($AK912=AX$5,VLOOKUP(AN912,buff!$K:$L,2,FALSE),"")),"")</f>
        <v/>
      </c>
      <c r="AY912" s="6" t="str">
        <f>_xlfn.IFNA(IF(IF($AK912=AY$5,VLOOKUP(AO912,buff!$K:$L,2,FALSE),"")=0,"",IF($AK912=AY$5,VLOOKUP(AO912,buff!$K:$L,2,FALSE),"")),"")</f>
        <v/>
      </c>
      <c r="AZ912" s="6" t="str">
        <f>_xlfn.IFNA(IF(IF($AK912=AZ$5,VLOOKUP(AP912,buff!$K:$L,2,FALSE),"")=0,"",IF($AK912=AZ$5,VLOOKUP(AP912,buff!$K:$L,2,FALSE),"")),"")</f>
        <v/>
      </c>
      <c r="BA912" s="6" t="e">
        <f>VLOOKUP(AL912,buff!$K:$P,6,FALSE)</f>
        <v>#N/A</v>
      </c>
      <c r="BB912" s="6" t="e">
        <f>VLOOKUP(AM912,buff!$K:$P,6,FALSE)</f>
        <v>#N/A</v>
      </c>
      <c r="BC912" s="6" t="e">
        <f>VLOOKUP(AN912,buff!$K:$P,6,FALSE)</f>
        <v>#N/A</v>
      </c>
      <c r="BD912">
        <f t="shared" si="248"/>
        <v>0</v>
      </c>
      <c r="BE912">
        <f t="shared" si="249"/>
        <v>0</v>
      </c>
      <c r="BF912" s="22">
        <f t="shared" si="250"/>
        <v>101601</v>
      </c>
    </row>
    <row r="913" spans="1:58" x14ac:dyDescent="0.15">
      <c r="A913" t="str">
        <f t="shared" si="235"/>
        <v>柯拉主动技能1等级7</v>
      </c>
      <c r="B913" s="8">
        <f t="shared" si="236"/>
        <v>10160107</v>
      </c>
      <c r="C913" s="8" t="str">
        <f>VLOOKUP(G913,角色!A:B,2,FALSE)</f>
        <v>柯拉</v>
      </c>
      <c r="D913" s="8" t="str">
        <f t="shared" si="237"/>
        <v>主动技能1</v>
      </c>
      <c r="E913" s="8">
        <f t="shared" si="247"/>
        <v>7</v>
      </c>
      <c r="F913" s="8">
        <f t="shared" si="238"/>
        <v>1</v>
      </c>
      <c r="G913" s="8">
        <f t="shared" si="239"/>
        <v>16</v>
      </c>
      <c r="H913" s="4" t="s">
        <v>955</v>
      </c>
      <c r="I913" s="20" t="str">
        <f t="shared" si="251"/>
        <v>对敌方单体攻击，造成100%攻击力（+797）点伤害。</v>
      </c>
      <c r="J913" s="20" t="s">
        <v>277</v>
      </c>
      <c r="K913" s="21" t="s">
        <v>102</v>
      </c>
      <c r="L913" s="20" t="s">
        <v>106</v>
      </c>
      <c r="M913" s="4"/>
      <c r="N913" s="4">
        <v>100</v>
      </c>
      <c r="O913" s="20">
        <f>VLOOKUP(L913,对应表!BK:BL,2,FALSE)</f>
        <v>0</v>
      </c>
      <c r="P913" s="25" t="str">
        <f>_xlfn.IFNA(VLOOKUP(G913,角色!V:AE,主动技能!F913+1,FALSE),"")</f>
        <v>|||</v>
      </c>
      <c r="Q913" s="25">
        <f>(VLOOKUP(G913,角色!V:AE,主动技能!F913+4,FALSE))</f>
        <v>1</v>
      </c>
      <c r="R913" s="25">
        <v>0</v>
      </c>
      <c r="S913" s="25">
        <v>0</v>
      </c>
      <c r="T913" s="6" t="str">
        <f t="shared" si="241"/>
        <v/>
      </c>
      <c r="U913" s="6" t="str">
        <f t="shared" si="242"/>
        <v/>
      </c>
      <c r="V913" s="19" t="str">
        <f>VLOOKUP(G913,角色!AW:BC,主动技能!F913+1,FALSE)</f>
        <v>skill_01</v>
      </c>
      <c r="Y913">
        <f t="shared" si="245"/>
        <v>0</v>
      </c>
      <c r="Z913" s="19">
        <f>IF(VLOOKUP(C913,角色!CC:CI,主动技能!F913*2,FALSE)=0,"",VLOOKUP(C913,角色!CC:CI,主动技能!F913*2,FALSE))</f>
        <v>100</v>
      </c>
      <c r="AA913" s="19">
        <f>IF(VLOOKUP(C913,角色!CC:CI,主动技能!F913*2+1,FALSE)=0,0,VLOOKUP(C913,角色!CC:CI,主动技能!F913*2+1,FALSE))</f>
        <v>10</v>
      </c>
      <c r="AB913" s="19">
        <f>IF(INT(VLOOKUP(E913,角色属性概况!I:M,3,FALSE)*AA913/100)=0,"",(INT(VLOOKUP(E913,角色属性概况!I:M,3,FALSE)*AA913/100)))</f>
        <v>797</v>
      </c>
      <c r="AE913" s="25">
        <f>(VLOOKUP(G913,角色!V:AE,主动技能!F913+7,FALSE))</f>
        <v>0</v>
      </c>
      <c r="AF913" s="19">
        <f>VLOOKUP(F913,对应表!AY:BA,3,FALSE)</f>
        <v>0</v>
      </c>
      <c r="AG913" s="19">
        <f>VLOOKUP(F913,对应表!AY:BA,2,FALSE)</f>
        <v>0</v>
      </c>
      <c r="AH913" s="25" t="str">
        <f>VLOOKUP(F913,特效对应!F:G,2,FALSE)</f>
        <v>attack</v>
      </c>
      <c r="AJ913">
        <f t="shared" si="244"/>
        <v>7</v>
      </c>
      <c r="AQ913" s="6" t="str">
        <f>_xlfn.IFNA(IF(IF($AK913=AQ$5,VLOOKUP(AL913,buff!$K:$L,2,FALSE),"")=0,"",IF($AK913=AQ$5,VLOOKUP(AL913,buff!$K:$L,2,FALSE),"")),"")</f>
        <v/>
      </c>
      <c r="AR913" s="6" t="str">
        <f>_xlfn.IFNA(IF(IF($AK913=AR$5,VLOOKUP(AM913,buff!$K:$L,2,FALSE),"")=0,"",IF($AK913=AR$5,VLOOKUP(AM913,buff!$K:$L,2,FALSE),"")),"")</f>
        <v/>
      </c>
      <c r="AS913" s="6" t="str">
        <f>_xlfn.IFNA(IF(IF($AK913=AS$5,VLOOKUP(AN913,buff!$K:$L,2,FALSE),"")=0,"",IF($AK913=AS$5,VLOOKUP(AN913,buff!$K:$L,2,FALSE),"")),"")</f>
        <v/>
      </c>
      <c r="AT913" s="6" t="str">
        <f>_xlfn.IFNA(IF(IF($AK913=AT$5,VLOOKUP(AO913,buff!$K:$L,2,FALSE),"")=0,"",IF($AK913=AT$5,VLOOKUP(AO913,buff!$K:$L,2,FALSE),"")),"")</f>
        <v/>
      </c>
      <c r="AU913" s="6" t="str">
        <f>_xlfn.IFNA(IF(IF($AK913=AU$5,VLOOKUP(AP913,buff!$K:$L,2,FALSE),"")=0,"",IF($AK913=AU$5,VLOOKUP(AP913,buff!$K:$L,2,FALSE),"")),"")</f>
        <v/>
      </c>
      <c r="AV913" s="6" t="str">
        <f>_xlfn.IFNA(IF(IF($AK913=AV$5,VLOOKUP(AL913,buff!$K:$L,2,FALSE),"")=0,"",IF($AK913=AV$5,VLOOKUP(AL913,buff!$K:$L,2,FALSE),"")),"")</f>
        <v/>
      </c>
      <c r="AW913" s="6" t="str">
        <f>_xlfn.IFNA(IF(IF($AK913=AW$5,VLOOKUP(AM913,buff!$K:$L,2,FALSE),"")=0,"",IF($AK913=AW$5,VLOOKUP(AM913,buff!$K:$L,2,FALSE),"")),"")</f>
        <v/>
      </c>
      <c r="AX913" s="6" t="str">
        <f>_xlfn.IFNA(IF(IF($AK913=AX$5,VLOOKUP(AN913,buff!$K:$L,2,FALSE),"")=0,"",IF($AK913=AX$5,VLOOKUP(AN913,buff!$K:$L,2,FALSE),"")),"")</f>
        <v/>
      </c>
      <c r="AY913" s="6" t="str">
        <f>_xlfn.IFNA(IF(IF($AK913=AY$5,VLOOKUP(AO913,buff!$K:$L,2,FALSE),"")=0,"",IF($AK913=AY$5,VLOOKUP(AO913,buff!$K:$L,2,FALSE),"")),"")</f>
        <v/>
      </c>
      <c r="AZ913" s="6" t="str">
        <f>_xlfn.IFNA(IF(IF($AK913=AZ$5,VLOOKUP(AP913,buff!$K:$L,2,FALSE),"")=0,"",IF($AK913=AZ$5,VLOOKUP(AP913,buff!$K:$L,2,FALSE),"")),"")</f>
        <v/>
      </c>
      <c r="BA913" s="6" t="e">
        <f>VLOOKUP(AL913,buff!$K:$P,6,FALSE)</f>
        <v>#N/A</v>
      </c>
      <c r="BB913" s="6" t="e">
        <f>VLOOKUP(AM913,buff!$K:$P,6,FALSE)</f>
        <v>#N/A</v>
      </c>
      <c r="BC913" s="6" t="e">
        <f>VLOOKUP(AN913,buff!$K:$P,6,FALSE)</f>
        <v>#N/A</v>
      </c>
      <c r="BD913">
        <f t="shared" si="248"/>
        <v>0</v>
      </c>
      <c r="BE913">
        <f t="shared" si="249"/>
        <v>0</v>
      </c>
      <c r="BF913" s="22">
        <f t="shared" si="250"/>
        <v>101601</v>
      </c>
    </row>
    <row r="914" spans="1:58" x14ac:dyDescent="0.15">
      <c r="A914" t="str">
        <f t="shared" si="235"/>
        <v>柯拉主动技能1等级8</v>
      </c>
      <c r="B914" s="8">
        <f t="shared" si="236"/>
        <v>10160108</v>
      </c>
      <c r="C914" s="8" t="str">
        <f>VLOOKUP(G914,角色!A:B,2,FALSE)</f>
        <v>柯拉</v>
      </c>
      <c r="D914" s="8" t="str">
        <f t="shared" si="237"/>
        <v>主动技能1</v>
      </c>
      <c r="E914" s="8">
        <f t="shared" si="247"/>
        <v>8</v>
      </c>
      <c r="F914" s="8">
        <f t="shared" si="238"/>
        <v>1</v>
      </c>
      <c r="G914" s="8">
        <f t="shared" si="239"/>
        <v>16</v>
      </c>
      <c r="H914" s="4" t="s">
        <v>955</v>
      </c>
      <c r="I914" s="20" t="str">
        <f t="shared" si="251"/>
        <v>对敌方单体攻击，造成100%攻击力（+1149）点伤害。</v>
      </c>
      <c r="J914" s="20" t="s">
        <v>277</v>
      </c>
      <c r="K914" s="21" t="s">
        <v>102</v>
      </c>
      <c r="L914" s="20" t="s">
        <v>106</v>
      </c>
      <c r="M914" s="4"/>
      <c r="N914" s="4">
        <v>100</v>
      </c>
      <c r="O914" s="20">
        <f>VLOOKUP(L914,对应表!BK:BL,2,FALSE)</f>
        <v>0</v>
      </c>
      <c r="P914" s="25" t="str">
        <f>_xlfn.IFNA(VLOOKUP(G914,角色!V:AE,主动技能!F914+1,FALSE),"")</f>
        <v>|||</v>
      </c>
      <c r="Q914" s="25">
        <f>(VLOOKUP(G914,角色!V:AE,主动技能!F914+4,FALSE))</f>
        <v>1</v>
      </c>
      <c r="R914" s="25">
        <v>0</v>
      </c>
      <c r="S914" s="25">
        <v>0</v>
      </c>
      <c r="T914" s="6" t="str">
        <f t="shared" si="241"/>
        <v/>
      </c>
      <c r="U914" s="6" t="str">
        <f t="shared" si="242"/>
        <v/>
      </c>
      <c r="V914" s="19" t="str">
        <f>VLOOKUP(G914,角色!AW:BC,主动技能!F914+1,FALSE)</f>
        <v>skill_01</v>
      </c>
      <c r="Y914">
        <f t="shared" si="245"/>
        <v>0</v>
      </c>
      <c r="Z914" s="19">
        <f>IF(VLOOKUP(C914,角色!CC:CI,主动技能!F914*2,FALSE)=0,"",VLOOKUP(C914,角色!CC:CI,主动技能!F914*2,FALSE))</f>
        <v>100</v>
      </c>
      <c r="AA914" s="19">
        <f>IF(VLOOKUP(C914,角色!CC:CI,主动技能!F914*2+1,FALSE)=0,0,VLOOKUP(C914,角色!CC:CI,主动技能!F914*2+1,FALSE))</f>
        <v>10</v>
      </c>
      <c r="AB914" s="19">
        <f>IF(INT(VLOOKUP(E914,角色属性概况!I:M,3,FALSE)*AA914/100)=0,"",(INT(VLOOKUP(E914,角色属性概况!I:M,3,FALSE)*AA914/100)))</f>
        <v>1149</v>
      </c>
      <c r="AE914" s="25">
        <f>(VLOOKUP(G914,角色!V:AE,主动技能!F914+7,FALSE))</f>
        <v>0</v>
      </c>
      <c r="AF914" s="19">
        <f>VLOOKUP(F914,对应表!AY:BA,3,FALSE)</f>
        <v>0</v>
      </c>
      <c r="AG914" s="19">
        <f>VLOOKUP(F914,对应表!AY:BA,2,FALSE)</f>
        <v>0</v>
      </c>
      <c r="AH914" s="25" t="str">
        <f>VLOOKUP(F914,特效对应!F:G,2,FALSE)</f>
        <v>attack</v>
      </c>
      <c r="AJ914">
        <f t="shared" si="244"/>
        <v>8</v>
      </c>
      <c r="AQ914" s="6" t="str">
        <f>_xlfn.IFNA(IF(IF($AK914=AQ$5,VLOOKUP(AL914,buff!$K:$L,2,FALSE),"")=0,"",IF($AK914=AQ$5,VLOOKUP(AL914,buff!$K:$L,2,FALSE),"")),"")</f>
        <v/>
      </c>
      <c r="AR914" s="6" t="str">
        <f>_xlfn.IFNA(IF(IF($AK914=AR$5,VLOOKUP(AM914,buff!$K:$L,2,FALSE),"")=0,"",IF($AK914=AR$5,VLOOKUP(AM914,buff!$K:$L,2,FALSE),"")),"")</f>
        <v/>
      </c>
      <c r="AS914" s="6" t="str">
        <f>_xlfn.IFNA(IF(IF($AK914=AS$5,VLOOKUP(AN914,buff!$K:$L,2,FALSE),"")=0,"",IF($AK914=AS$5,VLOOKUP(AN914,buff!$K:$L,2,FALSE),"")),"")</f>
        <v/>
      </c>
      <c r="AT914" s="6" t="str">
        <f>_xlfn.IFNA(IF(IF($AK914=AT$5,VLOOKUP(AO914,buff!$K:$L,2,FALSE),"")=0,"",IF($AK914=AT$5,VLOOKUP(AO914,buff!$K:$L,2,FALSE),"")),"")</f>
        <v/>
      </c>
      <c r="AU914" s="6" t="str">
        <f>_xlfn.IFNA(IF(IF($AK914=AU$5,VLOOKUP(AP914,buff!$K:$L,2,FALSE),"")=0,"",IF($AK914=AU$5,VLOOKUP(AP914,buff!$K:$L,2,FALSE),"")),"")</f>
        <v/>
      </c>
      <c r="AV914" s="6" t="str">
        <f>_xlfn.IFNA(IF(IF($AK914=AV$5,VLOOKUP(AL914,buff!$K:$L,2,FALSE),"")=0,"",IF($AK914=AV$5,VLOOKUP(AL914,buff!$K:$L,2,FALSE),"")),"")</f>
        <v/>
      </c>
      <c r="AW914" s="6" t="str">
        <f>_xlfn.IFNA(IF(IF($AK914=AW$5,VLOOKUP(AM914,buff!$K:$L,2,FALSE),"")=0,"",IF($AK914=AW$5,VLOOKUP(AM914,buff!$K:$L,2,FALSE),"")),"")</f>
        <v/>
      </c>
      <c r="AX914" s="6" t="str">
        <f>_xlfn.IFNA(IF(IF($AK914=AX$5,VLOOKUP(AN914,buff!$K:$L,2,FALSE),"")=0,"",IF($AK914=AX$5,VLOOKUP(AN914,buff!$K:$L,2,FALSE),"")),"")</f>
        <v/>
      </c>
      <c r="AY914" s="6" t="str">
        <f>_xlfn.IFNA(IF(IF($AK914=AY$5,VLOOKUP(AO914,buff!$K:$L,2,FALSE),"")=0,"",IF($AK914=AY$5,VLOOKUP(AO914,buff!$K:$L,2,FALSE),"")),"")</f>
        <v/>
      </c>
      <c r="AZ914" s="6" t="str">
        <f>_xlfn.IFNA(IF(IF($AK914=AZ$5,VLOOKUP(AP914,buff!$K:$L,2,FALSE),"")=0,"",IF($AK914=AZ$5,VLOOKUP(AP914,buff!$K:$L,2,FALSE),"")),"")</f>
        <v/>
      </c>
      <c r="BA914" s="6" t="e">
        <f>VLOOKUP(AL914,buff!$K:$P,6,FALSE)</f>
        <v>#N/A</v>
      </c>
      <c r="BB914" s="6" t="e">
        <f>VLOOKUP(AM914,buff!$K:$P,6,FALSE)</f>
        <v>#N/A</v>
      </c>
      <c r="BC914" s="6" t="e">
        <f>VLOOKUP(AN914,buff!$K:$P,6,FALSE)</f>
        <v>#N/A</v>
      </c>
      <c r="BD914">
        <f t="shared" si="248"/>
        <v>0</v>
      </c>
      <c r="BE914">
        <f t="shared" si="249"/>
        <v>0</v>
      </c>
      <c r="BF914" s="22">
        <f t="shared" si="250"/>
        <v>101601</v>
      </c>
    </row>
    <row r="915" spans="1:58" x14ac:dyDescent="0.15">
      <c r="A915" t="str">
        <f t="shared" si="235"/>
        <v>柯拉主动技能1等级9</v>
      </c>
      <c r="B915" s="8">
        <f t="shared" si="236"/>
        <v>10160109</v>
      </c>
      <c r="C915" s="8" t="str">
        <f>VLOOKUP(G915,角色!A:B,2,FALSE)</f>
        <v>柯拉</v>
      </c>
      <c r="D915" s="8" t="str">
        <f t="shared" si="237"/>
        <v>主动技能1</v>
      </c>
      <c r="E915" s="8">
        <f t="shared" si="247"/>
        <v>9</v>
      </c>
      <c r="F915" s="8">
        <f t="shared" si="238"/>
        <v>1</v>
      </c>
      <c r="G915" s="8">
        <f t="shared" si="239"/>
        <v>16</v>
      </c>
      <c r="H915" s="4" t="s">
        <v>955</v>
      </c>
      <c r="I915" s="20" t="str">
        <f t="shared" si="251"/>
        <v>对敌方单体攻击，造成100%攻击力（+1648）点伤害。</v>
      </c>
      <c r="J915" s="20" t="s">
        <v>277</v>
      </c>
      <c r="K915" s="21" t="s">
        <v>102</v>
      </c>
      <c r="L915" s="20" t="s">
        <v>106</v>
      </c>
      <c r="M915" s="4"/>
      <c r="N915" s="4">
        <v>100</v>
      </c>
      <c r="O915" s="20">
        <f>VLOOKUP(L915,对应表!BK:BL,2,FALSE)</f>
        <v>0</v>
      </c>
      <c r="P915" s="25" t="str">
        <f>_xlfn.IFNA(VLOOKUP(G915,角色!V:AE,主动技能!F915+1,FALSE),"")</f>
        <v>|||</v>
      </c>
      <c r="Q915" s="25">
        <f>(VLOOKUP(G915,角色!V:AE,主动技能!F915+4,FALSE))</f>
        <v>1</v>
      </c>
      <c r="R915" s="25">
        <v>0</v>
      </c>
      <c r="S915" s="25">
        <v>0</v>
      </c>
      <c r="T915" s="6" t="str">
        <f t="shared" si="241"/>
        <v/>
      </c>
      <c r="U915" s="6" t="str">
        <f t="shared" si="242"/>
        <v/>
      </c>
      <c r="V915" s="19" t="str">
        <f>VLOOKUP(G915,角色!AW:BC,主动技能!F915+1,FALSE)</f>
        <v>skill_01</v>
      </c>
      <c r="Y915">
        <f t="shared" si="245"/>
        <v>0</v>
      </c>
      <c r="Z915" s="19">
        <f>IF(VLOOKUP(C915,角色!CC:CI,主动技能!F915*2,FALSE)=0,"",VLOOKUP(C915,角色!CC:CI,主动技能!F915*2,FALSE))</f>
        <v>100</v>
      </c>
      <c r="AA915" s="19">
        <f>IF(VLOOKUP(C915,角色!CC:CI,主动技能!F915*2+1,FALSE)=0,0,VLOOKUP(C915,角色!CC:CI,主动技能!F915*2+1,FALSE))</f>
        <v>10</v>
      </c>
      <c r="AB915" s="19">
        <f>IF(INT(VLOOKUP(E915,角色属性概况!I:M,3,FALSE)*AA915/100)=0,"",(INT(VLOOKUP(E915,角色属性概况!I:M,3,FALSE)*AA915/100)))</f>
        <v>1648</v>
      </c>
      <c r="AE915" s="25">
        <f>(VLOOKUP(G915,角色!V:AE,主动技能!F915+7,FALSE))</f>
        <v>0</v>
      </c>
      <c r="AF915" s="19">
        <f>VLOOKUP(F915,对应表!AY:BA,3,FALSE)</f>
        <v>0</v>
      </c>
      <c r="AG915" s="19">
        <f>VLOOKUP(F915,对应表!AY:BA,2,FALSE)</f>
        <v>0</v>
      </c>
      <c r="AH915" s="25" t="str">
        <f>VLOOKUP(F915,特效对应!F:G,2,FALSE)</f>
        <v>attack</v>
      </c>
      <c r="AJ915">
        <f t="shared" si="244"/>
        <v>9</v>
      </c>
      <c r="AQ915" s="6" t="str">
        <f>_xlfn.IFNA(IF(IF($AK915=AQ$5,VLOOKUP(AL915,buff!$K:$L,2,FALSE),"")=0,"",IF($AK915=AQ$5,VLOOKUP(AL915,buff!$K:$L,2,FALSE),"")),"")</f>
        <v/>
      </c>
      <c r="AR915" s="6" t="str">
        <f>_xlfn.IFNA(IF(IF($AK915=AR$5,VLOOKUP(AM915,buff!$K:$L,2,FALSE),"")=0,"",IF($AK915=AR$5,VLOOKUP(AM915,buff!$K:$L,2,FALSE),"")),"")</f>
        <v/>
      </c>
      <c r="AS915" s="6" t="str">
        <f>_xlfn.IFNA(IF(IF($AK915=AS$5,VLOOKUP(AN915,buff!$K:$L,2,FALSE),"")=0,"",IF($AK915=AS$5,VLOOKUP(AN915,buff!$K:$L,2,FALSE),"")),"")</f>
        <v/>
      </c>
      <c r="AT915" s="6" t="str">
        <f>_xlfn.IFNA(IF(IF($AK915=AT$5,VLOOKUP(AO915,buff!$K:$L,2,FALSE),"")=0,"",IF($AK915=AT$5,VLOOKUP(AO915,buff!$K:$L,2,FALSE),"")),"")</f>
        <v/>
      </c>
      <c r="AU915" s="6" t="str">
        <f>_xlfn.IFNA(IF(IF($AK915=AU$5,VLOOKUP(AP915,buff!$K:$L,2,FALSE),"")=0,"",IF($AK915=AU$5,VLOOKUP(AP915,buff!$K:$L,2,FALSE),"")),"")</f>
        <v/>
      </c>
      <c r="AV915" s="6" t="str">
        <f>_xlfn.IFNA(IF(IF($AK915=AV$5,VLOOKUP(AL915,buff!$K:$L,2,FALSE),"")=0,"",IF($AK915=AV$5,VLOOKUP(AL915,buff!$K:$L,2,FALSE),"")),"")</f>
        <v/>
      </c>
      <c r="AW915" s="6" t="str">
        <f>_xlfn.IFNA(IF(IF($AK915=AW$5,VLOOKUP(AM915,buff!$K:$L,2,FALSE),"")=0,"",IF($AK915=AW$5,VLOOKUP(AM915,buff!$K:$L,2,FALSE),"")),"")</f>
        <v/>
      </c>
      <c r="AX915" s="6" t="str">
        <f>_xlfn.IFNA(IF(IF($AK915=AX$5,VLOOKUP(AN915,buff!$K:$L,2,FALSE),"")=0,"",IF($AK915=AX$5,VLOOKUP(AN915,buff!$K:$L,2,FALSE),"")),"")</f>
        <v/>
      </c>
      <c r="AY915" s="6" t="str">
        <f>_xlfn.IFNA(IF(IF($AK915=AY$5,VLOOKUP(AO915,buff!$K:$L,2,FALSE),"")=0,"",IF($AK915=AY$5,VLOOKUP(AO915,buff!$K:$L,2,FALSE),"")),"")</f>
        <v/>
      </c>
      <c r="AZ915" s="6" t="str">
        <f>_xlfn.IFNA(IF(IF($AK915=AZ$5,VLOOKUP(AP915,buff!$K:$L,2,FALSE),"")=0,"",IF($AK915=AZ$5,VLOOKUP(AP915,buff!$K:$L,2,FALSE),"")),"")</f>
        <v/>
      </c>
      <c r="BA915" s="6" t="e">
        <f>VLOOKUP(AL915,buff!$K:$P,6,FALSE)</f>
        <v>#N/A</v>
      </c>
      <c r="BB915" s="6" t="e">
        <f>VLOOKUP(AM915,buff!$K:$P,6,FALSE)</f>
        <v>#N/A</v>
      </c>
      <c r="BC915" s="6" t="e">
        <f>VLOOKUP(AN915,buff!$K:$P,6,FALSE)</f>
        <v>#N/A</v>
      </c>
      <c r="BD915">
        <f t="shared" si="248"/>
        <v>0</v>
      </c>
      <c r="BE915">
        <f t="shared" si="249"/>
        <v>0</v>
      </c>
      <c r="BF915" s="22">
        <f t="shared" si="250"/>
        <v>101601</v>
      </c>
    </row>
    <row r="916" spans="1:58" x14ac:dyDescent="0.15">
      <c r="A916" t="str">
        <f t="shared" si="235"/>
        <v>柯拉主动技能1等级10</v>
      </c>
      <c r="B916" s="8">
        <f t="shared" si="236"/>
        <v>10160110</v>
      </c>
      <c r="C916" s="8" t="str">
        <f>VLOOKUP(G916,角色!A:B,2,FALSE)</f>
        <v>柯拉</v>
      </c>
      <c r="D916" s="8" t="str">
        <f t="shared" si="237"/>
        <v>主动技能1</v>
      </c>
      <c r="E916" s="8">
        <f t="shared" si="247"/>
        <v>10</v>
      </c>
      <c r="F916" s="8">
        <f t="shared" si="238"/>
        <v>1</v>
      </c>
      <c r="G916" s="8">
        <f t="shared" si="239"/>
        <v>16</v>
      </c>
      <c r="H916" s="4" t="s">
        <v>955</v>
      </c>
      <c r="I916" s="20" t="str">
        <f t="shared" si="251"/>
        <v>对敌方单体攻击，造成100%攻击力（+2353）点伤害。</v>
      </c>
      <c r="J916" s="20" t="s">
        <v>277</v>
      </c>
      <c r="K916" s="21" t="s">
        <v>102</v>
      </c>
      <c r="L916" s="20" t="s">
        <v>106</v>
      </c>
      <c r="M916" s="4"/>
      <c r="N916" s="4">
        <v>100</v>
      </c>
      <c r="O916" s="20">
        <f>VLOOKUP(L916,对应表!BK:BL,2,FALSE)</f>
        <v>0</v>
      </c>
      <c r="P916" s="25" t="str">
        <f>_xlfn.IFNA(VLOOKUP(G916,角色!V:AE,主动技能!F916+1,FALSE),"")</f>
        <v>|||</v>
      </c>
      <c r="Q916" s="25">
        <f>(VLOOKUP(G916,角色!V:AE,主动技能!F916+4,FALSE))</f>
        <v>1</v>
      </c>
      <c r="R916" s="25">
        <v>0</v>
      </c>
      <c r="S916" s="25">
        <v>0</v>
      </c>
      <c r="T916" s="6" t="str">
        <f t="shared" si="241"/>
        <v/>
      </c>
      <c r="U916" s="6" t="str">
        <f t="shared" si="242"/>
        <v/>
      </c>
      <c r="V916" s="19" t="str">
        <f>VLOOKUP(G916,角色!AW:BC,主动技能!F916+1,FALSE)</f>
        <v>skill_01</v>
      </c>
      <c r="Y916">
        <f t="shared" si="245"/>
        <v>0</v>
      </c>
      <c r="Z916" s="19">
        <f>IF(VLOOKUP(C916,角色!CC:CI,主动技能!F916*2,FALSE)=0,"",VLOOKUP(C916,角色!CC:CI,主动技能!F916*2,FALSE))</f>
        <v>100</v>
      </c>
      <c r="AA916" s="19">
        <f>IF(VLOOKUP(C916,角色!CC:CI,主动技能!F916*2+1,FALSE)=0,0,VLOOKUP(C916,角色!CC:CI,主动技能!F916*2+1,FALSE))</f>
        <v>10</v>
      </c>
      <c r="AB916" s="19">
        <f>IF(INT(VLOOKUP(E916,角色属性概况!I:M,3,FALSE)*AA916/100)=0,"",(INT(VLOOKUP(E916,角色属性概况!I:M,3,FALSE)*AA916/100)))</f>
        <v>2353</v>
      </c>
      <c r="AE916" s="25">
        <f>(VLOOKUP(G916,角色!V:AE,主动技能!F916+7,FALSE))</f>
        <v>0</v>
      </c>
      <c r="AF916" s="19">
        <f>VLOOKUP(F916,对应表!AY:BA,3,FALSE)</f>
        <v>0</v>
      </c>
      <c r="AG916" s="19">
        <f>VLOOKUP(F916,对应表!AY:BA,2,FALSE)</f>
        <v>0</v>
      </c>
      <c r="AH916" s="25" t="str">
        <f>VLOOKUP(F916,特效对应!F:G,2,FALSE)</f>
        <v>attack</v>
      </c>
      <c r="AJ916">
        <f t="shared" si="244"/>
        <v>10</v>
      </c>
      <c r="AQ916" s="6" t="str">
        <f>_xlfn.IFNA(IF(IF($AK916=AQ$5,VLOOKUP(AL916,buff!$K:$L,2,FALSE),"")=0,"",IF($AK916=AQ$5,VLOOKUP(AL916,buff!$K:$L,2,FALSE),"")),"")</f>
        <v/>
      </c>
      <c r="AR916" s="6" t="str">
        <f>_xlfn.IFNA(IF(IF($AK916=AR$5,VLOOKUP(AM916,buff!$K:$L,2,FALSE),"")=0,"",IF($AK916=AR$5,VLOOKUP(AM916,buff!$K:$L,2,FALSE),"")),"")</f>
        <v/>
      </c>
      <c r="AS916" s="6" t="str">
        <f>_xlfn.IFNA(IF(IF($AK916=AS$5,VLOOKUP(AN916,buff!$K:$L,2,FALSE),"")=0,"",IF($AK916=AS$5,VLOOKUP(AN916,buff!$K:$L,2,FALSE),"")),"")</f>
        <v/>
      </c>
      <c r="AT916" s="6" t="str">
        <f>_xlfn.IFNA(IF(IF($AK916=AT$5,VLOOKUP(AO916,buff!$K:$L,2,FALSE),"")=0,"",IF($AK916=AT$5,VLOOKUP(AO916,buff!$K:$L,2,FALSE),"")),"")</f>
        <v/>
      </c>
      <c r="AU916" s="6" t="str">
        <f>_xlfn.IFNA(IF(IF($AK916=AU$5,VLOOKUP(AP916,buff!$K:$L,2,FALSE),"")=0,"",IF($AK916=AU$5,VLOOKUP(AP916,buff!$K:$L,2,FALSE),"")),"")</f>
        <v/>
      </c>
      <c r="AV916" s="6" t="str">
        <f>_xlfn.IFNA(IF(IF($AK916=AV$5,VLOOKUP(AL916,buff!$K:$L,2,FALSE),"")=0,"",IF($AK916=AV$5,VLOOKUP(AL916,buff!$K:$L,2,FALSE),"")),"")</f>
        <v/>
      </c>
      <c r="AW916" s="6" t="str">
        <f>_xlfn.IFNA(IF(IF($AK916=AW$5,VLOOKUP(AM916,buff!$K:$L,2,FALSE),"")=0,"",IF($AK916=AW$5,VLOOKUP(AM916,buff!$K:$L,2,FALSE),"")),"")</f>
        <v/>
      </c>
      <c r="AX916" s="6" t="str">
        <f>_xlfn.IFNA(IF(IF($AK916=AX$5,VLOOKUP(AN916,buff!$K:$L,2,FALSE),"")=0,"",IF($AK916=AX$5,VLOOKUP(AN916,buff!$K:$L,2,FALSE),"")),"")</f>
        <v/>
      </c>
      <c r="AY916" s="6" t="str">
        <f>_xlfn.IFNA(IF(IF($AK916=AY$5,VLOOKUP(AO916,buff!$K:$L,2,FALSE),"")=0,"",IF($AK916=AY$5,VLOOKUP(AO916,buff!$K:$L,2,FALSE),"")),"")</f>
        <v/>
      </c>
      <c r="AZ916" s="6" t="str">
        <f>_xlfn.IFNA(IF(IF($AK916=AZ$5,VLOOKUP(AP916,buff!$K:$L,2,FALSE),"")=0,"",IF($AK916=AZ$5,VLOOKUP(AP916,buff!$K:$L,2,FALSE),"")),"")</f>
        <v/>
      </c>
      <c r="BA916" s="6" t="e">
        <f>VLOOKUP(AL916,buff!$K:$P,6,FALSE)</f>
        <v>#N/A</v>
      </c>
      <c r="BB916" s="6" t="e">
        <f>VLOOKUP(AM916,buff!$K:$P,6,FALSE)</f>
        <v>#N/A</v>
      </c>
      <c r="BC916" s="6" t="e">
        <f>VLOOKUP(AN916,buff!$K:$P,6,FALSE)</f>
        <v>#N/A</v>
      </c>
      <c r="BD916">
        <f t="shared" si="248"/>
        <v>0</v>
      </c>
      <c r="BE916">
        <f t="shared" si="249"/>
        <v>0</v>
      </c>
      <c r="BF916" s="22">
        <f t="shared" si="250"/>
        <v>101601</v>
      </c>
    </row>
    <row r="917" spans="1:58" x14ac:dyDescent="0.15">
      <c r="A917" t="str">
        <f t="shared" si="235"/>
        <v>柯拉主动技能1等级11</v>
      </c>
      <c r="B917" s="8">
        <f t="shared" si="236"/>
        <v>10160111</v>
      </c>
      <c r="C917" s="8" t="str">
        <f>VLOOKUP(G917,角色!A:B,2,FALSE)</f>
        <v>柯拉</v>
      </c>
      <c r="D917" s="8" t="str">
        <f t="shared" si="237"/>
        <v>主动技能1</v>
      </c>
      <c r="E917" s="8">
        <f t="shared" si="247"/>
        <v>11</v>
      </c>
      <c r="F917" s="8">
        <f t="shared" si="238"/>
        <v>1</v>
      </c>
      <c r="G917" s="8">
        <f t="shared" si="239"/>
        <v>16</v>
      </c>
      <c r="H917" s="4" t="s">
        <v>955</v>
      </c>
      <c r="I917" s="20" t="str">
        <f t="shared" si="251"/>
        <v>对敌方单体攻击，造成100%攻击力（+3352）点伤害。</v>
      </c>
      <c r="J917" s="20" t="s">
        <v>277</v>
      </c>
      <c r="K917" s="21" t="s">
        <v>102</v>
      </c>
      <c r="L917" s="20" t="s">
        <v>106</v>
      </c>
      <c r="M917" s="4"/>
      <c r="N917" s="4">
        <v>100</v>
      </c>
      <c r="O917" s="20">
        <f>VLOOKUP(L917,对应表!BK:BL,2,FALSE)</f>
        <v>0</v>
      </c>
      <c r="P917" s="25" t="str">
        <f>_xlfn.IFNA(VLOOKUP(G917,角色!V:AE,主动技能!F917+1,FALSE),"")</f>
        <v>|||</v>
      </c>
      <c r="Q917" s="25">
        <f>(VLOOKUP(G917,角色!V:AE,主动技能!F917+4,FALSE))</f>
        <v>1</v>
      </c>
      <c r="R917" s="25">
        <v>0</v>
      </c>
      <c r="S917" s="25">
        <v>0</v>
      </c>
      <c r="T917" s="6" t="str">
        <f t="shared" si="241"/>
        <v/>
      </c>
      <c r="U917" s="6" t="str">
        <f t="shared" si="242"/>
        <v/>
      </c>
      <c r="V917" s="19" t="str">
        <f>VLOOKUP(G917,角色!AW:BC,主动技能!F917+1,FALSE)</f>
        <v>skill_01</v>
      </c>
      <c r="Y917">
        <f t="shared" si="245"/>
        <v>0</v>
      </c>
      <c r="Z917" s="19">
        <f>IF(VLOOKUP(C917,角色!CC:CI,主动技能!F917*2,FALSE)=0,"",VLOOKUP(C917,角色!CC:CI,主动技能!F917*2,FALSE))</f>
        <v>100</v>
      </c>
      <c r="AA917" s="19">
        <f>IF(VLOOKUP(C917,角色!CC:CI,主动技能!F917*2+1,FALSE)=0,0,VLOOKUP(C917,角色!CC:CI,主动技能!F917*2+1,FALSE))</f>
        <v>10</v>
      </c>
      <c r="AB917" s="19">
        <f>IF(INT(VLOOKUP(E917,角色属性概况!I:M,3,FALSE)*AA917/100)=0,"",(INT(VLOOKUP(E917,角色属性概况!I:M,3,FALSE)*AA917/100)))</f>
        <v>3352</v>
      </c>
      <c r="AE917" s="25">
        <f>(VLOOKUP(G917,角色!V:AE,主动技能!F917+7,FALSE))</f>
        <v>0</v>
      </c>
      <c r="AF917" s="19">
        <f>VLOOKUP(F917,对应表!AY:BA,3,FALSE)</f>
        <v>0</v>
      </c>
      <c r="AG917" s="19">
        <f>VLOOKUP(F917,对应表!AY:BA,2,FALSE)</f>
        <v>0</v>
      </c>
      <c r="AH917" s="25" t="str">
        <f>VLOOKUP(F917,特效对应!F:G,2,FALSE)</f>
        <v>attack</v>
      </c>
      <c r="AJ917">
        <f t="shared" si="244"/>
        <v>11</v>
      </c>
      <c r="AQ917" s="6" t="str">
        <f>_xlfn.IFNA(IF(IF($AK917=AQ$5,VLOOKUP(AL917,buff!$K:$L,2,FALSE),"")=0,"",IF($AK917=AQ$5,VLOOKUP(AL917,buff!$K:$L,2,FALSE),"")),"")</f>
        <v/>
      </c>
      <c r="AR917" s="6" t="str">
        <f>_xlfn.IFNA(IF(IF($AK917=AR$5,VLOOKUP(AM917,buff!$K:$L,2,FALSE),"")=0,"",IF($AK917=AR$5,VLOOKUP(AM917,buff!$K:$L,2,FALSE),"")),"")</f>
        <v/>
      </c>
      <c r="AS917" s="6" t="str">
        <f>_xlfn.IFNA(IF(IF($AK917=AS$5,VLOOKUP(AN917,buff!$K:$L,2,FALSE),"")=0,"",IF($AK917=AS$5,VLOOKUP(AN917,buff!$K:$L,2,FALSE),"")),"")</f>
        <v/>
      </c>
      <c r="AT917" s="6" t="str">
        <f>_xlfn.IFNA(IF(IF($AK917=AT$5,VLOOKUP(AO917,buff!$K:$L,2,FALSE),"")=0,"",IF($AK917=AT$5,VLOOKUP(AO917,buff!$K:$L,2,FALSE),"")),"")</f>
        <v/>
      </c>
      <c r="AU917" s="6" t="str">
        <f>_xlfn.IFNA(IF(IF($AK917=AU$5,VLOOKUP(AP917,buff!$K:$L,2,FALSE),"")=0,"",IF($AK917=AU$5,VLOOKUP(AP917,buff!$K:$L,2,FALSE),"")),"")</f>
        <v/>
      </c>
      <c r="AV917" s="6" t="str">
        <f>_xlfn.IFNA(IF(IF($AK917=AV$5,VLOOKUP(AL917,buff!$K:$L,2,FALSE),"")=0,"",IF($AK917=AV$5,VLOOKUP(AL917,buff!$K:$L,2,FALSE),"")),"")</f>
        <v/>
      </c>
      <c r="AW917" s="6" t="str">
        <f>_xlfn.IFNA(IF(IF($AK917=AW$5,VLOOKUP(AM917,buff!$K:$L,2,FALSE),"")=0,"",IF($AK917=AW$5,VLOOKUP(AM917,buff!$K:$L,2,FALSE),"")),"")</f>
        <v/>
      </c>
      <c r="AX917" s="6" t="str">
        <f>_xlfn.IFNA(IF(IF($AK917=AX$5,VLOOKUP(AN917,buff!$K:$L,2,FALSE),"")=0,"",IF($AK917=AX$5,VLOOKUP(AN917,buff!$K:$L,2,FALSE),"")),"")</f>
        <v/>
      </c>
      <c r="AY917" s="6" t="str">
        <f>_xlfn.IFNA(IF(IF($AK917=AY$5,VLOOKUP(AO917,buff!$K:$L,2,FALSE),"")=0,"",IF($AK917=AY$5,VLOOKUP(AO917,buff!$K:$L,2,FALSE),"")),"")</f>
        <v/>
      </c>
      <c r="AZ917" s="6" t="str">
        <f>_xlfn.IFNA(IF(IF($AK917=AZ$5,VLOOKUP(AP917,buff!$K:$L,2,FALSE),"")=0,"",IF($AK917=AZ$5,VLOOKUP(AP917,buff!$K:$L,2,FALSE),"")),"")</f>
        <v/>
      </c>
      <c r="BA917" s="6" t="e">
        <f>VLOOKUP(AL917,buff!$K:$P,6,FALSE)</f>
        <v>#N/A</v>
      </c>
      <c r="BB917" s="6" t="e">
        <f>VLOOKUP(AM917,buff!$K:$P,6,FALSE)</f>
        <v>#N/A</v>
      </c>
      <c r="BC917" s="6" t="e">
        <f>VLOOKUP(AN917,buff!$K:$P,6,FALSE)</f>
        <v>#N/A</v>
      </c>
      <c r="BD917">
        <f t="shared" si="248"/>
        <v>0</v>
      </c>
      <c r="BE917">
        <f t="shared" si="249"/>
        <v>0</v>
      </c>
      <c r="BF917" s="22">
        <f t="shared" si="250"/>
        <v>101601</v>
      </c>
    </row>
    <row r="918" spans="1:58" x14ac:dyDescent="0.15">
      <c r="A918" t="str">
        <f t="shared" si="235"/>
        <v>柯拉主动技能1等级12</v>
      </c>
      <c r="B918" s="8">
        <f t="shared" si="236"/>
        <v>10160112</v>
      </c>
      <c r="C918" s="8" t="str">
        <f>VLOOKUP(G918,角色!A:B,2,FALSE)</f>
        <v>柯拉</v>
      </c>
      <c r="D918" s="8" t="str">
        <f t="shared" si="237"/>
        <v>主动技能1</v>
      </c>
      <c r="E918" s="8">
        <f t="shared" si="247"/>
        <v>12</v>
      </c>
      <c r="F918" s="8">
        <f t="shared" si="238"/>
        <v>1</v>
      </c>
      <c r="G918" s="8">
        <f t="shared" si="239"/>
        <v>16</v>
      </c>
      <c r="H918" s="4" t="s">
        <v>955</v>
      </c>
      <c r="I918" s="20" t="str">
        <f t="shared" si="251"/>
        <v>对敌方单体攻击，造成100%攻击力（+4766）点伤害。</v>
      </c>
      <c r="J918" s="20" t="s">
        <v>277</v>
      </c>
      <c r="K918" s="21" t="s">
        <v>102</v>
      </c>
      <c r="L918" s="20" t="s">
        <v>106</v>
      </c>
      <c r="M918" s="4"/>
      <c r="N918" s="4">
        <v>100</v>
      </c>
      <c r="O918" s="20">
        <f>VLOOKUP(L918,对应表!BK:BL,2,FALSE)</f>
        <v>0</v>
      </c>
      <c r="P918" s="25" t="str">
        <f>_xlfn.IFNA(VLOOKUP(G918,角色!V:AE,主动技能!F918+1,FALSE),"")</f>
        <v>|||</v>
      </c>
      <c r="Q918" s="25">
        <f>(VLOOKUP(G918,角色!V:AE,主动技能!F918+4,FALSE))</f>
        <v>1</v>
      </c>
      <c r="R918" s="25">
        <v>0</v>
      </c>
      <c r="S918" s="25">
        <v>0</v>
      </c>
      <c r="T918" s="6" t="str">
        <f t="shared" si="241"/>
        <v/>
      </c>
      <c r="U918" s="6" t="str">
        <f t="shared" si="242"/>
        <v/>
      </c>
      <c r="V918" s="19" t="str">
        <f>VLOOKUP(G918,角色!AW:BC,主动技能!F918+1,FALSE)</f>
        <v>skill_01</v>
      </c>
      <c r="Y918">
        <f t="shared" si="245"/>
        <v>0</v>
      </c>
      <c r="Z918" s="19">
        <f>IF(VLOOKUP(C918,角色!CC:CI,主动技能!F918*2,FALSE)=0,"",VLOOKUP(C918,角色!CC:CI,主动技能!F918*2,FALSE))</f>
        <v>100</v>
      </c>
      <c r="AA918" s="19">
        <f>IF(VLOOKUP(C918,角色!CC:CI,主动技能!F918*2+1,FALSE)=0,0,VLOOKUP(C918,角色!CC:CI,主动技能!F918*2+1,FALSE))</f>
        <v>10</v>
      </c>
      <c r="AB918" s="19">
        <f>IF(INT(VLOOKUP(E918,角色属性概况!I:M,3,FALSE)*AA918/100)=0,"",(INT(VLOOKUP(E918,角色属性概况!I:M,3,FALSE)*AA918/100)))</f>
        <v>4766</v>
      </c>
      <c r="AE918" s="25">
        <f>(VLOOKUP(G918,角色!V:AE,主动技能!F918+7,FALSE))</f>
        <v>0</v>
      </c>
      <c r="AF918" s="19">
        <f>VLOOKUP(F918,对应表!AY:BA,3,FALSE)</f>
        <v>0</v>
      </c>
      <c r="AG918" s="19">
        <f>VLOOKUP(F918,对应表!AY:BA,2,FALSE)</f>
        <v>0</v>
      </c>
      <c r="AH918" s="25" t="str">
        <f>VLOOKUP(F918,特效对应!F:G,2,FALSE)</f>
        <v>attack</v>
      </c>
      <c r="AJ918">
        <f t="shared" si="244"/>
        <v>12</v>
      </c>
      <c r="AQ918" s="6" t="str">
        <f>_xlfn.IFNA(IF(IF($AK918=AQ$5,VLOOKUP(AL918,buff!$K:$L,2,FALSE),"")=0,"",IF($AK918=AQ$5,VLOOKUP(AL918,buff!$K:$L,2,FALSE),"")),"")</f>
        <v/>
      </c>
      <c r="AR918" s="6" t="str">
        <f>_xlfn.IFNA(IF(IF($AK918=AR$5,VLOOKUP(AM918,buff!$K:$L,2,FALSE),"")=0,"",IF($AK918=AR$5,VLOOKUP(AM918,buff!$K:$L,2,FALSE),"")),"")</f>
        <v/>
      </c>
      <c r="AS918" s="6" t="str">
        <f>_xlfn.IFNA(IF(IF($AK918=AS$5,VLOOKUP(AN918,buff!$K:$L,2,FALSE),"")=0,"",IF($AK918=AS$5,VLOOKUP(AN918,buff!$K:$L,2,FALSE),"")),"")</f>
        <v/>
      </c>
      <c r="AT918" s="6" t="str">
        <f>_xlfn.IFNA(IF(IF($AK918=AT$5,VLOOKUP(AO918,buff!$K:$L,2,FALSE),"")=0,"",IF($AK918=AT$5,VLOOKUP(AO918,buff!$K:$L,2,FALSE),"")),"")</f>
        <v/>
      </c>
      <c r="AU918" s="6" t="str">
        <f>_xlfn.IFNA(IF(IF($AK918=AU$5,VLOOKUP(AP918,buff!$K:$L,2,FALSE),"")=0,"",IF($AK918=AU$5,VLOOKUP(AP918,buff!$K:$L,2,FALSE),"")),"")</f>
        <v/>
      </c>
      <c r="AV918" s="6" t="str">
        <f>_xlfn.IFNA(IF(IF($AK918=AV$5,VLOOKUP(AL918,buff!$K:$L,2,FALSE),"")=0,"",IF($AK918=AV$5,VLOOKUP(AL918,buff!$K:$L,2,FALSE),"")),"")</f>
        <v/>
      </c>
      <c r="AW918" s="6" t="str">
        <f>_xlfn.IFNA(IF(IF($AK918=AW$5,VLOOKUP(AM918,buff!$K:$L,2,FALSE),"")=0,"",IF($AK918=AW$5,VLOOKUP(AM918,buff!$K:$L,2,FALSE),"")),"")</f>
        <v/>
      </c>
      <c r="AX918" s="6" t="str">
        <f>_xlfn.IFNA(IF(IF($AK918=AX$5,VLOOKUP(AN918,buff!$K:$L,2,FALSE),"")=0,"",IF($AK918=AX$5,VLOOKUP(AN918,buff!$K:$L,2,FALSE),"")),"")</f>
        <v/>
      </c>
      <c r="AY918" s="6" t="str">
        <f>_xlfn.IFNA(IF(IF($AK918=AY$5,VLOOKUP(AO918,buff!$K:$L,2,FALSE),"")=0,"",IF($AK918=AY$5,VLOOKUP(AO918,buff!$K:$L,2,FALSE),"")),"")</f>
        <v/>
      </c>
      <c r="AZ918" s="6" t="str">
        <f>_xlfn.IFNA(IF(IF($AK918=AZ$5,VLOOKUP(AP918,buff!$K:$L,2,FALSE),"")=0,"",IF($AK918=AZ$5,VLOOKUP(AP918,buff!$K:$L,2,FALSE),"")),"")</f>
        <v/>
      </c>
      <c r="BA918" s="6" t="e">
        <f>VLOOKUP(AL918,buff!$K:$P,6,FALSE)</f>
        <v>#N/A</v>
      </c>
      <c r="BB918" s="6" t="e">
        <f>VLOOKUP(AM918,buff!$K:$P,6,FALSE)</f>
        <v>#N/A</v>
      </c>
      <c r="BC918" s="6" t="e">
        <f>VLOOKUP(AN918,buff!$K:$P,6,FALSE)</f>
        <v>#N/A</v>
      </c>
      <c r="BD918">
        <f t="shared" si="248"/>
        <v>0</v>
      </c>
      <c r="BE918">
        <f t="shared" si="249"/>
        <v>0</v>
      </c>
      <c r="BF918" s="22">
        <f t="shared" si="250"/>
        <v>101601</v>
      </c>
    </row>
    <row r="919" spans="1:58" x14ac:dyDescent="0.15">
      <c r="A919" t="str">
        <f t="shared" si="235"/>
        <v>柯拉主动技能1等级13</v>
      </c>
      <c r="B919" s="8">
        <f t="shared" si="236"/>
        <v>10160113</v>
      </c>
      <c r="C919" s="8" t="str">
        <f>VLOOKUP(G919,角色!A:B,2,FALSE)</f>
        <v>柯拉</v>
      </c>
      <c r="D919" s="8" t="str">
        <f t="shared" si="237"/>
        <v>主动技能1</v>
      </c>
      <c r="E919" s="8">
        <f t="shared" si="247"/>
        <v>13</v>
      </c>
      <c r="F919" s="8">
        <f t="shared" si="238"/>
        <v>1</v>
      </c>
      <c r="G919" s="8">
        <f t="shared" si="239"/>
        <v>16</v>
      </c>
      <c r="H919" s="4" t="s">
        <v>955</v>
      </c>
      <c r="I919" s="20" t="str">
        <f t="shared" si="251"/>
        <v>对敌方单体攻击，造成100%攻击力（+6767）点伤害。</v>
      </c>
      <c r="J919" s="20" t="s">
        <v>277</v>
      </c>
      <c r="K919" s="21" t="s">
        <v>102</v>
      </c>
      <c r="L919" s="20" t="s">
        <v>106</v>
      </c>
      <c r="M919" s="4"/>
      <c r="N919" s="4">
        <v>100</v>
      </c>
      <c r="O919" s="20">
        <f>VLOOKUP(L919,对应表!BK:BL,2,FALSE)</f>
        <v>0</v>
      </c>
      <c r="P919" s="25" t="str">
        <f>_xlfn.IFNA(VLOOKUP(G919,角色!V:AE,主动技能!F919+1,FALSE),"")</f>
        <v>|||</v>
      </c>
      <c r="Q919" s="25">
        <f>(VLOOKUP(G919,角色!V:AE,主动技能!F919+4,FALSE))</f>
        <v>1</v>
      </c>
      <c r="R919" s="25">
        <v>0</v>
      </c>
      <c r="S919" s="25">
        <v>0</v>
      </c>
      <c r="T919" s="6" t="str">
        <f t="shared" si="241"/>
        <v/>
      </c>
      <c r="U919" s="6" t="str">
        <f t="shared" si="242"/>
        <v/>
      </c>
      <c r="V919" s="19" t="str">
        <f>VLOOKUP(G919,角色!AW:BC,主动技能!F919+1,FALSE)</f>
        <v>skill_01</v>
      </c>
      <c r="Y919">
        <f t="shared" si="245"/>
        <v>0</v>
      </c>
      <c r="Z919" s="19">
        <f>IF(VLOOKUP(C919,角色!CC:CI,主动技能!F919*2,FALSE)=0,"",VLOOKUP(C919,角色!CC:CI,主动技能!F919*2,FALSE))</f>
        <v>100</v>
      </c>
      <c r="AA919" s="19">
        <f>IF(VLOOKUP(C919,角色!CC:CI,主动技能!F919*2+1,FALSE)=0,0,VLOOKUP(C919,角色!CC:CI,主动技能!F919*2+1,FALSE))</f>
        <v>10</v>
      </c>
      <c r="AB919" s="19">
        <f>IF(INT(VLOOKUP(E919,角色属性概况!I:M,3,FALSE)*AA919/100)=0,"",(INT(VLOOKUP(E919,角色属性概况!I:M,3,FALSE)*AA919/100)))</f>
        <v>6767</v>
      </c>
      <c r="AE919" s="25">
        <f>(VLOOKUP(G919,角色!V:AE,主动技能!F919+7,FALSE))</f>
        <v>0</v>
      </c>
      <c r="AF919" s="19">
        <f>VLOOKUP(F919,对应表!AY:BA,3,FALSE)</f>
        <v>0</v>
      </c>
      <c r="AG919" s="19">
        <f>VLOOKUP(F919,对应表!AY:BA,2,FALSE)</f>
        <v>0</v>
      </c>
      <c r="AH919" s="25" t="str">
        <f>VLOOKUP(F919,特效对应!F:G,2,FALSE)</f>
        <v>attack</v>
      </c>
      <c r="AJ919">
        <f t="shared" si="244"/>
        <v>13</v>
      </c>
      <c r="AQ919" s="6" t="str">
        <f>_xlfn.IFNA(IF(IF($AK919=AQ$5,VLOOKUP(AL919,buff!$K:$L,2,FALSE),"")=0,"",IF($AK919=AQ$5,VLOOKUP(AL919,buff!$K:$L,2,FALSE),"")),"")</f>
        <v/>
      </c>
      <c r="AR919" s="6" t="str">
        <f>_xlfn.IFNA(IF(IF($AK919=AR$5,VLOOKUP(AM919,buff!$K:$L,2,FALSE),"")=0,"",IF($AK919=AR$5,VLOOKUP(AM919,buff!$K:$L,2,FALSE),"")),"")</f>
        <v/>
      </c>
      <c r="AS919" s="6" t="str">
        <f>_xlfn.IFNA(IF(IF($AK919=AS$5,VLOOKUP(AN919,buff!$K:$L,2,FALSE),"")=0,"",IF($AK919=AS$5,VLOOKUP(AN919,buff!$K:$L,2,FALSE),"")),"")</f>
        <v/>
      </c>
      <c r="AT919" s="6" t="str">
        <f>_xlfn.IFNA(IF(IF($AK919=AT$5,VLOOKUP(AO919,buff!$K:$L,2,FALSE),"")=0,"",IF($AK919=AT$5,VLOOKUP(AO919,buff!$K:$L,2,FALSE),"")),"")</f>
        <v/>
      </c>
      <c r="AU919" s="6" t="str">
        <f>_xlfn.IFNA(IF(IF($AK919=AU$5,VLOOKUP(AP919,buff!$K:$L,2,FALSE),"")=0,"",IF($AK919=AU$5,VLOOKUP(AP919,buff!$K:$L,2,FALSE),"")),"")</f>
        <v/>
      </c>
      <c r="AV919" s="6" t="str">
        <f>_xlfn.IFNA(IF(IF($AK919=AV$5,VLOOKUP(AL919,buff!$K:$L,2,FALSE),"")=0,"",IF($AK919=AV$5,VLOOKUP(AL919,buff!$K:$L,2,FALSE),"")),"")</f>
        <v/>
      </c>
      <c r="AW919" s="6" t="str">
        <f>_xlfn.IFNA(IF(IF($AK919=AW$5,VLOOKUP(AM919,buff!$K:$L,2,FALSE),"")=0,"",IF($AK919=AW$5,VLOOKUP(AM919,buff!$K:$L,2,FALSE),"")),"")</f>
        <v/>
      </c>
      <c r="AX919" s="6" t="str">
        <f>_xlfn.IFNA(IF(IF($AK919=AX$5,VLOOKUP(AN919,buff!$K:$L,2,FALSE),"")=0,"",IF($AK919=AX$5,VLOOKUP(AN919,buff!$K:$L,2,FALSE),"")),"")</f>
        <v/>
      </c>
      <c r="AY919" s="6" t="str">
        <f>_xlfn.IFNA(IF(IF($AK919=AY$5,VLOOKUP(AO919,buff!$K:$L,2,FALSE),"")=0,"",IF($AK919=AY$5,VLOOKUP(AO919,buff!$K:$L,2,FALSE),"")),"")</f>
        <v/>
      </c>
      <c r="AZ919" s="6" t="str">
        <f>_xlfn.IFNA(IF(IF($AK919=AZ$5,VLOOKUP(AP919,buff!$K:$L,2,FALSE),"")=0,"",IF($AK919=AZ$5,VLOOKUP(AP919,buff!$K:$L,2,FALSE),"")),"")</f>
        <v/>
      </c>
      <c r="BA919" s="6" t="e">
        <f>VLOOKUP(AL919,buff!$K:$P,6,FALSE)</f>
        <v>#N/A</v>
      </c>
      <c r="BB919" s="6" t="e">
        <f>VLOOKUP(AM919,buff!$K:$P,6,FALSE)</f>
        <v>#N/A</v>
      </c>
      <c r="BC919" s="6" t="e">
        <f>VLOOKUP(AN919,buff!$K:$P,6,FALSE)</f>
        <v>#N/A</v>
      </c>
      <c r="BD919">
        <f t="shared" si="248"/>
        <v>0</v>
      </c>
      <c r="BE919">
        <f t="shared" si="249"/>
        <v>0</v>
      </c>
      <c r="BF919" s="22">
        <f t="shared" si="250"/>
        <v>101601</v>
      </c>
    </row>
    <row r="920" spans="1:58" x14ac:dyDescent="0.15">
      <c r="A920" t="str">
        <f t="shared" si="235"/>
        <v>柯拉主动技能1等级14</v>
      </c>
      <c r="B920" s="8">
        <f t="shared" si="236"/>
        <v>10160114</v>
      </c>
      <c r="C920" s="8" t="str">
        <f>VLOOKUP(G920,角色!A:B,2,FALSE)</f>
        <v>柯拉</v>
      </c>
      <c r="D920" s="8" t="str">
        <f t="shared" si="237"/>
        <v>主动技能1</v>
      </c>
      <c r="E920" s="8">
        <f t="shared" si="247"/>
        <v>14</v>
      </c>
      <c r="F920" s="8">
        <f t="shared" si="238"/>
        <v>1</v>
      </c>
      <c r="G920" s="8">
        <f t="shared" si="239"/>
        <v>16</v>
      </c>
      <c r="H920" s="4" t="s">
        <v>955</v>
      </c>
      <c r="I920" s="20" t="str">
        <f t="shared" si="251"/>
        <v>对敌方单体攻击，造成100%攻击力（+9601）点伤害。</v>
      </c>
      <c r="J920" s="20" t="s">
        <v>277</v>
      </c>
      <c r="K920" s="21" t="s">
        <v>102</v>
      </c>
      <c r="L920" s="20" t="s">
        <v>106</v>
      </c>
      <c r="M920" s="4"/>
      <c r="N920" s="4">
        <v>100</v>
      </c>
      <c r="O920" s="20">
        <f>VLOOKUP(L920,对应表!BK:BL,2,FALSE)</f>
        <v>0</v>
      </c>
      <c r="P920" s="25" t="str">
        <f>_xlfn.IFNA(VLOOKUP(G920,角色!V:AE,主动技能!F920+1,FALSE),"")</f>
        <v>|||</v>
      </c>
      <c r="Q920" s="25">
        <f>(VLOOKUP(G920,角色!V:AE,主动技能!F920+4,FALSE))</f>
        <v>1</v>
      </c>
      <c r="R920" s="25">
        <v>0</v>
      </c>
      <c r="S920" s="25">
        <v>0</v>
      </c>
      <c r="T920" s="6" t="str">
        <f t="shared" si="241"/>
        <v/>
      </c>
      <c r="U920" s="6" t="str">
        <f t="shared" si="242"/>
        <v/>
      </c>
      <c r="V920" s="19" t="str">
        <f>VLOOKUP(G920,角色!AW:BC,主动技能!F920+1,FALSE)</f>
        <v>skill_01</v>
      </c>
      <c r="Y920">
        <f t="shared" si="245"/>
        <v>0</v>
      </c>
      <c r="Z920" s="19">
        <f>IF(VLOOKUP(C920,角色!CC:CI,主动技能!F920*2,FALSE)=0,"",VLOOKUP(C920,角色!CC:CI,主动技能!F920*2,FALSE))</f>
        <v>100</v>
      </c>
      <c r="AA920" s="19">
        <f>IF(VLOOKUP(C920,角色!CC:CI,主动技能!F920*2+1,FALSE)=0,0,VLOOKUP(C920,角色!CC:CI,主动技能!F920*2+1,FALSE))</f>
        <v>10</v>
      </c>
      <c r="AB920" s="19">
        <f>IF(INT(VLOOKUP(E920,角色属性概况!I:M,3,FALSE)*AA920/100)=0,"",(INT(VLOOKUP(E920,角色属性概况!I:M,3,FALSE)*AA920/100)))</f>
        <v>9601</v>
      </c>
      <c r="AE920" s="25">
        <f>(VLOOKUP(G920,角色!V:AE,主动技能!F920+7,FALSE))</f>
        <v>0</v>
      </c>
      <c r="AF920" s="19">
        <f>VLOOKUP(F920,对应表!AY:BA,3,FALSE)</f>
        <v>0</v>
      </c>
      <c r="AG920" s="19">
        <f>VLOOKUP(F920,对应表!AY:BA,2,FALSE)</f>
        <v>0</v>
      </c>
      <c r="AH920" s="25" t="str">
        <f>VLOOKUP(F920,特效对应!F:G,2,FALSE)</f>
        <v>attack</v>
      </c>
      <c r="AJ920">
        <f t="shared" si="244"/>
        <v>14</v>
      </c>
      <c r="AQ920" s="6" t="str">
        <f>_xlfn.IFNA(IF(IF($AK920=AQ$5,VLOOKUP(AL920,buff!$K:$L,2,FALSE),"")=0,"",IF($AK920=AQ$5,VLOOKUP(AL920,buff!$K:$L,2,FALSE),"")),"")</f>
        <v/>
      </c>
      <c r="AR920" s="6" t="str">
        <f>_xlfn.IFNA(IF(IF($AK920=AR$5,VLOOKUP(AM920,buff!$K:$L,2,FALSE),"")=0,"",IF($AK920=AR$5,VLOOKUP(AM920,buff!$K:$L,2,FALSE),"")),"")</f>
        <v/>
      </c>
      <c r="AS920" s="6" t="str">
        <f>_xlfn.IFNA(IF(IF($AK920=AS$5,VLOOKUP(AN920,buff!$K:$L,2,FALSE),"")=0,"",IF($AK920=AS$5,VLOOKUP(AN920,buff!$K:$L,2,FALSE),"")),"")</f>
        <v/>
      </c>
      <c r="AT920" s="6" t="str">
        <f>_xlfn.IFNA(IF(IF($AK920=AT$5,VLOOKUP(AO920,buff!$K:$L,2,FALSE),"")=0,"",IF($AK920=AT$5,VLOOKUP(AO920,buff!$K:$L,2,FALSE),"")),"")</f>
        <v/>
      </c>
      <c r="AU920" s="6" t="str">
        <f>_xlfn.IFNA(IF(IF($AK920=AU$5,VLOOKUP(AP920,buff!$K:$L,2,FALSE),"")=0,"",IF($AK920=AU$5,VLOOKUP(AP920,buff!$K:$L,2,FALSE),"")),"")</f>
        <v/>
      </c>
      <c r="AV920" s="6" t="str">
        <f>_xlfn.IFNA(IF(IF($AK920=AV$5,VLOOKUP(AL920,buff!$K:$L,2,FALSE),"")=0,"",IF($AK920=AV$5,VLOOKUP(AL920,buff!$K:$L,2,FALSE),"")),"")</f>
        <v/>
      </c>
      <c r="AW920" s="6" t="str">
        <f>_xlfn.IFNA(IF(IF($AK920=AW$5,VLOOKUP(AM920,buff!$K:$L,2,FALSE),"")=0,"",IF($AK920=AW$5,VLOOKUP(AM920,buff!$K:$L,2,FALSE),"")),"")</f>
        <v/>
      </c>
      <c r="AX920" s="6" t="str">
        <f>_xlfn.IFNA(IF(IF($AK920=AX$5,VLOOKUP(AN920,buff!$K:$L,2,FALSE),"")=0,"",IF($AK920=AX$5,VLOOKUP(AN920,buff!$K:$L,2,FALSE),"")),"")</f>
        <v/>
      </c>
      <c r="AY920" s="6" t="str">
        <f>_xlfn.IFNA(IF(IF($AK920=AY$5,VLOOKUP(AO920,buff!$K:$L,2,FALSE),"")=0,"",IF($AK920=AY$5,VLOOKUP(AO920,buff!$K:$L,2,FALSE),"")),"")</f>
        <v/>
      </c>
      <c r="AZ920" s="6" t="str">
        <f>_xlfn.IFNA(IF(IF($AK920=AZ$5,VLOOKUP(AP920,buff!$K:$L,2,FALSE),"")=0,"",IF($AK920=AZ$5,VLOOKUP(AP920,buff!$K:$L,2,FALSE),"")),"")</f>
        <v/>
      </c>
      <c r="BA920" s="6" t="e">
        <f>VLOOKUP(AL920,buff!$K:$P,6,FALSE)</f>
        <v>#N/A</v>
      </c>
      <c r="BB920" s="6" t="e">
        <f>VLOOKUP(AM920,buff!$K:$P,6,FALSE)</f>
        <v>#N/A</v>
      </c>
      <c r="BC920" s="6" t="e">
        <f>VLOOKUP(AN920,buff!$K:$P,6,FALSE)</f>
        <v>#N/A</v>
      </c>
      <c r="BD920">
        <f t="shared" si="248"/>
        <v>0</v>
      </c>
      <c r="BE920">
        <f t="shared" si="249"/>
        <v>0</v>
      </c>
      <c r="BF920" s="22">
        <f t="shared" si="250"/>
        <v>101601</v>
      </c>
    </row>
    <row r="921" spans="1:58" x14ac:dyDescent="0.15">
      <c r="A921" t="str">
        <f t="shared" si="235"/>
        <v>柯拉主动技能1等级15</v>
      </c>
      <c r="B921" s="8">
        <f t="shared" si="236"/>
        <v>10160115</v>
      </c>
      <c r="C921" s="8" t="str">
        <f>VLOOKUP(G921,角色!A:B,2,FALSE)</f>
        <v>柯拉</v>
      </c>
      <c r="D921" s="8" t="str">
        <f t="shared" si="237"/>
        <v>主动技能1</v>
      </c>
      <c r="E921" s="8">
        <f t="shared" si="247"/>
        <v>15</v>
      </c>
      <c r="F921" s="8">
        <f t="shared" si="238"/>
        <v>1</v>
      </c>
      <c r="G921" s="8">
        <f t="shared" si="239"/>
        <v>16</v>
      </c>
      <c r="H921" s="4" t="s">
        <v>955</v>
      </c>
      <c r="I921" s="20" t="str">
        <f t="shared" si="251"/>
        <v>对敌方单体攻击，造成100%攻击力（+13613）点伤害。</v>
      </c>
      <c r="J921" s="20" t="s">
        <v>277</v>
      </c>
      <c r="K921" s="21" t="s">
        <v>102</v>
      </c>
      <c r="L921" s="20" t="s">
        <v>106</v>
      </c>
      <c r="M921" s="4"/>
      <c r="N921" s="4">
        <v>100</v>
      </c>
      <c r="O921" s="20">
        <f>VLOOKUP(L921,对应表!BK:BL,2,FALSE)</f>
        <v>0</v>
      </c>
      <c r="P921" s="25" t="str">
        <f>_xlfn.IFNA(VLOOKUP(G921,角色!V:AE,主动技能!F921+1,FALSE),"")</f>
        <v>|||</v>
      </c>
      <c r="Q921" s="25">
        <f>(VLOOKUP(G921,角色!V:AE,主动技能!F921+4,FALSE))</f>
        <v>1</v>
      </c>
      <c r="R921" s="25">
        <v>0</v>
      </c>
      <c r="S921" s="25">
        <v>0</v>
      </c>
      <c r="T921" s="6" t="str">
        <f t="shared" si="241"/>
        <v/>
      </c>
      <c r="U921" s="6" t="str">
        <f t="shared" si="242"/>
        <v/>
      </c>
      <c r="V921" s="19" t="str">
        <f>VLOOKUP(G921,角色!AW:BC,主动技能!F921+1,FALSE)</f>
        <v>skill_01</v>
      </c>
      <c r="Y921">
        <f t="shared" si="245"/>
        <v>0</v>
      </c>
      <c r="Z921" s="19">
        <f>IF(VLOOKUP(C921,角色!CC:CI,主动技能!F921*2,FALSE)=0,"",VLOOKUP(C921,角色!CC:CI,主动技能!F921*2,FALSE))</f>
        <v>100</v>
      </c>
      <c r="AA921" s="19">
        <f>IF(VLOOKUP(C921,角色!CC:CI,主动技能!F921*2+1,FALSE)=0,0,VLOOKUP(C921,角色!CC:CI,主动技能!F921*2+1,FALSE))</f>
        <v>10</v>
      </c>
      <c r="AB921" s="19">
        <f>IF(INT(VLOOKUP(E921,角色属性概况!I:M,3,FALSE)*AA921/100)=0,"",(INT(VLOOKUP(E921,角色属性概况!I:M,3,FALSE)*AA921/100)))</f>
        <v>13613</v>
      </c>
      <c r="AE921" s="25">
        <f>(VLOOKUP(G921,角色!V:AE,主动技能!F921+7,FALSE))</f>
        <v>0</v>
      </c>
      <c r="AF921" s="19">
        <f>VLOOKUP(F921,对应表!AY:BA,3,FALSE)</f>
        <v>0</v>
      </c>
      <c r="AG921" s="19">
        <f>VLOOKUP(F921,对应表!AY:BA,2,FALSE)</f>
        <v>0</v>
      </c>
      <c r="AH921" s="25" t="str">
        <f>VLOOKUP(F921,特效对应!F:G,2,FALSE)</f>
        <v>attack</v>
      </c>
      <c r="AJ921">
        <f t="shared" si="244"/>
        <v>15</v>
      </c>
      <c r="AQ921" s="6" t="str">
        <f>_xlfn.IFNA(IF(IF($AK921=AQ$5,VLOOKUP(AL921,buff!$K:$L,2,FALSE),"")=0,"",IF($AK921=AQ$5,VLOOKUP(AL921,buff!$K:$L,2,FALSE),"")),"")</f>
        <v/>
      </c>
      <c r="AR921" s="6" t="str">
        <f>_xlfn.IFNA(IF(IF($AK921=AR$5,VLOOKUP(AM921,buff!$K:$L,2,FALSE),"")=0,"",IF($AK921=AR$5,VLOOKUP(AM921,buff!$K:$L,2,FALSE),"")),"")</f>
        <v/>
      </c>
      <c r="AS921" s="6" t="str">
        <f>_xlfn.IFNA(IF(IF($AK921=AS$5,VLOOKUP(AN921,buff!$K:$L,2,FALSE),"")=0,"",IF($AK921=AS$5,VLOOKUP(AN921,buff!$K:$L,2,FALSE),"")),"")</f>
        <v/>
      </c>
      <c r="AT921" s="6" t="str">
        <f>_xlfn.IFNA(IF(IF($AK921=AT$5,VLOOKUP(AO921,buff!$K:$L,2,FALSE),"")=0,"",IF($AK921=AT$5,VLOOKUP(AO921,buff!$K:$L,2,FALSE),"")),"")</f>
        <v/>
      </c>
      <c r="AU921" s="6" t="str">
        <f>_xlfn.IFNA(IF(IF($AK921=AU$5,VLOOKUP(AP921,buff!$K:$L,2,FALSE),"")=0,"",IF($AK921=AU$5,VLOOKUP(AP921,buff!$K:$L,2,FALSE),"")),"")</f>
        <v/>
      </c>
      <c r="AV921" s="6" t="str">
        <f>_xlfn.IFNA(IF(IF($AK921=AV$5,VLOOKUP(AL921,buff!$K:$L,2,FALSE),"")=0,"",IF($AK921=AV$5,VLOOKUP(AL921,buff!$K:$L,2,FALSE),"")),"")</f>
        <v/>
      </c>
      <c r="AW921" s="6" t="str">
        <f>_xlfn.IFNA(IF(IF($AK921=AW$5,VLOOKUP(AM921,buff!$K:$L,2,FALSE),"")=0,"",IF($AK921=AW$5,VLOOKUP(AM921,buff!$K:$L,2,FALSE),"")),"")</f>
        <v/>
      </c>
      <c r="AX921" s="6" t="str">
        <f>_xlfn.IFNA(IF(IF($AK921=AX$5,VLOOKUP(AN921,buff!$K:$L,2,FALSE),"")=0,"",IF($AK921=AX$5,VLOOKUP(AN921,buff!$K:$L,2,FALSE),"")),"")</f>
        <v/>
      </c>
      <c r="AY921" s="6" t="str">
        <f>_xlfn.IFNA(IF(IF($AK921=AY$5,VLOOKUP(AO921,buff!$K:$L,2,FALSE),"")=0,"",IF($AK921=AY$5,VLOOKUP(AO921,buff!$K:$L,2,FALSE),"")),"")</f>
        <v/>
      </c>
      <c r="AZ921" s="6" t="str">
        <f>_xlfn.IFNA(IF(IF($AK921=AZ$5,VLOOKUP(AP921,buff!$K:$L,2,FALSE),"")=0,"",IF($AK921=AZ$5,VLOOKUP(AP921,buff!$K:$L,2,FALSE),"")),"")</f>
        <v/>
      </c>
      <c r="BA921" s="6" t="e">
        <f>VLOOKUP(AL921,buff!$K:$P,6,FALSE)</f>
        <v>#N/A</v>
      </c>
      <c r="BB921" s="6" t="e">
        <f>VLOOKUP(AM921,buff!$K:$P,6,FALSE)</f>
        <v>#N/A</v>
      </c>
      <c r="BC921" s="6" t="e">
        <f>VLOOKUP(AN921,buff!$K:$P,6,FALSE)</f>
        <v>#N/A</v>
      </c>
      <c r="BD921">
        <f t="shared" si="248"/>
        <v>0</v>
      </c>
      <c r="BE921">
        <f t="shared" si="249"/>
        <v>0</v>
      </c>
      <c r="BF921" s="22">
        <f t="shared" si="250"/>
        <v>101601</v>
      </c>
    </row>
    <row r="922" spans="1:58" x14ac:dyDescent="0.15">
      <c r="A922" t="str">
        <f t="shared" si="235"/>
        <v>柯拉主动技能1等级16</v>
      </c>
      <c r="B922" s="8">
        <f t="shared" si="236"/>
        <v>10160116</v>
      </c>
      <c r="C922" s="8" t="str">
        <f>VLOOKUP(G922,角色!A:B,2,FALSE)</f>
        <v>柯拉</v>
      </c>
      <c r="D922" s="8" t="str">
        <f t="shared" si="237"/>
        <v>主动技能1</v>
      </c>
      <c r="E922" s="8">
        <f t="shared" si="247"/>
        <v>16</v>
      </c>
      <c r="F922" s="8">
        <f t="shared" si="238"/>
        <v>1</v>
      </c>
      <c r="G922" s="8">
        <f t="shared" si="239"/>
        <v>16</v>
      </c>
      <c r="H922" s="4" t="s">
        <v>955</v>
      </c>
      <c r="I922" s="20" t="str">
        <f t="shared" si="251"/>
        <v>对敌方单体攻击，造成100%攻击力（+19292）点伤害。</v>
      </c>
      <c r="J922" s="20" t="s">
        <v>277</v>
      </c>
      <c r="K922" s="21" t="s">
        <v>102</v>
      </c>
      <c r="L922" s="20" t="s">
        <v>106</v>
      </c>
      <c r="M922" s="4"/>
      <c r="N922" s="4">
        <v>100</v>
      </c>
      <c r="O922" s="20">
        <f>VLOOKUP(L922,对应表!BK:BL,2,FALSE)</f>
        <v>0</v>
      </c>
      <c r="P922" s="25" t="str">
        <f>_xlfn.IFNA(VLOOKUP(G922,角色!V:AE,主动技能!F922+1,FALSE),"")</f>
        <v>|||</v>
      </c>
      <c r="Q922" s="25">
        <f>(VLOOKUP(G922,角色!V:AE,主动技能!F922+4,FALSE))</f>
        <v>1</v>
      </c>
      <c r="R922" s="25">
        <v>0</v>
      </c>
      <c r="S922" s="25">
        <v>0</v>
      </c>
      <c r="T922" s="6" t="str">
        <f t="shared" si="241"/>
        <v/>
      </c>
      <c r="U922" s="6" t="str">
        <f t="shared" si="242"/>
        <v/>
      </c>
      <c r="V922" s="19" t="str">
        <f>VLOOKUP(G922,角色!AW:BC,主动技能!F922+1,FALSE)</f>
        <v>skill_01</v>
      </c>
      <c r="Y922">
        <f t="shared" si="245"/>
        <v>0</v>
      </c>
      <c r="Z922" s="19">
        <f>IF(VLOOKUP(C922,角色!CC:CI,主动技能!F922*2,FALSE)=0,"",VLOOKUP(C922,角色!CC:CI,主动技能!F922*2,FALSE))</f>
        <v>100</v>
      </c>
      <c r="AA922" s="19">
        <f>IF(VLOOKUP(C922,角色!CC:CI,主动技能!F922*2+1,FALSE)=0,0,VLOOKUP(C922,角色!CC:CI,主动技能!F922*2+1,FALSE))</f>
        <v>10</v>
      </c>
      <c r="AB922" s="19">
        <f>IF(INT(VLOOKUP(E922,角色属性概况!I:M,3,FALSE)*AA922/100)=0,"",(INT(VLOOKUP(E922,角色属性概况!I:M,3,FALSE)*AA922/100)))</f>
        <v>19292</v>
      </c>
      <c r="AE922" s="25">
        <f>(VLOOKUP(G922,角色!V:AE,主动技能!F922+7,FALSE))</f>
        <v>0</v>
      </c>
      <c r="AF922" s="19">
        <f>VLOOKUP(F922,对应表!AY:BA,3,FALSE)</f>
        <v>0</v>
      </c>
      <c r="AG922" s="19">
        <f>VLOOKUP(F922,对应表!AY:BA,2,FALSE)</f>
        <v>0</v>
      </c>
      <c r="AH922" s="25" t="str">
        <f>VLOOKUP(F922,特效对应!F:G,2,FALSE)</f>
        <v>attack</v>
      </c>
      <c r="AJ922">
        <f t="shared" si="244"/>
        <v>16</v>
      </c>
      <c r="AQ922" s="6" t="str">
        <f>_xlfn.IFNA(IF(IF($AK922=AQ$5,VLOOKUP(AL922,buff!$K:$L,2,FALSE),"")=0,"",IF($AK922=AQ$5,VLOOKUP(AL922,buff!$K:$L,2,FALSE),"")),"")</f>
        <v/>
      </c>
      <c r="AR922" s="6" t="str">
        <f>_xlfn.IFNA(IF(IF($AK922=AR$5,VLOOKUP(AM922,buff!$K:$L,2,FALSE),"")=0,"",IF($AK922=AR$5,VLOOKUP(AM922,buff!$K:$L,2,FALSE),"")),"")</f>
        <v/>
      </c>
      <c r="AS922" s="6" t="str">
        <f>_xlfn.IFNA(IF(IF($AK922=AS$5,VLOOKUP(AN922,buff!$K:$L,2,FALSE),"")=0,"",IF($AK922=AS$5,VLOOKUP(AN922,buff!$K:$L,2,FALSE),"")),"")</f>
        <v/>
      </c>
      <c r="AT922" s="6" t="str">
        <f>_xlfn.IFNA(IF(IF($AK922=AT$5,VLOOKUP(AO922,buff!$K:$L,2,FALSE),"")=0,"",IF($AK922=AT$5,VLOOKUP(AO922,buff!$K:$L,2,FALSE),"")),"")</f>
        <v/>
      </c>
      <c r="AU922" s="6" t="str">
        <f>_xlfn.IFNA(IF(IF($AK922=AU$5,VLOOKUP(AP922,buff!$K:$L,2,FALSE),"")=0,"",IF($AK922=AU$5,VLOOKUP(AP922,buff!$K:$L,2,FALSE),"")),"")</f>
        <v/>
      </c>
      <c r="AV922" s="6" t="str">
        <f>_xlfn.IFNA(IF(IF($AK922=AV$5,VLOOKUP(AL922,buff!$K:$L,2,FALSE),"")=0,"",IF($AK922=AV$5,VLOOKUP(AL922,buff!$K:$L,2,FALSE),"")),"")</f>
        <v/>
      </c>
      <c r="AW922" s="6" t="str">
        <f>_xlfn.IFNA(IF(IF($AK922=AW$5,VLOOKUP(AM922,buff!$K:$L,2,FALSE),"")=0,"",IF($AK922=AW$5,VLOOKUP(AM922,buff!$K:$L,2,FALSE),"")),"")</f>
        <v/>
      </c>
      <c r="AX922" s="6" t="str">
        <f>_xlfn.IFNA(IF(IF($AK922=AX$5,VLOOKUP(AN922,buff!$K:$L,2,FALSE),"")=0,"",IF($AK922=AX$5,VLOOKUP(AN922,buff!$K:$L,2,FALSE),"")),"")</f>
        <v/>
      </c>
      <c r="AY922" s="6" t="str">
        <f>_xlfn.IFNA(IF(IF($AK922=AY$5,VLOOKUP(AO922,buff!$K:$L,2,FALSE),"")=0,"",IF($AK922=AY$5,VLOOKUP(AO922,buff!$K:$L,2,FALSE),"")),"")</f>
        <v/>
      </c>
      <c r="AZ922" s="6" t="str">
        <f>_xlfn.IFNA(IF(IF($AK922=AZ$5,VLOOKUP(AP922,buff!$K:$L,2,FALSE),"")=0,"",IF($AK922=AZ$5,VLOOKUP(AP922,buff!$K:$L,2,FALSE),"")),"")</f>
        <v/>
      </c>
      <c r="BA922" s="6" t="e">
        <f>VLOOKUP(AL922,buff!$K:$P,6,FALSE)</f>
        <v>#N/A</v>
      </c>
      <c r="BB922" s="6" t="e">
        <f>VLOOKUP(AM922,buff!$K:$P,6,FALSE)</f>
        <v>#N/A</v>
      </c>
      <c r="BC922" s="6" t="e">
        <f>VLOOKUP(AN922,buff!$K:$P,6,FALSE)</f>
        <v>#N/A</v>
      </c>
      <c r="BD922">
        <f t="shared" si="248"/>
        <v>0</v>
      </c>
      <c r="BE922">
        <f t="shared" si="249"/>
        <v>0</v>
      </c>
      <c r="BF922" s="22">
        <f t="shared" si="250"/>
        <v>101601</v>
      </c>
    </row>
    <row r="923" spans="1:58" x14ac:dyDescent="0.15">
      <c r="A923" t="str">
        <f t="shared" si="235"/>
        <v>柯拉主动技能1等级17</v>
      </c>
      <c r="B923" s="8">
        <f t="shared" si="236"/>
        <v>10160117</v>
      </c>
      <c r="C923" s="8" t="str">
        <f>VLOOKUP(G923,角色!A:B,2,FALSE)</f>
        <v>柯拉</v>
      </c>
      <c r="D923" s="8" t="str">
        <f t="shared" si="237"/>
        <v>主动技能1</v>
      </c>
      <c r="E923" s="8">
        <f t="shared" si="247"/>
        <v>17</v>
      </c>
      <c r="F923" s="8">
        <f t="shared" si="238"/>
        <v>1</v>
      </c>
      <c r="G923" s="8">
        <f t="shared" si="239"/>
        <v>16</v>
      </c>
      <c r="H923" s="4" t="s">
        <v>955</v>
      </c>
      <c r="I923" s="20" t="str">
        <f t="shared" si="251"/>
        <v>对敌方单体攻击，造成100%攻击力（+27333）点伤害。</v>
      </c>
      <c r="J923" s="20" t="s">
        <v>277</v>
      </c>
      <c r="K923" s="21" t="s">
        <v>102</v>
      </c>
      <c r="L923" s="20" t="s">
        <v>106</v>
      </c>
      <c r="M923" s="4"/>
      <c r="N923" s="4">
        <v>100</v>
      </c>
      <c r="O923" s="20">
        <f>VLOOKUP(L923,对应表!BK:BL,2,FALSE)</f>
        <v>0</v>
      </c>
      <c r="P923" s="25" t="str">
        <f>_xlfn.IFNA(VLOOKUP(G923,角色!V:AE,主动技能!F923+1,FALSE),"")</f>
        <v>|||</v>
      </c>
      <c r="Q923" s="25">
        <f>(VLOOKUP(G923,角色!V:AE,主动技能!F923+4,FALSE))</f>
        <v>1</v>
      </c>
      <c r="R923" s="25">
        <v>0</v>
      </c>
      <c r="S923" s="25">
        <v>0</v>
      </c>
      <c r="T923" s="6" t="str">
        <f t="shared" si="241"/>
        <v/>
      </c>
      <c r="U923" s="6" t="str">
        <f t="shared" si="242"/>
        <v/>
      </c>
      <c r="V923" s="19" t="str">
        <f>VLOOKUP(G923,角色!AW:BC,主动技能!F923+1,FALSE)</f>
        <v>skill_01</v>
      </c>
      <c r="Y923">
        <f t="shared" si="245"/>
        <v>0</v>
      </c>
      <c r="Z923" s="19">
        <f>IF(VLOOKUP(C923,角色!CC:CI,主动技能!F923*2,FALSE)=0,"",VLOOKUP(C923,角色!CC:CI,主动技能!F923*2,FALSE))</f>
        <v>100</v>
      </c>
      <c r="AA923" s="19">
        <f>IF(VLOOKUP(C923,角色!CC:CI,主动技能!F923*2+1,FALSE)=0,0,VLOOKUP(C923,角色!CC:CI,主动技能!F923*2+1,FALSE))</f>
        <v>10</v>
      </c>
      <c r="AB923" s="19">
        <f>IF(INT(VLOOKUP(E923,角色属性概况!I:M,3,FALSE)*AA923/100)=0,"",(INT(VLOOKUP(E923,角色属性概况!I:M,3,FALSE)*AA923/100)))</f>
        <v>27333</v>
      </c>
      <c r="AE923" s="25">
        <f>(VLOOKUP(G923,角色!V:AE,主动技能!F923+7,FALSE))</f>
        <v>0</v>
      </c>
      <c r="AF923" s="19">
        <f>VLOOKUP(F923,对应表!AY:BA,3,FALSE)</f>
        <v>0</v>
      </c>
      <c r="AG923" s="19">
        <f>VLOOKUP(F923,对应表!AY:BA,2,FALSE)</f>
        <v>0</v>
      </c>
      <c r="AH923" s="25" t="str">
        <f>VLOOKUP(F923,特效对应!F:G,2,FALSE)</f>
        <v>attack</v>
      </c>
      <c r="AJ923">
        <f t="shared" si="244"/>
        <v>17</v>
      </c>
      <c r="AQ923" s="6" t="str">
        <f>_xlfn.IFNA(IF(IF($AK923=AQ$5,VLOOKUP(AL923,buff!$K:$L,2,FALSE),"")=0,"",IF($AK923=AQ$5,VLOOKUP(AL923,buff!$K:$L,2,FALSE),"")),"")</f>
        <v/>
      </c>
      <c r="AR923" s="6" t="str">
        <f>_xlfn.IFNA(IF(IF($AK923=AR$5,VLOOKUP(AM923,buff!$K:$L,2,FALSE),"")=0,"",IF($AK923=AR$5,VLOOKUP(AM923,buff!$K:$L,2,FALSE),"")),"")</f>
        <v/>
      </c>
      <c r="AS923" s="6" t="str">
        <f>_xlfn.IFNA(IF(IF($AK923=AS$5,VLOOKUP(AN923,buff!$K:$L,2,FALSE),"")=0,"",IF($AK923=AS$5,VLOOKUP(AN923,buff!$K:$L,2,FALSE),"")),"")</f>
        <v/>
      </c>
      <c r="AT923" s="6" t="str">
        <f>_xlfn.IFNA(IF(IF($AK923=AT$5,VLOOKUP(AO923,buff!$K:$L,2,FALSE),"")=0,"",IF($AK923=AT$5,VLOOKUP(AO923,buff!$K:$L,2,FALSE),"")),"")</f>
        <v/>
      </c>
      <c r="AU923" s="6" t="str">
        <f>_xlfn.IFNA(IF(IF($AK923=AU$5,VLOOKUP(AP923,buff!$K:$L,2,FALSE),"")=0,"",IF($AK923=AU$5,VLOOKUP(AP923,buff!$K:$L,2,FALSE),"")),"")</f>
        <v/>
      </c>
      <c r="AV923" s="6" t="str">
        <f>_xlfn.IFNA(IF(IF($AK923=AV$5,VLOOKUP(AL923,buff!$K:$L,2,FALSE),"")=0,"",IF($AK923=AV$5,VLOOKUP(AL923,buff!$K:$L,2,FALSE),"")),"")</f>
        <v/>
      </c>
      <c r="AW923" s="6" t="str">
        <f>_xlfn.IFNA(IF(IF($AK923=AW$5,VLOOKUP(AM923,buff!$K:$L,2,FALSE),"")=0,"",IF($AK923=AW$5,VLOOKUP(AM923,buff!$K:$L,2,FALSE),"")),"")</f>
        <v/>
      </c>
      <c r="AX923" s="6" t="str">
        <f>_xlfn.IFNA(IF(IF($AK923=AX$5,VLOOKUP(AN923,buff!$K:$L,2,FALSE),"")=0,"",IF($AK923=AX$5,VLOOKUP(AN923,buff!$K:$L,2,FALSE),"")),"")</f>
        <v/>
      </c>
      <c r="AY923" s="6" t="str">
        <f>_xlfn.IFNA(IF(IF($AK923=AY$5,VLOOKUP(AO923,buff!$K:$L,2,FALSE),"")=0,"",IF($AK923=AY$5,VLOOKUP(AO923,buff!$K:$L,2,FALSE),"")),"")</f>
        <v/>
      </c>
      <c r="AZ923" s="6" t="str">
        <f>_xlfn.IFNA(IF(IF($AK923=AZ$5,VLOOKUP(AP923,buff!$K:$L,2,FALSE),"")=0,"",IF($AK923=AZ$5,VLOOKUP(AP923,buff!$K:$L,2,FALSE),"")),"")</f>
        <v/>
      </c>
      <c r="BA923" s="6" t="e">
        <f>VLOOKUP(AL923,buff!$K:$P,6,FALSE)</f>
        <v>#N/A</v>
      </c>
      <c r="BB923" s="6" t="e">
        <f>VLOOKUP(AM923,buff!$K:$P,6,FALSE)</f>
        <v>#N/A</v>
      </c>
      <c r="BC923" s="6" t="e">
        <f>VLOOKUP(AN923,buff!$K:$P,6,FALSE)</f>
        <v>#N/A</v>
      </c>
      <c r="BD923">
        <f t="shared" si="248"/>
        <v>0</v>
      </c>
      <c r="BE923">
        <f t="shared" si="249"/>
        <v>0</v>
      </c>
      <c r="BF923" s="22">
        <f t="shared" si="250"/>
        <v>101601</v>
      </c>
    </row>
    <row r="924" spans="1:58" x14ac:dyDescent="0.15">
      <c r="A924" t="str">
        <f t="shared" si="235"/>
        <v>柯拉主动技能1等级18</v>
      </c>
      <c r="B924" s="8">
        <f t="shared" si="236"/>
        <v>10160118</v>
      </c>
      <c r="C924" s="8" t="str">
        <f>VLOOKUP(G924,角色!A:B,2,FALSE)</f>
        <v>柯拉</v>
      </c>
      <c r="D924" s="8" t="str">
        <f t="shared" si="237"/>
        <v>主动技能1</v>
      </c>
      <c r="E924" s="8">
        <f t="shared" si="247"/>
        <v>18</v>
      </c>
      <c r="F924" s="8">
        <f t="shared" si="238"/>
        <v>1</v>
      </c>
      <c r="G924" s="8">
        <f t="shared" si="239"/>
        <v>16</v>
      </c>
      <c r="H924" s="4" t="s">
        <v>955</v>
      </c>
      <c r="I924" s="20" t="str">
        <f t="shared" si="251"/>
        <v>对敌方单体攻击，造成100%攻击力（+38716）点伤害。</v>
      </c>
      <c r="J924" s="20" t="s">
        <v>277</v>
      </c>
      <c r="K924" s="21" t="s">
        <v>102</v>
      </c>
      <c r="L924" s="20" t="s">
        <v>106</v>
      </c>
      <c r="M924" s="4"/>
      <c r="N924" s="4">
        <v>100</v>
      </c>
      <c r="O924" s="20">
        <f>VLOOKUP(L924,对应表!BK:BL,2,FALSE)</f>
        <v>0</v>
      </c>
      <c r="P924" s="25" t="str">
        <f>_xlfn.IFNA(VLOOKUP(G924,角色!V:AE,主动技能!F924+1,FALSE),"")</f>
        <v>|||</v>
      </c>
      <c r="Q924" s="25">
        <f>(VLOOKUP(G924,角色!V:AE,主动技能!F924+4,FALSE))</f>
        <v>1</v>
      </c>
      <c r="R924" s="25">
        <v>0</v>
      </c>
      <c r="S924" s="25">
        <v>0</v>
      </c>
      <c r="T924" s="6" t="str">
        <f t="shared" si="241"/>
        <v/>
      </c>
      <c r="U924" s="6" t="str">
        <f t="shared" si="242"/>
        <v/>
      </c>
      <c r="V924" s="19" t="str">
        <f>VLOOKUP(G924,角色!AW:BC,主动技能!F924+1,FALSE)</f>
        <v>skill_01</v>
      </c>
      <c r="Y924">
        <f t="shared" si="245"/>
        <v>0</v>
      </c>
      <c r="Z924" s="19">
        <f>IF(VLOOKUP(C924,角色!CC:CI,主动技能!F924*2,FALSE)=0,"",VLOOKUP(C924,角色!CC:CI,主动技能!F924*2,FALSE))</f>
        <v>100</v>
      </c>
      <c r="AA924" s="19">
        <f>IF(VLOOKUP(C924,角色!CC:CI,主动技能!F924*2+1,FALSE)=0,0,VLOOKUP(C924,角色!CC:CI,主动技能!F924*2+1,FALSE))</f>
        <v>10</v>
      </c>
      <c r="AB924" s="19">
        <f>IF(INT(VLOOKUP(E924,角色属性概况!I:M,3,FALSE)*AA924/100)=0,"",(INT(VLOOKUP(E924,角色属性概况!I:M,3,FALSE)*AA924/100)))</f>
        <v>38716</v>
      </c>
      <c r="AE924" s="25">
        <f>(VLOOKUP(G924,角色!V:AE,主动技能!F924+7,FALSE))</f>
        <v>0</v>
      </c>
      <c r="AF924" s="19">
        <f>VLOOKUP(F924,对应表!AY:BA,3,FALSE)</f>
        <v>0</v>
      </c>
      <c r="AG924" s="19">
        <f>VLOOKUP(F924,对应表!AY:BA,2,FALSE)</f>
        <v>0</v>
      </c>
      <c r="AH924" s="25" t="str">
        <f>VLOOKUP(F924,特效对应!F:G,2,FALSE)</f>
        <v>attack</v>
      </c>
      <c r="AJ924">
        <f t="shared" si="244"/>
        <v>18</v>
      </c>
      <c r="AQ924" s="6" t="str">
        <f>_xlfn.IFNA(IF(IF($AK924=AQ$5,VLOOKUP(AL924,buff!$K:$L,2,FALSE),"")=0,"",IF($AK924=AQ$5,VLOOKUP(AL924,buff!$K:$L,2,FALSE),"")),"")</f>
        <v/>
      </c>
      <c r="AR924" s="6" t="str">
        <f>_xlfn.IFNA(IF(IF($AK924=AR$5,VLOOKUP(AM924,buff!$K:$L,2,FALSE),"")=0,"",IF($AK924=AR$5,VLOOKUP(AM924,buff!$K:$L,2,FALSE),"")),"")</f>
        <v/>
      </c>
      <c r="AS924" s="6" t="str">
        <f>_xlfn.IFNA(IF(IF($AK924=AS$5,VLOOKUP(AN924,buff!$K:$L,2,FALSE),"")=0,"",IF($AK924=AS$5,VLOOKUP(AN924,buff!$K:$L,2,FALSE),"")),"")</f>
        <v/>
      </c>
      <c r="AT924" s="6" t="str">
        <f>_xlfn.IFNA(IF(IF($AK924=AT$5,VLOOKUP(AO924,buff!$K:$L,2,FALSE),"")=0,"",IF($AK924=AT$5,VLOOKUP(AO924,buff!$K:$L,2,FALSE),"")),"")</f>
        <v/>
      </c>
      <c r="AU924" s="6" t="str">
        <f>_xlfn.IFNA(IF(IF($AK924=AU$5,VLOOKUP(AP924,buff!$K:$L,2,FALSE),"")=0,"",IF($AK924=AU$5,VLOOKUP(AP924,buff!$K:$L,2,FALSE),"")),"")</f>
        <v/>
      </c>
      <c r="AV924" s="6" t="str">
        <f>_xlfn.IFNA(IF(IF($AK924=AV$5,VLOOKUP(AL924,buff!$K:$L,2,FALSE),"")=0,"",IF($AK924=AV$5,VLOOKUP(AL924,buff!$K:$L,2,FALSE),"")),"")</f>
        <v/>
      </c>
      <c r="AW924" s="6" t="str">
        <f>_xlfn.IFNA(IF(IF($AK924=AW$5,VLOOKUP(AM924,buff!$K:$L,2,FALSE),"")=0,"",IF($AK924=AW$5,VLOOKUP(AM924,buff!$K:$L,2,FALSE),"")),"")</f>
        <v/>
      </c>
      <c r="AX924" s="6" t="str">
        <f>_xlfn.IFNA(IF(IF($AK924=AX$5,VLOOKUP(AN924,buff!$K:$L,2,FALSE),"")=0,"",IF($AK924=AX$5,VLOOKUP(AN924,buff!$K:$L,2,FALSE),"")),"")</f>
        <v/>
      </c>
      <c r="AY924" s="6" t="str">
        <f>_xlfn.IFNA(IF(IF($AK924=AY$5,VLOOKUP(AO924,buff!$K:$L,2,FALSE),"")=0,"",IF($AK924=AY$5,VLOOKUP(AO924,buff!$K:$L,2,FALSE),"")),"")</f>
        <v/>
      </c>
      <c r="AZ924" s="6" t="str">
        <f>_xlfn.IFNA(IF(IF($AK924=AZ$5,VLOOKUP(AP924,buff!$K:$L,2,FALSE),"")=0,"",IF($AK924=AZ$5,VLOOKUP(AP924,buff!$K:$L,2,FALSE),"")),"")</f>
        <v/>
      </c>
      <c r="BA924" s="6" t="e">
        <f>VLOOKUP(AL924,buff!$K:$P,6,FALSE)</f>
        <v>#N/A</v>
      </c>
      <c r="BB924" s="6" t="e">
        <f>VLOOKUP(AM924,buff!$K:$P,6,FALSE)</f>
        <v>#N/A</v>
      </c>
      <c r="BC924" s="6" t="e">
        <f>VLOOKUP(AN924,buff!$K:$P,6,FALSE)</f>
        <v>#N/A</v>
      </c>
      <c r="BD924">
        <f t="shared" si="248"/>
        <v>0</v>
      </c>
      <c r="BE924">
        <f t="shared" si="249"/>
        <v>0</v>
      </c>
      <c r="BF924" s="22">
        <f t="shared" si="250"/>
        <v>101601</v>
      </c>
    </row>
    <row r="925" spans="1:58" x14ac:dyDescent="0.15">
      <c r="A925" t="str">
        <f t="shared" si="235"/>
        <v>柯拉主动技能1等级19</v>
      </c>
      <c r="B925" s="8">
        <f t="shared" si="236"/>
        <v>10160119</v>
      </c>
      <c r="C925" s="8" t="str">
        <f>VLOOKUP(G925,角色!A:B,2,FALSE)</f>
        <v>柯拉</v>
      </c>
      <c r="D925" s="8" t="str">
        <f t="shared" si="237"/>
        <v>主动技能1</v>
      </c>
      <c r="E925" s="8">
        <f t="shared" si="247"/>
        <v>19</v>
      </c>
      <c r="F925" s="8">
        <f t="shared" si="238"/>
        <v>1</v>
      </c>
      <c r="G925" s="8">
        <f t="shared" si="239"/>
        <v>16</v>
      </c>
      <c r="H925" s="4" t="s">
        <v>955</v>
      </c>
      <c r="I925" s="20" t="str">
        <f t="shared" si="251"/>
        <v>对敌方单体攻击，造成100%攻击力（+54831）点伤害。</v>
      </c>
      <c r="J925" s="20" t="s">
        <v>277</v>
      </c>
      <c r="K925" s="21" t="s">
        <v>102</v>
      </c>
      <c r="L925" s="20" t="s">
        <v>106</v>
      </c>
      <c r="M925" s="4"/>
      <c r="N925" s="4">
        <v>100</v>
      </c>
      <c r="O925" s="20">
        <f>VLOOKUP(L925,对应表!BK:BL,2,FALSE)</f>
        <v>0</v>
      </c>
      <c r="P925" s="25" t="str">
        <f>_xlfn.IFNA(VLOOKUP(G925,角色!V:AE,主动技能!F925+1,FALSE),"")</f>
        <v>|||</v>
      </c>
      <c r="Q925" s="25">
        <f>(VLOOKUP(G925,角色!V:AE,主动技能!F925+4,FALSE))</f>
        <v>1</v>
      </c>
      <c r="R925" s="25">
        <v>0</v>
      </c>
      <c r="S925" s="25">
        <v>0</v>
      </c>
      <c r="T925" s="6" t="str">
        <f t="shared" si="241"/>
        <v/>
      </c>
      <c r="U925" s="6" t="str">
        <f t="shared" si="242"/>
        <v/>
      </c>
      <c r="V925" s="19" t="str">
        <f>VLOOKUP(G925,角色!AW:BC,主动技能!F925+1,FALSE)</f>
        <v>skill_01</v>
      </c>
      <c r="Y925">
        <f t="shared" si="245"/>
        <v>0</v>
      </c>
      <c r="Z925" s="19">
        <f>IF(VLOOKUP(C925,角色!CC:CI,主动技能!F925*2,FALSE)=0,"",VLOOKUP(C925,角色!CC:CI,主动技能!F925*2,FALSE))</f>
        <v>100</v>
      </c>
      <c r="AA925" s="19">
        <f>IF(VLOOKUP(C925,角色!CC:CI,主动技能!F925*2+1,FALSE)=0,0,VLOOKUP(C925,角色!CC:CI,主动技能!F925*2+1,FALSE))</f>
        <v>10</v>
      </c>
      <c r="AB925" s="19">
        <f>IF(INT(VLOOKUP(E925,角色属性概况!I:M,3,FALSE)*AA925/100)=0,"",(INT(VLOOKUP(E925,角色属性概况!I:M,3,FALSE)*AA925/100)))</f>
        <v>54831</v>
      </c>
      <c r="AE925" s="25">
        <f>(VLOOKUP(G925,角色!V:AE,主动技能!F925+7,FALSE))</f>
        <v>0</v>
      </c>
      <c r="AF925" s="19">
        <f>VLOOKUP(F925,对应表!AY:BA,3,FALSE)</f>
        <v>0</v>
      </c>
      <c r="AG925" s="19">
        <f>VLOOKUP(F925,对应表!AY:BA,2,FALSE)</f>
        <v>0</v>
      </c>
      <c r="AH925" s="25" t="str">
        <f>VLOOKUP(F925,特效对应!F:G,2,FALSE)</f>
        <v>attack</v>
      </c>
      <c r="AJ925">
        <f t="shared" si="244"/>
        <v>19</v>
      </c>
      <c r="AQ925" s="6" t="str">
        <f>_xlfn.IFNA(IF(IF($AK925=AQ$5,VLOOKUP(AL925,buff!$K:$L,2,FALSE),"")=0,"",IF($AK925=AQ$5,VLOOKUP(AL925,buff!$K:$L,2,FALSE),"")),"")</f>
        <v/>
      </c>
      <c r="AR925" s="6" t="str">
        <f>_xlfn.IFNA(IF(IF($AK925=AR$5,VLOOKUP(AM925,buff!$K:$L,2,FALSE),"")=0,"",IF($AK925=AR$5,VLOOKUP(AM925,buff!$K:$L,2,FALSE),"")),"")</f>
        <v/>
      </c>
      <c r="AS925" s="6" t="str">
        <f>_xlfn.IFNA(IF(IF($AK925=AS$5,VLOOKUP(AN925,buff!$K:$L,2,FALSE),"")=0,"",IF($AK925=AS$5,VLOOKUP(AN925,buff!$K:$L,2,FALSE),"")),"")</f>
        <v/>
      </c>
      <c r="AT925" s="6" t="str">
        <f>_xlfn.IFNA(IF(IF($AK925=AT$5,VLOOKUP(AO925,buff!$K:$L,2,FALSE),"")=0,"",IF($AK925=AT$5,VLOOKUP(AO925,buff!$K:$L,2,FALSE),"")),"")</f>
        <v/>
      </c>
      <c r="AU925" s="6" t="str">
        <f>_xlfn.IFNA(IF(IF($AK925=AU$5,VLOOKUP(AP925,buff!$K:$L,2,FALSE),"")=0,"",IF($AK925=AU$5,VLOOKUP(AP925,buff!$K:$L,2,FALSE),"")),"")</f>
        <v/>
      </c>
      <c r="AV925" s="6" t="str">
        <f>_xlfn.IFNA(IF(IF($AK925=AV$5,VLOOKUP(AL925,buff!$K:$L,2,FALSE),"")=0,"",IF($AK925=AV$5,VLOOKUP(AL925,buff!$K:$L,2,FALSE),"")),"")</f>
        <v/>
      </c>
      <c r="AW925" s="6" t="str">
        <f>_xlfn.IFNA(IF(IF($AK925=AW$5,VLOOKUP(AM925,buff!$K:$L,2,FALSE),"")=0,"",IF($AK925=AW$5,VLOOKUP(AM925,buff!$K:$L,2,FALSE),"")),"")</f>
        <v/>
      </c>
      <c r="AX925" s="6" t="str">
        <f>_xlfn.IFNA(IF(IF($AK925=AX$5,VLOOKUP(AN925,buff!$K:$L,2,FALSE),"")=0,"",IF($AK925=AX$5,VLOOKUP(AN925,buff!$K:$L,2,FALSE),"")),"")</f>
        <v/>
      </c>
      <c r="AY925" s="6" t="str">
        <f>_xlfn.IFNA(IF(IF($AK925=AY$5,VLOOKUP(AO925,buff!$K:$L,2,FALSE),"")=0,"",IF($AK925=AY$5,VLOOKUP(AO925,buff!$K:$L,2,FALSE),"")),"")</f>
        <v/>
      </c>
      <c r="AZ925" s="6" t="str">
        <f>_xlfn.IFNA(IF(IF($AK925=AZ$5,VLOOKUP(AP925,buff!$K:$L,2,FALSE),"")=0,"",IF($AK925=AZ$5,VLOOKUP(AP925,buff!$K:$L,2,FALSE),"")),"")</f>
        <v/>
      </c>
      <c r="BA925" s="6" t="e">
        <f>VLOOKUP(AL925,buff!$K:$P,6,FALSE)</f>
        <v>#N/A</v>
      </c>
      <c r="BB925" s="6" t="e">
        <f>VLOOKUP(AM925,buff!$K:$P,6,FALSE)</f>
        <v>#N/A</v>
      </c>
      <c r="BC925" s="6" t="e">
        <f>VLOOKUP(AN925,buff!$K:$P,6,FALSE)</f>
        <v>#N/A</v>
      </c>
      <c r="BD925">
        <f t="shared" si="248"/>
        <v>0</v>
      </c>
      <c r="BE925">
        <f t="shared" si="249"/>
        <v>0</v>
      </c>
      <c r="BF925" s="22">
        <f t="shared" si="250"/>
        <v>101601</v>
      </c>
    </row>
    <row r="926" spans="1:58" x14ac:dyDescent="0.15">
      <c r="A926" t="str">
        <f t="shared" si="235"/>
        <v>柯拉主动技能1等级20</v>
      </c>
      <c r="B926" s="8">
        <f t="shared" si="236"/>
        <v>10160120</v>
      </c>
      <c r="C926" s="8" t="str">
        <f>VLOOKUP(G926,角色!A:B,2,FALSE)</f>
        <v>柯拉</v>
      </c>
      <c r="D926" s="8" t="str">
        <f t="shared" si="237"/>
        <v>主动技能1</v>
      </c>
      <c r="E926" s="8">
        <f t="shared" si="247"/>
        <v>20</v>
      </c>
      <c r="F926" s="8">
        <f t="shared" si="238"/>
        <v>1</v>
      </c>
      <c r="G926" s="8">
        <f t="shared" si="239"/>
        <v>16</v>
      </c>
      <c r="H926" s="4" t="s">
        <v>955</v>
      </c>
      <c r="I926" s="20" t="str">
        <f t="shared" si="251"/>
        <v>对敌方单体攻击，造成100%攻击力（+77646）点伤害。</v>
      </c>
      <c r="J926" s="20" t="s">
        <v>277</v>
      </c>
      <c r="K926" s="21" t="s">
        <v>102</v>
      </c>
      <c r="L926" s="20" t="s">
        <v>106</v>
      </c>
      <c r="M926" s="4"/>
      <c r="N926" s="4">
        <v>100</v>
      </c>
      <c r="O926" s="20">
        <f>VLOOKUP(L926,对应表!BK:BL,2,FALSE)</f>
        <v>0</v>
      </c>
      <c r="P926" s="25" t="str">
        <f>_xlfn.IFNA(VLOOKUP(G926,角色!V:AE,主动技能!F926+1,FALSE),"")</f>
        <v>|||</v>
      </c>
      <c r="Q926" s="25">
        <f>(VLOOKUP(G926,角色!V:AE,主动技能!F926+4,FALSE))</f>
        <v>1</v>
      </c>
      <c r="R926" s="25">
        <v>0</v>
      </c>
      <c r="S926" s="25">
        <v>0</v>
      </c>
      <c r="T926" s="6" t="str">
        <f t="shared" si="241"/>
        <v/>
      </c>
      <c r="U926" s="6" t="str">
        <f t="shared" si="242"/>
        <v/>
      </c>
      <c r="V926" s="19" t="str">
        <f>VLOOKUP(G926,角色!AW:BC,主动技能!F926+1,FALSE)</f>
        <v>skill_01</v>
      </c>
      <c r="Y926">
        <f t="shared" si="245"/>
        <v>0</v>
      </c>
      <c r="Z926" s="19">
        <f>IF(VLOOKUP(C926,角色!CC:CI,主动技能!F926*2,FALSE)=0,"",VLOOKUP(C926,角色!CC:CI,主动技能!F926*2,FALSE))</f>
        <v>100</v>
      </c>
      <c r="AA926" s="19">
        <f>IF(VLOOKUP(C926,角色!CC:CI,主动技能!F926*2+1,FALSE)=0,0,VLOOKUP(C926,角色!CC:CI,主动技能!F926*2+1,FALSE))</f>
        <v>10</v>
      </c>
      <c r="AB926" s="19">
        <f>IF(INT(VLOOKUP(E926,角色属性概况!I:M,3,FALSE)*AA926/100)=0,"",(INT(VLOOKUP(E926,角色属性概况!I:M,3,FALSE)*AA926/100)))</f>
        <v>77646</v>
      </c>
      <c r="AE926" s="25">
        <f>(VLOOKUP(G926,角色!V:AE,主动技能!F926+7,FALSE))</f>
        <v>0</v>
      </c>
      <c r="AF926" s="19">
        <f>VLOOKUP(F926,对应表!AY:BA,3,FALSE)</f>
        <v>0</v>
      </c>
      <c r="AG926" s="19">
        <f>VLOOKUP(F926,对应表!AY:BA,2,FALSE)</f>
        <v>0</v>
      </c>
      <c r="AH926" s="25" t="str">
        <f>VLOOKUP(F926,特效对应!F:G,2,FALSE)</f>
        <v>attack</v>
      </c>
      <c r="AJ926">
        <f t="shared" si="244"/>
        <v>20</v>
      </c>
      <c r="AQ926" s="6" t="str">
        <f>_xlfn.IFNA(IF(IF($AK926=AQ$5,VLOOKUP(AL926,buff!$K:$L,2,FALSE),"")=0,"",IF($AK926=AQ$5,VLOOKUP(AL926,buff!$K:$L,2,FALSE),"")),"")</f>
        <v/>
      </c>
      <c r="AR926" s="6" t="str">
        <f>_xlfn.IFNA(IF(IF($AK926=AR$5,VLOOKUP(AM926,buff!$K:$L,2,FALSE),"")=0,"",IF($AK926=AR$5,VLOOKUP(AM926,buff!$K:$L,2,FALSE),"")),"")</f>
        <v/>
      </c>
      <c r="AS926" s="6" t="str">
        <f>_xlfn.IFNA(IF(IF($AK926=AS$5,VLOOKUP(AN926,buff!$K:$L,2,FALSE),"")=0,"",IF($AK926=AS$5,VLOOKUP(AN926,buff!$K:$L,2,FALSE),"")),"")</f>
        <v/>
      </c>
      <c r="AT926" s="6" t="str">
        <f>_xlfn.IFNA(IF(IF($AK926=AT$5,VLOOKUP(AO926,buff!$K:$L,2,FALSE),"")=0,"",IF($AK926=AT$5,VLOOKUP(AO926,buff!$K:$L,2,FALSE),"")),"")</f>
        <v/>
      </c>
      <c r="AU926" s="6" t="str">
        <f>_xlfn.IFNA(IF(IF($AK926=AU$5,VLOOKUP(AP926,buff!$K:$L,2,FALSE),"")=0,"",IF($AK926=AU$5,VLOOKUP(AP926,buff!$K:$L,2,FALSE),"")),"")</f>
        <v/>
      </c>
      <c r="AV926" s="6" t="str">
        <f>_xlfn.IFNA(IF(IF($AK926=AV$5,VLOOKUP(AL926,buff!$K:$L,2,FALSE),"")=0,"",IF($AK926=AV$5,VLOOKUP(AL926,buff!$K:$L,2,FALSE),"")),"")</f>
        <v/>
      </c>
      <c r="AW926" s="6" t="str">
        <f>_xlfn.IFNA(IF(IF($AK926=AW$5,VLOOKUP(AM926,buff!$K:$L,2,FALSE),"")=0,"",IF($AK926=AW$5,VLOOKUP(AM926,buff!$K:$L,2,FALSE),"")),"")</f>
        <v/>
      </c>
      <c r="AX926" s="6" t="str">
        <f>_xlfn.IFNA(IF(IF($AK926=AX$5,VLOOKUP(AN926,buff!$K:$L,2,FALSE),"")=0,"",IF($AK926=AX$5,VLOOKUP(AN926,buff!$K:$L,2,FALSE),"")),"")</f>
        <v/>
      </c>
      <c r="AY926" s="6" t="str">
        <f>_xlfn.IFNA(IF(IF($AK926=AY$5,VLOOKUP(AO926,buff!$K:$L,2,FALSE),"")=0,"",IF($AK926=AY$5,VLOOKUP(AO926,buff!$K:$L,2,FALSE),"")),"")</f>
        <v/>
      </c>
      <c r="AZ926" s="6" t="str">
        <f>_xlfn.IFNA(IF(IF($AK926=AZ$5,VLOOKUP(AP926,buff!$K:$L,2,FALSE),"")=0,"",IF($AK926=AZ$5,VLOOKUP(AP926,buff!$K:$L,2,FALSE),"")),"")</f>
        <v/>
      </c>
      <c r="BA926" s="6" t="e">
        <f>VLOOKUP(AL926,buff!$K:$P,6,FALSE)</f>
        <v>#N/A</v>
      </c>
      <c r="BB926" s="6" t="e">
        <f>VLOOKUP(AM926,buff!$K:$P,6,FALSE)</f>
        <v>#N/A</v>
      </c>
      <c r="BC926" s="6" t="e">
        <f>VLOOKUP(AN926,buff!$K:$P,6,FALSE)</f>
        <v>#N/A</v>
      </c>
      <c r="BD926">
        <f t="shared" si="248"/>
        <v>0</v>
      </c>
      <c r="BE926">
        <f t="shared" si="249"/>
        <v>0</v>
      </c>
      <c r="BF926" s="22">
        <f t="shared" si="250"/>
        <v>101601</v>
      </c>
    </row>
    <row r="927" spans="1:58" x14ac:dyDescent="0.15">
      <c r="A927" t="str">
        <f t="shared" ref="A927:A990" si="252">C927&amp;D927&amp;$E$6&amp;E927</f>
        <v>柯拉主动技能2等级1</v>
      </c>
      <c r="B927" s="8">
        <f t="shared" ref="B927:B990" si="253">1*10000000+G927*10000+F927*100+E927</f>
        <v>10160201</v>
      </c>
      <c r="C927" s="8" t="str">
        <f>VLOOKUP(G927,角色!A:B,2,FALSE)</f>
        <v>柯拉</v>
      </c>
      <c r="D927" s="8" t="str">
        <f t="shared" ref="D927:D990" si="254">$D$4&amp;F927</f>
        <v>主动技能2</v>
      </c>
      <c r="E927" s="8">
        <f t="shared" si="247"/>
        <v>1</v>
      </c>
      <c r="F927" s="8">
        <f t="shared" ref="F927:F990" si="255">IF(E927=1,IF(F926=$F$5,1,F926+1),F926)</f>
        <v>2</v>
      </c>
      <c r="G927" s="8">
        <f t="shared" ref="G927:G990" si="256">IF((F927=1)*(E927=1),G926+1,G926)</f>
        <v>16</v>
      </c>
      <c r="H927" s="4" t="s">
        <v>979</v>
      </c>
      <c r="I927" s="20" t="str">
        <f t="shared" ref="I927:I986" si="257">"对敌方"&amp;L927&amp;"攻击，造成"&amp;Z927&amp;"%攻击力（+"&amp;AB927&amp;"）点伤害。"</f>
        <v>对敌方单体攻击，造成150%攻击力（+553）点伤害。</v>
      </c>
      <c r="J927" s="20" t="s">
        <v>277</v>
      </c>
      <c r="K927" s="21" t="s">
        <v>102</v>
      </c>
      <c r="L927" s="20" t="s">
        <v>106</v>
      </c>
      <c r="M927" s="20"/>
      <c r="N927" s="20">
        <v>100</v>
      </c>
      <c r="O927" s="20">
        <f>VLOOKUP(L927,对应表!BK:BL,2,FALSE)</f>
        <v>0</v>
      </c>
      <c r="P927" s="25" t="str">
        <f>_xlfn.IFNA(VLOOKUP(G927,角色!V:AE,主动技能!F927+1,FALSE),"")</f>
        <v>eff_yuezhiwu|||</v>
      </c>
      <c r="Q927" s="25">
        <f>(VLOOKUP(G927,角色!V:AE,主动技能!F927+4,FALSE))</f>
        <v>1</v>
      </c>
      <c r="R927" s="25">
        <v>0</v>
      </c>
      <c r="S927" s="25">
        <v>0</v>
      </c>
      <c r="T927" s="19" t="str">
        <f t="shared" ref="T927:T990" si="258">IF(AQ927="","",AQ927)&amp;IF(AR927="","","|"&amp;AR927)&amp;IF(AS927="","","|"&amp;AS927)&amp;IF(AT927="","","|"&amp;AT927)&amp;IF(AU927="","","|"&amp;AU927)</f>
        <v/>
      </c>
      <c r="U927" s="19" t="str">
        <f t="shared" ref="U927:U990" si="259">IF(AV927="","",AV927)&amp;IF(AW927="","","|"&amp;AW927)&amp;IF(AX927="","","|"&amp;AX927)&amp;IF(AY927="","","|"&amp;AY927)&amp;IF(AZ927="","","|"&amp;AZ927)</f>
        <v/>
      </c>
      <c r="V927" s="19" t="str">
        <f>VLOOKUP(G927,角色!AW:BC,主动技能!F927+1,FALSE)</f>
        <v>skill_14</v>
      </c>
      <c r="W927" s="19"/>
      <c r="X927" s="19"/>
      <c r="Y927" s="19">
        <f t="shared" si="245"/>
        <v>0</v>
      </c>
      <c r="Z927" s="19">
        <f>IF(VLOOKUP(C927,角色!CC:CI,主动技能!F927*2,FALSE)=0,"",VLOOKUP(C927,角色!CC:CI,主动技能!F927*2,FALSE))</f>
        <v>150</v>
      </c>
      <c r="AA927" s="19">
        <f>IF(VLOOKUP(C927,角色!CC:CI,主动技能!F927*2+1,FALSE)=0,0,VLOOKUP(C927,角色!CC:CI,主动技能!F927*2+1,FALSE))</f>
        <v>50</v>
      </c>
      <c r="AB927" s="19">
        <f>IF(INT(VLOOKUP(E927,角色属性概况!I:M,3,FALSE)*AA927/100)=0,"",(INT(VLOOKUP(E927,角色属性概况!I:M,3,FALSE)*AA927/100)))</f>
        <v>553</v>
      </c>
      <c r="AC927" s="19"/>
      <c r="AD927" s="19"/>
      <c r="AE927" s="25">
        <f>(VLOOKUP(G927,角色!V:AE,主动技能!F927+7,FALSE))</f>
        <v>1</v>
      </c>
      <c r="AF927" s="19">
        <f>VLOOKUP(F927,对应表!AY:BA,3,FALSE)</f>
        <v>1</v>
      </c>
      <c r="AG927" s="19">
        <f>VLOOKUP(F927,对应表!AY:BA,2,FALSE)</f>
        <v>1</v>
      </c>
      <c r="AH927" s="25" t="str">
        <f>VLOOKUP(F927,特效对应!F:G,2,FALSE)</f>
        <v>attackex</v>
      </c>
      <c r="AJ927">
        <f t="shared" ref="AJ927:AJ990" si="260">E927</f>
        <v>1</v>
      </c>
      <c r="AK927" s="19"/>
      <c r="AL927" s="19"/>
      <c r="AM927" s="19"/>
      <c r="AN927" s="19"/>
      <c r="AQ927" s="6" t="str">
        <f>_xlfn.IFNA(IF(IF($AK927=AQ$5,VLOOKUP(AL927,buff!$K:$L,2,FALSE),"")=0,"",IF($AK927=AQ$5,VLOOKUP(AL927,buff!$K:$L,2,FALSE),"")),"")</f>
        <v/>
      </c>
      <c r="AR927" s="6" t="str">
        <f>_xlfn.IFNA(IF(IF($AK927=AR$5,VLOOKUP(AM927,buff!$K:$L,2,FALSE),"")=0,"",IF($AK927=AR$5,VLOOKUP(AM927,buff!$K:$L,2,FALSE),"")),"")</f>
        <v/>
      </c>
      <c r="AS927" s="6" t="str">
        <f>_xlfn.IFNA(IF(IF($AK927=AS$5,VLOOKUP(AN927,buff!$K:$L,2,FALSE),"")=0,"",IF($AK927=AS$5,VLOOKUP(AN927,buff!$K:$L,2,FALSE),"")),"")</f>
        <v/>
      </c>
      <c r="AT927" s="6" t="str">
        <f>_xlfn.IFNA(IF(IF($AK927=AT$5,VLOOKUP(AO927,buff!$K:$L,2,FALSE),"")=0,"",IF($AK927=AT$5,VLOOKUP(AO927,buff!$K:$L,2,FALSE),"")),"")</f>
        <v/>
      </c>
      <c r="AU927" s="6" t="str">
        <f>_xlfn.IFNA(IF(IF($AK927=AU$5,VLOOKUP(AP927,buff!$K:$L,2,FALSE),"")=0,"",IF($AK927=AU$5,VLOOKUP(AP927,buff!$K:$L,2,FALSE),"")),"")</f>
        <v/>
      </c>
      <c r="AV927" s="6" t="str">
        <f>_xlfn.IFNA(IF(IF($AK927=AV$5,VLOOKUP(AL927,buff!$K:$L,2,FALSE),"")=0,"",IF($AK927=AV$5,VLOOKUP(AL927,buff!$K:$L,2,FALSE),"")),"")</f>
        <v/>
      </c>
      <c r="AW927" s="6" t="str">
        <f>_xlfn.IFNA(IF(IF($AK927=AW$5,VLOOKUP(AM927,buff!$K:$L,2,FALSE),"")=0,"",IF($AK927=AW$5,VLOOKUP(AM927,buff!$K:$L,2,FALSE),"")),"")</f>
        <v/>
      </c>
      <c r="AX927" s="6" t="str">
        <f>_xlfn.IFNA(IF(IF($AK927=AX$5,VLOOKUP(AN927,buff!$K:$L,2,FALSE),"")=0,"",IF($AK927=AX$5,VLOOKUP(AN927,buff!$K:$L,2,FALSE),"")),"")</f>
        <v/>
      </c>
      <c r="AY927" s="6" t="str">
        <f>_xlfn.IFNA(IF(IF($AK927=AY$5,VLOOKUP(AO927,buff!$K:$L,2,FALSE),"")=0,"",IF($AK927=AY$5,VLOOKUP(AO927,buff!$K:$L,2,FALSE),"")),"")</f>
        <v/>
      </c>
      <c r="AZ927" s="6" t="str">
        <f>_xlfn.IFNA(IF(IF($AK927=AZ$5,VLOOKUP(AP927,buff!$K:$L,2,FALSE),"")=0,"",IF($AK927=AZ$5,VLOOKUP(AP927,buff!$K:$L,2,FALSE),"")),"")</f>
        <v/>
      </c>
      <c r="BA927" s="6" t="e">
        <f>VLOOKUP(AL927,buff!$K:$P,6,FALSE)</f>
        <v>#N/A</v>
      </c>
      <c r="BB927" s="6" t="e">
        <f>VLOOKUP(AM927,buff!$K:$P,6,FALSE)</f>
        <v>#N/A</v>
      </c>
      <c r="BC927" s="6" t="e">
        <f>VLOOKUP(AN927,buff!$K:$P,6,FALSE)</f>
        <v>#N/A</v>
      </c>
      <c r="BD927">
        <f t="shared" si="248"/>
        <v>2</v>
      </c>
      <c r="BE927">
        <f t="shared" si="249"/>
        <v>1</v>
      </c>
      <c r="BF927" s="22">
        <f t="shared" si="250"/>
        <v>101602</v>
      </c>
    </row>
    <row r="928" spans="1:58" x14ac:dyDescent="0.15">
      <c r="A928" t="str">
        <f t="shared" si="252"/>
        <v>柯拉主动技能2等级2</v>
      </c>
      <c r="B928" s="8">
        <f t="shared" si="253"/>
        <v>10160202</v>
      </c>
      <c r="C928" s="8" t="str">
        <f>VLOOKUP(G928,角色!A:B,2,FALSE)</f>
        <v>柯拉</v>
      </c>
      <c r="D928" s="8" t="str">
        <f t="shared" si="254"/>
        <v>主动技能2</v>
      </c>
      <c r="E928" s="8">
        <f t="shared" si="247"/>
        <v>2</v>
      </c>
      <c r="F928" s="8">
        <f t="shared" si="255"/>
        <v>2</v>
      </c>
      <c r="G928" s="8">
        <f t="shared" si="256"/>
        <v>16</v>
      </c>
      <c r="H928" s="4" t="s">
        <v>979</v>
      </c>
      <c r="I928" s="20" t="str">
        <f t="shared" si="257"/>
        <v>对敌方单体攻击，造成150%攻击力（+611）点伤害。</v>
      </c>
      <c r="J928" s="20" t="s">
        <v>277</v>
      </c>
      <c r="K928" s="21" t="s">
        <v>102</v>
      </c>
      <c r="L928" s="20" t="s">
        <v>106</v>
      </c>
      <c r="M928" s="4"/>
      <c r="N928" s="4">
        <v>100</v>
      </c>
      <c r="O928" s="20">
        <f>VLOOKUP(L928,对应表!BK:BL,2,FALSE)</f>
        <v>0</v>
      </c>
      <c r="P928" s="25" t="str">
        <f>_xlfn.IFNA(VLOOKUP(G928,角色!V:AE,主动技能!F928+1,FALSE),"")</f>
        <v>eff_yuezhiwu|||</v>
      </c>
      <c r="Q928" s="25">
        <f>(VLOOKUP(G928,角色!V:AE,主动技能!F928+4,FALSE))</f>
        <v>1</v>
      </c>
      <c r="R928" s="25">
        <v>0</v>
      </c>
      <c r="S928" s="25">
        <v>0</v>
      </c>
      <c r="T928" s="6" t="str">
        <f t="shared" si="258"/>
        <v/>
      </c>
      <c r="U928" s="6" t="str">
        <f t="shared" si="259"/>
        <v/>
      </c>
      <c r="V928" s="19" t="str">
        <f>VLOOKUP(G928,角色!AW:BC,主动技能!F928+1,FALSE)</f>
        <v>skill_14</v>
      </c>
      <c r="Y928">
        <f t="shared" si="245"/>
        <v>0</v>
      </c>
      <c r="Z928" s="19">
        <f>IF(VLOOKUP(C928,角色!CC:CI,主动技能!F928*2,FALSE)=0,"",VLOOKUP(C928,角色!CC:CI,主动技能!F928*2,FALSE))</f>
        <v>150</v>
      </c>
      <c r="AA928" s="19">
        <f>IF(VLOOKUP(C928,角色!CC:CI,主动技能!F928*2+1,FALSE)=0,0,VLOOKUP(C928,角色!CC:CI,主动技能!F928*2+1,FALSE))</f>
        <v>50</v>
      </c>
      <c r="AB928" s="19">
        <f>IF(INT(VLOOKUP(E928,角色属性概况!I:M,3,FALSE)*AA928/100)=0,"",(INT(VLOOKUP(E928,角色属性概况!I:M,3,FALSE)*AA928/100)))</f>
        <v>611</v>
      </c>
      <c r="AE928" s="25">
        <f>(VLOOKUP(G928,角色!V:AE,主动技能!F928+7,FALSE))</f>
        <v>1</v>
      </c>
      <c r="AF928" s="19">
        <f>VLOOKUP(F928,对应表!AY:BA,3,FALSE)</f>
        <v>1</v>
      </c>
      <c r="AG928" s="19">
        <f>VLOOKUP(F928,对应表!AY:BA,2,FALSE)</f>
        <v>1</v>
      </c>
      <c r="AH928" s="25" t="str">
        <f>VLOOKUP(F928,特效对应!F:G,2,FALSE)</f>
        <v>attackex</v>
      </c>
      <c r="AJ928">
        <f t="shared" si="260"/>
        <v>2</v>
      </c>
      <c r="AQ928" s="6" t="str">
        <f>_xlfn.IFNA(IF(IF($AK928=AQ$5,VLOOKUP(AL928,buff!$K:$L,2,FALSE),"")=0,"",IF($AK928=AQ$5,VLOOKUP(AL928,buff!$K:$L,2,FALSE),"")),"")</f>
        <v/>
      </c>
      <c r="AR928" s="6" t="str">
        <f>_xlfn.IFNA(IF(IF($AK928=AR$5,VLOOKUP(AM928,buff!$K:$L,2,FALSE),"")=0,"",IF($AK928=AR$5,VLOOKUP(AM928,buff!$K:$L,2,FALSE),"")),"")</f>
        <v/>
      </c>
      <c r="AS928" s="6" t="str">
        <f>_xlfn.IFNA(IF(IF($AK928=AS$5,VLOOKUP(AN928,buff!$K:$L,2,FALSE),"")=0,"",IF($AK928=AS$5,VLOOKUP(AN928,buff!$K:$L,2,FALSE),"")),"")</f>
        <v/>
      </c>
      <c r="AT928" s="6" t="str">
        <f>_xlfn.IFNA(IF(IF($AK928=AT$5,VLOOKUP(AO928,buff!$K:$L,2,FALSE),"")=0,"",IF($AK928=AT$5,VLOOKUP(AO928,buff!$K:$L,2,FALSE),"")),"")</f>
        <v/>
      </c>
      <c r="AU928" s="6" t="str">
        <f>_xlfn.IFNA(IF(IF($AK928=AU$5,VLOOKUP(AP928,buff!$K:$L,2,FALSE),"")=0,"",IF($AK928=AU$5,VLOOKUP(AP928,buff!$K:$L,2,FALSE),"")),"")</f>
        <v/>
      </c>
      <c r="AV928" s="6" t="str">
        <f>_xlfn.IFNA(IF(IF($AK928=AV$5,VLOOKUP(AL928,buff!$K:$L,2,FALSE),"")=0,"",IF($AK928=AV$5,VLOOKUP(AL928,buff!$K:$L,2,FALSE),"")),"")</f>
        <v/>
      </c>
      <c r="AW928" s="6" t="str">
        <f>_xlfn.IFNA(IF(IF($AK928=AW$5,VLOOKUP(AM928,buff!$K:$L,2,FALSE),"")=0,"",IF($AK928=AW$5,VLOOKUP(AM928,buff!$K:$L,2,FALSE),"")),"")</f>
        <v/>
      </c>
      <c r="AX928" s="6" t="str">
        <f>_xlfn.IFNA(IF(IF($AK928=AX$5,VLOOKUP(AN928,buff!$K:$L,2,FALSE),"")=0,"",IF($AK928=AX$5,VLOOKUP(AN928,buff!$K:$L,2,FALSE),"")),"")</f>
        <v/>
      </c>
      <c r="AY928" s="6" t="str">
        <f>_xlfn.IFNA(IF(IF($AK928=AY$5,VLOOKUP(AO928,buff!$K:$L,2,FALSE),"")=0,"",IF($AK928=AY$5,VLOOKUP(AO928,buff!$K:$L,2,FALSE),"")),"")</f>
        <v/>
      </c>
      <c r="AZ928" s="6" t="str">
        <f>_xlfn.IFNA(IF(IF($AK928=AZ$5,VLOOKUP(AP928,buff!$K:$L,2,FALSE),"")=0,"",IF($AK928=AZ$5,VLOOKUP(AP928,buff!$K:$L,2,FALSE),"")),"")</f>
        <v/>
      </c>
      <c r="BA928" s="6" t="e">
        <f>VLOOKUP(AL928,buff!$K:$P,6,FALSE)</f>
        <v>#N/A</v>
      </c>
      <c r="BB928" s="6" t="e">
        <f>VLOOKUP(AM928,buff!$K:$P,6,FALSE)</f>
        <v>#N/A</v>
      </c>
      <c r="BC928" s="6" t="e">
        <f>VLOOKUP(AN928,buff!$K:$P,6,FALSE)</f>
        <v>#N/A</v>
      </c>
      <c r="BD928">
        <f t="shared" si="248"/>
        <v>2</v>
      </c>
      <c r="BE928">
        <f t="shared" si="249"/>
        <v>1</v>
      </c>
      <c r="BF928" s="22">
        <f t="shared" si="250"/>
        <v>101602</v>
      </c>
    </row>
    <row r="929" spans="1:58" x14ac:dyDescent="0.15">
      <c r="A929" t="str">
        <f t="shared" si="252"/>
        <v>柯拉主动技能2等级3</v>
      </c>
      <c r="B929" s="8">
        <f t="shared" si="253"/>
        <v>10160203</v>
      </c>
      <c r="C929" s="8" t="str">
        <f>VLOOKUP(G929,角色!A:B,2,FALSE)</f>
        <v>柯拉</v>
      </c>
      <c r="D929" s="8" t="str">
        <f t="shared" si="254"/>
        <v>主动技能2</v>
      </c>
      <c r="E929" s="8">
        <f t="shared" si="247"/>
        <v>3</v>
      </c>
      <c r="F929" s="8">
        <f t="shared" si="255"/>
        <v>2</v>
      </c>
      <c r="G929" s="8">
        <f t="shared" si="256"/>
        <v>16</v>
      </c>
      <c r="H929" s="4" t="s">
        <v>979</v>
      </c>
      <c r="I929" s="20" t="str">
        <f t="shared" si="257"/>
        <v>对敌方单体攻击，造成150%攻击力（+809）点伤害。</v>
      </c>
      <c r="J929" s="20" t="s">
        <v>277</v>
      </c>
      <c r="K929" s="21" t="s">
        <v>102</v>
      </c>
      <c r="L929" s="20" t="s">
        <v>106</v>
      </c>
      <c r="M929" s="4"/>
      <c r="N929" s="4">
        <v>100</v>
      </c>
      <c r="O929" s="20">
        <f>VLOOKUP(L929,对应表!BK:BL,2,FALSE)</f>
        <v>0</v>
      </c>
      <c r="P929" s="25" t="str">
        <f>_xlfn.IFNA(VLOOKUP(G929,角色!V:AE,主动技能!F929+1,FALSE),"")</f>
        <v>eff_yuezhiwu|||</v>
      </c>
      <c r="Q929" s="25">
        <f>(VLOOKUP(G929,角色!V:AE,主动技能!F929+4,FALSE))</f>
        <v>1</v>
      </c>
      <c r="R929" s="25">
        <v>0</v>
      </c>
      <c r="S929" s="25">
        <v>0</v>
      </c>
      <c r="T929" s="6" t="str">
        <f t="shared" si="258"/>
        <v/>
      </c>
      <c r="U929" s="6" t="str">
        <f t="shared" si="259"/>
        <v/>
      </c>
      <c r="V929" s="19" t="str">
        <f>VLOOKUP(G929,角色!AW:BC,主动技能!F929+1,FALSE)</f>
        <v>skill_14</v>
      </c>
      <c r="Y929">
        <f t="shared" si="245"/>
        <v>0</v>
      </c>
      <c r="Z929" s="19">
        <f>IF(VLOOKUP(C929,角色!CC:CI,主动技能!F929*2,FALSE)=0,"",VLOOKUP(C929,角色!CC:CI,主动技能!F929*2,FALSE))</f>
        <v>150</v>
      </c>
      <c r="AA929" s="19">
        <f>IF(VLOOKUP(C929,角色!CC:CI,主动技能!F929*2+1,FALSE)=0,0,VLOOKUP(C929,角色!CC:CI,主动技能!F929*2+1,FALSE))</f>
        <v>50</v>
      </c>
      <c r="AB929" s="19">
        <f>IF(INT(VLOOKUP(E929,角色属性概况!I:M,3,FALSE)*AA929/100)=0,"",(INT(VLOOKUP(E929,角色属性概况!I:M,3,FALSE)*AA929/100)))</f>
        <v>809</v>
      </c>
      <c r="AE929" s="25">
        <f>(VLOOKUP(G929,角色!V:AE,主动技能!F929+7,FALSE))</f>
        <v>1</v>
      </c>
      <c r="AF929" s="19">
        <f>VLOOKUP(F929,对应表!AY:BA,3,FALSE)</f>
        <v>1</v>
      </c>
      <c r="AG929" s="19">
        <f>VLOOKUP(F929,对应表!AY:BA,2,FALSE)</f>
        <v>1</v>
      </c>
      <c r="AH929" s="25" t="str">
        <f>VLOOKUP(F929,特效对应!F:G,2,FALSE)</f>
        <v>attackex</v>
      </c>
      <c r="AJ929">
        <f t="shared" si="260"/>
        <v>3</v>
      </c>
      <c r="AQ929" s="6" t="str">
        <f>_xlfn.IFNA(IF(IF($AK929=AQ$5,VLOOKUP(AL929,buff!$K:$L,2,FALSE),"")=0,"",IF($AK929=AQ$5,VLOOKUP(AL929,buff!$K:$L,2,FALSE),"")),"")</f>
        <v/>
      </c>
      <c r="AR929" s="6" t="str">
        <f>_xlfn.IFNA(IF(IF($AK929=AR$5,VLOOKUP(AM929,buff!$K:$L,2,FALSE),"")=0,"",IF($AK929=AR$5,VLOOKUP(AM929,buff!$K:$L,2,FALSE),"")),"")</f>
        <v/>
      </c>
      <c r="AS929" s="6" t="str">
        <f>_xlfn.IFNA(IF(IF($AK929=AS$5,VLOOKUP(AN929,buff!$K:$L,2,FALSE),"")=0,"",IF($AK929=AS$5,VLOOKUP(AN929,buff!$K:$L,2,FALSE),"")),"")</f>
        <v/>
      </c>
      <c r="AT929" s="6" t="str">
        <f>_xlfn.IFNA(IF(IF($AK929=AT$5,VLOOKUP(AO929,buff!$K:$L,2,FALSE),"")=0,"",IF($AK929=AT$5,VLOOKUP(AO929,buff!$K:$L,2,FALSE),"")),"")</f>
        <v/>
      </c>
      <c r="AU929" s="6" t="str">
        <f>_xlfn.IFNA(IF(IF($AK929=AU$5,VLOOKUP(AP929,buff!$K:$L,2,FALSE),"")=0,"",IF($AK929=AU$5,VLOOKUP(AP929,buff!$K:$L,2,FALSE),"")),"")</f>
        <v/>
      </c>
      <c r="AV929" s="6" t="str">
        <f>_xlfn.IFNA(IF(IF($AK929=AV$5,VLOOKUP(AL929,buff!$K:$L,2,FALSE),"")=0,"",IF($AK929=AV$5,VLOOKUP(AL929,buff!$K:$L,2,FALSE),"")),"")</f>
        <v/>
      </c>
      <c r="AW929" s="6" t="str">
        <f>_xlfn.IFNA(IF(IF($AK929=AW$5,VLOOKUP(AM929,buff!$K:$L,2,FALSE),"")=0,"",IF($AK929=AW$5,VLOOKUP(AM929,buff!$K:$L,2,FALSE),"")),"")</f>
        <v/>
      </c>
      <c r="AX929" s="6" t="str">
        <f>_xlfn.IFNA(IF(IF($AK929=AX$5,VLOOKUP(AN929,buff!$K:$L,2,FALSE),"")=0,"",IF($AK929=AX$5,VLOOKUP(AN929,buff!$K:$L,2,FALSE),"")),"")</f>
        <v/>
      </c>
      <c r="AY929" s="6" t="str">
        <f>_xlfn.IFNA(IF(IF($AK929=AY$5,VLOOKUP(AO929,buff!$K:$L,2,FALSE),"")=0,"",IF($AK929=AY$5,VLOOKUP(AO929,buff!$K:$L,2,FALSE),"")),"")</f>
        <v/>
      </c>
      <c r="AZ929" s="6" t="str">
        <f>_xlfn.IFNA(IF(IF($AK929=AZ$5,VLOOKUP(AP929,buff!$K:$L,2,FALSE),"")=0,"",IF($AK929=AZ$5,VLOOKUP(AP929,buff!$K:$L,2,FALSE),"")),"")</f>
        <v/>
      </c>
      <c r="BA929" s="6" t="e">
        <f>VLOOKUP(AL929,buff!$K:$P,6,FALSE)</f>
        <v>#N/A</v>
      </c>
      <c r="BB929" s="6" t="e">
        <f>VLOOKUP(AM929,buff!$K:$P,6,FALSE)</f>
        <v>#N/A</v>
      </c>
      <c r="BC929" s="6" t="e">
        <f>VLOOKUP(AN929,buff!$K:$P,6,FALSE)</f>
        <v>#N/A</v>
      </c>
      <c r="BD929">
        <f t="shared" si="248"/>
        <v>2</v>
      </c>
      <c r="BE929">
        <f t="shared" si="249"/>
        <v>1</v>
      </c>
      <c r="BF929" s="22">
        <f t="shared" si="250"/>
        <v>101602</v>
      </c>
    </row>
    <row r="930" spans="1:58" x14ac:dyDescent="0.15">
      <c r="A930" t="str">
        <f t="shared" si="252"/>
        <v>柯拉主动技能2等级4</v>
      </c>
      <c r="B930" s="8">
        <f t="shared" si="253"/>
        <v>10160204</v>
      </c>
      <c r="C930" s="8" t="str">
        <f>VLOOKUP(G930,角色!A:B,2,FALSE)</f>
        <v>柯拉</v>
      </c>
      <c r="D930" s="8" t="str">
        <f t="shared" si="254"/>
        <v>主动技能2</v>
      </c>
      <c r="E930" s="8">
        <f t="shared" si="247"/>
        <v>4</v>
      </c>
      <c r="F930" s="8">
        <f t="shared" si="255"/>
        <v>2</v>
      </c>
      <c r="G930" s="8">
        <f t="shared" si="256"/>
        <v>16</v>
      </c>
      <c r="H930" s="4" t="s">
        <v>979</v>
      </c>
      <c r="I930" s="20" t="str">
        <f t="shared" si="257"/>
        <v>对敌方单体攻击，造成150%攻击力（+1247）点伤害。</v>
      </c>
      <c r="J930" s="20" t="s">
        <v>277</v>
      </c>
      <c r="K930" s="21" t="s">
        <v>102</v>
      </c>
      <c r="L930" s="20" t="s">
        <v>106</v>
      </c>
      <c r="M930" s="4"/>
      <c r="N930" s="4">
        <v>100</v>
      </c>
      <c r="O930" s="20">
        <f>VLOOKUP(L930,对应表!BK:BL,2,FALSE)</f>
        <v>0</v>
      </c>
      <c r="P930" s="25" t="str">
        <f>_xlfn.IFNA(VLOOKUP(G930,角色!V:AE,主动技能!F930+1,FALSE),"")</f>
        <v>eff_yuezhiwu|||</v>
      </c>
      <c r="Q930" s="25">
        <f>(VLOOKUP(G930,角色!V:AE,主动技能!F930+4,FALSE))</f>
        <v>1</v>
      </c>
      <c r="R930" s="25">
        <v>0</v>
      </c>
      <c r="S930" s="25">
        <v>0</v>
      </c>
      <c r="T930" s="6" t="str">
        <f t="shared" si="258"/>
        <v/>
      </c>
      <c r="U930" s="6" t="str">
        <f t="shared" si="259"/>
        <v/>
      </c>
      <c r="V930" s="19" t="str">
        <f>VLOOKUP(G930,角色!AW:BC,主动技能!F930+1,FALSE)</f>
        <v>skill_14</v>
      </c>
      <c r="Y930">
        <f t="shared" si="245"/>
        <v>0</v>
      </c>
      <c r="Z930" s="19">
        <f>IF(VLOOKUP(C930,角色!CC:CI,主动技能!F930*2,FALSE)=0,"",VLOOKUP(C930,角色!CC:CI,主动技能!F930*2,FALSE))</f>
        <v>150</v>
      </c>
      <c r="AA930" s="19">
        <f>IF(VLOOKUP(C930,角色!CC:CI,主动技能!F930*2+1,FALSE)=0,0,VLOOKUP(C930,角色!CC:CI,主动技能!F930*2+1,FALSE))</f>
        <v>50</v>
      </c>
      <c r="AB930" s="19">
        <f>IF(INT(VLOOKUP(E930,角色属性概况!I:M,3,FALSE)*AA930/100)=0,"",(INT(VLOOKUP(E930,角色属性概况!I:M,3,FALSE)*AA930/100)))</f>
        <v>1247</v>
      </c>
      <c r="AE930" s="25">
        <f>(VLOOKUP(G930,角色!V:AE,主动技能!F930+7,FALSE))</f>
        <v>1</v>
      </c>
      <c r="AF930" s="19">
        <f>VLOOKUP(F930,对应表!AY:BA,3,FALSE)</f>
        <v>1</v>
      </c>
      <c r="AG930" s="19">
        <f>VLOOKUP(F930,对应表!AY:BA,2,FALSE)</f>
        <v>1</v>
      </c>
      <c r="AH930" s="25" t="str">
        <f>VLOOKUP(F930,特效对应!F:G,2,FALSE)</f>
        <v>attackex</v>
      </c>
      <c r="AJ930">
        <f t="shared" si="260"/>
        <v>4</v>
      </c>
      <c r="AQ930" s="6" t="str">
        <f>_xlfn.IFNA(IF(IF($AK930=AQ$5,VLOOKUP(AL930,buff!$K:$L,2,FALSE),"")=0,"",IF($AK930=AQ$5,VLOOKUP(AL930,buff!$K:$L,2,FALSE),"")),"")</f>
        <v/>
      </c>
      <c r="AR930" s="6" t="str">
        <f>_xlfn.IFNA(IF(IF($AK930=AR$5,VLOOKUP(AM930,buff!$K:$L,2,FALSE),"")=0,"",IF($AK930=AR$5,VLOOKUP(AM930,buff!$K:$L,2,FALSE),"")),"")</f>
        <v/>
      </c>
      <c r="AS930" s="6" t="str">
        <f>_xlfn.IFNA(IF(IF($AK930=AS$5,VLOOKUP(AN930,buff!$K:$L,2,FALSE),"")=0,"",IF($AK930=AS$5,VLOOKUP(AN930,buff!$K:$L,2,FALSE),"")),"")</f>
        <v/>
      </c>
      <c r="AT930" s="6" t="str">
        <f>_xlfn.IFNA(IF(IF($AK930=AT$5,VLOOKUP(AO930,buff!$K:$L,2,FALSE),"")=0,"",IF($AK930=AT$5,VLOOKUP(AO930,buff!$K:$L,2,FALSE),"")),"")</f>
        <v/>
      </c>
      <c r="AU930" s="6" t="str">
        <f>_xlfn.IFNA(IF(IF($AK930=AU$5,VLOOKUP(AP930,buff!$K:$L,2,FALSE),"")=0,"",IF($AK930=AU$5,VLOOKUP(AP930,buff!$K:$L,2,FALSE),"")),"")</f>
        <v/>
      </c>
      <c r="AV930" s="6" t="str">
        <f>_xlfn.IFNA(IF(IF($AK930=AV$5,VLOOKUP(AL930,buff!$K:$L,2,FALSE),"")=0,"",IF($AK930=AV$5,VLOOKUP(AL930,buff!$K:$L,2,FALSE),"")),"")</f>
        <v/>
      </c>
      <c r="AW930" s="6" t="str">
        <f>_xlfn.IFNA(IF(IF($AK930=AW$5,VLOOKUP(AM930,buff!$K:$L,2,FALSE),"")=0,"",IF($AK930=AW$5,VLOOKUP(AM930,buff!$K:$L,2,FALSE),"")),"")</f>
        <v/>
      </c>
      <c r="AX930" s="6" t="str">
        <f>_xlfn.IFNA(IF(IF($AK930=AX$5,VLOOKUP(AN930,buff!$K:$L,2,FALSE),"")=0,"",IF($AK930=AX$5,VLOOKUP(AN930,buff!$K:$L,2,FALSE),"")),"")</f>
        <v/>
      </c>
      <c r="AY930" s="6" t="str">
        <f>_xlfn.IFNA(IF(IF($AK930=AY$5,VLOOKUP(AO930,buff!$K:$L,2,FALSE),"")=0,"",IF($AK930=AY$5,VLOOKUP(AO930,buff!$K:$L,2,FALSE),"")),"")</f>
        <v/>
      </c>
      <c r="AZ930" s="6" t="str">
        <f>_xlfn.IFNA(IF(IF($AK930=AZ$5,VLOOKUP(AP930,buff!$K:$L,2,FALSE),"")=0,"",IF($AK930=AZ$5,VLOOKUP(AP930,buff!$K:$L,2,FALSE),"")),"")</f>
        <v/>
      </c>
      <c r="BA930" s="6" t="e">
        <f>VLOOKUP(AL930,buff!$K:$P,6,FALSE)</f>
        <v>#N/A</v>
      </c>
      <c r="BB930" s="6" t="e">
        <f>VLOOKUP(AM930,buff!$K:$P,6,FALSE)</f>
        <v>#N/A</v>
      </c>
      <c r="BC930" s="6" t="e">
        <f>VLOOKUP(AN930,buff!$K:$P,6,FALSE)</f>
        <v>#N/A</v>
      </c>
      <c r="BD930">
        <f t="shared" si="248"/>
        <v>2</v>
      </c>
      <c r="BE930">
        <f t="shared" si="249"/>
        <v>1</v>
      </c>
      <c r="BF930" s="22">
        <f t="shared" si="250"/>
        <v>101602</v>
      </c>
    </row>
    <row r="931" spans="1:58" x14ac:dyDescent="0.15">
      <c r="A931" t="str">
        <f t="shared" si="252"/>
        <v>柯拉主动技能2等级5</v>
      </c>
      <c r="B931" s="8">
        <f t="shared" si="253"/>
        <v>10160205</v>
      </c>
      <c r="C931" s="8" t="str">
        <f>VLOOKUP(G931,角色!A:B,2,FALSE)</f>
        <v>柯拉</v>
      </c>
      <c r="D931" s="8" t="str">
        <f t="shared" si="254"/>
        <v>主动技能2</v>
      </c>
      <c r="E931" s="8">
        <f t="shared" si="247"/>
        <v>5</v>
      </c>
      <c r="F931" s="8">
        <f t="shared" si="255"/>
        <v>2</v>
      </c>
      <c r="G931" s="8">
        <f t="shared" si="256"/>
        <v>16</v>
      </c>
      <c r="H931" s="4" t="s">
        <v>979</v>
      </c>
      <c r="I931" s="20" t="str">
        <f t="shared" si="257"/>
        <v>对敌方单体攻击，造成150%攻击力（+1867）点伤害。</v>
      </c>
      <c r="J931" s="20" t="s">
        <v>277</v>
      </c>
      <c r="K931" s="21" t="s">
        <v>102</v>
      </c>
      <c r="L931" s="20" t="s">
        <v>106</v>
      </c>
      <c r="M931" s="4"/>
      <c r="N931" s="4">
        <v>100</v>
      </c>
      <c r="O931" s="20">
        <f>VLOOKUP(L931,对应表!BK:BL,2,FALSE)</f>
        <v>0</v>
      </c>
      <c r="P931" s="25" t="str">
        <f>_xlfn.IFNA(VLOOKUP(G931,角色!V:AE,主动技能!F931+1,FALSE),"")</f>
        <v>eff_yuezhiwu|||</v>
      </c>
      <c r="Q931" s="25">
        <f>(VLOOKUP(G931,角色!V:AE,主动技能!F931+4,FALSE))</f>
        <v>1</v>
      </c>
      <c r="R931" s="25">
        <v>0</v>
      </c>
      <c r="S931" s="25">
        <v>0</v>
      </c>
      <c r="T931" s="6" t="str">
        <f t="shared" si="258"/>
        <v/>
      </c>
      <c r="U931" s="6" t="str">
        <f t="shared" si="259"/>
        <v/>
      </c>
      <c r="V931" s="19" t="str">
        <f>VLOOKUP(G931,角色!AW:BC,主动技能!F931+1,FALSE)</f>
        <v>skill_14</v>
      </c>
      <c r="Y931">
        <f t="shared" si="245"/>
        <v>0</v>
      </c>
      <c r="Z931" s="19">
        <f>IF(VLOOKUP(C931,角色!CC:CI,主动技能!F931*2,FALSE)=0,"",VLOOKUP(C931,角色!CC:CI,主动技能!F931*2,FALSE))</f>
        <v>150</v>
      </c>
      <c r="AA931" s="19">
        <f>IF(VLOOKUP(C931,角色!CC:CI,主动技能!F931*2+1,FALSE)=0,0,VLOOKUP(C931,角色!CC:CI,主动技能!F931*2+1,FALSE))</f>
        <v>50</v>
      </c>
      <c r="AB931" s="19">
        <f>IF(INT(VLOOKUP(E931,角色属性概况!I:M,3,FALSE)*AA931/100)=0,"",(INT(VLOOKUP(E931,角色属性概况!I:M,3,FALSE)*AA931/100)))</f>
        <v>1867</v>
      </c>
      <c r="AE931" s="25">
        <f>(VLOOKUP(G931,角色!V:AE,主动技能!F931+7,FALSE))</f>
        <v>1</v>
      </c>
      <c r="AF931" s="19">
        <f>VLOOKUP(F931,对应表!AY:BA,3,FALSE)</f>
        <v>1</v>
      </c>
      <c r="AG931" s="19">
        <f>VLOOKUP(F931,对应表!AY:BA,2,FALSE)</f>
        <v>1</v>
      </c>
      <c r="AH931" s="25" t="str">
        <f>VLOOKUP(F931,特效对应!F:G,2,FALSE)</f>
        <v>attackex</v>
      </c>
      <c r="AJ931">
        <f t="shared" si="260"/>
        <v>5</v>
      </c>
      <c r="AQ931" s="6" t="str">
        <f>_xlfn.IFNA(IF(IF($AK931=AQ$5,VLOOKUP(AL931,buff!$K:$L,2,FALSE),"")=0,"",IF($AK931=AQ$5,VLOOKUP(AL931,buff!$K:$L,2,FALSE),"")),"")</f>
        <v/>
      </c>
      <c r="AR931" s="6" t="str">
        <f>_xlfn.IFNA(IF(IF($AK931=AR$5,VLOOKUP(AM931,buff!$K:$L,2,FALSE),"")=0,"",IF($AK931=AR$5,VLOOKUP(AM931,buff!$K:$L,2,FALSE),"")),"")</f>
        <v/>
      </c>
      <c r="AS931" s="6" t="str">
        <f>_xlfn.IFNA(IF(IF($AK931=AS$5,VLOOKUP(AN931,buff!$K:$L,2,FALSE),"")=0,"",IF($AK931=AS$5,VLOOKUP(AN931,buff!$K:$L,2,FALSE),"")),"")</f>
        <v/>
      </c>
      <c r="AT931" s="6" t="str">
        <f>_xlfn.IFNA(IF(IF($AK931=AT$5,VLOOKUP(AO931,buff!$K:$L,2,FALSE),"")=0,"",IF($AK931=AT$5,VLOOKUP(AO931,buff!$K:$L,2,FALSE),"")),"")</f>
        <v/>
      </c>
      <c r="AU931" s="6" t="str">
        <f>_xlfn.IFNA(IF(IF($AK931=AU$5,VLOOKUP(AP931,buff!$K:$L,2,FALSE),"")=0,"",IF($AK931=AU$5,VLOOKUP(AP931,buff!$K:$L,2,FALSE),"")),"")</f>
        <v/>
      </c>
      <c r="AV931" s="6" t="str">
        <f>_xlfn.IFNA(IF(IF($AK931=AV$5,VLOOKUP(AL931,buff!$K:$L,2,FALSE),"")=0,"",IF($AK931=AV$5,VLOOKUP(AL931,buff!$K:$L,2,FALSE),"")),"")</f>
        <v/>
      </c>
      <c r="AW931" s="6" t="str">
        <f>_xlfn.IFNA(IF(IF($AK931=AW$5,VLOOKUP(AM931,buff!$K:$L,2,FALSE),"")=0,"",IF($AK931=AW$5,VLOOKUP(AM931,buff!$K:$L,2,FALSE),"")),"")</f>
        <v/>
      </c>
      <c r="AX931" s="6" t="str">
        <f>_xlfn.IFNA(IF(IF($AK931=AX$5,VLOOKUP(AN931,buff!$K:$L,2,FALSE),"")=0,"",IF($AK931=AX$5,VLOOKUP(AN931,buff!$K:$L,2,FALSE),"")),"")</f>
        <v/>
      </c>
      <c r="AY931" s="6" t="str">
        <f>_xlfn.IFNA(IF(IF($AK931=AY$5,VLOOKUP(AO931,buff!$K:$L,2,FALSE),"")=0,"",IF($AK931=AY$5,VLOOKUP(AO931,buff!$K:$L,2,FALSE),"")),"")</f>
        <v/>
      </c>
      <c r="AZ931" s="6" t="str">
        <f>_xlfn.IFNA(IF(IF($AK931=AZ$5,VLOOKUP(AP931,buff!$K:$L,2,FALSE),"")=0,"",IF($AK931=AZ$5,VLOOKUP(AP931,buff!$K:$L,2,FALSE),"")),"")</f>
        <v/>
      </c>
      <c r="BA931" s="6" t="e">
        <f>VLOOKUP(AL931,buff!$K:$P,6,FALSE)</f>
        <v>#N/A</v>
      </c>
      <c r="BB931" s="6" t="e">
        <f>VLOOKUP(AM931,buff!$K:$P,6,FALSE)</f>
        <v>#N/A</v>
      </c>
      <c r="BC931" s="6" t="e">
        <f>VLOOKUP(AN931,buff!$K:$P,6,FALSE)</f>
        <v>#N/A</v>
      </c>
      <c r="BD931">
        <f t="shared" si="248"/>
        <v>2</v>
      </c>
      <c r="BE931">
        <f t="shared" si="249"/>
        <v>1</v>
      </c>
      <c r="BF931" s="22">
        <f t="shared" si="250"/>
        <v>101602</v>
      </c>
    </row>
    <row r="932" spans="1:58" x14ac:dyDescent="0.15">
      <c r="A932" t="str">
        <f t="shared" si="252"/>
        <v>柯拉主动技能2等级6</v>
      </c>
      <c r="B932" s="8">
        <f t="shared" si="253"/>
        <v>10160206</v>
      </c>
      <c r="C932" s="8" t="str">
        <f>VLOOKUP(G932,角色!A:B,2,FALSE)</f>
        <v>柯拉</v>
      </c>
      <c r="D932" s="8" t="str">
        <f t="shared" si="254"/>
        <v>主动技能2</v>
      </c>
      <c r="E932" s="8">
        <f t="shared" si="247"/>
        <v>6</v>
      </c>
      <c r="F932" s="8">
        <f t="shared" si="255"/>
        <v>2</v>
      </c>
      <c r="G932" s="8">
        <f t="shared" si="256"/>
        <v>16</v>
      </c>
      <c r="H932" s="4" t="s">
        <v>979</v>
      </c>
      <c r="I932" s="20" t="str">
        <f t="shared" si="257"/>
        <v>对敌方单体攻击，造成150%攻击力（+2745）点伤害。</v>
      </c>
      <c r="J932" s="20" t="s">
        <v>277</v>
      </c>
      <c r="K932" s="21" t="s">
        <v>102</v>
      </c>
      <c r="L932" s="20" t="s">
        <v>106</v>
      </c>
      <c r="M932" s="4"/>
      <c r="N932" s="4">
        <v>100</v>
      </c>
      <c r="O932" s="20">
        <f>VLOOKUP(L932,对应表!BK:BL,2,FALSE)</f>
        <v>0</v>
      </c>
      <c r="P932" s="25" t="str">
        <f>_xlfn.IFNA(VLOOKUP(G932,角色!V:AE,主动技能!F932+1,FALSE),"")</f>
        <v>eff_yuezhiwu|||</v>
      </c>
      <c r="Q932" s="25">
        <f>(VLOOKUP(G932,角色!V:AE,主动技能!F932+4,FALSE))</f>
        <v>1</v>
      </c>
      <c r="R932" s="25">
        <v>0</v>
      </c>
      <c r="S932" s="25">
        <v>0</v>
      </c>
      <c r="T932" s="6" t="str">
        <f t="shared" si="258"/>
        <v/>
      </c>
      <c r="U932" s="6" t="str">
        <f t="shared" si="259"/>
        <v/>
      </c>
      <c r="V932" s="19" t="str">
        <f>VLOOKUP(G932,角色!AW:BC,主动技能!F932+1,FALSE)</f>
        <v>skill_14</v>
      </c>
      <c r="Y932">
        <f t="shared" si="245"/>
        <v>0</v>
      </c>
      <c r="Z932" s="19">
        <f>IF(VLOOKUP(C932,角色!CC:CI,主动技能!F932*2,FALSE)=0,"",VLOOKUP(C932,角色!CC:CI,主动技能!F932*2,FALSE))</f>
        <v>150</v>
      </c>
      <c r="AA932" s="19">
        <f>IF(VLOOKUP(C932,角色!CC:CI,主动技能!F932*2+1,FALSE)=0,0,VLOOKUP(C932,角色!CC:CI,主动技能!F932*2+1,FALSE))</f>
        <v>50</v>
      </c>
      <c r="AB932" s="19">
        <f>IF(INT(VLOOKUP(E932,角色属性概况!I:M,3,FALSE)*AA932/100)=0,"",(INT(VLOOKUP(E932,角色属性概况!I:M,3,FALSE)*AA932/100)))</f>
        <v>2745</v>
      </c>
      <c r="AE932" s="25">
        <f>(VLOOKUP(G932,角色!V:AE,主动技能!F932+7,FALSE))</f>
        <v>1</v>
      </c>
      <c r="AF932" s="19">
        <f>VLOOKUP(F932,对应表!AY:BA,3,FALSE)</f>
        <v>1</v>
      </c>
      <c r="AG932" s="19">
        <f>VLOOKUP(F932,对应表!AY:BA,2,FALSE)</f>
        <v>1</v>
      </c>
      <c r="AH932" s="25" t="str">
        <f>VLOOKUP(F932,特效对应!F:G,2,FALSE)</f>
        <v>attackex</v>
      </c>
      <c r="AJ932">
        <f t="shared" si="260"/>
        <v>6</v>
      </c>
      <c r="AQ932" s="6" t="str">
        <f>_xlfn.IFNA(IF(IF($AK932=AQ$5,VLOOKUP(AL932,buff!$K:$L,2,FALSE),"")=0,"",IF($AK932=AQ$5,VLOOKUP(AL932,buff!$K:$L,2,FALSE),"")),"")</f>
        <v/>
      </c>
      <c r="AR932" s="6" t="str">
        <f>_xlfn.IFNA(IF(IF($AK932=AR$5,VLOOKUP(AM932,buff!$K:$L,2,FALSE),"")=0,"",IF($AK932=AR$5,VLOOKUP(AM932,buff!$K:$L,2,FALSE),"")),"")</f>
        <v/>
      </c>
      <c r="AS932" s="6" t="str">
        <f>_xlfn.IFNA(IF(IF($AK932=AS$5,VLOOKUP(AN932,buff!$K:$L,2,FALSE),"")=0,"",IF($AK932=AS$5,VLOOKUP(AN932,buff!$K:$L,2,FALSE),"")),"")</f>
        <v/>
      </c>
      <c r="AT932" s="6" t="str">
        <f>_xlfn.IFNA(IF(IF($AK932=AT$5,VLOOKUP(AO932,buff!$K:$L,2,FALSE),"")=0,"",IF($AK932=AT$5,VLOOKUP(AO932,buff!$K:$L,2,FALSE),"")),"")</f>
        <v/>
      </c>
      <c r="AU932" s="6" t="str">
        <f>_xlfn.IFNA(IF(IF($AK932=AU$5,VLOOKUP(AP932,buff!$K:$L,2,FALSE),"")=0,"",IF($AK932=AU$5,VLOOKUP(AP932,buff!$K:$L,2,FALSE),"")),"")</f>
        <v/>
      </c>
      <c r="AV932" s="6" t="str">
        <f>_xlfn.IFNA(IF(IF($AK932=AV$5,VLOOKUP(AL932,buff!$K:$L,2,FALSE),"")=0,"",IF($AK932=AV$5,VLOOKUP(AL932,buff!$K:$L,2,FALSE),"")),"")</f>
        <v/>
      </c>
      <c r="AW932" s="6" t="str">
        <f>_xlfn.IFNA(IF(IF($AK932=AW$5,VLOOKUP(AM932,buff!$K:$L,2,FALSE),"")=0,"",IF($AK932=AW$5,VLOOKUP(AM932,buff!$K:$L,2,FALSE),"")),"")</f>
        <v/>
      </c>
      <c r="AX932" s="6" t="str">
        <f>_xlfn.IFNA(IF(IF($AK932=AX$5,VLOOKUP(AN932,buff!$K:$L,2,FALSE),"")=0,"",IF($AK932=AX$5,VLOOKUP(AN932,buff!$K:$L,2,FALSE),"")),"")</f>
        <v/>
      </c>
      <c r="AY932" s="6" t="str">
        <f>_xlfn.IFNA(IF(IF($AK932=AY$5,VLOOKUP(AO932,buff!$K:$L,2,FALSE),"")=0,"",IF($AK932=AY$5,VLOOKUP(AO932,buff!$K:$L,2,FALSE),"")),"")</f>
        <v/>
      </c>
      <c r="AZ932" s="6" t="str">
        <f>_xlfn.IFNA(IF(IF($AK932=AZ$5,VLOOKUP(AP932,buff!$K:$L,2,FALSE),"")=0,"",IF($AK932=AZ$5,VLOOKUP(AP932,buff!$K:$L,2,FALSE),"")),"")</f>
        <v/>
      </c>
      <c r="BA932" s="6" t="e">
        <f>VLOOKUP(AL932,buff!$K:$P,6,FALSE)</f>
        <v>#N/A</v>
      </c>
      <c r="BB932" s="6" t="e">
        <f>VLOOKUP(AM932,buff!$K:$P,6,FALSE)</f>
        <v>#N/A</v>
      </c>
      <c r="BC932" s="6" t="e">
        <f>VLOOKUP(AN932,buff!$K:$P,6,FALSE)</f>
        <v>#N/A</v>
      </c>
      <c r="BD932">
        <f t="shared" si="248"/>
        <v>2</v>
      </c>
      <c r="BE932">
        <f t="shared" si="249"/>
        <v>1</v>
      </c>
      <c r="BF932" s="22">
        <f t="shared" si="250"/>
        <v>101602</v>
      </c>
    </row>
    <row r="933" spans="1:58" x14ac:dyDescent="0.15">
      <c r="A933" t="str">
        <f t="shared" si="252"/>
        <v>柯拉主动技能2等级7</v>
      </c>
      <c r="B933" s="8">
        <f t="shared" si="253"/>
        <v>10160207</v>
      </c>
      <c r="C933" s="8" t="str">
        <f>VLOOKUP(G933,角色!A:B,2,FALSE)</f>
        <v>柯拉</v>
      </c>
      <c r="D933" s="8" t="str">
        <f t="shared" si="254"/>
        <v>主动技能2</v>
      </c>
      <c r="E933" s="8">
        <f t="shared" si="247"/>
        <v>7</v>
      </c>
      <c r="F933" s="8">
        <f t="shared" si="255"/>
        <v>2</v>
      </c>
      <c r="G933" s="8">
        <f t="shared" si="256"/>
        <v>16</v>
      </c>
      <c r="H933" s="4" t="s">
        <v>979</v>
      </c>
      <c r="I933" s="20" t="str">
        <f t="shared" si="257"/>
        <v>对敌方单体攻击，造成150%攻击力（+3989）点伤害。</v>
      </c>
      <c r="J933" s="20" t="s">
        <v>277</v>
      </c>
      <c r="K933" s="21" t="s">
        <v>102</v>
      </c>
      <c r="L933" s="20" t="s">
        <v>106</v>
      </c>
      <c r="M933" s="4"/>
      <c r="N933" s="4">
        <v>100</v>
      </c>
      <c r="O933" s="20">
        <f>VLOOKUP(L933,对应表!BK:BL,2,FALSE)</f>
        <v>0</v>
      </c>
      <c r="P933" s="25" t="str">
        <f>_xlfn.IFNA(VLOOKUP(G933,角色!V:AE,主动技能!F933+1,FALSE),"")</f>
        <v>eff_yuezhiwu|||</v>
      </c>
      <c r="Q933" s="25">
        <f>(VLOOKUP(G933,角色!V:AE,主动技能!F933+4,FALSE))</f>
        <v>1</v>
      </c>
      <c r="R933" s="25">
        <v>0</v>
      </c>
      <c r="S933" s="25">
        <v>0</v>
      </c>
      <c r="T933" s="6" t="str">
        <f t="shared" si="258"/>
        <v/>
      </c>
      <c r="U933" s="6" t="str">
        <f t="shared" si="259"/>
        <v/>
      </c>
      <c r="V933" s="19" t="str">
        <f>VLOOKUP(G933,角色!AW:BC,主动技能!F933+1,FALSE)</f>
        <v>skill_14</v>
      </c>
      <c r="Y933">
        <f t="shared" si="245"/>
        <v>0</v>
      </c>
      <c r="Z933" s="19">
        <f>IF(VLOOKUP(C933,角色!CC:CI,主动技能!F933*2,FALSE)=0,"",VLOOKUP(C933,角色!CC:CI,主动技能!F933*2,FALSE))</f>
        <v>150</v>
      </c>
      <c r="AA933" s="19">
        <f>IF(VLOOKUP(C933,角色!CC:CI,主动技能!F933*2+1,FALSE)=0,0,VLOOKUP(C933,角色!CC:CI,主动技能!F933*2+1,FALSE))</f>
        <v>50</v>
      </c>
      <c r="AB933" s="19">
        <f>IF(INT(VLOOKUP(E933,角色属性概况!I:M,3,FALSE)*AA933/100)=0,"",(INT(VLOOKUP(E933,角色属性概况!I:M,3,FALSE)*AA933/100)))</f>
        <v>3989</v>
      </c>
      <c r="AE933" s="25">
        <f>(VLOOKUP(G933,角色!V:AE,主动技能!F933+7,FALSE))</f>
        <v>1</v>
      </c>
      <c r="AF933" s="19">
        <f>VLOOKUP(F933,对应表!AY:BA,3,FALSE)</f>
        <v>1</v>
      </c>
      <c r="AG933" s="19">
        <f>VLOOKUP(F933,对应表!AY:BA,2,FALSE)</f>
        <v>1</v>
      </c>
      <c r="AH933" s="25" t="str">
        <f>VLOOKUP(F933,特效对应!F:G,2,FALSE)</f>
        <v>attackex</v>
      </c>
      <c r="AJ933">
        <f t="shared" si="260"/>
        <v>7</v>
      </c>
      <c r="AQ933" s="6" t="str">
        <f>_xlfn.IFNA(IF(IF($AK933=AQ$5,VLOOKUP(AL933,buff!$K:$L,2,FALSE),"")=0,"",IF($AK933=AQ$5,VLOOKUP(AL933,buff!$K:$L,2,FALSE),"")),"")</f>
        <v/>
      </c>
      <c r="AR933" s="6" t="str">
        <f>_xlfn.IFNA(IF(IF($AK933=AR$5,VLOOKUP(AM933,buff!$K:$L,2,FALSE),"")=0,"",IF($AK933=AR$5,VLOOKUP(AM933,buff!$K:$L,2,FALSE),"")),"")</f>
        <v/>
      </c>
      <c r="AS933" s="6" t="str">
        <f>_xlfn.IFNA(IF(IF($AK933=AS$5,VLOOKUP(AN933,buff!$K:$L,2,FALSE),"")=0,"",IF($AK933=AS$5,VLOOKUP(AN933,buff!$K:$L,2,FALSE),"")),"")</f>
        <v/>
      </c>
      <c r="AT933" s="6" t="str">
        <f>_xlfn.IFNA(IF(IF($AK933=AT$5,VLOOKUP(AO933,buff!$K:$L,2,FALSE),"")=0,"",IF($AK933=AT$5,VLOOKUP(AO933,buff!$K:$L,2,FALSE),"")),"")</f>
        <v/>
      </c>
      <c r="AU933" s="6" t="str">
        <f>_xlfn.IFNA(IF(IF($AK933=AU$5,VLOOKUP(AP933,buff!$K:$L,2,FALSE),"")=0,"",IF($AK933=AU$5,VLOOKUP(AP933,buff!$K:$L,2,FALSE),"")),"")</f>
        <v/>
      </c>
      <c r="AV933" s="6" t="str">
        <f>_xlfn.IFNA(IF(IF($AK933=AV$5,VLOOKUP(AL933,buff!$K:$L,2,FALSE),"")=0,"",IF($AK933=AV$5,VLOOKUP(AL933,buff!$K:$L,2,FALSE),"")),"")</f>
        <v/>
      </c>
      <c r="AW933" s="6" t="str">
        <f>_xlfn.IFNA(IF(IF($AK933=AW$5,VLOOKUP(AM933,buff!$K:$L,2,FALSE),"")=0,"",IF($AK933=AW$5,VLOOKUP(AM933,buff!$K:$L,2,FALSE),"")),"")</f>
        <v/>
      </c>
      <c r="AX933" s="6" t="str">
        <f>_xlfn.IFNA(IF(IF($AK933=AX$5,VLOOKUP(AN933,buff!$K:$L,2,FALSE),"")=0,"",IF($AK933=AX$5,VLOOKUP(AN933,buff!$K:$L,2,FALSE),"")),"")</f>
        <v/>
      </c>
      <c r="AY933" s="6" t="str">
        <f>_xlfn.IFNA(IF(IF($AK933=AY$5,VLOOKUP(AO933,buff!$K:$L,2,FALSE),"")=0,"",IF($AK933=AY$5,VLOOKUP(AO933,buff!$K:$L,2,FALSE),"")),"")</f>
        <v/>
      </c>
      <c r="AZ933" s="6" t="str">
        <f>_xlfn.IFNA(IF(IF($AK933=AZ$5,VLOOKUP(AP933,buff!$K:$L,2,FALSE),"")=0,"",IF($AK933=AZ$5,VLOOKUP(AP933,buff!$K:$L,2,FALSE),"")),"")</f>
        <v/>
      </c>
      <c r="BA933" s="6" t="e">
        <f>VLOOKUP(AL933,buff!$K:$P,6,FALSE)</f>
        <v>#N/A</v>
      </c>
      <c r="BB933" s="6" t="e">
        <f>VLOOKUP(AM933,buff!$K:$P,6,FALSE)</f>
        <v>#N/A</v>
      </c>
      <c r="BC933" s="6" t="e">
        <f>VLOOKUP(AN933,buff!$K:$P,6,FALSE)</f>
        <v>#N/A</v>
      </c>
      <c r="BD933">
        <f t="shared" si="248"/>
        <v>2</v>
      </c>
      <c r="BE933">
        <f t="shared" si="249"/>
        <v>1</v>
      </c>
      <c r="BF933" s="22">
        <f t="shared" si="250"/>
        <v>101602</v>
      </c>
    </row>
    <row r="934" spans="1:58" x14ac:dyDescent="0.15">
      <c r="A934" t="str">
        <f t="shared" si="252"/>
        <v>柯拉主动技能2等级8</v>
      </c>
      <c r="B934" s="8">
        <f t="shared" si="253"/>
        <v>10160208</v>
      </c>
      <c r="C934" s="8" t="str">
        <f>VLOOKUP(G934,角色!A:B,2,FALSE)</f>
        <v>柯拉</v>
      </c>
      <c r="D934" s="8" t="str">
        <f t="shared" si="254"/>
        <v>主动技能2</v>
      </c>
      <c r="E934" s="8">
        <f t="shared" si="247"/>
        <v>8</v>
      </c>
      <c r="F934" s="8">
        <f t="shared" si="255"/>
        <v>2</v>
      </c>
      <c r="G934" s="8">
        <f t="shared" si="256"/>
        <v>16</v>
      </c>
      <c r="H934" s="4" t="s">
        <v>979</v>
      </c>
      <c r="I934" s="20" t="str">
        <f t="shared" si="257"/>
        <v>对敌方单体攻击，造成150%攻击力（+5748）点伤害。</v>
      </c>
      <c r="J934" s="20" t="s">
        <v>277</v>
      </c>
      <c r="K934" s="21" t="s">
        <v>102</v>
      </c>
      <c r="L934" s="20" t="s">
        <v>106</v>
      </c>
      <c r="M934" s="4"/>
      <c r="N934" s="4">
        <v>100</v>
      </c>
      <c r="O934" s="20">
        <f>VLOOKUP(L934,对应表!BK:BL,2,FALSE)</f>
        <v>0</v>
      </c>
      <c r="P934" s="25" t="str">
        <f>_xlfn.IFNA(VLOOKUP(G934,角色!V:AE,主动技能!F934+1,FALSE),"")</f>
        <v>eff_yuezhiwu|||</v>
      </c>
      <c r="Q934" s="25">
        <f>(VLOOKUP(G934,角色!V:AE,主动技能!F934+4,FALSE))</f>
        <v>1</v>
      </c>
      <c r="R934" s="25">
        <v>0</v>
      </c>
      <c r="S934" s="25">
        <v>0</v>
      </c>
      <c r="T934" s="6" t="str">
        <f t="shared" si="258"/>
        <v/>
      </c>
      <c r="U934" s="6" t="str">
        <f t="shared" si="259"/>
        <v/>
      </c>
      <c r="V934" s="19" t="str">
        <f>VLOOKUP(G934,角色!AW:BC,主动技能!F934+1,FALSE)</f>
        <v>skill_14</v>
      </c>
      <c r="Y934">
        <f t="shared" si="245"/>
        <v>0</v>
      </c>
      <c r="Z934" s="19">
        <f>IF(VLOOKUP(C934,角色!CC:CI,主动技能!F934*2,FALSE)=0,"",VLOOKUP(C934,角色!CC:CI,主动技能!F934*2,FALSE))</f>
        <v>150</v>
      </c>
      <c r="AA934" s="19">
        <f>IF(VLOOKUP(C934,角色!CC:CI,主动技能!F934*2+1,FALSE)=0,0,VLOOKUP(C934,角色!CC:CI,主动技能!F934*2+1,FALSE))</f>
        <v>50</v>
      </c>
      <c r="AB934" s="19">
        <f>IF(INT(VLOOKUP(E934,角色属性概况!I:M,3,FALSE)*AA934/100)=0,"",(INT(VLOOKUP(E934,角色属性概况!I:M,3,FALSE)*AA934/100)))</f>
        <v>5748</v>
      </c>
      <c r="AE934" s="25">
        <f>(VLOOKUP(G934,角色!V:AE,主动技能!F934+7,FALSE))</f>
        <v>1</v>
      </c>
      <c r="AF934" s="19">
        <f>VLOOKUP(F934,对应表!AY:BA,3,FALSE)</f>
        <v>1</v>
      </c>
      <c r="AG934" s="19">
        <f>VLOOKUP(F934,对应表!AY:BA,2,FALSE)</f>
        <v>1</v>
      </c>
      <c r="AH934" s="25" t="str">
        <f>VLOOKUP(F934,特效对应!F:G,2,FALSE)</f>
        <v>attackex</v>
      </c>
      <c r="AJ934">
        <f t="shared" si="260"/>
        <v>8</v>
      </c>
      <c r="AQ934" s="6" t="str">
        <f>_xlfn.IFNA(IF(IF($AK934=AQ$5,VLOOKUP(AL934,buff!$K:$L,2,FALSE),"")=0,"",IF($AK934=AQ$5,VLOOKUP(AL934,buff!$K:$L,2,FALSE),"")),"")</f>
        <v/>
      </c>
      <c r="AR934" s="6" t="str">
        <f>_xlfn.IFNA(IF(IF($AK934=AR$5,VLOOKUP(AM934,buff!$K:$L,2,FALSE),"")=0,"",IF($AK934=AR$5,VLOOKUP(AM934,buff!$K:$L,2,FALSE),"")),"")</f>
        <v/>
      </c>
      <c r="AS934" s="6" t="str">
        <f>_xlfn.IFNA(IF(IF($AK934=AS$5,VLOOKUP(AN934,buff!$K:$L,2,FALSE),"")=0,"",IF($AK934=AS$5,VLOOKUP(AN934,buff!$K:$L,2,FALSE),"")),"")</f>
        <v/>
      </c>
      <c r="AT934" s="6" t="str">
        <f>_xlfn.IFNA(IF(IF($AK934=AT$5,VLOOKUP(AO934,buff!$K:$L,2,FALSE),"")=0,"",IF($AK934=AT$5,VLOOKUP(AO934,buff!$K:$L,2,FALSE),"")),"")</f>
        <v/>
      </c>
      <c r="AU934" s="6" t="str">
        <f>_xlfn.IFNA(IF(IF($AK934=AU$5,VLOOKUP(AP934,buff!$K:$L,2,FALSE),"")=0,"",IF($AK934=AU$5,VLOOKUP(AP934,buff!$K:$L,2,FALSE),"")),"")</f>
        <v/>
      </c>
      <c r="AV934" s="6" t="str">
        <f>_xlfn.IFNA(IF(IF($AK934=AV$5,VLOOKUP(AL934,buff!$K:$L,2,FALSE),"")=0,"",IF($AK934=AV$5,VLOOKUP(AL934,buff!$K:$L,2,FALSE),"")),"")</f>
        <v/>
      </c>
      <c r="AW934" s="6" t="str">
        <f>_xlfn.IFNA(IF(IF($AK934=AW$5,VLOOKUP(AM934,buff!$K:$L,2,FALSE),"")=0,"",IF($AK934=AW$5,VLOOKUP(AM934,buff!$K:$L,2,FALSE),"")),"")</f>
        <v/>
      </c>
      <c r="AX934" s="6" t="str">
        <f>_xlfn.IFNA(IF(IF($AK934=AX$5,VLOOKUP(AN934,buff!$K:$L,2,FALSE),"")=0,"",IF($AK934=AX$5,VLOOKUP(AN934,buff!$K:$L,2,FALSE),"")),"")</f>
        <v/>
      </c>
      <c r="AY934" s="6" t="str">
        <f>_xlfn.IFNA(IF(IF($AK934=AY$5,VLOOKUP(AO934,buff!$K:$L,2,FALSE),"")=0,"",IF($AK934=AY$5,VLOOKUP(AO934,buff!$K:$L,2,FALSE),"")),"")</f>
        <v/>
      </c>
      <c r="AZ934" s="6" t="str">
        <f>_xlfn.IFNA(IF(IF($AK934=AZ$5,VLOOKUP(AP934,buff!$K:$L,2,FALSE),"")=0,"",IF($AK934=AZ$5,VLOOKUP(AP934,buff!$K:$L,2,FALSE),"")),"")</f>
        <v/>
      </c>
      <c r="BA934" s="6" t="e">
        <f>VLOOKUP(AL934,buff!$K:$P,6,FALSE)</f>
        <v>#N/A</v>
      </c>
      <c r="BB934" s="6" t="e">
        <f>VLOOKUP(AM934,buff!$K:$P,6,FALSE)</f>
        <v>#N/A</v>
      </c>
      <c r="BC934" s="6" t="e">
        <f>VLOOKUP(AN934,buff!$K:$P,6,FALSE)</f>
        <v>#N/A</v>
      </c>
      <c r="BD934">
        <f t="shared" si="248"/>
        <v>2</v>
      </c>
      <c r="BE934">
        <f t="shared" si="249"/>
        <v>1</v>
      </c>
      <c r="BF934" s="22">
        <f t="shared" si="250"/>
        <v>101602</v>
      </c>
    </row>
    <row r="935" spans="1:58" x14ac:dyDescent="0.15">
      <c r="A935" t="str">
        <f t="shared" si="252"/>
        <v>柯拉主动技能2等级9</v>
      </c>
      <c r="B935" s="8">
        <f t="shared" si="253"/>
        <v>10160209</v>
      </c>
      <c r="C935" s="8" t="str">
        <f>VLOOKUP(G935,角色!A:B,2,FALSE)</f>
        <v>柯拉</v>
      </c>
      <c r="D935" s="8" t="str">
        <f t="shared" si="254"/>
        <v>主动技能2</v>
      </c>
      <c r="E935" s="8">
        <f t="shared" si="247"/>
        <v>9</v>
      </c>
      <c r="F935" s="8">
        <f t="shared" si="255"/>
        <v>2</v>
      </c>
      <c r="G935" s="8">
        <f t="shared" si="256"/>
        <v>16</v>
      </c>
      <c r="H935" s="4" t="s">
        <v>979</v>
      </c>
      <c r="I935" s="20" t="str">
        <f t="shared" si="257"/>
        <v>对敌方单体攻击，造成150%攻击力（+8240）点伤害。</v>
      </c>
      <c r="J935" s="20" t="s">
        <v>277</v>
      </c>
      <c r="K935" s="21" t="s">
        <v>102</v>
      </c>
      <c r="L935" s="20" t="s">
        <v>106</v>
      </c>
      <c r="M935" s="4"/>
      <c r="N935" s="4">
        <v>100</v>
      </c>
      <c r="O935" s="20">
        <f>VLOOKUP(L935,对应表!BK:BL,2,FALSE)</f>
        <v>0</v>
      </c>
      <c r="P935" s="25" t="str">
        <f>_xlfn.IFNA(VLOOKUP(G935,角色!V:AE,主动技能!F935+1,FALSE),"")</f>
        <v>eff_yuezhiwu|||</v>
      </c>
      <c r="Q935" s="25">
        <f>(VLOOKUP(G935,角色!V:AE,主动技能!F935+4,FALSE))</f>
        <v>1</v>
      </c>
      <c r="R935" s="25">
        <v>0</v>
      </c>
      <c r="S935" s="25">
        <v>0</v>
      </c>
      <c r="T935" s="6" t="str">
        <f t="shared" si="258"/>
        <v/>
      </c>
      <c r="U935" s="6" t="str">
        <f t="shared" si="259"/>
        <v/>
      </c>
      <c r="V935" s="19" t="str">
        <f>VLOOKUP(G935,角色!AW:BC,主动技能!F935+1,FALSE)</f>
        <v>skill_14</v>
      </c>
      <c r="Y935">
        <f t="shared" si="245"/>
        <v>0</v>
      </c>
      <c r="Z935" s="19">
        <f>IF(VLOOKUP(C935,角色!CC:CI,主动技能!F935*2,FALSE)=0,"",VLOOKUP(C935,角色!CC:CI,主动技能!F935*2,FALSE))</f>
        <v>150</v>
      </c>
      <c r="AA935" s="19">
        <f>IF(VLOOKUP(C935,角色!CC:CI,主动技能!F935*2+1,FALSE)=0,0,VLOOKUP(C935,角色!CC:CI,主动技能!F935*2+1,FALSE))</f>
        <v>50</v>
      </c>
      <c r="AB935" s="19">
        <f>IF(INT(VLOOKUP(E935,角色属性概况!I:M,3,FALSE)*AA935/100)=0,"",(INT(VLOOKUP(E935,角色属性概况!I:M,3,FALSE)*AA935/100)))</f>
        <v>8240</v>
      </c>
      <c r="AE935" s="25">
        <f>(VLOOKUP(G935,角色!V:AE,主动技能!F935+7,FALSE))</f>
        <v>1</v>
      </c>
      <c r="AF935" s="19">
        <f>VLOOKUP(F935,对应表!AY:BA,3,FALSE)</f>
        <v>1</v>
      </c>
      <c r="AG935" s="19">
        <f>VLOOKUP(F935,对应表!AY:BA,2,FALSE)</f>
        <v>1</v>
      </c>
      <c r="AH935" s="25" t="str">
        <f>VLOOKUP(F935,特效对应!F:G,2,FALSE)</f>
        <v>attackex</v>
      </c>
      <c r="AJ935">
        <f t="shared" si="260"/>
        <v>9</v>
      </c>
      <c r="AQ935" s="6" t="str">
        <f>_xlfn.IFNA(IF(IF($AK935=AQ$5,VLOOKUP(AL935,buff!$K:$L,2,FALSE),"")=0,"",IF($AK935=AQ$5,VLOOKUP(AL935,buff!$K:$L,2,FALSE),"")),"")</f>
        <v/>
      </c>
      <c r="AR935" s="6" t="str">
        <f>_xlfn.IFNA(IF(IF($AK935=AR$5,VLOOKUP(AM935,buff!$K:$L,2,FALSE),"")=0,"",IF($AK935=AR$5,VLOOKUP(AM935,buff!$K:$L,2,FALSE),"")),"")</f>
        <v/>
      </c>
      <c r="AS935" s="6" t="str">
        <f>_xlfn.IFNA(IF(IF($AK935=AS$5,VLOOKUP(AN935,buff!$K:$L,2,FALSE),"")=0,"",IF($AK935=AS$5,VLOOKUP(AN935,buff!$K:$L,2,FALSE),"")),"")</f>
        <v/>
      </c>
      <c r="AT935" s="6" t="str">
        <f>_xlfn.IFNA(IF(IF($AK935=AT$5,VLOOKUP(AO935,buff!$K:$L,2,FALSE),"")=0,"",IF($AK935=AT$5,VLOOKUP(AO935,buff!$K:$L,2,FALSE),"")),"")</f>
        <v/>
      </c>
      <c r="AU935" s="6" t="str">
        <f>_xlfn.IFNA(IF(IF($AK935=AU$5,VLOOKUP(AP935,buff!$K:$L,2,FALSE),"")=0,"",IF($AK935=AU$5,VLOOKUP(AP935,buff!$K:$L,2,FALSE),"")),"")</f>
        <v/>
      </c>
      <c r="AV935" s="6" t="str">
        <f>_xlfn.IFNA(IF(IF($AK935=AV$5,VLOOKUP(AL935,buff!$K:$L,2,FALSE),"")=0,"",IF($AK935=AV$5,VLOOKUP(AL935,buff!$K:$L,2,FALSE),"")),"")</f>
        <v/>
      </c>
      <c r="AW935" s="6" t="str">
        <f>_xlfn.IFNA(IF(IF($AK935=AW$5,VLOOKUP(AM935,buff!$K:$L,2,FALSE),"")=0,"",IF($AK935=AW$5,VLOOKUP(AM935,buff!$K:$L,2,FALSE),"")),"")</f>
        <v/>
      </c>
      <c r="AX935" s="6" t="str">
        <f>_xlfn.IFNA(IF(IF($AK935=AX$5,VLOOKUP(AN935,buff!$K:$L,2,FALSE),"")=0,"",IF($AK935=AX$5,VLOOKUP(AN935,buff!$K:$L,2,FALSE),"")),"")</f>
        <v/>
      </c>
      <c r="AY935" s="6" t="str">
        <f>_xlfn.IFNA(IF(IF($AK935=AY$5,VLOOKUP(AO935,buff!$K:$L,2,FALSE),"")=0,"",IF($AK935=AY$5,VLOOKUP(AO935,buff!$K:$L,2,FALSE),"")),"")</f>
        <v/>
      </c>
      <c r="AZ935" s="6" t="str">
        <f>_xlfn.IFNA(IF(IF($AK935=AZ$5,VLOOKUP(AP935,buff!$K:$L,2,FALSE),"")=0,"",IF($AK935=AZ$5,VLOOKUP(AP935,buff!$K:$L,2,FALSE),"")),"")</f>
        <v/>
      </c>
      <c r="BA935" s="6" t="e">
        <f>VLOOKUP(AL935,buff!$K:$P,6,FALSE)</f>
        <v>#N/A</v>
      </c>
      <c r="BB935" s="6" t="e">
        <f>VLOOKUP(AM935,buff!$K:$P,6,FALSE)</f>
        <v>#N/A</v>
      </c>
      <c r="BC935" s="6" t="e">
        <f>VLOOKUP(AN935,buff!$K:$P,6,FALSE)</f>
        <v>#N/A</v>
      </c>
      <c r="BD935">
        <f t="shared" si="248"/>
        <v>2</v>
      </c>
      <c r="BE935">
        <f t="shared" si="249"/>
        <v>1</v>
      </c>
      <c r="BF935" s="22">
        <f t="shared" si="250"/>
        <v>101602</v>
      </c>
    </row>
    <row r="936" spans="1:58" x14ac:dyDescent="0.15">
      <c r="A936" t="str">
        <f t="shared" si="252"/>
        <v>柯拉主动技能2等级10</v>
      </c>
      <c r="B936" s="8">
        <f t="shared" si="253"/>
        <v>10160210</v>
      </c>
      <c r="C936" s="8" t="str">
        <f>VLOOKUP(G936,角色!A:B,2,FALSE)</f>
        <v>柯拉</v>
      </c>
      <c r="D936" s="8" t="str">
        <f t="shared" si="254"/>
        <v>主动技能2</v>
      </c>
      <c r="E936" s="8">
        <f t="shared" si="247"/>
        <v>10</v>
      </c>
      <c r="F936" s="8">
        <f t="shared" si="255"/>
        <v>2</v>
      </c>
      <c r="G936" s="8">
        <f t="shared" si="256"/>
        <v>16</v>
      </c>
      <c r="H936" s="4" t="s">
        <v>979</v>
      </c>
      <c r="I936" s="20" t="str">
        <f t="shared" si="257"/>
        <v>对敌方单体攻击，造成150%攻击力（+11767）点伤害。</v>
      </c>
      <c r="J936" s="20" t="s">
        <v>277</v>
      </c>
      <c r="K936" s="21" t="s">
        <v>102</v>
      </c>
      <c r="L936" s="20" t="s">
        <v>106</v>
      </c>
      <c r="M936" s="4"/>
      <c r="N936" s="4">
        <v>100</v>
      </c>
      <c r="O936" s="20">
        <f>VLOOKUP(L936,对应表!BK:BL,2,FALSE)</f>
        <v>0</v>
      </c>
      <c r="P936" s="25" t="str">
        <f>_xlfn.IFNA(VLOOKUP(G936,角色!V:AE,主动技能!F936+1,FALSE),"")</f>
        <v>eff_yuezhiwu|||</v>
      </c>
      <c r="Q936" s="25">
        <f>(VLOOKUP(G936,角色!V:AE,主动技能!F936+4,FALSE))</f>
        <v>1</v>
      </c>
      <c r="R936" s="25">
        <v>0</v>
      </c>
      <c r="S936" s="25">
        <v>0</v>
      </c>
      <c r="T936" s="6" t="str">
        <f t="shared" si="258"/>
        <v/>
      </c>
      <c r="U936" s="6" t="str">
        <f t="shared" si="259"/>
        <v/>
      </c>
      <c r="V936" s="19" t="str">
        <f>VLOOKUP(G936,角色!AW:BC,主动技能!F936+1,FALSE)</f>
        <v>skill_14</v>
      </c>
      <c r="Y936">
        <f t="shared" si="245"/>
        <v>0</v>
      </c>
      <c r="Z936" s="19">
        <f>IF(VLOOKUP(C936,角色!CC:CI,主动技能!F936*2,FALSE)=0,"",VLOOKUP(C936,角色!CC:CI,主动技能!F936*2,FALSE))</f>
        <v>150</v>
      </c>
      <c r="AA936" s="19">
        <f>IF(VLOOKUP(C936,角色!CC:CI,主动技能!F936*2+1,FALSE)=0,0,VLOOKUP(C936,角色!CC:CI,主动技能!F936*2+1,FALSE))</f>
        <v>50</v>
      </c>
      <c r="AB936" s="19">
        <f>IF(INT(VLOOKUP(E936,角色属性概况!I:M,3,FALSE)*AA936/100)=0,"",(INT(VLOOKUP(E936,角色属性概况!I:M,3,FALSE)*AA936/100)))</f>
        <v>11767</v>
      </c>
      <c r="AE936" s="25">
        <f>(VLOOKUP(G936,角色!V:AE,主动技能!F936+7,FALSE))</f>
        <v>1</v>
      </c>
      <c r="AF936" s="19">
        <f>VLOOKUP(F936,对应表!AY:BA,3,FALSE)</f>
        <v>1</v>
      </c>
      <c r="AG936" s="19">
        <f>VLOOKUP(F936,对应表!AY:BA,2,FALSE)</f>
        <v>1</v>
      </c>
      <c r="AH936" s="25" t="str">
        <f>VLOOKUP(F936,特效对应!F:G,2,FALSE)</f>
        <v>attackex</v>
      </c>
      <c r="AJ936">
        <f t="shared" si="260"/>
        <v>10</v>
      </c>
      <c r="AQ936" s="6" t="str">
        <f>_xlfn.IFNA(IF(IF($AK936=AQ$5,VLOOKUP(AL936,buff!$K:$L,2,FALSE),"")=0,"",IF($AK936=AQ$5,VLOOKUP(AL936,buff!$K:$L,2,FALSE),"")),"")</f>
        <v/>
      </c>
      <c r="AR936" s="6" t="str">
        <f>_xlfn.IFNA(IF(IF($AK936=AR$5,VLOOKUP(AM936,buff!$K:$L,2,FALSE),"")=0,"",IF($AK936=AR$5,VLOOKUP(AM936,buff!$K:$L,2,FALSE),"")),"")</f>
        <v/>
      </c>
      <c r="AS936" s="6" t="str">
        <f>_xlfn.IFNA(IF(IF($AK936=AS$5,VLOOKUP(AN936,buff!$K:$L,2,FALSE),"")=0,"",IF($AK936=AS$5,VLOOKUP(AN936,buff!$K:$L,2,FALSE),"")),"")</f>
        <v/>
      </c>
      <c r="AT936" s="6" t="str">
        <f>_xlfn.IFNA(IF(IF($AK936=AT$5,VLOOKUP(AO936,buff!$K:$L,2,FALSE),"")=0,"",IF($AK936=AT$5,VLOOKUP(AO936,buff!$K:$L,2,FALSE),"")),"")</f>
        <v/>
      </c>
      <c r="AU936" s="6" t="str">
        <f>_xlfn.IFNA(IF(IF($AK936=AU$5,VLOOKUP(AP936,buff!$K:$L,2,FALSE),"")=0,"",IF($AK936=AU$5,VLOOKUP(AP936,buff!$K:$L,2,FALSE),"")),"")</f>
        <v/>
      </c>
      <c r="AV936" s="6" t="str">
        <f>_xlfn.IFNA(IF(IF($AK936=AV$5,VLOOKUP(AL936,buff!$K:$L,2,FALSE),"")=0,"",IF($AK936=AV$5,VLOOKUP(AL936,buff!$K:$L,2,FALSE),"")),"")</f>
        <v/>
      </c>
      <c r="AW936" s="6" t="str">
        <f>_xlfn.IFNA(IF(IF($AK936=AW$5,VLOOKUP(AM936,buff!$K:$L,2,FALSE),"")=0,"",IF($AK936=AW$5,VLOOKUP(AM936,buff!$K:$L,2,FALSE),"")),"")</f>
        <v/>
      </c>
      <c r="AX936" s="6" t="str">
        <f>_xlfn.IFNA(IF(IF($AK936=AX$5,VLOOKUP(AN936,buff!$K:$L,2,FALSE),"")=0,"",IF($AK936=AX$5,VLOOKUP(AN936,buff!$K:$L,2,FALSE),"")),"")</f>
        <v/>
      </c>
      <c r="AY936" s="6" t="str">
        <f>_xlfn.IFNA(IF(IF($AK936=AY$5,VLOOKUP(AO936,buff!$K:$L,2,FALSE),"")=0,"",IF($AK936=AY$5,VLOOKUP(AO936,buff!$K:$L,2,FALSE),"")),"")</f>
        <v/>
      </c>
      <c r="AZ936" s="6" t="str">
        <f>_xlfn.IFNA(IF(IF($AK936=AZ$5,VLOOKUP(AP936,buff!$K:$L,2,FALSE),"")=0,"",IF($AK936=AZ$5,VLOOKUP(AP936,buff!$K:$L,2,FALSE),"")),"")</f>
        <v/>
      </c>
      <c r="BA936" s="6" t="e">
        <f>VLOOKUP(AL936,buff!$K:$P,6,FALSE)</f>
        <v>#N/A</v>
      </c>
      <c r="BB936" s="6" t="e">
        <f>VLOOKUP(AM936,buff!$K:$P,6,FALSE)</f>
        <v>#N/A</v>
      </c>
      <c r="BC936" s="6" t="e">
        <f>VLOOKUP(AN936,buff!$K:$P,6,FALSE)</f>
        <v>#N/A</v>
      </c>
      <c r="BD936">
        <f t="shared" si="248"/>
        <v>2</v>
      </c>
      <c r="BE936">
        <f t="shared" si="249"/>
        <v>1</v>
      </c>
      <c r="BF936" s="22">
        <f t="shared" si="250"/>
        <v>101602</v>
      </c>
    </row>
    <row r="937" spans="1:58" x14ac:dyDescent="0.15">
      <c r="A937" t="str">
        <f t="shared" si="252"/>
        <v>柯拉主动技能2等级11</v>
      </c>
      <c r="B937" s="8">
        <f t="shared" si="253"/>
        <v>10160211</v>
      </c>
      <c r="C937" s="8" t="str">
        <f>VLOOKUP(G937,角色!A:B,2,FALSE)</f>
        <v>柯拉</v>
      </c>
      <c r="D937" s="8" t="str">
        <f t="shared" si="254"/>
        <v>主动技能2</v>
      </c>
      <c r="E937" s="8">
        <f t="shared" si="247"/>
        <v>11</v>
      </c>
      <c r="F937" s="8">
        <f t="shared" si="255"/>
        <v>2</v>
      </c>
      <c r="G937" s="8">
        <f t="shared" si="256"/>
        <v>16</v>
      </c>
      <c r="H937" s="4" t="s">
        <v>979</v>
      </c>
      <c r="I937" s="20" t="str">
        <f t="shared" si="257"/>
        <v>对敌方单体攻击，造成150%攻击力（+16761）点伤害。</v>
      </c>
      <c r="J937" s="20" t="s">
        <v>277</v>
      </c>
      <c r="K937" s="21" t="s">
        <v>102</v>
      </c>
      <c r="L937" s="20" t="s">
        <v>106</v>
      </c>
      <c r="M937" s="4"/>
      <c r="N937" s="4">
        <v>100</v>
      </c>
      <c r="O937" s="20">
        <f>VLOOKUP(L937,对应表!BK:BL,2,FALSE)</f>
        <v>0</v>
      </c>
      <c r="P937" s="25" t="str">
        <f>_xlfn.IFNA(VLOOKUP(G937,角色!V:AE,主动技能!F937+1,FALSE),"")</f>
        <v>eff_yuezhiwu|||</v>
      </c>
      <c r="Q937" s="25">
        <f>(VLOOKUP(G937,角色!V:AE,主动技能!F937+4,FALSE))</f>
        <v>1</v>
      </c>
      <c r="R937" s="25">
        <v>0</v>
      </c>
      <c r="S937" s="25">
        <v>0</v>
      </c>
      <c r="T937" s="6" t="str">
        <f t="shared" si="258"/>
        <v/>
      </c>
      <c r="U937" s="6" t="str">
        <f t="shared" si="259"/>
        <v/>
      </c>
      <c r="V937" s="19" t="str">
        <f>VLOOKUP(G937,角色!AW:BC,主动技能!F937+1,FALSE)</f>
        <v>skill_14</v>
      </c>
      <c r="Y937">
        <f t="shared" si="245"/>
        <v>0</v>
      </c>
      <c r="Z937" s="19">
        <f>IF(VLOOKUP(C937,角色!CC:CI,主动技能!F937*2,FALSE)=0,"",VLOOKUP(C937,角色!CC:CI,主动技能!F937*2,FALSE))</f>
        <v>150</v>
      </c>
      <c r="AA937" s="19">
        <f>IF(VLOOKUP(C937,角色!CC:CI,主动技能!F937*2+1,FALSE)=0,0,VLOOKUP(C937,角色!CC:CI,主动技能!F937*2+1,FALSE))</f>
        <v>50</v>
      </c>
      <c r="AB937" s="19">
        <f>IF(INT(VLOOKUP(E937,角色属性概况!I:M,3,FALSE)*AA937/100)=0,"",(INT(VLOOKUP(E937,角色属性概况!I:M,3,FALSE)*AA937/100)))</f>
        <v>16761</v>
      </c>
      <c r="AE937" s="25">
        <f>(VLOOKUP(G937,角色!V:AE,主动技能!F937+7,FALSE))</f>
        <v>1</v>
      </c>
      <c r="AF937" s="19">
        <f>VLOOKUP(F937,对应表!AY:BA,3,FALSE)</f>
        <v>1</v>
      </c>
      <c r="AG937" s="19">
        <f>VLOOKUP(F937,对应表!AY:BA,2,FALSE)</f>
        <v>1</v>
      </c>
      <c r="AH937" s="25" t="str">
        <f>VLOOKUP(F937,特效对应!F:G,2,FALSE)</f>
        <v>attackex</v>
      </c>
      <c r="AJ937">
        <f t="shared" si="260"/>
        <v>11</v>
      </c>
      <c r="AQ937" s="6" t="str">
        <f>_xlfn.IFNA(IF(IF($AK937=AQ$5,VLOOKUP(AL937,buff!$K:$L,2,FALSE),"")=0,"",IF($AK937=AQ$5,VLOOKUP(AL937,buff!$K:$L,2,FALSE),"")),"")</f>
        <v/>
      </c>
      <c r="AR937" s="6" t="str">
        <f>_xlfn.IFNA(IF(IF($AK937=AR$5,VLOOKUP(AM937,buff!$K:$L,2,FALSE),"")=0,"",IF($AK937=AR$5,VLOOKUP(AM937,buff!$K:$L,2,FALSE),"")),"")</f>
        <v/>
      </c>
      <c r="AS937" s="6" t="str">
        <f>_xlfn.IFNA(IF(IF($AK937=AS$5,VLOOKUP(AN937,buff!$K:$L,2,FALSE),"")=0,"",IF($AK937=AS$5,VLOOKUP(AN937,buff!$K:$L,2,FALSE),"")),"")</f>
        <v/>
      </c>
      <c r="AT937" s="6" t="str">
        <f>_xlfn.IFNA(IF(IF($AK937=AT$5,VLOOKUP(AO937,buff!$K:$L,2,FALSE),"")=0,"",IF($AK937=AT$5,VLOOKUP(AO937,buff!$K:$L,2,FALSE),"")),"")</f>
        <v/>
      </c>
      <c r="AU937" s="6" t="str">
        <f>_xlfn.IFNA(IF(IF($AK937=AU$5,VLOOKUP(AP937,buff!$K:$L,2,FALSE),"")=0,"",IF($AK937=AU$5,VLOOKUP(AP937,buff!$K:$L,2,FALSE),"")),"")</f>
        <v/>
      </c>
      <c r="AV937" s="6" t="str">
        <f>_xlfn.IFNA(IF(IF($AK937=AV$5,VLOOKUP(AL937,buff!$K:$L,2,FALSE),"")=0,"",IF($AK937=AV$5,VLOOKUP(AL937,buff!$K:$L,2,FALSE),"")),"")</f>
        <v/>
      </c>
      <c r="AW937" s="6" t="str">
        <f>_xlfn.IFNA(IF(IF($AK937=AW$5,VLOOKUP(AM937,buff!$K:$L,2,FALSE),"")=0,"",IF($AK937=AW$5,VLOOKUP(AM937,buff!$K:$L,2,FALSE),"")),"")</f>
        <v/>
      </c>
      <c r="AX937" s="6" t="str">
        <f>_xlfn.IFNA(IF(IF($AK937=AX$5,VLOOKUP(AN937,buff!$K:$L,2,FALSE),"")=0,"",IF($AK937=AX$5,VLOOKUP(AN937,buff!$K:$L,2,FALSE),"")),"")</f>
        <v/>
      </c>
      <c r="AY937" s="6" t="str">
        <f>_xlfn.IFNA(IF(IF($AK937=AY$5,VLOOKUP(AO937,buff!$K:$L,2,FALSE),"")=0,"",IF($AK937=AY$5,VLOOKUP(AO937,buff!$K:$L,2,FALSE),"")),"")</f>
        <v/>
      </c>
      <c r="AZ937" s="6" t="str">
        <f>_xlfn.IFNA(IF(IF($AK937=AZ$5,VLOOKUP(AP937,buff!$K:$L,2,FALSE),"")=0,"",IF($AK937=AZ$5,VLOOKUP(AP937,buff!$K:$L,2,FALSE),"")),"")</f>
        <v/>
      </c>
      <c r="BA937" s="6" t="e">
        <f>VLOOKUP(AL937,buff!$K:$P,6,FALSE)</f>
        <v>#N/A</v>
      </c>
      <c r="BB937" s="6" t="e">
        <f>VLOOKUP(AM937,buff!$K:$P,6,FALSE)</f>
        <v>#N/A</v>
      </c>
      <c r="BC937" s="6" t="e">
        <f>VLOOKUP(AN937,buff!$K:$P,6,FALSE)</f>
        <v>#N/A</v>
      </c>
      <c r="BD937">
        <f t="shared" si="248"/>
        <v>2</v>
      </c>
      <c r="BE937">
        <f t="shared" si="249"/>
        <v>1</v>
      </c>
      <c r="BF937" s="22">
        <f t="shared" si="250"/>
        <v>101602</v>
      </c>
    </row>
    <row r="938" spans="1:58" x14ac:dyDescent="0.15">
      <c r="A938" t="str">
        <f t="shared" si="252"/>
        <v>柯拉主动技能2等级12</v>
      </c>
      <c r="B938" s="8">
        <f t="shared" si="253"/>
        <v>10160212</v>
      </c>
      <c r="C938" s="8" t="str">
        <f>VLOOKUP(G938,角色!A:B,2,FALSE)</f>
        <v>柯拉</v>
      </c>
      <c r="D938" s="8" t="str">
        <f t="shared" si="254"/>
        <v>主动技能2</v>
      </c>
      <c r="E938" s="8">
        <f t="shared" si="247"/>
        <v>12</v>
      </c>
      <c r="F938" s="8">
        <f t="shared" si="255"/>
        <v>2</v>
      </c>
      <c r="G938" s="8">
        <f t="shared" si="256"/>
        <v>16</v>
      </c>
      <c r="H938" s="4" t="s">
        <v>979</v>
      </c>
      <c r="I938" s="20" t="str">
        <f t="shared" si="257"/>
        <v>对敌方单体攻击，造成150%攻击力（+23830）点伤害。</v>
      </c>
      <c r="J938" s="20" t="s">
        <v>277</v>
      </c>
      <c r="K938" s="21" t="s">
        <v>102</v>
      </c>
      <c r="L938" s="20" t="s">
        <v>106</v>
      </c>
      <c r="M938" s="4"/>
      <c r="N938" s="4">
        <v>100</v>
      </c>
      <c r="O938" s="20">
        <f>VLOOKUP(L938,对应表!BK:BL,2,FALSE)</f>
        <v>0</v>
      </c>
      <c r="P938" s="25" t="str">
        <f>_xlfn.IFNA(VLOOKUP(G938,角色!V:AE,主动技能!F938+1,FALSE),"")</f>
        <v>eff_yuezhiwu|||</v>
      </c>
      <c r="Q938" s="25">
        <f>(VLOOKUP(G938,角色!V:AE,主动技能!F938+4,FALSE))</f>
        <v>1</v>
      </c>
      <c r="R938" s="25">
        <v>0</v>
      </c>
      <c r="S938" s="25">
        <v>0</v>
      </c>
      <c r="T938" s="6" t="str">
        <f t="shared" si="258"/>
        <v/>
      </c>
      <c r="U938" s="6" t="str">
        <f t="shared" si="259"/>
        <v/>
      </c>
      <c r="V938" s="19" t="str">
        <f>VLOOKUP(G938,角色!AW:BC,主动技能!F938+1,FALSE)</f>
        <v>skill_14</v>
      </c>
      <c r="Y938">
        <f t="shared" si="245"/>
        <v>0</v>
      </c>
      <c r="Z938" s="19">
        <f>IF(VLOOKUP(C938,角色!CC:CI,主动技能!F938*2,FALSE)=0,"",VLOOKUP(C938,角色!CC:CI,主动技能!F938*2,FALSE))</f>
        <v>150</v>
      </c>
      <c r="AA938" s="19">
        <f>IF(VLOOKUP(C938,角色!CC:CI,主动技能!F938*2+1,FALSE)=0,0,VLOOKUP(C938,角色!CC:CI,主动技能!F938*2+1,FALSE))</f>
        <v>50</v>
      </c>
      <c r="AB938" s="19">
        <f>IF(INT(VLOOKUP(E938,角色属性概况!I:M,3,FALSE)*AA938/100)=0,"",(INT(VLOOKUP(E938,角色属性概况!I:M,3,FALSE)*AA938/100)))</f>
        <v>23830</v>
      </c>
      <c r="AE938" s="25">
        <f>(VLOOKUP(G938,角色!V:AE,主动技能!F938+7,FALSE))</f>
        <v>1</v>
      </c>
      <c r="AF938" s="19">
        <f>VLOOKUP(F938,对应表!AY:BA,3,FALSE)</f>
        <v>1</v>
      </c>
      <c r="AG938" s="19">
        <f>VLOOKUP(F938,对应表!AY:BA,2,FALSE)</f>
        <v>1</v>
      </c>
      <c r="AH938" s="25" t="str">
        <f>VLOOKUP(F938,特效对应!F:G,2,FALSE)</f>
        <v>attackex</v>
      </c>
      <c r="AJ938">
        <f t="shared" si="260"/>
        <v>12</v>
      </c>
      <c r="AQ938" s="6" t="str">
        <f>_xlfn.IFNA(IF(IF($AK938=AQ$5,VLOOKUP(AL938,buff!$K:$L,2,FALSE),"")=0,"",IF($AK938=AQ$5,VLOOKUP(AL938,buff!$K:$L,2,FALSE),"")),"")</f>
        <v/>
      </c>
      <c r="AR938" s="6" t="str">
        <f>_xlfn.IFNA(IF(IF($AK938=AR$5,VLOOKUP(AM938,buff!$K:$L,2,FALSE),"")=0,"",IF($AK938=AR$5,VLOOKUP(AM938,buff!$K:$L,2,FALSE),"")),"")</f>
        <v/>
      </c>
      <c r="AS938" s="6" t="str">
        <f>_xlfn.IFNA(IF(IF($AK938=AS$5,VLOOKUP(AN938,buff!$K:$L,2,FALSE),"")=0,"",IF($AK938=AS$5,VLOOKUP(AN938,buff!$K:$L,2,FALSE),"")),"")</f>
        <v/>
      </c>
      <c r="AT938" s="6" t="str">
        <f>_xlfn.IFNA(IF(IF($AK938=AT$5,VLOOKUP(AO938,buff!$K:$L,2,FALSE),"")=0,"",IF($AK938=AT$5,VLOOKUP(AO938,buff!$K:$L,2,FALSE),"")),"")</f>
        <v/>
      </c>
      <c r="AU938" s="6" t="str">
        <f>_xlfn.IFNA(IF(IF($AK938=AU$5,VLOOKUP(AP938,buff!$K:$L,2,FALSE),"")=0,"",IF($AK938=AU$5,VLOOKUP(AP938,buff!$K:$L,2,FALSE),"")),"")</f>
        <v/>
      </c>
      <c r="AV938" s="6" t="str">
        <f>_xlfn.IFNA(IF(IF($AK938=AV$5,VLOOKUP(AL938,buff!$K:$L,2,FALSE),"")=0,"",IF($AK938=AV$5,VLOOKUP(AL938,buff!$K:$L,2,FALSE),"")),"")</f>
        <v/>
      </c>
      <c r="AW938" s="6" t="str">
        <f>_xlfn.IFNA(IF(IF($AK938=AW$5,VLOOKUP(AM938,buff!$K:$L,2,FALSE),"")=0,"",IF($AK938=AW$5,VLOOKUP(AM938,buff!$K:$L,2,FALSE),"")),"")</f>
        <v/>
      </c>
      <c r="AX938" s="6" t="str">
        <f>_xlfn.IFNA(IF(IF($AK938=AX$5,VLOOKUP(AN938,buff!$K:$L,2,FALSE),"")=0,"",IF($AK938=AX$5,VLOOKUP(AN938,buff!$K:$L,2,FALSE),"")),"")</f>
        <v/>
      </c>
      <c r="AY938" s="6" t="str">
        <f>_xlfn.IFNA(IF(IF($AK938=AY$5,VLOOKUP(AO938,buff!$K:$L,2,FALSE),"")=0,"",IF($AK938=AY$5,VLOOKUP(AO938,buff!$K:$L,2,FALSE),"")),"")</f>
        <v/>
      </c>
      <c r="AZ938" s="6" t="str">
        <f>_xlfn.IFNA(IF(IF($AK938=AZ$5,VLOOKUP(AP938,buff!$K:$L,2,FALSE),"")=0,"",IF($AK938=AZ$5,VLOOKUP(AP938,buff!$K:$L,2,FALSE),"")),"")</f>
        <v/>
      </c>
      <c r="BA938" s="6" t="e">
        <f>VLOOKUP(AL938,buff!$K:$P,6,FALSE)</f>
        <v>#N/A</v>
      </c>
      <c r="BB938" s="6" t="e">
        <f>VLOOKUP(AM938,buff!$K:$P,6,FALSE)</f>
        <v>#N/A</v>
      </c>
      <c r="BC938" s="6" t="e">
        <f>VLOOKUP(AN938,buff!$K:$P,6,FALSE)</f>
        <v>#N/A</v>
      </c>
      <c r="BD938">
        <f t="shared" si="248"/>
        <v>2</v>
      </c>
      <c r="BE938">
        <f t="shared" si="249"/>
        <v>1</v>
      </c>
      <c r="BF938" s="22">
        <f t="shared" si="250"/>
        <v>101602</v>
      </c>
    </row>
    <row r="939" spans="1:58" x14ac:dyDescent="0.15">
      <c r="A939" t="str">
        <f t="shared" si="252"/>
        <v>柯拉主动技能2等级13</v>
      </c>
      <c r="B939" s="8">
        <f t="shared" si="253"/>
        <v>10160213</v>
      </c>
      <c r="C939" s="8" t="str">
        <f>VLOOKUP(G939,角色!A:B,2,FALSE)</f>
        <v>柯拉</v>
      </c>
      <c r="D939" s="8" t="str">
        <f t="shared" si="254"/>
        <v>主动技能2</v>
      </c>
      <c r="E939" s="8">
        <f t="shared" si="247"/>
        <v>13</v>
      </c>
      <c r="F939" s="8">
        <f t="shared" si="255"/>
        <v>2</v>
      </c>
      <c r="G939" s="8">
        <f t="shared" si="256"/>
        <v>16</v>
      </c>
      <c r="H939" s="4" t="s">
        <v>979</v>
      </c>
      <c r="I939" s="20" t="str">
        <f t="shared" si="257"/>
        <v>对敌方单体攻击，造成150%攻击力（+33839）点伤害。</v>
      </c>
      <c r="J939" s="20" t="s">
        <v>277</v>
      </c>
      <c r="K939" s="21" t="s">
        <v>102</v>
      </c>
      <c r="L939" s="20" t="s">
        <v>106</v>
      </c>
      <c r="M939" s="4"/>
      <c r="N939" s="4">
        <v>100</v>
      </c>
      <c r="O939" s="20">
        <f>VLOOKUP(L939,对应表!BK:BL,2,FALSE)</f>
        <v>0</v>
      </c>
      <c r="P939" s="25" t="str">
        <f>_xlfn.IFNA(VLOOKUP(G939,角色!V:AE,主动技能!F939+1,FALSE),"")</f>
        <v>eff_yuezhiwu|||</v>
      </c>
      <c r="Q939" s="25">
        <f>(VLOOKUP(G939,角色!V:AE,主动技能!F939+4,FALSE))</f>
        <v>1</v>
      </c>
      <c r="R939" s="25">
        <v>0</v>
      </c>
      <c r="S939" s="25">
        <v>0</v>
      </c>
      <c r="T939" s="6" t="str">
        <f t="shared" si="258"/>
        <v/>
      </c>
      <c r="U939" s="6" t="str">
        <f t="shared" si="259"/>
        <v/>
      </c>
      <c r="V939" s="19" t="str">
        <f>VLOOKUP(G939,角色!AW:BC,主动技能!F939+1,FALSE)</f>
        <v>skill_14</v>
      </c>
      <c r="Y939">
        <f t="shared" si="245"/>
        <v>0</v>
      </c>
      <c r="Z939" s="19">
        <f>IF(VLOOKUP(C939,角色!CC:CI,主动技能!F939*2,FALSE)=0,"",VLOOKUP(C939,角色!CC:CI,主动技能!F939*2,FALSE))</f>
        <v>150</v>
      </c>
      <c r="AA939" s="19">
        <f>IF(VLOOKUP(C939,角色!CC:CI,主动技能!F939*2+1,FALSE)=0,0,VLOOKUP(C939,角色!CC:CI,主动技能!F939*2+1,FALSE))</f>
        <v>50</v>
      </c>
      <c r="AB939" s="19">
        <f>IF(INT(VLOOKUP(E939,角色属性概况!I:M,3,FALSE)*AA939/100)=0,"",(INT(VLOOKUP(E939,角色属性概况!I:M,3,FALSE)*AA939/100)))</f>
        <v>33839</v>
      </c>
      <c r="AE939" s="25">
        <f>(VLOOKUP(G939,角色!V:AE,主动技能!F939+7,FALSE))</f>
        <v>1</v>
      </c>
      <c r="AF939" s="19">
        <f>VLOOKUP(F939,对应表!AY:BA,3,FALSE)</f>
        <v>1</v>
      </c>
      <c r="AG939" s="19">
        <f>VLOOKUP(F939,对应表!AY:BA,2,FALSE)</f>
        <v>1</v>
      </c>
      <c r="AH939" s="25" t="str">
        <f>VLOOKUP(F939,特效对应!F:G,2,FALSE)</f>
        <v>attackex</v>
      </c>
      <c r="AJ939">
        <f t="shared" si="260"/>
        <v>13</v>
      </c>
      <c r="AQ939" s="6" t="str">
        <f>_xlfn.IFNA(IF(IF($AK939=AQ$5,VLOOKUP(AL939,buff!$K:$L,2,FALSE),"")=0,"",IF($AK939=AQ$5,VLOOKUP(AL939,buff!$K:$L,2,FALSE),"")),"")</f>
        <v/>
      </c>
      <c r="AR939" s="6" t="str">
        <f>_xlfn.IFNA(IF(IF($AK939=AR$5,VLOOKUP(AM939,buff!$K:$L,2,FALSE),"")=0,"",IF($AK939=AR$5,VLOOKUP(AM939,buff!$K:$L,2,FALSE),"")),"")</f>
        <v/>
      </c>
      <c r="AS939" s="6" t="str">
        <f>_xlfn.IFNA(IF(IF($AK939=AS$5,VLOOKUP(AN939,buff!$K:$L,2,FALSE),"")=0,"",IF($AK939=AS$5,VLOOKUP(AN939,buff!$K:$L,2,FALSE),"")),"")</f>
        <v/>
      </c>
      <c r="AT939" s="6" t="str">
        <f>_xlfn.IFNA(IF(IF($AK939=AT$5,VLOOKUP(AO939,buff!$K:$L,2,FALSE),"")=0,"",IF($AK939=AT$5,VLOOKUP(AO939,buff!$K:$L,2,FALSE),"")),"")</f>
        <v/>
      </c>
      <c r="AU939" s="6" t="str">
        <f>_xlfn.IFNA(IF(IF($AK939=AU$5,VLOOKUP(AP939,buff!$K:$L,2,FALSE),"")=0,"",IF($AK939=AU$5,VLOOKUP(AP939,buff!$K:$L,2,FALSE),"")),"")</f>
        <v/>
      </c>
      <c r="AV939" s="6" t="str">
        <f>_xlfn.IFNA(IF(IF($AK939=AV$5,VLOOKUP(AL939,buff!$K:$L,2,FALSE),"")=0,"",IF($AK939=AV$5,VLOOKUP(AL939,buff!$K:$L,2,FALSE),"")),"")</f>
        <v/>
      </c>
      <c r="AW939" s="6" t="str">
        <f>_xlfn.IFNA(IF(IF($AK939=AW$5,VLOOKUP(AM939,buff!$K:$L,2,FALSE),"")=0,"",IF($AK939=AW$5,VLOOKUP(AM939,buff!$K:$L,2,FALSE),"")),"")</f>
        <v/>
      </c>
      <c r="AX939" s="6" t="str">
        <f>_xlfn.IFNA(IF(IF($AK939=AX$5,VLOOKUP(AN939,buff!$K:$L,2,FALSE),"")=0,"",IF($AK939=AX$5,VLOOKUP(AN939,buff!$K:$L,2,FALSE),"")),"")</f>
        <v/>
      </c>
      <c r="AY939" s="6" t="str">
        <f>_xlfn.IFNA(IF(IF($AK939=AY$5,VLOOKUP(AO939,buff!$K:$L,2,FALSE),"")=0,"",IF($AK939=AY$5,VLOOKUP(AO939,buff!$K:$L,2,FALSE),"")),"")</f>
        <v/>
      </c>
      <c r="AZ939" s="6" t="str">
        <f>_xlfn.IFNA(IF(IF($AK939=AZ$5,VLOOKUP(AP939,buff!$K:$L,2,FALSE),"")=0,"",IF($AK939=AZ$5,VLOOKUP(AP939,buff!$K:$L,2,FALSE),"")),"")</f>
        <v/>
      </c>
      <c r="BA939" s="6" t="e">
        <f>VLOOKUP(AL939,buff!$K:$P,6,FALSE)</f>
        <v>#N/A</v>
      </c>
      <c r="BB939" s="6" t="e">
        <f>VLOOKUP(AM939,buff!$K:$P,6,FALSE)</f>
        <v>#N/A</v>
      </c>
      <c r="BC939" s="6" t="e">
        <f>VLOOKUP(AN939,buff!$K:$P,6,FALSE)</f>
        <v>#N/A</v>
      </c>
      <c r="BD939">
        <f t="shared" si="248"/>
        <v>2</v>
      </c>
      <c r="BE939">
        <f t="shared" si="249"/>
        <v>1</v>
      </c>
      <c r="BF939" s="22">
        <f t="shared" si="250"/>
        <v>101602</v>
      </c>
    </row>
    <row r="940" spans="1:58" x14ac:dyDescent="0.15">
      <c r="A940" t="str">
        <f t="shared" si="252"/>
        <v>柯拉主动技能2等级14</v>
      </c>
      <c r="B940" s="8">
        <f t="shared" si="253"/>
        <v>10160214</v>
      </c>
      <c r="C940" s="8" t="str">
        <f>VLOOKUP(G940,角色!A:B,2,FALSE)</f>
        <v>柯拉</v>
      </c>
      <c r="D940" s="8" t="str">
        <f t="shared" si="254"/>
        <v>主动技能2</v>
      </c>
      <c r="E940" s="8">
        <f t="shared" si="247"/>
        <v>14</v>
      </c>
      <c r="F940" s="8">
        <f t="shared" si="255"/>
        <v>2</v>
      </c>
      <c r="G940" s="8">
        <f t="shared" si="256"/>
        <v>16</v>
      </c>
      <c r="H940" s="4" t="s">
        <v>979</v>
      </c>
      <c r="I940" s="20" t="str">
        <f t="shared" si="257"/>
        <v>对敌方单体攻击，造成150%攻击力（+48008）点伤害。</v>
      </c>
      <c r="J940" s="20" t="s">
        <v>277</v>
      </c>
      <c r="K940" s="21" t="s">
        <v>102</v>
      </c>
      <c r="L940" s="20" t="s">
        <v>106</v>
      </c>
      <c r="M940" s="4"/>
      <c r="N940" s="4">
        <v>100</v>
      </c>
      <c r="O940" s="20">
        <f>VLOOKUP(L940,对应表!BK:BL,2,FALSE)</f>
        <v>0</v>
      </c>
      <c r="P940" s="25" t="str">
        <f>_xlfn.IFNA(VLOOKUP(G940,角色!V:AE,主动技能!F940+1,FALSE),"")</f>
        <v>eff_yuezhiwu|||</v>
      </c>
      <c r="Q940" s="25">
        <f>(VLOOKUP(G940,角色!V:AE,主动技能!F940+4,FALSE))</f>
        <v>1</v>
      </c>
      <c r="R940" s="25">
        <v>0</v>
      </c>
      <c r="S940" s="25">
        <v>0</v>
      </c>
      <c r="T940" s="6" t="str">
        <f t="shared" si="258"/>
        <v/>
      </c>
      <c r="U940" s="6" t="str">
        <f t="shared" si="259"/>
        <v/>
      </c>
      <c r="V940" s="19" t="str">
        <f>VLOOKUP(G940,角色!AW:BC,主动技能!F940+1,FALSE)</f>
        <v>skill_14</v>
      </c>
      <c r="Y940">
        <f t="shared" si="245"/>
        <v>0</v>
      </c>
      <c r="Z940" s="19">
        <f>IF(VLOOKUP(C940,角色!CC:CI,主动技能!F940*2,FALSE)=0,"",VLOOKUP(C940,角色!CC:CI,主动技能!F940*2,FALSE))</f>
        <v>150</v>
      </c>
      <c r="AA940" s="19">
        <f>IF(VLOOKUP(C940,角色!CC:CI,主动技能!F940*2+1,FALSE)=0,0,VLOOKUP(C940,角色!CC:CI,主动技能!F940*2+1,FALSE))</f>
        <v>50</v>
      </c>
      <c r="AB940" s="19">
        <f>IF(INT(VLOOKUP(E940,角色属性概况!I:M,3,FALSE)*AA940/100)=0,"",(INT(VLOOKUP(E940,角色属性概况!I:M,3,FALSE)*AA940/100)))</f>
        <v>48008</v>
      </c>
      <c r="AE940" s="25">
        <f>(VLOOKUP(G940,角色!V:AE,主动技能!F940+7,FALSE))</f>
        <v>1</v>
      </c>
      <c r="AF940" s="19">
        <f>VLOOKUP(F940,对应表!AY:BA,3,FALSE)</f>
        <v>1</v>
      </c>
      <c r="AG940" s="19">
        <f>VLOOKUP(F940,对应表!AY:BA,2,FALSE)</f>
        <v>1</v>
      </c>
      <c r="AH940" s="25" t="str">
        <f>VLOOKUP(F940,特效对应!F:G,2,FALSE)</f>
        <v>attackex</v>
      </c>
      <c r="AJ940">
        <f t="shared" si="260"/>
        <v>14</v>
      </c>
      <c r="AQ940" s="6" t="str">
        <f>_xlfn.IFNA(IF(IF($AK940=AQ$5,VLOOKUP(AL940,buff!$K:$L,2,FALSE),"")=0,"",IF($AK940=AQ$5,VLOOKUP(AL940,buff!$K:$L,2,FALSE),"")),"")</f>
        <v/>
      </c>
      <c r="AR940" s="6" t="str">
        <f>_xlfn.IFNA(IF(IF($AK940=AR$5,VLOOKUP(AM940,buff!$K:$L,2,FALSE),"")=0,"",IF($AK940=AR$5,VLOOKUP(AM940,buff!$K:$L,2,FALSE),"")),"")</f>
        <v/>
      </c>
      <c r="AS940" s="6" t="str">
        <f>_xlfn.IFNA(IF(IF($AK940=AS$5,VLOOKUP(AN940,buff!$K:$L,2,FALSE),"")=0,"",IF($AK940=AS$5,VLOOKUP(AN940,buff!$K:$L,2,FALSE),"")),"")</f>
        <v/>
      </c>
      <c r="AT940" s="6" t="str">
        <f>_xlfn.IFNA(IF(IF($AK940=AT$5,VLOOKUP(AO940,buff!$K:$L,2,FALSE),"")=0,"",IF($AK940=AT$5,VLOOKUP(AO940,buff!$K:$L,2,FALSE),"")),"")</f>
        <v/>
      </c>
      <c r="AU940" s="6" t="str">
        <f>_xlfn.IFNA(IF(IF($AK940=AU$5,VLOOKUP(AP940,buff!$K:$L,2,FALSE),"")=0,"",IF($AK940=AU$5,VLOOKUP(AP940,buff!$K:$L,2,FALSE),"")),"")</f>
        <v/>
      </c>
      <c r="AV940" s="6" t="str">
        <f>_xlfn.IFNA(IF(IF($AK940=AV$5,VLOOKUP(AL940,buff!$K:$L,2,FALSE),"")=0,"",IF($AK940=AV$5,VLOOKUP(AL940,buff!$K:$L,2,FALSE),"")),"")</f>
        <v/>
      </c>
      <c r="AW940" s="6" t="str">
        <f>_xlfn.IFNA(IF(IF($AK940=AW$5,VLOOKUP(AM940,buff!$K:$L,2,FALSE),"")=0,"",IF($AK940=AW$5,VLOOKUP(AM940,buff!$K:$L,2,FALSE),"")),"")</f>
        <v/>
      </c>
      <c r="AX940" s="6" t="str">
        <f>_xlfn.IFNA(IF(IF($AK940=AX$5,VLOOKUP(AN940,buff!$K:$L,2,FALSE),"")=0,"",IF($AK940=AX$5,VLOOKUP(AN940,buff!$K:$L,2,FALSE),"")),"")</f>
        <v/>
      </c>
      <c r="AY940" s="6" t="str">
        <f>_xlfn.IFNA(IF(IF($AK940=AY$5,VLOOKUP(AO940,buff!$K:$L,2,FALSE),"")=0,"",IF($AK940=AY$5,VLOOKUP(AO940,buff!$K:$L,2,FALSE),"")),"")</f>
        <v/>
      </c>
      <c r="AZ940" s="6" t="str">
        <f>_xlfn.IFNA(IF(IF($AK940=AZ$5,VLOOKUP(AP940,buff!$K:$L,2,FALSE),"")=0,"",IF($AK940=AZ$5,VLOOKUP(AP940,buff!$K:$L,2,FALSE),"")),"")</f>
        <v/>
      </c>
      <c r="BA940" s="6" t="e">
        <f>VLOOKUP(AL940,buff!$K:$P,6,FALSE)</f>
        <v>#N/A</v>
      </c>
      <c r="BB940" s="6" t="e">
        <f>VLOOKUP(AM940,buff!$K:$P,6,FALSE)</f>
        <v>#N/A</v>
      </c>
      <c r="BC940" s="6" t="e">
        <f>VLOOKUP(AN940,buff!$K:$P,6,FALSE)</f>
        <v>#N/A</v>
      </c>
      <c r="BD940">
        <f t="shared" si="248"/>
        <v>2</v>
      </c>
      <c r="BE940">
        <f t="shared" si="249"/>
        <v>1</v>
      </c>
      <c r="BF940" s="22">
        <f t="shared" si="250"/>
        <v>101602</v>
      </c>
    </row>
    <row r="941" spans="1:58" x14ac:dyDescent="0.15">
      <c r="A941" t="str">
        <f t="shared" si="252"/>
        <v>柯拉主动技能2等级15</v>
      </c>
      <c r="B941" s="8">
        <f t="shared" si="253"/>
        <v>10160215</v>
      </c>
      <c r="C941" s="8" t="str">
        <f>VLOOKUP(G941,角色!A:B,2,FALSE)</f>
        <v>柯拉</v>
      </c>
      <c r="D941" s="8" t="str">
        <f t="shared" si="254"/>
        <v>主动技能2</v>
      </c>
      <c r="E941" s="8">
        <f t="shared" si="247"/>
        <v>15</v>
      </c>
      <c r="F941" s="8">
        <f t="shared" si="255"/>
        <v>2</v>
      </c>
      <c r="G941" s="8">
        <f t="shared" si="256"/>
        <v>16</v>
      </c>
      <c r="H941" s="4" t="s">
        <v>979</v>
      </c>
      <c r="I941" s="20" t="str">
        <f t="shared" si="257"/>
        <v>对敌方单体攻击，造成150%攻击力（+68066）点伤害。</v>
      </c>
      <c r="J941" s="20" t="s">
        <v>277</v>
      </c>
      <c r="K941" s="21" t="s">
        <v>102</v>
      </c>
      <c r="L941" s="20" t="s">
        <v>106</v>
      </c>
      <c r="M941" s="4"/>
      <c r="N941" s="4">
        <v>100</v>
      </c>
      <c r="O941" s="20">
        <f>VLOOKUP(L941,对应表!BK:BL,2,FALSE)</f>
        <v>0</v>
      </c>
      <c r="P941" s="25" t="str">
        <f>_xlfn.IFNA(VLOOKUP(G941,角色!V:AE,主动技能!F941+1,FALSE),"")</f>
        <v>eff_yuezhiwu|||</v>
      </c>
      <c r="Q941" s="25">
        <f>(VLOOKUP(G941,角色!V:AE,主动技能!F941+4,FALSE))</f>
        <v>1</v>
      </c>
      <c r="R941" s="25">
        <v>0</v>
      </c>
      <c r="S941" s="25">
        <v>0</v>
      </c>
      <c r="T941" s="6" t="str">
        <f t="shared" si="258"/>
        <v/>
      </c>
      <c r="U941" s="6" t="str">
        <f t="shared" si="259"/>
        <v/>
      </c>
      <c r="V941" s="19" t="str">
        <f>VLOOKUP(G941,角色!AW:BC,主动技能!F941+1,FALSE)</f>
        <v>skill_14</v>
      </c>
      <c r="Y941">
        <f t="shared" si="245"/>
        <v>0</v>
      </c>
      <c r="Z941" s="19">
        <f>IF(VLOOKUP(C941,角色!CC:CI,主动技能!F941*2,FALSE)=0,"",VLOOKUP(C941,角色!CC:CI,主动技能!F941*2,FALSE))</f>
        <v>150</v>
      </c>
      <c r="AA941" s="19">
        <f>IF(VLOOKUP(C941,角色!CC:CI,主动技能!F941*2+1,FALSE)=0,0,VLOOKUP(C941,角色!CC:CI,主动技能!F941*2+1,FALSE))</f>
        <v>50</v>
      </c>
      <c r="AB941" s="19">
        <f>IF(INT(VLOOKUP(E941,角色属性概况!I:M,3,FALSE)*AA941/100)=0,"",(INT(VLOOKUP(E941,角色属性概况!I:M,3,FALSE)*AA941/100)))</f>
        <v>68066</v>
      </c>
      <c r="AE941" s="25">
        <f>(VLOOKUP(G941,角色!V:AE,主动技能!F941+7,FALSE))</f>
        <v>1</v>
      </c>
      <c r="AF941" s="19">
        <f>VLOOKUP(F941,对应表!AY:BA,3,FALSE)</f>
        <v>1</v>
      </c>
      <c r="AG941" s="19">
        <f>VLOOKUP(F941,对应表!AY:BA,2,FALSE)</f>
        <v>1</v>
      </c>
      <c r="AH941" s="25" t="str">
        <f>VLOOKUP(F941,特效对应!F:G,2,FALSE)</f>
        <v>attackex</v>
      </c>
      <c r="AJ941">
        <f t="shared" si="260"/>
        <v>15</v>
      </c>
      <c r="AQ941" s="6" t="str">
        <f>_xlfn.IFNA(IF(IF($AK941=AQ$5,VLOOKUP(AL941,buff!$K:$L,2,FALSE),"")=0,"",IF($AK941=AQ$5,VLOOKUP(AL941,buff!$K:$L,2,FALSE),"")),"")</f>
        <v/>
      </c>
      <c r="AR941" s="6" t="str">
        <f>_xlfn.IFNA(IF(IF($AK941=AR$5,VLOOKUP(AM941,buff!$K:$L,2,FALSE),"")=0,"",IF($AK941=AR$5,VLOOKUP(AM941,buff!$K:$L,2,FALSE),"")),"")</f>
        <v/>
      </c>
      <c r="AS941" s="6" t="str">
        <f>_xlfn.IFNA(IF(IF($AK941=AS$5,VLOOKUP(AN941,buff!$K:$L,2,FALSE),"")=0,"",IF($AK941=AS$5,VLOOKUP(AN941,buff!$K:$L,2,FALSE),"")),"")</f>
        <v/>
      </c>
      <c r="AT941" s="6" t="str">
        <f>_xlfn.IFNA(IF(IF($AK941=AT$5,VLOOKUP(AO941,buff!$K:$L,2,FALSE),"")=0,"",IF($AK941=AT$5,VLOOKUP(AO941,buff!$K:$L,2,FALSE),"")),"")</f>
        <v/>
      </c>
      <c r="AU941" s="6" t="str">
        <f>_xlfn.IFNA(IF(IF($AK941=AU$5,VLOOKUP(AP941,buff!$K:$L,2,FALSE),"")=0,"",IF($AK941=AU$5,VLOOKUP(AP941,buff!$K:$L,2,FALSE),"")),"")</f>
        <v/>
      </c>
      <c r="AV941" s="6" t="str">
        <f>_xlfn.IFNA(IF(IF($AK941=AV$5,VLOOKUP(AL941,buff!$K:$L,2,FALSE),"")=0,"",IF($AK941=AV$5,VLOOKUP(AL941,buff!$K:$L,2,FALSE),"")),"")</f>
        <v/>
      </c>
      <c r="AW941" s="6" t="str">
        <f>_xlfn.IFNA(IF(IF($AK941=AW$5,VLOOKUP(AM941,buff!$K:$L,2,FALSE),"")=0,"",IF($AK941=AW$5,VLOOKUP(AM941,buff!$K:$L,2,FALSE),"")),"")</f>
        <v/>
      </c>
      <c r="AX941" s="6" t="str">
        <f>_xlfn.IFNA(IF(IF($AK941=AX$5,VLOOKUP(AN941,buff!$K:$L,2,FALSE),"")=0,"",IF($AK941=AX$5,VLOOKUP(AN941,buff!$K:$L,2,FALSE),"")),"")</f>
        <v/>
      </c>
      <c r="AY941" s="6" t="str">
        <f>_xlfn.IFNA(IF(IF($AK941=AY$5,VLOOKUP(AO941,buff!$K:$L,2,FALSE),"")=0,"",IF($AK941=AY$5,VLOOKUP(AO941,buff!$K:$L,2,FALSE),"")),"")</f>
        <v/>
      </c>
      <c r="AZ941" s="6" t="str">
        <f>_xlfn.IFNA(IF(IF($AK941=AZ$5,VLOOKUP(AP941,buff!$K:$L,2,FALSE),"")=0,"",IF($AK941=AZ$5,VLOOKUP(AP941,buff!$K:$L,2,FALSE),"")),"")</f>
        <v/>
      </c>
      <c r="BA941" s="6" t="e">
        <f>VLOOKUP(AL941,buff!$K:$P,6,FALSE)</f>
        <v>#N/A</v>
      </c>
      <c r="BB941" s="6" t="e">
        <f>VLOOKUP(AM941,buff!$K:$P,6,FALSE)</f>
        <v>#N/A</v>
      </c>
      <c r="BC941" s="6" t="e">
        <f>VLOOKUP(AN941,buff!$K:$P,6,FALSE)</f>
        <v>#N/A</v>
      </c>
      <c r="BD941">
        <f t="shared" si="248"/>
        <v>2</v>
      </c>
      <c r="BE941">
        <f t="shared" si="249"/>
        <v>1</v>
      </c>
      <c r="BF941" s="22">
        <f t="shared" si="250"/>
        <v>101602</v>
      </c>
    </row>
    <row r="942" spans="1:58" x14ac:dyDescent="0.15">
      <c r="A942" t="str">
        <f t="shared" si="252"/>
        <v>柯拉主动技能2等级16</v>
      </c>
      <c r="B942" s="8">
        <f t="shared" si="253"/>
        <v>10160216</v>
      </c>
      <c r="C942" s="8" t="str">
        <f>VLOOKUP(G942,角色!A:B,2,FALSE)</f>
        <v>柯拉</v>
      </c>
      <c r="D942" s="8" t="str">
        <f t="shared" si="254"/>
        <v>主动技能2</v>
      </c>
      <c r="E942" s="8">
        <f t="shared" si="247"/>
        <v>16</v>
      </c>
      <c r="F942" s="8">
        <f t="shared" si="255"/>
        <v>2</v>
      </c>
      <c r="G942" s="8">
        <f t="shared" si="256"/>
        <v>16</v>
      </c>
      <c r="H942" s="4" t="s">
        <v>979</v>
      </c>
      <c r="I942" s="20" t="str">
        <f t="shared" si="257"/>
        <v>对敌方单体攻击，造成150%攻击力（+96464）点伤害。</v>
      </c>
      <c r="J942" s="20" t="s">
        <v>277</v>
      </c>
      <c r="K942" s="21" t="s">
        <v>102</v>
      </c>
      <c r="L942" s="20" t="s">
        <v>106</v>
      </c>
      <c r="M942" s="4"/>
      <c r="N942" s="4">
        <v>100</v>
      </c>
      <c r="O942" s="20">
        <f>VLOOKUP(L942,对应表!BK:BL,2,FALSE)</f>
        <v>0</v>
      </c>
      <c r="P942" s="25" t="str">
        <f>_xlfn.IFNA(VLOOKUP(G942,角色!V:AE,主动技能!F942+1,FALSE),"")</f>
        <v>eff_yuezhiwu|||</v>
      </c>
      <c r="Q942" s="25">
        <f>(VLOOKUP(G942,角色!V:AE,主动技能!F942+4,FALSE))</f>
        <v>1</v>
      </c>
      <c r="R942" s="25">
        <v>0</v>
      </c>
      <c r="S942" s="25">
        <v>0</v>
      </c>
      <c r="T942" s="6" t="str">
        <f t="shared" si="258"/>
        <v/>
      </c>
      <c r="U942" s="6" t="str">
        <f t="shared" si="259"/>
        <v/>
      </c>
      <c r="V942" s="19" t="str">
        <f>VLOOKUP(G942,角色!AW:BC,主动技能!F942+1,FALSE)</f>
        <v>skill_14</v>
      </c>
      <c r="Y942">
        <f t="shared" si="245"/>
        <v>0</v>
      </c>
      <c r="Z942" s="19">
        <f>IF(VLOOKUP(C942,角色!CC:CI,主动技能!F942*2,FALSE)=0,"",VLOOKUP(C942,角色!CC:CI,主动技能!F942*2,FALSE))</f>
        <v>150</v>
      </c>
      <c r="AA942" s="19">
        <f>IF(VLOOKUP(C942,角色!CC:CI,主动技能!F942*2+1,FALSE)=0,0,VLOOKUP(C942,角色!CC:CI,主动技能!F942*2+1,FALSE))</f>
        <v>50</v>
      </c>
      <c r="AB942" s="19">
        <f>IF(INT(VLOOKUP(E942,角色属性概况!I:M,3,FALSE)*AA942/100)=0,"",(INT(VLOOKUP(E942,角色属性概况!I:M,3,FALSE)*AA942/100)))</f>
        <v>96464</v>
      </c>
      <c r="AE942" s="25">
        <f>(VLOOKUP(G942,角色!V:AE,主动技能!F942+7,FALSE))</f>
        <v>1</v>
      </c>
      <c r="AF942" s="19">
        <f>VLOOKUP(F942,对应表!AY:BA,3,FALSE)</f>
        <v>1</v>
      </c>
      <c r="AG942" s="19">
        <f>VLOOKUP(F942,对应表!AY:BA,2,FALSE)</f>
        <v>1</v>
      </c>
      <c r="AH942" s="25" t="str">
        <f>VLOOKUP(F942,特效对应!F:G,2,FALSE)</f>
        <v>attackex</v>
      </c>
      <c r="AJ942">
        <f t="shared" si="260"/>
        <v>16</v>
      </c>
      <c r="AQ942" s="6" t="str">
        <f>_xlfn.IFNA(IF(IF($AK942=AQ$5,VLOOKUP(AL942,buff!$K:$L,2,FALSE),"")=0,"",IF($AK942=AQ$5,VLOOKUP(AL942,buff!$K:$L,2,FALSE),"")),"")</f>
        <v/>
      </c>
      <c r="AR942" s="6" t="str">
        <f>_xlfn.IFNA(IF(IF($AK942=AR$5,VLOOKUP(AM942,buff!$K:$L,2,FALSE),"")=0,"",IF($AK942=AR$5,VLOOKUP(AM942,buff!$K:$L,2,FALSE),"")),"")</f>
        <v/>
      </c>
      <c r="AS942" s="6" t="str">
        <f>_xlfn.IFNA(IF(IF($AK942=AS$5,VLOOKUP(AN942,buff!$K:$L,2,FALSE),"")=0,"",IF($AK942=AS$5,VLOOKUP(AN942,buff!$K:$L,2,FALSE),"")),"")</f>
        <v/>
      </c>
      <c r="AT942" s="6" t="str">
        <f>_xlfn.IFNA(IF(IF($AK942=AT$5,VLOOKUP(AO942,buff!$K:$L,2,FALSE),"")=0,"",IF($AK942=AT$5,VLOOKUP(AO942,buff!$K:$L,2,FALSE),"")),"")</f>
        <v/>
      </c>
      <c r="AU942" s="6" t="str">
        <f>_xlfn.IFNA(IF(IF($AK942=AU$5,VLOOKUP(AP942,buff!$K:$L,2,FALSE),"")=0,"",IF($AK942=AU$5,VLOOKUP(AP942,buff!$K:$L,2,FALSE),"")),"")</f>
        <v/>
      </c>
      <c r="AV942" s="6" t="str">
        <f>_xlfn.IFNA(IF(IF($AK942=AV$5,VLOOKUP(AL942,buff!$K:$L,2,FALSE),"")=0,"",IF($AK942=AV$5,VLOOKUP(AL942,buff!$K:$L,2,FALSE),"")),"")</f>
        <v/>
      </c>
      <c r="AW942" s="6" t="str">
        <f>_xlfn.IFNA(IF(IF($AK942=AW$5,VLOOKUP(AM942,buff!$K:$L,2,FALSE),"")=0,"",IF($AK942=AW$5,VLOOKUP(AM942,buff!$K:$L,2,FALSE),"")),"")</f>
        <v/>
      </c>
      <c r="AX942" s="6" t="str">
        <f>_xlfn.IFNA(IF(IF($AK942=AX$5,VLOOKUP(AN942,buff!$K:$L,2,FALSE),"")=0,"",IF($AK942=AX$5,VLOOKUP(AN942,buff!$K:$L,2,FALSE),"")),"")</f>
        <v/>
      </c>
      <c r="AY942" s="6" t="str">
        <f>_xlfn.IFNA(IF(IF($AK942=AY$5,VLOOKUP(AO942,buff!$K:$L,2,FALSE),"")=0,"",IF($AK942=AY$5,VLOOKUP(AO942,buff!$K:$L,2,FALSE),"")),"")</f>
        <v/>
      </c>
      <c r="AZ942" s="6" t="str">
        <f>_xlfn.IFNA(IF(IF($AK942=AZ$5,VLOOKUP(AP942,buff!$K:$L,2,FALSE),"")=0,"",IF($AK942=AZ$5,VLOOKUP(AP942,buff!$K:$L,2,FALSE),"")),"")</f>
        <v/>
      </c>
      <c r="BA942" s="6" t="e">
        <f>VLOOKUP(AL942,buff!$K:$P,6,FALSE)</f>
        <v>#N/A</v>
      </c>
      <c r="BB942" s="6" t="e">
        <f>VLOOKUP(AM942,buff!$K:$P,6,FALSE)</f>
        <v>#N/A</v>
      </c>
      <c r="BC942" s="6" t="e">
        <f>VLOOKUP(AN942,buff!$K:$P,6,FALSE)</f>
        <v>#N/A</v>
      </c>
      <c r="BD942">
        <f t="shared" si="248"/>
        <v>2</v>
      </c>
      <c r="BE942">
        <f t="shared" si="249"/>
        <v>1</v>
      </c>
      <c r="BF942" s="22">
        <f t="shared" si="250"/>
        <v>101602</v>
      </c>
    </row>
    <row r="943" spans="1:58" x14ac:dyDescent="0.15">
      <c r="A943" t="str">
        <f t="shared" si="252"/>
        <v>柯拉主动技能2等级17</v>
      </c>
      <c r="B943" s="8">
        <f t="shared" si="253"/>
        <v>10160217</v>
      </c>
      <c r="C943" s="8" t="str">
        <f>VLOOKUP(G943,角色!A:B,2,FALSE)</f>
        <v>柯拉</v>
      </c>
      <c r="D943" s="8" t="str">
        <f t="shared" si="254"/>
        <v>主动技能2</v>
      </c>
      <c r="E943" s="8">
        <f t="shared" si="247"/>
        <v>17</v>
      </c>
      <c r="F943" s="8">
        <f t="shared" si="255"/>
        <v>2</v>
      </c>
      <c r="G943" s="8">
        <f t="shared" si="256"/>
        <v>16</v>
      </c>
      <c r="H943" s="4" t="s">
        <v>979</v>
      </c>
      <c r="I943" s="20" t="str">
        <f t="shared" si="257"/>
        <v>对敌方单体攻击，造成150%攻击力（+136667）点伤害。</v>
      </c>
      <c r="J943" s="20" t="s">
        <v>277</v>
      </c>
      <c r="K943" s="21" t="s">
        <v>102</v>
      </c>
      <c r="L943" s="20" t="s">
        <v>106</v>
      </c>
      <c r="M943" s="4"/>
      <c r="N943" s="4">
        <v>100</v>
      </c>
      <c r="O943" s="20">
        <f>VLOOKUP(L943,对应表!BK:BL,2,FALSE)</f>
        <v>0</v>
      </c>
      <c r="P943" s="25" t="str">
        <f>_xlfn.IFNA(VLOOKUP(G943,角色!V:AE,主动技能!F943+1,FALSE),"")</f>
        <v>eff_yuezhiwu|||</v>
      </c>
      <c r="Q943" s="25">
        <f>(VLOOKUP(G943,角色!V:AE,主动技能!F943+4,FALSE))</f>
        <v>1</v>
      </c>
      <c r="R943" s="25">
        <v>0</v>
      </c>
      <c r="S943" s="25">
        <v>0</v>
      </c>
      <c r="T943" s="6" t="str">
        <f t="shared" si="258"/>
        <v/>
      </c>
      <c r="U943" s="6" t="str">
        <f t="shared" si="259"/>
        <v/>
      </c>
      <c r="V943" s="19" t="str">
        <f>VLOOKUP(G943,角色!AW:BC,主动技能!F943+1,FALSE)</f>
        <v>skill_14</v>
      </c>
      <c r="Y943">
        <f t="shared" si="245"/>
        <v>0</v>
      </c>
      <c r="Z943" s="19">
        <f>IF(VLOOKUP(C943,角色!CC:CI,主动技能!F943*2,FALSE)=0,"",VLOOKUP(C943,角色!CC:CI,主动技能!F943*2,FALSE))</f>
        <v>150</v>
      </c>
      <c r="AA943" s="19">
        <f>IF(VLOOKUP(C943,角色!CC:CI,主动技能!F943*2+1,FALSE)=0,0,VLOOKUP(C943,角色!CC:CI,主动技能!F943*2+1,FALSE))</f>
        <v>50</v>
      </c>
      <c r="AB943" s="19">
        <f>IF(INT(VLOOKUP(E943,角色属性概况!I:M,3,FALSE)*AA943/100)=0,"",(INT(VLOOKUP(E943,角色属性概况!I:M,3,FALSE)*AA943/100)))</f>
        <v>136667</v>
      </c>
      <c r="AE943" s="25">
        <f>(VLOOKUP(G943,角色!V:AE,主动技能!F943+7,FALSE))</f>
        <v>1</v>
      </c>
      <c r="AF943" s="19">
        <f>VLOOKUP(F943,对应表!AY:BA,3,FALSE)</f>
        <v>1</v>
      </c>
      <c r="AG943" s="19">
        <f>VLOOKUP(F943,对应表!AY:BA,2,FALSE)</f>
        <v>1</v>
      </c>
      <c r="AH943" s="25" t="str">
        <f>VLOOKUP(F943,特效对应!F:G,2,FALSE)</f>
        <v>attackex</v>
      </c>
      <c r="AJ943">
        <f t="shared" si="260"/>
        <v>17</v>
      </c>
      <c r="AQ943" s="6" t="str">
        <f>_xlfn.IFNA(IF(IF($AK943=AQ$5,VLOOKUP(AL943,buff!$K:$L,2,FALSE),"")=0,"",IF($AK943=AQ$5,VLOOKUP(AL943,buff!$K:$L,2,FALSE),"")),"")</f>
        <v/>
      </c>
      <c r="AR943" s="6" t="str">
        <f>_xlfn.IFNA(IF(IF($AK943=AR$5,VLOOKUP(AM943,buff!$K:$L,2,FALSE),"")=0,"",IF($AK943=AR$5,VLOOKUP(AM943,buff!$K:$L,2,FALSE),"")),"")</f>
        <v/>
      </c>
      <c r="AS943" s="6" t="str">
        <f>_xlfn.IFNA(IF(IF($AK943=AS$5,VLOOKUP(AN943,buff!$K:$L,2,FALSE),"")=0,"",IF($AK943=AS$5,VLOOKUP(AN943,buff!$K:$L,2,FALSE),"")),"")</f>
        <v/>
      </c>
      <c r="AT943" s="6" t="str">
        <f>_xlfn.IFNA(IF(IF($AK943=AT$5,VLOOKUP(AO943,buff!$K:$L,2,FALSE),"")=0,"",IF($AK943=AT$5,VLOOKUP(AO943,buff!$K:$L,2,FALSE),"")),"")</f>
        <v/>
      </c>
      <c r="AU943" s="6" t="str">
        <f>_xlfn.IFNA(IF(IF($AK943=AU$5,VLOOKUP(AP943,buff!$K:$L,2,FALSE),"")=0,"",IF($AK943=AU$5,VLOOKUP(AP943,buff!$K:$L,2,FALSE),"")),"")</f>
        <v/>
      </c>
      <c r="AV943" s="6" t="str">
        <f>_xlfn.IFNA(IF(IF($AK943=AV$5,VLOOKUP(AL943,buff!$K:$L,2,FALSE),"")=0,"",IF($AK943=AV$5,VLOOKUP(AL943,buff!$K:$L,2,FALSE),"")),"")</f>
        <v/>
      </c>
      <c r="AW943" s="6" t="str">
        <f>_xlfn.IFNA(IF(IF($AK943=AW$5,VLOOKUP(AM943,buff!$K:$L,2,FALSE),"")=0,"",IF($AK943=AW$5,VLOOKUP(AM943,buff!$K:$L,2,FALSE),"")),"")</f>
        <v/>
      </c>
      <c r="AX943" s="6" t="str">
        <f>_xlfn.IFNA(IF(IF($AK943=AX$5,VLOOKUP(AN943,buff!$K:$L,2,FALSE),"")=0,"",IF($AK943=AX$5,VLOOKUP(AN943,buff!$K:$L,2,FALSE),"")),"")</f>
        <v/>
      </c>
      <c r="AY943" s="6" t="str">
        <f>_xlfn.IFNA(IF(IF($AK943=AY$5,VLOOKUP(AO943,buff!$K:$L,2,FALSE),"")=0,"",IF($AK943=AY$5,VLOOKUP(AO943,buff!$K:$L,2,FALSE),"")),"")</f>
        <v/>
      </c>
      <c r="AZ943" s="6" t="str">
        <f>_xlfn.IFNA(IF(IF($AK943=AZ$5,VLOOKUP(AP943,buff!$K:$L,2,FALSE),"")=0,"",IF($AK943=AZ$5,VLOOKUP(AP943,buff!$K:$L,2,FALSE),"")),"")</f>
        <v/>
      </c>
      <c r="BA943" s="6" t="e">
        <f>VLOOKUP(AL943,buff!$K:$P,6,FALSE)</f>
        <v>#N/A</v>
      </c>
      <c r="BB943" s="6" t="e">
        <f>VLOOKUP(AM943,buff!$K:$P,6,FALSE)</f>
        <v>#N/A</v>
      </c>
      <c r="BC943" s="6" t="e">
        <f>VLOOKUP(AN943,buff!$K:$P,6,FALSE)</f>
        <v>#N/A</v>
      </c>
      <c r="BD943">
        <f t="shared" si="248"/>
        <v>2</v>
      </c>
      <c r="BE943">
        <f t="shared" si="249"/>
        <v>1</v>
      </c>
      <c r="BF943" s="22">
        <f t="shared" si="250"/>
        <v>101602</v>
      </c>
    </row>
    <row r="944" spans="1:58" x14ac:dyDescent="0.15">
      <c r="A944" t="str">
        <f t="shared" si="252"/>
        <v>柯拉主动技能2等级18</v>
      </c>
      <c r="B944" s="8">
        <f t="shared" si="253"/>
        <v>10160218</v>
      </c>
      <c r="C944" s="8" t="str">
        <f>VLOOKUP(G944,角色!A:B,2,FALSE)</f>
        <v>柯拉</v>
      </c>
      <c r="D944" s="8" t="str">
        <f t="shared" si="254"/>
        <v>主动技能2</v>
      </c>
      <c r="E944" s="8">
        <f t="shared" si="247"/>
        <v>18</v>
      </c>
      <c r="F944" s="8">
        <f t="shared" si="255"/>
        <v>2</v>
      </c>
      <c r="G944" s="8">
        <f t="shared" si="256"/>
        <v>16</v>
      </c>
      <c r="H944" s="4" t="s">
        <v>979</v>
      </c>
      <c r="I944" s="20" t="str">
        <f t="shared" si="257"/>
        <v>对敌方单体攻击，造成150%攻击力（+193582）点伤害。</v>
      </c>
      <c r="J944" s="20" t="s">
        <v>277</v>
      </c>
      <c r="K944" s="21" t="s">
        <v>102</v>
      </c>
      <c r="L944" s="20" t="s">
        <v>106</v>
      </c>
      <c r="M944" s="4"/>
      <c r="N944" s="4">
        <v>100</v>
      </c>
      <c r="O944" s="20">
        <f>VLOOKUP(L944,对应表!BK:BL,2,FALSE)</f>
        <v>0</v>
      </c>
      <c r="P944" s="25" t="str">
        <f>_xlfn.IFNA(VLOOKUP(G944,角色!V:AE,主动技能!F944+1,FALSE),"")</f>
        <v>eff_yuezhiwu|||</v>
      </c>
      <c r="Q944" s="25">
        <f>(VLOOKUP(G944,角色!V:AE,主动技能!F944+4,FALSE))</f>
        <v>1</v>
      </c>
      <c r="R944" s="25">
        <v>0</v>
      </c>
      <c r="S944" s="25">
        <v>0</v>
      </c>
      <c r="T944" s="6" t="str">
        <f t="shared" si="258"/>
        <v/>
      </c>
      <c r="U944" s="6" t="str">
        <f t="shared" si="259"/>
        <v/>
      </c>
      <c r="V944" s="19" t="str">
        <f>VLOOKUP(G944,角色!AW:BC,主动技能!F944+1,FALSE)</f>
        <v>skill_14</v>
      </c>
      <c r="Y944">
        <f t="shared" si="245"/>
        <v>0</v>
      </c>
      <c r="Z944" s="19">
        <f>IF(VLOOKUP(C944,角色!CC:CI,主动技能!F944*2,FALSE)=0,"",VLOOKUP(C944,角色!CC:CI,主动技能!F944*2,FALSE))</f>
        <v>150</v>
      </c>
      <c r="AA944" s="19">
        <f>IF(VLOOKUP(C944,角色!CC:CI,主动技能!F944*2+1,FALSE)=0,0,VLOOKUP(C944,角色!CC:CI,主动技能!F944*2+1,FALSE))</f>
        <v>50</v>
      </c>
      <c r="AB944" s="19">
        <f>IF(INT(VLOOKUP(E944,角色属性概况!I:M,3,FALSE)*AA944/100)=0,"",(INT(VLOOKUP(E944,角色属性概况!I:M,3,FALSE)*AA944/100)))</f>
        <v>193582</v>
      </c>
      <c r="AE944" s="25">
        <f>(VLOOKUP(G944,角色!V:AE,主动技能!F944+7,FALSE))</f>
        <v>1</v>
      </c>
      <c r="AF944" s="19">
        <f>VLOOKUP(F944,对应表!AY:BA,3,FALSE)</f>
        <v>1</v>
      </c>
      <c r="AG944" s="19">
        <f>VLOOKUP(F944,对应表!AY:BA,2,FALSE)</f>
        <v>1</v>
      </c>
      <c r="AH944" s="25" t="str">
        <f>VLOOKUP(F944,特效对应!F:G,2,FALSE)</f>
        <v>attackex</v>
      </c>
      <c r="AJ944">
        <f t="shared" si="260"/>
        <v>18</v>
      </c>
      <c r="AQ944" s="6" t="str">
        <f>_xlfn.IFNA(IF(IF($AK944=AQ$5,VLOOKUP(AL944,buff!$K:$L,2,FALSE),"")=0,"",IF($AK944=AQ$5,VLOOKUP(AL944,buff!$K:$L,2,FALSE),"")),"")</f>
        <v/>
      </c>
      <c r="AR944" s="6" t="str">
        <f>_xlfn.IFNA(IF(IF($AK944=AR$5,VLOOKUP(AM944,buff!$K:$L,2,FALSE),"")=0,"",IF($AK944=AR$5,VLOOKUP(AM944,buff!$K:$L,2,FALSE),"")),"")</f>
        <v/>
      </c>
      <c r="AS944" s="6" t="str">
        <f>_xlfn.IFNA(IF(IF($AK944=AS$5,VLOOKUP(AN944,buff!$K:$L,2,FALSE),"")=0,"",IF($AK944=AS$5,VLOOKUP(AN944,buff!$K:$L,2,FALSE),"")),"")</f>
        <v/>
      </c>
      <c r="AT944" s="6" t="str">
        <f>_xlfn.IFNA(IF(IF($AK944=AT$5,VLOOKUP(AO944,buff!$K:$L,2,FALSE),"")=0,"",IF($AK944=AT$5,VLOOKUP(AO944,buff!$K:$L,2,FALSE),"")),"")</f>
        <v/>
      </c>
      <c r="AU944" s="6" t="str">
        <f>_xlfn.IFNA(IF(IF($AK944=AU$5,VLOOKUP(AP944,buff!$K:$L,2,FALSE),"")=0,"",IF($AK944=AU$5,VLOOKUP(AP944,buff!$K:$L,2,FALSE),"")),"")</f>
        <v/>
      </c>
      <c r="AV944" s="6" t="str">
        <f>_xlfn.IFNA(IF(IF($AK944=AV$5,VLOOKUP(AL944,buff!$K:$L,2,FALSE),"")=0,"",IF($AK944=AV$5,VLOOKUP(AL944,buff!$K:$L,2,FALSE),"")),"")</f>
        <v/>
      </c>
      <c r="AW944" s="6" t="str">
        <f>_xlfn.IFNA(IF(IF($AK944=AW$5,VLOOKUP(AM944,buff!$K:$L,2,FALSE),"")=0,"",IF($AK944=AW$5,VLOOKUP(AM944,buff!$K:$L,2,FALSE),"")),"")</f>
        <v/>
      </c>
      <c r="AX944" s="6" t="str">
        <f>_xlfn.IFNA(IF(IF($AK944=AX$5,VLOOKUP(AN944,buff!$K:$L,2,FALSE),"")=0,"",IF($AK944=AX$5,VLOOKUP(AN944,buff!$K:$L,2,FALSE),"")),"")</f>
        <v/>
      </c>
      <c r="AY944" s="6" t="str">
        <f>_xlfn.IFNA(IF(IF($AK944=AY$5,VLOOKUP(AO944,buff!$K:$L,2,FALSE),"")=0,"",IF($AK944=AY$5,VLOOKUP(AO944,buff!$K:$L,2,FALSE),"")),"")</f>
        <v/>
      </c>
      <c r="AZ944" s="6" t="str">
        <f>_xlfn.IFNA(IF(IF($AK944=AZ$5,VLOOKUP(AP944,buff!$K:$L,2,FALSE),"")=0,"",IF($AK944=AZ$5,VLOOKUP(AP944,buff!$K:$L,2,FALSE),"")),"")</f>
        <v/>
      </c>
      <c r="BA944" s="6" t="e">
        <f>VLOOKUP(AL944,buff!$K:$P,6,FALSE)</f>
        <v>#N/A</v>
      </c>
      <c r="BB944" s="6" t="e">
        <f>VLOOKUP(AM944,buff!$K:$P,6,FALSE)</f>
        <v>#N/A</v>
      </c>
      <c r="BC944" s="6" t="e">
        <f>VLOOKUP(AN944,buff!$K:$P,6,FALSE)</f>
        <v>#N/A</v>
      </c>
      <c r="BD944">
        <f t="shared" si="248"/>
        <v>2</v>
      </c>
      <c r="BE944">
        <f t="shared" si="249"/>
        <v>1</v>
      </c>
      <c r="BF944" s="22">
        <f t="shared" si="250"/>
        <v>101602</v>
      </c>
    </row>
    <row r="945" spans="1:58" x14ac:dyDescent="0.15">
      <c r="A945" t="str">
        <f t="shared" si="252"/>
        <v>柯拉主动技能2等级19</v>
      </c>
      <c r="B945" s="8">
        <f t="shared" si="253"/>
        <v>10160219</v>
      </c>
      <c r="C945" s="8" t="str">
        <f>VLOOKUP(G945,角色!A:B,2,FALSE)</f>
        <v>柯拉</v>
      </c>
      <c r="D945" s="8" t="str">
        <f t="shared" si="254"/>
        <v>主动技能2</v>
      </c>
      <c r="E945" s="8">
        <f t="shared" si="247"/>
        <v>19</v>
      </c>
      <c r="F945" s="8">
        <f t="shared" si="255"/>
        <v>2</v>
      </c>
      <c r="G945" s="8">
        <f t="shared" si="256"/>
        <v>16</v>
      </c>
      <c r="H945" s="4" t="s">
        <v>979</v>
      </c>
      <c r="I945" s="20" t="str">
        <f t="shared" si="257"/>
        <v>对敌方单体攻击，造成150%攻击力（+274158）点伤害。</v>
      </c>
      <c r="J945" s="20" t="s">
        <v>277</v>
      </c>
      <c r="K945" s="21" t="s">
        <v>102</v>
      </c>
      <c r="L945" s="20" t="s">
        <v>106</v>
      </c>
      <c r="M945" s="4"/>
      <c r="N945" s="4">
        <v>100</v>
      </c>
      <c r="O945" s="20">
        <f>VLOOKUP(L945,对应表!BK:BL,2,FALSE)</f>
        <v>0</v>
      </c>
      <c r="P945" s="25" t="str">
        <f>_xlfn.IFNA(VLOOKUP(G945,角色!V:AE,主动技能!F945+1,FALSE),"")</f>
        <v>eff_yuezhiwu|||</v>
      </c>
      <c r="Q945" s="25">
        <f>(VLOOKUP(G945,角色!V:AE,主动技能!F945+4,FALSE))</f>
        <v>1</v>
      </c>
      <c r="R945" s="25">
        <v>0</v>
      </c>
      <c r="S945" s="25">
        <v>0</v>
      </c>
      <c r="T945" s="6" t="str">
        <f t="shared" si="258"/>
        <v/>
      </c>
      <c r="U945" s="6" t="str">
        <f t="shared" si="259"/>
        <v/>
      </c>
      <c r="V945" s="19" t="str">
        <f>VLOOKUP(G945,角色!AW:BC,主动技能!F945+1,FALSE)</f>
        <v>skill_14</v>
      </c>
      <c r="Y945">
        <f t="shared" si="245"/>
        <v>0</v>
      </c>
      <c r="Z945" s="19">
        <f>IF(VLOOKUP(C945,角色!CC:CI,主动技能!F945*2,FALSE)=0,"",VLOOKUP(C945,角色!CC:CI,主动技能!F945*2,FALSE))</f>
        <v>150</v>
      </c>
      <c r="AA945" s="19">
        <f>IF(VLOOKUP(C945,角色!CC:CI,主动技能!F945*2+1,FALSE)=0,0,VLOOKUP(C945,角色!CC:CI,主动技能!F945*2+1,FALSE))</f>
        <v>50</v>
      </c>
      <c r="AB945" s="19">
        <f>IF(INT(VLOOKUP(E945,角色属性概况!I:M,3,FALSE)*AA945/100)=0,"",(INT(VLOOKUP(E945,角色属性概况!I:M,3,FALSE)*AA945/100)))</f>
        <v>274158</v>
      </c>
      <c r="AE945" s="25">
        <f>(VLOOKUP(G945,角色!V:AE,主动技能!F945+7,FALSE))</f>
        <v>1</v>
      </c>
      <c r="AF945" s="19">
        <f>VLOOKUP(F945,对应表!AY:BA,3,FALSE)</f>
        <v>1</v>
      </c>
      <c r="AG945" s="19">
        <f>VLOOKUP(F945,对应表!AY:BA,2,FALSE)</f>
        <v>1</v>
      </c>
      <c r="AH945" s="25" t="str">
        <f>VLOOKUP(F945,特效对应!F:G,2,FALSE)</f>
        <v>attackex</v>
      </c>
      <c r="AJ945">
        <f t="shared" si="260"/>
        <v>19</v>
      </c>
      <c r="AQ945" s="6" t="str">
        <f>_xlfn.IFNA(IF(IF($AK945=AQ$5,VLOOKUP(AL945,buff!$K:$L,2,FALSE),"")=0,"",IF($AK945=AQ$5,VLOOKUP(AL945,buff!$K:$L,2,FALSE),"")),"")</f>
        <v/>
      </c>
      <c r="AR945" s="6" t="str">
        <f>_xlfn.IFNA(IF(IF($AK945=AR$5,VLOOKUP(AM945,buff!$K:$L,2,FALSE),"")=0,"",IF($AK945=AR$5,VLOOKUP(AM945,buff!$K:$L,2,FALSE),"")),"")</f>
        <v/>
      </c>
      <c r="AS945" s="6" t="str">
        <f>_xlfn.IFNA(IF(IF($AK945=AS$5,VLOOKUP(AN945,buff!$K:$L,2,FALSE),"")=0,"",IF($AK945=AS$5,VLOOKUP(AN945,buff!$K:$L,2,FALSE),"")),"")</f>
        <v/>
      </c>
      <c r="AT945" s="6" t="str">
        <f>_xlfn.IFNA(IF(IF($AK945=AT$5,VLOOKUP(AO945,buff!$K:$L,2,FALSE),"")=0,"",IF($AK945=AT$5,VLOOKUP(AO945,buff!$K:$L,2,FALSE),"")),"")</f>
        <v/>
      </c>
      <c r="AU945" s="6" t="str">
        <f>_xlfn.IFNA(IF(IF($AK945=AU$5,VLOOKUP(AP945,buff!$K:$L,2,FALSE),"")=0,"",IF($AK945=AU$5,VLOOKUP(AP945,buff!$K:$L,2,FALSE),"")),"")</f>
        <v/>
      </c>
      <c r="AV945" s="6" t="str">
        <f>_xlfn.IFNA(IF(IF($AK945=AV$5,VLOOKUP(AL945,buff!$K:$L,2,FALSE),"")=0,"",IF($AK945=AV$5,VLOOKUP(AL945,buff!$K:$L,2,FALSE),"")),"")</f>
        <v/>
      </c>
      <c r="AW945" s="6" t="str">
        <f>_xlfn.IFNA(IF(IF($AK945=AW$5,VLOOKUP(AM945,buff!$K:$L,2,FALSE),"")=0,"",IF($AK945=AW$5,VLOOKUP(AM945,buff!$K:$L,2,FALSE),"")),"")</f>
        <v/>
      </c>
      <c r="AX945" s="6" t="str">
        <f>_xlfn.IFNA(IF(IF($AK945=AX$5,VLOOKUP(AN945,buff!$K:$L,2,FALSE),"")=0,"",IF($AK945=AX$5,VLOOKUP(AN945,buff!$K:$L,2,FALSE),"")),"")</f>
        <v/>
      </c>
      <c r="AY945" s="6" t="str">
        <f>_xlfn.IFNA(IF(IF($AK945=AY$5,VLOOKUP(AO945,buff!$K:$L,2,FALSE),"")=0,"",IF($AK945=AY$5,VLOOKUP(AO945,buff!$K:$L,2,FALSE),"")),"")</f>
        <v/>
      </c>
      <c r="AZ945" s="6" t="str">
        <f>_xlfn.IFNA(IF(IF($AK945=AZ$5,VLOOKUP(AP945,buff!$K:$L,2,FALSE),"")=0,"",IF($AK945=AZ$5,VLOOKUP(AP945,buff!$K:$L,2,FALSE),"")),"")</f>
        <v/>
      </c>
      <c r="BA945" s="6" t="e">
        <f>VLOOKUP(AL945,buff!$K:$P,6,FALSE)</f>
        <v>#N/A</v>
      </c>
      <c r="BB945" s="6" t="e">
        <f>VLOOKUP(AM945,buff!$K:$P,6,FALSE)</f>
        <v>#N/A</v>
      </c>
      <c r="BC945" s="6" t="e">
        <f>VLOOKUP(AN945,buff!$K:$P,6,FALSE)</f>
        <v>#N/A</v>
      </c>
      <c r="BD945">
        <f t="shared" si="248"/>
        <v>2</v>
      </c>
      <c r="BE945">
        <f t="shared" si="249"/>
        <v>1</v>
      </c>
      <c r="BF945" s="22">
        <f t="shared" si="250"/>
        <v>101602</v>
      </c>
    </row>
    <row r="946" spans="1:58" x14ac:dyDescent="0.15">
      <c r="A946" t="str">
        <f t="shared" si="252"/>
        <v>柯拉主动技能2等级20</v>
      </c>
      <c r="B946" s="8">
        <f t="shared" si="253"/>
        <v>10160220</v>
      </c>
      <c r="C946" s="8" t="str">
        <f>VLOOKUP(G946,角色!A:B,2,FALSE)</f>
        <v>柯拉</v>
      </c>
      <c r="D946" s="8" t="str">
        <f t="shared" si="254"/>
        <v>主动技能2</v>
      </c>
      <c r="E946" s="8">
        <f t="shared" si="247"/>
        <v>20</v>
      </c>
      <c r="F946" s="8">
        <f t="shared" si="255"/>
        <v>2</v>
      </c>
      <c r="G946" s="8">
        <f t="shared" si="256"/>
        <v>16</v>
      </c>
      <c r="H946" s="4" t="s">
        <v>979</v>
      </c>
      <c r="I946" s="20" t="str">
        <f t="shared" si="257"/>
        <v>对敌方单体攻击，造成150%攻击力（+388230）点伤害。</v>
      </c>
      <c r="J946" s="20" t="s">
        <v>277</v>
      </c>
      <c r="K946" s="21" t="s">
        <v>102</v>
      </c>
      <c r="L946" s="20" t="s">
        <v>106</v>
      </c>
      <c r="M946" s="4"/>
      <c r="N946" s="4">
        <v>100</v>
      </c>
      <c r="O946" s="20">
        <f>VLOOKUP(L946,对应表!BK:BL,2,FALSE)</f>
        <v>0</v>
      </c>
      <c r="P946" s="25" t="str">
        <f>_xlfn.IFNA(VLOOKUP(G946,角色!V:AE,主动技能!F946+1,FALSE),"")</f>
        <v>eff_yuezhiwu|||</v>
      </c>
      <c r="Q946" s="25">
        <f>(VLOOKUP(G946,角色!V:AE,主动技能!F946+4,FALSE))</f>
        <v>1</v>
      </c>
      <c r="R946" s="25">
        <v>0</v>
      </c>
      <c r="S946" s="25">
        <v>0</v>
      </c>
      <c r="T946" s="6" t="str">
        <f t="shared" si="258"/>
        <v/>
      </c>
      <c r="U946" s="6" t="str">
        <f t="shared" si="259"/>
        <v/>
      </c>
      <c r="V946" s="19" t="str">
        <f>VLOOKUP(G946,角色!AW:BC,主动技能!F946+1,FALSE)</f>
        <v>skill_14</v>
      </c>
      <c r="Y946">
        <f t="shared" si="245"/>
        <v>0</v>
      </c>
      <c r="Z946" s="19">
        <f>IF(VLOOKUP(C946,角色!CC:CI,主动技能!F946*2,FALSE)=0,"",VLOOKUP(C946,角色!CC:CI,主动技能!F946*2,FALSE))</f>
        <v>150</v>
      </c>
      <c r="AA946" s="19">
        <f>IF(VLOOKUP(C946,角色!CC:CI,主动技能!F946*2+1,FALSE)=0,0,VLOOKUP(C946,角色!CC:CI,主动技能!F946*2+1,FALSE))</f>
        <v>50</v>
      </c>
      <c r="AB946" s="19">
        <f>IF(INT(VLOOKUP(E946,角色属性概况!I:M,3,FALSE)*AA946/100)=0,"",(INT(VLOOKUP(E946,角色属性概况!I:M,3,FALSE)*AA946/100)))</f>
        <v>388230</v>
      </c>
      <c r="AE946" s="25">
        <f>(VLOOKUP(G946,角色!V:AE,主动技能!F946+7,FALSE))</f>
        <v>1</v>
      </c>
      <c r="AF946" s="19">
        <f>VLOOKUP(F946,对应表!AY:BA,3,FALSE)</f>
        <v>1</v>
      </c>
      <c r="AG946" s="19">
        <f>VLOOKUP(F946,对应表!AY:BA,2,FALSE)</f>
        <v>1</v>
      </c>
      <c r="AH946" s="25" t="str">
        <f>VLOOKUP(F946,特效对应!F:G,2,FALSE)</f>
        <v>attackex</v>
      </c>
      <c r="AJ946">
        <f t="shared" si="260"/>
        <v>20</v>
      </c>
      <c r="AQ946" s="6" t="str">
        <f>_xlfn.IFNA(IF(IF($AK946=AQ$5,VLOOKUP(AL946,buff!$K:$L,2,FALSE),"")=0,"",IF($AK946=AQ$5,VLOOKUP(AL946,buff!$K:$L,2,FALSE),"")),"")</f>
        <v/>
      </c>
      <c r="AR946" s="6" t="str">
        <f>_xlfn.IFNA(IF(IF($AK946=AR$5,VLOOKUP(AM946,buff!$K:$L,2,FALSE),"")=0,"",IF($AK946=AR$5,VLOOKUP(AM946,buff!$K:$L,2,FALSE),"")),"")</f>
        <v/>
      </c>
      <c r="AS946" s="6" t="str">
        <f>_xlfn.IFNA(IF(IF($AK946=AS$5,VLOOKUP(AN946,buff!$K:$L,2,FALSE),"")=0,"",IF($AK946=AS$5,VLOOKUP(AN946,buff!$K:$L,2,FALSE),"")),"")</f>
        <v/>
      </c>
      <c r="AT946" s="6" t="str">
        <f>_xlfn.IFNA(IF(IF($AK946=AT$5,VLOOKUP(AO946,buff!$K:$L,2,FALSE),"")=0,"",IF($AK946=AT$5,VLOOKUP(AO946,buff!$K:$L,2,FALSE),"")),"")</f>
        <v/>
      </c>
      <c r="AU946" s="6" t="str">
        <f>_xlfn.IFNA(IF(IF($AK946=AU$5,VLOOKUP(AP946,buff!$K:$L,2,FALSE),"")=0,"",IF($AK946=AU$5,VLOOKUP(AP946,buff!$K:$L,2,FALSE),"")),"")</f>
        <v/>
      </c>
      <c r="AV946" s="6" t="str">
        <f>_xlfn.IFNA(IF(IF($AK946=AV$5,VLOOKUP(AL946,buff!$K:$L,2,FALSE),"")=0,"",IF($AK946=AV$5,VLOOKUP(AL946,buff!$K:$L,2,FALSE),"")),"")</f>
        <v/>
      </c>
      <c r="AW946" s="6" t="str">
        <f>_xlfn.IFNA(IF(IF($AK946=AW$5,VLOOKUP(AM946,buff!$K:$L,2,FALSE),"")=0,"",IF($AK946=AW$5,VLOOKUP(AM946,buff!$K:$L,2,FALSE),"")),"")</f>
        <v/>
      </c>
      <c r="AX946" s="6" t="str">
        <f>_xlfn.IFNA(IF(IF($AK946=AX$5,VLOOKUP(AN946,buff!$K:$L,2,FALSE),"")=0,"",IF($AK946=AX$5,VLOOKUP(AN946,buff!$K:$L,2,FALSE),"")),"")</f>
        <v/>
      </c>
      <c r="AY946" s="6" t="str">
        <f>_xlfn.IFNA(IF(IF($AK946=AY$5,VLOOKUP(AO946,buff!$K:$L,2,FALSE),"")=0,"",IF($AK946=AY$5,VLOOKUP(AO946,buff!$K:$L,2,FALSE),"")),"")</f>
        <v/>
      </c>
      <c r="AZ946" s="6" t="str">
        <f>_xlfn.IFNA(IF(IF($AK946=AZ$5,VLOOKUP(AP946,buff!$K:$L,2,FALSE),"")=0,"",IF($AK946=AZ$5,VLOOKUP(AP946,buff!$K:$L,2,FALSE),"")),"")</f>
        <v/>
      </c>
      <c r="BA946" s="6" t="e">
        <f>VLOOKUP(AL946,buff!$K:$P,6,FALSE)</f>
        <v>#N/A</v>
      </c>
      <c r="BB946" s="6" t="e">
        <f>VLOOKUP(AM946,buff!$K:$P,6,FALSE)</f>
        <v>#N/A</v>
      </c>
      <c r="BC946" s="6" t="e">
        <f>VLOOKUP(AN946,buff!$K:$P,6,FALSE)</f>
        <v>#N/A</v>
      </c>
      <c r="BD946">
        <f t="shared" si="248"/>
        <v>2</v>
      </c>
      <c r="BE946">
        <f t="shared" si="249"/>
        <v>1</v>
      </c>
      <c r="BF946" s="22">
        <f t="shared" si="250"/>
        <v>101602</v>
      </c>
    </row>
    <row r="947" spans="1:58" x14ac:dyDescent="0.15">
      <c r="A947" t="str">
        <f t="shared" si="252"/>
        <v>柯拉主动技能3等级1</v>
      </c>
      <c r="B947" s="8">
        <f t="shared" si="253"/>
        <v>10160301</v>
      </c>
      <c r="C947" s="8" t="str">
        <f>VLOOKUP(G947,角色!A:B,2,FALSE)</f>
        <v>柯拉</v>
      </c>
      <c r="D947" s="8" t="str">
        <f t="shared" si="254"/>
        <v>主动技能3</v>
      </c>
      <c r="E947" s="8">
        <f t="shared" si="247"/>
        <v>1</v>
      </c>
      <c r="F947" s="8">
        <f t="shared" si="255"/>
        <v>3</v>
      </c>
      <c r="G947" s="8">
        <f t="shared" si="256"/>
        <v>16</v>
      </c>
      <c r="H947" s="4" t="s">
        <v>413</v>
      </c>
      <c r="I947" s="20" t="str">
        <f t="shared" si="257"/>
        <v>对敌方横扫攻击，造成125%攻击力（+553）点伤害。</v>
      </c>
      <c r="J947" s="4" t="s">
        <v>277</v>
      </c>
      <c r="K947" s="1" t="s">
        <v>102</v>
      </c>
      <c r="L947" s="4" t="s">
        <v>859</v>
      </c>
      <c r="M947" s="4"/>
      <c r="N947" s="4">
        <v>100</v>
      </c>
      <c r="O947" s="20">
        <f>VLOOKUP(L947,对应表!BK:BL,2,FALSE)</f>
        <v>50</v>
      </c>
      <c r="P947" s="25" t="str">
        <f>_xlfn.IFNA(VLOOKUP(G947,角色!V:AE,主动技能!F947+1,FALSE),"")</f>
        <v>eff_wanyuezhan_0|eff_wanyuezhan_1||</v>
      </c>
      <c r="Q947" s="25">
        <f>(VLOOKUP(G947,角色!V:AE,主动技能!F947+4,FALSE))</f>
        <v>1</v>
      </c>
      <c r="R947" s="25">
        <v>0</v>
      </c>
      <c r="S947" s="25">
        <v>0</v>
      </c>
      <c r="T947" s="6" t="str">
        <f t="shared" si="258"/>
        <v/>
      </c>
      <c r="U947" s="6" t="str">
        <f t="shared" si="259"/>
        <v/>
      </c>
      <c r="V947" s="19" t="str">
        <f>VLOOKUP(G947,角色!AW:BC,主动技能!F947+1,FALSE)</f>
        <v>skill_20</v>
      </c>
      <c r="Y947">
        <f t="shared" si="245"/>
        <v>0</v>
      </c>
      <c r="Z947" s="19">
        <f>IF(VLOOKUP(C947,角色!CC:CI,主动技能!F947*2,FALSE)=0,"",VLOOKUP(C947,角色!CC:CI,主动技能!F947*2,FALSE))</f>
        <v>125</v>
      </c>
      <c r="AA947" s="19">
        <f>IF(VLOOKUP(C947,角色!CC:CI,主动技能!F947*2+1,FALSE)=0,0,VLOOKUP(C947,角色!CC:CI,主动技能!F947*2+1,FALSE))</f>
        <v>50</v>
      </c>
      <c r="AB947" s="19">
        <f>IF(INT(VLOOKUP(E947,角色属性概况!I:M,3,FALSE)*AA947/100)=0,"",(INT(VLOOKUP(E947,角色属性概况!I:M,3,FALSE)*AA947/100)))</f>
        <v>553</v>
      </c>
      <c r="AE947" s="25">
        <f>(VLOOKUP(G947,角色!V:AE,主动技能!F947+7,FALSE))</f>
        <v>1</v>
      </c>
      <c r="AF947" s="19">
        <f>VLOOKUP(F947,对应表!AY:BA,3,FALSE)</f>
        <v>2</v>
      </c>
      <c r="AG947" s="19">
        <f>VLOOKUP(F947,对应表!AY:BA,2,FALSE)</f>
        <v>2</v>
      </c>
      <c r="AH947" s="25" t="str">
        <f>VLOOKUP(F947,特效对应!F:G,2,FALSE)</f>
        <v>attackex</v>
      </c>
      <c r="AJ947">
        <f t="shared" si="260"/>
        <v>1</v>
      </c>
      <c r="AQ947" s="6" t="str">
        <f>_xlfn.IFNA(IF(IF($AK947=AQ$5,VLOOKUP(AL947,buff!$K:$L,2,FALSE),"")=0,"",IF($AK947=AQ$5,VLOOKUP(AL947,buff!$K:$L,2,FALSE),"")),"")</f>
        <v/>
      </c>
      <c r="AR947" s="6" t="str">
        <f>_xlfn.IFNA(IF(IF($AK947=AR$5,VLOOKUP(AM947,buff!$K:$L,2,FALSE),"")=0,"",IF($AK947=AR$5,VLOOKUP(AM947,buff!$K:$L,2,FALSE),"")),"")</f>
        <v/>
      </c>
      <c r="AS947" s="6" t="str">
        <f>_xlfn.IFNA(IF(IF($AK947=AS$5,VLOOKUP(AN947,buff!$K:$L,2,FALSE),"")=0,"",IF($AK947=AS$5,VLOOKUP(AN947,buff!$K:$L,2,FALSE),"")),"")</f>
        <v/>
      </c>
      <c r="AT947" s="6" t="str">
        <f>_xlfn.IFNA(IF(IF($AK947=AT$5,VLOOKUP(AO947,buff!$K:$L,2,FALSE),"")=0,"",IF($AK947=AT$5,VLOOKUP(AO947,buff!$K:$L,2,FALSE),"")),"")</f>
        <v/>
      </c>
      <c r="AU947" s="6" t="str">
        <f>_xlfn.IFNA(IF(IF($AK947=AU$5,VLOOKUP(AP947,buff!$K:$L,2,FALSE),"")=0,"",IF($AK947=AU$5,VLOOKUP(AP947,buff!$K:$L,2,FALSE),"")),"")</f>
        <v/>
      </c>
      <c r="AV947" s="6" t="str">
        <f>_xlfn.IFNA(IF(IF($AK947=AV$5,VLOOKUP(AL947,buff!$K:$L,2,FALSE),"")=0,"",IF($AK947=AV$5,VLOOKUP(AL947,buff!$K:$L,2,FALSE),"")),"")</f>
        <v/>
      </c>
      <c r="AW947" s="6" t="str">
        <f>_xlfn.IFNA(IF(IF($AK947=AW$5,VLOOKUP(AM947,buff!$K:$L,2,FALSE),"")=0,"",IF($AK947=AW$5,VLOOKUP(AM947,buff!$K:$L,2,FALSE),"")),"")</f>
        <v/>
      </c>
      <c r="AX947" s="6" t="str">
        <f>_xlfn.IFNA(IF(IF($AK947=AX$5,VLOOKUP(AN947,buff!$K:$L,2,FALSE),"")=0,"",IF($AK947=AX$5,VLOOKUP(AN947,buff!$K:$L,2,FALSE),"")),"")</f>
        <v/>
      </c>
      <c r="AY947" s="6" t="str">
        <f>_xlfn.IFNA(IF(IF($AK947=AY$5,VLOOKUP(AO947,buff!$K:$L,2,FALSE),"")=0,"",IF($AK947=AY$5,VLOOKUP(AO947,buff!$K:$L,2,FALSE),"")),"")</f>
        <v/>
      </c>
      <c r="AZ947" s="6" t="str">
        <f>_xlfn.IFNA(IF(IF($AK947=AZ$5,VLOOKUP(AP947,buff!$K:$L,2,FALSE),"")=0,"",IF($AK947=AZ$5,VLOOKUP(AP947,buff!$K:$L,2,FALSE),"")),"")</f>
        <v/>
      </c>
      <c r="BA947" s="6" t="e">
        <f>VLOOKUP(AL947,buff!$K:$P,6,FALSE)</f>
        <v>#N/A</v>
      </c>
      <c r="BB947" s="6" t="e">
        <f>VLOOKUP(AM947,buff!$K:$P,6,FALSE)</f>
        <v>#N/A</v>
      </c>
      <c r="BC947" s="6" t="e">
        <f>VLOOKUP(AN947,buff!$K:$P,6,FALSE)</f>
        <v>#N/A</v>
      </c>
      <c r="BD947">
        <f t="shared" si="248"/>
        <v>3</v>
      </c>
      <c r="BE947">
        <f t="shared" si="249"/>
        <v>2</v>
      </c>
      <c r="BF947" s="22">
        <f t="shared" si="250"/>
        <v>101603</v>
      </c>
    </row>
    <row r="948" spans="1:58" x14ac:dyDescent="0.15">
      <c r="A948" t="str">
        <f t="shared" si="252"/>
        <v>柯拉主动技能3等级2</v>
      </c>
      <c r="B948" s="8">
        <f t="shared" si="253"/>
        <v>10160302</v>
      </c>
      <c r="C948" s="8" t="str">
        <f>VLOOKUP(G948,角色!A:B,2,FALSE)</f>
        <v>柯拉</v>
      </c>
      <c r="D948" s="8" t="str">
        <f t="shared" si="254"/>
        <v>主动技能3</v>
      </c>
      <c r="E948" s="8">
        <f t="shared" si="247"/>
        <v>2</v>
      </c>
      <c r="F948" s="8">
        <f t="shared" si="255"/>
        <v>3</v>
      </c>
      <c r="G948" s="8">
        <f t="shared" si="256"/>
        <v>16</v>
      </c>
      <c r="H948" s="4" t="s">
        <v>413</v>
      </c>
      <c r="I948" s="20" t="str">
        <f t="shared" si="257"/>
        <v>对敌方横扫攻击，造成125%攻击力（+611）点伤害。</v>
      </c>
      <c r="J948" s="4" t="s">
        <v>277</v>
      </c>
      <c r="K948" s="1" t="s">
        <v>102</v>
      </c>
      <c r="L948" s="4" t="s">
        <v>859</v>
      </c>
      <c r="M948" s="4"/>
      <c r="N948" s="4">
        <v>100</v>
      </c>
      <c r="O948" s="20">
        <f>VLOOKUP(L948,对应表!BK:BL,2,FALSE)</f>
        <v>50</v>
      </c>
      <c r="P948" s="25" t="str">
        <f>_xlfn.IFNA(VLOOKUP(G948,角色!V:AE,主动技能!F948+1,FALSE),"")</f>
        <v>eff_wanyuezhan_0|eff_wanyuezhan_1||</v>
      </c>
      <c r="Q948" s="25">
        <f>(VLOOKUP(G948,角色!V:AE,主动技能!F948+4,FALSE))</f>
        <v>1</v>
      </c>
      <c r="R948" s="25">
        <v>0</v>
      </c>
      <c r="S948" s="25">
        <v>0</v>
      </c>
      <c r="T948" s="6" t="str">
        <f t="shared" si="258"/>
        <v/>
      </c>
      <c r="U948" s="6" t="str">
        <f t="shared" si="259"/>
        <v/>
      </c>
      <c r="V948" s="19" t="str">
        <f>VLOOKUP(G948,角色!AW:BC,主动技能!F948+1,FALSE)</f>
        <v>skill_20</v>
      </c>
      <c r="Y948">
        <f t="shared" si="245"/>
        <v>0</v>
      </c>
      <c r="Z948" s="19">
        <f>IF(VLOOKUP(C948,角色!CC:CI,主动技能!F948*2,FALSE)=0,"",VLOOKUP(C948,角色!CC:CI,主动技能!F948*2,FALSE))</f>
        <v>125</v>
      </c>
      <c r="AA948" s="19">
        <f>IF(VLOOKUP(C948,角色!CC:CI,主动技能!F948*2+1,FALSE)=0,0,VLOOKUP(C948,角色!CC:CI,主动技能!F948*2+1,FALSE))</f>
        <v>50</v>
      </c>
      <c r="AB948" s="19">
        <f>IF(INT(VLOOKUP(E948,角色属性概况!I:M,3,FALSE)*AA948/100)=0,"",(INT(VLOOKUP(E948,角色属性概况!I:M,3,FALSE)*AA948/100)))</f>
        <v>611</v>
      </c>
      <c r="AE948" s="25">
        <f>(VLOOKUP(G948,角色!V:AE,主动技能!F948+7,FALSE))</f>
        <v>1</v>
      </c>
      <c r="AF948" s="19">
        <f>VLOOKUP(F948,对应表!AY:BA,3,FALSE)</f>
        <v>2</v>
      </c>
      <c r="AG948" s="19">
        <f>VLOOKUP(F948,对应表!AY:BA,2,FALSE)</f>
        <v>2</v>
      </c>
      <c r="AH948" s="25" t="str">
        <f>VLOOKUP(F948,特效对应!F:G,2,FALSE)</f>
        <v>attackex</v>
      </c>
      <c r="AJ948">
        <f t="shared" si="260"/>
        <v>2</v>
      </c>
      <c r="AQ948" s="6" t="str">
        <f>_xlfn.IFNA(IF(IF($AK948=AQ$5,VLOOKUP(AL948,buff!$K:$L,2,FALSE),"")=0,"",IF($AK948=AQ$5,VLOOKUP(AL948,buff!$K:$L,2,FALSE),"")),"")</f>
        <v/>
      </c>
      <c r="AR948" s="6" t="str">
        <f>_xlfn.IFNA(IF(IF($AK948=AR$5,VLOOKUP(AM948,buff!$K:$L,2,FALSE),"")=0,"",IF($AK948=AR$5,VLOOKUP(AM948,buff!$K:$L,2,FALSE),"")),"")</f>
        <v/>
      </c>
      <c r="AS948" s="6" t="str">
        <f>_xlfn.IFNA(IF(IF($AK948=AS$5,VLOOKUP(AN948,buff!$K:$L,2,FALSE),"")=0,"",IF($AK948=AS$5,VLOOKUP(AN948,buff!$K:$L,2,FALSE),"")),"")</f>
        <v/>
      </c>
      <c r="AT948" s="6" t="str">
        <f>_xlfn.IFNA(IF(IF($AK948=AT$5,VLOOKUP(AO948,buff!$K:$L,2,FALSE),"")=0,"",IF($AK948=AT$5,VLOOKUP(AO948,buff!$K:$L,2,FALSE),"")),"")</f>
        <v/>
      </c>
      <c r="AU948" s="6" t="str">
        <f>_xlfn.IFNA(IF(IF($AK948=AU$5,VLOOKUP(AP948,buff!$K:$L,2,FALSE),"")=0,"",IF($AK948=AU$5,VLOOKUP(AP948,buff!$K:$L,2,FALSE),"")),"")</f>
        <v/>
      </c>
      <c r="AV948" s="6" t="str">
        <f>_xlfn.IFNA(IF(IF($AK948=AV$5,VLOOKUP(AL948,buff!$K:$L,2,FALSE),"")=0,"",IF($AK948=AV$5,VLOOKUP(AL948,buff!$K:$L,2,FALSE),"")),"")</f>
        <v/>
      </c>
      <c r="AW948" s="6" t="str">
        <f>_xlfn.IFNA(IF(IF($AK948=AW$5,VLOOKUP(AM948,buff!$K:$L,2,FALSE),"")=0,"",IF($AK948=AW$5,VLOOKUP(AM948,buff!$K:$L,2,FALSE),"")),"")</f>
        <v/>
      </c>
      <c r="AX948" s="6" t="str">
        <f>_xlfn.IFNA(IF(IF($AK948=AX$5,VLOOKUP(AN948,buff!$K:$L,2,FALSE),"")=0,"",IF($AK948=AX$5,VLOOKUP(AN948,buff!$K:$L,2,FALSE),"")),"")</f>
        <v/>
      </c>
      <c r="AY948" s="6" t="str">
        <f>_xlfn.IFNA(IF(IF($AK948=AY$5,VLOOKUP(AO948,buff!$K:$L,2,FALSE),"")=0,"",IF($AK948=AY$5,VLOOKUP(AO948,buff!$K:$L,2,FALSE),"")),"")</f>
        <v/>
      </c>
      <c r="AZ948" s="6" t="str">
        <f>_xlfn.IFNA(IF(IF($AK948=AZ$5,VLOOKUP(AP948,buff!$K:$L,2,FALSE),"")=0,"",IF($AK948=AZ$5,VLOOKUP(AP948,buff!$K:$L,2,FALSE),"")),"")</f>
        <v/>
      </c>
      <c r="BA948" s="6" t="e">
        <f>VLOOKUP(AL948,buff!$K:$P,6,FALSE)</f>
        <v>#N/A</v>
      </c>
      <c r="BB948" s="6" t="e">
        <f>VLOOKUP(AM948,buff!$K:$P,6,FALSE)</f>
        <v>#N/A</v>
      </c>
      <c r="BC948" s="6" t="e">
        <f>VLOOKUP(AN948,buff!$K:$P,6,FALSE)</f>
        <v>#N/A</v>
      </c>
      <c r="BD948">
        <f t="shared" si="248"/>
        <v>3</v>
      </c>
      <c r="BE948">
        <f t="shared" si="249"/>
        <v>2</v>
      </c>
      <c r="BF948" s="22">
        <f t="shared" si="250"/>
        <v>101603</v>
      </c>
    </row>
    <row r="949" spans="1:58" x14ac:dyDescent="0.15">
      <c r="A949" t="str">
        <f t="shared" si="252"/>
        <v>柯拉主动技能3等级3</v>
      </c>
      <c r="B949" s="8">
        <f t="shared" si="253"/>
        <v>10160303</v>
      </c>
      <c r="C949" s="8" t="str">
        <f>VLOOKUP(G949,角色!A:B,2,FALSE)</f>
        <v>柯拉</v>
      </c>
      <c r="D949" s="8" t="str">
        <f t="shared" si="254"/>
        <v>主动技能3</v>
      </c>
      <c r="E949" s="8">
        <f t="shared" si="247"/>
        <v>3</v>
      </c>
      <c r="F949" s="8">
        <f t="shared" si="255"/>
        <v>3</v>
      </c>
      <c r="G949" s="8">
        <f t="shared" si="256"/>
        <v>16</v>
      </c>
      <c r="H949" s="4" t="s">
        <v>413</v>
      </c>
      <c r="I949" s="20" t="str">
        <f t="shared" si="257"/>
        <v>对敌方横扫攻击，造成125%攻击力（+809）点伤害。</v>
      </c>
      <c r="J949" s="4" t="s">
        <v>277</v>
      </c>
      <c r="K949" s="1" t="s">
        <v>102</v>
      </c>
      <c r="L949" s="4" t="s">
        <v>859</v>
      </c>
      <c r="M949" s="4"/>
      <c r="N949" s="4">
        <v>100</v>
      </c>
      <c r="O949" s="20">
        <f>VLOOKUP(L949,对应表!BK:BL,2,FALSE)</f>
        <v>50</v>
      </c>
      <c r="P949" s="25" t="str">
        <f>_xlfn.IFNA(VLOOKUP(G949,角色!V:AE,主动技能!F949+1,FALSE),"")</f>
        <v>eff_wanyuezhan_0|eff_wanyuezhan_1||</v>
      </c>
      <c r="Q949" s="25">
        <f>(VLOOKUP(G949,角色!V:AE,主动技能!F949+4,FALSE))</f>
        <v>1</v>
      </c>
      <c r="R949" s="25">
        <v>0</v>
      </c>
      <c r="S949" s="25">
        <v>0</v>
      </c>
      <c r="T949" s="6" t="str">
        <f t="shared" si="258"/>
        <v/>
      </c>
      <c r="U949" s="6" t="str">
        <f t="shared" si="259"/>
        <v/>
      </c>
      <c r="V949" s="19" t="str">
        <f>VLOOKUP(G949,角色!AW:BC,主动技能!F949+1,FALSE)</f>
        <v>skill_20</v>
      </c>
      <c r="Y949">
        <f t="shared" si="245"/>
        <v>0</v>
      </c>
      <c r="Z949" s="19">
        <f>IF(VLOOKUP(C949,角色!CC:CI,主动技能!F949*2,FALSE)=0,"",VLOOKUP(C949,角色!CC:CI,主动技能!F949*2,FALSE))</f>
        <v>125</v>
      </c>
      <c r="AA949" s="19">
        <f>IF(VLOOKUP(C949,角色!CC:CI,主动技能!F949*2+1,FALSE)=0,0,VLOOKUP(C949,角色!CC:CI,主动技能!F949*2+1,FALSE))</f>
        <v>50</v>
      </c>
      <c r="AB949" s="19">
        <f>IF(INT(VLOOKUP(E949,角色属性概况!I:M,3,FALSE)*AA949/100)=0,"",(INT(VLOOKUP(E949,角色属性概况!I:M,3,FALSE)*AA949/100)))</f>
        <v>809</v>
      </c>
      <c r="AE949" s="25">
        <f>(VLOOKUP(G949,角色!V:AE,主动技能!F949+7,FALSE))</f>
        <v>1</v>
      </c>
      <c r="AF949" s="19">
        <f>VLOOKUP(F949,对应表!AY:BA,3,FALSE)</f>
        <v>2</v>
      </c>
      <c r="AG949" s="19">
        <f>VLOOKUP(F949,对应表!AY:BA,2,FALSE)</f>
        <v>2</v>
      </c>
      <c r="AH949" s="25" t="str">
        <f>VLOOKUP(F949,特效对应!F:G,2,FALSE)</f>
        <v>attackex</v>
      </c>
      <c r="AJ949">
        <f t="shared" si="260"/>
        <v>3</v>
      </c>
      <c r="AQ949" s="6" t="str">
        <f>_xlfn.IFNA(IF(IF($AK949=AQ$5,VLOOKUP(AL949,buff!$K:$L,2,FALSE),"")=0,"",IF($AK949=AQ$5,VLOOKUP(AL949,buff!$K:$L,2,FALSE),"")),"")</f>
        <v/>
      </c>
      <c r="AR949" s="6" t="str">
        <f>_xlfn.IFNA(IF(IF($AK949=AR$5,VLOOKUP(AM949,buff!$K:$L,2,FALSE),"")=0,"",IF($AK949=AR$5,VLOOKUP(AM949,buff!$K:$L,2,FALSE),"")),"")</f>
        <v/>
      </c>
      <c r="AS949" s="6" t="str">
        <f>_xlfn.IFNA(IF(IF($AK949=AS$5,VLOOKUP(AN949,buff!$K:$L,2,FALSE),"")=0,"",IF($AK949=AS$5,VLOOKUP(AN949,buff!$K:$L,2,FALSE),"")),"")</f>
        <v/>
      </c>
      <c r="AT949" s="6" t="str">
        <f>_xlfn.IFNA(IF(IF($AK949=AT$5,VLOOKUP(AO949,buff!$K:$L,2,FALSE),"")=0,"",IF($AK949=AT$5,VLOOKUP(AO949,buff!$K:$L,2,FALSE),"")),"")</f>
        <v/>
      </c>
      <c r="AU949" s="6" t="str">
        <f>_xlfn.IFNA(IF(IF($AK949=AU$5,VLOOKUP(AP949,buff!$K:$L,2,FALSE),"")=0,"",IF($AK949=AU$5,VLOOKUP(AP949,buff!$K:$L,2,FALSE),"")),"")</f>
        <v/>
      </c>
      <c r="AV949" s="6" t="str">
        <f>_xlfn.IFNA(IF(IF($AK949=AV$5,VLOOKUP(AL949,buff!$K:$L,2,FALSE),"")=0,"",IF($AK949=AV$5,VLOOKUP(AL949,buff!$K:$L,2,FALSE),"")),"")</f>
        <v/>
      </c>
      <c r="AW949" s="6" t="str">
        <f>_xlfn.IFNA(IF(IF($AK949=AW$5,VLOOKUP(AM949,buff!$K:$L,2,FALSE),"")=0,"",IF($AK949=AW$5,VLOOKUP(AM949,buff!$K:$L,2,FALSE),"")),"")</f>
        <v/>
      </c>
      <c r="AX949" s="6" t="str">
        <f>_xlfn.IFNA(IF(IF($AK949=AX$5,VLOOKUP(AN949,buff!$K:$L,2,FALSE),"")=0,"",IF($AK949=AX$5,VLOOKUP(AN949,buff!$K:$L,2,FALSE),"")),"")</f>
        <v/>
      </c>
      <c r="AY949" s="6" t="str">
        <f>_xlfn.IFNA(IF(IF($AK949=AY$5,VLOOKUP(AO949,buff!$K:$L,2,FALSE),"")=0,"",IF($AK949=AY$5,VLOOKUP(AO949,buff!$K:$L,2,FALSE),"")),"")</f>
        <v/>
      </c>
      <c r="AZ949" s="6" t="str">
        <f>_xlfn.IFNA(IF(IF($AK949=AZ$5,VLOOKUP(AP949,buff!$K:$L,2,FALSE),"")=0,"",IF($AK949=AZ$5,VLOOKUP(AP949,buff!$K:$L,2,FALSE),"")),"")</f>
        <v/>
      </c>
      <c r="BA949" s="6" t="e">
        <f>VLOOKUP(AL949,buff!$K:$P,6,FALSE)</f>
        <v>#N/A</v>
      </c>
      <c r="BB949" s="6" t="e">
        <f>VLOOKUP(AM949,buff!$K:$P,6,FALSE)</f>
        <v>#N/A</v>
      </c>
      <c r="BC949" s="6" t="e">
        <f>VLOOKUP(AN949,buff!$K:$P,6,FALSE)</f>
        <v>#N/A</v>
      </c>
      <c r="BD949">
        <f t="shared" si="248"/>
        <v>3</v>
      </c>
      <c r="BE949">
        <f t="shared" si="249"/>
        <v>2</v>
      </c>
      <c r="BF949" s="22">
        <f t="shared" si="250"/>
        <v>101603</v>
      </c>
    </row>
    <row r="950" spans="1:58" x14ac:dyDescent="0.15">
      <c r="A950" t="str">
        <f t="shared" si="252"/>
        <v>柯拉主动技能3等级4</v>
      </c>
      <c r="B950" s="8">
        <f t="shared" si="253"/>
        <v>10160304</v>
      </c>
      <c r="C950" s="8" t="str">
        <f>VLOOKUP(G950,角色!A:B,2,FALSE)</f>
        <v>柯拉</v>
      </c>
      <c r="D950" s="8" t="str">
        <f t="shared" si="254"/>
        <v>主动技能3</v>
      </c>
      <c r="E950" s="8">
        <f t="shared" si="247"/>
        <v>4</v>
      </c>
      <c r="F950" s="8">
        <f t="shared" si="255"/>
        <v>3</v>
      </c>
      <c r="G950" s="8">
        <f t="shared" si="256"/>
        <v>16</v>
      </c>
      <c r="H950" s="4" t="s">
        <v>413</v>
      </c>
      <c r="I950" s="20" t="str">
        <f t="shared" si="257"/>
        <v>对敌方横扫攻击，造成125%攻击力（+1247）点伤害。</v>
      </c>
      <c r="J950" s="4" t="s">
        <v>277</v>
      </c>
      <c r="K950" s="1" t="s">
        <v>102</v>
      </c>
      <c r="L950" s="4" t="s">
        <v>859</v>
      </c>
      <c r="M950" s="4"/>
      <c r="N950" s="4">
        <v>100</v>
      </c>
      <c r="O950" s="20">
        <f>VLOOKUP(L950,对应表!BK:BL,2,FALSE)</f>
        <v>50</v>
      </c>
      <c r="P950" s="25" t="str">
        <f>_xlfn.IFNA(VLOOKUP(G950,角色!V:AE,主动技能!F950+1,FALSE),"")</f>
        <v>eff_wanyuezhan_0|eff_wanyuezhan_1||</v>
      </c>
      <c r="Q950" s="25">
        <f>(VLOOKUP(G950,角色!V:AE,主动技能!F950+4,FALSE))</f>
        <v>1</v>
      </c>
      <c r="R950" s="25">
        <v>0</v>
      </c>
      <c r="S950" s="25">
        <v>0</v>
      </c>
      <c r="T950" s="6" t="str">
        <f t="shared" si="258"/>
        <v/>
      </c>
      <c r="U950" s="6" t="str">
        <f t="shared" si="259"/>
        <v/>
      </c>
      <c r="V950" s="19" t="str">
        <f>VLOOKUP(G950,角色!AW:BC,主动技能!F950+1,FALSE)</f>
        <v>skill_20</v>
      </c>
      <c r="Y950">
        <f t="shared" si="245"/>
        <v>0</v>
      </c>
      <c r="Z950" s="19">
        <f>IF(VLOOKUP(C950,角色!CC:CI,主动技能!F950*2,FALSE)=0,"",VLOOKUP(C950,角色!CC:CI,主动技能!F950*2,FALSE))</f>
        <v>125</v>
      </c>
      <c r="AA950" s="19">
        <f>IF(VLOOKUP(C950,角色!CC:CI,主动技能!F950*2+1,FALSE)=0,0,VLOOKUP(C950,角色!CC:CI,主动技能!F950*2+1,FALSE))</f>
        <v>50</v>
      </c>
      <c r="AB950" s="19">
        <f>IF(INT(VLOOKUP(E950,角色属性概况!I:M,3,FALSE)*AA950/100)=0,"",(INT(VLOOKUP(E950,角色属性概况!I:M,3,FALSE)*AA950/100)))</f>
        <v>1247</v>
      </c>
      <c r="AE950" s="25">
        <f>(VLOOKUP(G950,角色!V:AE,主动技能!F950+7,FALSE))</f>
        <v>1</v>
      </c>
      <c r="AF950" s="19">
        <f>VLOOKUP(F950,对应表!AY:BA,3,FALSE)</f>
        <v>2</v>
      </c>
      <c r="AG950" s="19">
        <f>VLOOKUP(F950,对应表!AY:BA,2,FALSE)</f>
        <v>2</v>
      </c>
      <c r="AH950" s="25" t="str">
        <f>VLOOKUP(F950,特效对应!F:G,2,FALSE)</f>
        <v>attackex</v>
      </c>
      <c r="AJ950">
        <f t="shared" si="260"/>
        <v>4</v>
      </c>
      <c r="AQ950" s="6" t="str">
        <f>_xlfn.IFNA(IF(IF($AK950=AQ$5,VLOOKUP(AL950,buff!$K:$L,2,FALSE),"")=0,"",IF($AK950=AQ$5,VLOOKUP(AL950,buff!$K:$L,2,FALSE),"")),"")</f>
        <v/>
      </c>
      <c r="AR950" s="6" t="str">
        <f>_xlfn.IFNA(IF(IF($AK950=AR$5,VLOOKUP(AM950,buff!$K:$L,2,FALSE),"")=0,"",IF($AK950=AR$5,VLOOKUP(AM950,buff!$K:$L,2,FALSE),"")),"")</f>
        <v/>
      </c>
      <c r="AS950" s="6" t="str">
        <f>_xlfn.IFNA(IF(IF($AK950=AS$5,VLOOKUP(AN950,buff!$K:$L,2,FALSE),"")=0,"",IF($AK950=AS$5,VLOOKUP(AN950,buff!$K:$L,2,FALSE),"")),"")</f>
        <v/>
      </c>
      <c r="AT950" s="6" t="str">
        <f>_xlfn.IFNA(IF(IF($AK950=AT$5,VLOOKUP(AO950,buff!$K:$L,2,FALSE),"")=0,"",IF($AK950=AT$5,VLOOKUP(AO950,buff!$K:$L,2,FALSE),"")),"")</f>
        <v/>
      </c>
      <c r="AU950" s="6" t="str">
        <f>_xlfn.IFNA(IF(IF($AK950=AU$5,VLOOKUP(AP950,buff!$K:$L,2,FALSE),"")=0,"",IF($AK950=AU$5,VLOOKUP(AP950,buff!$K:$L,2,FALSE),"")),"")</f>
        <v/>
      </c>
      <c r="AV950" s="6" t="str">
        <f>_xlfn.IFNA(IF(IF($AK950=AV$5,VLOOKUP(AL950,buff!$K:$L,2,FALSE),"")=0,"",IF($AK950=AV$5,VLOOKUP(AL950,buff!$K:$L,2,FALSE),"")),"")</f>
        <v/>
      </c>
      <c r="AW950" s="6" t="str">
        <f>_xlfn.IFNA(IF(IF($AK950=AW$5,VLOOKUP(AM950,buff!$K:$L,2,FALSE),"")=0,"",IF($AK950=AW$5,VLOOKUP(AM950,buff!$K:$L,2,FALSE),"")),"")</f>
        <v/>
      </c>
      <c r="AX950" s="6" t="str">
        <f>_xlfn.IFNA(IF(IF($AK950=AX$5,VLOOKUP(AN950,buff!$K:$L,2,FALSE),"")=0,"",IF($AK950=AX$5,VLOOKUP(AN950,buff!$K:$L,2,FALSE),"")),"")</f>
        <v/>
      </c>
      <c r="AY950" s="6" t="str">
        <f>_xlfn.IFNA(IF(IF($AK950=AY$5,VLOOKUP(AO950,buff!$K:$L,2,FALSE),"")=0,"",IF($AK950=AY$5,VLOOKUP(AO950,buff!$K:$L,2,FALSE),"")),"")</f>
        <v/>
      </c>
      <c r="AZ950" s="6" t="str">
        <f>_xlfn.IFNA(IF(IF($AK950=AZ$5,VLOOKUP(AP950,buff!$K:$L,2,FALSE),"")=0,"",IF($AK950=AZ$5,VLOOKUP(AP950,buff!$K:$L,2,FALSE),"")),"")</f>
        <v/>
      </c>
      <c r="BA950" s="6" t="e">
        <f>VLOOKUP(AL950,buff!$K:$P,6,FALSE)</f>
        <v>#N/A</v>
      </c>
      <c r="BB950" s="6" t="e">
        <f>VLOOKUP(AM950,buff!$K:$P,6,FALSE)</f>
        <v>#N/A</v>
      </c>
      <c r="BC950" s="6" t="e">
        <f>VLOOKUP(AN950,buff!$K:$P,6,FALSE)</f>
        <v>#N/A</v>
      </c>
      <c r="BD950">
        <f t="shared" si="248"/>
        <v>3</v>
      </c>
      <c r="BE950">
        <f t="shared" si="249"/>
        <v>2</v>
      </c>
      <c r="BF950" s="22">
        <f t="shared" si="250"/>
        <v>101603</v>
      </c>
    </row>
    <row r="951" spans="1:58" x14ac:dyDescent="0.15">
      <c r="A951" t="str">
        <f t="shared" si="252"/>
        <v>柯拉主动技能3等级5</v>
      </c>
      <c r="B951" s="8">
        <f t="shared" si="253"/>
        <v>10160305</v>
      </c>
      <c r="C951" s="8" t="str">
        <f>VLOOKUP(G951,角色!A:B,2,FALSE)</f>
        <v>柯拉</v>
      </c>
      <c r="D951" s="8" t="str">
        <f t="shared" si="254"/>
        <v>主动技能3</v>
      </c>
      <c r="E951" s="8">
        <f t="shared" si="247"/>
        <v>5</v>
      </c>
      <c r="F951" s="8">
        <f t="shared" si="255"/>
        <v>3</v>
      </c>
      <c r="G951" s="8">
        <f t="shared" si="256"/>
        <v>16</v>
      </c>
      <c r="H951" s="4" t="s">
        <v>413</v>
      </c>
      <c r="I951" s="20" t="str">
        <f t="shared" si="257"/>
        <v>对敌方横扫攻击，造成125%攻击力（+1867）点伤害。</v>
      </c>
      <c r="J951" s="4" t="s">
        <v>277</v>
      </c>
      <c r="K951" s="1" t="s">
        <v>102</v>
      </c>
      <c r="L951" s="4" t="s">
        <v>859</v>
      </c>
      <c r="M951" s="4"/>
      <c r="N951" s="4">
        <v>100</v>
      </c>
      <c r="O951" s="20">
        <f>VLOOKUP(L951,对应表!BK:BL,2,FALSE)</f>
        <v>50</v>
      </c>
      <c r="P951" s="25" t="str">
        <f>_xlfn.IFNA(VLOOKUP(G951,角色!V:AE,主动技能!F951+1,FALSE),"")</f>
        <v>eff_wanyuezhan_0|eff_wanyuezhan_1||</v>
      </c>
      <c r="Q951" s="25">
        <f>(VLOOKUP(G951,角色!V:AE,主动技能!F951+4,FALSE))</f>
        <v>1</v>
      </c>
      <c r="R951" s="25">
        <v>0</v>
      </c>
      <c r="S951" s="25">
        <v>0</v>
      </c>
      <c r="T951" s="6" t="str">
        <f t="shared" si="258"/>
        <v/>
      </c>
      <c r="U951" s="6" t="str">
        <f t="shared" si="259"/>
        <v/>
      </c>
      <c r="V951" s="19" t="str">
        <f>VLOOKUP(G951,角色!AW:BC,主动技能!F951+1,FALSE)</f>
        <v>skill_20</v>
      </c>
      <c r="Y951">
        <f t="shared" ref="Y951:Y1014" si="261">VLOOKUP(D951,BG:BH,2,FALSE)</f>
        <v>0</v>
      </c>
      <c r="Z951" s="19">
        <f>IF(VLOOKUP(C951,角色!CC:CI,主动技能!F951*2,FALSE)=0,"",VLOOKUP(C951,角色!CC:CI,主动技能!F951*2,FALSE))</f>
        <v>125</v>
      </c>
      <c r="AA951" s="19">
        <f>IF(VLOOKUP(C951,角色!CC:CI,主动技能!F951*2+1,FALSE)=0,0,VLOOKUP(C951,角色!CC:CI,主动技能!F951*2+1,FALSE))</f>
        <v>50</v>
      </c>
      <c r="AB951" s="19">
        <f>IF(INT(VLOOKUP(E951,角色属性概况!I:M,3,FALSE)*AA951/100)=0,"",(INT(VLOOKUP(E951,角色属性概况!I:M,3,FALSE)*AA951/100)))</f>
        <v>1867</v>
      </c>
      <c r="AE951" s="25">
        <f>(VLOOKUP(G951,角色!V:AE,主动技能!F951+7,FALSE))</f>
        <v>1</v>
      </c>
      <c r="AF951" s="19">
        <f>VLOOKUP(F951,对应表!AY:BA,3,FALSE)</f>
        <v>2</v>
      </c>
      <c r="AG951" s="19">
        <f>VLOOKUP(F951,对应表!AY:BA,2,FALSE)</f>
        <v>2</v>
      </c>
      <c r="AH951" s="25" t="str">
        <f>VLOOKUP(F951,特效对应!F:G,2,FALSE)</f>
        <v>attackex</v>
      </c>
      <c r="AJ951">
        <f t="shared" si="260"/>
        <v>5</v>
      </c>
      <c r="AQ951" s="6" t="str">
        <f>_xlfn.IFNA(IF(IF($AK951=AQ$5,VLOOKUP(AL951,buff!$K:$L,2,FALSE),"")=0,"",IF($AK951=AQ$5,VLOOKUP(AL951,buff!$K:$L,2,FALSE),"")),"")</f>
        <v/>
      </c>
      <c r="AR951" s="6" t="str">
        <f>_xlfn.IFNA(IF(IF($AK951=AR$5,VLOOKUP(AM951,buff!$K:$L,2,FALSE),"")=0,"",IF($AK951=AR$5,VLOOKUP(AM951,buff!$K:$L,2,FALSE),"")),"")</f>
        <v/>
      </c>
      <c r="AS951" s="6" t="str">
        <f>_xlfn.IFNA(IF(IF($AK951=AS$5,VLOOKUP(AN951,buff!$K:$L,2,FALSE),"")=0,"",IF($AK951=AS$5,VLOOKUP(AN951,buff!$K:$L,2,FALSE),"")),"")</f>
        <v/>
      </c>
      <c r="AT951" s="6" t="str">
        <f>_xlfn.IFNA(IF(IF($AK951=AT$5,VLOOKUP(AO951,buff!$K:$L,2,FALSE),"")=0,"",IF($AK951=AT$5,VLOOKUP(AO951,buff!$K:$L,2,FALSE),"")),"")</f>
        <v/>
      </c>
      <c r="AU951" s="6" t="str">
        <f>_xlfn.IFNA(IF(IF($AK951=AU$5,VLOOKUP(AP951,buff!$K:$L,2,FALSE),"")=0,"",IF($AK951=AU$5,VLOOKUP(AP951,buff!$K:$L,2,FALSE),"")),"")</f>
        <v/>
      </c>
      <c r="AV951" s="6" t="str">
        <f>_xlfn.IFNA(IF(IF($AK951=AV$5,VLOOKUP(AL951,buff!$K:$L,2,FALSE),"")=0,"",IF($AK951=AV$5,VLOOKUP(AL951,buff!$K:$L,2,FALSE),"")),"")</f>
        <v/>
      </c>
      <c r="AW951" s="6" t="str">
        <f>_xlfn.IFNA(IF(IF($AK951=AW$5,VLOOKUP(AM951,buff!$K:$L,2,FALSE),"")=0,"",IF($AK951=AW$5,VLOOKUP(AM951,buff!$K:$L,2,FALSE),"")),"")</f>
        <v/>
      </c>
      <c r="AX951" s="6" t="str">
        <f>_xlfn.IFNA(IF(IF($AK951=AX$5,VLOOKUP(AN951,buff!$K:$L,2,FALSE),"")=0,"",IF($AK951=AX$5,VLOOKUP(AN951,buff!$K:$L,2,FALSE),"")),"")</f>
        <v/>
      </c>
      <c r="AY951" s="6" t="str">
        <f>_xlfn.IFNA(IF(IF($AK951=AY$5,VLOOKUP(AO951,buff!$K:$L,2,FALSE),"")=0,"",IF($AK951=AY$5,VLOOKUP(AO951,buff!$K:$L,2,FALSE),"")),"")</f>
        <v/>
      </c>
      <c r="AZ951" s="6" t="str">
        <f>_xlfn.IFNA(IF(IF($AK951=AZ$5,VLOOKUP(AP951,buff!$K:$L,2,FALSE),"")=0,"",IF($AK951=AZ$5,VLOOKUP(AP951,buff!$K:$L,2,FALSE),"")),"")</f>
        <v/>
      </c>
      <c r="BA951" s="6" t="e">
        <f>VLOOKUP(AL951,buff!$K:$P,6,FALSE)</f>
        <v>#N/A</v>
      </c>
      <c r="BB951" s="6" t="e">
        <f>VLOOKUP(AM951,buff!$K:$P,6,FALSE)</f>
        <v>#N/A</v>
      </c>
      <c r="BC951" s="6" t="e">
        <f>VLOOKUP(AN951,buff!$K:$P,6,FALSE)</f>
        <v>#N/A</v>
      </c>
      <c r="BD951">
        <f t="shared" si="248"/>
        <v>3</v>
      </c>
      <c r="BE951">
        <f t="shared" si="249"/>
        <v>2</v>
      </c>
      <c r="BF951" s="22">
        <f t="shared" si="250"/>
        <v>101603</v>
      </c>
    </row>
    <row r="952" spans="1:58" x14ac:dyDescent="0.15">
      <c r="A952" t="str">
        <f t="shared" si="252"/>
        <v>柯拉主动技能3等级6</v>
      </c>
      <c r="B952" s="8">
        <f t="shared" si="253"/>
        <v>10160306</v>
      </c>
      <c r="C952" s="8" t="str">
        <f>VLOOKUP(G952,角色!A:B,2,FALSE)</f>
        <v>柯拉</v>
      </c>
      <c r="D952" s="8" t="str">
        <f t="shared" si="254"/>
        <v>主动技能3</v>
      </c>
      <c r="E952" s="8">
        <f t="shared" si="247"/>
        <v>6</v>
      </c>
      <c r="F952" s="8">
        <f t="shared" si="255"/>
        <v>3</v>
      </c>
      <c r="G952" s="8">
        <f t="shared" si="256"/>
        <v>16</v>
      </c>
      <c r="H952" s="4" t="s">
        <v>413</v>
      </c>
      <c r="I952" s="20" t="str">
        <f t="shared" si="257"/>
        <v>对敌方横扫攻击，造成125%攻击力（+2745）点伤害。</v>
      </c>
      <c r="J952" s="4" t="s">
        <v>277</v>
      </c>
      <c r="K952" s="1" t="s">
        <v>102</v>
      </c>
      <c r="L952" s="4" t="s">
        <v>859</v>
      </c>
      <c r="M952" s="4"/>
      <c r="N952" s="4">
        <v>100</v>
      </c>
      <c r="O952" s="20">
        <f>VLOOKUP(L952,对应表!BK:BL,2,FALSE)</f>
        <v>50</v>
      </c>
      <c r="P952" s="25" t="str">
        <f>_xlfn.IFNA(VLOOKUP(G952,角色!V:AE,主动技能!F952+1,FALSE),"")</f>
        <v>eff_wanyuezhan_0|eff_wanyuezhan_1||</v>
      </c>
      <c r="Q952" s="25">
        <f>(VLOOKUP(G952,角色!V:AE,主动技能!F952+4,FALSE))</f>
        <v>1</v>
      </c>
      <c r="R952" s="25">
        <v>0</v>
      </c>
      <c r="S952" s="25">
        <v>0</v>
      </c>
      <c r="T952" s="6" t="str">
        <f t="shared" si="258"/>
        <v/>
      </c>
      <c r="U952" s="6" t="str">
        <f t="shared" si="259"/>
        <v/>
      </c>
      <c r="V952" s="19" t="str">
        <f>VLOOKUP(G952,角色!AW:BC,主动技能!F952+1,FALSE)</f>
        <v>skill_20</v>
      </c>
      <c r="Y952">
        <f t="shared" si="261"/>
        <v>0</v>
      </c>
      <c r="Z952" s="19">
        <f>IF(VLOOKUP(C952,角色!CC:CI,主动技能!F952*2,FALSE)=0,"",VLOOKUP(C952,角色!CC:CI,主动技能!F952*2,FALSE))</f>
        <v>125</v>
      </c>
      <c r="AA952" s="19">
        <f>IF(VLOOKUP(C952,角色!CC:CI,主动技能!F952*2+1,FALSE)=0,0,VLOOKUP(C952,角色!CC:CI,主动技能!F952*2+1,FALSE))</f>
        <v>50</v>
      </c>
      <c r="AB952" s="19">
        <f>IF(INT(VLOOKUP(E952,角色属性概况!I:M,3,FALSE)*AA952/100)=0,"",(INT(VLOOKUP(E952,角色属性概况!I:M,3,FALSE)*AA952/100)))</f>
        <v>2745</v>
      </c>
      <c r="AE952" s="25">
        <f>(VLOOKUP(G952,角色!V:AE,主动技能!F952+7,FALSE))</f>
        <v>1</v>
      </c>
      <c r="AF952" s="19">
        <f>VLOOKUP(F952,对应表!AY:BA,3,FALSE)</f>
        <v>2</v>
      </c>
      <c r="AG952" s="19">
        <f>VLOOKUP(F952,对应表!AY:BA,2,FALSE)</f>
        <v>2</v>
      </c>
      <c r="AH952" s="25" t="str">
        <f>VLOOKUP(F952,特效对应!F:G,2,FALSE)</f>
        <v>attackex</v>
      </c>
      <c r="AJ952">
        <f t="shared" si="260"/>
        <v>6</v>
      </c>
      <c r="AQ952" s="6" t="str">
        <f>_xlfn.IFNA(IF(IF($AK952=AQ$5,VLOOKUP(AL952,buff!$K:$L,2,FALSE),"")=0,"",IF($AK952=AQ$5,VLOOKUP(AL952,buff!$K:$L,2,FALSE),"")),"")</f>
        <v/>
      </c>
      <c r="AR952" s="6" t="str">
        <f>_xlfn.IFNA(IF(IF($AK952=AR$5,VLOOKUP(AM952,buff!$K:$L,2,FALSE),"")=0,"",IF($AK952=AR$5,VLOOKUP(AM952,buff!$K:$L,2,FALSE),"")),"")</f>
        <v/>
      </c>
      <c r="AS952" s="6" t="str">
        <f>_xlfn.IFNA(IF(IF($AK952=AS$5,VLOOKUP(AN952,buff!$K:$L,2,FALSE),"")=0,"",IF($AK952=AS$5,VLOOKUP(AN952,buff!$K:$L,2,FALSE),"")),"")</f>
        <v/>
      </c>
      <c r="AT952" s="6" t="str">
        <f>_xlfn.IFNA(IF(IF($AK952=AT$5,VLOOKUP(AO952,buff!$K:$L,2,FALSE),"")=0,"",IF($AK952=AT$5,VLOOKUP(AO952,buff!$K:$L,2,FALSE),"")),"")</f>
        <v/>
      </c>
      <c r="AU952" s="6" t="str">
        <f>_xlfn.IFNA(IF(IF($AK952=AU$5,VLOOKUP(AP952,buff!$K:$L,2,FALSE),"")=0,"",IF($AK952=AU$5,VLOOKUP(AP952,buff!$K:$L,2,FALSE),"")),"")</f>
        <v/>
      </c>
      <c r="AV952" s="6" t="str">
        <f>_xlfn.IFNA(IF(IF($AK952=AV$5,VLOOKUP(AL952,buff!$K:$L,2,FALSE),"")=0,"",IF($AK952=AV$5,VLOOKUP(AL952,buff!$K:$L,2,FALSE),"")),"")</f>
        <v/>
      </c>
      <c r="AW952" s="6" t="str">
        <f>_xlfn.IFNA(IF(IF($AK952=AW$5,VLOOKUP(AM952,buff!$K:$L,2,FALSE),"")=0,"",IF($AK952=AW$5,VLOOKUP(AM952,buff!$K:$L,2,FALSE),"")),"")</f>
        <v/>
      </c>
      <c r="AX952" s="6" t="str">
        <f>_xlfn.IFNA(IF(IF($AK952=AX$5,VLOOKUP(AN952,buff!$K:$L,2,FALSE),"")=0,"",IF($AK952=AX$5,VLOOKUP(AN952,buff!$K:$L,2,FALSE),"")),"")</f>
        <v/>
      </c>
      <c r="AY952" s="6" t="str">
        <f>_xlfn.IFNA(IF(IF($AK952=AY$5,VLOOKUP(AO952,buff!$K:$L,2,FALSE),"")=0,"",IF($AK952=AY$5,VLOOKUP(AO952,buff!$K:$L,2,FALSE),"")),"")</f>
        <v/>
      </c>
      <c r="AZ952" s="6" t="str">
        <f>_xlfn.IFNA(IF(IF($AK952=AZ$5,VLOOKUP(AP952,buff!$K:$L,2,FALSE),"")=0,"",IF($AK952=AZ$5,VLOOKUP(AP952,buff!$K:$L,2,FALSE),"")),"")</f>
        <v/>
      </c>
      <c r="BA952" s="6" t="e">
        <f>VLOOKUP(AL952,buff!$K:$P,6,FALSE)</f>
        <v>#N/A</v>
      </c>
      <c r="BB952" s="6" t="e">
        <f>VLOOKUP(AM952,buff!$K:$P,6,FALSE)</f>
        <v>#N/A</v>
      </c>
      <c r="BC952" s="6" t="e">
        <f>VLOOKUP(AN952,buff!$K:$P,6,FALSE)</f>
        <v>#N/A</v>
      </c>
      <c r="BD952">
        <f t="shared" si="248"/>
        <v>3</v>
      </c>
      <c r="BE952">
        <f t="shared" si="249"/>
        <v>2</v>
      </c>
      <c r="BF952" s="22">
        <f t="shared" si="250"/>
        <v>101603</v>
      </c>
    </row>
    <row r="953" spans="1:58" x14ac:dyDescent="0.15">
      <c r="A953" t="str">
        <f t="shared" si="252"/>
        <v>柯拉主动技能3等级7</v>
      </c>
      <c r="B953" s="8">
        <f t="shared" si="253"/>
        <v>10160307</v>
      </c>
      <c r="C953" s="8" t="str">
        <f>VLOOKUP(G953,角色!A:B,2,FALSE)</f>
        <v>柯拉</v>
      </c>
      <c r="D953" s="8" t="str">
        <f t="shared" si="254"/>
        <v>主动技能3</v>
      </c>
      <c r="E953" s="8">
        <f t="shared" si="247"/>
        <v>7</v>
      </c>
      <c r="F953" s="8">
        <f t="shared" si="255"/>
        <v>3</v>
      </c>
      <c r="G953" s="8">
        <f t="shared" si="256"/>
        <v>16</v>
      </c>
      <c r="H953" s="4" t="s">
        <v>413</v>
      </c>
      <c r="I953" s="20" t="str">
        <f t="shared" si="257"/>
        <v>对敌方横扫攻击，造成125%攻击力（+3989）点伤害。</v>
      </c>
      <c r="J953" s="4" t="s">
        <v>277</v>
      </c>
      <c r="K953" s="1" t="s">
        <v>102</v>
      </c>
      <c r="L953" s="4" t="s">
        <v>859</v>
      </c>
      <c r="M953" s="4"/>
      <c r="N953" s="4">
        <v>100</v>
      </c>
      <c r="O953" s="20">
        <f>VLOOKUP(L953,对应表!BK:BL,2,FALSE)</f>
        <v>50</v>
      </c>
      <c r="P953" s="25" t="str">
        <f>_xlfn.IFNA(VLOOKUP(G953,角色!V:AE,主动技能!F953+1,FALSE),"")</f>
        <v>eff_wanyuezhan_0|eff_wanyuezhan_1||</v>
      </c>
      <c r="Q953" s="25">
        <f>(VLOOKUP(G953,角色!V:AE,主动技能!F953+4,FALSE))</f>
        <v>1</v>
      </c>
      <c r="R953" s="25">
        <v>0</v>
      </c>
      <c r="S953" s="25">
        <v>0</v>
      </c>
      <c r="T953" s="6" t="str">
        <f t="shared" si="258"/>
        <v/>
      </c>
      <c r="U953" s="6" t="str">
        <f t="shared" si="259"/>
        <v/>
      </c>
      <c r="V953" s="19" t="str">
        <f>VLOOKUP(G953,角色!AW:BC,主动技能!F953+1,FALSE)</f>
        <v>skill_20</v>
      </c>
      <c r="Y953">
        <f t="shared" si="261"/>
        <v>0</v>
      </c>
      <c r="Z953" s="19">
        <f>IF(VLOOKUP(C953,角色!CC:CI,主动技能!F953*2,FALSE)=0,"",VLOOKUP(C953,角色!CC:CI,主动技能!F953*2,FALSE))</f>
        <v>125</v>
      </c>
      <c r="AA953" s="19">
        <f>IF(VLOOKUP(C953,角色!CC:CI,主动技能!F953*2+1,FALSE)=0,0,VLOOKUP(C953,角色!CC:CI,主动技能!F953*2+1,FALSE))</f>
        <v>50</v>
      </c>
      <c r="AB953" s="19">
        <f>IF(INT(VLOOKUP(E953,角色属性概况!I:M,3,FALSE)*AA953/100)=0,"",(INT(VLOOKUP(E953,角色属性概况!I:M,3,FALSE)*AA953/100)))</f>
        <v>3989</v>
      </c>
      <c r="AE953" s="25">
        <f>(VLOOKUP(G953,角色!V:AE,主动技能!F953+7,FALSE))</f>
        <v>1</v>
      </c>
      <c r="AF953" s="19">
        <f>VLOOKUP(F953,对应表!AY:BA,3,FALSE)</f>
        <v>2</v>
      </c>
      <c r="AG953" s="19">
        <f>VLOOKUP(F953,对应表!AY:BA,2,FALSE)</f>
        <v>2</v>
      </c>
      <c r="AH953" s="25" t="str">
        <f>VLOOKUP(F953,特效对应!F:G,2,FALSE)</f>
        <v>attackex</v>
      </c>
      <c r="AJ953">
        <f t="shared" si="260"/>
        <v>7</v>
      </c>
      <c r="AQ953" s="6" t="str">
        <f>_xlfn.IFNA(IF(IF($AK953=AQ$5,VLOOKUP(AL953,buff!$K:$L,2,FALSE),"")=0,"",IF($AK953=AQ$5,VLOOKUP(AL953,buff!$K:$L,2,FALSE),"")),"")</f>
        <v/>
      </c>
      <c r="AR953" s="6" t="str">
        <f>_xlfn.IFNA(IF(IF($AK953=AR$5,VLOOKUP(AM953,buff!$K:$L,2,FALSE),"")=0,"",IF($AK953=AR$5,VLOOKUP(AM953,buff!$K:$L,2,FALSE),"")),"")</f>
        <v/>
      </c>
      <c r="AS953" s="6" t="str">
        <f>_xlfn.IFNA(IF(IF($AK953=AS$5,VLOOKUP(AN953,buff!$K:$L,2,FALSE),"")=0,"",IF($AK953=AS$5,VLOOKUP(AN953,buff!$K:$L,2,FALSE),"")),"")</f>
        <v/>
      </c>
      <c r="AT953" s="6" t="str">
        <f>_xlfn.IFNA(IF(IF($AK953=AT$5,VLOOKUP(AO953,buff!$K:$L,2,FALSE),"")=0,"",IF($AK953=AT$5,VLOOKUP(AO953,buff!$K:$L,2,FALSE),"")),"")</f>
        <v/>
      </c>
      <c r="AU953" s="6" t="str">
        <f>_xlfn.IFNA(IF(IF($AK953=AU$5,VLOOKUP(AP953,buff!$K:$L,2,FALSE),"")=0,"",IF($AK953=AU$5,VLOOKUP(AP953,buff!$K:$L,2,FALSE),"")),"")</f>
        <v/>
      </c>
      <c r="AV953" s="6" t="str">
        <f>_xlfn.IFNA(IF(IF($AK953=AV$5,VLOOKUP(AL953,buff!$K:$L,2,FALSE),"")=0,"",IF($AK953=AV$5,VLOOKUP(AL953,buff!$K:$L,2,FALSE),"")),"")</f>
        <v/>
      </c>
      <c r="AW953" s="6" t="str">
        <f>_xlfn.IFNA(IF(IF($AK953=AW$5,VLOOKUP(AM953,buff!$K:$L,2,FALSE),"")=0,"",IF($AK953=AW$5,VLOOKUP(AM953,buff!$K:$L,2,FALSE),"")),"")</f>
        <v/>
      </c>
      <c r="AX953" s="6" t="str">
        <f>_xlfn.IFNA(IF(IF($AK953=AX$5,VLOOKUP(AN953,buff!$K:$L,2,FALSE),"")=0,"",IF($AK953=AX$5,VLOOKUP(AN953,buff!$K:$L,2,FALSE),"")),"")</f>
        <v/>
      </c>
      <c r="AY953" s="6" t="str">
        <f>_xlfn.IFNA(IF(IF($AK953=AY$5,VLOOKUP(AO953,buff!$K:$L,2,FALSE),"")=0,"",IF($AK953=AY$5,VLOOKUP(AO953,buff!$K:$L,2,FALSE),"")),"")</f>
        <v/>
      </c>
      <c r="AZ953" s="6" t="str">
        <f>_xlfn.IFNA(IF(IF($AK953=AZ$5,VLOOKUP(AP953,buff!$K:$L,2,FALSE),"")=0,"",IF($AK953=AZ$5,VLOOKUP(AP953,buff!$K:$L,2,FALSE),"")),"")</f>
        <v/>
      </c>
      <c r="BA953" s="6" t="e">
        <f>VLOOKUP(AL953,buff!$K:$P,6,FALSE)</f>
        <v>#N/A</v>
      </c>
      <c r="BB953" s="6" t="e">
        <f>VLOOKUP(AM953,buff!$K:$P,6,FALSE)</f>
        <v>#N/A</v>
      </c>
      <c r="BC953" s="6" t="e">
        <f>VLOOKUP(AN953,buff!$K:$P,6,FALSE)</f>
        <v>#N/A</v>
      </c>
      <c r="BD953">
        <f t="shared" si="248"/>
        <v>3</v>
      </c>
      <c r="BE953">
        <f t="shared" si="249"/>
        <v>2</v>
      </c>
      <c r="BF953" s="22">
        <f t="shared" si="250"/>
        <v>101603</v>
      </c>
    </row>
    <row r="954" spans="1:58" x14ac:dyDescent="0.15">
      <c r="A954" t="str">
        <f t="shared" si="252"/>
        <v>柯拉主动技能3等级8</v>
      </c>
      <c r="B954" s="8">
        <f t="shared" si="253"/>
        <v>10160308</v>
      </c>
      <c r="C954" s="8" t="str">
        <f>VLOOKUP(G954,角色!A:B,2,FALSE)</f>
        <v>柯拉</v>
      </c>
      <c r="D954" s="8" t="str">
        <f t="shared" si="254"/>
        <v>主动技能3</v>
      </c>
      <c r="E954" s="8">
        <f t="shared" si="247"/>
        <v>8</v>
      </c>
      <c r="F954" s="8">
        <f t="shared" si="255"/>
        <v>3</v>
      </c>
      <c r="G954" s="8">
        <f t="shared" si="256"/>
        <v>16</v>
      </c>
      <c r="H954" s="4" t="s">
        <v>413</v>
      </c>
      <c r="I954" s="20" t="str">
        <f t="shared" si="257"/>
        <v>对敌方横扫攻击，造成125%攻击力（+5748）点伤害。</v>
      </c>
      <c r="J954" s="4" t="s">
        <v>277</v>
      </c>
      <c r="K954" s="1" t="s">
        <v>102</v>
      </c>
      <c r="L954" s="4" t="s">
        <v>859</v>
      </c>
      <c r="M954" s="4"/>
      <c r="N954" s="4">
        <v>100</v>
      </c>
      <c r="O954" s="20">
        <f>VLOOKUP(L954,对应表!BK:BL,2,FALSE)</f>
        <v>50</v>
      </c>
      <c r="P954" s="25" t="str">
        <f>_xlfn.IFNA(VLOOKUP(G954,角色!V:AE,主动技能!F954+1,FALSE),"")</f>
        <v>eff_wanyuezhan_0|eff_wanyuezhan_1||</v>
      </c>
      <c r="Q954" s="25">
        <f>(VLOOKUP(G954,角色!V:AE,主动技能!F954+4,FALSE))</f>
        <v>1</v>
      </c>
      <c r="R954" s="25">
        <v>0</v>
      </c>
      <c r="S954" s="25">
        <v>0</v>
      </c>
      <c r="T954" s="6" t="str">
        <f t="shared" si="258"/>
        <v/>
      </c>
      <c r="U954" s="6" t="str">
        <f t="shared" si="259"/>
        <v/>
      </c>
      <c r="V954" s="19" t="str">
        <f>VLOOKUP(G954,角色!AW:BC,主动技能!F954+1,FALSE)</f>
        <v>skill_20</v>
      </c>
      <c r="Y954">
        <f t="shared" si="261"/>
        <v>0</v>
      </c>
      <c r="Z954" s="19">
        <f>IF(VLOOKUP(C954,角色!CC:CI,主动技能!F954*2,FALSE)=0,"",VLOOKUP(C954,角色!CC:CI,主动技能!F954*2,FALSE))</f>
        <v>125</v>
      </c>
      <c r="AA954" s="19">
        <f>IF(VLOOKUP(C954,角色!CC:CI,主动技能!F954*2+1,FALSE)=0,0,VLOOKUP(C954,角色!CC:CI,主动技能!F954*2+1,FALSE))</f>
        <v>50</v>
      </c>
      <c r="AB954" s="19">
        <f>IF(INT(VLOOKUP(E954,角色属性概况!I:M,3,FALSE)*AA954/100)=0,"",(INT(VLOOKUP(E954,角色属性概况!I:M,3,FALSE)*AA954/100)))</f>
        <v>5748</v>
      </c>
      <c r="AE954" s="25">
        <f>(VLOOKUP(G954,角色!V:AE,主动技能!F954+7,FALSE))</f>
        <v>1</v>
      </c>
      <c r="AF954" s="19">
        <f>VLOOKUP(F954,对应表!AY:BA,3,FALSE)</f>
        <v>2</v>
      </c>
      <c r="AG954" s="19">
        <f>VLOOKUP(F954,对应表!AY:BA,2,FALSE)</f>
        <v>2</v>
      </c>
      <c r="AH954" s="25" t="str">
        <f>VLOOKUP(F954,特效对应!F:G,2,FALSE)</f>
        <v>attackex</v>
      </c>
      <c r="AJ954">
        <f t="shared" si="260"/>
        <v>8</v>
      </c>
      <c r="AQ954" s="6" t="str">
        <f>_xlfn.IFNA(IF(IF($AK954=AQ$5,VLOOKUP(AL954,buff!$K:$L,2,FALSE),"")=0,"",IF($AK954=AQ$5,VLOOKUP(AL954,buff!$K:$L,2,FALSE),"")),"")</f>
        <v/>
      </c>
      <c r="AR954" s="6" t="str">
        <f>_xlfn.IFNA(IF(IF($AK954=AR$5,VLOOKUP(AM954,buff!$K:$L,2,FALSE),"")=0,"",IF($AK954=AR$5,VLOOKUP(AM954,buff!$K:$L,2,FALSE),"")),"")</f>
        <v/>
      </c>
      <c r="AS954" s="6" t="str">
        <f>_xlfn.IFNA(IF(IF($AK954=AS$5,VLOOKUP(AN954,buff!$K:$L,2,FALSE),"")=0,"",IF($AK954=AS$5,VLOOKUP(AN954,buff!$K:$L,2,FALSE),"")),"")</f>
        <v/>
      </c>
      <c r="AT954" s="6" t="str">
        <f>_xlfn.IFNA(IF(IF($AK954=AT$5,VLOOKUP(AO954,buff!$K:$L,2,FALSE),"")=0,"",IF($AK954=AT$5,VLOOKUP(AO954,buff!$K:$L,2,FALSE),"")),"")</f>
        <v/>
      </c>
      <c r="AU954" s="6" t="str">
        <f>_xlfn.IFNA(IF(IF($AK954=AU$5,VLOOKUP(AP954,buff!$K:$L,2,FALSE),"")=0,"",IF($AK954=AU$5,VLOOKUP(AP954,buff!$K:$L,2,FALSE),"")),"")</f>
        <v/>
      </c>
      <c r="AV954" s="6" t="str">
        <f>_xlfn.IFNA(IF(IF($AK954=AV$5,VLOOKUP(AL954,buff!$K:$L,2,FALSE),"")=0,"",IF($AK954=AV$5,VLOOKUP(AL954,buff!$K:$L,2,FALSE),"")),"")</f>
        <v/>
      </c>
      <c r="AW954" s="6" t="str">
        <f>_xlfn.IFNA(IF(IF($AK954=AW$5,VLOOKUP(AM954,buff!$K:$L,2,FALSE),"")=0,"",IF($AK954=AW$5,VLOOKUP(AM954,buff!$K:$L,2,FALSE),"")),"")</f>
        <v/>
      </c>
      <c r="AX954" s="6" t="str">
        <f>_xlfn.IFNA(IF(IF($AK954=AX$5,VLOOKUP(AN954,buff!$K:$L,2,FALSE),"")=0,"",IF($AK954=AX$5,VLOOKUP(AN954,buff!$K:$L,2,FALSE),"")),"")</f>
        <v/>
      </c>
      <c r="AY954" s="6" t="str">
        <f>_xlfn.IFNA(IF(IF($AK954=AY$5,VLOOKUP(AO954,buff!$K:$L,2,FALSE),"")=0,"",IF($AK954=AY$5,VLOOKUP(AO954,buff!$K:$L,2,FALSE),"")),"")</f>
        <v/>
      </c>
      <c r="AZ954" s="6" t="str">
        <f>_xlfn.IFNA(IF(IF($AK954=AZ$5,VLOOKUP(AP954,buff!$K:$L,2,FALSE),"")=0,"",IF($AK954=AZ$5,VLOOKUP(AP954,buff!$K:$L,2,FALSE),"")),"")</f>
        <v/>
      </c>
      <c r="BA954" s="6" t="e">
        <f>VLOOKUP(AL954,buff!$K:$P,6,FALSE)</f>
        <v>#N/A</v>
      </c>
      <c r="BB954" s="6" t="e">
        <f>VLOOKUP(AM954,buff!$K:$P,6,FALSE)</f>
        <v>#N/A</v>
      </c>
      <c r="BC954" s="6" t="e">
        <f>VLOOKUP(AN954,buff!$K:$P,6,FALSE)</f>
        <v>#N/A</v>
      </c>
      <c r="BD954">
        <f t="shared" si="248"/>
        <v>3</v>
      </c>
      <c r="BE954">
        <f t="shared" si="249"/>
        <v>2</v>
      </c>
      <c r="BF954" s="22">
        <f t="shared" si="250"/>
        <v>101603</v>
      </c>
    </row>
    <row r="955" spans="1:58" x14ac:dyDescent="0.15">
      <c r="A955" t="str">
        <f t="shared" si="252"/>
        <v>柯拉主动技能3等级9</v>
      </c>
      <c r="B955" s="8">
        <f t="shared" si="253"/>
        <v>10160309</v>
      </c>
      <c r="C955" s="8" t="str">
        <f>VLOOKUP(G955,角色!A:B,2,FALSE)</f>
        <v>柯拉</v>
      </c>
      <c r="D955" s="8" t="str">
        <f t="shared" si="254"/>
        <v>主动技能3</v>
      </c>
      <c r="E955" s="8">
        <f t="shared" si="247"/>
        <v>9</v>
      </c>
      <c r="F955" s="8">
        <f t="shared" si="255"/>
        <v>3</v>
      </c>
      <c r="G955" s="8">
        <f t="shared" si="256"/>
        <v>16</v>
      </c>
      <c r="H955" s="4" t="s">
        <v>413</v>
      </c>
      <c r="I955" s="20" t="str">
        <f t="shared" si="257"/>
        <v>对敌方横扫攻击，造成125%攻击力（+8240）点伤害。</v>
      </c>
      <c r="J955" s="4" t="s">
        <v>277</v>
      </c>
      <c r="K955" s="1" t="s">
        <v>102</v>
      </c>
      <c r="L955" s="4" t="s">
        <v>859</v>
      </c>
      <c r="M955" s="4"/>
      <c r="N955" s="4">
        <v>100</v>
      </c>
      <c r="O955" s="20">
        <f>VLOOKUP(L955,对应表!BK:BL,2,FALSE)</f>
        <v>50</v>
      </c>
      <c r="P955" s="25" t="str">
        <f>_xlfn.IFNA(VLOOKUP(G955,角色!V:AE,主动技能!F955+1,FALSE),"")</f>
        <v>eff_wanyuezhan_0|eff_wanyuezhan_1||</v>
      </c>
      <c r="Q955" s="25">
        <f>(VLOOKUP(G955,角色!V:AE,主动技能!F955+4,FALSE))</f>
        <v>1</v>
      </c>
      <c r="R955" s="25">
        <v>0</v>
      </c>
      <c r="S955" s="25">
        <v>0</v>
      </c>
      <c r="T955" s="6" t="str">
        <f t="shared" si="258"/>
        <v/>
      </c>
      <c r="U955" s="6" t="str">
        <f t="shared" si="259"/>
        <v/>
      </c>
      <c r="V955" s="19" t="str">
        <f>VLOOKUP(G955,角色!AW:BC,主动技能!F955+1,FALSE)</f>
        <v>skill_20</v>
      </c>
      <c r="Y955">
        <f t="shared" si="261"/>
        <v>0</v>
      </c>
      <c r="Z955" s="19">
        <f>IF(VLOOKUP(C955,角色!CC:CI,主动技能!F955*2,FALSE)=0,"",VLOOKUP(C955,角色!CC:CI,主动技能!F955*2,FALSE))</f>
        <v>125</v>
      </c>
      <c r="AA955" s="19">
        <f>IF(VLOOKUP(C955,角色!CC:CI,主动技能!F955*2+1,FALSE)=0,0,VLOOKUP(C955,角色!CC:CI,主动技能!F955*2+1,FALSE))</f>
        <v>50</v>
      </c>
      <c r="AB955" s="19">
        <f>IF(INT(VLOOKUP(E955,角色属性概况!I:M,3,FALSE)*AA955/100)=0,"",(INT(VLOOKUP(E955,角色属性概况!I:M,3,FALSE)*AA955/100)))</f>
        <v>8240</v>
      </c>
      <c r="AE955" s="25">
        <f>(VLOOKUP(G955,角色!V:AE,主动技能!F955+7,FALSE))</f>
        <v>1</v>
      </c>
      <c r="AF955" s="19">
        <f>VLOOKUP(F955,对应表!AY:BA,3,FALSE)</f>
        <v>2</v>
      </c>
      <c r="AG955" s="19">
        <f>VLOOKUP(F955,对应表!AY:BA,2,FALSE)</f>
        <v>2</v>
      </c>
      <c r="AH955" s="25" t="str">
        <f>VLOOKUP(F955,特效对应!F:G,2,FALSE)</f>
        <v>attackex</v>
      </c>
      <c r="AJ955">
        <f t="shared" si="260"/>
        <v>9</v>
      </c>
      <c r="AQ955" s="6" t="str">
        <f>_xlfn.IFNA(IF(IF($AK955=AQ$5,VLOOKUP(AL955,buff!$K:$L,2,FALSE),"")=0,"",IF($AK955=AQ$5,VLOOKUP(AL955,buff!$K:$L,2,FALSE),"")),"")</f>
        <v/>
      </c>
      <c r="AR955" s="6" t="str">
        <f>_xlfn.IFNA(IF(IF($AK955=AR$5,VLOOKUP(AM955,buff!$K:$L,2,FALSE),"")=0,"",IF($AK955=AR$5,VLOOKUP(AM955,buff!$K:$L,2,FALSE),"")),"")</f>
        <v/>
      </c>
      <c r="AS955" s="6" t="str">
        <f>_xlfn.IFNA(IF(IF($AK955=AS$5,VLOOKUP(AN955,buff!$K:$L,2,FALSE),"")=0,"",IF($AK955=AS$5,VLOOKUP(AN955,buff!$K:$L,2,FALSE),"")),"")</f>
        <v/>
      </c>
      <c r="AT955" s="6" t="str">
        <f>_xlfn.IFNA(IF(IF($AK955=AT$5,VLOOKUP(AO955,buff!$K:$L,2,FALSE),"")=0,"",IF($AK955=AT$5,VLOOKUP(AO955,buff!$K:$L,2,FALSE),"")),"")</f>
        <v/>
      </c>
      <c r="AU955" s="6" t="str">
        <f>_xlfn.IFNA(IF(IF($AK955=AU$5,VLOOKUP(AP955,buff!$K:$L,2,FALSE),"")=0,"",IF($AK955=AU$5,VLOOKUP(AP955,buff!$K:$L,2,FALSE),"")),"")</f>
        <v/>
      </c>
      <c r="AV955" s="6" t="str">
        <f>_xlfn.IFNA(IF(IF($AK955=AV$5,VLOOKUP(AL955,buff!$K:$L,2,FALSE),"")=0,"",IF($AK955=AV$5,VLOOKUP(AL955,buff!$K:$L,2,FALSE),"")),"")</f>
        <v/>
      </c>
      <c r="AW955" s="6" t="str">
        <f>_xlfn.IFNA(IF(IF($AK955=AW$5,VLOOKUP(AM955,buff!$K:$L,2,FALSE),"")=0,"",IF($AK955=AW$5,VLOOKUP(AM955,buff!$K:$L,2,FALSE),"")),"")</f>
        <v/>
      </c>
      <c r="AX955" s="6" t="str">
        <f>_xlfn.IFNA(IF(IF($AK955=AX$5,VLOOKUP(AN955,buff!$K:$L,2,FALSE),"")=0,"",IF($AK955=AX$5,VLOOKUP(AN955,buff!$K:$L,2,FALSE),"")),"")</f>
        <v/>
      </c>
      <c r="AY955" s="6" t="str">
        <f>_xlfn.IFNA(IF(IF($AK955=AY$5,VLOOKUP(AO955,buff!$K:$L,2,FALSE),"")=0,"",IF($AK955=AY$5,VLOOKUP(AO955,buff!$K:$L,2,FALSE),"")),"")</f>
        <v/>
      </c>
      <c r="AZ955" s="6" t="str">
        <f>_xlfn.IFNA(IF(IF($AK955=AZ$5,VLOOKUP(AP955,buff!$K:$L,2,FALSE),"")=0,"",IF($AK955=AZ$5,VLOOKUP(AP955,buff!$K:$L,2,FALSE),"")),"")</f>
        <v/>
      </c>
      <c r="BA955" s="6" t="e">
        <f>VLOOKUP(AL955,buff!$K:$P,6,FALSE)</f>
        <v>#N/A</v>
      </c>
      <c r="BB955" s="6" t="e">
        <f>VLOOKUP(AM955,buff!$K:$P,6,FALSE)</f>
        <v>#N/A</v>
      </c>
      <c r="BC955" s="6" t="e">
        <f>VLOOKUP(AN955,buff!$K:$P,6,FALSE)</f>
        <v>#N/A</v>
      </c>
      <c r="BD955">
        <f t="shared" si="248"/>
        <v>3</v>
      </c>
      <c r="BE955">
        <f t="shared" si="249"/>
        <v>2</v>
      </c>
      <c r="BF955" s="22">
        <f t="shared" si="250"/>
        <v>101603</v>
      </c>
    </row>
    <row r="956" spans="1:58" x14ac:dyDescent="0.15">
      <c r="A956" t="str">
        <f t="shared" si="252"/>
        <v>柯拉主动技能3等级10</v>
      </c>
      <c r="B956" s="8">
        <f t="shared" si="253"/>
        <v>10160310</v>
      </c>
      <c r="C956" s="8" t="str">
        <f>VLOOKUP(G956,角色!A:B,2,FALSE)</f>
        <v>柯拉</v>
      </c>
      <c r="D956" s="8" t="str">
        <f t="shared" si="254"/>
        <v>主动技能3</v>
      </c>
      <c r="E956" s="8">
        <f t="shared" si="247"/>
        <v>10</v>
      </c>
      <c r="F956" s="8">
        <f t="shared" si="255"/>
        <v>3</v>
      </c>
      <c r="G956" s="8">
        <f t="shared" si="256"/>
        <v>16</v>
      </c>
      <c r="H956" s="4" t="s">
        <v>413</v>
      </c>
      <c r="I956" s="20" t="str">
        <f t="shared" si="257"/>
        <v>对敌方横扫攻击，造成125%攻击力（+11767）点伤害。</v>
      </c>
      <c r="J956" s="4" t="s">
        <v>277</v>
      </c>
      <c r="K956" s="1" t="s">
        <v>102</v>
      </c>
      <c r="L956" s="4" t="s">
        <v>859</v>
      </c>
      <c r="M956" s="4"/>
      <c r="N956" s="4">
        <v>100</v>
      </c>
      <c r="O956" s="20">
        <f>VLOOKUP(L956,对应表!BK:BL,2,FALSE)</f>
        <v>50</v>
      </c>
      <c r="P956" s="25" t="str">
        <f>_xlfn.IFNA(VLOOKUP(G956,角色!V:AE,主动技能!F956+1,FALSE),"")</f>
        <v>eff_wanyuezhan_0|eff_wanyuezhan_1||</v>
      </c>
      <c r="Q956" s="25">
        <f>(VLOOKUP(G956,角色!V:AE,主动技能!F956+4,FALSE))</f>
        <v>1</v>
      </c>
      <c r="R956" s="25">
        <v>0</v>
      </c>
      <c r="S956" s="25">
        <v>0</v>
      </c>
      <c r="T956" s="6" t="str">
        <f t="shared" si="258"/>
        <v/>
      </c>
      <c r="U956" s="6" t="str">
        <f t="shared" si="259"/>
        <v/>
      </c>
      <c r="V956" s="19" t="str">
        <f>VLOOKUP(G956,角色!AW:BC,主动技能!F956+1,FALSE)</f>
        <v>skill_20</v>
      </c>
      <c r="Y956">
        <f t="shared" si="261"/>
        <v>0</v>
      </c>
      <c r="Z956" s="19">
        <f>IF(VLOOKUP(C956,角色!CC:CI,主动技能!F956*2,FALSE)=0,"",VLOOKUP(C956,角色!CC:CI,主动技能!F956*2,FALSE))</f>
        <v>125</v>
      </c>
      <c r="AA956" s="19">
        <f>IF(VLOOKUP(C956,角色!CC:CI,主动技能!F956*2+1,FALSE)=0,0,VLOOKUP(C956,角色!CC:CI,主动技能!F956*2+1,FALSE))</f>
        <v>50</v>
      </c>
      <c r="AB956" s="19">
        <f>IF(INT(VLOOKUP(E956,角色属性概况!I:M,3,FALSE)*AA956/100)=0,"",(INT(VLOOKUP(E956,角色属性概况!I:M,3,FALSE)*AA956/100)))</f>
        <v>11767</v>
      </c>
      <c r="AE956" s="25">
        <f>(VLOOKUP(G956,角色!V:AE,主动技能!F956+7,FALSE))</f>
        <v>1</v>
      </c>
      <c r="AF956" s="19">
        <f>VLOOKUP(F956,对应表!AY:BA,3,FALSE)</f>
        <v>2</v>
      </c>
      <c r="AG956" s="19">
        <f>VLOOKUP(F956,对应表!AY:BA,2,FALSE)</f>
        <v>2</v>
      </c>
      <c r="AH956" s="25" t="str">
        <f>VLOOKUP(F956,特效对应!F:G,2,FALSE)</f>
        <v>attackex</v>
      </c>
      <c r="AJ956">
        <f t="shared" si="260"/>
        <v>10</v>
      </c>
      <c r="AQ956" s="6" t="str">
        <f>_xlfn.IFNA(IF(IF($AK956=AQ$5,VLOOKUP(AL956,buff!$K:$L,2,FALSE),"")=0,"",IF($AK956=AQ$5,VLOOKUP(AL956,buff!$K:$L,2,FALSE),"")),"")</f>
        <v/>
      </c>
      <c r="AR956" s="6" t="str">
        <f>_xlfn.IFNA(IF(IF($AK956=AR$5,VLOOKUP(AM956,buff!$K:$L,2,FALSE),"")=0,"",IF($AK956=AR$5,VLOOKUP(AM956,buff!$K:$L,2,FALSE),"")),"")</f>
        <v/>
      </c>
      <c r="AS956" s="6" t="str">
        <f>_xlfn.IFNA(IF(IF($AK956=AS$5,VLOOKUP(AN956,buff!$K:$L,2,FALSE),"")=0,"",IF($AK956=AS$5,VLOOKUP(AN956,buff!$K:$L,2,FALSE),"")),"")</f>
        <v/>
      </c>
      <c r="AT956" s="6" t="str">
        <f>_xlfn.IFNA(IF(IF($AK956=AT$5,VLOOKUP(AO956,buff!$K:$L,2,FALSE),"")=0,"",IF($AK956=AT$5,VLOOKUP(AO956,buff!$K:$L,2,FALSE),"")),"")</f>
        <v/>
      </c>
      <c r="AU956" s="6" t="str">
        <f>_xlfn.IFNA(IF(IF($AK956=AU$5,VLOOKUP(AP956,buff!$K:$L,2,FALSE),"")=0,"",IF($AK956=AU$5,VLOOKUP(AP956,buff!$K:$L,2,FALSE),"")),"")</f>
        <v/>
      </c>
      <c r="AV956" s="6" t="str">
        <f>_xlfn.IFNA(IF(IF($AK956=AV$5,VLOOKUP(AL956,buff!$K:$L,2,FALSE),"")=0,"",IF($AK956=AV$5,VLOOKUP(AL956,buff!$K:$L,2,FALSE),"")),"")</f>
        <v/>
      </c>
      <c r="AW956" s="6" t="str">
        <f>_xlfn.IFNA(IF(IF($AK956=AW$5,VLOOKUP(AM956,buff!$K:$L,2,FALSE),"")=0,"",IF($AK956=AW$5,VLOOKUP(AM956,buff!$K:$L,2,FALSE),"")),"")</f>
        <v/>
      </c>
      <c r="AX956" s="6" t="str">
        <f>_xlfn.IFNA(IF(IF($AK956=AX$5,VLOOKUP(AN956,buff!$K:$L,2,FALSE),"")=0,"",IF($AK956=AX$5,VLOOKUP(AN956,buff!$K:$L,2,FALSE),"")),"")</f>
        <v/>
      </c>
      <c r="AY956" s="6" t="str">
        <f>_xlfn.IFNA(IF(IF($AK956=AY$5,VLOOKUP(AO956,buff!$K:$L,2,FALSE),"")=0,"",IF($AK956=AY$5,VLOOKUP(AO956,buff!$K:$L,2,FALSE),"")),"")</f>
        <v/>
      </c>
      <c r="AZ956" s="6" t="str">
        <f>_xlfn.IFNA(IF(IF($AK956=AZ$5,VLOOKUP(AP956,buff!$K:$L,2,FALSE),"")=0,"",IF($AK956=AZ$5,VLOOKUP(AP956,buff!$K:$L,2,FALSE),"")),"")</f>
        <v/>
      </c>
      <c r="BA956" s="6" t="e">
        <f>VLOOKUP(AL956,buff!$K:$P,6,FALSE)</f>
        <v>#N/A</v>
      </c>
      <c r="BB956" s="6" t="e">
        <f>VLOOKUP(AM956,buff!$K:$P,6,FALSE)</f>
        <v>#N/A</v>
      </c>
      <c r="BC956" s="6" t="e">
        <f>VLOOKUP(AN956,buff!$K:$P,6,FALSE)</f>
        <v>#N/A</v>
      </c>
      <c r="BD956">
        <f t="shared" si="248"/>
        <v>3</v>
      </c>
      <c r="BE956">
        <f t="shared" si="249"/>
        <v>2</v>
      </c>
      <c r="BF956" s="22">
        <f t="shared" si="250"/>
        <v>101603</v>
      </c>
    </row>
    <row r="957" spans="1:58" x14ac:dyDescent="0.15">
      <c r="A957" t="str">
        <f t="shared" si="252"/>
        <v>柯拉主动技能3等级11</v>
      </c>
      <c r="B957" s="8">
        <f t="shared" si="253"/>
        <v>10160311</v>
      </c>
      <c r="C957" s="8" t="str">
        <f>VLOOKUP(G957,角色!A:B,2,FALSE)</f>
        <v>柯拉</v>
      </c>
      <c r="D957" s="8" t="str">
        <f t="shared" si="254"/>
        <v>主动技能3</v>
      </c>
      <c r="E957" s="8">
        <f t="shared" si="247"/>
        <v>11</v>
      </c>
      <c r="F957" s="8">
        <f t="shared" si="255"/>
        <v>3</v>
      </c>
      <c r="G957" s="8">
        <f t="shared" si="256"/>
        <v>16</v>
      </c>
      <c r="H957" s="4" t="s">
        <v>413</v>
      </c>
      <c r="I957" s="20" t="str">
        <f t="shared" si="257"/>
        <v>对敌方横扫攻击，造成125%攻击力（+16761）点伤害。</v>
      </c>
      <c r="J957" s="4" t="s">
        <v>277</v>
      </c>
      <c r="K957" s="1" t="s">
        <v>102</v>
      </c>
      <c r="L957" s="4" t="s">
        <v>859</v>
      </c>
      <c r="M957" s="4"/>
      <c r="N957" s="4">
        <v>100</v>
      </c>
      <c r="O957" s="20">
        <f>VLOOKUP(L957,对应表!BK:BL,2,FALSE)</f>
        <v>50</v>
      </c>
      <c r="P957" s="25" t="str">
        <f>_xlfn.IFNA(VLOOKUP(G957,角色!V:AE,主动技能!F957+1,FALSE),"")</f>
        <v>eff_wanyuezhan_0|eff_wanyuezhan_1||</v>
      </c>
      <c r="Q957" s="25">
        <f>(VLOOKUP(G957,角色!V:AE,主动技能!F957+4,FALSE))</f>
        <v>1</v>
      </c>
      <c r="R957" s="25">
        <v>0</v>
      </c>
      <c r="S957" s="25">
        <v>0</v>
      </c>
      <c r="T957" s="6" t="str">
        <f t="shared" si="258"/>
        <v/>
      </c>
      <c r="U957" s="6" t="str">
        <f t="shared" si="259"/>
        <v/>
      </c>
      <c r="V957" s="19" t="str">
        <f>VLOOKUP(G957,角色!AW:BC,主动技能!F957+1,FALSE)</f>
        <v>skill_20</v>
      </c>
      <c r="Y957">
        <f t="shared" si="261"/>
        <v>0</v>
      </c>
      <c r="Z957" s="19">
        <f>IF(VLOOKUP(C957,角色!CC:CI,主动技能!F957*2,FALSE)=0,"",VLOOKUP(C957,角色!CC:CI,主动技能!F957*2,FALSE))</f>
        <v>125</v>
      </c>
      <c r="AA957" s="19">
        <f>IF(VLOOKUP(C957,角色!CC:CI,主动技能!F957*2+1,FALSE)=0,0,VLOOKUP(C957,角色!CC:CI,主动技能!F957*2+1,FALSE))</f>
        <v>50</v>
      </c>
      <c r="AB957" s="19">
        <f>IF(INT(VLOOKUP(E957,角色属性概况!I:M,3,FALSE)*AA957/100)=0,"",(INT(VLOOKUP(E957,角色属性概况!I:M,3,FALSE)*AA957/100)))</f>
        <v>16761</v>
      </c>
      <c r="AE957" s="25">
        <f>(VLOOKUP(G957,角色!V:AE,主动技能!F957+7,FALSE))</f>
        <v>1</v>
      </c>
      <c r="AF957" s="19">
        <f>VLOOKUP(F957,对应表!AY:BA,3,FALSE)</f>
        <v>2</v>
      </c>
      <c r="AG957" s="19">
        <f>VLOOKUP(F957,对应表!AY:BA,2,FALSE)</f>
        <v>2</v>
      </c>
      <c r="AH957" s="25" t="str">
        <f>VLOOKUP(F957,特效对应!F:G,2,FALSE)</f>
        <v>attackex</v>
      </c>
      <c r="AJ957">
        <f t="shared" si="260"/>
        <v>11</v>
      </c>
      <c r="AQ957" s="6" t="str">
        <f>_xlfn.IFNA(IF(IF($AK957=AQ$5,VLOOKUP(AL957,buff!$K:$L,2,FALSE),"")=0,"",IF($AK957=AQ$5,VLOOKUP(AL957,buff!$K:$L,2,FALSE),"")),"")</f>
        <v/>
      </c>
      <c r="AR957" s="6" t="str">
        <f>_xlfn.IFNA(IF(IF($AK957=AR$5,VLOOKUP(AM957,buff!$K:$L,2,FALSE),"")=0,"",IF($AK957=AR$5,VLOOKUP(AM957,buff!$K:$L,2,FALSE),"")),"")</f>
        <v/>
      </c>
      <c r="AS957" s="6" t="str">
        <f>_xlfn.IFNA(IF(IF($AK957=AS$5,VLOOKUP(AN957,buff!$K:$L,2,FALSE),"")=0,"",IF($AK957=AS$5,VLOOKUP(AN957,buff!$K:$L,2,FALSE),"")),"")</f>
        <v/>
      </c>
      <c r="AT957" s="6" t="str">
        <f>_xlfn.IFNA(IF(IF($AK957=AT$5,VLOOKUP(AO957,buff!$K:$L,2,FALSE),"")=0,"",IF($AK957=AT$5,VLOOKUP(AO957,buff!$K:$L,2,FALSE),"")),"")</f>
        <v/>
      </c>
      <c r="AU957" s="6" t="str">
        <f>_xlfn.IFNA(IF(IF($AK957=AU$5,VLOOKUP(AP957,buff!$K:$L,2,FALSE),"")=0,"",IF($AK957=AU$5,VLOOKUP(AP957,buff!$K:$L,2,FALSE),"")),"")</f>
        <v/>
      </c>
      <c r="AV957" s="6" t="str">
        <f>_xlfn.IFNA(IF(IF($AK957=AV$5,VLOOKUP(AL957,buff!$K:$L,2,FALSE),"")=0,"",IF($AK957=AV$5,VLOOKUP(AL957,buff!$K:$L,2,FALSE),"")),"")</f>
        <v/>
      </c>
      <c r="AW957" s="6" t="str">
        <f>_xlfn.IFNA(IF(IF($AK957=AW$5,VLOOKUP(AM957,buff!$K:$L,2,FALSE),"")=0,"",IF($AK957=AW$5,VLOOKUP(AM957,buff!$K:$L,2,FALSE),"")),"")</f>
        <v/>
      </c>
      <c r="AX957" s="6" t="str">
        <f>_xlfn.IFNA(IF(IF($AK957=AX$5,VLOOKUP(AN957,buff!$K:$L,2,FALSE),"")=0,"",IF($AK957=AX$5,VLOOKUP(AN957,buff!$K:$L,2,FALSE),"")),"")</f>
        <v/>
      </c>
      <c r="AY957" s="6" t="str">
        <f>_xlfn.IFNA(IF(IF($AK957=AY$5,VLOOKUP(AO957,buff!$K:$L,2,FALSE),"")=0,"",IF($AK957=AY$5,VLOOKUP(AO957,buff!$K:$L,2,FALSE),"")),"")</f>
        <v/>
      </c>
      <c r="AZ957" s="6" t="str">
        <f>_xlfn.IFNA(IF(IF($AK957=AZ$5,VLOOKUP(AP957,buff!$K:$L,2,FALSE),"")=0,"",IF($AK957=AZ$5,VLOOKUP(AP957,buff!$K:$L,2,FALSE),"")),"")</f>
        <v/>
      </c>
      <c r="BA957" s="6" t="e">
        <f>VLOOKUP(AL957,buff!$K:$P,6,FALSE)</f>
        <v>#N/A</v>
      </c>
      <c r="BB957" s="6" t="e">
        <f>VLOOKUP(AM957,buff!$K:$P,6,FALSE)</f>
        <v>#N/A</v>
      </c>
      <c r="BC957" s="6" t="e">
        <f>VLOOKUP(AN957,buff!$K:$P,6,FALSE)</f>
        <v>#N/A</v>
      </c>
      <c r="BD957">
        <f t="shared" si="248"/>
        <v>3</v>
      </c>
      <c r="BE957">
        <f t="shared" si="249"/>
        <v>2</v>
      </c>
      <c r="BF957" s="22">
        <f t="shared" si="250"/>
        <v>101603</v>
      </c>
    </row>
    <row r="958" spans="1:58" x14ac:dyDescent="0.15">
      <c r="A958" t="str">
        <f t="shared" si="252"/>
        <v>柯拉主动技能3等级12</v>
      </c>
      <c r="B958" s="8">
        <f t="shared" si="253"/>
        <v>10160312</v>
      </c>
      <c r="C958" s="8" t="str">
        <f>VLOOKUP(G958,角色!A:B,2,FALSE)</f>
        <v>柯拉</v>
      </c>
      <c r="D958" s="8" t="str">
        <f t="shared" si="254"/>
        <v>主动技能3</v>
      </c>
      <c r="E958" s="8">
        <f t="shared" si="247"/>
        <v>12</v>
      </c>
      <c r="F958" s="8">
        <f t="shared" si="255"/>
        <v>3</v>
      </c>
      <c r="G958" s="8">
        <f t="shared" si="256"/>
        <v>16</v>
      </c>
      <c r="H958" s="4" t="s">
        <v>413</v>
      </c>
      <c r="I958" s="20" t="str">
        <f t="shared" si="257"/>
        <v>对敌方横扫攻击，造成125%攻击力（+23830）点伤害。</v>
      </c>
      <c r="J958" s="4" t="s">
        <v>277</v>
      </c>
      <c r="K958" s="1" t="s">
        <v>102</v>
      </c>
      <c r="L958" s="4" t="s">
        <v>859</v>
      </c>
      <c r="M958" s="4"/>
      <c r="N958" s="4">
        <v>100</v>
      </c>
      <c r="O958" s="20">
        <f>VLOOKUP(L958,对应表!BK:BL,2,FALSE)</f>
        <v>50</v>
      </c>
      <c r="P958" s="25" t="str">
        <f>_xlfn.IFNA(VLOOKUP(G958,角色!V:AE,主动技能!F958+1,FALSE),"")</f>
        <v>eff_wanyuezhan_0|eff_wanyuezhan_1||</v>
      </c>
      <c r="Q958" s="25">
        <f>(VLOOKUP(G958,角色!V:AE,主动技能!F958+4,FALSE))</f>
        <v>1</v>
      </c>
      <c r="R958" s="25">
        <v>0</v>
      </c>
      <c r="S958" s="25">
        <v>0</v>
      </c>
      <c r="T958" s="6" t="str">
        <f t="shared" si="258"/>
        <v/>
      </c>
      <c r="U958" s="6" t="str">
        <f t="shared" si="259"/>
        <v/>
      </c>
      <c r="V958" s="19" t="str">
        <f>VLOOKUP(G958,角色!AW:BC,主动技能!F958+1,FALSE)</f>
        <v>skill_20</v>
      </c>
      <c r="Y958">
        <f t="shared" si="261"/>
        <v>0</v>
      </c>
      <c r="Z958" s="19">
        <f>IF(VLOOKUP(C958,角色!CC:CI,主动技能!F958*2,FALSE)=0,"",VLOOKUP(C958,角色!CC:CI,主动技能!F958*2,FALSE))</f>
        <v>125</v>
      </c>
      <c r="AA958" s="19">
        <f>IF(VLOOKUP(C958,角色!CC:CI,主动技能!F958*2+1,FALSE)=0,0,VLOOKUP(C958,角色!CC:CI,主动技能!F958*2+1,FALSE))</f>
        <v>50</v>
      </c>
      <c r="AB958" s="19">
        <f>IF(INT(VLOOKUP(E958,角色属性概况!I:M,3,FALSE)*AA958/100)=0,"",(INT(VLOOKUP(E958,角色属性概况!I:M,3,FALSE)*AA958/100)))</f>
        <v>23830</v>
      </c>
      <c r="AE958" s="25">
        <f>(VLOOKUP(G958,角色!V:AE,主动技能!F958+7,FALSE))</f>
        <v>1</v>
      </c>
      <c r="AF958" s="19">
        <f>VLOOKUP(F958,对应表!AY:BA,3,FALSE)</f>
        <v>2</v>
      </c>
      <c r="AG958" s="19">
        <f>VLOOKUP(F958,对应表!AY:BA,2,FALSE)</f>
        <v>2</v>
      </c>
      <c r="AH958" s="25" t="str">
        <f>VLOOKUP(F958,特效对应!F:G,2,FALSE)</f>
        <v>attackex</v>
      </c>
      <c r="AJ958">
        <f t="shared" si="260"/>
        <v>12</v>
      </c>
      <c r="AQ958" s="6" t="str">
        <f>_xlfn.IFNA(IF(IF($AK958=AQ$5,VLOOKUP(AL958,buff!$K:$L,2,FALSE),"")=0,"",IF($AK958=AQ$5,VLOOKUP(AL958,buff!$K:$L,2,FALSE),"")),"")</f>
        <v/>
      </c>
      <c r="AR958" s="6" t="str">
        <f>_xlfn.IFNA(IF(IF($AK958=AR$5,VLOOKUP(AM958,buff!$K:$L,2,FALSE),"")=0,"",IF($AK958=AR$5,VLOOKUP(AM958,buff!$K:$L,2,FALSE),"")),"")</f>
        <v/>
      </c>
      <c r="AS958" s="6" t="str">
        <f>_xlfn.IFNA(IF(IF($AK958=AS$5,VLOOKUP(AN958,buff!$K:$L,2,FALSE),"")=0,"",IF($AK958=AS$5,VLOOKUP(AN958,buff!$K:$L,2,FALSE),"")),"")</f>
        <v/>
      </c>
      <c r="AT958" s="6" t="str">
        <f>_xlfn.IFNA(IF(IF($AK958=AT$5,VLOOKUP(AO958,buff!$K:$L,2,FALSE),"")=0,"",IF($AK958=AT$5,VLOOKUP(AO958,buff!$K:$L,2,FALSE),"")),"")</f>
        <v/>
      </c>
      <c r="AU958" s="6" t="str">
        <f>_xlfn.IFNA(IF(IF($AK958=AU$5,VLOOKUP(AP958,buff!$K:$L,2,FALSE),"")=0,"",IF($AK958=AU$5,VLOOKUP(AP958,buff!$K:$L,2,FALSE),"")),"")</f>
        <v/>
      </c>
      <c r="AV958" s="6" t="str">
        <f>_xlfn.IFNA(IF(IF($AK958=AV$5,VLOOKUP(AL958,buff!$K:$L,2,FALSE),"")=0,"",IF($AK958=AV$5,VLOOKUP(AL958,buff!$K:$L,2,FALSE),"")),"")</f>
        <v/>
      </c>
      <c r="AW958" s="6" t="str">
        <f>_xlfn.IFNA(IF(IF($AK958=AW$5,VLOOKUP(AM958,buff!$K:$L,2,FALSE),"")=0,"",IF($AK958=AW$5,VLOOKUP(AM958,buff!$K:$L,2,FALSE),"")),"")</f>
        <v/>
      </c>
      <c r="AX958" s="6" t="str">
        <f>_xlfn.IFNA(IF(IF($AK958=AX$5,VLOOKUP(AN958,buff!$K:$L,2,FALSE),"")=0,"",IF($AK958=AX$5,VLOOKUP(AN958,buff!$K:$L,2,FALSE),"")),"")</f>
        <v/>
      </c>
      <c r="AY958" s="6" t="str">
        <f>_xlfn.IFNA(IF(IF($AK958=AY$5,VLOOKUP(AO958,buff!$K:$L,2,FALSE),"")=0,"",IF($AK958=AY$5,VLOOKUP(AO958,buff!$K:$L,2,FALSE),"")),"")</f>
        <v/>
      </c>
      <c r="AZ958" s="6" t="str">
        <f>_xlfn.IFNA(IF(IF($AK958=AZ$5,VLOOKUP(AP958,buff!$K:$L,2,FALSE),"")=0,"",IF($AK958=AZ$5,VLOOKUP(AP958,buff!$K:$L,2,FALSE),"")),"")</f>
        <v/>
      </c>
      <c r="BA958" s="6" t="e">
        <f>VLOOKUP(AL958,buff!$K:$P,6,FALSE)</f>
        <v>#N/A</v>
      </c>
      <c r="BB958" s="6" t="e">
        <f>VLOOKUP(AM958,buff!$K:$P,6,FALSE)</f>
        <v>#N/A</v>
      </c>
      <c r="BC958" s="6" t="e">
        <f>VLOOKUP(AN958,buff!$K:$P,6,FALSE)</f>
        <v>#N/A</v>
      </c>
      <c r="BD958">
        <f t="shared" si="248"/>
        <v>3</v>
      </c>
      <c r="BE958">
        <f t="shared" si="249"/>
        <v>2</v>
      </c>
      <c r="BF958" s="22">
        <f t="shared" si="250"/>
        <v>101603</v>
      </c>
    </row>
    <row r="959" spans="1:58" x14ac:dyDescent="0.15">
      <c r="A959" t="str">
        <f t="shared" si="252"/>
        <v>柯拉主动技能3等级13</v>
      </c>
      <c r="B959" s="8">
        <f t="shared" si="253"/>
        <v>10160313</v>
      </c>
      <c r="C959" s="8" t="str">
        <f>VLOOKUP(G959,角色!A:B,2,FALSE)</f>
        <v>柯拉</v>
      </c>
      <c r="D959" s="8" t="str">
        <f t="shared" si="254"/>
        <v>主动技能3</v>
      </c>
      <c r="E959" s="8">
        <f t="shared" si="247"/>
        <v>13</v>
      </c>
      <c r="F959" s="8">
        <f t="shared" si="255"/>
        <v>3</v>
      </c>
      <c r="G959" s="8">
        <f t="shared" si="256"/>
        <v>16</v>
      </c>
      <c r="H959" s="4" t="s">
        <v>413</v>
      </c>
      <c r="I959" s="20" t="str">
        <f t="shared" si="257"/>
        <v>对敌方横扫攻击，造成125%攻击力（+33839）点伤害。</v>
      </c>
      <c r="J959" s="4" t="s">
        <v>277</v>
      </c>
      <c r="K959" s="1" t="s">
        <v>102</v>
      </c>
      <c r="L959" s="4" t="s">
        <v>859</v>
      </c>
      <c r="M959" s="4"/>
      <c r="N959" s="4">
        <v>100</v>
      </c>
      <c r="O959" s="20">
        <f>VLOOKUP(L959,对应表!BK:BL,2,FALSE)</f>
        <v>50</v>
      </c>
      <c r="P959" s="25" t="str">
        <f>_xlfn.IFNA(VLOOKUP(G959,角色!V:AE,主动技能!F959+1,FALSE),"")</f>
        <v>eff_wanyuezhan_0|eff_wanyuezhan_1||</v>
      </c>
      <c r="Q959" s="25">
        <f>(VLOOKUP(G959,角色!V:AE,主动技能!F959+4,FALSE))</f>
        <v>1</v>
      </c>
      <c r="R959" s="25">
        <v>0</v>
      </c>
      <c r="S959" s="25">
        <v>0</v>
      </c>
      <c r="T959" s="6" t="str">
        <f t="shared" si="258"/>
        <v/>
      </c>
      <c r="U959" s="6" t="str">
        <f t="shared" si="259"/>
        <v/>
      </c>
      <c r="V959" s="19" t="str">
        <f>VLOOKUP(G959,角色!AW:BC,主动技能!F959+1,FALSE)</f>
        <v>skill_20</v>
      </c>
      <c r="Y959">
        <f t="shared" si="261"/>
        <v>0</v>
      </c>
      <c r="Z959" s="19">
        <f>IF(VLOOKUP(C959,角色!CC:CI,主动技能!F959*2,FALSE)=0,"",VLOOKUP(C959,角色!CC:CI,主动技能!F959*2,FALSE))</f>
        <v>125</v>
      </c>
      <c r="AA959" s="19">
        <f>IF(VLOOKUP(C959,角色!CC:CI,主动技能!F959*2+1,FALSE)=0,0,VLOOKUP(C959,角色!CC:CI,主动技能!F959*2+1,FALSE))</f>
        <v>50</v>
      </c>
      <c r="AB959" s="19">
        <f>IF(INT(VLOOKUP(E959,角色属性概况!I:M,3,FALSE)*AA959/100)=0,"",(INT(VLOOKUP(E959,角色属性概况!I:M,3,FALSE)*AA959/100)))</f>
        <v>33839</v>
      </c>
      <c r="AE959" s="25">
        <f>(VLOOKUP(G959,角色!V:AE,主动技能!F959+7,FALSE))</f>
        <v>1</v>
      </c>
      <c r="AF959" s="19">
        <f>VLOOKUP(F959,对应表!AY:BA,3,FALSE)</f>
        <v>2</v>
      </c>
      <c r="AG959" s="19">
        <f>VLOOKUP(F959,对应表!AY:BA,2,FALSE)</f>
        <v>2</v>
      </c>
      <c r="AH959" s="25" t="str">
        <f>VLOOKUP(F959,特效对应!F:G,2,FALSE)</f>
        <v>attackex</v>
      </c>
      <c r="AJ959">
        <f t="shared" si="260"/>
        <v>13</v>
      </c>
      <c r="AQ959" s="6" t="str">
        <f>_xlfn.IFNA(IF(IF($AK959=AQ$5,VLOOKUP(AL959,buff!$K:$L,2,FALSE),"")=0,"",IF($AK959=AQ$5,VLOOKUP(AL959,buff!$K:$L,2,FALSE),"")),"")</f>
        <v/>
      </c>
      <c r="AR959" s="6" t="str">
        <f>_xlfn.IFNA(IF(IF($AK959=AR$5,VLOOKUP(AM959,buff!$K:$L,2,FALSE),"")=0,"",IF($AK959=AR$5,VLOOKUP(AM959,buff!$K:$L,2,FALSE),"")),"")</f>
        <v/>
      </c>
      <c r="AS959" s="6" t="str">
        <f>_xlfn.IFNA(IF(IF($AK959=AS$5,VLOOKUP(AN959,buff!$K:$L,2,FALSE),"")=0,"",IF($AK959=AS$5,VLOOKUP(AN959,buff!$K:$L,2,FALSE),"")),"")</f>
        <v/>
      </c>
      <c r="AT959" s="6" t="str">
        <f>_xlfn.IFNA(IF(IF($AK959=AT$5,VLOOKUP(AO959,buff!$K:$L,2,FALSE),"")=0,"",IF($AK959=AT$5,VLOOKUP(AO959,buff!$K:$L,2,FALSE),"")),"")</f>
        <v/>
      </c>
      <c r="AU959" s="6" t="str">
        <f>_xlfn.IFNA(IF(IF($AK959=AU$5,VLOOKUP(AP959,buff!$K:$L,2,FALSE),"")=0,"",IF($AK959=AU$5,VLOOKUP(AP959,buff!$K:$L,2,FALSE),"")),"")</f>
        <v/>
      </c>
      <c r="AV959" s="6" t="str">
        <f>_xlfn.IFNA(IF(IF($AK959=AV$5,VLOOKUP(AL959,buff!$K:$L,2,FALSE),"")=0,"",IF($AK959=AV$5,VLOOKUP(AL959,buff!$K:$L,2,FALSE),"")),"")</f>
        <v/>
      </c>
      <c r="AW959" s="6" t="str">
        <f>_xlfn.IFNA(IF(IF($AK959=AW$5,VLOOKUP(AM959,buff!$K:$L,2,FALSE),"")=0,"",IF($AK959=AW$5,VLOOKUP(AM959,buff!$K:$L,2,FALSE),"")),"")</f>
        <v/>
      </c>
      <c r="AX959" s="6" t="str">
        <f>_xlfn.IFNA(IF(IF($AK959=AX$5,VLOOKUP(AN959,buff!$K:$L,2,FALSE),"")=0,"",IF($AK959=AX$5,VLOOKUP(AN959,buff!$K:$L,2,FALSE),"")),"")</f>
        <v/>
      </c>
      <c r="AY959" s="6" t="str">
        <f>_xlfn.IFNA(IF(IF($AK959=AY$5,VLOOKUP(AO959,buff!$K:$L,2,FALSE),"")=0,"",IF($AK959=AY$5,VLOOKUP(AO959,buff!$K:$L,2,FALSE),"")),"")</f>
        <v/>
      </c>
      <c r="AZ959" s="6" t="str">
        <f>_xlfn.IFNA(IF(IF($AK959=AZ$5,VLOOKUP(AP959,buff!$K:$L,2,FALSE),"")=0,"",IF($AK959=AZ$5,VLOOKUP(AP959,buff!$K:$L,2,FALSE),"")),"")</f>
        <v/>
      </c>
      <c r="BA959" s="6" t="e">
        <f>VLOOKUP(AL959,buff!$K:$P,6,FALSE)</f>
        <v>#N/A</v>
      </c>
      <c r="BB959" s="6" t="e">
        <f>VLOOKUP(AM959,buff!$K:$P,6,FALSE)</f>
        <v>#N/A</v>
      </c>
      <c r="BC959" s="6" t="e">
        <f>VLOOKUP(AN959,buff!$K:$P,6,FALSE)</f>
        <v>#N/A</v>
      </c>
      <c r="BD959">
        <f t="shared" si="248"/>
        <v>3</v>
      </c>
      <c r="BE959">
        <f t="shared" si="249"/>
        <v>2</v>
      </c>
      <c r="BF959" s="22">
        <f t="shared" si="250"/>
        <v>101603</v>
      </c>
    </row>
    <row r="960" spans="1:58" x14ac:dyDescent="0.15">
      <c r="A960" t="str">
        <f t="shared" si="252"/>
        <v>柯拉主动技能3等级14</v>
      </c>
      <c r="B960" s="8">
        <f t="shared" si="253"/>
        <v>10160314</v>
      </c>
      <c r="C960" s="8" t="str">
        <f>VLOOKUP(G960,角色!A:B,2,FALSE)</f>
        <v>柯拉</v>
      </c>
      <c r="D960" s="8" t="str">
        <f t="shared" si="254"/>
        <v>主动技能3</v>
      </c>
      <c r="E960" s="8">
        <f t="shared" si="247"/>
        <v>14</v>
      </c>
      <c r="F960" s="8">
        <f t="shared" si="255"/>
        <v>3</v>
      </c>
      <c r="G960" s="8">
        <f t="shared" si="256"/>
        <v>16</v>
      </c>
      <c r="H960" s="4" t="s">
        <v>413</v>
      </c>
      <c r="I960" s="20" t="str">
        <f t="shared" si="257"/>
        <v>对敌方横扫攻击，造成125%攻击力（+48008）点伤害。</v>
      </c>
      <c r="J960" s="4" t="s">
        <v>277</v>
      </c>
      <c r="K960" s="1" t="s">
        <v>102</v>
      </c>
      <c r="L960" s="4" t="s">
        <v>859</v>
      </c>
      <c r="M960" s="4"/>
      <c r="N960" s="4">
        <v>100</v>
      </c>
      <c r="O960" s="20">
        <f>VLOOKUP(L960,对应表!BK:BL,2,FALSE)</f>
        <v>50</v>
      </c>
      <c r="P960" s="25" t="str">
        <f>_xlfn.IFNA(VLOOKUP(G960,角色!V:AE,主动技能!F960+1,FALSE),"")</f>
        <v>eff_wanyuezhan_0|eff_wanyuezhan_1||</v>
      </c>
      <c r="Q960" s="25">
        <f>(VLOOKUP(G960,角色!V:AE,主动技能!F960+4,FALSE))</f>
        <v>1</v>
      </c>
      <c r="R960" s="25">
        <v>0</v>
      </c>
      <c r="S960" s="25">
        <v>0</v>
      </c>
      <c r="T960" s="6" t="str">
        <f t="shared" si="258"/>
        <v/>
      </c>
      <c r="U960" s="6" t="str">
        <f t="shared" si="259"/>
        <v/>
      </c>
      <c r="V960" s="19" t="str">
        <f>VLOOKUP(G960,角色!AW:BC,主动技能!F960+1,FALSE)</f>
        <v>skill_20</v>
      </c>
      <c r="Y960">
        <f t="shared" si="261"/>
        <v>0</v>
      </c>
      <c r="Z960" s="19">
        <f>IF(VLOOKUP(C960,角色!CC:CI,主动技能!F960*2,FALSE)=0,"",VLOOKUP(C960,角色!CC:CI,主动技能!F960*2,FALSE))</f>
        <v>125</v>
      </c>
      <c r="AA960" s="19">
        <f>IF(VLOOKUP(C960,角色!CC:CI,主动技能!F960*2+1,FALSE)=0,0,VLOOKUP(C960,角色!CC:CI,主动技能!F960*2+1,FALSE))</f>
        <v>50</v>
      </c>
      <c r="AB960" s="19">
        <f>IF(INT(VLOOKUP(E960,角色属性概况!I:M,3,FALSE)*AA960/100)=0,"",(INT(VLOOKUP(E960,角色属性概况!I:M,3,FALSE)*AA960/100)))</f>
        <v>48008</v>
      </c>
      <c r="AE960" s="25">
        <f>(VLOOKUP(G960,角色!V:AE,主动技能!F960+7,FALSE))</f>
        <v>1</v>
      </c>
      <c r="AF960" s="19">
        <f>VLOOKUP(F960,对应表!AY:BA,3,FALSE)</f>
        <v>2</v>
      </c>
      <c r="AG960" s="19">
        <f>VLOOKUP(F960,对应表!AY:BA,2,FALSE)</f>
        <v>2</v>
      </c>
      <c r="AH960" s="25" t="str">
        <f>VLOOKUP(F960,特效对应!F:G,2,FALSE)</f>
        <v>attackex</v>
      </c>
      <c r="AJ960">
        <f t="shared" si="260"/>
        <v>14</v>
      </c>
      <c r="AQ960" s="6" t="str">
        <f>_xlfn.IFNA(IF(IF($AK960=AQ$5,VLOOKUP(AL960,buff!$K:$L,2,FALSE),"")=0,"",IF($AK960=AQ$5,VLOOKUP(AL960,buff!$K:$L,2,FALSE),"")),"")</f>
        <v/>
      </c>
      <c r="AR960" s="6" t="str">
        <f>_xlfn.IFNA(IF(IF($AK960=AR$5,VLOOKUP(AM960,buff!$K:$L,2,FALSE),"")=0,"",IF($AK960=AR$5,VLOOKUP(AM960,buff!$K:$L,2,FALSE),"")),"")</f>
        <v/>
      </c>
      <c r="AS960" s="6" t="str">
        <f>_xlfn.IFNA(IF(IF($AK960=AS$5,VLOOKUP(AN960,buff!$K:$L,2,FALSE),"")=0,"",IF($AK960=AS$5,VLOOKUP(AN960,buff!$K:$L,2,FALSE),"")),"")</f>
        <v/>
      </c>
      <c r="AT960" s="6" t="str">
        <f>_xlfn.IFNA(IF(IF($AK960=AT$5,VLOOKUP(AO960,buff!$K:$L,2,FALSE),"")=0,"",IF($AK960=AT$5,VLOOKUP(AO960,buff!$K:$L,2,FALSE),"")),"")</f>
        <v/>
      </c>
      <c r="AU960" s="6" t="str">
        <f>_xlfn.IFNA(IF(IF($AK960=AU$5,VLOOKUP(AP960,buff!$K:$L,2,FALSE),"")=0,"",IF($AK960=AU$5,VLOOKUP(AP960,buff!$K:$L,2,FALSE),"")),"")</f>
        <v/>
      </c>
      <c r="AV960" s="6" t="str">
        <f>_xlfn.IFNA(IF(IF($AK960=AV$5,VLOOKUP(AL960,buff!$K:$L,2,FALSE),"")=0,"",IF($AK960=AV$5,VLOOKUP(AL960,buff!$K:$L,2,FALSE),"")),"")</f>
        <v/>
      </c>
      <c r="AW960" s="6" t="str">
        <f>_xlfn.IFNA(IF(IF($AK960=AW$5,VLOOKUP(AM960,buff!$K:$L,2,FALSE),"")=0,"",IF($AK960=AW$5,VLOOKUP(AM960,buff!$K:$L,2,FALSE),"")),"")</f>
        <v/>
      </c>
      <c r="AX960" s="6" t="str">
        <f>_xlfn.IFNA(IF(IF($AK960=AX$5,VLOOKUP(AN960,buff!$K:$L,2,FALSE),"")=0,"",IF($AK960=AX$5,VLOOKUP(AN960,buff!$K:$L,2,FALSE),"")),"")</f>
        <v/>
      </c>
      <c r="AY960" s="6" t="str">
        <f>_xlfn.IFNA(IF(IF($AK960=AY$5,VLOOKUP(AO960,buff!$K:$L,2,FALSE),"")=0,"",IF($AK960=AY$5,VLOOKUP(AO960,buff!$K:$L,2,FALSE),"")),"")</f>
        <v/>
      </c>
      <c r="AZ960" s="6" t="str">
        <f>_xlfn.IFNA(IF(IF($AK960=AZ$5,VLOOKUP(AP960,buff!$K:$L,2,FALSE),"")=0,"",IF($AK960=AZ$5,VLOOKUP(AP960,buff!$K:$L,2,FALSE),"")),"")</f>
        <v/>
      </c>
      <c r="BA960" s="6" t="e">
        <f>VLOOKUP(AL960,buff!$K:$P,6,FALSE)</f>
        <v>#N/A</v>
      </c>
      <c r="BB960" s="6" t="e">
        <f>VLOOKUP(AM960,buff!$K:$P,6,FALSE)</f>
        <v>#N/A</v>
      </c>
      <c r="BC960" s="6" t="e">
        <f>VLOOKUP(AN960,buff!$K:$P,6,FALSE)</f>
        <v>#N/A</v>
      </c>
      <c r="BD960">
        <f t="shared" si="248"/>
        <v>3</v>
      </c>
      <c r="BE960">
        <f t="shared" si="249"/>
        <v>2</v>
      </c>
      <c r="BF960" s="22">
        <f t="shared" si="250"/>
        <v>101603</v>
      </c>
    </row>
    <row r="961" spans="1:58" x14ac:dyDescent="0.15">
      <c r="A961" t="str">
        <f t="shared" si="252"/>
        <v>柯拉主动技能3等级15</v>
      </c>
      <c r="B961" s="8">
        <f t="shared" si="253"/>
        <v>10160315</v>
      </c>
      <c r="C961" s="8" t="str">
        <f>VLOOKUP(G961,角色!A:B,2,FALSE)</f>
        <v>柯拉</v>
      </c>
      <c r="D961" s="8" t="str">
        <f t="shared" si="254"/>
        <v>主动技能3</v>
      </c>
      <c r="E961" s="8">
        <f t="shared" si="247"/>
        <v>15</v>
      </c>
      <c r="F961" s="8">
        <f t="shared" si="255"/>
        <v>3</v>
      </c>
      <c r="G961" s="8">
        <f t="shared" si="256"/>
        <v>16</v>
      </c>
      <c r="H961" s="4" t="s">
        <v>413</v>
      </c>
      <c r="I961" s="20" t="str">
        <f t="shared" si="257"/>
        <v>对敌方横扫攻击，造成125%攻击力（+68066）点伤害。</v>
      </c>
      <c r="J961" s="4" t="s">
        <v>277</v>
      </c>
      <c r="K961" s="1" t="s">
        <v>102</v>
      </c>
      <c r="L961" s="4" t="s">
        <v>859</v>
      </c>
      <c r="M961" s="4"/>
      <c r="N961" s="4">
        <v>100</v>
      </c>
      <c r="O961" s="20">
        <f>VLOOKUP(L961,对应表!BK:BL,2,FALSE)</f>
        <v>50</v>
      </c>
      <c r="P961" s="25" t="str">
        <f>_xlfn.IFNA(VLOOKUP(G961,角色!V:AE,主动技能!F961+1,FALSE),"")</f>
        <v>eff_wanyuezhan_0|eff_wanyuezhan_1||</v>
      </c>
      <c r="Q961" s="25">
        <f>(VLOOKUP(G961,角色!V:AE,主动技能!F961+4,FALSE))</f>
        <v>1</v>
      </c>
      <c r="R961" s="25">
        <v>0</v>
      </c>
      <c r="S961" s="25">
        <v>0</v>
      </c>
      <c r="T961" s="6" t="str">
        <f t="shared" si="258"/>
        <v/>
      </c>
      <c r="U961" s="6" t="str">
        <f t="shared" si="259"/>
        <v/>
      </c>
      <c r="V961" s="19" t="str">
        <f>VLOOKUP(G961,角色!AW:BC,主动技能!F961+1,FALSE)</f>
        <v>skill_20</v>
      </c>
      <c r="Y961">
        <f t="shared" si="261"/>
        <v>0</v>
      </c>
      <c r="Z961" s="19">
        <f>IF(VLOOKUP(C961,角色!CC:CI,主动技能!F961*2,FALSE)=0,"",VLOOKUP(C961,角色!CC:CI,主动技能!F961*2,FALSE))</f>
        <v>125</v>
      </c>
      <c r="AA961" s="19">
        <f>IF(VLOOKUP(C961,角色!CC:CI,主动技能!F961*2+1,FALSE)=0,0,VLOOKUP(C961,角色!CC:CI,主动技能!F961*2+1,FALSE))</f>
        <v>50</v>
      </c>
      <c r="AB961" s="19">
        <f>IF(INT(VLOOKUP(E961,角色属性概况!I:M,3,FALSE)*AA961/100)=0,"",(INT(VLOOKUP(E961,角色属性概况!I:M,3,FALSE)*AA961/100)))</f>
        <v>68066</v>
      </c>
      <c r="AE961" s="25">
        <f>(VLOOKUP(G961,角色!V:AE,主动技能!F961+7,FALSE))</f>
        <v>1</v>
      </c>
      <c r="AF961" s="19">
        <f>VLOOKUP(F961,对应表!AY:BA,3,FALSE)</f>
        <v>2</v>
      </c>
      <c r="AG961" s="19">
        <f>VLOOKUP(F961,对应表!AY:BA,2,FALSE)</f>
        <v>2</v>
      </c>
      <c r="AH961" s="25" t="str">
        <f>VLOOKUP(F961,特效对应!F:G,2,FALSE)</f>
        <v>attackex</v>
      </c>
      <c r="AJ961">
        <f t="shared" si="260"/>
        <v>15</v>
      </c>
      <c r="AQ961" s="6" t="str">
        <f>_xlfn.IFNA(IF(IF($AK961=AQ$5,VLOOKUP(AL961,buff!$K:$L,2,FALSE),"")=0,"",IF($AK961=AQ$5,VLOOKUP(AL961,buff!$K:$L,2,FALSE),"")),"")</f>
        <v/>
      </c>
      <c r="AR961" s="6" t="str">
        <f>_xlfn.IFNA(IF(IF($AK961=AR$5,VLOOKUP(AM961,buff!$K:$L,2,FALSE),"")=0,"",IF($AK961=AR$5,VLOOKUP(AM961,buff!$K:$L,2,FALSE),"")),"")</f>
        <v/>
      </c>
      <c r="AS961" s="6" t="str">
        <f>_xlfn.IFNA(IF(IF($AK961=AS$5,VLOOKUP(AN961,buff!$K:$L,2,FALSE),"")=0,"",IF($AK961=AS$5,VLOOKUP(AN961,buff!$K:$L,2,FALSE),"")),"")</f>
        <v/>
      </c>
      <c r="AT961" s="6" t="str">
        <f>_xlfn.IFNA(IF(IF($AK961=AT$5,VLOOKUP(AO961,buff!$K:$L,2,FALSE),"")=0,"",IF($AK961=AT$5,VLOOKUP(AO961,buff!$K:$L,2,FALSE),"")),"")</f>
        <v/>
      </c>
      <c r="AU961" s="6" t="str">
        <f>_xlfn.IFNA(IF(IF($AK961=AU$5,VLOOKUP(AP961,buff!$K:$L,2,FALSE),"")=0,"",IF($AK961=AU$5,VLOOKUP(AP961,buff!$K:$L,2,FALSE),"")),"")</f>
        <v/>
      </c>
      <c r="AV961" s="6" t="str">
        <f>_xlfn.IFNA(IF(IF($AK961=AV$5,VLOOKUP(AL961,buff!$K:$L,2,FALSE),"")=0,"",IF($AK961=AV$5,VLOOKUP(AL961,buff!$K:$L,2,FALSE),"")),"")</f>
        <v/>
      </c>
      <c r="AW961" s="6" t="str">
        <f>_xlfn.IFNA(IF(IF($AK961=AW$5,VLOOKUP(AM961,buff!$K:$L,2,FALSE),"")=0,"",IF($AK961=AW$5,VLOOKUP(AM961,buff!$K:$L,2,FALSE),"")),"")</f>
        <v/>
      </c>
      <c r="AX961" s="6" t="str">
        <f>_xlfn.IFNA(IF(IF($AK961=AX$5,VLOOKUP(AN961,buff!$K:$L,2,FALSE),"")=0,"",IF($AK961=AX$5,VLOOKUP(AN961,buff!$K:$L,2,FALSE),"")),"")</f>
        <v/>
      </c>
      <c r="AY961" s="6" t="str">
        <f>_xlfn.IFNA(IF(IF($AK961=AY$5,VLOOKUP(AO961,buff!$K:$L,2,FALSE),"")=0,"",IF($AK961=AY$5,VLOOKUP(AO961,buff!$K:$L,2,FALSE),"")),"")</f>
        <v/>
      </c>
      <c r="AZ961" s="6" t="str">
        <f>_xlfn.IFNA(IF(IF($AK961=AZ$5,VLOOKUP(AP961,buff!$K:$L,2,FALSE),"")=0,"",IF($AK961=AZ$5,VLOOKUP(AP961,buff!$K:$L,2,FALSE),"")),"")</f>
        <v/>
      </c>
      <c r="BA961" s="6" t="e">
        <f>VLOOKUP(AL961,buff!$K:$P,6,FALSE)</f>
        <v>#N/A</v>
      </c>
      <c r="BB961" s="6" t="e">
        <f>VLOOKUP(AM961,buff!$K:$P,6,FALSE)</f>
        <v>#N/A</v>
      </c>
      <c r="BC961" s="6" t="e">
        <f>VLOOKUP(AN961,buff!$K:$P,6,FALSE)</f>
        <v>#N/A</v>
      </c>
      <c r="BD961">
        <f t="shared" si="248"/>
        <v>3</v>
      </c>
      <c r="BE961">
        <f t="shared" si="249"/>
        <v>2</v>
      </c>
      <c r="BF961" s="22">
        <f t="shared" si="250"/>
        <v>101603</v>
      </c>
    </row>
    <row r="962" spans="1:58" x14ac:dyDescent="0.15">
      <c r="A962" t="str">
        <f t="shared" si="252"/>
        <v>柯拉主动技能3等级16</v>
      </c>
      <c r="B962" s="8">
        <f t="shared" si="253"/>
        <v>10160316</v>
      </c>
      <c r="C962" s="8" t="str">
        <f>VLOOKUP(G962,角色!A:B,2,FALSE)</f>
        <v>柯拉</v>
      </c>
      <c r="D962" s="8" t="str">
        <f t="shared" si="254"/>
        <v>主动技能3</v>
      </c>
      <c r="E962" s="8">
        <f t="shared" si="247"/>
        <v>16</v>
      </c>
      <c r="F962" s="8">
        <f t="shared" si="255"/>
        <v>3</v>
      </c>
      <c r="G962" s="8">
        <f t="shared" si="256"/>
        <v>16</v>
      </c>
      <c r="H962" s="4" t="s">
        <v>413</v>
      </c>
      <c r="I962" s="20" t="str">
        <f t="shared" si="257"/>
        <v>对敌方横扫攻击，造成125%攻击力（+96464）点伤害。</v>
      </c>
      <c r="J962" s="4" t="s">
        <v>277</v>
      </c>
      <c r="K962" s="1" t="s">
        <v>102</v>
      </c>
      <c r="L962" s="4" t="s">
        <v>859</v>
      </c>
      <c r="M962" s="4"/>
      <c r="N962" s="4">
        <v>100</v>
      </c>
      <c r="O962" s="20">
        <f>VLOOKUP(L962,对应表!BK:BL,2,FALSE)</f>
        <v>50</v>
      </c>
      <c r="P962" s="25" t="str">
        <f>_xlfn.IFNA(VLOOKUP(G962,角色!V:AE,主动技能!F962+1,FALSE),"")</f>
        <v>eff_wanyuezhan_0|eff_wanyuezhan_1||</v>
      </c>
      <c r="Q962" s="25">
        <f>(VLOOKUP(G962,角色!V:AE,主动技能!F962+4,FALSE))</f>
        <v>1</v>
      </c>
      <c r="R962" s="25">
        <v>0</v>
      </c>
      <c r="S962" s="25">
        <v>0</v>
      </c>
      <c r="T962" s="6" t="str">
        <f t="shared" si="258"/>
        <v/>
      </c>
      <c r="U962" s="6" t="str">
        <f t="shared" si="259"/>
        <v/>
      </c>
      <c r="V962" s="19" t="str">
        <f>VLOOKUP(G962,角色!AW:BC,主动技能!F962+1,FALSE)</f>
        <v>skill_20</v>
      </c>
      <c r="Y962">
        <f t="shared" si="261"/>
        <v>0</v>
      </c>
      <c r="Z962" s="19">
        <f>IF(VLOOKUP(C962,角色!CC:CI,主动技能!F962*2,FALSE)=0,"",VLOOKUP(C962,角色!CC:CI,主动技能!F962*2,FALSE))</f>
        <v>125</v>
      </c>
      <c r="AA962" s="19">
        <f>IF(VLOOKUP(C962,角色!CC:CI,主动技能!F962*2+1,FALSE)=0,0,VLOOKUP(C962,角色!CC:CI,主动技能!F962*2+1,FALSE))</f>
        <v>50</v>
      </c>
      <c r="AB962" s="19">
        <f>IF(INT(VLOOKUP(E962,角色属性概况!I:M,3,FALSE)*AA962/100)=0,"",(INT(VLOOKUP(E962,角色属性概况!I:M,3,FALSE)*AA962/100)))</f>
        <v>96464</v>
      </c>
      <c r="AE962" s="25">
        <f>(VLOOKUP(G962,角色!V:AE,主动技能!F962+7,FALSE))</f>
        <v>1</v>
      </c>
      <c r="AF962" s="19">
        <f>VLOOKUP(F962,对应表!AY:BA,3,FALSE)</f>
        <v>2</v>
      </c>
      <c r="AG962" s="19">
        <f>VLOOKUP(F962,对应表!AY:BA,2,FALSE)</f>
        <v>2</v>
      </c>
      <c r="AH962" s="25" t="str">
        <f>VLOOKUP(F962,特效对应!F:G,2,FALSE)</f>
        <v>attackex</v>
      </c>
      <c r="AJ962">
        <f t="shared" si="260"/>
        <v>16</v>
      </c>
      <c r="AQ962" s="6" t="str">
        <f>_xlfn.IFNA(IF(IF($AK962=AQ$5,VLOOKUP(AL962,buff!$K:$L,2,FALSE),"")=0,"",IF($AK962=AQ$5,VLOOKUP(AL962,buff!$K:$L,2,FALSE),"")),"")</f>
        <v/>
      </c>
      <c r="AR962" s="6" t="str">
        <f>_xlfn.IFNA(IF(IF($AK962=AR$5,VLOOKUP(AM962,buff!$K:$L,2,FALSE),"")=0,"",IF($AK962=AR$5,VLOOKUP(AM962,buff!$K:$L,2,FALSE),"")),"")</f>
        <v/>
      </c>
      <c r="AS962" s="6" t="str">
        <f>_xlfn.IFNA(IF(IF($AK962=AS$5,VLOOKUP(AN962,buff!$K:$L,2,FALSE),"")=0,"",IF($AK962=AS$5,VLOOKUP(AN962,buff!$K:$L,2,FALSE),"")),"")</f>
        <v/>
      </c>
      <c r="AT962" s="6" t="str">
        <f>_xlfn.IFNA(IF(IF($AK962=AT$5,VLOOKUP(AO962,buff!$K:$L,2,FALSE),"")=0,"",IF($AK962=AT$5,VLOOKUP(AO962,buff!$K:$L,2,FALSE),"")),"")</f>
        <v/>
      </c>
      <c r="AU962" s="6" t="str">
        <f>_xlfn.IFNA(IF(IF($AK962=AU$5,VLOOKUP(AP962,buff!$K:$L,2,FALSE),"")=0,"",IF($AK962=AU$5,VLOOKUP(AP962,buff!$K:$L,2,FALSE),"")),"")</f>
        <v/>
      </c>
      <c r="AV962" s="6" t="str">
        <f>_xlfn.IFNA(IF(IF($AK962=AV$5,VLOOKUP(AL962,buff!$K:$L,2,FALSE),"")=0,"",IF($AK962=AV$5,VLOOKUP(AL962,buff!$K:$L,2,FALSE),"")),"")</f>
        <v/>
      </c>
      <c r="AW962" s="6" t="str">
        <f>_xlfn.IFNA(IF(IF($AK962=AW$5,VLOOKUP(AM962,buff!$K:$L,2,FALSE),"")=0,"",IF($AK962=AW$5,VLOOKUP(AM962,buff!$K:$L,2,FALSE),"")),"")</f>
        <v/>
      </c>
      <c r="AX962" s="6" t="str">
        <f>_xlfn.IFNA(IF(IF($AK962=AX$5,VLOOKUP(AN962,buff!$K:$L,2,FALSE),"")=0,"",IF($AK962=AX$5,VLOOKUP(AN962,buff!$K:$L,2,FALSE),"")),"")</f>
        <v/>
      </c>
      <c r="AY962" s="6" t="str">
        <f>_xlfn.IFNA(IF(IF($AK962=AY$5,VLOOKUP(AO962,buff!$K:$L,2,FALSE),"")=0,"",IF($AK962=AY$5,VLOOKUP(AO962,buff!$K:$L,2,FALSE),"")),"")</f>
        <v/>
      </c>
      <c r="AZ962" s="6" t="str">
        <f>_xlfn.IFNA(IF(IF($AK962=AZ$5,VLOOKUP(AP962,buff!$K:$L,2,FALSE),"")=0,"",IF($AK962=AZ$5,VLOOKUP(AP962,buff!$K:$L,2,FALSE),"")),"")</f>
        <v/>
      </c>
      <c r="BA962" s="6" t="e">
        <f>VLOOKUP(AL962,buff!$K:$P,6,FALSE)</f>
        <v>#N/A</v>
      </c>
      <c r="BB962" s="6" t="e">
        <f>VLOOKUP(AM962,buff!$K:$P,6,FALSE)</f>
        <v>#N/A</v>
      </c>
      <c r="BC962" s="6" t="e">
        <f>VLOOKUP(AN962,buff!$K:$P,6,FALSE)</f>
        <v>#N/A</v>
      </c>
      <c r="BD962">
        <f t="shared" si="248"/>
        <v>3</v>
      </c>
      <c r="BE962">
        <f t="shared" si="249"/>
        <v>2</v>
      </c>
      <c r="BF962" s="22">
        <f t="shared" si="250"/>
        <v>101603</v>
      </c>
    </row>
    <row r="963" spans="1:58" x14ac:dyDescent="0.15">
      <c r="A963" t="str">
        <f t="shared" si="252"/>
        <v>柯拉主动技能3等级17</v>
      </c>
      <c r="B963" s="8">
        <f t="shared" si="253"/>
        <v>10160317</v>
      </c>
      <c r="C963" s="8" t="str">
        <f>VLOOKUP(G963,角色!A:B,2,FALSE)</f>
        <v>柯拉</v>
      </c>
      <c r="D963" s="8" t="str">
        <f t="shared" si="254"/>
        <v>主动技能3</v>
      </c>
      <c r="E963" s="8">
        <f t="shared" si="247"/>
        <v>17</v>
      </c>
      <c r="F963" s="8">
        <f t="shared" si="255"/>
        <v>3</v>
      </c>
      <c r="G963" s="8">
        <f t="shared" si="256"/>
        <v>16</v>
      </c>
      <c r="H963" s="4" t="s">
        <v>413</v>
      </c>
      <c r="I963" s="20" t="str">
        <f t="shared" si="257"/>
        <v>对敌方横扫攻击，造成125%攻击力（+136667）点伤害。</v>
      </c>
      <c r="J963" s="4" t="s">
        <v>277</v>
      </c>
      <c r="K963" s="1" t="s">
        <v>102</v>
      </c>
      <c r="L963" s="4" t="s">
        <v>859</v>
      </c>
      <c r="M963" s="4"/>
      <c r="N963" s="4">
        <v>100</v>
      </c>
      <c r="O963" s="20">
        <f>VLOOKUP(L963,对应表!BK:BL,2,FALSE)</f>
        <v>50</v>
      </c>
      <c r="P963" s="25" t="str">
        <f>_xlfn.IFNA(VLOOKUP(G963,角色!V:AE,主动技能!F963+1,FALSE),"")</f>
        <v>eff_wanyuezhan_0|eff_wanyuezhan_1||</v>
      </c>
      <c r="Q963" s="25">
        <f>(VLOOKUP(G963,角色!V:AE,主动技能!F963+4,FALSE))</f>
        <v>1</v>
      </c>
      <c r="R963" s="25">
        <v>0</v>
      </c>
      <c r="S963" s="25">
        <v>0</v>
      </c>
      <c r="T963" s="6" t="str">
        <f t="shared" si="258"/>
        <v/>
      </c>
      <c r="U963" s="6" t="str">
        <f t="shared" si="259"/>
        <v/>
      </c>
      <c r="V963" s="19" t="str">
        <f>VLOOKUP(G963,角色!AW:BC,主动技能!F963+1,FALSE)</f>
        <v>skill_20</v>
      </c>
      <c r="Y963">
        <f t="shared" si="261"/>
        <v>0</v>
      </c>
      <c r="Z963" s="19">
        <f>IF(VLOOKUP(C963,角色!CC:CI,主动技能!F963*2,FALSE)=0,"",VLOOKUP(C963,角色!CC:CI,主动技能!F963*2,FALSE))</f>
        <v>125</v>
      </c>
      <c r="AA963" s="19">
        <f>IF(VLOOKUP(C963,角色!CC:CI,主动技能!F963*2+1,FALSE)=0,0,VLOOKUP(C963,角色!CC:CI,主动技能!F963*2+1,FALSE))</f>
        <v>50</v>
      </c>
      <c r="AB963" s="19">
        <f>IF(INT(VLOOKUP(E963,角色属性概况!I:M,3,FALSE)*AA963/100)=0,"",(INT(VLOOKUP(E963,角色属性概况!I:M,3,FALSE)*AA963/100)))</f>
        <v>136667</v>
      </c>
      <c r="AE963" s="25">
        <f>(VLOOKUP(G963,角色!V:AE,主动技能!F963+7,FALSE))</f>
        <v>1</v>
      </c>
      <c r="AF963" s="19">
        <f>VLOOKUP(F963,对应表!AY:BA,3,FALSE)</f>
        <v>2</v>
      </c>
      <c r="AG963" s="19">
        <f>VLOOKUP(F963,对应表!AY:BA,2,FALSE)</f>
        <v>2</v>
      </c>
      <c r="AH963" s="25" t="str">
        <f>VLOOKUP(F963,特效对应!F:G,2,FALSE)</f>
        <v>attackex</v>
      </c>
      <c r="AJ963">
        <f t="shared" si="260"/>
        <v>17</v>
      </c>
      <c r="AQ963" s="6" t="str">
        <f>_xlfn.IFNA(IF(IF($AK963=AQ$5,VLOOKUP(AL963,buff!$K:$L,2,FALSE),"")=0,"",IF($AK963=AQ$5,VLOOKUP(AL963,buff!$K:$L,2,FALSE),"")),"")</f>
        <v/>
      </c>
      <c r="AR963" s="6" t="str">
        <f>_xlfn.IFNA(IF(IF($AK963=AR$5,VLOOKUP(AM963,buff!$K:$L,2,FALSE),"")=0,"",IF($AK963=AR$5,VLOOKUP(AM963,buff!$K:$L,2,FALSE),"")),"")</f>
        <v/>
      </c>
      <c r="AS963" s="6" t="str">
        <f>_xlfn.IFNA(IF(IF($AK963=AS$5,VLOOKUP(AN963,buff!$K:$L,2,FALSE),"")=0,"",IF($AK963=AS$5,VLOOKUP(AN963,buff!$K:$L,2,FALSE),"")),"")</f>
        <v/>
      </c>
      <c r="AT963" s="6" t="str">
        <f>_xlfn.IFNA(IF(IF($AK963=AT$5,VLOOKUP(AO963,buff!$K:$L,2,FALSE),"")=0,"",IF($AK963=AT$5,VLOOKUP(AO963,buff!$K:$L,2,FALSE),"")),"")</f>
        <v/>
      </c>
      <c r="AU963" s="6" t="str">
        <f>_xlfn.IFNA(IF(IF($AK963=AU$5,VLOOKUP(AP963,buff!$K:$L,2,FALSE),"")=0,"",IF($AK963=AU$5,VLOOKUP(AP963,buff!$K:$L,2,FALSE),"")),"")</f>
        <v/>
      </c>
      <c r="AV963" s="6" t="str">
        <f>_xlfn.IFNA(IF(IF($AK963=AV$5,VLOOKUP(AL963,buff!$K:$L,2,FALSE),"")=0,"",IF($AK963=AV$5,VLOOKUP(AL963,buff!$K:$L,2,FALSE),"")),"")</f>
        <v/>
      </c>
      <c r="AW963" s="6" t="str">
        <f>_xlfn.IFNA(IF(IF($AK963=AW$5,VLOOKUP(AM963,buff!$K:$L,2,FALSE),"")=0,"",IF($AK963=AW$5,VLOOKUP(AM963,buff!$K:$L,2,FALSE),"")),"")</f>
        <v/>
      </c>
      <c r="AX963" s="6" t="str">
        <f>_xlfn.IFNA(IF(IF($AK963=AX$5,VLOOKUP(AN963,buff!$K:$L,2,FALSE),"")=0,"",IF($AK963=AX$5,VLOOKUP(AN963,buff!$K:$L,2,FALSE),"")),"")</f>
        <v/>
      </c>
      <c r="AY963" s="6" t="str">
        <f>_xlfn.IFNA(IF(IF($AK963=AY$5,VLOOKUP(AO963,buff!$K:$L,2,FALSE),"")=0,"",IF($AK963=AY$5,VLOOKUP(AO963,buff!$K:$L,2,FALSE),"")),"")</f>
        <v/>
      </c>
      <c r="AZ963" s="6" t="str">
        <f>_xlfn.IFNA(IF(IF($AK963=AZ$5,VLOOKUP(AP963,buff!$K:$L,2,FALSE),"")=0,"",IF($AK963=AZ$5,VLOOKUP(AP963,buff!$K:$L,2,FALSE),"")),"")</f>
        <v/>
      </c>
      <c r="BA963" s="6" t="e">
        <f>VLOOKUP(AL963,buff!$K:$P,6,FALSE)</f>
        <v>#N/A</v>
      </c>
      <c r="BB963" s="6" t="e">
        <f>VLOOKUP(AM963,buff!$K:$P,6,FALSE)</f>
        <v>#N/A</v>
      </c>
      <c r="BC963" s="6" t="e">
        <f>VLOOKUP(AN963,buff!$K:$P,6,FALSE)</f>
        <v>#N/A</v>
      </c>
      <c r="BD963">
        <f t="shared" si="248"/>
        <v>3</v>
      </c>
      <c r="BE963">
        <f t="shared" si="249"/>
        <v>2</v>
      </c>
      <c r="BF963" s="22">
        <f t="shared" si="250"/>
        <v>101603</v>
      </c>
    </row>
    <row r="964" spans="1:58" x14ac:dyDescent="0.15">
      <c r="A964" t="str">
        <f t="shared" si="252"/>
        <v>柯拉主动技能3等级18</v>
      </c>
      <c r="B964" s="8">
        <f t="shared" si="253"/>
        <v>10160318</v>
      </c>
      <c r="C964" s="8" t="str">
        <f>VLOOKUP(G964,角色!A:B,2,FALSE)</f>
        <v>柯拉</v>
      </c>
      <c r="D964" s="8" t="str">
        <f t="shared" si="254"/>
        <v>主动技能3</v>
      </c>
      <c r="E964" s="8">
        <f t="shared" si="247"/>
        <v>18</v>
      </c>
      <c r="F964" s="8">
        <f t="shared" si="255"/>
        <v>3</v>
      </c>
      <c r="G964" s="8">
        <f t="shared" si="256"/>
        <v>16</v>
      </c>
      <c r="H964" s="4" t="s">
        <v>413</v>
      </c>
      <c r="I964" s="20" t="str">
        <f t="shared" si="257"/>
        <v>对敌方横扫攻击，造成125%攻击力（+193582）点伤害。</v>
      </c>
      <c r="J964" s="4" t="s">
        <v>277</v>
      </c>
      <c r="K964" s="1" t="s">
        <v>102</v>
      </c>
      <c r="L964" s="4" t="s">
        <v>859</v>
      </c>
      <c r="M964" s="4"/>
      <c r="N964" s="4">
        <v>100</v>
      </c>
      <c r="O964" s="20">
        <f>VLOOKUP(L964,对应表!BK:BL,2,FALSE)</f>
        <v>50</v>
      </c>
      <c r="P964" s="25" t="str">
        <f>_xlfn.IFNA(VLOOKUP(G964,角色!V:AE,主动技能!F964+1,FALSE),"")</f>
        <v>eff_wanyuezhan_0|eff_wanyuezhan_1||</v>
      </c>
      <c r="Q964" s="25">
        <f>(VLOOKUP(G964,角色!V:AE,主动技能!F964+4,FALSE))</f>
        <v>1</v>
      </c>
      <c r="R964" s="25">
        <v>0</v>
      </c>
      <c r="S964" s="25">
        <v>0</v>
      </c>
      <c r="T964" s="6" t="str">
        <f t="shared" si="258"/>
        <v/>
      </c>
      <c r="U964" s="6" t="str">
        <f t="shared" si="259"/>
        <v/>
      </c>
      <c r="V964" s="19" t="str">
        <f>VLOOKUP(G964,角色!AW:BC,主动技能!F964+1,FALSE)</f>
        <v>skill_20</v>
      </c>
      <c r="Y964">
        <f t="shared" si="261"/>
        <v>0</v>
      </c>
      <c r="Z964" s="19">
        <f>IF(VLOOKUP(C964,角色!CC:CI,主动技能!F964*2,FALSE)=0,"",VLOOKUP(C964,角色!CC:CI,主动技能!F964*2,FALSE))</f>
        <v>125</v>
      </c>
      <c r="AA964" s="19">
        <f>IF(VLOOKUP(C964,角色!CC:CI,主动技能!F964*2+1,FALSE)=0,0,VLOOKUP(C964,角色!CC:CI,主动技能!F964*2+1,FALSE))</f>
        <v>50</v>
      </c>
      <c r="AB964" s="19">
        <f>IF(INT(VLOOKUP(E964,角色属性概况!I:M,3,FALSE)*AA964/100)=0,"",(INT(VLOOKUP(E964,角色属性概况!I:M,3,FALSE)*AA964/100)))</f>
        <v>193582</v>
      </c>
      <c r="AE964" s="25">
        <f>(VLOOKUP(G964,角色!V:AE,主动技能!F964+7,FALSE))</f>
        <v>1</v>
      </c>
      <c r="AF964" s="19">
        <f>VLOOKUP(F964,对应表!AY:BA,3,FALSE)</f>
        <v>2</v>
      </c>
      <c r="AG964" s="19">
        <f>VLOOKUP(F964,对应表!AY:BA,2,FALSE)</f>
        <v>2</v>
      </c>
      <c r="AH964" s="25" t="str">
        <f>VLOOKUP(F964,特效对应!F:G,2,FALSE)</f>
        <v>attackex</v>
      </c>
      <c r="AJ964">
        <f t="shared" si="260"/>
        <v>18</v>
      </c>
      <c r="AQ964" s="6" t="str">
        <f>_xlfn.IFNA(IF(IF($AK964=AQ$5,VLOOKUP(AL964,buff!$K:$L,2,FALSE),"")=0,"",IF($AK964=AQ$5,VLOOKUP(AL964,buff!$K:$L,2,FALSE),"")),"")</f>
        <v/>
      </c>
      <c r="AR964" s="6" t="str">
        <f>_xlfn.IFNA(IF(IF($AK964=AR$5,VLOOKUP(AM964,buff!$K:$L,2,FALSE),"")=0,"",IF($AK964=AR$5,VLOOKUP(AM964,buff!$K:$L,2,FALSE),"")),"")</f>
        <v/>
      </c>
      <c r="AS964" s="6" t="str">
        <f>_xlfn.IFNA(IF(IF($AK964=AS$5,VLOOKUP(AN964,buff!$K:$L,2,FALSE),"")=0,"",IF($AK964=AS$5,VLOOKUP(AN964,buff!$K:$L,2,FALSE),"")),"")</f>
        <v/>
      </c>
      <c r="AT964" s="6" t="str">
        <f>_xlfn.IFNA(IF(IF($AK964=AT$5,VLOOKUP(AO964,buff!$K:$L,2,FALSE),"")=0,"",IF($AK964=AT$5,VLOOKUP(AO964,buff!$K:$L,2,FALSE),"")),"")</f>
        <v/>
      </c>
      <c r="AU964" s="6" t="str">
        <f>_xlfn.IFNA(IF(IF($AK964=AU$5,VLOOKUP(AP964,buff!$K:$L,2,FALSE),"")=0,"",IF($AK964=AU$5,VLOOKUP(AP964,buff!$K:$L,2,FALSE),"")),"")</f>
        <v/>
      </c>
      <c r="AV964" s="6" t="str">
        <f>_xlfn.IFNA(IF(IF($AK964=AV$5,VLOOKUP(AL964,buff!$K:$L,2,FALSE),"")=0,"",IF($AK964=AV$5,VLOOKUP(AL964,buff!$K:$L,2,FALSE),"")),"")</f>
        <v/>
      </c>
      <c r="AW964" s="6" t="str">
        <f>_xlfn.IFNA(IF(IF($AK964=AW$5,VLOOKUP(AM964,buff!$K:$L,2,FALSE),"")=0,"",IF($AK964=AW$5,VLOOKUP(AM964,buff!$K:$L,2,FALSE),"")),"")</f>
        <v/>
      </c>
      <c r="AX964" s="6" t="str">
        <f>_xlfn.IFNA(IF(IF($AK964=AX$5,VLOOKUP(AN964,buff!$K:$L,2,FALSE),"")=0,"",IF($AK964=AX$5,VLOOKUP(AN964,buff!$K:$L,2,FALSE),"")),"")</f>
        <v/>
      </c>
      <c r="AY964" s="6" t="str">
        <f>_xlfn.IFNA(IF(IF($AK964=AY$5,VLOOKUP(AO964,buff!$K:$L,2,FALSE),"")=0,"",IF($AK964=AY$5,VLOOKUP(AO964,buff!$K:$L,2,FALSE),"")),"")</f>
        <v/>
      </c>
      <c r="AZ964" s="6" t="str">
        <f>_xlfn.IFNA(IF(IF($AK964=AZ$5,VLOOKUP(AP964,buff!$K:$L,2,FALSE),"")=0,"",IF($AK964=AZ$5,VLOOKUP(AP964,buff!$K:$L,2,FALSE),"")),"")</f>
        <v/>
      </c>
      <c r="BA964" s="6" t="e">
        <f>VLOOKUP(AL964,buff!$K:$P,6,FALSE)</f>
        <v>#N/A</v>
      </c>
      <c r="BB964" s="6" t="e">
        <f>VLOOKUP(AM964,buff!$K:$P,6,FALSE)</f>
        <v>#N/A</v>
      </c>
      <c r="BC964" s="6" t="e">
        <f>VLOOKUP(AN964,buff!$K:$P,6,FALSE)</f>
        <v>#N/A</v>
      </c>
      <c r="BD964">
        <f t="shared" si="248"/>
        <v>3</v>
      </c>
      <c r="BE964">
        <f t="shared" si="249"/>
        <v>2</v>
      </c>
      <c r="BF964" s="22">
        <f t="shared" si="250"/>
        <v>101603</v>
      </c>
    </row>
    <row r="965" spans="1:58" x14ac:dyDescent="0.15">
      <c r="A965" t="str">
        <f t="shared" si="252"/>
        <v>柯拉主动技能3等级19</v>
      </c>
      <c r="B965" s="8">
        <f t="shared" si="253"/>
        <v>10160319</v>
      </c>
      <c r="C965" s="8" t="str">
        <f>VLOOKUP(G965,角色!A:B,2,FALSE)</f>
        <v>柯拉</v>
      </c>
      <c r="D965" s="8" t="str">
        <f t="shared" si="254"/>
        <v>主动技能3</v>
      </c>
      <c r="E965" s="8">
        <f t="shared" si="247"/>
        <v>19</v>
      </c>
      <c r="F965" s="8">
        <f t="shared" si="255"/>
        <v>3</v>
      </c>
      <c r="G965" s="8">
        <f t="shared" si="256"/>
        <v>16</v>
      </c>
      <c r="H965" s="4" t="s">
        <v>413</v>
      </c>
      <c r="I965" s="20" t="str">
        <f t="shared" si="257"/>
        <v>对敌方横扫攻击，造成125%攻击力（+274158）点伤害。</v>
      </c>
      <c r="J965" s="4" t="s">
        <v>277</v>
      </c>
      <c r="K965" s="1" t="s">
        <v>102</v>
      </c>
      <c r="L965" s="4" t="s">
        <v>859</v>
      </c>
      <c r="M965" s="4"/>
      <c r="N965" s="4">
        <v>100</v>
      </c>
      <c r="O965" s="20">
        <f>VLOOKUP(L965,对应表!BK:BL,2,FALSE)</f>
        <v>50</v>
      </c>
      <c r="P965" s="25" t="str">
        <f>_xlfn.IFNA(VLOOKUP(G965,角色!V:AE,主动技能!F965+1,FALSE),"")</f>
        <v>eff_wanyuezhan_0|eff_wanyuezhan_1||</v>
      </c>
      <c r="Q965" s="25">
        <f>(VLOOKUP(G965,角色!V:AE,主动技能!F965+4,FALSE))</f>
        <v>1</v>
      </c>
      <c r="R965" s="25">
        <v>0</v>
      </c>
      <c r="S965" s="25">
        <v>0</v>
      </c>
      <c r="T965" s="6" t="str">
        <f t="shared" si="258"/>
        <v/>
      </c>
      <c r="U965" s="6" t="str">
        <f t="shared" si="259"/>
        <v/>
      </c>
      <c r="V965" s="19" t="str">
        <f>VLOOKUP(G965,角色!AW:BC,主动技能!F965+1,FALSE)</f>
        <v>skill_20</v>
      </c>
      <c r="Y965">
        <f t="shared" si="261"/>
        <v>0</v>
      </c>
      <c r="Z965" s="19">
        <f>IF(VLOOKUP(C965,角色!CC:CI,主动技能!F965*2,FALSE)=0,"",VLOOKUP(C965,角色!CC:CI,主动技能!F965*2,FALSE))</f>
        <v>125</v>
      </c>
      <c r="AA965" s="19">
        <f>IF(VLOOKUP(C965,角色!CC:CI,主动技能!F965*2+1,FALSE)=0,0,VLOOKUP(C965,角色!CC:CI,主动技能!F965*2+1,FALSE))</f>
        <v>50</v>
      </c>
      <c r="AB965" s="19">
        <f>IF(INT(VLOOKUP(E965,角色属性概况!I:M,3,FALSE)*AA965/100)=0,"",(INT(VLOOKUP(E965,角色属性概况!I:M,3,FALSE)*AA965/100)))</f>
        <v>274158</v>
      </c>
      <c r="AE965" s="25">
        <f>(VLOOKUP(G965,角色!V:AE,主动技能!F965+7,FALSE))</f>
        <v>1</v>
      </c>
      <c r="AF965" s="19">
        <f>VLOOKUP(F965,对应表!AY:BA,3,FALSE)</f>
        <v>2</v>
      </c>
      <c r="AG965" s="19">
        <f>VLOOKUP(F965,对应表!AY:BA,2,FALSE)</f>
        <v>2</v>
      </c>
      <c r="AH965" s="25" t="str">
        <f>VLOOKUP(F965,特效对应!F:G,2,FALSE)</f>
        <v>attackex</v>
      </c>
      <c r="AJ965">
        <f t="shared" si="260"/>
        <v>19</v>
      </c>
      <c r="AQ965" s="6" t="str">
        <f>_xlfn.IFNA(IF(IF($AK965=AQ$5,VLOOKUP(AL965,buff!$K:$L,2,FALSE),"")=0,"",IF($AK965=AQ$5,VLOOKUP(AL965,buff!$K:$L,2,FALSE),"")),"")</f>
        <v/>
      </c>
      <c r="AR965" s="6" t="str">
        <f>_xlfn.IFNA(IF(IF($AK965=AR$5,VLOOKUP(AM965,buff!$K:$L,2,FALSE),"")=0,"",IF($AK965=AR$5,VLOOKUP(AM965,buff!$K:$L,2,FALSE),"")),"")</f>
        <v/>
      </c>
      <c r="AS965" s="6" t="str">
        <f>_xlfn.IFNA(IF(IF($AK965=AS$5,VLOOKUP(AN965,buff!$K:$L,2,FALSE),"")=0,"",IF($AK965=AS$5,VLOOKUP(AN965,buff!$K:$L,2,FALSE),"")),"")</f>
        <v/>
      </c>
      <c r="AT965" s="6" t="str">
        <f>_xlfn.IFNA(IF(IF($AK965=AT$5,VLOOKUP(AO965,buff!$K:$L,2,FALSE),"")=0,"",IF($AK965=AT$5,VLOOKUP(AO965,buff!$K:$L,2,FALSE),"")),"")</f>
        <v/>
      </c>
      <c r="AU965" s="6" t="str">
        <f>_xlfn.IFNA(IF(IF($AK965=AU$5,VLOOKUP(AP965,buff!$K:$L,2,FALSE),"")=0,"",IF($AK965=AU$5,VLOOKUP(AP965,buff!$K:$L,2,FALSE),"")),"")</f>
        <v/>
      </c>
      <c r="AV965" s="6" t="str">
        <f>_xlfn.IFNA(IF(IF($AK965=AV$5,VLOOKUP(AL965,buff!$K:$L,2,FALSE),"")=0,"",IF($AK965=AV$5,VLOOKUP(AL965,buff!$K:$L,2,FALSE),"")),"")</f>
        <v/>
      </c>
      <c r="AW965" s="6" t="str">
        <f>_xlfn.IFNA(IF(IF($AK965=AW$5,VLOOKUP(AM965,buff!$K:$L,2,FALSE),"")=0,"",IF($AK965=AW$5,VLOOKUP(AM965,buff!$K:$L,2,FALSE),"")),"")</f>
        <v/>
      </c>
      <c r="AX965" s="6" t="str">
        <f>_xlfn.IFNA(IF(IF($AK965=AX$5,VLOOKUP(AN965,buff!$K:$L,2,FALSE),"")=0,"",IF($AK965=AX$5,VLOOKUP(AN965,buff!$K:$L,2,FALSE),"")),"")</f>
        <v/>
      </c>
      <c r="AY965" s="6" t="str">
        <f>_xlfn.IFNA(IF(IF($AK965=AY$5,VLOOKUP(AO965,buff!$K:$L,2,FALSE),"")=0,"",IF($AK965=AY$5,VLOOKUP(AO965,buff!$K:$L,2,FALSE),"")),"")</f>
        <v/>
      </c>
      <c r="AZ965" s="6" t="str">
        <f>_xlfn.IFNA(IF(IF($AK965=AZ$5,VLOOKUP(AP965,buff!$K:$L,2,FALSE),"")=0,"",IF($AK965=AZ$5,VLOOKUP(AP965,buff!$K:$L,2,FALSE),"")),"")</f>
        <v/>
      </c>
      <c r="BA965" s="6" t="e">
        <f>VLOOKUP(AL965,buff!$K:$P,6,FALSE)</f>
        <v>#N/A</v>
      </c>
      <c r="BB965" s="6" t="e">
        <f>VLOOKUP(AM965,buff!$K:$P,6,FALSE)</f>
        <v>#N/A</v>
      </c>
      <c r="BC965" s="6" t="e">
        <f>VLOOKUP(AN965,buff!$K:$P,6,FALSE)</f>
        <v>#N/A</v>
      </c>
      <c r="BD965">
        <f t="shared" si="248"/>
        <v>3</v>
      </c>
      <c r="BE965">
        <f t="shared" si="249"/>
        <v>2</v>
      </c>
      <c r="BF965" s="22">
        <f t="shared" si="250"/>
        <v>101603</v>
      </c>
    </row>
    <row r="966" spans="1:58" x14ac:dyDescent="0.15">
      <c r="A966" t="str">
        <f t="shared" si="252"/>
        <v>柯拉主动技能3等级20</v>
      </c>
      <c r="B966" s="8">
        <f t="shared" si="253"/>
        <v>10160320</v>
      </c>
      <c r="C966" s="8" t="str">
        <f>VLOOKUP(G966,角色!A:B,2,FALSE)</f>
        <v>柯拉</v>
      </c>
      <c r="D966" s="8" t="str">
        <f t="shared" si="254"/>
        <v>主动技能3</v>
      </c>
      <c r="E966" s="8">
        <f t="shared" ref="E966" si="262">IF(E965=E$5,1,E965+1)</f>
        <v>20</v>
      </c>
      <c r="F966" s="8">
        <f t="shared" si="255"/>
        <v>3</v>
      </c>
      <c r="G966" s="8">
        <f t="shared" si="256"/>
        <v>16</v>
      </c>
      <c r="H966" s="4" t="s">
        <v>413</v>
      </c>
      <c r="I966" s="20" t="str">
        <f t="shared" si="257"/>
        <v>对敌方横扫攻击，造成125%攻击力（+388230）点伤害。</v>
      </c>
      <c r="J966" s="4" t="s">
        <v>277</v>
      </c>
      <c r="K966" s="1" t="s">
        <v>102</v>
      </c>
      <c r="L966" s="4" t="s">
        <v>859</v>
      </c>
      <c r="M966" s="4"/>
      <c r="N966" s="4">
        <v>100</v>
      </c>
      <c r="O966" s="20">
        <f>VLOOKUP(L966,对应表!BK:BL,2,FALSE)</f>
        <v>50</v>
      </c>
      <c r="P966" s="25" t="str">
        <f>_xlfn.IFNA(VLOOKUP(G966,角色!V:AE,主动技能!F966+1,FALSE),"")</f>
        <v>eff_wanyuezhan_0|eff_wanyuezhan_1||</v>
      </c>
      <c r="Q966" s="25">
        <f>(VLOOKUP(G966,角色!V:AE,主动技能!F966+4,FALSE))</f>
        <v>1</v>
      </c>
      <c r="R966" s="25">
        <v>0</v>
      </c>
      <c r="S966" s="25">
        <v>0</v>
      </c>
      <c r="T966" s="6" t="str">
        <f t="shared" si="258"/>
        <v/>
      </c>
      <c r="U966" s="6" t="str">
        <f t="shared" si="259"/>
        <v/>
      </c>
      <c r="V966" s="19" t="str">
        <f>VLOOKUP(G966,角色!AW:BC,主动技能!F966+1,FALSE)</f>
        <v>skill_20</v>
      </c>
      <c r="Y966">
        <f t="shared" si="261"/>
        <v>0</v>
      </c>
      <c r="Z966" s="19">
        <f>IF(VLOOKUP(C966,角色!CC:CI,主动技能!F966*2,FALSE)=0,"",VLOOKUP(C966,角色!CC:CI,主动技能!F966*2,FALSE))</f>
        <v>125</v>
      </c>
      <c r="AA966" s="19">
        <f>IF(VLOOKUP(C966,角色!CC:CI,主动技能!F966*2+1,FALSE)=0,0,VLOOKUP(C966,角色!CC:CI,主动技能!F966*2+1,FALSE))</f>
        <v>50</v>
      </c>
      <c r="AB966" s="19">
        <f>IF(INT(VLOOKUP(E966,角色属性概况!I:M,3,FALSE)*AA966/100)=0,"",(INT(VLOOKUP(E966,角色属性概况!I:M,3,FALSE)*AA966/100)))</f>
        <v>388230</v>
      </c>
      <c r="AE966" s="25">
        <f>(VLOOKUP(G966,角色!V:AE,主动技能!F966+7,FALSE))</f>
        <v>1</v>
      </c>
      <c r="AF966" s="19">
        <f>VLOOKUP(F966,对应表!AY:BA,3,FALSE)</f>
        <v>2</v>
      </c>
      <c r="AG966" s="19">
        <f>VLOOKUP(F966,对应表!AY:BA,2,FALSE)</f>
        <v>2</v>
      </c>
      <c r="AH966" s="25" t="str">
        <f>VLOOKUP(F966,特效对应!F:G,2,FALSE)</f>
        <v>attackex</v>
      </c>
      <c r="AJ966">
        <f t="shared" si="260"/>
        <v>20</v>
      </c>
      <c r="AQ966" s="6" t="str">
        <f>_xlfn.IFNA(IF(IF($AK966=AQ$5,VLOOKUP(AL966,buff!$K:$L,2,FALSE),"")=0,"",IF($AK966=AQ$5,VLOOKUP(AL966,buff!$K:$L,2,FALSE),"")),"")</f>
        <v/>
      </c>
      <c r="AR966" s="6" t="str">
        <f>_xlfn.IFNA(IF(IF($AK966=AR$5,VLOOKUP(AM966,buff!$K:$L,2,FALSE),"")=0,"",IF($AK966=AR$5,VLOOKUP(AM966,buff!$K:$L,2,FALSE),"")),"")</f>
        <v/>
      </c>
      <c r="AS966" s="6" t="str">
        <f>_xlfn.IFNA(IF(IF($AK966=AS$5,VLOOKUP(AN966,buff!$K:$L,2,FALSE),"")=0,"",IF($AK966=AS$5,VLOOKUP(AN966,buff!$K:$L,2,FALSE),"")),"")</f>
        <v/>
      </c>
      <c r="AT966" s="6" t="str">
        <f>_xlfn.IFNA(IF(IF($AK966=AT$5,VLOOKUP(AO966,buff!$K:$L,2,FALSE),"")=0,"",IF($AK966=AT$5,VLOOKUP(AO966,buff!$K:$L,2,FALSE),"")),"")</f>
        <v/>
      </c>
      <c r="AU966" s="6" t="str">
        <f>_xlfn.IFNA(IF(IF($AK966=AU$5,VLOOKUP(AP966,buff!$K:$L,2,FALSE),"")=0,"",IF($AK966=AU$5,VLOOKUP(AP966,buff!$K:$L,2,FALSE),"")),"")</f>
        <v/>
      </c>
      <c r="AV966" s="6" t="str">
        <f>_xlfn.IFNA(IF(IF($AK966=AV$5,VLOOKUP(AL966,buff!$K:$L,2,FALSE),"")=0,"",IF($AK966=AV$5,VLOOKUP(AL966,buff!$K:$L,2,FALSE),"")),"")</f>
        <v/>
      </c>
      <c r="AW966" s="6" t="str">
        <f>_xlfn.IFNA(IF(IF($AK966=AW$5,VLOOKUP(AM966,buff!$K:$L,2,FALSE),"")=0,"",IF($AK966=AW$5,VLOOKUP(AM966,buff!$K:$L,2,FALSE),"")),"")</f>
        <v/>
      </c>
      <c r="AX966" s="6" t="str">
        <f>_xlfn.IFNA(IF(IF($AK966=AX$5,VLOOKUP(AN966,buff!$K:$L,2,FALSE),"")=0,"",IF($AK966=AX$5,VLOOKUP(AN966,buff!$K:$L,2,FALSE),"")),"")</f>
        <v/>
      </c>
      <c r="AY966" s="6" t="str">
        <f>_xlfn.IFNA(IF(IF($AK966=AY$5,VLOOKUP(AO966,buff!$K:$L,2,FALSE),"")=0,"",IF($AK966=AY$5,VLOOKUP(AO966,buff!$K:$L,2,FALSE),"")),"")</f>
        <v/>
      </c>
      <c r="AZ966" s="6" t="str">
        <f>_xlfn.IFNA(IF(IF($AK966=AZ$5,VLOOKUP(AP966,buff!$K:$L,2,FALSE),"")=0,"",IF($AK966=AZ$5,VLOOKUP(AP966,buff!$K:$L,2,FALSE),"")),"")</f>
        <v/>
      </c>
      <c r="BA966" s="6" t="e">
        <f>VLOOKUP(AL966,buff!$K:$P,6,FALSE)</f>
        <v>#N/A</v>
      </c>
      <c r="BB966" s="6" t="e">
        <f>VLOOKUP(AM966,buff!$K:$P,6,FALSE)</f>
        <v>#N/A</v>
      </c>
      <c r="BC966" s="6" t="e">
        <f>VLOOKUP(AN966,buff!$K:$P,6,FALSE)</f>
        <v>#N/A</v>
      </c>
      <c r="BD966">
        <f t="shared" si="248"/>
        <v>3</v>
      </c>
      <c r="BE966">
        <f t="shared" si="249"/>
        <v>2</v>
      </c>
      <c r="BF966" s="22">
        <f t="shared" si="250"/>
        <v>101603</v>
      </c>
    </row>
    <row r="967" spans="1:58" x14ac:dyDescent="0.15">
      <c r="A967" t="str">
        <f t="shared" si="252"/>
        <v>珍妮芙主动技能1等级1</v>
      </c>
      <c r="B967" s="8">
        <f t="shared" si="253"/>
        <v>10170101</v>
      </c>
      <c r="C967" s="8" t="str">
        <f>VLOOKUP(G967,角色!A:B,2,FALSE)</f>
        <v>珍妮芙</v>
      </c>
      <c r="D967" s="8" t="str">
        <f t="shared" si="254"/>
        <v>主动技能1</v>
      </c>
      <c r="E967" s="8">
        <f t="shared" si="247"/>
        <v>1</v>
      </c>
      <c r="F967" s="8">
        <f t="shared" si="255"/>
        <v>1</v>
      </c>
      <c r="G967" s="8">
        <f t="shared" si="256"/>
        <v>17</v>
      </c>
      <c r="H967" s="4" t="s">
        <v>955</v>
      </c>
      <c r="I967" s="20" t="str">
        <f t="shared" si="257"/>
        <v>对敌方单体攻击，造成100%攻击力（+110）点伤害。</v>
      </c>
      <c r="J967" s="20" t="s">
        <v>277</v>
      </c>
      <c r="K967" s="21" t="s">
        <v>102</v>
      </c>
      <c r="L967" s="20" t="s">
        <v>106</v>
      </c>
      <c r="M967" s="20"/>
      <c r="N967" s="20">
        <v>100</v>
      </c>
      <c r="O967" s="20">
        <f>VLOOKUP(L967,对应表!BK:BL,2,FALSE)</f>
        <v>0</v>
      </c>
      <c r="P967" s="25" t="str">
        <f>_xlfn.IFNA(VLOOKUP(G967,角色!V:AE,主动技能!F967+1,FALSE),"")</f>
        <v>|||</v>
      </c>
      <c r="Q967" s="25">
        <f>(VLOOKUP(G967,角色!V:AE,主动技能!F967+4,FALSE))</f>
        <v>1</v>
      </c>
      <c r="R967" s="25">
        <v>0</v>
      </c>
      <c r="S967" s="25">
        <v>0</v>
      </c>
      <c r="T967" s="19" t="str">
        <f t="shared" si="258"/>
        <v/>
      </c>
      <c r="U967" s="19" t="str">
        <f t="shared" si="259"/>
        <v/>
      </c>
      <c r="V967" s="19" t="str">
        <f>VLOOKUP(G967,角色!AW:BC,主动技能!F967+1,FALSE)</f>
        <v>skill_01</v>
      </c>
      <c r="W967" s="19"/>
      <c r="X967" s="19"/>
      <c r="Y967" s="19">
        <f t="shared" si="261"/>
        <v>0</v>
      </c>
      <c r="Z967" s="19">
        <f>IF(VLOOKUP(C967,角色!CC:CI,主动技能!F967*2,FALSE)=0,"",VLOOKUP(C967,角色!CC:CI,主动技能!F967*2,FALSE))</f>
        <v>100</v>
      </c>
      <c r="AA967" s="19">
        <f>IF(VLOOKUP(C967,角色!CC:CI,主动技能!F967*2+1,FALSE)=0,0,VLOOKUP(C967,角色!CC:CI,主动技能!F967*2+1,FALSE))</f>
        <v>10</v>
      </c>
      <c r="AB967" s="19">
        <f>IF(INT(VLOOKUP(E967,角色属性概况!I:M,3,FALSE)*AA967/100)=0,"",(INT(VLOOKUP(E967,角色属性概况!I:M,3,FALSE)*AA967/100)))</f>
        <v>110</v>
      </c>
      <c r="AC967" s="19"/>
      <c r="AD967" s="19"/>
      <c r="AE967" s="25">
        <f>(VLOOKUP(G967,角色!V:AE,主动技能!F967+7,FALSE))</f>
        <v>1</v>
      </c>
      <c r="AF967" s="19">
        <f>VLOOKUP(F967,对应表!AY:BA,3,FALSE)</f>
        <v>0</v>
      </c>
      <c r="AG967" s="19">
        <f>VLOOKUP(F967,对应表!AY:BA,2,FALSE)</f>
        <v>0</v>
      </c>
      <c r="AH967" s="25" t="str">
        <f>VLOOKUP(F967,特效对应!F:G,2,FALSE)</f>
        <v>attack</v>
      </c>
      <c r="AJ967">
        <f t="shared" si="260"/>
        <v>1</v>
      </c>
      <c r="AK967" s="19"/>
      <c r="AL967" s="19"/>
      <c r="AM967" s="19"/>
      <c r="AN967" s="19"/>
      <c r="AQ967" s="6" t="str">
        <f>_xlfn.IFNA(IF(IF($AK967=AQ$5,VLOOKUP(AL967,buff!$K:$L,2,FALSE),"")=0,"",IF($AK967=AQ$5,VLOOKUP(AL967,buff!$K:$L,2,FALSE),"")),"")</f>
        <v/>
      </c>
      <c r="AR967" s="6" t="str">
        <f>_xlfn.IFNA(IF(IF($AK967=AR$5,VLOOKUP(AM967,buff!$K:$L,2,FALSE),"")=0,"",IF($AK967=AR$5,VLOOKUP(AM967,buff!$K:$L,2,FALSE),"")),"")</f>
        <v/>
      </c>
      <c r="AS967" s="6" t="str">
        <f>_xlfn.IFNA(IF(IF($AK967=AS$5,VLOOKUP(AN967,buff!$K:$L,2,FALSE),"")=0,"",IF($AK967=AS$5,VLOOKUP(AN967,buff!$K:$L,2,FALSE),"")),"")</f>
        <v/>
      </c>
      <c r="AT967" s="6" t="str">
        <f>_xlfn.IFNA(IF(IF($AK967=AT$5,VLOOKUP(AO967,buff!$K:$L,2,FALSE),"")=0,"",IF($AK967=AT$5,VLOOKUP(AO967,buff!$K:$L,2,FALSE),"")),"")</f>
        <v/>
      </c>
      <c r="AU967" s="6" t="str">
        <f>_xlfn.IFNA(IF(IF($AK967=AU$5,VLOOKUP(AP967,buff!$K:$L,2,FALSE),"")=0,"",IF($AK967=AU$5,VLOOKUP(AP967,buff!$K:$L,2,FALSE),"")),"")</f>
        <v/>
      </c>
      <c r="AV967" s="6" t="str">
        <f>_xlfn.IFNA(IF(IF($AK967=AV$5,VLOOKUP(AL967,buff!$K:$L,2,FALSE),"")=0,"",IF($AK967=AV$5,VLOOKUP(AL967,buff!$K:$L,2,FALSE),"")),"")</f>
        <v/>
      </c>
      <c r="AW967" s="6" t="str">
        <f>_xlfn.IFNA(IF(IF($AK967=AW$5,VLOOKUP(AM967,buff!$K:$L,2,FALSE),"")=0,"",IF($AK967=AW$5,VLOOKUP(AM967,buff!$K:$L,2,FALSE),"")),"")</f>
        <v/>
      </c>
      <c r="AX967" s="6" t="str">
        <f>_xlfn.IFNA(IF(IF($AK967=AX$5,VLOOKUP(AN967,buff!$K:$L,2,FALSE),"")=0,"",IF($AK967=AX$5,VLOOKUP(AN967,buff!$K:$L,2,FALSE),"")),"")</f>
        <v/>
      </c>
      <c r="AY967" s="6" t="str">
        <f>_xlfn.IFNA(IF(IF($AK967=AY$5,VLOOKUP(AO967,buff!$K:$L,2,FALSE),"")=0,"",IF($AK967=AY$5,VLOOKUP(AO967,buff!$K:$L,2,FALSE),"")),"")</f>
        <v/>
      </c>
      <c r="AZ967" s="6" t="str">
        <f>_xlfn.IFNA(IF(IF($AK967=AZ$5,VLOOKUP(AP967,buff!$K:$L,2,FALSE),"")=0,"",IF($AK967=AZ$5,VLOOKUP(AP967,buff!$K:$L,2,FALSE),"")),"")</f>
        <v/>
      </c>
      <c r="BA967" s="6" t="e">
        <f>VLOOKUP(AL967,buff!$K:$P,6,FALSE)</f>
        <v>#N/A</v>
      </c>
      <c r="BB967" s="6" t="e">
        <f>VLOOKUP(AM967,buff!$K:$P,6,FALSE)</f>
        <v>#N/A</v>
      </c>
      <c r="BC967" s="6" t="e">
        <f>VLOOKUP(AN967,buff!$K:$P,6,FALSE)</f>
        <v>#N/A</v>
      </c>
      <c r="BD967">
        <f t="shared" si="248"/>
        <v>0</v>
      </c>
      <c r="BE967">
        <f t="shared" si="249"/>
        <v>0</v>
      </c>
      <c r="BF967" s="22">
        <f t="shared" si="250"/>
        <v>101701</v>
      </c>
    </row>
    <row r="968" spans="1:58" x14ac:dyDescent="0.15">
      <c r="A968" t="str">
        <f t="shared" si="252"/>
        <v>珍妮芙主动技能1等级2</v>
      </c>
      <c r="B968" s="8">
        <f t="shared" si="253"/>
        <v>10170102</v>
      </c>
      <c r="C968" s="8" t="str">
        <f>VLOOKUP(G968,角色!A:B,2,FALSE)</f>
        <v>珍妮芙</v>
      </c>
      <c r="D968" s="8" t="str">
        <f t="shared" si="254"/>
        <v>主动技能1</v>
      </c>
      <c r="E968" s="8">
        <f t="shared" ref="E968:E1031" si="263">IF(E967=E$5,1,E967+1)</f>
        <v>2</v>
      </c>
      <c r="F968" s="8">
        <f t="shared" si="255"/>
        <v>1</v>
      </c>
      <c r="G968" s="8">
        <f t="shared" si="256"/>
        <v>17</v>
      </c>
      <c r="H968" s="4" t="s">
        <v>955</v>
      </c>
      <c r="I968" s="20" t="str">
        <f t="shared" si="257"/>
        <v>对敌方单体攻击，造成100%攻击力（+122）点伤害。</v>
      </c>
      <c r="J968" s="20" t="s">
        <v>277</v>
      </c>
      <c r="K968" s="21" t="s">
        <v>102</v>
      </c>
      <c r="L968" s="20" t="s">
        <v>106</v>
      </c>
      <c r="M968" s="4"/>
      <c r="N968" s="4">
        <v>100</v>
      </c>
      <c r="O968" s="20">
        <f>VLOOKUP(L968,对应表!BK:BL,2,FALSE)</f>
        <v>0</v>
      </c>
      <c r="P968" s="25" t="str">
        <f>_xlfn.IFNA(VLOOKUP(G968,角色!V:AE,主动技能!F968+1,FALSE),"")</f>
        <v>|||</v>
      </c>
      <c r="Q968" s="25">
        <f>(VLOOKUP(G968,角色!V:AE,主动技能!F968+4,FALSE))</f>
        <v>1</v>
      </c>
      <c r="R968" s="25">
        <v>0</v>
      </c>
      <c r="S968" s="25">
        <v>0</v>
      </c>
      <c r="T968" s="6" t="str">
        <f t="shared" si="258"/>
        <v/>
      </c>
      <c r="U968" s="6" t="str">
        <f t="shared" si="259"/>
        <v/>
      </c>
      <c r="V968" s="19" t="str">
        <f>VLOOKUP(G968,角色!AW:BC,主动技能!F968+1,FALSE)</f>
        <v>skill_01</v>
      </c>
      <c r="Y968">
        <f t="shared" si="261"/>
        <v>0</v>
      </c>
      <c r="Z968" s="19">
        <f>IF(VLOOKUP(C968,角色!CC:CI,主动技能!F968*2,FALSE)=0,"",VLOOKUP(C968,角色!CC:CI,主动技能!F968*2,FALSE))</f>
        <v>100</v>
      </c>
      <c r="AA968" s="19">
        <f>IF(VLOOKUP(C968,角色!CC:CI,主动技能!F968*2+1,FALSE)=0,0,VLOOKUP(C968,角色!CC:CI,主动技能!F968*2+1,FALSE))</f>
        <v>10</v>
      </c>
      <c r="AB968" s="19">
        <f>IF(INT(VLOOKUP(E968,角色属性概况!I:M,3,FALSE)*AA968/100)=0,"",(INT(VLOOKUP(E968,角色属性概况!I:M,3,FALSE)*AA968/100)))</f>
        <v>122</v>
      </c>
      <c r="AE968" s="25">
        <f>(VLOOKUP(G968,角色!V:AE,主动技能!F968+7,FALSE))</f>
        <v>1</v>
      </c>
      <c r="AF968" s="19">
        <f>VLOOKUP(F968,对应表!AY:BA,3,FALSE)</f>
        <v>0</v>
      </c>
      <c r="AG968" s="19">
        <f>VLOOKUP(F968,对应表!AY:BA,2,FALSE)</f>
        <v>0</v>
      </c>
      <c r="AH968" s="25" t="str">
        <f>VLOOKUP(F968,特效对应!F:G,2,FALSE)</f>
        <v>attack</v>
      </c>
      <c r="AJ968">
        <f t="shared" si="260"/>
        <v>2</v>
      </c>
      <c r="AQ968" s="6" t="str">
        <f>_xlfn.IFNA(IF(IF($AK968=AQ$5,VLOOKUP(AL968,buff!$K:$L,2,FALSE),"")=0,"",IF($AK968=AQ$5,VLOOKUP(AL968,buff!$K:$L,2,FALSE),"")),"")</f>
        <v/>
      </c>
      <c r="AR968" s="6" t="str">
        <f>_xlfn.IFNA(IF(IF($AK968=AR$5,VLOOKUP(AM968,buff!$K:$L,2,FALSE),"")=0,"",IF($AK968=AR$5,VLOOKUP(AM968,buff!$K:$L,2,FALSE),"")),"")</f>
        <v/>
      </c>
      <c r="AS968" s="6" t="str">
        <f>_xlfn.IFNA(IF(IF($AK968=AS$5,VLOOKUP(AN968,buff!$K:$L,2,FALSE),"")=0,"",IF($AK968=AS$5,VLOOKUP(AN968,buff!$K:$L,2,FALSE),"")),"")</f>
        <v/>
      </c>
      <c r="AT968" s="6" t="str">
        <f>_xlfn.IFNA(IF(IF($AK968=AT$5,VLOOKUP(AO968,buff!$K:$L,2,FALSE),"")=0,"",IF($AK968=AT$5,VLOOKUP(AO968,buff!$K:$L,2,FALSE),"")),"")</f>
        <v/>
      </c>
      <c r="AU968" s="6" t="str">
        <f>_xlfn.IFNA(IF(IF($AK968=AU$5,VLOOKUP(AP968,buff!$K:$L,2,FALSE),"")=0,"",IF($AK968=AU$5,VLOOKUP(AP968,buff!$K:$L,2,FALSE),"")),"")</f>
        <v/>
      </c>
      <c r="AV968" s="6" t="str">
        <f>_xlfn.IFNA(IF(IF($AK968=AV$5,VLOOKUP(AL968,buff!$K:$L,2,FALSE),"")=0,"",IF($AK968=AV$5,VLOOKUP(AL968,buff!$K:$L,2,FALSE),"")),"")</f>
        <v/>
      </c>
      <c r="AW968" s="6" t="str">
        <f>_xlfn.IFNA(IF(IF($AK968=AW$5,VLOOKUP(AM968,buff!$K:$L,2,FALSE),"")=0,"",IF($AK968=AW$5,VLOOKUP(AM968,buff!$K:$L,2,FALSE),"")),"")</f>
        <v/>
      </c>
      <c r="AX968" s="6" t="str">
        <f>_xlfn.IFNA(IF(IF($AK968=AX$5,VLOOKUP(AN968,buff!$K:$L,2,FALSE),"")=0,"",IF($AK968=AX$5,VLOOKUP(AN968,buff!$K:$L,2,FALSE),"")),"")</f>
        <v/>
      </c>
      <c r="AY968" s="6" t="str">
        <f>_xlfn.IFNA(IF(IF($AK968=AY$5,VLOOKUP(AO968,buff!$K:$L,2,FALSE),"")=0,"",IF($AK968=AY$5,VLOOKUP(AO968,buff!$K:$L,2,FALSE),"")),"")</f>
        <v/>
      </c>
      <c r="AZ968" s="6" t="str">
        <f>_xlfn.IFNA(IF(IF($AK968=AZ$5,VLOOKUP(AP968,buff!$K:$L,2,FALSE),"")=0,"",IF($AK968=AZ$5,VLOOKUP(AP968,buff!$K:$L,2,FALSE),"")),"")</f>
        <v/>
      </c>
      <c r="BA968" s="6" t="e">
        <f>VLOOKUP(AL968,buff!$K:$P,6,FALSE)</f>
        <v>#N/A</v>
      </c>
      <c r="BB968" s="6" t="e">
        <f>VLOOKUP(AM968,buff!$K:$P,6,FALSE)</f>
        <v>#N/A</v>
      </c>
      <c r="BC968" s="6" t="e">
        <f>VLOOKUP(AN968,buff!$K:$P,6,FALSE)</f>
        <v>#N/A</v>
      </c>
      <c r="BD968">
        <f t="shared" ref="BD968:BD1031" si="264">IF(F968=1,0,IF(F968=2,2,3))</f>
        <v>0</v>
      </c>
      <c r="BE968">
        <f t="shared" ref="BE968:BE1031" si="265">IF(F968=1,0,IF(F968=2,1,2))</f>
        <v>0</v>
      </c>
      <c r="BF968" s="22">
        <f t="shared" ref="BF968:BF1031" si="266">1*100000+G968*100+F968</f>
        <v>101701</v>
      </c>
    </row>
    <row r="969" spans="1:58" x14ac:dyDescent="0.15">
      <c r="A969" t="str">
        <f t="shared" si="252"/>
        <v>珍妮芙主动技能1等级3</v>
      </c>
      <c r="B969" s="8">
        <f t="shared" si="253"/>
        <v>10170103</v>
      </c>
      <c r="C969" s="8" t="str">
        <f>VLOOKUP(G969,角色!A:B,2,FALSE)</f>
        <v>珍妮芙</v>
      </c>
      <c r="D969" s="8" t="str">
        <f t="shared" si="254"/>
        <v>主动技能1</v>
      </c>
      <c r="E969" s="8">
        <f t="shared" si="263"/>
        <v>3</v>
      </c>
      <c r="F969" s="8">
        <f t="shared" si="255"/>
        <v>1</v>
      </c>
      <c r="G969" s="8">
        <f t="shared" si="256"/>
        <v>17</v>
      </c>
      <c r="H969" s="4" t="s">
        <v>955</v>
      </c>
      <c r="I969" s="20" t="str">
        <f t="shared" si="257"/>
        <v>对敌方单体攻击，造成100%攻击力（+161）点伤害。</v>
      </c>
      <c r="J969" s="20" t="s">
        <v>277</v>
      </c>
      <c r="K969" s="21" t="s">
        <v>102</v>
      </c>
      <c r="L969" s="20" t="s">
        <v>106</v>
      </c>
      <c r="M969" s="4"/>
      <c r="N969" s="4">
        <v>100</v>
      </c>
      <c r="O969" s="20">
        <f>VLOOKUP(L969,对应表!BK:BL,2,FALSE)</f>
        <v>0</v>
      </c>
      <c r="P969" s="25" t="str">
        <f>_xlfn.IFNA(VLOOKUP(G969,角色!V:AE,主动技能!F969+1,FALSE),"")</f>
        <v>|||</v>
      </c>
      <c r="Q969" s="25">
        <f>(VLOOKUP(G969,角色!V:AE,主动技能!F969+4,FALSE))</f>
        <v>1</v>
      </c>
      <c r="R969" s="25">
        <v>0</v>
      </c>
      <c r="S969" s="25">
        <v>0</v>
      </c>
      <c r="T969" s="6" t="str">
        <f t="shared" si="258"/>
        <v/>
      </c>
      <c r="U969" s="6" t="str">
        <f t="shared" si="259"/>
        <v/>
      </c>
      <c r="V969" s="19" t="str">
        <f>VLOOKUP(G969,角色!AW:BC,主动技能!F969+1,FALSE)</f>
        <v>skill_01</v>
      </c>
      <c r="Y969">
        <f t="shared" si="261"/>
        <v>0</v>
      </c>
      <c r="Z969" s="19">
        <f>IF(VLOOKUP(C969,角色!CC:CI,主动技能!F969*2,FALSE)=0,"",VLOOKUP(C969,角色!CC:CI,主动技能!F969*2,FALSE))</f>
        <v>100</v>
      </c>
      <c r="AA969" s="19">
        <f>IF(VLOOKUP(C969,角色!CC:CI,主动技能!F969*2+1,FALSE)=0,0,VLOOKUP(C969,角色!CC:CI,主动技能!F969*2+1,FALSE))</f>
        <v>10</v>
      </c>
      <c r="AB969" s="19">
        <f>IF(INT(VLOOKUP(E969,角色属性概况!I:M,3,FALSE)*AA969/100)=0,"",(INT(VLOOKUP(E969,角色属性概况!I:M,3,FALSE)*AA969/100)))</f>
        <v>161</v>
      </c>
      <c r="AE969" s="25">
        <f>(VLOOKUP(G969,角色!V:AE,主动技能!F969+7,FALSE))</f>
        <v>1</v>
      </c>
      <c r="AF969" s="19">
        <f>VLOOKUP(F969,对应表!AY:BA,3,FALSE)</f>
        <v>0</v>
      </c>
      <c r="AG969" s="19">
        <f>VLOOKUP(F969,对应表!AY:BA,2,FALSE)</f>
        <v>0</v>
      </c>
      <c r="AH969" s="25" t="str">
        <f>VLOOKUP(F969,特效对应!F:G,2,FALSE)</f>
        <v>attack</v>
      </c>
      <c r="AJ969">
        <f t="shared" si="260"/>
        <v>3</v>
      </c>
      <c r="AQ969" s="6" t="str">
        <f>_xlfn.IFNA(IF(IF($AK969=AQ$5,VLOOKUP(AL969,buff!$K:$L,2,FALSE),"")=0,"",IF($AK969=AQ$5,VLOOKUP(AL969,buff!$K:$L,2,FALSE),"")),"")</f>
        <v/>
      </c>
      <c r="AR969" s="6" t="str">
        <f>_xlfn.IFNA(IF(IF($AK969=AR$5,VLOOKUP(AM969,buff!$K:$L,2,FALSE),"")=0,"",IF($AK969=AR$5,VLOOKUP(AM969,buff!$K:$L,2,FALSE),"")),"")</f>
        <v/>
      </c>
      <c r="AS969" s="6" t="str">
        <f>_xlfn.IFNA(IF(IF($AK969=AS$5,VLOOKUP(AN969,buff!$K:$L,2,FALSE),"")=0,"",IF($AK969=AS$5,VLOOKUP(AN969,buff!$K:$L,2,FALSE),"")),"")</f>
        <v/>
      </c>
      <c r="AT969" s="6" t="str">
        <f>_xlfn.IFNA(IF(IF($AK969=AT$5,VLOOKUP(AO969,buff!$K:$L,2,FALSE),"")=0,"",IF($AK969=AT$5,VLOOKUP(AO969,buff!$K:$L,2,FALSE),"")),"")</f>
        <v/>
      </c>
      <c r="AU969" s="6" t="str">
        <f>_xlfn.IFNA(IF(IF($AK969=AU$5,VLOOKUP(AP969,buff!$K:$L,2,FALSE),"")=0,"",IF($AK969=AU$5,VLOOKUP(AP969,buff!$K:$L,2,FALSE),"")),"")</f>
        <v/>
      </c>
      <c r="AV969" s="6" t="str">
        <f>_xlfn.IFNA(IF(IF($AK969=AV$5,VLOOKUP(AL969,buff!$K:$L,2,FALSE),"")=0,"",IF($AK969=AV$5,VLOOKUP(AL969,buff!$K:$L,2,FALSE),"")),"")</f>
        <v/>
      </c>
      <c r="AW969" s="6" t="str">
        <f>_xlfn.IFNA(IF(IF($AK969=AW$5,VLOOKUP(AM969,buff!$K:$L,2,FALSE),"")=0,"",IF($AK969=AW$5,VLOOKUP(AM969,buff!$K:$L,2,FALSE),"")),"")</f>
        <v/>
      </c>
      <c r="AX969" s="6" t="str">
        <f>_xlfn.IFNA(IF(IF($AK969=AX$5,VLOOKUP(AN969,buff!$K:$L,2,FALSE),"")=0,"",IF($AK969=AX$5,VLOOKUP(AN969,buff!$K:$L,2,FALSE),"")),"")</f>
        <v/>
      </c>
      <c r="AY969" s="6" t="str">
        <f>_xlfn.IFNA(IF(IF($AK969=AY$5,VLOOKUP(AO969,buff!$K:$L,2,FALSE),"")=0,"",IF($AK969=AY$5,VLOOKUP(AO969,buff!$K:$L,2,FALSE),"")),"")</f>
        <v/>
      </c>
      <c r="AZ969" s="6" t="str">
        <f>_xlfn.IFNA(IF(IF($AK969=AZ$5,VLOOKUP(AP969,buff!$K:$L,2,FALSE),"")=0,"",IF($AK969=AZ$5,VLOOKUP(AP969,buff!$K:$L,2,FALSE),"")),"")</f>
        <v/>
      </c>
      <c r="BA969" s="6" t="e">
        <f>VLOOKUP(AL969,buff!$K:$P,6,FALSE)</f>
        <v>#N/A</v>
      </c>
      <c r="BB969" s="6" t="e">
        <f>VLOOKUP(AM969,buff!$K:$P,6,FALSE)</f>
        <v>#N/A</v>
      </c>
      <c r="BC969" s="6" t="e">
        <f>VLOOKUP(AN969,buff!$K:$P,6,FALSE)</f>
        <v>#N/A</v>
      </c>
      <c r="BD969">
        <f t="shared" si="264"/>
        <v>0</v>
      </c>
      <c r="BE969">
        <f t="shared" si="265"/>
        <v>0</v>
      </c>
      <c r="BF969" s="22">
        <f t="shared" si="266"/>
        <v>101701</v>
      </c>
    </row>
    <row r="970" spans="1:58" x14ac:dyDescent="0.15">
      <c r="A970" t="str">
        <f t="shared" si="252"/>
        <v>珍妮芙主动技能1等级4</v>
      </c>
      <c r="B970" s="8">
        <f t="shared" si="253"/>
        <v>10170104</v>
      </c>
      <c r="C970" s="8" t="str">
        <f>VLOOKUP(G970,角色!A:B,2,FALSE)</f>
        <v>珍妮芙</v>
      </c>
      <c r="D970" s="8" t="str">
        <f t="shared" si="254"/>
        <v>主动技能1</v>
      </c>
      <c r="E970" s="8">
        <f t="shared" si="263"/>
        <v>4</v>
      </c>
      <c r="F970" s="8">
        <f t="shared" si="255"/>
        <v>1</v>
      </c>
      <c r="G970" s="8">
        <f t="shared" si="256"/>
        <v>17</v>
      </c>
      <c r="H970" s="4" t="s">
        <v>955</v>
      </c>
      <c r="I970" s="20" t="str">
        <f t="shared" si="257"/>
        <v>对敌方单体攻击，造成100%攻击力（+249）点伤害。</v>
      </c>
      <c r="J970" s="20" t="s">
        <v>277</v>
      </c>
      <c r="K970" s="21" t="s">
        <v>102</v>
      </c>
      <c r="L970" s="20" t="s">
        <v>106</v>
      </c>
      <c r="M970" s="4"/>
      <c r="N970" s="4">
        <v>100</v>
      </c>
      <c r="O970" s="20">
        <f>VLOOKUP(L970,对应表!BK:BL,2,FALSE)</f>
        <v>0</v>
      </c>
      <c r="P970" s="25" t="str">
        <f>_xlfn.IFNA(VLOOKUP(G970,角色!V:AE,主动技能!F970+1,FALSE),"")</f>
        <v>|||</v>
      </c>
      <c r="Q970" s="25">
        <f>(VLOOKUP(G970,角色!V:AE,主动技能!F970+4,FALSE))</f>
        <v>1</v>
      </c>
      <c r="R970" s="25">
        <v>0</v>
      </c>
      <c r="S970" s="25">
        <v>0</v>
      </c>
      <c r="T970" s="6" t="str">
        <f t="shared" si="258"/>
        <v/>
      </c>
      <c r="U970" s="6" t="str">
        <f t="shared" si="259"/>
        <v/>
      </c>
      <c r="V970" s="19" t="str">
        <f>VLOOKUP(G970,角色!AW:BC,主动技能!F970+1,FALSE)</f>
        <v>skill_01</v>
      </c>
      <c r="Y970">
        <f t="shared" si="261"/>
        <v>0</v>
      </c>
      <c r="Z970" s="19">
        <f>IF(VLOOKUP(C970,角色!CC:CI,主动技能!F970*2,FALSE)=0,"",VLOOKUP(C970,角色!CC:CI,主动技能!F970*2,FALSE))</f>
        <v>100</v>
      </c>
      <c r="AA970" s="19">
        <f>IF(VLOOKUP(C970,角色!CC:CI,主动技能!F970*2+1,FALSE)=0,0,VLOOKUP(C970,角色!CC:CI,主动技能!F970*2+1,FALSE))</f>
        <v>10</v>
      </c>
      <c r="AB970" s="19">
        <f>IF(INT(VLOOKUP(E970,角色属性概况!I:M,3,FALSE)*AA970/100)=0,"",(INT(VLOOKUP(E970,角色属性概况!I:M,3,FALSE)*AA970/100)))</f>
        <v>249</v>
      </c>
      <c r="AE970" s="25">
        <f>(VLOOKUP(G970,角色!V:AE,主动技能!F970+7,FALSE))</f>
        <v>1</v>
      </c>
      <c r="AF970" s="19">
        <f>VLOOKUP(F970,对应表!AY:BA,3,FALSE)</f>
        <v>0</v>
      </c>
      <c r="AG970" s="19">
        <f>VLOOKUP(F970,对应表!AY:BA,2,FALSE)</f>
        <v>0</v>
      </c>
      <c r="AH970" s="25" t="str">
        <f>VLOOKUP(F970,特效对应!F:G,2,FALSE)</f>
        <v>attack</v>
      </c>
      <c r="AJ970">
        <f t="shared" si="260"/>
        <v>4</v>
      </c>
      <c r="AQ970" s="6" t="str">
        <f>_xlfn.IFNA(IF(IF($AK970=AQ$5,VLOOKUP(AL970,buff!$K:$L,2,FALSE),"")=0,"",IF($AK970=AQ$5,VLOOKUP(AL970,buff!$K:$L,2,FALSE),"")),"")</f>
        <v/>
      </c>
      <c r="AR970" s="6" t="str">
        <f>_xlfn.IFNA(IF(IF($AK970=AR$5,VLOOKUP(AM970,buff!$K:$L,2,FALSE),"")=0,"",IF($AK970=AR$5,VLOOKUP(AM970,buff!$K:$L,2,FALSE),"")),"")</f>
        <v/>
      </c>
      <c r="AS970" s="6" t="str">
        <f>_xlfn.IFNA(IF(IF($AK970=AS$5,VLOOKUP(AN970,buff!$K:$L,2,FALSE),"")=0,"",IF($AK970=AS$5,VLOOKUP(AN970,buff!$K:$L,2,FALSE),"")),"")</f>
        <v/>
      </c>
      <c r="AT970" s="6" t="str">
        <f>_xlfn.IFNA(IF(IF($AK970=AT$5,VLOOKUP(AO970,buff!$K:$L,2,FALSE),"")=0,"",IF($AK970=AT$5,VLOOKUP(AO970,buff!$K:$L,2,FALSE),"")),"")</f>
        <v/>
      </c>
      <c r="AU970" s="6" t="str">
        <f>_xlfn.IFNA(IF(IF($AK970=AU$5,VLOOKUP(AP970,buff!$K:$L,2,FALSE),"")=0,"",IF($AK970=AU$5,VLOOKUP(AP970,buff!$K:$L,2,FALSE),"")),"")</f>
        <v/>
      </c>
      <c r="AV970" s="6" t="str">
        <f>_xlfn.IFNA(IF(IF($AK970=AV$5,VLOOKUP(AL970,buff!$K:$L,2,FALSE),"")=0,"",IF($AK970=AV$5,VLOOKUP(AL970,buff!$K:$L,2,FALSE),"")),"")</f>
        <v/>
      </c>
      <c r="AW970" s="6" t="str">
        <f>_xlfn.IFNA(IF(IF($AK970=AW$5,VLOOKUP(AM970,buff!$K:$L,2,FALSE),"")=0,"",IF($AK970=AW$5,VLOOKUP(AM970,buff!$K:$L,2,FALSE),"")),"")</f>
        <v/>
      </c>
      <c r="AX970" s="6" t="str">
        <f>_xlfn.IFNA(IF(IF($AK970=AX$5,VLOOKUP(AN970,buff!$K:$L,2,FALSE),"")=0,"",IF($AK970=AX$5,VLOOKUP(AN970,buff!$K:$L,2,FALSE),"")),"")</f>
        <v/>
      </c>
      <c r="AY970" s="6" t="str">
        <f>_xlfn.IFNA(IF(IF($AK970=AY$5,VLOOKUP(AO970,buff!$K:$L,2,FALSE),"")=0,"",IF($AK970=AY$5,VLOOKUP(AO970,buff!$K:$L,2,FALSE),"")),"")</f>
        <v/>
      </c>
      <c r="AZ970" s="6" t="str">
        <f>_xlfn.IFNA(IF(IF($AK970=AZ$5,VLOOKUP(AP970,buff!$K:$L,2,FALSE),"")=0,"",IF($AK970=AZ$5,VLOOKUP(AP970,buff!$K:$L,2,FALSE),"")),"")</f>
        <v/>
      </c>
      <c r="BA970" s="6" t="e">
        <f>VLOOKUP(AL970,buff!$K:$P,6,FALSE)</f>
        <v>#N/A</v>
      </c>
      <c r="BB970" s="6" t="e">
        <f>VLOOKUP(AM970,buff!$K:$P,6,FALSE)</f>
        <v>#N/A</v>
      </c>
      <c r="BC970" s="6" t="e">
        <f>VLOOKUP(AN970,buff!$K:$P,6,FALSE)</f>
        <v>#N/A</v>
      </c>
      <c r="BD970">
        <f t="shared" si="264"/>
        <v>0</v>
      </c>
      <c r="BE970">
        <f t="shared" si="265"/>
        <v>0</v>
      </c>
      <c r="BF970" s="22">
        <f t="shared" si="266"/>
        <v>101701</v>
      </c>
    </row>
    <row r="971" spans="1:58" x14ac:dyDescent="0.15">
      <c r="A971" t="str">
        <f t="shared" si="252"/>
        <v>珍妮芙主动技能1等级5</v>
      </c>
      <c r="B971" s="8">
        <f t="shared" si="253"/>
        <v>10170105</v>
      </c>
      <c r="C971" s="8" t="str">
        <f>VLOOKUP(G971,角色!A:B,2,FALSE)</f>
        <v>珍妮芙</v>
      </c>
      <c r="D971" s="8" t="str">
        <f t="shared" si="254"/>
        <v>主动技能1</v>
      </c>
      <c r="E971" s="8">
        <f t="shared" si="263"/>
        <v>5</v>
      </c>
      <c r="F971" s="8">
        <f t="shared" si="255"/>
        <v>1</v>
      </c>
      <c r="G971" s="8">
        <f t="shared" si="256"/>
        <v>17</v>
      </c>
      <c r="H971" s="4" t="s">
        <v>955</v>
      </c>
      <c r="I971" s="20" t="str">
        <f t="shared" si="257"/>
        <v>对敌方单体攻击，造成100%攻击力（+373）点伤害。</v>
      </c>
      <c r="J971" s="20" t="s">
        <v>277</v>
      </c>
      <c r="K971" s="21" t="s">
        <v>102</v>
      </c>
      <c r="L971" s="20" t="s">
        <v>106</v>
      </c>
      <c r="M971" s="4"/>
      <c r="N971" s="4">
        <v>100</v>
      </c>
      <c r="O971" s="20">
        <f>VLOOKUP(L971,对应表!BK:BL,2,FALSE)</f>
        <v>0</v>
      </c>
      <c r="P971" s="25" t="str">
        <f>_xlfn.IFNA(VLOOKUP(G971,角色!V:AE,主动技能!F971+1,FALSE),"")</f>
        <v>|||</v>
      </c>
      <c r="Q971" s="25">
        <f>(VLOOKUP(G971,角色!V:AE,主动技能!F971+4,FALSE))</f>
        <v>1</v>
      </c>
      <c r="R971" s="25">
        <v>0</v>
      </c>
      <c r="S971" s="25">
        <v>0</v>
      </c>
      <c r="T971" s="6" t="str">
        <f t="shared" si="258"/>
        <v/>
      </c>
      <c r="U971" s="6" t="str">
        <f t="shared" si="259"/>
        <v/>
      </c>
      <c r="V971" s="19" t="str">
        <f>VLOOKUP(G971,角色!AW:BC,主动技能!F971+1,FALSE)</f>
        <v>skill_01</v>
      </c>
      <c r="Y971">
        <f t="shared" si="261"/>
        <v>0</v>
      </c>
      <c r="Z971" s="19">
        <f>IF(VLOOKUP(C971,角色!CC:CI,主动技能!F971*2,FALSE)=0,"",VLOOKUP(C971,角色!CC:CI,主动技能!F971*2,FALSE))</f>
        <v>100</v>
      </c>
      <c r="AA971" s="19">
        <f>IF(VLOOKUP(C971,角色!CC:CI,主动技能!F971*2+1,FALSE)=0,0,VLOOKUP(C971,角色!CC:CI,主动技能!F971*2+1,FALSE))</f>
        <v>10</v>
      </c>
      <c r="AB971" s="19">
        <f>IF(INT(VLOOKUP(E971,角色属性概况!I:M,3,FALSE)*AA971/100)=0,"",(INT(VLOOKUP(E971,角色属性概况!I:M,3,FALSE)*AA971/100)))</f>
        <v>373</v>
      </c>
      <c r="AE971" s="25">
        <f>(VLOOKUP(G971,角色!V:AE,主动技能!F971+7,FALSE))</f>
        <v>1</v>
      </c>
      <c r="AF971" s="19">
        <f>VLOOKUP(F971,对应表!AY:BA,3,FALSE)</f>
        <v>0</v>
      </c>
      <c r="AG971" s="19">
        <f>VLOOKUP(F971,对应表!AY:BA,2,FALSE)</f>
        <v>0</v>
      </c>
      <c r="AH971" s="25" t="str">
        <f>VLOOKUP(F971,特效对应!F:G,2,FALSE)</f>
        <v>attack</v>
      </c>
      <c r="AJ971">
        <f t="shared" si="260"/>
        <v>5</v>
      </c>
      <c r="AQ971" s="6" t="str">
        <f>_xlfn.IFNA(IF(IF($AK971=AQ$5,VLOOKUP(AL971,buff!$K:$L,2,FALSE),"")=0,"",IF($AK971=AQ$5,VLOOKUP(AL971,buff!$K:$L,2,FALSE),"")),"")</f>
        <v/>
      </c>
      <c r="AR971" s="6" t="str">
        <f>_xlfn.IFNA(IF(IF($AK971=AR$5,VLOOKUP(AM971,buff!$K:$L,2,FALSE),"")=0,"",IF($AK971=AR$5,VLOOKUP(AM971,buff!$K:$L,2,FALSE),"")),"")</f>
        <v/>
      </c>
      <c r="AS971" s="6" t="str">
        <f>_xlfn.IFNA(IF(IF($AK971=AS$5,VLOOKUP(AN971,buff!$K:$L,2,FALSE),"")=0,"",IF($AK971=AS$5,VLOOKUP(AN971,buff!$K:$L,2,FALSE),"")),"")</f>
        <v/>
      </c>
      <c r="AT971" s="6" t="str">
        <f>_xlfn.IFNA(IF(IF($AK971=AT$5,VLOOKUP(AO971,buff!$K:$L,2,FALSE),"")=0,"",IF($AK971=AT$5,VLOOKUP(AO971,buff!$K:$L,2,FALSE),"")),"")</f>
        <v/>
      </c>
      <c r="AU971" s="6" t="str">
        <f>_xlfn.IFNA(IF(IF($AK971=AU$5,VLOOKUP(AP971,buff!$K:$L,2,FALSE),"")=0,"",IF($AK971=AU$5,VLOOKUP(AP971,buff!$K:$L,2,FALSE),"")),"")</f>
        <v/>
      </c>
      <c r="AV971" s="6" t="str">
        <f>_xlfn.IFNA(IF(IF($AK971=AV$5,VLOOKUP(AL971,buff!$K:$L,2,FALSE),"")=0,"",IF($AK971=AV$5,VLOOKUP(AL971,buff!$K:$L,2,FALSE),"")),"")</f>
        <v/>
      </c>
      <c r="AW971" s="6" t="str">
        <f>_xlfn.IFNA(IF(IF($AK971=AW$5,VLOOKUP(AM971,buff!$K:$L,2,FALSE),"")=0,"",IF($AK971=AW$5,VLOOKUP(AM971,buff!$K:$L,2,FALSE),"")),"")</f>
        <v/>
      </c>
      <c r="AX971" s="6" t="str">
        <f>_xlfn.IFNA(IF(IF($AK971=AX$5,VLOOKUP(AN971,buff!$K:$L,2,FALSE),"")=0,"",IF($AK971=AX$5,VLOOKUP(AN971,buff!$K:$L,2,FALSE),"")),"")</f>
        <v/>
      </c>
      <c r="AY971" s="6" t="str">
        <f>_xlfn.IFNA(IF(IF($AK971=AY$5,VLOOKUP(AO971,buff!$K:$L,2,FALSE),"")=0,"",IF($AK971=AY$5,VLOOKUP(AO971,buff!$K:$L,2,FALSE),"")),"")</f>
        <v/>
      </c>
      <c r="AZ971" s="6" t="str">
        <f>_xlfn.IFNA(IF(IF($AK971=AZ$5,VLOOKUP(AP971,buff!$K:$L,2,FALSE),"")=0,"",IF($AK971=AZ$5,VLOOKUP(AP971,buff!$K:$L,2,FALSE),"")),"")</f>
        <v/>
      </c>
      <c r="BA971" s="6" t="e">
        <f>VLOOKUP(AL971,buff!$K:$P,6,FALSE)</f>
        <v>#N/A</v>
      </c>
      <c r="BB971" s="6" t="e">
        <f>VLOOKUP(AM971,buff!$K:$P,6,FALSE)</f>
        <v>#N/A</v>
      </c>
      <c r="BC971" s="6" t="e">
        <f>VLOOKUP(AN971,buff!$K:$P,6,FALSE)</f>
        <v>#N/A</v>
      </c>
      <c r="BD971">
        <f t="shared" si="264"/>
        <v>0</v>
      </c>
      <c r="BE971">
        <f t="shared" si="265"/>
        <v>0</v>
      </c>
      <c r="BF971" s="22">
        <f t="shared" si="266"/>
        <v>101701</v>
      </c>
    </row>
    <row r="972" spans="1:58" x14ac:dyDescent="0.15">
      <c r="A972" t="str">
        <f t="shared" si="252"/>
        <v>珍妮芙主动技能1等级6</v>
      </c>
      <c r="B972" s="8">
        <f t="shared" si="253"/>
        <v>10170106</v>
      </c>
      <c r="C972" s="8" t="str">
        <f>VLOOKUP(G972,角色!A:B,2,FALSE)</f>
        <v>珍妮芙</v>
      </c>
      <c r="D972" s="8" t="str">
        <f t="shared" si="254"/>
        <v>主动技能1</v>
      </c>
      <c r="E972" s="8">
        <f t="shared" si="263"/>
        <v>6</v>
      </c>
      <c r="F972" s="8">
        <f t="shared" si="255"/>
        <v>1</v>
      </c>
      <c r="G972" s="8">
        <f t="shared" si="256"/>
        <v>17</v>
      </c>
      <c r="H972" s="4" t="s">
        <v>955</v>
      </c>
      <c r="I972" s="20" t="str">
        <f t="shared" si="257"/>
        <v>对敌方单体攻击，造成100%攻击力（+549）点伤害。</v>
      </c>
      <c r="J972" s="20" t="s">
        <v>277</v>
      </c>
      <c r="K972" s="21" t="s">
        <v>102</v>
      </c>
      <c r="L972" s="20" t="s">
        <v>106</v>
      </c>
      <c r="M972" s="4"/>
      <c r="N972" s="4">
        <v>100</v>
      </c>
      <c r="O972" s="20">
        <f>VLOOKUP(L972,对应表!BK:BL,2,FALSE)</f>
        <v>0</v>
      </c>
      <c r="P972" s="25" t="str">
        <f>_xlfn.IFNA(VLOOKUP(G972,角色!V:AE,主动技能!F972+1,FALSE),"")</f>
        <v>|||</v>
      </c>
      <c r="Q972" s="25">
        <f>(VLOOKUP(G972,角色!V:AE,主动技能!F972+4,FALSE))</f>
        <v>1</v>
      </c>
      <c r="R972" s="25">
        <v>0</v>
      </c>
      <c r="S972" s="25">
        <v>0</v>
      </c>
      <c r="T972" s="6" t="str">
        <f t="shared" si="258"/>
        <v/>
      </c>
      <c r="U972" s="6" t="str">
        <f t="shared" si="259"/>
        <v/>
      </c>
      <c r="V972" s="19" t="str">
        <f>VLOOKUP(G972,角色!AW:BC,主动技能!F972+1,FALSE)</f>
        <v>skill_01</v>
      </c>
      <c r="Y972">
        <f t="shared" si="261"/>
        <v>0</v>
      </c>
      <c r="Z972" s="19">
        <f>IF(VLOOKUP(C972,角色!CC:CI,主动技能!F972*2,FALSE)=0,"",VLOOKUP(C972,角色!CC:CI,主动技能!F972*2,FALSE))</f>
        <v>100</v>
      </c>
      <c r="AA972" s="19">
        <f>IF(VLOOKUP(C972,角色!CC:CI,主动技能!F972*2+1,FALSE)=0,0,VLOOKUP(C972,角色!CC:CI,主动技能!F972*2+1,FALSE))</f>
        <v>10</v>
      </c>
      <c r="AB972" s="19">
        <f>IF(INT(VLOOKUP(E972,角色属性概况!I:M,3,FALSE)*AA972/100)=0,"",(INT(VLOOKUP(E972,角色属性概况!I:M,3,FALSE)*AA972/100)))</f>
        <v>549</v>
      </c>
      <c r="AE972" s="25">
        <f>(VLOOKUP(G972,角色!V:AE,主动技能!F972+7,FALSE))</f>
        <v>1</v>
      </c>
      <c r="AF972" s="19">
        <f>VLOOKUP(F972,对应表!AY:BA,3,FALSE)</f>
        <v>0</v>
      </c>
      <c r="AG972" s="19">
        <f>VLOOKUP(F972,对应表!AY:BA,2,FALSE)</f>
        <v>0</v>
      </c>
      <c r="AH972" s="25" t="str">
        <f>VLOOKUP(F972,特效对应!F:G,2,FALSE)</f>
        <v>attack</v>
      </c>
      <c r="AJ972">
        <f t="shared" si="260"/>
        <v>6</v>
      </c>
      <c r="AQ972" s="6" t="str">
        <f>_xlfn.IFNA(IF(IF($AK972=AQ$5,VLOOKUP(AL972,buff!$K:$L,2,FALSE),"")=0,"",IF($AK972=AQ$5,VLOOKUP(AL972,buff!$K:$L,2,FALSE),"")),"")</f>
        <v/>
      </c>
      <c r="AR972" s="6" t="str">
        <f>_xlfn.IFNA(IF(IF($AK972=AR$5,VLOOKUP(AM972,buff!$K:$L,2,FALSE),"")=0,"",IF($AK972=AR$5,VLOOKUP(AM972,buff!$K:$L,2,FALSE),"")),"")</f>
        <v/>
      </c>
      <c r="AS972" s="6" t="str">
        <f>_xlfn.IFNA(IF(IF($AK972=AS$5,VLOOKUP(AN972,buff!$K:$L,2,FALSE),"")=0,"",IF($AK972=AS$5,VLOOKUP(AN972,buff!$K:$L,2,FALSE),"")),"")</f>
        <v/>
      </c>
      <c r="AT972" s="6" t="str">
        <f>_xlfn.IFNA(IF(IF($AK972=AT$5,VLOOKUP(AO972,buff!$K:$L,2,FALSE),"")=0,"",IF($AK972=AT$5,VLOOKUP(AO972,buff!$K:$L,2,FALSE),"")),"")</f>
        <v/>
      </c>
      <c r="AU972" s="6" t="str">
        <f>_xlfn.IFNA(IF(IF($AK972=AU$5,VLOOKUP(AP972,buff!$K:$L,2,FALSE),"")=0,"",IF($AK972=AU$5,VLOOKUP(AP972,buff!$K:$L,2,FALSE),"")),"")</f>
        <v/>
      </c>
      <c r="AV972" s="6" t="str">
        <f>_xlfn.IFNA(IF(IF($AK972=AV$5,VLOOKUP(AL972,buff!$K:$L,2,FALSE),"")=0,"",IF($AK972=AV$5,VLOOKUP(AL972,buff!$K:$L,2,FALSE),"")),"")</f>
        <v/>
      </c>
      <c r="AW972" s="6" t="str">
        <f>_xlfn.IFNA(IF(IF($AK972=AW$5,VLOOKUP(AM972,buff!$K:$L,2,FALSE),"")=0,"",IF($AK972=AW$5,VLOOKUP(AM972,buff!$K:$L,2,FALSE),"")),"")</f>
        <v/>
      </c>
      <c r="AX972" s="6" t="str">
        <f>_xlfn.IFNA(IF(IF($AK972=AX$5,VLOOKUP(AN972,buff!$K:$L,2,FALSE),"")=0,"",IF($AK972=AX$5,VLOOKUP(AN972,buff!$K:$L,2,FALSE),"")),"")</f>
        <v/>
      </c>
      <c r="AY972" s="6" t="str">
        <f>_xlfn.IFNA(IF(IF($AK972=AY$5,VLOOKUP(AO972,buff!$K:$L,2,FALSE),"")=0,"",IF($AK972=AY$5,VLOOKUP(AO972,buff!$K:$L,2,FALSE),"")),"")</f>
        <v/>
      </c>
      <c r="AZ972" s="6" t="str">
        <f>_xlfn.IFNA(IF(IF($AK972=AZ$5,VLOOKUP(AP972,buff!$K:$L,2,FALSE),"")=0,"",IF($AK972=AZ$5,VLOOKUP(AP972,buff!$K:$L,2,FALSE),"")),"")</f>
        <v/>
      </c>
      <c r="BA972" s="6" t="e">
        <f>VLOOKUP(AL972,buff!$K:$P,6,FALSE)</f>
        <v>#N/A</v>
      </c>
      <c r="BB972" s="6" t="e">
        <f>VLOOKUP(AM972,buff!$K:$P,6,FALSE)</f>
        <v>#N/A</v>
      </c>
      <c r="BC972" s="6" t="e">
        <f>VLOOKUP(AN972,buff!$K:$P,6,FALSE)</f>
        <v>#N/A</v>
      </c>
      <c r="BD972">
        <f t="shared" si="264"/>
        <v>0</v>
      </c>
      <c r="BE972">
        <f t="shared" si="265"/>
        <v>0</v>
      </c>
      <c r="BF972" s="22">
        <f t="shared" si="266"/>
        <v>101701</v>
      </c>
    </row>
    <row r="973" spans="1:58" x14ac:dyDescent="0.15">
      <c r="A973" t="str">
        <f t="shared" si="252"/>
        <v>珍妮芙主动技能1等级7</v>
      </c>
      <c r="B973" s="8">
        <f t="shared" si="253"/>
        <v>10170107</v>
      </c>
      <c r="C973" s="8" t="str">
        <f>VLOOKUP(G973,角色!A:B,2,FALSE)</f>
        <v>珍妮芙</v>
      </c>
      <c r="D973" s="8" t="str">
        <f t="shared" si="254"/>
        <v>主动技能1</v>
      </c>
      <c r="E973" s="8">
        <f t="shared" si="263"/>
        <v>7</v>
      </c>
      <c r="F973" s="8">
        <f t="shared" si="255"/>
        <v>1</v>
      </c>
      <c r="G973" s="8">
        <f t="shared" si="256"/>
        <v>17</v>
      </c>
      <c r="H973" s="4" t="s">
        <v>955</v>
      </c>
      <c r="I973" s="20" t="str">
        <f t="shared" si="257"/>
        <v>对敌方单体攻击，造成100%攻击力（+797）点伤害。</v>
      </c>
      <c r="J973" s="20" t="s">
        <v>277</v>
      </c>
      <c r="K973" s="21" t="s">
        <v>102</v>
      </c>
      <c r="L973" s="20" t="s">
        <v>106</v>
      </c>
      <c r="M973" s="4"/>
      <c r="N973" s="4">
        <v>100</v>
      </c>
      <c r="O973" s="20">
        <f>VLOOKUP(L973,对应表!BK:BL,2,FALSE)</f>
        <v>0</v>
      </c>
      <c r="P973" s="25" t="str">
        <f>_xlfn.IFNA(VLOOKUP(G973,角色!V:AE,主动技能!F973+1,FALSE),"")</f>
        <v>|||</v>
      </c>
      <c r="Q973" s="25">
        <f>(VLOOKUP(G973,角色!V:AE,主动技能!F973+4,FALSE))</f>
        <v>1</v>
      </c>
      <c r="R973" s="25">
        <v>0</v>
      </c>
      <c r="S973" s="25">
        <v>0</v>
      </c>
      <c r="T973" s="6" t="str">
        <f t="shared" si="258"/>
        <v/>
      </c>
      <c r="U973" s="6" t="str">
        <f t="shared" si="259"/>
        <v/>
      </c>
      <c r="V973" s="19" t="str">
        <f>VLOOKUP(G973,角色!AW:BC,主动技能!F973+1,FALSE)</f>
        <v>skill_01</v>
      </c>
      <c r="Y973">
        <f t="shared" si="261"/>
        <v>0</v>
      </c>
      <c r="Z973" s="19">
        <f>IF(VLOOKUP(C973,角色!CC:CI,主动技能!F973*2,FALSE)=0,"",VLOOKUP(C973,角色!CC:CI,主动技能!F973*2,FALSE))</f>
        <v>100</v>
      </c>
      <c r="AA973" s="19">
        <f>IF(VLOOKUP(C973,角色!CC:CI,主动技能!F973*2+1,FALSE)=0,0,VLOOKUP(C973,角色!CC:CI,主动技能!F973*2+1,FALSE))</f>
        <v>10</v>
      </c>
      <c r="AB973" s="19">
        <f>IF(INT(VLOOKUP(E973,角色属性概况!I:M,3,FALSE)*AA973/100)=0,"",(INT(VLOOKUP(E973,角色属性概况!I:M,3,FALSE)*AA973/100)))</f>
        <v>797</v>
      </c>
      <c r="AE973" s="25">
        <f>(VLOOKUP(G973,角色!V:AE,主动技能!F973+7,FALSE))</f>
        <v>1</v>
      </c>
      <c r="AF973" s="19">
        <f>VLOOKUP(F973,对应表!AY:BA,3,FALSE)</f>
        <v>0</v>
      </c>
      <c r="AG973" s="19">
        <f>VLOOKUP(F973,对应表!AY:BA,2,FALSE)</f>
        <v>0</v>
      </c>
      <c r="AH973" s="25" t="str">
        <f>VLOOKUP(F973,特效对应!F:G,2,FALSE)</f>
        <v>attack</v>
      </c>
      <c r="AJ973">
        <f t="shared" si="260"/>
        <v>7</v>
      </c>
      <c r="AQ973" s="6" t="str">
        <f>_xlfn.IFNA(IF(IF($AK973=AQ$5,VLOOKUP(AL973,buff!$K:$L,2,FALSE),"")=0,"",IF($AK973=AQ$5,VLOOKUP(AL973,buff!$K:$L,2,FALSE),"")),"")</f>
        <v/>
      </c>
      <c r="AR973" s="6" t="str">
        <f>_xlfn.IFNA(IF(IF($AK973=AR$5,VLOOKUP(AM973,buff!$K:$L,2,FALSE),"")=0,"",IF($AK973=AR$5,VLOOKUP(AM973,buff!$K:$L,2,FALSE),"")),"")</f>
        <v/>
      </c>
      <c r="AS973" s="6" t="str">
        <f>_xlfn.IFNA(IF(IF($AK973=AS$5,VLOOKUP(AN973,buff!$K:$L,2,FALSE),"")=0,"",IF($AK973=AS$5,VLOOKUP(AN973,buff!$K:$L,2,FALSE),"")),"")</f>
        <v/>
      </c>
      <c r="AT973" s="6" t="str">
        <f>_xlfn.IFNA(IF(IF($AK973=AT$5,VLOOKUP(AO973,buff!$K:$L,2,FALSE),"")=0,"",IF($AK973=AT$5,VLOOKUP(AO973,buff!$K:$L,2,FALSE),"")),"")</f>
        <v/>
      </c>
      <c r="AU973" s="6" t="str">
        <f>_xlfn.IFNA(IF(IF($AK973=AU$5,VLOOKUP(AP973,buff!$K:$L,2,FALSE),"")=0,"",IF($AK973=AU$5,VLOOKUP(AP973,buff!$K:$L,2,FALSE),"")),"")</f>
        <v/>
      </c>
      <c r="AV973" s="6" t="str">
        <f>_xlfn.IFNA(IF(IF($AK973=AV$5,VLOOKUP(AL973,buff!$K:$L,2,FALSE),"")=0,"",IF($AK973=AV$5,VLOOKUP(AL973,buff!$K:$L,2,FALSE),"")),"")</f>
        <v/>
      </c>
      <c r="AW973" s="6" t="str">
        <f>_xlfn.IFNA(IF(IF($AK973=AW$5,VLOOKUP(AM973,buff!$K:$L,2,FALSE),"")=0,"",IF($AK973=AW$5,VLOOKUP(AM973,buff!$K:$L,2,FALSE),"")),"")</f>
        <v/>
      </c>
      <c r="AX973" s="6" t="str">
        <f>_xlfn.IFNA(IF(IF($AK973=AX$5,VLOOKUP(AN973,buff!$K:$L,2,FALSE),"")=0,"",IF($AK973=AX$5,VLOOKUP(AN973,buff!$K:$L,2,FALSE),"")),"")</f>
        <v/>
      </c>
      <c r="AY973" s="6" t="str">
        <f>_xlfn.IFNA(IF(IF($AK973=AY$5,VLOOKUP(AO973,buff!$K:$L,2,FALSE),"")=0,"",IF($AK973=AY$5,VLOOKUP(AO973,buff!$K:$L,2,FALSE),"")),"")</f>
        <v/>
      </c>
      <c r="AZ973" s="6" t="str">
        <f>_xlfn.IFNA(IF(IF($AK973=AZ$5,VLOOKUP(AP973,buff!$K:$L,2,FALSE),"")=0,"",IF($AK973=AZ$5,VLOOKUP(AP973,buff!$K:$L,2,FALSE),"")),"")</f>
        <v/>
      </c>
      <c r="BA973" s="6" t="e">
        <f>VLOOKUP(AL973,buff!$K:$P,6,FALSE)</f>
        <v>#N/A</v>
      </c>
      <c r="BB973" s="6" t="e">
        <f>VLOOKUP(AM973,buff!$K:$P,6,FALSE)</f>
        <v>#N/A</v>
      </c>
      <c r="BC973" s="6" t="e">
        <f>VLOOKUP(AN973,buff!$K:$P,6,FALSE)</f>
        <v>#N/A</v>
      </c>
      <c r="BD973">
        <f t="shared" si="264"/>
        <v>0</v>
      </c>
      <c r="BE973">
        <f t="shared" si="265"/>
        <v>0</v>
      </c>
      <c r="BF973" s="22">
        <f t="shared" si="266"/>
        <v>101701</v>
      </c>
    </row>
    <row r="974" spans="1:58" x14ac:dyDescent="0.15">
      <c r="A974" t="str">
        <f t="shared" si="252"/>
        <v>珍妮芙主动技能1等级8</v>
      </c>
      <c r="B974" s="8">
        <f t="shared" si="253"/>
        <v>10170108</v>
      </c>
      <c r="C974" s="8" t="str">
        <f>VLOOKUP(G974,角色!A:B,2,FALSE)</f>
        <v>珍妮芙</v>
      </c>
      <c r="D974" s="8" t="str">
        <f t="shared" si="254"/>
        <v>主动技能1</v>
      </c>
      <c r="E974" s="8">
        <f t="shared" si="263"/>
        <v>8</v>
      </c>
      <c r="F974" s="8">
        <f t="shared" si="255"/>
        <v>1</v>
      </c>
      <c r="G974" s="8">
        <f t="shared" si="256"/>
        <v>17</v>
      </c>
      <c r="H974" s="4" t="s">
        <v>955</v>
      </c>
      <c r="I974" s="20" t="str">
        <f t="shared" si="257"/>
        <v>对敌方单体攻击，造成100%攻击力（+1149）点伤害。</v>
      </c>
      <c r="J974" s="20" t="s">
        <v>277</v>
      </c>
      <c r="K974" s="21" t="s">
        <v>102</v>
      </c>
      <c r="L974" s="20" t="s">
        <v>106</v>
      </c>
      <c r="M974" s="4"/>
      <c r="N974" s="4">
        <v>100</v>
      </c>
      <c r="O974" s="20">
        <f>VLOOKUP(L974,对应表!BK:BL,2,FALSE)</f>
        <v>0</v>
      </c>
      <c r="P974" s="25" t="str">
        <f>_xlfn.IFNA(VLOOKUP(G974,角色!V:AE,主动技能!F974+1,FALSE),"")</f>
        <v>|||</v>
      </c>
      <c r="Q974" s="25">
        <f>(VLOOKUP(G974,角色!V:AE,主动技能!F974+4,FALSE))</f>
        <v>1</v>
      </c>
      <c r="R974" s="25">
        <v>0</v>
      </c>
      <c r="S974" s="25">
        <v>0</v>
      </c>
      <c r="T974" s="6" t="str">
        <f t="shared" si="258"/>
        <v/>
      </c>
      <c r="U974" s="6" t="str">
        <f t="shared" si="259"/>
        <v/>
      </c>
      <c r="V974" s="19" t="str">
        <f>VLOOKUP(G974,角色!AW:BC,主动技能!F974+1,FALSE)</f>
        <v>skill_01</v>
      </c>
      <c r="Y974">
        <f t="shared" si="261"/>
        <v>0</v>
      </c>
      <c r="Z974" s="19">
        <f>IF(VLOOKUP(C974,角色!CC:CI,主动技能!F974*2,FALSE)=0,"",VLOOKUP(C974,角色!CC:CI,主动技能!F974*2,FALSE))</f>
        <v>100</v>
      </c>
      <c r="AA974" s="19">
        <f>IF(VLOOKUP(C974,角色!CC:CI,主动技能!F974*2+1,FALSE)=0,0,VLOOKUP(C974,角色!CC:CI,主动技能!F974*2+1,FALSE))</f>
        <v>10</v>
      </c>
      <c r="AB974" s="19">
        <f>IF(INT(VLOOKUP(E974,角色属性概况!I:M,3,FALSE)*AA974/100)=0,"",(INT(VLOOKUP(E974,角色属性概况!I:M,3,FALSE)*AA974/100)))</f>
        <v>1149</v>
      </c>
      <c r="AE974" s="25">
        <f>(VLOOKUP(G974,角色!V:AE,主动技能!F974+7,FALSE))</f>
        <v>1</v>
      </c>
      <c r="AF974" s="19">
        <f>VLOOKUP(F974,对应表!AY:BA,3,FALSE)</f>
        <v>0</v>
      </c>
      <c r="AG974" s="19">
        <f>VLOOKUP(F974,对应表!AY:BA,2,FALSE)</f>
        <v>0</v>
      </c>
      <c r="AH974" s="25" t="str">
        <f>VLOOKUP(F974,特效对应!F:G,2,FALSE)</f>
        <v>attack</v>
      </c>
      <c r="AJ974">
        <f t="shared" si="260"/>
        <v>8</v>
      </c>
      <c r="AQ974" s="6" t="str">
        <f>_xlfn.IFNA(IF(IF($AK974=AQ$5,VLOOKUP(AL974,buff!$K:$L,2,FALSE),"")=0,"",IF($AK974=AQ$5,VLOOKUP(AL974,buff!$K:$L,2,FALSE),"")),"")</f>
        <v/>
      </c>
      <c r="AR974" s="6" t="str">
        <f>_xlfn.IFNA(IF(IF($AK974=AR$5,VLOOKUP(AM974,buff!$K:$L,2,FALSE),"")=0,"",IF($AK974=AR$5,VLOOKUP(AM974,buff!$K:$L,2,FALSE),"")),"")</f>
        <v/>
      </c>
      <c r="AS974" s="6" t="str">
        <f>_xlfn.IFNA(IF(IF($AK974=AS$5,VLOOKUP(AN974,buff!$K:$L,2,FALSE),"")=0,"",IF($AK974=AS$5,VLOOKUP(AN974,buff!$K:$L,2,FALSE),"")),"")</f>
        <v/>
      </c>
      <c r="AT974" s="6" t="str">
        <f>_xlfn.IFNA(IF(IF($AK974=AT$5,VLOOKUP(AO974,buff!$K:$L,2,FALSE),"")=0,"",IF($AK974=AT$5,VLOOKUP(AO974,buff!$K:$L,2,FALSE),"")),"")</f>
        <v/>
      </c>
      <c r="AU974" s="6" t="str">
        <f>_xlfn.IFNA(IF(IF($AK974=AU$5,VLOOKUP(AP974,buff!$K:$L,2,FALSE),"")=0,"",IF($AK974=AU$5,VLOOKUP(AP974,buff!$K:$L,2,FALSE),"")),"")</f>
        <v/>
      </c>
      <c r="AV974" s="6" t="str">
        <f>_xlfn.IFNA(IF(IF($AK974=AV$5,VLOOKUP(AL974,buff!$K:$L,2,FALSE),"")=0,"",IF($AK974=AV$5,VLOOKUP(AL974,buff!$K:$L,2,FALSE),"")),"")</f>
        <v/>
      </c>
      <c r="AW974" s="6" t="str">
        <f>_xlfn.IFNA(IF(IF($AK974=AW$5,VLOOKUP(AM974,buff!$K:$L,2,FALSE),"")=0,"",IF($AK974=AW$5,VLOOKUP(AM974,buff!$K:$L,2,FALSE),"")),"")</f>
        <v/>
      </c>
      <c r="AX974" s="6" t="str">
        <f>_xlfn.IFNA(IF(IF($AK974=AX$5,VLOOKUP(AN974,buff!$K:$L,2,FALSE),"")=0,"",IF($AK974=AX$5,VLOOKUP(AN974,buff!$K:$L,2,FALSE),"")),"")</f>
        <v/>
      </c>
      <c r="AY974" s="6" t="str">
        <f>_xlfn.IFNA(IF(IF($AK974=AY$5,VLOOKUP(AO974,buff!$K:$L,2,FALSE),"")=0,"",IF($AK974=AY$5,VLOOKUP(AO974,buff!$K:$L,2,FALSE),"")),"")</f>
        <v/>
      </c>
      <c r="AZ974" s="6" t="str">
        <f>_xlfn.IFNA(IF(IF($AK974=AZ$5,VLOOKUP(AP974,buff!$K:$L,2,FALSE),"")=0,"",IF($AK974=AZ$5,VLOOKUP(AP974,buff!$K:$L,2,FALSE),"")),"")</f>
        <v/>
      </c>
      <c r="BA974" s="6" t="e">
        <f>VLOOKUP(AL974,buff!$K:$P,6,FALSE)</f>
        <v>#N/A</v>
      </c>
      <c r="BB974" s="6" t="e">
        <f>VLOOKUP(AM974,buff!$K:$P,6,FALSE)</f>
        <v>#N/A</v>
      </c>
      <c r="BC974" s="6" t="e">
        <f>VLOOKUP(AN974,buff!$K:$P,6,FALSE)</f>
        <v>#N/A</v>
      </c>
      <c r="BD974">
        <f t="shared" si="264"/>
        <v>0</v>
      </c>
      <c r="BE974">
        <f t="shared" si="265"/>
        <v>0</v>
      </c>
      <c r="BF974" s="22">
        <f t="shared" si="266"/>
        <v>101701</v>
      </c>
    </row>
    <row r="975" spans="1:58" x14ac:dyDescent="0.15">
      <c r="A975" t="str">
        <f t="shared" si="252"/>
        <v>珍妮芙主动技能1等级9</v>
      </c>
      <c r="B975" s="8">
        <f t="shared" si="253"/>
        <v>10170109</v>
      </c>
      <c r="C975" s="8" t="str">
        <f>VLOOKUP(G975,角色!A:B,2,FALSE)</f>
        <v>珍妮芙</v>
      </c>
      <c r="D975" s="8" t="str">
        <f t="shared" si="254"/>
        <v>主动技能1</v>
      </c>
      <c r="E975" s="8">
        <f t="shared" si="263"/>
        <v>9</v>
      </c>
      <c r="F975" s="8">
        <f t="shared" si="255"/>
        <v>1</v>
      </c>
      <c r="G975" s="8">
        <f t="shared" si="256"/>
        <v>17</v>
      </c>
      <c r="H975" s="4" t="s">
        <v>955</v>
      </c>
      <c r="I975" s="20" t="str">
        <f t="shared" si="257"/>
        <v>对敌方单体攻击，造成100%攻击力（+1648）点伤害。</v>
      </c>
      <c r="J975" s="20" t="s">
        <v>277</v>
      </c>
      <c r="K975" s="21" t="s">
        <v>102</v>
      </c>
      <c r="L975" s="20" t="s">
        <v>106</v>
      </c>
      <c r="M975" s="4"/>
      <c r="N975" s="4">
        <v>100</v>
      </c>
      <c r="O975" s="20">
        <f>VLOOKUP(L975,对应表!BK:BL,2,FALSE)</f>
        <v>0</v>
      </c>
      <c r="P975" s="25" t="str">
        <f>_xlfn.IFNA(VLOOKUP(G975,角色!V:AE,主动技能!F975+1,FALSE),"")</f>
        <v>|||</v>
      </c>
      <c r="Q975" s="25">
        <f>(VLOOKUP(G975,角色!V:AE,主动技能!F975+4,FALSE))</f>
        <v>1</v>
      </c>
      <c r="R975" s="25">
        <v>0</v>
      </c>
      <c r="S975" s="25">
        <v>0</v>
      </c>
      <c r="T975" s="6" t="str">
        <f t="shared" si="258"/>
        <v/>
      </c>
      <c r="U975" s="6" t="str">
        <f t="shared" si="259"/>
        <v/>
      </c>
      <c r="V975" s="19" t="str">
        <f>VLOOKUP(G975,角色!AW:BC,主动技能!F975+1,FALSE)</f>
        <v>skill_01</v>
      </c>
      <c r="Y975">
        <f t="shared" si="261"/>
        <v>0</v>
      </c>
      <c r="Z975" s="19">
        <f>IF(VLOOKUP(C975,角色!CC:CI,主动技能!F975*2,FALSE)=0,"",VLOOKUP(C975,角色!CC:CI,主动技能!F975*2,FALSE))</f>
        <v>100</v>
      </c>
      <c r="AA975" s="19">
        <f>IF(VLOOKUP(C975,角色!CC:CI,主动技能!F975*2+1,FALSE)=0,0,VLOOKUP(C975,角色!CC:CI,主动技能!F975*2+1,FALSE))</f>
        <v>10</v>
      </c>
      <c r="AB975" s="19">
        <f>IF(INT(VLOOKUP(E975,角色属性概况!I:M,3,FALSE)*AA975/100)=0,"",(INT(VLOOKUP(E975,角色属性概况!I:M,3,FALSE)*AA975/100)))</f>
        <v>1648</v>
      </c>
      <c r="AE975" s="25">
        <f>(VLOOKUP(G975,角色!V:AE,主动技能!F975+7,FALSE))</f>
        <v>1</v>
      </c>
      <c r="AF975" s="19">
        <f>VLOOKUP(F975,对应表!AY:BA,3,FALSE)</f>
        <v>0</v>
      </c>
      <c r="AG975" s="19">
        <f>VLOOKUP(F975,对应表!AY:BA,2,FALSE)</f>
        <v>0</v>
      </c>
      <c r="AH975" s="25" t="str">
        <f>VLOOKUP(F975,特效对应!F:G,2,FALSE)</f>
        <v>attack</v>
      </c>
      <c r="AJ975">
        <f t="shared" si="260"/>
        <v>9</v>
      </c>
      <c r="AQ975" s="6" t="str">
        <f>_xlfn.IFNA(IF(IF($AK975=AQ$5,VLOOKUP(AL975,buff!$K:$L,2,FALSE),"")=0,"",IF($AK975=AQ$5,VLOOKUP(AL975,buff!$K:$L,2,FALSE),"")),"")</f>
        <v/>
      </c>
      <c r="AR975" s="6" t="str">
        <f>_xlfn.IFNA(IF(IF($AK975=AR$5,VLOOKUP(AM975,buff!$K:$L,2,FALSE),"")=0,"",IF($AK975=AR$5,VLOOKUP(AM975,buff!$K:$L,2,FALSE),"")),"")</f>
        <v/>
      </c>
      <c r="AS975" s="6" t="str">
        <f>_xlfn.IFNA(IF(IF($AK975=AS$5,VLOOKUP(AN975,buff!$K:$L,2,FALSE),"")=0,"",IF($AK975=AS$5,VLOOKUP(AN975,buff!$K:$L,2,FALSE),"")),"")</f>
        <v/>
      </c>
      <c r="AT975" s="6" t="str">
        <f>_xlfn.IFNA(IF(IF($AK975=AT$5,VLOOKUP(AO975,buff!$K:$L,2,FALSE),"")=0,"",IF($AK975=AT$5,VLOOKUP(AO975,buff!$K:$L,2,FALSE),"")),"")</f>
        <v/>
      </c>
      <c r="AU975" s="6" t="str">
        <f>_xlfn.IFNA(IF(IF($AK975=AU$5,VLOOKUP(AP975,buff!$K:$L,2,FALSE),"")=0,"",IF($AK975=AU$5,VLOOKUP(AP975,buff!$K:$L,2,FALSE),"")),"")</f>
        <v/>
      </c>
      <c r="AV975" s="6" t="str">
        <f>_xlfn.IFNA(IF(IF($AK975=AV$5,VLOOKUP(AL975,buff!$K:$L,2,FALSE),"")=0,"",IF($AK975=AV$5,VLOOKUP(AL975,buff!$K:$L,2,FALSE),"")),"")</f>
        <v/>
      </c>
      <c r="AW975" s="6" t="str">
        <f>_xlfn.IFNA(IF(IF($AK975=AW$5,VLOOKUP(AM975,buff!$K:$L,2,FALSE),"")=0,"",IF($AK975=AW$5,VLOOKUP(AM975,buff!$K:$L,2,FALSE),"")),"")</f>
        <v/>
      </c>
      <c r="AX975" s="6" t="str">
        <f>_xlfn.IFNA(IF(IF($AK975=AX$5,VLOOKUP(AN975,buff!$K:$L,2,FALSE),"")=0,"",IF($AK975=AX$5,VLOOKUP(AN975,buff!$K:$L,2,FALSE),"")),"")</f>
        <v/>
      </c>
      <c r="AY975" s="6" t="str">
        <f>_xlfn.IFNA(IF(IF($AK975=AY$5,VLOOKUP(AO975,buff!$K:$L,2,FALSE),"")=0,"",IF($AK975=AY$5,VLOOKUP(AO975,buff!$K:$L,2,FALSE),"")),"")</f>
        <v/>
      </c>
      <c r="AZ975" s="6" t="str">
        <f>_xlfn.IFNA(IF(IF($AK975=AZ$5,VLOOKUP(AP975,buff!$K:$L,2,FALSE),"")=0,"",IF($AK975=AZ$5,VLOOKUP(AP975,buff!$K:$L,2,FALSE),"")),"")</f>
        <v/>
      </c>
      <c r="BA975" s="6" t="e">
        <f>VLOOKUP(AL975,buff!$K:$P,6,FALSE)</f>
        <v>#N/A</v>
      </c>
      <c r="BB975" s="6" t="e">
        <f>VLOOKUP(AM975,buff!$K:$P,6,FALSE)</f>
        <v>#N/A</v>
      </c>
      <c r="BC975" s="6" t="e">
        <f>VLOOKUP(AN975,buff!$K:$P,6,FALSE)</f>
        <v>#N/A</v>
      </c>
      <c r="BD975">
        <f t="shared" si="264"/>
        <v>0</v>
      </c>
      <c r="BE975">
        <f t="shared" si="265"/>
        <v>0</v>
      </c>
      <c r="BF975" s="22">
        <f t="shared" si="266"/>
        <v>101701</v>
      </c>
    </row>
    <row r="976" spans="1:58" x14ac:dyDescent="0.15">
      <c r="A976" t="str">
        <f t="shared" si="252"/>
        <v>珍妮芙主动技能1等级10</v>
      </c>
      <c r="B976" s="8">
        <f t="shared" si="253"/>
        <v>10170110</v>
      </c>
      <c r="C976" s="8" t="str">
        <f>VLOOKUP(G976,角色!A:B,2,FALSE)</f>
        <v>珍妮芙</v>
      </c>
      <c r="D976" s="8" t="str">
        <f t="shared" si="254"/>
        <v>主动技能1</v>
      </c>
      <c r="E976" s="8">
        <f t="shared" si="263"/>
        <v>10</v>
      </c>
      <c r="F976" s="8">
        <f t="shared" si="255"/>
        <v>1</v>
      </c>
      <c r="G976" s="8">
        <f t="shared" si="256"/>
        <v>17</v>
      </c>
      <c r="H976" s="4" t="s">
        <v>955</v>
      </c>
      <c r="I976" s="20" t="str">
        <f t="shared" si="257"/>
        <v>对敌方单体攻击，造成100%攻击力（+2353）点伤害。</v>
      </c>
      <c r="J976" s="20" t="s">
        <v>277</v>
      </c>
      <c r="K976" s="21" t="s">
        <v>102</v>
      </c>
      <c r="L976" s="20" t="s">
        <v>106</v>
      </c>
      <c r="M976" s="4"/>
      <c r="N976" s="4">
        <v>100</v>
      </c>
      <c r="O976" s="20">
        <f>VLOOKUP(L976,对应表!BK:BL,2,FALSE)</f>
        <v>0</v>
      </c>
      <c r="P976" s="25" t="str">
        <f>_xlfn.IFNA(VLOOKUP(G976,角色!V:AE,主动技能!F976+1,FALSE),"")</f>
        <v>|||</v>
      </c>
      <c r="Q976" s="25">
        <f>(VLOOKUP(G976,角色!V:AE,主动技能!F976+4,FALSE))</f>
        <v>1</v>
      </c>
      <c r="R976" s="25">
        <v>0</v>
      </c>
      <c r="S976" s="25">
        <v>0</v>
      </c>
      <c r="T976" s="6" t="str">
        <f t="shared" si="258"/>
        <v/>
      </c>
      <c r="U976" s="6" t="str">
        <f t="shared" si="259"/>
        <v/>
      </c>
      <c r="V976" s="19" t="str">
        <f>VLOOKUP(G976,角色!AW:BC,主动技能!F976+1,FALSE)</f>
        <v>skill_01</v>
      </c>
      <c r="Y976">
        <f t="shared" si="261"/>
        <v>0</v>
      </c>
      <c r="Z976" s="19">
        <f>IF(VLOOKUP(C976,角色!CC:CI,主动技能!F976*2,FALSE)=0,"",VLOOKUP(C976,角色!CC:CI,主动技能!F976*2,FALSE))</f>
        <v>100</v>
      </c>
      <c r="AA976" s="19">
        <f>IF(VLOOKUP(C976,角色!CC:CI,主动技能!F976*2+1,FALSE)=0,0,VLOOKUP(C976,角色!CC:CI,主动技能!F976*2+1,FALSE))</f>
        <v>10</v>
      </c>
      <c r="AB976" s="19">
        <f>IF(INT(VLOOKUP(E976,角色属性概况!I:M,3,FALSE)*AA976/100)=0,"",(INT(VLOOKUP(E976,角色属性概况!I:M,3,FALSE)*AA976/100)))</f>
        <v>2353</v>
      </c>
      <c r="AE976" s="25">
        <f>(VLOOKUP(G976,角色!V:AE,主动技能!F976+7,FALSE))</f>
        <v>1</v>
      </c>
      <c r="AF976" s="19">
        <f>VLOOKUP(F976,对应表!AY:BA,3,FALSE)</f>
        <v>0</v>
      </c>
      <c r="AG976" s="19">
        <f>VLOOKUP(F976,对应表!AY:BA,2,FALSE)</f>
        <v>0</v>
      </c>
      <c r="AH976" s="25" t="str">
        <f>VLOOKUP(F976,特效对应!F:G,2,FALSE)</f>
        <v>attack</v>
      </c>
      <c r="AJ976">
        <f t="shared" si="260"/>
        <v>10</v>
      </c>
      <c r="AQ976" s="6" t="str">
        <f>_xlfn.IFNA(IF(IF($AK976=AQ$5,VLOOKUP(AL976,buff!$K:$L,2,FALSE),"")=0,"",IF($AK976=AQ$5,VLOOKUP(AL976,buff!$K:$L,2,FALSE),"")),"")</f>
        <v/>
      </c>
      <c r="AR976" s="6" t="str">
        <f>_xlfn.IFNA(IF(IF($AK976=AR$5,VLOOKUP(AM976,buff!$K:$L,2,FALSE),"")=0,"",IF($AK976=AR$5,VLOOKUP(AM976,buff!$K:$L,2,FALSE),"")),"")</f>
        <v/>
      </c>
      <c r="AS976" s="6" t="str">
        <f>_xlfn.IFNA(IF(IF($AK976=AS$5,VLOOKUP(AN976,buff!$K:$L,2,FALSE),"")=0,"",IF($AK976=AS$5,VLOOKUP(AN976,buff!$K:$L,2,FALSE),"")),"")</f>
        <v/>
      </c>
      <c r="AT976" s="6" t="str">
        <f>_xlfn.IFNA(IF(IF($AK976=AT$5,VLOOKUP(AO976,buff!$K:$L,2,FALSE),"")=0,"",IF($AK976=AT$5,VLOOKUP(AO976,buff!$K:$L,2,FALSE),"")),"")</f>
        <v/>
      </c>
      <c r="AU976" s="6" t="str">
        <f>_xlfn.IFNA(IF(IF($AK976=AU$5,VLOOKUP(AP976,buff!$K:$L,2,FALSE),"")=0,"",IF($AK976=AU$5,VLOOKUP(AP976,buff!$K:$L,2,FALSE),"")),"")</f>
        <v/>
      </c>
      <c r="AV976" s="6" t="str">
        <f>_xlfn.IFNA(IF(IF($AK976=AV$5,VLOOKUP(AL976,buff!$K:$L,2,FALSE),"")=0,"",IF($AK976=AV$5,VLOOKUP(AL976,buff!$K:$L,2,FALSE),"")),"")</f>
        <v/>
      </c>
      <c r="AW976" s="6" t="str">
        <f>_xlfn.IFNA(IF(IF($AK976=AW$5,VLOOKUP(AM976,buff!$K:$L,2,FALSE),"")=0,"",IF($AK976=AW$5,VLOOKUP(AM976,buff!$K:$L,2,FALSE),"")),"")</f>
        <v/>
      </c>
      <c r="AX976" s="6" t="str">
        <f>_xlfn.IFNA(IF(IF($AK976=AX$5,VLOOKUP(AN976,buff!$K:$L,2,FALSE),"")=0,"",IF($AK976=AX$5,VLOOKUP(AN976,buff!$K:$L,2,FALSE),"")),"")</f>
        <v/>
      </c>
      <c r="AY976" s="6" t="str">
        <f>_xlfn.IFNA(IF(IF($AK976=AY$5,VLOOKUP(AO976,buff!$K:$L,2,FALSE),"")=0,"",IF($AK976=AY$5,VLOOKUP(AO976,buff!$K:$L,2,FALSE),"")),"")</f>
        <v/>
      </c>
      <c r="AZ976" s="6" t="str">
        <f>_xlfn.IFNA(IF(IF($AK976=AZ$5,VLOOKUP(AP976,buff!$K:$L,2,FALSE),"")=0,"",IF($AK976=AZ$5,VLOOKUP(AP976,buff!$K:$L,2,FALSE),"")),"")</f>
        <v/>
      </c>
      <c r="BA976" s="6" t="e">
        <f>VLOOKUP(AL976,buff!$K:$P,6,FALSE)</f>
        <v>#N/A</v>
      </c>
      <c r="BB976" s="6" t="e">
        <f>VLOOKUP(AM976,buff!$K:$P,6,FALSE)</f>
        <v>#N/A</v>
      </c>
      <c r="BC976" s="6" t="e">
        <f>VLOOKUP(AN976,buff!$K:$P,6,FALSE)</f>
        <v>#N/A</v>
      </c>
      <c r="BD976">
        <f t="shared" si="264"/>
        <v>0</v>
      </c>
      <c r="BE976">
        <f t="shared" si="265"/>
        <v>0</v>
      </c>
      <c r="BF976" s="22">
        <f t="shared" si="266"/>
        <v>101701</v>
      </c>
    </row>
    <row r="977" spans="1:58" x14ac:dyDescent="0.15">
      <c r="A977" t="str">
        <f t="shared" si="252"/>
        <v>珍妮芙主动技能1等级11</v>
      </c>
      <c r="B977" s="8">
        <f t="shared" si="253"/>
        <v>10170111</v>
      </c>
      <c r="C977" s="8" t="str">
        <f>VLOOKUP(G977,角色!A:B,2,FALSE)</f>
        <v>珍妮芙</v>
      </c>
      <c r="D977" s="8" t="str">
        <f t="shared" si="254"/>
        <v>主动技能1</v>
      </c>
      <c r="E977" s="8">
        <f t="shared" si="263"/>
        <v>11</v>
      </c>
      <c r="F977" s="8">
        <f t="shared" si="255"/>
        <v>1</v>
      </c>
      <c r="G977" s="8">
        <f t="shared" si="256"/>
        <v>17</v>
      </c>
      <c r="H977" s="4" t="s">
        <v>955</v>
      </c>
      <c r="I977" s="20" t="str">
        <f t="shared" si="257"/>
        <v>对敌方单体攻击，造成100%攻击力（+3352）点伤害。</v>
      </c>
      <c r="J977" s="20" t="s">
        <v>277</v>
      </c>
      <c r="K977" s="21" t="s">
        <v>102</v>
      </c>
      <c r="L977" s="20" t="s">
        <v>106</v>
      </c>
      <c r="M977" s="4"/>
      <c r="N977" s="4">
        <v>100</v>
      </c>
      <c r="O977" s="20">
        <f>VLOOKUP(L977,对应表!BK:BL,2,FALSE)</f>
        <v>0</v>
      </c>
      <c r="P977" s="25" t="str">
        <f>_xlfn.IFNA(VLOOKUP(G977,角色!V:AE,主动技能!F977+1,FALSE),"")</f>
        <v>|||</v>
      </c>
      <c r="Q977" s="25">
        <f>(VLOOKUP(G977,角色!V:AE,主动技能!F977+4,FALSE))</f>
        <v>1</v>
      </c>
      <c r="R977" s="25">
        <v>0</v>
      </c>
      <c r="S977" s="25">
        <v>0</v>
      </c>
      <c r="T977" s="6" t="str">
        <f t="shared" si="258"/>
        <v/>
      </c>
      <c r="U977" s="6" t="str">
        <f t="shared" si="259"/>
        <v/>
      </c>
      <c r="V977" s="19" t="str">
        <f>VLOOKUP(G977,角色!AW:BC,主动技能!F977+1,FALSE)</f>
        <v>skill_01</v>
      </c>
      <c r="Y977">
        <f t="shared" si="261"/>
        <v>0</v>
      </c>
      <c r="Z977" s="19">
        <f>IF(VLOOKUP(C977,角色!CC:CI,主动技能!F977*2,FALSE)=0,"",VLOOKUP(C977,角色!CC:CI,主动技能!F977*2,FALSE))</f>
        <v>100</v>
      </c>
      <c r="AA977" s="19">
        <f>IF(VLOOKUP(C977,角色!CC:CI,主动技能!F977*2+1,FALSE)=0,0,VLOOKUP(C977,角色!CC:CI,主动技能!F977*2+1,FALSE))</f>
        <v>10</v>
      </c>
      <c r="AB977" s="19">
        <f>IF(INT(VLOOKUP(E977,角色属性概况!I:M,3,FALSE)*AA977/100)=0,"",(INT(VLOOKUP(E977,角色属性概况!I:M,3,FALSE)*AA977/100)))</f>
        <v>3352</v>
      </c>
      <c r="AE977" s="25">
        <f>(VLOOKUP(G977,角色!V:AE,主动技能!F977+7,FALSE))</f>
        <v>1</v>
      </c>
      <c r="AF977" s="19">
        <f>VLOOKUP(F977,对应表!AY:BA,3,FALSE)</f>
        <v>0</v>
      </c>
      <c r="AG977" s="19">
        <f>VLOOKUP(F977,对应表!AY:BA,2,FALSE)</f>
        <v>0</v>
      </c>
      <c r="AH977" s="25" t="str">
        <f>VLOOKUP(F977,特效对应!F:G,2,FALSE)</f>
        <v>attack</v>
      </c>
      <c r="AJ977">
        <f t="shared" si="260"/>
        <v>11</v>
      </c>
      <c r="AQ977" s="6" t="str">
        <f>_xlfn.IFNA(IF(IF($AK977=AQ$5,VLOOKUP(AL977,buff!$K:$L,2,FALSE),"")=0,"",IF($AK977=AQ$5,VLOOKUP(AL977,buff!$K:$L,2,FALSE),"")),"")</f>
        <v/>
      </c>
      <c r="AR977" s="6" t="str">
        <f>_xlfn.IFNA(IF(IF($AK977=AR$5,VLOOKUP(AM977,buff!$K:$L,2,FALSE),"")=0,"",IF($AK977=AR$5,VLOOKUP(AM977,buff!$K:$L,2,FALSE),"")),"")</f>
        <v/>
      </c>
      <c r="AS977" s="6" t="str">
        <f>_xlfn.IFNA(IF(IF($AK977=AS$5,VLOOKUP(AN977,buff!$K:$L,2,FALSE),"")=0,"",IF($AK977=AS$5,VLOOKUP(AN977,buff!$K:$L,2,FALSE),"")),"")</f>
        <v/>
      </c>
      <c r="AT977" s="6" t="str">
        <f>_xlfn.IFNA(IF(IF($AK977=AT$5,VLOOKUP(AO977,buff!$K:$L,2,FALSE),"")=0,"",IF($AK977=AT$5,VLOOKUP(AO977,buff!$K:$L,2,FALSE),"")),"")</f>
        <v/>
      </c>
      <c r="AU977" s="6" t="str">
        <f>_xlfn.IFNA(IF(IF($AK977=AU$5,VLOOKUP(AP977,buff!$K:$L,2,FALSE),"")=0,"",IF($AK977=AU$5,VLOOKUP(AP977,buff!$K:$L,2,FALSE),"")),"")</f>
        <v/>
      </c>
      <c r="AV977" s="6" t="str">
        <f>_xlfn.IFNA(IF(IF($AK977=AV$5,VLOOKUP(AL977,buff!$K:$L,2,FALSE),"")=0,"",IF($AK977=AV$5,VLOOKUP(AL977,buff!$K:$L,2,FALSE),"")),"")</f>
        <v/>
      </c>
      <c r="AW977" s="6" t="str">
        <f>_xlfn.IFNA(IF(IF($AK977=AW$5,VLOOKUP(AM977,buff!$K:$L,2,FALSE),"")=0,"",IF($AK977=AW$5,VLOOKUP(AM977,buff!$K:$L,2,FALSE),"")),"")</f>
        <v/>
      </c>
      <c r="AX977" s="6" t="str">
        <f>_xlfn.IFNA(IF(IF($AK977=AX$5,VLOOKUP(AN977,buff!$K:$L,2,FALSE),"")=0,"",IF($AK977=AX$5,VLOOKUP(AN977,buff!$K:$L,2,FALSE),"")),"")</f>
        <v/>
      </c>
      <c r="AY977" s="6" t="str">
        <f>_xlfn.IFNA(IF(IF($AK977=AY$5,VLOOKUP(AO977,buff!$K:$L,2,FALSE),"")=0,"",IF($AK977=AY$5,VLOOKUP(AO977,buff!$K:$L,2,FALSE),"")),"")</f>
        <v/>
      </c>
      <c r="AZ977" s="6" t="str">
        <f>_xlfn.IFNA(IF(IF($AK977=AZ$5,VLOOKUP(AP977,buff!$K:$L,2,FALSE),"")=0,"",IF($AK977=AZ$5,VLOOKUP(AP977,buff!$K:$L,2,FALSE),"")),"")</f>
        <v/>
      </c>
      <c r="BA977" s="6" t="e">
        <f>VLOOKUP(AL977,buff!$K:$P,6,FALSE)</f>
        <v>#N/A</v>
      </c>
      <c r="BB977" s="6" t="e">
        <f>VLOOKUP(AM977,buff!$K:$P,6,FALSE)</f>
        <v>#N/A</v>
      </c>
      <c r="BC977" s="6" t="e">
        <f>VLOOKUP(AN977,buff!$K:$P,6,FALSE)</f>
        <v>#N/A</v>
      </c>
      <c r="BD977">
        <f t="shared" si="264"/>
        <v>0</v>
      </c>
      <c r="BE977">
        <f t="shared" si="265"/>
        <v>0</v>
      </c>
      <c r="BF977" s="22">
        <f t="shared" si="266"/>
        <v>101701</v>
      </c>
    </row>
    <row r="978" spans="1:58" x14ac:dyDescent="0.15">
      <c r="A978" t="str">
        <f t="shared" si="252"/>
        <v>珍妮芙主动技能1等级12</v>
      </c>
      <c r="B978" s="8">
        <f t="shared" si="253"/>
        <v>10170112</v>
      </c>
      <c r="C978" s="8" t="str">
        <f>VLOOKUP(G978,角色!A:B,2,FALSE)</f>
        <v>珍妮芙</v>
      </c>
      <c r="D978" s="8" t="str">
        <f t="shared" si="254"/>
        <v>主动技能1</v>
      </c>
      <c r="E978" s="8">
        <f t="shared" si="263"/>
        <v>12</v>
      </c>
      <c r="F978" s="8">
        <f t="shared" si="255"/>
        <v>1</v>
      </c>
      <c r="G978" s="8">
        <f t="shared" si="256"/>
        <v>17</v>
      </c>
      <c r="H978" s="4" t="s">
        <v>955</v>
      </c>
      <c r="I978" s="20" t="str">
        <f t="shared" si="257"/>
        <v>对敌方单体攻击，造成100%攻击力（+4766）点伤害。</v>
      </c>
      <c r="J978" s="20" t="s">
        <v>277</v>
      </c>
      <c r="K978" s="21" t="s">
        <v>102</v>
      </c>
      <c r="L978" s="20" t="s">
        <v>106</v>
      </c>
      <c r="M978" s="4"/>
      <c r="N978" s="4">
        <v>100</v>
      </c>
      <c r="O978" s="20">
        <f>VLOOKUP(L978,对应表!BK:BL,2,FALSE)</f>
        <v>0</v>
      </c>
      <c r="P978" s="25" t="str">
        <f>_xlfn.IFNA(VLOOKUP(G978,角色!V:AE,主动技能!F978+1,FALSE),"")</f>
        <v>|||</v>
      </c>
      <c r="Q978" s="25">
        <f>(VLOOKUP(G978,角色!V:AE,主动技能!F978+4,FALSE))</f>
        <v>1</v>
      </c>
      <c r="R978" s="25">
        <v>0</v>
      </c>
      <c r="S978" s="25">
        <v>0</v>
      </c>
      <c r="T978" s="6" t="str">
        <f t="shared" si="258"/>
        <v/>
      </c>
      <c r="U978" s="6" t="str">
        <f t="shared" si="259"/>
        <v/>
      </c>
      <c r="V978" s="19" t="str">
        <f>VLOOKUP(G978,角色!AW:BC,主动技能!F978+1,FALSE)</f>
        <v>skill_01</v>
      </c>
      <c r="Y978">
        <f t="shared" si="261"/>
        <v>0</v>
      </c>
      <c r="Z978" s="19">
        <f>IF(VLOOKUP(C978,角色!CC:CI,主动技能!F978*2,FALSE)=0,"",VLOOKUP(C978,角色!CC:CI,主动技能!F978*2,FALSE))</f>
        <v>100</v>
      </c>
      <c r="AA978" s="19">
        <f>IF(VLOOKUP(C978,角色!CC:CI,主动技能!F978*2+1,FALSE)=0,0,VLOOKUP(C978,角色!CC:CI,主动技能!F978*2+1,FALSE))</f>
        <v>10</v>
      </c>
      <c r="AB978" s="19">
        <f>IF(INT(VLOOKUP(E978,角色属性概况!I:M,3,FALSE)*AA978/100)=0,"",(INT(VLOOKUP(E978,角色属性概况!I:M,3,FALSE)*AA978/100)))</f>
        <v>4766</v>
      </c>
      <c r="AE978" s="25">
        <f>(VLOOKUP(G978,角色!V:AE,主动技能!F978+7,FALSE))</f>
        <v>1</v>
      </c>
      <c r="AF978" s="19">
        <f>VLOOKUP(F978,对应表!AY:BA,3,FALSE)</f>
        <v>0</v>
      </c>
      <c r="AG978" s="19">
        <f>VLOOKUP(F978,对应表!AY:BA,2,FALSE)</f>
        <v>0</v>
      </c>
      <c r="AH978" s="25" t="str">
        <f>VLOOKUP(F978,特效对应!F:G,2,FALSE)</f>
        <v>attack</v>
      </c>
      <c r="AJ978">
        <f t="shared" si="260"/>
        <v>12</v>
      </c>
      <c r="AQ978" s="6" t="str">
        <f>_xlfn.IFNA(IF(IF($AK978=AQ$5,VLOOKUP(AL978,buff!$K:$L,2,FALSE),"")=0,"",IF($AK978=AQ$5,VLOOKUP(AL978,buff!$K:$L,2,FALSE),"")),"")</f>
        <v/>
      </c>
      <c r="AR978" s="6" t="str">
        <f>_xlfn.IFNA(IF(IF($AK978=AR$5,VLOOKUP(AM978,buff!$K:$L,2,FALSE),"")=0,"",IF($AK978=AR$5,VLOOKUP(AM978,buff!$K:$L,2,FALSE),"")),"")</f>
        <v/>
      </c>
      <c r="AS978" s="6" t="str">
        <f>_xlfn.IFNA(IF(IF($AK978=AS$5,VLOOKUP(AN978,buff!$K:$L,2,FALSE),"")=0,"",IF($AK978=AS$5,VLOOKUP(AN978,buff!$K:$L,2,FALSE),"")),"")</f>
        <v/>
      </c>
      <c r="AT978" s="6" t="str">
        <f>_xlfn.IFNA(IF(IF($AK978=AT$5,VLOOKUP(AO978,buff!$K:$L,2,FALSE),"")=0,"",IF($AK978=AT$5,VLOOKUP(AO978,buff!$K:$L,2,FALSE),"")),"")</f>
        <v/>
      </c>
      <c r="AU978" s="6" t="str">
        <f>_xlfn.IFNA(IF(IF($AK978=AU$5,VLOOKUP(AP978,buff!$K:$L,2,FALSE),"")=0,"",IF($AK978=AU$5,VLOOKUP(AP978,buff!$K:$L,2,FALSE),"")),"")</f>
        <v/>
      </c>
      <c r="AV978" s="6" t="str">
        <f>_xlfn.IFNA(IF(IF($AK978=AV$5,VLOOKUP(AL978,buff!$K:$L,2,FALSE),"")=0,"",IF($AK978=AV$5,VLOOKUP(AL978,buff!$K:$L,2,FALSE),"")),"")</f>
        <v/>
      </c>
      <c r="AW978" s="6" t="str">
        <f>_xlfn.IFNA(IF(IF($AK978=AW$5,VLOOKUP(AM978,buff!$K:$L,2,FALSE),"")=0,"",IF($AK978=AW$5,VLOOKUP(AM978,buff!$K:$L,2,FALSE),"")),"")</f>
        <v/>
      </c>
      <c r="AX978" s="6" t="str">
        <f>_xlfn.IFNA(IF(IF($AK978=AX$5,VLOOKUP(AN978,buff!$K:$L,2,FALSE),"")=0,"",IF($AK978=AX$5,VLOOKUP(AN978,buff!$K:$L,2,FALSE),"")),"")</f>
        <v/>
      </c>
      <c r="AY978" s="6" t="str">
        <f>_xlfn.IFNA(IF(IF($AK978=AY$5,VLOOKUP(AO978,buff!$K:$L,2,FALSE),"")=0,"",IF($AK978=AY$5,VLOOKUP(AO978,buff!$K:$L,2,FALSE),"")),"")</f>
        <v/>
      </c>
      <c r="AZ978" s="6" t="str">
        <f>_xlfn.IFNA(IF(IF($AK978=AZ$5,VLOOKUP(AP978,buff!$K:$L,2,FALSE),"")=0,"",IF($AK978=AZ$5,VLOOKUP(AP978,buff!$K:$L,2,FALSE),"")),"")</f>
        <v/>
      </c>
      <c r="BA978" s="6" t="e">
        <f>VLOOKUP(AL978,buff!$K:$P,6,FALSE)</f>
        <v>#N/A</v>
      </c>
      <c r="BB978" s="6" t="e">
        <f>VLOOKUP(AM978,buff!$K:$P,6,FALSE)</f>
        <v>#N/A</v>
      </c>
      <c r="BC978" s="6" t="e">
        <f>VLOOKUP(AN978,buff!$K:$P,6,FALSE)</f>
        <v>#N/A</v>
      </c>
      <c r="BD978">
        <f t="shared" si="264"/>
        <v>0</v>
      </c>
      <c r="BE978">
        <f t="shared" si="265"/>
        <v>0</v>
      </c>
      <c r="BF978" s="22">
        <f t="shared" si="266"/>
        <v>101701</v>
      </c>
    </row>
    <row r="979" spans="1:58" x14ac:dyDescent="0.15">
      <c r="A979" t="str">
        <f t="shared" si="252"/>
        <v>珍妮芙主动技能1等级13</v>
      </c>
      <c r="B979" s="8">
        <f t="shared" si="253"/>
        <v>10170113</v>
      </c>
      <c r="C979" s="8" t="str">
        <f>VLOOKUP(G979,角色!A:B,2,FALSE)</f>
        <v>珍妮芙</v>
      </c>
      <c r="D979" s="8" t="str">
        <f t="shared" si="254"/>
        <v>主动技能1</v>
      </c>
      <c r="E979" s="8">
        <f t="shared" si="263"/>
        <v>13</v>
      </c>
      <c r="F979" s="8">
        <f t="shared" si="255"/>
        <v>1</v>
      </c>
      <c r="G979" s="8">
        <f t="shared" si="256"/>
        <v>17</v>
      </c>
      <c r="H979" s="4" t="s">
        <v>955</v>
      </c>
      <c r="I979" s="20" t="str">
        <f t="shared" si="257"/>
        <v>对敌方单体攻击，造成100%攻击力（+6767）点伤害。</v>
      </c>
      <c r="J979" s="20" t="s">
        <v>277</v>
      </c>
      <c r="K979" s="21" t="s">
        <v>102</v>
      </c>
      <c r="L979" s="20" t="s">
        <v>106</v>
      </c>
      <c r="M979" s="4"/>
      <c r="N979" s="4">
        <v>100</v>
      </c>
      <c r="O979" s="20">
        <f>VLOOKUP(L979,对应表!BK:BL,2,FALSE)</f>
        <v>0</v>
      </c>
      <c r="P979" s="25" t="str">
        <f>_xlfn.IFNA(VLOOKUP(G979,角色!V:AE,主动技能!F979+1,FALSE),"")</f>
        <v>|||</v>
      </c>
      <c r="Q979" s="25">
        <f>(VLOOKUP(G979,角色!V:AE,主动技能!F979+4,FALSE))</f>
        <v>1</v>
      </c>
      <c r="R979" s="25">
        <v>0</v>
      </c>
      <c r="S979" s="25">
        <v>0</v>
      </c>
      <c r="T979" s="6" t="str">
        <f t="shared" si="258"/>
        <v/>
      </c>
      <c r="U979" s="6" t="str">
        <f t="shared" si="259"/>
        <v/>
      </c>
      <c r="V979" s="19" t="str">
        <f>VLOOKUP(G979,角色!AW:BC,主动技能!F979+1,FALSE)</f>
        <v>skill_01</v>
      </c>
      <c r="Y979">
        <f t="shared" si="261"/>
        <v>0</v>
      </c>
      <c r="Z979" s="19">
        <f>IF(VLOOKUP(C979,角色!CC:CI,主动技能!F979*2,FALSE)=0,"",VLOOKUP(C979,角色!CC:CI,主动技能!F979*2,FALSE))</f>
        <v>100</v>
      </c>
      <c r="AA979" s="19">
        <f>IF(VLOOKUP(C979,角色!CC:CI,主动技能!F979*2+1,FALSE)=0,0,VLOOKUP(C979,角色!CC:CI,主动技能!F979*2+1,FALSE))</f>
        <v>10</v>
      </c>
      <c r="AB979" s="19">
        <f>IF(INT(VLOOKUP(E979,角色属性概况!I:M,3,FALSE)*AA979/100)=0,"",(INT(VLOOKUP(E979,角色属性概况!I:M,3,FALSE)*AA979/100)))</f>
        <v>6767</v>
      </c>
      <c r="AE979" s="25">
        <f>(VLOOKUP(G979,角色!V:AE,主动技能!F979+7,FALSE))</f>
        <v>1</v>
      </c>
      <c r="AF979" s="19">
        <f>VLOOKUP(F979,对应表!AY:BA,3,FALSE)</f>
        <v>0</v>
      </c>
      <c r="AG979" s="19">
        <f>VLOOKUP(F979,对应表!AY:BA,2,FALSE)</f>
        <v>0</v>
      </c>
      <c r="AH979" s="25" t="str">
        <f>VLOOKUP(F979,特效对应!F:G,2,FALSE)</f>
        <v>attack</v>
      </c>
      <c r="AJ979">
        <f t="shared" si="260"/>
        <v>13</v>
      </c>
      <c r="AQ979" s="6" t="str">
        <f>_xlfn.IFNA(IF(IF($AK979=AQ$5,VLOOKUP(AL979,buff!$K:$L,2,FALSE),"")=0,"",IF($AK979=AQ$5,VLOOKUP(AL979,buff!$K:$L,2,FALSE),"")),"")</f>
        <v/>
      </c>
      <c r="AR979" s="6" t="str">
        <f>_xlfn.IFNA(IF(IF($AK979=AR$5,VLOOKUP(AM979,buff!$K:$L,2,FALSE),"")=0,"",IF($AK979=AR$5,VLOOKUP(AM979,buff!$K:$L,2,FALSE),"")),"")</f>
        <v/>
      </c>
      <c r="AS979" s="6" t="str">
        <f>_xlfn.IFNA(IF(IF($AK979=AS$5,VLOOKUP(AN979,buff!$K:$L,2,FALSE),"")=0,"",IF($AK979=AS$5,VLOOKUP(AN979,buff!$K:$L,2,FALSE),"")),"")</f>
        <v/>
      </c>
      <c r="AT979" s="6" t="str">
        <f>_xlfn.IFNA(IF(IF($AK979=AT$5,VLOOKUP(AO979,buff!$K:$L,2,FALSE),"")=0,"",IF($AK979=AT$5,VLOOKUP(AO979,buff!$K:$L,2,FALSE),"")),"")</f>
        <v/>
      </c>
      <c r="AU979" s="6" t="str">
        <f>_xlfn.IFNA(IF(IF($AK979=AU$5,VLOOKUP(AP979,buff!$K:$L,2,FALSE),"")=0,"",IF($AK979=AU$5,VLOOKUP(AP979,buff!$K:$L,2,FALSE),"")),"")</f>
        <v/>
      </c>
      <c r="AV979" s="6" t="str">
        <f>_xlfn.IFNA(IF(IF($AK979=AV$5,VLOOKUP(AL979,buff!$K:$L,2,FALSE),"")=0,"",IF($AK979=AV$5,VLOOKUP(AL979,buff!$K:$L,2,FALSE),"")),"")</f>
        <v/>
      </c>
      <c r="AW979" s="6" t="str">
        <f>_xlfn.IFNA(IF(IF($AK979=AW$5,VLOOKUP(AM979,buff!$K:$L,2,FALSE),"")=0,"",IF($AK979=AW$5,VLOOKUP(AM979,buff!$K:$L,2,FALSE),"")),"")</f>
        <v/>
      </c>
      <c r="AX979" s="6" t="str">
        <f>_xlfn.IFNA(IF(IF($AK979=AX$5,VLOOKUP(AN979,buff!$K:$L,2,FALSE),"")=0,"",IF($AK979=AX$5,VLOOKUP(AN979,buff!$K:$L,2,FALSE),"")),"")</f>
        <v/>
      </c>
      <c r="AY979" s="6" t="str">
        <f>_xlfn.IFNA(IF(IF($AK979=AY$5,VLOOKUP(AO979,buff!$K:$L,2,FALSE),"")=0,"",IF($AK979=AY$5,VLOOKUP(AO979,buff!$K:$L,2,FALSE),"")),"")</f>
        <v/>
      </c>
      <c r="AZ979" s="6" t="str">
        <f>_xlfn.IFNA(IF(IF($AK979=AZ$5,VLOOKUP(AP979,buff!$K:$L,2,FALSE),"")=0,"",IF($AK979=AZ$5,VLOOKUP(AP979,buff!$K:$L,2,FALSE),"")),"")</f>
        <v/>
      </c>
      <c r="BA979" s="6" t="e">
        <f>VLOOKUP(AL979,buff!$K:$P,6,FALSE)</f>
        <v>#N/A</v>
      </c>
      <c r="BB979" s="6" t="e">
        <f>VLOOKUP(AM979,buff!$K:$P,6,FALSE)</f>
        <v>#N/A</v>
      </c>
      <c r="BC979" s="6" t="e">
        <f>VLOOKUP(AN979,buff!$K:$P,6,FALSE)</f>
        <v>#N/A</v>
      </c>
      <c r="BD979">
        <f t="shared" si="264"/>
        <v>0</v>
      </c>
      <c r="BE979">
        <f t="shared" si="265"/>
        <v>0</v>
      </c>
      <c r="BF979" s="22">
        <f t="shared" si="266"/>
        <v>101701</v>
      </c>
    </row>
    <row r="980" spans="1:58" x14ac:dyDescent="0.15">
      <c r="A980" t="str">
        <f t="shared" si="252"/>
        <v>珍妮芙主动技能1等级14</v>
      </c>
      <c r="B980" s="8">
        <f t="shared" si="253"/>
        <v>10170114</v>
      </c>
      <c r="C980" s="8" t="str">
        <f>VLOOKUP(G980,角色!A:B,2,FALSE)</f>
        <v>珍妮芙</v>
      </c>
      <c r="D980" s="8" t="str">
        <f t="shared" si="254"/>
        <v>主动技能1</v>
      </c>
      <c r="E980" s="8">
        <f t="shared" si="263"/>
        <v>14</v>
      </c>
      <c r="F980" s="8">
        <f t="shared" si="255"/>
        <v>1</v>
      </c>
      <c r="G980" s="8">
        <f t="shared" si="256"/>
        <v>17</v>
      </c>
      <c r="H980" s="4" t="s">
        <v>955</v>
      </c>
      <c r="I980" s="20" t="str">
        <f t="shared" si="257"/>
        <v>对敌方单体攻击，造成100%攻击力（+9601）点伤害。</v>
      </c>
      <c r="J980" s="20" t="s">
        <v>277</v>
      </c>
      <c r="K980" s="21" t="s">
        <v>102</v>
      </c>
      <c r="L980" s="20" t="s">
        <v>106</v>
      </c>
      <c r="M980" s="4"/>
      <c r="N980" s="4">
        <v>100</v>
      </c>
      <c r="O980" s="20">
        <f>VLOOKUP(L980,对应表!BK:BL,2,FALSE)</f>
        <v>0</v>
      </c>
      <c r="P980" s="25" t="str">
        <f>_xlfn.IFNA(VLOOKUP(G980,角色!V:AE,主动技能!F980+1,FALSE),"")</f>
        <v>|||</v>
      </c>
      <c r="Q980" s="25">
        <f>(VLOOKUP(G980,角色!V:AE,主动技能!F980+4,FALSE))</f>
        <v>1</v>
      </c>
      <c r="R980" s="25">
        <v>0</v>
      </c>
      <c r="S980" s="25">
        <v>0</v>
      </c>
      <c r="T980" s="6" t="str">
        <f t="shared" si="258"/>
        <v/>
      </c>
      <c r="U980" s="6" t="str">
        <f t="shared" si="259"/>
        <v/>
      </c>
      <c r="V980" s="19" t="str">
        <f>VLOOKUP(G980,角色!AW:BC,主动技能!F980+1,FALSE)</f>
        <v>skill_01</v>
      </c>
      <c r="Y980">
        <f t="shared" si="261"/>
        <v>0</v>
      </c>
      <c r="Z980" s="19">
        <f>IF(VLOOKUP(C980,角色!CC:CI,主动技能!F980*2,FALSE)=0,"",VLOOKUP(C980,角色!CC:CI,主动技能!F980*2,FALSE))</f>
        <v>100</v>
      </c>
      <c r="AA980" s="19">
        <f>IF(VLOOKUP(C980,角色!CC:CI,主动技能!F980*2+1,FALSE)=0,0,VLOOKUP(C980,角色!CC:CI,主动技能!F980*2+1,FALSE))</f>
        <v>10</v>
      </c>
      <c r="AB980" s="19">
        <f>IF(INT(VLOOKUP(E980,角色属性概况!I:M,3,FALSE)*AA980/100)=0,"",(INT(VLOOKUP(E980,角色属性概况!I:M,3,FALSE)*AA980/100)))</f>
        <v>9601</v>
      </c>
      <c r="AE980" s="25">
        <f>(VLOOKUP(G980,角色!V:AE,主动技能!F980+7,FALSE))</f>
        <v>1</v>
      </c>
      <c r="AF980" s="19">
        <f>VLOOKUP(F980,对应表!AY:BA,3,FALSE)</f>
        <v>0</v>
      </c>
      <c r="AG980" s="19">
        <f>VLOOKUP(F980,对应表!AY:BA,2,FALSE)</f>
        <v>0</v>
      </c>
      <c r="AH980" s="25" t="str">
        <f>VLOOKUP(F980,特效对应!F:G,2,FALSE)</f>
        <v>attack</v>
      </c>
      <c r="AJ980">
        <f t="shared" si="260"/>
        <v>14</v>
      </c>
      <c r="AQ980" s="6" t="str">
        <f>_xlfn.IFNA(IF(IF($AK980=AQ$5,VLOOKUP(AL980,buff!$K:$L,2,FALSE),"")=0,"",IF($AK980=AQ$5,VLOOKUP(AL980,buff!$K:$L,2,FALSE),"")),"")</f>
        <v/>
      </c>
      <c r="AR980" s="6" t="str">
        <f>_xlfn.IFNA(IF(IF($AK980=AR$5,VLOOKUP(AM980,buff!$K:$L,2,FALSE),"")=0,"",IF($AK980=AR$5,VLOOKUP(AM980,buff!$K:$L,2,FALSE),"")),"")</f>
        <v/>
      </c>
      <c r="AS980" s="6" t="str">
        <f>_xlfn.IFNA(IF(IF($AK980=AS$5,VLOOKUP(AN980,buff!$K:$L,2,FALSE),"")=0,"",IF($AK980=AS$5,VLOOKUP(AN980,buff!$K:$L,2,FALSE),"")),"")</f>
        <v/>
      </c>
      <c r="AT980" s="6" t="str">
        <f>_xlfn.IFNA(IF(IF($AK980=AT$5,VLOOKUP(AO980,buff!$K:$L,2,FALSE),"")=0,"",IF($AK980=AT$5,VLOOKUP(AO980,buff!$K:$L,2,FALSE),"")),"")</f>
        <v/>
      </c>
      <c r="AU980" s="6" t="str">
        <f>_xlfn.IFNA(IF(IF($AK980=AU$5,VLOOKUP(AP980,buff!$K:$L,2,FALSE),"")=0,"",IF($AK980=AU$5,VLOOKUP(AP980,buff!$K:$L,2,FALSE),"")),"")</f>
        <v/>
      </c>
      <c r="AV980" s="6" t="str">
        <f>_xlfn.IFNA(IF(IF($AK980=AV$5,VLOOKUP(AL980,buff!$K:$L,2,FALSE),"")=0,"",IF($AK980=AV$5,VLOOKUP(AL980,buff!$K:$L,2,FALSE),"")),"")</f>
        <v/>
      </c>
      <c r="AW980" s="6" t="str">
        <f>_xlfn.IFNA(IF(IF($AK980=AW$5,VLOOKUP(AM980,buff!$K:$L,2,FALSE),"")=0,"",IF($AK980=AW$5,VLOOKUP(AM980,buff!$K:$L,2,FALSE),"")),"")</f>
        <v/>
      </c>
      <c r="AX980" s="6" t="str">
        <f>_xlfn.IFNA(IF(IF($AK980=AX$5,VLOOKUP(AN980,buff!$K:$L,2,FALSE),"")=0,"",IF($AK980=AX$5,VLOOKUP(AN980,buff!$K:$L,2,FALSE),"")),"")</f>
        <v/>
      </c>
      <c r="AY980" s="6" t="str">
        <f>_xlfn.IFNA(IF(IF($AK980=AY$5,VLOOKUP(AO980,buff!$K:$L,2,FALSE),"")=0,"",IF($AK980=AY$5,VLOOKUP(AO980,buff!$K:$L,2,FALSE),"")),"")</f>
        <v/>
      </c>
      <c r="AZ980" s="6" t="str">
        <f>_xlfn.IFNA(IF(IF($AK980=AZ$5,VLOOKUP(AP980,buff!$K:$L,2,FALSE),"")=0,"",IF($AK980=AZ$5,VLOOKUP(AP980,buff!$K:$L,2,FALSE),"")),"")</f>
        <v/>
      </c>
      <c r="BA980" s="6" t="e">
        <f>VLOOKUP(AL980,buff!$K:$P,6,FALSE)</f>
        <v>#N/A</v>
      </c>
      <c r="BB980" s="6" t="e">
        <f>VLOOKUP(AM980,buff!$K:$P,6,FALSE)</f>
        <v>#N/A</v>
      </c>
      <c r="BC980" s="6" t="e">
        <f>VLOOKUP(AN980,buff!$K:$P,6,FALSE)</f>
        <v>#N/A</v>
      </c>
      <c r="BD980">
        <f t="shared" si="264"/>
        <v>0</v>
      </c>
      <c r="BE980">
        <f t="shared" si="265"/>
        <v>0</v>
      </c>
      <c r="BF980" s="22">
        <f t="shared" si="266"/>
        <v>101701</v>
      </c>
    </row>
    <row r="981" spans="1:58" x14ac:dyDescent="0.15">
      <c r="A981" t="str">
        <f t="shared" si="252"/>
        <v>珍妮芙主动技能1等级15</v>
      </c>
      <c r="B981" s="8">
        <f t="shared" si="253"/>
        <v>10170115</v>
      </c>
      <c r="C981" s="8" t="str">
        <f>VLOOKUP(G981,角色!A:B,2,FALSE)</f>
        <v>珍妮芙</v>
      </c>
      <c r="D981" s="8" t="str">
        <f t="shared" si="254"/>
        <v>主动技能1</v>
      </c>
      <c r="E981" s="8">
        <f t="shared" si="263"/>
        <v>15</v>
      </c>
      <c r="F981" s="8">
        <f t="shared" si="255"/>
        <v>1</v>
      </c>
      <c r="G981" s="8">
        <f t="shared" si="256"/>
        <v>17</v>
      </c>
      <c r="H981" s="4" t="s">
        <v>955</v>
      </c>
      <c r="I981" s="20" t="str">
        <f t="shared" si="257"/>
        <v>对敌方单体攻击，造成100%攻击力（+13613）点伤害。</v>
      </c>
      <c r="J981" s="20" t="s">
        <v>277</v>
      </c>
      <c r="K981" s="21" t="s">
        <v>102</v>
      </c>
      <c r="L981" s="20" t="s">
        <v>106</v>
      </c>
      <c r="M981" s="4"/>
      <c r="N981" s="4">
        <v>100</v>
      </c>
      <c r="O981" s="20">
        <f>VLOOKUP(L981,对应表!BK:BL,2,FALSE)</f>
        <v>0</v>
      </c>
      <c r="P981" s="25" t="str">
        <f>_xlfn.IFNA(VLOOKUP(G981,角色!V:AE,主动技能!F981+1,FALSE),"")</f>
        <v>|||</v>
      </c>
      <c r="Q981" s="25">
        <f>(VLOOKUP(G981,角色!V:AE,主动技能!F981+4,FALSE))</f>
        <v>1</v>
      </c>
      <c r="R981" s="25">
        <v>0</v>
      </c>
      <c r="S981" s="25">
        <v>0</v>
      </c>
      <c r="T981" s="6" t="str">
        <f t="shared" si="258"/>
        <v/>
      </c>
      <c r="U981" s="6" t="str">
        <f t="shared" si="259"/>
        <v/>
      </c>
      <c r="V981" s="19" t="str">
        <f>VLOOKUP(G981,角色!AW:BC,主动技能!F981+1,FALSE)</f>
        <v>skill_01</v>
      </c>
      <c r="Y981">
        <f t="shared" si="261"/>
        <v>0</v>
      </c>
      <c r="Z981" s="19">
        <f>IF(VLOOKUP(C981,角色!CC:CI,主动技能!F981*2,FALSE)=0,"",VLOOKUP(C981,角色!CC:CI,主动技能!F981*2,FALSE))</f>
        <v>100</v>
      </c>
      <c r="AA981" s="19">
        <f>IF(VLOOKUP(C981,角色!CC:CI,主动技能!F981*2+1,FALSE)=0,0,VLOOKUP(C981,角色!CC:CI,主动技能!F981*2+1,FALSE))</f>
        <v>10</v>
      </c>
      <c r="AB981" s="19">
        <f>IF(INT(VLOOKUP(E981,角色属性概况!I:M,3,FALSE)*AA981/100)=0,"",(INT(VLOOKUP(E981,角色属性概况!I:M,3,FALSE)*AA981/100)))</f>
        <v>13613</v>
      </c>
      <c r="AE981" s="25">
        <f>(VLOOKUP(G981,角色!V:AE,主动技能!F981+7,FALSE))</f>
        <v>1</v>
      </c>
      <c r="AF981" s="19">
        <f>VLOOKUP(F981,对应表!AY:BA,3,FALSE)</f>
        <v>0</v>
      </c>
      <c r="AG981" s="19">
        <f>VLOOKUP(F981,对应表!AY:BA,2,FALSE)</f>
        <v>0</v>
      </c>
      <c r="AH981" s="25" t="str">
        <f>VLOOKUP(F981,特效对应!F:G,2,FALSE)</f>
        <v>attack</v>
      </c>
      <c r="AJ981">
        <f t="shared" si="260"/>
        <v>15</v>
      </c>
      <c r="AQ981" s="6" t="str">
        <f>_xlfn.IFNA(IF(IF($AK981=AQ$5,VLOOKUP(AL981,buff!$K:$L,2,FALSE),"")=0,"",IF($AK981=AQ$5,VLOOKUP(AL981,buff!$K:$L,2,FALSE),"")),"")</f>
        <v/>
      </c>
      <c r="AR981" s="6" t="str">
        <f>_xlfn.IFNA(IF(IF($AK981=AR$5,VLOOKUP(AM981,buff!$K:$L,2,FALSE),"")=0,"",IF($AK981=AR$5,VLOOKUP(AM981,buff!$K:$L,2,FALSE),"")),"")</f>
        <v/>
      </c>
      <c r="AS981" s="6" t="str">
        <f>_xlfn.IFNA(IF(IF($AK981=AS$5,VLOOKUP(AN981,buff!$K:$L,2,FALSE),"")=0,"",IF($AK981=AS$5,VLOOKUP(AN981,buff!$K:$L,2,FALSE),"")),"")</f>
        <v/>
      </c>
      <c r="AT981" s="6" t="str">
        <f>_xlfn.IFNA(IF(IF($AK981=AT$5,VLOOKUP(AO981,buff!$K:$L,2,FALSE),"")=0,"",IF($AK981=AT$5,VLOOKUP(AO981,buff!$K:$L,2,FALSE),"")),"")</f>
        <v/>
      </c>
      <c r="AU981" s="6" t="str">
        <f>_xlfn.IFNA(IF(IF($AK981=AU$5,VLOOKUP(AP981,buff!$K:$L,2,FALSE),"")=0,"",IF($AK981=AU$5,VLOOKUP(AP981,buff!$K:$L,2,FALSE),"")),"")</f>
        <v/>
      </c>
      <c r="AV981" s="6" t="str">
        <f>_xlfn.IFNA(IF(IF($AK981=AV$5,VLOOKUP(AL981,buff!$K:$L,2,FALSE),"")=0,"",IF($AK981=AV$5,VLOOKUP(AL981,buff!$K:$L,2,FALSE),"")),"")</f>
        <v/>
      </c>
      <c r="AW981" s="6" t="str">
        <f>_xlfn.IFNA(IF(IF($AK981=AW$5,VLOOKUP(AM981,buff!$K:$L,2,FALSE),"")=0,"",IF($AK981=AW$5,VLOOKUP(AM981,buff!$K:$L,2,FALSE),"")),"")</f>
        <v/>
      </c>
      <c r="AX981" s="6" t="str">
        <f>_xlfn.IFNA(IF(IF($AK981=AX$5,VLOOKUP(AN981,buff!$K:$L,2,FALSE),"")=0,"",IF($AK981=AX$5,VLOOKUP(AN981,buff!$K:$L,2,FALSE),"")),"")</f>
        <v/>
      </c>
      <c r="AY981" s="6" t="str">
        <f>_xlfn.IFNA(IF(IF($AK981=AY$5,VLOOKUP(AO981,buff!$K:$L,2,FALSE),"")=0,"",IF($AK981=AY$5,VLOOKUP(AO981,buff!$K:$L,2,FALSE),"")),"")</f>
        <v/>
      </c>
      <c r="AZ981" s="6" t="str">
        <f>_xlfn.IFNA(IF(IF($AK981=AZ$5,VLOOKUP(AP981,buff!$K:$L,2,FALSE),"")=0,"",IF($AK981=AZ$5,VLOOKUP(AP981,buff!$K:$L,2,FALSE),"")),"")</f>
        <v/>
      </c>
      <c r="BA981" s="6" t="e">
        <f>VLOOKUP(AL981,buff!$K:$P,6,FALSE)</f>
        <v>#N/A</v>
      </c>
      <c r="BB981" s="6" t="e">
        <f>VLOOKUP(AM981,buff!$K:$P,6,FALSE)</f>
        <v>#N/A</v>
      </c>
      <c r="BC981" s="6" t="e">
        <f>VLOOKUP(AN981,buff!$K:$P,6,FALSE)</f>
        <v>#N/A</v>
      </c>
      <c r="BD981">
        <f t="shared" si="264"/>
        <v>0</v>
      </c>
      <c r="BE981">
        <f t="shared" si="265"/>
        <v>0</v>
      </c>
      <c r="BF981" s="22">
        <f t="shared" si="266"/>
        <v>101701</v>
      </c>
    </row>
    <row r="982" spans="1:58" x14ac:dyDescent="0.15">
      <c r="A982" t="str">
        <f t="shared" si="252"/>
        <v>珍妮芙主动技能1等级16</v>
      </c>
      <c r="B982" s="8">
        <f t="shared" si="253"/>
        <v>10170116</v>
      </c>
      <c r="C982" s="8" t="str">
        <f>VLOOKUP(G982,角色!A:B,2,FALSE)</f>
        <v>珍妮芙</v>
      </c>
      <c r="D982" s="8" t="str">
        <f t="shared" si="254"/>
        <v>主动技能1</v>
      </c>
      <c r="E982" s="8">
        <f t="shared" si="263"/>
        <v>16</v>
      </c>
      <c r="F982" s="8">
        <f t="shared" si="255"/>
        <v>1</v>
      </c>
      <c r="G982" s="8">
        <f t="shared" si="256"/>
        <v>17</v>
      </c>
      <c r="H982" s="4" t="s">
        <v>955</v>
      </c>
      <c r="I982" s="20" t="str">
        <f t="shared" si="257"/>
        <v>对敌方单体攻击，造成100%攻击力（+19292）点伤害。</v>
      </c>
      <c r="J982" s="20" t="s">
        <v>277</v>
      </c>
      <c r="K982" s="21" t="s">
        <v>102</v>
      </c>
      <c r="L982" s="20" t="s">
        <v>106</v>
      </c>
      <c r="M982" s="4"/>
      <c r="N982" s="4">
        <v>100</v>
      </c>
      <c r="O982" s="20">
        <f>VLOOKUP(L982,对应表!BK:BL,2,FALSE)</f>
        <v>0</v>
      </c>
      <c r="P982" s="25" t="str">
        <f>_xlfn.IFNA(VLOOKUP(G982,角色!V:AE,主动技能!F982+1,FALSE),"")</f>
        <v>|||</v>
      </c>
      <c r="Q982" s="25">
        <f>(VLOOKUP(G982,角色!V:AE,主动技能!F982+4,FALSE))</f>
        <v>1</v>
      </c>
      <c r="R982" s="25">
        <v>0</v>
      </c>
      <c r="S982" s="25">
        <v>0</v>
      </c>
      <c r="T982" s="6" t="str">
        <f t="shared" si="258"/>
        <v/>
      </c>
      <c r="U982" s="6" t="str">
        <f t="shared" si="259"/>
        <v/>
      </c>
      <c r="V982" s="19" t="str">
        <f>VLOOKUP(G982,角色!AW:BC,主动技能!F982+1,FALSE)</f>
        <v>skill_01</v>
      </c>
      <c r="Y982">
        <f t="shared" si="261"/>
        <v>0</v>
      </c>
      <c r="Z982" s="19">
        <f>IF(VLOOKUP(C982,角色!CC:CI,主动技能!F982*2,FALSE)=0,"",VLOOKUP(C982,角色!CC:CI,主动技能!F982*2,FALSE))</f>
        <v>100</v>
      </c>
      <c r="AA982" s="19">
        <f>IF(VLOOKUP(C982,角色!CC:CI,主动技能!F982*2+1,FALSE)=0,0,VLOOKUP(C982,角色!CC:CI,主动技能!F982*2+1,FALSE))</f>
        <v>10</v>
      </c>
      <c r="AB982" s="19">
        <f>IF(INT(VLOOKUP(E982,角色属性概况!I:M,3,FALSE)*AA982/100)=0,"",(INT(VLOOKUP(E982,角色属性概况!I:M,3,FALSE)*AA982/100)))</f>
        <v>19292</v>
      </c>
      <c r="AE982" s="25">
        <f>(VLOOKUP(G982,角色!V:AE,主动技能!F982+7,FALSE))</f>
        <v>1</v>
      </c>
      <c r="AF982" s="19">
        <f>VLOOKUP(F982,对应表!AY:BA,3,FALSE)</f>
        <v>0</v>
      </c>
      <c r="AG982" s="19">
        <f>VLOOKUP(F982,对应表!AY:BA,2,FALSE)</f>
        <v>0</v>
      </c>
      <c r="AH982" s="25" t="str">
        <f>VLOOKUP(F982,特效对应!F:G,2,FALSE)</f>
        <v>attack</v>
      </c>
      <c r="AJ982">
        <f t="shared" si="260"/>
        <v>16</v>
      </c>
      <c r="AQ982" s="6" t="str">
        <f>_xlfn.IFNA(IF(IF($AK982=AQ$5,VLOOKUP(AL982,buff!$K:$L,2,FALSE),"")=0,"",IF($AK982=AQ$5,VLOOKUP(AL982,buff!$K:$L,2,FALSE),"")),"")</f>
        <v/>
      </c>
      <c r="AR982" s="6" t="str">
        <f>_xlfn.IFNA(IF(IF($AK982=AR$5,VLOOKUP(AM982,buff!$K:$L,2,FALSE),"")=0,"",IF($AK982=AR$5,VLOOKUP(AM982,buff!$K:$L,2,FALSE),"")),"")</f>
        <v/>
      </c>
      <c r="AS982" s="6" t="str">
        <f>_xlfn.IFNA(IF(IF($AK982=AS$5,VLOOKUP(AN982,buff!$K:$L,2,FALSE),"")=0,"",IF($AK982=AS$5,VLOOKUP(AN982,buff!$K:$L,2,FALSE),"")),"")</f>
        <v/>
      </c>
      <c r="AT982" s="6" t="str">
        <f>_xlfn.IFNA(IF(IF($AK982=AT$5,VLOOKUP(AO982,buff!$K:$L,2,FALSE),"")=0,"",IF($AK982=AT$5,VLOOKUP(AO982,buff!$K:$L,2,FALSE),"")),"")</f>
        <v/>
      </c>
      <c r="AU982" s="6" t="str">
        <f>_xlfn.IFNA(IF(IF($AK982=AU$5,VLOOKUP(AP982,buff!$K:$L,2,FALSE),"")=0,"",IF($AK982=AU$5,VLOOKUP(AP982,buff!$K:$L,2,FALSE),"")),"")</f>
        <v/>
      </c>
      <c r="AV982" s="6" t="str">
        <f>_xlfn.IFNA(IF(IF($AK982=AV$5,VLOOKUP(AL982,buff!$K:$L,2,FALSE),"")=0,"",IF($AK982=AV$5,VLOOKUP(AL982,buff!$K:$L,2,FALSE),"")),"")</f>
        <v/>
      </c>
      <c r="AW982" s="6" t="str">
        <f>_xlfn.IFNA(IF(IF($AK982=AW$5,VLOOKUP(AM982,buff!$K:$L,2,FALSE),"")=0,"",IF($AK982=AW$5,VLOOKUP(AM982,buff!$K:$L,2,FALSE),"")),"")</f>
        <v/>
      </c>
      <c r="AX982" s="6" t="str">
        <f>_xlfn.IFNA(IF(IF($AK982=AX$5,VLOOKUP(AN982,buff!$K:$L,2,FALSE),"")=0,"",IF($AK982=AX$5,VLOOKUP(AN982,buff!$K:$L,2,FALSE),"")),"")</f>
        <v/>
      </c>
      <c r="AY982" s="6" t="str">
        <f>_xlfn.IFNA(IF(IF($AK982=AY$5,VLOOKUP(AO982,buff!$K:$L,2,FALSE),"")=0,"",IF($AK982=AY$5,VLOOKUP(AO982,buff!$K:$L,2,FALSE),"")),"")</f>
        <v/>
      </c>
      <c r="AZ982" s="6" t="str">
        <f>_xlfn.IFNA(IF(IF($AK982=AZ$5,VLOOKUP(AP982,buff!$K:$L,2,FALSE),"")=0,"",IF($AK982=AZ$5,VLOOKUP(AP982,buff!$K:$L,2,FALSE),"")),"")</f>
        <v/>
      </c>
      <c r="BA982" s="6" t="e">
        <f>VLOOKUP(AL982,buff!$K:$P,6,FALSE)</f>
        <v>#N/A</v>
      </c>
      <c r="BB982" s="6" t="e">
        <f>VLOOKUP(AM982,buff!$K:$P,6,FALSE)</f>
        <v>#N/A</v>
      </c>
      <c r="BC982" s="6" t="e">
        <f>VLOOKUP(AN982,buff!$K:$P,6,FALSE)</f>
        <v>#N/A</v>
      </c>
      <c r="BD982">
        <f t="shared" si="264"/>
        <v>0</v>
      </c>
      <c r="BE982">
        <f t="shared" si="265"/>
        <v>0</v>
      </c>
      <c r="BF982" s="22">
        <f t="shared" si="266"/>
        <v>101701</v>
      </c>
    </row>
    <row r="983" spans="1:58" x14ac:dyDescent="0.15">
      <c r="A983" t="str">
        <f t="shared" si="252"/>
        <v>珍妮芙主动技能1等级17</v>
      </c>
      <c r="B983" s="8">
        <f t="shared" si="253"/>
        <v>10170117</v>
      </c>
      <c r="C983" s="8" t="str">
        <f>VLOOKUP(G983,角色!A:B,2,FALSE)</f>
        <v>珍妮芙</v>
      </c>
      <c r="D983" s="8" t="str">
        <f t="shared" si="254"/>
        <v>主动技能1</v>
      </c>
      <c r="E983" s="8">
        <f t="shared" si="263"/>
        <v>17</v>
      </c>
      <c r="F983" s="8">
        <f t="shared" si="255"/>
        <v>1</v>
      </c>
      <c r="G983" s="8">
        <f t="shared" si="256"/>
        <v>17</v>
      </c>
      <c r="H983" s="4" t="s">
        <v>955</v>
      </c>
      <c r="I983" s="20" t="str">
        <f t="shared" si="257"/>
        <v>对敌方单体攻击，造成100%攻击力（+27333）点伤害。</v>
      </c>
      <c r="J983" s="20" t="s">
        <v>277</v>
      </c>
      <c r="K983" s="21" t="s">
        <v>102</v>
      </c>
      <c r="L983" s="20" t="s">
        <v>106</v>
      </c>
      <c r="M983" s="4"/>
      <c r="N983" s="4">
        <v>100</v>
      </c>
      <c r="O983" s="20">
        <f>VLOOKUP(L983,对应表!BK:BL,2,FALSE)</f>
        <v>0</v>
      </c>
      <c r="P983" s="25" t="str">
        <f>_xlfn.IFNA(VLOOKUP(G983,角色!V:AE,主动技能!F983+1,FALSE),"")</f>
        <v>|||</v>
      </c>
      <c r="Q983" s="25">
        <f>(VLOOKUP(G983,角色!V:AE,主动技能!F983+4,FALSE))</f>
        <v>1</v>
      </c>
      <c r="R983" s="25">
        <v>0</v>
      </c>
      <c r="S983" s="25">
        <v>0</v>
      </c>
      <c r="T983" s="6" t="str">
        <f t="shared" si="258"/>
        <v/>
      </c>
      <c r="U983" s="6" t="str">
        <f t="shared" si="259"/>
        <v/>
      </c>
      <c r="V983" s="19" t="str">
        <f>VLOOKUP(G983,角色!AW:BC,主动技能!F983+1,FALSE)</f>
        <v>skill_01</v>
      </c>
      <c r="Y983">
        <f t="shared" si="261"/>
        <v>0</v>
      </c>
      <c r="Z983" s="19">
        <f>IF(VLOOKUP(C983,角色!CC:CI,主动技能!F983*2,FALSE)=0,"",VLOOKUP(C983,角色!CC:CI,主动技能!F983*2,FALSE))</f>
        <v>100</v>
      </c>
      <c r="AA983" s="19">
        <f>IF(VLOOKUP(C983,角色!CC:CI,主动技能!F983*2+1,FALSE)=0,0,VLOOKUP(C983,角色!CC:CI,主动技能!F983*2+1,FALSE))</f>
        <v>10</v>
      </c>
      <c r="AB983" s="19">
        <f>IF(INT(VLOOKUP(E983,角色属性概况!I:M,3,FALSE)*AA983/100)=0,"",(INT(VLOOKUP(E983,角色属性概况!I:M,3,FALSE)*AA983/100)))</f>
        <v>27333</v>
      </c>
      <c r="AE983" s="25">
        <f>(VLOOKUP(G983,角色!V:AE,主动技能!F983+7,FALSE))</f>
        <v>1</v>
      </c>
      <c r="AF983" s="19">
        <f>VLOOKUP(F983,对应表!AY:BA,3,FALSE)</f>
        <v>0</v>
      </c>
      <c r="AG983" s="19">
        <f>VLOOKUP(F983,对应表!AY:BA,2,FALSE)</f>
        <v>0</v>
      </c>
      <c r="AH983" s="25" t="str">
        <f>VLOOKUP(F983,特效对应!F:G,2,FALSE)</f>
        <v>attack</v>
      </c>
      <c r="AJ983">
        <f t="shared" si="260"/>
        <v>17</v>
      </c>
      <c r="AQ983" s="6" t="str">
        <f>_xlfn.IFNA(IF(IF($AK983=AQ$5,VLOOKUP(AL983,buff!$K:$L,2,FALSE),"")=0,"",IF($AK983=AQ$5,VLOOKUP(AL983,buff!$K:$L,2,FALSE),"")),"")</f>
        <v/>
      </c>
      <c r="AR983" s="6" t="str">
        <f>_xlfn.IFNA(IF(IF($AK983=AR$5,VLOOKUP(AM983,buff!$K:$L,2,FALSE),"")=0,"",IF($AK983=AR$5,VLOOKUP(AM983,buff!$K:$L,2,FALSE),"")),"")</f>
        <v/>
      </c>
      <c r="AS983" s="6" t="str">
        <f>_xlfn.IFNA(IF(IF($AK983=AS$5,VLOOKUP(AN983,buff!$K:$L,2,FALSE),"")=0,"",IF($AK983=AS$5,VLOOKUP(AN983,buff!$K:$L,2,FALSE),"")),"")</f>
        <v/>
      </c>
      <c r="AT983" s="6" t="str">
        <f>_xlfn.IFNA(IF(IF($AK983=AT$5,VLOOKUP(AO983,buff!$K:$L,2,FALSE),"")=0,"",IF($AK983=AT$5,VLOOKUP(AO983,buff!$K:$L,2,FALSE),"")),"")</f>
        <v/>
      </c>
      <c r="AU983" s="6" t="str">
        <f>_xlfn.IFNA(IF(IF($AK983=AU$5,VLOOKUP(AP983,buff!$K:$L,2,FALSE),"")=0,"",IF($AK983=AU$5,VLOOKUP(AP983,buff!$K:$L,2,FALSE),"")),"")</f>
        <v/>
      </c>
      <c r="AV983" s="6" t="str">
        <f>_xlfn.IFNA(IF(IF($AK983=AV$5,VLOOKUP(AL983,buff!$K:$L,2,FALSE),"")=0,"",IF($AK983=AV$5,VLOOKUP(AL983,buff!$K:$L,2,FALSE),"")),"")</f>
        <v/>
      </c>
      <c r="AW983" s="6" t="str">
        <f>_xlfn.IFNA(IF(IF($AK983=AW$5,VLOOKUP(AM983,buff!$K:$L,2,FALSE),"")=0,"",IF($AK983=AW$5,VLOOKUP(AM983,buff!$K:$L,2,FALSE),"")),"")</f>
        <v/>
      </c>
      <c r="AX983" s="6" t="str">
        <f>_xlfn.IFNA(IF(IF($AK983=AX$5,VLOOKUP(AN983,buff!$K:$L,2,FALSE),"")=0,"",IF($AK983=AX$5,VLOOKUP(AN983,buff!$K:$L,2,FALSE),"")),"")</f>
        <v/>
      </c>
      <c r="AY983" s="6" t="str">
        <f>_xlfn.IFNA(IF(IF($AK983=AY$5,VLOOKUP(AO983,buff!$K:$L,2,FALSE),"")=0,"",IF($AK983=AY$5,VLOOKUP(AO983,buff!$K:$L,2,FALSE),"")),"")</f>
        <v/>
      </c>
      <c r="AZ983" s="6" t="str">
        <f>_xlfn.IFNA(IF(IF($AK983=AZ$5,VLOOKUP(AP983,buff!$K:$L,2,FALSE),"")=0,"",IF($AK983=AZ$5,VLOOKUP(AP983,buff!$K:$L,2,FALSE),"")),"")</f>
        <v/>
      </c>
      <c r="BA983" s="6" t="e">
        <f>VLOOKUP(AL983,buff!$K:$P,6,FALSE)</f>
        <v>#N/A</v>
      </c>
      <c r="BB983" s="6" t="e">
        <f>VLOOKUP(AM983,buff!$K:$P,6,FALSE)</f>
        <v>#N/A</v>
      </c>
      <c r="BC983" s="6" t="e">
        <f>VLOOKUP(AN983,buff!$K:$P,6,FALSE)</f>
        <v>#N/A</v>
      </c>
      <c r="BD983">
        <f t="shared" si="264"/>
        <v>0</v>
      </c>
      <c r="BE983">
        <f t="shared" si="265"/>
        <v>0</v>
      </c>
      <c r="BF983" s="22">
        <f t="shared" si="266"/>
        <v>101701</v>
      </c>
    </row>
    <row r="984" spans="1:58" x14ac:dyDescent="0.15">
      <c r="A984" t="str">
        <f t="shared" si="252"/>
        <v>珍妮芙主动技能1等级18</v>
      </c>
      <c r="B984" s="8">
        <f t="shared" si="253"/>
        <v>10170118</v>
      </c>
      <c r="C984" s="8" t="str">
        <f>VLOOKUP(G984,角色!A:B,2,FALSE)</f>
        <v>珍妮芙</v>
      </c>
      <c r="D984" s="8" t="str">
        <f t="shared" si="254"/>
        <v>主动技能1</v>
      </c>
      <c r="E984" s="8">
        <f t="shared" si="263"/>
        <v>18</v>
      </c>
      <c r="F984" s="8">
        <f t="shared" si="255"/>
        <v>1</v>
      </c>
      <c r="G984" s="8">
        <f t="shared" si="256"/>
        <v>17</v>
      </c>
      <c r="H984" s="4" t="s">
        <v>955</v>
      </c>
      <c r="I984" s="20" t="str">
        <f t="shared" si="257"/>
        <v>对敌方单体攻击，造成100%攻击力（+38716）点伤害。</v>
      </c>
      <c r="J984" s="20" t="s">
        <v>277</v>
      </c>
      <c r="K984" s="21" t="s">
        <v>102</v>
      </c>
      <c r="L984" s="20" t="s">
        <v>106</v>
      </c>
      <c r="M984" s="4"/>
      <c r="N984" s="4">
        <v>100</v>
      </c>
      <c r="O984" s="20">
        <f>VLOOKUP(L984,对应表!BK:BL,2,FALSE)</f>
        <v>0</v>
      </c>
      <c r="P984" s="25" t="str">
        <f>_xlfn.IFNA(VLOOKUP(G984,角色!V:AE,主动技能!F984+1,FALSE),"")</f>
        <v>|||</v>
      </c>
      <c r="Q984" s="25">
        <f>(VLOOKUP(G984,角色!V:AE,主动技能!F984+4,FALSE))</f>
        <v>1</v>
      </c>
      <c r="R984" s="25">
        <v>0</v>
      </c>
      <c r="S984" s="25">
        <v>0</v>
      </c>
      <c r="T984" s="6" t="str">
        <f t="shared" si="258"/>
        <v/>
      </c>
      <c r="U984" s="6" t="str">
        <f t="shared" si="259"/>
        <v/>
      </c>
      <c r="V984" s="19" t="str">
        <f>VLOOKUP(G984,角色!AW:BC,主动技能!F984+1,FALSE)</f>
        <v>skill_01</v>
      </c>
      <c r="Y984">
        <f t="shared" si="261"/>
        <v>0</v>
      </c>
      <c r="Z984" s="19">
        <f>IF(VLOOKUP(C984,角色!CC:CI,主动技能!F984*2,FALSE)=0,"",VLOOKUP(C984,角色!CC:CI,主动技能!F984*2,FALSE))</f>
        <v>100</v>
      </c>
      <c r="AA984" s="19">
        <f>IF(VLOOKUP(C984,角色!CC:CI,主动技能!F984*2+1,FALSE)=0,0,VLOOKUP(C984,角色!CC:CI,主动技能!F984*2+1,FALSE))</f>
        <v>10</v>
      </c>
      <c r="AB984" s="19">
        <f>IF(INT(VLOOKUP(E984,角色属性概况!I:M,3,FALSE)*AA984/100)=0,"",(INT(VLOOKUP(E984,角色属性概况!I:M,3,FALSE)*AA984/100)))</f>
        <v>38716</v>
      </c>
      <c r="AE984" s="25">
        <f>(VLOOKUP(G984,角色!V:AE,主动技能!F984+7,FALSE))</f>
        <v>1</v>
      </c>
      <c r="AF984" s="19">
        <f>VLOOKUP(F984,对应表!AY:BA,3,FALSE)</f>
        <v>0</v>
      </c>
      <c r="AG984" s="19">
        <f>VLOOKUP(F984,对应表!AY:BA,2,FALSE)</f>
        <v>0</v>
      </c>
      <c r="AH984" s="25" t="str">
        <f>VLOOKUP(F984,特效对应!F:G,2,FALSE)</f>
        <v>attack</v>
      </c>
      <c r="AJ984">
        <f t="shared" si="260"/>
        <v>18</v>
      </c>
      <c r="AQ984" s="6" t="str">
        <f>_xlfn.IFNA(IF(IF($AK984=AQ$5,VLOOKUP(AL984,buff!$K:$L,2,FALSE),"")=0,"",IF($AK984=AQ$5,VLOOKUP(AL984,buff!$K:$L,2,FALSE),"")),"")</f>
        <v/>
      </c>
      <c r="AR984" s="6" t="str">
        <f>_xlfn.IFNA(IF(IF($AK984=AR$5,VLOOKUP(AM984,buff!$K:$L,2,FALSE),"")=0,"",IF($AK984=AR$5,VLOOKUP(AM984,buff!$K:$L,2,FALSE),"")),"")</f>
        <v/>
      </c>
      <c r="AS984" s="6" t="str">
        <f>_xlfn.IFNA(IF(IF($AK984=AS$5,VLOOKUP(AN984,buff!$K:$L,2,FALSE),"")=0,"",IF($AK984=AS$5,VLOOKUP(AN984,buff!$K:$L,2,FALSE),"")),"")</f>
        <v/>
      </c>
      <c r="AT984" s="6" t="str">
        <f>_xlfn.IFNA(IF(IF($AK984=AT$5,VLOOKUP(AO984,buff!$K:$L,2,FALSE),"")=0,"",IF($AK984=AT$5,VLOOKUP(AO984,buff!$K:$L,2,FALSE),"")),"")</f>
        <v/>
      </c>
      <c r="AU984" s="6" t="str">
        <f>_xlfn.IFNA(IF(IF($AK984=AU$5,VLOOKUP(AP984,buff!$K:$L,2,FALSE),"")=0,"",IF($AK984=AU$5,VLOOKUP(AP984,buff!$K:$L,2,FALSE),"")),"")</f>
        <v/>
      </c>
      <c r="AV984" s="6" t="str">
        <f>_xlfn.IFNA(IF(IF($AK984=AV$5,VLOOKUP(AL984,buff!$K:$L,2,FALSE),"")=0,"",IF($AK984=AV$5,VLOOKUP(AL984,buff!$K:$L,2,FALSE),"")),"")</f>
        <v/>
      </c>
      <c r="AW984" s="6" t="str">
        <f>_xlfn.IFNA(IF(IF($AK984=AW$5,VLOOKUP(AM984,buff!$K:$L,2,FALSE),"")=0,"",IF($AK984=AW$5,VLOOKUP(AM984,buff!$K:$L,2,FALSE),"")),"")</f>
        <v/>
      </c>
      <c r="AX984" s="6" t="str">
        <f>_xlfn.IFNA(IF(IF($AK984=AX$5,VLOOKUP(AN984,buff!$K:$L,2,FALSE),"")=0,"",IF($AK984=AX$5,VLOOKUP(AN984,buff!$K:$L,2,FALSE),"")),"")</f>
        <v/>
      </c>
      <c r="AY984" s="6" t="str">
        <f>_xlfn.IFNA(IF(IF($AK984=AY$5,VLOOKUP(AO984,buff!$K:$L,2,FALSE),"")=0,"",IF($AK984=AY$5,VLOOKUP(AO984,buff!$K:$L,2,FALSE),"")),"")</f>
        <v/>
      </c>
      <c r="AZ984" s="6" t="str">
        <f>_xlfn.IFNA(IF(IF($AK984=AZ$5,VLOOKUP(AP984,buff!$K:$L,2,FALSE),"")=0,"",IF($AK984=AZ$5,VLOOKUP(AP984,buff!$K:$L,2,FALSE),"")),"")</f>
        <v/>
      </c>
      <c r="BA984" s="6" t="e">
        <f>VLOOKUP(AL984,buff!$K:$P,6,FALSE)</f>
        <v>#N/A</v>
      </c>
      <c r="BB984" s="6" t="e">
        <f>VLOOKUP(AM984,buff!$K:$P,6,FALSE)</f>
        <v>#N/A</v>
      </c>
      <c r="BC984" s="6" t="e">
        <f>VLOOKUP(AN984,buff!$K:$P,6,FALSE)</f>
        <v>#N/A</v>
      </c>
      <c r="BD984">
        <f t="shared" si="264"/>
        <v>0</v>
      </c>
      <c r="BE984">
        <f t="shared" si="265"/>
        <v>0</v>
      </c>
      <c r="BF984" s="22">
        <f t="shared" si="266"/>
        <v>101701</v>
      </c>
    </row>
    <row r="985" spans="1:58" x14ac:dyDescent="0.15">
      <c r="A985" t="str">
        <f t="shared" si="252"/>
        <v>珍妮芙主动技能1等级19</v>
      </c>
      <c r="B985" s="8">
        <f t="shared" si="253"/>
        <v>10170119</v>
      </c>
      <c r="C985" s="8" t="str">
        <f>VLOOKUP(G985,角色!A:B,2,FALSE)</f>
        <v>珍妮芙</v>
      </c>
      <c r="D985" s="8" t="str">
        <f t="shared" si="254"/>
        <v>主动技能1</v>
      </c>
      <c r="E985" s="8">
        <f t="shared" si="263"/>
        <v>19</v>
      </c>
      <c r="F985" s="8">
        <f t="shared" si="255"/>
        <v>1</v>
      </c>
      <c r="G985" s="8">
        <f t="shared" si="256"/>
        <v>17</v>
      </c>
      <c r="H985" s="4" t="s">
        <v>955</v>
      </c>
      <c r="I985" s="20" t="str">
        <f t="shared" si="257"/>
        <v>对敌方单体攻击，造成100%攻击力（+54831）点伤害。</v>
      </c>
      <c r="J985" s="20" t="s">
        <v>277</v>
      </c>
      <c r="K985" s="21" t="s">
        <v>102</v>
      </c>
      <c r="L985" s="20" t="s">
        <v>106</v>
      </c>
      <c r="M985" s="4"/>
      <c r="N985" s="4">
        <v>100</v>
      </c>
      <c r="O985" s="20">
        <f>VLOOKUP(L985,对应表!BK:BL,2,FALSE)</f>
        <v>0</v>
      </c>
      <c r="P985" s="25" t="str">
        <f>_xlfn.IFNA(VLOOKUP(G985,角色!V:AE,主动技能!F985+1,FALSE),"")</f>
        <v>|||</v>
      </c>
      <c r="Q985" s="25">
        <f>(VLOOKUP(G985,角色!V:AE,主动技能!F985+4,FALSE))</f>
        <v>1</v>
      </c>
      <c r="R985" s="25">
        <v>0</v>
      </c>
      <c r="S985" s="25">
        <v>0</v>
      </c>
      <c r="T985" s="6" t="str">
        <f t="shared" si="258"/>
        <v/>
      </c>
      <c r="U985" s="6" t="str">
        <f t="shared" si="259"/>
        <v/>
      </c>
      <c r="V985" s="19" t="str">
        <f>VLOOKUP(G985,角色!AW:BC,主动技能!F985+1,FALSE)</f>
        <v>skill_01</v>
      </c>
      <c r="Y985">
        <f t="shared" si="261"/>
        <v>0</v>
      </c>
      <c r="Z985" s="19">
        <f>IF(VLOOKUP(C985,角色!CC:CI,主动技能!F985*2,FALSE)=0,"",VLOOKUP(C985,角色!CC:CI,主动技能!F985*2,FALSE))</f>
        <v>100</v>
      </c>
      <c r="AA985" s="19">
        <f>IF(VLOOKUP(C985,角色!CC:CI,主动技能!F985*2+1,FALSE)=0,0,VLOOKUP(C985,角色!CC:CI,主动技能!F985*2+1,FALSE))</f>
        <v>10</v>
      </c>
      <c r="AB985" s="19">
        <f>IF(INT(VLOOKUP(E985,角色属性概况!I:M,3,FALSE)*AA985/100)=0,"",(INT(VLOOKUP(E985,角色属性概况!I:M,3,FALSE)*AA985/100)))</f>
        <v>54831</v>
      </c>
      <c r="AE985" s="25">
        <f>(VLOOKUP(G985,角色!V:AE,主动技能!F985+7,FALSE))</f>
        <v>1</v>
      </c>
      <c r="AF985" s="19">
        <f>VLOOKUP(F985,对应表!AY:BA,3,FALSE)</f>
        <v>0</v>
      </c>
      <c r="AG985" s="19">
        <f>VLOOKUP(F985,对应表!AY:BA,2,FALSE)</f>
        <v>0</v>
      </c>
      <c r="AH985" s="25" t="str">
        <f>VLOOKUP(F985,特效对应!F:G,2,FALSE)</f>
        <v>attack</v>
      </c>
      <c r="AJ985">
        <f t="shared" si="260"/>
        <v>19</v>
      </c>
      <c r="AQ985" s="6" t="str">
        <f>_xlfn.IFNA(IF(IF($AK985=AQ$5,VLOOKUP(AL985,buff!$K:$L,2,FALSE),"")=0,"",IF($AK985=AQ$5,VLOOKUP(AL985,buff!$K:$L,2,FALSE),"")),"")</f>
        <v/>
      </c>
      <c r="AR985" s="6" t="str">
        <f>_xlfn.IFNA(IF(IF($AK985=AR$5,VLOOKUP(AM985,buff!$K:$L,2,FALSE),"")=0,"",IF($AK985=AR$5,VLOOKUP(AM985,buff!$K:$L,2,FALSE),"")),"")</f>
        <v/>
      </c>
      <c r="AS985" s="6" t="str">
        <f>_xlfn.IFNA(IF(IF($AK985=AS$5,VLOOKUP(AN985,buff!$K:$L,2,FALSE),"")=0,"",IF($AK985=AS$5,VLOOKUP(AN985,buff!$K:$L,2,FALSE),"")),"")</f>
        <v/>
      </c>
      <c r="AT985" s="6" t="str">
        <f>_xlfn.IFNA(IF(IF($AK985=AT$5,VLOOKUP(AO985,buff!$K:$L,2,FALSE),"")=0,"",IF($AK985=AT$5,VLOOKUP(AO985,buff!$K:$L,2,FALSE),"")),"")</f>
        <v/>
      </c>
      <c r="AU985" s="6" t="str">
        <f>_xlfn.IFNA(IF(IF($AK985=AU$5,VLOOKUP(AP985,buff!$K:$L,2,FALSE),"")=0,"",IF($AK985=AU$5,VLOOKUP(AP985,buff!$K:$L,2,FALSE),"")),"")</f>
        <v/>
      </c>
      <c r="AV985" s="6" t="str">
        <f>_xlfn.IFNA(IF(IF($AK985=AV$5,VLOOKUP(AL985,buff!$K:$L,2,FALSE),"")=0,"",IF($AK985=AV$5,VLOOKUP(AL985,buff!$K:$L,2,FALSE),"")),"")</f>
        <v/>
      </c>
      <c r="AW985" s="6" t="str">
        <f>_xlfn.IFNA(IF(IF($AK985=AW$5,VLOOKUP(AM985,buff!$K:$L,2,FALSE),"")=0,"",IF($AK985=AW$5,VLOOKUP(AM985,buff!$K:$L,2,FALSE),"")),"")</f>
        <v/>
      </c>
      <c r="AX985" s="6" t="str">
        <f>_xlfn.IFNA(IF(IF($AK985=AX$5,VLOOKUP(AN985,buff!$K:$L,2,FALSE),"")=0,"",IF($AK985=AX$5,VLOOKUP(AN985,buff!$K:$L,2,FALSE),"")),"")</f>
        <v/>
      </c>
      <c r="AY985" s="6" t="str">
        <f>_xlfn.IFNA(IF(IF($AK985=AY$5,VLOOKUP(AO985,buff!$K:$L,2,FALSE),"")=0,"",IF($AK985=AY$5,VLOOKUP(AO985,buff!$K:$L,2,FALSE),"")),"")</f>
        <v/>
      </c>
      <c r="AZ985" s="6" t="str">
        <f>_xlfn.IFNA(IF(IF($AK985=AZ$5,VLOOKUP(AP985,buff!$K:$L,2,FALSE),"")=0,"",IF($AK985=AZ$5,VLOOKUP(AP985,buff!$K:$L,2,FALSE),"")),"")</f>
        <v/>
      </c>
      <c r="BA985" s="6" t="e">
        <f>VLOOKUP(AL985,buff!$K:$P,6,FALSE)</f>
        <v>#N/A</v>
      </c>
      <c r="BB985" s="6" t="e">
        <f>VLOOKUP(AM985,buff!$K:$P,6,FALSE)</f>
        <v>#N/A</v>
      </c>
      <c r="BC985" s="6" t="e">
        <f>VLOOKUP(AN985,buff!$K:$P,6,FALSE)</f>
        <v>#N/A</v>
      </c>
      <c r="BD985">
        <f t="shared" si="264"/>
        <v>0</v>
      </c>
      <c r="BE985">
        <f t="shared" si="265"/>
        <v>0</v>
      </c>
      <c r="BF985" s="22">
        <f t="shared" si="266"/>
        <v>101701</v>
      </c>
    </row>
    <row r="986" spans="1:58" x14ac:dyDescent="0.15">
      <c r="A986" t="str">
        <f t="shared" si="252"/>
        <v>珍妮芙主动技能1等级20</v>
      </c>
      <c r="B986" s="8">
        <f t="shared" si="253"/>
        <v>10170120</v>
      </c>
      <c r="C986" s="8" t="str">
        <f>VLOOKUP(G986,角色!A:B,2,FALSE)</f>
        <v>珍妮芙</v>
      </c>
      <c r="D986" s="8" t="str">
        <f t="shared" si="254"/>
        <v>主动技能1</v>
      </c>
      <c r="E986" s="8">
        <f t="shared" si="263"/>
        <v>20</v>
      </c>
      <c r="F986" s="8">
        <f t="shared" si="255"/>
        <v>1</v>
      </c>
      <c r="G986" s="8">
        <f t="shared" si="256"/>
        <v>17</v>
      </c>
      <c r="H986" s="4" t="s">
        <v>955</v>
      </c>
      <c r="I986" s="20" t="str">
        <f t="shared" si="257"/>
        <v>对敌方单体攻击，造成100%攻击力（+77646）点伤害。</v>
      </c>
      <c r="J986" s="20" t="s">
        <v>277</v>
      </c>
      <c r="K986" s="21" t="s">
        <v>102</v>
      </c>
      <c r="L986" s="20" t="s">
        <v>106</v>
      </c>
      <c r="M986" s="4"/>
      <c r="N986" s="4">
        <v>100</v>
      </c>
      <c r="O986" s="20">
        <f>VLOOKUP(L986,对应表!BK:BL,2,FALSE)</f>
        <v>0</v>
      </c>
      <c r="P986" s="25" t="str">
        <f>_xlfn.IFNA(VLOOKUP(G986,角色!V:AE,主动技能!F986+1,FALSE),"")</f>
        <v>|||</v>
      </c>
      <c r="Q986" s="25">
        <f>(VLOOKUP(G986,角色!V:AE,主动技能!F986+4,FALSE))</f>
        <v>1</v>
      </c>
      <c r="R986" s="25">
        <v>0</v>
      </c>
      <c r="S986" s="25">
        <v>0</v>
      </c>
      <c r="T986" s="6" t="str">
        <f t="shared" si="258"/>
        <v/>
      </c>
      <c r="U986" s="6" t="str">
        <f t="shared" si="259"/>
        <v/>
      </c>
      <c r="V986" s="19" t="str">
        <f>VLOOKUP(G986,角色!AW:BC,主动技能!F986+1,FALSE)</f>
        <v>skill_01</v>
      </c>
      <c r="Y986">
        <f t="shared" si="261"/>
        <v>0</v>
      </c>
      <c r="Z986" s="19">
        <f>IF(VLOOKUP(C986,角色!CC:CI,主动技能!F986*2,FALSE)=0,"",VLOOKUP(C986,角色!CC:CI,主动技能!F986*2,FALSE))</f>
        <v>100</v>
      </c>
      <c r="AA986" s="19">
        <f>IF(VLOOKUP(C986,角色!CC:CI,主动技能!F986*2+1,FALSE)=0,0,VLOOKUP(C986,角色!CC:CI,主动技能!F986*2+1,FALSE))</f>
        <v>10</v>
      </c>
      <c r="AB986" s="19">
        <f>IF(INT(VLOOKUP(E986,角色属性概况!I:M,3,FALSE)*AA986/100)=0,"",(INT(VLOOKUP(E986,角色属性概况!I:M,3,FALSE)*AA986/100)))</f>
        <v>77646</v>
      </c>
      <c r="AE986" s="25">
        <f>(VLOOKUP(G986,角色!V:AE,主动技能!F986+7,FALSE))</f>
        <v>1</v>
      </c>
      <c r="AF986" s="19">
        <f>VLOOKUP(F986,对应表!AY:BA,3,FALSE)</f>
        <v>0</v>
      </c>
      <c r="AG986" s="19">
        <f>VLOOKUP(F986,对应表!AY:BA,2,FALSE)</f>
        <v>0</v>
      </c>
      <c r="AH986" s="25" t="str">
        <f>VLOOKUP(F986,特效对应!F:G,2,FALSE)</f>
        <v>attack</v>
      </c>
      <c r="AJ986">
        <f t="shared" si="260"/>
        <v>20</v>
      </c>
      <c r="AQ986" s="6" t="str">
        <f>_xlfn.IFNA(IF(IF($AK986=AQ$5,VLOOKUP(AL986,buff!$K:$L,2,FALSE),"")=0,"",IF($AK986=AQ$5,VLOOKUP(AL986,buff!$K:$L,2,FALSE),"")),"")</f>
        <v/>
      </c>
      <c r="AR986" s="6" t="str">
        <f>_xlfn.IFNA(IF(IF($AK986=AR$5,VLOOKUP(AM986,buff!$K:$L,2,FALSE),"")=0,"",IF($AK986=AR$5,VLOOKUP(AM986,buff!$K:$L,2,FALSE),"")),"")</f>
        <v/>
      </c>
      <c r="AS986" s="6" t="str">
        <f>_xlfn.IFNA(IF(IF($AK986=AS$5,VLOOKUP(AN986,buff!$K:$L,2,FALSE),"")=0,"",IF($AK986=AS$5,VLOOKUP(AN986,buff!$K:$L,2,FALSE),"")),"")</f>
        <v/>
      </c>
      <c r="AT986" s="6" t="str">
        <f>_xlfn.IFNA(IF(IF($AK986=AT$5,VLOOKUP(AO986,buff!$K:$L,2,FALSE),"")=0,"",IF($AK986=AT$5,VLOOKUP(AO986,buff!$K:$L,2,FALSE),"")),"")</f>
        <v/>
      </c>
      <c r="AU986" s="6" t="str">
        <f>_xlfn.IFNA(IF(IF($AK986=AU$5,VLOOKUP(AP986,buff!$K:$L,2,FALSE),"")=0,"",IF($AK986=AU$5,VLOOKUP(AP986,buff!$K:$L,2,FALSE),"")),"")</f>
        <v/>
      </c>
      <c r="AV986" s="6" t="str">
        <f>_xlfn.IFNA(IF(IF($AK986=AV$5,VLOOKUP(AL986,buff!$K:$L,2,FALSE),"")=0,"",IF($AK986=AV$5,VLOOKUP(AL986,buff!$K:$L,2,FALSE),"")),"")</f>
        <v/>
      </c>
      <c r="AW986" s="6" t="str">
        <f>_xlfn.IFNA(IF(IF($AK986=AW$5,VLOOKUP(AM986,buff!$K:$L,2,FALSE),"")=0,"",IF($AK986=AW$5,VLOOKUP(AM986,buff!$K:$L,2,FALSE),"")),"")</f>
        <v/>
      </c>
      <c r="AX986" s="6" t="str">
        <f>_xlfn.IFNA(IF(IF($AK986=AX$5,VLOOKUP(AN986,buff!$K:$L,2,FALSE),"")=0,"",IF($AK986=AX$5,VLOOKUP(AN986,buff!$K:$L,2,FALSE),"")),"")</f>
        <v/>
      </c>
      <c r="AY986" s="6" t="str">
        <f>_xlfn.IFNA(IF(IF($AK986=AY$5,VLOOKUP(AO986,buff!$K:$L,2,FALSE),"")=0,"",IF($AK986=AY$5,VLOOKUP(AO986,buff!$K:$L,2,FALSE),"")),"")</f>
        <v/>
      </c>
      <c r="AZ986" s="6" t="str">
        <f>_xlfn.IFNA(IF(IF($AK986=AZ$5,VLOOKUP(AP986,buff!$K:$L,2,FALSE),"")=0,"",IF($AK986=AZ$5,VLOOKUP(AP986,buff!$K:$L,2,FALSE),"")),"")</f>
        <v/>
      </c>
      <c r="BA986" s="6" t="e">
        <f>VLOOKUP(AL986,buff!$K:$P,6,FALSE)</f>
        <v>#N/A</v>
      </c>
      <c r="BB986" s="6" t="e">
        <f>VLOOKUP(AM986,buff!$K:$P,6,FALSE)</f>
        <v>#N/A</v>
      </c>
      <c r="BC986" s="6" t="e">
        <f>VLOOKUP(AN986,buff!$K:$P,6,FALSE)</f>
        <v>#N/A</v>
      </c>
      <c r="BD986">
        <f t="shared" si="264"/>
        <v>0</v>
      </c>
      <c r="BE986">
        <f t="shared" si="265"/>
        <v>0</v>
      </c>
      <c r="BF986" s="22">
        <f t="shared" si="266"/>
        <v>101701</v>
      </c>
    </row>
    <row r="987" spans="1:58" x14ac:dyDescent="0.15">
      <c r="A987" t="str">
        <f t="shared" si="252"/>
        <v>珍妮芙主动技能2等级1</v>
      </c>
      <c r="B987" s="8">
        <f t="shared" si="253"/>
        <v>10170201</v>
      </c>
      <c r="C987" s="8" t="str">
        <f>VLOOKUP(G987,角色!A:B,2,FALSE)</f>
        <v>珍妮芙</v>
      </c>
      <c r="D987" s="8" t="str">
        <f t="shared" si="254"/>
        <v>主动技能2</v>
      </c>
      <c r="E987" s="8">
        <f t="shared" si="263"/>
        <v>1</v>
      </c>
      <c r="F987" s="8">
        <f t="shared" si="255"/>
        <v>2</v>
      </c>
      <c r="G987" s="8">
        <f t="shared" si="256"/>
        <v>17</v>
      </c>
      <c r="H987" s="4" t="s">
        <v>945</v>
      </c>
      <c r="I987" s="20" t="str">
        <f>"对敌方"&amp;L987&amp;"攻击，造成"&amp;Z987&amp;"%攻击力（+"&amp;AB987&amp;"）点伤害。"</f>
        <v>对敌方单体攻击，造成150%攻击力（+553）点伤害。</v>
      </c>
      <c r="J987" s="4" t="s">
        <v>277</v>
      </c>
      <c r="K987" s="1" t="s">
        <v>102</v>
      </c>
      <c r="L987" s="4" t="s">
        <v>106</v>
      </c>
      <c r="M987" s="4"/>
      <c r="N987" s="4">
        <v>100</v>
      </c>
      <c r="O987" s="20">
        <f>VLOOKUP(L987,对应表!BK:BL,2,FALSE)</f>
        <v>0</v>
      </c>
      <c r="P987" s="25" t="str">
        <f>_xlfn.IFNA(VLOOKUP(G987,角色!V:AE,主动技能!F987+1,FALSE),"")</f>
        <v>||eff_leiji|</v>
      </c>
      <c r="Q987" s="25">
        <f>(VLOOKUP(G987,角色!V:AE,主动技能!F987+4,FALSE))</f>
        <v>1</v>
      </c>
      <c r="R987" s="25">
        <v>0</v>
      </c>
      <c r="S987" s="25">
        <v>0</v>
      </c>
      <c r="T987" s="6" t="str">
        <f t="shared" si="258"/>
        <v/>
      </c>
      <c r="U987" s="6" t="str">
        <f t="shared" si="259"/>
        <v/>
      </c>
      <c r="V987" s="19" t="str">
        <f>VLOOKUP(G987,角色!AW:BC,主动技能!F987+1,FALSE)</f>
        <v>skill_10</v>
      </c>
      <c r="Y987">
        <f t="shared" si="261"/>
        <v>0</v>
      </c>
      <c r="Z987" s="19">
        <f>IF(VLOOKUP(C987,角色!CC:CI,主动技能!F987*2,FALSE)=0,"",VLOOKUP(C987,角色!CC:CI,主动技能!F987*2,FALSE))</f>
        <v>150</v>
      </c>
      <c r="AA987" s="19">
        <f>IF(VLOOKUP(C987,角色!CC:CI,主动技能!F987*2+1,FALSE)=0,0,VLOOKUP(C987,角色!CC:CI,主动技能!F987*2+1,FALSE))</f>
        <v>50</v>
      </c>
      <c r="AB987" s="19">
        <f>IF(INT(VLOOKUP(E987,角色属性概况!I:M,3,FALSE)*AA987/100)=0,"",(INT(VLOOKUP(E987,角色属性概况!I:M,3,FALSE)*AA987/100)))</f>
        <v>553</v>
      </c>
      <c r="AE987" s="25">
        <f>(VLOOKUP(G987,角色!V:AE,主动技能!F987+7,FALSE))</f>
        <v>1</v>
      </c>
      <c r="AF987" s="19">
        <f>VLOOKUP(F987,对应表!AY:BA,3,FALSE)</f>
        <v>1</v>
      </c>
      <c r="AG987" s="19">
        <f>VLOOKUP(F987,对应表!AY:BA,2,FALSE)</f>
        <v>1</v>
      </c>
      <c r="AH987" s="25" t="str">
        <f>VLOOKUP(F987,特效对应!F:G,2,FALSE)</f>
        <v>attackex</v>
      </c>
      <c r="AJ987">
        <f t="shared" si="260"/>
        <v>1</v>
      </c>
      <c r="AQ987" s="6" t="str">
        <f>_xlfn.IFNA(IF(IF($AK987=AQ$5,VLOOKUP(AL987,buff!$K:$L,2,FALSE),"")=0,"",IF($AK987=AQ$5,VLOOKUP(AL987,buff!$K:$L,2,FALSE),"")),"")</f>
        <v/>
      </c>
      <c r="AR987" s="6" t="str">
        <f>_xlfn.IFNA(IF(IF($AK987=AR$5,VLOOKUP(AM987,buff!$K:$L,2,FALSE),"")=0,"",IF($AK987=AR$5,VLOOKUP(AM987,buff!$K:$L,2,FALSE),"")),"")</f>
        <v/>
      </c>
      <c r="AS987" s="6" t="str">
        <f>_xlfn.IFNA(IF(IF($AK987=AS$5,VLOOKUP(AN987,buff!$K:$L,2,FALSE),"")=0,"",IF($AK987=AS$5,VLOOKUP(AN987,buff!$K:$L,2,FALSE),"")),"")</f>
        <v/>
      </c>
      <c r="AT987" s="6" t="str">
        <f>_xlfn.IFNA(IF(IF($AK987=AT$5,VLOOKUP(AO987,buff!$K:$L,2,FALSE),"")=0,"",IF($AK987=AT$5,VLOOKUP(AO987,buff!$K:$L,2,FALSE),"")),"")</f>
        <v/>
      </c>
      <c r="AU987" s="6" t="str">
        <f>_xlfn.IFNA(IF(IF($AK987=AU$5,VLOOKUP(AP987,buff!$K:$L,2,FALSE),"")=0,"",IF($AK987=AU$5,VLOOKUP(AP987,buff!$K:$L,2,FALSE),"")),"")</f>
        <v/>
      </c>
      <c r="AV987" s="6" t="str">
        <f>_xlfn.IFNA(IF(IF($AK987=AV$5,VLOOKUP(AL987,buff!$K:$L,2,FALSE),"")=0,"",IF($AK987=AV$5,VLOOKUP(AL987,buff!$K:$L,2,FALSE),"")),"")</f>
        <v/>
      </c>
      <c r="AW987" s="6" t="str">
        <f>_xlfn.IFNA(IF(IF($AK987=AW$5,VLOOKUP(AM987,buff!$K:$L,2,FALSE),"")=0,"",IF($AK987=AW$5,VLOOKUP(AM987,buff!$K:$L,2,FALSE),"")),"")</f>
        <v/>
      </c>
      <c r="AX987" s="6" t="str">
        <f>_xlfn.IFNA(IF(IF($AK987=AX$5,VLOOKUP(AN987,buff!$K:$L,2,FALSE),"")=0,"",IF($AK987=AX$5,VLOOKUP(AN987,buff!$K:$L,2,FALSE),"")),"")</f>
        <v/>
      </c>
      <c r="AY987" s="6" t="str">
        <f>_xlfn.IFNA(IF(IF($AK987=AY$5,VLOOKUP(AO987,buff!$K:$L,2,FALSE),"")=0,"",IF($AK987=AY$5,VLOOKUP(AO987,buff!$K:$L,2,FALSE),"")),"")</f>
        <v/>
      </c>
      <c r="AZ987" s="6" t="str">
        <f>_xlfn.IFNA(IF(IF($AK987=AZ$5,VLOOKUP(AP987,buff!$K:$L,2,FALSE),"")=0,"",IF($AK987=AZ$5,VLOOKUP(AP987,buff!$K:$L,2,FALSE),"")),"")</f>
        <v/>
      </c>
      <c r="BA987" s="6" t="e">
        <f>VLOOKUP(AL987,buff!$K:$P,6,FALSE)</f>
        <v>#N/A</v>
      </c>
      <c r="BB987" s="6" t="e">
        <f>VLOOKUP(AM987,buff!$K:$P,6,FALSE)</f>
        <v>#N/A</v>
      </c>
      <c r="BC987" s="6" t="e">
        <f>VLOOKUP(AN987,buff!$K:$P,6,FALSE)</f>
        <v>#N/A</v>
      </c>
      <c r="BD987">
        <f t="shared" si="264"/>
        <v>2</v>
      </c>
      <c r="BE987">
        <f t="shared" si="265"/>
        <v>1</v>
      </c>
      <c r="BF987" s="22">
        <f t="shared" si="266"/>
        <v>101702</v>
      </c>
    </row>
    <row r="988" spans="1:58" x14ac:dyDescent="0.15">
      <c r="A988" t="str">
        <f t="shared" si="252"/>
        <v>珍妮芙主动技能2等级2</v>
      </c>
      <c r="B988" s="8">
        <f t="shared" si="253"/>
        <v>10170202</v>
      </c>
      <c r="C988" s="8" t="str">
        <f>VLOOKUP(G988,角色!A:B,2,FALSE)</f>
        <v>珍妮芙</v>
      </c>
      <c r="D988" s="8" t="str">
        <f t="shared" si="254"/>
        <v>主动技能2</v>
      </c>
      <c r="E988" s="8">
        <f t="shared" si="263"/>
        <v>2</v>
      </c>
      <c r="F988" s="8">
        <f t="shared" si="255"/>
        <v>2</v>
      </c>
      <c r="G988" s="8">
        <f t="shared" si="256"/>
        <v>17</v>
      </c>
      <c r="H988" s="4" t="s">
        <v>945</v>
      </c>
      <c r="I988" s="20" t="str">
        <f t="shared" ref="I988:I1006" si="267">"对敌方"&amp;L988&amp;"攻击，造成"&amp;Z988&amp;"%攻击力（+"&amp;AB988&amp;"）点伤害。"</f>
        <v>对敌方单体攻击，造成150%攻击力（+611）点伤害。</v>
      </c>
      <c r="J988" s="4" t="s">
        <v>277</v>
      </c>
      <c r="K988" s="1" t="s">
        <v>102</v>
      </c>
      <c r="L988" s="4" t="s">
        <v>106</v>
      </c>
      <c r="M988" s="4"/>
      <c r="N988" s="4">
        <v>100</v>
      </c>
      <c r="O988" s="20">
        <f>VLOOKUP(L988,对应表!BK:BL,2,FALSE)</f>
        <v>0</v>
      </c>
      <c r="P988" s="25" t="str">
        <f>_xlfn.IFNA(VLOOKUP(G988,角色!V:AE,主动技能!F988+1,FALSE),"")</f>
        <v>||eff_leiji|</v>
      </c>
      <c r="Q988" s="25">
        <f>(VLOOKUP(G988,角色!V:AE,主动技能!F988+4,FALSE))</f>
        <v>1</v>
      </c>
      <c r="R988" s="25">
        <v>0</v>
      </c>
      <c r="S988" s="25">
        <v>0</v>
      </c>
      <c r="T988" s="6" t="str">
        <f t="shared" si="258"/>
        <v/>
      </c>
      <c r="U988" s="6" t="str">
        <f t="shared" si="259"/>
        <v/>
      </c>
      <c r="V988" s="19" t="str">
        <f>VLOOKUP(G988,角色!AW:BC,主动技能!F988+1,FALSE)</f>
        <v>skill_10</v>
      </c>
      <c r="Y988">
        <f t="shared" si="261"/>
        <v>0</v>
      </c>
      <c r="Z988" s="19">
        <f>IF(VLOOKUP(C988,角色!CC:CI,主动技能!F988*2,FALSE)=0,"",VLOOKUP(C988,角色!CC:CI,主动技能!F988*2,FALSE))</f>
        <v>150</v>
      </c>
      <c r="AA988" s="19">
        <f>IF(VLOOKUP(C988,角色!CC:CI,主动技能!F988*2+1,FALSE)=0,0,VLOOKUP(C988,角色!CC:CI,主动技能!F988*2+1,FALSE))</f>
        <v>50</v>
      </c>
      <c r="AB988" s="19">
        <f>IF(INT(VLOOKUP(E988,角色属性概况!I:M,3,FALSE)*AA988/100)=0,"",(INT(VLOOKUP(E988,角色属性概况!I:M,3,FALSE)*AA988/100)))</f>
        <v>611</v>
      </c>
      <c r="AE988" s="25">
        <f>(VLOOKUP(G988,角色!V:AE,主动技能!F988+7,FALSE))</f>
        <v>1</v>
      </c>
      <c r="AF988" s="19">
        <f>VLOOKUP(F988,对应表!AY:BA,3,FALSE)</f>
        <v>1</v>
      </c>
      <c r="AG988" s="19">
        <f>VLOOKUP(F988,对应表!AY:BA,2,FALSE)</f>
        <v>1</v>
      </c>
      <c r="AH988" s="25" t="str">
        <f>VLOOKUP(F988,特效对应!F:G,2,FALSE)</f>
        <v>attackex</v>
      </c>
      <c r="AJ988">
        <f t="shared" si="260"/>
        <v>2</v>
      </c>
      <c r="AQ988" s="6" t="str">
        <f>_xlfn.IFNA(IF(IF($AK988=AQ$5,VLOOKUP(AL988,buff!$K:$L,2,FALSE),"")=0,"",IF($AK988=AQ$5,VLOOKUP(AL988,buff!$K:$L,2,FALSE),"")),"")</f>
        <v/>
      </c>
      <c r="AR988" s="6" t="str">
        <f>_xlfn.IFNA(IF(IF($AK988=AR$5,VLOOKUP(AM988,buff!$K:$L,2,FALSE),"")=0,"",IF($AK988=AR$5,VLOOKUP(AM988,buff!$K:$L,2,FALSE),"")),"")</f>
        <v/>
      </c>
      <c r="AS988" s="6" t="str">
        <f>_xlfn.IFNA(IF(IF($AK988=AS$5,VLOOKUP(AN988,buff!$K:$L,2,FALSE),"")=0,"",IF($AK988=AS$5,VLOOKUP(AN988,buff!$K:$L,2,FALSE),"")),"")</f>
        <v/>
      </c>
      <c r="AT988" s="6" t="str">
        <f>_xlfn.IFNA(IF(IF($AK988=AT$5,VLOOKUP(AO988,buff!$K:$L,2,FALSE),"")=0,"",IF($AK988=AT$5,VLOOKUP(AO988,buff!$K:$L,2,FALSE),"")),"")</f>
        <v/>
      </c>
      <c r="AU988" s="6" t="str">
        <f>_xlfn.IFNA(IF(IF($AK988=AU$5,VLOOKUP(AP988,buff!$K:$L,2,FALSE),"")=0,"",IF($AK988=AU$5,VLOOKUP(AP988,buff!$K:$L,2,FALSE),"")),"")</f>
        <v/>
      </c>
      <c r="AV988" s="6" t="str">
        <f>_xlfn.IFNA(IF(IF($AK988=AV$5,VLOOKUP(AL988,buff!$K:$L,2,FALSE),"")=0,"",IF($AK988=AV$5,VLOOKUP(AL988,buff!$K:$L,2,FALSE),"")),"")</f>
        <v/>
      </c>
      <c r="AW988" s="6" t="str">
        <f>_xlfn.IFNA(IF(IF($AK988=AW$5,VLOOKUP(AM988,buff!$K:$L,2,FALSE),"")=0,"",IF($AK988=AW$5,VLOOKUP(AM988,buff!$K:$L,2,FALSE),"")),"")</f>
        <v/>
      </c>
      <c r="AX988" s="6" t="str">
        <f>_xlfn.IFNA(IF(IF($AK988=AX$5,VLOOKUP(AN988,buff!$K:$L,2,FALSE),"")=0,"",IF($AK988=AX$5,VLOOKUP(AN988,buff!$K:$L,2,FALSE),"")),"")</f>
        <v/>
      </c>
      <c r="AY988" s="6" t="str">
        <f>_xlfn.IFNA(IF(IF($AK988=AY$5,VLOOKUP(AO988,buff!$K:$L,2,FALSE),"")=0,"",IF($AK988=AY$5,VLOOKUP(AO988,buff!$K:$L,2,FALSE),"")),"")</f>
        <v/>
      </c>
      <c r="AZ988" s="6" t="str">
        <f>_xlfn.IFNA(IF(IF($AK988=AZ$5,VLOOKUP(AP988,buff!$K:$L,2,FALSE),"")=0,"",IF($AK988=AZ$5,VLOOKUP(AP988,buff!$K:$L,2,FALSE),"")),"")</f>
        <v/>
      </c>
      <c r="BA988" s="6" t="e">
        <f>VLOOKUP(AL988,buff!$K:$P,6,FALSE)</f>
        <v>#N/A</v>
      </c>
      <c r="BB988" s="6" t="e">
        <f>VLOOKUP(AM988,buff!$K:$P,6,FALSE)</f>
        <v>#N/A</v>
      </c>
      <c r="BC988" s="6" t="e">
        <f>VLOOKUP(AN988,buff!$K:$P,6,FALSE)</f>
        <v>#N/A</v>
      </c>
      <c r="BD988">
        <f t="shared" si="264"/>
        <v>2</v>
      </c>
      <c r="BE988">
        <f t="shared" si="265"/>
        <v>1</v>
      </c>
      <c r="BF988" s="22">
        <f t="shared" si="266"/>
        <v>101702</v>
      </c>
    </row>
    <row r="989" spans="1:58" x14ac:dyDescent="0.15">
      <c r="A989" t="str">
        <f t="shared" si="252"/>
        <v>珍妮芙主动技能2等级3</v>
      </c>
      <c r="B989" s="8">
        <f t="shared" si="253"/>
        <v>10170203</v>
      </c>
      <c r="C989" s="8" t="str">
        <f>VLOOKUP(G989,角色!A:B,2,FALSE)</f>
        <v>珍妮芙</v>
      </c>
      <c r="D989" s="8" t="str">
        <f t="shared" si="254"/>
        <v>主动技能2</v>
      </c>
      <c r="E989" s="8">
        <f t="shared" si="263"/>
        <v>3</v>
      </c>
      <c r="F989" s="8">
        <f t="shared" si="255"/>
        <v>2</v>
      </c>
      <c r="G989" s="8">
        <f t="shared" si="256"/>
        <v>17</v>
      </c>
      <c r="H989" s="4" t="s">
        <v>945</v>
      </c>
      <c r="I989" s="20" t="str">
        <f t="shared" si="267"/>
        <v>对敌方单体攻击，造成150%攻击力（+809）点伤害。</v>
      </c>
      <c r="J989" s="4" t="s">
        <v>277</v>
      </c>
      <c r="K989" s="1" t="s">
        <v>102</v>
      </c>
      <c r="L989" s="4" t="s">
        <v>106</v>
      </c>
      <c r="M989" s="4"/>
      <c r="N989" s="4">
        <v>100</v>
      </c>
      <c r="O989" s="20">
        <f>VLOOKUP(L989,对应表!BK:BL,2,FALSE)</f>
        <v>0</v>
      </c>
      <c r="P989" s="25" t="str">
        <f>_xlfn.IFNA(VLOOKUP(G989,角色!V:AE,主动技能!F989+1,FALSE),"")</f>
        <v>||eff_leiji|</v>
      </c>
      <c r="Q989" s="25">
        <f>(VLOOKUP(G989,角色!V:AE,主动技能!F989+4,FALSE))</f>
        <v>1</v>
      </c>
      <c r="R989" s="25">
        <v>0</v>
      </c>
      <c r="S989" s="25">
        <v>0</v>
      </c>
      <c r="T989" s="6" t="str">
        <f t="shared" si="258"/>
        <v/>
      </c>
      <c r="U989" s="6" t="str">
        <f t="shared" si="259"/>
        <v/>
      </c>
      <c r="V989" s="19" t="str">
        <f>VLOOKUP(G989,角色!AW:BC,主动技能!F989+1,FALSE)</f>
        <v>skill_10</v>
      </c>
      <c r="Y989">
        <f t="shared" si="261"/>
        <v>0</v>
      </c>
      <c r="Z989" s="19">
        <f>IF(VLOOKUP(C989,角色!CC:CI,主动技能!F989*2,FALSE)=0,"",VLOOKUP(C989,角色!CC:CI,主动技能!F989*2,FALSE))</f>
        <v>150</v>
      </c>
      <c r="AA989" s="19">
        <f>IF(VLOOKUP(C989,角色!CC:CI,主动技能!F989*2+1,FALSE)=0,0,VLOOKUP(C989,角色!CC:CI,主动技能!F989*2+1,FALSE))</f>
        <v>50</v>
      </c>
      <c r="AB989" s="19">
        <f>IF(INT(VLOOKUP(E989,角色属性概况!I:M,3,FALSE)*AA989/100)=0,"",(INT(VLOOKUP(E989,角色属性概况!I:M,3,FALSE)*AA989/100)))</f>
        <v>809</v>
      </c>
      <c r="AE989" s="25">
        <f>(VLOOKUP(G989,角色!V:AE,主动技能!F989+7,FALSE))</f>
        <v>1</v>
      </c>
      <c r="AF989" s="19">
        <f>VLOOKUP(F989,对应表!AY:BA,3,FALSE)</f>
        <v>1</v>
      </c>
      <c r="AG989" s="19">
        <f>VLOOKUP(F989,对应表!AY:BA,2,FALSE)</f>
        <v>1</v>
      </c>
      <c r="AH989" s="25" t="str">
        <f>VLOOKUP(F989,特效对应!F:G,2,FALSE)</f>
        <v>attackex</v>
      </c>
      <c r="AJ989">
        <f t="shared" si="260"/>
        <v>3</v>
      </c>
      <c r="AQ989" s="6" t="str">
        <f>_xlfn.IFNA(IF(IF($AK989=AQ$5,VLOOKUP(AL989,buff!$K:$L,2,FALSE),"")=0,"",IF($AK989=AQ$5,VLOOKUP(AL989,buff!$K:$L,2,FALSE),"")),"")</f>
        <v/>
      </c>
      <c r="AR989" s="6" t="str">
        <f>_xlfn.IFNA(IF(IF($AK989=AR$5,VLOOKUP(AM989,buff!$K:$L,2,FALSE),"")=0,"",IF($AK989=AR$5,VLOOKUP(AM989,buff!$K:$L,2,FALSE),"")),"")</f>
        <v/>
      </c>
      <c r="AS989" s="6" t="str">
        <f>_xlfn.IFNA(IF(IF($AK989=AS$5,VLOOKUP(AN989,buff!$K:$L,2,FALSE),"")=0,"",IF($AK989=AS$5,VLOOKUP(AN989,buff!$K:$L,2,FALSE),"")),"")</f>
        <v/>
      </c>
      <c r="AT989" s="6" t="str">
        <f>_xlfn.IFNA(IF(IF($AK989=AT$5,VLOOKUP(AO989,buff!$K:$L,2,FALSE),"")=0,"",IF($AK989=AT$5,VLOOKUP(AO989,buff!$K:$L,2,FALSE),"")),"")</f>
        <v/>
      </c>
      <c r="AU989" s="6" t="str">
        <f>_xlfn.IFNA(IF(IF($AK989=AU$5,VLOOKUP(AP989,buff!$K:$L,2,FALSE),"")=0,"",IF($AK989=AU$5,VLOOKUP(AP989,buff!$K:$L,2,FALSE),"")),"")</f>
        <v/>
      </c>
      <c r="AV989" s="6" t="str">
        <f>_xlfn.IFNA(IF(IF($AK989=AV$5,VLOOKUP(AL989,buff!$K:$L,2,FALSE),"")=0,"",IF($AK989=AV$5,VLOOKUP(AL989,buff!$K:$L,2,FALSE),"")),"")</f>
        <v/>
      </c>
      <c r="AW989" s="6" t="str">
        <f>_xlfn.IFNA(IF(IF($AK989=AW$5,VLOOKUP(AM989,buff!$K:$L,2,FALSE),"")=0,"",IF($AK989=AW$5,VLOOKUP(AM989,buff!$K:$L,2,FALSE),"")),"")</f>
        <v/>
      </c>
      <c r="AX989" s="6" t="str">
        <f>_xlfn.IFNA(IF(IF($AK989=AX$5,VLOOKUP(AN989,buff!$K:$L,2,FALSE),"")=0,"",IF($AK989=AX$5,VLOOKUP(AN989,buff!$K:$L,2,FALSE),"")),"")</f>
        <v/>
      </c>
      <c r="AY989" s="6" t="str">
        <f>_xlfn.IFNA(IF(IF($AK989=AY$5,VLOOKUP(AO989,buff!$K:$L,2,FALSE),"")=0,"",IF($AK989=AY$5,VLOOKUP(AO989,buff!$K:$L,2,FALSE),"")),"")</f>
        <v/>
      </c>
      <c r="AZ989" s="6" t="str">
        <f>_xlfn.IFNA(IF(IF($AK989=AZ$5,VLOOKUP(AP989,buff!$K:$L,2,FALSE),"")=0,"",IF($AK989=AZ$5,VLOOKUP(AP989,buff!$K:$L,2,FALSE),"")),"")</f>
        <v/>
      </c>
      <c r="BA989" s="6" t="e">
        <f>VLOOKUP(AL989,buff!$K:$P,6,FALSE)</f>
        <v>#N/A</v>
      </c>
      <c r="BB989" s="6" t="e">
        <f>VLOOKUP(AM989,buff!$K:$P,6,FALSE)</f>
        <v>#N/A</v>
      </c>
      <c r="BC989" s="6" t="e">
        <f>VLOOKUP(AN989,buff!$K:$P,6,FALSE)</f>
        <v>#N/A</v>
      </c>
      <c r="BD989">
        <f t="shared" si="264"/>
        <v>2</v>
      </c>
      <c r="BE989">
        <f t="shared" si="265"/>
        <v>1</v>
      </c>
      <c r="BF989" s="22">
        <f t="shared" si="266"/>
        <v>101702</v>
      </c>
    </row>
    <row r="990" spans="1:58" x14ac:dyDescent="0.15">
      <c r="A990" t="str">
        <f t="shared" si="252"/>
        <v>珍妮芙主动技能2等级4</v>
      </c>
      <c r="B990" s="8">
        <f t="shared" si="253"/>
        <v>10170204</v>
      </c>
      <c r="C990" s="8" t="str">
        <f>VLOOKUP(G990,角色!A:B,2,FALSE)</f>
        <v>珍妮芙</v>
      </c>
      <c r="D990" s="8" t="str">
        <f t="shared" si="254"/>
        <v>主动技能2</v>
      </c>
      <c r="E990" s="8">
        <f t="shared" si="263"/>
        <v>4</v>
      </c>
      <c r="F990" s="8">
        <f t="shared" si="255"/>
        <v>2</v>
      </c>
      <c r="G990" s="8">
        <f t="shared" si="256"/>
        <v>17</v>
      </c>
      <c r="H990" s="4" t="s">
        <v>945</v>
      </c>
      <c r="I990" s="20" t="str">
        <f t="shared" si="267"/>
        <v>对敌方单体攻击，造成150%攻击力（+1247）点伤害。</v>
      </c>
      <c r="J990" s="4" t="s">
        <v>277</v>
      </c>
      <c r="K990" s="1" t="s">
        <v>102</v>
      </c>
      <c r="L990" s="4" t="s">
        <v>106</v>
      </c>
      <c r="M990" s="4"/>
      <c r="N990" s="4">
        <v>100</v>
      </c>
      <c r="O990" s="20">
        <f>VLOOKUP(L990,对应表!BK:BL,2,FALSE)</f>
        <v>0</v>
      </c>
      <c r="P990" s="25" t="str">
        <f>_xlfn.IFNA(VLOOKUP(G990,角色!V:AE,主动技能!F990+1,FALSE),"")</f>
        <v>||eff_leiji|</v>
      </c>
      <c r="Q990" s="25">
        <f>(VLOOKUP(G990,角色!V:AE,主动技能!F990+4,FALSE))</f>
        <v>1</v>
      </c>
      <c r="R990" s="25">
        <v>0</v>
      </c>
      <c r="S990" s="25">
        <v>0</v>
      </c>
      <c r="T990" s="6" t="str">
        <f t="shared" si="258"/>
        <v/>
      </c>
      <c r="U990" s="6" t="str">
        <f t="shared" si="259"/>
        <v/>
      </c>
      <c r="V990" s="19" t="str">
        <f>VLOOKUP(G990,角色!AW:BC,主动技能!F990+1,FALSE)</f>
        <v>skill_10</v>
      </c>
      <c r="Y990">
        <f t="shared" si="261"/>
        <v>0</v>
      </c>
      <c r="Z990" s="19">
        <f>IF(VLOOKUP(C990,角色!CC:CI,主动技能!F990*2,FALSE)=0,"",VLOOKUP(C990,角色!CC:CI,主动技能!F990*2,FALSE))</f>
        <v>150</v>
      </c>
      <c r="AA990" s="19">
        <f>IF(VLOOKUP(C990,角色!CC:CI,主动技能!F990*2+1,FALSE)=0,0,VLOOKUP(C990,角色!CC:CI,主动技能!F990*2+1,FALSE))</f>
        <v>50</v>
      </c>
      <c r="AB990" s="19">
        <f>IF(INT(VLOOKUP(E990,角色属性概况!I:M,3,FALSE)*AA990/100)=0,"",(INT(VLOOKUP(E990,角色属性概况!I:M,3,FALSE)*AA990/100)))</f>
        <v>1247</v>
      </c>
      <c r="AE990" s="25">
        <f>(VLOOKUP(G990,角色!V:AE,主动技能!F990+7,FALSE))</f>
        <v>1</v>
      </c>
      <c r="AF990" s="19">
        <f>VLOOKUP(F990,对应表!AY:BA,3,FALSE)</f>
        <v>1</v>
      </c>
      <c r="AG990" s="19">
        <f>VLOOKUP(F990,对应表!AY:BA,2,FALSE)</f>
        <v>1</v>
      </c>
      <c r="AH990" s="25" t="str">
        <f>VLOOKUP(F990,特效对应!F:G,2,FALSE)</f>
        <v>attackex</v>
      </c>
      <c r="AJ990">
        <f t="shared" si="260"/>
        <v>4</v>
      </c>
      <c r="AQ990" s="6" t="str">
        <f>_xlfn.IFNA(IF(IF($AK990=AQ$5,VLOOKUP(AL990,buff!$K:$L,2,FALSE),"")=0,"",IF($AK990=AQ$5,VLOOKUP(AL990,buff!$K:$L,2,FALSE),"")),"")</f>
        <v/>
      </c>
      <c r="AR990" s="6" t="str">
        <f>_xlfn.IFNA(IF(IF($AK990=AR$5,VLOOKUP(AM990,buff!$K:$L,2,FALSE),"")=0,"",IF($AK990=AR$5,VLOOKUP(AM990,buff!$K:$L,2,FALSE),"")),"")</f>
        <v/>
      </c>
      <c r="AS990" s="6" t="str">
        <f>_xlfn.IFNA(IF(IF($AK990=AS$5,VLOOKUP(AN990,buff!$K:$L,2,FALSE),"")=0,"",IF($AK990=AS$5,VLOOKUP(AN990,buff!$K:$L,2,FALSE),"")),"")</f>
        <v/>
      </c>
      <c r="AT990" s="6" t="str">
        <f>_xlfn.IFNA(IF(IF($AK990=AT$5,VLOOKUP(AO990,buff!$K:$L,2,FALSE),"")=0,"",IF($AK990=AT$5,VLOOKUP(AO990,buff!$K:$L,2,FALSE),"")),"")</f>
        <v/>
      </c>
      <c r="AU990" s="6" t="str">
        <f>_xlfn.IFNA(IF(IF($AK990=AU$5,VLOOKUP(AP990,buff!$K:$L,2,FALSE),"")=0,"",IF($AK990=AU$5,VLOOKUP(AP990,buff!$K:$L,2,FALSE),"")),"")</f>
        <v/>
      </c>
      <c r="AV990" s="6" t="str">
        <f>_xlfn.IFNA(IF(IF($AK990=AV$5,VLOOKUP(AL990,buff!$K:$L,2,FALSE),"")=0,"",IF($AK990=AV$5,VLOOKUP(AL990,buff!$K:$L,2,FALSE),"")),"")</f>
        <v/>
      </c>
      <c r="AW990" s="6" t="str">
        <f>_xlfn.IFNA(IF(IF($AK990=AW$5,VLOOKUP(AM990,buff!$K:$L,2,FALSE),"")=0,"",IF($AK990=AW$5,VLOOKUP(AM990,buff!$K:$L,2,FALSE),"")),"")</f>
        <v/>
      </c>
      <c r="AX990" s="6" t="str">
        <f>_xlfn.IFNA(IF(IF($AK990=AX$5,VLOOKUP(AN990,buff!$K:$L,2,FALSE),"")=0,"",IF($AK990=AX$5,VLOOKUP(AN990,buff!$K:$L,2,FALSE),"")),"")</f>
        <v/>
      </c>
      <c r="AY990" s="6" t="str">
        <f>_xlfn.IFNA(IF(IF($AK990=AY$5,VLOOKUP(AO990,buff!$K:$L,2,FALSE),"")=0,"",IF($AK990=AY$5,VLOOKUP(AO990,buff!$K:$L,2,FALSE),"")),"")</f>
        <v/>
      </c>
      <c r="AZ990" s="6" t="str">
        <f>_xlfn.IFNA(IF(IF($AK990=AZ$5,VLOOKUP(AP990,buff!$K:$L,2,FALSE),"")=0,"",IF($AK990=AZ$5,VLOOKUP(AP990,buff!$K:$L,2,FALSE),"")),"")</f>
        <v/>
      </c>
      <c r="BA990" s="6" t="e">
        <f>VLOOKUP(AL990,buff!$K:$P,6,FALSE)</f>
        <v>#N/A</v>
      </c>
      <c r="BB990" s="6" t="e">
        <f>VLOOKUP(AM990,buff!$K:$P,6,FALSE)</f>
        <v>#N/A</v>
      </c>
      <c r="BC990" s="6" t="e">
        <f>VLOOKUP(AN990,buff!$K:$P,6,FALSE)</f>
        <v>#N/A</v>
      </c>
      <c r="BD990">
        <f t="shared" si="264"/>
        <v>2</v>
      </c>
      <c r="BE990">
        <f t="shared" si="265"/>
        <v>1</v>
      </c>
      <c r="BF990" s="22">
        <f t="shared" si="266"/>
        <v>101702</v>
      </c>
    </row>
    <row r="991" spans="1:58" x14ac:dyDescent="0.15">
      <c r="A991" t="str">
        <f t="shared" ref="A991:A1054" si="268">C991&amp;D991&amp;$E$6&amp;E991</f>
        <v>珍妮芙主动技能2等级5</v>
      </c>
      <c r="B991" s="8">
        <f t="shared" ref="B991:B1054" si="269">1*10000000+G991*10000+F991*100+E991</f>
        <v>10170205</v>
      </c>
      <c r="C991" s="8" t="str">
        <f>VLOOKUP(G991,角色!A:B,2,FALSE)</f>
        <v>珍妮芙</v>
      </c>
      <c r="D991" s="8" t="str">
        <f t="shared" ref="D991:D1054" si="270">$D$4&amp;F991</f>
        <v>主动技能2</v>
      </c>
      <c r="E991" s="8">
        <f t="shared" si="263"/>
        <v>5</v>
      </c>
      <c r="F991" s="8">
        <f t="shared" ref="F991:F1054" si="271">IF(E991=1,IF(F990=$F$5,1,F990+1),F990)</f>
        <v>2</v>
      </c>
      <c r="G991" s="8">
        <f t="shared" ref="G991:G1054" si="272">IF((F991=1)*(E991=1),G990+1,G990)</f>
        <v>17</v>
      </c>
      <c r="H991" s="4" t="s">
        <v>945</v>
      </c>
      <c r="I991" s="20" t="str">
        <f t="shared" si="267"/>
        <v>对敌方单体攻击，造成150%攻击力（+1867）点伤害。</v>
      </c>
      <c r="J991" s="4" t="s">
        <v>277</v>
      </c>
      <c r="K991" s="1" t="s">
        <v>102</v>
      </c>
      <c r="L991" s="4" t="s">
        <v>106</v>
      </c>
      <c r="M991" s="4"/>
      <c r="N991" s="4">
        <v>100</v>
      </c>
      <c r="O991" s="20">
        <f>VLOOKUP(L991,对应表!BK:BL,2,FALSE)</f>
        <v>0</v>
      </c>
      <c r="P991" s="25" t="str">
        <f>_xlfn.IFNA(VLOOKUP(G991,角色!V:AE,主动技能!F991+1,FALSE),"")</f>
        <v>||eff_leiji|</v>
      </c>
      <c r="Q991" s="25">
        <f>(VLOOKUP(G991,角色!V:AE,主动技能!F991+4,FALSE))</f>
        <v>1</v>
      </c>
      <c r="R991" s="25">
        <v>0</v>
      </c>
      <c r="S991" s="25">
        <v>0</v>
      </c>
      <c r="T991" s="6" t="str">
        <f t="shared" ref="T991:T1054" si="273">IF(AQ991="","",AQ991)&amp;IF(AR991="","","|"&amp;AR991)&amp;IF(AS991="","","|"&amp;AS991)&amp;IF(AT991="","","|"&amp;AT991)&amp;IF(AU991="","","|"&amp;AU991)</f>
        <v/>
      </c>
      <c r="U991" s="6" t="str">
        <f t="shared" ref="U991:U1054" si="274">IF(AV991="","",AV991)&amp;IF(AW991="","","|"&amp;AW991)&amp;IF(AX991="","","|"&amp;AX991)&amp;IF(AY991="","","|"&amp;AY991)&amp;IF(AZ991="","","|"&amp;AZ991)</f>
        <v/>
      </c>
      <c r="V991" s="19" t="str">
        <f>VLOOKUP(G991,角色!AW:BC,主动技能!F991+1,FALSE)</f>
        <v>skill_10</v>
      </c>
      <c r="Y991">
        <f t="shared" si="261"/>
        <v>0</v>
      </c>
      <c r="Z991" s="19">
        <f>IF(VLOOKUP(C991,角色!CC:CI,主动技能!F991*2,FALSE)=0,"",VLOOKUP(C991,角色!CC:CI,主动技能!F991*2,FALSE))</f>
        <v>150</v>
      </c>
      <c r="AA991" s="19">
        <f>IF(VLOOKUP(C991,角色!CC:CI,主动技能!F991*2+1,FALSE)=0,0,VLOOKUP(C991,角色!CC:CI,主动技能!F991*2+1,FALSE))</f>
        <v>50</v>
      </c>
      <c r="AB991" s="19">
        <f>IF(INT(VLOOKUP(E991,角色属性概况!I:M,3,FALSE)*AA991/100)=0,"",(INT(VLOOKUP(E991,角色属性概况!I:M,3,FALSE)*AA991/100)))</f>
        <v>1867</v>
      </c>
      <c r="AE991" s="25">
        <f>(VLOOKUP(G991,角色!V:AE,主动技能!F991+7,FALSE))</f>
        <v>1</v>
      </c>
      <c r="AF991" s="19">
        <f>VLOOKUP(F991,对应表!AY:BA,3,FALSE)</f>
        <v>1</v>
      </c>
      <c r="AG991" s="19">
        <f>VLOOKUP(F991,对应表!AY:BA,2,FALSE)</f>
        <v>1</v>
      </c>
      <c r="AH991" s="25" t="str">
        <f>VLOOKUP(F991,特效对应!F:G,2,FALSE)</f>
        <v>attackex</v>
      </c>
      <c r="AJ991">
        <f t="shared" ref="AJ991:AJ1054" si="275">E991</f>
        <v>5</v>
      </c>
      <c r="AQ991" s="6" t="str">
        <f>_xlfn.IFNA(IF(IF($AK991=AQ$5,VLOOKUP(AL991,buff!$K:$L,2,FALSE),"")=0,"",IF($AK991=AQ$5,VLOOKUP(AL991,buff!$K:$L,2,FALSE),"")),"")</f>
        <v/>
      </c>
      <c r="AR991" s="6" t="str">
        <f>_xlfn.IFNA(IF(IF($AK991=AR$5,VLOOKUP(AM991,buff!$K:$L,2,FALSE),"")=0,"",IF($AK991=AR$5,VLOOKUP(AM991,buff!$K:$L,2,FALSE),"")),"")</f>
        <v/>
      </c>
      <c r="AS991" s="6" t="str">
        <f>_xlfn.IFNA(IF(IF($AK991=AS$5,VLOOKUP(AN991,buff!$K:$L,2,FALSE),"")=0,"",IF($AK991=AS$5,VLOOKUP(AN991,buff!$K:$L,2,FALSE),"")),"")</f>
        <v/>
      </c>
      <c r="AT991" s="6" t="str">
        <f>_xlfn.IFNA(IF(IF($AK991=AT$5,VLOOKUP(AO991,buff!$K:$L,2,FALSE),"")=0,"",IF($AK991=AT$5,VLOOKUP(AO991,buff!$K:$L,2,FALSE),"")),"")</f>
        <v/>
      </c>
      <c r="AU991" s="6" t="str">
        <f>_xlfn.IFNA(IF(IF($AK991=AU$5,VLOOKUP(AP991,buff!$K:$L,2,FALSE),"")=0,"",IF($AK991=AU$5,VLOOKUP(AP991,buff!$K:$L,2,FALSE),"")),"")</f>
        <v/>
      </c>
      <c r="AV991" s="6" t="str">
        <f>_xlfn.IFNA(IF(IF($AK991=AV$5,VLOOKUP(AL991,buff!$K:$L,2,FALSE),"")=0,"",IF($AK991=AV$5,VLOOKUP(AL991,buff!$K:$L,2,FALSE),"")),"")</f>
        <v/>
      </c>
      <c r="AW991" s="6" t="str">
        <f>_xlfn.IFNA(IF(IF($AK991=AW$5,VLOOKUP(AM991,buff!$K:$L,2,FALSE),"")=0,"",IF($AK991=AW$5,VLOOKUP(AM991,buff!$K:$L,2,FALSE),"")),"")</f>
        <v/>
      </c>
      <c r="AX991" s="6" t="str">
        <f>_xlfn.IFNA(IF(IF($AK991=AX$5,VLOOKUP(AN991,buff!$K:$L,2,FALSE),"")=0,"",IF($AK991=AX$5,VLOOKUP(AN991,buff!$K:$L,2,FALSE),"")),"")</f>
        <v/>
      </c>
      <c r="AY991" s="6" t="str">
        <f>_xlfn.IFNA(IF(IF($AK991=AY$5,VLOOKUP(AO991,buff!$K:$L,2,FALSE),"")=0,"",IF($AK991=AY$5,VLOOKUP(AO991,buff!$K:$L,2,FALSE),"")),"")</f>
        <v/>
      </c>
      <c r="AZ991" s="6" t="str">
        <f>_xlfn.IFNA(IF(IF($AK991=AZ$5,VLOOKUP(AP991,buff!$K:$L,2,FALSE),"")=0,"",IF($AK991=AZ$5,VLOOKUP(AP991,buff!$K:$L,2,FALSE),"")),"")</f>
        <v/>
      </c>
      <c r="BA991" s="6" t="e">
        <f>VLOOKUP(AL991,buff!$K:$P,6,FALSE)</f>
        <v>#N/A</v>
      </c>
      <c r="BB991" s="6" t="e">
        <f>VLOOKUP(AM991,buff!$K:$P,6,FALSE)</f>
        <v>#N/A</v>
      </c>
      <c r="BC991" s="6" t="e">
        <f>VLOOKUP(AN991,buff!$K:$P,6,FALSE)</f>
        <v>#N/A</v>
      </c>
      <c r="BD991">
        <f t="shared" si="264"/>
        <v>2</v>
      </c>
      <c r="BE991">
        <f t="shared" si="265"/>
        <v>1</v>
      </c>
      <c r="BF991" s="22">
        <f t="shared" si="266"/>
        <v>101702</v>
      </c>
    </row>
    <row r="992" spans="1:58" x14ac:dyDescent="0.15">
      <c r="A992" t="str">
        <f t="shared" si="268"/>
        <v>珍妮芙主动技能2等级6</v>
      </c>
      <c r="B992" s="8">
        <f t="shared" si="269"/>
        <v>10170206</v>
      </c>
      <c r="C992" s="8" t="str">
        <f>VLOOKUP(G992,角色!A:B,2,FALSE)</f>
        <v>珍妮芙</v>
      </c>
      <c r="D992" s="8" t="str">
        <f t="shared" si="270"/>
        <v>主动技能2</v>
      </c>
      <c r="E992" s="8">
        <f t="shared" si="263"/>
        <v>6</v>
      </c>
      <c r="F992" s="8">
        <f t="shared" si="271"/>
        <v>2</v>
      </c>
      <c r="G992" s="8">
        <f t="shared" si="272"/>
        <v>17</v>
      </c>
      <c r="H992" s="4" t="s">
        <v>945</v>
      </c>
      <c r="I992" s="20" t="str">
        <f t="shared" si="267"/>
        <v>对敌方单体攻击，造成150%攻击力（+2745）点伤害。</v>
      </c>
      <c r="J992" s="4" t="s">
        <v>277</v>
      </c>
      <c r="K992" s="1" t="s">
        <v>102</v>
      </c>
      <c r="L992" s="4" t="s">
        <v>106</v>
      </c>
      <c r="M992" s="4"/>
      <c r="N992" s="4">
        <v>100</v>
      </c>
      <c r="O992" s="20">
        <f>VLOOKUP(L992,对应表!BK:BL,2,FALSE)</f>
        <v>0</v>
      </c>
      <c r="P992" s="25" t="str">
        <f>_xlfn.IFNA(VLOOKUP(G992,角色!V:AE,主动技能!F992+1,FALSE),"")</f>
        <v>||eff_leiji|</v>
      </c>
      <c r="Q992" s="25">
        <f>(VLOOKUP(G992,角色!V:AE,主动技能!F992+4,FALSE))</f>
        <v>1</v>
      </c>
      <c r="R992" s="25">
        <v>0</v>
      </c>
      <c r="S992" s="25">
        <v>0</v>
      </c>
      <c r="T992" s="6" t="str">
        <f t="shared" si="273"/>
        <v/>
      </c>
      <c r="U992" s="6" t="str">
        <f t="shared" si="274"/>
        <v/>
      </c>
      <c r="V992" s="19" t="str">
        <f>VLOOKUP(G992,角色!AW:BC,主动技能!F992+1,FALSE)</f>
        <v>skill_10</v>
      </c>
      <c r="Y992">
        <f t="shared" si="261"/>
        <v>0</v>
      </c>
      <c r="Z992" s="19">
        <f>IF(VLOOKUP(C992,角色!CC:CI,主动技能!F992*2,FALSE)=0,"",VLOOKUP(C992,角色!CC:CI,主动技能!F992*2,FALSE))</f>
        <v>150</v>
      </c>
      <c r="AA992" s="19">
        <f>IF(VLOOKUP(C992,角色!CC:CI,主动技能!F992*2+1,FALSE)=0,0,VLOOKUP(C992,角色!CC:CI,主动技能!F992*2+1,FALSE))</f>
        <v>50</v>
      </c>
      <c r="AB992" s="19">
        <f>IF(INT(VLOOKUP(E992,角色属性概况!I:M,3,FALSE)*AA992/100)=0,"",(INT(VLOOKUP(E992,角色属性概况!I:M,3,FALSE)*AA992/100)))</f>
        <v>2745</v>
      </c>
      <c r="AE992" s="25">
        <f>(VLOOKUP(G992,角色!V:AE,主动技能!F992+7,FALSE))</f>
        <v>1</v>
      </c>
      <c r="AF992" s="19">
        <f>VLOOKUP(F992,对应表!AY:BA,3,FALSE)</f>
        <v>1</v>
      </c>
      <c r="AG992" s="19">
        <f>VLOOKUP(F992,对应表!AY:BA,2,FALSE)</f>
        <v>1</v>
      </c>
      <c r="AH992" s="25" t="str">
        <f>VLOOKUP(F992,特效对应!F:G,2,FALSE)</f>
        <v>attackex</v>
      </c>
      <c r="AJ992">
        <f t="shared" si="275"/>
        <v>6</v>
      </c>
      <c r="AQ992" s="6" t="str">
        <f>_xlfn.IFNA(IF(IF($AK992=AQ$5,VLOOKUP(AL992,buff!$K:$L,2,FALSE),"")=0,"",IF($AK992=AQ$5,VLOOKUP(AL992,buff!$K:$L,2,FALSE),"")),"")</f>
        <v/>
      </c>
      <c r="AR992" s="6" t="str">
        <f>_xlfn.IFNA(IF(IF($AK992=AR$5,VLOOKUP(AM992,buff!$K:$L,2,FALSE),"")=0,"",IF($AK992=AR$5,VLOOKUP(AM992,buff!$K:$L,2,FALSE),"")),"")</f>
        <v/>
      </c>
      <c r="AS992" s="6" t="str">
        <f>_xlfn.IFNA(IF(IF($AK992=AS$5,VLOOKUP(AN992,buff!$K:$L,2,FALSE),"")=0,"",IF($AK992=AS$5,VLOOKUP(AN992,buff!$K:$L,2,FALSE),"")),"")</f>
        <v/>
      </c>
      <c r="AT992" s="6" t="str">
        <f>_xlfn.IFNA(IF(IF($AK992=AT$5,VLOOKUP(AO992,buff!$K:$L,2,FALSE),"")=0,"",IF($AK992=AT$5,VLOOKUP(AO992,buff!$K:$L,2,FALSE),"")),"")</f>
        <v/>
      </c>
      <c r="AU992" s="6" t="str">
        <f>_xlfn.IFNA(IF(IF($AK992=AU$5,VLOOKUP(AP992,buff!$K:$L,2,FALSE),"")=0,"",IF($AK992=AU$5,VLOOKUP(AP992,buff!$K:$L,2,FALSE),"")),"")</f>
        <v/>
      </c>
      <c r="AV992" s="6" t="str">
        <f>_xlfn.IFNA(IF(IF($AK992=AV$5,VLOOKUP(AL992,buff!$K:$L,2,FALSE),"")=0,"",IF($AK992=AV$5,VLOOKUP(AL992,buff!$K:$L,2,FALSE),"")),"")</f>
        <v/>
      </c>
      <c r="AW992" s="6" t="str">
        <f>_xlfn.IFNA(IF(IF($AK992=AW$5,VLOOKUP(AM992,buff!$K:$L,2,FALSE),"")=0,"",IF($AK992=AW$5,VLOOKUP(AM992,buff!$K:$L,2,FALSE),"")),"")</f>
        <v/>
      </c>
      <c r="AX992" s="6" t="str">
        <f>_xlfn.IFNA(IF(IF($AK992=AX$5,VLOOKUP(AN992,buff!$K:$L,2,FALSE),"")=0,"",IF($AK992=AX$5,VLOOKUP(AN992,buff!$K:$L,2,FALSE),"")),"")</f>
        <v/>
      </c>
      <c r="AY992" s="6" t="str">
        <f>_xlfn.IFNA(IF(IF($AK992=AY$5,VLOOKUP(AO992,buff!$K:$L,2,FALSE),"")=0,"",IF($AK992=AY$5,VLOOKUP(AO992,buff!$K:$L,2,FALSE),"")),"")</f>
        <v/>
      </c>
      <c r="AZ992" s="6" t="str">
        <f>_xlfn.IFNA(IF(IF($AK992=AZ$5,VLOOKUP(AP992,buff!$K:$L,2,FALSE),"")=0,"",IF($AK992=AZ$5,VLOOKUP(AP992,buff!$K:$L,2,FALSE),"")),"")</f>
        <v/>
      </c>
      <c r="BA992" s="6" t="e">
        <f>VLOOKUP(AL992,buff!$K:$P,6,FALSE)</f>
        <v>#N/A</v>
      </c>
      <c r="BB992" s="6" t="e">
        <f>VLOOKUP(AM992,buff!$K:$P,6,FALSE)</f>
        <v>#N/A</v>
      </c>
      <c r="BC992" s="6" t="e">
        <f>VLOOKUP(AN992,buff!$K:$P,6,FALSE)</f>
        <v>#N/A</v>
      </c>
      <c r="BD992">
        <f t="shared" si="264"/>
        <v>2</v>
      </c>
      <c r="BE992">
        <f t="shared" si="265"/>
        <v>1</v>
      </c>
      <c r="BF992" s="22">
        <f t="shared" si="266"/>
        <v>101702</v>
      </c>
    </row>
    <row r="993" spans="1:58" x14ac:dyDescent="0.15">
      <c r="A993" t="str">
        <f t="shared" si="268"/>
        <v>珍妮芙主动技能2等级7</v>
      </c>
      <c r="B993" s="8">
        <f t="shared" si="269"/>
        <v>10170207</v>
      </c>
      <c r="C993" s="8" t="str">
        <f>VLOOKUP(G993,角色!A:B,2,FALSE)</f>
        <v>珍妮芙</v>
      </c>
      <c r="D993" s="8" t="str">
        <f t="shared" si="270"/>
        <v>主动技能2</v>
      </c>
      <c r="E993" s="8">
        <f t="shared" si="263"/>
        <v>7</v>
      </c>
      <c r="F993" s="8">
        <f t="shared" si="271"/>
        <v>2</v>
      </c>
      <c r="G993" s="8">
        <f t="shared" si="272"/>
        <v>17</v>
      </c>
      <c r="H993" s="4" t="s">
        <v>945</v>
      </c>
      <c r="I993" s="20" t="str">
        <f t="shared" si="267"/>
        <v>对敌方单体攻击，造成150%攻击力（+3989）点伤害。</v>
      </c>
      <c r="J993" s="4" t="s">
        <v>277</v>
      </c>
      <c r="K993" s="1" t="s">
        <v>102</v>
      </c>
      <c r="L993" s="4" t="s">
        <v>106</v>
      </c>
      <c r="M993" s="4"/>
      <c r="N993" s="4">
        <v>100</v>
      </c>
      <c r="O993" s="20">
        <f>VLOOKUP(L993,对应表!BK:BL,2,FALSE)</f>
        <v>0</v>
      </c>
      <c r="P993" s="25" t="str">
        <f>_xlfn.IFNA(VLOOKUP(G993,角色!V:AE,主动技能!F993+1,FALSE),"")</f>
        <v>||eff_leiji|</v>
      </c>
      <c r="Q993" s="25">
        <f>(VLOOKUP(G993,角色!V:AE,主动技能!F993+4,FALSE))</f>
        <v>1</v>
      </c>
      <c r="R993" s="25">
        <v>0</v>
      </c>
      <c r="S993" s="25">
        <v>0</v>
      </c>
      <c r="T993" s="6" t="str">
        <f t="shared" si="273"/>
        <v/>
      </c>
      <c r="U993" s="6" t="str">
        <f t="shared" si="274"/>
        <v/>
      </c>
      <c r="V993" s="19" t="str">
        <f>VLOOKUP(G993,角色!AW:BC,主动技能!F993+1,FALSE)</f>
        <v>skill_10</v>
      </c>
      <c r="Y993">
        <f t="shared" si="261"/>
        <v>0</v>
      </c>
      <c r="Z993" s="19">
        <f>IF(VLOOKUP(C993,角色!CC:CI,主动技能!F993*2,FALSE)=0,"",VLOOKUP(C993,角色!CC:CI,主动技能!F993*2,FALSE))</f>
        <v>150</v>
      </c>
      <c r="AA993" s="19">
        <f>IF(VLOOKUP(C993,角色!CC:CI,主动技能!F993*2+1,FALSE)=0,0,VLOOKUP(C993,角色!CC:CI,主动技能!F993*2+1,FALSE))</f>
        <v>50</v>
      </c>
      <c r="AB993" s="19">
        <f>IF(INT(VLOOKUP(E993,角色属性概况!I:M,3,FALSE)*AA993/100)=0,"",(INT(VLOOKUP(E993,角色属性概况!I:M,3,FALSE)*AA993/100)))</f>
        <v>3989</v>
      </c>
      <c r="AE993" s="25">
        <f>(VLOOKUP(G993,角色!V:AE,主动技能!F993+7,FALSE))</f>
        <v>1</v>
      </c>
      <c r="AF993" s="19">
        <f>VLOOKUP(F993,对应表!AY:BA,3,FALSE)</f>
        <v>1</v>
      </c>
      <c r="AG993" s="19">
        <f>VLOOKUP(F993,对应表!AY:BA,2,FALSE)</f>
        <v>1</v>
      </c>
      <c r="AH993" s="25" t="str">
        <f>VLOOKUP(F993,特效对应!F:G,2,FALSE)</f>
        <v>attackex</v>
      </c>
      <c r="AJ993">
        <f t="shared" si="275"/>
        <v>7</v>
      </c>
      <c r="AQ993" s="6" t="str">
        <f>_xlfn.IFNA(IF(IF($AK993=AQ$5,VLOOKUP(AL993,buff!$K:$L,2,FALSE),"")=0,"",IF($AK993=AQ$5,VLOOKUP(AL993,buff!$K:$L,2,FALSE),"")),"")</f>
        <v/>
      </c>
      <c r="AR993" s="6" t="str">
        <f>_xlfn.IFNA(IF(IF($AK993=AR$5,VLOOKUP(AM993,buff!$K:$L,2,FALSE),"")=0,"",IF($AK993=AR$5,VLOOKUP(AM993,buff!$K:$L,2,FALSE),"")),"")</f>
        <v/>
      </c>
      <c r="AS993" s="6" t="str">
        <f>_xlfn.IFNA(IF(IF($AK993=AS$5,VLOOKUP(AN993,buff!$K:$L,2,FALSE),"")=0,"",IF($AK993=AS$5,VLOOKUP(AN993,buff!$K:$L,2,FALSE),"")),"")</f>
        <v/>
      </c>
      <c r="AT993" s="6" t="str">
        <f>_xlfn.IFNA(IF(IF($AK993=AT$5,VLOOKUP(AO993,buff!$K:$L,2,FALSE),"")=0,"",IF($AK993=AT$5,VLOOKUP(AO993,buff!$K:$L,2,FALSE),"")),"")</f>
        <v/>
      </c>
      <c r="AU993" s="6" t="str">
        <f>_xlfn.IFNA(IF(IF($AK993=AU$5,VLOOKUP(AP993,buff!$K:$L,2,FALSE),"")=0,"",IF($AK993=AU$5,VLOOKUP(AP993,buff!$K:$L,2,FALSE),"")),"")</f>
        <v/>
      </c>
      <c r="AV993" s="6" t="str">
        <f>_xlfn.IFNA(IF(IF($AK993=AV$5,VLOOKUP(AL993,buff!$K:$L,2,FALSE),"")=0,"",IF($AK993=AV$5,VLOOKUP(AL993,buff!$K:$L,2,FALSE),"")),"")</f>
        <v/>
      </c>
      <c r="AW993" s="6" t="str">
        <f>_xlfn.IFNA(IF(IF($AK993=AW$5,VLOOKUP(AM993,buff!$K:$L,2,FALSE),"")=0,"",IF($AK993=AW$5,VLOOKUP(AM993,buff!$K:$L,2,FALSE),"")),"")</f>
        <v/>
      </c>
      <c r="AX993" s="6" t="str">
        <f>_xlfn.IFNA(IF(IF($AK993=AX$5,VLOOKUP(AN993,buff!$K:$L,2,FALSE),"")=0,"",IF($AK993=AX$5,VLOOKUP(AN993,buff!$K:$L,2,FALSE),"")),"")</f>
        <v/>
      </c>
      <c r="AY993" s="6" t="str">
        <f>_xlfn.IFNA(IF(IF($AK993=AY$5,VLOOKUP(AO993,buff!$K:$L,2,FALSE),"")=0,"",IF($AK993=AY$5,VLOOKUP(AO993,buff!$K:$L,2,FALSE),"")),"")</f>
        <v/>
      </c>
      <c r="AZ993" s="6" t="str">
        <f>_xlfn.IFNA(IF(IF($AK993=AZ$5,VLOOKUP(AP993,buff!$K:$L,2,FALSE),"")=0,"",IF($AK993=AZ$5,VLOOKUP(AP993,buff!$K:$L,2,FALSE),"")),"")</f>
        <v/>
      </c>
      <c r="BA993" s="6" t="e">
        <f>VLOOKUP(AL993,buff!$K:$P,6,FALSE)</f>
        <v>#N/A</v>
      </c>
      <c r="BB993" s="6" t="e">
        <f>VLOOKUP(AM993,buff!$K:$P,6,FALSE)</f>
        <v>#N/A</v>
      </c>
      <c r="BC993" s="6" t="e">
        <f>VLOOKUP(AN993,buff!$K:$P,6,FALSE)</f>
        <v>#N/A</v>
      </c>
      <c r="BD993">
        <f t="shared" si="264"/>
        <v>2</v>
      </c>
      <c r="BE993">
        <f t="shared" si="265"/>
        <v>1</v>
      </c>
      <c r="BF993" s="22">
        <f t="shared" si="266"/>
        <v>101702</v>
      </c>
    </row>
    <row r="994" spans="1:58" x14ac:dyDescent="0.15">
      <c r="A994" t="str">
        <f t="shared" si="268"/>
        <v>珍妮芙主动技能2等级8</v>
      </c>
      <c r="B994" s="8">
        <f t="shared" si="269"/>
        <v>10170208</v>
      </c>
      <c r="C994" s="8" t="str">
        <f>VLOOKUP(G994,角色!A:B,2,FALSE)</f>
        <v>珍妮芙</v>
      </c>
      <c r="D994" s="8" t="str">
        <f t="shared" si="270"/>
        <v>主动技能2</v>
      </c>
      <c r="E994" s="8">
        <f t="shared" si="263"/>
        <v>8</v>
      </c>
      <c r="F994" s="8">
        <f t="shared" si="271"/>
        <v>2</v>
      </c>
      <c r="G994" s="8">
        <f t="shared" si="272"/>
        <v>17</v>
      </c>
      <c r="H994" s="4" t="s">
        <v>945</v>
      </c>
      <c r="I994" s="20" t="str">
        <f t="shared" si="267"/>
        <v>对敌方单体攻击，造成150%攻击力（+5748）点伤害。</v>
      </c>
      <c r="J994" s="4" t="s">
        <v>277</v>
      </c>
      <c r="K994" s="1" t="s">
        <v>102</v>
      </c>
      <c r="L994" s="4" t="s">
        <v>106</v>
      </c>
      <c r="M994" s="4"/>
      <c r="N994" s="4">
        <v>100</v>
      </c>
      <c r="O994" s="20">
        <f>VLOOKUP(L994,对应表!BK:BL,2,FALSE)</f>
        <v>0</v>
      </c>
      <c r="P994" s="25" t="str">
        <f>_xlfn.IFNA(VLOOKUP(G994,角色!V:AE,主动技能!F994+1,FALSE),"")</f>
        <v>||eff_leiji|</v>
      </c>
      <c r="Q994" s="25">
        <f>(VLOOKUP(G994,角色!V:AE,主动技能!F994+4,FALSE))</f>
        <v>1</v>
      </c>
      <c r="R994" s="25">
        <v>0</v>
      </c>
      <c r="S994" s="25">
        <v>0</v>
      </c>
      <c r="T994" s="6" t="str">
        <f t="shared" si="273"/>
        <v/>
      </c>
      <c r="U994" s="6" t="str">
        <f t="shared" si="274"/>
        <v/>
      </c>
      <c r="V994" s="19" t="str">
        <f>VLOOKUP(G994,角色!AW:BC,主动技能!F994+1,FALSE)</f>
        <v>skill_10</v>
      </c>
      <c r="Y994">
        <f t="shared" si="261"/>
        <v>0</v>
      </c>
      <c r="Z994" s="19">
        <f>IF(VLOOKUP(C994,角色!CC:CI,主动技能!F994*2,FALSE)=0,"",VLOOKUP(C994,角色!CC:CI,主动技能!F994*2,FALSE))</f>
        <v>150</v>
      </c>
      <c r="AA994" s="19">
        <f>IF(VLOOKUP(C994,角色!CC:CI,主动技能!F994*2+1,FALSE)=0,0,VLOOKUP(C994,角色!CC:CI,主动技能!F994*2+1,FALSE))</f>
        <v>50</v>
      </c>
      <c r="AB994" s="19">
        <f>IF(INT(VLOOKUP(E994,角色属性概况!I:M,3,FALSE)*AA994/100)=0,"",(INT(VLOOKUP(E994,角色属性概况!I:M,3,FALSE)*AA994/100)))</f>
        <v>5748</v>
      </c>
      <c r="AE994" s="25">
        <f>(VLOOKUP(G994,角色!V:AE,主动技能!F994+7,FALSE))</f>
        <v>1</v>
      </c>
      <c r="AF994" s="19">
        <f>VLOOKUP(F994,对应表!AY:BA,3,FALSE)</f>
        <v>1</v>
      </c>
      <c r="AG994" s="19">
        <f>VLOOKUP(F994,对应表!AY:BA,2,FALSE)</f>
        <v>1</v>
      </c>
      <c r="AH994" s="25" t="str">
        <f>VLOOKUP(F994,特效对应!F:G,2,FALSE)</f>
        <v>attackex</v>
      </c>
      <c r="AJ994">
        <f t="shared" si="275"/>
        <v>8</v>
      </c>
      <c r="AQ994" s="6" t="str">
        <f>_xlfn.IFNA(IF(IF($AK994=AQ$5,VLOOKUP(AL994,buff!$K:$L,2,FALSE),"")=0,"",IF($AK994=AQ$5,VLOOKUP(AL994,buff!$K:$L,2,FALSE),"")),"")</f>
        <v/>
      </c>
      <c r="AR994" s="6" t="str">
        <f>_xlfn.IFNA(IF(IF($AK994=AR$5,VLOOKUP(AM994,buff!$K:$L,2,FALSE),"")=0,"",IF($AK994=AR$5,VLOOKUP(AM994,buff!$K:$L,2,FALSE),"")),"")</f>
        <v/>
      </c>
      <c r="AS994" s="6" t="str">
        <f>_xlfn.IFNA(IF(IF($AK994=AS$5,VLOOKUP(AN994,buff!$K:$L,2,FALSE),"")=0,"",IF($AK994=AS$5,VLOOKUP(AN994,buff!$K:$L,2,FALSE),"")),"")</f>
        <v/>
      </c>
      <c r="AT994" s="6" t="str">
        <f>_xlfn.IFNA(IF(IF($AK994=AT$5,VLOOKUP(AO994,buff!$K:$L,2,FALSE),"")=0,"",IF($AK994=AT$5,VLOOKUP(AO994,buff!$K:$L,2,FALSE),"")),"")</f>
        <v/>
      </c>
      <c r="AU994" s="6" t="str">
        <f>_xlfn.IFNA(IF(IF($AK994=AU$5,VLOOKUP(AP994,buff!$K:$L,2,FALSE),"")=0,"",IF($AK994=AU$5,VLOOKUP(AP994,buff!$K:$L,2,FALSE),"")),"")</f>
        <v/>
      </c>
      <c r="AV994" s="6" t="str">
        <f>_xlfn.IFNA(IF(IF($AK994=AV$5,VLOOKUP(AL994,buff!$K:$L,2,FALSE),"")=0,"",IF($AK994=AV$5,VLOOKUP(AL994,buff!$K:$L,2,FALSE),"")),"")</f>
        <v/>
      </c>
      <c r="AW994" s="6" t="str">
        <f>_xlfn.IFNA(IF(IF($AK994=AW$5,VLOOKUP(AM994,buff!$K:$L,2,FALSE),"")=0,"",IF($AK994=AW$5,VLOOKUP(AM994,buff!$K:$L,2,FALSE),"")),"")</f>
        <v/>
      </c>
      <c r="AX994" s="6" t="str">
        <f>_xlfn.IFNA(IF(IF($AK994=AX$5,VLOOKUP(AN994,buff!$K:$L,2,FALSE),"")=0,"",IF($AK994=AX$5,VLOOKUP(AN994,buff!$K:$L,2,FALSE),"")),"")</f>
        <v/>
      </c>
      <c r="AY994" s="6" t="str">
        <f>_xlfn.IFNA(IF(IF($AK994=AY$5,VLOOKUP(AO994,buff!$K:$L,2,FALSE),"")=0,"",IF($AK994=AY$5,VLOOKUP(AO994,buff!$K:$L,2,FALSE),"")),"")</f>
        <v/>
      </c>
      <c r="AZ994" s="6" t="str">
        <f>_xlfn.IFNA(IF(IF($AK994=AZ$5,VLOOKUP(AP994,buff!$K:$L,2,FALSE),"")=0,"",IF($AK994=AZ$5,VLOOKUP(AP994,buff!$K:$L,2,FALSE),"")),"")</f>
        <v/>
      </c>
      <c r="BA994" s="6" t="e">
        <f>VLOOKUP(AL994,buff!$K:$P,6,FALSE)</f>
        <v>#N/A</v>
      </c>
      <c r="BB994" s="6" t="e">
        <f>VLOOKUP(AM994,buff!$K:$P,6,FALSE)</f>
        <v>#N/A</v>
      </c>
      <c r="BC994" s="6" t="e">
        <f>VLOOKUP(AN994,buff!$K:$P,6,FALSE)</f>
        <v>#N/A</v>
      </c>
      <c r="BD994">
        <f t="shared" si="264"/>
        <v>2</v>
      </c>
      <c r="BE994">
        <f t="shared" si="265"/>
        <v>1</v>
      </c>
      <c r="BF994" s="22">
        <f t="shared" si="266"/>
        <v>101702</v>
      </c>
    </row>
    <row r="995" spans="1:58" x14ac:dyDescent="0.15">
      <c r="A995" t="str">
        <f t="shared" si="268"/>
        <v>珍妮芙主动技能2等级9</v>
      </c>
      <c r="B995" s="8">
        <f t="shared" si="269"/>
        <v>10170209</v>
      </c>
      <c r="C995" s="8" t="str">
        <f>VLOOKUP(G995,角色!A:B,2,FALSE)</f>
        <v>珍妮芙</v>
      </c>
      <c r="D995" s="8" t="str">
        <f t="shared" si="270"/>
        <v>主动技能2</v>
      </c>
      <c r="E995" s="8">
        <f t="shared" si="263"/>
        <v>9</v>
      </c>
      <c r="F995" s="8">
        <f t="shared" si="271"/>
        <v>2</v>
      </c>
      <c r="G995" s="8">
        <f t="shared" si="272"/>
        <v>17</v>
      </c>
      <c r="H995" s="4" t="s">
        <v>945</v>
      </c>
      <c r="I995" s="20" t="str">
        <f t="shared" si="267"/>
        <v>对敌方单体攻击，造成150%攻击力（+8240）点伤害。</v>
      </c>
      <c r="J995" s="4" t="s">
        <v>277</v>
      </c>
      <c r="K995" s="1" t="s">
        <v>102</v>
      </c>
      <c r="L995" s="4" t="s">
        <v>106</v>
      </c>
      <c r="M995" s="4"/>
      <c r="N995" s="4">
        <v>100</v>
      </c>
      <c r="O995" s="20">
        <f>VLOOKUP(L995,对应表!BK:BL,2,FALSE)</f>
        <v>0</v>
      </c>
      <c r="P995" s="25" t="str">
        <f>_xlfn.IFNA(VLOOKUP(G995,角色!V:AE,主动技能!F995+1,FALSE),"")</f>
        <v>||eff_leiji|</v>
      </c>
      <c r="Q995" s="25">
        <f>(VLOOKUP(G995,角色!V:AE,主动技能!F995+4,FALSE))</f>
        <v>1</v>
      </c>
      <c r="R995" s="25">
        <v>0</v>
      </c>
      <c r="S995" s="25">
        <v>0</v>
      </c>
      <c r="T995" s="6" t="str">
        <f t="shared" si="273"/>
        <v/>
      </c>
      <c r="U995" s="6" t="str">
        <f t="shared" si="274"/>
        <v/>
      </c>
      <c r="V995" s="19" t="str">
        <f>VLOOKUP(G995,角色!AW:BC,主动技能!F995+1,FALSE)</f>
        <v>skill_10</v>
      </c>
      <c r="Y995">
        <f t="shared" si="261"/>
        <v>0</v>
      </c>
      <c r="Z995" s="19">
        <f>IF(VLOOKUP(C995,角色!CC:CI,主动技能!F995*2,FALSE)=0,"",VLOOKUP(C995,角色!CC:CI,主动技能!F995*2,FALSE))</f>
        <v>150</v>
      </c>
      <c r="AA995" s="19">
        <f>IF(VLOOKUP(C995,角色!CC:CI,主动技能!F995*2+1,FALSE)=0,0,VLOOKUP(C995,角色!CC:CI,主动技能!F995*2+1,FALSE))</f>
        <v>50</v>
      </c>
      <c r="AB995" s="19">
        <f>IF(INT(VLOOKUP(E995,角色属性概况!I:M,3,FALSE)*AA995/100)=0,"",(INT(VLOOKUP(E995,角色属性概况!I:M,3,FALSE)*AA995/100)))</f>
        <v>8240</v>
      </c>
      <c r="AE995" s="25">
        <f>(VLOOKUP(G995,角色!V:AE,主动技能!F995+7,FALSE))</f>
        <v>1</v>
      </c>
      <c r="AF995" s="19">
        <f>VLOOKUP(F995,对应表!AY:BA,3,FALSE)</f>
        <v>1</v>
      </c>
      <c r="AG995" s="19">
        <f>VLOOKUP(F995,对应表!AY:BA,2,FALSE)</f>
        <v>1</v>
      </c>
      <c r="AH995" s="25" t="str">
        <f>VLOOKUP(F995,特效对应!F:G,2,FALSE)</f>
        <v>attackex</v>
      </c>
      <c r="AJ995">
        <f t="shared" si="275"/>
        <v>9</v>
      </c>
      <c r="AQ995" s="6" t="str">
        <f>_xlfn.IFNA(IF(IF($AK995=AQ$5,VLOOKUP(AL995,buff!$K:$L,2,FALSE),"")=0,"",IF($AK995=AQ$5,VLOOKUP(AL995,buff!$K:$L,2,FALSE),"")),"")</f>
        <v/>
      </c>
      <c r="AR995" s="6" t="str">
        <f>_xlfn.IFNA(IF(IF($AK995=AR$5,VLOOKUP(AM995,buff!$K:$L,2,FALSE),"")=0,"",IF($AK995=AR$5,VLOOKUP(AM995,buff!$K:$L,2,FALSE),"")),"")</f>
        <v/>
      </c>
      <c r="AS995" s="6" t="str">
        <f>_xlfn.IFNA(IF(IF($AK995=AS$5,VLOOKUP(AN995,buff!$K:$L,2,FALSE),"")=0,"",IF($AK995=AS$5,VLOOKUP(AN995,buff!$K:$L,2,FALSE),"")),"")</f>
        <v/>
      </c>
      <c r="AT995" s="6" t="str">
        <f>_xlfn.IFNA(IF(IF($AK995=AT$5,VLOOKUP(AO995,buff!$K:$L,2,FALSE),"")=0,"",IF($AK995=AT$5,VLOOKUP(AO995,buff!$K:$L,2,FALSE),"")),"")</f>
        <v/>
      </c>
      <c r="AU995" s="6" t="str">
        <f>_xlfn.IFNA(IF(IF($AK995=AU$5,VLOOKUP(AP995,buff!$K:$L,2,FALSE),"")=0,"",IF($AK995=AU$5,VLOOKUP(AP995,buff!$K:$L,2,FALSE),"")),"")</f>
        <v/>
      </c>
      <c r="AV995" s="6" t="str">
        <f>_xlfn.IFNA(IF(IF($AK995=AV$5,VLOOKUP(AL995,buff!$K:$L,2,FALSE),"")=0,"",IF($AK995=AV$5,VLOOKUP(AL995,buff!$K:$L,2,FALSE),"")),"")</f>
        <v/>
      </c>
      <c r="AW995" s="6" t="str">
        <f>_xlfn.IFNA(IF(IF($AK995=AW$5,VLOOKUP(AM995,buff!$K:$L,2,FALSE),"")=0,"",IF($AK995=AW$5,VLOOKUP(AM995,buff!$K:$L,2,FALSE),"")),"")</f>
        <v/>
      </c>
      <c r="AX995" s="6" t="str">
        <f>_xlfn.IFNA(IF(IF($AK995=AX$5,VLOOKUP(AN995,buff!$K:$L,2,FALSE),"")=0,"",IF($AK995=AX$5,VLOOKUP(AN995,buff!$K:$L,2,FALSE),"")),"")</f>
        <v/>
      </c>
      <c r="AY995" s="6" t="str">
        <f>_xlfn.IFNA(IF(IF($AK995=AY$5,VLOOKUP(AO995,buff!$K:$L,2,FALSE),"")=0,"",IF($AK995=AY$5,VLOOKUP(AO995,buff!$K:$L,2,FALSE),"")),"")</f>
        <v/>
      </c>
      <c r="AZ995" s="6" t="str">
        <f>_xlfn.IFNA(IF(IF($AK995=AZ$5,VLOOKUP(AP995,buff!$K:$L,2,FALSE),"")=0,"",IF($AK995=AZ$5,VLOOKUP(AP995,buff!$K:$L,2,FALSE),"")),"")</f>
        <v/>
      </c>
      <c r="BA995" s="6" t="e">
        <f>VLOOKUP(AL995,buff!$K:$P,6,FALSE)</f>
        <v>#N/A</v>
      </c>
      <c r="BB995" s="6" t="e">
        <f>VLOOKUP(AM995,buff!$K:$P,6,FALSE)</f>
        <v>#N/A</v>
      </c>
      <c r="BC995" s="6" t="e">
        <f>VLOOKUP(AN995,buff!$K:$P,6,FALSE)</f>
        <v>#N/A</v>
      </c>
      <c r="BD995">
        <f t="shared" si="264"/>
        <v>2</v>
      </c>
      <c r="BE995">
        <f t="shared" si="265"/>
        <v>1</v>
      </c>
      <c r="BF995" s="22">
        <f t="shared" si="266"/>
        <v>101702</v>
      </c>
    </row>
    <row r="996" spans="1:58" x14ac:dyDescent="0.15">
      <c r="A996" t="str">
        <f t="shared" si="268"/>
        <v>珍妮芙主动技能2等级10</v>
      </c>
      <c r="B996" s="8">
        <f t="shared" si="269"/>
        <v>10170210</v>
      </c>
      <c r="C996" s="8" t="str">
        <f>VLOOKUP(G996,角色!A:B,2,FALSE)</f>
        <v>珍妮芙</v>
      </c>
      <c r="D996" s="8" t="str">
        <f t="shared" si="270"/>
        <v>主动技能2</v>
      </c>
      <c r="E996" s="8">
        <f t="shared" si="263"/>
        <v>10</v>
      </c>
      <c r="F996" s="8">
        <f t="shared" si="271"/>
        <v>2</v>
      </c>
      <c r="G996" s="8">
        <f t="shared" si="272"/>
        <v>17</v>
      </c>
      <c r="H996" s="4" t="s">
        <v>945</v>
      </c>
      <c r="I996" s="20" t="str">
        <f t="shared" si="267"/>
        <v>对敌方单体攻击，造成150%攻击力（+11767）点伤害。</v>
      </c>
      <c r="J996" s="4" t="s">
        <v>277</v>
      </c>
      <c r="K996" s="1" t="s">
        <v>102</v>
      </c>
      <c r="L996" s="4" t="s">
        <v>106</v>
      </c>
      <c r="M996" s="4"/>
      <c r="N996" s="4">
        <v>100</v>
      </c>
      <c r="O996" s="20">
        <f>VLOOKUP(L996,对应表!BK:BL,2,FALSE)</f>
        <v>0</v>
      </c>
      <c r="P996" s="25" t="str">
        <f>_xlfn.IFNA(VLOOKUP(G996,角色!V:AE,主动技能!F996+1,FALSE),"")</f>
        <v>||eff_leiji|</v>
      </c>
      <c r="Q996" s="25">
        <f>(VLOOKUP(G996,角色!V:AE,主动技能!F996+4,FALSE))</f>
        <v>1</v>
      </c>
      <c r="R996" s="25">
        <v>0</v>
      </c>
      <c r="S996" s="25">
        <v>0</v>
      </c>
      <c r="T996" s="6" t="str">
        <f t="shared" si="273"/>
        <v/>
      </c>
      <c r="U996" s="6" t="str">
        <f t="shared" si="274"/>
        <v/>
      </c>
      <c r="V996" s="19" t="str">
        <f>VLOOKUP(G996,角色!AW:BC,主动技能!F996+1,FALSE)</f>
        <v>skill_10</v>
      </c>
      <c r="Y996">
        <f t="shared" si="261"/>
        <v>0</v>
      </c>
      <c r="Z996" s="19">
        <f>IF(VLOOKUP(C996,角色!CC:CI,主动技能!F996*2,FALSE)=0,"",VLOOKUP(C996,角色!CC:CI,主动技能!F996*2,FALSE))</f>
        <v>150</v>
      </c>
      <c r="AA996" s="19">
        <f>IF(VLOOKUP(C996,角色!CC:CI,主动技能!F996*2+1,FALSE)=0,0,VLOOKUP(C996,角色!CC:CI,主动技能!F996*2+1,FALSE))</f>
        <v>50</v>
      </c>
      <c r="AB996" s="19">
        <f>IF(INT(VLOOKUP(E996,角色属性概况!I:M,3,FALSE)*AA996/100)=0,"",(INT(VLOOKUP(E996,角色属性概况!I:M,3,FALSE)*AA996/100)))</f>
        <v>11767</v>
      </c>
      <c r="AE996" s="25">
        <f>(VLOOKUP(G996,角色!V:AE,主动技能!F996+7,FALSE))</f>
        <v>1</v>
      </c>
      <c r="AF996" s="19">
        <f>VLOOKUP(F996,对应表!AY:BA,3,FALSE)</f>
        <v>1</v>
      </c>
      <c r="AG996" s="19">
        <f>VLOOKUP(F996,对应表!AY:BA,2,FALSE)</f>
        <v>1</v>
      </c>
      <c r="AH996" s="25" t="str">
        <f>VLOOKUP(F996,特效对应!F:G,2,FALSE)</f>
        <v>attackex</v>
      </c>
      <c r="AJ996">
        <f t="shared" si="275"/>
        <v>10</v>
      </c>
      <c r="AQ996" s="6" t="str">
        <f>_xlfn.IFNA(IF(IF($AK996=AQ$5,VLOOKUP(AL996,buff!$K:$L,2,FALSE),"")=0,"",IF($AK996=AQ$5,VLOOKUP(AL996,buff!$K:$L,2,FALSE),"")),"")</f>
        <v/>
      </c>
      <c r="AR996" s="6" t="str">
        <f>_xlfn.IFNA(IF(IF($AK996=AR$5,VLOOKUP(AM996,buff!$K:$L,2,FALSE),"")=0,"",IF($AK996=AR$5,VLOOKUP(AM996,buff!$K:$L,2,FALSE),"")),"")</f>
        <v/>
      </c>
      <c r="AS996" s="6" t="str">
        <f>_xlfn.IFNA(IF(IF($AK996=AS$5,VLOOKUP(AN996,buff!$K:$L,2,FALSE),"")=0,"",IF($AK996=AS$5,VLOOKUP(AN996,buff!$K:$L,2,FALSE),"")),"")</f>
        <v/>
      </c>
      <c r="AT996" s="6" t="str">
        <f>_xlfn.IFNA(IF(IF($AK996=AT$5,VLOOKUP(AO996,buff!$K:$L,2,FALSE),"")=0,"",IF($AK996=AT$5,VLOOKUP(AO996,buff!$K:$L,2,FALSE),"")),"")</f>
        <v/>
      </c>
      <c r="AU996" s="6" t="str">
        <f>_xlfn.IFNA(IF(IF($AK996=AU$5,VLOOKUP(AP996,buff!$K:$L,2,FALSE),"")=0,"",IF($AK996=AU$5,VLOOKUP(AP996,buff!$K:$L,2,FALSE),"")),"")</f>
        <v/>
      </c>
      <c r="AV996" s="6" t="str">
        <f>_xlfn.IFNA(IF(IF($AK996=AV$5,VLOOKUP(AL996,buff!$K:$L,2,FALSE),"")=0,"",IF($AK996=AV$5,VLOOKUP(AL996,buff!$K:$L,2,FALSE),"")),"")</f>
        <v/>
      </c>
      <c r="AW996" s="6" t="str">
        <f>_xlfn.IFNA(IF(IF($AK996=AW$5,VLOOKUP(AM996,buff!$K:$L,2,FALSE),"")=0,"",IF($AK996=AW$5,VLOOKUP(AM996,buff!$K:$L,2,FALSE),"")),"")</f>
        <v/>
      </c>
      <c r="AX996" s="6" t="str">
        <f>_xlfn.IFNA(IF(IF($AK996=AX$5,VLOOKUP(AN996,buff!$K:$L,2,FALSE),"")=0,"",IF($AK996=AX$5,VLOOKUP(AN996,buff!$K:$L,2,FALSE),"")),"")</f>
        <v/>
      </c>
      <c r="AY996" s="6" t="str">
        <f>_xlfn.IFNA(IF(IF($AK996=AY$5,VLOOKUP(AO996,buff!$K:$L,2,FALSE),"")=0,"",IF($AK996=AY$5,VLOOKUP(AO996,buff!$K:$L,2,FALSE),"")),"")</f>
        <v/>
      </c>
      <c r="AZ996" s="6" t="str">
        <f>_xlfn.IFNA(IF(IF($AK996=AZ$5,VLOOKUP(AP996,buff!$K:$L,2,FALSE),"")=0,"",IF($AK996=AZ$5,VLOOKUP(AP996,buff!$K:$L,2,FALSE),"")),"")</f>
        <v/>
      </c>
      <c r="BA996" s="6" t="e">
        <f>VLOOKUP(AL996,buff!$K:$P,6,FALSE)</f>
        <v>#N/A</v>
      </c>
      <c r="BB996" s="6" t="e">
        <f>VLOOKUP(AM996,buff!$K:$P,6,FALSE)</f>
        <v>#N/A</v>
      </c>
      <c r="BC996" s="6" t="e">
        <f>VLOOKUP(AN996,buff!$K:$P,6,FALSE)</f>
        <v>#N/A</v>
      </c>
      <c r="BD996">
        <f t="shared" si="264"/>
        <v>2</v>
      </c>
      <c r="BE996">
        <f t="shared" si="265"/>
        <v>1</v>
      </c>
      <c r="BF996" s="22">
        <f t="shared" si="266"/>
        <v>101702</v>
      </c>
    </row>
    <row r="997" spans="1:58" x14ac:dyDescent="0.15">
      <c r="A997" t="str">
        <f t="shared" si="268"/>
        <v>珍妮芙主动技能2等级11</v>
      </c>
      <c r="B997" s="8">
        <f t="shared" si="269"/>
        <v>10170211</v>
      </c>
      <c r="C997" s="8" t="str">
        <f>VLOOKUP(G997,角色!A:B,2,FALSE)</f>
        <v>珍妮芙</v>
      </c>
      <c r="D997" s="8" t="str">
        <f t="shared" si="270"/>
        <v>主动技能2</v>
      </c>
      <c r="E997" s="8">
        <f t="shared" si="263"/>
        <v>11</v>
      </c>
      <c r="F997" s="8">
        <f t="shared" si="271"/>
        <v>2</v>
      </c>
      <c r="G997" s="8">
        <f t="shared" si="272"/>
        <v>17</v>
      </c>
      <c r="H997" s="4" t="s">
        <v>945</v>
      </c>
      <c r="I997" s="20" t="str">
        <f t="shared" si="267"/>
        <v>对敌方单体攻击，造成150%攻击力（+16761）点伤害。</v>
      </c>
      <c r="J997" s="4" t="s">
        <v>277</v>
      </c>
      <c r="K997" s="1" t="s">
        <v>102</v>
      </c>
      <c r="L997" s="4" t="s">
        <v>106</v>
      </c>
      <c r="M997" s="4"/>
      <c r="N997" s="4">
        <v>100</v>
      </c>
      <c r="O997" s="20">
        <f>VLOOKUP(L997,对应表!BK:BL,2,FALSE)</f>
        <v>0</v>
      </c>
      <c r="P997" s="25" t="str">
        <f>_xlfn.IFNA(VLOOKUP(G997,角色!V:AE,主动技能!F997+1,FALSE),"")</f>
        <v>||eff_leiji|</v>
      </c>
      <c r="Q997" s="25">
        <f>(VLOOKUP(G997,角色!V:AE,主动技能!F997+4,FALSE))</f>
        <v>1</v>
      </c>
      <c r="R997" s="25">
        <v>0</v>
      </c>
      <c r="S997" s="25">
        <v>0</v>
      </c>
      <c r="T997" s="6" t="str">
        <f t="shared" si="273"/>
        <v/>
      </c>
      <c r="U997" s="6" t="str">
        <f t="shared" si="274"/>
        <v/>
      </c>
      <c r="V997" s="19" t="str">
        <f>VLOOKUP(G997,角色!AW:BC,主动技能!F997+1,FALSE)</f>
        <v>skill_10</v>
      </c>
      <c r="Y997">
        <f t="shared" si="261"/>
        <v>0</v>
      </c>
      <c r="Z997" s="19">
        <f>IF(VLOOKUP(C997,角色!CC:CI,主动技能!F997*2,FALSE)=0,"",VLOOKUP(C997,角色!CC:CI,主动技能!F997*2,FALSE))</f>
        <v>150</v>
      </c>
      <c r="AA997" s="19">
        <f>IF(VLOOKUP(C997,角色!CC:CI,主动技能!F997*2+1,FALSE)=0,0,VLOOKUP(C997,角色!CC:CI,主动技能!F997*2+1,FALSE))</f>
        <v>50</v>
      </c>
      <c r="AB997" s="19">
        <f>IF(INT(VLOOKUP(E997,角色属性概况!I:M,3,FALSE)*AA997/100)=0,"",(INT(VLOOKUP(E997,角色属性概况!I:M,3,FALSE)*AA997/100)))</f>
        <v>16761</v>
      </c>
      <c r="AE997" s="25">
        <f>(VLOOKUP(G997,角色!V:AE,主动技能!F997+7,FALSE))</f>
        <v>1</v>
      </c>
      <c r="AF997" s="19">
        <f>VLOOKUP(F997,对应表!AY:BA,3,FALSE)</f>
        <v>1</v>
      </c>
      <c r="AG997" s="19">
        <f>VLOOKUP(F997,对应表!AY:BA,2,FALSE)</f>
        <v>1</v>
      </c>
      <c r="AH997" s="25" t="str">
        <f>VLOOKUP(F997,特效对应!F:G,2,FALSE)</f>
        <v>attackex</v>
      </c>
      <c r="AJ997">
        <f t="shared" si="275"/>
        <v>11</v>
      </c>
      <c r="AQ997" s="6" t="str">
        <f>_xlfn.IFNA(IF(IF($AK997=AQ$5,VLOOKUP(AL997,buff!$K:$L,2,FALSE),"")=0,"",IF($AK997=AQ$5,VLOOKUP(AL997,buff!$K:$L,2,FALSE),"")),"")</f>
        <v/>
      </c>
      <c r="AR997" s="6" t="str">
        <f>_xlfn.IFNA(IF(IF($AK997=AR$5,VLOOKUP(AM997,buff!$K:$L,2,FALSE),"")=0,"",IF($AK997=AR$5,VLOOKUP(AM997,buff!$K:$L,2,FALSE),"")),"")</f>
        <v/>
      </c>
      <c r="AS997" s="6" t="str">
        <f>_xlfn.IFNA(IF(IF($AK997=AS$5,VLOOKUP(AN997,buff!$K:$L,2,FALSE),"")=0,"",IF($AK997=AS$5,VLOOKUP(AN997,buff!$K:$L,2,FALSE),"")),"")</f>
        <v/>
      </c>
      <c r="AT997" s="6" t="str">
        <f>_xlfn.IFNA(IF(IF($AK997=AT$5,VLOOKUP(AO997,buff!$K:$L,2,FALSE),"")=0,"",IF($AK997=AT$5,VLOOKUP(AO997,buff!$K:$L,2,FALSE),"")),"")</f>
        <v/>
      </c>
      <c r="AU997" s="6" t="str">
        <f>_xlfn.IFNA(IF(IF($AK997=AU$5,VLOOKUP(AP997,buff!$K:$L,2,FALSE),"")=0,"",IF($AK997=AU$5,VLOOKUP(AP997,buff!$K:$L,2,FALSE),"")),"")</f>
        <v/>
      </c>
      <c r="AV997" s="6" t="str">
        <f>_xlfn.IFNA(IF(IF($AK997=AV$5,VLOOKUP(AL997,buff!$K:$L,2,FALSE),"")=0,"",IF($AK997=AV$5,VLOOKUP(AL997,buff!$K:$L,2,FALSE),"")),"")</f>
        <v/>
      </c>
      <c r="AW997" s="6" t="str">
        <f>_xlfn.IFNA(IF(IF($AK997=AW$5,VLOOKUP(AM997,buff!$K:$L,2,FALSE),"")=0,"",IF($AK997=AW$5,VLOOKUP(AM997,buff!$K:$L,2,FALSE),"")),"")</f>
        <v/>
      </c>
      <c r="AX997" s="6" t="str">
        <f>_xlfn.IFNA(IF(IF($AK997=AX$5,VLOOKUP(AN997,buff!$K:$L,2,FALSE),"")=0,"",IF($AK997=AX$5,VLOOKUP(AN997,buff!$K:$L,2,FALSE),"")),"")</f>
        <v/>
      </c>
      <c r="AY997" s="6" t="str">
        <f>_xlfn.IFNA(IF(IF($AK997=AY$5,VLOOKUP(AO997,buff!$K:$L,2,FALSE),"")=0,"",IF($AK997=AY$5,VLOOKUP(AO997,buff!$K:$L,2,FALSE),"")),"")</f>
        <v/>
      </c>
      <c r="AZ997" s="6" t="str">
        <f>_xlfn.IFNA(IF(IF($AK997=AZ$5,VLOOKUP(AP997,buff!$K:$L,2,FALSE),"")=0,"",IF($AK997=AZ$5,VLOOKUP(AP997,buff!$K:$L,2,FALSE),"")),"")</f>
        <v/>
      </c>
      <c r="BA997" s="6" t="e">
        <f>VLOOKUP(AL997,buff!$K:$P,6,FALSE)</f>
        <v>#N/A</v>
      </c>
      <c r="BB997" s="6" t="e">
        <f>VLOOKUP(AM997,buff!$K:$P,6,FALSE)</f>
        <v>#N/A</v>
      </c>
      <c r="BC997" s="6" t="e">
        <f>VLOOKUP(AN997,buff!$K:$P,6,FALSE)</f>
        <v>#N/A</v>
      </c>
      <c r="BD997">
        <f t="shared" si="264"/>
        <v>2</v>
      </c>
      <c r="BE997">
        <f t="shared" si="265"/>
        <v>1</v>
      </c>
      <c r="BF997" s="22">
        <f t="shared" si="266"/>
        <v>101702</v>
      </c>
    </row>
    <row r="998" spans="1:58" x14ac:dyDescent="0.15">
      <c r="A998" t="str">
        <f t="shared" si="268"/>
        <v>珍妮芙主动技能2等级12</v>
      </c>
      <c r="B998" s="8">
        <f t="shared" si="269"/>
        <v>10170212</v>
      </c>
      <c r="C998" s="8" t="str">
        <f>VLOOKUP(G998,角色!A:B,2,FALSE)</f>
        <v>珍妮芙</v>
      </c>
      <c r="D998" s="8" t="str">
        <f t="shared" si="270"/>
        <v>主动技能2</v>
      </c>
      <c r="E998" s="8">
        <f t="shared" si="263"/>
        <v>12</v>
      </c>
      <c r="F998" s="8">
        <f t="shared" si="271"/>
        <v>2</v>
      </c>
      <c r="G998" s="8">
        <f t="shared" si="272"/>
        <v>17</v>
      </c>
      <c r="H998" s="4" t="s">
        <v>945</v>
      </c>
      <c r="I998" s="20" t="str">
        <f t="shared" si="267"/>
        <v>对敌方单体攻击，造成150%攻击力（+23830）点伤害。</v>
      </c>
      <c r="J998" s="4" t="s">
        <v>277</v>
      </c>
      <c r="K998" s="1" t="s">
        <v>102</v>
      </c>
      <c r="L998" s="4" t="s">
        <v>106</v>
      </c>
      <c r="M998" s="4"/>
      <c r="N998" s="4">
        <v>100</v>
      </c>
      <c r="O998" s="20">
        <f>VLOOKUP(L998,对应表!BK:BL,2,FALSE)</f>
        <v>0</v>
      </c>
      <c r="P998" s="25" t="str">
        <f>_xlfn.IFNA(VLOOKUP(G998,角色!V:AE,主动技能!F998+1,FALSE),"")</f>
        <v>||eff_leiji|</v>
      </c>
      <c r="Q998" s="25">
        <f>(VLOOKUP(G998,角色!V:AE,主动技能!F998+4,FALSE))</f>
        <v>1</v>
      </c>
      <c r="R998" s="25">
        <v>0</v>
      </c>
      <c r="S998" s="25">
        <v>0</v>
      </c>
      <c r="T998" s="6" t="str">
        <f t="shared" si="273"/>
        <v/>
      </c>
      <c r="U998" s="6" t="str">
        <f t="shared" si="274"/>
        <v/>
      </c>
      <c r="V998" s="19" t="str">
        <f>VLOOKUP(G998,角色!AW:BC,主动技能!F998+1,FALSE)</f>
        <v>skill_10</v>
      </c>
      <c r="Y998">
        <f t="shared" si="261"/>
        <v>0</v>
      </c>
      <c r="Z998" s="19">
        <f>IF(VLOOKUP(C998,角色!CC:CI,主动技能!F998*2,FALSE)=0,"",VLOOKUP(C998,角色!CC:CI,主动技能!F998*2,FALSE))</f>
        <v>150</v>
      </c>
      <c r="AA998" s="19">
        <f>IF(VLOOKUP(C998,角色!CC:CI,主动技能!F998*2+1,FALSE)=0,0,VLOOKUP(C998,角色!CC:CI,主动技能!F998*2+1,FALSE))</f>
        <v>50</v>
      </c>
      <c r="AB998" s="19">
        <f>IF(INT(VLOOKUP(E998,角色属性概况!I:M,3,FALSE)*AA998/100)=0,"",(INT(VLOOKUP(E998,角色属性概况!I:M,3,FALSE)*AA998/100)))</f>
        <v>23830</v>
      </c>
      <c r="AE998" s="25">
        <f>(VLOOKUP(G998,角色!V:AE,主动技能!F998+7,FALSE))</f>
        <v>1</v>
      </c>
      <c r="AF998" s="19">
        <f>VLOOKUP(F998,对应表!AY:BA,3,FALSE)</f>
        <v>1</v>
      </c>
      <c r="AG998" s="19">
        <f>VLOOKUP(F998,对应表!AY:BA,2,FALSE)</f>
        <v>1</v>
      </c>
      <c r="AH998" s="25" t="str">
        <f>VLOOKUP(F998,特效对应!F:G,2,FALSE)</f>
        <v>attackex</v>
      </c>
      <c r="AJ998">
        <f t="shared" si="275"/>
        <v>12</v>
      </c>
      <c r="AQ998" s="6" t="str">
        <f>_xlfn.IFNA(IF(IF($AK998=AQ$5,VLOOKUP(AL998,buff!$K:$L,2,FALSE),"")=0,"",IF($AK998=AQ$5,VLOOKUP(AL998,buff!$K:$L,2,FALSE),"")),"")</f>
        <v/>
      </c>
      <c r="AR998" s="6" t="str">
        <f>_xlfn.IFNA(IF(IF($AK998=AR$5,VLOOKUP(AM998,buff!$K:$L,2,FALSE),"")=0,"",IF($AK998=AR$5,VLOOKUP(AM998,buff!$K:$L,2,FALSE),"")),"")</f>
        <v/>
      </c>
      <c r="AS998" s="6" t="str">
        <f>_xlfn.IFNA(IF(IF($AK998=AS$5,VLOOKUP(AN998,buff!$K:$L,2,FALSE),"")=0,"",IF($AK998=AS$5,VLOOKUP(AN998,buff!$K:$L,2,FALSE),"")),"")</f>
        <v/>
      </c>
      <c r="AT998" s="6" t="str">
        <f>_xlfn.IFNA(IF(IF($AK998=AT$5,VLOOKUP(AO998,buff!$K:$L,2,FALSE),"")=0,"",IF($AK998=AT$5,VLOOKUP(AO998,buff!$K:$L,2,FALSE),"")),"")</f>
        <v/>
      </c>
      <c r="AU998" s="6" t="str">
        <f>_xlfn.IFNA(IF(IF($AK998=AU$5,VLOOKUP(AP998,buff!$K:$L,2,FALSE),"")=0,"",IF($AK998=AU$5,VLOOKUP(AP998,buff!$K:$L,2,FALSE),"")),"")</f>
        <v/>
      </c>
      <c r="AV998" s="6" t="str">
        <f>_xlfn.IFNA(IF(IF($AK998=AV$5,VLOOKUP(AL998,buff!$K:$L,2,FALSE),"")=0,"",IF($AK998=AV$5,VLOOKUP(AL998,buff!$K:$L,2,FALSE),"")),"")</f>
        <v/>
      </c>
      <c r="AW998" s="6" t="str">
        <f>_xlfn.IFNA(IF(IF($AK998=AW$5,VLOOKUP(AM998,buff!$K:$L,2,FALSE),"")=0,"",IF($AK998=AW$5,VLOOKUP(AM998,buff!$K:$L,2,FALSE),"")),"")</f>
        <v/>
      </c>
      <c r="AX998" s="6" t="str">
        <f>_xlfn.IFNA(IF(IF($AK998=AX$5,VLOOKUP(AN998,buff!$K:$L,2,FALSE),"")=0,"",IF($AK998=AX$5,VLOOKUP(AN998,buff!$K:$L,2,FALSE),"")),"")</f>
        <v/>
      </c>
      <c r="AY998" s="6" t="str">
        <f>_xlfn.IFNA(IF(IF($AK998=AY$5,VLOOKUP(AO998,buff!$K:$L,2,FALSE),"")=0,"",IF($AK998=AY$5,VLOOKUP(AO998,buff!$K:$L,2,FALSE),"")),"")</f>
        <v/>
      </c>
      <c r="AZ998" s="6" t="str">
        <f>_xlfn.IFNA(IF(IF($AK998=AZ$5,VLOOKUP(AP998,buff!$K:$L,2,FALSE),"")=0,"",IF($AK998=AZ$5,VLOOKUP(AP998,buff!$K:$L,2,FALSE),"")),"")</f>
        <v/>
      </c>
      <c r="BA998" s="6" t="e">
        <f>VLOOKUP(AL998,buff!$K:$P,6,FALSE)</f>
        <v>#N/A</v>
      </c>
      <c r="BB998" s="6" t="e">
        <f>VLOOKUP(AM998,buff!$K:$P,6,FALSE)</f>
        <v>#N/A</v>
      </c>
      <c r="BC998" s="6" t="e">
        <f>VLOOKUP(AN998,buff!$K:$P,6,FALSE)</f>
        <v>#N/A</v>
      </c>
      <c r="BD998">
        <f t="shared" si="264"/>
        <v>2</v>
      </c>
      <c r="BE998">
        <f t="shared" si="265"/>
        <v>1</v>
      </c>
      <c r="BF998" s="22">
        <f t="shared" si="266"/>
        <v>101702</v>
      </c>
    </row>
    <row r="999" spans="1:58" x14ac:dyDescent="0.15">
      <c r="A999" t="str">
        <f t="shared" si="268"/>
        <v>珍妮芙主动技能2等级13</v>
      </c>
      <c r="B999" s="8">
        <f t="shared" si="269"/>
        <v>10170213</v>
      </c>
      <c r="C999" s="8" t="str">
        <f>VLOOKUP(G999,角色!A:B,2,FALSE)</f>
        <v>珍妮芙</v>
      </c>
      <c r="D999" s="8" t="str">
        <f t="shared" si="270"/>
        <v>主动技能2</v>
      </c>
      <c r="E999" s="8">
        <f t="shared" si="263"/>
        <v>13</v>
      </c>
      <c r="F999" s="8">
        <f t="shared" si="271"/>
        <v>2</v>
      </c>
      <c r="G999" s="8">
        <f t="shared" si="272"/>
        <v>17</v>
      </c>
      <c r="H999" s="4" t="s">
        <v>945</v>
      </c>
      <c r="I999" s="20" t="str">
        <f t="shared" si="267"/>
        <v>对敌方单体攻击，造成150%攻击力（+33839）点伤害。</v>
      </c>
      <c r="J999" s="4" t="s">
        <v>277</v>
      </c>
      <c r="K999" s="1" t="s">
        <v>102</v>
      </c>
      <c r="L999" s="4" t="s">
        <v>106</v>
      </c>
      <c r="M999" s="4"/>
      <c r="N999" s="4">
        <v>100</v>
      </c>
      <c r="O999" s="20">
        <f>VLOOKUP(L999,对应表!BK:BL,2,FALSE)</f>
        <v>0</v>
      </c>
      <c r="P999" s="25" t="str">
        <f>_xlfn.IFNA(VLOOKUP(G999,角色!V:AE,主动技能!F999+1,FALSE),"")</f>
        <v>||eff_leiji|</v>
      </c>
      <c r="Q999" s="25">
        <f>(VLOOKUP(G999,角色!V:AE,主动技能!F999+4,FALSE))</f>
        <v>1</v>
      </c>
      <c r="R999" s="25">
        <v>0</v>
      </c>
      <c r="S999" s="25">
        <v>0</v>
      </c>
      <c r="T999" s="6" t="str">
        <f t="shared" si="273"/>
        <v/>
      </c>
      <c r="U999" s="6" t="str">
        <f t="shared" si="274"/>
        <v/>
      </c>
      <c r="V999" s="19" t="str">
        <f>VLOOKUP(G999,角色!AW:BC,主动技能!F999+1,FALSE)</f>
        <v>skill_10</v>
      </c>
      <c r="Y999">
        <f t="shared" si="261"/>
        <v>0</v>
      </c>
      <c r="Z999" s="19">
        <f>IF(VLOOKUP(C999,角色!CC:CI,主动技能!F999*2,FALSE)=0,"",VLOOKUP(C999,角色!CC:CI,主动技能!F999*2,FALSE))</f>
        <v>150</v>
      </c>
      <c r="AA999" s="19">
        <f>IF(VLOOKUP(C999,角色!CC:CI,主动技能!F999*2+1,FALSE)=0,0,VLOOKUP(C999,角色!CC:CI,主动技能!F999*2+1,FALSE))</f>
        <v>50</v>
      </c>
      <c r="AB999" s="19">
        <f>IF(INT(VLOOKUP(E999,角色属性概况!I:M,3,FALSE)*AA999/100)=0,"",(INT(VLOOKUP(E999,角色属性概况!I:M,3,FALSE)*AA999/100)))</f>
        <v>33839</v>
      </c>
      <c r="AE999" s="25">
        <f>(VLOOKUP(G999,角色!V:AE,主动技能!F999+7,FALSE))</f>
        <v>1</v>
      </c>
      <c r="AF999" s="19">
        <f>VLOOKUP(F999,对应表!AY:BA,3,FALSE)</f>
        <v>1</v>
      </c>
      <c r="AG999" s="19">
        <f>VLOOKUP(F999,对应表!AY:BA,2,FALSE)</f>
        <v>1</v>
      </c>
      <c r="AH999" s="25" t="str">
        <f>VLOOKUP(F999,特效对应!F:G,2,FALSE)</f>
        <v>attackex</v>
      </c>
      <c r="AJ999">
        <f t="shared" si="275"/>
        <v>13</v>
      </c>
      <c r="AQ999" s="6" t="str">
        <f>_xlfn.IFNA(IF(IF($AK999=AQ$5,VLOOKUP(AL999,buff!$K:$L,2,FALSE),"")=0,"",IF($AK999=AQ$5,VLOOKUP(AL999,buff!$K:$L,2,FALSE),"")),"")</f>
        <v/>
      </c>
      <c r="AR999" s="6" t="str">
        <f>_xlfn.IFNA(IF(IF($AK999=AR$5,VLOOKUP(AM999,buff!$K:$L,2,FALSE),"")=0,"",IF($AK999=AR$5,VLOOKUP(AM999,buff!$K:$L,2,FALSE),"")),"")</f>
        <v/>
      </c>
      <c r="AS999" s="6" t="str">
        <f>_xlfn.IFNA(IF(IF($AK999=AS$5,VLOOKUP(AN999,buff!$K:$L,2,FALSE),"")=0,"",IF($AK999=AS$5,VLOOKUP(AN999,buff!$K:$L,2,FALSE),"")),"")</f>
        <v/>
      </c>
      <c r="AT999" s="6" t="str">
        <f>_xlfn.IFNA(IF(IF($AK999=AT$5,VLOOKUP(AO999,buff!$K:$L,2,FALSE),"")=0,"",IF($AK999=AT$5,VLOOKUP(AO999,buff!$K:$L,2,FALSE),"")),"")</f>
        <v/>
      </c>
      <c r="AU999" s="6" t="str">
        <f>_xlfn.IFNA(IF(IF($AK999=AU$5,VLOOKUP(AP999,buff!$K:$L,2,FALSE),"")=0,"",IF($AK999=AU$5,VLOOKUP(AP999,buff!$K:$L,2,FALSE),"")),"")</f>
        <v/>
      </c>
      <c r="AV999" s="6" t="str">
        <f>_xlfn.IFNA(IF(IF($AK999=AV$5,VLOOKUP(AL999,buff!$K:$L,2,FALSE),"")=0,"",IF($AK999=AV$5,VLOOKUP(AL999,buff!$K:$L,2,FALSE),"")),"")</f>
        <v/>
      </c>
      <c r="AW999" s="6" t="str">
        <f>_xlfn.IFNA(IF(IF($AK999=AW$5,VLOOKUP(AM999,buff!$K:$L,2,FALSE),"")=0,"",IF($AK999=AW$5,VLOOKUP(AM999,buff!$K:$L,2,FALSE),"")),"")</f>
        <v/>
      </c>
      <c r="AX999" s="6" t="str">
        <f>_xlfn.IFNA(IF(IF($AK999=AX$5,VLOOKUP(AN999,buff!$K:$L,2,FALSE),"")=0,"",IF($AK999=AX$5,VLOOKUP(AN999,buff!$K:$L,2,FALSE),"")),"")</f>
        <v/>
      </c>
      <c r="AY999" s="6" t="str">
        <f>_xlfn.IFNA(IF(IF($AK999=AY$5,VLOOKUP(AO999,buff!$K:$L,2,FALSE),"")=0,"",IF($AK999=AY$5,VLOOKUP(AO999,buff!$K:$L,2,FALSE),"")),"")</f>
        <v/>
      </c>
      <c r="AZ999" s="6" t="str">
        <f>_xlfn.IFNA(IF(IF($AK999=AZ$5,VLOOKUP(AP999,buff!$K:$L,2,FALSE),"")=0,"",IF($AK999=AZ$5,VLOOKUP(AP999,buff!$K:$L,2,FALSE),"")),"")</f>
        <v/>
      </c>
      <c r="BA999" s="6" t="e">
        <f>VLOOKUP(AL999,buff!$K:$P,6,FALSE)</f>
        <v>#N/A</v>
      </c>
      <c r="BB999" s="6" t="e">
        <f>VLOOKUP(AM999,buff!$K:$P,6,FALSE)</f>
        <v>#N/A</v>
      </c>
      <c r="BC999" s="6" t="e">
        <f>VLOOKUP(AN999,buff!$K:$P,6,FALSE)</f>
        <v>#N/A</v>
      </c>
      <c r="BD999">
        <f t="shared" si="264"/>
        <v>2</v>
      </c>
      <c r="BE999">
        <f t="shared" si="265"/>
        <v>1</v>
      </c>
      <c r="BF999" s="22">
        <f t="shared" si="266"/>
        <v>101702</v>
      </c>
    </row>
    <row r="1000" spans="1:58" x14ac:dyDescent="0.15">
      <c r="A1000" t="str">
        <f t="shared" si="268"/>
        <v>珍妮芙主动技能2等级14</v>
      </c>
      <c r="B1000" s="8">
        <f t="shared" si="269"/>
        <v>10170214</v>
      </c>
      <c r="C1000" s="8" t="str">
        <f>VLOOKUP(G1000,角色!A:B,2,FALSE)</f>
        <v>珍妮芙</v>
      </c>
      <c r="D1000" s="8" t="str">
        <f t="shared" si="270"/>
        <v>主动技能2</v>
      </c>
      <c r="E1000" s="8">
        <f t="shared" si="263"/>
        <v>14</v>
      </c>
      <c r="F1000" s="8">
        <f t="shared" si="271"/>
        <v>2</v>
      </c>
      <c r="G1000" s="8">
        <f t="shared" si="272"/>
        <v>17</v>
      </c>
      <c r="H1000" s="4" t="s">
        <v>945</v>
      </c>
      <c r="I1000" s="20" t="str">
        <f t="shared" si="267"/>
        <v>对敌方单体攻击，造成150%攻击力（+48008）点伤害。</v>
      </c>
      <c r="J1000" s="4" t="s">
        <v>277</v>
      </c>
      <c r="K1000" s="1" t="s">
        <v>102</v>
      </c>
      <c r="L1000" s="4" t="s">
        <v>106</v>
      </c>
      <c r="M1000" s="4"/>
      <c r="N1000" s="4">
        <v>100</v>
      </c>
      <c r="O1000" s="20">
        <f>VLOOKUP(L1000,对应表!BK:BL,2,FALSE)</f>
        <v>0</v>
      </c>
      <c r="P1000" s="25" t="str">
        <f>_xlfn.IFNA(VLOOKUP(G1000,角色!V:AE,主动技能!F1000+1,FALSE),"")</f>
        <v>||eff_leiji|</v>
      </c>
      <c r="Q1000" s="25">
        <f>(VLOOKUP(G1000,角色!V:AE,主动技能!F1000+4,FALSE))</f>
        <v>1</v>
      </c>
      <c r="R1000" s="25">
        <v>0</v>
      </c>
      <c r="S1000" s="25">
        <v>0</v>
      </c>
      <c r="T1000" s="6" t="str">
        <f t="shared" si="273"/>
        <v/>
      </c>
      <c r="U1000" s="6" t="str">
        <f t="shared" si="274"/>
        <v/>
      </c>
      <c r="V1000" s="19" t="str">
        <f>VLOOKUP(G1000,角色!AW:BC,主动技能!F1000+1,FALSE)</f>
        <v>skill_10</v>
      </c>
      <c r="Y1000">
        <f t="shared" si="261"/>
        <v>0</v>
      </c>
      <c r="Z1000" s="19">
        <f>IF(VLOOKUP(C1000,角色!CC:CI,主动技能!F1000*2,FALSE)=0,"",VLOOKUP(C1000,角色!CC:CI,主动技能!F1000*2,FALSE))</f>
        <v>150</v>
      </c>
      <c r="AA1000" s="19">
        <f>IF(VLOOKUP(C1000,角色!CC:CI,主动技能!F1000*2+1,FALSE)=0,0,VLOOKUP(C1000,角色!CC:CI,主动技能!F1000*2+1,FALSE))</f>
        <v>50</v>
      </c>
      <c r="AB1000" s="19">
        <f>IF(INT(VLOOKUP(E1000,角色属性概况!I:M,3,FALSE)*AA1000/100)=0,"",(INT(VLOOKUP(E1000,角色属性概况!I:M,3,FALSE)*AA1000/100)))</f>
        <v>48008</v>
      </c>
      <c r="AE1000" s="25">
        <f>(VLOOKUP(G1000,角色!V:AE,主动技能!F1000+7,FALSE))</f>
        <v>1</v>
      </c>
      <c r="AF1000" s="19">
        <f>VLOOKUP(F1000,对应表!AY:BA,3,FALSE)</f>
        <v>1</v>
      </c>
      <c r="AG1000" s="19">
        <f>VLOOKUP(F1000,对应表!AY:BA,2,FALSE)</f>
        <v>1</v>
      </c>
      <c r="AH1000" s="25" t="str">
        <f>VLOOKUP(F1000,特效对应!F:G,2,FALSE)</f>
        <v>attackex</v>
      </c>
      <c r="AJ1000">
        <f t="shared" si="275"/>
        <v>14</v>
      </c>
      <c r="AQ1000" s="6" t="str">
        <f>_xlfn.IFNA(IF(IF($AK1000=AQ$5,VLOOKUP(AL1000,buff!$K:$L,2,FALSE),"")=0,"",IF($AK1000=AQ$5,VLOOKUP(AL1000,buff!$K:$L,2,FALSE),"")),"")</f>
        <v/>
      </c>
      <c r="AR1000" s="6" t="str">
        <f>_xlfn.IFNA(IF(IF($AK1000=AR$5,VLOOKUP(AM1000,buff!$K:$L,2,FALSE),"")=0,"",IF($AK1000=AR$5,VLOOKUP(AM1000,buff!$K:$L,2,FALSE),"")),"")</f>
        <v/>
      </c>
      <c r="AS1000" s="6" t="str">
        <f>_xlfn.IFNA(IF(IF($AK1000=AS$5,VLOOKUP(AN1000,buff!$K:$L,2,FALSE),"")=0,"",IF($AK1000=AS$5,VLOOKUP(AN1000,buff!$K:$L,2,FALSE),"")),"")</f>
        <v/>
      </c>
      <c r="AT1000" s="6" t="str">
        <f>_xlfn.IFNA(IF(IF($AK1000=AT$5,VLOOKUP(AO1000,buff!$K:$L,2,FALSE),"")=0,"",IF($AK1000=AT$5,VLOOKUP(AO1000,buff!$K:$L,2,FALSE),"")),"")</f>
        <v/>
      </c>
      <c r="AU1000" s="6" t="str">
        <f>_xlfn.IFNA(IF(IF($AK1000=AU$5,VLOOKUP(AP1000,buff!$K:$L,2,FALSE),"")=0,"",IF($AK1000=AU$5,VLOOKUP(AP1000,buff!$K:$L,2,FALSE),"")),"")</f>
        <v/>
      </c>
      <c r="AV1000" s="6" t="str">
        <f>_xlfn.IFNA(IF(IF($AK1000=AV$5,VLOOKUP(AL1000,buff!$K:$L,2,FALSE),"")=0,"",IF($AK1000=AV$5,VLOOKUP(AL1000,buff!$K:$L,2,FALSE),"")),"")</f>
        <v/>
      </c>
      <c r="AW1000" s="6" t="str">
        <f>_xlfn.IFNA(IF(IF($AK1000=AW$5,VLOOKUP(AM1000,buff!$K:$L,2,FALSE),"")=0,"",IF($AK1000=AW$5,VLOOKUP(AM1000,buff!$K:$L,2,FALSE),"")),"")</f>
        <v/>
      </c>
      <c r="AX1000" s="6" t="str">
        <f>_xlfn.IFNA(IF(IF($AK1000=AX$5,VLOOKUP(AN1000,buff!$K:$L,2,FALSE),"")=0,"",IF($AK1000=AX$5,VLOOKUP(AN1000,buff!$K:$L,2,FALSE),"")),"")</f>
        <v/>
      </c>
      <c r="AY1000" s="6" t="str">
        <f>_xlfn.IFNA(IF(IF($AK1000=AY$5,VLOOKUP(AO1000,buff!$K:$L,2,FALSE),"")=0,"",IF($AK1000=AY$5,VLOOKUP(AO1000,buff!$K:$L,2,FALSE),"")),"")</f>
        <v/>
      </c>
      <c r="AZ1000" s="6" t="str">
        <f>_xlfn.IFNA(IF(IF($AK1000=AZ$5,VLOOKUP(AP1000,buff!$K:$L,2,FALSE),"")=0,"",IF($AK1000=AZ$5,VLOOKUP(AP1000,buff!$K:$L,2,FALSE),"")),"")</f>
        <v/>
      </c>
      <c r="BA1000" s="6" t="e">
        <f>VLOOKUP(AL1000,buff!$K:$P,6,FALSE)</f>
        <v>#N/A</v>
      </c>
      <c r="BB1000" s="6" t="e">
        <f>VLOOKUP(AM1000,buff!$K:$P,6,FALSE)</f>
        <v>#N/A</v>
      </c>
      <c r="BC1000" s="6" t="e">
        <f>VLOOKUP(AN1000,buff!$K:$P,6,FALSE)</f>
        <v>#N/A</v>
      </c>
      <c r="BD1000">
        <f t="shared" si="264"/>
        <v>2</v>
      </c>
      <c r="BE1000">
        <f t="shared" si="265"/>
        <v>1</v>
      </c>
      <c r="BF1000" s="22">
        <f t="shared" si="266"/>
        <v>101702</v>
      </c>
    </row>
    <row r="1001" spans="1:58" x14ac:dyDescent="0.15">
      <c r="A1001" t="str">
        <f t="shared" si="268"/>
        <v>珍妮芙主动技能2等级15</v>
      </c>
      <c r="B1001" s="8">
        <f t="shared" si="269"/>
        <v>10170215</v>
      </c>
      <c r="C1001" s="8" t="str">
        <f>VLOOKUP(G1001,角色!A:B,2,FALSE)</f>
        <v>珍妮芙</v>
      </c>
      <c r="D1001" s="8" t="str">
        <f t="shared" si="270"/>
        <v>主动技能2</v>
      </c>
      <c r="E1001" s="8">
        <f t="shared" si="263"/>
        <v>15</v>
      </c>
      <c r="F1001" s="8">
        <f t="shared" si="271"/>
        <v>2</v>
      </c>
      <c r="G1001" s="8">
        <f t="shared" si="272"/>
        <v>17</v>
      </c>
      <c r="H1001" s="4" t="s">
        <v>945</v>
      </c>
      <c r="I1001" s="20" t="str">
        <f t="shared" si="267"/>
        <v>对敌方单体攻击，造成150%攻击力（+68066）点伤害。</v>
      </c>
      <c r="J1001" s="4" t="s">
        <v>277</v>
      </c>
      <c r="K1001" s="1" t="s">
        <v>102</v>
      </c>
      <c r="L1001" s="4" t="s">
        <v>106</v>
      </c>
      <c r="M1001" s="4"/>
      <c r="N1001" s="4">
        <v>100</v>
      </c>
      <c r="O1001" s="20">
        <f>VLOOKUP(L1001,对应表!BK:BL,2,FALSE)</f>
        <v>0</v>
      </c>
      <c r="P1001" s="25" t="str">
        <f>_xlfn.IFNA(VLOOKUP(G1001,角色!V:AE,主动技能!F1001+1,FALSE),"")</f>
        <v>||eff_leiji|</v>
      </c>
      <c r="Q1001" s="25">
        <f>(VLOOKUP(G1001,角色!V:AE,主动技能!F1001+4,FALSE))</f>
        <v>1</v>
      </c>
      <c r="R1001" s="25">
        <v>0</v>
      </c>
      <c r="S1001" s="25">
        <v>0</v>
      </c>
      <c r="T1001" s="6" t="str">
        <f t="shared" si="273"/>
        <v/>
      </c>
      <c r="U1001" s="6" t="str">
        <f t="shared" si="274"/>
        <v/>
      </c>
      <c r="V1001" s="19" t="str">
        <f>VLOOKUP(G1001,角色!AW:BC,主动技能!F1001+1,FALSE)</f>
        <v>skill_10</v>
      </c>
      <c r="Y1001">
        <f t="shared" si="261"/>
        <v>0</v>
      </c>
      <c r="Z1001" s="19">
        <f>IF(VLOOKUP(C1001,角色!CC:CI,主动技能!F1001*2,FALSE)=0,"",VLOOKUP(C1001,角色!CC:CI,主动技能!F1001*2,FALSE))</f>
        <v>150</v>
      </c>
      <c r="AA1001" s="19">
        <f>IF(VLOOKUP(C1001,角色!CC:CI,主动技能!F1001*2+1,FALSE)=0,0,VLOOKUP(C1001,角色!CC:CI,主动技能!F1001*2+1,FALSE))</f>
        <v>50</v>
      </c>
      <c r="AB1001" s="19">
        <f>IF(INT(VLOOKUP(E1001,角色属性概况!I:M,3,FALSE)*AA1001/100)=0,"",(INT(VLOOKUP(E1001,角色属性概况!I:M,3,FALSE)*AA1001/100)))</f>
        <v>68066</v>
      </c>
      <c r="AE1001" s="25">
        <f>(VLOOKUP(G1001,角色!V:AE,主动技能!F1001+7,FALSE))</f>
        <v>1</v>
      </c>
      <c r="AF1001" s="19">
        <f>VLOOKUP(F1001,对应表!AY:BA,3,FALSE)</f>
        <v>1</v>
      </c>
      <c r="AG1001" s="19">
        <f>VLOOKUP(F1001,对应表!AY:BA,2,FALSE)</f>
        <v>1</v>
      </c>
      <c r="AH1001" s="25" t="str">
        <f>VLOOKUP(F1001,特效对应!F:G,2,FALSE)</f>
        <v>attackex</v>
      </c>
      <c r="AJ1001">
        <f t="shared" si="275"/>
        <v>15</v>
      </c>
      <c r="AQ1001" s="6" t="str">
        <f>_xlfn.IFNA(IF(IF($AK1001=AQ$5,VLOOKUP(AL1001,buff!$K:$L,2,FALSE),"")=0,"",IF($AK1001=AQ$5,VLOOKUP(AL1001,buff!$K:$L,2,FALSE),"")),"")</f>
        <v/>
      </c>
      <c r="AR1001" s="6" t="str">
        <f>_xlfn.IFNA(IF(IF($AK1001=AR$5,VLOOKUP(AM1001,buff!$K:$L,2,FALSE),"")=0,"",IF($AK1001=AR$5,VLOOKUP(AM1001,buff!$K:$L,2,FALSE),"")),"")</f>
        <v/>
      </c>
      <c r="AS1001" s="6" t="str">
        <f>_xlfn.IFNA(IF(IF($AK1001=AS$5,VLOOKUP(AN1001,buff!$K:$L,2,FALSE),"")=0,"",IF($AK1001=AS$5,VLOOKUP(AN1001,buff!$K:$L,2,FALSE),"")),"")</f>
        <v/>
      </c>
      <c r="AT1001" s="6" t="str">
        <f>_xlfn.IFNA(IF(IF($AK1001=AT$5,VLOOKUP(AO1001,buff!$K:$L,2,FALSE),"")=0,"",IF($AK1001=AT$5,VLOOKUP(AO1001,buff!$K:$L,2,FALSE),"")),"")</f>
        <v/>
      </c>
      <c r="AU1001" s="6" t="str">
        <f>_xlfn.IFNA(IF(IF($AK1001=AU$5,VLOOKUP(AP1001,buff!$K:$L,2,FALSE),"")=0,"",IF($AK1001=AU$5,VLOOKUP(AP1001,buff!$K:$L,2,FALSE),"")),"")</f>
        <v/>
      </c>
      <c r="AV1001" s="6" t="str">
        <f>_xlfn.IFNA(IF(IF($AK1001=AV$5,VLOOKUP(AL1001,buff!$K:$L,2,FALSE),"")=0,"",IF($AK1001=AV$5,VLOOKUP(AL1001,buff!$K:$L,2,FALSE),"")),"")</f>
        <v/>
      </c>
      <c r="AW1001" s="6" t="str">
        <f>_xlfn.IFNA(IF(IF($AK1001=AW$5,VLOOKUP(AM1001,buff!$K:$L,2,FALSE),"")=0,"",IF($AK1001=AW$5,VLOOKUP(AM1001,buff!$K:$L,2,FALSE),"")),"")</f>
        <v/>
      </c>
      <c r="AX1001" s="6" t="str">
        <f>_xlfn.IFNA(IF(IF($AK1001=AX$5,VLOOKUP(AN1001,buff!$K:$L,2,FALSE),"")=0,"",IF($AK1001=AX$5,VLOOKUP(AN1001,buff!$K:$L,2,FALSE),"")),"")</f>
        <v/>
      </c>
      <c r="AY1001" s="6" t="str">
        <f>_xlfn.IFNA(IF(IF($AK1001=AY$5,VLOOKUP(AO1001,buff!$K:$L,2,FALSE),"")=0,"",IF($AK1001=AY$5,VLOOKUP(AO1001,buff!$K:$L,2,FALSE),"")),"")</f>
        <v/>
      </c>
      <c r="AZ1001" s="6" t="str">
        <f>_xlfn.IFNA(IF(IF($AK1001=AZ$5,VLOOKUP(AP1001,buff!$K:$L,2,FALSE),"")=0,"",IF($AK1001=AZ$5,VLOOKUP(AP1001,buff!$K:$L,2,FALSE),"")),"")</f>
        <v/>
      </c>
      <c r="BA1001" s="6" t="e">
        <f>VLOOKUP(AL1001,buff!$K:$P,6,FALSE)</f>
        <v>#N/A</v>
      </c>
      <c r="BB1001" s="6" t="e">
        <f>VLOOKUP(AM1001,buff!$K:$P,6,FALSE)</f>
        <v>#N/A</v>
      </c>
      <c r="BC1001" s="6" t="e">
        <f>VLOOKUP(AN1001,buff!$K:$P,6,FALSE)</f>
        <v>#N/A</v>
      </c>
      <c r="BD1001">
        <f t="shared" si="264"/>
        <v>2</v>
      </c>
      <c r="BE1001">
        <f t="shared" si="265"/>
        <v>1</v>
      </c>
      <c r="BF1001" s="22">
        <f t="shared" si="266"/>
        <v>101702</v>
      </c>
    </row>
    <row r="1002" spans="1:58" x14ac:dyDescent="0.15">
      <c r="A1002" t="str">
        <f t="shared" si="268"/>
        <v>珍妮芙主动技能2等级16</v>
      </c>
      <c r="B1002" s="8">
        <f t="shared" si="269"/>
        <v>10170216</v>
      </c>
      <c r="C1002" s="8" t="str">
        <f>VLOOKUP(G1002,角色!A:B,2,FALSE)</f>
        <v>珍妮芙</v>
      </c>
      <c r="D1002" s="8" t="str">
        <f t="shared" si="270"/>
        <v>主动技能2</v>
      </c>
      <c r="E1002" s="8">
        <f t="shared" si="263"/>
        <v>16</v>
      </c>
      <c r="F1002" s="8">
        <f t="shared" si="271"/>
        <v>2</v>
      </c>
      <c r="G1002" s="8">
        <f t="shared" si="272"/>
        <v>17</v>
      </c>
      <c r="H1002" s="4" t="s">
        <v>945</v>
      </c>
      <c r="I1002" s="20" t="str">
        <f t="shared" si="267"/>
        <v>对敌方单体攻击，造成150%攻击力（+96464）点伤害。</v>
      </c>
      <c r="J1002" s="4" t="s">
        <v>277</v>
      </c>
      <c r="K1002" s="1" t="s">
        <v>102</v>
      </c>
      <c r="L1002" s="4" t="s">
        <v>106</v>
      </c>
      <c r="M1002" s="4"/>
      <c r="N1002" s="4">
        <v>100</v>
      </c>
      <c r="O1002" s="20">
        <f>VLOOKUP(L1002,对应表!BK:BL,2,FALSE)</f>
        <v>0</v>
      </c>
      <c r="P1002" s="25" t="str">
        <f>_xlfn.IFNA(VLOOKUP(G1002,角色!V:AE,主动技能!F1002+1,FALSE),"")</f>
        <v>||eff_leiji|</v>
      </c>
      <c r="Q1002" s="25">
        <f>(VLOOKUP(G1002,角色!V:AE,主动技能!F1002+4,FALSE))</f>
        <v>1</v>
      </c>
      <c r="R1002" s="25">
        <v>0</v>
      </c>
      <c r="S1002" s="25">
        <v>0</v>
      </c>
      <c r="T1002" s="6" t="str">
        <f t="shared" si="273"/>
        <v/>
      </c>
      <c r="U1002" s="6" t="str">
        <f t="shared" si="274"/>
        <v/>
      </c>
      <c r="V1002" s="19" t="str">
        <f>VLOOKUP(G1002,角色!AW:BC,主动技能!F1002+1,FALSE)</f>
        <v>skill_10</v>
      </c>
      <c r="Y1002">
        <f t="shared" si="261"/>
        <v>0</v>
      </c>
      <c r="Z1002" s="19">
        <f>IF(VLOOKUP(C1002,角色!CC:CI,主动技能!F1002*2,FALSE)=0,"",VLOOKUP(C1002,角色!CC:CI,主动技能!F1002*2,FALSE))</f>
        <v>150</v>
      </c>
      <c r="AA1002" s="19">
        <f>IF(VLOOKUP(C1002,角色!CC:CI,主动技能!F1002*2+1,FALSE)=0,0,VLOOKUP(C1002,角色!CC:CI,主动技能!F1002*2+1,FALSE))</f>
        <v>50</v>
      </c>
      <c r="AB1002" s="19">
        <f>IF(INT(VLOOKUP(E1002,角色属性概况!I:M,3,FALSE)*AA1002/100)=0,"",(INT(VLOOKUP(E1002,角色属性概况!I:M,3,FALSE)*AA1002/100)))</f>
        <v>96464</v>
      </c>
      <c r="AE1002" s="25">
        <f>(VLOOKUP(G1002,角色!V:AE,主动技能!F1002+7,FALSE))</f>
        <v>1</v>
      </c>
      <c r="AF1002" s="19">
        <f>VLOOKUP(F1002,对应表!AY:BA,3,FALSE)</f>
        <v>1</v>
      </c>
      <c r="AG1002" s="19">
        <f>VLOOKUP(F1002,对应表!AY:BA,2,FALSE)</f>
        <v>1</v>
      </c>
      <c r="AH1002" s="25" t="str">
        <f>VLOOKUP(F1002,特效对应!F:G,2,FALSE)</f>
        <v>attackex</v>
      </c>
      <c r="AJ1002">
        <f t="shared" si="275"/>
        <v>16</v>
      </c>
      <c r="AQ1002" s="6" t="str">
        <f>_xlfn.IFNA(IF(IF($AK1002=AQ$5,VLOOKUP(AL1002,buff!$K:$L,2,FALSE),"")=0,"",IF($AK1002=AQ$5,VLOOKUP(AL1002,buff!$K:$L,2,FALSE),"")),"")</f>
        <v/>
      </c>
      <c r="AR1002" s="6" t="str">
        <f>_xlfn.IFNA(IF(IF($AK1002=AR$5,VLOOKUP(AM1002,buff!$K:$L,2,FALSE),"")=0,"",IF($AK1002=AR$5,VLOOKUP(AM1002,buff!$K:$L,2,FALSE),"")),"")</f>
        <v/>
      </c>
      <c r="AS1002" s="6" t="str">
        <f>_xlfn.IFNA(IF(IF($AK1002=AS$5,VLOOKUP(AN1002,buff!$K:$L,2,FALSE),"")=0,"",IF($AK1002=AS$5,VLOOKUP(AN1002,buff!$K:$L,2,FALSE),"")),"")</f>
        <v/>
      </c>
      <c r="AT1002" s="6" t="str">
        <f>_xlfn.IFNA(IF(IF($AK1002=AT$5,VLOOKUP(AO1002,buff!$K:$L,2,FALSE),"")=0,"",IF($AK1002=AT$5,VLOOKUP(AO1002,buff!$K:$L,2,FALSE),"")),"")</f>
        <v/>
      </c>
      <c r="AU1002" s="6" t="str">
        <f>_xlfn.IFNA(IF(IF($AK1002=AU$5,VLOOKUP(AP1002,buff!$K:$L,2,FALSE),"")=0,"",IF($AK1002=AU$5,VLOOKUP(AP1002,buff!$K:$L,2,FALSE),"")),"")</f>
        <v/>
      </c>
      <c r="AV1002" s="6" t="str">
        <f>_xlfn.IFNA(IF(IF($AK1002=AV$5,VLOOKUP(AL1002,buff!$K:$L,2,FALSE),"")=0,"",IF($AK1002=AV$5,VLOOKUP(AL1002,buff!$K:$L,2,FALSE),"")),"")</f>
        <v/>
      </c>
      <c r="AW1002" s="6" t="str">
        <f>_xlfn.IFNA(IF(IF($AK1002=AW$5,VLOOKUP(AM1002,buff!$K:$L,2,FALSE),"")=0,"",IF($AK1002=AW$5,VLOOKUP(AM1002,buff!$K:$L,2,FALSE),"")),"")</f>
        <v/>
      </c>
      <c r="AX1002" s="6" t="str">
        <f>_xlfn.IFNA(IF(IF($AK1002=AX$5,VLOOKUP(AN1002,buff!$K:$L,2,FALSE),"")=0,"",IF($AK1002=AX$5,VLOOKUP(AN1002,buff!$K:$L,2,FALSE),"")),"")</f>
        <v/>
      </c>
      <c r="AY1002" s="6" t="str">
        <f>_xlfn.IFNA(IF(IF($AK1002=AY$5,VLOOKUP(AO1002,buff!$K:$L,2,FALSE),"")=0,"",IF($AK1002=AY$5,VLOOKUP(AO1002,buff!$K:$L,2,FALSE),"")),"")</f>
        <v/>
      </c>
      <c r="AZ1002" s="6" t="str">
        <f>_xlfn.IFNA(IF(IF($AK1002=AZ$5,VLOOKUP(AP1002,buff!$K:$L,2,FALSE),"")=0,"",IF($AK1002=AZ$5,VLOOKUP(AP1002,buff!$K:$L,2,FALSE),"")),"")</f>
        <v/>
      </c>
      <c r="BA1002" s="6" t="e">
        <f>VLOOKUP(AL1002,buff!$K:$P,6,FALSE)</f>
        <v>#N/A</v>
      </c>
      <c r="BB1002" s="6" t="e">
        <f>VLOOKUP(AM1002,buff!$K:$P,6,FALSE)</f>
        <v>#N/A</v>
      </c>
      <c r="BC1002" s="6" t="e">
        <f>VLOOKUP(AN1002,buff!$K:$P,6,FALSE)</f>
        <v>#N/A</v>
      </c>
      <c r="BD1002">
        <f t="shared" si="264"/>
        <v>2</v>
      </c>
      <c r="BE1002">
        <f t="shared" si="265"/>
        <v>1</v>
      </c>
      <c r="BF1002" s="22">
        <f t="shared" si="266"/>
        <v>101702</v>
      </c>
    </row>
    <row r="1003" spans="1:58" x14ac:dyDescent="0.15">
      <c r="A1003" t="str">
        <f t="shared" si="268"/>
        <v>珍妮芙主动技能2等级17</v>
      </c>
      <c r="B1003" s="8">
        <f t="shared" si="269"/>
        <v>10170217</v>
      </c>
      <c r="C1003" s="8" t="str">
        <f>VLOOKUP(G1003,角色!A:B,2,FALSE)</f>
        <v>珍妮芙</v>
      </c>
      <c r="D1003" s="8" t="str">
        <f t="shared" si="270"/>
        <v>主动技能2</v>
      </c>
      <c r="E1003" s="8">
        <f t="shared" si="263"/>
        <v>17</v>
      </c>
      <c r="F1003" s="8">
        <f t="shared" si="271"/>
        <v>2</v>
      </c>
      <c r="G1003" s="8">
        <f t="shared" si="272"/>
        <v>17</v>
      </c>
      <c r="H1003" s="4" t="s">
        <v>945</v>
      </c>
      <c r="I1003" s="20" t="str">
        <f t="shared" si="267"/>
        <v>对敌方单体攻击，造成150%攻击力（+136667）点伤害。</v>
      </c>
      <c r="J1003" s="4" t="s">
        <v>277</v>
      </c>
      <c r="K1003" s="1" t="s">
        <v>102</v>
      </c>
      <c r="L1003" s="4" t="s">
        <v>106</v>
      </c>
      <c r="M1003" s="4"/>
      <c r="N1003" s="4">
        <v>100</v>
      </c>
      <c r="O1003" s="20">
        <f>VLOOKUP(L1003,对应表!BK:BL,2,FALSE)</f>
        <v>0</v>
      </c>
      <c r="P1003" s="25" t="str">
        <f>_xlfn.IFNA(VLOOKUP(G1003,角色!V:AE,主动技能!F1003+1,FALSE),"")</f>
        <v>||eff_leiji|</v>
      </c>
      <c r="Q1003" s="25">
        <f>(VLOOKUP(G1003,角色!V:AE,主动技能!F1003+4,FALSE))</f>
        <v>1</v>
      </c>
      <c r="R1003" s="25">
        <v>0</v>
      </c>
      <c r="S1003" s="25">
        <v>0</v>
      </c>
      <c r="T1003" s="6" t="str">
        <f t="shared" si="273"/>
        <v/>
      </c>
      <c r="U1003" s="6" t="str">
        <f t="shared" si="274"/>
        <v/>
      </c>
      <c r="V1003" s="19" t="str">
        <f>VLOOKUP(G1003,角色!AW:BC,主动技能!F1003+1,FALSE)</f>
        <v>skill_10</v>
      </c>
      <c r="Y1003">
        <f t="shared" si="261"/>
        <v>0</v>
      </c>
      <c r="Z1003" s="19">
        <f>IF(VLOOKUP(C1003,角色!CC:CI,主动技能!F1003*2,FALSE)=0,"",VLOOKUP(C1003,角色!CC:CI,主动技能!F1003*2,FALSE))</f>
        <v>150</v>
      </c>
      <c r="AA1003" s="19">
        <f>IF(VLOOKUP(C1003,角色!CC:CI,主动技能!F1003*2+1,FALSE)=0,0,VLOOKUP(C1003,角色!CC:CI,主动技能!F1003*2+1,FALSE))</f>
        <v>50</v>
      </c>
      <c r="AB1003" s="19">
        <f>IF(INT(VLOOKUP(E1003,角色属性概况!I:M,3,FALSE)*AA1003/100)=0,"",(INT(VLOOKUP(E1003,角色属性概况!I:M,3,FALSE)*AA1003/100)))</f>
        <v>136667</v>
      </c>
      <c r="AE1003" s="25">
        <f>(VLOOKUP(G1003,角色!V:AE,主动技能!F1003+7,FALSE))</f>
        <v>1</v>
      </c>
      <c r="AF1003" s="19">
        <f>VLOOKUP(F1003,对应表!AY:BA,3,FALSE)</f>
        <v>1</v>
      </c>
      <c r="AG1003" s="19">
        <f>VLOOKUP(F1003,对应表!AY:BA,2,FALSE)</f>
        <v>1</v>
      </c>
      <c r="AH1003" s="25" t="str">
        <f>VLOOKUP(F1003,特效对应!F:G,2,FALSE)</f>
        <v>attackex</v>
      </c>
      <c r="AJ1003">
        <f t="shared" si="275"/>
        <v>17</v>
      </c>
      <c r="AQ1003" s="6" t="str">
        <f>_xlfn.IFNA(IF(IF($AK1003=AQ$5,VLOOKUP(AL1003,buff!$K:$L,2,FALSE),"")=0,"",IF($AK1003=AQ$5,VLOOKUP(AL1003,buff!$K:$L,2,FALSE),"")),"")</f>
        <v/>
      </c>
      <c r="AR1003" s="6" t="str">
        <f>_xlfn.IFNA(IF(IF($AK1003=AR$5,VLOOKUP(AM1003,buff!$K:$L,2,FALSE),"")=0,"",IF($AK1003=AR$5,VLOOKUP(AM1003,buff!$K:$L,2,FALSE),"")),"")</f>
        <v/>
      </c>
      <c r="AS1003" s="6" t="str">
        <f>_xlfn.IFNA(IF(IF($AK1003=AS$5,VLOOKUP(AN1003,buff!$K:$L,2,FALSE),"")=0,"",IF($AK1003=AS$5,VLOOKUP(AN1003,buff!$K:$L,2,FALSE),"")),"")</f>
        <v/>
      </c>
      <c r="AT1003" s="6" t="str">
        <f>_xlfn.IFNA(IF(IF($AK1003=AT$5,VLOOKUP(AO1003,buff!$K:$L,2,FALSE),"")=0,"",IF($AK1003=AT$5,VLOOKUP(AO1003,buff!$K:$L,2,FALSE),"")),"")</f>
        <v/>
      </c>
      <c r="AU1003" s="6" t="str">
        <f>_xlfn.IFNA(IF(IF($AK1003=AU$5,VLOOKUP(AP1003,buff!$K:$L,2,FALSE),"")=0,"",IF($AK1003=AU$5,VLOOKUP(AP1003,buff!$K:$L,2,FALSE),"")),"")</f>
        <v/>
      </c>
      <c r="AV1003" s="6" t="str">
        <f>_xlfn.IFNA(IF(IF($AK1003=AV$5,VLOOKUP(AL1003,buff!$K:$L,2,FALSE),"")=0,"",IF($AK1003=AV$5,VLOOKUP(AL1003,buff!$K:$L,2,FALSE),"")),"")</f>
        <v/>
      </c>
      <c r="AW1003" s="6" t="str">
        <f>_xlfn.IFNA(IF(IF($AK1003=AW$5,VLOOKUP(AM1003,buff!$K:$L,2,FALSE),"")=0,"",IF($AK1003=AW$5,VLOOKUP(AM1003,buff!$K:$L,2,FALSE),"")),"")</f>
        <v/>
      </c>
      <c r="AX1003" s="6" t="str">
        <f>_xlfn.IFNA(IF(IF($AK1003=AX$5,VLOOKUP(AN1003,buff!$K:$L,2,FALSE),"")=0,"",IF($AK1003=AX$5,VLOOKUP(AN1003,buff!$K:$L,2,FALSE),"")),"")</f>
        <v/>
      </c>
      <c r="AY1003" s="6" t="str">
        <f>_xlfn.IFNA(IF(IF($AK1003=AY$5,VLOOKUP(AO1003,buff!$K:$L,2,FALSE),"")=0,"",IF($AK1003=AY$5,VLOOKUP(AO1003,buff!$K:$L,2,FALSE),"")),"")</f>
        <v/>
      </c>
      <c r="AZ1003" s="6" t="str">
        <f>_xlfn.IFNA(IF(IF($AK1003=AZ$5,VLOOKUP(AP1003,buff!$K:$L,2,FALSE),"")=0,"",IF($AK1003=AZ$5,VLOOKUP(AP1003,buff!$K:$L,2,FALSE),"")),"")</f>
        <v/>
      </c>
      <c r="BA1003" s="6" t="e">
        <f>VLOOKUP(AL1003,buff!$K:$P,6,FALSE)</f>
        <v>#N/A</v>
      </c>
      <c r="BB1003" s="6" t="e">
        <f>VLOOKUP(AM1003,buff!$K:$P,6,FALSE)</f>
        <v>#N/A</v>
      </c>
      <c r="BC1003" s="6" t="e">
        <f>VLOOKUP(AN1003,buff!$K:$P,6,FALSE)</f>
        <v>#N/A</v>
      </c>
      <c r="BD1003">
        <f t="shared" si="264"/>
        <v>2</v>
      </c>
      <c r="BE1003">
        <f t="shared" si="265"/>
        <v>1</v>
      </c>
      <c r="BF1003" s="22">
        <f t="shared" si="266"/>
        <v>101702</v>
      </c>
    </row>
    <row r="1004" spans="1:58" x14ac:dyDescent="0.15">
      <c r="A1004" t="str">
        <f t="shared" si="268"/>
        <v>珍妮芙主动技能2等级18</v>
      </c>
      <c r="B1004" s="8">
        <f t="shared" si="269"/>
        <v>10170218</v>
      </c>
      <c r="C1004" s="8" t="str">
        <f>VLOOKUP(G1004,角色!A:B,2,FALSE)</f>
        <v>珍妮芙</v>
      </c>
      <c r="D1004" s="8" t="str">
        <f t="shared" si="270"/>
        <v>主动技能2</v>
      </c>
      <c r="E1004" s="8">
        <f t="shared" si="263"/>
        <v>18</v>
      </c>
      <c r="F1004" s="8">
        <f t="shared" si="271"/>
        <v>2</v>
      </c>
      <c r="G1004" s="8">
        <f t="shared" si="272"/>
        <v>17</v>
      </c>
      <c r="H1004" s="4" t="s">
        <v>945</v>
      </c>
      <c r="I1004" s="20" t="str">
        <f t="shared" si="267"/>
        <v>对敌方单体攻击，造成150%攻击力（+193582）点伤害。</v>
      </c>
      <c r="J1004" s="4" t="s">
        <v>277</v>
      </c>
      <c r="K1004" s="1" t="s">
        <v>102</v>
      </c>
      <c r="L1004" s="4" t="s">
        <v>106</v>
      </c>
      <c r="M1004" s="4"/>
      <c r="N1004" s="4">
        <v>100</v>
      </c>
      <c r="O1004" s="20">
        <f>VLOOKUP(L1004,对应表!BK:BL,2,FALSE)</f>
        <v>0</v>
      </c>
      <c r="P1004" s="25" t="str">
        <f>_xlfn.IFNA(VLOOKUP(G1004,角色!V:AE,主动技能!F1004+1,FALSE),"")</f>
        <v>||eff_leiji|</v>
      </c>
      <c r="Q1004" s="25">
        <f>(VLOOKUP(G1004,角色!V:AE,主动技能!F1004+4,FALSE))</f>
        <v>1</v>
      </c>
      <c r="R1004" s="25">
        <v>0</v>
      </c>
      <c r="S1004" s="25">
        <v>0</v>
      </c>
      <c r="T1004" s="6" t="str">
        <f t="shared" si="273"/>
        <v/>
      </c>
      <c r="U1004" s="6" t="str">
        <f t="shared" si="274"/>
        <v/>
      </c>
      <c r="V1004" s="19" t="str">
        <f>VLOOKUP(G1004,角色!AW:BC,主动技能!F1004+1,FALSE)</f>
        <v>skill_10</v>
      </c>
      <c r="Y1004">
        <f t="shared" si="261"/>
        <v>0</v>
      </c>
      <c r="Z1004" s="19">
        <f>IF(VLOOKUP(C1004,角色!CC:CI,主动技能!F1004*2,FALSE)=0,"",VLOOKUP(C1004,角色!CC:CI,主动技能!F1004*2,FALSE))</f>
        <v>150</v>
      </c>
      <c r="AA1004" s="19">
        <f>IF(VLOOKUP(C1004,角色!CC:CI,主动技能!F1004*2+1,FALSE)=0,0,VLOOKUP(C1004,角色!CC:CI,主动技能!F1004*2+1,FALSE))</f>
        <v>50</v>
      </c>
      <c r="AB1004" s="19">
        <f>IF(INT(VLOOKUP(E1004,角色属性概况!I:M,3,FALSE)*AA1004/100)=0,"",(INT(VLOOKUP(E1004,角色属性概况!I:M,3,FALSE)*AA1004/100)))</f>
        <v>193582</v>
      </c>
      <c r="AE1004" s="25">
        <f>(VLOOKUP(G1004,角色!V:AE,主动技能!F1004+7,FALSE))</f>
        <v>1</v>
      </c>
      <c r="AF1004" s="19">
        <f>VLOOKUP(F1004,对应表!AY:BA,3,FALSE)</f>
        <v>1</v>
      </c>
      <c r="AG1004" s="19">
        <f>VLOOKUP(F1004,对应表!AY:BA,2,FALSE)</f>
        <v>1</v>
      </c>
      <c r="AH1004" s="25" t="str">
        <f>VLOOKUP(F1004,特效对应!F:G,2,FALSE)</f>
        <v>attackex</v>
      </c>
      <c r="AJ1004">
        <f t="shared" si="275"/>
        <v>18</v>
      </c>
      <c r="AQ1004" s="6" t="str">
        <f>_xlfn.IFNA(IF(IF($AK1004=AQ$5,VLOOKUP(AL1004,buff!$K:$L,2,FALSE),"")=0,"",IF($AK1004=AQ$5,VLOOKUP(AL1004,buff!$K:$L,2,FALSE),"")),"")</f>
        <v/>
      </c>
      <c r="AR1004" s="6" t="str">
        <f>_xlfn.IFNA(IF(IF($AK1004=AR$5,VLOOKUP(AM1004,buff!$K:$L,2,FALSE),"")=0,"",IF($AK1004=AR$5,VLOOKUP(AM1004,buff!$K:$L,2,FALSE),"")),"")</f>
        <v/>
      </c>
      <c r="AS1004" s="6" t="str">
        <f>_xlfn.IFNA(IF(IF($AK1004=AS$5,VLOOKUP(AN1004,buff!$K:$L,2,FALSE),"")=0,"",IF($AK1004=AS$5,VLOOKUP(AN1004,buff!$K:$L,2,FALSE),"")),"")</f>
        <v/>
      </c>
      <c r="AT1004" s="6" t="str">
        <f>_xlfn.IFNA(IF(IF($AK1004=AT$5,VLOOKUP(AO1004,buff!$K:$L,2,FALSE),"")=0,"",IF($AK1004=AT$5,VLOOKUP(AO1004,buff!$K:$L,2,FALSE),"")),"")</f>
        <v/>
      </c>
      <c r="AU1004" s="6" t="str">
        <f>_xlfn.IFNA(IF(IF($AK1004=AU$5,VLOOKUP(AP1004,buff!$K:$L,2,FALSE),"")=0,"",IF($AK1004=AU$5,VLOOKUP(AP1004,buff!$K:$L,2,FALSE),"")),"")</f>
        <v/>
      </c>
      <c r="AV1004" s="6" t="str">
        <f>_xlfn.IFNA(IF(IF($AK1004=AV$5,VLOOKUP(AL1004,buff!$K:$L,2,FALSE),"")=0,"",IF($AK1004=AV$5,VLOOKUP(AL1004,buff!$K:$L,2,FALSE),"")),"")</f>
        <v/>
      </c>
      <c r="AW1004" s="6" t="str">
        <f>_xlfn.IFNA(IF(IF($AK1004=AW$5,VLOOKUP(AM1004,buff!$K:$L,2,FALSE),"")=0,"",IF($AK1004=AW$5,VLOOKUP(AM1004,buff!$K:$L,2,FALSE),"")),"")</f>
        <v/>
      </c>
      <c r="AX1004" s="6" t="str">
        <f>_xlfn.IFNA(IF(IF($AK1004=AX$5,VLOOKUP(AN1004,buff!$K:$L,2,FALSE),"")=0,"",IF($AK1004=AX$5,VLOOKUP(AN1004,buff!$K:$L,2,FALSE),"")),"")</f>
        <v/>
      </c>
      <c r="AY1004" s="6" t="str">
        <f>_xlfn.IFNA(IF(IF($AK1004=AY$5,VLOOKUP(AO1004,buff!$K:$L,2,FALSE),"")=0,"",IF($AK1004=AY$5,VLOOKUP(AO1004,buff!$K:$L,2,FALSE),"")),"")</f>
        <v/>
      </c>
      <c r="AZ1004" s="6" t="str">
        <f>_xlfn.IFNA(IF(IF($AK1004=AZ$5,VLOOKUP(AP1004,buff!$K:$L,2,FALSE),"")=0,"",IF($AK1004=AZ$5,VLOOKUP(AP1004,buff!$K:$L,2,FALSE),"")),"")</f>
        <v/>
      </c>
      <c r="BA1004" s="6" t="e">
        <f>VLOOKUP(AL1004,buff!$K:$P,6,FALSE)</f>
        <v>#N/A</v>
      </c>
      <c r="BB1004" s="6" t="e">
        <f>VLOOKUP(AM1004,buff!$K:$P,6,FALSE)</f>
        <v>#N/A</v>
      </c>
      <c r="BC1004" s="6" t="e">
        <f>VLOOKUP(AN1004,buff!$K:$P,6,FALSE)</f>
        <v>#N/A</v>
      </c>
      <c r="BD1004">
        <f t="shared" si="264"/>
        <v>2</v>
      </c>
      <c r="BE1004">
        <f t="shared" si="265"/>
        <v>1</v>
      </c>
      <c r="BF1004" s="22">
        <f t="shared" si="266"/>
        <v>101702</v>
      </c>
    </row>
    <row r="1005" spans="1:58" x14ac:dyDescent="0.15">
      <c r="A1005" t="str">
        <f t="shared" si="268"/>
        <v>珍妮芙主动技能2等级19</v>
      </c>
      <c r="B1005" s="8">
        <f t="shared" si="269"/>
        <v>10170219</v>
      </c>
      <c r="C1005" s="8" t="str">
        <f>VLOOKUP(G1005,角色!A:B,2,FALSE)</f>
        <v>珍妮芙</v>
      </c>
      <c r="D1005" s="8" t="str">
        <f t="shared" si="270"/>
        <v>主动技能2</v>
      </c>
      <c r="E1005" s="8">
        <f t="shared" si="263"/>
        <v>19</v>
      </c>
      <c r="F1005" s="8">
        <f t="shared" si="271"/>
        <v>2</v>
      </c>
      <c r="G1005" s="8">
        <f t="shared" si="272"/>
        <v>17</v>
      </c>
      <c r="H1005" s="4" t="s">
        <v>945</v>
      </c>
      <c r="I1005" s="20" t="str">
        <f t="shared" si="267"/>
        <v>对敌方单体攻击，造成150%攻击力（+274158）点伤害。</v>
      </c>
      <c r="J1005" s="4" t="s">
        <v>277</v>
      </c>
      <c r="K1005" s="1" t="s">
        <v>102</v>
      </c>
      <c r="L1005" s="4" t="s">
        <v>106</v>
      </c>
      <c r="M1005" s="4"/>
      <c r="N1005" s="4">
        <v>100</v>
      </c>
      <c r="O1005" s="20">
        <f>VLOOKUP(L1005,对应表!BK:BL,2,FALSE)</f>
        <v>0</v>
      </c>
      <c r="P1005" s="25" t="str">
        <f>_xlfn.IFNA(VLOOKUP(G1005,角色!V:AE,主动技能!F1005+1,FALSE),"")</f>
        <v>||eff_leiji|</v>
      </c>
      <c r="Q1005" s="25">
        <f>(VLOOKUP(G1005,角色!V:AE,主动技能!F1005+4,FALSE))</f>
        <v>1</v>
      </c>
      <c r="R1005" s="25">
        <v>0</v>
      </c>
      <c r="S1005" s="25">
        <v>0</v>
      </c>
      <c r="T1005" s="6" t="str">
        <f t="shared" si="273"/>
        <v/>
      </c>
      <c r="U1005" s="6" t="str">
        <f t="shared" si="274"/>
        <v/>
      </c>
      <c r="V1005" s="19" t="str">
        <f>VLOOKUP(G1005,角色!AW:BC,主动技能!F1005+1,FALSE)</f>
        <v>skill_10</v>
      </c>
      <c r="Y1005">
        <f t="shared" si="261"/>
        <v>0</v>
      </c>
      <c r="Z1005" s="19">
        <f>IF(VLOOKUP(C1005,角色!CC:CI,主动技能!F1005*2,FALSE)=0,"",VLOOKUP(C1005,角色!CC:CI,主动技能!F1005*2,FALSE))</f>
        <v>150</v>
      </c>
      <c r="AA1005" s="19">
        <f>IF(VLOOKUP(C1005,角色!CC:CI,主动技能!F1005*2+1,FALSE)=0,0,VLOOKUP(C1005,角色!CC:CI,主动技能!F1005*2+1,FALSE))</f>
        <v>50</v>
      </c>
      <c r="AB1005" s="19">
        <f>IF(INT(VLOOKUP(E1005,角色属性概况!I:M,3,FALSE)*AA1005/100)=0,"",(INT(VLOOKUP(E1005,角色属性概况!I:M,3,FALSE)*AA1005/100)))</f>
        <v>274158</v>
      </c>
      <c r="AE1005" s="25">
        <f>(VLOOKUP(G1005,角色!V:AE,主动技能!F1005+7,FALSE))</f>
        <v>1</v>
      </c>
      <c r="AF1005" s="19">
        <f>VLOOKUP(F1005,对应表!AY:BA,3,FALSE)</f>
        <v>1</v>
      </c>
      <c r="AG1005" s="19">
        <f>VLOOKUP(F1005,对应表!AY:BA,2,FALSE)</f>
        <v>1</v>
      </c>
      <c r="AH1005" s="25" t="str">
        <f>VLOOKUP(F1005,特效对应!F:G,2,FALSE)</f>
        <v>attackex</v>
      </c>
      <c r="AJ1005">
        <f t="shared" si="275"/>
        <v>19</v>
      </c>
      <c r="AQ1005" s="6" t="str">
        <f>_xlfn.IFNA(IF(IF($AK1005=AQ$5,VLOOKUP(AL1005,buff!$K:$L,2,FALSE),"")=0,"",IF($AK1005=AQ$5,VLOOKUP(AL1005,buff!$K:$L,2,FALSE),"")),"")</f>
        <v/>
      </c>
      <c r="AR1005" s="6" t="str">
        <f>_xlfn.IFNA(IF(IF($AK1005=AR$5,VLOOKUP(AM1005,buff!$K:$L,2,FALSE),"")=0,"",IF($AK1005=AR$5,VLOOKUP(AM1005,buff!$K:$L,2,FALSE),"")),"")</f>
        <v/>
      </c>
      <c r="AS1005" s="6" t="str">
        <f>_xlfn.IFNA(IF(IF($AK1005=AS$5,VLOOKUP(AN1005,buff!$K:$L,2,FALSE),"")=0,"",IF($AK1005=AS$5,VLOOKUP(AN1005,buff!$K:$L,2,FALSE),"")),"")</f>
        <v/>
      </c>
      <c r="AT1005" s="6" t="str">
        <f>_xlfn.IFNA(IF(IF($AK1005=AT$5,VLOOKUP(AO1005,buff!$K:$L,2,FALSE),"")=0,"",IF($AK1005=AT$5,VLOOKUP(AO1005,buff!$K:$L,2,FALSE),"")),"")</f>
        <v/>
      </c>
      <c r="AU1005" s="6" t="str">
        <f>_xlfn.IFNA(IF(IF($AK1005=AU$5,VLOOKUP(AP1005,buff!$K:$L,2,FALSE),"")=0,"",IF($AK1005=AU$5,VLOOKUP(AP1005,buff!$K:$L,2,FALSE),"")),"")</f>
        <v/>
      </c>
      <c r="AV1005" s="6" t="str">
        <f>_xlfn.IFNA(IF(IF($AK1005=AV$5,VLOOKUP(AL1005,buff!$K:$L,2,FALSE),"")=0,"",IF($AK1005=AV$5,VLOOKUP(AL1005,buff!$K:$L,2,FALSE),"")),"")</f>
        <v/>
      </c>
      <c r="AW1005" s="6" t="str">
        <f>_xlfn.IFNA(IF(IF($AK1005=AW$5,VLOOKUP(AM1005,buff!$K:$L,2,FALSE),"")=0,"",IF($AK1005=AW$5,VLOOKUP(AM1005,buff!$K:$L,2,FALSE),"")),"")</f>
        <v/>
      </c>
      <c r="AX1005" s="6" t="str">
        <f>_xlfn.IFNA(IF(IF($AK1005=AX$5,VLOOKUP(AN1005,buff!$K:$L,2,FALSE),"")=0,"",IF($AK1005=AX$5,VLOOKUP(AN1005,buff!$K:$L,2,FALSE),"")),"")</f>
        <v/>
      </c>
      <c r="AY1005" s="6" t="str">
        <f>_xlfn.IFNA(IF(IF($AK1005=AY$5,VLOOKUP(AO1005,buff!$K:$L,2,FALSE),"")=0,"",IF($AK1005=AY$5,VLOOKUP(AO1005,buff!$K:$L,2,FALSE),"")),"")</f>
        <v/>
      </c>
      <c r="AZ1005" s="6" t="str">
        <f>_xlfn.IFNA(IF(IF($AK1005=AZ$5,VLOOKUP(AP1005,buff!$K:$L,2,FALSE),"")=0,"",IF($AK1005=AZ$5,VLOOKUP(AP1005,buff!$K:$L,2,FALSE),"")),"")</f>
        <v/>
      </c>
      <c r="BA1005" s="6" t="e">
        <f>VLOOKUP(AL1005,buff!$K:$P,6,FALSE)</f>
        <v>#N/A</v>
      </c>
      <c r="BB1005" s="6" t="e">
        <f>VLOOKUP(AM1005,buff!$K:$P,6,FALSE)</f>
        <v>#N/A</v>
      </c>
      <c r="BC1005" s="6" t="e">
        <f>VLOOKUP(AN1005,buff!$K:$P,6,FALSE)</f>
        <v>#N/A</v>
      </c>
      <c r="BD1005">
        <f t="shared" si="264"/>
        <v>2</v>
      </c>
      <c r="BE1005">
        <f t="shared" si="265"/>
        <v>1</v>
      </c>
      <c r="BF1005" s="22">
        <f t="shared" si="266"/>
        <v>101702</v>
      </c>
    </row>
    <row r="1006" spans="1:58" x14ac:dyDescent="0.15">
      <c r="A1006" t="str">
        <f t="shared" si="268"/>
        <v>珍妮芙主动技能2等级20</v>
      </c>
      <c r="B1006" s="8">
        <f t="shared" si="269"/>
        <v>10170220</v>
      </c>
      <c r="C1006" s="8" t="str">
        <f>VLOOKUP(G1006,角色!A:B,2,FALSE)</f>
        <v>珍妮芙</v>
      </c>
      <c r="D1006" s="8" t="str">
        <f t="shared" si="270"/>
        <v>主动技能2</v>
      </c>
      <c r="E1006" s="8">
        <f t="shared" si="263"/>
        <v>20</v>
      </c>
      <c r="F1006" s="8">
        <f t="shared" si="271"/>
        <v>2</v>
      </c>
      <c r="G1006" s="8">
        <f t="shared" si="272"/>
        <v>17</v>
      </c>
      <c r="H1006" s="4" t="s">
        <v>945</v>
      </c>
      <c r="I1006" s="20" t="str">
        <f t="shared" si="267"/>
        <v>对敌方单体攻击，造成150%攻击力（+388230）点伤害。</v>
      </c>
      <c r="J1006" s="4" t="s">
        <v>277</v>
      </c>
      <c r="K1006" s="1" t="s">
        <v>102</v>
      </c>
      <c r="L1006" s="4" t="s">
        <v>106</v>
      </c>
      <c r="M1006" s="4"/>
      <c r="N1006" s="4">
        <v>100</v>
      </c>
      <c r="O1006" s="20">
        <f>VLOOKUP(L1006,对应表!BK:BL,2,FALSE)</f>
        <v>0</v>
      </c>
      <c r="P1006" s="25" t="str">
        <f>_xlfn.IFNA(VLOOKUP(G1006,角色!V:AE,主动技能!F1006+1,FALSE),"")</f>
        <v>||eff_leiji|</v>
      </c>
      <c r="Q1006" s="25">
        <f>(VLOOKUP(G1006,角色!V:AE,主动技能!F1006+4,FALSE))</f>
        <v>1</v>
      </c>
      <c r="R1006" s="25">
        <v>0</v>
      </c>
      <c r="S1006" s="25">
        <v>0</v>
      </c>
      <c r="T1006" s="6" t="str">
        <f t="shared" si="273"/>
        <v/>
      </c>
      <c r="U1006" s="6" t="str">
        <f t="shared" si="274"/>
        <v/>
      </c>
      <c r="V1006" s="19" t="str">
        <f>VLOOKUP(G1006,角色!AW:BC,主动技能!F1006+1,FALSE)</f>
        <v>skill_10</v>
      </c>
      <c r="Y1006">
        <f t="shared" si="261"/>
        <v>0</v>
      </c>
      <c r="Z1006" s="19">
        <f>IF(VLOOKUP(C1006,角色!CC:CI,主动技能!F1006*2,FALSE)=0,"",VLOOKUP(C1006,角色!CC:CI,主动技能!F1006*2,FALSE))</f>
        <v>150</v>
      </c>
      <c r="AA1006" s="19">
        <f>IF(VLOOKUP(C1006,角色!CC:CI,主动技能!F1006*2+1,FALSE)=0,0,VLOOKUP(C1006,角色!CC:CI,主动技能!F1006*2+1,FALSE))</f>
        <v>50</v>
      </c>
      <c r="AB1006" s="19">
        <f>IF(INT(VLOOKUP(E1006,角色属性概况!I:M,3,FALSE)*AA1006/100)=0,"",(INT(VLOOKUP(E1006,角色属性概况!I:M,3,FALSE)*AA1006/100)))</f>
        <v>388230</v>
      </c>
      <c r="AE1006" s="25">
        <f>(VLOOKUP(G1006,角色!V:AE,主动技能!F1006+7,FALSE))</f>
        <v>1</v>
      </c>
      <c r="AF1006" s="19">
        <f>VLOOKUP(F1006,对应表!AY:BA,3,FALSE)</f>
        <v>1</v>
      </c>
      <c r="AG1006" s="19">
        <f>VLOOKUP(F1006,对应表!AY:BA,2,FALSE)</f>
        <v>1</v>
      </c>
      <c r="AH1006" s="25" t="str">
        <f>VLOOKUP(F1006,特效对应!F:G,2,FALSE)</f>
        <v>attackex</v>
      </c>
      <c r="AJ1006">
        <f t="shared" si="275"/>
        <v>20</v>
      </c>
      <c r="AQ1006" s="6" t="str">
        <f>_xlfn.IFNA(IF(IF($AK1006=AQ$5,VLOOKUP(AL1006,buff!$K:$L,2,FALSE),"")=0,"",IF($AK1006=AQ$5,VLOOKUP(AL1006,buff!$K:$L,2,FALSE),"")),"")</f>
        <v/>
      </c>
      <c r="AR1006" s="6" t="str">
        <f>_xlfn.IFNA(IF(IF($AK1006=AR$5,VLOOKUP(AM1006,buff!$K:$L,2,FALSE),"")=0,"",IF($AK1006=AR$5,VLOOKUP(AM1006,buff!$K:$L,2,FALSE),"")),"")</f>
        <v/>
      </c>
      <c r="AS1006" s="6" t="str">
        <f>_xlfn.IFNA(IF(IF($AK1006=AS$5,VLOOKUP(AN1006,buff!$K:$L,2,FALSE),"")=0,"",IF($AK1006=AS$5,VLOOKUP(AN1006,buff!$K:$L,2,FALSE),"")),"")</f>
        <v/>
      </c>
      <c r="AT1006" s="6" t="str">
        <f>_xlfn.IFNA(IF(IF($AK1006=AT$5,VLOOKUP(AO1006,buff!$K:$L,2,FALSE),"")=0,"",IF($AK1006=AT$5,VLOOKUP(AO1006,buff!$K:$L,2,FALSE),"")),"")</f>
        <v/>
      </c>
      <c r="AU1006" s="6" t="str">
        <f>_xlfn.IFNA(IF(IF($AK1006=AU$5,VLOOKUP(AP1006,buff!$K:$L,2,FALSE),"")=0,"",IF($AK1006=AU$5,VLOOKUP(AP1006,buff!$K:$L,2,FALSE),"")),"")</f>
        <v/>
      </c>
      <c r="AV1006" s="6" t="str">
        <f>_xlfn.IFNA(IF(IF($AK1006=AV$5,VLOOKUP(AL1006,buff!$K:$L,2,FALSE),"")=0,"",IF($AK1006=AV$5,VLOOKUP(AL1006,buff!$K:$L,2,FALSE),"")),"")</f>
        <v/>
      </c>
      <c r="AW1006" s="6" t="str">
        <f>_xlfn.IFNA(IF(IF($AK1006=AW$5,VLOOKUP(AM1006,buff!$K:$L,2,FALSE),"")=0,"",IF($AK1006=AW$5,VLOOKUP(AM1006,buff!$K:$L,2,FALSE),"")),"")</f>
        <v/>
      </c>
      <c r="AX1006" s="6" t="str">
        <f>_xlfn.IFNA(IF(IF($AK1006=AX$5,VLOOKUP(AN1006,buff!$K:$L,2,FALSE),"")=0,"",IF($AK1006=AX$5,VLOOKUP(AN1006,buff!$K:$L,2,FALSE),"")),"")</f>
        <v/>
      </c>
      <c r="AY1006" s="6" t="str">
        <f>_xlfn.IFNA(IF(IF($AK1006=AY$5,VLOOKUP(AO1006,buff!$K:$L,2,FALSE),"")=0,"",IF($AK1006=AY$5,VLOOKUP(AO1006,buff!$K:$L,2,FALSE),"")),"")</f>
        <v/>
      </c>
      <c r="AZ1006" s="6" t="str">
        <f>_xlfn.IFNA(IF(IF($AK1006=AZ$5,VLOOKUP(AP1006,buff!$K:$L,2,FALSE),"")=0,"",IF($AK1006=AZ$5,VLOOKUP(AP1006,buff!$K:$L,2,FALSE),"")),"")</f>
        <v/>
      </c>
      <c r="BA1006" s="6" t="e">
        <f>VLOOKUP(AL1006,buff!$K:$P,6,FALSE)</f>
        <v>#N/A</v>
      </c>
      <c r="BB1006" s="6" t="e">
        <f>VLOOKUP(AM1006,buff!$K:$P,6,FALSE)</f>
        <v>#N/A</v>
      </c>
      <c r="BC1006" s="6" t="e">
        <f>VLOOKUP(AN1006,buff!$K:$P,6,FALSE)</f>
        <v>#N/A</v>
      </c>
      <c r="BD1006">
        <f t="shared" si="264"/>
        <v>2</v>
      </c>
      <c r="BE1006">
        <f t="shared" si="265"/>
        <v>1</v>
      </c>
      <c r="BF1006" s="22">
        <f t="shared" si="266"/>
        <v>101702</v>
      </c>
    </row>
    <row r="1007" spans="1:58" x14ac:dyDescent="0.15">
      <c r="A1007" t="str">
        <f t="shared" si="268"/>
        <v>珍妮芙主动技能3等级1</v>
      </c>
      <c r="B1007" s="8">
        <f t="shared" si="269"/>
        <v>10170301</v>
      </c>
      <c r="C1007" s="8" t="str">
        <f>VLOOKUP(G1007,角色!A:B,2,FALSE)</f>
        <v>珍妮芙</v>
      </c>
      <c r="D1007" s="8" t="str">
        <f t="shared" si="270"/>
        <v>主动技能3</v>
      </c>
      <c r="E1007" s="8">
        <f t="shared" si="263"/>
        <v>1</v>
      </c>
      <c r="F1007" s="8">
        <f t="shared" si="271"/>
        <v>3</v>
      </c>
      <c r="G1007" s="8">
        <f t="shared" si="272"/>
        <v>17</v>
      </c>
      <c r="H1007" s="4" t="s">
        <v>883</v>
      </c>
      <c r="I1007" s="20" t="str">
        <f>"对敌方"&amp;L1007&amp;"攻击，造成"&amp;Z1007&amp;"%攻击力（+"&amp;AB1007&amp;"）点伤害。并使目标概率眩晕。"</f>
        <v>对敌方全体攻击，造成125%攻击力（+276）点伤害。并使目标概率眩晕。</v>
      </c>
      <c r="J1007" s="4" t="s">
        <v>277</v>
      </c>
      <c r="K1007" s="1" t="s">
        <v>102</v>
      </c>
      <c r="L1007" s="4" t="s">
        <v>108</v>
      </c>
      <c r="M1007" s="4"/>
      <c r="N1007" s="4">
        <v>100</v>
      </c>
      <c r="O1007" s="20">
        <f>VLOOKUP(L1007,对应表!BK:BL,2,FALSE)</f>
        <v>100</v>
      </c>
      <c r="P1007" s="25" t="str">
        <f>_xlfn.IFNA(VLOOKUP(G1007,角色!V:AE,主动技能!F1007+1,FALSE),"")</f>
        <v>||eff_xingyujianglin|</v>
      </c>
      <c r="Q1007" s="25">
        <f>(VLOOKUP(G1007,角色!V:AE,主动技能!F1007+4,FALSE))</f>
        <v>3</v>
      </c>
      <c r="R1007" s="25">
        <v>0</v>
      </c>
      <c r="S1007" s="25">
        <v>0</v>
      </c>
      <c r="T1007" s="6" t="str">
        <f t="shared" si="273"/>
        <v>100006:20:2:0</v>
      </c>
      <c r="U1007" s="6" t="str">
        <f t="shared" si="274"/>
        <v/>
      </c>
      <c r="V1007" s="19" t="str">
        <f>VLOOKUP(G1007,角色!AW:BC,主动技能!F1007+1,FALSE)</f>
        <v>skill_17</v>
      </c>
      <c r="Y1007">
        <f t="shared" si="261"/>
        <v>0</v>
      </c>
      <c r="Z1007" s="19">
        <f>IF(VLOOKUP(C1007,角色!CC:CI,主动技能!F1007*2,FALSE)=0,"",VLOOKUP(C1007,角色!CC:CI,主动技能!F1007*2,FALSE))</f>
        <v>125</v>
      </c>
      <c r="AA1007" s="19">
        <f>IF(VLOOKUP(C1007,角色!CC:CI,主动技能!F1007*2+1,FALSE)=0,0,VLOOKUP(C1007,角色!CC:CI,主动技能!F1007*2+1,FALSE))</f>
        <v>25</v>
      </c>
      <c r="AB1007" s="19">
        <f>IF(INT(VLOOKUP(E1007,角色属性概况!I:M,3,FALSE)*AA1007/100)=0,"",(INT(VLOOKUP(E1007,角色属性概况!I:M,3,FALSE)*AA1007/100)))</f>
        <v>276</v>
      </c>
      <c r="AE1007" s="25">
        <f>(VLOOKUP(G1007,角色!V:AE,主动技能!F1007+7,FALSE))</f>
        <v>1</v>
      </c>
      <c r="AF1007" s="19">
        <f>VLOOKUP(F1007,对应表!AY:BA,3,FALSE)</f>
        <v>2</v>
      </c>
      <c r="AG1007" s="19">
        <f>VLOOKUP(F1007,对应表!AY:BA,2,FALSE)</f>
        <v>2</v>
      </c>
      <c r="AH1007" s="25" t="str">
        <f>VLOOKUP(F1007,特效对应!F:G,2,FALSE)</f>
        <v>attackex</v>
      </c>
      <c r="AJ1007">
        <f t="shared" si="275"/>
        <v>1</v>
      </c>
      <c r="AK1007" t="s">
        <v>117</v>
      </c>
      <c r="AL1007" s="4" t="s">
        <v>929</v>
      </c>
      <c r="AQ1007" s="6" t="str">
        <f>_xlfn.IFNA(IF(IF($AK1007=AQ$5,VLOOKUP(AL1007,buff!$K:$L,2,FALSE),"")=0,"",IF($AK1007=AQ$5,VLOOKUP(AL1007,buff!$K:$L,2,FALSE),"")),"")</f>
        <v>100006:20:2:0</v>
      </c>
      <c r="AR1007" s="6" t="str">
        <f>_xlfn.IFNA(IF(IF($AK1007=AR$5,VLOOKUP(AM1007,buff!$K:$L,2,FALSE),"")=0,"",IF($AK1007=AR$5,VLOOKUP(AM1007,buff!$K:$L,2,FALSE),"")),"")</f>
        <v/>
      </c>
      <c r="AS1007" s="6" t="str">
        <f>_xlfn.IFNA(IF(IF($AK1007=AS$5,VLOOKUP(AN1007,buff!$K:$L,2,FALSE),"")=0,"",IF($AK1007=AS$5,VLOOKUP(AN1007,buff!$K:$L,2,FALSE),"")),"")</f>
        <v/>
      </c>
      <c r="AT1007" s="6" t="str">
        <f>_xlfn.IFNA(IF(IF($AK1007=AT$5,VLOOKUP(AO1007,buff!$K:$L,2,FALSE),"")=0,"",IF($AK1007=AT$5,VLOOKUP(AO1007,buff!$K:$L,2,FALSE),"")),"")</f>
        <v/>
      </c>
      <c r="AU1007" s="6" t="str">
        <f>_xlfn.IFNA(IF(IF($AK1007=AU$5,VLOOKUP(AP1007,buff!$K:$L,2,FALSE),"")=0,"",IF($AK1007=AU$5,VLOOKUP(AP1007,buff!$K:$L,2,FALSE),"")),"")</f>
        <v/>
      </c>
      <c r="AV1007" s="6" t="str">
        <f>_xlfn.IFNA(IF(IF($AK1007=AV$5,VLOOKUP(AL1007,buff!$K:$L,2,FALSE),"")=0,"",IF($AK1007=AV$5,VLOOKUP(AL1007,buff!$K:$L,2,FALSE),"")),"")</f>
        <v/>
      </c>
      <c r="AW1007" s="6" t="str">
        <f>_xlfn.IFNA(IF(IF($AK1007=AW$5,VLOOKUP(AM1007,buff!$K:$L,2,FALSE),"")=0,"",IF($AK1007=AW$5,VLOOKUP(AM1007,buff!$K:$L,2,FALSE),"")),"")</f>
        <v/>
      </c>
      <c r="AX1007" s="6" t="str">
        <f>_xlfn.IFNA(IF(IF($AK1007=AX$5,VLOOKUP(AN1007,buff!$K:$L,2,FALSE),"")=0,"",IF($AK1007=AX$5,VLOOKUP(AN1007,buff!$K:$L,2,FALSE),"")),"")</f>
        <v/>
      </c>
      <c r="AY1007" s="6" t="str">
        <f>_xlfn.IFNA(IF(IF($AK1007=AY$5,VLOOKUP(AO1007,buff!$K:$L,2,FALSE),"")=0,"",IF($AK1007=AY$5,VLOOKUP(AO1007,buff!$K:$L,2,FALSE),"")),"")</f>
        <v/>
      </c>
      <c r="AZ1007" s="6" t="str">
        <f>_xlfn.IFNA(IF(IF($AK1007=AZ$5,VLOOKUP(AP1007,buff!$K:$L,2,FALSE),"")=0,"",IF($AK1007=AZ$5,VLOOKUP(AP1007,buff!$K:$L,2,FALSE),"")),"")</f>
        <v/>
      </c>
      <c r="BA1007" s="6">
        <f>VLOOKUP(AL1007,buff!$K:$P,6,FALSE)</f>
        <v>0</v>
      </c>
      <c r="BB1007" s="6" t="e">
        <f>VLOOKUP(AM1007,buff!$K:$P,6,FALSE)</f>
        <v>#N/A</v>
      </c>
      <c r="BC1007" s="6" t="e">
        <f>VLOOKUP(AN1007,buff!$K:$P,6,FALSE)</f>
        <v>#N/A</v>
      </c>
      <c r="BD1007">
        <f t="shared" si="264"/>
        <v>3</v>
      </c>
      <c r="BE1007">
        <f t="shared" si="265"/>
        <v>2</v>
      </c>
      <c r="BF1007" s="22">
        <f t="shared" si="266"/>
        <v>101703</v>
      </c>
    </row>
    <row r="1008" spans="1:58" x14ac:dyDescent="0.15">
      <c r="A1008" t="str">
        <f t="shared" si="268"/>
        <v>珍妮芙主动技能3等级2</v>
      </c>
      <c r="B1008" s="8">
        <f t="shared" si="269"/>
        <v>10170302</v>
      </c>
      <c r="C1008" s="8" t="str">
        <f>VLOOKUP(G1008,角色!A:B,2,FALSE)</f>
        <v>珍妮芙</v>
      </c>
      <c r="D1008" s="8" t="str">
        <f t="shared" si="270"/>
        <v>主动技能3</v>
      </c>
      <c r="E1008" s="8">
        <f t="shared" si="263"/>
        <v>2</v>
      </c>
      <c r="F1008" s="8">
        <f t="shared" si="271"/>
        <v>3</v>
      </c>
      <c r="G1008" s="8">
        <f t="shared" si="272"/>
        <v>17</v>
      </c>
      <c r="H1008" s="4" t="s">
        <v>883</v>
      </c>
      <c r="I1008" s="20" t="str">
        <f t="shared" ref="I1008:I1026" si="276">"对敌方"&amp;L1008&amp;"攻击，造成"&amp;Z1008&amp;"%攻击力（+"&amp;AB1008&amp;"）点伤害。并使目标眩晕。"</f>
        <v>对敌方全体攻击，造成125%攻击力（+305）点伤害。并使目标眩晕。</v>
      </c>
      <c r="J1008" s="4" t="s">
        <v>277</v>
      </c>
      <c r="K1008" s="1" t="s">
        <v>102</v>
      </c>
      <c r="L1008" s="4" t="s">
        <v>108</v>
      </c>
      <c r="M1008" s="4"/>
      <c r="N1008" s="4">
        <v>100</v>
      </c>
      <c r="O1008" s="20">
        <f>VLOOKUP(L1008,对应表!BK:BL,2,FALSE)</f>
        <v>100</v>
      </c>
      <c r="P1008" s="25" t="str">
        <f>_xlfn.IFNA(VLOOKUP(G1008,角色!V:AE,主动技能!F1008+1,FALSE),"")</f>
        <v>||eff_xingyujianglin|</v>
      </c>
      <c r="Q1008" s="25">
        <f>(VLOOKUP(G1008,角色!V:AE,主动技能!F1008+4,FALSE))</f>
        <v>3</v>
      </c>
      <c r="R1008" s="25">
        <v>0</v>
      </c>
      <c r="S1008" s="25">
        <v>0</v>
      </c>
      <c r="T1008" s="6" t="str">
        <f t="shared" si="273"/>
        <v>100006:20:2:0</v>
      </c>
      <c r="U1008" s="6" t="str">
        <f t="shared" si="274"/>
        <v/>
      </c>
      <c r="V1008" s="19" t="str">
        <f>VLOOKUP(G1008,角色!AW:BC,主动技能!F1008+1,FALSE)</f>
        <v>skill_17</v>
      </c>
      <c r="Y1008">
        <f t="shared" si="261"/>
        <v>0</v>
      </c>
      <c r="Z1008" s="19">
        <f>IF(VLOOKUP(C1008,角色!CC:CI,主动技能!F1008*2,FALSE)=0,"",VLOOKUP(C1008,角色!CC:CI,主动技能!F1008*2,FALSE))</f>
        <v>125</v>
      </c>
      <c r="AA1008" s="19">
        <f>IF(VLOOKUP(C1008,角色!CC:CI,主动技能!F1008*2+1,FALSE)=0,0,VLOOKUP(C1008,角色!CC:CI,主动技能!F1008*2+1,FALSE))</f>
        <v>25</v>
      </c>
      <c r="AB1008" s="19">
        <f>IF(INT(VLOOKUP(E1008,角色属性概况!I:M,3,FALSE)*AA1008/100)=0,"",(INT(VLOOKUP(E1008,角色属性概况!I:M,3,FALSE)*AA1008/100)))</f>
        <v>305</v>
      </c>
      <c r="AE1008" s="25">
        <f>(VLOOKUP(G1008,角色!V:AE,主动技能!F1008+7,FALSE))</f>
        <v>1</v>
      </c>
      <c r="AF1008" s="19">
        <f>VLOOKUP(F1008,对应表!AY:BA,3,FALSE)</f>
        <v>2</v>
      </c>
      <c r="AG1008" s="19">
        <f>VLOOKUP(F1008,对应表!AY:BA,2,FALSE)</f>
        <v>2</v>
      </c>
      <c r="AH1008" s="25" t="str">
        <f>VLOOKUP(F1008,特效对应!F:G,2,FALSE)</f>
        <v>attackex</v>
      </c>
      <c r="AJ1008">
        <f t="shared" si="275"/>
        <v>2</v>
      </c>
      <c r="AK1008" t="s">
        <v>117</v>
      </c>
      <c r="AL1008" s="4" t="s">
        <v>929</v>
      </c>
      <c r="AQ1008" s="6" t="str">
        <f>_xlfn.IFNA(IF(IF($AK1008=AQ$5,VLOOKUP(AL1008,buff!$K:$L,2,FALSE),"")=0,"",IF($AK1008=AQ$5,VLOOKUP(AL1008,buff!$K:$L,2,FALSE),"")),"")</f>
        <v>100006:20:2:0</v>
      </c>
      <c r="AR1008" s="6" t="str">
        <f>_xlfn.IFNA(IF(IF($AK1008=AR$5,VLOOKUP(AM1008,buff!$K:$L,2,FALSE),"")=0,"",IF($AK1008=AR$5,VLOOKUP(AM1008,buff!$K:$L,2,FALSE),"")),"")</f>
        <v/>
      </c>
      <c r="AS1008" s="6" t="str">
        <f>_xlfn.IFNA(IF(IF($AK1008=AS$5,VLOOKUP(AN1008,buff!$K:$L,2,FALSE),"")=0,"",IF($AK1008=AS$5,VLOOKUP(AN1008,buff!$K:$L,2,FALSE),"")),"")</f>
        <v/>
      </c>
      <c r="AT1008" s="6" t="str">
        <f>_xlfn.IFNA(IF(IF($AK1008=AT$5,VLOOKUP(AO1008,buff!$K:$L,2,FALSE),"")=0,"",IF($AK1008=AT$5,VLOOKUP(AO1008,buff!$K:$L,2,FALSE),"")),"")</f>
        <v/>
      </c>
      <c r="AU1008" s="6" t="str">
        <f>_xlfn.IFNA(IF(IF($AK1008=AU$5,VLOOKUP(AP1008,buff!$K:$L,2,FALSE),"")=0,"",IF($AK1008=AU$5,VLOOKUP(AP1008,buff!$K:$L,2,FALSE),"")),"")</f>
        <v/>
      </c>
      <c r="AV1008" s="6" t="str">
        <f>_xlfn.IFNA(IF(IF($AK1008=AV$5,VLOOKUP(AL1008,buff!$K:$L,2,FALSE),"")=0,"",IF($AK1008=AV$5,VLOOKUP(AL1008,buff!$K:$L,2,FALSE),"")),"")</f>
        <v/>
      </c>
      <c r="AW1008" s="6" t="str">
        <f>_xlfn.IFNA(IF(IF($AK1008=AW$5,VLOOKUP(AM1008,buff!$K:$L,2,FALSE),"")=0,"",IF($AK1008=AW$5,VLOOKUP(AM1008,buff!$K:$L,2,FALSE),"")),"")</f>
        <v/>
      </c>
      <c r="AX1008" s="6" t="str">
        <f>_xlfn.IFNA(IF(IF($AK1008=AX$5,VLOOKUP(AN1008,buff!$K:$L,2,FALSE),"")=0,"",IF($AK1008=AX$5,VLOOKUP(AN1008,buff!$K:$L,2,FALSE),"")),"")</f>
        <v/>
      </c>
      <c r="AY1008" s="6" t="str">
        <f>_xlfn.IFNA(IF(IF($AK1008=AY$5,VLOOKUP(AO1008,buff!$K:$L,2,FALSE),"")=0,"",IF($AK1008=AY$5,VLOOKUP(AO1008,buff!$K:$L,2,FALSE),"")),"")</f>
        <v/>
      </c>
      <c r="AZ1008" s="6" t="str">
        <f>_xlfn.IFNA(IF(IF($AK1008=AZ$5,VLOOKUP(AP1008,buff!$K:$L,2,FALSE),"")=0,"",IF($AK1008=AZ$5,VLOOKUP(AP1008,buff!$K:$L,2,FALSE),"")),"")</f>
        <v/>
      </c>
      <c r="BA1008" s="6">
        <f>VLOOKUP(AL1008,buff!$K:$P,6,FALSE)</f>
        <v>0</v>
      </c>
      <c r="BB1008" s="6" t="e">
        <f>VLOOKUP(AM1008,buff!$K:$P,6,FALSE)</f>
        <v>#N/A</v>
      </c>
      <c r="BC1008" s="6" t="e">
        <f>VLOOKUP(AN1008,buff!$K:$P,6,FALSE)</f>
        <v>#N/A</v>
      </c>
      <c r="BD1008">
        <f t="shared" si="264"/>
        <v>3</v>
      </c>
      <c r="BE1008">
        <f t="shared" si="265"/>
        <v>2</v>
      </c>
      <c r="BF1008" s="22">
        <f t="shared" si="266"/>
        <v>101703</v>
      </c>
    </row>
    <row r="1009" spans="1:58" x14ac:dyDescent="0.15">
      <c r="A1009" t="str">
        <f t="shared" si="268"/>
        <v>珍妮芙主动技能3等级3</v>
      </c>
      <c r="B1009" s="8">
        <f t="shared" si="269"/>
        <v>10170303</v>
      </c>
      <c r="C1009" s="8" t="str">
        <f>VLOOKUP(G1009,角色!A:B,2,FALSE)</f>
        <v>珍妮芙</v>
      </c>
      <c r="D1009" s="8" t="str">
        <f t="shared" si="270"/>
        <v>主动技能3</v>
      </c>
      <c r="E1009" s="8">
        <f t="shared" si="263"/>
        <v>3</v>
      </c>
      <c r="F1009" s="8">
        <f t="shared" si="271"/>
        <v>3</v>
      </c>
      <c r="G1009" s="8">
        <f t="shared" si="272"/>
        <v>17</v>
      </c>
      <c r="H1009" s="4" t="s">
        <v>883</v>
      </c>
      <c r="I1009" s="20" t="str">
        <f t="shared" si="276"/>
        <v>对敌方全体攻击，造成125%攻击力（+404）点伤害。并使目标眩晕。</v>
      </c>
      <c r="J1009" s="4" t="s">
        <v>277</v>
      </c>
      <c r="K1009" s="1" t="s">
        <v>102</v>
      </c>
      <c r="L1009" s="4" t="s">
        <v>108</v>
      </c>
      <c r="M1009" s="4"/>
      <c r="N1009" s="4">
        <v>100</v>
      </c>
      <c r="O1009" s="20">
        <f>VLOOKUP(L1009,对应表!BK:BL,2,FALSE)</f>
        <v>100</v>
      </c>
      <c r="P1009" s="25" t="str">
        <f>_xlfn.IFNA(VLOOKUP(G1009,角色!V:AE,主动技能!F1009+1,FALSE),"")</f>
        <v>||eff_xingyujianglin|</v>
      </c>
      <c r="Q1009" s="25">
        <f>(VLOOKUP(G1009,角色!V:AE,主动技能!F1009+4,FALSE))</f>
        <v>3</v>
      </c>
      <c r="R1009" s="25">
        <v>0</v>
      </c>
      <c r="S1009" s="25">
        <v>0</v>
      </c>
      <c r="T1009" s="6" t="str">
        <f t="shared" si="273"/>
        <v>100006:20:2:0</v>
      </c>
      <c r="U1009" s="6" t="str">
        <f t="shared" si="274"/>
        <v/>
      </c>
      <c r="V1009" s="19" t="str">
        <f>VLOOKUP(G1009,角色!AW:BC,主动技能!F1009+1,FALSE)</f>
        <v>skill_17</v>
      </c>
      <c r="Y1009">
        <f t="shared" si="261"/>
        <v>0</v>
      </c>
      <c r="Z1009" s="19">
        <f>IF(VLOOKUP(C1009,角色!CC:CI,主动技能!F1009*2,FALSE)=0,"",VLOOKUP(C1009,角色!CC:CI,主动技能!F1009*2,FALSE))</f>
        <v>125</v>
      </c>
      <c r="AA1009" s="19">
        <f>IF(VLOOKUP(C1009,角色!CC:CI,主动技能!F1009*2+1,FALSE)=0,0,VLOOKUP(C1009,角色!CC:CI,主动技能!F1009*2+1,FALSE))</f>
        <v>25</v>
      </c>
      <c r="AB1009" s="19">
        <f>IF(INT(VLOOKUP(E1009,角色属性概况!I:M,3,FALSE)*AA1009/100)=0,"",(INT(VLOOKUP(E1009,角色属性概况!I:M,3,FALSE)*AA1009/100)))</f>
        <v>404</v>
      </c>
      <c r="AE1009" s="25">
        <f>(VLOOKUP(G1009,角色!V:AE,主动技能!F1009+7,FALSE))</f>
        <v>1</v>
      </c>
      <c r="AF1009" s="19">
        <f>VLOOKUP(F1009,对应表!AY:BA,3,FALSE)</f>
        <v>2</v>
      </c>
      <c r="AG1009" s="19">
        <f>VLOOKUP(F1009,对应表!AY:BA,2,FALSE)</f>
        <v>2</v>
      </c>
      <c r="AH1009" s="25" t="str">
        <f>VLOOKUP(F1009,特效对应!F:G,2,FALSE)</f>
        <v>attackex</v>
      </c>
      <c r="AJ1009">
        <f t="shared" si="275"/>
        <v>3</v>
      </c>
      <c r="AK1009" t="s">
        <v>117</v>
      </c>
      <c r="AL1009" s="4" t="s">
        <v>929</v>
      </c>
      <c r="AQ1009" s="6" t="str">
        <f>_xlfn.IFNA(IF(IF($AK1009=AQ$5,VLOOKUP(AL1009,buff!$K:$L,2,FALSE),"")=0,"",IF($AK1009=AQ$5,VLOOKUP(AL1009,buff!$K:$L,2,FALSE),"")),"")</f>
        <v>100006:20:2:0</v>
      </c>
      <c r="AR1009" s="6" t="str">
        <f>_xlfn.IFNA(IF(IF($AK1009=AR$5,VLOOKUP(AM1009,buff!$K:$L,2,FALSE),"")=0,"",IF($AK1009=AR$5,VLOOKUP(AM1009,buff!$K:$L,2,FALSE),"")),"")</f>
        <v/>
      </c>
      <c r="AS1009" s="6" t="str">
        <f>_xlfn.IFNA(IF(IF($AK1009=AS$5,VLOOKUP(AN1009,buff!$K:$L,2,FALSE),"")=0,"",IF($AK1009=AS$5,VLOOKUP(AN1009,buff!$K:$L,2,FALSE),"")),"")</f>
        <v/>
      </c>
      <c r="AT1009" s="6" t="str">
        <f>_xlfn.IFNA(IF(IF($AK1009=AT$5,VLOOKUP(AO1009,buff!$K:$L,2,FALSE),"")=0,"",IF($AK1009=AT$5,VLOOKUP(AO1009,buff!$K:$L,2,FALSE),"")),"")</f>
        <v/>
      </c>
      <c r="AU1009" s="6" t="str">
        <f>_xlfn.IFNA(IF(IF($AK1009=AU$5,VLOOKUP(AP1009,buff!$K:$L,2,FALSE),"")=0,"",IF($AK1009=AU$5,VLOOKUP(AP1009,buff!$K:$L,2,FALSE),"")),"")</f>
        <v/>
      </c>
      <c r="AV1009" s="6" t="str">
        <f>_xlfn.IFNA(IF(IF($AK1009=AV$5,VLOOKUP(AL1009,buff!$K:$L,2,FALSE),"")=0,"",IF($AK1009=AV$5,VLOOKUP(AL1009,buff!$K:$L,2,FALSE),"")),"")</f>
        <v/>
      </c>
      <c r="AW1009" s="6" t="str">
        <f>_xlfn.IFNA(IF(IF($AK1009=AW$5,VLOOKUP(AM1009,buff!$K:$L,2,FALSE),"")=0,"",IF($AK1009=AW$5,VLOOKUP(AM1009,buff!$K:$L,2,FALSE),"")),"")</f>
        <v/>
      </c>
      <c r="AX1009" s="6" t="str">
        <f>_xlfn.IFNA(IF(IF($AK1009=AX$5,VLOOKUP(AN1009,buff!$K:$L,2,FALSE),"")=0,"",IF($AK1009=AX$5,VLOOKUP(AN1009,buff!$K:$L,2,FALSE),"")),"")</f>
        <v/>
      </c>
      <c r="AY1009" s="6" t="str">
        <f>_xlfn.IFNA(IF(IF($AK1009=AY$5,VLOOKUP(AO1009,buff!$K:$L,2,FALSE),"")=0,"",IF($AK1009=AY$5,VLOOKUP(AO1009,buff!$K:$L,2,FALSE),"")),"")</f>
        <v/>
      </c>
      <c r="AZ1009" s="6" t="str">
        <f>_xlfn.IFNA(IF(IF($AK1009=AZ$5,VLOOKUP(AP1009,buff!$K:$L,2,FALSE),"")=0,"",IF($AK1009=AZ$5,VLOOKUP(AP1009,buff!$K:$L,2,FALSE),"")),"")</f>
        <v/>
      </c>
      <c r="BA1009" s="6">
        <f>VLOOKUP(AL1009,buff!$K:$P,6,FALSE)</f>
        <v>0</v>
      </c>
      <c r="BB1009" s="6" t="e">
        <f>VLOOKUP(AM1009,buff!$K:$P,6,FALSE)</f>
        <v>#N/A</v>
      </c>
      <c r="BC1009" s="6" t="e">
        <f>VLOOKUP(AN1009,buff!$K:$P,6,FALSE)</f>
        <v>#N/A</v>
      </c>
      <c r="BD1009">
        <f t="shared" si="264"/>
        <v>3</v>
      </c>
      <c r="BE1009">
        <f t="shared" si="265"/>
        <v>2</v>
      </c>
      <c r="BF1009" s="22">
        <f t="shared" si="266"/>
        <v>101703</v>
      </c>
    </row>
    <row r="1010" spans="1:58" x14ac:dyDescent="0.15">
      <c r="A1010" t="str">
        <f t="shared" si="268"/>
        <v>珍妮芙主动技能3等级4</v>
      </c>
      <c r="B1010" s="8">
        <f t="shared" si="269"/>
        <v>10170304</v>
      </c>
      <c r="C1010" s="8" t="str">
        <f>VLOOKUP(G1010,角色!A:B,2,FALSE)</f>
        <v>珍妮芙</v>
      </c>
      <c r="D1010" s="8" t="str">
        <f t="shared" si="270"/>
        <v>主动技能3</v>
      </c>
      <c r="E1010" s="8">
        <f t="shared" si="263"/>
        <v>4</v>
      </c>
      <c r="F1010" s="8">
        <f t="shared" si="271"/>
        <v>3</v>
      </c>
      <c r="G1010" s="8">
        <f t="shared" si="272"/>
        <v>17</v>
      </c>
      <c r="H1010" s="4" t="s">
        <v>883</v>
      </c>
      <c r="I1010" s="20" t="str">
        <f t="shared" si="276"/>
        <v>对敌方全体攻击，造成125%攻击力（+623）点伤害。并使目标眩晕。</v>
      </c>
      <c r="J1010" s="4" t="s">
        <v>277</v>
      </c>
      <c r="K1010" s="1" t="s">
        <v>102</v>
      </c>
      <c r="L1010" s="4" t="s">
        <v>108</v>
      </c>
      <c r="M1010" s="4"/>
      <c r="N1010" s="4">
        <v>100</v>
      </c>
      <c r="O1010" s="20">
        <f>VLOOKUP(L1010,对应表!BK:BL,2,FALSE)</f>
        <v>100</v>
      </c>
      <c r="P1010" s="25" t="str">
        <f>_xlfn.IFNA(VLOOKUP(G1010,角色!V:AE,主动技能!F1010+1,FALSE),"")</f>
        <v>||eff_xingyujianglin|</v>
      </c>
      <c r="Q1010" s="25">
        <f>(VLOOKUP(G1010,角色!V:AE,主动技能!F1010+4,FALSE))</f>
        <v>3</v>
      </c>
      <c r="R1010" s="25">
        <v>0</v>
      </c>
      <c r="S1010" s="25">
        <v>0</v>
      </c>
      <c r="T1010" s="6" t="str">
        <f t="shared" si="273"/>
        <v>100006:20:2:0</v>
      </c>
      <c r="U1010" s="6" t="str">
        <f t="shared" si="274"/>
        <v/>
      </c>
      <c r="V1010" s="19" t="str">
        <f>VLOOKUP(G1010,角色!AW:BC,主动技能!F1010+1,FALSE)</f>
        <v>skill_17</v>
      </c>
      <c r="Y1010">
        <f t="shared" si="261"/>
        <v>0</v>
      </c>
      <c r="Z1010" s="19">
        <f>IF(VLOOKUP(C1010,角色!CC:CI,主动技能!F1010*2,FALSE)=0,"",VLOOKUP(C1010,角色!CC:CI,主动技能!F1010*2,FALSE))</f>
        <v>125</v>
      </c>
      <c r="AA1010" s="19">
        <f>IF(VLOOKUP(C1010,角色!CC:CI,主动技能!F1010*2+1,FALSE)=0,0,VLOOKUP(C1010,角色!CC:CI,主动技能!F1010*2+1,FALSE))</f>
        <v>25</v>
      </c>
      <c r="AB1010" s="19">
        <f>IF(INT(VLOOKUP(E1010,角色属性概况!I:M,3,FALSE)*AA1010/100)=0,"",(INT(VLOOKUP(E1010,角色属性概况!I:M,3,FALSE)*AA1010/100)))</f>
        <v>623</v>
      </c>
      <c r="AE1010" s="25">
        <f>(VLOOKUP(G1010,角色!V:AE,主动技能!F1010+7,FALSE))</f>
        <v>1</v>
      </c>
      <c r="AF1010" s="19">
        <f>VLOOKUP(F1010,对应表!AY:BA,3,FALSE)</f>
        <v>2</v>
      </c>
      <c r="AG1010" s="19">
        <f>VLOOKUP(F1010,对应表!AY:BA,2,FALSE)</f>
        <v>2</v>
      </c>
      <c r="AH1010" s="25" t="str">
        <f>VLOOKUP(F1010,特效对应!F:G,2,FALSE)</f>
        <v>attackex</v>
      </c>
      <c r="AJ1010">
        <f t="shared" si="275"/>
        <v>4</v>
      </c>
      <c r="AK1010" t="s">
        <v>117</v>
      </c>
      <c r="AL1010" s="4" t="s">
        <v>929</v>
      </c>
      <c r="AQ1010" s="6" t="str">
        <f>_xlfn.IFNA(IF(IF($AK1010=AQ$5,VLOOKUP(AL1010,buff!$K:$L,2,FALSE),"")=0,"",IF($AK1010=AQ$5,VLOOKUP(AL1010,buff!$K:$L,2,FALSE),"")),"")</f>
        <v>100006:20:2:0</v>
      </c>
      <c r="AR1010" s="6" t="str">
        <f>_xlfn.IFNA(IF(IF($AK1010=AR$5,VLOOKUP(AM1010,buff!$K:$L,2,FALSE),"")=0,"",IF($AK1010=AR$5,VLOOKUP(AM1010,buff!$K:$L,2,FALSE),"")),"")</f>
        <v/>
      </c>
      <c r="AS1010" s="6" t="str">
        <f>_xlfn.IFNA(IF(IF($AK1010=AS$5,VLOOKUP(AN1010,buff!$K:$L,2,FALSE),"")=0,"",IF($AK1010=AS$5,VLOOKUP(AN1010,buff!$K:$L,2,FALSE),"")),"")</f>
        <v/>
      </c>
      <c r="AT1010" s="6" t="str">
        <f>_xlfn.IFNA(IF(IF($AK1010=AT$5,VLOOKUP(AO1010,buff!$K:$L,2,FALSE),"")=0,"",IF($AK1010=AT$5,VLOOKUP(AO1010,buff!$K:$L,2,FALSE),"")),"")</f>
        <v/>
      </c>
      <c r="AU1010" s="6" t="str">
        <f>_xlfn.IFNA(IF(IF($AK1010=AU$5,VLOOKUP(AP1010,buff!$K:$L,2,FALSE),"")=0,"",IF($AK1010=AU$5,VLOOKUP(AP1010,buff!$K:$L,2,FALSE),"")),"")</f>
        <v/>
      </c>
      <c r="AV1010" s="6" t="str">
        <f>_xlfn.IFNA(IF(IF($AK1010=AV$5,VLOOKUP(AL1010,buff!$K:$L,2,FALSE),"")=0,"",IF($AK1010=AV$5,VLOOKUP(AL1010,buff!$K:$L,2,FALSE),"")),"")</f>
        <v/>
      </c>
      <c r="AW1010" s="6" t="str">
        <f>_xlfn.IFNA(IF(IF($AK1010=AW$5,VLOOKUP(AM1010,buff!$K:$L,2,FALSE),"")=0,"",IF($AK1010=AW$5,VLOOKUP(AM1010,buff!$K:$L,2,FALSE),"")),"")</f>
        <v/>
      </c>
      <c r="AX1010" s="6" t="str">
        <f>_xlfn.IFNA(IF(IF($AK1010=AX$5,VLOOKUP(AN1010,buff!$K:$L,2,FALSE),"")=0,"",IF($AK1010=AX$5,VLOOKUP(AN1010,buff!$K:$L,2,FALSE),"")),"")</f>
        <v/>
      </c>
      <c r="AY1010" s="6" t="str">
        <f>_xlfn.IFNA(IF(IF($AK1010=AY$5,VLOOKUP(AO1010,buff!$K:$L,2,FALSE),"")=0,"",IF($AK1010=AY$5,VLOOKUP(AO1010,buff!$K:$L,2,FALSE),"")),"")</f>
        <v/>
      </c>
      <c r="AZ1010" s="6" t="str">
        <f>_xlfn.IFNA(IF(IF($AK1010=AZ$5,VLOOKUP(AP1010,buff!$K:$L,2,FALSE),"")=0,"",IF($AK1010=AZ$5,VLOOKUP(AP1010,buff!$K:$L,2,FALSE),"")),"")</f>
        <v/>
      </c>
      <c r="BA1010" s="6">
        <f>VLOOKUP(AL1010,buff!$K:$P,6,FALSE)</f>
        <v>0</v>
      </c>
      <c r="BB1010" s="6" t="e">
        <f>VLOOKUP(AM1010,buff!$K:$P,6,FALSE)</f>
        <v>#N/A</v>
      </c>
      <c r="BC1010" s="6" t="e">
        <f>VLOOKUP(AN1010,buff!$K:$P,6,FALSE)</f>
        <v>#N/A</v>
      </c>
      <c r="BD1010">
        <f t="shared" si="264"/>
        <v>3</v>
      </c>
      <c r="BE1010">
        <f t="shared" si="265"/>
        <v>2</v>
      </c>
      <c r="BF1010" s="22">
        <f t="shared" si="266"/>
        <v>101703</v>
      </c>
    </row>
    <row r="1011" spans="1:58" x14ac:dyDescent="0.15">
      <c r="A1011" t="str">
        <f t="shared" si="268"/>
        <v>珍妮芙主动技能3等级5</v>
      </c>
      <c r="B1011" s="8">
        <f t="shared" si="269"/>
        <v>10170305</v>
      </c>
      <c r="C1011" s="8" t="str">
        <f>VLOOKUP(G1011,角色!A:B,2,FALSE)</f>
        <v>珍妮芙</v>
      </c>
      <c r="D1011" s="8" t="str">
        <f t="shared" si="270"/>
        <v>主动技能3</v>
      </c>
      <c r="E1011" s="8">
        <f t="shared" si="263"/>
        <v>5</v>
      </c>
      <c r="F1011" s="8">
        <f t="shared" si="271"/>
        <v>3</v>
      </c>
      <c r="G1011" s="8">
        <f t="shared" si="272"/>
        <v>17</v>
      </c>
      <c r="H1011" s="4" t="s">
        <v>883</v>
      </c>
      <c r="I1011" s="20" t="str">
        <f t="shared" si="276"/>
        <v>对敌方全体攻击，造成125%攻击力（+933）点伤害。并使目标眩晕。</v>
      </c>
      <c r="J1011" s="4" t="s">
        <v>277</v>
      </c>
      <c r="K1011" s="1" t="s">
        <v>102</v>
      </c>
      <c r="L1011" s="4" t="s">
        <v>108</v>
      </c>
      <c r="M1011" s="4"/>
      <c r="N1011" s="4">
        <v>100</v>
      </c>
      <c r="O1011" s="20">
        <f>VLOOKUP(L1011,对应表!BK:BL,2,FALSE)</f>
        <v>100</v>
      </c>
      <c r="P1011" s="25" t="str">
        <f>_xlfn.IFNA(VLOOKUP(G1011,角色!V:AE,主动技能!F1011+1,FALSE),"")</f>
        <v>||eff_xingyujianglin|</v>
      </c>
      <c r="Q1011" s="25">
        <f>(VLOOKUP(G1011,角色!V:AE,主动技能!F1011+4,FALSE))</f>
        <v>3</v>
      </c>
      <c r="R1011" s="25">
        <v>0</v>
      </c>
      <c r="S1011" s="25">
        <v>0</v>
      </c>
      <c r="T1011" s="6" t="str">
        <f t="shared" si="273"/>
        <v>100006:20:2:0</v>
      </c>
      <c r="U1011" s="6" t="str">
        <f t="shared" si="274"/>
        <v/>
      </c>
      <c r="V1011" s="19" t="str">
        <f>VLOOKUP(G1011,角色!AW:BC,主动技能!F1011+1,FALSE)</f>
        <v>skill_17</v>
      </c>
      <c r="Y1011">
        <f t="shared" si="261"/>
        <v>0</v>
      </c>
      <c r="Z1011" s="19">
        <f>IF(VLOOKUP(C1011,角色!CC:CI,主动技能!F1011*2,FALSE)=0,"",VLOOKUP(C1011,角色!CC:CI,主动技能!F1011*2,FALSE))</f>
        <v>125</v>
      </c>
      <c r="AA1011" s="19">
        <f>IF(VLOOKUP(C1011,角色!CC:CI,主动技能!F1011*2+1,FALSE)=0,0,VLOOKUP(C1011,角色!CC:CI,主动技能!F1011*2+1,FALSE))</f>
        <v>25</v>
      </c>
      <c r="AB1011" s="19">
        <f>IF(INT(VLOOKUP(E1011,角色属性概况!I:M,3,FALSE)*AA1011/100)=0,"",(INT(VLOOKUP(E1011,角色属性概况!I:M,3,FALSE)*AA1011/100)))</f>
        <v>933</v>
      </c>
      <c r="AE1011" s="25">
        <f>(VLOOKUP(G1011,角色!V:AE,主动技能!F1011+7,FALSE))</f>
        <v>1</v>
      </c>
      <c r="AF1011" s="19">
        <f>VLOOKUP(F1011,对应表!AY:BA,3,FALSE)</f>
        <v>2</v>
      </c>
      <c r="AG1011" s="19">
        <f>VLOOKUP(F1011,对应表!AY:BA,2,FALSE)</f>
        <v>2</v>
      </c>
      <c r="AH1011" s="25" t="str">
        <f>VLOOKUP(F1011,特效对应!F:G,2,FALSE)</f>
        <v>attackex</v>
      </c>
      <c r="AJ1011">
        <f t="shared" si="275"/>
        <v>5</v>
      </c>
      <c r="AK1011" t="s">
        <v>117</v>
      </c>
      <c r="AL1011" s="4" t="s">
        <v>929</v>
      </c>
      <c r="AQ1011" s="6" t="str">
        <f>_xlfn.IFNA(IF(IF($AK1011=AQ$5,VLOOKUP(AL1011,buff!$K:$L,2,FALSE),"")=0,"",IF($AK1011=AQ$5,VLOOKUP(AL1011,buff!$K:$L,2,FALSE),"")),"")</f>
        <v>100006:20:2:0</v>
      </c>
      <c r="AR1011" s="6" t="str">
        <f>_xlfn.IFNA(IF(IF($AK1011=AR$5,VLOOKUP(AM1011,buff!$K:$L,2,FALSE),"")=0,"",IF($AK1011=AR$5,VLOOKUP(AM1011,buff!$K:$L,2,FALSE),"")),"")</f>
        <v/>
      </c>
      <c r="AS1011" s="6" t="str">
        <f>_xlfn.IFNA(IF(IF($AK1011=AS$5,VLOOKUP(AN1011,buff!$K:$L,2,FALSE),"")=0,"",IF($AK1011=AS$5,VLOOKUP(AN1011,buff!$K:$L,2,FALSE),"")),"")</f>
        <v/>
      </c>
      <c r="AT1011" s="6" t="str">
        <f>_xlfn.IFNA(IF(IF($AK1011=AT$5,VLOOKUP(AO1011,buff!$K:$L,2,FALSE),"")=0,"",IF($AK1011=AT$5,VLOOKUP(AO1011,buff!$K:$L,2,FALSE),"")),"")</f>
        <v/>
      </c>
      <c r="AU1011" s="6" t="str">
        <f>_xlfn.IFNA(IF(IF($AK1011=AU$5,VLOOKUP(AP1011,buff!$K:$L,2,FALSE),"")=0,"",IF($AK1011=AU$5,VLOOKUP(AP1011,buff!$K:$L,2,FALSE),"")),"")</f>
        <v/>
      </c>
      <c r="AV1011" s="6" t="str">
        <f>_xlfn.IFNA(IF(IF($AK1011=AV$5,VLOOKUP(AL1011,buff!$K:$L,2,FALSE),"")=0,"",IF($AK1011=AV$5,VLOOKUP(AL1011,buff!$K:$L,2,FALSE),"")),"")</f>
        <v/>
      </c>
      <c r="AW1011" s="6" t="str">
        <f>_xlfn.IFNA(IF(IF($AK1011=AW$5,VLOOKUP(AM1011,buff!$K:$L,2,FALSE),"")=0,"",IF($AK1011=AW$5,VLOOKUP(AM1011,buff!$K:$L,2,FALSE),"")),"")</f>
        <v/>
      </c>
      <c r="AX1011" s="6" t="str">
        <f>_xlfn.IFNA(IF(IF($AK1011=AX$5,VLOOKUP(AN1011,buff!$K:$L,2,FALSE),"")=0,"",IF($AK1011=AX$5,VLOOKUP(AN1011,buff!$K:$L,2,FALSE),"")),"")</f>
        <v/>
      </c>
      <c r="AY1011" s="6" t="str">
        <f>_xlfn.IFNA(IF(IF($AK1011=AY$5,VLOOKUP(AO1011,buff!$K:$L,2,FALSE),"")=0,"",IF($AK1011=AY$5,VLOOKUP(AO1011,buff!$K:$L,2,FALSE),"")),"")</f>
        <v/>
      </c>
      <c r="AZ1011" s="6" t="str">
        <f>_xlfn.IFNA(IF(IF($AK1011=AZ$5,VLOOKUP(AP1011,buff!$K:$L,2,FALSE),"")=0,"",IF($AK1011=AZ$5,VLOOKUP(AP1011,buff!$K:$L,2,FALSE),"")),"")</f>
        <v/>
      </c>
      <c r="BA1011" s="6">
        <f>VLOOKUP(AL1011,buff!$K:$P,6,FALSE)</f>
        <v>0</v>
      </c>
      <c r="BB1011" s="6" t="e">
        <f>VLOOKUP(AM1011,buff!$K:$P,6,FALSE)</f>
        <v>#N/A</v>
      </c>
      <c r="BC1011" s="6" t="e">
        <f>VLOOKUP(AN1011,buff!$K:$P,6,FALSE)</f>
        <v>#N/A</v>
      </c>
      <c r="BD1011">
        <f t="shared" si="264"/>
        <v>3</v>
      </c>
      <c r="BE1011">
        <f t="shared" si="265"/>
        <v>2</v>
      </c>
      <c r="BF1011" s="22">
        <f t="shared" si="266"/>
        <v>101703</v>
      </c>
    </row>
    <row r="1012" spans="1:58" x14ac:dyDescent="0.15">
      <c r="A1012" t="str">
        <f t="shared" si="268"/>
        <v>珍妮芙主动技能3等级6</v>
      </c>
      <c r="B1012" s="8">
        <f t="shared" si="269"/>
        <v>10170306</v>
      </c>
      <c r="C1012" s="8" t="str">
        <f>VLOOKUP(G1012,角色!A:B,2,FALSE)</f>
        <v>珍妮芙</v>
      </c>
      <c r="D1012" s="8" t="str">
        <f t="shared" si="270"/>
        <v>主动技能3</v>
      </c>
      <c r="E1012" s="8">
        <f t="shared" si="263"/>
        <v>6</v>
      </c>
      <c r="F1012" s="8">
        <f t="shared" si="271"/>
        <v>3</v>
      </c>
      <c r="G1012" s="8">
        <f t="shared" si="272"/>
        <v>17</v>
      </c>
      <c r="H1012" s="4" t="s">
        <v>883</v>
      </c>
      <c r="I1012" s="20" t="str">
        <f t="shared" si="276"/>
        <v>对敌方全体攻击，造成125%攻击力（+1372）点伤害。并使目标眩晕。</v>
      </c>
      <c r="J1012" s="4" t="s">
        <v>277</v>
      </c>
      <c r="K1012" s="1" t="s">
        <v>102</v>
      </c>
      <c r="L1012" s="4" t="s">
        <v>108</v>
      </c>
      <c r="M1012" s="4"/>
      <c r="N1012" s="4">
        <v>100</v>
      </c>
      <c r="O1012" s="20">
        <f>VLOOKUP(L1012,对应表!BK:BL,2,FALSE)</f>
        <v>100</v>
      </c>
      <c r="P1012" s="25" t="str">
        <f>_xlfn.IFNA(VLOOKUP(G1012,角色!V:AE,主动技能!F1012+1,FALSE),"")</f>
        <v>||eff_xingyujianglin|</v>
      </c>
      <c r="Q1012" s="25">
        <f>(VLOOKUP(G1012,角色!V:AE,主动技能!F1012+4,FALSE))</f>
        <v>3</v>
      </c>
      <c r="R1012" s="25">
        <v>0</v>
      </c>
      <c r="S1012" s="25">
        <v>0</v>
      </c>
      <c r="T1012" s="6" t="str">
        <f t="shared" si="273"/>
        <v>100006:20:2:0</v>
      </c>
      <c r="U1012" s="6" t="str">
        <f t="shared" si="274"/>
        <v/>
      </c>
      <c r="V1012" s="19" t="str">
        <f>VLOOKUP(G1012,角色!AW:BC,主动技能!F1012+1,FALSE)</f>
        <v>skill_17</v>
      </c>
      <c r="Y1012">
        <f t="shared" si="261"/>
        <v>0</v>
      </c>
      <c r="Z1012" s="19">
        <f>IF(VLOOKUP(C1012,角色!CC:CI,主动技能!F1012*2,FALSE)=0,"",VLOOKUP(C1012,角色!CC:CI,主动技能!F1012*2,FALSE))</f>
        <v>125</v>
      </c>
      <c r="AA1012" s="19">
        <f>IF(VLOOKUP(C1012,角色!CC:CI,主动技能!F1012*2+1,FALSE)=0,0,VLOOKUP(C1012,角色!CC:CI,主动技能!F1012*2+1,FALSE))</f>
        <v>25</v>
      </c>
      <c r="AB1012" s="19">
        <f>IF(INT(VLOOKUP(E1012,角色属性概况!I:M,3,FALSE)*AA1012/100)=0,"",(INT(VLOOKUP(E1012,角色属性概况!I:M,3,FALSE)*AA1012/100)))</f>
        <v>1372</v>
      </c>
      <c r="AE1012" s="25">
        <f>(VLOOKUP(G1012,角色!V:AE,主动技能!F1012+7,FALSE))</f>
        <v>1</v>
      </c>
      <c r="AF1012" s="19">
        <f>VLOOKUP(F1012,对应表!AY:BA,3,FALSE)</f>
        <v>2</v>
      </c>
      <c r="AG1012" s="19">
        <f>VLOOKUP(F1012,对应表!AY:BA,2,FALSE)</f>
        <v>2</v>
      </c>
      <c r="AH1012" s="25" t="str">
        <f>VLOOKUP(F1012,特效对应!F:G,2,FALSE)</f>
        <v>attackex</v>
      </c>
      <c r="AJ1012">
        <f t="shared" si="275"/>
        <v>6</v>
      </c>
      <c r="AK1012" t="s">
        <v>117</v>
      </c>
      <c r="AL1012" s="4" t="s">
        <v>929</v>
      </c>
      <c r="AQ1012" s="6" t="str">
        <f>_xlfn.IFNA(IF(IF($AK1012=AQ$5,VLOOKUP(AL1012,buff!$K:$L,2,FALSE),"")=0,"",IF($AK1012=AQ$5,VLOOKUP(AL1012,buff!$K:$L,2,FALSE),"")),"")</f>
        <v>100006:20:2:0</v>
      </c>
      <c r="AR1012" s="6" t="str">
        <f>_xlfn.IFNA(IF(IF($AK1012=AR$5,VLOOKUP(AM1012,buff!$K:$L,2,FALSE),"")=0,"",IF($AK1012=AR$5,VLOOKUP(AM1012,buff!$K:$L,2,FALSE),"")),"")</f>
        <v/>
      </c>
      <c r="AS1012" s="6" t="str">
        <f>_xlfn.IFNA(IF(IF($AK1012=AS$5,VLOOKUP(AN1012,buff!$K:$L,2,FALSE),"")=0,"",IF($AK1012=AS$5,VLOOKUP(AN1012,buff!$K:$L,2,FALSE),"")),"")</f>
        <v/>
      </c>
      <c r="AT1012" s="6" t="str">
        <f>_xlfn.IFNA(IF(IF($AK1012=AT$5,VLOOKUP(AO1012,buff!$K:$L,2,FALSE),"")=0,"",IF($AK1012=AT$5,VLOOKUP(AO1012,buff!$K:$L,2,FALSE),"")),"")</f>
        <v/>
      </c>
      <c r="AU1012" s="6" t="str">
        <f>_xlfn.IFNA(IF(IF($AK1012=AU$5,VLOOKUP(AP1012,buff!$K:$L,2,FALSE),"")=0,"",IF($AK1012=AU$5,VLOOKUP(AP1012,buff!$K:$L,2,FALSE),"")),"")</f>
        <v/>
      </c>
      <c r="AV1012" s="6" t="str">
        <f>_xlfn.IFNA(IF(IF($AK1012=AV$5,VLOOKUP(AL1012,buff!$K:$L,2,FALSE),"")=0,"",IF($AK1012=AV$5,VLOOKUP(AL1012,buff!$K:$L,2,FALSE),"")),"")</f>
        <v/>
      </c>
      <c r="AW1012" s="6" t="str">
        <f>_xlfn.IFNA(IF(IF($AK1012=AW$5,VLOOKUP(AM1012,buff!$K:$L,2,FALSE),"")=0,"",IF($AK1012=AW$5,VLOOKUP(AM1012,buff!$K:$L,2,FALSE),"")),"")</f>
        <v/>
      </c>
      <c r="AX1012" s="6" t="str">
        <f>_xlfn.IFNA(IF(IF($AK1012=AX$5,VLOOKUP(AN1012,buff!$K:$L,2,FALSE),"")=0,"",IF($AK1012=AX$5,VLOOKUP(AN1012,buff!$K:$L,2,FALSE),"")),"")</f>
        <v/>
      </c>
      <c r="AY1012" s="6" t="str">
        <f>_xlfn.IFNA(IF(IF($AK1012=AY$5,VLOOKUP(AO1012,buff!$K:$L,2,FALSE),"")=0,"",IF($AK1012=AY$5,VLOOKUP(AO1012,buff!$K:$L,2,FALSE),"")),"")</f>
        <v/>
      </c>
      <c r="AZ1012" s="6" t="str">
        <f>_xlfn.IFNA(IF(IF($AK1012=AZ$5,VLOOKUP(AP1012,buff!$K:$L,2,FALSE),"")=0,"",IF($AK1012=AZ$5,VLOOKUP(AP1012,buff!$K:$L,2,FALSE),"")),"")</f>
        <v/>
      </c>
      <c r="BA1012" s="6">
        <f>VLOOKUP(AL1012,buff!$K:$P,6,FALSE)</f>
        <v>0</v>
      </c>
      <c r="BB1012" s="6" t="e">
        <f>VLOOKUP(AM1012,buff!$K:$P,6,FALSE)</f>
        <v>#N/A</v>
      </c>
      <c r="BC1012" s="6" t="e">
        <f>VLOOKUP(AN1012,buff!$K:$P,6,FALSE)</f>
        <v>#N/A</v>
      </c>
      <c r="BD1012">
        <f t="shared" si="264"/>
        <v>3</v>
      </c>
      <c r="BE1012">
        <f t="shared" si="265"/>
        <v>2</v>
      </c>
      <c r="BF1012" s="22">
        <f t="shared" si="266"/>
        <v>101703</v>
      </c>
    </row>
    <row r="1013" spans="1:58" x14ac:dyDescent="0.15">
      <c r="A1013" t="str">
        <f t="shared" si="268"/>
        <v>珍妮芙主动技能3等级7</v>
      </c>
      <c r="B1013" s="8">
        <f t="shared" si="269"/>
        <v>10170307</v>
      </c>
      <c r="C1013" s="8" t="str">
        <f>VLOOKUP(G1013,角色!A:B,2,FALSE)</f>
        <v>珍妮芙</v>
      </c>
      <c r="D1013" s="8" t="str">
        <f t="shared" si="270"/>
        <v>主动技能3</v>
      </c>
      <c r="E1013" s="8">
        <f t="shared" si="263"/>
        <v>7</v>
      </c>
      <c r="F1013" s="8">
        <f t="shared" si="271"/>
        <v>3</v>
      </c>
      <c r="G1013" s="8">
        <f t="shared" si="272"/>
        <v>17</v>
      </c>
      <c r="H1013" s="4" t="s">
        <v>883</v>
      </c>
      <c r="I1013" s="20" t="str">
        <f t="shared" si="276"/>
        <v>对敌方全体攻击，造成125%攻击力（+1994）点伤害。并使目标眩晕。</v>
      </c>
      <c r="J1013" s="4" t="s">
        <v>277</v>
      </c>
      <c r="K1013" s="1" t="s">
        <v>102</v>
      </c>
      <c r="L1013" s="4" t="s">
        <v>108</v>
      </c>
      <c r="M1013" s="4"/>
      <c r="N1013" s="4">
        <v>100</v>
      </c>
      <c r="O1013" s="20">
        <f>VLOOKUP(L1013,对应表!BK:BL,2,FALSE)</f>
        <v>100</v>
      </c>
      <c r="P1013" s="25" t="str">
        <f>_xlfn.IFNA(VLOOKUP(G1013,角色!V:AE,主动技能!F1013+1,FALSE),"")</f>
        <v>||eff_xingyujianglin|</v>
      </c>
      <c r="Q1013" s="25">
        <f>(VLOOKUP(G1013,角色!V:AE,主动技能!F1013+4,FALSE))</f>
        <v>3</v>
      </c>
      <c r="R1013" s="25">
        <v>0</v>
      </c>
      <c r="S1013" s="25">
        <v>0</v>
      </c>
      <c r="T1013" s="6" t="str">
        <f t="shared" si="273"/>
        <v>100006:20:2:0</v>
      </c>
      <c r="U1013" s="6" t="str">
        <f t="shared" si="274"/>
        <v/>
      </c>
      <c r="V1013" s="19" t="str">
        <f>VLOOKUP(G1013,角色!AW:BC,主动技能!F1013+1,FALSE)</f>
        <v>skill_17</v>
      </c>
      <c r="Y1013">
        <f t="shared" si="261"/>
        <v>0</v>
      </c>
      <c r="Z1013" s="19">
        <f>IF(VLOOKUP(C1013,角色!CC:CI,主动技能!F1013*2,FALSE)=0,"",VLOOKUP(C1013,角色!CC:CI,主动技能!F1013*2,FALSE))</f>
        <v>125</v>
      </c>
      <c r="AA1013" s="19">
        <f>IF(VLOOKUP(C1013,角色!CC:CI,主动技能!F1013*2+1,FALSE)=0,0,VLOOKUP(C1013,角色!CC:CI,主动技能!F1013*2+1,FALSE))</f>
        <v>25</v>
      </c>
      <c r="AB1013" s="19">
        <f>IF(INT(VLOOKUP(E1013,角色属性概况!I:M,3,FALSE)*AA1013/100)=0,"",(INT(VLOOKUP(E1013,角色属性概况!I:M,3,FALSE)*AA1013/100)))</f>
        <v>1994</v>
      </c>
      <c r="AE1013" s="25">
        <f>(VLOOKUP(G1013,角色!V:AE,主动技能!F1013+7,FALSE))</f>
        <v>1</v>
      </c>
      <c r="AF1013" s="19">
        <f>VLOOKUP(F1013,对应表!AY:BA,3,FALSE)</f>
        <v>2</v>
      </c>
      <c r="AG1013" s="19">
        <f>VLOOKUP(F1013,对应表!AY:BA,2,FALSE)</f>
        <v>2</v>
      </c>
      <c r="AH1013" s="25" t="str">
        <f>VLOOKUP(F1013,特效对应!F:G,2,FALSE)</f>
        <v>attackex</v>
      </c>
      <c r="AJ1013">
        <f t="shared" si="275"/>
        <v>7</v>
      </c>
      <c r="AK1013" t="s">
        <v>117</v>
      </c>
      <c r="AL1013" s="4" t="s">
        <v>929</v>
      </c>
      <c r="AQ1013" s="6" t="str">
        <f>_xlfn.IFNA(IF(IF($AK1013=AQ$5,VLOOKUP(AL1013,buff!$K:$L,2,FALSE),"")=0,"",IF($AK1013=AQ$5,VLOOKUP(AL1013,buff!$K:$L,2,FALSE),"")),"")</f>
        <v>100006:20:2:0</v>
      </c>
      <c r="AR1013" s="6" t="str">
        <f>_xlfn.IFNA(IF(IF($AK1013=AR$5,VLOOKUP(AM1013,buff!$K:$L,2,FALSE),"")=0,"",IF($AK1013=AR$5,VLOOKUP(AM1013,buff!$K:$L,2,FALSE),"")),"")</f>
        <v/>
      </c>
      <c r="AS1013" s="6" t="str">
        <f>_xlfn.IFNA(IF(IF($AK1013=AS$5,VLOOKUP(AN1013,buff!$K:$L,2,FALSE),"")=0,"",IF($AK1013=AS$5,VLOOKUP(AN1013,buff!$K:$L,2,FALSE),"")),"")</f>
        <v/>
      </c>
      <c r="AT1013" s="6" t="str">
        <f>_xlfn.IFNA(IF(IF($AK1013=AT$5,VLOOKUP(AO1013,buff!$K:$L,2,FALSE),"")=0,"",IF($AK1013=AT$5,VLOOKUP(AO1013,buff!$K:$L,2,FALSE),"")),"")</f>
        <v/>
      </c>
      <c r="AU1013" s="6" t="str">
        <f>_xlfn.IFNA(IF(IF($AK1013=AU$5,VLOOKUP(AP1013,buff!$K:$L,2,FALSE),"")=0,"",IF($AK1013=AU$5,VLOOKUP(AP1013,buff!$K:$L,2,FALSE),"")),"")</f>
        <v/>
      </c>
      <c r="AV1013" s="6" t="str">
        <f>_xlfn.IFNA(IF(IF($AK1013=AV$5,VLOOKUP(AL1013,buff!$K:$L,2,FALSE),"")=0,"",IF($AK1013=AV$5,VLOOKUP(AL1013,buff!$K:$L,2,FALSE),"")),"")</f>
        <v/>
      </c>
      <c r="AW1013" s="6" t="str">
        <f>_xlfn.IFNA(IF(IF($AK1013=AW$5,VLOOKUP(AM1013,buff!$K:$L,2,FALSE),"")=0,"",IF($AK1013=AW$5,VLOOKUP(AM1013,buff!$K:$L,2,FALSE),"")),"")</f>
        <v/>
      </c>
      <c r="AX1013" s="6" t="str">
        <f>_xlfn.IFNA(IF(IF($AK1013=AX$5,VLOOKUP(AN1013,buff!$K:$L,2,FALSE),"")=0,"",IF($AK1013=AX$5,VLOOKUP(AN1013,buff!$K:$L,2,FALSE),"")),"")</f>
        <v/>
      </c>
      <c r="AY1013" s="6" t="str">
        <f>_xlfn.IFNA(IF(IF($AK1013=AY$5,VLOOKUP(AO1013,buff!$K:$L,2,FALSE),"")=0,"",IF($AK1013=AY$5,VLOOKUP(AO1013,buff!$K:$L,2,FALSE),"")),"")</f>
        <v/>
      </c>
      <c r="AZ1013" s="6" t="str">
        <f>_xlfn.IFNA(IF(IF($AK1013=AZ$5,VLOOKUP(AP1013,buff!$K:$L,2,FALSE),"")=0,"",IF($AK1013=AZ$5,VLOOKUP(AP1013,buff!$K:$L,2,FALSE),"")),"")</f>
        <v/>
      </c>
      <c r="BA1013" s="6">
        <f>VLOOKUP(AL1013,buff!$K:$P,6,FALSE)</f>
        <v>0</v>
      </c>
      <c r="BB1013" s="6" t="e">
        <f>VLOOKUP(AM1013,buff!$K:$P,6,FALSE)</f>
        <v>#N/A</v>
      </c>
      <c r="BC1013" s="6" t="e">
        <f>VLOOKUP(AN1013,buff!$K:$P,6,FALSE)</f>
        <v>#N/A</v>
      </c>
      <c r="BD1013">
        <f t="shared" si="264"/>
        <v>3</v>
      </c>
      <c r="BE1013">
        <f t="shared" si="265"/>
        <v>2</v>
      </c>
      <c r="BF1013" s="22">
        <f t="shared" si="266"/>
        <v>101703</v>
      </c>
    </row>
    <row r="1014" spans="1:58" x14ac:dyDescent="0.15">
      <c r="A1014" t="str">
        <f t="shared" si="268"/>
        <v>珍妮芙主动技能3等级8</v>
      </c>
      <c r="B1014" s="8">
        <f t="shared" si="269"/>
        <v>10170308</v>
      </c>
      <c r="C1014" s="8" t="str">
        <f>VLOOKUP(G1014,角色!A:B,2,FALSE)</f>
        <v>珍妮芙</v>
      </c>
      <c r="D1014" s="8" t="str">
        <f t="shared" si="270"/>
        <v>主动技能3</v>
      </c>
      <c r="E1014" s="8">
        <f t="shared" si="263"/>
        <v>8</v>
      </c>
      <c r="F1014" s="8">
        <f t="shared" si="271"/>
        <v>3</v>
      </c>
      <c r="G1014" s="8">
        <f t="shared" si="272"/>
        <v>17</v>
      </c>
      <c r="H1014" s="4" t="s">
        <v>883</v>
      </c>
      <c r="I1014" s="20" t="str">
        <f t="shared" si="276"/>
        <v>对敌方全体攻击，造成125%攻击力（+2874）点伤害。并使目标眩晕。</v>
      </c>
      <c r="J1014" s="4" t="s">
        <v>277</v>
      </c>
      <c r="K1014" s="1" t="s">
        <v>102</v>
      </c>
      <c r="L1014" s="4" t="s">
        <v>108</v>
      </c>
      <c r="M1014" s="4"/>
      <c r="N1014" s="4">
        <v>100</v>
      </c>
      <c r="O1014" s="20">
        <f>VLOOKUP(L1014,对应表!BK:BL,2,FALSE)</f>
        <v>100</v>
      </c>
      <c r="P1014" s="25" t="str">
        <f>_xlfn.IFNA(VLOOKUP(G1014,角色!V:AE,主动技能!F1014+1,FALSE),"")</f>
        <v>||eff_xingyujianglin|</v>
      </c>
      <c r="Q1014" s="25">
        <f>(VLOOKUP(G1014,角色!V:AE,主动技能!F1014+4,FALSE))</f>
        <v>3</v>
      </c>
      <c r="R1014" s="25">
        <v>0</v>
      </c>
      <c r="S1014" s="25">
        <v>0</v>
      </c>
      <c r="T1014" s="6" t="str">
        <f t="shared" si="273"/>
        <v>100006:20:2:0</v>
      </c>
      <c r="U1014" s="6" t="str">
        <f t="shared" si="274"/>
        <v/>
      </c>
      <c r="V1014" s="19" t="str">
        <f>VLOOKUP(G1014,角色!AW:BC,主动技能!F1014+1,FALSE)</f>
        <v>skill_17</v>
      </c>
      <c r="Y1014">
        <f t="shared" si="261"/>
        <v>0</v>
      </c>
      <c r="Z1014" s="19">
        <f>IF(VLOOKUP(C1014,角色!CC:CI,主动技能!F1014*2,FALSE)=0,"",VLOOKUP(C1014,角色!CC:CI,主动技能!F1014*2,FALSE))</f>
        <v>125</v>
      </c>
      <c r="AA1014" s="19">
        <f>IF(VLOOKUP(C1014,角色!CC:CI,主动技能!F1014*2+1,FALSE)=0,0,VLOOKUP(C1014,角色!CC:CI,主动技能!F1014*2+1,FALSE))</f>
        <v>25</v>
      </c>
      <c r="AB1014" s="19">
        <f>IF(INT(VLOOKUP(E1014,角色属性概况!I:M,3,FALSE)*AA1014/100)=0,"",(INT(VLOOKUP(E1014,角色属性概况!I:M,3,FALSE)*AA1014/100)))</f>
        <v>2874</v>
      </c>
      <c r="AE1014" s="25">
        <f>(VLOOKUP(G1014,角色!V:AE,主动技能!F1014+7,FALSE))</f>
        <v>1</v>
      </c>
      <c r="AF1014" s="19">
        <f>VLOOKUP(F1014,对应表!AY:BA,3,FALSE)</f>
        <v>2</v>
      </c>
      <c r="AG1014" s="19">
        <f>VLOOKUP(F1014,对应表!AY:BA,2,FALSE)</f>
        <v>2</v>
      </c>
      <c r="AH1014" s="25" t="str">
        <f>VLOOKUP(F1014,特效对应!F:G,2,FALSE)</f>
        <v>attackex</v>
      </c>
      <c r="AJ1014">
        <f t="shared" si="275"/>
        <v>8</v>
      </c>
      <c r="AK1014" t="s">
        <v>117</v>
      </c>
      <c r="AL1014" s="4" t="s">
        <v>929</v>
      </c>
      <c r="AQ1014" s="6" t="str">
        <f>_xlfn.IFNA(IF(IF($AK1014=AQ$5,VLOOKUP(AL1014,buff!$K:$L,2,FALSE),"")=0,"",IF($AK1014=AQ$5,VLOOKUP(AL1014,buff!$K:$L,2,FALSE),"")),"")</f>
        <v>100006:20:2:0</v>
      </c>
      <c r="AR1014" s="6" t="str">
        <f>_xlfn.IFNA(IF(IF($AK1014=AR$5,VLOOKUP(AM1014,buff!$K:$L,2,FALSE),"")=0,"",IF($AK1014=AR$5,VLOOKUP(AM1014,buff!$K:$L,2,FALSE),"")),"")</f>
        <v/>
      </c>
      <c r="AS1014" s="6" t="str">
        <f>_xlfn.IFNA(IF(IF($AK1014=AS$5,VLOOKUP(AN1014,buff!$K:$L,2,FALSE),"")=0,"",IF($AK1014=AS$5,VLOOKUP(AN1014,buff!$K:$L,2,FALSE),"")),"")</f>
        <v/>
      </c>
      <c r="AT1014" s="6" t="str">
        <f>_xlfn.IFNA(IF(IF($AK1014=AT$5,VLOOKUP(AO1014,buff!$K:$L,2,FALSE),"")=0,"",IF($AK1014=AT$5,VLOOKUP(AO1014,buff!$K:$L,2,FALSE),"")),"")</f>
        <v/>
      </c>
      <c r="AU1014" s="6" t="str">
        <f>_xlfn.IFNA(IF(IF($AK1014=AU$5,VLOOKUP(AP1014,buff!$K:$L,2,FALSE),"")=0,"",IF($AK1014=AU$5,VLOOKUP(AP1014,buff!$K:$L,2,FALSE),"")),"")</f>
        <v/>
      </c>
      <c r="AV1014" s="6" t="str">
        <f>_xlfn.IFNA(IF(IF($AK1014=AV$5,VLOOKUP(AL1014,buff!$K:$L,2,FALSE),"")=0,"",IF($AK1014=AV$5,VLOOKUP(AL1014,buff!$K:$L,2,FALSE),"")),"")</f>
        <v/>
      </c>
      <c r="AW1014" s="6" t="str">
        <f>_xlfn.IFNA(IF(IF($AK1014=AW$5,VLOOKUP(AM1014,buff!$K:$L,2,FALSE),"")=0,"",IF($AK1014=AW$5,VLOOKUP(AM1014,buff!$K:$L,2,FALSE),"")),"")</f>
        <v/>
      </c>
      <c r="AX1014" s="6" t="str">
        <f>_xlfn.IFNA(IF(IF($AK1014=AX$5,VLOOKUP(AN1014,buff!$K:$L,2,FALSE),"")=0,"",IF($AK1014=AX$5,VLOOKUP(AN1014,buff!$K:$L,2,FALSE),"")),"")</f>
        <v/>
      </c>
      <c r="AY1014" s="6" t="str">
        <f>_xlfn.IFNA(IF(IF($AK1014=AY$5,VLOOKUP(AO1014,buff!$K:$L,2,FALSE),"")=0,"",IF($AK1014=AY$5,VLOOKUP(AO1014,buff!$K:$L,2,FALSE),"")),"")</f>
        <v/>
      </c>
      <c r="AZ1014" s="6" t="str">
        <f>_xlfn.IFNA(IF(IF($AK1014=AZ$5,VLOOKUP(AP1014,buff!$K:$L,2,FALSE),"")=0,"",IF($AK1014=AZ$5,VLOOKUP(AP1014,buff!$K:$L,2,FALSE),"")),"")</f>
        <v/>
      </c>
      <c r="BA1014" s="6">
        <f>VLOOKUP(AL1014,buff!$K:$P,6,FALSE)</f>
        <v>0</v>
      </c>
      <c r="BB1014" s="6" t="e">
        <f>VLOOKUP(AM1014,buff!$K:$P,6,FALSE)</f>
        <v>#N/A</v>
      </c>
      <c r="BC1014" s="6" t="e">
        <f>VLOOKUP(AN1014,buff!$K:$P,6,FALSE)</f>
        <v>#N/A</v>
      </c>
      <c r="BD1014">
        <f t="shared" si="264"/>
        <v>3</v>
      </c>
      <c r="BE1014">
        <f t="shared" si="265"/>
        <v>2</v>
      </c>
      <c r="BF1014" s="22">
        <f t="shared" si="266"/>
        <v>101703</v>
      </c>
    </row>
    <row r="1015" spans="1:58" x14ac:dyDescent="0.15">
      <c r="A1015" t="str">
        <f t="shared" si="268"/>
        <v>珍妮芙主动技能3等级9</v>
      </c>
      <c r="B1015" s="8">
        <f t="shared" si="269"/>
        <v>10170309</v>
      </c>
      <c r="C1015" s="8" t="str">
        <f>VLOOKUP(G1015,角色!A:B,2,FALSE)</f>
        <v>珍妮芙</v>
      </c>
      <c r="D1015" s="8" t="str">
        <f t="shared" si="270"/>
        <v>主动技能3</v>
      </c>
      <c r="E1015" s="8">
        <f t="shared" si="263"/>
        <v>9</v>
      </c>
      <c r="F1015" s="8">
        <f t="shared" si="271"/>
        <v>3</v>
      </c>
      <c r="G1015" s="8">
        <f t="shared" si="272"/>
        <v>17</v>
      </c>
      <c r="H1015" s="4" t="s">
        <v>883</v>
      </c>
      <c r="I1015" s="20" t="str">
        <f t="shared" si="276"/>
        <v>对敌方全体攻击，造成125%攻击力（+4120）点伤害。并使目标眩晕。</v>
      </c>
      <c r="J1015" s="4" t="s">
        <v>277</v>
      </c>
      <c r="K1015" s="1" t="s">
        <v>102</v>
      </c>
      <c r="L1015" s="4" t="s">
        <v>108</v>
      </c>
      <c r="M1015" s="4"/>
      <c r="N1015" s="4">
        <v>100</v>
      </c>
      <c r="O1015" s="20">
        <f>VLOOKUP(L1015,对应表!BK:BL,2,FALSE)</f>
        <v>100</v>
      </c>
      <c r="P1015" s="25" t="str">
        <f>_xlfn.IFNA(VLOOKUP(G1015,角色!V:AE,主动技能!F1015+1,FALSE),"")</f>
        <v>||eff_xingyujianglin|</v>
      </c>
      <c r="Q1015" s="25">
        <f>(VLOOKUP(G1015,角色!V:AE,主动技能!F1015+4,FALSE))</f>
        <v>3</v>
      </c>
      <c r="R1015" s="25">
        <v>0</v>
      </c>
      <c r="S1015" s="25">
        <v>0</v>
      </c>
      <c r="T1015" s="6" t="str">
        <f t="shared" si="273"/>
        <v>100006:20:2:0</v>
      </c>
      <c r="U1015" s="6" t="str">
        <f t="shared" si="274"/>
        <v/>
      </c>
      <c r="V1015" s="19" t="str">
        <f>VLOOKUP(G1015,角色!AW:BC,主动技能!F1015+1,FALSE)</f>
        <v>skill_17</v>
      </c>
      <c r="Y1015">
        <f t="shared" ref="Y1015:Y1078" si="277">VLOOKUP(D1015,BG:BH,2,FALSE)</f>
        <v>0</v>
      </c>
      <c r="Z1015" s="19">
        <f>IF(VLOOKUP(C1015,角色!CC:CI,主动技能!F1015*2,FALSE)=0,"",VLOOKUP(C1015,角色!CC:CI,主动技能!F1015*2,FALSE))</f>
        <v>125</v>
      </c>
      <c r="AA1015" s="19">
        <f>IF(VLOOKUP(C1015,角色!CC:CI,主动技能!F1015*2+1,FALSE)=0,0,VLOOKUP(C1015,角色!CC:CI,主动技能!F1015*2+1,FALSE))</f>
        <v>25</v>
      </c>
      <c r="AB1015" s="19">
        <f>IF(INT(VLOOKUP(E1015,角色属性概况!I:M,3,FALSE)*AA1015/100)=0,"",(INT(VLOOKUP(E1015,角色属性概况!I:M,3,FALSE)*AA1015/100)))</f>
        <v>4120</v>
      </c>
      <c r="AE1015" s="25">
        <f>(VLOOKUP(G1015,角色!V:AE,主动技能!F1015+7,FALSE))</f>
        <v>1</v>
      </c>
      <c r="AF1015" s="19">
        <f>VLOOKUP(F1015,对应表!AY:BA,3,FALSE)</f>
        <v>2</v>
      </c>
      <c r="AG1015" s="19">
        <f>VLOOKUP(F1015,对应表!AY:BA,2,FALSE)</f>
        <v>2</v>
      </c>
      <c r="AH1015" s="25" t="str">
        <f>VLOOKUP(F1015,特效对应!F:G,2,FALSE)</f>
        <v>attackex</v>
      </c>
      <c r="AJ1015">
        <f t="shared" si="275"/>
        <v>9</v>
      </c>
      <c r="AK1015" t="s">
        <v>117</v>
      </c>
      <c r="AL1015" s="4" t="s">
        <v>929</v>
      </c>
      <c r="AQ1015" s="6" t="str">
        <f>_xlfn.IFNA(IF(IF($AK1015=AQ$5,VLOOKUP(AL1015,buff!$K:$L,2,FALSE),"")=0,"",IF($AK1015=AQ$5,VLOOKUP(AL1015,buff!$K:$L,2,FALSE),"")),"")</f>
        <v>100006:20:2:0</v>
      </c>
      <c r="AR1015" s="6" t="str">
        <f>_xlfn.IFNA(IF(IF($AK1015=AR$5,VLOOKUP(AM1015,buff!$K:$L,2,FALSE),"")=0,"",IF($AK1015=AR$5,VLOOKUP(AM1015,buff!$K:$L,2,FALSE),"")),"")</f>
        <v/>
      </c>
      <c r="AS1015" s="6" t="str">
        <f>_xlfn.IFNA(IF(IF($AK1015=AS$5,VLOOKUP(AN1015,buff!$K:$L,2,FALSE),"")=0,"",IF($AK1015=AS$5,VLOOKUP(AN1015,buff!$K:$L,2,FALSE),"")),"")</f>
        <v/>
      </c>
      <c r="AT1015" s="6" t="str">
        <f>_xlfn.IFNA(IF(IF($AK1015=AT$5,VLOOKUP(AO1015,buff!$K:$L,2,FALSE),"")=0,"",IF($AK1015=AT$5,VLOOKUP(AO1015,buff!$K:$L,2,FALSE),"")),"")</f>
        <v/>
      </c>
      <c r="AU1015" s="6" t="str">
        <f>_xlfn.IFNA(IF(IF($AK1015=AU$5,VLOOKUP(AP1015,buff!$K:$L,2,FALSE),"")=0,"",IF($AK1015=AU$5,VLOOKUP(AP1015,buff!$K:$L,2,FALSE),"")),"")</f>
        <v/>
      </c>
      <c r="AV1015" s="6" t="str">
        <f>_xlfn.IFNA(IF(IF($AK1015=AV$5,VLOOKUP(AL1015,buff!$K:$L,2,FALSE),"")=0,"",IF($AK1015=AV$5,VLOOKUP(AL1015,buff!$K:$L,2,FALSE),"")),"")</f>
        <v/>
      </c>
      <c r="AW1015" s="6" t="str">
        <f>_xlfn.IFNA(IF(IF($AK1015=AW$5,VLOOKUP(AM1015,buff!$K:$L,2,FALSE),"")=0,"",IF($AK1015=AW$5,VLOOKUP(AM1015,buff!$K:$L,2,FALSE),"")),"")</f>
        <v/>
      </c>
      <c r="AX1015" s="6" t="str">
        <f>_xlfn.IFNA(IF(IF($AK1015=AX$5,VLOOKUP(AN1015,buff!$K:$L,2,FALSE),"")=0,"",IF($AK1015=AX$5,VLOOKUP(AN1015,buff!$K:$L,2,FALSE),"")),"")</f>
        <v/>
      </c>
      <c r="AY1015" s="6" t="str">
        <f>_xlfn.IFNA(IF(IF($AK1015=AY$5,VLOOKUP(AO1015,buff!$K:$L,2,FALSE),"")=0,"",IF($AK1015=AY$5,VLOOKUP(AO1015,buff!$K:$L,2,FALSE),"")),"")</f>
        <v/>
      </c>
      <c r="AZ1015" s="6" t="str">
        <f>_xlfn.IFNA(IF(IF($AK1015=AZ$5,VLOOKUP(AP1015,buff!$K:$L,2,FALSE),"")=0,"",IF($AK1015=AZ$5,VLOOKUP(AP1015,buff!$K:$L,2,FALSE),"")),"")</f>
        <v/>
      </c>
      <c r="BA1015" s="6">
        <f>VLOOKUP(AL1015,buff!$K:$P,6,FALSE)</f>
        <v>0</v>
      </c>
      <c r="BB1015" s="6" t="e">
        <f>VLOOKUP(AM1015,buff!$K:$P,6,FALSE)</f>
        <v>#N/A</v>
      </c>
      <c r="BC1015" s="6" t="e">
        <f>VLOOKUP(AN1015,buff!$K:$P,6,FALSE)</f>
        <v>#N/A</v>
      </c>
      <c r="BD1015">
        <f t="shared" si="264"/>
        <v>3</v>
      </c>
      <c r="BE1015">
        <f t="shared" si="265"/>
        <v>2</v>
      </c>
      <c r="BF1015" s="22">
        <f t="shared" si="266"/>
        <v>101703</v>
      </c>
    </row>
    <row r="1016" spans="1:58" x14ac:dyDescent="0.15">
      <c r="A1016" t="str">
        <f t="shared" si="268"/>
        <v>珍妮芙主动技能3等级10</v>
      </c>
      <c r="B1016" s="8">
        <f t="shared" si="269"/>
        <v>10170310</v>
      </c>
      <c r="C1016" s="8" t="str">
        <f>VLOOKUP(G1016,角色!A:B,2,FALSE)</f>
        <v>珍妮芙</v>
      </c>
      <c r="D1016" s="8" t="str">
        <f t="shared" si="270"/>
        <v>主动技能3</v>
      </c>
      <c r="E1016" s="8">
        <f t="shared" si="263"/>
        <v>10</v>
      </c>
      <c r="F1016" s="8">
        <f t="shared" si="271"/>
        <v>3</v>
      </c>
      <c r="G1016" s="8">
        <f t="shared" si="272"/>
        <v>17</v>
      </c>
      <c r="H1016" s="4" t="s">
        <v>883</v>
      </c>
      <c r="I1016" s="20" t="str">
        <f t="shared" si="276"/>
        <v>对敌方全体攻击，造成125%攻击力（+5883）点伤害。并使目标眩晕。</v>
      </c>
      <c r="J1016" s="4" t="s">
        <v>277</v>
      </c>
      <c r="K1016" s="1" t="s">
        <v>102</v>
      </c>
      <c r="L1016" s="4" t="s">
        <v>108</v>
      </c>
      <c r="M1016" s="4"/>
      <c r="N1016" s="4">
        <v>100</v>
      </c>
      <c r="O1016" s="20">
        <f>VLOOKUP(L1016,对应表!BK:BL,2,FALSE)</f>
        <v>100</v>
      </c>
      <c r="P1016" s="25" t="str">
        <f>_xlfn.IFNA(VLOOKUP(G1016,角色!V:AE,主动技能!F1016+1,FALSE),"")</f>
        <v>||eff_xingyujianglin|</v>
      </c>
      <c r="Q1016" s="25">
        <f>(VLOOKUP(G1016,角色!V:AE,主动技能!F1016+4,FALSE))</f>
        <v>3</v>
      </c>
      <c r="R1016" s="25">
        <v>0</v>
      </c>
      <c r="S1016" s="25">
        <v>0</v>
      </c>
      <c r="T1016" s="6" t="str">
        <f t="shared" si="273"/>
        <v>100006:20:2:0</v>
      </c>
      <c r="U1016" s="6" t="str">
        <f t="shared" si="274"/>
        <v/>
      </c>
      <c r="V1016" s="19" t="str">
        <f>VLOOKUP(G1016,角色!AW:BC,主动技能!F1016+1,FALSE)</f>
        <v>skill_17</v>
      </c>
      <c r="Y1016">
        <f t="shared" si="277"/>
        <v>0</v>
      </c>
      <c r="Z1016" s="19">
        <f>IF(VLOOKUP(C1016,角色!CC:CI,主动技能!F1016*2,FALSE)=0,"",VLOOKUP(C1016,角色!CC:CI,主动技能!F1016*2,FALSE))</f>
        <v>125</v>
      </c>
      <c r="AA1016" s="19">
        <f>IF(VLOOKUP(C1016,角色!CC:CI,主动技能!F1016*2+1,FALSE)=0,0,VLOOKUP(C1016,角色!CC:CI,主动技能!F1016*2+1,FALSE))</f>
        <v>25</v>
      </c>
      <c r="AB1016" s="19">
        <f>IF(INT(VLOOKUP(E1016,角色属性概况!I:M,3,FALSE)*AA1016/100)=0,"",(INT(VLOOKUP(E1016,角色属性概况!I:M,3,FALSE)*AA1016/100)))</f>
        <v>5883</v>
      </c>
      <c r="AE1016" s="25">
        <f>(VLOOKUP(G1016,角色!V:AE,主动技能!F1016+7,FALSE))</f>
        <v>1</v>
      </c>
      <c r="AF1016" s="19">
        <f>VLOOKUP(F1016,对应表!AY:BA,3,FALSE)</f>
        <v>2</v>
      </c>
      <c r="AG1016" s="19">
        <f>VLOOKUP(F1016,对应表!AY:BA,2,FALSE)</f>
        <v>2</v>
      </c>
      <c r="AH1016" s="25" t="str">
        <f>VLOOKUP(F1016,特效对应!F:G,2,FALSE)</f>
        <v>attackex</v>
      </c>
      <c r="AJ1016">
        <f t="shared" si="275"/>
        <v>10</v>
      </c>
      <c r="AK1016" t="s">
        <v>117</v>
      </c>
      <c r="AL1016" s="4" t="s">
        <v>929</v>
      </c>
      <c r="AQ1016" s="6" t="str">
        <f>_xlfn.IFNA(IF(IF($AK1016=AQ$5,VLOOKUP(AL1016,buff!$K:$L,2,FALSE),"")=0,"",IF($AK1016=AQ$5,VLOOKUP(AL1016,buff!$K:$L,2,FALSE),"")),"")</f>
        <v>100006:20:2:0</v>
      </c>
      <c r="AR1016" s="6" t="str">
        <f>_xlfn.IFNA(IF(IF($AK1016=AR$5,VLOOKUP(AM1016,buff!$K:$L,2,FALSE),"")=0,"",IF($AK1016=AR$5,VLOOKUP(AM1016,buff!$K:$L,2,FALSE),"")),"")</f>
        <v/>
      </c>
      <c r="AS1016" s="6" t="str">
        <f>_xlfn.IFNA(IF(IF($AK1016=AS$5,VLOOKUP(AN1016,buff!$K:$L,2,FALSE),"")=0,"",IF($AK1016=AS$5,VLOOKUP(AN1016,buff!$K:$L,2,FALSE),"")),"")</f>
        <v/>
      </c>
      <c r="AT1016" s="6" t="str">
        <f>_xlfn.IFNA(IF(IF($AK1016=AT$5,VLOOKUP(AO1016,buff!$K:$L,2,FALSE),"")=0,"",IF($AK1016=AT$5,VLOOKUP(AO1016,buff!$K:$L,2,FALSE),"")),"")</f>
        <v/>
      </c>
      <c r="AU1016" s="6" t="str">
        <f>_xlfn.IFNA(IF(IF($AK1016=AU$5,VLOOKUP(AP1016,buff!$K:$L,2,FALSE),"")=0,"",IF($AK1016=AU$5,VLOOKUP(AP1016,buff!$K:$L,2,FALSE),"")),"")</f>
        <v/>
      </c>
      <c r="AV1016" s="6" t="str">
        <f>_xlfn.IFNA(IF(IF($AK1016=AV$5,VLOOKUP(AL1016,buff!$K:$L,2,FALSE),"")=0,"",IF($AK1016=AV$5,VLOOKUP(AL1016,buff!$K:$L,2,FALSE),"")),"")</f>
        <v/>
      </c>
      <c r="AW1016" s="6" t="str">
        <f>_xlfn.IFNA(IF(IF($AK1016=AW$5,VLOOKUP(AM1016,buff!$K:$L,2,FALSE),"")=0,"",IF($AK1016=AW$5,VLOOKUP(AM1016,buff!$K:$L,2,FALSE),"")),"")</f>
        <v/>
      </c>
      <c r="AX1016" s="6" t="str">
        <f>_xlfn.IFNA(IF(IF($AK1016=AX$5,VLOOKUP(AN1016,buff!$K:$L,2,FALSE),"")=0,"",IF($AK1016=AX$5,VLOOKUP(AN1016,buff!$K:$L,2,FALSE),"")),"")</f>
        <v/>
      </c>
      <c r="AY1016" s="6" t="str">
        <f>_xlfn.IFNA(IF(IF($AK1016=AY$5,VLOOKUP(AO1016,buff!$K:$L,2,FALSE),"")=0,"",IF($AK1016=AY$5,VLOOKUP(AO1016,buff!$K:$L,2,FALSE),"")),"")</f>
        <v/>
      </c>
      <c r="AZ1016" s="6" t="str">
        <f>_xlfn.IFNA(IF(IF($AK1016=AZ$5,VLOOKUP(AP1016,buff!$K:$L,2,FALSE),"")=0,"",IF($AK1016=AZ$5,VLOOKUP(AP1016,buff!$K:$L,2,FALSE),"")),"")</f>
        <v/>
      </c>
      <c r="BA1016" s="6">
        <f>VLOOKUP(AL1016,buff!$K:$P,6,FALSE)</f>
        <v>0</v>
      </c>
      <c r="BB1016" s="6" t="e">
        <f>VLOOKUP(AM1016,buff!$K:$P,6,FALSE)</f>
        <v>#N/A</v>
      </c>
      <c r="BC1016" s="6" t="e">
        <f>VLOOKUP(AN1016,buff!$K:$P,6,FALSE)</f>
        <v>#N/A</v>
      </c>
      <c r="BD1016">
        <f t="shared" si="264"/>
        <v>3</v>
      </c>
      <c r="BE1016">
        <f t="shared" si="265"/>
        <v>2</v>
      </c>
      <c r="BF1016" s="22">
        <f t="shared" si="266"/>
        <v>101703</v>
      </c>
    </row>
    <row r="1017" spans="1:58" x14ac:dyDescent="0.15">
      <c r="A1017" t="str">
        <f t="shared" si="268"/>
        <v>珍妮芙主动技能3等级11</v>
      </c>
      <c r="B1017" s="8">
        <f t="shared" si="269"/>
        <v>10170311</v>
      </c>
      <c r="C1017" s="8" t="str">
        <f>VLOOKUP(G1017,角色!A:B,2,FALSE)</f>
        <v>珍妮芙</v>
      </c>
      <c r="D1017" s="8" t="str">
        <f t="shared" si="270"/>
        <v>主动技能3</v>
      </c>
      <c r="E1017" s="8">
        <f t="shared" si="263"/>
        <v>11</v>
      </c>
      <c r="F1017" s="8">
        <f t="shared" si="271"/>
        <v>3</v>
      </c>
      <c r="G1017" s="8">
        <f t="shared" si="272"/>
        <v>17</v>
      </c>
      <c r="H1017" s="4" t="s">
        <v>883</v>
      </c>
      <c r="I1017" s="20" t="str">
        <f t="shared" si="276"/>
        <v>对敌方全体攻击，造成125%攻击力（+8380）点伤害。并使目标眩晕。</v>
      </c>
      <c r="J1017" s="4" t="s">
        <v>277</v>
      </c>
      <c r="K1017" s="1" t="s">
        <v>102</v>
      </c>
      <c r="L1017" s="4" t="s">
        <v>108</v>
      </c>
      <c r="M1017" s="4"/>
      <c r="N1017" s="4">
        <v>100</v>
      </c>
      <c r="O1017" s="20">
        <f>VLOOKUP(L1017,对应表!BK:BL,2,FALSE)</f>
        <v>100</v>
      </c>
      <c r="P1017" s="25" t="str">
        <f>_xlfn.IFNA(VLOOKUP(G1017,角色!V:AE,主动技能!F1017+1,FALSE),"")</f>
        <v>||eff_xingyujianglin|</v>
      </c>
      <c r="Q1017" s="25">
        <f>(VLOOKUP(G1017,角色!V:AE,主动技能!F1017+4,FALSE))</f>
        <v>3</v>
      </c>
      <c r="R1017" s="25">
        <v>0</v>
      </c>
      <c r="S1017" s="25">
        <v>0</v>
      </c>
      <c r="T1017" s="6" t="str">
        <f t="shared" si="273"/>
        <v>100006:20:2:0</v>
      </c>
      <c r="U1017" s="6" t="str">
        <f t="shared" si="274"/>
        <v/>
      </c>
      <c r="V1017" s="19" t="str">
        <f>VLOOKUP(G1017,角色!AW:BC,主动技能!F1017+1,FALSE)</f>
        <v>skill_17</v>
      </c>
      <c r="Y1017">
        <f t="shared" si="277"/>
        <v>0</v>
      </c>
      <c r="Z1017" s="19">
        <f>IF(VLOOKUP(C1017,角色!CC:CI,主动技能!F1017*2,FALSE)=0,"",VLOOKUP(C1017,角色!CC:CI,主动技能!F1017*2,FALSE))</f>
        <v>125</v>
      </c>
      <c r="AA1017" s="19">
        <f>IF(VLOOKUP(C1017,角色!CC:CI,主动技能!F1017*2+1,FALSE)=0,0,VLOOKUP(C1017,角色!CC:CI,主动技能!F1017*2+1,FALSE))</f>
        <v>25</v>
      </c>
      <c r="AB1017" s="19">
        <f>IF(INT(VLOOKUP(E1017,角色属性概况!I:M,3,FALSE)*AA1017/100)=0,"",(INT(VLOOKUP(E1017,角色属性概况!I:M,3,FALSE)*AA1017/100)))</f>
        <v>8380</v>
      </c>
      <c r="AE1017" s="25">
        <f>(VLOOKUP(G1017,角色!V:AE,主动技能!F1017+7,FALSE))</f>
        <v>1</v>
      </c>
      <c r="AF1017" s="19">
        <f>VLOOKUP(F1017,对应表!AY:BA,3,FALSE)</f>
        <v>2</v>
      </c>
      <c r="AG1017" s="19">
        <f>VLOOKUP(F1017,对应表!AY:BA,2,FALSE)</f>
        <v>2</v>
      </c>
      <c r="AH1017" s="25" t="str">
        <f>VLOOKUP(F1017,特效对应!F:G,2,FALSE)</f>
        <v>attackex</v>
      </c>
      <c r="AJ1017">
        <f t="shared" si="275"/>
        <v>11</v>
      </c>
      <c r="AK1017" t="s">
        <v>117</v>
      </c>
      <c r="AL1017" s="4" t="s">
        <v>929</v>
      </c>
      <c r="AQ1017" s="6" t="str">
        <f>_xlfn.IFNA(IF(IF($AK1017=AQ$5,VLOOKUP(AL1017,buff!$K:$L,2,FALSE),"")=0,"",IF($AK1017=AQ$5,VLOOKUP(AL1017,buff!$K:$L,2,FALSE),"")),"")</f>
        <v>100006:20:2:0</v>
      </c>
      <c r="AR1017" s="6" t="str">
        <f>_xlfn.IFNA(IF(IF($AK1017=AR$5,VLOOKUP(AM1017,buff!$K:$L,2,FALSE),"")=0,"",IF($AK1017=AR$5,VLOOKUP(AM1017,buff!$K:$L,2,FALSE),"")),"")</f>
        <v/>
      </c>
      <c r="AS1017" s="6" t="str">
        <f>_xlfn.IFNA(IF(IF($AK1017=AS$5,VLOOKUP(AN1017,buff!$K:$L,2,FALSE),"")=0,"",IF($AK1017=AS$5,VLOOKUP(AN1017,buff!$K:$L,2,FALSE),"")),"")</f>
        <v/>
      </c>
      <c r="AT1017" s="6" t="str">
        <f>_xlfn.IFNA(IF(IF($AK1017=AT$5,VLOOKUP(AO1017,buff!$K:$L,2,FALSE),"")=0,"",IF($AK1017=AT$5,VLOOKUP(AO1017,buff!$K:$L,2,FALSE),"")),"")</f>
        <v/>
      </c>
      <c r="AU1017" s="6" t="str">
        <f>_xlfn.IFNA(IF(IF($AK1017=AU$5,VLOOKUP(AP1017,buff!$K:$L,2,FALSE),"")=0,"",IF($AK1017=AU$5,VLOOKUP(AP1017,buff!$K:$L,2,FALSE),"")),"")</f>
        <v/>
      </c>
      <c r="AV1017" s="6" t="str">
        <f>_xlfn.IFNA(IF(IF($AK1017=AV$5,VLOOKUP(AL1017,buff!$K:$L,2,FALSE),"")=0,"",IF($AK1017=AV$5,VLOOKUP(AL1017,buff!$K:$L,2,FALSE),"")),"")</f>
        <v/>
      </c>
      <c r="AW1017" s="6" t="str">
        <f>_xlfn.IFNA(IF(IF($AK1017=AW$5,VLOOKUP(AM1017,buff!$K:$L,2,FALSE),"")=0,"",IF($AK1017=AW$5,VLOOKUP(AM1017,buff!$K:$L,2,FALSE),"")),"")</f>
        <v/>
      </c>
      <c r="AX1017" s="6" t="str">
        <f>_xlfn.IFNA(IF(IF($AK1017=AX$5,VLOOKUP(AN1017,buff!$K:$L,2,FALSE),"")=0,"",IF($AK1017=AX$5,VLOOKUP(AN1017,buff!$K:$L,2,FALSE),"")),"")</f>
        <v/>
      </c>
      <c r="AY1017" s="6" t="str">
        <f>_xlfn.IFNA(IF(IF($AK1017=AY$5,VLOOKUP(AO1017,buff!$K:$L,2,FALSE),"")=0,"",IF($AK1017=AY$5,VLOOKUP(AO1017,buff!$K:$L,2,FALSE),"")),"")</f>
        <v/>
      </c>
      <c r="AZ1017" s="6" t="str">
        <f>_xlfn.IFNA(IF(IF($AK1017=AZ$5,VLOOKUP(AP1017,buff!$K:$L,2,FALSE),"")=0,"",IF($AK1017=AZ$5,VLOOKUP(AP1017,buff!$K:$L,2,FALSE),"")),"")</f>
        <v/>
      </c>
      <c r="BA1017" s="6">
        <f>VLOOKUP(AL1017,buff!$K:$P,6,FALSE)</f>
        <v>0</v>
      </c>
      <c r="BB1017" s="6" t="e">
        <f>VLOOKUP(AM1017,buff!$K:$P,6,FALSE)</f>
        <v>#N/A</v>
      </c>
      <c r="BC1017" s="6" t="e">
        <f>VLOOKUP(AN1017,buff!$K:$P,6,FALSE)</f>
        <v>#N/A</v>
      </c>
      <c r="BD1017">
        <f t="shared" si="264"/>
        <v>3</v>
      </c>
      <c r="BE1017">
        <f t="shared" si="265"/>
        <v>2</v>
      </c>
      <c r="BF1017" s="22">
        <f t="shared" si="266"/>
        <v>101703</v>
      </c>
    </row>
    <row r="1018" spans="1:58" x14ac:dyDescent="0.15">
      <c r="A1018" t="str">
        <f t="shared" si="268"/>
        <v>珍妮芙主动技能3等级12</v>
      </c>
      <c r="B1018" s="8">
        <f t="shared" si="269"/>
        <v>10170312</v>
      </c>
      <c r="C1018" s="8" t="str">
        <f>VLOOKUP(G1018,角色!A:B,2,FALSE)</f>
        <v>珍妮芙</v>
      </c>
      <c r="D1018" s="8" t="str">
        <f t="shared" si="270"/>
        <v>主动技能3</v>
      </c>
      <c r="E1018" s="8">
        <f t="shared" si="263"/>
        <v>12</v>
      </c>
      <c r="F1018" s="8">
        <f t="shared" si="271"/>
        <v>3</v>
      </c>
      <c r="G1018" s="8">
        <f t="shared" si="272"/>
        <v>17</v>
      </c>
      <c r="H1018" s="4" t="s">
        <v>883</v>
      </c>
      <c r="I1018" s="20" t="str">
        <f t="shared" si="276"/>
        <v>对敌方全体攻击，造成125%攻击力（+11915）点伤害。并使目标眩晕。</v>
      </c>
      <c r="J1018" s="4" t="s">
        <v>277</v>
      </c>
      <c r="K1018" s="1" t="s">
        <v>102</v>
      </c>
      <c r="L1018" s="4" t="s">
        <v>108</v>
      </c>
      <c r="M1018" s="4"/>
      <c r="N1018" s="4">
        <v>100</v>
      </c>
      <c r="O1018" s="20">
        <f>VLOOKUP(L1018,对应表!BK:BL,2,FALSE)</f>
        <v>100</v>
      </c>
      <c r="P1018" s="25" t="str">
        <f>_xlfn.IFNA(VLOOKUP(G1018,角色!V:AE,主动技能!F1018+1,FALSE),"")</f>
        <v>||eff_xingyujianglin|</v>
      </c>
      <c r="Q1018" s="25">
        <f>(VLOOKUP(G1018,角色!V:AE,主动技能!F1018+4,FALSE))</f>
        <v>3</v>
      </c>
      <c r="R1018" s="25">
        <v>0</v>
      </c>
      <c r="S1018" s="25">
        <v>0</v>
      </c>
      <c r="T1018" s="6" t="str">
        <f t="shared" si="273"/>
        <v>100006:20:2:0</v>
      </c>
      <c r="U1018" s="6" t="str">
        <f t="shared" si="274"/>
        <v/>
      </c>
      <c r="V1018" s="19" t="str">
        <f>VLOOKUP(G1018,角色!AW:BC,主动技能!F1018+1,FALSE)</f>
        <v>skill_17</v>
      </c>
      <c r="Y1018">
        <f t="shared" si="277"/>
        <v>0</v>
      </c>
      <c r="Z1018" s="19">
        <f>IF(VLOOKUP(C1018,角色!CC:CI,主动技能!F1018*2,FALSE)=0,"",VLOOKUP(C1018,角色!CC:CI,主动技能!F1018*2,FALSE))</f>
        <v>125</v>
      </c>
      <c r="AA1018" s="19">
        <f>IF(VLOOKUP(C1018,角色!CC:CI,主动技能!F1018*2+1,FALSE)=0,0,VLOOKUP(C1018,角色!CC:CI,主动技能!F1018*2+1,FALSE))</f>
        <v>25</v>
      </c>
      <c r="AB1018" s="19">
        <f>IF(INT(VLOOKUP(E1018,角色属性概况!I:M,3,FALSE)*AA1018/100)=0,"",(INT(VLOOKUP(E1018,角色属性概况!I:M,3,FALSE)*AA1018/100)))</f>
        <v>11915</v>
      </c>
      <c r="AE1018" s="25">
        <f>(VLOOKUP(G1018,角色!V:AE,主动技能!F1018+7,FALSE))</f>
        <v>1</v>
      </c>
      <c r="AF1018" s="19">
        <f>VLOOKUP(F1018,对应表!AY:BA,3,FALSE)</f>
        <v>2</v>
      </c>
      <c r="AG1018" s="19">
        <f>VLOOKUP(F1018,对应表!AY:BA,2,FALSE)</f>
        <v>2</v>
      </c>
      <c r="AH1018" s="25" t="str">
        <f>VLOOKUP(F1018,特效对应!F:G,2,FALSE)</f>
        <v>attackex</v>
      </c>
      <c r="AJ1018">
        <f t="shared" si="275"/>
        <v>12</v>
      </c>
      <c r="AK1018" t="s">
        <v>117</v>
      </c>
      <c r="AL1018" s="4" t="s">
        <v>929</v>
      </c>
      <c r="AQ1018" s="6" t="str">
        <f>_xlfn.IFNA(IF(IF($AK1018=AQ$5,VLOOKUP(AL1018,buff!$K:$L,2,FALSE),"")=0,"",IF($AK1018=AQ$5,VLOOKUP(AL1018,buff!$K:$L,2,FALSE),"")),"")</f>
        <v>100006:20:2:0</v>
      </c>
      <c r="AR1018" s="6" t="str">
        <f>_xlfn.IFNA(IF(IF($AK1018=AR$5,VLOOKUP(AM1018,buff!$K:$L,2,FALSE),"")=0,"",IF($AK1018=AR$5,VLOOKUP(AM1018,buff!$K:$L,2,FALSE),"")),"")</f>
        <v/>
      </c>
      <c r="AS1018" s="6" t="str">
        <f>_xlfn.IFNA(IF(IF($AK1018=AS$5,VLOOKUP(AN1018,buff!$K:$L,2,FALSE),"")=0,"",IF($AK1018=AS$5,VLOOKUP(AN1018,buff!$K:$L,2,FALSE),"")),"")</f>
        <v/>
      </c>
      <c r="AT1018" s="6" t="str">
        <f>_xlfn.IFNA(IF(IF($AK1018=AT$5,VLOOKUP(AO1018,buff!$K:$L,2,FALSE),"")=0,"",IF($AK1018=AT$5,VLOOKUP(AO1018,buff!$K:$L,2,FALSE),"")),"")</f>
        <v/>
      </c>
      <c r="AU1018" s="6" t="str">
        <f>_xlfn.IFNA(IF(IF($AK1018=AU$5,VLOOKUP(AP1018,buff!$K:$L,2,FALSE),"")=0,"",IF($AK1018=AU$5,VLOOKUP(AP1018,buff!$K:$L,2,FALSE),"")),"")</f>
        <v/>
      </c>
      <c r="AV1018" s="6" t="str">
        <f>_xlfn.IFNA(IF(IF($AK1018=AV$5,VLOOKUP(AL1018,buff!$K:$L,2,FALSE),"")=0,"",IF($AK1018=AV$5,VLOOKUP(AL1018,buff!$K:$L,2,FALSE),"")),"")</f>
        <v/>
      </c>
      <c r="AW1018" s="6" t="str">
        <f>_xlfn.IFNA(IF(IF($AK1018=AW$5,VLOOKUP(AM1018,buff!$K:$L,2,FALSE),"")=0,"",IF($AK1018=AW$5,VLOOKUP(AM1018,buff!$K:$L,2,FALSE),"")),"")</f>
        <v/>
      </c>
      <c r="AX1018" s="6" t="str">
        <f>_xlfn.IFNA(IF(IF($AK1018=AX$5,VLOOKUP(AN1018,buff!$K:$L,2,FALSE),"")=0,"",IF($AK1018=AX$5,VLOOKUP(AN1018,buff!$K:$L,2,FALSE),"")),"")</f>
        <v/>
      </c>
      <c r="AY1018" s="6" t="str">
        <f>_xlfn.IFNA(IF(IF($AK1018=AY$5,VLOOKUP(AO1018,buff!$K:$L,2,FALSE),"")=0,"",IF($AK1018=AY$5,VLOOKUP(AO1018,buff!$K:$L,2,FALSE),"")),"")</f>
        <v/>
      </c>
      <c r="AZ1018" s="6" t="str">
        <f>_xlfn.IFNA(IF(IF($AK1018=AZ$5,VLOOKUP(AP1018,buff!$K:$L,2,FALSE),"")=0,"",IF($AK1018=AZ$5,VLOOKUP(AP1018,buff!$K:$L,2,FALSE),"")),"")</f>
        <v/>
      </c>
      <c r="BA1018" s="6">
        <f>VLOOKUP(AL1018,buff!$K:$P,6,FALSE)</f>
        <v>0</v>
      </c>
      <c r="BB1018" s="6" t="e">
        <f>VLOOKUP(AM1018,buff!$K:$P,6,FALSE)</f>
        <v>#N/A</v>
      </c>
      <c r="BC1018" s="6" t="e">
        <f>VLOOKUP(AN1018,buff!$K:$P,6,FALSE)</f>
        <v>#N/A</v>
      </c>
      <c r="BD1018">
        <f t="shared" si="264"/>
        <v>3</v>
      </c>
      <c r="BE1018">
        <f t="shared" si="265"/>
        <v>2</v>
      </c>
      <c r="BF1018" s="22">
        <f t="shared" si="266"/>
        <v>101703</v>
      </c>
    </row>
    <row r="1019" spans="1:58" x14ac:dyDescent="0.15">
      <c r="A1019" t="str">
        <f t="shared" si="268"/>
        <v>珍妮芙主动技能3等级13</v>
      </c>
      <c r="B1019" s="8">
        <f t="shared" si="269"/>
        <v>10170313</v>
      </c>
      <c r="C1019" s="8" t="str">
        <f>VLOOKUP(G1019,角色!A:B,2,FALSE)</f>
        <v>珍妮芙</v>
      </c>
      <c r="D1019" s="8" t="str">
        <f t="shared" si="270"/>
        <v>主动技能3</v>
      </c>
      <c r="E1019" s="8">
        <f t="shared" si="263"/>
        <v>13</v>
      </c>
      <c r="F1019" s="8">
        <f t="shared" si="271"/>
        <v>3</v>
      </c>
      <c r="G1019" s="8">
        <f t="shared" si="272"/>
        <v>17</v>
      </c>
      <c r="H1019" s="4" t="s">
        <v>883</v>
      </c>
      <c r="I1019" s="20" t="str">
        <f t="shared" si="276"/>
        <v>对敌方全体攻击，造成125%攻击力（+16919）点伤害。并使目标眩晕。</v>
      </c>
      <c r="J1019" s="4" t="s">
        <v>277</v>
      </c>
      <c r="K1019" s="1" t="s">
        <v>102</v>
      </c>
      <c r="L1019" s="4" t="s">
        <v>108</v>
      </c>
      <c r="M1019" s="4"/>
      <c r="N1019" s="4">
        <v>100</v>
      </c>
      <c r="O1019" s="20">
        <f>VLOOKUP(L1019,对应表!BK:BL,2,FALSE)</f>
        <v>100</v>
      </c>
      <c r="P1019" s="25" t="str">
        <f>_xlfn.IFNA(VLOOKUP(G1019,角色!V:AE,主动技能!F1019+1,FALSE),"")</f>
        <v>||eff_xingyujianglin|</v>
      </c>
      <c r="Q1019" s="25">
        <f>(VLOOKUP(G1019,角色!V:AE,主动技能!F1019+4,FALSE))</f>
        <v>3</v>
      </c>
      <c r="R1019" s="25">
        <v>0</v>
      </c>
      <c r="S1019" s="25">
        <v>0</v>
      </c>
      <c r="T1019" s="6" t="str">
        <f t="shared" si="273"/>
        <v>100006:20:2:0</v>
      </c>
      <c r="U1019" s="6" t="str">
        <f t="shared" si="274"/>
        <v/>
      </c>
      <c r="V1019" s="19" t="str">
        <f>VLOOKUP(G1019,角色!AW:BC,主动技能!F1019+1,FALSE)</f>
        <v>skill_17</v>
      </c>
      <c r="Y1019">
        <f t="shared" si="277"/>
        <v>0</v>
      </c>
      <c r="Z1019" s="19">
        <f>IF(VLOOKUP(C1019,角色!CC:CI,主动技能!F1019*2,FALSE)=0,"",VLOOKUP(C1019,角色!CC:CI,主动技能!F1019*2,FALSE))</f>
        <v>125</v>
      </c>
      <c r="AA1019" s="19">
        <f>IF(VLOOKUP(C1019,角色!CC:CI,主动技能!F1019*2+1,FALSE)=0,0,VLOOKUP(C1019,角色!CC:CI,主动技能!F1019*2+1,FALSE))</f>
        <v>25</v>
      </c>
      <c r="AB1019" s="19">
        <f>IF(INT(VLOOKUP(E1019,角色属性概况!I:M,3,FALSE)*AA1019/100)=0,"",(INT(VLOOKUP(E1019,角色属性概况!I:M,3,FALSE)*AA1019/100)))</f>
        <v>16919</v>
      </c>
      <c r="AE1019" s="25">
        <f>(VLOOKUP(G1019,角色!V:AE,主动技能!F1019+7,FALSE))</f>
        <v>1</v>
      </c>
      <c r="AF1019" s="19">
        <f>VLOOKUP(F1019,对应表!AY:BA,3,FALSE)</f>
        <v>2</v>
      </c>
      <c r="AG1019" s="19">
        <f>VLOOKUP(F1019,对应表!AY:BA,2,FALSE)</f>
        <v>2</v>
      </c>
      <c r="AH1019" s="25" t="str">
        <f>VLOOKUP(F1019,特效对应!F:G,2,FALSE)</f>
        <v>attackex</v>
      </c>
      <c r="AJ1019">
        <f t="shared" si="275"/>
        <v>13</v>
      </c>
      <c r="AK1019" t="s">
        <v>117</v>
      </c>
      <c r="AL1019" s="4" t="s">
        <v>929</v>
      </c>
      <c r="AQ1019" s="6" t="str">
        <f>_xlfn.IFNA(IF(IF($AK1019=AQ$5,VLOOKUP(AL1019,buff!$K:$L,2,FALSE),"")=0,"",IF($AK1019=AQ$5,VLOOKUP(AL1019,buff!$K:$L,2,FALSE),"")),"")</f>
        <v>100006:20:2:0</v>
      </c>
      <c r="AR1019" s="6" t="str">
        <f>_xlfn.IFNA(IF(IF($AK1019=AR$5,VLOOKUP(AM1019,buff!$K:$L,2,FALSE),"")=0,"",IF($AK1019=AR$5,VLOOKUP(AM1019,buff!$K:$L,2,FALSE),"")),"")</f>
        <v/>
      </c>
      <c r="AS1019" s="6" t="str">
        <f>_xlfn.IFNA(IF(IF($AK1019=AS$5,VLOOKUP(AN1019,buff!$K:$L,2,FALSE),"")=0,"",IF($AK1019=AS$5,VLOOKUP(AN1019,buff!$K:$L,2,FALSE),"")),"")</f>
        <v/>
      </c>
      <c r="AT1019" s="6" t="str">
        <f>_xlfn.IFNA(IF(IF($AK1019=AT$5,VLOOKUP(AO1019,buff!$K:$L,2,FALSE),"")=0,"",IF($AK1019=AT$5,VLOOKUP(AO1019,buff!$K:$L,2,FALSE),"")),"")</f>
        <v/>
      </c>
      <c r="AU1019" s="6" t="str">
        <f>_xlfn.IFNA(IF(IF($AK1019=AU$5,VLOOKUP(AP1019,buff!$K:$L,2,FALSE),"")=0,"",IF($AK1019=AU$5,VLOOKUP(AP1019,buff!$K:$L,2,FALSE),"")),"")</f>
        <v/>
      </c>
      <c r="AV1019" s="6" t="str">
        <f>_xlfn.IFNA(IF(IF($AK1019=AV$5,VLOOKUP(AL1019,buff!$K:$L,2,FALSE),"")=0,"",IF($AK1019=AV$5,VLOOKUP(AL1019,buff!$K:$L,2,FALSE),"")),"")</f>
        <v/>
      </c>
      <c r="AW1019" s="6" t="str">
        <f>_xlfn.IFNA(IF(IF($AK1019=AW$5,VLOOKUP(AM1019,buff!$K:$L,2,FALSE),"")=0,"",IF($AK1019=AW$5,VLOOKUP(AM1019,buff!$K:$L,2,FALSE),"")),"")</f>
        <v/>
      </c>
      <c r="AX1019" s="6" t="str">
        <f>_xlfn.IFNA(IF(IF($AK1019=AX$5,VLOOKUP(AN1019,buff!$K:$L,2,FALSE),"")=0,"",IF($AK1019=AX$5,VLOOKUP(AN1019,buff!$K:$L,2,FALSE),"")),"")</f>
        <v/>
      </c>
      <c r="AY1019" s="6" t="str">
        <f>_xlfn.IFNA(IF(IF($AK1019=AY$5,VLOOKUP(AO1019,buff!$K:$L,2,FALSE),"")=0,"",IF($AK1019=AY$5,VLOOKUP(AO1019,buff!$K:$L,2,FALSE),"")),"")</f>
        <v/>
      </c>
      <c r="AZ1019" s="6" t="str">
        <f>_xlfn.IFNA(IF(IF($AK1019=AZ$5,VLOOKUP(AP1019,buff!$K:$L,2,FALSE),"")=0,"",IF($AK1019=AZ$5,VLOOKUP(AP1019,buff!$K:$L,2,FALSE),"")),"")</f>
        <v/>
      </c>
      <c r="BA1019" s="6">
        <f>VLOOKUP(AL1019,buff!$K:$P,6,FALSE)</f>
        <v>0</v>
      </c>
      <c r="BB1019" s="6" t="e">
        <f>VLOOKUP(AM1019,buff!$K:$P,6,FALSE)</f>
        <v>#N/A</v>
      </c>
      <c r="BC1019" s="6" t="e">
        <f>VLOOKUP(AN1019,buff!$K:$P,6,FALSE)</f>
        <v>#N/A</v>
      </c>
      <c r="BD1019">
        <f t="shared" si="264"/>
        <v>3</v>
      </c>
      <c r="BE1019">
        <f t="shared" si="265"/>
        <v>2</v>
      </c>
      <c r="BF1019" s="22">
        <f t="shared" si="266"/>
        <v>101703</v>
      </c>
    </row>
    <row r="1020" spans="1:58" x14ac:dyDescent="0.15">
      <c r="A1020" t="str">
        <f t="shared" si="268"/>
        <v>珍妮芙主动技能3等级14</v>
      </c>
      <c r="B1020" s="8">
        <f t="shared" si="269"/>
        <v>10170314</v>
      </c>
      <c r="C1020" s="8" t="str">
        <f>VLOOKUP(G1020,角色!A:B,2,FALSE)</f>
        <v>珍妮芙</v>
      </c>
      <c r="D1020" s="8" t="str">
        <f t="shared" si="270"/>
        <v>主动技能3</v>
      </c>
      <c r="E1020" s="8">
        <f t="shared" si="263"/>
        <v>14</v>
      </c>
      <c r="F1020" s="8">
        <f t="shared" si="271"/>
        <v>3</v>
      </c>
      <c r="G1020" s="8">
        <f t="shared" si="272"/>
        <v>17</v>
      </c>
      <c r="H1020" s="4" t="s">
        <v>883</v>
      </c>
      <c r="I1020" s="20" t="str">
        <f t="shared" si="276"/>
        <v>对敌方全体攻击，造成125%攻击力（+24004）点伤害。并使目标眩晕。</v>
      </c>
      <c r="J1020" s="4" t="s">
        <v>277</v>
      </c>
      <c r="K1020" s="1" t="s">
        <v>102</v>
      </c>
      <c r="L1020" s="4" t="s">
        <v>108</v>
      </c>
      <c r="M1020" s="4"/>
      <c r="N1020" s="4">
        <v>100</v>
      </c>
      <c r="O1020" s="20">
        <f>VLOOKUP(L1020,对应表!BK:BL,2,FALSE)</f>
        <v>100</v>
      </c>
      <c r="P1020" s="25" t="str">
        <f>_xlfn.IFNA(VLOOKUP(G1020,角色!V:AE,主动技能!F1020+1,FALSE),"")</f>
        <v>||eff_xingyujianglin|</v>
      </c>
      <c r="Q1020" s="25">
        <f>(VLOOKUP(G1020,角色!V:AE,主动技能!F1020+4,FALSE))</f>
        <v>3</v>
      </c>
      <c r="R1020" s="25">
        <v>0</v>
      </c>
      <c r="S1020" s="25">
        <v>0</v>
      </c>
      <c r="T1020" s="6" t="str">
        <f t="shared" si="273"/>
        <v>100006:20:2:0</v>
      </c>
      <c r="U1020" s="6" t="str">
        <f t="shared" si="274"/>
        <v/>
      </c>
      <c r="V1020" s="19" t="str">
        <f>VLOOKUP(G1020,角色!AW:BC,主动技能!F1020+1,FALSE)</f>
        <v>skill_17</v>
      </c>
      <c r="Y1020">
        <f t="shared" si="277"/>
        <v>0</v>
      </c>
      <c r="Z1020" s="19">
        <f>IF(VLOOKUP(C1020,角色!CC:CI,主动技能!F1020*2,FALSE)=0,"",VLOOKUP(C1020,角色!CC:CI,主动技能!F1020*2,FALSE))</f>
        <v>125</v>
      </c>
      <c r="AA1020" s="19">
        <f>IF(VLOOKUP(C1020,角色!CC:CI,主动技能!F1020*2+1,FALSE)=0,0,VLOOKUP(C1020,角色!CC:CI,主动技能!F1020*2+1,FALSE))</f>
        <v>25</v>
      </c>
      <c r="AB1020" s="19">
        <f>IF(INT(VLOOKUP(E1020,角色属性概况!I:M,3,FALSE)*AA1020/100)=0,"",(INT(VLOOKUP(E1020,角色属性概况!I:M,3,FALSE)*AA1020/100)))</f>
        <v>24004</v>
      </c>
      <c r="AE1020" s="25">
        <f>(VLOOKUP(G1020,角色!V:AE,主动技能!F1020+7,FALSE))</f>
        <v>1</v>
      </c>
      <c r="AF1020" s="19">
        <f>VLOOKUP(F1020,对应表!AY:BA,3,FALSE)</f>
        <v>2</v>
      </c>
      <c r="AG1020" s="19">
        <f>VLOOKUP(F1020,对应表!AY:BA,2,FALSE)</f>
        <v>2</v>
      </c>
      <c r="AH1020" s="25" t="str">
        <f>VLOOKUP(F1020,特效对应!F:G,2,FALSE)</f>
        <v>attackex</v>
      </c>
      <c r="AJ1020">
        <f t="shared" si="275"/>
        <v>14</v>
      </c>
      <c r="AK1020" t="s">
        <v>117</v>
      </c>
      <c r="AL1020" s="4" t="s">
        <v>929</v>
      </c>
      <c r="AQ1020" s="6" t="str">
        <f>_xlfn.IFNA(IF(IF($AK1020=AQ$5,VLOOKUP(AL1020,buff!$K:$L,2,FALSE),"")=0,"",IF($AK1020=AQ$5,VLOOKUP(AL1020,buff!$K:$L,2,FALSE),"")),"")</f>
        <v>100006:20:2:0</v>
      </c>
      <c r="AR1020" s="6" t="str">
        <f>_xlfn.IFNA(IF(IF($AK1020=AR$5,VLOOKUP(AM1020,buff!$K:$L,2,FALSE),"")=0,"",IF($AK1020=AR$5,VLOOKUP(AM1020,buff!$K:$L,2,FALSE),"")),"")</f>
        <v/>
      </c>
      <c r="AS1020" s="6" t="str">
        <f>_xlfn.IFNA(IF(IF($AK1020=AS$5,VLOOKUP(AN1020,buff!$K:$L,2,FALSE),"")=0,"",IF($AK1020=AS$5,VLOOKUP(AN1020,buff!$K:$L,2,FALSE),"")),"")</f>
        <v/>
      </c>
      <c r="AT1020" s="6" t="str">
        <f>_xlfn.IFNA(IF(IF($AK1020=AT$5,VLOOKUP(AO1020,buff!$K:$L,2,FALSE),"")=0,"",IF($AK1020=AT$5,VLOOKUP(AO1020,buff!$K:$L,2,FALSE),"")),"")</f>
        <v/>
      </c>
      <c r="AU1020" s="6" t="str">
        <f>_xlfn.IFNA(IF(IF($AK1020=AU$5,VLOOKUP(AP1020,buff!$K:$L,2,FALSE),"")=0,"",IF($AK1020=AU$5,VLOOKUP(AP1020,buff!$K:$L,2,FALSE),"")),"")</f>
        <v/>
      </c>
      <c r="AV1020" s="6" t="str">
        <f>_xlfn.IFNA(IF(IF($AK1020=AV$5,VLOOKUP(AL1020,buff!$K:$L,2,FALSE),"")=0,"",IF($AK1020=AV$5,VLOOKUP(AL1020,buff!$K:$L,2,FALSE),"")),"")</f>
        <v/>
      </c>
      <c r="AW1020" s="6" t="str">
        <f>_xlfn.IFNA(IF(IF($AK1020=AW$5,VLOOKUP(AM1020,buff!$K:$L,2,FALSE),"")=0,"",IF($AK1020=AW$5,VLOOKUP(AM1020,buff!$K:$L,2,FALSE),"")),"")</f>
        <v/>
      </c>
      <c r="AX1020" s="6" t="str">
        <f>_xlfn.IFNA(IF(IF($AK1020=AX$5,VLOOKUP(AN1020,buff!$K:$L,2,FALSE),"")=0,"",IF($AK1020=AX$5,VLOOKUP(AN1020,buff!$K:$L,2,FALSE),"")),"")</f>
        <v/>
      </c>
      <c r="AY1020" s="6" t="str">
        <f>_xlfn.IFNA(IF(IF($AK1020=AY$5,VLOOKUP(AO1020,buff!$K:$L,2,FALSE),"")=0,"",IF($AK1020=AY$5,VLOOKUP(AO1020,buff!$K:$L,2,FALSE),"")),"")</f>
        <v/>
      </c>
      <c r="AZ1020" s="6" t="str">
        <f>_xlfn.IFNA(IF(IF($AK1020=AZ$5,VLOOKUP(AP1020,buff!$K:$L,2,FALSE),"")=0,"",IF($AK1020=AZ$5,VLOOKUP(AP1020,buff!$K:$L,2,FALSE),"")),"")</f>
        <v/>
      </c>
      <c r="BA1020" s="6">
        <f>VLOOKUP(AL1020,buff!$K:$P,6,FALSE)</f>
        <v>0</v>
      </c>
      <c r="BB1020" s="6" t="e">
        <f>VLOOKUP(AM1020,buff!$K:$P,6,FALSE)</f>
        <v>#N/A</v>
      </c>
      <c r="BC1020" s="6" t="e">
        <f>VLOOKUP(AN1020,buff!$K:$P,6,FALSE)</f>
        <v>#N/A</v>
      </c>
      <c r="BD1020">
        <f t="shared" si="264"/>
        <v>3</v>
      </c>
      <c r="BE1020">
        <f t="shared" si="265"/>
        <v>2</v>
      </c>
      <c r="BF1020" s="22">
        <f t="shared" si="266"/>
        <v>101703</v>
      </c>
    </row>
    <row r="1021" spans="1:58" x14ac:dyDescent="0.15">
      <c r="A1021" t="str">
        <f t="shared" si="268"/>
        <v>珍妮芙主动技能3等级15</v>
      </c>
      <c r="B1021" s="8">
        <f t="shared" si="269"/>
        <v>10170315</v>
      </c>
      <c r="C1021" s="8" t="str">
        <f>VLOOKUP(G1021,角色!A:B,2,FALSE)</f>
        <v>珍妮芙</v>
      </c>
      <c r="D1021" s="8" t="str">
        <f t="shared" si="270"/>
        <v>主动技能3</v>
      </c>
      <c r="E1021" s="8">
        <f t="shared" si="263"/>
        <v>15</v>
      </c>
      <c r="F1021" s="8">
        <f t="shared" si="271"/>
        <v>3</v>
      </c>
      <c r="G1021" s="8">
        <f t="shared" si="272"/>
        <v>17</v>
      </c>
      <c r="H1021" s="4" t="s">
        <v>883</v>
      </c>
      <c r="I1021" s="20" t="str">
        <f t="shared" si="276"/>
        <v>对敌方全体攻击，造成125%攻击力（+34033）点伤害。并使目标眩晕。</v>
      </c>
      <c r="J1021" s="4" t="s">
        <v>277</v>
      </c>
      <c r="K1021" s="1" t="s">
        <v>102</v>
      </c>
      <c r="L1021" s="4" t="s">
        <v>108</v>
      </c>
      <c r="M1021" s="4"/>
      <c r="N1021" s="4">
        <v>100</v>
      </c>
      <c r="O1021" s="20">
        <f>VLOOKUP(L1021,对应表!BK:BL,2,FALSE)</f>
        <v>100</v>
      </c>
      <c r="P1021" s="25" t="str">
        <f>_xlfn.IFNA(VLOOKUP(G1021,角色!V:AE,主动技能!F1021+1,FALSE),"")</f>
        <v>||eff_xingyujianglin|</v>
      </c>
      <c r="Q1021" s="25">
        <f>(VLOOKUP(G1021,角色!V:AE,主动技能!F1021+4,FALSE))</f>
        <v>3</v>
      </c>
      <c r="R1021" s="25">
        <v>0</v>
      </c>
      <c r="S1021" s="25">
        <v>0</v>
      </c>
      <c r="T1021" s="6" t="str">
        <f t="shared" si="273"/>
        <v>100006:20:2:0</v>
      </c>
      <c r="U1021" s="6" t="str">
        <f t="shared" si="274"/>
        <v/>
      </c>
      <c r="V1021" s="19" t="str">
        <f>VLOOKUP(G1021,角色!AW:BC,主动技能!F1021+1,FALSE)</f>
        <v>skill_17</v>
      </c>
      <c r="Y1021">
        <f t="shared" si="277"/>
        <v>0</v>
      </c>
      <c r="Z1021" s="19">
        <f>IF(VLOOKUP(C1021,角色!CC:CI,主动技能!F1021*2,FALSE)=0,"",VLOOKUP(C1021,角色!CC:CI,主动技能!F1021*2,FALSE))</f>
        <v>125</v>
      </c>
      <c r="AA1021" s="19">
        <f>IF(VLOOKUP(C1021,角色!CC:CI,主动技能!F1021*2+1,FALSE)=0,0,VLOOKUP(C1021,角色!CC:CI,主动技能!F1021*2+1,FALSE))</f>
        <v>25</v>
      </c>
      <c r="AB1021" s="19">
        <f>IF(INT(VLOOKUP(E1021,角色属性概况!I:M,3,FALSE)*AA1021/100)=0,"",(INT(VLOOKUP(E1021,角色属性概况!I:M,3,FALSE)*AA1021/100)))</f>
        <v>34033</v>
      </c>
      <c r="AE1021" s="25">
        <f>(VLOOKUP(G1021,角色!V:AE,主动技能!F1021+7,FALSE))</f>
        <v>1</v>
      </c>
      <c r="AF1021" s="19">
        <f>VLOOKUP(F1021,对应表!AY:BA,3,FALSE)</f>
        <v>2</v>
      </c>
      <c r="AG1021" s="19">
        <f>VLOOKUP(F1021,对应表!AY:BA,2,FALSE)</f>
        <v>2</v>
      </c>
      <c r="AH1021" s="25" t="str">
        <f>VLOOKUP(F1021,特效对应!F:G,2,FALSE)</f>
        <v>attackex</v>
      </c>
      <c r="AJ1021">
        <f t="shared" si="275"/>
        <v>15</v>
      </c>
      <c r="AK1021" t="s">
        <v>117</v>
      </c>
      <c r="AL1021" s="4" t="s">
        <v>929</v>
      </c>
      <c r="AQ1021" s="6" t="str">
        <f>_xlfn.IFNA(IF(IF($AK1021=AQ$5,VLOOKUP(AL1021,buff!$K:$L,2,FALSE),"")=0,"",IF($AK1021=AQ$5,VLOOKUP(AL1021,buff!$K:$L,2,FALSE),"")),"")</f>
        <v>100006:20:2:0</v>
      </c>
      <c r="AR1021" s="6" t="str">
        <f>_xlfn.IFNA(IF(IF($AK1021=AR$5,VLOOKUP(AM1021,buff!$K:$L,2,FALSE),"")=0,"",IF($AK1021=AR$5,VLOOKUP(AM1021,buff!$K:$L,2,FALSE),"")),"")</f>
        <v/>
      </c>
      <c r="AS1021" s="6" t="str">
        <f>_xlfn.IFNA(IF(IF($AK1021=AS$5,VLOOKUP(AN1021,buff!$K:$L,2,FALSE),"")=0,"",IF($AK1021=AS$5,VLOOKUP(AN1021,buff!$K:$L,2,FALSE),"")),"")</f>
        <v/>
      </c>
      <c r="AT1021" s="6" t="str">
        <f>_xlfn.IFNA(IF(IF($AK1021=AT$5,VLOOKUP(AO1021,buff!$K:$L,2,FALSE),"")=0,"",IF($AK1021=AT$5,VLOOKUP(AO1021,buff!$K:$L,2,FALSE),"")),"")</f>
        <v/>
      </c>
      <c r="AU1021" s="6" t="str">
        <f>_xlfn.IFNA(IF(IF($AK1021=AU$5,VLOOKUP(AP1021,buff!$K:$L,2,FALSE),"")=0,"",IF($AK1021=AU$5,VLOOKUP(AP1021,buff!$K:$L,2,FALSE),"")),"")</f>
        <v/>
      </c>
      <c r="AV1021" s="6" t="str">
        <f>_xlfn.IFNA(IF(IF($AK1021=AV$5,VLOOKUP(AL1021,buff!$K:$L,2,FALSE),"")=0,"",IF($AK1021=AV$5,VLOOKUP(AL1021,buff!$K:$L,2,FALSE),"")),"")</f>
        <v/>
      </c>
      <c r="AW1021" s="6" t="str">
        <f>_xlfn.IFNA(IF(IF($AK1021=AW$5,VLOOKUP(AM1021,buff!$K:$L,2,FALSE),"")=0,"",IF($AK1021=AW$5,VLOOKUP(AM1021,buff!$K:$L,2,FALSE),"")),"")</f>
        <v/>
      </c>
      <c r="AX1021" s="6" t="str">
        <f>_xlfn.IFNA(IF(IF($AK1021=AX$5,VLOOKUP(AN1021,buff!$K:$L,2,FALSE),"")=0,"",IF($AK1021=AX$5,VLOOKUP(AN1021,buff!$K:$L,2,FALSE),"")),"")</f>
        <v/>
      </c>
      <c r="AY1021" s="6" t="str">
        <f>_xlfn.IFNA(IF(IF($AK1021=AY$5,VLOOKUP(AO1021,buff!$K:$L,2,FALSE),"")=0,"",IF($AK1021=AY$5,VLOOKUP(AO1021,buff!$K:$L,2,FALSE),"")),"")</f>
        <v/>
      </c>
      <c r="AZ1021" s="6" t="str">
        <f>_xlfn.IFNA(IF(IF($AK1021=AZ$5,VLOOKUP(AP1021,buff!$K:$L,2,FALSE),"")=0,"",IF($AK1021=AZ$5,VLOOKUP(AP1021,buff!$K:$L,2,FALSE),"")),"")</f>
        <v/>
      </c>
      <c r="BA1021" s="6">
        <f>VLOOKUP(AL1021,buff!$K:$P,6,FALSE)</f>
        <v>0</v>
      </c>
      <c r="BB1021" s="6" t="e">
        <f>VLOOKUP(AM1021,buff!$K:$P,6,FALSE)</f>
        <v>#N/A</v>
      </c>
      <c r="BC1021" s="6" t="e">
        <f>VLOOKUP(AN1021,buff!$K:$P,6,FALSE)</f>
        <v>#N/A</v>
      </c>
      <c r="BD1021">
        <f t="shared" si="264"/>
        <v>3</v>
      </c>
      <c r="BE1021">
        <f t="shared" si="265"/>
        <v>2</v>
      </c>
      <c r="BF1021" s="22">
        <f t="shared" si="266"/>
        <v>101703</v>
      </c>
    </row>
    <row r="1022" spans="1:58" x14ac:dyDescent="0.15">
      <c r="A1022" t="str">
        <f t="shared" si="268"/>
        <v>珍妮芙主动技能3等级16</v>
      </c>
      <c r="B1022" s="8">
        <f t="shared" si="269"/>
        <v>10170316</v>
      </c>
      <c r="C1022" s="8" t="str">
        <f>VLOOKUP(G1022,角色!A:B,2,FALSE)</f>
        <v>珍妮芙</v>
      </c>
      <c r="D1022" s="8" t="str">
        <f t="shared" si="270"/>
        <v>主动技能3</v>
      </c>
      <c r="E1022" s="8">
        <f t="shared" si="263"/>
        <v>16</v>
      </c>
      <c r="F1022" s="8">
        <f t="shared" si="271"/>
        <v>3</v>
      </c>
      <c r="G1022" s="8">
        <f t="shared" si="272"/>
        <v>17</v>
      </c>
      <c r="H1022" s="4" t="s">
        <v>883</v>
      </c>
      <c r="I1022" s="20" t="str">
        <f t="shared" si="276"/>
        <v>对敌方全体攻击，造成125%攻击力（+48232）点伤害。并使目标眩晕。</v>
      </c>
      <c r="J1022" s="4" t="s">
        <v>277</v>
      </c>
      <c r="K1022" s="1" t="s">
        <v>102</v>
      </c>
      <c r="L1022" s="4" t="s">
        <v>108</v>
      </c>
      <c r="M1022" s="4"/>
      <c r="N1022" s="4">
        <v>100</v>
      </c>
      <c r="O1022" s="20">
        <f>VLOOKUP(L1022,对应表!BK:BL,2,FALSE)</f>
        <v>100</v>
      </c>
      <c r="P1022" s="25" t="str">
        <f>_xlfn.IFNA(VLOOKUP(G1022,角色!V:AE,主动技能!F1022+1,FALSE),"")</f>
        <v>||eff_xingyujianglin|</v>
      </c>
      <c r="Q1022" s="25">
        <f>(VLOOKUP(G1022,角色!V:AE,主动技能!F1022+4,FALSE))</f>
        <v>3</v>
      </c>
      <c r="R1022" s="25">
        <v>0</v>
      </c>
      <c r="S1022" s="25">
        <v>0</v>
      </c>
      <c r="T1022" s="6" t="str">
        <f t="shared" si="273"/>
        <v>100006:20:2:0</v>
      </c>
      <c r="U1022" s="6" t="str">
        <f t="shared" si="274"/>
        <v/>
      </c>
      <c r="V1022" s="19" t="str">
        <f>VLOOKUP(G1022,角色!AW:BC,主动技能!F1022+1,FALSE)</f>
        <v>skill_17</v>
      </c>
      <c r="Y1022">
        <f t="shared" si="277"/>
        <v>0</v>
      </c>
      <c r="Z1022" s="19">
        <f>IF(VLOOKUP(C1022,角色!CC:CI,主动技能!F1022*2,FALSE)=0,"",VLOOKUP(C1022,角色!CC:CI,主动技能!F1022*2,FALSE))</f>
        <v>125</v>
      </c>
      <c r="AA1022" s="19">
        <f>IF(VLOOKUP(C1022,角色!CC:CI,主动技能!F1022*2+1,FALSE)=0,0,VLOOKUP(C1022,角色!CC:CI,主动技能!F1022*2+1,FALSE))</f>
        <v>25</v>
      </c>
      <c r="AB1022" s="19">
        <f>IF(INT(VLOOKUP(E1022,角色属性概况!I:M,3,FALSE)*AA1022/100)=0,"",(INT(VLOOKUP(E1022,角色属性概况!I:M,3,FALSE)*AA1022/100)))</f>
        <v>48232</v>
      </c>
      <c r="AE1022" s="25">
        <f>(VLOOKUP(G1022,角色!V:AE,主动技能!F1022+7,FALSE))</f>
        <v>1</v>
      </c>
      <c r="AF1022" s="19">
        <f>VLOOKUP(F1022,对应表!AY:BA,3,FALSE)</f>
        <v>2</v>
      </c>
      <c r="AG1022" s="19">
        <f>VLOOKUP(F1022,对应表!AY:BA,2,FALSE)</f>
        <v>2</v>
      </c>
      <c r="AH1022" s="25" t="str">
        <f>VLOOKUP(F1022,特效对应!F:G,2,FALSE)</f>
        <v>attackex</v>
      </c>
      <c r="AJ1022">
        <f t="shared" si="275"/>
        <v>16</v>
      </c>
      <c r="AK1022" t="s">
        <v>117</v>
      </c>
      <c r="AL1022" s="4" t="s">
        <v>929</v>
      </c>
      <c r="AQ1022" s="6" t="str">
        <f>_xlfn.IFNA(IF(IF($AK1022=AQ$5,VLOOKUP(AL1022,buff!$K:$L,2,FALSE),"")=0,"",IF($AK1022=AQ$5,VLOOKUP(AL1022,buff!$K:$L,2,FALSE),"")),"")</f>
        <v>100006:20:2:0</v>
      </c>
      <c r="AR1022" s="6" t="str">
        <f>_xlfn.IFNA(IF(IF($AK1022=AR$5,VLOOKUP(AM1022,buff!$K:$L,2,FALSE),"")=0,"",IF($AK1022=AR$5,VLOOKUP(AM1022,buff!$K:$L,2,FALSE),"")),"")</f>
        <v/>
      </c>
      <c r="AS1022" s="6" t="str">
        <f>_xlfn.IFNA(IF(IF($AK1022=AS$5,VLOOKUP(AN1022,buff!$K:$L,2,FALSE),"")=0,"",IF($AK1022=AS$5,VLOOKUP(AN1022,buff!$K:$L,2,FALSE),"")),"")</f>
        <v/>
      </c>
      <c r="AT1022" s="6" t="str">
        <f>_xlfn.IFNA(IF(IF($AK1022=AT$5,VLOOKUP(AO1022,buff!$K:$L,2,FALSE),"")=0,"",IF($AK1022=AT$5,VLOOKUP(AO1022,buff!$K:$L,2,FALSE),"")),"")</f>
        <v/>
      </c>
      <c r="AU1022" s="6" t="str">
        <f>_xlfn.IFNA(IF(IF($AK1022=AU$5,VLOOKUP(AP1022,buff!$K:$L,2,FALSE),"")=0,"",IF($AK1022=AU$5,VLOOKUP(AP1022,buff!$K:$L,2,FALSE),"")),"")</f>
        <v/>
      </c>
      <c r="AV1022" s="6" t="str">
        <f>_xlfn.IFNA(IF(IF($AK1022=AV$5,VLOOKUP(AL1022,buff!$K:$L,2,FALSE),"")=0,"",IF($AK1022=AV$5,VLOOKUP(AL1022,buff!$K:$L,2,FALSE),"")),"")</f>
        <v/>
      </c>
      <c r="AW1022" s="6" t="str">
        <f>_xlfn.IFNA(IF(IF($AK1022=AW$5,VLOOKUP(AM1022,buff!$K:$L,2,FALSE),"")=0,"",IF($AK1022=AW$5,VLOOKUP(AM1022,buff!$K:$L,2,FALSE),"")),"")</f>
        <v/>
      </c>
      <c r="AX1022" s="6" t="str">
        <f>_xlfn.IFNA(IF(IF($AK1022=AX$5,VLOOKUP(AN1022,buff!$K:$L,2,FALSE),"")=0,"",IF($AK1022=AX$5,VLOOKUP(AN1022,buff!$K:$L,2,FALSE),"")),"")</f>
        <v/>
      </c>
      <c r="AY1022" s="6" t="str">
        <f>_xlfn.IFNA(IF(IF($AK1022=AY$5,VLOOKUP(AO1022,buff!$K:$L,2,FALSE),"")=0,"",IF($AK1022=AY$5,VLOOKUP(AO1022,buff!$K:$L,2,FALSE),"")),"")</f>
        <v/>
      </c>
      <c r="AZ1022" s="6" t="str">
        <f>_xlfn.IFNA(IF(IF($AK1022=AZ$5,VLOOKUP(AP1022,buff!$K:$L,2,FALSE),"")=0,"",IF($AK1022=AZ$5,VLOOKUP(AP1022,buff!$K:$L,2,FALSE),"")),"")</f>
        <v/>
      </c>
      <c r="BA1022" s="6">
        <f>VLOOKUP(AL1022,buff!$K:$P,6,FALSE)</f>
        <v>0</v>
      </c>
      <c r="BB1022" s="6" t="e">
        <f>VLOOKUP(AM1022,buff!$K:$P,6,FALSE)</f>
        <v>#N/A</v>
      </c>
      <c r="BC1022" s="6" t="e">
        <f>VLOOKUP(AN1022,buff!$K:$P,6,FALSE)</f>
        <v>#N/A</v>
      </c>
      <c r="BD1022">
        <f t="shared" si="264"/>
        <v>3</v>
      </c>
      <c r="BE1022">
        <f t="shared" si="265"/>
        <v>2</v>
      </c>
      <c r="BF1022" s="22">
        <f t="shared" si="266"/>
        <v>101703</v>
      </c>
    </row>
    <row r="1023" spans="1:58" x14ac:dyDescent="0.15">
      <c r="A1023" t="str">
        <f t="shared" si="268"/>
        <v>珍妮芙主动技能3等级17</v>
      </c>
      <c r="B1023" s="8">
        <f t="shared" si="269"/>
        <v>10170317</v>
      </c>
      <c r="C1023" s="8" t="str">
        <f>VLOOKUP(G1023,角色!A:B,2,FALSE)</f>
        <v>珍妮芙</v>
      </c>
      <c r="D1023" s="8" t="str">
        <f t="shared" si="270"/>
        <v>主动技能3</v>
      </c>
      <c r="E1023" s="8">
        <f t="shared" si="263"/>
        <v>17</v>
      </c>
      <c r="F1023" s="8">
        <f t="shared" si="271"/>
        <v>3</v>
      </c>
      <c r="G1023" s="8">
        <f t="shared" si="272"/>
        <v>17</v>
      </c>
      <c r="H1023" s="4" t="s">
        <v>883</v>
      </c>
      <c r="I1023" s="20" t="str">
        <f t="shared" si="276"/>
        <v>对敌方全体攻击，造成125%攻击力（+68333）点伤害。并使目标眩晕。</v>
      </c>
      <c r="J1023" s="4" t="s">
        <v>277</v>
      </c>
      <c r="K1023" s="1" t="s">
        <v>102</v>
      </c>
      <c r="L1023" s="4" t="s">
        <v>108</v>
      </c>
      <c r="M1023" s="4"/>
      <c r="N1023" s="4">
        <v>100</v>
      </c>
      <c r="O1023" s="20">
        <f>VLOOKUP(L1023,对应表!BK:BL,2,FALSE)</f>
        <v>100</v>
      </c>
      <c r="P1023" s="25" t="str">
        <f>_xlfn.IFNA(VLOOKUP(G1023,角色!V:AE,主动技能!F1023+1,FALSE),"")</f>
        <v>||eff_xingyujianglin|</v>
      </c>
      <c r="Q1023" s="25">
        <f>(VLOOKUP(G1023,角色!V:AE,主动技能!F1023+4,FALSE))</f>
        <v>3</v>
      </c>
      <c r="R1023" s="25">
        <v>0</v>
      </c>
      <c r="S1023" s="25">
        <v>0</v>
      </c>
      <c r="T1023" s="6" t="str">
        <f t="shared" si="273"/>
        <v>100006:20:2:0</v>
      </c>
      <c r="U1023" s="6" t="str">
        <f t="shared" si="274"/>
        <v/>
      </c>
      <c r="V1023" s="19" t="str">
        <f>VLOOKUP(G1023,角色!AW:BC,主动技能!F1023+1,FALSE)</f>
        <v>skill_17</v>
      </c>
      <c r="Y1023">
        <f t="shared" si="277"/>
        <v>0</v>
      </c>
      <c r="Z1023" s="19">
        <f>IF(VLOOKUP(C1023,角色!CC:CI,主动技能!F1023*2,FALSE)=0,"",VLOOKUP(C1023,角色!CC:CI,主动技能!F1023*2,FALSE))</f>
        <v>125</v>
      </c>
      <c r="AA1023" s="19">
        <f>IF(VLOOKUP(C1023,角色!CC:CI,主动技能!F1023*2+1,FALSE)=0,0,VLOOKUP(C1023,角色!CC:CI,主动技能!F1023*2+1,FALSE))</f>
        <v>25</v>
      </c>
      <c r="AB1023" s="19">
        <f>IF(INT(VLOOKUP(E1023,角色属性概况!I:M,3,FALSE)*AA1023/100)=0,"",(INT(VLOOKUP(E1023,角色属性概况!I:M,3,FALSE)*AA1023/100)))</f>
        <v>68333</v>
      </c>
      <c r="AE1023" s="25">
        <f>(VLOOKUP(G1023,角色!V:AE,主动技能!F1023+7,FALSE))</f>
        <v>1</v>
      </c>
      <c r="AF1023" s="19">
        <f>VLOOKUP(F1023,对应表!AY:BA,3,FALSE)</f>
        <v>2</v>
      </c>
      <c r="AG1023" s="19">
        <f>VLOOKUP(F1023,对应表!AY:BA,2,FALSE)</f>
        <v>2</v>
      </c>
      <c r="AH1023" s="25" t="str">
        <f>VLOOKUP(F1023,特效对应!F:G,2,FALSE)</f>
        <v>attackex</v>
      </c>
      <c r="AJ1023">
        <f t="shared" si="275"/>
        <v>17</v>
      </c>
      <c r="AK1023" t="s">
        <v>117</v>
      </c>
      <c r="AL1023" s="4" t="s">
        <v>929</v>
      </c>
      <c r="AQ1023" s="6" t="str">
        <f>_xlfn.IFNA(IF(IF($AK1023=AQ$5,VLOOKUP(AL1023,buff!$K:$L,2,FALSE),"")=0,"",IF($AK1023=AQ$5,VLOOKUP(AL1023,buff!$K:$L,2,FALSE),"")),"")</f>
        <v>100006:20:2:0</v>
      </c>
      <c r="AR1023" s="6" t="str">
        <f>_xlfn.IFNA(IF(IF($AK1023=AR$5,VLOOKUP(AM1023,buff!$K:$L,2,FALSE),"")=0,"",IF($AK1023=AR$5,VLOOKUP(AM1023,buff!$K:$L,2,FALSE),"")),"")</f>
        <v/>
      </c>
      <c r="AS1023" s="6" t="str">
        <f>_xlfn.IFNA(IF(IF($AK1023=AS$5,VLOOKUP(AN1023,buff!$K:$L,2,FALSE),"")=0,"",IF($AK1023=AS$5,VLOOKUP(AN1023,buff!$K:$L,2,FALSE),"")),"")</f>
        <v/>
      </c>
      <c r="AT1023" s="6" t="str">
        <f>_xlfn.IFNA(IF(IF($AK1023=AT$5,VLOOKUP(AO1023,buff!$K:$L,2,FALSE),"")=0,"",IF($AK1023=AT$5,VLOOKUP(AO1023,buff!$K:$L,2,FALSE),"")),"")</f>
        <v/>
      </c>
      <c r="AU1023" s="6" t="str">
        <f>_xlfn.IFNA(IF(IF($AK1023=AU$5,VLOOKUP(AP1023,buff!$K:$L,2,FALSE),"")=0,"",IF($AK1023=AU$5,VLOOKUP(AP1023,buff!$K:$L,2,FALSE),"")),"")</f>
        <v/>
      </c>
      <c r="AV1023" s="6" t="str">
        <f>_xlfn.IFNA(IF(IF($AK1023=AV$5,VLOOKUP(AL1023,buff!$K:$L,2,FALSE),"")=0,"",IF($AK1023=AV$5,VLOOKUP(AL1023,buff!$K:$L,2,FALSE),"")),"")</f>
        <v/>
      </c>
      <c r="AW1023" s="6" t="str">
        <f>_xlfn.IFNA(IF(IF($AK1023=AW$5,VLOOKUP(AM1023,buff!$K:$L,2,FALSE),"")=0,"",IF($AK1023=AW$5,VLOOKUP(AM1023,buff!$K:$L,2,FALSE),"")),"")</f>
        <v/>
      </c>
      <c r="AX1023" s="6" t="str">
        <f>_xlfn.IFNA(IF(IF($AK1023=AX$5,VLOOKUP(AN1023,buff!$K:$L,2,FALSE),"")=0,"",IF($AK1023=AX$5,VLOOKUP(AN1023,buff!$K:$L,2,FALSE),"")),"")</f>
        <v/>
      </c>
      <c r="AY1023" s="6" t="str">
        <f>_xlfn.IFNA(IF(IF($AK1023=AY$5,VLOOKUP(AO1023,buff!$K:$L,2,FALSE),"")=0,"",IF($AK1023=AY$5,VLOOKUP(AO1023,buff!$K:$L,2,FALSE),"")),"")</f>
        <v/>
      </c>
      <c r="AZ1023" s="6" t="str">
        <f>_xlfn.IFNA(IF(IF($AK1023=AZ$5,VLOOKUP(AP1023,buff!$K:$L,2,FALSE),"")=0,"",IF($AK1023=AZ$5,VLOOKUP(AP1023,buff!$K:$L,2,FALSE),"")),"")</f>
        <v/>
      </c>
      <c r="BA1023" s="6">
        <f>VLOOKUP(AL1023,buff!$K:$P,6,FALSE)</f>
        <v>0</v>
      </c>
      <c r="BB1023" s="6" t="e">
        <f>VLOOKUP(AM1023,buff!$K:$P,6,FALSE)</f>
        <v>#N/A</v>
      </c>
      <c r="BC1023" s="6" t="e">
        <f>VLOOKUP(AN1023,buff!$K:$P,6,FALSE)</f>
        <v>#N/A</v>
      </c>
      <c r="BD1023">
        <f t="shared" si="264"/>
        <v>3</v>
      </c>
      <c r="BE1023">
        <f t="shared" si="265"/>
        <v>2</v>
      </c>
      <c r="BF1023" s="22">
        <f t="shared" si="266"/>
        <v>101703</v>
      </c>
    </row>
    <row r="1024" spans="1:58" x14ac:dyDescent="0.15">
      <c r="A1024" t="str">
        <f t="shared" si="268"/>
        <v>珍妮芙主动技能3等级18</v>
      </c>
      <c r="B1024" s="8">
        <f t="shared" si="269"/>
        <v>10170318</v>
      </c>
      <c r="C1024" s="8" t="str">
        <f>VLOOKUP(G1024,角色!A:B,2,FALSE)</f>
        <v>珍妮芙</v>
      </c>
      <c r="D1024" s="8" t="str">
        <f t="shared" si="270"/>
        <v>主动技能3</v>
      </c>
      <c r="E1024" s="8">
        <f t="shared" si="263"/>
        <v>18</v>
      </c>
      <c r="F1024" s="8">
        <f t="shared" si="271"/>
        <v>3</v>
      </c>
      <c r="G1024" s="8">
        <f t="shared" si="272"/>
        <v>17</v>
      </c>
      <c r="H1024" s="4" t="s">
        <v>883</v>
      </c>
      <c r="I1024" s="20" t="str">
        <f t="shared" si="276"/>
        <v>对敌方全体攻击，造成125%攻击力（+96791）点伤害。并使目标眩晕。</v>
      </c>
      <c r="J1024" s="4" t="s">
        <v>277</v>
      </c>
      <c r="K1024" s="1" t="s">
        <v>102</v>
      </c>
      <c r="L1024" s="4" t="s">
        <v>108</v>
      </c>
      <c r="M1024" s="4"/>
      <c r="N1024" s="4">
        <v>100</v>
      </c>
      <c r="O1024" s="20">
        <f>VLOOKUP(L1024,对应表!BK:BL,2,FALSE)</f>
        <v>100</v>
      </c>
      <c r="P1024" s="25" t="str">
        <f>_xlfn.IFNA(VLOOKUP(G1024,角色!V:AE,主动技能!F1024+1,FALSE),"")</f>
        <v>||eff_xingyujianglin|</v>
      </c>
      <c r="Q1024" s="25">
        <f>(VLOOKUP(G1024,角色!V:AE,主动技能!F1024+4,FALSE))</f>
        <v>3</v>
      </c>
      <c r="R1024" s="25">
        <v>0</v>
      </c>
      <c r="S1024" s="25">
        <v>0</v>
      </c>
      <c r="T1024" s="6" t="str">
        <f t="shared" si="273"/>
        <v>100006:20:2:0</v>
      </c>
      <c r="U1024" s="6" t="str">
        <f t="shared" si="274"/>
        <v/>
      </c>
      <c r="V1024" s="19" t="str">
        <f>VLOOKUP(G1024,角色!AW:BC,主动技能!F1024+1,FALSE)</f>
        <v>skill_17</v>
      </c>
      <c r="Y1024">
        <f t="shared" si="277"/>
        <v>0</v>
      </c>
      <c r="Z1024" s="19">
        <f>IF(VLOOKUP(C1024,角色!CC:CI,主动技能!F1024*2,FALSE)=0,"",VLOOKUP(C1024,角色!CC:CI,主动技能!F1024*2,FALSE))</f>
        <v>125</v>
      </c>
      <c r="AA1024" s="19">
        <f>IF(VLOOKUP(C1024,角色!CC:CI,主动技能!F1024*2+1,FALSE)=0,0,VLOOKUP(C1024,角色!CC:CI,主动技能!F1024*2+1,FALSE))</f>
        <v>25</v>
      </c>
      <c r="AB1024" s="19">
        <f>IF(INT(VLOOKUP(E1024,角色属性概况!I:M,3,FALSE)*AA1024/100)=0,"",(INT(VLOOKUP(E1024,角色属性概况!I:M,3,FALSE)*AA1024/100)))</f>
        <v>96791</v>
      </c>
      <c r="AE1024" s="25">
        <f>(VLOOKUP(G1024,角色!V:AE,主动技能!F1024+7,FALSE))</f>
        <v>1</v>
      </c>
      <c r="AF1024" s="19">
        <f>VLOOKUP(F1024,对应表!AY:BA,3,FALSE)</f>
        <v>2</v>
      </c>
      <c r="AG1024" s="19">
        <f>VLOOKUP(F1024,对应表!AY:BA,2,FALSE)</f>
        <v>2</v>
      </c>
      <c r="AH1024" s="25" t="str">
        <f>VLOOKUP(F1024,特效对应!F:G,2,FALSE)</f>
        <v>attackex</v>
      </c>
      <c r="AJ1024">
        <f t="shared" si="275"/>
        <v>18</v>
      </c>
      <c r="AK1024" t="s">
        <v>117</v>
      </c>
      <c r="AL1024" s="4" t="s">
        <v>929</v>
      </c>
      <c r="AQ1024" s="6" t="str">
        <f>_xlfn.IFNA(IF(IF($AK1024=AQ$5,VLOOKUP(AL1024,buff!$K:$L,2,FALSE),"")=0,"",IF($AK1024=AQ$5,VLOOKUP(AL1024,buff!$K:$L,2,FALSE),"")),"")</f>
        <v>100006:20:2:0</v>
      </c>
      <c r="AR1024" s="6" t="str">
        <f>_xlfn.IFNA(IF(IF($AK1024=AR$5,VLOOKUP(AM1024,buff!$K:$L,2,FALSE),"")=0,"",IF($AK1024=AR$5,VLOOKUP(AM1024,buff!$K:$L,2,FALSE),"")),"")</f>
        <v/>
      </c>
      <c r="AS1024" s="6" t="str">
        <f>_xlfn.IFNA(IF(IF($AK1024=AS$5,VLOOKUP(AN1024,buff!$K:$L,2,FALSE),"")=0,"",IF($AK1024=AS$5,VLOOKUP(AN1024,buff!$K:$L,2,FALSE),"")),"")</f>
        <v/>
      </c>
      <c r="AT1024" s="6" t="str">
        <f>_xlfn.IFNA(IF(IF($AK1024=AT$5,VLOOKUP(AO1024,buff!$K:$L,2,FALSE),"")=0,"",IF($AK1024=AT$5,VLOOKUP(AO1024,buff!$K:$L,2,FALSE),"")),"")</f>
        <v/>
      </c>
      <c r="AU1024" s="6" t="str">
        <f>_xlfn.IFNA(IF(IF($AK1024=AU$5,VLOOKUP(AP1024,buff!$K:$L,2,FALSE),"")=0,"",IF($AK1024=AU$5,VLOOKUP(AP1024,buff!$K:$L,2,FALSE),"")),"")</f>
        <v/>
      </c>
      <c r="AV1024" s="6" t="str">
        <f>_xlfn.IFNA(IF(IF($AK1024=AV$5,VLOOKUP(AL1024,buff!$K:$L,2,FALSE),"")=0,"",IF($AK1024=AV$5,VLOOKUP(AL1024,buff!$K:$L,2,FALSE),"")),"")</f>
        <v/>
      </c>
      <c r="AW1024" s="6" t="str">
        <f>_xlfn.IFNA(IF(IF($AK1024=AW$5,VLOOKUP(AM1024,buff!$K:$L,2,FALSE),"")=0,"",IF($AK1024=AW$5,VLOOKUP(AM1024,buff!$K:$L,2,FALSE),"")),"")</f>
        <v/>
      </c>
      <c r="AX1024" s="6" t="str">
        <f>_xlfn.IFNA(IF(IF($AK1024=AX$5,VLOOKUP(AN1024,buff!$K:$L,2,FALSE),"")=0,"",IF($AK1024=AX$5,VLOOKUP(AN1024,buff!$K:$L,2,FALSE),"")),"")</f>
        <v/>
      </c>
      <c r="AY1024" s="6" t="str">
        <f>_xlfn.IFNA(IF(IF($AK1024=AY$5,VLOOKUP(AO1024,buff!$K:$L,2,FALSE),"")=0,"",IF($AK1024=AY$5,VLOOKUP(AO1024,buff!$K:$L,2,FALSE),"")),"")</f>
        <v/>
      </c>
      <c r="AZ1024" s="6" t="str">
        <f>_xlfn.IFNA(IF(IF($AK1024=AZ$5,VLOOKUP(AP1024,buff!$K:$L,2,FALSE),"")=0,"",IF($AK1024=AZ$5,VLOOKUP(AP1024,buff!$K:$L,2,FALSE),"")),"")</f>
        <v/>
      </c>
      <c r="BA1024" s="6">
        <f>VLOOKUP(AL1024,buff!$K:$P,6,FALSE)</f>
        <v>0</v>
      </c>
      <c r="BB1024" s="6" t="e">
        <f>VLOOKUP(AM1024,buff!$K:$P,6,FALSE)</f>
        <v>#N/A</v>
      </c>
      <c r="BC1024" s="6" t="e">
        <f>VLOOKUP(AN1024,buff!$K:$P,6,FALSE)</f>
        <v>#N/A</v>
      </c>
      <c r="BD1024">
        <f t="shared" si="264"/>
        <v>3</v>
      </c>
      <c r="BE1024">
        <f t="shared" si="265"/>
        <v>2</v>
      </c>
      <c r="BF1024" s="22">
        <f t="shared" si="266"/>
        <v>101703</v>
      </c>
    </row>
    <row r="1025" spans="1:58" x14ac:dyDescent="0.15">
      <c r="A1025" t="str">
        <f t="shared" si="268"/>
        <v>珍妮芙主动技能3等级19</v>
      </c>
      <c r="B1025" s="8">
        <f t="shared" si="269"/>
        <v>10170319</v>
      </c>
      <c r="C1025" s="8" t="str">
        <f>VLOOKUP(G1025,角色!A:B,2,FALSE)</f>
        <v>珍妮芙</v>
      </c>
      <c r="D1025" s="8" t="str">
        <f t="shared" si="270"/>
        <v>主动技能3</v>
      </c>
      <c r="E1025" s="8">
        <f t="shared" si="263"/>
        <v>19</v>
      </c>
      <c r="F1025" s="8">
        <f t="shared" si="271"/>
        <v>3</v>
      </c>
      <c r="G1025" s="8">
        <f t="shared" si="272"/>
        <v>17</v>
      </c>
      <c r="H1025" s="4" t="s">
        <v>883</v>
      </c>
      <c r="I1025" s="20" t="str">
        <f t="shared" si="276"/>
        <v>对敌方全体攻击，造成125%攻击力（+137079）点伤害。并使目标眩晕。</v>
      </c>
      <c r="J1025" s="4" t="s">
        <v>277</v>
      </c>
      <c r="K1025" s="1" t="s">
        <v>102</v>
      </c>
      <c r="L1025" s="4" t="s">
        <v>108</v>
      </c>
      <c r="M1025" s="4"/>
      <c r="N1025" s="4">
        <v>100</v>
      </c>
      <c r="O1025" s="20">
        <f>VLOOKUP(L1025,对应表!BK:BL,2,FALSE)</f>
        <v>100</v>
      </c>
      <c r="P1025" s="25" t="str">
        <f>_xlfn.IFNA(VLOOKUP(G1025,角色!V:AE,主动技能!F1025+1,FALSE),"")</f>
        <v>||eff_xingyujianglin|</v>
      </c>
      <c r="Q1025" s="25">
        <f>(VLOOKUP(G1025,角色!V:AE,主动技能!F1025+4,FALSE))</f>
        <v>3</v>
      </c>
      <c r="R1025" s="25">
        <v>0</v>
      </c>
      <c r="S1025" s="25">
        <v>0</v>
      </c>
      <c r="T1025" s="6" t="str">
        <f t="shared" si="273"/>
        <v>100006:20:2:0</v>
      </c>
      <c r="U1025" s="6" t="str">
        <f t="shared" si="274"/>
        <v/>
      </c>
      <c r="V1025" s="19" t="str">
        <f>VLOOKUP(G1025,角色!AW:BC,主动技能!F1025+1,FALSE)</f>
        <v>skill_17</v>
      </c>
      <c r="Y1025">
        <f t="shared" si="277"/>
        <v>0</v>
      </c>
      <c r="Z1025" s="19">
        <f>IF(VLOOKUP(C1025,角色!CC:CI,主动技能!F1025*2,FALSE)=0,"",VLOOKUP(C1025,角色!CC:CI,主动技能!F1025*2,FALSE))</f>
        <v>125</v>
      </c>
      <c r="AA1025" s="19">
        <f>IF(VLOOKUP(C1025,角色!CC:CI,主动技能!F1025*2+1,FALSE)=0,0,VLOOKUP(C1025,角色!CC:CI,主动技能!F1025*2+1,FALSE))</f>
        <v>25</v>
      </c>
      <c r="AB1025" s="19">
        <f>IF(INT(VLOOKUP(E1025,角色属性概况!I:M,3,FALSE)*AA1025/100)=0,"",(INT(VLOOKUP(E1025,角色属性概况!I:M,3,FALSE)*AA1025/100)))</f>
        <v>137079</v>
      </c>
      <c r="AE1025" s="25">
        <f>(VLOOKUP(G1025,角色!V:AE,主动技能!F1025+7,FALSE))</f>
        <v>1</v>
      </c>
      <c r="AF1025" s="19">
        <f>VLOOKUP(F1025,对应表!AY:BA,3,FALSE)</f>
        <v>2</v>
      </c>
      <c r="AG1025" s="19">
        <f>VLOOKUP(F1025,对应表!AY:BA,2,FALSE)</f>
        <v>2</v>
      </c>
      <c r="AH1025" s="25" t="str">
        <f>VLOOKUP(F1025,特效对应!F:G,2,FALSE)</f>
        <v>attackex</v>
      </c>
      <c r="AJ1025">
        <f t="shared" si="275"/>
        <v>19</v>
      </c>
      <c r="AK1025" t="s">
        <v>117</v>
      </c>
      <c r="AL1025" s="4" t="s">
        <v>929</v>
      </c>
      <c r="AQ1025" s="6" t="str">
        <f>_xlfn.IFNA(IF(IF($AK1025=AQ$5,VLOOKUP(AL1025,buff!$K:$L,2,FALSE),"")=0,"",IF($AK1025=AQ$5,VLOOKUP(AL1025,buff!$K:$L,2,FALSE),"")),"")</f>
        <v>100006:20:2:0</v>
      </c>
      <c r="AR1025" s="6" t="str">
        <f>_xlfn.IFNA(IF(IF($AK1025=AR$5,VLOOKUP(AM1025,buff!$K:$L,2,FALSE),"")=0,"",IF($AK1025=AR$5,VLOOKUP(AM1025,buff!$K:$L,2,FALSE),"")),"")</f>
        <v/>
      </c>
      <c r="AS1025" s="6" t="str">
        <f>_xlfn.IFNA(IF(IF($AK1025=AS$5,VLOOKUP(AN1025,buff!$K:$L,2,FALSE),"")=0,"",IF($AK1025=AS$5,VLOOKUP(AN1025,buff!$K:$L,2,FALSE),"")),"")</f>
        <v/>
      </c>
      <c r="AT1025" s="6" t="str">
        <f>_xlfn.IFNA(IF(IF($AK1025=AT$5,VLOOKUP(AO1025,buff!$K:$L,2,FALSE),"")=0,"",IF($AK1025=AT$5,VLOOKUP(AO1025,buff!$K:$L,2,FALSE),"")),"")</f>
        <v/>
      </c>
      <c r="AU1025" s="6" t="str">
        <f>_xlfn.IFNA(IF(IF($AK1025=AU$5,VLOOKUP(AP1025,buff!$K:$L,2,FALSE),"")=0,"",IF($AK1025=AU$5,VLOOKUP(AP1025,buff!$K:$L,2,FALSE),"")),"")</f>
        <v/>
      </c>
      <c r="AV1025" s="6" t="str">
        <f>_xlfn.IFNA(IF(IF($AK1025=AV$5,VLOOKUP(AL1025,buff!$K:$L,2,FALSE),"")=0,"",IF($AK1025=AV$5,VLOOKUP(AL1025,buff!$K:$L,2,FALSE),"")),"")</f>
        <v/>
      </c>
      <c r="AW1025" s="6" t="str">
        <f>_xlfn.IFNA(IF(IF($AK1025=AW$5,VLOOKUP(AM1025,buff!$K:$L,2,FALSE),"")=0,"",IF($AK1025=AW$5,VLOOKUP(AM1025,buff!$K:$L,2,FALSE),"")),"")</f>
        <v/>
      </c>
      <c r="AX1025" s="6" t="str">
        <f>_xlfn.IFNA(IF(IF($AK1025=AX$5,VLOOKUP(AN1025,buff!$K:$L,2,FALSE),"")=0,"",IF($AK1025=AX$5,VLOOKUP(AN1025,buff!$K:$L,2,FALSE),"")),"")</f>
        <v/>
      </c>
      <c r="AY1025" s="6" t="str">
        <f>_xlfn.IFNA(IF(IF($AK1025=AY$5,VLOOKUP(AO1025,buff!$K:$L,2,FALSE),"")=0,"",IF($AK1025=AY$5,VLOOKUP(AO1025,buff!$K:$L,2,FALSE),"")),"")</f>
        <v/>
      </c>
      <c r="AZ1025" s="6" t="str">
        <f>_xlfn.IFNA(IF(IF($AK1025=AZ$5,VLOOKUP(AP1025,buff!$K:$L,2,FALSE),"")=0,"",IF($AK1025=AZ$5,VLOOKUP(AP1025,buff!$K:$L,2,FALSE),"")),"")</f>
        <v/>
      </c>
      <c r="BA1025" s="6">
        <f>VLOOKUP(AL1025,buff!$K:$P,6,FALSE)</f>
        <v>0</v>
      </c>
      <c r="BB1025" s="6" t="e">
        <f>VLOOKUP(AM1025,buff!$K:$P,6,FALSE)</f>
        <v>#N/A</v>
      </c>
      <c r="BC1025" s="6" t="e">
        <f>VLOOKUP(AN1025,buff!$K:$P,6,FALSE)</f>
        <v>#N/A</v>
      </c>
      <c r="BD1025">
        <f t="shared" si="264"/>
        <v>3</v>
      </c>
      <c r="BE1025">
        <f t="shared" si="265"/>
        <v>2</v>
      </c>
      <c r="BF1025" s="22">
        <f t="shared" si="266"/>
        <v>101703</v>
      </c>
    </row>
    <row r="1026" spans="1:58" x14ac:dyDescent="0.15">
      <c r="A1026" t="str">
        <f t="shared" si="268"/>
        <v>珍妮芙主动技能3等级20</v>
      </c>
      <c r="B1026" s="8">
        <f t="shared" si="269"/>
        <v>10170320</v>
      </c>
      <c r="C1026" s="8" t="str">
        <f>VLOOKUP(G1026,角色!A:B,2,FALSE)</f>
        <v>珍妮芙</v>
      </c>
      <c r="D1026" s="8" t="str">
        <f t="shared" si="270"/>
        <v>主动技能3</v>
      </c>
      <c r="E1026" s="8">
        <f t="shared" si="263"/>
        <v>20</v>
      </c>
      <c r="F1026" s="8">
        <f t="shared" si="271"/>
        <v>3</v>
      </c>
      <c r="G1026" s="8">
        <f t="shared" si="272"/>
        <v>17</v>
      </c>
      <c r="H1026" s="4" t="s">
        <v>883</v>
      </c>
      <c r="I1026" s="20" t="str">
        <f t="shared" si="276"/>
        <v>对敌方全体攻击，造成125%攻击力（+194115）点伤害。并使目标眩晕。</v>
      </c>
      <c r="J1026" s="4" t="s">
        <v>277</v>
      </c>
      <c r="K1026" s="1" t="s">
        <v>102</v>
      </c>
      <c r="L1026" s="4" t="s">
        <v>108</v>
      </c>
      <c r="M1026" s="4"/>
      <c r="N1026" s="4">
        <v>100</v>
      </c>
      <c r="O1026" s="20">
        <f>VLOOKUP(L1026,对应表!BK:BL,2,FALSE)</f>
        <v>100</v>
      </c>
      <c r="P1026" s="25" t="str">
        <f>_xlfn.IFNA(VLOOKUP(G1026,角色!V:AE,主动技能!F1026+1,FALSE),"")</f>
        <v>||eff_xingyujianglin|</v>
      </c>
      <c r="Q1026" s="25">
        <f>(VLOOKUP(G1026,角色!V:AE,主动技能!F1026+4,FALSE))</f>
        <v>3</v>
      </c>
      <c r="R1026" s="25">
        <v>0</v>
      </c>
      <c r="S1026" s="25">
        <v>0</v>
      </c>
      <c r="T1026" s="6" t="str">
        <f t="shared" si="273"/>
        <v>100006:20:2:0</v>
      </c>
      <c r="U1026" s="6" t="str">
        <f t="shared" si="274"/>
        <v/>
      </c>
      <c r="V1026" s="19" t="str">
        <f>VLOOKUP(G1026,角色!AW:BC,主动技能!F1026+1,FALSE)</f>
        <v>skill_17</v>
      </c>
      <c r="Y1026">
        <f t="shared" si="277"/>
        <v>0</v>
      </c>
      <c r="Z1026" s="19">
        <f>IF(VLOOKUP(C1026,角色!CC:CI,主动技能!F1026*2,FALSE)=0,"",VLOOKUP(C1026,角色!CC:CI,主动技能!F1026*2,FALSE))</f>
        <v>125</v>
      </c>
      <c r="AA1026" s="19">
        <f>IF(VLOOKUP(C1026,角色!CC:CI,主动技能!F1026*2+1,FALSE)=0,0,VLOOKUP(C1026,角色!CC:CI,主动技能!F1026*2+1,FALSE))</f>
        <v>25</v>
      </c>
      <c r="AB1026" s="19">
        <f>IF(INT(VLOOKUP(E1026,角色属性概况!I:M,3,FALSE)*AA1026/100)=0,"",(INT(VLOOKUP(E1026,角色属性概况!I:M,3,FALSE)*AA1026/100)))</f>
        <v>194115</v>
      </c>
      <c r="AE1026" s="25">
        <f>(VLOOKUP(G1026,角色!V:AE,主动技能!F1026+7,FALSE))</f>
        <v>1</v>
      </c>
      <c r="AF1026" s="19">
        <f>VLOOKUP(F1026,对应表!AY:BA,3,FALSE)</f>
        <v>2</v>
      </c>
      <c r="AG1026" s="19">
        <f>VLOOKUP(F1026,对应表!AY:BA,2,FALSE)</f>
        <v>2</v>
      </c>
      <c r="AH1026" s="25" t="str">
        <f>VLOOKUP(F1026,特效对应!F:G,2,FALSE)</f>
        <v>attackex</v>
      </c>
      <c r="AJ1026">
        <f t="shared" si="275"/>
        <v>20</v>
      </c>
      <c r="AK1026" t="s">
        <v>117</v>
      </c>
      <c r="AL1026" s="4" t="s">
        <v>929</v>
      </c>
      <c r="AQ1026" s="6" t="str">
        <f>_xlfn.IFNA(IF(IF($AK1026=AQ$5,VLOOKUP(AL1026,buff!$K:$L,2,FALSE),"")=0,"",IF($AK1026=AQ$5,VLOOKUP(AL1026,buff!$K:$L,2,FALSE),"")),"")</f>
        <v>100006:20:2:0</v>
      </c>
      <c r="AR1026" s="6" t="str">
        <f>_xlfn.IFNA(IF(IF($AK1026=AR$5,VLOOKUP(AM1026,buff!$K:$L,2,FALSE),"")=0,"",IF($AK1026=AR$5,VLOOKUP(AM1026,buff!$K:$L,2,FALSE),"")),"")</f>
        <v/>
      </c>
      <c r="AS1026" s="6" t="str">
        <f>_xlfn.IFNA(IF(IF($AK1026=AS$5,VLOOKUP(AN1026,buff!$K:$L,2,FALSE),"")=0,"",IF($AK1026=AS$5,VLOOKUP(AN1026,buff!$K:$L,2,FALSE),"")),"")</f>
        <v/>
      </c>
      <c r="AT1026" s="6" t="str">
        <f>_xlfn.IFNA(IF(IF($AK1026=AT$5,VLOOKUP(AO1026,buff!$K:$L,2,FALSE),"")=0,"",IF($AK1026=AT$5,VLOOKUP(AO1026,buff!$K:$L,2,FALSE),"")),"")</f>
        <v/>
      </c>
      <c r="AU1026" s="6" t="str">
        <f>_xlfn.IFNA(IF(IF($AK1026=AU$5,VLOOKUP(AP1026,buff!$K:$L,2,FALSE),"")=0,"",IF($AK1026=AU$5,VLOOKUP(AP1026,buff!$K:$L,2,FALSE),"")),"")</f>
        <v/>
      </c>
      <c r="AV1026" s="6" t="str">
        <f>_xlfn.IFNA(IF(IF($AK1026=AV$5,VLOOKUP(AL1026,buff!$K:$L,2,FALSE),"")=0,"",IF($AK1026=AV$5,VLOOKUP(AL1026,buff!$K:$L,2,FALSE),"")),"")</f>
        <v/>
      </c>
      <c r="AW1026" s="6" t="str">
        <f>_xlfn.IFNA(IF(IF($AK1026=AW$5,VLOOKUP(AM1026,buff!$K:$L,2,FALSE),"")=0,"",IF($AK1026=AW$5,VLOOKUP(AM1026,buff!$K:$L,2,FALSE),"")),"")</f>
        <v/>
      </c>
      <c r="AX1026" s="6" t="str">
        <f>_xlfn.IFNA(IF(IF($AK1026=AX$5,VLOOKUP(AN1026,buff!$K:$L,2,FALSE),"")=0,"",IF($AK1026=AX$5,VLOOKUP(AN1026,buff!$K:$L,2,FALSE),"")),"")</f>
        <v/>
      </c>
      <c r="AY1026" s="6" t="str">
        <f>_xlfn.IFNA(IF(IF($AK1026=AY$5,VLOOKUP(AO1026,buff!$K:$L,2,FALSE),"")=0,"",IF($AK1026=AY$5,VLOOKUP(AO1026,buff!$K:$L,2,FALSE),"")),"")</f>
        <v/>
      </c>
      <c r="AZ1026" s="6" t="str">
        <f>_xlfn.IFNA(IF(IF($AK1026=AZ$5,VLOOKUP(AP1026,buff!$K:$L,2,FALSE),"")=0,"",IF($AK1026=AZ$5,VLOOKUP(AP1026,buff!$K:$L,2,FALSE),"")),"")</f>
        <v/>
      </c>
      <c r="BA1026" s="6">
        <f>VLOOKUP(AL1026,buff!$K:$P,6,FALSE)</f>
        <v>0</v>
      </c>
      <c r="BB1026" s="6" t="e">
        <f>VLOOKUP(AM1026,buff!$K:$P,6,FALSE)</f>
        <v>#N/A</v>
      </c>
      <c r="BC1026" s="6" t="e">
        <f>VLOOKUP(AN1026,buff!$K:$P,6,FALSE)</f>
        <v>#N/A</v>
      </c>
      <c r="BD1026">
        <f t="shared" si="264"/>
        <v>3</v>
      </c>
      <c r="BE1026">
        <f t="shared" si="265"/>
        <v>2</v>
      </c>
      <c r="BF1026" s="22">
        <f t="shared" si="266"/>
        <v>101703</v>
      </c>
    </row>
    <row r="1027" spans="1:58" x14ac:dyDescent="0.15">
      <c r="A1027" t="str">
        <f t="shared" si="268"/>
        <v>霍尔主动技能1等级1</v>
      </c>
      <c r="B1027" s="8">
        <f t="shared" si="269"/>
        <v>10180101</v>
      </c>
      <c r="C1027" s="8" t="str">
        <f>VLOOKUP(G1027,角色!A:B,2,FALSE)</f>
        <v>霍尔</v>
      </c>
      <c r="D1027" s="8" t="str">
        <f t="shared" si="270"/>
        <v>主动技能1</v>
      </c>
      <c r="E1027" s="8">
        <f t="shared" si="263"/>
        <v>1</v>
      </c>
      <c r="F1027" s="8">
        <f t="shared" si="271"/>
        <v>1</v>
      </c>
      <c r="G1027" s="8">
        <f t="shared" si="272"/>
        <v>18</v>
      </c>
      <c r="H1027" s="4" t="s">
        <v>955</v>
      </c>
      <c r="I1027" s="20" t="str">
        <f t="shared" ref="I1027:I1046" si="278">"对敌方"&amp;L1027&amp;"攻击，造成"&amp;Z1027&amp;"%攻击力（+"&amp;AB1027&amp;"）点伤害。"</f>
        <v>对敌方单体攻击，造成100%攻击力（+110）点伤害。</v>
      </c>
      <c r="J1027" s="20" t="s">
        <v>277</v>
      </c>
      <c r="K1027" s="21" t="s">
        <v>102</v>
      </c>
      <c r="L1027" s="20" t="s">
        <v>106</v>
      </c>
      <c r="M1027" s="20"/>
      <c r="N1027" s="20">
        <v>100</v>
      </c>
      <c r="O1027" s="20">
        <f>VLOOKUP(L1027,对应表!BK:BL,2,FALSE)</f>
        <v>0</v>
      </c>
      <c r="P1027" s="25" t="str">
        <f>_xlfn.IFNA(VLOOKUP(G1027,角色!V:AE,主动技能!F1027+1,FALSE),"")</f>
        <v>|||</v>
      </c>
      <c r="Q1027" s="25">
        <f>(VLOOKUP(G1027,角色!V:AE,主动技能!F1027+4,FALSE))</f>
        <v>1</v>
      </c>
      <c r="R1027" s="25">
        <v>0</v>
      </c>
      <c r="S1027" s="25">
        <v>0</v>
      </c>
      <c r="T1027" s="19" t="str">
        <f t="shared" si="273"/>
        <v/>
      </c>
      <c r="U1027" s="19" t="str">
        <f t="shared" si="274"/>
        <v/>
      </c>
      <c r="V1027" s="19" t="str">
        <f>VLOOKUP(G1027,角色!AW:BC,主动技能!F1027+1,FALSE)</f>
        <v>skill_01</v>
      </c>
      <c r="W1027" s="19"/>
      <c r="X1027" s="19"/>
      <c r="Y1027" s="19">
        <f t="shared" si="277"/>
        <v>0</v>
      </c>
      <c r="Z1027" s="19">
        <f>IF(VLOOKUP(C1027,角色!CC:CI,主动技能!F1027*2,FALSE)=0,"",VLOOKUP(C1027,角色!CC:CI,主动技能!F1027*2,FALSE))</f>
        <v>100</v>
      </c>
      <c r="AA1027" s="19">
        <f>IF(VLOOKUP(C1027,角色!CC:CI,主动技能!F1027*2+1,FALSE)=0,0,VLOOKUP(C1027,角色!CC:CI,主动技能!F1027*2+1,FALSE))</f>
        <v>10</v>
      </c>
      <c r="AB1027" s="19">
        <f>IF(INT(VLOOKUP(E1027,角色属性概况!I:M,3,FALSE)*AA1027/100)=0,"",(INT(VLOOKUP(E1027,角色属性概况!I:M,3,FALSE)*AA1027/100)))</f>
        <v>110</v>
      </c>
      <c r="AC1027" s="19"/>
      <c r="AD1027" s="19"/>
      <c r="AE1027" s="25">
        <f>(VLOOKUP(G1027,角色!V:AE,主动技能!F1027+7,FALSE))</f>
        <v>1</v>
      </c>
      <c r="AF1027" s="19">
        <f>VLOOKUP(F1027,对应表!AY:BA,3,FALSE)</f>
        <v>0</v>
      </c>
      <c r="AG1027" s="19">
        <f>VLOOKUP(F1027,对应表!AY:BA,2,FALSE)</f>
        <v>0</v>
      </c>
      <c r="AH1027" s="25" t="str">
        <f>VLOOKUP(F1027,特效对应!F:G,2,FALSE)</f>
        <v>attack</v>
      </c>
      <c r="AJ1027">
        <f t="shared" si="275"/>
        <v>1</v>
      </c>
      <c r="AK1027" s="19"/>
      <c r="AL1027" s="19"/>
      <c r="AM1027" s="19"/>
      <c r="AN1027" s="19"/>
      <c r="AQ1027" s="6" t="str">
        <f>_xlfn.IFNA(IF(IF($AK1027=AQ$5,VLOOKUP(AL1027,buff!$K:$L,2,FALSE),"")=0,"",IF($AK1027=AQ$5,VLOOKUP(AL1027,buff!$K:$L,2,FALSE),"")),"")</f>
        <v/>
      </c>
      <c r="AR1027" s="6" t="str">
        <f>_xlfn.IFNA(IF(IF($AK1027=AR$5,VLOOKUP(AM1027,buff!$K:$L,2,FALSE),"")=0,"",IF($AK1027=AR$5,VLOOKUP(AM1027,buff!$K:$L,2,FALSE),"")),"")</f>
        <v/>
      </c>
      <c r="AS1027" s="6" t="str">
        <f>_xlfn.IFNA(IF(IF($AK1027=AS$5,VLOOKUP(AN1027,buff!$K:$L,2,FALSE),"")=0,"",IF($AK1027=AS$5,VLOOKUP(AN1027,buff!$K:$L,2,FALSE),"")),"")</f>
        <v/>
      </c>
      <c r="AT1027" s="6" t="str">
        <f>_xlfn.IFNA(IF(IF($AK1027=AT$5,VLOOKUP(AO1027,buff!$K:$L,2,FALSE),"")=0,"",IF($AK1027=AT$5,VLOOKUP(AO1027,buff!$K:$L,2,FALSE),"")),"")</f>
        <v/>
      </c>
      <c r="AU1027" s="6" t="str">
        <f>_xlfn.IFNA(IF(IF($AK1027=AU$5,VLOOKUP(AP1027,buff!$K:$L,2,FALSE),"")=0,"",IF($AK1027=AU$5,VLOOKUP(AP1027,buff!$K:$L,2,FALSE),"")),"")</f>
        <v/>
      </c>
      <c r="AV1027" s="6" t="str">
        <f>_xlfn.IFNA(IF(IF($AK1027=AV$5,VLOOKUP(AL1027,buff!$K:$L,2,FALSE),"")=0,"",IF($AK1027=AV$5,VLOOKUP(AL1027,buff!$K:$L,2,FALSE),"")),"")</f>
        <v/>
      </c>
      <c r="AW1027" s="6" t="str">
        <f>_xlfn.IFNA(IF(IF($AK1027=AW$5,VLOOKUP(AM1027,buff!$K:$L,2,FALSE),"")=0,"",IF($AK1027=AW$5,VLOOKUP(AM1027,buff!$K:$L,2,FALSE),"")),"")</f>
        <v/>
      </c>
      <c r="AX1027" s="6" t="str">
        <f>_xlfn.IFNA(IF(IF($AK1027=AX$5,VLOOKUP(AN1027,buff!$K:$L,2,FALSE),"")=0,"",IF($AK1027=AX$5,VLOOKUP(AN1027,buff!$K:$L,2,FALSE),"")),"")</f>
        <v/>
      </c>
      <c r="AY1027" s="6" t="str">
        <f>_xlfn.IFNA(IF(IF($AK1027=AY$5,VLOOKUP(AO1027,buff!$K:$L,2,FALSE),"")=0,"",IF($AK1027=AY$5,VLOOKUP(AO1027,buff!$K:$L,2,FALSE),"")),"")</f>
        <v/>
      </c>
      <c r="AZ1027" s="6" t="str">
        <f>_xlfn.IFNA(IF(IF($AK1027=AZ$5,VLOOKUP(AP1027,buff!$K:$L,2,FALSE),"")=0,"",IF($AK1027=AZ$5,VLOOKUP(AP1027,buff!$K:$L,2,FALSE),"")),"")</f>
        <v/>
      </c>
      <c r="BA1027" s="6" t="e">
        <f>VLOOKUP(AL1027,buff!$K:$P,6,FALSE)</f>
        <v>#N/A</v>
      </c>
      <c r="BB1027" s="6" t="e">
        <f>VLOOKUP(AM1027,buff!$K:$P,6,FALSE)</f>
        <v>#N/A</v>
      </c>
      <c r="BC1027" s="6" t="e">
        <f>VLOOKUP(AN1027,buff!$K:$P,6,FALSE)</f>
        <v>#N/A</v>
      </c>
      <c r="BD1027">
        <f t="shared" si="264"/>
        <v>0</v>
      </c>
      <c r="BE1027">
        <f t="shared" si="265"/>
        <v>0</v>
      </c>
      <c r="BF1027" s="22">
        <f t="shared" si="266"/>
        <v>101801</v>
      </c>
    </row>
    <row r="1028" spans="1:58" x14ac:dyDescent="0.15">
      <c r="A1028" t="str">
        <f t="shared" si="268"/>
        <v>霍尔主动技能1等级2</v>
      </c>
      <c r="B1028" s="8">
        <f t="shared" si="269"/>
        <v>10180102</v>
      </c>
      <c r="C1028" s="8" t="str">
        <f>VLOOKUP(G1028,角色!A:B,2,FALSE)</f>
        <v>霍尔</v>
      </c>
      <c r="D1028" s="8" t="str">
        <f t="shared" si="270"/>
        <v>主动技能1</v>
      </c>
      <c r="E1028" s="8">
        <f t="shared" si="263"/>
        <v>2</v>
      </c>
      <c r="F1028" s="8">
        <f t="shared" si="271"/>
        <v>1</v>
      </c>
      <c r="G1028" s="8">
        <f t="shared" si="272"/>
        <v>18</v>
      </c>
      <c r="H1028" s="4" t="s">
        <v>955</v>
      </c>
      <c r="I1028" s="20" t="str">
        <f t="shared" si="278"/>
        <v>对敌方单体攻击，造成100%攻击力（+122）点伤害。</v>
      </c>
      <c r="J1028" s="20" t="s">
        <v>277</v>
      </c>
      <c r="K1028" s="21" t="s">
        <v>102</v>
      </c>
      <c r="L1028" s="20" t="s">
        <v>106</v>
      </c>
      <c r="M1028" s="4"/>
      <c r="N1028" s="4">
        <v>100</v>
      </c>
      <c r="O1028" s="20">
        <f>VLOOKUP(L1028,对应表!BK:BL,2,FALSE)</f>
        <v>0</v>
      </c>
      <c r="P1028" s="25" t="str">
        <f>_xlfn.IFNA(VLOOKUP(G1028,角色!V:AE,主动技能!F1028+1,FALSE),"")</f>
        <v>|||</v>
      </c>
      <c r="Q1028" s="25">
        <f>(VLOOKUP(G1028,角色!V:AE,主动技能!F1028+4,FALSE))</f>
        <v>1</v>
      </c>
      <c r="R1028" s="25">
        <v>0</v>
      </c>
      <c r="S1028" s="25">
        <v>0</v>
      </c>
      <c r="T1028" s="6" t="str">
        <f t="shared" si="273"/>
        <v/>
      </c>
      <c r="U1028" s="6" t="str">
        <f t="shared" si="274"/>
        <v/>
      </c>
      <c r="V1028" s="19" t="str">
        <f>VLOOKUP(G1028,角色!AW:BC,主动技能!F1028+1,FALSE)</f>
        <v>skill_01</v>
      </c>
      <c r="Y1028">
        <f t="shared" si="277"/>
        <v>0</v>
      </c>
      <c r="Z1028" s="19">
        <f>IF(VLOOKUP(C1028,角色!CC:CI,主动技能!F1028*2,FALSE)=0,"",VLOOKUP(C1028,角色!CC:CI,主动技能!F1028*2,FALSE))</f>
        <v>100</v>
      </c>
      <c r="AA1028" s="19">
        <f>IF(VLOOKUP(C1028,角色!CC:CI,主动技能!F1028*2+1,FALSE)=0,0,VLOOKUP(C1028,角色!CC:CI,主动技能!F1028*2+1,FALSE))</f>
        <v>10</v>
      </c>
      <c r="AB1028" s="19">
        <f>IF(INT(VLOOKUP(E1028,角色属性概况!I:M,3,FALSE)*AA1028/100)=0,"",(INT(VLOOKUP(E1028,角色属性概况!I:M,3,FALSE)*AA1028/100)))</f>
        <v>122</v>
      </c>
      <c r="AE1028" s="25">
        <f>(VLOOKUP(G1028,角色!V:AE,主动技能!F1028+7,FALSE))</f>
        <v>1</v>
      </c>
      <c r="AF1028" s="19">
        <f>VLOOKUP(F1028,对应表!AY:BA,3,FALSE)</f>
        <v>0</v>
      </c>
      <c r="AG1028" s="19">
        <f>VLOOKUP(F1028,对应表!AY:BA,2,FALSE)</f>
        <v>0</v>
      </c>
      <c r="AH1028" s="25" t="str">
        <f>VLOOKUP(F1028,特效对应!F:G,2,FALSE)</f>
        <v>attack</v>
      </c>
      <c r="AJ1028">
        <f t="shared" si="275"/>
        <v>2</v>
      </c>
      <c r="AQ1028" s="6" t="str">
        <f>_xlfn.IFNA(IF(IF($AK1028=AQ$5,VLOOKUP(AL1028,buff!$K:$L,2,FALSE),"")=0,"",IF($AK1028=AQ$5,VLOOKUP(AL1028,buff!$K:$L,2,FALSE),"")),"")</f>
        <v/>
      </c>
      <c r="AR1028" s="6" t="str">
        <f>_xlfn.IFNA(IF(IF($AK1028=AR$5,VLOOKUP(AM1028,buff!$K:$L,2,FALSE),"")=0,"",IF($AK1028=AR$5,VLOOKUP(AM1028,buff!$K:$L,2,FALSE),"")),"")</f>
        <v/>
      </c>
      <c r="AS1028" s="6" t="str">
        <f>_xlfn.IFNA(IF(IF($AK1028=AS$5,VLOOKUP(AN1028,buff!$K:$L,2,FALSE),"")=0,"",IF($AK1028=AS$5,VLOOKUP(AN1028,buff!$K:$L,2,FALSE),"")),"")</f>
        <v/>
      </c>
      <c r="AT1028" s="6" t="str">
        <f>_xlfn.IFNA(IF(IF($AK1028=AT$5,VLOOKUP(AO1028,buff!$K:$L,2,FALSE),"")=0,"",IF($AK1028=AT$5,VLOOKUP(AO1028,buff!$K:$L,2,FALSE),"")),"")</f>
        <v/>
      </c>
      <c r="AU1028" s="6" t="str">
        <f>_xlfn.IFNA(IF(IF($AK1028=AU$5,VLOOKUP(AP1028,buff!$K:$L,2,FALSE),"")=0,"",IF($AK1028=AU$5,VLOOKUP(AP1028,buff!$K:$L,2,FALSE),"")),"")</f>
        <v/>
      </c>
      <c r="AV1028" s="6" t="str">
        <f>_xlfn.IFNA(IF(IF($AK1028=AV$5,VLOOKUP(AL1028,buff!$K:$L,2,FALSE),"")=0,"",IF($AK1028=AV$5,VLOOKUP(AL1028,buff!$K:$L,2,FALSE),"")),"")</f>
        <v/>
      </c>
      <c r="AW1028" s="6" t="str">
        <f>_xlfn.IFNA(IF(IF($AK1028=AW$5,VLOOKUP(AM1028,buff!$K:$L,2,FALSE),"")=0,"",IF($AK1028=AW$5,VLOOKUP(AM1028,buff!$K:$L,2,FALSE),"")),"")</f>
        <v/>
      </c>
      <c r="AX1028" s="6" t="str">
        <f>_xlfn.IFNA(IF(IF($AK1028=AX$5,VLOOKUP(AN1028,buff!$K:$L,2,FALSE),"")=0,"",IF($AK1028=AX$5,VLOOKUP(AN1028,buff!$K:$L,2,FALSE),"")),"")</f>
        <v/>
      </c>
      <c r="AY1028" s="6" t="str">
        <f>_xlfn.IFNA(IF(IF($AK1028=AY$5,VLOOKUP(AO1028,buff!$K:$L,2,FALSE),"")=0,"",IF($AK1028=AY$5,VLOOKUP(AO1028,buff!$K:$L,2,FALSE),"")),"")</f>
        <v/>
      </c>
      <c r="AZ1028" s="6" t="str">
        <f>_xlfn.IFNA(IF(IF($AK1028=AZ$5,VLOOKUP(AP1028,buff!$K:$L,2,FALSE),"")=0,"",IF($AK1028=AZ$5,VLOOKUP(AP1028,buff!$K:$L,2,FALSE),"")),"")</f>
        <v/>
      </c>
      <c r="BA1028" s="6" t="e">
        <f>VLOOKUP(AL1028,buff!$K:$P,6,FALSE)</f>
        <v>#N/A</v>
      </c>
      <c r="BB1028" s="6" t="e">
        <f>VLOOKUP(AM1028,buff!$K:$P,6,FALSE)</f>
        <v>#N/A</v>
      </c>
      <c r="BC1028" s="6" t="e">
        <f>VLOOKUP(AN1028,buff!$K:$P,6,FALSE)</f>
        <v>#N/A</v>
      </c>
      <c r="BD1028">
        <f t="shared" si="264"/>
        <v>0</v>
      </c>
      <c r="BE1028">
        <f t="shared" si="265"/>
        <v>0</v>
      </c>
      <c r="BF1028" s="22">
        <f t="shared" si="266"/>
        <v>101801</v>
      </c>
    </row>
    <row r="1029" spans="1:58" x14ac:dyDescent="0.15">
      <c r="A1029" t="str">
        <f t="shared" si="268"/>
        <v>霍尔主动技能1等级3</v>
      </c>
      <c r="B1029" s="8">
        <f t="shared" si="269"/>
        <v>10180103</v>
      </c>
      <c r="C1029" s="8" t="str">
        <f>VLOOKUP(G1029,角色!A:B,2,FALSE)</f>
        <v>霍尔</v>
      </c>
      <c r="D1029" s="8" t="str">
        <f t="shared" si="270"/>
        <v>主动技能1</v>
      </c>
      <c r="E1029" s="8">
        <f t="shared" si="263"/>
        <v>3</v>
      </c>
      <c r="F1029" s="8">
        <f t="shared" si="271"/>
        <v>1</v>
      </c>
      <c r="G1029" s="8">
        <f t="shared" si="272"/>
        <v>18</v>
      </c>
      <c r="H1029" s="4" t="s">
        <v>955</v>
      </c>
      <c r="I1029" s="20" t="str">
        <f t="shared" si="278"/>
        <v>对敌方单体攻击，造成100%攻击力（+161）点伤害。</v>
      </c>
      <c r="J1029" s="20" t="s">
        <v>277</v>
      </c>
      <c r="K1029" s="21" t="s">
        <v>102</v>
      </c>
      <c r="L1029" s="20" t="s">
        <v>106</v>
      </c>
      <c r="M1029" s="4"/>
      <c r="N1029" s="4">
        <v>100</v>
      </c>
      <c r="O1029" s="20">
        <f>VLOOKUP(L1029,对应表!BK:BL,2,FALSE)</f>
        <v>0</v>
      </c>
      <c r="P1029" s="25" t="str">
        <f>_xlfn.IFNA(VLOOKUP(G1029,角色!V:AE,主动技能!F1029+1,FALSE),"")</f>
        <v>|||</v>
      </c>
      <c r="Q1029" s="25">
        <f>(VLOOKUP(G1029,角色!V:AE,主动技能!F1029+4,FALSE))</f>
        <v>1</v>
      </c>
      <c r="R1029" s="25">
        <v>0</v>
      </c>
      <c r="S1029" s="25">
        <v>0</v>
      </c>
      <c r="T1029" s="6" t="str">
        <f t="shared" si="273"/>
        <v/>
      </c>
      <c r="U1029" s="6" t="str">
        <f t="shared" si="274"/>
        <v/>
      </c>
      <c r="V1029" s="19" t="str">
        <f>VLOOKUP(G1029,角色!AW:BC,主动技能!F1029+1,FALSE)</f>
        <v>skill_01</v>
      </c>
      <c r="Y1029">
        <f t="shared" si="277"/>
        <v>0</v>
      </c>
      <c r="Z1029" s="19">
        <f>IF(VLOOKUP(C1029,角色!CC:CI,主动技能!F1029*2,FALSE)=0,"",VLOOKUP(C1029,角色!CC:CI,主动技能!F1029*2,FALSE))</f>
        <v>100</v>
      </c>
      <c r="AA1029" s="19">
        <f>IF(VLOOKUP(C1029,角色!CC:CI,主动技能!F1029*2+1,FALSE)=0,0,VLOOKUP(C1029,角色!CC:CI,主动技能!F1029*2+1,FALSE))</f>
        <v>10</v>
      </c>
      <c r="AB1029" s="19">
        <f>IF(INT(VLOOKUP(E1029,角色属性概况!I:M,3,FALSE)*AA1029/100)=0,"",(INT(VLOOKUP(E1029,角色属性概况!I:M,3,FALSE)*AA1029/100)))</f>
        <v>161</v>
      </c>
      <c r="AE1029" s="25">
        <f>(VLOOKUP(G1029,角色!V:AE,主动技能!F1029+7,FALSE))</f>
        <v>1</v>
      </c>
      <c r="AF1029" s="19">
        <f>VLOOKUP(F1029,对应表!AY:BA,3,FALSE)</f>
        <v>0</v>
      </c>
      <c r="AG1029" s="19">
        <f>VLOOKUP(F1029,对应表!AY:BA,2,FALSE)</f>
        <v>0</v>
      </c>
      <c r="AH1029" s="25" t="str">
        <f>VLOOKUP(F1029,特效对应!F:G,2,FALSE)</f>
        <v>attack</v>
      </c>
      <c r="AJ1029">
        <f t="shared" si="275"/>
        <v>3</v>
      </c>
      <c r="AQ1029" s="6" t="str">
        <f>_xlfn.IFNA(IF(IF($AK1029=AQ$5,VLOOKUP(AL1029,buff!$K:$L,2,FALSE),"")=0,"",IF($AK1029=AQ$5,VLOOKUP(AL1029,buff!$K:$L,2,FALSE),"")),"")</f>
        <v/>
      </c>
      <c r="AR1029" s="6" t="str">
        <f>_xlfn.IFNA(IF(IF($AK1029=AR$5,VLOOKUP(AM1029,buff!$K:$L,2,FALSE),"")=0,"",IF($AK1029=AR$5,VLOOKUP(AM1029,buff!$K:$L,2,FALSE),"")),"")</f>
        <v/>
      </c>
      <c r="AS1029" s="6" t="str">
        <f>_xlfn.IFNA(IF(IF($AK1029=AS$5,VLOOKUP(AN1029,buff!$K:$L,2,FALSE),"")=0,"",IF($AK1029=AS$5,VLOOKUP(AN1029,buff!$K:$L,2,FALSE),"")),"")</f>
        <v/>
      </c>
      <c r="AT1029" s="6" t="str">
        <f>_xlfn.IFNA(IF(IF($AK1029=AT$5,VLOOKUP(AO1029,buff!$K:$L,2,FALSE),"")=0,"",IF($AK1029=AT$5,VLOOKUP(AO1029,buff!$K:$L,2,FALSE),"")),"")</f>
        <v/>
      </c>
      <c r="AU1029" s="6" t="str">
        <f>_xlfn.IFNA(IF(IF($AK1029=AU$5,VLOOKUP(AP1029,buff!$K:$L,2,FALSE),"")=0,"",IF($AK1029=AU$5,VLOOKUP(AP1029,buff!$K:$L,2,FALSE),"")),"")</f>
        <v/>
      </c>
      <c r="AV1029" s="6" t="str">
        <f>_xlfn.IFNA(IF(IF($AK1029=AV$5,VLOOKUP(AL1029,buff!$K:$L,2,FALSE),"")=0,"",IF($AK1029=AV$5,VLOOKUP(AL1029,buff!$K:$L,2,FALSE),"")),"")</f>
        <v/>
      </c>
      <c r="AW1029" s="6" t="str">
        <f>_xlfn.IFNA(IF(IF($AK1029=AW$5,VLOOKUP(AM1029,buff!$K:$L,2,FALSE),"")=0,"",IF($AK1029=AW$5,VLOOKUP(AM1029,buff!$K:$L,2,FALSE),"")),"")</f>
        <v/>
      </c>
      <c r="AX1029" s="6" t="str">
        <f>_xlfn.IFNA(IF(IF($AK1029=AX$5,VLOOKUP(AN1029,buff!$K:$L,2,FALSE),"")=0,"",IF($AK1029=AX$5,VLOOKUP(AN1029,buff!$K:$L,2,FALSE),"")),"")</f>
        <v/>
      </c>
      <c r="AY1029" s="6" t="str">
        <f>_xlfn.IFNA(IF(IF($AK1029=AY$5,VLOOKUP(AO1029,buff!$K:$L,2,FALSE),"")=0,"",IF($AK1029=AY$5,VLOOKUP(AO1029,buff!$K:$L,2,FALSE),"")),"")</f>
        <v/>
      </c>
      <c r="AZ1029" s="6" t="str">
        <f>_xlfn.IFNA(IF(IF($AK1029=AZ$5,VLOOKUP(AP1029,buff!$K:$L,2,FALSE),"")=0,"",IF($AK1029=AZ$5,VLOOKUP(AP1029,buff!$K:$L,2,FALSE),"")),"")</f>
        <v/>
      </c>
      <c r="BA1029" s="6" t="e">
        <f>VLOOKUP(AL1029,buff!$K:$P,6,FALSE)</f>
        <v>#N/A</v>
      </c>
      <c r="BB1029" s="6" t="e">
        <f>VLOOKUP(AM1029,buff!$K:$P,6,FALSE)</f>
        <v>#N/A</v>
      </c>
      <c r="BC1029" s="6" t="e">
        <f>VLOOKUP(AN1029,buff!$K:$P,6,FALSE)</f>
        <v>#N/A</v>
      </c>
      <c r="BD1029">
        <f t="shared" si="264"/>
        <v>0</v>
      </c>
      <c r="BE1029">
        <f t="shared" si="265"/>
        <v>0</v>
      </c>
      <c r="BF1029" s="22">
        <f t="shared" si="266"/>
        <v>101801</v>
      </c>
    </row>
    <row r="1030" spans="1:58" x14ac:dyDescent="0.15">
      <c r="A1030" t="str">
        <f t="shared" si="268"/>
        <v>霍尔主动技能1等级4</v>
      </c>
      <c r="B1030" s="8">
        <f t="shared" si="269"/>
        <v>10180104</v>
      </c>
      <c r="C1030" s="8" t="str">
        <f>VLOOKUP(G1030,角色!A:B,2,FALSE)</f>
        <v>霍尔</v>
      </c>
      <c r="D1030" s="8" t="str">
        <f t="shared" si="270"/>
        <v>主动技能1</v>
      </c>
      <c r="E1030" s="8">
        <f t="shared" si="263"/>
        <v>4</v>
      </c>
      <c r="F1030" s="8">
        <f t="shared" si="271"/>
        <v>1</v>
      </c>
      <c r="G1030" s="8">
        <f t="shared" si="272"/>
        <v>18</v>
      </c>
      <c r="H1030" s="4" t="s">
        <v>955</v>
      </c>
      <c r="I1030" s="20" t="str">
        <f t="shared" si="278"/>
        <v>对敌方单体攻击，造成100%攻击力（+249）点伤害。</v>
      </c>
      <c r="J1030" s="20" t="s">
        <v>277</v>
      </c>
      <c r="K1030" s="21" t="s">
        <v>102</v>
      </c>
      <c r="L1030" s="20" t="s">
        <v>106</v>
      </c>
      <c r="M1030" s="4"/>
      <c r="N1030" s="4">
        <v>100</v>
      </c>
      <c r="O1030" s="20">
        <f>VLOOKUP(L1030,对应表!BK:BL,2,FALSE)</f>
        <v>0</v>
      </c>
      <c r="P1030" s="25" t="str">
        <f>_xlfn.IFNA(VLOOKUP(G1030,角色!V:AE,主动技能!F1030+1,FALSE),"")</f>
        <v>|||</v>
      </c>
      <c r="Q1030" s="25">
        <f>(VLOOKUP(G1030,角色!V:AE,主动技能!F1030+4,FALSE))</f>
        <v>1</v>
      </c>
      <c r="R1030" s="25">
        <v>0</v>
      </c>
      <c r="S1030" s="25">
        <v>0</v>
      </c>
      <c r="T1030" s="6" t="str">
        <f t="shared" si="273"/>
        <v/>
      </c>
      <c r="U1030" s="6" t="str">
        <f t="shared" si="274"/>
        <v/>
      </c>
      <c r="V1030" s="19" t="str">
        <f>VLOOKUP(G1030,角色!AW:BC,主动技能!F1030+1,FALSE)</f>
        <v>skill_01</v>
      </c>
      <c r="Y1030">
        <f t="shared" si="277"/>
        <v>0</v>
      </c>
      <c r="Z1030" s="19">
        <f>IF(VLOOKUP(C1030,角色!CC:CI,主动技能!F1030*2,FALSE)=0,"",VLOOKUP(C1030,角色!CC:CI,主动技能!F1030*2,FALSE))</f>
        <v>100</v>
      </c>
      <c r="AA1030" s="19">
        <f>IF(VLOOKUP(C1030,角色!CC:CI,主动技能!F1030*2+1,FALSE)=0,0,VLOOKUP(C1030,角色!CC:CI,主动技能!F1030*2+1,FALSE))</f>
        <v>10</v>
      </c>
      <c r="AB1030" s="19">
        <f>IF(INT(VLOOKUP(E1030,角色属性概况!I:M,3,FALSE)*AA1030/100)=0,"",(INT(VLOOKUP(E1030,角色属性概况!I:M,3,FALSE)*AA1030/100)))</f>
        <v>249</v>
      </c>
      <c r="AE1030" s="25">
        <f>(VLOOKUP(G1030,角色!V:AE,主动技能!F1030+7,FALSE))</f>
        <v>1</v>
      </c>
      <c r="AF1030" s="19">
        <f>VLOOKUP(F1030,对应表!AY:BA,3,FALSE)</f>
        <v>0</v>
      </c>
      <c r="AG1030" s="19">
        <f>VLOOKUP(F1030,对应表!AY:BA,2,FALSE)</f>
        <v>0</v>
      </c>
      <c r="AH1030" s="25" t="str">
        <f>VLOOKUP(F1030,特效对应!F:G,2,FALSE)</f>
        <v>attack</v>
      </c>
      <c r="AJ1030">
        <f t="shared" si="275"/>
        <v>4</v>
      </c>
      <c r="AQ1030" s="6" t="str">
        <f>_xlfn.IFNA(IF(IF($AK1030=AQ$5,VLOOKUP(AL1030,buff!$K:$L,2,FALSE),"")=0,"",IF($AK1030=AQ$5,VLOOKUP(AL1030,buff!$K:$L,2,FALSE),"")),"")</f>
        <v/>
      </c>
      <c r="AR1030" s="6" t="str">
        <f>_xlfn.IFNA(IF(IF($AK1030=AR$5,VLOOKUP(AM1030,buff!$K:$L,2,FALSE),"")=0,"",IF($AK1030=AR$5,VLOOKUP(AM1030,buff!$K:$L,2,FALSE),"")),"")</f>
        <v/>
      </c>
      <c r="AS1030" s="6" t="str">
        <f>_xlfn.IFNA(IF(IF($AK1030=AS$5,VLOOKUP(AN1030,buff!$K:$L,2,FALSE),"")=0,"",IF($AK1030=AS$5,VLOOKUP(AN1030,buff!$K:$L,2,FALSE),"")),"")</f>
        <v/>
      </c>
      <c r="AT1030" s="6" t="str">
        <f>_xlfn.IFNA(IF(IF($AK1030=AT$5,VLOOKUP(AO1030,buff!$K:$L,2,FALSE),"")=0,"",IF($AK1030=AT$5,VLOOKUP(AO1030,buff!$K:$L,2,FALSE),"")),"")</f>
        <v/>
      </c>
      <c r="AU1030" s="6" t="str">
        <f>_xlfn.IFNA(IF(IF($AK1030=AU$5,VLOOKUP(AP1030,buff!$K:$L,2,FALSE),"")=0,"",IF($AK1030=AU$5,VLOOKUP(AP1030,buff!$K:$L,2,FALSE),"")),"")</f>
        <v/>
      </c>
      <c r="AV1030" s="6" t="str">
        <f>_xlfn.IFNA(IF(IF($AK1030=AV$5,VLOOKUP(AL1030,buff!$K:$L,2,FALSE),"")=0,"",IF($AK1030=AV$5,VLOOKUP(AL1030,buff!$K:$L,2,FALSE),"")),"")</f>
        <v/>
      </c>
      <c r="AW1030" s="6" t="str">
        <f>_xlfn.IFNA(IF(IF($AK1030=AW$5,VLOOKUP(AM1030,buff!$K:$L,2,FALSE),"")=0,"",IF($AK1030=AW$5,VLOOKUP(AM1030,buff!$K:$L,2,FALSE),"")),"")</f>
        <v/>
      </c>
      <c r="AX1030" s="6" t="str">
        <f>_xlfn.IFNA(IF(IF($AK1030=AX$5,VLOOKUP(AN1030,buff!$K:$L,2,FALSE),"")=0,"",IF($AK1030=AX$5,VLOOKUP(AN1030,buff!$K:$L,2,FALSE),"")),"")</f>
        <v/>
      </c>
      <c r="AY1030" s="6" t="str">
        <f>_xlfn.IFNA(IF(IF($AK1030=AY$5,VLOOKUP(AO1030,buff!$K:$L,2,FALSE),"")=0,"",IF($AK1030=AY$5,VLOOKUP(AO1030,buff!$K:$L,2,FALSE),"")),"")</f>
        <v/>
      </c>
      <c r="AZ1030" s="6" t="str">
        <f>_xlfn.IFNA(IF(IF($AK1030=AZ$5,VLOOKUP(AP1030,buff!$K:$L,2,FALSE),"")=0,"",IF($AK1030=AZ$5,VLOOKUP(AP1030,buff!$K:$L,2,FALSE),"")),"")</f>
        <v/>
      </c>
      <c r="BA1030" s="6" t="e">
        <f>VLOOKUP(AL1030,buff!$K:$P,6,FALSE)</f>
        <v>#N/A</v>
      </c>
      <c r="BB1030" s="6" t="e">
        <f>VLOOKUP(AM1030,buff!$K:$P,6,FALSE)</f>
        <v>#N/A</v>
      </c>
      <c r="BC1030" s="6" t="e">
        <f>VLOOKUP(AN1030,buff!$K:$P,6,FALSE)</f>
        <v>#N/A</v>
      </c>
      <c r="BD1030">
        <f t="shared" si="264"/>
        <v>0</v>
      </c>
      <c r="BE1030">
        <f t="shared" si="265"/>
        <v>0</v>
      </c>
      <c r="BF1030" s="22">
        <f t="shared" si="266"/>
        <v>101801</v>
      </c>
    </row>
    <row r="1031" spans="1:58" x14ac:dyDescent="0.15">
      <c r="A1031" t="str">
        <f t="shared" si="268"/>
        <v>霍尔主动技能1等级5</v>
      </c>
      <c r="B1031" s="8">
        <f t="shared" si="269"/>
        <v>10180105</v>
      </c>
      <c r="C1031" s="8" t="str">
        <f>VLOOKUP(G1031,角色!A:B,2,FALSE)</f>
        <v>霍尔</v>
      </c>
      <c r="D1031" s="8" t="str">
        <f t="shared" si="270"/>
        <v>主动技能1</v>
      </c>
      <c r="E1031" s="8">
        <f t="shared" si="263"/>
        <v>5</v>
      </c>
      <c r="F1031" s="8">
        <f t="shared" si="271"/>
        <v>1</v>
      </c>
      <c r="G1031" s="8">
        <f t="shared" si="272"/>
        <v>18</v>
      </c>
      <c r="H1031" s="4" t="s">
        <v>955</v>
      </c>
      <c r="I1031" s="20" t="str">
        <f t="shared" si="278"/>
        <v>对敌方单体攻击，造成100%攻击力（+373）点伤害。</v>
      </c>
      <c r="J1031" s="20" t="s">
        <v>277</v>
      </c>
      <c r="K1031" s="21" t="s">
        <v>102</v>
      </c>
      <c r="L1031" s="20" t="s">
        <v>106</v>
      </c>
      <c r="M1031" s="4"/>
      <c r="N1031" s="4">
        <v>100</v>
      </c>
      <c r="O1031" s="20">
        <f>VLOOKUP(L1031,对应表!BK:BL,2,FALSE)</f>
        <v>0</v>
      </c>
      <c r="P1031" s="25" t="str">
        <f>_xlfn.IFNA(VLOOKUP(G1031,角色!V:AE,主动技能!F1031+1,FALSE),"")</f>
        <v>|||</v>
      </c>
      <c r="Q1031" s="25">
        <f>(VLOOKUP(G1031,角色!V:AE,主动技能!F1031+4,FALSE))</f>
        <v>1</v>
      </c>
      <c r="R1031" s="25">
        <v>0</v>
      </c>
      <c r="S1031" s="25">
        <v>0</v>
      </c>
      <c r="T1031" s="6" t="str">
        <f t="shared" si="273"/>
        <v/>
      </c>
      <c r="U1031" s="6" t="str">
        <f t="shared" si="274"/>
        <v/>
      </c>
      <c r="V1031" s="19" t="str">
        <f>VLOOKUP(G1031,角色!AW:BC,主动技能!F1031+1,FALSE)</f>
        <v>skill_01</v>
      </c>
      <c r="Y1031">
        <f t="shared" si="277"/>
        <v>0</v>
      </c>
      <c r="Z1031" s="19">
        <f>IF(VLOOKUP(C1031,角色!CC:CI,主动技能!F1031*2,FALSE)=0,"",VLOOKUP(C1031,角色!CC:CI,主动技能!F1031*2,FALSE))</f>
        <v>100</v>
      </c>
      <c r="AA1031" s="19">
        <f>IF(VLOOKUP(C1031,角色!CC:CI,主动技能!F1031*2+1,FALSE)=0,0,VLOOKUP(C1031,角色!CC:CI,主动技能!F1031*2+1,FALSE))</f>
        <v>10</v>
      </c>
      <c r="AB1031" s="19">
        <f>IF(INT(VLOOKUP(E1031,角色属性概况!I:M,3,FALSE)*AA1031/100)=0,"",(INT(VLOOKUP(E1031,角色属性概况!I:M,3,FALSE)*AA1031/100)))</f>
        <v>373</v>
      </c>
      <c r="AE1031" s="25">
        <f>(VLOOKUP(G1031,角色!V:AE,主动技能!F1031+7,FALSE))</f>
        <v>1</v>
      </c>
      <c r="AF1031" s="19">
        <f>VLOOKUP(F1031,对应表!AY:BA,3,FALSE)</f>
        <v>0</v>
      </c>
      <c r="AG1031" s="19">
        <f>VLOOKUP(F1031,对应表!AY:BA,2,FALSE)</f>
        <v>0</v>
      </c>
      <c r="AH1031" s="25" t="str">
        <f>VLOOKUP(F1031,特效对应!F:G,2,FALSE)</f>
        <v>attack</v>
      </c>
      <c r="AJ1031">
        <f t="shared" si="275"/>
        <v>5</v>
      </c>
      <c r="AQ1031" s="6" t="str">
        <f>_xlfn.IFNA(IF(IF($AK1031=AQ$5,VLOOKUP(AL1031,buff!$K:$L,2,FALSE),"")=0,"",IF($AK1031=AQ$5,VLOOKUP(AL1031,buff!$K:$L,2,FALSE),"")),"")</f>
        <v/>
      </c>
      <c r="AR1031" s="6" t="str">
        <f>_xlfn.IFNA(IF(IF($AK1031=AR$5,VLOOKUP(AM1031,buff!$K:$L,2,FALSE),"")=0,"",IF($AK1031=AR$5,VLOOKUP(AM1031,buff!$K:$L,2,FALSE),"")),"")</f>
        <v/>
      </c>
      <c r="AS1031" s="6" t="str">
        <f>_xlfn.IFNA(IF(IF($AK1031=AS$5,VLOOKUP(AN1031,buff!$K:$L,2,FALSE),"")=0,"",IF($AK1031=AS$5,VLOOKUP(AN1031,buff!$K:$L,2,FALSE),"")),"")</f>
        <v/>
      </c>
      <c r="AT1031" s="6" t="str">
        <f>_xlfn.IFNA(IF(IF($AK1031=AT$5,VLOOKUP(AO1031,buff!$K:$L,2,FALSE),"")=0,"",IF($AK1031=AT$5,VLOOKUP(AO1031,buff!$K:$L,2,FALSE),"")),"")</f>
        <v/>
      </c>
      <c r="AU1031" s="6" t="str">
        <f>_xlfn.IFNA(IF(IF($AK1031=AU$5,VLOOKUP(AP1031,buff!$K:$L,2,FALSE),"")=0,"",IF($AK1031=AU$5,VLOOKUP(AP1031,buff!$K:$L,2,FALSE),"")),"")</f>
        <v/>
      </c>
      <c r="AV1031" s="6" t="str">
        <f>_xlfn.IFNA(IF(IF($AK1031=AV$5,VLOOKUP(AL1031,buff!$K:$L,2,FALSE),"")=0,"",IF($AK1031=AV$5,VLOOKUP(AL1031,buff!$K:$L,2,FALSE),"")),"")</f>
        <v/>
      </c>
      <c r="AW1031" s="6" t="str">
        <f>_xlfn.IFNA(IF(IF($AK1031=AW$5,VLOOKUP(AM1031,buff!$K:$L,2,FALSE),"")=0,"",IF($AK1031=AW$5,VLOOKUP(AM1031,buff!$K:$L,2,FALSE),"")),"")</f>
        <v/>
      </c>
      <c r="AX1031" s="6" t="str">
        <f>_xlfn.IFNA(IF(IF($AK1031=AX$5,VLOOKUP(AN1031,buff!$K:$L,2,FALSE),"")=0,"",IF($AK1031=AX$5,VLOOKUP(AN1031,buff!$K:$L,2,FALSE),"")),"")</f>
        <v/>
      </c>
      <c r="AY1031" s="6" t="str">
        <f>_xlfn.IFNA(IF(IF($AK1031=AY$5,VLOOKUP(AO1031,buff!$K:$L,2,FALSE),"")=0,"",IF($AK1031=AY$5,VLOOKUP(AO1031,buff!$K:$L,2,FALSE),"")),"")</f>
        <v/>
      </c>
      <c r="AZ1031" s="6" t="str">
        <f>_xlfn.IFNA(IF(IF($AK1031=AZ$5,VLOOKUP(AP1031,buff!$K:$L,2,FALSE),"")=0,"",IF($AK1031=AZ$5,VLOOKUP(AP1031,buff!$K:$L,2,FALSE),"")),"")</f>
        <v/>
      </c>
      <c r="BA1031" s="6" t="e">
        <f>VLOOKUP(AL1031,buff!$K:$P,6,FALSE)</f>
        <v>#N/A</v>
      </c>
      <c r="BB1031" s="6" t="e">
        <f>VLOOKUP(AM1031,buff!$K:$P,6,FALSE)</f>
        <v>#N/A</v>
      </c>
      <c r="BC1031" s="6" t="e">
        <f>VLOOKUP(AN1031,buff!$K:$P,6,FALSE)</f>
        <v>#N/A</v>
      </c>
      <c r="BD1031">
        <f t="shared" si="264"/>
        <v>0</v>
      </c>
      <c r="BE1031">
        <f t="shared" si="265"/>
        <v>0</v>
      </c>
      <c r="BF1031" s="22">
        <f t="shared" si="266"/>
        <v>101801</v>
      </c>
    </row>
    <row r="1032" spans="1:58" x14ac:dyDescent="0.15">
      <c r="A1032" t="str">
        <f t="shared" si="268"/>
        <v>霍尔主动技能1等级6</v>
      </c>
      <c r="B1032" s="8">
        <f t="shared" si="269"/>
        <v>10180106</v>
      </c>
      <c r="C1032" s="8" t="str">
        <f>VLOOKUP(G1032,角色!A:B,2,FALSE)</f>
        <v>霍尔</v>
      </c>
      <c r="D1032" s="8" t="str">
        <f t="shared" si="270"/>
        <v>主动技能1</v>
      </c>
      <c r="E1032" s="8">
        <f t="shared" ref="E1032:E1095" si="279">IF(E1031=E$5,1,E1031+1)</f>
        <v>6</v>
      </c>
      <c r="F1032" s="8">
        <f t="shared" si="271"/>
        <v>1</v>
      </c>
      <c r="G1032" s="8">
        <f t="shared" si="272"/>
        <v>18</v>
      </c>
      <c r="H1032" s="4" t="s">
        <v>955</v>
      </c>
      <c r="I1032" s="20" t="str">
        <f t="shared" si="278"/>
        <v>对敌方单体攻击，造成100%攻击力（+549）点伤害。</v>
      </c>
      <c r="J1032" s="20" t="s">
        <v>277</v>
      </c>
      <c r="K1032" s="21" t="s">
        <v>102</v>
      </c>
      <c r="L1032" s="20" t="s">
        <v>106</v>
      </c>
      <c r="M1032" s="4"/>
      <c r="N1032" s="4">
        <v>100</v>
      </c>
      <c r="O1032" s="20">
        <f>VLOOKUP(L1032,对应表!BK:BL,2,FALSE)</f>
        <v>0</v>
      </c>
      <c r="P1032" s="25" t="str">
        <f>_xlfn.IFNA(VLOOKUP(G1032,角色!V:AE,主动技能!F1032+1,FALSE),"")</f>
        <v>|||</v>
      </c>
      <c r="Q1032" s="25">
        <f>(VLOOKUP(G1032,角色!V:AE,主动技能!F1032+4,FALSE))</f>
        <v>1</v>
      </c>
      <c r="R1032" s="25">
        <v>0</v>
      </c>
      <c r="S1032" s="25">
        <v>0</v>
      </c>
      <c r="T1032" s="6" t="str">
        <f t="shared" si="273"/>
        <v/>
      </c>
      <c r="U1032" s="6" t="str">
        <f t="shared" si="274"/>
        <v/>
      </c>
      <c r="V1032" s="19" t="str">
        <f>VLOOKUP(G1032,角色!AW:BC,主动技能!F1032+1,FALSE)</f>
        <v>skill_01</v>
      </c>
      <c r="Y1032">
        <f t="shared" si="277"/>
        <v>0</v>
      </c>
      <c r="Z1032" s="19">
        <f>IF(VLOOKUP(C1032,角色!CC:CI,主动技能!F1032*2,FALSE)=0,"",VLOOKUP(C1032,角色!CC:CI,主动技能!F1032*2,FALSE))</f>
        <v>100</v>
      </c>
      <c r="AA1032" s="19">
        <f>IF(VLOOKUP(C1032,角色!CC:CI,主动技能!F1032*2+1,FALSE)=0,0,VLOOKUP(C1032,角色!CC:CI,主动技能!F1032*2+1,FALSE))</f>
        <v>10</v>
      </c>
      <c r="AB1032" s="19">
        <f>IF(INT(VLOOKUP(E1032,角色属性概况!I:M,3,FALSE)*AA1032/100)=0,"",(INT(VLOOKUP(E1032,角色属性概况!I:M,3,FALSE)*AA1032/100)))</f>
        <v>549</v>
      </c>
      <c r="AE1032" s="25">
        <f>(VLOOKUP(G1032,角色!V:AE,主动技能!F1032+7,FALSE))</f>
        <v>1</v>
      </c>
      <c r="AF1032" s="19">
        <f>VLOOKUP(F1032,对应表!AY:BA,3,FALSE)</f>
        <v>0</v>
      </c>
      <c r="AG1032" s="19">
        <f>VLOOKUP(F1032,对应表!AY:BA,2,FALSE)</f>
        <v>0</v>
      </c>
      <c r="AH1032" s="25" t="str">
        <f>VLOOKUP(F1032,特效对应!F:G,2,FALSE)</f>
        <v>attack</v>
      </c>
      <c r="AJ1032">
        <f t="shared" si="275"/>
        <v>6</v>
      </c>
      <c r="AQ1032" s="6" t="str">
        <f>_xlfn.IFNA(IF(IF($AK1032=AQ$5,VLOOKUP(AL1032,buff!$K:$L,2,FALSE),"")=0,"",IF($AK1032=AQ$5,VLOOKUP(AL1032,buff!$K:$L,2,FALSE),"")),"")</f>
        <v/>
      </c>
      <c r="AR1032" s="6" t="str">
        <f>_xlfn.IFNA(IF(IF($AK1032=AR$5,VLOOKUP(AM1032,buff!$K:$L,2,FALSE),"")=0,"",IF($AK1032=AR$5,VLOOKUP(AM1032,buff!$K:$L,2,FALSE),"")),"")</f>
        <v/>
      </c>
      <c r="AS1032" s="6" t="str">
        <f>_xlfn.IFNA(IF(IF($AK1032=AS$5,VLOOKUP(AN1032,buff!$K:$L,2,FALSE),"")=0,"",IF($AK1032=AS$5,VLOOKUP(AN1032,buff!$K:$L,2,FALSE),"")),"")</f>
        <v/>
      </c>
      <c r="AT1032" s="6" t="str">
        <f>_xlfn.IFNA(IF(IF($AK1032=AT$5,VLOOKUP(AO1032,buff!$K:$L,2,FALSE),"")=0,"",IF($AK1032=AT$5,VLOOKUP(AO1032,buff!$K:$L,2,FALSE),"")),"")</f>
        <v/>
      </c>
      <c r="AU1032" s="6" t="str">
        <f>_xlfn.IFNA(IF(IF($AK1032=AU$5,VLOOKUP(AP1032,buff!$K:$L,2,FALSE),"")=0,"",IF($AK1032=AU$5,VLOOKUP(AP1032,buff!$K:$L,2,FALSE),"")),"")</f>
        <v/>
      </c>
      <c r="AV1032" s="6" t="str">
        <f>_xlfn.IFNA(IF(IF($AK1032=AV$5,VLOOKUP(AL1032,buff!$K:$L,2,FALSE),"")=0,"",IF($AK1032=AV$5,VLOOKUP(AL1032,buff!$K:$L,2,FALSE),"")),"")</f>
        <v/>
      </c>
      <c r="AW1032" s="6" t="str">
        <f>_xlfn.IFNA(IF(IF($AK1032=AW$5,VLOOKUP(AM1032,buff!$K:$L,2,FALSE),"")=0,"",IF($AK1032=AW$5,VLOOKUP(AM1032,buff!$K:$L,2,FALSE),"")),"")</f>
        <v/>
      </c>
      <c r="AX1032" s="6" t="str">
        <f>_xlfn.IFNA(IF(IF($AK1032=AX$5,VLOOKUP(AN1032,buff!$K:$L,2,FALSE),"")=0,"",IF($AK1032=AX$5,VLOOKUP(AN1032,buff!$K:$L,2,FALSE),"")),"")</f>
        <v/>
      </c>
      <c r="AY1032" s="6" t="str">
        <f>_xlfn.IFNA(IF(IF($AK1032=AY$5,VLOOKUP(AO1032,buff!$K:$L,2,FALSE),"")=0,"",IF($AK1032=AY$5,VLOOKUP(AO1032,buff!$K:$L,2,FALSE),"")),"")</f>
        <v/>
      </c>
      <c r="AZ1032" s="6" t="str">
        <f>_xlfn.IFNA(IF(IF($AK1032=AZ$5,VLOOKUP(AP1032,buff!$K:$L,2,FALSE),"")=0,"",IF($AK1032=AZ$5,VLOOKUP(AP1032,buff!$K:$L,2,FALSE),"")),"")</f>
        <v/>
      </c>
      <c r="BA1032" s="6" t="e">
        <f>VLOOKUP(AL1032,buff!$K:$P,6,FALSE)</f>
        <v>#N/A</v>
      </c>
      <c r="BB1032" s="6" t="e">
        <f>VLOOKUP(AM1032,buff!$K:$P,6,FALSE)</f>
        <v>#N/A</v>
      </c>
      <c r="BC1032" s="6" t="e">
        <f>VLOOKUP(AN1032,buff!$K:$P,6,FALSE)</f>
        <v>#N/A</v>
      </c>
      <c r="BD1032">
        <f t="shared" ref="BD1032:BD1095" si="280">IF(F1032=1,0,IF(F1032=2,2,3))</f>
        <v>0</v>
      </c>
      <c r="BE1032">
        <f t="shared" ref="BE1032:BE1095" si="281">IF(F1032=1,0,IF(F1032=2,1,2))</f>
        <v>0</v>
      </c>
      <c r="BF1032" s="22">
        <f t="shared" ref="BF1032:BF1095" si="282">1*100000+G1032*100+F1032</f>
        <v>101801</v>
      </c>
    </row>
    <row r="1033" spans="1:58" x14ac:dyDescent="0.15">
      <c r="A1033" t="str">
        <f t="shared" si="268"/>
        <v>霍尔主动技能1等级7</v>
      </c>
      <c r="B1033" s="8">
        <f t="shared" si="269"/>
        <v>10180107</v>
      </c>
      <c r="C1033" s="8" t="str">
        <f>VLOOKUP(G1033,角色!A:B,2,FALSE)</f>
        <v>霍尔</v>
      </c>
      <c r="D1033" s="8" t="str">
        <f t="shared" si="270"/>
        <v>主动技能1</v>
      </c>
      <c r="E1033" s="8">
        <f t="shared" si="279"/>
        <v>7</v>
      </c>
      <c r="F1033" s="8">
        <f t="shared" si="271"/>
        <v>1</v>
      </c>
      <c r="G1033" s="8">
        <f t="shared" si="272"/>
        <v>18</v>
      </c>
      <c r="H1033" s="4" t="s">
        <v>955</v>
      </c>
      <c r="I1033" s="20" t="str">
        <f t="shared" si="278"/>
        <v>对敌方单体攻击，造成100%攻击力（+797）点伤害。</v>
      </c>
      <c r="J1033" s="20" t="s">
        <v>277</v>
      </c>
      <c r="K1033" s="21" t="s">
        <v>102</v>
      </c>
      <c r="L1033" s="20" t="s">
        <v>106</v>
      </c>
      <c r="M1033" s="4"/>
      <c r="N1033" s="4">
        <v>100</v>
      </c>
      <c r="O1033" s="20">
        <f>VLOOKUP(L1033,对应表!BK:BL,2,FALSE)</f>
        <v>0</v>
      </c>
      <c r="P1033" s="25" t="str">
        <f>_xlfn.IFNA(VLOOKUP(G1033,角色!V:AE,主动技能!F1033+1,FALSE),"")</f>
        <v>|||</v>
      </c>
      <c r="Q1033" s="25">
        <f>(VLOOKUP(G1033,角色!V:AE,主动技能!F1033+4,FALSE))</f>
        <v>1</v>
      </c>
      <c r="R1033" s="25">
        <v>0</v>
      </c>
      <c r="S1033" s="25">
        <v>0</v>
      </c>
      <c r="T1033" s="6" t="str">
        <f t="shared" si="273"/>
        <v/>
      </c>
      <c r="U1033" s="6" t="str">
        <f t="shared" si="274"/>
        <v/>
      </c>
      <c r="V1033" s="19" t="str">
        <f>VLOOKUP(G1033,角色!AW:BC,主动技能!F1033+1,FALSE)</f>
        <v>skill_01</v>
      </c>
      <c r="Y1033">
        <f t="shared" si="277"/>
        <v>0</v>
      </c>
      <c r="Z1033" s="19">
        <f>IF(VLOOKUP(C1033,角色!CC:CI,主动技能!F1033*2,FALSE)=0,"",VLOOKUP(C1033,角色!CC:CI,主动技能!F1033*2,FALSE))</f>
        <v>100</v>
      </c>
      <c r="AA1033" s="19">
        <f>IF(VLOOKUP(C1033,角色!CC:CI,主动技能!F1033*2+1,FALSE)=0,0,VLOOKUP(C1033,角色!CC:CI,主动技能!F1033*2+1,FALSE))</f>
        <v>10</v>
      </c>
      <c r="AB1033" s="19">
        <f>IF(INT(VLOOKUP(E1033,角色属性概况!I:M,3,FALSE)*AA1033/100)=0,"",(INT(VLOOKUP(E1033,角色属性概况!I:M,3,FALSE)*AA1033/100)))</f>
        <v>797</v>
      </c>
      <c r="AE1033" s="25">
        <f>(VLOOKUP(G1033,角色!V:AE,主动技能!F1033+7,FALSE))</f>
        <v>1</v>
      </c>
      <c r="AF1033" s="19">
        <f>VLOOKUP(F1033,对应表!AY:BA,3,FALSE)</f>
        <v>0</v>
      </c>
      <c r="AG1033" s="19">
        <f>VLOOKUP(F1033,对应表!AY:BA,2,FALSE)</f>
        <v>0</v>
      </c>
      <c r="AH1033" s="25" t="str">
        <f>VLOOKUP(F1033,特效对应!F:G,2,FALSE)</f>
        <v>attack</v>
      </c>
      <c r="AJ1033">
        <f t="shared" si="275"/>
        <v>7</v>
      </c>
      <c r="AQ1033" s="6" t="str">
        <f>_xlfn.IFNA(IF(IF($AK1033=AQ$5,VLOOKUP(AL1033,buff!$K:$L,2,FALSE),"")=0,"",IF($AK1033=AQ$5,VLOOKUP(AL1033,buff!$K:$L,2,FALSE),"")),"")</f>
        <v/>
      </c>
      <c r="AR1033" s="6" t="str">
        <f>_xlfn.IFNA(IF(IF($AK1033=AR$5,VLOOKUP(AM1033,buff!$K:$L,2,FALSE),"")=0,"",IF($AK1033=AR$5,VLOOKUP(AM1033,buff!$K:$L,2,FALSE),"")),"")</f>
        <v/>
      </c>
      <c r="AS1033" s="6" t="str">
        <f>_xlfn.IFNA(IF(IF($AK1033=AS$5,VLOOKUP(AN1033,buff!$K:$L,2,FALSE),"")=0,"",IF($AK1033=AS$5,VLOOKUP(AN1033,buff!$K:$L,2,FALSE),"")),"")</f>
        <v/>
      </c>
      <c r="AT1033" s="6" t="str">
        <f>_xlfn.IFNA(IF(IF($AK1033=AT$5,VLOOKUP(AO1033,buff!$K:$L,2,FALSE),"")=0,"",IF($AK1033=AT$5,VLOOKUP(AO1033,buff!$K:$L,2,FALSE),"")),"")</f>
        <v/>
      </c>
      <c r="AU1033" s="6" t="str">
        <f>_xlfn.IFNA(IF(IF($AK1033=AU$5,VLOOKUP(AP1033,buff!$K:$L,2,FALSE),"")=0,"",IF($AK1033=AU$5,VLOOKUP(AP1033,buff!$K:$L,2,FALSE),"")),"")</f>
        <v/>
      </c>
      <c r="AV1033" s="6" t="str">
        <f>_xlfn.IFNA(IF(IF($AK1033=AV$5,VLOOKUP(AL1033,buff!$K:$L,2,FALSE),"")=0,"",IF($AK1033=AV$5,VLOOKUP(AL1033,buff!$K:$L,2,FALSE),"")),"")</f>
        <v/>
      </c>
      <c r="AW1033" s="6" t="str">
        <f>_xlfn.IFNA(IF(IF($AK1033=AW$5,VLOOKUP(AM1033,buff!$K:$L,2,FALSE),"")=0,"",IF($AK1033=AW$5,VLOOKUP(AM1033,buff!$K:$L,2,FALSE),"")),"")</f>
        <v/>
      </c>
      <c r="AX1033" s="6" t="str">
        <f>_xlfn.IFNA(IF(IF($AK1033=AX$5,VLOOKUP(AN1033,buff!$K:$L,2,FALSE),"")=0,"",IF($AK1033=AX$5,VLOOKUP(AN1033,buff!$K:$L,2,FALSE),"")),"")</f>
        <v/>
      </c>
      <c r="AY1033" s="6" t="str">
        <f>_xlfn.IFNA(IF(IF($AK1033=AY$5,VLOOKUP(AO1033,buff!$K:$L,2,FALSE),"")=0,"",IF($AK1033=AY$5,VLOOKUP(AO1033,buff!$K:$L,2,FALSE),"")),"")</f>
        <v/>
      </c>
      <c r="AZ1033" s="6" t="str">
        <f>_xlfn.IFNA(IF(IF($AK1033=AZ$5,VLOOKUP(AP1033,buff!$K:$L,2,FALSE),"")=0,"",IF($AK1033=AZ$5,VLOOKUP(AP1033,buff!$K:$L,2,FALSE),"")),"")</f>
        <v/>
      </c>
      <c r="BA1033" s="6" t="e">
        <f>VLOOKUP(AL1033,buff!$K:$P,6,FALSE)</f>
        <v>#N/A</v>
      </c>
      <c r="BB1033" s="6" t="e">
        <f>VLOOKUP(AM1033,buff!$K:$P,6,FALSE)</f>
        <v>#N/A</v>
      </c>
      <c r="BC1033" s="6" t="e">
        <f>VLOOKUP(AN1033,buff!$K:$P,6,FALSE)</f>
        <v>#N/A</v>
      </c>
      <c r="BD1033">
        <f t="shared" si="280"/>
        <v>0</v>
      </c>
      <c r="BE1033">
        <f t="shared" si="281"/>
        <v>0</v>
      </c>
      <c r="BF1033" s="22">
        <f t="shared" si="282"/>
        <v>101801</v>
      </c>
    </row>
    <row r="1034" spans="1:58" x14ac:dyDescent="0.15">
      <c r="A1034" t="str">
        <f t="shared" si="268"/>
        <v>霍尔主动技能1等级8</v>
      </c>
      <c r="B1034" s="8">
        <f t="shared" si="269"/>
        <v>10180108</v>
      </c>
      <c r="C1034" s="8" t="str">
        <f>VLOOKUP(G1034,角色!A:B,2,FALSE)</f>
        <v>霍尔</v>
      </c>
      <c r="D1034" s="8" t="str">
        <f t="shared" si="270"/>
        <v>主动技能1</v>
      </c>
      <c r="E1034" s="8">
        <f t="shared" si="279"/>
        <v>8</v>
      </c>
      <c r="F1034" s="8">
        <f t="shared" si="271"/>
        <v>1</v>
      </c>
      <c r="G1034" s="8">
        <f t="shared" si="272"/>
        <v>18</v>
      </c>
      <c r="H1034" s="4" t="s">
        <v>955</v>
      </c>
      <c r="I1034" s="20" t="str">
        <f t="shared" si="278"/>
        <v>对敌方单体攻击，造成100%攻击力（+1149）点伤害。</v>
      </c>
      <c r="J1034" s="20" t="s">
        <v>277</v>
      </c>
      <c r="K1034" s="21" t="s">
        <v>102</v>
      </c>
      <c r="L1034" s="20" t="s">
        <v>106</v>
      </c>
      <c r="M1034" s="4"/>
      <c r="N1034" s="4">
        <v>100</v>
      </c>
      <c r="O1034" s="20">
        <f>VLOOKUP(L1034,对应表!BK:BL,2,FALSE)</f>
        <v>0</v>
      </c>
      <c r="P1034" s="25" t="str">
        <f>_xlfn.IFNA(VLOOKUP(G1034,角色!V:AE,主动技能!F1034+1,FALSE),"")</f>
        <v>|||</v>
      </c>
      <c r="Q1034" s="25">
        <f>(VLOOKUP(G1034,角色!V:AE,主动技能!F1034+4,FALSE))</f>
        <v>1</v>
      </c>
      <c r="R1034" s="25">
        <v>0</v>
      </c>
      <c r="S1034" s="25">
        <v>0</v>
      </c>
      <c r="T1034" s="6" t="str">
        <f t="shared" si="273"/>
        <v/>
      </c>
      <c r="U1034" s="6" t="str">
        <f t="shared" si="274"/>
        <v/>
      </c>
      <c r="V1034" s="19" t="str">
        <f>VLOOKUP(G1034,角色!AW:BC,主动技能!F1034+1,FALSE)</f>
        <v>skill_01</v>
      </c>
      <c r="Y1034">
        <f t="shared" si="277"/>
        <v>0</v>
      </c>
      <c r="Z1034" s="19">
        <f>IF(VLOOKUP(C1034,角色!CC:CI,主动技能!F1034*2,FALSE)=0,"",VLOOKUP(C1034,角色!CC:CI,主动技能!F1034*2,FALSE))</f>
        <v>100</v>
      </c>
      <c r="AA1034" s="19">
        <f>IF(VLOOKUP(C1034,角色!CC:CI,主动技能!F1034*2+1,FALSE)=0,0,VLOOKUP(C1034,角色!CC:CI,主动技能!F1034*2+1,FALSE))</f>
        <v>10</v>
      </c>
      <c r="AB1034" s="19">
        <f>IF(INT(VLOOKUP(E1034,角色属性概况!I:M,3,FALSE)*AA1034/100)=0,"",(INT(VLOOKUP(E1034,角色属性概况!I:M,3,FALSE)*AA1034/100)))</f>
        <v>1149</v>
      </c>
      <c r="AE1034" s="25">
        <f>(VLOOKUP(G1034,角色!V:AE,主动技能!F1034+7,FALSE))</f>
        <v>1</v>
      </c>
      <c r="AF1034" s="19">
        <f>VLOOKUP(F1034,对应表!AY:BA,3,FALSE)</f>
        <v>0</v>
      </c>
      <c r="AG1034" s="19">
        <f>VLOOKUP(F1034,对应表!AY:BA,2,FALSE)</f>
        <v>0</v>
      </c>
      <c r="AH1034" s="25" t="str">
        <f>VLOOKUP(F1034,特效对应!F:G,2,FALSE)</f>
        <v>attack</v>
      </c>
      <c r="AJ1034">
        <f t="shared" si="275"/>
        <v>8</v>
      </c>
      <c r="AQ1034" s="6" t="str">
        <f>_xlfn.IFNA(IF(IF($AK1034=AQ$5,VLOOKUP(AL1034,buff!$K:$L,2,FALSE),"")=0,"",IF($AK1034=AQ$5,VLOOKUP(AL1034,buff!$K:$L,2,FALSE),"")),"")</f>
        <v/>
      </c>
      <c r="AR1034" s="6" t="str">
        <f>_xlfn.IFNA(IF(IF($AK1034=AR$5,VLOOKUP(AM1034,buff!$K:$L,2,FALSE),"")=0,"",IF($AK1034=AR$5,VLOOKUP(AM1034,buff!$K:$L,2,FALSE),"")),"")</f>
        <v/>
      </c>
      <c r="AS1034" s="6" t="str">
        <f>_xlfn.IFNA(IF(IF($AK1034=AS$5,VLOOKUP(AN1034,buff!$K:$L,2,FALSE),"")=0,"",IF($AK1034=AS$5,VLOOKUP(AN1034,buff!$K:$L,2,FALSE),"")),"")</f>
        <v/>
      </c>
      <c r="AT1034" s="6" t="str">
        <f>_xlfn.IFNA(IF(IF($AK1034=AT$5,VLOOKUP(AO1034,buff!$K:$L,2,FALSE),"")=0,"",IF($AK1034=AT$5,VLOOKUP(AO1034,buff!$K:$L,2,FALSE),"")),"")</f>
        <v/>
      </c>
      <c r="AU1034" s="6" t="str">
        <f>_xlfn.IFNA(IF(IF($AK1034=AU$5,VLOOKUP(AP1034,buff!$K:$L,2,FALSE),"")=0,"",IF($AK1034=AU$5,VLOOKUP(AP1034,buff!$K:$L,2,FALSE),"")),"")</f>
        <v/>
      </c>
      <c r="AV1034" s="6" t="str">
        <f>_xlfn.IFNA(IF(IF($AK1034=AV$5,VLOOKUP(AL1034,buff!$K:$L,2,FALSE),"")=0,"",IF($AK1034=AV$5,VLOOKUP(AL1034,buff!$K:$L,2,FALSE),"")),"")</f>
        <v/>
      </c>
      <c r="AW1034" s="6" t="str">
        <f>_xlfn.IFNA(IF(IF($AK1034=AW$5,VLOOKUP(AM1034,buff!$K:$L,2,FALSE),"")=0,"",IF($AK1034=AW$5,VLOOKUP(AM1034,buff!$K:$L,2,FALSE),"")),"")</f>
        <v/>
      </c>
      <c r="AX1034" s="6" t="str">
        <f>_xlfn.IFNA(IF(IF($AK1034=AX$5,VLOOKUP(AN1034,buff!$K:$L,2,FALSE),"")=0,"",IF($AK1034=AX$5,VLOOKUP(AN1034,buff!$K:$L,2,FALSE),"")),"")</f>
        <v/>
      </c>
      <c r="AY1034" s="6" t="str">
        <f>_xlfn.IFNA(IF(IF($AK1034=AY$5,VLOOKUP(AO1034,buff!$K:$L,2,FALSE),"")=0,"",IF($AK1034=AY$5,VLOOKUP(AO1034,buff!$K:$L,2,FALSE),"")),"")</f>
        <v/>
      </c>
      <c r="AZ1034" s="6" t="str">
        <f>_xlfn.IFNA(IF(IF($AK1034=AZ$5,VLOOKUP(AP1034,buff!$K:$L,2,FALSE),"")=0,"",IF($AK1034=AZ$5,VLOOKUP(AP1034,buff!$K:$L,2,FALSE),"")),"")</f>
        <v/>
      </c>
      <c r="BA1034" s="6" t="e">
        <f>VLOOKUP(AL1034,buff!$K:$P,6,FALSE)</f>
        <v>#N/A</v>
      </c>
      <c r="BB1034" s="6" t="e">
        <f>VLOOKUP(AM1034,buff!$K:$P,6,FALSE)</f>
        <v>#N/A</v>
      </c>
      <c r="BC1034" s="6" t="e">
        <f>VLOOKUP(AN1034,buff!$K:$P,6,FALSE)</f>
        <v>#N/A</v>
      </c>
      <c r="BD1034">
        <f t="shared" si="280"/>
        <v>0</v>
      </c>
      <c r="BE1034">
        <f t="shared" si="281"/>
        <v>0</v>
      </c>
      <c r="BF1034" s="22">
        <f t="shared" si="282"/>
        <v>101801</v>
      </c>
    </row>
    <row r="1035" spans="1:58" x14ac:dyDescent="0.15">
      <c r="A1035" t="str">
        <f t="shared" si="268"/>
        <v>霍尔主动技能1等级9</v>
      </c>
      <c r="B1035" s="8">
        <f t="shared" si="269"/>
        <v>10180109</v>
      </c>
      <c r="C1035" s="8" t="str">
        <f>VLOOKUP(G1035,角色!A:B,2,FALSE)</f>
        <v>霍尔</v>
      </c>
      <c r="D1035" s="8" t="str">
        <f t="shared" si="270"/>
        <v>主动技能1</v>
      </c>
      <c r="E1035" s="8">
        <f t="shared" si="279"/>
        <v>9</v>
      </c>
      <c r="F1035" s="8">
        <f t="shared" si="271"/>
        <v>1</v>
      </c>
      <c r="G1035" s="8">
        <f t="shared" si="272"/>
        <v>18</v>
      </c>
      <c r="H1035" s="4" t="s">
        <v>955</v>
      </c>
      <c r="I1035" s="20" t="str">
        <f t="shared" si="278"/>
        <v>对敌方单体攻击，造成100%攻击力（+1648）点伤害。</v>
      </c>
      <c r="J1035" s="20" t="s">
        <v>277</v>
      </c>
      <c r="K1035" s="21" t="s">
        <v>102</v>
      </c>
      <c r="L1035" s="20" t="s">
        <v>106</v>
      </c>
      <c r="M1035" s="4"/>
      <c r="N1035" s="4">
        <v>100</v>
      </c>
      <c r="O1035" s="20">
        <f>VLOOKUP(L1035,对应表!BK:BL,2,FALSE)</f>
        <v>0</v>
      </c>
      <c r="P1035" s="25" t="str">
        <f>_xlfn.IFNA(VLOOKUP(G1035,角色!V:AE,主动技能!F1035+1,FALSE),"")</f>
        <v>|||</v>
      </c>
      <c r="Q1035" s="25">
        <f>(VLOOKUP(G1035,角色!V:AE,主动技能!F1035+4,FALSE))</f>
        <v>1</v>
      </c>
      <c r="R1035" s="25">
        <v>0</v>
      </c>
      <c r="S1035" s="25">
        <v>0</v>
      </c>
      <c r="T1035" s="6" t="str">
        <f t="shared" si="273"/>
        <v/>
      </c>
      <c r="U1035" s="6" t="str">
        <f t="shared" si="274"/>
        <v/>
      </c>
      <c r="V1035" s="19" t="str">
        <f>VLOOKUP(G1035,角色!AW:BC,主动技能!F1035+1,FALSE)</f>
        <v>skill_01</v>
      </c>
      <c r="Y1035">
        <f t="shared" si="277"/>
        <v>0</v>
      </c>
      <c r="Z1035" s="19">
        <f>IF(VLOOKUP(C1035,角色!CC:CI,主动技能!F1035*2,FALSE)=0,"",VLOOKUP(C1035,角色!CC:CI,主动技能!F1035*2,FALSE))</f>
        <v>100</v>
      </c>
      <c r="AA1035" s="19">
        <f>IF(VLOOKUP(C1035,角色!CC:CI,主动技能!F1035*2+1,FALSE)=0,0,VLOOKUP(C1035,角色!CC:CI,主动技能!F1035*2+1,FALSE))</f>
        <v>10</v>
      </c>
      <c r="AB1035" s="19">
        <f>IF(INT(VLOOKUP(E1035,角色属性概况!I:M,3,FALSE)*AA1035/100)=0,"",(INT(VLOOKUP(E1035,角色属性概况!I:M,3,FALSE)*AA1035/100)))</f>
        <v>1648</v>
      </c>
      <c r="AE1035" s="25">
        <f>(VLOOKUP(G1035,角色!V:AE,主动技能!F1035+7,FALSE))</f>
        <v>1</v>
      </c>
      <c r="AF1035" s="19">
        <f>VLOOKUP(F1035,对应表!AY:BA,3,FALSE)</f>
        <v>0</v>
      </c>
      <c r="AG1035" s="19">
        <f>VLOOKUP(F1035,对应表!AY:BA,2,FALSE)</f>
        <v>0</v>
      </c>
      <c r="AH1035" s="25" t="str">
        <f>VLOOKUP(F1035,特效对应!F:G,2,FALSE)</f>
        <v>attack</v>
      </c>
      <c r="AJ1035">
        <f t="shared" si="275"/>
        <v>9</v>
      </c>
      <c r="AQ1035" s="6" t="str">
        <f>_xlfn.IFNA(IF(IF($AK1035=AQ$5,VLOOKUP(AL1035,buff!$K:$L,2,FALSE),"")=0,"",IF($AK1035=AQ$5,VLOOKUP(AL1035,buff!$K:$L,2,FALSE),"")),"")</f>
        <v/>
      </c>
      <c r="AR1035" s="6" t="str">
        <f>_xlfn.IFNA(IF(IF($AK1035=AR$5,VLOOKUP(AM1035,buff!$K:$L,2,FALSE),"")=0,"",IF($AK1035=AR$5,VLOOKUP(AM1035,buff!$K:$L,2,FALSE),"")),"")</f>
        <v/>
      </c>
      <c r="AS1035" s="6" t="str">
        <f>_xlfn.IFNA(IF(IF($AK1035=AS$5,VLOOKUP(AN1035,buff!$K:$L,2,FALSE),"")=0,"",IF($AK1035=AS$5,VLOOKUP(AN1035,buff!$K:$L,2,FALSE),"")),"")</f>
        <v/>
      </c>
      <c r="AT1035" s="6" t="str">
        <f>_xlfn.IFNA(IF(IF($AK1035=AT$5,VLOOKUP(AO1035,buff!$K:$L,2,FALSE),"")=0,"",IF($AK1035=AT$5,VLOOKUP(AO1035,buff!$K:$L,2,FALSE),"")),"")</f>
        <v/>
      </c>
      <c r="AU1035" s="6" t="str">
        <f>_xlfn.IFNA(IF(IF($AK1035=AU$5,VLOOKUP(AP1035,buff!$K:$L,2,FALSE),"")=0,"",IF($AK1035=AU$5,VLOOKUP(AP1035,buff!$K:$L,2,FALSE),"")),"")</f>
        <v/>
      </c>
      <c r="AV1035" s="6" t="str">
        <f>_xlfn.IFNA(IF(IF($AK1035=AV$5,VLOOKUP(AL1035,buff!$K:$L,2,FALSE),"")=0,"",IF($AK1035=AV$5,VLOOKUP(AL1035,buff!$K:$L,2,FALSE),"")),"")</f>
        <v/>
      </c>
      <c r="AW1035" s="6" t="str">
        <f>_xlfn.IFNA(IF(IF($AK1035=AW$5,VLOOKUP(AM1035,buff!$K:$L,2,FALSE),"")=0,"",IF($AK1035=AW$5,VLOOKUP(AM1035,buff!$K:$L,2,FALSE),"")),"")</f>
        <v/>
      </c>
      <c r="AX1035" s="6" t="str">
        <f>_xlfn.IFNA(IF(IF($AK1035=AX$5,VLOOKUP(AN1035,buff!$K:$L,2,FALSE),"")=0,"",IF($AK1035=AX$5,VLOOKUP(AN1035,buff!$K:$L,2,FALSE),"")),"")</f>
        <v/>
      </c>
      <c r="AY1035" s="6" t="str">
        <f>_xlfn.IFNA(IF(IF($AK1035=AY$5,VLOOKUP(AO1035,buff!$K:$L,2,FALSE),"")=0,"",IF($AK1035=AY$5,VLOOKUP(AO1035,buff!$K:$L,2,FALSE),"")),"")</f>
        <v/>
      </c>
      <c r="AZ1035" s="6" t="str">
        <f>_xlfn.IFNA(IF(IF($AK1035=AZ$5,VLOOKUP(AP1035,buff!$K:$L,2,FALSE),"")=0,"",IF($AK1035=AZ$5,VLOOKUP(AP1035,buff!$K:$L,2,FALSE),"")),"")</f>
        <v/>
      </c>
      <c r="BA1035" s="6" t="e">
        <f>VLOOKUP(AL1035,buff!$K:$P,6,FALSE)</f>
        <v>#N/A</v>
      </c>
      <c r="BB1035" s="6" t="e">
        <f>VLOOKUP(AM1035,buff!$K:$P,6,FALSE)</f>
        <v>#N/A</v>
      </c>
      <c r="BC1035" s="6" t="e">
        <f>VLOOKUP(AN1035,buff!$K:$P,6,FALSE)</f>
        <v>#N/A</v>
      </c>
      <c r="BD1035">
        <f t="shared" si="280"/>
        <v>0</v>
      </c>
      <c r="BE1035">
        <f t="shared" si="281"/>
        <v>0</v>
      </c>
      <c r="BF1035" s="22">
        <f t="shared" si="282"/>
        <v>101801</v>
      </c>
    </row>
    <row r="1036" spans="1:58" x14ac:dyDescent="0.15">
      <c r="A1036" t="str">
        <f t="shared" si="268"/>
        <v>霍尔主动技能1等级10</v>
      </c>
      <c r="B1036" s="8">
        <f t="shared" si="269"/>
        <v>10180110</v>
      </c>
      <c r="C1036" s="8" t="str">
        <f>VLOOKUP(G1036,角色!A:B,2,FALSE)</f>
        <v>霍尔</v>
      </c>
      <c r="D1036" s="8" t="str">
        <f t="shared" si="270"/>
        <v>主动技能1</v>
      </c>
      <c r="E1036" s="8">
        <f t="shared" si="279"/>
        <v>10</v>
      </c>
      <c r="F1036" s="8">
        <f t="shared" si="271"/>
        <v>1</v>
      </c>
      <c r="G1036" s="8">
        <f t="shared" si="272"/>
        <v>18</v>
      </c>
      <c r="H1036" s="4" t="s">
        <v>955</v>
      </c>
      <c r="I1036" s="20" t="str">
        <f t="shared" si="278"/>
        <v>对敌方单体攻击，造成100%攻击力（+2353）点伤害。</v>
      </c>
      <c r="J1036" s="20" t="s">
        <v>277</v>
      </c>
      <c r="K1036" s="21" t="s">
        <v>102</v>
      </c>
      <c r="L1036" s="20" t="s">
        <v>106</v>
      </c>
      <c r="M1036" s="4"/>
      <c r="N1036" s="4">
        <v>100</v>
      </c>
      <c r="O1036" s="20">
        <f>VLOOKUP(L1036,对应表!BK:BL,2,FALSE)</f>
        <v>0</v>
      </c>
      <c r="P1036" s="25" t="str">
        <f>_xlfn.IFNA(VLOOKUP(G1036,角色!V:AE,主动技能!F1036+1,FALSE),"")</f>
        <v>|||</v>
      </c>
      <c r="Q1036" s="25">
        <f>(VLOOKUP(G1036,角色!V:AE,主动技能!F1036+4,FALSE))</f>
        <v>1</v>
      </c>
      <c r="R1036" s="25">
        <v>0</v>
      </c>
      <c r="S1036" s="25">
        <v>0</v>
      </c>
      <c r="T1036" s="6" t="str">
        <f t="shared" si="273"/>
        <v/>
      </c>
      <c r="U1036" s="6" t="str">
        <f t="shared" si="274"/>
        <v/>
      </c>
      <c r="V1036" s="19" t="str">
        <f>VLOOKUP(G1036,角色!AW:BC,主动技能!F1036+1,FALSE)</f>
        <v>skill_01</v>
      </c>
      <c r="Y1036">
        <f t="shared" si="277"/>
        <v>0</v>
      </c>
      <c r="Z1036" s="19">
        <f>IF(VLOOKUP(C1036,角色!CC:CI,主动技能!F1036*2,FALSE)=0,"",VLOOKUP(C1036,角色!CC:CI,主动技能!F1036*2,FALSE))</f>
        <v>100</v>
      </c>
      <c r="AA1036" s="19">
        <f>IF(VLOOKUP(C1036,角色!CC:CI,主动技能!F1036*2+1,FALSE)=0,0,VLOOKUP(C1036,角色!CC:CI,主动技能!F1036*2+1,FALSE))</f>
        <v>10</v>
      </c>
      <c r="AB1036" s="19">
        <f>IF(INT(VLOOKUP(E1036,角色属性概况!I:M,3,FALSE)*AA1036/100)=0,"",(INT(VLOOKUP(E1036,角色属性概况!I:M,3,FALSE)*AA1036/100)))</f>
        <v>2353</v>
      </c>
      <c r="AE1036" s="25">
        <f>(VLOOKUP(G1036,角色!V:AE,主动技能!F1036+7,FALSE))</f>
        <v>1</v>
      </c>
      <c r="AF1036" s="19">
        <f>VLOOKUP(F1036,对应表!AY:BA,3,FALSE)</f>
        <v>0</v>
      </c>
      <c r="AG1036" s="19">
        <f>VLOOKUP(F1036,对应表!AY:BA,2,FALSE)</f>
        <v>0</v>
      </c>
      <c r="AH1036" s="25" t="str">
        <f>VLOOKUP(F1036,特效对应!F:G,2,FALSE)</f>
        <v>attack</v>
      </c>
      <c r="AJ1036">
        <f t="shared" si="275"/>
        <v>10</v>
      </c>
      <c r="AQ1036" s="6" t="str">
        <f>_xlfn.IFNA(IF(IF($AK1036=AQ$5,VLOOKUP(AL1036,buff!$K:$L,2,FALSE),"")=0,"",IF($AK1036=AQ$5,VLOOKUP(AL1036,buff!$K:$L,2,FALSE),"")),"")</f>
        <v/>
      </c>
      <c r="AR1036" s="6" t="str">
        <f>_xlfn.IFNA(IF(IF($AK1036=AR$5,VLOOKUP(AM1036,buff!$K:$L,2,FALSE),"")=0,"",IF($AK1036=AR$5,VLOOKUP(AM1036,buff!$K:$L,2,FALSE),"")),"")</f>
        <v/>
      </c>
      <c r="AS1036" s="6" t="str">
        <f>_xlfn.IFNA(IF(IF($AK1036=AS$5,VLOOKUP(AN1036,buff!$K:$L,2,FALSE),"")=0,"",IF($AK1036=AS$5,VLOOKUP(AN1036,buff!$K:$L,2,FALSE),"")),"")</f>
        <v/>
      </c>
      <c r="AT1036" s="6" t="str">
        <f>_xlfn.IFNA(IF(IF($AK1036=AT$5,VLOOKUP(AO1036,buff!$K:$L,2,FALSE),"")=0,"",IF($AK1036=AT$5,VLOOKUP(AO1036,buff!$K:$L,2,FALSE),"")),"")</f>
        <v/>
      </c>
      <c r="AU1036" s="6" t="str">
        <f>_xlfn.IFNA(IF(IF($AK1036=AU$5,VLOOKUP(AP1036,buff!$K:$L,2,FALSE),"")=0,"",IF($AK1036=AU$5,VLOOKUP(AP1036,buff!$K:$L,2,FALSE),"")),"")</f>
        <v/>
      </c>
      <c r="AV1036" s="6" t="str">
        <f>_xlfn.IFNA(IF(IF($AK1036=AV$5,VLOOKUP(AL1036,buff!$K:$L,2,FALSE),"")=0,"",IF($AK1036=AV$5,VLOOKUP(AL1036,buff!$K:$L,2,FALSE),"")),"")</f>
        <v/>
      </c>
      <c r="AW1036" s="6" t="str">
        <f>_xlfn.IFNA(IF(IF($AK1036=AW$5,VLOOKUP(AM1036,buff!$K:$L,2,FALSE),"")=0,"",IF($AK1036=AW$5,VLOOKUP(AM1036,buff!$K:$L,2,FALSE),"")),"")</f>
        <v/>
      </c>
      <c r="AX1036" s="6" t="str">
        <f>_xlfn.IFNA(IF(IF($AK1036=AX$5,VLOOKUP(AN1036,buff!$K:$L,2,FALSE),"")=0,"",IF($AK1036=AX$5,VLOOKUP(AN1036,buff!$K:$L,2,FALSE),"")),"")</f>
        <v/>
      </c>
      <c r="AY1036" s="6" t="str">
        <f>_xlfn.IFNA(IF(IF($AK1036=AY$5,VLOOKUP(AO1036,buff!$K:$L,2,FALSE),"")=0,"",IF($AK1036=AY$5,VLOOKUP(AO1036,buff!$K:$L,2,FALSE),"")),"")</f>
        <v/>
      </c>
      <c r="AZ1036" s="6" t="str">
        <f>_xlfn.IFNA(IF(IF($AK1036=AZ$5,VLOOKUP(AP1036,buff!$K:$L,2,FALSE),"")=0,"",IF($AK1036=AZ$5,VLOOKUP(AP1036,buff!$K:$L,2,FALSE),"")),"")</f>
        <v/>
      </c>
      <c r="BA1036" s="6" t="e">
        <f>VLOOKUP(AL1036,buff!$K:$P,6,FALSE)</f>
        <v>#N/A</v>
      </c>
      <c r="BB1036" s="6" t="e">
        <f>VLOOKUP(AM1036,buff!$K:$P,6,FALSE)</f>
        <v>#N/A</v>
      </c>
      <c r="BC1036" s="6" t="e">
        <f>VLOOKUP(AN1036,buff!$K:$P,6,FALSE)</f>
        <v>#N/A</v>
      </c>
      <c r="BD1036">
        <f t="shared" si="280"/>
        <v>0</v>
      </c>
      <c r="BE1036">
        <f t="shared" si="281"/>
        <v>0</v>
      </c>
      <c r="BF1036" s="22">
        <f t="shared" si="282"/>
        <v>101801</v>
      </c>
    </row>
    <row r="1037" spans="1:58" x14ac:dyDescent="0.15">
      <c r="A1037" t="str">
        <f t="shared" si="268"/>
        <v>霍尔主动技能1等级11</v>
      </c>
      <c r="B1037" s="8">
        <f t="shared" si="269"/>
        <v>10180111</v>
      </c>
      <c r="C1037" s="8" t="str">
        <f>VLOOKUP(G1037,角色!A:B,2,FALSE)</f>
        <v>霍尔</v>
      </c>
      <c r="D1037" s="8" t="str">
        <f t="shared" si="270"/>
        <v>主动技能1</v>
      </c>
      <c r="E1037" s="8">
        <f t="shared" si="279"/>
        <v>11</v>
      </c>
      <c r="F1037" s="8">
        <f t="shared" si="271"/>
        <v>1</v>
      </c>
      <c r="G1037" s="8">
        <f t="shared" si="272"/>
        <v>18</v>
      </c>
      <c r="H1037" s="4" t="s">
        <v>955</v>
      </c>
      <c r="I1037" s="20" t="str">
        <f t="shared" si="278"/>
        <v>对敌方单体攻击，造成100%攻击力（+3352）点伤害。</v>
      </c>
      <c r="J1037" s="20" t="s">
        <v>277</v>
      </c>
      <c r="K1037" s="21" t="s">
        <v>102</v>
      </c>
      <c r="L1037" s="20" t="s">
        <v>106</v>
      </c>
      <c r="M1037" s="4"/>
      <c r="N1037" s="4">
        <v>100</v>
      </c>
      <c r="O1037" s="20">
        <f>VLOOKUP(L1037,对应表!BK:BL,2,FALSE)</f>
        <v>0</v>
      </c>
      <c r="P1037" s="25" t="str">
        <f>_xlfn.IFNA(VLOOKUP(G1037,角色!V:AE,主动技能!F1037+1,FALSE),"")</f>
        <v>|||</v>
      </c>
      <c r="Q1037" s="25">
        <f>(VLOOKUP(G1037,角色!V:AE,主动技能!F1037+4,FALSE))</f>
        <v>1</v>
      </c>
      <c r="R1037" s="25">
        <v>0</v>
      </c>
      <c r="S1037" s="25">
        <v>0</v>
      </c>
      <c r="T1037" s="6" t="str">
        <f t="shared" si="273"/>
        <v/>
      </c>
      <c r="U1037" s="6" t="str">
        <f t="shared" si="274"/>
        <v/>
      </c>
      <c r="V1037" s="19" t="str">
        <f>VLOOKUP(G1037,角色!AW:BC,主动技能!F1037+1,FALSE)</f>
        <v>skill_01</v>
      </c>
      <c r="Y1037">
        <f t="shared" si="277"/>
        <v>0</v>
      </c>
      <c r="Z1037" s="19">
        <f>IF(VLOOKUP(C1037,角色!CC:CI,主动技能!F1037*2,FALSE)=0,"",VLOOKUP(C1037,角色!CC:CI,主动技能!F1037*2,FALSE))</f>
        <v>100</v>
      </c>
      <c r="AA1037" s="19">
        <f>IF(VLOOKUP(C1037,角色!CC:CI,主动技能!F1037*2+1,FALSE)=0,0,VLOOKUP(C1037,角色!CC:CI,主动技能!F1037*2+1,FALSE))</f>
        <v>10</v>
      </c>
      <c r="AB1037" s="19">
        <f>IF(INT(VLOOKUP(E1037,角色属性概况!I:M,3,FALSE)*AA1037/100)=0,"",(INT(VLOOKUP(E1037,角色属性概况!I:M,3,FALSE)*AA1037/100)))</f>
        <v>3352</v>
      </c>
      <c r="AE1037" s="25">
        <f>(VLOOKUP(G1037,角色!V:AE,主动技能!F1037+7,FALSE))</f>
        <v>1</v>
      </c>
      <c r="AF1037" s="19">
        <f>VLOOKUP(F1037,对应表!AY:BA,3,FALSE)</f>
        <v>0</v>
      </c>
      <c r="AG1037" s="19">
        <f>VLOOKUP(F1037,对应表!AY:BA,2,FALSE)</f>
        <v>0</v>
      </c>
      <c r="AH1037" s="25" t="str">
        <f>VLOOKUP(F1037,特效对应!F:G,2,FALSE)</f>
        <v>attack</v>
      </c>
      <c r="AJ1037">
        <f t="shared" si="275"/>
        <v>11</v>
      </c>
      <c r="AQ1037" s="6" t="str">
        <f>_xlfn.IFNA(IF(IF($AK1037=AQ$5,VLOOKUP(AL1037,buff!$K:$L,2,FALSE),"")=0,"",IF($AK1037=AQ$5,VLOOKUP(AL1037,buff!$K:$L,2,FALSE),"")),"")</f>
        <v/>
      </c>
      <c r="AR1037" s="6" t="str">
        <f>_xlfn.IFNA(IF(IF($AK1037=AR$5,VLOOKUP(AM1037,buff!$K:$L,2,FALSE),"")=0,"",IF($AK1037=AR$5,VLOOKUP(AM1037,buff!$K:$L,2,FALSE),"")),"")</f>
        <v/>
      </c>
      <c r="AS1037" s="6" t="str">
        <f>_xlfn.IFNA(IF(IF($AK1037=AS$5,VLOOKUP(AN1037,buff!$K:$L,2,FALSE),"")=0,"",IF($AK1037=AS$5,VLOOKUP(AN1037,buff!$K:$L,2,FALSE),"")),"")</f>
        <v/>
      </c>
      <c r="AT1037" s="6" t="str">
        <f>_xlfn.IFNA(IF(IF($AK1037=AT$5,VLOOKUP(AO1037,buff!$K:$L,2,FALSE),"")=0,"",IF($AK1037=AT$5,VLOOKUP(AO1037,buff!$K:$L,2,FALSE),"")),"")</f>
        <v/>
      </c>
      <c r="AU1037" s="6" t="str">
        <f>_xlfn.IFNA(IF(IF($AK1037=AU$5,VLOOKUP(AP1037,buff!$K:$L,2,FALSE),"")=0,"",IF($AK1037=AU$5,VLOOKUP(AP1037,buff!$K:$L,2,FALSE),"")),"")</f>
        <v/>
      </c>
      <c r="AV1037" s="6" t="str">
        <f>_xlfn.IFNA(IF(IF($AK1037=AV$5,VLOOKUP(AL1037,buff!$K:$L,2,FALSE),"")=0,"",IF($AK1037=AV$5,VLOOKUP(AL1037,buff!$K:$L,2,FALSE),"")),"")</f>
        <v/>
      </c>
      <c r="AW1037" s="6" t="str">
        <f>_xlfn.IFNA(IF(IF($AK1037=AW$5,VLOOKUP(AM1037,buff!$K:$L,2,FALSE),"")=0,"",IF($AK1037=AW$5,VLOOKUP(AM1037,buff!$K:$L,2,FALSE),"")),"")</f>
        <v/>
      </c>
      <c r="AX1037" s="6" t="str">
        <f>_xlfn.IFNA(IF(IF($AK1037=AX$5,VLOOKUP(AN1037,buff!$K:$L,2,FALSE),"")=0,"",IF($AK1037=AX$5,VLOOKUP(AN1037,buff!$K:$L,2,FALSE),"")),"")</f>
        <v/>
      </c>
      <c r="AY1037" s="6" t="str">
        <f>_xlfn.IFNA(IF(IF($AK1037=AY$5,VLOOKUP(AO1037,buff!$K:$L,2,FALSE),"")=0,"",IF($AK1037=AY$5,VLOOKUP(AO1037,buff!$K:$L,2,FALSE),"")),"")</f>
        <v/>
      </c>
      <c r="AZ1037" s="6" t="str">
        <f>_xlfn.IFNA(IF(IF($AK1037=AZ$5,VLOOKUP(AP1037,buff!$K:$L,2,FALSE),"")=0,"",IF($AK1037=AZ$5,VLOOKUP(AP1037,buff!$K:$L,2,FALSE),"")),"")</f>
        <v/>
      </c>
      <c r="BA1037" s="6" t="e">
        <f>VLOOKUP(AL1037,buff!$K:$P,6,FALSE)</f>
        <v>#N/A</v>
      </c>
      <c r="BB1037" s="6" t="e">
        <f>VLOOKUP(AM1037,buff!$K:$P,6,FALSE)</f>
        <v>#N/A</v>
      </c>
      <c r="BC1037" s="6" t="e">
        <f>VLOOKUP(AN1037,buff!$K:$P,6,FALSE)</f>
        <v>#N/A</v>
      </c>
      <c r="BD1037">
        <f t="shared" si="280"/>
        <v>0</v>
      </c>
      <c r="BE1037">
        <f t="shared" si="281"/>
        <v>0</v>
      </c>
      <c r="BF1037" s="22">
        <f t="shared" si="282"/>
        <v>101801</v>
      </c>
    </row>
    <row r="1038" spans="1:58" x14ac:dyDescent="0.15">
      <c r="A1038" t="str">
        <f t="shared" si="268"/>
        <v>霍尔主动技能1等级12</v>
      </c>
      <c r="B1038" s="8">
        <f t="shared" si="269"/>
        <v>10180112</v>
      </c>
      <c r="C1038" s="8" t="str">
        <f>VLOOKUP(G1038,角色!A:B,2,FALSE)</f>
        <v>霍尔</v>
      </c>
      <c r="D1038" s="8" t="str">
        <f t="shared" si="270"/>
        <v>主动技能1</v>
      </c>
      <c r="E1038" s="8">
        <f t="shared" si="279"/>
        <v>12</v>
      </c>
      <c r="F1038" s="8">
        <f t="shared" si="271"/>
        <v>1</v>
      </c>
      <c r="G1038" s="8">
        <f t="shared" si="272"/>
        <v>18</v>
      </c>
      <c r="H1038" s="4" t="s">
        <v>955</v>
      </c>
      <c r="I1038" s="20" t="str">
        <f t="shared" si="278"/>
        <v>对敌方单体攻击，造成100%攻击力（+4766）点伤害。</v>
      </c>
      <c r="J1038" s="20" t="s">
        <v>277</v>
      </c>
      <c r="K1038" s="21" t="s">
        <v>102</v>
      </c>
      <c r="L1038" s="20" t="s">
        <v>106</v>
      </c>
      <c r="M1038" s="4"/>
      <c r="N1038" s="4">
        <v>100</v>
      </c>
      <c r="O1038" s="20">
        <f>VLOOKUP(L1038,对应表!BK:BL,2,FALSE)</f>
        <v>0</v>
      </c>
      <c r="P1038" s="25" t="str">
        <f>_xlfn.IFNA(VLOOKUP(G1038,角色!V:AE,主动技能!F1038+1,FALSE),"")</f>
        <v>|||</v>
      </c>
      <c r="Q1038" s="25">
        <f>(VLOOKUP(G1038,角色!V:AE,主动技能!F1038+4,FALSE))</f>
        <v>1</v>
      </c>
      <c r="R1038" s="25">
        <v>0</v>
      </c>
      <c r="S1038" s="25">
        <v>0</v>
      </c>
      <c r="T1038" s="6" t="str">
        <f t="shared" si="273"/>
        <v/>
      </c>
      <c r="U1038" s="6" t="str">
        <f t="shared" si="274"/>
        <v/>
      </c>
      <c r="V1038" s="19" t="str">
        <f>VLOOKUP(G1038,角色!AW:BC,主动技能!F1038+1,FALSE)</f>
        <v>skill_01</v>
      </c>
      <c r="Y1038">
        <f t="shared" si="277"/>
        <v>0</v>
      </c>
      <c r="Z1038" s="19">
        <f>IF(VLOOKUP(C1038,角色!CC:CI,主动技能!F1038*2,FALSE)=0,"",VLOOKUP(C1038,角色!CC:CI,主动技能!F1038*2,FALSE))</f>
        <v>100</v>
      </c>
      <c r="AA1038" s="19">
        <f>IF(VLOOKUP(C1038,角色!CC:CI,主动技能!F1038*2+1,FALSE)=0,0,VLOOKUP(C1038,角色!CC:CI,主动技能!F1038*2+1,FALSE))</f>
        <v>10</v>
      </c>
      <c r="AB1038" s="19">
        <f>IF(INT(VLOOKUP(E1038,角色属性概况!I:M,3,FALSE)*AA1038/100)=0,"",(INT(VLOOKUP(E1038,角色属性概况!I:M,3,FALSE)*AA1038/100)))</f>
        <v>4766</v>
      </c>
      <c r="AE1038" s="25">
        <f>(VLOOKUP(G1038,角色!V:AE,主动技能!F1038+7,FALSE))</f>
        <v>1</v>
      </c>
      <c r="AF1038" s="19">
        <f>VLOOKUP(F1038,对应表!AY:BA,3,FALSE)</f>
        <v>0</v>
      </c>
      <c r="AG1038" s="19">
        <f>VLOOKUP(F1038,对应表!AY:BA,2,FALSE)</f>
        <v>0</v>
      </c>
      <c r="AH1038" s="25" t="str">
        <f>VLOOKUP(F1038,特效对应!F:G,2,FALSE)</f>
        <v>attack</v>
      </c>
      <c r="AJ1038">
        <f t="shared" si="275"/>
        <v>12</v>
      </c>
      <c r="AQ1038" s="6" t="str">
        <f>_xlfn.IFNA(IF(IF($AK1038=AQ$5,VLOOKUP(AL1038,buff!$K:$L,2,FALSE),"")=0,"",IF($AK1038=AQ$5,VLOOKUP(AL1038,buff!$K:$L,2,FALSE),"")),"")</f>
        <v/>
      </c>
      <c r="AR1038" s="6" t="str">
        <f>_xlfn.IFNA(IF(IF($AK1038=AR$5,VLOOKUP(AM1038,buff!$K:$L,2,FALSE),"")=0,"",IF($AK1038=AR$5,VLOOKUP(AM1038,buff!$K:$L,2,FALSE),"")),"")</f>
        <v/>
      </c>
      <c r="AS1038" s="6" t="str">
        <f>_xlfn.IFNA(IF(IF($AK1038=AS$5,VLOOKUP(AN1038,buff!$K:$L,2,FALSE),"")=0,"",IF($AK1038=AS$5,VLOOKUP(AN1038,buff!$K:$L,2,FALSE),"")),"")</f>
        <v/>
      </c>
      <c r="AT1038" s="6" t="str">
        <f>_xlfn.IFNA(IF(IF($AK1038=AT$5,VLOOKUP(AO1038,buff!$K:$L,2,FALSE),"")=0,"",IF($AK1038=AT$5,VLOOKUP(AO1038,buff!$K:$L,2,FALSE),"")),"")</f>
        <v/>
      </c>
      <c r="AU1038" s="6" t="str">
        <f>_xlfn.IFNA(IF(IF($AK1038=AU$5,VLOOKUP(AP1038,buff!$K:$L,2,FALSE),"")=0,"",IF($AK1038=AU$5,VLOOKUP(AP1038,buff!$K:$L,2,FALSE),"")),"")</f>
        <v/>
      </c>
      <c r="AV1038" s="6" t="str">
        <f>_xlfn.IFNA(IF(IF($AK1038=AV$5,VLOOKUP(AL1038,buff!$K:$L,2,FALSE),"")=0,"",IF($AK1038=AV$5,VLOOKUP(AL1038,buff!$K:$L,2,FALSE),"")),"")</f>
        <v/>
      </c>
      <c r="AW1038" s="6" t="str">
        <f>_xlfn.IFNA(IF(IF($AK1038=AW$5,VLOOKUP(AM1038,buff!$K:$L,2,FALSE),"")=0,"",IF($AK1038=AW$5,VLOOKUP(AM1038,buff!$K:$L,2,FALSE),"")),"")</f>
        <v/>
      </c>
      <c r="AX1038" s="6" t="str">
        <f>_xlfn.IFNA(IF(IF($AK1038=AX$5,VLOOKUP(AN1038,buff!$K:$L,2,FALSE),"")=0,"",IF($AK1038=AX$5,VLOOKUP(AN1038,buff!$K:$L,2,FALSE),"")),"")</f>
        <v/>
      </c>
      <c r="AY1038" s="6" t="str">
        <f>_xlfn.IFNA(IF(IF($AK1038=AY$5,VLOOKUP(AO1038,buff!$K:$L,2,FALSE),"")=0,"",IF($AK1038=AY$5,VLOOKUP(AO1038,buff!$K:$L,2,FALSE),"")),"")</f>
        <v/>
      </c>
      <c r="AZ1038" s="6" t="str">
        <f>_xlfn.IFNA(IF(IF($AK1038=AZ$5,VLOOKUP(AP1038,buff!$K:$L,2,FALSE),"")=0,"",IF($AK1038=AZ$5,VLOOKUP(AP1038,buff!$K:$L,2,FALSE),"")),"")</f>
        <v/>
      </c>
      <c r="BA1038" s="6" t="e">
        <f>VLOOKUP(AL1038,buff!$K:$P,6,FALSE)</f>
        <v>#N/A</v>
      </c>
      <c r="BB1038" s="6" t="e">
        <f>VLOOKUP(AM1038,buff!$K:$P,6,FALSE)</f>
        <v>#N/A</v>
      </c>
      <c r="BC1038" s="6" t="e">
        <f>VLOOKUP(AN1038,buff!$K:$P,6,FALSE)</f>
        <v>#N/A</v>
      </c>
      <c r="BD1038">
        <f t="shared" si="280"/>
        <v>0</v>
      </c>
      <c r="BE1038">
        <f t="shared" si="281"/>
        <v>0</v>
      </c>
      <c r="BF1038" s="22">
        <f t="shared" si="282"/>
        <v>101801</v>
      </c>
    </row>
    <row r="1039" spans="1:58" x14ac:dyDescent="0.15">
      <c r="A1039" t="str">
        <f t="shared" si="268"/>
        <v>霍尔主动技能1等级13</v>
      </c>
      <c r="B1039" s="8">
        <f t="shared" si="269"/>
        <v>10180113</v>
      </c>
      <c r="C1039" s="8" t="str">
        <f>VLOOKUP(G1039,角色!A:B,2,FALSE)</f>
        <v>霍尔</v>
      </c>
      <c r="D1039" s="8" t="str">
        <f t="shared" si="270"/>
        <v>主动技能1</v>
      </c>
      <c r="E1039" s="8">
        <f t="shared" si="279"/>
        <v>13</v>
      </c>
      <c r="F1039" s="8">
        <f t="shared" si="271"/>
        <v>1</v>
      </c>
      <c r="G1039" s="8">
        <f t="shared" si="272"/>
        <v>18</v>
      </c>
      <c r="H1039" s="4" t="s">
        <v>955</v>
      </c>
      <c r="I1039" s="20" t="str">
        <f t="shared" si="278"/>
        <v>对敌方单体攻击，造成100%攻击力（+6767）点伤害。</v>
      </c>
      <c r="J1039" s="20" t="s">
        <v>277</v>
      </c>
      <c r="K1039" s="21" t="s">
        <v>102</v>
      </c>
      <c r="L1039" s="20" t="s">
        <v>106</v>
      </c>
      <c r="M1039" s="4"/>
      <c r="N1039" s="4">
        <v>100</v>
      </c>
      <c r="O1039" s="20">
        <f>VLOOKUP(L1039,对应表!BK:BL,2,FALSE)</f>
        <v>0</v>
      </c>
      <c r="P1039" s="25" t="str">
        <f>_xlfn.IFNA(VLOOKUP(G1039,角色!V:AE,主动技能!F1039+1,FALSE),"")</f>
        <v>|||</v>
      </c>
      <c r="Q1039" s="25">
        <f>(VLOOKUP(G1039,角色!V:AE,主动技能!F1039+4,FALSE))</f>
        <v>1</v>
      </c>
      <c r="R1039" s="25">
        <v>0</v>
      </c>
      <c r="S1039" s="25">
        <v>0</v>
      </c>
      <c r="T1039" s="6" t="str">
        <f t="shared" si="273"/>
        <v/>
      </c>
      <c r="U1039" s="6" t="str">
        <f t="shared" si="274"/>
        <v/>
      </c>
      <c r="V1039" s="19" t="str">
        <f>VLOOKUP(G1039,角色!AW:BC,主动技能!F1039+1,FALSE)</f>
        <v>skill_01</v>
      </c>
      <c r="Y1039">
        <f t="shared" si="277"/>
        <v>0</v>
      </c>
      <c r="Z1039" s="19">
        <f>IF(VLOOKUP(C1039,角色!CC:CI,主动技能!F1039*2,FALSE)=0,"",VLOOKUP(C1039,角色!CC:CI,主动技能!F1039*2,FALSE))</f>
        <v>100</v>
      </c>
      <c r="AA1039" s="19">
        <f>IF(VLOOKUP(C1039,角色!CC:CI,主动技能!F1039*2+1,FALSE)=0,0,VLOOKUP(C1039,角色!CC:CI,主动技能!F1039*2+1,FALSE))</f>
        <v>10</v>
      </c>
      <c r="AB1039" s="19">
        <f>IF(INT(VLOOKUP(E1039,角色属性概况!I:M,3,FALSE)*AA1039/100)=0,"",(INT(VLOOKUP(E1039,角色属性概况!I:M,3,FALSE)*AA1039/100)))</f>
        <v>6767</v>
      </c>
      <c r="AE1039" s="25">
        <f>(VLOOKUP(G1039,角色!V:AE,主动技能!F1039+7,FALSE))</f>
        <v>1</v>
      </c>
      <c r="AF1039" s="19">
        <f>VLOOKUP(F1039,对应表!AY:BA,3,FALSE)</f>
        <v>0</v>
      </c>
      <c r="AG1039" s="19">
        <f>VLOOKUP(F1039,对应表!AY:BA,2,FALSE)</f>
        <v>0</v>
      </c>
      <c r="AH1039" s="25" t="str">
        <f>VLOOKUP(F1039,特效对应!F:G,2,FALSE)</f>
        <v>attack</v>
      </c>
      <c r="AJ1039">
        <f t="shared" si="275"/>
        <v>13</v>
      </c>
      <c r="AQ1039" s="6" t="str">
        <f>_xlfn.IFNA(IF(IF($AK1039=AQ$5,VLOOKUP(AL1039,buff!$K:$L,2,FALSE),"")=0,"",IF($AK1039=AQ$5,VLOOKUP(AL1039,buff!$K:$L,2,FALSE),"")),"")</f>
        <v/>
      </c>
      <c r="AR1039" s="6" t="str">
        <f>_xlfn.IFNA(IF(IF($AK1039=AR$5,VLOOKUP(AM1039,buff!$K:$L,2,FALSE),"")=0,"",IF($AK1039=AR$5,VLOOKUP(AM1039,buff!$K:$L,2,FALSE),"")),"")</f>
        <v/>
      </c>
      <c r="AS1039" s="6" t="str">
        <f>_xlfn.IFNA(IF(IF($AK1039=AS$5,VLOOKUP(AN1039,buff!$K:$L,2,FALSE),"")=0,"",IF($AK1039=AS$5,VLOOKUP(AN1039,buff!$K:$L,2,FALSE),"")),"")</f>
        <v/>
      </c>
      <c r="AT1039" s="6" t="str">
        <f>_xlfn.IFNA(IF(IF($AK1039=AT$5,VLOOKUP(AO1039,buff!$K:$L,2,FALSE),"")=0,"",IF($AK1039=AT$5,VLOOKUP(AO1039,buff!$K:$L,2,FALSE),"")),"")</f>
        <v/>
      </c>
      <c r="AU1039" s="6" t="str">
        <f>_xlfn.IFNA(IF(IF($AK1039=AU$5,VLOOKUP(AP1039,buff!$K:$L,2,FALSE),"")=0,"",IF($AK1039=AU$5,VLOOKUP(AP1039,buff!$K:$L,2,FALSE),"")),"")</f>
        <v/>
      </c>
      <c r="AV1039" s="6" t="str">
        <f>_xlfn.IFNA(IF(IF($AK1039=AV$5,VLOOKUP(AL1039,buff!$K:$L,2,FALSE),"")=0,"",IF($AK1039=AV$5,VLOOKUP(AL1039,buff!$K:$L,2,FALSE),"")),"")</f>
        <v/>
      </c>
      <c r="AW1039" s="6" t="str">
        <f>_xlfn.IFNA(IF(IF($AK1039=AW$5,VLOOKUP(AM1039,buff!$K:$L,2,FALSE),"")=0,"",IF($AK1039=AW$5,VLOOKUP(AM1039,buff!$K:$L,2,FALSE),"")),"")</f>
        <v/>
      </c>
      <c r="AX1039" s="6" t="str">
        <f>_xlfn.IFNA(IF(IF($AK1039=AX$5,VLOOKUP(AN1039,buff!$K:$L,2,FALSE),"")=0,"",IF($AK1039=AX$5,VLOOKUP(AN1039,buff!$K:$L,2,FALSE),"")),"")</f>
        <v/>
      </c>
      <c r="AY1039" s="6" t="str">
        <f>_xlfn.IFNA(IF(IF($AK1039=AY$5,VLOOKUP(AO1039,buff!$K:$L,2,FALSE),"")=0,"",IF($AK1039=AY$5,VLOOKUP(AO1039,buff!$K:$L,2,FALSE),"")),"")</f>
        <v/>
      </c>
      <c r="AZ1039" s="6" t="str">
        <f>_xlfn.IFNA(IF(IF($AK1039=AZ$5,VLOOKUP(AP1039,buff!$K:$L,2,FALSE),"")=0,"",IF($AK1039=AZ$5,VLOOKUP(AP1039,buff!$K:$L,2,FALSE),"")),"")</f>
        <v/>
      </c>
      <c r="BA1039" s="6" t="e">
        <f>VLOOKUP(AL1039,buff!$K:$P,6,FALSE)</f>
        <v>#N/A</v>
      </c>
      <c r="BB1039" s="6" t="e">
        <f>VLOOKUP(AM1039,buff!$K:$P,6,FALSE)</f>
        <v>#N/A</v>
      </c>
      <c r="BC1039" s="6" t="e">
        <f>VLOOKUP(AN1039,buff!$K:$P,6,FALSE)</f>
        <v>#N/A</v>
      </c>
      <c r="BD1039">
        <f t="shared" si="280"/>
        <v>0</v>
      </c>
      <c r="BE1039">
        <f t="shared" si="281"/>
        <v>0</v>
      </c>
      <c r="BF1039" s="22">
        <f t="shared" si="282"/>
        <v>101801</v>
      </c>
    </row>
    <row r="1040" spans="1:58" x14ac:dyDescent="0.15">
      <c r="A1040" t="str">
        <f t="shared" si="268"/>
        <v>霍尔主动技能1等级14</v>
      </c>
      <c r="B1040" s="8">
        <f t="shared" si="269"/>
        <v>10180114</v>
      </c>
      <c r="C1040" s="8" t="str">
        <f>VLOOKUP(G1040,角色!A:B,2,FALSE)</f>
        <v>霍尔</v>
      </c>
      <c r="D1040" s="8" t="str">
        <f t="shared" si="270"/>
        <v>主动技能1</v>
      </c>
      <c r="E1040" s="8">
        <f t="shared" si="279"/>
        <v>14</v>
      </c>
      <c r="F1040" s="8">
        <f t="shared" si="271"/>
        <v>1</v>
      </c>
      <c r="G1040" s="8">
        <f t="shared" si="272"/>
        <v>18</v>
      </c>
      <c r="H1040" s="4" t="s">
        <v>955</v>
      </c>
      <c r="I1040" s="20" t="str">
        <f t="shared" si="278"/>
        <v>对敌方单体攻击，造成100%攻击力（+9601）点伤害。</v>
      </c>
      <c r="J1040" s="20" t="s">
        <v>277</v>
      </c>
      <c r="K1040" s="21" t="s">
        <v>102</v>
      </c>
      <c r="L1040" s="20" t="s">
        <v>106</v>
      </c>
      <c r="M1040" s="4"/>
      <c r="N1040" s="4">
        <v>100</v>
      </c>
      <c r="O1040" s="20">
        <f>VLOOKUP(L1040,对应表!BK:BL,2,FALSE)</f>
        <v>0</v>
      </c>
      <c r="P1040" s="25" t="str">
        <f>_xlfn.IFNA(VLOOKUP(G1040,角色!V:AE,主动技能!F1040+1,FALSE),"")</f>
        <v>|||</v>
      </c>
      <c r="Q1040" s="25">
        <f>(VLOOKUP(G1040,角色!V:AE,主动技能!F1040+4,FALSE))</f>
        <v>1</v>
      </c>
      <c r="R1040" s="25">
        <v>0</v>
      </c>
      <c r="S1040" s="25">
        <v>0</v>
      </c>
      <c r="T1040" s="6" t="str">
        <f t="shared" si="273"/>
        <v/>
      </c>
      <c r="U1040" s="6" t="str">
        <f t="shared" si="274"/>
        <v/>
      </c>
      <c r="V1040" s="19" t="str">
        <f>VLOOKUP(G1040,角色!AW:BC,主动技能!F1040+1,FALSE)</f>
        <v>skill_01</v>
      </c>
      <c r="Y1040">
        <f t="shared" si="277"/>
        <v>0</v>
      </c>
      <c r="Z1040" s="19">
        <f>IF(VLOOKUP(C1040,角色!CC:CI,主动技能!F1040*2,FALSE)=0,"",VLOOKUP(C1040,角色!CC:CI,主动技能!F1040*2,FALSE))</f>
        <v>100</v>
      </c>
      <c r="AA1040" s="19">
        <f>IF(VLOOKUP(C1040,角色!CC:CI,主动技能!F1040*2+1,FALSE)=0,0,VLOOKUP(C1040,角色!CC:CI,主动技能!F1040*2+1,FALSE))</f>
        <v>10</v>
      </c>
      <c r="AB1040" s="19">
        <f>IF(INT(VLOOKUP(E1040,角色属性概况!I:M,3,FALSE)*AA1040/100)=0,"",(INT(VLOOKUP(E1040,角色属性概况!I:M,3,FALSE)*AA1040/100)))</f>
        <v>9601</v>
      </c>
      <c r="AE1040" s="25">
        <f>(VLOOKUP(G1040,角色!V:AE,主动技能!F1040+7,FALSE))</f>
        <v>1</v>
      </c>
      <c r="AF1040" s="19">
        <f>VLOOKUP(F1040,对应表!AY:BA,3,FALSE)</f>
        <v>0</v>
      </c>
      <c r="AG1040" s="19">
        <f>VLOOKUP(F1040,对应表!AY:BA,2,FALSE)</f>
        <v>0</v>
      </c>
      <c r="AH1040" s="25" t="str">
        <f>VLOOKUP(F1040,特效对应!F:G,2,FALSE)</f>
        <v>attack</v>
      </c>
      <c r="AJ1040">
        <f t="shared" si="275"/>
        <v>14</v>
      </c>
      <c r="AQ1040" s="6" t="str">
        <f>_xlfn.IFNA(IF(IF($AK1040=AQ$5,VLOOKUP(AL1040,buff!$K:$L,2,FALSE),"")=0,"",IF($AK1040=AQ$5,VLOOKUP(AL1040,buff!$K:$L,2,FALSE),"")),"")</f>
        <v/>
      </c>
      <c r="AR1040" s="6" t="str">
        <f>_xlfn.IFNA(IF(IF($AK1040=AR$5,VLOOKUP(AM1040,buff!$K:$L,2,FALSE),"")=0,"",IF($AK1040=AR$5,VLOOKUP(AM1040,buff!$K:$L,2,FALSE),"")),"")</f>
        <v/>
      </c>
      <c r="AS1040" s="6" t="str">
        <f>_xlfn.IFNA(IF(IF($AK1040=AS$5,VLOOKUP(AN1040,buff!$K:$L,2,FALSE),"")=0,"",IF($AK1040=AS$5,VLOOKUP(AN1040,buff!$K:$L,2,FALSE),"")),"")</f>
        <v/>
      </c>
      <c r="AT1040" s="6" t="str">
        <f>_xlfn.IFNA(IF(IF($AK1040=AT$5,VLOOKUP(AO1040,buff!$K:$L,2,FALSE),"")=0,"",IF($AK1040=AT$5,VLOOKUP(AO1040,buff!$K:$L,2,FALSE),"")),"")</f>
        <v/>
      </c>
      <c r="AU1040" s="6" t="str">
        <f>_xlfn.IFNA(IF(IF($AK1040=AU$5,VLOOKUP(AP1040,buff!$K:$L,2,FALSE),"")=0,"",IF($AK1040=AU$5,VLOOKUP(AP1040,buff!$K:$L,2,FALSE),"")),"")</f>
        <v/>
      </c>
      <c r="AV1040" s="6" t="str">
        <f>_xlfn.IFNA(IF(IF($AK1040=AV$5,VLOOKUP(AL1040,buff!$K:$L,2,FALSE),"")=0,"",IF($AK1040=AV$5,VLOOKUP(AL1040,buff!$K:$L,2,FALSE),"")),"")</f>
        <v/>
      </c>
      <c r="AW1040" s="6" t="str">
        <f>_xlfn.IFNA(IF(IF($AK1040=AW$5,VLOOKUP(AM1040,buff!$K:$L,2,FALSE),"")=0,"",IF($AK1040=AW$5,VLOOKUP(AM1040,buff!$K:$L,2,FALSE),"")),"")</f>
        <v/>
      </c>
      <c r="AX1040" s="6" t="str">
        <f>_xlfn.IFNA(IF(IF($AK1040=AX$5,VLOOKUP(AN1040,buff!$K:$L,2,FALSE),"")=0,"",IF($AK1040=AX$5,VLOOKUP(AN1040,buff!$K:$L,2,FALSE),"")),"")</f>
        <v/>
      </c>
      <c r="AY1040" s="6" t="str">
        <f>_xlfn.IFNA(IF(IF($AK1040=AY$5,VLOOKUP(AO1040,buff!$K:$L,2,FALSE),"")=0,"",IF($AK1040=AY$5,VLOOKUP(AO1040,buff!$K:$L,2,FALSE),"")),"")</f>
        <v/>
      </c>
      <c r="AZ1040" s="6" t="str">
        <f>_xlfn.IFNA(IF(IF($AK1040=AZ$5,VLOOKUP(AP1040,buff!$K:$L,2,FALSE),"")=0,"",IF($AK1040=AZ$5,VLOOKUP(AP1040,buff!$K:$L,2,FALSE),"")),"")</f>
        <v/>
      </c>
      <c r="BA1040" s="6" t="e">
        <f>VLOOKUP(AL1040,buff!$K:$P,6,FALSE)</f>
        <v>#N/A</v>
      </c>
      <c r="BB1040" s="6" t="e">
        <f>VLOOKUP(AM1040,buff!$K:$P,6,FALSE)</f>
        <v>#N/A</v>
      </c>
      <c r="BC1040" s="6" t="e">
        <f>VLOOKUP(AN1040,buff!$K:$P,6,FALSE)</f>
        <v>#N/A</v>
      </c>
      <c r="BD1040">
        <f t="shared" si="280"/>
        <v>0</v>
      </c>
      <c r="BE1040">
        <f t="shared" si="281"/>
        <v>0</v>
      </c>
      <c r="BF1040" s="22">
        <f t="shared" si="282"/>
        <v>101801</v>
      </c>
    </row>
    <row r="1041" spans="1:58" x14ac:dyDescent="0.15">
      <c r="A1041" t="str">
        <f t="shared" si="268"/>
        <v>霍尔主动技能1等级15</v>
      </c>
      <c r="B1041" s="8">
        <f t="shared" si="269"/>
        <v>10180115</v>
      </c>
      <c r="C1041" s="8" t="str">
        <f>VLOOKUP(G1041,角色!A:B,2,FALSE)</f>
        <v>霍尔</v>
      </c>
      <c r="D1041" s="8" t="str">
        <f t="shared" si="270"/>
        <v>主动技能1</v>
      </c>
      <c r="E1041" s="8">
        <f t="shared" si="279"/>
        <v>15</v>
      </c>
      <c r="F1041" s="8">
        <f t="shared" si="271"/>
        <v>1</v>
      </c>
      <c r="G1041" s="8">
        <f t="shared" si="272"/>
        <v>18</v>
      </c>
      <c r="H1041" s="4" t="s">
        <v>955</v>
      </c>
      <c r="I1041" s="20" t="str">
        <f t="shared" si="278"/>
        <v>对敌方单体攻击，造成100%攻击力（+13613）点伤害。</v>
      </c>
      <c r="J1041" s="20" t="s">
        <v>277</v>
      </c>
      <c r="K1041" s="21" t="s">
        <v>102</v>
      </c>
      <c r="L1041" s="20" t="s">
        <v>106</v>
      </c>
      <c r="M1041" s="4"/>
      <c r="N1041" s="4">
        <v>100</v>
      </c>
      <c r="O1041" s="20">
        <f>VLOOKUP(L1041,对应表!BK:BL,2,FALSE)</f>
        <v>0</v>
      </c>
      <c r="P1041" s="25" t="str">
        <f>_xlfn.IFNA(VLOOKUP(G1041,角色!V:AE,主动技能!F1041+1,FALSE),"")</f>
        <v>|||</v>
      </c>
      <c r="Q1041" s="25">
        <f>(VLOOKUP(G1041,角色!V:AE,主动技能!F1041+4,FALSE))</f>
        <v>1</v>
      </c>
      <c r="R1041" s="25">
        <v>0</v>
      </c>
      <c r="S1041" s="25">
        <v>0</v>
      </c>
      <c r="T1041" s="6" t="str">
        <f t="shared" si="273"/>
        <v/>
      </c>
      <c r="U1041" s="6" t="str">
        <f t="shared" si="274"/>
        <v/>
      </c>
      <c r="V1041" s="19" t="str">
        <f>VLOOKUP(G1041,角色!AW:BC,主动技能!F1041+1,FALSE)</f>
        <v>skill_01</v>
      </c>
      <c r="Y1041">
        <f t="shared" si="277"/>
        <v>0</v>
      </c>
      <c r="Z1041" s="19">
        <f>IF(VLOOKUP(C1041,角色!CC:CI,主动技能!F1041*2,FALSE)=0,"",VLOOKUP(C1041,角色!CC:CI,主动技能!F1041*2,FALSE))</f>
        <v>100</v>
      </c>
      <c r="AA1041" s="19">
        <f>IF(VLOOKUP(C1041,角色!CC:CI,主动技能!F1041*2+1,FALSE)=0,0,VLOOKUP(C1041,角色!CC:CI,主动技能!F1041*2+1,FALSE))</f>
        <v>10</v>
      </c>
      <c r="AB1041" s="19">
        <f>IF(INT(VLOOKUP(E1041,角色属性概况!I:M,3,FALSE)*AA1041/100)=0,"",(INT(VLOOKUP(E1041,角色属性概况!I:M,3,FALSE)*AA1041/100)))</f>
        <v>13613</v>
      </c>
      <c r="AE1041" s="25">
        <f>(VLOOKUP(G1041,角色!V:AE,主动技能!F1041+7,FALSE))</f>
        <v>1</v>
      </c>
      <c r="AF1041" s="19">
        <f>VLOOKUP(F1041,对应表!AY:BA,3,FALSE)</f>
        <v>0</v>
      </c>
      <c r="AG1041" s="19">
        <f>VLOOKUP(F1041,对应表!AY:BA,2,FALSE)</f>
        <v>0</v>
      </c>
      <c r="AH1041" s="25" t="str">
        <f>VLOOKUP(F1041,特效对应!F:G,2,FALSE)</f>
        <v>attack</v>
      </c>
      <c r="AJ1041">
        <f t="shared" si="275"/>
        <v>15</v>
      </c>
      <c r="AQ1041" s="6" t="str">
        <f>_xlfn.IFNA(IF(IF($AK1041=AQ$5,VLOOKUP(AL1041,buff!$K:$L,2,FALSE),"")=0,"",IF($AK1041=AQ$5,VLOOKUP(AL1041,buff!$K:$L,2,FALSE),"")),"")</f>
        <v/>
      </c>
      <c r="AR1041" s="6" t="str">
        <f>_xlfn.IFNA(IF(IF($AK1041=AR$5,VLOOKUP(AM1041,buff!$K:$L,2,FALSE),"")=0,"",IF($AK1041=AR$5,VLOOKUP(AM1041,buff!$K:$L,2,FALSE),"")),"")</f>
        <v/>
      </c>
      <c r="AS1041" s="6" t="str">
        <f>_xlfn.IFNA(IF(IF($AK1041=AS$5,VLOOKUP(AN1041,buff!$K:$L,2,FALSE),"")=0,"",IF($AK1041=AS$5,VLOOKUP(AN1041,buff!$K:$L,2,FALSE),"")),"")</f>
        <v/>
      </c>
      <c r="AT1041" s="6" t="str">
        <f>_xlfn.IFNA(IF(IF($AK1041=AT$5,VLOOKUP(AO1041,buff!$K:$L,2,FALSE),"")=0,"",IF($AK1041=AT$5,VLOOKUP(AO1041,buff!$K:$L,2,FALSE),"")),"")</f>
        <v/>
      </c>
      <c r="AU1041" s="6" t="str">
        <f>_xlfn.IFNA(IF(IF($AK1041=AU$5,VLOOKUP(AP1041,buff!$K:$L,2,FALSE),"")=0,"",IF($AK1041=AU$5,VLOOKUP(AP1041,buff!$K:$L,2,FALSE),"")),"")</f>
        <v/>
      </c>
      <c r="AV1041" s="6" t="str">
        <f>_xlfn.IFNA(IF(IF($AK1041=AV$5,VLOOKUP(AL1041,buff!$K:$L,2,FALSE),"")=0,"",IF($AK1041=AV$5,VLOOKUP(AL1041,buff!$K:$L,2,FALSE),"")),"")</f>
        <v/>
      </c>
      <c r="AW1041" s="6" t="str">
        <f>_xlfn.IFNA(IF(IF($AK1041=AW$5,VLOOKUP(AM1041,buff!$K:$L,2,FALSE),"")=0,"",IF($AK1041=AW$5,VLOOKUP(AM1041,buff!$K:$L,2,FALSE),"")),"")</f>
        <v/>
      </c>
      <c r="AX1041" s="6" t="str">
        <f>_xlfn.IFNA(IF(IF($AK1041=AX$5,VLOOKUP(AN1041,buff!$K:$L,2,FALSE),"")=0,"",IF($AK1041=AX$5,VLOOKUP(AN1041,buff!$K:$L,2,FALSE),"")),"")</f>
        <v/>
      </c>
      <c r="AY1041" s="6" t="str">
        <f>_xlfn.IFNA(IF(IF($AK1041=AY$5,VLOOKUP(AO1041,buff!$K:$L,2,FALSE),"")=0,"",IF($AK1041=AY$5,VLOOKUP(AO1041,buff!$K:$L,2,FALSE),"")),"")</f>
        <v/>
      </c>
      <c r="AZ1041" s="6" t="str">
        <f>_xlfn.IFNA(IF(IF($AK1041=AZ$5,VLOOKUP(AP1041,buff!$K:$L,2,FALSE),"")=0,"",IF($AK1041=AZ$5,VLOOKUP(AP1041,buff!$K:$L,2,FALSE),"")),"")</f>
        <v/>
      </c>
      <c r="BA1041" s="6" t="e">
        <f>VLOOKUP(AL1041,buff!$K:$P,6,FALSE)</f>
        <v>#N/A</v>
      </c>
      <c r="BB1041" s="6" t="e">
        <f>VLOOKUP(AM1041,buff!$K:$P,6,FALSE)</f>
        <v>#N/A</v>
      </c>
      <c r="BC1041" s="6" t="e">
        <f>VLOOKUP(AN1041,buff!$K:$P,6,FALSE)</f>
        <v>#N/A</v>
      </c>
      <c r="BD1041">
        <f t="shared" si="280"/>
        <v>0</v>
      </c>
      <c r="BE1041">
        <f t="shared" si="281"/>
        <v>0</v>
      </c>
      <c r="BF1041" s="22">
        <f t="shared" si="282"/>
        <v>101801</v>
      </c>
    </row>
    <row r="1042" spans="1:58" x14ac:dyDescent="0.15">
      <c r="A1042" t="str">
        <f t="shared" si="268"/>
        <v>霍尔主动技能1等级16</v>
      </c>
      <c r="B1042" s="8">
        <f t="shared" si="269"/>
        <v>10180116</v>
      </c>
      <c r="C1042" s="8" t="str">
        <f>VLOOKUP(G1042,角色!A:B,2,FALSE)</f>
        <v>霍尔</v>
      </c>
      <c r="D1042" s="8" t="str">
        <f t="shared" si="270"/>
        <v>主动技能1</v>
      </c>
      <c r="E1042" s="8">
        <f t="shared" si="279"/>
        <v>16</v>
      </c>
      <c r="F1042" s="8">
        <f t="shared" si="271"/>
        <v>1</v>
      </c>
      <c r="G1042" s="8">
        <f t="shared" si="272"/>
        <v>18</v>
      </c>
      <c r="H1042" s="4" t="s">
        <v>955</v>
      </c>
      <c r="I1042" s="20" t="str">
        <f t="shared" si="278"/>
        <v>对敌方单体攻击，造成100%攻击力（+19292）点伤害。</v>
      </c>
      <c r="J1042" s="20" t="s">
        <v>277</v>
      </c>
      <c r="K1042" s="21" t="s">
        <v>102</v>
      </c>
      <c r="L1042" s="20" t="s">
        <v>106</v>
      </c>
      <c r="M1042" s="4"/>
      <c r="N1042" s="4">
        <v>100</v>
      </c>
      <c r="O1042" s="20">
        <f>VLOOKUP(L1042,对应表!BK:BL,2,FALSE)</f>
        <v>0</v>
      </c>
      <c r="P1042" s="25" t="str">
        <f>_xlfn.IFNA(VLOOKUP(G1042,角色!V:AE,主动技能!F1042+1,FALSE),"")</f>
        <v>|||</v>
      </c>
      <c r="Q1042" s="25">
        <f>(VLOOKUP(G1042,角色!V:AE,主动技能!F1042+4,FALSE))</f>
        <v>1</v>
      </c>
      <c r="R1042" s="25">
        <v>0</v>
      </c>
      <c r="S1042" s="25">
        <v>0</v>
      </c>
      <c r="T1042" s="6" t="str">
        <f t="shared" si="273"/>
        <v/>
      </c>
      <c r="U1042" s="6" t="str">
        <f t="shared" si="274"/>
        <v/>
      </c>
      <c r="V1042" s="19" t="str">
        <f>VLOOKUP(G1042,角色!AW:BC,主动技能!F1042+1,FALSE)</f>
        <v>skill_01</v>
      </c>
      <c r="Y1042">
        <f t="shared" si="277"/>
        <v>0</v>
      </c>
      <c r="Z1042" s="19">
        <f>IF(VLOOKUP(C1042,角色!CC:CI,主动技能!F1042*2,FALSE)=0,"",VLOOKUP(C1042,角色!CC:CI,主动技能!F1042*2,FALSE))</f>
        <v>100</v>
      </c>
      <c r="AA1042" s="19">
        <f>IF(VLOOKUP(C1042,角色!CC:CI,主动技能!F1042*2+1,FALSE)=0,0,VLOOKUP(C1042,角色!CC:CI,主动技能!F1042*2+1,FALSE))</f>
        <v>10</v>
      </c>
      <c r="AB1042" s="19">
        <f>IF(INT(VLOOKUP(E1042,角色属性概况!I:M,3,FALSE)*AA1042/100)=0,"",(INT(VLOOKUP(E1042,角色属性概况!I:M,3,FALSE)*AA1042/100)))</f>
        <v>19292</v>
      </c>
      <c r="AE1042" s="25">
        <f>(VLOOKUP(G1042,角色!V:AE,主动技能!F1042+7,FALSE))</f>
        <v>1</v>
      </c>
      <c r="AF1042" s="19">
        <f>VLOOKUP(F1042,对应表!AY:BA,3,FALSE)</f>
        <v>0</v>
      </c>
      <c r="AG1042" s="19">
        <f>VLOOKUP(F1042,对应表!AY:BA,2,FALSE)</f>
        <v>0</v>
      </c>
      <c r="AH1042" s="25" t="str">
        <f>VLOOKUP(F1042,特效对应!F:G,2,FALSE)</f>
        <v>attack</v>
      </c>
      <c r="AJ1042">
        <f t="shared" si="275"/>
        <v>16</v>
      </c>
      <c r="AQ1042" s="6" t="str">
        <f>_xlfn.IFNA(IF(IF($AK1042=AQ$5,VLOOKUP(AL1042,buff!$K:$L,2,FALSE),"")=0,"",IF($AK1042=AQ$5,VLOOKUP(AL1042,buff!$K:$L,2,FALSE),"")),"")</f>
        <v/>
      </c>
      <c r="AR1042" s="6" t="str">
        <f>_xlfn.IFNA(IF(IF($AK1042=AR$5,VLOOKUP(AM1042,buff!$K:$L,2,FALSE),"")=0,"",IF($AK1042=AR$5,VLOOKUP(AM1042,buff!$K:$L,2,FALSE),"")),"")</f>
        <v/>
      </c>
      <c r="AS1042" s="6" t="str">
        <f>_xlfn.IFNA(IF(IF($AK1042=AS$5,VLOOKUP(AN1042,buff!$K:$L,2,FALSE),"")=0,"",IF($AK1042=AS$5,VLOOKUP(AN1042,buff!$K:$L,2,FALSE),"")),"")</f>
        <v/>
      </c>
      <c r="AT1042" s="6" t="str">
        <f>_xlfn.IFNA(IF(IF($AK1042=AT$5,VLOOKUP(AO1042,buff!$K:$L,2,FALSE),"")=0,"",IF($AK1042=AT$5,VLOOKUP(AO1042,buff!$K:$L,2,FALSE),"")),"")</f>
        <v/>
      </c>
      <c r="AU1042" s="6" t="str">
        <f>_xlfn.IFNA(IF(IF($AK1042=AU$5,VLOOKUP(AP1042,buff!$K:$L,2,FALSE),"")=0,"",IF($AK1042=AU$5,VLOOKUP(AP1042,buff!$K:$L,2,FALSE),"")),"")</f>
        <v/>
      </c>
      <c r="AV1042" s="6" t="str">
        <f>_xlfn.IFNA(IF(IF($AK1042=AV$5,VLOOKUP(AL1042,buff!$K:$L,2,FALSE),"")=0,"",IF($AK1042=AV$5,VLOOKUP(AL1042,buff!$K:$L,2,FALSE),"")),"")</f>
        <v/>
      </c>
      <c r="AW1042" s="6" t="str">
        <f>_xlfn.IFNA(IF(IF($AK1042=AW$5,VLOOKUP(AM1042,buff!$K:$L,2,FALSE),"")=0,"",IF($AK1042=AW$5,VLOOKUP(AM1042,buff!$K:$L,2,FALSE),"")),"")</f>
        <v/>
      </c>
      <c r="AX1042" s="6" t="str">
        <f>_xlfn.IFNA(IF(IF($AK1042=AX$5,VLOOKUP(AN1042,buff!$K:$L,2,FALSE),"")=0,"",IF($AK1042=AX$5,VLOOKUP(AN1042,buff!$K:$L,2,FALSE),"")),"")</f>
        <v/>
      </c>
      <c r="AY1042" s="6" t="str">
        <f>_xlfn.IFNA(IF(IF($AK1042=AY$5,VLOOKUP(AO1042,buff!$K:$L,2,FALSE),"")=0,"",IF($AK1042=AY$5,VLOOKUP(AO1042,buff!$K:$L,2,FALSE),"")),"")</f>
        <v/>
      </c>
      <c r="AZ1042" s="6" t="str">
        <f>_xlfn.IFNA(IF(IF($AK1042=AZ$5,VLOOKUP(AP1042,buff!$K:$L,2,FALSE),"")=0,"",IF($AK1042=AZ$5,VLOOKUP(AP1042,buff!$K:$L,2,FALSE),"")),"")</f>
        <v/>
      </c>
      <c r="BA1042" s="6" t="e">
        <f>VLOOKUP(AL1042,buff!$K:$P,6,FALSE)</f>
        <v>#N/A</v>
      </c>
      <c r="BB1042" s="6" t="e">
        <f>VLOOKUP(AM1042,buff!$K:$P,6,FALSE)</f>
        <v>#N/A</v>
      </c>
      <c r="BC1042" s="6" t="e">
        <f>VLOOKUP(AN1042,buff!$K:$P,6,FALSE)</f>
        <v>#N/A</v>
      </c>
      <c r="BD1042">
        <f t="shared" si="280"/>
        <v>0</v>
      </c>
      <c r="BE1042">
        <f t="shared" si="281"/>
        <v>0</v>
      </c>
      <c r="BF1042" s="22">
        <f t="shared" si="282"/>
        <v>101801</v>
      </c>
    </row>
    <row r="1043" spans="1:58" x14ac:dyDescent="0.15">
      <c r="A1043" t="str">
        <f t="shared" si="268"/>
        <v>霍尔主动技能1等级17</v>
      </c>
      <c r="B1043" s="8">
        <f t="shared" si="269"/>
        <v>10180117</v>
      </c>
      <c r="C1043" s="8" t="str">
        <f>VLOOKUP(G1043,角色!A:B,2,FALSE)</f>
        <v>霍尔</v>
      </c>
      <c r="D1043" s="8" t="str">
        <f t="shared" si="270"/>
        <v>主动技能1</v>
      </c>
      <c r="E1043" s="8">
        <f t="shared" si="279"/>
        <v>17</v>
      </c>
      <c r="F1043" s="8">
        <f t="shared" si="271"/>
        <v>1</v>
      </c>
      <c r="G1043" s="8">
        <f t="shared" si="272"/>
        <v>18</v>
      </c>
      <c r="H1043" s="4" t="s">
        <v>955</v>
      </c>
      <c r="I1043" s="20" t="str">
        <f t="shared" si="278"/>
        <v>对敌方单体攻击，造成100%攻击力（+27333）点伤害。</v>
      </c>
      <c r="J1043" s="20" t="s">
        <v>277</v>
      </c>
      <c r="K1043" s="21" t="s">
        <v>102</v>
      </c>
      <c r="L1043" s="20" t="s">
        <v>106</v>
      </c>
      <c r="M1043" s="4"/>
      <c r="N1043" s="4">
        <v>100</v>
      </c>
      <c r="O1043" s="20">
        <f>VLOOKUP(L1043,对应表!BK:BL,2,FALSE)</f>
        <v>0</v>
      </c>
      <c r="P1043" s="25" t="str">
        <f>_xlfn.IFNA(VLOOKUP(G1043,角色!V:AE,主动技能!F1043+1,FALSE),"")</f>
        <v>|||</v>
      </c>
      <c r="Q1043" s="25">
        <f>(VLOOKUP(G1043,角色!V:AE,主动技能!F1043+4,FALSE))</f>
        <v>1</v>
      </c>
      <c r="R1043" s="25">
        <v>0</v>
      </c>
      <c r="S1043" s="25">
        <v>0</v>
      </c>
      <c r="T1043" s="6" t="str">
        <f t="shared" si="273"/>
        <v/>
      </c>
      <c r="U1043" s="6" t="str">
        <f t="shared" si="274"/>
        <v/>
      </c>
      <c r="V1043" s="19" t="str">
        <f>VLOOKUP(G1043,角色!AW:BC,主动技能!F1043+1,FALSE)</f>
        <v>skill_01</v>
      </c>
      <c r="Y1043">
        <f t="shared" si="277"/>
        <v>0</v>
      </c>
      <c r="Z1043" s="19">
        <f>IF(VLOOKUP(C1043,角色!CC:CI,主动技能!F1043*2,FALSE)=0,"",VLOOKUP(C1043,角色!CC:CI,主动技能!F1043*2,FALSE))</f>
        <v>100</v>
      </c>
      <c r="AA1043" s="19">
        <f>IF(VLOOKUP(C1043,角色!CC:CI,主动技能!F1043*2+1,FALSE)=0,0,VLOOKUP(C1043,角色!CC:CI,主动技能!F1043*2+1,FALSE))</f>
        <v>10</v>
      </c>
      <c r="AB1043" s="19">
        <f>IF(INT(VLOOKUP(E1043,角色属性概况!I:M,3,FALSE)*AA1043/100)=0,"",(INT(VLOOKUP(E1043,角色属性概况!I:M,3,FALSE)*AA1043/100)))</f>
        <v>27333</v>
      </c>
      <c r="AE1043" s="25">
        <f>(VLOOKUP(G1043,角色!V:AE,主动技能!F1043+7,FALSE))</f>
        <v>1</v>
      </c>
      <c r="AF1043" s="19">
        <f>VLOOKUP(F1043,对应表!AY:BA,3,FALSE)</f>
        <v>0</v>
      </c>
      <c r="AG1043" s="19">
        <f>VLOOKUP(F1043,对应表!AY:BA,2,FALSE)</f>
        <v>0</v>
      </c>
      <c r="AH1043" s="25" t="str">
        <f>VLOOKUP(F1043,特效对应!F:G,2,FALSE)</f>
        <v>attack</v>
      </c>
      <c r="AJ1043">
        <f t="shared" si="275"/>
        <v>17</v>
      </c>
      <c r="AQ1043" s="6" t="str">
        <f>_xlfn.IFNA(IF(IF($AK1043=AQ$5,VLOOKUP(AL1043,buff!$K:$L,2,FALSE),"")=0,"",IF($AK1043=AQ$5,VLOOKUP(AL1043,buff!$K:$L,2,FALSE),"")),"")</f>
        <v/>
      </c>
      <c r="AR1043" s="6" t="str">
        <f>_xlfn.IFNA(IF(IF($AK1043=AR$5,VLOOKUP(AM1043,buff!$K:$L,2,FALSE),"")=0,"",IF($AK1043=AR$5,VLOOKUP(AM1043,buff!$K:$L,2,FALSE),"")),"")</f>
        <v/>
      </c>
      <c r="AS1043" s="6" t="str">
        <f>_xlfn.IFNA(IF(IF($AK1043=AS$5,VLOOKUP(AN1043,buff!$K:$L,2,FALSE),"")=0,"",IF($AK1043=AS$5,VLOOKUP(AN1043,buff!$K:$L,2,FALSE),"")),"")</f>
        <v/>
      </c>
      <c r="AT1043" s="6" t="str">
        <f>_xlfn.IFNA(IF(IF($AK1043=AT$5,VLOOKUP(AO1043,buff!$K:$L,2,FALSE),"")=0,"",IF($AK1043=AT$5,VLOOKUP(AO1043,buff!$K:$L,2,FALSE),"")),"")</f>
        <v/>
      </c>
      <c r="AU1043" s="6" t="str">
        <f>_xlfn.IFNA(IF(IF($AK1043=AU$5,VLOOKUP(AP1043,buff!$K:$L,2,FALSE),"")=0,"",IF($AK1043=AU$5,VLOOKUP(AP1043,buff!$K:$L,2,FALSE),"")),"")</f>
        <v/>
      </c>
      <c r="AV1043" s="6" t="str">
        <f>_xlfn.IFNA(IF(IF($AK1043=AV$5,VLOOKUP(AL1043,buff!$K:$L,2,FALSE),"")=0,"",IF($AK1043=AV$5,VLOOKUP(AL1043,buff!$K:$L,2,FALSE),"")),"")</f>
        <v/>
      </c>
      <c r="AW1043" s="6" t="str">
        <f>_xlfn.IFNA(IF(IF($AK1043=AW$5,VLOOKUP(AM1043,buff!$K:$L,2,FALSE),"")=0,"",IF($AK1043=AW$5,VLOOKUP(AM1043,buff!$K:$L,2,FALSE),"")),"")</f>
        <v/>
      </c>
      <c r="AX1043" s="6" t="str">
        <f>_xlfn.IFNA(IF(IF($AK1043=AX$5,VLOOKUP(AN1043,buff!$K:$L,2,FALSE),"")=0,"",IF($AK1043=AX$5,VLOOKUP(AN1043,buff!$K:$L,2,FALSE),"")),"")</f>
        <v/>
      </c>
      <c r="AY1043" s="6" t="str">
        <f>_xlfn.IFNA(IF(IF($AK1043=AY$5,VLOOKUP(AO1043,buff!$K:$L,2,FALSE),"")=0,"",IF($AK1043=AY$5,VLOOKUP(AO1043,buff!$K:$L,2,FALSE),"")),"")</f>
        <v/>
      </c>
      <c r="AZ1043" s="6" t="str">
        <f>_xlfn.IFNA(IF(IF($AK1043=AZ$5,VLOOKUP(AP1043,buff!$K:$L,2,FALSE),"")=0,"",IF($AK1043=AZ$5,VLOOKUP(AP1043,buff!$K:$L,2,FALSE),"")),"")</f>
        <v/>
      </c>
      <c r="BA1043" s="6" t="e">
        <f>VLOOKUP(AL1043,buff!$K:$P,6,FALSE)</f>
        <v>#N/A</v>
      </c>
      <c r="BB1043" s="6" t="e">
        <f>VLOOKUP(AM1043,buff!$K:$P,6,FALSE)</f>
        <v>#N/A</v>
      </c>
      <c r="BC1043" s="6" t="e">
        <f>VLOOKUP(AN1043,buff!$K:$P,6,FALSE)</f>
        <v>#N/A</v>
      </c>
      <c r="BD1043">
        <f t="shared" si="280"/>
        <v>0</v>
      </c>
      <c r="BE1043">
        <f t="shared" si="281"/>
        <v>0</v>
      </c>
      <c r="BF1043" s="22">
        <f t="shared" si="282"/>
        <v>101801</v>
      </c>
    </row>
    <row r="1044" spans="1:58" x14ac:dyDescent="0.15">
      <c r="A1044" t="str">
        <f t="shared" si="268"/>
        <v>霍尔主动技能1等级18</v>
      </c>
      <c r="B1044" s="8">
        <f t="shared" si="269"/>
        <v>10180118</v>
      </c>
      <c r="C1044" s="8" t="str">
        <f>VLOOKUP(G1044,角色!A:B,2,FALSE)</f>
        <v>霍尔</v>
      </c>
      <c r="D1044" s="8" t="str">
        <f t="shared" si="270"/>
        <v>主动技能1</v>
      </c>
      <c r="E1044" s="8">
        <f t="shared" si="279"/>
        <v>18</v>
      </c>
      <c r="F1044" s="8">
        <f t="shared" si="271"/>
        <v>1</v>
      </c>
      <c r="G1044" s="8">
        <f t="shared" si="272"/>
        <v>18</v>
      </c>
      <c r="H1044" s="4" t="s">
        <v>955</v>
      </c>
      <c r="I1044" s="20" t="str">
        <f t="shared" si="278"/>
        <v>对敌方单体攻击，造成100%攻击力（+38716）点伤害。</v>
      </c>
      <c r="J1044" s="20" t="s">
        <v>277</v>
      </c>
      <c r="K1044" s="21" t="s">
        <v>102</v>
      </c>
      <c r="L1044" s="20" t="s">
        <v>106</v>
      </c>
      <c r="M1044" s="4"/>
      <c r="N1044" s="4">
        <v>100</v>
      </c>
      <c r="O1044" s="20">
        <f>VLOOKUP(L1044,对应表!BK:BL,2,FALSE)</f>
        <v>0</v>
      </c>
      <c r="P1044" s="25" t="str">
        <f>_xlfn.IFNA(VLOOKUP(G1044,角色!V:AE,主动技能!F1044+1,FALSE),"")</f>
        <v>|||</v>
      </c>
      <c r="Q1044" s="25">
        <f>(VLOOKUP(G1044,角色!V:AE,主动技能!F1044+4,FALSE))</f>
        <v>1</v>
      </c>
      <c r="R1044" s="25">
        <v>0</v>
      </c>
      <c r="S1044" s="25">
        <v>0</v>
      </c>
      <c r="T1044" s="6" t="str">
        <f t="shared" si="273"/>
        <v/>
      </c>
      <c r="U1044" s="6" t="str">
        <f t="shared" si="274"/>
        <v/>
      </c>
      <c r="V1044" s="19" t="str">
        <f>VLOOKUP(G1044,角色!AW:BC,主动技能!F1044+1,FALSE)</f>
        <v>skill_01</v>
      </c>
      <c r="Y1044">
        <f t="shared" si="277"/>
        <v>0</v>
      </c>
      <c r="Z1044" s="19">
        <f>IF(VLOOKUP(C1044,角色!CC:CI,主动技能!F1044*2,FALSE)=0,"",VLOOKUP(C1044,角色!CC:CI,主动技能!F1044*2,FALSE))</f>
        <v>100</v>
      </c>
      <c r="AA1044" s="19">
        <f>IF(VLOOKUP(C1044,角色!CC:CI,主动技能!F1044*2+1,FALSE)=0,0,VLOOKUP(C1044,角色!CC:CI,主动技能!F1044*2+1,FALSE))</f>
        <v>10</v>
      </c>
      <c r="AB1044" s="19">
        <f>IF(INT(VLOOKUP(E1044,角色属性概况!I:M,3,FALSE)*AA1044/100)=0,"",(INT(VLOOKUP(E1044,角色属性概况!I:M,3,FALSE)*AA1044/100)))</f>
        <v>38716</v>
      </c>
      <c r="AE1044" s="25">
        <f>(VLOOKUP(G1044,角色!V:AE,主动技能!F1044+7,FALSE))</f>
        <v>1</v>
      </c>
      <c r="AF1044" s="19">
        <f>VLOOKUP(F1044,对应表!AY:BA,3,FALSE)</f>
        <v>0</v>
      </c>
      <c r="AG1044" s="19">
        <f>VLOOKUP(F1044,对应表!AY:BA,2,FALSE)</f>
        <v>0</v>
      </c>
      <c r="AH1044" s="25" t="str">
        <f>VLOOKUP(F1044,特效对应!F:G,2,FALSE)</f>
        <v>attack</v>
      </c>
      <c r="AJ1044">
        <f t="shared" si="275"/>
        <v>18</v>
      </c>
      <c r="AQ1044" s="6" t="str">
        <f>_xlfn.IFNA(IF(IF($AK1044=AQ$5,VLOOKUP(AL1044,buff!$K:$L,2,FALSE),"")=0,"",IF($AK1044=AQ$5,VLOOKUP(AL1044,buff!$K:$L,2,FALSE),"")),"")</f>
        <v/>
      </c>
      <c r="AR1044" s="6" t="str">
        <f>_xlfn.IFNA(IF(IF($AK1044=AR$5,VLOOKUP(AM1044,buff!$K:$L,2,FALSE),"")=0,"",IF($AK1044=AR$5,VLOOKUP(AM1044,buff!$K:$L,2,FALSE),"")),"")</f>
        <v/>
      </c>
      <c r="AS1044" s="6" t="str">
        <f>_xlfn.IFNA(IF(IF($AK1044=AS$5,VLOOKUP(AN1044,buff!$K:$L,2,FALSE),"")=0,"",IF($AK1044=AS$5,VLOOKUP(AN1044,buff!$K:$L,2,FALSE),"")),"")</f>
        <v/>
      </c>
      <c r="AT1044" s="6" t="str">
        <f>_xlfn.IFNA(IF(IF($AK1044=AT$5,VLOOKUP(AO1044,buff!$K:$L,2,FALSE),"")=0,"",IF($AK1044=AT$5,VLOOKUP(AO1044,buff!$K:$L,2,FALSE),"")),"")</f>
        <v/>
      </c>
      <c r="AU1044" s="6" t="str">
        <f>_xlfn.IFNA(IF(IF($AK1044=AU$5,VLOOKUP(AP1044,buff!$K:$L,2,FALSE),"")=0,"",IF($AK1044=AU$5,VLOOKUP(AP1044,buff!$K:$L,2,FALSE),"")),"")</f>
        <v/>
      </c>
      <c r="AV1044" s="6" t="str">
        <f>_xlfn.IFNA(IF(IF($AK1044=AV$5,VLOOKUP(AL1044,buff!$K:$L,2,FALSE),"")=0,"",IF($AK1044=AV$5,VLOOKUP(AL1044,buff!$K:$L,2,FALSE),"")),"")</f>
        <v/>
      </c>
      <c r="AW1044" s="6" t="str">
        <f>_xlfn.IFNA(IF(IF($AK1044=AW$5,VLOOKUP(AM1044,buff!$K:$L,2,FALSE),"")=0,"",IF($AK1044=AW$5,VLOOKUP(AM1044,buff!$K:$L,2,FALSE),"")),"")</f>
        <v/>
      </c>
      <c r="AX1044" s="6" t="str">
        <f>_xlfn.IFNA(IF(IF($AK1044=AX$5,VLOOKUP(AN1044,buff!$K:$L,2,FALSE),"")=0,"",IF($AK1044=AX$5,VLOOKUP(AN1044,buff!$K:$L,2,FALSE),"")),"")</f>
        <v/>
      </c>
      <c r="AY1044" s="6" t="str">
        <f>_xlfn.IFNA(IF(IF($AK1044=AY$5,VLOOKUP(AO1044,buff!$K:$L,2,FALSE),"")=0,"",IF($AK1044=AY$5,VLOOKUP(AO1044,buff!$K:$L,2,FALSE),"")),"")</f>
        <v/>
      </c>
      <c r="AZ1044" s="6" t="str">
        <f>_xlfn.IFNA(IF(IF($AK1044=AZ$5,VLOOKUP(AP1044,buff!$K:$L,2,FALSE),"")=0,"",IF($AK1044=AZ$5,VLOOKUP(AP1044,buff!$K:$L,2,FALSE),"")),"")</f>
        <v/>
      </c>
      <c r="BA1044" s="6" t="e">
        <f>VLOOKUP(AL1044,buff!$K:$P,6,FALSE)</f>
        <v>#N/A</v>
      </c>
      <c r="BB1044" s="6" t="e">
        <f>VLOOKUP(AM1044,buff!$K:$P,6,FALSE)</f>
        <v>#N/A</v>
      </c>
      <c r="BC1044" s="6" t="e">
        <f>VLOOKUP(AN1044,buff!$K:$P,6,FALSE)</f>
        <v>#N/A</v>
      </c>
      <c r="BD1044">
        <f t="shared" si="280"/>
        <v>0</v>
      </c>
      <c r="BE1044">
        <f t="shared" si="281"/>
        <v>0</v>
      </c>
      <c r="BF1044" s="22">
        <f t="shared" si="282"/>
        <v>101801</v>
      </c>
    </row>
    <row r="1045" spans="1:58" x14ac:dyDescent="0.15">
      <c r="A1045" t="str">
        <f t="shared" si="268"/>
        <v>霍尔主动技能1等级19</v>
      </c>
      <c r="B1045" s="8">
        <f t="shared" si="269"/>
        <v>10180119</v>
      </c>
      <c r="C1045" s="8" t="str">
        <f>VLOOKUP(G1045,角色!A:B,2,FALSE)</f>
        <v>霍尔</v>
      </c>
      <c r="D1045" s="8" t="str">
        <f t="shared" si="270"/>
        <v>主动技能1</v>
      </c>
      <c r="E1045" s="8">
        <f t="shared" si="279"/>
        <v>19</v>
      </c>
      <c r="F1045" s="8">
        <f t="shared" si="271"/>
        <v>1</v>
      </c>
      <c r="G1045" s="8">
        <f t="shared" si="272"/>
        <v>18</v>
      </c>
      <c r="H1045" s="4" t="s">
        <v>955</v>
      </c>
      <c r="I1045" s="20" t="str">
        <f t="shared" si="278"/>
        <v>对敌方单体攻击，造成100%攻击力（+54831）点伤害。</v>
      </c>
      <c r="J1045" s="20" t="s">
        <v>277</v>
      </c>
      <c r="K1045" s="21" t="s">
        <v>102</v>
      </c>
      <c r="L1045" s="20" t="s">
        <v>106</v>
      </c>
      <c r="M1045" s="4"/>
      <c r="N1045" s="4">
        <v>100</v>
      </c>
      <c r="O1045" s="20">
        <f>VLOOKUP(L1045,对应表!BK:BL,2,FALSE)</f>
        <v>0</v>
      </c>
      <c r="P1045" s="25" t="str">
        <f>_xlfn.IFNA(VLOOKUP(G1045,角色!V:AE,主动技能!F1045+1,FALSE),"")</f>
        <v>|||</v>
      </c>
      <c r="Q1045" s="25">
        <f>(VLOOKUP(G1045,角色!V:AE,主动技能!F1045+4,FALSE))</f>
        <v>1</v>
      </c>
      <c r="R1045" s="25">
        <v>0</v>
      </c>
      <c r="S1045" s="25">
        <v>0</v>
      </c>
      <c r="T1045" s="6" t="str">
        <f t="shared" si="273"/>
        <v/>
      </c>
      <c r="U1045" s="6" t="str">
        <f t="shared" si="274"/>
        <v/>
      </c>
      <c r="V1045" s="19" t="str">
        <f>VLOOKUP(G1045,角色!AW:BC,主动技能!F1045+1,FALSE)</f>
        <v>skill_01</v>
      </c>
      <c r="Y1045">
        <f t="shared" si="277"/>
        <v>0</v>
      </c>
      <c r="Z1045" s="19">
        <f>IF(VLOOKUP(C1045,角色!CC:CI,主动技能!F1045*2,FALSE)=0,"",VLOOKUP(C1045,角色!CC:CI,主动技能!F1045*2,FALSE))</f>
        <v>100</v>
      </c>
      <c r="AA1045" s="19">
        <f>IF(VLOOKUP(C1045,角色!CC:CI,主动技能!F1045*2+1,FALSE)=0,0,VLOOKUP(C1045,角色!CC:CI,主动技能!F1045*2+1,FALSE))</f>
        <v>10</v>
      </c>
      <c r="AB1045" s="19">
        <f>IF(INT(VLOOKUP(E1045,角色属性概况!I:M,3,FALSE)*AA1045/100)=0,"",(INT(VLOOKUP(E1045,角色属性概况!I:M,3,FALSE)*AA1045/100)))</f>
        <v>54831</v>
      </c>
      <c r="AE1045" s="25">
        <f>(VLOOKUP(G1045,角色!V:AE,主动技能!F1045+7,FALSE))</f>
        <v>1</v>
      </c>
      <c r="AF1045" s="19">
        <f>VLOOKUP(F1045,对应表!AY:BA,3,FALSE)</f>
        <v>0</v>
      </c>
      <c r="AG1045" s="19">
        <f>VLOOKUP(F1045,对应表!AY:BA,2,FALSE)</f>
        <v>0</v>
      </c>
      <c r="AH1045" s="25" t="str">
        <f>VLOOKUP(F1045,特效对应!F:G,2,FALSE)</f>
        <v>attack</v>
      </c>
      <c r="AJ1045">
        <f t="shared" si="275"/>
        <v>19</v>
      </c>
      <c r="AQ1045" s="6" t="str">
        <f>_xlfn.IFNA(IF(IF($AK1045=AQ$5,VLOOKUP(AL1045,buff!$K:$L,2,FALSE),"")=0,"",IF($AK1045=AQ$5,VLOOKUP(AL1045,buff!$K:$L,2,FALSE),"")),"")</f>
        <v/>
      </c>
      <c r="AR1045" s="6" t="str">
        <f>_xlfn.IFNA(IF(IF($AK1045=AR$5,VLOOKUP(AM1045,buff!$K:$L,2,FALSE),"")=0,"",IF($AK1045=AR$5,VLOOKUP(AM1045,buff!$K:$L,2,FALSE),"")),"")</f>
        <v/>
      </c>
      <c r="AS1045" s="6" t="str">
        <f>_xlfn.IFNA(IF(IF($AK1045=AS$5,VLOOKUP(AN1045,buff!$K:$L,2,FALSE),"")=0,"",IF($AK1045=AS$5,VLOOKUP(AN1045,buff!$K:$L,2,FALSE),"")),"")</f>
        <v/>
      </c>
      <c r="AT1045" s="6" t="str">
        <f>_xlfn.IFNA(IF(IF($AK1045=AT$5,VLOOKUP(AO1045,buff!$K:$L,2,FALSE),"")=0,"",IF($AK1045=AT$5,VLOOKUP(AO1045,buff!$K:$L,2,FALSE),"")),"")</f>
        <v/>
      </c>
      <c r="AU1045" s="6" t="str">
        <f>_xlfn.IFNA(IF(IF($AK1045=AU$5,VLOOKUP(AP1045,buff!$K:$L,2,FALSE),"")=0,"",IF($AK1045=AU$5,VLOOKUP(AP1045,buff!$K:$L,2,FALSE),"")),"")</f>
        <v/>
      </c>
      <c r="AV1045" s="6" t="str">
        <f>_xlfn.IFNA(IF(IF($AK1045=AV$5,VLOOKUP(AL1045,buff!$K:$L,2,FALSE),"")=0,"",IF($AK1045=AV$5,VLOOKUP(AL1045,buff!$K:$L,2,FALSE),"")),"")</f>
        <v/>
      </c>
      <c r="AW1045" s="6" t="str">
        <f>_xlfn.IFNA(IF(IF($AK1045=AW$5,VLOOKUP(AM1045,buff!$K:$L,2,FALSE),"")=0,"",IF($AK1045=AW$5,VLOOKUP(AM1045,buff!$K:$L,2,FALSE),"")),"")</f>
        <v/>
      </c>
      <c r="AX1045" s="6" t="str">
        <f>_xlfn.IFNA(IF(IF($AK1045=AX$5,VLOOKUP(AN1045,buff!$K:$L,2,FALSE),"")=0,"",IF($AK1045=AX$5,VLOOKUP(AN1045,buff!$K:$L,2,FALSE),"")),"")</f>
        <v/>
      </c>
      <c r="AY1045" s="6" t="str">
        <f>_xlfn.IFNA(IF(IF($AK1045=AY$5,VLOOKUP(AO1045,buff!$K:$L,2,FALSE),"")=0,"",IF($AK1045=AY$5,VLOOKUP(AO1045,buff!$K:$L,2,FALSE),"")),"")</f>
        <v/>
      </c>
      <c r="AZ1045" s="6" t="str">
        <f>_xlfn.IFNA(IF(IF($AK1045=AZ$5,VLOOKUP(AP1045,buff!$K:$L,2,FALSE),"")=0,"",IF($AK1045=AZ$5,VLOOKUP(AP1045,buff!$K:$L,2,FALSE),"")),"")</f>
        <v/>
      </c>
      <c r="BA1045" s="6" t="e">
        <f>VLOOKUP(AL1045,buff!$K:$P,6,FALSE)</f>
        <v>#N/A</v>
      </c>
      <c r="BB1045" s="6" t="e">
        <f>VLOOKUP(AM1045,buff!$K:$P,6,FALSE)</f>
        <v>#N/A</v>
      </c>
      <c r="BC1045" s="6" t="e">
        <f>VLOOKUP(AN1045,buff!$K:$P,6,FALSE)</f>
        <v>#N/A</v>
      </c>
      <c r="BD1045">
        <f t="shared" si="280"/>
        <v>0</v>
      </c>
      <c r="BE1045">
        <f t="shared" si="281"/>
        <v>0</v>
      </c>
      <c r="BF1045" s="22">
        <f t="shared" si="282"/>
        <v>101801</v>
      </c>
    </row>
    <row r="1046" spans="1:58" x14ac:dyDescent="0.15">
      <c r="A1046" t="str">
        <f t="shared" si="268"/>
        <v>霍尔主动技能1等级20</v>
      </c>
      <c r="B1046" s="8">
        <f t="shared" si="269"/>
        <v>10180120</v>
      </c>
      <c r="C1046" s="8" t="str">
        <f>VLOOKUP(G1046,角色!A:B,2,FALSE)</f>
        <v>霍尔</v>
      </c>
      <c r="D1046" s="8" t="str">
        <f t="shared" si="270"/>
        <v>主动技能1</v>
      </c>
      <c r="E1046" s="8">
        <f t="shared" si="279"/>
        <v>20</v>
      </c>
      <c r="F1046" s="8">
        <f t="shared" si="271"/>
        <v>1</v>
      </c>
      <c r="G1046" s="8">
        <f t="shared" si="272"/>
        <v>18</v>
      </c>
      <c r="H1046" s="4" t="s">
        <v>955</v>
      </c>
      <c r="I1046" s="20" t="str">
        <f t="shared" si="278"/>
        <v>对敌方单体攻击，造成100%攻击力（+77646）点伤害。</v>
      </c>
      <c r="J1046" s="20" t="s">
        <v>277</v>
      </c>
      <c r="K1046" s="21" t="s">
        <v>102</v>
      </c>
      <c r="L1046" s="20" t="s">
        <v>106</v>
      </c>
      <c r="M1046" s="4"/>
      <c r="N1046" s="4">
        <v>100</v>
      </c>
      <c r="O1046" s="20">
        <f>VLOOKUP(L1046,对应表!BK:BL,2,FALSE)</f>
        <v>0</v>
      </c>
      <c r="P1046" s="25" t="str">
        <f>_xlfn.IFNA(VLOOKUP(G1046,角色!V:AE,主动技能!F1046+1,FALSE),"")</f>
        <v>|||</v>
      </c>
      <c r="Q1046" s="25">
        <f>(VLOOKUP(G1046,角色!V:AE,主动技能!F1046+4,FALSE))</f>
        <v>1</v>
      </c>
      <c r="R1046" s="25">
        <v>0</v>
      </c>
      <c r="S1046" s="25">
        <v>0</v>
      </c>
      <c r="T1046" s="6" t="str">
        <f t="shared" si="273"/>
        <v/>
      </c>
      <c r="U1046" s="6" t="str">
        <f t="shared" si="274"/>
        <v/>
      </c>
      <c r="V1046" s="19" t="str">
        <f>VLOOKUP(G1046,角色!AW:BC,主动技能!F1046+1,FALSE)</f>
        <v>skill_01</v>
      </c>
      <c r="Y1046">
        <f t="shared" si="277"/>
        <v>0</v>
      </c>
      <c r="Z1046" s="19">
        <f>IF(VLOOKUP(C1046,角色!CC:CI,主动技能!F1046*2,FALSE)=0,"",VLOOKUP(C1046,角色!CC:CI,主动技能!F1046*2,FALSE))</f>
        <v>100</v>
      </c>
      <c r="AA1046" s="19">
        <f>IF(VLOOKUP(C1046,角色!CC:CI,主动技能!F1046*2+1,FALSE)=0,0,VLOOKUP(C1046,角色!CC:CI,主动技能!F1046*2+1,FALSE))</f>
        <v>10</v>
      </c>
      <c r="AB1046" s="19">
        <f>IF(INT(VLOOKUP(E1046,角色属性概况!I:M,3,FALSE)*AA1046/100)=0,"",(INT(VLOOKUP(E1046,角色属性概况!I:M,3,FALSE)*AA1046/100)))</f>
        <v>77646</v>
      </c>
      <c r="AE1046" s="25">
        <f>(VLOOKUP(G1046,角色!V:AE,主动技能!F1046+7,FALSE))</f>
        <v>1</v>
      </c>
      <c r="AF1046" s="19">
        <f>VLOOKUP(F1046,对应表!AY:BA,3,FALSE)</f>
        <v>0</v>
      </c>
      <c r="AG1046" s="19">
        <f>VLOOKUP(F1046,对应表!AY:BA,2,FALSE)</f>
        <v>0</v>
      </c>
      <c r="AH1046" s="25" t="str">
        <f>VLOOKUP(F1046,特效对应!F:G,2,FALSE)</f>
        <v>attack</v>
      </c>
      <c r="AJ1046">
        <f t="shared" si="275"/>
        <v>20</v>
      </c>
      <c r="AQ1046" s="6" t="str">
        <f>_xlfn.IFNA(IF(IF($AK1046=AQ$5,VLOOKUP(AL1046,buff!$K:$L,2,FALSE),"")=0,"",IF($AK1046=AQ$5,VLOOKUP(AL1046,buff!$K:$L,2,FALSE),"")),"")</f>
        <v/>
      </c>
      <c r="AR1046" s="6" t="str">
        <f>_xlfn.IFNA(IF(IF($AK1046=AR$5,VLOOKUP(AM1046,buff!$K:$L,2,FALSE),"")=0,"",IF($AK1046=AR$5,VLOOKUP(AM1046,buff!$K:$L,2,FALSE),"")),"")</f>
        <v/>
      </c>
      <c r="AS1046" s="6" t="str">
        <f>_xlfn.IFNA(IF(IF($AK1046=AS$5,VLOOKUP(AN1046,buff!$K:$L,2,FALSE),"")=0,"",IF($AK1046=AS$5,VLOOKUP(AN1046,buff!$K:$L,2,FALSE),"")),"")</f>
        <v/>
      </c>
      <c r="AT1046" s="6" t="str">
        <f>_xlfn.IFNA(IF(IF($AK1046=AT$5,VLOOKUP(AO1046,buff!$K:$L,2,FALSE),"")=0,"",IF($AK1046=AT$5,VLOOKUP(AO1046,buff!$K:$L,2,FALSE),"")),"")</f>
        <v/>
      </c>
      <c r="AU1046" s="6" t="str">
        <f>_xlfn.IFNA(IF(IF($AK1046=AU$5,VLOOKUP(AP1046,buff!$K:$L,2,FALSE),"")=0,"",IF($AK1046=AU$5,VLOOKUP(AP1046,buff!$K:$L,2,FALSE),"")),"")</f>
        <v/>
      </c>
      <c r="AV1046" s="6" t="str">
        <f>_xlfn.IFNA(IF(IF($AK1046=AV$5,VLOOKUP(AL1046,buff!$K:$L,2,FALSE),"")=0,"",IF($AK1046=AV$5,VLOOKUP(AL1046,buff!$K:$L,2,FALSE),"")),"")</f>
        <v/>
      </c>
      <c r="AW1046" s="6" t="str">
        <f>_xlfn.IFNA(IF(IF($AK1046=AW$5,VLOOKUP(AM1046,buff!$K:$L,2,FALSE),"")=0,"",IF($AK1046=AW$5,VLOOKUP(AM1046,buff!$K:$L,2,FALSE),"")),"")</f>
        <v/>
      </c>
      <c r="AX1046" s="6" t="str">
        <f>_xlfn.IFNA(IF(IF($AK1046=AX$5,VLOOKUP(AN1046,buff!$K:$L,2,FALSE),"")=0,"",IF($AK1046=AX$5,VLOOKUP(AN1046,buff!$K:$L,2,FALSE),"")),"")</f>
        <v/>
      </c>
      <c r="AY1046" s="6" t="str">
        <f>_xlfn.IFNA(IF(IF($AK1046=AY$5,VLOOKUP(AO1046,buff!$K:$L,2,FALSE),"")=0,"",IF($AK1046=AY$5,VLOOKUP(AO1046,buff!$K:$L,2,FALSE),"")),"")</f>
        <v/>
      </c>
      <c r="AZ1046" s="6" t="str">
        <f>_xlfn.IFNA(IF(IF($AK1046=AZ$5,VLOOKUP(AP1046,buff!$K:$L,2,FALSE),"")=0,"",IF($AK1046=AZ$5,VLOOKUP(AP1046,buff!$K:$L,2,FALSE),"")),"")</f>
        <v/>
      </c>
      <c r="BA1046" s="6" t="e">
        <f>VLOOKUP(AL1046,buff!$K:$P,6,FALSE)</f>
        <v>#N/A</v>
      </c>
      <c r="BB1046" s="6" t="e">
        <f>VLOOKUP(AM1046,buff!$K:$P,6,FALSE)</f>
        <v>#N/A</v>
      </c>
      <c r="BC1046" s="6" t="e">
        <f>VLOOKUP(AN1046,buff!$K:$P,6,FALSE)</f>
        <v>#N/A</v>
      </c>
      <c r="BD1046">
        <f t="shared" si="280"/>
        <v>0</v>
      </c>
      <c r="BE1046">
        <f t="shared" si="281"/>
        <v>0</v>
      </c>
      <c r="BF1046" s="22">
        <f t="shared" si="282"/>
        <v>101801</v>
      </c>
    </row>
    <row r="1047" spans="1:58" x14ac:dyDescent="0.15">
      <c r="A1047" t="str">
        <f t="shared" si="268"/>
        <v>霍尔主动技能2等级1</v>
      </c>
      <c r="B1047" s="8">
        <f t="shared" si="269"/>
        <v>10180201</v>
      </c>
      <c r="C1047" s="8" t="str">
        <f>VLOOKUP(G1047,角色!A:B,2,FALSE)</f>
        <v>霍尔</v>
      </c>
      <c r="D1047" s="8" t="str">
        <f t="shared" si="270"/>
        <v>主动技能2</v>
      </c>
      <c r="E1047" s="8">
        <f t="shared" si="279"/>
        <v>1</v>
      </c>
      <c r="F1047" s="8">
        <f t="shared" si="271"/>
        <v>2</v>
      </c>
      <c r="G1047" s="8">
        <f t="shared" si="272"/>
        <v>18</v>
      </c>
      <c r="H1047" s="4" t="s">
        <v>941</v>
      </c>
      <c r="I1047" s="20" t="str">
        <f t="shared" ref="I1047:I1066" si="283">"对敌方后排"&amp;L1047&amp;"攻击，造成"&amp;Z1047&amp;"%攻击力（+"&amp;AB1047&amp;"）点伤害。"</f>
        <v>对敌方后排单体攻击，造成150%攻击力（+553）点伤害。</v>
      </c>
      <c r="J1047" s="4" t="s">
        <v>277</v>
      </c>
      <c r="K1047" s="1" t="s">
        <v>103</v>
      </c>
      <c r="L1047" s="4" t="s">
        <v>106</v>
      </c>
      <c r="M1047" s="4"/>
      <c r="N1047" s="4">
        <v>100</v>
      </c>
      <c r="O1047" s="20">
        <f>VLOOKUP(L1047,对应表!BK:BL,2,FALSE)</f>
        <v>0</v>
      </c>
      <c r="P1047" s="25" t="str">
        <f>_xlfn.IFNA(VLOOKUP(G1047,角色!V:AE,主动技能!F1047+1,FALSE),"")</f>
        <v>||eff_huoqiu|</v>
      </c>
      <c r="Q1047" s="25">
        <f>(VLOOKUP(G1047,角色!V:AE,主动技能!F1047+4,FALSE))</f>
        <v>1</v>
      </c>
      <c r="R1047" s="25">
        <v>0</v>
      </c>
      <c r="S1047" s="25">
        <v>0</v>
      </c>
      <c r="T1047" s="6" t="str">
        <f t="shared" si="273"/>
        <v/>
      </c>
      <c r="U1047" s="6" t="str">
        <f t="shared" si="274"/>
        <v/>
      </c>
      <c r="V1047" s="19" t="str">
        <f>VLOOKUP(G1047,角色!AW:BC,主动技能!F1047+1,FALSE)</f>
        <v>skill_08</v>
      </c>
      <c r="Y1047">
        <f t="shared" si="277"/>
        <v>0</v>
      </c>
      <c r="Z1047" s="19">
        <f>IF(VLOOKUP(C1047,角色!CC:CI,主动技能!F1047*2,FALSE)=0,"",VLOOKUP(C1047,角色!CC:CI,主动技能!F1047*2,FALSE))</f>
        <v>150</v>
      </c>
      <c r="AA1047" s="19">
        <f>IF(VLOOKUP(C1047,角色!CC:CI,主动技能!F1047*2+1,FALSE)=0,0,VLOOKUP(C1047,角色!CC:CI,主动技能!F1047*2+1,FALSE))</f>
        <v>50</v>
      </c>
      <c r="AB1047" s="19">
        <f>IF(INT(VLOOKUP(E1047,角色属性概况!I:M,3,FALSE)*AA1047/100)=0,"",(INT(VLOOKUP(E1047,角色属性概况!I:M,3,FALSE)*AA1047/100)))</f>
        <v>553</v>
      </c>
      <c r="AE1047" s="25">
        <f>(VLOOKUP(G1047,角色!V:AE,主动技能!F1047+7,FALSE))</f>
        <v>1</v>
      </c>
      <c r="AF1047" s="19">
        <f>VLOOKUP(F1047,对应表!AY:BA,3,FALSE)</f>
        <v>1</v>
      </c>
      <c r="AG1047" s="19">
        <f>VLOOKUP(F1047,对应表!AY:BA,2,FALSE)</f>
        <v>1</v>
      </c>
      <c r="AH1047" s="25" t="str">
        <f>VLOOKUP(F1047,特效对应!F:G,2,FALSE)</f>
        <v>attackex</v>
      </c>
      <c r="AJ1047">
        <f t="shared" si="275"/>
        <v>1</v>
      </c>
      <c r="AK1047" s="2"/>
      <c r="AQ1047" s="6" t="str">
        <f>_xlfn.IFNA(IF(IF($AK1047=AQ$5,VLOOKUP(AL1047,buff!$K:$L,2,FALSE),"")=0,"",IF($AK1047=AQ$5,VLOOKUP(AL1047,buff!$K:$L,2,FALSE),"")),"")</f>
        <v/>
      </c>
      <c r="AR1047" s="6" t="str">
        <f>_xlfn.IFNA(IF(IF($AK1047=AR$5,VLOOKUP(AM1047,buff!$K:$L,2,FALSE),"")=0,"",IF($AK1047=AR$5,VLOOKUP(AM1047,buff!$K:$L,2,FALSE),"")),"")</f>
        <v/>
      </c>
      <c r="AS1047" s="6" t="str">
        <f>_xlfn.IFNA(IF(IF($AK1047=AS$5,VLOOKUP(AN1047,buff!$K:$L,2,FALSE),"")=0,"",IF($AK1047=AS$5,VLOOKUP(AN1047,buff!$K:$L,2,FALSE),"")),"")</f>
        <v/>
      </c>
      <c r="AT1047" s="6" t="str">
        <f>_xlfn.IFNA(IF(IF($AK1047=AT$5,VLOOKUP(AO1047,buff!$K:$L,2,FALSE),"")=0,"",IF($AK1047=AT$5,VLOOKUP(AO1047,buff!$K:$L,2,FALSE),"")),"")</f>
        <v/>
      </c>
      <c r="AU1047" s="6" t="str">
        <f>_xlfn.IFNA(IF(IF($AK1047=AU$5,VLOOKUP(AP1047,buff!$K:$L,2,FALSE),"")=0,"",IF($AK1047=AU$5,VLOOKUP(AP1047,buff!$K:$L,2,FALSE),"")),"")</f>
        <v/>
      </c>
      <c r="AV1047" s="6" t="str">
        <f>_xlfn.IFNA(IF(IF($AK1047=AV$5,VLOOKUP(AL1047,buff!$K:$L,2,FALSE),"")=0,"",IF($AK1047=AV$5,VLOOKUP(AL1047,buff!$K:$L,2,FALSE),"")),"")</f>
        <v/>
      </c>
      <c r="AW1047" s="6" t="str">
        <f>_xlfn.IFNA(IF(IF($AK1047=AW$5,VLOOKUP(AM1047,buff!$K:$L,2,FALSE),"")=0,"",IF($AK1047=AW$5,VLOOKUP(AM1047,buff!$K:$L,2,FALSE),"")),"")</f>
        <v/>
      </c>
      <c r="AX1047" s="6" t="str">
        <f>_xlfn.IFNA(IF(IF($AK1047=AX$5,VLOOKUP(AN1047,buff!$K:$L,2,FALSE),"")=0,"",IF($AK1047=AX$5,VLOOKUP(AN1047,buff!$K:$L,2,FALSE),"")),"")</f>
        <v/>
      </c>
      <c r="AY1047" s="6" t="str">
        <f>_xlfn.IFNA(IF(IF($AK1047=AY$5,VLOOKUP(AO1047,buff!$K:$L,2,FALSE),"")=0,"",IF($AK1047=AY$5,VLOOKUP(AO1047,buff!$K:$L,2,FALSE),"")),"")</f>
        <v/>
      </c>
      <c r="AZ1047" s="6" t="str">
        <f>_xlfn.IFNA(IF(IF($AK1047=AZ$5,VLOOKUP(AP1047,buff!$K:$L,2,FALSE),"")=0,"",IF($AK1047=AZ$5,VLOOKUP(AP1047,buff!$K:$L,2,FALSE),"")),"")</f>
        <v/>
      </c>
      <c r="BA1047" s="6" t="e">
        <f>VLOOKUP(AL1047,buff!$K:$P,6,FALSE)</f>
        <v>#N/A</v>
      </c>
      <c r="BB1047" s="6" t="e">
        <f>VLOOKUP(AM1047,buff!$K:$P,6,FALSE)</f>
        <v>#N/A</v>
      </c>
      <c r="BC1047" s="6" t="e">
        <f>VLOOKUP(AN1047,buff!$K:$P,6,FALSE)</f>
        <v>#N/A</v>
      </c>
      <c r="BD1047">
        <f t="shared" si="280"/>
        <v>2</v>
      </c>
      <c r="BE1047">
        <f t="shared" si="281"/>
        <v>1</v>
      </c>
      <c r="BF1047" s="22">
        <f t="shared" si="282"/>
        <v>101802</v>
      </c>
    </row>
    <row r="1048" spans="1:58" x14ac:dyDescent="0.15">
      <c r="A1048" t="str">
        <f t="shared" si="268"/>
        <v>霍尔主动技能2等级2</v>
      </c>
      <c r="B1048" s="8">
        <f t="shared" si="269"/>
        <v>10180202</v>
      </c>
      <c r="C1048" s="8" t="str">
        <f>VLOOKUP(G1048,角色!A:B,2,FALSE)</f>
        <v>霍尔</v>
      </c>
      <c r="D1048" s="8" t="str">
        <f t="shared" si="270"/>
        <v>主动技能2</v>
      </c>
      <c r="E1048" s="8">
        <f t="shared" si="279"/>
        <v>2</v>
      </c>
      <c r="F1048" s="8">
        <f t="shared" si="271"/>
        <v>2</v>
      </c>
      <c r="G1048" s="8">
        <f t="shared" si="272"/>
        <v>18</v>
      </c>
      <c r="H1048" s="4" t="s">
        <v>941</v>
      </c>
      <c r="I1048" s="20" t="str">
        <f t="shared" si="283"/>
        <v>对敌方后排单体攻击，造成150%攻击力（+611）点伤害。</v>
      </c>
      <c r="J1048" s="4" t="s">
        <v>277</v>
      </c>
      <c r="K1048" s="1" t="s">
        <v>103</v>
      </c>
      <c r="L1048" s="4" t="s">
        <v>106</v>
      </c>
      <c r="M1048" s="4"/>
      <c r="N1048" s="4">
        <v>100</v>
      </c>
      <c r="O1048" s="20">
        <f>VLOOKUP(L1048,对应表!BK:BL,2,FALSE)</f>
        <v>0</v>
      </c>
      <c r="P1048" s="25" t="str">
        <f>_xlfn.IFNA(VLOOKUP(G1048,角色!V:AE,主动技能!F1048+1,FALSE),"")</f>
        <v>||eff_huoqiu|</v>
      </c>
      <c r="Q1048" s="25">
        <f>(VLOOKUP(G1048,角色!V:AE,主动技能!F1048+4,FALSE))</f>
        <v>1</v>
      </c>
      <c r="R1048" s="25">
        <v>0</v>
      </c>
      <c r="S1048" s="25">
        <v>0</v>
      </c>
      <c r="T1048" s="6" t="str">
        <f t="shared" si="273"/>
        <v/>
      </c>
      <c r="U1048" s="6" t="str">
        <f t="shared" si="274"/>
        <v/>
      </c>
      <c r="V1048" s="19" t="str">
        <f>VLOOKUP(G1048,角色!AW:BC,主动技能!F1048+1,FALSE)</f>
        <v>skill_08</v>
      </c>
      <c r="Y1048">
        <f t="shared" si="277"/>
        <v>0</v>
      </c>
      <c r="Z1048" s="19">
        <f>IF(VLOOKUP(C1048,角色!CC:CI,主动技能!F1048*2,FALSE)=0,"",VLOOKUP(C1048,角色!CC:CI,主动技能!F1048*2,FALSE))</f>
        <v>150</v>
      </c>
      <c r="AA1048" s="19">
        <f>IF(VLOOKUP(C1048,角色!CC:CI,主动技能!F1048*2+1,FALSE)=0,0,VLOOKUP(C1048,角色!CC:CI,主动技能!F1048*2+1,FALSE))</f>
        <v>50</v>
      </c>
      <c r="AB1048" s="19">
        <f>IF(INT(VLOOKUP(E1048,角色属性概况!I:M,3,FALSE)*AA1048/100)=0,"",(INT(VLOOKUP(E1048,角色属性概况!I:M,3,FALSE)*AA1048/100)))</f>
        <v>611</v>
      </c>
      <c r="AE1048" s="25">
        <f>(VLOOKUP(G1048,角色!V:AE,主动技能!F1048+7,FALSE))</f>
        <v>1</v>
      </c>
      <c r="AF1048" s="19">
        <f>VLOOKUP(F1048,对应表!AY:BA,3,FALSE)</f>
        <v>1</v>
      </c>
      <c r="AG1048" s="19">
        <f>VLOOKUP(F1048,对应表!AY:BA,2,FALSE)</f>
        <v>1</v>
      </c>
      <c r="AH1048" s="25" t="str">
        <f>VLOOKUP(F1048,特效对应!F:G,2,FALSE)</f>
        <v>attackex</v>
      </c>
      <c r="AJ1048">
        <f t="shared" si="275"/>
        <v>2</v>
      </c>
      <c r="AK1048" s="2"/>
      <c r="AQ1048" s="6" t="str">
        <f>_xlfn.IFNA(IF(IF($AK1048=AQ$5,VLOOKUP(AL1048,buff!$K:$L,2,FALSE),"")=0,"",IF($AK1048=AQ$5,VLOOKUP(AL1048,buff!$K:$L,2,FALSE),"")),"")</f>
        <v/>
      </c>
      <c r="AR1048" s="6" t="str">
        <f>_xlfn.IFNA(IF(IF($AK1048=AR$5,VLOOKUP(AM1048,buff!$K:$L,2,FALSE),"")=0,"",IF($AK1048=AR$5,VLOOKUP(AM1048,buff!$K:$L,2,FALSE),"")),"")</f>
        <v/>
      </c>
      <c r="AS1048" s="6" t="str">
        <f>_xlfn.IFNA(IF(IF($AK1048=AS$5,VLOOKUP(AN1048,buff!$K:$L,2,FALSE),"")=0,"",IF($AK1048=AS$5,VLOOKUP(AN1048,buff!$K:$L,2,FALSE),"")),"")</f>
        <v/>
      </c>
      <c r="AT1048" s="6" t="str">
        <f>_xlfn.IFNA(IF(IF($AK1048=AT$5,VLOOKUP(AO1048,buff!$K:$L,2,FALSE),"")=0,"",IF($AK1048=AT$5,VLOOKUP(AO1048,buff!$K:$L,2,FALSE),"")),"")</f>
        <v/>
      </c>
      <c r="AU1048" s="6" t="str">
        <f>_xlfn.IFNA(IF(IF($AK1048=AU$5,VLOOKUP(AP1048,buff!$K:$L,2,FALSE),"")=0,"",IF($AK1048=AU$5,VLOOKUP(AP1048,buff!$K:$L,2,FALSE),"")),"")</f>
        <v/>
      </c>
      <c r="AV1048" s="6" t="str">
        <f>_xlfn.IFNA(IF(IF($AK1048=AV$5,VLOOKUP(AL1048,buff!$K:$L,2,FALSE),"")=0,"",IF($AK1048=AV$5,VLOOKUP(AL1048,buff!$K:$L,2,FALSE),"")),"")</f>
        <v/>
      </c>
      <c r="AW1048" s="6" t="str">
        <f>_xlfn.IFNA(IF(IF($AK1048=AW$5,VLOOKUP(AM1048,buff!$K:$L,2,FALSE),"")=0,"",IF($AK1048=AW$5,VLOOKUP(AM1048,buff!$K:$L,2,FALSE),"")),"")</f>
        <v/>
      </c>
      <c r="AX1048" s="6" t="str">
        <f>_xlfn.IFNA(IF(IF($AK1048=AX$5,VLOOKUP(AN1048,buff!$K:$L,2,FALSE),"")=0,"",IF($AK1048=AX$5,VLOOKUP(AN1048,buff!$K:$L,2,FALSE),"")),"")</f>
        <v/>
      </c>
      <c r="AY1048" s="6" t="str">
        <f>_xlfn.IFNA(IF(IF($AK1048=AY$5,VLOOKUP(AO1048,buff!$K:$L,2,FALSE),"")=0,"",IF($AK1048=AY$5,VLOOKUP(AO1048,buff!$K:$L,2,FALSE),"")),"")</f>
        <v/>
      </c>
      <c r="AZ1048" s="6" t="str">
        <f>_xlfn.IFNA(IF(IF($AK1048=AZ$5,VLOOKUP(AP1048,buff!$K:$L,2,FALSE),"")=0,"",IF($AK1048=AZ$5,VLOOKUP(AP1048,buff!$K:$L,2,FALSE),"")),"")</f>
        <v/>
      </c>
      <c r="BA1048" s="6" t="e">
        <f>VLOOKUP(AL1048,buff!$K:$P,6,FALSE)</f>
        <v>#N/A</v>
      </c>
      <c r="BB1048" s="6" t="e">
        <f>VLOOKUP(AM1048,buff!$K:$P,6,FALSE)</f>
        <v>#N/A</v>
      </c>
      <c r="BC1048" s="6" t="e">
        <f>VLOOKUP(AN1048,buff!$K:$P,6,FALSE)</f>
        <v>#N/A</v>
      </c>
      <c r="BD1048">
        <f t="shared" si="280"/>
        <v>2</v>
      </c>
      <c r="BE1048">
        <f t="shared" si="281"/>
        <v>1</v>
      </c>
      <c r="BF1048" s="22">
        <f t="shared" si="282"/>
        <v>101802</v>
      </c>
    </row>
    <row r="1049" spans="1:58" x14ac:dyDescent="0.15">
      <c r="A1049" t="str">
        <f t="shared" si="268"/>
        <v>霍尔主动技能2等级3</v>
      </c>
      <c r="B1049" s="8">
        <f t="shared" si="269"/>
        <v>10180203</v>
      </c>
      <c r="C1049" s="8" t="str">
        <f>VLOOKUP(G1049,角色!A:B,2,FALSE)</f>
        <v>霍尔</v>
      </c>
      <c r="D1049" s="8" t="str">
        <f t="shared" si="270"/>
        <v>主动技能2</v>
      </c>
      <c r="E1049" s="8">
        <f t="shared" si="279"/>
        <v>3</v>
      </c>
      <c r="F1049" s="8">
        <f t="shared" si="271"/>
        <v>2</v>
      </c>
      <c r="G1049" s="8">
        <f t="shared" si="272"/>
        <v>18</v>
      </c>
      <c r="H1049" s="4" t="s">
        <v>941</v>
      </c>
      <c r="I1049" s="20" t="str">
        <f t="shared" si="283"/>
        <v>对敌方后排单体攻击，造成150%攻击力（+809）点伤害。</v>
      </c>
      <c r="J1049" s="4" t="s">
        <v>277</v>
      </c>
      <c r="K1049" s="1" t="s">
        <v>103</v>
      </c>
      <c r="L1049" s="4" t="s">
        <v>106</v>
      </c>
      <c r="M1049" s="4"/>
      <c r="N1049" s="4">
        <v>100</v>
      </c>
      <c r="O1049" s="20">
        <f>VLOOKUP(L1049,对应表!BK:BL,2,FALSE)</f>
        <v>0</v>
      </c>
      <c r="P1049" s="25" t="str">
        <f>_xlfn.IFNA(VLOOKUP(G1049,角色!V:AE,主动技能!F1049+1,FALSE),"")</f>
        <v>||eff_huoqiu|</v>
      </c>
      <c r="Q1049" s="25">
        <f>(VLOOKUP(G1049,角色!V:AE,主动技能!F1049+4,FALSE))</f>
        <v>1</v>
      </c>
      <c r="R1049" s="25">
        <v>0</v>
      </c>
      <c r="S1049" s="25">
        <v>0</v>
      </c>
      <c r="T1049" s="6" t="str">
        <f t="shared" si="273"/>
        <v/>
      </c>
      <c r="U1049" s="6" t="str">
        <f t="shared" si="274"/>
        <v/>
      </c>
      <c r="V1049" s="19" t="str">
        <f>VLOOKUP(G1049,角色!AW:BC,主动技能!F1049+1,FALSE)</f>
        <v>skill_08</v>
      </c>
      <c r="Y1049">
        <f t="shared" si="277"/>
        <v>0</v>
      </c>
      <c r="Z1049" s="19">
        <f>IF(VLOOKUP(C1049,角色!CC:CI,主动技能!F1049*2,FALSE)=0,"",VLOOKUP(C1049,角色!CC:CI,主动技能!F1049*2,FALSE))</f>
        <v>150</v>
      </c>
      <c r="AA1049" s="19">
        <f>IF(VLOOKUP(C1049,角色!CC:CI,主动技能!F1049*2+1,FALSE)=0,0,VLOOKUP(C1049,角色!CC:CI,主动技能!F1049*2+1,FALSE))</f>
        <v>50</v>
      </c>
      <c r="AB1049" s="19">
        <f>IF(INT(VLOOKUP(E1049,角色属性概况!I:M,3,FALSE)*AA1049/100)=0,"",(INT(VLOOKUP(E1049,角色属性概况!I:M,3,FALSE)*AA1049/100)))</f>
        <v>809</v>
      </c>
      <c r="AE1049" s="25">
        <f>(VLOOKUP(G1049,角色!V:AE,主动技能!F1049+7,FALSE))</f>
        <v>1</v>
      </c>
      <c r="AF1049" s="19">
        <f>VLOOKUP(F1049,对应表!AY:BA,3,FALSE)</f>
        <v>1</v>
      </c>
      <c r="AG1049" s="19">
        <f>VLOOKUP(F1049,对应表!AY:BA,2,FALSE)</f>
        <v>1</v>
      </c>
      <c r="AH1049" s="25" t="str">
        <f>VLOOKUP(F1049,特效对应!F:G,2,FALSE)</f>
        <v>attackex</v>
      </c>
      <c r="AJ1049">
        <f t="shared" si="275"/>
        <v>3</v>
      </c>
      <c r="AK1049" s="2"/>
      <c r="AQ1049" s="6" t="str">
        <f>_xlfn.IFNA(IF(IF($AK1049=AQ$5,VLOOKUP(AL1049,buff!$K:$L,2,FALSE),"")=0,"",IF($AK1049=AQ$5,VLOOKUP(AL1049,buff!$K:$L,2,FALSE),"")),"")</f>
        <v/>
      </c>
      <c r="AR1049" s="6" t="str">
        <f>_xlfn.IFNA(IF(IF($AK1049=AR$5,VLOOKUP(AM1049,buff!$K:$L,2,FALSE),"")=0,"",IF($AK1049=AR$5,VLOOKUP(AM1049,buff!$K:$L,2,FALSE),"")),"")</f>
        <v/>
      </c>
      <c r="AS1049" s="6" t="str">
        <f>_xlfn.IFNA(IF(IF($AK1049=AS$5,VLOOKUP(AN1049,buff!$K:$L,2,FALSE),"")=0,"",IF($AK1049=AS$5,VLOOKUP(AN1049,buff!$K:$L,2,FALSE),"")),"")</f>
        <v/>
      </c>
      <c r="AT1049" s="6" t="str">
        <f>_xlfn.IFNA(IF(IF($AK1049=AT$5,VLOOKUP(AO1049,buff!$K:$L,2,FALSE),"")=0,"",IF($AK1049=AT$5,VLOOKUP(AO1049,buff!$K:$L,2,FALSE),"")),"")</f>
        <v/>
      </c>
      <c r="AU1049" s="6" t="str">
        <f>_xlfn.IFNA(IF(IF($AK1049=AU$5,VLOOKUP(AP1049,buff!$K:$L,2,FALSE),"")=0,"",IF($AK1049=AU$5,VLOOKUP(AP1049,buff!$K:$L,2,FALSE),"")),"")</f>
        <v/>
      </c>
      <c r="AV1049" s="6" t="str">
        <f>_xlfn.IFNA(IF(IF($AK1049=AV$5,VLOOKUP(AL1049,buff!$K:$L,2,FALSE),"")=0,"",IF($AK1049=AV$5,VLOOKUP(AL1049,buff!$K:$L,2,FALSE),"")),"")</f>
        <v/>
      </c>
      <c r="AW1049" s="6" t="str">
        <f>_xlfn.IFNA(IF(IF($AK1049=AW$5,VLOOKUP(AM1049,buff!$K:$L,2,FALSE),"")=0,"",IF($AK1049=AW$5,VLOOKUP(AM1049,buff!$K:$L,2,FALSE),"")),"")</f>
        <v/>
      </c>
      <c r="AX1049" s="6" t="str">
        <f>_xlfn.IFNA(IF(IF($AK1049=AX$5,VLOOKUP(AN1049,buff!$K:$L,2,FALSE),"")=0,"",IF($AK1049=AX$5,VLOOKUP(AN1049,buff!$K:$L,2,FALSE),"")),"")</f>
        <v/>
      </c>
      <c r="AY1049" s="6" t="str">
        <f>_xlfn.IFNA(IF(IF($AK1049=AY$5,VLOOKUP(AO1049,buff!$K:$L,2,FALSE),"")=0,"",IF($AK1049=AY$5,VLOOKUP(AO1049,buff!$K:$L,2,FALSE),"")),"")</f>
        <v/>
      </c>
      <c r="AZ1049" s="6" t="str">
        <f>_xlfn.IFNA(IF(IF($AK1049=AZ$5,VLOOKUP(AP1049,buff!$K:$L,2,FALSE),"")=0,"",IF($AK1049=AZ$5,VLOOKUP(AP1049,buff!$K:$L,2,FALSE),"")),"")</f>
        <v/>
      </c>
      <c r="BA1049" s="6" t="e">
        <f>VLOOKUP(AL1049,buff!$K:$P,6,FALSE)</f>
        <v>#N/A</v>
      </c>
      <c r="BB1049" s="6" t="e">
        <f>VLOOKUP(AM1049,buff!$K:$P,6,FALSE)</f>
        <v>#N/A</v>
      </c>
      <c r="BC1049" s="6" t="e">
        <f>VLOOKUP(AN1049,buff!$K:$P,6,FALSE)</f>
        <v>#N/A</v>
      </c>
      <c r="BD1049">
        <f t="shared" si="280"/>
        <v>2</v>
      </c>
      <c r="BE1049">
        <f t="shared" si="281"/>
        <v>1</v>
      </c>
      <c r="BF1049" s="22">
        <f t="shared" si="282"/>
        <v>101802</v>
      </c>
    </row>
    <row r="1050" spans="1:58" x14ac:dyDescent="0.15">
      <c r="A1050" t="str">
        <f t="shared" si="268"/>
        <v>霍尔主动技能2等级4</v>
      </c>
      <c r="B1050" s="8">
        <f t="shared" si="269"/>
        <v>10180204</v>
      </c>
      <c r="C1050" s="8" t="str">
        <f>VLOOKUP(G1050,角色!A:B,2,FALSE)</f>
        <v>霍尔</v>
      </c>
      <c r="D1050" s="8" t="str">
        <f t="shared" si="270"/>
        <v>主动技能2</v>
      </c>
      <c r="E1050" s="8">
        <f t="shared" si="279"/>
        <v>4</v>
      </c>
      <c r="F1050" s="8">
        <f t="shared" si="271"/>
        <v>2</v>
      </c>
      <c r="G1050" s="8">
        <f t="shared" si="272"/>
        <v>18</v>
      </c>
      <c r="H1050" s="4" t="s">
        <v>941</v>
      </c>
      <c r="I1050" s="20" t="str">
        <f t="shared" si="283"/>
        <v>对敌方后排单体攻击，造成150%攻击力（+1247）点伤害。</v>
      </c>
      <c r="J1050" s="4" t="s">
        <v>277</v>
      </c>
      <c r="K1050" s="1" t="s">
        <v>103</v>
      </c>
      <c r="L1050" s="4" t="s">
        <v>106</v>
      </c>
      <c r="M1050" s="4"/>
      <c r="N1050" s="4">
        <v>100</v>
      </c>
      <c r="O1050" s="20">
        <f>VLOOKUP(L1050,对应表!BK:BL,2,FALSE)</f>
        <v>0</v>
      </c>
      <c r="P1050" s="25" t="str">
        <f>_xlfn.IFNA(VLOOKUP(G1050,角色!V:AE,主动技能!F1050+1,FALSE),"")</f>
        <v>||eff_huoqiu|</v>
      </c>
      <c r="Q1050" s="25">
        <f>(VLOOKUP(G1050,角色!V:AE,主动技能!F1050+4,FALSE))</f>
        <v>1</v>
      </c>
      <c r="R1050" s="25">
        <v>0</v>
      </c>
      <c r="S1050" s="25">
        <v>0</v>
      </c>
      <c r="T1050" s="6" t="str">
        <f t="shared" si="273"/>
        <v/>
      </c>
      <c r="U1050" s="6" t="str">
        <f t="shared" si="274"/>
        <v/>
      </c>
      <c r="V1050" s="19" t="str">
        <f>VLOOKUP(G1050,角色!AW:BC,主动技能!F1050+1,FALSE)</f>
        <v>skill_08</v>
      </c>
      <c r="Y1050">
        <f t="shared" si="277"/>
        <v>0</v>
      </c>
      <c r="Z1050" s="19">
        <f>IF(VLOOKUP(C1050,角色!CC:CI,主动技能!F1050*2,FALSE)=0,"",VLOOKUP(C1050,角色!CC:CI,主动技能!F1050*2,FALSE))</f>
        <v>150</v>
      </c>
      <c r="AA1050" s="19">
        <f>IF(VLOOKUP(C1050,角色!CC:CI,主动技能!F1050*2+1,FALSE)=0,0,VLOOKUP(C1050,角色!CC:CI,主动技能!F1050*2+1,FALSE))</f>
        <v>50</v>
      </c>
      <c r="AB1050" s="19">
        <f>IF(INT(VLOOKUP(E1050,角色属性概况!I:M,3,FALSE)*AA1050/100)=0,"",(INT(VLOOKUP(E1050,角色属性概况!I:M,3,FALSE)*AA1050/100)))</f>
        <v>1247</v>
      </c>
      <c r="AE1050" s="25">
        <f>(VLOOKUP(G1050,角色!V:AE,主动技能!F1050+7,FALSE))</f>
        <v>1</v>
      </c>
      <c r="AF1050" s="19">
        <f>VLOOKUP(F1050,对应表!AY:BA,3,FALSE)</f>
        <v>1</v>
      </c>
      <c r="AG1050" s="19">
        <f>VLOOKUP(F1050,对应表!AY:BA,2,FALSE)</f>
        <v>1</v>
      </c>
      <c r="AH1050" s="25" t="str">
        <f>VLOOKUP(F1050,特效对应!F:G,2,FALSE)</f>
        <v>attackex</v>
      </c>
      <c r="AJ1050">
        <f t="shared" si="275"/>
        <v>4</v>
      </c>
      <c r="AK1050" s="2"/>
      <c r="AQ1050" s="6" t="str">
        <f>_xlfn.IFNA(IF(IF($AK1050=AQ$5,VLOOKUP(AL1050,buff!$K:$L,2,FALSE),"")=0,"",IF($AK1050=AQ$5,VLOOKUP(AL1050,buff!$K:$L,2,FALSE),"")),"")</f>
        <v/>
      </c>
      <c r="AR1050" s="6" t="str">
        <f>_xlfn.IFNA(IF(IF($AK1050=AR$5,VLOOKUP(AM1050,buff!$K:$L,2,FALSE),"")=0,"",IF($AK1050=AR$5,VLOOKUP(AM1050,buff!$K:$L,2,FALSE),"")),"")</f>
        <v/>
      </c>
      <c r="AS1050" s="6" t="str">
        <f>_xlfn.IFNA(IF(IF($AK1050=AS$5,VLOOKUP(AN1050,buff!$K:$L,2,FALSE),"")=0,"",IF($AK1050=AS$5,VLOOKUP(AN1050,buff!$K:$L,2,FALSE),"")),"")</f>
        <v/>
      </c>
      <c r="AT1050" s="6" t="str">
        <f>_xlfn.IFNA(IF(IF($AK1050=AT$5,VLOOKUP(AO1050,buff!$K:$L,2,FALSE),"")=0,"",IF($AK1050=AT$5,VLOOKUP(AO1050,buff!$K:$L,2,FALSE),"")),"")</f>
        <v/>
      </c>
      <c r="AU1050" s="6" t="str">
        <f>_xlfn.IFNA(IF(IF($AK1050=AU$5,VLOOKUP(AP1050,buff!$K:$L,2,FALSE),"")=0,"",IF($AK1050=AU$5,VLOOKUP(AP1050,buff!$K:$L,2,FALSE),"")),"")</f>
        <v/>
      </c>
      <c r="AV1050" s="6" t="str">
        <f>_xlfn.IFNA(IF(IF($AK1050=AV$5,VLOOKUP(AL1050,buff!$K:$L,2,FALSE),"")=0,"",IF($AK1050=AV$5,VLOOKUP(AL1050,buff!$K:$L,2,FALSE),"")),"")</f>
        <v/>
      </c>
      <c r="AW1050" s="6" t="str">
        <f>_xlfn.IFNA(IF(IF($AK1050=AW$5,VLOOKUP(AM1050,buff!$K:$L,2,FALSE),"")=0,"",IF($AK1050=AW$5,VLOOKUP(AM1050,buff!$K:$L,2,FALSE),"")),"")</f>
        <v/>
      </c>
      <c r="AX1050" s="6" t="str">
        <f>_xlfn.IFNA(IF(IF($AK1050=AX$5,VLOOKUP(AN1050,buff!$K:$L,2,FALSE),"")=0,"",IF($AK1050=AX$5,VLOOKUP(AN1050,buff!$K:$L,2,FALSE),"")),"")</f>
        <v/>
      </c>
      <c r="AY1050" s="6" t="str">
        <f>_xlfn.IFNA(IF(IF($AK1050=AY$5,VLOOKUP(AO1050,buff!$K:$L,2,FALSE),"")=0,"",IF($AK1050=AY$5,VLOOKUP(AO1050,buff!$K:$L,2,FALSE),"")),"")</f>
        <v/>
      </c>
      <c r="AZ1050" s="6" t="str">
        <f>_xlfn.IFNA(IF(IF($AK1050=AZ$5,VLOOKUP(AP1050,buff!$K:$L,2,FALSE),"")=0,"",IF($AK1050=AZ$5,VLOOKUP(AP1050,buff!$K:$L,2,FALSE),"")),"")</f>
        <v/>
      </c>
      <c r="BA1050" s="6" t="e">
        <f>VLOOKUP(AL1050,buff!$K:$P,6,FALSE)</f>
        <v>#N/A</v>
      </c>
      <c r="BB1050" s="6" t="e">
        <f>VLOOKUP(AM1050,buff!$K:$P,6,FALSE)</f>
        <v>#N/A</v>
      </c>
      <c r="BC1050" s="6" t="e">
        <f>VLOOKUP(AN1050,buff!$K:$P,6,FALSE)</f>
        <v>#N/A</v>
      </c>
      <c r="BD1050">
        <f t="shared" si="280"/>
        <v>2</v>
      </c>
      <c r="BE1050">
        <f t="shared" si="281"/>
        <v>1</v>
      </c>
      <c r="BF1050" s="22">
        <f t="shared" si="282"/>
        <v>101802</v>
      </c>
    </row>
    <row r="1051" spans="1:58" x14ac:dyDescent="0.15">
      <c r="A1051" t="str">
        <f t="shared" si="268"/>
        <v>霍尔主动技能2等级5</v>
      </c>
      <c r="B1051" s="8">
        <f t="shared" si="269"/>
        <v>10180205</v>
      </c>
      <c r="C1051" s="8" t="str">
        <f>VLOOKUP(G1051,角色!A:B,2,FALSE)</f>
        <v>霍尔</v>
      </c>
      <c r="D1051" s="8" t="str">
        <f t="shared" si="270"/>
        <v>主动技能2</v>
      </c>
      <c r="E1051" s="8">
        <f t="shared" si="279"/>
        <v>5</v>
      </c>
      <c r="F1051" s="8">
        <f t="shared" si="271"/>
        <v>2</v>
      </c>
      <c r="G1051" s="8">
        <f t="shared" si="272"/>
        <v>18</v>
      </c>
      <c r="H1051" s="4" t="s">
        <v>941</v>
      </c>
      <c r="I1051" s="20" t="str">
        <f t="shared" si="283"/>
        <v>对敌方后排单体攻击，造成150%攻击力（+1867）点伤害。</v>
      </c>
      <c r="J1051" s="4" t="s">
        <v>277</v>
      </c>
      <c r="K1051" s="1" t="s">
        <v>103</v>
      </c>
      <c r="L1051" s="4" t="s">
        <v>106</v>
      </c>
      <c r="M1051" s="4"/>
      <c r="N1051" s="4">
        <v>100</v>
      </c>
      <c r="O1051" s="20">
        <f>VLOOKUP(L1051,对应表!BK:BL,2,FALSE)</f>
        <v>0</v>
      </c>
      <c r="P1051" s="25" t="str">
        <f>_xlfn.IFNA(VLOOKUP(G1051,角色!V:AE,主动技能!F1051+1,FALSE),"")</f>
        <v>||eff_huoqiu|</v>
      </c>
      <c r="Q1051" s="25">
        <f>(VLOOKUP(G1051,角色!V:AE,主动技能!F1051+4,FALSE))</f>
        <v>1</v>
      </c>
      <c r="R1051" s="25">
        <v>0</v>
      </c>
      <c r="S1051" s="25">
        <v>0</v>
      </c>
      <c r="T1051" s="6" t="str">
        <f t="shared" si="273"/>
        <v/>
      </c>
      <c r="U1051" s="6" t="str">
        <f t="shared" si="274"/>
        <v/>
      </c>
      <c r="V1051" s="19" t="str">
        <f>VLOOKUP(G1051,角色!AW:BC,主动技能!F1051+1,FALSE)</f>
        <v>skill_08</v>
      </c>
      <c r="Y1051">
        <f t="shared" si="277"/>
        <v>0</v>
      </c>
      <c r="Z1051" s="19">
        <f>IF(VLOOKUP(C1051,角色!CC:CI,主动技能!F1051*2,FALSE)=0,"",VLOOKUP(C1051,角色!CC:CI,主动技能!F1051*2,FALSE))</f>
        <v>150</v>
      </c>
      <c r="AA1051" s="19">
        <f>IF(VLOOKUP(C1051,角色!CC:CI,主动技能!F1051*2+1,FALSE)=0,0,VLOOKUP(C1051,角色!CC:CI,主动技能!F1051*2+1,FALSE))</f>
        <v>50</v>
      </c>
      <c r="AB1051" s="19">
        <f>IF(INT(VLOOKUP(E1051,角色属性概况!I:M,3,FALSE)*AA1051/100)=0,"",(INT(VLOOKUP(E1051,角色属性概况!I:M,3,FALSE)*AA1051/100)))</f>
        <v>1867</v>
      </c>
      <c r="AE1051" s="25">
        <f>(VLOOKUP(G1051,角色!V:AE,主动技能!F1051+7,FALSE))</f>
        <v>1</v>
      </c>
      <c r="AF1051" s="19">
        <f>VLOOKUP(F1051,对应表!AY:BA,3,FALSE)</f>
        <v>1</v>
      </c>
      <c r="AG1051" s="19">
        <f>VLOOKUP(F1051,对应表!AY:BA,2,FALSE)</f>
        <v>1</v>
      </c>
      <c r="AH1051" s="25" t="str">
        <f>VLOOKUP(F1051,特效对应!F:G,2,FALSE)</f>
        <v>attackex</v>
      </c>
      <c r="AJ1051">
        <f t="shared" si="275"/>
        <v>5</v>
      </c>
      <c r="AK1051" s="2"/>
      <c r="AQ1051" s="6" t="str">
        <f>_xlfn.IFNA(IF(IF($AK1051=AQ$5,VLOOKUP(AL1051,buff!$K:$L,2,FALSE),"")=0,"",IF($AK1051=AQ$5,VLOOKUP(AL1051,buff!$K:$L,2,FALSE),"")),"")</f>
        <v/>
      </c>
      <c r="AR1051" s="6" t="str">
        <f>_xlfn.IFNA(IF(IF($AK1051=AR$5,VLOOKUP(AM1051,buff!$K:$L,2,FALSE),"")=0,"",IF($AK1051=AR$5,VLOOKUP(AM1051,buff!$K:$L,2,FALSE),"")),"")</f>
        <v/>
      </c>
      <c r="AS1051" s="6" t="str">
        <f>_xlfn.IFNA(IF(IF($AK1051=AS$5,VLOOKUP(AN1051,buff!$K:$L,2,FALSE),"")=0,"",IF($AK1051=AS$5,VLOOKUP(AN1051,buff!$K:$L,2,FALSE),"")),"")</f>
        <v/>
      </c>
      <c r="AT1051" s="6" t="str">
        <f>_xlfn.IFNA(IF(IF($AK1051=AT$5,VLOOKUP(AO1051,buff!$K:$L,2,FALSE),"")=0,"",IF($AK1051=AT$5,VLOOKUP(AO1051,buff!$K:$L,2,FALSE),"")),"")</f>
        <v/>
      </c>
      <c r="AU1051" s="6" t="str">
        <f>_xlfn.IFNA(IF(IF($AK1051=AU$5,VLOOKUP(AP1051,buff!$K:$L,2,FALSE),"")=0,"",IF($AK1051=AU$5,VLOOKUP(AP1051,buff!$K:$L,2,FALSE),"")),"")</f>
        <v/>
      </c>
      <c r="AV1051" s="6" t="str">
        <f>_xlfn.IFNA(IF(IF($AK1051=AV$5,VLOOKUP(AL1051,buff!$K:$L,2,FALSE),"")=0,"",IF($AK1051=AV$5,VLOOKUP(AL1051,buff!$K:$L,2,FALSE),"")),"")</f>
        <v/>
      </c>
      <c r="AW1051" s="6" t="str">
        <f>_xlfn.IFNA(IF(IF($AK1051=AW$5,VLOOKUP(AM1051,buff!$K:$L,2,FALSE),"")=0,"",IF($AK1051=AW$5,VLOOKUP(AM1051,buff!$K:$L,2,FALSE),"")),"")</f>
        <v/>
      </c>
      <c r="AX1051" s="6" t="str">
        <f>_xlfn.IFNA(IF(IF($AK1051=AX$5,VLOOKUP(AN1051,buff!$K:$L,2,FALSE),"")=0,"",IF($AK1051=AX$5,VLOOKUP(AN1051,buff!$K:$L,2,FALSE),"")),"")</f>
        <v/>
      </c>
      <c r="AY1051" s="6" t="str">
        <f>_xlfn.IFNA(IF(IF($AK1051=AY$5,VLOOKUP(AO1051,buff!$K:$L,2,FALSE),"")=0,"",IF($AK1051=AY$5,VLOOKUP(AO1051,buff!$K:$L,2,FALSE),"")),"")</f>
        <v/>
      </c>
      <c r="AZ1051" s="6" t="str">
        <f>_xlfn.IFNA(IF(IF($AK1051=AZ$5,VLOOKUP(AP1051,buff!$K:$L,2,FALSE),"")=0,"",IF($AK1051=AZ$5,VLOOKUP(AP1051,buff!$K:$L,2,FALSE),"")),"")</f>
        <v/>
      </c>
      <c r="BA1051" s="6" t="e">
        <f>VLOOKUP(AL1051,buff!$K:$P,6,FALSE)</f>
        <v>#N/A</v>
      </c>
      <c r="BB1051" s="6" t="e">
        <f>VLOOKUP(AM1051,buff!$K:$P,6,FALSE)</f>
        <v>#N/A</v>
      </c>
      <c r="BC1051" s="6" t="e">
        <f>VLOOKUP(AN1051,buff!$K:$P,6,FALSE)</f>
        <v>#N/A</v>
      </c>
      <c r="BD1051">
        <f t="shared" si="280"/>
        <v>2</v>
      </c>
      <c r="BE1051">
        <f t="shared" si="281"/>
        <v>1</v>
      </c>
      <c r="BF1051" s="22">
        <f t="shared" si="282"/>
        <v>101802</v>
      </c>
    </row>
    <row r="1052" spans="1:58" x14ac:dyDescent="0.15">
      <c r="A1052" t="str">
        <f t="shared" si="268"/>
        <v>霍尔主动技能2等级6</v>
      </c>
      <c r="B1052" s="8">
        <f t="shared" si="269"/>
        <v>10180206</v>
      </c>
      <c r="C1052" s="8" t="str">
        <f>VLOOKUP(G1052,角色!A:B,2,FALSE)</f>
        <v>霍尔</v>
      </c>
      <c r="D1052" s="8" t="str">
        <f t="shared" si="270"/>
        <v>主动技能2</v>
      </c>
      <c r="E1052" s="8">
        <f t="shared" si="279"/>
        <v>6</v>
      </c>
      <c r="F1052" s="8">
        <f t="shared" si="271"/>
        <v>2</v>
      </c>
      <c r="G1052" s="8">
        <f t="shared" si="272"/>
        <v>18</v>
      </c>
      <c r="H1052" s="4" t="s">
        <v>941</v>
      </c>
      <c r="I1052" s="20" t="str">
        <f t="shared" si="283"/>
        <v>对敌方后排单体攻击，造成150%攻击力（+2745）点伤害。</v>
      </c>
      <c r="J1052" s="4" t="s">
        <v>277</v>
      </c>
      <c r="K1052" s="1" t="s">
        <v>103</v>
      </c>
      <c r="L1052" s="4" t="s">
        <v>106</v>
      </c>
      <c r="M1052" s="4"/>
      <c r="N1052" s="4">
        <v>100</v>
      </c>
      <c r="O1052" s="20">
        <f>VLOOKUP(L1052,对应表!BK:BL,2,FALSE)</f>
        <v>0</v>
      </c>
      <c r="P1052" s="25" t="str">
        <f>_xlfn.IFNA(VLOOKUP(G1052,角色!V:AE,主动技能!F1052+1,FALSE),"")</f>
        <v>||eff_huoqiu|</v>
      </c>
      <c r="Q1052" s="25">
        <f>(VLOOKUP(G1052,角色!V:AE,主动技能!F1052+4,FALSE))</f>
        <v>1</v>
      </c>
      <c r="R1052" s="25">
        <v>0</v>
      </c>
      <c r="S1052" s="25">
        <v>0</v>
      </c>
      <c r="T1052" s="6" t="str">
        <f t="shared" si="273"/>
        <v/>
      </c>
      <c r="U1052" s="6" t="str">
        <f t="shared" si="274"/>
        <v/>
      </c>
      <c r="V1052" s="19" t="str">
        <f>VLOOKUP(G1052,角色!AW:BC,主动技能!F1052+1,FALSE)</f>
        <v>skill_08</v>
      </c>
      <c r="Y1052">
        <f t="shared" si="277"/>
        <v>0</v>
      </c>
      <c r="Z1052" s="19">
        <f>IF(VLOOKUP(C1052,角色!CC:CI,主动技能!F1052*2,FALSE)=0,"",VLOOKUP(C1052,角色!CC:CI,主动技能!F1052*2,FALSE))</f>
        <v>150</v>
      </c>
      <c r="AA1052" s="19">
        <f>IF(VLOOKUP(C1052,角色!CC:CI,主动技能!F1052*2+1,FALSE)=0,0,VLOOKUP(C1052,角色!CC:CI,主动技能!F1052*2+1,FALSE))</f>
        <v>50</v>
      </c>
      <c r="AB1052" s="19">
        <f>IF(INT(VLOOKUP(E1052,角色属性概况!I:M,3,FALSE)*AA1052/100)=0,"",(INT(VLOOKUP(E1052,角色属性概况!I:M,3,FALSE)*AA1052/100)))</f>
        <v>2745</v>
      </c>
      <c r="AE1052" s="25">
        <f>(VLOOKUP(G1052,角色!V:AE,主动技能!F1052+7,FALSE))</f>
        <v>1</v>
      </c>
      <c r="AF1052" s="19">
        <f>VLOOKUP(F1052,对应表!AY:BA,3,FALSE)</f>
        <v>1</v>
      </c>
      <c r="AG1052" s="19">
        <f>VLOOKUP(F1052,对应表!AY:BA,2,FALSE)</f>
        <v>1</v>
      </c>
      <c r="AH1052" s="25" t="str">
        <f>VLOOKUP(F1052,特效对应!F:G,2,FALSE)</f>
        <v>attackex</v>
      </c>
      <c r="AJ1052">
        <f t="shared" si="275"/>
        <v>6</v>
      </c>
      <c r="AK1052" s="2"/>
      <c r="AQ1052" s="6" t="str">
        <f>_xlfn.IFNA(IF(IF($AK1052=AQ$5,VLOOKUP(AL1052,buff!$K:$L,2,FALSE),"")=0,"",IF($AK1052=AQ$5,VLOOKUP(AL1052,buff!$K:$L,2,FALSE),"")),"")</f>
        <v/>
      </c>
      <c r="AR1052" s="6" t="str">
        <f>_xlfn.IFNA(IF(IF($AK1052=AR$5,VLOOKUP(AM1052,buff!$K:$L,2,FALSE),"")=0,"",IF($AK1052=AR$5,VLOOKUP(AM1052,buff!$K:$L,2,FALSE),"")),"")</f>
        <v/>
      </c>
      <c r="AS1052" s="6" t="str">
        <f>_xlfn.IFNA(IF(IF($AK1052=AS$5,VLOOKUP(AN1052,buff!$K:$L,2,FALSE),"")=0,"",IF($AK1052=AS$5,VLOOKUP(AN1052,buff!$K:$L,2,FALSE),"")),"")</f>
        <v/>
      </c>
      <c r="AT1052" s="6" t="str">
        <f>_xlfn.IFNA(IF(IF($AK1052=AT$5,VLOOKUP(AO1052,buff!$K:$L,2,FALSE),"")=0,"",IF($AK1052=AT$5,VLOOKUP(AO1052,buff!$K:$L,2,FALSE),"")),"")</f>
        <v/>
      </c>
      <c r="AU1052" s="6" t="str">
        <f>_xlfn.IFNA(IF(IF($AK1052=AU$5,VLOOKUP(AP1052,buff!$K:$L,2,FALSE),"")=0,"",IF($AK1052=AU$5,VLOOKUP(AP1052,buff!$K:$L,2,FALSE),"")),"")</f>
        <v/>
      </c>
      <c r="AV1052" s="6" t="str">
        <f>_xlfn.IFNA(IF(IF($AK1052=AV$5,VLOOKUP(AL1052,buff!$K:$L,2,FALSE),"")=0,"",IF($AK1052=AV$5,VLOOKUP(AL1052,buff!$K:$L,2,FALSE),"")),"")</f>
        <v/>
      </c>
      <c r="AW1052" s="6" t="str">
        <f>_xlfn.IFNA(IF(IF($AK1052=AW$5,VLOOKUP(AM1052,buff!$K:$L,2,FALSE),"")=0,"",IF($AK1052=AW$5,VLOOKUP(AM1052,buff!$K:$L,2,FALSE),"")),"")</f>
        <v/>
      </c>
      <c r="AX1052" s="6" t="str">
        <f>_xlfn.IFNA(IF(IF($AK1052=AX$5,VLOOKUP(AN1052,buff!$K:$L,2,FALSE),"")=0,"",IF($AK1052=AX$5,VLOOKUP(AN1052,buff!$K:$L,2,FALSE),"")),"")</f>
        <v/>
      </c>
      <c r="AY1052" s="6" t="str">
        <f>_xlfn.IFNA(IF(IF($AK1052=AY$5,VLOOKUP(AO1052,buff!$K:$L,2,FALSE),"")=0,"",IF($AK1052=AY$5,VLOOKUP(AO1052,buff!$K:$L,2,FALSE),"")),"")</f>
        <v/>
      </c>
      <c r="AZ1052" s="6" t="str">
        <f>_xlfn.IFNA(IF(IF($AK1052=AZ$5,VLOOKUP(AP1052,buff!$K:$L,2,FALSE),"")=0,"",IF($AK1052=AZ$5,VLOOKUP(AP1052,buff!$K:$L,2,FALSE),"")),"")</f>
        <v/>
      </c>
      <c r="BA1052" s="6" t="e">
        <f>VLOOKUP(AL1052,buff!$K:$P,6,FALSE)</f>
        <v>#N/A</v>
      </c>
      <c r="BB1052" s="6" t="e">
        <f>VLOOKUP(AM1052,buff!$K:$P,6,FALSE)</f>
        <v>#N/A</v>
      </c>
      <c r="BC1052" s="6" t="e">
        <f>VLOOKUP(AN1052,buff!$K:$P,6,FALSE)</f>
        <v>#N/A</v>
      </c>
      <c r="BD1052">
        <f t="shared" si="280"/>
        <v>2</v>
      </c>
      <c r="BE1052">
        <f t="shared" si="281"/>
        <v>1</v>
      </c>
      <c r="BF1052" s="22">
        <f t="shared" si="282"/>
        <v>101802</v>
      </c>
    </row>
    <row r="1053" spans="1:58" x14ac:dyDescent="0.15">
      <c r="A1053" t="str">
        <f t="shared" si="268"/>
        <v>霍尔主动技能2等级7</v>
      </c>
      <c r="B1053" s="8">
        <f t="shared" si="269"/>
        <v>10180207</v>
      </c>
      <c r="C1053" s="8" t="str">
        <f>VLOOKUP(G1053,角色!A:B,2,FALSE)</f>
        <v>霍尔</v>
      </c>
      <c r="D1053" s="8" t="str">
        <f t="shared" si="270"/>
        <v>主动技能2</v>
      </c>
      <c r="E1053" s="8">
        <f t="shared" si="279"/>
        <v>7</v>
      </c>
      <c r="F1053" s="8">
        <f t="shared" si="271"/>
        <v>2</v>
      </c>
      <c r="G1053" s="8">
        <f t="shared" si="272"/>
        <v>18</v>
      </c>
      <c r="H1053" s="4" t="s">
        <v>941</v>
      </c>
      <c r="I1053" s="20" t="str">
        <f t="shared" si="283"/>
        <v>对敌方后排单体攻击，造成150%攻击力（+3989）点伤害。</v>
      </c>
      <c r="J1053" s="4" t="s">
        <v>277</v>
      </c>
      <c r="K1053" s="1" t="s">
        <v>103</v>
      </c>
      <c r="L1053" s="4" t="s">
        <v>106</v>
      </c>
      <c r="M1053" s="4"/>
      <c r="N1053" s="4">
        <v>100</v>
      </c>
      <c r="O1053" s="20">
        <f>VLOOKUP(L1053,对应表!BK:BL,2,FALSE)</f>
        <v>0</v>
      </c>
      <c r="P1053" s="25" t="str">
        <f>_xlfn.IFNA(VLOOKUP(G1053,角色!V:AE,主动技能!F1053+1,FALSE),"")</f>
        <v>||eff_huoqiu|</v>
      </c>
      <c r="Q1053" s="25">
        <f>(VLOOKUP(G1053,角色!V:AE,主动技能!F1053+4,FALSE))</f>
        <v>1</v>
      </c>
      <c r="R1053" s="25">
        <v>0</v>
      </c>
      <c r="S1053" s="25">
        <v>0</v>
      </c>
      <c r="T1053" s="6" t="str">
        <f t="shared" si="273"/>
        <v/>
      </c>
      <c r="U1053" s="6" t="str">
        <f t="shared" si="274"/>
        <v/>
      </c>
      <c r="V1053" s="19" t="str">
        <f>VLOOKUP(G1053,角色!AW:BC,主动技能!F1053+1,FALSE)</f>
        <v>skill_08</v>
      </c>
      <c r="Y1053">
        <f t="shared" si="277"/>
        <v>0</v>
      </c>
      <c r="Z1053" s="19">
        <f>IF(VLOOKUP(C1053,角色!CC:CI,主动技能!F1053*2,FALSE)=0,"",VLOOKUP(C1053,角色!CC:CI,主动技能!F1053*2,FALSE))</f>
        <v>150</v>
      </c>
      <c r="AA1053" s="19">
        <f>IF(VLOOKUP(C1053,角色!CC:CI,主动技能!F1053*2+1,FALSE)=0,0,VLOOKUP(C1053,角色!CC:CI,主动技能!F1053*2+1,FALSE))</f>
        <v>50</v>
      </c>
      <c r="AB1053" s="19">
        <f>IF(INT(VLOOKUP(E1053,角色属性概况!I:M,3,FALSE)*AA1053/100)=0,"",(INT(VLOOKUP(E1053,角色属性概况!I:M,3,FALSE)*AA1053/100)))</f>
        <v>3989</v>
      </c>
      <c r="AE1053" s="25">
        <f>(VLOOKUP(G1053,角色!V:AE,主动技能!F1053+7,FALSE))</f>
        <v>1</v>
      </c>
      <c r="AF1053" s="19">
        <f>VLOOKUP(F1053,对应表!AY:BA,3,FALSE)</f>
        <v>1</v>
      </c>
      <c r="AG1053" s="19">
        <f>VLOOKUP(F1053,对应表!AY:BA,2,FALSE)</f>
        <v>1</v>
      </c>
      <c r="AH1053" s="25" t="str">
        <f>VLOOKUP(F1053,特效对应!F:G,2,FALSE)</f>
        <v>attackex</v>
      </c>
      <c r="AJ1053">
        <f t="shared" si="275"/>
        <v>7</v>
      </c>
      <c r="AK1053" s="2"/>
      <c r="AQ1053" s="6" t="str">
        <f>_xlfn.IFNA(IF(IF($AK1053=AQ$5,VLOOKUP(AL1053,buff!$K:$L,2,FALSE),"")=0,"",IF($AK1053=AQ$5,VLOOKUP(AL1053,buff!$K:$L,2,FALSE),"")),"")</f>
        <v/>
      </c>
      <c r="AR1053" s="6" t="str">
        <f>_xlfn.IFNA(IF(IF($AK1053=AR$5,VLOOKUP(AM1053,buff!$K:$L,2,FALSE),"")=0,"",IF($AK1053=AR$5,VLOOKUP(AM1053,buff!$K:$L,2,FALSE),"")),"")</f>
        <v/>
      </c>
      <c r="AS1053" s="6" t="str">
        <f>_xlfn.IFNA(IF(IF($AK1053=AS$5,VLOOKUP(AN1053,buff!$K:$L,2,FALSE),"")=0,"",IF($AK1053=AS$5,VLOOKUP(AN1053,buff!$K:$L,2,FALSE),"")),"")</f>
        <v/>
      </c>
      <c r="AT1053" s="6" t="str">
        <f>_xlfn.IFNA(IF(IF($AK1053=AT$5,VLOOKUP(AO1053,buff!$K:$L,2,FALSE),"")=0,"",IF($AK1053=AT$5,VLOOKUP(AO1053,buff!$K:$L,2,FALSE),"")),"")</f>
        <v/>
      </c>
      <c r="AU1053" s="6" t="str">
        <f>_xlfn.IFNA(IF(IF($AK1053=AU$5,VLOOKUP(AP1053,buff!$K:$L,2,FALSE),"")=0,"",IF($AK1053=AU$5,VLOOKUP(AP1053,buff!$K:$L,2,FALSE),"")),"")</f>
        <v/>
      </c>
      <c r="AV1053" s="6" t="str">
        <f>_xlfn.IFNA(IF(IF($AK1053=AV$5,VLOOKUP(AL1053,buff!$K:$L,2,FALSE),"")=0,"",IF($AK1053=AV$5,VLOOKUP(AL1053,buff!$K:$L,2,FALSE),"")),"")</f>
        <v/>
      </c>
      <c r="AW1053" s="6" t="str">
        <f>_xlfn.IFNA(IF(IF($AK1053=AW$5,VLOOKUP(AM1053,buff!$K:$L,2,FALSE),"")=0,"",IF($AK1053=AW$5,VLOOKUP(AM1053,buff!$K:$L,2,FALSE),"")),"")</f>
        <v/>
      </c>
      <c r="AX1053" s="6" t="str">
        <f>_xlfn.IFNA(IF(IF($AK1053=AX$5,VLOOKUP(AN1053,buff!$K:$L,2,FALSE),"")=0,"",IF($AK1053=AX$5,VLOOKUP(AN1053,buff!$K:$L,2,FALSE),"")),"")</f>
        <v/>
      </c>
      <c r="AY1053" s="6" t="str">
        <f>_xlfn.IFNA(IF(IF($AK1053=AY$5,VLOOKUP(AO1053,buff!$K:$L,2,FALSE),"")=0,"",IF($AK1053=AY$5,VLOOKUP(AO1053,buff!$K:$L,2,FALSE),"")),"")</f>
        <v/>
      </c>
      <c r="AZ1053" s="6" t="str">
        <f>_xlfn.IFNA(IF(IF($AK1053=AZ$5,VLOOKUP(AP1053,buff!$K:$L,2,FALSE),"")=0,"",IF($AK1053=AZ$5,VLOOKUP(AP1053,buff!$K:$L,2,FALSE),"")),"")</f>
        <v/>
      </c>
      <c r="BA1053" s="6" t="e">
        <f>VLOOKUP(AL1053,buff!$K:$P,6,FALSE)</f>
        <v>#N/A</v>
      </c>
      <c r="BB1053" s="6" t="e">
        <f>VLOOKUP(AM1053,buff!$K:$P,6,FALSE)</f>
        <v>#N/A</v>
      </c>
      <c r="BC1053" s="6" t="e">
        <f>VLOOKUP(AN1053,buff!$K:$P,6,FALSE)</f>
        <v>#N/A</v>
      </c>
      <c r="BD1053">
        <f t="shared" si="280"/>
        <v>2</v>
      </c>
      <c r="BE1053">
        <f t="shared" si="281"/>
        <v>1</v>
      </c>
      <c r="BF1053" s="22">
        <f t="shared" si="282"/>
        <v>101802</v>
      </c>
    </row>
    <row r="1054" spans="1:58" x14ac:dyDescent="0.15">
      <c r="A1054" t="str">
        <f t="shared" si="268"/>
        <v>霍尔主动技能2等级8</v>
      </c>
      <c r="B1054" s="8">
        <f t="shared" si="269"/>
        <v>10180208</v>
      </c>
      <c r="C1054" s="8" t="str">
        <f>VLOOKUP(G1054,角色!A:B,2,FALSE)</f>
        <v>霍尔</v>
      </c>
      <c r="D1054" s="8" t="str">
        <f t="shared" si="270"/>
        <v>主动技能2</v>
      </c>
      <c r="E1054" s="8">
        <f t="shared" si="279"/>
        <v>8</v>
      </c>
      <c r="F1054" s="8">
        <f t="shared" si="271"/>
        <v>2</v>
      </c>
      <c r="G1054" s="8">
        <f t="shared" si="272"/>
        <v>18</v>
      </c>
      <c r="H1054" s="4" t="s">
        <v>941</v>
      </c>
      <c r="I1054" s="20" t="str">
        <f t="shared" si="283"/>
        <v>对敌方后排单体攻击，造成150%攻击力（+5748）点伤害。</v>
      </c>
      <c r="J1054" s="4" t="s">
        <v>277</v>
      </c>
      <c r="K1054" s="1" t="s">
        <v>103</v>
      </c>
      <c r="L1054" s="4" t="s">
        <v>106</v>
      </c>
      <c r="M1054" s="4"/>
      <c r="N1054" s="4">
        <v>100</v>
      </c>
      <c r="O1054" s="20">
        <f>VLOOKUP(L1054,对应表!BK:BL,2,FALSE)</f>
        <v>0</v>
      </c>
      <c r="P1054" s="25" t="str">
        <f>_xlfn.IFNA(VLOOKUP(G1054,角色!V:AE,主动技能!F1054+1,FALSE),"")</f>
        <v>||eff_huoqiu|</v>
      </c>
      <c r="Q1054" s="25">
        <f>(VLOOKUP(G1054,角色!V:AE,主动技能!F1054+4,FALSE))</f>
        <v>1</v>
      </c>
      <c r="R1054" s="25">
        <v>0</v>
      </c>
      <c r="S1054" s="25">
        <v>0</v>
      </c>
      <c r="T1054" s="6" t="str">
        <f t="shared" si="273"/>
        <v/>
      </c>
      <c r="U1054" s="6" t="str">
        <f t="shared" si="274"/>
        <v/>
      </c>
      <c r="V1054" s="19" t="str">
        <f>VLOOKUP(G1054,角色!AW:BC,主动技能!F1054+1,FALSE)</f>
        <v>skill_08</v>
      </c>
      <c r="Y1054">
        <f t="shared" si="277"/>
        <v>0</v>
      </c>
      <c r="Z1054" s="19">
        <f>IF(VLOOKUP(C1054,角色!CC:CI,主动技能!F1054*2,FALSE)=0,"",VLOOKUP(C1054,角色!CC:CI,主动技能!F1054*2,FALSE))</f>
        <v>150</v>
      </c>
      <c r="AA1054" s="19">
        <f>IF(VLOOKUP(C1054,角色!CC:CI,主动技能!F1054*2+1,FALSE)=0,0,VLOOKUP(C1054,角色!CC:CI,主动技能!F1054*2+1,FALSE))</f>
        <v>50</v>
      </c>
      <c r="AB1054" s="19">
        <f>IF(INT(VLOOKUP(E1054,角色属性概况!I:M,3,FALSE)*AA1054/100)=0,"",(INT(VLOOKUP(E1054,角色属性概况!I:M,3,FALSE)*AA1054/100)))</f>
        <v>5748</v>
      </c>
      <c r="AE1054" s="25">
        <f>(VLOOKUP(G1054,角色!V:AE,主动技能!F1054+7,FALSE))</f>
        <v>1</v>
      </c>
      <c r="AF1054" s="19">
        <f>VLOOKUP(F1054,对应表!AY:BA,3,FALSE)</f>
        <v>1</v>
      </c>
      <c r="AG1054" s="19">
        <f>VLOOKUP(F1054,对应表!AY:BA,2,FALSE)</f>
        <v>1</v>
      </c>
      <c r="AH1054" s="25" t="str">
        <f>VLOOKUP(F1054,特效对应!F:G,2,FALSE)</f>
        <v>attackex</v>
      </c>
      <c r="AJ1054">
        <f t="shared" si="275"/>
        <v>8</v>
      </c>
      <c r="AK1054" s="2"/>
      <c r="AQ1054" s="6" t="str">
        <f>_xlfn.IFNA(IF(IF($AK1054=AQ$5,VLOOKUP(AL1054,buff!$K:$L,2,FALSE),"")=0,"",IF($AK1054=AQ$5,VLOOKUP(AL1054,buff!$K:$L,2,FALSE),"")),"")</f>
        <v/>
      </c>
      <c r="AR1054" s="6" t="str">
        <f>_xlfn.IFNA(IF(IF($AK1054=AR$5,VLOOKUP(AM1054,buff!$K:$L,2,FALSE),"")=0,"",IF($AK1054=AR$5,VLOOKUP(AM1054,buff!$K:$L,2,FALSE),"")),"")</f>
        <v/>
      </c>
      <c r="AS1054" s="6" t="str">
        <f>_xlfn.IFNA(IF(IF($AK1054=AS$5,VLOOKUP(AN1054,buff!$K:$L,2,FALSE),"")=0,"",IF($AK1054=AS$5,VLOOKUP(AN1054,buff!$K:$L,2,FALSE),"")),"")</f>
        <v/>
      </c>
      <c r="AT1054" s="6" t="str">
        <f>_xlfn.IFNA(IF(IF($AK1054=AT$5,VLOOKUP(AO1054,buff!$K:$L,2,FALSE),"")=0,"",IF($AK1054=AT$5,VLOOKUP(AO1054,buff!$K:$L,2,FALSE),"")),"")</f>
        <v/>
      </c>
      <c r="AU1054" s="6" t="str">
        <f>_xlfn.IFNA(IF(IF($AK1054=AU$5,VLOOKUP(AP1054,buff!$K:$L,2,FALSE),"")=0,"",IF($AK1054=AU$5,VLOOKUP(AP1054,buff!$K:$L,2,FALSE),"")),"")</f>
        <v/>
      </c>
      <c r="AV1054" s="6" t="str">
        <f>_xlfn.IFNA(IF(IF($AK1054=AV$5,VLOOKUP(AL1054,buff!$K:$L,2,FALSE),"")=0,"",IF($AK1054=AV$5,VLOOKUP(AL1054,buff!$K:$L,2,FALSE),"")),"")</f>
        <v/>
      </c>
      <c r="AW1054" s="6" t="str">
        <f>_xlfn.IFNA(IF(IF($AK1054=AW$5,VLOOKUP(AM1054,buff!$K:$L,2,FALSE),"")=0,"",IF($AK1054=AW$5,VLOOKUP(AM1054,buff!$K:$L,2,FALSE),"")),"")</f>
        <v/>
      </c>
      <c r="AX1054" s="6" t="str">
        <f>_xlfn.IFNA(IF(IF($AK1054=AX$5,VLOOKUP(AN1054,buff!$K:$L,2,FALSE),"")=0,"",IF($AK1054=AX$5,VLOOKUP(AN1054,buff!$K:$L,2,FALSE),"")),"")</f>
        <v/>
      </c>
      <c r="AY1054" s="6" t="str">
        <f>_xlfn.IFNA(IF(IF($AK1054=AY$5,VLOOKUP(AO1054,buff!$K:$L,2,FALSE),"")=0,"",IF($AK1054=AY$5,VLOOKUP(AO1054,buff!$K:$L,2,FALSE),"")),"")</f>
        <v/>
      </c>
      <c r="AZ1054" s="6" t="str">
        <f>_xlfn.IFNA(IF(IF($AK1054=AZ$5,VLOOKUP(AP1054,buff!$K:$L,2,FALSE),"")=0,"",IF($AK1054=AZ$5,VLOOKUP(AP1054,buff!$K:$L,2,FALSE),"")),"")</f>
        <v/>
      </c>
      <c r="BA1054" s="6" t="e">
        <f>VLOOKUP(AL1054,buff!$K:$P,6,FALSE)</f>
        <v>#N/A</v>
      </c>
      <c r="BB1054" s="6" t="e">
        <f>VLOOKUP(AM1054,buff!$K:$P,6,FALSE)</f>
        <v>#N/A</v>
      </c>
      <c r="BC1054" s="6" t="e">
        <f>VLOOKUP(AN1054,buff!$K:$P,6,FALSE)</f>
        <v>#N/A</v>
      </c>
      <c r="BD1054">
        <f t="shared" si="280"/>
        <v>2</v>
      </c>
      <c r="BE1054">
        <f t="shared" si="281"/>
        <v>1</v>
      </c>
      <c r="BF1054" s="22">
        <f t="shared" si="282"/>
        <v>101802</v>
      </c>
    </row>
    <row r="1055" spans="1:58" x14ac:dyDescent="0.15">
      <c r="A1055" t="str">
        <f t="shared" ref="A1055:A1118" si="284">C1055&amp;D1055&amp;$E$6&amp;E1055</f>
        <v>霍尔主动技能2等级9</v>
      </c>
      <c r="B1055" s="8">
        <f t="shared" ref="B1055:B1118" si="285">1*10000000+G1055*10000+F1055*100+E1055</f>
        <v>10180209</v>
      </c>
      <c r="C1055" s="8" t="str">
        <f>VLOOKUP(G1055,角色!A:B,2,FALSE)</f>
        <v>霍尔</v>
      </c>
      <c r="D1055" s="8" t="str">
        <f t="shared" ref="D1055:D1118" si="286">$D$4&amp;F1055</f>
        <v>主动技能2</v>
      </c>
      <c r="E1055" s="8">
        <f t="shared" si="279"/>
        <v>9</v>
      </c>
      <c r="F1055" s="8">
        <f t="shared" ref="F1055:F1118" si="287">IF(E1055=1,IF(F1054=$F$5,1,F1054+1),F1054)</f>
        <v>2</v>
      </c>
      <c r="G1055" s="8">
        <f t="shared" ref="G1055:G1118" si="288">IF((F1055=1)*(E1055=1),G1054+1,G1054)</f>
        <v>18</v>
      </c>
      <c r="H1055" s="4" t="s">
        <v>941</v>
      </c>
      <c r="I1055" s="20" t="str">
        <f t="shared" si="283"/>
        <v>对敌方后排单体攻击，造成150%攻击力（+8240）点伤害。</v>
      </c>
      <c r="J1055" s="4" t="s">
        <v>277</v>
      </c>
      <c r="K1055" s="1" t="s">
        <v>103</v>
      </c>
      <c r="L1055" s="4" t="s">
        <v>106</v>
      </c>
      <c r="M1055" s="4"/>
      <c r="N1055" s="4">
        <v>100</v>
      </c>
      <c r="O1055" s="20">
        <f>VLOOKUP(L1055,对应表!BK:BL,2,FALSE)</f>
        <v>0</v>
      </c>
      <c r="P1055" s="25" t="str">
        <f>_xlfn.IFNA(VLOOKUP(G1055,角色!V:AE,主动技能!F1055+1,FALSE),"")</f>
        <v>||eff_huoqiu|</v>
      </c>
      <c r="Q1055" s="25">
        <f>(VLOOKUP(G1055,角色!V:AE,主动技能!F1055+4,FALSE))</f>
        <v>1</v>
      </c>
      <c r="R1055" s="25">
        <v>0</v>
      </c>
      <c r="S1055" s="25">
        <v>0</v>
      </c>
      <c r="T1055" s="6" t="str">
        <f t="shared" ref="T1055:T1118" si="289">IF(AQ1055="","",AQ1055)&amp;IF(AR1055="","","|"&amp;AR1055)&amp;IF(AS1055="","","|"&amp;AS1055)&amp;IF(AT1055="","","|"&amp;AT1055)&amp;IF(AU1055="","","|"&amp;AU1055)</f>
        <v/>
      </c>
      <c r="U1055" s="6" t="str">
        <f t="shared" ref="U1055:U1118" si="290">IF(AV1055="","",AV1055)&amp;IF(AW1055="","","|"&amp;AW1055)&amp;IF(AX1055="","","|"&amp;AX1055)&amp;IF(AY1055="","","|"&amp;AY1055)&amp;IF(AZ1055="","","|"&amp;AZ1055)</f>
        <v/>
      </c>
      <c r="V1055" s="19" t="str">
        <f>VLOOKUP(G1055,角色!AW:BC,主动技能!F1055+1,FALSE)</f>
        <v>skill_08</v>
      </c>
      <c r="Y1055">
        <f t="shared" si="277"/>
        <v>0</v>
      </c>
      <c r="Z1055" s="19">
        <f>IF(VLOOKUP(C1055,角色!CC:CI,主动技能!F1055*2,FALSE)=0,"",VLOOKUP(C1055,角色!CC:CI,主动技能!F1055*2,FALSE))</f>
        <v>150</v>
      </c>
      <c r="AA1055" s="19">
        <f>IF(VLOOKUP(C1055,角色!CC:CI,主动技能!F1055*2+1,FALSE)=0,0,VLOOKUP(C1055,角色!CC:CI,主动技能!F1055*2+1,FALSE))</f>
        <v>50</v>
      </c>
      <c r="AB1055" s="19">
        <f>IF(INT(VLOOKUP(E1055,角色属性概况!I:M,3,FALSE)*AA1055/100)=0,"",(INT(VLOOKUP(E1055,角色属性概况!I:M,3,FALSE)*AA1055/100)))</f>
        <v>8240</v>
      </c>
      <c r="AE1055" s="25">
        <f>(VLOOKUP(G1055,角色!V:AE,主动技能!F1055+7,FALSE))</f>
        <v>1</v>
      </c>
      <c r="AF1055" s="19">
        <f>VLOOKUP(F1055,对应表!AY:BA,3,FALSE)</f>
        <v>1</v>
      </c>
      <c r="AG1055" s="19">
        <f>VLOOKUP(F1055,对应表!AY:BA,2,FALSE)</f>
        <v>1</v>
      </c>
      <c r="AH1055" s="25" t="str">
        <f>VLOOKUP(F1055,特效对应!F:G,2,FALSE)</f>
        <v>attackex</v>
      </c>
      <c r="AJ1055">
        <f t="shared" ref="AJ1055:AJ1118" si="291">E1055</f>
        <v>9</v>
      </c>
      <c r="AK1055" s="2"/>
      <c r="AQ1055" s="6" t="str">
        <f>_xlfn.IFNA(IF(IF($AK1055=AQ$5,VLOOKUP(AL1055,buff!$K:$L,2,FALSE),"")=0,"",IF($AK1055=AQ$5,VLOOKUP(AL1055,buff!$K:$L,2,FALSE),"")),"")</f>
        <v/>
      </c>
      <c r="AR1055" s="6" t="str">
        <f>_xlfn.IFNA(IF(IF($AK1055=AR$5,VLOOKUP(AM1055,buff!$K:$L,2,FALSE),"")=0,"",IF($AK1055=AR$5,VLOOKUP(AM1055,buff!$K:$L,2,FALSE),"")),"")</f>
        <v/>
      </c>
      <c r="AS1055" s="6" t="str">
        <f>_xlfn.IFNA(IF(IF($AK1055=AS$5,VLOOKUP(AN1055,buff!$K:$L,2,FALSE),"")=0,"",IF($AK1055=AS$5,VLOOKUP(AN1055,buff!$K:$L,2,FALSE),"")),"")</f>
        <v/>
      </c>
      <c r="AT1055" s="6" t="str">
        <f>_xlfn.IFNA(IF(IF($AK1055=AT$5,VLOOKUP(AO1055,buff!$K:$L,2,FALSE),"")=0,"",IF($AK1055=AT$5,VLOOKUP(AO1055,buff!$K:$L,2,FALSE),"")),"")</f>
        <v/>
      </c>
      <c r="AU1055" s="6" t="str">
        <f>_xlfn.IFNA(IF(IF($AK1055=AU$5,VLOOKUP(AP1055,buff!$K:$L,2,FALSE),"")=0,"",IF($AK1055=AU$5,VLOOKUP(AP1055,buff!$K:$L,2,FALSE),"")),"")</f>
        <v/>
      </c>
      <c r="AV1055" s="6" t="str">
        <f>_xlfn.IFNA(IF(IF($AK1055=AV$5,VLOOKUP(AL1055,buff!$K:$L,2,FALSE),"")=0,"",IF($AK1055=AV$5,VLOOKUP(AL1055,buff!$K:$L,2,FALSE),"")),"")</f>
        <v/>
      </c>
      <c r="AW1055" s="6" t="str">
        <f>_xlfn.IFNA(IF(IF($AK1055=AW$5,VLOOKUP(AM1055,buff!$K:$L,2,FALSE),"")=0,"",IF($AK1055=AW$5,VLOOKUP(AM1055,buff!$K:$L,2,FALSE),"")),"")</f>
        <v/>
      </c>
      <c r="AX1055" s="6" t="str">
        <f>_xlfn.IFNA(IF(IF($AK1055=AX$5,VLOOKUP(AN1055,buff!$K:$L,2,FALSE),"")=0,"",IF($AK1055=AX$5,VLOOKUP(AN1055,buff!$K:$L,2,FALSE),"")),"")</f>
        <v/>
      </c>
      <c r="AY1055" s="6" t="str">
        <f>_xlfn.IFNA(IF(IF($AK1055=AY$5,VLOOKUP(AO1055,buff!$K:$L,2,FALSE),"")=0,"",IF($AK1055=AY$5,VLOOKUP(AO1055,buff!$K:$L,2,FALSE),"")),"")</f>
        <v/>
      </c>
      <c r="AZ1055" s="6" t="str">
        <f>_xlfn.IFNA(IF(IF($AK1055=AZ$5,VLOOKUP(AP1055,buff!$K:$L,2,FALSE),"")=0,"",IF($AK1055=AZ$5,VLOOKUP(AP1055,buff!$K:$L,2,FALSE),"")),"")</f>
        <v/>
      </c>
      <c r="BA1055" s="6" t="e">
        <f>VLOOKUP(AL1055,buff!$K:$P,6,FALSE)</f>
        <v>#N/A</v>
      </c>
      <c r="BB1055" s="6" t="e">
        <f>VLOOKUP(AM1055,buff!$K:$P,6,FALSE)</f>
        <v>#N/A</v>
      </c>
      <c r="BC1055" s="6" t="e">
        <f>VLOOKUP(AN1055,buff!$K:$P,6,FALSE)</f>
        <v>#N/A</v>
      </c>
      <c r="BD1055">
        <f t="shared" si="280"/>
        <v>2</v>
      </c>
      <c r="BE1055">
        <f t="shared" si="281"/>
        <v>1</v>
      </c>
      <c r="BF1055" s="22">
        <f t="shared" si="282"/>
        <v>101802</v>
      </c>
    </row>
    <row r="1056" spans="1:58" x14ac:dyDescent="0.15">
      <c r="A1056" t="str">
        <f t="shared" si="284"/>
        <v>霍尔主动技能2等级10</v>
      </c>
      <c r="B1056" s="8">
        <f t="shared" si="285"/>
        <v>10180210</v>
      </c>
      <c r="C1056" s="8" t="str">
        <f>VLOOKUP(G1056,角色!A:B,2,FALSE)</f>
        <v>霍尔</v>
      </c>
      <c r="D1056" s="8" t="str">
        <f t="shared" si="286"/>
        <v>主动技能2</v>
      </c>
      <c r="E1056" s="8">
        <f t="shared" si="279"/>
        <v>10</v>
      </c>
      <c r="F1056" s="8">
        <f t="shared" si="287"/>
        <v>2</v>
      </c>
      <c r="G1056" s="8">
        <f t="shared" si="288"/>
        <v>18</v>
      </c>
      <c r="H1056" s="4" t="s">
        <v>941</v>
      </c>
      <c r="I1056" s="20" t="str">
        <f t="shared" si="283"/>
        <v>对敌方后排单体攻击，造成150%攻击力（+11767）点伤害。</v>
      </c>
      <c r="J1056" s="4" t="s">
        <v>277</v>
      </c>
      <c r="K1056" s="1" t="s">
        <v>103</v>
      </c>
      <c r="L1056" s="4" t="s">
        <v>106</v>
      </c>
      <c r="M1056" s="4"/>
      <c r="N1056" s="4">
        <v>100</v>
      </c>
      <c r="O1056" s="20">
        <f>VLOOKUP(L1056,对应表!BK:BL,2,FALSE)</f>
        <v>0</v>
      </c>
      <c r="P1056" s="25" t="str">
        <f>_xlfn.IFNA(VLOOKUP(G1056,角色!V:AE,主动技能!F1056+1,FALSE),"")</f>
        <v>||eff_huoqiu|</v>
      </c>
      <c r="Q1056" s="25">
        <f>(VLOOKUP(G1056,角色!V:AE,主动技能!F1056+4,FALSE))</f>
        <v>1</v>
      </c>
      <c r="R1056" s="25">
        <v>0</v>
      </c>
      <c r="S1056" s="25">
        <v>0</v>
      </c>
      <c r="T1056" s="6" t="str">
        <f t="shared" si="289"/>
        <v/>
      </c>
      <c r="U1056" s="6" t="str">
        <f t="shared" si="290"/>
        <v/>
      </c>
      <c r="V1056" s="19" t="str">
        <f>VLOOKUP(G1056,角色!AW:BC,主动技能!F1056+1,FALSE)</f>
        <v>skill_08</v>
      </c>
      <c r="Y1056">
        <f t="shared" si="277"/>
        <v>0</v>
      </c>
      <c r="Z1056" s="19">
        <f>IF(VLOOKUP(C1056,角色!CC:CI,主动技能!F1056*2,FALSE)=0,"",VLOOKUP(C1056,角色!CC:CI,主动技能!F1056*2,FALSE))</f>
        <v>150</v>
      </c>
      <c r="AA1056" s="19">
        <f>IF(VLOOKUP(C1056,角色!CC:CI,主动技能!F1056*2+1,FALSE)=0,0,VLOOKUP(C1056,角色!CC:CI,主动技能!F1056*2+1,FALSE))</f>
        <v>50</v>
      </c>
      <c r="AB1056" s="19">
        <f>IF(INT(VLOOKUP(E1056,角色属性概况!I:M,3,FALSE)*AA1056/100)=0,"",(INT(VLOOKUP(E1056,角色属性概况!I:M,3,FALSE)*AA1056/100)))</f>
        <v>11767</v>
      </c>
      <c r="AE1056" s="25">
        <f>(VLOOKUP(G1056,角色!V:AE,主动技能!F1056+7,FALSE))</f>
        <v>1</v>
      </c>
      <c r="AF1056" s="19">
        <f>VLOOKUP(F1056,对应表!AY:BA,3,FALSE)</f>
        <v>1</v>
      </c>
      <c r="AG1056" s="19">
        <f>VLOOKUP(F1056,对应表!AY:BA,2,FALSE)</f>
        <v>1</v>
      </c>
      <c r="AH1056" s="25" t="str">
        <f>VLOOKUP(F1056,特效对应!F:G,2,FALSE)</f>
        <v>attackex</v>
      </c>
      <c r="AJ1056">
        <f t="shared" si="291"/>
        <v>10</v>
      </c>
      <c r="AK1056" s="2"/>
      <c r="AQ1056" s="6" t="str">
        <f>_xlfn.IFNA(IF(IF($AK1056=AQ$5,VLOOKUP(AL1056,buff!$K:$L,2,FALSE),"")=0,"",IF($AK1056=AQ$5,VLOOKUP(AL1056,buff!$K:$L,2,FALSE),"")),"")</f>
        <v/>
      </c>
      <c r="AR1056" s="6" t="str">
        <f>_xlfn.IFNA(IF(IF($AK1056=AR$5,VLOOKUP(AM1056,buff!$K:$L,2,FALSE),"")=0,"",IF($AK1056=AR$5,VLOOKUP(AM1056,buff!$K:$L,2,FALSE),"")),"")</f>
        <v/>
      </c>
      <c r="AS1056" s="6" t="str">
        <f>_xlfn.IFNA(IF(IF($AK1056=AS$5,VLOOKUP(AN1056,buff!$K:$L,2,FALSE),"")=0,"",IF($AK1056=AS$5,VLOOKUP(AN1056,buff!$K:$L,2,FALSE),"")),"")</f>
        <v/>
      </c>
      <c r="AT1056" s="6" t="str">
        <f>_xlfn.IFNA(IF(IF($AK1056=AT$5,VLOOKUP(AO1056,buff!$K:$L,2,FALSE),"")=0,"",IF($AK1056=AT$5,VLOOKUP(AO1056,buff!$K:$L,2,FALSE),"")),"")</f>
        <v/>
      </c>
      <c r="AU1056" s="6" t="str">
        <f>_xlfn.IFNA(IF(IF($AK1056=AU$5,VLOOKUP(AP1056,buff!$K:$L,2,FALSE),"")=0,"",IF($AK1056=AU$5,VLOOKUP(AP1056,buff!$K:$L,2,FALSE),"")),"")</f>
        <v/>
      </c>
      <c r="AV1056" s="6" t="str">
        <f>_xlfn.IFNA(IF(IF($AK1056=AV$5,VLOOKUP(AL1056,buff!$K:$L,2,FALSE),"")=0,"",IF($AK1056=AV$5,VLOOKUP(AL1056,buff!$K:$L,2,FALSE),"")),"")</f>
        <v/>
      </c>
      <c r="AW1056" s="6" t="str">
        <f>_xlfn.IFNA(IF(IF($AK1056=AW$5,VLOOKUP(AM1056,buff!$K:$L,2,FALSE),"")=0,"",IF($AK1056=AW$5,VLOOKUP(AM1056,buff!$K:$L,2,FALSE),"")),"")</f>
        <v/>
      </c>
      <c r="AX1056" s="6" t="str">
        <f>_xlfn.IFNA(IF(IF($AK1056=AX$5,VLOOKUP(AN1056,buff!$K:$L,2,FALSE),"")=0,"",IF($AK1056=AX$5,VLOOKUP(AN1056,buff!$K:$L,2,FALSE),"")),"")</f>
        <v/>
      </c>
      <c r="AY1056" s="6" t="str">
        <f>_xlfn.IFNA(IF(IF($AK1056=AY$5,VLOOKUP(AO1056,buff!$K:$L,2,FALSE),"")=0,"",IF($AK1056=AY$5,VLOOKUP(AO1056,buff!$K:$L,2,FALSE),"")),"")</f>
        <v/>
      </c>
      <c r="AZ1056" s="6" t="str">
        <f>_xlfn.IFNA(IF(IF($AK1056=AZ$5,VLOOKUP(AP1056,buff!$K:$L,2,FALSE),"")=0,"",IF($AK1056=AZ$5,VLOOKUP(AP1056,buff!$K:$L,2,FALSE),"")),"")</f>
        <v/>
      </c>
      <c r="BA1056" s="6" t="e">
        <f>VLOOKUP(AL1056,buff!$K:$P,6,FALSE)</f>
        <v>#N/A</v>
      </c>
      <c r="BB1056" s="6" t="e">
        <f>VLOOKUP(AM1056,buff!$K:$P,6,FALSE)</f>
        <v>#N/A</v>
      </c>
      <c r="BC1056" s="6" t="e">
        <f>VLOOKUP(AN1056,buff!$K:$P,6,FALSE)</f>
        <v>#N/A</v>
      </c>
      <c r="BD1056">
        <f t="shared" si="280"/>
        <v>2</v>
      </c>
      <c r="BE1056">
        <f t="shared" si="281"/>
        <v>1</v>
      </c>
      <c r="BF1056" s="22">
        <f t="shared" si="282"/>
        <v>101802</v>
      </c>
    </row>
    <row r="1057" spans="1:58" x14ac:dyDescent="0.15">
      <c r="A1057" t="str">
        <f t="shared" si="284"/>
        <v>霍尔主动技能2等级11</v>
      </c>
      <c r="B1057" s="8">
        <f t="shared" si="285"/>
        <v>10180211</v>
      </c>
      <c r="C1057" s="8" t="str">
        <f>VLOOKUP(G1057,角色!A:B,2,FALSE)</f>
        <v>霍尔</v>
      </c>
      <c r="D1057" s="8" t="str">
        <f t="shared" si="286"/>
        <v>主动技能2</v>
      </c>
      <c r="E1057" s="8">
        <f t="shared" si="279"/>
        <v>11</v>
      </c>
      <c r="F1057" s="8">
        <f t="shared" si="287"/>
        <v>2</v>
      </c>
      <c r="G1057" s="8">
        <f t="shared" si="288"/>
        <v>18</v>
      </c>
      <c r="H1057" s="4" t="s">
        <v>941</v>
      </c>
      <c r="I1057" s="20" t="str">
        <f t="shared" si="283"/>
        <v>对敌方后排单体攻击，造成150%攻击力（+16761）点伤害。</v>
      </c>
      <c r="J1057" s="4" t="s">
        <v>277</v>
      </c>
      <c r="K1057" s="1" t="s">
        <v>103</v>
      </c>
      <c r="L1057" s="4" t="s">
        <v>106</v>
      </c>
      <c r="M1057" s="4"/>
      <c r="N1057" s="4">
        <v>100</v>
      </c>
      <c r="O1057" s="20">
        <f>VLOOKUP(L1057,对应表!BK:BL,2,FALSE)</f>
        <v>0</v>
      </c>
      <c r="P1057" s="25" t="str">
        <f>_xlfn.IFNA(VLOOKUP(G1057,角色!V:AE,主动技能!F1057+1,FALSE),"")</f>
        <v>||eff_huoqiu|</v>
      </c>
      <c r="Q1057" s="25">
        <f>(VLOOKUP(G1057,角色!V:AE,主动技能!F1057+4,FALSE))</f>
        <v>1</v>
      </c>
      <c r="R1057" s="25">
        <v>0</v>
      </c>
      <c r="S1057" s="25">
        <v>0</v>
      </c>
      <c r="T1057" s="6" t="str">
        <f t="shared" si="289"/>
        <v/>
      </c>
      <c r="U1057" s="6" t="str">
        <f t="shared" si="290"/>
        <v/>
      </c>
      <c r="V1057" s="19" t="str">
        <f>VLOOKUP(G1057,角色!AW:BC,主动技能!F1057+1,FALSE)</f>
        <v>skill_08</v>
      </c>
      <c r="Y1057">
        <f t="shared" si="277"/>
        <v>0</v>
      </c>
      <c r="Z1057" s="19">
        <f>IF(VLOOKUP(C1057,角色!CC:CI,主动技能!F1057*2,FALSE)=0,"",VLOOKUP(C1057,角色!CC:CI,主动技能!F1057*2,FALSE))</f>
        <v>150</v>
      </c>
      <c r="AA1057" s="19">
        <f>IF(VLOOKUP(C1057,角色!CC:CI,主动技能!F1057*2+1,FALSE)=0,0,VLOOKUP(C1057,角色!CC:CI,主动技能!F1057*2+1,FALSE))</f>
        <v>50</v>
      </c>
      <c r="AB1057" s="19">
        <f>IF(INT(VLOOKUP(E1057,角色属性概况!I:M,3,FALSE)*AA1057/100)=0,"",(INT(VLOOKUP(E1057,角色属性概况!I:M,3,FALSE)*AA1057/100)))</f>
        <v>16761</v>
      </c>
      <c r="AE1057" s="25">
        <f>(VLOOKUP(G1057,角色!V:AE,主动技能!F1057+7,FALSE))</f>
        <v>1</v>
      </c>
      <c r="AF1057" s="19">
        <f>VLOOKUP(F1057,对应表!AY:BA,3,FALSE)</f>
        <v>1</v>
      </c>
      <c r="AG1057" s="19">
        <f>VLOOKUP(F1057,对应表!AY:BA,2,FALSE)</f>
        <v>1</v>
      </c>
      <c r="AH1057" s="25" t="str">
        <f>VLOOKUP(F1057,特效对应!F:G,2,FALSE)</f>
        <v>attackex</v>
      </c>
      <c r="AJ1057">
        <f t="shared" si="291"/>
        <v>11</v>
      </c>
      <c r="AK1057" s="2"/>
      <c r="AQ1057" s="6" t="str">
        <f>_xlfn.IFNA(IF(IF($AK1057=AQ$5,VLOOKUP(AL1057,buff!$K:$L,2,FALSE),"")=0,"",IF($AK1057=AQ$5,VLOOKUP(AL1057,buff!$K:$L,2,FALSE),"")),"")</f>
        <v/>
      </c>
      <c r="AR1057" s="6" t="str">
        <f>_xlfn.IFNA(IF(IF($AK1057=AR$5,VLOOKUP(AM1057,buff!$K:$L,2,FALSE),"")=0,"",IF($AK1057=AR$5,VLOOKUP(AM1057,buff!$K:$L,2,FALSE),"")),"")</f>
        <v/>
      </c>
      <c r="AS1057" s="6" t="str">
        <f>_xlfn.IFNA(IF(IF($AK1057=AS$5,VLOOKUP(AN1057,buff!$K:$L,2,FALSE),"")=0,"",IF($AK1057=AS$5,VLOOKUP(AN1057,buff!$K:$L,2,FALSE),"")),"")</f>
        <v/>
      </c>
      <c r="AT1057" s="6" t="str">
        <f>_xlfn.IFNA(IF(IF($AK1057=AT$5,VLOOKUP(AO1057,buff!$K:$L,2,FALSE),"")=0,"",IF($AK1057=AT$5,VLOOKUP(AO1057,buff!$K:$L,2,FALSE),"")),"")</f>
        <v/>
      </c>
      <c r="AU1057" s="6" t="str">
        <f>_xlfn.IFNA(IF(IF($AK1057=AU$5,VLOOKUP(AP1057,buff!$K:$L,2,FALSE),"")=0,"",IF($AK1057=AU$5,VLOOKUP(AP1057,buff!$K:$L,2,FALSE),"")),"")</f>
        <v/>
      </c>
      <c r="AV1057" s="6" t="str">
        <f>_xlfn.IFNA(IF(IF($AK1057=AV$5,VLOOKUP(AL1057,buff!$K:$L,2,FALSE),"")=0,"",IF($AK1057=AV$5,VLOOKUP(AL1057,buff!$K:$L,2,FALSE),"")),"")</f>
        <v/>
      </c>
      <c r="AW1057" s="6" t="str">
        <f>_xlfn.IFNA(IF(IF($AK1057=AW$5,VLOOKUP(AM1057,buff!$K:$L,2,FALSE),"")=0,"",IF($AK1057=AW$5,VLOOKUP(AM1057,buff!$K:$L,2,FALSE),"")),"")</f>
        <v/>
      </c>
      <c r="AX1057" s="6" t="str">
        <f>_xlfn.IFNA(IF(IF($AK1057=AX$5,VLOOKUP(AN1057,buff!$K:$L,2,FALSE),"")=0,"",IF($AK1057=AX$5,VLOOKUP(AN1057,buff!$K:$L,2,FALSE),"")),"")</f>
        <v/>
      </c>
      <c r="AY1057" s="6" t="str">
        <f>_xlfn.IFNA(IF(IF($AK1057=AY$5,VLOOKUP(AO1057,buff!$K:$L,2,FALSE),"")=0,"",IF($AK1057=AY$5,VLOOKUP(AO1057,buff!$K:$L,2,FALSE),"")),"")</f>
        <v/>
      </c>
      <c r="AZ1057" s="6" t="str">
        <f>_xlfn.IFNA(IF(IF($AK1057=AZ$5,VLOOKUP(AP1057,buff!$K:$L,2,FALSE),"")=0,"",IF($AK1057=AZ$5,VLOOKUP(AP1057,buff!$K:$L,2,FALSE),"")),"")</f>
        <v/>
      </c>
      <c r="BA1057" s="6" t="e">
        <f>VLOOKUP(AL1057,buff!$K:$P,6,FALSE)</f>
        <v>#N/A</v>
      </c>
      <c r="BB1057" s="6" t="e">
        <f>VLOOKUP(AM1057,buff!$K:$P,6,FALSE)</f>
        <v>#N/A</v>
      </c>
      <c r="BC1057" s="6" t="e">
        <f>VLOOKUP(AN1057,buff!$K:$P,6,FALSE)</f>
        <v>#N/A</v>
      </c>
      <c r="BD1057">
        <f t="shared" si="280"/>
        <v>2</v>
      </c>
      <c r="BE1057">
        <f t="shared" si="281"/>
        <v>1</v>
      </c>
      <c r="BF1057" s="22">
        <f t="shared" si="282"/>
        <v>101802</v>
      </c>
    </row>
    <row r="1058" spans="1:58" x14ac:dyDescent="0.15">
      <c r="A1058" t="str">
        <f t="shared" si="284"/>
        <v>霍尔主动技能2等级12</v>
      </c>
      <c r="B1058" s="8">
        <f t="shared" si="285"/>
        <v>10180212</v>
      </c>
      <c r="C1058" s="8" t="str">
        <f>VLOOKUP(G1058,角色!A:B,2,FALSE)</f>
        <v>霍尔</v>
      </c>
      <c r="D1058" s="8" t="str">
        <f t="shared" si="286"/>
        <v>主动技能2</v>
      </c>
      <c r="E1058" s="8">
        <f t="shared" si="279"/>
        <v>12</v>
      </c>
      <c r="F1058" s="8">
        <f t="shared" si="287"/>
        <v>2</v>
      </c>
      <c r="G1058" s="8">
        <f t="shared" si="288"/>
        <v>18</v>
      </c>
      <c r="H1058" s="4" t="s">
        <v>941</v>
      </c>
      <c r="I1058" s="20" t="str">
        <f t="shared" si="283"/>
        <v>对敌方后排单体攻击，造成150%攻击力（+23830）点伤害。</v>
      </c>
      <c r="J1058" s="4" t="s">
        <v>277</v>
      </c>
      <c r="K1058" s="1" t="s">
        <v>103</v>
      </c>
      <c r="L1058" s="4" t="s">
        <v>106</v>
      </c>
      <c r="M1058" s="4"/>
      <c r="N1058" s="4">
        <v>100</v>
      </c>
      <c r="O1058" s="20">
        <f>VLOOKUP(L1058,对应表!BK:BL,2,FALSE)</f>
        <v>0</v>
      </c>
      <c r="P1058" s="25" t="str">
        <f>_xlfn.IFNA(VLOOKUP(G1058,角色!V:AE,主动技能!F1058+1,FALSE),"")</f>
        <v>||eff_huoqiu|</v>
      </c>
      <c r="Q1058" s="25">
        <f>(VLOOKUP(G1058,角色!V:AE,主动技能!F1058+4,FALSE))</f>
        <v>1</v>
      </c>
      <c r="R1058" s="25">
        <v>0</v>
      </c>
      <c r="S1058" s="25">
        <v>0</v>
      </c>
      <c r="T1058" s="6" t="str">
        <f t="shared" si="289"/>
        <v/>
      </c>
      <c r="U1058" s="6" t="str">
        <f t="shared" si="290"/>
        <v/>
      </c>
      <c r="V1058" s="19" t="str">
        <f>VLOOKUP(G1058,角色!AW:BC,主动技能!F1058+1,FALSE)</f>
        <v>skill_08</v>
      </c>
      <c r="Y1058">
        <f t="shared" si="277"/>
        <v>0</v>
      </c>
      <c r="Z1058" s="19">
        <f>IF(VLOOKUP(C1058,角色!CC:CI,主动技能!F1058*2,FALSE)=0,"",VLOOKUP(C1058,角色!CC:CI,主动技能!F1058*2,FALSE))</f>
        <v>150</v>
      </c>
      <c r="AA1058" s="19">
        <f>IF(VLOOKUP(C1058,角色!CC:CI,主动技能!F1058*2+1,FALSE)=0,0,VLOOKUP(C1058,角色!CC:CI,主动技能!F1058*2+1,FALSE))</f>
        <v>50</v>
      </c>
      <c r="AB1058" s="19">
        <f>IF(INT(VLOOKUP(E1058,角色属性概况!I:M,3,FALSE)*AA1058/100)=0,"",(INT(VLOOKUP(E1058,角色属性概况!I:M,3,FALSE)*AA1058/100)))</f>
        <v>23830</v>
      </c>
      <c r="AE1058" s="25">
        <f>(VLOOKUP(G1058,角色!V:AE,主动技能!F1058+7,FALSE))</f>
        <v>1</v>
      </c>
      <c r="AF1058" s="19">
        <f>VLOOKUP(F1058,对应表!AY:BA,3,FALSE)</f>
        <v>1</v>
      </c>
      <c r="AG1058" s="19">
        <f>VLOOKUP(F1058,对应表!AY:BA,2,FALSE)</f>
        <v>1</v>
      </c>
      <c r="AH1058" s="25" t="str">
        <f>VLOOKUP(F1058,特效对应!F:G,2,FALSE)</f>
        <v>attackex</v>
      </c>
      <c r="AJ1058">
        <f t="shared" si="291"/>
        <v>12</v>
      </c>
      <c r="AK1058" s="2"/>
      <c r="AQ1058" s="6" t="str">
        <f>_xlfn.IFNA(IF(IF($AK1058=AQ$5,VLOOKUP(AL1058,buff!$K:$L,2,FALSE),"")=0,"",IF($AK1058=AQ$5,VLOOKUP(AL1058,buff!$K:$L,2,FALSE),"")),"")</f>
        <v/>
      </c>
      <c r="AR1058" s="6" t="str">
        <f>_xlfn.IFNA(IF(IF($AK1058=AR$5,VLOOKUP(AM1058,buff!$K:$L,2,FALSE),"")=0,"",IF($AK1058=AR$5,VLOOKUP(AM1058,buff!$K:$L,2,FALSE),"")),"")</f>
        <v/>
      </c>
      <c r="AS1058" s="6" t="str">
        <f>_xlfn.IFNA(IF(IF($AK1058=AS$5,VLOOKUP(AN1058,buff!$K:$L,2,FALSE),"")=0,"",IF($AK1058=AS$5,VLOOKUP(AN1058,buff!$K:$L,2,FALSE),"")),"")</f>
        <v/>
      </c>
      <c r="AT1058" s="6" t="str">
        <f>_xlfn.IFNA(IF(IF($AK1058=AT$5,VLOOKUP(AO1058,buff!$K:$L,2,FALSE),"")=0,"",IF($AK1058=AT$5,VLOOKUP(AO1058,buff!$K:$L,2,FALSE),"")),"")</f>
        <v/>
      </c>
      <c r="AU1058" s="6" t="str">
        <f>_xlfn.IFNA(IF(IF($AK1058=AU$5,VLOOKUP(AP1058,buff!$K:$L,2,FALSE),"")=0,"",IF($AK1058=AU$5,VLOOKUP(AP1058,buff!$K:$L,2,FALSE),"")),"")</f>
        <v/>
      </c>
      <c r="AV1058" s="6" t="str">
        <f>_xlfn.IFNA(IF(IF($AK1058=AV$5,VLOOKUP(AL1058,buff!$K:$L,2,FALSE),"")=0,"",IF($AK1058=AV$5,VLOOKUP(AL1058,buff!$K:$L,2,FALSE),"")),"")</f>
        <v/>
      </c>
      <c r="AW1058" s="6" t="str">
        <f>_xlfn.IFNA(IF(IF($AK1058=AW$5,VLOOKUP(AM1058,buff!$K:$L,2,FALSE),"")=0,"",IF($AK1058=AW$5,VLOOKUP(AM1058,buff!$K:$L,2,FALSE),"")),"")</f>
        <v/>
      </c>
      <c r="AX1058" s="6" t="str">
        <f>_xlfn.IFNA(IF(IF($AK1058=AX$5,VLOOKUP(AN1058,buff!$K:$L,2,FALSE),"")=0,"",IF($AK1058=AX$5,VLOOKUP(AN1058,buff!$K:$L,2,FALSE),"")),"")</f>
        <v/>
      </c>
      <c r="AY1058" s="6" t="str">
        <f>_xlfn.IFNA(IF(IF($AK1058=AY$5,VLOOKUP(AO1058,buff!$K:$L,2,FALSE),"")=0,"",IF($AK1058=AY$5,VLOOKUP(AO1058,buff!$K:$L,2,FALSE),"")),"")</f>
        <v/>
      </c>
      <c r="AZ1058" s="6" t="str">
        <f>_xlfn.IFNA(IF(IF($AK1058=AZ$5,VLOOKUP(AP1058,buff!$K:$L,2,FALSE),"")=0,"",IF($AK1058=AZ$5,VLOOKUP(AP1058,buff!$K:$L,2,FALSE),"")),"")</f>
        <v/>
      </c>
      <c r="BA1058" s="6" t="e">
        <f>VLOOKUP(AL1058,buff!$K:$P,6,FALSE)</f>
        <v>#N/A</v>
      </c>
      <c r="BB1058" s="6" t="e">
        <f>VLOOKUP(AM1058,buff!$K:$P,6,FALSE)</f>
        <v>#N/A</v>
      </c>
      <c r="BC1058" s="6" t="e">
        <f>VLOOKUP(AN1058,buff!$K:$P,6,FALSE)</f>
        <v>#N/A</v>
      </c>
      <c r="BD1058">
        <f t="shared" si="280"/>
        <v>2</v>
      </c>
      <c r="BE1058">
        <f t="shared" si="281"/>
        <v>1</v>
      </c>
      <c r="BF1058" s="22">
        <f t="shared" si="282"/>
        <v>101802</v>
      </c>
    </row>
    <row r="1059" spans="1:58" x14ac:dyDescent="0.15">
      <c r="A1059" t="str">
        <f t="shared" si="284"/>
        <v>霍尔主动技能2等级13</v>
      </c>
      <c r="B1059" s="8">
        <f t="shared" si="285"/>
        <v>10180213</v>
      </c>
      <c r="C1059" s="8" t="str">
        <f>VLOOKUP(G1059,角色!A:B,2,FALSE)</f>
        <v>霍尔</v>
      </c>
      <c r="D1059" s="8" t="str">
        <f t="shared" si="286"/>
        <v>主动技能2</v>
      </c>
      <c r="E1059" s="8">
        <f t="shared" si="279"/>
        <v>13</v>
      </c>
      <c r="F1059" s="8">
        <f t="shared" si="287"/>
        <v>2</v>
      </c>
      <c r="G1059" s="8">
        <f t="shared" si="288"/>
        <v>18</v>
      </c>
      <c r="H1059" s="4" t="s">
        <v>941</v>
      </c>
      <c r="I1059" s="20" t="str">
        <f t="shared" si="283"/>
        <v>对敌方后排单体攻击，造成150%攻击力（+33839）点伤害。</v>
      </c>
      <c r="J1059" s="4" t="s">
        <v>277</v>
      </c>
      <c r="K1059" s="1" t="s">
        <v>103</v>
      </c>
      <c r="L1059" s="4" t="s">
        <v>106</v>
      </c>
      <c r="M1059" s="4"/>
      <c r="N1059" s="4">
        <v>100</v>
      </c>
      <c r="O1059" s="20">
        <f>VLOOKUP(L1059,对应表!BK:BL,2,FALSE)</f>
        <v>0</v>
      </c>
      <c r="P1059" s="25" t="str">
        <f>_xlfn.IFNA(VLOOKUP(G1059,角色!V:AE,主动技能!F1059+1,FALSE),"")</f>
        <v>||eff_huoqiu|</v>
      </c>
      <c r="Q1059" s="25">
        <f>(VLOOKUP(G1059,角色!V:AE,主动技能!F1059+4,FALSE))</f>
        <v>1</v>
      </c>
      <c r="R1059" s="25">
        <v>0</v>
      </c>
      <c r="S1059" s="25">
        <v>0</v>
      </c>
      <c r="T1059" s="6" t="str">
        <f t="shared" si="289"/>
        <v/>
      </c>
      <c r="U1059" s="6" t="str">
        <f t="shared" si="290"/>
        <v/>
      </c>
      <c r="V1059" s="19" t="str">
        <f>VLOOKUP(G1059,角色!AW:BC,主动技能!F1059+1,FALSE)</f>
        <v>skill_08</v>
      </c>
      <c r="Y1059">
        <f t="shared" si="277"/>
        <v>0</v>
      </c>
      <c r="Z1059" s="19">
        <f>IF(VLOOKUP(C1059,角色!CC:CI,主动技能!F1059*2,FALSE)=0,"",VLOOKUP(C1059,角色!CC:CI,主动技能!F1059*2,FALSE))</f>
        <v>150</v>
      </c>
      <c r="AA1059" s="19">
        <f>IF(VLOOKUP(C1059,角色!CC:CI,主动技能!F1059*2+1,FALSE)=0,0,VLOOKUP(C1059,角色!CC:CI,主动技能!F1059*2+1,FALSE))</f>
        <v>50</v>
      </c>
      <c r="AB1059" s="19">
        <f>IF(INT(VLOOKUP(E1059,角色属性概况!I:M,3,FALSE)*AA1059/100)=0,"",(INT(VLOOKUP(E1059,角色属性概况!I:M,3,FALSE)*AA1059/100)))</f>
        <v>33839</v>
      </c>
      <c r="AE1059" s="25">
        <f>(VLOOKUP(G1059,角色!V:AE,主动技能!F1059+7,FALSE))</f>
        <v>1</v>
      </c>
      <c r="AF1059" s="19">
        <f>VLOOKUP(F1059,对应表!AY:BA,3,FALSE)</f>
        <v>1</v>
      </c>
      <c r="AG1059" s="19">
        <f>VLOOKUP(F1059,对应表!AY:BA,2,FALSE)</f>
        <v>1</v>
      </c>
      <c r="AH1059" s="25" t="str">
        <f>VLOOKUP(F1059,特效对应!F:G,2,FALSE)</f>
        <v>attackex</v>
      </c>
      <c r="AJ1059">
        <f t="shared" si="291"/>
        <v>13</v>
      </c>
      <c r="AK1059" s="2"/>
      <c r="AQ1059" s="6" t="str">
        <f>_xlfn.IFNA(IF(IF($AK1059=AQ$5,VLOOKUP(AL1059,buff!$K:$L,2,FALSE),"")=0,"",IF($AK1059=AQ$5,VLOOKUP(AL1059,buff!$K:$L,2,FALSE),"")),"")</f>
        <v/>
      </c>
      <c r="AR1059" s="6" t="str">
        <f>_xlfn.IFNA(IF(IF($AK1059=AR$5,VLOOKUP(AM1059,buff!$K:$L,2,FALSE),"")=0,"",IF($AK1059=AR$5,VLOOKUP(AM1059,buff!$K:$L,2,FALSE),"")),"")</f>
        <v/>
      </c>
      <c r="AS1059" s="6" t="str">
        <f>_xlfn.IFNA(IF(IF($AK1059=AS$5,VLOOKUP(AN1059,buff!$K:$L,2,FALSE),"")=0,"",IF($AK1059=AS$5,VLOOKUP(AN1059,buff!$K:$L,2,FALSE),"")),"")</f>
        <v/>
      </c>
      <c r="AT1059" s="6" t="str">
        <f>_xlfn.IFNA(IF(IF($AK1059=AT$5,VLOOKUP(AO1059,buff!$K:$L,2,FALSE),"")=0,"",IF($AK1059=AT$5,VLOOKUP(AO1059,buff!$K:$L,2,FALSE),"")),"")</f>
        <v/>
      </c>
      <c r="AU1059" s="6" t="str">
        <f>_xlfn.IFNA(IF(IF($AK1059=AU$5,VLOOKUP(AP1059,buff!$K:$L,2,FALSE),"")=0,"",IF($AK1059=AU$5,VLOOKUP(AP1059,buff!$K:$L,2,FALSE),"")),"")</f>
        <v/>
      </c>
      <c r="AV1059" s="6" t="str">
        <f>_xlfn.IFNA(IF(IF($AK1059=AV$5,VLOOKUP(AL1059,buff!$K:$L,2,FALSE),"")=0,"",IF($AK1059=AV$5,VLOOKUP(AL1059,buff!$K:$L,2,FALSE),"")),"")</f>
        <v/>
      </c>
      <c r="AW1059" s="6" t="str">
        <f>_xlfn.IFNA(IF(IF($AK1059=AW$5,VLOOKUP(AM1059,buff!$K:$L,2,FALSE),"")=0,"",IF($AK1059=AW$5,VLOOKUP(AM1059,buff!$K:$L,2,FALSE),"")),"")</f>
        <v/>
      </c>
      <c r="AX1059" s="6" t="str">
        <f>_xlfn.IFNA(IF(IF($AK1059=AX$5,VLOOKUP(AN1059,buff!$K:$L,2,FALSE),"")=0,"",IF($AK1059=AX$5,VLOOKUP(AN1059,buff!$K:$L,2,FALSE),"")),"")</f>
        <v/>
      </c>
      <c r="AY1059" s="6" t="str">
        <f>_xlfn.IFNA(IF(IF($AK1059=AY$5,VLOOKUP(AO1059,buff!$K:$L,2,FALSE),"")=0,"",IF($AK1059=AY$5,VLOOKUP(AO1059,buff!$K:$L,2,FALSE),"")),"")</f>
        <v/>
      </c>
      <c r="AZ1059" s="6" t="str">
        <f>_xlfn.IFNA(IF(IF($AK1059=AZ$5,VLOOKUP(AP1059,buff!$K:$L,2,FALSE),"")=0,"",IF($AK1059=AZ$5,VLOOKUP(AP1059,buff!$K:$L,2,FALSE),"")),"")</f>
        <v/>
      </c>
      <c r="BA1059" s="6" t="e">
        <f>VLOOKUP(AL1059,buff!$K:$P,6,FALSE)</f>
        <v>#N/A</v>
      </c>
      <c r="BB1059" s="6" t="e">
        <f>VLOOKUP(AM1059,buff!$K:$P,6,FALSE)</f>
        <v>#N/A</v>
      </c>
      <c r="BC1059" s="6" t="e">
        <f>VLOOKUP(AN1059,buff!$K:$P,6,FALSE)</f>
        <v>#N/A</v>
      </c>
      <c r="BD1059">
        <f t="shared" si="280"/>
        <v>2</v>
      </c>
      <c r="BE1059">
        <f t="shared" si="281"/>
        <v>1</v>
      </c>
      <c r="BF1059" s="22">
        <f t="shared" si="282"/>
        <v>101802</v>
      </c>
    </row>
    <row r="1060" spans="1:58" x14ac:dyDescent="0.15">
      <c r="A1060" t="str">
        <f t="shared" si="284"/>
        <v>霍尔主动技能2等级14</v>
      </c>
      <c r="B1060" s="8">
        <f t="shared" si="285"/>
        <v>10180214</v>
      </c>
      <c r="C1060" s="8" t="str">
        <f>VLOOKUP(G1060,角色!A:B,2,FALSE)</f>
        <v>霍尔</v>
      </c>
      <c r="D1060" s="8" t="str">
        <f t="shared" si="286"/>
        <v>主动技能2</v>
      </c>
      <c r="E1060" s="8">
        <f t="shared" si="279"/>
        <v>14</v>
      </c>
      <c r="F1060" s="8">
        <f t="shared" si="287"/>
        <v>2</v>
      </c>
      <c r="G1060" s="8">
        <f t="shared" si="288"/>
        <v>18</v>
      </c>
      <c r="H1060" s="4" t="s">
        <v>941</v>
      </c>
      <c r="I1060" s="20" t="str">
        <f t="shared" si="283"/>
        <v>对敌方后排单体攻击，造成150%攻击力（+48008）点伤害。</v>
      </c>
      <c r="J1060" s="4" t="s">
        <v>277</v>
      </c>
      <c r="K1060" s="1" t="s">
        <v>103</v>
      </c>
      <c r="L1060" s="4" t="s">
        <v>106</v>
      </c>
      <c r="M1060" s="4"/>
      <c r="N1060" s="4">
        <v>100</v>
      </c>
      <c r="O1060" s="20">
        <f>VLOOKUP(L1060,对应表!BK:BL,2,FALSE)</f>
        <v>0</v>
      </c>
      <c r="P1060" s="25" t="str">
        <f>_xlfn.IFNA(VLOOKUP(G1060,角色!V:AE,主动技能!F1060+1,FALSE),"")</f>
        <v>||eff_huoqiu|</v>
      </c>
      <c r="Q1060" s="25">
        <f>(VLOOKUP(G1060,角色!V:AE,主动技能!F1060+4,FALSE))</f>
        <v>1</v>
      </c>
      <c r="R1060" s="25">
        <v>0</v>
      </c>
      <c r="S1060" s="25">
        <v>0</v>
      </c>
      <c r="T1060" s="6" t="str">
        <f t="shared" si="289"/>
        <v/>
      </c>
      <c r="U1060" s="6" t="str">
        <f t="shared" si="290"/>
        <v/>
      </c>
      <c r="V1060" s="19" t="str">
        <f>VLOOKUP(G1060,角色!AW:BC,主动技能!F1060+1,FALSE)</f>
        <v>skill_08</v>
      </c>
      <c r="Y1060">
        <f t="shared" si="277"/>
        <v>0</v>
      </c>
      <c r="Z1060" s="19">
        <f>IF(VLOOKUP(C1060,角色!CC:CI,主动技能!F1060*2,FALSE)=0,"",VLOOKUP(C1060,角色!CC:CI,主动技能!F1060*2,FALSE))</f>
        <v>150</v>
      </c>
      <c r="AA1060" s="19">
        <f>IF(VLOOKUP(C1060,角色!CC:CI,主动技能!F1060*2+1,FALSE)=0,0,VLOOKUP(C1060,角色!CC:CI,主动技能!F1060*2+1,FALSE))</f>
        <v>50</v>
      </c>
      <c r="AB1060" s="19">
        <f>IF(INT(VLOOKUP(E1060,角色属性概况!I:M,3,FALSE)*AA1060/100)=0,"",(INT(VLOOKUP(E1060,角色属性概况!I:M,3,FALSE)*AA1060/100)))</f>
        <v>48008</v>
      </c>
      <c r="AE1060" s="25">
        <f>(VLOOKUP(G1060,角色!V:AE,主动技能!F1060+7,FALSE))</f>
        <v>1</v>
      </c>
      <c r="AF1060" s="19">
        <f>VLOOKUP(F1060,对应表!AY:BA,3,FALSE)</f>
        <v>1</v>
      </c>
      <c r="AG1060" s="19">
        <f>VLOOKUP(F1060,对应表!AY:BA,2,FALSE)</f>
        <v>1</v>
      </c>
      <c r="AH1060" s="25" t="str">
        <f>VLOOKUP(F1060,特效对应!F:G,2,FALSE)</f>
        <v>attackex</v>
      </c>
      <c r="AJ1060">
        <f t="shared" si="291"/>
        <v>14</v>
      </c>
      <c r="AK1060" s="2"/>
      <c r="AQ1060" s="6" t="str">
        <f>_xlfn.IFNA(IF(IF($AK1060=AQ$5,VLOOKUP(AL1060,buff!$K:$L,2,FALSE),"")=0,"",IF($AK1060=AQ$5,VLOOKUP(AL1060,buff!$K:$L,2,FALSE),"")),"")</f>
        <v/>
      </c>
      <c r="AR1060" s="6" t="str">
        <f>_xlfn.IFNA(IF(IF($AK1060=AR$5,VLOOKUP(AM1060,buff!$K:$L,2,FALSE),"")=0,"",IF($AK1060=AR$5,VLOOKUP(AM1060,buff!$K:$L,2,FALSE),"")),"")</f>
        <v/>
      </c>
      <c r="AS1060" s="6" t="str">
        <f>_xlfn.IFNA(IF(IF($AK1060=AS$5,VLOOKUP(AN1060,buff!$K:$L,2,FALSE),"")=0,"",IF($AK1060=AS$5,VLOOKUP(AN1060,buff!$K:$L,2,FALSE),"")),"")</f>
        <v/>
      </c>
      <c r="AT1060" s="6" t="str">
        <f>_xlfn.IFNA(IF(IF($AK1060=AT$5,VLOOKUP(AO1060,buff!$K:$L,2,FALSE),"")=0,"",IF($AK1060=AT$5,VLOOKUP(AO1060,buff!$K:$L,2,FALSE),"")),"")</f>
        <v/>
      </c>
      <c r="AU1060" s="6" t="str">
        <f>_xlfn.IFNA(IF(IF($AK1060=AU$5,VLOOKUP(AP1060,buff!$K:$L,2,FALSE),"")=0,"",IF($AK1060=AU$5,VLOOKUP(AP1060,buff!$K:$L,2,FALSE),"")),"")</f>
        <v/>
      </c>
      <c r="AV1060" s="6" t="str">
        <f>_xlfn.IFNA(IF(IF($AK1060=AV$5,VLOOKUP(AL1060,buff!$K:$L,2,FALSE),"")=0,"",IF($AK1060=AV$5,VLOOKUP(AL1060,buff!$K:$L,2,FALSE),"")),"")</f>
        <v/>
      </c>
      <c r="AW1060" s="6" t="str">
        <f>_xlfn.IFNA(IF(IF($AK1060=AW$5,VLOOKUP(AM1060,buff!$K:$L,2,FALSE),"")=0,"",IF($AK1060=AW$5,VLOOKUP(AM1060,buff!$K:$L,2,FALSE),"")),"")</f>
        <v/>
      </c>
      <c r="AX1060" s="6" t="str">
        <f>_xlfn.IFNA(IF(IF($AK1060=AX$5,VLOOKUP(AN1060,buff!$K:$L,2,FALSE),"")=0,"",IF($AK1060=AX$5,VLOOKUP(AN1060,buff!$K:$L,2,FALSE),"")),"")</f>
        <v/>
      </c>
      <c r="AY1060" s="6" t="str">
        <f>_xlfn.IFNA(IF(IF($AK1060=AY$5,VLOOKUP(AO1060,buff!$K:$L,2,FALSE),"")=0,"",IF($AK1060=AY$5,VLOOKUP(AO1060,buff!$K:$L,2,FALSE),"")),"")</f>
        <v/>
      </c>
      <c r="AZ1060" s="6" t="str">
        <f>_xlfn.IFNA(IF(IF($AK1060=AZ$5,VLOOKUP(AP1060,buff!$K:$L,2,FALSE),"")=0,"",IF($AK1060=AZ$5,VLOOKUP(AP1060,buff!$K:$L,2,FALSE),"")),"")</f>
        <v/>
      </c>
      <c r="BA1060" s="6" t="e">
        <f>VLOOKUP(AL1060,buff!$K:$P,6,FALSE)</f>
        <v>#N/A</v>
      </c>
      <c r="BB1060" s="6" t="e">
        <f>VLOOKUP(AM1060,buff!$K:$P,6,FALSE)</f>
        <v>#N/A</v>
      </c>
      <c r="BC1060" s="6" t="e">
        <f>VLOOKUP(AN1060,buff!$K:$P,6,FALSE)</f>
        <v>#N/A</v>
      </c>
      <c r="BD1060">
        <f t="shared" si="280"/>
        <v>2</v>
      </c>
      <c r="BE1060">
        <f t="shared" si="281"/>
        <v>1</v>
      </c>
      <c r="BF1060" s="22">
        <f t="shared" si="282"/>
        <v>101802</v>
      </c>
    </row>
    <row r="1061" spans="1:58" x14ac:dyDescent="0.15">
      <c r="A1061" t="str">
        <f t="shared" si="284"/>
        <v>霍尔主动技能2等级15</v>
      </c>
      <c r="B1061" s="8">
        <f t="shared" si="285"/>
        <v>10180215</v>
      </c>
      <c r="C1061" s="8" t="str">
        <f>VLOOKUP(G1061,角色!A:B,2,FALSE)</f>
        <v>霍尔</v>
      </c>
      <c r="D1061" s="8" t="str">
        <f t="shared" si="286"/>
        <v>主动技能2</v>
      </c>
      <c r="E1061" s="8">
        <f t="shared" si="279"/>
        <v>15</v>
      </c>
      <c r="F1061" s="8">
        <f t="shared" si="287"/>
        <v>2</v>
      </c>
      <c r="G1061" s="8">
        <f t="shared" si="288"/>
        <v>18</v>
      </c>
      <c r="H1061" s="4" t="s">
        <v>941</v>
      </c>
      <c r="I1061" s="20" t="str">
        <f t="shared" si="283"/>
        <v>对敌方后排单体攻击，造成150%攻击力（+68066）点伤害。</v>
      </c>
      <c r="J1061" s="4" t="s">
        <v>277</v>
      </c>
      <c r="K1061" s="1" t="s">
        <v>103</v>
      </c>
      <c r="L1061" s="4" t="s">
        <v>106</v>
      </c>
      <c r="M1061" s="4"/>
      <c r="N1061" s="4">
        <v>100</v>
      </c>
      <c r="O1061" s="20">
        <f>VLOOKUP(L1061,对应表!BK:BL,2,FALSE)</f>
        <v>0</v>
      </c>
      <c r="P1061" s="25" t="str">
        <f>_xlfn.IFNA(VLOOKUP(G1061,角色!V:AE,主动技能!F1061+1,FALSE),"")</f>
        <v>||eff_huoqiu|</v>
      </c>
      <c r="Q1061" s="25">
        <f>(VLOOKUP(G1061,角色!V:AE,主动技能!F1061+4,FALSE))</f>
        <v>1</v>
      </c>
      <c r="R1061" s="25">
        <v>0</v>
      </c>
      <c r="S1061" s="25">
        <v>0</v>
      </c>
      <c r="T1061" s="6" t="str">
        <f t="shared" si="289"/>
        <v/>
      </c>
      <c r="U1061" s="6" t="str">
        <f t="shared" si="290"/>
        <v/>
      </c>
      <c r="V1061" s="19" t="str">
        <f>VLOOKUP(G1061,角色!AW:BC,主动技能!F1061+1,FALSE)</f>
        <v>skill_08</v>
      </c>
      <c r="Y1061">
        <f t="shared" si="277"/>
        <v>0</v>
      </c>
      <c r="Z1061" s="19">
        <f>IF(VLOOKUP(C1061,角色!CC:CI,主动技能!F1061*2,FALSE)=0,"",VLOOKUP(C1061,角色!CC:CI,主动技能!F1061*2,FALSE))</f>
        <v>150</v>
      </c>
      <c r="AA1061" s="19">
        <f>IF(VLOOKUP(C1061,角色!CC:CI,主动技能!F1061*2+1,FALSE)=0,0,VLOOKUP(C1061,角色!CC:CI,主动技能!F1061*2+1,FALSE))</f>
        <v>50</v>
      </c>
      <c r="AB1061" s="19">
        <f>IF(INT(VLOOKUP(E1061,角色属性概况!I:M,3,FALSE)*AA1061/100)=0,"",(INT(VLOOKUP(E1061,角色属性概况!I:M,3,FALSE)*AA1061/100)))</f>
        <v>68066</v>
      </c>
      <c r="AE1061" s="25">
        <f>(VLOOKUP(G1061,角色!V:AE,主动技能!F1061+7,FALSE))</f>
        <v>1</v>
      </c>
      <c r="AF1061" s="19">
        <f>VLOOKUP(F1061,对应表!AY:BA,3,FALSE)</f>
        <v>1</v>
      </c>
      <c r="AG1061" s="19">
        <f>VLOOKUP(F1061,对应表!AY:BA,2,FALSE)</f>
        <v>1</v>
      </c>
      <c r="AH1061" s="25" t="str">
        <f>VLOOKUP(F1061,特效对应!F:G,2,FALSE)</f>
        <v>attackex</v>
      </c>
      <c r="AJ1061">
        <f t="shared" si="291"/>
        <v>15</v>
      </c>
      <c r="AK1061" s="2"/>
      <c r="AQ1061" s="6" t="str">
        <f>_xlfn.IFNA(IF(IF($AK1061=AQ$5,VLOOKUP(AL1061,buff!$K:$L,2,FALSE),"")=0,"",IF($AK1061=AQ$5,VLOOKUP(AL1061,buff!$K:$L,2,FALSE),"")),"")</f>
        <v/>
      </c>
      <c r="AR1061" s="6" t="str">
        <f>_xlfn.IFNA(IF(IF($AK1061=AR$5,VLOOKUP(AM1061,buff!$K:$L,2,FALSE),"")=0,"",IF($AK1061=AR$5,VLOOKUP(AM1061,buff!$K:$L,2,FALSE),"")),"")</f>
        <v/>
      </c>
      <c r="AS1061" s="6" t="str">
        <f>_xlfn.IFNA(IF(IF($AK1061=AS$5,VLOOKUP(AN1061,buff!$K:$L,2,FALSE),"")=0,"",IF($AK1061=AS$5,VLOOKUP(AN1061,buff!$K:$L,2,FALSE),"")),"")</f>
        <v/>
      </c>
      <c r="AT1061" s="6" t="str">
        <f>_xlfn.IFNA(IF(IF($AK1061=AT$5,VLOOKUP(AO1061,buff!$K:$L,2,FALSE),"")=0,"",IF($AK1061=AT$5,VLOOKUP(AO1061,buff!$K:$L,2,FALSE),"")),"")</f>
        <v/>
      </c>
      <c r="AU1061" s="6" t="str">
        <f>_xlfn.IFNA(IF(IF($AK1061=AU$5,VLOOKUP(AP1061,buff!$K:$L,2,FALSE),"")=0,"",IF($AK1061=AU$5,VLOOKUP(AP1061,buff!$K:$L,2,FALSE),"")),"")</f>
        <v/>
      </c>
      <c r="AV1061" s="6" t="str">
        <f>_xlfn.IFNA(IF(IF($AK1061=AV$5,VLOOKUP(AL1061,buff!$K:$L,2,FALSE),"")=0,"",IF($AK1061=AV$5,VLOOKUP(AL1061,buff!$K:$L,2,FALSE),"")),"")</f>
        <v/>
      </c>
      <c r="AW1061" s="6" t="str">
        <f>_xlfn.IFNA(IF(IF($AK1061=AW$5,VLOOKUP(AM1061,buff!$K:$L,2,FALSE),"")=0,"",IF($AK1061=AW$5,VLOOKUP(AM1061,buff!$K:$L,2,FALSE),"")),"")</f>
        <v/>
      </c>
      <c r="AX1061" s="6" t="str">
        <f>_xlfn.IFNA(IF(IF($AK1061=AX$5,VLOOKUP(AN1061,buff!$K:$L,2,FALSE),"")=0,"",IF($AK1061=AX$5,VLOOKUP(AN1061,buff!$K:$L,2,FALSE),"")),"")</f>
        <v/>
      </c>
      <c r="AY1061" s="6" t="str">
        <f>_xlfn.IFNA(IF(IF($AK1061=AY$5,VLOOKUP(AO1061,buff!$K:$L,2,FALSE),"")=0,"",IF($AK1061=AY$5,VLOOKUP(AO1061,buff!$K:$L,2,FALSE),"")),"")</f>
        <v/>
      </c>
      <c r="AZ1061" s="6" t="str">
        <f>_xlfn.IFNA(IF(IF($AK1061=AZ$5,VLOOKUP(AP1061,buff!$K:$L,2,FALSE),"")=0,"",IF($AK1061=AZ$5,VLOOKUP(AP1061,buff!$K:$L,2,FALSE),"")),"")</f>
        <v/>
      </c>
      <c r="BA1061" s="6" t="e">
        <f>VLOOKUP(AL1061,buff!$K:$P,6,FALSE)</f>
        <v>#N/A</v>
      </c>
      <c r="BB1061" s="6" t="e">
        <f>VLOOKUP(AM1061,buff!$K:$P,6,FALSE)</f>
        <v>#N/A</v>
      </c>
      <c r="BC1061" s="6" t="e">
        <f>VLOOKUP(AN1061,buff!$K:$P,6,FALSE)</f>
        <v>#N/A</v>
      </c>
      <c r="BD1061">
        <f t="shared" si="280"/>
        <v>2</v>
      </c>
      <c r="BE1061">
        <f t="shared" si="281"/>
        <v>1</v>
      </c>
      <c r="BF1061" s="22">
        <f t="shared" si="282"/>
        <v>101802</v>
      </c>
    </row>
    <row r="1062" spans="1:58" x14ac:dyDescent="0.15">
      <c r="A1062" t="str">
        <f t="shared" si="284"/>
        <v>霍尔主动技能2等级16</v>
      </c>
      <c r="B1062" s="8">
        <f t="shared" si="285"/>
        <v>10180216</v>
      </c>
      <c r="C1062" s="8" t="str">
        <f>VLOOKUP(G1062,角色!A:B,2,FALSE)</f>
        <v>霍尔</v>
      </c>
      <c r="D1062" s="8" t="str">
        <f t="shared" si="286"/>
        <v>主动技能2</v>
      </c>
      <c r="E1062" s="8">
        <f t="shared" si="279"/>
        <v>16</v>
      </c>
      <c r="F1062" s="8">
        <f t="shared" si="287"/>
        <v>2</v>
      </c>
      <c r="G1062" s="8">
        <f t="shared" si="288"/>
        <v>18</v>
      </c>
      <c r="H1062" s="4" t="s">
        <v>941</v>
      </c>
      <c r="I1062" s="20" t="str">
        <f t="shared" si="283"/>
        <v>对敌方后排单体攻击，造成150%攻击力（+96464）点伤害。</v>
      </c>
      <c r="J1062" s="4" t="s">
        <v>277</v>
      </c>
      <c r="K1062" s="1" t="s">
        <v>103</v>
      </c>
      <c r="L1062" s="4" t="s">
        <v>106</v>
      </c>
      <c r="M1062" s="4"/>
      <c r="N1062" s="4">
        <v>100</v>
      </c>
      <c r="O1062" s="20">
        <f>VLOOKUP(L1062,对应表!BK:BL,2,FALSE)</f>
        <v>0</v>
      </c>
      <c r="P1062" s="25" t="str">
        <f>_xlfn.IFNA(VLOOKUP(G1062,角色!V:AE,主动技能!F1062+1,FALSE),"")</f>
        <v>||eff_huoqiu|</v>
      </c>
      <c r="Q1062" s="25">
        <f>(VLOOKUP(G1062,角色!V:AE,主动技能!F1062+4,FALSE))</f>
        <v>1</v>
      </c>
      <c r="R1062" s="25">
        <v>0</v>
      </c>
      <c r="S1062" s="25">
        <v>0</v>
      </c>
      <c r="T1062" s="6" t="str">
        <f t="shared" si="289"/>
        <v/>
      </c>
      <c r="U1062" s="6" t="str">
        <f t="shared" si="290"/>
        <v/>
      </c>
      <c r="V1062" s="19" t="str">
        <f>VLOOKUP(G1062,角色!AW:BC,主动技能!F1062+1,FALSE)</f>
        <v>skill_08</v>
      </c>
      <c r="Y1062">
        <f t="shared" si="277"/>
        <v>0</v>
      </c>
      <c r="Z1062" s="19">
        <f>IF(VLOOKUP(C1062,角色!CC:CI,主动技能!F1062*2,FALSE)=0,"",VLOOKUP(C1062,角色!CC:CI,主动技能!F1062*2,FALSE))</f>
        <v>150</v>
      </c>
      <c r="AA1062" s="19">
        <f>IF(VLOOKUP(C1062,角色!CC:CI,主动技能!F1062*2+1,FALSE)=0,0,VLOOKUP(C1062,角色!CC:CI,主动技能!F1062*2+1,FALSE))</f>
        <v>50</v>
      </c>
      <c r="AB1062" s="19">
        <f>IF(INT(VLOOKUP(E1062,角色属性概况!I:M,3,FALSE)*AA1062/100)=0,"",(INT(VLOOKUP(E1062,角色属性概况!I:M,3,FALSE)*AA1062/100)))</f>
        <v>96464</v>
      </c>
      <c r="AE1062" s="25">
        <f>(VLOOKUP(G1062,角色!V:AE,主动技能!F1062+7,FALSE))</f>
        <v>1</v>
      </c>
      <c r="AF1062" s="19">
        <f>VLOOKUP(F1062,对应表!AY:BA,3,FALSE)</f>
        <v>1</v>
      </c>
      <c r="AG1062" s="19">
        <f>VLOOKUP(F1062,对应表!AY:BA,2,FALSE)</f>
        <v>1</v>
      </c>
      <c r="AH1062" s="25" t="str">
        <f>VLOOKUP(F1062,特效对应!F:G,2,FALSE)</f>
        <v>attackex</v>
      </c>
      <c r="AJ1062">
        <f t="shared" si="291"/>
        <v>16</v>
      </c>
      <c r="AK1062" s="2"/>
      <c r="AQ1062" s="6" t="str">
        <f>_xlfn.IFNA(IF(IF($AK1062=AQ$5,VLOOKUP(AL1062,buff!$K:$L,2,FALSE),"")=0,"",IF($AK1062=AQ$5,VLOOKUP(AL1062,buff!$K:$L,2,FALSE),"")),"")</f>
        <v/>
      </c>
      <c r="AR1062" s="6" t="str">
        <f>_xlfn.IFNA(IF(IF($AK1062=AR$5,VLOOKUP(AM1062,buff!$K:$L,2,FALSE),"")=0,"",IF($AK1062=AR$5,VLOOKUP(AM1062,buff!$K:$L,2,FALSE),"")),"")</f>
        <v/>
      </c>
      <c r="AS1062" s="6" t="str">
        <f>_xlfn.IFNA(IF(IF($AK1062=AS$5,VLOOKUP(AN1062,buff!$K:$L,2,FALSE),"")=0,"",IF($AK1062=AS$5,VLOOKUP(AN1062,buff!$K:$L,2,FALSE),"")),"")</f>
        <v/>
      </c>
      <c r="AT1062" s="6" t="str">
        <f>_xlfn.IFNA(IF(IF($AK1062=AT$5,VLOOKUP(AO1062,buff!$K:$L,2,FALSE),"")=0,"",IF($AK1062=AT$5,VLOOKUP(AO1062,buff!$K:$L,2,FALSE),"")),"")</f>
        <v/>
      </c>
      <c r="AU1062" s="6" t="str">
        <f>_xlfn.IFNA(IF(IF($AK1062=AU$5,VLOOKUP(AP1062,buff!$K:$L,2,FALSE),"")=0,"",IF($AK1062=AU$5,VLOOKUP(AP1062,buff!$K:$L,2,FALSE),"")),"")</f>
        <v/>
      </c>
      <c r="AV1062" s="6" t="str">
        <f>_xlfn.IFNA(IF(IF($AK1062=AV$5,VLOOKUP(AL1062,buff!$K:$L,2,FALSE),"")=0,"",IF($AK1062=AV$5,VLOOKUP(AL1062,buff!$K:$L,2,FALSE),"")),"")</f>
        <v/>
      </c>
      <c r="AW1062" s="6" t="str">
        <f>_xlfn.IFNA(IF(IF($AK1062=AW$5,VLOOKUP(AM1062,buff!$K:$L,2,FALSE),"")=0,"",IF($AK1062=AW$5,VLOOKUP(AM1062,buff!$K:$L,2,FALSE),"")),"")</f>
        <v/>
      </c>
      <c r="AX1062" s="6" t="str">
        <f>_xlfn.IFNA(IF(IF($AK1062=AX$5,VLOOKUP(AN1062,buff!$K:$L,2,FALSE),"")=0,"",IF($AK1062=AX$5,VLOOKUP(AN1062,buff!$K:$L,2,FALSE),"")),"")</f>
        <v/>
      </c>
      <c r="AY1062" s="6" t="str">
        <f>_xlfn.IFNA(IF(IF($AK1062=AY$5,VLOOKUP(AO1062,buff!$K:$L,2,FALSE),"")=0,"",IF($AK1062=AY$5,VLOOKUP(AO1062,buff!$K:$L,2,FALSE),"")),"")</f>
        <v/>
      </c>
      <c r="AZ1062" s="6" t="str">
        <f>_xlfn.IFNA(IF(IF($AK1062=AZ$5,VLOOKUP(AP1062,buff!$K:$L,2,FALSE),"")=0,"",IF($AK1062=AZ$5,VLOOKUP(AP1062,buff!$K:$L,2,FALSE),"")),"")</f>
        <v/>
      </c>
      <c r="BA1062" s="6" t="e">
        <f>VLOOKUP(AL1062,buff!$K:$P,6,FALSE)</f>
        <v>#N/A</v>
      </c>
      <c r="BB1062" s="6" t="e">
        <f>VLOOKUP(AM1062,buff!$K:$P,6,FALSE)</f>
        <v>#N/A</v>
      </c>
      <c r="BC1062" s="6" t="e">
        <f>VLOOKUP(AN1062,buff!$K:$P,6,FALSE)</f>
        <v>#N/A</v>
      </c>
      <c r="BD1062">
        <f t="shared" si="280"/>
        <v>2</v>
      </c>
      <c r="BE1062">
        <f t="shared" si="281"/>
        <v>1</v>
      </c>
      <c r="BF1062" s="22">
        <f t="shared" si="282"/>
        <v>101802</v>
      </c>
    </row>
    <row r="1063" spans="1:58" x14ac:dyDescent="0.15">
      <c r="A1063" t="str">
        <f t="shared" si="284"/>
        <v>霍尔主动技能2等级17</v>
      </c>
      <c r="B1063" s="8">
        <f t="shared" si="285"/>
        <v>10180217</v>
      </c>
      <c r="C1063" s="8" t="str">
        <f>VLOOKUP(G1063,角色!A:B,2,FALSE)</f>
        <v>霍尔</v>
      </c>
      <c r="D1063" s="8" t="str">
        <f t="shared" si="286"/>
        <v>主动技能2</v>
      </c>
      <c r="E1063" s="8">
        <f t="shared" si="279"/>
        <v>17</v>
      </c>
      <c r="F1063" s="8">
        <f t="shared" si="287"/>
        <v>2</v>
      </c>
      <c r="G1063" s="8">
        <f t="shared" si="288"/>
        <v>18</v>
      </c>
      <c r="H1063" s="4" t="s">
        <v>941</v>
      </c>
      <c r="I1063" s="20" t="str">
        <f t="shared" si="283"/>
        <v>对敌方后排单体攻击，造成150%攻击力（+136667）点伤害。</v>
      </c>
      <c r="J1063" s="4" t="s">
        <v>277</v>
      </c>
      <c r="K1063" s="1" t="s">
        <v>103</v>
      </c>
      <c r="L1063" s="4" t="s">
        <v>106</v>
      </c>
      <c r="M1063" s="4"/>
      <c r="N1063" s="4">
        <v>100</v>
      </c>
      <c r="O1063" s="20">
        <f>VLOOKUP(L1063,对应表!BK:BL,2,FALSE)</f>
        <v>0</v>
      </c>
      <c r="P1063" s="25" t="str">
        <f>_xlfn.IFNA(VLOOKUP(G1063,角色!V:AE,主动技能!F1063+1,FALSE),"")</f>
        <v>||eff_huoqiu|</v>
      </c>
      <c r="Q1063" s="25">
        <f>(VLOOKUP(G1063,角色!V:AE,主动技能!F1063+4,FALSE))</f>
        <v>1</v>
      </c>
      <c r="R1063" s="25">
        <v>0</v>
      </c>
      <c r="S1063" s="25">
        <v>0</v>
      </c>
      <c r="T1063" s="6" t="str">
        <f t="shared" si="289"/>
        <v/>
      </c>
      <c r="U1063" s="6" t="str">
        <f t="shared" si="290"/>
        <v/>
      </c>
      <c r="V1063" s="19" t="str">
        <f>VLOOKUP(G1063,角色!AW:BC,主动技能!F1063+1,FALSE)</f>
        <v>skill_08</v>
      </c>
      <c r="Y1063">
        <f t="shared" si="277"/>
        <v>0</v>
      </c>
      <c r="Z1063" s="19">
        <f>IF(VLOOKUP(C1063,角色!CC:CI,主动技能!F1063*2,FALSE)=0,"",VLOOKUP(C1063,角色!CC:CI,主动技能!F1063*2,FALSE))</f>
        <v>150</v>
      </c>
      <c r="AA1063" s="19">
        <f>IF(VLOOKUP(C1063,角色!CC:CI,主动技能!F1063*2+1,FALSE)=0,0,VLOOKUP(C1063,角色!CC:CI,主动技能!F1063*2+1,FALSE))</f>
        <v>50</v>
      </c>
      <c r="AB1063" s="19">
        <f>IF(INT(VLOOKUP(E1063,角色属性概况!I:M,3,FALSE)*AA1063/100)=0,"",(INT(VLOOKUP(E1063,角色属性概况!I:M,3,FALSE)*AA1063/100)))</f>
        <v>136667</v>
      </c>
      <c r="AE1063" s="25">
        <f>(VLOOKUP(G1063,角色!V:AE,主动技能!F1063+7,FALSE))</f>
        <v>1</v>
      </c>
      <c r="AF1063" s="19">
        <f>VLOOKUP(F1063,对应表!AY:BA,3,FALSE)</f>
        <v>1</v>
      </c>
      <c r="AG1063" s="19">
        <f>VLOOKUP(F1063,对应表!AY:BA,2,FALSE)</f>
        <v>1</v>
      </c>
      <c r="AH1063" s="25" t="str">
        <f>VLOOKUP(F1063,特效对应!F:G,2,FALSE)</f>
        <v>attackex</v>
      </c>
      <c r="AJ1063">
        <f t="shared" si="291"/>
        <v>17</v>
      </c>
      <c r="AK1063" s="2"/>
      <c r="AQ1063" s="6" t="str">
        <f>_xlfn.IFNA(IF(IF($AK1063=AQ$5,VLOOKUP(AL1063,buff!$K:$L,2,FALSE),"")=0,"",IF($AK1063=AQ$5,VLOOKUP(AL1063,buff!$K:$L,2,FALSE),"")),"")</f>
        <v/>
      </c>
      <c r="AR1063" s="6" t="str">
        <f>_xlfn.IFNA(IF(IF($AK1063=AR$5,VLOOKUP(AM1063,buff!$K:$L,2,FALSE),"")=0,"",IF($AK1063=AR$5,VLOOKUP(AM1063,buff!$K:$L,2,FALSE),"")),"")</f>
        <v/>
      </c>
      <c r="AS1063" s="6" t="str">
        <f>_xlfn.IFNA(IF(IF($AK1063=AS$5,VLOOKUP(AN1063,buff!$K:$L,2,FALSE),"")=0,"",IF($AK1063=AS$5,VLOOKUP(AN1063,buff!$K:$L,2,FALSE),"")),"")</f>
        <v/>
      </c>
      <c r="AT1063" s="6" t="str">
        <f>_xlfn.IFNA(IF(IF($AK1063=AT$5,VLOOKUP(AO1063,buff!$K:$L,2,FALSE),"")=0,"",IF($AK1063=AT$5,VLOOKUP(AO1063,buff!$K:$L,2,FALSE),"")),"")</f>
        <v/>
      </c>
      <c r="AU1063" s="6" t="str">
        <f>_xlfn.IFNA(IF(IF($AK1063=AU$5,VLOOKUP(AP1063,buff!$K:$L,2,FALSE),"")=0,"",IF($AK1063=AU$5,VLOOKUP(AP1063,buff!$K:$L,2,FALSE),"")),"")</f>
        <v/>
      </c>
      <c r="AV1063" s="6" t="str">
        <f>_xlfn.IFNA(IF(IF($AK1063=AV$5,VLOOKUP(AL1063,buff!$K:$L,2,FALSE),"")=0,"",IF($AK1063=AV$5,VLOOKUP(AL1063,buff!$K:$L,2,FALSE),"")),"")</f>
        <v/>
      </c>
      <c r="AW1063" s="6" t="str">
        <f>_xlfn.IFNA(IF(IF($AK1063=AW$5,VLOOKUP(AM1063,buff!$K:$L,2,FALSE),"")=0,"",IF($AK1063=AW$5,VLOOKUP(AM1063,buff!$K:$L,2,FALSE),"")),"")</f>
        <v/>
      </c>
      <c r="AX1063" s="6" t="str">
        <f>_xlfn.IFNA(IF(IF($AK1063=AX$5,VLOOKUP(AN1063,buff!$K:$L,2,FALSE),"")=0,"",IF($AK1063=AX$5,VLOOKUP(AN1063,buff!$K:$L,2,FALSE),"")),"")</f>
        <v/>
      </c>
      <c r="AY1063" s="6" t="str">
        <f>_xlfn.IFNA(IF(IF($AK1063=AY$5,VLOOKUP(AO1063,buff!$K:$L,2,FALSE),"")=0,"",IF($AK1063=AY$5,VLOOKUP(AO1063,buff!$K:$L,2,FALSE),"")),"")</f>
        <v/>
      </c>
      <c r="AZ1063" s="6" t="str">
        <f>_xlfn.IFNA(IF(IF($AK1063=AZ$5,VLOOKUP(AP1063,buff!$K:$L,2,FALSE),"")=0,"",IF($AK1063=AZ$5,VLOOKUP(AP1063,buff!$K:$L,2,FALSE),"")),"")</f>
        <v/>
      </c>
      <c r="BA1063" s="6" t="e">
        <f>VLOOKUP(AL1063,buff!$K:$P,6,FALSE)</f>
        <v>#N/A</v>
      </c>
      <c r="BB1063" s="6" t="e">
        <f>VLOOKUP(AM1063,buff!$K:$P,6,FALSE)</f>
        <v>#N/A</v>
      </c>
      <c r="BC1063" s="6" t="e">
        <f>VLOOKUP(AN1063,buff!$K:$P,6,FALSE)</f>
        <v>#N/A</v>
      </c>
      <c r="BD1063">
        <f t="shared" si="280"/>
        <v>2</v>
      </c>
      <c r="BE1063">
        <f t="shared" si="281"/>
        <v>1</v>
      </c>
      <c r="BF1063" s="22">
        <f t="shared" si="282"/>
        <v>101802</v>
      </c>
    </row>
    <row r="1064" spans="1:58" x14ac:dyDescent="0.15">
      <c r="A1064" t="str">
        <f t="shared" si="284"/>
        <v>霍尔主动技能2等级18</v>
      </c>
      <c r="B1064" s="8">
        <f t="shared" si="285"/>
        <v>10180218</v>
      </c>
      <c r="C1064" s="8" t="str">
        <f>VLOOKUP(G1064,角色!A:B,2,FALSE)</f>
        <v>霍尔</v>
      </c>
      <c r="D1064" s="8" t="str">
        <f t="shared" si="286"/>
        <v>主动技能2</v>
      </c>
      <c r="E1064" s="8">
        <f t="shared" si="279"/>
        <v>18</v>
      </c>
      <c r="F1064" s="8">
        <f t="shared" si="287"/>
        <v>2</v>
      </c>
      <c r="G1064" s="8">
        <f t="shared" si="288"/>
        <v>18</v>
      </c>
      <c r="H1064" s="4" t="s">
        <v>941</v>
      </c>
      <c r="I1064" s="20" t="str">
        <f t="shared" si="283"/>
        <v>对敌方后排单体攻击，造成150%攻击力（+193582）点伤害。</v>
      </c>
      <c r="J1064" s="4" t="s">
        <v>277</v>
      </c>
      <c r="K1064" s="1" t="s">
        <v>103</v>
      </c>
      <c r="L1064" s="4" t="s">
        <v>106</v>
      </c>
      <c r="M1064" s="4"/>
      <c r="N1064" s="4">
        <v>100</v>
      </c>
      <c r="O1064" s="20">
        <f>VLOOKUP(L1064,对应表!BK:BL,2,FALSE)</f>
        <v>0</v>
      </c>
      <c r="P1064" s="25" t="str">
        <f>_xlfn.IFNA(VLOOKUP(G1064,角色!V:AE,主动技能!F1064+1,FALSE),"")</f>
        <v>||eff_huoqiu|</v>
      </c>
      <c r="Q1064" s="25">
        <f>(VLOOKUP(G1064,角色!V:AE,主动技能!F1064+4,FALSE))</f>
        <v>1</v>
      </c>
      <c r="R1064" s="25">
        <v>0</v>
      </c>
      <c r="S1064" s="25">
        <v>0</v>
      </c>
      <c r="T1064" s="6" t="str">
        <f t="shared" si="289"/>
        <v/>
      </c>
      <c r="U1064" s="6" t="str">
        <f t="shared" si="290"/>
        <v/>
      </c>
      <c r="V1064" s="19" t="str">
        <f>VLOOKUP(G1064,角色!AW:BC,主动技能!F1064+1,FALSE)</f>
        <v>skill_08</v>
      </c>
      <c r="Y1064">
        <f t="shared" si="277"/>
        <v>0</v>
      </c>
      <c r="Z1064" s="19">
        <f>IF(VLOOKUP(C1064,角色!CC:CI,主动技能!F1064*2,FALSE)=0,"",VLOOKUP(C1064,角色!CC:CI,主动技能!F1064*2,FALSE))</f>
        <v>150</v>
      </c>
      <c r="AA1064" s="19">
        <f>IF(VLOOKUP(C1064,角色!CC:CI,主动技能!F1064*2+1,FALSE)=0,0,VLOOKUP(C1064,角色!CC:CI,主动技能!F1064*2+1,FALSE))</f>
        <v>50</v>
      </c>
      <c r="AB1064" s="19">
        <f>IF(INT(VLOOKUP(E1064,角色属性概况!I:M,3,FALSE)*AA1064/100)=0,"",(INT(VLOOKUP(E1064,角色属性概况!I:M,3,FALSE)*AA1064/100)))</f>
        <v>193582</v>
      </c>
      <c r="AE1064" s="25">
        <f>(VLOOKUP(G1064,角色!V:AE,主动技能!F1064+7,FALSE))</f>
        <v>1</v>
      </c>
      <c r="AF1064" s="19">
        <f>VLOOKUP(F1064,对应表!AY:BA,3,FALSE)</f>
        <v>1</v>
      </c>
      <c r="AG1064" s="19">
        <f>VLOOKUP(F1064,对应表!AY:BA,2,FALSE)</f>
        <v>1</v>
      </c>
      <c r="AH1064" s="25" t="str">
        <f>VLOOKUP(F1064,特效对应!F:G,2,FALSE)</f>
        <v>attackex</v>
      </c>
      <c r="AJ1064">
        <f t="shared" si="291"/>
        <v>18</v>
      </c>
      <c r="AK1064" s="2"/>
      <c r="AQ1064" s="6" t="str">
        <f>_xlfn.IFNA(IF(IF($AK1064=AQ$5,VLOOKUP(AL1064,buff!$K:$L,2,FALSE),"")=0,"",IF($AK1064=AQ$5,VLOOKUP(AL1064,buff!$K:$L,2,FALSE),"")),"")</f>
        <v/>
      </c>
      <c r="AR1064" s="6" t="str">
        <f>_xlfn.IFNA(IF(IF($AK1064=AR$5,VLOOKUP(AM1064,buff!$K:$L,2,FALSE),"")=0,"",IF($AK1064=AR$5,VLOOKUP(AM1064,buff!$K:$L,2,FALSE),"")),"")</f>
        <v/>
      </c>
      <c r="AS1064" s="6" t="str">
        <f>_xlfn.IFNA(IF(IF($AK1064=AS$5,VLOOKUP(AN1064,buff!$K:$L,2,FALSE),"")=0,"",IF($AK1064=AS$5,VLOOKUP(AN1064,buff!$K:$L,2,FALSE),"")),"")</f>
        <v/>
      </c>
      <c r="AT1064" s="6" t="str">
        <f>_xlfn.IFNA(IF(IF($AK1064=AT$5,VLOOKUP(AO1064,buff!$K:$L,2,FALSE),"")=0,"",IF($AK1064=AT$5,VLOOKUP(AO1064,buff!$K:$L,2,FALSE),"")),"")</f>
        <v/>
      </c>
      <c r="AU1064" s="6" t="str">
        <f>_xlfn.IFNA(IF(IF($AK1064=AU$5,VLOOKUP(AP1064,buff!$K:$L,2,FALSE),"")=0,"",IF($AK1064=AU$5,VLOOKUP(AP1064,buff!$K:$L,2,FALSE),"")),"")</f>
        <v/>
      </c>
      <c r="AV1064" s="6" t="str">
        <f>_xlfn.IFNA(IF(IF($AK1064=AV$5,VLOOKUP(AL1064,buff!$K:$L,2,FALSE),"")=0,"",IF($AK1064=AV$5,VLOOKUP(AL1064,buff!$K:$L,2,FALSE),"")),"")</f>
        <v/>
      </c>
      <c r="AW1064" s="6" t="str">
        <f>_xlfn.IFNA(IF(IF($AK1064=AW$5,VLOOKUP(AM1064,buff!$K:$L,2,FALSE),"")=0,"",IF($AK1064=AW$5,VLOOKUP(AM1064,buff!$K:$L,2,FALSE),"")),"")</f>
        <v/>
      </c>
      <c r="AX1064" s="6" t="str">
        <f>_xlfn.IFNA(IF(IF($AK1064=AX$5,VLOOKUP(AN1064,buff!$K:$L,2,FALSE),"")=0,"",IF($AK1064=AX$5,VLOOKUP(AN1064,buff!$K:$L,2,FALSE),"")),"")</f>
        <v/>
      </c>
      <c r="AY1064" s="6" t="str">
        <f>_xlfn.IFNA(IF(IF($AK1064=AY$5,VLOOKUP(AO1064,buff!$K:$L,2,FALSE),"")=0,"",IF($AK1064=AY$5,VLOOKUP(AO1064,buff!$K:$L,2,FALSE),"")),"")</f>
        <v/>
      </c>
      <c r="AZ1064" s="6" t="str">
        <f>_xlfn.IFNA(IF(IF($AK1064=AZ$5,VLOOKUP(AP1064,buff!$K:$L,2,FALSE),"")=0,"",IF($AK1064=AZ$5,VLOOKUP(AP1064,buff!$K:$L,2,FALSE),"")),"")</f>
        <v/>
      </c>
      <c r="BA1064" s="6" t="e">
        <f>VLOOKUP(AL1064,buff!$K:$P,6,FALSE)</f>
        <v>#N/A</v>
      </c>
      <c r="BB1064" s="6" t="e">
        <f>VLOOKUP(AM1064,buff!$K:$P,6,FALSE)</f>
        <v>#N/A</v>
      </c>
      <c r="BC1064" s="6" t="e">
        <f>VLOOKUP(AN1064,buff!$K:$P,6,FALSE)</f>
        <v>#N/A</v>
      </c>
      <c r="BD1064">
        <f t="shared" si="280"/>
        <v>2</v>
      </c>
      <c r="BE1064">
        <f t="shared" si="281"/>
        <v>1</v>
      </c>
      <c r="BF1064" s="22">
        <f t="shared" si="282"/>
        <v>101802</v>
      </c>
    </row>
    <row r="1065" spans="1:58" x14ac:dyDescent="0.15">
      <c r="A1065" t="str">
        <f t="shared" si="284"/>
        <v>霍尔主动技能2等级19</v>
      </c>
      <c r="B1065" s="8">
        <f t="shared" si="285"/>
        <v>10180219</v>
      </c>
      <c r="C1065" s="8" t="str">
        <f>VLOOKUP(G1065,角色!A:B,2,FALSE)</f>
        <v>霍尔</v>
      </c>
      <c r="D1065" s="8" t="str">
        <f t="shared" si="286"/>
        <v>主动技能2</v>
      </c>
      <c r="E1065" s="8">
        <f t="shared" si="279"/>
        <v>19</v>
      </c>
      <c r="F1065" s="8">
        <f t="shared" si="287"/>
        <v>2</v>
      </c>
      <c r="G1065" s="8">
        <f t="shared" si="288"/>
        <v>18</v>
      </c>
      <c r="H1065" s="4" t="s">
        <v>941</v>
      </c>
      <c r="I1065" s="20" t="str">
        <f t="shared" si="283"/>
        <v>对敌方后排单体攻击，造成150%攻击力（+274158）点伤害。</v>
      </c>
      <c r="J1065" s="4" t="s">
        <v>277</v>
      </c>
      <c r="K1065" s="1" t="s">
        <v>103</v>
      </c>
      <c r="L1065" s="4" t="s">
        <v>106</v>
      </c>
      <c r="M1065" s="4"/>
      <c r="N1065" s="4">
        <v>100</v>
      </c>
      <c r="O1065" s="20">
        <f>VLOOKUP(L1065,对应表!BK:BL,2,FALSE)</f>
        <v>0</v>
      </c>
      <c r="P1065" s="25" t="str">
        <f>_xlfn.IFNA(VLOOKUP(G1065,角色!V:AE,主动技能!F1065+1,FALSE),"")</f>
        <v>||eff_huoqiu|</v>
      </c>
      <c r="Q1065" s="25">
        <f>(VLOOKUP(G1065,角色!V:AE,主动技能!F1065+4,FALSE))</f>
        <v>1</v>
      </c>
      <c r="R1065" s="25">
        <v>0</v>
      </c>
      <c r="S1065" s="25">
        <v>0</v>
      </c>
      <c r="T1065" s="6" t="str">
        <f t="shared" si="289"/>
        <v/>
      </c>
      <c r="U1065" s="6" t="str">
        <f t="shared" si="290"/>
        <v/>
      </c>
      <c r="V1065" s="19" t="str">
        <f>VLOOKUP(G1065,角色!AW:BC,主动技能!F1065+1,FALSE)</f>
        <v>skill_08</v>
      </c>
      <c r="Y1065">
        <f t="shared" si="277"/>
        <v>0</v>
      </c>
      <c r="Z1065" s="19">
        <f>IF(VLOOKUP(C1065,角色!CC:CI,主动技能!F1065*2,FALSE)=0,"",VLOOKUP(C1065,角色!CC:CI,主动技能!F1065*2,FALSE))</f>
        <v>150</v>
      </c>
      <c r="AA1065" s="19">
        <f>IF(VLOOKUP(C1065,角色!CC:CI,主动技能!F1065*2+1,FALSE)=0,0,VLOOKUP(C1065,角色!CC:CI,主动技能!F1065*2+1,FALSE))</f>
        <v>50</v>
      </c>
      <c r="AB1065" s="19">
        <f>IF(INT(VLOOKUP(E1065,角色属性概况!I:M,3,FALSE)*AA1065/100)=0,"",(INT(VLOOKUP(E1065,角色属性概况!I:M,3,FALSE)*AA1065/100)))</f>
        <v>274158</v>
      </c>
      <c r="AE1065" s="25">
        <f>(VLOOKUP(G1065,角色!V:AE,主动技能!F1065+7,FALSE))</f>
        <v>1</v>
      </c>
      <c r="AF1065" s="19">
        <f>VLOOKUP(F1065,对应表!AY:BA,3,FALSE)</f>
        <v>1</v>
      </c>
      <c r="AG1065" s="19">
        <f>VLOOKUP(F1065,对应表!AY:BA,2,FALSE)</f>
        <v>1</v>
      </c>
      <c r="AH1065" s="25" t="str">
        <f>VLOOKUP(F1065,特效对应!F:G,2,FALSE)</f>
        <v>attackex</v>
      </c>
      <c r="AJ1065">
        <f t="shared" si="291"/>
        <v>19</v>
      </c>
      <c r="AK1065" s="2"/>
      <c r="AQ1065" s="6" t="str">
        <f>_xlfn.IFNA(IF(IF($AK1065=AQ$5,VLOOKUP(AL1065,buff!$K:$L,2,FALSE),"")=0,"",IF($AK1065=AQ$5,VLOOKUP(AL1065,buff!$K:$L,2,FALSE),"")),"")</f>
        <v/>
      </c>
      <c r="AR1065" s="6" t="str">
        <f>_xlfn.IFNA(IF(IF($AK1065=AR$5,VLOOKUP(AM1065,buff!$K:$L,2,FALSE),"")=0,"",IF($AK1065=AR$5,VLOOKUP(AM1065,buff!$K:$L,2,FALSE),"")),"")</f>
        <v/>
      </c>
      <c r="AS1065" s="6" t="str">
        <f>_xlfn.IFNA(IF(IF($AK1065=AS$5,VLOOKUP(AN1065,buff!$K:$L,2,FALSE),"")=0,"",IF($AK1065=AS$5,VLOOKUP(AN1065,buff!$K:$L,2,FALSE),"")),"")</f>
        <v/>
      </c>
      <c r="AT1065" s="6" t="str">
        <f>_xlfn.IFNA(IF(IF($AK1065=AT$5,VLOOKUP(AO1065,buff!$K:$L,2,FALSE),"")=0,"",IF($AK1065=AT$5,VLOOKUP(AO1065,buff!$K:$L,2,FALSE),"")),"")</f>
        <v/>
      </c>
      <c r="AU1065" s="6" t="str">
        <f>_xlfn.IFNA(IF(IF($AK1065=AU$5,VLOOKUP(AP1065,buff!$K:$L,2,FALSE),"")=0,"",IF($AK1065=AU$5,VLOOKUP(AP1065,buff!$K:$L,2,FALSE),"")),"")</f>
        <v/>
      </c>
      <c r="AV1065" s="6" t="str">
        <f>_xlfn.IFNA(IF(IF($AK1065=AV$5,VLOOKUP(AL1065,buff!$K:$L,2,FALSE),"")=0,"",IF($AK1065=AV$5,VLOOKUP(AL1065,buff!$K:$L,2,FALSE),"")),"")</f>
        <v/>
      </c>
      <c r="AW1065" s="6" t="str">
        <f>_xlfn.IFNA(IF(IF($AK1065=AW$5,VLOOKUP(AM1065,buff!$K:$L,2,FALSE),"")=0,"",IF($AK1065=AW$5,VLOOKUP(AM1065,buff!$K:$L,2,FALSE),"")),"")</f>
        <v/>
      </c>
      <c r="AX1065" s="6" t="str">
        <f>_xlfn.IFNA(IF(IF($AK1065=AX$5,VLOOKUP(AN1065,buff!$K:$L,2,FALSE),"")=0,"",IF($AK1065=AX$5,VLOOKUP(AN1065,buff!$K:$L,2,FALSE),"")),"")</f>
        <v/>
      </c>
      <c r="AY1065" s="6" t="str">
        <f>_xlfn.IFNA(IF(IF($AK1065=AY$5,VLOOKUP(AO1065,buff!$K:$L,2,FALSE),"")=0,"",IF($AK1065=AY$5,VLOOKUP(AO1065,buff!$K:$L,2,FALSE),"")),"")</f>
        <v/>
      </c>
      <c r="AZ1065" s="6" t="str">
        <f>_xlfn.IFNA(IF(IF($AK1065=AZ$5,VLOOKUP(AP1065,buff!$K:$L,2,FALSE),"")=0,"",IF($AK1065=AZ$5,VLOOKUP(AP1065,buff!$K:$L,2,FALSE),"")),"")</f>
        <v/>
      </c>
      <c r="BA1065" s="6" t="e">
        <f>VLOOKUP(AL1065,buff!$K:$P,6,FALSE)</f>
        <v>#N/A</v>
      </c>
      <c r="BB1065" s="6" t="e">
        <f>VLOOKUP(AM1065,buff!$K:$P,6,FALSE)</f>
        <v>#N/A</v>
      </c>
      <c r="BC1065" s="6" t="e">
        <f>VLOOKUP(AN1065,buff!$K:$P,6,FALSE)</f>
        <v>#N/A</v>
      </c>
      <c r="BD1065">
        <f t="shared" si="280"/>
        <v>2</v>
      </c>
      <c r="BE1065">
        <f t="shared" si="281"/>
        <v>1</v>
      </c>
      <c r="BF1065" s="22">
        <f t="shared" si="282"/>
        <v>101802</v>
      </c>
    </row>
    <row r="1066" spans="1:58" x14ac:dyDescent="0.15">
      <c r="A1066" t="str">
        <f t="shared" si="284"/>
        <v>霍尔主动技能2等级20</v>
      </c>
      <c r="B1066" s="8">
        <f t="shared" si="285"/>
        <v>10180220</v>
      </c>
      <c r="C1066" s="8" t="str">
        <f>VLOOKUP(G1066,角色!A:B,2,FALSE)</f>
        <v>霍尔</v>
      </c>
      <c r="D1066" s="8" t="str">
        <f t="shared" si="286"/>
        <v>主动技能2</v>
      </c>
      <c r="E1066" s="8">
        <f t="shared" si="279"/>
        <v>20</v>
      </c>
      <c r="F1066" s="8">
        <f t="shared" si="287"/>
        <v>2</v>
      </c>
      <c r="G1066" s="8">
        <f t="shared" si="288"/>
        <v>18</v>
      </c>
      <c r="H1066" s="4" t="s">
        <v>941</v>
      </c>
      <c r="I1066" s="20" t="str">
        <f t="shared" si="283"/>
        <v>对敌方后排单体攻击，造成150%攻击力（+388230）点伤害。</v>
      </c>
      <c r="J1066" s="4" t="s">
        <v>277</v>
      </c>
      <c r="K1066" s="1" t="s">
        <v>103</v>
      </c>
      <c r="L1066" s="4" t="s">
        <v>106</v>
      </c>
      <c r="M1066" s="4"/>
      <c r="N1066" s="4">
        <v>100</v>
      </c>
      <c r="O1066" s="20">
        <f>VLOOKUP(L1066,对应表!BK:BL,2,FALSE)</f>
        <v>0</v>
      </c>
      <c r="P1066" s="25" t="str">
        <f>_xlfn.IFNA(VLOOKUP(G1066,角色!V:AE,主动技能!F1066+1,FALSE),"")</f>
        <v>||eff_huoqiu|</v>
      </c>
      <c r="Q1066" s="25">
        <f>(VLOOKUP(G1066,角色!V:AE,主动技能!F1066+4,FALSE))</f>
        <v>1</v>
      </c>
      <c r="R1066" s="25">
        <v>0</v>
      </c>
      <c r="S1066" s="25">
        <v>0</v>
      </c>
      <c r="T1066" s="6" t="str">
        <f t="shared" si="289"/>
        <v/>
      </c>
      <c r="U1066" s="6" t="str">
        <f t="shared" si="290"/>
        <v/>
      </c>
      <c r="V1066" s="19" t="str">
        <f>VLOOKUP(G1066,角色!AW:BC,主动技能!F1066+1,FALSE)</f>
        <v>skill_08</v>
      </c>
      <c r="Y1066">
        <f t="shared" si="277"/>
        <v>0</v>
      </c>
      <c r="Z1066" s="19">
        <f>IF(VLOOKUP(C1066,角色!CC:CI,主动技能!F1066*2,FALSE)=0,"",VLOOKUP(C1066,角色!CC:CI,主动技能!F1066*2,FALSE))</f>
        <v>150</v>
      </c>
      <c r="AA1066" s="19">
        <f>IF(VLOOKUP(C1066,角色!CC:CI,主动技能!F1066*2+1,FALSE)=0,0,VLOOKUP(C1066,角色!CC:CI,主动技能!F1066*2+1,FALSE))</f>
        <v>50</v>
      </c>
      <c r="AB1066" s="19">
        <f>IF(INT(VLOOKUP(E1066,角色属性概况!I:M,3,FALSE)*AA1066/100)=0,"",(INT(VLOOKUP(E1066,角色属性概况!I:M,3,FALSE)*AA1066/100)))</f>
        <v>388230</v>
      </c>
      <c r="AE1066" s="25">
        <f>(VLOOKUP(G1066,角色!V:AE,主动技能!F1066+7,FALSE))</f>
        <v>1</v>
      </c>
      <c r="AF1066" s="19">
        <f>VLOOKUP(F1066,对应表!AY:BA,3,FALSE)</f>
        <v>1</v>
      </c>
      <c r="AG1066" s="19">
        <f>VLOOKUP(F1066,对应表!AY:BA,2,FALSE)</f>
        <v>1</v>
      </c>
      <c r="AH1066" s="25" t="str">
        <f>VLOOKUP(F1066,特效对应!F:G,2,FALSE)</f>
        <v>attackex</v>
      </c>
      <c r="AJ1066">
        <f t="shared" si="291"/>
        <v>20</v>
      </c>
      <c r="AK1066" s="2"/>
      <c r="AQ1066" s="6" t="str">
        <f>_xlfn.IFNA(IF(IF($AK1066=AQ$5,VLOOKUP(AL1066,buff!$K:$L,2,FALSE),"")=0,"",IF($AK1066=AQ$5,VLOOKUP(AL1066,buff!$K:$L,2,FALSE),"")),"")</f>
        <v/>
      </c>
      <c r="AR1066" s="6" t="str">
        <f>_xlfn.IFNA(IF(IF($AK1066=AR$5,VLOOKUP(AM1066,buff!$K:$L,2,FALSE),"")=0,"",IF($AK1066=AR$5,VLOOKUP(AM1066,buff!$K:$L,2,FALSE),"")),"")</f>
        <v/>
      </c>
      <c r="AS1066" s="6" t="str">
        <f>_xlfn.IFNA(IF(IF($AK1066=AS$5,VLOOKUP(AN1066,buff!$K:$L,2,FALSE),"")=0,"",IF($AK1066=AS$5,VLOOKUP(AN1066,buff!$K:$L,2,FALSE),"")),"")</f>
        <v/>
      </c>
      <c r="AT1066" s="6" t="str">
        <f>_xlfn.IFNA(IF(IF($AK1066=AT$5,VLOOKUP(AO1066,buff!$K:$L,2,FALSE),"")=0,"",IF($AK1066=AT$5,VLOOKUP(AO1066,buff!$K:$L,2,FALSE),"")),"")</f>
        <v/>
      </c>
      <c r="AU1066" s="6" t="str">
        <f>_xlfn.IFNA(IF(IF($AK1066=AU$5,VLOOKUP(AP1066,buff!$K:$L,2,FALSE),"")=0,"",IF($AK1066=AU$5,VLOOKUP(AP1066,buff!$K:$L,2,FALSE),"")),"")</f>
        <v/>
      </c>
      <c r="AV1066" s="6" t="str">
        <f>_xlfn.IFNA(IF(IF($AK1066=AV$5,VLOOKUP(AL1066,buff!$K:$L,2,FALSE),"")=0,"",IF($AK1066=AV$5,VLOOKUP(AL1066,buff!$K:$L,2,FALSE),"")),"")</f>
        <v/>
      </c>
      <c r="AW1066" s="6" t="str">
        <f>_xlfn.IFNA(IF(IF($AK1066=AW$5,VLOOKUP(AM1066,buff!$K:$L,2,FALSE),"")=0,"",IF($AK1066=AW$5,VLOOKUP(AM1066,buff!$K:$L,2,FALSE),"")),"")</f>
        <v/>
      </c>
      <c r="AX1066" s="6" t="str">
        <f>_xlfn.IFNA(IF(IF($AK1066=AX$5,VLOOKUP(AN1066,buff!$K:$L,2,FALSE),"")=0,"",IF($AK1066=AX$5,VLOOKUP(AN1066,buff!$K:$L,2,FALSE),"")),"")</f>
        <v/>
      </c>
      <c r="AY1066" s="6" t="str">
        <f>_xlfn.IFNA(IF(IF($AK1066=AY$5,VLOOKUP(AO1066,buff!$K:$L,2,FALSE),"")=0,"",IF($AK1066=AY$5,VLOOKUP(AO1066,buff!$K:$L,2,FALSE),"")),"")</f>
        <v/>
      </c>
      <c r="AZ1066" s="6" t="str">
        <f>_xlfn.IFNA(IF(IF($AK1066=AZ$5,VLOOKUP(AP1066,buff!$K:$L,2,FALSE),"")=0,"",IF($AK1066=AZ$5,VLOOKUP(AP1066,buff!$K:$L,2,FALSE),"")),"")</f>
        <v/>
      </c>
      <c r="BA1066" s="6" t="e">
        <f>VLOOKUP(AL1066,buff!$K:$P,6,FALSE)</f>
        <v>#N/A</v>
      </c>
      <c r="BB1066" s="6" t="e">
        <f>VLOOKUP(AM1066,buff!$K:$P,6,FALSE)</f>
        <v>#N/A</v>
      </c>
      <c r="BC1066" s="6" t="e">
        <f>VLOOKUP(AN1066,buff!$K:$P,6,FALSE)</f>
        <v>#N/A</v>
      </c>
      <c r="BD1066">
        <f t="shared" si="280"/>
        <v>2</v>
      </c>
      <c r="BE1066">
        <f t="shared" si="281"/>
        <v>1</v>
      </c>
      <c r="BF1066" s="22">
        <f t="shared" si="282"/>
        <v>101802</v>
      </c>
    </row>
    <row r="1067" spans="1:58" x14ac:dyDescent="0.15">
      <c r="A1067" t="str">
        <f t="shared" si="284"/>
        <v>霍尔主动技能3等级1</v>
      </c>
      <c r="B1067" s="8">
        <f t="shared" si="285"/>
        <v>10180301</v>
      </c>
      <c r="C1067" s="8" t="str">
        <f>VLOOKUP(G1067,角色!A:B,2,FALSE)</f>
        <v>霍尔</v>
      </c>
      <c r="D1067" s="8" t="str">
        <f t="shared" si="286"/>
        <v>主动技能3</v>
      </c>
      <c r="E1067" s="8">
        <f t="shared" si="279"/>
        <v>1</v>
      </c>
      <c r="F1067" s="8">
        <f t="shared" si="287"/>
        <v>3</v>
      </c>
      <c r="G1067" s="8">
        <f t="shared" si="288"/>
        <v>18</v>
      </c>
      <c r="H1067" s="4" t="s">
        <v>858</v>
      </c>
      <c r="I1067" s="20" t="str">
        <f>"对敌方全体攻击，造成"&amp;Z1067&amp;"%攻击力（+"&amp;AB1067&amp;"）点伤害。并附带流血。"</f>
        <v>对敌方全体攻击，造成125%攻击力（+276）点伤害。并附带流血。</v>
      </c>
      <c r="J1067" s="4" t="s">
        <v>277</v>
      </c>
      <c r="K1067" s="1" t="s">
        <v>102</v>
      </c>
      <c r="L1067" s="4" t="s">
        <v>860</v>
      </c>
      <c r="M1067" s="4"/>
      <c r="N1067" s="4">
        <v>100</v>
      </c>
      <c r="O1067" s="20">
        <f>VLOOKUP(L1067,对应表!BK:BL,2,FALSE)</f>
        <v>100</v>
      </c>
      <c r="P1067" s="25" t="str">
        <f>_xlfn.IFNA(VLOOKUP(G1067,角色!V:AE,主动技能!F1067+1,FALSE),"")</f>
        <v>||eff_heilongjuanfeng|</v>
      </c>
      <c r="Q1067" s="25">
        <f>(VLOOKUP(G1067,角色!V:AE,主动技能!F1067+4,FALSE))</f>
        <v>3</v>
      </c>
      <c r="R1067" s="25">
        <v>0</v>
      </c>
      <c r="S1067" s="25">
        <v>0</v>
      </c>
      <c r="T1067" s="6" t="str">
        <f t="shared" si="289"/>
        <v>100001:100:2:0</v>
      </c>
      <c r="U1067" s="6" t="str">
        <f t="shared" si="290"/>
        <v/>
      </c>
      <c r="V1067" s="19" t="str">
        <f>VLOOKUP(G1067,角色!AW:BC,主动技能!F1067+1,FALSE)</f>
        <v>skill_15</v>
      </c>
      <c r="Y1067">
        <f t="shared" si="277"/>
        <v>0</v>
      </c>
      <c r="Z1067" s="19">
        <f>IF(VLOOKUP(C1067,角色!CC:CI,主动技能!F1067*2,FALSE)=0,"",VLOOKUP(C1067,角色!CC:CI,主动技能!F1067*2,FALSE))</f>
        <v>125</v>
      </c>
      <c r="AA1067" s="19">
        <f>IF(VLOOKUP(C1067,角色!CC:CI,主动技能!F1067*2+1,FALSE)=0,0,VLOOKUP(C1067,角色!CC:CI,主动技能!F1067*2+1,FALSE))</f>
        <v>25</v>
      </c>
      <c r="AB1067" s="19">
        <f>IF(INT(VLOOKUP(E1067,角色属性概况!I:M,3,FALSE)*AA1067/100)=0,"",(INT(VLOOKUP(E1067,角色属性概况!I:M,3,FALSE)*AA1067/100)))</f>
        <v>276</v>
      </c>
      <c r="AE1067" s="25">
        <f>(VLOOKUP(G1067,角色!V:AE,主动技能!F1067+7,FALSE))</f>
        <v>1</v>
      </c>
      <c r="AF1067" s="19">
        <f>VLOOKUP(F1067,对应表!AY:BA,3,FALSE)</f>
        <v>2</v>
      </c>
      <c r="AG1067" s="19">
        <f>VLOOKUP(F1067,对应表!AY:BA,2,FALSE)</f>
        <v>2</v>
      </c>
      <c r="AH1067" s="25" t="str">
        <f>VLOOKUP(F1067,特效对应!F:G,2,FALSE)</f>
        <v>attackex</v>
      </c>
      <c r="AJ1067">
        <f t="shared" si="291"/>
        <v>1</v>
      </c>
      <c r="AK1067" t="s">
        <v>117</v>
      </c>
      <c r="AL1067" s="4" t="s">
        <v>580</v>
      </c>
      <c r="AM1067" s="4"/>
      <c r="AQ1067" s="6" t="str">
        <f>_xlfn.IFNA(IF(IF($AK1067=AQ$5,VLOOKUP(AL1067,buff!$K:$L,2,FALSE),"")=0,"",IF($AK1067=AQ$5,VLOOKUP(AL1067,buff!$K:$L,2,FALSE),"")),"")</f>
        <v>100001:100:2:0</v>
      </c>
      <c r="AR1067" s="6" t="str">
        <f>_xlfn.IFNA(IF(IF($AK1067=AR$5,VLOOKUP(AM1067,buff!$K:$L,2,FALSE),"")=0,"",IF($AK1067=AR$5,VLOOKUP(AM1067,buff!$K:$L,2,FALSE),"")),"")</f>
        <v/>
      </c>
      <c r="AS1067" s="6" t="str">
        <f>_xlfn.IFNA(IF(IF($AK1067=AS$5,VLOOKUP(AN1067,buff!$K:$L,2,FALSE),"")=0,"",IF($AK1067=AS$5,VLOOKUP(AN1067,buff!$K:$L,2,FALSE),"")),"")</f>
        <v/>
      </c>
      <c r="AT1067" s="6" t="str">
        <f>_xlfn.IFNA(IF(IF($AK1067=AT$5,VLOOKUP(AO1067,buff!$K:$L,2,FALSE),"")=0,"",IF($AK1067=AT$5,VLOOKUP(AO1067,buff!$K:$L,2,FALSE),"")),"")</f>
        <v/>
      </c>
      <c r="AU1067" s="6" t="str">
        <f>_xlfn.IFNA(IF(IF($AK1067=AU$5,VLOOKUP(AP1067,buff!$K:$L,2,FALSE),"")=0,"",IF($AK1067=AU$5,VLOOKUP(AP1067,buff!$K:$L,2,FALSE),"")),"")</f>
        <v/>
      </c>
      <c r="AV1067" s="6" t="str">
        <f>_xlfn.IFNA(IF(IF($AK1067=AV$5,VLOOKUP(AL1067,buff!$K:$L,2,FALSE),"")=0,"",IF($AK1067=AV$5,VLOOKUP(AL1067,buff!$K:$L,2,FALSE),"")),"")</f>
        <v/>
      </c>
      <c r="AW1067" s="6" t="str">
        <f>_xlfn.IFNA(IF(IF($AK1067=AW$5,VLOOKUP(AM1067,buff!$K:$L,2,FALSE),"")=0,"",IF($AK1067=AW$5,VLOOKUP(AM1067,buff!$K:$L,2,FALSE),"")),"")</f>
        <v/>
      </c>
      <c r="AX1067" s="6" t="str">
        <f>_xlfn.IFNA(IF(IF($AK1067=AX$5,VLOOKUP(AN1067,buff!$K:$L,2,FALSE),"")=0,"",IF($AK1067=AX$5,VLOOKUP(AN1067,buff!$K:$L,2,FALSE),"")),"")</f>
        <v/>
      </c>
      <c r="AY1067" s="6" t="str">
        <f>_xlfn.IFNA(IF(IF($AK1067=AY$5,VLOOKUP(AO1067,buff!$K:$L,2,FALSE),"")=0,"",IF($AK1067=AY$5,VLOOKUP(AO1067,buff!$K:$L,2,FALSE),"")),"")</f>
        <v/>
      </c>
      <c r="AZ1067" s="6" t="str">
        <f>_xlfn.IFNA(IF(IF($AK1067=AZ$5,VLOOKUP(AP1067,buff!$K:$L,2,FALSE),"")=0,"",IF($AK1067=AZ$5,VLOOKUP(AP1067,buff!$K:$L,2,FALSE),"")),"")</f>
        <v/>
      </c>
      <c r="BA1067" s="6">
        <f>VLOOKUP(AL1067,buff!K:P,6,FALSE)</f>
        <v>-5</v>
      </c>
      <c r="BB1067">
        <f t="shared" ref="BB1067:BB1086" si="292">BA1067</f>
        <v>-5</v>
      </c>
      <c r="BC1067">
        <f t="shared" ref="BC1067:BC1086" si="293">BB1067</f>
        <v>-5</v>
      </c>
      <c r="BD1067">
        <f t="shared" si="280"/>
        <v>3</v>
      </c>
      <c r="BE1067">
        <f t="shared" si="281"/>
        <v>2</v>
      </c>
      <c r="BF1067" s="22">
        <f t="shared" si="282"/>
        <v>101803</v>
      </c>
    </row>
    <row r="1068" spans="1:58" x14ac:dyDescent="0.15">
      <c r="A1068" t="str">
        <f t="shared" si="284"/>
        <v>霍尔主动技能3等级2</v>
      </c>
      <c r="B1068" s="8">
        <f t="shared" si="285"/>
        <v>10180302</v>
      </c>
      <c r="C1068" s="8" t="str">
        <f>VLOOKUP(G1068,角色!A:B,2,FALSE)</f>
        <v>霍尔</v>
      </c>
      <c r="D1068" s="8" t="str">
        <f t="shared" si="286"/>
        <v>主动技能3</v>
      </c>
      <c r="E1068" s="8">
        <f t="shared" si="279"/>
        <v>2</v>
      </c>
      <c r="F1068" s="8">
        <f t="shared" si="287"/>
        <v>3</v>
      </c>
      <c r="G1068" s="8">
        <f t="shared" si="288"/>
        <v>18</v>
      </c>
      <c r="H1068" s="4" t="s">
        <v>858</v>
      </c>
      <c r="I1068" s="20" t="str">
        <f t="shared" ref="I1068:I1086" si="294">"对敌方全体攻击，造成"&amp;Z1068&amp;"%攻击力（+"&amp;AB1068&amp;"）点伤害。并附带流血。"</f>
        <v>对敌方全体攻击，造成125%攻击力（+305）点伤害。并附带流血。</v>
      </c>
      <c r="J1068" s="4" t="s">
        <v>277</v>
      </c>
      <c r="K1068" s="1" t="s">
        <v>102</v>
      </c>
      <c r="L1068" s="4" t="s">
        <v>860</v>
      </c>
      <c r="M1068" s="4"/>
      <c r="N1068" s="4">
        <v>100</v>
      </c>
      <c r="O1068" s="20">
        <f>VLOOKUP(L1068,对应表!BK:BL,2,FALSE)</f>
        <v>100</v>
      </c>
      <c r="P1068" s="25" t="str">
        <f>_xlfn.IFNA(VLOOKUP(G1068,角色!V:AE,主动技能!F1068+1,FALSE),"")</f>
        <v>||eff_heilongjuanfeng|</v>
      </c>
      <c r="Q1068" s="25">
        <f>(VLOOKUP(G1068,角色!V:AE,主动技能!F1068+4,FALSE))</f>
        <v>3</v>
      </c>
      <c r="R1068" s="25">
        <v>0</v>
      </c>
      <c r="S1068" s="25">
        <v>0</v>
      </c>
      <c r="T1068" s="6" t="str">
        <f t="shared" si="289"/>
        <v>100001:100:2:0</v>
      </c>
      <c r="U1068" s="6" t="str">
        <f t="shared" si="290"/>
        <v/>
      </c>
      <c r="V1068" s="19" t="str">
        <f>VLOOKUP(G1068,角色!AW:BC,主动技能!F1068+1,FALSE)</f>
        <v>skill_15</v>
      </c>
      <c r="Y1068">
        <f t="shared" si="277"/>
        <v>0</v>
      </c>
      <c r="Z1068" s="19">
        <f>IF(VLOOKUP(C1068,角色!CC:CI,主动技能!F1068*2,FALSE)=0,"",VLOOKUP(C1068,角色!CC:CI,主动技能!F1068*2,FALSE))</f>
        <v>125</v>
      </c>
      <c r="AA1068" s="19">
        <f>IF(VLOOKUP(C1068,角色!CC:CI,主动技能!F1068*2+1,FALSE)=0,0,VLOOKUP(C1068,角色!CC:CI,主动技能!F1068*2+1,FALSE))</f>
        <v>25</v>
      </c>
      <c r="AB1068" s="19">
        <f>IF(INT(VLOOKUP(E1068,角色属性概况!I:M,3,FALSE)*AA1068/100)=0,"",(INT(VLOOKUP(E1068,角色属性概况!I:M,3,FALSE)*AA1068/100)))</f>
        <v>305</v>
      </c>
      <c r="AE1068" s="25">
        <f>(VLOOKUP(G1068,角色!V:AE,主动技能!F1068+7,FALSE))</f>
        <v>1</v>
      </c>
      <c r="AF1068" s="19">
        <f>VLOOKUP(F1068,对应表!AY:BA,3,FALSE)</f>
        <v>2</v>
      </c>
      <c r="AG1068" s="19">
        <f>VLOOKUP(F1068,对应表!AY:BA,2,FALSE)</f>
        <v>2</v>
      </c>
      <c r="AH1068" s="25" t="str">
        <f>VLOOKUP(F1068,特效对应!F:G,2,FALSE)</f>
        <v>attackex</v>
      </c>
      <c r="AJ1068">
        <f t="shared" si="291"/>
        <v>2</v>
      </c>
      <c r="AK1068" t="s">
        <v>117</v>
      </c>
      <c r="AL1068" s="4" t="s">
        <v>580</v>
      </c>
      <c r="AQ1068" s="6" t="str">
        <f>_xlfn.IFNA(IF(IF($AK1068=AQ$5,VLOOKUP(AL1068,buff!$K:$L,2,FALSE),"")=0,"",IF($AK1068=AQ$5,VLOOKUP(AL1068,buff!$K:$L,2,FALSE),"")),"")</f>
        <v>100001:100:2:0</v>
      </c>
      <c r="AR1068" s="6" t="str">
        <f>_xlfn.IFNA(IF(IF($AK1068=AR$5,VLOOKUP(AM1068,buff!$K:$L,2,FALSE),"")=0,"",IF($AK1068=AR$5,VLOOKUP(AM1068,buff!$K:$L,2,FALSE),"")),"")</f>
        <v/>
      </c>
      <c r="AS1068" s="6" t="str">
        <f>_xlfn.IFNA(IF(IF($AK1068=AS$5,VLOOKUP(AN1068,buff!$K:$L,2,FALSE),"")=0,"",IF($AK1068=AS$5,VLOOKUP(AN1068,buff!$K:$L,2,FALSE),"")),"")</f>
        <v/>
      </c>
      <c r="AT1068" s="6" t="str">
        <f>_xlfn.IFNA(IF(IF($AK1068=AT$5,VLOOKUP(AO1068,buff!$K:$L,2,FALSE),"")=0,"",IF($AK1068=AT$5,VLOOKUP(AO1068,buff!$K:$L,2,FALSE),"")),"")</f>
        <v/>
      </c>
      <c r="AU1068" s="6" t="str">
        <f>_xlfn.IFNA(IF(IF($AK1068=AU$5,VLOOKUP(AP1068,buff!$K:$L,2,FALSE),"")=0,"",IF($AK1068=AU$5,VLOOKUP(AP1068,buff!$K:$L,2,FALSE),"")),"")</f>
        <v/>
      </c>
      <c r="AV1068" s="6" t="str">
        <f>_xlfn.IFNA(IF(IF($AK1068=AV$5,VLOOKUP(AL1068,buff!$K:$L,2,FALSE),"")=0,"",IF($AK1068=AV$5,VLOOKUP(AL1068,buff!$K:$L,2,FALSE),"")),"")</f>
        <v/>
      </c>
      <c r="AW1068" s="6" t="str">
        <f>_xlfn.IFNA(IF(IF($AK1068=AW$5,VLOOKUP(AM1068,buff!$K:$L,2,FALSE),"")=0,"",IF($AK1068=AW$5,VLOOKUP(AM1068,buff!$K:$L,2,FALSE),"")),"")</f>
        <v/>
      </c>
      <c r="AX1068" s="6" t="str">
        <f>_xlfn.IFNA(IF(IF($AK1068=AX$5,VLOOKUP(AN1068,buff!$K:$L,2,FALSE),"")=0,"",IF($AK1068=AX$5,VLOOKUP(AN1068,buff!$K:$L,2,FALSE),"")),"")</f>
        <v/>
      </c>
      <c r="AY1068" s="6" t="str">
        <f>_xlfn.IFNA(IF(IF($AK1068=AY$5,VLOOKUP(AO1068,buff!$K:$L,2,FALSE),"")=0,"",IF($AK1068=AY$5,VLOOKUP(AO1068,buff!$K:$L,2,FALSE),"")),"")</f>
        <v/>
      </c>
      <c r="AZ1068" s="6" t="str">
        <f>_xlfn.IFNA(IF(IF($AK1068=AZ$5,VLOOKUP(AP1068,buff!$K:$L,2,FALSE),"")=0,"",IF($AK1068=AZ$5,VLOOKUP(AP1068,buff!$K:$L,2,FALSE),"")),"")</f>
        <v/>
      </c>
      <c r="BA1068" s="6">
        <f>VLOOKUP(AL1068,buff!K:P,6,FALSE)</f>
        <v>-5</v>
      </c>
      <c r="BB1068">
        <f t="shared" si="292"/>
        <v>-5</v>
      </c>
      <c r="BC1068">
        <f t="shared" si="293"/>
        <v>-5</v>
      </c>
      <c r="BD1068">
        <f t="shared" si="280"/>
        <v>3</v>
      </c>
      <c r="BE1068">
        <f t="shared" si="281"/>
        <v>2</v>
      </c>
      <c r="BF1068" s="22">
        <f t="shared" si="282"/>
        <v>101803</v>
      </c>
    </row>
    <row r="1069" spans="1:58" x14ac:dyDescent="0.15">
      <c r="A1069" t="str">
        <f t="shared" si="284"/>
        <v>霍尔主动技能3等级3</v>
      </c>
      <c r="B1069" s="8">
        <f t="shared" si="285"/>
        <v>10180303</v>
      </c>
      <c r="C1069" s="8" t="str">
        <f>VLOOKUP(G1069,角色!A:B,2,FALSE)</f>
        <v>霍尔</v>
      </c>
      <c r="D1069" s="8" t="str">
        <f t="shared" si="286"/>
        <v>主动技能3</v>
      </c>
      <c r="E1069" s="8">
        <f t="shared" si="279"/>
        <v>3</v>
      </c>
      <c r="F1069" s="8">
        <f t="shared" si="287"/>
        <v>3</v>
      </c>
      <c r="G1069" s="8">
        <f t="shared" si="288"/>
        <v>18</v>
      </c>
      <c r="H1069" s="4" t="s">
        <v>858</v>
      </c>
      <c r="I1069" s="20" t="str">
        <f t="shared" si="294"/>
        <v>对敌方全体攻击，造成125%攻击力（+404）点伤害。并附带流血。</v>
      </c>
      <c r="J1069" s="4" t="s">
        <v>277</v>
      </c>
      <c r="K1069" s="1" t="s">
        <v>102</v>
      </c>
      <c r="L1069" s="4" t="s">
        <v>860</v>
      </c>
      <c r="M1069" s="4"/>
      <c r="N1069" s="4">
        <v>100</v>
      </c>
      <c r="O1069" s="20">
        <f>VLOOKUP(L1069,对应表!BK:BL,2,FALSE)</f>
        <v>100</v>
      </c>
      <c r="P1069" s="25" t="str">
        <f>_xlfn.IFNA(VLOOKUP(G1069,角色!V:AE,主动技能!F1069+1,FALSE),"")</f>
        <v>||eff_heilongjuanfeng|</v>
      </c>
      <c r="Q1069" s="25">
        <f>(VLOOKUP(G1069,角色!V:AE,主动技能!F1069+4,FALSE))</f>
        <v>3</v>
      </c>
      <c r="R1069" s="25">
        <v>0</v>
      </c>
      <c r="S1069" s="25">
        <v>0</v>
      </c>
      <c r="T1069" s="6" t="str">
        <f t="shared" si="289"/>
        <v>100001:100:2:0</v>
      </c>
      <c r="U1069" s="6" t="str">
        <f t="shared" si="290"/>
        <v/>
      </c>
      <c r="V1069" s="19" t="str">
        <f>VLOOKUP(G1069,角色!AW:BC,主动技能!F1069+1,FALSE)</f>
        <v>skill_15</v>
      </c>
      <c r="Y1069">
        <f t="shared" si="277"/>
        <v>0</v>
      </c>
      <c r="Z1069" s="19">
        <f>IF(VLOOKUP(C1069,角色!CC:CI,主动技能!F1069*2,FALSE)=0,"",VLOOKUP(C1069,角色!CC:CI,主动技能!F1069*2,FALSE))</f>
        <v>125</v>
      </c>
      <c r="AA1069" s="19">
        <f>IF(VLOOKUP(C1069,角色!CC:CI,主动技能!F1069*2+1,FALSE)=0,0,VLOOKUP(C1069,角色!CC:CI,主动技能!F1069*2+1,FALSE))</f>
        <v>25</v>
      </c>
      <c r="AB1069" s="19">
        <f>IF(INT(VLOOKUP(E1069,角色属性概况!I:M,3,FALSE)*AA1069/100)=0,"",(INT(VLOOKUP(E1069,角色属性概况!I:M,3,FALSE)*AA1069/100)))</f>
        <v>404</v>
      </c>
      <c r="AE1069" s="25">
        <f>(VLOOKUP(G1069,角色!V:AE,主动技能!F1069+7,FALSE))</f>
        <v>1</v>
      </c>
      <c r="AF1069" s="19">
        <f>VLOOKUP(F1069,对应表!AY:BA,3,FALSE)</f>
        <v>2</v>
      </c>
      <c r="AG1069" s="19">
        <f>VLOOKUP(F1069,对应表!AY:BA,2,FALSE)</f>
        <v>2</v>
      </c>
      <c r="AH1069" s="25" t="str">
        <f>VLOOKUP(F1069,特效对应!F:G,2,FALSE)</f>
        <v>attackex</v>
      </c>
      <c r="AJ1069">
        <f t="shared" si="291"/>
        <v>3</v>
      </c>
      <c r="AK1069" t="s">
        <v>117</v>
      </c>
      <c r="AL1069" s="4" t="s">
        <v>580</v>
      </c>
      <c r="AQ1069" s="6" t="str">
        <f>_xlfn.IFNA(IF(IF($AK1069=AQ$5,VLOOKUP(AL1069,buff!$K:$L,2,FALSE),"")=0,"",IF($AK1069=AQ$5,VLOOKUP(AL1069,buff!$K:$L,2,FALSE),"")),"")</f>
        <v>100001:100:2:0</v>
      </c>
      <c r="AR1069" s="6" t="str">
        <f>_xlfn.IFNA(IF(IF($AK1069=AR$5,VLOOKUP(AM1069,buff!$K:$L,2,FALSE),"")=0,"",IF($AK1069=AR$5,VLOOKUP(AM1069,buff!$K:$L,2,FALSE),"")),"")</f>
        <v/>
      </c>
      <c r="AS1069" s="6" t="str">
        <f>_xlfn.IFNA(IF(IF($AK1069=AS$5,VLOOKUP(AN1069,buff!$K:$L,2,FALSE),"")=0,"",IF($AK1069=AS$5,VLOOKUP(AN1069,buff!$K:$L,2,FALSE),"")),"")</f>
        <v/>
      </c>
      <c r="AT1069" s="6" t="str">
        <f>_xlfn.IFNA(IF(IF($AK1069=AT$5,VLOOKUP(AO1069,buff!$K:$L,2,FALSE),"")=0,"",IF($AK1069=AT$5,VLOOKUP(AO1069,buff!$K:$L,2,FALSE),"")),"")</f>
        <v/>
      </c>
      <c r="AU1069" s="6" t="str">
        <f>_xlfn.IFNA(IF(IF($AK1069=AU$5,VLOOKUP(AP1069,buff!$K:$L,2,FALSE),"")=0,"",IF($AK1069=AU$5,VLOOKUP(AP1069,buff!$K:$L,2,FALSE),"")),"")</f>
        <v/>
      </c>
      <c r="AV1069" s="6" t="str">
        <f>_xlfn.IFNA(IF(IF($AK1069=AV$5,VLOOKUP(AL1069,buff!$K:$L,2,FALSE),"")=0,"",IF($AK1069=AV$5,VLOOKUP(AL1069,buff!$K:$L,2,FALSE),"")),"")</f>
        <v/>
      </c>
      <c r="AW1069" s="6" t="str">
        <f>_xlfn.IFNA(IF(IF($AK1069=AW$5,VLOOKUP(AM1069,buff!$K:$L,2,FALSE),"")=0,"",IF($AK1069=AW$5,VLOOKUP(AM1069,buff!$K:$L,2,FALSE),"")),"")</f>
        <v/>
      </c>
      <c r="AX1069" s="6" t="str">
        <f>_xlfn.IFNA(IF(IF($AK1069=AX$5,VLOOKUP(AN1069,buff!$K:$L,2,FALSE),"")=0,"",IF($AK1069=AX$5,VLOOKUP(AN1069,buff!$K:$L,2,FALSE),"")),"")</f>
        <v/>
      </c>
      <c r="AY1069" s="6" t="str">
        <f>_xlfn.IFNA(IF(IF($AK1069=AY$5,VLOOKUP(AO1069,buff!$K:$L,2,FALSE),"")=0,"",IF($AK1069=AY$5,VLOOKUP(AO1069,buff!$K:$L,2,FALSE),"")),"")</f>
        <v/>
      </c>
      <c r="AZ1069" s="6" t="str">
        <f>_xlfn.IFNA(IF(IF($AK1069=AZ$5,VLOOKUP(AP1069,buff!$K:$L,2,FALSE),"")=0,"",IF($AK1069=AZ$5,VLOOKUP(AP1069,buff!$K:$L,2,FALSE),"")),"")</f>
        <v/>
      </c>
      <c r="BA1069" s="6">
        <f>VLOOKUP(AL1069,buff!K:P,6,FALSE)</f>
        <v>-5</v>
      </c>
      <c r="BB1069">
        <f t="shared" si="292"/>
        <v>-5</v>
      </c>
      <c r="BC1069">
        <f t="shared" si="293"/>
        <v>-5</v>
      </c>
      <c r="BD1069">
        <f t="shared" si="280"/>
        <v>3</v>
      </c>
      <c r="BE1069">
        <f t="shared" si="281"/>
        <v>2</v>
      </c>
      <c r="BF1069" s="22">
        <f t="shared" si="282"/>
        <v>101803</v>
      </c>
    </row>
    <row r="1070" spans="1:58" x14ac:dyDescent="0.15">
      <c r="A1070" t="str">
        <f t="shared" si="284"/>
        <v>霍尔主动技能3等级4</v>
      </c>
      <c r="B1070" s="8">
        <f t="shared" si="285"/>
        <v>10180304</v>
      </c>
      <c r="C1070" s="8" t="str">
        <f>VLOOKUP(G1070,角色!A:B,2,FALSE)</f>
        <v>霍尔</v>
      </c>
      <c r="D1070" s="8" t="str">
        <f t="shared" si="286"/>
        <v>主动技能3</v>
      </c>
      <c r="E1070" s="8">
        <f t="shared" si="279"/>
        <v>4</v>
      </c>
      <c r="F1070" s="8">
        <f t="shared" si="287"/>
        <v>3</v>
      </c>
      <c r="G1070" s="8">
        <f t="shared" si="288"/>
        <v>18</v>
      </c>
      <c r="H1070" s="4" t="s">
        <v>858</v>
      </c>
      <c r="I1070" s="20" t="str">
        <f t="shared" si="294"/>
        <v>对敌方全体攻击，造成125%攻击力（+623）点伤害。并附带流血。</v>
      </c>
      <c r="J1070" s="4" t="s">
        <v>277</v>
      </c>
      <c r="K1070" s="1" t="s">
        <v>102</v>
      </c>
      <c r="L1070" s="4" t="s">
        <v>860</v>
      </c>
      <c r="M1070" s="4"/>
      <c r="N1070" s="4">
        <v>100</v>
      </c>
      <c r="O1070" s="20">
        <f>VLOOKUP(L1070,对应表!BK:BL,2,FALSE)</f>
        <v>100</v>
      </c>
      <c r="P1070" s="25" t="str">
        <f>_xlfn.IFNA(VLOOKUP(G1070,角色!V:AE,主动技能!F1070+1,FALSE),"")</f>
        <v>||eff_heilongjuanfeng|</v>
      </c>
      <c r="Q1070" s="25">
        <f>(VLOOKUP(G1070,角色!V:AE,主动技能!F1070+4,FALSE))</f>
        <v>3</v>
      </c>
      <c r="R1070" s="25">
        <v>0</v>
      </c>
      <c r="S1070" s="25">
        <v>0</v>
      </c>
      <c r="T1070" s="6" t="str">
        <f t="shared" si="289"/>
        <v>100001:100:2:0</v>
      </c>
      <c r="U1070" s="6" t="str">
        <f t="shared" si="290"/>
        <v/>
      </c>
      <c r="V1070" s="19" t="str">
        <f>VLOOKUP(G1070,角色!AW:BC,主动技能!F1070+1,FALSE)</f>
        <v>skill_15</v>
      </c>
      <c r="Y1070">
        <f t="shared" si="277"/>
        <v>0</v>
      </c>
      <c r="Z1070" s="19">
        <f>IF(VLOOKUP(C1070,角色!CC:CI,主动技能!F1070*2,FALSE)=0,"",VLOOKUP(C1070,角色!CC:CI,主动技能!F1070*2,FALSE))</f>
        <v>125</v>
      </c>
      <c r="AA1070" s="19">
        <f>IF(VLOOKUP(C1070,角色!CC:CI,主动技能!F1070*2+1,FALSE)=0,0,VLOOKUP(C1070,角色!CC:CI,主动技能!F1070*2+1,FALSE))</f>
        <v>25</v>
      </c>
      <c r="AB1070" s="19">
        <f>IF(INT(VLOOKUP(E1070,角色属性概况!I:M,3,FALSE)*AA1070/100)=0,"",(INT(VLOOKUP(E1070,角色属性概况!I:M,3,FALSE)*AA1070/100)))</f>
        <v>623</v>
      </c>
      <c r="AE1070" s="25">
        <f>(VLOOKUP(G1070,角色!V:AE,主动技能!F1070+7,FALSE))</f>
        <v>1</v>
      </c>
      <c r="AF1070" s="19">
        <f>VLOOKUP(F1070,对应表!AY:BA,3,FALSE)</f>
        <v>2</v>
      </c>
      <c r="AG1070" s="19">
        <f>VLOOKUP(F1070,对应表!AY:BA,2,FALSE)</f>
        <v>2</v>
      </c>
      <c r="AH1070" s="25" t="str">
        <f>VLOOKUP(F1070,特效对应!F:G,2,FALSE)</f>
        <v>attackex</v>
      </c>
      <c r="AJ1070">
        <f t="shared" si="291"/>
        <v>4</v>
      </c>
      <c r="AK1070" t="s">
        <v>117</v>
      </c>
      <c r="AL1070" s="4" t="s">
        <v>580</v>
      </c>
      <c r="AQ1070" s="6" t="str">
        <f>_xlfn.IFNA(IF(IF($AK1070=AQ$5,VLOOKUP(AL1070,buff!$K:$L,2,FALSE),"")=0,"",IF($AK1070=AQ$5,VLOOKUP(AL1070,buff!$K:$L,2,FALSE),"")),"")</f>
        <v>100001:100:2:0</v>
      </c>
      <c r="AR1070" s="6" t="str">
        <f>_xlfn.IFNA(IF(IF($AK1070=AR$5,VLOOKUP(AM1070,buff!$K:$L,2,FALSE),"")=0,"",IF($AK1070=AR$5,VLOOKUP(AM1070,buff!$K:$L,2,FALSE),"")),"")</f>
        <v/>
      </c>
      <c r="AS1070" s="6" t="str">
        <f>_xlfn.IFNA(IF(IF($AK1070=AS$5,VLOOKUP(AN1070,buff!$K:$L,2,FALSE),"")=0,"",IF($AK1070=AS$5,VLOOKUP(AN1070,buff!$K:$L,2,FALSE),"")),"")</f>
        <v/>
      </c>
      <c r="AT1070" s="6" t="str">
        <f>_xlfn.IFNA(IF(IF($AK1070=AT$5,VLOOKUP(AO1070,buff!$K:$L,2,FALSE),"")=0,"",IF($AK1070=AT$5,VLOOKUP(AO1070,buff!$K:$L,2,FALSE),"")),"")</f>
        <v/>
      </c>
      <c r="AU1070" s="6" t="str">
        <f>_xlfn.IFNA(IF(IF($AK1070=AU$5,VLOOKUP(AP1070,buff!$K:$L,2,FALSE),"")=0,"",IF($AK1070=AU$5,VLOOKUP(AP1070,buff!$K:$L,2,FALSE),"")),"")</f>
        <v/>
      </c>
      <c r="AV1070" s="6" t="str">
        <f>_xlfn.IFNA(IF(IF($AK1070=AV$5,VLOOKUP(AL1070,buff!$K:$L,2,FALSE),"")=0,"",IF($AK1070=AV$5,VLOOKUP(AL1070,buff!$K:$L,2,FALSE),"")),"")</f>
        <v/>
      </c>
      <c r="AW1070" s="6" t="str">
        <f>_xlfn.IFNA(IF(IF($AK1070=AW$5,VLOOKUP(AM1070,buff!$K:$L,2,FALSE),"")=0,"",IF($AK1070=AW$5,VLOOKUP(AM1070,buff!$K:$L,2,FALSE),"")),"")</f>
        <v/>
      </c>
      <c r="AX1070" s="6" t="str">
        <f>_xlfn.IFNA(IF(IF($AK1070=AX$5,VLOOKUP(AN1070,buff!$K:$L,2,FALSE),"")=0,"",IF($AK1070=AX$5,VLOOKUP(AN1070,buff!$K:$L,2,FALSE),"")),"")</f>
        <v/>
      </c>
      <c r="AY1070" s="6" t="str">
        <f>_xlfn.IFNA(IF(IF($AK1070=AY$5,VLOOKUP(AO1070,buff!$K:$L,2,FALSE),"")=0,"",IF($AK1070=AY$5,VLOOKUP(AO1070,buff!$K:$L,2,FALSE),"")),"")</f>
        <v/>
      </c>
      <c r="AZ1070" s="6" t="str">
        <f>_xlfn.IFNA(IF(IF($AK1070=AZ$5,VLOOKUP(AP1070,buff!$K:$L,2,FALSE),"")=0,"",IF($AK1070=AZ$5,VLOOKUP(AP1070,buff!$K:$L,2,FALSE),"")),"")</f>
        <v/>
      </c>
      <c r="BA1070" s="6">
        <f>VLOOKUP(AL1070,buff!K:P,6,FALSE)</f>
        <v>-5</v>
      </c>
      <c r="BB1070">
        <f t="shared" si="292"/>
        <v>-5</v>
      </c>
      <c r="BC1070">
        <f t="shared" si="293"/>
        <v>-5</v>
      </c>
      <c r="BD1070">
        <f t="shared" si="280"/>
        <v>3</v>
      </c>
      <c r="BE1070">
        <f t="shared" si="281"/>
        <v>2</v>
      </c>
      <c r="BF1070" s="22">
        <f t="shared" si="282"/>
        <v>101803</v>
      </c>
    </row>
    <row r="1071" spans="1:58" x14ac:dyDescent="0.15">
      <c r="A1071" t="str">
        <f t="shared" si="284"/>
        <v>霍尔主动技能3等级5</v>
      </c>
      <c r="B1071" s="8">
        <f t="shared" si="285"/>
        <v>10180305</v>
      </c>
      <c r="C1071" s="8" t="str">
        <f>VLOOKUP(G1071,角色!A:B,2,FALSE)</f>
        <v>霍尔</v>
      </c>
      <c r="D1071" s="8" t="str">
        <f t="shared" si="286"/>
        <v>主动技能3</v>
      </c>
      <c r="E1071" s="8">
        <f t="shared" si="279"/>
        <v>5</v>
      </c>
      <c r="F1071" s="8">
        <f t="shared" si="287"/>
        <v>3</v>
      </c>
      <c r="G1071" s="8">
        <f t="shared" si="288"/>
        <v>18</v>
      </c>
      <c r="H1071" s="4" t="s">
        <v>858</v>
      </c>
      <c r="I1071" s="20" t="str">
        <f t="shared" si="294"/>
        <v>对敌方全体攻击，造成125%攻击力（+933）点伤害。并附带流血。</v>
      </c>
      <c r="J1071" s="4" t="s">
        <v>277</v>
      </c>
      <c r="K1071" s="1" t="s">
        <v>102</v>
      </c>
      <c r="L1071" s="4" t="s">
        <v>860</v>
      </c>
      <c r="M1071" s="4"/>
      <c r="N1071" s="4">
        <v>100</v>
      </c>
      <c r="O1071" s="20">
        <f>VLOOKUP(L1071,对应表!BK:BL,2,FALSE)</f>
        <v>100</v>
      </c>
      <c r="P1071" s="25" t="str">
        <f>_xlfn.IFNA(VLOOKUP(G1071,角色!V:AE,主动技能!F1071+1,FALSE),"")</f>
        <v>||eff_heilongjuanfeng|</v>
      </c>
      <c r="Q1071" s="25">
        <f>(VLOOKUP(G1071,角色!V:AE,主动技能!F1071+4,FALSE))</f>
        <v>3</v>
      </c>
      <c r="R1071" s="25">
        <v>0</v>
      </c>
      <c r="S1071" s="25">
        <v>0</v>
      </c>
      <c r="T1071" s="6" t="str">
        <f t="shared" si="289"/>
        <v>100001:100:2:0</v>
      </c>
      <c r="U1071" s="6" t="str">
        <f t="shared" si="290"/>
        <v/>
      </c>
      <c r="V1071" s="19" t="str">
        <f>VLOOKUP(G1071,角色!AW:BC,主动技能!F1071+1,FALSE)</f>
        <v>skill_15</v>
      </c>
      <c r="Y1071">
        <f t="shared" si="277"/>
        <v>0</v>
      </c>
      <c r="Z1071" s="19">
        <f>IF(VLOOKUP(C1071,角色!CC:CI,主动技能!F1071*2,FALSE)=0,"",VLOOKUP(C1071,角色!CC:CI,主动技能!F1071*2,FALSE))</f>
        <v>125</v>
      </c>
      <c r="AA1071" s="19">
        <f>IF(VLOOKUP(C1071,角色!CC:CI,主动技能!F1071*2+1,FALSE)=0,0,VLOOKUP(C1071,角色!CC:CI,主动技能!F1071*2+1,FALSE))</f>
        <v>25</v>
      </c>
      <c r="AB1071" s="19">
        <f>IF(INT(VLOOKUP(E1071,角色属性概况!I:M,3,FALSE)*AA1071/100)=0,"",(INT(VLOOKUP(E1071,角色属性概况!I:M,3,FALSE)*AA1071/100)))</f>
        <v>933</v>
      </c>
      <c r="AE1071" s="25">
        <f>(VLOOKUP(G1071,角色!V:AE,主动技能!F1071+7,FALSE))</f>
        <v>1</v>
      </c>
      <c r="AF1071" s="19">
        <f>VLOOKUP(F1071,对应表!AY:BA,3,FALSE)</f>
        <v>2</v>
      </c>
      <c r="AG1071" s="19">
        <f>VLOOKUP(F1071,对应表!AY:BA,2,FALSE)</f>
        <v>2</v>
      </c>
      <c r="AH1071" s="25" t="str">
        <f>VLOOKUP(F1071,特效对应!F:G,2,FALSE)</f>
        <v>attackex</v>
      </c>
      <c r="AJ1071">
        <f t="shared" si="291"/>
        <v>5</v>
      </c>
      <c r="AK1071" t="s">
        <v>117</v>
      </c>
      <c r="AL1071" s="4" t="s">
        <v>580</v>
      </c>
      <c r="AQ1071" s="6" t="str">
        <f>_xlfn.IFNA(IF(IF($AK1071=AQ$5,VLOOKUP(AL1071,buff!$K:$L,2,FALSE),"")=0,"",IF($AK1071=AQ$5,VLOOKUP(AL1071,buff!$K:$L,2,FALSE),"")),"")</f>
        <v>100001:100:2:0</v>
      </c>
      <c r="AR1071" s="6" t="str">
        <f>_xlfn.IFNA(IF(IF($AK1071=AR$5,VLOOKUP(AM1071,buff!$K:$L,2,FALSE),"")=0,"",IF($AK1071=AR$5,VLOOKUP(AM1071,buff!$K:$L,2,FALSE),"")),"")</f>
        <v/>
      </c>
      <c r="AS1071" s="6" t="str">
        <f>_xlfn.IFNA(IF(IF($AK1071=AS$5,VLOOKUP(AN1071,buff!$K:$L,2,FALSE),"")=0,"",IF($AK1071=AS$5,VLOOKUP(AN1071,buff!$K:$L,2,FALSE),"")),"")</f>
        <v/>
      </c>
      <c r="AT1071" s="6" t="str">
        <f>_xlfn.IFNA(IF(IF($AK1071=AT$5,VLOOKUP(AO1071,buff!$K:$L,2,FALSE),"")=0,"",IF($AK1071=AT$5,VLOOKUP(AO1071,buff!$K:$L,2,FALSE),"")),"")</f>
        <v/>
      </c>
      <c r="AU1071" s="6" t="str">
        <f>_xlfn.IFNA(IF(IF($AK1071=AU$5,VLOOKUP(AP1071,buff!$K:$L,2,FALSE),"")=0,"",IF($AK1071=AU$5,VLOOKUP(AP1071,buff!$K:$L,2,FALSE),"")),"")</f>
        <v/>
      </c>
      <c r="AV1071" s="6" t="str">
        <f>_xlfn.IFNA(IF(IF($AK1071=AV$5,VLOOKUP(AL1071,buff!$K:$L,2,FALSE),"")=0,"",IF($AK1071=AV$5,VLOOKUP(AL1071,buff!$K:$L,2,FALSE),"")),"")</f>
        <v/>
      </c>
      <c r="AW1071" s="6" t="str">
        <f>_xlfn.IFNA(IF(IF($AK1071=AW$5,VLOOKUP(AM1071,buff!$K:$L,2,FALSE),"")=0,"",IF($AK1071=AW$5,VLOOKUP(AM1071,buff!$K:$L,2,FALSE),"")),"")</f>
        <v/>
      </c>
      <c r="AX1071" s="6" t="str">
        <f>_xlfn.IFNA(IF(IF($AK1071=AX$5,VLOOKUP(AN1071,buff!$K:$L,2,FALSE),"")=0,"",IF($AK1071=AX$5,VLOOKUP(AN1071,buff!$K:$L,2,FALSE),"")),"")</f>
        <v/>
      </c>
      <c r="AY1071" s="6" t="str">
        <f>_xlfn.IFNA(IF(IF($AK1071=AY$5,VLOOKUP(AO1071,buff!$K:$L,2,FALSE),"")=0,"",IF($AK1071=AY$5,VLOOKUP(AO1071,buff!$K:$L,2,FALSE),"")),"")</f>
        <v/>
      </c>
      <c r="AZ1071" s="6" t="str">
        <f>_xlfn.IFNA(IF(IF($AK1071=AZ$5,VLOOKUP(AP1071,buff!$K:$L,2,FALSE),"")=0,"",IF($AK1071=AZ$5,VLOOKUP(AP1071,buff!$K:$L,2,FALSE),"")),"")</f>
        <v/>
      </c>
      <c r="BA1071" s="6">
        <f>VLOOKUP(AL1071,buff!K:P,6,FALSE)</f>
        <v>-5</v>
      </c>
      <c r="BB1071">
        <f t="shared" si="292"/>
        <v>-5</v>
      </c>
      <c r="BC1071">
        <f t="shared" si="293"/>
        <v>-5</v>
      </c>
      <c r="BD1071">
        <f t="shared" si="280"/>
        <v>3</v>
      </c>
      <c r="BE1071">
        <f t="shared" si="281"/>
        <v>2</v>
      </c>
      <c r="BF1071" s="22">
        <f t="shared" si="282"/>
        <v>101803</v>
      </c>
    </row>
    <row r="1072" spans="1:58" x14ac:dyDescent="0.15">
      <c r="A1072" t="str">
        <f t="shared" si="284"/>
        <v>霍尔主动技能3等级6</v>
      </c>
      <c r="B1072" s="8">
        <f t="shared" si="285"/>
        <v>10180306</v>
      </c>
      <c r="C1072" s="8" t="str">
        <f>VLOOKUP(G1072,角色!A:B,2,FALSE)</f>
        <v>霍尔</v>
      </c>
      <c r="D1072" s="8" t="str">
        <f t="shared" si="286"/>
        <v>主动技能3</v>
      </c>
      <c r="E1072" s="8">
        <f t="shared" si="279"/>
        <v>6</v>
      </c>
      <c r="F1072" s="8">
        <f t="shared" si="287"/>
        <v>3</v>
      </c>
      <c r="G1072" s="8">
        <f t="shared" si="288"/>
        <v>18</v>
      </c>
      <c r="H1072" s="4" t="s">
        <v>858</v>
      </c>
      <c r="I1072" s="20" t="str">
        <f t="shared" si="294"/>
        <v>对敌方全体攻击，造成125%攻击力（+1372）点伤害。并附带流血。</v>
      </c>
      <c r="J1072" s="4" t="s">
        <v>277</v>
      </c>
      <c r="K1072" s="1" t="s">
        <v>102</v>
      </c>
      <c r="L1072" s="4" t="s">
        <v>860</v>
      </c>
      <c r="M1072" s="4"/>
      <c r="N1072" s="4">
        <v>100</v>
      </c>
      <c r="O1072" s="20">
        <f>VLOOKUP(L1072,对应表!BK:BL,2,FALSE)</f>
        <v>100</v>
      </c>
      <c r="P1072" s="25" t="str">
        <f>_xlfn.IFNA(VLOOKUP(G1072,角色!V:AE,主动技能!F1072+1,FALSE),"")</f>
        <v>||eff_heilongjuanfeng|</v>
      </c>
      <c r="Q1072" s="25">
        <f>(VLOOKUP(G1072,角色!V:AE,主动技能!F1072+4,FALSE))</f>
        <v>3</v>
      </c>
      <c r="R1072" s="25">
        <v>0</v>
      </c>
      <c r="S1072" s="25">
        <v>0</v>
      </c>
      <c r="T1072" s="6" t="str">
        <f t="shared" si="289"/>
        <v>100001:100:2:0</v>
      </c>
      <c r="U1072" s="6" t="str">
        <f t="shared" si="290"/>
        <v/>
      </c>
      <c r="V1072" s="19" t="str">
        <f>VLOOKUP(G1072,角色!AW:BC,主动技能!F1072+1,FALSE)</f>
        <v>skill_15</v>
      </c>
      <c r="Y1072">
        <f t="shared" si="277"/>
        <v>0</v>
      </c>
      <c r="Z1072" s="19">
        <f>IF(VLOOKUP(C1072,角色!CC:CI,主动技能!F1072*2,FALSE)=0,"",VLOOKUP(C1072,角色!CC:CI,主动技能!F1072*2,FALSE))</f>
        <v>125</v>
      </c>
      <c r="AA1072" s="19">
        <f>IF(VLOOKUP(C1072,角色!CC:CI,主动技能!F1072*2+1,FALSE)=0,0,VLOOKUP(C1072,角色!CC:CI,主动技能!F1072*2+1,FALSE))</f>
        <v>25</v>
      </c>
      <c r="AB1072" s="19">
        <f>IF(INT(VLOOKUP(E1072,角色属性概况!I:M,3,FALSE)*AA1072/100)=0,"",(INT(VLOOKUP(E1072,角色属性概况!I:M,3,FALSE)*AA1072/100)))</f>
        <v>1372</v>
      </c>
      <c r="AE1072" s="25">
        <f>(VLOOKUP(G1072,角色!V:AE,主动技能!F1072+7,FALSE))</f>
        <v>1</v>
      </c>
      <c r="AF1072" s="19">
        <f>VLOOKUP(F1072,对应表!AY:BA,3,FALSE)</f>
        <v>2</v>
      </c>
      <c r="AG1072" s="19">
        <f>VLOOKUP(F1072,对应表!AY:BA,2,FALSE)</f>
        <v>2</v>
      </c>
      <c r="AH1072" s="25" t="str">
        <f>VLOOKUP(F1072,特效对应!F:G,2,FALSE)</f>
        <v>attackex</v>
      </c>
      <c r="AJ1072">
        <f t="shared" si="291"/>
        <v>6</v>
      </c>
      <c r="AK1072" t="s">
        <v>117</v>
      </c>
      <c r="AL1072" s="4" t="s">
        <v>580</v>
      </c>
      <c r="AQ1072" s="6" t="str">
        <f>_xlfn.IFNA(IF(IF($AK1072=AQ$5,VLOOKUP(AL1072,buff!$K:$L,2,FALSE),"")=0,"",IF($AK1072=AQ$5,VLOOKUP(AL1072,buff!$K:$L,2,FALSE),"")),"")</f>
        <v>100001:100:2:0</v>
      </c>
      <c r="AR1072" s="6" t="str">
        <f>_xlfn.IFNA(IF(IF($AK1072=AR$5,VLOOKUP(AM1072,buff!$K:$L,2,FALSE),"")=0,"",IF($AK1072=AR$5,VLOOKUP(AM1072,buff!$K:$L,2,FALSE),"")),"")</f>
        <v/>
      </c>
      <c r="AS1072" s="6" t="str">
        <f>_xlfn.IFNA(IF(IF($AK1072=AS$5,VLOOKUP(AN1072,buff!$K:$L,2,FALSE),"")=0,"",IF($AK1072=AS$5,VLOOKUP(AN1072,buff!$K:$L,2,FALSE),"")),"")</f>
        <v/>
      </c>
      <c r="AT1072" s="6" t="str">
        <f>_xlfn.IFNA(IF(IF($AK1072=AT$5,VLOOKUP(AO1072,buff!$K:$L,2,FALSE),"")=0,"",IF($AK1072=AT$5,VLOOKUP(AO1072,buff!$K:$L,2,FALSE),"")),"")</f>
        <v/>
      </c>
      <c r="AU1072" s="6" t="str">
        <f>_xlfn.IFNA(IF(IF($AK1072=AU$5,VLOOKUP(AP1072,buff!$K:$L,2,FALSE),"")=0,"",IF($AK1072=AU$5,VLOOKUP(AP1072,buff!$K:$L,2,FALSE),"")),"")</f>
        <v/>
      </c>
      <c r="AV1072" s="6" t="str">
        <f>_xlfn.IFNA(IF(IF($AK1072=AV$5,VLOOKUP(AL1072,buff!$K:$L,2,FALSE),"")=0,"",IF($AK1072=AV$5,VLOOKUP(AL1072,buff!$K:$L,2,FALSE),"")),"")</f>
        <v/>
      </c>
      <c r="AW1072" s="6" t="str">
        <f>_xlfn.IFNA(IF(IF($AK1072=AW$5,VLOOKUP(AM1072,buff!$K:$L,2,FALSE),"")=0,"",IF($AK1072=AW$5,VLOOKUP(AM1072,buff!$K:$L,2,FALSE),"")),"")</f>
        <v/>
      </c>
      <c r="AX1072" s="6" t="str">
        <f>_xlfn.IFNA(IF(IF($AK1072=AX$5,VLOOKUP(AN1072,buff!$K:$L,2,FALSE),"")=0,"",IF($AK1072=AX$5,VLOOKUP(AN1072,buff!$K:$L,2,FALSE),"")),"")</f>
        <v/>
      </c>
      <c r="AY1072" s="6" t="str">
        <f>_xlfn.IFNA(IF(IF($AK1072=AY$5,VLOOKUP(AO1072,buff!$K:$L,2,FALSE),"")=0,"",IF($AK1072=AY$5,VLOOKUP(AO1072,buff!$K:$L,2,FALSE),"")),"")</f>
        <v/>
      </c>
      <c r="AZ1072" s="6" t="str">
        <f>_xlfn.IFNA(IF(IF($AK1072=AZ$5,VLOOKUP(AP1072,buff!$K:$L,2,FALSE),"")=0,"",IF($AK1072=AZ$5,VLOOKUP(AP1072,buff!$K:$L,2,FALSE),"")),"")</f>
        <v/>
      </c>
      <c r="BA1072" s="6">
        <f>VLOOKUP(AL1072,buff!K:P,6,FALSE)</f>
        <v>-5</v>
      </c>
      <c r="BB1072">
        <f t="shared" si="292"/>
        <v>-5</v>
      </c>
      <c r="BC1072">
        <f t="shared" si="293"/>
        <v>-5</v>
      </c>
      <c r="BD1072">
        <f t="shared" si="280"/>
        <v>3</v>
      </c>
      <c r="BE1072">
        <f t="shared" si="281"/>
        <v>2</v>
      </c>
      <c r="BF1072" s="22">
        <f t="shared" si="282"/>
        <v>101803</v>
      </c>
    </row>
    <row r="1073" spans="1:58" x14ac:dyDescent="0.15">
      <c r="A1073" t="str">
        <f t="shared" si="284"/>
        <v>霍尔主动技能3等级7</v>
      </c>
      <c r="B1073" s="8">
        <f t="shared" si="285"/>
        <v>10180307</v>
      </c>
      <c r="C1073" s="8" t="str">
        <f>VLOOKUP(G1073,角色!A:B,2,FALSE)</f>
        <v>霍尔</v>
      </c>
      <c r="D1073" s="8" t="str">
        <f t="shared" si="286"/>
        <v>主动技能3</v>
      </c>
      <c r="E1073" s="8">
        <f t="shared" si="279"/>
        <v>7</v>
      </c>
      <c r="F1073" s="8">
        <f t="shared" si="287"/>
        <v>3</v>
      </c>
      <c r="G1073" s="8">
        <f t="shared" si="288"/>
        <v>18</v>
      </c>
      <c r="H1073" s="4" t="s">
        <v>858</v>
      </c>
      <c r="I1073" s="20" t="str">
        <f t="shared" si="294"/>
        <v>对敌方全体攻击，造成125%攻击力（+1994）点伤害。并附带流血。</v>
      </c>
      <c r="J1073" s="4" t="s">
        <v>277</v>
      </c>
      <c r="K1073" s="1" t="s">
        <v>102</v>
      </c>
      <c r="L1073" s="4" t="s">
        <v>860</v>
      </c>
      <c r="M1073" s="4"/>
      <c r="N1073" s="4">
        <v>100</v>
      </c>
      <c r="O1073" s="20">
        <f>VLOOKUP(L1073,对应表!BK:BL,2,FALSE)</f>
        <v>100</v>
      </c>
      <c r="P1073" s="25" t="str">
        <f>_xlfn.IFNA(VLOOKUP(G1073,角色!V:AE,主动技能!F1073+1,FALSE),"")</f>
        <v>||eff_heilongjuanfeng|</v>
      </c>
      <c r="Q1073" s="25">
        <f>(VLOOKUP(G1073,角色!V:AE,主动技能!F1073+4,FALSE))</f>
        <v>3</v>
      </c>
      <c r="R1073" s="25">
        <v>0</v>
      </c>
      <c r="S1073" s="25">
        <v>0</v>
      </c>
      <c r="T1073" s="6" t="str">
        <f t="shared" si="289"/>
        <v>100001:100:2:0</v>
      </c>
      <c r="U1073" s="6" t="str">
        <f t="shared" si="290"/>
        <v/>
      </c>
      <c r="V1073" s="19" t="str">
        <f>VLOOKUP(G1073,角色!AW:BC,主动技能!F1073+1,FALSE)</f>
        <v>skill_15</v>
      </c>
      <c r="Y1073">
        <f t="shared" si="277"/>
        <v>0</v>
      </c>
      <c r="Z1073" s="19">
        <f>IF(VLOOKUP(C1073,角色!CC:CI,主动技能!F1073*2,FALSE)=0,"",VLOOKUP(C1073,角色!CC:CI,主动技能!F1073*2,FALSE))</f>
        <v>125</v>
      </c>
      <c r="AA1073" s="19">
        <f>IF(VLOOKUP(C1073,角色!CC:CI,主动技能!F1073*2+1,FALSE)=0,0,VLOOKUP(C1073,角色!CC:CI,主动技能!F1073*2+1,FALSE))</f>
        <v>25</v>
      </c>
      <c r="AB1073" s="19">
        <f>IF(INT(VLOOKUP(E1073,角色属性概况!I:M,3,FALSE)*AA1073/100)=0,"",(INT(VLOOKUP(E1073,角色属性概况!I:M,3,FALSE)*AA1073/100)))</f>
        <v>1994</v>
      </c>
      <c r="AE1073" s="25">
        <f>(VLOOKUP(G1073,角色!V:AE,主动技能!F1073+7,FALSE))</f>
        <v>1</v>
      </c>
      <c r="AF1073" s="19">
        <f>VLOOKUP(F1073,对应表!AY:BA,3,FALSE)</f>
        <v>2</v>
      </c>
      <c r="AG1073" s="19">
        <f>VLOOKUP(F1073,对应表!AY:BA,2,FALSE)</f>
        <v>2</v>
      </c>
      <c r="AH1073" s="25" t="str">
        <f>VLOOKUP(F1073,特效对应!F:G,2,FALSE)</f>
        <v>attackex</v>
      </c>
      <c r="AJ1073">
        <f t="shared" si="291"/>
        <v>7</v>
      </c>
      <c r="AK1073" t="s">
        <v>117</v>
      </c>
      <c r="AL1073" s="4" t="s">
        <v>580</v>
      </c>
      <c r="AQ1073" s="6" t="str">
        <f>_xlfn.IFNA(IF(IF($AK1073=AQ$5,VLOOKUP(AL1073,buff!$K:$L,2,FALSE),"")=0,"",IF($AK1073=AQ$5,VLOOKUP(AL1073,buff!$K:$L,2,FALSE),"")),"")</f>
        <v>100001:100:2:0</v>
      </c>
      <c r="AR1073" s="6" t="str">
        <f>_xlfn.IFNA(IF(IF($AK1073=AR$5,VLOOKUP(AM1073,buff!$K:$L,2,FALSE),"")=0,"",IF($AK1073=AR$5,VLOOKUP(AM1073,buff!$K:$L,2,FALSE),"")),"")</f>
        <v/>
      </c>
      <c r="AS1073" s="6" t="str">
        <f>_xlfn.IFNA(IF(IF($AK1073=AS$5,VLOOKUP(AN1073,buff!$K:$L,2,FALSE),"")=0,"",IF($AK1073=AS$5,VLOOKUP(AN1073,buff!$K:$L,2,FALSE),"")),"")</f>
        <v/>
      </c>
      <c r="AT1073" s="6" t="str">
        <f>_xlfn.IFNA(IF(IF($AK1073=AT$5,VLOOKUP(AO1073,buff!$K:$L,2,FALSE),"")=0,"",IF($AK1073=AT$5,VLOOKUP(AO1073,buff!$K:$L,2,FALSE),"")),"")</f>
        <v/>
      </c>
      <c r="AU1073" s="6" t="str">
        <f>_xlfn.IFNA(IF(IF($AK1073=AU$5,VLOOKUP(AP1073,buff!$K:$L,2,FALSE),"")=0,"",IF($AK1073=AU$5,VLOOKUP(AP1073,buff!$K:$L,2,FALSE),"")),"")</f>
        <v/>
      </c>
      <c r="AV1073" s="6" t="str">
        <f>_xlfn.IFNA(IF(IF($AK1073=AV$5,VLOOKUP(AL1073,buff!$K:$L,2,FALSE),"")=0,"",IF($AK1073=AV$5,VLOOKUP(AL1073,buff!$K:$L,2,FALSE),"")),"")</f>
        <v/>
      </c>
      <c r="AW1073" s="6" t="str">
        <f>_xlfn.IFNA(IF(IF($AK1073=AW$5,VLOOKUP(AM1073,buff!$K:$L,2,FALSE),"")=0,"",IF($AK1073=AW$5,VLOOKUP(AM1073,buff!$K:$L,2,FALSE),"")),"")</f>
        <v/>
      </c>
      <c r="AX1073" s="6" t="str">
        <f>_xlfn.IFNA(IF(IF($AK1073=AX$5,VLOOKUP(AN1073,buff!$K:$L,2,FALSE),"")=0,"",IF($AK1073=AX$5,VLOOKUP(AN1073,buff!$K:$L,2,FALSE),"")),"")</f>
        <v/>
      </c>
      <c r="AY1073" s="6" t="str">
        <f>_xlfn.IFNA(IF(IF($AK1073=AY$5,VLOOKUP(AO1073,buff!$K:$L,2,FALSE),"")=0,"",IF($AK1073=AY$5,VLOOKUP(AO1073,buff!$K:$L,2,FALSE),"")),"")</f>
        <v/>
      </c>
      <c r="AZ1073" s="6" t="str">
        <f>_xlfn.IFNA(IF(IF($AK1073=AZ$5,VLOOKUP(AP1073,buff!$K:$L,2,FALSE),"")=0,"",IF($AK1073=AZ$5,VLOOKUP(AP1073,buff!$K:$L,2,FALSE),"")),"")</f>
        <v/>
      </c>
      <c r="BA1073" s="6">
        <f>VLOOKUP(AL1073,buff!K:P,6,FALSE)</f>
        <v>-5</v>
      </c>
      <c r="BB1073">
        <f t="shared" si="292"/>
        <v>-5</v>
      </c>
      <c r="BC1073">
        <f t="shared" si="293"/>
        <v>-5</v>
      </c>
      <c r="BD1073">
        <f t="shared" si="280"/>
        <v>3</v>
      </c>
      <c r="BE1073">
        <f t="shared" si="281"/>
        <v>2</v>
      </c>
      <c r="BF1073" s="22">
        <f t="shared" si="282"/>
        <v>101803</v>
      </c>
    </row>
    <row r="1074" spans="1:58" x14ac:dyDescent="0.15">
      <c r="A1074" t="str">
        <f t="shared" si="284"/>
        <v>霍尔主动技能3等级8</v>
      </c>
      <c r="B1074" s="8">
        <f t="shared" si="285"/>
        <v>10180308</v>
      </c>
      <c r="C1074" s="8" t="str">
        <f>VLOOKUP(G1074,角色!A:B,2,FALSE)</f>
        <v>霍尔</v>
      </c>
      <c r="D1074" s="8" t="str">
        <f t="shared" si="286"/>
        <v>主动技能3</v>
      </c>
      <c r="E1074" s="8">
        <f t="shared" si="279"/>
        <v>8</v>
      </c>
      <c r="F1074" s="8">
        <f t="shared" si="287"/>
        <v>3</v>
      </c>
      <c r="G1074" s="8">
        <f t="shared" si="288"/>
        <v>18</v>
      </c>
      <c r="H1074" s="4" t="s">
        <v>858</v>
      </c>
      <c r="I1074" s="20" t="str">
        <f t="shared" si="294"/>
        <v>对敌方全体攻击，造成125%攻击力（+2874）点伤害。并附带流血。</v>
      </c>
      <c r="J1074" s="4" t="s">
        <v>277</v>
      </c>
      <c r="K1074" s="1" t="s">
        <v>102</v>
      </c>
      <c r="L1074" s="4" t="s">
        <v>860</v>
      </c>
      <c r="M1074" s="4"/>
      <c r="N1074" s="4">
        <v>100</v>
      </c>
      <c r="O1074" s="20">
        <f>VLOOKUP(L1074,对应表!BK:BL,2,FALSE)</f>
        <v>100</v>
      </c>
      <c r="P1074" s="25" t="str">
        <f>_xlfn.IFNA(VLOOKUP(G1074,角色!V:AE,主动技能!F1074+1,FALSE),"")</f>
        <v>||eff_heilongjuanfeng|</v>
      </c>
      <c r="Q1074" s="25">
        <f>(VLOOKUP(G1074,角色!V:AE,主动技能!F1074+4,FALSE))</f>
        <v>3</v>
      </c>
      <c r="R1074" s="25">
        <v>0</v>
      </c>
      <c r="S1074" s="25">
        <v>0</v>
      </c>
      <c r="T1074" s="6" t="str">
        <f t="shared" si="289"/>
        <v>100001:100:2:0</v>
      </c>
      <c r="U1074" s="6" t="str">
        <f t="shared" si="290"/>
        <v/>
      </c>
      <c r="V1074" s="19" t="str">
        <f>VLOOKUP(G1074,角色!AW:BC,主动技能!F1074+1,FALSE)</f>
        <v>skill_15</v>
      </c>
      <c r="Y1074">
        <f t="shared" si="277"/>
        <v>0</v>
      </c>
      <c r="Z1074" s="19">
        <f>IF(VLOOKUP(C1074,角色!CC:CI,主动技能!F1074*2,FALSE)=0,"",VLOOKUP(C1074,角色!CC:CI,主动技能!F1074*2,FALSE))</f>
        <v>125</v>
      </c>
      <c r="AA1074" s="19">
        <f>IF(VLOOKUP(C1074,角色!CC:CI,主动技能!F1074*2+1,FALSE)=0,0,VLOOKUP(C1074,角色!CC:CI,主动技能!F1074*2+1,FALSE))</f>
        <v>25</v>
      </c>
      <c r="AB1074" s="19">
        <f>IF(INT(VLOOKUP(E1074,角色属性概况!I:M,3,FALSE)*AA1074/100)=0,"",(INT(VLOOKUP(E1074,角色属性概况!I:M,3,FALSE)*AA1074/100)))</f>
        <v>2874</v>
      </c>
      <c r="AE1074" s="25">
        <f>(VLOOKUP(G1074,角色!V:AE,主动技能!F1074+7,FALSE))</f>
        <v>1</v>
      </c>
      <c r="AF1074" s="19">
        <f>VLOOKUP(F1074,对应表!AY:BA,3,FALSE)</f>
        <v>2</v>
      </c>
      <c r="AG1074" s="19">
        <f>VLOOKUP(F1074,对应表!AY:BA,2,FALSE)</f>
        <v>2</v>
      </c>
      <c r="AH1074" s="25" t="str">
        <f>VLOOKUP(F1074,特效对应!F:G,2,FALSE)</f>
        <v>attackex</v>
      </c>
      <c r="AJ1074">
        <f t="shared" si="291"/>
        <v>8</v>
      </c>
      <c r="AK1074" t="s">
        <v>117</v>
      </c>
      <c r="AL1074" s="4" t="s">
        <v>580</v>
      </c>
      <c r="AQ1074" s="6" t="str">
        <f>_xlfn.IFNA(IF(IF($AK1074=AQ$5,VLOOKUP(AL1074,buff!$K:$L,2,FALSE),"")=0,"",IF($AK1074=AQ$5,VLOOKUP(AL1074,buff!$K:$L,2,FALSE),"")),"")</f>
        <v>100001:100:2:0</v>
      </c>
      <c r="AR1074" s="6" t="str">
        <f>_xlfn.IFNA(IF(IF($AK1074=AR$5,VLOOKUP(AM1074,buff!$K:$L,2,FALSE),"")=0,"",IF($AK1074=AR$5,VLOOKUP(AM1074,buff!$K:$L,2,FALSE),"")),"")</f>
        <v/>
      </c>
      <c r="AS1074" s="6" t="str">
        <f>_xlfn.IFNA(IF(IF($AK1074=AS$5,VLOOKUP(AN1074,buff!$K:$L,2,FALSE),"")=0,"",IF($AK1074=AS$5,VLOOKUP(AN1074,buff!$K:$L,2,FALSE),"")),"")</f>
        <v/>
      </c>
      <c r="AT1074" s="6" t="str">
        <f>_xlfn.IFNA(IF(IF($AK1074=AT$5,VLOOKUP(AO1074,buff!$K:$L,2,FALSE),"")=0,"",IF($AK1074=AT$5,VLOOKUP(AO1074,buff!$K:$L,2,FALSE),"")),"")</f>
        <v/>
      </c>
      <c r="AU1074" s="6" t="str">
        <f>_xlfn.IFNA(IF(IF($AK1074=AU$5,VLOOKUP(AP1074,buff!$K:$L,2,FALSE),"")=0,"",IF($AK1074=AU$5,VLOOKUP(AP1074,buff!$K:$L,2,FALSE),"")),"")</f>
        <v/>
      </c>
      <c r="AV1074" s="6" t="str">
        <f>_xlfn.IFNA(IF(IF($AK1074=AV$5,VLOOKUP(AL1074,buff!$K:$L,2,FALSE),"")=0,"",IF($AK1074=AV$5,VLOOKUP(AL1074,buff!$K:$L,2,FALSE),"")),"")</f>
        <v/>
      </c>
      <c r="AW1074" s="6" t="str">
        <f>_xlfn.IFNA(IF(IF($AK1074=AW$5,VLOOKUP(AM1074,buff!$K:$L,2,FALSE),"")=0,"",IF($AK1074=AW$5,VLOOKUP(AM1074,buff!$K:$L,2,FALSE),"")),"")</f>
        <v/>
      </c>
      <c r="AX1074" s="6" t="str">
        <f>_xlfn.IFNA(IF(IF($AK1074=AX$5,VLOOKUP(AN1074,buff!$K:$L,2,FALSE),"")=0,"",IF($AK1074=AX$5,VLOOKUP(AN1074,buff!$K:$L,2,FALSE),"")),"")</f>
        <v/>
      </c>
      <c r="AY1074" s="6" t="str">
        <f>_xlfn.IFNA(IF(IF($AK1074=AY$5,VLOOKUP(AO1074,buff!$K:$L,2,FALSE),"")=0,"",IF($AK1074=AY$5,VLOOKUP(AO1074,buff!$K:$L,2,FALSE),"")),"")</f>
        <v/>
      </c>
      <c r="AZ1074" s="6" t="str">
        <f>_xlfn.IFNA(IF(IF($AK1074=AZ$5,VLOOKUP(AP1074,buff!$K:$L,2,FALSE),"")=0,"",IF($AK1074=AZ$5,VLOOKUP(AP1074,buff!$K:$L,2,FALSE),"")),"")</f>
        <v/>
      </c>
      <c r="BA1074" s="6">
        <f>VLOOKUP(AL1074,buff!K:P,6,FALSE)</f>
        <v>-5</v>
      </c>
      <c r="BB1074">
        <f t="shared" si="292"/>
        <v>-5</v>
      </c>
      <c r="BC1074">
        <f t="shared" si="293"/>
        <v>-5</v>
      </c>
      <c r="BD1074">
        <f t="shared" si="280"/>
        <v>3</v>
      </c>
      <c r="BE1074">
        <f t="shared" si="281"/>
        <v>2</v>
      </c>
      <c r="BF1074" s="22">
        <f t="shared" si="282"/>
        <v>101803</v>
      </c>
    </row>
    <row r="1075" spans="1:58" x14ac:dyDescent="0.15">
      <c r="A1075" t="str">
        <f t="shared" si="284"/>
        <v>霍尔主动技能3等级9</v>
      </c>
      <c r="B1075" s="8">
        <f t="shared" si="285"/>
        <v>10180309</v>
      </c>
      <c r="C1075" s="8" t="str">
        <f>VLOOKUP(G1075,角色!A:B,2,FALSE)</f>
        <v>霍尔</v>
      </c>
      <c r="D1075" s="8" t="str">
        <f t="shared" si="286"/>
        <v>主动技能3</v>
      </c>
      <c r="E1075" s="8">
        <f t="shared" si="279"/>
        <v>9</v>
      </c>
      <c r="F1075" s="8">
        <f t="shared" si="287"/>
        <v>3</v>
      </c>
      <c r="G1075" s="8">
        <f t="shared" si="288"/>
        <v>18</v>
      </c>
      <c r="H1075" s="4" t="s">
        <v>858</v>
      </c>
      <c r="I1075" s="20" t="str">
        <f t="shared" si="294"/>
        <v>对敌方全体攻击，造成125%攻击力（+4120）点伤害。并附带流血。</v>
      </c>
      <c r="J1075" s="4" t="s">
        <v>277</v>
      </c>
      <c r="K1075" s="1" t="s">
        <v>102</v>
      </c>
      <c r="L1075" s="4" t="s">
        <v>860</v>
      </c>
      <c r="M1075" s="4"/>
      <c r="N1075" s="4">
        <v>100</v>
      </c>
      <c r="O1075" s="20">
        <f>VLOOKUP(L1075,对应表!BK:BL,2,FALSE)</f>
        <v>100</v>
      </c>
      <c r="P1075" s="25" t="str">
        <f>_xlfn.IFNA(VLOOKUP(G1075,角色!V:AE,主动技能!F1075+1,FALSE),"")</f>
        <v>||eff_heilongjuanfeng|</v>
      </c>
      <c r="Q1075" s="25">
        <f>(VLOOKUP(G1075,角色!V:AE,主动技能!F1075+4,FALSE))</f>
        <v>3</v>
      </c>
      <c r="R1075" s="25">
        <v>0</v>
      </c>
      <c r="S1075" s="25">
        <v>0</v>
      </c>
      <c r="T1075" s="6" t="str">
        <f t="shared" si="289"/>
        <v>100001:100:2:0</v>
      </c>
      <c r="U1075" s="6" t="str">
        <f t="shared" si="290"/>
        <v/>
      </c>
      <c r="V1075" s="19" t="str">
        <f>VLOOKUP(G1075,角色!AW:BC,主动技能!F1075+1,FALSE)</f>
        <v>skill_15</v>
      </c>
      <c r="Y1075">
        <f t="shared" si="277"/>
        <v>0</v>
      </c>
      <c r="Z1075" s="19">
        <f>IF(VLOOKUP(C1075,角色!CC:CI,主动技能!F1075*2,FALSE)=0,"",VLOOKUP(C1075,角色!CC:CI,主动技能!F1075*2,FALSE))</f>
        <v>125</v>
      </c>
      <c r="AA1075" s="19">
        <f>IF(VLOOKUP(C1075,角色!CC:CI,主动技能!F1075*2+1,FALSE)=0,0,VLOOKUP(C1075,角色!CC:CI,主动技能!F1075*2+1,FALSE))</f>
        <v>25</v>
      </c>
      <c r="AB1075" s="19">
        <f>IF(INT(VLOOKUP(E1075,角色属性概况!I:M,3,FALSE)*AA1075/100)=0,"",(INT(VLOOKUP(E1075,角色属性概况!I:M,3,FALSE)*AA1075/100)))</f>
        <v>4120</v>
      </c>
      <c r="AE1075" s="25">
        <f>(VLOOKUP(G1075,角色!V:AE,主动技能!F1075+7,FALSE))</f>
        <v>1</v>
      </c>
      <c r="AF1075" s="19">
        <f>VLOOKUP(F1075,对应表!AY:BA,3,FALSE)</f>
        <v>2</v>
      </c>
      <c r="AG1075" s="19">
        <f>VLOOKUP(F1075,对应表!AY:BA,2,FALSE)</f>
        <v>2</v>
      </c>
      <c r="AH1075" s="25" t="str">
        <f>VLOOKUP(F1075,特效对应!F:G,2,FALSE)</f>
        <v>attackex</v>
      </c>
      <c r="AJ1075">
        <f t="shared" si="291"/>
        <v>9</v>
      </c>
      <c r="AK1075" t="s">
        <v>117</v>
      </c>
      <c r="AL1075" s="4" t="s">
        <v>580</v>
      </c>
      <c r="AQ1075" s="6" t="str">
        <f>_xlfn.IFNA(IF(IF($AK1075=AQ$5,VLOOKUP(AL1075,buff!$K:$L,2,FALSE),"")=0,"",IF($AK1075=AQ$5,VLOOKUP(AL1075,buff!$K:$L,2,FALSE),"")),"")</f>
        <v>100001:100:2:0</v>
      </c>
      <c r="AR1075" s="6" t="str">
        <f>_xlfn.IFNA(IF(IF($AK1075=AR$5,VLOOKUP(AM1075,buff!$K:$L,2,FALSE),"")=0,"",IF($AK1075=AR$5,VLOOKUP(AM1075,buff!$K:$L,2,FALSE),"")),"")</f>
        <v/>
      </c>
      <c r="AS1075" s="6" t="str">
        <f>_xlfn.IFNA(IF(IF($AK1075=AS$5,VLOOKUP(AN1075,buff!$K:$L,2,FALSE),"")=0,"",IF($AK1075=AS$5,VLOOKUP(AN1075,buff!$K:$L,2,FALSE),"")),"")</f>
        <v/>
      </c>
      <c r="AT1075" s="6" t="str">
        <f>_xlfn.IFNA(IF(IF($AK1075=AT$5,VLOOKUP(AO1075,buff!$K:$L,2,FALSE),"")=0,"",IF($AK1075=AT$5,VLOOKUP(AO1075,buff!$K:$L,2,FALSE),"")),"")</f>
        <v/>
      </c>
      <c r="AU1075" s="6" t="str">
        <f>_xlfn.IFNA(IF(IF($AK1075=AU$5,VLOOKUP(AP1075,buff!$K:$L,2,FALSE),"")=0,"",IF($AK1075=AU$5,VLOOKUP(AP1075,buff!$K:$L,2,FALSE),"")),"")</f>
        <v/>
      </c>
      <c r="AV1075" s="6" t="str">
        <f>_xlfn.IFNA(IF(IF($AK1075=AV$5,VLOOKUP(AL1075,buff!$K:$L,2,FALSE),"")=0,"",IF($AK1075=AV$5,VLOOKUP(AL1075,buff!$K:$L,2,FALSE),"")),"")</f>
        <v/>
      </c>
      <c r="AW1075" s="6" t="str">
        <f>_xlfn.IFNA(IF(IF($AK1075=AW$5,VLOOKUP(AM1075,buff!$K:$L,2,FALSE),"")=0,"",IF($AK1075=AW$5,VLOOKUP(AM1075,buff!$K:$L,2,FALSE),"")),"")</f>
        <v/>
      </c>
      <c r="AX1075" s="6" t="str">
        <f>_xlfn.IFNA(IF(IF($AK1075=AX$5,VLOOKUP(AN1075,buff!$K:$L,2,FALSE),"")=0,"",IF($AK1075=AX$5,VLOOKUP(AN1075,buff!$K:$L,2,FALSE),"")),"")</f>
        <v/>
      </c>
      <c r="AY1075" s="6" t="str">
        <f>_xlfn.IFNA(IF(IF($AK1075=AY$5,VLOOKUP(AO1075,buff!$K:$L,2,FALSE),"")=0,"",IF($AK1075=AY$5,VLOOKUP(AO1075,buff!$K:$L,2,FALSE),"")),"")</f>
        <v/>
      </c>
      <c r="AZ1075" s="6" t="str">
        <f>_xlfn.IFNA(IF(IF($AK1075=AZ$5,VLOOKUP(AP1075,buff!$K:$L,2,FALSE),"")=0,"",IF($AK1075=AZ$5,VLOOKUP(AP1075,buff!$K:$L,2,FALSE),"")),"")</f>
        <v/>
      </c>
      <c r="BA1075" s="6">
        <f>VLOOKUP(AL1075,buff!K:P,6,FALSE)</f>
        <v>-5</v>
      </c>
      <c r="BB1075">
        <f t="shared" si="292"/>
        <v>-5</v>
      </c>
      <c r="BC1075">
        <f t="shared" si="293"/>
        <v>-5</v>
      </c>
      <c r="BD1075">
        <f t="shared" si="280"/>
        <v>3</v>
      </c>
      <c r="BE1075">
        <f t="shared" si="281"/>
        <v>2</v>
      </c>
      <c r="BF1075" s="22">
        <f t="shared" si="282"/>
        <v>101803</v>
      </c>
    </row>
    <row r="1076" spans="1:58" x14ac:dyDescent="0.15">
      <c r="A1076" t="str">
        <f t="shared" si="284"/>
        <v>霍尔主动技能3等级10</v>
      </c>
      <c r="B1076" s="8">
        <f t="shared" si="285"/>
        <v>10180310</v>
      </c>
      <c r="C1076" s="8" t="str">
        <f>VLOOKUP(G1076,角色!A:B,2,FALSE)</f>
        <v>霍尔</v>
      </c>
      <c r="D1076" s="8" t="str">
        <f t="shared" si="286"/>
        <v>主动技能3</v>
      </c>
      <c r="E1076" s="8">
        <f t="shared" si="279"/>
        <v>10</v>
      </c>
      <c r="F1076" s="8">
        <f t="shared" si="287"/>
        <v>3</v>
      </c>
      <c r="G1076" s="8">
        <f t="shared" si="288"/>
        <v>18</v>
      </c>
      <c r="H1076" s="4" t="s">
        <v>858</v>
      </c>
      <c r="I1076" s="20" t="str">
        <f t="shared" si="294"/>
        <v>对敌方全体攻击，造成125%攻击力（+5883）点伤害。并附带流血。</v>
      </c>
      <c r="J1076" s="4" t="s">
        <v>277</v>
      </c>
      <c r="K1076" s="1" t="s">
        <v>102</v>
      </c>
      <c r="L1076" s="4" t="s">
        <v>860</v>
      </c>
      <c r="M1076" s="4"/>
      <c r="N1076" s="4">
        <v>100</v>
      </c>
      <c r="O1076" s="20">
        <f>VLOOKUP(L1076,对应表!BK:BL,2,FALSE)</f>
        <v>100</v>
      </c>
      <c r="P1076" s="25" t="str">
        <f>_xlfn.IFNA(VLOOKUP(G1076,角色!V:AE,主动技能!F1076+1,FALSE),"")</f>
        <v>||eff_heilongjuanfeng|</v>
      </c>
      <c r="Q1076" s="25">
        <f>(VLOOKUP(G1076,角色!V:AE,主动技能!F1076+4,FALSE))</f>
        <v>3</v>
      </c>
      <c r="R1076" s="25">
        <v>0</v>
      </c>
      <c r="S1076" s="25">
        <v>0</v>
      </c>
      <c r="T1076" s="6" t="str">
        <f t="shared" si="289"/>
        <v>100001:100:2:0</v>
      </c>
      <c r="U1076" s="6" t="str">
        <f t="shared" si="290"/>
        <v/>
      </c>
      <c r="V1076" s="19" t="str">
        <f>VLOOKUP(G1076,角色!AW:BC,主动技能!F1076+1,FALSE)</f>
        <v>skill_15</v>
      </c>
      <c r="Y1076">
        <f t="shared" si="277"/>
        <v>0</v>
      </c>
      <c r="Z1076" s="19">
        <f>IF(VLOOKUP(C1076,角色!CC:CI,主动技能!F1076*2,FALSE)=0,"",VLOOKUP(C1076,角色!CC:CI,主动技能!F1076*2,FALSE))</f>
        <v>125</v>
      </c>
      <c r="AA1076" s="19">
        <f>IF(VLOOKUP(C1076,角色!CC:CI,主动技能!F1076*2+1,FALSE)=0,0,VLOOKUP(C1076,角色!CC:CI,主动技能!F1076*2+1,FALSE))</f>
        <v>25</v>
      </c>
      <c r="AB1076" s="19">
        <f>IF(INT(VLOOKUP(E1076,角色属性概况!I:M,3,FALSE)*AA1076/100)=0,"",(INT(VLOOKUP(E1076,角色属性概况!I:M,3,FALSE)*AA1076/100)))</f>
        <v>5883</v>
      </c>
      <c r="AE1076" s="25">
        <f>(VLOOKUP(G1076,角色!V:AE,主动技能!F1076+7,FALSE))</f>
        <v>1</v>
      </c>
      <c r="AF1076" s="19">
        <f>VLOOKUP(F1076,对应表!AY:BA,3,FALSE)</f>
        <v>2</v>
      </c>
      <c r="AG1076" s="19">
        <f>VLOOKUP(F1076,对应表!AY:BA,2,FALSE)</f>
        <v>2</v>
      </c>
      <c r="AH1076" s="25" t="str">
        <f>VLOOKUP(F1076,特效对应!F:G,2,FALSE)</f>
        <v>attackex</v>
      </c>
      <c r="AJ1076">
        <f t="shared" si="291"/>
        <v>10</v>
      </c>
      <c r="AK1076" t="s">
        <v>117</v>
      </c>
      <c r="AL1076" s="4" t="s">
        <v>580</v>
      </c>
      <c r="AQ1076" s="6" t="str">
        <f>_xlfn.IFNA(IF(IF($AK1076=AQ$5,VLOOKUP(AL1076,buff!$K:$L,2,FALSE),"")=0,"",IF($AK1076=AQ$5,VLOOKUP(AL1076,buff!$K:$L,2,FALSE),"")),"")</f>
        <v>100001:100:2:0</v>
      </c>
      <c r="AR1076" s="6" t="str">
        <f>_xlfn.IFNA(IF(IF($AK1076=AR$5,VLOOKUP(AM1076,buff!$K:$L,2,FALSE),"")=0,"",IF($AK1076=AR$5,VLOOKUP(AM1076,buff!$K:$L,2,FALSE),"")),"")</f>
        <v/>
      </c>
      <c r="AS1076" s="6" t="str">
        <f>_xlfn.IFNA(IF(IF($AK1076=AS$5,VLOOKUP(AN1076,buff!$K:$L,2,FALSE),"")=0,"",IF($AK1076=AS$5,VLOOKUP(AN1076,buff!$K:$L,2,FALSE),"")),"")</f>
        <v/>
      </c>
      <c r="AT1076" s="6" t="str">
        <f>_xlfn.IFNA(IF(IF($AK1076=AT$5,VLOOKUP(AO1076,buff!$K:$L,2,FALSE),"")=0,"",IF($AK1076=AT$5,VLOOKUP(AO1076,buff!$K:$L,2,FALSE),"")),"")</f>
        <v/>
      </c>
      <c r="AU1076" s="6" t="str">
        <f>_xlfn.IFNA(IF(IF($AK1076=AU$5,VLOOKUP(AP1076,buff!$K:$L,2,FALSE),"")=0,"",IF($AK1076=AU$5,VLOOKUP(AP1076,buff!$K:$L,2,FALSE),"")),"")</f>
        <v/>
      </c>
      <c r="AV1076" s="6" t="str">
        <f>_xlfn.IFNA(IF(IF($AK1076=AV$5,VLOOKUP(AL1076,buff!$K:$L,2,FALSE),"")=0,"",IF($AK1076=AV$5,VLOOKUP(AL1076,buff!$K:$L,2,FALSE),"")),"")</f>
        <v/>
      </c>
      <c r="AW1076" s="6" t="str">
        <f>_xlfn.IFNA(IF(IF($AK1076=AW$5,VLOOKUP(AM1076,buff!$K:$L,2,FALSE),"")=0,"",IF($AK1076=AW$5,VLOOKUP(AM1076,buff!$K:$L,2,FALSE),"")),"")</f>
        <v/>
      </c>
      <c r="AX1076" s="6" t="str">
        <f>_xlfn.IFNA(IF(IF($AK1076=AX$5,VLOOKUP(AN1076,buff!$K:$L,2,FALSE),"")=0,"",IF($AK1076=AX$5,VLOOKUP(AN1076,buff!$K:$L,2,FALSE),"")),"")</f>
        <v/>
      </c>
      <c r="AY1076" s="6" t="str">
        <f>_xlfn.IFNA(IF(IF($AK1076=AY$5,VLOOKUP(AO1076,buff!$K:$L,2,FALSE),"")=0,"",IF($AK1076=AY$5,VLOOKUP(AO1076,buff!$K:$L,2,FALSE),"")),"")</f>
        <v/>
      </c>
      <c r="AZ1076" s="6" t="str">
        <f>_xlfn.IFNA(IF(IF($AK1076=AZ$5,VLOOKUP(AP1076,buff!$K:$L,2,FALSE),"")=0,"",IF($AK1076=AZ$5,VLOOKUP(AP1076,buff!$K:$L,2,FALSE),"")),"")</f>
        <v/>
      </c>
      <c r="BA1076" s="6">
        <f>VLOOKUP(AL1076,buff!K:P,6,FALSE)</f>
        <v>-5</v>
      </c>
      <c r="BB1076">
        <f t="shared" si="292"/>
        <v>-5</v>
      </c>
      <c r="BC1076">
        <f t="shared" si="293"/>
        <v>-5</v>
      </c>
      <c r="BD1076">
        <f t="shared" si="280"/>
        <v>3</v>
      </c>
      <c r="BE1076">
        <f t="shared" si="281"/>
        <v>2</v>
      </c>
      <c r="BF1076" s="22">
        <f t="shared" si="282"/>
        <v>101803</v>
      </c>
    </row>
    <row r="1077" spans="1:58" x14ac:dyDescent="0.15">
      <c r="A1077" t="str">
        <f t="shared" si="284"/>
        <v>霍尔主动技能3等级11</v>
      </c>
      <c r="B1077" s="8">
        <f t="shared" si="285"/>
        <v>10180311</v>
      </c>
      <c r="C1077" s="8" t="str">
        <f>VLOOKUP(G1077,角色!A:B,2,FALSE)</f>
        <v>霍尔</v>
      </c>
      <c r="D1077" s="8" t="str">
        <f t="shared" si="286"/>
        <v>主动技能3</v>
      </c>
      <c r="E1077" s="8">
        <f t="shared" si="279"/>
        <v>11</v>
      </c>
      <c r="F1077" s="8">
        <f t="shared" si="287"/>
        <v>3</v>
      </c>
      <c r="G1077" s="8">
        <f t="shared" si="288"/>
        <v>18</v>
      </c>
      <c r="H1077" s="4" t="s">
        <v>858</v>
      </c>
      <c r="I1077" s="20" t="str">
        <f t="shared" si="294"/>
        <v>对敌方全体攻击，造成125%攻击力（+8380）点伤害。并附带流血。</v>
      </c>
      <c r="J1077" s="4" t="s">
        <v>277</v>
      </c>
      <c r="K1077" s="1" t="s">
        <v>102</v>
      </c>
      <c r="L1077" s="4" t="s">
        <v>860</v>
      </c>
      <c r="M1077" s="4"/>
      <c r="N1077" s="4">
        <v>100</v>
      </c>
      <c r="O1077" s="20">
        <f>VLOOKUP(L1077,对应表!BK:BL,2,FALSE)</f>
        <v>100</v>
      </c>
      <c r="P1077" s="25" t="str">
        <f>_xlfn.IFNA(VLOOKUP(G1077,角色!V:AE,主动技能!F1077+1,FALSE),"")</f>
        <v>||eff_heilongjuanfeng|</v>
      </c>
      <c r="Q1077" s="25">
        <f>(VLOOKUP(G1077,角色!V:AE,主动技能!F1077+4,FALSE))</f>
        <v>3</v>
      </c>
      <c r="R1077" s="25">
        <v>0</v>
      </c>
      <c r="S1077" s="25">
        <v>0</v>
      </c>
      <c r="T1077" s="6" t="str">
        <f t="shared" si="289"/>
        <v>100001:100:2:0</v>
      </c>
      <c r="U1077" s="6" t="str">
        <f t="shared" si="290"/>
        <v/>
      </c>
      <c r="V1077" s="19" t="str">
        <f>VLOOKUP(G1077,角色!AW:BC,主动技能!F1077+1,FALSE)</f>
        <v>skill_15</v>
      </c>
      <c r="Y1077">
        <f t="shared" si="277"/>
        <v>0</v>
      </c>
      <c r="Z1077" s="19">
        <f>IF(VLOOKUP(C1077,角色!CC:CI,主动技能!F1077*2,FALSE)=0,"",VLOOKUP(C1077,角色!CC:CI,主动技能!F1077*2,FALSE))</f>
        <v>125</v>
      </c>
      <c r="AA1077" s="19">
        <f>IF(VLOOKUP(C1077,角色!CC:CI,主动技能!F1077*2+1,FALSE)=0,0,VLOOKUP(C1077,角色!CC:CI,主动技能!F1077*2+1,FALSE))</f>
        <v>25</v>
      </c>
      <c r="AB1077" s="19">
        <f>IF(INT(VLOOKUP(E1077,角色属性概况!I:M,3,FALSE)*AA1077/100)=0,"",(INT(VLOOKUP(E1077,角色属性概况!I:M,3,FALSE)*AA1077/100)))</f>
        <v>8380</v>
      </c>
      <c r="AE1077" s="25">
        <f>(VLOOKUP(G1077,角色!V:AE,主动技能!F1077+7,FALSE))</f>
        <v>1</v>
      </c>
      <c r="AF1077" s="19">
        <f>VLOOKUP(F1077,对应表!AY:BA,3,FALSE)</f>
        <v>2</v>
      </c>
      <c r="AG1077" s="19">
        <f>VLOOKUP(F1077,对应表!AY:BA,2,FALSE)</f>
        <v>2</v>
      </c>
      <c r="AH1077" s="25" t="str">
        <f>VLOOKUP(F1077,特效对应!F:G,2,FALSE)</f>
        <v>attackex</v>
      </c>
      <c r="AJ1077">
        <f t="shared" si="291"/>
        <v>11</v>
      </c>
      <c r="AK1077" t="s">
        <v>117</v>
      </c>
      <c r="AL1077" s="4" t="s">
        <v>580</v>
      </c>
      <c r="AQ1077" s="6" t="str">
        <f>_xlfn.IFNA(IF(IF($AK1077=AQ$5,VLOOKUP(AL1077,buff!$K:$L,2,FALSE),"")=0,"",IF($AK1077=AQ$5,VLOOKUP(AL1077,buff!$K:$L,2,FALSE),"")),"")</f>
        <v>100001:100:2:0</v>
      </c>
      <c r="AR1077" s="6" t="str">
        <f>_xlfn.IFNA(IF(IF($AK1077=AR$5,VLOOKUP(AM1077,buff!$K:$L,2,FALSE),"")=0,"",IF($AK1077=AR$5,VLOOKUP(AM1077,buff!$K:$L,2,FALSE),"")),"")</f>
        <v/>
      </c>
      <c r="AS1077" s="6" t="str">
        <f>_xlfn.IFNA(IF(IF($AK1077=AS$5,VLOOKUP(AN1077,buff!$K:$L,2,FALSE),"")=0,"",IF($AK1077=AS$5,VLOOKUP(AN1077,buff!$K:$L,2,FALSE),"")),"")</f>
        <v/>
      </c>
      <c r="AT1077" s="6" t="str">
        <f>_xlfn.IFNA(IF(IF($AK1077=AT$5,VLOOKUP(AO1077,buff!$K:$L,2,FALSE),"")=0,"",IF($AK1077=AT$5,VLOOKUP(AO1077,buff!$K:$L,2,FALSE),"")),"")</f>
        <v/>
      </c>
      <c r="AU1077" s="6" t="str">
        <f>_xlfn.IFNA(IF(IF($AK1077=AU$5,VLOOKUP(AP1077,buff!$K:$L,2,FALSE),"")=0,"",IF($AK1077=AU$5,VLOOKUP(AP1077,buff!$K:$L,2,FALSE),"")),"")</f>
        <v/>
      </c>
      <c r="AV1077" s="6" t="str">
        <f>_xlfn.IFNA(IF(IF($AK1077=AV$5,VLOOKUP(AL1077,buff!$K:$L,2,FALSE),"")=0,"",IF($AK1077=AV$5,VLOOKUP(AL1077,buff!$K:$L,2,FALSE),"")),"")</f>
        <v/>
      </c>
      <c r="AW1077" s="6" t="str">
        <f>_xlfn.IFNA(IF(IF($AK1077=AW$5,VLOOKUP(AM1077,buff!$K:$L,2,FALSE),"")=0,"",IF($AK1077=AW$5,VLOOKUP(AM1077,buff!$K:$L,2,FALSE),"")),"")</f>
        <v/>
      </c>
      <c r="AX1077" s="6" t="str">
        <f>_xlfn.IFNA(IF(IF($AK1077=AX$5,VLOOKUP(AN1077,buff!$K:$L,2,FALSE),"")=0,"",IF($AK1077=AX$5,VLOOKUP(AN1077,buff!$K:$L,2,FALSE),"")),"")</f>
        <v/>
      </c>
      <c r="AY1077" s="6" t="str">
        <f>_xlfn.IFNA(IF(IF($AK1077=AY$5,VLOOKUP(AO1077,buff!$K:$L,2,FALSE),"")=0,"",IF($AK1077=AY$5,VLOOKUP(AO1077,buff!$K:$L,2,FALSE),"")),"")</f>
        <v/>
      </c>
      <c r="AZ1077" s="6" t="str">
        <f>_xlfn.IFNA(IF(IF($AK1077=AZ$5,VLOOKUP(AP1077,buff!$K:$L,2,FALSE),"")=0,"",IF($AK1077=AZ$5,VLOOKUP(AP1077,buff!$K:$L,2,FALSE),"")),"")</f>
        <v/>
      </c>
      <c r="BA1077" s="6">
        <f>VLOOKUP(AL1077,buff!K:P,6,FALSE)</f>
        <v>-5</v>
      </c>
      <c r="BB1077">
        <f t="shared" si="292"/>
        <v>-5</v>
      </c>
      <c r="BC1077">
        <f t="shared" si="293"/>
        <v>-5</v>
      </c>
      <c r="BD1077">
        <f t="shared" si="280"/>
        <v>3</v>
      </c>
      <c r="BE1077">
        <f t="shared" si="281"/>
        <v>2</v>
      </c>
      <c r="BF1077" s="22">
        <f t="shared" si="282"/>
        <v>101803</v>
      </c>
    </row>
    <row r="1078" spans="1:58" x14ac:dyDescent="0.15">
      <c r="A1078" t="str">
        <f t="shared" si="284"/>
        <v>霍尔主动技能3等级12</v>
      </c>
      <c r="B1078" s="8">
        <f t="shared" si="285"/>
        <v>10180312</v>
      </c>
      <c r="C1078" s="8" t="str">
        <f>VLOOKUP(G1078,角色!A:B,2,FALSE)</f>
        <v>霍尔</v>
      </c>
      <c r="D1078" s="8" t="str">
        <f t="shared" si="286"/>
        <v>主动技能3</v>
      </c>
      <c r="E1078" s="8">
        <f t="shared" si="279"/>
        <v>12</v>
      </c>
      <c r="F1078" s="8">
        <f t="shared" si="287"/>
        <v>3</v>
      </c>
      <c r="G1078" s="8">
        <f t="shared" si="288"/>
        <v>18</v>
      </c>
      <c r="H1078" s="4" t="s">
        <v>858</v>
      </c>
      <c r="I1078" s="20" t="str">
        <f t="shared" si="294"/>
        <v>对敌方全体攻击，造成125%攻击力（+11915）点伤害。并附带流血。</v>
      </c>
      <c r="J1078" s="4" t="s">
        <v>277</v>
      </c>
      <c r="K1078" s="1" t="s">
        <v>102</v>
      </c>
      <c r="L1078" s="4" t="s">
        <v>860</v>
      </c>
      <c r="M1078" s="4"/>
      <c r="N1078" s="4">
        <v>100</v>
      </c>
      <c r="O1078" s="20">
        <f>VLOOKUP(L1078,对应表!BK:BL,2,FALSE)</f>
        <v>100</v>
      </c>
      <c r="P1078" s="25" t="str">
        <f>_xlfn.IFNA(VLOOKUP(G1078,角色!V:AE,主动技能!F1078+1,FALSE),"")</f>
        <v>||eff_heilongjuanfeng|</v>
      </c>
      <c r="Q1078" s="25">
        <f>(VLOOKUP(G1078,角色!V:AE,主动技能!F1078+4,FALSE))</f>
        <v>3</v>
      </c>
      <c r="R1078" s="25">
        <v>0</v>
      </c>
      <c r="S1078" s="25">
        <v>0</v>
      </c>
      <c r="T1078" s="6" t="str">
        <f t="shared" si="289"/>
        <v>100001:100:2:0</v>
      </c>
      <c r="U1078" s="6" t="str">
        <f t="shared" si="290"/>
        <v/>
      </c>
      <c r="V1078" s="19" t="str">
        <f>VLOOKUP(G1078,角色!AW:BC,主动技能!F1078+1,FALSE)</f>
        <v>skill_15</v>
      </c>
      <c r="Y1078">
        <f t="shared" si="277"/>
        <v>0</v>
      </c>
      <c r="Z1078" s="19">
        <f>IF(VLOOKUP(C1078,角色!CC:CI,主动技能!F1078*2,FALSE)=0,"",VLOOKUP(C1078,角色!CC:CI,主动技能!F1078*2,FALSE))</f>
        <v>125</v>
      </c>
      <c r="AA1078" s="19">
        <f>IF(VLOOKUP(C1078,角色!CC:CI,主动技能!F1078*2+1,FALSE)=0,0,VLOOKUP(C1078,角色!CC:CI,主动技能!F1078*2+1,FALSE))</f>
        <v>25</v>
      </c>
      <c r="AB1078" s="19">
        <f>IF(INT(VLOOKUP(E1078,角色属性概况!I:M,3,FALSE)*AA1078/100)=0,"",(INT(VLOOKUP(E1078,角色属性概况!I:M,3,FALSE)*AA1078/100)))</f>
        <v>11915</v>
      </c>
      <c r="AE1078" s="25">
        <f>(VLOOKUP(G1078,角色!V:AE,主动技能!F1078+7,FALSE))</f>
        <v>1</v>
      </c>
      <c r="AF1078" s="19">
        <f>VLOOKUP(F1078,对应表!AY:BA,3,FALSE)</f>
        <v>2</v>
      </c>
      <c r="AG1078" s="19">
        <f>VLOOKUP(F1078,对应表!AY:BA,2,FALSE)</f>
        <v>2</v>
      </c>
      <c r="AH1078" s="25" t="str">
        <f>VLOOKUP(F1078,特效对应!F:G,2,FALSE)</f>
        <v>attackex</v>
      </c>
      <c r="AJ1078">
        <f t="shared" si="291"/>
        <v>12</v>
      </c>
      <c r="AK1078" t="s">
        <v>117</v>
      </c>
      <c r="AL1078" s="4" t="s">
        <v>580</v>
      </c>
      <c r="AQ1078" s="6" t="str">
        <f>_xlfn.IFNA(IF(IF($AK1078=AQ$5,VLOOKUP(AL1078,buff!$K:$L,2,FALSE),"")=0,"",IF($AK1078=AQ$5,VLOOKUP(AL1078,buff!$K:$L,2,FALSE),"")),"")</f>
        <v>100001:100:2:0</v>
      </c>
      <c r="AR1078" s="6" t="str">
        <f>_xlfn.IFNA(IF(IF($AK1078=AR$5,VLOOKUP(AM1078,buff!$K:$L,2,FALSE),"")=0,"",IF($AK1078=AR$5,VLOOKUP(AM1078,buff!$K:$L,2,FALSE),"")),"")</f>
        <v/>
      </c>
      <c r="AS1078" s="6" t="str">
        <f>_xlfn.IFNA(IF(IF($AK1078=AS$5,VLOOKUP(AN1078,buff!$K:$L,2,FALSE),"")=0,"",IF($AK1078=AS$5,VLOOKUP(AN1078,buff!$K:$L,2,FALSE),"")),"")</f>
        <v/>
      </c>
      <c r="AT1078" s="6" t="str">
        <f>_xlfn.IFNA(IF(IF($AK1078=AT$5,VLOOKUP(AO1078,buff!$K:$L,2,FALSE),"")=0,"",IF($AK1078=AT$5,VLOOKUP(AO1078,buff!$K:$L,2,FALSE),"")),"")</f>
        <v/>
      </c>
      <c r="AU1078" s="6" t="str">
        <f>_xlfn.IFNA(IF(IF($AK1078=AU$5,VLOOKUP(AP1078,buff!$K:$L,2,FALSE),"")=0,"",IF($AK1078=AU$5,VLOOKUP(AP1078,buff!$K:$L,2,FALSE),"")),"")</f>
        <v/>
      </c>
      <c r="AV1078" s="6" t="str">
        <f>_xlfn.IFNA(IF(IF($AK1078=AV$5,VLOOKUP(AL1078,buff!$K:$L,2,FALSE),"")=0,"",IF($AK1078=AV$5,VLOOKUP(AL1078,buff!$K:$L,2,FALSE),"")),"")</f>
        <v/>
      </c>
      <c r="AW1078" s="6" t="str">
        <f>_xlfn.IFNA(IF(IF($AK1078=AW$5,VLOOKUP(AM1078,buff!$K:$L,2,FALSE),"")=0,"",IF($AK1078=AW$5,VLOOKUP(AM1078,buff!$K:$L,2,FALSE),"")),"")</f>
        <v/>
      </c>
      <c r="AX1078" s="6" t="str">
        <f>_xlfn.IFNA(IF(IF($AK1078=AX$5,VLOOKUP(AN1078,buff!$K:$L,2,FALSE),"")=0,"",IF($AK1078=AX$5,VLOOKUP(AN1078,buff!$K:$L,2,FALSE),"")),"")</f>
        <v/>
      </c>
      <c r="AY1078" s="6" t="str">
        <f>_xlfn.IFNA(IF(IF($AK1078=AY$5,VLOOKUP(AO1078,buff!$K:$L,2,FALSE),"")=0,"",IF($AK1078=AY$5,VLOOKUP(AO1078,buff!$K:$L,2,FALSE),"")),"")</f>
        <v/>
      </c>
      <c r="AZ1078" s="6" t="str">
        <f>_xlfn.IFNA(IF(IF($AK1078=AZ$5,VLOOKUP(AP1078,buff!$K:$L,2,FALSE),"")=0,"",IF($AK1078=AZ$5,VLOOKUP(AP1078,buff!$K:$L,2,FALSE),"")),"")</f>
        <v/>
      </c>
      <c r="BA1078" s="6">
        <f>VLOOKUP(AL1078,buff!K:P,6,FALSE)</f>
        <v>-5</v>
      </c>
      <c r="BB1078">
        <f t="shared" si="292"/>
        <v>-5</v>
      </c>
      <c r="BC1078">
        <f t="shared" si="293"/>
        <v>-5</v>
      </c>
      <c r="BD1078">
        <f t="shared" si="280"/>
        <v>3</v>
      </c>
      <c r="BE1078">
        <f t="shared" si="281"/>
        <v>2</v>
      </c>
      <c r="BF1078" s="22">
        <f t="shared" si="282"/>
        <v>101803</v>
      </c>
    </row>
    <row r="1079" spans="1:58" x14ac:dyDescent="0.15">
      <c r="A1079" t="str">
        <f t="shared" si="284"/>
        <v>霍尔主动技能3等级13</v>
      </c>
      <c r="B1079" s="8">
        <f t="shared" si="285"/>
        <v>10180313</v>
      </c>
      <c r="C1079" s="8" t="str">
        <f>VLOOKUP(G1079,角色!A:B,2,FALSE)</f>
        <v>霍尔</v>
      </c>
      <c r="D1079" s="8" t="str">
        <f t="shared" si="286"/>
        <v>主动技能3</v>
      </c>
      <c r="E1079" s="8">
        <f t="shared" si="279"/>
        <v>13</v>
      </c>
      <c r="F1079" s="8">
        <f t="shared" si="287"/>
        <v>3</v>
      </c>
      <c r="G1079" s="8">
        <f t="shared" si="288"/>
        <v>18</v>
      </c>
      <c r="H1079" s="4" t="s">
        <v>858</v>
      </c>
      <c r="I1079" s="20" t="str">
        <f t="shared" si="294"/>
        <v>对敌方全体攻击，造成125%攻击力（+16919）点伤害。并附带流血。</v>
      </c>
      <c r="J1079" s="4" t="s">
        <v>277</v>
      </c>
      <c r="K1079" s="1" t="s">
        <v>102</v>
      </c>
      <c r="L1079" s="4" t="s">
        <v>860</v>
      </c>
      <c r="M1079" s="4"/>
      <c r="N1079" s="4">
        <v>100</v>
      </c>
      <c r="O1079" s="20">
        <f>VLOOKUP(L1079,对应表!BK:BL,2,FALSE)</f>
        <v>100</v>
      </c>
      <c r="P1079" s="25" t="str">
        <f>_xlfn.IFNA(VLOOKUP(G1079,角色!V:AE,主动技能!F1079+1,FALSE),"")</f>
        <v>||eff_heilongjuanfeng|</v>
      </c>
      <c r="Q1079" s="25">
        <f>(VLOOKUP(G1079,角色!V:AE,主动技能!F1079+4,FALSE))</f>
        <v>3</v>
      </c>
      <c r="R1079" s="25">
        <v>0</v>
      </c>
      <c r="S1079" s="25">
        <v>0</v>
      </c>
      <c r="T1079" s="6" t="str">
        <f t="shared" si="289"/>
        <v>100001:100:2:0</v>
      </c>
      <c r="U1079" s="6" t="str">
        <f t="shared" si="290"/>
        <v/>
      </c>
      <c r="V1079" s="19" t="str">
        <f>VLOOKUP(G1079,角色!AW:BC,主动技能!F1079+1,FALSE)</f>
        <v>skill_15</v>
      </c>
      <c r="Y1079">
        <f t="shared" ref="Y1079:Y1142" si="295">VLOOKUP(D1079,BG:BH,2,FALSE)</f>
        <v>0</v>
      </c>
      <c r="Z1079" s="19">
        <f>IF(VLOOKUP(C1079,角色!CC:CI,主动技能!F1079*2,FALSE)=0,"",VLOOKUP(C1079,角色!CC:CI,主动技能!F1079*2,FALSE))</f>
        <v>125</v>
      </c>
      <c r="AA1079" s="19">
        <f>IF(VLOOKUP(C1079,角色!CC:CI,主动技能!F1079*2+1,FALSE)=0,0,VLOOKUP(C1079,角色!CC:CI,主动技能!F1079*2+1,FALSE))</f>
        <v>25</v>
      </c>
      <c r="AB1079" s="19">
        <f>IF(INT(VLOOKUP(E1079,角色属性概况!I:M,3,FALSE)*AA1079/100)=0,"",(INT(VLOOKUP(E1079,角色属性概况!I:M,3,FALSE)*AA1079/100)))</f>
        <v>16919</v>
      </c>
      <c r="AE1079" s="25">
        <f>(VLOOKUP(G1079,角色!V:AE,主动技能!F1079+7,FALSE))</f>
        <v>1</v>
      </c>
      <c r="AF1079" s="19">
        <f>VLOOKUP(F1079,对应表!AY:BA,3,FALSE)</f>
        <v>2</v>
      </c>
      <c r="AG1079" s="19">
        <f>VLOOKUP(F1079,对应表!AY:BA,2,FALSE)</f>
        <v>2</v>
      </c>
      <c r="AH1079" s="25" t="str">
        <f>VLOOKUP(F1079,特效对应!F:G,2,FALSE)</f>
        <v>attackex</v>
      </c>
      <c r="AJ1079">
        <f t="shared" si="291"/>
        <v>13</v>
      </c>
      <c r="AK1079" t="s">
        <v>117</v>
      </c>
      <c r="AL1079" s="4" t="s">
        <v>580</v>
      </c>
      <c r="AQ1079" s="6" t="str">
        <f>_xlfn.IFNA(IF(IF($AK1079=AQ$5,VLOOKUP(AL1079,buff!$K:$L,2,FALSE),"")=0,"",IF($AK1079=AQ$5,VLOOKUP(AL1079,buff!$K:$L,2,FALSE),"")),"")</f>
        <v>100001:100:2:0</v>
      </c>
      <c r="AR1079" s="6" t="str">
        <f>_xlfn.IFNA(IF(IF($AK1079=AR$5,VLOOKUP(AM1079,buff!$K:$L,2,FALSE),"")=0,"",IF($AK1079=AR$5,VLOOKUP(AM1079,buff!$K:$L,2,FALSE),"")),"")</f>
        <v/>
      </c>
      <c r="AS1079" s="6" t="str">
        <f>_xlfn.IFNA(IF(IF($AK1079=AS$5,VLOOKUP(AN1079,buff!$K:$L,2,FALSE),"")=0,"",IF($AK1079=AS$5,VLOOKUP(AN1079,buff!$K:$L,2,FALSE),"")),"")</f>
        <v/>
      </c>
      <c r="AT1079" s="6" t="str">
        <f>_xlfn.IFNA(IF(IF($AK1079=AT$5,VLOOKUP(AO1079,buff!$K:$L,2,FALSE),"")=0,"",IF($AK1079=AT$5,VLOOKUP(AO1079,buff!$K:$L,2,FALSE),"")),"")</f>
        <v/>
      </c>
      <c r="AU1079" s="6" t="str">
        <f>_xlfn.IFNA(IF(IF($AK1079=AU$5,VLOOKUP(AP1079,buff!$K:$L,2,FALSE),"")=0,"",IF($AK1079=AU$5,VLOOKUP(AP1079,buff!$K:$L,2,FALSE),"")),"")</f>
        <v/>
      </c>
      <c r="AV1079" s="6" t="str">
        <f>_xlfn.IFNA(IF(IF($AK1079=AV$5,VLOOKUP(AL1079,buff!$K:$L,2,FALSE),"")=0,"",IF($AK1079=AV$5,VLOOKUP(AL1079,buff!$K:$L,2,FALSE),"")),"")</f>
        <v/>
      </c>
      <c r="AW1079" s="6" t="str">
        <f>_xlfn.IFNA(IF(IF($AK1079=AW$5,VLOOKUP(AM1079,buff!$K:$L,2,FALSE),"")=0,"",IF($AK1079=AW$5,VLOOKUP(AM1079,buff!$K:$L,2,FALSE),"")),"")</f>
        <v/>
      </c>
      <c r="AX1079" s="6" t="str">
        <f>_xlfn.IFNA(IF(IF($AK1079=AX$5,VLOOKUP(AN1079,buff!$K:$L,2,FALSE),"")=0,"",IF($AK1079=AX$5,VLOOKUP(AN1079,buff!$K:$L,2,FALSE),"")),"")</f>
        <v/>
      </c>
      <c r="AY1079" s="6" t="str">
        <f>_xlfn.IFNA(IF(IF($AK1079=AY$5,VLOOKUP(AO1079,buff!$K:$L,2,FALSE),"")=0,"",IF($AK1079=AY$5,VLOOKUP(AO1079,buff!$K:$L,2,FALSE),"")),"")</f>
        <v/>
      </c>
      <c r="AZ1079" s="6" t="str">
        <f>_xlfn.IFNA(IF(IF($AK1079=AZ$5,VLOOKUP(AP1079,buff!$K:$L,2,FALSE),"")=0,"",IF($AK1079=AZ$5,VLOOKUP(AP1079,buff!$K:$L,2,FALSE),"")),"")</f>
        <v/>
      </c>
      <c r="BA1079" s="6">
        <f>VLOOKUP(AL1079,buff!K:P,6,FALSE)</f>
        <v>-5</v>
      </c>
      <c r="BB1079">
        <f t="shared" si="292"/>
        <v>-5</v>
      </c>
      <c r="BC1079">
        <f t="shared" si="293"/>
        <v>-5</v>
      </c>
      <c r="BD1079">
        <f t="shared" si="280"/>
        <v>3</v>
      </c>
      <c r="BE1079">
        <f t="shared" si="281"/>
        <v>2</v>
      </c>
      <c r="BF1079" s="22">
        <f t="shared" si="282"/>
        <v>101803</v>
      </c>
    </row>
    <row r="1080" spans="1:58" x14ac:dyDescent="0.15">
      <c r="A1080" t="str">
        <f t="shared" si="284"/>
        <v>霍尔主动技能3等级14</v>
      </c>
      <c r="B1080" s="8">
        <f t="shared" si="285"/>
        <v>10180314</v>
      </c>
      <c r="C1080" s="8" t="str">
        <f>VLOOKUP(G1080,角色!A:B,2,FALSE)</f>
        <v>霍尔</v>
      </c>
      <c r="D1080" s="8" t="str">
        <f t="shared" si="286"/>
        <v>主动技能3</v>
      </c>
      <c r="E1080" s="8">
        <f t="shared" si="279"/>
        <v>14</v>
      </c>
      <c r="F1080" s="8">
        <f t="shared" si="287"/>
        <v>3</v>
      </c>
      <c r="G1080" s="8">
        <f t="shared" si="288"/>
        <v>18</v>
      </c>
      <c r="H1080" s="4" t="s">
        <v>858</v>
      </c>
      <c r="I1080" s="20" t="str">
        <f t="shared" si="294"/>
        <v>对敌方全体攻击，造成125%攻击力（+24004）点伤害。并附带流血。</v>
      </c>
      <c r="J1080" s="4" t="s">
        <v>277</v>
      </c>
      <c r="K1080" s="1" t="s">
        <v>102</v>
      </c>
      <c r="L1080" s="4" t="s">
        <v>860</v>
      </c>
      <c r="M1080" s="4"/>
      <c r="N1080" s="4">
        <v>100</v>
      </c>
      <c r="O1080" s="20">
        <f>VLOOKUP(L1080,对应表!BK:BL,2,FALSE)</f>
        <v>100</v>
      </c>
      <c r="P1080" s="25" t="str">
        <f>_xlfn.IFNA(VLOOKUP(G1080,角色!V:AE,主动技能!F1080+1,FALSE),"")</f>
        <v>||eff_heilongjuanfeng|</v>
      </c>
      <c r="Q1080" s="25">
        <f>(VLOOKUP(G1080,角色!V:AE,主动技能!F1080+4,FALSE))</f>
        <v>3</v>
      </c>
      <c r="R1080" s="25">
        <v>0</v>
      </c>
      <c r="S1080" s="25">
        <v>0</v>
      </c>
      <c r="T1080" s="6" t="str">
        <f t="shared" si="289"/>
        <v>100001:100:2:0</v>
      </c>
      <c r="U1080" s="6" t="str">
        <f t="shared" si="290"/>
        <v/>
      </c>
      <c r="V1080" s="19" t="str">
        <f>VLOOKUP(G1080,角色!AW:BC,主动技能!F1080+1,FALSE)</f>
        <v>skill_15</v>
      </c>
      <c r="Y1080">
        <f t="shared" si="295"/>
        <v>0</v>
      </c>
      <c r="Z1080" s="19">
        <f>IF(VLOOKUP(C1080,角色!CC:CI,主动技能!F1080*2,FALSE)=0,"",VLOOKUP(C1080,角色!CC:CI,主动技能!F1080*2,FALSE))</f>
        <v>125</v>
      </c>
      <c r="AA1080" s="19">
        <f>IF(VLOOKUP(C1080,角色!CC:CI,主动技能!F1080*2+1,FALSE)=0,0,VLOOKUP(C1080,角色!CC:CI,主动技能!F1080*2+1,FALSE))</f>
        <v>25</v>
      </c>
      <c r="AB1080" s="19">
        <f>IF(INT(VLOOKUP(E1080,角色属性概况!I:M,3,FALSE)*AA1080/100)=0,"",(INT(VLOOKUP(E1080,角色属性概况!I:M,3,FALSE)*AA1080/100)))</f>
        <v>24004</v>
      </c>
      <c r="AE1080" s="25">
        <f>(VLOOKUP(G1080,角色!V:AE,主动技能!F1080+7,FALSE))</f>
        <v>1</v>
      </c>
      <c r="AF1080" s="19">
        <f>VLOOKUP(F1080,对应表!AY:BA,3,FALSE)</f>
        <v>2</v>
      </c>
      <c r="AG1080" s="19">
        <f>VLOOKUP(F1080,对应表!AY:BA,2,FALSE)</f>
        <v>2</v>
      </c>
      <c r="AH1080" s="25" t="str">
        <f>VLOOKUP(F1080,特效对应!F:G,2,FALSE)</f>
        <v>attackex</v>
      </c>
      <c r="AJ1080">
        <f t="shared" si="291"/>
        <v>14</v>
      </c>
      <c r="AK1080" t="s">
        <v>117</v>
      </c>
      <c r="AL1080" s="4" t="s">
        <v>580</v>
      </c>
      <c r="AQ1080" s="6" t="str">
        <f>_xlfn.IFNA(IF(IF($AK1080=AQ$5,VLOOKUP(AL1080,buff!$K:$L,2,FALSE),"")=0,"",IF($AK1080=AQ$5,VLOOKUP(AL1080,buff!$K:$L,2,FALSE),"")),"")</f>
        <v>100001:100:2:0</v>
      </c>
      <c r="AR1080" s="6" t="str">
        <f>_xlfn.IFNA(IF(IF($AK1080=AR$5,VLOOKUP(AM1080,buff!$K:$L,2,FALSE),"")=0,"",IF($AK1080=AR$5,VLOOKUP(AM1080,buff!$K:$L,2,FALSE),"")),"")</f>
        <v/>
      </c>
      <c r="AS1080" s="6" t="str">
        <f>_xlfn.IFNA(IF(IF($AK1080=AS$5,VLOOKUP(AN1080,buff!$K:$L,2,FALSE),"")=0,"",IF($AK1080=AS$5,VLOOKUP(AN1080,buff!$K:$L,2,FALSE),"")),"")</f>
        <v/>
      </c>
      <c r="AT1080" s="6" t="str">
        <f>_xlfn.IFNA(IF(IF($AK1080=AT$5,VLOOKUP(AO1080,buff!$K:$L,2,FALSE),"")=0,"",IF($AK1080=AT$5,VLOOKUP(AO1080,buff!$K:$L,2,FALSE),"")),"")</f>
        <v/>
      </c>
      <c r="AU1080" s="6" t="str">
        <f>_xlfn.IFNA(IF(IF($AK1080=AU$5,VLOOKUP(AP1080,buff!$K:$L,2,FALSE),"")=0,"",IF($AK1080=AU$5,VLOOKUP(AP1080,buff!$K:$L,2,FALSE),"")),"")</f>
        <v/>
      </c>
      <c r="AV1080" s="6" t="str">
        <f>_xlfn.IFNA(IF(IF($AK1080=AV$5,VLOOKUP(AL1080,buff!$K:$L,2,FALSE),"")=0,"",IF($AK1080=AV$5,VLOOKUP(AL1080,buff!$K:$L,2,FALSE),"")),"")</f>
        <v/>
      </c>
      <c r="AW1080" s="6" t="str">
        <f>_xlfn.IFNA(IF(IF($AK1080=AW$5,VLOOKUP(AM1080,buff!$K:$L,2,FALSE),"")=0,"",IF($AK1080=AW$5,VLOOKUP(AM1080,buff!$K:$L,2,FALSE),"")),"")</f>
        <v/>
      </c>
      <c r="AX1080" s="6" t="str">
        <f>_xlfn.IFNA(IF(IF($AK1080=AX$5,VLOOKUP(AN1080,buff!$K:$L,2,FALSE),"")=0,"",IF($AK1080=AX$5,VLOOKUP(AN1080,buff!$K:$L,2,FALSE),"")),"")</f>
        <v/>
      </c>
      <c r="AY1080" s="6" t="str">
        <f>_xlfn.IFNA(IF(IF($AK1080=AY$5,VLOOKUP(AO1080,buff!$K:$L,2,FALSE),"")=0,"",IF($AK1080=AY$5,VLOOKUP(AO1080,buff!$K:$L,2,FALSE),"")),"")</f>
        <v/>
      </c>
      <c r="AZ1080" s="6" t="str">
        <f>_xlfn.IFNA(IF(IF($AK1080=AZ$5,VLOOKUP(AP1080,buff!$K:$L,2,FALSE),"")=0,"",IF($AK1080=AZ$5,VLOOKUP(AP1080,buff!$K:$L,2,FALSE),"")),"")</f>
        <v/>
      </c>
      <c r="BA1080" s="6">
        <f>VLOOKUP(AL1080,buff!K:P,6,FALSE)</f>
        <v>-5</v>
      </c>
      <c r="BB1080">
        <f t="shared" si="292"/>
        <v>-5</v>
      </c>
      <c r="BC1080">
        <f t="shared" si="293"/>
        <v>-5</v>
      </c>
      <c r="BD1080">
        <f t="shared" si="280"/>
        <v>3</v>
      </c>
      <c r="BE1080">
        <f t="shared" si="281"/>
        <v>2</v>
      </c>
      <c r="BF1080" s="22">
        <f t="shared" si="282"/>
        <v>101803</v>
      </c>
    </row>
    <row r="1081" spans="1:58" x14ac:dyDescent="0.15">
      <c r="A1081" t="str">
        <f t="shared" si="284"/>
        <v>霍尔主动技能3等级15</v>
      </c>
      <c r="B1081" s="8">
        <f t="shared" si="285"/>
        <v>10180315</v>
      </c>
      <c r="C1081" s="8" t="str">
        <f>VLOOKUP(G1081,角色!A:B,2,FALSE)</f>
        <v>霍尔</v>
      </c>
      <c r="D1081" s="8" t="str">
        <f t="shared" si="286"/>
        <v>主动技能3</v>
      </c>
      <c r="E1081" s="8">
        <f t="shared" si="279"/>
        <v>15</v>
      </c>
      <c r="F1081" s="8">
        <f t="shared" si="287"/>
        <v>3</v>
      </c>
      <c r="G1081" s="8">
        <f t="shared" si="288"/>
        <v>18</v>
      </c>
      <c r="H1081" s="4" t="s">
        <v>858</v>
      </c>
      <c r="I1081" s="20" t="str">
        <f t="shared" si="294"/>
        <v>对敌方全体攻击，造成125%攻击力（+34033）点伤害。并附带流血。</v>
      </c>
      <c r="J1081" s="4" t="s">
        <v>277</v>
      </c>
      <c r="K1081" s="1" t="s">
        <v>102</v>
      </c>
      <c r="L1081" s="4" t="s">
        <v>860</v>
      </c>
      <c r="M1081" s="4"/>
      <c r="N1081" s="4">
        <v>100</v>
      </c>
      <c r="O1081" s="20">
        <f>VLOOKUP(L1081,对应表!BK:BL,2,FALSE)</f>
        <v>100</v>
      </c>
      <c r="P1081" s="25" t="str">
        <f>_xlfn.IFNA(VLOOKUP(G1081,角色!V:AE,主动技能!F1081+1,FALSE),"")</f>
        <v>||eff_heilongjuanfeng|</v>
      </c>
      <c r="Q1081" s="25">
        <f>(VLOOKUP(G1081,角色!V:AE,主动技能!F1081+4,FALSE))</f>
        <v>3</v>
      </c>
      <c r="R1081" s="25">
        <v>0</v>
      </c>
      <c r="S1081" s="25">
        <v>0</v>
      </c>
      <c r="T1081" s="6" t="str">
        <f t="shared" si="289"/>
        <v>100001:100:2:0</v>
      </c>
      <c r="U1081" s="6" t="str">
        <f t="shared" si="290"/>
        <v/>
      </c>
      <c r="V1081" s="19" t="str">
        <f>VLOOKUP(G1081,角色!AW:BC,主动技能!F1081+1,FALSE)</f>
        <v>skill_15</v>
      </c>
      <c r="Y1081">
        <f t="shared" si="295"/>
        <v>0</v>
      </c>
      <c r="Z1081" s="19">
        <f>IF(VLOOKUP(C1081,角色!CC:CI,主动技能!F1081*2,FALSE)=0,"",VLOOKUP(C1081,角色!CC:CI,主动技能!F1081*2,FALSE))</f>
        <v>125</v>
      </c>
      <c r="AA1081" s="19">
        <f>IF(VLOOKUP(C1081,角色!CC:CI,主动技能!F1081*2+1,FALSE)=0,0,VLOOKUP(C1081,角色!CC:CI,主动技能!F1081*2+1,FALSE))</f>
        <v>25</v>
      </c>
      <c r="AB1081" s="19">
        <f>IF(INT(VLOOKUP(E1081,角色属性概况!I:M,3,FALSE)*AA1081/100)=0,"",(INT(VLOOKUP(E1081,角色属性概况!I:M,3,FALSE)*AA1081/100)))</f>
        <v>34033</v>
      </c>
      <c r="AE1081" s="25">
        <f>(VLOOKUP(G1081,角色!V:AE,主动技能!F1081+7,FALSE))</f>
        <v>1</v>
      </c>
      <c r="AF1081" s="19">
        <f>VLOOKUP(F1081,对应表!AY:BA,3,FALSE)</f>
        <v>2</v>
      </c>
      <c r="AG1081" s="19">
        <f>VLOOKUP(F1081,对应表!AY:BA,2,FALSE)</f>
        <v>2</v>
      </c>
      <c r="AH1081" s="25" t="str">
        <f>VLOOKUP(F1081,特效对应!F:G,2,FALSE)</f>
        <v>attackex</v>
      </c>
      <c r="AJ1081">
        <f t="shared" si="291"/>
        <v>15</v>
      </c>
      <c r="AK1081" t="s">
        <v>117</v>
      </c>
      <c r="AL1081" s="4" t="s">
        <v>580</v>
      </c>
      <c r="AQ1081" s="6" t="str">
        <f>_xlfn.IFNA(IF(IF($AK1081=AQ$5,VLOOKUP(AL1081,buff!$K:$L,2,FALSE),"")=0,"",IF($AK1081=AQ$5,VLOOKUP(AL1081,buff!$K:$L,2,FALSE),"")),"")</f>
        <v>100001:100:2:0</v>
      </c>
      <c r="AR1081" s="6" t="str">
        <f>_xlfn.IFNA(IF(IF($AK1081=AR$5,VLOOKUP(AM1081,buff!$K:$L,2,FALSE),"")=0,"",IF($AK1081=AR$5,VLOOKUP(AM1081,buff!$K:$L,2,FALSE),"")),"")</f>
        <v/>
      </c>
      <c r="AS1081" s="6" t="str">
        <f>_xlfn.IFNA(IF(IF($AK1081=AS$5,VLOOKUP(AN1081,buff!$K:$L,2,FALSE),"")=0,"",IF($AK1081=AS$5,VLOOKUP(AN1081,buff!$K:$L,2,FALSE),"")),"")</f>
        <v/>
      </c>
      <c r="AT1081" s="6" t="str">
        <f>_xlfn.IFNA(IF(IF($AK1081=AT$5,VLOOKUP(AO1081,buff!$K:$L,2,FALSE),"")=0,"",IF($AK1081=AT$5,VLOOKUP(AO1081,buff!$K:$L,2,FALSE),"")),"")</f>
        <v/>
      </c>
      <c r="AU1081" s="6" t="str">
        <f>_xlfn.IFNA(IF(IF($AK1081=AU$5,VLOOKUP(AP1081,buff!$K:$L,2,FALSE),"")=0,"",IF($AK1081=AU$5,VLOOKUP(AP1081,buff!$K:$L,2,FALSE),"")),"")</f>
        <v/>
      </c>
      <c r="AV1081" s="6" t="str">
        <f>_xlfn.IFNA(IF(IF($AK1081=AV$5,VLOOKUP(AL1081,buff!$K:$L,2,FALSE),"")=0,"",IF($AK1081=AV$5,VLOOKUP(AL1081,buff!$K:$L,2,FALSE),"")),"")</f>
        <v/>
      </c>
      <c r="AW1081" s="6" t="str">
        <f>_xlfn.IFNA(IF(IF($AK1081=AW$5,VLOOKUP(AM1081,buff!$K:$L,2,FALSE),"")=0,"",IF($AK1081=AW$5,VLOOKUP(AM1081,buff!$K:$L,2,FALSE),"")),"")</f>
        <v/>
      </c>
      <c r="AX1081" s="6" t="str">
        <f>_xlfn.IFNA(IF(IF($AK1081=AX$5,VLOOKUP(AN1081,buff!$K:$L,2,FALSE),"")=0,"",IF($AK1081=AX$5,VLOOKUP(AN1081,buff!$K:$L,2,FALSE),"")),"")</f>
        <v/>
      </c>
      <c r="AY1081" s="6" t="str">
        <f>_xlfn.IFNA(IF(IF($AK1081=AY$5,VLOOKUP(AO1081,buff!$K:$L,2,FALSE),"")=0,"",IF($AK1081=AY$5,VLOOKUP(AO1081,buff!$K:$L,2,FALSE),"")),"")</f>
        <v/>
      </c>
      <c r="AZ1081" s="6" t="str">
        <f>_xlfn.IFNA(IF(IF($AK1081=AZ$5,VLOOKUP(AP1081,buff!$K:$L,2,FALSE),"")=0,"",IF($AK1081=AZ$5,VLOOKUP(AP1081,buff!$K:$L,2,FALSE),"")),"")</f>
        <v/>
      </c>
      <c r="BA1081" s="6">
        <f>VLOOKUP(AL1081,buff!K:P,6,FALSE)</f>
        <v>-5</v>
      </c>
      <c r="BB1081">
        <f t="shared" si="292"/>
        <v>-5</v>
      </c>
      <c r="BC1081">
        <f t="shared" si="293"/>
        <v>-5</v>
      </c>
      <c r="BD1081">
        <f t="shared" si="280"/>
        <v>3</v>
      </c>
      <c r="BE1081">
        <f t="shared" si="281"/>
        <v>2</v>
      </c>
      <c r="BF1081" s="22">
        <f t="shared" si="282"/>
        <v>101803</v>
      </c>
    </row>
    <row r="1082" spans="1:58" x14ac:dyDescent="0.15">
      <c r="A1082" t="str">
        <f t="shared" si="284"/>
        <v>霍尔主动技能3等级16</v>
      </c>
      <c r="B1082" s="8">
        <f t="shared" si="285"/>
        <v>10180316</v>
      </c>
      <c r="C1082" s="8" t="str">
        <f>VLOOKUP(G1082,角色!A:B,2,FALSE)</f>
        <v>霍尔</v>
      </c>
      <c r="D1082" s="8" t="str">
        <f t="shared" si="286"/>
        <v>主动技能3</v>
      </c>
      <c r="E1082" s="8">
        <f t="shared" si="279"/>
        <v>16</v>
      </c>
      <c r="F1082" s="8">
        <f t="shared" si="287"/>
        <v>3</v>
      </c>
      <c r="G1082" s="8">
        <f t="shared" si="288"/>
        <v>18</v>
      </c>
      <c r="H1082" s="4" t="s">
        <v>858</v>
      </c>
      <c r="I1082" s="20" t="str">
        <f t="shared" si="294"/>
        <v>对敌方全体攻击，造成125%攻击力（+48232）点伤害。并附带流血。</v>
      </c>
      <c r="J1082" s="4" t="s">
        <v>277</v>
      </c>
      <c r="K1082" s="1" t="s">
        <v>102</v>
      </c>
      <c r="L1082" s="4" t="s">
        <v>860</v>
      </c>
      <c r="M1082" s="4"/>
      <c r="N1082" s="4">
        <v>100</v>
      </c>
      <c r="O1082" s="20">
        <f>VLOOKUP(L1082,对应表!BK:BL,2,FALSE)</f>
        <v>100</v>
      </c>
      <c r="P1082" s="25" t="str">
        <f>_xlfn.IFNA(VLOOKUP(G1082,角色!V:AE,主动技能!F1082+1,FALSE),"")</f>
        <v>||eff_heilongjuanfeng|</v>
      </c>
      <c r="Q1082" s="25">
        <f>(VLOOKUP(G1082,角色!V:AE,主动技能!F1082+4,FALSE))</f>
        <v>3</v>
      </c>
      <c r="R1082" s="25">
        <v>0</v>
      </c>
      <c r="S1082" s="25">
        <v>0</v>
      </c>
      <c r="T1082" s="6" t="str">
        <f t="shared" si="289"/>
        <v>100001:100:2:0</v>
      </c>
      <c r="U1082" s="6" t="str">
        <f t="shared" si="290"/>
        <v/>
      </c>
      <c r="V1082" s="19" t="str">
        <f>VLOOKUP(G1082,角色!AW:BC,主动技能!F1082+1,FALSE)</f>
        <v>skill_15</v>
      </c>
      <c r="Y1082">
        <f t="shared" si="295"/>
        <v>0</v>
      </c>
      <c r="Z1082" s="19">
        <f>IF(VLOOKUP(C1082,角色!CC:CI,主动技能!F1082*2,FALSE)=0,"",VLOOKUP(C1082,角色!CC:CI,主动技能!F1082*2,FALSE))</f>
        <v>125</v>
      </c>
      <c r="AA1082" s="19">
        <f>IF(VLOOKUP(C1082,角色!CC:CI,主动技能!F1082*2+1,FALSE)=0,0,VLOOKUP(C1082,角色!CC:CI,主动技能!F1082*2+1,FALSE))</f>
        <v>25</v>
      </c>
      <c r="AB1082" s="19">
        <f>IF(INT(VLOOKUP(E1082,角色属性概况!I:M,3,FALSE)*AA1082/100)=0,"",(INT(VLOOKUP(E1082,角色属性概况!I:M,3,FALSE)*AA1082/100)))</f>
        <v>48232</v>
      </c>
      <c r="AE1082" s="25">
        <f>(VLOOKUP(G1082,角色!V:AE,主动技能!F1082+7,FALSE))</f>
        <v>1</v>
      </c>
      <c r="AF1082" s="19">
        <f>VLOOKUP(F1082,对应表!AY:BA,3,FALSE)</f>
        <v>2</v>
      </c>
      <c r="AG1082" s="19">
        <f>VLOOKUP(F1082,对应表!AY:BA,2,FALSE)</f>
        <v>2</v>
      </c>
      <c r="AH1082" s="25" t="str">
        <f>VLOOKUP(F1082,特效对应!F:G,2,FALSE)</f>
        <v>attackex</v>
      </c>
      <c r="AJ1082">
        <f t="shared" si="291"/>
        <v>16</v>
      </c>
      <c r="AK1082" t="s">
        <v>117</v>
      </c>
      <c r="AL1082" s="4" t="s">
        <v>580</v>
      </c>
      <c r="AQ1082" s="6" t="str">
        <f>_xlfn.IFNA(IF(IF($AK1082=AQ$5,VLOOKUP(AL1082,buff!$K:$L,2,FALSE),"")=0,"",IF($AK1082=AQ$5,VLOOKUP(AL1082,buff!$K:$L,2,FALSE),"")),"")</f>
        <v>100001:100:2:0</v>
      </c>
      <c r="AR1082" s="6" t="str">
        <f>_xlfn.IFNA(IF(IF($AK1082=AR$5,VLOOKUP(AM1082,buff!$K:$L,2,FALSE),"")=0,"",IF($AK1082=AR$5,VLOOKUP(AM1082,buff!$K:$L,2,FALSE),"")),"")</f>
        <v/>
      </c>
      <c r="AS1082" s="6" t="str">
        <f>_xlfn.IFNA(IF(IF($AK1082=AS$5,VLOOKUP(AN1082,buff!$K:$L,2,FALSE),"")=0,"",IF($AK1082=AS$5,VLOOKUP(AN1082,buff!$K:$L,2,FALSE),"")),"")</f>
        <v/>
      </c>
      <c r="AT1082" s="6" t="str">
        <f>_xlfn.IFNA(IF(IF($AK1082=AT$5,VLOOKUP(AO1082,buff!$K:$L,2,FALSE),"")=0,"",IF($AK1082=AT$5,VLOOKUP(AO1082,buff!$K:$L,2,FALSE),"")),"")</f>
        <v/>
      </c>
      <c r="AU1082" s="6" t="str">
        <f>_xlfn.IFNA(IF(IF($AK1082=AU$5,VLOOKUP(AP1082,buff!$K:$L,2,FALSE),"")=0,"",IF($AK1082=AU$5,VLOOKUP(AP1082,buff!$K:$L,2,FALSE),"")),"")</f>
        <v/>
      </c>
      <c r="AV1082" s="6" t="str">
        <f>_xlfn.IFNA(IF(IF($AK1082=AV$5,VLOOKUP(AL1082,buff!$K:$L,2,FALSE),"")=0,"",IF($AK1082=AV$5,VLOOKUP(AL1082,buff!$K:$L,2,FALSE),"")),"")</f>
        <v/>
      </c>
      <c r="AW1082" s="6" t="str">
        <f>_xlfn.IFNA(IF(IF($AK1082=AW$5,VLOOKUP(AM1082,buff!$K:$L,2,FALSE),"")=0,"",IF($AK1082=AW$5,VLOOKUP(AM1082,buff!$K:$L,2,FALSE),"")),"")</f>
        <v/>
      </c>
      <c r="AX1082" s="6" t="str">
        <f>_xlfn.IFNA(IF(IF($AK1082=AX$5,VLOOKUP(AN1082,buff!$K:$L,2,FALSE),"")=0,"",IF($AK1082=AX$5,VLOOKUP(AN1082,buff!$K:$L,2,FALSE),"")),"")</f>
        <v/>
      </c>
      <c r="AY1082" s="6" t="str">
        <f>_xlfn.IFNA(IF(IF($AK1082=AY$5,VLOOKUP(AO1082,buff!$K:$L,2,FALSE),"")=0,"",IF($AK1082=AY$5,VLOOKUP(AO1082,buff!$K:$L,2,FALSE),"")),"")</f>
        <v/>
      </c>
      <c r="AZ1082" s="6" t="str">
        <f>_xlfn.IFNA(IF(IF($AK1082=AZ$5,VLOOKUP(AP1082,buff!$K:$L,2,FALSE),"")=0,"",IF($AK1082=AZ$5,VLOOKUP(AP1082,buff!$K:$L,2,FALSE),"")),"")</f>
        <v/>
      </c>
      <c r="BA1082" s="6">
        <f>VLOOKUP(AL1082,buff!K:P,6,FALSE)</f>
        <v>-5</v>
      </c>
      <c r="BB1082">
        <f t="shared" si="292"/>
        <v>-5</v>
      </c>
      <c r="BC1082">
        <f t="shared" si="293"/>
        <v>-5</v>
      </c>
      <c r="BD1082">
        <f t="shared" si="280"/>
        <v>3</v>
      </c>
      <c r="BE1082">
        <f t="shared" si="281"/>
        <v>2</v>
      </c>
      <c r="BF1082" s="22">
        <f t="shared" si="282"/>
        <v>101803</v>
      </c>
    </row>
    <row r="1083" spans="1:58" x14ac:dyDescent="0.15">
      <c r="A1083" t="str">
        <f t="shared" si="284"/>
        <v>霍尔主动技能3等级17</v>
      </c>
      <c r="B1083" s="8">
        <f t="shared" si="285"/>
        <v>10180317</v>
      </c>
      <c r="C1083" s="8" t="str">
        <f>VLOOKUP(G1083,角色!A:B,2,FALSE)</f>
        <v>霍尔</v>
      </c>
      <c r="D1083" s="8" t="str">
        <f t="shared" si="286"/>
        <v>主动技能3</v>
      </c>
      <c r="E1083" s="8">
        <f t="shared" si="279"/>
        <v>17</v>
      </c>
      <c r="F1083" s="8">
        <f t="shared" si="287"/>
        <v>3</v>
      </c>
      <c r="G1083" s="8">
        <f t="shared" si="288"/>
        <v>18</v>
      </c>
      <c r="H1083" s="4" t="s">
        <v>858</v>
      </c>
      <c r="I1083" s="20" t="str">
        <f t="shared" si="294"/>
        <v>对敌方全体攻击，造成125%攻击力（+68333）点伤害。并附带流血。</v>
      </c>
      <c r="J1083" s="4" t="s">
        <v>277</v>
      </c>
      <c r="K1083" s="1" t="s">
        <v>102</v>
      </c>
      <c r="L1083" s="4" t="s">
        <v>860</v>
      </c>
      <c r="M1083" s="4"/>
      <c r="N1083" s="4">
        <v>100</v>
      </c>
      <c r="O1083" s="20">
        <f>VLOOKUP(L1083,对应表!BK:BL,2,FALSE)</f>
        <v>100</v>
      </c>
      <c r="P1083" s="25" t="str">
        <f>_xlfn.IFNA(VLOOKUP(G1083,角色!V:AE,主动技能!F1083+1,FALSE),"")</f>
        <v>||eff_heilongjuanfeng|</v>
      </c>
      <c r="Q1083" s="25">
        <f>(VLOOKUP(G1083,角色!V:AE,主动技能!F1083+4,FALSE))</f>
        <v>3</v>
      </c>
      <c r="R1083" s="25">
        <v>0</v>
      </c>
      <c r="S1083" s="25">
        <v>0</v>
      </c>
      <c r="T1083" s="6" t="str">
        <f t="shared" si="289"/>
        <v>100001:100:2:0</v>
      </c>
      <c r="U1083" s="6" t="str">
        <f t="shared" si="290"/>
        <v/>
      </c>
      <c r="V1083" s="19" t="str">
        <f>VLOOKUP(G1083,角色!AW:BC,主动技能!F1083+1,FALSE)</f>
        <v>skill_15</v>
      </c>
      <c r="Y1083">
        <f t="shared" si="295"/>
        <v>0</v>
      </c>
      <c r="Z1083" s="19">
        <f>IF(VLOOKUP(C1083,角色!CC:CI,主动技能!F1083*2,FALSE)=0,"",VLOOKUP(C1083,角色!CC:CI,主动技能!F1083*2,FALSE))</f>
        <v>125</v>
      </c>
      <c r="AA1083" s="19">
        <f>IF(VLOOKUP(C1083,角色!CC:CI,主动技能!F1083*2+1,FALSE)=0,0,VLOOKUP(C1083,角色!CC:CI,主动技能!F1083*2+1,FALSE))</f>
        <v>25</v>
      </c>
      <c r="AB1083" s="19">
        <f>IF(INT(VLOOKUP(E1083,角色属性概况!I:M,3,FALSE)*AA1083/100)=0,"",(INT(VLOOKUP(E1083,角色属性概况!I:M,3,FALSE)*AA1083/100)))</f>
        <v>68333</v>
      </c>
      <c r="AE1083" s="25">
        <f>(VLOOKUP(G1083,角色!V:AE,主动技能!F1083+7,FALSE))</f>
        <v>1</v>
      </c>
      <c r="AF1083" s="19">
        <f>VLOOKUP(F1083,对应表!AY:BA,3,FALSE)</f>
        <v>2</v>
      </c>
      <c r="AG1083" s="19">
        <f>VLOOKUP(F1083,对应表!AY:BA,2,FALSE)</f>
        <v>2</v>
      </c>
      <c r="AH1083" s="25" t="str">
        <f>VLOOKUP(F1083,特效对应!F:G,2,FALSE)</f>
        <v>attackex</v>
      </c>
      <c r="AJ1083">
        <f t="shared" si="291"/>
        <v>17</v>
      </c>
      <c r="AK1083" t="s">
        <v>117</v>
      </c>
      <c r="AL1083" s="4" t="s">
        <v>580</v>
      </c>
      <c r="AQ1083" s="6" t="str">
        <f>_xlfn.IFNA(IF(IF($AK1083=AQ$5,VLOOKUP(AL1083,buff!$K:$L,2,FALSE),"")=0,"",IF($AK1083=AQ$5,VLOOKUP(AL1083,buff!$K:$L,2,FALSE),"")),"")</f>
        <v>100001:100:2:0</v>
      </c>
      <c r="AR1083" s="6" t="str">
        <f>_xlfn.IFNA(IF(IF($AK1083=AR$5,VLOOKUP(AM1083,buff!$K:$L,2,FALSE),"")=0,"",IF($AK1083=AR$5,VLOOKUP(AM1083,buff!$K:$L,2,FALSE),"")),"")</f>
        <v/>
      </c>
      <c r="AS1083" s="6" t="str">
        <f>_xlfn.IFNA(IF(IF($AK1083=AS$5,VLOOKUP(AN1083,buff!$K:$L,2,FALSE),"")=0,"",IF($AK1083=AS$5,VLOOKUP(AN1083,buff!$K:$L,2,FALSE),"")),"")</f>
        <v/>
      </c>
      <c r="AT1083" s="6" t="str">
        <f>_xlfn.IFNA(IF(IF($AK1083=AT$5,VLOOKUP(AO1083,buff!$K:$L,2,FALSE),"")=0,"",IF($AK1083=AT$5,VLOOKUP(AO1083,buff!$K:$L,2,FALSE),"")),"")</f>
        <v/>
      </c>
      <c r="AU1083" s="6" t="str">
        <f>_xlfn.IFNA(IF(IF($AK1083=AU$5,VLOOKUP(AP1083,buff!$K:$L,2,FALSE),"")=0,"",IF($AK1083=AU$5,VLOOKUP(AP1083,buff!$K:$L,2,FALSE),"")),"")</f>
        <v/>
      </c>
      <c r="AV1083" s="6" t="str">
        <f>_xlfn.IFNA(IF(IF($AK1083=AV$5,VLOOKUP(AL1083,buff!$K:$L,2,FALSE),"")=0,"",IF($AK1083=AV$5,VLOOKUP(AL1083,buff!$K:$L,2,FALSE),"")),"")</f>
        <v/>
      </c>
      <c r="AW1083" s="6" t="str">
        <f>_xlfn.IFNA(IF(IF($AK1083=AW$5,VLOOKUP(AM1083,buff!$K:$L,2,FALSE),"")=0,"",IF($AK1083=AW$5,VLOOKUP(AM1083,buff!$K:$L,2,FALSE),"")),"")</f>
        <v/>
      </c>
      <c r="AX1083" s="6" t="str">
        <f>_xlfn.IFNA(IF(IF($AK1083=AX$5,VLOOKUP(AN1083,buff!$K:$L,2,FALSE),"")=0,"",IF($AK1083=AX$5,VLOOKUP(AN1083,buff!$K:$L,2,FALSE),"")),"")</f>
        <v/>
      </c>
      <c r="AY1083" s="6" t="str">
        <f>_xlfn.IFNA(IF(IF($AK1083=AY$5,VLOOKUP(AO1083,buff!$K:$L,2,FALSE),"")=0,"",IF($AK1083=AY$5,VLOOKUP(AO1083,buff!$K:$L,2,FALSE),"")),"")</f>
        <v/>
      </c>
      <c r="AZ1083" s="6" t="str">
        <f>_xlfn.IFNA(IF(IF($AK1083=AZ$5,VLOOKUP(AP1083,buff!$K:$L,2,FALSE),"")=0,"",IF($AK1083=AZ$5,VLOOKUP(AP1083,buff!$K:$L,2,FALSE),"")),"")</f>
        <v/>
      </c>
      <c r="BA1083" s="6">
        <f>VLOOKUP(AL1083,buff!K:P,6,FALSE)</f>
        <v>-5</v>
      </c>
      <c r="BB1083">
        <f t="shared" si="292"/>
        <v>-5</v>
      </c>
      <c r="BC1083">
        <f t="shared" si="293"/>
        <v>-5</v>
      </c>
      <c r="BD1083">
        <f t="shared" si="280"/>
        <v>3</v>
      </c>
      <c r="BE1083">
        <f t="shared" si="281"/>
        <v>2</v>
      </c>
      <c r="BF1083" s="22">
        <f t="shared" si="282"/>
        <v>101803</v>
      </c>
    </row>
    <row r="1084" spans="1:58" x14ac:dyDescent="0.15">
      <c r="A1084" t="str">
        <f t="shared" si="284"/>
        <v>霍尔主动技能3等级18</v>
      </c>
      <c r="B1084" s="8">
        <f t="shared" si="285"/>
        <v>10180318</v>
      </c>
      <c r="C1084" s="8" t="str">
        <f>VLOOKUP(G1084,角色!A:B,2,FALSE)</f>
        <v>霍尔</v>
      </c>
      <c r="D1084" s="8" t="str">
        <f t="shared" si="286"/>
        <v>主动技能3</v>
      </c>
      <c r="E1084" s="8">
        <f t="shared" si="279"/>
        <v>18</v>
      </c>
      <c r="F1084" s="8">
        <f t="shared" si="287"/>
        <v>3</v>
      </c>
      <c r="G1084" s="8">
        <f t="shared" si="288"/>
        <v>18</v>
      </c>
      <c r="H1084" s="4" t="s">
        <v>858</v>
      </c>
      <c r="I1084" s="20" t="str">
        <f t="shared" si="294"/>
        <v>对敌方全体攻击，造成125%攻击力（+96791）点伤害。并附带流血。</v>
      </c>
      <c r="J1084" s="4" t="s">
        <v>277</v>
      </c>
      <c r="K1084" s="1" t="s">
        <v>102</v>
      </c>
      <c r="L1084" s="4" t="s">
        <v>860</v>
      </c>
      <c r="M1084" s="4"/>
      <c r="N1084" s="4">
        <v>100</v>
      </c>
      <c r="O1084" s="20">
        <f>VLOOKUP(L1084,对应表!BK:BL,2,FALSE)</f>
        <v>100</v>
      </c>
      <c r="P1084" s="25" t="str">
        <f>_xlfn.IFNA(VLOOKUP(G1084,角色!V:AE,主动技能!F1084+1,FALSE),"")</f>
        <v>||eff_heilongjuanfeng|</v>
      </c>
      <c r="Q1084" s="25">
        <f>(VLOOKUP(G1084,角色!V:AE,主动技能!F1084+4,FALSE))</f>
        <v>3</v>
      </c>
      <c r="R1084" s="25">
        <v>0</v>
      </c>
      <c r="S1084" s="25">
        <v>0</v>
      </c>
      <c r="T1084" s="6" t="str">
        <f t="shared" si="289"/>
        <v>100001:100:2:0</v>
      </c>
      <c r="U1084" s="6" t="str">
        <f t="shared" si="290"/>
        <v/>
      </c>
      <c r="V1084" s="19" t="str">
        <f>VLOOKUP(G1084,角色!AW:BC,主动技能!F1084+1,FALSE)</f>
        <v>skill_15</v>
      </c>
      <c r="Y1084">
        <f t="shared" si="295"/>
        <v>0</v>
      </c>
      <c r="Z1084" s="19">
        <f>IF(VLOOKUP(C1084,角色!CC:CI,主动技能!F1084*2,FALSE)=0,"",VLOOKUP(C1084,角色!CC:CI,主动技能!F1084*2,FALSE))</f>
        <v>125</v>
      </c>
      <c r="AA1084" s="19">
        <f>IF(VLOOKUP(C1084,角色!CC:CI,主动技能!F1084*2+1,FALSE)=0,0,VLOOKUP(C1084,角色!CC:CI,主动技能!F1084*2+1,FALSE))</f>
        <v>25</v>
      </c>
      <c r="AB1084" s="19">
        <f>IF(INT(VLOOKUP(E1084,角色属性概况!I:M,3,FALSE)*AA1084/100)=0,"",(INT(VLOOKUP(E1084,角色属性概况!I:M,3,FALSE)*AA1084/100)))</f>
        <v>96791</v>
      </c>
      <c r="AE1084" s="25">
        <f>(VLOOKUP(G1084,角色!V:AE,主动技能!F1084+7,FALSE))</f>
        <v>1</v>
      </c>
      <c r="AF1084" s="19">
        <f>VLOOKUP(F1084,对应表!AY:BA,3,FALSE)</f>
        <v>2</v>
      </c>
      <c r="AG1084" s="19">
        <f>VLOOKUP(F1084,对应表!AY:BA,2,FALSE)</f>
        <v>2</v>
      </c>
      <c r="AH1084" s="25" t="str">
        <f>VLOOKUP(F1084,特效对应!F:G,2,FALSE)</f>
        <v>attackex</v>
      </c>
      <c r="AJ1084">
        <f t="shared" si="291"/>
        <v>18</v>
      </c>
      <c r="AK1084" t="s">
        <v>117</v>
      </c>
      <c r="AL1084" s="4" t="s">
        <v>580</v>
      </c>
      <c r="AQ1084" s="6" t="str">
        <f>_xlfn.IFNA(IF(IF($AK1084=AQ$5,VLOOKUP(AL1084,buff!$K:$L,2,FALSE),"")=0,"",IF($AK1084=AQ$5,VLOOKUP(AL1084,buff!$K:$L,2,FALSE),"")),"")</f>
        <v>100001:100:2:0</v>
      </c>
      <c r="AR1084" s="6" t="str">
        <f>_xlfn.IFNA(IF(IF($AK1084=AR$5,VLOOKUP(AM1084,buff!$K:$L,2,FALSE),"")=0,"",IF($AK1084=AR$5,VLOOKUP(AM1084,buff!$K:$L,2,FALSE),"")),"")</f>
        <v/>
      </c>
      <c r="AS1084" s="6" t="str">
        <f>_xlfn.IFNA(IF(IF($AK1084=AS$5,VLOOKUP(AN1084,buff!$K:$L,2,FALSE),"")=0,"",IF($AK1084=AS$5,VLOOKUP(AN1084,buff!$K:$L,2,FALSE),"")),"")</f>
        <v/>
      </c>
      <c r="AT1084" s="6" t="str">
        <f>_xlfn.IFNA(IF(IF($AK1084=AT$5,VLOOKUP(AO1084,buff!$K:$L,2,FALSE),"")=0,"",IF($AK1084=AT$5,VLOOKUP(AO1084,buff!$K:$L,2,FALSE),"")),"")</f>
        <v/>
      </c>
      <c r="AU1084" s="6" t="str">
        <f>_xlfn.IFNA(IF(IF($AK1084=AU$5,VLOOKUP(AP1084,buff!$K:$L,2,FALSE),"")=0,"",IF($AK1084=AU$5,VLOOKUP(AP1084,buff!$K:$L,2,FALSE),"")),"")</f>
        <v/>
      </c>
      <c r="AV1084" s="6" t="str">
        <f>_xlfn.IFNA(IF(IF($AK1084=AV$5,VLOOKUP(AL1084,buff!$K:$L,2,FALSE),"")=0,"",IF($AK1084=AV$5,VLOOKUP(AL1084,buff!$K:$L,2,FALSE),"")),"")</f>
        <v/>
      </c>
      <c r="AW1084" s="6" t="str">
        <f>_xlfn.IFNA(IF(IF($AK1084=AW$5,VLOOKUP(AM1084,buff!$K:$L,2,FALSE),"")=0,"",IF($AK1084=AW$5,VLOOKUP(AM1084,buff!$K:$L,2,FALSE),"")),"")</f>
        <v/>
      </c>
      <c r="AX1084" s="6" t="str">
        <f>_xlfn.IFNA(IF(IF($AK1084=AX$5,VLOOKUP(AN1084,buff!$K:$L,2,FALSE),"")=0,"",IF($AK1084=AX$5,VLOOKUP(AN1084,buff!$K:$L,2,FALSE),"")),"")</f>
        <v/>
      </c>
      <c r="AY1084" s="6" t="str">
        <f>_xlfn.IFNA(IF(IF($AK1084=AY$5,VLOOKUP(AO1084,buff!$K:$L,2,FALSE),"")=0,"",IF($AK1084=AY$5,VLOOKUP(AO1084,buff!$K:$L,2,FALSE),"")),"")</f>
        <v/>
      </c>
      <c r="AZ1084" s="6" t="str">
        <f>_xlfn.IFNA(IF(IF($AK1084=AZ$5,VLOOKUP(AP1084,buff!$K:$L,2,FALSE),"")=0,"",IF($AK1084=AZ$5,VLOOKUP(AP1084,buff!$K:$L,2,FALSE),"")),"")</f>
        <v/>
      </c>
      <c r="BA1084" s="6">
        <f>VLOOKUP(AL1084,buff!K:P,6,FALSE)</f>
        <v>-5</v>
      </c>
      <c r="BB1084">
        <f t="shared" si="292"/>
        <v>-5</v>
      </c>
      <c r="BC1084">
        <f t="shared" si="293"/>
        <v>-5</v>
      </c>
      <c r="BD1084">
        <f t="shared" si="280"/>
        <v>3</v>
      </c>
      <c r="BE1084">
        <f t="shared" si="281"/>
        <v>2</v>
      </c>
      <c r="BF1084" s="22">
        <f t="shared" si="282"/>
        <v>101803</v>
      </c>
    </row>
    <row r="1085" spans="1:58" x14ac:dyDescent="0.15">
      <c r="A1085" t="str">
        <f t="shared" si="284"/>
        <v>霍尔主动技能3等级19</v>
      </c>
      <c r="B1085" s="8">
        <f t="shared" si="285"/>
        <v>10180319</v>
      </c>
      <c r="C1085" s="8" t="str">
        <f>VLOOKUP(G1085,角色!A:B,2,FALSE)</f>
        <v>霍尔</v>
      </c>
      <c r="D1085" s="8" t="str">
        <f t="shared" si="286"/>
        <v>主动技能3</v>
      </c>
      <c r="E1085" s="8">
        <f t="shared" si="279"/>
        <v>19</v>
      </c>
      <c r="F1085" s="8">
        <f t="shared" si="287"/>
        <v>3</v>
      </c>
      <c r="G1085" s="8">
        <f t="shared" si="288"/>
        <v>18</v>
      </c>
      <c r="H1085" s="4" t="s">
        <v>858</v>
      </c>
      <c r="I1085" s="20" t="str">
        <f t="shared" si="294"/>
        <v>对敌方全体攻击，造成125%攻击力（+137079）点伤害。并附带流血。</v>
      </c>
      <c r="J1085" s="4" t="s">
        <v>277</v>
      </c>
      <c r="K1085" s="1" t="s">
        <v>102</v>
      </c>
      <c r="L1085" s="4" t="s">
        <v>860</v>
      </c>
      <c r="M1085" s="4"/>
      <c r="N1085" s="4">
        <v>100</v>
      </c>
      <c r="O1085" s="20">
        <f>VLOOKUP(L1085,对应表!BK:BL,2,FALSE)</f>
        <v>100</v>
      </c>
      <c r="P1085" s="25" t="str">
        <f>_xlfn.IFNA(VLOOKUP(G1085,角色!V:AE,主动技能!F1085+1,FALSE),"")</f>
        <v>||eff_heilongjuanfeng|</v>
      </c>
      <c r="Q1085" s="25">
        <f>(VLOOKUP(G1085,角色!V:AE,主动技能!F1085+4,FALSE))</f>
        <v>3</v>
      </c>
      <c r="R1085" s="25">
        <v>0</v>
      </c>
      <c r="S1085" s="25">
        <v>0</v>
      </c>
      <c r="T1085" s="6" t="str">
        <f t="shared" si="289"/>
        <v>100001:100:2:0</v>
      </c>
      <c r="U1085" s="6" t="str">
        <f t="shared" si="290"/>
        <v/>
      </c>
      <c r="V1085" s="19" t="str">
        <f>VLOOKUP(G1085,角色!AW:BC,主动技能!F1085+1,FALSE)</f>
        <v>skill_15</v>
      </c>
      <c r="Y1085">
        <f t="shared" si="295"/>
        <v>0</v>
      </c>
      <c r="Z1085" s="19">
        <f>IF(VLOOKUP(C1085,角色!CC:CI,主动技能!F1085*2,FALSE)=0,"",VLOOKUP(C1085,角色!CC:CI,主动技能!F1085*2,FALSE))</f>
        <v>125</v>
      </c>
      <c r="AA1085" s="19">
        <f>IF(VLOOKUP(C1085,角色!CC:CI,主动技能!F1085*2+1,FALSE)=0,0,VLOOKUP(C1085,角色!CC:CI,主动技能!F1085*2+1,FALSE))</f>
        <v>25</v>
      </c>
      <c r="AB1085" s="19">
        <f>IF(INT(VLOOKUP(E1085,角色属性概况!I:M,3,FALSE)*AA1085/100)=0,"",(INT(VLOOKUP(E1085,角色属性概况!I:M,3,FALSE)*AA1085/100)))</f>
        <v>137079</v>
      </c>
      <c r="AE1085" s="25">
        <f>(VLOOKUP(G1085,角色!V:AE,主动技能!F1085+7,FALSE))</f>
        <v>1</v>
      </c>
      <c r="AF1085" s="19">
        <f>VLOOKUP(F1085,对应表!AY:BA,3,FALSE)</f>
        <v>2</v>
      </c>
      <c r="AG1085" s="19">
        <f>VLOOKUP(F1085,对应表!AY:BA,2,FALSE)</f>
        <v>2</v>
      </c>
      <c r="AH1085" s="25" t="str">
        <f>VLOOKUP(F1085,特效对应!F:G,2,FALSE)</f>
        <v>attackex</v>
      </c>
      <c r="AJ1085">
        <f t="shared" si="291"/>
        <v>19</v>
      </c>
      <c r="AK1085" t="s">
        <v>117</v>
      </c>
      <c r="AL1085" s="4" t="s">
        <v>580</v>
      </c>
      <c r="AQ1085" s="6" t="str">
        <f>_xlfn.IFNA(IF(IF($AK1085=AQ$5,VLOOKUP(AL1085,buff!$K:$L,2,FALSE),"")=0,"",IF($AK1085=AQ$5,VLOOKUP(AL1085,buff!$K:$L,2,FALSE),"")),"")</f>
        <v>100001:100:2:0</v>
      </c>
      <c r="AR1085" s="6" t="str">
        <f>_xlfn.IFNA(IF(IF($AK1085=AR$5,VLOOKUP(AM1085,buff!$K:$L,2,FALSE),"")=0,"",IF($AK1085=AR$5,VLOOKUP(AM1085,buff!$K:$L,2,FALSE),"")),"")</f>
        <v/>
      </c>
      <c r="AS1085" s="6" t="str">
        <f>_xlfn.IFNA(IF(IF($AK1085=AS$5,VLOOKUP(AN1085,buff!$K:$L,2,FALSE),"")=0,"",IF($AK1085=AS$5,VLOOKUP(AN1085,buff!$K:$L,2,FALSE),"")),"")</f>
        <v/>
      </c>
      <c r="AT1085" s="6" t="str">
        <f>_xlfn.IFNA(IF(IF($AK1085=AT$5,VLOOKUP(AO1085,buff!$K:$L,2,FALSE),"")=0,"",IF($AK1085=AT$5,VLOOKUP(AO1085,buff!$K:$L,2,FALSE),"")),"")</f>
        <v/>
      </c>
      <c r="AU1085" s="6" t="str">
        <f>_xlfn.IFNA(IF(IF($AK1085=AU$5,VLOOKUP(AP1085,buff!$K:$L,2,FALSE),"")=0,"",IF($AK1085=AU$5,VLOOKUP(AP1085,buff!$K:$L,2,FALSE),"")),"")</f>
        <v/>
      </c>
      <c r="AV1085" s="6" t="str">
        <f>_xlfn.IFNA(IF(IF($AK1085=AV$5,VLOOKUP(AL1085,buff!$K:$L,2,FALSE),"")=0,"",IF($AK1085=AV$5,VLOOKUP(AL1085,buff!$K:$L,2,FALSE),"")),"")</f>
        <v/>
      </c>
      <c r="AW1085" s="6" t="str">
        <f>_xlfn.IFNA(IF(IF($AK1085=AW$5,VLOOKUP(AM1085,buff!$K:$L,2,FALSE),"")=0,"",IF($AK1085=AW$5,VLOOKUP(AM1085,buff!$K:$L,2,FALSE),"")),"")</f>
        <v/>
      </c>
      <c r="AX1085" s="6" t="str">
        <f>_xlfn.IFNA(IF(IF($AK1085=AX$5,VLOOKUP(AN1085,buff!$K:$L,2,FALSE),"")=0,"",IF($AK1085=AX$5,VLOOKUP(AN1085,buff!$K:$L,2,FALSE),"")),"")</f>
        <v/>
      </c>
      <c r="AY1085" s="6" t="str">
        <f>_xlfn.IFNA(IF(IF($AK1085=AY$5,VLOOKUP(AO1085,buff!$K:$L,2,FALSE),"")=0,"",IF($AK1085=AY$5,VLOOKUP(AO1085,buff!$K:$L,2,FALSE),"")),"")</f>
        <v/>
      </c>
      <c r="AZ1085" s="6" t="str">
        <f>_xlfn.IFNA(IF(IF($AK1085=AZ$5,VLOOKUP(AP1085,buff!$K:$L,2,FALSE),"")=0,"",IF($AK1085=AZ$5,VLOOKUP(AP1085,buff!$K:$L,2,FALSE),"")),"")</f>
        <v/>
      </c>
      <c r="BA1085" s="6">
        <f>VLOOKUP(AL1085,buff!K:P,6,FALSE)</f>
        <v>-5</v>
      </c>
      <c r="BB1085">
        <f t="shared" si="292"/>
        <v>-5</v>
      </c>
      <c r="BC1085">
        <f t="shared" si="293"/>
        <v>-5</v>
      </c>
      <c r="BD1085">
        <f t="shared" si="280"/>
        <v>3</v>
      </c>
      <c r="BE1085">
        <f t="shared" si="281"/>
        <v>2</v>
      </c>
      <c r="BF1085" s="22">
        <f t="shared" si="282"/>
        <v>101803</v>
      </c>
    </row>
    <row r="1086" spans="1:58" x14ac:dyDescent="0.15">
      <c r="A1086" t="str">
        <f t="shared" si="284"/>
        <v>霍尔主动技能3等级20</v>
      </c>
      <c r="B1086" s="8">
        <f t="shared" si="285"/>
        <v>10180320</v>
      </c>
      <c r="C1086" s="8" t="str">
        <f>VLOOKUP(G1086,角色!A:B,2,FALSE)</f>
        <v>霍尔</v>
      </c>
      <c r="D1086" s="8" t="str">
        <f t="shared" si="286"/>
        <v>主动技能3</v>
      </c>
      <c r="E1086" s="8">
        <f t="shared" si="279"/>
        <v>20</v>
      </c>
      <c r="F1086" s="8">
        <f t="shared" si="287"/>
        <v>3</v>
      </c>
      <c r="G1086" s="8">
        <f t="shared" si="288"/>
        <v>18</v>
      </c>
      <c r="H1086" s="4" t="s">
        <v>858</v>
      </c>
      <c r="I1086" s="20" t="str">
        <f t="shared" si="294"/>
        <v>对敌方全体攻击，造成125%攻击力（+194115）点伤害。并附带流血。</v>
      </c>
      <c r="J1086" s="4" t="s">
        <v>277</v>
      </c>
      <c r="K1086" s="1" t="s">
        <v>102</v>
      </c>
      <c r="L1086" s="4" t="s">
        <v>860</v>
      </c>
      <c r="M1086" s="4"/>
      <c r="N1086" s="4">
        <v>100</v>
      </c>
      <c r="O1086" s="20">
        <f>VLOOKUP(L1086,对应表!BK:BL,2,FALSE)</f>
        <v>100</v>
      </c>
      <c r="P1086" s="25" t="str">
        <f>_xlfn.IFNA(VLOOKUP(G1086,角色!V:AE,主动技能!F1086+1,FALSE),"")</f>
        <v>||eff_heilongjuanfeng|</v>
      </c>
      <c r="Q1086" s="25">
        <f>(VLOOKUP(G1086,角色!V:AE,主动技能!F1086+4,FALSE))</f>
        <v>3</v>
      </c>
      <c r="R1086" s="25">
        <v>0</v>
      </c>
      <c r="S1086" s="25">
        <v>0</v>
      </c>
      <c r="T1086" s="6" t="str">
        <f t="shared" si="289"/>
        <v>100001:100:2:0</v>
      </c>
      <c r="U1086" s="6" t="str">
        <f t="shared" si="290"/>
        <v/>
      </c>
      <c r="V1086" s="19" t="str">
        <f>VLOOKUP(G1086,角色!AW:BC,主动技能!F1086+1,FALSE)</f>
        <v>skill_15</v>
      </c>
      <c r="Y1086">
        <f t="shared" si="295"/>
        <v>0</v>
      </c>
      <c r="Z1086" s="19">
        <f>IF(VLOOKUP(C1086,角色!CC:CI,主动技能!F1086*2,FALSE)=0,"",VLOOKUP(C1086,角色!CC:CI,主动技能!F1086*2,FALSE))</f>
        <v>125</v>
      </c>
      <c r="AA1086" s="19">
        <f>IF(VLOOKUP(C1086,角色!CC:CI,主动技能!F1086*2+1,FALSE)=0,0,VLOOKUP(C1086,角色!CC:CI,主动技能!F1086*2+1,FALSE))</f>
        <v>25</v>
      </c>
      <c r="AB1086" s="19">
        <f>IF(INT(VLOOKUP(E1086,角色属性概况!I:M,3,FALSE)*AA1086/100)=0,"",(INT(VLOOKUP(E1086,角色属性概况!I:M,3,FALSE)*AA1086/100)))</f>
        <v>194115</v>
      </c>
      <c r="AE1086" s="25">
        <f>(VLOOKUP(G1086,角色!V:AE,主动技能!F1086+7,FALSE))</f>
        <v>1</v>
      </c>
      <c r="AF1086" s="19">
        <f>VLOOKUP(F1086,对应表!AY:BA,3,FALSE)</f>
        <v>2</v>
      </c>
      <c r="AG1086" s="19">
        <f>VLOOKUP(F1086,对应表!AY:BA,2,FALSE)</f>
        <v>2</v>
      </c>
      <c r="AH1086" s="25" t="str">
        <f>VLOOKUP(F1086,特效对应!F:G,2,FALSE)</f>
        <v>attackex</v>
      </c>
      <c r="AJ1086">
        <f t="shared" si="291"/>
        <v>20</v>
      </c>
      <c r="AK1086" t="s">
        <v>117</v>
      </c>
      <c r="AL1086" s="4" t="s">
        <v>580</v>
      </c>
      <c r="AQ1086" s="6" t="str">
        <f>_xlfn.IFNA(IF(IF($AK1086=AQ$5,VLOOKUP(AL1086,buff!$K:$L,2,FALSE),"")=0,"",IF($AK1086=AQ$5,VLOOKUP(AL1086,buff!$K:$L,2,FALSE),"")),"")</f>
        <v>100001:100:2:0</v>
      </c>
      <c r="AR1086" s="6" t="str">
        <f>_xlfn.IFNA(IF(IF($AK1086=AR$5,VLOOKUP(AM1086,buff!$K:$L,2,FALSE),"")=0,"",IF($AK1086=AR$5,VLOOKUP(AM1086,buff!$K:$L,2,FALSE),"")),"")</f>
        <v/>
      </c>
      <c r="AS1086" s="6" t="str">
        <f>_xlfn.IFNA(IF(IF($AK1086=AS$5,VLOOKUP(AN1086,buff!$K:$L,2,FALSE),"")=0,"",IF($AK1086=AS$5,VLOOKUP(AN1086,buff!$K:$L,2,FALSE),"")),"")</f>
        <v/>
      </c>
      <c r="AT1086" s="6" t="str">
        <f>_xlfn.IFNA(IF(IF($AK1086=AT$5,VLOOKUP(AO1086,buff!$K:$L,2,FALSE),"")=0,"",IF($AK1086=AT$5,VLOOKUP(AO1086,buff!$K:$L,2,FALSE),"")),"")</f>
        <v/>
      </c>
      <c r="AU1086" s="6" t="str">
        <f>_xlfn.IFNA(IF(IF($AK1086=AU$5,VLOOKUP(AP1086,buff!$K:$L,2,FALSE),"")=0,"",IF($AK1086=AU$5,VLOOKUP(AP1086,buff!$K:$L,2,FALSE),"")),"")</f>
        <v/>
      </c>
      <c r="AV1086" s="6" t="str">
        <f>_xlfn.IFNA(IF(IF($AK1086=AV$5,VLOOKUP(AL1086,buff!$K:$L,2,FALSE),"")=0,"",IF($AK1086=AV$5,VLOOKUP(AL1086,buff!$K:$L,2,FALSE),"")),"")</f>
        <v/>
      </c>
      <c r="AW1086" s="6" t="str">
        <f>_xlfn.IFNA(IF(IF($AK1086=AW$5,VLOOKUP(AM1086,buff!$K:$L,2,FALSE),"")=0,"",IF($AK1086=AW$5,VLOOKUP(AM1086,buff!$K:$L,2,FALSE),"")),"")</f>
        <v/>
      </c>
      <c r="AX1086" s="6" t="str">
        <f>_xlfn.IFNA(IF(IF($AK1086=AX$5,VLOOKUP(AN1086,buff!$K:$L,2,FALSE),"")=0,"",IF($AK1086=AX$5,VLOOKUP(AN1086,buff!$K:$L,2,FALSE),"")),"")</f>
        <v/>
      </c>
      <c r="AY1086" s="6" t="str">
        <f>_xlfn.IFNA(IF(IF($AK1086=AY$5,VLOOKUP(AO1086,buff!$K:$L,2,FALSE),"")=0,"",IF($AK1086=AY$5,VLOOKUP(AO1086,buff!$K:$L,2,FALSE),"")),"")</f>
        <v/>
      </c>
      <c r="AZ1086" s="6" t="str">
        <f>_xlfn.IFNA(IF(IF($AK1086=AZ$5,VLOOKUP(AP1086,buff!$K:$L,2,FALSE),"")=0,"",IF($AK1086=AZ$5,VLOOKUP(AP1086,buff!$K:$L,2,FALSE),"")),"")</f>
        <v/>
      </c>
      <c r="BA1086" s="6">
        <f>VLOOKUP(AL1086,buff!K:P,6,FALSE)</f>
        <v>-5</v>
      </c>
      <c r="BB1086">
        <f t="shared" si="292"/>
        <v>-5</v>
      </c>
      <c r="BC1086">
        <f t="shared" si="293"/>
        <v>-5</v>
      </c>
      <c r="BD1086">
        <f t="shared" si="280"/>
        <v>3</v>
      </c>
      <c r="BE1086">
        <f t="shared" si="281"/>
        <v>2</v>
      </c>
      <c r="BF1086" s="22">
        <f t="shared" si="282"/>
        <v>101803</v>
      </c>
    </row>
    <row r="1087" spans="1:58" x14ac:dyDescent="0.15">
      <c r="A1087" t="str">
        <f t="shared" si="284"/>
        <v>国王主动技能1等级1</v>
      </c>
      <c r="B1087" s="8">
        <f t="shared" si="285"/>
        <v>10190101</v>
      </c>
      <c r="C1087" s="8" t="str">
        <f>VLOOKUP(G1087,角色!A:B,2,FALSE)</f>
        <v>国王</v>
      </c>
      <c r="D1087" s="8" t="str">
        <f t="shared" si="286"/>
        <v>主动技能1</v>
      </c>
      <c r="E1087" s="8">
        <f t="shared" si="279"/>
        <v>1</v>
      </c>
      <c r="F1087" s="8">
        <f t="shared" si="287"/>
        <v>1</v>
      </c>
      <c r="G1087" s="8">
        <f t="shared" si="288"/>
        <v>19</v>
      </c>
      <c r="H1087" s="4" t="s">
        <v>955</v>
      </c>
      <c r="I1087" s="20" t="str">
        <f t="shared" ref="I1087:I1106" si="296">"对敌方"&amp;L1087&amp;"攻击，造成"&amp;Z1087&amp;"%攻击力（+"&amp;AB1087&amp;"）点伤害。"</f>
        <v>对敌方单体攻击，造成100%攻击力（+110）点伤害。</v>
      </c>
      <c r="J1087" s="20" t="s">
        <v>277</v>
      </c>
      <c r="K1087" s="21" t="s">
        <v>102</v>
      </c>
      <c r="L1087" s="20" t="s">
        <v>106</v>
      </c>
      <c r="M1087" s="20"/>
      <c r="N1087" s="20">
        <v>100</v>
      </c>
      <c r="O1087" s="20">
        <f>VLOOKUP(L1087,对应表!BK:BL,2,FALSE)</f>
        <v>0</v>
      </c>
      <c r="P1087" s="25" t="str">
        <f>_xlfn.IFNA(VLOOKUP(G1087,角色!V:AE,主动技能!F1087+1,FALSE),"")</f>
        <v>|||</v>
      </c>
      <c r="Q1087" s="25">
        <f>(VLOOKUP(G1087,角色!V:AE,主动技能!F1087+4,FALSE))</f>
        <v>1</v>
      </c>
      <c r="R1087" s="25">
        <v>0</v>
      </c>
      <c r="S1087" s="25">
        <v>0</v>
      </c>
      <c r="T1087" s="19" t="str">
        <f t="shared" si="289"/>
        <v/>
      </c>
      <c r="U1087" s="19" t="str">
        <f t="shared" si="290"/>
        <v/>
      </c>
      <c r="V1087" s="19" t="str">
        <f>VLOOKUP(G1087,角色!AW:BC,主动技能!F1087+1,FALSE)</f>
        <v>skill_01</v>
      </c>
      <c r="W1087" s="19"/>
      <c r="X1087" s="19"/>
      <c r="Y1087" s="19">
        <f t="shared" si="295"/>
        <v>0</v>
      </c>
      <c r="Z1087" s="19">
        <f>IF(VLOOKUP(C1087,角色!CC:CI,主动技能!F1087*2,FALSE)=0,"",VLOOKUP(C1087,角色!CC:CI,主动技能!F1087*2,FALSE))</f>
        <v>100</v>
      </c>
      <c r="AA1087" s="19">
        <f>IF(VLOOKUP(C1087,角色!CC:CI,主动技能!F1087*2+1,FALSE)=0,0,VLOOKUP(C1087,角色!CC:CI,主动技能!F1087*2+1,FALSE))</f>
        <v>10</v>
      </c>
      <c r="AB1087" s="19">
        <f>IF(INT(VLOOKUP(E1087,角色属性概况!I:M,3,FALSE)*AA1087/100)=0,"",(INT(VLOOKUP(E1087,角色属性概况!I:M,3,FALSE)*AA1087/100)))</f>
        <v>110</v>
      </c>
      <c r="AC1087" s="19"/>
      <c r="AD1087" s="19"/>
      <c r="AE1087" s="25">
        <f>(VLOOKUP(G1087,角色!V:AE,主动技能!F1087+7,FALSE))</f>
        <v>0</v>
      </c>
      <c r="AF1087" s="19">
        <f>VLOOKUP(F1087,对应表!AY:BA,3,FALSE)</f>
        <v>0</v>
      </c>
      <c r="AG1087" s="19">
        <f>VLOOKUP(F1087,对应表!AY:BA,2,FALSE)</f>
        <v>0</v>
      </c>
      <c r="AH1087" s="25" t="str">
        <f>VLOOKUP(F1087,特效对应!F:G,2,FALSE)</f>
        <v>attack</v>
      </c>
      <c r="AJ1087">
        <f t="shared" si="291"/>
        <v>1</v>
      </c>
      <c r="AK1087" s="19"/>
      <c r="AL1087" s="19"/>
      <c r="AM1087" s="19"/>
      <c r="AN1087" s="19"/>
      <c r="AQ1087" s="6" t="str">
        <f>_xlfn.IFNA(IF(IF($AK1087=AQ$5,VLOOKUP(AL1087,buff!$K:$L,2,FALSE),"")=0,"",IF($AK1087=AQ$5,VLOOKUP(AL1087,buff!$K:$L,2,FALSE),"")),"")</f>
        <v/>
      </c>
      <c r="AR1087" s="6" t="str">
        <f>_xlfn.IFNA(IF(IF($AK1087=AR$5,VLOOKUP(AM1087,buff!$K:$L,2,FALSE),"")=0,"",IF($AK1087=AR$5,VLOOKUP(AM1087,buff!$K:$L,2,FALSE),"")),"")</f>
        <v/>
      </c>
      <c r="AS1087" s="6" t="str">
        <f>_xlfn.IFNA(IF(IF($AK1087=AS$5,VLOOKUP(AN1087,buff!$K:$L,2,FALSE),"")=0,"",IF($AK1087=AS$5,VLOOKUP(AN1087,buff!$K:$L,2,FALSE),"")),"")</f>
        <v/>
      </c>
      <c r="AT1087" s="6" t="str">
        <f>_xlfn.IFNA(IF(IF($AK1087=AT$5,VLOOKUP(AO1087,buff!$K:$L,2,FALSE),"")=0,"",IF($AK1087=AT$5,VLOOKUP(AO1087,buff!$K:$L,2,FALSE),"")),"")</f>
        <v/>
      </c>
      <c r="AU1087" s="6" t="str">
        <f>_xlfn.IFNA(IF(IF($AK1087=AU$5,VLOOKUP(AP1087,buff!$K:$L,2,FALSE),"")=0,"",IF($AK1087=AU$5,VLOOKUP(AP1087,buff!$K:$L,2,FALSE),"")),"")</f>
        <v/>
      </c>
      <c r="AV1087" s="6" t="str">
        <f>_xlfn.IFNA(IF(IF($AK1087=AV$5,VLOOKUP(AL1087,buff!$K:$L,2,FALSE),"")=0,"",IF($AK1087=AV$5,VLOOKUP(AL1087,buff!$K:$L,2,FALSE),"")),"")</f>
        <v/>
      </c>
      <c r="AW1087" s="6" t="str">
        <f>_xlfn.IFNA(IF(IF($AK1087=AW$5,VLOOKUP(AM1087,buff!$K:$L,2,FALSE),"")=0,"",IF($AK1087=AW$5,VLOOKUP(AM1087,buff!$K:$L,2,FALSE),"")),"")</f>
        <v/>
      </c>
      <c r="AX1087" s="6" t="str">
        <f>_xlfn.IFNA(IF(IF($AK1087=AX$5,VLOOKUP(AN1087,buff!$K:$L,2,FALSE),"")=0,"",IF($AK1087=AX$5,VLOOKUP(AN1087,buff!$K:$L,2,FALSE),"")),"")</f>
        <v/>
      </c>
      <c r="AY1087" s="6" t="str">
        <f>_xlfn.IFNA(IF(IF($AK1087=AY$5,VLOOKUP(AO1087,buff!$K:$L,2,FALSE),"")=0,"",IF($AK1087=AY$5,VLOOKUP(AO1087,buff!$K:$L,2,FALSE),"")),"")</f>
        <v/>
      </c>
      <c r="AZ1087" s="6" t="str">
        <f>_xlfn.IFNA(IF(IF($AK1087=AZ$5,VLOOKUP(AP1087,buff!$K:$L,2,FALSE),"")=0,"",IF($AK1087=AZ$5,VLOOKUP(AP1087,buff!$K:$L,2,FALSE),"")),"")</f>
        <v/>
      </c>
      <c r="BA1087" s="6" t="e">
        <f>VLOOKUP(AL1087,buff!$K:$P,6,FALSE)</f>
        <v>#N/A</v>
      </c>
      <c r="BB1087" s="6" t="e">
        <f>VLOOKUP(AM1087,buff!$K:$P,6,FALSE)</f>
        <v>#N/A</v>
      </c>
      <c r="BC1087" s="6" t="e">
        <f>VLOOKUP(AN1087,buff!$K:$P,6,FALSE)</f>
        <v>#N/A</v>
      </c>
      <c r="BD1087">
        <f t="shared" si="280"/>
        <v>0</v>
      </c>
      <c r="BE1087">
        <f t="shared" si="281"/>
        <v>0</v>
      </c>
      <c r="BF1087" s="22">
        <f t="shared" si="282"/>
        <v>101901</v>
      </c>
    </row>
    <row r="1088" spans="1:58" x14ac:dyDescent="0.15">
      <c r="A1088" t="str">
        <f t="shared" si="284"/>
        <v>国王主动技能1等级2</v>
      </c>
      <c r="B1088" s="8">
        <f t="shared" si="285"/>
        <v>10190102</v>
      </c>
      <c r="C1088" s="8" t="str">
        <f>VLOOKUP(G1088,角色!A:B,2,FALSE)</f>
        <v>国王</v>
      </c>
      <c r="D1088" s="8" t="str">
        <f t="shared" si="286"/>
        <v>主动技能1</v>
      </c>
      <c r="E1088" s="8">
        <f t="shared" si="279"/>
        <v>2</v>
      </c>
      <c r="F1088" s="8">
        <f t="shared" si="287"/>
        <v>1</v>
      </c>
      <c r="G1088" s="8">
        <f t="shared" si="288"/>
        <v>19</v>
      </c>
      <c r="H1088" s="4" t="s">
        <v>955</v>
      </c>
      <c r="I1088" s="20" t="str">
        <f t="shared" si="296"/>
        <v>对敌方单体攻击，造成100%攻击力（+122）点伤害。</v>
      </c>
      <c r="J1088" s="20" t="s">
        <v>277</v>
      </c>
      <c r="K1088" s="21" t="s">
        <v>102</v>
      </c>
      <c r="L1088" s="20" t="s">
        <v>106</v>
      </c>
      <c r="M1088" s="4"/>
      <c r="N1088" s="4">
        <v>100</v>
      </c>
      <c r="O1088" s="20">
        <f>VLOOKUP(L1088,对应表!BK:BL,2,FALSE)</f>
        <v>0</v>
      </c>
      <c r="P1088" s="25" t="str">
        <f>_xlfn.IFNA(VLOOKUP(G1088,角色!V:AE,主动技能!F1088+1,FALSE),"")</f>
        <v>|||</v>
      </c>
      <c r="Q1088" s="25">
        <f>(VLOOKUP(G1088,角色!V:AE,主动技能!F1088+4,FALSE))</f>
        <v>1</v>
      </c>
      <c r="R1088" s="25">
        <v>0</v>
      </c>
      <c r="S1088" s="25">
        <v>0</v>
      </c>
      <c r="T1088" s="6" t="str">
        <f t="shared" si="289"/>
        <v/>
      </c>
      <c r="U1088" s="6" t="str">
        <f t="shared" si="290"/>
        <v/>
      </c>
      <c r="V1088" s="19" t="str">
        <f>VLOOKUP(G1088,角色!AW:BC,主动技能!F1088+1,FALSE)</f>
        <v>skill_01</v>
      </c>
      <c r="Y1088">
        <f t="shared" si="295"/>
        <v>0</v>
      </c>
      <c r="Z1088" s="19">
        <f>IF(VLOOKUP(C1088,角色!CC:CI,主动技能!F1088*2,FALSE)=0,"",VLOOKUP(C1088,角色!CC:CI,主动技能!F1088*2,FALSE))</f>
        <v>100</v>
      </c>
      <c r="AA1088" s="19">
        <f>IF(VLOOKUP(C1088,角色!CC:CI,主动技能!F1088*2+1,FALSE)=0,0,VLOOKUP(C1088,角色!CC:CI,主动技能!F1088*2+1,FALSE))</f>
        <v>10</v>
      </c>
      <c r="AB1088" s="19">
        <f>IF(INT(VLOOKUP(E1088,角色属性概况!I:M,3,FALSE)*AA1088/100)=0,"",(INT(VLOOKUP(E1088,角色属性概况!I:M,3,FALSE)*AA1088/100)))</f>
        <v>122</v>
      </c>
      <c r="AE1088" s="25">
        <f>(VLOOKUP(G1088,角色!V:AE,主动技能!F1088+7,FALSE))</f>
        <v>0</v>
      </c>
      <c r="AF1088" s="19">
        <f>VLOOKUP(F1088,对应表!AY:BA,3,FALSE)</f>
        <v>0</v>
      </c>
      <c r="AG1088" s="19">
        <f>VLOOKUP(F1088,对应表!AY:BA,2,FALSE)</f>
        <v>0</v>
      </c>
      <c r="AH1088" s="25" t="str">
        <f>VLOOKUP(F1088,特效对应!F:G,2,FALSE)</f>
        <v>attack</v>
      </c>
      <c r="AJ1088">
        <f t="shared" si="291"/>
        <v>2</v>
      </c>
      <c r="AQ1088" s="6" t="str">
        <f>_xlfn.IFNA(IF(IF($AK1088=AQ$5,VLOOKUP(AL1088,buff!$K:$L,2,FALSE),"")=0,"",IF($AK1088=AQ$5,VLOOKUP(AL1088,buff!$K:$L,2,FALSE),"")),"")</f>
        <v/>
      </c>
      <c r="AR1088" s="6" t="str">
        <f>_xlfn.IFNA(IF(IF($AK1088=AR$5,VLOOKUP(AM1088,buff!$K:$L,2,FALSE),"")=0,"",IF($AK1088=AR$5,VLOOKUP(AM1088,buff!$K:$L,2,FALSE),"")),"")</f>
        <v/>
      </c>
      <c r="AS1088" s="6" t="str">
        <f>_xlfn.IFNA(IF(IF($AK1088=AS$5,VLOOKUP(AN1088,buff!$K:$L,2,FALSE),"")=0,"",IF($AK1088=AS$5,VLOOKUP(AN1088,buff!$K:$L,2,FALSE),"")),"")</f>
        <v/>
      </c>
      <c r="AT1088" s="6" t="str">
        <f>_xlfn.IFNA(IF(IF($AK1088=AT$5,VLOOKUP(AO1088,buff!$K:$L,2,FALSE),"")=0,"",IF($AK1088=AT$5,VLOOKUP(AO1088,buff!$K:$L,2,FALSE),"")),"")</f>
        <v/>
      </c>
      <c r="AU1088" s="6" t="str">
        <f>_xlfn.IFNA(IF(IF($AK1088=AU$5,VLOOKUP(AP1088,buff!$K:$L,2,FALSE),"")=0,"",IF($AK1088=AU$5,VLOOKUP(AP1088,buff!$K:$L,2,FALSE),"")),"")</f>
        <v/>
      </c>
      <c r="AV1088" s="6" t="str">
        <f>_xlfn.IFNA(IF(IF($AK1088=AV$5,VLOOKUP(AL1088,buff!$K:$L,2,FALSE),"")=0,"",IF($AK1088=AV$5,VLOOKUP(AL1088,buff!$K:$L,2,FALSE),"")),"")</f>
        <v/>
      </c>
      <c r="AW1088" s="6" t="str">
        <f>_xlfn.IFNA(IF(IF($AK1088=AW$5,VLOOKUP(AM1088,buff!$K:$L,2,FALSE),"")=0,"",IF($AK1088=AW$5,VLOOKUP(AM1088,buff!$K:$L,2,FALSE),"")),"")</f>
        <v/>
      </c>
      <c r="AX1088" s="6" t="str">
        <f>_xlfn.IFNA(IF(IF($AK1088=AX$5,VLOOKUP(AN1088,buff!$K:$L,2,FALSE),"")=0,"",IF($AK1088=AX$5,VLOOKUP(AN1088,buff!$K:$L,2,FALSE),"")),"")</f>
        <v/>
      </c>
      <c r="AY1088" s="6" t="str">
        <f>_xlfn.IFNA(IF(IF($AK1088=AY$5,VLOOKUP(AO1088,buff!$K:$L,2,FALSE),"")=0,"",IF($AK1088=AY$5,VLOOKUP(AO1088,buff!$K:$L,2,FALSE),"")),"")</f>
        <v/>
      </c>
      <c r="AZ1088" s="6" t="str">
        <f>_xlfn.IFNA(IF(IF($AK1088=AZ$5,VLOOKUP(AP1088,buff!$K:$L,2,FALSE),"")=0,"",IF($AK1088=AZ$5,VLOOKUP(AP1088,buff!$K:$L,2,FALSE),"")),"")</f>
        <v/>
      </c>
      <c r="BA1088" s="6" t="e">
        <f>VLOOKUP(AL1088,buff!$K:$P,6,FALSE)</f>
        <v>#N/A</v>
      </c>
      <c r="BB1088" s="6" t="e">
        <f>VLOOKUP(AM1088,buff!$K:$P,6,FALSE)</f>
        <v>#N/A</v>
      </c>
      <c r="BC1088" s="6" t="e">
        <f>VLOOKUP(AN1088,buff!$K:$P,6,FALSE)</f>
        <v>#N/A</v>
      </c>
      <c r="BD1088">
        <f t="shared" si="280"/>
        <v>0</v>
      </c>
      <c r="BE1088">
        <f t="shared" si="281"/>
        <v>0</v>
      </c>
      <c r="BF1088" s="22">
        <f t="shared" si="282"/>
        <v>101901</v>
      </c>
    </row>
    <row r="1089" spans="1:58" x14ac:dyDescent="0.15">
      <c r="A1089" t="str">
        <f t="shared" si="284"/>
        <v>国王主动技能1等级3</v>
      </c>
      <c r="B1089" s="8">
        <f t="shared" si="285"/>
        <v>10190103</v>
      </c>
      <c r="C1089" s="8" t="str">
        <f>VLOOKUP(G1089,角色!A:B,2,FALSE)</f>
        <v>国王</v>
      </c>
      <c r="D1089" s="8" t="str">
        <f t="shared" si="286"/>
        <v>主动技能1</v>
      </c>
      <c r="E1089" s="8">
        <f t="shared" si="279"/>
        <v>3</v>
      </c>
      <c r="F1089" s="8">
        <f t="shared" si="287"/>
        <v>1</v>
      </c>
      <c r="G1089" s="8">
        <f t="shared" si="288"/>
        <v>19</v>
      </c>
      <c r="H1089" s="4" t="s">
        <v>955</v>
      </c>
      <c r="I1089" s="20" t="str">
        <f t="shared" si="296"/>
        <v>对敌方单体攻击，造成100%攻击力（+161）点伤害。</v>
      </c>
      <c r="J1089" s="20" t="s">
        <v>277</v>
      </c>
      <c r="K1089" s="21" t="s">
        <v>102</v>
      </c>
      <c r="L1089" s="20" t="s">
        <v>106</v>
      </c>
      <c r="M1089" s="4"/>
      <c r="N1089" s="4">
        <v>100</v>
      </c>
      <c r="O1089" s="20">
        <f>VLOOKUP(L1089,对应表!BK:BL,2,FALSE)</f>
        <v>0</v>
      </c>
      <c r="P1089" s="25" t="str">
        <f>_xlfn.IFNA(VLOOKUP(G1089,角色!V:AE,主动技能!F1089+1,FALSE),"")</f>
        <v>|||</v>
      </c>
      <c r="Q1089" s="25">
        <f>(VLOOKUP(G1089,角色!V:AE,主动技能!F1089+4,FALSE))</f>
        <v>1</v>
      </c>
      <c r="R1089" s="25">
        <v>0</v>
      </c>
      <c r="S1089" s="25">
        <v>0</v>
      </c>
      <c r="T1089" s="6" t="str">
        <f t="shared" si="289"/>
        <v/>
      </c>
      <c r="U1089" s="6" t="str">
        <f t="shared" si="290"/>
        <v/>
      </c>
      <c r="V1089" s="19" t="str">
        <f>VLOOKUP(G1089,角色!AW:BC,主动技能!F1089+1,FALSE)</f>
        <v>skill_01</v>
      </c>
      <c r="Y1089">
        <f t="shared" si="295"/>
        <v>0</v>
      </c>
      <c r="Z1089" s="19">
        <f>IF(VLOOKUP(C1089,角色!CC:CI,主动技能!F1089*2,FALSE)=0,"",VLOOKUP(C1089,角色!CC:CI,主动技能!F1089*2,FALSE))</f>
        <v>100</v>
      </c>
      <c r="AA1089" s="19">
        <f>IF(VLOOKUP(C1089,角色!CC:CI,主动技能!F1089*2+1,FALSE)=0,0,VLOOKUP(C1089,角色!CC:CI,主动技能!F1089*2+1,FALSE))</f>
        <v>10</v>
      </c>
      <c r="AB1089" s="19">
        <f>IF(INT(VLOOKUP(E1089,角色属性概况!I:M,3,FALSE)*AA1089/100)=0,"",(INT(VLOOKUP(E1089,角色属性概况!I:M,3,FALSE)*AA1089/100)))</f>
        <v>161</v>
      </c>
      <c r="AE1089" s="25">
        <f>(VLOOKUP(G1089,角色!V:AE,主动技能!F1089+7,FALSE))</f>
        <v>0</v>
      </c>
      <c r="AF1089" s="19">
        <f>VLOOKUP(F1089,对应表!AY:BA,3,FALSE)</f>
        <v>0</v>
      </c>
      <c r="AG1089" s="19">
        <f>VLOOKUP(F1089,对应表!AY:BA,2,FALSE)</f>
        <v>0</v>
      </c>
      <c r="AH1089" s="25" t="str">
        <f>VLOOKUP(F1089,特效对应!F:G,2,FALSE)</f>
        <v>attack</v>
      </c>
      <c r="AJ1089">
        <f t="shared" si="291"/>
        <v>3</v>
      </c>
      <c r="AQ1089" s="6" t="str">
        <f>_xlfn.IFNA(IF(IF($AK1089=AQ$5,VLOOKUP(AL1089,buff!$K:$L,2,FALSE),"")=0,"",IF($AK1089=AQ$5,VLOOKUP(AL1089,buff!$K:$L,2,FALSE),"")),"")</f>
        <v/>
      </c>
      <c r="AR1089" s="6" t="str">
        <f>_xlfn.IFNA(IF(IF($AK1089=AR$5,VLOOKUP(AM1089,buff!$K:$L,2,FALSE),"")=0,"",IF($AK1089=AR$5,VLOOKUP(AM1089,buff!$K:$L,2,FALSE),"")),"")</f>
        <v/>
      </c>
      <c r="AS1089" s="6" t="str">
        <f>_xlfn.IFNA(IF(IF($AK1089=AS$5,VLOOKUP(AN1089,buff!$K:$L,2,FALSE),"")=0,"",IF($AK1089=AS$5,VLOOKUP(AN1089,buff!$K:$L,2,FALSE),"")),"")</f>
        <v/>
      </c>
      <c r="AT1089" s="6" t="str">
        <f>_xlfn.IFNA(IF(IF($AK1089=AT$5,VLOOKUP(AO1089,buff!$K:$L,2,FALSE),"")=0,"",IF($AK1089=AT$5,VLOOKUP(AO1089,buff!$K:$L,2,FALSE),"")),"")</f>
        <v/>
      </c>
      <c r="AU1089" s="6" t="str">
        <f>_xlfn.IFNA(IF(IF($AK1089=AU$5,VLOOKUP(AP1089,buff!$K:$L,2,FALSE),"")=0,"",IF($AK1089=AU$5,VLOOKUP(AP1089,buff!$K:$L,2,FALSE),"")),"")</f>
        <v/>
      </c>
      <c r="AV1089" s="6" t="str">
        <f>_xlfn.IFNA(IF(IF($AK1089=AV$5,VLOOKUP(AL1089,buff!$K:$L,2,FALSE),"")=0,"",IF($AK1089=AV$5,VLOOKUP(AL1089,buff!$K:$L,2,FALSE),"")),"")</f>
        <v/>
      </c>
      <c r="AW1089" s="6" t="str">
        <f>_xlfn.IFNA(IF(IF($AK1089=AW$5,VLOOKUP(AM1089,buff!$K:$L,2,FALSE),"")=0,"",IF($AK1089=AW$5,VLOOKUP(AM1089,buff!$K:$L,2,FALSE),"")),"")</f>
        <v/>
      </c>
      <c r="AX1089" s="6" t="str">
        <f>_xlfn.IFNA(IF(IF($AK1089=AX$5,VLOOKUP(AN1089,buff!$K:$L,2,FALSE),"")=0,"",IF($AK1089=AX$5,VLOOKUP(AN1089,buff!$K:$L,2,FALSE),"")),"")</f>
        <v/>
      </c>
      <c r="AY1089" s="6" t="str">
        <f>_xlfn.IFNA(IF(IF($AK1089=AY$5,VLOOKUP(AO1089,buff!$K:$L,2,FALSE),"")=0,"",IF($AK1089=AY$5,VLOOKUP(AO1089,buff!$K:$L,2,FALSE),"")),"")</f>
        <v/>
      </c>
      <c r="AZ1089" s="6" t="str">
        <f>_xlfn.IFNA(IF(IF($AK1089=AZ$5,VLOOKUP(AP1089,buff!$K:$L,2,FALSE),"")=0,"",IF($AK1089=AZ$5,VLOOKUP(AP1089,buff!$K:$L,2,FALSE),"")),"")</f>
        <v/>
      </c>
      <c r="BA1089" s="6" t="e">
        <f>VLOOKUP(AL1089,buff!$K:$P,6,FALSE)</f>
        <v>#N/A</v>
      </c>
      <c r="BB1089" s="6" t="e">
        <f>VLOOKUP(AM1089,buff!$K:$P,6,FALSE)</f>
        <v>#N/A</v>
      </c>
      <c r="BC1089" s="6" t="e">
        <f>VLOOKUP(AN1089,buff!$K:$P,6,FALSE)</f>
        <v>#N/A</v>
      </c>
      <c r="BD1089">
        <f t="shared" si="280"/>
        <v>0</v>
      </c>
      <c r="BE1089">
        <f t="shared" si="281"/>
        <v>0</v>
      </c>
      <c r="BF1089" s="22">
        <f t="shared" si="282"/>
        <v>101901</v>
      </c>
    </row>
    <row r="1090" spans="1:58" x14ac:dyDescent="0.15">
      <c r="A1090" t="str">
        <f t="shared" si="284"/>
        <v>国王主动技能1等级4</v>
      </c>
      <c r="B1090" s="8">
        <f t="shared" si="285"/>
        <v>10190104</v>
      </c>
      <c r="C1090" s="8" t="str">
        <f>VLOOKUP(G1090,角色!A:B,2,FALSE)</f>
        <v>国王</v>
      </c>
      <c r="D1090" s="8" t="str">
        <f t="shared" si="286"/>
        <v>主动技能1</v>
      </c>
      <c r="E1090" s="8">
        <f t="shared" si="279"/>
        <v>4</v>
      </c>
      <c r="F1090" s="8">
        <f t="shared" si="287"/>
        <v>1</v>
      </c>
      <c r="G1090" s="8">
        <f t="shared" si="288"/>
        <v>19</v>
      </c>
      <c r="H1090" s="4" t="s">
        <v>955</v>
      </c>
      <c r="I1090" s="20" t="str">
        <f t="shared" si="296"/>
        <v>对敌方单体攻击，造成100%攻击力（+249）点伤害。</v>
      </c>
      <c r="J1090" s="20" t="s">
        <v>277</v>
      </c>
      <c r="K1090" s="21" t="s">
        <v>102</v>
      </c>
      <c r="L1090" s="20" t="s">
        <v>106</v>
      </c>
      <c r="M1090" s="4"/>
      <c r="N1090" s="4">
        <v>100</v>
      </c>
      <c r="O1090" s="20">
        <f>VLOOKUP(L1090,对应表!BK:BL,2,FALSE)</f>
        <v>0</v>
      </c>
      <c r="P1090" s="25" t="str">
        <f>_xlfn.IFNA(VLOOKUP(G1090,角色!V:AE,主动技能!F1090+1,FALSE),"")</f>
        <v>|||</v>
      </c>
      <c r="Q1090" s="25">
        <f>(VLOOKUP(G1090,角色!V:AE,主动技能!F1090+4,FALSE))</f>
        <v>1</v>
      </c>
      <c r="R1090" s="25">
        <v>0</v>
      </c>
      <c r="S1090" s="25">
        <v>0</v>
      </c>
      <c r="T1090" s="6" t="str">
        <f t="shared" si="289"/>
        <v/>
      </c>
      <c r="U1090" s="6" t="str">
        <f t="shared" si="290"/>
        <v/>
      </c>
      <c r="V1090" s="19" t="str">
        <f>VLOOKUP(G1090,角色!AW:BC,主动技能!F1090+1,FALSE)</f>
        <v>skill_01</v>
      </c>
      <c r="Y1090">
        <f t="shared" si="295"/>
        <v>0</v>
      </c>
      <c r="Z1090" s="19">
        <f>IF(VLOOKUP(C1090,角色!CC:CI,主动技能!F1090*2,FALSE)=0,"",VLOOKUP(C1090,角色!CC:CI,主动技能!F1090*2,FALSE))</f>
        <v>100</v>
      </c>
      <c r="AA1090" s="19">
        <f>IF(VLOOKUP(C1090,角色!CC:CI,主动技能!F1090*2+1,FALSE)=0,0,VLOOKUP(C1090,角色!CC:CI,主动技能!F1090*2+1,FALSE))</f>
        <v>10</v>
      </c>
      <c r="AB1090" s="19">
        <f>IF(INT(VLOOKUP(E1090,角色属性概况!I:M,3,FALSE)*AA1090/100)=0,"",(INT(VLOOKUP(E1090,角色属性概况!I:M,3,FALSE)*AA1090/100)))</f>
        <v>249</v>
      </c>
      <c r="AE1090" s="25">
        <f>(VLOOKUP(G1090,角色!V:AE,主动技能!F1090+7,FALSE))</f>
        <v>0</v>
      </c>
      <c r="AF1090" s="19">
        <f>VLOOKUP(F1090,对应表!AY:BA,3,FALSE)</f>
        <v>0</v>
      </c>
      <c r="AG1090" s="19">
        <f>VLOOKUP(F1090,对应表!AY:BA,2,FALSE)</f>
        <v>0</v>
      </c>
      <c r="AH1090" s="25" t="str">
        <f>VLOOKUP(F1090,特效对应!F:G,2,FALSE)</f>
        <v>attack</v>
      </c>
      <c r="AJ1090">
        <f t="shared" si="291"/>
        <v>4</v>
      </c>
      <c r="AQ1090" s="6" t="str">
        <f>_xlfn.IFNA(IF(IF($AK1090=AQ$5,VLOOKUP(AL1090,buff!$K:$L,2,FALSE),"")=0,"",IF($AK1090=AQ$5,VLOOKUP(AL1090,buff!$K:$L,2,FALSE),"")),"")</f>
        <v/>
      </c>
      <c r="AR1090" s="6" t="str">
        <f>_xlfn.IFNA(IF(IF($AK1090=AR$5,VLOOKUP(AM1090,buff!$K:$L,2,FALSE),"")=0,"",IF($AK1090=AR$5,VLOOKUP(AM1090,buff!$K:$L,2,FALSE),"")),"")</f>
        <v/>
      </c>
      <c r="AS1090" s="6" t="str">
        <f>_xlfn.IFNA(IF(IF($AK1090=AS$5,VLOOKUP(AN1090,buff!$K:$L,2,FALSE),"")=0,"",IF($AK1090=AS$5,VLOOKUP(AN1090,buff!$K:$L,2,FALSE),"")),"")</f>
        <v/>
      </c>
      <c r="AT1090" s="6" t="str">
        <f>_xlfn.IFNA(IF(IF($AK1090=AT$5,VLOOKUP(AO1090,buff!$K:$L,2,FALSE),"")=0,"",IF($AK1090=AT$5,VLOOKUP(AO1090,buff!$K:$L,2,FALSE),"")),"")</f>
        <v/>
      </c>
      <c r="AU1090" s="6" t="str">
        <f>_xlfn.IFNA(IF(IF($AK1090=AU$5,VLOOKUP(AP1090,buff!$K:$L,2,FALSE),"")=0,"",IF($AK1090=AU$5,VLOOKUP(AP1090,buff!$K:$L,2,FALSE),"")),"")</f>
        <v/>
      </c>
      <c r="AV1090" s="6" t="str">
        <f>_xlfn.IFNA(IF(IF($AK1090=AV$5,VLOOKUP(AL1090,buff!$K:$L,2,FALSE),"")=0,"",IF($AK1090=AV$5,VLOOKUP(AL1090,buff!$K:$L,2,FALSE),"")),"")</f>
        <v/>
      </c>
      <c r="AW1090" s="6" t="str">
        <f>_xlfn.IFNA(IF(IF($AK1090=AW$5,VLOOKUP(AM1090,buff!$K:$L,2,FALSE),"")=0,"",IF($AK1090=AW$5,VLOOKUP(AM1090,buff!$K:$L,2,FALSE),"")),"")</f>
        <v/>
      </c>
      <c r="AX1090" s="6" t="str">
        <f>_xlfn.IFNA(IF(IF($AK1090=AX$5,VLOOKUP(AN1090,buff!$K:$L,2,FALSE),"")=0,"",IF($AK1090=AX$5,VLOOKUP(AN1090,buff!$K:$L,2,FALSE),"")),"")</f>
        <v/>
      </c>
      <c r="AY1090" s="6" t="str">
        <f>_xlfn.IFNA(IF(IF($AK1090=AY$5,VLOOKUP(AO1090,buff!$K:$L,2,FALSE),"")=0,"",IF($AK1090=AY$5,VLOOKUP(AO1090,buff!$K:$L,2,FALSE),"")),"")</f>
        <v/>
      </c>
      <c r="AZ1090" s="6" t="str">
        <f>_xlfn.IFNA(IF(IF($AK1090=AZ$5,VLOOKUP(AP1090,buff!$K:$L,2,FALSE),"")=0,"",IF($AK1090=AZ$5,VLOOKUP(AP1090,buff!$K:$L,2,FALSE),"")),"")</f>
        <v/>
      </c>
      <c r="BA1090" s="6" t="e">
        <f>VLOOKUP(AL1090,buff!$K:$P,6,FALSE)</f>
        <v>#N/A</v>
      </c>
      <c r="BB1090" s="6" t="e">
        <f>VLOOKUP(AM1090,buff!$K:$P,6,FALSE)</f>
        <v>#N/A</v>
      </c>
      <c r="BC1090" s="6" t="e">
        <f>VLOOKUP(AN1090,buff!$K:$P,6,FALSE)</f>
        <v>#N/A</v>
      </c>
      <c r="BD1090">
        <f t="shared" si="280"/>
        <v>0</v>
      </c>
      <c r="BE1090">
        <f t="shared" si="281"/>
        <v>0</v>
      </c>
      <c r="BF1090" s="22">
        <f t="shared" si="282"/>
        <v>101901</v>
      </c>
    </row>
    <row r="1091" spans="1:58" x14ac:dyDescent="0.15">
      <c r="A1091" t="str">
        <f t="shared" si="284"/>
        <v>国王主动技能1等级5</v>
      </c>
      <c r="B1091" s="8">
        <f t="shared" si="285"/>
        <v>10190105</v>
      </c>
      <c r="C1091" s="8" t="str">
        <f>VLOOKUP(G1091,角色!A:B,2,FALSE)</f>
        <v>国王</v>
      </c>
      <c r="D1091" s="8" t="str">
        <f t="shared" si="286"/>
        <v>主动技能1</v>
      </c>
      <c r="E1091" s="8">
        <f t="shared" si="279"/>
        <v>5</v>
      </c>
      <c r="F1091" s="8">
        <f t="shared" si="287"/>
        <v>1</v>
      </c>
      <c r="G1091" s="8">
        <f t="shared" si="288"/>
        <v>19</v>
      </c>
      <c r="H1091" s="4" t="s">
        <v>955</v>
      </c>
      <c r="I1091" s="20" t="str">
        <f t="shared" si="296"/>
        <v>对敌方单体攻击，造成100%攻击力（+373）点伤害。</v>
      </c>
      <c r="J1091" s="20" t="s">
        <v>277</v>
      </c>
      <c r="K1091" s="21" t="s">
        <v>102</v>
      </c>
      <c r="L1091" s="20" t="s">
        <v>106</v>
      </c>
      <c r="M1091" s="4"/>
      <c r="N1091" s="4">
        <v>100</v>
      </c>
      <c r="O1091" s="20">
        <f>VLOOKUP(L1091,对应表!BK:BL,2,FALSE)</f>
        <v>0</v>
      </c>
      <c r="P1091" s="25" t="str">
        <f>_xlfn.IFNA(VLOOKUP(G1091,角色!V:AE,主动技能!F1091+1,FALSE),"")</f>
        <v>|||</v>
      </c>
      <c r="Q1091" s="25">
        <f>(VLOOKUP(G1091,角色!V:AE,主动技能!F1091+4,FALSE))</f>
        <v>1</v>
      </c>
      <c r="R1091" s="25">
        <v>0</v>
      </c>
      <c r="S1091" s="25">
        <v>0</v>
      </c>
      <c r="T1091" s="6" t="str">
        <f t="shared" si="289"/>
        <v/>
      </c>
      <c r="U1091" s="6" t="str">
        <f t="shared" si="290"/>
        <v/>
      </c>
      <c r="V1091" s="19" t="str">
        <f>VLOOKUP(G1091,角色!AW:BC,主动技能!F1091+1,FALSE)</f>
        <v>skill_01</v>
      </c>
      <c r="Y1091">
        <f t="shared" si="295"/>
        <v>0</v>
      </c>
      <c r="Z1091" s="19">
        <f>IF(VLOOKUP(C1091,角色!CC:CI,主动技能!F1091*2,FALSE)=0,"",VLOOKUP(C1091,角色!CC:CI,主动技能!F1091*2,FALSE))</f>
        <v>100</v>
      </c>
      <c r="AA1091" s="19">
        <f>IF(VLOOKUP(C1091,角色!CC:CI,主动技能!F1091*2+1,FALSE)=0,0,VLOOKUP(C1091,角色!CC:CI,主动技能!F1091*2+1,FALSE))</f>
        <v>10</v>
      </c>
      <c r="AB1091" s="19">
        <f>IF(INT(VLOOKUP(E1091,角色属性概况!I:M,3,FALSE)*AA1091/100)=0,"",(INT(VLOOKUP(E1091,角色属性概况!I:M,3,FALSE)*AA1091/100)))</f>
        <v>373</v>
      </c>
      <c r="AE1091" s="25">
        <f>(VLOOKUP(G1091,角色!V:AE,主动技能!F1091+7,FALSE))</f>
        <v>0</v>
      </c>
      <c r="AF1091" s="19">
        <f>VLOOKUP(F1091,对应表!AY:BA,3,FALSE)</f>
        <v>0</v>
      </c>
      <c r="AG1091" s="19">
        <f>VLOOKUP(F1091,对应表!AY:BA,2,FALSE)</f>
        <v>0</v>
      </c>
      <c r="AH1091" s="25" t="str">
        <f>VLOOKUP(F1091,特效对应!F:G,2,FALSE)</f>
        <v>attack</v>
      </c>
      <c r="AJ1091">
        <f t="shared" si="291"/>
        <v>5</v>
      </c>
      <c r="AQ1091" s="6" t="str">
        <f>_xlfn.IFNA(IF(IF($AK1091=AQ$5,VLOOKUP(AL1091,buff!$K:$L,2,FALSE),"")=0,"",IF($AK1091=AQ$5,VLOOKUP(AL1091,buff!$K:$L,2,FALSE),"")),"")</f>
        <v/>
      </c>
      <c r="AR1091" s="6" t="str">
        <f>_xlfn.IFNA(IF(IF($AK1091=AR$5,VLOOKUP(AM1091,buff!$K:$L,2,FALSE),"")=0,"",IF($AK1091=AR$5,VLOOKUP(AM1091,buff!$K:$L,2,FALSE),"")),"")</f>
        <v/>
      </c>
      <c r="AS1091" s="6" t="str">
        <f>_xlfn.IFNA(IF(IF($AK1091=AS$5,VLOOKUP(AN1091,buff!$K:$L,2,FALSE),"")=0,"",IF($AK1091=AS$5,VLOOKUP(AN1091,buff!$K:$L,2,FALSE),"")),"")</f>
        <v/>
      </c>
      <c r="AT1091" s="6" t="str">
        <f>_xlfn.IFNA(IF(IF($AK1091=AT$5,VLOOKUP(AO1091,buff!$K:$L,2,FALSE),"")=0,"",IF($AK1091=AT$5,VLOOKUP(AO1091,buff!$K:$L,2,FALSE),"")),"")</f>
        <v/>
      </c>
      <c r="AU1091" s="6" t="str">
        <f>_xlfn.IFNA(IF(IF($AK1091=AU$5,VLOOKUP(AP1091,buff!$K:$L,2,FALSE),"")=0,"",IF($AK1091=AU$5,VLOOKUP(AP1091,buff!$K:$L,2,FALSE),"")),"")</f>
        <v/>
      </c>
      <c r="AV1091" s="6" t="str">
        <f>_xlfn.IFNA(IF(IF($AK1091=AV$5,VLOOKUP(AL1091,buff!$K:$L,2,FALSE),"")=0,"",IF($AK1091=AV$5,VLOOKUP(AL1091,buff!$K:$L,2,FALSE),"")),"")</f>
        <v/>
      </c>
      <c r="AW1091" s="6" t="str">
        <f>_xlfn.IFNA(IF(IF($AK1091=AW$5,VLOOKUP(AM1091,buff!$K:$L,2,FALSE),"")=0,"",IF($AK1091=AW$5,VLOOKUP(AM1091,buff!$K:$L,2,FALSE),"")),"")</f>
        <v/>
      </c>
      <c r="AX1091" s="6" t="str">
        <f>_xlfn.IFNA(IF(IF($AK1091=AX$5,VLOOKUP(AN1091,buff!$K:$L,2,FALSE),"")=0,"",IF($AK1091=AX$5,VLOOKUP(AN1091,buff!$K:$L,2,FALSE),"")),"")</f>
        <v/>
      </c>
      <c r="AY1091" s="6" t="str">
        <f>_xlfn.IFNA(IF(IF($AK1091=AY$5,VLOOKUP(AO1091,buff!$K:$L,2,FALSE),"")=0,"",IF($AK1091=AY$5,VLOOKUP(AO1091,buff!$K:$L,2,FALSE),"")),"")</f>
        <v/>
      </c>
      <c r="AZ1091" s="6" t="str">
        <f>_xlfn.IFNA(IF(IF($AK1091=AZ$5,VLOOKUP(AP1091,buff!$K:$L,2,FALSE),"")=0,"",IF($AK1091=AZ$5,VLOOKUP(AP1091,buff!$K:$L,2,FALSE),"")),"")</f>
        <v/>
      </c>
      <c r="BA1091" s="6" t="e">
        <f>VLOOKUP(AL1091,buff!$K:$P,6,FALSE)</f>
        <v>#N/A</v>
      </c>
      <c r="BB1091" s="6" t="e">
        <f>VLOOKUP(AM1091,buff!$K:$P,6,FALSE)</f>
        <v>#N/A</v>
      </c>
      <c r="BC1091" s="6" t="e">
        <f>VLOOKUP(AN1091,buff!$K:$P,6,FALSE)</f>
        <v>#N/A</v>
      </c>
      <c r="BD1091">
        <f t="shared" si="280"/>
        <v>0</v>
      </c>
      <c r="BE1091">
        <f t="shared" si="281"/>
        <v>0</v>
      </c>
      <c r="BF1091" s="22">
        <f t="shared" si="282"/>
        <v>101901</v>
      </c>
    </row>
    <row r="1092" spans="1:58" x14ac:dyDescent="0.15">
      <c r="A1092" t="str">
        <f t="shared" si="284"/>
        <v>国王主动技能1等级6</v>
      </c>
      <c r="B1092" s="8">
        <f t="shared" si="285"/>
        <v>10190106</v>
      </c>
      <c r="C1092" s="8" t="str">
        <f>VLOOKUP(G1092,角色!A:B,2,FALSE)</f>
        <v>国王</v>
      </c>
      <c r="D1092" s="8" t="str">
        <f t="shared" si="286"/>
        <v>主动技能1</v>
      </c>
      <c r="E1092" s="8">
        <f t="shared" si="279"/>
        <v>6</v>
      </c>
      <c r="F1092" s="8">
        <f t="shared" si="287"/>
        <v>1</v>
      </c>
      <c r="G1092" s="8">
        <f t="shared" si="288"/>
        <v>19</v>
      </c>
      <c r="H1092" s="4" t="s">
        <v>955</v>
      </c>
      <c r="I1092" s="20" t="str">
        <f t="shared" si="296"/>
        <v>对敌方单体攻击，造成100%攻击力（+549）点伤害。</v>
      </c>
      <c r="J1092" s="20" t="s">
        <v>277</v>
      </c>
      <c r="K1092" s="21" t="s">
        <v>102</v>
      </c>
      <c r="L1092" s="20" t="s">
        <v>106</v>
      </c>
      <c r="M1092" s="4"/>
      <c r="N1092" s="4">
        <v>100</v>
      </c>
      <c r="O1092" s="20">
        <f>VLOOKUP(L1092,对应表!BK:BL,2,FALSE)</f>
        <v>0</v>
      </c>
      <c r="P1092" s="25" t="str">
        <f>_xlfn.IFNA(VLOOKUP(G1092,角色!V:AE,主动技能!F1092+1,FALSE),"")</f>
        <v>|||</v>
      </c>
      <c r="Q1092" s="25">
        <f>(VLOOKUP(G1092,角色!V:AE,主动技能!F1092+4,FALSE))</f>
        <v>1</v>
      </c>
      <c r="R1092" s="25">
        <v>0</v>
      </c>
      <c r="S1092" s="25">
        <v>0</v>
      </c>
      <c r="T1092" s="6" t="str">
        <f t="shared" si="289"/>
        <v/>
      </c>
      <c r="U1092" s="6" t="str">
        <f t="shared" si="290"/>
        <v/>
      </c>
      <c r="V1092" s="19" t="str">
        <f>VLOOKUP(G1092,角色!AW:BC,主动技能!F1092+1,FALSE)</f>
        <v>skill_01</v>
      </c>
      <c r="Y1092">
        <f t="shared" si="295"/>
        <v>0</v>
      </c>
      <c r="Z1092" s="19">
        <f>IF(VLOOKUP(C1092,角色!CC:CI,主动技能!F1092*2,FALSE)=0,"",VLOOKUP(C1092,角色!CC:CI,主动技能!F1092*2,FALSE))</f>
        <v>100</v>
      </c>
      <c r="AA1092" s="19">
        <f>IF(VLOOKUP(C1092,角色!CC:CI,主动技能!F1092*2+1,FALSE)=0,0,VLOOKUP(C1092,角色!CC:CI,主动技能!F1092*2+1,FALSE))</f>
        <v>10</v>
      </c>
      <c r="AB1092" s="19">
        <f>IF(INT(VLOOKUP(E1092,角色属性概况!I:M,3,FALSE)*AA1092/100)=0,"",(INT(VLOOKUP(E1092,角色属性概况!I:M,3,FALSE)*AA1092/100)))</f>
        <v>549</v>
      </c>
      <c r="AE1092" s="25">
        <f>(VLOOKUP(G1092,角色!V:AE,主动技能!F1092+7,FALSE))</f>
        <v>0</v>
      </c>
      <c r="AF1092" s="19">
        <f>VLOOKUP(F1092,对应表!AY:BA,3,FALSE)</f>
        <v>0</v>
      </c>
      <c r="AG1092" s="19">
        <f>VLOOKUP(F1092,对应表!AY:BA,2,FALSE)</f>
        <v>0</v>
      </c>
      <c r="AH1092" s="25" t="str">
        <f>VLOOKUP(F1092,特效对应!F:G,2,FALSE)</f>
        <v>attack</v>
      </c>
      <c r="AJ1092">
        <f t="shared" si="291"/>
        <v>6</v>
      </c>
      <c r="AQ1092" s="6" t="str">
        <f>_xlfn.IFNA(IF(IF($AK1092=AQ$5,VLOOKUP(AL1092,buff!$K:$L,2,FALSE),"")=0,"",IF($AK1092=AQ$5,VLOOKUP(AL1092,buff!$K:$L,2,FALSE),"")),"")</f>
        <v/>
      </c>
      <c r="AR1092" s="6" t="str">
        <f>_xlfn.IFNA(IF(IF($AK1092=AR$5,VLOOKUP(AM1092,buff!$K:$L,2,FALSE),"")=0,"",IF($AK1092=AR$5,VLOOKUP(AM1092,buff!$K:$L,2,FALSE),"")),"")</f>
        <v/>
      </c>
      <c r="AS1092" s="6" t="str">
        <f>_xlfn.IFNA(IF(IF($AK1092=AS$5,VLOOKUP(AN1092,buff!$K:$L,2,FALSE),"")=0,"",IF($AK1092=AS$5,VLOOKUP(AN1092,buff!$K:$L,2,FALSE),"")),"")</f>
        <v/>
      </c>
      <c r="AT1092" s="6" t="str">
        <f>_xlfn.IFNA(IF(IF($AK1092=AT$5,VLOOKUP(AO1092,buff!$K:$L,2,FALSE),"")=0,"",IF($AK1092=AT$5,VLOOKUP(AO1092,buff!$K:$L,2,FALSE),"")),"")</f>
        <v/>
      </c>
      <c r="AU1092" s="6" t="str">
        <f>_xlfn.IFNA(IF(IF($AK1092=AU$5,VLOOKUP(AP1092,buff!$K:$L,2,FALSE),"")=0,"",IF($AK1092=AU$5,VLOOKUP(AP1092,buff!$K:$L,2,FALSE),"")),"")</f>
        <v/>
      </c>
      <c r="AV1092" s="6" t="str">
        <f>_xlfn.IFNA(IF(IF($AK1092=AV$5,VLOOKUP(AL1092,buff!$K:$L,2,FALSE),"")=0,"",IF($AK1092=AV$5,VLOOKUP(AL1092,buff!$K:$L,2,FALSE),"")),"")</f>
        <v/>
      </c>
      <c r="AW1092" s="6" t="str">
        <f>_xlfn.IFNA(IF(IF($AK1092=AW$5,VLOOKUP(AM1092,buff!$K:$L,2,FALSE),"")=0,"",IF($AK1092=AW$5,VLOOKUP(AM1092,buff!$K:$L,2,FALSE),"")),"")</f>
        <v/>
      </c>
      <c r="AX1092" s="6" t="str">
        <f>_xlfn.IFNA(IF(IF($AK1092=AX$5,VLOOKUP(AN1092,buff!$K:$L,2,FALSE),"")=0,"",IF($AK1092=AX$5,VLOOKUP(AN1092,buff!$K:$L,2,FALSE),"")),"")</f>
        <v/>
      </c>
      <c r="AY1092" s="6" t="str">
        <f>_xlfn.IFNA(IF(IF($AK1092=AY$5,VLOOKUP(AO1092,buff!$K:$L,2,FALSE),"")=0,"",IF($AK1092=AY$5,VLOOKUP(AO1092,buff!$K:$L,2,FALSE),"")),"")</f>
        <v/>
      </c>
      <c r="AZ1092" s="6" t="str">
        <f>_xlfn.IFNA(IF(IF($AK1092=AZ$5,VLOOKUP(AP1092,buff!$K:$L,2,FALSE),"")=0,"",IF($AK1092=AZ$5,VLOOKUP(AP1092,buff!$K:$L,2,FALSE),"")),"")</f>
        <v/>
      </c>
      <c r="BA1092" s="6" t="e">
        <f>VLOOKUP(AL1092,buff!$K:$P,6,FALSE)</f>
        <v>#N/A</v>
      </c>
      <c r="BB1092" s="6" t="e">
        <f>VLOOKUP(AM1092,buff!$K:$P,6,FALSE)</f>
        <v>#N/A</v>
      </c>
      <c r="BC1092" s="6" t="e">
        <f>VLOOKUP(AN1092,buff!$K:$P,6,FALSE)</f>
        <v>#N/A</v>
      </c>
      <c r="BD1092">
        <f t="shared" si="280"/>
        <v>0</v>
      </c>
      <c r="BE1092">
        <f t="shared" si="281"/>
        <v>0</v>
      </c>
      <c r="BF1092" s="22">
        <f t="shared" si="282"/>
        <v>101901</v>
      </c>
    </row>
    <row r="1093" spans="1:58" x14ac:dyDescent="0.15">
      <c r="A1093" t="str">
        <f t="shared" si="284"/>
        <v>国王主动技能1等级7</v>
      </c>
      <c r="B1093" s="8">
        <f t="shared" si="285"/>
        <v>10190107</v>
      </c>
      <c r="C1093" s="8" t="str">
        <f>VLOOKUP(G1093,角色!A:B,2,FALSE)</f>
        <v>国王</v>
      </c>
      <c r="D1093" s="8" t="str">
        <f t="shared" si="286"/>
        <v>主动技能1</v>
      </c>
      <c r="E1093" s="8">
        <f t="shared" si="279"/>
        <v>7</v>
      </c>
      <c r="F1093" s="8">
        <f t="shared" si="287"/>
        <v>1</v>
      </c>
      <c r="G1093" s="8">
        <f t="shared" si="288"/>
        <v>19</v>
      </c>
      <c r="H1093" s="4" t="s">
        <v>955</v>
      </c>
      <c r="I1093" s="20" t="str">
        <f t="shared" si="296"/>
        <v>对敌方单体攻击，造成100%攻击力（+797）点伤害。</v>
      </c>
      <c r="J1093" s="20" t="s">
        <v>277</v>
      </c>
      <c r="K1093" s="21" t="s">
        <v>102</v>
      </c>
      <c r="L1093" s="20" t="s">
        <v>106</v>
      </c>
      <c r="M1093" s="4"/>
      <c r="N1093" s="4">
        <v>100</v>
      </c>
      <c r="O1093" s="20">
        <f>VLOOKUP(L1093,对应表!BK:BL,2,FALSE)</f>
        <v>0</v>
      </c>
      <c r="P1093" s="25" t="str">
        <f>_xlfn.IFNA(VLOOKUP(G1093,角色!V:AE,主动技能!F1093+1,FALSE),"")</f>
        <v>|||</v>
      </c>
      <c r="Q1093" s="25">
        <f>(VLOOKUP(G1093,角色!V:AE,主动技能!F1093+4,FALSE))</f>
        <v>1</v>
      </c>
      <c r="R1093" s="25">
        <v>0</v>
      </c>
      <c r="S1093" s="25">
        <v>0</v>
      </c>
      <c r="T1093" s="6" t="str">
        <f t="shared" si="289"/>
        <v/>
      </c>
      <c r="U1093" s="6" t="str">
        <f t="shared" si="290"/>
        <v/>
      </c>
      <c r="V1093" s="19" t="str">
        <f>VLOOKUP(G1093,角色!AW:BC,主动技能!F1093+1,FALSE)</f>
        <v>skill_01</v>
      </c>
      <c r="Y1093">
        <f t="shared" si="295"/>
        <v>0</v>
      </c>
      <c r="Z1093" s="19">
        <f>IF(VLOOKUP(C1093,角色!CC:CI,主动技能!F1093*2,FALSE)=0,"",VLOOKUP(C1093,角色!CC:CI,主动技能!F1093*2,FALSE))</f>
        <v>100</v>
      </c>
      <c r="AA1093" s="19">
        <f>IF(VLOOKUP(C1093,角色!CC:CI,主动技能!F1093*2+1,FALSE)=0,0,VLOOKUP(C1093,角色!CC:CI,主动技能!F1093*2+1,FALSE))</f>
        <v>10</v>
      </c>
      <c r="AB1093" s="19">
        <f>IF(INT(VLOOKUP(E1093,角色属性概况!I:M,3,FALSE)*AA1093/100)=0,"",(INT(VLOOKUP(E1093,角色属性概况!I:M,3,FALSE)*AA1093/100)))</f>
        <v>797</v>
      </c>
      <c r="AE1093" s="25">
        <f>(VLOOKUP(G1093,角色!V:AE,主动技能!F1093+7,FALSE))</f>
        <v>0</v>
      </c>
      <c r="AF1093" s="19">
        <f>VLOOKUP(F1093,对应表!AY:BA,3,FALSE)</f>
        <v>0</v>
      </c>
      <c r="AG1093" s="19">
        <f>VLOOKUP(F1093,对应表!AY:BA,2,FALSE)</f>
        <v>0</v>
      </c>
      <c r="AH1093" s="25" t="str">
        <f>VLOOKUP(F1093,特效对应!F:G,2,FALSE)</f>
        <v>attack</v>
      </c>
      <c r="AJ1093">
        <f t="shared" si="291"/>
        <v>7</v>
      </c>
      <c r="AQ1093" s="6" t="str">
        <f>_xlfn.IFNA(IF(IF($AK1093=AQ$5,VLOOKUP(AL1093,buff!$K:$L,2,FALSE),"")=0,"",IF($AK1093=AQ$5,VLOOKUP(AL1093,buff!$K:$L,2,FALSE),"")),"")</f>
        <v/>
      </c>
      <c r="AR1093" s="6" t="str">
        <f>_xlfn.IFNA(IF(IF($AK1093=AR$5,VLOOKUP(AM1093,buff!$K:$L,2,FALSE),"")=0,"",IF($AK1093=AR$5,VLOOKUP(AM1093,buff!$K:$L,2,FALSE),"")),"")</f>
        <v/>
      </c>
      <c r="AS1093" s="6" t="str">
        <f>_xlfn.IFNA(IF(IF($AK1093=AS$5,VLOOKUP(AN1093,buff!$K:$L,2,FALSE),"")=0,"",IF($AK1093=AS$5,VLOOKUP(AN1093,buff!$K:$L,2,FALSE),"")),"")</f>
        <v/>
      </c>
      <c r="AT1093" s="6" t="str">
        <f>_xlfn.IFNA(IF(IF($AK1093=AT$5,VLOOKUP(AO1093,buff!$K:$L,2,FALSE),"")=0,"",IF($AK1093=AT$5,VLOOKUP(AO1093,buff!$K:$L,2,FALSE),"")),"")</f>
        <v/>
      </c>
      <c r="AU1093" s="6" t="str">
        <f>_xlfn.IFNA(IF(IF($AK1093=AU$5,VLOOKUP(AP1093,buff!$K:$L,2,FALSE),"")=0,"",IF($AK1093=AU$5,VLOOKUP(AP1093,buff!$K:$L,2,FALSE),"")),"")</f>
        <v/>
      </c>
      <c r="AV1093" s="6" t="str">
        <f>_xlfn.IFNA(IF(IF($AK1093=AV$5,VLOOKUP(AL1093,buff!$K:$L,2,FALSE),"")=0,"",IF($AK1093=AV$5,VLOOKUP(AL1093,buff!$K:$L,2,FALSE),"")),"")</f>
        <v/>
      </c>
      <c r="AW1093" s="6" t="str">
        <f>_xlfn.IFNA(IF(IF($AK1093=AW$5,VLOOKUP(AM1093,buff!$K:$L,2,FALSE),"")=0,"",IF($AK1093=AW$5,VLOOKUP(AM1093,buff!$K:$L,2,FALSE),"")),"")</f>
        <v/>
      </c>
      <c r="AX1093" s="6" t="str">
        <f>_xlfn.IFNA(IF(IF($AK1093=AX$5,VLOOKUP(AN1093,buff!$K:$L,2,FALSE),"")=0,"",IF($AK1093=AX$5,VLOOKUP(AN1093,buff!$K:$L,2,FALSE),"")),"")</f>
        <v/>
      </c>
      <c r="AY1093" s="6" t="str">
        <f>_xlfn.IFNA(IF(IF($AK1093=AY$5,VLOOKUP(AO1093,buff!$K:$L,2,FALSE),"")=0,"",IF($AK1093=AY$5,VLOOKUP(AO1093,buff!$K:$L,2,FALSE),"")),"")</f>
        <v/>
      </c>
      <c r="AZ1093" s="6" t="str">
        <f>_xlfn.IFNA(IF(IF($AK1093=AZ$5,VLOOKUP(AP1093,buff!$K:$L,2,FALSE),"")=0,"",IF($AK1093=AZ$5,VLOOKUP(AP1093,buff!$K:$L,2,FALSE),"")),"")</f>
        <v/>
      </c>
      <c r="BA1093" s="6" t="e">
        <f>VLOOKUP(AL1093,buff!$K:$P,6,FALSE)</f>
        <v>#N/A</v>
      </c>
      <c r="BB1093" s="6" t="e">
        <f>VLOOKUP(AM1093,buff!$K:$P,6,FALSE)</f>
        <v>#N/A</v>
      </c>
      <c r="BC1093" s="6" t="e">
        <f>VLOOKUP(AN1093,buff!$K:$P,6,FALSE)</f>
        <v>#N/A</v>
      </c>
      <c r="BD1093">
        <f t="shared" si="280"/>
        <v>0</v>
      </c>
      <c r="BE1093">
        <f t="shared" si="281"/>
        <v>0</v>
      </c>
      <c r="BF1093" s="22">
        <f t="shared" si="282"/>
        <v>101901</v>
      </c>
    </row>
    <row r="1094" spans="1:58" x14ac:dyDescent="0.15">
      <c r="A1094" t="str">
        <f t="shared" si="284"/>
        <v>国王主动技能1等级8</v>
      </c>
      <c r="B1094" s="8">
        <f t="shared" si="285"/>
        <v>10190108</v>
      </c>
      <c r="C1094" s="8" t="str">
        <f>VLOOKUP(G1094,角色!A:B,2,FALSE)</f>
        <v>国王</v>
      </c>
      <c r="D1094" s="8" t="str">
        <f t="shared" si="286"/>
        <v>主动技能1</v>
      </c>
      <c r="E1094" s="8">
        <f t="shared" si="279"/>
        <v>8</v>
      </c>
      <c r="F1094" s="8">
        <f t="shared" si="287"/>
        <v>1</v>
      </c>
      <c r="G1094" s="8">
        <f t="shared" si="288"/>
        <v>19</v>
      </c>
      <c r="H1094" s="4" t="s">
        <v>955</v>
      </c>
      <c r="I1094" s="20" t="str">
        <f t="shared" si="296"/>
        <v>对敌方单体攻击，造成100%攻击力（+1149）点伤害。</v>
      </c>
      <c r="J1094" s="20" t="s">
        <v>277</v>
      </c>
      <c r="K1094" s="21" t="s">
        <v>102</v>
      </c>
      <c r="L1094" s="20" t="s">
        <v>106</v>
      </c>
      <c r="M1094" s="4"/>
      <c r="N1094" s="4">
        <v>100</v>
      </c>
      <c r="O1094" s="20">
        <f>VLOOKUP(L1094,对应表!BK:BL,2,FALSE)</f>
        <v>0</v>
      </c>
      <c r="P1094" s="25" t="str">
        <f>_xlfn.IFNA(VLOOKUP(G1094,角色!V:AE,主动技能!F1094+1,FALSE),"")</f>
        <v>|||</v>
      </c>
      <c r="Q1094" s="25">
        <f>(VLOOKUP(G1094,角色!V:AE,主动技能!F1094+4,FALSE))</f>
        <v>1</v>
      </c>
      <c r="R1094" s="25">
        <v>0</v>
      </c>
      <c r="S1094" s="25">
        <v>0</v>
      </c>
      <c r="T1094" s="6" t="str">
        <f t="shared" si="289"/>
        <v/>
      </c>
      <c r="U1094" s="6" t="str">
        <f t="shared" si="290"/>
        <v/>
      </c>
      <c r="V1094" s="19" t="str">
        <f>VLOOKUP(G1094,角色!AW:BC,主动技能!F1094+1,FALSE)</f>
        <v>skill_01</v>
      </c>
      <c r="Y1094">
        <f t="shared" si="295"/>
        <v>0</v>
      </c>
      <c r="Z1094" s="19">
        <f>IF(VLOOKUP(C1094,角色!CC:CI,主动技能!F1094*2,FALSE)=0,"",VLOOKUP(C1094,角色!CC:CI,主动技能!F1094*2,FALSE))</f>
        <v>100</v>
      </c>
      <c r="AA1094" s="19">
        <f>IF(VLOOKUP(C1094,角色!CC:CI,主动技能!F1094*2+1,FALSE)=0,0,VLOOKUP(C1094,角色!CC:CI,主动技能!F1094*2+1,FALSE))</f>
        <v>10</v>
      </c>
      <c r="AB1094" s="19">
        <f>IF(INT(VLOOKUP(E1094,角色属性概况!I:M,3,FALSE)*AA1094/100)=0,"",(INT(VLOOKUP(E1094,角色属性概况!I:M,3,FALSE)*AA1094/100)))</f>
        <v>1149</v>
      </c>
      <c r="AE1094" s="25">
        <f>(VLOOKUP(G1094,角色!V:AE,主动技能!F1094+7,FALSE))</f>
        <v>0</v>
      </c>
      <c r="AF1094" s="19">
        <f>VLOOKUP(F1094,对应表!AY:BA,3,FALSE)</f>
        <v>0</v>
      </c>
      <c r="AG1094" s="19">
        <f>VLOOKUP(F1094,对应表!AY:BA,2,FALSE)</f>
        <v>0</v>
      </c>
      <c r="AH1094" s="25" t="str">
        <f>VLOOKUP(F1094,特效对应!F:G,2,FALSE)</f>
        <v>attack</v>
      </c>
      <c r="AJ1094">
        <f t="shared" si="291"/>
        <v>8</v>
      </c>
      <c r="AQ1094" s="6" t="str">
        <f>_xlfn.IFNA(IF(IF($AK1094=AQ$5,VLOOKUP(AL1094,buff!$K:$L,2,FALSE),"")=0,"",IF($AK1094=AQ$5,VLOOKUP(AL1094,buff!$K:$L,2,FALSE),"")),"")</f>
        <v/>
      </c>
      <c r="AR1094" s="6" t="str">
        <f>_xlfn.IFNA(IF(IF($AK1094=AR$5,VLOOKUP(AM1094,buff!$K:$L,2,FALSE),"")=0,"",IF($AK1094=AR$5,VLOOKUP(AM1094,buff!$K:$L,2,FALSE),"")),"")</f>
        <v/>
      </c>
      <c r="AS1094" s="6" t="str">
        <f>_xlfn.IFNA(IF(IF($AK1094=AS$5,VLOOKUP(AN1094,buff!$K:$L,2,FALSE),"")=0,"",IF($AK1094=AS$5,VLOOKUP(AN1094,buff!$K:$L,2,FALSE),"")),"")</f>
        <v/>
      </c>
      <c r="AT1094" s="6" t="str">
        <f>_xlfn.IFNA(IF(IF($AK1094=AT$5,VLOOKUP(AO1094,buff!$K:$L,2,FALSE),"")=0,"",IF($AK1094=AT$5,VLOOKUP(AO1094,buff!$K:$L,2,FALSE),"")),"")</f>
        <v/>
      </c>
      <c r="AU1094" s="6" t="str">
        <f>_xlfn.IFNA(IF(IF($AK1094=AU$5,VLOOKUP(AP1094,buff!$K:$L,2,FALSE),"")=0,"",IF($AK1094=AU$5,VLOOKUP(AP1094,buff!$K:$L,2,FALSE),"")),"")</f>
        <v/>
      </c>
      <c r="AV1094" s="6" t="str">
        <f>_xlfn.IFNA(IF(IF($AK1094=AV$5,VLOOKUP(AL1094,buff!$K:$L,2,FALSE),"")=0,"",IF($AK1094=AV$5,VLOOKUP(AL1094,buff!$K:$L,2,FALSE),"")),"")</f>
        <v/>
      </c>
      <c r="AW1094" s="6" t="str">
        <f>_xlfn.IFNA(IF(IF($AK1094=AW$5,VLOOKUP(AM1094,buff!$K:$L,2,FALSE),"")=0,"",IF($AK1094=AW$5,VLOOKUP(AM1094,buff!$K:$L,2,FALSE),"")),"")</f>
        <v/>
      </c>
      <c r="AX1094" s="6" t="str">
        <f>_xlfn.IFNA(IF(IF($AK1094=AX$5,VLOOKUP(AN1094,buff!$K:$L,2,FALSE),"")=0,"",IF($AK1094=AX$5,VLOOKUP(AN1094,buff!$K:$L,2,FALSE),"")),"")</f>
        <v/>
      </c>
      <c r="AY1094" s="6" t="str">
        <f>_xlfn.IFNA(IF(IF($AK1094=AY$5,VLOOKUP(AO1094,buff!$K:$L,2,FALSE),"")=0,"",IF($AK1094=AY$5,VLOOKUP(AO1094,buff!$K:$L,2,FALSE),"")),"")</f>
        <v/>
      </c>
      <c r="AZ1094" s="6" t="str">
        <f>_xlfn.IFNA(IF(IF($AK1094=AZ$5,VLOOKUP(AP1094,buff!$K:$L,2,FALSE),"")=0,"",IF($AK1094=AZ$5,VLOOKUP(AP1094,buff!$K:$L,2,FALSE),"")),"")</f>
        <v/>
      </c>
      <c r="BA1094" s="6" t="e">
        <f>VLOOKUP(AL1094,buff!$K:$P,6,FALSE)</f>
        <v>#N/A</v>
      </c>
      <c r="BB1094" s="6" t="e">
        <f>VLOOKUP(AM1094,buff!$K:$P,6,FALSE)</f>
        <v>#N/A</v>
      </c>
      <c r="BC1094" s="6" t="e">
        <f>VLOOKUP(AN1094,buff!$K:$P,6,FALSE)</f>
        <v>#N/A</v>
      </c>
      <c r="BD1094">
        <f t="shared" si="280"/>
        <v>0</v>
      </c>
      <c r="BE1094">
        <f t="shared" si="281"/>
        <v>0</v>
      </c>
      <c r="BF1094" s="22">
        <f t="shared" si="282"/>
        <v>101901</v>
      </c>
    </row>
    <row r="1095" spans="1:58" x14ac:dyDescent="0.15">
      <c r="A1095" t="str">
        <f t="shared" si="284"/>
        <v>国王主动技能1等级9</v>
      </c>
      <c r="B1095" s="8">
        <f t="shared" si="285"/>
        <v>10190109</v>
      </c>
      <c r="C1095" s="8" t="str">
        <f>VLOOKUP(G1095,角色!A:B,2,FALSE)</f>
        <v>国王</v>
      </c>
      <c r="D1095" s="8" t="str">
        <f t="shared" si="286"/>
        <v>主动技能1</v>
      </c>
      <c r="E1095" s="8">
        <f t="shared" si="279"/>
        <v>9</v>
      </c>
      <c r="F1095" s="8">
        <f t="shared" si="287"/>
        <v>1</v>
      </c>
      <c r="G1095" s="8">
        <f t="shared" si="288"/>
        <v>19</v>
      </c>
      <c r="H1095" s="4" t="s">
        <v>955</v>
      </c>
      <c r="I1095" s="20" t="str">
        <f t="shared" si="296"/>
        <v>对敌方单体攻击，造成100%攻击力（+1648）点伤害。</v>
      </c>
      <c r="J1095" s="20" t="s">
        <v>277</v>
      </c>
      <c r="K1095" s="21" t="s">
        <v>102</v>
      </c>
      <c r="L1095" s="20" t="s">
        <v>106</v>
      </c>
      <c r="M1095" s="4"/>
      <c r="N1095" s="4">
        <v>100</v>
      </c>
      <c r="O1095" s="20">
        <f>VLOOKUP(L1095,对应表!BK:BL,2,FALSE)</f>
        <v>0</v>
      </c>
      <c r="P1095" s="25" t="str">
        <f>_xlfn.IFNA(VLOOKUP(G1095,角色!V:AE,主动技能!F1095+1,FALSE),"")</f>
        <v>|||</v>
      </c>
      <c r="Q1095" s="25">
        <f>(VLOOKUP(G1095,角色!V:AE,主动技能!F1095+4,FALSE))</f>
        <v>1</v>
      </c>
      <c r="R1095" s="25">
        <v>0</v>
      </c>
      <c r="S1095" s="25">
        <v>0</v>
      </c>
      <c r="T1095" s="6" t="str">
        <f t="shared" si="289"/>
        <v/>
      </c>
      <c r="U1095" s="6" t="str">
        <f t="shared" si="290"/>
        <v/>
      </c>
      <c r="V1095" s="19" t="str">
        <f>VLOOKUP(G1095,角色!AW:BC,主动技能!F1095+1,FALSE)</f>
        <v>skill_01</v>
      </c>
      <c r="Y1095">
        <f t="shared" si="295"/>
        <v>0</v>
      </c>
      <c r="Z1095" s="19">
        <f>IF(VLOOKUP(C1095,角色!CC:CI,主动技能!F1095*2,FALSE)=0,"",VLOOKUP(C1095,角色!CC:CI,主动技能!F1095*2,FALSE))</f>
        <v>100</v>
      </c>
      <c r="AA1095" s="19">
        <f>IF(VLOOKUP(C1095,角色!CC:CI,主动技能!F1095*2+1,FALSE)=0,0,VLOOKUP(C1095,角色!CC:CI,主动技能!F1095*2+1,FALSE))</f>
        <v>10</v>
      </c>
      <c r="AB1095" s="19">
        <f>IF(INT(VLOOKUP(E1095,角色属性概况!I:M,3,FALSE)*AA1095/100)=0,"",(INT(VLOOKUP(E1095,角色属性概况!I:M,3,FALSE)*AA1095/100)))</f>
        <v>1648</v>
      </c>
      <c r="AE1095" s="25">
        <f>(VLOOKUP(G1095,角色!V:AE,主动技能!F1095+7,FALSE))</f>
        <v>0</v>
      </c>
      <c r="AF1095" s="19">
        <f>VLOOKUP(F1095,对应表!AY:BA,3,FALSE)</f>
        <v>0</v>
      </c>
      <c r="AG1095" s="19">
        <f>VLOOKUP(F1095,对应表!AY:BA,2,FALSE)</f>
        <v>0</v>
      </c>
      <c r="AH1095" s="25" t="str">
        <f>VLOOKUP(F1095,特效对应!F:G,2,FALSE)</f>
        <v>attack</v>
      </c>
      <c r="AJ1095">
        <f t="shared" si="291"/>
        <v>9</v>
      </c>
      <c r="AQ1095" s="6" t="str">
        <f>_xlfn.IFNA(IF(IF($AK1095=AQ$5,VLOOKUP(AL1095,buff!$K:$L,2,FALSE),"")=0,"",IF($AK1095=AQ$5,VLOOKUP(AL1095,buff!$K:$L,2,FALSE),"")),"")</f>
        <v/>
      </c>
      <c r="AR1095" s="6" t="str">
        <f>_xlfn.IFNA(IF(IF($AK1095=AR$5,VLOOKUP(AM1095,buff!$K:$L,2,FALSE),"")=0,"",IF($AK1095=AR$5,VLOOKUP(AM1095,buff!$K:$L,2,FALSE),"")),"")</f>
        <v/>
      </c>
      <c r="AS1095" s="6" t="str">
        <f>_xlfn.IFNA(IF(IF($AK1095=AS$5,VLOOKUP(AN1095,buff!$K:$L,2,FALSE),"")=0,"",IF($AK1095=AS$5,VLOOKUP(AN1095,buff!$K:$L,2,FALSE),"")),"")</f>
        <v/>
      </c>
      <c r="AT1095" s="6" t="str">
        <f>_xlfn.IFNA(IF(IF($AK1095=AT$5,VLOOKUP(AO1095,buff!$K:$L,2,FALSE),"")=0,"",IF($AK1095=AT$5,VLOOKUP(AO1095,buff!$K:$L,2,FALSE),"")),"")</f>
        <v/>
      </c>
      <c r="AU1095" s="6" t="str">
        <f>_xlfn.IFNA(IF(IF($AK1095=AU$5,VLOOKUP(AP1095,buff!$K:$L,2,FALSE),"")=0,"",IF($AK1095=AU$5,VLOOKUP(AP1095,buff!$K:$L,2,FALSE),"")),"")</f>
        <v/>
      </c>
      <c r="AV1095" s="6" t="str">
        <f>_xlfn.IFNA(IF(IF($AK1095=AV$5,VLOOKUP(AL1095,buff!$K:$L,2,FALSE),"")=0,"",IF($AK1095=AV$5,VLOOKUP(AL1095,buff!$K:$L,2,FALSE),"")),"")</f>
        <v/>
      </c>
      <c r="AW1095" s="6" t="str">
        <f>_xlfn.IFNA(IF(IF($AK1095=AW$5,VLOOKUP(AM1095,buff!$K:$L,2,FALSE),"")=0,"",IF($AK1095=AW$5,VLOOKUP(AM1095,buff!$K:$L,2,FALSE),"")),"")</f>
        <v/>
      </c>
      <c r="AX1095" s="6" t="str">
        <f>_xlfn.IFNA(IF(IF($AK1095=AX$5,VLOOKUP(AN1095,buff!$K:$L,2,FALSE),"")=0,"",IF($AK1095=AX$5,VLOOKUP(AN1095,buff!$K:$L,2,FALSE),"")),"")</f>
        <v/>
      </c>
      <c r="AY1095" s="6" t="str">
        <f>_xlfn.IFNA(IF(IF($AK1095=AY$5,VLOOKUP(AO1095,buff!$K:$L,2,FALSE),"")=0,"",IF($AK1095=AY$5,VLOOKUP(AO1095,buff!$K:$L,2,FALSE),"")),"")</f>
        <v/>
      </c>
      <c r="AZ1095" s="6" t="str">
        <f>_xlfn.IFNA(IF(IF($AK1095=AZ$5,VLOOKUP(AP1095,buff!$K:$L,2,FALSE),"")=0,"",IF($AK1095=AZ$5,VLOOKUP(AP1095,buff!$K:$L,2,FALSE),"")),"")</f>
        <v/>
      </c>
      <c r="BA1095" s="6" t="e">
        <f>VLOOKUP(AL1095,buff!$K:$P,6,FALSE)</f>
        <v>#N/A</v>
      </c>
      <c r="BB1095" s="6" t="e">
        <f>VLOOKUP(AM1095,buff!$K:$P,6,FALSE)</f>
        <v>#N/A</v>
      </c>
      <c r="BC1095" s="6" t="e">
        <f>VLOOKUP(AN1095,buff!$K:$P,6,FALSE)</f>
        <v>#N/A</v>
      </c>
      <c r="BD1095">
        <f t="shared" si="280"/>
        <v>0</v>
      </c>
      <c r="BE1095">
        <f t="shared" si="281"/>
        <v>0</v>
      </c>
      <c r="BF1095" s="22">
        <f t="shared" si="282"/>
        <v>101901</v>
      </c>
    </row>
    <row r="1096" spans="1:58" x14ac:dyDescent="0.15">
      <c r="A1096" t="str">
        <f t="shared" si="284"/>
        <v>国王主动技能1等级10</v>
      </c>
      <c r="B1096" s="8">
        <f t="shared" si="285"/>
        <v>10190110</v>
      </c>
      <c r="C1096" s="8" t="str">
        <f>VLOOKUP(G1096,角色!A:B,2,FALSE)</f>
        <v>国王</v>
      </c>
      <c r="D1096" s="8" t="str">
        <f t="shared" si="286"/>
        <v>主动技能1</v>
      </c>
      <c r="E1096" s="8">
        <f t="shared" ref="E1096:E1159" si="297">IF(E1095=E$5,1,E1095+1)</f>
        <v>10</v>
      </c>
      <c r="F1096" s="8">
        <f t="shared" si="287"/>
        <v>1</v>
      </c>
      <c r="G1096" s="8">
        <f t="shared" si="288"/>
        <v>19</v>
      </c>
      <c r="H1096" s="4" t="s">
        <v>955</v>
      </c>
      <c r="I1096" s="20" t="str">
        <f t="shared" si="296"/>
        <v>对敌方单体攻击，造成100%攻击力（+2353）点伤害。</v>
      </c>
      <c r="J1096" s="20" t="s">
        <v>277</v>
      </c>
      <c r="K1096" s="21" t="s">
        <v>102</v>
      </c>
      <c r="L1096" s="20" t="s">
        <v>106</v>
      </c>
      <c r="M1096" s="4"/>
      <c r="N1096" s="4">
        <v>100</v>
      </c>
      <c r="O1096" s="20">
        <f>VLOOKUP(L1096,对应表!BK:BL,2,FALSE)</f>
        <v>0</v>
      </c>
      <c r="P1096" s="25" t="str">
        <f>_xlfn.IFNA(VLOOKUP(G1096,角色!V:AE,主动技能!F1096+1,FALSE),"")</f>
        <v>|||</v>
      </c>
      <c r="Q1096" s="25">
        <f>(VLOOKUP(G1096,角色!V:AE,主动技能!F1096+4,FALSE))</f>
        <v>1</v>
      </c>
      <c r="R1096" s="25">
        <v>0</v>
      </c>
      <c r="S1096" s="25">
        <v>0</v>
      </c>
      <c r="T1096" s="6" t="str">
        <f t="shared" si="289"/>
        <v/>
      </c>
      <c r="U1096" s="6" t="str">
        <f t="shared" si="290"/>
        <v/>
      </c>
      <c r="V1096" s="19" t="str">
        <f>VLOOKUP(G1096,角色!AW:BC,主动技能!F1096+1,FALSE)</f>
        <v>skill_01</v>
      </c>
      <c r="Y1096">
        <f t="shared" si="295"/>
        <v>0</v>
      </c>
      <c r="Z1096" s="19">
        <f>IF(VLOOKUP(C1096,角色!CC:CI,主动技能!F1096*2,FALSE)=0,"",VLOOKUP(C1096,角色!CC:CI,主动技能!F1096*2,FALSE))</f>
        <v>100</v>
      </c>
      <c r="AA1096" s="19">
        <f>IF(VLOOKUP(C1096,角色!CC:CI,主动技能!F1096*2+1,FALSE)=0,0,VLOOKUP(C1096,角色!CC:CI,主动技能!F1096*2+1,FALSE))</f>
        <v>10</v>
      </c>
      <c r="AB1096" s="19">
        <f>IF(INT(VLOOKUP(E1096,角色属性概况!I:M,3,FALSE)*AA1096/100)=0,"",(INT(VLOOKUP(E1096,角色属性概况!I:M,3,FALSE)*AA1096/100)))</f>
        <v>2353</v>
      </c>
      <c r="AE1096" s="25">
        <f>(VLOOKUP(G1096,角色!V:AE,主动技能!F1096+7,FALSE))</f>
        <v>0</v>
      </c>
      <c r="AF1096" s="19">
        <f>VLOOKUP(F1096,对应表!AY:BA,3,FALSE)</f>
        <v>0</v>
      </c>
      <c r="AG1096" s="19">
        <f>VLOOKUP(F1096,对应表!AY:BA,2,FALSE)</f>
        <v>0</v>
      </c>
      <c r="AH1096" s="25" t="str">
        <f>VLOOKUP(F1096,特效对应!F:G,2,FALSE)</f>
        <v>attack</v>
      </c>
      <c r="AJ1096">
        <f t="shared" si="291"/>
        <v>10</v>
      </c>
      <c r="AQ1096" s="6" t="str">
        <f>_xlfn.IFNA(IF(IF($AK1096=AQ$5,VLOOKUP(AL1096,buff!$K:$L,2,FALSE),"")=0,"",IF($AK1096=AQ$5,VLOOKUP(AL1096,buff!$K:$L,2,FALSE),"")),"")</f>
        <v/>
      </c>
      <c r="AR1096" s="6" t="str">
        <f>_xlfn.IFNA(IF(IF($AK1096=AR$5,VLOOKUP(AM1096,buff!$K:$L,2,FALSE),"")=0,"",IF($AK1096=AR$5,VLOOKUP(AM1096,buff!$K:$L,2,FALSE),"")),"")</f>
        <v/>
      </c>
      <c r="AS1096" s="6" t="str">
        <f>_xlfn.IFNA(IF(IF($AK1096=AS$5,VLOOKUP(AN1096,buff!$K:$L,2,FALSE),"")=0,"",IF($AK1096=AS$5,VLOOKUP(AN1096,buff!$K:$L,2,FALSE),"")),"")</f>
        <v/>
      </c>
      <c r="AT1096" s="6" t="str">
        <f>_xlfn.IFNA(IF(IF($AK1096=AT$5,VLOOKUP(AO1096,buff!$K:$L,2,FALSE),"")=0,"",IF($AK1096=AT$5,VLOOKUP(AO1096,buff!$K:$L,2,FALSE),"")),"")</f>
        <v/>
      </c>
      <c r="AU1096" s="6" t="str">
        <f>_xlfn.IFNA(IF(IF($AK1096=AU$5,VLOOKUP(AP1096,buff!$K:$L,2,FALSE),"")=0,"",IF($AK1096=AU$5,VLOOKUP(AP1096,buff!$K:$L,2,FALSE),"")),"")</f>
        <v/>
      </c>
      <c r="AV1096" s="6" t="str">
        <f>_xlfn.IFNA(IF(IF($AK1096=AV$5,VLOOKUP(AL1096,buff!$K:$L,2,FALSE),"")=0,"",IF($AK1096=AV$5,VLOOKUP(AL1096,buff!$K:$L,2,FALSE),"")),"")</f>
        <v/>
      </c>
      <c r="AW1096" s="6" t="str">
        <f>_xlfn.IFNA(IF(IF($AK1096=AW$5,VLOOKUP(AM1096,buff!$K:$L,2,FALSE),"")=0,"",IF($AK1096=AW$5,VLOOKUP(AM1096,buff!$K:$L,2,FALSE),"")),"")</f>
        <v/>
      </c>
      <c r="AX1096" s="6" t="str">
        <f>_xlfn.IFNA(IF(IF($AK1096=AX$5,VLOOKUP(AN1096,buff!$K:$L,2,FALSE),"")=0,"",IF($AK1096=AX$5,VLOOKUP(AN1096,buff!$K:$L,2,FALSE),"")),"")</f>
        <v/>
      </c>
      <c r="AY1096" s="6" t="str">
        <f>_xlfn.IFNA(IF(IF($AK1096=AY$5,VLOOKUP(AO1096,buff!$K:$L,2,FALSE),"")=0,"",IF($AK1096=AY$5,VLOOKUP(AO1096,buff!$K:$L,2,FALSE),"")),"")</f>
        <v/>
      </c>
      <c r="AZ1096" s="6" t="str">
        <f>_xlfn.IFNA(IF(IF($AK1096=AZ$5,VLOOKUP(AP1096,buff!$K:$L,2,FALSE),"")=0,"",IF($AK1096=AZ$5,VLOOKUP(AP1096,buff!$K:$L,2,FALSE),"")),"")</f>
        <v/>
      </c>
      <c r="BA1096" s="6" t="e">
        <f>VLOOKUP(AL1096,buff!$K:$P,6,FALSE)</f>
        <v>#N/A</v>
      </c>
      <c r="BB1096" s="6" t="e">
        <f>VLOOKUP(AM1096,buff!$K:$P,6,FALSE)</f>
        <v>#N/A</v>
      </c>
      <c r="BC1096" s="6" t="e">
        <f>VLOOKUP(AN1096,buff!$K:$P,6,FALSE)</f>
        <v>#N/A</v>
      </c>
      <c r="BD1096">
        <f t="shared" ref="BD1096:BD1159" si="298">IF(F1096=1,0,IF(F1096=2,2,3))</f>
        <v>0</v>
      </c>
      <c r="BE1096">
        <f t="shared" ref="BE1096:BE1159" si="299">IF(F1096=1,0,IF(F1096=2,1,2))</f>
        <v>0</v>
      </c>
      <c r="BF1096" s="22">
        <f t="shared" ref="BF1096:BF1159" si="300">1*100000+G1096*100+F1096</f>
        <v>101901</v>
      </c>
    </row>
    <row r="1097" spans="1:58" x14ac:dyDescent="0.15">
      <c r="A1097" t="str">
        <f t="shared" si="284"/>
        <v>国王主动技能1等级11</v>
      </c>
      <c r="B1097" s="8">
        <f t="shared" si="285"/>
        <v>10190111</v>
      </c>
      <c r="C1097" s="8" t="str">
        <f>VLOOKUP(G1097,角色!A:B,2,FALSE)</f>
        <v>国王</v>
      </c>
      <c r="D1097" s="8" t="str">
        <f t="shared" si="286"/>
        <v>主动技能1</v>
      </c>
      <c r="E1097" s="8">
        <f t="shared" si="297"/>
        <v>11</v>
      </c>
      <c r="F1097" s="8">
        <f t="shared" si="287"/>
        <v>1</v>
      </c>
      <c r="G1097" s="8">
        <f t="shared" si="288"/>
        <v>19</v>
      </c>
      <c r="H1097" s="4" t="s">
        <v>955</v>
      </c>
      <c r="I1097" s="20" t="str">
        <f t="shared" si="296"/>
        <v>对敌方单体攻击，造成100%攻击力（+3352）点伤害。</v>
      </c>
      <c r="J1097" s="20" t="s">
        <v>277</v>
      </c>
      <c r="K1097" s="21" t="s">
        <v>102</v>
      </c>
      <c r="L1097" s="20" t="s">
        <v>106</v>
      </c>
      <c r="M1097" s="4"/>
      <c r="N1097" s="4">
        <v>100</v>
      </c>
      <c r="O1097" s="20">
        <f>VLOOKUP(L1097,对应表!BK:BL,2,FALSE)</f>
        <v>0</v>
      </c>
      <c r="P1097" s="25" t="str">
        <f>_xlfn.IFNA(VLOOKUP(G1097,角色!V:AE,主动技能!F1097+1,FALSE),"")</f>
        <v>|||</v>
      </c>
      <c r="Q1097" s="25">
        <f>(VLOOKUP(G1097,角色!V:AE,主动技能!F1097+4,FALSE))</f>
        <v>1</v>
      </c>
      <c r="R1097" s="25">
        <v>0</v>
      </c>
      <c r="S1097" s="25">
        <v>0</v>
      </c>
      <c r="T1097" s="6" t="str">
        <f t="shared" si="289"/>
        <v/>
      </c>
      <c r="U1097" s="6" t="str">
        <f t="shared" si="290"/>
        <v/>
      </c>
      <c r="V1097" s="19" t="str">
        <f>VLOOKUP(G1097,角色!AW:BC,主动技能!F1097+1,FALSE)</f>
        <v>skill_01</v>
      </c>
      <c r="Y1097">
        <f t="shared" si="295"/>
        <v>0</v>
      </c>
      <c r="Z1097" s="19">
        <f>IF(VLOOKUP(C1097,角色!CC:CI,主动技能!F1097*2,FALSE)=0,"",VLOOKUP(C1097,角色!CC:CI,主动技能!F1097*2,FALSE))</f>
        <v>100</v>
      </c>
      <c r="AA1097" s="19">
        <f>IF(VLOOKUP(C1097,角色!CC:CI,主动技能!F1097*2+1,FALSE)=0,0,VLOOKUP(C1097,角色!CC:CI,主动技能!F1097*2+1,FALSE))</f>
        <v>10</v>
      </c>
      <c r="AB1097" s="19">
        <f>IF(INT(VLOOKUP(E1097,角色属性概况!I:M,3,FALSE)*AA1097/100)=0,"",(INT(VLOOKUP(E1097,角色属性概况!I:M,3,FALSE)*AA1097/100)))</f>
        <v>3352</v>
      </c>
      <c r="AE1097" s="25">
        <f>(VLOOKUP(G1097,角色!V:AE,主动技能!F1097+7,FALSE))</f>
        <v>0</v>
      </c>
      <c r="AF1097" s="19">
        <f>VLOOKUP(F1097,对应表!AY:BA,3,FALSE)</f>
        <v>0</v>
      </c>
      <c r="AG1097" s="19">
        <f>VLOOKUP(F1097,对应表!AY:BA,2,FALSE)</f>
        <v>0</v>
      </c>
      <c r="AH1097" s="25" t="str">
        <f>VLOOKUP(F1097,特效对应!F:G,2,FALSE)</f>
        <v>attack</v>
      </c>
      <c r="AJ1097">
        <f t="shared" si="291"/>
        <v>11</v>
      </c>
      <c r="AQ1097" s="6" t="str">
        <f>_xlfn.IFNA(IF(IF($AK1097=AQ$5,VLOOKUP(AL1097,buff!$K:$L,2,FALSE),"")=0,"",IF($AK1097=AQ$5,VLOOKUP(AL1097,buff!$K:$L,2,FALSE),"")),"")</f>
        <v/>
      </c>
      <c r="AR1097" s="6" t="str">
        <f>_xlfn.IFNA(IF(IF($AK1097=AR$5,VLOOKUP(AM1097,buff!$K:$L,2,FALSE),"")=0,"",IF($AK1097=AR$5,VLOOKUP(AM1097,buff!$K:$L,2,FALSE),"")),"")</f>
        <v/>
      </c>
      <c r="AS1097" s="6" t="str">
        <f>_xlfn.IFNA(IF(IF($AK1097=AS$5,VLOOKUP(AN1097,buff!$K:$L,2,FALSE),"")=0,"",IF($AK1097=AS$5,VLOOKUP(AN1097,buff!$K:$L,2,FALSE),"")),"")</f>
        <v/>
      </c>
      <c r="AT1097" s="6" t="str">
        <f>_xlfn.IFNA(IF(IF($AK1097=AT$5,VLOOKUP(AO1097,buff!$K:$L,2,FALSE),"")=0,"",IF($AK1097=AT$5,VLOOKUP(AO1097,buff!$K:$L,2,FALSE),"")),"")</f>
        <v/>
      </c>
      <c r="AU1097" s="6" t="str">
        <f>_xlfn.IFNA(IF(IF($AK1097=AU$5,VLOOKUP(AP1097,buff!$K:$L,2,FALSE),"")=0,"",IF($AK1097=AU$5,VLOOKUP(AP1097,buff!$K:$L,2,FALSE),"")),"")</f>
        <v/>
      </c>
      <c r="AV1097" s="6" t="str">
        <f>_xlfn.IFNA(IF(IF($AK1097=AV$5,VLOOKUP(AL1097,buff!$K:$L,2,FALSE),"")=0,"",IF($AK1097=AV$5,VLOOKUP(AL1097,buff!$K:$L,2,FALSE),"")),"")</f>
        <v/>
      </c>
      <c r="AW1097" s="6" t="str">
        <f>_xlfn.IFNA(IF(IF($AK1097=AW$5,VLOOKUP(AM1097,buff!$K:$L,2,FALSE),"")=0,"",IF($AK1097=AW$5,VLOOKUP(AM1097,buff!$K:$L,2,FALSE),"")),"")</f>
        <v/>
      </c>
      <c r="AX1097" s="6" t="str">
        <f>_xlfn.IFNA(IF(IF($AK1097=AX$5,VLOOKUP(AN1097,buff!$K:$L,2,FALSE),"")=0,"",IF($AK1097=AX$5,VLOOKUP(AN1097,buff!$K:$L,2,FALSE),"")),"")</f>
        <v/>
      </c>
      <c r="AY1097" s="6" t="str">
        <f>_xlfn.IFNA(IF(IF($AK1097=AY$5,VLOOKUP(AO1097,buff!$K:$L,2,FALSE),"")=0,"",IF($AK1097=AY$5,VLOOKUP(AO1097,buff!$K:$L,2,FALSE),"")),"")</f>
        <v/>
      </c>
      <c r="AZ1097" s="6" t="str">
        <f>_xlfn.IFNA(IF(IF($AK1097=AZ$5,VLOOKUP(AP1097,buff!$K:$L,2,FALSE),"")=0,"",IF($AK1097=AZ$5,VLOOKUP(AP1097,buff!$K:$L,2,FALSE),"")),"")</f>
        <v/>
      </c>
      <c r="BA1097" s="6" t="e">
        <f>VLOOKUP(AL1097,buff!$K:$P,6,FALSE)</f>
        <v>#N/A</v>
      </c>
      <c r="BB1097" s="6" t="e">
        <f>VLOOKUP(AM1097,buff!$K:$P,6,FALSE)</f>
        <v>#N/A</v>
      </c>
      <c r="BC1097" s="6" t="e">
        <f>VLOOKUP(AN1097,buff!$K:$P,6,FALSE)</f>
        <v>#N/A</v>
      </c>
      <c r="BD1097">
        <f t="shared" si="298"/>
        <v>0</v>
      </c>
      <c r="BE1097">
        <f t="shared" si="299"/>
        <v>0</v>
      </c>
      <c r="BF1097" s="22">
        <f t="shared" si="300"/>
        <v>101901</v>
      </c>
    </row>
    <row r="1098" spans="1:58" x14ac:dyDescent="0.15">
      <c r="A1098" t="str">
        <f t="shared" si="284"/>
        <v>国王主动技能1等级12</v>
      </c>
      <c r="B1098" s="8">
        <f t="shared" si="285"/>
        <v>10190112</v>
      </c>
      <c r="C1098" s="8" t="str">
        <f>VLOOKUP(G1098,角色!A:B,2,FALSE)</f>
        <v>国王</v>
      </c>
      <c r="D1098" s="8" t="str">
        <f t="shared" si="286"/>
        <v>主动技能1</v>
      </c>
      <c r="E1098" s="8">
        <f t="shared" si="297"/>
        <v>12</v>
      </c>
      <c r="F1098" s="8">
        <f t="shared" si="287"/>
        <v>1</v>
      </c>
      <c r="G1098" s="8">
        <f t="shared" si="288"/>
        <v>19</v>
      </c>
      <c r="H1098" s="4" t="s">
        <v>955</v>
      </c>
      <c r="I1098" s="20" t="str">
        <f t="shared" si="296"/>
        <v>对敌方单体攻击，造成100%攻击力（+4766）点伤害。</v>
      </c>
      <c r="J1098" s="20" t="s">
        <v>277</v>
      </c>
      <c r="K1098" s="21" t="s">
        <v>102</v>
      </c>
      <c r="L1098" s="20" t="s">
        <v>106</v>
      </c>
      <c r="M1098" s="4"/>
      <c r="N1098" s="4">
        <v>100</v>
      </c>
      <c r="O1098" s="20">
        <f>VLOOKUP(L1098,对应表!BK:BL,2,FALSE)</f>
        <v>0</v>
      </c>
      <c r="P1098" s="25" t="str">
        <f>_xlfn.IFNA(VLOOKUP(G1098,角色!V:AE,主动技能!F1098+1,FALSE),"")</f>
        <v>|||</v>
      </c>
      <c r="Q1098" s="25">
        <f>(VLOOKUP(G1098,角色!V:AE,主动技能!F1098+4,FALSE))</f>
        <v>1</v>
      </c>
      <c r="R1098" s="25">
        <v>0</v>
      </c>
      <c r="S1098" s="25">
        <v>0</v>
      </c>
      <c r="T1098" s="6" t="str">
        <f t="shared" si="289"/>
        <v/>
      </c>
      <c r="U1098" s="6" t="str">
        <f t="shared" si="290"/>
        <v/>
      </c>
      <c r="V1098" s="19" t="str">
        <f>VLOOKUP(G1098,角色!AW:BC,主动技能!F1098+1,FALSE)</f>
        <v>skill_01</v>
      </c>
      <c r="Y1098">
        <f t="shared" si="295"/>
        <v>0</v>
      </c>
      <c r="Z1098" s="19">
        <f>IF(VLOOKUP(C1098,角色!CC:CI,主动技能!F1098*2,FALSE)=0,"",VLOOKUP(C1098,角色!CC:CI,主动技能!F1098*2,FALSE))</f>
        <v>100</v>
      </c>
      <c r="AA1098" s="19">
        <f>IF(VLOOKUP(C1098,角色!CC:CI,主动技能!F1098*2+1,FALSE)=0,0,VLOOKUP(C1098,角色!CC:CI,主动技能!F1098*2+1,FALSE))</f>
        <v>10</v>
      </c>
      <c r="AB1098" s="19">
        <f>IF(INT(VLOOKUP(E1098,角色属性概况!I:M,3,FALSE)*AA1098/100)=0,"",(INT(VLOOKUP(E1098,角色属性概况!I:M,3,FALSE)*AA1098/100)))</f>
        <v>4766</v>
      </c>
      <c r="AE1098" s="25">
        <f>(VLOOKUP(G1098,角色!V:AE,主动技能!F1098+7,FALSE))</f>
        <v>0</v>
      </c>
      <c r="AF1098" s="19">
        <f>VLOOKUP(F1098,对应表!AY:BA,3,FALSE)</f>
        <v>0</v>
      </c>
      <c r="AG1098" s="19">
        <f>VLOOKUP(F1098,对应表!AY:BA,2,FALSE)</f>
        <v>0</v>
      </c>
      <c r="AH1098" s="25" t="str">
        <f>VLOOKUP(F1098,特效对应!F:G,2,FALSE)</f>
        <v>attack</v>
      </c>
      <c r="AJ1098">
        <f t="shared" si="291"/>
        <v>12</v>
      </c>
      <c r="AQ1098" s="6" t="str">
        <f>_xlfn.IFNA(IF(IF($AK1098=AQ$5,VLOOKUP(AL1098,buff!$K:$L,2,FALSE),"")=0,"",IF($AK1098=AQ$5,VLOOKUP(AL1098,buff!$K:$L,2,FALSE),"")),"")</f>
        <v/>
      </c>
      <c r="AR1098" s="6" t="str">
        <f>_xlfn.IFNA(IF(IF($AK1098=AR$5,VLOOKUP(AM1098,buff!$K:$L,2,FALSE),"")=0,"",IF($AK1098=AR$5,VLOOKUP(AM1098,buff!$K:$L,2,FALSE),"")),"")</f>
        <v/>
      </c>
      <c r="AS1098" s="6" t="str">
        <f>_xlfn.IFNA(IF(IF($AK1098=AS$5,VLOOKUP(AN1098,buff!$K:$L,2,FALSE),"")=0,"",IF($AK1098=AS$5,VLOOKUP(AN1098,buff!$K:$L,2,FALSE),"")),"")</f>
        <v/>
      </c>
      <c r="AT1098" s="6" t="str">
        <f>_xlfn.IFNA(IF(IF($AK1098=AT$5,VLOOKUP(AO1098,buff!$K:$L,2,FALSE),"")=0,"",IF($AK1098=AT$5,VLOOKUP(AO1098,buff!$K:$L,2,FALSE),"")),"")</f>
        <v/>
      </c>
      <c r="AU1098" s="6" t="str">
        <f>_xlfn.IFNA(IF(IF($AK1098=AU$5,VLOOKUP(AP1098,buff!$K:$L,2,FALSE),"")=0,"",IF($AK1098=AU$5,VLOOKUP(AP1098,buff!$K:$L,2,FALSE),"")),"")</f>
        <v/>
      </c>
      <c r="AV1098" s="6" t="str">
        <f>_xlfn.IFNA(IF(IF($AK1098=AV$5,VLOOKUP(AL1098,buff!$K:$L,2,FALSE),"")=0,"",IF($AK1098=AV$5,VLOOKUP(AL1098,buff!$K:$L,2,FALSE),"")),"")</f>
        <v/>
      </c>
      <c r="AW1098" s="6" t="str">
        <f>_xlfn.IFNA(IF(IF($AK1098=AW$5,VLOOKUP(AM1098,buff!$K:$L,2,FALSE),"")=0,"",IF($AK1098=AW$5,VLOOKUP(AM1098,buff!$K:$L,2,FALSE),"")),"")</f>
        <v/>
      </c>
      <c r="AX1098" s="6" t="str">
        <f>_xlfn.IFNA(IF(IF($AK1098=AX$5,VLOOKUP(AN1098,buff!$K:$L,2,FALSE),"")=0,"",IF($AK1098=AX$5,VLOOKUP(AN1098,buff!$K:$L,2,FALSE),"")),"")</f>
        <v/>
      </c>
      <c r="AY1098" s="6" t="str">
        <f>_xlfn.IFNA(IF(IF($AK1098=AY$5,VLOOKUP(AO1098,buff!$K:$L,2,FALSE),"")=0,"",IF($AK1098=AY$5,VLOOKUP(AO1098,buff!$K:$L,2,FALSE),"")),"")</f>
        <v/>
      </c>
      <c r="AZ1098" s="6" t="str">
        <f>_xlfn.IFNA(IF(IF($AK1098=AZ$5,VLOOKUP(AP1098,buff!$K:$L,2,FALSE),"")=0,"",IF($AK1098=AZ$5,VLOOKUP(AP1098,buff!$K:$L,2,FALSE),"")),"")</f>
        <v/>
      </c>
      <c r="BA1098" s="6" t="e">
        <f>VLOOKUP(AL1098,buff!$K:$P,6,FALSE)</f>
        <v>#N/A</v>
      </c>
      <c r="BB1098" s="6" t="e">
        <f>VLOOKUP(AM1098,buff!$K:$P,6,FALSE)</f>
        <v>#N/A</v>
      </c>
      <c r="BC1098" s="6" t="e">
        <f>VLOOKUP(AN1098,buff!$K:$P,6,FALSE)</f>
        <v>#N/A</v>
      </c>
      <c r="BD1098">
        <f t="shared" si="298"/>
        <v>0</v>
      </c>
      <c r="BE1098">
        <f t="shared" si="299"/>
        <v>0</v>
      </c>
      <c r="BF1098" s="22">
        <f t="shared" si="300"/>
        <v>101901</v>
      </c>
    </row>
    <row r="1099" spans="1:58" x14ac:dyDescent="0.15">
      <c r="A1099" t="str">
        <f t="shared" si="284"/>
        <v>国王主动技能1等级13</v>
      </c>
      <c r="B1099" s="8">
        <f t="shared" si="285"/>
        <v>10190113</v>
      </c>
      <c r="C1099" s="8" t="str">
        <f>VLOOKUP(G1099,角色!A:B,2,FALSE)</f>
        <v>国王</v>
      </c>
      <c r="D1099" s="8" t="str">
        <f t="shared" si="286"/>
        <v>主动技能1</v>
      </c>
      <c r="E1099" s="8">
        <f t="shared" si="297"/>
        <v>13</v>
      </c>
      <c r="F1099" s="8">
        <f t="shared" si="287"/>
        <v>1</v>
      </c>
      <c r="G1099" s="8">
        <f t="shared" si="288"/>
        <v>19</v>
      </c>
      <c r="H1099" s="4" t="s">
        <v>955</v>
      </c>
      <c r="I1099" s="20" t="str">
        <f t="shared" si="296"/>
        <v>对敌方单体攻击，造成100%攻击力（+6767）点伤害。</v>
      </c>
      <c r="J1099" s="20" t="s">
        <v>277</v>
      </c>
      <c r="K1099" s="21" t="s">
        <v>102</v>
      </c>
      <c r="L1099" s="20" t="s">
        <v>106</v>
      </c>
      <c r="M1099" s="4"/>
      <c r="N1099" s="4">
        <v>100</v>
      </c>
      <c r="O1099" s="20">
        <f>VLOOKUP(L1099,对应表!BK:BL,2,FALSE)</f>
        <v>0</v>
      </c>
      <c r="P1099" s="25" t="str">
        <f>_xlfn.IFNA(VLOOKUP(G1099,角色!V:AE,主动技能!F1099+1,FALSE),"")</f>
        <v>|||</v>
      </c>
      <c r="Q1099" s="25">
        <f>(VLOOKUP(G1099,角色!V:AE,主动技能!F1099+4,FALSE))</f>
        <v>1</v>
      </c>
      <c r="R1099" s="25">
        <v>0</v>
      </c>
      <c r="S1099" s="25">
        <v>0</v>
      </c>
      <c r="T1099" s="6" t="str">
        <f t="shared" si="289"/>
        <v/>
      </c>
      <c r="U1099" s="6" t="str">
        <f t="shared" si="290"/>
        <v/>
      </c>
      <c r="V1099" s="19" t="str">
        <f>VLOOKUP(G1099,角色!AW:BC,主动技能!F1099+1,FALSE)</f>
        <v>skill_01</v>
      </c>
      <c r="Y1099">
        <f t="shared" si="295"/>
        <v>0</v>
      </c>
      <c r="Z1099" s="19">
        <f>IF(VLOOKUP(C1099,角色!CC:CI,主动技能!F1099*2,FALSE)=0,"",VLOOKUP(C1099,角色!CC:CI,主动技能!F1099*2,FALSE))</f>
        <v>100</v>
      </c>
      <c r="AA1099" s="19">
        <f>IF(VLOOKUP(C1099,角色!CC:CI,主动技能!F1099*2+1,FALSE)=0,0,VLOOKUP(C1099,角色!CC:CI,主动技能!F1099*2+1,FALSE))</f>
        <v>10</v>
      </c>
      <c r="AB1099" s="19">
        <f>IF(INT(VLOOKUP(E1099,角色属性概况!I:M,3,FALSE)*AA1099/100)=0,"",(INT(VLOOKUP(E1099,角色属性概况!I:M,3,FALSE)*AA1099/100)))</f>
        <v>6767</v>
      </c>
      <c r="AE1099" s="25">
        <f>(VLOOKUP(G1099,角色!V:AE,主动技能!F1099+7,FALSE))</f>
        <v>0</v>
      </c>
      <c r="AF1099" s="19">
        <f>VLOOKUP(F1099,对应表!AY:BA,3,FALSE)</f>
        <v>0</v>
      </c>
      <c r="AG1099" s="19">
        <f>VLOOKUP(F1099,对应表!AY:BA,2,FALSE)</f>
        <v>0</v>
      </c>
      <c r="AH1099" s="25" t="str">
        <f>VLOOKUP(F1099,特效对应!F:G,2,FALSE)</f>
        <v>attack</v>
      </c>
      <c r="AJ1099">
        <f t="shared" si="291"/>
        <v>13</v>
      </c>
      <c r="AQ1099" s="6" t="str">
        <f>_xlfn.IFNA(IF(IF($AK1099=AQ$5,VLOOKUP(AL1099,buff!$K:$L,2,FALSE),"")=0,"",IF($AK1099=AQ$5,VLOOKUP(AL1099,buff!$K:$L,2,FALSE),"")),"")</f>
        <v/>
      </c>
      <c r="AR1099" s="6" t="str">
        <f>_xlfn.IFNA(IF(IF($AK1099=AR$5,VLOOKUP(AM1099,buff!$K:$L,2,FALSE),"")=0,"",IF($AK1099=AR$5,VLOOKUP(AM1099,buff!$K:$L,2,FALSE),"")),"")</f>
        <v/>
      </c>
      <c r="AS1099" s="6" t="str">
        <f>_xlfn.IFNA(IF(IF($AK1099=AS$5,VLOOKUP(AN1099,buff!$K:$L,2,FALSE),"")=0,"",IF($AK1099=AS$5,VLOOKUP(AN1099,buff!$K:$L,2,FALSE),"")),"")</f>
        <v/>
      </c>
      <c r="AT1099" s="6" t="str">
        <f>_xlfn.IFNA(IF(IF($AK1099=AT$5,VLOOKUP(AO1099,buff!$K:$L,2,FALSE),"")=0,"",IF($AK1099=AT$5,VLOOKUP(AO1099,buff!$K:$L,2,FALSE),"")),"")</f>
        <v/>
      </c>
      <c r="AU1099" s="6" t="str">
        <f>_xlfn.IFNA(IF(IF($AK1099=AU$5,VLOOKUP(AP1099,buff!$K:$L,2,FALSE),"")=0,"",IF($AK1099=AU$5,VLOOKUP(AP1099,buff!$K:$L,2,FALSE),"")),"")</f>
        <v/>
      </c>
      <c r="AV1099" s="6" t="str">
        <f>_xlfn.IFNA(IF(IF($AK1099=AV$5,VLOOKUP(AL1099,buff!$K:$L,2,FALSE),"")=0,"",IF($AK1099=AV$5,VLOOKUP(AL1099,buff!$K:$L,2,FALSE),"")),"")</f>
        <v/>
      </c>
      <c r="AW1099" s="6" t="str">
        <f>_xlfn.IFNA(IF(IF($AK1099=AW$5,VLOOKUP(AM1099,buff!$K:$L,2,FALSE),"")=0,"",IF($AK1099=AW$5,VLOOKUP(AM1099,buff!$K:$L,2,FALSE),"")),"")</f>
        <v/>
      </c>
      <c r="AX1099" s="6" t="str">
        <f>_xlfn.IFNA(IF(IF($AK1099=AX$5,VLOOKUP(AN1099,buff!$K:$L,2,FALSE),"")=0,"",IF($AK1099=AX$5,VLOOKUP(AN1099,buff!$K:$L,2,FALSE),"")),"")</f>
        <v/>
      </c>
      <c r="AY1099" s="6" t="str">
        <f>_xlfn.IFNA(IF(IF($AK1099=AY$5,VLOOKUP(AO1099,buff!$K:$L,2,FALSE),"")=0,"",IF($AK1099=AY$5,VLOOKUP(AO1099,buff!$K:$L,2,FALSE),"")),"")</f>
        <v/>
      </c>
      <c r="AZ1099" s="6" t="str">
        <f>_xlfn.IFNA(IF(IF($AK1099=AZ$5,VLOOKUP(AP1099,buff!$K:$L,2,FALSE),"")=0,"",IF($AK1099=AZ$5,VLOOKUP(AP1099,buff!$K:$L,2,FALSE),"")),"")</f>
        <v/>
      </c>
      <c r="BA1099" s="6" t="e">
        <f>VLOOKUP(AL1099,buff!$K:$P,6,FALSE)</f>
        <v>#N/A</v>
      </c>
      <c r="BB1099" s="6" t="e">
        <f>VLOOKUP(AM1099,buff!$K:$P,6,FALSE)</f>
        <v>#N/A</v>
      </c>
      <c r="BC1099" s="6" t="e">
        <f>VLOOKUP(AN1099,buff!$K:$P,6,FALSE)</f>
        <v>#N/A</v>
      </c>
      <c r="BD1099">
        <f t="shared" si="298"/>
        <v>0</v>
      </c>
      <c r="BE1099">
        <f t="shared" si="299"/>
        <v>0</v>
      </c>
      <c r="BF1099" s="22">
        <f t="shared" si="300"/>
        <v>101901</v>
      </c>
    </row>
    <row r="1100" spans="1:58" x14ac:dyDescent="0.15">
      <c r="A1100" t="str">
        <f t="shared" si="284"/>
        <v>国王主动技能1等级14</v>
      </c>
      <c r="B1100" s="8">
        <f t="shared" si="285"/>
        <v>10190114</v>
      </c>
      <c r="C1100" s="8" t="str">
        <f>VLOOKUP(G1100,角色!A:B,2,FALSE)</f>
        <v>国王</v>
      </c>
      <c r="D1100" s="8" t="str">
        <f t="shared" si="286"/>
        <v>主动技能1</v>
      </c>
      <c r="E1100" s="8">
        <f t="shared" si="297"/>
        <v>14</v>
      </c>
      <c r="F1100" s="8">
        <f t="shared" si="287"/>
        <v>1</v>
      </c>
      <c r="G1100" s="8">
        <f t="shared" si="288"/>
        <v>19</v>
      </c>
      <c r="H1100" s="4" t="s">
        <v>955</v>
      </c>
      <c r="I1100" s="20" t="str">
        <f t="shared" si="296"/>
        <v>对敌方单体攻击，造成100%攻击力（+9601）点伤害。</v>
      </c>
      <c r="J1100" s="20" t="s">
        <v>277</v>
      </c>
      <c r="K1100" s="21" t="s">
        <v>102</v>
      </c>
      <c r="L1100" s="20" t="s">
        <v>106</v>
      </c>
      <c r="M1100" s="4"/>
      <c r="N1100" s="4">
        <v>100</v>
      </c>
      <c r="O1100" s="20">
        <f>VLOOKUP(L1100,对应表!BK:BL,2,FALSE)</f>
        <v>0</v>
      </c>
      <c r="P1100" s="25" t="str">
        <f>_xlfn.IFNA(VLOOKUP(G1100,角色!V:AE,主动技能!F1100+1,FALSE),"")</f>
        <v>|||</v>
      </c>
      <c r="Q1100" s="25">
        <f>(VLOOKUP(G1100,角色!V:AE,主动技能!F1100+4,FALSE))</f>
        <v>1</v>
      </c>
      <c r="R1100" s="25">
        <v>0</v>
      </c>
      <c r="S1100" s="25">
        <v>0</v>
      </c>
      <c r="T1100" s="6" t="str">
        <f t="shared" si="289"/>
        <v/>
      </c>
      <c r="U1100" s="6" t="str">
        <f t="shared" si="290"/>
        <v/>
      </c>
      <c r="V1100" s="19" t="str">
        <f>VLOOKUP(G1100,角色!AW:BC,主动技能!F1100+1,FALSE)</f>
        <v>skill_01</v>
      </c>
      <c r="Y1100">
        <f t="shared" si="295"/>
        <v>0</v>
      </c>
      <c r="Z1100" s="19">
        <f>IF(VLOOKUP(C1100,角色!CC:CI,主动技能!F1100*2,FALSE)=0,"",VLOOKUP(C1100,角色!CC:CI,主动技能!F1100*2,FALSE))</f>
        <v>100</v>
      </c>
      <c r="AA1100" s="19">
        <f>IF(VLOOKUP(C1100,角色!CC:CI,主动技能!F1100*2+1,FALSE)=0,0,VLOOKUP(C1100,角色!CC:CI,主动技能!F1100*2+1,FALSE))</f>
        <v>10</v>
      </c>
      <c r="AB1100" s="19">
        <f>IF(INT(VLOOKUP(E1100,角色属性概况!I:M,3,FALSE)*AA1100/100)=0,"",(INT(VLOOKUP(E1100,角色属性概况!I:M,3,FALSE)*AA1100/100)))</f>
        <v>9601</v>
      </c>
      <c r="AE1100" s="25">
        <f>(VLOOKUP(G1100,角色!V:AE,主动技能!F1100+7,FALSE))</f>
        <v>0</v>
      </c>
      <c r="AF1100" s="19">
        <f>VLOOKUP(F1100,对应表!AY:BA,3,FALSE)</f>
        <v>0</v>
      </c>
      <c r="AG1100" s="19">
        <f>VLOOKUP(F1100,对应表!AY:BA,2,FALSE)</f>
        <v>0</v>
      </c>
      <c r="AH1100" s="25" t="str">
        <f>VLOOKUP(F1100,特效对应!F:G,2,FALSE)</f>
        <v>attack</v>
      </c>
      <c r="AJ1100">
        <f t="shared" si="291"/>
        <v>14</v>
      </c>
      <c r="AQ1100" s="6" t="str">
        <f>_xlfn.IFNA(IF(IF($AK1100=AQ$5,VLOOKUP(AL1100,buff!$K:$L,2,FALSE),"")=0,"",IF($AK1100=AQ$5,VLOOKUP(AL1100,buff!$K:$L,2,FALSE),"")),"")</f>
        <v/>
      </c>
      <c r="AR1100" s="6" t="str">
        <f>_xlfn.IFNA(IF(IF($AK1100=AR$5,VLOOKUP(AM1100,buff!$K:$L,2,FALSE),"")=0,"",IF($AK1100=AR$5,VLOOKUP(AM1100,buff!$K:$L,2,FALSE),"")),"")</f>
        <v/>
      </c>
      <c r="AS1100" s="6" t="str">
        <f>_xlfn.IFNA(IF(IF($AK1100=AS$5,VLOOKUP(AN1100,buff!$K:$L,2,FALSE),"")=0,"",IF($AK1100=AS$5,VLOOKUP(AN1100,buff!$K:$L,2,FALSE),"")),"")</f>
        <v/>
      </c>
      <c r="AT1100" s="6" t="str">
        <f>_xlfn.IFNA(IF(IF($AK1100=AT$5,VLOOKUP(AO1100,buff!$K:$L,2,FALSE),"")=0,"",IF($AK1100=AT$5,VLOOKUP(AO1100,buff!$K:$L,2,FALSE),"")),"")</f>
        <v/>
      </c>
      <c r="AU1100" s="6" t="str">
        <f>_xlfn.IFNA(IF(IF($AK1100=AU$5,VLOOKUP(AP1100,buff!$K:$L,2,FALSE),"")=0,"",IF($AK1100=AU$5,VLOOKUP(AP1100,buff!$K:$L,2,FALSE),"")),"")</f>
        <v/>
      </c>
      <c r="AV1100" s="6" t="str">
        <f>_xlfn.IFNA(IF(IF($AK1100=AV$5,VLOOKUP(AL1100,buff!$K:$L,2,FALSE),"")=0,"",IF($AK1100=AV$5,VLOOKUP(AL1100,buff!$K:$L,2,FALSE),"")),"")</f>
        <v/>
      </c>
      <c r="AW1100" s="6" t="str">
        <f>_xlfn.IFNA(IF(IF($AK1100=AW$5,VLOOKUP(AM1100,buff!$K:$L,2,FALSE),"")=0,"",IF($AK1100=AW$5,VLOOKUP(AM1100,buff!$K:$L,2,FALSE),"")),"")</f>
        <v/>
      </c>
      <c r="AX1100" s="6" t="str">
        <f>_xlfn.IFNA(IF(IF($AK1100=AX$5,VLOOKUP(AN1100,buff!$K:$L,2,FALSE),"")=0,"",IF($AK1100=AX$5,VLOOKUP(AN1100,buff!$K:$L,2,FALSE),"")),"")</f>
        <v/>
      </c>
      <c r="AY1100" s="6" t="str">
        <f>_xlfn.IFNA(IF(IF($AK1100=AY$5,VLOOKUP(AO1100,buff!$K:$L,2,FALSE),"")=0,"",IF($AK1100=AY$5,VLOOKUP(AO1100,buff!$K:$L,2,FALSE),"")),"")</f>
        <v/>
      </c>
      <c r="AZ1100" s="6" t="str">
        <f>_xlfn.IFNA(IF(IF($AK1100=AZ$5,VLOOKUP(AP1100,buff!$K:$L,2,FALSE),"")=0,"",IF($AK1100=AZ$5,VLOOKUP(AP1100,buff!$K:$L,2,FALSE),"")),"")</f>
        <v/>
      </c>
      <c r="BA1100" s="6" t="e">
        <f>VLOOKUP(AL1100,buff!$K:$P,6,FALSE)</f>
        <v>#N/A</v>
      </c>
      <c r="BB1100" s="6" t="e">
        <f>VLOOKUP(AM1100,buff!$K:$P,6,FALSE)</f>
        <v>#N/A</v>
      </c>
      <c r="BC1100" s="6" t="e">
        <f>VLOOKUP(AN1100,buff!$K:$P,6,FALSE)</f>
        <v>#N/A</v>
      </c>
      <c r="BD1100">
        <f t="shared" si="298"/>
        <v>0</v>
      </c>
      <c r="BE1100">
        <f t="shared" si="299"/>
        <v>0</v>
      </c>
      <c r="BF1100" s="22">
        <f t="shared" si="300"/>
        <v>101901</v>
      </c>
    </row>
    <row r="1101" spans="1:58" x14ac:dyDescent="0.15">
      <c r="A1101" t="str">
        <f t="shared" si="284"/>
        <v>国王主动技能1等级15</v>
      </c>
      <c r="B1101" s="8">
        <f t="shared" si="285"/>
        <v>10190115</v>
      </c>
      <c r="C1101" s="8" t="str">
        <f>VLOOKUP(G1101,角色!A:B,2,FALSE)</f>
        <v>国王</v>
      </c>
      <c r="D1101" s="8" t="str">
        <f t="shared" si="286"/>
        <v>主动技能1</v>
      </c>
      <c r="E1101" s="8">
        <f t="shared" si="297"/>
        <v>15</v>
      </c>
      <c r="F1101" s="8">
        <f t="shared" si="287"/>
        <v>1</v>
      </c>
      <c r="G1101" s="8">
        <f t="shared" si="288"/>
        <v>19</v>
      </c>
      <c r="H1101" s="4" t="s">
        <v>955</v>
      </c>
      <c r="I1101" s="20" t="str">
        <f t="shared" si="296"/>
        <v>对敌方单体攻击，造成100%攻击力（+13613）点伤害。</v>
      </c>
      <c r="J1101" s="20" t="s">
        <v>277</v>
      </c>
      <c r="K1101" s="21" t="s">
        <v>102</v>
      </c>
      <c r="L1101" s="20" t="s">
        <v>106</v>
      </c>
      <c r="M1101" s="4"/>
      <c r="N1101" s="4">
        <v>100</v>
      </c>
      <c r="O1101" s="20">
        <f>VLOOKUP(L1101,对应表!BK:BL,2,FALSE)</f>
        <v>0</v>
      </c>
      <c r="P1101" s="25" t="str">
        <f>_xlfn.IFNA(VLOOKUP(G1101,角色!V:AE,主动技能!F1101+1,FALSE),"")</f>
        <v>|||</v>
      </c>
      <c r="Q1101" s="25">
        <f>(VLOOKUP(G1101,角色!V:AE,主动技能!F1101+4,FALSE))</f>
        <v>1</v>
      </c>
      <c r="R1101" s="25">
        <v>0</v>
      </c>
      <c r="S1101" s="25">
        <v>0</v>
      </c>
      <c r="T1101" s="6" t="str">
        <f t="shared" si="289"/>
        <v/>
      </c>
      <c r="U1101" s="6" t="str">
        <f t="shared" si="290"/>
        <v/>
      </c>
      <c r="V1101" s="19" t="str">
        <f>VLOOKUP(G1101,角色!AW:BC,主动技能!F1101+1,FALSE)</f>
        <v>skill_01</v>
      </c>
      <c r="Y1101">
        <f t="shared" si="295"/>
        <v>0</v>
      </c>
      <c r="Z1101" s="19">
        <f>IF(VLOOKUP(C1101,角色!CC:CI,主动技能!F1101*2,FALSE)=0,"",VLOOKUP(C1101,角色!CC:CI,主动技能!F1101*2,FALSE))</f>
        <v>100</v>
      </c>
      <c r="AA1101" s="19">
        <f>IF(VLOOKUP(C1101,角色!CC:CI,主动技能!F1101*2+1,FALSE)=0,0,VLOOKUP(C1101,角色!CC:CI,主动技能!F1101*2+1,FALSE))</f>
        <v>10</v>
      </c>
      <c r="AB1101" s="19">
        <f>IF(INT(VLOOKUP(E1101,角色属性概况!I:M,3,FALSE)*AA1101/100)=0,"",(INT(VLOOKUP(E1101,角色属性概况!I:M,3,FALSE)*AA1101/100)))</f>
        <v>13613</v>
      </c>
      <c r="AE1101" s="25">
        <f>(VLOOKUP(G1101,角色!V:AE,主动技能!F1101+7,FALSE))</f>
        <v>0</v>
      </c>
      <c r="AF1101" s="19">
        <f>VLOOKUP(F1101,对应表!AY:BA,3,FALSE)</f>
        <v>0</v>
      </c>
      <c r="AG1101" s="19">
        <f>VLOOKUP(F1101,对应表!AY:BA,2,FALSE)</f>
        <v>0</v>
      </c>
      <c r="AH1101" s="25" t="str">
        <f>VLOOKUP(F1101,特效对应!F:G,2,FALSE)</f>
        <v>attack</v>
      </c>
      <c r="AJ1101">
        <f t="shared" si="291"/>
        <v>15</v>
      </c>
      <c r="AQ1101" s="6" t="str">
        <f>_xlfn.IFNA(IF(IF($AK1101=AQ$5,VLOOKUP(AL1101,buff!$K:$L,2,FALSE),"")=0,"",IF($AK1101=AQ$5,VLOOKUP(AL1101,buff!$K:$L,2,FALSE),"")),"")</f>
        <v/>
      </c>
      <c r="AR1101" s="6" t="str">
        <f>_xlfn.IFNA(IF(IF($AK1101=AR$5,VLOOKUP(AM1101,buff!$K:$L,2,FALSE),"")=0,"",IF($AK1101=AR$5,VLOOKUP(AM1101,buff!$K:$L,2,FALSE),"")),"")</f>
        <v/>
      </c>
      <c r="AS1101" s="6" t="str">
        <f>_xlfn.IFNA(IF(IF($AK1101=AS$5,VLOOKUP(AN1101,buff!$K:$L,2,FALSE),"")=0,"",IF($AK1101=AS$5,VLOOKUP(AN1101,buff!$K:$L,2,FALSE),"")),"")</f>
        <v/>
      </c>
      <c r="AT1101" s="6" t="str">
        <f>_xlfn.IFNA(IF(IF($AK1101=AT$5,VLOOKUP(AO1101,buff!$K:$L,2,FALSE),"")=0,"",IF($AK1101=AT$5,VLOOKUP(AO1101,buff!$K:$L,2,FALSE),"")),"")</f>
        <v/>
      </c>
      <c r="AU1101" s="6" t="str">
        <f>_xlfn.IFNA(IF(IF($AK1101=AU$5,VLOOKUP(AP1101,buff!$K:$L,2,FALSE),"")=0,"",IF($AK1101=AU$5,VLOOKUP(AP1101,buff!$K:$L,2,FALSE),"")),"")</f>
        <v/>
      </c>
      <c r="AV1101" s="6" t="str">
        <f>_xlfn.IFNA(IF(IF($AK1101=AV$5,VLOOKUP(AL1101,buff!$K:$L,2,FALSE),"")=0,"",IF($AK1101=AV$5,VLOOKUP(AL1101,buff!$K:$L,2,FALSE),"")),"")</f>
        <v/>
      </c>
      <c r="AW1101" s="6" t="str">
        <f>_xlfn.IFNA(IF(IF($AK1101=AW$5,VLOOKUP(AM1101,buff!$K:$L,2,FALSE),"")=0,"",IF($AK1101=AW$5,VLOOKUP(AM1101,buff!$K:$L,2,FALSE),"")),"")</f>
        <v/>
      </c>
      <c r="AX1101" s="6" t="str">
        <f>_xlfn.IFNA(IF(IF($AK1101=AX$5,VLOOKUP(AN1101,buff!$K:$L,2,FALSE),"")=0,"",IF($AK1101=AX$5,VLOOKUP(AN1101,buff!$K:$L,2,FALSE),"")),"")</f>
        <v/>
      </c>
      <c r="AY1101" s="6" t="str">
        <f>_xlfn.IFNA(IF(IF($AK1101=AY$5,VLOOKUP(AO1101,buff!$K:$L,2,FALSE),"")=0,"",IF($AK1101=AY$5,VLOOKUP(AO1101,buff!$K:$L,2,FALSE),"")),"")</f>
        <v/>
      </c>
      <c r="AZ1101" s="6" t="str">
        <f>_xlfn.IFNA(IF(IF($AK1101=AZ$5,VLOOKUP(AP1101,buff!$K:$L,2,FALSE),"")=0,"",IF($AK1101=AZ$5,VLOOKUP(AP1101,buff!$K:$L,2,FALSE),"")),"")</f>
        <v/>
      </c>
      <c r="BA1101" s="6" t="e">
        <f>VLOOKUP(AL1101,buff!$K:$P,6,FALSE)</f>
        <v>#N/A</v>
      </c>
      <c r="BB1101" s="6" t="e">
        <f>VLOOKUP(AM1101,buff!$K:$P,6,FALSE)</f>
        <v>#N/A</v>
      </c>
      <c r="BC1101" s="6" t="e">
        <f>VLOOKUP(AN1101,buff!$K:$P,6,FALSE)</f>
        <v>#N/A</v>
      </c>
      <c r="BD1101">
        <f t="shared" si="298"/>
        <v>0</v>
      </c>
      <c r="BE1101">
        <f t="shared" si="299"/>
        <v>0</v>
      </c>
      <c r="BF1101" s="22">
        <f t="shared" si="300"/>
        <v>101901</v>
      </c>
    </row>
    <row r="1102" spans="1:58" x14ac:dyDescent="0.15">
      <c r="A1102" t="str">
        <f t="shared" si="284"/>
        <v>国王主动技能1等级16</v>
      </c>
      <c r="B1102" s="8">
        <f t="shared" si="285"/>
        <v>10190116</v>
      </c>
      <c r="C1102" s="8" t="str">
        <f>VLOOKUP(G1102,角色!A:B,2,FALSE)</f>
        <v>国王</v>
      </c>
      <c r="D1102" s="8" t="str">
        <f t="shared" si="286"/>
        <v>主动技能1</v>
      </c>
      <c r="E1102" s="8">
        <f t="shared" si="297"/>
        <v>16</v>
      </c>
      <c r="F1102" s="8">
        <f t="shared" si="287"/>
        <v>1</v>
      </c>
      <c r="G1102" s="8">
        <f t="shared" si="288"/>
        <v>19</v>
      </c>
      <c r="H1102" s="4" t="s">
        <v>955</v>
      </c>
      <c r="I1102" s="20" t="str">
        <f t="shared" si="296"/>
        <v>对敌方单体攻击，造成100%攻击力（+19292）点伤害。</v>
      </c>
      <c r="J1102" s="20" t="s">
        <v>277</v>
      </c>
      <c r="K1102" s="21" t="s">
        <v>102</v>
      </c>
      <c r="L1102" s="20" t="s">
        <v>106</v>
      </c>
      <c r="M1102" s="4"/>
      <c r="N1102" s="4">
        <v>100</v>
      </c>
      <c r="O1102" s="20">
        <f>VLOOKUP(L1102,对应表!BK:BL,2,FALSE)</f>
        <v>0</v>
      </c>
      <c r="P1102" s="25" t="str">
        <f>_xlfn.IFNA(VLOOKUP(G1102,角色!V:AE,主动技能!F1102+1,FALSE),"")</f>
        <v>|||</v>
      </c>
      <c r="Q1102" s="25">
        <f>(VLOOKUP(G1102,角色!V:AE,主动技能!F1102+4,FALSE))</f>
        <v>1</v>
      </c>
      <c r="R1102" s="25">
        <v>0</v>
      </c>
      <c r="S1102" s="25">
        <v>0</v>
      </c>
      <c r="T1102" s="6" t="str">
        <f t="shared" si="289"/>
        <v/>
      </c>
      <c r="U1102" s="6" t="str">
        <f t="shared" si="290"/>
        <v/>
      </c>
      <c r="V1102" s="19" t="str">
        <f>VLOOKUP(G1102,角色!AW:BC,主动技能!F1102+1,FALSE)</f>
        <v>skill_01</v>
      </c>
      <c r="Y1102">
        <f t="shared" si="295"/>
        <v>0</v>
      </c>
      <c r="Z1102" s="19">
        <f>IF(VLOOKUP(C1102,角色!CC:CI,主动技能!F1102*2,FALSE)=0,"",VLOOKUP(C1102,角色!CC:CI,主动技能!F1102*2,FALSE))</f>
        <v>100</v>
      </c>
      <c r="AA1102" s="19">
        <f>IF(VLOOKUP(C1102,角色!CC:CI,主动技能!F1102*2+1,FALSE)=0,0,VLOOKUP(C1102,角色!CC:CI,主动技能!F1102*2+1,FALSE))</f>
        <v>10</v>
      </c>
      <c r="AB1102" s="19">
        <f>IF(INT(VLOOKUP(E1102,角色属性概况!I:M,3,FALSE)*AA1102/100)=0,"",(INT(VLOOKUP(E1102,角色属性概况!I:M,3,FALSE)*AA1102/100)))</f>
        <v>19292</v>
      </c>
      <c r="AE1102" s="25">
        <f>(VLOOKUP(G1102,角色!V:AE,主动技能!F1102+7,FALSE))</f>
        <v>0</v>
      </c>
      <c r="AF1102" s="19">
        <f>VLOOKUP(F1102,对应表!AY:BA,3,FALSE)</f>
        <v>0</v>
      </c>
      <c r="AG1102" s="19">
        <f>VLOOKUP(F1102,对应表!AY:BA,2,FALSE)</f>
        <v>0</v>
      </c>
      <c r="AH1102" s="25" t="str">
        <f>VLOOKUP(F1102,特效对应!F:G,2,FALSE)</f>
        <v>attack</v>
      </c>
      <c r="AJ1102">
        <f t="shared" si="291"/>
        <v>16</v>
      </c>
      <c r="AQ1102" s="6" t="str">
        <f>_xlfn.IFNA(IF(IF($AK1102=AQ$5,VLOOKUP(AL1102,buff!$K:$L,2,FALSE),"")=0,"",IF($AK1102=AQ$5,VLOOKUP(AL1102,buff!$K:$L,2,FALSE),"")),"")</f>
        <v/>
      </c>
      <c r="AR1102" s="6" t="str">
        <f>_xlfn.IFNA(IF(IF($AK1102=AR$5,VLOOKUP(AM1102,buff!$K:$L,2,FALSE),"")=0,"",IF($AK1102=AR$5,VLOOKUP(AM1102,buff!$K:$L,2,FALSE),"")),"")</f>
        <v/>
      </c>
      <c r="AS1102" s="6" t="str">
        <f>_xlfn.IFNA(IF(IF($AK1102=AS$5,VLOOKUP(AN1102,buff!$K:$L,2,FALSE),"")=0,"",IF($AK1102=AS$5,VLOOKUP(AN1102,buff!$K:$L,2,FALSE),"")),"")</f>
        <v/>
      </c>
      <c r="AT1102" s="6" t="str">
        <f>_xlfn.IFNA(IF(IF($AK1102=AT$5,VLOOKUP(AO1102,buff!$K:$L,2,FALSE),"")=0,"",IF($AK1102=AT$5,VLOOKUP(AO1102,buff!$K:$L,2,FALSE),"")),"")</f>
        <v/>
      </c>
      <c r="AU1102" s="6" t="str">
        <f>_xlfn.IFNA(IF(IF($AK1102=AU$5,VLOOKUP(AP1102,buff!$K:$L,2,FALSE),"")=0,"",IF($AK1102=AU$5,VLOOKUP(AP1102,buff!$K:$L,2,FALSE),"")),"")</f>
        <v/>
      </c>
      <c r="AV1102" s="6" t="str">
        <f>_xlfn.IFNA(IF(IF($AK1102=AV$5,VLOOKUP(AL1102,buff!$K:$L,2,FALSE),"")=0,"",IF($AK1102=AV$5,VLOOKUP(AL1102,buff!$K:$L,2,FALSE),"")),"")</f>
        <v/>
      </c>
      <c r="AW1102" s="6" t="str">
        <f>_xlfn.IFNA(IF(IF($AK1102=AW$5,VLOOKUP(AM1102,buff!$K:$L,2,FALSE),"")=0,"",IF($AK1102=AW$5,VLOOKUP(AM1102,buff!$K:$L,2,FALSE),"")),"")</f>
        <v/>
      </c>
      <c r="AX1102" s="6" t="str">
        <f>_xlfn.IFNA(IF(IF($AK1102=AX$5,VLOOKUP(AN1102,buff!$K:$L,2,FALSE),"")=0,"",IF($AK1102=AX$5,VLOOKUP(AN1102,buff!$K:$L,2,FALSE),"")),"")</f>
        <v/>
      </c>
      <c r="AY1102" s="6" t="str">
        <f>_xlfn.IFNA(IF(IF($AK1102=AY$5,VLOOKUP(AO1102,buff!$K:$L,2,FALSE),"")=0,"",IF($AK1102=AY$5,VLOOKUP(AO1102,buff!$K:$L,2,FALSE),"")),"")</f>
        <v/>
      </c>
      <c r="AZ1102" s="6" t="str">
        <f>_xlfn.IFNA(IF(IF($AK1102=AZ$5,VLOOKUP(AP1102,buff!$K:$L,2,FALSE),"")=0,"",IF($AK1102=AZ$5,VLOOKUP(AP1102,buff!$K:$L,2,FALSE),"")),"")</f>
        <v/>
      </c>
      <c r="BA1102" s="6" t="e">
        <f>VLOOKUP(AL1102,buff!$K:$P,6,FALSE)</f>
        <v>#N/A</v>
      </c>
      <c r="BB1102" s="6" t="e">
        <f>VLOOKUP(AM1102,buff!$K:$P,6,FALSE)</f>
        <v>#N/A</v>
      </c>
      <c r="BC1102" s="6" t="e">
        <f>VLOOKUP(AN1102,buff!$K:$P,6,FALSE)</f>
        <v>#N/A</v>
      </c>
      <c r="BD1102">
        <f t="shared" si="298"/>
        <v>0</v>
      </c>
      <c r="BE1102">
        <f t="shared" si="299"/>
        <v>0</v>
      </c>
      <c r="BF1102" s="22">
        <f t="shared" si="300"/>
        <v>101901</v>
      </c>
    </row>
    <row r="1103" spans="1:58" x14ac:dyDescent="0.15">
      <c r="A1103" t="str">
        <f t="shared" si="284"/>
        <v>国王主动技能1等级17</v>
      </c>
      <c r="B1103" s="8">
        <f t="shared" si="285"/>
        <v>10190117</v>
      </c>
      <c r="C1103" s="8" t="str">
        <f>VLOOKUP(G1103,角色!A:B,2,FALSE)</f>
        <v>国王</v>
      </c>
      <c r="D1103" s="8" t="str">
        <f t="shared" si="286"/>
        <v>主动技能1</v>
      </c>
      <c r="E1103" s="8">
        <f t="shared" si="297"/>
        <v>17</v>
      </c>
      <c r="F1103" s="8">
        <f t="shared" si="287"/>
        <v>1</v>
      </c>
      <c r="G1103" s="8">
        <f t="shared" si="288"/>
        <v>19</v>
      </c>
      <c r="H1103" s="4" t="s">
        <v>955</v>
      </c>
      <c r="I1103" s="20" t="str">
        <f t="shared" si="296"/>
        <v>对敌方单体攻击，造成100%攻击力（+27333）点伤害。</v>
      </c>
      <c r="J1103" s="20" t="s">
        <v>277</v>
      </c>
      <c r="K1103" s="21" t="s">
        <v>102</v>
      </c>
      <c r="L1103" s="20" t="s">
        <v>106</v>
      </c>
      <c r="M1103" s="4"/>
      <c r="N1103" s="4">
        <v>100</v>
      </c>
      <c r="O1103" s="20">
        <f>VLOOKUP(L1103,对应表!BK:BL,2,FALSE)</f>
        <v>0</v>
      </c>
      <c r="P1103" s="25" t="str">
        <f>_xlfn.IFNA(VLOOKUP(G1103,角色!V:AE,主动技能!F1103+1,FALSE),"")</f>
        <v>|||</v>
      </c>
      <c r="Q1103" s="25">
        <f>(VLOOKUP(G1103,角色!V:AE,主动技能!F1103+4,FALSE))</f>
        <v>1</v>
      </c>
      <c r="R1103" s="25">
        <v>0</v>
      </c>
      <c r="S1103" s="25">
        <v>0</v>
      </c>
      <c r="T1103" s="6" t="str">
        <f t="shared" si="289"/>
        <v/>
      </c>
      <c r="U1103" s="6" t="str">
        <f t="shared" si="290"/>
        <v/>
      </c>
      <c r="V1103" s="19" t="str">
        <f>VLOOKUP(G1103,角色!AW:BC,主动技能!F1103+1,FALSE)</f>
        <v>skill_01</v>
      </c>
      <c r="Y1103">
        <f t="shared" si="295"/>
        <v>0</v>
      </c>
      <c r="Z1103" s="19">
        <f>IF(VLOOKUP(C1103,角色!CC:CI,主动技能!F1103*2,FALSE)=0,"",VLOOKUP(C1103,角色!CC:CI,主动技能!F1103*2,FALSE))</f>
        <v>100</v>
      </c>
      <c r="AA1103" s="19">
        <f>IF(VLOOKUP(C1103,角色!CC:CI,主动技能!F1103*2+1,FALSE)=0,0,VLOOKUP(C1103,角色!CC:CI,主动技能!F1103*2+1,FALSE))</f>
        <v>10</v>
      </c>
      <c r="AB1103" s="19">
        <f>IF(INT(VLOOKUP(E1103,角色属性概况!I:M,3,FALSE)*AA1103/100)=0,"",(INT(VLOOKUP(E1103,角色属性概况!I:M,3,FALSE)*AA1103/100)))</f>
        <v>27333</v>
      </c>
      <c r="AE1103" s="25">
        <f>(VLOOKUP(G1103,角色!V:AE,主动技能!F1103+7,FALSE))</f>
        <v>0</v>
      </c>
      <c r="AF1103" s="19">
        <f>VLOOKUP(F1103,对应表!AY:BA,3,FALSE)</f>
        <v>0</v>
      </c>
      <c r="AG1103" s="19">
        <f>VLOOKUP(F1103,对应表!AY:BA,2,FALSE)</f>
        <v>0</v>
      </c>
      <c r="AH1103" s="25" t="str">
        <f>VLOOKUP(F1103,特效对应!F:G,2,FALSE)</f>
        <v>attack</v>
      </c>
      <c r="AJ1103">
        <f t="shared" si="291"/>
        <v>17</v>
      </c>
      <c r="AQ1103" s="6" t="str">
        <f>_xlfn.IFNA(IF(IF($AK1103=AQ$5,VLOOKUP(AL1103,buff!$K:$L,2,FALSE),"")=0,"",IF($AK1103=AQ$5,VLOOKUP(AL1103,buff!$K:$L,2,FALSE),"")),"")</f>
        <v/>
      </c>
      <c r="AR1103" s="6" t="str">
        <f>_xlfn.IFNA(IF(IF($AK1103=AR$5,VLOOKUP(AM1103,buff!$K:$L,2,FALSE),"")=0,"",IF($AK1103=AR$5,VLOOKUP(AM1103,buff!$K:$L,2,FALSE),"")),"")</f>
        <v/>
      </c>
      <c r="AS1103" s="6" t="str">
        <f>_xlfn.IFNA(IF(IF($AK1103=AS$5,VLOOKUP(AN1103,buff!$K:$L,2,FALSE),"")=0,"",IF($AK1103=AS$5,VLOOKUP(AN1103,buff!$K:$L,2,FALSE),"")),"")</f>
        <v/>
      </c>
      <c r="AT1103" s="6" t="str">
        <f>_xlfn.IFNA(IF(IF($AK1103=AT$5,VLOOKUP(AO1103,buff!$K:$L,2,FALSE),"")=0,"",IF($AK1103=AT$5,VLOOKUP(AO1103,buff!$K:$L,2,FALSE),"")),"")</f>
        <v/>
      </c>
      <c r="AU1103" s="6" t="str">
        <f>_xlfn.IFNA(IF(IF($AK1103=AU$5,VLOOKUP(AP1103,buff!$K:$L,2,FALSE),"")=0,"",IF($AK1103=AU$5,VLOOKUP(AP1103,buff!$K:$L,2,FALSE),"")),"")</f>
        <v/>
      </c>
      <c r="AV1103" s="6" t="str">
        <f>_xlfn.IFNA(IF(IF($AK1103=AV$5,VLOOKUP(AL1103,buff!$K:$L,2,FALSE),"")=0,"",IF($AK1103=AV$5,VLOOKUP(AL1103,buff!$K:$L,2,FALSE),"")),"")</f>
        <v/>
      </c>
      <c r="AW1103" s="6" t="str">
        <f>_xlfn.IFNA(IF(IF($AK1103=AW$5,VLOOKUP(AM1103,buff!$K:$L,2,FALSE),"")=0,"",IF($AK1103=AW$5,VLOOKUP(AM1103,buff!$K:$L,2,FALSE),"")),"")</f>
        <v/>
      </c>
      <c r="AX1103" s="6" t="str">
        <f>_xlfn.IFNA(IF(IF($AK1103=AX$5,VLOOKUP(AN1103,buff!$K:$L,2,FALSE),"")=0,"",IF($AK1103=AX$5,VLOOKUP(AN1103,buff!$K:$L,2,FALSE),"")),"")</f>
        <v/>
      </c>
      <c r="AY1103" s="6" t="str">
        <f>_xlfn.IFNA(IF(IF($AK1103=AY$5,VLOOKUP(AO1103,buff!$K:$L,2,FALSE),"")=0,"",IF($AK1103=AY$5,VLOOKUP(AO1103,buff!$K:$L,2,FALSE),"")),"")</f>
        <v/>
      </c>
      <c r="AZ1103" s="6" t="str">
        <f>_xlfn.IFNA(IF(IF($AK1103=AZ$5,VLOOKUP(AP1103,buff!$K:$L,2,FALSE),"")=0,"",IF($AK1103=AZ$5,VLOOKUP(AP1103,buff!$K:$L,2,FALSE),"")),"")</f>
        <v/>
      </c>
      <c r="BA1103" s="6" t="e">
        <f>VLOOKUP(AL1103,buff!$K:$P,6,FALSE)</f>
        <v>#N/A</v>
      </c>
      <c r="BB1103" s="6" t="e">
        <f>VLOOKUP(AM1103,buff!$K:$P,6,FALSE)</f>
        <v>#N/A</v>
      </c>
      <c r="BC1103" s="6" t="e">
        <f>VLOOKUP(AN1103,buff!$K:$P,6,FALSE)</f>
        <v>#N/A</v>
      </c>
      <c r="BD1103">
        <f t="shared" si="298"/>
        <v>0</v>
      </c>
      <c r="BE1103">
        <f t="shared" si="299"/>
        <v>0</v>
      </c>
      <c r="BF1103" s="22">
        <f t="shared" si="300"/>
        <v>101901</v>
      </c>
    </row>
    <row r="1104" spans="1:58" x14ac:dyDescent="0.15">
      <c r="A1104" t="str">
        <f t="shared" si="284"/>
        <v>国王主动技能1等级18</v>
      </c>
      <c r="B1104" s="8">
        <f t="shared" si="285"/>
        <v>10190118</v>
      </c>
      <c r="C1104" s="8" t="str">
        <f>VLOOKUP(G1104,角色!A:B,2,FALSE)</f>
        <v>国王</v>
      </c>
      <c r="D1104" s="8" t="str">
        <f t="shared" si="286"/>
        <v>主动技能1</v>
      </c>
      <c r="E1104" s="8">
        <f t="shared" si="297"/>
        <v>18</v>
      </c>
      <c r="F1104" s="8">
        <f t="shared" si="287"/>
        <v>1</v>
      </c>
      <c r="G1104" s="8">
        <f t="shared" si="288"/>
        <v>19</v>
      </c>
      <c r="H1104" s="4" t="s">
        <v>955</v>
      </c>
      <c r="I1104" s="20" t="str">
        <f t="shared" si="296"/>
        <v>对敌方单体攻击，造成100%攻击力（+38716）点伤害。</v>
      </c>
      <c r="J1104" s="20" t="s">
        <v>277</v>
      </c>
      <c r="K1104" s="21" t="s">
        <v>102</v>
      </c>
      <c r="L1104" s="20" t="s">
        <v>106</v>
      </c>
      <c r="M1104" s="4"/>
      <c r="N1104" s="4">
        <v>100</v>
      </c>
      <c r="O1104" s="20">
        <f>VLOOKUP(L1104,对应表!BK:BL,2,FALSE)</f>
        <v>0</v>
      </c>
      <c r="P1104" s="25" t="str">
        <f>_xlfn.IFNA(VLOOKUP(G1104,角色!V:AE,主动技能!F1104+1,FALSE),"")</f>
        <v>|||</v>
      </c>
      <c r="Q1104" s="25">
        <f>(VLOOKUP(G1104,角色!V:AE,主动技能!F1104+4,FALSE))</f>
        <v>1</v>
      </c>
      <c r="R1104" s="25">
        <v>0</v>
      </c>
      <c r="S1104" s="25">
        <v>0</v>
      </c>
      <c r="T1104" s="6" t="str">
        <f t="shared" si="289"/>
        <v/>
      </c>
      <c r="U1104" s="6" t="str">
        <f t="shared" si="290"/>
        <v/>
      </c>
      <c r="V1104" s="19" t="str">
        <f>VLOOKUP(G1104,角色!AW:BC,主动技能!F1104+1,FALSE)</f>
        <v>skill_01</v>
      </c>
      <c r="Y1104">
        <f t="shared" si="295"/>
        <v>0</v>
      </c>
      <c r="Z1104" s="19">
        <f>IF(VLOOKUP(C1104,角色!CC:CI,主动技能!F1104*2,FALSE)=0,"",VLOOKUP(C1104,角色!CC:CI,主动技能!F1104*2,FALSE))</f>
        <v>100</v>
      </c>
      <c r="AA1104" s="19">
        <f>IF(VLOOKUP(C1104,角色!CC:CI,主动技能!F1104*2+1,FALSE)=0,0,VLOOKUP(C1104,角色!CC:CI,主动技能!F1104*2+1,FALSE))</f>
        <v>10</v>
      </c>
      <c r="AB1104" s="19">
        <f>IF(INT(VLOOKUP(E1104,角色属性概况!I:M,3,FALSE)*AA1104/100)=0,"",(INT(VLOOKUP(E1104,角色属性概况!I:M,3,FALSE)*AA1104/100)))</f>
        <v>38716</v>
      </c>
      <c r="AE1104" s="25">
        <f>(VLOOKUP(G1104,角色!V:AE,主动技能!F1104+7,FALSE))</f>
        <v>0</v>
      </c>
      <c r="AF1104" s="19">
        <f>VLOOKUP(F1104,对应表!AY:BA,3,FALSE)</f>
        <v>0</v>
      </c>
      <c r="AG1104" s="19">
        <f>VLOOKUP(F1104,对应表!AY:BA,2,FALSE)</f>
        <v>0</v>
      </c>
      <c r="AH1104" s="25" t="str">
        <f>VLOOKUP(F1104,特效对应!F:G,2,FALSE)</f>
        <v>attack</v>
      </c>
      <c r="AJ1104">
        <f t="shared" si="291"/>
        <v>18</v>
      </c>
      <c r="AQ1104" s="6" t="str">
        <f>_xlfn.IFNA(IF(IF($AK1104=AQ$5,VLOOKUP(AL1104,buff!$K:$L,2,FALSE),"")=0,"",IF($AK1104=AQ$5,VLOOKUP(AL1104,buff!$K:$L,2,FALSE),"")),"")</f>
        <v/>
      </c>
      <c r="AR1104" s="6" t="str">
        <f>_xlfn.IFNA(IF(IF($AK1104=AR$5,VLOOKUP(AM1104,buff!$K:$L,2,FALSE),"")=0,"",IF($AK1104=AR$5,VLOOKUP(AM1104,buff!$K:$L,2,FALSE),"")),"")</f>
        <v/>
      </c>
      <c r="AS1104" s="6" t="str">
        <f>_xlfn.IFNA(IF(IF($AK1104=AS$5,VLOOKUP(AN1104,buff!$K:$L,2,FALSE),"")=0,"",IF($AK1104=AS$5,VLOOKUP(AN1104,buff!$K:$L,2,FALSE),"")),"")</f>
        <v/>
      </c>
      <c r="AT1104" s="6" t="str">
        <f>_xlfn.IFNA(IF(IF($AK1104=AT$5,VLOOKUP(AO1104,buff!$K:$L,2,FALSE),"")=0,"",IF($AK1104=AT$5,VLOOKUP(AO1104,buff!$K:$L,2,FALSE),"")),"")</f>
        <v/>
      </c>
      <c r="AU1104" s="6" t="str">
        <f>_xlfn.IFNA(IF(IF($AK1104=AU$5,VLOOKUP(AP1104,buff!$K:$L,2,FALSE),"")=0,"",IF($AK1104=AU$5,VLOOKUP(AP1104,buff!$K:$L,2,FALSE),"")),"")</f>
        <v/>
      </c>
      <c r="AV1104" s="6" t="str">
        <f>_xlfn.IFNA(IF(IF($AK1104=AV$5,VLOOKUP(AL1104,buff!$K:$L,2,FALSE),"")=0,"",IF($AK1104=AV$5,VLOOKUP(AL1104,buff!$K:$L,2,FALSE),"")),"")</f>
        <v/>
      </c>
      <c r="AW1104" s="6" t="str">
        <f>_xlfn.IFNA(IF(IF($AK1104=AW$5,VLOOKUP(AM1104,buff!$K:$L,2,FALSE),"")=0,"",IF($AK1104=AW$5,VLOOKUP(AM1104,buff!$K:$L,2,FALSE),"")),"")</f>
        <v/>
      </c>
      <c r="AX1104" s="6" t="str">
        <f>_xlfn.IFNA(IF(IF($AK1104=AX$5,VLOOKUP(AN1104,buff!$K:$L,2,FALSE),"")=0,"",IF($AK1104=AX$5,VLOOKUP(AN1104,buff!$K:$L,2,FALSE),"")),"")</f>
        <v/>
      </c>
      <c r="AY1104" s="6" t="str">
        <f>_xlfn.IFNA(IF(IF($AK1104=AY$5,VLOOKUP(AO1104,buff!$K:$L,2,FALSE),"")=0,"",IF($AK1104=AY$5,VLOOKUP(AO1104,buff!$K:$L,2,FALSE),"")),"")</f>
        <v/>
      </c>
      <c r="AZ1104" s="6" t="str">
        <f>_xlfn.IFNA(IF(IF($AK1104=AZ$5,VLOOKUP(AP1104,buff!$K:$L,2,FALSE),"")=0,"",IF($AK1104=AZ$5,VLOOKUP(AP1104,buff!$K:$L,2,FALSE),"")),"")</f>
        <v/>
      </c>
      <c r="BA1104" s="6" t="e">
        <f>VLOOKUP(AL1104,buff!$K:$P,6,FALSE)</f>
        <v>#N/A</v>
      </c>
      <c r="BB1104" s="6" t="e">
        <f>VLOOKUP(AM1104,buff!$K:$P,6,FALSE)</f>
        <v>#N/A</v>
      </c>
      <c r="BC1104" s="6" t="e">
        <f>VLOOKUP(AN1104,buff!$K:$P,6,FALSE)</f>
        <v>#N/A</v>
      </c>
      <c r="BD1104">
        <f t="shared" si="298"/>
        <v>0</v>
      </c>
      <c r="BE1104">
        <f t="shared" si="299"/>
        <v>0</v>
      </c>
      <c r="BF1104" s="22">
        <f t="shared" si="300"/>
        <v>101901</v>
      </c>
    </row>
    <row r="1105" spans="1:58" x14ac:dyDescent="0.15">
      <c r="A1105" t="str">
        <f t="shared" si="284"/>
        <v>国王主动技能1等级19</v>
      </c>
      <c r="B1105" s="8">
        <f t="shared" si="285"/>
        <v>10190119</v>
      </c>
      <c r="C1105" s="8" t="str">
        <f>VLOOKUP(G1105,角色!A:B,2,FALSE)</f>
        <v>国王</v>
      </c>
      <c r="D1105" s="8" t="str">
        <f t="shared" si="286"/>
        <v>主动技能1</v>
      </c>
      <c r="E1105" s="8">
        <f t="shared" si="297"/>
        <v>19</v>
      </c>
      <c r="F1105" s="8">
        <f t="shared" si="287"/>
        <v>1</v>
      </c>
      <c r="G1105" s="8">
        <f t="shared" si="288"/>
        <v>19</v>
      </c>
      <c r="H1105" s="4" t="s">
        <v>955</v>
      </c>
      <c r="I1105" s="20" t="str">
        <f t="shared" si="296"/>
        <v>对敌方单体攻击，造成100%攻击力（+54831）点伤害。</v>
      </c>
      <c r="J1105" s="20" t="s">
        <v>277</v>
      </c>
      <c r="K1105" s="21" t="s">
        <v>102</v>
      </c>
      <c r="L1105" s="20" t="s">
        <v>106</v>
      </c>
      <c r="M1105" s="4"/>
      <c r="N1105" s="4">
        <v>100</v>
      </c>
      <c r="O1105" s="20">
        <f>VLOOKUP(L1105,对应表!BK:BL,2,FALSE)</f>
        <v>0</v>
      </c>
      <c r="P1105" s="25" t="str">
        <f>_xlfn.IFNA(VLOOKUP(G1105,角色!V:AE,主动技能!F1105+1,FALSE),"")</f>
        <v>|||</v>
      </c>
      <c r="Q1105" s="25">
        <f>(VLOOKUP(G1105,角色!V:AE,主动技能!F1105+4,FALSE))</f>
        <v>1</v>
      </c>
      <c r="R1105" s="25">
        <v>0</v>
      </c>
      <c r="S1105" s="25">
        <v>0</v>
      </c>
      <c r="T1105" s="6" t="str">
        <f t="shared" si="289"/>
        <v/>
      </c>
      <c r="U1105" s="6" t="str">
        <f t="shared" si="290"/>
        <v/>
      </c>
      <c r="V1105" s="19" t="str">
        <f>VLOOKUP(G1105,角色!AW:BC,主动技能!F1105+1,FALSE)</f>
        <v>skill_01</v>
      </c>
      <c r="Y1105">
        <f t="shared" si="295"/>
        <v>0</v>
      </c>
      <c r="Z1105" s="19">
        <f>IF(VLOOKUP(C1105,角色!CC:CI,主动技能!F1105*2,FALSE)=0,"",VLOOKUP(C1105,角色!CC:CI,主动技能!F1105*2,FALSE))</f>
        <v>100</v>
      </c>
      <c r="AA1105" s="19">
        <f>IF(VLOOKUP(C1105,角色!CC:CI,主动技能!F1105*2+1,FALSE)=0,0,VLOOKUP(C1105,角色!CC:CI,主动技能!F1105*2+1,FALSE))</f>
        <v>10</v>
      </c>
      <c r="AB1105" s="19">
        <f>IF(INT(VLOOKUP(E1105,角色属性概况!I:M,3,FALSE)*AA1105/100)=0,"",(INT(VLOOKUP(E1105,角色属性概况!I:M,3,FALSE)*AA1105/100)))</f>
        <v>54831</v>
      </c>
      <c r="AE1105" s="25">
        <f>(VLOOKUP(G1105,角色!V:AE,主动技能!F1105+7,FALSE))</f>
        <v>0</v>
      </c>
      <c r="AF1105" s="19">
        <f>VLOOKUP(F1105,对应表!AY:BA,3,FALSE)</f>
        <v>0</v>
      </c>
      <c r="AG1105" s="19">
        <f>VLOOKUP(F1105,对应表!AY:BA,2,FALSE)</f>
        <v>0</v>
      </c>
      <c r="AH1105" s="25" t="str">
        <f>VLOOKUP(F1105,特效对应!F:G,2,FALSE)</f>
        <v>attack</v>
      </c>
      <c r="AJ1105">
        <f t="shared" si="291"/>
        <v>19</v>
      </c>
      <c r="AQ1105" s="6" t="str">
        <f>_xlfn.IFNA(IF(IF($AK1105=AQ$5,VLOOKUP(AL1105,buff!$K:$L,2,FALSE),"")=0,"",IF($AK1105=AQ$5,VLOOKUP(AL1105,buff!$K:$L,2,FALSE),"")),"")</f>
        <v/>
      </c>
      <c r="AR1105" s="6" t="str">
        <f>_xlfn.IFNA(IF(IF($AK1105=AR$5,VLOOKUP(AM1105,buff!$K:$L,2,FALSE),"")=0,"",IF($AK1105=AR$5,VLOOKUP(AM1105,buff!$K:$L,2,FALSE),"")),"")</f>
        <v/>
      </c>
      <c r="AS1105" s="6" t="str">
        <f>_xlfn.IFNA(IF(IF($AK1105=AS$5,VLOOKUP(AN1105,buff!$K:$L,2,FALSE),"")=0,"",IF($AK1105=AS$5,VLOOKUP(AN1105,buff!$K:$L,2,FALSE),"")),"")</f>
        <v/>
      </c>
      <c r="AT1105" s="6" t="str">
        <f>_xlfn.IFNA(IF(IF($AK1105=AT$5,VLOOKUP(AO1105,buff!$K:$L,2,FALSE),"")=0,"",IF($AK1105=AT$5,VLOOKUP(AO1105,buff!$K:$L,2,FALSE),"")),"")</f>
        <v/>
      </c>
      <c r="AU1105" s="6" t="str">
        <f>_xlfn.IFNA(IF(IF($AK1105=AU$5,VLOOKUP(AP1105,buff!$K:$L,2,FALSE),"")=0,"",IF($AK1105=AU$5,VLOOKUP(AP1105,buff!$K:$L,2,FALSE),"")),"")</f>
        <v/>
      </c>
      <c r="AV1105" s="6" t="str">
        <f>_xlfn.IFNA(IF(IF($AK1105=AV$5,VLOOKUP(AL1105,buff!$K:$L,2,FALSE),"")=0,"",IF($AK1105=AV$5,VLOOKUP(AL1105,buff!$K:$L,2,FALSE),"")),"")</f>
        <v/>
      </c>
      <c r="AW1105" s="6" t="str">
        <f>_xlfn.IFNA(IF(IF($AK1105=AW$5,VLOOKUP(AM1105,buff!$K:$L,2,FALSE),"")=0,"",IF($AK1105=AW$5,VLOOKUP(AM1105,buff!$K:$L,2,FALSE),"")),"")</f>
        <v/>
      </c>
      <c r="AX1105" s="6" t="str">
        <f>_xlfn.IFNA(IF(IF($AK1105=AX$5,VLOOKUP(AN1105,buff!$K:$L,2,FALSE),"")=0,"",IF($AK1105=AX$5,VLOOKUP(AN1105,buff!$K:$L,2,FALSE),"")),"")</f>
        <v/>
      </c>
      <c r="AY1105" s="6" t="str">
        <f>_xlfn.IFNA(IF(IF($AK1105=AY$5,VLOOKUP(AO1105,buff!$K:$L,2,FALSE),"")=0,"",IF($AK1105=AY$5,VLOOKUP(AO1105,buff!$K:$L,2,FALSE),"")),"")</f>
        <v/>
      </c>
      <c r="AZ1105" s="6" t="str">
        <f>_xlfn.IFNA(IF(IF($AK1105=AZ$5,VLOOKUP(AP1105,buff!$K:$L,2,FALSE),"")=0,"",IF($AK1105=AZ$5,VLOOKUP(AP1105,buff!$K:$L,2,FALSE),"")),"")</f>
        <v/>
      </c>
      <c r="BA1105" s="6" t="e">
        <f>VLOOKUP(AL1105,buff!$K:$P,6,FALSE)</f>
        <v>#N/A</v>
      </c>
      <c r="BB1105" s="6" t="e">
        <f>VLOOKUP(AM1105,buff!$K:$P,6,FALSE)</f>
        <v>#N/A</v>
      </c>
      <c r="BC1105" s="6" t="e">
        <f>VLOOKUP(AN1105,buff!$K:$P,6,FALSE)</f>
        <v>#N/A</v>
      </c>
      <c r="BD1105">
        <f t="shared" si="298"/>
        <v>0</v>
      </c>
      <c r="BE1105">
        <f t="shared" si="299"/>
        <v>0</v>
      </c>
      <c r="BF1105" s="22">
        <f t="shared" si="300"/>
        <v>101901</v>
      </c>
    </row>
    <row r="1106" spans="1:58" x14ac:dyDescent="0.15">
      <c r="A1106" t="str">
        <f t="shared" si="284"/>
        <v>国王主动技能1等级20</v>
      </c>
      <c r="B1106" s="8">
        <f t="shared" si="285"/>
        <v>10190120</v>
      </c>
      <c r="C1106" s="8" t="str">
        <f>VLOOKUP(G1106,角色!A:B,2,FALSE)</f>
        <v>国王</v>
      </c>
      <c r="D1106" s="8" t="str">
        <f t="shared" si="286"/>
        <v>主动技能1</v>
      </c>
      <c r="E1106" s="8">
        <f t="shared" si="297"/>
        <v>20</v>
      </c>
      <c r="F1106" s="8">
        <f t="shared" si="287"/>
        <v>1</v>
      </c>
      <c r="G1106" s="8">
        <f t="shared" si="288"/>
        <v>19</v>
      </c>
      <c r="H1106" s="4" t="s">
        <v>955</v>
      </c>
      <c r="I1106" s="20" t="str">
        <f t="shared" si="296"/>
        <v>对敌方单体攻击，造成100%攻击力（+77646）点伤害。</v>
      </c>
      <c r="J1106" s="20" t="s">
        <v>277</v>
      </c>
      <c r="K1106" s="21" t="s">
        <v>102</v>
      </c>
      <c r="L1106" s="20" t="s">
        <v>106</v>
      </c>
      <c r="M1106" s="4"/>
      <c r="N1106" s="4">
        <v>100</v>
      </c>
      <c r="O1106" s="20">
        <f>VLOOKUP(L1106,对应表!BK:BL,2,FALSE)</f>
        <v>0</v>
      </c>
      <c r="P1106" s="25" t="str">
        <f>_xlfn.IFNA(VLOOKUP(G1106,角色!V:AE,主动技能!F1106+1,FALSE),"")</f>
        <v>|||</v>
      </c>
      <c r="Q1106" s="25">
        <f>(VLOOKUP(G1106,角色!V:AE,主动技能!F1106+4,FALSE))</f>
        <v>1</v>
      </c>
      <c r="R1106" s="25">
        <v>0</v>
      </c>
      <c r="S1106" s="25">
        <v>0</v>
      </c>
      <c r="T1106" s="6" t="str">
        <f t="shared" si="289"/>
        <v/>
      </c>
      <c r="U1106" s="6" t="str">
        <f t="shared" si="290"/>
        <v/>
      </c>
      <c r="V1106" s="19" t="str">
        <f>VLOOKUP(G1106,角色!AW:BC,主动技能!F1106+1,FALSE)</f>
        <v>skill_01</v>
      </c>
      <c r="Y1106">
        <f t="shared" si="295"/>
        <v>0</v>
      </c>
      <c r="Z1106" s="19">
        <f>IF(VLOOKUP(C1106,角色!CC:CI,主动技能!F1106*2,FALSE)=0,"",VLOOKUP(C1106,角色!CC:CI,主动技能!F1106*2,FALSE))</f>
        <v>100</v>
      </c>
      <c r="AA1106" s="19">
        <f>IF(VLOOKUP(C1106,角色!CC:CI,主动技能!F1106*2+1,FALSE)=0,0,VLOOKUP(C1106,角色!CC:CI,主动技能!F1106*2+1,FALSE))</f>
        <v>10</v>
      </c>
      <c r="AB1106" s="19">
        <f>IF(INT(VLOOKUP(E1106,角色属性概况!I:M,3,FALSE)*AA1106/100)=0,"",(INT(VLOOKUP(E1106,角色属性概况!I:M,3,FALSE)*AA1106/100)))</f>
        <v>77646</v>
      </c>
      <c r="AE1106" s="25">
        <f>(VLOOKUP(G1106,角色!V:AE,主动技能!F1106+7,FALSE))</f>
        <v>0</v>
      </c>
      <c r="AF1106" s="19">
        <f>VLOOKUP(F1106,对应表!AY:BA,3,FALSE)</f>
        <v>0</v>
      </c>
      <c r="AG1106" s="19">
        <f>VLOOKUP(F1106,对应表!AY:BA,2,FALSE)</f>
        <v>0</v>
      </c>
      <c r="AH1106" s="25" t="str">
        <f>VLOOKUP(F1106,特效对应!F:G,2,FALSE)</f>
        <v>attack</v>
      </c>
      <c r="AJ1106">
        <f t="shared" si="291"/>
        <v>20</v>
      </c>
      <c r="AQ1106" s="6" t="str">
        <f>_xlfn.IFNA(IF(IF($AK1106=AQ$5,VLOOKUP(AL1106,buff!$K:$L,2,FALSE),"")=0,"",IF($AK1106=AQ$5,VLOOKUP(AL1106,buff!$K:$L,2,FALSE),"")),"")</f>
        <v/>
      </c>
      <c r="AR1106" s="6" t="str">
        <f>_xlfn.IFNA(IF(IF($AK1106=AR$5,VLOOKUP(AM1106,buff!$K:$L,2,FALSE),"")=0,"",IF($AK1106=AR$5,VLOOKUP(AM1106,buff!$K:$L,2,FALSE),"")),"")</f>
        <v/>
      </c>
      <c r="AS1106" s="6" t="str">
        <f>_xlfn.IFNA(IF(IF($AK1106=AS$5,VLOOKUP(AN1106,buff!$K:$L,2,FALSE),"")=0,"",IF($AK1106=AS$5,VLOOKUP(AN1106,buff!$K:$L,2,FALSE),"")),"")</f>
        <v/>
      </c>
      <c r="AT1106" s="6" t="str">
        <f>_xlfn.IFNA(IF(IF($AK1106=AT$5,VLOOKUP(AO1106,buff!$K:$L,2,FALSE),"")=0,"",IF($AK1106=AT$5,VLOOKUP(AO1106,buff!$K:$L,2,FALSE),"")),"")</f>
        <v/>
      </c>
      <c r="AU1106" s="6" t="str">
        <f>_xlfn.IFNA(IF(IF($AK1106=AU$5,VLOOKUP(AP1106,buff!$K:$L,2,FALSE),"")=0,"",IF($AK1106=AU$5,VLOOKUP(AP1106,buff!$K:$L,2,FALSE),"")),"")</f>
        <v/>
      </c>
      <c r="AV1106" s="6" t="str">
        <f>_xlfn.IFNA(IF(IF($AK1106=AV$5,VLOOKUP(AL1106,buff!$K:$L,2,FALSE),"")=0,"",IF($AK1106=AV$5,VLOOKUP(AL1106,buff!$K:$L,2,FALSE),"")),"")</f>
        <v/>
      </c>
      <c r="AW1106" s="6" t="str">
        <f>_xlfn.IFNA(IF(IF($AK1106=AW$5,VLOOKUP(AM1106,buff!$K:$L,2,FALSE),"")=0,"",IF($AK1106=AW$5,VLOOKUP(AM1106,buff!$K:$L,2,FALSE),"")),"")</f>
        <v/>
      </c>
      <c r="AX1106" s="6" t="str">
        <f>_xlfn.IFNA(IF(IF($AK1106=AX$5,VLOOKUP(AN1106,buff!$K:$L,2,FALSE),"")=0,"",IF($AK1106=AX$5,VLOOKUP(AN1106,buff!$K:$L,2,FALSE),"")),"")</f>
        <v/>
      </c>
      <c r="AY1106" s="6" t="str">
        <f>_xlfn.IFNA(IF(IF($AK1106=AY$5,VLOOKUP(AO1106,buff!$K:$L,2,FALSE),"")=0,"",IF($AK1106=AY$5,VLOOKUP(AO1106,buff!$K:$L,2,FALSE),"")),"")</f>
        <v/>
      </c>
      <c r="AZ1106" s="6" t="str">
        <f>_xlfn.IFNA(IF(IF($AK1106=AZ$5,VLOOKUP(AP1106,buff!$K:$L,2,FALSE),"")=0,"",IF($AK1106=AZ$5,VLOOKUP(AP1106,buff!$K:$L,2,FALSE),"")),"")</f>
        <v/>
      </c>
      <c r="BA1106" s="6" t="e">
        <f>VLOOKUP(AL1106,buff!$K:$P,6,FALSE)</f>
        <v>#N/A</v>
      </c>
      <c r="BB1106" s="6" t="e">
        <f>VLOOKUP(AM1106,buff!$K:$P,6,FALSE)</f>
        <v>#N/A</v>
      </c>
      <c r="BC1106" s="6" t="e">
        <f>VLOOKUP(AN1106,buff!$K:$P,6,FALSE)</f>
        <v>#N/A</v>
      </c>
      <c r="BD1106">
        <f t="shared" si="298"/>
        <v>0</v>
      </c>
      <c r="BE1106">
        <f t="shared" si="299"/>
        <v>0</v>
      </c>
      <c r="BF1106" s="22">
        <f t="shared" si="300"/>
        <v>101901</v>
      </c>
    </row>
    <row r="1107" spans="1:58" x14ac:dyDescent="0.15">
      <c r="A1107" t="str">
        <f t="shared" si="284"/>
        <v>国王主动技能2等级1</v>
      </c>
      <c r="B1107" s="8">
        <f t="shared" si="285"/>
        <v>10190201</v>
      </c>
      <c r="C1107" s="8" t="str">
        <f>VLOOKUP(G1107,角色!A:B,2,FALSE)</f>
        <v>国王</v>
      </c>
      <c r="D1107" s="8" t="str">
        <f t="shared" si="286"/>
        <v>主动技能2</v>
      </c>
      <c r="E1107" s="8">
        <f t="shared" si="297"/>
        <v>1</v>
      </c>
      <c r="F1107" s="8">
        <f t="shared" si="287"/>
        <v>2</v>
      </c>
      <c r="G1107" s="8">
        <f t="shared" si="288"/>
        <v>19</v>
      </c>
      <c r="H1107" s="4" t="s">
        <v>888</v>
      </c>
      <c r="I1107" s="4" t="str">
        <f>"增加己方全体10%（+"&amp;BA1107&amp;"）点防御。"</f>
        <v>增加己方全体10%（+221）点防御。</v>
      </c>
      <c r="J1107" s="4" t="s">
        <v>416</v>
      </c>
      <c r="K1107" s="1" t="s">
        <v>102</v>
      </c>
      <c r="L1107" s="4" t="s">
        <v>108</v>
      </c>
      <c r="M1107" s="4" t="s">
        <v>420</v>
      </c>
      <c r="N1107" s="4">
        <v>100</v>
      </c>
      <c r="O1107" s="20">
        <f>VLOOKUP(L1107,对应表!BK:BL,2,FALSE)</f>
        <v>100</v>
      </c>
      <c r="P1107" s="25" t="str">
        <f>_xlfn.IFNA(VLOOKUP(G1107,角色!V:AE,主动技能!F1107+1,FALSE),"")</f>
        <v>||eff_shouhuzhili|</v>
      </c>
      <c r="Q1107" s="25">
        <f>(VLOOKUP(G1107,角色!V:AE,主动技能!F1107+4,FALSE))</f>
        <v>2</v>
      </c>
      <c r="R1107" s="25">
        <v>0</v>
      </c>
      <c r="S1107" s="25">
        <v>0</v>
      </c>
      <c r="T1107" s="6" t="str">
        <f t="shared" si="289"/>
        <v>100050:100:2:0</v>
      </c>
      <c r="U1107" s="6" t="str">
        <f t="shared" si="290"/>
        <v/>
      </c>
      <c r="V1107" s="19" t="str">
        <f>VLOOKUP(G1107,角色!AW:BC,主动技能!F1107+1,FALSE)</f>
        <v>skill_07</v>
      </c>
      <c r="Y1107">
        <f t="shared" si="295"/>
        <v>0</v>
      </c>
      <c r="Z1107" s="19" t="str">
        <f>IF(VLOOKUP(C1107,角色!CC:CI,主动技能!F1107*2,FALSE)=0,"",VLOOKUP(C1107,角色!CC:CI,主动技能!F1107*2,FALSE))</f>
        <v/>
      </c>
      <c r="AA1107" s="19">
        <f>IF(VLOOKUP(C1107,角色!CC:CI,主动技能!F1107*2+1,FALSE)=0,0,VLOOKUP(C1107,角色!CC:CI,主动技能!F1107*2+1,FALSE))</f>
        <v>0</v>
      </c>
      <c r="AB1107" s="19" t="str">
        <f>IF(INT(VLOOKUP(E1107,角色属性概况!I:M,3,FALSE)*AA1107/100)=0,"",(INT(VLOOKUP(E1107,角色属性概况!I:M,3,FALSE)*AA1107/100)))</f>
        <v/>
      </c>
      <c r="AE1107" s="25">
        <f>(VLOOKUP(G1107,角色!V:AE,主动技能!F1107+7,FALSE))</f>
        <v>1</v>
      </c>
      <c r="AF1107" s="19">
        <f>VLOOKUP(F1107,对应表!AY:BA,3,FALSE)</f>
        <v>1</v>
      </c>
      <c r="AG1107" s="19">
        <f>VLOOKUP(F1107,对应表!AY:BA,2,FALSE)</f>
        <v>1</v>
      </c>
      <c r="AH1107" s="25" t="str">
        <f>VLOOKUP(F1107,特效对应!F:G,2,FALSE)</f>
        <v>attackex</v>
      </c>
      <c r="AJ1107">
        <f t="shared" si="291"/>
        <v>1</v>
      </c>
      <c r="AK1107" s="1" t="s">
        <v>117</v>
      </c>
      <c r="AL1107" s="4" t="s">
        <v>909</v>
      </c>
      <c r="AQ1107" s="6" t="str">
        <f>_xlfn.IFNA(IF(IF($AK1107=AQ$5,VLOOKUP(AL1107,buff!$K:$L,2,FALSE),"")=0,"",IF($AK1107=AQ$5,VLOOKUP(AL1107,buff!$K:$L,2,FALSE),"")),"")</f>
        <v>100050:100:2:0</v>
      </c>
      <c r="AR1107" s="6" t="str">
        <f>_xlfn.IFNA(IF(IF($AK1107=AR$5,VLOOKUP(AM1107,buff!$K:$L,2,FALSE),"")=0,"",IF($AK1107=AR$5,VLOOKUP(AM1107,buff!$K:$L,2,FALSE),"")),"")</f>
        <v/>
      </c>
      <c r="AS1107" s="6" t="str">
        <f>_xlfn.IFNA(IF(IF($AK1107=AS$5,VLOOKUP(AN1107,buff!$K:$L,2,FALSE),"")=0,"",IF($AK1107=AS$5,VLOOKUP(AN1107,buff!$K:$L,2,FALSE),"")),"")</f>
        <v/>
      </c>
      <c r="AT1107" s="6" t="str">
        <f>_xlfn.IFNA(IF(IF($AK1107=AT$5,VLOOKUP(AO1107,buff!$K:$L,2,FALSE),"")=0,"",IF($AK1107=AT$5,VLOOKUP(AO1107,buff!$K:$L,2,FALSE),"")),"")</f>
        <v/>
      </c>
      <c r="AU1107" s="6" t="str">
        <f>_xlfn.IFNA(IF(IF($AK1107=AU$5,VLOOKUP(AP1107,buff!$K:$L,2,FALSE),"")=0,"",IF($AK1107=AU$5,VLOOKUP(AP1107,buff!$K:$L,2,FALSE),"")),"")</f>
        <v/>
      </c>
      <c r="AV1107" s="6" t="str">
        <f>_xlfn.IFNA(IF(IF($AK1107=AV$5,VLOOKUP(AL1107,buff!$K:$L,2,FALSE),"")=0,"",IF($AK1107=AV$5,VLOOKUP(AL1107,buff!$K:$L,2,FALSE),"")),"")</f>
        <v/>
      </c>
      <c r="AW1107" s="6" t="str">
        <f>_xlfn.IFNA(IF(IF($AK1107=AW$5,VLOOKUP(AM1107,buff!$K:$L,2,FALSE),"")=0,"",IF($AK1107=AW$5,VLOOKUP(AM1107,buff!$K:$L,2,FALSE),"")),"")</f>
        <v/>
      </c>
      <c r="AX1107" s="6" t="str">
        <f>_xlfn.IFNA(IF(IF($AK1107=AX$5,VLOOKUP(AN1107,buff!$K:$L,2,FALSE),"")=0,"",IF($AK1107=AX$5,VLOOKUP(AN1107,buff!$K:$L,2,FALSE),"")),"")</f>
        <v/>
      </c>
      <c r="AY1107" s="6" t="str">
        <f>_xlfn.IFNA(IF(IF($AK1107=AY$5,VLOOKUP(AO1107,buff!$K:$L,2,FALSE),"")=0,"",IF($AK1107=AY$5,VLOOKUP(AO1107,buff!$K:$L,2,FALSE),"")),"")</f>
        <v/>
      </c>
      <c r="AZ1107" s="6" t="str">
        <f>_xlfn.IFNA(IF(IF($AK1107=AZ$5,VLOOKUP(AP1107,buff!$K:$L,2,FALSE),"")=0,"",IF($AK1107=AZ$5,VLOOKUP(AP1107,buff!$K:$L,2,FALSE),"")),"")</f>
        <v/>
      </c>
      <c r="BA1107" s="6">
        <f>VLOOKUP(AL1107,buff!$K:$P,6,FALSE)</f>
        <v>221</v>
      </c>
      <c r="BB1107" s="6" t="e">
        <f>VLOOKUP(AM1107,buff!$K:$P,6,FALSE)</f>
        <v>#N/A</v>
      </c>
      <c r="BC1107" s="6" t="e">
        <f>VLOOKUP(AN1107,buff!$K:$P,6,FALSE)</f>
        <v>#N/A</v>
      </c>
      <c r="BD1107">
        <f t="shared" si="298"/>
        <v>2</v>
      </c>
      <c r="BE1107">
        <f t="shared" si="299"/>
        <v>1</v>
      </c>
      <c r="BF1107" s="22">
        <f t="shared" si="300"/>
        <v>101902</v>
      </c>
    </row>
    <row r="1108" spans="1:58" x14ac:dyDescent="0.15">
      <c r="A1108" t="str">
        <f t="shared" si="284"/>
        <v>国王主动技能2等级2</v>
      </c>
      <c r="B1108" s="8">
        <f t="shared" si="285"/>
        <v>10190202</v>
      </c>
      <c r="C1108" s="8" t="str">
        <f>VLOOKUP(G1108,角色!A:B,2,FALSE)</f>
        <v>国王</v>
      </c>
      <c r="D1108" s="8" t="str">
        <f t="shared" si="286"/>
        <v>主动技能2</v>
      </c>
      <c r="E1108" s="8">
        <f t="shared" si="297"/>
        <v>2</v>
      </c>
      <c r="F1108" s="8">
        <f t="shared" si="287"/>
        <v>2</v>
      </c>
      <c r="G1108" s="8">
        <f t="shared" si="288"/>
        <v>19</v>
      </c>
      <c r="H1108" s="4" t="s">
        <v>888</v>
      </c>
      <c r="I1108" s="4" t="str">
        <f t="shared" ref="I1108:I1126" si="301">"增加己方全体10%（+"&amp;BA1108&amp;"）点防御。"</f>
        <v>增加己方全体10%（+244）点防御。</v>
      </c>
      <c r="J1108" s="4" t="s">
        <v>416</v>
      </c>
      <c r="K1108" s="1" t="s">
        <v>102</v>
      </c>
      <c r="L1108" s="4" t="s">
        <v>108</v>
      </c>
      <c r="M1108" s="4" t="s">
        <v>420</v>
      </c>
      <c r="N1108" s="4">
        <v>100</v>
      </c>
      <c r="O1108" s="20">
        <f>VLOOKUP(L1108,对应表!BK:BL,2,FALSE)</f>
        <v>100</v>
      </c>
      <c r="P1108" s="25" t="str">
        <f>_xlfn.IFNA(VLOOKUP(G1108,角色!V:AE,主动技能!F1108+1,FALSE),"")</f>
        <v>||eff_shouhuzhili|</v>
      </c>
      <c r="Q1108" s="25">
        <f>(VLOOKUP(G1108,角色!V:AE,主动技能!F1108+4,FALSE))</f>
        <v>2</v>
      </c>
      <c r="R1108" s="25">
        <v>0</v>
      </c>
      <c r="S1108" s="25">
        <v>0</v>
      </c>
      <c r="T1108" s="6" t="str">
        <f t="shared" si="289"/>
        <v>100051:100:2:0</v>
      </c>
      <c r="U1108" s="6" t="str">
        <f t="shared" si="290"/>
        <v/>
      </c>
      <c r="V1108" s="19" t="str">
        <f>VLOOKUP(G1108,角色!AW:BC,主动技能!F1108+1,FALSE)</f>
        <v>skill_07</v>
      </c>
      <c r="Y1108">
        <f t="shared" si="295"/>
        <v>0</v>
      </c>
      <c r="Z1108" s="19" t="str">
        <f>IF(VLOOKUP(C1108,角色!CC:CI,主动技能!F1108*2,FALSE)=0,"",VLOOKUP(C1108,角色!CC:CI,主动技能!F1108*2,FALSE))</f>
        <v/>
      </c>
      <c r="AA1108" s="19">
        <f>IF(VLOOKUP(C1108,角色!CC:CI,主动技能!F1108*2+1,FALSE)=0,0,VLOOKUP(C1108,角色!CC:CI,主动技能!F1108*2+1,FALSE))</f>
        <v>0</v>
      </c>
      <c r="AB1108" s="19" t="str">
        <f>IF(INT(VLOOKUP(E1108,角色属性概况!I:M,3,FALSE)*AA1108/100)=0,"",(INT(VLOOKUP(E1108,角色属性概况!I:M,3,FALSE)*AA1108/100)))</f>
        <v/>
      </c>
      <c r="AE1108" s="25">
        <f>(VLOOKUP(G1108,角色!V:AE,主动技能!F1108+7,FALSE))</f>
        <v>1</v>
      </c>
      <c r="AF1108" s="19">
        <f>VLOOKUP(F1108,对应表!AY:BA,3,FALSE)</f>
        <v>1</v>
      </c>
      <c r="AG1108" s="19">
        <f>VLOOKUP(F1108,对应表!AY:BA,2,FALSE)</f>
        <v>1</v>
      </c>
      <c r="AH1108" s="25" t="str">
        <f>VLOOKUP(F1108,特效对应!F:G,2,FALSE)</f>
        <v>attackex</v>
      </c>
      <c r="AJ1108">
        <f t="shared" si="291"/>
        <v>2</v>
      </c>
      <c r="AK1108" s="1" t="s">
        <v>117</v>
      </c>
      <c r="AL1108" s="4" t="s">
        <v>910</v>
      </c>
      <c r="AQ1108" s="6" t="str">
        <f>_xlfn.IFNA(IF(IF($AK1108=AQ$5,VLOOKUP(AL1108,buff!$K:$L,2,FALSE),"")=0,"",IF($AK1108=AQ$5,VLOOKUP(AL1108,buff!$K:$L,2,FALSE),"")),"")</f>
        <v>100051:100:2:0</v>
      </c>
      <c r="AR1108" s="6" t="str">
        <f>_xlfn.IFNA(IF(IF($AK1108=AR$5,VLOOKUP(AM1108,buff!$K:$L,2,FALSE),"")=0,"",IF($AK1108=AR$5,VLOOKUP(AM1108,buff!$K:$L,2,FALSE),"")),"")</f>
        <v/>
      </c>
      <c r="AS1108" s="6" t="str">
        <f>_xlfn.IFNA(IF(IF($AK1108=AS$5,VLOOKUP(AN1108,buff!$K:$L,2,FALSE),"")=0,"",IF($AK1108=AS$5,VLOOKUP(AN1108,buff!$K:$L,2,FALSE),"")),"")</f>
        <v/>
      </c>
      <c r="AT1108" s="6" t="str">
        <f>_xlfn.IFNA(IF(IF($AK1108=AT$5,VLOOKUP(AO1108,buff!$K:$L,2,FALSE),"")=0,"",IF($AK1108=AT$5,VLOOKUP(AO1108,buff!$K:$L,2,FALSE),"")),"")</f>
        <v/>
      </c>
      <c r="AU1108" s="6" t="str">
        <f>_xlfn.IFNA(IF(IF($AK1108=AU$5,VLOOKUP(AP1108,buff!$K:$L,2,FALSE),"")=0,"",IF($AK1108=AU$5,VLOOKUP(AP1108,buff!$K:$L,2,FALSE),"")),"")</f>
        <v/>
      </c>
      <c r="AV1108" s="6" t="str">
        <f>_xlfn.IFNA(IF(IF($AK1108=AV$5,VLOOKUP(AL1108,buff!$K:$L,2,FALSE),"")=0,"",IF($AK1108=AV$5,VLOOKUP(AL1108,buff!$K:$L,2,FALSE),"")),"")</f>
        <v/>
      </c>
      <c r="AW1108" s="6" t="str">
        <f>_xlfn.IFNA(IF(IF($AK1108=AW$5,VLOOKUP(AM1108,buff!$K:$L,2,FALSE),"")=0,"",IF($AK1108=AW$5,VLOOKUP(AM1108,buff!$K:$L,2,FALSE),"")),"")</f>
        <v/>
      </c>
      <c r="AX1108" s="6" t="str">
        <f>_xlfn.IFNA(IF(IF($AK1108=AX$5,VLOOKUP(AN1108,buff!$K:$L,2,FALSE),"")=0,"",IF($AK1108=AX$5,VLOOKUP(AN1108,buff!$K:$L,2,FALSE),"")),"")</f>
        <v/>
      </c>
      <c r="AY1108" s="6" t="str">
        <f>_xlfn.IFNA(IF(IF($AK1108=AY$5,VLOOKUP(AO1108,buff!$K:$L,2,FALSE),"")=0,"",IF($AK1108=AY$5,VLOOKUP(AO1108,buff!$K:$L,2,FALSE),"")),"")</f>
        <v/>
      </c>
      <c r="AZ1108" s="6" t="str">
        <f>_xlfn.IFNA(IF(IF($AK1108=AZ$5,VLOOKUP(AP1108,buff!$K:$L,2,FALSE),"")=0,"",IF($AK1108=AZ$5,VLOOKUP(AP1108,buff!$K:$L,2,FALSE),"")),"")</f>
        <v/>
      </c>
      <c r="BA1108" s="6">
        <f>VLOOKUP(AL1108,buff!$K:$P,6,FALSE)</f>
        <v>244</v>
      </c>
      <c r="BB1108" s="6" t="e">
        <f>VLOOKUP(AM1108,buff!$K:$P,6,FALSE)</f>
        <v>#N/A</v>
      </c>
      <c r="BC1108" s="6" t="e">
        <f>VLOOKUP(AN1108,buff!$K:$P,6,FALSE)</f>
        <v>#N/A</v>
      </c>
      <c r="BD1108">
        <f t="shared" si="298"/>
        <v>2</v>
      </c>
      <c r="BE1108">
        <f t="shared" si="299"/>
        <v>1</v>
      </c>
      <c r="BF1108" s="22">
        <f t="shared" si="300"/>
        <v>101902</v>
      </c>
    </row>
    <row r="1109" spans="1:58" x14ac:dyDescent="0.15">
      <c r="A1109" t="str">
        <f t="shared" si="284"/>
        <v>国王主动技能2等级3</v>
      </c>
      <c r="B1109" s="8">
        <f t="shared" si="285"/>
        <v>10190203</v>
      </c>
      <c r="C1109" s="8" t="str">
        <f>VLOOKUP(G1109,角色!A:B,2,FALSE)</f>
        <v>国王</v>
      </c>
      <c r="D1109" s="8" t="str">
        <f t="shared" si="286"/>
        <v>主动技能2</v>
      </c>
      <c r="E1109" s="8">
        <f t="shared" si="297"/>
        <v>3</v>
      </c>
      <c r="F1109" s="8">
        <f t="shared" si="287"/>
        <v>2</v>
      </c>
      <c r="G1109" s="8">
        <f t="shared" si="288"/>
        <v>19</v>
      </c>
      <c r="H1109" s="4" t="s">
        <v>888</v>
      </c>
      <c r="I1109" s="4" t="str">
        <f t="shared" si="301"/>
        <v>增加己方全体10%（+323）点防御。</v>
      </c>
      <c r="J1109" s="4" t="s">
        <v>416</v>
      </c>
      <c r="K1109" s="1" t="s">
        <v>102</v>
      </c>
      <c r="L1109" s="4" t="s">
        <v>108</v>
      </c>
      <c r="M1109" s="4" t="s">
        <v>420</v>
      </c>
      <c r="N1109" s="4">
        <v>100</v>
      </c>
      <c r="O1109" s="20">
        <f>VLOOKUP(L1109,对应表!BK:BL,2,FALSE)</f>
        <v>100</v>
      </c>
      <c r="P1109" s="25" t="str">
        <f>_xlfn.IFNA(VLOOKUP(G1109,角色!V:AE,主动技能!F1109+1,FALSE),"")</f>
        <v>||eff_shouhuzhili|</v>
      </c>
      <c r="Q1109" s="25">
        <f>(VLOOKUP(G1109,角色!V:AE,主动技能!F1109+4,FALSE))</f>
        <v>2</v>
      </c>
      <c r="R1109" s="25">
        <v>0</v>
      </c>
      <c r="S1109" s="25">
        <v>0</v>
      </c>
      <c r="T1109" s="6" t="str">
        <f t="shared" si="289"/>
        <v>100052:100:2:0</v>
      </c>
      <c r="U1109" s="6" t="str">
        <f t="shared" si="290"/>
        <v/>
      </c>
      <c r="V1109" s="19" t="str">
        <f>VLOOKUP(G1109,角色!AW:BC,主动技能!F1109+1,FALSE)</f>
        <v>skill_07</v>
      </c>
      <c r="Y1109">
        <f t="shared" si="295"/>
        <v>0</v>
      </c>
      <c r="Z1109" s="19" t="str">
        <f>IF(VLOOKUP(C1109,角色!CC:CI,主动技能!F1109*2,FALSE)=0,"",VLOOKUP(C1109,角色!CC:CI,主动技能!F1109*2,FALSE))</f>
        <v/>
      </c>
      <c r="AA1109" s="19">
        <f>IF(VLOOKUP(C1109,角色!CC:CI,主动技能!F1109*2+1,FALSE)=0,0,VLOOKUP(C1109,角色!CC:CI,主动技能!F1109*2+1,FALSE))</f>
        <v>0</v>
      </c>
      <c r="AB1109" s="19" t="str">
        <f>IF(INT(VLOOKUP(E1109,角色属性概况!I:M,3,FALSE)*AA1109/100)=0,"",(INT(VLOOKUP(E1109,角色属性概况!I:M,3,FALSE)*AA1109/100)))</f>
        <v/>
      </c>
      <c r="AE1109" s="25">
        <f>(VLOOKUP(G1109,角色!V:AE,主动技能!F1109+7,FALSE))</f>
        <v>1</v>
      </c>
      <c r="AF1109" s="19">
        <f>VLOOKUP(F1109,对应表!AY:BA,3,FALSE)</f>
        <v>1</v>
      </c>
      <c r="AG1109" s="19">
        <f>VLOOKUP(F1109,对应表!AY:BA,2,FALSE)</f>
        <v>1</v>
      </c>
      <c r="AH1109" s="25" t="str">
        <f>VLOOKUP(F1109,特效对应!F:G,2,FALSE)</f>
        <v>attackex</v>
      </c>
      <c r="AJ1109">
        <f t="shared" si="291"/>
        <v>3</v>
      </c>
      <c r="AK1109" s="1" t="s">
        <v>117</v>
      </c>
      <c r="AL1109" s="4" t="s">
        <v>911</v>
      </c>
      <c r="AQ1109" s="6" t="str">
        <f>_xlfn.IFNA(IF(IF($AK1109=AQ$5,VLOOKUP(AL1109,buff!$K:$L,2,FALSE),"")=0,"",IF($AK1109=AQ$5,VLOOKUP(AL1109,buff!$K:$L,2,FALSE),"")),"")</f>
        <v>100052:100:2:0</v>
      </c>
      <c r="AR1109" s="6" t="str">
        <f>_xlfn.IFNA(IF(IF($AK1109=AR$5,VLOOKUP(AM1109,buff!$K:$L,2,FALSE),"")=0,"",IF($AK1109=AR$5,VLOOKUP(AM1109,buff!$K:$L,2,FALSE),"")),"")</f>
        <v/>
      </c>
      <c r="AS1109" s="6" t="str">
        <f>_xlfn.IFNA(IF(IF($AK1109=AS$5,VLOOKUP(AN1109,buff!$K:$L,2,FALSE),"")=0,"",IF($AK1109=AS$5,VLOOKUP(AN1109,buff!$K:$L,2,FALSE),"")),"")</f>
        <v/>
      </c>
      <c r="AT1109" s="6" t="str">
        <f>_xlfn.IFNA(IF(IF($AK1109=AT$5,VLOOKUP(AO1109,buff!$K:$L,2,FALSE),"")=0,"",IF($AK1109=AT$5,VLOOKUP(AO1109,buff!$K:$L,2,FALSE),"")),"")</f>
        <v/>
      </c>
      <c r="AU1109" s="6" t="str">
        <f>_xlfn.IFNA(IF(IF($AK1109=AU$5,VLOOKUP(AP1109,buff!$K:$L,2,FALSE),"")=0,"",IF($AK1109=AU$5,VLOOKUP(AP1109,buff!$K:$L,2,FALSE),"")),"")</f>
        <v/>
      </c>
      <c r="AV1109" s="6" t="str">
        <f>_xlfn.IFNA(IF(IF($AK1109=AV$5,VLOOKUP(AL1109,buff!$K:$L,2,FALSE),"")=0,"",IF($AK1109=AV$5,VLOOKUP(AL1109,buff!$K:$L,2,FALSE),"")),"")</f>
        <v/>
      </c>
      <c r="AW1109" s="6" t="str">
        <f>_xlfn.IFNA(IF(IF($AK1109=AW$5,VLOOKUP(AM1109,buff!$K:$L,2,FALSE),"")=0,"",IF($AK1109=AW$5,VLOOKUP(AM1109,buff!$K:$L,2,FALSE),"")),"")</f>
        <v/>
      </c>
      <c r="AX1109" s="6" t="str">
        <f>_xlfn.IFNA(IF(IF($AK1109=AX$5,VLOOKUP(AN1109,buff!$K:$L,2,FALSE),"")=0,"",IF($AK1109=AX$5,VLOOKUP(AN1109,buff!$K:$L,2,FALSE),"")),"")</f>
        <v/>
      </c>
      <c r="AY1109" s="6" t="str">
        <f>_xlfn.IFNA(IF(IF($AK1109=AY$5,VLOOKUP(AO1109,buff!$K:$L,2,FALSE),"")=0,"",IF($AK1109=AY$5,VLOOKUP(AO1109,buff!$K:$L,2,FALSE),"")),"")</f>
        <v/>
      </c>
      <c r="AZ1109" s="6" t="str">
        <f>_xlfn.IFNA(IF(IF($AK1109=AZ$5,VLOOKUP(AP1109,buff!$K:$L,2,FALSE),"")=0,"",IF($AK1109=AZ$5,VLOOKUP(AP1109,buff!$K:$L,2,FALSE),"")),"")</f>
        <v/>
      </c>
      <c r="BA1109" s="6">
        <f>VLOOKUP(AL1109,buff!$K:$P,6,FALSE)</f>
        <v>323</v>
      </c>
      <c r="BB1109" s="6" t="e">
        <f>VLOOKUP(AM1109,buff!$K:$P,6,FALSE)</f>
        <v>#N/A</v>
      </c>
      <c r="BC1109" s="6" t="e">
        <f>VLOOKUP(AN1109,buff!$K:$P,6,FALSE)</f>
        <v>#N/A</v>
      </c>
      <c r="BD1109">
        <f t="shared" si="298"/>
        <v>2</v>
      </c>
      <c r="BE1109">
        <f t="shared" si="299"/>
        <v>1</v>
      </c>
      <c r="BF1109" s="22">
        <f t="shared" si="300"/>
        <v>101902</v>
      </c>
    </row>
    <row r="1110" spans="1:58" x14ac:dyDescent="0.15">
      <c r="A1110" t="str">
        <f t="shared" si="284"/>
        <v>国王主动技能2等级4</v>
      </c>
      <c r="B1110" s="8">
        <f t="shared" si="285"/>
        <v>10190204</v>
      </c>
      <c r="C1110" s="8" t="str">
        <f>VLOOKUP(G1110,角色!A:B,2,FALSE)</f>
        <v>国王</v>
      </c>
      <c r="D1110" s="8" t="str">
        <f t="shared" si="286"/>
        <v>主动技能2</v>
      </c>
      <c r="E1110" s="8">
        <f t="shared" si="297"/>
        <v>4</v>
      </c>
      <c r="F1110" s="8">
        <f t="shared" si="287"/>
        <v>2</v>
      </c>
      <c r="G1110" s="8">
        <f t="shared" si="288"/>
        <v>19</v>
      </c>
      <c r="H1110" s="4" t="s">
        <v>888</v>
      </c>
      <c r="I1110" s="4" t="str">
        <f t="shared" si="301"/>
        <v>增加己方全体10%（+499）点防御。</v>
      </c>
      <c r="J1110" s="4" t="s">
        <v>416</v>
      </c>
      <c r="K1110" s="1" t="s">
        <v>102</v>
      </c>
      <c r="L1110" s="4" t="s">
        <v>108</v>
      </c>
      <c r="M1110" s="4" t="s">
        <v>420</v>
      </c>
      <c r="N1110" s="4">
        <v>100</v>
      </c>
      <c r="O1110" s="20">
        <f>VLOOKUP(L1110,对应表!BK:BL,2,FALSE)</f>
        <v>100</v>
      </c>
      <c r="P1110" s="25" t="str">
        <f>_xlfn.IFNA(VLOOKUP(G1110,角色!V:AE,主动技能!F1110+1,FALSE),"")</f>
        <v>||eff_shouhuzhili|</v>
      </c>
      <c r="Q1110" s="25">
        <f>(VLOOKUP(G1110,角色!V:AE,主动技能!F1110+4,FALSE))</f>
        <v>2</v>
      </c>
      <c r="R1110" s="25">
        <v>0</v>
      </c>
      <c r="S1110" s="25">
        <v>0</v>
      </c>
      <c r="T1110" s="6" t="str">
        <f t="shared" si="289"/>
        <v>100053:100:2:0</v>
      </c>
      <c r="U1110" s="6" t="str">
        <f t="shared" si="290"/>
        <v/>
      </c>
      <c r="V1110" s="19" t="str">
        <f>VLOOKUP(G1110,角色!AW:BC,主动技能!F1110+1,FALSE)</f>
        <v>skill_07</v>
      </c>
      <c r="Y1110">
        <f t="shared" si="295"/>
        <v>0</v>
      </c>
      <c r="Z1110" s="19" t="str">
        <f>IF(VLOOKUP(C1110,角色!CC:CI,主动技能!F1110*2,FALSE)=0,"",VLOOKUP(C1110,角色!CC:CI,主动技能!F1110*2,FALSE))</f>
        <v/>
      </c>
      <c r="AA1110" s="19">
        <f>IF(VLOOKUP(C1110,角色!CC:CI,主动技能!F1110*2+1,FALSE)=0,0,VLOOKUP(C1110,角色!CC:CI,主动技能!F1110*2+1,FALSE))</f>
        <v>0</v>
      </c>
      <c r="AB1110" s="19" t="str">
        <f>IF(INT(VLOOKUP(E1110,角色属性概况!I:M,3,FALSE)*AA1110/100)=0,"",(INT(VLOOKUP(E1110,角色属性概况!I:M,3,FALSE)*AA1110/100)))</f>
        <v/>
      </c>
      <c r="AE1110" s="25">
        <f>(VLOOKUP(G1110,角色!V:AE,主动技能!F1110+7,FALSE))</f>
        <v>1</v>
      </c>
      <c r="AF1110" s="19">
        <f>VLOOKUP(F1110,对应表!AY:BA,3,FALSE)</f>
        <v>1</v>
      </c>
      <c r="AG1110" s="19">
        <f>VLOOKUP(F1110,对应表!AY:BA,2,FALSE)</f>
        <v>1</v>
      </c>
      <c r="AH1110" s="25" t="str">
        <f>VLOOKUP(F1110,特效对应!F:G,2,FALSE)</f>
        <v>attackex</v>
      </c>
      <c r="AJ1110">
        <f t="shared" si="291"/>
        <v>4</v>
      </c>
      <c r="AK1110" s="1" t="s">
        <v>117</v>
      </c>
      <c r="AL1110" s="4" t="s">
        <v>912</v>
      </c>
      <c r="AQ1110" s="6" t="str">
        <f>_xlfn.IFNA(IF(IF($AK1110=AQ$5,VLOOKUP(AL1110,buff!$K:$L,2,FALSE),"")=0,"",IF($AK1110=AQ$5,VLOOKUP(AL1110,buff!$K:$L,2,FALSE),"")),"")</f>
        <v>100053:100:2:0</v>
      </c>
      <c r="AR1110" s="6" t="str">
        <f>_xlfn.IFNA(IF(IF($AK1110=AR$5,VLOOKUP(AM1110,buff!$K:$L,2,FALSE),"")=0,"",IF($AK1110=AR$5,VLOOKUP(AM1110,buff!$K:$L,2,FALSE),"")),"")</f>
        <v/>
      </c>
      <c r="AS1110" s="6" t="str">
        <f>_xlfn.IFNA(IF(IF($AK1110=AS$5,VLOOKUP(AN1110,buff!$K:$L,2,FALSE),"")=0,"",IF($AK1110=AS$5,VLOOKUP(AN1110,buff!$K:$L,2,FALSE),"")),"")</f>
        <v/>
      </c>
      <c r="AT1110" s="6" t="str">
        <f>_xlfn.IFNA(IF(IF($AK1110=AT$5,VLOOKUP(AO1110,buff!$K:$L,2,FALSE),"")=0,"",IF($AK1110=AT$5,VLOOKUP(AO1110,buff!$K:$L,2,FALSE),"")),"")</f>
        <v/>
      </c>
      <c r="AU1110" s="6" t="str">
        <f>_xlfn.IFNA(IF(IF($AK1110=AU$5,VLOOKUP(AP1110,buff!$K:$L,2,FALSE),"")=0,"",IF($AK1110=AU$5,VLOOKUP(AP1110,buff!$K:$L,2,FALSE),"")),"")</f>
        <v/>
      </c>
      <c r="AV1110" s="6" t="str">
        <f>_xlfn.IFNA(IF(IF($AK1110=AV$5,VLOOKUP(AL1110,buff!$K:$L,2,FALSE),"")=0,"",IF($AK1110=AV$5,VLOOKUP(AL1110,buff!$K:$L,2,FALSE),"")),"")</f>
        <v/>
      </c>
      <c r="AW1110" s="6" t="str">
        <f>_xlfn.IFNA(IF(IF($AK1110=AW$5,VLOOKUP(AM1110,buff!$K:$L,2,FALSE),"")=0,"",IF($AK1110=AW$5,VLOOKUP(AM1110,buff!$K:$L,2,FALSE),"")),"")</f>
        <v/>
      </c>
      <c r="AX1110" s="6" t="str">
        <f>_xlfn.IFNA(IF(IF($AK1110=AX$5,VLOOKUP(AN1110,buff!$K:$L,2,FALSE),"")=0,"",IF($AK1110=AX$5,VLOOKUP(AN1110,buff!$K:$L,2,FALSE),"")),"")</f>
        <v/>
      </c>
      <c r="AY1110" s="6" t="str">
        <f>_xlfn.IFNA(IF(IF($AK1110=AY$5,VLOOKUP(AO1110,buff!$K:$L,2,FALSE),"")=0,"",IF($AK1110=AY$5,VLOOKUP(AO1110,buff!$K:$L,2,FALSE),"")),"")</f>
        <v/>
      </c>
      <c r="AZ1110" s="6" t="str">
        <f>_xlfn.IFNA(IF(IF($AK1110=AZ$5,VLOOKUP(AP1110,buff!$K:$L,2,FALSE),"")=0,"",IF($AK1110=AZ$5,VLOOKUP(AP1110,buff!$K:$L,2,FALSE),"")),"")</f>
        <v/>
      </c>
      <c r="BA1110" s="6">
        <f>VLOOKUP(AL1110,buff!$K:$P,6,FALSE)</f>
        <v>499</v>
      </c>
      <c r="BB1110" s="6" t="e">
        <f>VLOOKUP(AM1110,buff!$K:$P,6,FALSE)</f>
        <v>#N/A</v>
      </c>
      <c r="BC1110" s="6" t="e">
        <f>VLOOKUP(AN1110,buff!$K:$P,6,FALSE)</f>
        <v>#N/A</v>
      </c>
      <c r="BD1110">
        <f t="shared" si="298"/>
        <v>2</v>
      </c>
      <c r="BE1110">
        <f t="shared" si="299"/>
        <v>1</v>
      </c>
      <c r="BF1110" s="22">
        <f t="shared" si="300"/>
        <v>101902</v>
      </c>
    </row>
    <row r="1111" spans="1:58" x14ac:dyDescent="0.15">
      <c r="A1111" t="str">
        <f t="shared" si="284"/>
        <v>国王主动技能2等级5</v>
      </c>
      <c r="B1111" s="8">
        <f t="shared" si="285"/>
        <v>10190205</v>
      </c>
      <c r="C1111" s="8" t="str">
        <f>VLOOKUP(G1111,角色!A:B,2,FALSE)</f>
        <v>国王</v>
      </c>
      <c r="D1111" s="8" t="str">
        <f t="shared" si="286"/>
        <v>主动技能2</v>
      </c>
      <c r="E1111" s="8">
        <f t="shared" si="297"/>
        <v>5</v>
      </c>
      <c r="F1111" s="8">
        <f t="shared" si="287"/>
        <v>2</v>
      </c>
      <c r="G1111" s="8">
        <f t="shared" si="288"/>
        <v>19</v>
      </c>
      <c r="H1111" s="4" t="s">
        <v>888</v>
      </c>
      <c r="I1111" s="4" t="str">
        <f t="shared" si="301"/>
        <v>增加己方全体10%（+747）点防御。</v>
      </c>
      <c r="J1111" s="4" t="s">
        <v>416</v>
      </c>
      <c r="K1111" s="1" t="s">
        <v>102</v>
      </c>
      <c r="L1111" s="4" t="s">
        <v>108</v>
      </c>
      <c r="M1111" s="4" t="s">
        <v>420</v>
      </c>
      <c r="N1111" s="4">
        <v>100</v>
      </c>
      <c r="O1111" s="20">
        <f>VLOOKUP(L1111,对应表!BK:BL,2,FALSE)</f>
        <v>100</v>
      </c>
      <c r="P1111" s="25" t="str">
        <f>_xlfn.IFNA(VLOOKUP(G1111,角色!V:AE,主动技能!F1111+1,FALSE),"")</f>
        <v>||eff_shouhuzhili|</v>
      </c>
      <c r="Q1111" s="25">
        <f>(VLOOKUP(G1111,角色!V:AE,主动技能!F1111+4,FALSE))</f>
        <v>2</v>
      </c>
      <c r="R1111" s="25">
        <v>0</v>
      </c>
      <c r="S1111" s="25">
        <v>0</v>
      </c>
      <c r="T1111" s="6" t="str">
        <f t="shared" si="289"/>
        <v>100054:100:2:0</v>
      </c>
      <c r="U1111" s="6" t="str">
        <f t="shared" si="290"/>
        <v/>
      </c>
      <c r="V1111" s="19" t="str">
        <f>VLOOKUP(G1111,角色!AW:BC,主动技能!F1111+1,FALSE)</f>
        <v>skill_07</v>
      </c>
      <c r="Y1111">
        <f t="shared" si="295"/>
        <v>0</v>
      </c>
      <c r="Z1111" s="19" t="str">
        <f>IF(VLOOKUP(C1111,角色!CC:CI,主动技能!F1111*2,FALSE)=0,"",VLOOKUP(C1111,角色!CC:CI,主动技能!F1111*2,FALSE))</f>
        <v/>
      </c>
      <c r="AA1111" s="19">
        <f>IF(VLOOKUP(C1111,角色!CC:CI,主动技能!F1111*2+1,FALSE)=0,0,VLOOKUP(C1111,角色!CC:CI,主动技能!F1111*2+1,FALSE))</f>
        <v>0</v>
      </c>
      <c r="AB1111" s="19" t="str">
        <f>IF(INT(VLOOKUP(E1111,角色属性概况!I:M,3,FALSE)*AA1111/100)=0,"",(INT(VLOOKUP(E1111,角色属性概况!I:M,3,FALSE)*AA1111/100)))</f>
        <v/>
      </c>
      <c r="AE1111" s="25">
        <f>(VLOOKUP(G1111,角色!V:AE,主动技能!F1111+7,FALSE))</f>
        <v>1</v>
      </c>
      <c r="AF1111" s="19">
        <f>VLOOKUP(F1111,对应表!AY:BA,3,FALSE)</f>
        <v>1</v>
      </c>
      <c r="AG1111" s="19">
        <f>VLOOKUP(F1111,对应表!AY:BA,2,FALSE)</f>
        <v>1</v>
      </c>
      <c r="AH1111" s="25" t="str">
        <f>VLOOKUP(F1111,特效对应!F:G,2,FALSE)</f>
        <v>attackex</v>
      </c>
      <c r="AJ1111">
        <f t="shared" si="291"/>
        <v>5</v>
      </c>
      <c r="AK1111" s="1" t="s">
        <v>117</v>
      </c>
      <c r="AL1111" s="4" t="s">
        <v>913</v>
      </c>
      <c r="AQ1111" s="6" t="str">
        <f>_xlfn.IFNA(IF(IF($AK1111=AQ$5,VLOOKUP(AL1111,buff!$K:$L,2,FALSE),"")=0,"",IF($AK1111=AQ$5,VLOOKUP(AL1111,buff!$K:$L,2,FALSE),"")),"")</f>
        <v>100054:100:2:0</v>
      </c>
      <c r="AR1111" s="6" t="str">
        <f>_xlfn.IFNA(IF(IF($AK1111=AR$5,VLOOKUP(AM1111,buff!$K:$L,2,FALSE),"")=0,"",IF($AK1111=AR$5,VLOOKUP(AM1111,buff!$K:$L,2,FALSE),"")),"")</f>
        <v/>
      </c>
      <c r="AS1111" s="6" t="str">
        <f>_xlfn.IFNA(IF(IF($AK1111=AS$5,VLOOKUP(AN1111,buff!$K:$L,2,FALSE),"")=0,"",IF($AK1111=AS$5,VLOOKUP(AN1111,buff!$K:$L,2,FALSE),"")),"")</f>
        <v/>
      </c>
      <c r="AT1111" s="6" t="str">
        <f>_xlfn.IFNA(IF(IF($AK1111=AT$5,VLOOKUP(AO1111,buff!$K:$L,2,FALSE),"")=0,"",IF($AK1111=AT$5,VLOOKUP(AO1111,buff!$K:$L,2,FALSE),"")),"")</f>
        <v/>
      </c>
      <c r="AU1111" s="6" t="str">
        <f>_xlfn.IFNA(IF(IF($AK1111=AU$5,VLOOKUP(AP1111,buff!$K:$L,2,FALSE),"")=0,"",IF($AK1111=AU$5,VLOOKUP(AP1111,buff!$K:$L,2,FALSE),"")),"")</f>
        <v/>
      </c>
      <c r="AV1111" s="6" t="str">
        <f>_xlfn.IFNA(IF(IF($AK1111=AV$5,VLOOKUP(AL1111,buff!$K:$L,2,FALSE),"")=0,"",IF($AK1111=AV$5,VLOOKUP(AL1111,buff!$K:$L,2,FALSE),"")),"")</f>
        <v/>
      </c>
      <c r="AW1111" s="6" t="str">
        <f>_xlfn.IFNA(IF(IF($AK1111=AW$5,VLOOKUP(AM1111,buff!$K:$L,2,FALSE),"")=0,"",IF($AK1111=AW$5,VLOOKUP(AM1111,buff!$K:$L,2,FALSE),"")),"")</f>
        <v/>
      </c>
      <c r="AX1111" s="6" t="str">
        <f>_xlfn.IFNA(IF(IF($AK1111=AX$5,VLOOKUP(AN1111,buff!$K:$L,2,FALSE),"")=0,"",IF($AK1111=AX$5,VLOOKUP(AN1111,buff!$K:$L,2,FALSE),"")),"")</f>
        <v/>
      </c>
      <c r="AY1111" s="6" t="str">
        <f>_xlfn.IFNA(IF(IF($AK1111=AY$5,VLOOKUP(AO1111,buff!$K:$L,2,FALSE),"")=0,"",IF($AK1111=AY$5,VLOOKUP(AO1111,buff!$K:$L,2,FALSE),"")),"")</f>
        <v/>
      </c>
      <c r="AZ1111" s="6" t="str">
        <f>_xlfn.IFNA(IF(IF($AK1111=AZ$5,VLOOKUP(AP1111,buff!$K:$L,2,FALSE),"")=0,"",IF($AK1111=AZ$5,VLOOKUP(AP1111,buff!$K:$L,2,FALSE),"")),"")</f>
        <v/>
      </c>
      <c r="BA1111" s="6">
        <f>VLOOKUP(AL1111,buff!$K:$P,6,FALSE)</f>
        <v>747</v>
      </c>
      <c r="BB1111" s="6" t="e">
        <f>VLOOKUP(AM1111,buff!$K:$P,6,FALSE)</f>
        <v>#N/A</v>
      </c>
      <c r="BC1111" s="6" t="e">
        <f>VLOOKUP(AN1111,buff!$K:$P,6,FALSE)</f>
        <v>#N/A</v>
      </c>
      <c r="BD1111">
        <f t="shared" si="298"/>
        <v>2</v>
      </c>
      <c r="BE1111">
        <f t="shared" si="299"/>
        <v>1</v>
      </c>
      <c r="BF1111" s="22">
        <f t="shared" si="300"/>
        <v>101902</v>
      </c>
    </row>
    <row r="1112" spans="1:58" x14ac:dyDescent="0.15">
      <c r="A1112" t="str">
        <f t="shared" si="284"/>
        <v>国王主动技能2等级6</v>
      </c>
      <c r="B1112" s="8">
        <f t="shared" si="285"/>
        <v>10190206</v>
      </c>
      <c r="C1112" s="8" t="str">
        <f>VLOOKUP(G1112,角色!A:B,2,FALSE)</f>
        <v>国王</v>
      </c>
      <c r="D1112" s="8" t="str">
        <f t="shared" si="286"/>
        <v>主动技能2</v>
      </c>
      <c r="E1112" s="8">
        <f t="shared" si="297"/>
        <v>6</v>
      </c>
      <c r="F1112" s="8">
        <f t="shared" si="287"/>
        <v>2</v>
      </c>
      <c r="G1112" s="8">
        <f t="shared" si="288"/>
        <v>19</v>
      </c>
      <c r="H1112" s="4" t="s">
        <v>888</v>
      </c>
      <c r="I1112" s="4" t="str">
        <f t="shared" si="301"/>
        <v>增加己方全体10%（+1098）点防御。</v>
      </c>
      <c r="J1112" s="4" t="s">
        <v>416</v>
      </c>
      <c r="K1112" s="1" t="s">
        <v>102</v>
      </c>
      <c r="L1112" s="4" t="s">
        <v>108</v>
      </c>
      <c r="M1112" s="4" t="s">
        <v>420</v>
      </c>
      <c r="N1112" s="4">
        <v>100</v>
      </c>
      <c r="O1112" s="20">
        <f>VLOOKUP(L1112,对应表!BK:BL,2,FALSE)</f>
        <v>100</v>
      </c>
      <c r="P1112" s="25" t="str">
        <f>_xlfn.IFNA(VLOOKUP(G1112,角色!V:AE,主动技能!F1112+1,FALSE),"")</f>
        <v>||eff_shouhuzhili|</v>
      </c>
      <c r="Q1112" s="25">
        <f>(VLOOKUP(G1112,角色!V:AE,主动技能!F1112+4,FALSE))</f>
        <v>2</v>
      </c>
      <c r="R1112" s="25">
        <v>0</v>
      </c>
      <c r="S1112" s="25">
        <v>0</v>
      </c>
      <c r="T1112" s="6" t="str">
        <f t="shared" si="289"/>
        <v>100055:100:2:0</v>
      </c>
      <c r="U1112" s="6" t="str">
        <f t="shared" si="290"/>
        <v/>
      </c>
      <c r="V1112" s="19" t="str">
        <f>VLOOKUP(G1112,角色!AW:BC,主动技能!F1112+1,FALSE)</f>
        <v>skill_07</v>
      </c>
      <c r="Y1112">
        <f t="shared" si="295"/>
        <v>0</v>
      </c>
      <c r="Z1112" s="19" t="str">
        <f>IF(VLOOKUP(C1112,角色!CC:CI,主动技能!F1112*2,FALSE)=0,"",VLOOKUP(C1112,角色!CC:CI,主动技能!F1112*2,FALSE))</f>
        <v/>
      </c>
      <c r="AA1112" s="19">
        <f>IF(VLOOKUP(C1112,角色!CC:CI,主动技能!F1112*2+1,FALSE)=0,0,VLOOKUP(C1112,角色!CC:CI,主动技能!F1112*2+1,FALSE))</f>
        <v>0</v>
      </c>
      <c r="AB1112" s="19" t="str">
        <f>IF(INT(VLOOKUP(E1112,角色属性概况!I:M,3,FALSE)*AA1112/100)=0,"",(INT(VLOOKUP(E1112,角色属性概况!I:M,3,FALSE)*AA1112/100)))</f>
        <v/>
      </c>
      <c r="AE1112" s="25">
        <f>(VLOOKUP(G1112,角色!V:AE,主动技能!F1112+7,FALSE))</f>
        <v>1</v>
      </c>
      <c r="AF1112" s="19">
        <f>VLOOKUP(F1112,对应表!AY:BA,3,FALSE)</f>
        <v>1</v>
      </c>
      <c r="AG1112" s="19">
        <f>VLOOKUP(F1112,对应表!AY:BA,2,FALSE)</f>
        <v>1</v>
      </c>
      <c r="AH1112" s="25" t="str">
        <f>VLOOKUP(F1112,特效对应!F:G,2,FALSE)</f>
        <v>attackex</v>
      </c>
      <c r="AJ1112">
        <f t="shared" si="291"/>
        <v>6</v>
      </c>
      <c r="AK1112" s="1" t="s">
        <v>117</v>
      </c>
      <c r="AL1112" s="4" t="s">
        <v>914</v>
      </c>
      <c r="AQ1112" s="6" t="str">
        <f>_xlfn.IFNA(IF(IF($AK1112=AQ$5,VLOOKUP(AL1112,buff!$K:$L,2,FALSE),"")=0,"",IF($AK1112=AQ$5,VLOOKUP(AL1112,buff!$K:$L,2,FALSE),"")),"")</f>
        <v>100055:100:2:0</v>
      </c>
      <c r="AR1112" s="6" t="str">
        <f>_xlfn.IFNA(IF(IF($AK1112=AR$5,VLOOKUP(AM1112,buff!$K:$L,2,FALSE),"")=0,"",IF($AK1112=AR$5,VLOOKUP(AM1112,buff!$K:$L,2,FALSE),"")),"")</f>
        <v/>
      </c>
      <c r="AS1112" s="6" t="str">
        <f>_xlfn.IFNA(IF(IF($AK1112=AS$5,VLOOKUP(AN1112,buff!$K:$L,2,FALSE),"")=0,"",IF($AK1112=AS$5,VLOOKUP(AN1112,buff!$K:$L,2,FALSE),"")),"")</f>
        <v/>
      </c>
      <c r="AT1112" s="6" t="str">
        <f>_xlfn.IFNA(IF(IF($AK1112=AT$5,VLOOKUP(AO1112,buff!$K:$L,2,FALSE),"")=0,"",IF($AK1112=AT$5,VLOOKUP(AO1112,buff!$K:$L,2,FALSE),"")),"")</f>
        <v/>
      </c>
      <c r="AU1112" s="6" t="str">
        <f>_xlfn.IFNA(IF(IF($AK1112=AU$5,VLOOKUP(AP1112,buff!$K:$L,2,FALSE),"")=0,"",IF($AK1112=AU$5,VLOOKUP(AP1112,buff!$K:$L,2,FALSE),"")),"")</f>
        <v/>
      </c>
      <c r="AV1112" s="6" t="str">
        <f>_xlfn.IFNA(IF(IF($AK1112=AV$5,VLOOKUP(AL1112,buff!$K:$L,2,FALSE),"")=0,"",IF($AK1112=AV$5,VLOOKUP(AL1112,buff!$K:$L,2,FALSE),"")),"")</f>
        <v/>
      </c>
      <c r="AW1112" s="6" t="str">
        <f>_xlfn.IFNA(IF(IF($AK1112=AW$5,VLOOKUP(AM1112,buff!$K:$L,2,FALSE),"")=0,"",IF($AK1112=AW$5,VLOOKUP(AM1112,buff!$K:$L,2,FALSE),"")),"")</f>
        <v/>
      </c>
      <c r="AX1112" s="6" t="str">
        <f>_xlfn.IFNA(IF(IF($AK1112=AX$5,VLOOKUP(AN1112,buff!$K:$L,2,FALSE),"")=0,"",IF($AK1112=AX$5,VLOOKUP(AN1112,buff!$K:$L,2,FALSE),"")),"")</f>
        <v/>
      </c>
      <c r="AY1112" s="6" t="str">
        <f>_xlfn.IFNA(IF(IF($AK1112=AY$5,VLOOKUP(AO1112,buff!$K:$L,2,FALSE),"")=0,"",IF($AK1112=AY$5,VLOOKUP(AO1112,buff!$K:$L,2,FALSE),"")),"")</f>
        <v/>
      </c>
      <c r="AZ1112" s="6" t="str">
        <f>_xlfn.IFNA(IF(IF($AK1112=AZ$5,VLOOKUP(AP1112,buff!$K:$L,2,FALSE),"")=0,"",IF($AK1112=AZ$5,VLOOKUP(AP1112,buff!$K:$L,2,FALSE),"")),"")</f>
        <v/>
      </c>
      <c r="BA1112" s="6">
        <f>VLOOKUP(AL1112,buff!$K:$P,6,FALSE)</f>
        <v>1098</v>
      </c>
      <c r="BB1112" s="6" t="e">
        <f>VLOOKUP(AM1112,buff!$K:$P,6,FALSE)</f>
        <v>#N/A</v>
      </c>
      <c r="BC1112" s="6" t="e">
        <f>VLOOKUP(AN1112,buff!$K:$P,6,FALSE)</f>
        <v>#N/A</v>
      </c>
      <c r="BD1112">
        <f t="shared" si="298"/>
        <v>2</v>
      </c>
      <c r="BE1112">
        <f t="shared" si="299"/>
        <v>1</v>
      </c>
      <c r="BF1112" s="22">
        <f t="shared" si="300"/>
        <v>101902</v>
      </c>
    </row>
    <row r="1113" spans="1:58" x14ac:dyDescent="0.15">
      <c r="A1113" t="str">
        <f t="shared" si="284"/>
        <v>国王主动技能2等级7</v>
      </c>
      <c r="B1113" s="8">
        <f t="shared" si="285"/>
        <v>10190207</v>
      </c>
      <c r="C1113" s="8" t="str">
        <f>VLOOKUP(G1113,角色!A:B,2,FALSE)</f>
        <v>国王</v>
      </c>
      <c r="D1113" s="8" t="str">
        <f t="shared" si="286"/>
        <v>主动技能2</v>
      </c>
      <c r="E1113" s="8">
        <f t="shared" si="297"/>
        <v>7</v>
      </c>
      <c r="F1113" s="8">
        <f t="shared" si="287"/>
        <v>2</v>
      </c>
      <c r="G1113" s="8">
        <f t="shared" si="288"/>
        <v>19</v>
      </c>
      <c r="H1113" s="4" t="s">
        <v>888</v>
      </c>
      <c r="I1113" s="4" t="str">
        <f t="shared" si="301"/>
        <v>增加己方全体10%（+1595）点防御。</v>
      </c>
      <c r="J1113" s="4" t="s">
        <v>416</v>
      </c>
      <c r="K1113" s="1" t="s">
        <v>102</v>
      </c>
      <c r="L1113" s="4" t="s">
        <v>108</v>
      </c>
      <c r="M1113" s="4" t="s">
        <v>420</v>
      </c>
      <c r="N1113" s="4">
        <v>100</v>
      </c>
      <c r="O1113" s="20">
        <f>VLOOKUP(L1113,对应表!BK:BL,2,FALSE)</f>
        <v>100</v>
      </c>
      <c r="P1113" s="25" t="str">
        <f>_xlfn.IFNA(VLOOKUP(G1113,角色!V:AE,主动技能!F1113+1,FALSE),"")</f>
        <v>||eff_shouhuzhili|</v>
      </c>
      <c r="Q1113" s="25">
        <f>(VLOOKUP(G1113,角色!V:AE,主动技能!F1113+4,FALSE))</f>
        <v>2</v>
      </c>
      <c r="R1113" s="25">
        <v>0</v>
      </c>
      <c r="S1113" s="25">
        <v>0</v>
      </c>
      <c r="T1113" s="6" t="str">
        <f t="shared" si="289"/>
        <v>100056:100:2:0</v>
      </c>
      <c r="U1113" s="6" t="str">
        <f t="shared" si="290"/>
        <v/>
      </c>
      <c r="V1113" s="19" t="str">
        <f>VLOOKUP(G1113,角色!AW:BC,主动技能!F1113+1,FALSE)</f>
        <v>skill_07</v>
      </c>
      <c r="Y1113">
        <f t="shared" si="295"/>
        <v>0</v>
      </c>
      <c r="Z1113" s="19" t="str">
        <f>IF(VLOOKUP(C1113,角色!CC:CI,主动技能!F1113*2,FALSE)=0,"",VLOOKUP(C1113,角色!CC:CI,主动技能!F1113*2,FALSE))</f>
        <v/>
      </c>
      <c r="AA1113" s="19">
        <f>IF(VLOOKUP(C1113,角色!CC:CI,主动技能!F1113*2+1,FALSE)=0,0,VLOOKUP(C1113,角色!CC:CI,主动技能!F1113*2+1,FALSE))</f>
        <v>0</v>
      </c>
      <c r="AB1113" s="19" t="str">
        <f>IF(INT(VLOOKUP(E1113,角色属性概况!I:M,3,FALSE)*AA1113/100)=0,"",(INT(VLOOKUP(E1113,角色属性概况!I:M,3,FALSE)*AA1113/100)))</f>
        <v/>
      </c>
      <c r="AE1113" s="25">
        <f>(VLOOKUP(G1113,角色!V:AE,主动技能!F1113+7,FALSE))</f>
        <v>1</v>
      </c>
      <c r="AF1113" s="19">
        <f>VLOOKUP(F1113,对应表!AY:BA,3,FALSE)</f>
        <v>1</v>
      </c>
      <c r="AG1113" s="19">
        <f>VLOOKUP(F1113,对应表!AY:BA,2,FALSE)</f>
        <v>1</v>
      </c>
      <c r="AH1113" s="25" t="str">
        <f>VLOOKUP(F1113,特效对应!F:G,2,FALSE)</f>
        <v>attackex</v>
      </c>
      <c r="AJ1113">
        <f t="shared" si="291"/>
        <v>7</v>
      </c>
      <c r="AK1113" s="1" t="s">
        <v>117</v>
      </c>
      <c r="AL1113" s="4" t="s">
        <v>915</v>
      </c>
      <c r="AQ1113" s="6" t="str">
        <f>_xlfn.IFNA(IF(IF($AK1113=AQ$5,VLOOKUP(AL1113,buff!$K:$L,2,FALSE),"")=0,"",IF($AK1113=AQ$5,VLOOKUP(AL1113,buff!$K:$L,2,FALSE),"")),"")</f>
        <v>100056:100:2:0</v>
      </c>
      <c r="AR1113" s="6" t="str">
        <f>_xlfn.IFNA(IF(IF($AK1113=AR$5,VLOOKUP(AM1113,buff!$K:$L,2,FALSE),"")=0,"",IF($AK1113=AR$5,VLOOKUP(AM1113,buff!$K:$L,2,FALSE),"")),"")</f>
        <v/>
      </c>
      <c r="AS1113" s="6" t="str">
        <f>_xlfn.IFNA(IF(IF($AK1113=AS$5,VLOOKUP(AN1113,buff!$K:$L,2,FALSE),"")=0,"",IF($AK1113=AS$5,VLOOKUP(AN1113,buff!$K:$L,2,FALSE),"")),"")</f>
        <v/>
      </c>
      <c r="AT1113" s="6" t="str">
        <f>_xlfn.IFNA(IF(IF($AK1113=AT$5,VLOOKUP(AO1113,buff!$K:$L,2,FALSE),"")=0,"",IF($AK1113=AT$5,VLOOKUP(AO1113,buff!$K:$L,2,FALSE),"")),"")</f>
        <v/>
      </c>
      <c r="AU1113" s="6" t="str">
        <f>_xlfn.IFNA(IF(IF($AK1113=AU$5,VLOOKUP(AP1113,buff!$K:$L,2,FALSE),"")=0,"",IF($AK1113=AU$5,VLOOKUP(AP1113,buff!$K:$L,2,FALSE),"")),"")</f>
        <v/>
      </c>
      <c r="AV1113" s="6" t="str">
        <f>_xlfn.IFNA(IF(IF($AK1113=AV$5,VLOOKUP(AL1113,buff!$K:$L,2,FALSE),"")=0,"",IF($AK1113=AV$5,VLOOKUP(AL1113,buff!$K:$L,2,FALSE),"")),"")</f>
        <v/>
      </c>
      <c r="AW1113" s="6" t="str">
        <f>_xlfn.IFNA(IF(IF($AK1113=AW$5,VLOOKUP(AM1113,buff!$K:$L,2,FALSE),"")=0,"",IF($AK1113=AW$5,VLOOKUP(AM1113,buff!$K:$L,2,FALSE),"")),"")</f>
        <v/>
      </c>
      <c r="AX1113" s="6" t="str">
        <f>_xlfn.IFNA(IF(IF($AK1113=AX$5,VLOOKUP(AN1113,buff!$K:$L,2,FALSE),"")=0,"",IF($AK1113=AX$5,VLOOKUP(AN1113,buff!$K:$L,2,FALSE),"")),"")</f>
        <v/>
      </c>
      <c r="AY1113" s="6" t="str">
        <f>_xlfn.IFNA(IF(IF($AK1113=AY$5,VLOOKUP(AO1113,buff!$K:$L,2,FALSE),"")=0,"",IF($AK1113=AY$5,VLOOKUP(AO1113,buff!$K:$L,2,FALSE),"")),"")</f>
        <v/>
      </c>
      <c r="AZ1113" s="6" t="str">
        <f>_xlfn.IFNA(IF(IF($AK1113=AZ$5,VLOOKUP(AP1113,buff!$K:$L,2,FALSE),"")=0,"",IF($AK1113=AZ$5,VLOOKUP(AP1113,buff!$K:$L,2,FALSE),"")),"")</f>
        <v/>
      </c>
      <c r="BA1113" s="6">
        <f>VLOOKUP(AL1113,buff!$K:$P,6,FALSE)</f>
        <v>1595</v>
      </c>
      <c r="BB1113" s="6" t="e">
        <f>VLOOKUP(AM1113,buff!$K:$P,6,FALSE)</f>
        <v>#N/A</v>
      </c>
      <c r="BC1113" s="6" t="e">
        <f>VLOOKUP(AN1113,buff!$K:$P,6,FALSE)</f>
        <v>#N/A</v>
      </c>
      <c r="BD1113">
        <f t="shared" si="298"/>
        <v>2</v>
      </c>
      <c r="BE1113">
        <f t="shared" si="299"/>
        <v>1</v>
      </c>
      <c r="BF1113" s="22">
        <f t="shared" si="300"/>
        <v>101902</v>
      </c>
    </row>
    <row r="1114" spans="1:58" x14ac:dyDescent="0.15">
      <c r="A1114" t="str">
        <f t="shared" si="284"/>
        <v>国王主动技能2等级8</v>
      </c>
      <c r="B1114" s="8">
        <f t="shared" si="285"/>
        <v>10190208</v>
      </c>
      <c r="C1114" s="8" t="str">
        <f>VLOOKUP(G1114,角色!A:B,2,FALSE)</f>
        <v>国王</v>
      </c>
      <c r="D1114" s="8" t="str">
        <f t="shared" si="286"/>
        <v>主动技能2</v>
      </c>
      <c r="E1114" s="8">
        <f t="shared" si="297"/>
        <v>8</v>
      </c>
      <c r="F1114" s="8">
        <f t="shared" si="287"/>
        <v>2</v>
      </c>
      <c r="G1114" s="8">
        <f t="shared" si="288"/>
        <v>19</v>
      </c>
      <c r="H1114" s="4" t="s">
        <v>888</v>
      </c>
      <c r="I1114" s="4" t="str">
        <f t="shared" si="301"/>
        <v>增加己方全体10%（+2299）点防御。</v>
      </c>
      <c r="J1114" s="4" t="s">
        <v>416</v>
      </c>
      <c r="K1114" s="1" t="s">
        <v>102</v>
      </c>
      <c r="L1114" s="4" t="s">
        <v>108</v>
      </c>
      <c r="M1114" s="4" t="s">
        <v>420</v>
      </c>
      <c r="N1114" s="4">
        <v>100</v>
      </c>
      <c r="O1114" s="20">
        <f>VLOOKUP(L1114,对应表!BK:BL,2,FALSE)</f>
        <v>100</v>
      </c>
      <c r="P1114" s="25" t="str">
        <f>_xlfn.IFNA(VLOOKUP(G1114,角色!V:AE,主动技能!F1114+1,FALSE),"")</f>
        <v>||eff_shouhuzhili|</v>
      </c>
      <c r="Q1114" s="25">
        <f>(VLOOKUP(G1114,角色!V:AE,主动技能!F1114+4,FALSE))</f>
        <v>2</v>
      </c>
      <c r="R1114" s="25">
        <v>0</v>
      </c>
      <c r="S1114" s="25">
        <v>0</v>
      </c>
      <c r="T1114" s="6" t="str">
        <f t="shared" si="289"/>
        <v>100057:100:2:0</v>
      </c>
      <c r="U1114" s="6" t="str">
        <f t="shared" si="290"/>
        <v/>
      </c>
      <c r="V1114" s="19" t="str">
        <f>VLOOKUP(G1114,角色!AW:BC,主动技能!F1114+1,FALSE)</f>
        <v>skill_07</v>
      </c>
      <c r="Y1114">
        <f t="shared" si="295"/>
        <v>0</v>
      </c>
      <c r="Z1114" s="19" t="str">
        <f>IF(VLOOKUP(C1114,角色!CC:CI,主动技能!F1114*2,FALSE)=0,"",VLOOKUP(C1114,角色!CC:CI,主动技能!F1114*2,FALSE))</f>
        <v/>
      </c>
      <c r="AA1114" s="19">
        <f>IF(VLOOKUP(C1114,角色!CC:CI,主动技能!F1114*2+1,FALSE)=0,0,VLOOKUP(C1114,角色!CC:CI,主动技能!F1114*2+1,FALSE))</f>
        <v>0</v>
      </c>
      <c r="AB1114" s="19" t="str">
        <f>IF(INT(VLOOKUP(E1114,角色属性概况!I:M,3,FALSE)*AA1114/100)=0,"",(INT(VLOOKUP(E1114,角色属性概况!I:M,3,FALSE)*AA1114/100)))</f>
        <v/>
      </c>
      <c r="AE1114" s="25">
        <f>(VLOOKUP(G1114,角色!V:AE,主动技能!F1114+7,FALSE))</f>
        <v>1</v>
      </c>
      <c r="AF1114" s="19">
        <f>VLOOKUP(F1114,对应表!AY:BA,3,FALSE)</f>
        <v>1</v>
      </c>
      <c r="AG1114" s="19">
        <f>VLOOKUP(F1114,对应表!AY:BA,2,FALSE)</f>
        <v>1</v>
      </c>
      <c r="AH1114" s="25" t="str">
        <f>VLOOKUP(F1114,特效对应!F:G,2,FALSE)</f>
        <v>attackex</v>
      </c>
      <c r="AJ1114">
        <f t="shared" si="291"/>
        <v>8</v>
      </c>
      <c r="AK1114" s="1" t="s">
        <v>117</v>
      </c>
      <c r="AL1114" s="4" t="s">
        <v>916</v>
      </c>
      <c r="AQ1114" s="6" t="str">
        <f>_xlfn.IFNA(IF(IF($AK1114=AQ$5,VLOOKUP(AL1114,buff!$K:$L,2,FALSE),"")=0,"",IF($AK1114=AQ$5,VLOOKUP(AL1114,buff!$K:$L,2,FALSE),"")),"")</f>
        <v>100057:100:2:0</v>
      </c>
      <c r="AR1114" s="6" t="str">
        <f>_xlfn.IFNA(IF(IF($AK1114=AR$5,VLOOKUP(AM1114,buff!$K:$L,2,FALSE),"")=0,"",IF($AK1114=AR$5,VLOOKUP(AM1114,buff!$K:$L,2,FALSE),"")),"")</f>
        <v/>
      </c>
      <c r="AS1114" s="6" t="str">
        <f>_xlfn.IFNA(IF(IF($AK1114=AS$5,VLOOKUP(AN1114,buff!$K:$L,2,FALSE),"")=0,"",IF($AK1114=AS$5,VLOOKUP(AN1114,buff!$K:$L,2,FALSE),"")),"")</f>
        <v/>
      </c>
      <c r="AT1114" s="6" t="str">
        <f>_xlfn.IFNA(IF(IF($AK1114=AT$5,VLOOKUP(AO1114,buff!$K:$L,2,FALSE),"")=0,"",IF($AK1114=AT$5,VLOOKUP(AO1114,buff!$K:$L,2,FALSE),"")),"")</f>
        <v/>
      </c>
      <c r="AU1114" s="6" t="str">
        <f>_xlfn.IFNA(IF(IF($AK1114=AU$5,VLOOKUP(AP1114,buff!$K:$L,2,FALSE),"")=0,"",IF($AK1114=AU$5,VLOOKUP(AP1114,buff!$K:$L,2,FALSE),"")),"")</f>
        <v/>
      </c>
      <c r="AV1114" s="6" t="str">
        <f>_xlfn.IFNA(IF(IF($AK1114=AV$5,VLOOKUP(AL1114,buff!$K:$L,2,FALSE),"")=0,"",IF($AK1114=AV$5,VLOOKUP(AL1114,buff!$K:$L,2,FALSE),"")),"")</f>
        <v/>
      </c>
      <c r="AW1114" s="6" t="str">
        <f>_xlfn.IFNA(IF(IF($AK1114=AW$5,VLOOKUP(AM1114,buff!$K:$L,2,FALSE),"")=0,"",IF($AK1114=AW$5,VLOOKUP(AM1114,buff!$K:$L,2,FALSE),"")),"")</f>
        <v/>
      </c>
      <c r="AX1114" s="6" t="str">
        <f>_xlfn.IFNA(IF(IF($AK1114=AX$5,VLOOKUP(AN1114,buff!$K:$L,2,FALSE),"")=0,"",IF($AK1114=AX$5,VLOOKUP(AN1114,buff!$K:$L,2,FALSE),"")),"")</f>
        <v/>
      </c>
      <c r="AY1114" s="6" t="str">
        <f>_xlfn.IFNA(IF(IF($AK1114=AY$5,VLOOKUP(AO1114,buff!$K:$L,2,FALSE),"")=0,"",IF($AK1114=AY$5,VLOOKUP(AO1114,buff!$K:$L,2,FALSE),"")),"")</f>
        <v/>
      </c>
      <c r="AZ1114" s="6" t="str">
        <f>_xlfn.IFNA(IF(IF($AK1114=AZ$5,VLOOKUP(AP1114,buff!$K:$L,2,FALSE),"")=0,"",IF($AK1114=AZ$5,VLOOKUP(AP1114,buff!$K:$L,2,FALSE),"")),"")</f>
        <v/>
      </c>
      <c r="BA1114" s="6">
        <f>VLOOKUP(AL1114,buff!$K:$P,6,FALSE)</f>
        <v>2299</v>
      </c>
      <c r="BB1114" s="6" t="e">
        <f>VLOOKUP(AM1114,buff!$K:$P,6,FALSE)</f>
        <v>#N/A</v>
      </c>
      <c r="BC1114" s="6" t="e">
        <f>VLOOKUP(AN1114,buff!$K:$P,6,FALSE)</f>
        <v>#N/A</v>
      </c>
      <c r="BD1114">
        <f t="shared" si="298"/>
        <v>2</v>
      </c>
      <c r="BE1114">
        <f t="shared" si="299"/>
        <v>1</v>
      </c>
      <c r="BF1114" s="22">
        <f t="shared" si="300"/>
        <v>101902</v>
      </c>
    </row>
    <row r="1115" spans="1:58" x14ac:dyDescent="0.15">
      <c r="A1115" t="str">
        <f t="shared" si="284"/>
        <v>国王主动技能2等级9</v>
      </c>
      <c r="B1115" s="8">
        <f t="shared" si="285"/>
        <v>10190209</v>
      </c>
      <c r="C1115" s="8" t="str">
        <f>VLOOKUP(G1115,角色!A:B,2,FALSE)</f>
        <v>国王</v>
      </c>
      <c r="D1115" s="8" t="str">
        <f t="shared" si="286"/>
        <v>主动技能2</v>
      </c>
      <c r="E1115" s="8">
        <f t="shared" si="297"/>
        <v>9</v>
      </c>
      <c r="F1115" s="8">
        <f t="shared" si="287"/>
        <v>2</v>
      </c>
      <c r="G1115" s="8">
        <f t="shared" si="288"/>
        <v>19</v>
      </c>
      <c r="H1115" s="4" t="s">
        <v>888</v>
      </c>
      <c r="I1115" s="4" t="str">
        <f t="shared" si="301"/>
        <v>增加己方全体10%（+3296）点防御。</v>
      </c>
      <c r="J1115" s="4" t="s">
        <v>416</v>
      </c>
      <c r="K1115" s="1" t="s">
        <v>102</v>
      </c>
      <c r="L1115" s="4" t="s">
        <v>108</v>
      </c>
      <c r="M1115" s="4" t="s">
        <v>420</v>
      </c>
      <c r="N1115" s="4">
        <v>100</v>
      </c>
      <c r="O1115" s="20">
        <f>VLOOKUP(L1115,对应表!BK:BL,2,FALSE)</f>
        <v>100</v>
      </c>
      <c r="P1115" s="25" t="str">
        <f>_xlfn.IFNA(VLOOKUP(G1115,角色!V:AE,主动技能!F1115+1,FALSE),"")</f>
        <v>||eff_shouhuzhili|</v>
      </c>
      <c r="Q1115" s="25">
        <f>(VLOOKUP(G1115,角色!V:AE,主动技能!F1115+4,FALSE))</f>
        <v>2</v>
      </c>
      <c r="R1115" s="25">
        <v>0</v>
      </c>
      <c r="S1115" s="25">
        <v>0</v>
      </c>
      <c r="T1115" s="6" t="str">
        <f t="shared" si="289"/>
        <v>100058:100:2:0</v>
      </c>
      <c r="U1115" s="6" t="str">
        <f t="shared" si="290"/>
        <v/>
      </c>
      <c r="V1115" s="19" t="str">
        <f>VLOOKUP(G1115,角色!AW:BC,主动技能!F1115+1,FALSE)</f>
        <v>skill_07</v>
      </c>
      <c r="Y1115">
        <f t="shared" si="295"/>
        <v>0</v>
      </c>
      <c r="Z1115" s="19" t="str">
        <f>IF(VLOOKUP(C1115,角色!CC:CI,主动技能!F1115*2,FALSE)=0,"",VLOOKUP(C1115,角色!CC:CI,主动技能!F1115*2,FALSE))</f>
        <v/>
      </c>
      <c r="AA1115" s="19">
        <f>IF(VLOOKUP(C1115,角色!CC:CI,主动技能!F1115*2+1,FALSE)=0,0,VLOOKUP(C1115,角色!CC:CI,主动技能!F1115*2+1,FALSE))</f>
        <v>0</v>
      </c>
      <c r="AB1115" s="19" t="str">
        <f>IF(INT(VLOOKUP(E1115,角色属性概况!I:M,3,FALSE)*AA1115/100)=0,"",(INT(VLOOKUP(E1115,角色属性概况!I:M,3,FALSE)*AA1115/100)))</f>
        <v/>
      </c>
      <c r="AE1115" s="25">
        <f>(VLOOKUP(G1115,角色!V:AE,主动技能!F1115+7,FALSE))</f>
        <v>1</v>
      </c>
      <c r="AF1115" s="19">
        <f>VLOOKUP(F1115,对应表!AY:BA,3,FALSE)</f>
        <v>1</v>
      </c>
      <c r="AG1115" s="19">
        <f>VLOOKUP(F1115,对应表!AY:BA,2,FALSE)</f>
        <v>1</v>
      </c>
      <c r="AH1115" s="25" t="str">
        <f>VLOOKUP(F1115,特效对应!F:G,2,FALSE)</f>
        <v>attackex</v>
      </c>
      <c r="AJ1115">
        <f t="shared" si="291"/>
        <v>9</v>
      </c>
      <c r="AK1115" s="1" t="s">
        <v>117</v>
      </c>
      <c r="AL1115" s="4" t="s">
        <v>917</v>
      </c>
      <c r="AQ1115" s="6" t="str">
        <f>_xlfn.IFNA(IF(IF($AK1115=AQ$5,VLOOKUP(AL1115,buff!$K:$L,2,FALSE),"")=0,"",IF($AK1115=AQ$5,VLOOKUP(AL1115,buff!$K:$L,2,FALSE),"")),"")</f>
        <v>100058:100:2:0</v>
      </c>
      <c r="AR1115" s="6" t="str">
        <f>_xlfn.IFNA(IF(IF($AK1115=AR$5,VLOOKUP(AM1115,buff!$K:$L,2,FALSE),"")=0,"",IF($AK1115=AR$5,VLOOKUP(AM1115,buff!$K:$L,2,FALSE),"")),"")</f>
        <v/>
      </c>
      <c r="AS1115" s="6" t="str">
        <f>_xlfn.IFNA(IF(IF($AK1115=AS$5,VLOOKUP(AN1115,buff!$K:$L,2,FALSE),"")=0,"",IF($AK1115=AS$5,VLOOKUP(AN1115,buff!$K:$L,2,FALSE),"")),"")</f>
        <v/>
      </c>
      <c r="AT1115" s="6" t="str">
        <f>_xlfn.IFNA(IF(IF($AK1115=AT$5,VLOOKUP(AO1115,buff!$K:$L,2,FALSE),"")=0,"",IF($AK1115=AT$5,VLOOKUP(AO1115,buff!$K:$L,2,FALSE),"")),"")</f>
        <v/>
      </c>
      <c r="AU1115" s="6" t="str">
        <f>_xlfn.IFNA(IF(IF($AK1115=AU$5,VLOOKUP(AP1115,buff!$K:$L,2,FALSE),"")=0,"",IF($AK1115=AU$5,VLOOKUP(AP1115,buff!$K:$L,2,FALSE),"")),"")</f>
        <v/>
      </c>
      <c r="AV1115" s="6" t="str">
        <f>_xlfn.IFNA(IF(IF($AK1115=AV$5,VLOOKUP(AL1115,buff!$K:$L,2,FALSE),"")=0,"",IF($AK1115=AV$5,VLOOKUP(AL1115,buff!$K:$L,2,FALSE),"")),"")</f>
        <v/>
      </c>
      <c r="AW1115" s="6" t="str">
        <f>_xlfn.IFNA(IF(IF($AK1115=AW$5,VLOOKUP(AM1115,buff!$K:$L,2,FALSE),"")=0,"",IF($AK1115=AW$5,VLOOKUP(AM1115,buff!$K:$L,2,FALSE),"")),"")</f>
        <v/>
      </c>
      <c r="AX1115" s="6" t="str">
        <f>_xlfn.IFNA(IF(IF($AK1115=AX$5,VLOOKUP(AN1115,buff!$K:$L,2,FALSE),"")=0,"",IF($AK1115=AX$5,VLOOKUP(AN1115,buff!$K:$L,2,FALSE),"")),"")</f>
        <v/>
      </c>
      <c r="AY1115" s="6" t="str">
        <f>_xlfn.IFNA(IF(IF($AK1115=AY$5,VLOOKUP(AO1115,buff!$K:$L,2,FALSE),"")=0,"",IF($AK1115=AY$5,VLOOKUP(AO1115,buff!$K:$L,2,FALSE),"")),"")</f>
        <v/>
      </c>
      <c r="AZ1115" s="6" t="str">
        <f>_xlfn.IFNA(IF(IF($AK1115=AZ$5,VLOOKUP(AP1115,buff!$K:$L,2,FALSE),"")=0,"",IF($AK1115=AZ$5,VLOOKUP(AP1115,buff!$K:$L,2,FALSE),"")),"")</f>
        <v/>
      </c>
      <c r="BA1115" s="6">
        <f>VLOOKUP(AL1115,buff!$K:$P,6,FALSE)</f>
        <v>3296</v>
      </c>
      <c r="BB1115" s="6" t="e">
        <f>VLOOKUP(AM1115,buff!$K:$P,6,FALSE)</f>
        <v>#N/A</v>
      </c>
      <c r="BC1115" s="6" t="e">
        <f>VLOOKUP(AN1115,buff!$K:$P,6,FALSE)</f>
        <v>#N/A</v>
      </c>
      <c r="BD1115">
        <f t="shared" si="298"/>
        <v>2</v>
      </c>
      <c r="BE1115">
        <f t="shared" si="299"/>
        <v>1</v>
      </c>
      <c r="BF1115" s="22">
        <f t="shared" si="300"/>
        <v>101902</v>
      </c>
    </row>
    <row r="1116" spans="1:58" x14ac:dyDescent="0.15">
      <c r="A1116" t="str">
        <f t="shared" si="284"/>
        <v>国王主动技能2等级10</v>
      </c>
      <c r="B1116" s="8">
        <f t="shared" si="285"/>
        <v>10190210</v>
      </c>
      <c r="C1116" s="8" t="str">
        <f>VLOOKUP(G1116,角色!A:B,2,FALSE)</f>
        <v>国王</v>
      </c>
      <c r="D1116" s="8" t="str">
        <f t="shared" si="286"/>
        <v>主动技能2</v>
      </c>
      <c r="E1116" s="8">
        <f t="shared" si="297"/>
        <v>10</v>
      </c>
      <c r="F1116" s="8">
        <f t="shared" si="287"/>
        <v>2</v>
      </c>
      <c r="G1116" s="8">
        <f t="shared" si="288"/>
        <v>19</v>
      </c>
      <c r="H1116" s="4" t="s">
        <v>888</v>
      </c>
      <c r="I1116" s="4" t="str">
        <f t="shared" si="301"/>
        <v>增加己方全体10%（+4707）点防御。</v>
      </c>
      <c r="J1116" s="4" t="s">
        <v>416</v>
      </c>
      <c r="K1116" s="1" t="s">
        <v>102</v>
      </c>
      <c r="L1116" s="4" t="s">
        <v>108</v>
      </c>
      <c r="M1116" s="4" t="s">
        <v>420</v>
      </c>
      <c r="N1116" s="4">
        <v>100</v>
      </c>
      <c r="O1116" s="20">
        <f>VLOOKUP(L1116,对应表!BK:BL,2,FALSE)</f>
        <v>100</v>
      </c>
      <c r="P1116" s="25" t="str">
        <f>_xlfn.IFNA(VLOOKUP(G1116,角色!V:AE,主动技能!F1116+1,FALSE),"")</f>
        <v>||eff_shouhuzhili|</v>
      </c>
      <c r="Q1116" s="25">
        <f>(VLOOKUP(G1116,角色!V:AE,主动技能!F1116+4,FALSE))</f>
        <v>2</v>
      </c>
      <c r="R1116" s="25">
        <v>0</v>
      </c>
      <c r="S1116" s="25">
        <v>0</v>
      </c>
      <c r="T1116" s="6" t="str">
        <f t="shared" si="289"/>
        <v>100059:100:2:0</v>
      </c>
      <c r="U1116" s="6" t="str">
        <f t="shared" si="290"/>
        <v/>
      </c>
      <c r="V1116" s="19" t="str">
        <f>VLOOKUP(G1116,角色!AW:BC,主动技能!F1116+1,FALSE)</f>
        <v>skill_07</v>
      </c>
      <c r="Y1116">
        <f t="shared" si="295"/>
        <v>0</v>
      </c>
      <c r="Z1116" s="19" t="str">
        <f>IF(VLOOKUP(C1116,角色!CC:CI,主动技能!F1116*2,FALSE)=0,"",VLOOKUP(C1116,角色!CC:CI,主动技能!F1116*2,FALSE))</f>
        <v/>
      </c>
      <c r="AA1116" s="19">
        <f>IF(VLOOKUP(C1116,角色!CC:CI,主动技能!F1116*2+1,FALSE)=0,0,VLOOKUP(C1116,角色!CC:CI,主动技能!F1116*2+1,FALSE))</f>
        <v>0</v>
      </c>
      <c r="AB1116" s="19" t="str">
        <f>IF(INT(VLOOKUP(E1116,角色属性概况!I:M,3,FALSE)*AA1116/100)=0,"",(INT(VLOOKUP(E1116,角色属性概况!I:M,3,FALSE)*AA1116/100)))</f>
        <v/>
      </c>
      <c r="AE1116" s="25">
        <f>(VLOOKUP(G1116,角色!V:AE,主动技能!F1116+7,FALSE))</f>
        <v>1</v>
      </c>
      <c r="AF1116" s="19">
        <f>VLOOKUP(F1116,对应表!AY:BA,3,FALSE)</f>
        <v>1</v>
      </c>
      <c r="AG1116" s="19">
        <f>VLOOKUP(F1116,对应表!AY:BA,2,FALSE)</f>
        <v>1</v>
      </c>
      <c r="AH1116" s="25" t="str">
        <f>VLOOKUP(F1116,特效对应!F:G,2,FALSE)</f>
        <v>attackex</v>
      </c>
      <c r="AJ1116">
        <f t="shared" si="291"/>
        <v>10</v>
      </c>
      <c r="AK1116" s="1" t="s">
        <v>117</v>
      </c>
      <c r="AL1116" s="4" t="s">
        <v>918</v>
      </c>
      <c r="AQ1116" s="6" t="str">
        <f>_xlfn.IFNA(IF(IF($AK1116=AQ$5,VLOOKUP(AL1116,buff!$K:$L,2,FALSE),"")=0,"",IF($AK1116=AQ$5,VLOOKUP(AL1116,buff!$K:$L,2,FALSE),"")),"")</f>
        <v>100059:100:2:0</v>
      </c>
      <c r="AR1116" s="6" t="str">
        <f>_xlfn.IFNA(IF(IF($AK1116=AR$5,VLOOKUP(AM1116,buff!$K:$L,2,FALSE),"")=0,"",IF($AK1116=AR$5,VLOOKUP(AM1116,buff!$K:$L,2,FALSE),"")),"")</f>
        <v/>
      </c>
      <c r="AS1116" s="6" t="str">
        <f>_xlfn.IFNA(IF(IF($AK1116=AS$5,VLOOKUP(AN1116,buff!$K:$L,2,FALSE),"")=0,"",IF($AK1116=AS$5,VLOOKUP(AN1116,buff!$K:$L,2,FALSE),"")),"")</f>
        <v/>
      </c>
      <c r="AT1116" s="6" t="str">
        <f>_xlfn.IFNA(IF(IF($AK1116=AT$5,VLOOKUP(AO1116,buff!$K:$L,2,FALSE),"")=0,"",IF($AK1116=AT$5,VLOOKUP(AO1116,buff!$K:$L,2,FALSE),"")),"")</f>
        <v/>
      </c>
      <c r="AU1116" s="6" t="str">
        <f>_xlfn.IFNA(IF(IF($AK1116=AU$5,VLOOKUP(AP1116,buff!$K:$L,2,FALSE),"")=0,"",IF($AK1116=AU$5,VLOOKUP(AP1116,buff!$K:$L,2,FALSE),"")),"")</f>
        <v/>
      </c>
      <c r="AV1116" s="6" t="str">
        <f>_xlfn.IFNA(IF(IF($AK1116=AV$5,VLOOKUP(AL1116,buff!$K:$L,2,FALSE),"")=0,"",IF($AK1116=AV$5,VLOOKUP(AL1116,buff!$K:$L,2,FALSE),"")),"")</f>
        <v/>
      </c>
      <c r="AW1116" s="6" t="str">
        <f>_xlfn.IFNA(IF(IF($AK1116=AW$5,VLOOKUP(AM1116,buff!$K:$L,2,FALSE),"")=0,"",IF($AK1116=AW$5,VLOOKUP(AM1116,buff!$K:$L,2,FALSE),"")),"")</f>
        <v/>
      </c>
      <c r="AX1116" s="6" t="str">
        <f>_xlfn.IFNA(IF(IF($AK1116=AX$5,VLOOKUP(AN1116,buff!$K:$L,2,FALSE),"")=0,"",IF($AK1116=AX$5,VLOOKUP(AN1116,buff!$K:$L,2,FALSE),"")),"")</f>
        <v/>
      </c>
      <c r="AY1116" s="6" t="str">
        <f>_xlfn.IFNA(IF(IF($AK1116=AY$5,VLOOKUP(AO1116,buff!$K:$L,2,FALSE),"")=0,"",IF($AK1116=AY$5,VLOOKUP(AO1116,buff!$K:$L,2,FALSE),"")),"")</f>
        <v/>
      </c>
      <c r="AZ1116" s="6" t="str">
        <f>_xlfn.IFNA(IF(IF($AK1116=AZ$5,VLOOKUP(AP1116,buff!$K:$L,2,FALSE),"")=0,"",IF($AK1116=AZ$5,VLOOKUP(AP1116,buff!$K:$L,2,FALSE),"")),"")</f>
        <v/>
      </c>
      <c r="BA1116" s="6">
        <f>VLOOKUP(AL1116,buff!$K:$P,6,FALSE)</f>
        <v>4707</v>
      </c>
      <c r="BB1116" s="6" t="e">
        <f>VLOOKUP(AM1116,buff!$K:$P,6,FALSE)</f>
        <v>#N/A</v>
      </c>
      <c r="BC1116" s="6" t="e">
        <f>VLOOKUP(AN1116,buff!$K:$P,6,FALSE)</f>
        <v>#N/A</v>
      </c>
      <c r="BD1116">
        <f t="shared" si="298"/>
        <v>2</v>
      </c>
      <c r="BE1116">
        <f t="shared" si="299"/>
        <v>1</v>
      </c>
      <c r="BF1116" s="22">
        <f t="shared" si="300"/>
        <v>101902</v>
      </c>
    </row>
    <row r="1117" spans="1:58" x14ac:dyDescent="0.15">
      <c r="A1117" t="str">
        <f t="shared" si="284"/>
        <v>国王主动技能2等级11</v>
      </c>
      <c r="B1117" s="8">
        <f t="shared" si="285"/>
        <v>10190211</v>
      </c>
      <c r="C1117" s="8" t="str">
        <f>VLOOKUP(G1117,角色!A:B,2,FALSE)</f>
        <v>国王</v>
      </c>
      <c r="D1117" s="8" t="str">
        <f t="shared" si="286"/>
        <v>主动技能2</v>
      </c>
      <c r="E1117" s="8">
        <f t="shared" si="297"/>
        <v>11</v>
      </c>
      <c r="F1117" s="8">
        <f t="shared" si="287"/>
        <v>2</v>
      </c>
      <c r="G1117" s="8">
        <f t="shared" si="288"/>
        <v>19</v>
      </c>
      <c r="H1117" s="4" t="s">
        <v>888</v>
      </c>
      <c r="I1117" s="4" t="str">
        <f t="shared" si="301"/>
        <v>增加己方全体10%（+6704）点防御。</v>
      </c>
      <c r="J1117" s="4" t="s">
        <v>416</v>
      </c>
      <c r="K1117" s="1" t="s">
        <v>102</v>
      </c>
      <c r="L1117" s="4" t="s">
        <v>108</v>
      </c>
      <c r="M1117" s="4" t="s">
        <v>420</v>
      </c>
      <c r="N1117" s="4">
        <v>100</v>
      </c>
      <c r="O1117" s="20">
        <f>VLOOKUP(L1117,对应表!BK:BL,2,FALSE)</f>
        <v>100</v>
      </c>
      <c r="P1117" s="25" t="str">
        <f>_xlfn.IFNA(VLOOKUP(G1117,角色!V:AE,主动技能!F1117+1,FALSE),"")</f>
        <v>||eff_shouhuzhili|</v>
      </c>
      <c r="Q1117" s="25">
        <f>(VLOOKUP(G1117,角色!V:AE,主动技能!F1117+4,FALSE))</f>
        <v>2</v>
      </c>
      <c r="R1117" s="25">
        <v>0</v>
      </c>
      <c r="S1117" s="25">
        <v>0</v>
      </c>
      <c r="T1117" s="6" t="str">
        <f t="shared" si="289"/>
        <v>100060:100:2:0</v>
      </c>
      <c r="U1117" s="6" t="str">
        <f t="shared" si="290"/>
        <v/>
      </c>
      <c r="V1117" s="19" t="str">
        <f>VLOOKUP(G1117,角色!AW:BC,主动技能!F1117+1,FALSE)</f>
        <v>skill_07</v>
      </c>
      <c r="Y1117">
        <f t="shared" si="295"/>
        <v>0</v>
      </c>
      <c r="Z1117" s="19" t="str">
        <f>IF(VLOOKUP(C1117,角色!CC:CI,主动技能!F1117*2,FALSE)=0,"",VLOOKUP(C1117,角色!CC:CI,主动技能!F1117*2,FALSE))</f>
        <v/>
      </c>
      <c r="AA1117" s="19">
        <f>IF(VLOOKUP(C1117,角色!CC:CI,主动技能!F1117*2+1,FALSE)=0,0,VLOOKUP(C1117,角色!CC:CI,主动技能!F1117*2+1,FALSE))</f>
        <v>0</v>
      </c>
      <c r="AB1117" s="19" t="str">
        <f>IF(INT(VLOOKUP(E1117,角色属性概况!I:M,3,FALSE)*AA1117/100)=0,"",(INT(VLOOKUP(E1117,角色属性概况!I:M,3,FALSE)*AA1117/100)))</f>
        <v/>
      </c>
      <c r="AE1117" s="25">
        <f>(VLOOKUP(G1117,角色!V:AE,主动技能!F1117+7,FALSE))</f>
        <v>1</v>
      </c>
      <c r="AF1117" s="19">
        <f>VLOOKUP(F1117,对应表!AY:BA,3,FALSE)</f>
        <v>1</v>
      </c>
      <c r="AG1117" s="19">
        <f>VLOOKUP(F1117,对应表!AY:BA,2,FALSE)</f>
        <v>1</v>
      </c>
      <c r="AH1117" s="25" t="str">
        <f>VLOOKUP(F1117,特效对应!F:G,2,FALSE)</f>
        <v>attackex</v>
      </c>
      <c r="AJ1117">
        <f t="shared" si="291"/>
        <v>11</v>
      </c>
      <c r="AK1117" s="1" t="s">
        <v>117</v>
      </c>
      <c r="AL1117" s="4" t="s">
        <v>919</v>
      </c>
      <c r="AQ1117" s="6" t="str">
        <f>_xlfn.IFNA(IF(IF($AK1117=AQ$5,VLOOKUP(AL1117,buff!$K:$L,2,FALSE),"")=0,"",IF($AK1117=AQ$5,VLOOKUP(AL1117,buff!$K:$L,2,FALSE),"")),"")</f>
        <v>100060:100:2:0</v>
      </c>
      <c r="AR1117" s="6" t="str">
        <f>_xlfn.IFNA(IF(IF($AK1117=AR$5,VLOOKUP(AM1117,buff!$K:$L,2,FALSE),"")=0,"",IF($AK1117=AR$5,VLOOKUP(AM1117,buff!$K:$L,2,FALSE),"")),"")</f>
        <v/>
      </c>
      <c r="AS1117" s="6" t="str">
        <f>_xlfn.IFNA(IF(IF($AK1117=AS$5,VLOOKUP(AN1117,buff!$K:$L,2,FALSE),"")=0,"",IF($AK1117=AS$5,VLOOKUP(AN1117,buff!$K:$L,2,FALSE),"")),"")</f>
        <v/>
      </c>
      <c r="AT1117" s="6" t="str">
        <f>_xlfn.IFNA(IF(IF($AK1117=AT$5,VLOOKUP(AO1117,buff!$K:$L,2,FALSE),"")=0,"",IF($AK1117=AT$5,VLOOKUP(AO1117,buff!$K:$L,2,FALSE),"")),"")</f>
        <v/>
      </c>
      <c r="AU1117" s="6" t="str">
        <f>_xlfn.IFNA(IF(IF($AK1117=AU$5,VLOOKUP(AP1117,buff!$K:$L,2,FALSE),"")=0,"",IF($AK1117=AU$5,VLOOKUP(AP1117,buff!$K:$L,2,FALSE),"")),"")</f>
        <v/>
      </c>
      <c r="AV1117" s="6" t="str">
        <f>_xlfn.IFNA(IF(IF($AK1117=AV$5,VLOOKUP(AL1117,buff!$K:$L,2,FALSE),"")=0,"",IF($AK1117=AV$5,VLOOKUP(AL1117,buff!$K:$L,2,FALSE),"")),"")</f>
        <v/>
      </c>
      <c r="AW1117" s="6" t="str">
        <f>_xlfn.IFNA(IF(IF($AK1117=AW$5,VLOOKUP(AM1117,buff!$K:$L,2,FALSE),"")=0,"",IF($AK1117=AW$5,VLOOKUP(AM1117,buff!$K:$L,2,FALSE),"")),"")</f>
        <v/>
      </c>
      <c r="AX1117" s="6" t="str">
        <f>_xlfn.IFNA(IF(IF($AK1117=AX$5,VLOOKUP(AN1117,buff!$K:$L,2,FALSE),"")=0,"",IF($AK1117=AX$5,VLOOKUP(AN1117,buff!$K:$L,2,FALSE),"")),"")</f>
        <v/>
      </c>
      <c r="AY1117" s="6" t="str">
        <f>_xlfn.IFNA(IF(IF($AK1117=AY$5,VLOOKUP(AO1117,buff!$K:$L,2,FALSE),"")=0,"",IF($AK1117=AY$5,VLOOKUP(AO1117,buff!$K:$L,2,FALSE),"")),"")</f>
        <v/>
      </c>
      <c r="AZ1117" s="6" t="str">
        <f>_xlfn.IFNA(IF(IF($AK1117=AZ$5,VLOOKUP(AP1117,buff!$K:$L,2,FALSE),"")=0,"",IF($AK1117=AZ$5,VLOOKUP(AP1117,buff!$K:$L,2,FALSE),"")),"")</f>
        <v/>
      </c>
      <c r="BA1117" s="6">
        <f>VLOOKUP(AL1117,buff!$K:$P,6,FALSE)</f>
        <v>6704</v>
      </c>
      <c r="BB1117" s="6" t="e">
        <f>VLOOKUP(AM1117,buff!$K:$P,6,FALSE)</f>
        <v>#N/A</v>
      </c>
      <c r="BC1117" s="6" t="e">
        <f>VLOOKUP(AN1117,buff!$K:$P,6,FALSE)</f>
        <v>#N/A</v>
      </c>
      <c r="BD1117">
        <f t="shared" si="298"/>
        <v>2</v>
      </c>
      <c r="BE1117">
        <f t="shared" si="299"/>
        <v>1</v>
      </c>
      <c r="BF1117" s="22">
        <f t="shared" si="300"/>
        <v>101902</v>
      </c>
    </row>
    <row r="1118" spans="1:58" x14ac:dyDescent="0.15">
      <c r="A1118" t="str">
        <f t="shared" si="284"/>
        <v>国王主动技能2等级12</v>
      </c>
      <c r="B1118" s="8">
        <f t="shared" si="285"/>
        <v>10190212</v>
      </c>
      <c r="C1118" s="8" t="str">
        <f>VLOOKUP(G1118,角色!A:B,2,FALSE)</f>
        <v>国王</v>
      </c>
      <c r="D1118" s="8" t="str">
        <f t="shared" si="286"/>
        <v>主动技能2</v>
      </c>
      <c r="E1118" s="8">
        <f t="shared" si="297"/>
        <v>12</v>
      </c>
      <c r="F1118" s="8">
        <f t="shared" si="287"/>
        <v>2</v>
      </c>
      <c r="G1118" s="8">
        <f t="shared" si="288"/>
        <v>19</v>
      </c>
      <c r="H1118" s="4" t="s">
        <v>888</v>
      </c>
      <c r="I1118" s="4" t="str">
        <f t="shared" si="301"/>
        <v>增加己方全体10%（+9532）点防御。</v>
      </c>
      <c r="J1118" s="4" t="s">
        <v>416</v>
      </c>
      <c r="K1118" s="1" t="s">
        <v>102</v>
      </c>
      <c r="L1118" s="4" t="s">
        <v>108</v>
      </c>
      <c r="M1118" s="4" t="s">
        <v>420</v>
      </c>
      <c r="N1118" s="4">
        <v>100</v>
      </c>
      <c r="O1118" s="20">
        <f>VLOOKUP(L1118,对应表!BK:BL,2,FALSE)</f>
        <v>100</v>
      </c>
      <c r="P1118" s="25" t="str">
        <f>_xlfn.IFNA(VLOOKUP(G1118,角色!V:AE,主动技能!F1118+1,FALSE),"")</f>
        <v>||eff_shouhuzhili|</v>
      </c>
      <c r="Q1118" s="25">
        <f>(VLOOKUP(G1118,角色!V:AE,主动技能!F1118+4,FALSE))</f>
        <v>2</v>
      </c>
      <c r="R1118" s="25">
        <v>0</v>
      </c>
      <c r="S1118" s="25">
        <v>0</v>
      </c>
      <c r="T1118" s="6" t="str">
        <f t="shared" si="289"/>
        <v>100061:100:2:0</v>
      </c>
      <c r="U1118" s="6" t="str">
        <f t="shared" si="290"/>
        <v/>
      </c>
      <c r="V1118" s="19" t="str">
        <f>VLOOKUP(G1118,角色!AW:BC,主动技能!F1118+1,FALSE)</f>
        <v>skill_07</v>
      </c>
      <c r="Y1118">
        <f t="shared" si="295"/>
        <v>0</v>
      </c>
      <c r="Z1118" s="19" t="str">
        <f>IF(VLOOKUP(C1118,角色!CC:CI,主动技能!F1118*2,FALSE)=0,"",VLOOKUP(C1118,角色!CC:CI,主动技能!F1118*2,FALSE))</f>
        <v/>
      </c>
      <c r="AA1118" s="19">
        <f>IF(VLOOKUP(C1118,角色!CC:CI,主动技能!F1118*2+1,FALSE)=0,0,VLOOKUP(C1118,角色!CC:CI,主动技能!F1118*2+1,FALSE))</f>
        <v>0</v>
      </c>
      <c r="AB1118" s="19" t="str">
        <f>IF(INT(VLOOKUP(E1118,角色属性概况!I:M,3,FALSE)*AA1118/100)=0,"",(INT(VLOOKUP(E1118,角色属性概况!I:M,3,FALSE)*AA1118/100)))</f>
        <v/>
      </c>
      <c r="AE1118" s="25">
        <f>(VLOOKUP(G1118,角色!V:AE,主动技能!F1118+7,FALSE))</f>
        <v>1</v>
      </c>
      <c r="AF1118" s="19">
        <f>VLOOKUP(F1118,对应表!AY:BA,3,FALSE)</f>
        <v>1</v>
      </c>
      <c r="AG1118" s="19">
        <f>VLOOKUP(F1118,对应表!AY:BA,2,FALSE)</f>
        <v>1</v>
      </c>
      <c r="AH1118" s="25" t="str">
        <f>VLOOKUP(F1118,特效对应!F:G,2,FALSE)</f>
        <v>attackex</v>
      </c>
      <c r="AJ1118">
        <f t="shared" si="291"/>
        <v>12</v>
      </c>
      <c r="AK1118" s="1" t="s">
        <v>117</v>
      </c>
      <c r="AL1118" s="4" t="s">
        <v>920</v>
      </c>
      <c r="AQ1118" s="6" t="str">
        <f>_xlfn.IFNA(IF(IF($AK1118=AQ$5,VLOOKUP(AL1118,buff!$K:$L,2,FALSE),"")=0,"",IF($AK1118=AQ$5,VLOOKUP(AL1118,buff!$K:$L,2,FALSE),"")),"")</f>
        <v>100061:100:2:0</v>
      </c>
      <c r="AR1118" s="6" t="str">
        <f>_xlfn.IFNA(IF(IF($AK1118=AR$5,VLOOKUP(AM1118,buff!$K:$L,2,FALSE),"")=0,"",IF($AK1118=AR$5,VLOOKUP(AM1118,buff!$K:$L,2,FALSE),"")),"")</f>
        <v/>
      </c>
      <c r="AS1118" s="6" t="str">
        <f>_xlfn.IFNA(IF(IF($AK1118=AS$5,VLOOKUP(AN1118,buff!$K:$L,2,FALSE),"")=0,"",IF($AK1118=AS$5,VLOOKUP(AN1118,buff!$K:$L,2,FALSE),"")),"")</f>
        <v/>
      </c>
      <c r="AT1118" s="6" t="str">
        <f>_xlfn.IFNA(IF(IF($AK1118=AT$5,VLOOKUP(AO1118,buff!$K:$L,2,FALSE),"")=0,"",IF($AK1118=AT$5,VLOOKUP(AO1118,buff!$K:$L,2,FALSE),"")),"")</f>
        <v/>
      </c>
      <c r="AU1118" s="6" t="str">
        <f>_xlfn.IFNA(IF(IF($AK1118=AU$5,VLOOKUP(AP1118,buff!$K:$L,2,FALSE),"")=0,"",IF($AK1118=AU$5,VLOOKUP(AP1118,buff!$K:$L,2,FALSE),"")),"")</f>
        <v/>
      </c>
      <c r="AV1118" s="6" t="str">
        <f>_xlfn.IFNA(IF(IF($AK1118=AV$5,VLOOKUP(AL1118,buff!$K:$L,2,FALSE),"")=0,"",IF($AK1118=AV$5,VLOOKUP(AL1118,buff!$K:$L,2,FALSE),"")),"")</f>
        <v/>
      </c>
      <c r="AW1118" s="6" t="str">
        <f>_xlfn.IFNA(IF(IF($AK1118=AW$5,VLOOKUP(AM1118,buff!$K:$L,2,FALSE),"")=0,"",IF($AK1118=AW$5,VLOOKUP(AM1118,buff!$K:$L,2,FALSE),"")),"")</f>
        <v/>
      </c>
      <c r="AX1118" s="6" t="str">
        <f>_xlfn.IFNA(IF(IF($AK1118=AX$5,VLOOKUP(AN1118,buff!$K:$L,2,FALSE),"")=0,"",IF($AK1118=AX$5,VLOOKUP(AN1118,buff!$K:$L,2,FALSE),"")),"")</f>
        <v/>
      </c>
      <c r="AY1118" s="6" t="str">
        <f>_xlfn.IFNA(IF(IF($AK1118=AY$5,VLOOKUP(AO1118,buff!$K:$L,2,FALSE),"")=0,"",IF($AK1118=AY$5,VLOOKUP(AO1118,buff!$K:$L,2,FALSE),"")),"")</f>
        <v/>
      </c>
      <c r="AZ1118" s="6" t="str">
        <f>_xlfn.IFNA(IF(IF($AK1118=AZ$5,VLOOKUP(AP1118,buff!$K:$L,2,FALSE),"")=0,"",IF($AK1118=AZ$5,VLOOKUP(AP1118,buff!$K:$L,2,FALSE),"")),"")</f>
        <v/>
      </c>
      <c r="BA1118" s="6">
        <f>VLOOKUP(AL1118,buff!$K:$P,6,FALSE)</f>
        <v>9532</v>
      </c>
      <c r="BB1118" s="6" t="e">
        <f>VLOOKUP(AM1118,buff!$K:$P,6,FALSE)</f>
        <v>#N/A</v>
      </c>
      <c r="BC1118" s="6" t="e">
        <f>VLOOKUP(AN1118,buff!$K:$P,6,FALSE)</f>
        <v>#N/A</v>
      </c>
      <c r="BD1118">
        <f t="shared" si="298"/>
        <v>2</v>
      </c>
      <c r="BE1118">
        <f t="shared" si="299"/>
        <v>1</v>
      </c>
      <c r="BF1118" s="22">
        <f t="shared" si="300"/>
        <v>101902</v>
      </c>
    </row>
    <row r="1119" spans="1:58" x14ac:dyDescent="0.15">
      <c r="A1119" t="str">
        <f t="shared" ref="A1119:A1182" si="302">C1119&amp;D1119&amp;$E$6&amp;E1119</f>
        <v>国王主动技能2等级13</v>
      </c>
      <c r="B1119" s="8">
        <f t="shared" ref="B1119:B1182" si="303">1*10000000+G1119*10000+F1119*100+E1119</f>
        <v>10190213</v>
      </c>
      <c r="C1119" s="8" t="str">
        <f>VLOOKUP(G1119,角色!A:B,2,FALSE)</f>
        <v>国王</v>
      </c>
      <c r="D1119" s="8" t="str">
        <f t="shared" ref="D1119:D1182" si="304">$D$4&amp;F1119</f>
        <v>主动技能2</v>
      </c>
      <c r="E1119" s="8">
        <f t="shared" si="297"/>
        <v>13</v>
      </c>
      <c r="F1119" s="8">
        <f t="shared" ref="F1119:F1182" si="305">IF(E1119=1,IF(F1118=$F$5,1,F1118+1),F1118)</f>
        <v>2</v>
      </c>
      <c r="G1119" s="8">
        <f t="shared" ref="G1119:G1182" si="306">IF((F1119=1)*(E1119=1),G1118+1,G1118)</f>
        <v>19</v>
      </c>
      <c r="H1119" s="4" t="s">
        <v>888</v>
      </c>
      <c r="I1119" s="4" t="str">
        <f t="shared" si="301"/>
        <v>增加己方全体10%（+13535）点防御。</v>
      </c>
      <c r="J1119" s="4" t="s">
        <v>416</v>
      </c>
      <c r="K1119" s="1" t="s">
        <v>102</v>
      </c>
      <c r="L1119" s="4" t="s">
        <v>108</v>
      </c>
      <c r="M1119" s="4" t="s">
        <v>420</v>
      </c>
      <c r="N1119" s="4">
        <v>100</v>
      </c>
      <c r="O1119" s="20">
        <f>VLOOKUP(L1119,对应表!BK:BL,2,FALSE)</f>
        <v>100</v>
      </c>
      <c r="P1119" s="25" t="str">
        <f>_xlfn.IFNA(VLOOKUP(G1119,角色!V:AE,主动技能!F1119+1,FALSE),"")</f>
        <v>||eff_shouhuzhili|</v>
      </c>
      <c r="Q1119" s="25">
        <f>(VLOOKUP(G1119,角色!V:AE,主动技能!F1119+4,FALSE))</f>
        <v>2</v>
      </c>
      <c r="R1119" s="25">
        <v>0</v>
      </c>
      <c r="S1119" s="25">
        <v>0</v>
      </c>
      <c r="T1119" s="6" t="str">
        <f t="shared" ref="T1119:T1182" si="307">IF(AQ1119="","",AQ1119)&amp;IF(AR1119="","","|"&amp;AR1119)&amp;IF(AS1119="","","|"&amp;AS1119)&amp;IF(AT1119="","","|"&amp;AT1119)&amp;IF(AU1119="","","|"&amp;AU1119)</f>
        <v>100062:100:2:0</v>
      </c>
      <c r="U1119" s="6" t="str">
        <f t="shared" ref="U1119:U1182" si="308">IF(AV1119="","",AV1119)&amp;IF(AW1119="","","|"&amp;AW1119)&amp;IF(AX1119="","","|"&amp;AX1119)&amp;IF(AY1119="","","|"&amp;AY1119)&amp;IF(AZ1119="","","|"&amp;AZ1119)</f>
        <v/>
      </c>
      <c r="V1119" s="19" t="str">
        <f>VLOOKUP(G1119,角色!AW:BC,主动技能!F1119+1,FALSE)</f>
        <v>skill_07</v>
      </c>
      <c r="Y1119">
        <f t="shared" si="295"/>
        <v>0</v>
      </c>
      <c r="Z1119" s="19" t="str">
        <f>IF(VLOOKUP(C1119,角色!CC:CI,主动技能!F1119*2,FALSE)=0,"",VLOOKUP(C1119,角色!CC:CI,主动技能!F1119*2,FALSE))</f>
        <v/>
      </c>
      <c r="AA1119" s="19">
        <f>IF(VLOOKUP(C1119,角色!CC:CI,主动技能!F1119*2+1,FALSE)=0,0,VLOOKUP(C1119,角色!CC:CI,主动技能!F1119*2+1,FALSE))</f>
        <v>0</v>
      </c>
      <c r="AB1119" s="19" t="str">
        <f>IF(INT(VLOOKUP(E1119,角色属性概况!I:M,3,FALSE)*AA1119/100)=0,"",(INT(VLOOKUP(E1119,角色属性概况!I:M,3,FALSE)*AA1119/100)))</f>
        <v/>
      </c>
      <c r="AE1119" s="25">
        <f>(VLOOKUP(G1119,角色!V:AE,主动技能!F1119+7,FALSE))</f>
        <v>1</v>
      </c>
      <c r="AF1119" s="19">
        <f>VLOOKUP(F1119,对应表!AY:BA,3,FALSE)</f>
        <v>1</v>
      </c>
      <c r="AG1119" s="19">
        <f>VLOOKUP(F1119,对应表!AY:BA,2,FALSE)</f>
        <v>1</v>
      </c>
      <c r="AH1119" s="25" t="str">
        <f>VLOOKUP(F1119,特效对应!F:G,2,FALSE)</f>
        <v>attackex</v>
      </c>
      <c r="AJ1119">
        <f t="shared" ref="AJ1119:AJ1182" si="309">E1119</f>
        <v>13</v>
      </c>
      <c r="AK1119" s="1" t="s">
        <v>117</v>
      </c>
      <c r="AL1119" s="4" t="s">
        <v>921</v>
      </c>
      <c r="AQ1119" s="6" t="str">
        <f>_xlfn.IFNA(IF(IF($AK1119=AQ$5,VLOOKUP(AL1119,buff!$K:$L,2,FALSE),"")=0,"",IF($AK1119=AQ$5,VLOOKUP(AL1119,buff!$K:$L,2,FALSE),"")),"")</f>
        <v>100062:100:2:0</v>
      </c>
      <c r="AR1119" s="6" t="str">
        <f>_xlfn.IFNA(IF(IF($AK1119=AR$5,VLOOKUP(AM1119,buff!$K:$L,2,FALSE),"")=0,"",IF($AK1119=AR$5,VLOOKUP(AM1119,buff!$K:$L,2,FALSE),"")),"")</f>
        <v/>
      </c>
      <c r="AS1119" s="6" t="str">
        <f>_xlfn.IFNA(IF(IF($AK1119=AS$5,VLOOKUP(AN1119,buff!$K:$L,2,FALSE),"")=0,"",IF($AK1119=AS$5,VLOOKUP(AN1119,buff!$K:$L,2,FALSE),"")),"")</f>
        <v/>
      </c>
      <c r="AT1119" s="6" t="str">
        <f>_xlfn.IFNA(IF(IF($AK1119=AT$5,VLOOKUP(AO1119,buff!$K:$L,2,FALSE),"")=0,"",IF($AK1119=AT$5,VLOOKUP(AO1119,buff!$K:$L,2,FALSE),"")),"")</f>
        <v/>
      </c>
      <c r="AU1119" s="6" t="str">
        <f>_xlfn.IFNA(IF(IF($AK1119=AU$5,VLOOKUP(AP1119,buff!$K:$L,2,FALSE),"")=0,"",IF($AK1119=AU$5,VLOOKUP(AP1119,buff!$K:$L,2,FALSE),"")),"")</f>
        <v/>
      </c>
      <c r="AV1119" s="6" t="str">
        <f>_xlfn.IFNA(IF(IF($AK1119=AV$5,VLOOKUP(AL1119,buff!$K:$L,2,FALSE),"")=0,"",IF($AK1119=AV$5,VLOOKUP(AL1119,buff!$K:$L,2,FALSE),"")),"")</f>
        <v/>
      </c>
      <c r="AW1119" s="6" t="str">
        <f>_xlfn.IFNA(IF(IF($AK1119=AW$5,VLOOKUP(AM1119,buff!$K:$L,2,FALSE),"")=0,"",IF($AK1119=AW$5,VLOOKUP(AM1119,buff!$K:$L,2,FALSE),"")),"")</f>
        <v/>
      </c>
      <c r="AX1119" s="6" t="str">
        <f>_xlfn.IFNA(IF(IF($AK1119=AX$5,VLOOKUP(AN1119,buff!$K:$L,2,FALSE),"")=0,"",IF($AK1119=AX$5,VLOOKUP(AN1119,buff!$K:$L,2,FALSE),"")),"")</f>
        <v/>
      </c>
      <c r="AY1119" s="6" t="str">
        <f>_xlfn.IFNA(IF(IF($AK1119=AY$5,VLOOKUP(AO1119,buff!$K:$L,2,FALSE),"")=0,"",IF($AK1119=AY$5,VLOOKUP(AO1119,buff!$K:$L,2,FALSE),"")),"")</f>
        <v/>
      </c>
      <c r="AZ1119" s="6" t="str">
        <f>_xlfn.IFNA(IF(IF($AK1119=AZ$5,VLOOKUP(AP1119,buff!$K:$L,2,FALSE),"")=0,"",IF($AK1119=AZ$5,VLOOKUP(AP1119,buff!$K:$L,2,FALSE),"")),"")</f>
        <v/>
      </c>
      <c r="BA1119" s="6">
        <f>VLOOKUP(AL1119,buff!$K:$P,6,FALSE)</f>
        <v>13535</v>
      </c>
      <c r="BB1119" s="6" t="e">
        <f>VLOOKUP(AM1119,buff!$K:$P,6,FALSE)</f>
        <v>#N/A</v>
      </c>
      <c r="BC1119" s="6" t="e">
        <f>VLOOKUP(AN1119,buff!$K:$P,6,FALSE)</f>
        <v>#N/A</v>
      </c>
      <c r="BD1119">
        <f t="shared" si="298"/>
        <v>2</v>
      </c>
      <c r="BE1119">
        <f t="shared" si="299"/>
        <v>1</v>
      </c>
      <c r="BF1119" s="22">
        <f t="shared" si="300"/>
        <v>101902</v>
      </c>
    </row>
    <row r="1120" spans="1:58" x14ac:dyDescent="0.15">
      <c r="A1120" t="str">
        <f t="shared" si="302"/>
        <v>国王主动技能2等级14</v>
      </c>
      <c r="B1120" s="8">
        <f t="shared" si="303"/>
        <v>10190214</v>
      </c>
      <c r="C1120" s="8" t="str">
        <f>VLOOKUP(G1120,角色!A:B,2,FALSE)</f>
        <v>国王</v>
      </c>
      <c r="D1120" s="8" t="str">
        <f t="shared" si="304"/>
        <v>主动技能2</v>
      </c>
      <c r="E1120" s="8">
        <f t="shared" si="297"/>
        <v>14</v>
      </c>
      <c r="F1120" s="8">
        <f t="shared" si="305"/>
        <v>2</v>
      </c>
      <c r="G1120" s="8">
        <f t="shared" si="306"/>
        <v>19</v>
      </c>
      <c r="H1120" s="4" t="s">
        <v>888</v>
      </c>
      <c r="I1120" s="4" t="str">
        <f t="shared" si="301"/>
        <v>增加己方全体10%（+19203）点防御。</v>
      </c>
      <c r="J1120" s="4" t="s">
        <v>416</v>
      </c>
      <c r="K1120" s="1" t="s">
        <v>102</v>
      </c>
      <c r="L1120" s="4" t="s">
        <v>108</v>
      </c>
      <c r="M1120" s="4" t="s">
        <v>420</v>
      </c>
      <c r="N1120" s="4">
        <v>100</v>
      </c>
      <c r="O1120" s="20">
        <f>VLOOKUP(L1120,对应表!BK:BL,2,FALSE)</f>
        <v>100</v>
      </c>
      <c r="P1120" s="25" t="str">
        <f>_xlfn.IFNA(VLOOKUP(G1120,角色!V:AE,主动技能!F1120+1,FALSE),"")</f>
        <v>||eff_shouhuzhili|</v>
      </c>
      <c r="Q1120" s="25">
        <f>(VLOOKUP(G1120,角色!V:AE,主动技能!F1120+4,FALSE))</f>
        <v>2</v>
      </c>
      <c r="R1120" s="25">
        <v>0</v>
      </c>
      <c r="S1120" s="25">
        <v>0</v>
      </c>
      <c r="T1120" s="6" t="str">
        <f t="shared" si="307"/>
        <v>100063:100:2:0</v>
      </c>
      <c r="U1120" s="6" t="str">
        <f t="shared" si="308"/>
        <v/>
      </c>
      <c r="V1120" s="19" t="str">
        <f>VLOOKUP(G1120,角色!AW:BC,主动技能!F1120+1,FALSE)</f>
        <v>skill_07</v>
      </c>
      <c r="Y1120">
        <f t="shared" si="295"/>
        <v>0</v>
      </c>
      <c r="Z1120" s="19" t="str">
        <f>IF(VLOOKUP(C1120,角色!CC:CI,主动技能!F1120*2,FALSE)=0,"",VLOOKUP(C1120,角色!CC:CI,主动技能!F1120*2,FALSE))</f>
        <v/>
      </c>
      <c r="AA1120" s="19">
        <f>IF(VLOOKUP(C1120,角色!CC:CI,主动技能!F1120*2+1,FALSE)=0,0,VLOOKUP(C1120,角色!CC:CI,主动技能!F1120*2+1,FALSE))</f>
        <v>0</v>
      </c>
      <c r="AB1120" s="19" t="str">
        <f>IF(INT(VLOOKUP(E1120,角色属性概况!I:M,3,FALSE)*AA1120/100)=0,"",(INT(VLOOKUP(E1120,角色属性概况!I:M,3,FALSE)*AA1120/100)))</f>
        <v/>
      </c>
      <c r="AE1120" s="25">
        <f>(VLOOKUP(G1120,角色!V:AE,主动技能!F1120+7,FALSE))</f>
        <v>1</v>
      </c>
      <c r="AF1120" s="19">
        <f>VLOOKUP(F1120,对应表!AY:BA,3,FALSE)</f>
        <v>1</v>
      </c>
      <c r="AG1120" s="19">
        <f>VLOOKUP(F1120,对应表!AY:BA,2,FALSE)</f>
        <v>1</v>
      </c>
      <c r="AH1120" s="25" t="str">
        <f>VLOOKUP(F1120,特效对应!F:G,2,FALSE)</f>
        <v>attackex</v>
      </c>
      <c r="AJ1120">
        <f t="shared" si="309"/>
        <v>14</v>
      </c>
      <c r="AK1120" s="1" t="s">
        <v>117</v>
      </c>
      <c r="AL1120" s="4" t="s">
        <v>922</v>
      </c>
      <c r="AQ1120" s="6" t="str">
        <f>_xlfn.IFNA(IF(IF($AK1120=AQ$5,VLOOKUP(AL1120,buff!$K:$L,2,FALSE),"")=0,"",IF($AK1120=AQ$5,VLOOKUP(AL1120,buff!$K:$L,2,FALSE),"")),"")</f>
        <v>100063:100:2:0</v>
      </c>
      <c r="AR1120" s="6" t="str">
        <f>_xlfn.IFNA(IF(IF($AK1120=AR$5,VLOOKUP(AM1120,buff!$K:$L,2,FALSE),"")=0,"",IF($AK1120=AR$5,VLOOKUP(AM1120,buff!$K:$L,2,FALSE),"")),"")</f>
        <v/>
      </c>
      <c r="AS1120" s="6" t="str">
        <f>_xlfn.IFNA(IF(IF($AK1120=AS$5,VLOOKUP(AN1120,buff!$K:$L,2,FALSE),"")=0,"",IF($AK1120=AS$5,VLOOKUP(AN1120,buff!$K:$L,2,FALSE),"")),"")</f>
        <v/>
      </c>
      <c r="AT1120" s="6" t="str">
        <f>_xlfn.IFNA(IF(IF($AK1120=AT$5,VLOOKUP(AO1120,buff!$K:$L,2,FALSE),"")=0,"",IF($AK1120=AT$5,VLOOKUP(AO1120,buff!$K:$L,2,FALSE),"")),"")</f>
        <v/>
      </c>
      <c r="AU1120" s="6" t="str">
        <f>_xlfn.IFNA(IF(IF($AK1120=AU$5,VLOOKUP(AP1120,buff!$K:$L,2,FALSE),"")=0,"",IF($AK1120=AU$5,VLOOKUP(AP1120,buff!$K:$L,2,FALSE),"")),"")</f>
        <v/>
      </c>
      <c r="AV1120" s="6" t="str">
        <f>_xlfn.IFNA(IF(IF($AK1120=AV$5,VLOOKUP(AL1120,buff!$K:$L,2,FALSE),"")=0,"",IF($AK1120=AV$5,VLOOKUP(AL1120,buff!$K:$L,2,FALSE),"")),"")</f>
        <v/>
      </c>
      <c r="AW1120" s="6" t="str">
        <f>_xlfn.IFNA(IF(IF($AK1120=AW$5,VLOOKUP(AM1120,buff!$K:$L,2,FALSE),"")=0,"",IF($AK1120=AW$5,VLOOKUP(AM1120,buff!$K:$L,2,FALSE),"")),"")</f>
        <v/>
      </c>
      <c r="AX1120" s="6" t="str">
        <f>_xlfn.IFNA(IF(IF($AK1120=AX$5,VLOOKUP(AN1120,buff!$K:$L,2,FALSE),"")=0,"",IF($AK1120=AX$5,VLOOKUP(AN1120,buff!$K:$L,2,FALSE),"")),"")</f>
        <v/>
      </c>
      <c r="AY1120" s="6" t="str">
        <f>_xlfn.IFNA(IF(IF($AK1120=AY$5,VLOOKUP(AO1120,buff!$K:$L,2,FALSE),"")=0,"",IF($AK1120=AY$5,VLOOKUP(AO1120,buff!$K:$L,2,FALSE),"")),"")</f>
        <v/>
      </c>
      <c r="AZ1120" s="6" t="str">
        <f>_xlfn.IFNA(IF(IF($AK1120=AZ$5,VLOOKUP(AP1120,buff!$K:$L,2,FALSE),"")=0,"",IF($AK1120=AZ$5,VLOOKUP(AP1120,buff!$K:$L,2,FALSE),"")),"")</f>
        <v/>
      </c>
      <c r="BA1120" s="6">
        <f>VLOOKUP(AL1120,buff!$K:$P,6,FALSE)</f>
        <v>19203</v>
      </c>
      <c r="BB1120" s="6" t="e">
        <f>VLOOKUP(AM1120,buff!$K:$P,6,FALSE)</f>
        <v>#N/A</v>
      </c>
      <c r="BC1120" s="6" t="e">
        <f>VLOOKUP(AN1120,buff!$K:$P,6,FALSE)</f>
        <v>#N/A</v>
      </c>
      <c r="BD1120">
        <f t="shared" si="298"/>
        <v>2</v>
      </c>
      <c r="BE1120">
        <f t="shared" si="299"/>
        <v>1</v>
      </c>
      <c r="BF1120" s="22">
        <f t="shared" si="300"/>
        <v>101902</v>
      </c>
    </row>
    <row r="1121" spans="1:58" x14ac:dyDescent="0.15">
      <c r="A1121" t="str">
        <f t="shared" si="302"/>
        <v>国王主动技能2等级15</v>
      </c>
      <c r="B1121" s="8">
        <f t="shared" si="303"/>
        <v>10190215</v>
      </c>
      <c r="C1121" s="8" t="str">
        <f>VLOOKUP(G1121,角色!A:B,2,FALSE)</f>
        <v>国王</v>
      </c>
      <c r="D1121" s="8" t="str">
        <f t="shared" si="304"/>
        <v>主动技能2</v>
      </c>
      <c r="E1121" s="8">
        <f t="shared" si="297"/>
        <v>15</v>
      </c>
      <c r="F1121" s="8">
        <f t="shared" si="305"/>
        <v>2</v>
      </c>
      <c r="G1121" s="8">
        <f t="shared" si="306"/>
        <v>19</v>
      </c>
      <c r="H1121" s="4" t="s">
        <v>888</v>
      </c>
      <c r="I1121" s="4" t="str">
        <f t="shared" si="301"/>
        <v>增加己方全体10%（+27226）点防御。</v>
      </c>
      <c r="J1121" s="4" t="s">
        <v>416</v>
      </c>
      <c r="K1121" s="1" t="s">
        <v>102</v>
      </c>
      <c r="L1121" s="4" t="s">
        <v>108</v>
      </c>
      <c r="M1121" s="4" t="s">
        <v>420</v>
      </c>
      <c r="N1121" s="4">
        <v>100</v>
      </c>
      <c r="O1121" s="20">
        <f>VLOOKUP(L1121,对应表!BK:BL,2,FALSE)</f>
        <v>100</v>
      </c>
      <c r="P1121" s="25" t="str">
        <f>_xlfn.IFNA(VLOOKUP(G1121,角色!V:AE,主动技能!F1121+1,FALSE),"")</f>
        <v>||eff_shouhuzhili|</v>
      </c>
      <c r="Q1121" s="25">
        <f>(VLOOKUP(G1121,角色!V:AE,主动技能!F1121+4,FALSE))</f>
        <v>2</v>
      </c>
      <c r="R1121" s="25">
        <v>0</v>
      </c>
      <c r="S1121" s="25">
        <v>0</v>
      </c>
      <c r="T1121" s="6" t="str">
        <f t="shared" si="307"/>
        <v>100064:100:2:0</v>
      </c>
      <c r="U1121" s="6" t="str">
        <f t="shared" si="308"/>
        <v/>
      </c>
      <c r="V1121" s="19" t="str">
        <f>VLOOKUP(G1121,角色!AW:BC,主动技能!F1121+1,FALSE)</f>
        <v>skill_07</v>
      </c>
      <c r="Y1121">
        <f t="shared" si="295"/>
        <v>0</v>
      </c>
      <c r="Z1121" s="19" t="str">
        <f>IF(VLOOKUP(C1121,角色!CC:CI,主动技能!F1121*2,FALSE)=0,"",VLOOKUP(C1121,角色!CC:CI,主动技能!F1121*2,FALSE))</f>
        <v/>
      </c>
      <c r="AA1121" s="19">
        <f>IF(VLOOKUP(C1121,角色!CC:CI,主动技能!F1121*2+1,FALSE)=0,0,VLOOKUP(C1121,角色!CC:CI,主动技能!F1121*2+1,FALSE))</f>
        <v>0</v>
      </c>
      <c r="AB1121" s="19" t="str">
        <f>IF(INT(VLOOKUP(E1121,角色属性概况!I:M,3,FALSE)*AA1121/100)=0,"",(INT(VLOOKUP(E1121,角色属性概况!I:M,3,FALSE)*AA1121/100)))</f>
        <v/>
      </c>
      <c r="AE1121" s="25">
        <f>(VLOOKUP(G1121,角色!V:AE,主动技能!F1121+7,FALSE))</f>
        <v>1</v>
      </c>
      <c r="AF1121" s="19">
        <f>VLOOKUP(F1121,对应表!AY:BA,3,FALSE)</f>
        <v>1</v>
      </c>
      <c r="AG1121" s="19">
        <f>VLOOKUP(F1121,对应表!AY:BA,2,FALSE)</f>
        <v>1</v>
      </c>
      <c r="AH1121" s="25" t="str">
        <f>VLOOKUP(F1121,特效对应!F:G,2,FALSE)</f>
        <v>attackex</v>
      </c>
      <c r="AJ1121">
        <f t="shared" si="309"/>
        <v>15</v>
      </c>
      <c r="AK1121" s="1" t="s">
        <v>117</v>
      </c>
      <c r="AL1121" s="4" t="s">
        <v>923</v>
      </c>
      <c r="AQ1121" s="6" t="str">
        <f>_xlfn.IFNA(IF(IF($AK1121=AQ$5,VLOOKUP(AL1121,buff!$K:$L,2,FALSE),"")=0,"",IF($AK1121=AQ$5,VLOOKUP(AL1121,buff!$K:$L,2,FALSE),"")),"")</f>
        <v>100064:100:2:0</v>
      </c>
      <c r="AR1121" s="6" t="str">
        <f>_xlfn.IFNA(IF(IF($AK1121=AR$5,VLOOKUP(AM1121,buff!$K:$L,2,FALSE),"")=0,"",IF($AK1121=AR$5,VLOOKUP(AM1121,buff!$K:$L,2,FALSE),"")),"")</f>
        <v/>
      </c>
      <c r="AS1121" s="6" t="str">
        <f>_xlfn.IFNA(IF(IF($AK1121=AS$5,VLOOKUP(AN1121,buff!$K:$L,2,FALSE),"")=0,"",IF($AK1121=AS$5,VLOOKUP(AN1121,buff!$K:$L,2,FALSE),"")),"")</f>
        <v/>
      </c>
      <c r="AT1121" s="6" t="str">
        <f>_xlfn.IFNA(IF(IF($AK1121=AT$5,VLOOKUP(AO1121,buff!$K:$L,2,FALSE),"")=0,"",IF($AK1121=AT$5,VLOOKUP(AO1121,buff!$K:$L,2,FALSE),"")),"")</f>
        <v/>
      </c>
      <c r="AU1121" s="6" t="str">
        <f>_xlfn.IFNA(IF(IF($AK1121=AU$5,VLOOKUP(AP1121,buff!$K:$L,2,FALSE),"")=0,"",IF($AK1121=AU$5,VLOOKUP(AP1121,buff!$K:$L,2,FALSE),"")),"")</f>
        <v/>
      </c>
      <c r="AV1121" s="6" t="str">
        <f>_xlfn.IFNA(IF(IF($AK1121=AV$5,VLOOKUP(AL1121,buff!$K:$L,2,FALSE),"")=0,"",IF($AK1121=AV$5,VLOOKUP(AL1121,buff!$K:$L,2,FALSE),"")),"")</f>
        <v/>
      </c>
      <c r="AW1121" s="6" t="str">
        <f>_xlfn.IFNA(IF(IF($AK1121=AW$5,VLOOKUP(AM1121,buff!$K:$L,2,FALSE),"")=0,"",IF($AK1121=AW$5,VLOOKUP(AM1121,buff!$K:$L,2,FALSE),"")),"")</f>
        <v/>
      </c>
      <c r="AX1121" s="6" t="str">
        <f>_xlfn.IFNA(IF(IF($AK1121=AX$5,VLOOKUP(AN1121,buff!$K:$L,2,FALSE),"")=0,"",IF($AK1121=AX$5,VLOOKUP(AN1121,buff!$K:$L,2,FALSE),"")),"")</f>
        <v/>
      </c>
      <c r="AY1121" s="6" t="str">
        <f>_xlfn.IFNA(IF(IF($AK1121=AY$5,VLOOKUP(AO1121,buff!$K:$L,2,FALSE),"")=0,"",IF($AK1121=AY$5,VLOOKUP(AO1121,buff!$K:$L,2,FALSE),"")),"")</f>
        <v/>
      </c>
      <c r="AZ1121" s="6" t="str">
        <f>_xlfn.IFNA(IF(IF($AK1121=AZ$5,VLOOKUP(AP1121,buff!$K:$L,2,FALSE),"")=0,"",IF($AK1121=AZ$5,VLOOKUP(AP1121,buff!$K:$L,2,FALSE),"")),"")</f>
        <v/>
      </c>
      <c r="BA1121" s="6">
        <f>VLOOKUP(AL1121,buff!$K:$P,6,FALSE)</f>
        <v>27226</v>
      </c>
      <c r="BB1121" s="6" t="e">
        <f>VLOOKUP(AM1121,buff!$K:$P,6,FALSE)</f>
        <v>#N/A</v>
      </c>
      <c r="BC1121" s="6" t="e">
        <f>VLOOKUP(AN1121,buff!$K:$P,6,FALSE)</f>
        <v>#N/A</v>
      </c>
      <c r="BD1121">
        <f t="shared" si="298"/>
        <v>2</v>
      </c>
      <c r="BE1121">
        <f t="shared" si="299"/>
        <v>1</v>
      </c>
      <c r="BF1121" s="22">
        <f t="shared" si="300"/>
        <v>101902</v>
      </c>
    </row>
    <row r="1122" spans="1:58" x14ac:dyDescent="0.15">
      <c r="A1122" t="str">
        <f t="shared" si="302"/>
        <v>国王主动技能2等级16</v>
      </c>
      <c r="B1122" s="8">
        <f t="shared" si="303"/>
        <v>10190216</v>
      </c>
      <c r="C1122" s="8" t="str">
        <f>VLOOKUP(G1122,角色!A:B,2,FALSE)</f>
        <v>国王</v>
      </c>
      <c r="D1122" s="8" t="str">
        <f t="shared" si="304"/>
        <v>主动技能2</v>
      </c>
      <c r="E1122" s="8">
        <f t="shared" si="297"/>
        <v>16</v>
      </c>
      <c r="F1122" s="8">
        <f t="shared" si="305"/>
        <v>2</v>
      </c>
      <c r="G1122" s="8">
        <f t="shared" si="306"/>
        <v>19</v>
      </c>
      <c r="H1122" s="4" t="s">
        <v>888</v>
      </c>
      <c r="I1122" s="4" t="str">
        <f t="shared" si="301"/>
        <v>增加己方全体10%（+38585）点防御。</v>
      </c>
      <c r="J1122" s="4" t="s">
        <v>416</v>
      </c>
      <c r="K1122" s="1" t="s">
        <v>102</v>
      </c>
      <c r="L1122" s="4" t="s">
        <v>108</v>
      </c>
      <c r="M1122" s="4" t="s">
        <v>420</v>
      </c>
      <c r="N1122" s="4">
        <v>100</v>
      </c>
      <c r="O1122" s="20">
        <f>VLOOKUP(L1122,对应表!BK:BL,2,FALSE)</f>
        <v>100</v>
      </c>
      <c r="P1122" s="25" t="str">
        <f>_xlfn.IFNA(VLOOKUP(G1122,角色!V:AE,主动技能!F1122+1,FALSE),"")</f>
        <v>||eff_shouhuzhili|</v>
      </c>
      <c r="Q1122" s="25">
        <f>(VLOOKUP(G1122,角色!V:AE,主动技能!F1122+4,FALSE))</f>
        <v>2</v>
      </c>
      <c r="R1122" s="25">
        <v>0</v>
      </c>
      <c r="S1122" s="25">
        <v>0</v>
      </c>
      <c r="T1122" s="6" t="str">
        <f t="shared" si="307"/>
        <v>100065:100:2:0</v>
      </c>
      <c r="U1122" s="6" t="str">
        <f t="shared" si="308"/>
        <v/>
      </c>
      <c r="V1122" s="19" t="str">
        <f>VLOOKUP(G1122,角色!AW:BC,主动技能!F1122+1,FALSE)</f>
        <v>skill_07</v>
      </c>
      <c r="Y1122">
        <f t="shared" si="295"/>
        <v>0</v>
      </c>
      <c r="Z1122" s="19" t="str">
        <f>IF(VLOOKUP(C1122,角色!CC:CI,主动技能!F1122*2,FALSE)=0,"",VLOOKUP(C1122,角色!CC:CI,主动技能!F1122*2,FALSE))</f>
        <v/>
      </c>
      <c r="AA1122" s="19">
        <f>IF(VLOOKUP(C1122,角色!CC:CI,主动技能!F1122*2+1,FALSE)=0,0,VLOOKUP(C1122,角色!CC:CI,主动技能!F1122*2+1,FALSE))</f>
        <v>0</v>
      </c>
      <c r="AB1122" s="19" t="str">
        <f>IF(INT(VLOOKUP(E1122,角色属性概况!I:M,3,FALSE)*AA1122/100)=0,"",(INT(VLOOKUP(E1122,角色属性概况!I:M,3,FALSE)*AA1122/100)))</f>
        <v/>
      </c>
      <c r="AE1122" s="25">
        <f>(VLOOKUP(G1122,角色!V:AE,主动技能!F1122+7,FALSE))</f>
        <v>1</v>
      </c>
      <c r="AF1122" s="19">
        <f>VLOOKUP(F1122,对应表!AY:BA,3,FALSE)</f>
        <v>1</v>
      </c>
      <c r="AG1122" s="19">
        <f>VLOOKUP(F1122,对应表!AY:BA,2,FALSE)</f>
        <v>1</v>
      </c>
      <c r="AH1122" s="25" t="str">
        <f>VLOOKUP(F1122,特效对应!F:G,2,FALSE)</f>
        <v>attackex</v>
      </c>
      <c r="AJ1122">
        <f t="shared" si="309"/>
        <v>16</v>
      </c>
      <c r="AK1122" s="1" t="s">
        <v>117</v>
      </c>
      <c r="AL1122" s="4" t="s">
        <v>924</v>
      </c>
      <c r="AQ1122" s="6" t="str">
        <f>_xlfn.IFNA(IF(IF($AK1122=AQ$5,VLOOKUP(AL1122,buff!$K:$L,2,FALSE),"")=0,"",IF($AK1122=AQ$5,VLOOKUP(AL1122,buff!$K:$L,2,FALSE),"")),"")</f>
        <v>100065:100:2:0</v>
      </c>
      <c r="AR1122" s="6" t="str">
        <f>_xlfn.IFNA(IF(IF($AK1122=AR$5,VLOOKUP(AM1122,buff!$K:$L,2,FALSE),"")=0,"",IF($AK1122=AR$5,VLOOKUP(AM1122,buff!$K:$L,2,FALSE),"")),"")</f>
        <v/>
      </c>
      <c r="AS1122" s="6" t="str">
        <f>_xlfn.IFNA(IF(IF($AK1122=AS$5,VLOOKUP(AN1122,buff!$K:$L,2,FALSE),"")=0,"",IF($AK1122=AS$5,VLOOKUP(AN1122,buff!$K:$L,2,FALSE),"")),"")</f>
        <v/>
      </c>
      <c r="AT1122" s="6" t="str">
        <f>_xlfn.IFNA(IF(IF($AK1122=AT$5,VLOOKUP(AO1122,buff!$K:$L,2,FALSE),"")=0,"",IF($AK1122=AT$5,VLOOKUP(AO1122,buff!$K:$L,2,FALSE),"")),"")</f>
        <v/>
      </c>
      <c r="AU1122" s="6" t="str">
        <f>_xlfn.IFNA(IF(IF($AK1122=AU$5,VLOOKUP(AP1122,buff!$K:$L,2,FALSE),"")=0,"",IF($AK1122=AU$5,VLOOKUP(AP1122,buff!$K:$L,2,FALSE),"")),"")</f>
        <v/>
      </c>
      <c r="AV1122" s="6" t="str">
        <f>_xlfn.IFNA(IF(IF($AK1122=AV$5,VLOOKUP(AL1122,buff!$K:$L,2,FALSE),"")=0,"",IF($AK1122=AV$5,VLOOKUP(AL1122,buff!$K:$L,2,FALSE),"")),"")</f>
        <v/>
      </c>
      <c r="AW1122" s="6" t="str">
        <f>_xlfn.IFNA(IF(IF($AK1122=AW$5,VLOOKUP(AM1122,buff!$K:$L,2,FALSE),"")=0,"",IF($AK1122=AW$5,VLOOKUP(AM1122,buff!$K:$L,2,FALSE),"")),"")</f>
        <v/>
      </c>
      <c r="AX1122" s="6" t="str">
        <f>_xlfn.IFNA(IF(IF($AK1122=AX$5,VLOOKUP(AN1122,buff!$K:$L,2,FALSE),"")=0,"",IF($AK1122=AX$5,VLOOKUP(AN1122,buff!$K:$L,2,FALSE),"")),"")</f>
        <v/>
      </c>
      <c r="AY1122" s="6" t="str">
        <f>_xlfn.IFNA(IF(IF($AK1122=AY$5,VLOOKUP(AO1122,buff!$K:$L,2,FALSE),"")=0,"",IF($AK1122=AY$5,VLOOKUP(AO1122,buff!$K:$L,2,FALSE),"")),"")</f>
        <v/>
      </c>
      <c r="AZ1122" s="6" t="str">
        <f>_xlfn.IFNA(IF(IF($AK1122=AZ$5,VLOOKUP(AP1122,buff!$K:$L,2,FALSE),"")=0,"",IF($AK1122=AZ$5,VLOOKUP(AP1122,buff!$K:$L,2,FALSE),"")),"")</f>
        <v/>
      </c>
      <c r="BA1122" s="6">
        <f>VLOOKUP(AL1122,buff!$K:$P,6,FALSE)</f>
        <v>38585</v>
      </c>
      <c r="BB1122" s="6" t="e">
        <f>VLOOKUP(AM1122,buff!$K:$P,6,FALSE)</f>
        <v>#N/A</v>
      </c>
      <c r="BC1122" s="6" t="e">
        <f>VLOOKUP(AN1122,buff!$K:$P,6,FALSE)</f>
        <v>#N/A</v>
      </c>
      <c r="BD1122">
        <f t="shared" si="298"/>
        <v>2</v>
      </c>
      <c r="BE1122">
        <f t="shared" si="299"/>
        <v>1</v>
      </c>
      <c r="BF1122" s="22">
        <f t="shared" si="300"/>
        <v>101902</v>
      </c>
    </row>
    <row r="1123" spans="1:58" x14ac:dyDescent="0.15">
      <c r="A1123" t="str">
        <f t="shared" si="302"/>
        <v>国王主动技能2等级17</v>
      </c>
      <c r="B1123" s="8">
        <f t="shared" si="303"/>
        <v>10190217</v>
      </c>
      <c r="C1123" s="8" t="str">
        <f>VLOOKUP(G1123,角色!A:B,2,FALSE)</f>
        <v>国王</v>
      </c>
      <c r="D1123" s="8" t="str">
        <f t="shared" si="304"/>
        <v>主动技能2</v>
      </c>
      <c r="E1123" s="8">
        <f t="shared" si="297"/>
        <v>17</v>
      </c>
      <c r="F1123" s="8">
        <f t="shared" si="305"/>
        <v>2</v>
      </c>
      <c r="G1123" s="8">
        <f t="shared" si="306"/>
        <v>19</v>
      </c>
      <c r="H1123" s="4" t="s">
        <v>888</v>
      </c>
      <c r="I1123" s="4" t="str">
        <f t="shared" si="301"/>
        <v>增加己方全体10%（+54666）点防御。</v>
      </c>
      <c r="J1123" s="4" t="s">
        <v>416</v>
      </c>
      <c r="K1123" s="1" t="s">
        <v>102</v>
      </c>
      <c r="L1123" s="4" t="s">
        <v>108</v>
      </c>
      <c r="M1123" s="4" t="s">
        <v>420</v>
      </c>
      <c r="N1123" s="4">
        <v>100</v>
      </c>
      <c r="O1123" s="20">
        <f>VLOOKUP(L1123,对应表!BK:BL,2,FALSE)</f>
        <v>100</v>
      </c>
      <c r="P1123" s="25" t="str">
        <f>_xlfn.IFNA(VLOOKUP(G1123,角色!V:AE,主动技能!F1123+1,FALSE),"")</f>
        <v>||eff_shouhuzhili|</v>
      </c>
      <c r="Q1123" s="25">
        <f>(VLOOKUP(G1123,角色!V:AE,主动技能!F1123+4,FALSE))</f>
        <v>2</v>
      </c>
      <c r="R1123" s="25">
        <v>0</v>
      </c>
      <c r="S1123" s="25">
        <v>0</v>
      </c>
      <c r="T1123" s="6" t="str">
        <f t="shared" si="307"/>
        <v>100066:100:2:0</v>
      </c>
      <c r="U1123" s="6" t="str">
        <f t="shared" si="308"/>
        <v/>
      </c>
      <c r="V1123" s="19" t="str">
        <f>VLOOKUP(G1123,角色!AW:BC,主动技能!F1123+1,FALSE)</f>
        <v>skill_07</v>
      </c>
      <c r="Y1123">
        <f t="shared" si="295"/>
        <v>0</v>
      </c>
      <c r="Z1123" s="19" t="str">
        <f>IF(VLOOKUP(C1123,角色!CC:CI,主动技能!F1123*2,FALSE)=0,"",VLOOKUP(C1123,角色!CC:CI,主动技能!F1123*2,FALSE))</f>
        <v/>
      </c>
      <c r="AA1123" s="19">
        <f>IF(VLOOKUP(C1123,角色!CC:CI,主动技能!F1123*2+1,FALSE)=0,0,VLOOKUP(C1123,角色!CC:CI,主动技能!F1123*2+1,FALSE))</f>
        <v>0</v>
      </c>
      <c r="AB1123" s="19" t="str">
        <f>IF(INT(VLOOKUP(E1123,角色属性概况!I:M,3,FALSE)*AA1123/100)=0,"",(INT(VLOOKUP(E1123,角色属性概况!I:M,3,FALSE)*AA1123/100)))</f>
        <v/>
      </c>
      <c r="AE1123" s="25">
        <f>(VLOOKUP(G1123,角色!V:AE,主动技能!F1123+7,FALSE))</f>
        <v>1</v>
      </c>
      <c r="AF1123" s="19">
        <f>VLOOKUP(F1123,对应表!AY:BA,3,FALSE)</f>
        <v>1</v>
      </c>
      <c r="AG1123" s="19">
        <f>VLOOKUP(F1123,对应表!AY:BA,2,FALSE)</f>
        <v>1</v>
      </c>
      <c r="AH1123" s="25" t="str">
        <f>VLOOKUP(F1123,特效对应!F:G,2,FALSE)</f>
        <v>attackex</v>
      </c>
      <c r="AJ1123">
        <f t="shared" si="309"/>
        <v>17</v>
      </c>
      <c r="AK1123" s="1" t="s">
        <v>117</v>
      </c>
      <c r="AL1123" s="4" t="s">
        <v>925</v>
      </c>
      <c r="AQ1123" s="6" t="str">
        <f>_xlfn.IFNA(IF(IF($AK1123=AQ$5,VLOOKUP(AL1123,buff!$K:$L,2,FALSE),"")=0,"",IF($AK1123=AQ$5,VLOOKUP(AL1123,buff!$K:$L,2,FALSE),"")),"")</f>
        <v>100066:100:2:0</v>
      </c>
      <c r="AR1123" s="6" t="str">
        <f>_xlfn.IFNA(IF(IF($AK1123=AR$5,VLOOKUP(AM1123,buff!$K:$L,2,FALSE),"")=0,"",IF($AK1123=AR$5,VLOOKUP(AM1123,buff!$K:$L,2,FALSE),"")),"")</f>
        <v/>
      </c>
      <c r="AS1123" s="6" t="str">
        <f>_xlfn.IFNA(IF(IF($AK1123=AS$5,VLOOKUP(AN1123,buff!$K:$L,2,FALSE),"")=0,"",IF($AK1123=AS$5,VLOOKUP(AN1123,buff!$K:$L,2,FALSE),"")),"")</f>
        <v/>
      </c>
      <c r="AT1123" s="6" t="str">
        <f>_xlfn.IFNA(IF(IF($AK1123=AT$5,VLOOKUP(AO1123,buff!$K:$L,2,FALSE),"")=0,"",IF($AK1123=AT$5,VLOOKUP(AO1123,buff!$K:$L,2,FALSE),"")),"")</f>
        <v/>
      </c>
      <c r="AU1123" s="6" t="str">
        <f>_xlfn.IFNA(IF(IF($AK1123=AU$5,VLOOKUP(AP1123,buff!$K:$L,2,FALSE),"")=0,"",IF($AK1123=AU$5,VLOOKUP(AP1123,buff!$K:$L,2,FALSE),"")),"")</f>
        <v/>
      </c>
      <c r="AV1123" s="6" t="str">
        <f>_xlfn.IFNA(IF(IF($AK1123=AV$5,VLOOKUP(AL1123,buff!$K:$L,2,FALSE),"")=0,"",IF($AK1123=AV$5,VLOOKUP(AL1123,buff!$K:$L,2,FALSE),"")),"")</f>
        <v/>
      </c>
      <c r="AW1123" s="6" t="str">
        <f>_xlfn.IFNA(IF(IF($AK1123=AW$5,VLOOKUP(AM1123,buff!$K:$L,2,FALSE),"")=0,"",IF($AK1123=AW$5,VLOOKUP(AM1123,buff!$K:$L,2,FALSE),"")),"")</f>
        <v/>
      </c>
      <c r="AX1123" s="6" t="str">
        <f>_xlfn.IFNA(IF(IF($AK1123=AX$5,VLOOKUP(AN1123,buff!$K:$L,2,FALSE),"")=0,"",IF($AK1123=AX$5,VLOOKUP(AN1123,buff!$K:$L,2,FALSE),"")),"")</f>
        <v/>
      </c>
      <c r="AY1123" s="6" t="str">
        <f>_xlfn.IFNA(IF(IF($AK1123=AY$5,VLOOKUP(AO1123,buff!$K:$L,2,FALSE),"")=0,"",IF($AK1123=AY$5,VLOOKUP(AO1123,buff!$K:$L,2,FALSE),"")),"")</f>
        <v/>
      </c>
      <c r="AZ1123" s="6" t="str">
        <f>_xlfn.IFNA(IF(IF($AK1123=AZ$5,VLOOKUP(AP1123,buff!$K:$L,2,FALSE),"")=0,"",IF($AK1123=AZ$5,VLOOKUP(AP1123,buff!$K:$L,2,FALSE),"")),"")</f>
        <v/>
      </c>
      <c r="BA1123" s="6">
        <f>VLOOKUP(AL1123,buff!$K:$P,6,FALSE)</f>
        <v>54666</v>
      </c>
      <c r="BB1123" s="6" t="e">
        <f>VLOOKUP(AM1123,buff!$K:$P,6,FALSE)</f>
        <v>#N/A</v>
      </c>
      <c r="BC1123" s="6" t="e">
        <f>VLOOKUP(AN1123,buff!$K:$P,6,FALSE)</f>
        <v>#N/A</v>
      </c>
      <c r="BD1123">
        <f t="shared" si="298"/>
        <v>2</v>
      </c>
      <c r="BE1123">
        <f t="shared" si="299"/>
        <v>1</v>
      </c>
      <c r="BF1123" s="22">
        <f t="shared" si="300"/>
        <v>101902</v>
      </c>
    </row>
    <row r="1124" spans="1:58" x14ac:dyDescent="0.15">
      <c r="A1124" t="str">
        <f t="shared" si="302"/>
        <v>国王主动技能2等级18</v>
      </c>
      <c r="B1124" s="8">
        <f t="shared" si="303"/>
        <v>10190218</v>
      </c>
      <c r="C1124" s="8" t="str">
        <f>VLOOKUP(G1124,角色!A:B,2,FALSE)</f>
        <v>国王</v>
      </c>
      <c r="D1124" s="8" t="str">
        <f t="shared" si="304"/>
        <v>主动技能2</v>
      </c>
      <c r="E1124" s="8">
        <f t="shared" si="297"/>
        <v>18</v>
      </c>
      <c r="F1124" s="8">
        <f t="shared" si="305"/>
        <v>2</v>
      </c>
      <c r="G1124" s="8">
        <f t="shared" si="306"/>
        <v>19</v>
      </c>
      <c r="H1124" s="4" t="s">
        <v>888</v>
      </c>
      <c r="I1124" s="4" t="str">
        <f t="shared" si="301"/>
        <v>增加己方全体10%（+77433）点防御。</v>
      </c>
      <c r="J1124" s="4" t="s">
        <v>416</v>
      </c>
      <c r="K1124" s="1" t="s">
        <v>102</v>
      </c>
      <c r="L1124" s="4" t="s">
        <v>108</v>
      </c>
      <c r="M1124" s="4" t="s">
        <v>420</v>
      </c>
      <c r="N1124" s="4">
        <v>100</v>
      </c>
      <c r="O1124" s="20">
        <f>VLOOKUP(L1124,对应表!BK:BL,2,FALSE)</f>
        <v>100</v>
      </c>
      <c r="P1124" s="25" t="str">
        <f>_xlfn.IFNA(VLOOKUP(G1124,角色!V:AE,主动技能!F1124+1,FALSE),"")</f>
        <v>||eff_shouhuzhili|</v>
      </c>
      <c r="Q1124" s="25">
        <f>(VLOOKUP(G1124,角色!V:AE,主动技能!F1124+4,FALSE))</f>
        <v>2</v>
      </c>
      <c r="R1124" s="25">
        <v>0</v>
      </c>
      <c r="S1124" s="25">
        <v>0</v>
      </c>
      <c r="T1124" s="6" t="str">
        <f t="shared" si="307"/>
        <v>100067:100:2:0</v>
      </c>
      <c r="U1124" s="6" t="str">
        <f t="shared" si="308"/>
        <v/>
      </c>
      <c r="V1124" s="19" t="str">
        <f>VLOOKUP(G1124,角色!AW:BC,主动技能!F1124+1,FALSE)</f>
        <v>skill_07</v>
      </c>
      <c r="Y1124">
        <f t="shared" si="295"/>
        <v>0</v>
      </c>
      <c r="Z1124" s="19" t="str">
        <f>IF(VLOOKUP(C1124,角色!CC:CI,主动技能!F1124*2,FALSE)=0,"",VLOOKUP(C1124,角色!CC:CI,主动技能!F1124*2,FALSE))</f>
        <v/>
      </c>
      <c r="AA1124" s="19">
        <f>IF(VLOOKUP(C1124,角色!CC:CI,主动技能!F1124*2+1,FALSE)=0,0,VLOOKUP(C1124,角色!CC:CI,主动技能!F1124*2+1,FALSE))</f>
        <v>0</v>
      </c>
      <c r="AB1124" s="19" t="str">
        <f>IF(INT(VLOOKUP(E1124,角色属性概况!I:M,3,FALSE)*AA1124/100)=0,"",(INT(VLOOKUP(E1124,角色属性概况!I:M,3,FALSE)*AA1124/100)))</f>
        <v/>
      </c>
      <c r="AE1124" s="25">
        <f>(VLOOKUP(G1124,角色!V:AE,主动技能!F1124+7,FALSE))</f>
        <v>1</v>
      </c>
      <c r="AF1124" s="19">
        <f>VLOOKUP(F1124,对应表!AY:BA,3,FALSE)</f>
        <v>1</v>
      </c>
      <c r="AG1124" s="19">
        <f>VLOOKUP(F1124,对应表!AY:BA,2,FALSE)</f>
        <v>1</v>
      </c>
      <c r="AH1124" s="25" t="str">
        <f>VLOOKUP(F1124,特效对应!F:G,2,FALSE)</f>
        <v>attackex</v>
      </c>
      <c r="AJ1124">
        <f t="shared" si="309"/>
        <v>18</v>
      </c>
      <c r="AK1124" s="1" t="s">
        <v>117</v>
      </c>
      <c r="AL1124" s="4" t="s">
        <v>926</v>
      </c>
      <c r="AQ1124" s="6" t="str">
        <f>_xlfn.IFNA(IF(IF($AK1124=AQ$5,VLOOKUP(AL1124,buff!$K:$L,2,FALSE),"")=0,"",IF($AK1124=AQ$5,VLOOKUP(AL1124,buff!$K:$L,2,FALSE),"")),"")</f>
        <v>100067:100:2:0</v>
      </c>
      <c r="AR1124" s="6" t="str">
        <f>_xlfn.IFNA(IF(IF($AK1124=AR$5,VLOOKUP(AM1124,buff!$K:$L,2,FALSE),"")=0,"",IF($AK1124=AR$5,VLOOKUP(AM1124,buff!$K:$L,2,FALSE),"")),"")</f>
        <v/>
      </c>
      <c r="AS1124" s="6" t="str">
        <f>_xlfn.IFNA(IF(IF($AK1124=AS$5,VLOOKUP(AN1124,buff!$K:$L,2,FALSE),"")=0,"",IF($AK1124=AS$5,VLOOKUP(AN1124,buff!$K:$L,2,FALSE),"")),"")</f>
        <v/>
      </c>
      <c r="AT1124" s="6" t="str">
        <f>_xlfn.IFNA(IF(IF($AK1124=AT$5,VLOOKUP(AO1124,buff!$K:$L,2,FALSE),"")=0,"",IF($AK1124=AT$5,VLOOKUP(AO1124,buff!$K:$L,2,FALSE),"")),"")</f>
        <v/>
      </c>
      <c r="AU1124" s="6" t="str">
        <f>_xlfn.IFNA(IF(IF($AK1124=AU$5,VLOOKUP(AP1124,buff!$K:$L,2,FALSE),"")=0,"",IF($AK1124=AU$5,VLOOKUP(AP1124,buff!$K:$L,2,FALSE),"")),"")</f>
        <v/>
      </c>
      <c r="AV1124" s="6" t="str">
        <f>_xlfn.IFNA(IF(IF($AK1124=AV$5,VLOOKUP(AL1124,buff!$K:$L,2,FALSE),"")=0,"",IF($AK1124=AV$5,VLOOKUP(AL1124,buff!$K:$L,2,FALSE),"")),"")</f>
        <v/>
      </c>
      <c r="AW1124" s="6" t="str">
        <f>_xlfn.IFNA(IF(IF($AK1124=AW$5,VLOOKUP(AM1124,buff!$K:$L,2,FALSE),"")=0,"",IF($AK1124=AW$5,VLOOKUP(AM1124,buff!$K:$L,2,FALSE),"")),"")</f>
        <v/>
      </c>
      <c r="AX1124" s="6" t="str">
        <f>_xlfn.IFNA(IF(IF($AK1124=AX$5,VLOOKUP(AN1124,buff!$K:$L,2,FALSE),"")=0,"",IF($AK1124=AX$5,VLOOKUP(AN1124,buff!$K:$L,2,FALSE),"")),"")</f>
        <v/>
      </c>
      <c r="AY1124" s="6" t="str">
        <f>_xlfn.IFNA(IF(IF($AK1124=AY$5,VLOOKUP(AO1124,buff!$K:$L,2,FALSE),"")=0,"",IF($AK1124=AY$5,VLOOKUP(AO1124,buff!$K:$L,2,FALSE),"")),"")</f>
        <v/>
      </c>
      <c r="AZ1124" s="6" t="str">
        <f>_xlfn.IFNA(IF(IF($AK1124=AZ$5,VLOOKUP(AP1124,buff!$K:$L,2,FALSE),"")=0,"",IF($AK1124=AZ$5,VLOOKUP(AP1124,buff!$K:$L,2,FALSE),"")),"")</f>
        <v/>
      </c>
      <c r="BA1124" s="6">
        <f>VLOOKUP(AL1124,buff!$K:$P,6,FALSE)</f>
        <v>77433</v>
      </c>
      <c r="BB1124" s="6" t="e">
        <f>VLOOKUP(AM1124,buff!$K:$P,6,FALSE)</f>
        <v>#N/A</v>
      </c>
      <c r="BC1124" s="6" t="e">
        <f>VLOOKUP(AN1124,buff!$K:$P,6,FALSE)</f>
        <v>#N/A</v>
      </c>
      <c r="BD1124">
        <f t="shared" si="298"/>
        <v>2</v>
      </c>
      <c r="BE1124">
        <f t="shared" si="299"/>
        <v>1</v>
      </c>
      <c r="BF1124" s="22">
        <f t="shared" si="300"/>
        <v>101902</v>
      </c>
    </row>
    <row r="1125" spans="1:58" x14ac:dyDescent="0.15">
      <c r="A1125" t="str">
        <f t="shared" si="302"/>
        <v>国王主动技能2等级19</v>
      </c>
      <c r="B1125" s="8">
        <f t="shared" si="303"/>
        <v>10190219</v>
      </c>
      <c r="C1125" s="8" t="str">
        <f>VLOOKUP(G1125,角色!A:B,2,FALSE)</f>
        <v>国王</v>
      </c>
      <c r="D1125" s="8" t="str">
        <f t="shared" si="304"/>
        <v>主动技能2</v>
      </c>
      <c r="E1125" s="8">
        <f t="shared" si="297"/>
        <v>19</v>
      </c>
      <c r="F1125" s="8">
        <f t="shared" si="305"/>
        <v>2</v>
      </c>
      <c r="G1125" s="8">
        <f t="shared" si="306"/>
        <v>19</v>
      </c>
      <c r="H1125" s="4" t="s">
        <v>888</v>
      </c>
      <c r="I1125" s="4" t="str">
        <f t="shared" si="301"/>
        <v>增加己方全体10%（+109663）点防御。</v>
      </c>
      <c r="J1125" s="4" t="s">
        <v>416</v>
      </c>
      <c r="K1125" s="1" t="s">
        <v>102</v>
      </c>
      <c r="L1125" s="4" t="s">
        <v>108</v>
      </c>
      <c r="M1125" s="4" t="s">
        <v>420</v>
      </c>
      <c r="N1125" s="4">
        <v>100</v>
      </c>
      <c r="O1125" s="20">
        <f>VLOOKUP(L1125,对应表!BK:BL,2,FALSE)</f>
        <v>100</v>
      </c>
      <c r="P1125" s="25" t="str">
        <f>_xlfn.IFNA(VLOOKUP(G1125,角色!V:AE,主动技能!F1125+1,FALSE),"")</f>
        <v>||eff_shouhuzhili|</v>
      </c>
      <c r="Q1125" s="25">
        <f>(VLOOKUP(G1125,角色!V:AE,主动技能!F1125+4,FALSE))</f>
        <v>2</v>
      </c>
      <c r="R1125" s="25">
        <v>0</v>
      </c>
      <c r="S1125" s="25">
        <v>0</v>
      </c>
      <c r="T1125" s="6" t="str">
        <f t="shared" si="307"/>
        <v>100068:100:2:0</v>
      </c>
      <c r="U1125" s="6" t="str">
        <f t="shared" si="308"/>
        <v/>
      </c>
      <c r="V1125" s="19" t="str">
        <f>VLOOKUP(G1125,角色!AW:BC,主动技能!F1125+1,FALSE)</f>
        <v>skill_07</v>
      </c>
      <c r="Y1125">
        <f t="shared" si="295"/>
        <v>0</v>
      </c>
      <c r="Z1125" s="19" t="str">
        <f>IF(VLOOKUP(C1125,角色!CC:CI,主动技能!F1125*2,FALSE)=0,"",VLOOKUP(C1125,角色!CC:CI,主动技能!F1125*2,FALSE))</f>
        <v/>
      </c>
      <c r="AA1125" s="19">
        <f>IF(VLOOKUP(C1125,角色!CC:CI,主动技能!F1125*2+1,FALSE)=0,0,VLOOKUP(C1125,角色!CC:CI,主动技能!F1125*2+1,FALSE))</f>
        <v>0</v>
      </c>
      <c r="AB1125" s="19" t="str">
        <f>IF(INT(VLOOKUP(E1125,角色属性概况!I:M,3,FALSE)*AA1125/100)=0,"",(INT(VLOOKUP(E1125,角色属性概况!I:M,3,FALSE)*AA1125/100)))</f>
        <v/>
      </c>
      <c r="AE1125" s="25">
        <f>(VLOOKUP(G1125,角色!V:AE,主动技能!F1125+7,FALSE))</f>
        <v>1</v>
      </c>
      <c r="AF1125" s="19">
        <f>VLOOKUP(F1125,对应表!AY:BA,3,FALSE)</f>
        <v>1</v>
      </c>
      <c r="AG1125" s="19">
        <f>VLOOKUP(F1125,对应表!AY:BA,2,FALSE)</f>
        <v>1</v>
      </c>
      <c r="AH1125" s="25" t="str">
        <f>VLOOKUP(F1125,特效对应!F:G,2,FALSE)</f>
        <v>attackex</v>
      </c>
      <c r="AJ1125">
        <f t="shared" si="309"/>
        <v>19</v>
      </c>
      <c r="AK1125" s="1" t="s">
        <v>117</v>
      </c>
      <c r="AL1125" s="4" t="s">
        <v>927</v>
      </c>
      <c r="AQ1125" s="6" t="str">
        <f>_xlfn.IFNA(IF(IF($AK1125=AQ$5,VLOOKUP(AL1125,buff!$K:$L,2,FALSE),"")=0,"",IF($AK1125=AQ$5,VLOOKUP(AL1125,buff!$K:$L,2,FALSE),"")),"")</f>
        <v>100068:100:2:0</v>
      </c>
      <c r="AR1125" s="6" t="str">
        <f>_xlfn.IFNA(IF(IF($AK1125=AR$5,VLOOKUP(AM1125,buff!$K:$L,2,FALSE),"")=0,"",IF($AK1125=AR$5,VLOOKUP(AM1125,buff!$K:$L,2,FALSE),"")),"")</f>
        <v/>
      </c>
      <c r="AS1125" s="6" t="str">
        <f>_xlfn.IFNA(IF(IF($AK1125=AS$5,VLOOKUP(AN1125,buff!$K:$L,2,FALSE),"")=0,"",IF($AK1125=AS$5,VLOOKUP(AN1125,buff!$K:$L,2,FALSE),"")),"")</f>
        <v/>
      </c>
      <c r="AT1125" s="6" t="str">
        <f>_xlfn.IFNA(IF(IF($AK1125=AT$5,VLOOKUP(AO1125,buff!$K:$L,2,FALSE),"")=0,"",IF($AK1125=AT$5,VLOOKUP(AO1125,buff!$K:$L,2,FALSE),"")),"")</f>
        <v/>
      </c>
      <c r="AU1125" s="6" t="str">
        <f>_xlfn.IFNA(IF(IF($AK1125=AU$5,VLOOKUP(AP1125,buff!$K:$L,2,FALSE),"")=0,"",IF($AK1125=AU$5,VLOOKUP(AP1125,buff!$K:$L,2,FALSE),"")),"")</f>
        <v/>
      </c>
      <c r="AV1125" s="6" t="str">
        <f>_xlfn.IFNA(IF(IF($AK1125=AV$5,VLOOKUP(AL1125,buff!$K:$L,2,FALSE),"")=0,"",IF($AK1125=AV$5,VLOOKUP(AL1125,buff!$K:$L,2,FALSE),"")),"")</f>
        <v/>
      </c>
      <c r="AW1125" s="6" t="str">
        <f>_xlfn.IFNA(IF(IF($AK1125=AW$5,VLOOKUP(AM1125,buff!$K:$L,2,FALSE),"")=0,"",IF($AK1125=AW$5,VLOOKUP(AM1125,buff!$K:$L,2,FALSE),"")),"")</f>
        <v/>
      </c>
      <c r="AX1125" s="6" t="str">
        <f>_xlfn.IFNA(IF(IF($AK1125=AX$5,VLOOKUP(AN1125,buff!$K:$L,2,FALSE),"")=0,"",IF($AK1125=AX$5,VLOOKUP(AN1125,buff!$K:$L,2,FALSE),"")),"")</f>
        <v/>
      </c>
      <c r="AY1125" s="6" t="str">
        <f>_xlfn.IFNA(IF(IF($AK1125=AY$5,VLOOKUP(AO1125,buff!$K:$L,2,FALSE),"")=0,"",IF($AK1125=AY$5,VLOOKUP(AO1125,buff!$K:$L,2,FALSE),"")),"")</f>
        <v/>
      </c>
      <c r="AZ1125" s="6" t="str">
        <f>_xlfn.IFNA(IF(IF($AK1125=AZ$5,VLOOKUP(AP1125,buff!$K:$L,2,FALSE),"")=0,"",IF($AK1125=AZ$5,VLOOKUP(AP1125,buff!$K:$L,2,FALSE),"")),"")</f>
        <v/>
      </c>
      <c r="BA1125" s="6">
        <f>VLOOKUP(AL1125,buff!$K:$P,6,FALSE)</f>
        <v>109663</v>
      </c>
      <c r="BB1125" s="6" t="e">
        <f>VLOOKUP(AM1125,buff!$K:$P,6,FALSE)</f>
        <v>#N/A</v>
      </c>
      <c r="BC1125" s="6" t="e">
        <f>VLOOKUP(AN1125,buff!$K:$P,6,FALSE)</f>
        <v>#N/A</v>
      </c>
      <c r="BD1125">
        <f t="shared" si="298"/>
        <v>2</v>
      </c>
      <c r="BE1125">
        <f t="shared" si="299"/>
        <v>1</v>
      </c>
      <c r="BF1125" s="22">
        <f t="shared" si="300"/>
        <v>101902</v>
      </c>
    </row>
    <row r="1126" spans="1:58" x14ac:dyDescent="0.15">
      <c r="A1126" t="str">
        <f t="shared" si="302"/>
        <v>国王主动技能2等级20</v>
      </c>
      <c r="B1126" s="8">
        <f t="shared" si="303"/>
        <v>10190220</v>
      </c>
      <c r="C1126" s="8" t="str">
        <f>VLOOKUP(G1126,角色!A:B,2,FALSE)</f>
        <v>国王</v>
      </c>
      <c r="D1126" s="8" t="str">
        <f t="shared" si="304"/>
        <v>主动技能2</v>
      </c>
      <c r="E1126" s="8">
        <f t="shared" si="297"/>
        <v>20</v>
      </c>
      <c r="F1126" s="8">
        <f t="shared" si="305"/>
        <v>2</v>
      </c>
      <c r="G1126" s="8">
        <f t="shared" si="306"/>
        <v>19</v>
      </c>
      <c r="H1126" s="4" t="s">
        <v>888</v>
      </c>
      <c r="I1126" s="4" t="str">
        <f t="shared" si="301"/>
        <v>增加己方全体10%（+155292）点防御。</v>
      </c>
      <c r="J1126" s="4" t="s">
        <v>416</v>
      </c>
      <c r="K1126" s="1" t="s">
        <v>102</v>
      </c>
      <c r="L1126" s="4" t="s">
        <v>108</v>
      </c>
      <c r="M1126" s="4" t="s">
        <v>420</v>
      </c>
      <c r="N1126" s="4">
        <v>100</v>
      </c>
      <c r="O1126" s="20">
        <f>VLOOKUP(L1126,对应表!BK:BL,2,FALSE)</f>
        <v>100</v>
      </c>
      <c r="P1126" s="25" t="str">
        <f>_xlfn.IFNA(VLOOKUP(G1126,角色!V:AE,主动技能!F1126+1,FALSE),"")</f>
        <v>||eff_shouhuzhili|</v>
      </c>
      <c r="Q1126" s="25">
        <f>(VLOOKUP(G1126,角色!V:AE,主动技能!F1126+4,FALSE))</f>
        <v>2</v>
      </c>
      <c r="R1126" s="25">
        <v>0</v>
      </c>
      <c r="S1126" s="25">
        <v>0</v>
      </c>
      <c r="T1126" s="6" t="str">
        <f t="shared" si="307"/>
        <v>100069:100:2:0</v>
      </c>
      <c r="U1126" s="6" t="str">
        <f t="shared" si="308"/>
        <v/>
      </c>
      <c r="V1126" s="19" t="str">
        <f>VLOOKUP(G1126,角色!AW:BC,主动技能!F1126+1,FALSE)</f>
        <v>skill_07</v>
      </c>
      <c r="Y1126">
        <f t="shared" si="295"/>
        <v>0</v>
      </c>
      <c r="Z1126" s="19" t="str">
        <f>IF(VLOOKUP(C1126,角色!CC:CI,主动技能!F1126*2,FALSE)=0,"",VLOOKUP(C1126,角色!CC:CI,主动技能!F1126*2,FALSE))</f>
        <v/>
      </c>
      <c r="AA1126" s="19">
        <f>IF(VLOOKUP(C1126,角色!CC:CI,主动技能!F1126*2+1,FALSE)=0,0,VLOOKUP(C1126,角色!CC:CI,主动技能!F1126*2+1,FALSE))</f>
        <v>0</v>
      </c>
      <c r="AB1126" s="19" t="str">
        <f>IF(INT(VLOOKUP(E1126,角色属性概况!I:M,3,FALSE)*AA1126/100)=0,"",(INT(VLOOKUP(E1126,角色属性概况!I:M,3,FALSE)*AA1126/100)))</f>
        <v/>
      </c>
      <c r="AE1126" s="25">
        <f>(VLOOKUP(G1126,角色!V:AE,主动技能!F1126+7,FALSE))</f>
        <v>1</v>
      </c>
      <c r="AF1126" s="19">
        <f>VLOOKUP(F1126,对应表!AY:BA,3,FALSE)</f>
        <v>1</v>
      </c>
      <c r="AG1126" s="19">
        <f>VLOOKUP(F1126,对应表!AY:BA,2,FALSE)</f>
        <v>1</v>
      </c>
      <c r="AH1126" s="25" t="str">
        <f>VLOOKUP(F1126,特效对应!F:G,2,FALSE)</f>
        <v>attackex</v>
      </c>
      <c r="AJ1126">
        <f t="shared" si="309"/>
        <v>20</v>
      </c>
      <c r="AK1126" s="1" t="s">
        <v>117</v>
      </c>
      <c r="AL1126" s="4" t="s">
        <v>928</v>
      </c>
      <c r="AQ1126" s="6" t="str">
        <f>_xlfn.IFNA(IF(IF($AK1126=AQ$5,VLOOKUP(AL1126,buff!$K:$L,2,FALSE),"")=0,"",IF($AK1126=AQ$5,VLOOKUP(AL1126,buff!$K:$L,2,FALSE),"")),"")</f>
        <v>100069:100:2:0</v>
      </c>
      <c r="AR1126" s="6" t="str">
        <f>_xlfn.IFNA(IF(IF($AK1126=AR$5,VLOOKUP(AM1126,buff!$K:$L,2,FALSE),"")=0,"",IF($AK1126=AR$5,VLOOKUP(AM1126,buff!$K:$L,2,FALSE),"")),"")</f>
        <v/>
      </c>
      <c r="AS1126" s="6" t="str">
        <f>_xlfn.IFNA(IF(IF($AK1126=AS$5,VLOOKUP(AN1126,buff!$K:$L,2,FALSE),"")=0,"",IF($AK1126=AS$5,VLOOKUP(AN1126,buff!$K:$L,2,FALSE),"")),"")</f>
        <v/>
      </c>
      <c r="AT1126" s="6" t="str">
        <f>_xlfn.IFNA(IF(IF($AK1126=AT$5,VLOOKUP(AO1126,buff!$K:$L,2,FALSE),"")=0,"",IF($AK1126=AT$5,VLOOKUP(AO1126,buff!$K:$L,2,FALSE),"")),"")</f>
        <v/>
      </c>
      <c r="AU1126" s="6" t="str">
        <f>_xlfn.IFNA(IF(IF($AK1126=AU$5,VLOOKUP(AP1126,buff!$K:$L,2,FALSE),"")=0,"",IF($AK1126=AU$5,VLOOKUP(AP1126,buff!$K:$L,2,FALSE),"")),"")</f>
        <v/>
      </c>
      <c r="AV1126" s="6" t="str">
        <f>_xlfn.IFNA(IF(IF($AK1126=AV$5,VLOOKUP(AL1126,buff!$K:$L,2,FALSE),"")=0,"",IF($AK1126=AV$5,VLOOKUP(AL1126,buff!$K:$L,2,FALSE),"")),"")</f>
        <v/>
      </c>
      <c r="AW1126" s="6" t="str">
        <f>_xlfn.IFNA(IF(IF($AK1126=AW$5,VLOOKUP(AM1126,buff!$K:$L,2,FALSE),"")=0,"",IF($AK1126=AW$5,VLOOKUP(AM1126,buff!$K:$L,2,FALSE),"")),"")</f>
        <v/>
      </c>
      <c r="AX1126" s="6" t="str">
        <f>_xlfn.IFNA(IF(IF($AK1126=AX$5,VLOOKUP(AN1126,buff!$K:$L,2,FALSE),"")=0,"",IF($AK1126=AX$5,VLOOKUP(AN1126,buff!$K:$L,2,FALSE),"")),"")</f>
        <v/>
      </c>
      <c r="AY1126" s="6" t="str">
        <f>_xlfn.IFNA(IF(IF($AK1126=AY$5,VLOOKUP(AO1126,buff!$K:$L,2,FALSE),"")=0,"",IF($AK1126=AY$5,VLOOKUP(AO1126,buff!$K:$L,2,FALSE),"")),"")</f>
        <v/>
      </c>
      <c r="AZ1126" s="6" t="str">
        <f>_xlfn.IFNA(IF(IF($AK1126=AZ$5,VLOOKUP(AP1126,buff!$K:$L,2,FALSE),"")=0,"",IF($AK1126=AZ$5,VLOOKUP(AP1126,buff!$K:$L,2,FALSE),"")),"")</f>
        <v/>
      </c>
      <c r="BA1126" s="6">
        <f>VLOOKUP(AL1126,buff!$K:$P,6,FALSE)</f>
        <v>155292</v>
      </c>
      <c r="BB1126" s="6" t="e">
        <f>VLOOKUP(AM1126,buff!$K:$P,6,FALSE)</f>
        <v>#N/A</v>
      </c>
      <c r="BC1126" s="6" t="e">
        <f>VLOOKUP(AN1126,buff!$K:$P,6,FALSE)</f>
        <v>#N/A</v>
      </c>
      <c r="BD1126">
        <f t="shared" si="298"/>
        <v>2</v>
      </c>
      <c r="BE1126">
        <f t="shared" si="299"/>
        <v>1</v>
      </c>
      <c r="BF1126" s="22">
        <f t="shared" si="300"/>
        <v>101902</v>
      </c>
    </row>
    <row r="1127" spans="1:58" x14ac:dyDescent="0.15">
      <c r="A1127" t="str">
        <f t="shared" si="302"/>
        <v>国王主动技能3等级1</v>
      </c>
      <c r="B1127" s="8">
        <f t="shared" si="303"/>
        <v>10190301</v>
      </c>
      <c r="C1127" s="8" t="str">
        <f>VLOOKUP(G1127,角色!A:B,2,FALSE)</f>
        <v>国王</v>
      </c>
      <c r="D1127" s="8" t="str">
        <f t="shared" si="304"/>
        <v>主动技能3</v>
      </c>
      <c r="E1127" s="8">
        <f t="shared" si="297"/>
        <v>1</v>
      </c>
      <c r="F1127" s="8">
        <f t="shared" si="305"/>
        <v>3</v>
      </c>
      <c r="G1127" s="8">
        <f t="shared" si="306"/>
        <v>19</v>
      </c>
      <c r="H1127" s="4" t="s">
        <v>884</v>
      </c>
      <c r="I1127" s="20" t="str">
        <f t="shared" ref="I1127:I1166" si="310">"对敌方"&amp;L1127&amp;"攻击，造成"&amp;Z1127&amp;"%攻击力（+"&amp;AB1127&amp;"）点伤害。"</f>
        <v>对敌方贯穿攻击，造成125%攻击力（+553）点伤害。</v>
      </c>
      <c r="J1127" s="4" t="s">
        <v>277</v>
      </c>
      <c r="K1127" s="1" t="s">
        <v>102</v>
      </c>
      <c r="L1127" s="4" t="s">
        <v>885</v>
      </c>
      <c r="M1127" s="4"/>
      <c r="N1127" s="4">
        <v>100</v>
      </c>
      <c r="O1127" s="20">
        <f>VLOOKUP(L1127,对应表!BK:BL,2,FALSE)</f>
        <v>50</v>
      </c>
      <c r="P1127" s="25" t="str">
        <f>_xlfn.IFNA(VLOOKUP(G1127,角色!V:AE,主动技能!F1127+1,FALSE),"")</f>
        <v>||eff_kuanglongci|</v>
      </c>
      <c r="Q1127" s="25">
        <f>(VLOOKUP(G1127,角色!V:AE,主动技能!F1127+4,FALSE))</f>
        <v>1</v>
      </c>
      <c r="R1127" s="25">
        <v>0</v>
      </c>
      <c r="S1127" s="25">
        <v>0</v>
      </c>
      <c r="T1127" s="6" t="str">
        <f t="shared" si="307"/>
        <v/>
      </c>
      <c r="U1127" s="6" t="str">
        <f t="shared" si="308"/>
        <v/>
      </c>
      <c r="V1127" s="19" t="str">
        <f>VLOOKUP(G1127,角色!AW:BC,主动技能!F1127+1,FALSE)</f>
        <v>skill_18</v>
      </c>
      <c r="Y1127">
        <f t="shared" si="295"/>
        <v>0</v>
      </c>
      <c r="Z1127" s="19">
        <f>IF(VLOOKUP(C1127,角色!CC:CI,主动技能!F1127*2,FALSE)=0,"",VLOOKUP(C1127,角色!CC:CI,主动技能!F1127*2,FALSE))</f>
        <v>125</v>
      </c>
      <c r="AA1127" s="19">
        <f>IF(VLOOKUP(C1127,角色!CC:CI,主动技能!F1127*2+1,FALSE)=0,0,VLOOKUP(C1127,角色!CC:CI,主动技能!F1127*2+1,FALSE))</f>
        <v>50</v>
      </c>
      <c r="AB1127" s="19">
        <f>IF(INT(VLOOKUP(E1127,角色属性概况!I:M,3,FALSE)*AA1127/100)=0,"",(INT(VLOOKUP(E1127,角色属性概况!I:M,3,FALSE)*AA1127/100)))</f>
        <v>553</v>
      </c>
      <c r="AE1127" s="25">
        <f>(VLOOKUP(G1127,角色!V:AE,主动技能!F1127+7,FALSE))</f>
        <v>1</v>
      </c>
      <c r="AF1127" s="19">
        <f>VLOOKUP(F1127,对应表!AY:BA,3,FALSE)</f>
        <v>2</v>
      </c>
      <c r="AG1127" s="19">
        <f>VLOOKUP(F1127,对应表!AY:BA,2,FALSE)</f>
        <v>2</v>
      </c>
      <c r="AH1127" s="25" t="str">
        <f>VLOOKUP(F1127,特效对应!F:G,2,FALSE)</f>
        <v>attackex</v>
      </c>
      <c r="AJ1127">
        <f t="shared" si="309"/>
        <v>1</v>
      </c>
      <c r="AQ1127" s="6" t="str">
        <f>_xlfn.IFNA(IF(IF($AK1127=AQ$5,VLOOKUP(AL1127,buff!$K:$L,2,FALSE),"")=0,"",IF($AK1127=AQ$5,VLOOKUP(AL1127,buff!$K:$L,2,FALSE),"")),"")</f>
        <v/>
      </c>
      <c r="AR1127" s="6" t="str">
        <f>_xlfn.IFNA(IF(IF($AK1127=AR$5,VLOOKUP(AM1127,buff!$K:$L,2,FALSE),"")=0,"",IF($AK1127=AR$5,VLOOKUP(AM1127,buff!$K:$L,2,FALSE),"")),"")</f>
        <v/>
      </c>
      <c r="AS1127" s="6" t="str">
        <f>_xlfn.IFNA(IF(IF($AK1127=AS$5,VLOOKUP(AN1127,buff!$K:$L,2,FALSE),"")=0,"",IF($AK1127=AS$5,VLOOKUP(AN1127,buff!$K:$L,2,FALSE),"")),"")</f>
        <v/>
      </c>
      <c r="AT1127" s="6" t="str">
        <f>_xlfn.IFNA(IF(IF($AK1127=AT$5,VLOOKUP(AO1127,buff!$K:$L,2,FALSE),"")=0,"",IF($AK1127=AT$5,VLOOKUP(AO1127,buff!$K:$L,2,FALSE),"")),"")</f>
        <v/>
      </c>
      <c r="AU1127" s="6" t="str">
        <f>_xlfn.IFNA(IF(IF($AK1127=AU$5,VLOOKUP(AP1127,buff!$K:$L,2,FALSE),"")=0,"",IF($AK1127=AU$5,VLOOKUP(AP1127,buff!$K:$L,2,FALSE),"")),"")</f>
        <v/>
      </c>
      <c r="AV1127" s="6" t="str">
        <f>_xlfn.IFNA(IF(IF($AK1127=AV$5,VLOOKUP(AL1127,buff!$K:$L,2,FALSE),"")=0,"",IF($AK1127=AV$5,VLOOKUP(AL1127,buff!$K:$L,2,FALSE),"")),"")</f>
        <v/>
      </c>
      <c r="AW1127" s="6" t="str">
        <f>_xlfn.IFNA(IF(IF($AK1127=AW$5,VLOOKUP(AM1127,buff!$K:$L,2,FALSE),"")=0,"",IF($AK1127=AW$5,VLOOKUP(AM1127,buff!$K:$L,2,FALSE),"")),"")</f>
        <v/>
      </c>
      <c r="AX1127" s="6" t="str">
        <f>_xlfn.IFNA(IF(IF($AK1127=AX$5,VLOOKUP(AN1127,buff!$K:$L,2,FALSE),"")=0,"",IF($AK1127=AX$5,VLOOKUP(AN1127,buff!$K:$L,2,FALSE),"")),"")</f>
        <v/>
      </c>
      <c r="AY1127" s="6" t="str">
        <f>_xlfn.IFNA(IF(IF($AK1127=AY$5,VLOOKUP(AO1127,buff!$K:$L,2,FALSE),"")=0,"",IF($AK1127=AY$5,VLOOKUP(AO1127,buff!$K:$L,2,FALSE),"")),"")</f>
        <v/>
      </c>
      <c r="AZ1127" s="6" t="str">
        <f>_xlfn.IFNA(IF(IF($AK1127=AZ$5,VLOOKUP(AP1127,buff!$K:$L,2,FALSE),"")=0,"",IF($AK1127=AZ$5,VLOOKUP(AP1127,buff!$K:$L,2,FALSE),"")),"")</f>
        <v/>
      </c>
      <c r="BA1127" s="6" t="e">
        <f>VLOOKUP(AL1127,buff!$K:$P,6,FALSE)</f>
        <v>#N/A</v>
      </c>
      <c r="BB1127" s="6" t="e">
        <f>VLOOKUP(AM1127,buff!$K:$P,6,FALSE)</f>
        <v>#N/A</v>
      </c>
      <c r="BC1127" s="6" t="e">
        <f>VLOOKUP(AN1127,buff!$K:$P,6,FALSE)</f>
        <v>#N/A</v>
      </c>
      <c r="BD1127">
        <f t="shared" si="298"/>
        <v>3</v>
      </c>
      <c r="BE1127">
        <f t="shared" si="299"/>
        <v>2</v>
      </c>
      <c r="BF1127" s="22">
        <f t="shared" si="300"/>
        <v>101903</v>
      </c>
    </row>
    <row r="1128" spans="1:58" x14ac:dyDescent="0.15">
      <c r="A1128" t="str">
        <f t="shared" si="302"/>
        <v>国王主动技能3等级2</v>
      </c>
      <c r="B1128" s="8">
        <f t="shared" si="303"/>
        <v>10190302</v>
      </c>
      <c r="C1128" s="8" t="str">
        <f>VLOOKUP(G1128,角色!A:B,2,FALSE)</f>
        <v>国王</v>
      </c>
      <c r="D1128" s="8" t="str">
        <f t="shared" si="304"/>
        <v>主动技能3</v>
      </c>
      <c r="E1128" s="8">
        <f t="shared" si="297"/>
        <v>2</v>
      </c>
      <c r="F1128" s="8">
        <f t="shared" si="305"/>
        <v>3</v>
      </c>
      <c r="G1128" s="8">
        <f t="shared" si="306"/>
        <v>19</v>
      </c>
      <c r="H1128" s="4" t="s">
        <v>884</v>
      </c>
      <c r="I1128" s="20" t="str">
        <f t="shared" si="310"/>
        <v>对敌方贯穿攻击，造成125%攻击力（+611）点伤害。</v>
      </c>
      <c r="J1128" s="4" t="s">
        <v>277</v>
      </c>
      <c r="K1128" s="1" t="s">
        <v>102</v>
      </c>
      <c r="L1128" s="4" t="s">
        <v>885</v>
      </c>
      <c r="M1128" s="4"/>
      <c r="N1128" s="4">
        <v>100</v>
      </c>
      <c r="O1128" s="20">
        <f>VLOOKUP(L1128,对应表!BK:BL,2,FALSE)</f>
        <v>50</v>
      </c>
      <c r="P1128" s="25" t="str">
        <f>_xlfn.IFNA(VLOOKUP(G1128,角色!V:AE,主动技能!F1128+1,FALSE),"")</f>
        <v>||eff_kuanglongci|</v>
      </c>
      <c r="Q1128" s="25">
        <f>(VLOOKUP(G1128,角色!V:AE,主动技能!F1128+4,FALSE))</f>
        <v>1</v>
      </c>
      <c r="R1128" s="25">
        <v>0</v>
      </c>
      <c r="S1128" s="25">
        <v>0</v>
      </c>
      <c r="T1128" s="6" t="str">
        <f t="shared" si="307"/>
        <v/>
      </c>
      <c r="U1128" s="6" t="str">
        <f t="shared" si="308"/>
        <v/>
      </c>
      <c r="V1128" s="19" t="str">
        <f>VLOOKUP(G1128,角色!AW:BC,主动技能!F1128+1,FALSE)</f>
        <v>skill_18</v>
      </c>
      <c r="Y1128">
        <f t="shared" si="295"/>
        <v>0</v>
      </c>
      <c r="Z1128" s="19">
        <f>IF(VLOOKUP(C1128,角色!CC:CI,主动技能!F1128*2,FALSE)=0,"",VLOOKUP(C1128,角色!CC:CI,主动技能!F1128*2,FALSE))</f>
        <v>125</v>
      </c>
      <c r="AA1128" s="19">
        <f>IF(VLOOKUP(C1128,角色!CC:CI,主动技能!F1128*2+1,FALSE)=0,0,VLOOKUP(C1128,角色!CC:CI,主动技能!F1128*2+1,FALSE))</f>
        <v>50</v>
      </c>
      <c r="AB1128" s="19">
        <f>IF(INT(VLOOKUP(E1128,角色属性概况!I:M,3,FALSE)*AA1128/100)=0,"",(INT(VLOOKUP(E1128,角色属性概况!I:M,3,FALSE)*AA1128/100)))</f>
        <v>611</v>
      </c>
      <c r="AE1128" s="25">
        <f>(VLOOKUP(G1128,角色!V:AE,主动技能!F1128+7,FALSE))</f>
        <v>1</v>
      </c>
      <c r="AF1128" s="19">
        <f>VLOOKUP(F1128,对应表!AY:BA,3,FALSE)</f>
        <v>2</v>
      </c>
      <c r="AG1128" s="19">
        <f>VLOOKUP(F1128,对应表!AY:BA,2,FALSE)</f>
        <v>2</v>
      </c>
      <c r="AH1128" s="25" t="str">
        <f>VLOOKUP(F1128,特效对应!F:G,2,FALSE)</f>
        <v>attackex</v>
      </c>
      <c r="AJ1128">
        <f t="shared" si="309"/>
        <v>2</v>
      </c>
      <c r="AQ1128" s="6" t="str">
        <f>_xlfn.IFNA(IF(IF($AK1128=AQ$5,VLOOKUP(AL1128,buff!$K:$L,2,FALSE),"")=0,"",IF($AK1128=AQ$5,VLOOKUP(AL1128,buff!$K:$L,2,FALSE),"")),"")</f>
        <v/>
      </c>
      <c r="AR1128" s="6" t="str">
        <f>_xlfn.IFNA(IF(IF($AK1128=AR$5,VLOOKUP(AM1128,buff!$K:$L,2,FALSE),"")=0,"",IF($AK1128=AR$5,VLOOKUP(AM1128,buff!$K:$L,2,FALSE),"")),"")</f>
        <v/>
      </c>
      <c r="AS1128" s="6" t="str">
        <f>_xlfn.IFNA(IF(IF($AK1128=AS$5,VLOOKUP(AN1128,buff!$K:$L,2,FALSE),"")=0,"",IF($AK1128=AS$5,VLOOKUP(AN1128,buff!$K:$L,2,FALSE),"")),"")</f>
        <v/>
      </c>
      <c r="AT1128" s="6" t="str">
        <f>_xlfn.IFNA(IF(IF($AK1128=AT$5,VLOOKUP(AO1128,buff!$K:$L,2,FALSE),"")=0,"",IF($AK1128=AT$5,VLOOKUP(AO1128,buff!$K:$L,2,FALSE),"")),"")</f>
        <v/>
      </c>
      <c r="AU1128" s="6" t="str">
        <f>_xlfn.IFNA(IF(IF($AK1128=AU$5,VLOOKUP(AP1128,buff!$K:$L,2,FALSE),"")=0,"",IF($AK1128=AU$5,VLOOKUP(AP1128,buff!$K:$L,2,FALSE),"")),"")</f>
        <v/>
      </c>
      <c r="AV1128" s="6" t="str">
        <f>_xlfn.IFNA(IF(IF($AK1128=AV$5,VLOOKUP(AL1128,buff!$K:$L,2,FALSE),"")=0,"",IF($AK1128=AV$5,VLOOKUP(AL1128,buff!$K:$L,2,FALSE),"")),"")</f>
        <v/>
      </c>
      <c r="AW1128" s="6" t="str">
        <f>_xlfn.IFNA(IF(IF($AK1128=AW$5,VLOOKUP(AM1128,buff!$K:$L,2,FALSE),"")=0,"",IF($AK1128=AW$5,VLOOKUP(AM1128,buff!$K:$L,2,FALSE),"")),"")</f>
        <v/>
      </c>
      <c r="AX1128" s="6" t="str">
        <f>_xlfn.IFNA(IF(IF($AK1128=AX$5,VLOOKUP(AN1128,buff!$K:$L,2,FALSE),"")=0,"",IF($AK1128=AX$5,VLOOKUP(AN1128,buff!$K:$L,2,FALSE),"")),"")</f>
        <v/>
      </c>
      <c r="AY1128" s="6" t="str">
        <f>_xlfn.IFNA(IF(IF($AK1128=AY$5,VLOOKUP(AO1128,buff!$K:$L,2,FALSE),"")=0,"",IF($AK1128=AY$5,VLOOKUP(AO1128,buff!$K:$L,2,FALSE),"")),"")</f>
        <v/>
      </c>
      <c r="AZ1128" s="6" t="str">
        <f>_xlfn.IFNA(IF(IF($AK1128=AZ$5,VLOOKUP(AP1128,buff!$K:$L,2,FALSE),"")=0,"",IF($AK1128=AZ$5,VLOOKUP(AP1128,buff!$K:$L,2,FALSE),"")),"")</f>
        <v/>
      </c>
      <c r="BA1128" s="6" t="e">
        <f>VLOOKUP(AL1128,buff!$K:$P,6,FALSE)</f>
        <v>#N/A</v>
      </c>
      <c r="BB1128" s="6" t="e">
        <f>VLOOKUP(AM1128,buff!$K:$P,6,FALSE)</f>
        <v>#N/A</v>
      </c>
      <c r="BC1128" s="6" t="e">
        <f>VLOOKUP(AN1128,buff!$K:$P,6,FALSE)</f>
        <v>#N/A</v>
      </c>
      <c r="BD1128">
        <f t="shared" si="298"/>
        <v>3</v>
      </c>
      <c r="BE1128">
        <f t="shared" si="299"/>
        <v>2</v>
      </c>
      <c r="BF1128" s="22">
        <f t="shared" si="300"/>
        <v>101903</v>
      </c>
    </row>
    <row r="1129" spans="1:58" x14ac:dyDescent="0.15">
      <c r="A1129" t="str">
        <f t="shared" si="302"/>
        <v>国王主动技能3等级3</v>
      </c>
      <c r="B1129" s="8">
        <f t="shared" si="303"/>
        <v>10190303</v>
      </c>
      <c r="C1129" s="8" t="str">
        <f>VLOOKUP(G1129,角色!A:B,2,FALSE)</f>
        <v>国王</v>
      </c>
      <c r="D1129" s="8" t="str">
        <f t="shared" si="304"/>
        <v>主动技能3</v>
      </c>
      <c r="E1129" s="8">
        <f t="shared" si="297"/>
        <v>3</v>
      </c>
      <c r="F1129" s="8">
        <f t="shared" si="305"/>
        <v>3</v>
      </c>
      <c r="G1129" s="8">
        <f t="shared" si="306"/>
        <v>19</v>
      </c>
      <c r="H1129" s="4" t="s">
        <v>884</v>
      </c>
      <c r="I1129" s="20" t="str">
        <f t="shared" si="310"/>
        <v>对敌方贯穿攻击，造成125%攻击力（+809）点伤害。</v>
      </c>
      <c r="J1129" s="4" t="s">
        <v>277</v>
      </c>
      <c r="K1129" s="1" t="s">
        <v>102</v>
      </c>
      <c r="L1129" s="4" t="s">
        <v>885</v>
      </c>
      <c r="M1129" s="4"/>
      <c r="N1129" s="4">
        <v>100</v>
      </c>
      <c r="O1129" s="20">
        <f>VLOOKUP(L1129,对应表!BK:BL,2,FALSE)</f>
        <v>50</v>
      </c>
      <c r="P1129" s="25" t="str">
        <f>_xlfn.IFNA(VLOOKUP(G1129,角色!V:AE,主动技能!F1129+1,FALSE),"")</f>
        <v>||eff_kuanglongci|</v>
      </c>
      <c r="Q1129" s="25">
        <f>(VLOOKUP(G1129,角色!V:AE,主动技能!F1129+4,FALSE))</f>
        <v>1</v>
      </c>
      <c r="R1129" s="25">
        <v>0</v>
      </c>
      <c r="S1129" s="25">
        <v>0</v>
      </c>
      <c r="T1129" s="6" t="str">
        <f t="shared" si="307"/>
        <v/>
      </c>
      <c r="U1129" s="6" t="str">
        <f t="shared" si="308"/>
        <v/>
      </c>
      <c r="V1129" s="19" t="str">
        <f>VLOOKUP(G1129,角色!AW:BC,主动技能!F1129+1,FALSE)</f>
        <v>skill_18</v>
      </c>
      <c r="Y1129">
        <f t="shared" si="295"/>
        <v>0</v>
      </c>
      <c r="Z1129" s="19">
        <f>IF(VLOOKUP(C1129,角色!CC:CI,主动技能!F1129*2,FALSE)=0,"",VLOOKUP(C1129,角色!CC:CI,主动技能!F1129*2,FALSE))</f>
        <v>125</v>
      </c>
      <c r="AA1129" s="19">
        <f>IF(VLOOKUP(C1129,角色!CC:CI,主动技能!F1129*2+1,FALSE)=0,0,VLOOKUP(C1129,角色!CC:CI,主动技能!F1129*2+1,FALSE))</f>
        <v>50</v>
      </c>
      <c r="AB1129" s="19">
        <f>IF(INT(VLOOKUP(E1129,角色属性概况!I:M,3,FALSE)*AA1129/100)=0,"",(INT(VLOOKUP(E1129,角色属性概况!I:M,3,FALSE)*AA1129/100)))</f>
        <v>809</v>
      </c>
      <c r="AE1129" s="25">
        <f>(VLOOKUP(G1129,角色!V:AE,主动技能!F1129+7,FALSE))</f>
        <v>1</v>
      </c>
      <c r="AF1129" s="19">
        <f>VLOOKUP(F1129,对应表!AY:BA,3,FALSE)</f>
        <v>2</v>
      </c>
      <c r="AG1129" s="19">
        <f>VLOOKUP(F1129,对应表!AY:BA,2,FALSE)</f>
        <v>2</v>
      </c>
      <c r="AH1129" s="25" t="str">
        <f>VLOOKUP(F1129,特效对应!F:G,2,FALSE)</f>
        <v>attackex</v>
      </c>
      <c r="AJ1129">
        <f t="shared" si="309"/>
        <v>3</v>
      </c>
      <c r="AQ1129" s="6" t="str">
        <f>_xlfn.IFNA(IF(IF($AK1129=AQ$5,VLOOKUP(AL1129,buff!$K:$L,2,FALSE),"")=0,"",IF($AK1129=AQ$5,VLOOKUP(AL1129,buff!$K:$L,2,FALSE),"")),"")</f>
        <v/>
      </c>
      <c r="AR1129" s="6" t="str">
        <f>_xlfn.IFNA(IF(IF($AK1129=AR$5,VLOOKUP(AM1129,buff!$K:$L,2,FALSE),"")=0,"",IF($AK1129=AR$5,VLOOKUP(AM1129,buff!$K:$L,2,FALSE),"")),"")</f>
        <v/>
      </c>
      <c r="AS1129" s="6" t="str">
        <f>_xlfn.IFNA(IF(IF($AK1129=AS$5,VLOOKUP(AN1129,buff!$K:$L,2,FALSE),"")=0,"",IF($AK1129=AS$5,VLOOKUP(AN1129,buff!$K:$L,2,FALSE),"")),"")</f>
        <v/>
      </c>
      <c r="AT1129" s="6" t="str">
        <f>_xlfn.IFNA(IF(IF($AK1129=AT$5,VLOOKUP(AO1129,buff!$K:$L,2,FALSE),"")=0,"",IF($AK1129=AT$5,VLOOKUP(AO1129,buff!$K:$L,2,FALSE),"")),"")</f>
        <v/>
      </c>
      <c r="AU1129" s="6" t="str">
        <f>_xlfn.IFNA(IF(IF($AK1129=AU$5,VLOOKUP(AP1129,buff!$K:$L,2,FALSE),"")=0,"",IF($AK1129=AU$5,VLOOKUP(AP1129,buff!$K:$L,2,FALSE),"")),"")</f>
        <v/>
      </c>
      <c r="AV1129" s="6" t="str">
        <f>_xlfn.IFNA(IF(IF($AK1129=AV$5,VLOOKUP(AL1129,buff!$K:$L,2,FALSE),"")=0,"",IF($AK1129=AV$5,VLOOKUP(AL1129,buff!$K:$L,2,FALSE),"")),"")</f>
        <v/>
      </c>
      <c r="AW1129" s="6" t="str">
        <f>_xlfn.IFNA(IF(IF($AK1129=AW$5,VLOOKUP(AM1129,buff!$K:$L,2,FALSE),"")=0,"",IF($AK1129=AW$5,VLOOKUP(AM1129,buff!$K:$L,2,FALSE),"")),"")</f>
        <v/>
      </c>
      <c r="AX1129" s="6" t="str">
        <f>_xlfn.IFNA(IF(IF($AK1129=AX$5,VLOOKUP(AN1129,buff!$K:$L,2,FALSE),"")=0,"",IF($AK1129=AX$5,VLOOKUP(AN1129,buff!$K:$L,2,FALSE),"")),"")</f>
        <v/>
      </c>
      <c r="AY1129" s="6" t="str">
        <f>_xlfn.IFNA(IF(IF($AK1129=AY$5,VLOOKUP(AO1129,buff!$K:$L,2,FALSE),"")=0,"",IF($AK1129=AY$5,VLOOKUP(AO1129,buff!$K:$L,2,FALSE),"")),"")</f>
        <v/>
      </c>
      <c r="AZ1129" s="6" t="str">
        <f>_xlfn.IFNA(IF(IF($AK1129=AZ$5,VLOOKUP(AP1129,buff!$K:$L,2,FALSE),"")=0,"",IF($AK1129=AZ$5,VLOOKUP(AP1129,buff!$K:$L,2,FALSE),"")),"")</f>
        <v/>
      </c>
      <c r="BA1129" s="6" t="e">
        <f>VLOOKUP(AL1129,buff!$K:$P,6,FALSE)</f>
        <v>#N/A</v>
      </c>
      <c r="BB1129" s="6" t="e">
        <f>VLOOKUP(AM1129,buff!$K:$P,6,FALSE)</f>
        <v>#N/A</v>
      </c>
      <c r="BC1129" s="6" t="e">
        <f>VLOOKUP(AN1129,buff!$K:$P,6,FALSE)</f>
        <v>#N/A</v>
      </c>
      <c r="BD1129">
        <f t="shared" si="298"/>
        <v>3</v>
      </c>
      <c r="BE1129">
        <f t="shared" si="299"/>
        <v>2</v>
      </c>
      <c r="BF1129" s="22">
        <f t="shared" si="300"/>
        <v>101903</v>
      </c>
    </row>
    <row r="1130" spans="1:58" x14ac:dyDescent="0.15">
      <c r="A1130" t="str">
        <f t="shared" si="302"/>
        <v>国王主动技能3等级4</v>
      </c>
      <c r="B1130" s="8">
        <f t="shared" si="303"/>
        <v>10190304</v>
      </c>
      <c r="C1130" s="8" t="str">
        <f>VLOOKUP(G1130,角色!A:B,2,FALSE)</f>
        <v>国王</v>
      </c>
      <c r="D1130" s="8" t="str">
        <f t="shared" si="304"/>
        <v>主动技能3</v>
      </c>
      <c r="E1130" s="8">
        <f t="shared" si="297"/>
        <v>4</v>
      </c>
      <c r="F1130" s="8">
        <f t="shared" si="305"/>
        <v>3</v>
      </c>
      <c r="G1130" s="8">
        <f t="shared" si="306"/>
        <v>19</v>
      </c>
      <c r="H1130" s="4" t="s">
        <v>884</v>
      </c>
      <c r="I1130" s="20" t="str">
        <f t="shared" si="310"/>
        <v>对敌方贯穿攻击，造成125%攻击力（+1247）点伤害。</v>
      </c>
      <c r="J1130" s="4" t="s">
        <v>277</v>
      </c>
      <c r="K1130" s="1" t="s">
        <v>102</v>
      </c>
      <c r="L1130" s="4" t="s">
        <v>885</v>
      </c>
      <c r="M1130" s="4"/>
      <c r="N1130" s="4">
        <v>100</v>
      </c>
      <c r="O1130" s="20">
        <f>VLOOKUP(L1130,对应表!BK:BL,2,FALSE)</f>
        <v>50</v>
      </c>
      <c r="P1130" s="25" t="str">
        <f>_xlfn.IFNA(VLOOKUP(G1130,角色!V:AE,主动技能!F1130+1,FALSE),"")</f>
        <v>||eff_kuanglongci|</v>
      </c>
      <c r="Q1130" s="25">
        <f>(VLOOKUP(G1130,角色!V:AE,主动技能!F1130+4,FALSE))</f>
        <v>1</v>
      </c>
      <c r="R1130" s="25">
        <v>0</v>
      </c>
      <c r="S1130" s="25">
        <v>0</v>
      </c>
      <c r="T1130" s="6" t="str">
        <f t="shared" si="307"/>
        <v/>
      </c>
      <c r="U1130" s="6" t="str">
        <f t="shared" si="308"/>
        <v/>
      </c>
      <c r="V1130" s="19" t="str">
        <f>VLOOKUP(G1130,角色!AW:BC,主动技能!F1130+1,FALSE)</f>
        <v>skill_18</v>
      </c>
      <c r="Y1130">
        <f t="shared" si="295"/>
        <v>0</v>
      </c>
      <c r="Z1130" s="19">
        <f>IF(VLOOKUP(C1130,角色!CC:CI,主动技能!F1130*2,FALSE)=0,"",VLOOKUP(C1130,角色!CC:CI,主动技能!F1130*2,FALSE))</f>
        <v>125</v>
      </c>
      <c r="AA1130" s="19">
        <f>IF(VLOOKUP(C1130,角色!CC:CI,主动技能!F1130*2+1,FALSE)=0,0,VLOOKUP(C1130,角色!CC:CI,主动技能!F1130*2+1,FALSE))</f>
        <v>50</v>
      </c>
      <c r="AB1130" s="19">
        <f>IF(INT(VLOOKUP(E1130,角色属性概况!I:M,3,FALSE)*AA1130/100)=0,"",(INT(VLOOKUP(E1130,角色属性概况!I:M,3,FALSE)*AA1130/100)))</f>
        <v>1247</v>
      </c>
      <c r="AE1130" s="25">
        <f>(VLOOKUP(G1130,角色!V:AE,主动技能!F1130+7,FALSE))</f>
        <v>1</v>
      </c>
      <c r="AF1130" s="19">
        <f>VLOOKUP(F1130,对应表!AY:BA,3,FALSE)</f>
        <v>2</v>
      </c>
      <c r="AG1130" s="19">
        <f>VLOOKUP(F1130,对应表!AY:BA,2,FALSE)</f>
        <v>2</v>
      </c>
      <c r="AH1130" s="25" t="str">
        <f>VLOOKUP(F1130,特效对应!F:G,2,FALSE)</f>
        <v>attackex</v>
      </c>
      <c r="AJ1130">
        <f t="shared" si="309"/>
        <v>4</v>
      </c>
      <c r="AQ1130" s="6" t="str">
        <f>_xlfn.IFNA(IF(IF($AK1130=AQ$5,VLOOKUP(AL1130,buff!$K:$L,2,FALSE),"")=0,"",IF($AK1130=AQ$5,VLOOKUP(AL1130,buff!$K:$L,2,FALSE),"")),"")</f>
        <v/>
      </c>
      <c r="AR1130" s="6" t="str">
        <f>_xlfn.IFNA(IF(IF($AK1130=AR$5,VLOOKUP(AM1130,buff!$K:$L,2,FALSE),"")=0,"",IF($AK1130=AR$5,VLOOKUP(AM1130,buff!$K:$L,2,FALSE),"")),"")</f>
        <v/>
      </c>
      <c r="AS1130" s="6" t="str">
        <f>_xlfn.IFNA(IF(IF($AK1130=AS$5,VLOOKUP(AN1130,buff!$K:$L,2,FALSE),"")=0,"",IF($AK1130=AS$5,VLOOKUP(AN1130,buff!$K:$L,2,FALSE),"")),"")</f>
        <v/>
      </c>
      <c r="AT1130" s="6" t="str">
        <f>_xlfn.IFNA(IF(IF($AK1130=AT$5,VLOOKUP(AO1130,buff!$K:$L,2,FALSE),"")=0,"",IF($AK1130=AT$5,VLOOKUP(AO1130,buff!$K:$L,2,FALSE),"")),"")</f>
        <v/>
      </c>
      <c r="AU1130" s="6" t="str">
        <f>_xlfn.IFNA(IF(IF($AK1130=AU$5,VLOOKUP(AP1130,buff!$K:$L,2,FALSE),"")=0,"",IF($AK1130=AU$5,VLOOKUP(AP1130,buff!$K:$L,2,FALSE),"")),"")</f>
        <v/>
      </c>
      <c r="AV1130" s="6" t="str">
        <f>_xlfn.IFNA(IF(IF($AK1130=AV$5,VLOOKUP(AL1130,buff!$K:$L,2,FALSE),"")=0,"",IF($AK1130=AV$5,VLOOKUP(AL1130,buff!$K:$L,2,FALSE),"")),"")</f>
        <v/>
      </c>
      <c r="AW1130" s="6" t="str">
        <f>_xlfn.IFNA(IF(IF($AK1130=AW$5,VLOOKUP(AM1130,buff!$K:$L,2,FALSE),"")=0,"",IF($AK1130=AW$5,VLOOKUP(AM1130,buff!$K:$L,2,FALSE),"")),"")</f>
        <v/>
      </c>
      <c r="AX1130" s="6" t="str">
        <f>_xlfn.IFNA(IF(IF($AK1130=AX$5,VLOOKUP(AN1130,buff!$K:$L,2,FALSE),"")=0,"",IF($AK1130=AX$5,VLOOKUP(AN1130,buff!$K:$L,2,FALSE),"")),"")</f>
        <v/>
      </c>
      <c r="AY1130" s="6" t="str">
        <f>_xlfn.IFNA(IF(IF($AK1130=AY$5,VLOOKUP(AO1130,buff!$K:$L,2,FALSE),"")=0,"",IF($AK1130=AY$5,VLOOKUP(AO1130,buff!$K:$L,2,FALSE),"")),"")</f>
        <v/>
      </c>
      <c r="AZ1130" s="6" t="str">
        <f>_xlfn.IFNA(IF(IF($AK1130=AZ$5,VLOOKUP(AP1130,buff!$K:$L,2,FALSE),"")=0,"",IF($AK1130=AZ$5,VLOOKUP(AP1130,buff!$K:$L,2,FALSE),"")),"")</f>
        <v/>
      </c>
      <c r="BA1130" s="6" t="e">
        <f>VLOOKUP(AL1130,buff!$K:$P,6,FALSE)</f>
        <v>#N/A</v>
      </c>
      <c r="BB1130" s="6" t="e">
        <f>VLOOKUP(AM1130,buff!$K:$P,6,FALSE)</f>
        <v>#N/A</v>
      </c>
      <c r="BC1130" s="6" t="e">
        <f>VLOOKUP(AN1130,buff!$K:$P,6,FALSE)</f>
        <v>#N/A</v>
      </c>
      <c r="BD1130">
        <f t="shared" si="298"/>
        <v>3</v>
      </c>
      <c r="BE1130">
        <f t="shared" si="299"/>
        <v>2</v>
      </c>
      <c r="BF1130" s="22">
        <f t="shared" si="300"/>
        <v>101903</v>
      </c>
    </row>
    <row r="1131" spans="1:58" x14ac:dyDescent="0.15">
      <c r="A1131" t="str">
        <f t="shared" si="302"/>
        <v>国王主动技能3等级5</v>
      </c>
      <c r="B1131" s="8">
        <f t="shared" si="303"/>
        <v>10190305</v>
      </c>
      <c r="C1131" s="8" t="str">
        <f>VLOOKUP(G1131,角色!A:B,2,FALSE)</f>
        <v>国王</v>
      </c>
      <c r="D1131" s="8" t="str">
        <f t="shared" si="304"/>
        <v>主动技能3</v>
      </c>
      <c r="E1131" s="8">
        <f t="shared" si="297"/>
        <v>5</v>
      </c>
      <c r="F1131" s="8">
        <f t="shared" si="305"/>
        <v>3</v>
      </c>
      <c r="G1131" s="8">
        <f t="shared" si="306"/>
        <v>19</v>
      </c>
      <c r="H1131" s="4" t="s">
        <v>884</v>
      </c>
      <c r="I1131" s="20" t="str">
        <f t="shared" si="310"/>
        <v>对敌方贯穿攻击，造成125%攻击力（+1867）点伤害。</v>
      </c>
      <c r="J1131" s="4" t="s">
        <v>277</v>
      </c>
      <c r="K1131" s="1" t="s">
        <v>102</v>
      </c>
      <c r="L1131" s="4" t="s">
        <v>885</v>
      </c>
      <c r="M1131" s="4"/>
      <c r="N1131" s="4">
        <v>100</v>
      </c>
      <c r="O1131" s="20">
        <f>VLOOKUP(L1131,对应表!BK:BL,2,FALSE)</f>
        <v>50</v>
      </c>
      <c r="P1131" s="25" t="str">
        <f>_xlfn.IFNA(VLOOKUP(G1131,角色!V:AE,主动技能!F1131+1,FALSE),"")</f>
        <v>||eff_kuanglongci|</v>
      </c>
      <c r="Q1131" s="25">
        <f>(VLOOKUP(G1131,角色!V:AE,主动技能!F1131+4,FALSE))</f>
        <v>1</v>
      </c>
      <c r="R1131" s="25">
        <v>0</v>
      </c>
      <c r="S1131" s="25">
        <v>0</v>
      </c>
      <c r="T1131" s="6" t="str">
        <f t="shared" si="307"/>
        <v/>
      </c>
      <c r="U1131" s="6" t="str">
        <f t="shared" si="308"/>
        <v/>
      </c>
      <c r="V1131" s="19" t="str">
        <f>VLOOKUP(G1131,角色!AW:BC,主动技能!F1131+1,FALSE)</f>
        <v>skill_18</v>
      </c>
      <c r="Y1131">
        <f t="shared" si="295"/>
        <v>0</v>
      </c>
      <c r="Z1131" s="19">
        <f>IF(VLOOKUP(C1131,角色!CC:CI,主动技能!F1131*2,FALSE)=0,"",VLOOKUP(C1131,角色!CC:CI,主动技能!F1131*2,FALSE))</f>
        <v>125</v>
      </c>
      <c r="AA1131" s="19">
        <f>IF(VLOOKUP(C1131,角色!CC:CI,主动技能!F1131*2+1,FALSE)=0,0,VLOOKUP(C1131,角色!CC:CI,主动技能!F1131*2+1,FALSE))</f>
        <v>50</v>
      </c>
      <c r="AB1131" s="19">
        <f>IF(INT(VLOOKUP(E1131,角色属性概况!I:M,3,FALSE)*AA1131/100)=0,"",(INT(VLOOKUP(E1131,角色属性概况!I:M,3,FALSE)*AA1131/100)))</f>
        <v>1867</v>
      </c>
      <c r="AE1131" s="25">
        <f>(VLOOKUP(G1131,角色!V:AE,主动技能!F1131+7,FALSE))</f>
        <v>1</v>
      </c>
      <c r="AF1131" s="19">
        <f>VLOOKUP(F1131,对应表!AY:BA,3,FALSE)</f>
        <v>2</v>
      </c>
      <c r="AG1131" s="19">
        <f>VLOOKUP(F1131,对应表!AY:BA,2,FALSE)</f>
        <v>2</v>
      </c>
      <c r="AH1131" s="25" t="str">
        <f>VLOOKUP(F1131,特效对应!F:G,2,FALSE)</f>
        <v>attackex</v>
      </c>
      <c r="AJ1131">
        <f t="shared" si="309"/>
        <v>5</v>
      </c>
      <c r="AQ1131" s="6" t="str">
        <f>_xlfn.IFNA(IF(IF($AK1131=AQ$5,VLOOKUP(AL1131,buff!$K:$L,2,FALSE),"")=0,"",IF($AK1131=AQ$5,VLOOKUP(AL1131,buff!$K:$L,2,FALSE),"")),"")</f>
        <v/>
      </c>
      <c r="AR1131" s="6" t="str">
        <f>_xlfn.IFNA(IF(IF($AK1131=AR$5,VLOOKUP(AM1131,buff!$K:$L,2,FALSE),"")=0,"",IF($AK1131=AR$5,VLOOKUP(AM1131,buff!$K:$L,2,FALSE),"")),"")</f>
        <v/>
      </c>
      <c r="AS1131" s="6" t="str">
        <f>_xlfn.IFNA(IF(IF($AK1131=AS$5,VLOOKUP(AN1131,buff!$K:$L,2,FALSE),"")=0,"",IF($AK1131=AS$5,VLOOKUP(AN1131,buff!$K:$L,2,FALSE),"")),"")</f>
        <v/>
      </c>
      <c r="AT1131" s="6" t="str">
        <f>_xlfn.IFNA(IF(IF($AK1131=AT$5,VLOOKUP(AO1131,buff!$K:$L,2,FALSE),"")=0,"",IF($AK1131=AT$5,VLOOKUP(AO1131,buff!$K:$L,2,FALSE),"")),"")</f>
        <v/>
      </c>
      <c r="AU1131" s="6" t="str">
        <f>_xlfn.IFNA(IF(IF($AK1131=AU$5,VLOOKUP(AP1131,buff!$K:$L,2,FALSE),"")=0,"",IF($AK1131=AU$5,VLOOKUP(AP1131,buff!$K:$L,2,FALSE),"")),"")</f>
        <v/>
      </c>
      <c r="AV1131" s="6" t="str">
        <f>_xlfn.IFNA(IF(IF($AK1131=AV$5,VLOOKUP(AL1131,buff!$K:$L,2,FALSE),"")=0,"",IF($AK1131=AV$5,VLOOKUP(AL1131,buff!$K:$L,2,FALSE),"")),"")</f>
        <v/>
      </c>
      <c r="AW1131" s="6" t="str">
        <f>_xlfn.IFNA(IF(IF($AK1131=AW$5,VLOOKUP(AM1131,buff!$K:$L,2,FALSE),"")=0,"",IF($AK1131=AW$5,VLOOKUP(AM1131,buff!$K:$L,2,FALSE),"")),"")</f>
        <v/>
      </c>
      <c r="AX1131" s="6" t="str">
        <f>_xlfn.IFNA(IF(IF($AK1131=AX$5,VLOOKUP(AN1131,buff!$K:$L,2,FALSE),"")=0,"",IF($AK1131=AX$5,VLOOKUP(AN1131,buff!$K:$L,2,FALSE),"")),"")</f>
        <v/>
      </c>
      <c r="AY1131" s="6" t="str">
        <f>_xlfn.IFNA(IF(IF($AK1131=AY$5,VLOOKUP(AO1131,buff!$K:$L,2,FALSE),"")=0,"",IF($AK1131=AY$5,VLOOKUP(AO1131,buff!$K:$L,2,FALSE),"")),"")</f>
        <v/>
      </c>
      <c r="AZ1131" s="6" t="str">
        <f>_xlfn.IFNA(IF(IF($AK1131=AZ$5,VLOOKUP(AP1131,buff!$K:$L,2,FALSE),"")=0,"",IF($AK1131=AZ$5,VLOOKUP(AP1131,buff!$K:$L,2,FALSE),"")),"")</f>
        <v/>
      </c>
      <c r="BA1131" s="6" t="e">
        <f>VLOOKUP(AL1131,buff!$K:$P,6,FALSE)</f>
        <v>#N/A</v>
      </c>
      <c r="BB1131" s="6" t="e">
        <f>VLOOKUP(AM1131,buff!$K:$P,6,FALSE)</f>
        <v>#N/A</v>
      </c>
      <c r="BC1131" s="6" t="e">
        <f>VLOOKUP(AN1131,buff!$K:$P,6,FALSE)</f>
        <v>#N/A</v>
      </c>
      <c r="BD1131">
        <f t="shared" si="298"/>
        <v>3</v>
      </c>
      <c r="BE1131">
        <f t="shared" si="299"/>
        <v>2</v>
      </c>
      <c r="BF1131" s="22">
        <f t="shared" si="300"/>
        <v>101903</v>
      </c>
    </row>
    <row r="1132" spans="1:58" x14ac:dyDescent="0.15">
      <c r="A1132" t="str">
        <f t="shared" si="302"/>
        <v>国王主动技能3等级6</v>
      </c>
      <c r="B1132" s="8">
        <f t="shared" si="303"/>
        <v>10190306</v>
      </c>
      <c r="C1132" s="8" t="str">
        <f>VLOOKUP(G1132,角色!A:B,2,FALSE)</f>
        <v>国王</v>
      </c>
      <c r="D1132" s="8" t="str">
        <f t="shared" si="304"/>
        <v>主动技能3</v>
      </c>
      <c r="E1132" s="8">
        <f t="shared" si="297"/>
        <v>6</v>
      </c>
      <c r="F1132" s="8">
        <f t="shared" si="305"/>
        <v>3</v>
      </c>
      <c r="G1132" s="8">
        <f t="shared" si="306"/>
        <v>19</v>
      </c>
      <c r="H1132" s="4" t="s">
        <v>884</v>
      </c>
      <c r="I1132" s="20" t="str">
        <f t="shared" si="310"/>
        <v>对敌方贯穿攻击，造成125%攻击力（+2745）点伤害。</v>
      </c>
      <c r="J1132" s="4" t="s">
        <v>277</v>
      </c>
      <c r="K1132" s="1" t="s">
        <v>102</v>
      </c>
      <c r="L1132" s="4" t="s">
        <v>885</v>
      </c>
      <c r="M1132" s="4"/>
      <c r="N1132" s="4">
        <v>100</v>
      </c>
      <c r="O1132" s="20">
        <f>VLOOKUP(L1132,对应表!BK:BL,2,FALSE)</f>
        <v>50</v>
      </c>
      <c r="P1132" s="25" t="str">
        <f>_xlfn.IFNA(VLOOKUP(G1132,角色!V:AE,主动技能!F1132+1,FALSE),"")</f>
        <v>||eff_kuanglongci|</v>
      </c>
      <c r="Q1132" s="25">
        <f>(VLOOKUP(G1132,角色!V:AE,主动技能!F1132+4,FALSE))</f>
        <v>1</v>
      </c>
      <c r="R1132" s="25">
        <v>0</v>
      </c>
      <c r="S1132" s="25">
        <v>0</v>
      </c>
      <c r="T1132" s="6" t="str">
        <f t="shared" si="307"/>
        <v/>
      </c>
      <c r="U1132" s="6" t="str">
        <f t="shared" si="308"/>
        <v/>
      </c>
      <c r="V1132" s="19" t="str">
        <f>VLOOKUP(G1132,角色!AW:BC,主动技能!F1132+1,FALSE)</f>
        <v>skill_18</v>
      </c>
      <c r="Y1132">
        <f t="shared" si="295"/>
        <v>0</v>
      </c>
      <c r="Z1132" s="19">
        <f>IF(VLOOKUP(C1132,角色!CC:CI,主动技能!F1132*2,FALSE)=0,"",VLOOKUP(C1132,角色!CC:CI,主动技能!F1132*2,FALSE))</f>
        <v>125</v>
      </c>
      <c r="AA1132" s="19">
        <f>IF(VLOOKUP(C1132,角色!CC:CI,主动技能!F1132*2+1,FALSE)=0,0,VLOOKUP(C1132,角色!CC:CI,主动技能!F1132*2+1,FALSE))</f>
        <v>50</v>
      </c>
      <c r="AB1132" s="19">
        <f>IF(INT(VLOOKUP(E1132,角色属性概况!I:M,3,FALSE)*AA1132/100)=0,"",(INT(VLOOKUP(E1132,角色属性概况!I:M,3,FALSE)*AA1132/100)))</f>
        <v>2745</v>
      </c>
      <c r="AE1132" s="25">
        <f>(VLOOKUP(G1132,角色!V:AE,主动技能!F1132+7,FALSE))</f>
        <v>1</v>
      </c>
      <c r="AF1132" s="19">
        <f>VLOOKUP(F1132,对应表!AY:BA,3,FALSE)</f>
        <v>2</v>
      </c>
      <c r="AG1132" s="19">
        <f>VLOOKUP(F1132,对应表!AY:BA,2,FALSE)</f>
        <v>2</v>
      </c>
      <c r="AH1132" s="25" t="str">
        <f>VLOOKUP(F1132,特效对应!F:G,2,FALSE)</f>
        <v>attackex</v>
      </c>
      <c r="AJ1132">
        <f t="shared" si="309"/>
        <v>6</v>
      </c>
      <c r="AQ1132" s="6" t="str">
        <f>_xlfn.IFNA(IF(IF($AK1132=AQ$5,VLOOKUP(AL1132,buff!$K:$L,2,FALSE),"")=0,"",IF($AK1132=AQ$5,VLOOKUP(AL1132,buff!$K:$L,2,FALSE),"")),"")</f>
        <v/>
      </c>
      <c r="AR1132" s="6" t="str">
        <f>_xlfn.IFNA(IF(IF($AK1132=AR$5,VLOOKUP(AM1132,buff!$K:$L,2,FALSE),"")=0,"",IF($AK1132=AR$5,VLOOKUP(AM1132,buff!$K:$L,2,FALSE),"")),"")</f>
        <v/>
      </c>
      <c r="AS1132" s="6" t="str">
        <f>_xlfn.IFNA(IF(IF($AK1132=AS$5,VLOOKUP(AN1132,buff!$K:$L,2,FALSE),"")=0,"",IF($AK1132=AS$5,VLOOKUP(AN1132,buff!$K:$L,2,FALSE),"")),"")</f>
        <v/>
      </c>
      <c r="AT1132" s="6" t="str">
        <f>_xlfn.IFNA(IF(IF($AK1132=AT$5,VLOOKUP(AO1132,buff!$K:$L,2,FALSE),"")=0,"",IF($AK1132=AT$5,VLOOKUP(AO1132,buff!$K:$L,2,FALSE),"")),"")</f>
        <v/>
      </c>
      <c r="AU1132" s="6" t="str">
        <f>_xlfn.IFNA(IF(IF($AK1132=AU$5,VLOOKUP(AP1132,buff!$K:$L,2,FALSE),"")=0,"",IF($AK1132=AU$5,VLOOKUP(AP1132,buff!$K:$L,2,FALSE),"")),"")</f>
        <v/>
      </c>
      <c r="AV1132" s="6" t="str">
        <f>_xlfn.IFNA(IF(IF($AK1132=AV$5,VLOOKUP(AL1132,buff!$K:$L,2,FALSE),"")=0,"",IF($AK1132=AV$5,VLOOKUP(AL1132,buff!$K:$L,2,FALSE),"")),"")</f>
        <v/>
      </c>
      <c r="AW1132" s="6" t="str">
        <f>_xlfn.IFNA(IF(IF($AK1132=AW$5,VLOOKUP(AM1132,buff!$K:$L,2,FALSE),"")=0,"",IF($AK1132=AW$5,VLOOKUP(AM1132,buff!$K:$L,2,FALSE),"")),"")</f>
        <v/>
      </c>
      <c r="AX1132" s="6" t="str">
        <f>_xlfn.IFNA(IF(IF($AK1132=AX$5,VLOOKUP(AN1132,buff!$K:$L,2,FALSE),"")=0,"",IF($AK1132=AX$5,VLOOKUP(AN1132,buff!$K:$L,2,FALSE),"")),"")</f>
        <v/>
      </c>
      <c r="AY1132" s="6" t="str">
        <f>_xlfn.IFNA(IF(IF($AK1132=AY$5,VLOOKUP(AO1132,buff!$K:$L,2,FALSE),"")=0,"",IF($AK1132=AY$5,VLOOKUP(AO1132,buff!$K:$L,2,FALSE),"")),"")</f>
        <v/>
      </c>
      <c r="AZ1132" s="6" t="str">
        <f>_xlfn.IFNA(IF(IF($AK1132=AZ$5,VLOOKUP(AP1132,buff!$K:$L,2,FALSE),"")=0,"",IF($AK1132=AZ$5,VLOOKUP(AP1132,buff!$K:$L,2,FALSE),"")),"")</f>
        <v/>
      </c>
      <c r="BA1132" s="6" t="e">
        <f>VLOOKUP(AL1132,buff!$K:$P,6,FALSE)</f>
        <v>#N/A</v>
      </c>
      <c r="BB1132" s="6" t="e">
        <f>VLOOKUP(AM1132,buff!$K:$P,6,FALSE)</f>
        <v>#N/A</v>
      </c>
      <c r="BC1132" s="6" t="e">
        <f>VLOOKUP(AN1132,buff!$K:$P,6,FALSE)</f>
        <v>#N/A</v>
      </c>
      <c r="BD1132">
        <f t="shared" si="298"/>
        <v>3</v>
      </c>
      <c r="BE1132">
        <f t="shared" si="299"/>
        <v>2</v>
      </c>
      <c r="BF1132" s="22">
        <f t="shared" si="300"/>
        <v>101903</v>
      </c>
    </row>
    <row r="1133" spans="1:58" x14ac:dyDescent="0.15">
      <c r="A1133" t="str">
        <f t="shared" si="302"/>
        <v>国王主动技能3等级7</v>
      </c>
      <c r="B1133" s="8">
        <f t="shared" si="303"/>
        <v>10190307</v>
      </c>
      <c r="C1133" s="8" t="str">
        <f>VLOOKUP(G1133,角色!A:B,2,FALSE)</f>
        <v>国王</v>
      </c>
      <c r="D1133" s="8" t="str">
        <f t="shared" si="304"/>
        <v>主动技能3</v>
      </c>
      <c r="E1133" s="8">
        <f t="shared" si="297"/>
        <v>7</v>
      </c>
      <c r="F1133" s="8">
        <f t="shared" si="305"/>
        <v>3</v>
      </c>
      <c r="G1133" s="8">
        <f t="shared" si="306"/>
        <v>19</v>
      </c>
      <c r="H1133" s="4" t="s">
        <v>884</v>
      </c>
      <c r="I1133" s="20" t="str">
        <f t="shared" si="310"/>
        <v>对敌方贯穿攻击，造成125%攻击力（+3989）点伤害。</v>
      </c>
      <c r="J1133" s="4" t="s">
        <v>277</v>
      </c>
      <c r="K1133" s="1" t="s">
        <v>102</v>
      </c>
      <c r="L1133" s="4" t="s">
        <v>885</v>
      </c>
      <c r="M1133" s="4"/>
      <c r="N1133" s="4">
        <v>100</v>
      </c>
      <c r="O1133" s="20">
        <f>VLOOKUP(L1133,对应表!BK:BL,2,FALSE)</f>
        <v>50</v>
      </c>
      <c r="P1133" s="25" t="str">
        <f>_xlfn.IFNA(VLOOKUP(G1133,角色!V:AE,主动技能!F1133+1,FALSE),"")</f>
        <v>||eff_kuanglongci|</v>
      </c>
      <c r="Q1133" s="25">
        <f>(VLOOKUP(G1133,角色!V:AE,主动技能!F1133+4,FALSE))</f>
        <v>1</v>
      </c>
      <c r="R1133" s="25">
        <v>0</v>
      </c>
      <c r="S1133" s="25">
        <v>0</v>
      </c>
      <c r="T1133" s="6" t="str">
        <f t="shared" si="307"/>
        <v/>
      </c>
      <c r="U1133" s="6" t="str">
        <f t="shared" si="308"/>
        <v/>
      </c>
      <c r="V1133" s="19" t="str">
        <f>VLOOKUP(G1133,角色!AW:BC,主动技能!F1133+1,FALSE)</f>
        <v>skill_18</v>
      </c>
      <c r="Y1133">
        <f t="shared" si="295"/>
        <v>0</v>
      </c>
      <c r="Z1133" s="19">
        <f>IF(VLOOKUP(C1133,角色!CC:CI,主动技能!F1133*2,FALSE)=0,"",VLOOKUP(C1133,角色!CC:CI,主动技能!F1133*2,FALSE))</f>
        <v>125</v>
      </c>
      <c r="AA1133" s="19">
        <f>IF(VLOOKUP(C1133,角色!CC:CI,主动技能!F1133*2+1,FALSE)=0,0,VLOOKUP(C1133,角色!CC:CI,主动技能!F1133*2+1,FALSE))</f>
        <v>50</v>
      </c>
      <c r="AB1133" s="19">
        <f>IF(INT(VLOOKUP(E1133,角色属性概况!I:M,3,FALSE)*AA1133/100)=0,"",(INT(VLOOKUP(E1133,角色属性概况!I:M,3,FALSE)*AA1133/100)))</f>
        <v>3989</v>
      </c>
      <c r="AE1133" s="25">
        <f>(VLOOKUP(G1133,角色!V:AE,主动技能!F1133+7,FALSE))</f>
        <v>1</v>
      </c>
      <c r="AF1133" s="19">
        <f>VLOOKUP(F1133,对应表!AY:BA,3,FALSE)</f>
        <v>2</v>
      </c>
      <c r="AG1133" s="19">
        <f>VLOOKUP(F1133,对应表!AY:BA,2,FALSE)</f>
        <v>2</v>
      </c>
      <c r="AH1133" s="25" t="str">
        <f>VLOOKUP(F1133,特效对应!F:G,2,FALSE)</f>
        <v>attackex</v>
      </c>
      <c r="AJ1133">
        <f t="shared" si="309"/>
        <v>7</v>
      </c>
      <c r="AQ1133" s="6" t="str">
        <f>_xlfn.IFNA(IF(IF($AK1133=AQ$5,VLOOKUP(AL1133,buff!$K:$L,2,FALSE),"")=0,"",IF($AK1133=AQ$5,VLOOKUP(AL1133,buff!$K:$L,2,FALSE),"")),"")</f>
        <v/>
      </c>
      <c r="AR1133" s="6" t="str">
        <f>_xlfn.IFNA(IF(IF($AK1133=AR$5,VLOOKUP(AM1133,buff!$K:$L,2,FALSE),"")=0,"",IF($AK1133=AR$5,VLOOKUP(AM1133,buff!$K:$L,2,FALSE),"")),"")</f>
        <v/>
      </c>
      <c r="AS1133" s="6" t="str">
        <f>_xlfn.IFNA(IF(IF($AK1133=AS$5,VLOOKUP(AN1133,buff!$K:$L,2,FALSE),"")=0,"",IF($AK1133=AS$5,VLOOKUP(AN1133,buff!$K:$L,2,FALSE),"")),"")</f>
        <v/>
      </c>
      <c r="AT1133" s="6" t="str">
        <f>_xlfn.IFNA(IF(IF($AK1133=AT$5,VLOOKUP(AO1133,buff!$K:$L,2,FALSE),"")=0,"",IF($AK1133=AT$5,VLOOKUP(AO1133,buff!$K:$L,2,FALSE),"")),"")</f>
        <v/>
      </c>
      <c r="AU1133" s="6" t="str">
        <f>_xlfn.IFNA(IF(IF($AK1133=AU$5,VLOOKUP(AP1133,buff!$K:$L,2,FALSE),"")=0,"",IF($AK1133=AU$5,VLOOKUP(AP1133,buff!$K:$L,2,FALSE),"")),"")</f>
        <v/>
      </c>
      <c r="AV1133" s="6" t="str">
        <f>_xlfn.IFNA(IF(IF($AK1133=AV$5,VLOOKUP(AL1133,buff!$K:$L,2,FALSE),"")=0,"",IF($AK1133=AV$5,VLOOKUP(AL1133,buff!$K:$L,2,FALSE),"")),"")</f>
        <v/>
      </c>
      <c r="AW1133" s="6" t="str">
        <f>_xlfn.IFNA(IF(IF($AK1133=AW$5,VLOOKUP(AM1133,buff!$K:$L,2,FALSE),"")=0,"",IF($AK1133=AW$5,VLOOKUP(AM1133,buff!$K:$L,2,FALSE),"")),"")</f>
        <v/>
      </c>
      <c r="AX1133" s="6" t="str">
        <f>_xlfn.IFNA(IF(IF($AK1133=AX$5,VLOOKUP(AN1133,buff!$K:$L,2,FALSE),"")=0,"",IF($AK1133=AX$5,VLOOKUP(AN1133,buff!$K:$L,2,FALSE),"")),"")</f>
        <v/>
      </c>
      <c r="AY1133" s="6" t="str">
        <f>_xlfn.IFNA(IF(IF($AK1133=AY$5,VLOOKUP(AO1133,buff!$K:$L,2,FALSE),"")=0,"",IF($AK1133=AY$5,VLOOKUP(AO1133,buff!$K:$L,2,FALSE),"")),"")</f>
        <v/>
      </c>
      <c r="AZ1133" s="6" t="str">
        <f>_xlfn.IFNA(IF(IF($AK1133=AZ$5,VLOOKUP(AP1133,buff!$K:$L,2,FALSE),"")=0,"",IF($AK1133=AZ$5,VLOOKUP(AP1133,buff!$K:$L,2,FALSE),"")),"")</f>
        <v/>
      </c>
      <c r="BA1133" s="6" t="e">
        <f>VLOOKUP(AL1133,buff!$K:$P,6,FALSE)</f>
        <v>#N/A</v>
      </c>
      <c r="BB1133" s="6" t="e">
        <f>VLOOKUP(AM1133,buff!$K:$P,6,FALSE)</f>
        <v>#N/A</v>
      </c>
      <c r="BC1133" s="6" t="e">
        <f>VLOOKUP(AN1133,buff!$K:$P,6,FALSE)</f>
        <v>#N/A</v>
      </c>
      <c r="BD1133">
        <f t="shared" si="298"/>
        <v>3</v>
      </c>
      <c r="BE1133">
        <f t="shared" si="299"/>
        <v>2</v>
      </c>
      <c r="BF1133" s="22">
        <f t="shared" si="300"/>
        <v>101903</v>
      </c>
    </row>
    <row r="1134" spans="1:58" x14ac:dyDescent="0.15">
      <c r="A1134" t="str">
        <f t="shared" si="302"/>
        <v>国王主动技能3等级8</v>
      </c>
      <c r="B1134" s="8">
        <f t="shared" si="303"/>
        <v>10190308</v>
      </c>
      <c r="C1134" s="8" t="str">
        <f>VLOOKUP(G1134,角色!A:B,2,FALSE)</f>
        <v>国王</v>
      </c>
      <c r="D1134" s="8" t="str">
        <f t="shared" si="304"/>
        <v>主动技能3</v>
      </c>
      <c r="E1134" s="8">
        <f t="shared" si="297"/>
        <v>8</v>
      </c>
      <c r="F1134" s="8">
        <f t="shared" si="305"/>
        <v>3</v>
      </c>
      <c r="G1134" s="8">
        <f t="shared" si="306"/>
        <v>19</v>
      </c>
      <c r="H1134" s="4" t="s">
        <v>884</v>
      </c>
      <c r="I1134" s="20" t="str">
        <f t="shared" si="310"/>
        <v>对敌方贯穿攻击，造成125%攻击力（+5748）点伤害。</v>
      </c>
      <c r="J1134" s="4" t="s">
        <v>277</v>
      </c>
      <c r="K1134" s="1" t="s">
        <v>102</v>
      </c>
      <c r="L1134" s="4" t="s">
        <v>885</v>
      </c>
      <c r="M1134" s="4"/>
      <c r="N1134" s="4">
        <v>100</v>
      </c>
      <c r="O1134" s="20">
        <f>VLOOKUP(L1134,对应表!BK:BL,2,FALSE)</f>
        <v>50</v>
      </c>
      <c r="P1134" s="25" t="str">
        <f>_xlfn.IFNA(VLOOKUP(G1134,角色!V:AE,主动技能!F1134+1,FALSE),"")</f>
        <v>||eff_kuanglongci|</v>
      </c>
      <c r="Q1134" s="25">
        <f>(VLOOKUP(G1134,角色!V:AE,主动技能!F1134+4,FALSE))</f>
        <v>1</v>
      </c>
      <c r="R1134" s="25">
        <v>0</v>
      </c>
      <c r="S1134" s="25">
        <v>0</v>
      </c>
      <c r="T1134" s="6" t="str">
        <f t="shared" si="307"/>
        <v/>
      </c>
      <c r="U1134" s="6" t="str">
        <f t="shared" si="308"/>
        <v/>
      </c>
      <c r="V1134" s="19" t="str">
        <f>VLOOKUP(G1134,角色!AW:BC,主动技能!F1134+1,FALSE)</f>
        <v>skill_18</v>
      </c>
      <c r="Y1134">
        <f t="shared" si="295"/>
        <v>0</v>
      </c>
      <c r="Z1134" s="19">
        <f>IF(VLOOKUP(C1134,角色!CC:CI,主动技能!F1134*2,FALSE)=0,"",VLOOKUP(C1134,角色!CC:CI,主动技能!F1134*2,FALSE))</f>
        <v>125</v>
      </c>
      <c r="AA1134" s="19">
        <f>IF(VLOOKUP(C1134,角色!CC:CI,主动技能!F1134*2+1,FALSE)=0,0,VLOOKUP(C1134,角色!CC:CI,主动技能!F1134*2+1,FALSE))</f>
        <v>50</v>
      </c>
      <c r="AB1134" s="19">
        <f>IF(INT(VLOOKUP(E1134,角色属性概况!I:M,3,FALSE)*AA1134/100)=0,"",(INT(VLOOKUP(E1134,角色属性概况!I:M,3,FALSE)*AA1134/100)))</f>
        <v>5748</v>
      </c>
      <c r="AE1134" s="25">
        <f>(VLOOKUP(G1134,角色!V:AE,主动技能!F1134+7,FALSE))</f>
        <v>1</v>
      </c>
      <c r="AF1134" s="19">
        <f>VLOOKUP(F1134,对应表!AY:BA,3,FALSE)</f>
        <v>2</v>
      </c>
      <c r="AG1134" s="19">
        <f>VLOOKUP(F1134,对应表!AY:BA,2,FALSE)</f>
        <v>2</v>
      </c>
      <c r="AH1134" s="25" t="str">
        <f>VLOOKUP(F1134,特效对应!F:G,2,FALSE)</f>
        <v>attackex</v>
      </c>
      <c r="AJ1134">
        <f t="shared" si="309"/>
        <v>8</v>
      </c>
      <c r="AQ1134" s="6" t="str">
        <f>_xlfn.IFNA(IF(IF($AK1134=AQ$5,VLOOKUP(AL1134,buff!$K:$L,2,FALSE),"")=0,"",IF($AK1134=AQ$5,VLOOKUP(AL1134,buff!$K:$L,2,FALSE),"")),"")</f>
        <v/>
      </c>
      <c r="AR1134" s="6" t="str">
        <f>_xlfn.IFNA(IF(IF($AK1134=AR$5,VLOOKUP(AM1134,buff!$K:$L,2,FALSE),"")=0,"",IF($AK1134=AR$5,VLOOKUP(AM1134,buff!$K:$L,2,FALSE),"")),"")</f>
        <v/>
      </c>
      <c r="AS1134" s="6" t="str">
        <f>_xlfn.IFNA(IF(IF($AK1134=AS$5,VLOOKUP(AN1134,buff!$K:$L,2,FALSE),"")=0,"",IF($AK1134=AS$5,VLOOKUP(AN1134,buff!$K:$L,2,FALSE),"")),"")</f>
        <v/>
      </c>
      <c r="AT1134" s="6" t="str">
        <f>_xlfn.IFNA(IF(IF($AK1134=AT$5,VLOOKUP(AO1134,buff!$K:$L,2,FALSE),"")=0,"",IF($AK1134=AT$5,VLOOKUP(AO1134,buff!$K:$L,2,FALSE),"")),"")</f>
        <v/>
      </c>
      <c r="AU1134" s="6" t="str">
        <f>_xlfn.IFNA(IF(IF($AK1134=AU$5,VLOOKUP(AP1134,buff!$K:$L,2,FALSE),"")=0,"",IF($AK1134=AU$5,VLOOKUP(AP1134,buff!$K:$L,2,FALSE),"")),"")</f>
        <v/>
      </c>
      <c r="AV1134" s="6" t="str">
        <f>_xlfn.IFNA(IF(IF($AK1134=AV$5,VLOOKUP(AL1134,buff!$K:$L,2,FALSE),"")=0,"",IF($AK1134=AV$5,VLOOKUP(AL1134,buff!$K:$L,2,FALSE),"")),"")</f>
        <v/>
      </c>
      <c r="AW1134" s="6" t="str">
        <f>_xlfn.IFNA(IF(IF($AK1134=AW$5,VLOOKUP(AM1134,buff!$K:$L,2,FALSE),"")=0,"",IF($AK1134=AW$5,VLOOKUP(AM1134,buff!$K:$L,2,FALSE),"")),"")</f>
        <v/>
      </c>
      <c r="AX1134" s="6" t="str">
        <f>_xlfn.IFNA(IF(IF($AK1134=AX$5,VLOOKUP(AN1134,buff!$K:$L,2,FALSE),"")=0,"",IF($AK1134=AX$5,VLOOKUP(AN1134,buff!$K:$L,2,FALSE),"")),"")</f>
        <v/>
      </c>
      <c r="AY1134" s="6" t="str">
        <f>_xlfn.IFNA(IF(IF($AK1134=AY$5,VLOOKUP(AO1134,buff!$K:$L,2,FALSE),"")=0,"",IF($AK1134=AY$5,VLOOKUP(AO1134,buff!$K:$L,2,FALSE),"")),"")</f>
        <v/>
      </c>
      <c r="AZ1134" s="6" t="str">
        <f>_xlfn.IFNA(IF(IF($AK1134=AZ$5,VLOOKUP(AP1134,buff!$K:$L,2,FALSE),"")=0,"",IF($AK1134=AZ$5,VLOOKUP(AP1134,buff!$K:$L,2,FALSE),"")),"")</f>
        <v/>
      </c>
      <c r="BA1134" s="6" t="e">
        <f>VLOOKUP(AL1134,buff!$K:$P,6,FALSE)</f>
        <v>#N/A</v>
      </c>
      <c r="BB1134" s="6" t="e">
        <f>VLOOKUP(AM1134,buff!$K:$P,6,FALSE)</f>
        <v>#N/A</v>
      </c>
      <c r="BC1134" s="6" t="e">
        <f>VLOOKUP(AN1134,buff!$K:$P,6,FALSE)</f>
        <v>#N/A</v>
      </c>
      <c r="BD1134">
        <f t="shared" si="298"/>
        <v>3</v>
      </c>
      <c r="BE1134">
        <f t="shared" si="299"/>
        <v>2</v>
      </c>
      <c r="BF1134" s="22">
        <f t="shared" si="300"/>
        <v>101903</v>
      </c>
    </row>
    <row r="1135" spans="1:58" x14ac:dyDescent="0.15">
      <c r="A1135" t="str">
        <f t="shared" si="302"/>
        <v>国王主动技能3等级9</v>
      </c>
      <c r="B1135" s="8">
        <f t="shared" si="303"/>
        <v>10190309</v>
      </c>
      <c r="C1135" s="8" t="str">
        <f>VLOOKUP(G1135,角色!A:B,2,FALSE)</f>
        <v>国王</v>
      </c>
      <c r="D1135" s="8" t="str">
        <f t="shared" si="304"/>
        <v>主动技能3</v>
      </c>
      <c r="E1135" s="8">
        <f t="shared" si="297"/>
        <v>9</v>
      </c>
      <c r="F1135" s="8">
        <f t="shared" si="305"/>
        <v>3</v>
      </c>
      <c r="G1135" s="8">
        <f t="shared" si="306"/>
        <v>19</v>
      </c>
      <c r="H1135" s="4" t="s">
        <v>884</v>
      </c>
      <c r="I1135" s="20" t="str">
        <f t="shared" si="310"/>
        <v>对敌方贯穿攻击，造成125%攻击力（+8240）点伤害。</v>
      </c>
      <c r="J1135" s="4" t="s">
        <v>277</v>
      </c>
      <c r="K1135" s="1" t="s">
        <v>102</v>
      </c>
      <c r="L1135" s="4" t="s">
        <v>885</v>
      </c>
      <c r="M1135" s="4"/>
      <c r="N1135" s="4">
        <v>100</v>
      </c>
      <c r="O1135" s="20">
        <f>VLOOKUP(L1135,对应表!BK:BL,2,FALSE)</f>
        <v>50</v>
      </c>
      <c r="P1135" s="25" t="str">
        <f>_xlfn.IFNA(VLOOKUP(G1135,角色!V:AE,主动技能!F1135+1,FALSE),"")</f>
        <v>||eff_kuanglongci|</v>
      </c>
      <c r="Q1135" s="25">
        <f>(VLOOKUP(G1135,角色!V:AE,主动技能!F1135+4,FALSE))</f>
        <v>1</v>
      </c>
      <c r="R1135" s="25">
        <v>0</v>
      </c>
      <c r="S1135" s="25">
        <v>0</v>
      </c>
      <c r="T1135" s="6" t="str">
        <f t="shared" si="307"/>
        <v/>
      </c>
      <c r="U1135" s="6" t="str">
        <f t="shared" si="308"/>
        <v/>
      </c>
      <c r="V1135" s="19" t="str">
        <f>VLOOKUP(G1135,角色!AW:BC,主动技能!F1135+1,FALSE)</f>
        <v>skill_18</v>
      </c>
      <c r="Y1135">
        <f t="shared" si="295"/>
        <v>0</v>
      </c>
      <c r="Z1135" s="19">
        <f>IF(VLOOKUP(C1135,角色!CC:CI,主动技能!F1135*2,FALSE)=0,"",VLOOKUP(C1135,角色!CC:CI,主动技能!F1135*2,FALSE))</f>
        <v>125</v>
      </c>
      <c r="AA1135" s="19">
        <f>IF(VLOOKUP(C1135,角色!CC:CI,主动技能!F1135*2+1,FALSE)=0,0,VLOOKUP(C1135,角色!CC:CI,主动技能!F1135*2+1,FALSE))</f>
        <v>50</v>
      </c>
      <c r="AB1135" s="19">
        <f>IF(INT(VLOOKUP(E1135,角色属性概况!I:M,3,FALSE)*AA1135/100)=0,"",(INT(VLOOKUP(E1135,角色属性概况!I:M,3,FALSE)*AA1135/100)))</f>
        <v>8240</v>
      </c>
      <c r="AE1135" s="25">
        <f>(VLOOKUP(G1135,角色!V:AE,主动技能!F1135+7,FALSE))</f>
        <v>1</v>
      </c>
      <c r="AF1135" s="19">
        <f>VLOOKUP(F1135,对应表!AY:BA,3,FALSE)</f>
        <v>2</v>
      </c>
      <c r="AG1135" s="19">
        <f>VLOOKUP(F1135,对应表!AY:BA,2,FALSE)</f>
        <v>2</v>
      </c>
      <c r="AH1135" s="25" t="str">
        <f>VLOOKUP(F1135,特效对应!F:G,2,FALSE)</f>
        <v>attackex</v>
      </c>
      <c r="AJ1135">
        <f t="shared" si="309"/>
        <v>9</v>
      </c>
      <c r="AQ1135" s="6" t="str">
        <f>_xlfn.IFNA(IF(IF($AK1135=AQ$5,VLOOKUP(AL1135,buff!$K:$L,2,FALSE),"")=0,"",IF($AK1135=AQ$5,VLOOKUP(AL1135,buff!$K:$L,2,FALSE),"")),"")</f>
        <v/>
      </c>
      <c r="AR1135" s="6" t="str">
        <f>_xlfn.IFNA(IF(IF($AK1135=AR$5,VLOOKUP(AM1135,buff!$K:$L,2,FALSE),"")=0,"",IF($AK1135=AR$5,VLOOKUP(AM1135,buff!$K:$L,2,FALSE),"")),"")</f>
        <v/>
      </c>
      <c r="AS1135" s="6" t="str">
        <f>_xlfn.IFNA(IF(IF($AK1135=AS$5,VLOOKUP(AN1135,buff!$K:$L,2,FALSE),"")=0,"",IF($AK1135=AS$5,VLOOKUP(AN1135,buff!$K:$L,2,FALSE),"")),"")</f>
        <v/>
      </c>
      <c r="AT1135" s="6" t="str">
        <f>_xlfn.IFNA(IF(IF($AK1135=AT$5,VLOOKUP(AO1135,buff!$K:$L,2,FALSE),"")=0,"",IF($AK1135=AT$5,VLOOKUP(AO1135,buff!$K:$L,2,FALSE),"")),"")</f>
        <v/>
      </c>
      <c r="AU1135" s="6" t="str">
        <f>_xlfn.IFNA(IF(IF($AK1135=AU$5,VLOOKUP(AP1135,buff!$K:$L,2,FALSE),"")=0,"",IF($AK1135=AU$5,VLOOKUP(AP1135,buff!$K:$L,2,FALSE),"")),"")</f>
        <v/>
      </c>
      <c r="AV1135" s="6" t="str">
        <f>_xlfn.IFNA(IF(IF($AK1135=AV$5,VLOOKUP(AL1135,buff!$K:$L,2,FALSE),"")=0,"",IF($AK1135=AV$5,VLOOKUP(AL1135,buff!$K:$L,2,FALSE),"")),"")</f>
        <v/>
      </c>
      <c r="AW1135" s="6" t="str">
        <f>_xlfn.IFNA(IF(IF($AK1135=AW$5,VLOOKUP(AM1135,buff!$K:$L,2,FALSE),"")=0,"",IF($AK1135=AW$5,VLOOKUP(AM1135,buff!$K:$L,2,FALSE),"")),"")</f>
        <v/>
      </c>
      <c r="AX1135" s="6" t="str">
        <f>_xlfn.IFNA(IF(IF($AK1135=AX$5,VLOOKUP(AN1135,buff!$K:$L,2,FALSE),"")=0,"",IF($AK1135=AX$5,VLOOKUP(AN1135,buff!$K:$L,2,FALSE),"")),"")</f>
        <v/>
      </c>
      <c r="AY1135" s="6" t="str">
        <f>_xlfn.IFNA(IF(IF($AK1135=AY$5,VLOOKUP(AO1135,buff!$K:$L,2,FALSE),"")=0,"",IF($AK1135=AY$5,VLOOKUP(AO1135,buff!$K:$L,2,FALSE),"")),"")</f>
        <v/>
      </c>
      <c r="AZ1135" s="6" t="str">
        <f>_xlfn.IFNA(IF(IF($AK1135=AZ$5,VLOOKUP(AP1135,buff!$K:$L,2,FALSE),"")=0,"",IF($AK1135=AZ$5,VLOOKUP(AP1135,buff!$K:$L,2,FALSE),"")),"")</f>
        <v/>
      </c>
      <c r="BA1135" s="6" t="e">
        <f>VLOOKUP(AL1135,buff!$K:$P,6,FALSE)</f>
        <v>#N/A</v>
      </c>
      <c r="BB1135" s="6" t="e">
        <f>VLOOKUP(AM1135,buff!$K:$P,6,FALSE)</f>
        <v>#N/A</v>
      </c>
      <c r="BC1135" s="6" t="e">
        <f>VLOOKUP(AN1135,buff!$K:$P,6,FALSE)</f>
        <v>#N/A</v>
      </c>
      <c r="BD1135">
        <f t="shared" si="298"/>
        <v>3</v>
      </c>
      <c r="BE1135">
        <f t="shared" si="299"/>
        <v>2</v>
      </c>
      <c r="BF1135" s="22">
        <f t="shared" si="300"/>
        <v>101903</v>
      </c>
    </row>
    <row r="1136" spans="1:58" x14ac:dyDescent="0.15">
      <c r="A1136" t="str">
        <f t="shared" si="302"/>
        <v>国王主动技能3等级10</v>
      </c>
      <c r="B1136" s="8">
        <f t="shared" si="303"/>
        <v>10190310</v>
      </c>
      <c r="C1136" s="8" t="str">
        <f>VLOOKUP(G1136,角色!A:B,2,FALSE)</f>
        <v>国王</v>
      </c>
      <c r="D1136" s="8" t="str">
        <f t="shared" si="304"/>
        <v>主动技能3</v>
      </c>
      <c r="E1136" s="8">
        <f t="shared" si="297"/>
        <v>10</v>
      </c>
      <c r="F1136" s="8">
        <f t="shared" si="305"/>
        <v>3</v>
      </c>
      <c r="G1136" s="8">
        <f t="shared" si="306"/>
        <v>19</v>
      </c>
      <c r="H1136" s="4" t="s">
        <v>884</v>
      </c>
      <c r="I1136" s="20" t="str">
        <f t="shared" si="310"/>
        <v>对敌方贯穿攻击，造成125%攻击力（+11767）点伤害。</v>
      </c>
      <c r="J1136" s="4" t="s">
        <v>277</v>
      </c>
      <c r="K1136" s="1" t="s">
        <v>102</v>
      </c>
      <c r="L1136" s="4" t="s">
        <v>885</v>
      </c>
      <c r="M1136" s="4"/>
      <c r="N1136" s="4">
        <v>100</v>
      </c>
      <c r="O1136" s="20">
        <f>VLOOKUP(L1136,对应表!BK:BL,2,FALSE)</f>
        <v>50</v>
      </c>
      <c r="P1136" s="25" t="str">
        <f>_xlfn.IFNA(VLOOKUP(G1136,角色!V:AE,主动技能!F1136+1,FALSE),"")</f>
        <v>||eff_kuanglongci|</v>
      </c>
      <c r="Q1136" s="25">
        <f>(VLOOKUP(G1136,角色!V:AE,主动技能!F1136+4,FALSE))</f>
        <v>1</v>
      </c>
      <c r="R1136" s="25">
        <v>0</v>
      </c>
      <c r="S1136" s="25">
        <v>0</v>
      </c>
      <c r="T1136" s="6" t="str">
        <f t="shared" si="307"/>
        <v/>
      </c>
      <c r="U1136" s="6" t="str">
        <f t="shared" si="308"/>
        <v/>
      </c>
      <c r="V1136" s="19" t="str">
        <f>VLOOKUP(G1136,角色!AW:BC,主动技能!F1136+1,FALSE)</f>
        <v>skill_18</v>
      </c>
      <c r="Y1136">
        <f t="shared" si="295"/>
        <v>0</v>
      </c>
      <c r="Z1136" s="19">
        <f>IF(VLOOKUP(C1136,角色!CC:CI,主动技能!F1136*2,FALSE)=0,"",VLOOKUP(C1136,角色!CC:CI,主动技能!F1136*2,FALSE))</f>
        <v>125</v>
      </c>
      <c r="AA1136" s="19">
        <f>IF(VLOOKUP(C1136,角色!CC:CI,主动技能!F1136*2+1,FALSE)=0,0,VLOOKUP(C1136,角色!CC:CI,主动技能!F1136*2+1,FALSE))</f>
        <v>50</v>
      </c>
      <c r="AB1136" s="19">
        <f>IF(INT(VLOOKUP(E1136,角色属性概况!I:M,3,FALSE)*AA1136/100)=0,"",(INT(VLOOKUP(E1136,角色属性概况!I:M,3,FALSE)*AA1136/100)))</f>
        <v>11767</v>
      </c>
      <c r="AE1136" s="25">
        <f>(VLOOKUP(G1136,角色!V:AE,主动技能!F1136+7,FALSE))</f>
        <v>1</v>
      </c>
      <c r="AF1136" s="19">
        <f>VLOOKUP(F1136,对应表!AY:BA,3,FALSE)</f>
        <v>2</v>
      </c>
      <c r="AG1136" s="19">
        <f>VLOOKUP(F1136,对应表!AY:BA,2,FALSE)</f>
        <v>2</v>
      </c>
      <c r="AH1136" s="25" t="str">
        <f>VLOOKUP(F1136,特效对应!F:G,2,FALSE)</f>
        <v>attackex</v>
      </c>
      <c r="AJ1136">
        <f t="shared" si="309"/>
        <v>10</v>
      </c>
      <c r="AQ1136" s="6" t="str">
        <f>_xlfn.IFNA(IF(IF($AK1136=AQ$5,VLOOKUP(AL1136,buff!$K:$L,2,FALSE),"")=0,"",IF($AK1136=AQ$5,VLOOKUP(AL1136,buff!$K:$L,2,FALSE),"")),"")</f>
        <v/>
      </c>
      <c r="AR1136" s="6" t="str">
        <f>_xlfn.IFNA(IF(IF($AK1136=AR$5,VLOOKUP(AM1136,buff!$K:$L,2,FALSE),"")=0,"",IF($AK1136=AR$5,VLOOKUP(AM1136,buff!$K:$L,2,FALSE),"")),"")</f>
        <v/>
      </c>
      <c r="AS1136" s="6" t="str">
        <f>_xlfn.IFNA(IF(IF($AK1136=AS$5,VLOOKUP(AN1136,buff!$K:$L,2,FALSE),"")=0,"",IF($AK1136=AS$5,VLOOKUP(AN1136,buff!$K:$L,2,FALSE),"")),"")</f>
        <v/>
      </c>
      <c r="AT1136" s="6" t="str">
        <f>_xlfn.IFNA(IF(IF($AK1136=AT$5,VLOOKUP(AO1136,buff!$K:$L,2,FALSE),"")=0,"",IF($AK1136=AT$5,VLOOKUP(AO1136,buff!$K:$L,2,FALSE),"")),"")</f>
        <v/>
      </c>
      <c r="AU1136" s="6" t="str">
        <f>_xlfn.IFNA(IF(IF($AK1136=AU$5,VLOOKUP(AP1136,buff!$K:$L,2,FALSE),"")=0,"",IF($AK1136=AU$5,VLOOKUP(AP1136,buff!$K:$L,2,FALSE),"")),"")</f>
        <v/>
      </c>
      <c r="AV1136" s="6" t="str">
        <f>_xlfn.IFNA(IF(IF($AK1136=AV$5,VLOOKUP(AL1136,buff!$K:$L,2,FALSE),"")=0,"",IF($AK1136=AV$5,VLOOKUP(AL1136,buff!$K:$L,2,FALSE),"")),"")</f>
        <v/>
      </c>
      <c r="AW1136" s="6" t="str">
        <f>_xlfn.IFNA(IF(IF($AK1136=AW$5,VLOOKUP(AM1136,buff!$K:$L,2,FALSE),"")=0,"",IF($AK1136=AW$5,VLOOKUP(AM1136,buff!$K:$L,2,FALSE),"")),"")</f>
        <v/>
      </c>
      <c r="AX1136" s="6" t="str">
        <f>_xlfn.IFNA(IF(IF($AK1136=AX$5,VLOOKUP(AN1136,buff!$K:$L,2,FALSE),"")=0,"",IF($AK1136=AX$5,VLOOKUP(AN1136,buff!$K:$L,2,FALSE),"")),"")</f>
        <v/>
      </c>
      <c r="AY1136" s="6" t="str">
        <f>_xlfn.IFNA(IF(IF($AK1136=AY$5,VLOOKUP(AO1136,buff!$K:$L,2,FALSE),"")=0,"",IF($AK1136=AY$5,VLOOKUP(AO1136,buff!$K:$L,2,FALSE),"")),"")</f>
        <v/>
      </c>
      <c r="AZ1136" s="6" t="str">
        <f>_xlfn.IFNA(IF(IF($AK1136=AZ$5,VLOOKUP(AP1136,buff!$K:$L,2,FALSE),"")=0,"",IF($AK1136=AZ$5,VLOOKUP(AP1136,buff!$K:$L,2,FALSE),"")),"")</f>
        <v/>
      </c>
      <c r="BA1136" s="6" t="e">
        <f>VLOOKUP(AL1136,buff!$K:$P,6,FALSE)</f>
        <v>#N/A</v>
      </c>
      <c r="BB1136" s="6" t="e">
        <f>VLOOKUP(AM1136,buff!$K:$P,6,FALSE)</f>
        <v>#N/A</v>
      </c>
      <c r="BC1136" s="6" t="e">
        <f>VLOOKUP(AN1136,buff!$K:$P,6,FALSE)</f>
        <v>#N/A</v>
      </c>
      <c r="BD1136">
        <f t="shared" si="298"/>
        <v>3</v>
      </c>
      <c r="BE1136">
        <f t="shared" si="299"/>
        <v>2</v>
      </c>
      <c r="BF1136" s="22">
        <f t="shared" si="300"/>
        <v>101903</v>
      </c>
    </row>
    <row r="1137" spans="1:58" x14ac:dyDescent="0.15">
      <c r="A1137" t="str">
        <f t="shared" si="302"/>
        <v>国王主动技能3等级11</v>
      </c>
      <c r="B1137" s="8">
        <f t="shared" si="303"/>
        <v>10190311</v>
      </c>
      <c r="C1137" s="8" t="str">
        <f>VLOOKUP(G1137,角色!A:B,2,FALSE)</f>
        <v>国王</v>
      </c>
      <c r="D1137" s="8" t="str">
        <f t="shared" si="304"/>
        <v>主动技能3</v>
      </c>
      <c r="E1137" s="8">
        <f t="shared" si="297"/>
        <v>11</v>
      </c>
      <c r="F1137" s="8">
        <f t="shared" si="305"/>
        <v>3</v>
      </c>
      <c r="G1137" s="8">
        <f t="shared" si="306"/>
        <v>19</v>
      </c>
      <c r="H1137" s="4" t="s">
        <v>884</v>
      </c>
      <c r="I1137" s="20" t="str">
        <f t="shared" si="310"/>
        <v>对敌方贯穿攻击，造成125%攻击力（+16761）点伤害。</v>
      </c>
      <c r="J1137" s="4" t="s">
        <v>277</v>
      </c>
      <c r="K1137" s="1" t="s">
        <v>102</v>
      </c>
      <c r="L1137" s="4" t="s">
        <v>885</v>
      </c>
      <c r="M1137" s="4"/>
      <c r="N1137" s="4">
        <v>100</v>
      </c>
      <c r="O1137" s="20">
        <f>VLOOKUP(L1137,对应表!BK:BL,2,FALSE)</f>
        <v>50</v>
      </c>
      <c r="P1137" s="25" t="str">
        <f>_xlfn.IFNA(VLOOKUP(G1137,角色!V:AE,主动技能!F1137+1,FALSE),"")</f>
        <v>||eff_kuanglongci|</v>
      </c>
      <c r="Q1137" s="25">
        <f>(VLOOKUP(G1137,角色!V:AE,主动技能!F1137+4,FALSE))</f>
        <v>1</v>
      </c>
      <c r="R1137" s="25">
        <v>0</v>
      </c>
      <c r="S1137" s="25">
        <v>0</v>
      </c>
      <c r="T1137" s="6" t="str">
        <f t="shared" si="307"/>
        <v/>
      </c>
      <c r="U1137" s="6" t="str">
        <f t="shared" si="308"/>
        <v/>
      </c>
      <c r="V1137" s="19" t="str">
        <f>VLOOKUP(G1137,角色!AW:BC,主动技能!F1137+1,FALSE)</f>
        <v>skill_18</v>
      </c>
      <c r="Y1137">
        <f t="shared" si="295"/>
        <v>0</v>
      </c>
      <c r="Z1137" s="19">
        <f>IF(VLOOKUP(C1137,角色!CC:CI,主动技能!F1137*2,FALSE)=0,"",VLOOKUP(C1137,角色!CC:CI,主动技能!F1137*2,FALSE))</f>
        <v>125</v>
      </c>
      <c r="AA1137" s="19">
        <f>IF(VLOOKUP(C1137,角色!CC:CI,主动技能!F1137*2+1,FALSE)=0,0,VLOOKUP(C1137,角色!CC:CI,主动技能!F1137*2+1,FALSE))</f>
        <v>50</v>
      </c>
      <c r="AB1137" s="19">
        <f>IF(INT(VLOOKUP(E1137,角色属性概况!I:M,3,FALSE)*AA1137/100)=0,"",(INT(VLOOKUP(E1137,角色属性概况!I:M,3,FALSE)*AA1137/100)))</f>
        <v>16761</v>
      </c>
      <c r="AE1137" s="25">
        <f>(VLOOKUP(G1137,角色!V:AE,主动技能!F1137+7,FALSE))</f>
        <v>1</v>
      </c>
      <c r="AF1137" s="19">
        <f>VLOOKUP(F1137,对应表!AY:BA,3,FALSE)</f>
        <v>2</v>
      </c>
      <c r="AG1137" s="19">
        <f>VLOOKUP(F1137,对应表!AY:BA,2,FALSE)</f>
        <v>2</v>
      </c>
      <c r="AH1137" s="25" t="str">
        <f>VLOOKUP(F1137,特效对应!F:G,2,FALSE)</f>
        <v>attackex</v>
      </c>
      <c r="AJ1137">
        <f t="shared" si="309"/>
        <v>11</v>
      </c>
      <c r="AQ1137" s="6" t="str">
        <f>_xlfn.IFNA(IF(IF($AK1137=AQ$5,VLOOKUP(AL1137,buff!$K:$L,2,FALSE),"")=0,"",IF($AK1137=AQ$5,VLOOKUP(AL1137,buff!$K:$L,2,FALSE),"")),"")</f>
        <v/>
      </c>
      <c r="AR1137" s="6" t="str">
        <f>_xlfn.IFNA(IF(IF($AK1137=AR$5,VLOOKUP(AM1137,buff!$K:$L,2,FALSE),"")=0,"",IF($AK1137=AR$5,VLOOKUP(AM1137,buff!$K:$L,2,FALSE),"")),"")</f>
        <v/>
      </c>
      <c r="AS1137" s="6" t="str">
        <f>_xlfn.IFNA(IF(IF($AK1137=AS$5,VLOOKUP(AN1137,buff!$K:$L,2,FALSE),"")=0,"",IF($AK1137=AS$5,VLOOKUP(AN1137,buff!$K:$L,2,FALSE),"")),"")</f>
        <v/>
      </c>
      <c r="AT1137" s="6" t="str">
        <f>_xlfn.IFNA(IF(IF($AK1137=AT$5,VLOOKUP(AO1137,buff!$K:$L,2,FALSE),"")=0,"",IF($AK1137=AT$5,VLOOKUP(AO1137,buff!$K:$L,2,FALSE),"")),"")</f>
        <v/>
      </c>
      <c r="AU1137" s="6" t="str">
        <f>_xlfn.IFNA(IF(IF($AK1137=AU$5,VLOOKUP(AP1137,buff!$K:$L,2,FALSE),"")=0,"",IF($AK1137=AU$5,VLOOKUP(AP1137,buff!$K:$L,2,FALSE),"")),"")</f>
        <v/>
      </c>
      <c r="AV1137" s="6" t="str">
        <f>_xlfn.IFNA(IF(IF($AK1137=AV$5,VLOOKUP(AL1137,buff!$K:$L,2,FALSE),"")=0,"",IF($AK1137=AV$5,VLOOKUP(AL1137,buff!$K:$L,2,FALSE),"")),"")</f>
        <v/>
      </c>
      <c r="AW1137" s="6" t="str">
        <f>_xlfn.IFNA(IF(IF($AK1137=AW$5,VLOOKUP(AM1137,buff!$K:$L,2,FALSE),"")=0,"",IF($AK1137=AW$5,VLOOKUP(AM1137,buff!$K:$L,2,FALSE),"")),"")</f>
        <v/>
      </c>
      <c r="AX1137" s="6" t="str">
        <f>_xlfn.IFNA(IF(IF($AK1137=AX$5,VLOOKUP(AN1137,buff!$K:$L,2,FALSE),"")=0,"",IF($AK1137=AX$5,VLOOKUP(AN1137,buff!$K:$L,2,FALSE),"")),"")</f>
        <v/>
      </c>
      <c r="AY1137" s="6" t="str">
        <f>_xlfn.IFNA(IF(IF($AK1137=AY$5,VLOOKUP(AO1137,buff!$K:$L,2,FALSE),"")=0,"",IF($AK1137=AY$5,VLOOKUP(AO1137,buff!$K:$L,2,FALSE),"")),"")</f>
        <v/>
      </c>
      <c r="AZ1137" s="6" t="str">
        <f>_xlfn.IFNA(IF(IF($AK1137=AZ$5,VLOOKUP(AP1137,buff!$K:$L,2,FALSE),"")=0,"",IF($AK1137=AZ$5,VLOOKUP(AP1137,buff!$K:$L,2,FALSE),"")),"")</f>
        <v/>
      </c>
      <c r="BA1137" s="6" t="e">
        <f>VLOOKUP(AL1137,buff!$K:$P,6,FALSE)</f>
        <v>#N/A</v>
      </c>
      <c r="BB1137" s="6" t="e">
        <f>VLOOKUP(AM1137,buff!$K:$P,6,FALSE)</f>
        <v>#N/A</v>
      </c>
      <c r="BC1137" s="6" t="e">
        <f>VLOOKUP(AN1137,buff!$K:$P,6,FALSE)</f>
        <v>#N/A</v>
      </c>
      <c r="BD1137">
        <f t="shared" si="298"/>
        <v>3</v>
      </c>
      <c r="BE1137">
        <f t="shared" si="299"/>
        <v>2</v>
      </c>
      <c r="BF1137" s="22">
        <f t="shared" si="300"/>
        <v>101903</v>
      </c>
    </row>
    <row r="1138" spans="1:58" x14ac:dyDescent="0.15">
      <c r="A1138" t="str">
        <f t="shared" si="302"/>
        <v>国王主动技能3等级12</v>
      </c>
      <c r="B1138" s="8">
        <f t="shared" si="303"/>
        <v>10190312</v>
      </c>
      <c r="C1138" s="8" t="str">
        <f>VLOOKUP(G1138,角色!A:B,2,FALSE)</f>
        <v>国王</v>
      </c>
      <c r="D1138" s="8" t="str">
        <f t="shared" si="304"/>
        <v>主动技能3</v>
      </c>
      <c r="E1138" s="8">
        <f t="shared" si="297"/>
        <v>12</v>
      </c>
      <c r="F1138" s="8">
        <f t="shared" si="305"/>
        <v>3</v>
      </c>
      <c r="G1138" s="8">
        <f t="shared" si="306"/>
        <v>19</v>
      </c>
      <c r="H1138" s="4" t="s">
        <v>884</v>
      </c>
      <c r="I1138" s="20" t="str">
        <f t="shared" si="310"/>
        <v>对敌方贯穿攻击，造成125%攻击力（+23830）点伤害。</v>
      </c>
      <c r="J1138" s="4" t="s">
        <v>277</v>
      </c>
      <c r="K1138" s="1" t="s">
        <v>102</v>
      </c>
      <c r="L1138" s="4" t="s">
        <v>885</v>
      </c>
      <c r="M1138" s="4"/>
      <c r="N1138" s="4">
        <v>100</v>
      </c>
      <c r="O1138" s="20">
        <f>VLOOKUP(L1138,对应表!BK:BL,2,FALSE)</f>
        <v>50</v>
      </c>
      <c r="P1138" s="25" t="str">
        <f>_xlfn.IFNA(VLOOKUP(G1138,角色!V:AE,主动技能!F1138+1,FALSE),"")</f>
        <v>||eff_kuanglongci|</v>
      </c>
      <c r="Q1138" s="25">
        <f>(VLOOKUP(G1138,角色!V:AE,主动技能!F1138+4,FALSE))</f>
        <v>1</v>
      </c>
      <c r="R1138" s="25">
        <v>0</v>
      </c>
      <c r="S1138" s="25">
        <v>0</v>
      </c>
      <c r="T1138" s="6" t="str">
        <f t="shared" si="307"/>
        <v/>
      </c>
      <c r="U1138" s="6" t="str">
        <f t="shared" si="308"/>
        <v/>
      </c>
      <c r="V1138" s="19" t="str">
        <f>VLOOKUP(G1138,角色!AW:BC,主动技能!F1138+1,FALSE)</f>
        <v>skill_18</v>
      </c>
      <c r="Y1138">
        <f t="shared" si="295"/>
        <v>0</v>
      </c>
      <c r="Z1138" s="19">
        <f>IF(VLOOKUP(C1138,角色!CC:CI,主动技能!F1138*2,FALSE)=0,"",VLOOKUP(C1138,角色!CC:CI,主动技能!F1138*2,FALSE))</f>
        <v>125</v>
      </c>
      <c r="AA1138" s="19">
        <f>IF(VLOOKUP(C1138,角色!CC:CI,主动技能!F1138*2+1,FALSE)=0,0,VLOOKUP(C1138,角色!CC:CI,主动技能!F1138*2+1,FALSE))</f>
        <v>50</v>
      </c>
      <c r="AB1138" s="19">
        <f>IF(INT(VLOOKUP(E1138,角色属性概况!I:M,3,FALSE)*AA1138/100)=0,"",(INT(VLOOKUP(E1138,角色属性概况!I:M,3,FALSE)*AA1138/100)))</f>
        <v>23830</v>
      </c>
      <c r="AE1138" s="25">
        <f>(VLOOKUP(G1138,角色!V:AE,主动技能!F1138+7,FALSE))</f>
        <v>1</v>
      </c>
      <c r="AF1138" s="19">
        <f>VLOOKUP(F1138,对应表!AY:BA,3,FALSE)</f>
        <v>2</v>
      </c>
      <c r="AG1138" s="19">
        <f>VLOOKUP(F1138,对应表!AY:BA,2,FALSE)</f>
        <v>2</v>
      </c>
      <c r="AH1138" s="25" t="str">
        <f>VLOOKUP(F1138,特效对应!F:G,2,FALSE)</f>
        <v>attackex</v>
      </c>
      <c r="AJ1138">
        <f t="shared" si="309"/>
        <v>12</v>
      </c>
      <c r="AQ1138" s="6" t="str">
        <f>_xlfn.IFNA(IF(IF($AK1138=AQ$5,VLOOKUP(AL1138,buff!$K:$L,2,FALSE),"")=0,"",IF($AK1138=AQ$5,VLOOKUP(AL1138,buff!$K:$L,2,FALSE),"")),"")</f>
        <v/>
      </c>
      <c r="AR1138" s="6" t="str">
        <f>_xlfn.IFNA(IF(IF($AK1138=AR$5,VLOOKUP(AM1138,buff!$K:$L,2,FALSE),"")=0,"",IF($AK1138=AR$5,VLOOKUP(AM1138,buff!$K:$L,2,FALSE),"")),"")</f>
        <v/>
      </c>
      <c r="AS1138" s="6" t="str">
        <f>_xlfn.IFNA(IF(IF($AK1138=AS$5,VLOOKUP(AN1138,buff!$K:$L,2,FALSE),"")=0,"",IF($AK1138=AS$5,VLOOKUP(AN1138,buff!$K:$L,2,FALSE),"")),"")</f>
        <v/>
      </c>
      <c r="AT1138" s="6" t="str">
        <f>_xlfn.IFNA(IF(IF($AK1138=AT$5,VLOOKUP(AO1138,buff!$K:$L,2,FALSE),"")=0,"",IF($AK1138=AT$5,VLOOKUP(AO1138,buff!$K:$L,2,FALSE),"")),"")</f>
        <v/>
      </c>
      <c r="AU1138" s="6" t="str">
        <f>_xlfn.IFNA(IF(IF($AK1138=AU$5,VLOOKUP(AP1138,buff!$K:$L,2,FALSE),"")=0,"",IF($AK1138=AU$5,VLOOKUP(AP1138,buff!$K:$L,2,FALSE),"")),"")</f>
        <v/>
      </c>
      <c r="AV1138" s="6" t="str">
        <f>_xlfn.IFNA(IF(IF($AK1138=AV$5,VLOOKUP(AL1138,buff!$K:$L,2,FALSE),"")=0,"",IF($AK1138=AV$5,VLOOKUP(AL1138,buff!$K:$L,2,FALSE),"")),"")</f>
        <v/>
      </c>
      <c r="AW1138" s="6" t="str">
        <f>_xlfn.IFNA(IF(IF($AK1138=AW$5,VLOOKUP(AM1138,buff!$K:$L,2,FALSE),"")=0,"",IF($AK1138=AW$5,VLOOKUP(AM1138,buff!$K:$L,2,FALSE),"")),"")</f>
        <v/>
      </c>
      <c r="AX1138" s="6" t="str">
        <f>_xlfn.IFNA(IF(IF($AK1138=AX$5,VLOOKUP(AN1138,buff!$K:$L,2,FALSE),"")=0,"",IF($AK1138=AX$5,VLOOKUP(AN1138,buff!$K:$L,2,FALSE),"")),"")</f>
        <v/>
      </c>
      <c r="AY1138" s="6" t="str">
        <f>_xlfn.IFNA(IF(IF($AK1138=AY$5,VLOOKUP(AO1138,buff!$K:$L,2,FALSE),"")=0,"",IF($AK1138=AY$5,VLOOKUP(AO1138,buff!$K:$L,2,FALSE),"")),"")</f>
        <v/>
      </c>
      <c r="AZ1138" s="6" t="str">
        <f>_xlfn.IFNA(IF(IF($AK1138=AZ$5,VLOOKUP(AP1138,buff!$K:$L,2,FALSE),"")=0,"",IF($AK1138=AZ$5,VLOOKUP(AP1138,buff!$K:$L,2,FALSE),"")),"")</f>
        <v/>
      </c>
      <c r="BA1138" s="6" t="e">
        <f>VLOOKUP(AL1138,buff!$K:$P,6,FALSE)</f>
        <v>#N/A</v>
      </c>
      <c r="BB1138" s="6" t="e">
        <f>VLOOKUP(AM1138,buff!$K:$P,6,FALSE)</f>
        <v>#N/A</v>
      </c>
      <c r="BC1138" s="6" t="e">
        <f>VLOOKUP(AN1138,buff!$K:$P,6,FALSE)</f>
        <v>#N/A</v>
      </c>
      <c r="BD1138">
        <f t="shared" si="298"/>
        <v>3</v>
      </c>
      <c r="BE1138">
        <f t="shared" si="299"/>
        <v>2</v>
      </c>
      <c r="BF1138" s="22">
        <f t="shared" si="300"/>
        <v>101903</v>
      </c>
    </row>
    <row r="1139" spans="1:58" x14ac:dyDescent="0.15">
      <c r="A1139" t="str">
        <f t="shared" si="302"/>
        <v>国王主动技能3等级13</v>
      </c>
      <c r="B1139" s="8">
        <f t="shared" si="303"/>
        <v>10190313</v>
      </c>
      <c r="C1139" s="8" t="str">
        <f>VLOOKUP(G1139,角色!A:B,2,FALSE)</f>
        <v>国王</v>
      </c>
      <c r="D1139" s="8" t="str">
        <f t="shared" si="304"/>
        <v>主动技能3</v>
      </c>
      <c r="E1139" s="8">
        <f t="shared" si="297"/>
        <v>13</v>
      </c>
      <c r="F1139" s="8">
        <f t="shared" si="305"/>
        <v>3</v>
      </c>
      <c r="G1139" s="8">
        <f t="shared" si="306"/>
        <v>19</v>
      </c>
      <c r="H1139" s="4" t="s">
        <v>884</v>
      </c>
      <c r="I1139" s="20" t="str">
        <f t="shared" si="310"/>
        <v>对敌方贯穿攻击，造成125%攻击力（+33839）点伤害。</v>
      </c>
      <c r="J1139" s="4" t="s">
        <v>277</v>
      </c>
      <c r="K1139" s="1" t="s">
        <v>102</v>
      </c>
      <c r="L1139" s="4" t="s">
        <v>885</v>
      </c>
      <c r="M1139" s="4"/>
      <c r="N1139" s="4">
        <v>100</v>
      </c>
      <c r="O1139" s="20">
        <f>VLOOKUP(L1139,对应表!BK:BL,2,FALSE)</f>
        <v>50</v>
      </c>
      <c r="P1139" s="25" t="str">
        <f>_xlfn.IFNA(VLOOKUP(G1139,角色!V:AE,主动技能!F1139+1,FALSE),"")</f>
        <v>||eff_kuanglongci|</v>
      </c>
      <c r="Q1139" s="25">
        <f>(VLOOKUP(G1139,角色!V:AE,主动技能!F1139+4,FALSE))</f>
        <v>1</v>
      </c>
      <c r="R1139" s="25">
        <v>0</v>
      </c>
      <c r="S1139" s="25">
        <v>0</v>
      </c>
      <c r="T1139" s="6" t="str">
        <f t="shared" si="307"/>
        <v/>
      </c>
      <c r="U1139" s="6" t="str">
        <f t="shared" si="308"/>
        <v/>
      </c>
      <c r="V1139" s="19" t="str">
        <f>VLOOKUP(G1139,角色!AW:BC,主动技能!F1139+1,FALSE)</f>
        <v>skill_18</v>
      </c>
      <c r="Y1139">
        <f t="shared" si="295"/>
        <v>0</v>
      </c>
      <c r="Z1139" s="19">
        <f>IF(VLOOKUP(C1139,角色!CC:CI,主动技能!F1139*2,FALSE)=0,"",VLOOKUP(C1139,角色!CC:CI,主动技能!F1139*2,FALSE))</f>
        <v>125</v>
      </c>
      <c r="AA1139" s="19">
        <f>IF(VLOOKUP(C1139,角色!CC:CI,主动技能!F1139*2+1,FALSE)=0,0,VLOOKUP(C1139,角色!CC:CI,主动技能!F1139*2+1,FALSE))</f>
        <v>50</v>
      </c>
      <c r="AB1139" s="19">
        <f>IF(INT(VLOOKUP(E1139,角色属性概况!I:M,3,FALSE)*AA1139/100)=0,"",(INT(VLOOKUP(E1139,角色属性概况!I:M,3,FALSE)*AA1139/100)))</f>
        <v>33839</v>
      </c>
      <c r="AE1139" s="25">
        <f>(VLOOKUP(G1139,角色!V:AE,主动技能!F1139+7,FALSE))</f>
        <v>1</v>
      </c>
      <c r="AF1139" s="19">
        <f>VLOOKUP(F1139,对应表!AY:BA,3,FALSE)</f>
        <v>2</v>
      </c>
      <c r="AG1139" s="19">
        <f>VLOOKUP(F1139,对应表!AY:BA,2,FALSE)</f>
        <v>2</v>
      </c>
      <c r="AH1139" s="25" t="str">
        <f>VLOOKUP(F1139,特效对应!F:G,2,FALSE)</f>
        <v>attackex</v>
      </c>
      <c r="AJ1139">
        <f t="shared" si="309"/>
        <v>13</v>
      </c>
      <c r="AQ1139" s="6" t="str">
        <f>_xlfn.IFNA(IF(IF($AK1139=AQ$5,VLOOKUP(AL1139,buff!$K:$L,2,FALSE),"")=0,"",IF($AK1139=AQ$5,VLOOKUP(AL1139,buff!$K:$L,2,FALSE),"")),"")</f>
        <v/>
      </c>
      <c r="AR1139" s="6" t="str">
        <f>_xlfn.IFNA(IF(IF($AK1139=AR$5,VLOOKUP(AM1139,buff!$K:$L,2,FALSE),"")=0,"",IF($AK1139=AR$5,VLOOKUP(AM1139,buff!$K:$L,2,FALSE),"")),"")</f>
        <v/>
      </c>
      <c r="AS1139" s="6" t="str">
        <f>_xlfn.IFNA(IF(IF($AK1139=AS$5,VLOOKUP(AN1139,buff!$K:$L,2,FALSE),"")=0,"",IF($AK1139=AS$5,VLOOKUP(AN1139,buff!$K:$L,2,FALSE),"")),"")</f>
        <v/>
      </c>
      <c r="AT1139" s="6" t="str">
        <f>_xlfn.IFNA(IF(IF($AK1139=AT$5,VLOOKUP(AO1139,buff!$K:$L,2,FALSE),"")=0,"",IF($AK1139=AT$5,VLOOKUP(AO1139,buff!$K:$L,2,FALSE),"")),"")</f>
        <v/>
      </c>
      <c r="AU1139" s="6" t="str">
        <f>_xlfn.IFNA(IF(IF($AK1139=AU$5,VLOOKUP(AP1139,buff!$K:$L,2,FALSE),"")=0,"",IF($AK1139=AU$5,VLOOKUP(AP1139,buff!$K:$L,2,FALSE),"")),"")</f>
        <v/>
      </c>
      <c r="AV1139" s="6" t="str">
        <f>_xlfn.IFNA(IF(IF($AK1139=AV$5,VLOOKUP(AL1139,buff!$K:$L,2,FALSE),"")=0,"",IF($AK1139=AV$5,VLOOKUP(AL1139,buff!$K:$L,2,FALSE),"")),"")</f>
        <v/>
      </c>
      <c r="AW1139" s="6" t="str">
        <f>_xlfn.IFNA(IF(IF($AK1139=AW$5,VLOOKUP(AM1139,buff!$K:$L,2,FALSE),"")=0,"",IF($AK1139=AW$5,VLOOKUP(AM1139,buff!$K:$L,2,FALSE),"")),"")</f>
        <v/>
      </c>
      <c r="AX1139" s="6" t="str">
        <f>_xlfn.IFNA(IF(IF($AK1139=AX$5,VLOOKUP(AN1139,buff!$K:$L,2,FALSE),"")=0,"",IF($AK1139=AX$5,VLOOKUP(AN1139,buff!$K:$L,2,FALSE),"")),"")</f>
        <v/>
      </c>
      <c r="AY1139" s="6" t="str">
        <f>_xlfn.IFNA(IF(IF($AK1139=AY$5,VLOOKUP(AO1139,buff!$K:$L,2,FALSE),"")=0,"",IF($AK1139=AY$5,VLOOKUP(AO1139,buff!$K:$L,2,FALSE),"")),"")</f>
        <v/>
      </c>
      <c r="AZ1139" s="6" t="str">
        <f>_xlfn.IFNA(IF(IF($AK1139=AZ$5,VLOOKUP(AP1139,buff!$K:$L,2,FALSE),"")=0,"",IF($AK1139=AZ$5,VLOOKUP(AP1139,buff!$K:$L,2,FALSE),"")),"")</f>
        <v/>
      </c>
      <c r="BA1139" s="6" t="e">
        <f>VLOOKUP(AL1139,buff!$K:$P,6,FALSE)</f>
        <v>#N/A</v>
      </c>
      <c r="BB1139" s="6" t="e">
        <f>VLOOKUP(AM1139,buff!$K:$P,6,FALSE)</f>
        <v>#N/A</v>
      </c>
      <c r="BC1139" s="6" t="e">
        <f>VLOOKUP(AN1139,buff!$K:$P,6,FALSE)</f>
        <v>#N/A</v>
      </c>
      <c r="BD1139">
        <f t="shared" si="298"/>
        <v>3</v>
      </c>
      <c r="BE1139">
        <f t="shared" si="299"/>
        <v>2</v>
      </c>
      <c r="BF1139" s="22">
        <f t="shared" si="300"/>
        <v>101903</v>
      </c>
    </row>
    <row r="1140" spans="1:58" x14ac:dyDescent="0.15">
      <c r="A1140" t="str">
        <f t="shared" si="302"/>
        <v>国王主动技能3等级14</v>
      </c>
      <c r="B1140" s="8">
        <f t="shared" si="303"/>
        <v>10190314</v>
      </c>
      <c r="C1140" s="8" t="str">
        <f>VLOOKUP(G1140,角色!A:B,2,FALSE)</f>
        <v>国王</v>
      </c>
      <c r="D1140" s="8" t="str">
        <f t="shared" si="304"/>
        <v>主动技能3</v>
      </c>
      <c r="E1140" s="8">
        <f t="shared" si="297"/>
        <v>14</v>
      </c>
      <c r="F1140" s="8">
        <f t="shared" si="305"/>
        <v>3</v>
      </c>
      <c r="G1140" s="8">
        <f t="shared" si="306"/>
        <v>19</v>
      </c>
      <c r="H1140" s="4" t="s">
        <v>884</v>
      </c>
      <c r="I1140" s="20" t="str">
        <f t="shared" si="310"/>
        <v>对敌方贯穿攻击，造成125%攻击力（+48008）点伤害。</v>
      </c>
      <c r="J1140" s="4" t="s">
        <v>277</v>
      </c>
      <c r="K1140" s="1" t="s">
        <v>102</v>
      </c>
      <c r="L1140" s="4" t="s">
        <v>885</v>
      </c>
      <c r="M1140" s="4"/>
      <c r="N1140" s="4">
        <v>100</v>
      </c>
      <c r="O1140" s="20">
        <f>VLOOKUP(L1140,对应表!BK:BL,2,FALSE)</f>
        <v>50</v>
      </c>
      <c r="P1140" s="25" t="str">
        <f>_xlfn.IFNA(VLOOKUP(G1140,角色!V:AE,主动技能!F1140+1,FALSE),"")</f>
        <v>||eff_kuanglongci|</v>
      </c>
      <c r="Q1140" s="25">
        <f>(VLOOKUP(G1140,角色!V:AE,主动技能!F1140+4,FALSE))</f>
        <v>1</v>
      </c>
      <c r="R1140" s="25">
        <v>0</v>
      </c>
      <c r="S1140" s="25">
        <v>0</v>
      </c>
      <c r="T1140" s="6" t="str">
        <f t="shared" si="307"/>
        <v/>
      </c>
      <c r="U1140" s="6" t="str">
        <f t="shared" si="308"/>
        <v/>
      </c>
      <c r="V1140" s="19" t="str">
        <f>VLOOKUP(G1140,角色!AW:BC,主动技能!F1140+1,FALSE)</f>
        <v>skill_18</v>
      </c>
      <c r="Y1140">
        <f t="shared" si="295"/>
        <v>0</v>
      </c>
      <c r="Z1140" s="19">
        <f>IF(VLOOKUP(C1140,角色!CC:CI,主动技能!F1140*2,FALSE)=0,"",VLOOKUP(C1140,角色!CC:CI,主动技能!F1140*2,FALSE))</f>
        <v>125</v>
      </c>
      <c r="AA1140" s="19">
        <f>IF(VLOOKUP(C1140,角色!CC:CI,主动技能!F1140*2+1,FALSE)=0,0,VLOOKUP(C1140,角色!CC:CI,主动技能!F1140*2+1,FALSE))</f>
        <v>50</v>
      </c>
      <c r="AB1140" s="19">
        <f>IF(INT(VLOOKUP(E1140,角色属性概况!I:M,3,FALSE)*AA1140/100)=0,"",(INT(VLOOKUP(E1140,角色属性概况!I:M,3,FALSE)*AA1140/100)))</f>
        <v>48008</v>
      </c>
      <c r="AE1140" s="25">
        <f>(VLOOKUP(G1140,角色!V:AE,主动技能!F1140+7,FALSE))</f>
        <v>1</v>
      </c>
      <c r="AF1140" s="19">
        <f>VLOOKUP(F1140,对应表!AY:BA,3,FALSE)</f>
        <v>2</v>
      </c>
      <c r="AG1140" s="19">
        <f>VLOOKUP(F1140,对应表!AY:BA,2,FALSE)</f>
        <v>2</v>
      </c>
      <c r="AH1140" s="25" t="str">
        <f>VLOOKUP(F1140,特效对应!F:G,2,FALSE)</f>
        <v>attackex</v>
      </c>
      <c r="AJ1140">
        <f t="shared" si="309"/>
        <v>14</v>
      </c>
      <c r="AQ1140" s="6" t="str">
        <f>_xlfn.IFNA(IF(IF($AK1140=AQ$5,VLOOKUP(AL1140,buff!$K:$L,2,FALSE),"")=0,"",IF($AK1140=AQ$5,VLOOKUP(AL1140,buff!$K:$L,2,FALSE),"")),"")</f>
        <v/>
      </c>
      <c r="AR1140" s="6" t="str">
        <f>_xlfn.IFNA(IF(IF($AK1140=AR$5,VLOOKUP(AM1140,buff!$K:$L,2,FALSE),"")=0,"",IF($AK1140=AR$5,VLOOKUP(AM1140,buff!$K:$L,2,FALSE),"")),"")</f>
        <v/>
      </c>
      <c r="AS1140" s="6" t="str">
        <f>_xlfn.IFNA(IF(IF($AK1140=AS$5,VLOOKUP(AN1140,buff!$K:$L,2,FALSE),"")=0,"",IF($AK1140=AS$5,VLOOKUP(AN1140,buff!$K:$L,2,FALSE),"")),"")</f>
        <v/>
      </c>
      <c r="AT1140" s="6" t="str">
        <f>_xlfn.IFNA(IF(IF($AK1140=AT$5,VLOOKUP(AO1140,buff!$K:$L,2,FALSE),"")=0,"",IF($AK1140=AT$5,VLOOKUP(AO1140,buff!$K:$L,2,FALSE),"")),"")</f>
        <v/>
      </c>
      <c r="AU1140" s="6" t="str">
        <f>_xlfn.IFNA(IF(IF($AK1140=AU$5,VLOOKUP(AP1140,buff!$K:$L,2,FALSE),"")=0,"",IF($AK1140=AU$5,VLOOKUP(AP1140,buff!$K:$L,2,FALSE),"")),"")</f>
        <v/>
      </c>
      <c r="AV1140" s="6" t="str">
        <f>_xlfn.IFNA(IF(IF($AK1140=AV$5,VLOOKUP(AL1140,buff!$K:$L,2,FALSE),"")=0,"",IF($AK1140=AV$5,VLOOKUP(AL1140,buff!$K:$L,2,FALSE),"")),"")</f>
        <v/>
      </c>
      <c r="AW1140" s="6" t="str">
        <f>_xlfn.IFNA(IF(IF($AK1140=AW$5,VLOOKUP(AM1140,buff!$K:$L,2,FALSE),"")=0,"",IF($AK1140=AW$5,VLOOKUP(AM1140,buff!$K:$L,2,FALSE),"")),"")</f>
        <v/>
      </c>
      <c r="AX1140" s="6" t="str">
        <f>_xlfn.IFNA(IF(IF($AK1140=AX$5,VLOOKUP(AN1140,buff!$K:$L,2,FALSE),"")=0,"",IF($AK1140=AX$5,VLOOKUP(AN1140,buff!$K:$L,2,FALSE),"")),"")</f>
        <v/>
      </c>
      <c r="AY1140" s="6" t="str">
        <f>_xlfn.IFNA(IF(IF($AK1140=AY$5,VLOOKUP(AO1140,buff!$K:$L,2,FALSE),"")=0,"",IF($AK1140=AY$5,VLOOKUP(AO1140,buff!$K:$L,2,FALSE),"")),"")</f>
        <v/>
      </c>
      <c r="AZ1140" s="6" t="str">
        <f>_xlfn.IFNA(IF(IF($AK1140=AZ$5,VLOOKUP(AP1140,buff!$K:$L,2,FALSE),"")=0,"",IF($AK1140=AZ$5,VLOOKUP(AP1140,buff!$K:$L,2,FALSE),"")),"")</f>
        <v/>
      </c>
      <c r="BA1140" s="6" t="e">
        <f>VLOOKUP(AL1140,buff!$K:$P,6,FALSE)</f>
        <v>#N/A</v>
      </c>
      <c r="BB1140" s="6" t="e">
        <f>VLOOKUP(AM1140,buff!$K:$P,6,FALSE)</f>
        <v>#N/A</v>
      </c>
      <c r="BC1140" s="6" t="e">
        <f>VLOOKUP(AN1140,buff!$K:$P,6,FALSE)</f>
        <v>#N/A</v>
      </c>
      <c r="BD1140">
        <f t="shared" si="298"/>
        <v>3</v>
      </c>
      <c r="BE1140">
        <f t="shared" si="299"/>
        <v>2</v>
      </c>
      <c r="BF1140" s="22">
        <f t="shared" si="300"/>
        <v>101903</v>
      </c>
    </row>
    <row r="1141" spans="1:58" x14ac:dyDescent="0.15">
      <c r="A1141" t="str">
        <f t="shared" si="302"/>
        <v>国王主动技能3等级15</v>
      </c>
      <c r="B1141" s="8">
        <f t="shared" si="303"/>
        <v>10190315</v>
      </c>
      <c r="C1141" s="8" t="str">
        <f>VLOOKUP(G1141,角色!A:B,2,FALSE)</f>
        <v>国王</v>
      </c>
      <c r="D1141" s="8" t="str">
        <f t="shared" si="304"/>
        <v>主动技能3</v>
      </c>
      <c r="E1141" s="8">
        <f t="shared" si="297"/>
        <v>15</v>
      </c>
      <c r="F1141" s="8">
        <f t="shared" si="305"/>
        <v>3</v>
      </c>
      <c r="G1141" s="8">
        <f t="shared" si="306"/>
        <v>19</v>
      </c>
      <c r="H1141" s="4" t="s">
        <v>884</v>
      </c>
      <c r="I1141" s="20" t="str">
        <f t="shared" si="310"/>
        <v>对敌方贯穿攻击，造成125%攻击力（+68066）点伤害。</v>
      </c>
      <c r="J1141" s="4" t="s">
        <v>277</v>
      </c>
      <c r="K1141" s="1" t="s">
        <v>102</v>
      </c>
      <c r="L1141" s="4" t="s">
        <v>885</v>
      </c>
      <c r="M1141" s="4"/>
      <c r="N1141" s="4">
        <v>100</v>
      </c>
      <c r="O1141" s="20">
        <f>VLOOKUP(L1141,对应表!BK:BL,2,FALSE)</f>
        <v>50</v>
      </c>
      <c r="P1141" s="25" t="str">
        <f>_xlfn.IFNA(VLOOKUP(G1141,角色!V:AE,主动技能!F1141+1,FALSE),"")</f>
        <v>||eff_kuanglongci|</v>
      </c>
      <c r="Q1141" s="25">
        <f>(VLOOKUP(G1141,角色!V:AE,主动技能!F1141+4,FALSE))</f>
        <v>1</v>
      </c>
      <c r="R1141" s="25">
        <v>0</v>
      </c>
      <c r="S1141" s="25">
        <v>0</v>
      </c>
      <c r="T1141" s="6" t="str">
        <f t="shared" si="307"/>
        <v/>
      </c>
      <c r="U1141" s="6" t="str">
        <f t="shared" si="308"/>
        <v/>
      </c>
      <c r="V1141" s="19" t="str">
        <f>VLOOKUP(G1141,角色!AW:BC,主动技能!F1141+1,FALSE)</f>
        <v>skill_18</v>
      </c>
      <c r="Y1141">
        <f t="shared" si="295"/>
        <v>0</v>
      </c>
      <c r="Z1141" s="19">
        <f>IF(VLOOKUP(C1141,角色!CC:CI,主动技能!F1141*2,FALSE)=0,"",VLOOKUP(C1141,角色!CC:CI,主动技能!F1141*2,FALSE))</f>
        <v>125</v>
      </c>
      <c r="AA1141" s="19">
        <f>IF(VLOOKUP(C1141,角色!CC:CI,主动技能!F1141*2+1,FALSE)=0,0,VLOOKUP(C1141,角色!CC:CI,主动技能!F1141*2+1,FALSE))</f>
        <v>50</v>
      </c>
      <c r="AB1141" s="19">
        <f>IF(INT(VLOOKUP(E1141,角色属性概况!I:M,3,FALSE)*AA1141/100)=0,"",(INT(VLOOKUP(E1141,角色属性概况!I:M,3,FALSE)*AA1141/100)))</f>
        <v>68066</v>
      </c>
      <c r="AE1141" s="25">
        <f>(VLOOKUP(G1141,角色!V:AE,主动技能!F1141+7,FALSE))</f>
        <v>1</v>
      </c>
      <c r="AF1141" s="19">
        <f>VLOOKUP(F1141,对应表!AY:BA,3,FALSE)</f>
        <v>2</v>
      </c>
      <c r="AG1141" s="19">
        <f>VLOOKUP(F1141,对应表!AY:BA,2,FALSE)</f>
        <v>2</v>
      </c>
      <c r="AH1141" s="25" t="str">
        <f>VLOOKUP(F1141,特效对应!F:G,2,FALSE)</f>
        <v>attackex</v>
      </c>
      <c r="AJ1141">
        <f t="shared" si="309"/>
        <v>15</v>
      </c>
      <c r="AQ1141" s="6" t="str">
        <f>_xlfn.IFNA(IF(IF($AK1141=AQ$5,VLOOKUP(AL1141,buff!$K:$L,2,FALSE),"")=0,"",IF($AK1141=AQ$5,VLOOKUP(AL1141,buff!$K:$L,2,FALSE),"")),"")</f>
        <v/>
      </c>
      <c r="AR1141" s="6" t="str">
        <f>_xlfn.IFNA(IF(IF($AK1141=AR$5,VLOOKUP(AM1141,buff!$K:$L,2,FALSE),"")=0,"",IF($AK1141=AR$5,VLOOKUP(AM1141,buff!$K:$L,2,FALSE),"")),"")</f>
        <v/>
      </c>
      <c r="AS1141" s="6" t="str">
        <f>_xlfn.IFNA(IF(IF($AK1141=AS$5,VLOOKUP(AN1141,buff!$K:$L,2,FALSE),"")=0,"",IF($AK1141=AS$5,VLOOKUP(AN1141,buff!$K:$L,2,FALSE),"")),"")</f>
        <v/>
      </c>
      <c r="AT1141" s="6" t="str">
        <f>_xlfn.IFNA(IF(IF($AK1141=AT$5,VLOOKUP(AO1141,buff!$K:$L,2,FALSE),"")=0,"",IF($AK1141=AT$5,VLOOKUP(AO1141,buff!$K:$L,2,FALSE),"")),"")</f>
        <v/>
      </c>
      <c r="AU1141" s="6" t="str">
        <f>_xlfn.IFNA(IF(IF($AK1141=AU$5,VLOOKUP(AP1141,buff!$K:$L,2,FALSE),"")=0,"",IF($AK1141=AU$5,VLOOKUP(AP1141,buff!$K:$L,2,FALSE),"")),"")</f>
        <v/>
      </c>
      <c r="AV1141" s="6" t="str">
        <f>_xlfn.IFNA(IF(IF($AK1141=AV$5,VLOOKUP(AL1141,buff!$K:$L,2,FALSE),"")=0,"",IF($AK1141=AV$5,VLOOKUP(AL1141,buff!$K:$L,2,FALSE),"")),"")</f>
        <v/>
      </c>
      <c r="AW1141" s="6" t="str">
        <f>_xlfn.IFNA(IF(IF($AK1141=AW$5,VLOOKUP(AM1141,buff!$K:$L,2,FALSE),"")=0,"",IF($AK1141=AW$5,VLOOKUP(AM1141,buff!$K:$L,2,FALSE),"")),"")</f>
        <v/>
      </c>
      <c r="AX1141" s="6" t="str">
        <f>_xlfn.IFNA(IF(IF($AK1141=AX$5,VLOOKUP(AN1141,buff!$K:$L,2,FALSE),"")=0,"",IF($AK1141=AX$5,VLOOKUP(AN1141,buff!$K:$L,2,FALSE),"")),"")</f>
        <v/>
      </c>
      <c r="AY1141" s="6" t="str">
        <f>_xlfn.IFNA(IF(IF($AK1141=AY$5,VLOOKUP(AO1141,buff!$K:$L,2,FALSE),"")=0,"",IF($AK1141=AY$5,VLOOKUP(AO1141,buff!$K:$L,2,FALSE),"")),"")</f>
        <v/>
      </c>
      <c r="AZ1141" s="6" t="str">
        <f>_xlfn.IFNA(IF(IF($AK1141=AZ$5,VLOOKUP(AP1141,buff!$K:$L,2,FALSE),"")=0,"",IF($AK1141=AZ$5,VLOOKUP(AP1141,buff!$K:$L,2,FALSE),"")),"")</f>
        <v/>
      </c>
      <c r="BA1141" s="6" t="e">
        <f>VLOOKUP(AL1141,buff!$K:$P,6,FALSE)</f>
        <v>#N/A</v>
      </c>
      <c r="BB1141" s="6" t="e">
        <f>VLOOKUP(AM1141,buff!$K:$P,6,FALSE)</f>
        <v>#N/A</v>
      </c>
      <c r="BC1141" s="6" t="e">
        <f>VLOOKUP(AN1141,buff!$K:$P,6,FALSE)</f>
        <v>#N/A</v>
      </c>
      <c r="BD1141">
        <f t="shared" si="298"/>
        <v>3</v>
      </c>
      <c r="BE1141">
        <f t="shared" si="299"/>
        <v>2</v>
      </c>
      <c r="BF1141" s="22">
        <f t="shared" si="300"/>
        <v>101903</v>
      </c>
    </row>
    <row r="1142" spans="1:58" x14ac:dyDescent="0.15">
      <c r="A1142" t="str">
        <f t="shared" si="302"/>
        <v>国王主动技能3等级16</v>
      </c>
      <c r="B1142" s="8">
        <f t="shared" si="303"/>
        <v>10190316</v>
      </c>
      <c r="C1142" s="8" t="str">
        <f>VLOOKUP(G1142,角色!A:B,2,FALSE)</f>
        <v>国王</v>
      </c>
      <c r="D1142" s="8" t="str">
        <f t="shared" si="304"/>
        <v>主动技能3</v>
      </c>
      <c r="E1142" s="8">
        <f t="shared" si="297"/>
        <v>16</v>
      </c>
      <c r="F1142" s="8">
        <f t="shared" si="305"/>
        <v>3</v>
      </c>
      <c r="G1142" s="8">
        <f t="shared" si="306"/>
        <v>19</v>
      </c>
      <c r="H1142" s="4" t="s">
        <v>884</v>
      </c>
      <c r="I1142" s="20" t="str">
        <f t="shared" si="310"/>
        <v>对敌方贯穿攻击，造成125%攻击力（+96464）点伤害。</v>
      </c>
      <c r="J1142" s="4" t="s">
        <v>277</v>
      </c>
      <c r="K1142" s="1" t="s">
        <v>102</v>
      </c>
      <c r="L1142" s="4" t="s">
        <v>885</v>
      </c>
      <c r="M1142" s="4"/>
      <c r="N1142" s="4">
        <v>100</v>
      </c>
      <c r="O1142" s="20">
        <f>VLOOKUP(L1142,对应表!BK:BL,2,FALSE)</f>
        <v>50</v>
      </c>
      <c r="P1142" s="25" t="str">
        <f>_xlfn.IFNA(VLOOKUP(G1142,角色!V:AE,主动技能!F1142+1,FALSE),"")</f>
        <v>||eff_kuanglongci|</v>
      </c>
      <c r="Q1142" s="25">
        <f>(VLOOKUP(G1142,角色!V:AE,主动技能!F1142+4,FALSE))</f>
        <v>1</v>
      </c>
      <c r="R1142" s="25">
        <v>0</v>
      </c>
      <c r="S1142" s="25">
        <v>0</v>
      </c>
      <c r="T1142" s="6" t="str">
        <f t="shared" si="307"/>
        <v/>
      </c>
      <c r="U1142" s="6" t="str">
        <f t="shared" si="308"/>
        <v/>
      </c>
      <c r="V1142" s="19" t="str">
        <f>VLOOKUP(G1142,角色!AW:BC,主动技能!F1142+1,FALSE)</f>
        <v>skill_18</v>
      </c>
      <c r="Y1142">
        <f t="shared" si="295"/>
        <v>0</v>
      </c>
      <c r="Z1142" s="19">
        <f>IF(VLOOKUP(C1142,角色!CC:CI,主动技能!F1142*2,FALSE)=0,"",VLOOKUP(C1142,角色!CC:CI,主动技能!F1142*2,FALSE))</f>
        <v>125</v>
      </c>
      <c r="AA1142" s="19">
        <f>IF(VLOOKUP(C1142,角色!CC:CI,主动技能!F1142*2+1,FALSE)=0,0,VLOOKUP(C1142,角色!CC:CI,主动技能!F1142*2+1,FALSE))</f>
        <v>50</v>
      </c>
      <c r="AB1142" s="19">
        <f>IF(INT(VLOOKUP(E1142,角色属性概况!I:M,3,FALSE)*AA1142/100)=0,"",(INT(VLOOKUP(E1142,角色属性概况!I:M,3,FALSE)*AA1142/100)))</f>
        <v>96464</v>
      </c>
      <c r="AE1142" s="25">
        <f>(VLOOKUP(G1142,角色!V:AE,主动技能!F1142+7,FALSE))</f>
        <v>1</v>
      </c>
      <c r="AF1142" s="19">
        <f>VLOOKUP(F1142,对应表!AY:BA,3,FALSE)</f>
        <v>2</v>
      </c>
      <c r="AG1142" s="19">
        <f>VLOOKUP(F1142,对应表!AY:BA,2,FALSE)</f>
        <v>2</v>
      </c>
      <c r="AH1142" s="25" t="str">
        <f>VLOOKUP(F1142,特效对应!F:G,2,FALSE)</f>
        <v>attackex</v>
      </c>
      <c r="AJ1142">
        <f t="shared" si="309"/>
        <v>16</v>
      </c>
      <c r="AQ1142" s="6" t="str">
        <f>_xlfn.IFNA(IF(IF($AK1142=AQ$5,VLOOKUP(AL1142,buff!$K:$L,2,FALSE),"")=0,"",IF($AK1142=AQ$5,VLOOKUP(AL1142,buff!$K:$L,2,FALSE),"")),"")</f>
        <v/>
      </c>
      <c r="AR1142" s="6" t="str">
        <f>_xlfn.IFNA(IF(IF($AK1142=AR$5,VLOOKUP(AM1142,buff!$K:$L,2,FALSE),"")=0,"",IF($AK1142=AR$5,VLOOKUP(AM1142,buff!$K:$L,2,FALSE),"")),"")</f>
        <v/>
      </c>
      <c r="AS1142" s="6" t="str">
        <f>_xlfn.IFNA(IF(IF($AK1142=AS$5,VLOOKUP(AN1142,buff!$K:$L,2,FALSE),"")=0,"",IF($AK1142=AS$5,VLOOKUP(AN1142,buff!$K:$L,2,FALSE),"")),"")</f>
        <v/>
      </c>
      <c r="AT1142" s="6" t="str">
        <f>_xlfn.IFNA(IF(IF($AK1142=AT$5,VLOOKUP(AO1142,buff!$K:$L,2,FALSE),"")=0,"",IF($AK1142=AT$5,VLOOKUP(AO1142,buff!$K:$L,2,FALSE),"")),"")</f>
        <v/>
      </c>
      <c r="AU1142" s="6" t="str">
        <f>_xlfn.IFNA(IF(IF($AK1142=AU$5,VLOOKUP(AP1142,buff!$K:$L,2,FALSE),"")=0,"",IF($AK1142=AU$5,VLOOKUP(AP1142,buff!$K:$L,2,FALSE),"")),"")</f>
        <v/>
      </c>
      <c r="AV1142" s="6" t="str">
        <f>_xlfn.IFNA(IF(IF($AK1142=AV$5,VLOOKUP(AL1142,buff!$K:$L,2,FALSE),"")=0,"",IF($AK1142=AV$5,VLOOKUP(AL1142,buff!$K:$L,2,FALSE),"")),"")</f>
        <v/>
      </c>
      <c r="AW1142" s="6" t="str">
        <f>_xlfn.IFNA(IF(IF($AK1142=AW$5,VLOOKUP(AM1142,buff!$K:$L,2,FALSE),"")=0,"",IF($AK1142=AW$5,VLOOKUP(AM1142,buff!$K:$L,2,FALSE),"")),"")</f>
        <v/>
      </c>
      <c r="AX1142" s="6" t="str">
        <f>_xlfn.IFNA(IF(IF($AK1142=AX$5,VLOOKUP(AN1142,buff!$K:$L,2,FALSE),"")=0,"",IF($AK1142=AX$5,VLOOKUP(AN1142,buff!$K:$L,2,FALSE),"")),"")</f>
        <v/>
      </c>
      <c r="AY1142" s="6" t="str">
        <f>_xlfn.IFNA(IF(IF($AK1142=AY$5,VLOOKUP(AO1142,buff!$K:$L,2,FALSE),"")=0,"",IF($AK1142=AY$5,VLOOKUP(AO1142,buff!$K:$L,2,FALSE),"")),"")</f>
        <v/>
      </c>
      <c r="AZ1142" s="6" t="str">
        <f>_xlfn.IFNA(IF(IF($AK1142=AZ$5,VLOOKUP(AP1142,buff!$K:$L,2,FALSE),"")=0,"",IF($AK1142=AZ$5,VLOOKUP(AP1142,buff!$K:$L,2,FALSE),"")),"")</f>
        <v/>
      </c>
      <c r="BA1142" s="6" t="e">
        <f>VLOOKUP(AL1142,buff!$K:$P,6,FALSE)</f>
        <v>#N/A</v>
      </c>
      <c r="BB1142" s="6" t="e">
        <f>VLOOKUP(AM1142,buff!$K:$P,6,FALSE)</f>
        <v>#N/A</v>
      </c>
      <c r="BC1142" s="6" t="e">
        <f>VLOOKUP(AN1142,buff!$K:$P,6,FALSE)</f>
        <v>#N/A</v>
      </c>
      <c r="BD1142">
        <f t="shared" si="298"/>
        <v>3</v>
      </c>
      <c r="BE1142">
        <f t="shared" si="299"/>
        <v>2</v>
      </c>
      <c r="BF1142" s="22">
        <f t="shared" si="300"/>
        <v>101903</v>
      </c>
    </row>
    <row r="1143" spans="1:58" x14ac:dyDescent="0.15">
      <c r="A1143" t="str">
        <f t="shared" si="302"/>
        <v>国王主动技能3等级17</v>
      </c>
      <c r="B1143" s="8">
        <f t="shared" si="303"/>
        <v>10190317</v>
      </c>
      <c r="C1143" s="8" t="str">
        <f>VLOOKUP(G1143,角色!A:B,2,FALSE)</f>
        <v>国王</v>
      </c>
      <c r="D1143" s="8" t="str">
        <f t="shared" si="304"/>
        <v>主动技能3</v>
      </c>
      <c r="E1143" s="8">
        <f t="shared" si="297"/>
        <v>17</v>
      </c>
      <c r="F1143" s="8">
        <f t="shared" si="305"/>
        <v>3</v>
      </c>
      <c r="G1143" s="8">
        <f t="shared" si="306"/>
        <v>19</v>
      </c>
      <c r="H1143" s="4" t="s">
        <v>884</v>
      </c>
      <c r="I1143" s="20" t="str">
        <f t="shared" si="310"/>
        <v>对敌方贯穿攻击，造成125%攻击力（+136667）点伤害。</v>
      </c>
      <c r="J1143" s="4" t="s">
        <v>277</v>
      </c>
      <c r="K1143" s="1" t="s">
        <v>102</v>
      </c>
      <c r="L1143" s="4" t="s">
        <v>885</v>
      </c>
      <c r="M1143" s="4"/>
      <c r="N1143" s="4">
        <v>100</v>
      </c>
      <c r="O1143" s="20">
        <f>VLOOKUP(L1143,对应表!BK:BL,2,FALSE)</f>
        <v>50</v>
      </c>
      <c r="P1143" s="25" t="str">
        <f>_xlfn.IFNA(VLOOKUP(G1143,角色!V:AE,主动技能!F1143+1,FALSE),"")</f>
        <v>||eff_kuanglongci|</v>
      </c>
      <c r="Q1143" s="25">
        <f>(VLOOKUP(G1143,角色!V:AE,主动技能!F1143+4,FALSE))</f>
        <v>1</v>
      </c>
      <c r="R1143" s="25">
        <v>0</v>
      </c>
      <c r="S1143" s="25">
        <v>0</v>
      </c>
      <c r="T1143" s="6" t="str">
        <f t="shared" si="307"/>
        <v/>
      </c>
      <c r="U1143" s="6" t="str">
        <f t="shared" si="308"/>
        <v/>
      </c>
      <c r="V1143" s="19" t="str">
        <f>VLOOKUP(G1143,角色!AW:BC,主动技能!F1143+1,FALSE)</f>
        <v>skill_18</v>
      </c>
      <c r="Y1143">
        <f t="shared" ref="Y1143:Y1206" si="311">VLOOKUP(D1143,BG:BH,2,FALSE)</f>
        <v>0</v>
      </c>
      <c r="Z1143" s="19">
        <f>IF(VLOOKUP(C1143,角色!CC:CI,主动技能!F1143*2,FALSE)=0,"",VLOOKUP(C1143,角色!CC:CI,主动技能!F1143*2,FALSE))</f>
        <v>125</v>
      </c>
      <c r="AA1143" s="19">
        <f>IF(VLOOKUP(C1143,角色!CC:CI,主动技能!F1143*2+1,FALSE)=0,0,VLOOKUP(C1143,角色!CC:CI,主动技能!F1143*2+1,FALSE))</f>
        <v>50</v>
      </c>
      <c r="AB1143" s="19">
        <f>IF(INT(VLOOKUP(E1143,角色属性概况!I:M,3,FALSE)*AA1143/100)=0,"",(INT(VLOOKUP(E1143,角色属性概况!I:M,3,FALSE)*AA1143/100)))</f>
        <v>136667</v>
      </c>
      <c r="AE1143" s="25">
        <f>(VLOOKUP(G1143,角色!V:AE,主动技能!F1143+7,FALSE))</f>
        <v>1</v>
      </c>
      <c r="AF1143" s="19">
        <f>VLOOKUP(F1143,对应表!AY:BA,3,FALSE)</f>
        <v>2</v>
      </c>
      <c r="AG1143" s="19">
        <f>VLOOKUP(F1143,对应表!AY:BA,2,FALSE)</f>
        <v>2</v>
      </c>
      <c r="AH1143" s="25" t="str">
        <f>VLOOKUP(F1143,特效对应!F:G,2,FALSE)</f>
        <v>attackex</v>
      </c>
      <c r="AJ1143">
        <f t="shared" si="309"/>
        <v>17</v>
      </c>
      <c r="AQ1143" s="6" t="str">
        <f>_xlfn.IFNA(IF(IF($AK1143=AQ$5,VLOOKUP(AL1143,buff!$K:$L,2,FALSE),"")=0,"",IF($AK1143=AQ$5,VLOOKUP(AL1143,buff!$K:$L,2,FALSE),"")),"")</f>
        <v/>
      </c>
      <c r="AR1143" s="6" t="str">
        <f>_xlfn.IFNA(IF(IF($AK1143=AR$5,VLOOKUP(AM1143,buff!$K:$L,2,FALSE),"")=0,"",IF($AK1143=AR$5,VLOOKUP(AM1143,buff!$K:$L,2,FALSE),"")),"")</f>
        <v/>
      </c>
      <c r="AS1143" s="6" t="str">
        <f>_xlfn.IFNA(IF(IF($AK1143=AS$5,VLOOKUP(AN1143,buff!$K:$L,2,FALSE),"")=0,"",IF($AK1143=AS$5,VLOOKUP(AN1143,buff!$K:$L,2,FALSE),"")),"")</f>
        <v/>
      </c>
      <c r="AT1143" s="6" t="str">
        <f>_xlfn.IFNA(IF(IF($AK1143=AT$5,VLOOKUP(AO1143,buff!$K:$L,2,FALSE),"")=0,"",IF($AK1143=AT$5,VLOOKUP(AO1143,buff!$K:$L,2,FALSE),"")),"")</f>
        <v/>
      </c>
      <c r="AU1143" s="6" t="str">
        <f>_xlfn.IFNA(IF(IF($AK1143=AU$5,VLOOKUP(AP1143,buff!$K:$L,2,FALSE),"")=0,"",IF($AK1143=AU$5,VLOOKUP(AP1143,buff!$K:$L,2,FALSE),"")),"")</f>
        <v/>
      </c>
      <c r="AV1143" s="6" t="str">
        <f>_xlfn.IFNA(IF(IF($AK1143=AV$5,VLOOKUP(AL1143,buff!$K:$L,2,FALSE),"")=0,"",IF($AK1143=AV$5,VLOOKUP(AL1143,buff!$K:$L,2,FALSE),"")),"")</f>
        <v/>
      </c>
      <c r="AW1143" s="6" t="str">
        <f>_xlfn.IFNA(IF(IF($AK1143=AW$5,VLOOKUP(AM1143,buff!$K:$L,2,FALSE),"")=0,"",IF($AK1143=AW$5,VLOOKUP(AM1143,buff!$K:$L,2,FALSE),"")),"")</f>
        <v/>
      </c>
      <c r="AX1143" s="6" t="str">
        <f>_xlfn.IFNA(IF(IF($AK1143=AX$5,VLOOKUP(AN1143,buff!$K:$L,2,FALSE),"")=0,"",IF($AK1143=AX$5,VLOOKUP(AN1143,buff!$K:$L,2,FALSE),"")),"")</f>
        <v/>
      </c>
      <c r="AY1143" s="6" t="str">
        <f>_xlfn.IFNA(IF(IF($AK1143=AY$5,VLOOKUP(AO1143,buff!$K:$L,2,FALSE),"")=0,"",IF($AK1143=AY$5,VLOOKUP(AO1143,buff!$K:$L,2,FALSE),"")),"")</f>
        <v/>
      </c>
      <c r="AZ1143" s="6" t="str">
        <f>_xlfn.IFNA(IF(IF($AK1143=AZ$5,VLOOKUP(AP1143,buff!$K:$L,2,FALSE),"")=0,"",IF($AK1143=AZ$5,VLOOKUP(AP1143,buff!$K:$L,2,FALSE),"")),"")</f>
        <v/>
      </c>
      <c r="BA1143" s="6" t="e">
        <f>VLOOKUP(AL1143,buff!$K:$P,6,FALSE)</f>
        <v>#N/A</v>
      </c>
      <c r="BB1143" s="6" t="e">
        <f>VLOOKUP(AM1143,buff!$K:$P,6,FALSE)</f>
        <v>#N/A</v>
      </c>
      <c r="BC1143" s="6" t="e">
        <f>VLOOKUP(AN1143,buff!$K:$P,6,FALSE)</f>
        <v>#N/A</v>
      </c>
      <c r="BD1143">
        <f t="shared" si="298"/>
        <v>3</v>
      </c>
      <c r="BE1143">
        <f t="shared" si="299"/>
        <v>2</v>
      </c>
      <c r="BF1143" s="22">
        <f t="shared" si="300"/>
        <v>101903</v>
      </c>
    </row>
    <row r="1144" spans="1:58" x14ac:dyDescent="0.15">
      <c r="A1144" t="str">
        <f t="shared" si="302"/>
        <v>国王主动技能3等级18</v>
      </c>
      <c r="B1144" s="8">
        <f t="shared" si="303"/>
        <v>10190318</v>
      </c>
      <c r="C1144" s="8" t="str">
        <f>VLOOKUP(G1144,角色!A:B,2,FALSE)</f>
        <v>国王</v>
      </c>
      <c r="D1144" s="8" t="str">
        <f t="shared" si="304"/>
        <v>主动技能3</v>
      </c>
      <c r="E1144" s="8">
        <f t="shared" si="297"/>
        <v>18</v>
      </c>
      <c r="F1144" s="8">
        <f t="shared" si="305"/>
        <v>3</v>
      </c>
      <c r="G1144" s="8">
        <f t="shared" si="306"/>
        <v>19</v>
      </c>
      <c r="H1144" s="4" t="s">
        <v>884</v>
      </c>
      <c r="I1144" s="20" t="str">
        <f t="shared" si="310"/>
        <v>对敌方贯穿攻击，造成125%攻击力（+193582）点伤害。</v>
      </c>
      <c r="J1144" s="4" t="s">
        <v>277</v>
      </c>
      <c r="K1144" s="1" t="s">
        <v>102</v>
      </c>
      <c r="L1144" s="4" t="s">
        <v>885</v>
      </c>
      <c r="M1144" s="4"/>
      <c r="N1144" s="4">
        <v>100</v>
      </c>
      <c r="O1144" s="20">
        <f>VLOOKUP(L1144,对应表!BK:BL,2,FALSE)</f>
        <v>50</v>
      </c>
      <c r="P1144" s="25" t="str">
        <f>_xlfn.IFNA(VLOOKUP(G1144,角色!V:AE,主动技能!F1144+1,FALSE),"")</f>
        <v>||eff_kuanglongci|</v>
      </c>
      <c r="Q1144" s="25">
        <f>(VLOOKUP(G1144,角色!V:AE,主动技能!F1144+4,FALSE))</f>
        <v>1</v>
      </c>
      <c r="R1144" s="25">
        <v>0</v>
      </c>
      <c r="S1144" s="25">
        <v>0</v>
      </c>
      <c r="T1144" s="6" t="str">
        <f t="shared" si="307"/>
        <v/>
      </c>
      <c r="U1144" s="6" t="str">
        <f t="shared" si="308"/>
        <v/>
      </c>
      <c r="V1144" s="19" t="str">
        <f>VLOOKUP(G1144,角色!AW:BC,主动技能!F1144+1,FALSE)</f>
        <v>skill_18</v>
      </c>
      <c r="Y1144">
        <f t="shared" si="311"/>
        <v>0</v>
      </c>
      <c r="Z1144" s="19">
        <f>IF(VLOOKUP(C1144,角色!CC:CI,主动技能!F1144*2,FALSE)=0,"",VLOOKUP(C1144,角色!CC:CI,主动技能!F1144*2,FALSE))</f>
        <v>125</v>
      </c>
      <c r="AA1144" s="19">
        <f>IF(VLOOKUP(C1144,角色!CC:CI,主动技能!F1144*2+1,FALSE)=0,0,VLOOKUP(C1144,角色!CC:CI,主动技能!F1144*2+1,FALSE))</f>
        <v>50</v>
      </c>
      <c r="AB1144" s="19">
        <f>IF(INT(VLOOKUP(E1144,角色属性概况!I:M,3,FALSE)*AA1144/100)=0,"",(INT(VLOOKUP(E1144,角色属性概况!I:M,3,FALSE)*AA1144/100)))</f>
        <v>193582</v>
      </c>
      <c r="AE1144" s="25">
        <f>(VLOOKUP(G1144,角色!V:AE,主动技能!F1144+7,FALSE))</f>
        <v>1</v>
      </c>
      <c r="AF1144" s="19">
        <f>VLOOKUP(F1144,对应表!AY:BA,3,FALSE)</f>
        <v>2</v>
      </c>
      <c r="AG1144" s="19">
        <f>VLOOKUP(F1144,对应表!AY:BA,2,FALSE)</f>
        <v>2</v>
      </c>
      <c r="AH1144" s="25" t="str">
        <f>VLOOKUP(F1144,特效对应!F:G,2,FALSE)</f>
        <v>attackex</v>
      </c>
      <c r="AJ1144">
        <f t="shared" si="309"/>
        <v>18</v>
      </c>
      <c r="AQ1144" s="6" t="str">
        <f>_xlfn.IFNA(IF(IF($AK1144=AQ$5,VLOOKUP(AL1144,buff!$K:$L,2,FALSE),"")=0,"",IF($AK1144=AQ$5,VLOOKUP(AL1144,buff!$K:$L,2,FALSE),"")),"")</f>
        <v/>
      </c>
      <c r="AR1144" s="6" t="str">
        <f>_xlfn.IFNA(IF(IF($AK1144=AR$5,VLOOKUP(AM1144,buff!$K:$L,2,FALSE),"")=0,"",IF($AK1144=AR$5,VLOOKUP(AM1144,buff!$K:$L,2,FALSE),"")),"")</f>
        <v/>
      </c>
      <c r="AS1144" s="6" t="str">
        <f>_xlfn.IFNA(IF(IF($AK1144=AS$5,VLOOKUP(AN1144,buff!$K:$L,2,FALSE),"")=0,"",IF($AK1144=AS$5,VLOOKUP(AN1144,buff!$K:$L,2,FALSE),"")),"")</f>
        <v/>
      </c>
      <c r="AT1144" s="6" t="str">
        <f>_xlfn.IFNA(IF(IF($AK1144=AT$5,VLOOKUP(AO1144,buff!$K:$L,2,FALSE),"")=0,"",IF($AK1144=AT$5,VLOOKUP(AO1144,buff!$K:$L,2,FALSE),"")),"")</f>
        <v/>
      </c>
      <c r="AU1144" s="6" t="str">
        <f>_xlfn.IFNA(IF(IF($AK1144=AU$5,VLOOKUP(AP1144,buff!$K:$L,2,FALSE),"")=0,"",IF($AK1144=AU$5,VLOOKUP(AP1144,buff!$K:$L,2,FALSE),"")),"")</f>
        <v/>
      </c>
      <c r="AV1144" s="6" t="str">
        <f>_xlfn.IFNA(IF(IF($AK1144=AV$5,VLOOKUP(AL1144,buff!$K:$L,2,FALSE),"")=0,"",IF($AK1144=AV$5,VLOOKUP(AL1144,buff!$K:$L,2,FALSE),"")),"")</f>
        <v/>
      </c>
      <c r="AW1144" s="6" t="str">
        <f>_xlfn.IFNA(IF(IF($AK1144=AW$5,VLOOKUP(AM1144,buff!$K:$L,2,FALSE),"")=0,"",IF($AK1144=AW$5,VLOOKUP(AM1144,buff!$K:$L,2,FALSE),"")),"")</f>
        <v/>
      </c>
      <c r="AX1144" s="6" t="str">
        <f>_xlfn.IFNA(IF(IF($AK1144=AX$5,VLOOKUP(AN1144,buff!$K:$L,2,FALSE),"")=0,"",IF($AK1144=AX$5,VLOOKUP(AN1144,buff!$K:$L,2,FALSE),"")),"")</f>
        <v/>
      </c>
      <c r="AY1144" s="6" t="str">
        <f>_xlfn.IFNA(IF(IF($AK1144=AY$5,VLOOKUP(AO1144,buff!$K:$L,2,FALSE),"")=0,"",IF($AK1144=AY$5,VLOOKUP(AO1144,buff!$K:$L,2,FALSE),"")),"")</f>
        <v/>
      </c>
      <c r="AZ1144" s="6" t="str">
        <f>_xlfn.IFNA(IF(IF($AK1144=AZ$5,VLOOKUP(AP1144,buff!$K:$L,2,FALSE),"")=0,"",IF($AK1144=AZ$5,VLOOKUP(AP1144,buff!$K:$L,2,FALSE),"")),"")</f>
        <v/>
      </c>
      <c r="BA1144" s="6" t="e">
        <f>VLOOKUP(AL1144,buff!$K:$P,6,FALSE)</f>
        <v>#N/A</v>
      </c>
      <c r="BB1144" s="6" t="e">
        <f>VLOOKUP(AM1144,buff!$K:$P,6,FALSE)</f>
        <v>#N/A</v>
      </c>
      <c r="BC1144" s="6" t="e">
        <f>VLOOKUP(AN1144,buff!$K:$P,6,FALSE)</f>
        <v>#N/A</v>
      </c>
      <c r="BD1144">
        <f t="shared" si="298"/>
        <v>3</v>
      </c>
      <c r="BE1144">
        <f t="shared" si="299"/>
        <v>2</v>
      </c>
      <c r="BF1144" s="22">
        <f t="shared" si="300"/>
        <v>101903</v>
      </c>
    </row>
    <row r="1145" spans="1:58" x14ac:dyDescent="0.15">
      <c r="A1145" t="str">
        <f t="shared" si="302"/>
        <v>国王主动技能3等级19</v>
      </c>
      <c r="B1145" s="8">
        <f t="shared" si="303"/>
        <v>10190319</v>
      </c>
      <c r="C1145" s="8" t="str">
        <f>VLOOKUP(G1145,角色!A:B,2,FALSE)</f>
        <v>国王</v>
      </c>
      <c r="D1145" s="8" t="str">
        <f t="shared" si="304"/>
        <v>主动技能3</v>
      </c>
      <c r="E1145" s="8">
        <f t="shared" si="297"/>
        <v>19</v>
      </c>
      <c r="F1145" s="8">
        <f t="shared" si="305"/>
        <v>3</v>
      </c>
      <c r="G1145" s="8">
        <f t="shared" si="306"/>
        <v>19</v>
      </c>
      <c r="H1145" s="4" t="s">
        <v>884</v>
      </c>
      <c r="I1145" s="20" t="str">
        <f t="shared" si="310"/>
        <v>对敌方贯穿攻击，造成125%攻击力（+274158）点伤害。</v>
      </c>
      <c r="J1145" s="4" t="s">
        <v>277</v>
      </c>
      <c r="K1145" s="1" t="s">
        <v>102</v>
      </c>
      <c r="L1145" s="4" t="s">
        <v>885</v>
      </c>
      <c r="M1145" s="4"/>
      <c r="N1145" s="4">
        <v>100</v>
      </c>
      <c r="O1145" s="20">
        <f>VLOOKUP(L1145,对应表!BK:BL,2,FALSE)</f>
        <v>50</v>
      </c>
      <c r="P1145" s="25" t="str">
        <f>_xlfn.IFNA(VLOOKUP(G1145,角色!V:AE,主动技能!F1145+1,FALSE),"")</f>
        <v>||eff_kuanglongci|</v>
      </c>
      <c r="Q1145" s="25">
        <f>(VLOOKUP(G1145,角色!V:AE,主动技能!F1145+4,FALSE))</f>
        <v>1</v>
      </c>
      <c r="R1145" s="25">
        <v>0</v>
      </c>
      <c r="S1145" s="25">
        <v>0</v>
      </c>
      <c r="T1145" s="6" t="str">
        <f t="shared" si="307"/>
        <v/>
      </c>
      <c r="U1145" s="6" t="str">
        <f t="shared" si="308"/>
        <v/>
      </c>
      <c r="V1145" s="19" t="str">
        <f>VLOOKUP(G1145,角色!AW:BC,主动技能!F1145+1,FALSE)</f>
        <v>skill_18</v>
      </c>
      <c r="Y1145">
        <f t="shared" si="311"/>
        <v>0</v>
      </c>
      <c r="Z1145" s="19">
        <f>IF(VLOOKUP(C1145,角色!CC:CI,主动技能!F1145*2,FALSE)=0,"",VLOOKUP(C1145,角色!CC:CI,主动技能!F1145*2,FALSE))</f>
        <v>125</v>
      </c>
      <c r="AA1145" s="19">
        <f>IF(VLOOKUP(C1145,角色!CC:CI,主动技能!F1145*2+1,FALSE)=0,0,VLOOKUP(C1145,角色!CC:CI,主动技能!F1145*2+1,FALSE))</f>
        <v>50</v>
      </c>
      <c r="AB1145" s="19">
        <f>IF(INT(VLOOKUP(E1145,角色属性概况!I:M,3,FALSE)*AA1145/100)=0,"",(INT(VLOOKUP(E1145,角色属性概况!I:M,3,FALSE)*AA1145/100)))</f>
        <v>274158</v>
      </c>
      <c r="AE1145" s="25">
        <f>(VLOOKUP(G1145,角色!V:AE,主动技能!F1145+7,FALSE))</f>
        <v>1</v>
      </c>
      <c r="AF1145" s="19">
        <f>VLOOKUP(F1145,对应表!AY:BA,3,FALSE)</f>
        <v>2</v>
      </c>
      <c r="AG1145" s="19">
        <f>VLOOKUP(F1145,对应表!AY:BA,2,FALSE)</f>
        <v>2</v>
      </c>
      <c r="AH1145" s="25" t="str">
        <f>VLOOKUP(F1145,特效对应!F:G,2,FALSE)</f>
        <v>attackex</v>
      </c>
      <c r="AJ1145">
        <f t="shared" si="309"/>
        <v>19</v>
      </c>
      <c r="AQ1145" s="6" t="str">
        <f>_xlfn.IFNA(IF(IF($AK1145=AQ$5,VLOOKUP(AL1145,buff!$K:$L,2,FALSE),"")=0,"",IF($AK1145=AQ$5,VLOOKUP(AL1145,buff!$K:$L,2,FALSE),"")),"")</f>
        <v/>
      </c>
      <c r="AR1145" s="6" t="str">
        <f>_xlfn.IFNA(IF(IF($AK1145=AR$5,VLOOKUP(AM1145,buff!$K:$L,2,FALSE),"")=0,"",IF($AK1145=AR$5,VLOOKUP(AM1145,buff!$K:$L,2,FALSE),"")),"")</f>
        <v/>
      </c>
      <c r="AS1145" s="6" t="str">
        <f>_xlfn.IFNA(IF(IF($AK1145=AS$5,VLOOKUP(AN1145,buff!$K:$L,2,FALSE),"")=0,"",IF($AK1145=AS$5,VLOOKUP(AN1145,buff!$K:$L,2,FALSE),"")),"")</f>
        <v/>
      </c>
      <c r="AT1145" s="6" t="str">
        <f>_xlfn.IFNA(IF(IF($AK1145=AT$5,VLOOKUP(AO1145,buff!$K:$L,2,FALSE),"")=0,"",IF($AK1145=AT$5,VLOOKUP(AO1145,buff!$K:$L,2,FALSE),"")),"")</f>
        <v/>
      </c>
      <c r="AU1145" s="6" t="str">
        <f>_xlfn.IFNA(IF(IF($AK1145=AU$5,VLOOKUP(AP1145,buff!$K:$L,2,FALSE),"")=0,"",IF($AK1145=AU$5,VLOOKUP(AP1145,buff!$K:$L,2,FALSE),"")),"")</f>
        <v/>
      </c>
      <c r="AV1145" s="6" t="str">
        <f>_xlfn.IFNA(IF(IF($AK1145=AV$5,VLOOKUP(AL1145,buff!$K:$L,2,FALSE),"")=0,"",IF($AK1145=AV$5,VLOOKUP(AL1145,buff!$K:$L,2,FALSE),"")),"")</f>
        <v/>
      </c>
      <c r="AW1145" s="6" t="str">
        <f>_xlfn.IFNA(IF(IF($AK1145=AW$5,VLOOKUP(AM1145,buff!$K:$L,2,FALSE),"")=0,"",IF($AK1145=AW$5,VLOOKUP(AM1145,buff!$K:$L,2,FALSE),"")),"")</f>
        <v/>
      </c>
      <c r="AX1145" s="6" t="str">
        <f>_xlfn.IFNA(IF(IF($AK1145=AX$5,VLOOKUP(AN1145,buff!$K:$L,2,FALSE),"")=0,"",IF($AK1145=AX$5,VLOOKUP(AN1145,buff!$K:$L,2,FALSE),"")),"")</f>
        <v/>
      </c>
      <c r="AY1145" s="6" t="str">
        <f>_xlfn.IFNA(IF(IF($AK1145=AY$5,VLOOKUP(AO1145,buff!$K:$L,2,FALSE),"")=0,"",IF($AK1145=AY$5,VLOOKUP(AO1145,buff!$K:$L,2,FALSE),"")),"")</f>
        <v/>
      </c>
      <c r="AZ1145" s="6" t="str">
        <f>_xlfn.IFNA(IF(IF($AK1145=AZ$5,VLOOKUP(AP1145,buff!$K:$L,2,FALSE),"")=0,"",IF($AK1145=AZ$5,VLOOKUP(AP1145,buff!$K:$L,2,FALSE),"")),"")</f>
        <v/>
      </c>
      <c r="BA1145" s="6" t="e">
        <f>VLOOKUP(AL1145,buff!$K:$P,6,FALSE)</f>
        <v>#N/A</v>
      </c>
      <c r="BB1145" s="6" t="e">
        <f>VLOOKUP(AM1145,buff!$K:$P,6,FALSE)</f>
        <v>#N/A</v>
      </c>
      <c r="BC1145" s="6" t="e">
        <f>VLOOKUP(AN1145,buff!$K:$P,6,FALSE)</f>
        <v>#N/A</v>
      </c>
      <c r="BD1145">
        <f t="shared" si="298"/>
        <v>3</v>
      </c>
      <c r="BE1145">
        <f t="shared" si="299"/>
        <v>2</v>
      </c>
      <c r="BF1145" s="22">
        <f t="shared" si="300"/>
        <v>101903</v>
      </c>
    </row>
    <row r="1146" spans="1:58" x14ac:dyDescent="0.15">
      <c r="A1146" t="str">
        <f t="shared" si="302"/>
        <v>国王主动技能3等级20</v>
      </c>
      <c r="B1146" s="8">
        <f t="shared" si="303"/>
        <v>10190320</v>
      </c>
      <c r="C1146" s="8" t="str">
        <f>VLOOKUP(G1146,角色!A:B,2,FALSE)</f>
        <v>国王</v>
      </c>
      <c r="D1146" s="8" t="str">
        <f t="shared" si="304"/>
        <v>主动技能3</v>
      </c>
      <c r="E1146" s="8">
        <f t="shared" si="297"/>
        <v>20</v>
      </c>
      <c r="F1146" s="8">
        <f t="shared" si="305"/>
        <v>3</v>
      </c>
      <c r="G1146" s="8">
        <f t="shared" si="306"/>
        <v>19</v>
      </c>
      <c r="H1146" s="4" t="s">
        <v>884</v>
      </c>
      <c r="I1146" s="20" t="str">
        <f t="shared" si="310"/>
        <v>对敌方贯穿攻击，造成125%攻击力（+388230）点伤害。</v>
      </c>
      <c r="J1146" s="4" t="s">
        <v>277</v>
      </c>
      <c r="K1146" s="1" t="s">
        <v>102</v>
      </c>
      <c r="L1146" s="4" t="s">
        <v>885</v>
      </c>
      <c r="M1146" s="4"/>
      <c r="N1146" s="4">
        <v>100</v>
      </c>
      <c r="O1146" s="20">
        <f>VLOOKUP(L1146,对应表!BK:BL,2,FALSE)</f>
        <v>50</v>
      </c>
      <c r="P1146" s="25" t="str">
        <f>_xlfn.IFNA(VLOOKUP(G1146,角色!V:AE,主动技能!F1146+1,FALSE),"")</f>
        <v>||eff_kuanglongci|</v>
      </c>
      <c r="Q1146" s="25">
        <f>(VLOOKUP(G1146,角色!V:AE,主动技能!F1146+4,FALSE))</f>
        <v>1</v>
      </c>
      <c r="R1146" s="25">
        <v>0</v>
      </c>
      <c r="S1146" s="25">
        <v>0</v>
      </c>
      <c r="T1146" s="6" t="str">
        <f t="shared" si="307"/>
        <v/>
      </c>
      <c r="U1146" s="6" t="str">
        <f t="shared" si="308"/>
        <v/>
      </c>
      <c r="V1146" s="19" t="str">
        <f>VLOOKUP(G1146,角色!AW:BC,主动技能!F1146+1,FALSE)</f>
        <v>skill_18</v>
      </c>
      <c r="Y1146">
        <f t="shared" si="311"/>
        <v>0</v>
      </c>
      <c r="Z1146" s="19">
        <f>IF(VLOOKUP(C1146,角色!CC:CI,主动技能!F1146*2,FALSE)=0,"",VLOOKUP(C1146,角色!CC:CI,主动技能!F1146*2,FALSE))</f>
        <v>125</v>
      </c>
      <c r="AA1146" s="19">
        <f>IF(VLOOKUP(C1146,角色!CC:CI,主动技能!F1146*2+1,FALSE)=0,0,VLOOKUP(C1146,角色!CC:CI,主动技能!F1146*2+1,FALSE))</f>
        <v>50</v>
      </c>
      <c r="AB1146" s="19">
        <f>IF(INT(VLOOKUP(E1146,角色属性概况!I:M,3,FALSE)*AA1146/100)=0,"",(INT(VLOOKUP(E1146,角色属性概况!I:M,3,FALSE)*AA1146/100)))</f>
        <v>388230</v>
      </c>
      <c r="AE1146" s="25">
        <f>(VLOOKUP(G1146,角色!V:AE,主动技能!F1146+7,FALSE))</f>
        <v>1</v>
      </c>
      <c r="AF1146" s="19">
        <f>VLOOKUP(F1146,对应表!AY:BA,3,FALSE)</f>
        <v>2</v>
      </c>
      <c r="AG1146" s="19">
        <f>VLOOKUP(F1146,对应表!AY:BA,2,FALSE)</f>
        <v>2</v>
      </c>
      <c r="AH1146" s="25" t="str">
        <f>VLOOKUP(F1146,特效对应!F:G,2,FALSE)</f>
        <v>attackex</v>
      </c>
      <c r="AJ1146">
        <f t="shared" si="309"/>
        <v>20</v>
      </c>
      <c r="AQ1146" s="6" t="str">
        <f>_xlfn.IFNA(IF(IF($AK1146=AQ$5,VLOOKUP(AL1146,buff!$K:$L,2,FALSE),"")=0,"",IF($AK1146=AQ$5,VLOOKUP(AL1146,buff!$K:$L,2,FALSE),"")),"")</f>
        <v/>
      </c>
      <c r="AR1146" s="6" t="str">
        <f>_xlfn.IFNA(IF(IF($AK1146=AR$5,VLOOKUP(AM1146,buff!$K:$L,2,FALSE),"")=0,"",IF($AK1146=AR$5,VLOOKUP(AM1146,buff!$K:$L,2,FALSE),"")),"")</f>
        <v/>
      </c>
      <c r="AS1146" s="6" t="str">
        <f>_xlfn.IFNA(IF(IF($AK1146=AS$5,VLOOKUP(AN1146,buff!$K:$L,2,FALSE),"")=0,"",IF($AK1146=AS$5,VLOOKUP(AN1146,buff!$K:$L,2,FALSE),"")),"")</f>
        <v/>
      </c>
      <c r="AT1146" s="6" t="str">
        <f>_xlfn.IFNA(IF(IF($AK1146=AT$5,VLOOKUP(AO1146,buff!$K:$L,2,FALSE),"")=0,"",IF($AK1146=AT$5,VLOOKUP(AO1146,buff!$K:$L,2,FALSE),"")),"")</f>
        <v/>
      </c>
      <c r="AU1146" s="6" t="str">
        <f>_xlfn.IFNA(IF(IF($AK1146=AU$5,VLOOKUP(AP1146,buff!$K:$L,2,FALSE),"")=0,"",IF($AK1146=AU$5,VLOOKUP(AP1146,buff!$K:$L,2,FALSE),"")),"")</f>
        <v/>
      </c>
      <c r="AV1146" s="6" t="str">
        <f>_xlfn.IFNA(IF(IF($AK1146=AV$5,VLOOKUP(AL1146,buff!$K:$L,2,FALSE),"")=0,"",IF($AK1146=AV$5,VLOOKUP(AL1146,buff!$K:$L,2,FALSE),"")),"")</f>
        <v/>
      </c>
      <c r="AW1146" s="6" t="str">
        <f>_xlfn.IFNA(IF(IF($AK1146=AW$5,VLOOKUP(AM1146,buff!$K:$L,2,FALSE),"")=0,"",IF($AK1146=AW$5,VLOOKUP(AM1146,buff!$K:$L,2,FALSE),"")),"")</f>
        <v/>
      </c>
      <c r="AX1146" s="6" t="str">
        <f>_xlfn.IFNA(IF(IF($AK1146=AX$5,VLOOKUP(AN1146,buff!$K:$L,2,FALSE),"")=0,"",IF($AK1146=AX$5,VLOOKUP(AN1146,buff!$K:$L,2,FALSE),"")),"")</f>
        <v/>
      </c>
      <c r="AY1146" s="6" t="str">
        <f>_xlfn.IFNA(IF(IF($AK1146=AY$5,VLOOKUP(AO1146,buff!$K:$L,2,FALSE),"")=0,"",IF($AK1146=AY$5,VLOOKUP(AO1146,buff!$K:$L,2,FALSE),"")),"")</f>
        <v/>
      </c>
      <c r="AZ1146" s="6" t="str">
        <f>_xlfn.IFNA(IF(IF($AK1146=AZ$5,VLOOKUP(AP1146,buff!$K:$L,2,FALSE),"")=0,"",IF($AK1146=AZ$5,VLOOKUP(AP1146,buff!$K:$L,2,FALSE),"")),"")</f>
        <v/>
      </c>
      <c r="BA1146" s="6" t="e">
        <f>VLOOKUP(AL1146,buff!$K:$P,6,FALSE)</f>
        <v>#N/A</v>
      </c>
      <c r="BB1146" s="6" t="e">
        <f>VLOOKUP(AM1146,buff!$K:$P,6,FALSE)</f>
        <v>#N/A</v>
      </c>
      <c r="BC1146" s="6" t="e">
        <f>VLOOKUP(AN1146,buff!$K:$P,6,FALSE)</f>
        <v>#N/A</v>
      </c>
      <c r="BD1146">
        <f t="shared" si="298"/>
        <v>3</v>
      </c>
      <c r="BE1146">
        <f t="shared" si="299"/>
        <v>2</v>
      </c>
      <c r="BF1146" s="22">
        <f t="shared" si="300"/>
        <v>101903</v>
      </c>
    </row>
    <row r="1147" spans="1:58" x14ac:dyDescent="0.15">
      <c r="A1147" t="str">
        <f t="shared" si="302"/>
        <v>伊西多主动技能1等级1</v>
      </c>
      <c r="B1147" s="8">
        <f t="shared" si="303"/>
        <v>10200101</v>
      </c>
      <c r="C1147" s="8" t="str">
        <f>VLOOKUP(G1147,角色!A:B,2,FALSE)</f>
        <v>伊西多</v>
      </c>
      <c r="D1147" s="8" t="str">
        <f t="shared" si="304"/>
        <v>主动技能1</v>
      </c>
      <c r="E1147" s="8">
        <f t="shared" si="297"/>
        <v>1</v>
      </c>
      <c r="F1147" s="8">
        <f t="shared" si="305"/>
        <v>1</v>
      </c>
      <c r="G1147" s="8">
        <f t="shared" si="306"/>
        <v>20</v>
      </c>
      <c r="H1147" s="4" t="s">
        <v>955</v>
      </c>
      <c r="I1147" s="20" t="str">
        <f t="shared" si="310"/>
        <v>对敌方单体攻击，造成100%攻击力（+110）点伤害。</v>
      </c>
      <c r="J1147" s="20" t="s">
        <v>277</v>
      </c>
      <c r="K1147" s="21" t="s">
        <v>102</v>
      </c>
      <c r="L1147" s="20" t="s">
        <v>106</v>
      </c>
      <c r="M1147" s="20"/>
      <c r="N1147" s="20">
        <v>100</v>
      </c>
      <c r="O1147" s="20">
        <f>VLOOKUP(L1147,对应表!BK:BL,2,FALSE)</f>
        <v>0</v>
      </c>
      <c r="P1147" s="25" t="str">
        <f>_xlfn.IFNA(VLOOKUP(G1147,角色!V:AE,主动技能!F1147+1,FALSE),"")</f>
        <v>|||</v>
      </c>
      <c r="Q1147" s="25">
        <f>(VLOOKUP(G1147,角色!V:AE,主动技能!F1147+4,FALSE))</f>
        <v>1</v>
      </c>
      <c r="R1147" s="25">
        <v>0</v>
      </c>
      <c r="S1147" s="25">
        <v>0</v>
      </c>
      <c r="T1147" s="19" t="str">
        <f t="shared" si="307"/>
        <v/>
      </c>
      <c r="U1147" s="19" t="str">
        <f t="shared" si="308"/>
        <v/>
      </c>
      <c r="V1147" s="19" t="str">
        <f>VLOOKUP(G1147,角色!AW:BC,主动技能!F1147+1,FALSE)</f>
        <v>skill_01</v>
      </c>
      <c r="W1147" s="19"/>
      <c r="X1147" s="19"/>
      <c r="Y1147" s="19">
        <f t="shared" si="311"/>
        <v>0</v>
      </c>
      <c r="Z1147" s="19">
        <f>IF(VLOOKUP(C1147,角色!CC:CI,主动技能!F1147*2,FALSE)=0,"",VLOOKUP(C1147,角色!CC:CI,主动技能!F1147*2,FALSE))</f>
        <v>100</v>
      </c>
      <c r="AA1147" s="19">
        <f>IF(VLOOKUP(C1147,角色!CC:CI,主动技能!F1147*2+1,FALSE)=0,0,VLOOKUP(C1147,角色!CC:CI,主动技能!F1147*2+1,FALSE))</f>
        <v>10</v>
      </c>
      <c r="AB1147" s="19">
        <f>IF(INT(VLOOKUP(E1147,角色属性概况!I:M,3,FALSE)*AA1147/100)=0,"",(INT(VLOOKUP(E1147,角色属性概况!I:M,3,FALSE)*AA1147/100)))</f>
        <v>110</v>
      </c>
      <c r="AC1147" s="19"/>
      <c r="AD1147" s="19"/>
      <c r="AE1147" s="25">
        <f>(VLOOKUP(G1147,角色!V:AE,主动技能!F1147+7,FALSE))</f>
        <v>1</v>
      </c>
      <c r="AF1147" s="19">
        <f>VLOOKUP(F1147,对应表!AY:BA,3,FALSE)</f>
        <v>0</v>
      </c>
      <c r="AG1147" s="19">
        <f>VLOOKUP(F1147,对应表!AY:BA,2,FALSE)</f>
        <v>0</v>
      </c>
      <c r="AH1147" s="25" t="str">
        <f>VLOOKUP(F1147,特效对应!F:G,2,FALSE)</f>
        <v>attack</v>
      </c>
      <c r="AJ1147">
        <f t="shared" si="309"/>
        <v>1</v>
      </c>
      <c r="AK1147" s="19"/>
      <c r="AL1147" s="19"/>
      <c r="AM1147" s="19"/>
      <c r="AN1147" s="19"/>
      <c r="AQ1147" s="6" t="str">
        <f>_xlfn.IFNA(IF(IF($AK1147=AQ$5,VLOOKUP(AL1147,buff!$K:$L,2,FALSE),"")=0,"",IF($AK1147=AQ$5,VLOOKUP(AL1147,buff!$K:$L,2,FALSE),"")),"")</f>
        <v/>
      </c>
      <c r="AR1147" s="6" t="str">
        <f>_xlfn.IFNA(IF(IF($AK1147=AR$5,VLOOKUP(AM1147,buff!$K:$L,2,FALSE),"")=0,"",IF($AK1147=AR$5,VLOOKUP(AM1147,buff!$K:$L,2,FALSE),"")),"")</f>
        <v/>
      </c>
      <c r="AS1147" s="6" t="str">
        <f>_xlfn.IFNA(IF(IF($AK1147=AS$5,VLOOKUP(AN1147,buff!$K:$L,2,FALSE),"")=0,"",IF($AK1147=AS$5,VLOOKUP(AN1147,buff!$K:$L,2,FALSE),"")),"")</f>
        <v/>
      </c>
      <c r="AT1147" s="6" t="str">
        <f>_xlfn.IFNA(IF(IF($AK1147=AT$5,VLOOKUP(AO1147,buff!$K:$L,2,FALSE),"")=0,"",IF($AK1147=AT$5,VLOOKUP(AO1147,buff!$K:$L,2,FALSE),"")),"")</f>
        <v/>
      </c>
      <c r="AU1147" s="6" t="str">
        <f>_xlfn.IFNA(IF(IF($AK1147=AU$5,VLOOKUP(AP1147,buff!$K:$L,2,FALSE),"")=0,"",IF($AK1147=AU$5,VLOOKUP(AP1147,buff!$K:$L,2,FALSE),"")),"")</f>
        <v/>
      </c>
      <c r="AV1147" s="6" t="str">
        <f>_xlfn.IFNA(IF(IF($AK1147=AV$5,VLOOKUP(AL1147,buff!$K:$L,2,FALSE),"")=0,"",IF($AK1147=AV$5,VLOOKUP(AL1147,buff!$K:$L,2,FALSE),"")),"")</f>
        <v/>
      </c>
      <c r="AW1147" s="6" t="str">
        <f>_xlfn.IFNA(IF(IF($AK1147=AW$5,VLOOKUP(AM1147,buff!$K:$L,2,FALSE),"")=0,"",IF($AK1147=AW$5,VLOOKUP(AM1147,buff!$K:$L,2,FALSE),"")),"")</f>
        <v/>
      </c>
      <c r="AX1147" s="6" t="str">
        <f>_xlfn.IFNA(IF(IF($AK1147=AX$5,VLOOKUP(AN1147,buff!$K:$L,2,FALSE),"")=0,"",IF($AK1147=AX$5,VLOOKUP(AN1147,buff!$K:$L,2,FALSE),"")),"")</f>
        <v/>
      </c>
      <c r="AY1147" s="6" t="str">
        <f>_xlfn.IFNA(IF(IF($AK1147=AY$5,VLOOKUP(AO1147,buff!$K:$L,2,FALSE),"")=0,"",IF($AK1147=AY$5,VLOOKUP(AO1147,buff!$K:$L,2,FALSE),"")),"")</f>
        <v/>
      </c>
      <c r="AZ1147" s="6" t="str">
        <f>_xlfn.IFNA(IF(IF($AK1147=AZ$5,VLOOKUP(AP1147,buff!$K:$L,2,FALSE),"")=0,"",IF($AK1147=AZ$5,VLOOKUP(AP1147,buff!$K:$L,2,FALSE),"")),"")</f>
        <v/>
      </c>
      <c r="BA1147" s="6" t="e">
        <f>VLOOKUP(AL1147,buff!$K:$P,6,FALSE)</f>
        <v>#N/A</v>
      </c>
      <c r="BB1147" s="6" t="e">
        <f>VLOOKUP(AM1147,buff!$K:$P,6,FALSE)</f>
        <v>#N/A</v>
      </c>
      <c r="BC1147" s="6" t="e">
        <f>VLOOKUP(AN1147,buff!$K:$P,6,FALSE)</f>
        <v>#N/A</v>
      </c>
      <c r="BD1147">
        <f t="shared" si="298"/>
        <v>0</v>
      </c>
      <c r="BE1147">
        <f t="shared" si="299"/>
        <v>0</v>
      </c>
      <c r="BF1147" s="22">
        <f t="shared" si="300"/>
        <v>102001</v>
      </c>
    </row>
    <row r="1148" spans="1:58" x14ac:dyDescent="0.15">
      <c r="A1148" t="str">
        <f t="shared" si="302"/>
        <v>伊西多主动技能1等级2</v>
      </c>
      <c r="B1148" s="8">
        <f t="shared" si="303"/>
        <v>10200102</v>
      </c>
      <c r="C1148" s="8" t="str">
        <f>VLOOKUP(G1148,角色!A:B,2,FALSE)</f>
        <v>伊西多</v>
      </c>
      <c r="D1148" s="8" t="str">
        <f t="shared" si="304"/>
        <v>主动技能1</v>
      </c>
      <c r="E1148" s="8">
        <f t="shared" si="297"/>
        <v>2</v>
      </c>
      <c r="F1148" s="8">
        <f t="shared" si="305"/>
        <v>1</v>
      </c>
      <c r="G1148" s="8">
        <f t="shared" si="306"/>
        <v>20</v>
      </c>
      <c r="H1148" s="4" t="s">
        <v>955</v>
      </c>
      <c r="I1148" s="20" t="str">
        <f t="shared" si="310"/>
        <v>对敌方单体攻击，造成100%攻击力（+122）点伤害。</v>
      </c>
      <c r="J1148" s="20" t="s">
        <v>277</v>
      </c>
      <c r="K1148" s="21" t="s">
        <v>102</v>
      </c>
      <c r="L1148" s="20" t="s">
        <v>106</v>
      </c>
      <c r="M1148" s="4"/>
      <c r="N1148" s="4">
        <v>100</v>
      </c>
      <c r="O1148" s="20">
        <f>VLOOKUP(L1148,对应表!BK:BL,2,FALSE)</f>
        <v>0</v>
      </c>
      <c r="P1148" s="25" t="str">
        <f>_xlfn.IFNA(VLOOKUP(G1148,角色!V:AE,主动技能!F1148+1,FALSE),"")</f>
        <v>|||</v>
      </c>
      <c r="Q1148" s="25">
        <f>(VLOOKUP(G1148,角色!V:AE,主动技能!F1148+4,FALSE))</f>
        <v>1</v>
      </c>
      <c r="R1148" s="25">
        <v>0</v>
      </c>
      <c r="S1148" s="25">
        <v>0</v>
      </c>
      <c r="T1148" s="6" t="str">
        <f t="shared" si="307"/>
        <v/>
      </c>
      <c r="U1148" s="6" t="str">
        <f t="shared" si="308"/>
        <v/>
      </c>
      <c r="V1148" s="19" t="str">
        <f>VLOOKUP(G1148,角色!AW:BC,主动技能!F1148+1,FALSE)</f>
        <v>skill_01</v>
      </c>
      <c r="Y1148">
        <f t="shared" si="311"/>
        <v>0</v>
      </c>
      <c r="Z1148" s="19">
        <f>IF(VLOOKUP(C1148,角色!CC:CI,主动技能!F1148*2,FALSE)=0,"",VLOOKUP(C1148,角色!CC:CI,主动技能!F1148*2,FALSE))</f>
        <v>100</v>
      </c>
      <c r="AA1148" s="19">
        <f>IF(VLOOKUP(C1148,角色!CC:CI,主动技能!F1148*2+1,FALSE)=0,0,VLOOKUP(C1148,角色!CC:CI,主动技能!F1148*2+1,FALSE))</f>
        <v>10</v>
      </c>
      <c r="AB1148" s="19">
        <f>IF(INT(VLOOKUP(E1148,角色属性概况!I:M,3,FALSE)*AA1148/100)=0,"",(INT(VLOOKUP(E1148,角色属性概况!I:M,3,FALSE)*AA1148/100)))</f>
        <v>122</v>
      </c>
      <c r="AE1148" s="25">
        <f>(VLOOKUP(G1148,角色!V:AE,主动技能!F1148+7,FALSE))</f>
        <v>1</v>
      </c>
      <c r="AF1148" s="19">
        <f>VLOOKUP(F1148,对应表!AY:BA,3,FALSE)</f>
        <v>0</v>
      </c>
      <c r="AG1148" s="19">
        <f>VLOOKUP(F1148,对应表!AY:BA,2,FALSE)</f>
        <v>0</v>
      </c>
      <c r="AH1148" s="25" t="str">
        <f>VLOOKUP(F1148,特效对应!F:G,2,FALSE)</f>
        <v>attack</v>
      </c>
      <c r="AJ1148">
        <f t="shared" si="309"/>
        <v>2</v>
      </c>
      <c r="AQ1148" s="6" t="str">
        <f>_xlfn.IFNA(IF(IF($AK1148=AQ$5,VLOOKUP(AL1148,buff!$K:$L,2,FALSE),"")=0,"",IF($AK1148=AQ$5,VLOOKUP(AL1148,buff!$K:$L,2,FALSE),"")),"")</f>
        <v/>
      </c>
      <c r="AR1148" s="6" t="str">
        <f>_xlfn.IFNA(IF(IF($AK1148=AR$5,VLOOKUP(AM1148,buff!$K:$L,2,FALSE),"")=0,"",IF($AK1148=AR$5,VLOOKUP(AM1148,buff!$K:$L,2,FALSE),"")),"")</f>
        <v/>
      </c>
      <c r="AS1148" s="6" t="str">
        <f>_xlfn.IFNA(IF(IF($AK1148=AS$5,VLOOKUP(AN1148,buff!$K:$L,2,FALSE),"")=0,"",IF($AK1148=AS$5,VLOOKUP(AN1148,buff!$K:$L,2,FALSE),"")),"")</f>
        <v/>
      </c>
      <c r="AT1148" s="6" t="str">
        <f>_xlfn.IFNA(IF(IF($AK1148=AT$5,VLOOKUP(AO1148,buff!$K:$L,2,FALSE),"")=0,"",IF($AK1148=AT$5,VLOOKUP(AO1148,buff!$K:$L,2,FALSE),"")),"")</f>
        <v/>
      </c>
      <c r="AU1148" s="6" t="str">
        <f>_xlfn.IFNA(IF(IF($AK1148=AU$5,VLOOKUP(AP1148,buff!$K:$L,2,FALSE),"")=0,"",IF($AK1148=AU$5,VLOOKUP(AP1148,buff!$K:$L,2,FALSE),"")),"")</f>
        <v/>
      </c>
      <c r="AV1148" s="6" t="str">
        <f>_xlfn.IFNA(IF(IF($AK1148=AV$5,VLOOKUP(AL1148,buff!$K:$L,2,FALSE),"")=0,"",IF($AK1148=AV$5,VLOOKUP(AL1148,buff!$K:$L,2,FALSE),"")),"")</f>
        <v/>
      </c>
      <c r="AW1148" s="6" t="str">
        <f>_xlfn.IFNA(IF(IF($AK1148=AW$5,VLOOKUP(AM1148,buff!$K:$L,2,FALSE),"")=0,"",IF($AK1148=AW$5,VLOOKUP(AM1148,buff!$K:$L,2,FALSE),"")),"")</f>
        <v/>
      </c>
      <c r="AX1148" s="6" t="str">
        <f>_xlfn.IFNA(IF(IF($AK1148=AX$5,VLOOKUP(AN1148,buff!$K:$L,2,FALSE),"")=0,"",IF($AK1148=AX$5,VLOOKUP(AN1148,buff!$K:$L,2,FALSE),"")),"")</f>
        <v/>
      </c>
      <c r="AY1148" s="6" t="str">
        <f>_xlfn.IFNA(IF(IF($AK1148=AY$5,VLOOKUP(AO1148,buff!$K:$L,2,FALSE),"")=0,"",IF($AK1148=AY$5,VLOOKUP(AO1148,buff!$K:$L,2,FALSE),"")),"")</f>
        <v/>
      </c>
      <c r="AZ1148" s="6" t="str">
        <f>_xlfn.IFNA(IF(IF($AK1148=AZ$5,VLOOKUP(AP1148,buff!$K:$L,2,FALSE),"")=0,"",IF($AK1148=AZ$5,VLOOKUP(AP1148,buff!$K:$L,2,FALSE),"")),"")</f>
        <v/>
      </c>
      <c r="BA1148" s="6" t="e">
        <f>VLOOKUP(AL1148,buff!$K:$P,6,FALSE)</f>
        <v>#N/A</v>
      </c>
      <c r="BB1148" s="6" t="e">
        <f>VLOOKUP(AM1148,buff!$K:$P,6,FALSE)</f>
        <v>#N/A</v>
      </c>
      <c r="BC1148" s="6" t="e">
        <f>VLOOKUP(AN1148,buff!$K:$P,6,FALSE)</f>
        <v>#N/A</v>
      </c>
      <c r="BD1148">
        <f t="shared" si="298"/>
        <v>0</v>
      </c>
      <c r="BE1148">
        <f t="shared" si="299"/>
        <v>0</v>
      </c>
      <c r="BF1148" s="22">
        <f t="shared" si="300"/>
        <v>102001</v>
      </c>
    </row>
    <row r="1149" spans="1:58" x14ac:dyDescent="0.15">
      <c r="A1149" t="str">
        <f t="shared" si="302"/>
        <v>伊西多主动技能1等级3</v>
      </c>
      <c r="B1149" s="8">
        <f t="shared" si="303"/>
        <v>10200103</v>
      </c>
      <c r="C1149" s="8" t="str">
        <f>VLOOKUP(G1149,角色!A:B,2,FALSE)</f>
        <v>伊西多</v>
      </c>
      <c r="D1149" s="8" t="str">
        <f t="shared" si="304"/>
        <v>主动技能1</v>
      </c>
      <c r="E1149" s="8">
        <f t="shared" si="297"/>
        <v>3</v>
      </c>
      <c r="F1149" s="8">
        <f t="shared" si="305"/>
        <v>1</v>
      </c>
      <c r="G1149" s="8">
        <f t="shared" si="306"/>
        <v>20</v>
      </c>
      <c r="H1149" s="4" t="s">
        <v>955</v>
      </c>
      <c r="I1149" s="20" t="str">
        <f t="shared" si="310"/>
        <v>对敌方单体攻击，造成100%攻击力（+161）点伤害。</v>
      </c>
      <c r="J1149" s="20" t="s">
        <v>277</v>
      </c>
      <c r="K1149" s="21" t="s">
        <v>102</v>
      </c>
      <c r="L1149" s="20" t="s">
        <v>106</v>
      </c>
      <c r="M1149" s="4"/>
      <c r="N1149" s="4">
        <v>100</v>
      </c>
      <c r="O1149" s="20">
        <f>VLOOKUP(L1149,对应表!BK:BL,2,FALSE)</f>
        <v>0</v>
      </c>
      <c r="P1149" s="25" t="str">
        <f>_xlfn.IFNA(VLOOKUP(G1149,角色!V:AE,主动技能!F1149+1,FALSE),"")</f>
        <v>|||</v>
      </c>
      <c r="Q1149" s="25">
        <f>(VLOOKUP(G1149,角色!V:AE,主动技能!F1149+4,FALSE))</f>
        <v>1</v>
      </c>
      <c r="R1149" s="25">
        <v>0</v>
      </c>
      <c r="S1149" s="25">
        <v>0</v>
      </c>
      <c r="T1149" s="6" t="str">
        <f t="shared" si="307"/>
        <v/>
      </c>
      <c r="U1149" s="6" t="str">
        <f t="shared" si="308"/>
        <v/>
      </c>
      <c r="V1149" s="19" t="str">
        <f>VLOOKUP(G1149,角色!AW:BC,主动技能!F1149+1,FALSE)</f>
        <v>skill_01</v>
      </c>
      <c r="Y1149">
        <f t="shared" si="311"/>
        <v>0</v>
      </c>
      <c r="Z1149" s="19">
        <f>IF(VLOOKUP(C1149,角色!CC:CI,主动技能!F1149*2,FALSE)=0,"",VLOOKUP(C1149,角色!CC:CI,主动技能!F1149*2,FALSE))</f>
        <v>100</v>
      </c>
      <c r="AA1149" s="19">
        <f>IF(VLOOKUP(C1149,角色!CC:CI,主动技能!F1149*2+1,FALSE)=0,0,VLOOKUP(C1149,角色!CC:CI,主动技能!F1149*2+1,FALSE))</f>
        <v>10</v>
      </c>
      <c r="AB1149" s="19">
        <f>IF(INT(VLOOKUP(E1149,角色属性概况!I:M,3,FALSE)*AA1149/100)=0,"",(INT(VLOOKUP(E1149,角色属性概况!I:M,3,FALSE)*AA1149/100)))</f>
        <v>161</v>
      </c>
      <c r="AE1149" s="25">
        <f>(VLOOKUP(G1149,角色!V:AE,主动技能!F1149+7,FALSE))</f>
        <v>1</v>
      </c>
      <c r="AF1149" s="19">
        <f>VLOOKUP(F1149,对应表!AY:BA,3,FALSE)</f>
        <v>0</v>
      </c>
      <c r="AG1149" s="19">
        <f>VLOOKUP(F1149,对应表!AY:BA,2,FALSE)</f>
        <v>0</v>
      </c>
      <c r="AH1149" s="25" t="str">
        <f>VLOOKUP(F1149,特效对应!F:G,2,FALSE)</f>
        <v>attack</v>
      </c>
      <c r="AJ1149">
        <f t="shared" si="309"/>
        <v>3</v>
      </c>
      <c r="AQ1149" s="6" t="str">
        <f>_xlfn.IFNA(IF(IF($AK1149=AQ$5,VLOOKUP(AL1149,buff!$K:$L,2,FALSE),"")=0,"",IF($AK1149=AQ$5,VLOOKUP(AL1149,buff!$K:$L,2,FALSE),"")),"")</f>
        <v/>
      </c>
      <c r="AR1149" s="6" t="str">
        <f>_xlfn.IFNA(IF(IF($AK1149=AR$5,VLOOKUP(AM1149,buff!$K:$L,2,FALSE),"")=0,"",IF($AK1149=AR$5,VLOOKUP(AM1149,buff!$K:$L,2,FALSE),"")),"")</f>
        <v/>
      </c>
      <c r="AS1149" s="6" t="str">
        <f>_xlfn.IFNA(IF(IF($AK1149=AS$5,VLOOKUP(AN1149,buff!$K:$L,2,FALSE),"")=0,"",IF($AK1149=AS$5,VLOOKUP(AN1149,buff!$K:$L,2,FALSE),"")),"")</f>
        <v/>
      </c>
      <c r="AT1149" s="6" t="str">
        <f>_xlfn.IFNA(IF(IF($AK1149=AT$5,VLOOKUP(AO1149,buff!$K:$L,2,FALSE),"")=0,"",IF($AK1149=AT$5,VLOOKUP(AO1149,buff!$K:$L,2,FALSE),"")),"")</f>
        <v/>
      </c>
      <c r="AU1149" s="6" t="str">
        <f>_xlfn.IFNA(IF(IF($AK1149=AU$5,VLOOKUP(AP1149,buff!$K:$L,2,FALSE),"")=0,"",IF($AK1149=AU$5,VLOOKUP(AP1149,buff!$K:$L,2,FALSE),"")),"")</f>
        <v/>
      </c>
      <c r="AV1149" s="6" t="str">
        <f>_xlfn.IFNA(IF(IF($AK1149=AV$5,VLOOKUP(AL1149,buff!$K:$L,2,FALSE),"")=0,"",IF($AK1149=AV$5,VLOOKUP(AL1149,buff!$K:$L,2,FALSE),"")),"")</f>
        <v/>
      </c>
      <c r="AW1149" s="6" t="str">
        <f>_xlfn.IFNA(IF(IF($AK1149=AW$5,VLOOKUP(AM1149,buff!$K:$L,2,FALSE),"")=0,"",IF($AK1149=AW$5,VLOOKUP(AM1149,buff!$K:$L,2,FALSE),"")),"")</f>
        <v/>
      </c>
      <c r="AX1149" s="6" t="str">
        <f>_xlfn.IFNA(IF(IF($AK1149=AX$5,VLOOKUP(AN1149,buff!$K:$L,2,FALSE),"")=0,"",IF($AK1149=AX$5,VLOOKUP(AN1149,buff!$K:$L,2,FALSE),"")),"")</f>
        <v/>
      </c>
      <c r="AY1149" s="6" t="str">
        <f>_xlfn.IFNA(IF(IF($AK1149=AY$5,VLOOKUP(AO1149,buff!$K:$L,2,FALSE),"")=0,"",IF($AK1149=AY$5,VLOOKUP(AO1149,buff!$K:$L,2,FALSE),"")),"")</f>
        <v/>
      </c>
      <c r="AZ1149" s="6" t="str">
        <f>_xlfn.IFNA(IF(IF($AK1149=AZ$5,VLOOKUP(AP1149,buff!$K:$L,2,FALSE),"")=0,"",IF($AK1149=AZ$5,VLOOKUP(AP1149,buff!$K:$L,2,FALSE),"")),"")</f>
        <v/>
      </c>
      <c r="BA1149" s="6" t="e">
        <f>VLOOKUP(AL1149,buff!$K:$P,6,FALSE)</f>
        <v>#N/A</v>
      </c>
      <c r="BB1149" s="6" t="e">
        <f>VLOOKUP(AM1149,buff!$K:$P,6,FALSE)</f>
        <v>#N/A</v>
      </c>
      <c r="BC1149" s="6" t="e">
        <f>VLOOKUP(AN1149,buff!$K:$P,6,FALSE)</f>
        <v>#N/A</v>
      </c>
      <c r="BD1149">
        <f t="shared" si="298"/>
        <v>0</v>
      </c>
      <c r="BE1149">
        <f t="shared" si="299"/>
        <v>0</v>
      </c>
      <c r="BF1149" s="22">
        <f t="shared" si="300"/>
        <v>102001</v>
      </c>
    </row>
    <row r="1150" spans="1:58" x14ac:dyDescent="0.15">
      <c r="A1150" t="str">
        <f t="shared" si="302"/>
        <v>伊西多主动技能1等级4</v>
      </c>
      <c r="B1150" s="8">
        <f t="shared" si="303"/>
        <v>10200104</v>
      </c>
      <c r="C1150" s="8" t="str">
        <f>VLOOKUP(G1150,角色!A:B,2,FALSE)</f>
        <v>伊西多</v>
      </c>
      <c r="D1150" s="8" t="str">
        <f t="shared" si="304"/>
        <v>主动技能1</v>
      </c>
      <c r="E1150" s="8">
        <f t="shared" si="297"/>
        <v>4</v>
      </c>
      <c r="F1150" s="8">
        <f t="shared" si="305"/>
        <v>1</v>
      </c>
      <c r="G1150" s="8">
        <f t="shared" si="306"/>
        <v>20</v>
      </c>
      <c r="H1150" s="4" t="s">
        <v>955</v>
      </c>
      <c r="I1150" s="20" t="str">
        <f t="shared" si="310"/>
        <v>对敌方单体攻击，造成100%攻击力（+249）点伤害。</v>
      </c>
      <c r="J1150" s="20" t="s">
        <v>277</v>
      </c>
      <c r="K1150" s="21" t="s">
        <v>102</v>
      </c>
      <c r="L1150" s="20" t="s">
        <v>106</v>
      </c>
      <c r="M1150" s="4"/>
      <c r="N1150" s="4">
        <v>100</v>
      </c>
      <c r="O1150" s="20">
        <f>VLOOKUP(L1150,对应表!BK:BL,2,FALSE)</f>
        <v>0</v>
      </c>
      <c r="P1150" s="25" t="str">
        <f>_xlfn.IFNA(VLOOKUP(G1150,角色!V:AE,主动技能!F1150+1,FALSE),"")</f>
        <v>|||</v>
      </c>
      <c r="Q1150" s="25">
        <f>(VLOOKUP(G1150,角色!V:AE,主动技能!F1150+4,FALSE))</f>
        <v>1</v>
      </c>
      <c r="R1150" s="25">
        <v>0</v>
      </c>
      <c r="S1150" s="25">
        <v>0</v>
      </c>
      <c r="T1150" s="6" t="str">
        <f t="shared" si="307"/>
        <v/>
      </c>
      <c r="U1150" s="6" t="str">
        <f t="shared" si="308"/>
        <v/>
      </c>
      <c r="V1150" s="19" t="str">
        <f>VLOOKUP(G1150,角色!AW:BC,主动技能!F1150+1,FALSE)</f>
        <v>skill_01</v>
      </c>
      <c r="Y1150">
        <f t="shared" si="311"/>
        <v>0</v>
      </c>
      <c r="Z1150" s="19">
        <f>IF(VLOOKUP(C1150,角色!CC:CI,主动技能!F1150*2,FALSE)=0,"",VLOOKUP(C1150,角色!CC:CI,主动技能!F1150*2,FALSE))</f>
        <v>100</v>
      </c>
      <c r="AA1150" s="19">
        <f>IF(VLOOKUP(C1150,角色!CC:CI,主动技能!F1150*2+1,FALSE)=0,0,VLOOKUP(C1150,角色!CC:CI,主动技能!F1150*2+1,FALSE))</f>
        <v>10</v>
      </c>
      <c r="AB1150" s="19">
        <f>IF(INT(VLOOKUP(E1150,角色属性概况!I:M,3,FALSE)*AA1150/100)=0,"",(INT(VLOOKUP(E1150,角色属性概况!I:M,3,FALSE)*AA1150/100)))</f>
        <v>249</v>
      </c>
      <c r="AE1150" s="25">
        <f>(VLOOKUP(G1150,角色!V:AE,主动技能!F1150+7,FALSE))</f>
        <v>1</v>
      </c>
      <c r="AF1150" s="19">
        <f>VLOOKUP(F1150,对应表!AY:BA,3,FALSE)</f>
        <v>0</v>
      </c>
      <c r="AG1150" s="19">
        <f>VLOOKUP(F1150,对应表!AY:BA,2,FALSE)</f>
        <v>0</v>
      </c>
      <c r="AH1150" s="25" t="str">
        <f>VLOOKUP(F1150,特效对应!F:G,2,FALSE)</f>
        <v>attack</v>
      </c>
      <c r="AJ1150">
        <f t="shared" si="309"/>
        <v>4</v>
      </c>
      <c r="AQ1150" s="6" t="str">
        <f>_xlfn.IFNA(IF(IF($AK1150=AQ$5,VLOOKUP(AL1150,buff!$K:$L,2,FALSE),"")=0,"",IF($AK1150=AQ$5,VLOOKUP(AL1150,buff!$K:$L,2,FALSE),"")),"")</f>
        <v/>
      </c>
      <c r="AR1150" s="6" t="str">
        <f>_xlfn.IFNA(IF(IF($AK1150=AR$5,VLOOKUP(AM1150,buff!$K:$L,2,FALSE),"")=0,"",IF($AK1150=AR$5,VLOOKUP(AM1150,buff!$K:$L,2,FALSE),"")),"")</f>
        <v/>
      </c>
      <c r="AS1150" s="6" t="str">
        <f>_xlfn.IFNA(IF(IF($AK1150=AS$5,VLOOKUP(AN1150,buff!$K:$L,2,FALSE),"")=0,"",IF($AK1150=AS$5,VLOOKUP(AN1150,buff!$K:$L,2,FALSE),"")),"")</f>
        <v/>
      </c>
      <c r="AT1150" s="6" t="str">
        <f>_xlfn.IFNA(IF(IF($AK1150=AT$5,VLOOKUP(AO1150,buff!$K:$L,2,FALSE),"")=0,"",IF($AK1150=AT$5,VLOOKUP(AO1150,buff!$K:$L,2,FALSE),"")),"")</f>
        <v/>
      </c>
      <c r="AU1150" s="6" t="str">
        <f>_xlfn.IFNA(IF(IF($AK1150=AU$5,VLOOKUP(AP1150,buff!$K:$L,2,FALSE),"")=0,"",IF($AK1150=AU$5,VLOOKUP(AP1150,buff!$K:$L,2,FALSE),"")),"")</f>
        <v/>
      </c>
      <c r="AV1150" s="6" t="str">
        <f>_xlfn.IFNA(IF(IF($AK1150=AV$5,VLOOKUP(AL1150,buff!$K:$L,2,FALSE),"")=0,"",IF($AK1150=AV$5,VLOOKUP(AL1150,buff!$K:$L,2,FALSE),"")),"")</f>
        <v/>
      </c>
      <c r="AW1150" s="6" t="str">
        <f>_xlfn.IFNA(IF(IF($AK1150=AW$5,VLOOKUP(AM1150,buff!$K:$L,2,FALSE),"")=0,"",IF($AK1150=AW$5,VLOOKUP(AM1150,buff!$K:$L,2,FALSE),"")),"")</f>
        <v/>
      </c>
      <c r="AX1150" s="6" t="str">
        <f>_xlfn.IFNA(IF(IF($AK1150=AX$5,VLOOKUP(AN1150,buff!$K:$L,2,FALSE),"")=0,"",IF($AK1150=AX$5,VLOOKUP(AN1150,buff!$K:$L,2,FALSE),"")),"")</f>
        <v/>
      </c>
      <c r="AY1150" s="6" t="str">
        <f>_xlfn.IFNA(IF(IF($AK1150=AY$5,VLOOKUP(AO1150,buff!$K:$L,2,FALSE),"")=0,"",IF($AK1150=AY$5,VLOOKUP(AO1150,buff!$K:$L,2,FALSE),"")),"")</f>
        <v/>
      </c>
      <c r="AZ1150" s="6" t="str">
        <f>_xlfn.IFNA(IF(IF($AK1150=AZ$5,VLOOKUP(AP1150,buff!$K:$L,2,FALSE),"")=0,"",IF($AK1150=AZ$5,VLOOKUP(AP1150,buff!$K:$L,2,FALSE),"")),"")</f>
        <v/>
      </c>
      <c r="BA1150" s="6" t="e">
        <f>VLOOKUP(AL1150,buff!$K:$P,6,FALSE)</f>
        <v>#N/A</v>
      </c>
      <c r="BB1150" s="6" t="e">
        <f>VLOOKUP(AM1150,buff!$K:$P,6,FALSE)</f>
        <v>#N/A</v>
      </c>
      <c r="BC1150" s="6" t="e">
        <f>VLOOKUP(AN1150,buff!$K:$P,6,FALSE)</f>
        <v>#N/A</v>
      </c>
      <c r="BD1150">
        <f t="shared" si="298"/>
        <v>0</v>
      </c>
      <c r="BE1150">
        <f t="shared" si="299"/>
        <v>0</v>
      </c>
      <c r="BF1150" s="22">
        <f t="shared" si="300"/>
        <v>102001</v>
      </c>
    </row>
    <row r="1151" spans="1:58" x14ac:dyDescent="0.15">
      <c r="A1151" t="str">
        <f t="shared" si="302"/>
        <v>伊西多主动技能1等级5</v>
      </c>
      <c r="B1151" s="8">
        <f t="shared" si="303"/>
        <v>10200105</v>
      </c>
      <c r="C1151" s="8" t="str">
        <f>VLOOKUP(G1151,角色!A:B,2,FALSE)</f>
        <v>伊西多</v>
      </c>
      <c r="D1151" s="8" t="str">
        <f t="shared" si="304"/>
        <v>主动技能1</v>
      </c>
      <c r="E1151" s="8">
        <f t="shared" si="297"/>
        <v>5</v>
      </c>
      <c r="F1151" s="8">
        <f t="shared" si="305"/>
        <v>1</v>
      </c>
      <c r="G1151" s="8">
        <f t="shared" si="306"/>
        <v>20</v>
      </c>
      <c r="H1151" s="4" t="s">
        <v>955</v>
      </c>
      <c r="I1151" s="20" t="str">
        <f t="shared" si="310"/>
        <v>对敌方单体攻击，造成100%攻击力（+373）点伤害。</v>
      </c>
      <c r="J1151" s="20" t="s">
        <v>277</v>
      </c>
      <c r="K1151" s="21" t="s">
        <v>102</v>
      </c>
      <c r="L1151" s="20" t="s">
        <v>106</v>
      </c>
      <c r="M1151" s="4"/>
      <c r="N1151" s="4">
        <v>100</v>
      </c>
      <c r="O1151" s="20">
        <f>VLOOKUP(L1151,对应表!BK:BL,2,FALSE)</f>
        <v>0</v>
      </c>
      <c r="P1151" s="25" t="str">
        <f>_xlfn.IFNA(VLOOKUP(G1151,角色!V:AE,主动技能!F1151+1,FALSE),"")</f>
        <v>|||</v>
      </c>
      <c r="Q1151" s="25">
        <f>(VLOOKUP(G1151,角色!V:AE,主动技能!F1151+4,FALSE))</f>
        <v>1</v>
      </c>
      <c r="R1151" s="25">
        <v>0</v>
      </c>
      <c r="S1151" s="25">
        <v>0</v>
      </c>
      <c r="T1151" s="6" t="str">
        <f t="shared" si="307"/>
        <v/>
      </c>
      <c r="U1151" s="6" t="str">
        <f t="shared" si="308"/>
        <v/>
      </c>
      <c r="V1151" s="19" t="str">
        <f>VLOOKUP(G1151,角色!AW:BC,主动技能!F1151+1,FALSE)</f>
        <v>skill_01</v>
      </c>
      <c r="Y1151">
        <f t="shared" si="311"/>
        <v>0</v>
      </c>
      <c r="Z1151" s="19">
        <f>IF(VLOOKUP(C1151,角色!CC:CI,主动技能!F1151*2,FALSE)=0,"",VLOOKUP(C1151,角色!CC:CI,主动技能!F1151*2,FALSE))</f>
        <v>100</v>
      </c>
      <c r="AA1151" s="19">
        <f>IF(VLOOKUP(C1151,角色!CC:CI,主动技能!F1151*2+1,FALSE)=0,0,VLOOKUP(C1151,角色!CC:CI,主动技能!F1151*2+1,FALSE))</f>
        <v>10</v>
      </c>
      <c r="AB1151" s="19">
        <f>IF(INT(VLOOKUP(E1151,角色属性概况!I:M,3,FALSE)*AA1151/100)=0,"",(INT(VLOOKUP(E1151,角色属性概况!I:M,3,FALSE)*AA1151/100)))</f>
        <v>373</v>
      </c>
      <c r="AE1151" s="25">
        <f>(VLOOKUP(G1151,角色!V:AE,主动技能!F1151+7,FALSE))</f>
        <v>1</v>
      </c>
      <c r="AF1151" s="19">
        <f>VLOOKUP(F1151,对应表!AY:BA,3,FALSE)</f>
        <v>0</v>
      </c>
      <c r="AG1151" s="19">
        <f>VLOOKUP(F1151,对应表!AY:BA,2,FALSE)</f>
        <v>0</v>
      </c>
      <c r="AH1151" s="25" t="str">
        <f>VLOOKUP(F1151,特效对应!F:G,2,FALSE)</f>
        <v>attack</v>
      </c>
      <c r="AJ1151">
        <f t="shared" si="309"/>
        <v>5</v>
      </c>
      <c r="AQ1151" s="6" t="str">
        <f>_xlfn.IFNA(IF(IF($AK1151=AQ$5,VLOOKUP(AL1151,buff!$K:$L,2,FALSE),"")=0,"",IF($AK1151=AQ$5,VLOOKUP(AL1151,buff!$K:$L,2,FALSE),"")),"")</f>
        <v/>
      </c>
      <c r="AR1151" s="6" t="str">
        <f>_xlfn.IFNA(IF(IF($AK1151=AR$5,VLOOKUP(AM1151,buff!$K:$L,2,FALSE),"")=0,"",IF($AK1151=AR$5,VLOOKUP(AM1151,buff!$K:$L,2,FALSE),"")),"")</f>
        <v/>
      </c>
      <c r="AS1151" s="6" t="str">
        <f>_xlfn.IFNA(IF(IF($AK1151=AS$5,VLOOKUP(AN1151,buff!$K:$L,2,FALSE),"")=0,"",IF($AK1151=AS$5,VLOOKUP(AN1151,buff!$K:$L,2,FALSE),"")),"")</f>
        <v/>
      </c>
      <c r="AT1151" s="6" t="str">
        <f>_xlfn.IFNA(IF(IF($AK1151=AT$5,VLOOKUP(AO1151,buff!$K:$L,2,FALSE),"")=0,"",IF($AK1151=AT$5,VLOOKUP(AO1151,buff!$K:$L,2,FALSE),"")),"")</f>
        <v/>
      </c>
      <c r="AU1151" s="6" t="str">
        <f>_xlfn.IFNA(IF(IF($AK1151=AU$5,VLOOKUP(AP1151,buff!$K:$L,2,FALSE),"")=0,"",IF($AK1151=AU$5,VLOOKUP(AP1151,buff!$K:$L,2,FALSE),"")),"")</f>
        <v/>
      </c>
      <c r="AV1151" s="6" t="str">
        <f>_xlfn.IFNA(IF(IF($AK1151=AV$5,VLOOKUP(AL1151,buff!$K:$L,2,FALSE),"")=0,"",IF($AK1151=AV$5,VLOOKUP(AL1151,buff!$K:$L,2,FALSE),"")),"")</f>
        <v/>
      </c>
      <c r="AW1151" s="6" t="str">
        <f>_xlfn.IFNA(IF(IF($AK1151=AW$5,VLOOKUP(AM1151,buff!$K:$L,2,FALSE),"")=0,"",IF($AK1151=AW$5,VLOOKUP(AM1151,buff!$K:$L,2,FALSE),"")),"")</f>
        <v/>
      </c>
      <c r="AX1151" s="6" t="str">
        <f>_xlfn.IFNA(IF(IF($AK1151=AX$5,VLOOKUP(AN1151,buff!$K:$L,2,FALSE),"")=0,"",IF($AK1151=AX$5,VLOOKUP(AN1151,buff!$K:$L,2,FALSE),"")),"")</f>
        <v/>
      </c>
      <c r="AY1151" s="6" t="str">
        <f>_xlfn.IFNA(IF(IF($AK1151=AY$5,VLOOKUP(AO1151,buff!$K:$L,2,FALSE),"")=0,"",IF($AK1151=AY$5,VLOOKUP(AO1151,buff!$K:$L,2,FALSE),"")),"")</f>
        <v/>
      </c>
      <c r="AZ1151" s="6" t="str">
        <f>_xlfn.IFNA(IF(IF($AK1151=AZ$5,VLOOKUP(AP1151,buff!$K:$L,2,FALSE),"")=0,"",IF($AK1151=AZ$5,VLOOKUP(AP1151,buff!$K:$L,2,FALSE),"")),"")</f>
        <v/>
      </c>
      <c r="BA1151" s="6" t="e">
        <f>VLOOKUP(AL1151,buff!$K:$P,6,FALSE)</f>
        <v>#N/A</v>
      </c>
      <c r="BB1151" s="6" t="e">
        <f>VLOOKUP(AM1151,buff!$K:$P,6,FALSE)</f>
        <v>#N/A</v>
      </c>
      <c r="BC1151" s="6" t="e">
        <f>VLOOKUP(AN1151,buff!$K:$P,6,FALSE)</f>
        <v>#N/A</v>
      </c>
      <c r="BD1151">
        <f t="shared" si="298"/>
        <v>0</v>
      </c>
      <c r="BE1151">
        <f t="shared" si="299"/>
        <v>0</v>
      </c>
      <c r="BF1151" s="22">
        <f t="shared" si="300"/>
        <v>102001</v>
      </c>
    </row>
    <row r="1152" spans="1:58" x14ac:dyDescent="0.15">
      <c r="A1152" t="str">
        <f t="shared" si="302"/>
        <v>伊西多主动技能1等级6</v>
      </c>
      <c r="B1152" s="8">
        <f t="shared" si="303"/>
        <v>10200106</v>
      </c>
      <c r="C1152" s="8" t="str">
        <f>VLOOKUP(G1152,角色!A:B,2,FALSE)</f>
        <v>伊西多</v>
      </c>
      <c r="D1152" s="8" t="str">
        <f t="shared" si="304"/>
        <v>主动技能1</v>
      </c>
      <c r="E1152" s="8">
        <f t="shared" si="297"/>
        <v>6</v>
      </c>
      <c r="F1152" s="8">
        <f t="shared" si="305"/>
        <v>1</v>
      </c>
      <c r="G1152" s="8">
        <f t="shared" si="306"/>
        <v>20</v>
      </c>
      <c r="H1152" s="4" t="s">
        <v>955</v>
      </c>
      <c r="I1152" s="20" t="str">
        <f t="shared" si="310"/>
        <v>对敌方单体攻击，造成100%攻击力（+549）点伤害。</v>
      </c>
      <c r="J1152" s="20" t="s">
        <v>277</v>
      </c>
      <c r="K1152" s="21" t="s">
        <v>102</v>
      </c>
      <c r="L1152" s="20" t="s">
        <v>106</v>
      </c>
      <c r="M1152" s="4"/>
      <c r="N1152" s="4">
        <v>100</v>
      </c>
      <c r="O1152" s="20">
        <f>VLOOKUP(L1152,对应表!BK:BL,2,FALSE)</f>
        <v>0</v>
      </c>
      <c r="P1152" s="25" t="str">
        <f>_xlfn.IFNA(VLOOKUP(G1152,角色!V:AE,主动技能!F1152+1,FALSE),"")</f>
        <v>|||</v>
      </c>
      <c r="Q1152" s="25">
        <f>(VLOOKUP(G1152,角色!V:AE,主动技能!F1152+4,FALSE))</f>
        <v>1</v>
      </c>
      <c r="R1152" s="25">
        <v>0</v>
      </c>
      <c r="S1152" s="25">
        <v>0</v>
      </c>
      <c r="T1152" s="6" t="str">
        <f t="shared" si="307"/>
        <v/>
      </c>
      <c r="U1152" s="6" t="str">
        <f t="shared" si="308"/>
        <v/>
      </c>
      <c r="V1152" s="19" t="str">
        <f>VLOOKUP(G1152,角色!AW:BC,主动技能!F1152+1,FALSE)</f>
        <v>skill_01</v>
      </c>
      <c r="Y1152">
        <f t="shared" si="311"/>
        <v>0</v>
      </c>
      <c r="Z1152" s="19">
        <f>IF(VLOOKUP(C1152,角色!CC:CI,主动技能!F1152*2,FALSE)=0,"",VLOOKUP(C1152,角色!CC:CI,主动技能!F1152*2,FALSE))</f>
        <v>100</v>
      </c>
      <c r="AA1152" s="19">
        <f>IF(VLOOKUP(C1152,角色!CC:CI,主动技能!F1152*2+1,FALSE)=0,0,VLOOKUP(C1152,角色!CC:CI,主动技能!F1152*2+1,FALSE))</f>
        <v>10</v>
      </c>
      <c r="AB1152" s="19">
        <f>IF(INT(VLOOKUP(E1152,角色属性概况!I:M,3,FALSE)*AA1152/100)=0,"",(INT(VLOOKUP(E1152,角色属性概况!I:M,3,FALSE)*AA1152/100)))</f>
        <v>549</v>
      </c>
      <c r="AE1152" s="25">
        <f>(VLOOKUP(G1152,角色!V:AE,主动技能!F1152+7,FALSE))</f>
        <v>1</v>
      </c>
      <c r="AF1152" s="19">
        <f>VLOOKUP(F1152,对应表!AY:BA,3,FALSE)</f>
        <v>0</v>
      </c>
      <c r="AG1152" s="19">
        <f>VLOOKUP(F1152,对应表!AY:BA,2,FALSE)</f>
        <v>0</v>
      </c>
      <c r="AH1152" s="25" t="str">
        <f>VLOOKUP(F1152,特效对应!F:G,2,FALSE)</f>
        <v>attack</v>
      </c>
      <c r="AJ1152">
        <f t="shared" si="309"/>
        <v>6</v>
      </c>
      <c r="AQ1152" s="6" t="str">
        <f>_xlfn.IFNA(IF(IF($AK1152=AQ$5,VLOOKUP(AL1152,buff!$K:$L,2,FALSE),"")=0,"",IF($AK1152=AQ$5,VLOOKUP(AL1152,buff!$K:$L,2,FALSE),"")),"")</f>
        <v/>
      </c>
      <c r="AR1152" s="6" t="str">
        <f>_xlfn.IFNA(IF(IF($AK1152=AR$5,VLOOKUP(AM1152,buff!$K:$L,2,FALSE),"")=0,"",IF($AK1152=AR$5,VLOOKUP(AM1152,buff!$K:$L,2,FALSE),"")),"")</f>
        <v/>
      </c>
      <c r="AS1152" s="6" t="str">
        <f>_xlfn.IFNA(IF(IF($AK1152=AS$5,VLOOKUP(AN1152,buff!$K:$L,2,FALSE),"")=0,"",IF($AK1152=AS$5,VLOOKUP(AN1152,buff!$K:$L,2,FALSE),"")),"")</f>
        <v/>
      </c>
      <c r="AT1152" s="6" t="str">
        <f>_xlfn.IFNA(IF(IF($AK1152=AT$5,VLOOKUP(AO1152,buff!$K:$L,2,FALSE),"")=0,"",IF($AK1152=AT$5,VLOOKUP(AO1152,buff!$K:$L,2,FALSE),"")),"")</f>
        <v/>
      </c>
      <c r="AU1152" s="6" t="str">
        <f>_xlfn.IFNA(IF(IF($AK1152=AU$5,VLOOKUP(AP1152,buff!$K:$L,2,FALSE),"")=0,"",IF($AK1152=AU$5,VLOOKUP(AP1152,buff!$K:$L,2,FALSE),"")),"")</f>
        <v/>
      </c>
      <c r="AV1152" s="6" t="str">
        <f>_xlfn.IFNA(IF(IF($AK1152=AV$5,VLOOKUP(AL1152,buff!$K:$L,2,FALSE),"")=0,"",IF($AK1152=AV$5,VLOOKUP(AL1152,buff!$K:$L,2,FALSE),"")),"")</f>
        <v/>
      </c>
      <c r="AW1152" s="6" t="str">
        <f>_xlfn.IFNA(IF(IF($AK1152=AW$5,VLOOKUP(AM1152,buff!$K:$L,2,FALSE),"")=0,"",IF($AK1152=AW$5,VLOOKUP(AM1152,buff!$K:$L,2,FALSE),"")),"")</f>
        <v/>
      </c>
      <c r="AX1152" s="6" t="str">
        <f>_xlfn.IFNA(IF(IF($AK1152=AX$5,VLOOKUP(AN1152,buff!$K:$L,2,FALSE),"")=0,"",IF($AK1152=AX$5,VLOOKUP(AN1152,buff!$K:$L,2,FALSE),"")),"")</f>
        <v/>
      </c>
      <c r="AY1152" s="6" t="str">
        <f>_xlfn.IFNA(IF(IF($AK1152=AY$5,VLOOKUP(AO1152,buff!$K:$L,2,FALSE),"")=0,"",IF($AK1152=AY$5,VLOOKUP(AO1152,buff!$K:$L,2,FALSE),"")),"")</f>
        <v/>
      </c>
      <c r="AZ1152" s="6" t="str">
        <f>_xlfn.IFNA(IF(IF($AK1152=AZ$5,VLOOKUP(AP1152,buff!$K:$L,2,FALSE),"")=0,"",IF($AK1152=AZ$5,VLOOKUP(AP1152,buff!$K:$L,2,FALSE),"")),"")</f>
        <v/>
      </c>
      <c r="BA1152" s="6" t="e">
        <f>VLOOKUP(AL1152,buff!$K:$P,6,FALSE)</f>
        <v>#N/A</v>
      </c>
      <c r="BB1152" s="6" t="e">
        <f>VLOOKUP(AM1152,buff!$K:$P,6,FALSE)</f>
        <v>#N/A</v>
      </c>
      <c r="BC1152" s="6" t="e">
        <f>VLOOKUP(AN1152,buff!$K:$P,6,FALSE)</f>
        <v>#N/A</v>
      </c>
      <c r="BD1152">
        <f t="shared" si="298"/>
        <v>0</v>
      </c>
      <c r="BE1152">
        <f t="shared" si="299"/>
        <v>0</v>
      </c>
      <c r="BF1152" s="22">
        <f t="shared" si="300"/>
        <v>102001</v>
      </c>
    </row>
    <row r="1153" spans="1:58" x14ac:dyDescent="0.15">
      <c r="A1153" t="str">
        <f t="shared" si="302"/>
        <v>伊西多主动技能1等级7</v>
      </c>
      <c r="B1153" s="8">
        <f t="shared" si="303"/>
        <v>10200107</v>
      </c>
      <c r="C1153" s="8" t="str">
        <f>VLOOKUP(G1153,角色!A:B,2,FALSE)</f>
        <v>伊西多</v>
      </c>
      <c r="D1153" s="8" t="str">
        <f t="shared" si="304"/>
        <v>主动技能1</v>
      </c>
      <c r="E1153" s="8">
        <f t="shared" si="297"/>
        <v>7</v>
      </c>
      <c r="F1153" s="8">
        <f t="shared" si="305"/>
        <v>1</v>
      </c>
      <c r="G1153" s="8">
        <f t="shared" si="306"/>
        <v>20</v>
      </c>
      <c r="H1153" s="4" t="s">
        <v>955</v>
      </c>
      <c r="I1153" s="20" t="str">
        <f t="shared" si="310"/>
        <v>对敌方单体攻击，造成100%攻击力（+797）点伤害。</v>
      </c>
      <c r="J1153" s="20" t="s">
        <v>277</v>
      </c>
      <c r="K1153" s="21" t="s">
        <v>102</v>
      </c>
      <c r="L1153" s="20" t="s">
        <v>106</v>
      </c>
      <c r="M1153" s="4"/>
      <c r="N1153" s="4">
        <v>100</v>
      </c>
      <c r="O1153" s="20">
        <f>VLOOKUP(L1153,对应表!BK:BL,2,FALSE)</f>
        <v>0</v>
      </c>
      <c r="P1153" s="25" t="str">
        <f>_xlfn.IFNA(VLOOKUP(G1153,角色!V:AE,主动技能!F1153+1,FALSE),"")</f>
        <v>|||</v>
      </c>
      <c r="Q1153" s="25">
        <f>(VLOOKUP(G1153,角色!V:AE,主动技能!F1153+4,FALSE))</f>
        <v>1</v>
      </c>
      <c r="R1153" s="25">
        <v>0</v>
      </c>
      <c r="S1153" s="25">
        <v>0</v>
      </c>
      <c r="T1153" s="6" t="str">
        <f t="shared" si="307"/>
        <v/>
      </c>
      <c r="U1153" s="6" t="str">
        <f t="shared" si="308"/>
        <v/>
      </c>
      <c r="V1153" s="19" t="str">
        <f>VLOOKUP(G1153,角色!AW:BC,主动技能!F1153+1,FALSE)</f>
        <v>skill_01</v>
      </c>
      <c r="Y1153">
        <f t="shared" si="311"/>
        <v>0</v>
      </c>
      <c r="Z1153" s="19">
        <f>IF(VLOOKUP(C1153,角色!CC:CI,主动技能!F1153*2,FALSE)=0,"",VLOOKUP(C1153,角色!CC:CI,主动技能!F1153*2,FALSE))</f>
        <v>100</v>
      </c>
      <c r="AA1153" s="19">
        <f>IF(VLOOKUP(C1153,角色!CC:CI,主动技能!F1153*2+1,FALSE)=0,0,VLOOKUP(C1153,角色!CC:CI,主动技能!F1153*2+1,FALSE))</f>
        <v>10</v>
      </c>
      <c r="AB1153" s="19">
        <f>IF(INT(VLOOKUP(E1153,角色属性概况!I:M,3,FALSE)*AA1153/100)=0,"",(INT(VLOOKUP(E1153,角色属性概况!I:M,3,FALSE)*AA1153/100)))</f>
        <v>797</v>
      </c>
      <c r="AE1153" s="25">
        <f>(VLOOKUP(G1153,角色!V:AE,主动技能!F1153+7,FALSE))</f>
        <v>1</v>
      </c>
      <c r="AF1153" s="19">
        <f>VLOOKUP(F1153,对应表!AY:BA,3,FALSE)</f>
        <v>0</v>
      </c>
      <c r="AG1153" s="19">
        <f>VLOOKUP(F1153,对应表!AY:BA,2,FALSE)</f>
        <v>0</v>
      </c>
      <c r="AH1153" s="25" t="str">
        <f>VLOOKUP(F1153,特效对应!F:G,2,FALSE)</f>
        <v>attack</v>
      </c>
      <c r="AJ1153">
        <f t="shared" si="309"/>
        <v>7</v>
      </c>
      <c r="AQ1153" s="6" t="str">
        <f>_xlfn.IFNA(IF(IF($AK1153=AQ$5,VLOOKUP(AL1153,buff!$K:$L,2,FALSE),"")=0,"",IF($AK1153=AQ$5,VLOOKUP(AL1153,buff!$K:$L,2,FALSE),"")),"")</f>
        <v/>
      </c>
      <c r="AR1153" s="6" t="str">
        <f>_xlfn.IFNA(IF(IF($AK1153=AR$5,VLOOKUP(AM1153,buff!$K:$L,2,FALSE),"")=0,"",IF($AK1153=AR$5,VLOOKUP(AM1153,buff!$K:$L,2,FALSE),"")),"")</f>
        <v/>
      </c>
      <c r="AS1153" s="6" t="str">
        <f>_xlfn.IFNA(IF(IF($AK1153=AS$5,VLOOKUP(AN1153,buff!$K:$L,2,FALSE),"")=0,"",IF($AK1153=AS$5,VLOOKUP(AN1153,buff!$K:$L,2,FALSE),"")),"")</f>
        <v/>
      </c>
      <c r="AT1153" s="6" t="str">
        <f>_xlfn.IFNA(IF(IF($AK1153=AT$5,VLOOKUP(AO1153,buff!$K:$L,2,FALSE),"")=0,"",IF($AK1153=AT$5,VLOOKUP(AO1153,buff!$K:$L,2,FALSE),"")),"")</f>
        <v/>
      </c>
      <c r="AU1153" s="6" t="str">
        <f>_xlfn.IFNA(IF(IF($AK1153=AU$5,VLOOKUP(AP1153,buff!$K:$L,2,FALSE),"")=0,"",IF($AK1153=AU$5,VLOOKUP(AP1153,buff!$K:$L,2,FALSE),"")),"")</f>
        <v/>
      </c>
      <c r="AV1153" s="6" t="str">
        <f>_xlfn.IFNA(IF(IF($AK1153=AV$5,VLOOKUP(AL1153,buff!$K:$L,2,FALSE),"")=0,"",IF($AK1153=AV$5,VLOOKUP(AL1153,buff!$K:$L,2,FALSE),"")),"")</f>
        <v/>
      </c>
      <c r="AW1153" s="6" t="str">
        <f>_xlfn.IFNA(IF(IF($AK1153=AW$5,VLOOKUP(AM1153,buff!$K:$L,2,FALSE),"")=0,"",IF($AK1153=AW$5,VLOOKUP(AM1153,buff!$K:$L,2,FALSE),"")),"")</f>
        <v/>
      </c>
      <c r="AX1153" s="6" t="str">
        <f>_xlfn.IFNA(IF(IF($AK1153=AX$5,VLOOKUP(AN1153,buff!$K:$L,2,FALSE),"")=0,"",IF($AK1153=AX$5,VLOOKUP(AN1153,buff!$K:$L,2,FALSE),"")),"")</f>
        <v/>
      </c>
      <c r="AY1153" s="6" t="str">
        <f>_xlfn.IFNA(IF(IF($AK1153=AY$5,VLOOKUP(AO1153,buff!$K:$L,2,FALSE),"")=0,"",IF($AK1153=AY$5,VLOOKUP(AO1153,buff!$K:$L,2,FALSE),"")),"")</f>
        <v/>
      </c>
      <c r="AZ1153" s="6" t="str">
        <f>_xlfn.IFNA(IF(IF($AK1153=AZ$5,VLOOKUP(AP1153,buff!$K:$L,2,FALSE),"")=0,"",IF($AK1153=AZ$5,VLOOKUP(AP1153,buff!$K:$L,2,FALSE),"")),"")</f>
        <v/>
      </c>
      <c r="BA1153" s="6" t="e">
        <f>VLOOKUP(AL1153,buff!$K:$P,6,FALSE)</f>
        <v>#N/A</v>
      </c>
      <c r="BB1153" s="6" t="e">
        <f>VLOOKUP(AM1153,buff!$K:$P,6,FALSE)</f>
        <v>#N/A</v>
      </c>
      <c r="BC1153" s="6" t="e">
        <f>VLOOKUP(AN1153,buff!$K:$P,6,FALSE)</f>
        <v>#N/A</v>
      </c>
      <c r="BD1153">
        <f t="shared" si="298"/>
        <v>0</v>
      </c>
      <c r="BE1153">
        <f t="shared" si="299"/>
        <v>0</v>
      </c>
      <c r="BF1153" s="22">
        <f t="shared" si="300"/>
        <v>102001</v>
      </c>
    </row>
    <row r="1154" spans="1:58" x14ac:dyDescent="0.15">
      <c r="A1154" t="str">
        <f t="shared" si="302"/>
        <v>伊西多主动技能1等级8</v>
      </c>
      <c r="B1154" s="8">
        <f t="shared" si="303"/>
        <v>10200108</v>
      </c>
      <c r="C1154" s="8" t="str">
        <f>VLOOKUP(G1154,角色!A:B,2,FALSE)</f>
        <v>伊西多</v>
      </c>
      <c r="D1154" s="8" t="str">
        <f t="shared" si="304"/>
        <v>主动技能1</v>
      </c>
      <c r="E1154" s="8">
        <f t="shared" si="297"/>
        <v>8</v>
      </c>
      <c r="F1154" s="8">
        <f t="shared" si="305"/>
        <v>1</v>
      </c>
      <c r="G1154" s="8">
        <f t="shared" si="306"/>
        <v>20</v>
      </c>
      <c r="H1154" s="4" t="s">
        <v>955</v>
      </c>
      <c r="I1154" s="20" t="str">
        <f t="shared" si="310"/>
        <v>对敌方单体攻击，造成100%攻击力（+1149）点伤害。</v>
      </c>
      <c r="J1154" s="20" t="s">
        <v>277</v>
      </c>
      <c r="K1154" s="21" t="s">
        <v>102</v>
      </c>
      <c r="L1154" s="20" t="s">
        <v>106</v>
      </c>
      <c r="M1154" s="4"/>
      <c r="N1154" s="4">
        <v>100</v>
      </c>
      <c r="O1154" s="20">
        <f>VLOOKUP(L1154,对应表!BK:BL,2,FALSE)</f>
        <v>0</v>
      </c>
      <c r="P1154" s="25" t="str">
        <f>_xlfn.IFNA(VLOOKUP(G1154,角色!V:AE,主动技能!F1154+1,FALSE),"")</f>
        <v>|||</v>
      </c>
      <c r="Q1154" s="25">
        <f>(VLOOKUP(G1154,角色!V:AE,主动技能!F1154+4,FALSE))</f>
        <v>1</v>
      </c>
      <c r="R1154" s="25">
        <v>0</v>
      </c>
      <c r="S1154" s="25">
        <v>0</v>
      </c>
      <c r="T1154" s="6" t="str">
        <f t="shared" si="307"/>
        <v/>
      </c>
      <c r="U1154" s="6" t="str">
        <f t="shared" si="308"/>
        <v/>
      </c>
      <c r="V1154" s="19" t="str">
        <f>VLOOKUP(G1154,角色!AW:BC,主动技能!F1154+1,FALSE)</f>
        <v>skill_01</v>
      </c>
      <c r="Y1154">
        <f t="shared" si="311"/>
        <v>0</v>
      </c>
      <c r="Z1154" s="19">
        <f>IF(VLOOKUP(C1154,角色!CC:CI,主动技能!F1154*2,FALSE)=0,"",VLOOKUP(C1154,角色!CC:CI,主动技能!F1154*2,FALSE))</f>
        <v>100</v>
      </c>
      <c r="AA1154" s="19">
        <f>IF(VLOOKUP(C1154,角色!CC:CI,主动技能!F1154*2+1,FALSE)=0,0,VLOOKUP(C1154,角色!CC:CI,主动技能!F1154*2+1,FALSE))</f>
        <v>10</v>
      </c>
      <c r="AB1154" s="19">
        <f>IF(INT(VLOOKUP(E1154,角色属性概况!I:M,3,FALSE)*AA1154/100)=0,"",(INT(VLOOKUP(E1154,角色属性概况!I:M,3,FALSE)*AA1154/100)))</f>
        <v>1149</v>
      </c>
      <c r="AE1154" s="25">
        <f>(VLOOKUP(G1154,角色!V:AE,主动技能!F1154+7,FALSE))</f>
        <v>1</v>
      </c>
      <c r="AF1154" s="19">
        <f>VLOOKUP(F1154,对应表!AY:BA,3,FALSE)</f>
        <v>0</v>
      </c>
      <c r="AG1154" s="19">
        <f>VLOOKUP(F1154,对应表!AY:BA,2,FALSE)</f>
        <v>0</v>
      </c>
      <c r="AH1154" s="25" t="str">
        <f>VLOOKUP(F1154,特效对应!F:G,2,FALSE)</f>
        <v>attack</v>
      </c>
      <c r="AJ1154">
        <f t="shared" si="309"/>
        <v>8</v>
      </c>
      <c r="AQ1154" s="6" t="str">
        <f>_xlfn.IFNA(IF(IF($AK1154=AQ$5,VLOOKUP(AL1154,buff!$K:$L,2,FALSE),"")=0,"",IF($AK1154=AQ$5,VLOOKUP(AL1154,buff!$K:$L,2,FALSE),"")),"")</f>
        <v/>
      </c>
      <c r="AR1154" s="6" t="str">
        <f>_xlfn.IFNA(IF(IF($AK1154=AR$5,VLOOKUP(AM1154,buff!$K:$L,2,FALSE),"")=0,"",IF($AK1154=AR$5,VLOOKUP(AM1154,buff!$K:$L,2,FALSE),"")),"")</f>
        <v/>
      </c>
      <c r="AS1154" s="6" t="str">
        <f>_xlfn.IFNA(IF(IF($AK1154=AS$5,VLOOKUP(AN1154,buff!$K:$L,2,FALSE),"")=0,"",IF($AK1154=AS$5,VLOOKUP(AN1154,buff!$K:$L,2,FALSE),"")),"")</f>
        <v/>
      </c>
      <c r="AT1154" s="6" t="str">
        <f>_xlfn.IFNA(IF(IF($AK1154=AT$5,VLOOKUP(AO1154,buff!$K:$L,2,FALSE),"")=0,"",IF($AK1154=AT$5,VLOOKUP(AO1154,buff!$K:$L,2,FALSE),"")),"")</f>
        <v/>
      </c>
      <c r="AU1154" s="6" t="str">
        <f>_xlfn.IFNA(IF(IF($AK1154=AU$5,VLOOKUP(AP1154,buff!$K:$L,2,FALSE),"")=0,"",IF($AK1154=AU$5,VLOOKUP(AP1154,buff!$K:$L,2,FALSE),"")),"")</f>
        <v/>
      </c>
      <c r="AV1154" s="6" t="str">
        <f>_xlfn.IFNA(IF(IF($AK1154=AV$5,VLOOKUP(AL1154,buff!$K:$L,2,FALSE),"")=0,"",IF($AK1154=AV$5,VLOOKUP(AL1154,buff!$K:$L,2,FALSE),"")),"")</f>
        <v/>
      </c>
      <c r="AW1154" s="6" t="str">
        <f>_xlfn.IFNA(IF(IF($AK1154=AW$5,VLOOKUP(AM1154,buff!$K:$L,2,FALSE),"")=0,"",IF($AK1154=AW$5,VLOOKUP(AM1154,buff!$K:$L,2,FALSE),"")),"")</f>
        <v/>
      </c>
      <c r="AX1154" s="6" t="str">
        <f>_xlfn.IFNA(IF(IF($AK1154=AX$5,VLOOKUP(AN1154,buff!$K:$L,2,FALSE),"")=0,"",IF($AK1154=AX$5,VLOOKUP(AN1154,buff!$K:$L,2,FALSE),"")),"")</f>
        <v/>
      </c>
      <c r="AY1154" s="6" t="str">
        <f>_xlfn.IFNA(IF(IF($AK1154=AY$5,VLOOKUP(AO1154,buff!$K:$L,2,FALSE),"")=0,"",IF($AK1154=AY$5,VLOOKUP(AO1154,buff!$K:$L,2,FALSE),"")),"")</f>
        <v/>
      </c>
      <c r="AZ1154" s="6" t="str">
        <f>_xlfn.IFNA(IF(IF($AK1154=AZ$5,VLOOKUP(AP1154,buff!$K:$L,2,FALSE),"")=0,"",IF($AK1154=AZ$5,VLOOKUP(AP1154,buff!$K:$L,2,FALSE),"")),"")</f>
        <v/>
      </c>
      <c r="BA1154" s="6" t="e">
        <f>VLOOKUP(AL1154,buff!$K:$P,6,FALSE)</f>
        <v>#N/A</v>
      </c>
      <c r="BB1154" s="6" t="e">
        <f>VLOOKUP(AM1154,buff!$K:$P,6,FALSE)</f>
        <v>#N/A</v>
      </c>
      <c r="BC1154" s="6" t="e">
        <f>VLOOKUP(AN1154,buff!$K:$P,6,FALSE)</f>
        <v>#N/A</v>
      </c>
      <c r="BD1154">
        <f t="shared" si="298"/>
        <v>0</v>
      </c>
      <c r="BE1154">
        <f t="shared" si="299"/>
        <v>0</v>
      </c>
      <c r="BF1154" s="22">
        <f t="shared" si="300"/>
        <v>102001</v>
      </c>
    </row>
    <row r="1155" spans="1:58" x14ac:dyDescent="0.15">
      <c r="A1155" t="str">
        <f t="shared" si="302"/>
        <v>伊西多主动技能1等级9</v>
      </c>
      <c r="B1155" s="8">
        <f t="shared" si="303"/>
        <v>10200109</v>
      </c>
      <c r="C1155" s="8" t="str">
        <f>VLOOKUP(G1155,角色!A:B,2,FALSE)</f>
        <v>伊西多</v>
      </c>
      <c r="D1155" s="8" t="str">
        <f t="shared" si="304"/>
        <v>主动技能1</v>
      </c>
      <c r="E1155" s="8">
        <f t="shared" si="297"/>
        <v>9</v>
      </c>
      <c r="F1155" s="8">
        <f t="shared" si="305"/>
        <v>1</v>
      </c>
      <c r="G1155" s="8">
        <f t="shared" si="306"/>
        <v>20</v>
      </c>
      <c r="H1155" s="4" t="s">
        <v>955</v>
      </c>
      <c r="I1155" s="20" t="str">
        <f t="shared" si="310"/>
        <v>对敌方单体攻击，造成100%攻击力（+1648）点伤害。</v>
      </c>
      <c r="J1155" s="20" t="s">
        <v>277</v>
      </c>
      <c r="K1155" s="21" t="s">
        <v>102</v>
      </c>
      <c r="L1155" s="20" t="s">
        <v>106</v>
      </c>
      <c r="M1155" s="4"/>
      <c r="N1155" s="4">
        <v>100</v>
      </c>
      <c r="O1155" s="20">
        <f>VLOOKUP(L1155,对应表!BK:BL,2,FALSE)</f>
        <v>0</v>
      </c>
      <c r="P1155" s="25" t="str">
        <f>_xlfn.IFNA(VLOOKUP(G1155,角色!V:AE,主动技能!F1155+1,FALSE),"")</f>
        <v>|||</v>
      </c>
      <c r="Q1155" s="25">
        <f>(VLOOKUP(G1155,角色!V:AE,主动技能!F1155+4,FALSE))</f>
        <v>1</v>
      </c>
      <c r="R1155" s="25">
        <v>0</v>
      </c>
      <c r="S1155" s="25">
        <v>0</v>
      </c>
      <c r="T1155" s="6" t="str">
        <f t="shared" si="307"/>
        <v/>
      </c>
      <c r="U1155" s="6" t="str">
        <f t="shared" si="308"/>
        <v/>
      </c>
      <c r="V1155" s="19" t="str">
        <f>VLOOKUP(G1155,角色!AW:BC,主动技能!F1155+1,FALSE)</f>
        <v>skill_01</v>
      </c>
      <c r="Y1155">
        <f t="shared" si="311"/>
        <v>0</v>
      </c>
      <c r="Z1155" s="19">
        <f>IF(VLOOKUP(C1155,角色!CC:CI,主动技能!F1155*2,FALSE)=0,"",VLOOKUP(C1155,角色!CC:CI,主动技能!F1155*2,FALSE))</f>
        <v>100</v>
      </c>
      <c r="AA1155" s="19">
        <f>IF(VLOOKUP(C1155,角色!CC:CI,主动技能!F1155*2+1,FALSE)=0,0,VLOOKUP(C1155,角色!CC:CI,主动技能!F1155*2+1,FALSE))</f>
        <v>10</v>
      </c>
      <c r="AB1155" s="19">
        <f>IF(INT(VLOOKUP(E1155,角色属性概况!I:M,3,FALSE)*AA1155/100)=0,"",(INT(VLOOKUP(E1155,角色属性概况!I:M,3,FALSE)*AA1155/100)))</f>
        <v>1648</v>
      </c>
      <c r="AE1155" s="25">
        <f>(VLOOKUP(G1155,角色!V:AE,主动技能!F1155+7,FALSE))</f>
        <v>1</v>
      </c>
      <c r="AF1155" s="19">
        <f>VLOOKUP(F1155,对应表!AY:BA,3,FALSE)</f>
        <v>0</v>
      </c>
      <c r="AG1155" s="19">
        <f>VLOOKUP(F1155,对应表!AY:BA,2,FALSE)</f>
        <v>0</v>
      </c>
      <c r="AH1155" s="25" t="str">
        <f>VLOOKUP(F1155,特效对应!F:G,2,FALSE)</f>
        <v>attack</v>
      </c>
      <c r="AJ1155">
        <f t="shared" si="309"/>
        <v>9</v>
      </c>
      <c r="AQ1155" s="6" t="str">
        <f>_xlfn.IFNA(IF(IF($AK1155=AQ$5,VLOOKUP(AL1155,buff!$K:$L,2,FALSE),"")=0,"",IF($AK1155=AQ$5,VLOOKUP(AL1155,buff!$K:$L,2,FALSE),"")),"")</f>
        <v/>
      </c>
      <c r="AR1155" s="6" t="str">
        <f>_xlfn.IFNA(IF(IF($AK1155=AR$5,VLOOKUP(AM1155,buff!$K:$L,2,FALSE),"")=0,"",IF($AK1155=AR$5,VLOOKUP(AM1155,buff!$K:$L,2,FALSE),"")),"")</f>
        <v/>
      </c>
      <c r="AS1155" s="6" t="str">
        <f>_xlfn.IFNA(IF(IF($AK1155=AS$5,VLOOKUP(AN1155,buff!$K:$L,2,FALSE),"")=0,"",IF($AK1155=AS$5,VLOOKUP(AN1155,buff!$K:$L,2,FALSE),"")),"")</f>
        <v/>
      </c>
      <c r="AT1155" s="6" t="str">
        <f>_xlfn.IFNA(IF(IF($AK1155=AT$5,VLOOKUP(AO1155,buff!$K:$L,2,FALSE),"")=0,"",IF($AK1155=AT$5,VLOOKUP(AO1155,buff!$K:$L,2,FALSE),"")),"")</f>
        <v/>
      </c>
      <c r="AU1155" s="6" t="str">
        <f>_xlfn.IFNA(IF(IF($AK1155=AU$5,VLOOKUP(AP1155,buff!$K:$L,2,FALSE),"")=0,"",IF($AK1155=AU$5,VLOOKUP(AP1155,buff!$K:$L,2,FALSE),"")),"")</f>
        <v/>
      </c>
      <c r="AV1155" s="6" t="str">
        <f>_xlfn.IFNA(IF(IF($AK1155=AV$5,VLOOKUP(AL1155,buff!$K:$L,2,FALSE),"")=0,"",IF($AK1155=AV$5,VLOOKUP(AL1155,buff!$K:$L,2,FALSE),"")),"")</f>
        <v/>
      </c>
      <c r="AW1155" s="6" t="str">
        <f>_xlfn.IFNA(IF(IF($AK1155=AW$5,VLOOKUP(AM1155,buff!$K:$L,2,FALSE),"")=0,"",IF($AK1155=AW$5,VLOOKUP(AM1155,buff!$K:$L,2,FALSE),"")),"")</f>
        <v/>
      </c>
      <c r="AX1155" s="6" t="str">
        <f>_xlfn.IFNA(IF(IF($AK1155=AX$5,VLOOKUP(AN1155,buff!$K:$L,2,FALSE),"")=0,"",IF($AK1155=AX$5,VLOOKUP(AN1155,buff!$K:$L,2,FALSE),"")),"")</f>
        <v/>
      </c>
      <c r="AY1155" s="6" t="str">
        <f>_xlfn.IFNA(IF(IF($AK1155=AY$5,VLOOKUP(AO1155,buff!$K:$L,2,FALSE),"")=0,"",IF($AK1155=AY$5,VLOOKUP(AO1155,buff!$K:$L,2,FALSE),"")),"")</f>
        <v/>
      </c>
      <c r="AZ1155" s="6" t="str">
        <f>_xlfn.IFNA(IF(IF($AK1155=AZ$5,VLOOKUP(AP1155,buff!$K:$L,2,FALSE),"")=0,"",IF($AK1155=AZ$5,VLOOKUP(AP1155,buff!$K:$L,2,FALSE),"")),"")</f>
        <v/>
      </c>
      <c r="BA1155" s="6" t="e">
        <f>VLOOKUP(AL1155,buff!$K:$P,6,FALSE)</f>
        <v>#N/A</v>
      </c>
      <c r="BB1155" s="6" t="e">
        <f>VLOOKUP(AM1155,buff!$K:$P,6,FALSE)</f>
        <v>#N/A</v>
      </c>
      <c r="BC1155" s="6" t="e">
        <f>VLOOKUP(AN1155,buff!$K:$P,6,FALSE)</f>
        <v>#N/A</v>
      </c>
      <c r="BD1155">
        <f t="shared" si="298"/>
        <v>0</v>
      </c>
      <c r="BE1155">
        <f t="shared" si="299"/>
        <v>0</v>
      </c>
      <c r="BF1155" s="22">
        <f t="shared" si="300"/>
        <v>102001</v>
      </c>
    </row>
    <row r="1156" spans="1:58" x14ac:dyDescent="0.15">
      <c r="A1156" t="str">
        <f t="shared" si="302"/>
        <v>伊西多主动技能1等级10</v>
      </c>
      <c r="B1156" s="8">
        <f t="shared" si="303"/>
        <v>10200110</v>
      </c>
      <c r="C1156" s="8" t="str">
        <f>VLOOKUP(G1156,角色!A:B,2,FALSE)</f>
        <v>伊西多</v>
      </c>
      <c r="D1156" s="8" t="str">
        <f t="shared" si="304"/>
        <v>主动技能1</v>
      </c>
      <c r="E1156" s="8">
        <f t="shared" si="297"/>
        <v>10</v>
      </c>
      <c r="F1156" s="8">
        <f t="shared" si="305"/>
        <v>1</v>
      </c>
      <c r="G1156" s="8">
        <f t="shared" si="306"/>
        <v>20</v>
      </c>
      <c r="H1156" s="4" t="s">
        <v>955</v>
      </c>
      <c r="I1156" s="20" t="str">
        <f t="shared" si="310"/>
        <v>对敌方单体攻击，造成100%攻击力（+2353）点伤害。</v>
      </c>
      <c r="J1156" s="20" t="s">
        <v>277</v>
      </c>
      <c r="K1156" s="21" t="s">
        <v>102</v>
      </c>
      <c r="L1156" s="20" t="s">
        <v>106</v>
      </c>
      <c r="M1156" s="4"/>
      <c r="N1156" s="4">
        <v>100</v>
      </c>
      <c r="O1156" s="20">
        <f>VLOOKUP(L1156,对应表!BK:BL,2,FALSE)</f>
        <v>0</v>
      </c>
      <c r="P1156" s="25" t="str">
        <f>_xlfn.IFNA(VLOOKUP(G1156,角色!V:AE,主动技能!F1156+1,FALSE),"")</f>
        <v>|||</v>
      </c>
      <c r="Q1156" s="25">
        <f>(VLOOKUP(G1156,角色!V:AE,主动技能!F1156+4,FALSE))</f>
        <v>1</v>
      </c>
      <c r="R1156" s="25">
        <v>0</v>
      </c>
      <c r="S1156" s="25">
        <v>0</v>
      </c>
      <c r="T1156" s="6" t="str">
        <f t="shared" si="307"/>
        <v/>
      </c>
      <c r="U1156" s="6" t="str">
        <f t="shared" si="308"/>
        <v/>
      </c>
      <c r="V1156" s="19" t="str">
        <f>VLOOKUP(G1156,角色!AW:BC,主动技能!F1156+1,FALSE)</f>
        <v>skill_01</v>
      </c>
      <c r="Y1156">
        <f t="shared" si="311"/>
        <v>0</v>
      </c>
      <c r="Z1156" s="19">
        <f>IF(VLOOKUP(C1156,角色!CC:CI,主动技能!F1156*2,FALSE)=0,"",VLOOKUP(C1156,角色!CC:CI,主动技能!F1156*2,FALSE))</f>
        <v>100</v>
      </c>
      <c r="AA1156" s="19">
        <f>IF(VLOOKUP(C1156,角色!CC:CI,主动技能!F1156*2+1,FALSE)=0,0,VLOOKUP(C1156,角色!CC:CI,主动技能!F1156*2+1,FALSE))</f>
        <v>10</v>
      </c>
      <c r="AB1156" s="19">
        <f>IF(INT(VLOOKUP(E1156,角色属性概况!I:M,3,FALSE)*AA1156/100)=0,"",(INT(VLOOKUP(E1156,角色属性概况!I:M,3,FALSE)*AA1156/100)))</f>
        <v>2353</v>
      </c>
      <c r="AE1156" s="25">
        <f>(VLOOKUP(G1156,角色!V:AE,主动技能!F1156+7,FALSE))</f>
        <v>1</v>
      </c>
      <c r="AF1156" s="19">
        <f>VLOOKUP(F1156,对应表!AY:BA,3,FALSE)</f>
        <v>0</v>
      </c>
      <c r="AG1156" s="19">
        <f>VLOOKUP(F1156,对应表!AY:BA,2,FALSE)</f>
        <v>0</v>
      </c>
      <c r="AH1156" s="25" t="str">
        <f>VLOOKUP(F1156,特效对应!F:G,2,FALSE)</f>
        <v>attack</v>
      </c>
      <c r="AJ1156">
        <f t="shared" si="309"/>
        <v>10</v>
      </c>
      <c r="AQ1156" s="6" t="str">
        <f>_xlfn.IFNA(IF(IF($AK1156=AQ$5,VLOOKUP(AL1156,buff!$K:$L,2,FALSE),"")=0,"",IF($AK1156=AQ$5,VLOOKUP(AL1156,buff!$K:$L,2,FALSE),"")),"")</f>
        <v/>
      </c>
      <c r="AR1156" s="6" t="str">
        <f>_xlfn.IFNA(IF(IF($AK1156=AR$5,VLOOKUP(AM1156,buff!$K:$L,2,FALSE),"")=0,"",IF($AK1156=AR$5,VLOOKUP(AM1156,buff!$K:$L,2,FALSE),"")),"")</f>
        <v/>
      </c>
      <c r="AS1156" s="6" t="str">
        <f>_xlfn.IFNA(IF(IF($AK1156=AS$5,VLOOKUP(AN1156,buff!$K:$L,2,FALSE),"")=0,"",IF($AK1156=AS$5,VLOOKUP(AN1156,buff!$K:$L,2,FALSE),"")),"")</f>
        <v/>
      </c>
      <c r="AT1156" s="6" t="str">
        <f>_xlfn.IFNA(IF(IF($AK1156=AT$5,VLOOKUP(AO1156,buff!$K:$L,2,FALSE),"")=0,"",IF($AK1156=AT$5,VLOOKUP(AO1156,buff!$K:$L,2,FALSE),"")),"")</f>
        <v/>
      </c>
      <c r="AU1156" s="6" t="str">
        <f>_xlfn.IFNA(IF(IF($AK1156=AU$5,VLOOKUP(AP1156,buff!$K:$L,2,FALSE),"")=0,"",IF($AK1156=AU$5,VLOOKUP(AP1156,buff!$K:$L,2,FALSE),"")),"")</f>
        <v/>
      </c>
      <c r="AV1156" s="6" t="str">
        <f>_xlfn.IFNA(IF(IF($AK1156=AV$5,VLOOKUP(AL1156,buff!$K:$L,2,FALSE),"")=0,"",IF($AK1156=AV$5,VLOOKUP(AL1156,buff!$K:$L,2,FALSE),"")),"")</f>
        <v/>
      </c>
      <c r="AW1156" s="6" t="str">
        <f>_xlfn.IFNA(IF(IF($AK1156=AW$5,VLOOKUP(AM1156,buff!$K:$L,2,FALSE),"")=0,"",IF($AK1156=AW$5,VLOOKUP(AM1156,buff!$K:$L,2,FALSE),"")),"")</f>
        <v/>
      </c>
      <c r="AX1156" s="6" t="str">
        <f>_xlfn.IFNA(IF(IF($AK1156=AX$5,VLOOKUP(AN1156,buff!$K:$L,2,FALSE),"")=0,"",IF($AK1156=AX$5,VLOOKUP(AN1156,buff!$K:$L,2,FALSE),"")),"")</f>
        <v/>
      </c>
      <c r="AY1156" s="6" t="str">
        <f>_xlfn.IFNA(IF(IF($AK1156=AY$5,VLOOKUP(AO1156,buff!$K:$L,2,FALSE),"")=0,"",IF($AK1156=AY$5,VLOOKUP(AO1156,buff!$K:$L,2,FALSE),"")),"")</f>
        <v/>
      </c>
      <c r="AZ1156" s="6" t="str">
        <f>_xlfn.IFNA(IF(IF($AK1156=AZ$5,VLOOKUP(AP1156,buff!$K:$L,2,FALSE),"")=0,"",IF($AK1156=AZ$5,VLOOKUP(AP1156,buff!$K:$L,2,FALSE),"")),"")</f>
        <v/>
      </c>
      <c r="BA1156" s="6" t="e">
        <f>VLOOKUP(AL1156,buff!$K:$P,6,FALSE)</f>
        <v>#N/A</v>
      </c>
      <c r="BB1156" s="6" t="e">
        <f>VLOOKUP(AM1156,buff!$K:$P,6,FALSE)</f>
        <v>#N/A</v>
      </c>
      <c r="BC1156" s="6" t="e">
        <f>VLOOKUP(AN1156,buff!$K:$P,6,FALSE)</f>
        <v>#N/A</v>
      </c>
      <c r="BD1156">
        <f t="shared" si="298"/>
        <v>0</v>
      </c>
      <c r="BE1156">
        <f t="shared" si="299"/>
        <v>0</v>
      </c>
      <c r="BF1156" s="22">
        <f t="shared" si="300"/>
        <v>102001</v>
      </c>
    </row>
    <row r="1157" spans="1:58" x14ac:dyDescent="0.15">
      <c r="A1157" t="str">
        <f t="shared" si="302"/>
        <v>伊西多主动技能1等级11</v>
      </c>
      <c r="B1157" s="8">
        <f t="shared" si="303"/>
        <v>10200111</v>
      </c>
      <c r="C1157" s="8" t="str">
        <f>VLOOKUP(G1157,角色!A:B,2,FALSE)</f>
        <v>伊西多</v>
      </c>
      <c r="D1157" s="8" t="str">
        <f t="shared" si="304"/>
        <v>主动技能1</v>
      </c>
      <c r="E1157" s="8">
        <f t="shared" si="297"/>
        <v>11</v>
      </c>
      <c r="F1157" s="8">
        <f t="shared" si="305"/>
        <v>1</v>
      </c>
      <c r="G1157" s="8">
        <f t="shared" si="306"/>
        <v>20</v>
      </c>
      <c r="H1157" s="4" t="s">
        <v>955</v>
      </c>
      <c r="I1157" s="20" t="str">
        <f t="shared" si="310"/>
        <v>对敌方单体攻击，造成100%攻击力（+3352）点伤害。</v>
      </c>
      <c r="J1157" s="20" t="s">
        <v>277</v>
      </c>
      <c r="K1157" s="21" t="s">
        <v>102</v>
      </c>
      <c r="L1157" s="20" t="s">
        <v>106</v>
      </c>
      <c r="M1157" s="4"/>
      <c r="N1157" s="4">
        <v>100</v>
      </c>
      <c r="O1157" s="20">
        <f>VLOOKUP(L1157,对应表!BK:BL,2,FALSE)</f>
        <v>0</v>
      </c>
      <c r="P1157" s="25" t="str">
        <f>_xlfn.IFNA(VLOOKUP(G1157,角色!V:AE,主动技能!F1157+1,FALSE),"")</f>
        <v>|||</v>
      </c>
      <c r="Q1157" s="25">
        <f>(VLOOKUP(G1157,角色!V:AE,主动技能!F1157+4,FALSE))</f>
        <v>1</v>
      </c>
      <c r="R1157" s="25">
        <v>0</v>
      </c>
      <c r="S1157" s="25">
        <v>0</v>
      </c>
      <c r="T1157" s="6" t="str">
        <f t="shared" si="307"/>
        <v/>
      </c>
      <c r="U1157" s="6" t="str">
        <f t="shared" si="308"/>
        <v/>
      </c>
      <c r="V1157" s="19" t="str">
        <f>VLOOKUP(G1157,角色!AW:BC,主动技能!F1157+1,FALSE)</f>
        <v>skill_01</v>
      </c>
      <c r="Y1157">
        <f t="shared" si="311"/>
        <v>0</v>
      </c>
      <c r="Z1157" s="19">
        <f>IF(VLOOKUP(C1157,角色!CC:CI,主动技能!F1157*2,FALSE)=0,"",VLOOKUP(C1157,角色!CC:CI,主动技能!F1157*2,FALSE))</f>
        <v>100</v>
      </c>
      <c r="AA1157" s="19">
        <f>IF(VLOOKUP(C1157,角色!CC:CI,主动技能!F1157*2+1,FALSE)=0,0,VLOOKUP(C1157,角色!CC:CI,主动技能!F1157*2+1,FALSE))</f>
        <v>10</v>
      </c>
      <c r="AB1157" s="19">
        <f>IF(INT(VLOOKUP(E1157,角色属性概况!I:M,3,FALSE)*AA1157/100)=0,"",(INT(VLOOKUP(E1157,角色属性概况!I:M,3,FALSE)*AA1157/100)))</f>
        <v>3352</v>
      </c>
      <c r="AE1157" s="25">
        <f>(VLOOKUP(G1157,角色!V:AE,主动技能!F1157+7,FALSE))</f>
        <v>1</v>
      </c>
      <c r="AF1157" s="19">
        <f>VLOOKUP(F1157,对应表!AY:BA,3,FALSE)</f>
        <v>0</v>
      </c>
      <c r="AG1157" s="19">
        <f>VLOOKUP(F1157,对应表!AY:BA,2,FALSE)</f>
        <v>0</v>
      </c>
      <c r="AH1157" s="25" t="str">
        <f>VLOOKUP(F1157,特效对应!F:G,2,FALSE)</f>
        <v>attack</v>
      </c>
      <c r="AJ1157">
        <f t="shared" si="309"/>
        <v>11</v>
      </c>
      <c r="AQ1157" s="6" t="str">
        <f>_xlfn.IFNA(IF(IF($AK1157=AQ$5,VLOOKUP(AL1157,buff!$K:$L,2,FALSE),"")=0,"",IF($AK1157=AQ$5,VLOOKUP(AL1157,buff!$K:$L,2,FALSE),"")),"")</f>
        <v/>
      </c>
      <c r="AR1157" s="6" t="str">
        <f>_xlfn.IFNA(IF(IF($AK1157=AR$5,VLOOKUP(AM1157,buff!$K:$L,2,FALSE),"")=0,"",IF($AK1157=AR$5,VLOOKUP(AM1157,buff!$K:$L,2,FALSE),"")),"")</f>
        <v/>
      </c>
      <c r="AS1157" s="6" t="str">
        <f>_xlfn.IFNA(IF(IF($AK1157=AS$5,VLOOKUP(AN1157,buff!$K:$L,2,FALSE),"")=0,"",IF($AK1157=AS$5,VLOOKUP(AN1157,buff!$K:$L,2,FALSE),"")),"")</f>
        <v/>
      </c>
      <c r="AT1157" s="6" t="str">
        <f>_xlfn.IFNA(IF(IF($AK1157=AT$5,VLOOKUP(AO1157,buff!$K:$L,2,FALSE),"")=0,"",IF($AK1157=AT$5,VLOOKUP(AO1157,buff!$K:$L,2,FALSE),"")),"")</f>
        <v/>
      </c>
      <c r="AU1157" s="6" t="str">
        <f>_xlfn.IFNA(IF(IF($AK1157=AU$5,VLOOKUP(AP1157,buff!$K:$L,2,FALSE),"")=0,"",IF($AK1157=AU$5,VLOOKUP(AP1157,buff!$K:$L,2,FALSE),"")),"")</f>
        <v/>
      </c>
      <c r="AV1157" s="6" t="str">
        <f>_xlfn.IFNA(IF(IF($AK1157=AV$5,VLOOKUP(AL1157,buff!$K:$L,2,FALSE),"")=0,"",IF($AK1157=AV$5,VLOOKUP(AL1157,buff!$K:$L,2,FALSE),"")),"")</f>
        <v/>
      </c>
      <c r="AW1157" s="6" t="str">
        <f>_xlfn.IFNA(IF(IF($AK1157=AW$5,VLOOKUP(AM1157,buff!$K:$L,2,FALSE),"")=0,"",IF($AK1157=AW$5,VLOOKUP(AM1157,buff!$K:$L,2,FALSE),"")),"")</f>
        <v/>
      </c>
      <c r="AX1157" s="6" t="str">
        <f>_xlfn.IFNA(IF(IF($AK1157=AX$5,VLOOKUP(AN1157,buff!$K:$L,2,FALSE),"")=0,"",IF($AK1157=AX$5,VLOOKUP(AN1157,buff!$K:$L,2,FALSE),"")),"")</f>
        <v/>
      </c>
      <c r="AY1157" s="6" t="str">
        <f>_xlfn.IFNA(IF(IF($AK1157=AY$5,VLOOKUP(AO1157,buff!$K:$L,2,FALSE),"")=0,"",IF($AK1157=AY$5,VLOOKUP(AO1157,buff!$K:$L,2,FALSE),"")),"")</f>
        <v/>
      </c>
      <c r="AZ1157" s="6" t="str">
        <f>_xlfn.IFNA(IF(IF($AK1157=AZ$5,VLOOKUP(AP1157,buff!$K:$L,2,FALSE),"")=0,"",IF($AK1157=AZ$5,VLOOKUP(AP1157,buff!$K:$L,2,FALSE),"")),"")</f>
        <v/>
      </c>
      <c r="BA1157" s="6" t="e">
        <f>VLOOKUP(AL1157,buff!$K:$P,6,FALSE)</f>
        <v>#N/A</v>
      </c>
      <c r="BB1157" s="6" t="e">
        <f>VLOOKUP(AM1157,buff!$K:$P,6,FALSE)</f>
        <v>#N/A</v>
      </c>
      <c r="BC1157" s="6" t="e">
        <f>VLOOKUP(AN1157,buff!$K:$P,6,FALSE)</f>
        <v>#N/A</v>
      </c>
      <c r="BD1157">
        <f t="shared" si="298"/>
        <v>0</v>
      </c>
      <c r="BE1157">
        <f t="shared" si="299"/>
        <v>0</v>
      </c>
      <c r="BF1157" s="22">
        <f t="shared" si="300"/>
        <v>102001</v>
      </c>
    </row>
    <row r="1158" spans="1:58" x14ac:dyDescent="0.15">
      <c r="A1158" t="str">
        <f t="shared" si="302"/>
        <v>伊西多主动技能1等级12</v>
      </c>
      <c r="B1158" s="8">
        <f t="shared" si="303"/>
        <v>10200112</v>
      </c>
      <c r="C1158" s="8" t="str">
        <f>VLOOKUP(G1158,角色!A:B,2,FALSE)</f>
        <v>伊西多</v>
      </c>
      <c r="D1158" s="8" t="str">
        <f t="shared" si="304"/>
        <v>主动技能1</v>
      </c>
      <c r="E1158" s="8">
        <f t="shared" si="297"/>
        <v>12</v>
      </c>
      <c r="F1158" s="8">
        <f t="shared" si="305"/>
        <v>1</v>
      </c>
      <c r="G1158" s="8">
        <f t="shared" si="306"/>
        <v>20</v>
      </c>
      <c r="H1158" s="4" t="s">
        <v>955</v>
      </c>
      <c r="I1158" s="20" t="str">
        <f t="shared" si="310"/>
        <v>对敌方单体攻击，造成100%攻击力（+4766）点伤害。</v>
      </c>
      <c r="J1158" s="20" t="s">
        <v>277</v>
      </c>
      <c r="K1158" s="21" t="s">
        <v>102</v>
      </c>
      <c r="L1158" s="20" t="s">
        <v>106</v>
      </c>
      <c r="M1158" s="4"/>
      <c r="N1158" s="4">
        <v>100</v>
      </c>
      <c r="O1158" s="20">
        <f>VLOOKUP(L1158,对应表!BK:BL,2,FALSE)</f>
        <v>0</v>
      </c>
      <c r="P1158" s="25" t="str">
        <f>_xlfn.IFNA(VLOOKUP(G1158,角色!V:AE,主动技能!F1158+1,FALSE),"")</f>
        <v>|||</v>
      </c>
      <c r="Q1158" s="25">
        <f>(VLOOKUP(G1158,角色!V:AE,主动技能!F1158+4,FALSE))</f>
        <v>1</v>
      </c>
      <c r="R1158" s="25">
        <v>0</v>
      </c>
      <c r="S1158" s="25">
        <v>0</v>
      </c>
      <c r="T1158" s="6" t="str">
        <f t="shared" si="307"/>
        <v/>
      </c>
      <c r="U1158" s="6" t="str">
        <f t="shared" si="308"/>
        <v/>
      </c>
      <c r="V1158" s="19" t="str">
        <f>VLOOKUP(G1158,角色!AW:BC,主动技能!F1158+1,FALSE)</f>
        <v>skill_01</v>
      </c>
      <c r="Y1158">
        <f t="shared" si="311"/>
        <v>0</v>
      </c>
      <c r="Z1158" s="19">
        <f>IF(VLOOKUP(C1158,角色!CC:CI,主动技能!F1158*2,FALSE)=0,"",VLOOKUP(C1158,角色!CC:CI,主动技能!F1158*2,FALSE))</f>
        <v>100</v>
      </c>
      <c r="AA1158" s="19">
        <f>IF(VLOOKUP(C1158,角色!CC:CI,主动技能!F1158*2+1,FALSE)=0,0,VLOOKUP(C1158,角色!CC:CI,主动技能!F1158*2+1,FALSE))</f>
        <v>10</v>
      </c>
      <c r="AB1158" s="19">
        <f>IF(INT(VLOOKUP(E1158,角色属性概况!I:M,3,FALSE)*AA1158/100)=0,"",(INT(VLOOKUP(E1158,角色属性概况!I:M,3,FALSE)*AA1158/100)))</f>
        <v>4766</v>
      </c>
      <c r="AE1158" s="25">
        <f>(VLOOKUP(G1158,角色!V:AE,主动技能!F1158+7,FALSE))</f>
        <v>1</v>
      </c>
      <c r="AF1158" s="19">
        <f>VLOOKUP(F1158,对应表!AY:BA,3,FALSE)</f>
        <v>0</v>
      </c>
      <c r="AG1158" s="19">
        <f>VLOOKUP(F1158,对应表!AY:BA,2,FALSE)</f>
        <v>0</v>
      </c>
      <c r="AH1158" s="25" t="str">
        <f>VLOOKUP(F1158,特效对应!F:G,2,FALSE)</f>
        <v>attack</v>
      </c>
      <c r="AJ1158">
        <f t="shared" si="309"/>
        <v>12</v>
      </c>
      <c r="AQ1158" s="6" t="str">
        <f>_xlfn.IFNA(IF(IF($AK1158=AQ$5,VLOOKUP(AL1158,buff!$K:$L,2,FALSE),"")=0,"",IF($AK1158=AQ$5,VLOOKUP(AL1158,buff!$K:$L,2,FALSE),"")),"")</f>
        <v/>
      </c>
      <c r="AR1158" s="6" t="str">
        <f>_xlfn.IFNA(IF(IF($AK1158=AR$5,VLOOKUP(AM1158,buff!$K:$L,2,FALSE),"")=0,"",IF($AK1158=AR$5,VLOOKUP(AM1158,buff!$K:$L,2,FALSE),"")),"")</f>
        <v/>
      </c>
      <c r="AS1158" s="6" t="str">
        <f>_xlfn.IFNA(IF(IF($AK1158=AS$5,VLOOKUP(AN1158,buff!$K:$L,2,FALSE),"")=0,"",IF($AK1158=AS$5,VLOOKUP(AN1158,buff!$K:$L,2,FALSE),"")),"")</f>
        <v/>
      </c>
      <c r="AT1158" s="6" t="str">
        <f>_xlfn.IFNA(IF(IF($AK1158=AT$5,VLOOKUP(AO1158,buff!$K:$L,2,FALSE),"")=0,"",IF($AK1158=AT$5,VLOOKUP(AO1158,buff!$K:$L,2,FALSE),"")),"")</f>
        <v/>
      </c>
      <c r="AU1158" s="6" t="str">
        <f>_xlfn.IFNA(IF(IF($AK1158=AU$5,VLOOKUP(AP1158,buff!$K:$L,2,FALSE),"")=0,"",IF($AK1158=AU$5,VLOOKUP(AP1158,buff!$K:$L,2,FALSE),"")),"")</f>
        <v/>
      </c>
      <c r="AV1158" s="6" t="str">
        <f>_xlfn.IFNA(IF(IF($AK1158=AV$5,VLOOKUP(AL1158,buff!$K:$L,2,FALSE),"")=0,"",IF($AK1158=AV$5,VLOOKUP(AL1158,buff!$K:$L,2,FALSE),"")),"")</f>
        <v/>
      </c>
      <c r="AW1158" s="6" t="str">
        <f>_xlfn.IFNA(IF(IF($AK1158=AW$5,VLOOKUP(AM1158,buff!$K:$L,2,FALSE),"")=0,"",IF($AK1158=AW$5,VLOOKUP(AM1158,buff!$K:$L,2,FALSE),"")),"")</f>
        <v/>
      </c>
      <c r="AX1158" s="6" t="str">
        <f>_xlfn.IFNA(IF(IF($AK1158=AX$5,VLOOKUP(AN1158,buff!$K:$L,2,FALSE),"")=0,"",IF($AK1158=AX$5,VLOOKUP(AN1158,buff!$K:$L,2,FALSE),"")),"")</f>
        <v/>
      </c>
      <c r="AY1158" s="6" t="str">
        <f>_xlfn.IFNA(IF(IF($AK1158=AY$5,VLOOKUP(AO1158,buff!$K:$L,2,FALSE),"")=0,"",IF($AK1158=AY$5,VLOOKUP(AO1158,buff!$K:$L,2,FALSE),"")),"")</f>
        <v/>
      </c>
      <c r="AZ1158" s="6" t="str">
        <f>_xlfn.IFNA(IF(IF($AK1158=AZ$5,VLOOKUP(AP1158,buff!$K:$L,2,FALSE),"")=0,"",IF($AK1158=AZ$5,VLOOKUP(AP1158,buff!$K:$L,2,FALSE),"")),"")</f>
        <v/>
      </c>
      <c r="BA1158" s="6" t="e">
        <f>VLOOKUP(AL1158,buff!$K:$P,6,FALSE)</f>
        <v>#N/A</v>
      </c>
      <c r="BB1158" s="6" t="e">
        <f>VLOOKUP(AM1158,buff!$K:$P,6,FALSE)</f>
        <v>#N/A</v>
      </c>
      <c r="BC1158" s="6" t="e">
        <f>VLOOKUP(AN1158,buff!$K:$P,6,FALSE)</f>
        <v>#N/A</v>
      </c>
      <c r="BD1158">
        <f t="shared" si="298"/>
        <v>0</v>
      </c>
      <c r="BE1158">
        <f t="shared" si="299"/>
        <v>0</v>
      </c>
      <c r="BF1158" s="22">
        <f t="shared" si="300"/>
        <v>102001</v>
      </c>
    </row>
    <row r="1159" spans="1:58" x14ac:dyDescent="0.15">
      <c r="A1159" t="str">
        <f t="shared" si="302"/>
        <v>伊西多主动技能1等级13</v>
      </c>
      <c r="B1159" s="8">
        <f t="shared" si="303"/>
        <v>10200113</v>
      </c>
      <c r="C1159" s="8" t="str">
        <f>VLOOKUP(G1159,角色!A:B,2,FALSE)</f>
        <v>伊西多</v>
      </c>
      <c r="D1159" s="8" t="str">
        <f t="shared" si="304"/>
        <v>主动技能1</v>
      </c>
      <c r="E1159" s="8">
        <f t="shared" si="297"/>
        <v>13</v>
      </c>
      <c r="F1159" s="8">
        <f t="shared" si="305"/>
        <v>1</v>
      </c>
      <c r="G1159" s="8">
        <f t="shared" si="306"/>
        <v>20</v>
      </c>
      <c r="H1159" s="4" t="s">
        <v>955</v>
      </c>
      <c r="I1159" s="20" t="str">
        <f t="shared" si="310"/>
        <v>对敌方单体攻击，造成100%攻击力（+6767）点伤害。</v>
      </c>
      <c r="J1159" s="20" t="s">
        <v>277</v>
      </c>
      <c r="K1159" s="21" t="s">
        <v>102</v>
      </c>
      <c r="L1159" s="20" t="s">
        <v>106</v>
      </c>
      <c r="M1159" s="4"/>
      <c r="N1159" s="4">
        <v>100</v>
      </c>
      <c r="O1159" s="20">
        <f>VLOOKUP(L1159,对应表!BK:BL,2,FALSE)</f>
        <v>0</v>
      </c>
      <c r="P1159" s="25" t="str">
        <f>_xlfn.IFNA(VLOOKUP(G1159,角色!V:AE,主动技能!F1159+1,FALSE),"")</f>
        <v>|||</v>
      </c>
      <c r="Q1159" s="25">
        <f>(VLOOKUP(G1159,角色!V:AE,主动技能!F1159+4,FALSE))</f>
        <v>1</v>
      </c>
      <c r="R1159" s="25">
        <v>0</v>
      </c>
      <c r="S1159" s="25">
        <v>0</v>
      </c>
      <c r="T1159" s="6" t="str">
        <f t="shared" si="307"/>
        <v/>
      </c>
      <c r="U1159" s="6" t="str">
        <f t="shared" si="308"/>
        <v/>
      </c>
      <c r="V1159" s="19" t="str">
        <f>VLOOKUP(G1159,角色!AW:BC,主动技能!F1159+1,FALSE)</f>
        <v>skill_01</v>
      </c>
      <c r="Y1159">
        <f t="shared" si="311"/>
        <v>0</v>
      </c>
      <c r="Z1159" s="19">
        <f>IF(VLOOKUP(C1159,角色!CC:CI,主动技能!F1159*2,FALSE)=0,"",VLOOKUP(C1159,角色!CC:CI,主动技能!F1159*2,FALSE))</f>
        <v>100</v>
      </c>
      <c r="AA1159" s="19">
        <f>IF(VLOOKUP(C1159,角色!CC:CI,主动技能!F1159*2+1,FALSE)=0,0,VLOOKUP(C1159,角色!CC:CI,主动技能!F1159*2+1,FALSE))</f>
        <v>10</v>
      </c>
      <c r="AB1159" s="19">
        <f>IF(INT(VLOOKUP(E1159,角色属性概况!I:M,3,FALSE)*AA1159/100)=0,"",(INT(VLOOKUP(E1159,角色属性概况!I:M,3,FALSE)*AA1159/100)))</f>
        <v>6767</v>
      </c>
      <c r="AE1159" s="25">
        <f>(VLOOKUP(G1159,角色!V:AE,主动技能!F1159+7,FALSE))</f>
        <v>1</v>
      </c>
      <c r="AF1159" s="19">
        <f>VLOOKUP(F1159,对应表!AY:BA,3,FALSE)</f>
        <v>0</v>
      </c>
      <c r="AG1159" s="19">
        <f>VLOOKUP(F1159,对应表!AY:BA,2,FALSE)</f>
        <v>0</v>
      </c>
      <c r="AH1159" s="25" t="str">
        <f>VLOOKUP(F1159,特效对应!F:G,2,FALSE)</f>
        <v>attack</v>
      </c>
      <c r="AJ1159">
        <f t="shared" si="309"/>
        <v>13</v>
      </c>
      <c r="AQ1159" s="6" t="str">
        <f>_xlfn.IFNA(IF(IF($AK1159=AQ$5,VLOOKUP(AL1159,buff!$K:$L,2,FALSE),"")=0,"",IF($AK1159=AQ$5,VLOOKUP(AL1159,buff!$K:$L,2,FALSE),"")),"")</f>
        <v/>
      </c>
      <c r="AR1159" s="6" t="str">
        <f>_xlfn.IFNA(IF(IF($AK1159=AR$5,VLOOKUP(AM1159,buff!$K:$L,2,FALSE),"")=0,"",IF($AK1159=AR$5,VLOOKUP(AM1159,buff!$K:$L,2,FALSE),"")),"")</f>
        <v/>
      </c>
      <c r="AS1159" s="6" t="str">
        <f>_xlfn.IFNA(IF(IF($AK1159=AS$5,VLOOKUP(AN1159,buff!$K:$L,2,FALSE),"")=0,"",IF($AK1159=AS$5,VLOOKUP(AN1159,buff!$K:$L,2,FALSE),"")),"")</f>
        <v/>
      </c>
      <c r="AT1159" s="6" t="str">
        <f>_xlfn.IFNA(IF(IF($AK1159=AT$5,VLOOKUP(AO1159,buff!$K:$L,2,FALSE),"")=0,"",IF($AK1159=AT$5,VLOOKUP(AO1159,buff!$K:$L,2,FALSE),"")),"")</f>
        <v/>
      </c>
      <c r="AU1159" s="6" t="str">
        <f>_xlfn.IFNA(IF(IF($AK1159=AU$5,VLOOKUP(AP1159,buff!$K:$L,2,FALSE),"")=0,"",IF($AK1159=AU$5,VLOOKUP(AP1159,buff!$K:$L,2,FALSE),"")),"")</f>
        <v/>
      </c>
      <c r="AV1159" s="6" t="str">
        <f>_xlfn.IFNA(IF(IF($AK1159=AV$5,VLOOKUP(AL1159,buff!$K:$L,2,FALSE),"")=0,"",IF($AK1159=AV$5,VLOOKUP(AL1159,buff!$K:$L,2,FALSE),"")),"")</f>
        <v/>
      </c>
      <c r="AW1159" s="6" t="str">
        <f>_xlfn.IFNA(IF(IF($AK1159=AW$5,VLOOKUP(AM1159,buff!$K:$L,2,FALSE),"")=0,"",IF($AK1159=AW$5,VLOOKUP(AM1159,buff!$K:$L,2,FALSE),"")),"")</f>
        <v/>
      </c>
      <c r="AX1159" s="6" t="str">
        <f>_xlfn.IFNA(IF(IF($AK1159=AX$5,VLOOKUP(AN1159,buff!$K:$L,2,FALSE),"")=0,"",IF($AK1159=AX$5,VLOOKUP(AN1159,buff!$K:$L,2,FALSE),"")),"")</f>
        <v/>
      </c>
      <c r="AY1159" s="6" t="str">
        <f>_xlfn.IFNA(IF(IF($AK1159=AY$5,VLOOKUP(AO1159,buff!$K:$L,2,FALSE),"")=0,"",IF($AK1159=AY$5,VLOOKUP(AO1159,buff!$K:$L,2,FALSE),"")),"")</f>
        <v/>
      </c>
      <c r="AZ1159" s="6" t="str">
        <f>_xlfn.IFNA(IF(IF($AK1159=AZ$5,VLOOKUP(AP1159,buff!$K:$L,2,FALSE),"")=0,"",IF($AK1159=AZ$5,VLOOKUP(AP1159,buff!$K:$L,2,FALSE),"")),"")</f>
        <v/>
      </c>
      <c r="BA1159" s="6" t="e">
        <f>VLOOKUP(AL1159,buff!$K:$P,6,FALSE)</f>
        <v>#N/A</v>
      </c>
      <c r="BB1159" s="6" t="e">
        <f>VLOOKUP(AM1159,buff!$K:$P,6,FALSE)</f>
        <v>#N/A</v>
      </c>
      <c r="BC1159" s="6" t="e">
        <f>VLOOKUP(AN1159,buff!$K:$P,6,FALSE)</f>
        <v>#N/A</v>
      </c>
      <c r="BD1159">
        <f t="shared" si="298"/>
        <v>0</v>
      </c>
      <c r="BE1159">
        <f t="shared" si="299"/>
        <v>0</v>
      </c>
      <c r="BF1159" s="22">
        <f t="shared" si="300"/>
        <v>102001</v>
      </c>
    </row>
    <row r="1160" spans="1:58" x14ac:dyDescent="0.15">
      <c r="A1160" t="str">
        <f t="shared" si="302"/>
        <v>伊西多主动技能1等级14</v>
      </c>
      <c r="B1160" s="8">
        <f t="shared" si="303"/>
        <v>10200114</v>
      </c>
      <c r="C1160" s="8" t="str">
        <f>VLOOKUP(G1160,角色!A:B,2,FALSE)</f>
        <v>伊西多</v>
      </c>
      <c r="D1160" s="8" t="str">
        <f t="shared" si="304"/>
        <v>主动技能1</v>
      </c>
      <c r="E1160" s="8">
        <f t="shared" ref="E1160:E1223" si="312">IF(E1159=E$5,1,E1159+1)</f>
        <v>14</v>
      </c>
      <c r="F1160" s="8">
        <f t="shared" si="305"/>
        <v>1</v>
      </c>
      <c r="G1160" s="8">
        <f t="shared" si="306"/>
        <v>20</v>
      </c>
      <c r="H1160" s="4" t="s">
        <v>955</v>
      </c>
      <c r="I1160" s="20" t="str">
        <f t="shared" si="310"/>
        <v>对敌方单体攻击，造成100%攻击力（+9601）点伤害。</v>
      </c>
      <c r="J1160" s="20" t="s">
        <v>277</v>
      </c>
      <c r="K1160" s="21" t="s">
        <v>102</v>
      </c>
      <c r="L1160" s="20" t="s">
        <v>106</v>
      </c>
      <c r="M1160" s="4"/>
      <c r="N1160" s="4">
        <v>100</v>
      </c>
      <c r="O1160" s="20">
        <f>VLOOKUP(L1160,对应表!BK:BL,2,FALSE)</f>
        <v>0</v>
      </c>
      <c r="P1160" s="25" t="str">
        <f>_xlfn.IFNA(VLOOKUP(G1160,角色!V:AE,主动技能!F1160+1,FALSE),"")</f>
        <v>|||</v>
      </c>
      <c r="Q1160" s="25">
        <f>(VLOOKUP(G1160,角色!V:AE,主动技能!F1160+4,FALSE))</f>
        <v>1</v>
      </c>
      <c r="R1160" s="25">
        <v>0</v>
      </c>
      <c r="S1160" s="25">
        <v>0</v>
      </c>
      <c r="T1160" s="6" t="str">
        <f t="shared" si="307"/>
        <v/>
      </c>
      <c r="U1160" s="6" t="str">
        <f t="shared" si="308"/>
        <v/>
      </c>
      <c r="V1160" s="19" t="str">
        <f>VLOOKUP(G1160,角色!AW:BC,主动技能!F1160+1,FALSE)</f>
        <v>skill_01</v>
      </c>
      <c r="Y1160">
        <f t="shared" si="311"/>
        <v>0</v>
      </c>
      <c r="Z1160" s="19">
        <f>IF(VLOOKUP(C1160,角色!CC:CI,主动技能!F1160*2,FALSE)=0,"",VLOOKUP(C1160,角色!CC:CI,主动技能!F1160*2,FALSE))</f>
        <v>100</v>
      </c>
      <c r="AA1160" s="19">
        <f>IF(VLOOKUP(C1160,角色!CC:CI,主动技能!F1160*2+1,FALSE)=0,0,VLOOKUP(C1160,角色!CC:CI,主动技能!F1160*2+1,FALSE))</f>
        <v>10</v>
      </c>
      <c r="AB1160" s="19">
        <f>IF(INT(VLOOKUP(E1160,角色属性概况!I:M,3,FALSE)*AA1160/100)=0,"",(INT(VLOOKUP(E1160,角色属性概况!I:M,3,FALSE)*AA1160/100)))</f>
        <v>9601</v>
      </c>
      <c r="AE1160" s="25">
        <f>(VLOOKUP(G1160,角色!V:AE,主动技能!F1160+7,FALSE))</f>
        <v>1</v>
      </c>
      <c r="AF1160" s="19">
        <f>VLOOKUP(F1160,对应表!AY:BA,3,FALSE)</f>
        <v>0</v>
      </c>
      <c r="AG1160" s="19">
        <f>VLOOKUP(F1160,对应表!AY:BA,2,FALSE)</f>
        <v>0</v>
      </c>
      <c r="AH1160" s="25" t="str">
        <f>VLOOKUP(F1160,特效对应!F:G,2,FALSE)</f>
        <v>attack</v>
      </c>
      <c r="AJ1160">
        <f t="shared" si="309"/>
        <v>14</v>
      </c>
      <c r="AQ1160" s="6" t="str">
        <f>_xlfn.IFNA(IF(IF($AK1160=AQ$5,VLOOKUP(AL1160,buff!$K:$L,2,FALSE),"")=0,"",IF($AK1160=AQ$5,VLOOKUP(AL1160,buff!$K:$L,2,FALSE),"")),"")</f>
        <v/>
      </c>
      <c r="AR1160" s="6" t="str">
        <f>_xlfn.IFNA(IF(IF($AK1160=AR$5,VLOOKUP(AM1160,buff!$K:$L,2,FALSE),"")=0,"",IF($AK1160=AR$5,VLOOKUP(AM1160,buff!$K:$L,2,FALSE),"")),"")</f>
        <v/>
      </c>
      <c r="AS1160" s="6" t="str">
        <f>_xlfn.IFNA(IF(IF($AK1160=AS$5,VLOOKUP(AN1160,buff!$K:$L,2,FALSE),"")=0,"",IF($AK1160=AS$5,VLOOKUP(AN1160,buff!$K:$L,2,FALSE),"")),"")</f>
        <v/>
      </c>
      <c r="AT1160" s="6" t="str">
        <f>_xlfn.IFNA(IF(IF($AK1160=AT$5,VLOOKUP(AO1160,buff!$K:$L,2,FALSE),"")=0,"",IF($AK1160=AT$5,VLOOKUP(AO1160,buff!$K:$L,2,FALSE),"")),"")</f>
        <v/>
      </c>
      <c r="AU1160" s="6" t="str">
        <f>_xlfn.IFNA(IF(IF($AK1160=AU$5,VLOOKUP(AP1160,buff!$K:$L,2,FALSE),"")=0,"",IF($AK1160=AU$5,VLOOKUP(AP1160,buff!$K:$L,2,FALSE),"")),"")</f>
        <v/>
      </c>
      <c r="AV1160" s="6" t="str">
        <f>_xlfn.IFNA(IF(IF($AK1160=AV$5,VLOOKUP(AL1160,buff!$K:$L,2,FALSE),"")=0,"",IF($AK1160=AV$5,VLOOKUP(AL1160,buff!$K:$L,2,FALSE),"")),"")</f>
        <v/>
      </c>
      <c r="AW1160" s="6" t="str">
        <f>_xlfn.IFNA(IF(IF($AK1160=AW$5,VLOOKUP(AM1160,buff!$K:$L,2,FALSE),"")=0,"",IF($AK1160=AW$5,VLOOKUP(AM1160,buff!$K:$L,2,FALSE),"")),"")</f>
        <v/>
      </c>
      <c r="AX1160" s="6" t="str">
        <f>_xlfn.IFNA(IF(IF($AK1160=AX$5,VLOOKUP(AN1160,buff!$K:$L,2,FALSE),"")=0,"",IF($AK1160=AX$5,VLOOKUP(AN1160,buff!$K:$L,2,FALSE),"")),"")</f>
        <v/>
      </c>
      <c r="AY1160" s="6" t="str">
        <f>_xlfn.IFNA(IF(IF($AK1160=AY$5,VLOOKUP(AO1160,buff!$K:$L,2,FALSE),"")=0,"",IF($AK1160=AY$5,VLOOKUP(AO1160,buff!$K:$L,2,FALSE),"")),"")</f>
        <v/>
      </c>
      <c r="AZ1160" s="6" t="str">
        <f>_xlfn.IFNA(IF(IF($AK1160=AZ$5,VLOOKUP(AP1160,buff!$K:$L,2,FALSE),"")=0,"",IF($AK1160=AZ$5,VLOOKUP(AP1160,buff!$K:$L,2,FALSE),"")),"")</f>
        <v/>
      </c>
      <c r="BA1160" s="6" t="e">
        <f>VLOOKUP(AL1160,buff!$K:$P,6,FALSE)</f>
        <v>#N/A</v>
      </c>
      <c r="BB1160" s="6" t="e">
        <f>VLOOKUP(AM1160,buff!$K:$P,6,FALSE)</f>
        <v>#N/A</v>
      </c>
      <c r="BC1160" s="6" t="e">
        <f>VLOOKUP(AN1160,buff!$K:$P,6,FALSE)</f>
        <v>#N/A</v>
      </c>
      <c r="BD1160">
        <f t="shared" ref="BD1160:BD1223" si="313">IF(F1160=1,0,IF(F1160=2,2,3))</f>
        <v>0</v>
      </c>
      <c r="BE1160">
        <f t="shared" ref="BE1160:BE1223" si="314">IF(F1160=1,0,IF(F1160=2,1,2))</f>
        <v>0</v>
      </c>
      <c r="BF1160" s="22">
        <f t="shared" ref="BF1160:BF1223" si="315">1*100000+G1160*100+F1160</f>
        <v>102001</v>
      </c>
    </row>
    <row r="1161" spans="1:58" x14ac:dyDescent="0.15">
      <c r="A1161" t="str">
        <f t="shared" si="302"/>
        <v>伊西多主动技能1等级15</v>
      </c>
      <c r="B1161" s="8">
        <f t="shared" si="303"/>
        <v>10200115</v>
      </c>
      <c r="C1161" s="8" t="str">
        <f>VLOOKUP(G1161,角色!A:B,2,FALSE)</f>
        <v>伊西多</v>
      </c>
      <c r="D1161" s="8" t="str">
        <f t="shared" si="304"/>
        <v>主动技能1</v>
      </c>
      <c r="E1161" s="8">
        <f t="shared" si="312"/>
        <v>15</v>
      </c>
      <c r="F1161" s="8">
        <f t="shared" si="305"/>
        <v>1</v>
      </c>
      <c r="G1161" s="8">
        <f t="shared" si="306"/>
        <v>20</v>
      </c>
      <c r="H1161" s="4" t="s">
        <v>955</v>
      </c>
      <c r="I1161" s="20" t="str">
        <f t="shared" si="310"/>
        <v>对敌方单体攻击，造成100%攻击力（+13613）点伤害。</v>
      </c>
      <c r="J1161" s="20" t="s">
        <v>277</v>
      </c>
      <c r="K1161" s="21" t="s">
        <v>102</v>
      </c>
      <c r="L1161" s="20" t="s">
        <v>106</v>
      </c>
      <c r="M1161" s="4"/>
      <c r="N1161" s="4">
        <v>100</v>
      </c>
      <c r="O1161" s="20">
        <f>VLOOKUP(L1161,对应表!BK:BL,2,FALSE)</f>
        <v>0</v>
      </c>
      <c r="P1161" s="25" t="str">
        <f>_xlfn.IFNA(VLOOKUP(G1161,角色!V:AE,主动技能!F1161+1,FALSE),"")</f>
        <v>|||</v>
      </c>
      <c r="Q1161" s="25">
        <f>(VLOOKUP(G1161,角色!V:AE,主动技能!F1161+4,FALSE))</f>
        <v>1</v>
      </c>
      <c r="R1161" s="25">
        <v>0</v>
      </c>
      <c r="S1161" s="25">
        <v>0</v>
      </c>
      <c r="T1161" s="6" t="str">
        <f t="shared" si="307"/>
        <v/>
      </c>
      <c r="U1161" s="6" t="str">
        <f t="shared" si="308"/>
        <v/>
      </c>
      <c r="V1161" s="19" t="str">
        <f>VLOOKUP(G1161,角色!AW:BC,主动技能!F1161+1,FALSE)</f>
        <v>skill_01</v>
      </c>
      <c r="Y1161">
        <f t="shared" si="311"/>
        <v>0</v>
      </c>
      <c r="Z1161" s="19">
        <f>IF(VLOOKUP(C1161,角色!CC:CI,主动技能!F1161*2,FALSE)=0,"",VLOOKUP(C1161,角色!CC:CI,主动技能!F1161*2,FALSE))</f>
        <v>100</v>
      </c>
      <c r="AA1161" s="19">
        <f>IF(VLOOKUP(C1161,角色!CC:CI,主动技能!F1161*2+1,FALSE)=0,0,VLOOKUP(C1161,角色!CC:CI,主动技能!F1161*2+1,FALSE))</f>
        <v>10</v>
      </c>
      <c r="AB1161" s="19">
        <f>IF(INT(VLOOKUP(E1161,角色属性概况!I:M,3,FALSE)*AA1161/100)=0,"",(INT(VLOOKUP(E1161,角色属性概况!I:M,3,FALSE)*AA1161/100)))</f>
        <v>13613</v>
      </c>
      <c r="AE1161" s="25">
        <f>(VLOOKUP(G1161,角色!V:AE,主动技能!F1161+7,FALSE))</f>
        <v>1</v>
      </c>
      <c r="AF1161" s="19">
        <f>VLOOKUP(F1161,对应表!AY:BA,3,FALSE)</f>
        <v>0</v>
      </c>
      <c r="AG1161" s="19">
        <f>VLOOKUP(F1161,对应表!AY:BA,2,FALSE)</f>
        <v>0</v>
      </c>
      <c r="AH1161" s="25" t="str">
        <f>VLOOKUP(F1161,特效对应!F:G,2,FALSE)</f>
        <v>attack</v>
      </c>
      <c r="AJ1161">
        <f t="shared" si="309"/>
        <v>15</v>
      </c>
      <c r="AQ1161" s="6" t="str">
        <f>_xlfn.IFNA(IF(IF($AK1161=AQ$5,VLOOKUP(AL1161,buff!$K:$L,2,FALSE),"")=0,"",IF($AK1161=AQ$5,VLOOKUP(AL1161,buff!$K:$L,2,FALSE),"")),"")</f>
        <v/>
      </c>
      <c r="AR1161" s="6" t="str">
        <f>_xlfn.IFNA(IF(IF($AK1161=AR$5,VLOOKUP(AM1161,buff!$K:$L,2,FALSE),"")=0,"",IF($AK1161=AR$5,VLOOKUP(AM1161,buff!$K:$L,2,FALSE),"")),"")</f>
        <v/>
      </c>
      <c r="AS1161" s="6" t="str">
        <f>_xlfn.IFNA(IF(IF($AK1161=AS$5,VLOOKUP(AN1161,buff!$K:$L,2,FALSE),"")=0,"",IF($AK1161=AS$5,VLOOKUP(AN1161,buff!$K:$L,2,FALSE),"")),"")</f>
        <v/>
      </c>
      <c r="AT1161" s="6" t="str">
        <f>_xlfn.IFNA(IF(IF($AK1161=AT$5,VLOOKUP(AO1161,buff!$K:$L,2,FALSE),"")=0,"",IF($AK1161=AT$5,VLOOKUP(AO1161,buff!$K:$L,2,FALSE),"")),"")</f>
        <v/>
      </c>
      <c r="AU1161" s="6" t="str">
        <f>_xlfn.IFNA(IF(IF($AK1161=AU$5,VLOOKUP(AP1161,buff!$K:$L,2,FALSE),"")=0,"",IF($AK1161=AU$5,VLOOKUP(AP1161,buff!$K:$L,2,FALSE),"")),"")</f>
        <v/>
      </c>
      <c r="AV1161" s="6" t="str">
        <f>_xlfn.IFNA(IF(IF($AK1161=AV$5,VLOOKUP(AL1161,buff!$K:$L,2,FALSE),"")=0,"",IF($AK1161=AV$5,VLOOKUP(AL1161,buff!$K:$L,2,FALSE),"")),"")</f>
        <v/>
      </c>
      <c r="AW1161" s="6" t="str">
        <f>_xlfn.IFNA(IF(IF($AK1161=AW$5,VLOOKUP(AM1161,buff!$K:$L,2,FALSE),"")=0,"",IF($AK1161=AW$5,VLOOKUP(AM1161,buff!$K:$L,2,FALSE),"")),"")</f>
        <v/>
      </c>
      <c r="AX1161" s="6" t="str">
        <f>_xlfn.IFNA(IF(IF($AK1161=AX$5,VLOOKUP(AN1161,buff!$K:$L,2,FALSE),"")=0,"",IF($AK1161=AX$5,VLOOKUP(AN1161,buff!$K:$L,2,FALSE),"")),"")</f>
        <v/>
      </c>
      <c r="AY1161" s="6" t="str">
        <f>_xlfn.IFNA(IF(IF($AK1161=AY$5,VLOOKUP(AO1161,buff!$K:$L,2,FALSE),"")=0,"",IF($AK1161=AY$5,VLOOKUP(AO1161,buff!$K:$L,2,FALSE),"")),"")</f>
        <v/>
      </c>
      <c r="AZ1161" s="6" t="str">
        <f>_xlfn.IFNA(IF(IF($AK1161=AZ$5,VLOOKUP(AP1161,buff!$K:$L,2,FALSE),"")=0,"",IF($AK1161=AZ$5,VLOOKUP(AP1161,buff!$K:$L,2,FALSE),"")),"")</f>
        <v/>
      </c>
      <c r="BA1161" s="6" t="e">
        <f>VLOOKUP(AL1161,buff!$K:$P,6,FALSE)</f>
        <v>#N/A</v>
      </c>
      <c r="BB1161" s="6" t="e">
        <f>VLOOKUP(AM1161,buff!$K:$P,6,FALSE)</f>
        <v>#N/A</v>
      </c>
      <c r="BC1161" s="6" t="e">
        <f>VLOOKUP(AN1161,buff!$K:$P,6,FALSE)</f>
        <v>#N/A</v>
      </c>
      <c r="BD1161">
        <f t="shared" si="313"/>
        <v>0</v>
      </c>
      <c r="BE1161">
        <f t="shared" si="314"/>
        <v>0</v>
      </c>
      <c r="BF1161" s="22">
        <f t="shared" si="315"/>
        <v>102001</v>
      </c>
    </row>
    <row r="1162" spans="1:58" x14ac:dyDescent="0.15">
      <c r="A1162" t="str">
        <f t="shared" si="302"/>
        <v>伊西多主动技能1等级16</v>
      </c>
      <c r="B1162" s="8">
        <f t="shared" si="303"/>
        <v>10200116</v>
      </c>
      <c r="C1162" s="8" t="str">
        <f>VLOOKUP(G1162,角色!A:B,2,FALSE)</f>
        <v>伊西多</v>
      </c>
      <c r="D1162" s="8" t="str">
        <f t="shared" si="304"/>
        <v>主动技能1</v>
      </c>
      <c r="E1162" s="8">
        <f t="shared" si="312"/>
        <v>16</v>
      </c>
      <c r="F1162" s="8">
        <f t="shared" si="305"/>
        <v>1</v>
      </c>
      <c r="G1162" s="8">
        <f t="shared" si="306"/>
        <v>20</v>
      </c>
      <c r="H1162" s="4" t="s">
        <v>955</v>
      </c>
      <c r="I1162" s="20" t="str">
        <f t="shared" si="310"/>
        <v>对敌方单体攻击，造成100%攻击力（+19292）点伤害。</v>
      </c>
      <c r="J1162" s="20" t="s">
        <v>277</v>
      </c>
      <c r="K1162" s="21" t="s">
        <v>102</v>
      </c>
      <c r="L1162" s="20" t="s">
        <v>106</v>
      </c>
      <c r="M1162" s="4"/>
      <c r="N1162" s="4">
        <v>100</v>
      </c>
      <c r="O1162" s="20">
        <f>VLOOKUP(L1162,对应表!BK:BL,2,FALSE)</f>
        <v>0</v>
      </c>
      <c r="P1162" s="25" t="str">
        <f>_xlfn.IFNA(VLOOKUP(G1162,角色!V:AE,主动技能!F1162+1,FALSE),"")</f>
        <v>|||</v>
      </c>
      <c r="Q1162" s="25">
        <f>(VLOOKUP(G1162,角色!V:AE,主动技能!F1162+4,FALSE))</f>
        <v>1</v>
      </c>
      <c r="R1162" s="25">
        <v>0</v>
      </c>
      <c r="S1162" s="25">
        <v>0</v>
      </c>
      <c r="T1162" s="6" t="str">
        <f t="shared" si="307"/>
        <v/>
      </c>
      <c r="U1162" s="6" t="str">
        <f t="shared" si="308"/>
        <v/>
      </c>
      <c r="V1162" s="19" t="str">
        <f>VLOOKUP(G1162,角色!AW:BC,主动技能!F1162+1,FALSE)</f>
        <v>skill_01</v>
      </c>
      <c r="Y1162">
        <f t="shared" si="311"/>
        <v>0</v>
      </c>
      <c r="Z1162" s="19">
        <f>IF(VLOOKUP(C1162,角色!CC:CI,主动技能!F1162*2,FALSE)=0,"",VLOOKUP(C1162,角色!CC:CI,主动技能!F1162*2,FALSE))</f>
        <v>100</v>
      </c>
      <c r="AA1162" s="19">
        <f>IF(VLOOKUP(C1162,角色!CC:CI,主动技能!F1162*2+1,FALSE)=0,0,VLOOKUP(C1162,角色!CC:CI,主动技能!F1162*2+1,FALSE))</f>
        <v>10</v>
      </c>
      <c r="AB1162" s="19">
        <f>IF(INT(VLOOKUP(E1162,角色属性概况!I:M,3,FALSE)*AA1162/100)=0,"",(INT(VLOOKUP(E1162,角色属性概况!I:M,3,FALSE)*AA1162/100)))</f>
        <v>19292</v>
      </c>
      <c r="AE1162" s="25">
        <f>(VLOOKUP(G1162,角色!V:AE,主动技能!F1162+7,FALSE))</f>
        <v>1</v>
      </c>
      <c r="AF1162" s="19">
        <f>VLOOKUP(F1162,对应表!AY:BA,3,FALSE)</f>
        <v>0</v>
      </c>
      <c r="AG1162" s="19">
        <f>VLOOKUP(F1162,对应表!AY:BA,2,FALSE)</f>
        <v>0</v>
      </c>
      <c r="AH1162" s="25" t="str">
        <f>VLOOKUP(F1162,特效对应!F:G,2,FALSE)</f>
        <v>attack</v>
      </c>
      <c r="AJ1162">
        <f t="shared" si="309"/>
        <v>16</v>
      </c>
      <c r="AQ1162" s="6" t="str">
        <f>_xlfn.IFNA(IF(IF($AK1162=AQ$5,VLOOKUP(AL1162,buff!$K:$L,2,FALSE),"")=0,"",IF($AK1162=AQ$5,VLOOKUP(AL1162,buff!$K:$L,2,FALSE),"")),"")</f>
        <v/>
      </c>
      <c r="AR1162" s="6" t="str">
        <f>_xlfn.IFNA(IF(IF($AK1162=AR$5,VLOOKUP(AM1162,buff!$K:$L,2,FALSE),"")=0,"",IF($AK1162=AR$5,VLOOKUP(AM1162,buff!$K:$L,2,FALSE),"")),"")</f>
        <v/>
      </c>
      <c r="AS1162" s="6" t="str">
        <f>_xlfn.IFNA(IF(IF($AK1162=AS$5,VLOOKUP(AN1162,buff!$K:$L,2,FALSE),"")=0,"",IF($AK1162=AS$5,VLOOKUP(AN1162,buff!$K:$L,2,FALSE),"")),"")</f>
        <v/>
      </c>
      <c r="AT1162" s="6" t="str">
        <f>_xlfn.IFNA(IF(IF($AK1162=AT$5,VLOOKUP(AO1162,buff!$K:$L,2,FALSE),"")=0,"",IF($AK1162=AT$5,VLOOKUP(AO1162,buff!$K:$L,2,FALSE),"")),"")</f>
        <v/>
      </c>
      <c r="AU1162" s="6" t="str">
        <f>_xlfn.IFNA(IF(IF($AK1162=AU$5,VLOOKUP(AP1162,buff!$K:$L,2,FALSE),"")=0,"",IF($AK1162=AU$5,VLOOKUP(AP1162,buff!$K:$L,2,FALSE),"")),"")</f>
        <v/>
      </c>
      <c r="AV1162" s="6" t="str">
        <f>_xlfn.IFNA(IF(IF($AK1162=AV$5,VLOOKUP(AL1162,buff!$K:$L,2,FALSE),"")=0,"",IF($AK1162=AV$5,VLOOKUP(AL1162,buff!$K:$L,2,FALSE),"")),"")</f>
        <v/>
      </c>
      <c r="AW1162" s="6" t="str">
        <f>_xlfn.IFNA(IF(IF($AK1162=AW$5,VLOOKUP(AM1162,buff!$K:$L,2,FALSE),"")=0,"",IF($AK1162=AW$5,VLOOKUP(AM1162,buff!$K:$L,2,FALSE),"")),"")</f>
        <v/>
      </c>
      <c r="AX1162" s="6" t="str">
        <f>_xlfn.IFNA(IF(IF($AK1162=AX$5,VLOOKUP(AN1162,buff!$K:$L,2,FALSE),"")=0,"",IF($AK1162=AX$5,VLOOKUP(AN1162,buff!$K:$L,2,FALSE),"")),"")</f>
        <v/>
      </c>
      <c r="AY1162" s="6" t="str">
        <f>_xlfn.IFNA(IF(IF($AK1162=AY$5,VLOOKUP(AO1162,buff!$K:$L,2,FALSE),"")=0,"",IF($AK1162=AY$5,VLOOKUP(AO1162,buff!$K:$L,2,FALSE),"")),"")</f>
        <v/>
      </c>
      <c r="AZ1162" s="6" t="str">
        <f>_xlfn.IFNA(IF(IF($AK1162=AZ$5,VLOOKUP(AP1162,buff!$K:$L,2,FALSE),"")=0,"",IF($AK1162=AZ$5,VLOOKUP(AP1162,buff!$K:$L,2,FALSE),"")),"")</f>
        <v/>
      </c>
      <c r="BA1162" s="6" t="e">
        <f>VLOOKUP(AL1162,buff!$K:$P,6,FALSE)</f>
        <v>#N/A</v>
      </c>
      <c r="BB1162" s="6" t="e">
        <f>VLOOKUP(AM1162,buff!$K:$P,6,FALSE)</f>
        <v>#N/A</v>
      </c>
      <c r="BC1162" s="6" t="e">
        <f>VLOOKUP(AN1162,buff!$K:$P,6,FALSE)</f>
        <v>#N/A</v>
      </c>
      <c r="BD1162">
        <f t="shared" si="313"/>
        <v>0</v>
      </c>
      <c r="BE1162">
        <f t="shared" si="314"/>
        <v>0</v>
      </c>
      <c r="BF1162" s="22">
        <f t="shared" si="315"/>
        <v>102001</v>
      </c>
    </row>
    <row r="1163" spans="1:58" x14ac:dyDescent="0.15">
      <c r="A1163" t="str">
        <f t="shared" si="302"/>
        <v>伊西多主动技能1等级17</v>
      </c>
      <c r="B1163" s="8">
        <f t="shared" si="303"/>
        <v>10200117</v>
      </c>
      <c r="C1163" s="8" t="str">
        <f>VLOOKUP(G1163,角色!A:B,2,FALSE)</f>
        <v>伊西多</v>
      </c>
      <c r="D1163" s="8" t="str">
        <f t="shared" si="304"/>
        <v>主动技能1</v>
      </c>
      <c r="E1163" s="8">
        <f t="shared" si="312"/>
        <v>17</v>
      </c>
      <c r="F1163" s="8">
        <f t="shared" si="305"/>
        <v>1</v>
      </c>
      <c r="G1163" s="8">
        <f t="shared" si="306"/>
        <v>20</v>
      </c>
      <c r="H1163" s="4" t="s">
        <v>955</v>
      </c>
      <c r="I1163" s="20" t="str">
        <f t="shared" si="310"/>
        <v>对敌方单体攻击，造成100%攻击力（+27333）点伤害。</v>
      </c>
      <c r="J1163" s="20" t="s">
        <v>277</v>
      </c>
      <c r="K1163" s="21" t="s">
        <v>102</v>
      </c>
      <c r="L1163" s="20" t="s">
        <v>106</v>
      </c>
      <c r="M1163" s="4"/>
      <c r="N1163" s="4">
        <v>100</v>
      </c>
      <c r="O1163" s="20">
        <f>VLOOKUP(L1163,对应表!BK:BL,2,FALSE)</f>
        <v>0</v>
      </c>
      <c r="P1163" s="25" t="str">
        <f>_xlfn.IFNA(VLOOKUP(G1163,角色!V:AE,主动技能!F1163+1,FALSE),"")</f>
        <v>|||</v>
      </c>
      <c r="Q1163" s="25">
        <f>(VLOOKUP(G1163,角色!V:AE,主动技能!F1163+4,FALSE))</f>
        <v>1</v>
      </c>
      <c r="R1163" s="25">
        <v>0</v>
      </c>
      <c r="S1163" s="25">
        <v>0</v>
      </c>
      <c r="T1163" s="6" t="str">
        <f t="shared" si="307"/>
        <v/>
      </c>
      <c r="U1163" s="6" t="str">
        <f t="shared" si="308"/>
        <v/>
      </c>
      <c r="V1163" s="19" t="str">
        <f>VLOOKUP(G1163,角色!AW:BC,主动技能!F1163+1,FALSE)</f>
        <v>skill_01</v>
      </c>
      <c r="Y1163">
        <f t="shared" si="311"/>
        <v>0</v>
      </c>
      <c r="Z1163" s="19">
        <f>IF(VLOOKUP(C1163,角色!CC:CI,主动技能!F1163*2,FALSE)=0,"",VLOOKUP(C1163,角色!CC:CI,主动技能!F1163*2,FALSE))</f>
        <v>100</v>
      </c>
      <c r="AA1163" s="19">
        <f>IF(VLOOKUP(C1163,角色!CC:CI,主动技能!F1163*2+1,FALSE)=0,0,VLOOKUP(C1163,角色!CC:CI,主动技能!F1163*2+1,FALSE))</f>
        <v>10</v>
      </c>
      <c r="AB1163" s="19">
        <f>IF(INT(VLOOKUP(E1163,角色属性概况!I:M,3,FALSE)*AA1163/100)=0,"",(INT(VLOOKUP(E1163,角色属性概况!I:M,3,FALSE)*AA1163/100)))</f>
        <v>27333</v>
      </c>
      <c r="AE1163" s="25">
        <f>(VLOOKUP(G1163,角色!V:AE,主动技能!F1163+7,FALSE))</f>
        <v>1</v>
      </c>
      <c r="AF1163" s="19">
        <f>VLOOKUP(F1163,对应表!AY:BA,3,FALSE)</f>
        <v>0</v>
      </c>
      <c r="AG1163" s="19">
        <f>VLOOKUP(F1163,对应表!AY:BA,2,FALSE)</f>
        <v>0</v>
      </c>
      <c r="AH1163" s="25" t="str">
        <f>VLOOKUP(F1163,特效对应!F:G,2,FALSE)</f>
        <v>attack</v>
      </c>
      <c r="AJ1163">
        <f t="shared" si="309"/>
        <v>17</v>
      </c>
      <c r="AQ1163" s="6" t="str">
        <f>_xlfn.IFNA(IF(IF($AK1163=AQ$5,VLOOKUP(AL1163,buff!$K:$L,2,FALSE),"")=0,"",IF($AK1163=AQ$5,VLOOKUP(AL1163,buff!$K:$L,2,FALSE),"")),"")</f>
        <v/>
      </c>
      <c r="AR1163" s="6" t="str">
        <f>_xlfn.IFNA(IF(IF($AK1163=AR$5,VLOOKUP(AM1163,buff!$K:$L,2,FALSE),"")=0,"",IF($AK1163=AR$5,VLOOKUP(AM1163,buff!$K:$L,2,FALSE),"")),"")</f>
        <v/>
      </c>
      <c r="AS1163" s="6" t="str">
        <f>_xlfn.IFNA(IF(IF($AK1163=AS$5,VLOOKUP(AN1163,buff!$K:$L,2,FALSE),"")=0,"",IF($AK1163=AS$5,VLOOKUP(AN1163,buff!$K:$L,2,FALSE),"")),"")</f>
        <v/>
      </c>
      <c r="AT1163" s="6" t="str">
        <f>_xlfn.IFNA(IF(IF($AK1163=AT$5,VLOOKUP(AO1163,buff!$K:$L,2,FALSE),"")=0,"",IF($AK1163=AT$5,VLOOKUP(AO1163,buff!$K:$L,2,FALSE),"")),"")</f>
        <v/>
      </c>
      <c r="AU1163" s="6" t="str">
        <f>_xlfn.IFNA(IF(IF($AK1163=AU$5,VLOOKUP(AP1163,buff!$K:$L,2,FALSE),"")=0,"",IF($AK1163=AU$5,VLOOKUP(AP1163,buff!$K:$L,2,FALSE),"")),"")</f>
        <v/>
      </c>
      <c r="AV1163" s="6" t="str">
        <f>_xlfn.IFNA(IF(IF($AK1163=AV$5,VLOOKUP(AL1163,buff!$K:$L,2,FALSE),"")=0,"",IF($AK1163=AV$5,VLOOKUP(AL1163,buff!$K:$L,2,FALSE),"")),"")</f>
        <v/>
      </c>
      <c r="AW1163" s="6" t="str">
        <f>_xlfn.IFNA(IF(IF($AK1163=AW$5,VLOOKUP(AM1163,buff!$K:$L,2,FALSE),"")=0,"",IF($AK1163=AW$5,VLOOKUP(AM1163,buff!$K:$L,2,FALSE),"")),"")</f>
        <v/>
      </c>
      <c r="AX1163" s="6" t="str">
        <f>_xlfn.IFNA(IF(IF($AK1163=AX$5,VLOOKUP(AN1163,buff!$K:$L,2,FALSE),"")=0,"",IF($AK1163=AX$5,VLOOKUP(AN1163,buff!$K:$L,2,FALSE),"")),"")</f>
        <v/>
      </c>
      <c r="AY1163" s="6" t="str">
        <f>_xlfn.IFNA(IF(IF($AK1163=AY$5,VLOOKUP(AO1163,buff!$K:$L,2,FALSE),"")=0,"",IF($AK1163=AY$5,VLOOKUP(AO1163,buff!$K:$L,2,FALSE),"")),"")</f>
        <v/>
      </c>
      <c r="AZ1163" s="6" t="str">
        <f>_xlfn.IFNA(IF(IF($AK1163=AZ$5,VLOOKUP(AP1163,buff!$K:$L,2,FALSE),"")=0,"",IF($AK1163=AZ$5,VLOOKUP(AP1163,buff!$K:$L,2,FALSE),"")),"")</f>
        <v/>
      </c>
      <c r="BA1163" s="6" t="e">
        <f>VLOOKUP(AL1163,buff!$K:$P,6,FALSE)</f>
        <v>#N/A</v>
      </c>
      <c r="BB1163" s="6" t="e">
        <f>VLOOKUP(AM1163,buff!$K:$P,6,FALSE)</f>
        <v>#N/A</v>
      </c>
      <c r="BC1163" s="6" t="e">
        <f>VLOOKUP(AN1163,buff!$K:$P,6,FALSE)</f>
        <v>#N/A</v>
      </c>
      <c r="BD1163">
        <f t="shared" si="313"/>
        <v>0</v>
      </c>
      <c r="BE1163">
        <f t="shared" si="314"/>
        <v>0</v>
      </c>
      <c r="BF1163" s="22">
        <f t="shared" si="315"/>
        <v>102001</v>
      </c>
    </row>
    <row r="1164" spans="1:58" x14ac:dyDescent="0.15">
      <c r="A1164" t="str">
        <f t="shared" si="302"/>
        <v>伊西多主动技能1等级18</v>
      </c>
      <c r="B1164" s="8">
        <f t="shared" si="303"/>
        <v>10200118</v>
      </c>
      <c r="C1164" s="8" t="str">
        <f>VLOOKUP(G1164,角色!A:B,2,FALSE)</f>
        <v>伊西多</v>
      </c>
      <c r="D1164" s="8" t="str">
        <f t="shared" si="304"/>
        <v>主动技能1</v>
      </c>
      <c r="E1164" s="8">
        <f t="shared" si="312"/>
        <v>18</v>
      </c>
      <c r="F1164" s="8">
        <f t="shared" si="305"/>
        <v>1</v>
      </c>
      <c r="G1164" s="8">
        <f t="shared" si="306"/>
        <v>20</v>
      </c>
      <c r="H1164" s="4" t="s">
        <v>955</v>
      </c>
      <c r="I1164" s="20" t="str">
        <f t="shared" si="310"/>
        <v>对敌方单体攻击，造成100%攻击力（+38716）点伤害。</v>
      </c>
      <c r="J1164" s="20" t="s">
        <v>277</v>
      </c>
      <c r="K1164" s="21" t="s">
        <v>102</v>
      </c>
      <c r="L1164" s="20" t="s">
        <v>106</v>
      </c>
      <c r="M1164" s="4"/>
      <c r="N1164" s="4">
        <v>100</v>
      </c>
      <c r="O1164" s="20">
        <f>VLOOKUP(L1164,对应表!BK:BL,2,FALSE)</f>
        <v>0</v>
      </c>
      <c r="P1164" s="25" t="str">
        <f>_xlfn.IFNA(VLOOKUP(G1164,角色!V:AE,主动技能!F1164+1,FALSE),"")</f>
        <v>|||</v>
      </c>
      <c r="Q1164" s="25">
        <f>(VLOOKUP(G1164,角色!V:AE,主动技能!F1164+4,FALSE))</f>
        <v>1</v>
      </c>
      <c r="R1164" s="25">
        <v>0</v>
      </c>
      <c r="S1164" s="25">
        <v>0</v>
      </c>
      <c r="T1164" s="6" t="str">
        <f t="shared" si="307"/>
        <v/>
      </c>
      <c r="U1164" s="6" t="str">
        <f t="shared" si="308"/>
        <v/>
      </c>
      <c r="V1164" s="19" t="str">
        <f>VLOOKUP(G1164,角色!AW:BC,主动技能!F1164+1,FALSE)</f>
        <v>skill_01</v>
      </c>
      <c r="Y1164">
        <f t="shared" si="311"/>
        <v>0</v>
      </c>
      <c r="Z1164" s="19">
        <f>IF(VLOOKUP(C1164,角色!CC:CI,主动技能!F1164*2,FALSE)=0,"",VLOOKUP(C1164,角色!CC:CI,主动技能!F1164*2,FALSE))</f>
        <v>100</v>
      </c>
      <c r="AA1164" s="19">
        <f>IF(VLOOKUP(C1164,角色!CC:CI,主动技能!F1164*2+1,FALSE)=0,0,VLOOKUP(C1164,角色!CC:CI,主动技能!F1164*2+1,FALSE))</f>
        <v>10</v>
      </c>
      <c r="AB1164" s="19">
        <f>IF(INT(VLOOKUP(E1164,角色属性概况!I:M,3,FALSE)*AA1164/100)=0,"",(INT(VLOOKUP(E1164,角色属性概况!I:M,3,FALSE)*AA1164/100)))</f>
        <v>38716</v>
      </c>
      <c r="AE1164" s="25">
        <f>(VLOOKUP(G1164,角色!V:AE,主动技能!F1164+7,FALSE))</f>
        <v>1</v>
      </c>
      <c r="AF1164" s="19">
        <f>VLOOKUP(F1164,对应表!AY:BA,3,FALSE)</f>
        <v>0</v>
      </c>
      <c r="AG1164" s="19">
        <f>VLOOKUP(F1164,对应表!AY:BA,2,FALSE)</f>
        <v>0</v>
      </c>
      <c r="AH1164" s="25" t="str">
        <f>VLOOKUP(F1164,特效对应!F:G,2,FALSE)</f>
        <v>attack</v>
      </c>
      <c r="AJ1164">
        <f t="shared" si="309"/>
        <v>18</v>
      </c>
      <c r="AQ1164" s="6" t="str">
        <f>_xlfn.IFNA(IF(IF($AK1164=AQ$5,VLOOKUP(AL1164,buff!$K:$L,2,FALSE),"")=0,"",IF($AK1164=AQ$5,VLOOKUP(AL1164,buff!$K:$L,2,FALSE),"")),"")</f>
        <v/>
      </c>
      <c r="AR1164" s="6" t="str">
        <f>_xlfn.IFNA(IF(IF($AK1164=AR$5,VLOOKUP(AM1164,buff!$K:$L,2,FALSE),"")=0,"",IF($AK1164=AR$5,VLOOKUP(AM1164,buff!$K:$L,2,FALSE),"")),"")</f>
        <v/>
      </c>
      <c r="AS1164" s="6" t="str">
        <f>_xlfn.IFNA(IF(IF($AK1164=AS$5,VLOOKUP(AN1164,buff!$K:$L,2,FALSE),"")=0,"",IF($AK1164=AS$5,VLOOKUP(AN1164,buff!$K:$L,2,FALSE),"")),"")</f>
        <v/>
      </c>
      <c r="AT1164" s="6" t="str">
        <f>_xlfn.IFNA(IF(IF($AK1164=AT$5,VLOOKUP(AO1164,buff!$K:$L,2,FALSE),"")=0,"",IF($AK1164=AT$5,VLOOKUP(AO1164,buff!$K:$L,2,FALSE),"")),"")</f>
        <v/>
      </c>
      <c r="AU1164" s="6" t="str">
        <f>_xlfn.IFNA(IF(IF($AK1164=AU$5,VLOOKUP(AP1164,buff!$K:$L,2,FALSE),"")=0,"",IF($AK1164=AU$5,VLOOKUP(AP1164,buff!$K:$L,2,FALSE),"")),"")</f>
        <v/>
      </c>
      <c r="AV1164" s="6" t="str">
        <f>_xlfn.IFNA(IF(IF($AK1164=AV$5,VLOOKUP(AL1164,buff!$K:$L,2,FALSE),"")=0,"",IF($AK1164=AV$5,VLOOKUP(AL1164,buff!$K:$L,2,FALSE),"")),"")</f>
        <v/>
      </c>
      <c r="AW1164" s="6" t="str">
        <f>_xlfn.IFNA(IF(IF($AK1164=AW$5,VLOOKUP(AM1164,buff!$K:$L,2,FALSE),"")=0,"",IF($AK1164=AW$5,VLOOKUP(AM1164,buff!$K:$L,2,FALSE),"")),"")</f>
        <v/>
      </c>
      <c r="AX1164" s="6" t="str">
        <f>_xlfn.IFNA(IF(IF($AK1164=AX$5,VLOOKUP(AN1164,buff!$K:$L,2,FALSE),"")=0,"",IF($AK1164=AX$5,VLOOKUP(AN1164,buff!$K:$L,2,FALSE),"")),"")</f>
        <v/>
      </c>
      <c r="AY1164" s="6" t="str">
        <f>_xlfn.IFNA(IF(IF($AK1164=AY$5,VLOOKUP(AO1164,buff!$K:$L,2,FALSE),"")=0,"",IF($AK1164=AY$5,VLOOKUP(AO1164,buff!$K:$L,2,FALSE),"")),"")</f>
        <v/>
      </c>
      <c r="AZ1164" s="6" t="str">
        <f>_xlfn.IFNA(IF(IF($AK1164=AZ$5,VLOOKUP(AP1164,buff!$K:$L,2,FALSE),"")=0,"",IF($AK1164=AZ$5,VLOOKUP(AP1164,buff!$K:$L,2,FALSE),"")),"")</f>
        <v/>
      </c>
      <c r="BA1164" s="6" t="e">
        <f>VLOOKUP(AL1164,buff!$K:$P,6,FALSE)</f>
        <v>#N/A</v>
      </c>
      <c r="BB1164" s="6" t="e">
        <f>VLOOKUP(AM1164,buff!$K:$P,6,FALSE)</f>
        <v>#N/A</v>
      </c>
      <c r="BC1164" s="6" t="e">
        <f>VLOOKUP(AN1164,buff!$K:$P,6,FALSE)</f>
        <v>#N/A</v>
      </c>
      <c r="BD1164">
        <f t="shared" si="313"/>
        <v>0</v>
      </c>
      <c r="BE1164">
        <f t="shared" si="314"/>
        <v>0</v>
      </c>
      <c r="BF1164" s="22">
        <f t="shared" si="315"/>
        <v>102001</v>
      </c>
    </row>
    <row r="1165" spans="1:58" x14ac:dyDescent="0.15">
      <c r="A1165" t="str">
        <f t="shared" si="302"/>
        <v>伊西多主动技能1等级19</v>
      </c>
      <c r="B1165" s="8">
        <f t="shared" si="303"/>
        <v>10200119</v>
      </c>
      <c r="C1165" s="8" t="str">
        <f>VLOOKUP(G1165,角色!A:B,2,FALSE)</f>
        <v>伊西多</v>
      </c>
      <c r="D1165" s="8" t="str">
        <f t="shared" si="304"/>
        <v>主动技能1</v>
      </c>
      <c r="E1165" s="8">
        <f t="shared" si="312"/>
        <v>19</v>
      </c>
      <c r="F1165" s="8">
        <f t="shared" si="305"/>
        <v>1</v>
      </c>
      <c r="G1165" s="8">
        <f t="shared" si="306"/>
        <v>20</v>
      </c>
      <c r="H1165" s="4" t="s">
        <v>955</v>
      </c>
      <c r="I1165" s="20" t="str">
        <f t="shared" si="310"/>
        <v>对敌方单体攻击，造成100%攻击力（+54831）点伤害。</v>
      </c>
      <c r="J1165" s="20" t="s">
        <v>277</v>
      </c>
      <c r="K1165" s="21" t="s">
        <v>102</v>
      </c>
      <c r="L1165" s="20" t="s">
        <v>106</v>
      </c>
      <c r="M1165" s="4"/>
      <c r="N1165" s="4">
        <v>100</v>
      </c>
      <c r="O1165" s="20">
        <f>VLOOKUP(L1165,对应表!BK:BL,2,FALSE)</f>
        <v>0</v>
      </c>
      <c r="P1165" s="25" t="str">
        <f>_xlfn.IFNA(VLOOKUP(G1165,角色!V:AE,主动技能!F1165+1,FALSE),"")</f>
        <v>|||</v>
      </c>
      <c r="Q1165" s="25">
        <f>(VLOOKUP(G1165,角色!V:AE,主动技能!F1165+4,FALSE))</f>
        <v>1</v>
      </c>
      <c r="R1165" s="25">
        <v>0</v>
      </c>
      <c r="S1165" s="25">
        <v>0</v>
      </c>
      <c r="T1165" s="6" t="str">
        <f t="shared" si="307"/>
        <v/>
      </c>
      <c r="U1165" s="6" t="str">
        <f t="shared" si="308"/>
        <v/>
      </c>
      <c r="V1165" s="19" t="str">
        <f>VLOOKUP(G1165,角色!AW:BC,主动技能!F1165+1,FALSE)</f>
        <v>skill_01</v>
      </c>
      <c r="Y1165">
        <f t="shared" si="311"/>
        <v>0</v>
      </c>
      <c r="Z1165" s="19">
        <f>IF(VLOOKUP(C1165,角色!CC:CI,主动技能!F1165*2,FALSE)=0,"",VLOOKUP(C1165,角色!CC:CI,主动技能!F1165*2,FALSE))</f>
        <v>100</v>
      </c>
      <c r="AA1165" s="19">
        <f>IF(VLOOKUP(C1165,角色!CC:CI,主动技能!F1165*2+1,FALSE)=0,0,VLOOKUP(C1165,角色!CC:CI,主动技能!F1165*2+1,FALSE))</f>
        <v>10</v>
      </c>
      <c r="AB1165" s="19">
        <f>IF(INT(VLOOKUP(E1165,角色属性概况!I:M,3,FALSE)*AA1165/100)=0,"",(INT(VLOOKUP(E1165,角色属性概况!I:M,3,FALSE)*AA1165/100)))</f>
        <v>54831</v>
      </c>
      <c r="AE1165" s="25">
        <f>(VLOOKUP(G1165,角色!V:AE,主动技能!F1165+7,FALSE))</f>
        <v>1</v>
      </c>
      <c r="AF1165" s="19">
        <f>VLOOKUP(F1165,对应表!AY:BA,3,FALSE)</f>
        <v>0</v>
      </c>
      <c r="AG1165" s="19">
        <f>VLOOKUP(F1165,对应表!AY:BA,2,FALSE)</f>
        <v>0</v>
      </c>
      <c r="AH1165" s="25" t="str">
        <f>VLOOKUP(F1165,特效对应!F:G,2,FALSE)</f>
        <v>attack</v>
      </c>
      <c r="AJ1165">
        <f t="shared" si="309"/>
        <v>19</v>
      </c>
      <c r="AQ1165" s="6" t="str">
        <f>_xlfn.IFNA(IF(IF($AK1165=AQ$5,VLOOKUP(AL1165,buff!$K:$L,2,FALSE),"")=0,"",IF($AK1165=AQ$5,VLOOKUP(AL1165,buff!$K:$L,2,FALSE),"")),"")</f>
        <v/>
      </c>
      <c r="AR1165" s="6" t="str">
        <f>_xlfn.IFNA(IF(IF($AK1165=AR$5,VLOOKUP(AM1165,buff!$K:$L,2,FALSE),"")=0,"",IF($AK1165=AR$5,VLOOKUP(AM1165,buff!$K:$L,2,FALSE),"")),"")</f>
        <v/>
      </c>
      <c r="AS1165" s="6" t="str">
        <f>_xlfn.IFNA(IF(IF($AK1165=AS$5,VLOOKUP(AN1165,buff!$K:$L,2,FALSE),"")=0,"",IF($AK1165=AS$5,VLOOKUP(AN1165,buff!$K:$L,2,FALSE),"")),"")</f>
        <v/>
      </c>
      <c r="AT1165" s="6" t="str">
        <f>_xlfn.IFNA(IF(IF($AK1165=AT$5,VLOOKUP(AO1165,buff!$K:$L,2,FALSE),"")=0,"",IF($AK1165=AT$5,VLOOKUP(AO1165,buff!$K:$L,2,FALSE),"")),"")</f>
        <v/>
      </c>
      <c r="AU1165" s="6" t="str">
        <f>_xlfn.IFNA(IF(IF($AK1165=AU$5,VLOOKUP(AP1165,buff!$K:$L,2,FALSE),"")=0,"",IF($AK1165=AU$5,VLOOKUP(AP1165,buff!$K:$L,2,FALSE),"")),"")</f>
        <v/>
      </c>
      <c r="AV1165" s="6" t="str">
        <f>_xlfn.IFNA(IF(IF($AK1165=AV$5,VLOOKUP(AL1165,buff!$K:$L,2,FALSE),"")=0,"",IF($AK1165=AV$5,VLOOKUP(AL1165,buff!$K:$L,2,FALSE),"")),"")</f>
        <v/>
      </c>
      <c r="AW1165" s="6" t="str">
        <f>_xlfn.IFNA(IF(IF($AK1165=AW$5,VLOOKUP(AM1165,buff!$K:$L,2,FALSE),"")=0,"",IF($AK1165=AW$5,VLOOKUP(AM1165,buff!$K:$L,2,FALSE),"")),"")</f>
        <v/>
      </c>
      <c r="AX1165" s="6" t="str">
        <f>_xlfn.IFNA(IF(IF($AK1165=AX$5,VLOOKUP(AN1165,buff!$K:$L,2,FALSE),"")=0,"",IF($AK1165=AX$5,VLOOKUP(AN1165,buff!$K:$L,2,FALSE),"")),"")</f>
        <v/>
      </c>
      <c r="AY1165" s="6" t="str">
        <f>_xlfn.IFNA(IF(IF($AK1165=AY$5,VLOOKUP(AO1165,buff!$K:$L,2,FALSE),"")=0,"",IF($AK1165=AY$5,VLOOKUP(AO1165,buff!$K:$L,2,FALSE),"")),"")</f>
        <v/>
      </c>
      <c r="AZ1165" s="6" t="str">
        <f>_xlfn.IFNA(IF(IF($AK1165=AZ$5,VLOOKUP(AP1165,buff!$K:$L,2,FALSE),"")=0,"",IF($AK1165=AZ$5,VLOOKUP(AP1165,buff!$K:$L,2,FALSE),"")),"")</f>
        <v/>
      </c>
      <c r="BA1165" s="6" t="e">
        <f>VLOOKUP(AL1165,buff!$K:$P,6,FALSE)</f>
        <v>#N/A</v>
      </c>
      <c r="BB1165" s="6" t="e">
        <f>VLOOKUP(AM1165,buff!$K:$P,6,FALSE)</f>
        <v>#N/A</v>
      </c>
      <c r="BC1165" s="6" t="e">
        <f>VLOOKUP(AN1165,buff!$K:$P,6,FALSE)</f>
        <v>#N/A</v>
      </c>
      <c r="BD1165">
        <f t="shared" si="313"/>
        <v>0</v>
      </c>
      <c r="BE1165">
        <f t="shared" si="314"/>
        <v>0</v>
      </c>
      <c r="BF1165" s="22">
        <f t="shared" si="315"/>
        <v>102001</v>
      </c>
    </row>
    <row r="1166" spans="1:58" x14ac:dyDescent="0.15">
      <c r="A1166" t="str">
        <f t="shared" si="302"/>
        <v>伊西多主动技能1等级20</v>
      </c>
      <c r="B1166" s="8">
        <f t="shared" si="303"/>
        <v>10200120</v>
      </c>
      <c r="C1166" s="8" t="str">
        <f>VLOOKUP(G1166,角色!A:B,2,FALSE)</f>
        <v>伊西多</v>
      </c>
      <c r="D1166" s="8" t="str">
        <f t="shared" si="304"/>
        <v>主动技能1</v>
      </c>
      <c r="E1166" s="8">
        <f t="shared" si="312"/>
        <v>20</v>
      </c>
      <c r="F1166" s="8">
        <f t="shared" si="305"/>
        <v>1</v>
      </c>
      <c r="G1166" s="8">
        <f t="shared" si="306"/>
        <v>20</v>
      </c>
      <c r="H1166" s="4" t="s">
        <v>955</v>
      </c>
      <c r="I1166" s="20" t="str">
        <f t="shared" si="310"/>
        <v>对敌方单体攻击，造成100%攻击力（+77646）点伤害。</v>
      </c>
      <c r="J1166" s="20" t="s">
        <v>277</v>
      </c>
      <c r="K1166" s="21" t="s">
        <v>102</v>
      </c>
      <c r="L1166" s="20" t="s">
        <v>106</v>
      </c>
      <c r="M1166" s="4"/>
      <c r="N1166" s="4">
        <v>100</v>
      </c>
      <c r="O1166" s="20">
        <f>VLOOKUP(L1166,对应表!BK:BL,2,FALSE)</f>
        <v>0</v>
      </c>
      <c r="P1166" s="25" t="str">
        <f>_xlfn.IFNA(VLOOKUP(G1166,角色!V:AE,主动技能!F1166+1,FALSE),"")</f>
        <v>|||</v>
      </c>
      <c r="Q1166" s="25">
        <f>(VLOOKUP(G1166,角色!V:AE,主动技能!F1166+4,FALSE))</f>
        <v>1</v>
      </c>
      <c r="R1166" s="25">
        <v>0</v>
      </c>
      <c r="S1166" s="25">
        <v>0</v>
      </c>
      <c r="T1166" s="6" t="str">
        <f t="shared" si="307"/>
        <v/>
      </c>
      <c r="U1166" s="6" t="str">
        <f t="shared" si="308"/>
        <v/>
      </c>
      <c r="V1166" s="19" t="str">
        <f>VLOOKUP(G1166,角色!AW:BC,主动技能!F1166+1,FALSE)</f>
        <v>skill_01</v>
      </c>
      <c r="Y1166">
        <f t="shared" si="311"/>
        <v>0</v>
      </c>
      <c r="Z1166" s="19">
        <f>IF(VLOOKUP(C1166,角色!CC:CI,主动技能!F1166*2,FALSE)=0,"",VLOOKUP(C1166,角色!CC:CI,主动技能!F1166*2,FALSE))</f>
        <v>100</v>
      </c>
      <c r="AA1166" s="19">
        <f>IF(VLOOKUP(C1166,角色!CC:CI,主动技能!F1166*2+1,FALSE)=0,0,VLOOKUP(C1166,角色!CC:CI,主动技能!F1166*2+1,FALSE))</f>
        <v>10</v>
      </c>
      <c r="AB1166" s="19">
        <f>IF(INT(VLOOKUP(E1166,角色属性概况!I:M,3,FALSE)*AA1166/100)=0,"",(INT(VLOOKUP(E1166,角色属性概况!I:M,3,FALSE)*AA1166/100)))</f>
        <v>77646</v>
      </c>
      <c r="AE1166" s="25">
        <f>(VLOOKUP(G1166,角色!V:AE,主动技能!F1166+7,FALSE))</f>
        <v>1</v>
      </c>
      <c r="AF1166" s="19">
        <f>VLOOKUP(F1166,对应表!AY:BA,3,FALSE)</f>
        <v>0</v>
      </c>
      <c r="AG1166" s="19">
        <f>VLOOKUP(F1166,对应表!AY:BA,2,FALSE)</f>
        <v>0</v>
      </c>
      <c r="AH1166" s="25" t="str">
        <f>VLOOKUP(F1166,特效对应!F:G,2,FALSE)</f>
        <v>attack</v>
      </c>
      <c r="AJ1166">
        <f t="shared" si="309"/>
        <v>20</v>
      </c>
      <c r="AQ1166" s="6" t="str">
        <f>_xlfn.IFNA(IF(IF($AK1166=AQ$5,VLOOKUP(AL1166,buff!$K:$L,2,FALSE),"")=0,"",IF($AK1166=AQ$5,VLOOKUP(AL1166,buff!$K:$L,2,FALSE),"")),"")</f>
        <v/>
      </c>
      <c r="AR1166" s="6" t="str">
        <f>_xlfn.IFNA(IF(IF($AK1166=AR$5,VLOOKUP(AM1166,buff!$K:$L,2,FALSE),"")=0,"",IF($AK1166=AR$5,VLOOKUP(AM1166,buff!$K:$L,2,FALSE),"")),"")</f>
        <v/>
      </c>
      <c r="AS1166" s="6" t="str">
        <f>_xlfn.IFNA(IF(IF($AK1166=AS$5,VLOOKUP(AN1166,buff!$K:$L,2,FALSE),"")=0,"",IF($AK1166=AS$5,VLOOKUP(AN1166,buff!$K:$L,2,FALSE),"")),"")</f>
        <v/>
      </c>
      <c r="AT1166" s="6" t="str">
        <f>_xlfn.IFNA(IF(IF($AK1166=AT$5,VLOOKUP(AO1166,buff!$K:$L,2,FALSE),"")=0,"",IF($AK1166=AT$5,VLOOKUP(AO1166,buff!$K:$L,2,FALSE),"")),"")</f>
        <v/>
      </c>
      <c r="AU1166" s="6" t="str">
        <f>_xlfn.IFNA(IF(IF($AK1166=AU$5,VLOOKUP(AP1166,buff!$K:$L,2,FALSE),"")=0,"",IF($AK1166=AU$5,VLOOKUP(AP1166,buff!$K:$L,2,FALSE),"")),"")</f>
        <v/>
      </c>
      <c r="AV1166" s="6" t="str">
        <f>_xlfn.IFNA(IF(IF($AK1166=AV$5,VLOOKUP(AL1166,buff!$K:$L,2,FALSE),"")=0,"",IF($AK1166=AV$5,VLOOKUP(AL1166,buff!$K:$L,2,FALSE),"")),"")</f>
        <v/>
      </c>
      <c r="AW1166" s="6" t="str">
        <f>_xlfn.IFNA(IF(IF($AK1166=AW$5,VLOOKUP(AM1166,buff!$K:$L,2,FALSE),"")=0,"",IF($AK1166=AW$5,VLOOKUP(AM1166,buff!$K:$L,2,FALSE),"")),"")</f>
        <v/>
      </c>
      <c r="AX1166" s="6" t="str">
        <f>_xlfn.IFNA(IF(IF($AK1166=AX$5,VLOOKUP(AN1166,buff!$K:$L,2,FALSE),"")=0,"",IF($AK1166=AX$5,VLOOKUP(AN1166,buff!$K:$L,2,FALSE),"")),"")</f>
        <v/>
      </c>
      <c r="AY1166" s="6" t="str">
        <f>_xlfn.IFNA(IF(IF($AK1166=AY$5,VLOOKUP(AO1166,buff!$K:$L,2,FALSE),"")=0,"",IF($AK1166=AY$5,VLOOKUP(AO1166,buff!$K:$L,2,FALSE),"")),"")</f>
        <v/>
      </c>
      <c r="AZ1166" s="6" t="str">
        <f>_xlfn.IFNA(IF(IF($AK1166=AZ$5,VLOOKUP(AP1166,buff!$K:$L,2,FALSE),"")=0,"",IF($AK1166=AZ$5,VLOOKUP(AP1166,buff!$K:$L,2,FALSE),"")),"")</f>
        <v/>
      </c>
      <c r="BA1166" s="6" t="e">
        <f>VLOOKUP(AL1166,buff!$K:$P,6,FALSE)</f>
        <v>#N/A</v>
      </c>
      <c r="BB1166" s="6" t="e">
        <f>VLOOKUP(AM1166,buff!$K:$P,6,FALSE)</f>
        <v>#N/A</v>
      </c>
      <c r="BC1166" s="6" t="e">
        <f>VLOOKUP(AN1166,buff!$K:$P,6,FALSE)</f>
        <v>#N/A</v>
      </c>
      <c r="BD1166">
        <f t="shared" si="313"/>
        <v>0</v>
      </c>
      <c r="BE1166">
        <f t="shared" si="314"/>
        <v>0</v>
      </c>
      <c r="BF1166" s="22">
        <f t="shared" si="315"/>
        <v>102001</v>
      </c>
    </row>
    <row r="1167" spans="1:58" x14ac:dyDescent="0.15">
      <c r="A1167" t="str">
        <f t="shared" si="302"/>
        <v>伊西多主动技能2等级1</v>
      </c>
      <c r="B1167" s="8">
        <f t="shared" si="303"/>
        <v>10200201</v>
      </c>
      <c r="C1167" s="8" t="str">
        <f>VLOOKUP(G1167,角色!A:B,2,FALSE)</f>
        <v>伊西多</v>
      </c>
      <c r="D1167" s="8" t="str">
        <f t="shared" si="304"/>
        <v>主动技能2</v>
      </c>
      <c r="E1167" s="8">
        <f t="shared" si="312"/>
        <v>1</v>
      </c>
      <c r="F1167" s="8">
        <f t="shared" si="305"/>
        <v>2</v>
      </c>
      <c r="G1167" s="8">
        <f t="shared" si="306"/>
        <v>20</v>
      </c>
      <c r="H1167" s="4" t="s">
        <v>857</v>
      </c>
      <c r="I1167" s="20" t="str">
        <f>"对敌方前排攻击，造成"&amp;Z1167&amp;"%攻击力（+"&amp;AB1167&amp;"）点伤害。"</f>
        <v>对敌方前排攻击，造成125%攻击力（+553）点伤害。</v>
      </c>
      <c r="J1167" s="4" t="s">
        <v>277</v>
      </c>
      <c r="K1167" s="1" t="s">
        <v>102</v>
      </c>
      <c r="L1167" s="4" t="s">
        <v>859</v>
      </c>
      <c r="M1167" s="4"/>
      <c r="N1167" s="4">
        <v>100</v>
      </c>
      <c r="O1167" s="20">
        <f>VLOOKUP(L1167,对应表!BK:BL,2,FALSE)</f>
        <v>50</v>
      </c>
      <c r="P1167" s="25" t="str">
        <f>_xlfn.IFNA(VLOOKUP(G1167,角色!V:AE,主动技能!F1167+1,FALSE),"")</f>
        <v>||eff_sishenzhinu|</v>
      </c>
      <c r="Q1167" s="25">
        <f>(VLOOKUP(G1167,角色!V:AE,主动技能!F1167+4,FALSE))</f>
        <v>1</v>
      </c>
      <c r="R1167" s="25">
        <v>0</v>
      </c>
      <c r="S1167" s="25">
        <v>0</v>
      </c>
      <c r="T1167" s="6" t="str">
        <f t="shared" si="307"/>
        <v/>
      </c>
      <c r="U1167" s="6" t="str">
        <f t="shared" si="308"/>
        <v/>
      </c>
      <c r="V1167" s="19" t="str">
        <f>VLOOKUP(G1167,角色!AW:BC,主动技能!F1167+1,FALSE)</f>
        <v>skill_02</v>
      </c>
      <c r="Y1167">
        <f t="shared" si="311"/>
        <v>0</v>
      </c>
      <c r="Z1167" s="19">
        <f>IF(VLOOKUP(C1167,角色!CC:CI,主动技能!F1167*2,FALSE)=0,"",VLOOKUP(C1167,角色!CC:CI,主动技能!F1167*2,FALSE))</f>
        <v>125</v>
      </c>
      <c r="AA1167" s="19">
        <f>IF(VLOOKUP(C1167,角色!CC:CI,主动技能!F1167*2+1,FALSE)=0,0,VLOOKUP(C1167,角色!CC:CI,主动技能!F1167*2+1,FALSE))</f>
        <v>50</v>
      </c>
      <c r="AB1167" s="19">
        <f>IF(INT(VLOOKUP(E1167,角色属性概况!I:M,3,FALSE)*AA1167/100)=0,"",(INT(VLOOKUP(E1167,角色属性概况!I:M,3,FALSE)*AA1167/100)))</f>
        <v>553</v>
      </c>
      <c r="AE1167" s="25">
        <f>(VLOOKUP(G1167,角色!V:AE,主动技能!F1167+7,FALSE))</f>
        <v>1</v>
      </c>
      <c r="AF1167" s="19">
        <f>VLOOKUP(F1167,对应表!AY:BA,3,FALSE)</f>
        <v>1</v>
      </c>
      <c r="AG1167" s="19">
        <f>VLOOKUP(F1167,对应表!AY:BA,2,FALSE)</f>
        <v>1</v>
      </c>
      <c r="AH1167" s="25" t="str">
        <f>VLOOKUP(F1167,特效对应!F:G,2,FALSE)</f>
        <v>attackex</v>
      </c>
      <c r="AJ1167">
        <f t="shared" si="309"/>
        <v>1</v>
      </c>
      <c r="AQ1167" s="6" t="str">
        <f>IF(IF($AK1167=AQ$5,VLOOKUP(AL1167,buff!$K:$L,2,FALSE),"")=0,"",IF($AK1167=AQ$5,VLOOKUP(AL1167,buff!$K:$L,2,FALSE),""))</f>
        <v/>
      </c>
      <c r="AR1167" s="6" t="str">
        <f>IF(IF($AK1167=AR$5,VLOOKUP(AM1167,buff!$K:$L,2,FALSE),"")=0,"",IF($AK1167=AR$5,VLOOKUP(AM1167,buff!$K:$L,2,FALSE),""))</f>
        <v/>
      </c>
      <c r="AS1167" s="6" t="str">
        <f>IF(IF($AK1167=AS$5,VLOOKUP(AN1167,buff!$K:$L,2,FALSE),"")=0,"",IF($AK1167=AS$5,VLOOKUP(AN1167,buff!$K:$L,2,FALSE),""))</f>
        <v/>
      </c>
      <c r="AT1167" s="6" t="str">
        <f>IF(IF($AK1167=AT$5,VLOOKUP(AO1167,buff!$K:$L,2,FALSE),"")=0,"",IF($AK1167=AT$5,VLOOKUP(AO1167,buff!$K:$L,2,FALSE),""))</f>
        <v/>
      </c>
      <c r="AU1167" s="6" t="str">
        <f>IF(IF($AK1167=AU$5,VLOOKUP(AP1167,buff!$K:$L,2,FALSE),"")=0,"",IF($AK1167=AU$5,VLOOKUP(AP1167,buff!$K:$L,2,FALSE),""))</f>
        <v/>
      </c>
      <c r="AV1167" s="6" t="str">
        <f>_xlfn.IFNA(IF(IF($AK1167=AV$5,VLOOKUP(AL1167,buff!$K:$L,2,FALSE),"")=0,"",IF($AK1167=AV$5,VLOOKUP(AL1167,buff!$K:$L,2,FALSE),"")),"")</f>
        <v/>
      </c>
      <c r="AW1167" s="6" t="str">
        <f>_xlfn.IFNA(IF(IF($AK1167=AW$5,VLOOKUP(AM1167,buff!$K:$L,2,FALSE),"")=0,"",IF($AK1167=AW$5,VLOOKUP(AM1167,buff!$K:$L,2,FALSE),"")),"")</f>
        <v/>
      </c>
      <c r="AX1167" s="6" t="str">
        <f>_xlfn.IFNA(IF(IF($AK1167=AX$5,VLOOKUP(AN1167,buff!$K:$L,2,FALSE),"")=0,"",IF($AK1167=AX$5,VLOOKUP(AN1167,buff!$K:$L,2,FALSE),"")),"")</f>
        <v/>
      </c>
      <c r="AY1167" s="6" t="str">
        <f>_xlfn.IFNA(IF(IF($AK1167=AY$5,VLOOKUP(AO1167,buff!$K:$L,2,FALSE),"")=0,"",IF($AK1167=AY$5,VLOOKUP(AO1167,buff!$K:$L,2,FALSE),"")),"")</f>
        <v/>
      </c>
      <c r="AZ1167" s="6" t="str">
        <f>_xlfn.IFNA(IF(IF($AK1167=AZ$5,VLOOKUP(AP1167,buff!$K:$L,2,FALSE),"")=0,"",IF($AK1167=AZ$5,VLOOKUP(AP1167,buff!$K:$L,2,FALSE),"")),"")</f>
        <v/>
      </c>
      <c r="BA1167" s="6" t="e">
        <f>VLOOKUP(AL1167,buff!K:P,6,FALSE)</f>
        <v>#N/A</v>
      </c>
      <c r="BB1167" t="e">
        <f t="shared" ref="BB1167:BB1186" si="316">BA1167</f>
        <v>#N/A</v>
      </c>
      <c r="BC1167" t="e">
        <f t="shared" ref="BC1167:BC1186" si="317">BB1167</f>
        <v>#N/A</v>
      </c>
      <c r="BD1167">
        <f t="shared" si="313"/>
        <v>2</v>
      </c>
      <c r="BE1167">
        <f t="shared" si="314"/>
        <v>1</v>
      </c>
      <c r="BF1167" s="22">
        <f t="shared" si="315"/>
        <v>102002</v>
      </c>
    </row>
    <row r="1168" spans="1:58" x14ac:dyDescent="0.15">
      <c r="A1168" t="str">
        <f t="shared" si="302"/>
        <v>伊西多主动技能2等级2</v>
      </c>
      <c r="B1168" s="8">
        <f t="shared" si="303"/>
        <v>10200202</v>
      </c>
      <c r="C1168" s="8" t="str">
        <f>VLOOKUP(G1168,角色!A:B,2,FALSE)</f>
        <v>伊西多</v>
      </c>
      <c r="D1168" s="8" t="str">
        <f t="shared" si="304"/>
        <v>主动技能2</v>
      </c>
      <c r="E1168" s="8">
        <f t="shared" si="312"/>
        <v>2</v>
      </c>
      <c r="F1168" s="8">
        <f t="shared" si="305"/>
        <v>2</v>
      </c>
      <c r="G1168" s="8">
        <f t="shared" si="306"/>
        <v>20</v>
      </c>
      <c r="H1168" s="4" t="s">
        <v>857</v>
      </c>
      <c r="I1168" s="20" t="str">
        <f t="shared" ref="I1168:I1186" si="318">"对敌方前排攻击，造成"&amp;Z1168&amp;"%攻击力（+"&amp;AB1168&amp;"）点伤害。"</f>
        <v>对敌方前排攻击，造成125%攻击力（+611）点伤害。</v>
      </c>
      <c r="J1168" s="4" t="s">
        <v>277</v>
      </c>
      <c r="K1168" s="1" t="s">
        <v>102</v>
      </c>
      <c r="L1168" s="4" t="s">
        <v>859</v>
      </c>
      <c r="M1168" s="4"/>
      <c r="N1168" s="4">
        <v>100</v>
      </c>
      <c r="O1168" s="20">
        <f>VLOOKUP(L1168,对应表!BK:BL,2,FALSE)</f>
        <v>50</v>
      </c>
      <c r="P1168" s="25" t="str">
        <f>_xlfn.IFNA(VLOOKUP(G1168,角色!V:AE,主动技能!F1168+1,FALSE),"")</f>
        <v>||eff_sishenzhinu|</v>
      </c>
      <c r="Q1168" s="25">
        <f>(VLOOKUP(G1168,角色!V:AE,主动技能!F1168+4,FALSE))</f>
        <v>1</v>
      </c>
      <c r="R1168" s="25">
        <v>0</v>
      </c>
      <c r="S1168" s="25">
        <v>0</v>
      </c>
      <c r="T1168" s="6" t="str">
        <f t="shared" si="307"/>
        <v/>
      </c>
      <c r="U1168" s="6" t="str">
        <f t="shared" si="308"/>
        <v/>
      </c>
      <c r="V1168" s="19" t="str">
        <f>VLOOKUP(G1168,角色!AW:BC,主动技能!F1168+1,FALSE)</f>
        <v>skill_02</v>
      </c>
      <c r="Y1168">
        <f t="shared" si="311"/>
        <v>0</v>
      </c>
      <c r="Z1168" s="19">
        <f>IF(VLOOKUP(C1168,角色!CC:CI,主动技能!F1168*2,FALSE)=0,"",VLOOKUP(C1168,角色!CC:CI,主动技能!F1168*2,FALSE))</f>
        <v>125</v>
      </c>
      <c r="AA1168" s="19">
        <f>IF(VLOOKUP(C1168,角色!CC:CI,主动技能!F1168*2+1,FALSE)=0,0,VLOOKUP(C1168,角色!CC:CI,主动技能!F1168*2+1,FALSE))</f>
        <v>50</v>
      </c>
      <c r="AB1168" s="19">
        <f>IF(INT(VLOOKUP(E1168,角色属性概况!I:M,3,FALSE)*AA1168/100)=0,"",(INT(VLOOKUP(E1168,角色属性概况!I:M,3,FALSE)*AA1168/100)))</f>
        <v>611</v>
      </c>
      <c r="AE1168" s="25">
        <f>(VLOOKUP(G1168,角色!V:AE,主动技能!F1168+7,FALSE))</f>
        <v>1</v>
      </c>
      <c r="AF1168" s="19">
        <f>VLOOKUP(F1168,对应表!AY:BA,3,FALSE)</f>
        <v>1</v>
      </c>
      <c r="AG1168" s="19">
        <f>VLOOKUP(F1168,对应表!AY:BA,2,FALSE)</f>
        <v>1</v>
      </c>
      <c r="AH1168" s="25" t="str">
        <f>VLOOKUP(F1168,特效对应!F:G,2,FALSE)</f>
        <v>attackex</v>
      </c>
      <c r="AJ1168">
        <f t="shared" si="309"/>
        <v>2</v>
      </c>
      <c r="AQ1168" s="6" t="str">
        <f>IF(IF($AK1168=AQ$5,VLOOKUP(AL1168,buff!$K:$L,2,FALSE),"")=0,"",IF($AK1168=AQ$5,VLOOKUP(AL1168,buff!$K:$L,2,FALSE),""))</f>
        <v/>
      </c>
      <c r="AR1168" s="6" t="str">
        <f>IF(IF($AK1168=AR$5,VLOOKUP(AM1168,buff!$K:$L,2,FALSE),"")=0,"",IF($AK1168=AR$5,VLOOKUP(AM1168,buff!$K:$L,2,FALSE),""))</f>
        <v/>
      </c>
      <c r="AS1168" s="6" t="str">
        <f>IF(IF($AK1168=AS$5,VLOOKUP(AN1168,buff!$K:$L,2,FALSE),"")=0,"",IF($AK1168=AS$5,VLOOKUP(AN1168,buff!$K:$L,2,FALSE),""))</f>
        <v/>
      </c>
      <c r="AT1168" s="6" t="str">
        <f>IF(IF($AK1168=AT$5,VLOOKUP(AO1168,buff!$K:$L,2,FALSE),"")=0,"",IF($AK1168=AT$5,VLOOKUP(AO1168,buff!$K:$L,2,FALSE),""))</f>
        <v/>
      </c>
      <c r="AU1168" s="6" t="str">
        <f>IF(IF($AK1168=AU$5,VLOOKUP(AP1168,buff!$K:$L,2,FALSE),"")=0,"",IF($AK1168=AU$5,VLOOKUP(AP1168,buff!$K:$L,2,FALSE),""))</f>
        <v/>
      </c>
      <c r="AV1168" s="6" t="str">
        <f>_xlfn.IFNA(IF(IF($AK1168=AV$5,VLOOKUP(AL1168,buff!$K:$L,2,FALSE),"")=0,"",IF($AK1168=AV$5,VLOOKUP(AL1168,buff!$K:$L,2,FALSE),"")),"")</f>
        <v/>
      </c>
      <c r="AW1168" s="6" t="str">
        <f>_xlfn.IFNA(IF(IF($AK1168=AW$5,VLOOKUP(AM1168,buff!$K:$L,2,FALSE),"")=0,"",IF($AK1168=AW$5,VLOOKUP(AM1168,buff!$K:$L,2,FALSE),"")),"")</f>
        <v/>
      </c>
      <c r="AX1168" s="6" t="str">
        <f>_xlfn.IFNA(IF(IF($AK1168=AX$5,VLOOKUP(AN1168,buff!$K:$L,2,FALSE),"")=0,"",IF($AK1168=AX$5,VLOOKUP(AN1168,buff!$K:$L,2,FALSE),"")),"")</f>
        <v/>
      </c>
      <c r="AY1168" s="6" t="str">
        <f>_xlfn.IFNA(IF(IF($AK1168=AY$5,VLOOKUP(AO1168,buff!$K:$L,2,FALSE),"")=0,"",IF($AK1168=AY$5,VLOOKUP(AO1168,buff!$K:$L,2,FALSE),"")),"")</f>
        <v/>
      </c>
      <c r="AZ1168" s="6" t="str">
        <f>_xlfn.IFNA(IF(IF($AK1168=AZ$5,VLOOKUP(AP1168,buff!$K:$L,2,FALSE),"")=0,"",IF($AK1168=AZ$5,VLOOKUP(AP1168,buff!$K:$L,2,FALSE),"")),"")</f>
        <v/>
      </c>
      <c r="BA1168" s="6" t="e">
        <f>VLOOKUP(AL1168,buff!K:P,6,FALSE)</f>
        <v>#N/A</v>
      </c>
      <c r="BB1168" t="e">
        <f t="shared" si="316"/>
        <v>#N/A</v>
      </c>
      <c r="BC1168" t="e">
        <f t="shared" si="317"/>
        <v>#N/A</v>
      </c>
      <c r="BD1168">
        <f t="shared" si="313"/>
        <v>2</v>
      </c>
      <c r="BE1168">
        <f t="shared" si="314"/>
        <v>1</v>
      </c>
      <c r="BF1168" s="22">
        <f t="shared" si="315"/>
        <v>102002</v>
      </c>
    </row>
    <row r="1169" spans="1:58" x14ac:dyDescent="0.15">
      <c r="A1169" t="str">
        <f t="shared" si="302"/>
        <v>伊西多主动技能2等级3</v>
      </c>
      <c r="B1169" s="8">
        <f t="shared" si="303"/>
        <v>10200203</v>
      </c>
      <c r="C1169" s="8" t="str">
        <f>VLOOKUP(G1169,角色!A:B,2,FALSE)</f>
        <v>伊西多</v>
      </c>
      <c r="D1169" s="8" t="str">
        <f t="shared" si="304"/>
        <v>主动技能2</v>
      </c>
      <c r="E1169" s="8">
        <f t="shared" si="312"/>
        <v>3</v>
      </c>
      <c r="F1169" s="8">
        <f t="shared" si="305"/>
        <v>2</v>
      </c>
      <c r="G1169" s="8">
        <f t="shared" si="306"/>
        <v>20</v>
      </c>
      <c r="H1169" s="4" t="s">
        <v>857</v>
      </c>
      <c r="I1169" s="20" t="str">
        <f t="shared" si="318"/>
        <v>对敌方前排攻击，造成125%攻击力（+809）点伤害。</v>
      </c>
      <c r="J1169" s="4" t="s">
        <v>277</v>
      </c>
      <c r="K1169" s="1" t="s">
        <v>102</v>
      </c>
      <c r="L1169" s="4" t="s">
        <v>859</v>
      </c>
      <c r="M1169" s="4"/>
      <c r="N1169" s="4">
        <v>100</v>
      </c>
      <c r="O1169" s="20">
        <f>VLOOKUP(L1169,对应表!BK:BL,2,FALSE)</f>
        <v>50</v>
      </c>
      <c r="P1169" s="25" t="str">
        <f>_xlfn.IFNA(VLOOKUP(G1169,角色!V:AE,主动技能!F1169+1,FALSE),"")</f>
        <v>||eff_sishenzhinu|</v>
      </c>
      <c r="Q1169" s="25">
        <f>(VLOOKUP(G1169,角色!V:AE,主动技能!F1169+4,FALSE))</f>
        <v>1</v>
      </c>
      <c r="R1169" s="25">
        <v>0</v>
      </c>
      <c r="S1169" s="25">
        <v>0</v>
      </c>
      <c r="T1169" s="6" t="str">
        <f t="shared" si="307"/>
        <v/>
      </c>
      <c r="U1169" s="6" t="str">
        <f t="shared" si="308"/>
        <v/>
      </c>
      <c r="V1169" s="19" t="str">
        <f>VLOOKUP(G1169,角色!AW:BC,主动技能!F1169+1,FALSE)</f>
        <v>skill_02</v>
      </c>
      <c r="Y1169">
        <f t="shared" si="311"/>
        <v>0</v>
      </c>
      <c r="Z1169" s="19">
        <f>IF(VLOOKUP(C1169,角色!CC:CI,主动技能!F1169*2,FALSE)=0,"",VLOOKUP(C1169,角色!CC:CI,主动技能!F1169*2,FALSE))</f>
        <v>125</v>
      </c>
      <c r="AA1169" s="19">
        <f>IF(VLOOKUP(C1169,角色!CC:CI,主动技能!F1169*2+1,FALSE)=0,0,VLOOKUP(C1169,角色!CC:CI,主动技能!F1169*2+1,FALSE))</f>
        <v>50</v>
      </c>
      <c r="AB1169" s="19">
        <f>IF(INT(VLOOKUP(E1169,角色属性概况!I:M,3,FALSE)*AA1169/100)=0,"",(INT(VLOOKUP(E1169,角色属性概况!I:M,3,FALSE)*AA1169/100)))</f>
        <v>809</v>
      </c>
      <c r="AE1169" s="25">
        <f>(VLOOKUP(G1169,角色!V:AE,主动技能!F1169+7,FALSE))</f>
        <v>1</v>
      </c>
      <c r="AF1169" s="19">
        <f>VLOOKUP(F1169,对应表!AY:BA,3,FALSE)</f>
        <v>1</v>
      </c>
      <c r="AG1169" s="19">
        <f>VLOOKUP(F1169,对应表!AY:BA,2,FALSE)</f>
        <v>1</v>
      </c>
      <c r="AH1169" s="25" t="str">
        <f>VLOOKUP(F1169,特效对应!F:G,2,FALSE)</f>
        <v>attackex</v>
      </c>
      <c r="AJ1169">
        <f t="shared" si="309"/>
        <v>3</v>
      </c>
      <c r="AQ1169" s="6" t="str">
        <f>IF(IF($AK1169=AQ$5,VLOOKUP(AL1169,buff!$K:$L,2,FALSE),"")=0,"",IF($AK1169=AQ$5,VLOOKUP(AL1169,buff!$K:$L,2,FALSE),""))</f>
        <v/>
      </c>
      <c r="AR1169" s="6" t="str">
        <f>IF(IF($AK1169=AR$5,VLOOKUP(AM1169,buff!$K:$L,2,FALSE),"")=0,"",IF($AK1169=AR$5,VLOOKUP(AM1169,buff!$K:$L,2,FALSE),""))</f>
        <v/>
      </c>
      <c r="AS1169" s="6" t="str">
        <f>IF(IF($AK1169=AS$5,VLOOKUP(AN1169,buff!$K:$L,2,FALSE),"")=0,"",IF($AK1169=AS$5,VLOOKUP(AN1169,buff!$K:$L,2,FALSE),""))</f>
        <v/>
      </c>
      <c r="AT1169" s="6" t="str">
        <f>IF(IF($AK1169=AT$5,VLOOKUP(AO1169,buff!$K:$L,2,FALSE),"")=0,"",IF($AK1169=AT$5,VLOOKUP(AO1169,buff!$K:$L,2,FALSE),""))</f>
        <v/>
      </c>
      <c r="AU1169" s="6" t="str">
        <f>IF(IF($AK1169=AU$5,VLOOKUP(AP1169,buff!$K:$L,2,FALSE),"")=0,"",IF($AK1169=AU$5,VLOOKUP(AP1169,buff!$K:$L,2,FALSE),""))</f>
        <v/>
      </c>
      <c r="AV1169" s="6" t="str">
        <f>_xlfn.IFNA(IF(IF($AK1169=AV$5,VLOOKUP(AL1169,buff!$K:$L,2,FALSE),"")=0,"",IF($AK1169=AV$5,VLOOKUP(AL1169,buff!$K:$L,2,FALSE),"")),"")</f>
        <v/>
      </c>
      <c r="AW1169" s="6" t="str">
        <f>_xlfn.IFNA(IF(IF($AK1169=AW$5,VLOOKUP(AM1169,buff!$K:$L,2,FALSE),"")=0,"",IF($AK1169=AW$5,VLOOKUP(AM1169,buff!$K:$L,2,FALSE),"")),"")</f>
        <v/>
      </c>
      <c r="AX1169" s="6" t="str">
        <f>_xlfn.IFNA(IF(IF($AK1169=AX$5,VLOOKUP(AN1169,buff!$K:$L,2,FALSE),"")=0,"",IF($AK1169=AX$5,VLOOKUP(AN1169,buff!$K:$L,2,FALSE),"")),"")</f>
        <v/>
      </c>
      <c r="AY1169" s="6" t="str">
        <f>_xlfn.IFNA(IF(IF($AK1169=AY$5,VLOOKUP(AO1169,buff!$K:$L,2,FALSE),"")=0,"",IF($AK1169=AY$5,VLOOKUP(AO1169,buff!$K:$L,2,FALSE),"")),"")</f>
        <v/>
      </c>
      <c r="AZ1169" s="6" t="str">
        <f>_xlfn.IFNA(IF(IF($AK1169=AZ$5,VLOOKUP(AP1169,buff!$K:$L,2,FALSE),"")=0,"",IF($AK1169=AZ$5,VLOOKUP(AP1169,buff!$K:$L,2,FALSE),"")),"")</f>
        <v/>
      </c>
      <c r="BA1169" s="6" t="e">
        <f>VLOOKUP(AL1169,buff!K:P,6,FALSE)</f>
        <v>#N/A</v>
      </c>
      <c r="BB1169" t="e">
        <f t="shared" si="316"/>
        <v>#N/A</v>
      </c>
      <c r="BC1169" t="e">
        <f t="shared" si="317"/>
        <v>#N/A</v>
      </c>
      <c r="BD1169">
        <f t="shared" si="313"/>
        <v>2</v>
      </c>
      <c r="BE1169">
        <f t="shared" si="314"/>
        <v>1</v>
      </c>
      <c r="BF1169" s="22">
        <f t="shared" si="315"/>
        <v>102002</v>
      </c>
    </row>
    <row r="1170" spans="1:58" x14ac:dyDescent="0.15">
      <c r="A1170" t="str">
        <f t="shared" si="302"/>
        <v>伊西多主动技能2等级4</v>
      </c>
      <c r="B1170" s="8">
        <f t="shared" si="303"/>
        <v>10200204</v>
      </c>
      <c r="C1170" s="8" t="str">
        <f>VLOOKUP(G1170,角色!A:B,2,FALSE)</f>
        <v>伊西多</v>
      </c>
      <c r="D1170" s="8" t="str">
        <f t="shared" si="304"/>
        <v>主动技能2</v>
      </c>
      <c r="E1170" s="8">
        <f t="shared" si="312"/>
        <v>4</v>
      </c>
      <c r="F1170" s="8">
        <f t="shared" si="305"/>
        <v>2</v>
      </c>
      <c r="G1170" s="8">
        <f t="shared" si="306"/>
        <v>20</v>
      </c>
      <c r="H1170" s="4" t="s">
        <v>857</v>
      </c>
      <c r="I1170" s="20" t="str">
        <f t="shared" si="318"/>
        <v>对敌方前排攻击，造成125%攻击力（+1247）点伤害。</v>
      </c>
      <c r="J1170" s="4" t="s">
        <v>277</v>
      </c>
      <c r="K1170" s="1" t="s">
        <v>102</v>
      </c>
      <c r="L1170" s="4" t="s">
        <v>859</v>
      </c>
      <c r="M1170" s="4"/>
      <c r="N1170" s="4">
        <v>100</v>
      </c>
      <c r="O1170" s="20">
        <f>VLOOKUP(L1170,对应表!BK:BL,2,FALSE)</f>
        <v>50</v>
      </c>
      <c r="P1170" s="25" t="str">
        <f>_xlfn.IFNA(VLOOKUP(G1170,角色!V:AE,主动技能!F1170+1,FALSE),"")</f>
        <v>||eff_sishenzhinu|</v>
      </c>
      <c r="Q1170" s="25">
        <f>(VLOOKUP(G1170,角色!V:AE,主动技能!F1170+4,FALSE))</f>
        <v>1</v>
      </c>
      <c r="R1170" s="25">
        <v>0</v>
      </c>
      <c r="S1170" s="25">
        <v>0</v>
      </c>
      <c r="T1170" s="6" t="str">
        <f t="shared" si="307"/>
        <v/>
      </c>
      <c r="U1170" s="6" t="str">
        <f t="shared" si="308"/>
        <v/>
      </c>
      <c r="V1170" s="19" t="str">
        <f>VLOOKUP(G1170,角色!AW:BC,主动技能!F1170+1,FALSE)</f>
        <v>skill_02</v>
      </c>
      <c r="Y1170">
        <f t="shared" si="311"/>
        <v>0</v>
      </c>
      <c r="Z1170" s="19">
        <f>IF(VLOOKUP(C1170,角色!CC:CI,主动技能!F1170*2,FALSE)=0,"",VLOOKUP(C1170,角色!CC:CI,主动技能!F1170*2,FALSE))</f>
        <v>125</v>
      </c>
      <c r="AA1170" s="19">
        <f>IF(VLOOKUP(C1170,角色!CC:CI,主动技能!F1170*2+1,FALSE)=0,0,VLOOKUP(C1170,角色!CC:CI,主动技能!F1170*2+1,FALSE))</f>
        <v>50</v>
      </c>
      <c r="AB1170" s="19">
        <f>IF(INT(VLOOKUP(E1170,角色属性概况!I:M,3,FALSE)*AA1170/100)=0,"",(INT(VLOOKUP(E1170,角色属性概况!I:M,3,FALSE)*AA1170/100)))</f>
        <v>1247</v>
      </c>
      <c r="AE1170" s="25">
        <f>(VLOOKUP(G1170,角色!V:AE,主动技能!F1170+7,FALSE))</f>
        <v>1</v>
      </c>
      <c r="AF1170" s="19">
        <f>VLOOKUP(F1170,对应表!AY:BA,3,FALSE)</f>
        <v>1</v>
      </c>
      <c r="AG1170" s="19">
        <f>VLOOKUP(F1170,对应表!AY:BA,2,FALSE)</f>
        <v>1</v>
      </c>
      <c r="AH1170" s="25" t="str">
        <f>VLOOKUP(F1170,特效对应!F:G,2,FALSE)</f>
        <v>attackex</v>
      </c>
      <c r="AJ1170">
        <f t="shared" si="309"/>
        <v>4</v>
      </c>
      <c r="AQ1170" s="6" t="str">
        <f>_xlfn.IFNA(IF(IF($AK1170=AQ$5,VLOOKUP(AL1170,buff!$K:$L,2,FALSE),"")=0,"",IF($AK1170=AQ$5,VLOOKUP(AL1170,buff!$K:$L,2,FALSE),"")),"")</f>
        <v/>
      </c>
      <c r="AR1170" s="6" t="str">
        <f>_xlfn.IFNA(IF(IF($AK1170=AR$5,VLOOKUP(AM1170,buff!$K:$L,2,FALSE),"")=0,"",IF($AK1170=AR$5,VLOOKUP(AM1170,buff!$K:$L,2,FALSE),"")),"")</f>
        <v/>
      </c>
      <c r="AS1170" s="6" t="str">
        <f>_xlfn.IFNA(IF(IF($AK1170=AS$5,VLOOKUP(AN1170,buff!$K:$L,2,FALSE),"")=0,"",IF($AK1170=AS$5,VLOOKUP(AN1170,buff!$K:$L,2,FALSE),"")),"")</f>
        <v/>
      </c>
      <c r="AT1170" s="6" t="str">
        <f>_xlfn.IFNA(IF(IF($AK1170=AT$5,VLOOKUP(AO1170,buff!$K:$L,2,FALSE),"")=0,"",IF($AK1170=AT$5,VLOOKUP(AO1170,buff!$K:$L,2,FALSE),"")),"")</f>
        <v/>
      </c>
      <c r="AU1170" s="6" t="str">
        <f>_xlfn.IFNA(IF(IF($AK1170=AU$5,VLOOKUP(AP1170,buff!$K:$L,2,FALSE),"")=0,"",IF($AK1170=AU$5,VLOOKUP(AP1170,buff!$K:$L,2,FALSE),"")),"")</f>
        <v/>
      </c>
      <c r="AV1170" s="6" t="str">
        <f>_xlfn.IFNA(IF(IF($AK1170=AV$5,VLOOKUP(AL1170,buff!$K:$L,2,FALSE),"")=0,"",IF($AK1170=AV$5,VLOOKUP(AL1170,buff!$K:$L,2,FALSE),"")),"")</f>
        <v/>
      </c>
      <c r="AW1170" s="6" t="str">
        <f>_xlfn.IFNA(IF(IF($AK1170=AW$5,VLOOKUP(AM1170,buff!$K:$L,2,FALSE),"")=0,"",IF($AK1170=AW$5,VLOOKUP(AM1170,buff!$K:$L,2,FALSE),"")),"")</f>
        <v/>
      </c>
      <c r="AX1170" s="6" t="str">
        <f>_xlfn.IFNA(IF(IF($AK1170=AX$5,VLOOKUP(AN1170,buff!$K:$L,2,FALSE),"")=0,"",IF($AK1170=AX$5,VLOOKUP(AN1170,buff!$K:$L,2,FALSE),"")),"")</f>
        <v/>
      </c>
      <c r="AY1170" s="6" t="str">
        <f>_xlfn.IFNA(IF(IF($AK1170=AY$5,VLOOKUP(AO1170,buff!$K:$L,2,FALSE),"")=0,"",IF($AK1170=AY$5,VLOOKUP(AO1170,buff!$K:$L,2,FALSE),"")),"")</f>
        <v/>
      </c>
      <c r="AZ1170" s="6" t="str">
        <f>_xlfn.IFNA(IF(IF($AK1170=AZ$5,VLOOKUP(AP1170,buff!$K:$L,2,FALSE),"")=0,"",IF($AK1170=AZ$5,VLOOKUP(AP1170,buff!$K:$L,2,FALSE),"")),"")</f>
        <v/>
      </c>
      <c r="BA1170" s="6" t="e">
        <f>VLOOKUP(AL1170,buff!K:P,6,FALSE)</f>
        <v>#N/A</v>
      </c>
      <c r="BB1170" t="e">
        <f t="shared" si="316"/>
        <v>#N/A</v>
      </c>
      <c r="BC1170" t="e">
        <f t="shared" si="317"/>
        <v>#N/A</v>
      </c>
      <c r="BD1170">
        <f t="shared" si="313"/>
        <v>2</v>
      </c>
      <c r="BE1170">
        <f t="shared" si="314"/>
        <v>1</v>
      </c>
      <c r="BF1170" s="22">
        <f t="shared" si="315"/>
        <v>102002</v>
      </c>
    </row>
    <row r="1171" spans="1:58" x14ac:dyDescent="0.15">
      <c r="A1171" t="str">
        <f t="shared" si="302"/>
        <v>伊西多主动技能2等级5</v>
      </c>
      <c r="B1171" s="8">
        <f t="shared" si="303"/>
        <v>10200205</v>
      </c>
      <c r="C1171" s="8" t="str">
        <f>VLOOKUP(G1171,角色!A:B,2,FALSE)</f>
        <v>伊西多</v>
      </c>
      <c r="D1171" s="8" t="str">
        <f t="shared" si="304"/>
        <v>主动技能2</v>
      </c>
      <c r="E1171" s="8">
        <f t="shared" si="312"/>
        <v>5</v>
      </c>
      <c r="F1171" s="8">
        <f t="shared" si="305"/>
        <v>2</v>
      </c>
      <c r="G1171" s="8">
        <f t="shared" si="306"/>
        <v>20</v>
      </c>
      <c r="H1171" s="4" t="s">
        <v>857</v>
      </c>
      <c r="I1171" s="20" t="str">
        <f t="shared" si="318"/>
        <v>对敌方前排攻击，造成125%攻击力（+1867）点伤害。</v>
      </c>
      <c r="J1171" s="4" t="s">
        <v>277</v>
      </c>
      <c r="K1171" s="1" t="s">
        <v>102</v>
      </c>
      <c r="L1171" s="4" t="s">
        <v>859</v>
      </c>
      <c r="M1171" s="4"/>
      <c r="N1171" s="4">
        <v>100</v>
      </c>
      <c r="O1171" s="20">
        <f>VLOOKUP(L1171,对应表!BK:BL,2,FALSE)</f>
        <v>50</v>
      </c>
      <c r="P1171" s="25" t="str">
        <f>_xlfn.IFNA(VLOOKUP(G1171,角色!V:AE,主动技能!F1171+1,FALSE),"")</f>
        <v>||eff_sishenzhinu|</v>
      </c>
      <c r="Q1171" s="25">
        <f>(VLOOKUP(G1171,角色!V:AE,主动技能!F1171+4,FALSE))</f>
        <v>1</v>
      </c>
      <c r="R1171" s="25">
        <v>0</v>
      </c>
      <c r="S1171" s="25">
        <v>0</v>
      </c>
      <c r="T1171" s="6" t="str">
        <f t="shared" si="307"/>
        <v/>
      </c>
      <c r="U1171" s="6" t="str">
        <f t="shared" si="308"/>
        <v/>
      </c>
      <c r="V1171" s="19" t="str">
        <f>VLOOKUP(G1171,角色!AW:BC,主动技能!F1171+1,FALSE)</f>
        <v>skill_02</v>
      </c>
      <c r="Y1171">
        <f t="shared" si="311"/>
        <v>0</v>
      </c>
      <c r="Z1171" s="19">
        <f>IF(VLOOKUP(C1171,角色!CC:CI,主动技能!F1171*2,FALSE)=0,"",VLOOKUP(C1171,角色!CC:CI,主动技能!F1171*2,FALSE))</f>
        <v>125</v>
      </c>
      <c r="AA1171" s="19">
        <f>IF(VLOOKUP(C1171,角色!CC:CI,主动技能!F1171*2+1,FALSE)=0,0,VLOOKUP(C1171,角色!CC:CI,主动技能!F1171*2+1,FALSE))</f>
        <v>50</v>
      </c>
      <c r="AB1171" s="19">
        <f>IF(INT(VLOOKUP(E1171,角色属性概况!I:M,3,FALSE)*AA1171/100)=0,"",(INT(VLOOKUP(E1171,角色属性概况!I:M,3,FALSE)*AA1171/100)))</f>
        <v>1867</v>
      </c>
      <c r="AE1171" s="25">
        <f>(VLOOKUP(G1171,角色!V:AE,主动技能!F1171+7,FALSE))</f>
        <v>1</v>
      </c>
      <c r="AF1171" s="19">
        <f>VLOOKUP(F1171,对应表!AY:BA,3,FALSE)</f>
        <v>1</v>
      </c>
      <c r="AG1171" s="19">
        <f>VLOOKUP(F1171,对应表!AY:BA,2,FALSE)</f>
        <v>1</v>
      </c>
      <c r="AH1171" s="25" t="str">
        <f>VLOOKUP(F1171,特效对应!F:G,2,FALSE)</f>
        <v>attackex</v>
      </c>
      <c r="AJ1171">
        <f t="shared" si="309"/>
        <v>5</v>
      </c>
      <c r="AQ1171" s="6" t="str">
        <f>_xlfn.IFNA(IF(IF($AK1171=AQ$5,VLOOKUP(AL1171,buff!$K:$L,2,FALSE),"")=0,"",IF($AK1171=AQ$5,VLOOKUP(AL1171,buff!$K:$L,2,FALSE),"")),"")</f>
        <v/>
      </c>
      <c r="AR1171" s="6" t="str">
        <f>_xlfn.IFNA(IF(IF($AK1171=AR$5,VLOOKUP(AM1171,buff!$K:$L,2,FALSE),"")=0,"",IF($AK1171=AR$5,VLOOKUP(AM1171,buff!$K:$L,2,FALSE),"")),"")</f>
        <v/>
      </c>
      <c r="AS1171" s="6" t="str">
        <f>_xlfn.IFNA(IF(IF($AK1171=AS$5,VLOOKUP(AN1171,buff!$K:$L,2,FALSE),"")=0,"",IF($AK1171=AS$5,VLOOKUP(AN1171,buff!$K:$L,2,FALSE),"")),"")</f>
        <v/>
      </c>
      <c r="AT1171" s="6" t="str">
        <f>_xlfn.IFNA(IF(IF($AK1171=AT$5,VLOOKUP(AO1171,buff!$K:$L,2,FALSE),"")=0,"",IF($AK1171=AT$5,VLOOKUP(AO1171,buff!$K:$L,2,FALSE),"")),"")</f>
        <v/>
      </c>
      <c r="AU1171" s="6" t="str">
        <f>_xlfn.IFNA(IF(IF($AK1171=AU$5,VLOOKUP(AP1171,buff!$K:$L,2,FALSE),"")=0,"",IF($AK1171=AU$5,VLOOKUP(AP1171,buff!$K:$L,2,FALSE),"")),"")</f>
        <v/>
      </c>
      <c r="AV1171" s="6" t="str">
        <f>_xlfn.IFNA(IF(IF($AK1171=AV$5,VLOOKUP(AL1171,buff!$K:$L,2,FALSE),"")=0,"",IF($AK1171=AV$5,VLOOKUP(AL1171,buff!$K:$L,2,FALSE),"")),"")</f>
        <v/>
      </c>
      <c r="AW1171" s="6" t="str">
        <f>_xlfn.IFNA(IF(IF($AK1171=AW$5,VLOOKUP(AM1171,buff!$K:$L,2,FALSE),"")=0,"",IF($AK1171=AW$5,VLOOKUP(AM1171,buff!$K:$L,2,FALSE),"")),"")</f>
        <v/>
      </c>
      <c r="AX1171" s="6" t="str">
        <f>_xlfn.IFNA(IF(IF($AK1171=AX$5,VLOOKUP(AN1171,buff!$K:$L,2,FALSE),"")=0,"",IF($AK1171=AX$5,VLOOKUP(AN1171,buff!$K:$L,2,FALSE),"")),"")</f>
        <v/>
      </c>
      <c r="AY1171" s="6" t="str">
        <f>_xlfn.IFNA(IF(IF($AK1171=AY$5,VLOOKUP(AO1171,buff!$K:$L,2,FALSE),"")=0,"",IF($AK1171=AY$5,VLOOKUP(AO1171,buff!$K:$L,2,FALSE),"")),"")</f>
        <v/>
      </c>
      <c r="AZ1171" s="6" t="str">
        <f>_xlfn.IFNA(IF(IF($AK1171=AZ$5,VLOOKUP(AP1171,buff!$K:$L,2,FALSE),"")=0,"",IF($AK1171=AZ$5,VLOOKUP(AP1171,buff!$K:$L,2,FALSE),"")),"")</f>
        <v/>
      </c>
      <c r="BA1171" s="6" t="e">
        <f>VLOOKUP(AL1171,buff!K:P,6,FALSE)</f>
        <v>#N/A</v>
      </c>
      <c r="BB1171" t="e">
        <f t="shared" si="316"/>
        <v>#N/A</v>
      </c>
      <c r="BC1171" t="e">
        <f t="shared" si="317"/>
        <v>#N/A</v>
      </c>
      <c r="BD1171">
        <f t="shared" si="313"/>
        <v>2</v>
      </c>
      <c r="BE1171">
        <f t="shared" si="314"/>
        <v>1</v>
      </c>
      <c r="BF1171" s="22">
        <f t="shared" si="315"/>
        <v>102002</v>
      </c>
    </row>
    <row r="1172" spans="1:58" x14ac:dyDescent="0.15">
      <c r="A1172" t="str">
        <f t="shared" si="302"/>
        <v>伊西多主动技能2等级6</v>
      </c>
      <c r="B1172" s="8">
        <f t="shared" si="303"/>
        <v>10200206</v>
      </c>
      <c r="C1172" s="8" t="str">
        <f>VLOOKUP(G1172,角色!A:B,2,FALSE)</f>
        <v>伊西多</v>
      </c>
      <c r="D1172" s="8" t="str">
        <f t="shared" si="304"/>
        <v>主动技能2</v>
      </c>
      <c r="E1172" s="8">
        <f t="shared" si="312"/>
        <v>6</v>
      </c>
      <c r="F1172" s="8">
        <f t="shared" si="305"/>
        <v>2</v>
      </c>
      <c r="G1172" s="8">
        <f t="shared" si="306"/>
        <v>20</v>
      </c>
      <c r="H1172" s="4" t="s">
        <v>857</v>
      </c>
      <c r="I1172" s="20" t="str">
        <f t="shared" si="318"/>
        <v>对敌方前排攻击，造成125%攻击力（+2745）点伤害。</v>
      </c>
      <c r="J1172" s="4" t="s">
        <v>277</v>
      </c>
      <c r="K1172" s="1" t="s">
        <v>102</v>
      </c>
      <c r="L1172" s="4" t="s">
        <v>859</v>
      </c>
      <c r="M1172" s="4"/>
      <c r="N1172" s="4">
        <v>100</v>
      </c>
      <c r="O1172" s="20">
        <f>VLOOKUP(L1172,对应表!BK:BL,2,FALSE)</f>
        <v>50</v>
      </c>
      <c r="P1172" s="25" t="str">
        <f>_xlfn.IFNA(VLOOKUP(G1172,角色!V:AE,主动技能!F1172+1,FALSE),"")</f>
        <v>||eff_sishenzhinu|</v>
      </c>
      <c r="Q1172" s="25">
        <f>(VLOOKUP(G1172,角色!V:AE,主动技能!F1172+4,FALSE))</f>
        <v>1</v>
      </c>
      <c r="R1172" s="25">
        <v>0</v>
      </c>
      <c r="S1172" s="25">
        <v>0</v>
      </c>
      <c r="T1172" s="6" t="str">
        <f t="shared" si="307"/>
        <v/>
      </c>
      <c r="U1172" s="6" t="str">
        <f t="shared" si="308"/>
        <v/>
      </c>
      <c r="V1172" s="19" t="str">
        <f>VLOOKUP(G1172,角色!AW:BC,主动技能!F1172+1,FALSE)</f>
        <v>skill_02</v>
      </c>
      <c r="Y1172">
        <f t="shared" si="311"/>
        <v>0</v>
      </c>
      <c r="Z1172" s="19">
        <f>IF(VLOOKUP(C1172,角色!CC:CI,主动技能!F1172*2,FALSE)=0,"",VLOOKUP(C1172,角色!CC:CI,主动技能!F1172*2,FALSE))</f>
        <v>125</v>
      </c>
      <c r="AA1172" s="19">
        <f>IF(VLOOKUP(C1172,角色!CC:CI,主动技能!F1172*2+1,FALSE)=0,0,VLOOKUP(C1172,角色!CC:CI,主动技能!F1172*2+1,FALSE))</f>
        <v>50</v>
      </c>
      <c r="AB1172" s="19">
        <f>IF(INT(VLOOKUP(E1172,角色属性概况!I:M,3,FALSE)*AA1172/100)=0,"",(INT(VLOOKUP(E1172,角色属性概况!I:M,3,FALSE)*AA1172/100)))</f>
        <v>2745</v>
      </c>
      <c r="AE1172" s="25">
        <f>(VLOOKUP(G1172,角色!V:AE,主动技能!F1172+7,FALSE))</f>
        <v>1</v>
      </c>
      <c r="AF1172" s="19">
        <f>VLOOKUP(F1172,对应表!AY:BA,3,FALSE)</f>
        <v>1</v>
      </c>
      <c r="AG1172" s="19">
        <f>VLOOKUP(F1172,对应表!AY:BA,2,FALSE)</f>
        <v>1</v>
      </c>
      <c r="AH1172" s="25" t="str">
        <f>VLOOKUP(F1172,特效对应!F:G,2,FALSE)</f>
        <v>attackex</v>
      </c>
      <c r="AJ1172">
        <f t="shared" si="309"/>
        <v>6</v>
      </c>
      <c r="AQ1172" s="6" t="str">
        <f>_xlfn.IFNA(IF(IF($AK1172=AQ$5,VLOOKUP(AL1172,buff!$K:$L,2,FALSE),"")=0,"",IF($AK1172=AQ$5,VLOOKUP(AL1172,buff!$K:$L,2,FALSE),"")),"")</f>
        <v/>
      </c>
      <c r="AR1172" s="6" t="str">
        <f>_xlfn.IFNA(IF(IF($AK1172=AR$5,VLOOKUP(AM1172,buff!$K:$L,2,FALSE),"")=0,"",IF($AK1172=AR$5,VLOOKUP(AM1172,buff!$K:$L,2,FALSE),"")),"")</f>
        <v/>
      </c>
      <c r="AS1172" s="6" t="str">
        <f>_xlfn.IFNA(IF(IF($AK1172=AS$5,VLOOKUP(AN1172,buff!$K:$L,2,FALSE),"")=0,"",IF($AK1172=AS$5,VLOOKUP(AN1172,buff!$K:$L,2,FALSE),"")),"")</f>
        <v/>
      </c>
      <c r="AT1172" s="6" t="str">
        <f>_xlfn.IFNA(IF(IF($AK1172=AT$5,VLOOKUP(AO1172,buff!$K:$L,2,FALSE),"")=0,"",IF($AK1172=AT$5,VLOOKUP(AO1172,buff!$K:$L,2,FALSE),"")),"")</f>
        <v/>
      </c>
      <c r="AU1172" s="6" t="str">
        <f>_xlfn.IFNA(IF(IF($AK1172=AU$5,VLOOKUP(AP1172,buff!$K:$L,2,FALSE),"")=0,"",IF($AK1172=AU$5,VLOOKUP(AP1172,buff!$K:$L,2,FALSE),"")),"")</f>
        <v/>
      </c>
      <c r="AV1172" s="6" t="str">
        <f>_xlfn.IFNA(IF(IF($AK1172=AV$5,VLOOKUP(AL1172,buff!$K:$L,2,FALSE),"")=0,"",IF($AK1172=AV$5,VLOOKUP(AL1172,buff!$K:$L,2,FALSE),"")),"")</f>
        <v/>
      </c>
      <c r="AW1172" s="6" t="str">
        <f>_xlfn.IFNA(IF(IF($AK1172=AW$5,VLOOKUP(AM1172,buff!$K:$L,2,FALSE),"")=0,"",IF($AK1172=AW$5,VLOOKUP(AM1172,buff!$K:$L,2,FALSE),"")),"")</f>
        <v/>
      </c>
      <c r="AX1172" s="6" t="str">
        <f>_xlfn.IFNA(IF(IF($AK1172=AX$5,VLOOKUP(AN1172,buff!$K:$L,2,FALSE),"")=0,"",IF($AK1172=AX$5,VLOOKUP(AN1172,buff!$K:$L,2,FALSE),"")),"")</f>
        <v/>
      </c>
      <c r="AY1172" s="6" t="str">
        <f>_xlfn.IFNA(IF(IF($AK1172=AY$5,VLOOKUP(AO1172,buff!$K:$L,2,FALSE),"")=0,"",IF($AK1172=AY$5,VLOOKUP(AO1172,buff!$K:$L,2,FALSE),"")),"")</f>
        <v/>
      </c>
      <c r="AZ1172" s="6" t="str">
        <f>_xlfn.IFNA(IF(IF($AK1172=AZ$5,VLOOKUP(AP1172,buff!$K:$L,2,FALSE),"")=0,"",IF($AK1172=AZ$5,VLOOKUP(AP1172,buff!$K:$L,2,FALSE),"")),"")</f>
        <v/>
      </c>
      <c r="BA1172" s="6" t="e">
        <f>VLOOKUP(AL1172,buff!K:P,6,FALSE)</f>
        <v>#N/A</v>
      </c>
      <c r="BB1172" t="e">
        <f t="shared" si="316"/>
        <v>#N/A</v>
      </c>
      <c r="BC1172" t="e">
        <f t="shared" si="317"/>
        <v>#N/A</v>
      </c>
      <c r="BD1172">
        <f t="shared" si="313"/>
        <v>2</v>
      </c>
      <c r="BE1172">
        <f t="shared" si="314"/>
        <v>1</v>
      </c>
      <c r="BF1172" s="22">
        <f t="shared" si="315"/>
        <v>102002</v>
      </c>
    </row>
    <row r="1173" spans="1:58" x14ac:dyDescent="0.15">
      <c r="A1173" t="str">
        <f t="shared" si="302"/>
        <v>伊西多主动技能2等级7</v>
      </c>
      <c r="B1173" s="8">
        <f t="shared" si="303"/>
        <v>10200207</v>
      </c>
      <c r="C1173" s="8" t="str">
        <f>VLOOKUP(G1173,角色!A:B,2,FALSE)</f>
        <v>伊西多</v>
      </c>
      <c r="D1173" s="8" t="str">
        <f t="shared" si="304"/>
        <v>主动技能2</v>
      </c>
      <c r="E1173" s="8">
        <f t="shared" si="312"/>
        <v>7</v>
      </c>
      <c r="F1173" s="8">
        <f t="shared" si="305"/>
        <v>2</v>
      </c>
      <c r="G1173" s="8">
        <f t="shared" si="306"/>
        <v>20</v>
      </c>
      <c r="H1173" s="4" t="s">
        <v>857</v>
      </c>
      <c r="I1173" s="20" t="str">
        <f t="shared" si="318"/>
        <v>对敌方前排攻击，造成125%攻击力（+3989）点伤害。</v>
      </c>
      <c r="J1173" s="4" t="s">
        <v>277</v>
      </c>
      <c r="K1173" s="1" t="s">
        <v>102</v>
      </c>
      <c r="L1173" s="4" t="s">
        <v>859</v>
      </c>
      <c r="M1173" s="4"/>
      <c r="N1173" s="4">
        <v>100</v>
      </c>
      <c r="O1173" s="20">
        <f>VLOOKUP(L1173,对应表!BK:BL,2,FALSE)</f>
        <v>50</v>
      </c>
      <c r="P1173" s="25" t="str">
        <f>_xlfn.IFNA(VLOOKUP(G1173,角色!V:AE,主动技能!F1173+1,FALSE),"")</f>
        <v>||eff_sishenzhinu|</v>
      </c>
      <c r="Q1173" s="25">
        <f>(VLOOKUP(G1173,角色!V:AE,主动技能!F1173+4,FALSE))</f>
        <v>1</v>
      </c>
      <c r="R1173" s="25">
        <v>0</v>
      </c>
      <c r="S1173" s="25">
        <v>0</v>
      </c>
      <c r="T1173" s="6" t="str">
        <f t="shared" si="307"/>
        <v/>
      </c>
      <c r="U1173" s="6" t="str">
        <f t="shared" si="308"/>
        <v/>
      </c>
      <c r="V1173" s="19" t="str">
        <f>VLOOKUP(G1173,角色!AW:BC,主动技能!F1173+1,FALSE)</f>
        <v>skill_02</v>
      </c>
      <c r="Y1173">
        <f t="shared" si="311"/>
        <v>0</v>
      </c>
      <c r="Z1173" s="19">
        <f>IF(VLOOKUP(C1173,角色!CC:CI,主动技能!F1173*2,FALSE)=0,"",VLOOKUP(C1173,角色!CC:CI,主动技能!F1173*2,FALSE))</f>
        <v>125</v>
      </c>
      <c r="AA1173" s="19">
        <f>IF(VLOOKUP(C1173,角色!CC:CI,主动技能!F1173*2+1,FALSE)=0,0,VLOOKUP(C1173,角色!CC:CI,主动技能!F1173*2+1,FALSE))</f>
        <v>50</v>
      </c>
      <c r="AB1173" s="19">
        <f>IF(INT(VLOOKUP(E1173,角色属性概况!I:M,3,FALSE)*AA1173/100)=0,"",(INT(VLOOKUP(E1173,角色属性概况!I:M,3,FALSE)*AA1173/100)))</f>
        <v>3989</v>
      </c>
      <c r="AE1173" s="25">
        <f>(VLOOKUP(G1173,角色!V:AE,主动技能!F1173+7,FALSE))</f>
        <v>1</v>
      </c>
      <c r="AF1173" s="19">
        <f>VLOOKUP(F1173,对应表!AY:BA,3,FALSE)</f>
        <v>1</v>
      </c>
      <c r="AG1173" s="19">
        <f>VLOOKUP(F1173,对应表!AY:BA,2,FALSE)</f>
        <v>1</v>
      </c>
      <c r="AH1173" s="25" t="str">
        <f>VLOOKUP(F1173,特效对应!F:G,2,FALSE)</f>
        <v>attackex</v>
      </c>
      <c r="AJ1173">
        <f t="shared" si="309"/>
        <v>7</v>
      </c>
      <c r="AQ1173" s="6" t="str">
        <f>_xlfn.IFNA(IF(IF($AK1173=AQ$5,VLOOKUP(AL1173,buff!$K:$L,2,FALSE),"")=0,"",IF($AK1173=AQ$5,VLOOKUP(AL1173,buff!$K:$L,2,FALSE),"")),"")</f>
        <v/>
      </c>
      <c r="AR1173" s="6" t="str">
        <f>_xlfn.IFNA(IF(IF($AK1173=AR$5,VLOOKUP(AM1173,buff!$K:$L,2,FALSE),"")=0,"",IF($AK1173=AR$5,VLOOKUP(AM1173,buff!$K:$L,2,FALSE),"")),"")</f>
        <v/>
      </c>
      <c r="AS1173" s="6" t="str">
        <f>_xlfn.IFNA(IF(IF($AK1173=AS$5,VLOOKUP(AN1173,buff!$K:$L,2,FALSE),"")=0,"",IF($AK1173=AS$5,VLOOKUP(AN1173,buff!$K:$L,2,FALSE),"")),"")</f>
        <v/>
      </c>
      <c r="AT1173" s="6" t="str">
        <f>_xlfn.IFNA(IF(IF($AK1173=AT$5,VLOOKUP(AO1173,buff!$K:$L,2,FALSE),"")=0,"",IF($AK1173=AT$5,VLOOKUP(AO1173,buff!$K:$L,2,FALSE),"")),"")</f>
        <v/>
      </c>
      <c r="AU1173" s="6" t="str">
        <f>_xlfn.IFNA(IF(IF($AK1173=AU$5,VLOOKUP(AP1173,buff!$K:$L,2,FALSE),"")=0,"",IF($AK1173=AU$5,VLOOKUP(AP1173,buff!$K:$L,2,FALSE),"")),"")</f>
        <v/>
      </c>
      <c r="AV1173" s="6" t="str">
        <f>_xlfn.IFNA(IF(IF($AK1173=AV$5,VLOOKUP(AL1173,buff!$K:$L,2,FALSE),"")=0,"",IF($AK1173=AV$5,VLOOKUP(AL1173,buff!$K:$L,2,FALSE),"")),"")</f>
        <v/>
      </c>
      <c r="AW1173" s="6" t="str">
        <f>_xlfn.IFNA(IF(IF($AK1173=AW$5,VLOOKUP(AM1173,buff!$K:$L,2,FALSE),"")=0,"",IF($AK1173=AW$5,VLOOKUP(AM1173,buff!$K:$L,2,FALSE),"")),"")</f>
        <v/>
      </c>
      <c r="AX1173" s="6" t="str">
        <f>_xlfn.IFNA(IF(IF($AK1173=AX$5,VLOOKUP(AN1173,buff!$K:$L,2,FALSE),"")=0,"",IF($AK1173=AX$5,VLOOKUP(AN1173,buff!$K:$L,2,FALSE),"")),"")</f>
        <v/>
      </c>
      <c r="AY1173" s="6" t="str">
        <f>_xlfn.IFNA(IF(IF($AK1173=AY$5,VLOOKUP(AO1173,buff!$K:$L,2,FALSE),"")=0,"",IF($AK1173=AY$5,VLOOKUP(AO1173,buff!$K:$L,2,FALSE),"")),"")</f>
        <v/>
      </c>
      <c r="AZ1173" s="6" t="str">
        <f>_xlfn.IFNA(IF(IF($AK1173=AZ$5,VLOOKUP(AP1173,buff!$K:$L,2,FALSE),"")=0,"",IF($AK1173=AZ$5,VLOOKUP(AP1173,buff!$K:$L,2,FALSE),"")),"")</f>
        <v/>
      </c>
      <c r="BA1173" s="6" t="e">
        <f>VLOOKUP(AL1173,buff!K:P,6,FALSE)</f>
        <v>#N/A</v>
      </c>
      <c r="BB1173" t="e">
        <f t="shared" si="316"/>
        <v>#N/A</v>
      </c>
      <c r="BC1173" t="e">
        <f t="shared" si="317"/>
        <v>#N/A</v>
      </c>
      <c r="BD1173">
        <f t="shared" si="313"/>
        <v>2</v>
      </c>
      <c r="BE1173">
        <f t="shared" si="314"/>
        <v>1</v>
      </c>
      <c r="BF1173" s="22">
        <f t="shared" si="315"/>
        <v>102002</v>
      </c>
    </row>
    <row r="1174" spans="1:58" x14ac:dyDescent="0.15">
      <c r="A1174" t="str">
        <f t="shared" si="302"/>
        <v>伊西多主动技能2等级8</v>
      </c>
      <c r="B1174" s="8">
        <f t="shared" si="303"/>
        <v>10200208</v>
      </c>
      <c r="C1174" s="8" t="str">
        <f>VLOOKUP(G1174,角色!A:B,2,FALSE)</f>
        <v>伊西多</v>
      </c>
      <c r="D1174" s="8" t="str">
        <f t="shared" si="304"/>
        <v>主动技能2</v>
      </c>
      <c r="E1174" s="8">
        <f t="shared" si="312"/>
        <v>8</v>
      </c>
      <c r="F1174" s="8">
        <f t="shared" si="305"/>
        <v>2</v>
      </c>
      <c r="G1174" s="8">
        <f t="shared" si="306"/>
        <v>20</v>
      </c>
      <c r="H1174" s="4" t="s">
        <v>857</v>
      </c>
      <c r="I1174" s="20" t="str">
        <f t="shared" si="318"/>
        <v>对敌方前排攻击，造成125%攻击力（+5748）点伤害。</v>
      </c>
      <c r="J1174" s="4" t="s">
        <v>277</v>
      </c>
      <c r="K1174" s="1" t="s">
        <v>102</v>
      </c>
      <c r="L1174" s="4" t="s">
        <v>859</v>
      </c>
      <c r="M1174" s="4"/>
      <c r="N1174" s="4">
        <v>100</v>
      </c>
      <c r="O1174" s="20">
        <f>VLOOKUP(L1174,对应表!BK:BL,2,FALSE)</f>
        <v>50</v>
      </c>
      <c r="P1174" s="25" t="str">
        <f>_xlfn.IFNA(VLOOKUP(G1174,角色!V:AE,主动技能!F1174+1,FALSE),"")</f>
        <v>||eff_sishenzhinu|</v>
      </c>
      <c r="Q1174" s="25">
        <f>(VLOOKUP(G1174,角色!V:AE,主动技能!F1174+4,FALSE))</f>
        <v>1</v>
      </c>
      <c r="R1174" s="25">
        <v>0</v>
      </c>
      <c r="S1174" s="25">
        <v>0</v>
      </c>
      <c r="T1174" s="6" t="str">
        <f t="shared" si="307"/>
        <v/>
      </c>
      <c r="U1174" s="6" t="str">
        <f t="shared" si="308"/>
        <v/>
      </c>
      <c r="V1174" s="19" t="str">
        <f>VLOOKUP(G1174,角色!AW:BC,主动技能!F1174+1,FALSE)</f>
        <v>skill_02</v>
      </c>
      <c r="Y1174">
        <f t="shared" si="311"/>
        <v>0</v>
      </c>
      <c r="Z1174" s="19">
        <f>IF(VLOOKUP(C1174,角色!CC:CI,主动技能!F1174*2,FALSE)=0,"",VLOOKUP(C1174,角色!CC:CI,主动技能!F1174*2,FALSE))</f>
        <v>125</v>
      </c>
      <c r="AA1174" s="19">
        <f>IF(VLOOKUP(C1174,角色!CC:CI,主动技能!F1174*2+1,FALSE)=0,0,VLOOKUP(C1174,角色!CC:CI,主动技能!F1174*2+1,FALSE))</f>
        <v>50</v>
      </c>
      <c r="AB1174" s="19">
        <f>IF(INT(VLOOKUP(E1174,角色属性概况!I:M,3,FALSE)*AA1174/100)=0,"",(INT(VLOOKUP(E1174,角色属性概况!I:M,3,FALSE)*AA1174/100)))</f>
        <v>5748</v>
      </c>
      <c r="AE1174" s="25">
        <f>(VLOOKUP(G1174,角色!V:AE,主动技能!F1174+7,FALSE))</f>
        <v>1</v>
      </c>
      <c r="AF1174" s="19">
        <f>VLOOKUP(F1174,对应表!AY:BA,3,FALSE)</f>
        <v>1</v>
      </c>
      <c r="AG1174" s="19">
        <f>VLOOKUP(F1174,对应表!AY:BA,2,FALSE)</f>
        <v>1</v>
      </c>
      <c r="AH1174" s="25" t="str">
        <f>VLOOKUP(F1174,特效对应!F:G,2,FALSE)</f>
        <v>attackex</v>
      </c>
      <c r="AJ1174">
        <f t="shared" si="309"/>
        <v>8</v>
      </c>
      <c r="AQ1174" s="6" t="str">
        <f>_xlfn.IFNA(IF(IF($AK1174=AQ$5,VLOOKUP(AL1174,buff!$K:$L,2,FALSE),"")=0,"",IF($AK1174=AQ$5,VLOOKUP(AL1174,buff!$K:$L,2,FALSE),"")),"")</f>
        <v/>
      </c>
      <c r="AR1174" s="6" t="str">
        <f>_xlfn.IFNA(IF(IF($AK1174=AR$5,VLOOKUP(AM1174,buff!$K:$L,2,FALSE),"")=0,"",IF($AK1174=AR$5,VLOOKUP(AM1174,buff!$K:$L,2,FALSE),"")),"")</f>
        <v/>
      </c>
      <c r="AS1174" s="6" t="str">
        <f>_xlfn.IFNA(IF(IF($AK1174=AS$5,VLOOKUP(AN1174,buff!$K:$L,2,FALSE),"")=0,"",IF($AK1174=AS$5,VLOOKUP(AN1174,buff!$K:$L,2,FALSE),"")),"")</f>
        <v/>
      </c>
      <c r="AT1174" s="6" t="str">
        <f>_xlfn.IFNA(IF(IF($AK1174=AT$5,VLOOKUP(AO1174,buff!$K:$L,2,FALSE),"")=0,"",IF($AK1174=AT$5,VLOOKUP(AO1174,buff!$K:$L,2,FALSE),"")),"")</f>
        <v/>
      </c>
      <c r="AU1174" s="6" t="str">
        <f>_xlfn.IFNA(IF(IF($AK1174=AU$5,VLOOKUP(AP1174,buff!$K:$L,2,FALSE),"")=0,"",IF($AK1174=AU$5,VLOOKUP(AP1174,buff!$K:$L,2,FALSE),"")),"")</f>
        <v/>
      </c>
      <c r="AV1174" s="6" t="str">
        <f>_xlfn.IFNA(IF(IF($AK1174=AV$5,VLOOKUP(AL1174,buff!$K:$L,2,FALSE),"")=0,"",IF($AK1174=AV$5,VLOOKUP(AL1174,buff!$K:$L,2,FALSE),"")),"")</f>
        <v/>
      </c>
      <c r="AW1174" s="6" t="str">
        <f>_xlfn.IFNA(IF(IF($AK1174=AW$5,VLOOKUP(AM1174,buff!$K:$L,2,FALSE),"")=0,"",IF($AK1174=AW$5,VLOOKUP(AM1174,buff!$K:$L,2,FALSE),"")),"")</f>
        <v/>
      </c>
      <c r="AX1174" s="6" t="str">
        <f>_xlfn.IFNA(IF(IF($AK1174=AX$5,VLOOKUP(AN1174,buff!$K:$L,2,FALSE),"")=0,"",IF($AK1174=AX$5,VLOOKUP(AN1174,buff!$K:$L,2,FALSE),"")),"")</f>
        <v/>
      </c>
      <c r="AY1174" s="6" t="str">
        <f>_xlfn.IFNA(IF(IF($AK1174=AY$5,VLOOKUP(AO1174,buff!$K:$L,2,FALSE),"")=0,"",IF($AK1174=AY$5,VLOOKUP(AO1174,buff!$K:$L,2,FALSE),"")),"")</f>
        <v/>
      </c>
      <c r="AZ1174" s="6" t="str">
        <f>_xlfn.IFNA(IF(IF($AK1174=AZ$5,VLOOKUP(AP1174,buff!$K:$L,2,FALSE),"")=0,"",IF($AK1174=AZ$5,VLOOKUP(AP1174,buff!$K:$L,2,FALSE),"")),"")</f>
        <v/>
      </c>
      <c r="BA1174" s="6" t="e">
        <f>VLOOKUP(AL1174,buff!K:P,6,FALSE)</f>
        <v>#N/A</v>
      </c>
      <c r="BB1174" t="e">
        <f t="shared" si="316"/>
        <v>#N/A</v>
      </c>
      <c r="BC1174" t="e">
        <f t="shared" si="317"/>
        <v>#N/A</v>
      </c>
      <c r="BD1174">
        <f t="shared" si="313"/>
        <v>2</v>
      </c>
      <c r="BE1174">
        <f t="shared" si="314"/>
        <v>1</v>
      </c>
      <c r="BF1174" s="22">
        <f t="shared" si="315"/>
        <v>102002</v>
      </c>
    </row>
    <row r="1175" spans="1:58" x14ac:dyDescent="0.15">
      <c r="A1175" t="str">
        <f t="shared" si="302"/>
        <v>伊西多主动技能2等级9</v>
      </c>
      <c r="B1175" s="8">
        <f t="shared" si="303"/>
        <v>10200209</v>
      </c>
      <c r="C1175" s="8" t="str">
        <f>VLOOKUP(G1175,角色!A:B,2,FALSE)</f>
        <v>伊西多</v>
      </c>
      <c r="D1175" s="8" t="str">
        <f t="shared" si="304"/>
        <v>主动技能2</v>
      </c>
      <c r="E1175" s="8">
        <f t="shared" si="312"/>
        <v>9</v>
      </c>
      <c r="F1175" s="8">
        <f t="shared" si="305"/>
        <v>2</v>
      </c>
      <c r="G1175" s="8">
        <f t="shared" si="306"/>
        <v>20</v>
      </c>
      <c r="H1175" s="4" t="s">
        <v>857</v>
      </c>
      <c r="I1175" s="20" t="str">
        <f t="shared" si="318"/>
        <v>对敌方前排攻击，造成125%攻击力（+8240）点伤害。</v>
      </c>
      <c r="J1175" s="4" t="s">
        <v>277</v>
      </c>
      <c r="K1175" s="1" t="s">
        <v>102</v>
      </c>
      <c r="L1175" s="4" t="s">
        <v>859</v>
      </c>
      <c r="M1175" s="4"/>
      <c r="N1175" s="4">
        <v>100</v>
      </c>
      <c r="O1175" s="20">
        <f>VLOOKUP(L1175,对应表!BK:BL,2,FALSE)</f>
        <v>50</v>
      </c>
      <c r="P1175" s="25" t="str">
        <f>_xlfn.IFNA(VLOOKUP(G1175,角色!V:AE,主动技能!F1175+1,FALSE),"")</f>
        <v>||eff_sishenzhinu|</v>
      </c>
      <c r="Q1175" s="25">
        <f>(VLOOKUP(G1175,角色!V:AE,主动技能!F1175+4,FALSE))</f>
        <v>1</v>
      </c>
      <c r="R1175" s="25">
        <v>0</v>
      </c>
      <c r="S1175" s="25">
        <v>0</v>
      </c>
      <c r="T1175" s="6" t="str">
        <f t="shared" si="307"/>
        <v/>
      </c>
      <c r="U1175" s="6" t="str">
        <f t="shared" si="308"/>
        <v/>
      </c>
      <c r="V1175" s="19" t="str">
        <f>VLOOKUP(G1175,角色!AW:BC,主动技能!F1175+1,FALSE)</f>
        <v>skill_02</v>
      </c>
      <c r="Y1175">
        <f t="shared" si="311"/>
        <v>0</v>
      </c>
      <c r="Z1175" s="19">
        <f>IF(VLOOKUP(C1175,角色!CC:CI,主动技能!F1175*2,FALSE)=0,"",VLOOKUP(C1175,角色!CC:CI,主动技能!F1175*2,FALSE))</f>
        <v>125</v>
      </c>
      <c r="AA1175" s="19">
        <f>IF(VLOOKUP(C1175,角色!CC:CI,主动技能!F1175*2+1,FALSE)=0,0,VLOOKUP(C1175,角色!CC:CI,主动技能!F1175*2+1,FALSE))</f>
        <v>50</v>
      </c>
      <c r="AB1175" s="19">
        <f>IF(INT(VLOOKUP(E1175,角色属性概况!I:M,3,FALSE)*AA1175/100)=0,"",(INT(VLOOKUP(E1175,角色属性概况!I:M,3,FALSE)*AA1175/100)))</f>
        <v>8240</v>
      </c>
      <c r="AE1175" s="25">
        <f>(VLOOKUP(G1175,角色!V:AE,主动技能!F1175+7,FALSE))</f>
        <v>1</v>
      </c>
      <c r="AF1175" s="19">
        <f>VLOOKUP(F1175,对应表!AY:BA,3,FALSE)</f>
        <v>1</v>
      </c>
      <c r="AG1175" s="19">
        <f>VLOOKUP(F1175,对应表!AY:BA,2,FALSE)</f>
        <v>1</v>
      </c>
      <c r="AH1175" s="25" t="str">
        <f>VLOOKUP(F1175,特效对应!F:G,2,FALSE)</f>
        <v>attackex</v>
      </c>
      <c r="AJ1175">
        <f t="shared" si="309"/>
        <v>9</v>
      </c>
      <c r="AQ1175" s="6" t="str">
        <f>_xlfn.IFNA(IF(IF($AK1175=AQ$5,VLOOKUP(AL1175,buff!$K:$L,2,FALSE),"")=0,"",IF($AK1175=AQ$5,VLOOKUP(AL1175,buff!$K:$L,2,FALSE),"")),"")</f>
        <v/>
      </c>
      <c r="AR1175" s="6" t="str">
        <f>_xlfn.IFNA(IF(IF($AK1175=AR$5,VLOOKUP(AM1175,buff!$K:$L,2,FALSE),"")=0,"",IF($AK1175=AR$5,VLOOKUP(AM1175,buff!$K:$L,2,FALSE),"")),"")</f>
        <v/>
      </c>
      <c r="AS1175" s="6" t="str">
        <f>_xlfn.IFNA(IF(IF($AK1175=AS$5,VLOOKUP(AN1175,buff!$K:$L,2,FALSE),"")=0,"",IF($AK1175=AS$5,VLOOKUP(AN1175,buff!$K:$L,2,FALSE),"")),"")</f>
        <v/>
      </c>
      <c r="AT1175" s="6" t="str">
        <f>_xlfn.IFNA(IF(IF($AK1175=AT$5,VLOOKUP(AO1175,buff!$K:$L,2,FALSE),"")=0,"",IF($AK1175=AT$5,VLOOKUP(AO1175,buff!$K:$L,2,FALSE),"")),"")</f>
        <v/>
      </c>
      <c r="AU1175" s="6" t="str">
        <f>_xlfn.IFNA(IF(IF($AK1175=AU$5,VLOOKUP(AP1175,buff!$K:$L,2,FALSE),"")=0,"",IF($AK1175=AU$5,VLOOKUP(AP1175,buff!$K:$L,2,FALSE),"")),"")</f>
        <v/>
      </c>
      <c r="AV1175" s="6" t="str">
        <f>_xlfn.IFNA(IF(IF($AK1175=AV$5,VLOOKUP(AL1175,buff!$K:$L,2,FALSE),"")=0,"",IF($AK1175=AV$5,VLOOKUP(AL1175,buff!$K:$L,2,FALSE),"")),"")</f>
        <v/>
      </c>
      <c r="AW1175" s="6" t="str">
        <f>_xlfn.IFNA(IF(IF($AK1175=AW$5,VLOOKUP(AM1175,buff!$K:$L,2,FALSE),"")=0,"",IF($AK1175=AW$5,VLOOKUP(AM1175,buff!$K:$L,2,FALSE),"")),"")</f>
        <v/>
      </c>
      <c r="AX1175" s="6" t="str">
        <f>_xlfn.IFNA(IF(IF($AK1175=AX$5,VLOOKUP(AN1175,buff!$K:$L,2,FALSE),"")=0,"",IF($AK1175=AX$5,VLOOKUP(AN1175,buff!$K:$L,2,FALSE),"")),"")</f>
        <v/>
      </c>
      <c r="AY1175" s="6" t="str">
        <f>_xlfn.IFNA(IF(IF($AK1175=AY$5,VLOOKUP(AO1175,buff!$K:$L,2,FALSE),"")=0,"",IF($AK1175=AY$5,VLOOKUP(AO1175,buff!$K:$L,2,FALSE),"")),"")</f>
        <v/>
      </c>
      <c r="AZ1175" s="6" t="str">
        <f>_xlfn.IFNA(IF(IF($AK1175=AZ$5,VLOOKUP(AP1175,buff!$K:$L,2,FALSE),"")=0,"",IF($AK1175=AZ$5,VLOOKUP(AP1175,buff!$K:$L,2,FALSE),"")),"")</f>
        <v/>
      </c>
      <c r="BA1175" s="6" t="e">
        <f>VLOOKUP(AL1175,buff!K:P,6,FALSE)</f>
        <v>#N/A</v>
      </c>
      <c r="BB1175" t="e">
        <f t="shared" si="316"/>
        <v>#N/A</v>
      </c>
      <c r="BC1175" t="e">
        <f t="shared" si="317"/>
        <v>#N/A</v>
      </c>
      <c r="BD1175">
        <f t="shared" si="313"/>
        <v>2</v>
      </c>
      <c r="BE1175">
        <f t="shared" si="314"/>
        <v>1</v>
      </c>
      <c r="BF1175" s="22">
        <f t="shared" si="315"/>
        <v>102002</v>
      </c>
    </row>
    <row r="1176" spans="1:58" x14ac:dyDescent="0.15">
      <c r="A1176" t="str">
        <f t="shared" si="302"/>
        <v>伊西多主动技能2等级10</v>
      </c>
      <c r="B1176" s="8">
        <f t="shared" si="303"/>
        <v>10200210</v>
      </c>
      <c r="C1176" s="8" t="str">
        <f>VLOOKUP(G1176,角色!A:B,2,FALSE)</f>
        <v>伊西多</v>
      </c>
      <c r="D1176" s="8" t="str">
        <f t="shared" si="304"/>
        <v>主动技能2</v>
      </c>
      <c r="E1176" s="8">
        <f t="shared" si="312"/>
        <v>10</v>
      </c>
      <c r="F1176" s="8">
        <f t="shared" si="305"/>
        <v>2</v>
      </c>
      <c r="G1176" s="8">
        <f t="shared" si="306"/>
        <v>20</v>
      </c>
      <c r="H1176" s="4" t="s">
        <v>857</v>
      </c>
      <c r="I1176" s="20" t="str">
        <f t="shared" si="318"/>
        <v>对敌方前排攻击，造成125%攻击力（+11767）点伤害。</v>
      </c>
      <c r="J1176" s="4" t="s">
        <v>277</v>
      </c>
      <c r="K1176" s="1" t="s">
        <v>102</v>
      </c>
      <c r="L1176" s="4" t="s">
        <v>859</v>
      </c>
      <c r="M1176" s="4"/>
      <c r="N1176" s="4">
        <v>100</v>
      </c>
      <c r="O1176" s="20">
        <f>VLOOKUP(L1176,对应表!BK:BL,2,FALSE)</f>
        <v>50</v>
      </c>
      <c r="P1176" s="25" t="str">
        <f>_xlfn.IFNA(VLOOKUP(G1176,角色!V:AE,主动技能!F1176+1,FALSE),"")</f>
        <v>||eff_sishenzhinu|</v>
      </c>
      <c r="Q1176" s="25">
        <f>(VLOOKUP(G1176,角色!V:AE,主动技能!F1176+4,FALSE))</f>
        <v>1</v>
      </c>
      <c r="R1176" s="25">
        <v>0</v>
      </c>
      <c r="S1176" s="25">
        <v>0</v>
      </c>
      <c r="T1176" s="6" t="str">
        <f t="shared" si="307"/>
        <v/>
      </c>
      <c r="U1176" s="6" t="str">
        <f t="shared" si="308"/>
        <v/>
      </c>
      <c r="V1176" s="19" t="str">
        <f>VLOOKUP(G1176,角色!AW:BC,主动技能!F1176+1,FALSE)</f>
        <v>skill_02</v>
      </c>
      <c r="Y1176">
        <f t="shared" si="311"/>
        <v>0</v>
      </c>
      <c r="Z1176" s="19">
        <f>IF(VLOOKUP(C1176,角色!CC:CI,主动技能!F1176*2,FALSE)=0,"",VLOOKUP(C1176,角色!CC:CI,主动技能!F1176*2,FALSE))</f>
        <v>125</v>
      </c>
      <c r="AA1176" s="19">
        <f>IF(VLOOKUP(C1176,角色!CC:CI,主动技能!F1176*2+1,FALSE)=0,0,VLOOKUP(C1176,角色!CC:CI,主动技能!F1176*2+1,FALSE))</f>
        <v>50</v>
      </c>
      <c r="AB1176" s="19">
        <f>IF(INT(VLOOKUP(E1176,角色属性概况!I:M,3,FALSE)*AA1176/100)=0,"",(INT(VLOOKUP(E1176,角色属性概况!I:M,3,FALSE)*AA1176/100)))</f>
        <v>11767</v>
      </c>
      <c r="AE1176" s="25">
        <f>(VLOOKUP(G1176,角色!V:AE,主动技能!F1176+7,FALSE))</f>
        <v>1</v>
      </c>
      <c r="AF1176" s="19">
        <f>VLOOKUP(F1176,对应表!AY:BA,3,FALSE)</f>
        <v>1</v>
      </c>
      <c r="AG1176" s="19">
        <f>VLOOKUP(F1176,对应表!AY:BA,2,FALSE)</f>
        <v>1</v>
      </c>
      <c r="AH1176" s="25" t="str">
        <f>VLOOKUP(F1176,特效对应!F:G,2,FALSE)</f>
        <v>attackex</v>
      </c>
      <c r="AJ1176">
        <f t="shared" si="309"/>
        <v>10</v>
      </c>
      <c r="AQ1176" s="6" t="str">
        <f>_xlfn.IFNA(IF(IF($AK1176=AQ$5,VLOOKUP(AL1176,buff!$K:$L,2,FALSE),"")=0,"",IF($AK1176=AQ$5,VLOOKUP(AL1176,buff!$K:$L,2,FALSE),"")),"")</f>
        <v/>
      </c>
      <c r="AR1176" s="6" t="str">
        <f>_xlfn.IFNA(IF(IF($AK1176=AR$5,VLOOKUP(AM1176,buff!$K:$L,2,FALSE),"")=0,"",IF($AK1176=AR$5,VLOOKUP(AM1176,buff!$K:$L,2,FALSE),"")),"")</f>
        <v/>
      </c>
      <c r="AS1176" s="6" t="str">
        <f>_xlfn.IFNA(IF(IF($AK1176=AS$5,VLOOKUP(AN1176,buff!$K:$L,2,FALSE),"")=0,"",IF($AK1176=AS$5,VLOOKUP(AN1176,buff!$K:$L,2,FALSE),"")),"")</f>
        <v/>
      </c>
      <c r="AT1176" s="6" t="str">
        <f>_xlfn.IFNA(IF(IF($AK1176=AT$5,VLOOKUP(AO1176,buff!$K:$L,2,FALSE),"")=0,"",IF($AK1176=AT$5,VLOOKUP(AO1176,buff!$K:$L,2,FALSE),"")),"")</f>
        <v/>
      </c>
      <c r="AU1176" s="6" t="str">
        <f>_xlfn.IFNA(IF(IF($AK1176=AU$5,VLOOKUP(AP1176,buff!$K:$L,2,FALSE),"")=0,"",IF($AK1176=AU$5,VLOOKUP(AP1176,buff!$K:$L,2,FALSE),"")),"")</f>
        <v/>
      </c>
      <c r="AV1176" s="6" t="str">
        <f>_xlfn.IFNA(IF(IF($AK1176=AV$5,VLOOKUP(AL1176,buff!$K:$L,2,FALSE),"")=0,"",IF($AK1176=AV$5,VLOOKUP(AL1176,buff!$K:$L,2,FALSE),"")),"")</f>
        <v/>
      </c>
      <c r="AW1176" s="6" t="str">
        <f>_xlfn.IFNA(IF(IF($AK1176=AW$5,VLOOKUP(AM1176,buff!$K:$L,2,FALSE),"")=0,"",IF($AK1176=AW$5,VLOOKUP(AM1176,buff!$K:$L,2,FALSE),"")),"")</f>
        <v/>
      </c>
      <c r="AX1176" s="6" t="str">
        <f>_xlfn.IFNA(IF(IF($AK1176=AX$5,VLOOKUP(AN1176,buff!$K:$L,2,FALSE),"")=0,"",IF($AK1176=AX$5,VLOOKUP(AN1176,buff!$K:$L,2,FALSE),"")),"")</f>
        <v/>
      </c>
      <c r="AY1176" s="6" t="str">
        <f>_xlfn.IFNA(IF(IF($AK1176=AY$5,VLOOKUP(AO1176,buff!$K:$L,2,FALSE),"")=0,"",IF($AK1176=AY$5,VLOOKUP(AO1176,buff!$K:$L,2,FALSE),"")),"")</f>
        <v/>
      </c>
      <c r="AZ1176" s="6" t="str">
        <f>_xlfn.IFNA(IF(IF($AK1176=AZ$5,VLOOKUP(AP1176,buff!$K:$L,2,FALSE),"")=0,"",IF($AK1176=AZ$5,VLOOKUP(AP1176,buff!$K:$L,2,FALSE),"")),"")</f>
        <v/>
      </c>
      <c r="BA1176" s="6" t="e">
        <f>VLOOKUP(AL1176,buff!K:P,6,FALSE)</f>
        <v>#N/A</v>
      </c>
      <c r="BB1176" t="e">
        <f t="shared" si="316"/>
        <v>#N/A</v>
      </c>
      <c r="BC1176" t="e">
        <f t="shared" si="317"/>
        <v>#N/A</v>
      </c>
      <c r="BD1176">
        <f t="shared" si="313"/>
        <v>2</v>
      </c>
      <c r="BE1176">
        <f t="shared" si="314"/>
        <v>1</v>
      </c>
      <c r="BF1176" s="22">
        <f t="shared" si="315"/>
        <v>102002</v>
      </c>
    </row>
    <row r="1177" spans="1:58" x14ac:dyDescent="0.15">
      <c r="A1177" t="str">
        <f t="shared" si="302"/>
        <v>伊西多主动技能2等级11</v>
      </c>
      <c r="B1177" s="8">
        <f t="shared" si="303"/>
        <v>10200211</v>
      </c>
      <c r="C1177" s="8" t="str">
        <f>VLOOKUP(G1177,角色!A:B,2,FALSE)</f>
        <v>伊西多</v>
      </c>
      <c r="D1177" s="8" t="str">
        <f t="shared" si="304"/>
        <v>主动技能2</v>
      </c>
      <c r="E1177" s="8">
        <f t="shared" si="312"/>
        <v>11</v>
      </c>
      <c r="F1177" s="8">
        <f t="shared" si="305"/>
        <v>2</v>
      </c>
      <c r="G1177" s="8">
        <f t="shared" si="306"/>
        <v>20</v>
      </c>
      <c r="H1177" s="4" t="s">
        <v>857</v>
      </c>
      <c r="I1177" s="20" t="str">
        <f t="shared" si="318"/>
        <v>对敌方前排攻击，造成125%攻击力（+16761）点伤害。</v>
      </c>
      <c r="J1177" s="4" t="s">
        <v>277</v>
      </c>
      <c r="K1177" s="1" t="s">
        <v>102</v>
      </c>
      <c r="L1177" s="4" t="s">
        <v>859</v>
      </c>
      <c r="M1177" s="4"/>
      <c r="N1177" s="4">
        <v>100</v>
      </c>
      <c r="O1177" s="20">
        <f>VLOOKUP(L1177,对应表!BK:BL,2,FALSE)</f>
        <v>50</v>
      </c>
      <c r="P1177" s="25" t="str">
        <f>_xlfn.IFNA(VLOOKUP(G1177,角色!V:AE,主动技能!F1177+1,FALSE),"")</f>
        <v>||eff_sishenzhinu|</v>
      </c>
      <c r="Q1177" s="25">
        <f>(VLOOKUP(G1177,角色!V:AE,主动技能!F1177+4,FALSE))</f>
        <v>1</v>
      </c>
      <c r="R1177" s="25">
        <v>0</v>
      </c>
      <c r="S1177" s="25">
        <v>0</v>
      </c>
      <c r="T1177" s="6" t="str">
        <f t="shared" si="307"/>
        <v/>
      </c>
      <c r="U1177" s="6" t="str">
        <f t="shared" si="308"/>
        <v/>
      </c>
      <c r="V1177" s="19" t="str">
        <f>VLOOKUP(G1177,角色!AW:BC,主动技能!F1177+1,FALSE)</f>
        <v>skill_02</v>
      </c>
      <c r="Y1177">
        <f t="shared" si="311"/>
        <v>0</v>
      </c>
      <c r="Z1177" s="19">
        <f>IF(VLOOKUP(C1177,角色!CC:CI,主动技能!F1177*2,FALSE)=0,"",VLOOKUP(C1177,角色!CC:CI,主动技能!F1177*2,FALSE))</f>
        <v>125</v>
      </c>
      <c r="AA1177" s="19">
        <f>IF(VLOOKUP(C1177,角色!CC:CI,主动技能!F1177*2+1,FALSE)=0,0,VLOOKUP(C1177,角色!CC:CI,主动技能!F1177*2+1,FALSE))</f>
        <v>50</v>
      </c>
      <c r="AB1177" s="19">
        <f>IF(INT(VLOOKUP(E1177,角色属性概况!I:M,3,FALSE)*AA1177/100)=0,"",(INT(VLOOKUP(E1177,角色属性概况!I:M,3,FALSE)*AA1177/100)))</f>
        <v>16761</v>
      </c>
      <c r="AE1177" s="25">
        <f>(VLOOKUP(G1177,角色!V:AE,主动技能!F1177+7,FALSE))</f>
        <v>1</v>
      </c>
      <c r="AF1177" s="19">
        <f>VLOOKUP(F1177,对应表!AY:BA,3,FALSE)</f>
        <v>1</v>
      </c>
      <c r="AG1177" s="19">
        <f>VLOOKUP(F1177,对应表!AY:BA,2,FALSE)</f>
        <v>1</v>
      </c>
      <c r="AH1177" s="25" t="str">
        <f>VLOOKUP(F1177,特效对应!F:G,2,FALSE)</f>
        <v>attackex</v>
      </c>
      <c r="AJ1177">
        <f t="shared" si="309"/>
        <v>11</v>
      </c>
      <c r="AQ1177" s="6" t="str">
        <f>_xlfn.IFNA(IF(IF($AK1177=AQ$5,VLOOKUP(AL1177,buff!$K:$L,2,FALSE),"")=0,"",IF($AK1177=AQ$5,VLOOKUP(AL1177,buff!$K:$L,2,FALSE),"")),"")</f>
        <v/>
      </c>
      <c r="AR1177" s="6" t="str">
        <f>_xlfn.IFNA(IF(IF($AK1177=AR$5,VLOOKUP(AM1177,buff!$K:$L,2,FALSE),"")=0,"",IF($AK1177=AR$5,VLOOKUP(AM1177,buff!$K:$L,2,FALSE),"")),"")</f>
        <v/>
      </c>
      <c r="AS1177" s="6" t="str">
        <f>_xlfn.IFNA(IF(IF($AK1177=AS$5,VLOOKUP(AN1177,buff!$K:$L,2,FALSE),"")=0,"",IF($AK1177=AS$5,VLOOKUP(AN1177,buff!$K:$L,2,FALSE),"")),"")</f>
        <v/>
      </c>
      <c r="AT1177" s="6" t="str">
        <f>_xlfn.IFNA(IF(IF($AK1177=AT$5,VLOOKUP(AO1177,buff!$K:$L,2,FALSE),"")=0,"",IF($AK1177=AT$5,VLOOKUP(AO1177,buff!$K:$L,2,FALSE),"")),"")</f>
        <v/>
      </c>
      <c r="AU1177" s="6" t="str">
        <f>_xlfn.IFNA(IF(IF($AK1177=AU$5,VLOOKUP(AP1177,buff!$K:$L,2,FALSE),"")=0,"",IF($AK1177=AU$5,VLOOKUP(AP1177,buff!$K:$L,2,FALSE),"")),"")</f>
        <v/>
      </c>
      <c r="AV1177" s="6" t="str">
        <f>_xlfn.IFNA(IF(IF($AK1177=AV$5,VLOOKUP(AL1177,buff!$K:$L,2,FALSE),"")=0,"",IF($AK1177=AV$5,VLOOKUP(AL1177,buff!$K:$L,2,FALSE),"")),"")</f>
        <v/>
      </c>
      <c r="AW1177" s="6" t="str">
        <f>_xlfn.IFNA(IF(IF($AK1177=AW$5,VLOOKUP(AM1177,buff!$K:$L,2,FALSE),"")=0,"",IF($AK1177=AW$5,VLOOKUP(AM1177,buff!$K:$L,2,FALSE),"")),"")</f>
        <v/>
      </c>
      <c r="AX1177" s="6" t="str">
        <f>_xlfn.IFNA(IF(IF($AK1177=AX$5,VLOOKUP(AN1177,buff!$K:$L,2,FALSE),"")=0,"",IF($AK1177=AX$5,VLOOKUP(AN1177,buff!$K:$L,2,FALSE),"")),"")</f>
        <v/>
      </c>
      <c r="AY1177" s="6" t="str">
        <f>_xlfn.IFNA(IF(IF($AK1177=AY$5,VLOOKUP(AO1177,buff!$K:$L,2,FALSE),"")=0,"",IF($AK1177=AY$5,VLOOKUP(AO1177,buff!$K:$L,2,FALSE),"")),"")</f>
        <v/>
      </c>
      <c r="AZ1177" s="6" t="str">
        <f>_xlfn.IFNA(IF(IF($AK1177=AZ$5,VLOOKUP(AP1177,buff!$K:$L,2,FALSE),"")=0,"",IF($AK1177=AZ$5,VLOOKUP(AP1177,buff!$K:$L,2,FALSE),"")),"")</f>
        <v/>
      </c>
      <c r="BA1177" s="6" t="e">
        <f>VLOOKUP(AL1177,buff!K:P,6,FALSE)</f>
        <v>#N/A</v>
      </c>
      <c r="BB1177" t="e">
        <f t="shared" si="316"/>
        <v>#N/A</v>
      </c>
      <c r="BC1177" t="e">
        <f t="shared" si="317"/>
        <v>#N/A</v>
      </c>
      <c r="BD1177">
        <f t="shared" si="313"/>
        <v>2</v>
      </c>
      <c r="BE1177">
        <f t="shared" si="314"/>
        <v>1</v>
      </c>
      <c r="BF1177" s="22">
        <f t="shared" si="315"/>
        <v>102002</v>
      </c>
    </row>
    <row r="1178" spans="1:58" x14ac:dyDescent="0.15">
      <c r="A1178" t="str">
        <f t="shared" si="302"/>
        <v>伊西多主动技能2等级12</v>
      </c>
      <c r="B1178" s="8">
        <f t="shared" si="303"/>
        <v>10200212</v>
      </c>
      <c r="C1178" s="8" t="str">
        <f>VLOOKUP(G1178,角色!A:B,2,FALSE)</f>
        <v>伊西多</v>
      </c>
      <c r="D1178" s="8" t="str">
        <f t="shared" si="304"/>
        <v>主动技能2</v>
      </c>
      <c r="E1178" s="8">
        <f t="shared" si="312"/>
        <v>12</v>
      </c>
      <c r="F1178" s="8">
        <f t="shared" si="305"/>
        <v>2</v>
      </c>
      <c r="G1178" s="8">
        <f t="shared" si="306"/>
        <v>20</v>
      </c>
      <c r="H1178" s="4" t="s">
        <v>857</v>
      </c>
      <c r="I1178" s="20" t="str">
        <f t="shared" si="318"/>
        <v>对敌方前排攻击，造成125%攻击力（+23830）点伤害。</v>
      </c>
      <c r="J1178" s="4" t="s">
        <v>277</v>
      </c>
      <c r="K1178" s="1" t="s">
        <v>102</v>
      </c>
      <c r="L1178" s="4" t="s">
        <v>859</v>
      </c>
      <c r="M1178" s="4"/>
      <c r="N1178" s="4">
        <v>100</v>
      </c>
      <c r="O1178" s="20">
        <f>VLOOKUP(L1178,对应表!BK:BL,2,FALSE)</f>
        <v>50</v>
      </c>
      <c r="P1178" s="25" t="str">
        <f>_xlfn.IFNA(VLOOKUP(G1178,角色!V:AE,主动技能!F1178+1,FALSE),"")</f>
        <v>||eff_sishenzhinu|</v>
      </c>
      <c r="Q1178" s="25">
        <f>(VLOOKUP(G1178,角色!V:AE,主动技能!F1178+4,FALSE))</f>
        <v>1</v>
      </c>
      <c r="R1178" s="25">
        <v>0</v>
      </c>
      <c r="S1178" s="25">
        <v>0</v>
      </c>
      <c r="T1178" s="6" t="str">
        <f t="shared" si="307"/>
        <v/>
      </c>
      <c r="U1178" s="6" t="str">
        <f t="shared" si="308"/>
        <v/>
      </c>
      <c r="V1178" s="19" t="str">
        <f>VLOOKUP(G1178,角色!AW:BC,主动技能!F1178+1,FALSE)</f>
        <v>skill_02</v>
      </c>
      <c r="Y1178">
        <f t="shared" si="311"/>
        <v>0</v>
      </c>
      <c r="Z1178" s="19">
        <f>IF(VLOOKUP(C1178,角色!CC:CI,主动技能!F1178*2,FALSE)=0,"",VLOOKUP(C1178,角色!CC:CI,主动技能!F1178*2,FALSE))</f>
        <v>125</v>
      </c>
      <c r="AA1178" s="19">
        <f>IF(VLOOKUP(C1178,角色!CC:CI,主动技能!F1178*2+1,FALSE)=0,0,VLOOKUP(C1178,角色!CC:CI,主动技能!F1178*2+1,FALSE))</f>
        <v>50</v>
      </c>
      <c r="AB1178" s="19">
        <f>IF(INT(VLOOKUP(E1178,角色属性概况!I:M,3,FALSE)*AA1178/100)=0,"",(INT(VLOOKUP(E1178,角色属性概况!I:M,3,FALSE)*AA1178/100)))</f>
        <v>23830</v>
      </c>
      <c r="AE1178" s="25">
        <f>(VLOOKUP(G1178,角色!V:AE,主动技能!F1178+7,FALSE))</f>
        <v>1</v>
      </c>
      <c r="AF1178" s="19">
        <f>VLOOKUP(F1178,对应表!AY:BA,3,FALSE)</f>
        <v>1</v>
      </c>
      <c r="AG1178" s="19">
        <f>VLOOKUP(F1178,对应表!AY:BA,2,FALSE)</f>
        <v>1</v>
      </c>
      <c r="AH1178" s="25" t="str">
        <f>VLOOKUP(F1178,特效对应!F:G,2,FALSE)</f>
        <v>attackex</v>
      </c>
      <c r="AJ1178">
        <f t="shared" si="309"/>
        <v>12</v>
      </c>
      <c r="AQ1178" s="6" t="str">
        <f>_xlfn.IFNA(IF(IF($AK1178=AQ$5,VLOOKUP(AL1178,buff!$K:$L,2,FALSE),"")=0,"",IF($AK1178=AQ$5,VLOOKUP(AL1178,buff!$K:$L,2,FALSE),"")),"")</f>
        <v/>
      </c>
      <c r="AR1178" s="6" t="str">
        <f>_xlfn.IFNA(IF(IF($AK1178=AR$5,VLOOKUP(AM1178,buff!$K:$L,2,FALSE),"")=0,"",IF($AK1178=AR$5,VLOOKUP(AM1178,buff!$K:$L,2,FALSE),"")),"")</f>
        <v/>
      </c>
      <c r="AS1178" s="6" t="str">
        <f>_xlfn.IFNA(IF(IF($AK1178=AS$5,VLOOKUP(AN1178,buff!$K:$L,2,FALSE),"")=0,"",IF($AK1178=AS$5,VLOOKUP(AN1178,buff!$K:$L,2,FALSE),"")),"")</f>
        <v/>
      </c>
      <c r="AT1178" s="6" t="str">
        <f>_xlfn.IFNA(IF(IF($AK1178=AT$5,VLOOKUP(AO1178,buff!$K:$L,2,FALSE),"")=0,"",IF($AK1178=AT$5,VLOOKUP(AO1178,buff!$K:$L,2,FALSE),"")),"")</f>
        <v/>
      </c>
      <c r="AU1178" s="6" t="str">
        <f>_xlfn.IFNA(IF(IF($AK1178=AU$5,VLOOKUP(AP1178,buff!$K:$L,2,FALSE),"")=0,"",IF($AK1178=AU$5,VLOOKUP(AP1178,buff!$K:$L,2,FALSE),"")),"")</f>
        <v/>
      </c>
      <c r="AV1178" s="6" t="str">
        <f>_xlfn.IFNA(IF(IF($AK1178=AV$5,VLOOKUP(AL1178,buff!$K:$L,2,FALSE),"")=0,"",IF($AK1178=AV$5,VLOOKUP(AL1178,buff!$K:$L,2,FALSE),"")),"")</f>
        <v/>
      </c>
      <c r="AW1178" s="6" t="str">
        <f>_xlfn.IFNA(IF(IF($AK1178=AW$5,VLOOKUP(AM1178,buff!$K:$L,2,FALSE),"")=0,"",IF($AK1178=AW$5,VLOOKUP(AM1178,buff!$K:$L,2,FALSE),"")),"")</f>
        <v/>
      </c>
      <c r="AX1178" s="6" t="str">
        <f>_xlfn.IFNA(IF(IF($AK1178=AX$5,VLOOKUP(AN1178,buff!$K:$L,2,FALSE),"")=0,"",IF($AK1178=AX$5,VLOOKUP(AN1178,buff!$K:$L,2,FALSE),"")),"")</f>
        <v/>
      </c>
      <c r="AY1178" s="6" t="str">
        <f>_xlfn.IFNA(IF(IF($AK1178=AY$5,VLOOKUP(AO1178,buff!$K:$L,2,FALSE),"")=0,"",IF($AK1178=AY$5,VLOOKUP(AO1178,buff!$K:$L,2,FALSE),"")),"")</f>
        <v/>
      </c>
      <c r="AZ1178" s="6" t="str">
        <f>_xlfn.IFNA(IF(IF($AK1178=AZ$5,VLOOKUP(AP1178,buff!$K:$L,2,FALSE),"")=0,"",IF($AK1178=AZ$5,VLOOKUP(AP1178,buff!$K:$L,2,FALSE),"")),"")</f>
        <v/>
      </c>
      <c r="BA1178" s="6" t="e">
        <f>VLOOKUP(AL1178,buff!K:P,6,FALSE)</f>
        <v>#N/A</v>
      </c>
      <c r="BB1178" t="e">
        <f t="shared" si="316"/>
        <v>#N/A</v>
      </c>
      <c r="BC1178" t="e">
        <f t="shared" si="317"/>
        <v>#N/A</v>
      </c>
      <c r="BD1178">
        <f t="shared" si="313"/>
        <v>2</v>
      </c>
      <c r="BE1178">
        <f t="shared" si="314"/>
        <v>1</v>
      </c>
      <c r="BF1178" s="22">
        <f t="shared" si="315"/>
        <v>102002</v>
      </c>
    </row>
    <row r="1179" spans="1:58" x14ac:dyDescent="0.15">
      <c r="A1179" t="str">
        <f t="shared" si="302"/>
        <v>伊西多主动技能2等级13</v>
      </c>
      <c r="B1179" s="8">
        <f t="shared" si="303"/>
        <v>10200213</v>
      </c>
      <c r="C1179" s="8" t="str">
        <f>VLOOKUP(G1179,角色!A:B,2,FALSE)</f>
        <v>伊西多</v>
      </c>
      <c r="D1179" s="8" t="str">
        <f t="shared" si="304"/>
        <v>主动技能2</v>
      </c>
      <c r="E1179" s="8">
        <f t="shared" si="312"/>
        <v>13</v>
      </c>
      <c r="F1179" s="8">
        <f t="shared" si="305"/>
        <v>2</v>
      </c>
      <c r="G1179" s="8">
        <f t="shared" si="306"/>
        <v>20</v>
      </c>
      <c r="H1179" s="4" t="s">
        <v>857</v>
      </c>
      <c r="I1179" s="20" t="str">
        <f t="shared" si="318"/>
        <v>对敌方前排攻击，造成125%攻击力（+33839）点伤害。</v>
      </c>
      <c r="J1179" s="4" t="s">
        <v>277</v>
      </c>
      <c r="K1179" s="1" t="s">
        <v>102</v>
      </c>
      <c r="L1179" s="4" t="s">
        <v>859</v>
      </c>
      <c r="M1179" s="4"/>
      <c r="N1179" s="4">
        <v>100</v>
      </c>
      <c r="O1179" s="20">
        <f>VLOOKUP(L1179,对应表!BK:BL,2,FALSE)</f>
        <v>50</v>
      </c>
      <c r="P1179" s="25" t="str">
        <f>_xlfn.IFNA(VLOOKUP(G1179,角色!V:AE,主动技能!F1179+1,FALSE),"")</f>
        <v>||eff_sishenzhinu|</v>
      </c>
      <c r="Q1179" s="25">
        <f>(VLOOKUP(G1179,角色!V:AE,主动技能!F1179+4,FALSE))</f>
        <v>1</v>
      </c>
      <c r="R1179" s="25">
        <v>0</v>
      </c>
      <c r="S1179" s="25">
        <v>0</v>
      </c>
      <c r="T1179" s="6" t="str">
        <f t="shared" si="307"/>
        <v/>
      </c>
      <c r="U1179" s="6" t="str">
        <f t="shared" si="308"/>
        <v/>
      </c>
      <c r="V1179" s="19" t="str">
        <f>VLOOKUP(G1179,角色!AW:BC,主动技能!F1179+1,FALSE)</f>
        <v>skill_02</v>
      </c>
      <c r="Y1179">
        <f t="shared" si="311"/>
        <v>0</v>
      </c>
      <c r="Z1179" s="19">
        <f>IF(VLOOKUP(C1179,角色!CC:CI,主动技能!F1179*2,FALSE)=0,"",VLOOKUP(C1179,角色!CC:CI,主动技能!F1179*2,FALSE))</f>
        <v>125</v>
      </c>
      <c r="AA1179" s="19">
        <f>IF(VLOOKUP(C1179,角色!CC:CI,主动技能!F1179*2+1,FALSE)=0,0,VLOOKUP(C1179,角色!CC:CI,主动技能!F1179*2+1,FALSE))</f>
        <v>50</v>
      </c>
      <c r="AB1179" s="19">
        <f>IF(INT(VLOOKUP(E1179,角色属性概况!I:M,3,FALSE)*AA1179/100)=0,"",(INT(VLOOKUP(E1179,角色属性概况!I:M,3,FALSE)*AA1179/100)))</f>
        <v>33839</v>
      </c>
      <c r="AE1179" s="25">
        <f>(VLOOKUP(G1179,角色!V:AE,主动技能!F1179+7,FALSE))</f>
        <v>1</v>
      </c>
      <c r="AF1179" s="19">
        <f>VLOOKUP(F1179,对应表!AY:BA,3,FALSE)</f>
        <v>1</v>
      </c>
      <c r="AG1179" s="19">
        <f>VLOOKUP(F1179,对应表!AY:BA,2,FALSE)</f>
        <v>1</v>
      </c>
      <c r="AH1179" s="25" t="str">
        <f>VLOOKUP(F1179,特效对应!F:G,2,FALSE)</f>
        <v>attackex</v>
      </c>
      <c r="AJ1179">
        <f t="shared" si="309"/>
        <v>13</v>
      </c>
      <c r="AQ1179" s="6" t="str">
        <f>_xlfn.IFNA(IF(IF($AK1179=AQ$5,VLOOKUP(AL1179,buff!$K:$L,2,FALSE),"")=0,"",IF($AK1179=AQ$5,VLOOKUP(AL1179,buff!$K:$L,2,FALSE),"")),"")</f>
        <v/>
      </c>
      <c r="AR1179" s="6" t="str">
        <f>_xlfn.IFNA(IF(IF($AK1179=AR$5,VLOOKUP(AM1179,buff!$K:$L,2,FALSE),"")=0,"",IF($AK1179=AR$5,VLOOKUP(AM1179,buff!$K:$L,2,FALSE),"")),"")</f>
        <v/>
      </c>
      <c r="AS1179" s="6" t="str">
        <f>_xlfn.IFNA(IF(IF($AK1179=AS$5,VLOOKUP(AN1179,buff!$K:$L,2,FALSE),"")=0,"",IF($AK1179=AS$5,VLOOKUP(AN1179,buff!$K:$L,2,FALSE),"")),"")</f>
        <v/>
      </c>
      <c r="AT1179" s="6" t="str">
        <f>_xlfn.IFNA(IF(IF($AK1179=AT$5,VLOOKUP(AO1179,buff!$K:$L,2,FALSE),"")=0,"",IF($AK1179=AT$5,VLOOKUP(AO1179,buff!$K:$L,2,FALSE),"")),"")</f>
        <v/>
      </c>
      <c r="AU1179" s="6" t="str">
        <f>_xlfn.IFNA(IF(IF($AK1179=AU$5,VLOOKUP(AP1179,buff!$K:$L,2,FALSE),"")=0,"",IF($AK1179=AU$5,VLOOKUP(AP1179,buff!$K:$L,2,FALSE),"")),"")</f>
        <v/>
      </c>
      <c r="AV1179" s="6" t="str">
        <f>_xlfn.IFNA(IF(IF($AK1179=AV$5,VLOOKUP(AL1179,buff!$K:$L,2,FALSE),"")=0,"",IF($AK1179=AV$5,VLOOKUP(AL1179,buff!$K:$L,2,FALSE),"")),"")</f>
        <v/>
      </c>
      <c r="AW1179" s="6" t="str">
        <f>_xlfn.IFNA(IF(IF($AK1179=AW$5,VLOOKUP(AM1179,buff!$K:$L,2,FALSE),"")=0,"",IF($AK1179=AW$5,VLOOKUP(AM1179,buff!$K:$L,2,FALSE),"")),"")</f>
        <v/>
      </c>
      <c r="AX1179" s="6" t="str">
        <f>_xlfn.IFNA(IF(IF($AK1179=AX$5,VLOOKUP(AN1179,buff!$K:$L,2,FALSE),"")=0,"",IF($AK1179=AX$5,VLOOKUP(AN1179,buff!$K:$L,2,FALSE),"")),"")</f>
        <v/>
      </c>
      <c r="AY1179" s="6" t="str">
        <f>_xlfn.IFNA(IF(IF($AK1179=AY$5,VLOOKUP(AO1179,buff!$K:$L,2,FALSE),"")=0,"",IF($AK1179=AY$5,VLOOKUP(AO1179,buff!$K:$L,2,FALSE),"")),"")</f>
        <v/>
      </c>
      <c r="AZ1179" s="6" t="str">
        <f>_xlfn.IFNA(IF(IF($AK1179=AZ$5,VLOOKUP(AP1179,buff!$K:$L,2,FALSE),"")=0,"",IF($AK1179=AZ$5,VLOOKUP(AP1179,buff!$K:$L,2,FALSE),"")),"")</f>
        <v/>
      </c>
      <c r="BA1179" s="6" t="e">
        <f>VLOOKUP(AL1179,buff!K:P,6,FALSE)</f>
        <v>#N/A</v>
      </c>
      <c r="BB1179" t="e">
        <f t="shared" si="316"/>
        <v>#N/A</v>
      </c>
      <c r="BC1179" t="e">
        <f t="shared" si="317"/>
        <v>#N/A</v>
      </c>
      <c r="BD1179">
        <f t="shared" si="313"/>
        <v>2</v>
      </c>
      <c r="BE1179">
        <f t="shared" si="314"/>
        <v>1</v>
      </c>
      <c r="BF1179" s="22">
        <f t="shared" si="315"/>
        <v>102002</v>
      </c>
    </row>
    <row r="1180" spans="1:58" x14ac:dyDescent="0.15">
      <c r="A1180" t="str">
        <f t="shared" si="302"/>
        <v>伊西多主动技能2等级14</v>
      </c>
      <c r="B1180" s="8">
        <f t="shared" si="303"/>
        <v>10200214</v>
      </c>
      <c r="C1180" s="8" t="str">
        <f>VLOOKUP(G1180,角色!A:B,2,FALSE)</f>
        <v>伊西多</v>
      </c>
      <c r="D1180" s="8" t="str">
        <f t="shared" si="304"/>
        <v>主动技能2</v>
      </c>
      <c r="E1180" s="8">
        <f t="shared" si="312"/>
        <v>14</v>
      </c>
      <c r="F1180" s="8">
        <f t="shared" si="305"/>
        <v>2</v>
      </c>
      <c r="G1180" s="8">
        <f t="shared" si="306"/>
        <v>20</v>
      </c>
      <c r="H1180" s="4" t="s">
        <v>857</v>
      </c>
      <c r="I1180" s="20" t="str">
        <f t="shared" si="318"/>
        <v>对敌方前排攻击，造成125%攻击力（+48008）点伤害。</v>
      </c>
      <c r="J1180" s="4" t="s">
        <v>277</v>
      </c>
      <c r="K1180" s="1" t="s">
        <v>102</v>
      </c>
      <c r="L1180" s="4" t="s">
        <v>859</v>
      </c>
      <c r="M1180" s="4"/>
      <c r="N1180" s="4">
        <v>100</v>
      </c>
      <c r="O1180" s="20">
        <f>VLOOKUP(L1180,对应表!BK:BL,2,FALSE)</f>
        <v>50</v>
      </c>
      <c r="P1180" s="25" t="str">
        <f>_xlfn.IFNA(VLOOKUP(G1180,角色!V:AE,主动技能!F1180+1,FALSE),"")</f>
        <v>||eff_sishenzhinu|</v>
      </c>
      <c r="Q1180" s="25">
        <f>(VLOOKUP(G1180,角色!V:AE,主动技能!F1180+4,FALSE))</f>
        <v>1</v>
      </c>
      <c r="R1180" s="25">
        <v>0</v>
      </c>
      <c r="S1180" s="25">
        <v>0</v>
      </c>
      <c r="T1180" s="6" t="str">
        <f t="shared" si="307"/>
        <v/>
      </c>
      <c r="U1180" s="6" t="str">
        <f t="shared" si="308"/>
        <v/>
      </c>
      <c r="V1180" s="19" t="str">
        <f>VLOOKUP(G1180,角色!AW:BC,主动技能!F1180+1,FALSE)</f>
        <v>skill_02</v>
      </c>
      <c r="Y1180">
        <f t="shared" si="311"/>
        <v>0</v>
      </c>
      <c r="Z1180" s="19">
        <f>IF(VLOOKUP(C1180,角色!CC:CI,主动技能!F1180*2,FALSE)=0,"",VLOOKUP(C1180,角色!CC:CI,主动技能!F1180*2,FALSE))</f>
        <v>125</v>
      </c>
      <c r="AA1180" s="19">
        <f>IF(VLOOKUP(C1180,角色!CC:CI,主动技能!F1180*2+1,FALSE)=0,0,VLOOKUP(C1180,角色!CC:CI,主动技能!F1180*2+1,FALSE))</f>
        <v>50</v>
      </c>
      <c r="AB1180" s="19">
        <f>IF(INT(VLOOKUP(E1180,角色属性概况!I:M,3,FALSE)*AA1180/100)=0,"",(INT(VLOOKUP(E1180,角色属性概况!I:M,3,FALSE)*AA1180/100)))</f>
        <v>48008</v>
      </c>
      <c r="AE1180" s="25">
        <f>(VLOOKUP(G1180,角色!V:AE,主动技能!F1180+7,FALSE))</f>
        <v>1</v>
      </c>
      <c r="AF1180" s="19">
        <f>VLOOKUP(F1180,对应表!AY:BA,3,FALSE)</f>
        <v>1</v>
      </c>
      <c r="AG1180" s="19">
        <f>VLOOKUP(F1180,对应表!AY:BA,2,FALSE)</f>
        <v>1</v>
      </c>
      <c r="AH1180" s="25" t="str">
        <f>VLOOKUP(F1180,特效对应!F:G,2,FALSE)</f>
        <v>attackex</v>
      </c>
      <c r="AJ1180">
        <f t="shared" si="309"/>
        <v>14</v>
      </c>
      <c r="AQ1180" s="6" t="str">
        <f>_xlfn.IFNA(IF(IF($AK1180=AQ$5,VLOOKUP(AL1180,buff!$K:$L,2,FALSE),"")=0,"",IF($AK1180=AQ$5,VLOOKUP(AL1180,buff!$K:$L,2,FALSE),"")),"")</f>
        <v/>
      </c>
      <c r="AR1180" s="6" t="str">
        <f>_xlfn.IFNA(IF(IF($AK1180=AR$5,VLOOKUP(AM1180,buff!$K:$L,2,FALSE),"")=0,"",IF($AK1180=AR$5,VLOOKUP(AM1180,buff!$K:$L,2,FALSE),"")),"")</f>
        <v/>
      </c>
      <c r="AS1180" s="6" t="str">
        <f>_xlfn.IFNA(IF(IF($AK1180=AS$5,VLOOKUP(AN1180,buff!$K:$L,2,FALSE),"")=0,"",IF($AK1180=AS$5,VLOOKUP(AN1180,buff!$K:$L,2,FALSE),"")),"")</f>
        <v/>
      </c>
      <c r="AT1180" s="6" t="str">
        <f>_xlfn.IFNA(IF(IF($AK1180=AT$5,VLOOKUP(AO1180,buff!$K:$L,2,FALSE),"")=0,"",IF($AK1180=AT$5,VLOOKUP(AO1180,buff!$K:$L,2,FALSE),"")),"")</f>
        <v/>
      </c>
      <c r="AU1180" s="6" t="str">
        <f>_xlfn.IFNA(IF(IF($AK1180=AU$5,VLOOKUP(AP1180,buff!$K:$L,2,FALSE),"")=0,"",IF($AK1180=AU$5,VLOOKUP(AP1180,buff!$K:$L,2,FALSE),"")),"")</f>
        <v/>
      </c>
      <c r="AV1180" s="6" t="str">
        <f>_xlfn.IFNA(IF(IF($AK1180=AV$5,VLOOKUP(AL1180,buff!$K:$L,2,FALSE),"")=0,"",IF($AK1180=AV$5,VLOOKUP(AL1180,buff!$K:$L,2,FALSE),"")),"")</f>
        <v/>
      </c>
      <c r="AW1180" s="6" t="str">
        <f>_xlfn.IFNA(IF(IF($AK1180=AW$5,VLOOKUP(AM1180,buff!$K:$L,2,FALSE),"")=0,"",IF($AK1180=AW$5,VLOOKUP(AM1180,buff!$K:$L,2,FALSE),"")),"")</f>
        <v/>
      </c>
      <c r="AX1180" s="6" t="str">
        <f>_xlfn.IFNA(IF(IF($AK1180=AX$5,VLOOKUP(AN1180,buff!$K:$L,2,FALSE),"")=0,"",IF($AK1180=AX$5,VLOOKUP(AN1180,buff!$K:$L,2,FALSE),"")),"")</f>
        <v/>
      </c>
      <c r="AY1180" s="6" t="str">
        <f>_xlfn.IFNA(IF(IF($AK1180=AY$5,VLOOKUP(AO1180,buff!$K:$L,2,FALSE),"")=0,"",IF($AK1180=AY$5,VLOOKUP(AO1180,buff!$K:$L,2,FALSE),"")),"")</f>
        <v/>
      </c>
      <c r="AZ1180" s="6" t="str">
        <f>_xlfn.IFNA(IF(IF($AK1180=AZ$5,VLOOKUP(AP1180,buff!$K:$L,2,FALSE),"")=0,"",IF($AK1180=AZ$5,VLOOKUP(AP1180,buff!$K:$L,2,FALSE),"")),"")</f>
        <v/>
      </c>
      <c r="BA1180" s="6" t="e">
        <f>VLOOKUP(AL1180,buff!K:P,6,FALSE)</f>
        <v>#N/A</v>
      </c>
      <c r="BB1180" t="e">
        <f t="shared" si="316"/>
        <v>#N/A</v>
      </c>
      <c r="BC1180" t="e">
        <f t="shared" si="317"/>
        <v>#N/A</v>
      </c>
      <c r="BD1180">
        <f t="shared" si="313"/>
        <v>2</v>
      </c>
      <c r="BE1180">
        <f t="shared" si="314"/>
        <v>1</v>
      </c>
      <c r="BF1180" s="22">
        <f t="shared" si="315"/>
        <v>102002</v>
      </c>
    </row>
    <row r="1181" spans="1:58" x14ac:dyDescent="0.15">
      <c r="A1181" t="str">
        <f t="shared" si="302"/>
        <v>伊西多主动技能2等级15</v>
      </c>
      <c r="B1181" s="8">
        <f t="shared" si="303"/>
        <v>10200215</v>
      </c>
      <c r="C1181" s="8" t="str">
        <f>VLOOKUP(G1181,角色!A:B,2,FALSE)</f>
        <v>伊西多</v>
      </c>
      <c r="D1181" s="8" t="str">
        <f t="shared" si="304"/>
        <v>主动技能2</v>
      </c>
      <c r="E1181" s="8">
        <f t="shared" si="312"/>
        <v>15</v>
      </c>
      <c r="F1181" s="8">
        <f t="shared" si="305"/>
        <v>2</v>
      </c>
      <c r="G1181" s="8">
        <f t="shared" si="306"/>
        <v>20</v>
      </c>
      <c r="H1181" s="4" t="s">
        <v>857</v>
      </c>
      <c r="I1181" s="20" t="str">
        <f t="shared" si="318"/>
        <v>对敌方前排攻击，造成125%攻击力（+68066）点伤害。</v>
      </c>
      <c r="J1181" s="4" t="s">
        <v>277</v>
      </c>
      <c r="K1181" s="1" t="s">
        <v>102</v>
      </c>
      <c r="L1181" s="4" t="s">
        <v>859</v>
      </c>
      <c r="M1181" s="4"/>
      <c r="N1181" s="4">
        <v>100</v>
      </c>
      <c r="O1181" s="20">
        <f>VLOOKUP(L1181,对应表!BK:BL,2,FALSE)</f>
        <v>50</v>
      </c>
      <c r="P1181" s="25" t="str">
        <f>_xlfn.IFNA(VLOOKUP(G1181,角色!V:AE,主动技能!F1181+1,FALSE),"")</f>
        <v>||eff_sishenzhinu|</v>
      </c>
      <c r="Q1181" s="25">
        <f>(VLOOKUP(G1181,角色!V:AE,主动技能!F1181+4,FALSE))</f>
        <v>1</v>
      </c>
      <c r="R1181" s="25">
        <v>0</v>
      </c>
      <c r="S1181" s="25">
        <v>0</v>
      </c>
      <c r="T1181" s="6" t="str">
        <f t="shared" si="307"/>
        <v/>
      </c>
      <c r="U1181" s="6" t="str">
        <f t="shared" si="308"/>
        <v/>
      </c>
      <c r="V1181" s="19" t="str">
        <f>VLOOKUP(G1181,角色!AW:BC,主动技能!F1181+1,FALSE)</f>
        <v>skill_02</v>
      </c>
      <c r="Y1181">
        <f t="shared" si="311"/>
        <v>0</v>
      </c>
      <c r="Z1181" s="19">
        <f>IF(VLOOKUP(C1181,角色!CC:CI,主动技能!F1181*2,FALSE)=0,"",VLOOKUP(C1181,角色!CC:CI,主动技能!F1181*2,FALSE))</f>
        <v>125</v>
      </c>
      <c r="AA1181" s="19">
        <f>IF(VLOOKUP(C1181,角色!CC:CI,主动技能!F1181*2+1,FALSE)=0,0,VLOOKUP(C1181,角色!CC:CI,主动技能!F1181*2+1,FALSE))</f>
        <v>50</v>
      </c>
      <c r="AB1181" s="19">
        <f>IF(INT(VLOOKUP(E1181,角色属性概况!I:M,3,FALSE)*AA1181/100)=0,"",(INT(VLOOKUP(E1181,角色属性概况!I:M,3,FALSE)*AA1181/100)))</f>
        <v>68066</v>
      </c>
      <c r="AE1181" s="25">
        <f>(VLOOKUP(G1181,角色!V:AE,主动技能!F1181+7,FALSE))</f>
        <v>1</v>
      </c>
      <c r="AF1181" s="19">
        <f>VLOOKUP(F1181,对应表!AY:BA,3,FALSE)</f>
        <v>1</v>
      </c>
      <c r="AG1181" s="19">
        <f>VLOOKUP(F1181,对应表!AY:BA,2,FALSE)</f>
        <v>1</v>
      </c>
      <c r="AH1181" s="25" t="str">
        <f>VLOOKUP(F1181,特效对应!F:G,2,FALSE)</f>
        <v>attackex</v>
      </c>
      <c r="AJ1181">
        <f t="shared" si="309"/>
        <v>15</v>
      </c>
      <c r="AQ1181" s="6" t="str">
        <f>_xlfn.IFNA(IF(IF($AK1181=AQ$5,VLOOKUP(AL1181,buff!$K:$L,2,FALSE),"")=0,"",IF($AK1181=AQ$5,VLOOKUP(AL1181,buff!$K:$L,2,FALSE),"")),"")</f>
        <v/>
      </c>
      <c r="AR1181" s="6" t="str">
        <f>_xlfn.IFNA(IF(IF($AK1181=AR$5,VLOOKUP(AM1181,buff!$K:$L,2,FALSE),"")=0,"",IF($AK1181=AR$5,VLOOKUP(AM1181,buff!$K:$L,2,FALSE),"")),"")</f>
        <v/>
      </c>
      <c r="AS1181" s="6" t="str">
        <f>_xlfn.IFNA(IF(IF($AK1181=AS$5,VLOOKUP(AN1181,buff!$K:$L,2,FALSE),"")=0,"",IF($AK1181=AS$5,VLOOKUP(AN1181,buff!$K:$L,2,FALSE),"")),"")</f>
        <v/>
      </c>
      <c r="AT1181" s="6" t="str">
        <f>_xlfn.IFNA(IF(IF($AK1181=AT$5,VLOOKUP(AO1181,buff!$K:$L,2,FALSE),"")=0,"",IF($AK1181=AT$5,VLOOKUP(AO1181,buff!$K:$L,2,FALSE),"")),"")</f>
        <v/>
      </c>
      <c r="AU1181" s="6" t="str">
        <f>_xlfn.IFNA(IF(IF($AK1181=AU$5,VLOOKUP(AP1181,buff!$K:$L,2,FALSE),"")=0,"",IF($AK1181=AU$5,VLOOKUP(AP1181,buff!$K:$L,2,FALSE),"")),"")</f>
        <v/>
      </c>
      <c r="AV1181" s="6" t="str">
        <f>_xlfn.IFNA(IF(IF($AK1181=AV$5,VLOOKUP(AL1181,buff!$K:$L,2,FALSE),"")=0,"",IF($AK1181=AV$5,VLOOKUP(AL1181,buff!$K:$L,2,FALSE),"")),"")</f>
        <v/>
      </c>
      <c r="AW1181" s="6" t="str">
        <f>_xlfn.IFNA(IF(IF($AK1181=AW$5,VLOOKUP(AM1181,buff!$K:$L,2,FALSE),"")=0,"",IF($AK1181=AW$5,VLOOKUP(AM1181,buff!$K:$L,2,FALSE),"")),"")</f>
        <v/>
      </c>
      <c r="AX1181" s="6" t="str">
        <f>_xlfn.IFNA(IF(IF($AK1181=AX$5,VLOOKUP(AN1181,buff!$K:$L,2,FALSE),"")=0,"",IF($AK1181=AX$5,VLOOKUP(AN1181,buff!$K:$L,2,FALSE),"")),"")</f>
        <v/>
      </c>
      <c r="AY1181" s="6" t="str">
        <f>_xlfn.IFNA(IF(IF($AK1181=AY$5,VLOOKUP(AO1181,buff!$K:$L,2,FALSE),"")=0,"",IF($AK1181=AY$5,VLOOKUP(AO1181,buff!$K:$L,2,FALSE),"")),"")</f>
        <v/>
      </c>
      <c r="AZ1181" s="6" t="str">
        <f>_xlfn.IFNA(IF(IF($AK1181=AZ$5,VLOOKUP(AP1181,buff!$K:$L,2,FALSE),"")=0,"",IF($AK1181=AZ$5,VLOOKUP(AP1181,buff!$K:$L,2,FALSE),"")),"")</f>
        <v/>
      </c>
      <c r="BA1181" s="6" t="e">
        <f>VLOOKUP(AL1181,buff!K:P,6,FALSE)</f>
        <v>#N/A</v>
      </c>
      <c r="BB1181" t="e">
        <f t="shared" si="316"/>
        <v>#N/A</v>
      </c>
      <c r="BC1181" t="e">
        <f t="shared" si="317"/>
        <v>#N/A</v>
      </c>
      <c r="BD1181">
        <f t="shared" si="313"/>
        <v>2</v>
      </c>
      <c r="BE1181">
        <f t="shared" si="314"/>
        <v>1</v>
      </c>
      <c r="BF1181" s="22">
        <f t="shared" si="315"/>
        <v>102002</v>
      </c>
    </row>
    <row r="1182" spans="1:58" x14ac:dyDescent="0.15">
      <c r="A1182" t="str">
        <f t="shared" si="302"/>
        <v>伊西多主动技能2等级16</v>
      </c>
      <c r="B1182" s="8">
        <f t="shared" si="303"/>
        <v>10200216</v>
      </c>
      <c r="C1182" s="8" t="str">
        <f>VLOOKUP(G1182,角色!A:B,2,FALSE)</f>
        <v>伊西多</v>
      </c>
      <c r="D1182" s="8" t="str">
        <f t="shared" si="304"/>
        <v>主动技能2</v>
      </c>
      <c r="E1182" s="8">
        <f t="shared" si="312"/>
        <v>16</v>
      </c>
      <c r="F1182" s="8">
        <f t="shared" si="305"/>
        <v>2</v>
      </c>
      <c r="G1182" s="8">
        <f t="shared" si="306"/>
        <v>20</v>
      </c>
      <c r="H1182" s="4" t="s">
        <v>857</v>
      </c>
      <c r="I1182" s="20" t="str">
        <f t="shared" si="318"/>
        <v>对敌方前排攻击，造成125%攻击力（+96464）点伤害。</v>
      </c>
      <c r="J1182" s="4" t="s">
        <v>277</v>
      </c>
      <c r="K1182" s="1" t="s">
        <v>102</v>
      </c>
      <c r="L1182" s="4" t="s">
        <v>859</v>
      </c>
      <c r="M1182" s="4"/>
      <c r="N1182" s="4">
        <v>100</v>
      </c>
      <c r="O1182" s="20">
        <f>VLOOKUP(L1182,对应表!BK:BL,2,FALSE)</f>
        <v>50</v>
      </c>
      <c r="P1182" s="25" t="str">
        <f>_xlfn.IFNA(VLOOKUP(G1182,角色!V:AE,主动技能!F1182+1,FALSE),"")</f>
        <v>||eff_sishenzhinu|</v>
      </c>
      <c r="Q1182" s="25">
        <f>(VLOOKUP(G1182,角色!V:AE,主动技能!F1182+4,FALSE))</f>
        <v>1</v>
      </c>
      <c r="R1182" s="25">
        <v>0</v>
      </c>
      <c r="S1182" s="25">
        <v>0</v>
      </c>
      <c r="T1182" s="6" t="str">
        <f t="shared" si="307"/>
        <v/>
      </c>
      <c r="U1182" s="6" t="str">
        <f t="shared" si="308"/>
        <v/>
      </c>
      <c r="V1182" s="19" t="str">
        <f>VLOOKUP(G1182,角色!AW:BC,主动技能!F1182+1,FALSE)</f>
        <v>skill_02</v>
      </c>
      <c r="Y1182">
        <f t="shared" si="311"/>
        <v>0</v>
      </c>
      <c r="Z1182" s="19">
        <f>IF(VLOOKUP(C1182,角色!CC:CI,主动技能!F1182*2,FALSE)=0,"",VLOOKUP(C1182,角色!CC:CI,主动技能!F1182*2,FALSE))</f>
        <v>125</v>
      </c>
      <c r="AA1182" s="19">
        <f>IF(VLOOKUP(C1182,角色!CC:CI,主动技能!F1182*2+1,FALSE)=0,0,VLOOKUP(C1182,角色!CC:CI,主动技能!F1182*2+1,FALSE))</f>
        <v>50</v>
      </c>
      <c r="AB1182" s="19">
        <f>IF(INT(VLOOKUP(E1182,角色属性概况!I:M,3,FALSE)*AA1182/100)=0,"",(INT(VLOOKUP(E1182,角色属性概况!I:M,3,FALSE)*AA1182/100)))</f>
        <v>96464</v>
      </c>
      <c r="AE1182" s="25">
        <f>(VLOOKUP(G1182,角色!V:AE,主动技能!F1182+7,FALSE))</f>
        <v>1</v>
      </c>
      <c r="AF1182" s="19">
        <f>VLOOKUP(F1182,对应表!AY:BA,3,FALSE)</f>
        <v>1</v>
      </c>
      <c r="AG1182" s="19">
        <f>VLOOKUP(F1182,对应表!AY:BA,2,FALSE)</f>
        <v>1</v>
      </c>
      <c r="AH1182" s="25" t="str">
        <f>VLOOKUP(F1182,特效对应!F:G,2,FALSE)</f>
        <v>attackex</v>
      </c>
      <c r="AJ1182">
        <f t="shared" si="309"/>
        <v>16</v>
      </c>
      <c r="AQ1182" s="6" t="str">
        <f>_xlfn.IFNA(IF(IF($AK1182=AQ$5,VLOOKUP(AL1182,buff!$K:$L,2,FALSE),"")=0,"",IF($AK1182=AQ$5,VLOOKUP(AL1182,buff!$K:$L,2,FALSE),"")),"")</f>
        <v/>
      </c>
      <c r="AR1182" s="6" t="str">
        <f>_xlfn.IFNA(IF(IF($AK1182=AR$5,VLOOKUP(AM1182,buff!$K:$L,2,FALSE),"")=0,"",IF($AK1182=AR$5,VLOOKUP(AM1182,buff!$K:$L,2,FALSE),"")),"")</f>
        <v/>
      </c>
      <c r="AS1182" s="6" t="str">
        <f>_xlfn.IFNA(IF(IF($AK1182=AS$5,VLOOKUP(AN1182,buff!$K:$L,2,FALSE),"")=0,"",IF($AK1182=AS$5,VLOOKUP(AN1182,buff!$K:$L,2,FALSE),"")),"")</f>
        <v/>
      </c>
      <c r="AT1182" s="6" t="str">
        <f>_xlfn.IFNA(IF(IF($AK1182=AT$5,VLOOKUP(AO1182,buff!$K:$L,2,FALSE),"")=0,"",IF($AK1182=AT$5,VLOOKUP(AO1182,buff!$K:$L,2,FALSE),"")),"")</f>
        <v/>
      </c>
      <c r="AU1182" s="6" t="str">
        <f>_xlfn.IFNA(IF(IF($AK1182=AU$5,VLOOKUP(AP1182,buff!$K:$L,2,FALSE),"")=0,"",IF($AK1182=AU$5,VLOOKUP(AP1182,buff!$K:$L,2,FALSE),"")),"")</f>
        <v/>
      </c>
      <c r="AV1182" s="6" t="str">
        <f>_xlfn.IFNA(IF(IF($AK1182=AV$5,VLOOKUP(AL1182,buff!$K:$L,2,FALSE),"")=0,"",IF($AK1182=AV$5,VLOOKUP(AL1182,buff!$K:$L,2,FALSE),"")),"")</f>
        <v/>
      </c>
      <c r="AW1182" s="6" t="str">
        <f>_xlfn.IFNA(IF(IF($AK1182=AW$5,VLOOKUP(AM1182,buff!$K:$L,2,FALSE),"")=0,"",IF($AK1182=AW$5,VLOOKUP(AM1182,buff!$K:$L,2,FALSE),"")),"")</f>
        <v/>
      </c>
      <c r="AX1182" s="6" t="str">
        <f>_xlfn.IFNA(IF(IF($AK1182=AX$5,VLOOKUP(AN1182,buff!$K:$L,2,FALSE),"")=0,"",IF($AK1182=AX$5,VLOOKUP(AN1182,buff!$K:$L,2,FALSE),"")),"")</f>
        <v/>
      </c>
      <c r="AY1182" s="6" t="str">
        <f>_xlfn.IFNA(IF(IF($AK1182=AY$5,VLOOKUP(AO1182,buff!$K:$L,2,FALSE),"")=0,"",IF($AK1182=AY$5,VLOOKUP(AO1182,buff!$K:$L,2,FALSE),"")),"")</f>
        <v/>
      </c>
      <c r="AZ1182" s="6" t="str">
        <f>_xlfn.IFNA(IF(IF($AK1182=AZ$5,VLOOKUP(AP1182,buff!$K:$L,2,FALSE),"")=0,"",IF($AK1182=AZ$5,VLOOKUP(AP1182,buff!$K:$L,2,FALSE),"")),"")</f>
        <v/>
      </c>
      <c r="BA1182" s="6" t="e">
        <f>VLOOKUP(AL1182,buff!K:P,6,FALSE)</f>
        <v>#N/A</v>
      </c>
      <c r="BB1182" t="e">
        <f t="shared" si="316"/>
        <v>#N/A</v>
      </c>
      <c r="BC1182" t="e">
        <f t="shared" si="317"/>
        <v>#N/A</v>
      </c>
      <c r="BD1182">
        <f t="shared" si="313"/>
        <v>2</v>
      </c>
      <c r="BE1182">
        <f t="shared" si="314"/>
        <v>1</v>
      </c>
      <c r="BF1182" s="22">
        <f t="shared" si="315"/>
        <v>102002</v>
      </c>
    </row>
    <row r="1183" spans="1:58" x14ac:dyDescent="0.15">
      <c r="A1183" t="str">
        <f t="shared" ref="A1183:A1246" si="319">C1183&amp;D1183&amp;$E$6&amp;E1183</f>
        <v>伊西多主动技能2等级17</v>
      </c>
      <c r="B1183" s="8">
        <f t="shared" ref="B1183:B1246" si="320">1*10000000+G1183*10000+F1183*100+E1183</f>
        <v>10200217</v>
      </c>
      <c r="C1183" s="8" t="str">
        <f>VLOOKUP(G1183,角色!A:B,2,FALSE)</f>
        <v>伊西多</v>
      </c>
      <c r="D1183" s="8" t="str">
        <f t="shared" ref="D1183:D1246" si="321">$D$4&amp;F1183</f>
        <v>主动技能2</v>
      </c>
      <c r="E1183" s="8">
        <f t="shared" si="312"/>
        <v>17</v>
      </c>
      <c r="F1183" s="8">
        <f t="shared" ref="F1183:F1246" si="322">IF(E1183=1,IF(F1182=$F$5,1,F1182+1),F1182)</f>
        <v>2</v>
      </c>
      <c r="G1183" s="8">
        <f t="shared" ref="G1183:G1246" si="323">IF((F1183=1)*(E1183=1),G1182+1,G1182)</f>
        <v>20</v>
      </c>
      <c r="H1183" s="4" t="s">
        <v>857</v>
      </c>
      <c r="I1183" s="20" t="str">
        <f t="shared" si="318"/>
        <v>对敌方前排攻击，造成125%攻击力（+136667）点伤害。</v>
      </c>
      <c r="J1183" s="4" t="s">
        <v>277</v>
      </c>
      <c r="K1183" s="1" t="s">
        <v>102</v>
      </c>
      <c r="L1183" s="4" t="s">
        <v>859</v>
      </c>
      <c r="M1183" s="4"/>
      <c r="N1183" s="4">
        <v>100</v>
      </c>
      <c r="O1183" s="20">
        <f>VLOOKUP(L1183,对应表!BK:BL,2,FALSE)</f>
        <v>50</v>
      </c>
      <c r="P1183" s="25" t="str">
        <f>_xlfn.IFNA(VLOOKUP(G1183,角色!V:AE,主动技能!F1183+1,FALSE),"")</f>
        <v>||eff_sishenzhinu|</v>
      </c>
      <c r="Q1183" s="25">
        <f>(VLOOKUP(G1183,角色!V:AE,主动技能!F1183+4,FALSE))</f>
        <v>1</v>
      </c>
      <c r="R1183" s="25">
        <v>0</v>
      </c>
      <c r="S1183" s="25">
        <v>0</v>
      </c>
      <c r="T1183" s="6" t="str">
        <f t="shared" ref="T1183:T1246" si="324">IF(AQ1183="","",AQ1183)&amp;IF(AR1183="","","|"&amp;AR1183)&amp;IF(AS1183="","","|"&amp;AS1183)&amp;IF(AT1183="","","|"&amp;AT1183)&amp;IF(AU1183="","","|"&amp;AU1183)</f>
        <v/>
      </c>
      <c r="U1183" s="6" t="str">
        <f t="shared" ref="U1183:U1246" si="325">IF(AV1183="","",AV1183)&amp;IF(AW1183="","","|"&amp;AW1183)&amp;IF(AX1183="","","|"&amp;AX1183)&amp;IF(AY1183="","","|"&amp;AY1183)&amp;IF(AZ1183="","","|"&amp;AZ1183)</f>
        <v/>
      </c>
      <c r="V1183" s="19" t="str">
        <f>VLOOKUP(G1183,角色!AW:BC,主动技能!F1183+1,FALSE)</f>
        <v>skill_02</v>
      </c>
      <c r="Y1183">
        <f t="shared" si="311"/>
        <v>0</v>
      </c>
      <c r="Z1183" s="19">
        <f>IF(VLOOKUP(C1183,角色!CC:CI,主动技能!F1183*2,FALSE)=0,"",VLOOKUP(C1183,角色!CC:CI,主动技能!F1183*2,FALSE))</f>
        <v>125</v>
      </c>
      <c r="AA1183" s="19">
        <f>IF(VLOOKUP(C1183,角色!CC:CI,主动技能!F1183*2+1,FALSE)=0,0,VLOOKUP(C1183,角色!CC:CI,主动技能!F1183*2+1,FALSE))</f>
        <v>50</v>
      </c>
      <c r="AB1183" s="19">
        <f>IF(INT(VLOOKUP(E1183,角色属性概况!I:M,3,FALSE)*AA1183/100)=0,"",(INT(VLOOKUP(E1183,角色属性概况!I:M,3,FALSE)*AA1183/100)))</f>
        <v>136667</v>
      </c>
      <c r="AE1183" s="25">
        <f>(VLOOKUP(G1183,角色!V:AE,主动技能!F1183+7,FALSE))</f>
        <v>1</v>
      </c>
      <c r="AF1183" s="19">
        <f>VLOOKUP(F1183,对应表!AY:BA,3,FALSE)</f>
        <v>1</v>
      </c>
      <c r="AG1183" s="19">
        <f>VLOOKUP(F1183,对应表!AY:BA,2,FALSE)</f>
        <v>1</v>
      </c>
      <c r="AH1183" s="25" t="str">
        <f>VLOOKUP(F1183,特效对应!F:G,2,FALSE)</f>
        <v>attackex</v>
      </c>
      <c r="AJ1183">
        <f t="shared" ref="AJ1183:AJ1246" si="326">E1183</f>
        <v>17</v>
      </c>
      <c r="AQ1183" s="6" t="str">
        <f>_xlfn.IFNA(IF(IF($AK1183=AQ$5,VLOOKUP(AL1183,buff!$K:$L,2,FALSE),"")=0,"",IF($AK1183=AQ$5,VLOOKUP(AL1183,buff!$K:$L,2,FALSE),"")),"")</f>
        <v/>
      </c>
      <c r="AR1183" s="6" t="str">
        <f>_xlfn.IFNA(IF(IF($AK1183=AR$5,VLOOKUP(AM1183,buff!$K:$L,2,FALSE),"")=0,"",IF($AK1183=AR$5,VLOOKUP(AM1183,buff!$K:$L,2,FALSE),"")),"")</f>
        <v/>
      </c>
      <c r="AS1183" s="6" t="str">
        <f>_xlfn.IFNA(IF(IF($AK1183=AS$5,VLOOKUP(AN1183,buff!$K:$L,2,FALSE),"")=0,"",IF($AK1183=AS$5,VLOOKUP(AN1183,buff!$K:$L,2,FALSE),"")),"")</f>
        <v/>
      </c>
      <c r="AT1183" s="6" t="str">
        <f>_xlfn.IFNA(IF(IF($AK1183=AT$5,VLOOKUP(AO1183,buff!$K:$L,2,FALSE),"")=0,"",IF($AK1183=AT$5,VLOOKUP(AO1183,buff!$K:$L,2,FALSE),"")),"")</f>
        <v/>
      </c>
      <c r="AU1183" s="6" t="str">
        <f>_xlfn.IFNA(IF(IF($AK1183=AU$5,VLOOKUP(AP1183,buff!$K:$L,2,FALSE),"")=0,"",IF($AK1183=AU$5,VLOOKUP(AP1183,buff!$K:$L,2,FALSE),"")),"")</f>
        <v/>
      </c>
      <c r="AV1183" s="6" t="str">
        <f>_xlfn.IFNA(IF(IF($AK1183=AV$5,VLOOKUP(AL1183,buff!$K:$L,2,FALSE),"")=0,"",IF($AK1183=AV$5,VLOOKUP(AL1183,buff!$K:$L,2,FALSE),"")),"")</f>
        <v/>
      </c>
      <c r="AW1183" s="6" t="str">
        <f>_xlfn.IFNA(IF(IF($AK1183=AW$5,VLOOKUP(AM1183,buff!$K:$L,2,FALSE),"")=0,"",IF($AK1183=AW$5,VLOOKUP(AM1183,buff!$K:$L,2,FALSE),"")),"")</f>
        <v/>
      </c>
      <c r="AX1183" s="6" t="str">
        <f>_xlfn.IFNA(IF(IF($AK1183=AX$5,VLOOKUP(AN1183,buff!$K:$L,2,FALSE),"")=0,"",IF($AK1183=AX$5,VLOOKUP(AN1183,buff!$K:$L,2,FALSE),"")),"")</f>
        <v/>
      </c>
      <c r="AY1183" s="6" t="str">
        <f>_xlfn.IFNA(IF(IF($AK1183=AY$5,VLOOKUP(AO1183,buff!$K:$L,2,FALSE),"")=0,"",IF($AK1183=AY$5,VLOOKUP(AO1183,buff!$K:$L,2,FALSE),"")),"")</f>
        <v/>
      </c>
      <c r="AZ1183" s="6" t="str">
        <f>_xlfn.IFNA(IF(IF($AK1183=AZ$5,VLOOKUP(AP1183,buff!$K:$L,2,FALSE),"")=0,"",IF($AK1183=AZ$5,VLOOKUP(AP1183,buff!$K:$L,2,FALSE),"")),"")</f>
        <v/>
      </c>
      <c r="BA1183" s="6" t="e">
        <f>VLOOKUP(AL1183,buff!K:P,6,FALSE)</f>
        <v>#N/A</v>
      </c>
      <c r="BB1183" t="e">
        <f t="shared" si="316"/>
        <v>#N/A</v>
      </c>
      <c r="BC1183" t="e">
        <f t="shared" si="317"/>
        <v>#N/A</v>
      </c>
      <c r="BD1183">
        <f t="shared" si="313"/>
        <v>2</v>
      </c>
      <c r="BE1183">
        <f t="shared" si="314"/>
        <v>1</v>
      </c>
      <c r="BF1183" s="22">
        <f t="shared" si="315"/>
        <v>102002</v>
      </c>
    </row>
    <row r="1184" spans="1:58" x14ac:dyDescent="0.15">
      <c r="A1184" t="str">
        <f t="shared" si="319"/>
        <v>伊西多主动技能2等级18</v>
      </c>
      <c r="B1184" s="8">
        <f t="shared" si="320"/>
        <v>10200218</v>
      </c>
      <c r="C1184" s="8" t="str">
        <f>VLOOKUP(G1184,角色!A:B,2,FALSE)</f>
        <v>伊西多</v>
      </c>
      <c r="D1184" s="8" t="str">
        <f t="shared" si="321"/>
        <v>主动技能2</v>
      </c>
      <c r="E1184" s="8">
        <f t="shared" si="312"/>
        <v>18</v>
      </c>
      <c r="F1184" s="8">
        <f t="shared" si="322"/>
        <v>2</v>
      </c>
      <c r="G1184" s="8">
        <f t="shared" si="323"/>
        <v>20</v>
      </c>
      <c r="H1184" s="4" t="s">
        <v>857</v>
      </c>
      <c r="I1184" s="20" t="str">
        <f t="shared" si="318"/>
        <v>对敌方前排攻击，造成125%攻击力（+193582）点伤害。</v>
      </c>
      <c r="J1184" s="4" t="s">
        <v>277</v>
      </c>
      <c r="K1184" s="1" t="s">
        <v>102</v>
      </c>
      <c r="L1184" s="4" t="s">
        <v>859</v>
      </c>
      <c r="M1184" s="4"/>
      <c r="N1184" s="4">
        <v>100</v>
      </c>
      <c r="O1184" s="20">
        <f>VLOOKUP(L1184,对应表!BK:BL,2,FALSE)</f>
        <v>50</v>
      </c>
      <c r="P1184" s="25" t="str">
        <f>_xlfn.IFNA(VLOOKUP(G1184,角色!V:AE,主动技能!F1184+1,FALSE),"")</f>
        <v>||eff_sishenzhinu|</v>
      </c>
      <c r="Q1184" s="25">
        <f>(VLOOKUP(G1184,角色!V:AE,主动技能!F1184+4,FALSE))</f>
        <v>1</v>
      </c>
      <c r="R1184" s="25">
        <v>0</v>
      </c>
      <c r="S1184" s="25">
        <v>0</v>
      </c>
      <c r="T1184" s="6" t="str">
        <f t="shared" si="324"/>
        <v/>
      </c>
      <c r="U1184" s="6" t="str">
        <f t="shared" si="325"/>
        <v/>
      </c>
      <c r="V1184" s="19" t="str">
        <f>VLOOKUP(G1184,角色!AW:BC,主动技能!F1184+1,FALSE)</f>
        <v>skill_02</v>
      </c>
      <c r="Y1184">
        <f t="shared" si="311"/>
        <v>0</v>
      </c>
      <c r="Z1184" s="19">
        <f>IF(VLOOKUP(C1184,角色!CC:CI,主动技能!F1184*2,FALSE)=0,"",VLOOKUP(C1184,角色!CC:CI,主动技能!F1184*2,FALSE))</f>
        <v>125</v>
      </c>
      <c r="AA1184" s="19">
        <f>IF(VLOOKUP(C1184,角色!CC:CI,主动技能!F1184*2+1,FALSE)=0,0,VLOOKUP(C1184,角色!CC:CI,主动技能!F1184*2+1,FALSE))</f>
        <v>50</v>
      </c>
      <c r="AB1184" s="19">
        <f>IF(INT(VLOOKUP(E1184,角色属性概况!I:M,3,FALSE)*AA1184/100)=0,"",(INT(VLOOKUP(E1184,角色属性概况!I:M,3,FALSE)*AA1184/100)))</f>
        <v>193582</v>
      </c>
      <c r="AE1184" s="25">
        <f>(VLOOKUP(G1184,角色!V:AE,主动技能!F1184+7,FALSE))</f>
        <v>1</v>
      </c>
      <c r="AF1184" s="19">
        <f>VLOOKUP(F1184,对应表!AY:BA,3,FALSE)</f>
        <v>1</v>
      </c>
      <c r="AG1184" s="19">
        <f>VLOOKUP(F1184,对应表!AY:BA,2,FALSE)</f>
        <v>1</v>
      </c>
      <c r="AH1184" s="25" t="str">
        <f>VLOOKUP(F1184,特效对应!F:G,2,FALSE)</f>
        <v>attackex</v>
      </c>
      <c r="AJ1184">
        <f t="shared" si="326"/>
        <v>18</v>
      </c>
      <c r="AQ1184" s="6" t="str">
        <f>_xlfn.IFNA(IF(IF($AK1184=AQ$5,VLOOKUP(AL1184,buff!$K:$L,2,FALSE),"")=0,"",IF($AK1184=AQ$5,VLOOKUP(AL1184,buff!$K:$L,2,FALSE),"")),"")</f>
        <v/>
      </c>
      <c r="AR1184" s="6" t="str">
        <f>_xlfn.IFNA(IF(IF($AK1184=AR$5,VLOOKUP(AM1184,buff!$K:$L,2,FALSE),"")=0,"",IF($AK1184=AR$5,VLOOKUP(AM1184,buff!$K:$L,2,FALSE),"")),"")</f>
        <v/>
      </c>
      <c r="AS1184" s="6" t="str">
        <f>_xlfn.IFNA(IF(IF($AK1184=AS$5,VLOOKUP(AN1184,buff!$K:$L,2,FALSE),"")=0,"",IF($AK1184=AS$5,VLOOKUP(AN1184,buff!$K:$L,2,FALSE),"")),"")</f>
        <v/>
      </c>
      <c r="AT1184" s="6" t="str">
        <f>_xlfn.IFNA(IF(IF($AK1184=AT$5,VLOOKUP(AO1184,buff!$K:$L,2,FALSE),"")=0,"",IF($AK1184=AT$5,VLOOKUP(AO1184,buff!$K:$L,2,FALSE),"")),"")</f>
        <v/>
      </c>
      <c r="AU1184" s="6" t="str">
        <f>_xlfn.IFNA(IF(IF($AK1184=AU$5,VLOOKUP(AP1184,buff!$K:$L,2,FALSE),"")=0,"",IF($AK1184=AU$5,VLOOKUP(AP1184,buff!$K:$L,2,FALSE),"")),"")</f>
        <v/>
      </c>
      <c r="AV1184" s="6" t="str">
        <f>_xlfn.IFNA(IF(IF($AK1184=AV$5,VLOOKUP(AL1184,buff!$K:$L,2,FALSE),"")=0,"",IF($AK1184=AV$5,VLOOKUP(AL1184,buff!$K:$L,2,FALSE),"")),"")</f>
        <v/>
      </c>
      <c r="AW1184" s="6" t="str">
        <f>_xlfn.IFNA(IF(IF($AK1184=AW$5,VLOOKUP(AM1184,buff!$K:$L,2,FALSE),"")=0,"",IF($AK1184=AW$5,VLOOKUP(AM1184,buff!$K:$L,2,FALSE),"")),"")</f>
        <v/>
      </c>
      <c r="AX1184" s="6" t="str">
        <f>_xlfn.IFNA(IF(IF($AK1184=AX$5,VLOOKUP(AN1184,buff!$K:$L,2,FALSE),"")=0,"",IF($AK1184=AX$5,VLOOKUP(AN1184,buff!$K:$L,2,FALSE),"")),"")</f>
        <v/>
      </c>
      <c r="AY1184" s="6" t="str">
        <f>_xlfn.IFNA(IF(IF($AK1184=AY$5,VLOOKUP(AO1184,buff!$K:$L,2,FALSE),"")=0,"",IF($AK1184=AY$5,VLOOKUP(AO1184,buff!$K:$L,2,FALSE),"")),"")</f>
        <v/>
      </c>
      <c r="AZ1184" s="6" t="str">
        <f>_xlfn.IFNA(IF(IF($AK1184=AZ$5,VLOOKUP(AP1184,buff!$K:$L,2,FALSE),"")=0,"",IF($AK1184=AZ$5,VLOOKUP(AP1184,buff!$K:$L,2,FALSE),"")),"")</f>
        <v/>
      </c>
      <c r="BA1184" s="6" t="e">
        <f>VLOOKUP(AL1184,buff!K:P,6,FALSE)</f>
        <v>#N/A</v>
      </c>
      <c r="BB1184" t="e">
        <f t="shared" si="316"/>
        <v>#N/A</v>
      </c>
      <c r="BC1184" t="e">
        <f t="shared" si="317"/>
        <v>#N/A</v>
      </c>
      <c r="BD1184">
        <f t="shared" si="313"/>
        <v>2</v>
      </c>
      <c r="BE1184">
        <f t="shared" si="314"/>
        <v>1</v>
      </c>
      <c r="BF1184" s="22">
        <f t="shared" si="315"/>
        <v>102002</v>
      </c>
    </row>
    <row r="1185" spans="1:58" x14ac:dyDescent="0.15">
      <c r="A1185" t="str">
        <f t="shared" si="319"/>
        <v>伊西多主动技能2等级19</v>
      </c>
      <c r="B1185" s="8">
        <f t="shared" si="320"/>
        <v>10200219</v>
      </c>
      <c r="C1185" s="8" t="str">
        <f>VLOOKUP(G1185,角色!A:B,2,FALSE)</f>
        <v>伊西多</v>
      </c>
      <c r="D1185" s="8" t="str">
        <f t="shared" si="321"/>
        <v>主动技能2</v>
      </c>
      <c r="E1185" s="8">
        <f t="shared" si="312"/>
        <v>19</v>
      </c>
      <c r="F1185" s="8">
        <f t="shared" si="322"/>
        <v>2</v>
      </c>
      <c r="G1185" s="8">
        <f t="shared" si="323"/>
        <v>20</v>
      </c>
      <c r="H1185" s="4" t="s">
        <v>857</v>
      </c>
      <c r="I1185" s="20" t="str">
        <f t="shared" si="318"/>
        <v>对敌方前排攻击，造成125%攻击力（+274158）点伤害。</v>
      </c>
      <c r="J1185" s="4" t="s">
        <v>277</v>
      </c>
      <c r="K1185" s="1" t="s">
        <v>102</v>
      </c>
      <c r="L1185" s="4" t="s">
        <v>859</v>
      </c>
      <c r="M1185" s="4"/>
      <c r="N1185" s="4">
        <v>100</v>
      </c>
      <c r="O1185" s="20">
        <f>VLOOKUP(L1185,对应表!BK:BL,2,FALSE)</f>
        <v>50</v>
      </c>
      <c r="P1185" s="25" t="str">
        <f>_xlfn.IFNA(VLOOKUP(G1185,角色!V:AE,主动技能!F1185+1,FALSE),"")</f>
        <v>||eff_sishenzhinu|</v>
      </c>
      <c r="Q1185" s="25">
        <f>(VLOOKUP(G1185,角色!V:AE,主动技能!F1185+4,FALSE))</f>
        <v>1</v>
      </c>
      <c r="R1185" s="25">
        <v>0</v>
      </c>
      <c r="S1185" s="25">
        <v>0</v>
      </c>
      <c r="T1185" s="6" t="str">
        <f t="shared" si="324"/>
        <v/>
      </c>
      <c r="U1185" s="6" t="str">
        <f t="shared" si="325"/>
        <v/>
      </c>
      <c r="V1185" s="19" t="str">
        <f>VLOOKUP(G1185,角色!AW:BC,主动技能!F1185+1,FALSE)</f>
        <v>skill_02</v>
      </c>
      <c r="Y1185">
        <f t="shared" si="311"/>
        <v>0</v>
      </c>
      <c r="Z1185" s="19">
        <f>IF(VLOOKUP(C1185,角色!CC:CI,主动技能!F1185*2,FALSE)=0,"",VLOOKUP(C1185,角色!CC:CI,主动技能!F1185*2,FALSE))</f>
        <v>125</v>
      </c>
      <c r="AA1185" s="19">
        <f>IF(VLOOKUP(C1185,角色!CC:CI,主动技能!F1185*2+1,FALSE)=0,0,VLOOKUP(C1185,角色!CC:CI,主动技能!F1185*2+1,FALSE))</f>
        <v>50</v>
      </c>
      <c r="AB1185" s="19">
        <f>IF(INT(VLOOKUP(E1185,角色属性概况!I:M,3,FALSE)*AA1185/100)=0,"",(INT(VLOOKUP(E1185,角色属性概况!I:M,3,FALSE)*AA1185/100)))</f>
        <v>274158</v>
      </c>
      <c r="AE1185" s="25">
        <f>(VLOOKUP(G1185,角色!V:AE,主动技能!F1185+7,FALSE))</f>
        <v>1</v>
      </c>
      <c r="AF1185" s="19">
        <f>VLOOKUP(F1185,对应表!AY:BA,3,FALSE)</f>
        <v>1</v>
      </c>
      <c r="AG1185" s="19">
        <f>VLOOKUP(F1185,对应表!AY:BA,2,FALSE)</f>
        <v>1</v>
      </c>
      <c r="AH1185" s="25" t="str">
        <f>VLOOKUP(F1185,特效对应!F:G,2,FALSE)</f>
        <v>attackex</v>
      </c>
      <c r="AJ1185">
        <f t="shared" si="326"/>
        <v>19</v>
      </c>
      <c r="AQ1185" s="6" t="str">
        <f>_xlfn.IFNA(IF(IF($AK1185=AQ$5,VLOOKUP(AL1185,buff!$K:$L,2,FALSE),"")=0,"",IF($AK1185=AQ$5,VLOOKUP(AL1185,buff!$K:$L,2,FALSE),"")),"")</f>
        <v/>
      </c>
      <c r="AR1185" s="6" t="str">
        <f>_xlfn.IFNA(IF(IF($AK1185=AR$5,VLOOKUP(AM1185,buff!$K:$L,2,FALSE),"")=0,"",IF($AK1185=AR$5,VLOOKUP(AM1185,buff!$K:$L,2,FALSE),"")),"")</f>
        <v/>
      </c>
      <c r="AS1185" s="6" t="str">
        <f>_xlfn.IFNA(IF(IF($AK1185=AS$5,VLOOKUP(AN1185,buff!$K:$L,2,FALSE),"")=0,"",IF($AK1185=AS$5,VLOOKUP(AN1185,buff!$K:$L,2,FALSE),"")),"")</f>
        <v/>
      </c>
      <c r="AT1185" s="6" t="str">
        <f>_xlfn.IFNA(IF(IF($AK1185=AT$5,VLOOKUP(AO1185,buff!$K:$L,2,FALSE),"")=0,"",IF($AK1185=AT$5,VLOOKUP(AO1185,buff!$K:$L,2,FALSE),"")),"")</f>
        <v/>
      </c>
      <c r="AU1185" s="6" t="str">
        <f>_xlfn.IFNA(IF(IF($AK1185=AU$5,VLOOKUP(AP1185,buff!$K:$L,2,FALSE),"")=0,"",IF($AK1185=AU$5,VLOOKUP(AP1185,buff!$K:$L,2,FALSE),"")),"")</f>
        <v/>
      </c>
      <c r="AV1185" s="6" t="str">
        <f>_xlfn.IFNA(IF(IF($AK1185=AV$5,VLOOKUP(AL1185,buff!$K:$L,2,FALSE),"")=0,"",IF($AK1185=AV$5,VLOOKUP(AL1185,buff!$K:$L,2,FALSE),"")),"")</f>
        <v/>
      </c>
      <c r="AW1185" s="6" t="str">
        <f>_xlfn.IFNA(IF(IF($AK1185=AW$5,VLOOKUP(AM1185,buff!$K:$L,2,FALSE),"")=0,"",IF($AK1185=AW$5,VLOOKUP(AM1185,buff!$K:$L,2,FALSE),"")),"")</f>
        <v/>
      </c>
      <c r="AX1185" s="6" t="str">
        <f>_xlfn.IFNA(IF(IF($AK1185=AX$5,VLOOKUP(AN1185,buff!$K:$L,2,FALSE),"")=0,"",IF($AK1185=AX$5,VLOOKUP(AN1185,buff!$K:$L,2,FALSE),"")),"")</f>
        <v/>
      </c>
      <c r="AY1185" s="6" t="str">
        <f>_xlfn.IFNA(IF(IF($AK1185=AY$5,VLOOKUP(AO1185,buff!$K:$L,2,FALSE),"")=0,"",IF($AK1185=AY$5,VLOOKUP(AO1185,buff!$K:$L,2,FALSE),"")),"")</f>
        <v/>
      </c>
      <c r="AZ1185" s="6" t="str">
        <f>_xlfn.IFNA(IF(IF($AK1185=AZ$5,VLOOKUP(AP1185,buff!$K:$L,2,FALSE),"")=0,"",IF($AK1185=AZ$5,VLOOKUP(AP1185,buff!$K:$L,2,FALSE),"")),"")</f>
        <v/>
      </c>
      <c r="BA1185" s="6" t="e">
        <f>VLOOKUP(AL1185,buff!K:P,6,FALSE)</f>
        <v>#N/A</v>
      </c>
      <c r="BB1185" t="e">
        <f t="shared" si="316"/>
        <v>#N/A</v>
      </c>
      <c r="BC1185" t="e">
        <f t="shared" si="317"/>
        <v>#N/A</v>
      </c>
      <c r="BD1185">
        <f t="shared" si="313"/>
        <v>2</v>
      </c>
      <c r="BE1185">
        <f t="shared" si="314"/>
        <v>1</v>
      </c>
      <c r="BF1185" s="22">
        <f t="shared" si="315"/>
        <v>102002</v>
      </c>
    </row>
    <row r="1186" spans="1:58" x14ac:dyDescent="0.15">
      <c r="A1186" t="str">
        <f t="shared" si="319"/>
        <v>伊西多主动技能2等级20</v>
      </c>
      <c r="B1186" s="8">
        <f t="shared" si="320"/>
        <v>10200220</v>
      </c>
      <c r="C1186" s="8" t="str">
        <f>VLOOKUP(G1186,角色!A:B,2,FALSE)</f>
        <v>伊西多</v>
      </c>
      <c r="D1186" s="8" t="str">
        <f t="shared" si="321"/>
        <v>主动技能2</v>
      </c>
      <c r="E1186" s="8">
        <f t="shared" si="312"/>
        <v>20</v>
      </c>
      <c r="F1186" s="8">
        <f t="shared" si="322"/>
        <v>2</v>
      </c>
      <c r="G1186" s="8">
        <f t="shared" si="323"/>
        <v>20</v>
      </c>
      <c r="H1186" s="4" t="s">
        <v>857</v>
      </c>
      <c r="I1186" s="20" t="str">
        <f t="shared" si="318"/>
        <v>对敌方前排攻击，造成125%攻击力（+388230）点伤害。</v>
      </c>
      <c r="J1186" s="4" t="s">
        <v>277</v>
      </c>
      <c r="K1186" s="1" t="s">
        <v>102</v>
      </c>
      <c r="L1186" s="4" t="s">
        <v>859</v>
      </c>
      <c r="M1186" s="4"/>
      <c r="N1186" s="4">
        <v>100</v>
      </c>
      <c r="O1186" s="20">
        <f>VLOOKUP(L1186,对应表!BK:BL,2,FALSE)</f>
        <v>50</v>
      </c>
      <c r="P1186" s="25" t="str">
        <f>_xlfn.IFNA(VLOOKUP(G1186,角色!V:AE,主动技能!F1186+1,FALSE),"")</f>
        <v>||eff_sishenzhinu|</v>
      </c>
      <c r="Q1186" s="25">
        <f>(VLOOKUP(G1186,角色!V:AE,主动技能!F1186+4,FALSE))</f>
        <v>1</v>
      </c>
      <c r="R1186" s="25">
        <v>0</v>
      </c>
      <c r="S1186" s="25">
        <v>0</v>
      </c>
      <c r="T1186" s="6" t="str">
        <f t="shared" si="324"/>
        <v/>
      </c>
      <c r="U1186" s="6" t="str">
        <f t="shared" si="325"/>
        <v/>
      </c>
      <c r="V1186" s="19" t="str">
        <f>VLOOKUP(G1186,角色!AW:BC,主动技能!F1186+1,FALSE)</f>
        <v>skill_02</v>
      </c>
      <c r="Y1186">
        <f t="shared" si="311"/>
        <v>0</v>
      </c>
      <c r="Z1186" s="19">
        <f>IF(VLOOKUP(C1186,角色!CC:CI,主动技能!F1186*2,FALSE)=0,"",VLOOKUP(C1186,角色!CC:CI,主动技能!F1186*2,FALSE))</f>
        <v>125</v>
      </c>
      <c r="AA1186" s="19">
        <f>IF(VLOOKUP(C1186,角色!CC:CI,主动技能!F1186*2+1,FALSE)=0,0,VLOOKUP(C1186,角色!CC:CI,主动技能!F1186*2+1,FALSE))</f>
        <v>50</v>
      </c>
      <c r="AB1186" s="19">
        <f>IF(INT(VLOOKUP(E1186,角色属性概况!I:M,3,FALSE)*AA1186/100)=0,"",(INT(VLOOKUP(E1186,角色属性概况!I:M,3,FALSE)*AA1186/100)))</f>
        <v>388230</v>
      </c>
      <c r="AE1186" s="25">
        <f>(VLOOKUP(G1186,角色!V:AE,主动技能!F1186+7,FALSE))</f>
        <v>1</v>
      </c>
      <c r="AF1186" s="19">
        <f>VLOOKUP(F1186,对应表!AY:BA,3,FALSE)</f>
        <v>1</v>
      </c>
      <c r="AG1186" s="19">
        <f>VLOOKUP(F1186,对应表!AY:BA,2,FALSE)</f>
        <v>1</v>
      </c>
      <c r="AH1186" s="25" t="str">
        <f>VLOOKUP(F1186,特效对应!F:G,2,FALSE)</f>
        <v>attackex</v>
      </c>
      <c r="AJ1186">
        <f t="shared" si="326"/>
        <v>20</v>
      </c>
      <c r="AQ1186" s="6" t="str">
        <f>_xlfn.IFNA(IF(IF($AK1186=AQ$5,VLOOKUP(AL1186,buff!$K:$L,2,FALSE),"")=0,"",IF($AK1186=AQ$5,VLOOKUP(AL1186,buff!$K:$L,2,FALSE),"")),"")</f>
        <v/>
      </c>
      <c r="AR1186" s="6" t="str">
        <f>_xlfn.IFNA(IF(IF($AK1186=AR$5,VLOOKUP(AM1186,buff!$K:$L,2,FALSE),"")=0,"",IF($AK1186=AR$5,VLOOKUP(AM1186,buff!$K:$L,2,FALSE),"")),"")</f>
        <v/>
      </c>
      <c r="AS1186" s="6" t="str">
        <f>_xlfn.IFNA(IF(IF($AK1186=AS$5,VLOOKUP(AN1186,buff!$K:$L,2,FALSE),"")=0,"",IF($AK1186=AS$5,VLOOKUP(AN1186,buff!$K:$L,2,FALSE),"")),"")</f>
        <v/>
      </c>
      <c r="AT1186" s="6" t="str">
        <f>_xlfn.IFNA(IF(IF($AK1186=AT$5,VLOOKUP(AO1186,buff!$K:$L,2,FALSE),"")=0,"",IF($AK1186=AT$5,VLOOKUP(AO1186,buff!$K:$L,2,FALSE),"")),"")</f>
        <v/>
      </c>
      <c r="AU1186" s="6" t="str">
        <f>_xlfn.IFNA(IF(IF($AK1186=AU$5,VLOOKUP(AP1186,buff!$K:$L,2,FALSE),"")=0,"",IF($AK1186=AU$5,VLOOKUP(AP1186,buff!$K:$L,2,FALSE),"")),"")</f>
        <v/>
      </c>
      <c r="AV1186" s="6" t="str">
        <f>_xlfn.IFNA(IF(IF($AK1186=AV$5,VLOOKUP(AL1186,buff!$K:$L,2,FALSE),"")=0,"",IF($AK1186=AV$5,VLOOKUP(AL1186,buff!$K:$L,2,FALSE),"")),"")</f>
        <v/>
      </c>
      <c r="AW1186" s="6" t="str">
        <f>_xlfn.IFNA(IF(IF($AK1186=AW$5,VLOOKUP(AM1186,buff!$K:$L,2,FALSE),"")=0,"",IF($AK1186=AW$5,VLOOKUP(AM1186,buff!$K:$L,2,FALSE),"")),"")</f>
        <v/>
      </c>
      <c r="AX1186" s="6" t="str">
        <f>_xlfn.IFNA(IF(IF($AK1186=AX$5,VLOOKUP(AN1186,buff!$K:$L,2,FALSE),"")=0,"",IF($AK1186=AX$5,VLOOKUP(AN1186,buff!$K:$L,2,FALSE),"")),"")</f>
        <v/>
      </c>
      <c r="AY1186" s="6" t="str">
        <f>_xlfn.IFNA(IF(IF($AK1186=AY$5,VLOOKUP(AO1186,buff!$K:$L,2,FALSE),"")=0,"",IF($AK1186=AY$5,VLOOKUP(AO1186,buff!$K:$L,2,FALSE),"")),"")</f>
        <v/>
      </c>
      <c r="AZ1186" s="6" t="str">
        <f>_xlfn.IFNA(IF(IF($AK1186=AZ$5,VLOOKUP(AP1186,buff!$K:$L,2,FALSE),"")=0,"",IF($AK1186=AZ$5,VLOOKUP(AP1186,buff!$K:$L,2,FALSE),"")),"")</f>
        <v/>
      </c>
      <c r="BA1186" s="6" t="e">
        <f>VLOOKUP(AL1186,buff!K:P,6,FALSE)</f>
        <v>#N/A</v>
      </c>
      <c r="BB1186" t="e">
        <f t="shared" si="316"/>
        <v>#N/A</v>
      </c>
      <c r="BC1186" t="e">
        <f t="shared" si="317"/>
        <v>#N/A</v>
      </c>
      <c r="BD1186">
        <f t="shared" si="313"/>
        <v>2</v>
      </c>
      <c r="BE1186">
        <f t="shared" si="314"/>
        <v>1</v>
      </c>
      <c r="BF1186" s="22">
        <f t="shared" si="315"/>
        <v>102002</v>
      </c>
    </row>
    <row r="1187" spans="1:58" x14ac:dyDescent="0.15">
      <c r="A1187" t="str">
        <f t="shared" si="319"/>
        <v>伊西多主动技能3等级1</v>
      </c>
      <c r="B1187" s="8">
        <f t="shared" si="320"/>
        <v>10200301</v>
      </c>
      <c r="C1187" s="8" t="str">
        <f>VLOOKUP(G1187,角色!A:B,2,FALSE)</f>
        <v>伊西多</v>
      </c>
      <c r="D1187" s="8" t="str">
        <f t="shared" si="321"/>
        <v>主动技能3</v>
      </c>
      <c r="E1187" s="8">
        <f t="shared" si="312"/>
        <v>1</v>
      </c>
      <c r="F1187" s="8">
        <f t="shared" si="322"/>
        <v>3</v>
      </c>
      <c r="G1187" s="8">
        <f t="shared" si="323"/>
        <v>20</v>
      </c>
      <c r="H1187" s="4" t="s">
        <v>425</v>
      </c>
      <c r="I1187" s="20" t="str">
        <f>"回复我方全体"&amp;BA1187&amp;"%生命。并提升我方全体"&amp;BB1187&amp;"%攻击。"</f>
        <v>回复我方全体10%生命。并提升我方全体10%攻击。</v>
      </c>
      <c r="J1187" s="4" t="s">
        <v>416</v>
      </c>
      <c r="K1187" s="1" t="s">
        <v>104</v>
      </c>
      <c r="L1187" s="4" t="s">
        <v>108</v>
      </c>
      <c r="M1187" s="4" t="s">
        <v>420</v>
      </c>
      <c r="N1187" s="4">
        <v>100</v>
      </c>
      <c r="O1187" s="20">
        <f>VLOOKUP(L1187,对应表!BK:BL,2,FALSE)</f>
        <v>100</v>
      </c>
      <c r="P1187" s="25" t="str">
        <f>_xlfn.IFNA(VLOOKUP(G1187,角色!V:AE,主动技能!F1187+1,FALSE),"")</f>
        <v>||eff_zirankuizeng|</v>
      </c>
      <c r="Q1187" s="25">
        <f>(VLOOKUP(G1187,角色!V:AE,主动技能!F1187+4,FALSE))</f>
        <v>3</v>
      </c>
      <c r="R1187" s="25">
        <v>0</v>
      </c>
      <c r="S1187" s="25">
        <v>0</v>
      </c>
      <c r="T1187" s="6" t="str">
        <f t="shared" si="324"/>
        <v>100007:100:2:0|100019:100:2:0</v>
      </c>
      <c r="U1187" s="6" t="str">
        <f t="shared" si="325"/>
        <v/>
      </c>
      <c r="V1187" s="19" t="str">
        <f>VLOOKUP(G1187,角色!AW:BC,主动技能!F1187+1,FALSE)</f>
        <v>skill_16</v>
      </c>
      <c r="Y1187">
        <f t="shared" si="311"/>
        <v>0</v>
      </c>
      <c r="Z1187" s="19" t="str">
        <f>IF(VLOOKUP(C1187,角色!CC:CI,主动技能!F1187*2,FALSE)=0,"",VLOOKUP(C1187,角色!CC:CI,主动技能!F1187*2,FALSE))</f>
        <v/>
      </c>
      <c r="AA1187" s="19">
        <f>IF(VLOOKUP(C1187,角色!CC:CI,主动技能!F1187*2+1,FALSE)=0,0,VLOOKUP(C1187,角色!CC:CI,主动技能!F1187*2+1,FALSE))</f>
        <v>0</v>
      </c>
      <c r="AB1187" s="19" t="str">
        <f>IF(INT(VLOOKUP(E1187,角色属性概况!I:M,3,FALSE)*AA1187/100)=0,"",(INT(VLOOKUP(E1187,角色属性概况!I:M,3,FALSE)*AA1187/100)))</f>
        <v/>
      </c>
      <c r="AE1187" s="25">
        <f>(VLOOKUP(G1187,角色!V:AE,主动技能!F1187+7,FALSE))</f>
        <v>1</v>
      </c>
      <c r="AF1187" s="19">
        <f>VLOOKUP(F1187,对应表!AY:BA,3,FALSE)</f>
        <v>2</v>
      </c>
      <c r="AG1187" s="19">
        <f>VLOOKUP(F1187,对应表!AY:BA,2,FALSE)</f>
        <v>2</v>
      </c>
      <c r="AH1187" s="25" t="str">
        <f>VLOOKUP(F1187,特效对应!F:G,2,FALSE)</f>
        <v>attackex</v>
      </c>
      <c r="AJ1187">
        <f t="shared" si="326"/>
        <v>1</v>
      </c>
      <c r="AK1187" s="2" t="s">
        <v>117</v>
      </c>
      <c r="AL1187" s="4" t="s">
        <v>861</v>
      </c>
      <c r="AM1187" s="4" t="s">
        <v>930</v>
      </c>
      <c r="AQ1187" s="6" t="str">
        <f>_xlfn.IFNA(IF(IF($AK1187=AQ$5,VLOOKUP(AL1187,buff!$K:$L,2,FALSE),"")=0,"",IF($AK1187=AQ$5,VLOOKUP(AL1187,buff!$K:$L,2,FALSE),"")),"")</f>
        <v>100007:100:2:0</v>
      </c>
      <c r="AR1187" s="6" t="str">
        <f>_xlfn.IFNA(IF(IF($AK1187=AR$5,VLOOKUP(AM1187,buff!$K:$L,2,FALSE),"")=0,"",IF($AK1187=AR$5,VLOOKUP(AM1187,buff!$K:$L,2,FALSE),"")),"")</f>
        <v>100019:100:2:0</v>
      </c>
      <c r="AS1187" s="6" t="str">
        <f>_xlfn.IFNA(IF(IF($AK1187=AS$5,VLOOKUP(AN1187,buff!$K:$L,2,FALSE),"")=0,"",IF($AK1187=AS$5,VLOOKUP(AN1187,buff!$K:$L,2,FALSE),"")),"")</f>
        <v/>
      </c>
      <c r="AT1187" s="6" t="str">
        <f>_xlfn.IFNA(IF(IF($AK1187=AT$5,VLOOKUP(AO1187,buff!$K:$L,2,FALSE),"")=0,"",IF($AK1187=AT$5,VLOOKUP(AO1187,buff!$K:$L,2,FALSE),"")),"")</f>
        <v/>
      </c>
      <c r="AU1187" s="6" t="str">
        <f>_xlfn.IFNA(IF(IF($AK1187=AU$5,VLOOKUP(AP1187,buff!$K:$L,2,FALSE),"")=0,"",IF($AK1187=AU$5,VLOOKUP(AP1187,buff!$K:$L,2,FALSE),"")),"")</f>
        <v/>
      </c>
      <c r="AV1187" s="6" t="str">
        <f>_xlfn.IFNA(IF(IF($AK1187=AV$5,VLOOKUP(AL1187,buff!$K:$L,2,FALSE),"")=0,"",IF($AK1187=AV$5,VLOOKUP(AL1187,buff!$K:$L,2,FALSE),"")),"")</f>
        <v/>
      </c>
      <c r="AW1187" s="6" t="str">
        <f>_xlfn.IFNA(IF(IF($AK1187=AW$5,VLOOKUP(AM1187,buff!$K:$L,2,FALSE),"")=0,"",IF($AK1187=AW$5,VLOOKUP(AM1187,buff!$K:$L,2,FALSE),"")),"")</f>
        <v/>
      </c>
      <c r="AX1187" s="6" t="str">
        <f>_xlfn.IFNA(IF(IF($AK1187=AX$5,VLOOKUP(AN1187,buff!$K:$L,2,FALSE),"")=0,"",IF($AK1187=AX$5,VLOOKUP(AN1187,buff!$K:$L,2,FALSE),"")),"")</f>
        <v/>
      </c>
      <c r="AY1187" s="6" t="str">
        <f>_xlfn.IFNA(IF(IF($AK1187=AY$5,VLOOKUP(AO1187,buff!$K:$L,2,FALSE),"")=0,"",IF($AK1187=AY$5,VLOOKUP(AO1187,buff!$K:$L,2,FALSE),"")),"")</f>
        <v/>
      </c>
      <c r="AZ1187" s="6" t="str">
        <f>_xlfn.IFNA(IF(IF($AK1187=AZ$5,VLOOKUP(AP1187,buff!$K:$L,2,FALSE),"")=0,"",IF($AK1187=AZ$5,VLOOKUP(AP1187,buff!$K:$L,2,FALSE),"")),"")</f>
        <v/>
      </c>
      <c r="BA1187" s="6">
        <f>VLOOKUP(AL1187,buff!$K:$P,6,FALSE)</f>
        <v>10</v>
      </c>
      <c r="BB1187" s="6">
        <f>VLOOKUP(AM1187,buff!$K:$P,6,FALSE)</f>
        <v>10</v>
      </c>
      <c r="BC1187" s="6" t="e">
        <f>VLOOKUP(AN1187,buff!$K:$P,6,FALSE)</f>
        <v>#N/A</v>
      </c>
      <c r="BD1187">
        <f t="shared" si="313"/>
        <v>3</v>
      </c>
      <c r="BE1187">
        <f t="shared" si="314"/>
        <v>2</v>
      </c>
      <c r="BF1187" s="22">
        <f t="shared" si="315"/>
        <v>102003</v>
      </c>
    </row>
    <row r="1188" spans="1:58" x14ac:dyDescent="0.15">
      <c r="A1188" t="str">
        <f t="shared" si="319"/>
        <v>伊西多主动技能3等级2</v>
      </c>
      <c r="B1188" s="8">
        <f t="shared" si="320"/>
        <v>10200302</v>
      </c>
      <c r="C1188" s="8" t="str">
        <f>VLOOKUP(G1188,角色!A:B,2,FALSE)</f>
        <v>伊西多</v>
      </c>
      <c r="D1188" s="8" t="str">
        <f t="shared" si="321"/>
        <v>主动技能3</v>
      </c>
      <c r="E1188" s="8">
        <f t="shared" si="312"/>
        <v>2</v>
      </c>
      <c r="F1188" s="8">
        <f t="shared" si="322"/>
        <v>3</v>
      </c>
      <c r="G1188" s="8">
        <f t="shared" si="323"/>
        <v>20</v>
      </c>
      <c r="H1188" s="4" t="s">
        <v>425</v>
      </c>
      <c r="I1188" s="20" t="str">
        <f t="shared" ref="I1188:I1206" si="327">"回复我方全体"&amp;BA1188&amp;"%生命。并提升我方全体"&amp;BB1188&amp;"%攻击。"</f>
        <v>回复我方全体10%生命。并提升我方全体11%攻击。</v>
      </c>
      <c r="J1188" s="4" t="s">
        <v>416</v>
      </c>
      <c r="K1188" s="1" t="s">
        <v>104</v>
      </c>
      <c r="L1188" s="4" t="s">
        <v>108</v>
      </c>
      <c r="M1188" s="4" t="s">
        <v>420</v>
      </c>
      <c r="N1188" s="4">
        <v>100</v>
      </c>
      <c r="O1188" s="20">
        <f>VLOOKUP(L1188,对应表!BK:BL,2,FALSE)</f>
        <v>100</v>
      </c>
      <c r="P1188" s="25" t="str">
        <f>_xlfn.IFNA(VLOOKUP(G1188,角色!V:AE,主动技能!F1188+1,FALSE),"")</f>
        <v>||eff_zirankuizeng|</v>
      </c>
      <c r="Q1188" s="25">
        <f>(VLOOKUP(G1188,角色!V:AE,主动技能!F1188+4,FALSE))</f>
        <v>3</v>
      </c>
      <c r="R1188" s="25">
        <v>0</v>
      </c>
      <c r="S1188" s="25">
        <v>0</v>
      </c>
      <c r="T1188" s="6" t="str">
        <f t="shared" si="324"/>
        <v>100007:100:2:0|100020:100:2:0</v>
      </c>
      <c r="U1188" s="6" t="str">
        <f t="shared" si="325"/>
        <v/>
      </c>
      <c r="V1188" s="19" t="str">
        <f>VLOOKUP(G1188,角色!AW:BC,主动技能!F1188+1,FALSE)</f>
        <v>skill_16</v>
      </c>
      <c r="Y1188">
        <f t="shared" si="311"/>
        <v>0</v>
      </c>
      <c r="Z1188" s="19" t="str">
        <f>IF(VLOOKUP(C1188,角色!CC:CI,主动技能!F1188*2,FALSE)=0,"",VLOOKUP(C1188,角色!CC:CI,主动技能!F1188*2,FALSE))</f>
        <v/>
      </c>
      <c r="AA1188" s="19">
        <f>IF(VLOOKUP(C1188,角色!CC:CI,主动技能!F1188*2+1,FALSE)=0,0,VLOOKUP(C1188,角色!CC:CI,主动技能!F1188*2+1,FALSE))</f>
        <v>0</v>
      </c>
      <c r="AB1188" s="19" t="str">
        <f>IF(INT(VLOOKUP(E1188,角色属性概况!I:M,3,FALSE)*AA1188/100)=0,"",(INT(VLOOKUP(E1188,角色属性概况!I:M,3,FALSE)*AA1188/100)))</f>
        <v/>
      </c>
      <c r="AE1188" s="25">
        <f>(VLOOKUP(G1188,角色!V:AE,主动技能!F1188+7,FALSE))</f>
        <v>1</v>
      </c>
      <c r="AF1188" s="19">
        <f>VLOOKUP(F1188,对应表!AY:BA,3,FALSE)</f>
        <v>2</v>
      </c>
      <c r="AG1188" s="19">
        <f>VLOOKUP(F1188,对应表!AY:BA,2,FALSE)</f>
        <v>2</v>
      </c>
      <c r="AH1188" s="25" t="str">
        <f>VLOOKUP(F1188,特效对应!F:G,2,FALSE)</f>
        <v>attackex</v>
      </c>
      <c r="AJ1188">
        <f t="shared" si="326"/>
        <v>2</v>
      </c>
      <c r="AK1188" s="2" t="s">
        <v>117</v>
      </c>
      <c r="AL1188" s="4" t="s">
        <v>861</v>
      </c>
      <c r="AM1188" s="4" t="s">
        <v>931</v>
      </c>
      <c r="AQ1188" s="6" t="str">
        <f>_xlfn.IFNA(IF(IF($AK1188=AQ$5,VLOOKUP(AL1188,buff!$K:$L,2,FALSE),"")=0,"",IF($AK1188=AQ$5,VLOOKUP(AL1188,buff!$K:$L,2,FALSE),"")),"")</f>
        <v>100007:100:2:0</v>
      </c>
      <c r="AR1188" s="6" t="str">
        <f>_xlfn.IFNA(IF(IF($AK1188=AR$5,VLOOKUP(AM1188,buff!$K:$L,2,FALSE),"")=0,"",IF($AK1188=AR$5,VLOOKUP(AM1188,buff!$K:$L,2,FALSE),"")),"")</f>
        <v>100020:100:2:0</v>
      </c>
      <c r="AS1188" s="6" t="str">
        <f>_xlfn.IFNA(IF(IF($AK1188=AS$5,VLOOKUP(AN1188,buff!$K:$L,2,FALSE),"")=0,"",IF($AK1188=AS$5,VLOOKUP(AN1188,buff!$K:$L,2,FALSE),"")),"")</f>
        <v/>
      </c>
      <c r="AT1188" s="6" t="str">
        <f>_xlfn.IFNA(IF(IF($AK1188=AT$5,VLOOKUP(AO1188,buff!$K:$L,2,FALSE),"")=0,"",IF($AK1188=AT$5,VLOOKUP(AO1188,buff!$K:$L,2,FALSE),"")),"")</f>
        <v/>
      </c>
      <c r="AU1188" s="6" t="str">
        <f>_xlfn.IFNA(IF(IF($AK1188=AU$5,VLOOKUP(AP1188,buff!$K:$L,2,FALSE),"")=0,"",IF($AK1188=AU$5,VLOOKUP(AP1188,buff!$K:$L,2,FALSE),"")),"")</f>
        <v/>
      </c>
      <c r="AV1188" s="6" t="str">
        <f>_xlfn.IFNA(IF(IF($AK1188=AV$5,VLOOKUP(AL1188,buff!$K:$L,2,FALSE),"")=0,"",IF($AK1188=AV$5,VLOOKUP(AL1188,buff!$K:$L,2,FALSE),"")),"")</f>
        <v/>
      </c>
      <c r="AW1188" s="6" t="str">
        <f>_xlfn.IFNA(IF(IF($AK1188=AW$5,VLOOKUP(AM1188,buff!$K:$L,2,FALSE),"")=0,"",IF($AK1188=AW$5,VLOOKUP(AM1188,buff!$K:$L,2,FALSE),"")),"")</f>
        <v/>
      </c>
      <c r="AX1188" s="6" t="str">
        <f>_xlfn.IFNA(IF(IF($AK1188=AX$5,VLOOKUP(AN1188,buff!$K:$L,2,FALSE),"")=0,"",IF($AK1188=AX$5,VLOOKUP(AN1188,buff!$K:$L,2,FALSE),"")),"")</f>
        <v/>
      </c>
      <c r="AY1188" s="6" t="str">
        <f>_xlfn.IFNA(IF(IF($AK1188=AY$5,VLOOKUP(AO1188,buff!$K:$L,2,FALSE),"")=0,"",IF($AK1188=AY$5,VLOOKUP(AO1188,buff!$K:$L,2,FALSE),"")),"")</f>
        <v/>
      </c>
      <c r="AZ1188" s="6" t="str">
        <f>_xlfn.IFNA(IF(IF($AK1188=AZ$5,VLOOKUP(AP1188,buff!$K:$L,2,FALSE),"")=0,"",IF($AK1188=AZ$5,VLOOKUP(AP1188,buff!$K:$L,2,FALSE),"")),"")</f>
        <v/>
      </c>
      <c r="BA1188" s="6">
        <f>VLOOKUP(AL1188,buff!$K:$P,6,FALSE)</f>
        <v>10</v>
      </c>
      <c r="BB1188" s="6">
        <f>VLOOKUP(AM1188,buff!$K:$P,6,FALSE)</f>
        <v>11</v>
      </c>
      <c r="BC1188" s="6" t="e">
        <f>VLOOKUP(AN1188,buff!$K:$P,6,FALSE)</f>
        <v>#N/A</v>
      </c>
      <c r="BD1188">
        <f t="shared" si="313"/>
        <v>3</v>
      </c>
      <c r="BE1188">
        <f t="shared" si="314"/>
        <v>2</v>
      </c>
      <c r="BF1188" s="22">
        <f t="shared" si="315"/>
        <v>102003</v>
      </c>
    </row>
    <row r="1189" spans="1:58" x14ac:dyDescent="0.15">
      <c r="A1189" t="str">
        <f t="shared" si="319"/>
        <v>伊西多主动技能3等级3</v>
      </c>
      <c r="B1189" s="8">
        <f t="shared" si="320"/>
        <v>10200303</v>
      </c>
      <c r="C1189" s="8" t="str">
        <f>VLOOKUP(G1189,角色!A:B,2,FALSE)</f>
        <v>伊西多</v>
      </c>
      <c r="D1189" s="8" t="str">
        <f t="shared" si="321"/>
        <v>主动技能3</v>
      </c>
      <c r="E1189" s="8">
        <f t="shared" si="312"/>
        <v>3</v>
      </c>
      <c r="F1189" s="8">
        <f t="shared" si="322"/>
        <v>3</v>
      </c>
      <c r="G1189" s="8">
        <f t="shared" si="323"/>
        <v>20</v>
      </c>
      <c r="H1189" s="4" t="s">
        <v>425</v>
      </c>
      <c r="I1189" s="20" t="str">
        <f t="shared" si="327"/>
        <v>回复我方全体11%生命。并提升我方全体11%攻击。</v>
      </c>
      <c r="J1189" s="4" t="s">
        <v>416</v>
      </c>
      <c r="K1189" s="1" t="s">
        <v>104</v>
      </c>
      <c r="L1189" s="4" t="s">
        <v>108</v>
      </c>
      <c r="M1189" s="4" t="s">
        <v>420</v>
      </c>
      <c r="N1189" s="4">
        <v>100</v>
      </c>
      <c r="O1189" s="20">
        <f>VLOOKUP(L1189,对应表!BK:BL,2,FALSE)</f>
        <v>100</v>
      </c>
      <c r="P1189" s="25" t="str">
        <f>_xlfn.IFNA(VLOOKUP(G1189,角色!V:AE,主动技能!F1189+1,FALSE),"")</f>
        <v>||eff_zirankuizeng|</v>
      </c>
      <c r="Q1189" s="25">
        <f>(VLOOKUP(G1189,角色!V:AE,主动技能!F1189+4,FALSE))</f>
        <v>3</v>
      </c>
      <c r="R1189" s="25">
        <v>0</v>
      </c>
      <c r="S1189" s="25">
        <v>0</v>
      </c>
      <c r="T1189" s="6" t="str">
        <f t="shared" si="324"/>
        <v>100008:100:2:0|100020:100:2:0</v>
      </c>
      <c r="U1189" s="6" t="str">
        <f t="shared" si="325"/>
        <v/>
      </c>
      <c r="V1189" s="19" t="str">
        <f>VLOOKUP(G1189,角色!AW:BC,主动技能!F1189+1,FALSE)</f>
        <v>skill_16</v>
      </c>
      <c r="Y1189">
        <f t="shared" si="311"/>
        <v>0</v>
      </c>
      <c r="Z1189" s="19" t="str">
        <f>IF(VLOOKUP(C1189,角色!CC:CI,主动技能!F1189*2,FALSE)=0,"",VLOOKUP(C1189,角色!CC:CI,主动技能!F1189*2,FALSE))</f>
        <v/>
      </c>
      <c r="AA1189" s="19">
        <f>IF(VLOOKUP(C1189,角色!CC:CI,主动技能!F1189*2+1,FALSE)=0,0,VLOOKUP(C1189,角色!CC:CI,主动技能!F1189*2+1,FALSE))</f>
        <v>0</v>
      </c>
      <c r="AB1189" s="19" t="str">
        <f>IF(INT(VLOOKUP(E1189,角色属性概况!I:M,3,FALSE)*AA1189/100)=0,"",(INT(VLOOKUP(E1189,角色属性概况!I:M,3,FALSE)*AA1189/100)))</f>
        <v/>
      </c>
      <c r="AE1189" s="25">
        <f>(VLOOKUP(G1189,角色!V:AE,主动技能!F1189+7,FALSE))</f>
        <v>1</v>
      </c>
      <c r="AF1189" s="19">
        <f>VLOOKUP(F1189,对应表!AY:BA,3,FALSE)</f>
        <v>2</v>
      </c>
      <c r="AG1189" s="19">
        <f>VLOOKUP(F1189,对应表!AY:BA,2,FALSE)</f>
        <v>2</v>
      </c>
      <c r="AH1189" s="25" t="str">
        <f>VLOOKUP(F1189,特效对应!F:G,2,FALSE)</f>
        <v>attackex</v>
      </c>
      <c r="AJ1189">
        <f t="shared" si="326"/>
        <v>3</v>
      </c>
      <c r="AK1189" s="2" t="s">
        <v>117</v>
      </c>
      <c r="AL1189" s="4" t="s">
        <v>872</v>
      </c>
      <c r="AM1189" s="4" t="s">
        <v>931</v>
      </c>
      <c r="AQ1189" s="6" t="str">
        <f>_xlfn.IFNA(IF(IF($AK1189=AQ$5,VLOOKUP(AL1189,buff!$K:$L,2,FALSE),"")=0,"",IF($AK1189=AQ$5,VLOOKUP(AL1189,buff!$K:$L,2,FALSE),"")),"")</f>
        <v>100008:100:2:0</v>
      </c>
      <c r="AR1189" s="6" t="str">
        <f>_xlfn.IFNA(IF(IF($AK1189=AR$5,VLOOKUP(AM1189,buff!$K:$L,2,FALSE),"")=0,"",IF($AK1189=AR$5,VLOOKUP(AM1189,buff!$K:$L,2,FALSE),"")),"")</f>
        <v>100020:100:2:0</v>
      </c>
      <c r="AS1189" s="6" t="str">
        <f>_xlfn.IFNA(IF(IF($AK1189=AS$5,VLOOKUP(AN1189,buff!$K:$L,2,FALSE),"")=0,"",IF($AK1189=AS$5,VLOOKUP(AN1189,buff!$K:$L,2,FALSE),"")),"")</f>
        <v/>
      </c>
      <c r="AT1189" s="6" t="str">
        <f>_xlfn.IFNA(IF(IF($AK1189=AT$5,VLOOKUP(AO1189,buff!$K:$L,2,FALSE),"")=0,"",IF($AK1189=AT$5,VLOOKUP(AO1189,buff!$K:$L,2,FALSE),"")),"")</f>
        <v/>
      </c>
      <c r="AU1189" s="6" t="str">
        <f>_xlfn.IFNA(IF(IF($AK1189=AU$5,VLOOKUP(AP1189,buff!$K:$L,2,FALSE),"")=0,"",IF($AK1189=AU$5,VLOOKUP(AP1189,buff!$K:$L,2,FALSE),"")),"")</f>
        <v/>
      </c>
      <c r="AV1189" s="6" t="str">
        <f>_xlfn.IFNA(IF(IF($AK1189=AV$5,VLOOKUP(AL1189,buff!$K:$L,2,FALSE),"")=0,"",IF($AK1189=AV$5,VLOOKUP(AL1189,buff!$K:$L,2,FALSE),"")),"")</f>
        <v/>
      </c>
      <c r="AW1189" s="6" t="str">
        <f>_xlfn.IFNA(IF(IF($AK1189=AW$5,VLOOKUP(AM1189,buff!$K:$L,2,FALSE),"")=0,"",IF($AK1189=AW$5,VLOOKUP(AM1189,buff!$K:$L,2,FALSE),"")),"")</f>
        <v/>
      </c>
      <c r="AX1189" s="6" t="str">
        <f>_xlfn.IFNA(IF(IF($AK1189=AX$5,VLOOKUP(AN1189,buff!$K:$L,2,FALSE),"")=0,"",IF($AK1189=AX$5,VLOOKUP(AN1189,buff!$K:$L,2,FALSE),"")),"")</f>
        <v/>
      </c>
      <c r="AY1189" s="6" t="str">
        <f>_xlfn.IFNA(IF(IF($AK1189=AY$5,VLOOKUP(AO1189,buff!$K:$L,2,FALSE),"")=0,"",IF($AK1189=AY$5,VLOOKUP(AO1189,buff!$K:$L,2,FALSE),"")),"")</f>
        <v/>
      </c>
      <c r="AZ1189" s="6" t="str">
        <f>_xlfn.IFNA(IF(IF($AK1189=AZ$5,VLOOKUP(AP1189,buff!$K:$L,2,FALSE),"")=0,"",IF($AK1189=AZ$5,VLOOKUP(AP1189,buff!$K:$L,2,FALSE),"")),"")</f>
        <v/>
      </c>
      <c r="BA1189" s="6">
        <f>VLOOKUP(AL1189,buff!$K:$P,6,FALSE)</f>
        <v>11</v>
      </c>
      <c r="BB1189" s="6">
        <f>VLOOKUP(AM1189,buff!$K:$P,6,FALSE)</f>
        <v>11</v>
      </c>
      <c r="BC1189" s="6" t="e">
        <f>VLOOKUP(AN1189,buff!$K:$P,6,FALSE)</f>
        <v>#N/A</v>
      </c>
      <c r="BD1189">
        <f t="shared" si="313"/>
        <v>3</v>
      </c>
      <c r="BE1189">
        <f t="shared" si="314"/>
        <v>2</v>
      </c>
      <c r="BF1189" s="22">
        <f t="shared" si="315"/>
        <v>102003</v>
      </c>
    </row>
    <row r="1190" spans="1:58" x14ac:dyDescent="0.15">
      <c r="A1190" t="str">
        <f t="shared" si="319"/>
        <v>伊西多主动技能3等级4</v>
      </c>
      <c r="B1190" s="8">
        <f t="shared" si="320"/>
        <v>10200304</v>
      </c>
      <c r="C1190" s="8" t="str">
        <f>VLOOKUP(G1190,角色!A:B,2,FALSE)</f>
        <v>伊西多</v>
      </c>
      <c r="D1190" s="8" t="str">
        <f t="shared" si="321"/>
        <v>主动技能3</v>
      </c>
      <c r="E1190" s="8">
        <f t="shared" si="312"/>
        <v>4</v>
      </c>
      <c r="F1190" s="8">
        <f t="shared" si="322"/>
        <v>3</v>
      </c>
      <c r="G1190" s="8">
        <f t="shared" si="323"/>
        <v>20</v>
      </c>
      <c r="H1190" s="4" t="s">
        <v>425</v>
      </c>
      <c r="I1190" s="20" t="str">
        <f t="shared" si="327"/>
        <v>回复我方全体11%生命。并提升我方全体12%攻击。</v>
      </c>
      <c r="J1190" s="4" t="s">
        <v>416</v>
      </c>
      <c r="K1190" s="1" t="s">
        <v>104</v>
      </c>
      <c r="L1190" s="4" t="s">
        <v>108</v>
      </c>
      <c r="M1190" s="4" t="s">
        <v>420</v>
      </c>
      <c r="N1190" s="4">
        <v>100</v>
      </c>
      <c r="O1190" s="20">
        <f>VLOOKUP(L1190,对应表!BK:BL,2,FALSE)</f>
        <v>100</v>
      </c>
      <c r="P1190" s="25" t="str">
        <f>_xlfn.IFNA(VLOOKUP(G1190,角色!V:AE,主动技能!F1190+1,FALSE),"")</f>
        <v>||eff_zirankuizeng|</v>
      </c>
      <c r="Q1190" s="25">
        <f>(VLOOKUP(G1190,角色!V:AE,主动技能!F1190+4,FALSE))</f>
        <v>3</v>
      </c>
      <c r="R1190" s="25">
        <v>0</v>
      </c>
      <c r="S1190" s="25">
        <v>0</v>
      </c>
      <c r="T1190" s="6" t="str">
        <f t="shared" si="324"/>
        <v>100008:100:2:0|100021:100:2:0</v>
      </c>
      <c r="U1190" s="6" t="str">
        <f t="shared" si="325"/>
        <v/>
      </c>
      <c r="V1190" s="19" t="str">
        <f>VLOOKUP(G1190,角色!AW:BC,主动技能!F1190+1,FALSE)</f>
        <v>skill_16</v>
      </c>
      <c r="Y1190">
        <f t="shared" si="311"/>
        <v>0</v>
      </c>
      <c r="Z1190" s="19" t="str">
        <f>IF(VLOOKUP(C1190,角色!CC:CI,主动技能!F1190*2,FALSE)=0,"",VLOOKUP(C1190,角色!CC:CI,主动技能!F1190*2,FALSE))</f>
        <v/>
      </c>
      <c r="AA1190" s="19">
        <f>IF(VLOOKUP(C1190,角色!CC:CI,主动技能!F1190*2+1,FALSE)=0,0,VLOOKUP(C1190,角色!CC:CI,主动技能!F1190*2+1,FALSE))</f>
        <v>0</v>
      </c>
      <c r="AB1190" s="19" t="str">
        <f>IF(INT(VLOOKUP(E1190,角色属性概况!I:M,3,FALSE)*AA1190/100)=0,"",(INT(VLOOKUP(E1190,角色属性概况!I:M,3,FALSE)*AA1190/100)))</f>
        <v/>
      </c>
      <c r="AE1190" s="25">
        <f>(VLOOKUP(G1190,角色!V:AE,主动技能!F1190+7,FALSE))</f>
        <v>1</v>
      </c>
      <c r="AF1190" s="19">
        <f>VLOOKUP(F1190,对应表!AY:BA,3,FALSE)</f>
        <v>2</v>
      </c>
      <c r="AG1190" s="19">
        <f>VLOOKUP(F1190,对应表!AY:BA,2,FALSE)</f>
        <v>2</v>
      </c>
      <c r="AH1190" s="25" t="str">
        <f>VLOOKUP(F1190,特效对应!F:G,2,FALSE)</f>
        <v>attackex</v>
      </c>
      <c r="AJ1190">
        <f t="shared" si="326"/>
        <v>4</v>
      </c>
      <c r="AK1190" s="2" t="s">
        <v>117</v>
      </c>
      <c r="AL1190" s="4" t="s">
        <v>872</v>
      </c>
      <c r="AM1190" s="4" t="s">
        <v>932</v>
      </c>
      <c r="AQ1190" s="6" t="str">
        <f>_xlfn.IFNA(IF(IF($AK1190=AQ$5,VLOOKUP(AL1190,buff!$K:$L,2,FALSE),"")=0,"",IF($AK1190=AQ$5,VLOOKUP(AL1190,buff!$K:$L,2,FALSE),"")),"")</f>
        <v>100008:100:2:0</v>
      </c>
      <c r="AR1190" s="6" t="str">
        <f>_xlfn.IFNA(IF(IF($AK1190=AR$5,VLOOKUP(AM1190,buff!$K:$L,2,FALSE),"")=0,"",IF($AK1190=AR$5,VLOOKUP(AM1190,buff!$K:$L,2,FALSE),"")),"")</f>
        <v>100021:100:2:0</v>
      </c>
      <c r="AS1190" s="6" t="str">
        <f>_xlfn.IFNA(IF(IF($AK1190=AS$5,VLOOKUP(AN1190,buff!$K:$L,2,FALSE),"")=0,"",IF($AK1190=AS$5,VLOOKUP(AN1190,buff!$K:$L,2,FALSE),"")),"")</f>
        <v/>
      </c>
      <c r="AT1190" s="6" t="str">
        <f>_xlfn.IFNA(IF(IF($AK1190=AT$5,VLOOKUP(AO1190,buff!$K:$L,2,FALSE),"")=0,"",IF($AK1190=AT$5,VLOOKUP(AO1190,buff!$K:$L,2,FALSE),"")),"")</f>
        <v/>
      </c>
      <c r="AU1190" s="6" t="str">
        <f>_xlfn.IFNA(IF(IF($AK1190=AU$5,VLOOKUP(AP1190,buff!$K:$L,2,FALSE),"")=0,"",IF($AK1190=AU$5,VLOOKUP(AP1190,buff!$K:$L,2,FALSE),"")),"")</f>
        <v/>
      </c>
      <c r="AV1190" s="6" t="str">
        <f>_xlfn.IFNA(IF(IF($AK1190=AV$5,VLOOKUP(AL1190,buff!$K:$L,2,FALSE),"")=0,"",IF($AK1190=AV$5,VLOOKUP(AL1190,buff!$K:$L,2,FALSE),"")),"")</f>
        <v/>
      </c>
      <c r="AW1190" s="6" t="str">
        <f>_xlfn.IFNA(IF(IF($AK1190=AW$5,VLOOKUP(AM1190,buff!$K:$L,2,FALSE),"")=0,"",IF($AK1190=AW$5,VLOOKUP(AM1190,buff!$K:$L,2,FALSE),"")),"")</f>
        <v/>
      </c>
      <c r="AX1190" s="6" t="str">
        <f>_xlfn.IFNA(IF(IF($AK1190=AX$5,VLOOKUP(AN1190,buff!$K:$L,2,FALSE),"")=0,"",IF($AK1190=AX$5,VLOOKUP(AN1190,buff!$K:$L,2,FALSE),"")),"")</f>
        <v/>
      </c>
      <c r="AY1190" s="6" t="str">
        <f>_xlfn.IFNA(IF(IF($AK1190=AY$5,VLOOKUP(AO1190,buff!$K:$L,2,FALSE),"")=0,"",IF($AK1190=AY$5,VLOOKUP(AO1190,buff!$K:$L,2,FALSE),"")),"")</f>
        <v/>
      </c>
      <c r="AZ1190" s="6" t="str">
        <f>_xlfn.IFNA(IF(IF($AK1190=AZ$5,VLOOKUP(AP1190,buff!$K:$L,2,FALSE),"")=0,"",IF($AK1190=AZ$5,VLOOKUP(AP1190,buff!$K:$L,2,FALSE),"")),"")</f>
        <v/>
      </c>
      <c r="BA1190" s="6">
        <f>VLOOKUP(AL1190,buff!$K:$P,6,FALSE)</f>
        <v>11</v>
      </c>
      <c r="BB1190" s="6">
        <f>VLOOKUP(AM1190,buff!$K:$P,6,FALSE)</f>
        <v>12</v>
      </c>
      <c r="BC1190" s="6" t="e">
        <f>VLOOKUP(AN1190,buff!$K:$P,6,FALSE)</f>
        <v>#N/A</v>
      </c>
      <c r="BD1190">
        <f t="shared" si="313"/>
        <v>3</v>
      </c>
      <c r="BE1190">
        <f t="shared" si="314"/>
        <v>2</v>
      </c>
      <c r="BF1190" s="22">
        <f t="shared" si="315"/>
        <v>102003</v>
      </c>
    </row>
    <row r="1191" spans="1:58" x14ac:dyDescent="0.15">
      <c r="A1191" t="str">
        <f t="shared" si="319"/>
        <v>伊西多主动技能3等级5</v>
      </c>
      <c r="B1191" s="8">
        <f t="shared" si="320"/>
        <v>10200305</v>
      </c>
      <c r="C1191" s="8" t="str">
        <f>VLOOKUP(G1191,角色!A:B,2,FALSE)</f>
        <v>伊西多</v>
      </c>
      <c r="D1191" s="8" t="str">
        <f t="shared" si="321"/>
        <v>主动技能3</v>
      </c>
      <c r="E1191" s="8">
        <f t="shared" si="312"/>
        <v>5</v>
      </c>
      <c r="F1191" s="8">
        <f t="shared" si="322"/>
        <v>3</v>
      </c>
      <c r="G1191" s="8">
        <f t="shared" si="323"/>
        <v>20</v>
      </c>
      <c r="H1191" s="4" t="s">
        <v>425</v>
      </c>
      <c r="I1191" s="20" t="str">
        <f t="shared" si="327"/>
        <v>回复我方全体12%生命。并提升我方全体12%攻击。</v>
      </c>
      <c r="J1191" s="4" t="s">
        <v>416</v>
      </c>
      <c r="K1191" s="1" t="s">
        <v>104</v>
      </c>
      <c r="L1191" s="4" t="s">
        <v>108</v>
      </c>
      <c r="M1191" s="4" t="s">
        <v>420</v>
      </c>
      <c r="N1191" s="4">
        <v>100</v>
      </c>
      <c r="O1191" s="20">
        <f>VLOOKUP(L1191,对应表!BK:BL,2,FALSE)</f>
        <v>100</v>
      </c>
      <c r="P1191" s="25" t="str">
        <f>_xlfn.IFNA(VLOOKUP(G1191,角色!V:AE,主动技能!F1191+1,FALSE),"")</f>
        <v>||eff_zirankuizeng|</v>
      </c>
      <c r="Q1191" s="25">
        <f>(VLOOKUP(G1191,角色!V:AE,主动技能!F1191+4,FALSE))</f>
        <v>3</v>
      </c>
      <c r="R1191" s="25">
        <v>0</v>
      </c>
      <c r="S1191" s="25">
        <v>0</v>
      </c>
      <c r="T1191" s="6" t="str">
        <f t="shared" si="324"/>
        <v>100009:100:2:0|100021:100:2:0</v>
      </c>
      <c r="U1191" s="6" t="str">
        <f t="shared" si="325"/>
        <v/>
      </c>
      <c r="V1191" s="19" t="str">
        <f>VLOOKUP(G1191,角色!AW:BC,主动技能!F1191+1,FALSE)</f>
        <v>skill_16</v>
      </c>
      <c r="Y1191">
        <f t="shared" si="311"/>
        <v>0</v>
      </c>
      <c r="Z1191" s="19" t="str">
        <f>IF(VLOOKUP(C1191,角色!CC:CI,主动技能!F1191*2,FALSE)=0,"",VLOOKUP(C1191,角色!CC:CI,主动技能!F1191*2,FALSE))</f>
        <v/>
      </c>
      <c r="AA1191" s="19">
        <f>IF(VLOOKUP(C1191,角色!CC:CI,主动技能!F1191*2+1,FALSE)=0,0,VLOOKUP(C1191,角色!CC:CI,主动技能!F1191*2+1,FALSE))</f>
        <v>0</v>
      </c>
      <c r="AB1191" s="19" t="str">
        <f>IF(INT(VLOOKUP(E1191,角色属性概况!I:M,3,FALSE)*AA1191/100)=0,"",(INT(VLOOKUP(E1191,角色属性概况!I:M,3,FALSE)*AA1191/100)))</f>
        <v/>
      </c>
      <c r="AE1191" s="25">
        <f>(VLOOKUP(G1191,角色!V:AE,主动技能!F1191+7,FALSE))</f>
        <v>1</v>
      </c>
      <c r="AF1191" s="19">
        <f>VLOOKUP(F1191,对应表!AY:BA,3,FALSE)</f>
        <v>2</v>
      </c>
      <c r="AG1191" s="19">
        <f>VLOOKUP(F1191,对应表!AY:BA,2,FALSE)</f>
        <v>2</v>
      </c>
      <c r="AH1191" s="25" t="str">
        <f>VLOOKUP(F1191,特效对应!F:G,2,FALSE)</f>
        <v>attackex</v>
      </c>
      <c r="AJ1191">
        <f t="shared" si="326"/>
        <v>5</v>
      </c>
      <c r="AK1191" s="2" t="s">
        <v>117</v>
      </c>
      <c r="AL1191" s="4" t="s">
        <v>873</v>
      </c>
      <c r="AM1191" s="4" t="s">
        <v>932</v>
      </c>
      <c r="AQ1191" s="6" t="str">
        <f>_xlfn.IFNA(IF(IF($AK1191=AQ$5,VLOOKUP(AL1191,buff!$K:$L,2,FALSE),"")=0,"",IF($AK1191=AQ$5,VLOOKUP(AL1191,buff!$K:$L,2,FALSE),"")),"")</f>
        <v>100009:100:2:0</v>
      </c>
      <c r="AR1191" s="6" t="str">
        <f>_xlfn.IFNA(IF(IF($AK1191=AR$5,VLOOKUP(AM1191,buff!$K:$L,2,FALSE),"")=0,"",IF($AK1191=AR$5,VLOOKUP(AM1191,buff!$K:$L,2,FALSE),"")),"")</f>
        <v>100021:100:2:0</v>
      </c>
      <c r="AS1191" s="6" t="str">
        <f>_xlfn.IFNA(IF(IF($AK1191=AS$5,VLOOKUP(AN1191,buff!$K:$L,2,FALSE),"")=0,"",IF($AK1191=AS$5,VLOOKUP(AN1191,buff!$K:$L,2,FALSE),"")),"")</f>
        <v/>
      </c>
      <c r="AT1191" s="6" t="str">
        <f>_xlfn.IFNA(IF(IF($AK1191=AT$5,VLOOKUP(AO1191,buff!$K:$L,2,FALSE),"")=0,"",IF($AK1191=AT$5,VLOOKUP(AO1191,buff!$K:$L,2,FALSE),"")),"")</f>
        <v/>
      </c>
      <c r="AU1191" s="6" t="str">
        <f>_xlfn.IFNA(IF(IF($AK1191=AU$5,VLOOKUP(AP1191,buff!$K:$L,2,FALSE),"")=0,"",IF($AK1191=AU$5,VLOOKUP(AP1191,buff!$K:$L,2,FALSE),"")),"")</f>
        <v/>
      </c>
      <c r="AV1191" s="6" t="str">
        <f>_xlfn.IFNA(IF(IF($AK1191=AV$5,VLOOKUP(AL1191,buff!$K:$L,2,FALSE),"")=0,"",IF($AK1191=AV$5,VLOOKUP(AL1191,buff!$K:$L,2,FALSE),"")),"")</f>
        <v/>
      </c>
      <c r="AW1191" s="6" t="str">
        <f>_xlfn.IFNA(IF(IF($AK1191=AW$5,VLOOKUP(AM1191,buff!$K:$L,2,FALSE),"")=0,"",IF($AK1191=AW$5,VLOOKUP(AM1191,buff!$K:$L,2,FALSE),"")),"")</f>
        <v/>
      </c>
      <c r="AX1191" s="6" t="str">
        <f>_xlfn.IFNA(IF(IF($AK1191=AX$5,VLOOKUP(AN1191,buff!$K:$L,2,FALSE),"")=0,"",IF($AK1191=AX$5,VLOOKUP(AN1191,buff!$K:$L,2,FALSE),"")),"")</f>
        <v/>
      </c>
      <c r="AY1191" s="6" t="str">
        <f>_xlfn.IFNA(IF(IF($AK1191=AY$5,VLOOKUP(AO1191,buff!$K:$L,2,FALSE),"")=0,"",IF($AK1191=AY$5,VLOOKUP(AO1191,buff!$K:$L,2,FALSE),"")),"")</f>
        <v/>
      </c>
      <c r="AZ1191" s="6" t="str">
        <f>_xlfn.IFNA(IF(IF($AK1191=AZ$5,VLOOKUP(AP1191,buff!$K:$L,2,FALSE),"")=0,"",IF($AK1191=AZ$5,VLOOKUP(AP1191,buff!$K:$L,2,FALSE),"")),"")</f>
        <v/>
      </c>
      <c r="BA1191" s="6">
        <f>VLOOKUP(AL1191,buff!$K:$P,6,FALSE)</f>
        <v>12</v>
      </c>
      <c r="BB1191" s="6">
        <f>VLOOKUP(AM1191,buff!$K:$P,6,FALSE)</f>
        <v>12</v>
      </c>
      <c r="BC1191" s="6" t="e">
        <f>VLOOKUP(AN1191,buff!$K:$P,6,FALSE)</f>
        <v>#N/A</v>
      </c>
      <c r="BD1191">
        <f t="shared" si="313"/>
        <v>3</v>
      </c>
      <c r="BE1191">
        <f t="shared" si="314"/>
        <v>2</v>
      </c>
      <c r="BF1191" s="22">
        <f t="shared" si="315"/>
        <v>102003</v>
      </c>
    </row>
    <row r="1192" spans="1:58" x14ac:dyDescent="0.15">
      <c r="A1192" t="str">
        <f t="shared" si="319"/>
        <v>伊西多主动技能3等级6</v>
      </c>
      <c r="B1192" s="8">
        <f t="shared" si="320"/>
        <v>10200306</v>
      </c>
      <c r="C1192" s="8" t="str">
        <f>VLOOKUP(G1192,角色!A:B,2,FALSE)</f>
        <v>伊西多</v>
      </c>
      <c r="D1192" s="8" t="str">
        <f t="shared" si="321"/>
        <v>主动技能3</v>
      </c>
      <c r="E1192" s="8">
        <f t="shared" si="312"/>
        <v>6</v>
      </c>
      <c r="F1192" s="8">
        <f t="shared" si="322"/>
        <v>3</v>
      </c>
      <c r="G1192" s="8">
        <f t="shared" si="323"/>
        <v>20</v>
      </c>
      <c r="H1192" s="4" t="s">
        <v>425</v>
      </c>
      <c r="I1192" s="20" t="str">
        <f t="shared" si="327"/>
        <v>回复我方全体12%生命。并提升我方全体13%攻击。</v>
      </c>
      <c r="J1192" s="4" t="s">
        <v>416</v>
      </c>
      <c r="K1192" s="1" t="s">
        <v>104</v>
      </c>
      <c r="L1192" s="4" t="s">
        <v>108</v>
      </c>
      <c r="M1192" s="4" t="s">
        <v>420</v>
      </c>
      <c r="N1192" s="4">
        <v>100</v>
      </c>
      <c r="O1192" s="20">
        <f>VLOOKUP(L1192,对应表!BK:BL,2,FALSE)</f>
        <v>100</v>
      </c>
      <c r="P1192" s="25" t="str">
        <f>_xlfn.IFNA(VLOOKUP(G1192,角色!V:AE,主动技能!F1192+1,FALSE),"")</f>
        <v>||eff_zirankuizeng|</v>
      </c>
      <c r="Q1192" s="25">
        <f>(VLOOKUP(G1192,角色!V:AE,主动技能!F1192+4,FALSE))</f>
        <v>3</v>
      </c>
      <c r="R1192" s="25">
        <v>0</v>
      </c>
      <c r="S1192" s="25">
        <v>0</v>
      </c>
      <c r="T1192" s="6" t="str">
        <f t="shared" si="324"/>
        <v>100009:100:2:0|100022:100:2:0</v>
      </c>
      <c r="U1192" s="6" t="str">
        <f t="shared" si="325"/>
        <v/>
      </c>
      <c r="V1192" s="19" t="str">
        <f>VLOOKUP(G1192,角色!AW:BC,主动技能!F1192+1,FALSE)</f>
        <v>skill_16</v>
      </c>
      <c r="Y1192">
        <f t="shared" si="311"/>
        <v>0</v>
      </c>
      <c r="Z1192" s="19" t="str">
        <f>IF(VLOOKUP(C1192,角色!CC:CI,主动技能!F1192*2,FALSE)=0,"",VLOOKUP(C1192,角色!CC:CI,主动技能!F1192*2,FALSE))</f>
        <v/>
      </c>
      <c r="AA1192" s="19">
        <f>IF(VLOOKUP(C1192,角色!CC:CI,主动技能!F1192*2+1,FALSE)=0,0,VLOOKUP(C1192,角色!CC:CI,主动技能!F1192*2+1,FALSE))</f>
        <v>0</v>
      </c>
      <c r="AB1192" s="19" t="str">
        <f>IF(INT(VLOOKUP(E1192,角色属性概况!I:M,3,FALSE)*AA1192/100)=0,"",(INT(VLOOKUP(E1192,角色属性概况!I:M,3,FALSE)*AA1192/100)))</f>
        <v/>
      </c>
      <c r="AE1192" s="25">
        <f>(VLOOKUP(G1192,角色!V:AE,主动技能!F1192+7,FALSE))</f>
        <v>1</v>
      </c>
      <c r="AF1192" s="19">
        <f>VLOOKUP(F1192,对应表!AY:BA,3,FALSE)</f>
        <v>2</v>
      </c>
      <c r="AG1192" s="19">
        <f>VLOOKUP(F1192,对应表!AY:BA,2,FALSE)</f>
        <v>2</v>
      </c>
      <c r="AH1192" s="25" t="str">
        <f>VLOOKUP(F1192,特效对应!F:G,2,FALSE)</f>
        <v>attackex</v>
      </c>
      <c r="AJ1192">
        <f t="shared" si="326"/>
        <v>6</v>
      </c>
      <c r="AK1192" s="2" t="s">
        <v>117</v>
      </c>
      <c r="AL1192" s="4" t="s">
        <v>873</v>
      </c>
      <c r="AM1192" s="4" t="s">
        <v>933</v>
      </c>
      <c r="AQ1192" s="6" t="str">
        <f>_xlfn.IFNA(IF(IF($AK1192=AQ$5,VLOOKUP(AL1192,buff!$K:$L,2,FALSE),"")=0,"",IF($AK1192=AQ$5,VLOOKUP(AL1192,buff!$K:$L,2,FALSE),"")),"")</f>
        <v>100009:100:2:0</v>
      </c>
      <c r="AR1192" s="6" t="str">
        <f>_xlfn.IFNA(IF(IF($AK1192=AR$5,VLOOKUP(AM1192,buff!$K:$L,2,FALSE),"")=0,"",IF($AK1192=AR$5,VLOOKUP(AM1192,buff!$K:$L,2,FALSE),"")),"")</f>
        <v>100022:100:2:0</v>
      </c>
      <c r="AS1192" s="6" t="str">
        <f>_xlfn.IFNA(IF(IF($AK1192=AS$5,VLOOKUP(AN1192,buff!$K:$L,2,FALSE),"")=0,"",IF($AK1192=AS$5,VLOOKUP(AN1192,buff!$K:$L,2,FALSE),"")),"")</f>
        <v/>
      </c>
      <c r="AT1192" s="6" t="str">
        <f>_xlfn.IFNA(IF(IF($AK1192=AT$5,VLOOKUP(AO1192,buff!$K:$L,2,FALSE),"")=0,"",IF($AK1192=AT$5,VLOOKUP(AO1192,buff!$K:$L,2,FALSE),"")),"")</f>
        <v/>
      </c>
      <c r="AU1192" s="6" t="str">
        <f>_xlfn.IFNA(IF(IF($AK1192=AU$5,VLOOKUP(AP1192,buff!$K:$L,2,FALSE),"")=0,"",IF($AK1192=AU$5,VLOOKUP(AP1192,buff!$K:$L,2,FALSE),"")),"")</f>
        <v/>
      </c>
      <c r="AV1192" s="6" t="str">
        <f>_xlfn.IFNA(IF(IF($AK1192=AV$5,VLOOKUP(AL1192,buff!$K:$L,2,FALSE),"")=0,"",IF($AK1192=AV$5,VLOOKUP(AL1192,buff!$K:$L,2,FALSE),"")),"")</f>
        <v/>
      </c>
      <c r="AW1192" s="6" t="str">
        <f>_xlfn.IFNA(IF(IF($AK1192=AW$5,VLOOKUP(AM1192,buff!$K:$L,2,FALSE),"")=0,"",IF($AK1192=AW$5,VLOOKUP(AM1192,buff!$K:$L,2,FALSE),"")),"")</f>
        <v/>
      </c>
      <c r="AX1192" s="6" t="str">
        <f>_xlfn.IFNA(IF(IF($AK1192=AX$5,VLOOKUP(AN1192,buff!$K:$L,2,FALSE),"")=0,"",IF($AK1192=AX$5,VLOOKUP(AN1192,buff!$K:$L,2,FALSE),"")),"")</f>
        <v/>
      </c>
      <c r="AY1192" s="6" t="str">
        <f>_xlfn.IFNA(IF(IF($AK1192=AY$5,VLOOKUP(AO1192,buff!$K:$L,2,FALSE),"")=0,"",IF($AK1192=AY$5,VLOOKUP(AO1192,buff!$K:$L,2,FALSE),"")),"")</f>
        <v/>
      </c>
      <c r="AZ1192" s="6" t="str">
        <f>_xlfn.IFNA(IF(IF($AK1192=AZ$5,VLOOKUP(AP1192,buff!$K:$L,2,FALSE),"")=0,"",IF($AK1192=AZ$5,VLOOKUP(AP1192,buff!$K:$L,2,FALSE),"")),"")</f>
        <v/>
      </c>
      <c r="BA1192" s="6">
        <f>VLOOKUP(AL1192,buff!$K:$P,6,FALSE)</f>
        <v>12</v>
      </c>
      <c r="BB1192" s="6">
        <f>VLOOKUP(AM1192,buff!$K:$P,6,FALSE)</f>
        <v>13</v>
      </c>
      <c r="BC1192" s="6" t="e">
        <f>VLOOKUP(AN1192,buff!$K:$P,6,FALSE)</f>
        <v>#N/A</v>
      </c>
      <c r="BD1192">
        <f t="shared" si="313"/>
        <v>3</v>
      </c>
      <c r="BE1192">
        <f t="shared" si="314"/>
        <v>2</v>
      </c>
      <c r="BF1192" s="22">
        <f t="shared" si="315"/>
        <v>102003</v>
      </c>
    </row>
    <row r="1193" spans="1:58" x14ac:dyDescent="0.15">
      <c r="A1193" t="str">
        <f t="shared" si="319"/>
        <v>伊西多主动技能3等级7</v>
      </c>
      <c r="B1193" s="8">
        <f t="shared" si="320"/>
        <v>10200307</v>
      </c>
      <c r="C1193" s="8" t="str">
        <f>VLOOKUP(G1193,角色!A:B,2,FALSE)</f>
        <v>伊西多</v>
      </c>
      <c r="D1193" s="8" t="str">
        <f t="shared" si="321"/>
        <v>主动技能3</v>
      </c>
      <c r="E1193" s="8">
        <f t="shared" si="312"/>
        <v>7</v>
      </c>
      <c r="F1193" s="8">
        <f t="shared" si="322"/>
        <v>3</v>
      </c>
      <c r="G1193" s="8">
        <f t="shared" si="323"/>
        <v>20</v>
      </c>
      <c r="H1193" s="4" t="s">
        <v>425</v>
      </c>
      <c r="I1193" s="20" t="str">
        <f t="shared" si="327"/>
        <v>回复我方全体13%生命。并提升我方全体13%攻击。</v>
      </c>
      <c r="J1193" s="4" t="s">
        <v>416</v>
      </c>
      <c r="K1193" s="1" t="s">
        <v>104</v>
      </c>
      <c r="L1193" s="4" t="s">
        <v>108</v>
      </c>
      <c r="M1193" s="4" t="s">
        <v>420</v>
      </c>
      <c r="N1193" s="4">
        <v>100</v>
      </c>
      <c r="O1193" s="20">
        <f>VLOOKUP(L1193,对应表!BK:BL,2,FALSE)</f>
        <v>100</v>
      </c>
      <c r="P1193" s="25" t="str">
        <f>_xlfn.IFNA(VLOOKUP(G1193,角色!V:AE,主动技能!F1193+1,FALSE),"")</f>
        <v>||eff_zirankuizeng|</v>
      </c>
      <c r="Q1193" s="25">
        <f>(VLOOKUP(G1193,角色!V:AE,主动技能!F1193+4,FALSE))</f>
        <v>3</v>
      </c>
      <c r="R1193" s="25">
        <v>0</v>
      </c>
      <c r="S1193" s="25">
        <v>0</v>
      </c>
      <c r="T1193" s="6" t="str">
        <f t="shared" si="324"/>
        <v>100010:100:2:0|100022:100:2:0</v>
      </c>
      <c r="U1193" s="6" t="str">
        <f t="shared" si="325"/>
        <v/>
      </c>
      <c r="V1193" s="19" t="str">
        <f>VLOOKUP(G1193,角色!AW:BC,主动技能!F1193+1,FALSE)</f>
        <v>skill_16</v>
      </c>
      <c r="Y1193">
        <f t="shared" si="311"/>
        <v>0</v>
      </c>
      <c r="Z1193" s="19" t="str">
        <f>IF(VLOOKUP(C1193,角色!CC:CI,主动技能!F1193*2,FALSE)=0,"",VLOOKUP(C1193,角色!CC:CI,主动技能!F1193*2,FALSE))</f>
        <v/>
      </c>
      <c r="AA1193" s="19">
        <f>IF(VLOOKUP(C1193,角色!CC:CI,主动技能!F1193*2+1,FALSE)=0,0,VLOOKUP(C1193,角色!CC:CI,主动技能!F1193*2+1,FALSE))</f>
        <v>0</v>
      </c>
      <c r="AB1193" s="19" t="str">
        <f>IF(INT(VLOOKUP(E1193,角色属性概况!I:M,3,FALSE)*AA1193/100)=0,"",(INT(VLOOKUP(E1193,角色属性概况!I:M,3,FALSE)*AA1193/100)))</f>
        <v/>
      </c>
      <c r="AE1193" s="25">
        <f>(VLOOKUP(G1193,角色!V:AE,主动技能!F1193+7,FALSE))</f>
        <v>1</v>
      </c>
      <c r="AF1193" s="19">
        <f>VLOOKUP(F1193,对应表!AY:BA,3,FALSE)</f>
        <v>2</v>
      </c>
      <c r="AG1193" s="19">
        <f>VLOOKUP(F1193,对应表!AY:BA,2,FALSE)</f>
        <v>2</v>
      </c>
      <c r="AH1193" s="25" t="str">
        <f>VLOOKUP(F1193,特效对应!F:G,2,FALSE)</f>
        <v>attackex</v>
      </c>
      <c r="AJ1193">
        <f t="shared" si="326"/>
        <v>7</v>
      </c>
      <c r="AK1193" s="2" t="s">
        <v>117</v>
      </c>
      <c r="AL1193" s="4" t="s">
        <v>874</v>
      </c>
      <c r="AM1193" s="4" t="s">
        <v>933</v>
      </c>
      <c r="AQ1193" s="6" t="str">
        <f>_xlfn.IFNA(IF(IF($AK1193=AQ$5,VLOOKUP(AL1193,buff!$K:$L,2,FALSE),"")=0,"",IF($AK1193=AQ$5,VLOOKUP(AL1193,buff!$K:$L,2,FALSE),"")),"")</f>
        <v>100010:100:2:0</v>
      </c>
      <c r="AR1193" s="6" t="str">
        <f>_xlfn.IFNA(IF(IF($AK1193=AR$5,VLOOKUP(AM1193,buff!$K:$L,2,FALSE),"")=0,"",IF($AK1193=AR$5,VLOOKUP(AM1193,buff!$K:$L,2,FALSE),"")),"")</f>
        <v>100022:100:2:0</v>
      </c>
      <c r="AS1193" s="6" t="str">
        <f>_xlfn.IFNA(IF(IF($AK1193=AS$5,VLOOKUP(AN1193,buff!$K:$L,2,FALSE),"")=0,"",IF($AK1193=AS$5,VLOOKUP(AN1193,buff!$K:$L,2,FALSE),"")),"")</f>
        <v/>
      </c>
      <c r="AT1193" s="6" t="str">
        <f>_xlfn.IFNA(IF(IF($AK1193=AT$5,VLOOKUP(AO1193,buff!$K:$L,2,FALSE),"")=0,"",IF($AK1193=AT$5,VLOOKUP(AO1193,buff!$K:$L,2,FALSE),"")),"")</f>
        <v/>
      </c>
      <c r="AU1193" s="6" t="str">
        <f>_xlfn.IFNA(IF(IF($AK1193=AU$5,VLOOKUP(AP1193,buff!$K:$L,2,FALSE),"")=0,"",IF($AK1193=AU$5,VLOOKUP(AP1193,buff!$K:$L,2,FALSE),"")),"")</f>
        <v/>
      </c>
      <c r="AV1193" s="6" t="str">
        <f>_xlfn.IFNA(IF(IF($AK1193=AV$5,VLOOKUP(AL1193,buff!$K:$L,2,FALSE),"")=0,"",IF($AK1193=AV$5,VLOOKUP(AL1193,buff!$K:$L,2,FALSE),"")),"")</f>
        <v/>
      </c>
      <c r="AW1193" s="6" t="str">
        <f>_xlfn.IFNA(IF(IF($AK1193=AW$5,VLOOKUP(AM1193,buff!$K:$L,2,FALSE),"")=0,"",IF($AK1193=AW$5,VLOOKUP(AM1193,buff!$K:$L,2,FALSE),"")),"")</f>
        <v/>
      </c>
      <c r="AX1193" s="6" t="str">
        <f>_xlfn.IFNA(IF(IF($AK1193=AX$5,VLOOKUP(AN1193,buff!$K:$L,2,FALSE),"")=0,"",IF($AK1193=AX$5,VLOOKUP(AN1193,buff!$K:$L,2,FALSE),"")),"")</f>
        <v/>
      </c>
      <c r="AY1193" s="6" t="str">
        <f>_xlfn.IFNA(IF(IF($AK1193=AY$5,VLOOKUP(AO1193,buff!$K:$L,2,FALSE),"")=0,"",IF($AK1193=AY$5,VLOOKUP(AO1193,buff!$K:$L,2,FALSE),"")),"")</f>
        <v/>
      </c>
      <c r="AZ1193" s="6" t="str">
        <f>_xlfn.IFNA(IF(IF($AK1193=AZ$5,VLOOKUP(AP1193,buff!$K:$L,2,FALSE),"")=0,"",IF($AK1193=AZ$5,VLOOKUP(AP1193,buff!$K:$L,2,FALSE),"")),"")</f>
        <v/>
      </c>
      <c r="BA1193" s="6">
        <f>VLOOKUP(AL1193,buff!$K:$P,6,FALSE)</f>
        <v>13</v>
      </c>
      <c r="BB1193" s="6">
        <f>VLOOKUP(AM1193,buff!$K:$P,6,FALSE)</f>
        <v>13</v>
      </c>
      <c r="BC1193" s="6" t="e">
        <f>VLOOKUP(AN1193,buff!$K:$P,6,FALSE)</f>
        <v>#N/A</v>
      </c>
      <c r="BD1193">
        <f t="shared" si="313"/>
        <v>3</v>
      </c>
      <c r="BE1193">
        <f t="shared" si="314"/>
        <v>2</v>
      </c>
      <c r="BF1193" s="22">
        <f t="shared" si="315"/>
        <v>102003</v>
      </c>
    </row>
    <row r="1194" spans="1:58" x14ac:dyDescent="0.15">
      <c r="A1194" t="str">
        <f t="shared" si="319"/>
        <v>伊西多主动技能3等级8</v>
      </c>
      <c r="B1194" s="8">
        <f t="shared" si="320"/>
        <v>10200308</v>
      </c>
      <c r="C1194" s="8" t="str">
        <f>VLOOKUP(G1194,角色!A:B,2,FALSE)</f>
        <v>伊西多</v>
      </c>
      <c r="D1194" s="8" t="str">
        <f t="shared" si="321"/>
        <v>主动技能3</v>
      </c>
      <c r="E1194" s="8">
        <f t="shared" si="312"/>
        <v>8</v>
      </c>
      <c r="F1194" s="8">
        <f t="shared" si="322"/>
        <v>3</v>
      </c>
      <c r="G1194" s="8">
        <f t="shared" si="323"/>
        <v>20</v>
      </c>
      <c r="H1194" s="4" t="s">
        <v>425</v>
      </c>
      <c r="I1194" s="20" t="str">
        <f t="shared" si="327"/>
        <v>回复我方全体13%生命。并提升我方全体14%攻击。</v>
      </c>
      <c r="J1194" s="4" t="s">
        <v>416</v>
      </c>
      <c r="K1194" s="1" t="s">
        <v>104</v>
      </c>
      <c r="L1194" s="4" t="s">
        <v>108</v>
      </c>
      <c r="M1194" s="4" t="s">
        <v>420</v>
      </c>
      <c r="N1194" s="4">
        <v>100</v>
      </c>
      <c r="O1194" s="20">
        <f>VLOOKUP(L1194,对应表!BK:BL,2,FALSE)</f>
        <v>100</v>
      </c>
      <c r="P1194" s="25" t="str">
        <f>_xlfn.IFNA(VLOOKUP(G1194,角色!V:AE,主动技能!F1194+1,FALSE),"")</f>
        <v>||eff_zirankuizeng|</v>
      </c>
      <c r="Q1194" s="25">
        <f>(VLOOKUP(G1194,角色!V:AE,主动技能!F1194+4,FALSE))</f>
        <v>3</v>
      </c>
      <c r="R1194" s="25">
        <v>0</v>
      </c>
      <c r="S1194" s="25">
        <v>0</v>
      </c>
      <c r="T1194" s="6" t="str">
        <f t="shared" si="324"/>
        <v>100010:100:2:0|100023:100:2:0</v>
      </c>
      <c r="U1194" s="6" t="str">
        <f t="shared" si="325"/>
        <v/>
      </c>
      <c r="V1194" s="19" t="str">
        <f>VLOOKUP(G1194,角色!AW:BC,主动技能!F1194+1,FALSE)</f>
        <v>skill_16</v>
      </c>
      <c r="Y1194">
        <f t="shared" si="311"/>
        <v>0</v>
      </c>
      <c r="Z1194" s="19" t="str">
        <f>IF(VLOOKUP(C1194,角色!CC:CI,主动技能!F1194*2,FALSE)=0,"",VLOOKUP(C1194,角色!CC:CI,主动技能!F1194*2,FALSE))</f>
        <v/>
      </c>
      <c r="AA1194" s="19">
        <f>IF(VLOOKUP(C1194,角色!CC:CI,主动技能!F1194*2+1,FALSE)=0,0,VLOOKUP(C1194,角色!CC:CI,主动技能!F1194*2+1,FALSE))</f>
        <v>0</v>
      </c>
      <c r="AB1194" s="19" t="str">
        <f>IF(INT(VLOOKUP(E1194,角色属性概况!I:M,3,FALSE)*AA1194/100)=0,"",(INT(VLOOKUP(E1194,角色属性概况!I:M,3,FALSE)*AA1194/100)))</f>
        <v/>
      </c>
      <c r="AE1194" s="25">
        <f>(VLOOKUP(G1194,角色!V:AE,主动技能!F1194+7,FALSE))</f>
        <v>1</v>
      </c>
      <c r="AF1194" s="19">
        <f>VLOOKUP(F1194,对应表!AY:BA,3,FALSE)</f>
        <v>2</v>
      </c>
      <c r="AG1194" s="19">
        <f>VLOOKUP(F1194,对应表!AY:BA,2,FALSE)</f>
        <v>2</v>
      </c>
      <c r="AH1194" s="25" t="str">
        <f>VLOOKUP(F1194,特效对应!F:G,2,FALSE)</f>
        <v>attackex</v>
      </c>
      <c r="AJ1194">
        <f t="shared" si="326"/>
        <v>8</v>
      </c>
      <c r="AK1194" s="2" t="s">
        <v>117</v>
      </c>
      <c r="AL1194" s="4" t="s">
        <v>874</v>
      </c>
      <c r="AM1194" s="4" t="s">
        <v>934</v>
      </c>
      <c r="AQ1194" s="6" t="str">
        <f>_xlfn.IFNA(IF(IF($AK1194=AQ$5,VLOOKUP(AL1194,buff!$K:$L,2,FALSE),"")=0,"",IF($AK1194=AQ$5,VLOOKUP(AL1194,buff!$K:$L,2,FALSE),"")),"")</f>
        <v>100010:100:2:0</v>
      </c>
      <c r="AR1194" s="6" t="str">
        <f>_xlfn.IFNA(IF(IF($AK1194=AR$5,VLOOKUP(AM1194,buff!$K:$L,2,FALSE),"")=0,"",IF($AK1194=AR$5,VLOOKUP(AM1194,buff!$K:$L,2,FALSE),"")),"")</f>
        <v>100023:100:2:0</v>
      </c>
      <c r="AS1194" s="6" t="str">
        <f>_xlfn.IFNA(IF(IF($AK1194=AS$5,VLOOKUP(AN1194,buff!$K:$L,2,FALSE),"")=0,"",IF($AK1194=AS$5,VLOOKUP(AN1194,buff!$K:$L,2,FALSE),"")),"")</f>
        <v/>
      </c>
      <c r="AT1194" s="6" t="str">
        <f>_xlfn.IFNA(IF(IF($AK1194=AT$5,VLOOKUP(AO1194,buff!$K:$L,2,FALSE),"")=0,"",IF($AK1194=AT$5,VLOOKUP(AO1194,buff!$K:$L,2,FALSE),"")),"")</f>
        <v/>
      </c>
      <c r="AU1194" s="6" t="str">
        <f>_xlfn.IFNA(IF(IF($AK1194=AU$5,VLOOKUP(AP1194,buff!$K:$L,2,FALSE),"")=0,"",IF($AK1194=AU$5,VLOOKUP(AP1194,buff!$K:$L,2,FALSE),"")),"")</f>
        <v/>
      </c>
      <c r="AV1194" s="6" t="str">
        <f>_xlfn.IFNA(IF(IF($AK1194=AV$5,VLOOKUP(AL1194,buff!$K:$L,2,FALSE),"")=0,"",IF($AK1194=AV$5,VLOOKUP(AL1194,buff!$K:$L,2,FALSE),"")),"")</f>
        <v/>
      </c>
      <c r="AW1194" s="6" t="str">
        <f>_xlfn.IFNA(IF(IF($AK1194=AW$5,VLOOKUP(AM1194,buff!$K:$L,2,FALSE),"")=0,"",IF($AK1194=AW$5,VLOOKUP(AM1194,buff!$K:$L,2,FALSE),"")),"")</f>
        <v/>
      </c>
      <c r="AX1194" s="6" t="str">
        <f>_xlfn.IFNA(IF(IF($AK1194=AX$5,VLOOKUP(AN1194,buff!$K:$L,2,FALSE),"")=0,"",IF($AK1194=AX$5,VLOOKUP(AN1194,buff!$K:$L,2,FALSE),"")),"")</f>
        <v/>
      </c>
      <c r="AY1194" s="6" t="str">
        <f>_xlfn.IFNA(IF(IF($AK1194=AY$5,VLOOKUP(AO1194,buff!$K:$L,2,FALSE),"")=0,"",IF($AK1194=AY$5,VLOOKUP(AO1194,buff!$K:$L,2,FALSE),"")),"")</f>
        <v/>
      </c>
      <c r="AZ1194" s="6" t="str">
        <f>_xlfn.IFNA(IF(IF($AK1194=AZ$5,VLOOKUP(AP1194,buff!$K:$L,2,FALSE),"")=0,"",IF($AK1194=AZ$5,VLOOKUP(AP1194,buff!$K:$L,2,FALSE),"")),"")</f>
        <v/>
      </c>
      <c r="BA1194" s="6">
        <f>VLOOKUP(AL1194,buff!$K:$P,6,FALSE)</f>
        <v>13</v>
      </c>
      <c r="BB1194" s="6">
        <f>VLOOKUP(AM1194,buff!$K:$P,6,FALSE)</f>
        <v>14</v>
      </c>
      <c r="BC1194" s="6" t="e">
        <f>VLOOKUP(AN1194,buff!$K:$P,6,FALSE)</f>
        <v>#N/A</v>
      </c>
      <c r="BD1194">
        <f t="shared" si="313"/>
        <v>3</v>
      </c>
      <c r="BE1194">
        <f t="shared" si="314"/>
        <v>2</v>
      </c>
      <c r="BF1194" s="22">
        <f t="shared" si="315"/>
        <v>102003</v>
      </c>
    </row>
    <row r="1195" spans="1:58" x14ac:dyDescent="0.15">
      <c r="A1195" t="str">
        <f t="shared" si="319"/>
        <v>伊西多主动技能3等级9</v>
      </c>
      <c r="B1195" s="8">
        <f t="shared" si="320"/>
        <v>10200309</v>
      </c>
      <c r="C1195" s="8" t="str">
        <f>VLOOKUP(G1195,角色!A:B,2,FALSE)</f>
        <v>伊西多</v>
      </c>
      <c r="D1195" s="8" t="str">
        <f t="shared" si="321"/>
        <v>主动技能3</v>
      </c>
      <c r="E1195" s="8">
        <f t="shared" si="312"/>
        <v>9</v>
      </c>
      <c r="F1195" s="8">
        <f t="shared" si="322"/>
        <v>3</v>
      </c>
      <c r="G1195" s="8">
        <f t="shared" si="323"/>
        <v>20</v>
      </c>
      <c r="H1195" s="4" t="s">
        <v>425</v>
      </c>
      <c r="I1195" s="20" t="str">
        <f t="shared" si="327"/>
        <v>回复我方全体14%生命。并提升我方全体14%攻击。</v>
      </c>
      <c r="J1195" s="4" t="s">
        <v>416</v>
      </c>
      <c r="K1195" s="1" t="s">
        <v>104</v>
      </c>
      <c r="L1195" s="4" t="s">
        <v>108</v>
      </c>
      <c r="M1195" s="4" t="s">
        <v>420</v>
      </c>
      <c r="N1195" s="4">
        <v>100</v>
      </c>
      <c r="O1195" s="20">
        <f>VLOOKUP(L1195,对应表!BK:BL,2,FALSE)</f>
        <v>100</v>
      </c>
      <c r="P1195" s="25" t="str">
        <f>_xlfn.IFNA(VLOOKUP(G1195,角色!V:AE,主动技能!F1195+1,FALSE),"")</f>
        <v>||eff_zirankuizeng|</v>
      </c>
      <c r="Q1195" s="25">
        <f>(VLOOKUP(G1195,角色!V:AE,主动技能!F1195+4,FALSE))</f>
        <v>3</v>
      </c>
      <c r="R1195" s="25">
        <v>0</v>
      </c>
      <c r="S1195" s="25">
        <v>0</v>
      </c>
      <c r="T1195" s="6" t="str">
        <f t="shared" si="324"/>
        <v>100011:100:2:0|100023:100:2:0</v>
      </c>
      <c r="U1195" s="6" t="str">
        <f t="shared" si="325"/>
        <v/>
      </c>
      <c r="V1195" s="19" t="str">
        <f>VLOOKUP(G1195,角色!AW:BC,主动技能!F1195+1,FALSE)</f>
        <v>skill_16</v>
      </c>
      <c r="Y1195">
        <f t="shared" si="311"/>
        <v>0</v>
      </c>
      <c r="Z1195" s="19" t="str">
        <f>IF(VLOOKUP(C1195,角色!CC:CI,主动技能!F1195*2,FALSE)=0,"",VLOOKUP(C1195,角色!CC:CI,主动技能!F1195*2,FALSE))</f>
        <v/>
      </c>
      <c r="AA1195" s="19">
        <f>IF(VLOOKUP(C1195,角色!CC:CI,主动技能!F1195*2+1,FALSE)=0,0,VLOOKUP(C1195,角色!CC:CI,主动技能!F1195*2+1,FALSE))</f>
        <v>0</v>
      </c>
      <c r="AB1195" s="19" t="str">
        <f>IF(INT(VLOOKUP(E1195,角色属性概况!I:M,3,FALSE)*AA1195/100)=0,"",(INT(VLOOKUP(E1195,角色属性概况!I:M,3,FALSE)*AA1195/100)))</f>
        <v/>
      </c>
      <c r="AE1195" s="25">
        <f>(VLOOKUP(G1195,角色!V:AE,主动技能!F1195+7,FALSE))</f>
        <v>1</v>
      </c>
      <c r="AF1195" s="19">
        <f>VLOOKUP(F1195,对应表!AY:BA,3,FALSE)</f>
        <v>2</v>
      </c>
      <c r="AG1195" s="19">
        <f>VLOOKUP(F1195,对应表!AY:BA,2,FALSE)</f>
        <v>2</v>
      </c>
      <c r="AH1195" s="25" t="str">
        <f>VLOOKUP(F1195,特效对应!F:G,2,FALSE)</f>
        <v>attackex</v>
      </c>
      <c r="AJ1195">
        <f t="shared" si="326"/>
        <v>9</v>
      </c>
      <c r="AK1195" s="2" t="s">
        <v>117</v>
      </c>
      <c r="AL1195" s="4" t="s">
        <v>875</v>
      </c>
      <c r="AM1195" s="4" t="s">
        <v>934</v>
      </c>
      <c r="AQ1195" s="6" t="str">
        <f>_xlfn.IFNA(IF(IF($AK1195=AQ$5,VLOOKUP(AL1195,buff!$K:$L,2,FALSE),"")=0,"",IF($AK1195=AQ$5,VLOOKUP(AL1195,buff!$K:$L,2,FALSE),"")),"")</f>
        <v>100011:100:2:0</v>
      </c>
      <c r="AR1195" s="6" t="str">
        <f>_xlfn.IFNA(IF(IF($AK1195=AR$5,VLOOKUP(AM1195,buff!$K:$L,2,FALSE),"")=0,"",IF($AK1195=AR$5,VLOOKUP(AM1195,buff!$K:$L,2,FALSE),"")),"")</f>
        <v>100023:100:2:0</v>
      </c>
      <c r="AS1195" s="6" t="str">
        <f>_xlfn.IFNA(IF(IF($AK1195=AS$5,VLOOKUP(AN1195,buff!$K:$L,2,FALSE),"")=0,"",IF($AK1195=AS$5,VLOOKUP(AN1195,buff!$K:$L,2,FALSE),"")),"")</f>
        <v/>
      </c>
      <c r="AT1195" s="6" t="str">
        <f>_xlfn.IFNA(IF(IF($AK1195=AT$5,VLOOKUP(AO1195,buff!$K:$L,2,FALSE),"")=0,"",IF($AK1195=AT$5,VLOOKUP(AO1195,buff!$K:$L,2,FALSE),"")),"")</f>
        <v/>
      </c>
      <c r="AU1195" s="6" t="str">
        <f>_xlfn.IFNA(IF(IF($AK1195=AU$5,VLOOKUP(AP1195,buff!$K:$L,2,FALSE),"")=0,"",IF($AK1195=AU$5,VLOOKUP(AP1195,buff!$K:$L,2,FALSE),"")),"")</f>
        <v/>
      </c>
      <c r="AV1195" s="6" t="str">
        <f>_xlfn.IFNA(IF(IF($AK1195=AV$5,VLOOKUP(AL1195,buff!$K:$L,2,FALSE),"")=0,"",IF($AK1195=AV$5,VLOOKUP(AL1195,buff!$K:$L,2,FALSE),"")),"")</f>
        <v/>
      </c>
      <c r="AW1195" s="6" t="str">
        <f>_xlfn.IFNA(IF(IF($AK1195=AW$5,VLOOKUP(AM1195,buff!$K:$L,2,FALSE),"")=0,"",IF($AK1195=AW$5,VLOOKUP(AM1195,buff!$K:$L,2,FALSE),"")),"")</f>
        <v/>
      </c>
      <c r="AX1195" s="6" t="str">
        <f>_xlfn.IFNA(IF(IF($AK1195=AX$5,VLOOKUP(AN1195,buff!$K:$L,2,FALSE),"")=0,"",IF($AK1195=AX$5,VLOOKUP(AN1195,buff!$K:$L,2,FALSE),"")),"")</f>
        <v/>
      </c>
      <c r="AY1195" s="6" t="str">
        <f>_xlfn.IFNA(IF(IF($AK1195=AY$5,VLOOKUP(AO1195,buff!$K:$L,2,FALSE),"")=0,"",IF($AK1195=AY$5,VLOOKUP(AO1195,buff!$K:$L,2,FALSE),"")),"")</f>
        <v/>
      </c>
      <c r="AZ1195" s="6" t="str">
        <f>_xlfn.IFNA(IF(IF($AK1195=AZ$5,VLOOKUP(AP1195,buff!$K:$L,2,FALSE),"")=0,"",IF($AK1195=AZ$5,VLOOKUP(AP1195,buff!$K:$L,2,FALSE),"")),"")</f>
        <v/>
      </c>
      <c r="BA1195" s="6">
        <f>VLOOKUP(AL1195,buff!$K:$P,6,FALSE)</f>
        <v>14</v>
      </c>
      <c r="BB1195" s="6">
        <f>VLOOKUP(AM1195,buff!$K:$P,6,FALSE)</f>
        <v>14</v>
      </c>
      <c r="BC1195" s="6" t="e">
        <f>VLOOKUP(AN1195,buff!$K:$P,6,FALSE)</f>
        <v>#N/A</v>
      </c>
      <c r="BD1195">
        <f t="shared" si="313"/>
        <v>3</v>
      </c>
      <c r="BE1195">
        <f t="shared" si="314"/>
        <v>2</v>
      </c>
      <c r="BF1195" s="22">
        <f t="shared" si="315"/>
        <v>102003</v>
      </c>
    </row>
    <row r="1196" spans="1:58" x14ac:dyDescent="0.15">
      <c r="A1196" t="str">
        <f t="shared" si="319"/>
        <v>伊西多主动技能3等级10</v>
      </c>
      <c r="B1196" s="8">
        <f t="shared" si="320"/>
        <v>10200310</v>
      </c>
      <c r="C1196" s="8" t="str">
        <f>VLOOKUP(G1196,角色!A:B,2,FALSE)</f>
        <v>伊西多</v>
      </c>
      <c r="D1196" s="8" t="str">
        <f t="shared" si="321"/>
        <v>主动技能3</v>
      </c>
      <c r="E1196" s="8">
        <f t="shared" si="312"/>
        <v>10</v>
      </c>
      <c r="F1196" s="8">
        <f t="shared" si="322"/>
        <v>3</v>
      </c>
      <c r="G1196" s="8">
        <f t="shared" si="323"/>
        <v>20</v>
      </c>
      <c r="H1196" s="4" t="s">
        <v>425</v>
      </c>
      <c r="I1196" s="20" t="str">
        <f t="shared" si="327"/>
        <v>回复我方全体14%生命。并提升我方全体15%攻击。</v>
      </c>
      <c r="J1196" s="4" t="s">
        <v>416</v>
      </c>
      <c r="K1196" s="1" t="s">
        <v>104</v>
      </c>
      <c r="L1196" s="4" t="s">
        <v>108</v>
      </c>
      <c r="M1196" s="4" t="s">
        <v>420</v>
      </c>
      <c r="N1196" s="4">
        <v>100</v>
      </c>
      <c r="O1196" s="20">
        <f>VLOOKUP(L1196,对应表!BK:BL,2,FALSE)</f>
        <v>100</v>
      </c>
      <c r="P1196" s="25" t="str">
        <f>_xlfn.IFNA(VLOOKUP(G1196,角色!V:AE,主动技能!F1196+1,FALSE),"")</f>
        <v>||eff_zirankuizeng|</v>
      </c>
      <c r="Q1196" s="25">
        <f>(VLOOKUP(G1196,角色!V:AE,主动技能!F1196+4,FALSE))</f>
        <v>3</v>
      </c>
      <c r="R1196" s="25">
        <v>0</v>
      </c>
      <c r="S1196" s="25">
        <v>0</v>
      </c>
      <c r="T1196" s="6" t="str">
        <f t="shared" si="324"/>
        <v>100011:100:2:0|100024:100:2:0</v>
      </c>
      <c r="U1196" s="6" t="str">
        <f t="shared" si="325"/>
        <v/>
      </c>
      <c r="V1196" s="19" t="str">
        <f>VLOOKUP(G1196,角色!AW:BC,主动技能!F1196+1,FALSE)</f>
        <v>skill_16</v>
      </c>
      <c r="Y1196">
        <f t="shared" si="311"/>
        <v>0</v>
      </c>
      <c r="Z1196" s="19" t="str">
        <f>IF(VLOOKUP(C1196,角色!CC:CI,主动技能!F1196*2,FALSE)=0,"",VLOOKUP(C1196,角色!CC:CI,主动技能!F1196*2,FALSE))</f>
        <v/>
      </c>
      <c r="AA1196" s="19">
        <f>IF(VLOOKUP(C1196,角色!CC:CI,主动技能!F1196*2+1,FALSE)=0,0,VLOOKUP(C1196,角色!CC:CI,主动技能!F1196*2+1,FALSE))</f>
        <v>0</v>
      </c>
      <c r="AB1196" s="19" t="str">
        <f>IF(INT(VLOOKUP(E1196,角色属性概况!I:M,3,FALSE)*AA1196/100)=0,"",(INT(VLOOKUP(E1196,角色属性概况!I:M,3,FALSE)*AA1196/100)))</f>
        <v/>
      </c>
      <c r="AE1196" s="25">
        <f>(VLOOKUP(G1196,角色!V:AE,主动技能!F1196+7,FALSE))</f>
        <v>1</v>
      </c>
      <c r="AF1196" s="19">
        <f>VLOOKUP(F1196,对应表!AY:BA,3,FALSE)</f>
        <v>2</v>
      </c>
      <c r="AG1196" s="19">
        <f>VLOOKUP(F1196,对应表!AY:BA,2,FALSE)</f>
        <v>2</v>
      </c>
      <c r="AH1196" s="25" t="str">
        <f>VLOOKUP(F1196,特效对应!F:G,2,FALSE)</f>
        <v>attackex</v>
      </c>
      <c r="AJ1196">
        <f t="shared" si="326"/>
        <v>10</v>
      </c>
      <c r="AK1196" s="2" t="s">
        <v>117</v>
      </c>
      <c r="AL1196" s="4" t="s">
        <v>875</v>
      </c>
      <c r="AM1196" s="4" t="s">
        <v>935</v>
      </c>
      <c r="AQ1196" s="6" t="str">
        <f>_xlfn.IFNA(IF(IF($AK1196=AQ$5,VLOOKUP(AL1196,buff!$K:$L,2,FALSE),"")=0,"",IF($AK1196=AQ$5,VLOOKUP(AL1196,buff!$K:$L,2,FALSE),"")),"")</f>
        <v>100011:100:2:0</v>
      </c>
      <c r="AR1196" s="6" t="str">
        <f>_xlfn.IFNA(IF(IF($AK1196=AR$5,VLOOKUP(AM1196,buff!$K:$L,2,FALSE),"")=0,"",IF($AK1196=AR$5,VLOOKUP(AM1196,buff!$K:$L,2,FALSE),"")),"")</f>
        <v>100024:100:2:0</v>
      </c>
      <c r="AS1196" s="6" t="str">
        <f>_xlfn.IFNA(IF(IF($AK1196=AS$5,VLOOKUP(AN1196,buff!$K:$L,2,FALSE),"")=0,"",IF($AK1196=AS$5,VLOOKUP(AN1196,buff!$K:$L,2,FALSE),"")),"")</f>
        <v/>
      </c>
      <c r="AT1196" s="6" t="str">
        <f>_xlfn.IFNA(IF(IF($AK1196=AT$5,VLOOKUP(AO1196,buff!$K:$L,2,FALSE),"")=0,"",IF($AK1196=AT$5,VLOOKUP(AO1196,buff!$K:$L,2,FALSE),"")),"")</f>
        <v/>
      </c>
      <c r="AU1196" s="6" t="str">
        <f>_xlfn.IFNA(IF(IF($AK1196=AU$5,VLOOKUP(AP1196,buff!$K:$L,2,FALSE),"")=0,"",IF($AK1196=AU$5,VLOOKUP(AP1196,buff!$K:$L,2,FALSE),"")),"")</f>
        <v/>
      </c>
      <c r="AV1196" s="6" t="str">
        <f>_xlfn.IFNA(IF(IF($AK1196=AV$5,VLOOKUP(AL1196,buff!$K:$L,2,FALSE),"")=0,"",IF($AK1196=AV$5,VLOOKUP(AL1196,buff!$K:$L,2,FALSE),"")),"")</f>
        <v/>
      </c>
      <c r="AW1196" s="6" t="str">
        <f>_xlfn.IFNA(IF(IF($AK1196=AW$5,VLOOKUP(AM1196,buff!$K:$L,2,FALSE),"")=0,"",IF($AK1196=AW$5,VLOOKUP(AM1196,buff!$K:$L,2,FALSE),"")),"")</f>
        <v/>
      </c>
      <c r="AX1196" s="6" t="str">
        <f>_xlfn.IFNA(IF(IF($AK1196=AX$5,VLOOKUP(AN1196,buff!$K:$L,2,FALSE),"")=0,"",IF($AK1196=AX$5,VLOOKUP(AN1196,buff!$K:$L,2,FALSE),"")),"")</f>
        <v/>
      </c>
      <c r="AY1196" s="6" t="str">
        <f>_xlfn.IFNA(IF(IF($AK1196=AY$5,VLOOKUP(AO1196,buff!$K:$L,2,FALSE),"")=0,"",IF($AK1196=AY$5,VLOOKUP(AO1196,buff!$K:$L,2,FALSE),"")),"")</f>
        <v/>
      </c>
      <c r="AZ1196" s="6" t="str">
        <f>_xlfn.IFNA(IF(IF($AK1196=AZ$5,VLOOKUP(AP1196,buff!$K:$L,2,FALSE),"")=0,"",IF($AK1196=AZ$5,VLOOKUP(AP1196,buff!$K:$L,2,FALSE),"")),"")</f>
        <v/>
      </c>
      <c r="BA1196" s="6">
        <f>VLOOKUP(AL1196,buff!$K:$P,6,FALSE)</f>
        <v>14</v>
      </c>
      <c r="BB1196" s="6">
        <f>VLOOKUP(AM1196,buff!$K:$P,6,FALSE)</f>
        <v>15</v>
      </c>
      <c r="BC1196" s="6" t="e">
        <f>VLOOKUP(AN1196,buff!$K:$P,6,FALSE)</f>
        <v>#N/A</v>
      </c>
      <c r="BD1196">
        <f t="shared" si="313"/>
        <v>3</v>
      </c>
      <c r="BE1196">
        <f t="shared" si="314"/>
        <v>2</v>
      </c>
      <c r="BF1196" s="22">
        <f t="shared" si="315"/>
        <v>102003</v>
      </c>
    </row>
    <row r="1197" spans="1:58" x14ac:dyDescent="0.15">
      <c r="A1197" t="str">
        <f t="shared" si="319"/>
        <v>伊西多主动技能3等级11</v>
      </c>
      <c r="B1197" s="8">
        <f t="shared" si="320"/>
        <v>10200311</v>
      </c>
      <c r="C1197" s="8" t="str">
        <f>VLOOKUP(G1197,角色!A:B,2,FALSE)</f>
        <v>伊西多</v>
      </c>
      <c r="D1197" s="8" t="str">
        <f t="shared" si="321"/>
        <v>主动技能3</v>
      </c>
      <c r="E1197" s="8">
        <f t="shared" si="312"/>
        <v>11</v>
      </c>
      <c r="F1197" s="8">
        <f t="shared" si="322"/>
        <v>3</v>
      </c>
      <c r="G1197" s="8">
        <f t="shared" si="323"/>
        <v>20</v>
      </c>
      <c r="H1197" s="4" t="s">
        <v>425</v>
      </c>
      <c r="I1197" s="20" t="str">
        <f t="shared" si="327"/>
        <v>回复我方全体15%生命。并提升我方全体15%攻击。</v>
      </c>
      <c r="J1197" s="4" t="s">
        <v>416</v>
      </c>
      <c r="K1197" s="1" t="s">
        <v>104</v>
      </c>
      <c r="L1197" s="4" t="s">
        <v>108</v>
      </c>
      <c r="M1197" s="4" t="s">
        <v>420</v>
      </c>
      <c r="N1197" s="4">
        <v>100</v>
      </c>
      <c r="O1197" s="20">
        <f>VLOOKUP(L1197,对应表!BK:BL,2,FALSE)</f>
        <v>100</v>
      </c>
      <c r="P1197" s="25" t="str">
        <f>_xlfn.IFNA(VLOOKUP(G1197,角色!V:AE,主动技能!F1197+1,FALSE),"")</f>
        <v>||eff_zirankuizeng|</v>
      </c>
      <c r="Q1197" s="25">
        <f>(VLOOKUP(G1197,角色!V:AE,主动技能!F1197+4,FALSE))</f>
        <v>3</v>
      </c>
      <c r="R1197" s="25">
        <v>0</v>
      </c>
      <c r="S1197" s="25">
        <v>0</v>
      </c>
      <c r="T1197" s="6" t="str">
        <f t="shared" si="324"/>
        <v>100012:100:2:0|100024:100:2:0</v>
      </c>
      <c r="U1197" s="6" t="str">
        <f t="shared" si="325"/>
        <v/>
      </c>
      <c r="V1197" s="19" t="str">
        <f>VLOOKUP(G1197,角色!AW:BC,主动技能!F1197+1,FALSE)</f>
        <v>skill_16</v>
      </c>
      <c r="Y1197">
        <f t="shared" si="311"/>
        <v>0</v>
      </c>
      <c r="Z1197" s="19" t="str">
        <f>IF(VLOOKUP(C1197,角色!CC:CI,主动技能!F1197*2,FALSE)=0,"",VLOOKUP(C1197,角色!CC:CI,主动技能!F1197*2,FALSE))</f>
        <v/>
      </c>
      <c r="AA1197" s="19">
        <f>IF(VLOOKUP(C1197,角色!CC:CI,主动技能!F1197*2+1,FALSE)=0,0,VLOOKUP(C1197,角色!CC:CI,主动技能!F1197*2+1,FALSE))</f>
        <v>0</v>
      </c>
      <c r="AB1197" s="19" t="str">
        <f>IF(INT(VLOOKUP(E1197,角色属性概况!I:M,3,FALSE)*AA1197/100)=0,"",(INT(VLOOKUP(E1197,角色属性概况!I:M,3,FALSE)*AA1197/100)))</f>
        <v/>
      </c>
      <c r="AE1197" s="25">
        <f>(VLOOKUP(G1197,角色!V:AE,主动技能!F1197+7,FALSE))</f>
        <v>1</v>
      </c>
      <c r="AF1197" s="19">
        <f>VLOOKUP(F1197,对应表!AY:BA,3,FALSE)</f>
        <v>2</v>
      </c>
      <c r="AG1197" s="19">
        <f>VLOOKUP(F1197,对应表!AY:BA,2,FALSE)</f>
        <v>2</v>
      </c>
      <c r="AH1197" s="25" t="str">
        <f>VLOOKUP(F1197,特效对应!F:G,2,FALSE)</f>
        <v>attackex</v>
      </c>
      <c r="AJ1197">
        <f t="shared" si="326"/>
        <v>11</v>
      </c>
      <c r="AK1197" s="2" t="s">
        <v>117</v>
      </c>
      <c r="AL1197" s="4" t="s">
        <v>876</v>
      </c>
      <c r="AM1197" s="4" t="s">
        <v>935</v>
      </c>
      <c r="AQ1197" s="6" t="str">
        <f>_xlfn.IFNA(IF(IF($AK1197=AQ$5,VLOOKUP(AL1197,buff!$K:$L,2,FALSE),"")=0,"",IF($AK1197=AQ$5,VLOOKUP(AL1197,buff!$K:$L,2,FALSE),"")),"")</f>
        <v>100012:100:2:0</v>
      </c>
      <c r="AR1197" s="6" t="str">
        <f>_xlfn.IFNA(IF(IF($AK1197=AR$5,VLOOKUP(AM1197,buff!$K:$L,2,FALSE),"")=0,"",IF($AK1197=AR$5,VLOOKUP(AM1197,buff!$K:$L,2,FALSE),"")),"")</f>
        <v>100024:100:2:0</v>
      </c>
      <c r="AS1197" s="6" t="str">
        <f>_xlfn.IFNA(IF(IF($AK1197=AS$5,VLOOKUP(AN1197,buff!$K:$L,2,FALSE),"")=0,"",IF($AK1197=AS$5,VLOOKUP(AN1197,buff!$K:$L,2,FALSE),"")),"")</f>
        <v/>
      </c>
      <c r="AT1197" s="6" t="str">
        <f>_xlfn.IFNA(IF(IF($AK1197=AT$5,VLOOKUP(AO1197,buff!$K:$L,2,FALSE),"")=0,"",IF($AK1197=AT$5,VLOOKUP(AO1197,buff!$K:$L,2,FALSE),"")),"")</f>
        <v/>
      </c>
      <c r="AU1197" s="6" t="str">
        <f>_xlfn.IFNA(IF(IF($AK1197=AU$5,VLOOKUP(AP1197,buff!$K:$L,2,FALSE),"")=0,"",IF($AK1197=AU$5,VLOOKUP(AP1197,buff!$K:$L,2,FALSE),"")),"")</f>
        <v/>
      </c>
      <c r="AV1197" s="6" t="str">
        <f>_xlfn.IFNA(IF(IF($AK1197=AV$5,VLOOKUP(AL1197,buff!$K:$L,2,FALSE),"")=0,"",IF($AK1197=AV$5,VLOOKUP(AL1197,buff!$K:$L,2,FALSE),"")),"")</f>
        <v/>
      </c>
      <c r="AW1197" s="6" t="str">
        <f>_xlfn.IFNA(IF(IF($AK1197=AW$5,VLOOKUP(AM1197,buff!$K:$L,2,FALSE),"")=0,"",IF($AK1197=AW$5,VLOOKUP(AM1197,buff!$K:$L,2,FALSE),"")),"")</f>
        <v/>
      </c>
      <c r="AX1197" s="6" t="str">
        <f>_xlfn.IFNA(IF(IF($AK1197=AX$5,VLOOKUP(AN1197,buff!$K:$L,2,FALSE),"")=0,"",IF($AK1197=AX$5,VLOOKUP(AN1197,buff!$K:$L,2,FALSE),"")),"")</f>
        <v/>
      </c>
      <c r="AY1197" s="6" t="str">
        <f>_xlfn.IFNA(IF(IF($AK1197=AY$5,VLOOKUP(AO1197,buff!$K:$L,2,FALSE),"")=0,"",IF($AK1197=AY$5,VLOOKUP(AO1197,buff!$K:$L,2,FALSE),"")),"")</f>
        <v/>
      </c>
      <c r="AZ1197" s="6" t="str">
        <f>_xlfn.IFNA(IF(IF($AK1197=AZ$5,VLOOKUP(AP1197,buff!$K:$L,2,FALSE),"")=0,"",IF($AK1197=AZ$5,VLOOKUP(AP1197,buff!$K:$L,2,FALSE),"")),"")</f>
        <v/>
      </c>
      <c r="BA1197" s="6">
        <f>VLOOKUP(AL1197,buff!$K:$P,6,FALSE)</f>
        <v>15</v>
      </c>
      <c r="BB1197" s="6">
        <f>VLOOKUP(AM1197,buff!$K:$P,6,FALSE)</f>
        <v>15</v>
      </c>
      <c r="BC1197" s="6" t="e">
        <f>VLOOKUP(AN1197,buff!$K:$P,6,FALSE)</f>
        <v>#N/A</v>
      </c>
      <c r="BD1197">
        <f t="shared" si="313"/>
        <v>3</v>
      </c>
      <c r="BE1197">
        <f t="shared" si="314"/>
        <v>2</v>
      </c>
      <c r="BF1197" s="22">
        <f t="shared" si="315"/>
        <v>102003</v>
      </c>
    </row>
    <row r="1198" spans="1:58" x14ac:dyDescent="0.15">
      <c r="A1198" t="str">
        <f t="shared" si="319"/>
        <v>伊西多主动技能3等级12</v>
      </c>
      <c r="B1198" s="8">
        <f t="shared" si="320"/>
        <v>10200312</v>
      </c>
      <c r="C1198" s="8" t="str">
        <f>VLOOKUP(G1198,角色!A:B,2,FALSE)</f>
        <v>伊西多</v>
      </c>
      <c r="D1198" s="8" t="str">
        <f t="shared" si="321"/>
        <v>主动技能3</v>
      </c>
      <c r="E1198" s="8">
        <f t="shared" si="312"/>
        <v>12</v>
      </c>
      <c r="F1198" s="8">
        <f t="shared" si="322"/>
        <v>3</v>
      </c>
      <c r="G1198" s="8">
        <f t="shared" si="323"/>
        <v>20</v>
      </c>
      <c r="H1198" s="4" t="s">
        <v>425</v>
      </c>
      <c r="I1198" s="20" t="str">
        <f t="shared" si="327"/>
        <v>回复我方全体15%生命。并提升我方全体16%攻击。</v>
      </c>
      <c r="J1198" s="4" t="s">
        <v>416</v>
      </c>
      <c r="K1198" s="1" t="s">
        <v>104</v>
      </c>
      <c r="L1198" s="4" t="s">
        <v>108</v>
      </c>
      <c r="M1198" s="4" t="s">
        <v>420</v>
      </c>
      <c r="N1198" s="4">
        <v>100</v>
      </c>
      <c r="O1198" s="20">
        <f>VLOOKUP(L1198,对应表!BK:BL,2,FALSE)</f>
        <v>100</v>
      </c>
      <c r="P1198" s="25" t="str">
        <f>_xlfn.IFNA(VLOOKUP(G1198,角色!V:AE,主动技能!F1198+1,FALSE),"")</f>
        <v>||eff_zirankuizeng|</v>
      </c>
      <c r="Q1198" s="25">
        <f>(VLOOKUP(G1198,角色!V:AE,主动技能!F1198+4,FALSE))</f>
        <v>3</v>
      </c>
      <c r="R1198" s="25">
        <v>0</v>
      </c>
      <c r="S1198" s="25">
        <v>0</v>
      </c>
      <c r="T1198" s="6" t="str">
        <f t="shared" si="324"/>
        <v>100012:100:2:0|100025:100:2:0</v>
      </c>
      <c r="U1198" s="6" t="str">
        <f t="shared" si="325"/>
        <v/>
      </c>
      <c r="V1198" s="19" t="str">
        <f>VLOOKUP(G1198,角色!AW:BC,主动技能!F1198+1,FALSE)</f>
        <v>skill_16</v>
      </c>
      <c r="Y1198">
        <f t="shared" si="311"/>
        <v>0</v>
      </c>
      <c r="Z1198" s="19" t="str">
        <f>IF(VLOOKUP(C1198,角色!CC:CI,主动技能!F1198*2,FALSE)=0,"",VLOOKUP(C1198,角色!CC:CI,主动技能!F1198*2,FALSE))</f>
        <v/>
      </c>
      <c r="AA1198" s="19">
        <f>IF(VLOOKUP(C1198,角色!CC:CI,主动技能!F1198*2+1,FALSE)=0,0,VLOOKUP(C1198,角色!CC:CI,主动技能!F1198*2+1,FALSE))</f>
        <v>0</v>
      </c>
      <c r="AB1198" s="19" t="str">
        <f>IF(INT(VLOOKUP(E1198,角色属性概况!I:M,3,FALSE)*AA1198/100)=0,"",(INT(VLOOKUP(E1198,角色属性概况!I:M,3,FALSE)*AA1198/100)))</f>
        <v/>
      </c>
      <c r="AE1198" s="25">
        <f>(VLOOKUP(G1198,角色!V:AE,主动技能!F1198+7,FALSE))</f>
        <v>1</v>
      </c>
      <c r="AF1198" s="19">
        <f>VLOOKUP(F1198,对应表!AY:BA,3,FALSE)</f>
        <v>2</v>
      </c>
      <c r="AG1198" s="19">
        <f>VLOOKUP(F1198,对应表!AY:BA,2,FALSE)</f>
        <v>2</v>
      </c>
      <c r="AH1198" s="25" t="str">
        <f>VLOOKUP(F1198,特效对应!F:G,2,FALSE)</f>
        <v>attackex</v>
      </c>
      <c r="AJ1198">
        <f t="shared" si="326"/>
        <v>12</v>
      </c>
      <c r="AK1198" s="2" t="s">
        <v>117</v>
      </c>
      <c r="AL1198" s="4" t="s">
        <v>876</v>
      </c>
      <c r="AM1198" s="4" t="s">
        <v>936</v>
      </c>
      <c r="AQ1198" s="6" t="str">
        <f>_xlfn.IFNA(IF(IF($AK1198=AQ$5,VLOOKUP(AL1198,buff!$K:$L,2,FALSE),"")=0,"",IF($AK1198=AQ$5,VLOOKUP(AL1198,buff!$K:$L,2,FALSE),"")),"")</f>
        <v>100012:100:2:0</v>
      </c>
      <c r="AR1198" s="6" t="str">
        <f>_xlfn.IFNA(IF(IF($AK1198=AR$5,VLOOKUP(AM1198,buff!$K:$L,2,FALSE),"")=0,"",IF($AK1198=AR$5,VLOOKUP(AM1198,buff!$K:$L,2,FALSE),"")),"")</f>
        <v>100025:100:2:0</v>
      </c>
      <c r="AS1198" s="6" t="str">
        <f>_xlfn.IFNA(IF(IF($AK1198=AS$5,VLOOKUP(AN1198,buff!$K:$L,2,FALSE),"")=0,"",IF($AK1198=AS$5,VLOOKUP(AN1198,buff!$K:$L,2,FALSE),"")),"")</f>
        <v/>
      </c>
      <c r="AT1198" s="6" t="str">
        <f>_xlfn.IFNA(IF(IF($AK1198=AT$5,VLOOKUP(AO1198,buff!$K:$L,2,FALSE),"")=0,"",IF($AK1198=AT$5,VLOOKUP(AO1198,buff!$K:$L,2,FALSE),"")),"")</f>
        <v/>
      </c>
      <c r="AU1198" s="6" t="str">
        <f>_xlfn.IFNA(IF(IF($AK1198=AU$5,VLOOKUP(AP1198,buff!$K:$L,2,FALSE),"")=0,"",IF($AK1198=AU$5,VLOOKUP(AP1198,buff!$K:$L,2,FALSE),"")),"")</f>
        <v/>
      </c>
      <c r="AV1198" s="6" t="str">
        <f>_xlfn.IFNA(IF(IF($AK1198=AV$5,VLOOKUP(AL1198,buff!$K:$L,2,FALSE),"")=0,"",IF($AK1198=AV$5,VLOOKUP(AL1198,buff!$K:$L,2,FALSE),"")),"")</f>
        <v/>
      </c>
      <c r="AW1198" s="6" t="str">
        <f>_xlfn.IFNA(IF(IF($AK1198=AW$5,VLOOKUP(AM1198,buff!$K:$L,2,FALSE),"")=0,"",IF($AK1198=AW$5,VLOOKUP(AM1198,buff!$K:$L,2,FALSE),"")),"")</f>
        <v/>
      </c>
      <c r="AX1198" s="6" t="str">
        <f>_xlfn.IFNA(IF(IF($AK1198=AX$5,VLOOKUP(AN1198,buff!$K:$L,2,FALSE),"")=0,"",IF($AK1198=AX$5,VLOOKUP(AN1198,buff!$K:$L,2,FALSE),"")),"")</f>
        <v/>
      </c>
      <c r="AY1198" s="6" t="str">
        <f>_xlfn.IFNA(IF(IF($AK1198=AY$5,VLOOKUP(AO1198,buff!$K:$L,2,FALSE),"")=0,"",IF($AK1198=AY$5,VLOOKUP(AO1198,buff!$K:$L,2,FALSE),"")),"")</f>
        <v/>
      </c>
      <c r="AZ1198" s="6" t="str">
        <f>_xlfn.IFNA(IF(IF($AK1198=AZ$5,VLOOKUP(AP1198,buff!$K:$L,2,FALSE),"")=0,"",IF($AK1198=AZ$5,VLOOKUP(AP1198,buff!$K:$L,2,FALSE),"")),"")</f>
        <v/>
      </c>
      <c r="BA1198" s="6">
        <f>VLOOKUP(AL1198,buff!$K:$P,6,FALSE)</f>
        <v>15</v>
      </c>
      <c r="BB1198" s="6">
        <f>VLOOKUP(AM1198,buff!$K:$P,6,FALSE)</f>
        <v>16</v>
      </c>
      <c r="BC1198" s="6" t="e">
        <f>VLOOKUP(AN1198,buff!$K:$P,6,FALSE)</f>
        <v>#N/A</v>
      </c>
      <c r="BD1198">
        <f t="shared" si="313"/>
        <v>3</v>
      </c>
      <c r="BE1198">
        <f t="shared" si="314"/>
        <v>2</v>
      </c>
      <c r="BF1198" s="22">
        <f t="shared" si="315"/>
        <v>102003</v>
      </c>
    </row>
    <row r="1199" spans="1:58" x14ac:dyDescent="0.15">
      <c r="A1199" t="str">
        <f t="shared" si="319"/>
        <v>伊西多主动技能3等级13</v>
      </c>
      <c r="B1199" s="8">
        <f t="shared" si="320"/>
        <v>10200313</v>
      </c>
      <c r="C1199" s="8" t="str">
        <f>VLOOKUP(G1199,角色!A:B,2,FALSE)</f>
        <v>伊西多</v>
      </c>
      <c r="D1199" s="8" t="str">
        <f t="shared" si="321"/>
        <v>主动技能3</v>
      </c>
      <c r="E1199" s="8">
        <f t="shared" si="312"/>
        <v>13</v>
      </c>
      <c r="F1199" s="8">
        <f t="shared" si="322"/>
        <v>3</v>
      </c>
      <c r="G1199" s="8">
        <f t="shared" si="323"/>
        <v>20</v>
      </c>
      <c r="H1199" s="4" t="s">
        <v>425</v>
      </c>
      <c r="I1199" s="20" t="str">
        <f t="shared" si="327"/>
        <v>回复我方全体16%生命。并提升我方全体16%攻击。</v>
      </c>
      <c r="J1199" s="4" t="s">
        <v>416</v>
      </c>
      <c r="K1199" s="1" t="s">
        <v>104</v>
      </c>
      <c r="L1199" s="4" t="s">
        <v>108</v>
      </c>
      <c r="M1199" s="4" t="s">
        <v>420</v>
      </c>
      <c r="N1199" s="4">
        <v>100</v>
      </c>
      <c r="O1199" s="20">
        <f>VLOOKUP(L1199,对应表!BK:BL,2,FALSE)</f>
        <v>100</v>
      </c>
      <c r="P1199" s="25" t="str">
        <f>_xlfn.IFNA(VLOOKUP(G1199,角色!V:AE,主动技能!F1199+1,FALSE),"")</f>
        <v>||eff_zirankuizeng|</v>
      </c>
      <c r="Q1199" s="25">
        <f>(VLOOKUP(G1199,角色!V:AE,主动技能!F1199+4,FALSE))</f>
        <v>3</v>
      </c>
      <c r="R1199" s="25">
        <v>0</v>
      </c>
      <c r="S1199" s="25">
        <v>0</v>
      </c>
      <c r="T1199" s="6" t="str">
        <f t="shared" si="324"/>
        <v>100013:100:2:0|100025:100:2:0</v>
      </c>
      <c r="U1199" s="6" t="str">
        <f t="shared" si="325"/>
        <v/>
      </c>
      <c r="V1199" s="19" t="str">
        <f>VLOOKUP(G1199,角色!AW:BC,主动技能!F1199+1,FALSE)</f>
        <v>skill_16</v>
      </c>
      <c r="Y1199">
        <f t="shared" si="311"/>
        <v>0</v>
      </c>
      <c r="Z1199" s="19" t="str">
        <f>IF(VLOOKUP(C1199,角色!CC:CI,主动技能!F1199*2,FALSE)=0,"",VLOOKUP(C1199,角色!CC:CI,主动技能!F1199*2,FALSE))</f>
        <v/>
      </c>
      <c r="AA1199" s="19">
        <f>IF(VLOOKUP(C1199,角色!CC:CI,主动技能!F1199*2+1,FALSE)=0,0,VLOOKUP(C1199,角色!CC:CI,主动技能!F1199*2+1,FALSE))</f>
        <v>0</v>
      </c>
      <c r="AB1199" s="19" t="str">
        <f>IF(INT(VLOOKUP(E1199,角色属性概况!I:M,3,FALSE)*AA1199/100)=0,"",(INT(VLOOKUP(E1199,角色属性概况!I:M,3,FALSE)*AA1199/100)))</f>
        <v/>
      </c>
      <c r="AE1199" s="25">
        <f>(VLOOKUP(G1199,角色!V:AE,主动技能!F1199+7,FALSE))</f>
        <v>1</v>
      </c>
      <c r="AF1199" s="19">
        <f>VLOOKUP(F1199,对应表!AY:BA,3,FALSE)</f>
        <v>2</v>
      </c>
      <c r="AG1199" s="19">
        <f>VLOOKUP(F1199,对应表!AY:BA,2,FALSE)</f>
        <v>2</v>
      </c>
      <c r="AH1199" s="25" t="str">
        <f>VLOOKUP(F1199,特效对应!F:G,2,FALSE)</f>
        <v>attackex</v>
      </c>
      <c r="AJ1199">
        <f t="shared" si="326"/>
        <v>13</v>
      </c>
      <c r="AK1199" s="2" t="s">
        <v>117</v>
      </c>
      <c r="AL1199" s="4" t="s">
        <v>877</v>
      </c>
      <c r="AM1199" s="4" t="s">
        <v>936</v>
      </c>
      <c r="AQ1199" s="6" t="str">
        <f>_xlfn.IFNA(IF(IF($AK1199=AQ$5,VLOOKUP(AL1199,buff!$K:$L,2,FALSE),"")=0,"",IF($AK1199=AQ$5,VLOOKUP(AL1199,buff!$K:$L,2,FALSE),"")),"")</f>
        <v>100013:100:2:0</v>
      </c>
      <c r="AR1199" s="6" t="str">
        <f>_xlfn.IFNA(IF(IF($AK1199=AR$5,VLOOKUP(AM1199,buff!$K:$L,2,FALSE),"")=0,"",IF($AK1199=AR$5,VLOOKUP(AM1199,buff!$K:$L,2,FALSE),"")),"")</f>
        <v>100025:100:2:0</v>
      </c>
      <c r="AS1199" s="6" t="str">
        <f>_xlfn.IFNA(IF(IF($AK1199=AS$5,VLOOKUP(AN1199,buff!$K:$L,2,FALSE),"")=0,"",IF($AK1199=AS$5,VLOOKUP(AN1199,buff!$K:$L,2,FALSE),"")),"")</f>
        <v/>
      </c>
      <c r="AT1199" s="6" t="str">
        <f>_xlfn.IFNA(IF(IF($AK1199=AT$5,VLOOKUP(AO1199,buff!$K:$L,2,FALSE),"")=0,"",IF($AK1199=AT$5,VLOOKUP(AO1199,buff!$K:$L,2,FALSE),"")),"")</f>
        <v/>
      </c>
      <c r="AU1199" s="6" t="str">
        <f>_xlfn.IFNA(IF(IF($AK1199=AU$5,VLOOKUP(AP1199,buff!$K:$L,2,FALSE),"")=0,"",IF($AK1199=AU$5,VLOOKUP(AP1199,buff!$K:$L,2,FALSE),"")),"")</f>
        <v/>
      </c>
      <c r="AV1199" s="6" t="str">
        <f>_xlfn.IFNA(IF(IF($AK1199=AV$5,VLOOKUP(AL1199,buff!$K:$L,2,FALSE),"")=0,"",IF($AK1199=AV$5,VLOOKUP(AL1199,buff!$K:$L,2,FALSE),"")),"")</f>
        <v/>
      </c>
      <c r="AW1199" s="6" t="str">
        <f>_xlfn.IFNA(IF(IF($AK1199=AW$5,VLOOKUP(AM1199,buff!$K:$L,2,FALSE),"")=0,"",IF($AK1199=AW$5,VLOOKUP(AM1199,buff!$K:$L,2,FALSE),"")),"")</f>
        <v/>
      </c>
      <c r="AX1199" s="6" t="str">
        <f>_xlfn.IFNA(IF(IF($AK1199=AX$5,VLOOKUP(AN1199,buff!$K:$L,2,FALSE),"")=0,"",IF($AK1199=AX$5,VLOOKUP(AN1199,buff!$K:$L,2,FALSE),"")),"")</f>
        <v/>
      </c>
      <c r="AY1199" s="6" t="str">
        <f>_xlfn.IFNA(IF(IF($AK1199=AY$5,VLOOKUP(AO1199,buff!$K:$L,2,FALSE),"")=0,"",IF($AK1199=AY$5,VLOOKUP(AO1199,buff!$K:$L,2,FALSE),"")),"")</f>
        <v/>
      </c>
      <c r="AZ1199" s="6" t="str">
        <f>_xlfn.IFNA(IF(IF($AK1199=AZ$5,VLOOKUP(AP1199,buff!$K:$L,2,FALSE),"")=0,"",IF($AK1199=AZ$5,VLOOKUP(AP1199,buff!$K:$L,2,FALSE),"")),"")</f>
        <v/>
      </c>
      <c r="BA1199" s="6">
        <f>VLOOKUP(AL1199,buff!$K:$P,6,FALSE)</f>
        <v>16</v>
      </c>
      <c r="BB1199" s="6">
        <f>VLOOKUP(AM1199,buff!$K:$P,6,FALSE)</f>
        <v>16</v>
      </c>
      <c r="BC1199" s="6" t="e">
        <f>VLOOKUP(AN1199,buff!$K:$P,6,FALSE)</f>
        <v>#N/A</v>
      </c>
      <c r="BD1199">
        <f t="shared" si="313"/>
        <v>3</v>
      </c>
      <c r="BE1199">
        <f t="shared" si="314"/>
        <v>2</v>
      </c>
      <c r="BF1199" s="22">
        <f t="shared" si="315"/>
        <v>102003</v>
      </c>
    </row>
    <row r="1200" spans="1:58" x14ac:dyDescent="0.15">
      <c r="A1200" t="str">
        <f t="shared" si="319"/>
        <v>伊西多主动技能3等级14</v>
      </c>
      <c r="B1200" s="8">
        <f t="shared" si="320"/>
        <v>10200314</v>
      </c>
      <c r="C1200" s="8" t="str">
        <f>VLOOKUP(G1200,角色!A:B,2,FALSE)</f>
        <v>伊西多</v>
      </c>
      <c r="D1200" s="8" t="str">
        <f t="shared" si="321"/>
        <v>主动技能3</v>
      </c>
      <c r="E1200" s="8">
        <f t="shared" si="312"/>
        <v>14</v>
      </c>
      <c r="F1200" s="8">
        <f t="shared" si="322"/>
        <v>3</v>
      </c>
      <c r="G1200" s="8">
        <f t="shared" si="323"/>
        <v>20</v>
      </c>
      <c r="H1200" s="4" t="s">
        <v>425</v>
      </c>
      <c r="I1200" s="20" t="str">
        <f t="shared" si="327"/>
        <v>回复我方全体16%生命。并提升我方全体17%攻击。</v>
      </c>
      <c r="J1200" s="4" t="s">
        <v>416</v>
      </c>
      <c r="K1200" s="1" t="s">
        <v>104</v>
      </c>
      <c r="L1200" s="4" t="s">
        <v>108</v>
      </c>
      <c r="M1200" s="4" t="s">
        <v>420</v>
      </c>
      <c r="N1200" s="4">
        <v>100</v>
      </c>
      <c r="O1200" s="20">
        <f>VLOOKUP(L1200,对应表!BK:BL,2,FALSE)</f>
        <v>100</v>
      </c>
      <c r="P1200" s="25" t="str">
        <f>_xlfn.IFNA(VLOOKUP(G1200,角色!V:AE,主动技能!F1200+1,FALSE),"")</f>
        <v>||eff_zirankuizeng|</v>
      </c>
      <c r="Q1200" s="25">
        <f>(VLOOKUP(G1200,角色!V:AE,主动技能!F1200+4,FALSE))</f>
        <v>3</v>
      </c>
      <c r="R1200" s="25">
        <v>0</v>
      </c>
      <c r="S1200" s="25">
        <v>0</v>
      </c>
      <c r="T1200" s="6" t="str">
        <f t="shared" si="324"/>
        <v>100013:100:2:0|100026:100:2:0</v>
      </c>
      <c r="U1200" s="6" t="str">
        <f t="shared" si="325"/>
        <v/>
      </c>
      <c r="V1200" s="19" t="str">
        <f>VLOOKUP(G1200,角色!AW:BC,主动技能!F1200+1,FALSE)</f>
        <v>skill_16</v>
      </c>
      <c r="Y1200">
        <f t="shared" si="311"/>
        <v>0</v>
      </c>
      <c r="Z1200" s="19" t="str">
        <f>IF(VLOOKUP(C1200,角色!CC:CI,主动技能!F1200*2,FALSE)=0,"",VLOOKUP(C1200,角色!CC:CI,主动技能!F1200*2,FALSE))</f>
        <v/>
      </c>
      <c r="AA1200" s="19">
        <f>IF(VLOOKUP(C1200,角色!CC:CI,主动技能!F1200*2+1,FALSE)=0,0,VLOOKUP(C1200,角色!CC:CI,主动技能!F1200*2+1,FALSE))</f>
        <v>0</v>
      </c>
      <c r="AB1200" s="19" t="str">
        <f>IF(INT(VLOOKUP(E1200,角色属性概况!I:M,3,FALSE)*AA1200/100)=0,"",(INT(VLOOKUP(E1200,角色属性概况!I:M,3,FALSE)*AA1200/100)))</f>
        <v/>
      </c>
      <c r="AE1200" s="25">
        <f>(VLOOKUP(G1200,角色!V:AE,主动技能!F1200+7,FALSE))</f>
        <v>1</v>
      </c>
      <c r="AF1200" s="19">
        <f>VLOOKUP(F1200,对应表!AY:BA,3,FALSE)</f>
        <v>2</v>
      </c>
      <c r="AG1200" s="19">
        <f>VLOOKUP(F1200,对应表!AY:BA,2,FALSE)</f>
        <v>2</v>
      </c>
      <c r="AH1200" s="25" t="str">
        <f>VLOOKUP(F1200,特效对应!F:G,2,FALSE)</f>
        <v>attackex</v>
      </c>
      <c r="AJ1200">
        <f t="shared" si="326"/>
        <v>14</v>
      </c>
      <c r="AK1200" s="2" t="s">
        <v>117</v>
      </c>
      <c r="AL1200" s="4" t="s">
        <v>877</v>
      </c>
      <c r="AM1200" s="4" t="s">
        <v>937</v>
      </c>
      <c r="AQ1200" s="6" t="str">
        <f>_xlfn.IFNA(IF(IF($AK1200=AQ$5,VLOOKUP(AL1200,buff!$K:$L,2,FALSE),"")=0,"",IF($AK1200=AQ$5,VLOOKUP(AL1200,buff!$K:$L,2,FALSE),"")),"")</f>
        <v>100013:100:2:0</v>
      </c>
      <c r="AR1200" s="6" t="str">
        <f>_xlfn.IFNA(IF(IF($AK1200=AR$5,VLOOKUP(AM1200,buff!$K:$L,2,FALSE),"")=0,"",IF($AK1200=AR$5,VLOOKUP(AM1200,buff!$K:$L,2,FALSE),"")),"")</f>
        <v>100026:100:2:0</v>
      </c>
      <c r="AS1200" s="6" t="str">
        <f>_xlfn.IFNA(IF(IF($AK1200=AS$5,VLOOKUP(AN1200,buff!$K:$L,2,FALSE),"")=0,"",IF($AK1200=AS$5,VLOOKUP(AN1200,buff!$K:$L,2,FALSE),"")),"")</f>
        <v/>
      </c>
      <c r="AT1200" s="6" t="str">
        <f>_xlfn.IFNA(IF(IF($AK1200=AT$5,VLOOKUP(AO1200,buff!$K:$L,2,FALSE),"")=0,"",IF($AK1200=AT$5,VLOOKUP(AO1200,buff!$K:$L,2,FALSE),"")),"")</f>
        <v/>
      </c>
      <c r="AU1200" s="6" t="str">
        <f>_xlfn.IFNA(IF(IF($AK1200=AU$5,VLOOKUP(AP1200,buff!$K:$L,2,FALSE),"")=0,"",IF($AK1200=AU$5,VLOOKUP(AP1200,buff!$K:$L,2,FALSE),"")),"")</f>
        <v/>
      </c>
      <c r="AV1200" s="6" t="str">
        <f>_xlfn.IFNA(IF(IF($AK1200=AV$5,VLOOKUP(AL1200,buff!$K:$L,2,FALSE),"")=0,"",IF($AK1200=AV$5,VLOOKUP(AL1200,buff!$K:$L,2,FALSE),"")),"")</f>
        <v/>
      </c>
      <c r="AW1200" s="6" t="str">
        <f>_xlfn.IFNA(IF(IF($AK1200=AW$5,VLOOKUP(AM1200,buff!$K:$L,2,FALSE),"")=0,"",IF($AK1200=AW$5,VLOOKUP(AM1200,buff!$K:$L,2,FALSE),"")),"")</f>
        <v/>
      </c>
      <c r="AX1200" s="6" t="str">
        <f>_xlfn.IFNA(IF(IF($AK1200=AX$5,VLOOKUP(AN1200,buff!$K:$L,2,FALSE),"")=0,"",IF($AK1200=AX$5,VLOOKUP(AN1200,buff!$K:$L,2,FALSE),"")),"")</f>
        <v/>
      </c>
      <c r="AY1200" s="6" t="str">
        <f>_xlfn.IFNA(IF(IF($AK1200=AY$5,VLOOKUP(AO1200,buff!$K:$L,2,FALSE),"")=0,"",IF($AK1200=AY$5,VLOOKUP(AO1200,buff!$K:$L,2,FALSE),"")),"")</f>
        <v/>
      </c>
      <c r="AZ1200" s="6" t="str">
        <f>_xlfn.IFNA(IF(IF($AK1200=AZ$5,VLOOKUP(AP1200,buff!$K:$L,2,FALSE),"")=0,"",IF($AK1200=AZ$5,VLOOKUP(AP1200,buff!$K:$L,2,FALSE),"")),"")</f>
        <v/>
      </c>
      <c r="BA1200" s="6">
        <f>VLOOKUP(AL1200,buff!$K:$P,6,FALSE)</f>
        <v>16</v>
      </c>
      <c r="BB1200" s="6">
        <f>VLOOKUP(AM1200,buff!$K:$P,6,FALSE)</f>
        <v>17</v>
      </c>
      <c r="BC1200" s="6" t="e">
        <f>VLOOKUP(AN1200,buff!$K:$P,6,FALSE)</f>
        <v>#N/A</v>
      </c>
      <c r="BD1200">
        <f t="shared" si="313"/>
        <v>3</v>
      </c>
      <c r="BE1200">
        <f t="shared" si="314"/>
        <v>2</v>
      </c>
      <c r="BF1200" s="22">
        <f t="shared" si="315"/>
        <v>102003</v>
      </c>
    </row>
    <row r="1201" spans="1:58" x14ac:dyDescent="0.15">
      <c r="A1201" t="str">
        <f t="shared" si="319"/>
        <v>伊西多主动技能3等级15</v>
      </c>
      <c r="B1201" s="8">
        <f t="shared" si="320"/>
        <v>10200315</v>
      </c>
      <c r="C1201" s="8" t="str">
        <f>VLOOKUP(G1201,角色!A:B,2,FALSE)</f>
        <v>伊西多</v>
      </c>
      <c r="D1201" s="8" t="str">
        <f t="shared" si="321"/>
        <v>主动技能3</v>
      </c>
      <c r="E1201" s="8">
        <f t="shared" si="312"/>
        <v>15</v>
      </c>
      <c r="F1201" s="8">
        <f t="shared" si="322"/>
        <v>3</v>
      </c>
      <c r="G1201" s="8">
        <f t="shared" si="323"/>
        <v>20</v>
      </c>
      <c r="H1201" s="4" t="s">
        <v>425</v>
      </c>
      <c r="I1201" s="20" t="str">
        <f t="shared" si="327"/>
        <v>回复我方全体17%生命。并提升我方全体17%攻击。</v>
      </c>
      <c r="J1201" s="4" t="s">
        <v>416</v>
      </c>
      <c r="K1201" s="1" t="s">
        <v>104</v>
      </c>
      <c r="L1201" s="4" t="s">
        <v>108</v>
      </c>
      <c r="M1201" s="4" t="s">
        <v>420</v>
      </c>
      <c r="N1201" s="4">
        <v>100</v>
      </c>
      <c r="O1201" s="20">
        <f>VLOOKUP(L1201,对应表!BK:BL,2,FALSE)</f>
        <v>100</v>
      </c>
      <c r="P1201" s="25" t="str">
        <f>_xlfn.IFNA(VLOOKUP(G1201,角色!V:AE,主动技能!F1201+1,FALSE),"")</f>
        <v>||eff_zirankuizeng|</v>
      </c>
      <c r="Q1201" s="25">
        <f>(VLOOKUP(G1201,角色!V:AE,主动技能!F1201+4,FALSE))</f>
        <v>3</v>
      </c>
      <c r="R1201" s="25">
        <v>0</v>
      </c>
      <c r="S1201" s="25">
        <v>0</v>
      </c>
      <c r="T1201" s="6" t="str">
        <f t="shared" si="324"/>
        <v>100014:100:2:0|100026:100:2:0</v>
      </c>
      <c r="U1201" s="6" t="str">
        <f t="shared" si="325"/>
        <v/>
      </c>
      <c r="V1201" s="19" t="str">
        <f>VLOOKUP(G1201,角色!AW:BC,主动技能!F1201+1,FALSE)</f>
        <v>skill_16</v>
      </c>
      <c r="Y1201">
        <f t="shared" si="311"/>
        <v>0</v>
      </c>
      <c r="Z1201" s="19" t="str">
        <f>IF(VLOOKUP(C1201,角色!CC:CI,主动技能!F1201*2,FALSE)=0,"",VLOOKUP(C1201,角色!CC:CI,主动技能!F1201*2,FALSE))</f>
        <v/>
      </c>
      <c r="AA1201" s="19">
        <f>IF(VLOOKUP(C1201,角色!CC:CI,主动技能!F1201*2+1,FALSE)=0,0,VLOOKUP(C1201,角色!CC:CI,主动技能!F1201*2+1,FALSE))</f>
        <v>0</v>
      </c>
      <c r="AB1201" s="19" t="str">
        <f>IF(INT(VLOOKUP(E1201,角色属性概况!I:M,3,FALSE)*AA1201/100)=0,"",(INT(VLOOKUP(E1201,角色属性概况!I:M,3,FALSE)*AA1201/100)))</f>
        <v/>
      </c>
      <c r="AE1201" s="25">
        <f>(VLOOKUP(G1201,角色!V:AE,主动技能!F1201+7,FALSE))</f>
        <v>1</v>
      </c>
      <c r="AF1201" s="19">
        <f>VLOOKUP(F1201,对应表!AY:BA,3,FALSE)</f>
        <v>2</v>
      </c>
      <c r="AG1201" s="19">
        <f>VLOOKUP(F1201,对应表!AY:BA,2,FALSE)</f>
        <v>2</v>
      </c>
      <c r="AH1201" s="25" t="str">
        <f>VLOOKUP(F1201,特效对应!F:G,2,FALSE)</f>
        <v>attackex</v>
      </c>
      <c r="AJ1201">
        <f t="shared" si="326"/>
        <v>15</v>
      </c>
      <c r="AK1201" s="2" t="s">
        <v>117</v>
      </c>
      <c r="AL1201" s="4" t="s">
        <v>878</v>
      </c>
      <c r="AM1201" s="4" t="s">
        <v>937</v>
      </c>
      <c r="AQ1201" s="6" t="str">
        <f>_xlfn.IFNA(IF(IF($AK1201=AQ$5,VLOOKUP(AL1201,buff!$K:$L,2,FALSE),"")=0,"",IF($AK1201=AQ$5,VLOOKUP(AL1201,buff!$K:$L,2,FALSE),"")),"")</f>
        <v>100014:100:2:0</v>
      </c>
      <c r="AR1201" s="6" t="str">
        <f>_xlfn.IFNA(IF(IF($AK1201=AR$5,VLOOKUP(AM1201,buff!$K:$L,2,FALSE),"")=0,"",IF($AK1201=AR$5,VLOOKUP(AM1201,buff!$K:$L,2,FALSE),"")),"")</f>
        <v>100026:100:2:0</v>
      </c>
      <c r="AS1201" s="6" t="str">
        <f>_xlfn.IFNA(IF(IF($AK1201=AS$5,VLOOKUP(AN1201,buff!$K:$L,2,FALSE),"")=0,"",IF($AK1201=AS$5,VLOOKUP(AN1201,buff!$K:$L,2,FALSE),"")),"")</f>
        <v/>
      </c>
      <c r="AT1201" s="6" t="str">
        <f>_xlfn.IFNA(IF(IF($AK1201=AT$5,VLOOKUP(AO1201,buff!$K:$L,2,FALSE),"")=0,"",IF($AK1201=AT$5,VLOOKUP(AO1201,buff!$K:$L,2,FALSE),"")),"")</f>
        <v/>
      </c>
      <c r="AU1201" s="6" t="str">
        <f>_xlfn.IFNA(IF(IF($AK1201=AU$5,VLOOKUP(AP1201,buff!$K:$L,2,FALSE),"")=0,"",IF($AK1201=AU$5,VLOOKUP(AP1201,buff!$K:$L,2,FALSE),"")),"")</f>
        <v/>
      </c>
      <c r="AV1201" s="6" t="str">
        <f>_xlfn.IFNA(IF(IF($AK1201=AV$5,VLOOKUP(AL1201,buff!$K:$L,2,FALSE),"")=0,"",IF($AK1201=AV$5,VLOOKUP(AL1201,buff!$K:$L,2,FALSE),"")),"")</f>
        <v/>
      </c>
      <c r="AW1201" s="6" t="str">
        <f>_xlfn.IFNA(IF(IF($AK1201=AW$5,VLOOKUP(AM1201,buff!$K:$L,2,FALSE),"")=0,"",IF($AK1201=AW$5,VLOOKUP(AM1201,buff!$K:$L,2,FALSE),"")),"")</f>
        <v/>
      </c>
      <c r="AX1201" s="6" t="str">
        <f>_xlfn.IFNA(IF(IF($AK1201=AX$5,VLOOKUP(AN1201,buff!$K:$L,2,FALSE),"")=0,"",IF($AK1201=AX$5,VLOOKUP(AN1201,buff!$K:$L,2,FALSE),"")),"")</f>
        <v/>
      </c>
      <c r="AY1201" s="6" t="str">
        <f>_xlfn.IFNA(IF(IF($AK1201=AY$5,VLOOKUP(AO1201,buff!$K:$L,2,FALSE),"")=0,"",IF($AK1201=AY$5,VLOOKUP(AO1201,buff!$K:$L,2,FALSE),"")),"")</f>
        <v/>
      </c>
      <c r="AZ1201" s="6" t="str">
        <f>_xlfn.IFNA(IF(IF($AK1201=AZ$5,VLOOKUP(AP1201,buff!$K:$L,2,FALSE),"")=0,"",IF($AK1201=AZ$5,VLOOKUP(AP1201,buff!$K:$L,2,FALSE),"")),"")</f>
        <v/>
      </c>
      <c r="BA1201" s="6">
        <f>VLOOKUP(AL1201,buff!$K:$P,6,FALSE)</f>
        <v>17</v>
      </c>
      <c r="BB1201" s="6">
        <f>VLOOKUP(AM1201,buff!$K:$P,6,FALSE)</f>
        <v>17</v>
      </c>
      <c r="BC1201" s="6" t="e">
        <f>VLOOKUP(AN1201,buff!$K:$P,6,FALSE)</f>
        <v>#N/A</v>
      </c>
      <c r="BD1201">
        <f t="shared" si="313"/>
        <v>3</v>
      </c>
      <c r="BE1201">
        <f t="shared" si="314"/>
        <v>2</v>
      </c>
      <c r="BF1201" s="22">
        <f t="shared" si="315"/>
        <v>102003</v>
      </c>
    </row>
    <row r="1202" spans="1:58" x14ac:dyDescent="0.15">
      <c r="A1202" t="str">
        <f t="shared" si="319"/>
        <v>伊西多主动技能3等级16</v>
      </c>
      <c r="B1202" s="8">
        <f t="shared" si="320"/>
        <v>10200316</v>
      </c>
      <c r="C1202" s="8" t="str">
        <f>VLOOKUP(G1202,角色!A:B,2,FALSE)</f>
        <v>伊西多</v>
      </c>
      <c r="D1202" s="8" t="str">
        <f t="shared" si="321"/>
        <v>主动技能3</v>
      </c>
      <c r="E1202" s="8">
        <f t="shared" si="312"/>
        <v>16</v>
      </c>
      <c r="F1202" s="8">
        <f t="shared" si="322"/>
        <v>3</v>
      </c>
      <c r="G1202" s="8">
        <f t="shared" si="323"/>
        <v>20</v>
      </c>
      <c r="H1202" s="4" t="s">
        <v>425</v>
      </c>
      <c r="I1202" s="20" t="str">
        <f t="shared" si="327"/>
        <v>回复我方全体17%生命。并提升我方全体18%攻击。</v>
      </c>
      <c r="J1202" s="4" t="s">
        <v>416</v>
      </c>
      <c r="K1202" s="1" t="s">
        <v>104</v>
      </c>
      <c r="L1202" s="4" t="s">
        <v>108</v>
      </c>
      <c r="M1202" s="4" t="s">
        <v>420</v>
      </c>
      <c r="N1202" s="4">
        <v>100</v>
      </c>
      <c r="O1202" s="20">
        <f>VLOOKUP(L1202,对应表!BK:BL,2,FALSE)</f>
        <v>100</v>
      </c>
      <c r="P1202" s="25" t="str">
        <f>_xlfn.IFNA(VLOOKUP(G1202,角色!V:AE,主动技能!F1202+1,FALSE),"")</f>
        <v>||eff_zirankuizeng|</v>
      </c>
      <c r="Q1202" s="25">
        <f>(VLOOKUP(G1202,角色!V:AE,主动技能!F1202+4,FALSE))</f>
        <v>3</v>
      </c>
      <c r="R1202" s="25">
        <v>0</v>
      </c>
      <c r="S1202" s="25">
        <v>0</v>
      </c>
      <c r="T1202" s="6" t="str">
        <f t="shared" si="324"/>
        <v>100014:100:2:0|100027:100:2:0</v>
      </c>
      <c r="U1202" s="6" t="str">
        <f t="shared" si="325"/>
        <v/>
      </c>
      <c r="V1202" s="19" t="str">
        <f>VLOOKUP(G1202,角色!AW:BC,主动技能!F1202+1,FALSE)</f>
        <v>skill_16</v>
      </c>
      <c r="Y1202">
        <f t="shared" si="311"/>
        <v>0</v>
      </c>
      <c r="Z1202" s="19" t="str">
        <f>IF(VLOOKUP(C1202,角色!CC:CI,主动技能!F1202*2,FALSE)=0,"",VLOOKUP(C1202,角色!CC:CI,主动技能!F1202*2,FALSE))</f>
        <v/>
      </c>
      <c r="AA1202" s="19">
        <f>IF(VLOOKUP(C1202,角色!CC:CI,主动技能!F1202*2+1,FALSE)=0,0,VLOOKUP(C1202,角色!CC:CI,主动技能!F1202*2+1,FALSE))</f>
        <v>0</v>
      </c>
      <c r="AB1202" s="19" t="str">
        <f>IF(INT(VLOOKUP(E1202,角色属性概况!I:M,3,FALSE)*AA1202/100)=0,"",(INT(VLOOKUP(E1202,角色属性概况!I:M,3,FALSE)*AA1202/100)))</f>
        <v/>
      </c>
      <c r="AE1202" s="25">
        <f>(VLOOKUP(G1202,角色!V:AE,主动技能!F1202+7,FALSE))</f>
        <v>1</v>
      </c>
      <c r="AF1202" s="19">
        <f>VLOOKUP(F1202,对应表!AY:BA,3,FALSE)</f>
        <v>2</v>
      </c>
      <c r="AG1202" s="19">
        <f>VLOOKUP(F1202,对应表!AY:BA,2,FALSE)</f>
        <v>2</v>
      </c>
      <c r="AH1202" s="25" t="str">
        <f>VLOOKUP(F1202,特效对应!F:G,2,FALSE)</f>
        <v>attackex</v>
      </c>
      <c r="AJ1202">
        <f t="shared" si="326"/>
        <v>16</v>
      </c>
      <c r="AK1202" s="2" t="s">
        <v>117</v>
      </c>
      <c r="AL1202" s="4" t="s">
        <v>878</v>
      </c>
      <c r="AM1202" s="4" t="s">
        <v>938</v>
      </c>
      <c r="AQ1202" s="6" t="str">
        <f>_xlfn.IFNA(IF(IF($AK1202=AQ$5,VLOOKUP(AL1202,buff!$K:$L,2,FALSE),"")=0,"",IF($AK1202=AQ$5,VLOOKUP(AL1202,buff!$K:$L,2,FALSE),"")),"")</f>
        <v>100014:100:2:0</v>
      </c>
      <c r="AR1202" s="6" t="str">
        <f>_xlfn.IFNA(IF(IF($AK1202=AR$5,VLOOKUP(AM1202,buff!$K:$L,2,FALSE),"")=0,"",IF($AK1202=AR$5,VLOOKUP(AM1202,buff!$K:$L,2,FALSE),"")),"")</f>
        <v>100027:100:2:0</v>
      </c>
      <c r="AS1202" s="6" t="str">
        <f>_xlfn.IFNA(IF(IF($AK1202=AS$5,VLOOKUP(AN1202,buff!$K:$L,2,FALSE),"")=0,"",IF($AK1202=AS$5,VLOOKUP(AN1202,buff!$K:$L,2,FALSE),"")),"")</f>
        <v/>
      </c>
      <c r="AT1202" s="6" t="str">
        <f>_xlfn.IFNA(IF(IF($AK1202=AT$5,VLOOKUP(AO1202,buff!$K:$L,2,FALSE),"")=0,"",IF($AK1202=AT$5,VLOOKUP(AO1202,buff!$K:$L,2,FALSE),"")),"")</f>
        <v/>
      </c>
      <c r="AU1202" s="6" t="str">
        <f>_xlfn.IFNA(IF(IF($AK1202=AU$5,VLOOKUP(AP1202,buff!$K:$L,2,FALSE),"")=0,"",IF($AK1202=AU$5,VLOOKUP(AP1202,buff!$K:$L,2,FALSE),"")),"")</f>
        <v/>
      </c>
      <c r="AV1202" s="6" t="str">
        <f>_xlfn.IFNA(IF(IF($AK1202=AV$5,VLOOKUP(AL1202,buff!$K:$L,2,FALSE),"")=0,"",IF($AK1202=AV$5,VLOOKUP(AL1202,buff!$K:$L,2,FALSE),"")),"")</f>
        <v/>
      </c>
      <c r="AW1202" s="6" t="str">
        <f>_xlfn.IFNA(IF(IF($AK1202=AW$5,VLOOKUP(AM1202,buff!$K:$L,2,FALSE),"")=0,"",IF($AK1202=AW$5,VLOOKUP(AM1202,buff!$K:$L,2,FALSE),"")),"")</f>
        <v/>
      </c>
      <c r="AX1202" s="6" t="str">
        <f>_xlfn.IFNA(IF(IF($AK1202=AX$5,VLOOKUP(AN1202,buff!$K:$L,2,FALSE),"")=0,"",IF($AK1202=AX$5,VLOOKUP(AN1202,buff!$K:$L,2,FALSE),"")),"")</f>
        <v/>
      </c>
      <c r="AY1202" s="6" t="str">
        <f>_xlfn.IFNA(IF(IF($AK1202=AY$5,VLOOKUP(AO1202,buff!$K:$L,2,FALSE),"")=0,"",IF($AK1202=AY$5,VLOOKUP(AO1202,buff!$K:$L,2,FALSE),"")),"")</f>
        <v/>
      </c>
      <c r="AZ1202" s="6" t="str">
        <f>_xlfn.IFNA(IF(IF($AK1202=AZ$5,VLOOKUP(AP1202,buff!$K:$L,2,FALSE),"")=0,"",IF($AK1202=AZ$5,VLOOKUP(AP1202,buff!$K:$L,2,FALSE),"")),"")</f>
        <v/>
      </c>
      <c r="BA1202" s="6">
        <f>VLOOKUP(AL1202,buff!$K:$P,6,FALSE)</f>
        <v>17</v>
      </c>
      <c r="BB1202" s="6">
        <f>VLOOKUP(AM1202,buff!$K:$P,6,FALSE)</f>
        <v>18</v>
      </c>
      <c r="BC1202" s="6" t="e">
        <f>VLOOKUP(AN1202,buff!$K:$P,6,FALSE)</f>
        <v>#N/A</v>
      </c>
      <c r="BD1202">
        <f t="shared" si="313"/>
        <v>3</v>
      </c>
      <c r="BE1202">
        <f t="shared" si="314"/>
        <v>2</v>
      </c>
      <c r="BF1202" s="22">
        <f t="shared" si="315"/>
        <v>102003</v>
      </c>
    </row>
    <row r="1203" spans="1:58" x14ac:dyDescent="0.15">
      <c r="A1203" t="str">
        <f t="shared" si="319"/>
        <v>伊西多主动技能3等级17</v>
      </c>
      <c r="B1203" s="8">
        <f t="shared" si="320"/>
        <v>10200317</v>
      </c>
      <c r="C1203" s="8" t="str">
        <f>VLOOKUP(G1203,角色!A:B,2,FALSE)</f>
        <v>伊西多</v>
      </c>
      <c r="D1203" s="8" t="str">
        <f t="shared" si="321"/>
        <v>主动技能3</v>
      </c>
      <c r="E1203" s="8">
        <f t="shared" si="312"/>
        <v>17</v>
      </c>
      <c r="F1203" s="8">
        <f t="shared" si="322"/>
        <v>3</v>
      </c>
      <c r="G1203" s="8">
        <f t="shared" si="323"/>
        <v>20</v>
      </c>
      <c r="H1203" s="4" t="s">
        <v>425</v>
      </c>
      <c r="I1203" s="20" t="str">
        <f t="shared" si="327"/>
        <v>回复我方全体18%生命。并提升我方全体18%攻击。</v>
      </c>
      <c r="J1203" s="4" t="s">
        <v>416</v>
      </c>
      <c r="K1203" s="1" t="s">
        <v>104</v>
      </c>
      <c r="L1203" s="4" t="s">
        <v>108</v>
      </c>
      <c r="M1203" s="4" t="s">
        <v>420</v>
      </c>
      <c r="N1203" s="4">
        <v>100</v>
      </c>
      <c r="O1203" s="20">
        <f>VLOOKUP(L1203,对应表!BK:BL,2,FALSE)</f>
        <v>100</v>
      </c>
      <c r="P1203" s="25" t="str">
        <f>_xlfn.IFNA(VLOOKUP(G1203,角色!V:AE,主动技能!F1203+1,FALSE),"")</f>
        <v>||eff_zirankuizeng|</v>
      </c>
      <c r="Q1203" s="25">
        <f>(VLOOKUP(G1203,角色!V:AE,主动技能!F1203+4,FALSE))</f>
        <v>3</v>
      </c>
      <c r="R1203" s="25">
        <v>0</v>
      </c>
      <c r="S1203" s="25">
        <v>0</v>
      </c>
      <c r="T1203" s="6" t="str">
        <f t="shared" si="324"/>
        <v>100015:100:2:0|100027:100:2:0</v>
      </c>
      <c r="U1203" s="6" t="str">
        <f t="shared" si="325"/>
        <v/>
      </c>
      <c r="V1203" s="19" t="str">
        <f>VLOOKUP(G1203,角色!AW:BC,主动技能!F1203+1,FALSE)</f>
        <v>skill_16</v>
      </c>
      <c r="Y1203">
        <f t="shared" si="311"/>
        <v>0</v>
      </c>
      <c r="Z1203" s="19" t="str">
        <f>IF(VLOOKUP(C1203,角色!CC:CI,主动技能!F1203*2,FALSE)=0,"",VLOOKUP(C1203,角色!CC:CI,主动技能!F1203*2,FALSE))</f>
        <v/>
      </c>
      <c r="AA1203" s="19">
        <f>IF(VLOOKUP(C1203,角色!CC:CI,主动技能!F1203*2+1,FALSE)=0,0,VLOOKUP(C1203,角色!CC:CI,主动技能!F1203*2+1,FALSE))</f>
        <v>0</v>
      </c>
      <c r="AB1203" s="19" t="str">
        <f>IF(INT(VLOOKUP(E1203,角色属性概况!I:M,3,FALSE)*AA1203/100)=0,"",(INT(VLOOKUP(E1203,角色属性概况!I:M,3,FALSE)*AA1203/100)))</f>
        <v/>
      </c>
      <c r="AE1203" s="25">
        <f>(VLOOKUP(G1203,角色!V:AE,主动技能!F1203+7,FALSE))</f>
        <v>1</v>
      </c>
      <c r="AF1203" s="19">
        <f>VLOOKUP(F1203,对应表!AY:BA,3,FALSE)</f>
        <v>2</v>
      </c>
      <c r="AG1203" s="19">
        <f>VLOOKUP(F1203,对应表!AY:BA,2,FALSE)</f>
        <v>2</v>
      </c>
      <c r="AH1203" s="25" t="str">
        <f>VLOOKUP(F1203,特效对应!F:G,2,FALSE)</f>
        <v>attackex</v>
      </c>
      <c r="AJ1203">
        <f t="shared" si="326"/>
        <v>17</v>
      </c>
      <c r="AK1203" s="2" t="s">
        <v>117</v>
      </c>
      <c r="AL1203" s="4" t="s">
        <v>879</v>
      </c>
      <c r="AM1203" s="4" t="s">
        <v>938</v>
      </c>
      <c r="AQ1203" s="6" t="str">
        <f>_xlfn.IFNA(IF(IF($AK1203=AQ$5,VLOOKUP(AL1203,buff!$K:$L,2,FALSE),"")=0,"",IF($AK1203=AQ$5,VLOOKUP(AL1203,buff!$K:$L,2,FALSE),"")),"")</f>
        <v>100015:100:2:0</v>
      </c>
      <c r="AR1203" s="6" t="str">
        <f>_xlfn.IFNA(IF(IF($AK1203=AR$5,VLOOKUP(AM1203,buff!$K:$L,2,FALSE),"")=0,"",IF($AK1203=AR$5,VLOOKUP(AM1203,buff!$K:$L,2,FALSE),"")),"")</f>
        <v>100027:100:2:0</v>
      </c>
      <c r="AS1203" s="6" t="str">
        <f>_xlfn.IFNA(IF(IF($AK1203=AS$5,VLOOKUP(AN1203,buff!$K:$L,2,FALSE),"")=0,"",IF($AK1203=AS$5,VLOOKUP(AN1203,buff!$K:$L,2,FALSE),"")),"")</f>
        <v/>
      </c>
      <c r="AT1203" s="6" t="str">
        <f>_xlfn.IFNA(IF(IF($AK1203=AT$5,VLOOKUP(AO1203,buff!$K:$L,2,FALSE),"")=0,"",IF($AK1203=AT$5,VLOOKUP(AO1203,buff!$K:$L,2,FALSE),"")),"")</f>
        <v/>
      </c>
      <c r="AU1203" s="6" t="str">
        <f>_xlfn.IFNA(IF(IF($AK1203=AU$5,VLOOKUP(AP1203,buff!$K:$L,2,FALSE),"")=0,"",IF($AK1203=AU$5,VLOOKUP(AP1203,buff!$K:$L,2,FALSE),"")),"")</f>
        <v/>
      </c>
      <c r="AV1203" s="6" t="str">
        <f>_xlfn.IFNA(IF(IF($AK1203=AV$5,VLOOKUP(AL1203,buff!$K:$L,2,FALSE),"")=0,"",IF($AK1203=AV$5,VLOOKUP(AL1203,buff!$K:$L,2,FALSE),"")),"")</f>
        <v/>
      </c>
      <c r="AW1203" s="6" t="str">
        <f>_xlfn.IFNA(IF(IF($AK1203=AW$5,VLOOKUP(AM1203,buff!$K:$L,2,FALSE),"")=0,"",IF($AK1203=AW$5,VLOOKUP(AM1203,buff!$K:$L,2,FALSE),"")),"")</f>
        <v/>
      </c>
      <c r="AX1203" s="6" t="str">
        <f>_xlfn.IFNA(IF(IF($AK1203=AX$5,VLOOKUP(AN1203,buff!$K:$L,2,FALSE),"")=0,"",IF($AK1203=AX$5,VLOOKUP(AN1203,buff!$K:$L,2,FALSE),"")),"")</f>
        <v/>
      </c>
      <c r="AY1203" s="6" t="str">
        <f>_xlfn.IFNA(IF(IF($AK1203=AY$5,VLOOKUP(AO1203,buff!$K:$L,2,FALSE),"")=0,"",IF($AK1203=AY$5,VLOOKUP(AO1203,buff!$K:$L,2,FALSE),"")),"")</f>
        <v/>
      </c>
      <c r="AZ1203" s="6" t="str">
        <f>_xlfn.IFNA(IF(IF($AK1203=AZ$5,VLOOKUP(AP1203,buff!$K:$L,2,FALSE),"")=0,"",IF($AK1203=AZ$5,VLOOKUP(AP1203,buff!$K:$L,2,FALSE),"")),"")</f>
        <v/>
      </c>
      <c r="BA1203" s="6">
        <f>VLOOKUP(AL1203,buff!$K:$P,6,FALSE)</f>
        <v>18</v>
      </c>
      <c r="BB1203" s="6">
        <f>VLOOKUP(AM1203,buff!$K:$P,6,FALSE)</f>
        <v>18</v>
      </c>
      <c r="BC1203" s="6" t="e">
        <f>VLOOKUP(AN1203,buff!$K:$P,6,FALSE)</f>
        <v>#N/A</v>
      </c>
      <c r="BD1203">
        <f t="shared" si="313"/>
        <v>3</v>
      </c>
      <c r="BE1203">
        <f t="shared" si="314"/>
        <v>2</v>
      </c>
      <c r="BF1203" s="22">
        <f t="shared" si="315"/>
        <v>102003</v>
      </c>
    </row>
    <row r="1204" spans="1:58" x14ac:dyDescent="0.15">
      <c r="A1204" t="str">
        <f t="shared" si="319"/>
        <v>伊西多主动技能3等级18</v>
      </c>
      <c r="B1204" s="8">
        <f t="shared" si="320"/>
        <v>10200318</v>
      </c>
      <c r="C1204" s="8" t="str">
        <f>VLOOKUP(G1204,角色!A:B,2,FALSE)</f>
        <v>伊西多</v>
      </c>
      <c r="D1204" s="8" t="str">
        <f t="shared" si="321"/>
        <v>主动技能3</v>
      </c>
      <c r="E1204" s="8">
        <f t="shared" si="312"/>
        <v>18</v>
      </c>
      <c r="F1204" s="8">
        <f t="shared" si="322"/>
        <v>3</v>
      </c>
      <c r="G1204" s="8">
        <f t="shared" si="323"/>
        <v>20</v>
      </c>
      <c r="H1204" s="4" t="s">
        <v>425</v>
      </c>
      <c r="I1204" s="20" t="str">
        <f t="shared" si="327"/>
        <v>回复我方全体18%生命。并提升我方全体19%攻击。</v>
      </c>
      <c r="J1204" s="4" t="s">
        <v>416</v>
      </c>
      <c r="K1204" s="1" t="s">
        <v>104</v>
      </c>
      <c r="L1204" s="4" t="s">
        <v>108</v>
      </c>
      <c r="M1204" s="4" t="s">
        <v>420</v>
      </c>
      <c r="N1204" s="4">
        <v>100</v>
      </c>
      <c r="O1204" s="20">
        <f>VLOOKUP(L1204,对应表!BK:BL,2,FALSE)</f>
        <v>100</v>
      </c>
      <c r="P1204" s="25" t="str">
        <f>_xlfn.IFNA(VLOOKUP(G1204,角色!V:AE,主动技能!F1204+1,FALSE),"")</f>
        <v>||eff_zirankuizeng|</v>
      </c>
      <c r="Q1204" s="25">
        <f>(VLOOKUP(G1204,角色!V:AE,主动技能!F1204+4,FALSE))</f>
        <v>3</v>
      </c>
      <c r="R1204" s="25">
        <v>0</v>
      </c>
      <c r="S1204" s="25">
        <v>0</v>
      </c>
      <c r="T1204" s="6" t="str">
        <f t="shared" si="324"/>
        <v>100015:100:2:0|100028:100:2:0</v>
      </c>
      <c r="U1204" s="6" t="str">
        <f t="shared" si="325"/>
        <v/>
      </c>
      <c r="V1204" s="19" t="str">
        <f>VLOOKUP(G1204,角色!AW:BC,主动技能!F1204+1,FALSE)</f>
        <v>skill_16</v>
      </c>
      <c r="Y1204">
        <f t="shared" si="311"/>
        <v>0</v>
      </c>
      <c r="Z1204" s="19" t="str">
        <f>IF(VLOOKUP(C1204,角色!CC:CI,主动技能!F1204*2,FALSE)=0,"",VLOOKUP(C1204,角色!CC:CI,主动技能!F1204*2,FALSE))</f>
        <v/>
      </c>
      <c r="AA1204" s="19">
        <f>IF(VLOOKUP(C1204,角色!CC:CI,主动技能!F1204*2+1,FALSE)=0,0,VLOOKUP(C1204,角色!CC:CI,主动技能!F1204*2+1,FALSE))</f>
        <v>0</v>
      </c>
      <c r="AB1204" s="19" t="str">
        <f>IF(INT(VLOOKUP(E1204,角色属性概况!I:M,3,FALSE)*AA1204/100)=0,"",(INT(VLOOKUP(E1204,角色属性概况!I:M,3,FALSE)*AA1204/100)))</f>
        <v/>
      </c>
      <c r="AE1204" s="25">
        <f>(VLOOKUP(G1204,角色!V:AE,主动技能!F1204+7,FALSE))</f>
        <v>1</v>
      </c>
      <c r="AF1204" s="19">
        <f>VLOOKUP(F1204,对应表!AY:BA,3,FALSE)</f>
        <v>2</v>
      </c>
      <c r="AG1204" s="19">
        <f>VLOOKUP(F1204,对应表!AY:BA,2,FALSE)</f>
        <v>2</v>
      </c>
      <c r="AH1204" s="25" t="str">
        <f>VLOOKUP(F1204,特效对应!F:G,2,FALSE)</f>
        <v>attackex</v>
      </c>
      <c r="AJ1204">
        <f t="shared" si="326"/>
        <v>18</v>
      </c>
      <c r="AK1204" s="2" t="s">
        <v>117</v>
      </c>
      <c r="AL1204" s="4" t="s">
        <v>879</v>
      </c>
      <c r="AM1204" s="4" t="s">
        <v>939</v>
      </c>
      <c r="AQ1204" s="6" t="str">
        <f>_xlfn.IFNA(IF(IF($AK1204=AQ$5,VLOOKUP(AL1204,buff!$K:$L,2,FALSE),"")=0,"",IF($AK1204=AQ$5,VLOOKUP(AL1204,buff!$K:$L,2,FALSE),"")),"")</f>
        <v>100015:100:2:0</v>
      </c>
      <c r="AR1204" s="6" t="str">
        <f>_xlfn.IFNA(IF(IF($AK1204=AR$5,VLOOKUP(AM1204,buff!$K:$L,2,FALSE),"")=0,"",IF($AK1204=AR$5,VLOOKUP(AM1204,buff!$K:$L,2,FALSE),"")),"")</f>
        <v>100028:100:2:0</v>
      </c>
      <c r="AS1204" s="6" t="str">
        <f>_xlfn.IFNA(IF(IF($AK1204=AS$5,VLOOKUP(AN1204,buff!$K:$L,2,FALSE),"")=0,"",IF($AK1204=AS$5,VLOOKUP(AN1204,buff!$K:$L,2,FALSE),"")),"")</f>
        <v/>
      </c>
      <c r="AT1204" s="6" t="str">
        <f>_xlfn.IFNA(IF(IF($AK1204=AT$5,VLOOKUP(AO1204,buff!$K:$L,2,FALSE),"")=0,"",IF($AK1204=AT$5,VLOOKUP(AO1204,buff!$K:$L,2,FALSE),"")),"")</f>
        <v/>
      </c>
      <c r="AU1204" s="6" t="str">
        <f>_xlfn.IFNA(IF(IF($AK1204=AU$5,VLOOKUP(AP1204,buff!$K:$L,2,FALSE),"")=0,"",IF($AK1204=AU$5,VLOOKUP(AP1204,buff!$K:$L,2,FALSE),"")),"")</f>
        <v/>
      </c>
      <c r="AV1204" s="6" t="str">
        <f>_xlfn.IFNA(IF(IF($AK1204=AV$5,VLOOKUP(AL1204,buff!$K:$L,2,FALSE),"")=0,"",IF($AK1204=AV$5,VLOOKUP(AL1204,buff!$K:$L,2,FALSE),"")),"")</f>
        <v/>
      </c>
      <c r="AW1204" s="6" t="str">
        <f>_xlfn.IFNA(IF(IF($AK1204=AW$5,VLOOKUP(AM1204,buff!$K:$L,2,FALSE),"")=0,"",IF($AK1204=AW$5,VLOOKUP(AM1204,buff!$K:$L,2,FALSE),"")),"")</f>
        <v/>
      </c>
      <c r="AX1204" s="6" t="str">
        <f>_xlfn.IFNA(IF(IF($AK1204=AX$5,VLOOKUP(AN1204,buff!$K:$L,2,FALSE),"")=0,"",IF($AK1204=AX$5,VLOOKUP(AN1204,buff!$K:$L,2,FALSE),"")),"")</f>
        <v/>
      </c>
      <c r="AY1204" s="6" t="str">
        <f>_xlfn.IFNA(IF(IF($AK1204=AY$5,VLOOKUP(AO1204,buff!$K:$L,2,FALSE),"")=0,"",IF($AK1204=AY$5,VLOOKUP(AO1204,buff!$K:$L,2,FALSE),"")),"")</f>
        <v/>
      </c>
      <c r="AZ1204" s="6" t="str">
        <f>_xlfn.IFNA(IF(IF($AK1204=AZ$5,VLOOKUP(AP1204,buff!$K:$L,2,FALSE),"")=0,"",IF($AK1204=AZ$5,VLOOKUP(AP1204,buff!$K:$L,2,FALSE),"")),"")</f>
        <v/>
      </c>
      <c r="BA1204" s="6">
        <f>VLOOKUP(AL1204,buff!$K:$P,6,FALSE)</f>
        <v>18</v>
      </c>
      <c r="BB1204" s="6">
        <f>VLOOKUP(AM1204,buff!$K:$P,6,FALSE)</f>
        <v>19</v>
      </c>
      <c r="BC1204" s="6" t="e">
        <f>VLOOKUP(AN1204,buff!$K:$P,6,FALSE)</f>
        <v>#N/A</v>
      </c>
      <c r="BD1204">
        <f t="shared" si="313"/>
        <v>3</v>
      </c>
      <c r="BE1204">
        <f t="shared" si="314"/>
        <v>2</v>
      </c>
      <c r="BF1204" s="22">
        <f t="shared" si="315"/>
        <v>102003</v>
      </c>
    </row>
    <row r="1205" spans="1:58" x14ac:dyDescent="0.15">
      <c r="A1205" t="str">
        <f t="shared" si="319"/>
        <v>伊西多主动技能3等级19</v>
      </c>
      <c r="B1205" s="8">
        <f t="shared" si="320"/>
        <v>10200319</v>
      </c>
      <c r="C1205" s="8" t="str">
        <f>VLOOKUP(G1205,角色!A:B,2,FALSE)</f>
        <v>伊西多</v>
      </c>
      <c r="D1205" s="8" t="str">
        <f t="shared" si="321"/>
        <v>主动技能3</v>
      </c>
      <c r="E1205" s="8">
        <f t="shared" si="312"/>
        <v>19</v>
      </c>
      <c r="F1205" s="8">
        <f t="shared" si="322"/>
        <v>3</v>
      </c>
      <c r="G1205" s="8">
        <f t="shared" si="323"/>
        <v>20</v>
      </c>
      <c r="H1205" s="4" t="s">
        <v>425</v>
      </c>
      <c r="I1205" s="20" t="str">
        <f t="shared" si="327"/>
        <v>回复我方全体19%生命。并提升我方全体19%攻击。</v>
      </c>
      <c r="J1205" s="4" t="s">
        <v>416</v>
      </c>
      <c r="K1205" s="1" t="s">
        <v>104</v>
      </c>
      <c r="L1205" s="4" t="s">
        <v>108</v>
      </c>
      <c r="M1205" s="4" t="s">
        <v>420</v>
      </c>
      <c r="N1205" s="4">
        <v>100</v>
      </c>
      <c r="O1205" s="20">
        <f>VLOOKUP(L1205,对应表!BK:BL,2,FALSE)</f>
        <v>100</v>
      </c>
      <c r="P1205" s="25" t="str">
        <f>_xlfn.IFNA(VLOOKUP(G1205,角色!V:AE,主动技能!F1205+1,FALSE),"")</f>
        <v>||eff_zirankuizeng|</v>
      </c>
      <c r="Q1205" s="25">
        <f>(VLOOKUP(G1205,角色!V:AE,主动技能!F1205+4,FALSE))</f>
        <v>3</v>
      </c>
      <c r="R1205" s="25">
        <v>0</v>
      </c>
      <c r="S1205" s="25">
        <v>0</v>
      </c>
      <c r="T1205" s="6" t="str">
        <f t="shared" si="324"/>
        <v>100016:100:2:0|100028:100:2:0</v>
      </c>
      <c r="U1205" s="6" t="str">
        <f t="shared" si="325"/>
        <v/>
      </c>
      <c r="V1205" s="19" t="str">
        <f>VLOOKUP(G1205,角色!AW:BC,主动技能!F1205+1,FALSE)</f>
        <v>skill_16</v>
      </c>
      <c r="Y1205">
        <f t="shared" si="311"/>
        <v>0</v>
      </c>
      <c r="Z1205" s="19" t="str">
        <f>IF(VLOOKUP(C1205,角色!CC:CI,主动技能!F1205*2,FALSE)=0,"",VLOOKUP(C1205,角色!CC:CI,主动技能!F1205*2,FALSE))</f>
        <v/>
      </c>
      <c r="AA1205" s="19">
        <f>IF(VLOOKUP(C1205,角色!CC:CI,主动技能!F1205*2+1,FALSE)=0,0,VLOOKUP(C1205,角色!CC:CI,主动技能!F1205*2+1,FALSE))</f>
        <v>0</v>
      </c>
      <c r="AB1205" s="19" t="str">
        <f>IF(INT(VLOOKUP(E1205,角色属性概况!I:M,3,FALSE)*AA1205/100)=0,"",(INT(VLOOKUP(E1205,角色属性概况!I:M,3,FALSE)*AA1205/100)))</f>
        <v/>
      </c>
      <c r="AE1205" s="25">
        <f>(VLOOKUP(G1205,角色!V:AE,主动技能!F1205+7,FALSE))</f>
        <v>1</v>
      </c>
      <c r="AF1205" s="19">
        <f>VLOOKUP(F1205,对应表!AY:BA,3,FALSE)</f>
        <v>2</v>
      </c>
      <c r="AG1205" s="19">
        <f>VLOOKUP(F1205,对应表!AY:BA,2,FALSE)</f>
        <v>2</v>
      </c>
      <c r="AH1205" s="25" t="str">
        <f>VLOOKUP(F1205,特效对应!F:G,2,FALSE)</f>
        <v>attackex</v>
      </c>
      <c r="AJ1205">
        <f t="shared" si="326"/>
        <v>19</v>
      </c>
      <c r="AK1205" s="2" t="s">
        <v>117</v>
      </c>
      <c r="AL1205" s="4" t="s">
        <v>880</v>
      </c>
      <c r="AM1205" s="4" t="s">
        <v>939</v>
      </c>
      <c r="AQ1205" s="6" t="str">
        <f>_xlfn.IFNA(IF(IF($AK1205=AQ$5,VLOOKUP(AL1205,buff!$K:$L,2,FALSE),"")=0,"",IF($AK1205=AQ$5,VLOOKUP(AL1205,buff!$K:$L,2,FALSE),"")),"")</f>
        <v>100016:100:2:0</v>
      </c>
      <c r="AR1205" s="6" t="str">
        <f>_xlfn.IFNA(IF(IF($AK1205=AR$5,VLOOKUP(AM1205,buff!$K:$L,2,FALSE),"")=0,"",IF($AK1205=AR$5,VLOOKUP(AM1205,buff!$K:$L,2,FALSE),"")),"")</f>
        <v>100028:100:2:0</v>
      </c>
      <c r="AS1205" s="6" t="str">
        <f>_xlfn.IFNA(IF(IF($AK1205=AS$5,VLOOKUP(AN1205,buff!$K:$L,2,FALSE),"")=0,"",IF($AK1205=AS$5,VLOOKUP(AN1205,buff!$K:$L,2,FALSE),"")),"")</f>
        <v/>
      </c>
      <c r="AT1205" s="6" t="str">
        <f>_xlfn.IFNA(IF(IF($AK1205=AT$5,VLOOKUP(AO1205,buff!$K:$L,2,FALSE),"")=0,"",IF($AK1205=AT$5,VLOOKUP(AO1205,buff!$K:$L,2,FALSE),"")),"")</f>
        <v/>
      </c>
      <c r="AU1205" s="6" t="str">
        <f>_xlfn.IFNA(IF(IF($AK1205=AU$5,VLOOKUP(AP1205,buff!$K:$L,2,FALSE),"")=0,"",IF($AK1205=AU$5,VLOOKUP(AP1205,buff!$K:$L,2,FALSE),"")),"")</f>
        <v/>
      </c>
      <c r="AV1205" s="6" t="str">
        <f>_xlfn.IFNA(IF(IF($AK1205=AV$5,VLOOKUP(AL1205,buff!$K:$L,2,FALSE),"")=0,"",IF($AK1205=AV$5,VLOOKUP(AL1205,buff!$K:$L,2,FALSE),"")),"")</f>
        <v/>
      </c>
      <c r="AW1205" s="6" t="str">
        <f>_xlfn.IFNA(IF(IF($AK1205=AW$5,VLOOKUP(AM1205,buff!$K:$L,2,FALSE),"")=0,"",IF($AK1205=AW$5,VLOOKUP(AM1205,buff!$K:$L,2,FALSE),"")),"")</f>
        <v/>
      </c>
      <c r="AX1205" s="6" t="str">
        <f>_xlfn.IFNA(IF(IF($AK1205=AX$5,VLOOKUP(AN1205,buff!$K:$L,2,FALSE),"")=0,"",IF($AK1205=AX$5,VLOOKUP(AN1205,buff!$K:$L,2,FALSE),"")),"")</f>
        <v/>
      </c>
      <c r="AY1205" s="6" t="str">
        <f>_xlfn.IFNA(IF(IF($AK1205=AY$5,VLOOKUP(AO1205,buff!$K:$L,2,FALSE),"")=0,"",IF($AK1205=AY$5,VLOOKUP(AO1205,buff!$K:$L,2,FALSE),"")),"")</f>
        <v/>
      </c>
      <c r="AZ1205" s="6" t="str">
        <f>_xlfn.IFNA(IF(IF($AK1205=AZ$5,VLOOKUP(AP1205,buff!$K:$L,2,FALSE),"")=0,"",IF($AK1205=AZ$5,VLOOKUP(AP1205,buff!$K:$L,2,FALSE),"")),"")</f>
        <v/>
      </c>
      <c r="BA1205" s="6">
        <f>VLOOKUP(AL1205,buff!$K:$P,6,FALSE)</f>
        <v>19</v>
      </c>
      <c r="BB1205" s="6">
        <f>VLOOKUP(AM1205,buff!$K:$P,6,FALSE)</f>
        <v>19</v>
      </c>
      <c r="BC1205" s="6" t="e">
        <f>VLOOKUP(AN1205,buff!$K:$P,6,FALSE)</f>
        <v>#N/A</v>
      </c>
      <c r="BD1205">
        <f t="shared" si="313"/>
        <v>3</v>
      </c>
      <c r="BE1205">
        <f t="shared" si="314"/>
        <v>2</v>
      </c>
      <c r="BF1205" s="22">
        <f t="shared" si="315"/>
        <v>102003</v>
      </c>
    </row>
    <row r="1206" spans="1:58" x14ac:dyDescent="0.15">
      <c r="A1206" t="str">
        <f t="shared" si="319"/>
        <v>伊西多主动技能3等级20</v>
      </c>
      <c r="B1206" s="8">
        <f t="shared" si="320"/>
        <v>10200320</v>
      </c>
      <c r="C1206" s="8" t="str">
        <f>VLOOKUP(G1206,角色!A:B,2,FALSE)</f>
        <v>伊西多</v>
      </c>
      <c r="D1206" s="8" t="str">
        <f t="shared" si="321"/>
        <v>主动技能3</v>
      </c>
      <c r="E1206" s="8">
        <f t="shared" si="312"/>
        <v>20</v>
      </c>
      <c r="F1206" s="8">
        <f t="shared" si="322"/>
        <v>3</v>
      </c>
      <c r="G1206" s="8">
        <f t="shared" si="323"/>
        <v>20</v>
      </c>
      <c r="H1206" s="4" t="s">
        <v>425</v>
      </c>
      <c r="I1206" s="20" t="str">
        <f t="shared" si="327"/>
        <v>回复我方全体20%生命。并提升我方全体20%攻击。</v>
      </c>
      <c r="J1206" s="4" t="s">
        <v>416</v>
      </c>
      <c r="K1206" s="1" t="s">
        <v>104</v>
      </c>
      <c r="L1206" s="4" t="s">
        <v>108</v>
      </c>
      <c r="M1206" s="4" t="s">
        <v>420</v>
      </c>
      <c r="N1206" s="4">
        <v>100</v>
      </c>
      <c r="O1206" s="20">
        <f>VLOOKUP(L1206,对应表!BK:BL,2,FALSE)</f>
        <v>100</v>
      </c>
      <c r="P1206" s="25" t="str">
        <f>_xlfn.IFNA(VLOOKUP(G1206,角色!V:AE,主动技能!F1206+1,FALSE),"")</f>
        <v>||eff_zirankuizeng|</v>
      </c>
      <c r="Q1206" s="25">
        <f>(VLOOKUP(G1206,角色!V:AE,主动技能!F1206+4,FALSE))</f>
        <v>3</v>
      </c>
      <c r="R1206" s="25">
        <v>0</v>
      </c>
      <c r="S1206" s="25">
        <v>0</v>
      </c>
      <c r="T1206" s="6" t="str">
        <f t="shared" si="324"/>
        <v>100017:100:2:0|100029:100:2:0</v>
      </c>
      <c r="U1206" s="6" t="str">
        <f t="shared" si="325"/>
        <v/>
      </c>
      <c r="V1206" s="19" t="str">
        <f>VLOOKUP(G1206,角色!AW:BC,主动技能!F1206+1,FALSE)</f>
        <v>skill_16</v>
      </c>
      <c r="Y1206">
        <f t="shared" si="311"/>
        <v>0</v>
      </c>
      <c r="Z1206" s="19" t="str">
        <f>IF(VLOOKUP(C1206,角色!CC:CI,主动技能!F1206*2,FALSE)=0,"",VLOOKUP(C1206,角色!CC:CI,主动技能!F1206*2,FALSE))</f>
        <v/>
      </c>
      <c r="AA1206" s="19">
        <f>IF(VLOOKUP(C1206,角色!CC:CI,主动技能!F1206*2+1,FALSE)=0,0,VLOOKUP(C1206,角色!CC:CI,主动技能!F1206*2+1,FALSE))</f>
        <v>0</v>
      </c>
      <c r="AB1206" s="19" t="str">
        <f>IF(INT(VLOOKUP(E1206,角色属性概况!I:M,3,FALSE)*AA1206/100)=0,"",(INT(VLOOKUP(E1206,角色属性概况!I:M,3,FALSE)*AA1206/100)))</f>
        <v/>
      </c>
      <c r="AE1206" s="25">
        <f>(VLOOKUP(G1206,角色!V:AE,主动技能!F1206+7,FALSE))</f>
        <v>1</v>
      </c>
      <c r="AF1206" s="19">
        <f>VLOOKUP(F1206,对应表!AY:BA,3,FALSE)</f>
        <v>2</v>
      </c>
      <c r="AG1206" s="19">
        <f>VLOOKUP(F1206,对应表!AY:BA,2,FALSE)</f>
        <v>2</v>
      </c>
      <c r="AH1206" s="25" t="str">
        <f>VLOOKUP(F1206,特效对应!F:G,2,FALSE)</f>
        <v>attackex</v>
      </c>
      <c r="AJ1206">
        <f t="shared" si="326"/>
        <v>20</v>
      </c>
      <c r="AK1206" s="2" t="s">
        <v>117</v>
      </c>
      <c r="AL1206" s="4" t="s">
        <v>881</v>
      </c>
      <c r="AM1206" s="4" t="s">
        <v>940</v>
      </c>
      <c r="AQ1206" s="6" t="str">
        <f>_xlfn.IFNA(IF(IF($AK1206=AQ$5,VLOOKUP(AL1206,buff!$K:$L,2,FALSE),"")=0,"",IF($AK1206=AQ$5,VLOOKUP(AL1206,buff!$K:$L,2,FALSE),"")),"")</f>
        <v>100017:100:2:0</v>
      </c>
      <c r="AR1206" s="6" t="str">
        <f>_xlfn.IFNA(IF(IF($AK1206=AR$5,VLOOKUP(AM1206,buff!$K:$L,2,FALSE),"")=0,"",IF($AK1206=AR$5,VLOOKUP(AM1206,buff!$K:$L,2,FALSE),"")),"")</f>
        <v>100029:100:2:0</v>
      </c>
      <c r="AS1206" s="6" t="str">
        <f>_xlfn.IFNA(IF(IF($AK1206=AS$5,VLOOKUP(AN1206,buff!$K:$L,2,FALSE),"")=0,"",IF($AK1206=AS$5,VLOOKUP(AN1206,buff!$K:$L,2,FALSE),"")),"")</f>
        <v/>
      </c>
      <c r="AT1206" s="6" t="str">
        <f>_xlfn.IFNA(IF(IF($AK1206=AT$5,VLOOKUP(AO1206,buff!$K:$L,2,FALSE),"")=0,"",IF($AK1206=AT$5,VLOOKUP(AO1206,buff!$K:$L,2,FALSE),"")),"")</f>
        <v/>
      </c>
      <c r="AU1206" s="6" t="str">
        <f>_xlfn.IFNA(IF(IF($AK1206=AU$5,VLOOKUP(AP1206,buff!$K:$L,2,FALSE),"")=0,"",IF($AK1206=AU$5,VLOOKUP(AP1206,buff!$K:$L,2,FALSE),"")),"")</f>
        <v/>
      </c>
      <c r="AV1206" s="6" t="str">
        <f>_xlfn.IFNA(IF(IF($AK1206=AV$5,VLOOKUP(AL1206,buff!$K:$L,2,FALSE),"")=0,"",IF($AK1206=AV$5,VLOOKUP(AL1206,buff!$K:$L,2,FALSE),"")),"")</f>
        <v/>
      </c>
      <c r="AW1206" s="6" t="str">
        <f>_xlfn.IFNA(IF(IF($AK1206=AW$5,VLOOKUP(AM1206,buff!$K:$L,2,FALSE),"")=0,"",IF($AK1206=AW$5,VLOOKUP(AM1206,buff!$K:$L,2,FALSE),"")),"")</f>
        <v/>
      </c>
      <c r="AX1206" s="6" t="str">
        <f>_xlfn.IFNA(IF(IF($AK1206=AX$5,VLOOKUP(AN1206,buff!$K:$L,2,FALSE),"")=0,"",IF($AK1206=AX$5,VLOOKUP(AN1206,buff!$K:$L,2,FALSE),"")),"")</f>
        <v/>
      </c>
      <c r="AY1206" s="6" t="str">
        <f>_xlfn.IFNA(IF(IF($AK1206=AY$5,VLOOKUP(AO1206,buff!$K:$L,2,FALSE),"")=0,"",IF($AK1206=AY$5,VLOOKUP(AO1206,buff!$K:$L,2,FALSE),"")),"")</f>
        <v/>
      </c>
      <c r="AZ1206" s="6" t="str">
        <f>_xlfn.IFNA(IF(IF($AK1206=AZ$5,VLOOKUP(AP1206,buff!$K:$L,2,FALSE),"")=0,"",IF($AK1206=AZ$5,VLOOKUP(AP1206,buff!$K:$L,2,FALSE),"")),"")</f>
        <v/>
      </c>
      <c r="BA1206" s="6">
        <f>VLOOKUP(AL1206,buff!$K:$P,6,FALSE)</f>
        <v>20</v>
      </c>
      <c r="BB1206" s="6">
        <f>VLOOKUP(AM1206,buff!$K:$P,6,FALSE)</f>
        <v>20</v>
      </c>
      <c r="BC1206" s="6" t="e">
        <f>VLOOKUP(AN1206,buff!$K:$P,6,FALSE)</f>
        <v>#N/A</v>
      </c>
      <c r="BD1206">
        <f t="shared" si="313"/>
        <v>3</v>
      </c>
      <c r="BE1206">
        <f t="shared" si="314"/>
        <v>2</v>
      </c>
      <c r="BF1206" s="22">
        <f t="shared" si="315"/>
        <v>102003</v>
      </c>
    </row>
    <row r="1207" spans="1:58" x14ac:dyDescent="0.15">
      <c r="A1207" t="str">
        <f t="shared" si="319"/>
        <v>娜塔莎主动技能1等级1</v>
      </c>
      <c r="B1207" s="8">
        <f t="shared" si="320"/>
        <v>10210101</v>
      </c>
      <c r="C1207" s="8" t="str">
        <f>VLOOKUP(G1207,角色!A:B,2,FALSE)</f>
        <v>娜塔莎</v>
      </c>
      <c r="D1207" s="8" t="str">
        <f t="shared" si="321"/>
        <v>主动技能1</v>
      </c>
      <c r="E1207" s="8">
        <f t="shared" si="312"/>
        <v>1</v>
      </c>
      <c r="F1207" s="8">
        <f t="shared" si="322"/>
        <v>1</v>
      </c>
      <c r="G1207" s="8">
        <f t="shared" si="323"/>
        <v>21</v>
      </c>
      <c r="H1207" s="4" t="s">
        <v>955</v>
      </c>
      <c r="I1207" s="20" t="str">
        <f t="shared" ref="I1207:I1246" si="328">"对敌方"&amp;L1207&amp;"攻击，造成"&amp;Z1207&amp;"%攻击力（+"&amp;AB1207&amp;"）点伤害。"</f>
        <v>对敌方单体攻击，造成100%攻击力（+110）点伤害。</v>
      </c>
      <c r="J1207" s="20" t="s">
        <v>277</v>
      </c>
      <c r="K1207" s="21" t="s">
        <v>102</v>
      </c>
      <c r="L1207" s="20" t="s">
        <v>106</v>
      </c>
      <c r="M1207" s="20"/>
      <c r="N1207" s="20">
        <v>100</v>
      </c>
      <c r="O1207" s="20">
        <f>VLOOKUP(L1207,对应表!BK:BL,2,FALSE)</f>
        <v>0</v>
      </c>
      <c r="P1207" s="25" t="str">
        <f>_xlfn.IFNA(VLOOKUP(G1207,角色!V:AE,主动技能!F1207+1,FALSE),"")</f>
        <v>|||</v>
      </c>
      <c r="Q1207" s="25">
        <f>(VLOOKUP(G1207,角色!V:AE,主动技能!F1207+4,FALSE))</f>
        <v>1</v>
      </c>
      <c r="R1207" s="25">
        <v>0</v>
      </c>
      <c r="S1207" s="25">
        <v>0</v>
      </c>
      <c r="T1207" s="19" t="str">
        <f t="shared" si="324"/>
        <v/>
      </c>
      <c r="U1207" s="19" t="str">
        <f t="shared" si="325"/>
        <v/>
      </c>
      <c r="V1207" s="19" t="str">
        <f>VLOOKUP(G1207,角色!AW:BC,主动技能!F1207+1,FALSE)</f>
        <v>skill_01</v>
      </c>
      <c r="W1207" s="19"/>
      <c r="X1207" s="19"/>
      <c r="Y1207" s="19">
        <f t="shared" ref="Y1207:Y1270" si="329">VLOOKUP(D1207,BG:BH,2,FALSE)</f>
        <v>0</v>
      </c>
      <c r="Z1207" s="19">
        <f>IF(VLOOKUP(C1207,角色!CC:CI,主动技能!F1207*2,FALSE)=0,"",VLOOKUP(C1207,角色!CC:CI,主动技能!F1207*2,FALSE))</f>
        <v>100</v>
      </c>
      <c r="AA1207" s="19">
        <f>IF(VLOOKUP(C1207,角色!CC:CI,主动技能!F1207*2+1,FALSE)=0,0,VLOOKUP(C1207,角色!CC:CI,主动技能!F1207*2+1,FALSE))</f>
        <v>10</v>
      </c>
      <c r="AB1207" s="19">
        <f>IF(INT(VLOOKUP(E1207,角色属性概况!I:M,3,FALSE)*AA1207/100)=0,"",(INT(VLOOKUP(E1207,角色属性概况!I:M,3,FALSE)*AA1207/100)))</f>
        <v>110</v>
      </c>
      <c r="AC1207" s="19"/>
      <c r="AD1207" s="19"/>
      <c r="AE1207" s="25">
        <f>(VLOOKUP(G1207,角色!V:AE,主动技能!F1207+7,FALSE))</f>
        <v>1</v>
      </c>
      <c r="AF1207" s="19">
        <f>VLOOKUP(F1207,对应表!AY:BA,3,FALSE)</f>
        <v>0</v>
      </c>
      <c r="AG1207" s="19">
        <f>VLOOKUP(F1207,对应表!AY:BA,2,FALSE)</f>
        <v>0</v>
      </c>
      <c r="AH1207" s="25" t="str">
        <f>VLOOKUP(F1207,特效对应!F:G,2,FALSE)</f>
        <v>attack</v>
      </c>
      <c r="AJ1207">
        <f t="shared" si="326"/>
        <v>1</v>
      </c>
      <c r="AK1207" s="19"/>
      <c r="AL1207" s="19"/>
      <c r="AM1207" s="19"/>
      <c r="AN1207" s="19"/>
      <c r="AQ1207" s="6" t="str">
        <f>_xlfn.IFNA(IF(IF($AK1207=AQ$5,VLOOKUP(AL1207,buff!$K:$L,2,FALSE),"")=0,"",IF($AK1207=AQ$5,VLOOKUP(AL1207,buff!$K:$L,2,FALSE),"")),"")</f>
        <v/>
      </c>
      <c r="AR1207" s="6" t="str">
        <f>_xlfn.IFNA(IF(IF($AK1207=AR$5,VLOOKUP(AM1207,buff!$K:$L,2,FALSE),"")=0,"",IF($AK1207=AR$5,VLOOKUP(AM1207,buff!$K:$L,2,FALSE),"")),"")</f>
        <v/>
      </c>
      <c r="AS1207" s="6" t="str">
        <f>_xlfn.IFNA(IF(IF($AK1207=AS$5,VLOOKUP(AN1207,buff!$K:$L,2,FALSE),"")=0,"",IF($AK1207=AS$5,VLOOKUP(AN1207,buff!$K:$L,2,FALSE),"")),"")</f>
        <v/>
      </c>
      <c r="AT1207" s="6" t="str">
        <f>_xlfn.IFNA(IF(IF($AK1207=AT$5,VLOOKUP(AO1207,buff!$K:$L,2,FALSE),"")=0,"",IF($AK1207=AT$5,VLOOKUP(AO1207,buff!$K:$L,2,FALSE),"")),"")</f>
        <v/>
      </c>
      <c r="AU1207" s="6" t="str">
        <f>_xlfn.IFNA(IF(IF($AK1207=AU$5,VLOOKUP(AP1207,buff!$K:$L,2,FALSE),"")=0,"",IF($AK1207=AU$5,VLOOKUP(AP1207,buff!$K:$L,2,FALSE),"")),"")</f>
        <v/>
      </c>
      <c r="AV1207" s="6" t="str">
        <f>_xlfn.IFNA(IF(IF($AK1207=AV$5,VLOOKUP(AL1207,buff!$K:$L,2,FALSE),"")=0,"",IF($AK1207=AV$5,VLOOKUP(AL1207,buff!$K:$L,2,FALSE),"")),"")</f>
        <v/>
      </c>
      <c r="AW1207" s="6" t="str">
        <f>_xlfn.IFNA(IF(IF($AK1207=AW$5,VLOOKUP(AM1207,buff!$K:$L,2,FALSE),"")=0,"",IF($AK1207=AW$5,VLOOKUP(AM1207,buff!$K:$L,2,FALSE),"")),"")</f>
        <v/>
      </c>
      <c r="AX1207" s="6" t="str">
        <f>_xlfn.IFNA(IF(IF($AK1207=AX$5,VLOOKUP(AN1207,buff!$K:$L,2,FALSE),"")=0,"",IF($AK1207=AX$5,VLOOKUP(AN1207,buff!$K:$L,2,FALSE),"")),"")</f>
        <v/>
      </c>
      <c r="AY1207" s="6" t="str">
        <f>_xlfn.IFNA(IF(IF($AK1207=AY$5,VLOOKUP(AO1207,buff!$K:$L,2,FALSE),"")=0,"",IF($AK1207=AY$5,VLOOKUP(AO1207,buff!$K:$L,2,FALSE),"")),"")</f>
        <v/>
      </c>
      <c r="AZ1207" s="6" t="str">
        <f>_xlfn.IFNA(IF(IF($AK1207=AZ$5,VLOOKUP(AP1207,buff!$K:$L,2,FALSE),"")=0,"",IF($AK1207=AZ$5,VLOOKUP(AP1207,buff!$K:$L,2,FALSE),"")),"")</f>
        <v/>
      </c>
      <c r="BA1207" s="6" t="e">
        <f>VLOOKUP(AL1207,buff!$K:$P,6,FALSE)</f>
        <v>#N/A</v>
      </c>
      <c r="BB1207" s="6" t="e">
        <f>VLOOKUP(AM1207,buff!$K:$P,6,FALSE)</f>
        <v>#N/A</v>
      </c>
      <c r="BC1207" s="6" t="e">
        <f>VLOOKUP(AN1207,buff!$K:$P,6,FALSE)</f>
        <v>#N/A</v>
      </c>
      <c r="BD1207">
        <f t="shared" si="313"/>
        <v>0</v>
      </c>
      <c r="BE1207">
        <f t="shared" si="314"/>
        <v>0</v>
      </c>
      <c r="BF1207" s="22">
        <f t="shared" si="315"/>
        <v>102101</v>
      </c>
    </row>
    <row r="1208" spans="1:58" x14ac:dyDescent="0.15">
      <c r="A1208" t="str">
        <f t="shared" si="319"/>
        <v>娜塔莎主动技能1等级2</v>
      </c>
      <c r="B1208" s="8">
        <f t="shared" si="320"/>
        <v>10210102</v>
      </c>
      <c r="C1208" s="8" t="str">
        <f>VLOOKUP(G1208,角色!A:B,2,FALSE)</f>
        <v>娜塔莎</v>
      </c>
      <c r="D1208" s="8" t="str">
        <f t="shared" si="321"/>
        <v>主动技能1</v>
      </c>
      <c r="E1208" s="8">
        <f t="shared" si="312"/>
        <v>2</v>
      </c>
      <c r="F1208" s="8">
        <f t="shared" si="322"/>
        <v>1</v>
      </c>
      <c r="G1208" s="8">
        <f t="shared" si="323"/>
        <v>21</v>
      </c>
      <c r="H1208" s="4" t="s">
        <v>955</v>
      </c>
      <c r="I1208" s="20" t="str">
        <f t="shared" si="328"/>
        <v>对敌方单体攻击，造成100%攻击力（+122）点伤害。</v>
      </c>
      <c r="J1208" s="20" t="s">
        <v>277</v>
      </c>
      <c r="K1208" s="21" t="s">
        <v>102</v>
      </c>
      <c r="L1208" s="20" t="s">
        <v>106</v>
      </c>
      <c r="M1208" s="4"/>
      <c r="N1208" s="4">
        <v>100</v>
      </c>
      <c r="O1208" s="20">
        <f>VLOOKUP(L1208,对应表!BK:BL,2,FALSE)</f>
        <v>0</v>
      </c>
      <c r="P1208" s="25" t="str">
        <f>_xlfn.IFNA(VLOOKUP(G1208,角色!V:AE,主动技能!F1208+1,FALSE),"")</f>
        <v>|||</v>
      </c>
      <c r="Q1208" s="25">
        <f>(VLOOKUP(G1208,角色!V:AE,主动技能!F1208+4,FALSE))</f>
        <v>1</v>
      </c>
      <c r="R1208" s="25">
        <v>0</v>
      </c>
      <c r="S1208" s="25">
        <v>0</v>
      </c>
      <c r="T1208" s="6" t="str">
        <f t="shared" si="324"/>
        <v/>
      </c>
      <c r="U1208" s="6" t="str">
        <f t="shared" si="325"/>
        <v/>
      </c>
      <c r="V1208" s="19" t="str">
        <f>VLOOKUP(G1208,角色!AW:BC,主动技能!F1208+1,FALSE)</f>
        <v>skill_01</v>
      </c>
      <c r="Y1208">
        <f t="shared" si="329"/>
        <v>0</v>
      </c>
      <c r="Z1208" s="19">
        <f>IF(VLOOKUP(C1208,角色!CC:CI,主动技能!F1208*2,FALSE)=0,"",VLOOKUP(C1208,角色!CC:CI,主动技能!F1208*2,FALSE))</f>
        <v>100</v>
      </c>
      <c r="AA1208" s="19">
        <f>IF(VLOOKUP(C1208,角色!CC:CI,主动技能!F1208*2+1,FALSE)=0,0,VLOOKUP(C1208,角色!CC:CI,主动技能!F1208*2+1,FALSE))</f>
        <v>10</v>
      </c>
      <c r="AB1208" s="19">
        <f>IF(INT(VLOOKUP(E1208,角色属性概况!I:M,3,FALSE)*AA1208/100)=0,"",(INT(VLOOKUP(E1208,角色属性概况!I:M,3,FALSE)*AA1208/100)))</f>
        <v>122</v>
      </c>
      <c r="AE1208" s="25">
        <f>(VLOOKUP(G1208,角色!V:AE,主动技能!F1208+7,FALSE))</f>
        <v>1</v>
      </c>
      <c r="AF1208" s="19">
        <f>VLOOKUP(F1208,对应表!AY:BA,3,FALSE)</f>
        <v>0</v>
      </c>
      <c r="AG1208" s="19">
        <f>VLOOKUP(F1208,对应表!AY:BA,2,FALSE)</f>
        <v>0</v>
      </c>
      <c r="AH1208" s="25" t="str">
        <f>VLOOKUP(F1208,特效对应!F:G,2,FALSE)</f>
        <v>attack</v>
      </c>
      <c r="AJ1208">
        <f t="shared" si="326"/>
        <v>2</v>
      </c>
      <c r="AQ1208" s="6" t="str">
        <f>_xlfn.IFNA(IF(IF($AK1208=AQ$5,VLOOKUP(AL1208,buff!$K:$L,2,FALSE),"")=0,"",IF($AK1208=AQ$5,VLOOKUP(AL1208,buff!$K:$L,2,FALSE),"")),"")</f>
        <v/>
      </c>
      <c r="AR1208" s="6" t="str">
        <f>_xlfn.IFNA(IF(IF($AK1208=AR$5,VLOOKUP(AM1208,buff!$K:$L,2,FALSE),"")=0,"",IF($AK1208=AR$5,VLOOKUP(AM1208,buff!$K:$L,2,FALSE),"")),"")</f>
        <v/>
      </c>
      <c r="AS1208" s="6" t="str">
        <f>_xlfn.IFNA(IF(IF($AK1208=AS$5,VLOOKUP(AN1208,buff!$K:$L,2,FALSE),"")=0,"",IF($AK1208=AS$5,VLOOKUP(AN1208,buff!$K:$L,2,FALSE),"")),"")</f>
        <v/>
      </c>
      <c r="AT1208" s="6" t="str">
        <f>_xlfn.IFNA(IF(IF($AK1208=AT$5,VLOOKUP(AO1208,buff!$K:$L,2,FALSE),"")=0,"",IF($AK1208=AT$5,VLOOKUP(AO1208,buff!$K:$L,2,FALSE),"")),"")</f>
        <v/>
      </c>
      <c r="AU1208" s="6" t="str">
        <f>_xlfn.IFNA(IF(IF($AK1208=AU$5,VLOOKUP(AP1208,buff!$K:$L,2,FALSE),"")=0,"",IF($AK1208=AU$5,VLOOKUP(AP1208,buff!$K:$L,2,FALSE),"")),"")</f>
        <v/>
      </c>
      <c r="AV1208" s="6" t="str">
        <f>_xlfn.IFNA(IF(IF($AK1208=AV$5,VLOOKUP(AL1208,buff!$K:$L,2,FALSE),"")=0,"",IF($AK1208=AV$5,VLOOKUP(AL1208,buff!$K:$L,2,FALSE),"")),"")</f>
        <v/>
      </c>
      <c r="AW1208" s="6" t="str">
        <f>_xlfn.IFNA(IF(IF($AK1208=AW$5,VLOOKUP(AM1208,buff!$K:$L,2,FALSE),"")=0,"",IF($AK1208=AW$5,VLOOKUP(AM1208,buff!$K:$L,2,FALSE),"")),"")</f>
        <v/>
      </c>
      <c r="AX1208" s="6" t="str">
        <f>_xlfn.IFNA(IF(IF($AK1208=AX$5,VLOOKUP(AN1208,buff!$K:$L,2,FALSE),"")=0,"",IF($AK1208=AX$5,VLOOKUP(AN1208,buff!$K:$L,2,FALSE),"")),"")</f>
        <v/>
      </c>
      <c r="AY1208" s="6" t="str">
        <f>_xlfn.IFNA(IF(IF($AK1208=AY$5,VLOOKUP(AO1208,buff!$K:$L,2,FALSE),"")=0,"",IF($AK1208=AY$5,VLOOKUP(AO1208,buff!$K:$L,2,FALSE),"")),"")</f>
        <v/>
      </c>
      <c r="AZ1208" s="6" t="str">
        <f>_xlfn.IFNA(IF(IF($AK1208=AZ$5,VLOOKUP(AP1208,buff!$K:$L,2,FALSE),"")=0,"",IF($AK1208=AZ$5,VLOOKUP(AP1208,buff!$K:$L,2,FALSE),"")),"")</f>
        <v/>
      </c>
      <c r="BA1208" s="6" t="e">
        <f>VLOOKUP(AL1208,buff!$K:$P,6,FALSE)</f>
        <v>#N/A</v>
      </c>
      <c r="BB1208" s="6" t="e">
        <f>VLOOKUP(AM1208,buff!$K:$P,6,FALSE)</f>
        <v>#N/A</v>
      </c>
      <c r="BC1208" s="6" t="e">
        <f>VLOOKUP(AN1208,buff!$K:$P,6,FALSE)</f>
        <v>#N/A</v>
      </c>
      <c r="BD1208">
        <f t="shared" si="313"/>
        <v>0</v>
      </c>
      <c r="BE1208">
        <f t="shared" si="314"/>
        <v>0</v>
      </c>
      <c r="BF1208" s="22">
        <f t="shared" si="315"/>
        <v>102101</v>
      </c>
    </row>
    <row r="1209" spans="1:58" x14ac:dyDescent="0.15">
      <c r="A1209" t="str">
        <f t="shared" si="319"/>
        <v>娜塔莎主动技能1等级3</v>
      </c>
      <c r="B1209" s="8">
        <f t="shared" si="320"/>
        <v>10210103</v>
      </c>
      <c r="C1209" s="8" t="str">
        <f>VLOOKUP(G1209,角色!A:B,2,FALSE)</f>
        <v>娜塔莎</v>
      </c>
      <c r="D1209" s="8" t="str">
        <f t="shared" si="321"/>
        <v>主动技能1</v>
      </c>
      <c r="E1209" s="8">
        <f t="shared" si="312"/>
        <v>3</v>
      </c>
      <c r="F1209" s="8">
        <f t="shared" si="322"/>
        <v>1</v>
      </c>
      <c r="G1209" s="8">
        <f t="shared" si="323"/>
        <v>21</v>
      </c>
      <c r="H1209" s="4" t="s">
        <v>955</v>
      </c>
      <c r="I1209" s="20" t="str">
        <f t="shared" si="328"/>
        <v>对敌方单体攻击，造成100%攻击力（+161）点伤害。</v>
      </c>
      <c r="J1209" s="20" t="s">
        <v>277</v>
      </c>
      <c r="K1209" s="21" t="s">
        <v>102</v>
      </c>
      <c r="L1209" s="20" t="s">
        <v>106</v>
      </c>
      <c r="M1209" s="4"/>
      <c r="N1209" s="4">
        <v>100</v>
      </c>
      <c r="O1209" s="20">
        <f>VLOOKUP(L1209,对应表!BK:BL,2,FALSE)</f>
        <v>0</v>
      </c>
      <c r="P1209" s="25" t="str">
        <f>_xlfn.IFNA(VLOOKUP(G1209,角色!V:AE,主动技能!F1209+1,FALSE),"")</f>
        <v>|||</v>
      </c>
      <c r="Q1209" s="25">
        <f>(VLOOKUP(G1209,角色!V:AE,主动技能!F1209+4,FALSE))</f>
        <v>1</v>
      </c>
      <c r="R1209" s="25">
        <v>0</v>
      </c>
      <c r="S1209" s="25">
        <v>0</v>
      </c>
      <c r="T1209" s="6" t="str">
        <f t="shared" si="324"/>
        <v/>
      </c>
      <c r="U1209" s="6" t="str">
        <f t="shared" si="325"/>
        <v/>
      </c>
      <c r="V1209" s="19" t="str">
        <f>VLOOKUP(G1209,角色!AW:BC,主动技能!F1209+1,FALSE)</f>
        <v>skill_01</v>
      </c>
      <c r="Y1209">
        <f t="shared" si="329"/>
        <v>0</v>
      </c>
      <c r="Z1209" s="19">
        <f>IF(VLOOKUP(C1209,角色!CC:CI,主动技能!F1209*2,FALSE)=0,"",VLOOKUP(C1209,角色!CC:CI,主动技能!F1209*2,FALSE))</f>
        <v>100</v>
      </c>
      <c r="AA1209" s="19">
        <f>IF(VLOOKUP(C1209,角色!CC:CI,主动技能!F1209*2+1,FALSE)=0,0,VLOOKUP(C1209,角色!CC:CI,主动技能!F1209*2+1,FALSE))</f>
        <v>10</v>
      </c>
      <c r="AB1209" s="19">
        <f>IF(INT(VLOOKUP(E1209,角色属性概况!I:M,3,FALSE)*AA1209/100)=0,"",(INT(VLOOKUP(E1209,角色属性概况!I:M,3,FALSE)*AA1209/100)))</f>
        <v>161</v>
      </c>
      <c r="AE1209" s="25">
        <f>(VLOOKUP(G1209,角色!V:AE,主动技能!F1209+7,FALSE))</f>
        <v>1</v>
      </c>
      <c r="AF1209" s="19">
        <f>VLOOKUP(F1209,对应表!AY:BA,3,FALSE)</f>
        <v>0</v>
      </c>
      <c r="AG1209" s="19">
        <f>VLOOKUP(F1209,对应表!AY:BA,2,FALSE)</f>
        <v>0</v>
      </c>
      <c r="AH1209" s="25" t="str">
        <f>VLOOKUP(F1209,特效对应!F:G,2,FALSE)</f>
        <v>attack</v>
      </c>
      <c r="AJ1209">
        <f t="shared" si="326"/>
        <v>3</v>
      </c>
      <c r="AQ1209" s="6" t="str">
        <f>_xlfn.IFNA(IF(IF($AK1209=AQ$5,VLOOKUP(AL1209,buff!$K:$L,2,FALSE),"")=0,"",IF($AK1209=AQ$5,VLOOKUP(AL1209,buff!$K:$L,2,FALSE),"")),"")</f>
        <v/>
      </c>
      <c r="AR1209" s="6" t="str">
        <f>_xlfn.IFNA(IF(IF($AK1209=AR$5,VLOOKUP(AM1209,buff!$K:$L,2,FALSE),"")=0,"",IF($AK1209=AR$5,VLOOKUP(AM1209,buff!$K:$L,2,FALSE),"")),"")</f>
        <v/>
      </c>
      <c r="AS1209" s="6" t="str">
        <f>_xlfn.IFNA(IF(IF($AK1209=AS$5,VLOOKUP(AN1209,buff!$K:$L,2,FALSE),"")=0,"",IF($AK1209=AS$5,VLOOKUP(AN1209,buff!$K:$L,2,FALSE),"")),"")</f>
        <v/>
      </c>
      <c r="AT1209" s="6" t="str">
        <f>_xlfn.IFNA(IF(IF($AK1209=AT$5,VLOOKUP(AO1209,buff!$K:$L,2,FALSE),"")=0,"",IF($AK1209=AT$5,VLOOKUP(AO1209,buff!$K:$L,2,FALSE),"")),"")</f>
        <v/>
      </c>
      <c r="AU1209" s="6" t="str">
        <f>_xlfn.IFNA(IF(IF($AK1209=AU$5,VLOOKUP(AP1209,buff!$K:$L,2,FALSE),"")=0,"",IF($AK1209=AU$5,VLOOKUP(AP1209,buff!$K:$L,2,FALSE),"")),"")</f>
        <v/>
      </c>
      <c r="AV1209" s="6" t="str">
        <f>_xlfn.IFNA(IF(IF($AK1209=AV$5,VLOOKUP(AL1209,buff!$K:$L,2,FALSE),"")=0,"",IF($AK1209=AV$5,VLOOKUP(AL1209,buff!$K:$L,2,FALSE),"")),"")</f>
        <v/>
      </c>
      <c r="AW1209" s="6" t="str">
        <f>_xlfn.IFNA(IF(IF($AK1209=AW$5,VLOOKUP(AM1209,buff!$K:$L,2,FALSE),"")=0,"",IF($AK1209=AW$5,VLOOKUP(AM1209,buff!$K:$L,2,FALSE),"")),"")</f>
        <v/>
      </c>
      <c r="AX1209" s="6" t="str">
        <f>_xlfn.IFNA(IF(IF($AK1209=AX$5,VLOOKUP(AN1209,buff!$K:$L,2,FALSE),"")=0,"",IF($AK1209=AX$5,VLOOKUP(AN1209,buff!$K:$L,2,FALSE),"")),"")</f>
        <v/>
      </c>
      <c r="AY1209" s="6" t="str">
        <f>_xlfn.IFNA(IF(IF($AK1209=AY$5,VLOOKUP(AO1209,buff!$K:$L,2,FALSE),"")=0,"",IF($AK1209=AY$5,VLOOKUP(AO1209,buff!$K:$L,2,FALSE),"")),"")</f>
        <v/>
      </c>
      <c r="AZ1209" s="6" t="str">
        <f>_xlfn.IFNA(IF(IF($AK1209=AZ$5,VLOOKUP(AP1209,buff!$K:$L,2,FALSE),"")=0,"",IF($AK1209=AZ$5,VLOOKUP(AP1209,buff!$K:$L,2,FALSE),"")),"")</f>
        <v/>
      </c>
      <c r="BA1209" s="6" t="e">
        <f>VLOOKUP(AL1209,buff!$K:$P,6,FALSE)</f>
        <v>#N/A</v>
      </c>
      <c r="BB1209" s="6" t="e">
        <f>VLOOKUP(AM1209,buff!$K:$P,6,FALSE)</f>
        <v>#N/A</v>
      </c>
      <c r="BC1209" s="6" t="e">
        <f>VLOOKUP(AN1209,buff!$K:$P,6,FALSE)</f>
        <v>#N/A</v>
      </c>
      <c r="BD1209">
        <f t="shared" si="313"/>
        <v>0</v>
      </c>
      <c r="BE1209">
        <f t="shared" si="314"/>
        <v>0</v>
      </c>
      <c r="BF1209" s="22">
        <f t="shared" si="315"/>
        <v>102101</v>
      </c>
    </row>
    <row r="1210" spans="1:58" x14ac:dyDescent="0.15">
      <c r="A1210" t="str">
        <f t="shared" si="319"/>
        <v>娜塔莎主动技能1等级4</v>
      </c>
      <c r="B1210" s="8">
        <f t="shared" si="320"/>
        <v>10210104</v>
      </c>
      <c r="C1210" s="8" t="str">
        <f>VLOOKUP(G1210,角色!A:B,2,FALSE)</f>
        <v>娜塔莎</v>
      </c>
      <c r="D1210" s="8" t="str">
        <f t="shared" si="321"/>
        <v>主动技能1</v>
      </c>
      <c r="E1210" s="8">
        <f t="shared" si="312"/>
        <v>4</v>
      </c>
      <c r="F1210" s="8">
        <f t="shared" si="322"/>
        <v>1</v>
      </c>
      <c r="G1210" s="8">
        <f t="shared" si="323"/>
        <v>21</v>
      </c>
      <c r="H1210" s="4" t="s">
        <v>955</v>
      </c>
      <c r="I1210" s="20" t="str">
        <f t="shared" si="328"/>
        <v>对敌方单体攻击，造成100%攻击力（+249）点伤害。</v>
      </c>
      <c r="J1210" s="20" t="s">
        <v>277</v>
      </c>
      <c r="K1210" s="21" t="s">
        <v>102</v>
      </c>
      <c r="L1210" s="20" t="s">
        <v>106</v>
      </c>
      <c r="M1210" s="4"/>
      <c r="N1210" s="4">
        <v>100</v>
      </c>
      <c r="O1210" s="20">
        <f>VLOOKUP(L1210,对应表!BK:BL,2,FALSE)</f>
        <v>0</v>
      </c>
      <c r="P1210" s="25" t="str">
        <f>_xlfn.IFNA(VLOOKUP(G1210,角色!V:AE,主动技能!F1210+1,FALSE),"")</f>
        <v>|||</v>
      </c>
      <c r="Q1210" s="25">
        <f>(VLOOKUP(G1210,角色!V:AE,主动技能!F1210+4,FALSE))</f>
        <v>1</v>
      </c>
      <c r="R1210" s="25">
        <v>0</v>
      </c>
      <c r="S1210" s="25">
        <v>0</v>
      </c>
      <c r="T1210" s="6" t="str">
        <f t="shared" si="324"/>
        <v/>
      </c>
      <c r="U1210" s="6" t="str">
        <f t="shared" si="325"/>
        <v/>
      </c>
      <c r="V1210" s="19" t="str">
        <f>VLOOKUP(G1210,角色!AW:BC,主动技能!F1210+1,FALSE)</f>
        <v>skill_01</v>
      </c>
      <c r="Y1210">
        <f t="shared" si="329"/>
        <v>0</v>
      </c>
      <c r="Z1210" s="19">
        <f>IF(VLOOKUP(C1210,角色!CC:CI,主动技能!F1210*2,FALSE)=0,"",VLOOKUP(C1210,角色!CC:CI,主动技能!F1210*2,FALSE))</f>
        <v>100</v>
      </c>
      <c r="AA1210" s="19">
        <f>IF(VLOOKUP(C1210,角色!CC:CI,主动技能!F1210*2+1,FALSE)=0,0,VLOOKUP(C1210,角色!CC:CI,主动技能!F1210*2+1,FALSE))</f>
        <v>10</v>
      </c>
      <c r="AB1210" s="19">
        <f>IF(INT(VLOOKUP(E1210,角色属性概况!I:M,3,FALSE)*AA1210/100)=0,"",(INT(VLOOKUP(E1210,角色属性概况!I:M,3,FALSE)*AA1210/100)))</f>
        <v>249</v>
      </c>
      <c r="AE1210" s="25">
        <f>(VLOOKUP(G1210,角色!V:AE,主动技能!F1210+7,FALSE))</f>
        <v>1</v>
      </c>
      <c r="AF1210" s="19">
        <f>VLOOKUP(F1210,对应表!AY:BA,3,FALSE)</f>
        <v>0</v>
      </c>
      <c r="AG1210" s="19">
        <f>VLOOKUP(F1210,对应表!AY:BA,2,FALSE)</f>
        <v>0</v>
      </c>
      <c r="AH1210" s="25" t="str">
        <f>VLOOKUP(F1210,特效对应!F:G,2,FALSE)</f>
        <v>attack</v>
      </c>
      <c r="AJ1210">
        <f t="shared" si="326"/>
        <v>4</v>
      </c>
      <c r="AQ1210" s="6" t="str">
        <f>_xlfn.IFNA(IF(IF($AK1210=AQ$5,VLOOKUP(AL1210,buff!$K:$L,2,FALSE),"")=0,"",IF($AK1210=AQ$5,VLOOKUP(AL1210,buff!$K:$L,2,FALSE),"")),"")</f>
        <v/>
      </c>
      <c r="AR1210" s="6" t="str">
        <f>_xlfn.IFNA(IF(IF($AK1210=AR$5,VLOOKUP(AM1210,buff!$K:$L,2,FALSE),"")=0,"",IF($AK1210=AR$5,VLOOKUP(AM1210,buff!$K:$L,2,FALSE),"")),"")</f>
        <v/>
      </c>
      <c r="AS1210" s="6" t="str">
        <f>_xlfn.IFNA(IF(IF($AK1210=AS$5,VLOOKUP(AN1210,buff!$K:$L,2,FALSE),"")=0,"",IF($AK1210=AS$5,VLOOKUP(AN1210,buff!$K:$L,2,FALSE),"")),"")</f>
        <v/>
      </c>
      <c r="AT1210" s="6" t="str">
        <f>_xlfn.IFNA(IF(IF($AK1210=AT$5,VLOOKUP(AO1210,buff!$K:$L,2,FALSE),"")=0,"",IF($AK1210=AT$5,VLOOKUP(AO1210,buff!$K:$L,2,FALSE),"")),"")</f>
        <v/>
      </c>
      <c r="AU1210" s="6" t="str">
        <f>_xlfn.IFNA(IF(IF($AK1210=AU$5,VLOOKUP(AP1210,buff!$K:$L,2,FALSE),"")=0,"",IF($AK1210=AU$5,VLOOKUP(AP1210,buff!$K:$L,2,FALSE),"")),"")</f>
        <v/>
      </c>
      <c r="AV1210" s="6" t="str">
        <f>_xlfn.IFNA(IF(IF($AK1210=AV$5,VLOOKUP(AL1210,buff!$K:$L,2,FALSE),"")=0,"",IF($AK1210=AV$5,VLOOKUP(AL1210,buff!$K:$L,2,FALSE),"")),"")</f>
        <v/>
      </c>
      <c r="AW1210" s="6" t="str">
        <f>_xlfn.IFNA(IF(IF($AK1210=AW$5,VLOOKUP(AM1210,buff!$K:$L,2,FALSE),"")=0,"",IF($AK1210=AW$5,VLOOKUP(AM1210,buff!$K:$L,2,FALSE),"")),"")</f>
        <v/>
      </c>
      <c r="AX1210" s="6" t="str">
        <f>_xlfn.IFNA(IF(IF($AK1210=AX$5,VLOOKUP(AN1210,buff!$K:$L,2,FALSE),"")=0,"",IF($AK1210=AX$5,VLOOKUP(AN1210,buff!$K:$L,2,FALSE),"")),"")</f>
        <v/>
      </c>
      <c r="AY1210" s="6" t="str">
        <f>_xlfn.IFNA(IF(IF($AK1210=AY$5,VLOOKUP(AO1210,buff!$K:$L,2,FALSE),"")=0,"",IF($AK1210=AY$5,VLOOKUP(AO1210,buff!$K:$L,2,FALSE),"")),"")</f>
        <v/>
      </c>
      <c r="AZ1210" s="6" t="str">
        <f>_xlfn.IFNA(IF(IF($AK1210=AZ$5,VLOOKUP(AP1210,buff!$K:$L,2,FALSE),"")=0,"",IF($AK1210=AZ$5,VLOOKUP(AP1210,buff!$K:$L,2,FALSE),"")),"")</f>
        <v/>
      </c>
      <c r="BA1210" s="6" t="e">
        <f>VLOOKUP(AL1210,buff!$K:$P,6,FALSE)</f>
        <v>#N/A</v>
      </c>
      <c r="BB1210" s="6" t="e">
        <f>VLOOKUP(AM1210,buff!$K:$P,6,FALSE)</f>
        <v>#N/A</v>
      </c>
      <c r="BC1210" s="6" t="e">
        <f>VLOOKUP(AN1210,buff!$K:$P,6,FALSE)</f>
        <v>#N/A</v>
      </c>
      <c r="BD1210">
        <f t="shared" si="313"/>
        <v>0</v>
      </c>
      <c r="BE1210">
        <f t="shared" si="314"/>
        <v>0</v>
      </c>
      <c r="BF1210" s="22">
        <f t="shared" si="315"/>
        <v>102101</v>
      </c>
    </row>
    <row r="1211" spans="1:58" x14ac:dyDescent="0.15">
      <c r="A1211" t="str">
        <f t="shared" si="319"/>
        <v>娜塔莎主动技能1等级5</v>
      </c>
      <c r="B1211" s="8">
        <f t="shared" si="320"/>
        <v>10210105</v>
      </c>
      <c r="C1211" s="8" t="str">
        <f>VLOOKUP(G1211,角色!A:B,2,FALSE)</f>
        <v>娜塔莎</v>
      </c>
      <c r="D1211" s="8" t="str">
        <f t="shared" si="321"/>
        <v>主动技能1</v>
      </c>
      <c r="E1211" s="8">
        <f t="shared" si="312"/>
        <v>5</v>
      </c>
      <c r="F1211" s="8">
        <f t="shared" si="322"/>
        <v>1</v>
      </c>
      <c r="G1211" s="8">
        <f t="shared" si="323"/>
        <v>21</v>
      </c>
      <c r="H1211" s="4" t="s">
        <v>955</v>
      </c>
      <c r="I1211" s="20" t="str">
        <f t="shared" si="328"/>
        <v>对敌方单体攻击，造成100%攻击力（+373）点伤害。</v>
      </c>
      <c r="J1211" s="20" t="s">
        <v>277</v>
      </c>
      <c r="K1211" s="21" t="s">
        <v>102</v>
      </c>
      <c r="L1211" s="20" t="s">
        <v>106</v>
      </c>
      <c r="M1211" s="4"/>
      <c r="N1211" s="4">
        <v>100</v>
      </c>
      <c r="O1211" s="20">
        <f>VLOOKUP(L1211,对应表!BK:BL,2,FALSE)</f>
        <v>0</v>
      </c>
      <c r="P1211" s="25" t="str">
        <f>_xlfn.IFNA(VLOOKUP(G1211,角色!V:AE,主动技能!F1211+1,FALSE),"")</f>
        <v>|||</v>
      </c>
      <c r="Q1211" s="25">
        <f>(VLOOKUP(G1211,角色!V:AE,主动技能!F1211+4,FALSE))</f>
        <v>1</v>
      </c>
      <c r="R1211" s="25">
        <v>0</v>
      </c>
      <c r="S1211" s="25">
        <v>0</v>
      </c>
      <c r="T1211" s="6" t="str">
        <f t="shared" si="324"/>
        <v/>
      </c>
      <c r="U1211" s="6" t="str">
        <f t="shared" si="325"/>
        <v/>
      </c>
      <c r="V1211" s="19" t="str">
        <f>VLOOKUP(G1211,角色!AW:BC,主动技能!F1211+1,FALSE)</f>
        <v>skill_01</v>
      </c>
      <c r="Y1211">
        <f t="shared" si="329"/>
        <v>0</v>
      </c>
      <c r="Z1211" s="19">
        <f>IF(VLOOKUP(C1211,角色!CC:CI,主动技能!F1211*2,FALSE)=0,"",VLOOKUP(C1211,角色!CC:CI,主动技能!F1211*2,FALSE))</f>
        <v>100</v>
      </c>
      <c r="AA1211" s="19">
        <f>IF(VLOOKUP(C1211,角色!CC:CI,主动技能!F1211*2+1,FALSE)=0,0,VLOOKUP(C1211,角色!CC:CI,主动技能!F1211*2+1,FALSE))</f>
        <v>10</v>
      </c>
      <c r="AB1211" s="19">
        <f>IF(INT(VLOOKUP(E1211,角色属性概况!I:M,3,FALSE)*AA1211/100)=0,"",(INT(VLOOKUP(E1211,角色属性概况!I:M,3,FALSE)*AA1211/100)))</f>
        <v>373</v>
      </c>
      <c r="AE1211" s="25">
        <f>(VLOOKUP(G1211,角色!V:AE,主动技能!F1211+7,FALSE))</f>
        <v>1</v>
      </c>
      <c r="AF1211" s="19">
        <f>VLOOKUP(F1211,对应表!AY:BA,3,FALSE)</f>
        <v>0</v>
      </c>
      <c r="AG1211" s="19">
        <f>VLOOKUP(F1211,对应表!AY:BA,2,FALSE)</f>
        <v>0</v>
      </c>
      <c r="AH1211" s="25" t="str">
        <f>VLOOKUP(F1211,特效对应!F:G,2,FALSE)</f>
        <v>attack</v>
      </c>
      <c r="AJ1211">
        <f t="shared" si="326"/>
        <v>5</v>
      </c>
      <c r="AQ1211" s="6" t="str">
        <f>_xlfn.IFNA(IF(IF($AK1211=AQ$5,VLOOKUP(AL1211,buff!$K:$L,2,FALSE),"")=0,"",IF($AK1211=AQ$5,VLOOKUP(AL1211,buff!$K:$L,2,FALSE),"")),"")</f>
        <v/>
      </c>
      <c r="AR1211" s="6" t="str">
        <f>_xlfn.IFNA(IF(IF($AK1211=AR$5,VLOOKUP(AM1211,buff!$K:$L,2,FALSE),"")=0,"",IF($AK1211=AR$5,VLOOKUP(AM1211,buff!$K:$L,2,FALSE),"")),"")</f>
        <v/>
      </c>
      <c r="AS1211" s="6" t="str">
        <f>_xlfn.IFNA(IF(IF($AK1211=AS$5,VLOOKUP(AN1211,buff!$K:$L,2,FALSE),"")=0,"",IF($AK1211=AS$5,VLOOKUP(AN1211,buff!$K:$L,2,FALSE),"")),"")</f>
        <v/>
      </c>
      <c r="AT1211" s="6" t="str">
        <f>_xlfn.IFNA(IF(IF($AK1211=AT$5,VLOOKUP(AO1211,buff!$K:$L,2,FALSE),"")=0,"",IF($AK1211=AT$5,VLOOKUP(AO1211,buff!$K:$L,2,FALSE),"")),"")</f>
        <v/>
      </c>
      <c r="AU1211" s="6" t="str">
        <f>_xlfn.IFNA(IF(IF($AK1211=AU$5,VLOOKUP(AP1211,buff!$K:$L,2,FALSE),"")=0,"",IF($AK1211=AU$5,VLOOKUP(AP1211,buff!$K:$L,2,FALSE),"")),"")</f>
        <v/>
      </c>
      <c r="AV1211" s="6" t="str">
        <f>_xlfn.IFNA(IF(IF($AK1211=AV$5,VLOOKUP(AL1211,buff!$K:$L,2,FALSE),"")=0,"",IF($AK1211=AV$5,VLOOKUP(AL1211,buff!$K:$L,2,FALSE),"")),"")</f>
        <v/>
      </c>
      <c r="AW1211" s="6" t="str">
        <f>_xlfn.IFNA(IF(IF($AK1211=AW$5,VLOOKUP(AM1211,buff!$K:$L,2,FALSE),"")=0,"",IF($AK1211=AW$5,VLOOKUP(AM1211,buff!$K:$L,2,FALSE),"")),"")</f>
        <v/>
      </c>
      <c r="AX1211" s="6" t="str">
        <f>_xlfn.IFNA(IF(IF($AK1211=AX$5,VLOOKUP(AN1211,buff!$K:$L,2,FALSE),"")=0,"",IF($AK1211=AX$5,VLOOKUP(AN1211,buff!$K:$L,2,FALSE),"")),"")</f>
        <v/>
      </c>
      <c r="AY1211" s="6" t="str">
        <f>_xlfn.IFNA(IF(IF($AK1211=AY$5,VLOOKUP(AO1211,buff!$K:$L,2,FALSE),"")=0,"",IF($AK1211=AY$5,VLOOKUP(AO1211,buff!$K:$L,2,FALSE),"")),"")</f>
        <v/>
      </c>
      <c r="AZ1211" s="6" t="str">
        <f>_xlfn.IFNA(IF(IF($AK1211=AZ$5,VLOOKUP(AP1211,buff!$K:$L,2,FALSE),"")=0,"",IF($AK1211=AZ$5,VLOOKUP(AP1211,buff!$K:$L,2,FALSE),"")),"")</f>
        <v/>
      </c>
      <c r="BA1211" s="6" t="e">
        <f>VLOOKUP(AL1211,buff!$K:$P,6,FALSE)</f>
        <v>#N/A</v>
      </c>
      <c r="BB1211" s="6" t="e">
        <f>VLOOKUP(AM1211,buff!$K:$P,6,FALSE)</f>
        <v>#N/A</v>
      </c>
      <c r="BC1211" s="6" t="e">
        <f>VLOOKUP(AN1211,buff!$K:$P,6,FALSE)</f>
        <v>#N/A</v>
      </c>
      <c r="BD1211">
        <f t="shared" si="313"/>
        <v>0</v>
      </c>
      <c r="BE1211">
        <f t="shared" si="314"/>
        <v>0</v>
      </c>
      <c r="BF1211" s="22">
        <f t="shared" si="315"/>
        <v>102101</v>
      </c>
    </row>
    <row r="1212" spans="1:58" x14ac:dyDescent="0.15">
      <c r="A1212" t="str">
        <f t="shared" si="319"/>
        <v>娜塔莎主动技能1等级6</v>
      </c>
      <c r="B1212" s="8">
        <f t="shared" si="320"/>
        <v>10210106</v>
      </c>
      <c r="C1212" s="8" t="str">
        <f>VLOOKUP(G1212,角色!A:B,2,FALSE)</f>
        <v>娜塔莎</v>
      </c>
      <c r="D1212" s="8" t="str">
        <f t="shared" si="321"/>
        <v>主动技能1</v>
      </c>
      <c r="E1212" s="8">
        <f t="shared" si="312"/>
        <v>6</v>
      </c>
      <c r="F1212" s="8">
        <f t="shared" si="322"/>
        <v>1</v>
      </c>
      <c r="G1212" s="8">
        <f t="shared" si="323"/>
        <v>21</v>
      </c>
      <c r="H1212" s="4" t="s">
        <v>955</v>
      </c>
      <c r="I1212" s="20" t="str">
        <f t="shared" si="328"/>
        <v>对敌方单体攻击，造成100%攻击力（+549）点伤害。</v>
      </c>
      <c r="J1212" s="20" t="s">
        <v>277</v>
      </c>
      <c r="K1212" s="21" t="s">
        <v>102</v>
      </c>
      <c r="L1212" s="20" t="s">
        <v>106</v>
      </c>
      <c r="M1212" s="4"/>
      <c r="N1212" s="4">
        <v>100</v>
      </c>
      <c r="O1212" s="20">
        <f>VLOOKUP(L1212,对应表!BK:BL,2,FALSE)</f>
        <v>0</v>
      </c>
      <c r="P1212" s="25" t="str">
        <f>_xlfn.IFNA(VLOOKUP(G1212,角色!V:AE,主动技能!F1212+1,FALSE),"")</f>
        <v>|||</v>
      </c>
      <c r="Q1212" s="25">
        <f>(VLOOKUP(G1212,角色!V:AE,主动技能!F1212+4,FALSE))</f>
        <v>1</v>
      </c>
      <c r="R1212" s="25">
        <v>0</v>
      </c>
      <c r="S1212" s="25">
        <v>0</v>
      </c>
      <c r="T1212" s="6" t="str">
        <f t="shared" si="324"/>
        <v/>
      </c>
      <c r="U1212" s="6" t="str">
        <f t="shared" si="325"/>
        <v/>
      </c>
      <c r="V1212" s="19" t="str">
        <f>VLOOKUP(G1212,角色!AW:BC,主动技能!F1212+1,FALSE)</f>
        <v>skill_01</v>
      </c>
      <c r="Y1212">
        <f t="shared" si="329"/>
        <v>0</v>
      </c>
      <c r="Z1212" s="19">
        <f>IF(VLOOKUP(C1212,角色!CC:CI,主动技能!F1212*2,FALSE)=0,"",VLOOKUP(C1212,角色!CC:CI,主动技能!F1212*2,FALSE))</f>
        <v>100</v>
      </c>
      <c r="AA1212" s="19">
        <f>IF(VLOOKUP(C1212,角色!CC:CI,主动技能!F1212*2+1,FALSE)=0,0,VLOOKUP(C1212,角色!CC:CI,主动技能!F1212*2+1,FALSE))</f>
        <v>10</v>
      </c>
      <c r="AB1212" s="19">
        <f>IF(INT(VLOOKUP(E1212,角色属性概况!I:M,3,FALSE)*AA1212/100)=0,"",(INT(VLOOKUP(E1212,角色属性概况!I:M,3,FALSE)*AA1212/100)))</f>
        <v>549</v>
      </c>
      <c r="AE1212" s="25">
        <f>(VLOOKUP(G1212,角色!V:AE,主动技能!F1212+7,FALSE))</f>
        <v>1</v>
      </c>
      <c r="AF1212" s="19">
        <f>VLOOKUP(F1212,对应表!AY:BA,3,FALSE)</f>
        <v>0</v>
      </c>
      <c r="AG1212" s="19">
        <f>VLOOKUP(F1212,对应表!AY:BA,2,FALSE)</f>
        <v>0</v>
      </c>
      <c r="AH1212" s="25" t="str">
        <f>VLOOKUP(F1212,特效对应!F:G,2,FALSE)</f>
        <v>attack</v>
      </c>
      <c r="AJ1212">
        <f t="shared" si="326"/>
        <v>6</v>
      </c>
      <c r="AQ1212" s="6" t="str">
        <f>_xlfn.IFNA(IF(IF($AK1212=AQ$5,VLOOKUP(AL1212,buff!$K:$L,2,FALSE),"")=0,"",IF($AK1212=AQ$5,VLOOKUP(AL1212,buff!$K:$L,2,FALSE),"")),"")</f>
        <v/>
      </c>
      <c r="AR1212" s="6" t="str">
        <f>_xlfn.IFNA(IF(IF($AK1212=AR$5,VLOOKUP(AM1212,buff!$K:$L,2,FALSE),"")=0,"",IF($AK1212=AR$5,VLOOKUP(AM1212,buff!$K:$L,2,FALSE),"")),"")</f>
        <v/>
      </c>
      <c r="AS1212" s="6" t="str">
        <f>_xlfn.IFNA(IF(IF($AK1212=AS$5,VLOOKUP(AN1212,buff!$K:$L,2,FALSE),"")=0,"",IF($AK1212=AS$5,VLOOKUP(AN1212,buff!$K:$L,2,FALSE),"")),"")</f>
        <v/>
      </c>
      <c r="AT1212" s="6" t="str">
        <f>_xlfn.IFNA(IF(IF($AK1212=AT$5,VLOOKUP(AO1212,buff!$K:$L,2,FALSE),"")=0,"",IF($AK1212=AT$5,VLOOKUP(AO1212,buff!$K:$L,2,FALSE),"")),"")</f>
        <v/>
      </c>
      <c r="AU1212" s="6" t="str">
        <f>_xlfn.IFNA(IF(IF($AK1212=AU$5,VLOOKUP(AP1212,buff!$K:$L,2,FALSE),"")=0,"",IF($AK1212=AU$5,VLOOKUP(AP1212,buff!$K:$L,2,FALSE),"")),"")</f>
        <v/>
      </c>
      <c r="AV1212" s="6" t="str">
        <f>_xlfn.IFNA(IF(IF($AK1212=AV$5,VLOOKUP(AL1212,buff!$K:$L,2,FALSE),"")=0,"",IF($AK1212=AV$5,VLOOKUP(AL1212,buff!$K:$L,2,FALSE),"")),"")</f>
        <v/>
      </c>
      <c r="AW1212" s="6" t="str">
        <f>_xlfn.IFNA(IF(IF($AK1212=AW$5,VLOOKUP(AM1212,buff!$K:$L,2,FALSE),"")=0,"",IF($AK1212=AW$5,VLOOKUP(AM1212,buff!$K:$L,2,FALSE),"")),"")</f>
        <v/>
      </c>
      <c r="AX1212" s="6" t="str">
        <f>_xlfn.IFNA(IF(IF($AK1212=AX$5,VLOOKUP(AN1212,buff!$K:$L,2,FALSE),"")=0,"",IF($AK1212=AX$5,VLOOKUP(AN1212,buff!$K:$L,2,FALSE),"")),"")</f>
        <v/>
      </c>
      <c r="AY1212" s="6" t="str">
        <f>_xlfn.IFNA(IF(IF($AK1212=AY$5,VLOOKUP(AO1212,buff!$K:$L,2,FALSE),"")=0,"",IF($AK1212=AY$5,VLOOKUP(AO1212,buff!$K:$L,2,FALSE),"")),"")</f>
        <v/>
      </c>
      <c r="AZ1212" s="6" t="str">
        <f>_xlfn.IFNA(IF(IF($AK1212=AZ$5,VLOOKUP(AP1212,buff!$K:$L,2,FALSE),"")=0,"",IF($AK1212=AZ$5,VLOOKUP(AP1212,buff!$K:$L,2,FALSE),"")),"")</f>
        <v/>
      </c>
      <c r="BA1212" s="6" t="e">
        <f>VLOOKUP(AL1212,buff!$K:$P,6,FALSE)</f>
        <v>#N/A</v>
      </c>
      <c r="BB1212" s="6" t="e">
        <f>VLOOKUP(AM1212,buff!$K:$P,6,FALSE)</f>
        <v>#N/A</v>
      </c>
      <c r="BC1212" s="6" t="e">
        <f>VLOOKUP(AN1212,buff!$K:$P,6,FALSE)</f>
        <v>#N/A</v>
      </c>
      <c r="BD1212">
        <f t="shared" si="313"/>
        <v>0</v>
      </c>
      <c r="BE1212">
        <f t="shared" si="314"/>
        <v>0</v>
      </c>
      <c r="BF1212" s="22">
        <f t="shared" si="315"/>
        <v>102101</v>
      </c>
    </row>
    <row r="1213" spans="1:58" x14ac:dyDescent="0.15">
      <c r="A1213" t="str">
        <f t="shared" si="319"/>
        <v>娜塔莎主动技能1等级7</v>
      </c>
      <c r="B1213" s="8">
        <f t="shared" si="320"/>
        <v>10210107</v>
      </c>
      <c r="C1213" s="8" t="str">
        <f>VLOOKUP(G1213,角色!A:B,2,FALSE)</f>
        <v>娜塔莎</v>
      </c>
      <c r="D1213" s="8" t="str">
        <f t="shared" si="321"/>
        <v>主动技能1</v>
      </c>
      <c r="E1213" s="8">
        <f t="shared" si="312"/>
        <v>7</v>
      </c>
      <c r="F1213" s="8">
        <f t="shared" si="322"/>
        <v>1</v>
      </c>
      <c r="G1213" s="8">
        <f t="shared" si="323"/>
        <v>21</v>
      </c>
      <c r="H1213" s="4" t="s">
        <v>955</v>
      </c>
      <c r="I1213" s="20" t="str">
        <f t="shared" si="328"/>
        <v>对敌方单体攻击，造成100%攻击力（+797）点伤害。</v>
      </c>
      <c r="J1213" s="20" t="s">
        <v>277</v>
      </c>
      <c r="K1213" s="21" t="s">
        <v>102</v>
      </c>
      <c r="L1213" s="20" t="s">
        <v>106</v>
      </c>
      <c r="M1213" s="4"/>
      <c r="N1213" s="4">
        <v>100</v>
      </c>
      <c r="O1213" s="20">
        <f>VLOOKUP(L1213,对应表!BK:BL,2,FALSE)</f>
        <v>0</v>
      </c>
      <c r="P1213" s="25" t="str">
        <f>_xlfn.IFNA(VLOOKUP(G1213,角色!V:AE,主动技能!F1213+1,FALSE),"")</f>
        <v>|||</v>
      </c>
      <c r="Q1213" s="25">
        <f>(VLOOKUP(G1213,角色!V:AE,主动技能!F1213+4,FALSE))</f>
        <v>1</v>
      </c>
      <c r="R1213" s="25">
        <v>0</v>
      </c>
      <c r="S1213" s="25">
        <v>0</v>
      </c>
      <c r="T1213" s="6" t="str">
        <f t="shared" si="324"/>
        <v/>
      </c>
      <c r="U1213" s="6" t="str">
        <f t="shared" si="325"/>
        <v/>
      </c>
      <c r="V1213" s="19" t="str">
        <f>VLOOKUP(G1213,角色!AW:BC,主动技能!F1213+1,FALSE)</f>
        <v>skill_01</v>
      </c>
      <c r="Y1213">
        <f t="shared" si="329"/>
        <v>0</v>
      </c>
      <c r="Z1213" s="19">
        <f>IF(VLOOKUP(C1213,角色!CC:CI,主动技能!F1213*2,FALSE)=0,"",VLOOKUP(C1213,角色!CC:CI,主动技能!F1213*2,FALSE))</f>
        <v>100</v>
      </c>
      <c r="AA1213" s="19">
        <f>IF(VLOOKUP(C1213,角色!CC:CI,主动技能!F1213*2+1,FALSE)=0,0,VLOOKUP(C1213,角色!CC:CI,主动技能!F1213*2+1,FALSE))</f>
        <v>10</v>
      </c>
      <c r="AB1213" s="19">
        <f>IF(INT(VLOOKUP(E1213,角色属性概况!I:M,3,FALSE)*AA1213/100)=0,"",(INT(VLOOKUP(E1213,角色属性概况!I:M,3,FALSE)*AA1213/100)))</f>
        <v>797</v>
      </c>
      <c r="AE1213" s="25">
        <f>(VLOOKUP(G1213,角色!V:AE,主动技能!F1213+7,FALSE))</f>
        <v>1</v>
      </c>
      <c r="AF1213" s="19">
        <f>VLOOKUP(F1213,对应表!AY:BA,3,FALSE)</f>
        <v>0</v>
      </c>
      <c r="AG1213" s="19">
        <f>VLOOKUP(F1213,对应表!AY:BA,2,FALSE)</f>
        <v>0</v>
      </c>
      <c r="AH1213" s="25" t="str">
        <f>VLOOKUP(F1213,特效对应!F:G,2,FALSE)</f>
        <v>attack</v>
      </c>
      <c r="AJ1213">
        <f t="shared" si="326"/>
        <v>7</v>
      </c>
      <c r="AQ1213" s="6" t="str">
        <f>_xlfn.IFNA(IF(IF($AK1213=AQ$5,VLOOKUP(AL1213,buff!$K:$L,2,FALSE),"")=0,"",IF($AK1213=AQ$5,VLOOKUP(AL1213,buff!$K:$L,2,FALSE),"")),"")</f>
        <v/>
      </c>
      <c r="AR1213" s="6" t="str">
        <f>_xlfn.IFNA(IF(IF($AK1213=AR$5,VLOOKUP(AM1213,buff!$K:$L,2,FALSE),"")=0,"",IF($AK1213=AR$5,VLOOKUP(AM1213,buff!$K:$L,2,FALSE),"")),"")</f>
        <v/>
      </c>
      <c r="AS1213" s="6" t="str">
        <f>_xlfn.IFNA(IF(IF($AK1213=AS$5,VLOOKUP(AN1213,buff!$K:$L,2,FALSE),"")=0,"",IF($AK1213=AS$5,VLOOKUP(AN1213,buff!$K:$L,2,FALSE),"")),"")</f>
        <v/>
      </c>
      <c r="AT1213" s="6" t="str">
        <f>_xlfn.IFNA(IF(IF($AK1213=AT$5,VLOOKUP(AO1213,buff!$K:$L,2,FALSE),"")=0,"",IF($AK1213=AT$5,VLOOKUP(AO1213,buff!$K:$L,2,FALSE),"")),"")</f>
        <v/>
      </c>
      <c r="AU1213" s="6" t="str">
        <f>_xlfn.IFNA(IF(IF($AK1213=AU$5,VLOOKUP(AP1213,buff!$K:$L,2,FALSE),"")=0,"",IF($AK1213=AU$5,VLOOKUP(AP1213,buff!$K:$L,2,FALSE),"")),"")</f>
        <v/>
      </c>
      <c r="AV1213" s="6" t="str">
        <f>_xlfn.IFNA(IF(IF($AK1213=AV$5,VLOOKUP(AL1213,buff!$K:$L,2,FALSE),"")=0,"",IF($AK1213=AV$5,VLOOKUP(AL1213,buff!$K:$L,2,FALSE),"")),"")</f>
        <v/>
      </c>
      <c r="AW1213" s="6" t="str">
        <f>_xlfn.IFNA(IF(IF($AK1213=AW$5,VLOOKUP(AM1213,buff!$K:$L,2,FALSE),"")=0,"",IF($AK1213=AW$5,VLOOKUP(AM1213,buff!$K:$L,2,FALSE),"")),"")</f>
        <v/>
      </c>
      <c r="AX1213" s="6" t="str">
        <f>_xlfn.IFNA(IF(IF($AK1213=AX$5,VLOOKUP(AN1213,buff!$K:$L,2,FALSE),"")=0,"",IF($AK1213=AX$5,VLOOKUP(AN1213,buff!$K:$L,2,FALSE),"")),"")</f>
        <v/>
      </c>
      <c r="AY1213" s="6" t="str">
        <f>_xlfn.IFNA(IF(IF($AK1213=AY$5,VLOOKUP(AO1213,buff!$K:$L,2,FALSE),"")=0,"",IF($AK1213=AY$5,VLOOKUP(AO1213,buff!$K:$L,2,FALSE),"")),"")</f>
        <v/>
      </c>
      <c r="AZ1213" s="6" t="str">
        <f>_xlfn.IFNA(IF(IF($AK1213=AZ$5,VLOOKUP(AP1213,buff!$K:$L,2,FALSE),"")=0,"",IF($AK1213=AZ$5,VLOOKUP(AP1213,buff!$K:$L,2,FALSE),"")),"")</f>
        <v/>
      </c>
      <c r="BA1213" s="6" t="e">
        <f>VLOOKUP(AL1213,buff!$K:$P,6,FALSE)</f>
        <v>#N/A</v>
      </c>
      <c r="BB1213" s="6" t="e">
        <f>VLOOKUP(AM1213,buff!$K:$P,6,FALSE)</f>
        <v>#N/A</v>
      </c>
      <c r="BC1213" s="6" t="e">
        <f>VLOOKUP(AN1213,buff!$K:$P,6,FALSE)</f>
        <v>#N/A</v>
      </c>
      <c r="BD1213">
        <f t="shared" si="313"/>
        <v>0</v>
      </c>
      <c r="BE1213">
        <f t="shared" si="314"/>
        <v>0</v>
      </c>
      <c r="BF1213" s="22">
        <f t="shared" si="315"/>
        <v>102101</v>
      </c>
    </row>
    <row r="1214" spans="1:58" x14ac:dyDescent="0.15">
      <c r="A1214" t="str">
        <f t="shared" si="319"/>
        <v>娜塔莎主动技能1等级8</v>
      </c>
      <c r="B1214" s="8">
        <f t="shared" si="320"/>
        <v>10210108</v>
      </c>
      <c r="C1214" s="8" t="str">
        <f>VLOOKUP(G1214,角色!A:B,2,FALSE)</f>
        <v>娜塔莎</v>
      </c>
      <c r="D1214" s="8" t="str">
        <f t="shared" si="321"/>
        <v>主动技能1</v>
      </c>
      <c r="E1214" s="8">
        <f t="shared" si="312"/>
        <v>8</v>
      </c>
      <c r="F1214" s="8">
        <f t="shared" si="322"/>
        <v>1</v>
      </c>
      <c r="G1214" s="8">
        <f t="shared" si="323"/>
        <v>21</v>
      </c>
      <c r="H1214" s="4" t="s">
        <v>955</v>
      </c>
      <c r="I1214" s="20" t="str">
        <f t="shared" si="328"/>
        <v>对敌方单体攻击，造成100%攻击力（+1149）点伤害。</v>
      </c>
      <c r="J1214" s="20" t="s">
        <v>277</v>
      </c>
      <c r="K1214" s="21" t="s">
        <v>102</v>
      </c>
      <c r="L1214" s="20" t="s">
        <v>106</v>
      </c>
      <c r="M1214" s="4"/>
      <c r="N1214" s="4">
        <v>100</v>
      </c>
      <c r="O1214" s="20">
        <f>VLOOKUP(L1214,对应表!BK:BL,2,FALSE)</f>
        <v>0</v>
      </c>
      <c r="P1214" s="25" t="str">
        <f>_xlfn.IFNA(VLOOKUP(G1214,角色!V:AE,主动技能!F1214+1,FALSE),"")</f>
        <v>|||</v>
      </c>
      <c r="Q1214" s="25">
        <f>(VLOOKUP(G1214,角色!V:AE,主动技能!F1214+4,FALSE))</f>
        <v>1</v>
      </c>
      <c r="R1214" s="25">
        <v>0</v>
      </c>
      <c r="S1214" s="25">
        <v>0</v>
      </c>
      <c r="T1214" s="6" t="str">
        <f t="shared" si="324"/>
        <v/>
      </c>
      <c r="U1214" s="6" t="str">
        <f t="shared" si="325"/>
        <v/>
      </c>
      <c r="V1214" s="19" t="str">
        <f>VLOOKUP(G1214,角色!AW:BC,主动技能!F1214+1,FALSE)</f>
        <v>skill_01</v>
      </c>
      <c r="Y1214">
        <f t="shared" si="329"/>
        <v>0</v>
      </c>
      <c r="Z1214" s="19">
        <f>IF(VLOOKUP(C1214,角色!CC:CI,主动技能!F1214*2,FALSE)=0,"",VLOOKUP(C1214,角色!CC:CI,主动技能!F1214*2,FALSE))</f>
        <v>100</v>
      </c>
      <c r="AA1214" s="19">
        <f>IF(VLOOKUP(C1214,角色!CC:CI,主动技能!F1214*2+1,FALSE)=0,0,VLOOKUP(C1214,角色!CC:CI,主动技能!F1214*2+1,FALSE))</f>
        <v>10</v>
      </c>
      <c r="AB1214" s="19">
        <f>IF(INT(VLOOKUP(E1214,角色属性概况!I:M,3,FALSE)*AA1214/100)=0,"",(INT(VLOOKUP(E1214,角色属性概况!I:M,3,FALSE)*AA1214/100)))</f>
        <v>1149</v>
      </c>
      <c r="AE1214" s="25">
        <f>(VLOOKUP(G1214,角色!V:AE,主动技能!F1214+7,FALSE))</f>
        <v>1</v>
      </c>
      <c r="AF1214" s="19">
        <f>VLOOKUP(F1214,对应表!AY:BA,3,FALSE)</f>
        <v>0</v>
      </c>
      <c r="AG1214" s="19">
        <f>VLOOKUP(F1214,对应表!AY:BA,2,FALSE)</f>
        <v>0</v>
      </c>
      <c r="AH1214" s="25" t="str">
        <f>VLOOKUP(F1214,特效对应!F:G,2,FALSE)</f>
        <v>attack</v>
      </c>
      <c r="AJ1214">
        <f t="shared" si="326"/>
        <v>8</v>
      </c>
      <c r="AQ1214" s="6" t="str">
        <f>_xlfn.IFNA(IF(IF($AK1214=AQ$5,VLOOKUP(AL1214,buff!$K:$L,2,FALSE),"")=0,"",IF($AK1214=AQ$5,VLOOKUP(AL1214,buff!$K:$L,2,FALSE),"")),"")</f>
        <v/>
      </c>
      <c r="AR1214" s="6" t="str">
        <f>_xlfn.IFNA(IF(IF($AK1214=AR$5,VLOOKUP(AM1214,buff!$K:$L,2,FALSE),"")=0,"",IF($AK1214=AR$5,VLOOKUP(AM1214,buff!$K:$L,2,FALSE),"")),"")</f>
        <v/>
      </c>
      <c r="AS1214" s="6" t="str">
        <f>_xlfn.IFNA(IF(IF($AK1214=AS$5,VLOOKUP(AN1214,buff!$K:$L,2,FALSE),"")=0,"",IF($AK1214=AS$5,VLOOKUP(AN1214,buff!$K:$L,2,FALSE),"")),"")</f>
        <v/>
      </c>
      <c r="AT1214" s="6" t="str">
        <f>_xlfn.IFNA(IF(IF($AK1214=AT$5,VLOOKUP(AO1214,buff!$K:$L,2,FALSE),"")=0,"",IF($AK1214=AT$5,VLOOKUP(AO1214,buff!$K:$L,2,FALSE),"")),"")</f>
        <v/>
      </c>
      <c r="AU1214" s="6" t="str">
        <f>_xlfn.IFNA(IF(IF($AK1214=AU$5,VLOOKUP(AP1214,buff!$K:$L,2,FALSE),"")=0,"",IF($AK1214=AU$5,VLOOKUP(AP1214,buff!$K:$L,2,FALSE),"")),"")</f>
        <v/>
      </c>
      <c r="AV1214" s="6" t="str">
        <f>_xlfn.IFNA(IF(IF($AK1214=AV$5,VLOOKUP(AL1214,buff!$K:$L,2,FALSE),"")=0,"",IF($AK1214=AV$5,VLOOKUP(AL1214,buff!$K:$L,2,FALSE),"")),"")</f>
        <v/>
      </c>
      <c r="AW1214" s="6" t="str">
        <f>_xlfn.IFNA(IF(IF($AK1214=AW$5,VLOOKUP(AM1214,buff!$K:$L,2,FALSE),"")=0,"",IF($AK1214=AW$5,VLOOKUP(AM1214,buff!$K:$L,2,FALSE),"")),"")</f>
        <v/>
      </c>
      <c r="AX1214" s="6" t="str">
        <f>_xlfn.IFNA(IF(IF($AK1214=AX$5,VLOOKUP(AN1214,buff!$K:$L,2,FALSE),"")=0,"",IF($AK1214=AX$5,VLOOKUP(AN1214,buff!$K:$L,2,FALSE),"")),"")</f>
        <v/>
      </c>
      <c r="AY1214" s="6" t="str">
        <f>_xlfn.IFNA(IF(IF($AK1214=AY$5,VLOOKUP(AO1214,buff!$K:$L,2,FALSE),"")=0,"",IF($AK1214=AY$5,VLOOKUP(AO1214,buff!$K:$L,2,FALSE),"")),"")</f>
        <v/>
      </c>
      <c r="AZ1214" s="6" t="str">
        <f>_xlfn.IFNA(IF(IF($AK1214=AZ$5,VLOOKUP(AP1214,buff!$K:$L,2,FALSE),"")=0,"",IF($AK1214=AZ$5,VLOOKUP(AP1214,buff!$K:$L,2,FALSE),"")),"")</f>
        <v/>
      </c>
      <c r="BA1214" s="6" t="e">
        <f>VLOOKUP(AL1214,buff!$K:$P,6,FALSE)</f>
        <v>#N/A</v>
      </c>
      <c r="BB1214" s="6" t="e">
        <f>VLOOKUP(AM1214,buff!$K:$P,6,FALSE)</f>
        <v>#N/A</v>
      </c>
      <c r="BC1214" s="6" t="e">
        <f>VLOOKUP(AN1214,buff!$K:$P,6,FALSE)</f>
        <v>#N/A</v>
      </c>
      <c r="BD1214">
        <f t="shared" si="313"/>
        <v>0</v>
      </c>
      <c r="BE1214">
        <f t="shared" si="314"/>
        <v>0</v>
      </c>
      <c r="BF1214" s="22">
        <f t="shared" si="315"/>
        <v>102101</v>
      </c>
    </row>
    <row r="1215" spans="1:58" x14ac:dyDescent="0.15">
      <c r="A1215" t="str">
        <f t="shared" si="319"/>
        <v>娜塔莎主动技能1等级9</v>
      </c>
      <c r="B1215" s="8">
        <f t="shared" si="320"/>
        <v>10210109</v>
      </c>
      <c r="C1215" s="8" t="str">
        <f>VLOOKUP(G1215,角色!A:B,2,FALSE)</f>
        <v>娜塔莎</v>
      </c>
      <c r="D1215" s="8" t="str">
        <f t="shared" si="321"/>
        <v>主动技能1</v>
      </c>
      <c r="E1215" s="8">
        <f t="shared" si="312"/>
        <v>9</v>
      </c>
      <c r="F1215" s="8">
        <f t="shared" si="322"/>
        <v>1</v>
      </c>
      <c r="G1215" s="8">
        <f t="shared" si="323"/>
        <v>21</v>
      </c>
      <c r="H1215" s="4" t="s">
        <v>955</v>
      </c>
      <c r="I1215" s="20" t="str">
        <f t="shared" si="328"/>
        <v>对敌方单体攻击，造成100%攻击力（+1648）点伤害。</v>
      </c>
      <c r="J1215" s="20" t="s">
        <v>277</v>
      </c>
      <c r="K1215" s="21" t="s">
        <v>102</v>
      </c>
      <c r="L1215" s="20" t="s">
        <v>106</v>
      </c>
      <c r="M1215" s="4"/>
      <c r="N1215" s="4">
        <v>100</v>
      </c>
      <c r="O1215" s="20">
        <f>VLOOKUP(L1215,对应表!BK:BL,2,FALSE)</f>
        <v>0</v>
      </c>
      <c r="P1215" s="25" t="str">
        <f>_xlfn.IFNA(VLOOKUP(G1215,角色!V:AE,主动技能!F1215+1,FALSE),"")</f>
        <v>|||</v>
      </c>
      <c r="Q1215" s="25">
        <f>(VLOOKUP(G1215,角色!V:AE,主动技能!F1215+4,FALSE))</f>
        <v>1</v>
      </c>
      <c r="R1215" s="25">
        <v>0</v>
      </c>
      <c r="S1215" s="25">
        <v>0</v>
      </c>
      <c r="T1215" s="6" t="str">
        <f t="shared" si="324"/>
        <v/>
      </c>
      <c r="U1215" s="6" t="str">
        <f t="shared" si="325"/>
        <v/>
      </c>
      <c r="V1215" s="19" t="str">
        <f>VLOOKUP(G1215,角色!AW:BC,主动技能!F1215+1,FALSE)</f>
        <v>skill_01</v>
      </c>
      <c r="Y1215">
        <f t="shared" si="329"/>
        <v>0</v>
      </c>
      <c r="Z1215" s="19">
        <f>IF(VLOOKUP(C1215,角色!CC:CI,主动技能!F1215*2,FALSE)=0,"",VLOOKUP(C1215,角色!CC:CI,主动技能!F1215*2,FALSE))</f>
        <v>100</v>
      </c>
      <c r="AA1215" s="19">
        <f>IF(VLOOKUP(C1215,角色!CC:CI,主动技能!F1215*2+1,FALSE)=0,0,VLOOKUP(C1215,角色!CC:CI,主动技能!F1215*2+1,FALSE))</f>
        <v>10</v>
      </c>
      <c r="AB1215" s="19">
        <f>IF(INT(VLOOKUP(E1215,角色属性概况!I:M,3,FALSE)*AA1215/100)=0,"",(INT(VLOOKUP(E1215,角色属性概况!I:M,3,FALSE)*AA1215/100)))</f>
        <v>1648</v>
      </c>
      <c r="AE1215" s="25">
        <f>(VLOOKUP(G1215,角色!V:AE,主动技能!F1215+7,FALSE))</f>
        <v>1</v>
      </c>
      <c r="AF1215" s="19">
        <f>VLOOKUP(F1215,对应表!AY:BA,3,FALSE)</f>
        <v>0</v>
      </c>
      <c r="AG1215" s="19">
        <f>VLOOKUP(F1215,对应表!AY:BA,2,FALSE)</f>
        <v>0</v>
      </c>
      <c r="AH1215" s="25" t="str">
        <f>VLOOKUP(F1215,特效对应!F:G,2,FALSE)</f>
        <v>attack</v>
      </c>
      <c r="AJ1215">
        <f t="shared" si="326"/>
        <v>9</v>
      </c>
      <c r="AQ1215" s="6" t="str">
        <f>_xlfn.IFNA(IF(IF($AK1215=AQ$5,VLOOKUP(AL1215,buff!$K:$L,2,FALSE),"")=0,"",IF($AK1215=AQ$5,VLOOKUP(AL1215,buff!$K:$L,2,FALSE),"")),"")</f>
        <v/>
      </c>
      <c r="AR1215" s="6" t="str">
        <f>_xlfn.IFNA(IF(IF($AK1215=AR$5,VLOOKUP(AM1215,buff!$K:$L,2,FALSE),"")=0,"",IF($AK1215=AR$5,VLOOKUP(AM1215,buff!$K:$L,2,FALSE),"")),"")</f>
        <v/>
      </c>
      <c r="AS1215" s="6" t="str">
        <f>_xlfn.IFNA(IF(IF($AK1215=AS$5,VLOOKUP(AN1215,buff!$K:$L,2,FALSE),"")=0,"",IF($AK1215=AS$5,VLOOKUP(AN1215,buff!$K:$L,2,FALSE),"")),"")</f>
        <v/>
      </c>
      <c r="AT1215" s="6" t="str">
        <f>_xlfn.IFNA(IF(IF($AK1215=AT$5,VLOOKUP(AO1215,buff!$K:$L,2,FALSE),"")=0,"",IF($AK1215=AT$5,VLOOKUP(AO1215,buff!$K:$L,2,FALSE),"")),"")</f>
        <v/>
      </c>
      <c r="AU1215" s="6" t="str">
        <f>_xlfn.IFNA(IF(IF($AK1215=AU$5,VLOOKUP(AP1215,buff!$K:$L,2,FALSE),"")=0,"",IF($AK1215=AU$5,VLOOKUP(AP1215,buff!$K:$L,2,FALSE),"")),"")</f>
        <v/>
      </c>
      <c r="AV1215" s="6" t="str">
        <f>_xlfn.IFNA(IF(IF($AK1215=AV$5,VLOOKUP(AL1215,buff!$K:$L,2,FALSE),"")=0,"",IF($AK1215=AV$5,VLOOKUP(AL1215,buff!$K:$L,2,FALSE),"")),"")</f>
        <v/>
      </c>
      <c r="AW1215" s="6" t="str">
        <f>_xlfn.IFNA(IF(IF($AK1215=AW$5,VLOOKUP(AM1215,buff!$K:$L,2,FALSE),"")=0,"",IF($AK1215=AW$5,VLOOKUP(AM1215,buff!$K:$L,2,FALSE),"")),"")</f>
        <v/>
      </c>
      <c r="AX1215" s="6" t="str">
        <f>_xlfn.IFNA(IF(IF($AK1215=AX$5,VLOOKUP(AN1215,buff!$K:$L,2,FALSE),"")=0,"",IF($AK1215=AX$5,VLOOKUP(AN1215,buff!$K:$L,2,FALSE),"")),"")</f>
        <v/>
      </c>
      <c r="AY1215" s="6" t="str">
        <f>_xlfn.IFNA(IF(IF($AK1215=AY$5,VLOOKUP(AO1215,buff!$K:$L,2,FALSE),"")=0,"",IF($AK1215=AY$5,VLOOKUP(AO1215,buff!$K:$L,2,FALSE),"")),"")</f>
        <v/>
      </c>
      <c r="AZ1215" s="6" t="str">
        <f>_xlfn.IFNA(IF(IF($AK1215=AZ$5,VLOOKUP(AP1215,buff!$K:$L,2,FALSE),"")=0,"",IF($AK1215=AZ$5,VLOOKUP(AP1215,buff!$K:$L,2,FALSE),"")),"")</f>
        <v/>
      </c>
      <c r="BA1215" s="6" t="e">
        <f>VLOOKUP(AL1215,buff!$K:$P,6,FALSE)</f>
        <v>#N/A</v>
      </c>
      <c r="BB1215" s="6" t="e">
        <f>VLOOKUP(AM1215,buff!$K:$P,6,FALSE)</f>
        <v>#N/A</v>
      </c>
      <c r="BC1215" s="6" t="e">
        <f>VLOOKUP(AN1215,buff!$K:$P,6,FALSE)</f>
        <v>#N/A</v>
      </c>
      <c r="BD1215">
        <f t="shared" si="313"/>
        <v>0</v>
      </c>
      <c r="BE1215">
        <f t="shared" si="314"/>
        <v>0</v>
      </c>
      <c r="BF1215" s="22">
        <f t="shared" si="315"/>
        <v>102101</v>
      </c>
    </row>
    <row r="1216" spans="1:58" x14ac:dyDescent="0.15">
      <c r="A1216" t="str">
        <f t="shared" si="319"/>
        <v>娜塔莎主动技能1等级10</v>
      </c>
      <c r="B1216" s="8">
        <f t="shared" si="320"/>
        <v>10210110</v>
      </c>
      <c r="C1216" s="8" t="str">
        <f>VLOOKUP(G1216,角色!A:B,2,FALSE)</f>
        <v>娜塔莎</v>
      </c>
      <c r="D1216" s="8" t="str">
        <f t="shared" si="321"/>
        <v>主动技能1</v>
      </c>
      <c r="E1216" s="8">
        <f t="shared" si="312"/>
        <v>10</v>
      </c>
      <c r="F1216" s="8">
        <f t="shared" si="322"/>
        <v>1</v>
      </c>
      <c r="G1216" s="8">
        <f t="shared" si="323"/>
        <v>21</v>
      </c>
      <c r="H1216" s="4" t="s">
        <v>955</v>
      </c>
      <c r="I1216" s="20" t="str">
        <f t="shared" si="328"/>
        <v>对敌方单体攻击，造成100%攻击力（+2353）点伤害。</v>
      </c>
      <c r="J1216" s="20" t="s">
        <v>277</v>
      </c>
      <c r="K1216" s="21" t="s">
        <v>102</v>
      </c>
      <c r="L1216" s="20" t="s">
        <v>106</v>
      </c>
      <c r="M1216" s="4"/>
      <c r="N1216" s="4">
        <v>100</v>
      </c>
      <c r="O1216" s="20">
        <f>VLOOKUP(L1216,对应表!BK:BL,2,FALSE)</f>
        <v>0</v>
      </c>
      <c r="P1216" s="25" t="str">
        <f>_xlfn.IFNA(VLOOKUP(G1216,角色!V:AE,主动技能!F1216+1,FALSE),"")</f>
        <v>|||</v>
      </c>
      <c r="Q1216" s="25">
        <f>(VLOOKUP(G1216,角色!V:AE,主动技能!F1216+4,FALSE))</f>
        <v>1</v>
      </c>
      <c r="R1216" s="25">
        <v>0</v>
      </c>
      <c r="S1216" s="25">
        <v>0</v>
      </c>
      <c r="T1216" s="6" t="str">
        <f t="shared" si="324"/>
        <v/>
      </c>
      <c r="U1216" s="6" t="str">
        <f t="shared" si="325"/>
        <v/>
      </c>
      <c r="V1216" s="19" t="str">
        <f>VLOOKUP(G1216,角色!AW:BC,主动技能!F1216+1,FALSE)</f>
        <v>skill_01</v>
      </c>
      <c r="Y1216">
        <f t="shared" si="329"/>
        <v>0</v>
      </c>
      <c r="Z1216" s="19">
        <f>IF(VLOOKUP(C1216,角色!CC:CI,主动技能!F1216*2,FALSE)=0,"",VLOOKUP(C1216,角色!CC:CI,主动技能!F1216*2,FALSE))</f>
        <v>100</v>
      </c>
      <c r="AA1216" s="19">
        <f>IF(VLOOKUP(C1216,角色!CC:CI,主动技能!F1216*2+1,FALSE)=0,0,VLOOKUP(C1216,角色!CC:CI,主动技能!F1216*2+1,FALSE))</f>
        <v>10</v>
      </c>
      <c r="AB1216" s="19">
        <f>IF(INT(VLOOKUP(E1216,角色属性概况!I:M,3,FALSE)*AA1216/100)=0,"",(INT(VLOOKUP(E1216,角色属性概况!I:M,3,FALSE)*AA1216/100)))</f>
        <v>2353</v>
      </c>
      <c r="AE1216" s="25">
        <f>(VLOOKUP(G1216,角色!V:AE,主动技能!F1216+7,FALSE))</f>
        <v>1</v>
      </c>
      <c r="AF1216" s="19">
        <f>VLOOKUP(F1216,对应表!AY:BA,3,FALSE)</f>
        <v>0</v>
      </c>
      <c r="AG1216" s="19">
        <f>VLOOKUP(F1216,对应表!AY:BA,2,FALSE)</f>
        <v>0</v>
      </c>
      <c r="AH1216" s="25" t="str">
        <f>VLOOKUP(F1216,特效对应!F:G,2,FALSE)</f>
        <v>attack</v>
      </c>
      <c r="AJ1216">
        <f t="shared" si="326"/>
        <v>10</v>
      </c>
      <c r="AQ1216" s="6" t="str">
        <f>_xlfn.IFNA(IF(IF($AK1216=AQ$5,VLOOKUP(AL1216,buff!$K:$L,2,FALSE),"")=0,"",IF($AK1216=AQ$5,VLOOKUP(AL1216,buff!$K:$L,2,FALSE),"")),"")</f>
        <v/>
      </c>
      <c r="AR1216" s="6" t="str">
        <f>_xlfn.IFNA(IF(IF($AK1216=AR$5,VLOOKUP(AM1216,buff!$K:$L,2,FALSE),"")=0,"",IF($AK1216=AR$5,VLOOKUP(AM1216,buff!$K:$L,2,FALSE),"")),"")</f>
        <v/>
      </c>
      <c r="AS1216" s="6" t="str">
        <f>_xlfn.IFNA(IF(IF($AK1216=AS$5,VLOOKUP(AN1216,buff!$K:$L,2,FALSE),"")=0,"",IF($AK1216=AS$5,VLOOKUP(AN1216,buff!$K:$L,2,FALSE),"")),"")</f>
        <v/>
      </c>
      <c r="AT1216" s="6" t="str">
        <f>_xlfn.IFNA(IF(IF($AK1216=AT$5,VLOOKUP(AO1216,buff!$K:$L,2,FALSE),"")=0,"",IF($AK1216=AT$5,VLOOKUP(AO1216,buff!$K:$L,2,FALSE),"")),"")</f>
        <v/>
      </c>
      <c r="AU1216" s="6" t="str">
        <f>_xlfn.IFNA(IF(IF($AK1216=AU$5,VLOOKUP(AP1216,buff!$K:$L,2,FALSE),"")=0,"",IF($AK1216=AU$5,VLOOKUP(AP1216,buff!$K:$L,2,FALSE),"")),"")</f>
        <v/>
      </c>
      <c r="AV1216" s="6" t="str">
        <f>_xlfn.IFNA(IF(IF($AK1216=AV$5,VLOOKUP(AL1216,buff!$K:$L,2,FALSE),"")=0,"",IF($AK1216=AV$5,VLOOKUP(AL1216,buff!$K:$L,2,FALSE),"")),"")</f>
        <v/>
      </c>
      <c r="AW1216" s="6" t="str">
        <f>_xlfn.IFNA(IF(IF($AK1216=AW$5,VLOOKUP(AM1216,buff!$K:$L,2,FALSE),"")=0,"",IF($AK1216=AW$5,VLOOKUP(AM1216,buff!$K:$L,2,FALSE),"")),"")</f>
        <v/>
      </c>
      <c r="AX1216" s="6" t="str">
        <f>_xlfn.IFNA(IF(IF($AK1216=AX$5,VLOOKUP(AN1216,buff!$K:$L,2,FALSE),"")=0,"",IF($AK1216=AX$5,VLOOKUP(AN1216,buff!$K:$L,2,FALSE),"")),"")</f>
        <v/>
      </c>
      <c r="AY1216" s="6" t="str">
        <f>_xlfn.IFNA(IF(IF($AK1216=AY$5,VLOOKUP(AO1216,buff!$K:$L,2,FALSE),"")=0,"",IF($AK1216=AY$5,VLOOKUP(AO1216,buff!$K:$L,2,FALSE),"")),"")</f>
        <v/>
      </c>
      <c r="AZ1216" s="6" t="str">
        <f>_xlfn.IFNA(IF(IF($AK1216=AZ$5,VLOOKUP(AP1216,buff!$K:$L,2,FALSE),"")=0,"",IF($AK1216=AZ$5,VLOOKUP(AP1216,buff!$K:$L,2,FALSE),"")),"")</f>
        <v/>
      </c>
      <c r="BA1216" s="6" t="e">
        <f>VLOOKUP(AL1216,buff!$K:$P,6,FALSE)</f>
        <v>#N/A</v>
      </c>
      <c r="BB1216" s="6" t="e">
        <f>VLOOKUP(AM1216,buff!$K:$P,6,FALSE)</f>
        <v>#N/A</v>
      </c>
      <c r="BC1216" s="6" t="e">
        <f>VLOOKUP(AN1216,buff!$K:$P,6,FALSE)</f>
        <v>#N/A</v>
      </c>
      <c r="BD1216">
        <f t="shared" si="313"/>
        <v>0</v>
      </c>
      <c r="BE1216">
        <f t="shared" si="314"/>
        <v>0</v>
      </c>
      <c r="BF1216" s="22">
        <f t="shared" si="315"/>
        <v>102101</v>
      </c>
    </row>
    <row r="1217" spans="1:58" x14ac:dyDescent="0.15">
      <c r="A1217" t="str">
        <f t="shared" si="319"/>
        <v>娜塔莎主动技能1等级11</v>
      </c>
      <c r="B1217" s="8">
        <f t="shared" si="320"/>
        <v>10210111</v>
      </c>
      <c r="C1217" s="8" t="str">
        <f>VLOOKUP(G1217,角色!A:B,2,FALSE)</f>
        <v>娜塔莎</v>
      </c>
      <c r="D1217" s="8" t="str">
        <f t="shared" si="321"/>
        <v>主动技能1</v>
      </c>
      <c r="E1217" s="8">
        <f t="shared" si="312"/>
        <v>11</v>
      </c>
      <c r="F1217" s="8">
        <f t="shared" si="322"/>
        <v>1</v>
      </c>
      <c r="G1217" s="8">
        <f t="shared" si="323"/>
        <v>21</v>
      </c>
      <c r="H1217" s="4" t="s">
        <v>955</v>
      </c>
      <c r="I1217" s="20" t="str">
        <f t="shared" si="328"/>
        <v>对敌方单体攻击，造成100%攻击力（+3352）点伤害。</v>
      </c>
      <c r="J1217" s="20" t="s">
        <v>277</v>
      </c>
      <c r="K1217" s="21" t="s">
        <v>102</v>
      </c>
      <c r="L1217" s="20" t="s">
        <v>106</v>
      </c>
      <c r="M1217" s="4"/>
      <c r="N1217" s="4">
        <v>100</v>
      </c>
      <c r="O1217" s="20">
        <f>VLOOKUP(L1217,对应表!BK:BL,2,FALSE)</f>
        <v>0</v>
      </c>
      <c r="P1217" s="25" t="str">
        <f>_xlfn.IFNA(VLOOKUP(G1217,角色!V:AE,主动技能!F1217+1,FALSE),"")</f>
        <v>|||</v>
      </c>
      <c r="Q1217" s="25">
        <f>(VLOOKUP(G1217,角色!V:AE,主动技能!F1217+4,FALSE))</f>
        <v>1</v>
      </c>
      <c r="R1217" s="25">
        <v>0</v>
      </c>
      <c r="S1217" s="25">
        <v>0</v>
      </c>
      <c r="T1217" s="6" t="str">
        <f t="shared" si="324"/>
        <v/>
      </c>
      <c r="U1217" s="6" t="str">
        <f t="shared" si="325"/>
        <v/>
      </c>
      <c r="V1217" s="19" t="str">
        <f>VLOOKUP(G1217,角色!AW:BC,主动技能!F1217+1,FALSE)</f>
        <v>skill_01</v>
      </c>
      <c r="Y1217">
        <f t="shared" si="329"/>
        <v>0</v>
      </c>
      <c r="Z1217" s="19">
        <f>IF(VLOOKUP(C1217,角色!CC:CI,主动技能!F1217*2,FALSE)=0,"",VLOOKUP(C1217,角色!CC:CI,主动技能!F1217*2,FALSE))</f>
        <v>100</v>
      </c>
      <c r="AA1217" s="19">
        <f>IF(VLOOKUP(C1217,角色!CC:CI,主动技能!F1217*2+1,FALSE)=0,0,VLOOKUP(C1217,角色!CC:CI,主动技能!F1217*2+1,FALSE))</f>
        <v>10</v>
      </c>
      <c r="AB1217" s="19">
        <f>IF(INT(VLOOKUP(E1217,角色属性概况!I:M,3,FALSE)*AA1217/100)=0,"",(INT(VLOOKUP(E1217,角色属性概况!I:M,3,FALSE)*AA1217/100)))</f>
        <v>3352</v>
      </c>
      <c r="AE1217" s="25">
        <f>(VLOOKUP(G1217,角色!V:AE,主动技能!F1217+7,FALSE))</f>
        <v>1</v>
      </c>
      <c r="AF1217" s="19">
        <f>VLOOKUP(F1217,对应表!AY:BA,3,FALSE)</f>
        <v>0</v>
      </c>
      <c r="AG1217" s="19">
        <f>VLOOKUP(F1217,对应表!AY:BA,2,FALSE)</f>
        <v>0</v>
      </c>
      <c r="AH1217" s="25" t="str">
        <f>VLOOKUP(F1217,特效对应!F:G,2,FALSE)</f>
        <v>attack</v>
      </c>
      <c r="AJ1217">
        <f t="shared" si="326"/>
        <v>11</v>
      </c>
      <c r="AQ1217" s="6" t="str">
        <f>_xlfn.IFNA(IF(IF($AK1217=AQ$5,VLOOKUP(AL1217,buff!$K:$L,2,FALSE),"")=0,"",IF($AK1217=AQ$5,VLOOKUP(AL1217,buff!$K:$L,2,FALSE),"")),"")</f>
        <v/>
      </c>
      <c r="AR1217" s="6" t="str">
        <f>_xlfn.IFNA(IF(IF($AK1217=AR$5,VLOOKUP(AM1217,buff!$K:$L,2,FALSE),"")=0,"",IF($AK1217=AR$5,VLOOKUP(AM1217,buff!$K:$L,2,FALSE),"")),"")</f>
        <v/>
      </c>
      <c r="AS1217" s="6" t="str">
        <f>_xlfn.IFNA(IF(IF($AK1217=AS$5,VLOOKUP(AN1217,buff!$K:$L,2,FALSE),"")=0,"",IF($AK1217=AS$5,VLOOKUP(AN1217,buff!$K:$L,2,FALSE),"")),"")</f>
        <v/>
      </c>
      <c r="AT1217" s="6" t="str">
        <f>_xlfn.IFNA(IF(IF($AK1217=AT$5,VLOOKUP(AO1217,buff!$K:$L,2,FALSE),"")=0,"",IF($AK1217=AT$5,VLOOKUP(AO1217,buff!$K:$L,2,FALSE),"")),"")</f>
        <v/>
      </c>
      <c r="AU1217" s="6" t="str">
        <f>_xlfn.IFNA(IF(IF($AK1217=AU$5,VLOOKUP(AP1217,buff!$K:$L,2,FALSE),"")=0,"",IF($AK1217=AU$5,VLOOKUP(AP1217,buff!$K:$L,2,FALSE),"")),"")</f>
        <v/>
      </c>
      <c r="AV1217" s="6" t="str">
        <f>_xlfn.IFNA(IF(IF($AK1217=AV$5,VLOOKUP(AL1217,buff!$K:$L,2,FALSE),"")=0,"",IF($AK1217=AV$5,VLOOKUP(AL1217,buff!$K:$L,2,FALSE),"")),"")</f>
        <v/>
      </c>
      <c r="AW1217" s="6" t="str">
        <f>_xlfn.IFNA(IF(IF($AK1217=AW$5,VLOOKUP(AM1217,buff!$K:$L,2,FALSE),"")=0,"",IF($AK1217=AW$5,VLOOKUP(AM1217,buff!$K:$L,2,FALSE),"")),"")</f>
        <v/>
      </c>
      <c r="AX1217" s="6" t="str">
        <f>_xlfn.IFNA(IF(IF($AK1217=AX$5,VLOOKUP(AN1217,buff!$K:$L,2,FALSE),"")=0,"",IF($AK1217=AX$5,VLOOKUP(AN1217,buff!$K:$L,2,FALSE),"")),"")</f>
        <v/>
      </c>
      <c r="AY1217" s="6" t="str">
        <f>_xlfn.IFNA(IF(IF($AK1217=AY$5,VLOOKUP(AO1217,buff!$K:$L,2,FALSE),"")=0,"",IF($AK1217=AY$5,VLOOKUP(AO1217,buff!$K:$L,2,FALSE),"")),"")</f>
        <v/>
      </c>
      <c r="AZ1217" s="6" t="str">
        <f>_xlfn.IFNA(IF(IF($AK1217=AZ$5,VLOOKUP(AP1217,buff!$K:$L,2,FALSE),"")=0,"",IF($AK1217=AZ$5,VLOOKUP(AP1217,buff!$K:$L,2,FALSE),"")),"")</f>
        <v/>
      </c>
      <c r="BA1217" s="6" t="e">
        <f>VLOOKUP(AL1217,buff!$K:$P,6,FALSE)</f>
        <v>#N/A</v>
      </c>
      <c r="BB1217" s="6" t="e">
        <f>VLOOKUP(AM1217,buff!$K:$P,6,FALSE)</f>
        <v>#N/A</v>
      </c>
      <c r="BC1217" s="6" t="e">
        <f>VLOOKUP(AN1217,buff!$K:$P,6,FALSE)</f>
        <v>#N/A</v>
      </c>
      <c r="BD1217">
        <f t="shared" si="313"/>
        <v>0</v>
      </c>
      <c r="BE1217">
        <f t="shared" si="314"/>
        <v>0</v>
      </c>
      <c r="BF1217" s="22">
        <f t="shared" si="315"/>
        <v>102101</v>
      </c>
    </row>
    <row r="1218" spans="1:58" x14ac:dyDescent="0.15">
      <c r="A1218" t="str">
        <f t="shared" si="319"/>
        <v>娜塔莎主动技能1等级12</v>
      </c>
      <c r="B1218" s="8">
        <f t="shared" si="320"/>
        <v>10210112</v>
      </c>
      <c r="C1218" s="8" t="str">
        <f>VLOOKUP(G1218,角色!A:B,2,FALSE)</f>
        <v>娜塔莎</v>
      </c>
      <c r="D1218" s="8" t="str">
        <f t="shared" si="321"/>
        <v>主动技能1</v>
      </c>
      <c r="E1218" s="8">
        <f t="shared" si="312"/>
        <v>12</v>
      </c>
      <c r="F1218" s="8">
        <f t="shared" si="322"/>
        <v>1</v>
      </c>
      <c r="G1218" s="8">
        <f t="shared" si="323"/>
        <v>21</v>
      </c>
      <c r="H1218" s="4" t="s">
        <v>955</v>
      </c>
      <c r="I1218" s="20" t="str">
        <f t="shared" si="328"/>
        <v>对敌方单体攻击，造成100%攻击力（+4766）点伤害。</v>
      </c>
      <c r="J1218" s="20" t="s">
        <v>277</v>
      </c>
      <c r="K1218" s="21" t="s">
        <v>102</v>
      </c>
      <c r="L1218" s="20" t="s">
        <v>106</v>
      </c>
      <c r="M1218" s="4"/>
      <c r="N1218" s="4">
        <v>100</v>
      </c>
      <c r="O1218" s="20">
        <f>VLOOKUP(L1218,对应表!BK:BL,2,FALSE)</f>
        <v>0</v>
      </c>
      <c r="P1218" s="25" t="str">
        <f>_xlfn.IFNA(VLOOKUP(G1218,角色!V:AE,主动技能!F1218+1,FALSE),"")</f>
        <v>|||</v>
      </c>
      <c r="Q1218" s="25">
        <f>(VLOOKUP(G1218,角色!V:AE,主动技能!F1218+4,FALSE))</f>
        <v>1</v>
      </c>
      <c r="R1218" s="25">
        <v>0</v>
      </c>
      <c r="S1218" s="25">
        <v>0</v>
      </c>
      <c r="T1218" s="6" t="str">
        <f t="shared" si="324"/>
        <v/>
      </c>
      <c r="U1218" s="6" t="str">
        <f t="shared" si="325"/>
        <v/>
      </c>
      <c r="V1218" s="19" t="str">
        <f>VLOOKUP(G1218,角色!AW:BC,主动技能!F1218+1,FALSE)</f>
        <v>skill_01</v>
      </c>
      <c r="Y1218">
        <f t="shared" si="329"/>
        <v>0</v>
      </c>
      <c r="Z1218" s="19">
        <f>IF(VLOOKUP(C1218,角色!CC:CI,主动技能!F1218*2,FALSE)=0,"",VLOOKUP(C1218,角色!CC:CI,主动技能!F1218*2,FALSE))</f>
        <v>100</v>
      </c>
      <c r="AA1218" s="19">
        <f>IF(VLOOKUP(C1218,角色!CC:CI,主动技能!F1218*2+1,FALSE)=0,0,VLOOKUP(C1218,角色!CC:CI,主动技能!F1218*2+1,FALSE))</f>
        <v>10</v>
      </c>
      <c r="AB1218" s="19">
        <f>IF(INT(VLOOKUP(E1218,角色属性概况!I:M,3,FALSE)*AA1218/100)=0,"",(INT(VLOOKUP(E1218,角色属性概况!I:M,3,FALSE)*AA1218/100)))</f>
        <v>4766</v>
      </c>
      <c r="AE1218" s="25">
        <f>(VLOOKUP(G1218,角色!V:AE,主动技能!F1218+7,FALSE))</f>
        <v>1</v>
      </c>
      <c r="AF1218" s="19">
        <f>VLOOKUP(F1218,对应表!AY:BA,3,FALSE)</f>
        <v>0</v>
      </c>
      <c r="AG1218" s="19">
        <f>VLOOKUP(F1218,对应表!AY:BA,2,FALSE)</f>
        <v>0</v>
      </c>
      <c r="AH1218" s="25" t="str">
        <f>VLOOKUP(F1218,特效对应!F:G,2,FALSE)</f>
        <v>attack</v>
      </c>
      <c r="AJ1218">
        <f t="shared" si="326"/>
        <v>12</v>
      </c>
      <c r="AQ1218" s="6" t="str">
        <f>_xlfn.IFNA(IF(IF($AK1218=AQ$5,VLOOKUP(AL1218,buff!$K:$L,2,FALSE),"")=0,"",IF($AK1218=AQ$5,VLOOKUP(AL1218,buff!$K:$L,2,FALSE),"")),"")</f>
        <v/>
      </c>
      <c r="AR1218" s="6" t="str">
        <f>_xlfn.IFNA(IF(IF($AK1218=AR$5,VLOOKUP(AM1218,buff!$K:$L,2,FALSE),"")=0,"",IF($AK1218=AR$5,VLOOKUP(AM1218,buff!$K:$L,2,FALSE),"")),"")</f>
        <v/>
      </c>
      <c r="AS1218" s="6" t="str">
        <f>_xlfn.IFNA(IF(IF($AK1218=AS$5,VLOOKUP(AN1218,buff!$K:$L,2,FALSE),"")=0,"",IF($AK1218=AS$5,VLOOKUP(AN1218,buff!$K:$L,2,FALSE),"")),"")</f>
        <v/>
      </c>
      <c r="AT1218" s="6" t="str">
        <f>_xlfn.IFNA(IF(IF($AK1218=AT$5,VLOOKUP(AO1218,buff!$K:$L,2,FALSE),"")=0,"",IF($AK1218=AT$5,VLOOKUP(AO1218,buff!$K:$L,2,FALSE),"")),"")</f>
        <v/>
      </c>
      <c r="AU1218" s="6" t="str">
        <f>_xlfn.IFNA(IF(IF($AK1218=AU$5,VLOOKUP(AP1218,buff!$K:$L,2,FALSE),"")=0,"",IF($AK1218=AU$5,VLOOKUP(AP1218,buff!$K:$L,2,FALSE),"")),"")</f>
        <v/>
      </c>
      <c r="AV1218" s="6" t="str">
        <f>_xlfn.IFNA(IF(IF($AK1218=AV$5,VLOOKUP(AL1218,buff!$K:$L,2,FALSE),"")=0,"",IF($AK1218=AV$5,VLOOKUP(AL1218,buff!$K:$L,2,FALSE),"")),"")</f>
        <v/>
      </c>
      <c r="AW1218" s="6" t="str">
        <f>_xlfn.IFNA(IF(IF($AK1218=AW$5,VLOOKUP(AM1218,buff!$K:$L,2,FALSE),"")=0,"",IF($AK1218=AW$5,VLOOKUP(AM1218,buff!$K:$L,2,FALSE),"")),"")</f>
        <v/>
      </c>
      <c r="AX1218" s="6" t="str">
        <f>_xlfn.IFNA(IF(IF($AK1218=AX$5,VLOOKUP(AN1218,buff!$K:$L,2,FALSE),"")=0,"",IF($AK1218=AX$5,VLOOKUP(AN1218,buff!$K:$L,2,FALSE),"")),"")</f>
        <v/>
      </c>
      <c r="AY1218" s="6" t="str">
        <f>_xlfn.IFNA(IF(IF($AK1218=AY$5,VLOOKUP(AO1218,buff!$K:$L,2,FALSE),"")=0,"",IF($AK1218=AY$5,VLOOKUP(AO1218,buff!$K:$L,2,FALSE),"")),"")</f>
        <v/>
      </c>
      <c r="AZ1218" s="6" t="str">
        <f>_xlfn.IFNA(IF(IF($AK1218=AZ$5,VLOOKUP(AP1218,buff!$K:$L,2,FALSE),"")=0,"",IF($AK1218=AZ$5,VLOOKUP(AP1218,buff!$K:$L,2,FALSE),"")),"")</f>
        <v/>
      </c>
      <c r="BA1218" s="6" t="e">
        <f>VLOOKUP(AL1218,buff!$K:$P,6,FALSE)</f>
        <v>#N/A</v>
      </c>
      <c r="BB1218" s="6" t="e">
        <f>VLOOKUP(AM1218,buff!$K:$P,6,FALSE)</f>
        <v>#N/A</v>
      </c>
      <c r="BC1218" s="6" t="e">
        <f>VLOOKUP(AN1218,buff!$K:$P,6,FALSE)</f>
        <v>#N/A</v>
      </c>
      <c r="BD1218">
        <f t="shared" si="313"/>
        <v>0</v>
      </c>
      <c r="BE1218">
        <f t="shared" si="314"/>
        <v>0</v>
      </c>
      <c r="BF1218" s="22">
        <f t="shared" si="315"/>
        <v>102101</v>
      </c>
    </row>
    <row r="1219" spans="1:58" x14ac:dyDescent="0.15">
      <c r="A1219" t="str">
        <f t="shared" si="319"/>
        <v>娜塔莎主动技能1等级13</v>
      </c>
      <c r="B1219" s="8">
        <f t="shared" si="320"/>
        <v>10210113</v>
      </c>
      <c r="C1219" s="8" t="str">
        <f>VLOOKUP(G1219,角色!A:B,2,FALSE)</f>
        <v>娜塔莎</v>
      </c>
      <c r="D1219" s="8" t="str">
        <f t="shared" si="321"/>
        <v>主动技能1</v>
      </c>
      <c r="E1219" s="8">
        <f t="shared" si="312"/>
        <v>13</v>
      </c>
      <c r="F1219" s="8">
        <f t="shared" si="322"/>
        <v>1</v>
      </c>
      <c r="G1219" s="8">
        <f t="shared" si="323"/>
        <v>21</v>
      </c>
      <c r="H1219" s="4" t="s">
        <v>955</v>
      </c>
      <c r="I1219" s="20" t="str">
        <f t="shared" si="328"/>
        <v>对敌方单体攻击，造成100%攻击力（+6767）点伤害。</v>
      </c>
      <c r="J1219" s="20" t="s">
        <v>277</v>
      </c>
      <c r="K1219" s="21" t="s">
        <v>102</v>
      </c>
      <c r="L1219" s="20" t="s">
        <v>106</v>
      </c>
      <c r="M1219" s="4"/>
      <c r="N1219" s="4">
        <v>100</v>
      </c>
      <c r="O1219" s="20">
        <f>VLOOKUP(L1219,对应表!BK:BL,2,FALSE)</f>
        <v>0</v>
      </c>
      <c r="P1219" s="25" t="str">
        <f>_xlfn.IFNA(VLOOKUP(G1219,角色!V:AE,主动技能!F1219+1,FALSE),"")</f>
        <v>|||</v>
      </c>
      <c r="Q1219" s="25">
        <f>(VLOOKUP(G1219,角色!V:AE,主动技能!F1219+4,FALSE))</f>
        <v>1</v>
      </c>
      <c r="R1219" s="25">
        <v>0</v>
      </c>
      <c r="S1219" s="25">
        <v>0</v>
      </c>
      <c r="T1219" s="6" t="str">
        <f t="shared" si="324"/>
        <v/>
      </c>
      <c r="U1219" s="6" t="str">
        <f t="shared" si="325"/>
        <v/>
      </c>
      <c r="V1219" s="19" t="str">
        <f>VLOOKUP(G1219,角色!AW:BC,主动技能!F1219+1,FALSE)</f>
        <v>skill_01</v>
      </c>
      <c r="Y1219">
        <f t="shared" si="329"/>
        <v>0</v>
      </c>
      <c r="Z1219" s="19">
        <f>IF(VLOOKUP(C1219,角色!CC:CI,主动技能!F1219*2,FALSE)=0,"",VLOOKUP(C1219,角色!CC:CI,主动技能!F1219*2,FALSE))</f>
        <v>100</v>
      </c>
      <c r="AA1219" s="19">
        <f>IF(VLOOKUP(C1219,角色!CC:CI,主动技能!F1219*2+1,FALSE)=0,0,VLOOKUP(C1219,角色!CC:CI,主动技能!F1219*2+1,FALSE))</f>
        <v>10</v>
      </c>
      <c r="AB1219" s="19">
        <f>IF(INT(VLOOKUP(E1219,角色属性概况!I:M,3,FALSE)*AA1219/100)=0,"",(INT(VLOOKUP(E1219,角色属性概况!I:M,3,FALSE)*AA1219/100)))</f>
        <v>6767</v>
      </c>
      <c r="AE1219" s="25">
        <f>(VLOOKUP(G1219,角色!V:AE,主动技能!F1219+7,FALSE))</f>
        <v>1</v>
      </c>
      <c r="AF1219" s="19">
        <f>VLOOKUP(F1219,对应表!AY:BA,3,FALSE)</f>
        <v>0</v>
      </c>
      <c r="AG1219" s="19">
        <f>VLOOKUP(F1219,对应表!AY:BA,2,FALSE)</f>
        <v>0</v>
      </c>
      <c r="AH1219" s="25" t="str">
        <f>VLOOKUP(F1219,特效对应!F:G,2,FALSE)</f>
        <v>attack</v>
      </c>
      <c r="AJ1219">
        <f t="shared" si="326"/>
        <v>13</v>
      </c>
      <c r="AQ1219" s="6" t="str">
        <f>_xlfn.IFNA(IF(IF($AK1219=AQ$5,VLOOKUP(AL1219,buff!$K:$L,2,FALSE),"")=0,"",IF($AK1219=AQ$5,VLOOKUP(AL1219,buff!$K:$L,2,FALSE),"")),"")</f>
        <v/>
      </c>
      <c r="AR1219" s="6" t="str">
        <f>_xlfn.IFNA(IF(IF($AK1219=AR$5,VLOOKUP(AM1219,buff!$K:$L,2,FALSE),"")=0,"",IF($AK1219=AR$5,VLOOKUP(AM1219,buff!$K:$L,2,FALSE),"")),"")</f>
        <v/>
      </c>
      <c r="AS1219" s="6" t="str">
        <f>_xlfn.IFNA(IF(IF($AK1219=AS$5,VLOOKUP(AN1219,buff!$K:$L,2,FALSE),"")=0,"",IF($AK1219=AS$5,VLOOKUP(AN1219,buff!$K:$L,2,FALSE),"")),"")</f>
        <v/>
      </c>
      <c r="AT1219" s="6" t="str">
        <f>_xlfn.IFNA(IF(IF($AK1219=AT$5,VLOOKUP(AO1219,buff!$K:$L,2,FALSE),"")=0,"",IF($AK1219=AT$5,VLOOKUP(AO1219,buff!$K:$L,2,FALSE),"")),"")</f>
        <v/>
      </c>
      <c r="AU1219" s="6" t="str">
        <f>_xlfn.IFNA(IF(IF($AK1219=AU$5,VLOOKUP(AP1219,buff!$K:$L,2,FALSE),"")=0,"",IF($AK1219=AU$5,VLOOKUP(AP1219,buff!$K:$L,2,FALSE),"")),"")</f>
        <v/>
      </c>
      <c r="AV1219" s="6" t="str">
        <f>_xlfn.IFNA(IF(IF($AK1219=AV$5,VLOOKUP(AL1219,buff!$K:$L,2,FALSE),"")=0,"",IF($AK1219=AV$5,VLOOKUP(AL1219,buff!$K:$L,2,FALSE),"")),"")</f>
        <v/>
      </c>
      <c r="AW1219" s="6" t="str">
        <f>_xlfn.IFNA(IF(IF($AK1219=AW$5,VLOOKUP(AM1219,buff!$K:$L,2,FALSE),"")=0,"",IF($AK1219=AW$5,VLOOKUP(AM1219,buff!$K:$L,2,FALSE),"")),"")</f>
        <v/>
      </c>
      <c r="AX1219" s="6" t="str">
        <f>_xlfn.IFNA(IF(IF($AK1219=AX$5,VLOOKUP(AN1219,buff!$K:$L,2,FALSE),"")=0,"",IF($AK1219=AX$5,VLOOKUP(AN1219,buff!$K:$L,2,FALSE),"")),"")</f>
        <v/>
      </c>
      <c r="AY1219" s="6" t="str">
        <f>_xlfn.IFNA(IF(IF($AK1219=AY$5,VLOOKUP(AO1219,buff!$K:$L,2,FALSE),"")=0,"",IF($AK1219=AY$5,VLOOKUP(AO1219,buff!$K:$L,2,FALSE),"")),"")</f>
        <v/>
      </c>
      <c r="AZ1219" s="6" t="str">
        <f>_xlfn.IFNA(IF(IF($AK1219=AZ$5,VLOOKUP(AP1219,buff!$K:$L,2,FALSE),"")=0,"",IF($AK1219=AZ$5,VLOOKUP(AP1219,buff!$K:$L,2,FALSE),"")),"")</f>
        <v/>
      </c>
      <c r="BA1219" s="6" t="e">
        <f>VLOOKUP(AL1219,buff!$K:$P,6,FALSE)</f>
        <v>#N/A</v>
      </c>
      <c r="BB1219" s="6" t="e">
        <f>VLOOKUP(AM1219,buff!$K:$P,6,FALSE)</f>
        <v>#N/A</v>
      </c>
      <c r="BC1219" s="6" t="e">
        <f>VLOOKUP(AN1219,buff!$K:$P,6,FALSE)</f>
        <v>#N/A</v>
      </c>
      <c r="BD1219">
        <f t="shared" si="313"/>
        <v>0</v>
      </c>
      <c r="BE1219">
        <f t="shared" si="314"/>
        <v>0</v>
      </c>
      <c r="BF1219" s="22">
        <f t="shared" si="315"/>
        <v>102101</v>
      </c>
    </row>
    <row r="1220" spans="1:58" x14ac:dyDescent="0.15">
      <c r="A1220" t="str">
        <f t="shared" si="319"/>
        <v>娜塔莎主动技能1等级14</v>
      </c>
      <c r="B1220" s="8">
        <f t="shared" si="320"/>
        <v>10210114</v>
      </c>
      <c r="C1220" s="8" t="str">
        <f>VLOOKUP(G1220,角色!A:B,2,FALSE)</f>
        <v>娜塔莎</v>
      </c>
      <c r="D1220" s="8" t="str">
        <f t="shared" si="321"/>
        <v>主动技能1</v>
      </c>
      <c r="E1220" s="8">
        <f t="shared" si="312"/>
        <v>14</v>
      </c>
      <c r="F1220" s="8">
        <f t="shared" si="322"/>
        <v>1</v>
      </c>
      <c r="G1220" s="8">
        <f t="shared" si="323"/>
        <v>21</v>
      </c>
      <c r="H1220" s="4" t="s">
        <v>955</v>
      </c>
      <c r="I1220" s="20" t="str">
        <f t="shared" si="328"/>
        <v>对敌方单体攻击，造成100%攻击力（+9601）点伤害。</v>
      </c>
      <c r="J1220" s="20" t="s">
        <v>277</v>
      </c>
      <c r="K1220" s="21" t="s">
        <v>102</v>
      </c>
      <c r="L1220" s="20" t="s">
        <v>106</v>
      </c>
      <c r="M1220" s="4"/>
      <c r="N1220" s="4">
        <v>100</v>
      </c>
      <c r="O1220" s="20">
        <f>VLOOKUP(L1220,对应表!BK:BL,2,FALSE)</f>
        <v>0</v>
      </c>
      <c r="P1220" s="25" t="str">
        <f>_xlfn.IFNA(VLOOKUP(G1220,角色!V:AE,主动技能!F1220+1,FALSE),"")</f>
        <v>|||</v>
      </c>
      <c r="Q1220" s="25">
        <f>(VLOOKUP(G1220,角色!V:AE,主动技能!F1220+4,FALSE))</f>
        <v>1</v>
      </c>
      <c r="R1220" s="25">
        <v>0</v>
      </c>
      <c r="S1220" s="25">
        <v>0</v>
      </c>
      <c r="T1220" s="6" t="str">
        <f t="shared" si="324"/>
        <v/>
      </c>
      <c r="U1220" s="6" t="str">
        <f t="shared" si="325"/>
        <v/>
      </c>
      <c r="V1220" s="19" t="str">
        <f>VLOOKUP(G1220,角色!AW:BC,主动技能!F1220+1,FALSE)</f>
        <v>skill_01</v>
      </c>
      <c r="Y1220">
        <f t="shared" si="329"/>
        <v>0</v>
      </c>
      <c r="Z1220" s="19">
        <f>IF(VLOOKUP(C1220,角色!CC:CI,主动技能!F1220*2,FALSE)=0,"",VLOOKUP(C1220,角色!CC:CI,主动技能!F1220*2,FALSE))</f>
        <v>100</v>
      </c>
      <c r="AA1220" s="19">
        <f>IF(VLOOKUP(C1220,角色!CC:CI,主动技能!F1220*2+1,FALSE)=0,0,VLOOKUP(C1220,角色!CC:CI,主动技能!F1220*2+1,FALSE))</f>
        <v>10</v>
      </c>
      <c r="AB1220" s="19">
        <f>IF(INT(VLOOKUP(E1220,角色属性概况!I:M,3,FALSE)*AA1220/100)=0,"",(INT(VLOOKUP(E1220,角色属性概况!I:M,3,FALSE)*AA1220/100)))</f>
        <v>9601</v>
      </c>
      <c r="AE1220" s="25">
        <f>(VLOOKUP(G1220,角色!V:AE,主动技能!F1220+7,FALSE))</f>
        <v>1</v>
      </c>
      <c r="AF1220" s="19">
        <f>VLOOKUP(F1220,对应表!AY:BA,3,FALSE)</f>
        <v>0</v>
      </c>
      <c r="AG1220" s="19">
        <f>VLOOKUP(F1220,对应表!AY:BA,2,FALSE)</f>
        <v>0</v>
      </c>
      <c r="AH1220" s="25" t="str">
        <f>VLOOKUP(F1220,特效对应!F:G,2,FALSE)</f>
        <v>attack</v>
      </c>
      <c r="AJ1220">
        <f t="shared" si="326"/>
        <v>14</v>
      </c>
      <c r="AQ1220" s="6" t="str">
        <f>_xlfn.IFNA(IF(IF($AK1220=AQ$5,VLOOKUP(AL1220,buff!$K:$L,2,FALSE),"")=0,"",IF($AK1220=AQ$5,VLOOKUP(AL1220,buff!$K:$L,2,FALSE),"")),"")</f>
        <v/>
      </c>
      <c r="AR1220" s="6" t="str">
        <f>_xlfn.IFNA(IF(IF($AK1220=AR$5,VLOOKUP(AM1220,buff!$K:$L,2,FALSE),"")=0,"",IF($AK1220=AR$5,VLOOKUP(AM1220,buff!$K:$L,2,FALSE),"")),"")</f>
        <v/>
      </c>
      <c r="AS1220" s="6" t="str">
        <f>_xlfn.IFNA(IF(IF($AK1220=AS$5,VLOOKUP(AN1220,buff!$K:$L,2,FALSE),"")=0,"",IF($AK1220=AS$5,VLOOKUP(AN1220,buff!$K:$L,2,FALSE),"")),"")</f>
        <v/>
      </c>
      <c r="AT1220" s="6" t="str">
        <f>_xlfn.IFNA(IF(IF($AK1220=AT$5,VLOOKUP(AO1220,buff!$K:$L,2,FALSE),"")=0,"",IF($AK1220=AT$5,VLOOKUP(AO1220,buff!$K:$L,2,FALSE),"")),"")</f>
        <v/>
      </c>
      <c r="AU1220" s="6" t="str">
        <f>_xlfn.IFNA(IF(IF($AK1220=AU$5,VLOOKUP(AP1220,buff!$K:$L,2,FALSE),"")=0,"",IF($AK1220=AU$5,VLOOKUP(AP1220,buff!$K:$L,2,FALSE),"")),"")</f>
        <v/>
      </c>
      <c r="AV1220" s="6" t="str">
        <f>_xlfn.IFNA(IF(IF($AK1220=AV$5,VLOOKUP(AL1220,buff!$K:$L,2,FALSE),"")=0,"",IF($AK1220=AV$5,VLOOKUP(AL1220,buff!$K:$L,2,FALSE),"")),"")</f>
        <v/>
      </c>
      <c r="AW1220" s="6" t="str">
        <f>_xlfn.IFNA(IF(IF($AK1220=AW$5,VLOOKUP(AM1220,buff!$K:$L,2,FALSE),"")=0,"",IF($AK1220=AW$5,VLOOKUP(AM1220,buff!$K:$L,2,FALSE),"")),"")</f>
        <v/>
      </c>
      <c r="AX1220" s="6" t="str">
        <f>_xlfn.IFNA(IF(IF($AK1220=AX$5,VLOOKUP(AN1220,buff!$K:$L,2,FALSE),"")=0,"",IF($AK1220=AX$5,VLOOKUP(AN1220,buff!$K:$L,2,FALSE),"")),"")</f>
        <v/>
      </c>
      <c r="AY1220" s="6" t="str">
        <f>_xlfn.IFNA(IF(IF($AK1220=AY$5,VLOOKUP(AO1220,buff!$K:$L,2,FALSE),"")=0,"",IF($AK1220=AY$5,VLOOKUP(AO1220,buff!$K:$L,2,FALSE),"")),"")</f>
        <v/>
      </c>
      <c r="AZ1220" s="6" t="str">
        <f>_xlfn.IFNA(IF(IF($AK1220=AZ$5,VLOOKUP(AP1220,buff!$K:$L,2,FALSE),"")=0,"",IF($AK1220=AZ$5,VLOOKUP(AP1220,buff!$K:$L,2,FALSE),"")),"")</f>
        <v/>
      </c>
      <c r="BA1220" s="6" t="e">
        <f>VLOOKUP(AL1220,buff!$K:$P,6,FALSE)</f>
        <v>#N/A</v>
      </c>
      <c r="BB1220" s="6" t="e">
        <f>VLOOKUP(AM1220,buff!$K:$P,6,FALSE)</f>
        <v>#N/A</v>
      </c>
      <c r="BC1220" s="6" t="e">
        <f>VLOOKUP(AN1220,buff!$K:$P,6,FALSE)</f>
        <v>#N/A</v>
      </c>
      <c r="BD1220">
        <f t="shared" si="313"/>
        <v>0</v>
      </c>
      <c r="BE1220">
        <f t="shared" si="314"/>
        <v>0</v>
      </c>
      <c r="BF1220" s="22">
        <f t="shared" si="315"/>
        <v>102101</v>
      </c>
    </row>
    <row r="1221" spans="1:58" x14ac:dyDescent="0.15">
      <c r="A1221" t="str">
        <f t="shared" si="319"/>
        <v>娜塔莎主动技能1等级15</v>
      </c>
      <c r="B1221" s="8">
        <f t="shared" si="320"/>
        <v>10210115</v>
      </c>
      <c r="C1221" s="8" t="str">
        <f>VLOOKUP(G1221,角色!A:B,2,FALSE)</f>
        <v>娜塔莎</v>
      </c>
      <c r="D1221" s="8" t="str">
        <f t="shared" si="321"/>
        <v>主动技能1</v>
      </c>
      <c r="E1221" s="8">
        <f t="shared" si="312"/>
        <v>15</v>
      </c>
      <c r="F1221" s="8">
        <f t="shared" si="322"/>
        <v>1</v>
      </c>
      <c r="G1221" s="8">
        <f t="shared" si="323"/>
        <v>21</v>
      </c>
      <c r="H1221" s="4" t="s">
        <v>955</v>
      </c>
      <c r="I1221" s="20" t="str">
        <f t="shared" si="328"/>
        <v>对敌方单体攻击，造成100%攻击力（+13613）点伤害。</v>
      </c>
      <c r="J1221" s="20" t="s">
        <v>277</v>
      </c>
      <c r="K1221" s="21" t="s">
        <v>102</v>
      </c>
      <c r="L1221" s="20" t="s">
        <v>106</v>
      </c>
      <c r="M1221" s="4"/>
      <c r="N1221" s="4">
        <v>100</v>
      </c>
      <c r="O1221" s="20">
        <f>VLOOKUP(L1221,对应表!BK:BL,2,FALSE)</f>
        <v>0</v>
      </c>
      <c r="P1221" s="25" t="str">
        <f>_xlfn.IFNA(VLOOKUP(G1221,角色!V:AE,主动技能!F1221+1,FALSE),"")</f>
        <v>|||</v>
      </c>
      <c r="Q1221" s="25">
        <f>(VLOOKUP(G1221,角色!V:AE,主动技能!F1221+4,FALSE))</f>
        <v>1</v>
      </c>
      <c r="R1221" s="25">
        <v>0</v>
      </c>
      <c r="S1221" s="25">
        <v>0</v>
      </c>
      <c r="T1221" s="6" t="str">
        <f t="shared" si="324"/>
        <v/>
      </c>
      <c r="U1221" s="6" t="str">
        <f t="shared" si="325"/>
        <v/>
      </c>
      <c r="V1221" s="19" t="str">
        <f>VLOOKUP(G1221,角色!AW:BC,主动技能!F1221+1,FALSE)</f>
        <v>skill_01</v>
      </c>
      <c r="Y1221">
        <f t="shared" si="329"/>
        <v>0</v>
      </c>
      <c r="Z1221" s="19">
        <f>IF(VLOOKUP(C1221,角色!CC:CI,主动技能!F1221*2,FALSE)=0,"",VLOOKUP(C1221,角色!CC:CI,主动技能!F1221*2,FALSE))</f>
        <v>100</v>
      </c>
      <c r="AA1221" s="19">
        <f>IF(VLOOKUP(C1221,角色!CC:CI,主动技能!F1221*2+1,FALSE)=0,0,VLOOKUP(C1221,角色!CC:CI,主动技能!F1221*2+1,FALSE))</f>
        <v>10</v>
      </c>
      <c r="AB1221" s="19">
        <f>IF(INT(VLOOKUP(E1221,角色属性概况!I:M,3,FALSE)*AA1221/100)=0,"",(INT(VLOOKUP(E1221,角色属性概况!I:M,3,FALSE)*AA1221/100)))</f>
        <v>13613</v>
      </c>
      <c r="AE1221" s="25">
        <f>(VLOOKUP(G1221,角色!V:AE,主动技能!F1221+7,FALSE))</f>
        <v>1</v>
      </c>
      <c r="AF1221" s="19">
        <f>VLOOKUP(F1221,对应表!AY:BA,3,FALSE)</f>
        <v>0</v>
      </c>
      <c r="AG1221" s="19">
        <f>VLOOKUP(F1221,对应表!AY:BA,2,FALSE)</f>
        <v>0</v>
      </c>
      <c r="AH1221" s="25" t="str">
        <f>VLOOKUP(F1221,特效对应!F:G,2,FALSE)</f>
        <v>attack</v>
      </c>
      <c r="AJ1221">
        <f t="shared" si="326"/>
        <v>15</v>
      </c>
      <c r="AQ1221" s="6" t="str">
        <f>_xlfn.IFNA(IF(IF($AK1221=AQ$5,VLOOKUP(AL1221,buff!$K:$L,2,FALSE),"")=0,"",IF($AK1221=AQ$5,VLOOKUP(AL1221,buff!$K:$L,2,FALSE),"")),"")</f>
        <v/>
      </c>
      <c r="AR1221" s="6" t="str">
        <f>_xlfn.IFNA(IF(IF($AK1221=AR$5,VLOOKUP(AM1221,buff!$K:$L,2,FALSE),"")=0,"",IF($AK1221=AR$5,VLOOKUP(AM1221,buff!$K:$L,2,FALSE),"")),"")</f>
        <v/>
      </c>
      <c r="AS1221" s="6" t="str">
        <f>_xlfn.IFNA(IF(IF($AK1221=AS$5,VLOOKUP(AN1221,buff!$K:$L,2,FALSE),"")=0,"",IF($AK1221=AS$5,VLOOKUP(AN1221,buff!$K:$L,2,FALSE),"")),"")</f>
        <v/>
      </c>
      <c r="AT1221" s="6" t="str">
        <f>_xlfn.IFNA(IF(IF($AK1221=AT$5,VLOOKUP(AO1221,buff!$K:$L,2,FALSE),"")=0,"",IF($AK1221=AT$5,VLOOKUP(AO1221,buff!$K:$L,2,FALSE),"")),"")</f>
        <v/>
      </c>
      <c r="AU1221" s="6" t="str">
        <f>_xlfn.IFNA(IF(IF($AK1221=AU$5,VLOOKUP(AP1221,buff!$K:$L,2,FALSE),"")=0,"",IF($AK1221=AU$5,VLOOKUP(AP1221,buff!$K:$L,2,FALSE),"")),"")</f>
        <v/>
      </c>
      <c r="AV1221" s="6" t="str">
        <f>_xlfn.IFNA(IF(IF($AK1221=AV$5,VLOOKUP(AL1221,buff!$K:$L,2,FALSE),"")=0,"",IF($AK1221=AV$5,VLOOKUP(AL1221,buff!$K:$L,2,FALSE),"")),"")</f>
        <v/>
      </c>
      <c r="AW1221" s="6" t="str">
        <f>_xlfn.IFNA(IF(IF($AK1221=AW$5,VLOOKUP(AM1221,buff!$K:$L,2,FALSE),"")=0,"",IF($AK1221=AW$5,VLOOKUP(AM1221,buff!$K:$L,2,FALSE),"")),"")</f>
        <v/>
      </c>
      <c r="AX1221" s="6" t="str">
        <f>_xlfn.IFNA(IF(IF($AK1221=AX$5,VLOOKUP(AN1221,buff!$K:$L,2,FALSE),"")=0,"",IF($AK1221=AX$5,VLOOKUP(AN1221,buff!$K:$L,2,FALSE),"")),"")</f>
        <v/>
      </c>
      <c r="AY1221" s="6" t="str">
        <f>_xlfn.IFNA(IF(IF($AK1221=AY$5,VLOOKUP(AO1221,buff!$K:$L,2,FALSE),"")=0,"",IF($AK1221=AY$5,VLOOKUP(AO1221,buff!$K:$L,2,FALSE),"")),"")</f>
        <v/>
      </c>
      <c r="AZ1221" s="6" t="str">
        <f>_xlfn.IFNA(IF(IF($AK1221=AZ$5,VLOOKUP(AP1221,buff!$K:$L,2,FALSE),"")=0,"",IF($AK1221=AZ$5,VLOOKUP(AP1221,buff!$K:$L,2,FALSE),"")),"")</f>
        <v/>
      </c>
      <c r="BA1221" s="6" t="e">
        <f>VLOOKUP(AL1221,buff!$K:$P,6,FALSE)</f>
        <v>#N/A</v>
      </c>
      <c r="BB1221" s="6" t="e">
        <f>VLOOKUP(AM1221,buff!$K:$P,6,FALSE)</f>
        <v>#N/A</v>
      </c>
      <c r="BC1221" s="6" t="e">
        <f>VLOOKUP(AN1221,buff!$K:$P,6,FALSE)</f>
        <v>#N/A</v>
      </c>
      <c r="BD1221">
        <f t="shared" si="313"/>
        <v>0</v>
      </c>
      <c r="BE1221">
        <f t="shared" si="314"/>
        <v>0</v>
      </c>
      <c r="BF1221" s="22">
        <f t="shared" si="315"/>
        <v>102101</v>
      </c>
    </row>
    <row r="1222" spans="1:58" x14ac:dyDescent="0.15">
      <c r="A1222" t="str">
        <f t="shared" si="319"/>
        <v>娜塔莎主动技能1等级16</v>
      </c>
      <c r="B1222" s="8">
        <f t="shared" si="320"/>
        <v>10210116</v>
      </c>
      <c r="C1222" s="8" t="str">
        <f>VLOOKUP(G1222,角色!A:B,2,FALSE)</f>
        <v>娜塔莎</v>
      </c>
      <c r="D1222" s="8" t="str">
        <f t="shared" si="321"/>
        <v>主动技能1</v>
      </c>
      <c r="E1222" s="8">
        <f t="shared" si="312"/>
        <v>16</v>
      </c>
      <c r="F1222" s="8">
        <f t="shared" si="322"/>
        <v>1</v>
      </c>
      <c r="G1222" s="8">
        <f t="shared" si="323"/>
        <v>21</v>
      </c>
      <c r="H1222" s="4" t="s">
        <v>955</v>
      </c>
      <c r="I1222" s="20" t="str">
        <f t="shared" si="328"/>
        <v>对敌方单体攻击，造成100%攻击力（+19292）点伤害。</v>
      </c>
      <c r="J1222" s="20" t="s">
        <v>277</v>
      </c>
      <c r="K1222" s="21" t="s">
        <v>102</v>
      </c>
      <c r="L1222" s="20" t="s">
        <v>106</v>
      </c>
      <c r="M1222" s="4"/>
      <c r="N1222" s="4">
        <v>100</v>
      </c>
      <c r="O1222" s="20">
        <f>VLOOKUP(L1222,对应表!BK:BL,2,FALSE)</f>
        <v>0</v>
      </c>
      <c r="P1222" s="25" t="str">
        <f>_xlfn.IFNA(VLOOKUP(G1222,角色!V:AE,主动技能!F1222+1,FALSE),"")</f>
        <v>|||</v>
      </c>
      <c r="Q1222" s="25">
        <f>(VLOOKUP(G1222,角色!V:AE,主动技能!F1222+4,FALSE))</f>
        <v>1</v>
      </c>
      <c r="R1222" s="25">
        <v>0</v>
      </c>
      <c r="S1222" s="25">
        <v>0</v>
      </c>
      <c r="T1222" s="6" t="str">
        <f t="shared" si="324"/>
        <v/>
      </c>
      <c r="U1222" s="6" t="str">
        <f t="shared" si="325"/>
        <v/>
      </c>
      <c r="V1222" s="19" t="str">
        <f>VLOOKUP(G1222,角色!AW:BC,主动技能!F1222+1,FALSE)</f>
        <v>skill_01</v>
      </c>
      <c r="Y1222">
        <f t="shared" si="329"/>
        <v>0</v>
      </c>
      <c r="Z1222" s="19">
        <f>IF(VLOOKUP(C1222,角色!CC:CI,主动技能!F1222*2,FALSE)=0,"",VLOOKUP(C1222,角色!CC:CI,主动技能!F1222*2,FALSE))</f>
        <v>100</v>
      </c>
      <c r="AA1222" s="19">
        <f>IF(VLOOKUP(C1222,角色!CC:CI,主动技能!F1222*2+1,FALSE)=0,0,VLOOKUP(C1222,角色!CC:CI,主动技能!F1222*2+1,FALSE))</f>
        <v>10</v>
      </c>
      <c r="AB1222" s="19">
        <f>IF(INT(VLOOKUP(E1222,角色属性概况!I:M,3,FALSE)*AA1222/100)=0,"",(INT(VLOOKUP(E1222,角色属性概况!I:M,3,FALSE)*AA1222/100)))</f>
        <v>19292</v>
      </c>
      <c r="AE1222" s="25">
        <f>(VLOOKUP(G1222,角色!V:AE,主动技能!F1222+7,FALSE))</f>
        <v>1</v>
      </c>
      <c r="AF1222" s="19">
        <f>VLOOKUP(F1222,对应表!AY:BA,3,FALSE)</f>
        <v>0</v>
      </c>
      <c r="AG1222" s="19">
        <f>VLOOKUP(F1222,对应表!AY:BA,2,FALSE)</f>
        <v>0</v>
      </c>
      <c r="AH1222" s="25" t="str">
        <f>VLOOKUP(F1222,特效对应!F:G,2,FALSE)</f>
        <v>attack</v>
      </c>
      <c r="AJ1222">
        <f t="shared" si="326"/>
        <v>16</v>
      </c>
      <c r="AQ1222" s="6" t="str">
        <f>_xlfn.IFNA(IF(IF($AK1222=AQ$5,VLOOKUP(AL1222,buff!$K:$L,2,FALSE),"")=0,"",IF($AK1222=AQ$5,VLOOKUP(AL1222,buff!$K:$L,2,FALSE),"")),"")</f>
        <v/>
      </c>
      <c r="AR1222" s="6" t="str">
        <f>_xlfn.IFNA(IF(IF($AK1222=AR$5,VLOOKUP(AM1222,buff!$K:$L,2,FALSE),"")=0,"",IF($AK1222=AR$5,VLOOKUP(AM1222,buff!$K:$L,2,FALSE),"")),"")</f>
        <v/>
      </c>
      <c r="AS1222" s="6" t="str">
        <f>_xlfn.IFNA(IF(IF($AK1222=AS$5,VLOOKUP(AN1222,buff!$K:$L,2,FALSE),"")=0,"",IF($AK1222=AS$5,VLOOKUP(AN1222,buff!$K:$L,2,FALSE),"")),"")</f>
        <v/>
      </c>
      <c r="AT1222" s="6" t="str">
        <f>_xlfn.IFNA(IF(IF($AK1222=AT$5,VLOOKUP(AO1222,buff!$K:$L,2,FALSE),"")=0,"",IF($AK1222=AT$5,VLOOKUP(AO1222,buff!$K:$L,2,FALSE),"")),"")</f>
        <v/>
      </c>
      <c r="AU1222" s="6" t="str">
        <f>_xlfn.IFNA(IF(IF($AK1222=AU$5,VLOOKUP(AP1222,buff!$K:$L,2,FALSE),"")=0,"",IF($AK1222=AU$5,VLOOKUP(AP1222,buff!$K:$L,2,FALSE),"")),"")</f>
        <v/>
      </c>
      <c r="AV1222" s="6" t="str">
        <f>_xlfn.IFNA(IF(IF($AK1222=AV$5,VLOOKUP(AL1222,buff!$K:$L,2,FALSE),"")=0,"",IF($AK1222=AV$5,VLOOKUP(AL1222,buff!$K:$L,2,FALSE),"")),"")</f>
        <v/>
      </c>
      <c r="AW1222" s="6" t="str">
        <f>_xlfn.IFNA(IF(IF($AK1222=AW$5,VLOOKUP(AM1222,buff!$K:$L,2,FALSE),"")=0,"",IF($AK1222=AW$5,VLOOKUP(AM1222,buff!$K:$L,2,FALSE),"")),"")</f>
        <v/>
      </c>
      <c r="AX1222" s="6" t="str">
        <f>_xlfn.IFNA(IF(IF($AK1222=AX$5,VLOOKUP(AN1222,buff!$K:$L,2,FALSE),"")=0,"",IF($AK1222=AX$5,VLOOKUP(AN1222,buff!$K:$L,2,FALSE),"")),"")</f>
        <v/>
      </c>
      <c r="AY1222" s="6" t="str">
        <f>_xlfn.IFNA(IF(IF($AK1222=AY$5,VLOOKUP(AO1222,buff!$K:$L,2,FALSE),"")=0,"",IF($AK1222=AY$5,VLOOKUP(AO1222,buff!$K:$L,2,FALSE),"")),"")</f>
        <v/>
      </c>
      <c r="AZ1222" s="6" t="str">
        <f>_xlfn.IFNA(IF(IF($AK1222=AZ$5,VLOOKUP(AP1222,buff!$K:$L,2,FALSE),"")=0,"",IF($AK1222=AZ$5,VLOOKUP(AP1222,buff!$K:$L,2,FALSE),"")),"")</f>
        <v/>
      </c>
      <c r="BA1222" s="6" t="e">
        <f>VLOOKUP(AL1222,buff!$K:$P,6,FALSE)</f>
        <v>#N/A</v>
      </c>
      <c r="BB1222" s="6" t="e">
        <f>VLOOKUP(AM1222,buff!$K:$P,6,FALSE)</f>
        <v>#N/A</v>
      </c>
      <c r="BC1222" s="6" t="e">
        <f>VLOOKUP(AN1222,buff!$K:$P,6,FALSE)</f>
        <v>#N/A</v>
      </c>
      <c r="BD1222">
        <f t="shared" si="313"/>
        <v>0</v>
      </c>
      <c r="BE1222">
        <f t="shared" si="314"/>
        <v>0</v>
      </c>
      <c r="BF1222" s="22">
        <f t="shared" si="315"/>
        <v>102101</v>
      </c>
    </row>
    <row r="1223" spans="1:58" x14ac:dyDescent="0.15">
      <c r="A1223" t="str">
        <f t="shared" si="319"/>
        <v>娜塔莎主动技能1等级17</v>
      </c>
      <c r="B1223" s="8">
        <f t="shared" si="320"/>
        <v>10210117</v>
      </c>
      <c r="C1223" s="8" t="str">
        <f>VLOOKUP(G1223,角色!A:B,2,FALSE)</f>
        <v>娜塔莎</v>
      </c>
      <c r="D1223" s="8" t="str">
        <f t="shared" si="321"/>
        <v>主动技能1</v>
      </c>
      <c r="E1223" s="8">
        <f t="shared" si="312"/>
        <v>17</v>
      </c>
      <c r="F1223" s="8">
        <f t="shared" si="322"/>
        <v>1</v>
      </c>
      <c r="G1223" s="8">
        <f t="shared" si="323"/>
        <v>21</v>
      </c>
      <c r="H1223" s="4" t="s">
        <v>955</v>
      </c>
      <c r="I1223" s="20" t="str">
        <f t="shared" si="328"/>
        <v>对敌方单体攻击，造成100%攻击力（+27333）点伤害。</v>
      </c>
      <c r="J1223" s="20" t="s">
        <v>277</v>
      </c>
      <c r="K1223" s="21" t="s">
        <v>102</v>
      </c>
      <c r="L1223" s="20" t="s">
        <v>106</v>
      </c>
      <c r="M1223" s="4"/>
      <c r="N1223" s="4">
        <v>100</v>
      </c>
      <c r="O1223" s="20">
        <f>VLOOKUP(L1223,对应表!BK:BL,2,FALSE)</f>
        <v>0</v>
      </c>
      <c r="P1223" s="25" t="str">
        <f>_xlfn.IFNA(VLOOKUP(G1223,角色!V:AE,主动技能!F1223+1,FALSE),"")</f>
        <v>|||</v>
      </c>
      <c r="Q1223" s="25">
        <f>(VLOOKUP(G1223,角色!V:AE,主动技能!F1223+4,FALSE))</f>
        <v>1</v>
      </c>
      <c r="R1223" s="25">
        <v>0</v>
      </c>
      <c r="S1223" s="25">
        <v>0</v>
      </c>
      <c r="T1223" s="6" t="str">
        <f t="shared" si="324"/>
        <v/>
      </c>
      <c r="U1223" s="6" t="str">
        <f t="shared" si="325"/>
        <v/>
      </c>
      <c r="V1223" s="19" t="str">
        <f>VLOOKUP(G1223,角色!AW:BC,主动技能!F1223+1,FALSE)</f>
        <v>skill_01</v>
      </c>
      <c r="Y1223">
        <f t="shared" si="329"/>
        <v>0</v>
      </c>
      <c r="Z1223" s="19">
        <f>IF(VLOOKUP(C1223,角色!CC:CI,主动技能!F1223*2,FALSE)=0,"",VLOOKUP(C1223,角色!CC:CI,主动技能!F1223*2,FALSE))</f>
        <v>100</v>
      </c>
      <c r="AA1223" s="19">
        <f>IF(VLOOKUP(C1223,角色!CC:CI,主动技能!F1223*2+1,FALSE)=0,0,VLOOKUP(C1223,角色!CC:CI,主动技能!F1223*2+1,FALSE))</f>
        <v>10</v>
      </c>
      <c r="AB1223" s="19">
        <f>IF(INT(VLOOKUP(E1223,角色属性概况!I:M,3,FALSE)*AA1223/100)=0,"",(INT(VLOOKUP(E1223,角色属性概况!I:M,3,FALSE)*AA1223/100)))</f>
        <v>27333</v>
      </c>
      <c r="AE1223" s="25">
        <f>(VLOOKUP(G1223,角色!V:AE,主动技能!F1223+7,FALSE))</f>
        <v>1</v>
      </c>
      <c r="AF1223" s="19">
        <f>VLOOKUP(F1223,对应表!AY:BA,3,FALSE)</f>
        <v>0</v>
      </c>
      <c r="AG1223" s="19">
        <f>VLOOKUP(F1223,对应表!AY:BA,2,FALSE)</f>
        <v>0</v>
      </c>
      <c r="AH1223" s="25" t="str">
        <f>VLOOKUP(F1223,特效对应!F:G,2,FALSE)</f>
        <v>attack</v>
      </c>
      <c r="AJ1223">
        <f t="shared" si="326"/>
        <v>17</v>
      </c>
      <c r="AQ1223" s="6" t="str">
        <f>_xlfn.IFNA(IF(IF($AK1223=AQ$5,VLOOKUP(AL1223,buff!$K:$L,2,FALSE),"")=0,"",IF($AK1223=AQ$5,VLOOKUP(AL1223,buff!$K:$L,2,FALSE),"")),"")</f>
        <v/>
      </c>
      <c r="AR1223" s="6" t="str">
        <f>_xlfn.IFNA(IF(IF($AK1223=AR$5,VLOOKUP(AM1223,buff!$K:$L,2,FALSE),"")=0,"",IF($AK1223=AR$5,VLOOKUP(AM1223,buff!$K:$L,2,FALSE),"")),"")</f>
        <v/>
      </c>
      <c r="AS1223" s="6" t="str">
        <f>_xlfn.IFNA(IF(IF($AK1223=AS$5,VLOOKUP(AN1223,buff!$K:$L,2,FALSE),"")=0,"",IF($AK1223=AS$5,VLOOKUP(AN1223,buff!$K:$L,2,FALSE),"")),"")</f>
        <v/>
      </c>
      <c r="AT1223" s="6" t="str">
        <f>_xlfn.IFNA(IF(IF($AK1223=AT$5,VLOOKUP(AO1223,buff!$K:$L,2,FALSE),"")=0,"",IF($AK1223=AT$5,VLOOKUP(AO1223,buff!$K:$L,2,FALSE),"")),"")</f>
        <v/>
      </c>
      <c r="AU1223" s="6" t="str">
        <f>_xlfn.IFNA(IF(IF($AK1223=AU$5,VLOOKUP(AP1223,buff!$K:$L,2,FALSE),"")=0,"",IF($AK1223=AU$5,VLOOKUP(AP1223,buff!$K:$L,2,FALSE),"")),"")</f>
        <v/>
      </c>
      <c r="AV1223" s="6" t="str">
        <f>_xlfn.IFNA(IF(IF($AK1223=AV$5,VLOOKUP(AL1223,buff!$K:$L,2,FALSE),"")=0,"",IF($AK1223=AV$5,VLOOKUP(AL1223,buff!$K:$L,2,FALSE),"")),"")</f>
        <v/>
      </c>
      <c r="AW1223" s="6" t="str">
        <f>_xlfn.IFNA(IF(IF($AK1223=AW$5,VLOOKUP(AM1223,buff!$K:$L,2,FALSE),"")=0,"",IF($AK1223=AW$5,VLOOKUP(AM1223,buff!$K:$L,2,FALSE),"")),"")</f>
        <v/>
      </c>
      <c r="AX1223" s="6" t="str">
        <f>_xlfn.IFNA(IF(IF($AK1223=AX$5,VLOOKUP(AN1223,buff!$K:$L,2,FALSE),"")=0,"",IF($AK1223=AX$5,VLOOKUP(AN1223,buff!$K:$L,2,FALSE),"")),"")</f>
        <v/>
      </c>
      <c r="AY1223" s="6" t="str">
        <f>_xlfn.IFNA(IF(IF($AK1223=AY$5,VLOOKUP(AO1223,buff!$K:$L,2,FALSE),"")=0,"",IF($AK1223=AY$5,VLOOKUP(AO1223,buff!$K:$L,2,FALSE),"")),"")</f>
        <v/>
      </c>
      <c r="AZ1223" s="6" t="str">
        <f>_xlfn.IFNA(IF(IF($AK1223=AZ$5,VLOOKUP(AP1223,buff!$K:$L,2,FALSE),"")=0,"",IF($AK1223=AZ$5,VLOOKUP(AP1223,buff!$K:$L,2,FALSE),"")),"")</f>
        <v/>
      </c>
      <c r="BA1223" s="6" t="e">
        <f>VLOOKUP(AL1223,buff!$K:$P,6,FALSE)</f>
        <v>#N/A</v>
      </c>
      <c r="BB1223" s="6" t="e">
        <f>VLOOKUP(AM1223,buff!$K:$P,6,FALSE)</f>
        <v>#N/A</v>
      </c>
      <c r="BC1223" s="6" t="e">
        <f>VLOOKUP(AN1223,buff!$K:$P,6,FALSE)</f>
        <v>#N/A</v>
      </c>
      <c r="BD1223">
        <f t="shared" si="313"/>
        <v>0</v>
      </c>
      <c r="BE1223">
        <f t="shared" si="314"/>
        <v>0</v>
      </c>
      <c r="BF1223" s="22">
        <f t="shared" si="315"/>
        <v>102101</v>
      </c>
    </row>
    <row r="1224" spans="1:58" x14ac:dyDescent="0.15">
      <c r="A1224" t="str">
        <f t="shared" si="319"/>
        <v>娜塔莎主动技能1等级18</v>
      </c>
      <c r="B1224" s="8">
        <f t="shared" si="320"/>
        <v>10210118</v>
      </c>
      <c r="C1224" s="8" t="str">
        <f>VLOOKUP(G1224,角色!A:B,2,FALSE)</f>
        <v>娜塔莎</v>
      </c>
      <c r="D1224" s="8" t="str">
        <f t="shared" si="321"/>
        <v>主动技能1</v>
      </c>
      <c r="E1224" s="8">
        <f t="shared" ref="E1224:E1287" si="330">IF(E1223=E$5,1,E1223+1)</f>
        <v>18</v>
      </c>
      <c r="F1224" s="8">
        <f t="shared" si="322"/>
        <v>1</v>
      </c>
      <c r="G1224" s="8">
        <f t="shared" si="323"/>
        <v>21</v>
      </c>
      <c r="H1224" s="4" t="s">
        <v>955</v>
      </c>
      <c r="I1224" s="20" t="str">
        <f t="shared" si="328"/>
        <v>对敌方单体攻击，造成100%攻击力（+38716）点伤害。</v>
      </c>
      <c r="J1224" s="20" t="s">
        <v>277</v>
      </c>
      <c r="K1224" s="21" t="s">
        <v>102</v>
      </c>
      <c r="L1224" s="20" t="s">
        <v>106</v>
      </c>
      <c r="M1224" s="4"/>
      <c r="N1224" s="4">
        <v>100</v>
      </c>
      <c r="O1224" s="20">
        <f>VLOOKUP(L1224,对应表!BK:BL,2,FALSE)</f>
        <v>0</v>
      </c>
      <c r="P1224" s="25" t="str">
        <f>_xlfn.IFNA(VLOOKUP(G1224,角色!V:AE,主动技能!F1224+1,FALSE),"")</f>
        <v>|||</v>
      </c>
      <c r="Q1224" s="25">
        <f>(VLOOKUP(G1224,角色!V:AE,主动技能!F1224+4,FALSE))</f>
        <v>1</v>
      </c>
      <c r="R1224" s="25">
        <v>0</v>
      </c>
      <c r="S1224" s="25">
        <v>0</v>
      </c>
      <c r="T1224" s="6" t="str">
        <f t="shared" si="324"/>
        <v/>
      </c>
      <c r="U1224" s="6" t="str">
        <f t="shared" si="325"/>
        <v/>
      </c>
      <c r="V1224" s="19" t="str">
        <f>VLOOKUP(G1224,角色!AW:BC,主动技能!F1224+1,FALSE)</f>
        <v>skill_01</v>
      </c>
      <c r="Y1224">
        <f t="shared" si="329"/>
        <v>0</v>
      </c>
      <c r="Z1224" s="19">
        <f>IF(VLOOKUP(C1224,角色!CC:CI,主动技能!F1224*2,FALSE)=0,"",VLOOKUP(C1224,角色!CC:CI,主动技能!F1224*2,FALSE))</f>
        <v>100</v>
      </c>
      <c r="AA1224" s="19">
        <f>IF(VLOOKUP(C1224,角色!CC:CI,主动技能!F1224*2+1,FALSE)=0,0,VLOOKUP(C1224,角色!CC:CI,主动技能!F1224*2+1,FALSE))</f>
        <v>10</v>
      </c>
      <c r="AB1224" s="19">
        <f>IF(INT(VLOOKUP(E1224,角色属性概况!I:M,3,FALSE)*AA1224/100)=0,"",(INT(VLOOKUP(E1224,角色属性概况!I:M,3,FALSE)*AA1224/100)))</f>
        <v>38716</v>
      </c>
      <c r="AE1224" s="25">
        <f>(VLOOKUP(G1224,角色!V:AE,主动技能!F1224+7,FALSE))</f>
        <v>1</v>
      </c>
      <c r="AF1224" s="19">
        <f>VLOOKUP(F1224,对应表!AY:BA,3,FALSE)</f>
        <v>0</v>
      </c>
      <c r="AG1224" s="19">
        <f>VLOOKUP(F1224,对应表!AY:BA,2,FALSE)</f>
        <v>0</v>
      </c>
      <c r="AH1224" s="25" t="str">
        <f>VLOOKUP(F1224,特效对应!F:G,2,FALSE)</f>
        <v>attack</v>
      </c>
      <c r="AJ1224">
        <f t="shared" si="326"/>
        <v>18</v>
      </c>
      <c r="AQ1224" s="6" t="str">
        <f>_xlfn.IFNA(IF(IF($AK1224=AQ$5,VLOOKUP(AL1224,buff!$K:$L,2,FALSE),"")=0,"",IF($AK1224=AQ$5,VLOOKUP(AL1224,buff!$K:$L,2,FALSE),"")),"")</f>
        <v/>
      </c>
      <c r="AR1224" s="6" t="str">
        <f>_xlfn.IFNA(IF(IF($AK1224=AR$5,VLOOKUP(AM1224,buff!$K:$L,2,FALSE),"")=0,"",IF($AK1224=AR$5,VLOOKUP(AM1224,buff!$K:$L,2,FALSE),"")),"")</f>
        <v/>
      </c>
      <c r="AS1224" s="6" t="str">
        <f>_xlfn.IFNA(IF(IF($AK1224=AS$5,VLOOKUP(AN1224,buff!$K:$L,2,FALSE),"")=0,"",IF($AK1224=AS$5,VLOOKUP(AN1224,buff!$K:$L,2,FALSE),"")),"")</f>
        <v/>
      </c>
      <c r="AT1224" s="6" t="str">
        <f>_xlfn.IFNA(IF(IF($AK1224=AT$5,VLOOKUP(AO1224,buff!$K:$L,2,FALSE),"")=0,"",IF($AK1224=AT$5,VLOOKUP(AO1224,buff!$K:$L,2,FALSE),"")),"")</f>
        <v/>
      </c>
      <c r="AU1224" s="6" t="str">
        <f>_xlfn.IFNA(IF(IF($AK1224=AU$5,VLOOKUP(AP1224,buff!$K:$L,2,FALSE),"")=0,"",IF($AK1224=AU$5,VLOOKUP(AP1224,buff!$K:$L,2,FALSE),"")),"")</f>
        <v/>
      </c>
      <c r="AV1224" s="6" t="str">
        <f>_xlfn.IFNA(IF(IF($AK1224=AV$5,VLOOKUP(AL1224,buff!$K:$L,2,FALSE),"")=0,"",IF($AK1224=AV$5,VLOOKUP(AL1224,buff!$K:$L,2,FALSE),"")),"")</f>
        <v/>
      </c>
      <c r="AW1224" s="6" t="str">
        <f>_xlfn.IFNA(IF(IF($AK1224=AW$5,VLOOKUP(AM1224,buff!$K:$L,2,FALSE),"")=0,"",IF($AK1224=AW$5,VLOOKUP(AM1224,buff!$K:$L,2,FALSE),"")),"")</f>
        <v/>
      </c>
      <c r="AX1224" s="6" t="str">
        <f>_xlfn.IFNA(IF(IF($AK1224=AX$5,VLOOKUP(AN1224,buff!$K:$L,2,FALSE),"")=0,"",IF($AK1224=AX$5,VLOOKUP(AN1224,buff!$K:$L,2,FALSE),"")),"")</f>
        <v/>
      </c>
      <c r="AY1224" s="6" t="str">
        <f>_xlfn.IFNA(IF(IF($AK1224=AY$5,VLOOKUP(AO1224,buff!$K:$L,2,FALSE),"")=0,"",IF($AK1224=AY$5,VLOOKUP(AO1224,buff!$K:$L,2,FALSE),"")),"")</f>
        <v/>
      </c>
      <c r="AZ1224" s="6" t="str">
        <f>_xlfn.IFNA(IF(IF($AK1224=AZ$5,VLOOKUP(AP1224,buff!$K:$L,2,FALSE),"")=0,"",IF($AK1224=AZ$5,VLOOKUP(AP1224,buff!$K:$L,2,FALSE),"")),"")</f>
        <v/>
      </c>
      <c r="BA1224" s="6" t="e">
        <f>VLOOKUP(AL1224,buff!$K:$P,6,FALSE)</f>
        <v>#N/A</v>
      </c>
      <c r="BB1224" s="6" t="e">
        <f>VLOOKUP(AM1224,buff!$K:$P,6,FALSE)</f>
        <v>#N/A</v>
      </c>
      <c r="BC1224" s="6" t="e">
        <f>VLOOKUP(AN1224,buff!$K:$P,6,FALSE)</f>
        <v>#N/A</v>
      </c>
      <c r="BD1224">
        <f t="shared" ref="BD1224:BD1287" si="331">IF(F1224=1,0,IF(F1224=2,2,3))</f>
        <v>0</v>
      </c>
      <c r="BE1224">
        <f t="shared" ref="BE1224:BE1287" si="332">IF(F1224=1,0,IF(F1224=2,1,2))</f>
        <v>0</v>
      </c>
      <c r="BF1224" s="22">
        <f t="shared" ref="BF1224:BF1287" si="333">1*100000+G1224*100+F1224</f>
        <v>102101</v>
      </c>
    </row>
    <row r="1225" spans="1:58" x14ac:dyDescent="0.15">
      <c r="A1225" t="str">
        <f t="shared" si="319"/>
        <v>娜塔莎主动技能1等级19</v>
      </c>
      <c r="B1225" s="8">
        <f t="shared" si="320"/>
        <v>10210119</v>
      </c>
      <c r="C1225" s="8" t="str">
        <f>VLOOKUP(G1225,角色!A:B,2,FALSE)</f>
        <v>娜塔莎</v>
      </c>
      <c r="D1225" s="8" t="str">
        <f t="shared" si="321"/>
        <v>主动技能1</v>
      </c>
      <c r="E1225" s="8">
        <f t="shared" si="330"/>
        <v>19</v>
      </c>
      <c r="F1225" s="8">
        <f t="shared" si="322"/>
        <v>1</v>
      </c>
      <c r="G1225" s="8">
        <f t="shared" si="323"/>
        <v>21</v>
      </c>
      <c r="H1225" s="4" t="s">
        <v>955</v>
      </c>
      <c r="I1225" s="20" t="str">
        <f t="shared" si="328"/>
        <v>对敌方单体攻击，造成100%攻击力（+54831）点伤害。</v>
      </c>
      <c r="J1225" s="20" t="s">
        <v>277</v>
      </c>
      <c r="K1225" s="21" t="s">
        <v>102</v>
      </c>
      <c r="L1225" s="20" t="s">
        <v>106</v>
      </c>
      <c r="M1225" s="4"/>
      <c r="N1225" s="4">
        <v>100</v>
      </c>
      <c r="O1225" s="20">
        <f>VLOOKUP(L1225,对应表!BK:BL,2,FALSE)</f>
        <v>0</v>
      </c>
      <c r="P1225" s="25" t="str">
        <f>_xlfn.IFNA(VLOOKUP(G1225,角色!V:AE,主动技能!F1225+1,FALSE),"")</f>
        <v>|||</v>
      </c>
      <c r="Q1225" s="25">
        <f>(VLOOKUP(G1225,角色!V:AE,主动技能!F1225+4,FALSE))</f>
        <v>1</v>
      </c>
      <c r="R1225" s="25">
        <v>0</v>
      </c>
      <c r="S1225" s="25">
        <v>0</v>
      </c>
      <c r="T1225" s="6" t="str">
        <f t="shared" si="324"/>
        <v/>
      </c>
      <c r="U1225" s="6" t="str">
        <f t="shared" si="325"/>
        <v/>
      </c>
      <c r="V1225" s="19" t="str">
        <f>VLOOKUP(G1225,角色!AW:BC,主动技能!F1225+1,FALSE)</f>
        <v>skill_01</v>
      </c>
      <c r="Y1225">
        <f t="shared" si="329"/>
        <v>0</v>
      </c>
      <c r="Z1225" s="19">
        <f>IF(VLOOKUP(C1225,角色!CC:CI,主动技能!F1225*2,FALSE)=0,"",VLOOKUP(C1225,角色!CC:CI,主动技能!F1225*2,FALSE))</f>
        <v>100</v>
      </c>
      <c r="AA1225" s="19">
        <f>IF(VLOOKUP(C1225,角色!CC:CI,主动技能!F1225*2+1,FALSE)=0,0,VLOOKUP(C1225,角色!CC:CI,主动技能!F1225*2+1,FALSE))</f>
        <v>10</v>
      </c>
      <c r="AB1225" s="19">
        <f>IF(INT(VLOOKUP(E1225,角色属性概况!I:M,3,FALSE)*AA1225/100)=0,"",(INT(VLOOKUP(E1225,角色属性概况!I:M,3,FALSE)*AA1225/100)))</f>
        <v>54831</v>
      </c>
      <c r="AE1225" s="25">
        <f>(VLOOKUP(G1225,角色!V:AE,主动技能!F1225+7,FALSE))</f>
        <v>1</v>
      </c>
      <c r="AF1225" s="19">
        <f>VLOOKUP(F1225,对应表!AY:BA,3,FALSE)</f>
        <v>0</v>
      </c>
      <c r="AG1225" s="19">
        <f>VLOOKUP(F1225,对应表!AY:BA,2,FALSE)</f>
        <v>0</v>
      </c>
      <c r="AH1225" s="25" t="str">
        <f>VLOOKUP(F1225,特效对应!F:G,2,FALSE)</f>
        <v>attack</v>
      </c>
      <c r="AJ1225">
        <f t="shared" si="326"/>
        <v>19</v>
      </c>
      <c r="AQ1225" s="6" t="str">
        <f>_xlfn.IFNA(IF(IF($AK1225=AQ$5,VLOOKUP(AL1225,buff!$K:$L,2,FALSE),"")=0,"",IF($AK1225=AQ$5,VLOOKUP(AL1225,buff!$K:$L,2,FALSE),"")),"")</f>
        <v/>
      </c>
      <c r="AR1225" s="6" t="str">
        <f>_xlfn.IFNA(IF(IF($AK1225=AR$5,VLOOKUP(AM1225,buff!$K:$L,2,FALSE),"")=0,"",IF($AK1225=AR$5,VLOOKUP(AM1225,buff!$K:$L,2,FALSE),"")),"")</f>
        <v/>
      </c>
      <c r="AS1225" s="6" t="str">
        <f>_xlfn.IFNA(IF(IF($AK1225=AS$5,VLOOKUP(AN1225,buff!$K:$L,2,FALSE),"")=0,"",IF($AK1225=AS$5,VLOOKUP(AN1225,buff!$K:$L,2,FALSE),"")),"")</f>
        <v/>
      </c>
      <c r="AT1225" s="6" t="str">
        <f>_xlfn.IFNA(IF(IF($AK1225=AT$5,VLOOKUP(AO1225,buff!$K:$L,2,FALSE),"")=0,"",IF($AK1225=AT$5,VLOOKUP(AO1225,buff!$K:$L,2,FALSE),"")),"")</f>
        <v/>
      </c>
      <c r="AU1225" s="6" t="str">
        <f>_xlfn.IFNA(IF(IF($AK1225=AU$5,VLOOKUP(AP1225,buff!$K:$L,2,FALSE),"")=0,"",IF($AK1225=AU$5,VLOOKUP(AP1225,buff!$K:$L,2,FALSE),"")),"")</f>
        <v/>
      </c>
      <c r="AV1225" s="6" t="str">
        <f>_xlfn.IFNA(IF(IF($AK1225=AV$5,VLOOKUP(AL1225,buff!$K:$L,2,FALSE),"")=0,"",IF($AK1225=AV$5,VLOOKUP(AL1225,buff!$K:$L,2,FALSE),"")),"")</f>
        <v/>
      </c>
      <c r="AW1225" s="6" t="str">
        <f>_xlfn.IFNA(IF(IF($AK1225=AW$5,VLOOKUP(AM1225,buff!$K:$L,2,FALSE),"")=0,"",IF($AK1225=AW$5,VLOOKUP(AM1225,buff!$K:$L,2,FALSE),"")),"")</f>
        <v/>
      </c>
      <c r="AX1225" s="6" t="str">
        <f>_xlfn.IFNA(IF(IF($AK1225=AX$5,VLOOKUP(AN1225,buff!$K:$L,2,FALSE),"")=0,"",IF($AK1225=AX$5,VLOOKUP(AN1225,buff!$K:$L,2,FALSE),"")),"")</f>
        <v/>
      </c>
      <c r="AY1225" s="6" t="str">
        <f>_xlfn.IFNA(IF(IF($AK1225=AY$5,VLOOKUP(AO1225,buff!$K:$L,2,FALSE),"")=0,"",IF($AK1225=AY$5,VLOOKUP(AO1225,buff!$K:$L,2,FALSE),"")),"")</f>
        <v/>
      </c>
      <c r="AZ1225" s="6" t="str">
        <f>_xlfn.IFNA(IF(IF($AK1225=AZ$5,VLOOKUP(AP1225,buff!$K:$L,2,FALSE),"")=0,"",IF($AK1225=AZ$5,VLOOKUP(AP1225,buff!$K:$L,2,FALSE),"")),"")</f>
        <v/>
      </c>
      <c r="BA1225" s="6" t="e">
        <f>VLOOKUP(AL1225,buff!$K:$P,6,FALSE)</f>
        <v>#N/A</v>
      </c>
      <c r="BB1225" s="6" t="e">
        <f>VLOOKUP(AM1225,buff!$K:$P,6,FALSE)</f>
        <v>#N/A</v>
      </c>
      <c r="BC1225" s="6" t="e">
        <f>VLOOKUP(AN1225,buff!$K:$P,6,FALSE)</f>
        <v>#N/A</v>
      </c>
      <c r="BD1225">
        <f t="shared" si="331"/>
        <v>0</v>
      </c>
      <c r="BE1225">
        <f t="shared" si="332"/>
        <v>0</v>
      </c>
      <c r="BF1225" s="22">
        <f t="shared" si="333"/>
        <v>102101</v>
      </c>
    </row>
    <row r="1226" spans="1:58" x14ac:dyDescent="0.15">
      <c r="A1226" t="str">
        <f t="shared" si="319"/>
        <v>娜塔莎主动技能1等级20</v>
      </c>
      <c r="B1226" s="8">
        <f t="shared" si="320"/>
        <v>10210120</v>
      </c>
      <c r="C1226" s="8" t="str">
        <f>VLOOKUP(G1226,角色!A:B,2,FALSE)</f>
        <v>娜塔莎</v>
      </c>
      <c r="D1226" s="8" t="str">
        <f t="shared" si="321"/>
        <v>主动技能1</v>
      </c>
      <c r="E1226" s="8">
        <f t="shared" si="330"/>
        <v>20</v>
      </c>
      <c r="F1226" s="8">
        <f t="shared" si="322"/>
        <v>1</v>
      </c>
      <c r="G1226" s="8">
        <f t="shared" si="323"/>
        <v>21</v>
      </c>
      <c r="H1226" s="4" t="s">
        <v>955</v>
      </c>
      <c r="I1226" s="20" t="str">
        <f t="shared" si="328"/>
        <v>对敌方单体攻击，造成100%攻击力（+77646）点伤害。</v>
      </c>
      <c r="J1226" s="20" t="s">
        <v>277</v>
      </c>
      <c r="K1226" s="21" t="s">
        <v>102</v>
      </c>
      <c r="L1226" s="20" t="s">
        <v>106</v>
      </c>
      <c r="M1226" s="4"/>
      <c r="N1226" s="4">
        <v>100</v>
      </c>
      <c r="O1226" s="20">
        <f>VLOOKUP(L1226,对应表!BK:BL,2,FALSE)</f>
        <v>0</v>
      </c>
      <c r="P1226" s="25" t="str">
        <f>_xlfn.IFNA(VLOOKUP(G1226,角色!V:AE,主动技能!F1226+1,FALSE),"")</f>
        <v>|||</v>
      </c>
      <c r="Q1226" s="25">
        <f>(VLOOKUP(G1226,角色!V:AE,主动技能!F1226+4,FALSE))</f>
        <v>1</v>
      </c>
      <c r="R1226" s="25">
        <v>0</v>
      </c>
      <c r="S1226" s="25">
        <v>0</v>
      </c>
      <c r="T1226" s="6" t="str">
        <f t="shared" si="324"/>
        <v/>
      </c>
      <c r="U1226" s="6" t="str">
        <f t="shared" si="325"/>
        <v/>
      </c>
      <c r="V1226" s="19" t="str">
        <f>VLOOKUP(G1226,角色!AW:BC,主动技能!F1226+1,FALSE)</f>
        <v>skill_01</v>
      </c>
      <c r="Y1226">
        <f t="shared" si="329"/>
        <v>0</v>
      </c>
      <c r="Z1226" s="19">
        <f>IF(VLOOKUP(C1226,角色!CC:CI,主动技能!F1226*2,FALSE)=0,"",VLOOKUP(C1226,角色!CC:CI,主动技能!F1226*2,FALSE))</f>
        <v>100</v>
      </c>
      <c r="AA1226" s="19">
        <f>IF(VLOOKUP(C1226,角色!CC:CI,主动技能!F1226*2+1,FALSE)=0,0,VLOOKUP(C1226,角色!CC:CI,主动技能!F1226*2+1,FALSE))</f>
        <v>10</v>
      </c>
      <c r="AB1226" s="19">
        <f>IF(INT(VLOOKUP(E1226,角色属性概况!I:M,3,FALSE)*AA1226/100)=0,"",(INT(VLOOKUP(E1226,角色属性概况!I:M,3,FALSE)*AA1226/100)))</f>
        <v>77646</v>
      </c>
      <c r="AE1226" s="25">
        <f>(VLOOKUP(G1226,角色!V:AE,主动技能!F1226+7,FALSE))</f>
        <v>1</v>
      </c>
      <c r="AF1226" s="19">
        <f>VLOOKUP(F1226,对应表!AY:BA,3,FALSE)</f>
        <v>0</v>
      </c>
      <c r="AG1226" s="19">
        <f>VLOOKUP(F1226,对应表!AY:BA,2,FALSE)</f>
        <v>0</v>
      </c>
      <c r="AH1226" s="25" t="str">
        <f>VLOOKUP(F1226,特效对应!F:G,2,FALSE)</f>
        <v>attack</v>
      </c>
      <c r="AJ1226">
        <f t="shared" si="326"/>
        <v>20</v>
      </c>
      <c r="AQ1226" s="6" t="str">
        <f>_xlfn.IFNA(IF(IF($AK1226=AQ$5,VLOOKUP(AL1226,buff!$K:$L,2,FALSE),"")=0,"",IF($AK1226=AQ$5,VLOOKUP(AL1226,buff!$K:$L,2,FALSE),"")),"")</f>
        <v/>
      </c>
      <c r="AR1226" s="6" t="str">
        <f>_xlfn.IFNA(IF(IF($AK1226=AR$5,VLOOKUP(AM1226,buff!$K:$L,2,FALSE),"")=0,"",IF($AK1226=AR$5,VLOOKUP(AM1226,buff!$K:$L,2,FALSE),"")),"")</f>
        <v/>
      </c>
      <c r="AS1226" s="6" t="str">
        <f>_xlfn.IFNA(IF(IF($AK1226=AS$5,VLOOKUP(AN1226,buff!$K:$L,2,FALSE),"")=0,"",IF($AK1226=AS$5,VLOOKUP(AN1226,buff!$K:$L,2,FALSE),"")),"")</f>
        <v/>
      </c>
      <c r="AT1226" s="6" t="str">
        <f>_xlfn.IFNA(IF(IF($AK1226=AT$5,VLOOKUP(AO1226,buff!$K:$L,2,FALSE),"")=0,"",IF($AK1226=AT$5,VLOOKUP(AO1226,buff!$K:$L,2,FALSE),"")),"")</f>
        <v/>
      </c>
      <c r="AU1226" s="6" t="str">
        <f>_xlfn.IFNA(IF(IF($AK1226=AU$5,VLOOKUP(AP1226,buff!$K:$L,2,FALSE),"")=0,"",IF($AK1226=AU$5,VLOOKUP(AP1226,buff!$K:$L,2,FALSE),"")),"")</f>
        <v/>
      </c>
      <c r="AV1226" s="6" t="str">
        <f>_xlfn.IFNA(IF(IF($AK1226=AV$5,VLOOKUP(AL1226,buff!$K:$L,2,FALSE),"")=0,"",IF($AK1226=AV$5,VLOOKUP(AL1226,buff!$K:$L,2,FALSE),"")),"")</f>
        <v/>
      </c>
      <c r="AW1226" s="6" t="str">
        <f>_xlfn.IFNA(IF(IF($AK1226=AW$5,VLOOKUP(AM1226,buff!$K:$L,2,FALSE),"")=0,"",IF($AK1226=AW$5,VLOOKUP(AM1226,buff!$K:$L,2,FALSE),"")),"")</f>
        <v/>
      </c>
      <c r="AX1226" s="6" t="str">
        <f>_xlfn.IFNA(IF(IF($AK1226=AX$5,VLOOKUP(AN1226,buff!$K:$L,2,FALSE),"")=0,"",IF($AK1226=AX$5,VLOOKUP(AN1226,buff!$K:$L,2,FALSE),"")),"")</f>
        <v/>
      </c>
      <c r="AY1226" s="6" t="str">
        <f>_xlfn.IFNA(IF(IF($AK1226=AY$5,VLOOKUP(AO1226,buff!$K:$L,2,FALSE),"")=0,"",IF($AK1226=AY$5,VLOOKUP(AO1226,buff!$K:$L,2,FALSE),"")),"")</f>
        <v/>
      </c>
      <c r="AZ1226" s="6" t="str">
        <f>_xlfn.IFNA(IF(IF($AK1226=AZ$5,VLOOKUP(AP1226,buff!$K:$L,2,FALSE),"")=0,"",IF($AK1226=AZ$5,VLOOKUP(AP1226,buff!$K:$L,2,FALSE),"")),"")</f>
        <v/>
      </c>
      <c r="BA1226" s="6" t="e">
        <f>VLOOKUP(AL1226,buff!$K:$P,6,FALSE)</f>
        <v>#N/A</v>
      </c>
      <c r="BB1226" s="6" t="e">
        <f>VLOOKUP(AM1226,buff!$K:$P,6,FALSE)</f>
        <v>#N/A</v>
      </c>
      <c r="BC1226" s="6" t="e">
        <f>VLOOKUP(AN1226,buff!$K:$P,6,FALSE)</f>
        <v>#N/A</v>
      </c>
      <c r="BD1226">
        <f t="shared" si="331"/>
        <v>0</v>
      </c>
      <c r="BE1226">
        <f t="shared" si="332"/>
        <v>0</v>
      </c>
      <c r="BF1226" s="22">
        <f t="shared" si="333"/>
        <v>102101</v>
      </c>
    </row>
    <row r="1227" spans="1:58" x14ac:dyDescent="0.15">
      <c r="A1227" t="str">
        <f t="shared" si="319"/>
        <v>娜塔莎主动技能2等级1</v>
      </c>
      <c r="B1227" s="8">
        <f t="shared" si="320"/>
        <v>10210201</v>
      </c>
      <c r="C1227" s="8" t="str">
        <f>VLOOKUP(G1227,角色!A:B,2,FALSE)</f>
        <v>娜塔莎</v>
      </c>
      <c r="D1227" s="8" t="str">
        <f t="shared" si="321"/>
        <v>主动技能2</v>
      </c>
      <c r="E1227" s="8">
        <f t="shared" si="330"/>
        <v>1</v>
      </c>
      <c r="F1227" s="8">
        <f t="shared" si="322"/>
        <v>2</v>
      </c>
      <c r="G1227" s="8">
        <f t="shared" si="323"/>
        <v>21</v>
      </c>
      <c r="H1227" s="4" t="s">
        <v>882</v>
      </c>
      <c r="I1227" s="20" t="str">
        <f t="shared" si="328"/>
        <v>对敌方范围攻击，造成125%攻击力（+553）点伤害。</v>
      </c>
      <c r="J1227" s="4" t="s">
        <v>277</v>
      </c>
      <c r="K1227" s="1" t="s">
        <v>102</v>
      </c>
      <c r="L1227" s="4" t="s">
        <v>114</v>
      </c>
      <c r="M1227" s="4"/>
      <c r="N1227" s="4">
        <v>100</v>
      </c>
      <c r="O1227" s="20">
        <f>VLOOKUP(L1227,对应表!BK:BL,2,FALSE)</f>
        <v>50</v>
      </c>
      <c r="P1227" s="25" t="str">
        <f>_xlfn.IFNA(VLOOKUP(G1227,角色!V:AE,主动技能!F1227+1,FALSE),"")</f>
        <v>||eff_jihanbingbao|</v>
      </c>
      <c r="Q1227" s="25">
        <f>(VLOOKUP(G1227,角色!V:AE,主动技能!F1227+4,FALSE))</f>
        <v>1</v>
      </c>
      <c r="R1227" s="25">
        <v>0</v>
      </c>
      <c r="S1227" s="25">
        <v>0</v>
      </c>
      <c r="T1227" s="6" t="str">
        <f t="shared" si="324"/>
        <v/>
      </c>
      <c r="U1227" s="6" t="str">
        <f t="shared" si="325"/>
        <v/>
      </c>
      <c r="V1227" s="19" t="str">
        <f>VLOOKUP(G1227,角色!AW:BC,主动技能!F1227+1,FALSE)</f>
        <v>skill_04</v>
      </c>
      <c r="Y1227">
        <f t="shared" si="329"/>
        <v>0</v>
      </c>
      <c r="Z1227" s="19">
        <f>IF(VLOOKUP(C1227,角色!CC:CI,主动技能!F1227*2,FALSE)=0,"",VLOOKUP(C1227,角色!CC:CI,主动技能!F1227*2,FALSE))</f>
        <v>125</v>
      </c>
      <c r="AA1227" s="19">
        <f>IF(VLOOKUP(C1227,角色!CC:CI,主动技能!F1227*2+1,FALSE)=0,0,VLOOKUP(C1227,角色!CC:CI,主动技能!F1227*2+1,FALSE))</f>
        <v>50</v>
      </c>
      <c r="AB1227" s="19">
        <f>IF(INT(VLOOKUP(E1227,角色属性概况!I:M,3,FALSE)*AA1227/100)=0,"",(INT(VLOOKUP(E1227,角色属性概况!I:M,3,FALSE)*AA1227/100)))</f>
        <v>553</v>
      </c>
      <c r="AE1227" s="25">
        <f>(VLOOKUP(G1227,角色!V:AE,主动技能!F1227+7,FALSE))</f>
        <v>1</v>
      </c>
      <c r="AF1227" s="19">
        <f>VLOOKUP(F1227,对应表!AY:BA,3,FALSE)</f>
        <v>1</v>
      </c>
      <c r="AG1227" s="19">
        <f>VLOOKUP(F1227,对应表!AY:BA,2,FALSE)</f>
        <v>1</v>
      </c>
      <c r="AH1227" s="25" t="str">
        <f>VLOOKUP(F1227,特效对应!F:G,2,FALSE)</f>
        <v>attackex</v>
      </c>
      <c r="AJ1227">
        <f t="shared" si="326"/>
        <v>1</v>
      </c>
      <c r="AQ1227" s="6" t="str">
        <f>_xlfn.IFNA(IF(IF($AK1227=AQ$5,VLOOKUP(AL1227,buff!$K:$L,2,FALSE),"")=0,"",IF($AK1227=AQ$5,VLOOKUP(AL1227,buff!$K:$L,2,FALSE),"")),"")</f>
        <v/>
      </c>
      <c r="AR1227" s="6" t="str">
        <f>_xlfn.IFNA(IF(IF($AK1227=AR$5,VLOOKUP(AM1227,buff!$K:$L,2,FALSE),"")=0,"",IF($AK1227=AR$5,VLOOKUP(AM1227,buff!$K:$L,2,FALSE),"")),"")</f>
        <v/>
      </c>
      <c r="AS1227" s="6" t="str">
        <f>_xlfn.IFNA(IF(IF($AK1227=AS$5,VLOOKUP(AN1227,buff!$K:$L,2,FALSE),"")=0,"",IF($AK1227=AS$5,VLOOKUP(AN1227,buff!$K:$L,2,FALSE),"")),"")</f>
        <v/>
      </c>
      <c r="AT1227" s="6" t="str">
        <f>_xlfn.IFNA(IF(IF($AK1227=AT$5,VLOOKUP(AO1227,buff!$K:$L,2,FALSE),"")=0,"",IF($AK1227=AT$5,VLOOKUP(AO1227,buff!$K:$L,2,FALSE),"")),"")</f>
        <v/>
      </c>
      <c r="AU1227" s="6" t="str">
        <f>_xlfn.IFNA(IF(IF($AK1227=AU$5,VLOOKUP(AP1227,buff!$K:$L,2,FALSE),"")=0,"",IF($AK1227=AU$5,VLOOKUP(AP1227,buff!$K:$L,2,FALSE),"")),"")</f>
        <v/>
      </c>
      <c r="AV1227" s="6" t="str">
        <f>_xlfn.IFNA(IF(IF($AK1227=AV$5,VLOOKUP(AL1227,buff!$K:$L,2,FALSE),"")=0,"",IF($AK1227=AV$5,VLOOKUP(AL1227,buff!$K:$L,2,FALSE),"")),"")</f>
        <v/>
      </c>
      <c r="AW1227" s="6" t="str">
        <f>_xlfn.IFNA(IF(IF($AK1227=AW$5,VLOOKUP(AM1227,buff!$K:$L,2,FALSE),"")=0,"",IF($AK1227=AW$5,VLOOKUP(AM1227,buff!$K:$L,2,FALSE),"")),"")</f>
        <v/>
      </c>
      <c r="AX1227" s="6" t="str">
        <f>_xlfn.IFNA(IF(IF($AK1227=AX$5,VLOOKUP(AN1227,buff!$K:$L,2,FALSE),"")=0,"",IF($AK1227=AX$5,VLOOKUP(AN1227,buff!$K:$L,2,FALSE),"")),"")</f>
        <v/>
      </c>
      <c r="AY1227" s="6" t="str">
        <f>_xlfn.IFNA(IF(IF($AK1227=AY$5,VLOOKUP(AO1227,buff!$K:$L,2,FALSE),"")=0,"",IF($AK1227=AY$5,VLOOKUP(AO1227,buff!$K:$L,2,FALSE),"")),"")</f>
        <v/>
      </c>
      <c r="AZ1227" s="6" t="str">
        <f>_xlfn.IFNA(IF(IF($AK1227=AZ$5,VLOOKUP(AP1227,buff!$K:$L,2,FALSE),"")=0,"",IF($AK1227=AZ$5,VLOOKUP(AP1227,buff!$K:$L,2,FALSE),"")),"")</f>
        <v/>
      </c>
      <c r="BA1227" s="6" t="e">
        <f>VLOOKUP(AL1227,buff!$K:$P,6,FALSE)</f>
        <v>#N/A</v>
      </c>
      <c r="BB1227" s="6" t="e">
        <f>VLOOKUP(AM1227,buff!$K:$P,6,FALSE)</f>
        <v>#N/A</v>
      </c>
      <c r="BC1227" s="6" t="e">
        <f>VLOOKUP(AN1227,buff!$K:$P,6,FALSE)</f>
        <v>#N/A</v>
      </c>
      <c r="BD1227">
        <f t="shared" si="331"/>
        <v>2</v>
      </c>
      <c r="BE1227">
        <f t="shared" si="332"/>
        <v>1</v>
      </c>
      <c r="BF1227" s="22">
        <f t="shared" si="333"/>
        <v>102102</v>
      </c>
    </row>
    <row r="1228" spans="1:58" x14ac:dyDescent="0.15">
      <c r="A1228" t="str">
        <f t="shared" si="319"/>
        <v>娜塔莎主动技能2等级2</v>
      </c>
      <c r="B1228" s="8">
        <f t="shared" si="320"/>
        <v>10210202</v>
      </c>
      <c r="C1228" s="8" t="str">
        <f>VLOOKUP(G1228,角色!A:B,2,FALSE)</f>
        <v>娜塔莎</v>
      </c>
      <c r="D1228" s="8" t="str">
        <f t="shared" si="321"/>
        <v>主动技能2</v>
      </c>
      <c r="E1228" s="8">
        <f t="shared" si="330"/>
        <v>2</v>
      </c>
      <c r="F1228" s="8">
        <f t="shared" si="322"/>
        <v>2</v>
      </c>
      <c r="G1228" s="8">
        <f t="shared" si="323"/>
        <v>21</v>
      </c>
      <c r="H1228" s="4" t="s">
        <v>882</v>
      </c>
      <c r="I1228" s="20" t="str">
        <f t="shared" si="328"/>
        <v>对敌方范围攻击，造成125%攻击力（+611）点伤害。</v>
      </c>
      <c r="J1228" s="4" t="s">
        <v>277</v>
      </c>
      <c r="K1228" s="1" t="s">
        <v>102</v>
      </c>
      <c r="L1228" s="4" t="s">
        <v>114</v>
      </c>
      <c r="M1228" s="4"/>
      <c r="N1228" s="4">
        <v>100</v>
      </c>
      <c r="O1228" s="20">
        <f>VLOOKUP(L1228,对应表!BK:BL,2,FALSE)</f>
        <v>50</v>
      </c>
      <c r="P1228" s="25" t="str">
        <f>_xlfn.IFNA(VLOOKUP(G1228,角色!V:AE,主动技能!F1228+1,FALSE),"")</f>
        <v>||eff_jihanbingbao|</v>
      </c>
      <c r="Q1228" s="25">
        <f>(VLOOKUP(G1228,角色!V:AE,主动技能!F1228+4,FALSE))</f>
        <v>1</v>
      </c>
      <c r="R1228" s="25">
        <v>0</v>
      </c>
      <c r="S1228" s="25">
        <v>0</v>
      </c>
      <c r="T1228" s="6" t="str">
        <f t="shared" si="324"/>
        <v/>
      </c>
      <c r="U1228" s="6" t="str">
        <f t="shared" si="325"/>
        <v/>
      </c>
      <c r="V1228" s="19" t="str">
        <f>VLOOKUP(G1228,角色!AW:BC,主动技能!F1228+1,FALSE)</f>
        <v>skill_04</v>
      </c>
      <c r="Y1228">
        <f t="shared" si="329"/>
        <v>0</v>
      </c>
      <c r="Z1228" s="19">
        <f>IF(VLOOKUP(C1228,角色!CC:CI,主动技能!F1228*2,FALSE)=0,"",VLOOKUP(C1228,角色!CC:CI,主动技能!F1228*2,FALSE))</f>
        <v>125</v>
      </c>
      <c r="AA1228" s="19">
        <f>IF(VLOOKUP(C1228,角色!CC:CI,主动技能!F1228*2+1,FALSE)=0,0,VLOOKUP(C1228,角色!CC:CI,主动技能!F1228*2+1,FALSE))</f>
        <v>50</v>
      </c>
      <c r="AB1228" s="19">
        <f>IF(INT(VLOOKUP(E1228,角色属性概况!I:M,3,FALSE)*AA1228/100)=0,"",(INT(VLOOKUP(E1228,角色属性概况!I:M,3,FALSE)*AA1228/100)))</f>
        <v>611</v>
      </c>
      <c r="AE1228" s="25">
        <f>(VLOOKUP(G1228,角色!V:AE,主动技能!F1228+7,FALSE))</f>
        <v>1</v>
      </c>
      <c r="AF1228" s="19">
        <f>VLOOKUP(F1228,对应表!AY:BA,3,FALSE)</f>
        <v>1</v>
      </c>
      <c r="AG1228" s="19">
        <f>VLOOKUP(F1228,对应表!AY:BA,2,FALSE)</f>
        <v>1</v>
      </c>
      <c r="AH1228" s="25" t="str">
        <f>VLOOKUP(F1228,特效对应!F:G,2,FALSE)</f>
        <v>attackex</v>
      </c>
      <c r="AJ1228">
        <f t="shared" si="326"/>
        <v>2</v>
      </c>
      <c r="AQ1228" s="6" t="str">
        <f>_xlfn.IFNA(IF(IF($AK1228=AQ$5,VLOOKUP(AL1228,buff!$K:$L,2,FALSE),"")=0,"",IF($AK1228=AQ$5,VLOOKUP(AL1228,buff!$K:$L,2,FALSE),"")),"")</f>
        <v/>
      </c>
      <c r="AR1228" s="6" t="str">
        <f>_xlfn.IFNA(IF(IF($AK1228=AR$5,VLOOKUP(AM1228,buff!$K:$L,2,FALSE),"")=0,"",IF($AK1228=AR$5,VLOOKUP(AM1228,buff!$K:$L,2,FALSE),"")),"")</f>
        <v/>
      </c>
      <c r="AS1228" s="6" t="str">
        <f>_xlfn.IFNA(IF(IF($AK1228=AS$5,VLOOKUP(AN1228,buff!$K:$L,2,FALSE),"")=0,"",IF($AK1228=AS$5,VLOOKUP(AN1228,buff!$K:$L,2,FALSE),"")),"")</f>
        <v/>
      </c>
      <c r="AT1228" s="6" t="str">
        <f>_xlfn.IFNA(IF(IF($AK1228=AT$5,VLOOKUP(AO1228,buff!$K:$L,2,FALSE),"")=0,"",IF($AK1228=AT$5,VLOOKUP(AO1228,buff!$K:$L,2,FALSE),"")),"")</f>
        <v/>
      </c>
      <c r="AU1228" s="6" t="str">
        <f>_xlfn.IFNA(IF(IF($AK1228=AU$5,VLOOKUP(AP1228,buff!$K:$L,2,FALSE),"")=0,"",IF($AK1228=AU$5,VLOOKUP(AP1228,buff!$K:$L,2,FALSE),"")),"")</f>
        <v/>
      </c>
      <c r="AV1228" s="6" t="str">
        <f>_xlfn.IFNA(IF(IF($AK1228=AV$5,VLOOKUP(AL1228,buff!$K:$L,2,FALSE),"")=0,"",IF($AK1228=AV$5,VLOOKUP(AL1228,buff!$K:$L,2,FALSE),"")),"")</f>
        <v/>
      </c>
      <c r="AW1228" s="6" t="str">
        <f>_xlfn.IFNA(IF(IF($AK1228=AW$5,VLOOKUP(AM1228,buff!$K:$L,2,FALSE),"")=0,"",IF($AK1228=AW$5,VLOOKUP(AM1228,buff!$K:$L,2,FALSE),"")),"")</f>
        <v/>
      </c>
      <c r="AX1228" s="6" t="str">
        <f>_xlfn.IFNA(IF(IF($AK1228=AX$5,VLOOKUP(AN1228,buff!$K:$L,2,FALSE),"")=0,"",IF($AK1228=AX$5,VLOOKUP(AN1228,buff!$K:$L,2,FALSE),"")),"")</f>
        <v/>
      </c>
      <c r="AY1228" s="6" t="str">
        <f>_xlfn.IFNA(IF(IF($AK1228=AY$5,VLOOKUP(AO1228,buff!$K:$L,2,FALSE),"")=0,"",IF($AK1228=AY$5,VLOOKUP(AO1228,buff!$K:$L,2,FALSE),"")),"")</f>
        <v/>
      </c>
      <c r="AZ1228" s="6" t="str">
        <f>_xlfn.IFNA(IF(IF($AK1228=AZ$5,VLOOKUP(AP1228,buff!$K:$L,2,FALSE),"")=0,"",IF($AK1228=AZ$5,VLOOKUP(AP1228,buff!$K:$L,2,FALSE),"")),"")</f>
        <v/>
      </c>
      <c r="BA1228" s="6" t="e">
        <f>VLOOKUP(AL1228,buff!$K:$P,6,FALSE)</f>
        <v>#N/A</v>
      </c>
      <c r="BB1228" s="6" t="e">
        <f>VLOOKUP(AM1228,buff!$K:$P,6,FALSE)</f>
        <v>#N/A</v>
      </c>
      <c r="BC1228" s="6" t="e">
        <f>VLOOKUP(AN1228,buff!$K:$P,6,FALSE)</f>
        <v>#N/A</v>
      </c>
      <c r="BD1228">
        <f t="shared" si="331"/>
        <v>2</v>
      </c>
      <c r="BE1228">
        <f t="shared" si="332"/>
        <v>1</v>
      </c>
      <c r="BF1228" s="22">
        <f t="shared" si="333"/>
        <v>102102</v>
      </c>
    </row>
    <row r="1229" spans="1:58" x14ac:dyDescent="0.15">
      <c r="A1229" t="str">
        <f t="shared" si="319"/>
        <v>娜塔莎主动技能2等级3</v>
      </c>
      <c r="B1229" s="8">
        <f t="shared" si="320"/>
        <v>10210203</v>
      </c>
      <c r="C1229" s="8" t="str">
        <f>VLOOKUP(G1229,角色!A:B,2,FALSE)</f>
        <v>娜塔莎</v>
      </c>
      <c r="D1229" s="8" t="str">
        <f t="shared" si="321"/>
        <v>主动技能2</v>
      </c>
      <c r="E1229" s="8">
        <f t="shared" si="330"/>
        <v>3</v>
      </c>
      <c r="F1229" s="8">
        <f t="shared" si="322"/>
        <v>2</v>
      </c>
      <c r="G1229" s="8">
        <f t="shared" si="323"/>
        <v>21</v>
      </c>
      <c r="H1229" s="4" t="s">
        <v>882</v>
      </c>
      <c r="I1229" s="20" t="str">
        <f t="shared" si="328"/>
        <v>对敌方范围攻击，造成125%攻击力（+809）点伤害。</v>
      </c>
      <c r="J1229" s="4" t="s">
        <v>277</v>
      </c>
      <c r="K1229" s="1" t="s">
        <v>102</v>
      </c>
      <c r="L1229" s="4" t="s">
        <v>114</v>
      </c>
      <c r="M1229" s="4"/>
      <c r="N1229" s="4">
        <v>100</v>
      </c>
      <c r="O1229" s="20">
        <f>VLOOKUP(L1229,对应表!BK:BL,2,FALSE)</f>
        <v>50</v>
      </c>
      <c r="P1229" s="25" t="str">
        <f>_xlfn.IFNA(VLOOKUP(G1229,角色!V:AE,主动技能!F1229+1,FALSE),"")</f>
        <v>||eff_jihanbingbao|</v>
      </c>
      <c r="Q1229" s="25">
        <f>(VLOOKUP(G1229,角色!V:AE,主动技能!F1229+4,FALSE))</f>
        <v>1</v>
      </c>
      <c r="R1229" s="25">
        <v>0</v>
      </c>
      <c r="S1229" s="25">
        <v>0</v>
      </c>
      <c r="T1229" s="6" t="str">
        <f t="shared" si="324"/>
        <v/>
      </c>
      <c r="U1229" s="6" t="str">
        <f t="shared" si="325"/>
        <v/>
      </c>
      <c r="V1229" s="19" t="str">
        <f>VLOOKUP(G1229,角色!AW:BC,主动技能!F1229+1,FALSE)</f>
        <v>skill_04</v>
      </c>
      <c r="Y1229">
        <f t="shared" si="329"/>
        <v>0</v>
      </c>
      <c r="Z1229" s="19">
        <f>IF(VLOOKUP(C1229,角色!CC:CI,主动技能!F1229*2,FALSE)=0,"",VLOOKUP(C1229,角色!CC:CI,主动技能!F1229*2,FALSE))</f>
        <v>125</v>
      </c>
      <c r="AA1229" s="19">
        <f>IF(VLOOKUP(C1229,角色!CC:CI,主动技能!F1229*2+1,FALSE)=0,0,VLOOKUP(C1229,角色!CC:CI,主动技能!F1229*2+1,FALSE))</f>
        <v>50</v>
      </c>
      <c r="AB1229" s="19">
        <f>IF(INT(VLOOKUP(E1229,角色属性概况!I:M,3,FALSE)*AA1229/100)=0,"",(INT(VLOOKUP(E1229,角色属性概况!I:M,3,FALSE)*AA1229/100)))</f>
        <v>809</v>
      </c>
      <c r="AE1229" s="25">
        <f>(VLOOKUP(G1229,角色!V:AE,主动技能!F1229+7,FALSE))</f>
        <v>1</v>
      </c>
      <c r="AF1229" s="19">
        <f>VLOOKUP(F1229,对应表!AY:BA,3,FALSE)</f>
        <v>1</v>
      </c>
      <c r="AG1229" s="19">
        <f>VLOOKUP(F1229,对应表!AY:BA,2,FALSE)</f>
        <v>1</v>
      </c>
      <c r="AH1229" s="25" t="str">
        <f>VLOOKUP(F1229,特效对应!F:G,2,FALSE)</f>
        <v>attackex</v>
      </c>
      <c r="AJ1229">
        <f t="shared" si="326"/>
        <v>3</v>
      </c>
      <c r="AQ1229" s="6" t="str">
        <f>_xlfn.IFNA(IF(IF($AK1229=AQ$5,VLOOKUP(AL1229,buff!$K:$L,2,FALSE),"")=0,"",IF($AK1229=AQ$5,VLOOKUP(AL1229,buff!$K:$L,2,FALSE),"")),"")</f>
        <v/>
      </c>
      <c r="AR1229" s="6" t="str">
        <f>_xlfn.IFNA(IF(IF($AK1229=AR$5,VLOOKUP(AM1229,buff!$K:$L,2,FALSE),"")=0,"",IF($AK1229=AR$5,VLOOKUP(AM1229,buff!$K:$L,2,FALSE),"")),"")</f>
        <v/>
      </c>
      <c r="AS1229" s="6" t="str">
        <f>_xlfn.IFNA(IF(IF($AK1229=AS$5,VLOOKUP(AN1229,buff!$K:$L,2,FALSE),"")=0,"",IF($AK1229=AS$5,VLOOKUP(AN1229,buff!$K:$L,2,FALSE),"")),"")</f>
        <v/>
      </c>
      <c r="AT1229" s="6" t="str">
        <f>_xlfn.IFNA(IF(IF($AK1229=AT$5,VLOOKUP(AO1229,buff!$K:$L,2,FALSE),"")=0,"",IF($AK1229=AT$5,VLOOKUP(AO1229,buff!$K:$L,2,FALSE),"")),"")</f>
        <v/>
      </c>
      <c r="AU1229" s="6" t="str">
        <f>_xlfn.IFNA(IF(IF($AK1229=AU$5,VLOOKUP(AP1229,buff!$K:$L,2,FALSE),"")=0,"",IF($AK1229=AU$5,VLOOKUP(AP1229,buff!$K:$L,2,FALSE),"")),"")</f>
        <v/>
      </c>
      <c r="AV1229" s="6" t="str">
        <f>_xlfn.IFNA(IF(IF($AK1229=AV$5,VLOOKUP(AL1229,buff!$K:$L,2,FALSE),"")=0,"",IF($AK1229=AV$5,VLOOKUP(AL1229,buff!$K:$L,2,FALSE),"")),"")</f>
        <v/>
      </c>
      <c r="AW1229" s="6" t="str">
        <f>_xlfn.IFNA(IF(IF($AK1229=AW$5,VLOOKUP(AM1229,buff!$K:$L,2,FALSE),"")=0,"",IF($AK1229=AW$5,VLOOKUP(AM1229,buff!$K:$L,2,FALSE),"")),"")</f>
        <v/>
      </c>
      <c r="AX1229" s="6" t="str">
        <f>_xlfn.IFNA(IF(IF($AK1229=AX$5,VLOOKUP(AN1229,buff!$K:$L,2,FALSE),"")=0,"",IF($AK1229=AX$5,VLOOKUP(AN1229,buff!$K:$L,2,FALSE),"")),"")</f>
        <v/>
      </c>
      <c r="AY1229" s="6" t="str">
        <f>_xlfn.IFNA(IF(IF($AK1229=AY$5,VLOOKUP(AO1229,buff!$K:$L,2,FALSE),"")=0,"",IF($AK1229=AY$5,VLOOKUP(AO1229,buff!$K:$L,2,FALSE),"")),"")</f>
        <v/>
      </c>
      <c r="AZ1229" s="6" t="str">
        <f>_xlfn.IFNA(IF(IF($AK1229=AZ$5,VLOOKUP(AP1229,buff!$K:$L,2,FALSE),"")=0,"",IF($AK1229=AZ$5,VLOOKUP(AP1229,buff!$K:$L,2,FALSE),"")),"")</f>
        <v/>
      </c>
      <c r="BA1229" s="6" t="e">
        <f>VLOOKUP(AL1229,buff!$K:$P,6,FALSE)</f>
        <v>#N/A</v>
      </c>
      <c r="BB1229" s="6" t="e">
        <f>VLOOKUP(AM1229,buff!$K:$P,6,FALSE)</f>
        <v>#N/A</v>
      </c>
      <c r="BC1229" s="6" t="e">
        <f>VLOOKUP(AN1229,buff!$K:$P,6,FALSE)</f>
        <v>#N/A</v>
      </c>
      <c r="BD1229">
        <f t="shared" si="331"/>
        <v>2</v>
      </c>
      <c r="BE1229">
        <f t="shared" si="332"/>
        <v>1</v>
      </c>
      <c r="BF1229" s="22">
        <f t="shared" si="333"/>
        <v>102102</v>
      </c>
    </row>
    <row r="1230" spans="1:58" x14ac:dyDescent="0.15">
      <c r="A1230" t="str">
        <f t="shared" si="319"/>
        <v>娜塔莎主动技能2等级4</v>
      </c>
      <c r="B1230" s="8">
        <f t="shared" si="320"/>
        <v>10210204</v>
      </c>
      <c r="C1230" s="8" t="str">
        <f>VLOOKUP(G1230,角色!A:B,2,FALSE)</f>
        <v>娜塔莎</v>
      </c>
      <c r="D1230" s="8" t="str">
        <f t="shared" si="321"/>
        <v>主动技能2</v>
      </c>
      <c r="E1230" s="8">
        <f t="shared" si="330"/>
        <v>4</v>
      </c>
      <c r="F1230" s="8">
        <f t="shared" si="322"/>
        <v>2</v>
      </c>
      <c r="G1230" s="8">
        <f t="shared" si="323"/>
        <v>21</v>
      </c>
      <c r="H1230" s="4" t="s">
        <v>882</v>
      </c>
      <c r="I1230" s="20" t="str">
        <f t="shared" si="328"/>
        <v>对敌方范围攻击，造成125%攻击力（+1247）点伤害。</v>
      </c>
      <c r="J1230" s="4" t="s">
        <v>277</v>
      </c>
      <c r="K1230" s="1" t="s">
        <v>102</v>
      </c>
      <c r="L1230" s="4" t="s">
        <v>114</v>
      </c>
      <c r="M1230" s="4"/>
      <c r="N1230" s="4">
        <v>100</v>
      </c>
      <c r="O1230" s="20">
        <f>VLOOKUP(L1230,对应表!BK:BL,2,FALSE)</f>
        <v>50</v>
      </c>
      <c r="P1230" s="25" t="str">
        <f>_xlfn.IFNA(VLOOKUP(G1230,角色!V:AE,主动技能!F1230+1,FALSE),"")</f>
        <v>||eff_jihanbingbao|</v>
      </c>
      <c r="Q1230" s="25">
        <f>(VLOOKUP(G1230,角色!V:AE,主动技能!F1230+4,FALSE))</f>
        <v>1</v>
      </c>
      <c r="R1230" s="25">
        <v>0</v>
      </c>
      <c r="S1230" s="25">
        <v>0</v>
      </c>
      <c r="T1230" s="6" t="str">
        <f t="shared" si="324"/>
        <v/>
      </c>
      <c r="U1230" s="6" t="str">
        <f t="shared" si="325"/>
        <v/>
      </c>
      <c r="V1230" s="19" t="str">
        <f>VLOOKUP(G1230,角色!AW:BC,主动技能!F1230+1,FALSE)</f>
        <v>skill_04</v>
      </c>
      <c r="Y1230">
        <f t="shared" si="329"/>
        <v>0</v>
      </c>
      <c r="Z1230" s="19">
        <f>IF(VLOOKUP(C1230,角色!CC:CI,主动技能!F1230*2,FALSE)=0,"",VLOOKUP(C1230,角色!CC:CI,主动技能!F1230*2,FALSE))</f>
        <v>125</v>
      </c>
      <c r="AA1230" s="19">
        <f>IF(VLOOKUP(C1230,角色!CC:CI,主动技能!F1230*2+1,FALSE)=0,0,VLOOKUP(C1230,角色!CC:CI,主动技能!F1230*2+1,FALSE))</f>
        <v>50</v>
      </c>
      <c r="AB1230" s="19">
        <f>IF(INT(VLOOKUP(E1230,角色属性概况!I:M,3,FALSE)*AA1230/100)=0,"",(INT(VLOOKUP(E1230,角色属性概况!I:M,3,FALSE)*AA1230/100)))</f>
        <v>1247</v>
      </c>
      <c r="AE1230" s="25">
        <f>(VLOOKUP(G1230,角色!V:AE,主动技能!F1230+7,FALSE))</f>
        <v>1</v>
      </c>
      <c r="AF1230" s="19">
        <f>VLOOKUP(F1230,对应表!AY:BA,3,FALSE)</f>
        <v>1</v>
      </c>
      <c r="AG1230" s="19">
        <f>VLOOKUP(F1230,对应表!AY:BA,2,FALSE)</f>
        <v>1</v>
      </c>
      <c r="AH1230" s="25" t="str">
        <f>VLOOKUP(F1230,特效对应!F:G,2,FALSE)</f>
        <v>attackex</v>
      </c>
      <c r="AJ1230">
        <f t="shared" si="326"/>
        <v>4</v>
      </c>
      <c r="AQ1230" s="6" t="str">
        <f>_xlfn.IFNA(IF(IF($AK1230=AQ$5,VLOOKUP(AL1230,buff!$K:$L,2,FALSE),"")=0,"",IF($AK1230=AQ$5,VLOOKUP(AL1230,buff!$K:$L,2,FALSE),"")),"")</f>
        <v/>
      </c>
      <c r="AR1230" s="6" t="str">
        <f>_xlfn.IFNA(IF(IF($AK1230=AR$5,VLOOKUP(AM1230,buff!$K:$L,2,FALSE),"")=0,"",IF($AK1230=AR$5,VLOOKUP(AM1230,buff!$K:$L,2,FALSE),"")),"")</f>
        <v/>
      </c>
      <c r="AS1230" s="6" t="str">
        <f>_xlfn.IFNA(IF(IF($AK1230=AS$5,VLOOKUP(AN1230,buff!$K:$L,2,FALSE),"")=0,"",IF($AK1230=AS$5,VLOOKUP(AN1230,buff!$K:$L,2,FALSE),"")),"")</f>
        <v/>
      </c>
      <c r="AT1230" s="6" t="str">
        <f>_xlfn.IFNA(IF(IF($AK1230=AT$5,VLOOKUP(AO1230,buff!$K:$L,2,FALSE),"")=0,"",IF($AK1230=AT$5,VLOOKUP(AO1230,buff!$K:$L,2,FALSE),"")),"")</f>
        <v/>
      </c>
      <c r="AU1230" s="6" t="str">
        <f>_xlfn.IFNA(IF(IF($AK1230=AU$5,VLOOKUP(AP1230,buff!$K:$L,2,FALSE),"")=0,"",IF($AK1230=AU$5,VLOOKUP(AP1230,buff!$K:$L,2,FALSE),"")),"")</f>
        <v/>
      </c>
      <c r="AV1230" s="6" t="str">
        <f>_xlfn.IFNA(IF(IF($AK1230=AV$5,VLOOKUP(AL1230,buff!$K:$L,2,FALSE),"")=0,"",IF($AK1230=AV$5,VLOOKUP(AL1230,buff!$K:$L,2,FALSE),"")),"")</f>
        <v/>
      </c>
      <c r="AW1230" s="6" t="str">
        <f>_xlfn.IFNA(IF(IF($AK1230=AW$5,VLOOKUP(AM1230,buff!$K:$L,2,FALSE),"")=0,"",IF($AK1230=AW$5,VLOOKUP(AM1230,buff!$K:$L,2,FALSE),"")),"")</f>
        <v/>
      </c>
      <c r="AX1230" s="6" t="str">
        <f>_xlfn.IFNA(IF(IF($AK1230=AX$5,VLOOKUP(AN1230,buff!$K:$L,2,FALSE),"")=0,"",IF($AK1230=AX$5,VLOOKUP(AN1230,buff!$K:$L,2,FALSE),"")),"")</f>
        <v/>
      </c>
      <c r="AY1230" s="6" t="str">
        <f>_xlfn.IFNA(IF(IF($AK1230=AY$5,VLOOKUP(AO1230,buff!$K:$L,2,FALSE),"")=0,"",IF($AK1230=AY$5,VLOOKUP(AO1230,buff!$K:$L,2,FALSE),"")),"")</f>
        <v/>
      </c>
      <c r="AZ1230" s="6" t="str">
        <f>_xlfn.IFNA(IF(IF($AK1230=AZ$5,VLOOKUP(AP1230,buff!$K:$L,2,FALSE),"")=0,"",IF($AK1230=AZ$5,VLOOKUP(AP1230,buff!$K:$L,2,FALSE),"")),"")</f>
        <v/>
      </c>
      <c r="BA1230" s="6" t="e">
        <f>VLOOKUP(AL1230,buff!$K:$P,6,FALSE)</f>
        <v>#N/A</v>
      </c>
      <c r="BB1230" s="6" t="e">
        <f>VLOOKUP(AM1230,buff!$K:$P,6,FALSE)</f>
        <v>#N/A</v>
      </c>
      <c r="BC1230" s="6" t="e">
        <f>VLOOKUP(AN1230,buff!$K:$P,6,FALSE)</f>
        <v>#N/A</v>
      </c>
      <c r="BD1230">
        <f t="shared" si="331"/>
        <v>2</v>
      </c>
      <c r="BE1230">
        <f t="shared" si="332"/>
        <v>1</v>
      </c>
      <c r="BF1230" s="22">
        <f t="shared" si="333"/>
        <v>102102</v>
      </c>
    </row>
    <row r="1231" spans="1:58" x14ac:dyDescent="0.15">
      <c r="A1231" t="str">
        <f t="shared" si="319"/>
        <v>娜塔莎主动技能2等级5</v>
      </c>
      <c r="B1231" s="8">
        <f t="shared" si="320"/>
        <v>10210205</v>
      </c>
      <c r="C1231" s="8" t="str">
        <f>VLOOKUP(G1231,角色!A:B,2,FALSE)</f>
        <v>娜塔莎</v>
      </c>
      <c r="D1231" s="8" t="str">
        <f t="shared" si="321"/>
        <v>主动技能2</v>
      </c>
      <c r="E1231" s="8">
        <f t="shared" si="330"/>
        <v>5</v>
      </c>
      <c r="F1231" s="8">
        <f t="shared" si="322"/>
        <v>2</v>
      </c>
      <c r="G1231" s="8">
        <f t="shared" si="323"/>
        <v>21</v>
      </c>
      <c r="H1231" s="4" t="s">
        <v>882</v>
      </c>
      <c r="I1231" s="20" t="str">
        <f t="shared" si="328"/>
        <v>对敌方范围攻击，造成125%攻击力（+1867）点伤害。</v>
      </c>
      <c r="J1231" s="4" t="s">
        <v>277</v>
      </c>
      <c r="K1231" s="1" t="s">
        <v>102</v>
      </c>
      <c r="L1231" s="4" t="s">
        <v>114</v>
      </c>
      <c r="M1231" s="4"/>
      <c r="N1231" s="4">
        <v>100</v>
      </c>
      <c r="O1231" s="20">
        <f>VLOOKUP(L1231,对应表!BK:BL,2,FALSE)</f>
        <v>50</v>
      </c>
      <c r="P1231" s="25" t="str">
        <f>_xlfn.IFNA(VLOOKUP(G1231,角色!V:AE,主动技能!F1231+1,FALSE),"")</f>
        <v>||eff_jihanbingbao|</v>
      </c>
      <c r="Q1231" s="25">
        <f>(VLOOKUP(G1231,角色!V:AE,主动技能!F1231+4,FALSE))</f>
        <v>1</v>
      </c>
      <c r="R1231" s="25">
        <v>0</v>
      </c>
      <c r="S1231" s="25">
        <v>0</v>
      </c>
      <c r="T1231" s="6" t="str">
        <f t="shared" si="324"/>
        <v/>
      </c>
      <c r="U1231" s="6" t="str">
        <f t="shared" si="325"/>
        <v/>
      </c>
      <c r="V1231" s="19" t="str">
        <f>VLOOKUP(G1231,角色!AW:BC,主动技能!F1231+1,FALSE)</f>
        <v>skill_04</v>
      </c>
      <c r="Y1231">
        <f t="shared" si="329"/>
        <v>0</v>
      </c>
      <c r="Z1231" s="19">
        <f>IF(VLOOKUP(C1231,角色!CC:CI,主动技能!F1231*2,FALSE)=0,"",VLOOKUP(C1231,角色!CC:CI,主动技能!F1231*2,FALSE))</f>
        <v>125</v>
      </c>
      <c r="AA1231" s="19">
        <f>IF(VLOOKUP(C1231,角色!CC:CI,主动技能!F1231*2+1,FALSE)=0,0,VLOOKUP(C1231,角色!CC:CI,主动技能!F1231*2+1,FALSE))</f>
        <v>50</v>
      </c>
      <c r="AB1231" s="19">
        <f>IF(INT(VLOOKUP(E1231,角色属性概况!I:M,3,FALSE)*AA1231/100)=0,"",(INT(VLOOKUP(E1231,角色属性概况!I:M,3,FALSE)*AA1231/100)))</f>
        <v>1867</v>
      </c>
      <c r="AE1231" s="25">
        <f>(VLOOKUP(G1231,角色!V:AE,主动技能!F1231+7,FALSE))</f>
        <v>1</v>
      </c>
      <c r="AF1231" s="19">
        <f>VLOOKUP(F1231,对应表!AY:BA,3,FALSE)</f>
        <v>1</v>
      </c>
      <c r="AG1231" s="19">
        <f>VLOOKUP(F1231,对应表!AY:BA,2,FALSE)</f>
        <v>1</v>
      </c>
      <c r="AH1231" s="25" t="str">
        <f>VLOOKUP(F1231,特效对应!F:G,2,FALSE)</f>
        <v>attackex</v>
      </c>
      <c r="AJ1231">
        <f t="shared" si="326"/>
        <v>5</v>
      </c>
      <c r="AQ1231" s="6" t="str">
        <f>_xlfn.IFNA(IF(IF($AK1231=AQ$5,VLOOKUP(AL1231,buff!$K:$L,2,FALSE),"")=0,"",IF($AK1231=AQ$5,VLOOKUP(AL1231,buff!$K:$L,2,FALSE),"")),"")</f>
        <v/>
      </c>
      <c r="AR1231" s="6" t="str">
        <f>_xlfn.IFNA(IF(IF($AK1231=AR$5,VLOOKUP(AM1231,buff!$K:$L,2,FALSE),"")=0,"",IF($AK1231=AR$5,VLOOKUP(AM1231,buff!$K:$L,2,FALSE),"")),"")</f>
        <v/>
      </c>
      <c r="AS1231" s="6" t="str">
        <f>_xlfn.IFNA(IF(IF($AK1231=AS$5,VLOOKUP(AN1231,buff!$K:$L,2,FALSE),"")=0,"",IF($AK1231=AS$5,VLOOKUP(AN1231,buff!$K:$L,2,FALSE),"")),"")</f>
        <v/>
      </c>
      <c r="AT1231" s="6" t="str">
        <f>_xlfn.IFNA(IF(IF($AK1231=AT$5,VLOOKUP(AO1231,buff!$K:$L,2,FALSE),"")=0,"",IF($AK1231=AT$5,VLOOKUP(AO1231,buff!$K:$L,2,FALSE),"")),"")</f>
        <v/>
      </c>
      <c r="AU1231" s="6" t="str">
        <f>_xlfn.IFNA(IF(IF($AK1231=AU$5,VLOOKUP(AP1231,buff!$K:$L,2,FALSE),"")=0,"",IF($AK1231=AU$5,VLOOKUP(AP1231,buff!$K:$L,2,FALSE),"")),"")</f>
        <v/>
      </c>
      <c r="AV1231" s="6" t="str">
        <f>_xlfn.IFNA(IF(IF($AK1231=AV$5,VLOOKUP(AL1231,buff!$K:$L,2,FALSE),"")=0,"",IF($AK1231=AV$5,VLOOKUP(AL1231,buff!$K:$L,2,FALSE),"")),"")</f>
        <v/>
      </c>
      <c r="AW1231" s="6" t="str">
        <f>_xlfn.IFNA(IF(IF($AK1231=AW$5,VLOOKUP(AM1231,buff!$K:$L,2,FALSE),"")=0,"",IF($AK1231=AW$5,VLOOKUP(AM1231,buff!$K:$L,2,FALSE),"")),"")</f>
        <v/>
      </c>
      <c r="AX1231" s="6" t="str">
        <f>_xlfn.IFNA(IF(IF($AK1231=AX$5,VLOOKUP(AN1231,buff!$K:$L,2,FALSE),"")=0,"",IF($AK1231=AX$5,VLOOKUP(AN1231,buff!$K:$L,2,FALSE),"")),"")</f>
        <v/>
      </c>
      <c r="AY1231" s="6" t="str">
        <f>_xlfn.IFNA(IF(IF($AK1231=AY$5,VLOOKUP(AO1231,buff!$K:$L,2,FALSE),"")=0,"",IF($AK1231=AY$5,VLOOKUP(AO1231,buff!$K:$L,2,FALSE),"")),"")</f>
        <v/>
      </c>
      <c r="AZ1231" s="6" t="str">
        <f>_xlfn.IFNA(IF(IF($AK1231=AZ$5,VLOOKUP(AP1231,buff!$K:$L,2,FALSE),"")=0,"",IF($AK1231=AZ$5,VLOOKUP(AP1231,buff!$K:$L,2,FALSE),"")),"")</f>
        <v/>
      </c>
      <c r="BA1231" s="6" t="e">
        <f>VLOOKUP(AL1231,buff!$K:$P,6,FALSE)</f>
        <v>#N/A</v>
      </c>
      <c r="BB1231" s="6" t="e">
        <f>VLOOKUP(AM1231,buff!$K:$P,6,FALSE)</f>
        <v>#N/A</v>
      </c>
      <c r="BC1231" s="6" t="e">
        <f>VLOOKUP(AN1231,buff!$K:$P,6,FALSE)</f>
        <v>#N/A</v>
      </c>
      <c r="BD1231">
        <f t="shared" si="331"/>
        <v>2</v>
      </c>
      <c r="BE1231">
        <f t="shared" si="332"/>
        <v>1</v>
      </c>
      <c r="BF1231" s="22">
        <f t="shared" si="333"/>
        <v>102102</v>
      </c>
    </row>
    <row r="1232" spans="1:58" x14ac:dyDescent="0.15">
      <c r="A1232" t="str">
        <f t="shared" si="319"/>
        <v>娜塔莎主动技能2等级6</v>
      </c>
      <c r="B1232" s="8">
        <f t="shared" si="320"/>
        <v>10210206</v>
      </c>
      <c r="C1232" s="8" t="str">
        <f>VLOOKUP(G1232,角色!A:B,2,FALSE)</f>
        <v>娜塔莎</v>
      </c>
      <c r="D1232" s="8" t="str">
        <f t="shared" si="321"/>
        <v>主动技能2</v>
      </c>
      <c r="E1232" s="8">
        <f t="shared" si="330"/>
        <v>6</v>
      </c>
      <c r="F1232" s="8">
        <f t="shared" si="322"/>
        <v>2</v>
      </c>
      <c r="G1232" s="8">
        <f t="shared" si="323"/>
        <v>21</v>
      </c>
      <c r="H1232" s="4" t="s">
        <v>882</v>
      </c>
      <c r="I1232" s="20" t="str">
        <f t="shared" si="328"/>
        <v>对敌方范围攻击，造成125%攻击力（+2745）点伤害。</v>
      </c>
      <c r="J1232" s="4" t="s">
        <v>277</v>
      </c>
      <c r="K1232" s="1" t="s">
        <v>102</v>
      </c>
      <c r="L1232" s="4" t="s">
        <v>114</v>
      </c>
      <c r="M1232" s="4"/>
      <c r="N1232" s="4">
        <v>100</v>
      </c>
      <c r="O1232" s="20">
        <f>VLOOKUP(L1232,对应表!BK:BL,2,FALSE)</f>
        <v>50</v>
      </c>
      <c r="P1232" s="25" t="str">
        <f>_xlfn.IFNA(VLOOKUP(G1232,角色!V:AE,主动技能!F1232+1,FALSE),"")</f>
        <v>||eff_jihanbingbao|</v>
      </c>
      <c r="Q1232" s="25">
        <f>(VLOOKUP(G1232,角色!V:AE,主动技能!F1232+4,FALSE))</f>
        <v>1</v>
      </c>
      <c r="R1232" s="25">
        <v>0</v>
      </c>
      <c r="S1232" s="25">
        <v>0</v>
      </c>
      <c r="T1232" s="6" t="str">
        <f t="shared" si="324"/>
        <v/>
      </c>
      <c r="U1232" s="6" t="str">
        <f t="shared" si="325"/>
        <v/>
      </c>
      <c r="V1232" s="19" t="str">
        <f>VLOOKUP(G1232,角色!AW:BC,主动技能!F1232+1,FALSE)</f>
        <v>skill_04</v>
      </c>
      <c r="Y1232">
        <f t="shared" si="329"/>
        <v>0</v>
      </c>
      <c r="Z1232" s="19">
        <f>IF(VLOOKUP(C1232,角色!CC:CI,主动技能!F1232*2,FALSE)=0,"",VLOOKUP(C1232,角色!CC:CI,主动技能!F1232*2,FALSE))</f>
        <v>125</v>
      </c>
      <c r="AA1232" s="19">
        <f>IF(VLOOKUP(C1232,角色!CC:CI,主动技能!F1232*2+1,FALSE)=0,0,VLOOKUP(C1232,角色!CC:CI,主动技能!F1232*2+1,FALSE))</f>
        <v>50</v>
      </c>
      <c r="AB1232" s="19">
        <f>IF(INT(VLOOKUP(E1232,角色属性概况!I:M,3,FALSE)*AA1232/100)=0,"",(INT(VLOOKUP(E1232,角色属性概况!I:M,3,FALSE)*AA1232/100)))</f>
        <v>2745</v>
      </c>
      <c r="AE1232" s="25">
        <f>(VLOOKUP(G1232,角色!V:AE,主动技能!F1232+7,FALSE))</f>
        <v>1</v>
      </c>
      <c r="AF1232" s="19">
        <f>VLOOKUP(F1232,对应表!AY:BA,3,FALSE)</f>
        <v>1</v>
      </c>
      <c r="AG1232" s="19">
        <f>VLOOKUP(F1232,对应表!AY:BA,2,FALSE)</f>
        <v>1</v>
      </c>
      <c r="AH1232" s="25" t="str">
        <f>VLOOKUP(F1232,特效对应!F:G,2,FALSE)</f>
        <v>attackex</v>
      </c>
      <c r="AJ1232">
        <f t="shared" si="326"/>
        <v>6</v>
      </c>
      <c r="AQ1232" s="6" t="str">
        <f>_xlfn.IFNA(IF(IF($AK1232=AQ$5,VLOOKUP(AL1232,buff!$K:$L,2,FALSE),"")=0,"",IF($AK1232=AQ$5,VLOOKUP(AL1232,buff!$K:$L,2,FALSE),"")),"")</f>
        <v/>
      </c>
      <c r="AR1232" s="6" t="str">
        <f>_xlfn.IFNA(IF(IF($AK1232=AR$5,VLOOKUP(AM1232,buff!$K:$L,2,FALSE),"")=0,"",IF($AK1232=AR$5,VLOOKUP(AM1232,buff!$K:$L,2,FALSE),"")),"")</f>
        <v/>
      </c>
      <c r="AS1232" s="6" t="str">
        <f>_xlfn.IFNA(IF(IF($AK1232=AS$5,VLOOKUP(AN1232,buff!$K:$L,2,FALSE),"")=0,"",IF($AK1232=AS$5,VLOOKUP(AN1232,buff!$K:$L,2,FALSE),"")),"")</f>
        <v/>
      </c>
      <c r="AT1232" s="6" t="str">
        <f>_xlfn.IFNA(IF(IF($AK1232=AT$5,VLOOKUP(AO1232,buff!$K:$L,2,FALSE),"")=0,"",IF($AK1232=AT$5,VLOOKUP(AO1232,buff!$K:$L,2,FALSE),"")),"")</f>
        <v/>
      </c>
      <c r="AU1232" s="6" t="str">
        <f>_xlfn.IFNA(IF(IF($AK1232=AU$5,VLOOKUP(AP1232,buff!$K:$L,2,FALSE),"")=0,"",IF($AK1232=AU$5,VLOOKUP(AP1232,buff!$K:$L,2,FALSE),"")),"")</f>
        <v/>
      </c>
      <c r="AV1232" s="6" t="str">
        <f>_xlfn.IFNA(IF(IF($AK1232=AV$5,VLOOKUP(AL1232,buff!$K:$L,2,FALSE),"")=0,"",IF($AK1232=AV$5,VLOOKUP(AL1232,buff!$K:$L,2,FALSE),"")),"")</f>
        <v/>
      </c>
      <c r="AW1232" s="6" t="str">
        <f>_xlfn.IFNA(IF(IF($AK1232=AW$5,VLOOKUP(AM1232,buff!$K:$L,2,FALSE),"")=0,"",IF($AK1232=AW$5,VLOOKUP(AM1232,buff!$K:$L,2,FALSE),"")),"")</f>
        <v/>
      </c>
      <c r="AX1232" s="6" t="str">
        <f>_xlfn.IFNA(IF(IF($AK1232=AX$5,VLOOKUP(AN1232,buff!$K:$L,2,FALSE),"")=0,"",IF($AK1232=AX$5,VLOOKUP(AN1232,buff!$K:$L,2,FALSE),"")),"")</f>
        <v/>
      </c>
      <c r="AY1232" s="6" t="str">
        <f>_xlfn.IFNA(IF(IF($AK1232=AY$5,VLOOKUP(AO1232,buff!$K:$L,2,FALSE),"")=0,"",IF($AK1232=AY$5,VLOOKUP(AO1232,buff!$K:$L,2,FALSE),"")),"")</f>
        <v/>
      </c>
      <c r="AZ1232" s="6" t="str">
        <f>_xlfn.IFNA(IF(IF($AK1232=AZ$5,VLOOKUP(AP1232,buff!$K:$L,2,FALSE),"")=0,"",IF($AK1232=AZ$5,VLOOKUP(AP1232,buff!$K:$L,2,FALSE),"")),"")</f>
        <v/>
      </c>
      <c r="BA1232" s="6" t="e">
        <f>VLOOKUP(AL1232,buff!$K:$P,6,FALSE)</f>
        <v>#N/A</v>
      </c>
      <c r="BB1232" s="6" t="e">
        <f>VLOOKUP(AM1232,buff!$K:$P,6,FALSE)</f>
        <v>#N/A</v>
      </c>
      <c r="BC1232" s="6" t="e">
        <f>VLOOKUP(AN1232,buff!$K:$P,6,FALSE)</f>
        <v>#N/A</v>
      </c>
      <c r="BD1232">
        <f t="shared" si="331"/>
        <v>2</v>
      </c>
      <c r="BE1232">
        <f t="shared" si="332"/>
        <v>1</v>
      </c>
      <c r="BF1232" s="22">
        <f t="shared" si="333"/>
        <v>102102</v>
      </c>
    </row>
    <row r="1233" spans="1:58" x14ac:dyDescent="0.15">
      <c r="A1233" t="str">
        <f t="shared" si="319"/>
        <v>娜塔莎主动技能2等级7</v>
      </c>
      <c r="B1233" s="8">
        <f t="shared" si="320"/>
        <v>10210207</v>
      </c>
      <c r="C1233" s="8" t="str">
        <f>VLOOKUP(G1233,角色!A:B,2,FALSE)</f>
        <v>娜塔莎</v>
      </c>
      <c r="D1233" s="8" t="str">
        <f t="shared" si="321"/>
        <v>主动技能2</v>
      </c>
      <c r="E1233" s="8">
        <f t="shared" si="330"/>
        <v>7</v>
      </c>
      <c r="F1233" s="8">
        <f t="shared" si="322"/>
        <v>2</v>
      </c>
      <c r="G1233" s="8">
        <f t="shared" si="323"/>
        <v>21</v>
      </c>
      <c r="H1233" s="4" t="s">
        <v>882</v>
      </c>
      <c r="I1233" s="20" t="str">
        <f t="shared" si="328"/>
        <v>对敌方范围攻击，造成125%攻击力（+3989）点伤害。</v>
      </c>
      <c r="J1233" s="4" t="s">
        <v>277</v>
      </c>
      <c r="K1233" s="1" t="s">
        <v>102</v>
      </c>
      <c r="L1233" s="4" t="s">
        <v>114</v>
      </c>
      <c r="M1233" s="4"/>
      <c r="N1233" s="4">
        <v>100</v>
      </c>
      <c r="O1233" s="20">
        <f>VLOOKUP(L1233,对应表!BK:BL,2,FALSE)</f>
        <v>50</v>
      </c>
      <c r="P1233" s="25" t="str">
        <f>_xlfn.IFNA(VLOOKUP(G1233,角色!V:AE,主动技能!F1233+1,FALSE),"")</f>
        <v>||eff_jihanbingbao|</v>
      </c>
      <c r="Q1233" s="25">
        <f>(VLOOKUP(G1233,角色!V:AE,主动技能!F1233+4,FALSE))</f>
        <v>1</v>
      </c>
      <c r="R1233" s="25">
        <v>0</v>
      </c>
      <c r="S1233" s="25">
        <v>0</v>
      </c>
      <c r="T1233" s="6" t="str">
        <f t="shared" si="324"/>
        <v/>
      </c>
      <c r="U1233" s="6" t="str">
        <f t="shared" si="325"/>
        <v/>
      </c>
      <c r="V1233" s="19" t="str">
        <f>VLOOKUP(G1233,角色!AW:BC,主动技能!F1233+1,FALSE)</f>
        <v>skill_04</v>
      </c>
      <c r="Y1233">
        <f t="shared" si="329"/>
        <v>0</v>
      </c>
      <c r="Z1233" s="19">
        <f>IF(VLOOKUP(C1233,角色!CC:CI,主动技能!F1233*2,FALSE)=0,"",VLOOKUP(C1233,角色!CC:CI,主动技能!F1233*2,FALSE))</f>
        <v>125</v>
      </c>
      <c r="AA1233" s="19">
        <f>IF(VLOOKUP(C1233,角色!CC:CI,主动技能!F1233*2+1,FALSE)=0,0,VLOOKUP(C1233,角色!CC:CI,主动技能!F1233*2+1,FALSE))</f>
        <v>50</v>
      </c>
      <c r="AB1233" s="19">
        <f>IF(INT(VLOOKUP(E1233,角色属性概况!I:M,3,FALSE)*AA1233/100)=0,"",(INT(VLOOKUP(E1233,角色属性概况!I:M,3,FALSE)*AA1233/100)))</f>
        <v>3989</v>
      </c>
      <c r="AE1233" s="25">
        <f>(VLOOKUP(G1233,角色!V:AE,主动技能!F1233+7,FALSE))</f>
        <v>1</v>
      </c>
      <c r="AF1233" s="19">
        <f>VLOOKUP(F1233,对应表!AY:BA,3,FALSE)</f>
        <v>1</v>
      </c>
      <c r="AG1233" s="19">
        <f>VLOOKUP(F1233,对应表!AY:BA,2,FALSE)</f>
        <v>1</v>
      </c>
      <c r="AH1233" s="25" t="str">
        <f>VLOOKUP(F1233,特效对应!F:G,2,FALSE)</f>
        <v>attackex</v>
      </c>
      <c r="AJ1233">
        <f t="shared" si="326"/>
        <v>7</v>
      </c>
      <c r="AQ1233" s="6" t="str">
        <f>_xlfn.IFNA(IF(IF($AK1233=AQ$5,VLOOKUP(AL1233,buff!$K:$L,2,FALSE),"")=0,"",IF($AK1233=AQ$5,VLOOKUP(AL1233,buff!$K:$L,2,FALSE),"")),"")</f>
        <v/>
      </c>
      <c r="AR1233" s="6" t="str">
        <f>_xlfn.IFNA(IF(IF($AK1233=AR$5,VLOOKUP(AM1233,buff!$K:$L,2,FALSE),"")=0,"",IF($AK1233=AR$5,VLOOKUP(AM1233,buff!$K:$L,2,FALSE),"")),"")</f>
        <v/>
      </c>
      <c r="AS1233" s="6" t="str">
        <f>_xlfn.IFNA(IF(IF($AK1233=AS$5,VLOOKUP(AN1233,buff!$K:$L,2,FALSE),"")=0,"",IF($AK1233=AS$5,VLOOKUP(AN1233,buff!$K:$L,2,FALSE),"")),"")</f>
        <v/>
      </c>
      <c r="AT1233" s="6" t="str">
        <f>_xlfn.IFNA(IF(IF($AK1233=AT$5,VLOOKUP(AO1233,buff!$K:$L,2,FALSE),"")=0,"",IF($AK1233=AT$5,VLOOKUP(AO1233,buff!$K:$L,2,FALSE),"")),"")</f>
        <v/>
      </c>
      <c r="AU1233" s="6" t="str">
        <f>_xlfn.IFNA(IF(IF($AK1233=AU$5,VLOOKUP(AP1233,buff!$K:$L,2,FALSE),"")=0,"",IF($AK1233=AU$5,VLOOKUP(AP1233,buff!$K:$L,2,FALSE),"")),"")</f>
        <v/>
      </c>
      <c r="AV1233" s="6" t="str">
        <f>_xlfn.IFNA(IF(IF($AK1233=AV$5,VLOOKUP(AL1233,buff!$K:$L,2,FALSE),"")=0,"",IF($AK1233=AV$5,VLOOKUP(AL1233,buff!$K:$L,2,FALSE),"")),"")</f>
        <v/>
      </c>
      <c r="AW1233" s="6" t="str">
        <f>_xlfn.IFNA(IF(IF($AK1233=AW$5,VLOOKUP(AM1233,buff!$K:$L,2,FALSE),"")=0,"",IF($AK1233=AW$5,VLOOKUP(AM1233,buff!$K:$L,2,FALSE),"")),"")</f>
        <v/>
      </c>
      <c r="AX1233" s="6" t="str">
        <f>_xlfn.IFNA(IF(IF($AK1233=AX$5,VLOOKUP(AN1233,buff!$K:$L,2,FALSE),"")=0,"",IF($AK1233=AX$5,VLOOKUP(AN1233,buff!$K:$L,2,FALSE),"")),"")</f>
        <v/>
      </c>
      <c r="AY1233" s="6" t="str">
        <f>_xlfn.IFNA(IF(IF($AK1233=AY$5,VLOOKUP(AO1233,buff!$K:$L,2,FALSE),"")=0,"",IF($AK1233=AY$5,VLOOKUP(AO1233,buff!$K:$L,2,FALSE),"")),"")</f>
        <v/>
      </c>
      <c r="AZ1233" s="6" t="str">
        <f>_xlfn.IFNA(IF(IF($AK1233=AZ$5,VLOOKUP(AP1233,buff!$K:$L,2,FALSE),"")=0,"",IF($AK1233=AZ$5,VLOOKUP(AP1233,buff!$K:$L,2,FALSE),"")),"")</f>
        <v/>
      </c>
      <c r="BA1233" s="6" t="e">
        <f>VLOOKUP(AL1233,buff!$K:$P,6,FALSE)</f>
        <v>#N/A</v>
      </c>
      <c r="BB1233" s="6" t="e">
        <f>VLOOKUP(AM1233,buff!$K:$P,6,FALSE)</f>
        <v>#N/A</v>
      </c>
      <c r="BC1233" s="6" t="e">
        <f>VLOOKUP(AN1233,buff!$K:$P,6,FALSE)</f>
        <v>#N/A</v>
      </c>
      <c r="BD1233">
        <f t="shared" si="331"/>
        <v>2</v>
      </c>
      <c r="BE1233">
        <f t="shared" si="332"/>
        <v>1</v>
      </c>
      <c r="BF1233" s="22">
        <f t="shared" si="333"/>
        <v>102102</v>
      </c>
    </row>
    <row r="1234" spans="1:58" x14ac:dyDescent="0.15">
      <c r="A1234" t="str">
        <f t="shared" si="319"/>
        <v>娜塔莎主动技能2等级8</v>
      </c>
      <c r="B1234" s="8">
        <f t="shared" si="320"/>
        <v>10210208</v>
      </c>
      <c r="C1234" s="8" t="str">
        <f>VLOOKUP(G1234,角色!A:B,2,FALSE)</f>
        <v>娜塔莎</v>
      </c>
      <c r="D1234" s="8" t="str">
        <f t="shared" si="321"/>
        <v>主动技能2</v>
      </c>
      <c r="E1234" s="8">
        <f t="shared" si="330"/>
        <v>8</v>
      </c>
      <c r="F1234" s="8">
        <f t="shared" si="322"/>
        <v>2</v>
      </c>
      <c r="G1234" s="8">
        <f t="shared" si="323"/>
        <v>21</v>
      </c>
      <c r="H1234" s="4" t="s">
        <v>882</v>
      </c>
      <c r="I1234" s="20" t="str">
        <f t="shared" si="328"/>
        <v>对敌方范围攻击，造成125%攻击力（+5748）点伤害。</v>
      </c>
      <c r="J1234" s="4" t="s">
        <v>277</v>
      </c>
      <c r="K1234" s="1" t="s">
        <v>102</v>
      </c>
      <c r="L1234" s="4" t="s">
        <v>114</v>
      </c>
      <c r="M1234" s="4"/>
      <c r="N1234" s="4">
        <v>100</v>
      </c>
      <c r="O1234" s="20">
        <f>VLOOKUP(L1234,对应表!BK:BL,2,FALSE)</f>
        <v>50</v>
      </c>
      <c r="P1234" s="25" t="str">
        <f>_xlfn.IFNA(VLOOKUP(G1234,角色!V:AE,主动技能!F1234+1,FALSE),"")</f>
        <v>||eff_jihanbingbao|</v>
      </c>
      <c r="Q1234" s="25">
        <f>(VLOOKUP(G1234,角色!V:AE,主动技能!F1234+4,FALSE))</f>
        <v>1</v>
      </c>
      <c r="R1234" s="25">
        <v>0</v>
      </c>
      <c r="S1234" s="25">
        <v>0</v>
      </c>
      <c r="T1234" s="6" t="str">
        <f t="shared" si="324"/>
        <v/>
      </c>
      <c r="U1234" s="6" t="str">
        <f t="shared" si="325"/>
        <v/>
      </c>
      <c r="V1234" s="19" t="str">
        <f>VLOOKUP(G1234,角色!AW:BC,主动技能!F1234+1,FALSE)</f>
        <v>skill_04</v>
      </c>
      <c r="Y1234">
        <f t="shared" si="329"/>
        <v>0</v>
      </c>
      <c r="Z1234" s="19">
        <f>IF(VLOOKUP(C1234,角色!CC:CI,主动技能!F1234*2,FALSE)=0,"",VLOOKUP(C1234,角色!CC:CI,主动技能!F1234*2,FALSE))</f>
        <v>125</v>
      </c>
      <c r="AA1234" s="19">
        <f>IF(VLOOKUP(C1234,角色!CC:CI,主动技能!F1234*2+1,FALSE)=0,0,VLOOKUP(C1234,角色!CC:CI,主动技能!F1234*2+1,FALSE))</f>
        <v>50</v>
      </c>
      <c r="AB1234" s="19">
        <f>IF(INT(VLOOKUP(E1234,角色属性概况!I:M,3,FALSE)*AA1234/100)=0,"",(INT(VLOOKUP(E1234,角色属性概况!I:M,3,FALSE)*AA1234/100)))</f>
        <v>5748</v>
      </c>
      <c r="AE1234" s="25">
        <f>(VLOOKUP(G1234,角色!V:AE,主动技能!F1234+7,FALSE))</f>
        <v>1</v>
      </c>
      <c r="AF1234" s="19">
        <f>VLOOKUP(F1234,对应表!AY:BA,3,FALSE)</f>
        <v>1</v>
      </c>
      <c r="AG1234" s="19">
        <f>VLOOKUP(F1234,对应表!AY:BA,2,FALSE)</f>
        <v>1</v>
      </c>
      <c r="AH1234" s="25" t="str">
        <f>VLOOKUP(F1234,特效对应!F:G,2,FALSE)</f>
        <v>attackex</v>
      </c>
      <c r="AJ1234">
        <f t="shared" si="326"/>
        <v>8</v>
      </c>
      <c r="AQ1234" s="6" t="str">
        <f>_xlfn.IFNA(IF(IF($AK1234=AQ$5,VLOOKUP(AL1234,buff!$K:$L,2,FALSE),"")=0,"",IF($AK1234=AQ$5,VLOOKUP(AL1234,buff!$K:$L,2,FALSE),"")),"")</f>
        <v/>
      </c>
      <c r="AR1234" s="6" t="str">
        <f>_xlfn.IFNA(IF(IF($AK1234=AR$5,VLOOKUP(AM1234,buff!$K:$L,2,FALSE),"")=0,"",IF($AK1234=AR$5,VLOOKUP(AM1234,buff!$K:$L,2,FALSE),"")),"")</f>
        <v/>
      </c>
      <c r="AS1234" s="6" t="str">
        <f>_xlfn.IFNA(IF(IF($AK1234=AS$5,VLOOKUP(AN1234,buff!$K:$L,2,FALSE),"")=0,"",IF($AK1234=AS$5,VLOOKUP(AN1234,buff!$K:$L,2,FALSE),"")),"")</f>
        <v/>
      </c>
      <c r="AT1234" s="6" t="str">
        <f>_xlfn.IFNA(IF(IF($AK1234=AT$5,VLOOKUP(AO1234,buff!$K:$L,2,FALSE),"")=0,"",IF($AK1234=AT$5,VLOOKUP(AO1234,buff!$K:$L,2,FALSE),"")),"")</f>
        <v/>
      </c>
      <c r="AU1234" s="6" t="str">
        <f>_xlfn.IFNA(IF(IF($AK1234=AU$5,VLOOKUP(AP1234,buff!$K:$L,2,FALSE),"")=0,"",IF($AK1234=AU$5,VLOOKUP(AP1234,buff!$K:$L,2,FALSE),"")),"")</f>
        <v/>
      </c>
      <c r="AV1234" s="6" t="str">
        <f>_xlfn.IFNA(IF(IF($AK1234=AV$5,VLOOKUP(AL1234,buff!$K:$L,2,FALSE),"")=0,"",IF($AK1234=AV$5,VLOOKUP(AL1234,buff!$K:$L,2,FALSE),"")),"")</f>
        <v/>
      </c>
      <c r="AW1234" s="6" t="str">
        <f>_xlfn.IFNA(IF(IF($AK1234=AW$5,VLOOKUP(AM1234,buff!$K:$L,2,FALSE),"")=0,"",IF($AK1234=AW$5,VLOOKUP(AM1234,buff!$K:$L,2,FALSE),"")),"")</f>
        <v/>
      </c>
      <c r="AX1234" s="6" t="str">
        <f>_xlfn.IFNA(IF(IF($AK1234=AX$5,VLOOKUP(AN1234,buff!$K:$L,2,FALSE),"")=0,"",IF($AK1234=AX$5,VLOOKUP(AN1234,buff!$K:$L,2,FALSE),"")),"")</f>
        <v/>
      </c>
      <c r="AY1234" s="6" t="str">
        <f>_xlfn.IFNA(IF(IF($AK1234=AY$5,VLOOKUP(AO1234,buff!$K:$L,2,FALSE),"")=0,"",IF($AK1234=AY$5,VLOOKUP(AO1234,buff!$K:$L,2,FALSE),"")),"")</f>
        <v/>
      </c>
      <c r="AZ1234" s="6" t="str">
        <f>_xlfn.IFNA(IF(IF($AK1234=AZ$5,VLOOKUP(AP1234,buff!$K:$L,2,FALSE),"")=0,"",IF($AK1234=AZ$5,VLOOKUP(AP1234,buff!$K:$L,2,FALSE),"")),"")</f>
        <v/>
      </c>
      <c r="BA1234" s="6" t="e">
        <f>VLOOKUP(AL1234,buff!$K:$P,6,FALSE)</f>
        <v>#N/A</v>
      </c>
      <c r="BB1234" s="6" t="e">
        <f>VLOOKUP(AM1234,buff!$K:$P,6,FALSE)</f>
        <v>#N/A</v>
      </c>
      <c r="BC1234" s="6" t="e">
        <f>VLOOKUP(AN1234,buff!$K:$P,6,FALSE)</f>
        <v>#N/A</v>
      </c>
      <c r="BD1234">
        <f t="shared" si="331"/>
        <v>2</v>
      </c>
      <c r="BE1234">
        <f t="shared" si="332"/>
        <v>1</v>
      </c>
      <c r="BF1234" s="22">
        <f t="shared" si="333"/>
        <v>102102</v>
      </c>
    </row>
    <row r="1235" spans="1:58" x14ac:dyDescent="0.15">
      <c r="A1235" t="str">
        <f t="shared" si="319"/>
        <v>娜塔莎主动技能2等级9</v>
      </c>
      <c r="B1235" s="8">
        <f t="shared" si="320"/>
        <v>10210209</v>
      </c>
      <c r="C1235" s="8" t="str">
        <f>VLOOKUP(G1235,角色!A:B,2,FALSE)</f>
        <v>娜塔莎</v>
      </c>
      <c r="D1235" s="8" t="str">
        <f t="shared" si="321"/>
        <v>主动技能2</v>
      </c>
      <c r="E1235" s="8">
        <f t="shared" si="330"/>
        <v>9</v>
      </c>
      <c r="F1235" s="8">
        <f t="shared" si="322"/>
        <v>2</v>
      </c>
      <c r="G1235" s="8">
        <f t="shared" si="323"/>
        <v>21</v>
      </c>
      <c r="H1235" s="4" t="s">
        <v>882</v>
      </c>
      <c r="I1235" s="20" t="str">
        <f t="shared" si="328"/>
        <v>对敌方范围攻击，造成125%攻击力（+8240）点伤害。</v>
      </c>
      <c r="J1235" s="4" t="s">
        <v>277</v>
      </c>
      <c r="K1235" s="1" t="s">
        <v>102</v>
      </c>
      <c r="L1235" s="4" t="s">
        <v>114</v>
      </c>
      <c r="M1235" s="4"/>
      <c r="N1235" s="4">
        <v>100</v>
      </c>
      <c r="O1235" s="20">
        <f>VLOOKUP(L1235,对应表!BK:BL,2,FALSE)</f>
        <v>50</v>
      </c>
      <c r="P1235" s="25" t="str">
        <f>_xlfn.IFNA(VLOOKUP(G1235,角色!V:AE,主动技能!F1235+1,FALSE),"")</f>
        <v>||eff_jihanbingbao|</v>
      </c>
      <c r="Q1235" s="25">
        <f>(VLOOKUP(G1235,角色!V:AE,主动技能!F1235+4,FALSE))</f>
        <v>1</v>
      </c>
      <c r="R1235" s="25">
        <v>0</v>
      </c>
      <c r="S1235" s="25">
        <v>0</v>
      </c>
      <c r="T1235" s="6" t="str">
        <f t="shared" si="324"/>
        <v/>
      </c>
      <c r="U1235" s="6" t="str">
        <f t="shared" si="325"/>
        <v/>
      </c>
      <c r="V1235" s="19" t="str">
        <f>VLOOKUP(G1235,角色!AW:BC,主动技能!F1235+1,FALSE)</f>
        <v>skill_04</v>
      </c>
      <c r="Y1235">
        <f t="shared" si="329"/>
        <v>0</v>
      </c>
      <c r="Z1235" s="19">
        <f>IF(VLOOKUP(C1235,角色!CC:CI,主动技能!F1235*2,FALSE)=0,"",VLOOKUP(C1235,角色!CC:CI,主动技能!F1235*2,FALSE))</f>
        <v>125</v>
      </c>
      <c r="AA1235" s="19">
        <f>IF(VLOOKUP(C1235,角色!CC:CI,主动技能!F1235*2+1,FALSE)=0,0,VLOOKUP(C1235,角色!CC:CI,主动技能!F1235*2+1,FALSE))</f>
        <v>50</v>
      </c>
      <c r="AB1235" s="19">
        <f>IF(INT(VLOOKUP(E1235,角色属性概况!I:M,3,FALSE)*AA1235/100)=0,"",(INT(VLOOKUP(E1235,角色属性概况!I:M,3,FALSE)*AA1235/100)))</f>
        <v>8240</v>
      </c>
      <c r="AE1235" s="25">
        <f>(VLOOKUP(G1235,角色!V:AE,主动技能!F1235+7,FALSE))</f>
        <v>1</v>
      </c>
      <c r="AF1235" s="19">
        <f>VLOOKUP(F1235,对应表!AY:BA,3,FALSE)</f>
        <v>1</v>
      </c>
      <c r="AG1235" s="19">
        <f>VLOOKUP(F1235,对应表!AY:BA,2,FALSE)</f>
        <v>1</v>
      </c>
      <c r="AH1235" s="25" t="str">
        <f>VLOOKUP(F1235,特效对应!F:G,2,FALSE)</f>
        <v>attackex</v>
      </c>
      <c r="AJ1235">
        <f t="shared" si="326"/>
        <v>9</v>
      </c>
      <c r="AQ1235" s="6" t="str">
        <f>_xlfn.IFNA(IF(IF($AK1235=AQ$5,VLOOKUP(AL1235,buff!$K:$L,2,FALSE),"")=0,"",IF($AK1235=AQ$5,VLOOKUP(AL1235,buff!$K:$L,2,FALSE),"")),"")</f>
        <v/>
      </c>
      <c r="AR1235" s="6" t="str">
        <f>_xlfn.IFNA(IF(IF($AK1235=AR$5,VLOOKUP(AM1235,buff!$K:$L,2,FALSE),"")=0,"",IF($AK1235=AR$5,VLOOKUP(AM1235,buff!$K:$L,2,FALSE),"")),"")</f>
        <v/>
      </c>
      <c r="AS1235" s="6" t="str">
        <f>_xlfn.IFNA(IF(IF($AK1235=AS$5,VLOOKUP(AN1235,buff!$K:$L,2,FALSE),"")=0,"",IF($AK1235=AS$5,VLOOKUP(AN1235,buff!$K:$L,2,FALSE),"")),"")</f>
        <v/>
      </c>
      <c r="AT1235" s="6" t="str">
        <f>_xlfn.IFNA(IF(IF($AK1235=AT$5,VLOOKUP(AO1235,buff!$K:$L,2,FALSE),"")=0,"",IF($AK1235=AT$5,VLOOKUP(AO1235,buff!$K:$L,2,FALSE),"")),"")</f>
        <v/>
      </c>
      <c r="AU1235" s="6" t="str">
        <f>_xlfn.IFNA(IF(IF($AK1235=AU$5,VLOOKUP(AP1235,buff!$K:$L,2,FALSE),"")=0,"",IF($AK1235=AU$5,VLOOKUP(AP1235,buff!$K:$L,2,FALSE),"")),"")</f>
        <v/>
      </c>
      <c r="AV1235" s="6" t="str">
        <f>_xlfn.IFNA(IF(IF($AK1235=AV$5,VLOOKUP(AL1235,buff!$K:$L,2,FALSE),"")=0,"",IF($AK1235=AV$5,VLOOKUP(AL1235,buff!$K:$L,2,FALSE),"")),"")</f>
        <v/>
      </c>
      <c r="AW1235" s="6" t="str">
        <f>_xlfn.IFNA(IF(IF($AK1235=AW$5,VLOOKUP(AM1235,buff!$K:$L,2,FALSE),"")=0,"",IF($AK1235=AW$5,VLOOKUP(AM1235,buff!$K:$L,2,FALSE),"")),"")</f>
        <v/>
      </c>
      <c r="AX1235" s="6" t="str">
        <f>_xlfn.IFNA(IF(IF($AK1235=AX$5,VLOOKUP(AN1235,buff!$K:$L,2,FALSE),"")=0,"",IF($AK1235=AX$5,VLOOKUP(AN1235,buff!$K:$L,2,FALSE),"")),"")</f>
        <v/>
      </c>
      <c r="AY1235" s="6" t="str">
        <f>_xlfn.IFNA(IF(IF($AK1235=AY$5,VLOOKUP(AO1235,buff!$K:$L,2,FALSE),"")=0,"",IF($AK1235=AY$5,VLOOKUP(AO1235,buff!$K:$L,2,FALSE),"")),"")</f>
        <v/>
      </c>
      <c r="AZ1235" s="6" t="str">
        <f>_xlfn.IFNA(IF(IF($AK1235=AZ$5,VLOOKUP(AP1235,buff!$K:$L,2,FALSE),"")=0,"",IF($AK1235=AZ$5,VLOOKUP(AP1235,buff!$K:$L,2,FALSE),"")),"")</f>
        <v/>
      </c>
      <c r="BA1235" s="6" t="e">
        <f>VLOOKUP(AL1235,buff!$K:$P,6,FALSE)</f>
        <v>#N/A</v>
      </c>
      <c r="BB1235" s="6" t="e">
        <f>VLOOKUP(AM1235,buff!$K:$P,6,FALSE)</f>
        <v>#N/A</v>
      </c>
      <c r="BC1235" s="6" t="e">
        <f>VLOOKUP(AN1235,buff!$K:$P,6,FALSE)</f>
        <v>#N/A</v>
      </c>
      <c r="BD1235">
        <f t="shared" si="331"/>
        <v>2</v>
      </c>
      <c r="BE1235">
        <f t="shared" si="332"/>
        <v>1</v>
      </c>
      <c r="BF1235" s="22">
        <f t="shared" si="333"/>
        <v>102102</v>
      </c>
    </row>
    <row r="1236" spans="1:58" x14ac:dyDescent="0.15">
      <c r="A1236" t="str">
        <f t="shared" si="319"/>
        <v>娜塔莎主动技能2等级10</v>
      </c>
      <c r="B1236" s="8">
        <f t="shared" si="320"/>
        <v>10210210</v>
      </c>
      <c r="C1236" s="8" t="str">
        <f>VLOOKUP(G1236,角色!A:B,2,FALSE)</f>
        <v>娜塔莎</v>
      </c>
      <c r="D1236" s="8" t="str">
        <f t="shared" si="321"/>
        <v>主动技能2</v>
      </c>
      <c r="E1236" s="8">
        <f t="shared" si="330"/>
        <v>10</v>
      </c>
      <c r="F1236" s="8">
        <f t="shared" si="322"/>
        <v>2</v>
      </c>
      <c r="G1236" s="8">
        <f t="shared" si="323"/>
        <v>21</v>
      </c>
      <c r="H1236" s="4" t="s">
        <v>882</v>
      </c>
      <c r="I1236" s="20" t="str">
        <f t="shared" si="328"/>
        <v>对敌方范围攻击，造成125%攻击力（+11767）点伤害。</v>
      </c>
      <c r="J1236" s="4" t="s">
        <v>277</v>
      </c>
      <c r="K1236" s="1" t="s">
        <v>102</v>
      </c>
      <c r="L1236" s="4" t="s">
        <v>114</v>
      </c>
      <c r="M1236" s="4"/>
      <c r="N1236" s="4">
        <v>100</v>
      </c>
      <c r="O1236" s="20">
        <f>VLOOKUP(L1236,对应表!BK:BL,2,FALSE)</f>
        <v>50</v>
      </c>
      <c r="P1236" s="25" t="str">
        <f>_xlfn.IFNA(VLOOKUP(G1236,角色!V:AE,主动技能!F1236+1,FALSE),"")</f>
        <v>||eff_jihanbingbao|</v>
      </c>
      <c r="Q1236" s="25">
        <f>(VLOOKUP(G1236,角色!V:AE,主动技能!F1236+4,FALSE))</f>
        <v>1</v>
      </c>
      <c r="R1236" s="25">
        <v>0</v>
      </c>
      <c r="S1236" s="25">
        <v>0</v>
      </c>
      <c r="T1236" s="6" t="str">
        <f t="shared" si="324"/>
        <v/>
      </c>
      <c r="U1236" s="6" t="str">
        <f t="shared" si="325"/>
        <v/>
      </c>
      <c r="V1236" s="19" t="str">
        <f>VLOOKUP(G1236,角色!AW:BC,主动技能!F1236+1,FALSE)</f>
        <v>skill_04</v>
      </c>
      <c r="Y1236">
        <f t="shared" si="329"/>
        <v>0</v>
      </c>
      <c r="Z1236" s="19">
        <f>IF(VLOOKUP(C1236,角色!CC:CI,主动技能!F1236*2,FALSE)=0,"",VLOOKUP(C1236,角色!CC:CI,主动技能!F1236*2,FALSE))</f>
        <v>125</v>
      </c>
      <c r="AA1236" s="19">
        <f>IF(VLOOKUP(C1236,角色!CC:CI,主动技能!F1236*2+1,FALSE)=0,0,VLOOKUP(C1236,角色!CC:CI,主动技能!F1236*2+1,FALSE))</f>
        <v>50</v>
      </c>
      <c r="AB1236" s="19">
        <f>IF(INT(VLOOKUP(E1236,角色属性概况!I:M,3,FALSE)*AA1236/100)=0,"",(INT(VLOOKUP(E1236,角色属性概况!I:M,3,FALSE)*AA1236/100)))</f>
        <v>11767</v>
      </c>
      <c r="AE1236" s="25">
        <f>(VLOOKUP(G1236,角色!V:AE,主动技能!F1236+7,FALSE))</f>
        <v>1</v>
      </c>
      <c r="AF1236" s="19">
        <f>VLOOKUP(F1236,对应表!AY:BA,3,FALSE)</f>
        <v>1</v>
      </c>
      <c r="AG1236" s="19">
        <f>VLOOKUP(F1236,对应表!AY:BA,2,FALSE)</f>
        <v>1</v>
      </c>
      <c r="AH1236" s="25" t="str">
        <f>VLOOKUP(F1236,特效对应!F:G,2,FALSE)</f>
        <v>attackex</v>
      </c>
      <c r="AJ1236">
        <f t="shared" si="326"/>
        <v>10</v>
      </c>
      <c r="AQ1236" s="6" t="str">
        <f>_xlfn.IFNA(IF(IF($AK1236=AQ$5,VLOOKUP(AL1236,buff!$K:$L,2,FALSE),"")=0,"",IF($AK1236=AQ$5,VLOOKUP(AL1236,buff!$K:$L,2,FALSE),"")),"")</f>
        <v/>
      </c>
      <c r="AR1236" s="6" t="str">
        <f>_xlfn.IFNA(IF(IF($AK1236=AR$5,VLOOKUP(AM1236,buff!$K:$L,2,FALSE),"")=0,"",IF($AK1236=AR$5,VLOOKUP(AM1236,buff!$K:$L,2,FALSE),"")),"")</f>
        <v/>
      </c>
      <c r="AS1236" s="6" t="str">
        <f>_xlfn.IFNA(IF(IF($AK1236=AS$5,VLOOKUP(AN1236,buff!$K:$L,2,FALSE),"")=0,"",IF($AK1236=AS$5,VLOOKUP(AN1236,buff!$K:$L,2,FALSE),"")),"")</f>
        <v/>
      </c>
      <c r="AT1236" s="6" t="str">
        <f>_xlfn.IFNA(IF(IF($AK1236=AT$5,VLOOKUP(AO1236,buff!$K:$L,2,FALSE),"")=0,"",IF($AK1236=AT$5,VLOOKUP(AO1236,buff!$K:$L,2,FALSE),"")),"")</f>
        <v/>
      </c>
      <c r="AU1236" s="6" t="str">
        <f>_xlfn.IFNA(IF(IF($AK1236=AU$5,VLOOKUP(AP1236,buff!$K:$L,2,FALSE),"")=0,"",IF($AK1236=AU$5,VLOOKUP(AP1236,buff!$K:$L,2,FALSE),"")),"")</f>
        <v/>
      </c>
      <c r="AV1236" s="6" t="str">
        <f>_xlfn.IFNA(IF(IF($AK1236=AV$5,VLOOKUP(AL1236,buff!$K:$L,2,FALSE),"")=0,"",IF($AK1236=AV$5,VLOOKUP(AL1236,buff!$K:$L,2,FALSE),"")),"")</f>
        <v/>
      </c>
      <c r="AW1236" s="6" t="str">
        <f>_xlfn.IFNA(IF(IF($AK1236=AW$5,VLOOKUP(AM1236,buff!$K:$L,2,FALSE),"")=0,"",IF($AK1236=AW$5,VLOOKUP(AM1236,buff!$K:$L,2,FALSE),"")),"")</f>
        <v/>
      </c>
      <c r="AX1236" s="6" t="str">
        <f>_xlfn.IFNA(IF(IF($AK1236=AX$5,VLOOKUP(AN1236,buff!$K:$L,2,FALSE),"")=0,"",IF($AK1236=AX$5,VLOOKUP(AN1236,buff!$K:$L,2,FALSE),"")),"")</f>
        <v/>
      </c>
      <c r="AY1236" s="6" t="str">
        <f>_xlfn.IFNA(IF(IF($AK1236=AY$5,VLOOKUP(AO1236,buff!$K:$L,2,FALSE),"")=0,"",IF($AK1236=AY$5,VLOOKUP(AO1236,buff!$K:$L,2,FALSE),"")),"")</f>
        <v/>
      </c>
      <c r="AZ1236" s="6" t="str">
        <f>_xlfn.IFNA(IF(IF($AK1236=AZ$5,VLOOKUP(AP1236,buff!$K:$L,2,FALSE),"")=0,"",IF($AK1236=AZ$5,VLOOKUP(AP1236,buff!$K:$L,2,FALSE),"")),"")</f>
        <v/>
      </c>
      <c r="BA1236" s="6" t="e">
        <f>VLOOKUP(AL1236,buff!$K:$P,6,FALSE)</f>
        <v>#N/A</v>
      </c>
      <c r="BB1236" s="6" t="e">
        <f>VLOOKUP(AM1236,buff!$K:$P,6,FALSE)</f>
        <v>#N/A</v>
      </c>
      <c r="BC1236" s="6" t="e">
        <f>VLOOKUP(AN1236,buff!$K:$P,6,FALSE)</f>
        <v>#N/A</v>
      </c>
      <c r="BD1236">
        <f t="shared" si="331"/>
        <v>2</v>
      </c>
      <c r="BE1236">
        <f t="shared" si="332"/>
        <v>1</v>
      </c>
      <c r="BF1236" s="22">
        <f t="shared" si="333"/>
        <v>102102</v>
      </c>
    </row>
    <row r="1237" spans="1:58" x14ac:dyDescent="0.15">
      <c r="A1237" t="str">
        <f t="shared" si="319"/>
        <v>娜塔莎主动技能2等级11</v>
      </c>
      <c r="B1237" s="8">
        <f t="shared" si="320"/>
        <v>10210211</v>
      </c>
      <c r="C1237" s="8" t="str">
        <f>VLOOKUP(G1237,角色!A:B,2,FALSE)</f>
        <v>娜塔莎</v>
      </c>
      <c r="D1237" s="8" t="str">
        <f t="shared" si="321"/>
        <v>主动技能2</v>
      </c>
      <c r="E1237" s="8">
        <f t="shared" si="330"/>
        <v>11</v>
      </c>
      <c r="F1237" s="8">
        <f t="shared" si="322"/>
        <v>2</v>
      </c>
      <c r="G1237" s="8">
        <f t="shared" si="323"/>
        <v>21</v>
      </c>
      <c r="H1237" s="4" t="s">
        <v>882</v>
      </c>
      <c r="I1237" s="20" t="str">
        <f t="shared" si="328"/>
        <v>对敌方范围攻击，造成125%攻击力（+16761）点伤害。</v>
      </c>
      <c r="J1237" s="4" t="s">
        <v>277</v>
      </c>
      <c r="K1237" s="1" t="s">
        <v>102</v>
      </c>
      <c r="L1237" s="4" t="s">
        <v>114</v>
      </c>
      <c r="M1237" s="4"/>
      <c r="N1237" s="4">
        <v>100</v>
      </c>
      <c r="O1237" s="20">
        <f>VLOOKUP(L1237,对应表!BK:BL,2,FALSE)</f>
        <v>50</v>
      </c>
      <c r="P1237" s="25" t="str">
        <f>_xlfn.IFNA(VLOOKUP(G1237,角色!V:AE,主动技能!F1237+1,FALSE),"")</f>
        <v>||eff_jihanbingbao|</v>
      </c>
      <c r="Q1237" s="25">
        <f>(VLOOKUP(G1237,角色!V:AE,主动技能!F1237+4,FALSE))</f>
        <v>1</v>
      </c>
      <c r="R1237" s="25">
        <v>0</v>
      </c>
      <c r="S1237" s="25">
        <v>0</v>
      </c>
      <c r="T1237" s="6" t="str">
        <f t="shared" si="324"/>
        <v/>
      </c>
      <c r="U1237" s="6" t="str">
        <f t="shared" si="325"/>
        <v/>
      </c>
      <c r="V1237" s="19" t="str">
        <f>VLOOKUP(G1237,角色!AW:BC,主动技能!F1237+1,FALSE)</f>
        <v>skill_04</v>
      </c>
      <c r="Y1237">
        <f t="shared" si="329"/>
        <v>0</v>
      </c>
      <c r="Z1237" s="19">
        <f>IF(VLOOKUP(C1237,角色!CC:CI,主动技能!F1237*2,FALSE)=0,"",VLOOKUP(C1237,角色!CC:CI,主动技能!F1237*2,FALSE))</f>
        <v>125</v>
      </c>
      <c r="AA1237" s="19">
        <f>IF(VLOOKUP(C1237,角色!CC:CI,主动技能!F1237*2+1,FALSE)=0,0,VLOOKUP(C1237,角色!CC:CI,主动技能!F1237*2+1,FALSE))</f>
        <v>50</v>
      </c>
      <c r="AB1237" s="19">
        <f>IF(INT(VLOOKUP(E1237,角色属性概况!I:M,3,FALSE)*AA1237/100)=0,"",(INT(VLOOKUP(E1237,角色属性概况!I:M,3,FALSE)*AA1237/100)))</f>
        <v>16761</v>
      </c>
      <c r="AE1237" s="25">
        <f>(VLOOKUP(G1237,角色!V:AE,主动技能!F1237+7,FALSE))</f>
        <v>1</v>
      </c>
      <c r="AF1237" s="19">
        <f>VLOOKUP(F1237,对应表!AY:BA,3,FALSE)</f>
        <v>1</v>
      </c>
      <c r="AG1237" s="19">
        <f>VLOOKUP(F1237,对应表!AY:BA,2,FALSE)</f>
        <v>1</v>
      </c>
      <c r="AH1237" s="25" t="str">
        <f>VLOOKUP(F1237,特效对应!F:G,2,FALSE)</f>
        <v>attackex</v>
      </c>
      <c r="AJ1237">
        <f t="shared" si="326"/>
        <v>11</v>
      </c>
      <c r="AQ1237" s="6" t="str">
        <f>_xlfn.IFNA(IF(IF($AK1237=AQ$5,VLOOKUP(AL1237,buff!$K:$L,2,FALSE),"")=0,"",IF($AK1237=AQ$5,VLOOKUP(AL1237,buff!$K:$L,2,FALSE),"")),"")</f>
        <v/>
      </c>
      <c r="AR1237" s="6" t="str">
        <f>_xlfn.IFNA(IF(IF($AK1237=AR$5,VLOOKUP(AM1237,buff!$K:$L,2,FALSE),"")=0,"",IF($AK1237=AR$5,VLOOKUP(AM1237,buff!$K:$L,2,FALSE),"")),"")</f>
        <v/>
      </c>
      <c r="AS1237" s="6" t="str">
        <f>_xlfn.IFNA(IF(IF($AK1237=AS$5,VLOOKUP(AN1237,buff!$K:$L,2,FALSE),"")=0,"",IF($AK1237=AS$5,VLOOKUP(AN1237,buff!$K:$L,2,FALSE),"")),"")</f>
        <v/>
      </c>
      <c r="AT1237" s="6" t="str">
        <f>_xlfn.IFNA(IF(IF($AK1237=AT$5,VLOOKUP(AO1237,buff!$K:$L,2,FALSE),"")=0,"",IF($AK1237=AT$5,VLOOKUP(AO1237,buff!$K:$L,2,FALSE),"")),"")</f>
        <v/>
      </c>
      <c r="AU1237" s="6" t="str">
        <f>_xlfn.IFNA(IF(IF($AK1237=AU$5,VLOOKUP(AP1237,buff!$K:$L,2,FALSE),"")=0,"",IF($AK1237=AU$5,VLOOKUP(AP1237,buff!$K:$L,2,FALSE),"")),"")</f>
        <v/>
      </c>
      <c r="AV1237" s="6" t="str">
        <f>_xlfn.IFNA(IF(IF($AK1237=AV$5,VLOOKUP(AL1237,buff!$K:$L,2,FALSE),"")=0,"",IF($AK1237=AV$5,VLOOKUP(AL1237,buff!$K:$L,2,FALSE),"")),"")</f>
        <v/>
      </c>
      <c r="AW1237" s="6" t="str">
        <f>_xlfn.IFNA(IF(IF($AK1237=AW$5,VLOOKUP(AM1237,buff!$K:$L,2,FALSE),"")=0,"",IF($AK1237=AW$5,VLOOKUP(AM1237,buff!$K:$L,2,FALSE),"")),"")</f>
        <v/>
      </c>
      <c r="AX1237" s="6" t="str">
        <f>_xlfn.IFNA(IF(IF($AK1237=AX$5,VLOOKUP(AN1237,buff!$K:$L,2,FALSE),"")=0,"",IF($AK1237=AX$5,VLOOKUP(AN1237,buff!$K:$L,2,FALSE),"")),"")</f>
        <v/>
      </c>
      <c r="AY1237" s="6" t="str">
        <f>_xlfn.IFNA(IF(IF($AK1237=AY$5,VLOOKUP(AO1237,buff!$K:$L,2,FALSE),"")=0,"",IF($AK1237=AY$5,VLOOKUP(AO1237,buff!$K:$L,2,FALSE),"")),"")</f>
        <v/>
      </c>
      <c r="AZ1237" s="6" t="str">
        <f>_xlfn.IFNA(IF(IF($AK1237=AZ$5,VLOOKUP(AP1237,buff!$K:$L,2,FALSE),"")=0,"",IF($AK1237=AZ$5,VLOOKUP(AP1237,buff!$K:$L,2,FALSE),"")),"")</f>
        <v/>
      </c>
      <c r="BA1237" s="6" t="e">
        <f>VLOOKUP(AL1237,buff!$K:$P,6,FALSE)</f>
        <v>#N/A</v>
      </c>
      <c r="BB1237" s="6" t="e">
        <f>VLOOKUP(AM1237,buff!$K:$P,6,FALSE)</f>
        <v>#N/A</v>
      </c>
      <c r="BC1237" s="6" t="e">
        <f>VLOOKUP(AN1237,buff!$K:$P,6,FALSE)</f>
        <v>#N/A</v>
      </c>
      <c r="BD1237">
        <f t="shared" si="331"/>
        <v>2</v>
      </c>
      <c r="BE1237">
        <f t="shared" si="332"/>
        <v>1</v>
      </c>
      <c r="BF1237" s="22">
        <f t="shared" si="333"/>
        <v>102102</v>
      </c>
    </row>
    <row r="1238" spans="1:58" x14ac:dyDescent="0.15">
      <c r="A1238" t="str">
        <f t="shared" si="319"/>
        <v>娜塔莎主动技能2等级12</v>
      </c>
      <c r="B1238" s="8">
        <f t="shared" si="320"/>
        <v>10210212</v>
      </c>
      <c r="C1238" s="8" t="str">
        <f>VLOOKUP(G1238,角色!A:B,2,FALSE)</f>
        <v>娜塔莎</v>
      </c>
      <c r="D1238" s="8" t="str">
        <f t="shared" si="321"/>
        <v>主动技能2</v>
      </c>
      <c r="E1238" s="8">
        <f t="shared" si="330"/>
        <v>12</v>
      </c>
      <c r="F1238" s="8">
        <f t="shared" si="322"/>
        <v>2</v>
      </c>
      <c r="G1238" s="8">
        <f t="shared" si="323"/>
        <v>21</v>
      </c>
      <c r="H1238" s="4" t="s">
        <v>882</v>
      </c>
      <c r="I1238" s="20" t="str">
        <f t="shared" si="328"/>
        <v>对敌方范围攻击，造成125%攻击力（+23830）点伤害。</v>
      </c>
      <c r="J1238" s="4" t="s">
        <v>277</v>
      </c>
      <c r="K1238" s="1" t="s">
        <v>102</v>
      </c>
      <c r="L1238" s="4" t="s">
        <v>114</v>
      </c>
      <c r="M1238" s="4"/>
      <c r="N1238" s="4">
        <v>100</v>
      </c>
      <c r="O1238" s="20">
        <f>VLOOKUP(L1238,对应表!BK:BL,2,FALSE)</f>
        <v>50</v>
      </c>
      <c r="P1238" s="25" t="str">
        <f>_xlfn.IFNA(VLOOKUP(G1238,角色!V:AE,主动技能!F1238+1,FALSE),"")</f>
        <v>||eff_jihanbingbao|</v>
      </c>
      <c r="Q1238" s="25">
        <f>(VLOOKUP(G1238,角色!V:AE,主动技能!F1238+4,FALSE))</f>
        <v>1</v>
      </c>
      <c r="R1238" s="25">
        <v>0</v>
      </c>
      <c r="S1238" s="25">
        <v>0</v>
      </c>
      <c r="T1238" s="6" t="str">
        <f t="shared" si="324"/>
        <v/>
      </c>
      <c r="U1238" s="6" t="str">
        <f t="shared" si="325"/>
        <v/>
      </c>
      <c r="V1238" s="19" t="str">
        <f>VLOOKUP(G1238,角色!AW:BC,主动技能!F1238+1,FALSE)</f>
        <v>skill_04</v>
      </c>
      <c r="Y1238">
        <f t="shared" si="329"/>
        <v>0</v>
      </c>
      <c r="Z1238" s="19">
        <f>IF(VLOOKUP(C1238,角色!CC:CI,主动技能!F1238*2,FALSE)=0,"",VLOOKUP(C1238,角色!CC:CI,主动技能!F1238*2,FALSE))</f>
        <v>125</v>
      </c>
      <c r="AA1238" s="19">
        <f>IF(VLOOKUP(C1238,角色!CC:CI,主动技能!F1238*2+1,FALSE)=0,0,VLOOKUP(C1238,角色!CC:CI,主动技能!F1238*2+1,FALSE))</f>
        <v>50</v>
      </c>
      <c r="AB1238" s="19">
        <f>IF(INT(VLOOKUP(E1238,角色属性概况!I:M,3,FALSE)*AA1238/100)=0,"",(INT(VLOOKUP(E1238,角色属性概况!I:M,3,FALSE)*AA1238/100)))</f>
        <v>23830</v>
      </c>
      <c r="AE1238" s="25">
        <f>(VLOOKUP(G1238,角色!V:AE,主动技能!F1238+7,FALSE))</f>
        <v>1</v>
      </c>
      <c r="AF1238" s="19">
        <f>VLOOKUP(F1238,对应表!AY:BA,3,FALSE)</f>
        <v>1</v>
      </c>
      <c r="AG1238" s="19">
        <f>VLOOKUP(F1238,对应表!AY:BA,2,FALSE)</f>
        <v>1</v>
      </c>
      <c r="AH1238" s="25" t="str">
        <f>VLOOKUP(F1238,特效对应!F:G,2,FALSE)</f>
        <v>attackex</v>
      </c>
      <c r="AJ1238">
        <f t="shared" si="326"/>
        <v>12</v>
      </c>
      <c r="AQ1238" s="6" t="str">
        <f>_xlfn.IFNA(IF(IF($AK1238=AQ$5,VLOOKUP(AL1238,buff!$K:$L,2,FALSE),"")=0,"",IF($AK1238=AQ$5,VLOOKUP(AL1238,buff!$K:$L,2,FALSE),"")),"")</f>
        <v/>
      </c>
      <c r="AR1238" s="6" t="str">
        <f>_xlfn.IFNA(IF(IF($AK1238=AR$5,VLOOKUP(AM1238,buff!$K:$L,2,FALSE),"")=0,"",IF($AK1238=AR$5,VLOOKUP(AM1238,buff!$K:$L,2,FALSE),"")),"")</f>
        <v/>
      </c>
      <c r="AS1238" s="6" t="str">
        <f>_xlfn.IFNA(IF(IF($AK1238=AS$5,VLOOKUP(AN1238,buff!$K:$L,2,FALSE),"")=0,"",IF($AK1238=AS$5,VLOOKUP(AN1238,buff!$K:$L,2,FALSE),"")),"")</f>
        <v/>
      </c>
      <c r="AT1238" s="6" t="str">
        <f>_xlfn.IFNA(IF(IF($AK1238=AT$5,VLOOKUP(AO1238,buff!$K:$L,2,FALSE),"")=0,"",IF($AK1238=AT$5,VLOOKUP(AO1238,buff!$K:$L,2,FALSE),"")),"")</f>
        <v/>
      </c>
      <c r="AU1238" s="6" t="str">
        <f>_xlfn.IFNA(IF(IF($AK1238=AU$5,VLOOKUP(AP1238,buff!$K:$L,2,FALSE),"")=0,"",IF($AK1238=AU$5,VLOOKUP(AP1238,buff!$K:$L,2,FALSE),"")),"")</f>
        <v/>
      </c>
      <c r="AV1238" s="6" t="str">
        <f>_xlfn.IFNA(IF(IF($AK1238=AV$5,VLOOKUP(AL1238,buff!$K:$L,2,FALSE),"")=0,"",IF($AK1238=AV$5,VLOOKUP(AL1238,buff!$K:$L,2,FALSE),"")),"")</f>
        <v/>
      </c>
      <c r="AW1238" s="6" t="str">
        <f>_xlfn.IFNA(IF(IF($AK1238=AW$5,VLOOKUP(AM1238,buff!$K:$L,2,FALSE),"")=0,"",IF($AK1238=AW$5,VLOOKUP(AM1238,buff!$K:$L,2,FALSE),"")),"")</f>
        <v/>
      </c>
      <c r="AX1238" s="6" t="str">
        <f>_xlfn.IFNA(IF(IF($AK1238=AX$5,VLOOKUP(AN1238,buff!$K:$L,2,FALSE),"")=0,"",IF($AK1238=AX$5,VLOOKUP(AN1238,buff!$K:$L,2,FALSE),"")),"")</f>
        <v/>
      </c>
      <c r="AY1238" s="6" t="str">
        <f>_xlfn.IFNA(IF(IF($AK1238=AY$5,VLOOKUP(AO1238,buff!$K:$L,2,FALSE),"")=0,"",IF($AK1238=AY$5,VLOOKUP(AO1238,buff!$K:$L,2,FALSE),"")),"")</f>
        <v/>
      </c>
      <c r="AZ1238" s="6" t="str">
        <f>_xlfn.IFNA(IF(IF($AK1238=AZ$5,VLOOKUP(AP1238,buff!$K:$L,2,FALSE),"")=0,"",IF($AK1238=AZ$5,VLOOKUP(AP1238,buff!$K:$L,2,FALSE),"")),"")</f>
        <v/>
      </c>
      <c r="BA1238" s="6" t="e">
        <f>VLOOKUP(AL1238,buff!$K:$P,6,FALSE)</f>
        <v>#N/A</v>
      </c>
      <c r="BB1238" s="6" t="e">
        <f>VLOOKUP(AM1238,buff!$K:$P,6,FALSE)</f>
        <v>#N/A</v>
      </c>
      <c r="BC1238" s="6" t="e">
        <f>VLOOKUP(AN1238,buff!$K:$P,6,FALSE)</f>
        <v>#N/A</v>
      </c>
      <c r="BD1238">
        <f t="shared" si="331"/>
        <v>2</v>
      </c>
      <c r="BE1238">
        <f t="shared" si="332"/>
        <v>1</v>
      </c>
      <c r="BF1238" s="22">
        <f t="shared" si="333"/>
        <v>102102</v>
      </c>
    </row>
    <row r="1239" spans="1:58" x14ac:dyDescent="0.15">
      <c r="A1239" t="str">
        <f t="shared" si="319"/>
        <v>娜塔莎主动技能2等级13</v>
      </c>
      <c r="B1239" s="8">
        <f t="shared" si="320"/>
        <v>10210213</v>
      </c>
      <c r="C1239" s="8" t="str">
        <f>VLOOKUP(G1239,角色!A:B,2,FALSE)</f>
        <v>娜塔莎</v>
      </c>
      <c r="D1239" s="8" t="str">
        <f t="shared" si="321"/>
        <v>主动技能2</v>
      </c>
      <c r="E1239" s="8">
        <f t="shared" si="330"/>
        <v>13</v>
      </c>
      <c r="F1239" s="8">
        <f t="shared" si="322"/>
        <v>2</v>
      </c>
      <c r="G1239" s="8">
        <f t="shared" si="323"/>
        <v>21</v>
      </c>
      <c r="H1239" s="4" t="s">
        <v>882</v>
      </c>
      <c r="I1239" s="20" t="str">
        <f t="shared" si="328"/>
        <v>对敌方范围攻击，造成125%攻击力（+33839）点伤害。</v>
      </c>
      <c r="J1239" s="4" t="s">
        <v>277</v>
      </c>
      <c r="K1239" s="1" t="s">
        <v>102</v>
      </c>
      <c r="L1239" s="4" t="s">
        <v>114</v>
      </c>
      <c r="M1239" s="4"/>
      <c r="N1239" s="4">
        <v>100</v>
      </c>
      <c r="O1239" s="20">
        <f>VLOOKUP(L1239,对应表!BK:BL,2,FALSE)</f>
        <v>50</v>
      </c>
      <c r="P1239" s="25" t="str">
        <f>_xlfn.IFNA(VLOOKUP(G1239,角色!V:AE,主动技能!F1239+1,FALSE),"")</f>
        <v>||eff_jihanbingbao|</v>
      </c>
      <c r="Q1239" s="25">
        <f>(VLOOKUP(G1239,角色!V:AE,主动技能!F1239+4,FALSE))</f>
        <v>1</v>
      </c>
      <c r="R1239" s="25">
        <v>0</v>
      </c>
      <c r="S1239" s="25">
        <v>0</v>
      </c>
      <c r="T1239" s="6" t="str">
        <f t="shared" si="324"/>
        <v/>
      </c>
      <c r="U1239" s="6" t="str">
        <f t="shared" si="325"/>
        <v/>
      </c>
      <c r="V1239" s="19" t="str">
        <f>VLOOKUP(G1239,角色!AW:BC,主动技能!F1239+1,FALSE)</f>
        <v>skill_04</v>
      </c>
      <c r="Y1239">
        <f t="shared" si="329"/>
        <v>0</v>
      </c>
      <c r="Z1239" s="19">
        <f>IF(VLOOKUP(C1239,角色!CC:CI,主动技能!F1239*2,FALSE)=0,"",VLOOKUP(C1239,角色!CC:CI,主动技能!F1239*2,FALSE))</f>
        <v>125</v>
      </c>
      <c r="AA1239" s="19">
        <f>IF(VLOOKUP(C1239,角色!CC:CI,主动技能!F1239*2+1,FALSE)=0,0,VLOOKUP(C1239,角色!CC:CI,主动技能!F1239*2+1,FALSE))</f>
        <v>50</v>
      </c>
      <c r="AB1239" s="19">
        <f>IF(INT(VLOOKUP(E1239,角色属性概况!I:M,3,FALSE)*AA1239/100)=0,"",(INT(VLOOKUP(E1239,角色属性概况!I:M,3,FALSE)*AA1239/100)))</f>
        <v>33839</v>
      </c>
      <c r="AE1239" s="25">
        <f>(VLOOKUP(G1239,角色!V:AE,主动技能!F1239+7,FALSE))</f>
        <v>1</v>
      </c>
      <c r="AF1239" s="19">
        <f>VLOOKUP(F1239,对应表!AY:BA,3,FALSE)</f>
        <v>1</v>
      </c>
      <c r="AG1239" s="19">
        <f>VLOOKUP(F1239,对应表!AY:BA,2,FALSE)</f>
        <v>1</v>
      </c>
      <c r="AH1239" s="25" t="str">
        <f>VLOOKUP(F1239,特效对应!F:G,2,FALSE)</f>
        <v>attackex</v>
      </c>
      <c r="AJ1239">
        <f t="shared" si="326"/>
        <v>13</v>
      </c>
      <c r="AQ1239" s="6" t="str">
        <f>_xlfn.IFNA(IF(IF($AK1239=AQ$5,VLOOKUP(AL1239,buff!$K:$L,2,FALSE),"")=0,"",IF($AK1239=AQ$5,VLOOKUP(AL1239,buff!$K:$L,2,FALSE),"")),"")</f>
        <v/>
      </c>
      <c r="AR1239" s="6" t="str">
        <f>_xlfn.IFNA(IF(IF($AK1239=AR$5,VLOOKUP(AM1239,buff!$K:$L,2,FALSE),"")=0,"",IF($AK1239=AR$5,VLOOKUP(AM1239,buff!$K:$L,2,FALSE),"")),"")</f>
        <v/>
      </c>
      <c r="AS1239" s="6" t="str">
        <f>_xlfn.IFNA(IF(IF($AK1239=AS$5,VLOOKUP(AN1239,buff!$K:$L,2,FALSE),"")=0,"",IF($AK1239=AS$5,VLOOKUP(AN1239,buff!$K:$L,2,FALSE),"")),"")</f>
        <v/>
      </c>
      <c r="AT1239" s="6" t="str">
        <f>_xlfn.IFNA(IF(IF($AK1239=AT$5,VLOOKUP(AO1239,buff!$K:$L,2,FALSE),"")=0,"",IF($AK1239=AT$5,VLOOKUP(AO1239,buff!$K:$L,2,FALSE),"")),"")</f>
        <v/>
      </c>
      <c r="AU1239" s="6" t="str">
        <f>_xlfn.IFNA(IF(IF($AK1239=AU$5,VLOOKUP(AP1239,buff!$K:$L,2,FALSE),"")=0,"",IF($AK1239=AU$5,VLOOKUP(AP1239,buff!$K:$L,2,FALSE),"")),"")</f>
        <v/>
      </c>
      <c r="AV1239" s="6" t="str">
        <f>_xlfn.IFNA(IF(IF($AK1239=AV$5,VLOOKUP(AL1239,buff!$K:$L,2,FALSE),"")=0,"",IF($AK1239=AV$5,VLOOKUP(AL1239,buff!$K:$L,2,FALSE),"")),"")</f>
        <v/>
      </c>
      <c r="AW1239" s="6" t="str">
        <f>_xlfn.IFNA(IF(IF($AK1239=AW$5,VLOOKUP(AM1239,buff!$K:$L,2,FALSE),"")=0,"",IF($AK1239=AW$5,VLOOKUP(AM1239,buff!$K:$L,2,FALSE),"")),"")</f>
        <v/>
      </c>
      <c r="AX1239" s="6" t="str">
        <f>_xlfn.IFNA(IF(IF($AK1239=AX$5,VLOOKUP(AN1239,buff!$K:$L,2,FALSE),"")=0,"",IF($AK1239=AX$5,VLOOKUP(AN1239,buff!$K:$L,2,FALSE),"")),"")</f>
        <v/>
      </c>
      <c r="AY1239" s="6" t="str">
        <f>_xlfn.IFNA(IF(IF($AK1239=AY$5,VLOOKUP(AO1239,buff!$K:$L,2,FALSE),"")=0,"",IF($AK1239=AY$5,VLOOKUP(AO1239,buff!$K:$L,2,FALSE),"")),"")</f>
        <v/>
      </c>
      <c r="AZ1239" s="6" t="str">
        <f>_xlfn.IFNA(IF(IF($AK1239=AZ$5,VLOOKUP(AP1239,buff!$K:$L,2,FALSE),"")=0,"",IF($AK1239=AZ$5,VLOOKUP(AP1239,buff!$K:$L,2,FALSE),"")),"")</f>
        <v/>
      </c>
      <c r="BA1239" s="6" t="e">
        <f>VLOOKUP(AL1239,buff!$K:$P,6,FALSE)</f>
        <v>#N/A</v>
      </c>
      <c r="BB1239" s="6" t="e">
        <f>VLOOKUP(AM1239,buff!$K:$P,6,FALSE)</f>
        <v>#N/A</v>
      </c>
      <c r="BC1239" s="6" t="e">
        <f>VLOOKUP(AN1239,buff!$K:$P,6,FALSE)</f>
        <v>#N/A</v>
      </c>
      <c r="BD1239">
        <f t="shared" si="331"/>
        <v>2</v>
      </c>
      <c r="BE1239">
        <f t="shared" si="332"/>
        <v>1</v>
      </c>
      <c r="BF1239" s="22">
        <f t="shared" si="333"/>
        <v>102102</v>
      </c>
    </row>
    <row r="1240" spans="1:58" x14ac:dyDescent="0.15">
      <c r="A1240" t="str">
        <f t="shared" si="319"/>
        <v>娜塔莎主动技能2等级14</v>
      </c>
      <c r="B1240" s="8">
        <f t="shared" si="320"/>
        <v>10210214</v>
      </c>
      <c r="C1240" s="8" t="str">
        <f>VLOOKUP(G1240,角色!A:B,2,FALSE)</f>
        <v>娜塔莎</v>
      </c>
      <c r="D1240" s="8" t="str">
        <f t="shared" si="321"/>
        <v>主动技能2</v>
      </c>
      <c r="E1240" s="8">
        <f t="shared" si="330"/>
        <v>14</v>
      </c>
      <c r="F1240" s="8">
        <f t="shared" si="322"/>
        <v>2</v>
      </c>
      <c r="G1240" s="8">
        <f t="shared" si="323"/>
        <v>21</v>
      </c>
      <c r="H1240" s="4" t="s">
        <v>882</v>
      </c>
      <c r="I1240" s="20" t="str">
        <f t="shared" si="328"/>
        <v>对敌方范围攻击，造成125%攻击力（+48008）点伤害。</v>
      </c>
      <c r="J1240" s="4" t="s">
        <v>277</v>
      </c>
      <c r="K1240" s="1" t="s">
        <v>102</v>
      </c>
      <c r="L1240" s="4" t="s">
        <v>114</v>
      </c>
      <c r="M1240" s="4"/>
      <c r="N1240" s="4">
        <v>100</v>
      </c>
      <c r="O1240" s="20">
        <f>VLOOKUP(L1240,对应表!BK:BL,2,FALSE)</f>
        <v>50</v>
      </c>
      <c r="P1240" s="25" t="str">
        <f>_xlfn.IFNA(VLOOKUP(G1240,角色!V:AE,主动技能!F1240+1,FALSE),"")</f>
        <v>||eff_jihanbingbao|</v>
      </c>
      <c r="Q1240" s="25">
        <f>(VLOOKUP(G1240,角色!V:AE,主动技能!F1240+4,FALSE))</f>
        <v>1</v>
      </c>
      <c r="R1240" s="25">
        <v>0</v>
      </c>
      <c r="S1240" s="25">
        <v>0</v>
      </c>
      <c r="T1240" s="6" t="str">
        <f t="shared" si="324"/>
        <v/>
      </c>
      <c r="U1240" s="6" t="str">
        <f t="shared" si="325"/>
        <v/>
      </c>
      <c r="V1240" s="19" t="str">
        <f>VLOOKUP(G1240,角色!AW:BC,主动技能!F1240+1,FALSE)</f>
        <v>skill_04</v>
      </c>
      <c r="Y1240">
        <f t="shared" si="329"/>
        <v>0</v>
      </c>
      <c r="Z1240" s="19">
        <f>IF(VLOOKUP(C1240,角色!CC:CI,主动技能!F1240*2,FALSE)=0,"",VLOOKUP(C1240,角色!CC:CI,主动技能!F1240*2,FALSE))</f>
        <v>125</v>
      </c>
      <c r="AA1240" s="19">
        <f>IF(VLOOKUP(C1240,角色!CC:CI,主动技能!F1240*2+1,FALSE)=0,0,VLOOKUP(C1240,角色!CC:CI,主动技能!F1240*2+1,FALSE))</f>
        <v>50</v>
      </c>
      <c r="AB1240" s="19">
        <f>IF(INT(VLOOKUP(E1240,角色属性概况!I:M,3,FALSE)*AA1240/100)=0,"",(INT(VLOOKUP(E1240,角色属性概况!I:M,3,FALSE)*AA1240/100)))</f>
        <v>48008</v>
      </c>
      <c r="AE1240" s="25">
        <f>(VLOOKUP(G1240,角色!V:AE,主动技能!F1240+7,FALSE))</f>
        <v>1</v>
      </c>
      <c r="AF1240" s="19">
        <f>VLOOKUP(F1240,对应表!AY:BA,3,FALSE)</f>
        <v>1</v>
      </c>
      <c r="AG1240" s="19">
        <f>VLOOKUP(F1240,对应表!AY:BA,2,FALSE)</f>
        <v>1</v>
      </c>
      <c r="AH1240" s="25" t="str">
        <f>VLOOKUP(F1240,特效对应!F:G,2,FALSE)</f>
        <v>attackex</v>
      </c>
      <c r="AJ1240">
        <f t="shared" si="326"/>
        <v>14</v>
      </c>
      <c r="AQ1240" s="6" t="str">
        <f>_xlfn.IFNA(IF(IF($AK1240=AQ$5,VLOOKUP(AL1240,buff!$K:$L,2,FALSE),"")=0,"",IF($AK1240=AQ$5,VLOOKUP(AL1240,buff!$K:$L,2,FALSE),"")),"")</f>
        <v/>
      </c>
      <c r="AR1240" s="6" t="str">
        <f>_xlfn.IFNA(IF(IF($AK1240=AR$5,VLOOKUP(AM1240,buff!$K:$L,2,FALSE),"")=0,"",IF($AK1240=AR$5,VLOOKUP(AM1240,buff!$K:$L,2,FALSE),"")),"")</f>
        <v/>
      </c>
      <c r="AS1240" s="6" t="str">
        <f>_xlfn.IFNA(IF(IF($AK1240=AS$5,VLOOKUP(AN1240,buff!$K:$L,2,FALSE),"")=0,"",IF($AK1240=AS$5,VLOOKUP(AN1240,buff!$K:$L,2,FALSE),"")),"")</f>
        <v/>
      </c>
      <c r="AT1240" s="6" t="str">
        <f>_xlfn.IFNA(IF(IF($AK1240=AT$5,VLOOKUP(AO1240,buff!$K:$L,2,FALSE),"")=0,"",IF($AK1240=AT$5,VLOOKUP(AO1240,buff!$K:$L,2,FALSE),"")),"")</f>
        <v/>
      </c>
      <c r="AU1240" s="6" t="str">
        <f>_xlfn.IFNA(IF(IF($AK1240=AU$5,VLOOKUP(AP1240,buff!$K:$L,2,FALSE),"")=0,"",IF($AK1240=AU$5,VLOOKUP(AP1240,buff!$K:$L,2,FALSE),"")),"")</f>
        <v/>
      </c>
      <c r="AV1240" s="6" t="str">
        <f>_xlfn.IFNA(IF(IF($AK1240=AV$5,VLOOKUP(AL1240,buff!$K:$L,2,FALSE),"")=0,"",IF($AK1240=AV$5,VLOOKUP(AL1240,buff!$K:$L,2,FALSE),"")),"")</f>
        <v/>
      </c>
      <c r="AW1240" s="6" t="str">
        <f>_xlfn.IFNA(IF(IF($AK1240=AW$5,VLOOKUP(AM1240,buff!$K:$L,2,FALSE),"")=0,"",IF($AK1240=AW$5,VLOOKUP(AM1240,buff!$K:$L,2,FALSE),"")),"")</f>
        <v/>
      </c>
      <c r="AX1240" s="6" t="str">
        <f>_xlfn.IFNA(IF(IF($AK1240=AX$5,VLOOKUP(AN1240,buff!$K:$L,2,FALSE),"")=0,"",IF($AK1240=AX$5,VLOOKUP(AN1240,buff!$K:$L,2,FALSE),"")),"")</f>
        <v/>
      </c>
      <c r="AY1240" s="6" t="str">
        <f>_xlfn.IFNA(IF(IF($AK1240=AY$5,VLOOKUP(AO1240,buff!$K:$L,2,FALSE),"")=0,"",IF($AK1240=AY$5,VLOOKUP(AO1240,buff!$K:$L,2,FALSE),"")),"")</f>
        <v/>
      </c>
      <c r="AZ1240" s="6" t="str">
        <f>_xlfn.IFNA(IF(IF($AK1240=AZ$5,VLOOKUP(AP1240,buff!$K:$L,2,FALSE),"")=0,"",IF($AK1240=AZ$5,VLOOKUP(AP1240,buff!$K:$L,2,FALSE),"")),"")</f>
        <v/>
      </c>
      <c r="BA1240" s="6" t="e">
        <f>VLOOKUP(AL1240,buff!$K:$P,6,FALSE)</f>
        <v>#N/A</v>
      </c>
      <c r="BB1240" s="6" t="e">
        <f>VLOOKUP(AM1240,buff!$K:$P,6,FALSE)</f>
        <v>#N/A</v>
      </c>
      <c r="BC1240" s="6" t="e">
        <f>VLOOKUP(AN1240,buff!$K:$P,6,FALSE)</f>
        <v>#N/A</v>
      </c>
      <c r="BD1240">
        <f t="shared" si="331"/>
        <v>2</v>
      </c>
      <c r="BE1240">
        <f t="shared" si="332"/>
        <v>1</v>
      </c>
      <c r="BF1240" s="22">
        <f t="shared" si="333"/>
        <v>102102</v>
      </c>
    </row>
    <row r="1241" spans="1:58" x14ac:dyDescent="0.15">
      <c r="A1241" t="str">
        <f t="shared" si="319"/>
        <v>娜塔莎主动技能2等级15</v>
      </c>
      <c r="B1241" s="8">
        <f t="shared" si="320"/>
        <v>10210215</v>
      </c>
      <c r="C1241" s="8" t="str">
        <f>VLOOKUP(G1241,角色!A:B,2,FALSE)</f>
        <v>娜塔莎</v>
      </c>
      <c r="D1241" s="8" t="str">
        <f t="shared" si="321"/>
        <v>主动技能2</v>
      </c>
      <c r="E1241" s="8">
        <f t="shared" si="330"/>
        <v>15</v>
      </c>
      <c r="F1241" s="8">
        <f t="shared" si="322"/>
        <v>2</v>
      </c>
      <c r="G1241" s="8">
        <f t="shared" si="323"/>
        <v>21</v>
      </c>
      <c r="H1241" s="4" t="s">
        <v>882</v>
      </c>
      <c r="I1241" s="20" t="str">
        <f t="shared" si="328"/>
        <v>对敌方范围攻击，造成125%攻击力（+68066）点伤害。</v>
      </c>
      <c r="J1241" s="4" t="s">
        <v>277</v>
      </c>
      <c r="K1241" s="1" t="s">
        <v>102</v>
      </c>
      <c r="L1241" s="4" t="s">
        <v>114</v>
      </c>
      <c r="M1241" s="4"/>
      <c r="N1241" s="4">
        <v>100</v>
      </c>
      <c r="O1241" s="20">
        <f>VLOOKUP(L1241,对应表!BK:BL,2,FALSE)</f>
        <v>50</v>
      </c>
      <c r="P1241" s="25" t="str">
        <f>_xlfn.IFNA(VLOOKUP(G1241,角色!V:AE,主动技能!F1241+1,FALSE),"")</f>
        <v>||eff_jihanbingbao|</v>
      </c>
      <c r="Q1241" s="25">
        <f>(VLOOKUP(G1241,角色!V:AE,主动技能!F1241+4,FALSE))</f>
        <v>1</v>
      </c>
      <c r="R1241" s="25">
        <v>0</v>
      </c>
      <c r="S1241" s="25">
        <v>0</v>
      </c>
      <c r="T1241" s="6" t="str">
        <f t="shared" si="324"/>
        <v/>
      </c>
      <c r="U1241" s="6" t="str">
        <f t="shared" si="325"/>
        <v/>
      </c>
      <c r="V1241" s="19" t="str">
        <f>VLOOKUP(G1241,角色!AW:BC,主动技能!F1241+1,FALSE)</f>
        <v>skill_04</v>
      </c>
      <c r="Y1241">
        <f t="shared" si="329"/>
        <v>0</v>
      </c>
      <c r="Z1241" s="19">
        <f>IF(VLOOKUP(C1241,角色!CC:CI,主动技能!F1241*2,FALSE)=0,"",VLOOKUP(C1241,角色!CC:CI,主动技能!F1241*2,FALSE))</f>
        <v>125</v>
      </c>
      <c r="AA1241" s="19">
        <f>IF(VLOOKUP(C1241,角色!CC:CI,主动技能!F1241*2+1,FALSE)=0,0,VLOOKUP(C1241,角色!CC:CI,主动技能!F1241*2+1,FALSE))</f>
        <v>50</v>
      </c>
      <c r="AB1241" s="19">
        <f>IF(INT(VLOOKUP(E1241,角色属性概况!I:M,3,FALSE)*AA1241/100)=0,"",(INT(VLOOKUP(E1241,角色属性概况!I:M,3,FALSE)*AA1241/100)))</f>
        <v>68066</v>
      </c>
      <c r="AE1241" s="25">
        <f>(VLOOKUP(G1241,角色!V:AE,主动技能!F1241+7,FALSE))</f>
        <v>1</v>
      </c>
      <c r="AF1241" s="19">
        <f>VLOOKUP(F1241,对应表!AY:BA,3,FALSE)</f>
        <v>1</v>
      </c>
      <c r="AG1241" s="19">
        <f>VLOOKUP(F1241,对应表!AY:BA,2,FALSE)</f>
        <v>1</v>
      </c>
      <c r="AH1241" s="25" t="str">
        <f>VLOOKUP(F1241,特效对应!F:G,2,FALSE)</f>
        <v>attackex</v>
      </c>
      <c r="AJ1241">
        <f t="shared" si="326"/>
        <v>15</v>
      </c>
      <c r="AQ1241" s="6" t="str">
        <f>_xlfn.IFNA(IF(IF($AK1241=AQ$5,VLOOKUP(AL1241,buff!$K:$L,2,FALSE),"")=0,"",IF($AK1241=AQ$5,VLOOKUP(AL1241,buff!$K:$L,2,FALSE),"")),"")</f>
        <v/>
      </c>
      <c r="AR1241" s="6" t="str">
        <f>_xlfn.IFNA(IF(IF($AK1241=AR$5,VLOOKUP(AM1241,buff!$K:$L,2,FALSE),"")=0,"",IF($AK1241=AR$5,VLOOKUP(AM1241,buff!$K:$L,2,FALSE),"")),"")</f>
        <v/>
      </c>
      <c r="AS1241" s="6" t="str">
        <f>_xlfn.IFNA(IF(IF($AK1241=AS$5,VLOOKUP(AN1241,buff!$K:$L,2,FALSE),"")=0,"",IF($AK1241=AS$5,VLOOKUP(AN1241,buff!$K:$L,2,FALSE),"")),"")</f>
        <v/>
      </c>
      <c r="AT1241" s="6" t="str">
        <f>_xlfn.IFNA(IF(IF($AK1241=AT$5,VLOOKUP(AO1241,buff!$K:$L,2,FALSE),"")=0,"",IF($AK1241=AT$5,VLOOKUP(AO1241,buff!$K:$L,2,FALSE),"")),"")</f>
        <v/>
      </c>
      <c r="AU1241" s="6" t="str">
        <f>_xlfn.IFNA(IF(IF($AK1241=AU$5,VLOOKUP(AP1241,buff!$K:$L,2,FALSE),"")=0,"",IF($AK1241=AU$5,VLOOKUP(AP1241,buff!$K:$L,2,FALSE),"")),"")</f>
        <v/>
      </c>
      <c r="AV1241" s="6" t="str">
        <f>_xlfn.IFNA(IF(IF($AK1241=AV$5,VLOOKUP(AL1241,buff!$K:$L,2,FALSE),"")=0,"",IF($AK1241=AV$5,VLOOKUP(AL1241,buff!$K:$L,2,FALSE),"")),"")</f>
        <v/>
      </c>
      <c r="AW1241" s="6" t="str">
        <f>_xlfn.IFNA(IF(IF($AK1241=AW$5,VLOOKUP(AM1241,buff!$K:$L,2,FALSE),"")=0,"",IF($AK1241=AW$5,VLOOKUP(AM1241,buff!$K:$L,2,FALSE),"")),"")</f>
        <v/>
      </c>
      <c r="AX1241" s="6" t="str">
        <f>_xlfn.IFNA(IF(IF($AK1241=AX$5,VLOOKUP(AN1241,buff!$K:$L,2,FALSE),"")=0,"",IF($AK1241=AX$5,VLOOKUP(AN1241,buff!$K:$L,2,FALSE),"")),"")</f>
        <v/>
      </c>
      <c r="AY1241" s="6" t="str">
        <f>_xlfn.IFNA(IF(IF($AK1241=AY$5,VLOOKUP(AO1241,buff!$K:$L,2,FALSE),"")=0,"",IF($AK1241=AY$5,VLOOKUP(AO1241,buff!$K:$L,2,FALSE),"")),"")</f>
        <v/>
      </c>
      <c r="AZ1241" s="6" t="str">
        <f>_xlfn.IFNA(IF(IF($AK1241=AZ$5,VLOOKUP(AP1241,buff!$K:$L,2,FALSE),"")=0,"",IF($AK1241=AZ$5,VLOOKUP(AP1241,buff!$K:$L,2,FALSE),"")),"")</f>
        <v/>
      </c>
      <c r="BA1241" s="6" t="e">
        <f>VLOOKUP(AL1241,buff!$K:$P,6,FALSE)</f>
        <v>#N/A</v>
      </c>
      <c r="BB1241" s="6" t="e">
        <f>VLOOKUP(AM1241,buff!$K:$P,6,FALSE)</f>
        <v>#N/A</v>
      </c>
      <c r="BC1241" s="6" t="e">
        <f>VLOOKUP(AN1241,buff!$K:$P,6,FALSE)</f>
        <v>#N/A</v>
      </c>
      <c r="BD1241">
        <f t="shared" si="331"/>
        <v>2</v>
      </c>
      <c r="BE1241">
        <f t="shared" si="332"/>
        <v>1</v>
      </c>
      <c r="BF1241" s="22">
        <f t="shared" si="333"/>
        <v>102102</v>
      </c>
    </row>
    <row r="1242" spans="1:58" x14ac:dyDescent="0.15">
      <c r="A1242" t="str">
        <f t="shared" si="319"/>
        <v>娜塔莎主动技能2等级16</v>
      </c>
      <c r="B1242" s="8">
        <f t="shared" si="320"/>
        <v>10210216</v>
      </c>
      <c r="C1242" s="8" t="str">
        <f>VLOOKUP(G1242,角色!A:B,2,FALSE)</f>
        <v>娜塔莎</v>
      </c>
      <c r="D1242" s="8" t="str">
        <f t="shared" si="321"/>
        <v>主动技能2</v>
      </c>
      <c r="E1242" s="8">
        <f t="shared" si="330"/>
        <v>16</v>
      </c>
      <c r="F1242" s="8">
        <f t="shared" si="322"/>
        <v>2</v>
      </c>
      <c r="G1242" s="8">
        <f t="shared" si="323"/>
        <v>21</v>
      </c>
      <c r="H1242" s="4" t="s">
        <v>882</v>
      </c>
      <c r="I1242" s="20" t="str">
        <f t="shared" si="328"/>
        <v>对敌方范围攻击，造成125%攻击力（+96464）点伤害。</v>
      </c>
      <c r="J1242" s="4" t="s">
        <v>277</v>
      </c>
      <c r="K1242" s="1" t="s">
        <v>102</v>
      </c>
      <c r="L1242" s="4" t="s">
        <v>114</v>
      </c>
      <c r="M1242" s="4"/>
      <c r="N1242" s="4">
        <v>100</v>
      </c>
      <c r="O1242" s="20">
        <f>VLOOKUP(L1242,对应表!BK:BL,2,FALSE)</f>
        <v>50</v>
      </c>
      <c r="P1242" s="25" t="str">
        <f>_xlfn.IFNA(VLOOKUP(G1242,角色!V:AE,主动技能!F1242+1,FALSE),"")</f>
        <v>||eff_jihanbingbao|</v>
      </c>
      <c r="Q1242" s="25">
        <f>(VLOOKUP(G1242,角色!V:AE,主动技能!F1242+4,FALSE))</f>
        <v>1</v>
      </c>
      <c r="R1242" s="25">
        <v>0</v>
      </c>
      <c r="S1242" s="25">
        <v>0</v>
      </c>
      <c r="T1242" s="6" t="str">
        <f t="shared" si="324"/>
        <v/>
      </c>
      <c r="U1242" s="6" t="str">
        <f t="shared" si="325"/>
        <v/>
      </c>
      <c r="V1242" s="19" t="str">
        <f>VLOOKUP(G1242,角色!AW:BC,主动技能!F1242+1,FALSE)</f>
        <v>skill_04</v>
      </c>
      <c r="Y1242">
        <f t="shared" si="329"/>
        <v>0</v>
      </c>
      <c r="Z1242" s="19">
        <f>IF(VLOOKUP(C1242,角色!CC:CI,主动技能!F1242*2,FALSE)=0,"",VLOOKUP(C1242,角色!CC:CI,主动技能!F1242*2,FALSE))</f>
        <v>125</v>
      </c>
      <c r="AA1242" s="19">
        <f>IF(VLOOKUP(C1242,角色!CC:CI,主动技能!F1242*2+1,FALSE)=0,0,VLOOKUP(C1242,角色!CC:CI,主动技能!F1242*2+1,FALSE))</f>
        <v>50</v>
      </c>
      <c r="AB1242" s="19">
        <f>IF(INT(VLOOKUP(E1242,角色属性概况!I:M,3,FALSE)*AA1242/100)=0,"",(INT(VLOOKUP(E1242,角色属性概况!I:M,3,FALSE)*AA1242/100)))</f>
        <v>96464</v>
      </c>
      <c r="AE1242" s="25">
        <f>(VLOOKUP(G1242,角色!V:AE,主动技能!F1242+7,FALSE))</f>
        <v>1</v>
      </c>
      <c r="AF1242" s="19">
        <f>VLOOKUP(F1242,对应表!AY:BA,3,FALSE)</f>
        <v>1</v>
      </c>
      <c r="AG1242" s="19">
        <f>VLOOKUP(F1242,对应表!AY:BA,2,FALSE)</f>
        <v>1</v>
      </c>
      <c r="AH1242" s="25" t="str">
        <f>VLOOKUP(F1242,特效对应!F:G,2,FALSE)</f>
        <v>attackex</v>
      </c>
      <c r="AJ1242">
        <f t="shared" si="326"/>
        <v>16</v>
      </c>
      <c r="AQ1242" s="6" t="str">
        <f>_xlfn.IFNA(IF(IF($AK1242=AQ$5,VLOOKUP(AL1242,buff!$K:$L,2,FALSE),"")=0,"",IF($AK1242=AQ$5,VLOOKUP(AL1242,buff!$K:$L,2,FALSE),"")),"")</f>
        <v/>
      </c>
      <c r="AR1242" s="6" t="str">
        <f>_xlfn.IFNA(IF(IF($AK1242=AR$5,VLOOKUP(AM1242,buff!$K:$L,2,FALSE),"")=0,"",IF($AK1242=AR$5,VLOOKUP(AM1242,buff!$K:$L,2,FALSE),"")),"")</f>
        <v/>
      </c>
      <c r="AS1242" s="6" t="str">
        <f>_xlfn.IFNA(IF(IF($AK1242=AS$5,VLOOKUP(AN1242,buff!$K:$L,2,FALSE),"")=0,"",IF($AK1242=AS$5,VLOOKUP(AN1242,buff!$K:$L,2,FALSE),"")),"")</f>
        <v/>
      </c>
      <c r="AT1242" s="6" t="str">
        <f>_xlfn.IFNA(IF(IF($AK1242=AT$5,VLOOKUP(AO1242,buff!$K:$L,2,FALSE),"")=0,"",IF($AK1242=AT$5,VLOOKUP(AO1242,buff!$K:$L,2,FALSE),"")),"")</f>
        <v/>
      </c>
      <c r="AU1242" s="6" t="str">
        <f>_xlfn.IFNA(IF(IF($AK1242=AU$5,VLOOKUP(AP1242,buff!$K:$L,2,FALSE),"")=0,"",IF($AK1242=AU$5,VLOOKUP(AP1242,buff!$K:$L,2,FALSE),"")),"")</f>
        <v/>
      </c>
      <c r="AV1242" s="6" t="str">
        <f>_xlfn.IFNA(IF(IF($AK1242=AV$5,VLOOKUP(AL1242,buff!$K:$L,2,FALSE),"")=0,"",IF($AK1242=AV$5,VLOOKUP(AL1242,buff!$K:$L,2,FALSE),"")),"")</f>
        <v/>
      </c>
      <c r="AW1242" s="6" t="str">
        <f>_xlfn.IFNA(IF(IF($AK1242=AW$5,VLOOKUP(AM1242,buff!$K:$L,2,FALSE),"")=0,"",IF($AK1242=AW$5,VLOOKUP(AM1242,buff!$K:$L,2,FALSE),"")),"")</f>
        <v/>
      </c>
      <c r="AX1242" s="6" t="str">
        <f>_xlfn.IFNA(IF(IF($AK1242=AX$5,VLOOKUP(AN1242,buff!$K:$L,2,FALSE),"")=0,"",IF($AK1242=AX$5,VLOOKUP(AN1242,buff!$K:$L,2,FALSE),"")),"")</f>
        <v/>
      </c>
      <c r="AY1242" s="6" t="str">
        <f>_xlfn.IFNA(IF(IF($AK1242=AY$5,VLOOKUP(AO1242,buff!$K:$L,2,FALSE),"")=0,"",IF($AK1242=AY$5,VLOOKUP(AO1242,buff!$K:$L,2,FALSE),"")),"")</f>
        <v/>
      </c>
      <c r="AZ1242" s="6" t="str">
        <f>_xlfn.IFNA(IF(IF($AK1242=AZ$5,VLOOKUP(AP1242,buff!$K:$L,2,FALSE),"")=0,"",IF($AK1242=AZ$5,VLOOKUP(AP1242,buff!$K:$L,2,FALSE),"")),"")</f>
        <v/>
      </c>
      <c r="BA1242" s="6" t="e">
        <f>VLOOKUP(AL1242,buff!$K:$P,6,FALSE)</f>
        <v>#N/A</v>
      </c>
      <c r="BB1242" s="6" t="e">
        <f>VLOOKUP(AM1242,buff!$K:$P,6,FALSE)</f>
        <v>#N/A</v>
      </c>
      <c r="BC1242" s="6" t="e">
        <f>VLOOKUP(AN1242,buff!$K:$P,6,FALSE)</f>
        <v>#N/A</v>
      </c>
      <c r="BD1242">
        <f t="shared" si="331"/>
        <v>2</v>
      </c>
      <c r="BE1242">
        <f t="shared" si="332"/>
        <v>1</v>
      </c>
      <c r="BF1242" s="22">
        <f t="shared" si="333"/>
        <v>102102</v>
      </c>
    </row>
    <row r="1243" spans="1:58" x14ac:dyDescent="0.15">
      <c r="A1243" t="str">
        <f t="shared" si="319"/>
        <v>娜塔莎主动技能2等级17</v>
      </c>
      <c r="B1243" s="8">
        <f t="shared" si="320"/>
        <v>10210217</v>
      </c>
      <c r="C1243" s="8" t="str">
        <f>VLOOKUP(G1243,角色!A:B,2,FALSE)</f>
        <v>娜塔莎</v>
      </c>
      <c r="D1243" s="8" t="str">
        <f t="shared" si="321"/>
        <v>主动技能2</v>
      </c>
      <c r="E1243" s="8">
        <f t="shared" si="330"/>
        <v>17</v>
      </c>
      <c r="F1243" s="8">
        <f t="shared" si="322"/>
        <v>2</v>
      </c>
      <c r="G1243" s="8">
        <f t="shared" si="323"/>
        <v>21</v>
      </c>
      <c r="H1243" s="4" t="s">
        <v>882</v>
      </c>
      <c r="I1243" s="20" t="str">
        <f t="shared" si="328"/>
        <v>对敌方范围攻击，造成125%攻击力（+136667）点伤害。</v>
      </c>
      <c r="J1243" s="4" t="s">
        <v>277</v>
      </c>
      <c r="K1243" s="1" t="s">
        <v>102</v>
      </c>
      <c r="L1243" s="4" t="s">
        <v>114</v>
      </c>
      <c r="M1243" s="4"/>
      <c r="N1243" s="4">
        <v>100</v>
      </c>
      <c r="O1243" s="20">
        <f>VLOOKUP(L1243,对应表!BK:BL,2,FALSE)</f>
        <v>50</v>
      </c>
      <c r="P1243" s="25" t="str">
        <f>_xlfn.IFNA(VLOOKUP(G1243,角色!V:AE,主动技能!F1243+1,FALSE),"")</f>
        <v>||eff_jihanbingbao|</v>
      </c>
      <c r="Q1243" s="25">
        <f>(VLOOKUP(G1243,角色!V:AE,主动技能!F1243+4,FALSE))</f>
        <v>1</v>
      </c>
      <c r="R1243" s="25">
        <v>0</v>
      </c>
      <c r="S1243" s="25">
        <v>0</v>
      </c>
      <c r="T1243" s="6" t="str">
        <f t="shared" si="324"/>
        <v/>
      </c>
      <c r="U1243" s="6" t="str">
        <f t="shared" si="325"/>
        <v/>
      </c>
      <c r="V1243" s="19" t="str">
        <f>VLOOKUP(G1243,角色!AW:BC,主动技能!F1243+1,FALSE)</f>
        <v>skill_04</v>
      </c>
      <c r="Y1243">
        <f t="shared" si="329"/>
        <v>0</v>
      </c>
      <c r="Z1243" s="19">
        <f>IF(VLOOKUP(C1243,角色!CC:CI,主动技能!F1243*2,FALSE)=0,"",VLOOKUP(C1243,角色!CC:CI,主动技能!F1243*2,FALSE))</f>
        <v>125</v>
      </c>
      <c r="AA1243" s="19">
        <f>IF(VLOOKUP(C1243,角色!CC:CI,主动技能!F1243*2+1,FALSE)=0,0,VLOOKUP(C1243,角色!CC:CI,主动技能!F1243*2+1,FALSE))</f>
        <v>50</v>
      </c>
      <c r="AB1243" s="19">
        <f>IF(INT(VLOOKUP(E1243,角色属性概况!I:M,3,FALSE)*AA1243/100)=0,"",(INT(VLOOKUP(E1243,角色属性概况!I:M,3,FALSE)*AA1243/100)))</f>
        <v>136667</v>
      </c>
      <c r="AE1243" s="25">
        <f>(VLOOKUP(G1243,角色!V:AE,主动技能!F1243+7,FALSE))</f>
        <v>1</v>
      </c>
      <c r="AF1243" s="19">
        <f>VLOOKUP(F1243,对应表!AY:BA,3,FALSE)</f>
        <v>1</v>
      </c>
      <c r="AG1243" s="19">
        <f>VLOOKUP(F1243,对应表!AY:BA,2,FALSE)</f>
        <v>1</v>
      </c>
      <c r="AH1243" s="25" t="str">
        <f>VLOOKUP(F1243,特效对应!F:G,2,FALSE)</f>
        <v>attackex</v>
      </c>
      <c r="AJ1243">
        <f t="shared" si="326"/>
        <v>17</v>
      </c>
      <c r="AQ1243" s="6" t="str">
        <f>_xlfn.IFNA(IF(IF($AK1243=AQ$5,VLOOKUP(AL1243,buff!$K:$L,2,FALSE),"")=0,"",IF($AK1243=AQ$5,VLOOKUP(AL1243,buff!$K:$L,2,FALSE),"")),"")</f>
        <v/>
      </c>
      <c r="AR1243" s="6" t="str">
        <f>_xlfn.IFNA(IF(IF($AK1243=AR$5,VLOOKUP(AM1243,buff!$K:$L,2,FALSE),"")=0,"",IF($AK1243=AR$5,VLOOKUP(AM1243,buff!$K:$L,2,FALSE),"")),"")</f>
        <v/>
      </c>
      <c r="AS1243" s="6" t="str">
        <f>_xlfn.IFNA(IF(IF($AK1243=AS$5,VLOOKUP(AN1243,buff!$K:$L,2,FALSE),"")=0,"",IF($AK1243=AS$5,VLOOKUP(AN1243,buff!$K:$L,2,FALSE),"")),"")</f>
        <v/>
      </c>
      <c r="AT1243" s="6" t="str">
        <f>_xlfn.IFNA(IF(IF($AK1243=AT$5,VLOOKUP(AO1243,buff!$K:$L,2,FALSE),"")=0,"",IF($AK1243=AT$5,VLOOKUP(AO1243,buff!$K:$L,2,FALSE),"")),"")</f>
        <v/>
      </c>
      <c r="AU1243" s="6" t="str">
        <f>_xlfn.IFNA(IF(IF($AK1243=AU$5,VLOOKUP(AP1243,buff!$K:$L,2,FALSE),"")=0,"",IF($AK1243=AU$5,VLOOKUP(AP1243,buff!$K:$L,2,FALSE),"")),"")</f>
        <v/>
      </c>
      <c r="AV1243" s="6" t="str">
        <f>_xlfn.IFNA(IF(IF($AK1243=AV$5,VLOOKUP(AL1243,buff!$K:$L,2,FALSE),"")=0,"",IF($AK1243=AV$5,VLOOKUP(AL1243,buff!$K:$L,2,FALSE),"")),"")</f>
        <v/>
      </c>
      <c r="AW1243" s="6" t="str">
        <f>_xlfn.IFNA(IF(IF($AK1243=AW$5,VLOOKUP(AM1243,buff!$K:$L,2,FALSE),"")=0,"",IF($AK1243=AW$5,VLOOKUP(AM1243,buff!$K:$L,2,FALSE),"")),"")</f>
        <v/>
      </c>
      <c r="AX1243" s="6" t="str">
        <f>_xlfn.IFNA(IF(IF($AK1243=AX$5,VLOOKUP(AN1243,buff!$K:$L,2,FALSE),"")=0,"",IF($AK1243=AX$5,VLOOKUP(AN1243,buff!$K:$L,2,FALSE),"")),"")</f>
        <v/>
      </c>
      <c r="AY1243" s="6" t="str">
        <f>_xlfn.IFNA(IF(IF($AK1243=AY$5,VLOOKUP(AO1243,buff!$K:$L,2,FALSE),"")=0,"",IF($AK1243=AY$5,VLOOKUP(AO1243,buff!$K:$L,2,FALSE),"")),"")</f>
        <v/>
      </c>
      <c r="AZ1243" s="6" t="str">
        <f>_xlfn.IFNA(IF(IF($AK1243=AZ$5,VLOOKUP(AP1243,buff!$K:$L,2,FALSE),"")=0,"",IF($AK1243=AZ$5,VLOOKUP(AP1243,buff!$K:$L,2,FALSE),"")),"")</f>
        <v/>
      </c>
      <c r="BA1243" s="6" t="e">
        <f>VLOOKUP(AL1243,buff!$K:$P,6,FALSE)</f>
        <v>#N/A</v>
      </c>
      <c r="BB1243" s="6" t="e">
        <f>VLOOKUP(AM1243,buff!$K:$P,6,FALSE)</f>
        <v>#N/A</v>
      </c>
      <c r="BC1243" s="6" t="e">
        <f>VLOOKUP(AN1243,buff!$K:$P,6,FALSE)</f>
        <v>#N/A</v>
      </c>
      <c r="BD1243">
        <f t="shared" si="331"/>
        <v>2</v>
      </c>
      <c r="BE1243">
        <f t="shared" si="332"/>
        <v>1</v>
      </c>
      <c r="BF1243" s="22">
        <f t="shared" si="333"/>
        <v>102102</v>
      </c>
    </row>
    <row r="1244" spans="1:58" x14ac:dyDescent="0.15">
      <c r="A1244" t="str">
        <f t="shared" si="319"/>
        <v>娜塔莎主动技能2等级18</v>
      </c>
      <c r="B1244" s="8">
        <f t="shared" si="320"/>
        <v>10210218</v>
      </c>
      <c r="C1244" s="8" t="str">
        <f>VLOOKUP(G1244,角色!A:B,2,FALSE)</f>
        <v>娜塔莎</v>
      </c>
      <c r="D1244" s="8" t="str">
        <f t="shared" si="321"/>
        <v>主动技能2</v>
      </c>
      <c r="E1244" s="8">
        <f t="shared" si="330"/>
        <v>18</v>
      </c>
      <c r="F1244" s="8">
        <f t="shared" si="322"/>
        <v>2</v>
      </c>
      <c r="G1244" s="8">
        <f t="shared" si="323"/>
        <v>21</v>
      </c>
      <c r="H1244" s="4" t="s">
        <v>882</v>
      </c>
      <c r="I1244" s="20" t="str">
        <f t="shared" si="328"/>
        <v>对敌方范围攻击，造成125%攻击力（+193582）点伤害。</v>
      </c>
      <c r="J1244" s="4" t="s">
        <v>277</v>
      </c>
      <c r="K1244" s="1" t="s">
        <v>102</v>
      </c>
      <c r="L1244" s="4" t="s">
        <v>114</v>
      </c>
      <c r="M1244" s="4"/>
      <c r="N1244" s="4">
        <v>100</v>
      </c>
      <c r="O1244" s="20">
        <f>VLOOKUP(L1244,对应表!BK:BL,2,FALSE)</f>
        <v>50</v>
      </c>
      <c r="P1244" s="25" t="str">
        <f>_xlfn.IFNA(VLOOKUP(G1244,角色!V:AE,主动技能!F1244+1,FALSE),"")</f>
        <v>||eff_jihanbingbao|</v>
      </c>
      <c r="Q1244" s="25">
        <f>(VLOOKUP(G1244,角色!V:AE,主动技能!F1244+4,FALSE))</f>
        <v>1</v>
      </c>
      <c r="R1244" s="25">
        <v>0</v>
      </c>
      <c r="S1244" s="25">
        <v>0</v>
      </c>
      <c r="T1244" s="6" t="str">
        <f t="shared" si="324"/>
        <v/>
      </c>
      <c r="U1244" s="6" t="str">
        <f t="shared" si="325"/>
        <v/>
      </c>
      <c r="V1244" s="19" t="str">
        <f>VLOOKUP(G1244,角色!AW:BC,主动技能!F1244+1,FALSE)</f>
        <v>skill_04</v>
      </c>
      <c r="Y1244">
        <f t="shared" si="329"/>
        <v>0</v>
      </c>
      <c r="Z1244" s="19">
        <f>IF(VLOOKUP(C1244,角色!CC:CI,主动技能!F1244*2,FALSE)=0,"",VLOOKUP(C1244,角色!CC:CI,主动技能!F1244*2,FALSE))</f>
        <v>125</v>
      </c>
      <c r="AA1244" s="19">
        <f>IF(VLOOKUP(C1244,角色!CC:CI,主动技能!F1244*2+1,FALSE)=0,0,VLOOKUP(C1244,角色!CC:CI,主动技能!F1244*2+1,FALSE))</f>
        <v>50</v>
      </c>
      <c r="AB1244" s="19">
        <f>IF(INT(VLOOKUP(E1244,角色属性概况!I:M,3,FALSE)*AA1244/100)=0,"",(INT(VLOOKUP(E1244,角色属性概况!I:M,3,FALSE)*AA1244/100)))</f>
        <v>193582</v>
      </c>
      <c r="AE1244" s="25">
        <f>(VLOOKUP(G1244,角色!V:AE,主动技能!F1244+7,FALSE))</f>
        <v>1</v>
      </c>
      <c r="AF1244" s="19">
        <f>VLOOKUP(F1244,对应表!AY:BA,3,FALSE)</f>
        <v>1</v>
      </c>
      <c r="AG1244" s="19">
        <f>VLOOKUP(F1244,对应表!AY:BA,2,FALSE)</f>
        <v>1</v>
      </c>
      <c r="AH1244" s="25" t="str">
        <f>VLOOKUP(F1244,特效对应!F:G,2,FALSE)</f>
        <v>attackex</v>
      </c>
      <c r="AJ1244">
        <f t="shared" si="326"/>
        <v>18</v>
      </c>
      <c r="AQ1244" s="6" t="str">
        <f>_xlfn.IFNA(IF(IF($AK1244=AQ$5,VLOOKUP(AL1244,buff!$K:$L,2,FALSE),"")=0,"",IF($AK1244=AQ$5,VLOOKUP(AL1244,buff!$K:$L,2,FALSE),"")),"")</f>
        <v/>
      </c>
      <c r="AR1244" s="6" t="str">
        <f>_xlfn.IFNA(IF(IF($AK1244=AR$5,VLOOKUP(AM1244,buff!$K:$L,2,FALSE),"")=0,"",IF($AK1244=AR$5,VLOOKUP(AM1244,buff!$K:$L,2,FALSE),"")),"")</f>
        <v/>
      </c>
      <c r="AS1244" s="6" t="str">
        <f>_xlfn.IFNA(IF(IF($AK1244=AS$5,VLOOKUP(AN1244,buff!$K:$L,2,FALSE),"")=0,"",IF($AK1244=AS$5,VLOOKUP(AN1244,buff!$K:$L,2,FALSE),"")),"")</f>
        <v/>
      </c>
      <c r="AT1244" s="6" t="str">
        <f>_xlfn.IFNA(IF(IF($AK1244=AT$5,VLOOKUP(AO1244,buff!$K:$L,2,FALSE),"")=0,"",IF($AK1244=AT$5,VLOOKUP(AO1244,buff!$K:$L,2,FALSE),"")),"")</f>
        <v/>
      </c>
      <c r="AU1244" s="6" t="str">
        <f>_xlfn.IFNA(IF(IF($AK1244=AU$5,VLOOKUP(AP1244,buff!$K:$L,2,FALSE),"")=0,"",IF($AK1244=AU$5,VLOOKUP(AP1244,buff!$K:$L,2,FALSE),"")),"")</f>
        <v/>
      </c>
      <c r="AV1244" s="6" t="str">
        <f>_xlfn.IFNA(IF(IF($AK1244=AV$5,VLOOKUP(AL1244,buff!$K:$L,2,FALSE),"")=0,"",IF($AK1244=AV$5,VLOOKUP(AL1244,buff!$K:$L,2,FALSE),"")),"")</f>
        <v/>
      </c>
      <c r="AW1244" s="6" t="str">
        <f>_xlfn.IFNA(IF(IF($AK1244=AW$5,VLOOKUP(AM1244,buff!$K:$L,2,FALSE),"")=0,"",IF($AK1244=AW$5,VLOOKUP(AM1244,buff!$K:$L,2,FALSE),"")),"")</f>
        <v/>
      </c>
      <c r="AX1244" s="6" t="str">
        <f>_xlfn.IFNA(IF(IF($AK1244=AX$5,VLOOKUP(AN1244,buff!$K:$L,2,FALSE),"")=0,"",IF($AK1244=AX$5,VLOOKUP(AN1244,buff!$K:$L,2,FALSE),"")),"")</f>
        <v/>
      </c>
      <c r="AY1244" s="6" t="str">
        <f>_xlfn.IFNA(IF(IF($AK1244=AY$5,VLOOKUP(AO1244,buff!$K:$L,2,FALSE),"")=0,"",IF($AK1244=AY$5,VLOOKUP(AO1244,buff!$K:$L,2,FALSE),"")),"")</f>
        <v/>
      </c>
      <c r="AZ1244" s="6" t="str">
        <f>_xlfn.IFNA(IF(IF($AK1244=AZ$5,VLOOKUP(AP1244,buff!$K:$L,2,FALSE),"")=0,"",IF($AK1244=AZ$5,VLOOKUP(AP1244,buff!$K:$L,2,FALSE),"")),"")</f>
        <v/>
      </c>
      <c r="BA1244" s="6" t="e">
        <f>VLOOKUP(AL1244,buff!$K:$P,6,FALSE)</f>
        <v>#N/A</v>
      </c>
      <c r="BB1244" s="6" t="e">
        <f>VLOOKUP(AM1244,buff!$K:$P,6,FALSE)</f>
        <v>#N/A</v>
      </c>
      <c r="BC1244" s="6" t="e">
        <f>VLOOKUP(AN1244,buff!$K:$P,6,FALSE)</f>
        <v>#N/A</v>
      </c>
      <c r="BD1244">
        <f t="shared" si="331"/>
        <v>2</v>
      </c>
      <c r="BE1244">
        <f t="shared" si="332"/>
        <v>1</v>
      </c>
      <c r="BF1244" s="22">
        <f t="shared" si="333"/>
        <v>102102</v>
      </c>
    </row>
    <row r="1245" spans="1:58" x14ac:dyDescent="0.15">
      <c r="A1245" t="str">
        <f t="shared" si="319"/>
        <v>娜塔莎主动技能2等级19</v>
      </c>
      <c r="B1245" s="8">
        <f t="shared" si="320"/>
        <v>10210219</v>
      </c>
      <c r="C1245" s="8" t="str">
        <f>VLOOKUP(G1245,角色!A:B,2,FALSE)</f>
        <v>娜塔莎</v>
      </c>
      <c r="D1245" s="8" t="str">
        <f t="shared" si="321"/>
        <v>主动技能2</v>
      </c>
      <c r="E1245" s="8">
        <f t="shared" si="330"/>
        <v>19</v>
      </c>
      <c r="F1245" s="8">
        <f t="shared" si="322"/>
        <v>2</v>
      </c>
      <c r="G1245" s="8">
        <f t="shared" si="323"/>
        <v>21</v>
      </c>
      <c r="H1245" s="4" t="s">
        <v>882</v>
      </c>
      <c r="I1245" s="20" t="str">
        <f t="shared" si="328"/>
        <v>对敌方范围攻击，造成125%攻击力（+274158）点伤害。</v>
      </c>
      <c r="J1245" s="4" t="s">
        <v>277</v>
      </c>
      <c r="K1245" s="1" t="s">
        <v>102</v>
      </c>
      <c r="L1245" s="4" t="s">
        <v>114</v>
      </c>
      <c r="M1245" s="4"/>
      <c r="N1245" s="4">
        <v>100</v>
      </c>
      <c r="O1245" s="20">
        <f>VLOOKUP(L1245,对应表!BK:BL,2,FALSE)</f>
        <v>50</v>
      </c>
      <c r="P1245" s="25" t="str">
        <f>_xlfn.IFNA(VLOOKUP(G1245,角色!V:AE,主动技能!F1245+1,FALSE),"")</f>
        <v>||eff_jihanbingbao|</v>
      </c>
      <c r="Q1245" s="25">
        <f>(VLOOKUP(G1245,角色!V:AE,主动技能!F1245+4,FALSE))</f>
        <v>1</v>
      </c>
      <c r="R1245" s="25">
        <v>0</v>
      </c>
      <c r="S1245" s="25">
        <v>0</v>
      </c>
      <c r="T1245" s="6" t="str">
        <f t="shared" si="324"/>
        <v/>
      </c>
      <c r="U1245" s="6" t="str">
        <f t="shared" si="325"/>
        <v/>
      </c>
      <c r="V1245" s="19" t="str">
        <f>VLOOKUP(G1245,角色!AW:BC,主动技能!F1245+1,FALSE)</f>
        <v>skill_04</v>
      </c>
      <c r="Y1245">
        <f t="shared" si="329"/>
        <v>0</v>
      </c>
      <c r="Z1245" s="19">
        <f>IF(VLOOKUP(C1245,角色!CC:CI,主动技能!F1245*2,FALSE)=0,"",VLOOKUP(C1245,角色!CC:CI,主动技能!F1245*2,FALSE))</f>
        <v>125</v>
      </c>
      <c r="AA1245" s="19">
        <f>IF(VLOOKUP(C1245,角色!CC:CI,主动技能!F1245*2+1,FALSE)=0,0,VLOOKUP(C1245,角色!CC:CI,主动技能!F1245*2+1,FALSE))</f>
        <v>50</v>
      </c>
      <c r="AB1245" s="19">
        <f>IF(INT(VLOOKUP(E1245,角色属性概况!I:M,3,FALSE)*AA1245/100)=0,"",(INT(VLOOKUP(E1245,角色属性概况!I:M,3,FALSE)*AA1245/100)))</f>
        <v>274158</v>
      </c>
      <c r="AE1245" s="25">
        <f>(VLOOKUP(G1245,角色!V:AE,主动技能!F1245+7,FALSE))</f>
        <v>1</v>
      </c>
      <c r="AF1245" s="19">
        <f>VLOOKUP(F1245,对应表!AY:BA,3,FALSE)</f>
        <v>1</v>
      </c>
      <c r="AG1245" s="19">
        <f>VLOOKUP(F1245,对应表!AY:BA,2,FALSE)</f>
        <v>1</v>
      </c>
      <c r="AH1245" s="25" t="str">
        <f>VLOOKUP(F1245,特效对应!F:G,2,FALSE)</f>
        <v>attackex</v>
      </c>
      <c r="AJ1245">
        <f t="shared" si="326"/>
        <v>19</v>
      </c>
      <c r="AQ1245" s="6" t="str">
        <f>_xlfn.IFNA(IF(IF($AK1245=AQ$5,VLOOKUP(AL1245,buff!$K:$L,2,FALSE),"")=0,"",IF($AK1245=AQ$5,VLOOKUP(AL1245,buff!$K:$L,2,FALSE),"")),"")</f>
        <v/>
      </c>
      <c r="AR1245" s="6" t="str">
        <f>_xlfn.IFNA(IF(IF($AK1245=AR$5,VLOOKUP(AM1245,buff!$K:$L,2,FALSE),"")=0,"",IF($AK1245=AR$5,VLOOKUP(AM1245,buff!$K:$L,2,FALSE),"")),"")</f>
        <v/>
      </c>
      <c r="AS1245" s="6" t="str">
        <f>_xlfn.IFNA(IF(IF($AK1245=AS$5,VLOOKUP(AN1245,buff!$K:$L,2,FALSE),"")=0,"",IF($AK1245=AS$5,VLOOKUP(AN1245,buff!$K:$L,2,FALSE),"")),"")</f>
        <v/>
      </c>
      <c r="AT1245" s="6" t="str">
        <f>_xlfn.IFNA(IF(IF($AK1245=AT$5,VLOOKUP(AO1245,buff!$K:$L,2,FALSE),"")=0,"",IF($AK1245=AT$5,VLOOKUP(AO1245,buff!$K:$L,2,FALSE),"")),"")</f>
        <v/>
      </c>
      <c r="AU1245" s="6" t="str">
        <f>_xlfn.IFNA(IF(IF($AK1245=AU$5,VLOOKUP(AP1245,buff!$K:$L,2,FALSE),"")=0,"",IF($AK1245=AU$5,VLOOKUP(AP1245,buff!$K:$L,2,FALSE),"")),"")</f>
        <v/>
      </c>
      <c r="AV1245" s="6" t="str">
        <f>_xlfn.IFNA(IF(IF($AK1245=AV$5,VLOOKUP(AL1245,buff!$K:$L,2,FALSE),"")=0,"",IF($AK1245=AV$5,VLOOKUP(AL1245,buff!$K:$L,2,FALSE),"")),"")</f>
        <v/>
      </c>
      <c r="AW1245" s="6" t="str">
        <f>_xlfn.IFNA(IF(IF($AK1245=AW$5,VLOOKUP(AM1245,buff!$K:$L,2,FALSE),"")=0,"",IF($AK1245=AW$5,VLOOKUP(AM1245,buff!$K:$L,2,FALSE),"")),"")</f>
        <v/>
      </c>
      <c r="AX1245" s="6" t="str">
        <f>_xlfn.IFNA(IF(IF($AK1245=AX$5,VLOOKUP(AN1245,buff!$K:$L,2,FALSE),"")=0,"",IF($AK1245=AX$5,VLOOKUP(AN1245,buff!$K:$L,2,FALSE),"")),"")</f>
        <v/>
      </c>
      <c r="AY1245" s="6" t="str">
        <f>_xlfn.IFNA(IF(IF($AK1245=AY$5,VLOOKUP(AO1245,buff!$K:$L,2,FALSE),"")=0,"",IF($AK1245=AY$5,VLOOKUP(AO1245,buff!$K:$L,2,FALSE),"")),"")</f>
        <v/>
      </c>
      <c r="AZ1245" s="6" t="str">
        <f>_xlfn.IFNA(IF(IF($AK1245=AZ$5,VLOOKUP(AP1245,buff!$K:$L,2,FALSE),"")=0,"",IF($AK1245=AZ$5,VLOOKUP(AP1245,buff!$K:$L,2,FALSE),"")),"")</f>
        <v/>
      </c>
      <c r="BA1245" s="6" t="e">
        <f>VLOOKUP(AL1245,buff!$K:$P,6,FALSE)</f>
        <v>#N/A</v>
      </c>
      <c r="BB1245" s="6" t="e">
        <f>VLOOKUP(AM1245,buff!$K:$P,6,FALSE)</f>
        <v>#N/A</v>
      </c>
      <c r="BC1245" s="6" t="e">
        <f>VLOOKUP(AN1245,buff!$K:$P,6,FALSE)</f>
        <v>#N/A</v>
      </c>
      <c r="BD1245">
        <f t="shared" si="331"/>
        <v>2</v>
      </c>
      <c r="BE1245">
        <f t="shared" si="332"/>
        <v>1</v>
      </c>
      <c r="BF1245" s="22">
        <f t="shared" si="333"/>
        <v>102102</v>
      </c>
    </row>
    <row r="1246" spans="1:58" x14ac:dyDescent="0.15">
      <c r="A1246" t="str">
        <f t="shared" si="319"/>
        <v>娜塔莎主动技能2等级20</v>
      </c>
      <c r="B1246" s="8">
        <f t="shared" si="320"/>
        <v>10210220</v>
      </c>
      <c r="C1246" s="8" t="str">
        <f>VLOOKUP(G1246,角色!A:B,2,FALSE)</f>
        <v>娜塔莎</v>
      </c>
      <c r="D1246" s="8" t="str">
        <f t="shared" si="321"/>
        <v>主动技能2</v>
      </c>
      <c r="E1246" s="8">
        <f t="shared" si="330"/>
        <v>20</v>
      </c>
      <c r="F1246" s="8">
        <f t="shared" si="322"/>
        <v>2</v>
      </c>
      <c r="G1246" s="8">
        <f t="shared" si="323"/>
        <v>21</v>
      </c>
      <c r="H1246" s="4" t="s">
        <v>882</v>
      </c>
      <c r="I1246" s="20" t="str">
        <f t="shared" si="328"/>
        <v>对敌方范围攻击，造成125%攻击力（+388230）点伤害。</v>
      </c>
      <c r="J1246" s="4" t="s">
        <v>277</v>
      </c>
      <c r="K1246" s="1" t="s">
        <v>102</v>
      </c>
      <c r="L1246" s="4" t="s">
        <v>114</v>
      </c>
      <c r="M1246" s="4"/>
      <c r="N1246" s="4">
        <v>100</v>
      </c>
      <c r="O1246" s="20">
        <f>VLOOKUP(L1246,对应表!BK:BL,2,FALSE)</f>
        <v>50</v>
      </c>
      <c r="P1246" s="25" t="str">
        <f>_xlfn.IFNA(VLOOKUP(G1246,角色!V:AE,主动技能!F1246+1,FALSE),"")</f>
        <v>||eff_jihanbingbao|</v>
      </c>
      <c r="Q1246" s="25">
        <f>(VLOOKUP(G1246,角色!V:AE,主动技能!F1246+4,FALSE))</f>
        <v>1</v>
      </c>
      <c r="R1246" s="25">
        <v>0</v>
      </c>
      <c r="S1246" s="25">
        <v>0</v>
      </c>
      <c r="T1246" s="6" t="str">
        <f t="shared" si="324"/>
        <v/>
      </c>
      <c r="U1246" s="6" t="str">
        <f t="shared" si="325"/>
        <v/>
      </c>
      <c r="V1246" s="19" t="str">
        <f>VLOOKUP(G1246,角色!AW:BC,主动技能!F1246+1,FALSE)</f>
        <v>skill_04</v>
      </c>
      <c r="Y1246">
        <f t="shared" si="329"/>
        <v>0</v>
      </c>
      <c r="Z1246" s="19">
        <f>IF(VLOOKUP(C1246,角色!CC:CI,主动技能!F1246*2,FALSE)=0,"",VLOOKUP(C1246,角色!CC:CI,主动技能!F1246*2,FALSE))</f>
        <v>125</v>
      </c>
      <c r="AA1246" s="19">
        <f>IF(VLOOKUP(C1246,角色!CC:CI,主动技能!F1246*2+1,FALSE)=0,0,VLOOKUP(C1246,角色!CC:CI,主动技能!F1246*2+1,FALSE))</f>
        <v>50</v>
      </c>
      <c r="AB1246" s="19">
        <f>IF(INT(VLOOKUP(E1246,角色属性概况!I:M,3,FALSE)*AA1246/100)=0,"",(INT(VLOOKUP(E1246,角色属性概况!I:M,3,FALSE)*AA1246/100)))</f>
        <v>388230</v>
      </c>
      <c r="AE1246" s="25">
        <f>(VLOOKUP(G1246,角色!V:AE,主动技能!F1246+7,FALSE))</f>
        <v>1</v>
      </c>
      <c r="AF1246" s="19">
        <f>VLOOKUP(F1246,对应表!AY:BA,3,FALSE)</f>
        <v>1</v>
      </c>
      <c r="AG1246" s="19">
        <f>VLOOKUP(F1246,对应表!AY:BA,2,FALSE)</f>
        <v>1</v>
      </c>
      <c r="AH1246" s="25" t="str">
        <f>VLOOKUP(F1246,特效对应!F:G,2,FALSE)</f>
        <v>attackex</v>
      </c>
      <c r="AJ1246">
        <f t="shared" si="326"/>
        <v>20</v>
      </c>
      <c r="AQ1246" s="6" t="str">
        <f>_xlfn.IFNA(IF(IF($AK1246=AQ$5,VLOOKUP(AL1246,buff!$K:$L,2,FALSE),"")=0,"",IF($AK1246=AQ$5,VLOOKUP(AL1246,buff!$K:$L,2,FALSE),"")),"")</f>
        <v/>
      </c>
      <c r="AR1246" s="6" t="str">
        <f>_xlfn.IFNA(IF(IF($AK1246=AR$5,VLOOKUP(AM1246,buff!$K:$L,2,FALSE),"")=0,"",IF($AK1246=AR$5,VLOOKUP(AM1246,buff!$K:$L,2,FALSE),"")),"")</f>
        <v/>
      </c>
      <c r="AS1246" s="6" t="str">
        <f>_xlfn.IFNA(IF(IF($AK1246=AS$5,VLOOKUP(AN1246,buff!$K:$L,2,FALSE),"")=0,"",IF($AK1246=AS$5,VLOOKUP(AN1246,buff!$K:$L,2,FALSE),"")),"")</f>
        <v/>
      </c>
      <c r="AT1246" s="6" t="str">
        <f>_xlfn.IFNA(IF(IF($AK1246=AT$5,VLOOKUP(AO1246,buff!$K:$L,2,FALSE),"")=0,"",IF($AK1246=AT$5,VLOOKUP(AO1246,buff!$K:$L,2,FALSE),"")),"")</f>
        <v/>
      </c>
      <c r="AU1246" s="6" t="str">
        <f>_xlfn.IFNA(IF(IF($AK1246=AU$5,VLOOKUP(AP1246,buff!$K:$L,2,FALSE),"")=0,"",IF($AK1246=AU$5,VLOOKUP(AP1246,buff!$K:$L,2,FALSE),"")),"")</f>
        <v/>
      </c>
      <c r="AV1246" s="6" t="str">
        <f>_xlfn.IFNA(IF(IF($AK1246=AV$5,VLOOKUP(AL1246,buff!$K:$L,2,FALSE),"")=0,"",IF($AK1246=AV$5,VLOOKUP(AL1246,buff!$K:$L,2,FALSE),"")),"")</f>
        <v/>
      </c>
      <c r="AW1246" s="6" t="str">
        <f>_xlfn.IFNA(IF(IF($AK1246=AW$5,VLOOKUP(AM1246,buff!$K:$L,2,FALSE),"")=0,"",IF($AK1246=AW$5,VLOOKUP(AM1246,buff!$K:$L,2,FALSE),"")),"")</f>
        <v/>
      </c>
      <c r="AX1246" s="6" t="str">
        <f>_xlfn.IFNA(IF(IF($AK1246=AX$5,VLOOKUP(AN1246,buff!$K:$L,2,FALSE),"")=0,"",IF($AK1246=AX$5,VLOOKUP(AN1246,buff!$K:$L,2,FALSE),"")),"")</f>
        <v/>
      </c>
      <c r="AY1246" s="6" t="str">
        <f>_xlfn.IFNA(IF(IF($AK1246=AY$5,VLOOKUP(AO1246,buff!$K:$L,2,FALSE),"")=0,"",IF($AK1246=AY$5,VLOOKUP(AO1246,buff!$K:$L,2,FALSE),"")),"")</f>
        <v/>
      </c>
      <c r="AZ1246" s="6" t="str">
        <f>_xlfn.IFNA(IF(IF($AK1246=AZ$5,VLOOKUP(AP1246,buff!$K:$L,2,FALSE),"")=0,"",IF($AK1246=AZ$5,VLOOKUP(AP1246,buff!$K:$L,2,FALSE),"")),"")</f>
        <v/>
      </c>
      <c r="BA1246" s="6" t="e">
        <f>VLOOKUP(AL1246,buff!$K:$P,6,FALSE)</f>
        <v>#N/A</v>
      </c>
      <c r="BB1246" s="6" t="e">
        <f>VLOOKUP(AM1246,buff!$K:$P,6,FALSE)</f>
        <v>#N/A</v>
      </c>
      <c r="BC1246" s="6" t="e">
        <f>VLOOKUP(AN1246,buff!$K:$P,6,FALSE)</f>
        <v>#N/A</v>
      </c>
      <c r="BD1246">
        <f t="shared" si="331"/>
        <v>2</v>
      </c>
      <c r="BE1246">
        <f t="shared" si="332"/>
        <v>1</v>
      </c>
      <c r="BF1246" s="22">
        <f t="shared" si="333"/>
        <v>102102</v>
      </c>
    </row>
    <row r="1247" spans="1:58" x14ac:dyDescent="0.15">
      <c r="A1247" t="str">
        <f t="shared" ref="A1247:A1310" si="334">C1247&amp;D1247&amp;$E$6&amp;E1247</f>
        <v>娜塔莎主动技能3等级1</v>
      </c>
      <c r="B1247" s="8">
        <f t="shared" ref="B1247:B1310" si="335">1*10000000+G1247*10000+F1247*100+E1247</f>
        <v>10210301</v>
      </c>
      <c r="C1247" s="8" t="str">
        <f>VLOOKUP(G1247,角色!A:B,2,FALSE)</f>
        <v>娜塔莎</v>
      </c>
      <c r="D1247" s="8" t="str">
        <f t="shared" ref="D1247:D1310" si="336">$D$4&amp;F1247</f>
        <v>主动技能3</v>
      </c>
      <c r="E1247" s="8">
        <f t="shared" si="330"/>
        <v>1</v>
      </c>
      <c r="F1247" s="8">
        <f t="shared" ref="F1247:F1310" si="337">IF(E1247=1,IF(F1246=$F$5,1,F1246+1),F1246)</f>
        <v>3</v>
      </c>
      <c r="G1247" s="8">
        <f t="shared" ref="G1247:G1310" si="338">IF((F1247=1)*(E1247=1),G1246+1,G1246)</f>
        <v>21</v>
      </c>
      <c r="H1247" t="s">
        <v>956</v>
      </c>
      <c r="I1247" s="20" t="str">
        <f>"对敌方"&amp;L1247&amp;"攻击，造成"&amp;Z1247&amp;"%攻击力（+"&amp;AB1247&amp;"）点伤害。并目标攻击"&amp;BA1247&amp;"%,目标防御"&amp;BB1247&amp;"%。"</f>
        <v>对敌方全体攻击，造成125%攻击力（+276）点伤害。并目标攻击-20%,目标防御-10%。</v>
      </c>
      <c r="J1247" s="4" t="s">
        <v>277</v>
      </c>
      <c r="K1247" s="1" t="s">
        <v>102</v>
      </c>
      <c r="L1247" s="4" t="s">
        <v>108</v>
      </c>
      <c r="M1247" s="4"/>
      <c r="N1247" s="4">
        <v>100</v>
      </c>
      <c r="O1247" s="20">
        <f>VLOOKUP(L1247,对应表!BK:BL,2,FALSE)</f>
        <v>100</v>
      </c>
      <c r="P1247" s="25" t="str">
        <f>_xlfn.IFNA(VLOOKUP(G1247,角色!V:AE,主动技能!F1247+1,FALSE),"")</f>
        <v>||eff_shenlehuacai|</v>
      </c>
      <c r="Q1247" s="25">
        <f>(VLOOKUP(G1247,角色!V:AE,主动技能!F1247+4,FALSE))</f>
        <v>3</v>
      </c>
      <c r="R1247" s="25">
        <v>0</v>
      </c>
      <c r="S1247" s="25">
        <v>0</v>
      </c>
      <c r="T1247" s="6" t="str">
        <f t="shared" ref="T1247:T1310" si="339">IF(AQ1247="","",AQ1247)&amp;IF(AR1247="","","|"&amp;AR1247)&amp;IF(AS1247="","","|"&amp;AS1247)&amp;IF(AT1247="","","|"&amp;AT1247)&amp;IF(AU1247="","","|"&amp;AU1247)</f>
        <v>100070:100:2:0|100081:100:2:0</v>
      </c>
      <c r="U1247" s="6" t="str">
        <f t="shared" ref="U1247:U1310" si="340">IF(AV1247="","",AV1247)&amp;IF(AW1247="","","|"&amp;AW1247)&amp;IF(AX1247="","","|"&amp;AX1247)&amp;IF(AY1247="","","|"&amp;AY1247)&amp;IF(AZ1247="","","|"&amp;AZ1247)</f>
        <v/>
      </c>
      <c r="V1247" s="19" t="str">
        <f>VLOOKUP(G1247,角色!AW:BC,主动技能!F1247+1,FALSE)</f>
        <v>skill_25</v>
      </c>
      <c r="Y1247">
        <f t="shared" si="329"/>
        <v>0</v>
      </c>
      <c r="Z1247" s="19">
        <f>IF(VLOOKUP(C1247,角色!CC:CI,主动技能!F1247*2,FALSE)=0,"",VLOOKUP(C1247,角色!CC:CI,主动技能!F1247*2,FALSE))</f>
        <v>125</v>
      </c>
      <c r="AA1247" s="19">
        <f>IF(VLOOKUP(C1247,角色!CC:CI,主动技能!F1247*2+1,FALSE)=0,0,VLOOKUP(C1247,角色!CC:CI,主动技能!F1247*2+1,FALSE))</f>
        <v>25</v>
      </c>
      <c r="AB1247" s="19">
        <f>IF(INT(VLOOKUP(E1247,角色属性概况!I:M,3,FALSE)*AA1247/100)=0,"",(INT(VLOOKUP(E1247,角色属性概况!I:M,3,FALSE)*AA1247/100)))</f>
        <v>276</v>
      </c>
      <c r="AE1247" s="25">
        <f>(VLOOKUP(G1247,角色!V:AE,主动技能!F1247+7,FALSE))</f>
        <v>1</v>
      </c>
      <c r="AF1247" s="19">
        <f>VLOOKUP(F1247,对应表!AY:BA,3,FALSE)</f>
        <v>2</v>
      </c>
      <c r="AG1247" s="19">
        <f>VLOOKUP(F1247,对应表!AY:BA,2,FALSE)</f>
        <v>2</v>
      </c>
      <c r="AH1247" s="25" t="str">
        <f>VLOOKUP(F1247,特效对应!F:G,2,FALSE)</f>
        <v>attackex</v>
      </c>
      <c r="AJ1247">
        <f t="shared" ref="AJ1247:AJ1310" si="341">E1247</f>
        <v>1</v>
      </c>
      <c r="AK1247" t="s">
        <v>117</v>
      </c>
      <c r="AL1247" s="4" t="s">
        <v>957</v>
      </c>
      <c r="AM1247" s="4" t="s">
        <v>969</v>
      </c>
      <c r="AQ1247" s="6" t="str">
        <f>_xlfn.IFNA(IF(IF($AK1247=AQ$5,VLOOKUP(AL1247,buff!$K:$L,2,FALSE),"")=0,"",IF($AK1247=AQ$5,VLOOKUP(AL1247,buff!$K:$L,2,FALSE),"")),"")</f>
        <v>100070:100:2:0</v>
      </c>
      <c r="AR1247" s="6" t="str">
        <f>_xlfn.IFNA(IF(IF($AK1247=AR$5,VLOOKUP(AM1247,buff!$K:$L,2,FALSE),"")=0,"",IF($AK1247=AR$5,VLOOKUP(AM1247,buff!$K:$L,2,FALSE),"")),"")</f>
        <v>100081:100:2:0</v>
      </c>
      <c r="AS1247" s="6" t="str">
        <f>_xlfn.IFNA(IF(IF($AK1247=AS$5,VLOOKUP(AN1247,buff!$K:$L,2,FALSE),"")=0,"",IF($AK1247=AS$5,VLOOKUP(AN1247,buff!$K:$L,2,FALSE),"")),"")</f>
        <v/>
      </c>
      <c r="AT1247" s="6" t="str">
        <f>_xlfn.IFNA(IF(IF($AK1247=AT$5,VLOOKUP(AO1247,buff!$K:$L,2,FALSE),"")=0,"",IF($AK1247=AT$5,VLOOKUP(AO1247,buff!$K:$L,2,FALSE),"")),"")</f>
        <v/>
      </c>
      <c r="AU1247" s="6" t="str">
        <f>_xlfn.IFNA(IF(IF($AK1247=AU$5,VLOOKUP(AP1247,buff!$K:$L,2,FALSE),"")=0,"",IF($AK1247=AU$5,VLOOKUP(AP1247,buff!$K:$L,2,FALSE),"")),"")</f>
        <v/>
      </c>
      <c r="AV1247" s="6" t="str">
        <f>_xlfn.IFNA(IF(IF($AK1247=AV$5,VLOOKUP(AL1247,buff!$K:$L,2,FALSE),"")=0,"",IF($AK1247=AV$5,VLOOKUP(AL1247,buff!$K:$L,2,FALSE),"")),"")</f>
        <v/>
      </c>
      <c r="AW1247" s="6" t="str">
        <f>_xlfn.IFNA(IF(IF($AK1247=AW$5,VLOOKUP(AM1247,buff!$K:$L,2,FALSE),"")=0,"",IF($AK1247=AW$5,VLOOKUP(AM1247,buff!$K:$L,2,FALSE),"")),"")</f>
        <v/>
      </c>
      <c r="AX1247" s="6" t="str">
        <f>_xlfn.IFNA(IF(IF($AK1247=AX$5,VLOOKUP(AN1247,buff!$K:$L,2,FALSE),"")=0,"",IF($AK1247=AX$5,VLOOKUP(AN1247,buff!$K:$L,2,FALSE),"")),"")</f>
        <v/>
      </c>
      <c r="AY1247" s="6" t="str">
        <f>_xlfn.IFNA(IF(IF($AK1247=AY$5,VLOOKUP(AO1247,buff!$K:$L,2,FALSE),"")=0,"",IF($AK1247=AY$5,VLOOKUP(AO1247,buff!$K:$L,2,FALSE),"")),"")</f>
        <v/>
      </c>
      <c r="AZ1247" s="6" t="str">
        <f>_xlfn.IFNA(IF(IF($AK1247=AZ$5,VLOOKUP(AP1247,buff!$K:$L,2,FALSE),"")=0,"",IF($AK1247=AZ$5,VLOOKUP(AP1247,buff!$K:$L,2,FALSE),"")),"")</f>
        <v/>
      </c>
      <c r="BA1247" s="6">
        <f>VLOOKUP(AL1247,buff!$K:$P,6,FALSE)</f>
        <v>-20</v>
      </c>
      <c r="BB1247" s="6">
        <f>VLOOKUP(AM1247,buff!$K:$P,6,FALSE)</f>
        <v>-10</v>
      </c>
      <c r="BC1247" s="6" t="e">
        <f>VLOOKUP(AN1247,buff!$K:$P,6,FALSE)</f>
        <v>#N/A</v>
      </c>
      <c r="BD1247">
        <f t="shared" si="331"/>
        <v>3</v>
      </c>
      <c r="BE1247">
        <f t="shared" si="332"/>
        <v>2</v>
      </c>
      <c r="BF1247" s="22">
        <f t="shared" si="333"/>
        <v>102103</v>
      </c>
    </row>
    <row r="1248" spans="1:58" x14ac:dyDescent="0.15">
      <c r="A1248" t="str">
        <f t="shared" si="334"/>
        <v>娜塔莎主动技能3等级2</v>
      </c>
      <c r="B1248" s="8">
        <f t="shared" si="335"/>
        <v>10210302</v>
      </c>
      <c r="C1248" s="8" t="str">
        <f>VLOOKUP(G1248,角色!A:B,2,FALSE)</f>
        <v>娜塔莎</v>
      </c>
      <c r="D1248" s="8" t="str">
        <f t="shared" si="336"/>
        <v>主动技能3</v>
      </c>
      <c r="E1248" s="8">
        <f t="shared" si="330"/>
        <v>2</v>
      </c>
      <c r="F1248" s="8">
        <f t="shared" si="337"/>
        <v>3</v>
      </c>
      <c r="G1248" s="8">
        <f t="shared" si="338"/>
        <v>21</v>
      </c>
      <c r="H1248" t="s">
        <v>956</v>
      </c>
      <c r="I1248" s="20" t="str">
        <f t="shared" ref="I1248:I1266" si="342">"对敌方"&amp;L1248&amp;"攻击，造成"&amp;Z1248&amp;"%攻击力（+"&amp;AB1248&amp;"）点伤害。并目标攻击"&amp;BA1248&amp;"%,目标防御"&amp;BB1248&amp;"%。"</f>
        <v>对敌方全体攻击，造成125%攻击力（+305）点伤害。并目标攻击-22%,目标防御-10%。</v>
      </c>
      <c r="J1248" s="4" t="s">
        <v>277</v>
      </c>
      <c r="K1248" s="1" t="s">
        <v>102</v>
      </c>
      <c r="L1248" s="4" t="s">
        <v>108</v>
      </c>
      <c r="M1248" s="4"/>
      <c r="N1248" s="4">
        <v>100</v>
      </c>
      <c r="O1248" s="20">
        <f>VLOOKUP(L1248,对应表!BK:BL,2,FALSE)</f>
        <v>100</v>
      </c>
      <c r="P1248" s="25" t="str">
        <f>_xlfn.IFNA(VLOOKUP(G1248,角色!V:AE,主动技能!F1248+1,FALSE),"")</f>
        <v>||eff_shenlehuacai|</v>
      </c>
      <c r="Q1248" s="25">
        <f>(VLOOKUP(G1248,角色!V:AE,主动技能!F1248+4,FALSE))</f>
        <v>3</v>
      </c>
      <c r="R1248" s="25">
        <v>0</v>
      </c>
      <c r="S1248" s="25">
        <v>0</v>
      </c>
      <c r="T1248" s="6" t="str">
        <f t="shared" si="339"/>
        <v>100071:100:2:0|100081:100:2:0</v>
      </c>
      <c r="U1248" s="6" t="str">
        <f t="shared" si="340"/>
        <v/>
      </c>
      <c r="V1248" s="19" t="str">
        <f>VLOOKUP(G1248,角色!AW:BC,主动技能!F1248+1,FALSE)</f>
        <v>skill_25</v>
      </c>
      <c r="Y1248">
        <f t="shared" si="329"/>
        <v>0</v>
      </c>
      <c r="Z1248" s="19">
        <f>IF(VLOOKUP(C1248,角色!CC:CI,主动技能!F1248*2,FALSE)=0,"",VLOOKUP(C1248,角色!CC:CI,主动技能!F1248*2,FALSE))</f>
        <v>125</v>
      </c>
      <c r="AA1248" s="19">
        <f>IF(VLOOKUP(C1248,角色!CC:CI,主动技能!F1248*2+1,FALSE)=0,0,VLOOKUP(C1248,角色!CC:CI,主动技能!F1248*2+1,FALSE))</f>
        <v>25</v>
      </c>
      <c r="AB1248" s="19">
        <f>IF(INT(VLOOKUP(E1248,角色属性概况!I:M,3,FALSE)*AA1248/100)=0,"",(INT(VLOOKUP(E1248,角色属性概况!I:M,3,FALSE)*AA1248/100)))</f>
        <v>305</v>
      </c>
      <c r="AE1248" s="25">
        <f>(VLOOKUP(G1248,角色!V:AE,主动技能!F1248+7,FALSE))</f>
        <v>1</v>
      </c>
      <c r="AF1248" s="19">
        <f>VLOOKUP(F1248,对应表!AY:BA,3,FALSE)</f>
        <v>2</v>
      </c>
      <c r="AG1248" s="19">
        <f>VLOOKUP(F1248,对应表!AY:BA,2,FALSE)</f>
        <v>2</v>
      </c>
      <c r="AH1248" s="25" t="str">
        <f>VLOOKUP(F1248,特效对应!F:G,2,FALSE)</f>
        <v>attackex</v>
      </c>
      <c r="AJ1248">
        <f t="shared" si="341"/>
        <v>2</v>
      </c>
      <c r="AK1248" t="s">
        <v>117</v>
      </c>
      <c r="AL1248" s="4" t="s">
        <v>958</v>
      </c>
      <c r="AM1248" s="4" t="s">
        <v>969</v>
      </c>
      <c r="AQ1248" s="6" t="str">
        <f>_xlfn.IFNA(IF(IF($AK1248=AQ$5,VLOOKUP(AL1248,buff!$K:$L,2,FALSE),"")=0,"",IF($AK1248=AQ$5,VLOOKUP(AL1248,buff!$K:$L,2,FALSE),"")),"")</f>
        <v>100071:100:2:0</v>
      </c>
      <c r="AR1248" s="6" t="str">
        <f>_xlfn.IFNA(IF(IF($AK1248=AR$5,VLOOKUP(AM1248,buff!$K:$L,2,FALSE),"")=0,"",IF($AK1248=AR$5,VLOOKUP(AM1248,buff!$K:$L,2,FALSE),"")),"")</f>
        <v>100081:100:2:0</v>
      </c>
      <c r="AS1248" s="6" t="str">
        <f>_xlfn.IFNA(IF(IF($AK1248=AS$5,VLOOKUP(AN1248,buff!$K:$L,2,FALSE),"")=0,"",IF($AK1248=AS$5,VLOOKUP(AN1248,buff!$K:$L,2,FALSE),"")),"")</f>
        <v/>
      </c>
      <c r="AT1248" s="6" t="str">
        <f>_xlfn.IFNA(IF(IF($AK1248=AT$5,VLOOKUP(AO1248,buff!$K:$L,2,FALSE),"")=0,"",IF($AK1248=AT$5,VLOOKUP(AO1248,buff!$K:$L,2,FALSE),"")),"")</f>
        <v/>
      </c>
      <c r="AU1248" s="6" t="str">
        <f>_xlfn.IFNA(IF(IF($AK1248=AU$5,VLOOKUP(AP1248,buff!$K:$L,2,FALSE),"")=0,"",IF($AK1248=AU$5,VLOOKUP(AP1248,buff!$K:$L,2,FALSE),"")),"")</f>
        <v/>
      </c>
      <c r="AV1248" s="6" t="str">
        <f>_xlfn.IFNA(IF(IF($AK1248=AV$5,VLOOKUP(AL1248,buff!$K:$L,2,FALSE),"")=0,"",IF($AK1248=AV$5,VLOOKUP(AL1248,buff!$K:$L,2,FALSE),"")),"")</f>
        <v/>
      </c>
      <c r="AW1248" s="6" t="str">
        <f>_xlfn.IFNA(IF(IF($AK1248=AW$5,VLOOKUP(AM1248,buff!$K:$L,2,FALSE),"")=0,"",IF($AK1248=AW$5,VLOOKUP(AM1248,buff!$K:$L,2,FALSE),"")),"")</f>
        <v/>
      </c>
      <c r="AX1248" s="6" t="str">
        <f>_xlfn.IFNA(IF(IF($AK1248=AX$5,VLOOKUP(AN1248,buff!$K:$L,2,FALSE),"")=0,"",IF($AK1248=AX$5,VLOOKUP(AN1248,buff!$K:$L,2,FALSE),"")),"")</f>
        <v/>
      </c>
      <c r="AY1248" s="6" t="str">
        <f>_xlfn.IFNA(IF(IF($AK1248=AY$5,VLOOKUP(AO1248,buff!$K:$L,2,FALSE),"")=0,"",IF($AK1248=AY$5,VLOOKUP(AO1248,buff!$K:$L,2,FALSE),"")),"")</f>
        <v/>
      </c>
      <c r="AZ1248" s="6" t="str">
        <f>_xlfn.IFNA(IF(IF($AK1248=AZ$5,VLOOKUP(AP1248,buff!$K:$L,2,FALSE),"")=0,"",IF($AK1248=AZ$5,VLOOKUP(AP1248,buff!$K:$L,2,FALSE),"")),"")</f>
        <v/>
      </c>
      <c r="BA1248" s="6">
        <f>VLOOKUP(AL1248,buff!$K:$P,6,FALSE)</f>
        <v>-22</v>
      </c>
      <c r="BB1248" s="6">
        <f>VLOOKUP(AM1248,buff!$K:$P,6,FALSE)</f>
        <v>-10</v>
      </c>
      <c r="BC1248" s="6" t="e">
        <f>VLOOKUP(AN1248,buff!$K:$P,6,FALSE)</f>
        <v>#N/A</v>
      </c>
      <c r="BD1248">
        <f t="shared" si="331"/>
        <v>3</v>
      </c>
      <c r="BE1248">
        <f t="shared" si="332"/>
        <v>2</v>
      </c>
      <c r="BF1248" s="22">
        <f t="shared" si="333"/>
        <v>102103</v>
      </c>
    </row>
    <row r="1249" spans="1:58" x14ac:dyDescent="0.15">
      <c r="A1249" t="str">
        <f t="shared" si="334"/>
        <v>娜塔莎主动技能3等级3</v>
      </c>
      <c r="B1249" s="8">
        <f t="shared" si="335"/>
        <v>10210303</v>
      </c>
      <c r="C1249" s="8" t="str">
        <f>VLOOKUP(G1249,角色!A:B,2,FALSE)</f>
        <v>娜塔莎</v>
      </c>
      <c r="D1249" s="8" t="str">
        <f t="shared" si="336"/>
        <v>主动技能3</v>
      </c>
      <c r="E1249" s="8">
        <f t="shared" si="330"/>
        <v>3</v>
      </c>
      <c r="F1249" s="8">
        <f t="shared" si="337"/>
        <v>3</v>
      </c>
      <c r="G1249" s="8">
        <f t="shared" si="338"/>
        <v>21</v>
      </c>
      <c r="H1249" t="s">
        <v>956</v>
      </c>
      <c r="I1249" s="20" t="str">
        <f t="shared" si="342"/>
        <v>对敌方全体攻击，造成125%攻击力（+404）点伤害。并目标攻击-22%,目标防御-11%。</v>
      </c>
      <c r="J1249" s="4" t="s">
        <v>277</v>
      </c>
      <c r="K1249" s="1" t="s">
        <v>102</v>
      </c>
      <c r="L1249" s="4" t="s">
        <v>108</v>
      </c>
      <c r="M1249" s="4"/>
      <c r="N1249" s="4">
        <v>100</v>
      </c>
      <c r="O1249" s="20">
        <f>VLOOKUP(L1249,对应表!BK:BL,2,FALSE)</f>
        <v>100</v>
      </c>
      <c r="P1249" s="25" t="str">
        <f>_xlfn.IFNA(VLOOKUP(G1249,角色!V:AE,主动技能!F1249+1,FALSE),"")</f>
        <v>||eff_shenlehuacai|</v>
      </c>
      <c r="Q1249" s="25">
        <f>(VLOOKUP(G1249,角色!V:AE,主动技能!F1249+4,FALSE))</f>
        <v>3</v>
      </c>
      <c r="R1249" s="25">
        <v>0</v>
      </c>
      <c r="S1249" s="25">
        <v>0</v>
      </c>
      <c r="T1249" s="6" t="str">
        <f t="shared" si="339"/>
        <v>100071:100:2:0|100082:100:2:0</v>
      </c>
      <c r="U1249" s="6" t="str">
        <f t="shared" si="340"/>
        <v/>
      </c>
      <c r="V1249" s="19" t="str">
        <f>VLOOKUP(G1249,角色!AW:BC,主动技能!F1249+1,FALSE)</f>
        <v>skill_25</v>
      </c>
      <c r="Y1249">
        <f t="shared" si="329"/>
        <v>0</v>
      </c>
      <c r="Z1249" s="19">
        <f>IF(VLOOKUP(C1249,角色!CC:CI,主动技能!F1249*2,FALSE)=0,"",VLOOKUP(C1249,角色!CC:CI,主动技能!F1249*2,FALSE))</f>
        <v>125</v>
      </c>
      <c r="AA1249" s="19">
        <f>IF(VLOOKUP(C1249,角色!CC:CI,主动技能!F1249*2+1,FALSE)=0,0,VLOOKUP(C1249,角色!CC:CI,主动技能!F1249*2+1,FALSE))</f>
        <v>25</v>
      </c>
      <c r="AB1249" s="19">
        <f>IF(INT(VLOOKUP(E1249,角色属性概况!I:M,3,FALSE)*AA1249/100)=0,"",(INT(VLOOKUP(E1249,角色属性概况!I:M,3,FALSE)*AA1249/100)))</f>
        <v>404</v>
      </c>
      <c r="AE1249" s="25">
        <f>(VLOOKUP(G1249,角色!V:AE,主动技能!F1249+7,FALSE))</f>
        <v>1</v>
      </c>
      <c r="AF1249" s="19">
        <f>VLOOKUP(F1249,对应表!AY:BA,3,FALSE)</f>
        <v>2</v>
      </c>
      <c r="AG1249" s="19">
        <f>VLOOKUP(F1249,对应表!AY:BA,2,FALSE)</f>
        <v>2</v>
      </c>
      <c r="AH1249" s="25" t="str">
        <f>VLOOKUP(F1249,特效对应!F:G,2,FALSE)</f>
        <v>attackex</v>
      </c>
      <c r="AJ1249">
        <f t="shared" si="341"/>
        <v>3</v>
      </c>
      <c r="AK1249" t="s">
        <v>117</v>
      </c>
      <c r="AL1249" s="4" t="s">
        <v>958</v>
      </c>
      <c r="AM1249" s="4" t="s">
        <v>970</v>
      </c>
      <c r="AQ1249" s="6" t="str">
        <f>_xlfn.IFNA(IF(IF($AK1249=AQ$5,VLOOKUP(AL1249,buff!$K:$L,2,FALSE),"")=0,"",IF($AK1249=AQ$5,VLOOKUP(AL1249,buff!$K:$L,2,FALSE),"")),"")</f>
        <v>100071:100:2:0</v>
      </c>
      <c r="AR1249" s="6" t="str">
        <f>_xlfn.IFNA(IF(IF($AK1249=AR$5,VLOOKUP(AM1249,buff!$K:$L,2,FALSE),"")=0,"",IF($AK1249=AR$5,VLOOKUP(AM1249,buff!$K:$L,2,FALSE),"")),"")</f>
        <v>100082:100:2:0</v>
      </c>
      <c r="AS1249" s="6" t="str">
        <f>_xlfn.IFNA(IF(IF($AK1249=AS$5,VLOOKUP(AN1249,buff!$K:$L,2,FALSE),"")=0,"",IF($AK1249=AS$5,VLOOKUP(AN1249,buff!$K:$L,2,FALSE),"")),"")</f>
        <v/>
      </c>
      <c r="AT1249" s="6" t="str">
        <f>_xlfn.IFNA(IF(IF($AK1249=AT$5,VLOOKUP(AO1249,buff!$K:$L,2,FALSE),"")=0,"",IF($AK1249=AT$5,VLOOKUP(AO1249,buff!$K:$L,2,FALSE),"")),"")</f>
        <v/>
      </c>
      <c r="AU1249" s="6" t="str">
        <f>_xlfn.IFNA(IF(IF($AK1249=AU$5,VLOOKUP(AP1249,buff!$K:$L,2,FALSE),"")=0,"",IF($AK1249=AU$5,VLOOKUP(AP1249,buff!$K:$L,2,FALSE),"")),"")</f>
        <v/>
      </c>
      <c r="AV1249" s="6" t="str">
        <f>_xlfn.IFNA(IF(IF($AK1249=AV$5,VLOOKUP(AL1249,buff!$K:$L,2,FALSE),"")=0,"",IF($AK1249=AV$5,VLOOKUP(AL1249,buff!$K:$L,2,FALSE),"")),"")</f>
        <v/>
      </c>
      <c r="AW1249" s="6" t="str">
        <f>_xlfn.IFNA(IF(IF($AK1249=AW$5,VLOOKUP(AM1249,buff!$K:$L,2,FALSE),"")=0,"",IF($AK1249=AW$5,VLOOKUP(AM1249,buff!$K:$L,2,FALSE),"")),"")</f>
        <v/>
      </c>
      <c r="AX1249" s="6" t="str">
        <f>_xlfn.IFNA(IF(IF($AK1249=AX$5,VLOOKUP(AN1249,buff!$K:$L,2,FALSE),"")=0,"",IF($AK1249=AX$5,VLOOKUP(AN1249,buff!$K:$L,2,FALSE),"")),"")</f>
        <v/>
      </c>
      <c r="AY1249" s="6" t="str">
        <f>_xlfn.IFNA(IF(IF($AK1249=AY$5,VLOOKUP(AO1249,buff!$K:$L,2,FALSE),"")=0,"",IF($AK1249=AY$5,VLOOKUP(AO1249,buff!$K:$L,2,FALSE),"")),"")</f>
        <v/>
      </c>
      <c r="AZ1249" s="6" t="str">
        <f>_xlfn.IFNA(IF(IF($AK1249=AZ$5,VLOOKUP(AP1249,buff!$K:$L,2,FALSE),"")=0,"",IF($AK1249=AZ$5,VLOOKUP(AP1249,buff!$K:$L,2,FALSE),"")),"")</f>
        <v/>
      </c>
      <c r="BA1249" s="6">
        <f>VLOOKUP(AL1249,buff!$K:$P,6,FALSE)</f>
        <v>-22</v>
      </c>
      <c r="BB1249" s="6">
        <f>VLOOKUP(AM1249,buff!$K:$P,6,FALSE)</f>
        <v>-11</v>
      </c>
      <c r="BC1249" s="6" t="e">
        <f>VLOOKUP(AN1249,buff!$K:$P,6,FALSE)</f>
        <v>#N/A</v>
      </c>
      <c r="BD1249">
        <f t="shared" si="331"/>
        <v>3</v>
      </c>
      <c r="BE1249">
        <f t="shared" si="332"/>
        <v>2</v>
      </c>
      <c r="BF1249" s="22">
        <f t="shared" si="333"/>
        <v>102103</v>
      </c>
    </row>
    <row r="1250" spans="1:58" x14ac:dyDescent="0.15">
      <c r="A1250" t="str">
        <f t="shared" si="334"/>
        <v>娜塔莎主动技能3等级4</v>
      </c>
      <c r="B1250" s="8">
        <f t="shared" si="335"/>
        <v>10210304</v>
      </c>
      <c r="C1250" s="8" t="str">
        <f>VLOOKUP(G1250,角色!A:B,2,FALSE)</f>
        <v>娜塔莎</v>
      </c>
      <c r="D1250" s="8" t="str">
        <f t="shared" si="336"/>
        <v>主动技能3</v>
      </c>
      <c r="E1250" s="8">
        <f t="shared" si="330"/>
        <v>4</v>
      </c>
      <c r="F1250" s="8">
        <f t="shared" si="337"/>
        <v>3</v>
      </c>
      <c r="G1250" s="8">
        <f t="shared" si="338"/>
        <v>21</v>
      </c>
      <c r="H1250" t="s">
        <v>956</v>
      </c>
      <c r="I1250" s="20" t="str">
        <f t="shared" si="342"/>
        <v>对敌方全体攻击，造成125%攻击力（+623）点伤害。并目标攻击-24%,目标防御-11%。</v>
      </c>
      <c r="J1250" s="4" t="s">
        <v>277</v>
      </c>
      <c r="K1250" s="1" t="s">
        <v>102</v>
      </c>
      <c r="L1250" s="4" t="s">
        <v>108</v>
      </c>
      <c r="M1250" s="4"/>
      <c r="N1250" s="4">
        <v>100</v>
      </c>
      <c r="O1250" s="20">
        <f>VLOOKUP(L1250,对应表!BK:BL,2,FALSE)</f>
        <v>100</v>
      </c>
      <c r="P1250" s="25" t="str">
        <f>_xlfn.IFNA(VLOOKUP(G1250,角色!V:AE,主动技能!F1250+1,FALSE),"")</f>
        <v>||eff_shenlehuacai|</v>
      </c>
      <c r="Q1250" s="25">
        <f>(VLOOKUP(G1250,角色!V:AE,主动技能!F1250+4,FALSE))</f>
        <v>3</v>
      </c>
      <c r="R1250" s="25">
        <v>0</v>
      </c>
      <c r="S1250" s="25">
        <v>0</v>
      </c>
      <c r="T1250" s="6" t="str">
        <f t="shared" si="339"/>
        <v>100072:100:2:0|100082:100:2:0</v>
      </c>
      <c r="U1250" s="6" t="str">
        <f t="shared" si="340"/>
        <v/>
      </c>
      <c r="V1250" s="19" t="str">
        <f>VLOOKUP(G1250,角色!AW:BC,主动技能!F1250+1,FALSE)</f>
        <v>skill_25</v>
      </c>
      <c r="Y1250">
        <f t="shared" si="329"/>
        <v>0</v>
      </c>
      <c r="Z1250" s="19">
        <f>IF(VLOOKUP(C1250,角色!CC:CI,主动技能!F1250*2,FALSE)=0,"",VLOOKUP(C1250,角色!CC:CI,主动技能!F1250*2,FALSE))</f>
        <v>125</v>
      </c>
      <c r="AA1250" s="19">
        <f>IF(VLOOKUP(C1250,角色!CC:CI,主动技能!F1250*2+1,FALSE)=0,0,VLOOKUP(C1250,角色!CC:CI,主动技能!F1250*2+1,FALSE))</f>
        <v>25</v>
      </c>
      <c r="AB1250" s="19">
        <f>IF(INT(VLOOKUP(E1250,角色属性概况!I:M,3,FALSE)*AA1250/100)=0,"",(INT(VLOOKUP(E1250,角色属性概况!I:M,3,FALSE)*AA1250/100)))</f>
        <v>623</v>
      </c>
      <c r="AE1250" s="25">
        <f>(VLOOKUP(G1250,角色!V:AE,主动技能!F1250+7,FALSE))</f>
        <v>1</v>
      </c>
      <c r="AF1250" s="19">
        <f>VLOOKUP(F1250,对应表!AY:BA,3,FALSE)</f>
        <v>2</v>
      </c>
      <c r="AG1250" s="19">
        <f>VLOOKUP(F1250,对应表!AY:BA,2,FALSE)</f>
        <v>2</v>
      </c>
      <c r="AH1250" s="25" t="str">
        <f>VLOOKUP(F1250,特效对应!F:G,2,FALSE)</f>
        <v>attackex</v>
      </c>
      <c r="AJ1250">
        <f t="shared" si="341"/>
        <v>4</v>
      </c>
      <c r="AK1250" t="s">
        <v>117</v>
      </c>
      <c r="AL1250" s="4" t="s">
        <v>959</v>
      </c>
      <c r="AM1250" s="4" t="s">
        <v>970</v>
      </c>
      <c r="AQ1250" s="6" t="str">
        <f>_xlfn.IFNA(IF(IF($AK1250=AQ$5,VLOOKUP(AL1250,buff!$K:$L,2,FALSE),"")=0,"",IF($AK1250=AQ$5,VLOOKUP(AL1250,buff!$K:$L,2,FALSE),"")),"")</f>
        <v>100072:100:2:0</v>
      </c>
      <c r="AR1250" s="6" t="str">
        <f>_xlfn.IFNA(IF(IF($AK1250=AR$5,VLOOKUP(AM1250,buff!$K:$L,2,FALSE),"")=0,"",IF($AK1250=AR$5,VLOOKUP(AM1250,buff!$K:$L,2,FALSE),"")),"")</f>
        <v>100082:100:2:0</v>
      </c>
      <c r="AS1250" s="6" t="str">
        <f>_xlfn.IFNA(IF(IF($AK1250=AS$5,VLOOKUP(AN1250,buff!$K:$L,2,FALSE),"")=0,"",IF($AK1250=AS$5,VLOOKUP(AN1250,buff!$K:$L,2,FALSE),"")),"")</f>
        <v/>
      </c>
      <c r="AT1250" s="6" t="str">
        <f>_xlfn.IFNA(IF(IF($AK1250=AT$5,VLOOKUP(AO1250,buff!$K:$L,2,FALSE),"")=0,"",IF($AK1250=AT$5,VLOOKUP(AO1250,buff!$K:$L,2,FALSE),"")),"")</f>
        <v/>
      </c>
      <c r="AU1250" s="6" t="str">
        <f>_xlfn.IFNA(IF(IF($AK1250=AU$5,VLOOKUP(AP1250,buff!$K:$L,2,FALSE),"")=0,"",IF($AK1250=AU$5,VLOOKUP(AP1250,buff!$K:$L,2,FALSE),"")),"")</f>
        <v/>
      </c>
      <c r="AV1250" s="6" t="str">
        <f>_xlfn.IFNA(IF(IF($AK1250=AV$5,VLOOKUP(AL1250,buff!$K:$L,2,FALSE),"")=0,"",IF($AK1250=AV$5,VLOOKUP(AL1250,buff!$K:$L,2,FALSE),"")),"")</f>
        <v/>
      </c>
      <c r="AW1250" s="6" t="str">
        <f>_xlfn.IFNA(IF(IF($AK1250=AW$5,VLOOKUP(AM1250,buff!$K:$L,2,FALSE),"")=0,"",IF($AK1250=AW$5,VLOOKUP(AM1250,buff!$K:$L,2,FALSE),"")),"")</f>
        <v/>
      </c>
      <c r="AX1250" s="6" t="str">
        <f>_xlfn.IFNA(IF(IF($AK1250=AX$5,VLOOKUP(AN1250,buff!$K:$L,2,FALSE),"")=0,"",IF($AK1250=AX$5,VLOOKUP(AN1250,buff!$K:$L,2,FALSE),"")),"")</f>
        <v/>
      </c>
      <c r="AY1250" s="6" t="str">
        <f>_xlfn.IFNA(IF(IF($AK1250=AY$5,VLOOKUP(AO1250,buff!$K:$L,2,FALSE),"")=0,"",IF($AK1250=AY$5,VLOOKUP(AO1250,buff!$K:$L,2,FALSE),"")),"")</f>
        <v/>
      </c>
      <c r="AZ1250" s="6" t="str">
        <f>_xlfn.IFNA(IF(IF($AK1250=AZ$5,VLOOKUP(AP1250,buff!$K:$L,2,FALSE),"")=0,"",IF($AK1250=AZ$5,VLOOKUP(AP1250,buff!$K:$L,2,FALSE),"")),"")</f>
        <v/>
      </c>
      <c r="BA1250" s="6">
        <f>VLOOKUP(AL1250,buff!$K:$P,6,FALSE)</f>
        <v>-24</v>
      </c>
      <c r="BB1250" s="6">
        <f>VLOOKUP(AM1250,buff!$K:$P,6,FALSE)</f>
        <v>-11</v>
      </c>
      <c r="BC1250" s="6" t="e">
        <f>VLOOKUP(AN1250,buff!$K:$P,6,FALSE)</f>
        <v>#N/A</v>
      </c>
      <c r="BD1250">
        <f t="shared" si="331"/>
        <v>3</v>
      </c>
      <c r="BE1250">
        <f t="shared" si="332"/>
        <v>2</v>
      </c>
      <c r="BF1250" s="22">
        <f t="shared" si="333"/>
        <v>102103</v>
      </c>
    </row>
    <row r="1251" spans="1:58" x14ac:dyDescent="0.15">
      <c r="A1251" t="str">
        <f t="shared" si="334"/>
        <v>娜塔莎主动技能3等级5</v>
      </c>
      <c r="B1251" s="8">
        <f t="shared" si="335"/>
        <v>10210305</v>
      </c>
      <c r="C1251" s="8" t="str">
        <f>VLOOKUP(G1251,角色!A:B,2,FALSE)</f>
        <v>娜塔莎</v>
      </c>
      <c r="D1251" s="8" t="str">
        <f t="shared" si="336"/>
        <v>主动技能3</v>
      </c>
      <c r="E1251" s="8">
        <f t="shared" si="330"/>
        <v>5</v>
      </c>
      <c r="F1251" s="8">
        <f t="shared" si="337"/>
        <v>3</v>
      </c>
      <c r="G1251" s="8">
        <f t="shared" si="338"/>
        <v>21</v>
      </c>
      <c r="H1251" t="s">
        <v>956</v>
      </c>
      <c r="I1251" s="20" t="str">
        <f t="shared" si="342"/>
        <v>对敌方全体攻击，造成125%攻击力（+933）点伤害。并目标攻击-24%,目标防御-12%。</v>
      </c>
      <c r="J1251" s="4" t="s">
        <v>277</v>
      </c>
      <c r="K1251" s="1" t="s">
        <v>102</v>
      </c>
      <c r="L1251" s="4" t="s">
        <v>108</v>
      </c>
      <c r="M1251" s="4"/>
      <c r="N1251" s="4">
        <v>100</v>
      </c>
      <c r="O1251" s="20">
        <f>VLOOKUP(L1251,对应表!BK:BL,2,FALSE)</f>
        <v>100</v>
      </c>
      <c r="P1251" s="25" t="str">
        <f>_xlfn.IFNA(VLOOKUP(G1251,角色!V:AE,主动技能!F1251+1,FALSE),"")</f>
        <v>||eff_shenlehuacai|</v>
      </c>
      <c r="Q1251" s="25">
        <f>(VLOOKUP(G1251,角色!V:AE,主动技能!F1251+4,FALSE))</f>
        <v>3</v>
      </c>
      <c r="R1251" s="25">
        <v>0</v>
      </c>
      <c r="S1251" s="25">
        <v>0</v>
      </c>
      <c r="T1251" s="6" t="str">
        <f t="shared" si="339"/>
        <v>100072:100:2:0|100083:100:2:0</v>
      </c>
      <c r="U1251" s="6" t="str">
        <f t="shared" si="340"/>
        <v/>
      </c>
      <c r="V1251" s="19" t="str">
        <f>VLOOKUP(G1251,角色!AW:BC,主动技能!F1251+1,FALSE)</f>
        <v>skill_25</v>
      </c>
      <c r="Y1251">
        <f t="shared" si="329"/>
        <v>0</v>
      </c>
      <c r="Z1251" s="19">
        <f>IF(VLOOKUP(C1251,角色!CC:CI,主动技能!F1251*2,FALSE)=0,"",VLOOKUP(C1251,角色!CC:CI,主动技能!F1251*2,FALSE))</f>
        <v>125</v>
      </c>
      <c r="AA1251" s="19">
        <f>IF(VLOOKUP(C1251,角色!CC:CI,主动技能!F1251*2+1,FALSE)=0,0,VLOOKUP(C1251,角色!CC:CI,主动技能!F1251*2+1,FALSE))</f>
        <v>25</v>
      </c>
      <c r="AB1251" s="19">
        <f>IF(INT(VLOOKUP(E1251,角色属性概况!I:M,3,FALSE)*AA1251/100)=0,"",(INT(VLOOKUP(E1251,角色属性概况!I:M,3,FALSE)*AA1251/100)))</f>
        <v>933</v>
      </c>
      <c r="AE1251" s="25">
        <f>(VLOOKUP(G1251,角色!V:AE,主动技能!F1251+7,FALSE))</f>
        <v>1</v>
      </c>
      <c r="AF1251" s="19">
        <f>VLOOKUP(F1251,对应表!AY:BA,3,FALSE)</f>
        <v>2</v>
      </c>
      <c r="AG1251" s="19">
        <f>VLOOKUP(F1251,对应表!AY:BA,2,FALSE)</f>
        <v>2</v>
      </c>
      <c r="AH1251" s="25" t="str">
        <f>VLOOKUP(F1251,特效对应!F:G,2,FALSE)</f>
        <v>attackex</v>
      </c>
      <c r="AJ1251">
        <f t="shared" si="341"/>
        <v>5</v>
      </c>
      <c r="AK1251" t="s">
        <v>117</v>
      </c>
      <c r="AL1251" s="4" t="s">
        <v>959</v>
      </c>
      <c r="AM1251" s="4" t="s">
        <v>971</v>
      </c>
      <c r="AQ1251" s="6" t="str">
        <f>_xlfn.IFNA(IF(IF($AK1251=AQ$5,VLOOKUP(AL1251,buff!$K:$L,2,FALSE),"")=0,"",IF($AK1251=AQ$5,VLOOKUP(AL1251,buff!$K:$L,2,FALSE),"")),"")</f>
        <v>100072:100:2:0</v>
      </c>
      <c r="AR1251" s="6" t="str">
        <f>_xlfn.IFNA(IF(IF($AK1251=AR$5,VLOOKUP(AM1251,buff!$K:$L,2,FALSE),"")=0,"",IF($AK1251=AR$5,VLOOKUP(AM1251,buff!$K:$L,2,FALSE),"")),"")</f>
        <v>100083:100:2:0</v>
      </c>
      <c r="AS1251" s="6" t="str">
        <f>_xlfn.IFNA(IF(IF($AK1251=AS$5,VLOOKUP(AN1251,buff!$K:$L,2,FALSE),"")=0,"",IF($AK1251=AS$5,VLOOKUP(AN1251,buff!$K:$L,2,FALSE),"")),"")</f>
        <v/>
      </c>
      <c r="AT1251" s="6" t="str">
        <f>_xlfn.IFNA(IF(IF($AK1251=AT$5,VLOOKUP(AO1251,buff!$K:$L,2,FALSE),"")=0,"",IF($AK1251=AT$5,VLOOKUP(AO1251,buff!$K:$L,2,FALSE),"")),"")</f>
        <v/>
      </c>
      <c r="AU1251" s="6" t="str">
        <f>_xlfn.IFNA(IF(IF($AK1251=AU$5,VLOOKUP(AP1251,buff!$K:$L,2,FALSE),"")=0,"",IF($AK1251=AU$5,VLOOKUP(AP1251,buff!$K:$L,2,FALSE),"")),"")</f>
        <v/>
      </c>
      <c r="AV1251" s="6" t="str">
        <f>_xlfn.IFNA(IF(IF($AK1251=AV$5,VLOOKUP(AL1251,buff!$K:$L,2,FALSE),"")=0,"",IF($AK1251=AV$5,VLOOKUP(AL1251,buff!$K:$L,2,FALSE),"")),"")</f>
        <v/>
      </c>
      <c r="AW1251" s="6" t="str">
        <f>_xlfn.IFNA(IF(IF($AK1251=AW$5,VLOOKUP(AM1251,buff!$K:$L,2,FALSE),"")=0,"",IF($AK1251=AW$5,VLOOKUP(AM1251,buff!$K:$L,2,FALSE),"")),"")</f>
        <v/>
      </c>
      <c r="AX1251" s="6" t="str">
        <f>_xlfn.IFNA(IF(IF($AK1251=AX$5,VLOOKUP(AN1251,buff!$K:$L,2,FALSE),"")=0,"",IF($AK1251=AX$5,VLOOKUP(AN1251,buff!$K:$L,2,FALSE),"")),"")</f>
        <v/>
      </c>
      <c r="AY1251" s="6" t="str">
        <f>_xlfn.IFNA(IF(IF($AK1251=AY$5,VLOOKUP(AO1251,buff!$K:$L,2,FALSE),"")=0,"",IF($AK1251=AY$5,VLOOKUP(AO1251,buff!$K:$L,2,FALSE),"")),"")</f>
        <v/>
      </c>
      <c r="AZ1251" s="6" t="str">
        <f>_xlfn.IFNA(IF(IF($AK1251=AZ$5,VLOOKUP(AP1251,buff!$K:$L,2,FALSE),"")=0,"",IF($AK1251=AZ$5,VLOOKUP(AP1251,buff!$K:$L,2,FALSE),"")),"")</f>
        <v/>
      </c>
      <c r="BA1251" s="6">
        <f>VLOOKUP(AL1251,buff!$K:$P,6,FALSE)</f>
        <v>-24</v>
      </c>
      <c r="BB1251" s="6">
        <f>VLOOKUP(AM1251,buff!$K:$P,6,FALSE)</f>
        <v>-12</v>
      </c>
      <c r="BC1251" s="6" t="e">
        <f>VLOOKUP(AN1251,buff!$K:$P,6,FALSE)</f>
        <v>#N/A</v>
      </c>
      <c r="BD1251">
        <f t="shared" si="331"/>
        <v>3</v>
      </c>
      <c r="BE1251">
        <f t="shared" si="332"/>
        <v>2</v>
      </c>
      <c r="BF1251" s="22">
        <f t="shared" si="333"/>
        <v>102103</v>
      </c>
    </row>
    <row r="1252" spans="1:58" x14ac:dyDescent="0.15">
      <c r="A1252" t="str">
        <f t="shared" si="334"/>
        <v>娜塔莎主动技能3等级6</v>
      </c>
      <c r="B1252" s="8">
        <f t="shared" si="335"/>
        <v>10210306</v>
      </c>
      <c r="C1252" s="8" t="str">
        <f>VLOOKUP(G1252,角色!A:B,2,FALSE)</f>
        <v>娜塔莎</v>
      </c>
      <c r="D1252" s="8" t="str">
        <f t="shared" si="336"/>
        <v>主动技能3</v>
      </c>
      <c r="E1252" s="8">
        <f t="shared" si="330"/>
        <v>6</v>
      </c>
      <c r="F1252" s="8">
        <f t="shared" si="337"/>
        <v>3</v>
      </c>
      <c r="G1252" s="8">
        <f t="shared" si="338"/>
        <v>21</v>
      </c>
      <c r="H1252" t="s">
        <v>956</v>
      </c>
      <c r="I1252" s="20" t="str">
        <f t="shared" si="342"/>
        <v>对敌方全体攻击，造成125%攻击力（+1372）点伤害。并目标攻击-26%,目标防御-12%。</v>
      </c>
      <c r="J1252" s="4" t="s">
        <v>277</v>
      </c>
      <c r="K1252" s="1" t="s">
        <v>102</v>
      </c>
      <c r="L1252" s="4" t="s">
        <v>108</v>
      </c>
      <c r="M1252" s="4"/>
      <c r="N1252" s="4">
        <v>100</v>
      </c>
      <c r="O1252" s="20">
        <f>VLOOKUP(L1252,对应表!BK:BL,2,FALSE)</f>
        <v>100</v>
      </c>
      <c r="P1252" s="25" t="str">
        <f>_xlfn.IFNA(VLOOKUP(G1252,角色!V:AE,主动技能!F1252+1,FALSE),"")</f>
        <v>||eff_shenlehuacai|</v>
      </c>
      <c r="Q1252" s="25">
        <f>(VLOOKUP(G1252,角色!V:AE,主动技能!F1252+4,FALSE))</f>
        <v>3</v>
      </c>
      <c r="R1252" s="25">
        <v>0</v>
      </c>
      <c r="S1252" s="25">
        <v>0</v>
      </c>
      <c r="T1252" s="6" t="str">
        <f t="shared" si="339"/>
        <v>100073:100:2:0|100083:100:2:0</v>
      </c>
      <c r="U1252" s="6" t="str">
        <f t="shared" si="340"/>
        <v/>
      </c>
      <c r="V1252" s="19" t="str">
        <f>VLOOKUP(G1252,角色!AW:BC,主动技能!F1252+1,FALSE)</f>
        <v>skill_25</v>
      </c>
      <c r="Y1252">
        <f t="shared" si="329"/>
        <v>0</v>
      </c>
      <c r="Z1252" s="19">
        <f>IF(VLOOKUP(C1252,角色!CC:CI,主动技能!F1252*2,FALSE)=0,"",VLOOKUP(C1252,角色!CC:CI,主动技能!F1252*2,FALSE))</f>
        <v>125</v>
      </c>
      <c r="AA1252" s="19">
        <f>IF(VLOOKUP(C1252,角色!CC:CI,主动技能!F1252*2+1,FALSE)=0,0,VLOOKUP(C1252,角色!CC:CI,主动技能!F1252*2+1,FALSE))</f>
        <v>25</v>
      </c>
      <c r="AB1252" s="19">
        <f>IF(INT(VLOOKUP(E1252,角色属性概况!I:M,3,FALSE)*AA1252/100)=0,"",(INT(VLOOKUP(E1252,角色属性概况!I:M,3,FALSE)*AA1252/100)))</f>
        <v>1372</v>
      </c>
      <c r="AE1252" s="25">
        <f>(VLOOKUP(G1252,角色!V:AE,主动技能!F1252+7,FALSE))</f>
        <v>1</v>
      </c>
      <c r="AF1252" s="19">
        <f>VLOOKUP(F1252,对应表!AY:BA,3,FALSE)</f>
        <v>2</v>
      </c>
      <c r="AG1252" s="19">
        <f>VLOOKUP(F1252,对应表!AY:BA,2,FALSE)</f>
        <v>2</v>
      </c>
      <c r="AH1252" s="25" t="str">
        <f>VLOOKUP(F1252,特效对应!F:G,2,FALSE)</f>
        <v>attackex</v>
      </c>
      <c r="AJ1252">
        <f t="shared" si="341"/>
        <v>6</v>
      </c>
      <c r="AK1252" t="s">
        <v>117</v>
      </c>
      <c r="AL1252" s="4" t="s">
        <v>960</v>
      </c>
      <c r="AM1252" s="4" t="s">
        <v>971</v>
      </c>
      <c r="AQ1252" s="6" t="str">
        <f>_xlfn.IFNA(IF(IF($AK1252=AQ$5,VLOOKUP(AL1252,buff!$K:$L,2,FALSE),"")=0,"",IF($AK1252=AQ$5,VLOOKUP(AL1252,buff!$K:$L,2,FALSE),"")),"")</f>
        <v>100073:100:2:0</v>
      </c>
      <c r="AR1252" s="6" t="str">
        <f>_xlfn.IFNA(IF(IF($AK1252=AR$5,VLOOKUP(AM1252,buff!$K:$L,2,FALSE),"")=0,"",IF($AK1252=AR$5,VLOOKUP(AM1252,buff!$K:$L,2,FALSE),"")),"")</f>
        <v>100083:100:2:0</v>
      </c>
      <c r="AS1252" s="6" t="str">
        <f>_xlfn.IFNA(IF(IF($AK1252=AS$5,VLOOKUP(AN1252,buff!$K:$L,2,FALSE),"")=0,"",IF($AK1252=AS$5,VLOOKUP(AN1252,buff!$K:$L,2,FALSE),"")),"")</f>
        <v/>
      </c>
      <c r="AT1252" s="6" t="str">
        <f>_xlfn.IFNA(IF(IF($AK1252=AT$5,VLOOKUP(AO1252,buff!$K:$L,2,FALSE),"")=0,"",IF($AK1252=AT$5,VLOOKUP(AO1252,buff!$K:$L,2,FALSE),"")),"")</f>
        <v/>
      </c>
      <c r="AU1252" s="6" t="str">
        <f>_xlfn.IFNA(IF(IF($AK1252=AU$5,VLOOKUP(AP1252,buff!$K:$L,2,FALSE),"")=0,"",IF($AK1252=AU$5,VLOOKUP(AP1252,buff!$K:$L,2,FALSE),"")),"")</f>
        <v/>
      </c>
      <c r="AV1252" s="6" t="str">
        <f>_xlfn.IFNA(IF(IF($AK1252=AV$5,VLOOKUP(AL1252,buff!$K:$L,2,FALSE),"")=0,"",IF($AK1252=AV$5,VLOOKUP(AL1252,buff!$K:$L,2,FALSE),"")),"")</f>
        <v/>
      </c>
      <c r="AW1252" s="6" t="str">
        <f>_xlfn.IFNA(IF(IF($AK1252=AW$5,VLOOKUP(AM1252,buff!$K:$L,2,FALSE),"")=0,"",IF($AK1252=AW$5,VLOOKUP(AM1252,buff!$K:$L,2,FALSE),"")),"")</f>
        <v/>
      </c>
      <c r="AX1252" s="6" t="str">
        <f>_xlfn.IFNA(IF(IF($AK1252=AX$5,VLOOKUP(AN1252,buff!$K:$L,2,FALSE),"")=0,"",IF($AK1252=AX$5,VLOOKUP(AN1252,buff!$K:$L,2,FALSE),"")),"")</f>
        <v/>
      </c>
      <c r="AY1252" s="6" t="str">
        <f>_xlfn.IFNA(IF(IF($AK1252=AY$5,VLOOKUP(AO1252,buff!$K:$L,2,FALSE),"")=0,"",IF($AK1252=AY$5,VLOOKUP(AO1252,buff!$K:$L,2,FALSE),"")),"")</f>
        <v/>
      </c>
      <c r="AZ1252" s="6" t="str">
        <f>_xlfn.IFNA(IF(IF($AK1252=AZ$5,VLOOKUP(AP1252,buff!$K:$L,2,FALSE),"")=0,"",IF($AK1252=AZ$5,VLOOKUP(AP1252,buff!$K:$L,2,FALSE),"")),"")</f>
        <v/>
      </c>
      <c r="BA1252" s="6">
        <f>VLOOKUP(AL1252,buff!$K:$P,6,FALSE)</f>
        <v>-26</v>
      </c>
      <c r="BB1252" s="6">
        <f>VLOOKUP(AM1252,buff!$K:$P,6,FALSE)</f>
        <v>-12</v>
      </c>
      <c r="BC1252" s="6" t="e">
        <f>VLOOKUP(AN1252,buff!$K:$P,6,FALSE)</f>
        <v>#N/A</v>
      </c>
      <c r="BD1252">
        <f t="shared" si="331"/>
        <v>3</v>
      </c>
      <c r="BE1252">
        <f t="shared" si="332"/>
        <v>2</v>
      </c>
      <c r="BF1252" s="22">
        <f t="shared" si="333"/>
        <v>102103</v>
      </c>
    </row>
    <row r="1253" spans="1:58" x14ac:dyDescent="0.15">
      <c r="A1253" t="str">
        <f t="shared" si="334"/>
        <v>娜塔莎主动技能3等级7</v>
      </c>
      <c r="B1253" s="8">
        <f t="shared" si="335"/>
        <v>10210307</v>
      </c>
      <c r="C1253" s="8" t="str">
        <f>VLOOKUP(G1253,角色!A:B,2,FALSE)</f>
        <v>娜塔莎</v>
      </c>
      <c r="D1253" s="8" t="str">
        <f t="shared" si="336"/>
        <v>主动技能3</v>
      </c>
      <c r="E1253" s="8">
        <f t="shared" si="330"/>
        <v>7</v>
      </c>
      <c r="F1253" s="8">
        <f t="shared" si="337"/>
        <v>3</v>
      </c>
      <c r="G1253" s="8">
        <f t="shared" si="338"/>
        <v>21</v>
      </c>
      <c r="H1253" t="s">
        <v>956</v>
      </c>
      <c r="I1253" s="20" t="str">
        <f t="shared" si="342"/>
        <v>对敌方全体攻击，造成125%攻击力（+1994）点伤害。并目标攻击-26%,目标防御-13%。</v>
      </c>
      <c r="J1253" s="4" t="s">
        <v>277</v>
      </c>
      <c r="K1253" s="1" t="s">
        <v>102</v>
      </c>
      <c r="L1253" s="4" t="s">
        <v>108</v>
      </c>
      <c r="M1253" s="4"/>
      <c r="N1253" s="4">
        <v>100</v>
      </c>
      <c r="O1253" s="20">
        <f>VLOOKUP(L1253,对应表!BK:BL,2,FALSE)</f>
        <v>100</v>
      </c>
      <c r="P1253" s="25" t="str">
        <f>_xlfn.IFNA(VLOOKUP(G1253,角色!V:AE,主动技能!F1253+1,FALSE),"")</f>
        <v>||eff_shenlehuacai|</v>
      </c>
      <c r="Q1253" s="25">
        <f>(VLOOKUP(G1253,角色!V:AE,主动技能!F1253+4,FALSE))</f>
        <v>3</v>
      </c>
      <c r="R1253" s="25">
        <v>0</v>
      </c>
      <c r="S1253" s="25">
        <v>0</v>
      </c>
      <c r="T1253" s="6" t="str">
        <f t="shared" si="339"/>
        <v>100073:100:2:0|100084:100:2:0</v>
      </c>
      <c r="U1253" s="6" t="str">
        <f t="shared" si="340"/>
        <v/>
      </c>
      <c r="V1253" s="19" t="str">
        <f>VLOOKUP(G1253,角色!AW:BC,主动技能!F1253+1,FALSE)</f>
        <v>skill_25</v>
      </c>
      <c r="Y1253">
        <f t="shared" si="329"/>
        <v>0</v>
      </c>
      <c r="Z1253" s="19">
        <f>IF(VLOOKUP(C1253,角色!CC:CI,主动技能!F1253*2,FALSE)=0,"",VLOOKUP(C1253,角色!CC:CI,主动技能!F1253*2,FALSE))</f>
        <v>125</v>
      </c>
      <c r="AA1253" s="19">
        <f>IF(VLOOKUP(C1253,角色!CC:CI,主动技能!F1253*2+1,FALSE)=0,0,VLOOKUP(C1253,角色!CC:CI,主动技能!F1253*2+1,FALSE))</f>
        <v>25</v>
      </c>
      <c r="AB1253" s="19">
        <f>IF(INT(VLOOKUP(E1253,角色属性概况!I:M,3,FALSE)*AA1253/100)=0,"",(INT(VLOOKUP(E1253,角色属性概况!I:M,3,FALSE)*AA1253/100)))</f>
        <v>1994</v>
      </c>
      <c r="AE1253" s="25">
        <f>(VLOOKUP(G1253,角色!V:AE,主动技能!F1253+7,FALSE))</f>
        <v>1</v>
      </c>
      <c r="AF1253" s="19">
        <f>VLOOKUP(F1253,对应表!AY:BA,3,FALSE)</f>
        <v>2</v>
      </c>
      <c r="AG1253" s="19">
        <f>VLOOKUP(F1253,对应表!AY:BA,2,FALSE)</f>
        <v>2</v>
      </c>
      <c r="AH1253" s="25" t="str">
        <f>VLOOKUP(F1253,特效对应!F:G,2,FALSE)</f>
        <v>attackex</v>
      </c>
      <c r="AJ1253">
        <f t="shared" si="341"/>
        <v>7</v>
      </c>
      <c r="AK1253" t="s">
        <v>117</v>
      </c>
      <c r="AL1253" s="4" t="s">
        <v>960</v>
      </c>
      <c r="AM1253" s="4" t="s">
        <v>972</v>
      </c>
      <c r="AQ1253" s="6" t="str">
        <f>_xlfn.IFNA(IF(IF($AK1253=AQ$5,VLOOKUP(AL1253,buff!$K:$L,2,FALSE),"")=0,"",IF($AK1253=AQ$5,VLOOKUP(AL1253,buff!$K:$L,2,FALSE),"")),"")</f>
        <v>100073:100:2:0</v>
      </c>
      <c r="AR1253" s="6" t="str">
        <f>_xlfn.IFNA(IF(IF($AK1253=AR$5,VLOOKUP(AM1253,buff!$K:$L,2,FALSE),"")=0,"",IF($AK1253=AR$5,VLOOKUP(AM1253,buff!$K:$L,2,FALSE),"")),"")</f>
        <v>100084:100:2:0</v>
      </c>
      <c r="AS1253" s="6" t="str">
        <f>_xlfn.IFNA(IF(IF($AK1253=AS$5,VLOOKUP(AN1253,buff!$K:$L,2,FALSE),"")=0,"",IF($AK1253=AS$5,VLOOKUP(AN1253,buff!$K:$L,2,FALSE),"")),"")</f>
        <v/>
      </c>
      <c r="AT1253" s="6" t="str">
        <f>_xlfn.IFNA(IF(IF($AK1253=AT$5,VLOOKUP(AO1253,buff!$K:$L,2,FALSE),"")=0,"",IF($AK1253=AT$5,VLOOKUP(AO1253,buff!$K:$L,2,FALSE),"")),"")</f>
        <v/>
      </c>
      <c r="AU1253" s="6" t="str">
        <f>_xlfn.IFNA(IF(IF($AK1253=AU$5,VLOOKUP(AP1253,buff!$K:$L,2,FALSE),"")=0,"",IF($AK1253=AU$5,VLOOKUP(AP1253,buff!$K:$L,2,FALSE),"")),"")</f>
        <v/>
      </c>
      <c r="AV1253" s="6" t="str">
        <f>_xlfn.IFNA(IF(IF($AK1253=AV$5,VLOOKUP(AL1253,buff!$K:$L,2,FALSE),"")=0,"",IF($AK1253=AV$5,VLOOKUP(AL1253,buff!$K:$L,2,FALSE),"")),"")</f>
        <v/>
      </c>
      <c r="AW1253" s="6" t="str">
        <f>_xlfn.IFNA(IF(IF($AK1253=AW$5,VLOOKUP(AM1253,buff!$K:$L,2,FALSE),"")=0,"",IF($AK1253=AW$5,VLOOKUP(AM1253,buff!$K:$L,2,FALSE),"")),"")</f>
        <v/>
      </c>
      <c r="AX1253" s="6" t="str">
        <f>_xlfn.IFNA(IF(IF($AK1253=AX$5,VLOOKUP(AN1253,buff!$K:$L,2,FALSE),"")=0,"",IF($AK1253=AX$5,VLOOKUP(AN1253,buff!$K:$L,2,FALSE),"")),"")</f>
        <v/>
      </c>
      <c r="AY1253" s="6" t="str">
        <f>_xlfn.IFNA(IF(IF($AK1253=AY$5,VLOOKUP(AO1253,buff!$K:$L,2,FALSE),"")=0,"",IF($AK1253=AY$5,VLOOKUP(AO1253,buff!$K:$L,2,FALSE),"")),"")</f>
        <v/>
      </c>
      <c r="AZ1253" s="6" t="str">
        <f>_xlfn.IFNA(IF(IF($AK1253=AZ$5,VLOOKUP(AP1253,buff!$K:$L,2,FALSE),"")=0,"",IF($AK1253=AZ$5,VLOOKUP(AP1253,buff!$K:$L,2,FALSE),"")),"")</f>
        <v/>
      </c>
      <c r="BA1253" s="6">
        <f>VLOOKUP(AL1253,buff!$K:$P,6,FALSE)</f>
        <v>-26</v>
      </c>
      <c r="BB1253" s="6">
        <f>VLOOKUP(AM1253,buff!$K:$P,6,FALSE)</f>
        <v>-13</v>
      </c>
      <c r="BC1253" s="6" t="e">
        <f>VLOOKUP(AN1253,buff!$K:$P,6,FALSE)</f>
        <v>#N/A</v>
      </c>
      <c r="BD1253">
        <f t="shared" si="331"/>
        <v>3</v>
      </c>
      <c r="BE1253">
        <f t="shared" si="332"/>
        <v>2</v>
      </c>
      <c r="BF1253" s="22">
        <f t="shared" si="333"/>
        <v>102103</v>
      </c>
    </row>
    <row r="1254" spans="1:58" x14ac:dyDescent="0.15">
      <c r="A1254" t="str">
        <f t="shared" si="334"/>
        <v>娜塔莎主动技能3等级8</v>
      </c>
      <c r="B1254" s="8">
        <f t="shared" si="335"/>
        <v>10210308</v>
      </c>
      <c r="C1254" s="8" t="str">
        <f>VLOOKUP(G1254,角色!A:B,2,FALSE)</f>
        <v>娜塔莎</v>
      </c>
      <c r="D1254" s="8" t="str">
        <f t="shared" si="336"/>
        <v>主动技能3</v>
      </c>
      <c r="E1254" s="8">
        <f t="shared" si="330"/>
        <v>8</v>
      </c>
      <c r="F1254" s="8">
        <f t="shared" si="337"/>
        <v>3</v>
      </c>
      <c r="G1254" s="8">
        <f t="shared" si="338"/>
        <v>21</v>
      </c>
      <c r="H1254" t="s">
        <v>956</v>
      </c>
      <c r="I1254" s="20" t="str">
        <f t="shared" si="342"/>
        <v>对敌方全体攻击，造成125%攻击力（+2874）点伤害。并目标攻击-28%,目标防御-13%。</v>
      </c>
      <c r="J1254" s="4" t="s">
        <v>277</v>
      </c>
      <c r="K1254" s="1" t="s">
        <v>102</v>
      </c>
      <c r="L1254" s="4" t="s">
        <v>108</v>
      </c>
      <c r="M1254" s="4"/>
      <c r="N1254" s="4">
        <v>100</v>
      </c>
      <c r="O1254" s="20">
        <f>VLOOKUP(L1254,对应表!BK:BL,2,FALSE)</f>
        <v>100</v>
      </c>
      <c r="P1254" s="25" t="str">
        <f>_xlfn.IFNA(VLOOKUP(G1254,角色!V:AE,主动技能!F1254+1,FALSE),"")</f>
        <v>||eff_shenlehuacai|</v>
      </c>
      <c r="Q1254" s="25">
        <f>(VLOOKUP(G1254,角色!V:AE,主动技能!F1254+4,FALSE))</f>
        <v>3</v>
      </c>
      <c r="R1254" s="25">
        <v>0</v>
      </c>
      <c r="S1254" s="25">
        <v>0</v>
      </c>
      <c r="T1254" s="6" t="str">
        <f t="shared" si="339"/>
        <v>100074:100:2:0|100084:100:2:0</v>
      </c>
      <c r="U1254" s="6" t="str">
        <f t="shared" si="340"/>
        <v/>
      </c>
      <c r="V1254" s="19" t="str">
        <f>VLOOKUP(G1254,角色!AW:BC,主动技能!F1254+1,FALSE)</f>
        <v>skill_25</v>
      </c>
      <c r="Y1254">
        <f t="shared" si="329"/>
        <v>0</v>
      </c>
      <c r="Z1254" s="19">
        <f>IF(VLOOKUP(C1254,角色!CC:CI,主动技能!F1254*2,FALSE)=0,"",VLOOKUP(C1254,角色!CC:CI,主动技能!F1254*2,FALSE))</f>
        <v>125</v>
      </c>
      <c r="AA1254" s="19">
        <f>IF(VLOOKUP(C1254,角色!CC:CI,主动技能!F1254*2+1,FALSE)=0,0,VLOOKUP(C1254,角色!CC:CI,主动技能!F1254*2+1,FALSE))</f>
        <v>25</v>
      </c>
      <c r="AB1254" s="19">
        <f>IF(INT(VLOOKUP(E1254,角色属性概况!I:M,3,FALSE)*AA1254/100)=0,"",(INT(VLOOKUP(E1254,角色属性概况!I:M,3,FALSE)*AA1254/100)))</f>
        <v>2874</v>
      </c>
      <c r="AE1254" s="25">
        <f>(VLOOKUP(G1254,角色!V:AE,主动技能!F1254+7,FALSE))</f>
        <v>1</v>
      </c>
      <c r="AF1254" s="19">
        <f>VLOOKUP(F1254,对应表!AY:BA,3,FALSE)</f>
        <v>2</v>
      </c>
      <c r="AG1254" s="19">
        <f>VLOOKUP(F1254,对应表!AY:BA,2,FALSE)</f>
        <v>2</v>
      </c>
      <c r="AH1254" s="25" t="str">
        <f>VLOOKUP(F1254,特效对应!F:G,2,FALSE)</f>
        <v>attackex</v>
      </c>
      <c r="AJ1254">
        <f t="shared" si="341"/>
        <v>8</v>
      </c>
      <c r="AK1254" t="s">
        <v>117</v>
      </c>
      <c r="AL1254" s="4" t="s">
        <v>961</v>
      </c>
      <c r="AM1254" s="4" t="s">
        <v>972</v>
      </c>
      <c r="AQ1254" s="6" t="str">
        <f>_xlfn.IFNA(IF(IF($AK1254=AQ$5,VLOOKUP(AL1254,buff!$K:$L,2,FALSE),"")=0,"",IF($AK1254=AQ$5,VLOOKUP(AL1254,buff!$K:$L,2,FALSE),"")),"")</f>
        <v>100074:100:2:0</v>
      </c>
      <c r="AR1254" s="6" t="str">
        <f>_xlfn.IFNA(IF(IF($AK1254=AR$5,VLOOKUP(AM1254,buff!$K:$L,2,FALSE),"")=0,"",IF($AK1254=AR$5,VLOOKUP(AM1254,buff!$K:$L,2,FALSE),"")),"")</f>
        <v>100084:100:2:0</v>
      </c>
      <c r="AS1254" s="6" t="str">
        <f>_xlfn.IFNA(IF(IF($AK1254=AS$5,VLOOKUP(AN1254,buff!$K:$L,2,FALSE),"")=0,"",IF($AK1254=AS$5,VLOOKUP(AN1254,buff!$K:$L,2,FALSE),"")),"")</f>
        <v/>
      </c>
      <c r="AT1254" s="6" t="str">
        <f>_xlfn.IFNA(IF(IF($AK1254=AT$5,VLOOKUP(AO1254,buff!$K:$L,2,FALSE),"")=0,"",IF($AK1254=AT$5,VLOOKUP(AO1254,buff!$K:$L,2,FALSE),"")),"")</f>
        <v/>
      </c>
      <c r="AU1254" s="6" t="str">
        <f>_xlfn.IFNA(IF(IF($AK1254=AU$5,VLOOKUP(AP1254,buff!$K:$L,2,FALSE),"")=0,"",IF($AK1254=AU$5,VLOOKUP(AP1254,buff!$K:$L,2,FALSE),"")),"")</f>
        <v/>
      </c>
      <c r="AV1254" s="6" t="str">
        <f>_xlfn.IFNA(IF(IF($AK1254=AV$5,VLOOKUP(AL1254,buff!$K:$L,2,FALSE),"")=0,"",IF($AK1254=AV$5,VLOOKUP(AL1254,buff!$K:$L,2,FALSE),"")),"")</f>
        <v/>
      </c>
      <c r="AW1254" s="6" t="str">
        <f>_xlfn.IFNA(IF(IF($AK1254=AW$5,VLOOKUP(AM1254,buff!$K:$L,2,FALSE),"")=0,"",IF($AK1254=AW$5,VLOOKUP(AM1254,buff!$K:$L,2,FALSE),"")),"")</f>
        <v/>
      </c>
      <c r="AX1254" s="6" t="str">
        <f>_xlfn.IFNA(IF(IF($AK1254=AX$5,VLOOKUP(AN1254,buff!$K:$L,2,FALSE),"")=0,"",IF($AK1254=AX$5,VLOOKUP(AN1254,buff!$K:$L,2,FALSE),"")),"")</f>
        <v/>
      </c>
      <c r="AY1254" s="6" t="str">
        <f>_xlfn.IFNA(IF(IF($AK1254=AY$5,VLOOKUP(AO1254,buff!$K:$L,2,FALSE),"")=0,"",IF($AK1254=AY$5,VLOOKUP(AO1254,buff!$K:$L,2,FALSE),"")),"")</f>
        <v/>
      </c>
      <c r="AZ1254" s="6" t="str">
        <f>_xlfn.IFNA(IF(IF($AK1254=AZ$5,VLOOKUP(AP1254,buff!$K:$L,2,FALSE),"")=0,"",IF($AK1254=AZ$5,VLOOKUP(AP1254,buff!$K:$L,2,FALSE),"")),"")</f>
        <v/>
      </c>
      <c r="BA1254" s="6">
        <f>VLOOKUP(AL1254,buff!$K:$P,6,FALSE)</f>
        <v>-28</v>
      </c>
      <c r="BB1254" s="6">
        <f>VLOOKUP(AM1254,buff!$K:$P,6,FALSE)</f>
        <v>-13</v>
      </c>
      <c r="BC1254" s="6" t="e">
        <f>VLOOKUP(AN1254,buff!$K:$P,6,FALSE)</f>
        <v>#N/A</v>
      </c>
      <c r="BD1254">
        <f t="shared" si="331"/>
        <v>3</v>
      </c>
      <c r="BE1254">
        <f t="shared" si="332"/>
        <v>2</v>
      </c>
      <c r="BF1254" s="22">
        <f t="shared" si="333"/>
        <v>102103</v>
      </c>
    </row>
    <row r="1255" spans="1:58" x14ac:dyDescent="0.15">
      <c r="A1255" t="str">
        <f t="shared" si="334"/>
        <v>娜塔莎主动技能3等级9</v>
      </c>
      <c r="B1255" s="8">
        <f t="shared" si="335"/>
        <v>10210309</v>
      </c>
      <c r="C1255" s="8" t="str">
        <f>VLOOKUP(G1255,角色!A:B,2,FALSE)</f>
        <v>娜塔莎</v>
      </c>
      <c r="D1255" s="8" t="str">
        <f t="shared" si="336"/>
        <v>主动技能3</v>
      </c>
      <c r="E1255" s="8">
        <f t="shared" si="330"/>
        <v>9</v>
      </c>
      <c r="F1255" s="8">
        <f t="shared" si="337"/>
        <v>3</v>
      </c>
      <c r="G1255" s="8">
        <f t="shared" si="338"/>
        <v>21</v>
      </c>
      <c r="H1255" t="s">
        <v>956</v>
      </c>
      <c r="I1255" s="20" t="str">
        <f t="shared" si="342"/>
        <v>对敌方全体攻击，造成125%攻击力（+4120）点伤害。并目标攻击-28%,目标防御-14%。</v>
      </c>
      <c r="J1255" s="4" t="s">
        <v>277</v>
      </c>
      <c r="K1255" s="1" t="s">
        <v>102</v>
      </c>
      <c r="L1255" s="4" t="s">
        <v>108</v>
      </c>
      <c r="M1255" s="4"/>
      <c r="N1255" s="4">
        <v>100</v>
      </c>
      <c r="O1255" s="20">
        <f>VLOOKUP(L1255,对应表!BK:BL,2,FALSE)</f>
        <v>100</v>
      </c>
      <c r="P1255" s="25" t="str">
        <f>_xlfn.IFNA(VLOOKUP(G1255,角色!V:AE,主动技能!F1255+1,FALSE),"")</f>
        <v>||eff_shenlehuacai|</v>
      </c>
      <c r="Q1255" s="25">
        <f>(VLOOKUP(G1255,角色!V:AE,主动技能!F1255+4,FALSE))</f>
        <v>3</v>
      </c>
      <c r="R1255" s="25">
        <v>0</v>
      </c>
      <c r="S1255" s="25">
        <v>0</v>
      </c>
      <c r="T1255" s="6" t="str">
        <f t="shared" si="339"/>
        <v>100074:100:2:0|100085:100:2:0</v>
      </c>
      <c r="U1255" s="6" t="str">
        <f t="shared" si="340"/>
        <v/>
      </c>
      <c r="V1255" s="19" t="str">
        <f>VLOOKUP(G1255,角色!AW:BC,主动技能!F1255+1,FALSE)</f>
        <v>skill_25</v>
      </c>
      <c r="Y1255">
        <f t="shared" si="329"/>
        <v>0</v>
      </c>
      <c r="Z1255" s="19">
        <f>IF(VLOOKUP(C1255,角色!CC:CI,主动技能!F1255*2,FALSE)=0,"",VLOOKUP(C1255,角色!CC:CI,主动技能!F1255*2,FALSE))</f>
        <v>125</v>
      </c>
      <c r="AA1255" s="19">
        <f>IF(VLOOKUP(C1255,角色!CC:CI,主动技能!F1255*2+1,FALSE)=0,0,VLOOKUP(C1255,角色!CC:CI,主动技能!F1255*2+1,FALSE))</f>
        <v>25</v>
      </c>
      <c r="AB1255" s="19">
        <f>IF(INT(VLOOKUP(E1255,角色属性概况!I:M,3,FALSE)*AA1255/100)=0,"",(INT(VLOOKUP(E1255,角色属性概况!I:M,3,FALSE)*AA1255/100)))</f>
        <v>4120</v>
      </c>
      <c r="AE1255" s="25">
        <f>(VLOOKUP(G1255,角色!V:AE,主动技能!F1255+7,FALSE))</f>
        <v>1</v>
      </c>
      <c r="AF1255" s="19">
        <f>VLOOKUP(F1255,对应表!AY:BA,3,FALSE)</f>
        <v>2</v>
      </c>
      <c r="AG1255" s="19">
        <f>VLOOKUP(F1255,对应表!AY:BA,2,FALSE)</f>
        <v>2</v>
      </c>
      <c r="AH1255" s="25" t="str">
        <f>VLOOKUP(F1255,特效对应!F:G,2,FALSE)</f>
        <v>attackex</v>
      </c>
      <c r="AJ1255">
        <f t="shared" si="341"/>
        <v>9</v>
      </c>
      <c r="AK1255" t="s">
        <v>117</v>
      </c>
      <c r="AL1255" s="4" t="s">
        <v>961</v>
      </c>
      <c r="AM1255" s="4" t="s">
        <v>973</v>
      </c>
      <c r="AQ1255" s="6" t="str">
        <f>_xlfn.IFNA(IF(IF($AK1255=AQ$5,VLOOKUP(AL1255,buff!$K:$L,2,FALSE),"")=0,"",IF($AK1255=AQ$5,VLOOKUP(AL1255,buff!$K:$L,2,FALSE),"")),"")</f>
        <v>100074:100:2:0</v>
      </c>
      <c r="AR1255" s="6" t="str">
        <f>_xlfn.IFNA(IF(IF($AK1255=AR$5,VLOOKUP(AM1255,buff!$K:$L,2,FALSE),"")=0,"",IF($AK1255=AR$5,VLOOKUP(AM1255,buff!$K:$L,2,FALSE),"")),"")</f>
        <v>100085:100:2:0</v>
      </c>
      <c r="AS1255" s="6" t="str">
        <f>_xlfn.IFNA(IF(IF($AK1255=AS$5,VLOOKUP(AN1255,buff!$K:$L,2,FALSE),"")=0,"",IF($AK1255=AS$5,VLOOKUP(AN1255,buff!$K:$L,2,FALSE),"")),"")</f>
        <v/>
      </c>
      <c r="AT1255" s="6" t="str">
        <f>_xlfn.IFNA(IF(IF($AK1255=AT$5,VLOOKUP(AO1255,buff!$K:$L,2,FALSE),"")=0,"",IF($AK1255=AT$5,VLOOKUP(AO1255,buff!$K:$L,2,FALSE),"")),"")</f>
        <v/>
      </c>
      <c r="AU1255" s="6" t="str">
        <f>_xlfn.IFNA(IF(IF($AK1255=AU$5,VLOOKUP(AP1255,buff!$K:$L,2,FALSE),"")=0,"",IF($AK1255=AU$5,VLOOKUP(AP1255,buff!$K:$L,2,FALSE),"")),"")</f>
        <v/>
      </c>
      <c r="AV1255" s="6" t="str">
        <f>_xlfn.IFNA(IF(IF($AK1255=AV$5,VLOOKUP(AL1255,buff!$K:$L,2,FALSE),"")=0,"",IF($AK1255=AV$5,VLOOKUP(AL1255,buff!$K:$L,2,FALSE),"")),"")</f>
        <v/>
      </c>
      <c r="AW1255" s="6" t="str">
        <f>_xlfn.IFNA(IF(IF($AK1255=AW$5,VLOOKUP(AM1255,buff!$K:$L,2,FALSE),"")=0,"",IF($AK1255=AW$5,VLOOKUP(AM1255,buff!$K:$L,2,FALSE),"")),"")</f>
        <v/>
      </c>
      <c r="AX1255" s="6" t="str">
        <f>_xlfn.IFNA(IF(IF($AK1255=AX$5,VLOOKUP(AN1255,buff!$K:$L,2,FALSE),"")=0,"",IF($AK1255=AX$5,VLOOKUP(AN1255,buff!$K:$L,2,FALSE),"")),"")</f>
        <v/>
      </c>
      <c r="AY1255" s="6" t="str">
        <f>_xlfn.IFNA(IF(IF($AK1255=AY$5,VLOOKUP(AO1255,buff!$K:$L,2,FALSE),"")=0,"",IF($AK1255=AY$5,VLOOKUP(AO1255,buff!$K:$L,2,FALSE),"")),"")</f>
        <v/>
      </c>
      <c r="AZ1255" s="6" t="str">
        <f>_xlfn.IFNA(IF(IF($AK1255=AZ$5,VLOOKUP(AP1255,buff!$K:$L,2,FALSE),"")=0,"",IF($AK1255=AZ$5,VLOOKUP(AP1255,buff!$K:$L,2,FALSE),"")),"")</f>
        <v/>
      </c>
      <c r="BA1255" s="6">
        <f>VLOOKUP(AL1255,buff!$K:$P,6,FALSE)</f>
        <v>-28</v>
      </c>
      <c r="BB1255" s="6">
        <f>VLOOKUP(AM1255,buff!$K:$P,6,FALSE)</f>
        <v>-14</v>
      </c>
      <c r="BC1255" s="6" t="e">
        <f>VLOOKUP(AN1255,buff!$K:$P,6,FALSE)</f>
        <v>#N/A</v>
      </c>
      <c r="BD1255">
        <f t="shared" si="331"/>
        <v>3</v>
      </c>
      <c r="BE1255">
        <f t="shared" si="332"/>
        <v>2</v>
      </c>
      <c r="BF1255" s="22">
        <f t="shared" si="333"/>
        <v>102103</v>
      </c>
    </row>
    <row r="1256" spans="1:58" x14ac:dyDescent="0.15">
      <c r="A1256" t="str">
        <f t="shared" si="334"/>
        <v>娜塔莎主动技能3等级10</v>
      </c>
      <c r="B1256" s="8">
        <f t="shared" si="335"/>
        <v>10210310</v>
      </c>
      <c r="C1256" s="8" t="str">
        <f>VLOOKUP(G1256,角色!A:B,2,FALSE)</f>
        <v>娜塔莎</v>
      </c>
      <c r="D1256" s="8" t="str">
        <f t="shared" si="336"/>
        <v>主动技能3</v>
      </c>
      <c r="E1256" s="8">
        <f t="shared" si="330"/>
        <v>10</v>
      </c>
      <c r="F1256" s="8">
        <f t="shared" si="337"/>
        <v>3</v>
      </c>
      <c r="G1256" s="8">
        <f t="shared" si="338"/>
        <v>21</v>
      </c>
      <c r="H1256" t="s">
        <v>956</v>
      </c>
      <c r="I1256" s="20" t="str">
        <f t="shared" si="342"/>
        <v>对敌方全体攻击，造成125%攻击力（+5883）点伤害。并目标攻击-30%,目标防御-14%。</v>
      </c>
      <c r="J1256" s="4" t="s">
        <v>277</v>
      </c>
      <c r="K1256" s="1" t="s">
        <v>102</v>
      </c>
      <c r="L1256" s="4" t="s">
        <v>108</v>
      </c>
      <c r="M1256" s="4"/>
      <c r="N1256" s="4">
        <v>100</v>
      </c>
      <c r="O1256" s="20">
        <f>VLOOKUP(L1256,对应表!BK:BL,2,FALSE)</f>
        <v>100</v>
      </c>
      <c r="P1256" s="25" t="str">
        <f>_xlfn.IFNA(VLOOKUP(G1256,角色!V:AE,主动技能!F1256+1,FALSE),"")</f>
        <v>||eff_shenlehuacai|</v>
      </c>
      <c r="Q1256" s="25">
        <f>(VLOOKUP(G1256,角色!V:AE,主动技能!F1256+4,FALSE))</f>
        <v>3</v>
      </c>
      <c r="R1256" s="25">
        <v>0</v>
      </c>
      <c r="S1256" s="25">
        <v>0</v>
      </c>
      <c r="T1256" s="6" t="str">
        <f t="shared" si="339"/>
        <v>100075:100:2:0|100085:100:2:0</v>
      </c>
      <c r="U1256" s="6" t="str">
        <f t="shared" si="340"/>
        <v/>
      </c>
      <c r="V1256" s="19" t="str">
        <f>VLOOKUP(G1256,角色!AW:BC,主动技能!F1256+1,FALSE)</f>
        <v>skill_25</v>
      </c>
      <c r="Y1256">
        <f t="shared" si="329"/>
        <v>0</v>
      </c>
      <c r="Z1256" s="19">
        <f>IF(VLOOKUP(C1256,角色!CC:CI,主动技能!F1256*2,FALSE)=0,"",VLOOKUP(C1256,角色!CC:CI,主动技能!F1256*2,FALSE))</f>
        <v>125</v>
      </c>
      <c r="AA1256" s="19">
        <f>IF(VLOOKUP(C1256,角色!CC:CI,主动技能!F1256*2+1,FALSE)=0,0,VLOOKUP(C1256,角色!CC:CI,主动技能!F1256*2+1,FALSE))</f>
        <v>25</v>
      </c>
      <c r="AB1256" s="19">
        <f>IF(INT(VLOOKUP(E1256,角色属性概况!I:M,3,FALSE)*AA1256/100)=0,"",(INT(VLOOKUP(E1256,角色属性概况!I:M,3,FALSE)*AA1256/100)))</f>
        <v>5883</v>
      </c>
      <c r="AE1256" s="25">
        <f>(VLOOKUP(G1256,角色!V:AE,主动技能!F1256+7,FALSE))</f>
        <v>1</v>
      </c>
      <c r="AF1256" s="19">
        <f>VLOOKUP(F1256,对应表!AY:BA,3,FALSE)</f>
        <v>2</v>
      </c>
      <c r="AG1256" s="19">
        <f>VLOOKUP(F1256,对应表!AY:BA,2,FALSE)</f>
        <v>2</v>
      </c>
      <c r="AH1256" s="25" t="str">
        <f>VLOOKUP(F1256,特效对应!F:G,2,FALSE)</f>
        <v>attackex</v>
      </c>
      <c r="AJ1256">
        <f t="shared" si="341"/>
        <v>10</v>
      </c>
      <c r="AK1256" t="s">
        <v>117</v>
      </c>
      <c r="AL1256" s="4" t="s">
        <v>962</v>
      </c>
      <c r="AM1256" s="4" t="s">
        <v>973</v>
      </c>
      <c r="AQ1256" s="6" t="str">
        <f>_xlfn.IFNA(IF(IF($AK1256=AQ$5,VLOOKUP(AL1256,buff!$K:$L,2,FALSE),"")=0,"",IF($AK1256=AQ$5,VLOOKUP(AL1256,buff!$K:$L,2,FALSE),"")),"")</f>
        <v>100075:100:2:0</v>
      </c>
      <c r="AR1256" s="6" t="str">
        <f>_xlfn.IFNA(IF(IF($AK1256=AR$5,VLOOKUP(AM1256,buff!$K:$L,2,FALSE),"")=0,"",IF($AK1256=AR$5,VLOOKUP(AM1256,buff!$K:$L,2,FALSE),"")),"")</f>
        <v>100085:100:2:0</v>
      </c>
      <c r="AS1256" s="6" t="str">
        <f>_xlfn.IFNA(IF(IF($AK1256=AS$5,VLOOKUP(AN1256,buff!$K:$L,2,FALSE),"")=0,"",IF($AK1256=AS$5,VLOOKUP(AN1256,buff!$K:$L,2,FALSE),"")),"")</f>
        <v/>
      </c>
      <c r="AT1256" s="6" t="str">
        <f>_xlfn.IFNA(IF(IF($AK1256=AT$5,VLOOKUP(AO1256,buff!$K:$L,2,FALSE),"")=0,"",IF($AK1256=AT$5,VLOOKUP(AO1256,buff!$K:$L,2,FALSE),"")),"")</f>
        <v/>
      </c>
      <c r="AU1256" s="6" t="str">
        <f>_xlfn.IFNA(IF(IF($AK1256=AU$5,VLOOKUP(AP1256,buff!$K:$L,2,FALSE),"")=0,"",IF($AK1256=AU$5,VLOOKUP(AP1256,buff!$K:$L,2,FALSE),"")),"")</f>
        <v/>
      </c>
      <c r="AV1256" s="6" t="str">
        <f>_xlfn.IFNA(IF(IF($AK1256=AV$5,VLOOKUP(AL1256,buff!$K:$L,2,FALSE),"")=0,"",IF($AK1256=AV$5,VLOOKUP(AL1256,buff!$K:$L,2,FALSE),"")),"")</f>
        <v/>
      </c>
      <c r="AW1256" s="6" t="str">
        <f>_xlfn.IFNA(IF(IF($AK1256=AW$5,VLOOKUP(AM1256,buff!$K:$L,2,FALSE),"")=0,"",IF($AK1256=AW$5,VLOOKUP(AM1256,buff!$K:$L,2,FALSE),"")),"")</f>
        <v/>
      </c>
      <c r="AX1256" s="6" t="str">
        <f>_xlfn.IFNA(IF(IF($AK1256=AX$5,VLOOKUP(AN1256,buff!$K:$L,2,FALSE),"")=0,"",IF($AK1256=AX$5,VLOOKUP(AN1256,buff!$K:$L,2,FALSE),"")),"")</f>
        <v/>
      </c>
      <c r="AY1256" s="6" t="str">
        <f>_xlfn.IFNA(IF(IF($AK1256=AY$5,VLOOKUP(AO1256,buff!$K:$L,2,FALSE),"")=0,"",IF($AK1256=AY$5,VLOOKUP(AO1256,buff!$K:$L,2,FALSE),"")),"")</f>
        <v/>
      </c>
      <c r="AZ1256" s="6" t="str">
        <f>_xlfn.IFNA(IF(IF($AK1256=AZ$5,VLOOKUP(AP1256,buff!$K:$L,2,FALSE),"")=0,"",IF($AK1256=AZ$5,VLOOKUP(AP1256,buff!$K:$L,2,FALSE),"")),"")</f>
        <v/>
      </c>
      <c r="BA1256" s="6">
        <f>VLOOKUP(AL1256,buff!$K:$P,6,FALSE)</f>
        <v>-30</v>
      </c>
      <c r="BB1256" s="6">
        <f>VLOOKUP(AM1256,buff!$K:$P,6,FALSE)</f>
        <v>-14</v>
      </c>
      <c r="BC1256" s="6" t="e">
        <f>VLOOKUP(AN1256,buff!$K:$P,6,FALSE)</f>
        <v>#N/A</v>
      </c>
      <c r="BD1256">
        <f t="shared" si="331"/>
        <v>3</v>
      </c>
      <c r="BE1256">
        <f t="shared" si="332"/>
        <v>2</v>
      </c>
      <c r="BF1256" s="22">
        <f t="shared" si="333"/>
        <v>102103</v>
      </c>
    </row>
    <row r="1257" spans="1:58" x14ac:dyDescent="0.15">
      <c r="A1257" t="str">
        <f t="shared" si="334"/>
        <v>娜塔莎主动技能3等级11</v>
      </c>
      <c r="B1257" s="8">
        <f t="shared" si="335"/>
        <v>10210311</v>
      </c>
      <c r="C1257" s="8" t="str">
        <f>VLOOKUP(G1257,角色!A:B,2,FALSE)</f>
        <v>娜塔莎</v>
      </c>
      <c r="D1257" s="8" t="str">
        <f t="shared" si="336"/>
        <v>主动技能3</v>
      </c>
      <c r="E1257" s="8">
        <f t="shared" si="330"/>
        <v>11</v>
      </c>
      <c r="F1257" s="8">
        <f t="shared" si="337"/>
        <v>3</v>
      </c>
      <c r="G1257" s="8">
        <f t="shared" si="338"/>
        <v>21</v>
      </c>
      <c r="H1257" t="s">
        <v>956</v>
      </c>
      <c r="I1257" s="20" t="str">
        <f t="shared" si="342"/>
        <v>对敌方全体攻击，造成125%攻击力（+8380）点伤害。并目标攻击-30%,目标防御-15%。</v>
      </c>
      <c r="J1257" s="4" t="s">
        <v>277</v>
      </c>
      <c r="K1257" s="1" t="s">
        <v>102</v>
      </c>
      <c r="L1257" s="4" t="s">
        <v>108</v>
      </c>
      <c r="M1257" s="4"/>
      <c r="N1257" s="4">
        <v>100</v>
      </c>
      <c r="O1257" s="20">
        <f>VLOOKUP(L1257,对应表!BK:BL,2,FALSE)</f>
        <v>100</v>
      </c>
      <c r="P1257" s="25" t="str">
        <f>_xlfn.IFNA(VLOOKUP(G1257,角色!V:AE,主动技能!F1257+1,FALSE),"")</f>
        <v>||eff_shenlehuacai|</v>
      </c>
      <c r="Q1257" s="25">
        <f>(VLOOKUP(G1257,角色!V:AE,主动技能!F1257+4,FALSE))</f>
        <v>3</v>
      </c>
      <c r="R1257" s="25">
        <v>0</v>
      </c>
      <c r="S1257" s="25">
        <v>0</v>
      </c>
      <c r="T1257" s="6" t="str">
        <f t="shared" si="339"/>
        <v>100075:100:2:0|100086:100:2:0</v>
      </c>
      <c r="U1257" s="6" t="str">
        <f t="shared" si="340"/>
        <v/>
      </c>
      <c r="V1257" s="19" t="str">
        <f>VLOOKUP(G1257,角色!AW:BC,主动技能!F1257+1,FALSE)</f>
        <v>skill_25</v>
      </c>
      <c r="Y1257">
        <f t="shared" si="329"/>
        <v>0</v>
      </c>
      <c r="Z1257" s="19">
        <f>IF(VLOOKUP(C1257,角色!CC:CI,主动技能!F1257*2,FALSE)=0,"",VLOOKUP(C1257,角色!CC:CI,主动技能!F1257*2,FALSE))</f>
        <v>125</v>
      </c>
      <c r="AA1257" s="19">
        <f>IF(VLOOKUP(C1257,角色!CC:CI,主动技能!F1257*2+1,FALSE)=0,0,VLOOKUP(C1257,角色!CC:CI,主动技能!F1257*2+1,FALSE))</f>
        <v>25</v>
      </c>
      <c r="AB1257" s="19">
        <f>IF(INT(VLOOKUP(E1257,角色属性概况!I:M,3,FALSE)*AA1257/100)=0,"",(INT(VLOOKUP(E1257,角色属性概况!I:M,3,FALSE)*AA1257/100)))</f>
        <v>8380</v>
      </c>
      <c r="AE1257" s="25">
        <f>(VLOOKUP(G1257,角色!V:AE,主动技能!F1257+7,FALSE))</f>
        <v>1</v>
      </c>
      <c r="AF1257" s="19">
        <f>VLOOKUP(F1257,对应表!AY:BA,3,FALSE)</f>
        <v>2</v>
      </c>
      <c r="AG1257" s="19">
        <f>VLOOKUP(F1257,对应表!AY:BA,2,FALSE)</f>
        <v>2</v>
      </c>
      <c r="AH1257" s="25" t="str">
        <f>VLOOKUP(F1257,特效对应!F:G,2,FALSE)</f>
        <v>attackex</v>
      </c>
      <c r="AJ1257">
        <f t="shared" si="341"/>
        <v>11</v>
      </c>
      <c r="AK1257" t="s">
        <v>117</v>
      </c>
      <c r="AL1257" s="4" t="s">
        <v>962</v>
      </c>
      <c r="AM1257" s="4" t="s">
        <v>974</v>
      </c>
      <c r="AQ1257" s="6" t="str">
        <f>_xlfn.IFNA(IF(IF($AK1257=AQ$5,VLOOKUP(AL1257,buff!$K:$L,2,FALSE),"")=0,"",IF($AK1257=AQ$5,VLOOKUP(AL1257,buff!$K:$L,2,FALSE),"")),"")</f>
        <v>100075:100:2:0</v>
      </c>
      <c r="AR1257" s="6" t="str">
        <f>_xlfn.IFNA(IF(IF($AK1257=AR$5,VLOOKUP(AM1257,buff!$K:$L,2,FALSE),"")=0,"",IF($AK1257=AR$5,VLOOKUP(AM1257,buff!$K:$L,2,FALSE),"")),"")</f>
        <v>100086:100:2:0</v>
      </c>
      <c r="AS1257" s="6" t="str">
        <f>_xlfn.IFNA(IF(IF($AK1257=AS$5,VLOOKUP(AN1257,buff!$K:$L,2,FALSE),"")=0,"",IF($AK1257=AS$5,VLOOKUP(AN1257,buff!$K:$L,2,FALSE),"")),"")</f>
        <v/>
      </c>
      <c r="AT1257" s="6" t="str">
        <f>_xlfn.IFNA(IF(IF($AK1257=AT$5,VLOOKUP(AO1257,buff!$K:$L,2,FALSE),"")=0,"",IF($AK1257=AT$5,VLOOKUP(AO1257,buff!$K:$L,2,FALSE),"")),"")</f>
        <v/>
      </c>
      <c r="AU1257" s="6" t="str">
        <f>_xlfn.IFNA(IF(IF($AK1257=AU$5,VLOOKUP(AP1257,buff!$K:$L,2,FALSE),"")=0,"",IF($AK1257=AU$5,VLOOKUP(AP1257,buff!$K:$L,2,FALSE),"")),"")</f>
        <v/>
      </c>
      <c r="AV1257" s="6" t="str">
        <f>_xlfn.IFNA(IF(IF($AK1257=AV$5,VLOOKUP(AL1257,buff!$K:$L,2,FALSE),"")=0,"",IF($AK1257=AV$5,VLOOKUP(AL1257,buff!$K:$L,2,FALSE),"")),"")</f>
        <v/>
      </c>
      <c r="AW1257" s="6" t="str">
        <f>_xlfn.IFNA(IF(IF($AK1257=AW$5,VLOOKUP(AM1257,buff!$K:$L,2,FALSE),"")=0,"",IF($AK1257=AW$5,VLOOKUP(AM1257,buff!$K:$L,2,FALSE),"")),"")</f>
        <v/>
      </c>
      <c r="AX1257" s="6" t="str">
        <f>_xlfn.IFNA(IF(IF($AK1257=AX$5,VLOOKUP(AN1257,buff!$K:$L,2,FALSE),"")=0,"",IF($AK1257=AX$5,VLOOKUP(AN1257,buff!$K:$L,2,FALSE),"")),"")</f>
        <v/>
      </c>
      <c r="AY1257" s="6" t="str">
        <f>_xlfn.IFNA(IF(IF($AK1257=AY$5,VLOOKUP(AO1257,buff!$K:$L,2,FALSE),"")=0,"",IF($AK1257=AY$5,VLOOKUP(AO1257,buff!$K:$L,2,FALSE),"")),"")</f>
        <v/>
      </c>
      <c r="AZ1257" s="6" t="str">
        <f>_xlfn.IFNA(IF(IF($AK1257=AZ$5,VLOOKUP(AP1257,buff!$K:$L,2,FALSE),"")=0,"",IF($AK1257=AZ$5,VLOOKUP(AP1257,buff!$K:$L,2,FALSE),"")),"")</f>
        <v/>
      </c>
      <c r="BA1257" s="6">
        <f>VLOOKUP(AL1257,buff!$K:$P,6,FALSE)</f>
        <v>-30</v>
      </c>
      <c r="BB1257" s="6">
        <f>VLOOKUP(AM1257,buff!$K:$P,6,FALSE)</f>
        <v>-15</v>
      </c>
      <c r="BC1257" s="6" t="e">
        <f>VLOOKUP(AN1257,buff!$K:$P,6,FALSE)</f>
        <v>#N/A</v>
      </c>
      <c r="BD1257">
        <f t="shared" si="331"/>
        <v>3</v>
      </c>
      <c r="BE1257">
        <f t="shared" si="332"/>
        <v>2</v>
      </c>
      <c r="BF1257" s="22">
        <f t="shared" si="333"/>
        <v>102103</v>
      </c>
    </row>
    <row r="1258" spans="1:58" x14ac:dyDescent="0.15">
      <c r="A1258" t="str">
        <f t="shared" si="334"/>
        <v>娜塔莎主动技能3等级12</v>
      </c>
      <c r="B1258" s="8">
        <f t="shared" si="335"/>
        <v>10210312</v>
      </c>
      <c r="C1258" s="8" t="str">
        <f>VLOOKUP(G1258,角色!A:B,2,FALSE)</f>
        <v>娜塔莎</v>
      </c>
      <c r="D1258" s="8" t="str">
        <f t="shared" si="336"/>
        <v>主动技能3</v>
      </c>
      <c r="E1258" s="8">
        <f t="shared" si="330"/>
        <v>12</v>
      </c>
      <c r="F1258" s="8">
        <f t="shared" si="337"/>
        <v>3</v>
      </c>
      <c r="G1258" s="8">
        <f t="shared" si="338"/>
        <v>21</v>
      </c>
      <c r="H1258" t="s">
        <v>956</v>
      </c>
      <c r="I1258" s="20" t="str">
        <f t="shared" si="342"/>
        <v>对敌方全体攻击，造成125%攻击力（+11915）点伤害。并目标攻击-32%,目标防御-15%。</v>
      </c>
      <c r="J1258" s="4" t="s">
        <v>277</v>
      </c>
      <c r="K1258" s="1" t="s">
        <v>102</v>
      </c>
      <c r="L1258" s="4" t="s">
        <v>108</v>
      </c>
      <c r="M1258" s="4"/>
      <c r="N1258" s="4">
        <v>100</v>
      </c>
      <c r="O1258" s="20">
        <f>VLOOKUP(L1258,对应表!BK:BL,2,FALSE)</f>
        <v>100</v>
      </c>
      <c r="P1258" s="25" t="str">
        <f>_xlfn.IFNA(VLOOKUP(G1258,角色!V:AE,主动技能!F1258+1,FALSE),"")</f>
        <v>||eff_shenlehuacai|</v>
      </c>
      <c r="Q1258" s="25">
        <f>(VLOOKUP(G1258,角色!V:AE,主动技能!F1258+4,FALSE))</f>
        <v>3</v>
      </c>
      <c r="R1258" s="25">
        <v>0</v>
      </c>
      <c r="S1258" s="25">
        <v>0</v>
      </c>
      <c r="T1258" s="6" t="str">
        <f t="shared" si="339"/>
        <v>100076:100:2:0|100086:100:2:0</v>
      </c>
      <c r="U1258" s="6" t="str">
        <f t="shared" si="340"/>
        <v/>
      </c>
      <c r="V1258" s="19" t="str">
        <f>VLOOKUP(G1258,角色!AW:BC,主动技能!F1258+1,FALSE)</f>
        <v>skill_25</v>
      </c>
      <c r="Y1258">
        <f t="shared" si="329"/>
        <v>0</v>
      </c>
      <c r="Z1258" s="19">
        <f>IF(VLOOKUP(C1258,角色!CC:CI,主动技能!F1258*2,FALSE)=0,"",VLOOKUP(C1258,角色!CC:CI,主动技能!F1258*2,FALSE))</f>
        <v>125</v>
      </c>
      <c r="AA1258" s="19">
        <f>IF(VLOOKUP(C1258,角色!CC:CI,主动技能!F1258*2+1,FALSE)=0,0,VLOOKUP(C1258,角色!CC:CI,主动技能!F1258*2+1,FALSE))</f>
        <v>25</v>
      </c>
      <c r="AB1258" s="19">
        <f>IF(INT(VLOOKUP(E1258,角色属性概况!I:M,3,FALSE)*AA1258/100)=0,"",(INT(VLOOKUP(E1258,角色属性概况!I:M,3,FALSE)*AA1258/100)))</f>
        <v>11915</v>
      </c>
      <c r="AE1258" s="25">
        <f>(VLOOKUP(G1258,角色!V:AE,主动技能!F1258+7,FALSE))</f>
        <v>1</v>
      </c>
      <c r="AF1258" s="19">
        <f>VLOOKUP(F1258,对应表!AY:BA,3,FALSE)</f>
        <v>2</v>
      </c>
      <c r="AG1258" s="19">
        <f>VLOOKUP(F1258,对应表!AY:BA,2,FALSE)</f>
        <v>2</v>
      </c>
      <c r="AH1258" s="25" t="str">
        <f>VLOOKUP(F1258,特效对应!F:G,2,FALSE)</f>
        <v>attackex</v>
      </c>
      <c r="AJ1258">
        <f t="shared" si="341"/>
        <v>12</v>
      </c>
      <c r="AK1258" t="s">
        <v>117</v>
      </c>
      <c r="AL1258" s="4" t="s">
        <v>963</v>
      </c>
      <c r="AM1258" s="4" t="s">
        <v>974</v>
      </c>
      <c r="AQ1258" s="6" t="str">
        <f>_xlfn.IFNA(IF(IF($AK1258=AQ$5,VLOOKUP(AL1258,buff!$K:$L,2,FALSE),"")=0,"",IF($AK1258=AQ$5,VLOOKUP(AL1258,buff!$K:$L,2,FALSE),"")),"")</f>
        <v>100076:100:2:0</v>
      </c>
      <c r="AR1258" s="6" t="str">
        <f>_xlfn.IFNA(IF(IF($AK1258=AR$5,VLOOKUP(AM1258,buff!$K:$L,2,FALSE),"")=0,"",IF($AK1258=AR$5,VLOOKUP(AM1258,buff!$K:$L,2,FALSE),"")),"")</f>
        <v>100086:100:2:0</v>
      </c>
      <c r="AS1258" s="6" t="str">
        <f>_xlfn.IFNA(IF(IF($AK1258=AS$5,VLOOKUP(AN1258,buff!$K:$L,2,FALSE),"")=0,"",IF($AK1258=AS$5,VLOOKUP(AN1258,buff!$K:$L,2,FALSE),"")),"")</f>
        <v/>
      </c>
      <c r="AT1258" s="6" t="str">
        <f>_xlfn.IFNA(IF(IF($AK1258=AT$5,VLOOKUP(AO1258,buff!$K:$L,2,FALSE),"")=0,"",IF($AK1258=AT$5,VLOOKUP(AO1258,buff!$K:$L,2,FALSE),"")),"")</f>
        <v/>
      </c>
      <c r="AU1258" s="6" t="str">
        <f>_xlfn.IFNA(IF(IF($AK1258=AU$5,VLOOKUP(AP1258,buff!$K:$L,2,FALSE),"")=0,"",IF($AK1258=AU$5,VLOOKUP(AP1258,buff!$K:$L,2,FALSE),"")),"")</f>
        <v/>
      </c>
      <c r="AV1258" s="6" t="str">
        <f>_xlfn.IFNA(IF(IF($AK1258=AV$5,VLOOKUP(AL1258,buff!$K:$L,2,FALSE),"")=0,"",IF($AK1258=AV$5,VLOOKUP(AL1258,buff!$K:$L,2,FALSE),"")),"")</f>
        <v/>
      </c>
      <c r="AW1258" s="6" t="str">
        <f>_xlfn.IFNA(IF(IF($AK1258=AW$5,VLOOKUP(AM1258,buff!$K:$L,2,FALSE),"")=0,"",IF($AK1258=AW$5,VLOOKUP(AM1258,buff!$K:$L,2,FALSE),"")),"")</f>
        <v/>
      </c>
      <c r="AX1258" s="6" t="str">
        <f>_xlfn.IFNA(IF(IF($AK1258=AX$5,VLOOKUP(AN1258,buff!$K:$L,2,FALSE),"")=0,"",IF($AK1258=AX$5,VLOOKUP(AN1258,buff!$K:$L,2,FALSE),"")),"")</f>
        <v/>
      </c>
      <c r="AY1258" s="6" t="str">
        <f>_xlfn.IFNA(IF(IF($AK1258=AY$5,VLOOKUP(AO1258,buff!$K:$L,2,FALSE),"")=0,"",IF($AK1258=AY$5,VLOOKUP(AO1258,buff!$K:$L,2,FALSE),"")),"")</f>
        <v/>
      </c>
      <c r="AZ1258" s="6" t="str">
        <f>_xlfn.IFNA(IF(IF($AK1258=AZ$5,VLOOKUP(AP1258,buff!$K:$L,2,FALSE),"")=0,"",IF($AK1258=AZ$5,VLOOKUP(AP1258,buff!$K:$L,2,FALSE),"")),"")</f>
        <v/>
      </c>
      <c r="BA1258" s="6">
        <f>VLOOKUP(AL1258,buff!$K:$P,6,FALSE)</f>
        <v>-32</v>
      </c>
      <c r="BB1258" s="6">
        <f>VLOOKUP(AM1258,buff!$K:$P,6,FALSE)</f>
        <v>-15</v>
      </c>
      <c r="BC1258" s="6" t="e">
        <f>VLOOKUP(AN1258,buff!$K:$P,6,FALSE)</f>
        <v>#N/A</v>
      </c>
      <c r="BD1258">
        <f t="shared" si="331"/>
        <v>3</v>
      </c>
      <c r="BE1258">
        <f t="shared" si="332"/>
        <v>2</v>
      </c>
      <c r="BF1258" s="22">
        <f t="shared" si="333"/>
        <v>102103</v>
      </c>
    </row>
    <row r="1259" spans="1:58" x14ac:dyDescent="0.15">
      <c r="A1259" t="str">
        <f t="shared" si="334"/>
        <v>娜塔莎主动技能3等级13</v>
      </c>
      <c r="B1259" s="8">
        <f t="shared" si="335"/>
        <v>10210313</v>
      </c>
      <c r="C1259" s="8" t="str">
        <f>VLOOKUP(G1259,角色!A:B,2,FALSE)</f>
        <v>娜塔莎</v>
      </c>
      <c r="D1259" s="8" t="str">
        <f t="shared" si="336"/>
        <v>主动技能3</v>
      </c>
      <c r="E1259" s="8">
        <f t="shared" si="330"/>
        <v>13</v>
      </c>
      <c r="F1259" s="8">
        <f t="shared" si="337"/>
        <v>3</v>
      </c>
      <c r="G1259" s="8">
        <f t="shared" si="338"/>
        <v>21</v>
      </c>
      <c r="H1259" t="s">
        <v>956</v>
      </c>
      <c r="I1259" s="20" t="str">
        <f t="shared" si="342"/>
        <v>对敌方全体攻击，造成125%攻击力（+16919）点伤害。并目标攻击-32%,目标防御-16%。</v>
      </c>
      <c r="J1259" s="4" t="s">
        <v>277</v>
      </c>
      <c r="K1259" s="1" t="s">
        <v>102</v>
      </c>
      <c r="L1259" s="4" t="s">
        <v>108</v>
      </c>
      <c r="M1259" s="4"/>
      <c r="N1259" s="4">
        <v>100</v>
      </c>
      <c r="O1259" s="20">
        <f>VLOOKUP(L1259,对应表!BK:BL,2,FALSE)</f>
        <v>100</v>
      </c>
      <c r="P1259" s="25" t="str">
        <f>_xlfn.IFNA(VLOOKUP(G1259,角色!V:AE,主动技能!F1259+1,FALSE),"")</f>
        <v>||eff_shenlehuacai|</v>
      </c>
      <c r="Q1259" s="25">
        <f>(VLOOKUP(G1259,角色!V:AE,主动技能!F1259+4,FALSE))</f>
        <v>3</v>
      </c>
      <c r="R1259" s="25">
        <v>0</v>
      </c>
      <c r="S1259" s="25">
        <v>0</v>
      </c>
      <c r="T1259" s="6" t="str">
        <f t="shared" si="339"/>
        <v>100076:100:2:0|100087:100:2:0</v>
      </c>
      <c r="U1259" s="6" t="str">
        <f t="shared" si="340"/>
        <v/>
      </c>
      <c r="V1259" s="19" t="str">
        <f>VLOOKUP(G1259,角色!AW:BC,主动技能!F1259+1,FALSE)</f>
        <v>skill_25</v>
      </c>
      <c r="Y1259">
        <f t="shared" si="329"/>
        <v>0</v>
      </c>
      <c r="Z1259" s="19">
        <f>IF(VLOOKUP(C1259,角色!CC:CI,主动技能!F1259*2,FALSE)=0,"",VLOOKUP(C1259,角色!CC:CI,主动技能!F1259*2,FALSE))</f>
        <v>125</v>
      </c>
      <c r="AA1259" s="19">
        <f>IF(VLOOKUP(C1259,角色!CC:CI,主动技能!F1259*2+1,FALSE)=0,0,VLOOKUP(C1259,角色!CC:CI,主动技能!F1259*2+1,FALSE))</f>
        <v>25</v>
      </c>
      <c r="AB1259" s="19">
        <f>IF(INT(VLOOKUP(E1259,角色属性概况!I:M,3,FALSE)*AA1259/100)=0,"",(INT(VLOOKUP(E1259,角色属性概况!I:M,3,FALSE)*AA1259/100)))</f>
        <v>16919</v>
      </c>
      <c r="AE1259" s="25">
        <f>(VLOOKUP(G1259,角色!V:AE,主动技能!F1259+7,FALSE))</f>
        <v>1</v>
      </c>
      <c r="AF1259" s="19">
        <f>VLOOKUP(F1259,对应表!AY:BA,3,FALSE)</f>
        <v>2</v>
      </c>
      <c r="AG1259" s="19">
        <f>VLOOKUP(F1259,对应表!AY:BA,2,FALSE)</f>
        <v>2</v>
      </c>
      <c r="AH1259" s="25" t="str">
        <f>VLOOKUP(F1259,特效对应!F:G,2,FALSE)</f>
        <v>attackex</v>
      </c>
      <c r="AJ1259">
        <f t="shared" si="341"/>
        <v>13</v>
      </c>
      <c r="AK1259" t="s">
        <v>117</v>
      </c>
      <c r="AL1259" s="4" t="s">
        <v>963</v>
      </c>
      <c r="AM1259" s="4" t="s">
        <v>975</v>
      </c>
      <c r="AQ1259" s="6" t="str">
        <f>_xlfn.IFNA(IF(IF($AK1259=AQ$5,VLOOKUP(AL1259,buff!$K:$L,2,FALSE),"")=0,"",IF($AK1259=AQ$5,VLOOKUP(AL1259,buff!$K:$L,2,FALSE),"")),"")</f>
        <v>100076:100:2:0</v>
      </c>
      <c r="AR1259" s="6" t="str">
        <f>_xlfn.IFNA(IF(IF($AK1259=AR$5,VLOOKUP(AM1259,buff!$K:$L,2,FALSE),"")=0,"",IF($AK1259=AR$5,VLOOKUP(AM1259,buff!$K:$L,2,FALSE),"")),"")</f>
        <v>100087:100:2:0</v>
      </c>
      <c r="AS1259" s="6" t="str">
        <f>_xlfn.IFNA(IF(IF($AK1259=AS$5,VLOOKUP(AN1259,buff!$K:$L,2,FALSE),"")=0,"",IF($AK1259=AS$5,VLOOKUP(AN1259,buff!$K:$L,2,FALSE),"")),"")</f>
        <v/>
      </c>
      <c r="AT1259" s="6" t="str">
        <f>_xlfn.IFNA(IF(IF($AK1259=AT$5,VLOOKUP(AO1259,buff!$K:$L,2,FALSE),"")=0,"",IF($AK1259=AT$5,VLOOKUP(AO1259,buff!$K:$L,2,FALSE),"")),"")</f>
        <v/>
      </c>
      <c r="AU1259" s="6" t="str">
        <f>_xlfn.IFNA(IF(IF($AK1259=AU$5,VLOOKUP(AP1259,buff!$K:$L,2,FALSE),"")=0,"",IF($AK1259=AU$5,VLOOKUP(AP1259,buff!$K:$L,2,FALSE),"")),"")</f>
        <v/>
      </c>
      <c r="AV1259" s="6" t="str">
        <f>_xlfn.IFNA(IF(IF($AK1259=AV$5,VLOOKUP(AL1259,buff!$K:$L,2,FALSE),"")=0,"",IF($AK1259=AV$5,VLOOKUP(AL1259,buff!$K:$L,2,FALSE),"")),"")</f>
        <v/>
      </c>
      <c r="AW1259" s="6" t="str">
        <f>_xlfn.IFNA(IF(IF($AK1259=AW$5,VLOOKUP(AM1259,buff!$K:$L,2,FALSE),"")=0,"",IF($AK1259=AW$5,VLOOKUP(AM1259,buff!$K:$L,2,FALSE),"")),"")</f>
        <v/>
      </c>
      <c r="AX1259" s="6" t="str">
        <f>_xlfn.IFNA(IF(IF($AK1259=AX$5,VLOOKUP(AN1259,buff!$K:$L,2,FALSE),"")=0,"",IF($AK1259=AX$5,VLOOKUP(AN1259,buff!$K:$L,2,FALSE),"")),"")</f>
        <v/>
      </c>
      <c r="AY1259" s="6" t="str">
        <f>_xlfn.IFNA(IF(IF($AK1259=AY$5,VLOOKUP(AO1259,buff!$K:$L,2,FALSE),"")=0,"",IF($AK1259=AY$5,VLOOKUP(AO1259,buff!$K:$L,2,FALSE),"")),"")</f>
        <v/>
      </c>
      <c r="AZ1259" s="6" t="str">
        <f>_xlfn.IFNA(IF(IF($AK1259=AZ$5,VLOOKUP(AP1259,buff!$K:$L,2,FALSE),"")=0,"",IF($AK1259=AZ$5,VLOOKUP(AP1259,buff!$K:$L,2,FALSE),"")),"")</f>
        <v/>
      </c>
      <c r="BA1259" s="6">
        <f>VLOOKUP(AL1259,buff!$K:$P,6,FALSE)</f>
        <v>-32</v>
      </c>
      <c r="BB1259" s="6">
        <f>VLOOKUP(AM1259,buff!$K:$P,6,FALSE)</f>
        <v>-16</v>
      </c>
      <c r="BC1259" s="6" t="e">
        <f>VLOOKUP(AN1259,buff!$K:$P,6,FALSE)</f>
        <v>#N/A</v>
      </c>
      <c r="BD1259">
        <f t="shared" si="331"/>
        <v>3</v>
      </c>
      <c r="BE1259">
        <f t="shared" si="332"/>
        <v>2</v>
      </c>
      <c r="BF1259" s="22">
        <f t="shared" si="333"/>
        <v>102103</v>
      </c>
    </row>
    <row r="1260" spans="1:58" x14ac:dyDescent="0.15">
      <c r="A1260" t="str">
        <f t="shared" si="334"/>
        <v>娜塔莎主动技能3等级14</v>
      </c>
      <c r="B1260" s="8">
        <f t="shared" si="335"/>
        <v>10210314</v>
      </c>
      <c r="C1260" s="8" t="str">
        <f>VLOOKUP(G1260,角色!A:B,2,FALSE)</f>
        <v>娜塔莎</v>
      </c>
      <c r="D1260" s="8" t="str">
        <f t="shared" si="336"/>
        <v>主动技能3</v>
      </c>
      <c r="E1260" s="8">
        <f t="shared" si="330"/>
        <v>14</v>
      </c>
      <c r="F1260" s="8">
        <f t="shared" si="337"/>
        <v>3</v>
      </c>
      <c r="G1260" s="8">
        <f t="shared" si="338"/>
        <v>21</v>
      </c>
      <c r="H1260" t="s">
        <v>956</v>
      </c>
      <c r="I1260" s="20" t="str">
        <f t="shared" si="342"/>
        <v>对敌方全体攻击，造成125%攻击力（+24004）点伤害。并目标攻击-34%,目标防御-16%。</v>
      </c>
      <c r="J1260" s="4" t="s">
        <v>277</v>
      </c>
      <c r="K1260" s="1" t="s">
        <v>102</v>
      </c>
      <c r="L1260" s="4" t="s">
        <v>108</v>
      </c>
      <c r="M1260" s="4"/>
      <c r="N1260" s="4">
        <v>100</v>
      </c>
      <c r="O1260" s="20">
        <f>VLOOKUP(L1260,对应表!BK:BL,2,FALSE)</f>
        <v>100</v>
      </c>
      <c r="P1260" s="25" t="str">
        <f>_xlfn.IFNA(VLOOKUP(G1260,角色!V:AE,主动技能!F1260+1,FALSE),"")</f>
        <v>||eff_shenlehuacai|</v>
      </c>
      <c r="Q1260" s="25">
        <f>(VLOOKUP(G1260,角色!V:AE,主动技能!F1260+4,FALSE))</f>
        <v>3</v>
      </c>
      <c r="R1260" s="25">
        <v>0</v>
      </c>
      <c r="S1260" s="25">
        <v>0</v>
      </c>
      <c r="T1260" s="6" t="str">
        <f t="shared" si="339"/>
        <v>100077:100:2:0|100087:100:2:0</v>
      </c>
      <c r="U1260" s="6" t="str">
        <f t="shared" si="340"/>
        <v/>
      </c>
      <c r="V1260" s="19" t="str">
        <f>VLOOKUP(G1260,角色!AW:BC,主动技能!F1260+1,FALSE)</f>
        <v>skill_25</v>
      </c>
      <c r="Y1260">
        <f t="shared" si="329"/>
        <v>0</v>
      </c>
      <c r="Z1260" s="19">
        <f>IF(VLOOKUP(C1260,角色!CC:CI,主动技能!F1260*2,FALSE)=0,"",VLOOKUP(C1260,角色!CC:CI,主动技能!F1260*2,FALSE))</f>
        <v>125</v>
      </c>
      <c r="AA1260" s="19">
        <f>IF(VLOOKUP(C1260,角色!CC:CI,主动技能!F1260*2+1,FALSE)=0,0,VLOOKUP(C1260,角色!CC:CI,主动技能!F1260*2+1,FALSE))</f>
        <v>25</v>
      </c>
      <c r="AB1260" s="19">
        <f>IF(INT(VLOOKUP(E1260,角色属性概况!I:M,3,FALSE)*AA1260/100)=0,"",(INT(VLOOKUP(E1260,角色属性概况!I:M,3,FALSE)*AA1260/100)))</f>
        <v>24004</v>
      </c>
      <c r="AE1260" s="25">
        <f>(VLOOKUP(G1260,角色!V:AE,主动技能!F1260+7,FALSE))</f>
        <v>1</v>
      </c>
      <c r="AF1260" s="19">
        <f>VLOOKUP(F1260,对应表!AY:BA,3,FALSE)</f>
        <v>2</v>
      </c>
      <c r="AG1260" s="19">
        <f>VLOOKUP(F1260,对应表!AY:BA,2,FALSE)</f>
        <v>2</v>
      </c>
      <c r="AH1260" s="25" t="str">
        <f>VLOOKUP(F1260,特效对应!F:G,2,FALSE)</f>
        <v>attackex</v>
      </c>
      <c r="AJ1260">
        <f t="shared" si="341"/>
        <v>14</v>
      </c>
      <c r="AK1260" t="s">
        <v>117</v>
      </c>
      <c r="AL1260" s="4" t="s">
        <v>964</v>
      </c>
      <c r="AM1260" s="4" t="s">
        <v>975</v>
      </c>
      <c r="AQ1260" s="6" t="str">
        <f>_xlfn.IFNA(IF(IF($AK1260=AQ$5,VLOOKUP(AL1260,buff!$K:$L,2,FALSE),"")=0,"",IF($AK1260=AQ$5,VLOOKUP(AL1260,buff!$K:$L,2,FALSE),"")),"")</f>
        <v>100077:100:2:0</v>
      </c>
      <c r="AR1260" s="6" t="str">
        <f>_xlfn.IFNA(IF(IF($AK1260=AR$5,VLOOKUP(AM1260,buff!$K:$L,2,FALSE),"")=0,"",IF($AK1260=AR$5,VLOOKUP(AM1260,buff!$K:$L,2,FALSE),"")),"")</f>
        <v>100087:100:2:0</v>
      </c>
      <c r="AS1260" s="6" t="str">
        <f>_xlfn.IFNA(IF(IF($AK1260=AS$5,VLOOKUP(AN1260,buff!$K:$L,2,FALSE),"")=0,"",IF($AK1260=AS$5,VLOOKUP(AN1260,buff!$K:$L,2,FALSE),"")),"")</f>
        <v/>
      </c>
      <c r="AT1260" s="6" t="str">
        <f>_xlfn.IFNA(IF(IF($AK1260=AT$5,VLOOKUP(AO1260,buff!$K:$L,2,FALSE),"")=0,"",IF($AK1260=AT$5,VLOOKUP(AO1260,buff!$K:$L,2,FALSE),"")),"")</f>
        <v/>
      </c>
      <c r="AU1260" s="6" t="str">
        <f>_xlfn.IFNA(IF(IF($AK1260=AU$5,VLOOKUP(AP1260,buff!$K:$L,2,FALSE),"")=0,"",IF($AK1260=AU$5,VLOOKUP(AP1260,buff!$K:$L,2,FALSE),"")),"")</f>
        <v/>
      </c>
      <c r="AV1260" s="6" t="str">
        <f>_xlfn.IFNA(IF(IF($AK1260=AV$5,VLOOKUP(AL1260,buff!$K:$L,2,FALSE),"")=0,"",IF($AK1260=AV$5,VLOOKUP(AL1260,buff!$K:$L,2,FALSE),"")),"")</f>
        <v/>
      </c>
      <c r="AW1260" s="6" t="str">
        <f>_xlfn.IFNA(IF(IF($AK1260=AW$5,VLOOKUP(AM1260,buff!$K:$L,2,FALSE),"")=0,"",IF($AK1260=AW$5,VLOOKUP(AM1260,buff!$K:$L,2,FALSE),"")),"")</f>
        <v/>
      </c>
      <c r="AX1260" s="6" t="str">
        <f>_xlfn.IFNA(IF(IF($AK1260=AX$5,VLOOKUP(AN1260,buff!$K:$L,2,FALSE),"")=0,"",IF($AK1260=AX$5,VLOOKUP(AN1260,buff!$K:$L,2,FALSE),"")),"")</f>
        <v/>
      </c>
      <c r="AY1260" s="6" t="str">
        <f>_xlfn.IFNA(IF(IF($AK1260=AY$5,VLOOKUP(AO1260,buff!$K:$L,2,FALSE),"")=0,"",IF($AK1260=AY$5,VLOOKUP(AO1260,buff!$K:$L,2,FALSE),"")),"")</f>
        <v/>
      </c>
      <c r="AZ1260" s="6" t="str">
        <f>_xlfn.IFNA(IF(IF($AK1260=AZ$5,VLOOKUP(AP1260,buff!$K:$L,2,FALSE),"")=0,"",IF($AK1260=AZ$5,VLOOKUP(AP1260,buff!$K:$L,2,FALSE),"")),"")</f>
        <v/>
      </c>
      <c r="BA1260" s="6">
        <f>VLOOKUP(AL1260,buff!$K:$P,6,FALSE)</f>
        <v>-34</v>
      </c>
      <c r="BB1260" s="6">
        <f>VLOOKUP(AM1260,buff!$K:$P,6,FALSE)</f>
        <v>-16</v>
      </c>
      <c r="BC1260" s="6" t="e">
        <f>VLOOKUP(AN1260,buff!$K:$P,6,FALSE)</f>
        <v>#N/A</v>
      </c>
      <c r="BD1260">
        <f t="shared" si="331"/>
        <v>3</v>
      </c>
      <c r="BE1260">
        <f t="shared" si="332"/>
        <v>2</v>
      </c>
      <c r="BF1260" s="22">
        <f t="shared" si="333"/>
        <v>102103</v>
      </c>
    </row>
    <row r="1261" spans="1:58" x14ac:dyDescent="0.15">
      <c r="A1261" t="str">
        <f t="shared" si="334"/>
        <v>娜塔莎主动技能3等级15</v>
      </c>
      <c r="B1261" s="8">
        <f t="shared" si="335"/>
        <v>10210315</v>
      </c>
      <c r="C1261" s="8" t="str">
        <f>VLOOKUP(G1261,角色!A:B,2,FALSE)</f>
        <v>娜塔莎</v>
      </c>
      <c r="D1261" s="8" t="str">
        <f t="shared" si="336"/>
        <v>主动技能3</v>
      </c>
      <c r="E1261" s="8">
        <f t="shared" si="330"/>
        <v>15</v>
      </c>
      <c r="F1261" s="8">
        <f t="shared" si="337"/>
        <v>3</v>
      </c>
      <c r="G1261" s="8">
        <f t="shared" si="338"/>
        <v>21</v>
      </c>
      <c r="H1261" t="s">
        <v>956</v>
      </c>
      <c r="I1261" s="20" t="str">
        <f t="shared" si="342"/>
        <v>对敌方全体攻击，造成125%攻击力（+34033）点伤害。并目标攻击-34%,目标防御-17%。</v>
      </c>
      <c r="J1261" s="4" t="s">
        <v>277</v>
      </c>
      <c r="K1261" s="1" t="s">
        <v>102</v>
      </c>
      <c r="L1261" s="4" t="s">
        <v>108</v>
      </c>
      <c r="M1261" s="4"/>
      <c r="N1261" s="4">
        <v>100</v>
      </c>
      <c r="O1261" s="20">
        <f>VLOOKUP(L1261,对应表!BK:BL,2,FALSE)</f>
        <v>100</v>
      </c>
      <c r="P1261" s="25" t="str">
        <f>_xlfn.IFNA(VLOOKUP(G1261,角色!V:AE,主动技能!F1261+1,FALSE),"")</f>
        <v>||eff_shenlehuacai|</v>
      </c>
      <c r="Q1261" s="25">
        <f>(VLOOKUP(G1261,角色!V:AE,主动技能!F1261+4,FALSE))</f>
        <v>3</v>
      </c>
      <c r="R1261" s="25">
        <v>0</v>
      </c>
      <c r="S1261" s="25">
        <v>0</v>
      </c>
      <c r="T1261" s="6" t="str">
        <f t="shared" si="339"/>
        <v>100077:100:2:0|100088:100:2:0</v>
      </c>
      <c r="U1261" s="6" t="str">
        <f t="shared" si="340"/>
        <v/>
      </c>
      <c r="V1261" s="19" t="str">
        <f>VLOOKUP(G1261,角色!AW:BC,主动技能!F1261+1,FALSE)</f>
        <v>skill_25</v>
      </c>
      <c r="Y1261">
        <f t="shared" si="329"/>
        <v>0</v>
      </c>
      <c r="Z1261" s="19">
        <f>IF(VLOOKUP(C1261,角色!CC:CI,主动技能!F1261*2,FALSE)=0,"",VLOOKUP(C1261,角色!CC:CI,主动技能!F1261*2,FALSE))</f>
        <v>125</v>
      </c>
      <c r="AA1261" s="19">
        <f>IF(VLOOKUP(C1261,角色!CC:CI,主动技能!F1261*2+1,FALSE)=0,0,VLOOKUP(C1261,角色!CC:CI,主动技能!F1261*2+1,FALSE))</f>
        <v>25</v>
      </c>
      <c r="AB1261" s="19">
        <f>IF(INT(VLOOKUP(E1261,角色属性概况!I:M,3,FALSE)*AA1261/100)=0,"",(INT(VLOOKUP(E1261,角色属性概况!I:M,3,FALSE)*AA1261/100)))</f>
        <v>34033</v>
      </c>
      <c r="AE1261" s="25">
        <f>(VLOOKUP(G1261,角色!V:AE,主动技能!F1261+7,FALSE))</f>
        <v>1</v>
      </c>
      <c r="AF1261" s="19">
        <f>VLOOKUP(F1261,对应表!AY:BA,3,FALSE)</f>
        <v>2</v>
      </c>
      <c r="AG1261" s="19">
        <f>VLOOKUP(F1261,对应表!AY:BA,2,FALSE)</f>
        <v>2</v>
      </c>
      <c r="AH1261" s="25" t="str">
        <f>VLOOKUP(F1261,特效对应!F:G,2,FALSE)</f>
        <v>attackex</v>
      </c>
      <c r="AJ1261">
        <f t="shared" si="341"/>
        <v>15</v>
      </c>
      <c r="AK1261" t="s">
        <v>117</v>
      </c>
      <c r="AL1261" s="4" t="s">
        <v>964</v>
      </c>
      <c r="AM1261" s="4" t="s">
        <v>976</v>
      </c>
      <c r="AQ1261" s="6" t="str">
        <f>_xlfn.IFNA(IF(IF($AK1261=AQ$5,VLOOKUP(AL1261,buff!$K:$L,2,FALSE),"")=0,"",IF($AK1261=AQ$5,VLOOKUP(AL1261,buff!$K:$L,2,FALSE),"")),"")</f>
        <v>100077:100:2:0</v>
      </c>
      <c r="AR1261" s="6" t="str">
        <f>_xlfn.IFNA(IF(IF($AK1261=AR$5,VLOOKUP(AM1261,buff!$K:$L,2,FALSE),"")=0,"",IF($AK1261=AR$5,VLOOKUP(AM1261,buff!$K:$L,2,FALSE),"")),"")</f>
        <v>100088:100:2:0</v>
      </c>
      <c r="AS1261" s="6" t="str">
        <f>_xlfn.IFNA(IF(IF($AK1261=AS$5,VLOOKUP(AN1261,buff!$K:$L,2,FALSE),"")=0,"",IF($AK1261=AS$5,VLOOKUP(AN1261,buff!$K:$L,2,FALSE),"")),"")</f>
        <v/>
      </c>
      <c r="AT1261" s="6" t="str">
        <f>_xlfn.IFNA(IF(IF($AK1261=AT$5,VLOOKUP(AO1261,buff!$K:$L,2,FALSE),"")=0,"",IF($AK1261=AT$5,VLOOKUP(AO1261,buff!$K:$L,2,FALSE),"")),"")</f>
        <v/>
      </c>
      <c r="AU1261" s="6" t="str">
        <f>_xlfn.IFNA(IF(IF($AK1261=AU$5,VLOOKUP(AP1261,buff!$K:$L,2,FALSE),"")=0,"",IF($AK1261=AU$5,VLOOKUP(AP1261,buff!$K:$L,2,FALSE),"")),"")</f>
        <v/>
      </c>
      <c r="AV1261" s="6" t="str">
        <f>_xlfn.IFNA(IF(IF($AK1261=AV$5,VLOOKUP(AL1261,buff!$K:$L,2,FALSE),"")=0,"",IF($AK1261=AV$5,VLOOKUP(AL1261,buff!$K:$L,2,FALSE),"")),"")</f>
        <v/>
      </c>
      <c r="AW1261" s="6" t="str">
        <f>_xlfn.IFNA(IF(IF($AK1261=AW$5,VLOOKUP(AM1261,buff!$K:$L,2,FALSE),"")=0,"",IF($AK1261=AW$5,VLOOKUP(AM1261,buff!$K:$L,2,FALSE),"")),"")</f>
        <v/>
      </c>
      <c r="AX1261" s="6" t="str">
        <f>_xlfn.IFNA(IF(IF($AK1261=AX$5,VLOOKUP(AN1261,buff!$K:$L,2,FALSE),"")=0,"",IF($AK1261=AX$5,VLOOKUP(AN1261,buff!$K:$L,2,FALSE),"")),"")</f>
        <v/>
      </c>
      <c r="AY1261" s="6" t="str">
        <f>_xlfn.IFNA(IF(IF($AK1261=AY$5,VLOOKUP(AO1261,buff!$K:$L,2,FALSE),"")=0,"",IF($AK1261=AY$5,VLOOKUP(AO1261,buff!$K:$L,2,FALSE),"")),"")</f>
        <v/>
      </c>
      <c r="AZ1261" s="6" t="str">
        <f>_xlfn.IFNA(IF(IF($AK1261=AZ$5,VLOOKUP(AP1261,buff!$K:$L,2,FALSE),"")=0,"",IF($AK1261=AZ$5,VLOOKUP(AP1261,buff!$K:$L,2,FALSE),"")),"")</f>
        <v/>
      </c>
      <c r="BA1261" s="6">
        <f>VLOOKUP(AL1261,buff!$K:$P,6,FALSE)</f>
        <v>-34</v>
      </c>
      <c r="BB1261" s="6">
        <f>VLOOKUP(AM1261,buff!$K:$P,6,FALSE)</f>
        <v>-17</v>
      </c>
      <c r="BC1261" s="6" t="e">
        <f>VLOOKUP(AN1261,buff!$K:$P,6,FALSE)</f>
        <v>#N/A</v>
      </c>
      <c r="BD1261">
        <f t="shared" si="331"/>
        <v>3</v>
      </c>
      <c r="BE1261">
        <f t="shared" si="332"/>
        <v>2</v>
      </c>
      <c r="BF1261" s="22">
        <f t="shared" si="333"/>
        <v>102103</v>
      </c>
    </row>
    <row r="1262" spans="1:58" x14ac:dyDescent="0.15">
      <c r="A1262" t="str">
        <f t="shared" si="334"/>
        <v>娜塔莎主动技能3等级16</v>
      </c>
      <c r="B1262" s="8">
        <f t="shared" si="335"/>
        <v>10210316</v>
      </c>
      <c r="C1262" s="8" t="str">
        <f>VLOOKUP(G1262,角色!A:B,2,FALSE)</f>
        <v>娜塔莎</v>
      </c>
      <c r="D1262" s="8" t="str">
        <f t="shared" si="336"/>
        <v>主动技能3</v>
      </c>
      <c r="E1262" s="8">
        <f t="shared" si="330"/>
        <v>16</v>
      </c>
      <c r="F1262" s="8">
        <f t="shared" si="337"/>
        <v>3</v>
      </c>
      <c r="G1262" s="8">
        <f t="shared" si="338"/>
        <v>21</v>
      </c>
      <c r="H1262" t="s">
        <v>956</v>
      </c>
      <c r="I1262" s="20" t="str">
        <f t="shared" si="342"/>
        <v>对敌方全体攻击，造成125%攻击力（+48232）点伤害。并目标攻击-36%,目标防御-17%。</v>
      </c>
      <c r="J1262" s="4" t="s">
        <v>277</v>
      </c>
      <c r="K1262" s="1" t="s">
        <v>102</v>
      </c>
      <c r="L1262" s="4" t="s">
        <v>108</v>
      </c>
      <c r="M1262" s="4"/>
      <c r="N1262" s="4">
        <v>100</v>
      </c>
      <c r="O1262" s="20">
        <f>VLOOKUP(L1262,对应表!BK:BL,2,FALSE)</f>
        <v>100</v>
      </c>
      <c r="P1262" s="25" t="str">
        <f>_xlfn.IFNA(VLOOKUP(G1262,角色!V:AE,主动技能!F1262+1,FALSE),"")</f>
        <v>||eff_shenlehuacai|</v>
      </c>
      <c r="Q1262" s="25">
        <f>(VLOOKUP(G1262,角色!V:AE,主动技能!F1262+4,FALSE))</f>
        <v>3</v>
      </c>
      <c r="R1262" s="25">
        <v>0</v>
      </c>
      <c r="S1262" s="25">
        <v>0</v>
      </c>
      <c r="T1262" s="6" t="str">
        <f t="shared" si="339"/>
        <v>100078:100:2:0|100088:100:2:0</v>
      </c>
      <c r="U1262" s="6" t="str">
        <f t="shared" si="340"/>
        <v/>
      </c>
      <c r="V1262" s="19" t="str">
        <f>VLOOKUP(G1262,角色!AW:BC,主动技能!F1262+1,FALSE)</f>
        <v>skill_25</v>
      </c>
      <c r="Y1262">
        <f t="shared" si="329"/>
        <v>0</v>
      </c>
      <c r="Z1262" s="19">
        <f>IF(VLOOKUP(C1262,角色!CC:CI,主动技能!F1262*2,FALSE)=0,"",VLOOKUP(C1262,角色!CC:CI,主动技能!F1262*2,FALSE))</f>
        <v>125</v>
      </c>
      <c r="AA1262" s="19">
        <f>IF(VLOOKUP(C1262,角色!CC:CI,主动技能!F1262*2+1,FALSE)=0,0,VLOOKUP(C1262,角色!CC:CI,主动技能!F1262*2+1,FALSE))</f>
        <v>25</v>
      </c>
      <c r="AB1262" s="19">
        <f>IF(INT(VLOOKUP(E1262,角色属性概况!I:M,3,FALSE)*AA1262/100)=0,"",(INT(VLOOKUP(E1262,角色属性概况!I:M,3,FALSE)*AA1262/100)))</f>
        <v>48232</v>
      </c>
      <c r="AE1262" s="25">
        <f>(VLOOKUP(G1262,角色!V:AE,主动技能!F1262+7,FALSE))</f>
        <v>1</v>
      </c>
      <c r="AF1262" s="19">
        <f>VLOOKUP(F1262,对应表!AY:BA,3,FALSE)</f>
        <v>2</v>
      </c>
      <c r="AG1262" s="19">
        <f>VLOOKUP(F1262,对应表!AY:BA,2,FALSE)</f>
        <v>2</v>
      </c>
      <c r="AH1262" s="25" t="str">
        <f>VLOOKUP(F1262,特效对应!F:G,2,FALSE)</f>
        <v>attackex</v>
      </c>
      <c r="AJ1262">
        <f t="shared" si="341"/>
        <v>16</v>
      </c>
      <c r="AK1262" t="s">
        <v>117</v>
      </c>
      <c r="AL1262" s="4" t="s">
        <v>965</v>
      </c>
      <c r="AM1262" s="4" t="s">
        <v>976</v>
      </c>
      <c r="AQ1262" s="6" t="str">
        <f>_xlfn.IFNA(IF(IF($AK1262=AQ$5,VLOOKUP(AL1262,buff!$K:$L,2,FALSE),"")=0,"",IF($AK1262=AQ$5,VLOOKUP(AL1262,buff!$K:$L,2,FALSE),"")),"")</f>
        <v>100078:100:2:0</v>
      </c>
      <c r="AR1262" s="6" t="str">
        <f>_xlfn.IFNA(IF(IF($AK1262=AR$5,VLOOKUP(AM1262,buff!$K:$L,2,FALSE),"")=0,"",IF($AK1262=AR$5,VLOOKUP(AM1262,buff!$K:$L,2,FALSE),"")),"")</f>
        <v>100088:100:2:0</v>
      </c>
      <c r="AS1262" s="6" t="str">
        <f>_xlfn.IFNA(IF(IF($AK1262=AS$5,VLOOKUP(AN1262,buff!$K:$L,2,FALSE),"")=0,"",IF($AK1262=AS$5,VLOOKUP(AN1262,buff!$K:$L,2,FALSE),"")),"")</f>
        <v/>
      </c>
      <c r="AT1262" s="6" t="str">
        <f>_xlfn.IFNA(IF(IF($AK1262=AT$5,VLOOKUP(AO1262,buff!$K:$L,2,FALSE),"")=0,"",IF($AK1262=AT$5,VLOOKUP(AO1262,buff!$K:$L,2,FALSE),"")),"")</f>
        <v/>
      </c>
      <c r="AU1262" s="6" t="str">
        <f>_xlfn.IFNA(IF(IF($AK1262=AU$5,VLOOKUP(AP1262,buff!$K:$L,2,FALSE),"")=0,"",IF($AK1262=AU$5,VLOOKUP(AP1262,buff!$K:$L,2,FALSE),"")),"")</f>
        <v/>
      </c>
      <c r="AV1262" s="6" t="str">
        <f>_xlfn.IFNA(IF(IF($AK1262=AV$5,VLOOKUP(AL1262,buff!$K:$L,2,FALSE),"")=0,"",IF($AK1262=AV$5,VLOOKUP(AL1262,buff!$K:$L,2,FALSE),"")),"")</f>
        <v/>
      </c>
      <c r="AW1262" s="6" t="str">
        <f>_xlfn.IFNA(IF(IF($AK1262=AW$5,VLOOKUP(AM1262,buff!$K:$L,2,FALSE),"")=0,"",IF($AK1262=AW$5,VLOOKUP(AM1262,buff!$K:$L,2,FALSE),"")),"")</f>
        <v/>
      </c>
      <c r="AX1262" s="6" t="str">
        <f>_xlfn.IFNA(IF(IF($AK1262=AX$5,VLOOKUP(AN1262,buff!$K:$L,2,FALSE),"")=0,"",IF($AK1262=AX$5,VLOOKUP(AN1262,buff!$K:$L,2,FALSE),"")),"")</f>
        <v/>
      </c>
      <c r="AY1262" s="6" t="str">
        <f>_xlfn.IFNA(IF(IF($AK1262=AY$5,VLOOKUP(AO1262,buff!$K:$L,2,FALSE),"")=0,"",IF($AK1262=AY$5,VLOOKUP(AO1262,buff!$K:$L,2,FALSE),"")),"")</f>
        <v/>
      </c>
      <c r="AZ1262" s="6" t="str">
        <f>_xlfn.IFNA(IF(IF($AK1262=AZ$5,VLOOKUP(AP1262,buff!$K:$L,2,FALSE),"")=0,"",IF($AK1262=AZ$5,VLOOKUP(AP1262,buff!$K:$L,2,FALSE),"")),"")</f>
        <v/>
      </c>
      <c r="BA1262" s="6">
        <f>VLOOKUP(AL1262,buff!$K:$P,6,FALSE)</f>
        <v>-36</v>
      </c>
      <c r="BB1262" s="6">
        <f>VLOOKUP(AM1262,buff!$K:$P,6,FALSE)</f>
        <v>-17</v>
      </c>
      <c r="BC1262" s="6" t="e">
        <f>VLOOKUP(AN1262,buff!$K:$P,6,FALSE)</f>
        <v>#N/A</v>
      </c>
      <c r="BD1262">
        <f t="shared" si="331"/>
        <v>3</v>
      </c>
      <c r="BE1262">
        <f t="shared" si="332"/>
        <v>2</v>
      </c>
      <c r="BF1262" s="22">
        <f t="shared" si="333"/>
        <v>102103</v>
      </c>
    </row>
    <row r="1263" spans="1:58" x14ac:dyDescent="0.15">
      <c r="A1263" t="str">
        <f t="shared" si="334"/>
        <v>娜塔莎主动技能3等级17</v>
      </c>
      <c r="B1263" s="8">
        <f t="shared" si="335"/>
        <v>10210317</v>
      </c>
      <c r="C1263" s="8" t="str">
        <f>VLOOKUP(G1263,角色!A:B,2,FALSE)</f>
        <v>娜塔莎</v>
      </c>
      <c r="D1263" s="8" t="str">
        <f t="shared" si="336"/>
        <v>主动技能3</v>
      </c>
      <c r="E1263" s="8">
        <f t="shared" si="330"/>
        <v>17</v>
      </c>
      <c r="F1263" s="8">
        <f t="shared" si="337"/>
        <v>3</v>
      </c>
      <c r="G1263" s="8">
        <f t="shared" si="338"/>
        <v>21</v>
      </c>
      <c r="H1263" t="s">
        <v>956</v>
      </c>
      <c r="I1263" s="20" t="str">
        <f t="shared" si="342"/>
        <v>对敌方全体攻击，造成125%攻击力（+68333）点伤害。并目标攻击-36%,目标防御-18%。</v>
      </c>
      <c r="J1263" s="4" t="s">
        <v>277</v>
      </c>
      <c r="K1263" s="1" t="s">
        <v>102</v>
      </c>
      <c r="L1263" s="4" t="s">
        <v>108</v>
      </c>
      <c r="M1263" s="4"/>
      <c r="N1263" s="4">
        <v>100</v>
      </c>
      <c r="O1263" s="20">
        <f>VLOOKUP(L1263,对应表!BK:BL,2,FALSE)</f>
        <v>100</v>
      </c>
      <c r="P1263" s="25" t="str">
        <f>_xlfn.IFNA(VLOOKUP(G1263,角色!V:AE,主动技能!F1263+1,FALSE),"")</f>
        <v>||eff_shenlehuacai|</v>
      </c>
      <c r="Q1263" s="25">
        <f>(VLOOKUP(G1263,角色!V:AE,主动技能!F1263+4,FALSE))</f>
        <v>3</v>
      </c>
      <c r="R1263" s="25">
        <v>0</v>
      </c>
      <c r="S1263" s="25">
        <v>0</v>
      </c>
      <c r="T1263" s="6" t="str">
        <f t="shared" si="339"/>
        <v>100078:100:2:0|100089:100:2:0</v>
      </c>
      <c r="U1263" s="6" t="str">
        <f t="shared" si="340"/>
        <v/>
      </c>
      <c r="V1263" s="19" t="str">
        <f>VLOOKUP(G1263,角色!AW:BC,主动技能!F1263+1,FALSE)</f>
        <v>skill_25</v>
      </c>
      <c r="Y1263">
        <f t="shared" si="329"/>
        <v>0</v>
      </c>
      <c r="Z1263" s="19">
        <f>IF(VLOOKUP(C1263,角色!CC:CI,主动技能!F1263*2,FALSE)=0,"",VLOOKUP(C1263,角色!CC:CI,主动技能!F1263*2,FALSE))</f>
        <v>125</v>
      </c>
      <c r="AA1263" s="19">
        <f>IF(VLOOKUP(C1263,角色!CC:CI,主动技能!F1263*2+1,FALSE)=0,0,VLOOKUP(C1263,角色!CC:CI,主动技能!F1263*2+1,FALSE))</f>
        <v>25</v>
      </c>
      <c r="AB1263" s="19">
        <f>IF(INT(VLOOKUP(E1263,角色属性概况!I:M,3,FALSE)*AA1263/100)=0,"",(INT(VLOOKUP(E1263,角色属性概况!I:M,3,FALSE)*AA1263/100)))</f>
        <v>68333</v>
      </c>
      <c r="AE1263" s="25">
        <f>(VLOOKUP(G1263,角色!V:AE,主动技能!F1263+7,FALSE))</f>
        <v>1</v>
      </c>
      <c r="AF1263" s="19">
        <f>VLOOKUP(F1263,对应表!AY:BA,3,FALSE)</f>
        <v>2</v>
      </c>
      <c r="AG1263" s="19">
        <f>VLOOKUP(F1263,对应表!AY:BA,2,FALSE)</f>
        <v>2</v>
      </c>
      <c r="AH1263" s="25" t="str">
        <f>VLOOKUP(F1263,特效对应!F:G,2,FALSE)</f>
        <v>attackex</v>
      </c>
      <c r="AJ1263">
        <f t="shared" si="341"/>
        <v>17</v>
      </c>
      <c r="AK1263" t="s">
        <v>117</v>
      </c>
      <c r="AL1263" s="4" t="s">
        <v>965</v>
      </c>
      <c r="AM1263" s="4" t="s">
        <v>977</v>
      </c>
      <c r="AQ1263" s="6" t="str">
        <f>_xlfn.IFNA(IF(IF($AK1263=AQ$5,VLOOKUP(AL1263,buff!$K:$L,2,FALSE),"")=0,"",IF($AK1263=AQ$5,VLOOKUP(AL1263,buff!$K:$L,2,FALSE),"")),"")</f>
        <v>100078:100:2:0</v>
      </c>
      <c r="AR1263" s="6" t="str">
        <f>_xlfn.IFNA(IF(IF($AK1263=AR$5,VLOOKUP(AM1263,buff!$K:$L,2,FALSE),"")=0,"",IF($AK1263=AR$5,VLOOKUP(AM1263,buff!$K:$L,2,FALSE),"")),"")</f>
        <v>100089:100:2:0</v>
      </c>
      <c r="AS1263" s="6" t="str">
        <f>_xlfn.IFNA(IF(IF($AK1263=AS$5,VLOOKUP(AN1263,buff!$K:$L,2,FALSE),"")=0,"",IF($AK1263=AS$5,VLOOKUP(AN1263,buff!$K:$L,2,FALSE),"")),"")</f>
        <v/>
      </c>
      <c r="AT1263" s="6" t="str">
        <f>_xlfn.IFNA(IF(IF($AK1263=AT$5,VLOOKUP(AO1263,buff!$K:$L,2,FALSE),"")=0,"",IF($AK1263=AT$5,VLOOKUP(AO1263,buff!$K:$L,2,FALSE),"")),"")</f>
        <v/>
      </c>
      <c r="AU1263" s="6" t="str">
        <f>_xlfn.IFNA(IF(IF($AK1263=AU$5,VLOOKUP(AP1263,buff!$K:$L,2,FALSE),"")=0,"",IF($AK1263=AU$5,VLOOKUP(AP1263,buff!$K:$L,2,FALSE),"")),"")</f>
        <v/>
      </c>
      <c r="AV1263" s="6" t="str">
        <f>_xlfn.IFNA(IF(IF($AK1263=AV$5,VLOOKUP(AL1263,buff!$K:$L,2,FALSE),"")=0,"",IF($AK1263=AV$5,VLOOKUP(AL1263,buff!$K:$L,2,FALSE),"")),"")</f>
        <v/>
      </c>
      <c r="AW1263" s="6" t="str">
        <f>_xlfn.IFNA(IF(IF($AK1263=AW$5,VLOOKUP(AM1263,buff!$K:$L,2,FALSE),"")=0,"",IF($AK1263=AW$5,VLOOKUP(AM1263,buff!$K:$L,2,FALSE),"")),"")</f>
        <v/>
      </c>
      <c r="AX1263" s="6" t="str">
        <f>_xlfn.IFNA(IF(IF($AK1263=AX$5,VLOOKUP(AN1263,buff!$K:$L,2,FALSE),"")=0,"",IF($AK1263=AX$5,VLOOKUP(AN1263,buff!$K:$L,2,FALSE),"")),"")</f>
        <v/>
      </c>
      <c r="AY1263" s="6" t="str">
        <f>_xlfn.IFNA(IF(IF($AK1263=AY$5,VLOOKUP(AO1263,buff!$K:$L,2,FALSE),"")=0,"",IF($AK1263=AY$5,VLOOKUP(AO1263,buff!$K:$L,2,FALSE),"")),"")</f>
        <v/>
      </c>
      <c r="AZ1263" s="6" t="str">
        <f>_xlfn.IFNA(IF(IF($AK1263=AZ$5,VLOOKUP(AP1263,buff!$K:$L,2,FALSE),"")=0,"",IF($AK1263=AZ$5,VLOOKUP(AP1263,buff!$K:$L,2,FALSE),"")),"")</f>
        <v/>
      </c>
      <c r="BA1263" s="6">
        <f>VLOOKUP(AL1263,buff!$K:$P,6,FALSE)</f>
        <v>-36</v>
      </c>
      <c r="BB1263" s="6">
        <f>VLOOKUP(AM1263,buff!$K:$P,6,FALSE)</f>
        <v>-18</v>
      </c>
      <c r="BC1263" s="6" t="e">
        <f>VLOOKUP(AN1263,buff!$K:$P,6,FALSE)</f>
        <v>#N/A</v>
      </c>
      <c r="BD1263">
        <f t="shared" si="331"/>
        <v>3</v>
      </c>
      <c r="BE1263">
        <f t="shared" si="332"/>
        <v>2</v>
      </c>
      <c r="BF1263" s="22">
        <f t="shared" si="333"/>
        <v>102103</v>
      </c>
    </row>
    <row r="1264" spans="1:58" x14ac:dyDescent="0.15">
      <c r="A1264" t="str">
        <f t="shared" si="334"/>
        <v>娜塔莎主动技能3等级18</v>
      </c>
      <c r="B1264" s="8">
        <f t="shared" si="335"/>
        <v>10210318</v>
      </c>
      <c r="C1264" s="8" t="str">
        <f>VLOOKUP(G1264,角色!A:B,2,FALSE)</f>
        <v>娜塔莎</v>
      </c>
      <c r="D1264" s="8" t="str">
        <f t="shared" si="336"/>
        <v>主动技能3</v>
      </c>
      <c r="E1264" s="8">
        <f t="shared" si="330"/>
        <v>18</v>
      </c>
      <c r="F1264" s="8">
        <f t="shared" si="337"/>
        <v>3</v>
      </c>
      <c r="G1264" s="8">
        <f t="shared" si="338"/>
        <v>21</v>
      </c>
      <c r="H1264" t="s">
        <v>956</v>
      </c>
      <c r="I1264" s="20" t="str">
        <f t="shared" si="342"/>
        <v>对敌方全体攻击，造成125%攻击力（+96791）点伤害。并目标攻击-38%,目标防御-18%。</v>
      </c>
      <c r="J1264" s="4" t="s">
        <v>277</v>
      </c>
      <c r="K1264" s="1" t="s">
        <v>102</v>
      </c>
      <c r="L1264" s="4" t="s">
        <v>108</v>
      </c>
      <c r="M1264" s="4"/>
      <c r="N1264" s="4">
        <v>100</v>
      </c>
      <c r="O1264" s="20">
        <f>VLOOKUP(L1264,对应表!BK:BL,2,FALSE)</f>
        <v>100</v>
      </c>
      <c r="P1264" s="25" t="str">
        <f>_xlfn.IFNA(VLOOKUP(G1264,角色!V:AE,主动技能!F1264+1,FALSE),"")</f>
        <v>||eff_shenlehuacai|</v>
      </c>
      <c r="Q1264" s="25">
        <f>(VLOOKUP(G1264,角色!V:AE,主动技能!F1264+4,FALSE))</f>
        <v>3</v>
      </c>
      <c r="R1264" s="25">
        <v>0</v>
      </c>
      <c r="S1264" s="25">
        <v>0</v>
      </c>
      <c r="T1264" s="6" t="str">
        <f t="shared" si="339"/>
        <v>100079:100:2:0|100089:100:2:0</v>
      </c>
      <c r="U1264" s="6" t="str">
        <f t="shared" si="340"/>
        <v/>
      </c>
      <c r="V1264" s="19" t="str">
        <f>VLOOKUP(G1264,角色!AW:BC,主动技能!F1264+1,FALSE)</f>
        <v>skill_25</v>
      </c>
      <c r="Y1264">
        <f t="shared" si="329"/>
        <v>0</v>
      </c>
      <c r="Z1264" s="19">
        <f>IF(VLOOKUP(C1264,角色!CC:CI,主动技能!F1264*2,FALSE)=0,"",VLOOKUP(C1264,角色!CC:CI,主动技能!F1264*2,FALSE))</f>
        <v>125</v>
      </c>
      <c r="AA1264" s="19">
        <f>IF(VLOOKUP(C1264,角色!CC:CI,主动技能!F1264*2+1,FALSE)=0,0,VLOOKUP(C1264,角色!CC:CI,主动技能!F1264*2+1,FALSE))</f>
        <v>25</v>
      </c>
      <c r="AB1264" s="19">
        <f>IF(INT(VLOOKUP(E1264,角色属性概况!I:M,3,FALSE)*AA1264/100)=0,"",(INT(VLOOKUP(E1264,角色属性概况!I:M,3,FALSE)*AA1264/100)))</f>
        <v>96791</v>
      </c>
      <c r="AE1264" s="25">
        <f>(VLOOKUP(G1264,角色!V:AE,主动技能!F1264+7,FALSE))</f>
        <v>1</v>
      </c>
      <c r="AF1264" s="19">
        <f>VLOOKUP(F1264,对应表!AY:BA,3,FALSE)</f>
        <v>2</v>
      </c>
      <c r="AG1264" s="19">
        <f>VLOOKUP(F1264,对应表!AY:BA,2,FALSE)</f>
        <v>2</v>
      </c>
      <c r="AH1264" s="25" t="str">
        <f>VLOOKUP(F1264,特效对应!F:G,2,FALSE)</f>
        <v>attackex</v>
      </c>
      <c r="AJ1264">
        <f t="shared" si="341"/>
        <v>18</v>
      </c>
      <c r="AK1264" t="s">
        <v>117</v>
      </c>
      <c r="AL1264" s="4" t="s">
        <v>966</v>
      </c>
      <c r="AM1264" s="4" t="s">
        <v>977</v>
      </c>
      <c r="AQ1264" s="6" t="str">
        <f>_xlfn.IFNA(IF(IF($AK1264=AQ$5,VLOOKUP(AL1264,buff!$K:$L,2,FALSE),"")=0,"",IF($AK1264=AQ$5,VLOOKUP(AL1264,buff!$K:$L,2,FALSE),"")),"")</f>
        <v>100079:100:2:0</v>
      </c>
      <c r="AR1264" s="6" t="str">
        <f>_xlfn.IFNA(IF(IF($AK1264=AR$5,VLOOKUP(AM1264,buff!$K:$L,2,FALSE),"")=0,"",IF($AK1264=AR$5,VLOOKUP(AM1264,buff!$K:$L,2,FALSE),"")),"")</f>
        <v>100089:100:2:0</v>
      </c>
      <c r="AS1264" s="6" t="str">
        <f>_xlfn.IFNA(IF(IF($AK1264=AS$5,VLOOKUP(AN1264,buff!$K:$L,2,FALSE),"")=0,"",IF($AK1264=AS$5,VLOOKUP(AN1264,buff!$K:$L,2,FALSE),"")),"")</f>
        <v/>
      </c>
      <c r="AT1264" s="6" t="str">
        <f>_xlfn.IFNA(IF(IF($AK1264=AT$5,VLOOKUP(AO1264,buff!$K:$L,2,FALSE),"")=0,"",IF($AK1264=AT$5,VLOOKUP(AO1264,buff!$K:$L,2,FALSE),"")),"")</f>
        <v/>
      </c>
      <c r="AU1264" s="6" t="str">
        <f>_xlfn.IFNA(IF(IF($AK1264=AU$5,VLOOKUP(AP1264,buff!$K:$L,2,FALSE),"")=0,"",IF($AK1264=AU$5,VLOOKUP(AP1264,buff!$K:$L,2,FALSE),"")),"")</f>
        <v/>
      </c>
      <c r="AV1264" s="6" t="str">
        <f>_xlfn.IFNA(IF(IF($AK1264=AV$5,VLOOKUP(AL1264,buff!$K:$L,2,FALSE),"")=0,"",IF($AK1264=AV$5,VLOOKUP(AL1264,buff!$K:$L,2,FALSE),"")),"")</f>
        <v/>
      </c>
      <c r="AW1264" s="6" t="str">
        <f>_xlfn.IFNA(IF(IF($AK1264=AW$5,VLOOKUP(AM1264,buff!$K:$L,2,FALSE),"")=0,"",IF($AK1264=AW$5,VLOOKUP(AM1264,buff!$K:$L,2,FALSE),"")),"")</f>
        <v/>
      </c>
      <c r="AX1264" s="6" t="str">
        <f>_xlfn.IFNA(IF(IF($AK1264=AX$5,VLOOKUP(AN1264,buff!$K:$L,2,FALSE),"")=0,"",IF($AK1264=AX$5,VLOOKUP(AN1264,buff!$K:$L,2,FALSE),"")),"")</f>
        <v/>
      </c>
      <c r="AY1264" s="6" t="str">
        <f>_xlfn.IFNA(IF(IF($AK1264=AY$5,VLOOKUP(AO1264,buff!$K:$L,2,FALSE),"")=0,"",IF($AK1264=AY$5,VLOOKUP(AO1264,buff!$K:$L,2,FALSE),"")),"")</f>
        <v/>
      </c>
      <c r="AZ1264" s="6" t="str">
        <f>_xlfn.IFNA(IF(IF($AK1264=AZ$5,VLOOKUP(AP1264,buff!$K:$L,2,FALSE),"")=0,"",IF($AK1264=AZ$5,VLOOKUP(AP1264,buff!$K:$L,2,FALSE),"")),"")</f>
        <v/>
      </c>
      <c r="BA1264" s="6">
        <f>VLOOKUP(AL1264,buff!$K:$P,6,FALSE)</f>
        <v>-38</v>
      </c>
      <c r="BB1264" s="6">
        <f>VLOOKUP(AM1264,buff!$K:$P,6,FALSE)</f>
        <v>-18</v>
      </c>
      <c r="BC1264" s="6" t="e">
        <f>VLOOKUP(AN1264,buff!$K:$P,6,FALSE)</f>
        <v>#N/A</v>
      </c>
      <c r="BD1264">
        <f t="shared" si="331"/>
        <v>3</v>
      </c>
      <c r="BE1264">
        <f t="shared" si="332"/>
        <v>2</v>
      </c>
      <c r="BF1264" s="22">
        <f t="shared" si="333"/>
        <v>102103</v>
      </c>
    </row>
    <row r="1265" spans="1:58" x14ac:dyDescent="0.15">
      <c r="A1265" t="str">
        <f t="shared" si="334"/>
        <v>娜塔莎主动技能3等级19</v>
      </c>
      <c r="B1265" s="8">
        <f t="shared" si="335"/>
        <v>10210319</v>
      </c>
      <c r="C1265" s="8" t="str">
        <f>VLOOKUP(G1265,角色!A:B,2,FALSE)</f>
        <v>娜塔莎</v>
      </c>
      <c r="D1265" s="8" t="str">
        <f t="shared" si="336"/>
        <v>主动技能3</v>
      </c>
      <c r="E1265" s="8">
        <f t="shared" si="330"/>
        <v>19</v>
      </c>
      <c r="F1265" s="8">
        <f t="shared" si="337"/>
        <v>3</v>
      </c>
      <c r="G1265" s="8">
        <f t="shared" si="338"/>
        <v>21</v>
      </c>
      <c r="H1265" t="s">
        <v>956</v>
      </c>
      <c r="I1265" s="20" t="str">
        <f t="shared" si="342"/>
        <v>对敌方全体攻击，造成125%攻击力（+137079）点伤害。并目标攻击-38%,目标防御-19%。</v>
      </c>
      <c r="J1265" s="4" t="s">
        <v>277</v>
      </c>
      <c r="K1265" s="1" t="s">
        <v>102</v>
      </c>
      <c r="L1265" s="4" t="s">
        <v>108</v>
      </c>
      <c r="M1265" s="4"/>
      <c r="N1265" s="4">
        <v>100</v>
      </c>
      <c r="O1265" s="20">
        <f>VLOOKUP(L1265,对应表!BK:BL,2,FALSE)</f>
        <v>100</v>
      </c>
      <c r="P1265" s="25" t="str">
        <f>_xlfn.IFNA(VLOOKUP(G1265,角色!V:AE,主动技能!F1265+1,FALSE),"")</f>
        <v>||eff_shenlehuacai|</v>
      </c>
      <c r="Q1265" s="25">
        <f>(VLOOKUP(G1265,角色!V:AE,主动技能!F1265+4,FALSE))</f>
        <v>3</v>
      </c>
      <c r="R1265" s="25">
        <v>0</v>
      </c>
      <c r="S1265" s="25">
        <v>0</v>
      </c>
      <c r="T1265" s="6" t="str">
        <f t="shared" si="339"/>
        <v>100079:100:2:0|100090:100:2:0</v>
      </c>
      <c r="U1265" s="6" t="str">
        <f t="shared" si="340"/>
        <v/>
      </c>
      <c r="V1265" s="19" t="str">
        <f>VLOOKUP(G1265,角色!AW:BC,主动技能!F1265+1,FALSE)</f>
        <v>skill_25</v>
      </c>
      <c r="Y1265">
        <f t="shared" si="329"/>
        <v>0</v>
      </c>
      <c r="Z1265" s="19">
        <f>IF(VLOOKUP(C1265,角色!CC:CI,主动技能!F1265*2,FALSE)=0,"",VLOOKUP(C1265,角色!CC:CI,主动技能!F1265*2,FALSE))</f>
        <v>125</v>
      </c>
      <c r="AA1265" s="19">
        <f>IF(VLOOKUP(C1265,角色!CC:CI,主动技能!F1265*2+1,FALSE)=0,0,VLOOKUP(C1265,角色!CC:CI,主动技能!F1265*2+1,FALSE))</f>
        <v>25</v>
      </c>
      <c r="AB1265" s="19">
        <f>IF(INT(VLOOKUP(E1265,角色属性概况!I:M,3,FALSE)*AA1265/100)=0,"",(INT(VLOOKUP(E1265,角色属性概况!I:M,3,FALSE)*AA1265/100)))</f>
        <v>137079</v>
      </c>
      <c r="AE1265" s="25">
        <f>(VLOOKUP(G1265,角色!V:AE,主动技能!F1265+7,FALSE))</f>
        <v>1</v>
      </c>
      <c r="AF1265" s="19">
        <f>VLOOKUP(F1265,对应表!AY:BA,3,FALSE)</f>
        <v>2</v>
      </c>
      <c r="AG1265" s="19">
        <f>VLOOKUP(F1265,对应表!AY:BA,2,FALSE)</f>
        <v>2</v>
      </c>
      <c r="AH1265" s="25" t="str">
        <f>VLOOKUP(F1265,特效对应!F:G,2,FALSE)</f>
        <v>attackex</v>
      </c>
      <c r="AJ1265">
        <f t="shared" si="341"/>
        <v>19</v>
      </c>
      <c r="AK1265" t="s">
        <v>117</v>
      </c>
      <c r="AL1265" s="4" t="s">
        <v>966</v>
      </c>
      <c r="AM1265" s="4" t="s">
        <v>978</v>
      </c>
      <c r="AQ1265" s="6" t="str">
        <f>_xlfn.IFNA(IF(IF($AK1265=AQ$5,VLOOKUP(AL1265,buff!$K:$L,2,FALSE),"")=0,"",IF($AK1265=AQ$5,VLOOKUP(AL1265,buff!$K:$L,2,FALSE),"")),"")</f>
        <v>100079:100:2:0</v>
      </c>
      <c r="AR1265" s="6" t="str">
        <f>_xlfn.IFNA(IF(IF($AK1265=AR$5,VLOOKUP(AM1265,buff!$K:$L,2,FALSE),"")=0,"",IF($AK1265=AR$5,VLOOKUP(AM1265,buff!$K:$L,2,FALSE),"")),"")</f>
        <v>100090:100:2:0</v>
      </c>
      <c r="AS1265" s="6" t="str">
        <f>_xlfn.IFNA(IF(IF($AK1265=AS$5,VLOOKUP(AN1265,buff!$K:$L,2,FALSE),"")=0,"",IF($AK1265=AS$5,VLOOKUP(AN1265,buff!$K:$L,2,FALSE),"")),"")</f>
        <v/>
      </c>
      <c r="AT1265" s="6" t="str">
        <f>_xlfn.IFNA(IF(IF($AK1265=AT$5,VLOOKUP(AO1265,buff!$K:$L,2,FALSE),"")=0,"",IF($AK1265=AT$5,VLOOKUP(AO1265,buff!$K:$L,2,FALSE),"")),"")</f>
        <v/>
      </c>
      <c r="AU1265" s="6" t="str">
        <f>_xlfn.IFNA(IF(IF($AK1265=AU$5,VLOOKUP(AP1265,buff!$K:$L,2,FALSE),"")=0,"",IF($AK1265=AU$5,VLOOKUP(AP1265,buff!$K:$L,2,FALSE),"")),"")</f>
        <v/>
      </c>
      <c r="AV1265" s="6" t="str">
        <f>_xlfn.IFNA(IF(IF($AK1265=AV$5,VLOOKUP(AL1265,buff!$K:$L,2,FALSE),"")=0,"",IF($AK1265=AV$5,VLOOKUP(AL1265,buff!$K:$L,2,FALSE),"")),"")</f>
        <v/>
      </c>
      <c r="AW1265" s="6" t="str">
        <f>_xlfn.IFNA(IF(IF($AK1265=AW$5,VLOOKUP(AM1265,buff!$K:$L,2,FALSE),"")=0,"",IF($AK1265=AW$5,VLOOKUP(AM1265,buff!$K:$L,2,FALSE),"")),"")</f>
        <v/>
      </c>
      <c r="AX1265" s="6" t="str">
        <f>_xlfn.IFNA(IF(IF($AK1265=AX$5,VLOOKUP(AN1265,buff!$K:$L,2,FALSE),"")=0,"",IF($AK1265=AX$5,VLOOKUP(AN1265,buff!$K:$L,2,FALSE),"")),"")</f>
        <v/>
      </c>
      <c r="AY1265" s="6" t="str">
        <f>_xlfn.IFNA(IF(IF($AK1265=AY$5,VLOOKUP(AO1265,buff!$K:$L,2,FALSE),"")=0,"",IF($AK1265=AY$5,VLOOKUP(AO1265,buff!$K:$L,2,FALSE),"")),"")</f>
        <v/>
      </c>
      <c r="AZ1265" s="6" t="str">
        <f>_xlfn.IFNA(IF(IF($AK1265=AZ$5,VLOOKUP(AP1265,buff!$K:$L,2,FALSE),"")=0,"",IF($AK1265=AZ$5,VLOOKUP(AP1265,buff!$K:$L,2,FALSE),"")),"")</f>
        <v/>
      </c>
      <c r="BA1265" s="6">
        <f>VLOOKUP(AL1265,buff!$K:$P,6,FALSE)</f>
        <v>-38</v>
      </c>
      <c r="BB1265" s="6">
        <f>VLOOKUP(AM1265,buff!$K:$P,6,FALSE)</f>
        <v>-19</v>
      </c>
      <c r="BC1265" s="6" t="e">
        <f>VLOOKUP(AN1265,buff!$K:$P,6,FALSE)</f>
        <v>#N/A</v>
      </c>
      <c r="BD1265">
        <f t="shared" si="331"/>
        <v>3</v>
      </c>
      <c r="BE1265">
        <f t="shared" si="332"/>
        <v>2</v>
      </c>
      <c r="BF1265" s="22">
        <f t="shared" si="333"/>
        <v>102103</v>
      </c>
    </row>
    <row r="1266" spans="1:58" x14ac:dyDescent="0.15">
      <c r="A1266" t="str">
        <f t="shared" si="334"/>
        <v>娜塔莎主动技能3等级20</v>
      </c>
      <c r="B1266" s="8">
        <f t="shared" si="335"/>
        <v>10210320</v>
      </c>
      <c r="C1266" s="8" t="str">
        <f>VLOOKUP(G1266,角色!A:B,2,FALSE)</f>
        <v>娜塔莎</v>
      </c>
      <c r="D1266" s="8" t="str">
        <f t="shared" si="336"/>
        <v>主动技能3</v>
      </c>
      <c r="E1266" s="8">
        <f t="shared" si="330"/>
        <v>20</v>
      </c>
      <c r="F1266" s="8">
        <f t="shared" si="337"/>
        <v>3</v>
      </c>
      <c r="G1266" s="8">
        <f t="shared" si="338"/>
        <v>21</v>
      </c>
      <c r="H1266" t="s">
        <v>956</v>
      </c>
      <c r="I1266" s="20" t="str">
        <f t="shared" si="342"/>
        <v>对敌方全体攻击，造成125%攻击力（+194115）点伤害。并目标攻击-40%,目标防御-20%。</v>
      </c>
      <c r="J1266" s="4" t="s">
        <v>277</v>
      </c>
      <c r="K1266" s="1" t="s">
        <v>102</v>
      </c>
      <c r="L1266" s="4" t="s">
        <v>108</v>
      </c>
      <c r="M1266" s="4"/>
      <c r="N1266" s="4">
        <v>100</v>
      </c>
      <c r="O1266" s="20">
        <f>VLOOKUP(L1266,对应表!BK:BL,2,FALSE)</f>
        <v>100</v>
      </c>
      <c r="P1266" s="25" t="str">
        <f>_xlfn.IFNA(VLOOKUP(G1266,角色!V:AE,主动技能!F1266+1,FALSE),"")</f>
        <v>||eff_shenlehuacai|</v>
      </c>
      <c r="Q1266" s="25">
        <f>(VLOOKUP(G1266,角色!V:AE,主动技能!F1266+4,FALSE))</f>
        <v>3</v>
      </c>
      <c r="R1266" s="25">
        <v>0</v>
      </c>
      <c r="S1266" s="25">
        <v>0</v>
      </c>
      <c r="T1266" s="6" t="str">
        <f t="shared" si="339"/>
        <v>100080:100:2:0|100091:100:2:0</v>
      </c>
      <c r="U1266" s="6" t="str">
        <f t="shared" si="340"/>
        <v/>
      </c>
      <c r="V1266" s="19" t="str">
        <f>VLOOKUP(G1266,角色!AW:BC,主动技能!F1266+1,FALSE)</f>
        <v>skill_25</v>
      </c>
      <c r="Y1266">
        <f t="shared" si="329"/>
        <v>0</v>
      </c>
      <c r="Z1266" s="19">
        <f>IF(VLOOKUP(C1266,角色!CC:CI,主动技能!F1266*2,FALSE)=0,"",VLOOKUP(C1266,角色!CC:CI,主动技能!F1266*2,FALSE))</f>
        <v>125</v>
      </c>
      <c r="AA1266" s="19">
        <f>IF(VLOOKUP(C1266,角色!CC:CI,主动技能!F1266*2+1,FALSE)=0,0,VLOOKUP(C1266,角色!CC:CI,主动技能!F1266*2+1,FALSE))</f>
        <v>25</v>
      </c>
      <c r="AB1266" s="19">
        <f>IF(INT(VLOOKUP(E1266,角色属性概况!I:M,3,FALSE)*AA1266/100)=0,"",(INT(VLOOKUP(E1266,角色属性概况!I:M,3,FALSE)*AA1266/100)))</f>
        <v>194115</v>
      </c>
      <c r="AE1266" s="25">
        <f>(VLOOKUP(G1266,角色!V:AE,主动技能!F1266+7,FALSE))</f>
        <v>1</v>
      </c>
      <c r="AF1266" s="19">
        <f>VLOOKUP(F1266,对应表!AY:BA,3,FALSE)</f>
        <v>2</v>
      </c>
      <c r="AG1266" s="19">
        <f>VLOOKUP(F1266,对应表!AY:BA,2,FALSE)</f>
        <v>2</v>
      </c>
      <c r="AH1266" s="25" t="str">
        <f>VLOOKUP(F1266,特效对应!F:G,2,FALSE)</f>
        <v>attackex</v>
      </c>
      <c r="AJ1266">
        <f t="shared" si="341"/>
        <v>20</v>
      </c>
      <c r="AK1266" t="s">
        <v>117</v>
      </c>
      <c r="AL1266" s="4" t="s">
        <v>967</v>
      </c>
      <c r="AM1266" s="4" t="s">
        <v>968</v>
      </c>
      <c r="AQ1266" s="6" t="str">
        <f>_xlfn.IFNA(IF(IF($AK1266=AQ$5,VLOOKUP(AL1266,buff!$K:$L,2,FALSE),"")=0,"",IF($AK1266=AQ$5,VLOOKUP(AL1266,buff!$K:$L,2,FALSE),"")),"")</f>
        <v>100080:100:2:0</v>
      </c>
      <c r="AR1266" s="6" t="str">
        <f>_xlfn.IFNA(IF(IF($AK1266=AR$5,VLOOKUP(AM1266,buff!$K:$L,2,FALSE),"")=0,"",IF($AK1266=AR$5,VLOOKUP(AM1266,buff!$K:$L,2,FALSE),"")),"")</f>
        <v>100091:100:2:0</v>
      </c>
      <c r="AS1266" s="6" t="str">
        <f>_xlfn.IFNA(IF(IF($AK1266=AS$5,VLOOKUP(AN1266,buff!$K:$L,2,FALSE),"")=0,"",IF($AK1266=AS$5,VLOOKUP(AN1266,buff!$K:$L,2,FALSE),"")),"")</f>
        <v/>
      </c>
      <c r="AT1266" s="6" t="str">
        <f>_xlfn.IFNA(IF(IF($AK1266=AT$5,VLOOKUP(AO1266,buff!$K:$L,2,FALSE),"")=0,"",IF($AK1266=AT$5,VLOOKUP(AO1266,buff!$K:$L,2,FALSE),"")),"")</f>
        <v/>
      </c>
      <c r="AU1266" s="6" t="str">
        <f>_xlfn.IFNA(IF(IF($AK1266=AU$5,VLOOKUP(AP1266,buff!$K:$L,2,FALSE),"")=0,"",IF($AK1266=AU$5,VLOOKUP(AP1266,buff!$K:$L,2,FALSE),"")),"")</f>
        <v/>
      </c>
      <c r="AV1266" s="6" t="str">
        <f>_xlfn.IFNA(IF(IF($AK1266=AV$5,VLOOKUP(AL1266,buff!$K:$L,2,FALSE),"")=0,"",IF($AK1266=AV$5,VLOOKUP(AL1266,buff!$K:$L,2,FALSE),"")),"")</f>
        <v/>
      </c>
      <c r="AW1266" s="6" t="str">
        <f>_xlfn.IFNA(IF(IF($AK1266=AW$5,VLOOKUP(AM1266,buff!$K:$L,2,FALSE),"")=0,"",IF($AK1266=AW$5,VLOOKUP(AM1266,buff!$K:$L,2,FALSE),"")),"")</f>
        <v/>
      </c>
      <c r="AX1266" s="6" t="str">
        <f>_xlfn.IFNA(IF(IF($AK1266=AX$5,VLOOKUP(AN1266,buff!$K:$L,2,FALSE),"")=0,"",IF($AK1266=AX$5,VLOOKUP(AN1266,buff!$K:$L,2,FALSE),"")),"")</f>
        <v/>
      </c>
      <c r="AY1266" s="6" t="str">
        <f>_xlfn.IFNA(IF(IF($AK1266=AY$5,VLOOKUP(AO1266,buff!$K:$L,2,FALSE),"")=0,"",IF($AK1266=AY$5,VLOOKUP(AO1266,buff!$K:$L,2,FALSE),"")),"")</f>
        <v/>
      </c>
      <c r="AZ1266" s="6" t="str">
        <f>_xlfn.IFNA(IF(IF($AK1266=AZ$5,VLOOKUP(AP1266,buff!$K:$L,2,FALSE),"")=0,"",IF($AK1266=AZ$5,VLOOKUP(AP1266,buff!$K:$L,2,FALSE),"")),"")</f>
        <v/>
      </c>
      <c r="BA1266" s="6">
        <f>VLOOKUP(AL1266,buff!$K:$P,6,FALSE)</f>
        <v>-40</v>
      </c>
      <c r="BB1266" s="6">
        <f>VLOOKUP(AM1266,buff!$K:$P,6,FALSE)</f>
        <v>-20</v>
      </c>
      <c r="BC1266" s="6" t="e">
        <f>VLOOKUP(AN1266,buff!$K:$P,6,FALSE)</f>
        <v>#N/A</v>
      </c>
      <c r="BD1266">
        <f t="shared" si="331"/>
        <v>3</v>
      </c>
      <c r="BE1266">
        <f t="shared" si="332"/>
        <v>2</v>
      </c>
      <c r="BF1266" s="22">
        <f t="shared" si="333"/>
        <v>102103</v>
      </c>
    </row>
    <row r="1267" spans="1:58" x14ac:dyDescent="0.15">
      <c r="A1267" t="str">
        <f t="shared" si="334"/>
        <v>爱茉莉主动技能1等级1</v>
      </c>
      <c r="B1267" s="8">
        <f t="shared" si="335"/>
        <v>10220101</v>
      </c>
      <c r="C1267" s="8" t="str">
        <f>VLOOKUP(G1267,角色!A:B,2,FALSE)</f>
        <v>爱茉莉</v>
      </c>
      <c r="D1267" s="8" t="str">
        <f t="shared" si="336"/>
        <v>主动技能1</v>
      </c>
      <c r="E1267" s="8">
        <f t="shared" si="330"/>
        <v>1</v>
      </c>
      <c r="F1267" s="8">
        <f t="shared" si="337"/>
        <v>1</v>
      </c>
      <c r="G1267" s="8">
        <f t="shared" si="338"/>
        <v>22</v>
      </c>
      <c r="H1267" s="4" t="s">
        <v>955</v>
      </c>
      <c r="I1267" s="20" t="str">
        <f t="shared" ref="I1267:I1286" si="343">"对敌方"&amp;L1267&amp;"攻击，造成"&amp;Z1267&amp;"%攻击力（+"&amp;AB1267&amp;"）点伤害。"</f>
        <v>对敌方单体攻击，造成100%攻击力（+110）点伤害。</v>
      </c>
      <c r="J1267" s="20" t="s">
        <v>277</v>
      </c>
      <c r="K1267" s="21" t="s">
        <v>102</v>
      </c>
      <c r="L1267" s="20" t="s">
        <v>106</v>
      </c>
      <c r="M1267" s="20"/>
      <c r="N1267" s="20">
        <v>100</v>
      </c>
      <c r="O1267" s="20">
        <f>VLOOKUP(L1267,对应表!BK:BL,2,FALSE)</f>
        <v>0</v>
      </c>
      <c r="P1267" s="25" t="str">
        <f>_xlfn.IFNA(VLOOKUP(G1267,角色!V:AE,主动技能!F1267+1,FALSE),"")</f>
        <v>|||</v>
      </c>
      <c r="Q1267" s="25">
        <f>(VLOOKUP(G1267,角色!V:AE,主动技能!F1267+4,FALSE))</f>
        <v>1</v>
      </c>
      <c r="R1267" s="25">
        <v>0</v>
      </c>
      <c r="S1267" s="25">
        <v>0</v>
      </c>
      <c r="T1267" s="19" t="str">
        <f t="shared" si="339"/>
        <v/>
      </c>
      <c r="U1267" s="19" t="str">
        <f t="shared" si="340"/>
        <v/>
      </c>
      <c r="V1267" s="19" t="str">
        <f>VLOOKUP(G1267,角色!AW:BC,主动技能!F1267+1,FALSE)</f>
        <v>skill_01</v>
      </c>
      <c r="W1267" s="19"/>
      <c r="X1267" s="19"/>
      <c r="Y1267" s="19">
        <f t="shared" si="329"/>
        <v>0</v>
      </c>
      <c r="Z1267" s="19">
        <f>IF(VLOOKUP(C1267,角色!CC:CI,主动技能!F1267*2,FALSE)=0,"",VLOOKUP(C1267,角色!CC:CI,主动技能!F1267*2,FALSE))</f>
        <v>100</v>
      </c>
      <c r="AA1267" s="19">
        <f>IF(VLOOKUP(C1267,角色!CC:CI,主动技能!F1267*2+1,FALSE)=0,0,VLOOKUP(C1267,角色!CC:CI,主动技能!F1267*2+1,FALSE))</f>
        <v>10</v>
      </c>
      <c r="AB1267" s="19">
        <f>IF(INT(VLOOKUP(E1267,角色属性概况!I:M,3,FALSE)*AA1267/100)=0,"",(INT(VLOOKUP(E1267,角色属性概况!I:M,3,FALSE)*AA1267/100)))</f>
        <v>110</v>
      </c>
      <c r="AC1267" s="19"/>
      <c r="AD1267" s="19"/>
      <c r="AE1267" s="25">
        <f>(VLOOKUP(G1267,角色!V:AE,主动技能!F1267+7,FALSE))</f>
        <v>1</v>
      </c>
      <c r="AF1267" s="19">
        <f>VLOOKUP(F1267,对应表!AY:BA,3,FALSE)</f>
        <v>0</v>
      </c>
      <c r="AG1267" s="19">
        <f>VLOOKUP(F1267,对应表!AY:BA,2,FALSE)</f>
        <v>0</v>
      </c>
      <c r="AH1267" s="25" t="str">
        <f>VLOOKUP(F1267,特效对应!F:G,2,FALSE)</f>
        <v>attack</v>
      </c>
      <c r="AJ1267">
        <f t="shared" si="341"/>
        <v>1</v>
      </c>
      <c r="AK1267" s="19"/>
      <c r="AL1267" s="19"/>
      <c r="AM1267" s="19"/>
      <c r="AN1267" s="19"/>
      <c r="AQ1267" s="6" t="str">
        <f>_xlfn.IFNA(IF(IF($AK1267=AQ$5,VLOOKUP(AL1267,buff!$K:$L,2,FALSE),"")=0,"",IF($AK1267=AQ$5,VLOOKUP(AL1267,buff!$K:$L,2,FALSE),"")),"")</f>
        <v/>
      </c>
      <c r="AR1267" s="6" t="str">
        <f>_xlfn.IFNA(IF(IF($AK1267=AR$5,VLOOKUP(AM1267,buff!$K:$L,2,FALSE),"")=0,"",IF($AK1267=AR$5,VLOOKUP(AM1267,buff!$K:$L,2,FALSE),"")),"")</f>
        <v/>
      </c>
      <c r="AS1267" s="6" t="str">
        <f>_xlfn.IFNA(IF(IF($AK1267=AS$5,VLOOKUP(AN1267,buff!$K:$L,2,FALSE),"")=0,"",IF($AK1267=AS$5,VLOOKUP(AN1267,buff!$K:$L,2,FALSE),"")),"")</f>
        <v/>
      </c>
      <c r="AT1267" s="6" t="str">
        <f>_xlfn.IFNA(IF(IF($AK1267=AT$5,VLOOKUP(AO1267,buff!$K:$L,2,FALSE),"")=0,"",IF($AK1267=AT$5,VLOOKUP(AO1267,buff!$K:$L,2,FALSE),"")),"")</f>
        <v/>
      </c>
      <c r="AU1267" s="6" t="str">
        <f>_xlfn.IFNA(IF(IF($AK1267=AU$5,VLOOKUP(AP1267,buff!$K:$L,2,FALSE),"")=0,"",IF($AK1267=AU$5,VLOOKUP(AP1267,buff!$K:$L,2,FALSE),"")),"")</f>
        <v/>
      </c>
      <c r="AV1267" s="6" t="str">
        <f>_xlfn.IFNA(IF(IF($AK1267=AV$5,VLOOKUP(AL1267,buff!$K:$L,2,FALSE),"")=0,"",IF($AK1267=AV$5,VLOOKUP(AL1267,buff!$K:$L,2,FALSE),"")),"")</f>
        <v/>
      </c>
      <c r="AW1267" s="6" t="str">
        <f>_xlfn.IFNA(IF(IF($AK1267=AW$5,VLOOKUP(AM1267,buff!$K:$L,2,FALSE),"")=0,"",IF($AK1267=AW$5,VLOOKUP(AM1267,buff!$K:$L,2,FALSE),"")),"")</f>
        <v/>
      </c>
      <c r="AX1267" s="6" t="str">
        <f>_xlfn.IFNA(IF(IF($AK1267=AX$5,VLOOKUP(AN1267,buff!$K:$L,2,FALSE),"")=0,"",IF($AK1267=AX$5,VLOOKUP(AN1267,buff!$K:$L,2,FALSE),"")),"")</f>
        <v/>
      </c>
      <c r="AY1267" s="6" t="str">
        <f>_xlfn.IFNA(IF(IF($AK1267=AY$5,VLOOKUP(AO1267,buff!$K:$L,2,FALSE),"")=0,"",IF($AK1267=AY$5,VLOOKUP(AO1267,buff!$K:$L,2,FALSE),"")),"")</f>
        <v/>
      </c>
      <c r="AZ1267" s="6" t="str">
        <f>_xlfn.IFNA(IF(IF($AK1267=AZ$5,VLOOKUP(AP1267,buff!$K:$L,2,FALSE),"")=0,"",IF($AK1267=AZ$5,VLOOKUP(AP1267,buff!$K:$L,2,FALSE),"")),"")</f>
        <v/>
      </c>
      <c r="BA1267" s="6" t="e">
        <f>VLOOKUP(AL1267,buff!$K:$P,6,FALSE)</f>
        <v>#N/A</v>
      </c>
      <c r="BB1267" s="6" t="e">
        <f>VLOOKUP(AM1267,buff!$K:$P,6,FALSE)</f>
        <v>#N/A</v>
      </c>
      <c r="BC1267" s="6" t="e">
        <f>VLOOKUP(AN1267,buff!$K:$P,6,FALSE)</f>
        <v>#N/A</v>
      </c>
      <c r="BD1267">
        <f t="shared" si="331"/>
        <v>0</v>
      </c>
      <c r="BE1267">
        <f t="shared" si="332"/>
        <v>0</v>
      </c>
      <c r="BF1267" s="22">
        <f t="shared" si="333"/>
        <v>102201</v>
      </c>
    </row>
    <row r="1268" spans="1:58" x14ac:dyDescent="0.15">
      <c r="A1268" t="str">
        <f t="shared" si="334"/>
        <v>爱茉莉主动技能1等级2</v>
      </c>
      <c r="B1268" s="8">
        <f t="shared" si="335"/>
        <v>10220102</v>
      </c>
      <c r="C1268" s="8" t="str">
        <f>VLOOKUP(G1268,角色!A:B,2,FALSE)</f>
        <v>爱茉莉</v>
      </c>
      <c r="D1268" s="8" t="str">
        <f t="shared" si="336"/>
        <v>主动技能1</v>
      </c>
      <c r="E1268" s="8">
        <f t="shared" si="330"/>
        <v>2</v>
      </c>
      <c r="F1268" s="8">
        <f t="shared" si="337"/>
        <v>1</v>
      </c>
      <c r="G1268" s="8">
        <f t="shared" si="338"/>
        <v>22</v>
      </c>
      <c r="H1268" s="4" t="s">
        <v>955</v>
      </c>
      <c r="I1268" s="20" t="str">
        <f t="shared" si="343"/>
        <v>对敌方单体攻击，造成100%攻击力（+122）点伤害。</v>
      </c>
      <c r="J1268" s="20" t="s">
        <v>277</v>
      </c>
      <c r="K1268" s="21" t="s">
        <v>102</v>
      </c>
      <c r="L1268" s="20" t="s">
        <v>106</v>
      </c>
      <c r="M1268" s="4"/>
      <c r="N1268" s="4">
        <v>100</v>
      </c>
      <c r="O1268" s="20">
        <f>VLOOKUP(L1268,对应表!BK:BL,2,FALSE)</f>
        <v>0</v>
      </c>
      <c r="P1268" s="25" t="str">
        <f>_xlfn.IFNA(VLOOKUP(G1268,角色!V:AE,主动技能!F1268+1,FALSE),"")</f>
        <v>|||</v>
      </c>
      <c r="Q1268" s="25">
        <f>(VLOOKUP(G1268,角色!V:AE,主动技能!F1268+4,FALSE))</f>
        <v>1</v>
      </c>
      <c r="R1268" s="25">
        <v>0</v>
      </c>
      <c r="S1268" s="25">
        <v>0</v>
      </c>
      <c r="T1268" s="6" t="str">
        <f t="shared" si="339"/>
        <v/>
      </c>
      <c r="U1268" s="6" t="str">
        <f t="shared" si="340"/>
        <v/>
      </c>
      <c r="V1268" s="19" t="str">
        <f>VLOOKUP(G1268,角色!AW:BC,主动技能!F1268+1,FALSE)</f>
        <v>skill_01</v>
      </c>
      <c r="Y1268">
        <f t="shared" si="329"/>
        <v>0</v>
      </c>
      <c r="Z1268" s="19">
        <f>IF(VLOOKUP(C1268,角色!CC:CI,主动技能!F1268*2,FALSE)=0,"",VLOOKUP(C1268,角色!CC:CI,主动技能!F1268*2,FALSE))</f>
        <v>100</v>
      </c>
      <c r="AA1268" s="19">
        <f>IF(VLOOKUP(C1268,角色!CC:CI,主动技能!F1268*2+1,FALSE)=0,0,VLOOKUP(C1268,角色!CC:CI,主动技能!F1268*2+1,FALSE))</f>
        <v>10</v>
      </c>
      <c r="AB1268" s="19">
        <f>IF(INT(VLOOKUP(E1268,角色属性概况!I:M,3,FALSE)*AA1268/100)=0,"",(INT(VLOOKUP(E1268,角色属性概况!I:M,3,FALSE)*AA1268/100)))</f>
        <v>122</v>
      </c>
      <c r="AE1268" s="25">
        <f>(VLOOKUP(G1268,角色!V:AE,主动技能!F1268+7,FALSE))</f>
        <v>1</v>
      </c>
      <c r="AF1268" s="19">
        <f>VLOOKUP(F1268,对应表!AY:BA,3,FALSE)</f>
        <v>0</v>
      </c>
      <c r="AG1268" s="19">
        <f>VLOOKUP(F1268,对应表!AY:BA,2,FALSE)</f>
        <v>0</v>
      </c>
      <c r="AH1268" s="25" t="str">
        <f>VLOOKUP(F1268,特效对应!F:G,2,FALSE)</f>
        <v>attack</v>
      </c>
      <c r="AJ1268">
        <f t="shared" si="341"/>
        <v>2</v>
      </c>
      <c r="AQ1268" s="6" t="str">
        <f>_xlfn.IFNA(IF(IF($AK1268=AQ$5,VLOOKUP(AL1268,buff!$K:$L,2,FALSE),"")=0,"",IF($AK1268=AQ$5,VLOOKUP(AL1268,buff!$K:$L,2,FALSE),"")),"")</f>
        <v/>
      </c>
      <c r="AR1268" s="6" t="str">
        <f>_xlfn.IFNA(IF(IF($AK1268=AR$5,VLOOKUP(AM1268,buff!$K:$L,2,FALSE),"")=0,"",IF($AK1268=AR$5,VLOOKUP(AM1268,buff!$K:$L,2,FALSE),"")),"")</f>
        <v/>
      </c>
      <c r="AS1268" s="6" t="str">
        <f>_xlfn.IFNA(IF(IF($AK1268=AS$5,VLOOKUP(AN1268,buff!$K:$L,2,FALSE),"")=0,"",IF($AK1268=AS$5,VLOOKUP(AN1268,buff!$K:$L,2,FALSE),"")),"")</f>
        <v/>
      </c>
      <c r="AT1268" s="6" t="str">
        <f>_xlfn.IFNA(IF(IF($AK1268=AT$5,VLOOKUP(AO1268,buff!$K:$L,2,FALSE),"")=0,"",IF($AK1268=AT$5,VLOOKUP(AO1268,buff!$K:$L,2,FALSE),"")),"")</f>
        <v/>
      </c>
      <c r="AU1268" s="6" t="str">
        <f>_xlfn.IFNA(IF(IF($AK1268=AU$5,VLOOKUP(AP1268,buff!$K:$L,2,FALSE),"")=0,"",IF($AK1268=AU$5,VLOOKUP(AP1268,buff!$K:$L,2,FALSE),"")),"")</f>
        <v/>
      </c>
      <c r="AV1268" s="6" t="str">
        <f>_xlfn.IFNA(IF(IF($AK1268=AV$5,VLOOKUP(AL1268,buff!$K:$L,2,FALSE),"")=0,"",IF($AK1268=AV$5,VLOOKUP(AL1268,buff!$K:$L,2,FALSE),"")),"")</f>
        <v/>
      </c>
      <c r="AW1268" s="6" t="str">
        <f>_xlfn.IFNA(IF(IF($AK1268=AW$5,VLOOKUP(AM1268,buff!$K:$L,2,FALSE),"")=0,"",IF($AK1268=AW$5,VLOOKUP(AM1268,buff!$K:$L,2,FALSE),"")),"")</f>
        <v/>
      </c>
      <c r="AX1268" s="6" t="str">
        <f>_xlfn.IFNA(IF(IF($AK1268=AX$5,VLOOKUP(AN1268,buff!$K:$L,2,FALSE),"")=0,"",IF($AK1268=AX$5,VLOOKUP(AN1268,buff!$K:$L,2,FALSE),"")),"")</f>
        <v/>
      </c>
      <c r="AY1268" s="6" t="str">
        <f>_xlfn.IFNA(IF(IF($AK1268=AY$5,VLOOKUP(AO1268,buff!$K:$L,2,FALSE),"")=0,"",IF($AK1268=AY$5,VLOOKUP(AO1268,buff!$K:$L,2,FALSE),"")),"")</f>
        <v/>
      </c>
      <c r="AZ1268" s="6" t="str">
        <f>_xlfn.IFNA(IF(IF($AK1268=AZ$5,VLOOKUP(AP1268,buff!$K:$L,2,FALSE),"")=0,"",IF($AK1268=AZ$5,VLOOKUP(AP1268,buff!$K:$L,2,FALSE),"")),"")</f>
        <v/>
      </c>
      <c r="BA1268" s="6" t="e">
        <f>VLOOKUP(AL1268,buff!$K:$P,6,FALSE)</f>
        <v>#N/A</v>
      </c>
      <c r="BB1268" s="6" t="e">
        <f>VLOOKUP(AM1268,buff!$K:$P,6,FALSE)</f>
        <v>#N/A</v>
      </c>
      <c r="BC1268" s="6" t="e">
        <f>VLOOKUP(AN1268,buff!$K:$P,6,FALSE)</f>
        <v>#N/A</v>
      </c>
      <c r="BD1268">
        <f t="shared" si="331"/>
        <v>0</v>
      </c>
      <c r="BE1268">
        <f t="shared" si="332"/>
        <v>0</v>
      </c>
      <c r="BF1268" s="22">
        <f t="shared" si="333"/>
        <v>102201</v>
      </c>
    </row>
    <row r="1269" spans="1:58" x14ac:dyDescent="0.15">
      <c r="A1269" t="str">
        <f t="shared" si="334"/>
        <v>爱茉莉主动技能1等级3</v>
      </c>
      <c r="B1269" s="8">
        <f t="shared" si="335"/>
        <v>10220103</v>
      </c>
      <c r="C1269" s="8" t="str">
        <f>VLOOKUP(G1269,角色!A:B,2,FALSE)</f>
        <v>爱茉莉</v>
      </c>
      <c r="D1269" s="8" t="str">
        <f t="shared" si="336"/>
        <v>主动技能1</v>
      </c>
      <c r="E1269" s="8">
        <f t="shared" si="330"/>
        <v>3</v>
      </c>
      <c r="F1269" s="8">
        <f t="shared" si="337"/>
        <v>1</v>
      </c>
      <c r="G1269" s="8">
        <f t="shared" si="338"/>
        <v>22</v>
      </c>
      <c r="H1269" s="4" t="s">
        <v>955</v>
      </c>
      <c r="I1269" s="20" t="str">
        <f t="shared" si="343"/>
        <v>对敌方单体攻击，造成100%攻击力（+161）点伤害。</v>
      </c>
      <c r="J1269" s="20" t="s">
        <v>277</v>
      </c>
      <c r="K1269" s="21" t="s">
        <v>102</v>
      </c>
      <c r="L1269" s="20" t="s">
        <v>106</v>
      </c>
      <c r="M1269" s="4"/>
      <c r="N1269" s="4">
        <v>100</v>
      </c>
      <c r="O1269" s="20">
        <f>VLOOKUP(L1269,对应表!BK:BL,2,FALSE)</f>
        <v>0</v>
      </c>
      <c r="P1269" s="25" t="str">
        <f>_xlfn.IFNA(VLOOKUP(G1269,角色!V:AE,主动技能!F1269+1,FALSE),"")</f>
        <v>|||</v>
      </c>
      <c r="Q1269" s="25">
        <f>(VLOOKUP(G1269,角色!V:AE,主动技能!F1269+4,FALSE))</f>
        <v>1</v>
      </c>
      <c r="R1269" s="25">
        <v>0</v>
      </c>
      <c r="S1269" s="25">
        <v>0</v>
      </c>
      <c r="T1269" s="6" t="str">
        <f t="shared" si="339"/>
        <v/>
      </c>
      <c r="U1269" s="6" t="str">
        <f t="shared" si="340"/>
        <v/>
      </c>
      <c r="V1269" s="19" t="str">
        <f>VLOOKUP(G1269,角色!AW:BC,主动技能!F1269+1,FALSE)</f>
        <v>skill_01</v>
      </c>
      <c r="Y1269">
        <f t="shared" si="329"/>
        <v>0</v>
      </c>
      <c r="Z1269" s="19">
        <f>IF(VLOOKUP(C1269,角色!CC:CI,主动技能!F1269*2,FALSE)=0,"",VLOOKUP(C1269,角色!CC:CI,主动技能!F1269*2,FALSE))</f>
        <v>100</v>
      </c>
      <c r="AA1269" s="19">
        <f>IF(VLOOKUP(C1269,角色!CC:CI,主动技能!F1269*2+1,FALSE)=0,0,VLOOKUP(C1269,角色!CC:CI,主动技能!F1269*2+1,FALSE))</f>
        <v>10</v>
      </c>
      <c r="AB1269" s="19">
        <f>IF(INT(VLOOKUP(E1269,角色属性概况!I:M,3,FALSE)*AA1269/100)=0,"",(INT(VLOOKUP(E1269,角色属性概况!I:M,3,FALSE)*AA1269/100)))</f>
        <v>161</v>
      </c>
      <c r="AE1269" s="25">
        <f>(VLOOKUP(G1269,角色!V:AE,主动技能!F1269+7,FALSE))</f>
        <v>1</v>
      </c>
      <c r="AF1269" s="19">
        <f>VLOOKUP(F1269,对应表!AY:BA,3,FALSE)</f>
        <v>0</v>
      </c>
      <c r="AG1269" s="19">
        <f>VLOOKUP(F1269,对应表!AY:BA,2,FALSE)</f>
        <v>0</v>
      </c>
      <c r="AH1269" s="25" t="str">
        <f>VLOOKUP(F1269,特效对应!F:G,2,FALSE)</f>
        <v>attack</v>
      </c>
      <c r="AJ1269">
        <f t="shared" si="341"/>
        <v>3</v>
      </c>
      <c r="AQ1269" s="6" t="str">
        <f>_xlfn.IFNA(IF(IF($AK1269=AQ$5,VLOOKUP(AL1269,buff!$K:$L,2,FALSE),"")=0,"",IF($AK1269=AQ$5,VLOOKUP(AL1269,buff!$K:$L,2,FALSE),"")),"")</f>
        <v/>
      </c>
      <c r="AR1269" s="6" t="str">
        <f>_xlfn.IFNA(IF(IF($AK1269=AR$5,VLOOKUP(AM1269,buff!$K:$L,2,FALSE),"")=0,"",IF($AK1269=AR$5,VLOOKUP(AM1269,buff!$K:$L,2,FALSE),"")),"")</f>
        <v/>
      </c>
      <c r="AS1269" s="6" t="str">
        <f>_xlfn.IFNA(IF(IF($AK1269=AS$5,VLOOKUP(AN1269,buff!$K:$L,2,FALSE),"")=0,"",IF($AK1269=AS$5,VLOOKUP(AN1269,buff!$K:$L,2,FALSE),"")),"")</f>
        <v/>
      </c>
      <c r="AT1269" s="6" t="str">
        <f>_xlfn.IFNA(IF(IF($AK1269=AT$5,VLOOKUP(AO1269,buff!$K:$L,2,FALSE),"")=0,"",IF($AK1269=AT$5,VLOOKUP(AO1269,buff!$K:$L,2,FALSE),"")),"")</f>
        <v/>
      </c>
      <c r="AU1269" s="6" t="str">
        <f>_xlfn.IFNA(IF(IF($AK1269=AU$5,VLOOKUP(AP1269,buff!$K:$L,2,FALSE),"")=0,"",IF($AK1269=AU$5,VLOOKUP(AP1269,buff!$K:$L,2,FALSE),"")),"")</f>
        <v/>
      </c>
      <c r="AV1269" s="6" t="str">
        <f>_xlfn.IFNA(IF(IF($AK1269=AV$5,VLOOKUP(AL1269,buff!$K:$L,2,FALSE),"")=0,"",IF($AK1269=AV$5,VLOOKUP(AL1269,buff!$K:$L,2,FALSE),"")),"")</f>
        <v/>
      </c>
      <c r="AW1269" s="6" t="str">
        <f>_xlfn.IFNA(IF(IF($AK1269=AW$5,VLOOKUP(AM1269,buff!$K:$L,2,FALSE),"")=0,"",IF($AK1269=AW$5,VLOOKUP(AM1269,buff!$K:$L,2,FALSE),"")),"")</f>
        <v/>
      </c>
      <c r="AX1269" s="6" t="str">
        <f>_xlfn.IFNA(IF(IF($AK1269=AX$5,VLOOKUP(AN1269,buff!$K:$L,2,FALSE),"")=0,"",IF($AK1269=AX$5,VLOOKUP(AN1269,buff!$K:$L,2,FALSE),"")),"")</f>
        <v/>
      </c>
      <c r="AY1269" s="6" t="str">
        <f>_xlfn.IFNA(IF(IF($AK1269=AY$5,VLOOKUP(AO1269,buff!$K:$L,2,FALSE),"")=0,"",IF($AK1269=AY$5,VLOOKUP(AO1269,buff!$K:$L,2,FALSE),"")),"")</f>
        <v/>
      </c>
      <c r="AZ1269" s="6" t="str">
        <f>_xlfn.IFNA(IF(IF($AK1269=AZ$5,VLOOKUP(AP1269,buff!$K:$L,2,FALSE),"")=0,"",IF($AK1269=AZ$5,VLOOKUP(AP1269,buff!$K:$L,2,FALSE),"")),"")</f>
        <v/>
      </c>
      <c r="BA1269" s="6" t="e">
        <f>VLOOKUP(AL1269,buff!$K:$P,6,FALSE)</f>
        <v>#N/A</v>
      </c>
      <c r="BB1269" s="6" t="e">
        <f>VLOOKUP(AM1269,buff!$K:$P,6,FALSE)</f>
        <v>#N/A</v>
      </c>
      <c r="BC1269" s="6" t="e">
        <f>VLOOKUP(AN1269,buff!$K:$P,6,FALSE)</f>
        <v>#N/A</v>
      </c>
      <c r="BD1269">
        <f t="shared" si="331"/>
        <v>0</v>
      </c>
      <c r="BE1269">
        <f t="shared" si="332"/>
        <v>0</v>
      </c>
      <c r="BF1269" s="22">
        <f t="shared" si="333"/>
        <v>102201</v>
      </c>
    </row>
    <row r="1270" spans="1:58" x14ac:dyDescent="0.15">
      <c r="A1270" t="str">
        <f t="shared" si="334"/>
        <v>爱茉莉主动技能1等级4</v>
      </c>
      <c r="B1270" s="8">
        <f t="shared" si="335"/>
        <v>10220104</v>
      </c>
      <c r="C1270" s="8" t="str">
        <f>VLOOKUP(G1270,角色!A:B,2,FALSE)</f>
        <v>爱茉莉</v>
      </c>
      <c r="D1270" s="8" t="str">
        <f t="shared" si="336"/>
        <v>主动技能1</v>
      </c>
      <c r="E1270" s="8">
        <f t="shared" si="330"/>
        <v>4</v>
      </c>
      <c r="F1270" s="8">
        <f t="shared" si="337"/>
        <v>1</v>
      </c>
      <c r="G1270" s="8">
        <f t="shared" si="338"/>
        <v>22</v>
      </c>
      <c r="H1270" s="4" t="s">
        <v>955</v>
      </c>
      <c r="I1270" s="20" t="str">
        <f t="shared" si="343"/>
        <v>对敌方单体攻击，造成100%攻击力（+249）点伤害。</v>
      </c>
      <c r="J1270" s="20" t="s">
        <v>277</v>
      </c>
      <c r="K1270" s="21" t="s">
        <v>102</v>
      </c>
      <c r="L1270" s="20" t="s">
        <v>106</v>
      </c>
      <c r="M1270" s="4"/>
      <c r="N1270" s="4">
        <v>100</v>
      </c>
      <c r="O1270" s="20">
        <f>VLOOKUP(L1270,对应表!BK:BL,2,FALSE)</f>
        <v>0</v>
      </c>
      <c r="P1270" s="25" t="str">
        <f>_xlfn.IFNA(VLOOKUP(G1270,角色!V:AE,主动技能!F1270+1,FALSE),"")</f>
        <v>|||</v>
      </c>
      <c r="Q1270" s="25">
        <f>(VLOOKUP(G1270,角色!V:AE,主动技能!F1270+4,FALSE))</f>
        <v>1</v>
      </c>
      <c r="R1270" s="25">
        <v>0</v>
      </c>
      <c r="S1270" s="25">
        <v>0</v>
      </c>
      <c r="T1270" s="6" t="str">
        <f t="shared" si="339"/>
        <v/>
      </c>
      <c r="U1270" s="6" t="str">
        <f t="shared" si="340"/>
        <v/>
      </c>
      <c r="V1270" s="19" t="str">
        <f>VLOOKUP(G1270,角色!AW:BC,主动技能!F1270+1,FALSE)</f>
        <v>skill_01</v>
      </c>
      <c r="Y1270">
        <f t="shared" si="329"/>
        <v>0</v>
      </c>
      <c r="Z1270" s="19">
        <f>IF(VLOOKUP(C1270,角色!CC:CI,主动技能!F1270*2,FALSE)=0,"",VLOOKUP(C1270,角色!CC:CI,主动技能!F1270*2,FALSE))</f>
        <v>100</v>
      </c>
      <c r="AA1270" s="19">
        <f>IF(VLOOKUP(C1270,角色!CC:CI,主动技能!F1270*2+1,FALSE)=0,0,VLOOKUP(C1270,角色!CC:CI,主动技能!F1270*2+1,FALSE))</f>
        <v>10</v>
      </c>
      <c r="AB1270" s="19">
        <f>IF(INT(VLOOKUP(E1270,角色属性概况!I:M,3,FALSE)*AA1270/100)=0,"",(INT(VLOOKUP(E1270,角色属性概况!I:M,3,FALSE)*AA1270/100)))</f>
        <v>249</v>
      </c>
      <c r="AE1270" s="25">
        <f>(VLOOKUP(G1270,角色!V:AE,主动技能!F1270+7,FALSE))</f>
        <v>1</v>
      </c>
      <c r="AF1270" s="19">
        <f>VLOOKUP(F1270,对应表!AY:BA,3,FALSE)</f>
        <v>0</v>
      </c>
      <c r="AG1270" s="19">
        <f>VLOOKUP(F1270,对应表!AY:BA,2,FALSE)</f>
        <v>0</v>
      </c>
      <c r="AH1270" s="25" t="str">
        <f>VLOOKUP(F1270,特效对应!F:G,2,FALSE)</f>
        <v>attack</v>
      </c>
      <c r="AJ1270">
        <f t="shared" si="341"/>
        <v>4</v>
      </c>
      <c r="AQ1270" s="6" t="str">
        <f>_xlfn.IFNA(IF(IF($AK1270=AQ$5,VLOOKUP(AL1270,buff!$K:$L,2,FALSE),"")=0,"",IF($AK1270=AQ$5,VLOOKUP(AL1270,buff!$K:$L,2,FALSE),"")),"")</f>
        <v/>
      </c>
      <c r="AR1270" s="6" t="str">
        <f>_xlfn.IFNA(IF(IF($AK1270=AR$5,VLOOKUP(AM1270,buff!$K:$L,2,FALSE),"")=0,"",IF($AK1270=AR$5,VLOOKUP(AM1270,buff!$K:$L,2,FALSE),"")),"")</f>
        <v/>
      </c>
      <c r="AS1270" s="6" t="str">
        <f>_xlfn.IFNA(IF(IF($AK1270=AS$5,VLOOKUP(AN1270,buff!$K:$L,2,FALSE),"")=0,"",IF($AK1270=AS$5,VLOOKUP(AN1270,buff!$K:$L,2,FALSE),"")),"")</f>
        <v/>
      </c>
      <c r="AT1270" s="6" t="str">
        <f>_xlfn.IFNA(IF(IF($AK1270=AT$5,VLOOKUP(AO1270,buff!$K:$L,2,FALSE),"")=0,"",IF($AK1270=AT$5,VLOOKUP(AO1270,buff!$K:$L,2,FALSE),"")),"")</f>
        <v/>
      </c>
      <c r="AU1270" s="6" t="str">
        <f>_xlfn.IFNA(IF(IF($AK1270=AU$5,VLOOKUP(AP1270,buff!$K:$L,2,FALSE),"")=0,"",IF($AK1270=AU$5,VLOOKUP(AP1270,buff!$K:$L,2,FALSE),"")),"")</f>
        <v/>
      </c>
      <c r="AV1270" s="6" t="str">
        <f>_xlfn.IFNA(IF(IF($AK1270=AV$5,VLOOKUP(AL1270,buff!$K:$L,2,FALSE),"")=0,"",IF($AK1270=AV$5,VLOOKUP(AL1270,buff!$K:$L,2,FALSE),"")),"")</f>
        <v/>
      </c>
      <c r="AW1270" s="6" t="str">
        <f>_xlfn.IFNA(IF(IF($AK1270=AW$5,VLOOKUP(AM1270,buff!$K:$L,2,FALSE),"")=0,"",IF($AK1270=AW$5,VLOOKUP(AM1270,buff!$K:$L,2,FALSE),"")),"")</f>
        <v/>
      </c>
      <c r="AX1270" s="6" t="str">
        <f>_xlfn.IFNA(IF(IF($AK1270=AX$5,VLOOKUP(AN1270,buff!$K:$L,2,FALSE),"")=0,"",IF($AK1270=AX$5,VLOOKUP(AN1270,buff!$K:$L,2,FALSE),"")),"")</f>
        <v/>
      </c>
      <c r="AY1270" s="6" t="str">
        <f>_xlfn.IFNA(IF(IF($AK1270=AY$5,VLOOKUP(AO1270,buff!$K:$L,2,FALSE),"")=0,"",IF($AK1270=AY$5,VLOOKUP(AO1270,buff!$K:$L,2,FALSE),"")),"")</f>
        <v/>
      </c>
      <c r="AZ1270" s="6" t="str">
        <f>_xlfn.IFNA(IF(IF($AK1270=AZ$5,VLOOKUP(AP1270,buff!$K:$L,2,FALSE),"")=0,"",IF($AK1270=AZ$5,VLOOKUP(AP1270,buff!$K:$L,2,FALSE),"")),"")</f>
        <v/>
      </c>
      <c r="BA1270" s="6" t="e">
        <f>VLOOKUP(AL1270,buff!$K:$P,6,FALSE)</f>
        <v>#N/A</v>
      </c>
      <c r="BB1270" s="6" t="e">
        <f>VLOOKUP(AM1270,buff!$K:$P,6,FALSE)</f>
        <v>#N/A</v>
      </c>
      <c r="BC1270" s="6" t="e">
        <f>VLOOKUP(AN1270,buff!$K:$P,6,FALSE)</f>
        <v>#N/A</v>
      </c>
      <c r="BD1270">
        <f t="shared" si="331"/>
        <v>0</v>
      </c>
      <c r="BE1270">
        <f t="shared" si="332"/>
        <v>0</v>
      </c>
      <c r="BF1270" s="22">
        <f t="shared" si="333"/>
        <v>102201</v>
      </c>
    </row>
    <row r="1271" spans="1:58" x14ac:dyDescent="0.15">
      <c r="A1271" t="str">
        <f t="shared" si="334"/>
        <v>爱茉莉主动技能1等级5</v>
      </c>
      <c r="B1271" s="8">
        <f t="shared" si="335"/>
        <v>10220105</v>
      </c>
      <c r="C1271" s="8" t="str">
        <f>VLOOKUP(G1271,角色!A:B,2,FALSE)</f>
        <v>爱茉莉</v>
      </c>
      <c r="D1271" s="8" t="str">
        <f t="shared" si="336"/>
        <v>主动技能1</v>
      </c>
      <c r="E1271" s="8">
        <f t="shared" si="330"/>
        <v>5</v>
      </c>
      <c r="F1271" s="8">
        <f t="shared" si="337"/>
        <v>1</v>
      </c>
      <c r="G1271" s="8">
        <f t="shared" si="338"/>
        <v>22</v>
      </c>
      <c r="H1271" s="4" t="s">
        <v>955</v>
      </c>
      <c r="I1271" s="20" t="str">
        <f t="shared" si="343"/>
        <v>对敌方单体攻击，造成100%攻击力（+373）点伤害。</v>
      </c>
      <c r="J1271" s="20" t="s">
        <v>277</v>
      </c>
      <c r="K1271" s="21" t="s">
        <v>102</v>
      </c>
      <c r="L1271" s="20" t="s">
        <v>106</v>
      </c>
      <c r="M1271" s="4"/>
      <c r="N1271" s="4">
        <v>100</v>
      </c>
      <c r="O1271" s="20">
        <f>VLOOKUP(L1271,对应表!BK:BL,2,FALSE)</f>
        <v>0</v>
      </c>
      <c r="P1271" s="25" t="str">
        <f>_xlfn.IFNA(VLOOKUP(G1271,角色!V:AE,主动技能!F1271+1,FALSE),"")</f>
        <v>|||</v>
      </c>
      <c r="Q1271" s="25">
        <f>(VLOOKUP(G1271,角色!V:AE,主动技能!F1271+4,FALSE))</f>
        <v>1</v>
      </c>
      <c r="R1271" s="25">
        <v>0</v>
      </c>
      <c r="S1271" s="25">
        <v>0</v>
      </c>
      <c r="T1271" s="6" t="str">
        <f t="shared" si="339"/>
        <v/>
      </c>
      <c r="U1271" s="6" t="str">
        <f t="shared" si="340"/>
        <v/>
      </c>
      <c r="V1271" s="19" t="str">
        <f>VLOOKUP(G1271,角色!AW:BC,主动技能!F1271+1,FALSE)</f>
        <v>skill_01</v>
      </c>
      <c r="Y1271">
        <f t="shared" ref="Y1271:Y1326" si="344">VLOOKUP(D1271,BG:BH,2,FALSE)</f>
        <v>0</v>
      </c>
      <c r="Z1271" s="19">
        <f>IF(VLOOKUP(C1271,角色!CC:CI,主动技能!F1271*2,FALSE)=0,"",VLOOKUP(C1271,角色!CC:CI,主动技能!F1271*2,FALSE))</f>
        <v>100</v>
      </c>
      <c r="AA1271" s="19">
        <f>IF(VLOOKUP(C1271,角色!CC:CI,主动技能!F1271*2+1,FALSE)=0,0,VLOOKUP(C1271,角色!CC:CI,主动技能!F1271*2+1,FALSE))</f>
        <v>10</v>
      </c>
      <c r="AB1271" s="19">
        <f>IF(INT(VLOOKUP(E1271,角色属性概况!I:M,3,FALSE)*AA1271/100)=0,"",(INT(VLOOKUP(E1271,角色属性概况!I:M,3,FALSE)*AA1271/100)))</f>
        <v>373</v>
      </c>
      <c r="AE1271" s="25">
        <f>(VLOOKUP(G1271,角色!V:AE,主动技能!F1271+7,FALSE))</f>
        <v>1</v>
      </c>
      <c r="AF1271" s="19">
        <f>VLOOKUP(F1271,对应表!AY:BA,3,FALSE)</f>
        <v>0</v>
      </c>
      <c r="AG1271" s="19">
        <f>VLOOKUP(F1271,对应表!AY:BA,2,FALSE)</f>
        <v>0</v>
      </c>
      <c r="AH1271" s="25" t="str">
        <f>VLOOKUP(F1271,特效对应!F:G,2,FALSE)</f>
        <v>attack</v>
      </c>
      <c r="AJ1271">
        <f t="shared" si="341"/>
        <v>5</v>
      </c>
      <c r="AQ1271" s="6" t="str">
        <f>_xlfn.IFNA(IF(IF($AK1271=AQ$5,VLOOKUP(AL1271,buff!$K:$L,2,FALSE),"")=0,"",IF($AK1271=AQ$5,VLOOKUP(AL1271,buff!$K:$L,2,FALSE),"")),"")</f>
        <v/>
      </c>
      <c r="AR1271" s="6" t="str">
        <f>_xlfn.IFNA(IF(IF($AK1271=AR$5,VLOOKUP(AM1271,buff!$K:$L,2,FALSE),"")=0,"",IF($AK1271=AR$5,VLOOKUP(AM1271,buff!$K:$L,2,FALSE),"")),"")</f>
        <v/>
      </c>
      <c r="AS1271" s="6" t="str">
        <f>_xlfn.IFNA(IF(IF($AK1271=AS$5,VLOOKUP(AN1271,buff!$K:$L,2,FALSE),"")=0,"",IF($AK1271=AS$5,VLOOKUP(AN1271,buff!$K:$L,2,FALSE),"")),"")</f>
        <v/>
      </c>
      <c r="AT1271" s="6" t="str">
        <f>_xlfn.IFNA(IF(IF($AK1271=AT$5,VLOOKUP(AO1271,buff!$K:$L,2,FALSE),"")=0,"",IF($AK1271=AT$5,VLOOKUP(AO1271,buff!$K:$L,2,FALSE),"")),"")</f>
        <v/>
      </c>
      <c r="AU1271" s="6" t="str">
        <f>_xlfn.IFNA(IF(IF($AK1271=AU$5,VLOOKUP(AP1271,buff!$K:$L,2,FALSE),"")=0,"",IF($AK1271=AU$5,VLOOKUP(AP1271,buff!$K:$L,2,FALSE),"")),"")</f>
        <v/>
      </c>
      <c r="AV1271" s="6" t="str">
        <f>_xlfn.IFNA(IF(IF($AK1271=AV$5,VLOOKUP(AL1271,buff!$K:$L,2,FALSE),"")=0,"",IF($AK1271=AV$5,VLOOKUP(AL1271,buff!$K:$L,2,FALSE),"")),"")</f>
        <v/>
      </c>
      <c r="AW1271" s="6" t="str">
        <f>_xlfn.IFNA(IF(IF($AK1271=AW$5,VLOOKUP(AM1271,buff!$K:$L,2,FALSE),"")=0,"",IF($AK1271=AW$5,VLOOKUP(AM1271,buff!$K:$L,2,FALSE),"")),"")</f>
        <v/>
      </c>
      <c r="AX1271" s="6" t="str">
        <f>_xlfn.IFNA(IF(IF($AK1271=AX$5,VLOOKUP(AN1271,buff!$K:$L,2,FALSE),"")=0,"",IF($AK1271=AX$5,VLOOKUP(AN1271,buff!$K:$L,2,FALSE),"")),"")</f>
        <v/>
      </c>
      <c r="AY1271" s="6" t="str">
        <f>_xlfn.IFNA(IF(IF($AK1271=AY$5,VLOOKUP(AO1271,buff!$K:$L,2,FALSE),"")=0,"",IF($AK1271=AY$5,VLOOKUP(AO1271,buff!$K:$L,2,FALSE),"")),"")</f>
        <v/>
      </c>
      <c r="AZ1271" s="6" t="str">
        <f>_xlfn.IFNA(IF(IF($AK1271=AZ$5,VLOOKUP(AP1271,buff!$K:$L,2,FALSE),"")=0,"",IF($AK1271=AZ$5,VLOOKUP(AP1271,buff!$K:$L,2,FALSE),"")),"")</f>
        <v/>
      </c>
      <c r="BA1271" s="6" t="e">
        <f>VLOOKUP(AL1271,buff!$K:$P,6,FALSE)</f>
        <v>#N/A</v>
      </c>
      <c r="BB1271" s="6" t="e">
        <f>VLOOKUP(AM1271,buff!$K:$P,6,FALSE)</f>
        <v>#N/A</v>
      </c>
      <c r="BC1271" s="6" t="e">
        <f>VLOOKUP(AN1271,buff!$K:$P,6,FALSE)</f>
        <v>#N/A</v>
      </c>
      <c r="BD1271">
        <f t="shared" si="331"/>
        <v>0</v>
      </c>
      <c r="BE1271">
        <f t="shared" si="332"/>
        <v>0</v>
      </c>
      <c r="BF1271" s="22">
        <f t="shared" si="333"/>
        <v>102201</v>
      </c>
    </row>
    <row r="1272" spans="1:58" x14ac:dyDescent="0.15">
      <c r="A1272" t="str">
        <f t="shared" si="334"/>
        <v>爱茉莉主动技能1等级6</v>
      </c>
      <c r="B1272" s="8">
        <f t="shared" si="335"/>
        <v>10220106</v>
      </c>
      <c r="C1272" s="8" t="str">
        <f>VLOOKUP(G1272,角色!A:B,2,FALSE)</f>
        <v>爱茉莉</v>
      </c>
      <c r="D1272" s="8" t="str">
        <f t="shared" si="336"/>
        <v>主动技能1</v>
      </c>
      <c r="E1272" s="8">
        <f t="shared" si="330"/>
        <v>6</v>
      </c>
      <c r="F1272" s="8">
        <f t="shared" si="337"/>
        <v>1</v>
      </c>
      <c r="G1272" s="8">
        <f t="shared" si="338"/>
        <v>22</v>
      </c>
      <c r="H1272" s="4" t="s">
        <v>955</v>
      </c>
      <c r="I1272" s="20" t="str">
        <f t="shared" si="343"/>
        <v>对敌方单体攻击，造成100%攻击力（+549）点伤害。</v>
      </c>
      <c r="J1272" s="20" t="s">
        <v>277</v>
      </c>
      <c r="K1272" s="21" t="s">
        <v>102</v>
      </c>
      <c r="L1272" s="20" t="s">
        <v>106</v>
      </c>
      <c r="M1272" s="4"/>
      <c r="N1272" s="4">
        <v>100</v>
      </c>
      <c r="O1272" s="20">
        <f>VLOOKUP(L1272,对应表!BK:BL,2,FALSE)</f>
        <v>0</v>
      </c>
      <c r="P1272" s="25" t="str">
        <f>_xlfn.IFNA(VLOOKUP(G1272,角色!V:AE,主动技能!F1272+1,FALSE),"")</f>
        <v>|||</v>
      </c>
      <c r="Q1272" s="25">
        <f>(VLOOKUP(G1272,角色!V:AE,主动技能!F1272+4,FALSE))</f>
        <v>1</v>
      </c>
      <c r="R1272" s="25">
        <v>0</v>
      </c>
      <c r="S1272" s="25">
        <v>0</v>
      </c>
      <c r="T1272" s="6" t="str">
        <f t="shared" si="339"/>
        <v/>
      </c>
      <c r="U1272" s="6" t="str">
        <f t="shared" si="340"/>
        <v/>
      </c>
      <c r="V1272" s="19" t="str">
        <f>VLOOKUP(G1272,角色!AW:BC,主动技能!F1272+1,FALSE)</f>
        <v>skill_01</v>
      </c>
      <c r="Y1272">
        <f t="shared" si="344"/>
        <v>0</v>
      </c>
      <c r="Z1272" s="19">
        <f>IF(VLOOKUP(C1272,角色!CC:CI,主动技能!F1272*2,FALSE)=0,"",VLOOKUP(C1272,角色!CC:CI,主动技能!F1272*2,FALSE))</f>
        <v>100</v>
      </c>
      <c r="AA1272" s="19">
        <f>IF(VLOOKUP(C1272,角色!CC:CI,主动技能!F1272*2+1,FALSE)=0,0,VLOOKUP(C1272,角色!CC:CI,主动技能!F1272*2+1,FALSE))</f>
        <v>10</v>
      </c>
      <c r="AB1272" s="19">
        <f>IF(INT(VLOOKUP(E1272,角色属性概况!I:M,3,FALSE)*AA1272/100)=0,"",(INT(VLOOKUP(E1272,角色属性概况!I:M,3,FALSE)*AA1272/100)))</f>
        <v>549</v>
      </c>
      <c r="AE1272" s="25">
        <f>(VLOOKUP(G1272,角色!V:AE,主动技能!F1272+7,FALSE))</f>
        <v>1</v>
      </c>
      <c r="AF1272" s="19">
        <f>VLOOKUP(F1272,对应表!AY:BA,3,FALSE)</f>
        <v>0</v>
      </c>
      <c r="AG1272" s="19">
        <f>VLOOKUP(F1272,对应表!AY:BA,2,FALSE)</f>
        <v>0</v>
      </c>
      <c r="AH1272" s="25" t="str">
        <f>VLOOKUP(F1272,特效对应!F:G,2,FALSE)</f>
        <v>attack</v>
      </c>
      <c r="AJ1272">
        <f t="shared" si="341"/>
        <v>6</v>
      </c>
      <c r="AQ1272" s="6" t="str">
        <f>_xlfn.IFNA(IF(IF($AK1272=AQ$5,VLOOKUP(AL1272,buff!$K:$L,2,FALSE),"")=0,"",IF($AK1272=AQ$5,VLOOKUP(AL1272,buff!$K:$L,2,FALSE),"")),"")</f>
        <v/>
      </c>
      <c r="AR1272" s="6" t="str">
        <f>_xlfn.IFNA(IF(IF($AK1272=AR$5,VLOOKUP(AM1272,buff!$K:$L,2,FALSE),"")=0,"",IF($AK1272=AR$5,VLOOKUP(AM1272,buff!$K:$L,2,FALSE),"")),"")</f>
        <v/>
      </c>
      <c r="AS1272" s="6" t="str">
        <f>_xlfn.IFNA(IF(IF($AK1272=AS$5,VLOOKUP(AN1272,buff!$K:$L,2,FALSE),"")=0,"",IF($AK1272=AS$5,VLOOKUP(AN1272,buff!$K:$L,2,FALSE),"")),"")</f>
        <v/>
      </c>
      <c r="AT1272" s="6" t="str">
        <f>_xlfn.IFNA(IF(IF($AK1272=AT$5,VLOOKUP(AO1272,buff!$K:$L,2,FALSE),"")=0,"",IF($AK1272=AT$5,VLOOKUP(AO1272,buff!$K:$L,2,FALSE),"")),"")</f>
        <v/>
      </c>
      <c r="AU1272" s="6" t="str">
        <f>_xlfn.IFNA(IF(IF($AK1272=AU$5,VLOOKUP(AP1272,buff!$K:$L,2,FALSE),"")=0,"",IF($AK1272=AU$5,VLOOKUP(AP1272,buff!$K:$L,2,FALSE),"")),"")</f>
        <v/>
      </c>
      <c r="AV1272" s="6" t="str">
        <f>_xlfn.IFNA(IF(IF($AK1272=AV$5,VLOOKUP(AL1272,buff!$K:$L,2,FALSE),"")=0,"",IF($AK1272=AV$5,VLOOKUP(AL1272,buff!$K:$L,2,FALSE),"")),"")</f>
        <v/>
      </c>
      <c r="AW1272" s="6" t="str">
        <f>_xlfn.IFNA(IF(IF($AK1272=AW$5,VLOOKUP(AM1272,buff!$K:$L,2,FALSE),"")=0,"",IF($AK1272=AW$5,VLOOKUP(AM1272,buff!$K:$L,2,FALSE),"")),"")</f>
        <v/>
      </c>
      <c r="AX1272" s="6" t="str">
        <f>_xlfn.IFNA(IF(IF($AK1272=AX$5,VLOOKUP(AN1272,buff!$K:$L,2,FALSE),"")=0,"",IF($AK1272=AX$5,VLOOKUP(AN1272,buff!$K:$L,2,FALSE),"")),"")</f>
        <v/>
      </c>
      <c r="AY1272" s="6" t="str">
        <f>_xlfn.IFNA(IF(IF($AK1272=AY$5,VLOOKUP(AO1272,buff!$K:$L,2,FALSE),"")=0,"",IF($AK1272=AY$5,VLOOKUP(AO1272,buff!$K:$L,2,FALSE),"")),"")</f>
        <v/>
      </c>
      <c r="AZ1272" s="6" t="str">
        <f>_xlfn.IFNA(IF(IF($AK1272=AZ$5,VLOOKUP(AP1272,buff!$K:$L,2,FALSE),"")=0,"",IF($AK1272=AZ$5,VLOOKUP(AP1272,buff!$K:$L,2,FALSE),"")),"")</f>
        <v/>
      </c>
      <c r="BA1272" s="6" t="e">
        <f>VLOOKUP(AL1272,buff!$K:$P,6,FALSE)</f>
        <v>#N/A</v>
      </c>
      <c r="BB1272" s="6" t="e">
        <f>VLOOKUP(AM1272,buff!$K:$P,6,FALSE)</f>
        <v>#N/A</v>
      </c>
      <c r="BC1272" s="6" t="e">
        <f>VLOOKUP(AN1272,buff!$K:$P,6,FALSE)</f>
        <v>#N/A</v>
      </c>
      <c r="BD1272">
        <f t="shared" si="331"/>
        <v>0</v>
      </c>
      <c r="BE1272">
        <f t="shared" si="332"/>
        <v>0</v>
      </c>
      <c r="BF1272" s="22">
        <f t="shared" si="333"/>
        <v>102201</v>
      </c>
    </row>
    <row r="1273" spans="1:58" x14ac:dyDescent="0.15">
      <c r="A1273" t="str">
        <f t="shared" si="334"/>
        <v>爱茉莉主动技能1等级7</v>
      </c>
      <c r="B1273" s="8">
        <f t="shared" si="335"/>
        <v>10220107</v>
      </c>
      <c r="C1273" s="8" t="str">
        <f>VLOOKUP(G1273,角色!A:B,2,FALSE)</f>
        <v>爱茉莉</v>
      </c>
      <c r="D1273" s="8" t="str">
        <f t="shared" si="336"/>
        <v>主动技能1</v>
      </c>
      <c r="E1273" s="8">
        <f t="shared" si="330"/>
        <v>7</v>
      </c>
      <c r="F1273" s="8">
        <f t="shared" si="337"/>
        <v>1</v>
      </c>
      <c r="G1273" s="8">
        <f t="shared" si="338"/>
        <v>22</v>
      </c>
      <c r="H1273" s="4" t="s">
        <v>955</v>
      </c>
      <c r="I1273" s="20" t="str">
        <f t="shared" si="343"/>
        <v>对敌方单体攻击，造成100%攻击力（+797）点伤害。</v>
      </c>
      <c r="J1273" s="20" t="s">
        <v>277</v>
      </c>
      <c r="K1273" s="21" t="s">
        <v>102</v>
      </c>
      <c r="L1273" s="20" t="s">
        <v>106</v>
      </c>
      <c r="M1273" s="4"/>
      <c r="N1273" s="4">
        <v>100</v>
      </c>
      <c r="O1273" s="20">
        <f>VLOOKUP(L1273,对应表!BK:BL,2,FALSE)</f>
        <v>0</v>
      </c>
      <c r="P1273" s="25" t="str">
        <f>_xlfn.IFNA(VLOOKUP(G1273,角色!V:AE,主动技能!F1273+1,FALSE),"")</f>
        <v>|||</v>
      </c>
      <c r="Q1273" s="25">
        <f>(VLOOKUP(G1273,角色!V:AE,主动技能!F1273+4,FALSE))</f>
        <v>1</v>
      </c>
      <c r="R1273" s="25">
        <v>0</v>
      </c>
      <c r="S1273" s="25">
        <v>0</v>
      </c>
      <c r="T1273" s="6" t="str">
        <f t="shared" si="339"/>
        <v/>
      </c>
      <c r="U1273" s="6" t="str">
        <f t="shared" si="340"/>
        <v/>
      </c>
      <c r="V1273" s="19" t="str">
        <f>VLOOKUP(G1273,角色!AW:BC,主动技能!F1273+1,FALSE)</f>
        <v>skill_01</v>
      </c>
      <c r="Y1273">
        <f t="shared" si="344"/>
        <v>0</v>
      </c>
      <c r="Z1273" s="19">
        <f>IF(VLOOKUP(C1273,角色!CC:CI,主动技能!F1273*2,FALSE)=0,"",VLOOKUP(C1273,角色!CC:CI,主动技能!F1273*2,FALSE))</f>
        <v>100</v>
      </c>
      <c r="AA1273" s="19">
        <f>IF(VLOOKUP(C1273,角色!CC:CI,主动技能!F1273*2+1,FALSE)=0,0,VLOOKUP(C1273,角色!CC:CI,主动技能!F1273*2+1,FALSE))</f>
        <v>10</v>
      </c>
      <c r="AB1273" s="19">
        <f>IF(INT(VLOOKUP(E1273,角色属性概况!I:M,3,FALSE)*AA1273/100)=0,"",(INT(VLOOKUP(E1273,角色属性概况!I:M,3,FALSE)*AA1273/100)))</f>
        <v>797</v>
      </c>
      <c r="AE1273" s="25">
        <f>(VLOOKUP(G1273,角色!V:AE,主动技能!F1273+7,FALSE))</f>
        <v>1</v>
      </c>
      <c r="AF1273" s="19">
        <f>VLOOKUP(F1273,对应表!AY:BA,3,FALSE)</f>
        <v>0</v>
      </c>
      <c r="AG1273" s="19">
        <f>VLOOKUP(F1273,对应表!AY:BA,2,FALSE)</f>
        <v>0</v>
      </c>
      <c r="AH1273" s="25" t="str">
        <f>VLOOKUP(F1273,特效对应!F:G,2,FALSE)</f>
        <v>attack</v>
      </c>
      <c r="AJ1273">
        <f t="shared" si="341"/>
        <v>7</v>
      </c>
      <c r="AQ1273" s="6" t="str">
        <f>_xlfn.IFNA(IF(IF($AK1273=AQ$5,VLOOKUP(AL1273,buff!$K:$L,2,FALSE),"")=0,"",IF($AK1273=AQ$5,VLOOKUP(AL1273,buff!$K:$L,2,FALSE),"")),"")</f>
        <v/>
      </c>
      <c r="AR1273" s="6" t="str">
        <f>_xlfn.IFNA(IF(IF($AK1273=AR$5,VLOOKUP(AM1273,buff!$K:$L,2,FALSE),"")=0,"",IF($AK1273=AR$5,VLOOKUP(AM1273,buff!$K:$L,2,FALSE),"")),"")</f>
        <v/>
      </c>
      <c r="AS1273" s="6" t="str">
        <f>_xlfn.IFNA(IF(IF($AK1273=AS$5,VLOOKUP(AN1273,buff!$K:$L,2,FALSE),"")=0,"",IF($AK1273=AS$5,VLOOKUP(AN1273,buff!$K:$L,2,FALSE),"")),"")</f>
        <v/>
      </c>
      <c r="AT1273" s="6" t="str">
        <f>_xlfn.IFNA(IF(IF($AK1273=AT$5,VLOOKUP(AO1273,buff!$K:$L,2,FALSE),"")=0,"",IF($AK1273=AT$5,VLOOKUP(AO1273,buff!$K:$L,2,FALSE),"")),"")</f>
        <v/>
      </c>
      <c r="AU1273" s="6" t="str">
        <f>_xlfn.IFNA(IF(IF($AK1273=AU$5,VLOOKUP(AP1273,buff!$K:$L,2,FALSE),"")=0,"",IF($AK1273=AU$5,VLOOKUP(AP1273,buff!$K:$L,2,FALSE),"")),"")</f>
        <v/>
      </c>
      <c r="AV1273" s="6" t="str">
        <f>_xlfn.IFNA(IF(IF($AK1273=AV$5,VLOOKUP(AL1273,buff!$K:$L,2,FALSE),"")=0,"",IF($AK1273=AV$5,VLOOKUP(AL1273,buff!$K:$L,2,FALSE),"")),"")</f>
        <v/>
      </c>
      <c r="AW1273" s="6" t="str">
        <f>_xlfn.IFNA(IF(IF($AK1273=AW$5,VLOOKUP(AM1273,buff!$K:$L,2,FALSE),"")=0,"",IF($AK1273=AW$5,VLOOKUP(AM1273,buff!$K:$L,2,FALSE),"")),"")</f>
        <v/>
      </c>
      <c r="AX1273" s="6" t="str">
        <f>_xlfn.IFNA(IF(IF($AK1273=AX$5,VLOOKUP(AN1273,buff!$K:$L,2,FALSE),"")=0,"",IF($AK1273=AX$5,VLOOKUP(AN1273,buff!$K:$L,2,FALSE),"")),"")</f>
        <v/>
      </c>
      <c r="AY1273" s="6" t="str">
        <f>_xlfn.IFNA(IF(IF($AK1273=AY$5,VLOOKUP(AO1273,buff!$K:$L,2,FALSE),"")=0,"",IF($AK1273=AY$5,VLOOKUP(AO1273,buff!$K:$L,2,FALSE),"")),"")</f>
        <v/>
      </c>
      <c r="AZ1273" s="6" t="str">
        <f>_xlfn.IFNA(IF(IF($AK1273=AZ$5,VLOOKUP(AP1273,buff!$K:$L,2,FALSE),"")=0,"",IF($AK1273=AZ$5,VLOOKUP(AP1273,buff!$K:$L,2,FALSE),"")),"")</f>
        <v/>
      </c>
      <c r="BA1273" s="6" t="e">
        <f>VLOOKUP(AL1273,buff!$K:$P,6,FALSE)</f>
        <v>#N/A</v>
      </c>
      <c r="BB1273" s="6" t="e">
        <f>VLOOKUP(AM1273,buff!$K:$P,6,FALSE)</f>
        <v>#N/A</v>
      </c>
      <c r="BC1273" s="6" t="e">
        <f>VLOOKUP(AN1273,buff!$K:$P,6,FALSE)</f>
        <v>#N/A</v>
      </c>
      <c r="BD1273">
        <f t="shared" si="331"/>
        <v>0</v>
      </c>
      <c r="BE1273">
        <f t="shared" si="332"/>
        <v>0</v>
      </c>
      <c r="BF1273" s="22">
        <f t="shared" si="333"/>
        <v>102201</v>
      </c>
    </row>
    <row r="1274" spans="1:58" x14ac:dyDescent="0.15">
      <c r="A1274" t="str">
        <f t="shared" si="334"/>
        <v>爱茉莉主动技能1等级8</v>
      </c>
      <c r="B1274" s="8">
        <f t="shared" si="335"/>
        <v>10220108</v>
      </c>
      <c r="C1274" s="8" t="str">
        <f>VLOOKUP(G1274,角色!A:B,2,FALSE)</f>
        <v>爱茉莉</v>
      </c>
      <c r="D1274" s="8" t="str">
        <f t="shared" si="336"/>
        <v>主动技能1</v>
      </c>
      <c r="E1274" s="8">
        <f t="shared" si="330"/>
        <v>8</v>
      </c>
      <c r="F1274" s="8">
        <f t="shared" si="337"/>
        <v>1</v>
      </c>
      <c r="G1274" s="8">
        <f t="shared" si="338"/>
        <v>22</v>
      </c>
      <c r="H1274" s="4" t="s">
        <v>955</v>
      </c>
      <c r="I1274" s="20" t="str">
        <f t="shared" si="343"/>
        <v>对敌方单体攻击，造成100%攻击力（+1149）点伤害。</v>
      </c>
      <c r="J1274" s="20" t="s">
        <v>277</v>
      </c>
      <c r="K1274" s="21" t="s">
        <v>102</v>
      </c>
      <c r="L1274" s="20" t="s">
        <v>106</v>
      </c>
      <c r="M1274" s="4"/>
      <c r="N1274" s="4">
        <v>100</v>
      </c>
      <c r="O1274" s="20">
        <f>VLOOKUP(L1274,对应表!BK:BL,2,FALSE)</f>
        <v>0</v>
      </c>
      <c r="P1274" s="25" t="str">
        <f>_xlfn.IFNA(VLOOKUP(G1274,角色!V:AE,主动技能!F1274+1,FALSE),"")</f>
        <v>|||</v>
      </c>
      <c r="Q1274" s="25">
        <f>(VLOOKUP(G1274,角色!V:AE,主动技能!F1274+4,FALSE))</f>
        <v>1</v>
      </c>
      <c r="R1274" s="25">
        <v>0</v>
      </c>
      <c r="S1274" s="25">
        <v>0</v>
      </c>
      <c r="T1274" s="6" t="str">
        <f t="shared" si="339"/>
        <v/>
      </c>
      <c r="U1274" s="6" t="str">
        <f t="shared" si="340"/>
        <v/>
      </c>
      <c r="V1274" s="19" t="str">
        <f>VLOOKUP(G1274,角色!AW:BC,主动技能!F1274+1,FALSE)</f>
        <v>skill_01</v>
      </c>
      <c r="Y1274">
        <f t="shared" si="344"/>
        <v>0</v>
      </c>
      <c r="Z1274" s="19">
        <f>IF(VLOOKUP(C1274,角色!CC:CI,主动技能!F1274*2,FALSE)=0,"",VLOOKUP(C1274,角色!CC:CI,主动技能!F1274*2,FALSE))</f>
        <v>100</v>
      </c>
      <c r="AA1274" s="19">
        <f>IF(VLOOKUP(C1274,角色!CC:CI,主动技能!F1274*2+1,FALSE)=0,0,VLOOKUP(C1274,角色!CC:CI,主动技能!F1274*2+1,FALSE))</f>
        <v>10</v>
      </c>
      <c r="AB1274" s="19">
        <f>IF(INT(VLOOKUP(E1274,角色属性概况!I:M,3,FALSE)*AA1274/100)=0,"",(INT(VLOOKUP(E1274,角色属性概况!I:M,3,FALSE)*AA1274/100)))</f>
        <v>1149</v>
      </c>
      <c r="AE1274" s="25">
        <f>(VLOOKUP(G1274,角色!V:AE,主动技能!F1274+7,FALSE))</f>
        <v>1</v>
      </c>
      <c r="AF1274" s="19">
        <f>VLOOKUP(F1274,对应表!AY:BA,3,FALSE)</f>
        <v>0</v>
      </c>
      <c r="AG1274" s="19">
        <f>VLOOKUP(F1274,对应表!AY:BA,2,FALSE)</f>
        <v>0</v>
      </c>
      <c r="AH1274" s="25" t="str">
        <f>VLOOKUP(F1274,特效对应!F:G,2,FALSE)</f>
        <v>attack</v>
      </c>
      <c r="AJ1274">
        <f t="shared" si="341"/>
        <v>8</v>
      </c>
      <c r="AQ1274" s="6" t="str">
        <f>_xlfn.IFNA(IF(IF($AK1274=AQ$5,VLOOKUP(AL1274,buff!$K:$L,2,FALSE),"")=0,"",IF($AK1274=AQ$5,VLOOKUP(AL1274,buff!$K:$L,2,FALSE),"")),"")</f>
        <v/>
      </c>
      <c r="AR1274" s="6" t="str">
        <f>_xlfn.IFNA(IF(IF($AK1274=AR$5,VLOOKUP(AM1274,buff!$K:$L,2,FALSE),"")=0,"",IF($AK1274=AR$5,VLOOKUP(AM1274,buff!$K:$L,2,FALSE),"")),"")</f>
        <v/>
      </c>
      <c r="AS1274" s="6" t="str">
        <f>_xlfn.IFNA(IF(IF($AK1274=AS$5,VLOOKUP(AN1274,buff!$K:$L,2,FALSE),"")=0,"",IF($AK1274=AS$5,VLOOKUP(AN1274,buff!$K:$L,2,FALSE),"")),"")</f>
        <v/>
      </c>
      <c r="AT1274" s="6" t="str">
        <f>_xlfn.IFNA(IF(IF($AK1274=AT$5,VLOOKUP(AO1274,buff!$K:$L,2,FALSE),"")=0,"",IF($AK1274=AT$5,VLOOKUP(AO1274,buff!$K:$L,2,FALSE),"")),"")</f>
        <v/>
      </c>
      <c r="AU1274" s="6" t="str">
        <f>_xlfn.IFNA(IF(IF($AK1274=AU$5,VLOOKUP(AP1274,buff!$K:$L,2,FALSE),"")=0,"",IF($AK1274=AU$5,VLOOKUP(AP1274,buff!$K:$L,2,FALSE),"")),"")</f>
        <v/>
      </c>
      <c r="AV1274" s="6" t="str">
        <f>_xlfn.IFNA(IF(IF($AK1274=AV$5,VLOOKUP(AL1274,buff!$K:$L,2,FALSE),"")=0,"",IF($AK1274=AV$5,VLOOKUP(AL1274,buff!$K:$L,2,FALSE),"")),"")</f>
        <v/>
      </c>
      <c r="AW1274" s="6" t="str">
        <f>_xlfn.IFNA(IF(IF($AK1274=AW$5,VLOOKUP(AM1274,buff!$K:$L,2,FALSE),"")=0,"",IF($AK1274=AW$5,VLOOKUP(AM1274,buff!$K:$L,2,FALSE),"")),"")</f>
        <v/>
      </c>
      <c r="AX1274" s="6" t="str">
        <f>_xlfn.IFNA(IF(IF($AK1274=AX$5,VLOOKUP(AN1274,buff!$K:$L,2,FALSE),"")=0,"",IF($AK1274=AX$5,VLOOKUP(AN1274,buff!$K:$L,2,FALSE),"")),"")</f>
        <v/>
      </c>
      <c r="AY1274" s="6" t="str">
        <f>_xlfn.IFNA(IF(IF($AK1274=AY$5,VLOOKUP(AO1274,buff!$K:$L,2,FALSE),"")=0,"",IF($AK1274=AY$5,VLOOKUP(AO1274,buff!$K:$L,2,FALSE),"")),"")</f>
        <v/>
      </c>
      <c r="AZ1274" s="6" t="str">
        <f>_xlfn.IFNA(IF(IF($AK1274=AZ$5,VLOOKUP(AP1274,buff!$K:$L,2,FALSE),"")=0,"",IF($AK1274=AZ$5,VLOOKUP(AP1274,buff!$K:$L,2,FALSE),"")),"")</f>
        <v/>
      </c>
      <c r="BA1274" s="6" t="e">
        <f>VLOOKUP(AL1274,buff!$K:$P,6,FALSE)</f>
        <v>#N/A</v>
      </c>
      <c r="BB1274" s="6" t="e">
        <f>VLOOKUP(AM1274,buff!$K:$P,6,FALSE)</f>
        <v>#N/A</v>
      </c>
      <c r="BC1274" s="6" t="e">
        <f>VLOOKUP(AN1274,buff!$K:$P,6,FALSE)</f>
        <v>#N/A</v>
      </c>
      <c r="BD1274">
        <f t="shared" si="331"/>
        <v>0</v>
      </c>
      <c r="BE1274">
        <f t="shared" si="332"/>
        <v>0</v>
      </c>
      <c r="BF1274" s="22">
        <f t="shared" si="333"/>
        <v>102201</v>
      </c>
    </row>
    <row r="1275" spans="1:58" x14ac:dyDescent="0.15">
      <c r="A1275" t="str">
        <f t="shared" si="334"/>
        <v>爱茉莉主动技能1等级9</v>
      </c>
      <c r="B1275" s="8">
        <f t="shared" si="335"/>
        <v>10220109</v>
      </c>
      <c r="C1275" s="8" t="str">
        <f>VLOOKUP(G1275,角色!A:B,2,FALSE)</f>
        <v>爱茉莉</v>
      </c>
      <c r="D1275" s="8" t="str">
        <f t="shared" si="336"/>
        <v>主动技能1</v>
      </c>
      <c r="E1275" s="8">
        <f t="shared" si="330"/>
        <v>9</v>
      </c>
      <c r="F1275" s="8">
        <f t="shared" si="337"/>
        <v>1</v>
      </c>
      <c r="G1275" s="8">
        <f t="shared" si="338"/>
        <v>22</v>
      </c>
      <c r="H1275" s="4" t="s">
        <v>955</v>
      </c>
      <c r="I1275" s="20" t="str">
        <f t="shared" si="343"/>
        <v>对敌方单体攻击，造成100%攻击力（+1648）点伤害。</v>
      </c>
      <c r="J1275" s="20" t="s">
        <v>277</v>
      </c>
      <c r="K1275" s="21" t="s">
        <v>102</v>
      </c>
      <c r="L1275" s="20" t="s">
        <v>106</v>
      </c>
      <c r="M1275" s="4"/>
      <c r="N1275" s="4">
        <v>100</v>
      </c>
      <c r="O1275" s="20">
        <f>VLOOKUP(L1275,对应表!BK:BL,2,FALSE)</f>
        <v>0</v>
      </c>
      <c r="P1275" s="25" t="str">
        <f>_xlfn.IFNA(VLOOKUP(G1275,角色!V:AE,主动技能!F1275+1,FALSE),"")</f>
        <v>|||</v>
      </c>
      <c r="Q1275" s="25">
        <f>(VLOOKUP(G1275,角色!V:AE,主动技能!F1275+4,FALSE))</f>
        <v>1</v>
      </c>
      <c r="R1275" s="25">
        <v>0</v>
      </c>
      <c r="S1275" s="25">
        <v>0</v>
      </c>
      <c r="T1275" s="6" t="str">
        <f t="shared" si="339"/>
        <v/>
      </c>
      <c r="U1275" s="6" t="str">
        <f t="shared" si="340"/>
        <v/>
      </c>
      <c r="V1275" s="19" t="str">
        <f>VLOOKUP(G1275,角色!AW:BC,主动技能!F1275+1,FALSE)</f>
        <v>skill_01</v>
      </c>
      <c r="Y1275">
        <f t="shared" si="344"/>
        <v>0</v>
      </c>
      <c r="Z1275" s="19">
        <f>IF(VLOOKUP(C1275,角色!CC:CI,主动技能!F1275*2,FALSE)=0,"",VLOOKUP(C1275,角色!CC:CI,主动技能!F1275*2,FALSE))</f>
        <v>100</v>
      </c>
      <c r="AA1275" s="19">
        <f>IF(VLOOKUP(C1275,角色!CC:CI,主动技能!F1275*2+1,FALSE)=0,0,VLOOKUP(C1275,角色!CC:CI,主动技能!F1275*2+1,FALSE))</f>
        <v>10</v>
      </c>
      <c r="AB1275" s="19">
        <f>IF(INT(VLOOKUP(E1275,角色属性概况!I:M,3,FALSE)*AA1275/100)=0,"",(INT(VLOOKUP(E1275,角色属性概况!I:M,3,FALSE)*AA1275/100)))</f>
        <v>1648</v>
      </c>
      <c r="AE1275" s="25">
        <f>(VLOOKUP(G1275,角色!V:AE,主动技能!F1275+7,FALSE))</f>
        <v>1</v>
      </c>
      <c r="AF1275" s="19">
        <f>VLOOKUP(F1275,对应表!AY:BA,3,FALSE)</f>
        <v>0</v>
      </c>
      <c r="AG1275" s="19">
        <f>VLOOKUP(F1275,对应表!AY:BA,2,FALSE)</f>
        <v>0</v>
      </c>
      <c r="AH1275" s="25" t="str">
        <f>VLOOKUP(F1275,特效对应!F:G,2,FALSE)</f>
        <v>attack</v>
      </c>
      <c r="AJ1275">
        <f t="shared" si="341"/>
        <v>9</v>
      </c>
      <c r="AQ1275" s="6" t="str">
        <f>_xlfn.IFNA(IF(IF($AK1275=AQ$5,VLOOKUP(AL1275,buff!$K:$L,2,FALSE),"")=0,"",IF($AK1275=AQ$5,VLOOKUP(AL1275,buff!$K:$L,2,FALSE),"")),"")</f>
        <v/>
      </c>
      <c r="AR1275" s="6" t="str">
        <f>_xlfn.IFNA(IF(IF($AK1275=AR$5,VLOOKUP(AM1275,buff!$K:$L,2,FALSE),"")=0,"",IF($AK1275=AR$5,VLOOKUP(AM1275,buff!$K:$L,2,FALSE),"")),"")</f>
        <v/>
      </c>
      <c r="AS1275" s="6" t="str">
        <f>_xlfn.IFNA(IF(IF($AK1275=AS$5,VLOOKUP(AN1275,buff!$K:$L,2,FALSE),"")=0,"",IF($AK1275=AS$5,VLOOKUP(AN1275,buff!$K:$L,2,FALSE),"")),"")</f>
        <v/>
      </c>
      <c r="AT1275" s="6" t="str">
        <f>_xlfn.IFNA(IF(IF($AK1275=AT$5,VLOOKUP(AO1275,buff!$K:$L,2,FALSE),"")=0,"",IF($AK1275=AT$5,VLOOKUP(AO1275,buff!$K:$L,2,FALSE),"")),"")</f>
        <v/>
      </c>
      <c r="AU1275" s="6" t="str">
        <f>_xlfn.IFNA(IF(IF($AK1275=AU$5,VLOOKUP(AP1275,buff!$K:$L,2,FALSE),"")=0,"",IF($AK1275=AU$5,VLOOKUP(AP1275,buff!$K:$L,2,FALSE),"")),"")</f>
        <v/>
      </c>
      <c r="AV1275" s="6" t="str">
        <f>_xlfn.IFNA(IF(IF($AK1275=AV$5,VLOOKUP(AL1275,buff!$K:$L,2,FALSE),"")=0,"",IF($AK1275=AV$5,VLOOKUP(AL1275,buff!$K:$L,2,FALSE),"")),"")</f>
        <v/>
      </c>
      <c r="AW1275" s="6" t="str">
        <f>_xlfn.IFNA(IF(IF($AK1275=AW$5,VLOOKUP(AM1275,buff!$K:$L,2,FALSE),"")=0,"",IF($AK1275=AW$5,VLOOKUP(AM1275,buff!$K:$L,2,FALSE),"")),"")</f>
        <v/>
      </c>
      <c r="AX1275" s="6" t="str">
        <f>_xlfn.IFNA(IF(IF($AK1275=AX$5,VLOOKUP(AN1275,buff!$K:$L,2,FALSE),"")=0,"",IF($AK1275=AX$5,VLOOKUP(AN1275,buff!$K:$L,2,FALSE),"")),"")</f>
        <v/>
      </c>
      <c r="AY1275" s="6" t="str">
        <f>_xlfn.IFNA(IF(IF($AK1275=AY$5,VLOOKUP(AO1275,buff!$K:$L,2,FALSE),"")=0,"",IF($AK1275=AY$5,VLOOKUP(AO1275,buff!$K:$L,2,FALSE),"")),"")</f>
        <v/>
      </c>
      <c r="AZ1275" s="6" t="str">
        <f>_xlfn.IFNA(IF(IF($AK1275=AZ$5,VLOOKUP(AP1275,buff!$K:$L,2,FALSE),"")=0,"",IF($AK1275=AZ$5,VLOOKUP(AP1275,buff!$K:$L,2,FALSE),"")),"")</f>
        <v/>
      </c>
      <c r="BA1275" s="6" t="e">
        <f>VLOOKUP(AL1275,buff!$K:$P,6,FALSE)</f>
        <v>#N/A</v>
      </c>
      <c r="BB1275" s="6" t="e">
        <f>VLOOKUP(AM1275,buff!$K:$P,6,FALSE)</f>
        <v>#N/A</v>
      </c>
      <c r="BC1275" s="6" t="e">
        <f>VLOOKUP(AN1275,buff!$K:$P,6,FALSE)</f>
        <v>#N/A</v>
      </c>
      <c r="BD1275">
        <f t="shared" si="331"/>
        <v>0</v>
      </c>
      <c r="BE1275">
        <f t="shared" si="332"/>
        <v>0</v>
      </c>
      <c r="BF1275" s="22">
        <f t="shared" si="333"/>
        <v>102201</v>
      </c>
    </row>
    <row r="1276" spans="1:58" x14ac:dyDescent="0.15">
      <c r="A1276" t="str">
        <f t="shared" si="334"/>
        <v>爱茉莉主动技能1等级10</v>
      </c>
      <c r="B1276" s="8">
        <f t="shared" si="335"/>
        <v>10220110</v>
      </c>
      <c r="C1276" s="8" t="str">
        <f>VLOOKUP(G1276,角色!A:B,2,FALSE)</f>
        <v>爱茉莉</v>
      </c>
      <c r="D1276" s="8" t="str">
        <f t="shared" si="336"/>
        <v>主动技能1</v>
      </c>
      <c r="E1276" s="8">
        <f t="shared" si="330"/>
        <v>10</v>
      </c>
      <c r="F1276" s="8">
        <f t="shared" si="337"/>
        <v>1</v>
      </c>
      <c r="G1276" s="8">
        <f t="shared" si="338"/>
        <v>22</v>
      </c>
      <c r="H1276" s="4" t="s">
        <v>955</v>
      </c>
      <c r="I1276" s="20" t="str">
        <f t="shared" si="343"/>
        <v>对敌方单体攻击，造成100%攻击力（+2353）点伤害。</v>
      </c>
      <c r="J1276" s="20" t="s">
        <v>277</v>
      </c>
      <c r="K1276" s="21" t="s">
        <v>102</v>
      </c>
      <c r="L1276" s="20" t="s">
        <v>106</v>
      </c>
      <c r="M1276" s="4"/>
      <c r="N1276" s="4">
        <v>100</v>
      </c>
      <c r="O1276" s="20">
        <f>VLOOKUP(L1276,对应表!BK:BL,2,FALSE)</f>
        <v>0</v>
      </c>
      <c r="P1276" s="25" t="str">
        <f>_xlfn.IFNA(VLOOKUP(G1276,角色!V:AE,主动技能!F1276+1,FALSE),"")</f>
        <v>|||</v>
      </c>
      <c r="Q1276" s="25">
        <f>(VLOOKUP(G1276,角色!V:AE,主动技能!F1276+4,FALSE))</f>
        <v>1</v>
      </c>
      <c r="R1276" s="25">
        <v>0</v>
      </c>
      <c r="S1276" s="25">
        <v>0</v>
      </c>
      <c r="T1276" s="6" t="str">
        <f t="shared" si="339"/>
        <v/>
      </c>
      <c r="U1276" s="6" t="str">
        <f t="shared" si="340"/>
        <v/>
      </c>
      <c r="V1276" s="19" t="str">
        <f>VLOOKUP(G1276,角色!AW:BC,主动技能!F1276+1,FALSE)</f>
        <v>skill_01</v>
      </c>
      <c r="Y1276">
        <f t="shared" si="344"/>
        <v>0</v>
      </c>
      <c r="Z1276" s="19">
        <f>IF(VLOOKUP(C1276,角色!CC:CI,主动技能!F1276*2,FALSE)=0,"",VLOOKUP(C1276,角色!CC:CI,主动技能!F1276*2,FALSE))</f>
        <v>100</v>
      </c>
      <c r="AA1276" s="19">
        <f>IF(VLOOKUP(C1276,角色!CC:CI,主动技能!F1276*2+1,FALSE)=0,0,VLOOKUP(C1276,角色!CC:CI,主动技能!F1276*2+1,FALSE))</f>
        <v>10</v>
      </c>
      <c r="AB1276" s="19">
        <f>IF(INT(VLOOKUP(E1276,角色属性概况!I:M,3,FALSE)*AA1276/100)=0,"",(INT(VLOOKUP(E1276,角色属性概况!I:M,3,FALSE)*AA1276/100)))</f>
        <v>2353</v>
      </c>
      <c r="AE1276" s="25">
        <f>(VLOOKUP(G1276,角色!V:AE,主动技能!F1276+7,FALSE))</f>
        <v>1</v>
      </c>
      <c r="AF1276" s="19">
        <f>VLOOKUP(F1276,对应表!AY:BA,3,FALSE)</f>
        <v>0</v>
      </c>
      <c r="AG1276" s="19">
        <f>VLOOKUP(F1276,对应表!AY:BA,2,FALSE)</f>
        <v>0</v>
      </c>
      <c r="AH1276" s="25" t="str">
        <f>VLOOKUP(F1276,特效对应!F:G,2,FALSE)</f>
        <v>attack</v>
      </c>
      <c r="AJ1276">
        <f t="shared" si="341"/>
        <v>10</v>
      </c>
      <c r="AQ1276" s="6" t="str">
        <f>_xlfn.IFNA(IF(IF($AK1276=AQ$5,VLOOKUP(AL1276,buff!$K:$L,2,FALSE),"")=0,"",IF($AK1276=AQ$5,VLOOKUP(AL1276,buff!$K:$L,2,FALSE),"")),"")</f>
        <v/>
      </c>
      <c r="AR1276" s="6" t="str">
        <f>_xlfn.IFNA(IF(IF($AK1276=AR$5,VLOOKUP(AM1276,buff!$K:$L,2,FALSE),"")=0,"",IF($AK1276=AR$5,VLOOKUP(AM1276,buff!$K:$L,2,FALSE),"")),"")</f>
        <v/>
      </c>
      <c r="AS1276" s="6" t="str">
        <f>_xlfn.IFNA(IF(IF($AK1276=AS$5,VLOOKUP(AN1276,buff!$K:$L,2,FALSE),"")=0,"",IF($AK1276=AS$5,VLOOKUP(AN1276,buff!$K:$L,2,FALSE),"")),"")</f>
        <v/>
      </c>
      <c r="AT1276" s="6" t="str">
        <f>_xlfn.IFNA(IF(IF($AK1276=AT$5,VLOOKUP(AO1276,buff!$K:$L,2,FALSE),"")=0,"",IF($AK1276=AT$5,VLOOKUP(AO1276,buff!$K:$L,2,FALSE),"")),"")</f>
        <v/>
      </c>
      <c r="AU1276" s="6" t="str">
        <f>_xlfn.IFNA(IF(IF($AK1276=AU$5,VLOOKUP(AP1276,buff!$K:$L,2,FALSE),"")=0,"",IF($AK1276=AU$5,VLOOKUP(AP1276,buff!$K:$L,2,FALSE),"")),"")</f>
        <v/>
      </c>
      <c r="AV1276" s="6" t="str">
        <f>_xlfn.IFNA(IF(IF($AK1276=AV$5,VLOOKUP(AL1276,buff!$K:$L,2,FALSE),"")=0,"",IF($AK1276=AV$5,VLOOKUP(AL1276,buff!$K:$L,2,FALSE),"")),"")</f>
        <v/>
      </c>
      <c r="AW1276" s="6" t="str">
        <f>_xlfn.IFNA(IF(IF($AK1276=AW$5,VLOOKUP(AM1276,buff!$K:$L,2,FALSE),"")=0,"",IF($AK1276=AW$5,VLOOKUP(AM1276,buff!$K:$L,2,FALSE),"")),"")</f>
        <v/>
      </c>
      <c r="AX1276" s="6" t="str">
        <f>_xlfn.IFNA(IF(IF($AK1276=AX$5,VLOOKUP(AN1276,buff!$K:$L,2,FALSE),"")=0,"",IF($AK1276=AX$5,VLOOKUP(AN1276,buff!$K:$L,2,FALSE),"")),"")</f>
        <v/>
      </c>
      <c r="AY1276" s="6" t="str">
        <f>_xlfn.IFNA(IF(IF($AK1276=AY$5,VLOOKUP(AO1276,buff!$K:$L,2,FALSE),"")=0,"",IF($AK1276=AY$5,VLOOKUP(AO1276,buff!$K:$L,2,FALSE),"")),"")</f>
        <v/>
      </c>
      <c r="AZ1276" s="6" t="str">
        <f>_xlfn.IFNA(IF(IF($AK1276=AZ$5,VLOOKUP(AP1276,buff!$K:$L,2,FALSE),"")=0,"",IF($AK1276=AZ$5,VLOOKUP(AP1276,buff!$K:$L,2,FALSE),"")),"")</f>
        <v/>
      </c>
      <c r="BA1276" s="6" t="e">
        <f>VLOOKUP(AL1276,buff!$K:$P,6,FALSE)</f>
        <v>#N/A</v>
      </c>
      <c r="BB1276" s="6" t="e">
        <f>VLOOKUP(AM1276,buff!$K:$P,6,FALSE)</f>
        <v>#N/A</v>
      </c>
      <c r="BC1276" s="6" t="e">
        <f>VLOOKUP(AN1276,buff!$K:$P,6,FALSE)</f>
        <v>#N/A</v>
      </c>
      <c r="BD1276">
        <f t="shared" si="331"/>
        <v>0</v>
      </c>
      <c r="BE1276">
        <f t="shared" si="332"/>
        <v>0</v>
      </c>
      <c r="BF1276" s="22">
        <f t="shared" si="333"/>
        <v>102201</v>
      </c>
    </row>
    <row r="1277" spans="1:58" x14ac:dyDescent="0.15">
      <c r="A1277" t="str">
        <f t="shared" si="334"/>
        <v>爱茉莉主动技能1等级11</v>
      </c>
      <c r="B1277" s="8">
        <f t="shared" si="335"/>
        <v>10220111</v>
      </c>
      <c r="C1277" s="8" t="str">
        <f>VLOOKUP(G1277,角色!A:B,2,FALSE)</f>
        <v>爱茉莉</v>
      </c>
      <c r="D1277" s="8" t="str">
        <f t="shared" si="336"/>
        <v>主动技能1</v>
      </c>
      <c r="E1277" s="8">
        <f t="shared" si="330"/>
        <v>11</v>
      </c>
      <c r="F1277" s="8">
        <f t="shared" si="337"/>
        <v>1</v>
      </c>
      <c r="G1277" s="8">
        <f t="shared" si="338"/>
        <v>22</v>
      </c>
      <c r="H1277" s="4" t="s">
        <v>955</v>
      </c>
      <c r="I1277" s="20" t="str">
        <f t="shared" si="343"/>
        <v>对敌方单体攻击，造成100%攻击力（+3352）点伤害。</v>
      </c>
      <c r="J1277" s="20" t="s">
        <v>277</v>
      </c>
      <c r="K1277" s="21" t="s">
        <v>102</v>
      </c>
      <c r="L1277" s="20" t="s">
        <v>106</v>
      </c>
      <c r="M1277" s="4"/>
      <c r="N1277" s="4">
        <v>100</v>
      </c>
      <c r="O1277" s="20">
        <f>VLOOKUP(L1277,对应表!BK:BL,2,FALSE)</f>
        <v>0</v>
      </c>
      <c r="P1277" s="25" t="str">
        <f>_xlfn.IFNA(VLOOKUP(G1277,角色!V:AE,主动技能!F1277+1,FALSE),"")</f>
        <v>|||</v>
      </c>
      <c r="Q1277" s="25">
        <f>(VLOOKUP(G1277,角色!V:AE,主动技能!F1277+4,FALSE))</f>
        <v>1</v>
      </c>
      <c r="R1277" s="25">
        <v>0</v>
      </c>
      <c r="S1277" s="25">
        <v>0</v>
      </c>
      <c r="T1277" s="6" t="str">
        <f t="shared" si="339"/>
        <v/>
      </c>
      <c r="U1277" s="6" t="str">
        <f t="shared" si="340"/>
        <v/>
      </c>
      <c r="V1277" s="19" t="str">
        <f>VLOOKUP(G1277,角色!AW:BC,主动技能!F1277+1,FALSE)</f>
        <v>skill_01</v>
      </c>
      <c r="Y1277">
        <f t="shared" si="344"/>
        <v>0</v>
      </c>
      <c r="Z1277" s="19">
        <f>IF(VLOOKUP(C1277,角色!CC:CI,主动技能!F1277*2,FALSE)=0,"",VLOOKUP(C1277,角色!CC:CI,主动技能!F1277*2,FALSE))</f>
        <v>100</v>
      </c>
      <c r="AA1277" s="19">
        <f>IF(VLOOKUP(C1277,角色!CC:CI,主动技能!F1277*2+1,FALSE)=0,0,VLOOKUP(C1277,角色!CC:CI,主动技能!F1277*2+1,FALSE))</f>
        <v>10</v>
      </c>
      <c r="AB1277" s="19">
        <f>IF(INT(VLOOKUP(E1277,角色属性概况!I:M,3,FALSE)*AA1277/100)=0,"",(INT(VLOOKUP(E1277,角色属性概况!I:M,3,FALSE)*AA1277/100)))</f>
        <v>3352</v>
      </c>
      <c r="AE1277" s="25">
        <f>(VLOOKUP(G1277,角色!V:AE,主动技能!F1277+7,FALSE))</f>
        <v>1</v>
      </c>
      <c r="AF1277" s="19">
        <f>VLOOKUP(F1277,对应表!AY:BA,3,FALSE)</f>
        <v>0</v>
      </c>
      <c r="AG1277" s="19">
        <f>VLOOKUP(F1277,对应表!AY:BA,2,FALSE)</f>
        <v>0</v>
      </c>
      <c r="AH1277" s="25" t="str">
        <f>VLOOKUP(F1277,特效对应!F:G,2,FALSE)</f>
        <v>attack</v>
      </c>
      <c r="AJ1277">
        <f t="shared" si="341"/>
        <v>11</v>
      </c>
      <c r="AQ1277" s="6" t="str">
        <f>_xlfn.IFNA(IF(IF($AK1277=AQ$5,VLOOKUP(AL1277,buff!$K:$L,2,FALSE),"")=0,"",IF($AK1277=AQ$5,VLOOKUP(AL1277,buff!$K:$L,2,FALSE),"")),"")</f>
        <v/>
      </c>
      <c r="AR1277" s="6" t="str">
        <f>_xlfn.IFNA(IF(IF($AK1277=AR$5,VLOOKUP(AM1277,buff!$K:$L,2,FALSE),"")=0,"",IF($AK1277=AR$5,VLOOKUP(AM1277,buff!$K:$L,2,FALSE),"")),"")</f>
        <v/>
      </c>
      <c r="AS1277" s="6" t="str">
        <f>_xlfn.IFNA(IF(IF($AK1277=AS$5,VLOOKUP(AN1277,buff!$K:$L,2,FALSE),"")=0,"",IF($AK1277=AS$5,VLOOKUP(AN1277,buff!$K:$L,2,FALSE),"")),"")</f>
        <v/>
      </c>
      <c r="AT1277" s="6" t="str">
        <f>_xlfn.IFNA(IF(IF($AK1277=AT$5,VLOOKUP(AO1277,buff!$K:$L,2,FALSE),"")=0,"",IF($AK1277=AT$5,VLOOKUP(AO1277,buff!$K:$L,2,FALSE),"")),"")</f>
        <v/>
      </c>
      <c r="AU1277" s="6" t="str">
        <f>_xlfn.IFNA(IF(IF($AK1277=AU$5,VLOOKUP(AP1277,buff!$K:$L,2,FALSE),"")=0,"",IF($AK1277=AU$5,VLOOKUP(AP1277,buff!$K:$L,2,FALSE),"")),"")</f>
        <v/>
      </c>
      <c r="AV1277" s="6" t="str">
        <f>_xlfn.IFNA(IF(IF($AK1277=AV$5,VLOOKUP(AL1277,buff!$K:$L,2,FALSE),"")=0,"",IF($AK1277=AV$5,VLOOKUP(AL1277,buff!$K:$L,2,FALSE),"")),"")</f>
        <v/>
      </c>
      <c r="AW1277" s="6" t="str">
        <f>_xlfn.IFNA(IF(IF($AK1277=AW$5,VLOOKUP(AM1277,buff!$K:$L,2,FALSE),"")=0,"",IF($AK1277=AW$5,VLOOKUP(AM1277,buff!$K:$L,2,FALSE),"")),"")</f>
        <v/>
      </c>
      <c r="AX1277" s="6" t="str">
        <f>_xlfn.IFNA(IF(IF($AK1277=AX$5,VLOOKUP(AN1277,buff!$K:$L,2,FALSE),"")=0,"",IF($AK1277=AX$5,VLOOKUP(AN1277,buff!$K:$L,2,FALSE),"")),"")</f>
        <v/>
      </c>
      <c r="AY1277" s="6" t="str">
        <f>_xlfn.IFNA(IF(IF($AK1277=AY$5,VLOOKUP(AO1277,buff!$K:$L,2,FALSE),"")=0,"",IF($AK1277=AY$5,VLOOKUP(AO1277,buff!$K:$L,2,FALSE),"")),"")</f>
        <v/>
      </c>
      <c r="AZ1277" s="6" t="str">
        <f>_xlfn.IFNA(IF(IF($AK1277=AZ$5,VLOOKUP(AP1277,buff!$K:$L,2,FALSE),"")=0,"",IF($AK1277=AZ$5,VLOOKUP(AP1277,buff!$K:$L,2,FALSE),"")),"")</f>
        <v/>
      </c>
      <c r="BA1277" s="6" t="e">
        <f>VLOOKUP(AL1277,buff!$K:$P,6,FALSE)</f>
        <v>#N/A</v>
      </c>
      <c r="BB1277" s="6" t="e">
        <f>VLOOKUP(AM1277,buff!$K:$P,6,FALSE)</f>
        <v>#N/A</v>
      </c>
      <c r="BC1277" s="6" t="e">
        <f>VLOOKUP(AN1277,buff!$K:$P,6,FALSE)</f>
        <v>#N/A</v>
      </c>
      <c r="BD1277">
        <f t="shared" si="331"/>
        <v>0</v>
      </c>
      <c r="BE1277">
        <f t="shared" si="332"/>
        <v>0</v>
      </c>
      <c r="BF1277" s="22">
        <f t="shared" si="333"/>
        <v>102201</v>
      </c>
    </row>
    <row r="1278" spans="1:58" x14ac:dyDescent="0.15">
      <c r="A1278" t="str">
        <f t="shared" si="334"/>
        <v>爱茉莉主动技能1等级12</v>
      </c>
      <c r="B1278" s="8">
        <f t="shared" si="335"/>
        <v>10220112</v>
      </c>
      <c r="C1278" s="8" t="str">
        <f>VLOOKUP(G1278,角色!A:B,2,FALSE)</f>
        <v>爱茉莉</v>
      </c>
      <c r="D1278" s="8" t="str">
        <f t="shared" si="336"/>
        <v>主动技能1</v>
      </c>
      <c r="E1278" s="8">
        <f t="shared" si="330"/>
        <v>12</v>
      </c>
      <c r="F1278" s="8">
        <f t="shared" si="337"/>
        <v>1</v>
      </c>
      <c r="G1278" s="8">
        <f t="shared" si="338"/>
        <v>22</v>
      </c>
      <c r="H1278" s="4" t="s">
        <v>955</v>
      </c>
      <c r="I1278" s="20" t="str">
        <f t="shared" si="343"/>
        <v>对敌方单体攻击，造成100%攻击力（+4766）点伤害。</v>
      </c>
      <c r="J1278" s="20" t="s">
        <v>277</v>
      </c>
      <c r="K1278" s="21" t="s">
        <v>102</v>
      </c>
      <c r="L1278" s="20" t="s">
        <v>106</v>
      </c>
      <c r="M1278" s="4"/>
      <c r="N1278" s="4">
        <v>100</v>
      </c>
      <c r="O1278" s="20">
        <f>VLOOKUP(L1278,对应表!BK:BL,2,FALSE)</f>
        <v>0</v>
      </c>
      <c r="P1278" s="25" t="str">
        <f>_xlfn.IFNA(VLOOKUP(G1278,角色!V:AE,主动技能!F1278+1,FALSE),"")</f>
        <v>|||</v>
      </c>
      <c r="Q1278" s="25">
        <f>(VLOOKUP(G1278,角色!V:AE,主动技能!F1278+4,FALSE))</f>
        <v>1</v>
      </c>
      <c r="R1278" s="25">
        <v>0</v>
      </c>
      <c r="S1278" s="25">
        <v>0</v>
      </c>
      <c r="T1278" s="6" t="str">
        <f t="shared" si="339"/>
        <v/>
      </c>
      <c r="U1278" s="6" t="str">
        <f t="shared" si="340"/>
        <v/>
      </c>
      <c r="V1278" s="19" t="str">
        <f>VLOOKUP(G1278,角色!AW:BC,主动技能!F1278+1,FALSE)</f>
        <v>skill_01</v>
      </c>
      <c r="Y1278">
        <f t="shared" si="344"/>
        <v>0</v>
      </c>
      <c r="Z1278" s="19">
        <f>IF(VLOOKUP(C1278,角色!CC:CI,主动技能!F1278*2,FALSE)=0,"",VLOOKUP(C1278,角色!CC:CI,主动技能!F1278*2,FALSE))</f>
        <v>100</v>
      </c>
      <c r="AA1278" s="19">
        <f>IF(VLOOKUP(C1278,角色!CC:CI,主动技能!F1278*2+1,FALSE)=0,0,VLOOKUP(C1278,角色!CC:CI,主动技能!F1278*2+1,FALSE))</f>
        <v>10</v>
      </c>
      <c r="AB1278" s="19">
        <f>IF(INT(VLOOKUP(E1278,角色属性概况!I:M,3,FALSE)*AA1278/100)=0,"",(INT(VLOOKUP(E1278,角色属性概况!I:M,3,FALSE)*AA1278/100)))</f>
        <v>4766</v>
      </c>
      <c r="AE1278" s="25">
        <f>(VLOOKUP(G1278,角色!V:AE,主动技能!F1278+7,FALSE))</f>
        <v>1</v>
      </c>
      <c r="AF1278" s="19">
        <f>VLOOKUP(F1278,对应表!AY:BA,3,FALSE)</f>
        <v>0</v>
      </c>
      <c r="AG1278" s="19">
        <f>VLOOKUP(F1278,对应表!AY:BA,2,FALSE)</f>
        <v>0</v>
      </c>
      <c r="AH1278" s="25" t="str">
        <f>VLOOKUP(F1278,特效对应!F:G,2,FALSE)</f>
        <v>attack</v>
      </c>
      <c r="AJ1278">
        <f t="shared" si="341"/>
        <v>12</v>
      </c>
      <c r="AQ1278" s="6" t="str">
        <f>_xlfn.IFNA(IF(IF($AK1278=AQ$5,VLOOKUP(AL1278,buff!$K:$L,2,FALSE),"")=0,"",IF($AK1278=AQ$5,VLOOKUP(AL1278,buff!$K:$L,2,FALSE),"")),"")</f>
        <v/>
      </c>
      <c r="AR1278" s="6" t="str">
        <f>_xlfn.IFNA(IF(IF($AK1278=AR$5,VLOOKUP(AM1278,buff!$K:$L,2,FALSE),"")=0,"",IF($AK1278=AR$5,VLOOKUP(AM1278,buff!$K:$L,2,FALSE),"")),"")</f>
        <v/>
      </c>
      <c r="AS1278" s="6" t="str">
        <f>_xlfn.IFNA(IF(IF($AK1278=AS$5,VLOOKUP(AN1278,buff!$K:$L,2,FALSE),"")=0,"",IF($AK1278=AS$5,VLOOKUP(AN1278,buff!$K:$L,2,FALSE),"")),"")</f>
        <v/>
      </c>
      <c r="AT1278" s="6" t="str">
        <f>_xlfn.IFNA(IF(IF($AK1278=AT$5,VLOOKUP(AO1278,buff!$K:$L,2,FALSE),"")=0,"",IF($AK1278=AT$5,VLOOKUP(AO1278,buff!$K:$L,2,FALSE),"")),"")</f>
        <v/>
      </c>
      <c r="AU1278" s="6" t="str">
        <f>_xlfn.IFNA(IF(IF($AK1278=AU$5,VLOOKUP(AP1278,buff!$K:$L,2,FALSE),"")=0,"",IF($AK1278=AU$5,VLOOKUP(AP1278,buff!$K:$L,2,FALSE),"")),"")</f>
        <v/>
      </c>
      <c r="AV1278" s="6" t="str">
        <f>_xlfn.IFNA(IF(IF($AK1278=AV$5,VLOOKUP(AL1278,buff!$K:$L,2,FALSE),"")=0,"",IF($AK1278=AV$5,VLOOKUP(AL1278,buff!$K:$L,2,FALSE),"")),"")</f>
        <v/>
      </c>
      <c r="AW1278" s="6" t="str">
        <f>_xlfn.IFNA(IF(IF($AK1278=AW$5,VLOOKUP(AM1278,buff!$K:$L,2,FALSE),"")=0,"",IF($AK1278=AW$5,VLOOKUP(AM1278,buff!$K:$L,2,FALSE),"")),"")</f>
        <v/>
      </c>
      <c r="AX1278" s="6" t="str">
        <f>_xlfn.IFNA(IF(IF($AK1278=AX$5,VLOOKUP(AN1278,buff!$K:$L,2,FALSE),"")=0,"",IF($AK1278=AX$5,VLOOKUP(AN1278,buff!$K:$L,2,FALSE),"")),"")</f>
        <v/>
      </c>
      <c r="AY1278" s="6" t="str">
        <f>_xlfn.IFNA(IF(IF($AK1278=AY$5,VLOOKUP(AO1278,buff!$K:$L,2,FALSE),"")=0,"",IF($AK1278=AY$5,VLOOKUP(AO1278,buff!$K:$L,2,FALSE),"")),"")</f>
        <v/>
      </c>
      <c r="AZ1278" s="6" t="str">
        <f>_xlfn.IFNA(IF(IF($AK1278=AZ$5,VLOOKUP(AP1278,buff!$K:$L,2,FALSE),"")=0,"",IF($AK1278=AZ$5,VLOOKUP(AP1278,buff!$K:$L,2,FALSE),"")),"")</f>
        <v/>
      </c>
      <c r="BA1278" s="6" t="e">
        <f>VLOOKUP(AL1278,buff!$K:$P,6,FALSE)</f>
        <v>#N/A</v>
      </c>
      <c r="BB1278" s="6" t="e">
        <f>VLOOKUP(AM1278,buff!$K:$P,6,FALSE)</f>
        <v>#N/A</v>
      </c>
      <c r="BC1278" s="6" t="e">
        <f>VLOOKUP(AN1278,buff!$K:$P,6,FALSE)</f>
        <v>#N/A</v>
      </c>
      <c r="BD1278">
        <f t="shared" si="331"/>
        <v>0</v>
      </c>
      <c r="BE1278">
        <f t="shared" si="332"/>
        <v>0</v>
      </c>
      <c r="BF1278" s="22">
        <f t="shared" si="333"/>
        <v>102201</v>
      </c>
    </row>
    <row r="1279" spans="1:58" x14ac:dyDescent="0.15">
      <c r="A1279" t="str">
        <f t="shared" si="334"/>
        <v>爱茉莉主动技能1等级13</v>
      </c>
      <c r="B1279" s="8">
        <f t="shared" si="335"/>
        <v>10220113</v>
      </c>
      <c r="C1279" s="8" t="str">
        <f>VLOOKUP(G1279,角色!A:B,2,FALSE)</f>
        <v>爱茉莉</v>
      </c>
      <c r="D1279" s="8" t="str">
        <f t="shared" si="336"/>
        <v>主动技能1</v>
      </c>
      <c r="E1279" s="8">
        <f t="shared" si="330"/>
        <v>13</v>
      </c>
      <c r="F1279" s="8">
        <f t="shared" si="337"/>
        <v>1</v>
      </c>
      <c r="G1279" s="8">
        <f t="shared" si="338"/>
        <v>22</v>
      </c>
      <c r="H1279" s="4" t="s">
        <v>955</v>
      </c>
      <c r="I1279" s="20" t="str">
        <f t="shared" si="343"/>
        <v>对敌方单体攻击，造成100%攻击力（+6767）点伤害。</v>
      </c>
      <c r="J1279" s="20" t="s">
        <v>277</v>
      </c>
      <c r="K1279" s="21" t="s">
        <v>102</v>
      </c>
      <c r="L1279" s="20" t="s">
        <v>106</v>
      </c>
      <c r="M1279" s="4"/>
      <c r="N1279" s="4">
        <v>100</v>
      </c>
      <c r="O1279" s="20">
        <f>VLOOKUP(L1279,对应表!BK:BL,2,FALSE)</f>
        <v>0</v>
      </c>
      <c r="P1279" s="25" t="str">
        <f>_xlfn.IFNA(VLOOKUP(G1279,角色!V:AE,主动技能!F1279+1,FALSE),"")</f>
        <v>|||</v>
      </c>
      <c r="Q1279" s="25">
        <f>(VLOOKUP(G1279,角色!V:AE,主动技能!F1279+4,FALSE))</f>
        <v>1</v>
      </c>
      <c r="R1279" s="25">
        <v>0</v>
      </c>
      <c r="S1279" s="25">
        <v>0</v>
      </c>
      <c r="T1279" s="6" t="str">
        <f t="shared" si="339"/>
        <v/>
      </c>
      <c r="U1279" s="6" t="str">
        <f t="shared" si="340"/>
        <v/>
      </c>
      <c r="V1279" s="19" t="str">
        <f>VLOOKUP(G1279,角色!AW:BC,主动技能!F1279+1,FALSE)</f>
        <v>skill_01</v>
      </c>
      <c r="Y1279">
        <f t="shared" si="344"/>
        <v>0</v>
      </c>
      <c r="Z1279" s="19">
        <f>IF(VLOOKUP(C1279,角色!CC:CI,主动技能!F1279*2,FALSE)=0,"",VLOOKUP(C1279,角色!CC:CI,主动技能!F1279*2,FALSE))</f>
        <v>100</v>
      </c>
      <c r="AA1279" s="19">
        <f>IF(VLOOKUP(C1279,角色!CC:CI,主动技能!F1279*2+1,FALSE)=0,0,VLOOKUP(C1279,角色!CC:CI,主动技能!F1279*2+1,FALSE))</f>
        <v>10</v>
      </c>
      <c r="AB1279" s="19">
        <f>IF(INT(VLOOKUP(E1279,角色属性概况!I:M,3,FALSE)*AA1279/100)=0,"",(INT(VLOOKUP(E1279,角色属性概况!I:M,3,FALSE)*AA1279/100)))</f>
        <v>6767</v>
      </c>
      <c r="AE1279" s="25">
        <f>(VLOOKUP(G1279,角色!V:AE,主动技能!F1279+7,FALSE))</f>
        <v>1</v>
      </c>
      <c r="AF1279" s="19">
        <f>VLOOKUP(F1279,对应表!AY:BA,3,FALSE)</f>
        <v>0</v>
      </c>
      <c r="AG1279" s="19">
        <f>VLOOKUP(F1279,对应表!AY:BA,2,FALSE)</f>
        <v>0</v>
      </c>
      <c r="AH1279" s="25" t="str">
        <f>VLOOKUP(F1279,特效对应!F:G,2,FALSE)</f>
        <v>attack</v>
      </c>
      <c r="AJ1279">
        <f t="shared" si="341"/>
        <v>13</v>
      </c>
      <c r="AQ1279" s="6" t="str">
        <f>_xlfn.IFNA(IF(IF($AK1279=AQ$5,VLOOKUP(AL1279,buff!$K:$L,2,FALSE),"")=0,"",IF($AK1279=AQ$5,VLOOKUP(AL1279,buff!$K:$L,2,FALSE),"")),"")</f>
        <v/>
      </c>
      <c r="AR1279" s="6" t="str">
        <f>_xlfn.IFNA(IF(IF($AK1279=AR$5,VLOOKUP(AM1279,buff!$K:$L,2,FALSE),"")=0,"",IF($AK1279=AR$5,VLOOKUP(AM1279,buff!$K:$L,2,FALSE),"")),"")</f>
        <v/>
      </c>
      <c r="AS1279" s="6" t="str">
        <f>_xlfn.IFNA(IF(IF($AK1279=AS$5,VLOOKUP(AN1279,buff!$K:$L,2,FALSE),"")=0,"",IF($AK1279=AS$5,VLOOKUP(AN1279,buff!$K:$L,2,FALSE),"")),"")</f>
        <v/>
      </c>
      <c r="AT1279" s="6" t="str">
        <f>_xlfn.IFNA(IF(IF($AK1279=AT$5,VLOOKUP(AO1279,buff!$K:$L,2,FALSE),"")=0,"",IF($AK1279=AT$5,VLOOKUP(AO1279,buff!$K:$L,2,FALSE),"")),"")</f>
        <v/>
      </c>
      <c r="AU1279" s="6" t="str">
        <f>_xlfn.IFNA(IF(IF($AK1279=AU$5,VLOOKUP(AP1279,buff!$K:$L,2,FALSE),"")=0,"",IF($AK1279=AU$5,VLOOKUP(AP1279,buff!$K:$L,2,FALSE),"")),"")</f>
        <v/>
      </c>
      <c r="AV1279" s="6" t="str">
        <f>_xlfn.IFNA(IF(IF($AK1279=AV$5,VLOOKUP(AL1279,buff!$K:$L,2,FALSE),"")=0,"",IF($AK1279=AV$5,VLOOKUP(AL1279,buff!$K:$L,2,FALSE),"")),"")</f>
        <v/>
      </c>
      <c r="AW1279" s="6" t="str">
        <f>_xlfn.IFNA(IF(IF($AK1279=AW$5,VLOOKUP(AM1279,buff!$K:$L,2,FALSE),"")=0,"",IF($AK1279=AW$5,VLOOKUP(AM1279,buff!$K:$L,2,FALSE),"")),"")</f>
        <v/>
      </c>
      <c r="AX1279" s="6" t="str">
        <f>_xlfn.IFNA(IF(IF($AK1279=AX$5,VLOOKUP(AN1279,buff!$K:$L,2,FALSE),"")=0,"",IF($AK1279=AX$5,VLOOKUP(AN1279,buff!$K:$L,2,FALSE),"")),"")</f>
        <v/>
      </c>
      <c r="AY1279" s="6" t="str">
        <f>_xlfn.IFNA(IF(IF($AK1279=AY$5,VLOOKUP(AO1279,buff!$K:$L,2,FALSE),"")=0,"",IF($AK1279=AY$5,VLOOKUP(AO1279,buff!$K:$L,2,FALSE),"")),"")</f>
        <v/>
      </c>
      <c r="AZ1279" s="6" t="str">
        <f>_xlfn.IFNA(IF(IF($AK1279=AZ$5,VLOOKUP(AP1279,buff!$K:$L,2,FALSE),"")=0,"",IF($AK1279=AZ$5,VLOOKUP(AP1279,buff!$K:$L,2,FALSE),"")),"")</f>
        <v/>
      </c>
      <c r="BA1279" s="6" t="e">
        <f>VLOOKUP(AL1279,buff!$K:$P,6,FALSE)</f>
        <v>#N/A</v>
      </c>
      <c r="BB1279" s="6" t="e">
        <f>VLOOKUP(AM1279,buff!$K:$P,6,FALSE)</f>
        <v>#N/A</v>
      </c>
      <c r="BC1279" s="6" t="e">
        <f>VLOOKUP(AN1279,buff!$K:$P,6,FALSE)</f>
        <v>#N/A</v>
      </c>
      <c r="BD1279">
        <f t="shared" si="331"/>
        <v>0</v>
      </c>
      <c r="BE1279">
        <f t="shared" si="332"/>
        <v>0</v>
      </c>
      <c r="BF1279" s="22">
        <f t="shared" si="333"/>
        <v>102201</v>
      </c>
    </row>
    <row r="1280" spans="1:58" x14ac:dyDescent="0.15">
      <c r="A1280" t="str">
        <f t="shared" si="334"/>
        <v>爱茉莉主动技能1等级14</v>
      </c>
      <c r="B1280" s="8">
        <f t="shared" si="335"/>
        <v>10220114</v>
      </c>
      <c r="C1280" s="8" t="str">
        <f>VLOOKUP(G1280,角色!A:B,2,FALSE)</f>
        <v>爱茉莉</v>
      </c>
      <c r="D1280" s="8" t="str">
        <f t="shared" si="336"/>
        <v>主动技能1</v>
      </c>
      <c r="E1280" s="8">
        <f t="shared" si="330"/>
        <v>14</v>
      </c>
      <c r="F1280" s="8">
        <f t="shared" si="337"/>
        <v>1</v>
      </c>
      <c r="G1280" s="8">
        <f t="shared" si="338"/>
        <v>22</v>
      </c>
      <c r="H1280" s="4" t="s">
        <v>955</v>
      </c>
      <c r="I1280" s="20" t="str">
        <f t="shared" si="343"/>
        <v>对敌方单体攻击，造成100%攻击力（+9601）点伤害。</v>
      </c>
      <c r="J1280" s="20" t="s">
        <v>277</v>
      </c>
      <c r="K1280" s="21" t="s">
        <v>102</v>
      </c>
      <c r="L1280" s="20" t="s">
        <v>106</v>
      </c>
      <c r="M1280" s="4"/>
      <c r="N1280" s="4">
        <v>100</v>
      </c>
      <c r="O1280" s="20">
        <f>VLOOKUP(L1280,对应表!BK:BL,2,FALSE)</f>
        <v>0</v>
      </c>
      <c r="P1280" s="25" t="str">
        <f>_xlfn.IFNA(VLOOKUP(G1280,角色!V:AE,主动技能!F1280+1,FALSE),"")</f>
        <v>|||</v>
      </c>
      <c r="Q1280" s="25">
        <f>(VLOOKUP(G1280,角色!V:AE,主动技能!F1280+4,FALSE))</f>
        <v>1</v>
      </c>
      <c r="R1280" s="25">
        <v>0</v>
      </c>
      <c r="S1280" s="25">
        <v>0</v>
      </c>
      <c r="T1280" s="6" t="str">
        <f t="shared" si="339"/>
        <v/>
      </c>
      <c r="U1280" s="6" t="str">
        <f t="shared" si="340"/>
        <v/>
      </c>
      <c r="V1280" s="19" t="str">
        <f>VLOOKUP(G1280,角色!AW:BC,主动技能!F1280+1,FALSE)</f>
        <v>skill_01</v>
      </c>
      <c r="Y1280">
        <f t="shared" si="344"/>
        <v>0</v>
      </c>
      <c r="Z1280" s="19">
        <f>IF(VLOOKUP(C1280,角色!CC:CI,主动技能!F1280*2,FALSE)=0,"",VLOOKUP(C1280,角色!CC:CI,主动技能!F1280*2,FALSE))</f>
        <v>100</v>
      </c>
      <c r="AA1280" s="19">
        <f>IF(VLOOKUP(C1280,角色!CC:CI,主动技能!F1280*2+1,FALSE)=0,0,VLOOKUP(C1280,角色!CC:CI,主动技能!F1280*2+1,FALSE))</f>
        <v>10</v>
      </c>
      <c r="AB1280" s="19">
        <f>IF(INT(VLOOKUP(E1280,角色属性概况!I:M,3,FALSE)*AA1280/100)=0,"",(INT(VLOOKUP(E1280,角色属性概况!I:M,3,FALSE)*AA1280/100)))</f>
        <v>9601</v>
      </c>
      <c r="AE1280" s="25">
        <f>(VLOOKUP(G1280,角色!V:AE,主动技能!F1280+7,FALSE))</f>
        <v>1</v>
      </c>
      <c r="AF1280" s="19">
        <f>VLOOKUP(F1280,对应表!AY:BA,3,FALSE)</f>
        <v>0</v>
      </c>
      <c r="AG1280" s="19">
        <f>VLOOKUP(F1280,对应表!AY:BA,2,FALSE)</f>
        <v>0</v>
      </c>
      <c r="AH1280" s="25" t="str">
        <f>VLOOKUP(F1280,特效对应!F:G,2,FALSE)</f>
        <v>attack</v>
      </c>
      <c r="AJ1280">
        <f t="shared" si="341"/>
        <v>14</v>
      </c>
      <c r="AQ1280" s="6" t="str">
        <f>_xlfn.IFNA(IF(IF($AK1280=AQ$5,VLOOKUP(AL1280,buff!$K:$L,2,FALSE),"")=0,"",IF($AK1280=AQ$5,VLOOKUP(AL1280,buff!$K:$L,2,FALSE),"")),"")</f>
        <v/>
      </c>
      <c r="AR1280" s="6" t="str">
        <f>_xlfn.IFNA(IF(IF($AK1280=AR$5,VLOOKUP(AM1280,buff!$K:$L,2,FALSE),"")=0,"",IF($AK1280=AR$5,VLOOKUP(AM1280,buff!$K:$L,2,FALSE),"")),"")</f>
        <v/>
      </c>
      <c r="AS1280" s="6" t="str">
        <f>_xlfn.IFNA(IF(IF($AK1280=AS$5,VLOOKUP(AN1280,buff!$K:$L,2,FALSE),"")=0,"",IF($AK1280=AS$5,VLOOKUP(AN1280,buff!$K:$L,2,FALSE),"")),"")</f>
        <v/>
      </c>
      <c r="AT1280" s="6" t="str">
        <f>_xlfn.IFNA(IF(IF($AK1280=AT$5,VLOOKUP(AO1280,buff!$K:$L,2,FALSE),"")=0,"",IF($AK1280=AT$5,VLOOKUP(AO1280,buff!$K:$L,2,FALSE),"")),"")</f>
        <v/>
      </c>
      <c r="AU1280" s="6" t="str">
        <f>_xlfn.IFNA(IF(IF($AK1280=AU$5,VLOOKUP(AP1280,buff!$K:$L,2,FALSE),"")=0,"",IF($AK1280=AU$5,VLOOKUP(AP1280,buff!$K:$L,2,FALSE),"")),"")</f>
        <v/>
      </c>
      <c r="AV1280" s="6" t="str">
        <f>_xlfn.IFNA(IF(IF($AK1280=AV$5,VLOOKUP(AL1280,buff!$K:$L,2,FALSE),"")=0,"",IF($AK1280=AV$5,VLOOKUP(AL1280,buff!$K:$L,2,FALSE),"")),"")</f>
        <v/>
      </c>
      <c r="AW1280" s="6" t="str">
        <f>_xlfn.IFNA(IF(IF($AK1280=AW$5,VLOOKUP(AM1280,buff!$K:$L,2,FALSE),"")=0,"",IF($AK1280=AW$5,VLOOKUP(AM1280,buff!$K:$L,2,FALSE),"")),"")</f>
        <v/>
      </c>
      <c r="AX1280" s="6" t="str">
        <f>_xlfn.IFNA(IF(IF($AK1280=AX$5,VLOOKUP(AN1280,buff!$K:$L,2,FALSE),"")=0,"",IF($AK1280=AX$5,VLOOKUP(AN1280,buff!$K:$L,2,FALSE),"")),"")</f>
        <v/>
      </c>
      <c r="AY1280" s="6" t="str">
        <f>_xlfn.IFNA(IF(IF($AK1280=AY$5,VLOOKUP(AO1280,buff!$K:$L,2,FALSE),"")=0,"",IF($AK1280=AY$5,VLOOKUP(AO1280,buff!$K:$L,2,FALSE),"")),"")</f>
        <v/>
      </c>
      <c r="AZ1280" s="6" t="str">
        <f>_xlfn.IFNA(IF(IF($AK1280=AZ$5,VLOOKUP(AP1280,buff!$K:$L,2,FALSE),"")=0,"",IF($AK1280=AZ$5,VLOOKUP(AP1280,buff!$K:$L,2,FALSE),"")),"")</f>
        <v/>
      </c>
      <c r="BA1280" s="6" t="e">
        <f>VLOOKUP(AL1280,buff!$K:$P,6,FALSE)</f>
        <v>#N/A</v>
      </c>
      <c r="BB1280" s="6" t="e">
        <f>VLOOKUP(AM1280,buff!$K:$P,6,FALSE)</f>
        <v>#N/A</v>
      </c>
      <c r="BC1280" s="6" t="e">
        <f>VLOOKUP(AN1280,buff!$K:$P,6,FALSE)</f>
        <v>#N/A</v>
      </c>
      <c r="BD1280">
        <f t="shared" si="331"/>
        <v>0</v>
      </c>
      <c r="BE1280">
        <f t="shared" si="332"/>
        <v>0</v>
      </c>
      <c r="BF1280" s="22">
        <f t="shared" si="333"/>
        <v>102201</v>
      </c>
    </row>
    <row r="1281" spans="1:58" x14ac:dyDescent="0.15">
      <c r="A1281" t="str">
        <f t="shared" si="334"/>
        <v>爱茉莉主动技能1等级15</v>
      </c>
      <c r="B1281" s="8">
        <f t="shared" si="335"/>
        <v>10220115</v>
      </c>
      <c r="C1281" s="8" t="str">
        <f>VLOOKUP(G1281,角色!A:B,2,FALSE)</f>
        <v>爱茉莉</v>
      </c>
      <c r="D1281" s="8" t="str">
        <f t="shared" si="336"/>
        <v>主动技能1</v>
      </c>
      <c r="E1281" s="8">
        <f t="shared" si="330"/>
        <v>15</v>
      </c>
      <c r="F1281" s="8">
        <f t="shared" si="337"/>
        <v>1</v>
      </c>
      <c r="G1281" s="8">
        <f t="shared" si="338"/>
        <v>22</v>
      </c>
      <c r="H1281" s="4" t="s">
        <v>955</v>
      </c>
      <c r="I1281" s="20" t="str">
        <f t="shared" si="343"/>
        <v>对敌方单体攻击，造成100%攻击力（+13613）点伤害。</v>
      </c>
      <c r="J1281" s="20" t="s">
        <v>277</v>
      </c>
      <c r="K1281" s="21" t="s">
        <v>102</v>
      </c>
      <c r="L1281" s="20" t="s">
        <v>106</v>
      </c>
      <c r="M1281" s="4"/>
      <c r="N1281" s="4">
        <v>100</v>
      </c>
      <c r="O1281" s="20">
        <f>VLOOKUP(L1281,对应表!BK:BL,2,FALSE)</f>
        <v>0</v>
      </c>
      <c r="P1281" s="25" t="str">
        <f>_xlfn.IFNA(VLOOKUP(G1281,角色!V:AE,主动技能!F1281+1,FALSE),"")</f>
        <v>|||</v>
      </c>
      <c r="Q1281" s="25">
        <f>(VLOOKUP(G1281,角色!V:AE,主动技能!F1281+4,FALSE))</f>
        <v>1</v>
      </c>
      <c r="R1281" s="25">
        <v>0</v>
      </c>
      <c r="S1281" s="25">
        <v>0</v>
      </c>
      <c r="T1281" s="6" t="str">
        <f t="shared" si="339"/>
        <v/>
      </c>
      <c r="U1281" s="6" t="str">
        <f t="shared" si="340"/>
        <v/>
      </c>
      <c r="V1281" s="19" t="str">
        <f>VLOOKUP(G1281,角色!AW:BC,主动技能!F1281+1,FALSE)</f>
        <v>skill_01</v>
      </c>
      <c r="Y1281">
        <f t="shared" si="344"/>
        <v>0</v>
      </c>
      <c r="Z1281" s="19">
        <f>IF(VLOOKUP(C1281,角色!CC:CI,主动技能!F1281*2,FALSE)=0,"",VLOOKUP(C1281,角色!CC:CI,主动技能!F1281*2,FALSE))</f>
        <v>100</v>
      </c>
      <c r="AA1281" s="19">
        <f>IF(VLOOKUP(C1281,角色!CC:CI,主动技能!F1281*2+1,FALSE)=0,0,VLOOKUP(C1281,角色!CC:CI,主动技能!F1281*2+1,FALSE))</f>
        <v>10</v>
      </c>
      <c r="AB1281" s="19">
        <f>IF(INT(VLOOKUP(E1281,角色属性概况!I:M,3,FALSE)*AA1281/100)=0,"",(INT(VLOOKUP(E1281,角色属性概况!I:M,3,FALSE)*AA1281/100)))</f>
        <v>13613</v>
      </c>
      <c r="AE1281" s="25">
        <f>(VLOOKUP(G1281,角色!V:AE,主动技能!F1281+7,FALSE))</f>
        <v>1</v>
      </c>
      <c r="AF1281" s="19">
        <f>VLOOKUP(F1281,对应表!AY:BA,3,FALSE)</f>
        <v>0</v>
      </c>
      <c r="AG1281" s="19">
        <f>VLOOKUP(F1281,对应表!AY:BA,2,FALSE)</f>
        <v>0</v>
      </c>
      <c r="AH1281" s="25" t="str">
        <f>VLOOKUP(F1281,特效对应!F:G,2,FALSE)</f>
        <v>attack</v>
      </c>
      <c r="AJ1281">
        <f t="shared" si="341"/>
        <v>15</v>
      </c>
      <c r="AQ1281" s="6" t="str">
        <f>_xlfn.IFNA(IF(IF($AK1281=AQ$5,VLOOKUP(AL1281,buff!$K:$L,2,FALSE),"")=0,"",IF($AK1281=AQ$5,VLOOKUP(AL1281,buff!$K:$L,2,FALSE),"")),"")</f>
        <v/>
      </c>
      <c r="AR1281" s="6" t="str">
        <f>_xlfn.IFNA(IF(IF($AK1281=AR$5,VLOOKUP(AM1281,buff!$K:$L,2,FALSE),"")=0,"",IF($AK1281=AR$5,VLOOKUP(AM1281,buff!$K:$L,2,FALSE),"")),"")</f>
        <v/>
      </c>
      <c r="AS1281" s="6" t="str">
        <f>_xlfn.IFNA(IF(IF($AK1281=AS$5,VLOOKUP(AN1281,buff!$K:$L,2,FALSE),"")=0,"",IF($AK1281=AS$5,VLOOKUP(AN1281,buff!$K:$L,2,FALSE),"")),"")</f>
        <v/>
      </c>
      <c r="AT1281" s="6" t="str">
        <f>_xlfn.IFNA(IF(IF($AK1281=AT$5,VLOOKUP(AO1281,buff!$K:$L,2,FALSE),"")=0,"",IF($AK1281=AT$5,VLOOKUP(AO1281,buff!$K:$L,2,FALSE),"")),"")</f>
        <v/>
      </c>
      <c r="AU1281" s="6" t="str">
        <f>_xlfn.IFNA(IF(IF($AK1281=AU$5,VLOOKUP(AP1281,buff!$K:$L,2,FALSE),"")=0,"",IF($AK1281=AU$5,VLOOKUP(AP1281,buff!$K:$L,2,FALSE),"")),"")</f>
        <v/>
      </c>
      <c r="AV1281" s="6" t="str">
        <f>_xlfn.IFNA(IF(IF($AK1281=AV$5,VLOOKUP(AL1281,buff!$K:$L,2,FALSE),"")=0,"",IF($AK1281=AV$5,VLOOKUP(AL1281,buff!$K:$L,2,FALSE),"")),"")</f>
        <v/>
      </c>
      <c r="AW1281" s="6" t="str">
        <f>_xlfn.IFNA(IF(IF($AK1281=AW$5,VLOOKUP(AM1281,buff!$K:$L,2,FALSE),"")=0,"",IF($AK1281=AW$5,VLOOKUP(AM1281,buff!$K:$L,2,FALSE),"")),"")</f>
        <v/>
      </c>
      <c r="AX1281" s="6" t="str">
        <f>_xlfn.IFNA(IF(IF($AK1281=AX$5,VLOOKUP(AN1281,buff!$K:$L,2,FALSE),"")=0,"",IF($AK1281=AX$5,VLOOKUP(AN1281,buff!$K:$L,2,FALSE),"")),"")</f>
        <v/>
      </c>
      <c r="AY1281" s="6" t="str">
        <f>_xlfn.IFNA(IF(IF($AK1281=AY$5,VLOOKUP(AO1281,buff!$K:$L,2,FALSE),"")=0,"",IF($AK1281=AY$5,VLOOKUP(AO1281,buff!$K:$L,2,FALSE),"")),"")</f>
        <v/>
      </c>
      <c r="AZ1281" s="6" t="str">
        <f>_xlfn.IFNA(IF(IF($AK1281=AZ$5,VLOOKUP(AP1281,buff!$K:$L,2,FALSE),"")=0,"",IF($AK1281=AZ$5,VLOOKUP(AP1281,buff!$K:$L,2,FALSE),"")),"")</f>
        <v/>
      </c>
      <c r="BA1281" s="6" t="e">
        <f>VLOOKUP(AL1281,buff!$K:$P,6,FALSE)</f>
        <v>#N/A</v>
      </c>
      <c r="BB1281" s="6" t="e">
        <f>VLOOKUP(AM1281,buff!$K:$P,6,FALSE)</f>
        <v>#N/A</v>
      </c>
      <c r="BC1281" s="6" t="e">
        <f>VLOOKUP(AN1281,buff!$K:$P,6,FALSE)</f>
        <v>#N/A</v>
      </c>
      <c r="BD1281">
        <f t="shared" si="331"/>
        <v>0</v>
      </c>
      <c r="BE1281">
        <f t="shared" si="332"/>
        <v>0</v>
      </c>
      <c r="BF1281" s="22">
        <f t="shared" si="333"/>
        <v>102201</v>
      </c>
    </row>
    <row r="1282" spans="1:58" x14ac:dyDescent="0.15">
      <c r="A1282" t="str">
        <f t="shared" si="334"/>
        <v>爱茉莉主动技能1等级16</v>
      </c>
      <c r="B1282" s="8">
        <f t="shared" si="335"/>
        <v>10220116</v>
      </c>
      <c r="C1282" s="8" t="str">
        <f>VLOOKUP(G1282,角色!A:B,2,FALSE)</f>
        <v>爱茉莉</v>
      </c>
      <c r="D1282" s="8" t="str">
        <f t="shared" si="336"/>
        <v>主动技能1</v>
      </c>
      <c r="E1282" s="8">
        <f t="shared" si="330"/>
        <v>16</v>
      </c>
      <c r="F1282" s="8">
        <f t="shared" si="337"/>
        <v>1</v>
      </c>
      <c r="G1282" s="8">
        <f t="shared" si="338"/>
        <v>22</v>
      </c>
      <c r="H1282" s="4" t="s">
        <v>955</v>
      </c>
      <c r="I1282" s="20" t="str">
        <f t="shared" si="343"/>
        <v>对敌方单体攻击，造成100%攻击力（+19292）点伤害。</v>
      </c>
      <c r="J1282" s="20" t="s">
        <v>277</v>
      </c>
      <c r="K1282" s="21" t="s">
        <v>102</v>
      </c>
      <c r="L1282" s="20" t="s">
        <v>106</v>
      </c>
      <c r="M1282" s="4"/>
      <c r="N1282" s="4">
        <v>100</v>
      </c>
      <c r="O1282" s="20">
        <f>VLOOKUP(L1282,对应表!BK:BL,2,FALSE)</f>
        <v>0</v>
      </c>
      <c r="P1282" s="25" t="str">
        <f>_xlfn.IFNA(VLOOKUP(G1282,角色!V:AE,主动技能!F1282+1,FALSE),"")</f>
        <v>|||</v>
      </c>
      <c r="Q1282" s="25">
        <f>(VLOOKUP(G1282,角色!V:AE,主动技能!F1282+4,FALSE))</f>
        <v>1</v>
      </c>
      <c r="R1282" s="25">
        <v>0</v>
      </c>
      <c r="S1282" s="25">
        <v>0</v>
      </c>
      <c r="T1282" s="6" t="str">
        <f t="shared" si="339"/>
        <v/>
      </c>
      <c r="U1282" s="6" t="str">
        <f t="shared" si="340"/>
        <v/>
      </c>
      <c r="V1282" s="19" t="str">
        <f>VLOOKUP(G1282,角色!AW:BC,主动技能!F1282+1,FALSE)</f>
        <v>skill_01</v>
      </c>
      <c r="Y1282">
        <f t="shared" si="344"/>
        <v>0</v>
      </c>
      <c r="Z1282" s="19">
        <f>IF(VLOOKUP(C1282,角色!CC:CI,主动技能!F1282*2,FALSE)=0,"",VLOOKUP(C1282,角色!CC:CI,主动技能!F1282*2,FALSE))</f>
        <v>100</v>
      </c>
      <c r="AA1282" s="19">
        <f>IF(VLOOKUP(C1282,角色!CC:CI,主动技能!F1282*2+1,FALSE)=0,0,VLOOKUP(C1282,角色!CC:CI,主动技能!F1282*2+1,FALSE))</f>
        <v>10</v>
      </c>
      <c r="AB1282" s="19">
        <f>IF(INT(VLOOKUP(E1282,角色属性概况!I:M,3,FALSE)*AA1282/100)=0,"",(INT(VLOOKUP(E1282,角色属性概况!I:M,3,FALSE)*AA1282/100)))</f>
        <v>19292</v>
      </c>
      <c r="AE1282" s="25">
        <f>(VLOOKUP(G1282,角色!V:AE,主动技能!F1282+7,FALSE))</f>
        <v>1</v>
      </c>
      <c r="AF1282" s="19">
        <f>VLOOKUP(F1282,对应表!AY:BA,3,FALSE)</f>
        <v>0</v>
      </c>
      <c r="AG1282" s="19">
        <f>VLOOKUP(F1282,对应表!AY:BA,2,FALSE)</f>
        <v>0</v>
      </c>
      <c r="AH1282" s="25" t="str">
        <f>VLOOKUP(F1282,特效对应!F:G,2,FALSE)</f>
        <v>attack</v>
      </c>
      <c r="AJ1282">
        <f t="shared" si="341"/>
        <v>16</v>
      </c>
      <c r="AQ1282" s="6" t="str">
        <f>_xlfn.IFNA(IF(IF($AK1282=AQ$5,VLOOKUP(AL1282,buff!$K:$L,2,FALSE),"")=0,"",IF($AK1282=AQ$5,VLOOKUP(AL1282,buff!$K:$L,2,FALSE),"")),"")</f>
        <v/>
      </c>
      <c r="AR1282" s="6" t="str">
        <f>_xlfn.IFNA(IF(IF($AK1282=AR$5,VLOOKUP(AM1282,buff!$K:$L,2,FALSE),"")=0,"",IF($AK1282=AR$5,VLOOKUP(AM1282,buff!$K:$L,2,FALSE),"")),"")</f>
        <v/>
      </c>
      <c r="AS1282" s="6" t="str">
        <f>_xlfn.IFNA(IF(IF($AK1282=AS$5,VLOOKUP(AN1282,buff!$K:$L,2,FALSE),"")=0,"",IF($AK1282=AS$5,VLOOKUP(AN1282,buff!$K:$L,2,FALSE),"")),"")</f>
        <v/>
      </c>
      <c r="AT1282" s="6" t="str">
        <f>_xlfn.IFNA(IF(IF($AK1282=AT$5,VLOOKUP(AO1282,buff!$K:$L,2,FALSE),"")=0,"",IF($AK1282=AT$5,VLOOKUP(AO1282,buff!$K:$L,2,FALSE),"")),"")</f>
        <v/>
      </c>
      <c r="AU1282" s="6" t="str">
        <f>_xlfn.IFNA(IF(IF($AK1282=AU$5,VLOOKUP(AP1282,buff!$K:$L,2,FALSE),"")=0,"",IF($AK1282=AU$5,VLOOKUP(AP1282,buff!$K:$L,2,FALSE),"")),"")</f>
        <v/>
      </c>
      <c r="AV1282" s="6" t="str">
        <f>_xlfn.IFNA(IF(IF($AK1282=AV$5,VLOOKUP(AL1282,buff!$K:$L,2,FALSE),"")=0,"",IF($AK1282=AV$5,VLOOKUP(AL1282,buff!$K:$L,2,FALSE),"")),"")</f>
        <v/>
      </c>
      <c r="AW1282" s="6" t="str">
        <f>_xlfn.IFNA(IF(IF($AK1282=AW$5,VLOOKUP(AM1282,buff!$K:$L,2,FALSE),"")=0,"",IF($AK1282=AW$5,VLOOKUP(AM1282,buff!$K:$L,2,FALSE),"")),"")</f>
        <v/>
      </c>
      <c r="AX1282" s="6" t="str">
        <f>_xlfn.IFNA(IF(IF($AK1282=AX$5,VLOOKUP(AN1282,buff!$K:$L,2,FALSE),"")=0,"",IF($AK1282=AX$5,VLOOKUP(AN1282,buff!$K:$L,2,FALSE),"")),"")</f>
        <v/>
      </c>
      <c r="AY1282" s="6" t="str">
        <f>_xlfn.IFNA(IF(IF($AK1282=AY$5,VLOOKUP(AO1282,buff!$K:$L,2,FALSE),"")=0,"",IF($AK1282=AY$5,VLOOKUP(AO1282,buff!$K:$L,2,FALSE),"")),"")</f>
        <v/>
      </c>
      <c r="AZ1282" s="6" t="str">
        <f>_xlfn.IFNA(IF(IF($AK1282=AZ$5,VLOOKUP(AP1282,buff!$K:$L,2,FALSE),"")=0,"",IF($AK1282=AZ$5,VLOOKUP(AP1282,buff!$K:$L,2,FALSE),"")),"")</f>
        <v/>
      </c>
      <c r="BA1282" s="6" t="e">
        <f>VLOOKUP(AL1282,buff!$K:$P,6,FALSE)</f>
        <v>#N/A</v>
      </c>
      <c r="BB1282" s="6" t="e">
        <f>VLOOKUP(AM1282,buff!$K:$P,6,FALSE)</f>
        <v>#N/A</v>
      </c>
      <c r="BC1282" s="6" t="e">
        <f>VLOOKUP(AN1282,buff!$K:$P,6,FALSE)</f>
        <v>#N/A</v>
      </c>
      <c r="BD1282">
        <f t="shared" si="331"/>
        <v>0</v>
      </c>
      <c r="BE1282">
        <f t="shared" si="332"/>
        <v>0</v>
      </c>
      <c r="BF1282" s="22">
        <f t="shared" si="333"/>
        <v>102201</v>
      </c>
    </row>
    <row r="1283" spans="1:58" x14ac:dyDescent="0.15">
      <c r="A1283" t="str">
        <f t="shared" si="334"/>
        <v>爱茉莉主动技能1等级17</v>
      </c>
      <c r="B1283" s="8">
        <f t="shared" si="335"/>
        <v>10220117</v>
      </c>
      <c r="C1283" s="8" t="str">
        <f>VLOOKUP(G1283,角色!A:B,2,FALSE)</f>
        <v>爱茉莉</v>
      </c>
      <c r="D1283" s="8" t="str">
        <f t="shared" si="336"/>
        <v>主动技能1</v>
      </c>
      <c r="E1283" s="8">
        <f t="shared" si="330"/>
        <v>17</v>
      </c>
      <c r="F1283" s="8">
        <f t="shared" si="337"/>
        <v>1</v>
      </c>
      <c r="G1283" s="8">
        <f t="shared" si="338"/>
        <v>22</v>
      </c>
      <c r="H1283" s="4" t="s">
        <v>955</v>
      </c>
      <c r="I1283" s="20" t="str">
        <f t="shared" si="343"/>
        <v>对敌方单体攻击，造成100%攻击力（+27333）点伤害。</v>
      </c>
      <c r="J1283" s="20" t="s">
        <v>277</v>
      </c>
      <c r="K1283" s="21" t="s">
        <v>102</v>
      </c>
      <c r="L1283" s="20" t="s">
        <v>106</v>
      </c>
      <c r="M1283" s="4"/>
      <c r="N1283" s="4">
        <v>100</v>
      </c>
      <c r="O1283" s="20">
        <f>VLOOKUP(L1283,对应表!BK:BL,2,FALSE)</f>
        <v>0</v>
      </c>
      <c r="P1283" s="25" t="str">
        <f>_xlfn.IFNA(VLOOKUP(G1283,角色!V:AE,主动技能!F1283+1,FALSE),"")</f>
        <v>|||</v>
      </c>
      <c r="Q1283" s="25">
        <f>(VLOOKUP(G1283,角色!V:AE,主动技能!F1283+4,FALSE))</f>
        <v>1</v>
      </c>
      <c r="R1283" s="25">
        <v>0</v>
      </c>
      <c r="S1283" s="25">
        <v>0</v>
      </c>
      <c r="T1283" s="6" t="str">
        <f t="shared" si="339"/>
        <v/>
      </c>
      <c r="U1283" s="6" t="str">
        <f t="shared" si="340"/>
        <v/>
      </c>
      <c r="V1283" s="19" t="str">
        <f>VLOOKUP(G1283,角色!AW:BC,主动技能!F1283+1,FALSE)</f>
        <v>skill_01</v>
      </c>
      <c r="Y1283">
        <f t="shared" si="344"/>
        <v>0</v>
      </c>
      <c r="Z1283" s="19">
        <f>IF(VLOOKUP(C1283,角色!CC:CI,主动技能!F1283*2,FALSE)=0,"",VLOOKUP(C1283,角色!CC:CI,主动技能!F1283*2,FALSE))</f>
        <v>100</v>
      </c>
      <c r="AA1283" s="19">
        <f>IF(VLOOKUP(C1283,角色!CC:CI,主动技能!F1283*2+1,FALSE)=0,0,VLOOKUP(C1283,角色!CC:CI,主动技能!F1283*2+1,FALSE))</f>
        <v>10</v>
      </c>
      <c r="AB1283" s="19">
        <f>IF(INT(VLOOKUP(E1283,角色属性概况!I:M,3,FALSE)*AA1283/100)=0,"",(INT(VLOOKUP(E1283,角色属性概况!I:M,3,FALSE)*AA1283/100)))</f>
        <v>27333</v>
      </c>
      <c r="AE1283" s="25">
        <f>(VLOOKUP(G1283,角色!V:AE,主动技能!F1283+7,FALSE))</f>
        <v>1</v>
      </c>
      <c r="AF1283" s="19">
        <f>VLOOKUP(F1283,对应表!AY:BA,3,FALSE)</f>
        <v>0</v>
      </c>
      <c r="AG1283" s="19">
        <f>VLOOKUP(F1283,对应表!AY:BA,2,FALSE)</f>
        <v>0</v>
      </c>
      <c r="AH1283" s="25" t="str">
        <f>VLOOKUP(F1283,特效对应!F:G,2,FALSE)</f>
        <v>attack</v>
      </c>
      <c r="AJ1283">
        <f t="shared" si="341"/>
        <v>17</v>
      </c>
      <c r="AQ1283" s="6" t="str">
        <f>_xlfn.IFNA(IF(IF($AK1283=AQ$5,VLOOKUP(AL1283,buff!$K:$L,2,FALSE),"")=0,"",IF($AK1283=AQ$5,VLOOKUP(AL1283,buff!$K:$L,2,FALSE),"")),"")</f>
        <v/>
      </c>
      <c r="AR1283" s="6" t="str">
        <f>_xlfn.IFNA(IF(IF($AK1283=AR$5,VLOOKUP(AM1283,buff!$K:$L,2,FALSE),"")=0,"",IF($AK1283=AR$5,VLOOKUP(AM1283,buff!$K:$L,2,FALSE),"")),"")</f>
        <v/>
      </c>
      <c r="AS1283" s="6" t="str">
        <f>_xlfn.IFNA(IF(IF($AK1283=AS$5,VLOOKUP(AN1283,buff!$K:$L,2,FALSE),"")=0,"",IF($AK1283=AS$5,VLOOKUP(AN1283,buff!$K:$L,2,FALSE),"")),"")</f>
        <v/>
      </c>
      <c r="AT1283" s="6" t="str">
        <f>_xlfn.IFNA(IF(IF($AK1283=AT$5,VLOOKUP(AO1283,buff!$K:$L,2,FALSE),"")=0,"",IF($AK1283=AT$5,VLOOKUP(AO1283,buff!$K:$L,2,FALSE),"")),"")</f>
        <v/>
      </c>
      <c r="AU1283" s="6" t="str">
        <f>_xlfn.IFNA(IF(IF($AK1283=AU$5,VLOOKUP(AP1283,buff!$K:$L,2,FALSE),"")=0,"",IF($AK1283=AU$5,VLOOKUP(AP1283,buff!$K:$L,2,FALSE),"")),"")</f>
        <v/>
      </c>
      <c r="AV1283" s="6" t="str">
        <f>_xlfn.IFNA(IF(IF($AK1283=AV$5,VLOOKUP(AL1283,buff!$K:$L,2,FALSE),"")=0,"",IF($AK1283=AV$5,VLOOKUP(AL1283,buff!$K:$L,2,FALSE),"")),"")</f>
        <v/>
      </c>
      <c r="AW1283" s="6" t="str">
        <f>_xlfn.IFNA(IF(IF($AK1283=AW$5,VLOOKUP(AM1283,buff!$K:$L,2,FALSE),"")=0,"",IF($AK1283=AW$5,VLOOKUP(AM1283,buff!$K:$L,2,FALSE),"")),"")</f>
        <v/>
      </c>
      <c r="AX1283" s="6" t="str">
        <f>_xlfn.IFNA(IF(IF($AK1283=AX$5,VLOOKUP(AN1283,buff!$K:$L,2,FALSE),"")=0,"",IF($AK1283=AX$5,VLOOKUP(AN1283,buff!$K:$L,2,FALSE),"")),"")</f>
        <v/>
      </c>
      <c r="AY1283" s="6" t="str">
        <f>_xlfn.IFNA(IF(IF($AK1283=AY$5,VLOOKUP(AO1283,buff!$K:$L,2,FALSE),"")=0,"",IF($AK1283=AY$5,VLOOKUP(AO1283,buff!$K:$L,2,FALSE),"")),"")</f>
        <v/>
      </c>
      <c r="AZ1283" s="6" t="str">
        <f>_xlfn.IFNA(IF(IF($AK1283=AZ$5,VLOOKUP(AP1283,buff!$K:$L,2,FALSE),"")=0,"",IF($AK1283=AZ$5,VLOOKUP(AP1283,buff!$K:$L,2,FALSE),"")),"")</f>
        <v/>
      </c>
      <c r="BA1283" s="6" t="e">
        <f>VLOOKUP(AL1283,buff!$K:$P,6,FALSE)</f>
        <v>#N/A</v>
      </c>
      <c r="BB1283" s="6" t="e">
        <f>VLOOKUP(AM1283,buff!$K:$P,6,FALSE)</f>
        <v>#N/A</v>
      </c>
      <c r="BC1283" s="6" t="e">
        <f>VLOOKUP(AN1283,buff!$K:$P,6,FALSE)</f>
        <v>#N/A</v>
      </c>
      <c r="BD1283">
        <f t="shared" si="331"/>
        <v>0</v>
      </c>
      <c r="BE1283">
        <f t="shared" si="332"/>
        <v>0</v>
      </c>
      <c r="BF1283" s="22">
        <f t="shared" si="333"/>
        <v>102201</v>
      </c>
    </row>
    <row r="1284" spans="1:58" x14ac:dyDescent="0.15">
      <c r="A1284" t="str">
        <f t="shared" si="334"/>
        <v>爱茉莉主动技能1等级18</v>
      </c>
      <c r="B1284" s="8">
        <f t="shared" si="335"/>
        <v>10220118</v>
      </c>
      <c r="C1284" s="8" t="str">
        <f>VLOOKUP(G1284,角色!A:B,2,FALSE)</f>
        <v>爱茉莉</v>
      </c>
      <c r="D1284" s="8" t="str">
        <f t="shared" si="336"/>
        <v>主动技能1</v>
      </c>
      <c r="E1284" s="8">
        <f t="shared" si="330"/>
        <v>18</v>
      </c>
      <c r="F1284" s="8">
        <f t="shared" si="337"/>
        <v>1</v>
      </c>
      <c r="G1284" s="8">
        <f t="shared" si="338"/>
        <v>22</v>
      </c>
      <c r="H1284" s="4" t="s">
        <v>955</v>
      </c>
      <c r="I1284" s="20" t="str">
        <f t="shared" si="343"/>
        <v>对敌方单体攻击，造成100%攻击力（+38716）点伤害。</v>
      </c>
      <c r="J1284" s="20" t="s">
        <v>277</v>
      </c>
      <c r="K1284" s="21" t="s">
        <v>102</v>
      </c>
      <c r="L1284" s="20" t="s">
        <v>106</v>
      </c>
      <c r="M1284" s="4"/>
      <c r="N1284" s="4">
        <v>100</v>
      </c>
      <c r="O1284" s="20">
        <f>VLOOKUP(L1284,对应表!BK:BL,2,FALSE)</f>
        <v>0</v>
      </c>
      <c r="P1284" s="25" t="str">
        <f>_xlfn.IFNA(VLOOKUP(G1284,角色!V:AE,主动技能!F1284+1,FALSE),"")</f>
        <v>|||</v>
      </c>
      <c r="Q1284" s="25">
        <f>(VLOOKUP(G1284,角色!V:AE,主动技能!F1284+4,FALSE))</f>
        <v>1</v>
      </c>
      <c r="R1284" s="25">
        <v>0</v>
      </c>
      <c r="S1284" s="25">
        <v>0</v>
      </c>
      <c r="T1284" s="6" t="str">
        <f t="shared" si="339"/>
        <v/>
      </c>
      <c r="U1284" s="6" t="str">
        <f t="shared" si="340"/>
        <v/>
      </c>
      <c r="V1284" s="19" t="str">
        <f>VLOOKUP(G1284,角色!AW:BC,主动技能!F1284+1,FALSE)</f>
        <v>skill_01</v>
      </c>
      <c r="Y1284">
        <f t="shared" si="344"/>
        <v>0</v>
      </c>
      <c r="Z1284" s="19">
        <f>IF(VLOOKUP(C1284,角色!CC:CI,主动技能!F1284*2,FALSE)=0,"",VLOOKUP(C1284,角色!CC:CI,主动技能!F1284*2,FALSE))</f>
        <v>100</v>
      </c>
      <c r="AA1284" s="19">
        <f>IF(VLOOKUP(C1284,角色!CC:CI,主动技能!F1284*2+1,FALSE)=0,0,VLOOKUP(C1284,角色!CC:CI,主动技能!F1284*2+1,FALSE))</f>
        <v>10</v>
      </c>
      <c r="AB1284" s="19">
        <f>IF(INT(VLOOKUP(E1284,角色属性概况!I:M,3,FALSE)*AA1284/100)=0,"",(INT(VLOOKUP(E1284,角色属性概况!I:M,3,FALSE)*AA1284/100)))</f>
        <v>38716</v>
      </c>
      <c r="AE1284" s="25">
        <f>(VLOOKUP(G1284,角色!V:AE,主动技能!F1284+7,FALSE))</f>
        <v>1</v>
      </c>
      <c r="AF1284" s="19">
        <f>VLOOKUP(F1284,对应表!AY:BA,3,FALSE)</f>
        <v>0</v>
      </c>
      <c r="AG1284" s="19">
        <f>VLOOKUP(F1284,对应表!AY:BA,2,FALSE)</f>
        <v>0</v>
      </c>
      <c r="AH1284" s="25" t="str">
        <f>VLOOKUP(F1284,特效对应!F:G,2,FALSE)</f>
        <v>attack</v>
      </c>
      <c r="AJ1284">
        <f t="shared" si="341"/>
        <v>18</v>
      </c>
      <c r="AQ1284" s="6" t="str">
        <f>_xlfn.IFNA(IF(IF($AK1284=AQ$5,VLOOKUP(AL1284,buff!$K:$L,2,FALSE),"")=0,"",IF($AK1284=AQ$5,VLOOKUP(AL1284,buff!$K:$L,2,FALSE),"")),"")</f>
        <v/>
      </c>
      <c r="AR1284" s="6" t="str">
        <f>_xlfn.IFNA(IF(IF($AK1284=AR$5,VLOOKUP(AM1284,buff!$K:$L,2,FALSE),"")=0,"",IF($AK1284=AR$5,VLOOKUP(AM1284,buff!$K:$L,2,FALSE),"")),"")</f>
        <v/>
      </c>
      <c r="AS1284" s="6" t="str">
        <f>_xlfn.IFNA(IF(IF($AK1284=AS$5,VLOOKUP(AN1284,buff!$K:$L,2,FALSE),"")=0,"",IF($AK1284=AS$5,VLOOKUP(AN1284,buff!$K:$L,2,FALSE),"")),"")</f>
        <v/>
      </c>
      <c r="AT1284" s="6" t="str">
        <f>_xlfn.IFNA(IF(IF($AK1284=AT$5,VLOOKUP(AO1284,buff!$K:$L,2,FALSE),"")=0,"",IF($AK1284=AT$5,VLOOKUP(AO1284,buff!$K:$L,2,FALSE),"")),"")</f>
        <v/>
      </c>
      <c r="AU1284" s="6" t="str">
        <f>_xlfn.IFNA(IF(IF($AK1284=AU$5,VLOOKUP(AP1284,buff!$K:$L,2,FALSE),"")=0,"",IF($AK1284=AU$5,VLOOKUP(AP1284,buff!$K:$L,2,FALSE),"")),"")</f>
        <v/>
      </c>
      <c r="AV1284" s="6" t="str">
        <f>_xlfn.IFNA(IF(IF($AK1284=AV$5,VLOOKUP(AL1284,buff!$K:$L,2,FALSE),"")=0,"",IF($AK1284=AV$5,VLOOKUP(AL1284,buff!$K:$L,2,FALSE),"")),"")</f>
        <v/>
      </c>
      <c r="AW1284" s="6" t="str">
        <f>_xlfn.IFNA(IF(IF($AK1284=AW$5,VLOOKUP(AM1284,buff!$K:$L,2,FALSE),"")=0,"",IF($AK1284=AW$5,VLOOKUP(AM1284,buff!$K:$L,2,FALSE),"")),"")</f>
        <v/>
      </c>
      <c r="AX1284" s="6" t="str">
        <f>_xlfn.IFNA(IF(IF($AK1284=AX$5,VLOOKUP(AN1284,buff!$K:$L,2,FALSE),"")=0,"",IF($AK1284=AX$5,VLOOKUP(AN1284,buff!$K:$L,2,FALSE),"")),"")</f>
        <v/>
      </c>
      <c r="AY1284" s="6" t="str">
        <f>_xlfn.IFNA(IF(IF($AK1284=AY$5,VLOOKUP(AO1284,buff!$K:$L,2,FALSE),"")=0,"",IF($AK1284=AY$5,VLOOKUP(AO1284,buff!$K:$L,2,FALSE),"")),"")</f>
        <v/>
      </c>
      <c r="AZ1284" s="6" t="str">
        <f>_xlfn.IFNA(IF(IF($AK1284=AZ$5,VLOOKUP(AP1284,buff!$K:$L,2,FALSE),"")=0,"",IF($AK1284=AZ$5,VLOOKUP(AP1284,buff!$K:$L,2,FALSE),"")),"")</f>
        <v/>
      </c>
      <c r="BA1284" s="6" t="e">
        <f>VLOOKUP(AL1284,buff!$K:$P,6,FALSE)</f>
        <v>#N/A</v>
      </c>
      <c r="BB1284" s="6" t="e">
        <f>VLOOKUP(AM1284,buff!$K:$P,6,FALSE)</f>
        <v>#N/A</v>
      </c>
      <c r="BC1284" s="6" t="e">
        <f>VLOOKUP(AN1284,buff!$K:$P,6,FALSE)</f>
        <v>#N/A</v>
      </c>
      <c r="BD1284">
        <f t="shared" si="331"/>
        <v>0</v>
      </c>
      <c r="BE1284">
        <f t="shared" si="332"/>
        <v>0</v>
      </c>
      <c r="BF1284" s="22">
        <f t="shared" si="333"/>
        <v>102201</v>
      </c>
    </row>
    <row r="1285" spans="1:58" x14ac:dyDescent="0.15">
      <c r="A1285" t="str">
        <f t="shared" si="334"/>
        <v>爱茉莉主动技能1等级19</v>
      </c>
      <c r="B1285" s="8">
        <f t="shared" si="335"/>
        <v>10220119</v>
      </c>
      <c r="C1285" s="8" t="str">
        <f>VLOOKUP(G1285,角色!A:B,2,FALSE)</f>
        <v>爱茉莉</v>
      </c>
      <c r="D1285" s="8" t="str">
        <f t="shared" si="336"/>
        <v>主动技能1</v>
      </c>
      <c r="E1285" s="8">
        <f t="shared" si="330"/>
        <v>19</v>
      </c>
      <c r="F1285" s="8">
        <f t="shared" si="337"/>
        <v>1</v>
      </c>
      <c r="G1285" s="8">
        <f t="shared" si="338"/>
        <v>22</v>
      </c>
      <c r="H1285" s="4" t="s">
        <v>955</v>
      </c>
      <c r="I1285" s="20" t="str">
        <f t="shared" si="343"/>
        <v>对敌方单体攻击，造成100%攻击力（+54831）点伤害。</v>
      </c>
      <c r="J1285" s="20" t="s">
        <v>277</v>
      </c>
      <c r="K1285" s="21" t="s">
        <v>102</v>
      </c>
      <c r="L1285" s="20" t="s">
        <v>106</v>
      </c>
      <c r="M1285" s="4"/>
      <c r="N1285" s="4">
        <v>100</v>
      </c>
      <c r="O1285" s="20">
        <f>VLOOKUP(L1285,对应表!BK:BL,2,FALSE)</f>
        <v>0</v>
      </c>
      <c r="P1285" s="25" t="str">
        <f>_xlfn.IFNA(VLOOKUP(G1285,角色!V:AE,主动技能!F1285+1,FALSE),"")</f>
        <v>|||</v>
      </c>
      <c r="Q1285" s="25">
        <f>(VLOOKUP(G1285,角色!V:AE,主动技能!F1285+4,FALSE))</f>
        <v>1</v>
      </c>
      <c r="R1285" s="25">
        <v>0</v>
      </c>
      <c r="S1285" s="25">
        <v>0</v>
      </c>
      <c r="T1285" s="6" t="str">
        <f t="shared" si="339"/>
        <v/>
      </c>
      <c r="U1285" s="6" t="str">
        <f t="shared" si="340"/>
        <v/>
      </c>
      <c r="V1285" s="19" t="str">
        <f>VLOOKUP(G1285,角色!AW:BC,主动技能!F1285+1,FALSE)</f>
        <v>skill_01</v>
      </c>
      <c r="Y1285">
        <f t="shared" si="344"/>
        <v>0</v>
      </c>
      <c r="Z1285" s="19">
        <f>IF(VLOOKUP(C1285,角色!CC:CI,主动技能!F1285*2,FALSE)=0,"",VLOOKUP(C1285,角色!CC:CI,主动技能!F1285*2,FALSE))</f>
        <v>100</v>
      </c>
      <c r="AA1285" s="19">
        <f>IF(VLOOKUP(C1285,角色!CC:CI,主动技能!F1285*2+1,FALSE)=0,0,VLOOKUP(C1285,角色!CC:CI,主动技能!F1285*2+1,FALSE))</f>
        <v>10</v>
      </c>
      <c r="AB1285" s="19">
        <f>IF(INT(VLOOKUP(E1285,角色属性概况!I:M,3,FALSE)*AA1285/100)=0,"",(INT(VLOOKUP(E1285,角色属性概况!I:M,3,FALSE)*AA1285/100)))</f>
        <v>54831</v>
      </c>
      <c r="AE1285" s="25">
        <f>(VLOOKUP(G1285,角色!V:AE,主动技能!F1285+7,FALSE))</f>
        <v>1</v>
      </c>
      <c r="AF1285" s="19">
        <f>VLOOKUP(F1285,对应表!AY:BA,3,FALSE)</f>
        <v>0</v>
      </c>
      <c r="AG1285" s="19">
        <f>VLOOKUP(F1285,对应表!AY:BA,2,FALSE)</f>
        <v>0</v>
      </c>
      <c r="AH1285" s="25" t="str">
        <f>VLOOKUP(F1285,特效对应!F:G,2,FALSE)</f>
        <v>attack</v>
      </c>
      <c r="AJ1285">
        <f t="shared" si="341"/>
        <v>19</v>
      </c>
      <c r="AQ1285" s="6" t="str">
        <f>_xlfn.IFNA(IF(IF($AK1285=AQ$5,VLOOKUP(AL1285,buff!$K:$L,2,FALSE),"")=0,"",IF($AK1285=AQ$5,VLOOKUP(AL1285,buff!$K:$L,2,FALSE),"")),"")</f>
        <v/>
      </c>
      <c r="AR1285" s="6" t="str">
        <f>_xlfn.IFNA(IF(IF($AK1285=AR$5,VLOOKUP(AM1285,buff!$K:$L,2,FALSE),"")=0,"",IF($AK1285=AR$5,VLOOKUP(AM1285,buff!$K:$L,2,FALSE),"")),"")</f>
        <v/>
      </c>
      <c r="AS1285" s="6" t="str">
        <f>_xlfn.IFNA(IF(IF($AK1285=AS$5,VLOOKUP(AN1285,buff!$K:$L,2,FALSE),"")=0,"",IF($AK1285=AS$5,VLOOKUP(AN1285,buff!$K:$L,2,FALSE),"")),"")</f>
        <v/>
      </c>
      <c r="AT1285" s="6" t="str">
        <f>_xlfn.IFNA(IF(IF($AK1285=AT$5,VLOOKUP(AO1285,buff!$K:$L,2,FALSE),"")=0,"",IF($AK1285=AT$5,VLOOKUP(AO1285,buff!$K:$L,2,FALSE),"")),"")</f>
        <v/>
      </c>
      <c r="AU1285" s="6" t="str">
        <f>_xlfn.IFNA(IF(IF($AK1285=AU$5,VLOOKUP(AP1285,buff!$K:$L,2,FALSE),"")=0,"",IF($AK1285=AU$5,VLOOKUP(AP1285,buff!$K:$L,2,FALSE),"")),"")</f>
        <v/>
      </c>
      <c r="AV1285" s="6" t="str">
        <f>_xlfn.IFNA(IF(IF($AK1285=AV$5,VLOOKUP(AL1285,buff!$K:$L,2,FALSE),"")=0,"",IF($AK1285=AV$5,VLOOKUP(AL1285,buff!$K:$L,2,FALSE),"")),"")</f>
        <v/>
      </c>
      <c r="AW1285" s="6" t="str">
        <f>_xlfn.IFNA(IF(IF($AK1285=AW$5,VLOOKUP(AM1285,buff!$K:$L,2,FALSE),"")=0,"",IF($AK1285=AW$5,VLOOKUP(AM1285,buff!$K:$L,2,FALSE),"")),"")</f>
        <v/>
      </c>
      <c r="AX1285" s="6" t="str">
        <f>_xlfn.IFNA(IF(IF($AK1285=AX$5,VLOOKUP(AN1285,buff!$K:$L,2,FALSE),"")=0,"",IF($AK1285=AX$5,VLOOKUP(AN1285,buff!$K:$L,2,FALSE),"")),"")</f>
        <v/>
      </c>
      <c r="AY1285" s="6" t="str">
        <f>_xlfn.IFNA(IF(IF($AK1285=AY$5,VLOOKUP(AO1285,buff!$K:$L,2,FALSE),"")=0,"",IF($AK1285=AY$5,VLOOKUP(AO1285,buff!$K:$L,2,FALSE),"")),"")</f>
        <v/>
      </c>
      <c r="AZ1285" s="6" t="str">
        <f>_xlfn.IFNA(IF(IF($AK1285=AZ$5,VLOOKUP(AP1285,buff!$K:$L,2,FALSE),"")=0,"",IF($AK1285=AZ$5,VLOOKUP(AP1285,buff!$K:$L,2,FALSE),"")),"")</f>
        <v/>
      </c>
      <c r="BA1285" s="6" t="e">
        <f>VLOOKUP(AL1285,buff!$K:$P,6,FALSE)</f>
        <v>#N/A</v>
      </c>
      <c r="BB1285" s="6" t="e">
        <f>VLOOKUP(AM1285,buff!$K:$P,6,FALSE)</f>
        <v>#N/A</v>
      </c>
      <c r="BC1285" s="6" t="e">
        <f>VLOOKUP(AN1285,buff!$K:$P,6,FALSE)</f>
        <v>#N/A</v>
      </c>
      <c r="BD1285">
        <f t="shared" si="331"/>
        <v>0</v>
      </c>
      <c r="BE1285">
        <f t="shared" si="332"/>
        <v>0</v>
      </c>
      <c r="BF1285" s="22">
        <f t="shared" si="333"/>
        <v>102201</v>
      </c>
    </row>
    <row r="1286" spans="1:58" x14ac:dyDescent="0.15">
      <c r="A1286" t="str">
        <f t="shared" si="334"/>
        <v>爱茉莉主动技能1等级20</v>
      </c>
      <c r="B1286" s="8">
        <f t="shared" si="335"/>
        <v>10220120</v>
      </c>
      <c r="C1286" s="8" t="str">
        <f>VLOOKUP(G1286,角色!A:B,2,FALSE)</f>
        <v>爱茉莉</v>
      </c>
      <c r="D1286" s="8" t="str">
        <f t="shared" si="336"/>
        <v>主动技能1</v>
      </c>
      <c r="E1286" s="8">
        <f t="shared" si="330"/>
        <v>20</v>
      </c>
      <c r="F1286" s="8">
        <f t="shared" si="337"/>
        <v>1</v>
      </c>
      <c r="G1286" s="8">
        <f t="shared" si="338"/>
        <v>22</v>
      </c>
      <c r="H1286" s="4" t="s">
        <v>955</v>
      </c>
      <c r="I1286" s="20" t="str">
        <f t="shared" si="343"/>
        <v>对敌方单体攻击，造成100%攻击力（+77646）点伤害。</v>
      </c>
      <c r="J1286" s="20" t="s">
        <v>277</v>
      </c>
      <c r="K1286" s="21" t="s">
        <v>102</v>
      </c>
      <c r="L1286" s="20" t="s">
        <v>106</v>
      </c>
      <c r="M1286" s="4"/>
      <c r="N1286" s="4">
        <v>100</v>
      </c>
      <c r="O1286" s="20">
        <f>VLOOKUP(L1286,对应表!BK:BL,2,FALSE)</f>
        <v>0</v>
      </c>
      <c r="P1286" s="25" t="str">
        <f>_xlfn.IFNA(VLOOKUP(G1286,角色!V:AE,主动技能!F1286+1,FALSE),"")</f>
        <v>|||</v>
      </c>
      <c r="Q1286" s="25">
        <f>(VLOOKUP(G1286,角色!V:AE,主动技能!F1286+4,FALSE))</f>
        <v>1</v>
      </c>
      <c r="R1286" s="25">
        <v>0</v>
      </c>
      <c r="S1286" s="25">
        <v>0</v>
      </c>
      <c r="T1286" s="6" t="str">
        <f t="shared" si="339"/>
        <v/>
      </c>
      <c r="U1286" s="6" t="str">
        <f t="shared" si="340"/>
        <v/>
      </c>
      <c r="V1286" s="19" t="str">
        <f>VLOOKUP(G1286,角色!AW:BC,主动技能!F1286+1,FALSE)</f>
        <v>skill_01</v>
      </c>
      <c r="Y1286">
        <f t="shared" si="344"/>
        <v>0</v>
      </c>
      <c r="Z1286" s="19">
        <f>IF(VLOOKUP(C1286,角色!CC:CI,主动技能!F1286*2,FALSE)=0,"",VLOOKUP(C1286,角色!CC:CI,主动技能!F1286*2,FALSE))</f>
        <v>100</v>
      </c>
      <c r="AA1286" s="19">
        <f>IF(VLOOKUP(C1286,角色!CC:CI,主动技能!F1286*2+1,FALSE)=0,0,VLOOKUP(C1286,角色!CC:CI,主动技能!F1286*2+1,FALSE))</f>
        <v>10</v>
      </c>
      <c r="AB1286" s="19">
        <f>IF(INT(VLOOKUP(E1286,角色属性概况!I:M,3,FALSE)*AA1286/100)=0,"",(INT(VLOOKUP(E1286,角色属性概况!I:M,3,FALSE)*AA1286/100)))</f>
        <v>77646</v>
      </c>
      <c r="AE1286" s="25">
        <f>(VLOOKUP(G1286,角色!V:AE,主动技能!F1286+7,FALSE))</f>
        <v>1</v>
      </c>
      <c r="AF1286" s="19">
        <f>VLOOKUP(F1286,对应表!AY:BA,3,FALSE)</f>
        <v>0</v>
      </c>
      <c r="AG1286" s="19">
        <f>VLOOKUP(F1286,对应表!AY:BA,2,FALSE)</f>
        <v>0</v>
      </c>
      <c r="AH1286" s="25" t="str">
        <f>VLOOKUP(F1286,特效对应!F:G,2,FALSE)</f>
        <v>attack</v>
      </c>
      <c r="AJ1286">
        <f t="shared" si="341"/>
        <v>20</v>
      </c>
      <c r="AQ1286" s="6" t="str">
        <f>_xlfn.IFNA(IF(IF($AK1286=AQ$5,VLOOKUP(AL1286,buff!$K:$L,2,FALSE),"")=0,"",IF($AK1286=AQ$5,VLOOKUP(AL1286,buff!$K:$L,2,FALSE),"")),"")</f>
        <v/>
      </c>
      <c r="AR1286" s="6" t="str">
        <f>_xlfn.IFNA(IF(IF($AK1286=AR$5,VLOOKUP(AM1286,buff!$K:$L,2,FALSE),"")=0,"",IF($AK1286=AR$5,VLOOKUP(AM1286,buff!$K:$L,2,FALSE),"")),"")</f>
        <v/>
      </c>
      <c r="AS1286" s="6" t="str">
        <f>_xlfn.IFNA(IF(IF($AK1286=AS$5,VLOOKUP(AN1286,buff!$K:$L,2,FALSE),"")=0,"",IF($AK1286=AS$5,VLOOKUP(AN1286,buff!$K:$L,2,FALSE),"")),"")</f>
        <v/>
      </c>
      <c r="AT1286" s="6" t="str">
        <f>_xlfn.IFNA(IF(IF($AK1286=AT$5,VLOOKUP(AO1286,buff!$K:$L,2,FALSE),"")=0,"",IF($AK1286=AT$5,VLOOKUP(AO1286,buff!$K:$L,2,FALSE),"")),"")</f>
        <v/>
      </c>
      <c r="AU1286" s="6" t="str">
        <f>_xlfn.IFNA(IF(IF($AK1286=AU$5,VLOOKUP(AP1286,buff!$K:$L,2,FALSE),"")=0,"",IF($AK1286=AU$5,VLOOKUP(AP1286,buff!$K:$L,2,FALSE),"")),"")</f>
        <v/>
      </c>
      <c r="AV1286" s="6" t="str">
        <f>_xlfn.IFNA(IF(IF($AK1286=AV$5,VLOOKUP(AL1286,buff!$K:$L,2,FALSE),"")=0,"",IF($AK1286=AV$5,VLOOKUP(AL1286,buff!$K:$L,2,FALSE),"")),"")</f>
        <v/>
      </c>
      <c r="AW1286" s="6" t="str">
        <f>_xlfn.IFNA(IF(IF($AK1286=AW$5,VLOOKUP(AM1286,buff!$K:$L,2,FALSE),"")=0,"",IF($AK1286=AW$5,VLOOKUP(AM1286,buff!$K:$L,2,FALSE),"")),"")</f>
        <v/>
      </c>
      <c r="AX1286" s="6" t="str">
        <f>_xlfn.IFNA(IF(IF($AK1286=AX$5,VLOOKUP(AN1286,buff!$K:$L,2,FALSE),"")=0,"",IF($AK1286=AX$5,VLOOKUP(AN1286,buff!$K:$L,2,FALSE),"")),"")</f>
        <v/>
      </c>
      <c r="AY1286" s="6" t="str">
        <f>_xlfn.IFNA(IF(IF($AK1286=AY$5,VLOOKUP(AO1286,buff!$K:$L,2,FALSE),"")=0,"",IF($AK1286=AY$5,VLOOKUP(AO1286,buff!$K:$L,2,FALSE),"")),"")</f>
        <v/>
      </c>
      <c r="AZ1286" s="6" t="str">
        <f>_xlfn.IFNA(IF(IF($AK1286=AZ$5,VLOOKUP(AP1286,buff!$K:$L,2,FALSE),"")=0,"",IF($AK1286=AZ$5,VLOOKUP(AP1286,buff!$K:$L,2,FALSE),"")),"")</f>
        <v/>
      </c>
      <c r="BA1286" s="6" t="e">
        <f>VLOOKUP(AL1286,buff!$K:$P,6,FALSE)</f>
        <v>#N/A</v>
      </c>
      <c r="BB1286" s="6" t="e">
        <f>VLOOKUP(AM1286,buff!$K:$P,6,FALSE)</f>
        <v>#N/A</v>
      </c>
      <c r="BC1286" s="6" t="e">
        <f>VLOOKUP(AN1286,buff!$K:$P,6,FALSE)</f>
        <v>#N/A</v>
      </c>
      <c r="BD1286">
        <f t="shared" si="331"/>
        <v>0</v>
      </c>
      <c r="BE1286">
        <f t="shared" si="332"/>
        <v>0</v>
      </c>
      <c r="BF1286" s="22">
        <f t="shared" si="333"/>
        <v>102201</v>
      </c>
    </row>
    <row r="1287" spans="1:58" x14ac:dyDescent="0.15">
      <c r="A1287" t="str">
        <f t="shared" si="334"/>
        <v>爱茉莉主动技能2等级1</v>
      </c>
      <c r="B1287" s="8">
        <f t="shared" si="335"/>
        <v>10220201</v>
      </c>
      <c r="C1287" s="8" t="str">
        <f>VLOOKUP(G1287,角色!A:B,2,FALSE)</f>
        <v>爱茉莉</v>
      </c>
      <c r="D1287" s="8" t="str">
        <f t="shared" si="336"/>
        <v>主动技能2</v>
      </c>
      <c r="E1287" s="8">
        <f t="shared" si="330"/>
        <v>1</v>
      </c>
      <c r="F1287" s="8">
        <f t="shared" si="337"/>
        <v>2</v>
      </c>
      <c r="G1287" s="8">
        <f t="shared" si="338"/>
        <v>22</v>
      </c>
      <c r="H1287" s="4" t="s">
        <v>948</v>
      </c>
      <c r="I1287" s="20" t="str">
        <f t="shared" ref="I1287:I1306" si="345">"对我方随机3个单体回复10%（+"&amp;BA1287&amp;"）点生命值。"</f>
        <v>对我方随机3个单体回复10%（+354）点生命值。</v>
      </c>
      <c r="J1287" s="4" t="s">
        <v>416</v>
      </c>
      <c r="K1287" s="1" t="s">
        <v>422</v>
      </c>
      <c r="L1287" s="4" t="s">
        <v>106</v>
      </c>
      <c r="M1287" s="4" t="s">
        <v>115</v>
      </c>
      <c r="N1287" s="4">
        <v>100</v>
      </c>
      <c r="O1287" s="20">
        <f>VLOOKUP(L1287,对应表!BK:BL,2,FALSE)</f>
        <v>0</v>
      </c>
      <c r="P1287" s="25" t="str">
        <f>_xlfn.IFNA(VLOOKUP(G1287,角色!V:AE,主动技能!F1287+1,FALSE),"")</f>
        <v>||eff_huichunshu|</v>
      </c>
      <c r="Q1287" s="25">
        <f>(VLOOKUP(G1287,角色!V:AE,主动技能!F1287+4,FALSE))</f>
        <v>2</v>
      </c>
      <c r="R1287" s="25">
        <v>0</v>
      </c>
      <c r="S1287" s="25">
        <v>0</v>
      </c>
      <c r="T1287" s="6" t="str">
        <f t="shared" si="339"/>
        <v>100030:100:3:3</v>
      </c>
      <c r="U1287" s="6" t="str">
        <f t="shared" si="340"/>
        <v/>
      </c>
      <c r="V1287" s="19" t="str">
        <f>VLOOKUP(G1287,角色!AW:BC,主动技能!F1287+1,FALSE)</f>
        <v>skill_11</v>
      </c>
      <c r="Y1287">
        <f t="shared" si="344"/>
        <v>0</v>
      </c>
      <c r="Z1287" s="19" t="str">
        <f>IF(VLOOKUP(C1287,角色!CC:CI,主动技能!F1287*2,FALSE)=0,"",VLOOKUP(C1287,角色!CC:CI,主动技能!F1287*2,FALSE))</f>
        <v/>
      </c>
      <c r="AA1287" s="19">
        <f>IF(VLOOKUP(C1287,角色!CC:CI,主动技能!F1287*2+1,FALSE)=0,0,VLOOKUP(C1287,角色!CC:CI,主动技能!F1287*2+1,FALSE))</f>
        <v>0</v>
      </c>
      <c r="AB1287" s="19" t="str">
        <f>IF(INT(VLOOKUP(E1287,角色属性概况!I:M,3,FALSE)*AA1287/100)=0,"",(INT(VLOOKUP(E1287,角色属性概况!I:M,3,FALSE)*AA1287/100)))</f>
        <v/>
      </c>
      <c r="AE1287" s="25">
        <f>(VLOOKUP(G1287,角色!V:AE,主动技能!F1287+7,FALSE))</f>
        <v>1</v>
      </c>
      <c r="AF1287" s="19">
        <f>VLOOKUP(F1287,对应表!AY:BA,3,FALSE)</f>
        <v>1</v>
      </c>
      <c r="AG1287" s="19">
        <f>VLOOKUP(F1287,对应表!AY:BA,2,FALSE)</f>
        <v>1</v>
      </c>
      <c r="AH1287" s="25" t="str">
        <f>VLOOKUP(F1287,特效对应!F:G,2,FALSE)</f>
        <v>attackex</v>
      </c>
      <c r="AJ1287">
        <f t="shared" si="341"/>
        <v>1</v>
      </c>
      <c r="AK1287" t="s">
        <v>117</v>
      </c>
      <c r="AL1287" s="4" t="s">
        <v>889</v>
      </c>
      <c r="AQ1287" s="6" t="str">
        <f>_xlfn.IFNA(IF(IF($AK1287=AQ$5,VLOOKUP(AL1287,buff!$K:$L,2,FALSE),"")=0,"",IF($AK1287=AQ$5,VLOOKUP(AL1287,buff!$K:$L,2,FALSE),"")),"")</f>
        <v>100030:100:3:3</v>
      </c>
      <c r="AR1287" s="6" t="str">
        <f>_xlfn.IFNA(IF(IF($AK1287=AR$5,VLOOKUP(AM1287,buff!$K:$L,2,FALSE),"")=0,"",IF($AK1287=AR$5,VLOOKUP(AM1287,buff!$K:$L,2,FALSE),"")),"")</f>
        <v/>
      </c>
      <c r="AS1287" s="6" t="str">
        <f>_xlfn.IFNA(IF(IF($AK1287=AS$5,VLOOKUP(AN1287,buff!$K:$L,2,FALSE),"")=0,"",IF($AK1287=AS$5,VLOOKUP(AN1287,buff!$K:$L,2,FALSE),"")),"")</f>
        <v/>
      </c>
      <c r="AT1287" s="6" t="str">
        <f>_xlfn.IFNA(IF(IF($AK1287=AT$5,VLOOKUP(AO1287,buff!$K:$L,2,FALSE),"")=0,"",IF($AK1287=AT$5,VLOOKUP(AO1287,buff!$K:$L,2,FALSE),"")),"")</f>
        <v/>
      </c>
      <c r="AU1287" s="6" t="str">
        <f>_xlfn.IFNA(IF(IF($AK1287=AU$5,VLOOKUP(AP1287,buff!$K:$L,2,FALSE),"")=0,"",IF($AK1287=AU$5,VLOOKUP(AP1287,buff!$K:$L,2,FALSE),"")),"")</f>
        <v/>
      </c>
      <c r="AV1287" s="6" t="str">
        <f>_xlfn.IFNA(IF(IF($AK1287=AV$5,VLOOKUP(AL1287,buff!$K:$L,2,FALSE),"")=0,"",IF($AK1287=AV$5,VLOOKUP(AL1287,buff!$K:$L,2,FALSE),"")),"")</f>
        <v/>
      </c>
      <c r="AW1287" s="6" t="str">
        <f>_xlfn.IFNA(IF(IF($AK1287=AW$5,VLOOKUP(AM1287,buff!$K:$L,2,FALSE),"")=0,"",IF($AK1287=AW$5,VLOOKUP(AM1287,buff!$K:$L,2,FALSE),"")),"")</f>
        <v/>
      </c>
      <c r="AX1287" s="6" t="str">
        <f>_xlfn.IFNA(IF(IF($AK1287=AX$5,VLOOKUP(AN1287,buff!$K:$L,2,FALSE),"")=0,"",IF($AK1287=AX$5,VLOOKUP(AN1287,buff!$K:$L,2,FALSE),"")),"")</f>
        <v/>
      </c>
      <c r="AY1287" s="6" t="str">
        <f>_xlfn.IFNA(IF(IF($AK1287=AY$5,VLOOKUP(AO1287,buff!$K:$L,2,FALSE),"")=0,"",IF($AK1287=AY$5,VLOOKUP(AO1287,buff!$K:$L,2,FALSE),"")),"")</f>
        <v/>
      </c>
      <c r="AZ1287" s="6" t="str">
        <f>_xlfn.IFNA(IF(IF($AK1287=AZ$5,VLOOKUP(AP1287,buff!$K:$L,2,FALSE),"")=0,"",IF($AK1287=AZ$5,VLOOKUP(AP1287,buff!$K:$L,2,FALSE),"")),"")</f>
        <v/>
      </c>
      <c r="BA1287" s="6">
        <f>VLOOKUP(AL1287,buff!$K:$P,6,FALSE)</f>
        <v>354</v>
      </c>
      <c r="BB1287" s="6" t="e">
        <f>VLOOKUP(AM1287,buff!$K:$P,6,FALSE)</f>
        <v>#N/A</v>
      </c>
      <c r="BC1287" s="6" t="e">
        <f>VLOOKUP(AN1287,buff!$K:$P,6,FALSE)</f>
        <v>#N/A</v>
      </c>
      <c r="BD1287">
        <f t="shared" si="331"/>
        <v>2</v>
      </c>
      <c r="BE1287">
        <f t="shared" si="332"/>
        <v>1</v>
      </c>
      <c r="BF1287" s="22">
        <f t="shared" si="333"/>
        <v>102202</v>
      </c>
    </row>
    <row r="1288" spans="1:58" x14ac:dyDescent="0.15">
      <c r="A1288" t="str">
        <f t="shared" si="334"/>
        <v>爱茉莉主动技能2等级2</v>
      </c>
      <c r="B1288" s="8">
        <f t="shared" si="335"/>
        <v>10220202</v>
      </c>
      <c r="C1288" s="8" t="str">
        <f>VLOOKUP(G1288,角色!A:B,2,FALSE)</f>
        <v>爱茉莉</v>
      </c>
      <c r="D1288" s="8" t="str">
        <f t="shared" si="336"/>
        <v>主动技能2</v>
      </c>
      <c r="E1288" s="8">
        <f t="shared" ref="E1288:E1326" si="346">IF(E1287=E$5,1,E1287+1)</f>
        <v>2</v>
      </c>
      <c r="F1288" s="8">
        <f t="shared" si="337"/>
        <v>2</v>
      </c>
      <c r="G1288" s="8">
        <f t="shared" si="338"/>
        <v>22</v>
      </c>
      <c r="H1288" s="4" t="s">
        <v>948</v>
      </c>
      <c r="I1288" s="20" t="str">
        <f t="shared" si="345"/>
        <v>对我方随机3个单体回复10%（+391）点生命值。</v>
      </c>
      <c r="J1288" s="4" t="s">
        <v>416</v>
      </c>
      <c r="K1288" s="1" t="s">
        <v>422</v>
      </c>
      <c r="L1288" s="4" t="s">
        <v>106</v>
      </c>
      <c r="M1288" s="4" t="s">
        <v>115</v>
      </c>
      <c r="N1288" s="4">
        <v>100</v>
      </c>
      <c r="O1288" s="20">
        <f>VLOOKUP(L1288,对应表!BK:BL,2,FALSE)</f>
        <v>0</v>
      </c>
      <c r="P1288" s="25" t="str">
        <f>_xlfn.IFNA(VLOOKUP(G1288,角色!V:AE,主动技能!F1288+1,FALSE),"")</f>
        <v>||eff_huichunshu|</v>
      </c>
      <c r="Q1288" s="25">
        <f>(VLOOKUP(G1288,角色!V:AE,主动技能!F1288+4,FALSE))</f>
        <v>2</v>
      </c>
      <c r="R1288" s="25">
        <v>0</v>
      </c>
      <c r="S1288" s="25">
        <v>0</v>
      </c>
      <c r="T1288" s="6" t="str">
        <f t="shared" si="339"/>
        <v>100031:100:3:3</v>
      </c>
      <c r="U1288" s="6" t="str">
        <f t="shared" si="340"/>
        <v/>
      </c>
      <c r="V1288" s="19" t="str">
        <f>VLOOKUP(G1288,角色!AW:BC,主动技能!F1288+1,FALSE)</f>
        <v>skill_11</v>
      </c>
      <c r="Y1288">
        <f t="shared" si="344"/>
        <v>0</v>
      </c>
      <c r="Z1288" s="19" t="str">
        <f>IF(VLOOKUP(C1288,角色!CC:CI,主动技能!F1288*2,FALSE)=0,"",VLOOKUP(C1288,角色!CC:CI,主动技能!F1288*2,FALSE))</f>
        <v/>
      </c>
      <c r="AA1288" s="19">
        <f>IF(VLOOKUP(C1288,角色!CC:CI,主动技能!F1288*2+1,FALSE)=0,0,VLOOKUP(C1288,角色!CC:CI,主动技能!F1288*2+1,FALSE))</f>
        <v>0</v>
      </c>
      <c r="AB1288" s="19" t="str">
        <f>IF(INT(VLOOKUP(E1288,角色属性概况!I:M,3,FALSE)*AA1288/100)=0,"",(INT(VLOOKUP(E1288,角色属性概况!I:M,3,FALSE)*AA1288/100)))</f>
        <v/>
      </c>
      <c r="AE1288" s="25">
        <f>(VLOOKUP(G1288,角色!V:AE,主动技能!F1288+7,FALSE))</f>
        <v>1</v>
      </c>
      <c r="AF1288" s="19">
        <f>VLOOKUP(F1288,对应表!AY:BA,3,FALSE)</f>
        <v>1</v>
      </c>
      <c r="AG1288" s="19">
        <f>VLOOKUP(F1288,对应表!AY:BA,2,FALSE)</f>
        <v>1</v>
      </c>
      <c r="AH1288" s="25" t="str">
        <f>VLOOKUP(F1288,特效对应!F:G,2,FALSE)</f>
        <v>attackex</v>
      </c>
      <c r="AJ1288">
        <f t="shared" si="341"/>
        <v>2</v>
      </c>
      <c r="AK1288" t="s">
        <v>117</v>
      </c>
      <c r="AL1288" s="4" t="s">
        <v>890</v>
      </c>
      <c r="AQ1288" s="6" t="str">
        <f>_xlfn.IFNA(IF(IF($AK1288=AQ$5,VLOOKUP(AL1288,buff!$K:$L,2,FALSE),"")=0,"",IF($AK1288=AQ$5,VLOOKUP(AL1288,buff!$K:$L,2,FALSE),"")),"")</f>
        <v>100031:100:3:3</v>
      </c>
      <c r="AR1288" s="6" t="str">
        <f>_xlfn.IFNA(IF(IF($AK1288=AR$5,VLOOKUP(AM1288,buff!$K:$L,2,FALSE),"")=0,"",IF($AK1288=AR$5,VLOOKUP(AM1288,buff!$K:$L,2,FALSE),"")),"")</f>
        <v/>
      </c>
      <c r="AS1288" s="6" t="str">
        <f>_xlfn.IFNA(IF(IF($AK1288=AS$5,VLOOKUP(AN1288,buff!$K:$L,2,FALSE),"")=0,"",IF($AK1288=AS$5,VLOOKUP(AN1288,buff!$K:$L,2,FALSE),"")),"")</f>
        <v/>
      </c>
      <c r="AT1288" s="6" t="str">
        <f>_xlfn.IFNA(IF(IF($AK1288=AT$5,VLOOKUP(AO1288,buff!$K:$L,2,FALSE),"")=0,"",IF($AK1288=AT$5,VLOOKUP(AO1288,buff!$K:$L,2,FALSE),"")),"")</f>
        <v/>
      </c>
      <c r="AU1288" s="6" t="str">
        <f>_xlfn.IFNA(IF(IF($AK1288=AU$5,VLOOKUP(AP1288,buff!$K:$L,2,FALSE),"")=0,"",IF($AK1288=AU$5,VLOOKUP(AP1288,buff!$K:$L,2,FALSE),"")),"")</f>
        <v/>
      </c>
      <c r="AV1288" s="6" t="str">
        <f>_xlfn.IFNA(IF(IF($AK1288=AV$5,VLOOKUP(AL1288,buff!$K:$L,2,FALSE),"")=0,"",IF($AK1288=AV$5,VLOOKUP(AL1288,buff!$K:$L,2,FALSE),"")),"")</f>
        <v/>
      </c>
      <c r="AW1288" s="6" t="str">
        <f>_xlfn.IFNA(IF(IF($AK1288=AW$5,VLOOKUP(AM1288,buff!$K:$L,2,FALSE),"")=0,"",IF($AK1288=AW$5,VLOOKUP(AM1288,buff!$K:$L,2,FALSE),"")),"")</f>
        <v/>
      </c>
      <c r="AX1288" s="6" t="str">
        <f>_xlfn.IFNA(IF(IF($AK1288=AX$5,VLOOKUP(AN1288,buff!$K:$L,2,FALSE),"")=0,"",IF($AK1288=AX$5,VLOOKUP(AN1288,buff!$K:$L,2,FALSE),"")),"")</f>
        <v/>
      </c>
      <c r="AY1288" s="6" t="str">
        <f>_xlfn.IFNA(IF(IF($AK1288=AY$5,VLOOKUP(AO1288,buff!$K:$L,2,FALSE),"")=0,"",IF($AK1288=AY$5,VLOOKUP(AO1288,buff!$K:$L,2,FALSE),"")),"")</f>
        <v/>
      </c>
      <c r="AZ1288" s="6" t="str">
        <f>_xlfn.IFNA(IF(IF($AK1288=AZ$5,VLOOKUP(AP1288,buff!$K:$L,2,FALSE),"")=0,"",IF($AK1288=AZ$5,VLOOKUP(AP1288,buff!$K:$L,2,FALSE),"")),"")</f>
        <v/>
      </c>
      <c r="BA1288" s="6">
        <f>VLOOKUP(AL1288,buff!$K:$P,6,FALSE)</f>
        <v>391</v>
      </c>
      <c r="BB1288" s="6" t="e">
        <f>VLOOKUP(AM1288,buff!$K:$P,6,FALSE)</f>
        <v>#N/A</v>
      </c>
      <c r="BC1288" s="6" t="e">
        <f>VLOOKUP(AN1288,buff!$K:$P,6,FALSE)</f>
        <v>#N/A</v>
      </c>
      <c r="BD1288">
        <f t="shared" ref="BD1288:BD1326" si="347">IF(F1288=1,0,IF(F1288=2,2,3))</f>
        <v>2</v>
      </c>
      <c r="BE1288">
        <f t="shared" ref="BE1288:BE1326" si="348">IF(F1288=1,0,IF(F1288=2,1,2))</f>
        <v>1</v>
      </c>
      <c r="BF1288" s="22">
        <f t="shared" ref="BF1288:BF1326" si="349">1*100000+G1288*100+F1288</f>
        <v>102202</v>
      </c>
    </row>
    <row r="1289" spans="1:58" x14ac:dyDescent="0.15">
      <c r="A1289" t="str">
        <f t="shared" si="334"/>
        <v>爱茉莉主动技能2等级3</v>
      </c>
      <c r="B1289" s="8">
        <f t="shared" si="335"/>
        <v>10220203</v>
      </c>
      <c r="C1289" s="8" t="str">
        <f>VLOOKUP(G1289,角色!A:B,2,FALSE)</f>
        <v>爱茉莉</v>
      </c>
      <c r="D1289" s="8" t="str">
        <f t="shared" si="336"/>
        <v>主动技能2</v>
      </c>
      <c r="E1289" s="8">
        <f t="shared" si="346"/>
        <v>3</v>
      </c>
      <c r="F1289" s="8">
        <f t="shared" si="337"/>
        <v>2</v>
      </c>
      <c r="G1289" s="8">
        <f t="shared" si="338"/>
        <v>22</v>
      </c>
      <c r="H1289" s="4" t="s">
        <v>948</v>
      </c>
      <c r="I1289" s="20" t="str">
        <f t="shared" si="345"/>
        <v>对我方随机3个单体回复10%（+517）点生命值。</v>
      </c>
      <c r="J1289" s="4" t="s">
        <v>416</v>
      </c>
      <c r="K1289" s="1" t="s">
        <v>422</v>
      </c>
      <c r="L1289" s="4" t="s">
        <v>106</v>
      </c>
      <c r="M1289" s="4" t="s">
        <v>115</v>
      </c>
      <c r="N1289" s="4">
        <v>100</v>
      </c>
      <c r="O1289" s="20">
        <f>VLOOKUP(L1289,对应表!BK:BL,2,FALSE)</f>
        <v>0</v>
      </c>
      <c r="P1289" s="25" t="str">
        <f>_xlfn.IFNA(VLOOKUP(G1289,角色!V:AE,主动技能!F1289+1,FALSE),"")</f>
        <v>||eff_huichunshu|</v>
      </c>
      <c r="Q1289" s="25">
        <f>(VLOOKUP(G1289,角色!V:AE,主动技能!F1289+4,FALSE))</f>
        <v>2</v>
      </c>
      <c r="R1289" s="25">
        <v>0</v>
      </c>
      <c r="S1289" s="25">
        <v>0</v>
      </c>
      <c r="T1289" s="6" t="str">
        <f t="shared" si="339"/>
        <v>100032:100:3:3</v>
      </c>
      <c r="U1289" s="6" t="str">
        <f t="shared" si="340"/>
        <v/>
      </c>
      <c r="V1289" s="19" t="str">
        <f>VLOOKUP(G1289,角色!AW:BC,主动技能!F1289+1,FALSE)</f>
        <v>skill_11</v>
      </c>
      <c r="Y1289">
        <f t="shared" si="344"/>
        <v>0</v>
      </c>
      <c r="Z1289" s="19" t="str">
        <f>IF(VLOOKUP(C1289,角色!CC:CI,主动技能!F1289*2,FALSE)=0,"",VLOOKUP(C1289,角色!CC:CI,主动技能!F1289*2,FALSE))</f>
        <v/>
      </c>
      <c r="AA1289" s="19">
        <f>IF(VLOOKUP(C1289,角色!CC:CI,主动技能!F1289*2+1,FALSE)=0,0,VLOOKUP(C1289,角色!CC:CI,主动技能!F1289*2+1,FALSE))</f>
        <v>0</v>
      </c>
      <c r="AB1289" s="19" t="str">
        <f>IF(INT(VLOOKUP(E1289,角色属性概况!I:M,3,FALSE)*AA1289/100)=0,"",(INT(VLOOKUP(E1289,角色属性概况!I:M,3,FALSE)*AA1289/100)))</f>
        <v/>
      </c>
      <c r="AE1289" s="25">
        <f>(VLOOKUP(G1289,角色!V:AE,主动技能!F1289+7,FALSE))</f>
        <v>1</v>
      </c>
      <c r="AF1289" s="19">
        <f>VLOOKUP(F1289,对应表!AY:BA,3,FALSE)</f>
        <v>1</v>
      </c>
      <c r="AG1289" s="19">
        <f>VLOOKUP(F1289,对应表!AY:BA,2,FALSE)</f>
        <v>1</v>
      </c>
      <c r="AH1289" s="25" t="str">
        <f>VLOOKUP(F1289,特效对应!F:G,2,FALSE)</f>
        <v>attackex</v>
      </c>
      <c r="AJ1289">
        <f t="shared" si="341"/>
        <v>3</v>
      </c>
      <c r="AK1289" t="s">
        <v>117</v>
      </c>
      <c r="AL1289" s="4" t="s">
        <v>891</v>
      </c>
      <c r="AQ1289" s="6" t="str">
        <f>_xlfn.IFNA(IF(IF($AK1289=AQ$5,VLOOKUP(AL1289,buff!$K:$L,2,FALSE),"")=0,"",IF($AK1289=AQ$5,VLOOKUP(AL1289,buff!$K:$L,2,FALSE),"")),"")</f>
        <v>100032:100:3:3</v>
      </c>
      <c r="AR1289" s="6" t="str">
        <f>_xlfn.IFNA(IF(IF($AK1289=AR$5,VLOOKUP(AM1289,buff!$K:$L,2,FALSE),"")=0,"",IF($AK1289=AR$5,VLOOKUP(AM1289,buff!$K:$L,2,FALSE),"")),"")</f>
        <v/>
      </c>
      <c r="AS1289" s="6" t="str">
        <f>_xlfn.IFNA(IF(IF($AK1289=AS$5,VLOOKUP(AN1289,buff!$K:$L,2,FALSE),"")=0,"",IF($AK1289=AS$5,VLOOKUP(AN1289,buff!$K:$L,2,FALSE),"")),"")</f>
        <v/>
      </c>
      <c r="AT1289" s="6" t="str">
        <f>_xlfn.IFNA(IF(IF($AK1289=AT$5,VLOOKUP(AO1289,buff!$K:$L,2,FALSE),"")=0,"",IF($AK1289=AT$5,VLOOKUP(AO1289,buff!$K:$L,2,FALSE),"")),"")</f>
        <v/>
      </c>
      <c r="AU1289" s="6" t="str">
        <f>_xlfn.IFNA(IF(IF($AK1289=AU$5,VLOOKUP(AP1289,buff!$K:$L,2,FALSE),"")=0,"",IF($AK1289=AU$5,VLOOKUP(AP1289,buff!$K:$L,2,FALSE),"")),"")</f>
        <v/>
      </c>
      <c r="AV1289" s="6" t="str">
        <f>_xlfn.IFNA(IF(IF($AK1289=AV$5,VLOOKUP(AL1289,buff!$K:$L,2,FALSE),"")=0,"",IF($AK1289=AV$5,VLOOKUP(AL1289,buff!$K:$L,2,FALSE),"")),"")</f>
        <v/>
      </c>
      <c r="AW1289" s="6" t="str">
        <f>_xlfn.IFNA(IF(IF($AK1289=AW$5,VLOOKUP(AM1289,buff!$K:$L,2,FALSE),"")=0,"",IF($AK1289=AW$5,VLOOKUP(AM1289,buff!$K:$L,2,FALSE),"")),"")</f>
        <v/>
      </c>
      <c r="AX1289" s="6" t="str">
        <f>_xlfn.IFNA(IF(IF($AK1289=AX$5,VLOOKUP(AN1289,buff!$K:$L,2,FALSE),"")=0,"",IF($AK1289=AX$5,VLOOKUP(AN1289,buff!$K:$L,2,FALSE),"")),"")</f>
        <v/>
      </c>
      <c r="AY1289" s="6" t="str">
        <f>_xlfn.IFNA(IF(IF($AK1289=AY$5,VLOOKUP(AO1289,buff!$K:$L,2,FALSE),"")=0,"",IF($AK1289=AY$5,VLOOKUP(AO1289,buff!$K:$L,2,FALSE),"")),"")</f>
        <v/>
      </c>
      <c r="AZ1289" s="6" t="str">
        <f>_xlfn.IFNA(IF(IF($AK1289=AZ$5,VLOOKUP(AP1289,buff!$K:$L,2,FALSE),"")=0,"",IF($AK1289=AZ$5,VLOOKUP(AP1289,buff!$K:$L,2,FALSE),"")),"")</f>
        <v/>
      </c>
      <c r="BA1289" s="6">
        <f>VLOOKUP(AL1289,buff!$K:$P,6,FALSE)</f>
        <v>517</v>
      </c>
      <c r="BB1289" s="6" t="e">
        <f>VLOOKUP(AM1289,buff!$K:$P,6,FALSE)</f>
        <v>#N/A</v>
      </c>
      <c r="BC1289" s="6" t="e">
        <f>VLOOKUP(AN1289,buff!$K:$P,6,FALSE)</f>
        <v>#N/A</v>
      </c>
      <c r="BD1289">
        <f t="shared" si="347"/>
        <v>2</v>
      </c>
      <c r="BE1289">
        <f t="shared" si="348"/>
        <v>1</v>
      </c>
      <c r="BF1289" s="22">
        <f t="shared" si="349"/>
        <v>102202</v>
      </c>
    </row>
    <row r="1290" spans="1:58" x14ac:dyDescent="0.15">
      <c r="A1290" t="str">
        <f t="shared" si="334"/>
        <v>爱茉莉主动技能2等级4</v>
      </c>
      <c r="B1290" s="8">
        <f t="shared" si="335"/>
        <v>10220204</v>
      </c>
      <c r="C1290" s="8" t="str">
        <f>VLOOKUP(G1290,角色!A:B,2,FALSE)</f>
        <v>爱茉莉</v>
      </c>
      <c r="D1290" s="8" t="str">
        <f t="shared" si="336"/>
        <v>主动技能2</v>
      </c>
      <c r="E1290" s="8">
        <f t="shared" si="346"/>
        <v>4</v>
      </c>
      <c r="F1290" s="8">
        <f t="shared" si="337"/>
        <v>2</v>
      </c>
      <c r="G1290" s="8">
        <f t="shared" si="338"/>
        <v>22</v>
      </c>
      <c r="H1290" s="4" t="s">
        <v>948</v>
      </c>
      <c r="I1290" s="20" t="str">
        <f t="shared" si="345"/>
        <v>对我方随机3个单体回复10%（+798）点生命值。</v>
      </c>
      <c r="J1290" s="4" t="s">
        <v>416</v>
      </c>
      <c r="K1290" s="1" t="s">
        <v>422</v>
      </c>
      <c r="L1290" s="4" t="s">
        <v>106</v>
      </c>
      <c r="M1290" s="4" t="s">
        <v>115</v>
      </c>
      <c r="N1290" s="4">
        <v>100</v>
      </c>
      <c r="O1290" s="20">
        <f>VLOOKUP(L1290,对应表!BK:BL,2,FALSE)</f>
        <v>0</v>
      </c>
      <c r="P1290" s="25" t="str">
        <f>_xlfn.IFNA(VLOOKUP(G1290,角色!V:AE,主动技能!F1290+1,FALSE),"")</f>
        <v>||eff_huichunshu|</v>
      </c>
      <c r="Q1290" s="25">
        <f>(VLOOKUP(G1290,角色!V:AE,主动技能!F1290+4,FALSE))</f>
        <v>2</v>
      </c>
      <c r="R1290" s="25">
        <v>0</v>
      </c>
      <c r="S1290" s="25">
        <v>0</v>
      </c>
      <c r="T1290" s="6" t="str">
        <f t="shared" si="339"/>
        <v>100033:100:3:3</v>
      </c>
      <c r="U1290" s="6" t="str">
        <f t="shared" si="340"/>
        <v/>
      </c>
      <c r="V1290" s="19" t="str">
        <f>VLOOKUP(G1290,角色!AW:BC,主动技能!F1290+1,FALSE)</f>
        <v>skill_11</v>
      </c>
      <c r="Y1290">
        <f t="shared" si="344"/>
        <v>0</v>
      </c>
      <c r="Z1290" s="19" t="str">
        <f>IF(VLOOKUP(C1290,角色!CC:CI,主动技能!F1290*2,FALSE)=0,"",VLOOKUP(C1290,角色!CC:CI,主动技能!F1290*2,FALSE))</f>
        <v/>
      </c>
      <c r="AA1290" s="19">
        <f>IF(VLOOKUP(C1290,角色!CC:CI,主动技能!F1290*2+1,FALSE)=0,0,VLOOKUP(C1290,角色!CC:CI,主动技能!F1290*2+1,FALSE))</f>
        <v>0</v>
      </c>
      <c r="AB1290" s="19" t="str">
        <f>IF(INT(VLOOKUP(E1290,角色属性概况!I:M,3,FALSE)*AA1290/100)=0,"",(INT(VLOOKUP(E1290,角色属性概况!I:M,3,FALSE)*AA1290/100)))</f>
        <v/>
      </c>
      <c r="AE1290" s="25">
        <f>(VLOOKUP(G1290,角色!V:AE,主动技能!F1290+7,FALSE))</f>
        <v>1</v>
      </c>
      <c r="AF1290" s="19">
        <f>VLOOKUP(F1290,对应表!AY:BA,3,FALSE)</f>
        <v>1</v>
      </c>
      <c r="AG1290" s="19">
        <f>VLOOKUP(F1290,对应表!AY:BA,2,FALSE)</f>
        <v>1</v>
      </c>
      <c r="AH1290" s="25" t="str">
        <f>VLOOKUP(F1290,特效对应!F:G,2,FALSE)</f>
        <v>attackex</v>
      </c>
      <c r="AJ1290">
        <f t="shared" si="341"/>
        <v>4</v>
      </c>
      <c r="AK1290" t="s">
        <v>117</v>
      </c>
      <c r="AL1290" s="4" t="s">
        <v>892</v>
      </c>
      <c r="AQ1290" s="6" t="str">
        <f>_xlfn.IFNA(IF(IF($AK1290=AQ$5,VLOOKUP(AL1290,buff!$K:$L,2,FALSE),"")=0,"",IF($AK1290=AQ$5,VLOOKUP(AL1290,buff!$K:$L,2,FALSE),"")),"")</f>
        <v>100033:100:3:3</v>
      </c>
      <c r="AR1290" s="6" t="str">
        <f>_xlfn.IFNA(IF(IF($AK1290=AR$5,VLOOKUP(AM1290,buff!$K:$L,2,FALSE),"")=0,"",IF($AK1290=AR$5,VLOOKUP(AM1290,buff!$K:$L,2,FALSE),"")),"")</f>
        <v/>
      </c>
      <c r="AS1290" s="6" t="str">
        <f>_xlfn.IFNA(IF(IF($AK1290=AS$5,VLOOKUP(AN1290,buff!$K:$L,2,FALSE),"")=0,"",IF($AK1290=AS$5,VLOOKUP(AN1290,buff!$K:$L,2,FALSE),"")),"")</f>
        <v/>
      </c>
      <c r="AT1290" s="6" t="str">
        <f>_xlfn.IFNA(IF(IF($AK1290=AT$5,VLOOKUP(AO1290,buff!$K:$L,2,FALSE),"")=0,"",IF($AK1290=AT$5,VLOOKUP(AO1290,buff!$K:$L,2,FALSE),"")),"")</f>
        <v/>
      </c>
      <c r="AU1290" s="6" t="str">
        <f>_xlfn.IFNA(IF(IF($AK1290=AU$5,VLOOKUP(AP1290,buff!$K:$L,2,FALSE),"")=0,"",IF($AK1290=AU$5,VLOOKUP(AP1290,buff!$K:$L,2,FALSE),"")),"")</f>
        <v/>
      </c>
      <c r="AV1290" s="6" t="str">
        <f>_xlfn.IFNA(IF(IF($AK1290=AV$5,VLOOKUP(AL1290,buff!$K:$L,2,FALSE),"")=0,"",IF($AK1290=AV$5,VLOOKUP(AL1290,buff!$K:$L,2,FALSE),"")),"")</f>
        <v/>
      </c>
      <c r="AW1290" s="6" t="str">
        <f>_xlfn.IFNA(IF(IF($AK1290=AW$5,VLOOKUP(AM1290,buff!$K:$L,2,FALSE),"")=0,"",IF($AK1290=AW$5,VLOOKUP(AM1290,buff!$K:$L,2,FALSE),"")),"")</f>
        <v/>
      </c>
      <c r="AX1290" s="6" t="str">
        <f>_xlfn.IFNA(IF(IF($AK1290=AX$5,VLOOKUP(AN1290,buff!$K:$L,2,FALSE),"")=0,"",IF($AK1290=AX$5,VLOOKUP(AN1290,buff!$K:$L,2,FALSE),"")),"")</f>
        <v/>
      </c>
      <c r="AY1290" s="6" t="str">
        <f>_xlfn.IFNA(IF(IF($AK1290=AY$5,VLOOKUP(AO1290,buff!$K:$L,2,FALSE),"")=0,"",IF($AK1290=AY$5,VLOOKUP(AO1290,buff!$K:$L,2,FALSE),"")),"")</f>
        <v/>
      </c>
      <c r="AZ1290" s="6" t="str">
        <f>_xlfn.IFNA(IF(IF($AK1290=AZ$5,VLOOKUP(AP1290,buff!$K:$L,2,FALSE),"")=0,"",IF($AK1290=AZ$5,VLOOKUP(AP1290,buff!$K:$L,2,FALSE),"")),"")</f>
        <v/>
      </c>
      <c r="BA1290" s="6">
        <f>VLOOKUP(AL1290,buff!$K:$P,6,FALSE)</f>
        <v>798</v>
      </c>
      <c r="BB1290" s="6" t="e">
        <f>VLOOKUP(AM1290,buff!$K:$P,6,FALSE)</f>
        <v>#N/A</v>
      </c>
      <c r="BC1290" s="6" t="e">
        <f>VLOOKUP(AN1290,buff!$K:$P,6,FALSE)</f>
        <v>#N/A</v>
      </c>
      <c r="BD1290">
        <f t="shared" si="347"/>
        <v>2</v>
      </c>
      <c r="BE1290">
        <f t="shared" si="348"/>
        <v>1</v>
      </c>
      <c r="BF1290" s="22">
        <f t="shared" si="349"/>
        <v>102202</v>
      </c>
    </row>
    <row r="1291" spans="1:58" x14ac:dyDescent="0.15">
      <c r="A1291" t="str">
        <f t="shared" si="334"/>
        <v>爱茉莉主动技能2等级5</v>
      </c>
      <c r="B1291" s="8">
        <f t="shared" si="335"/>
        <v>10220205</v>
      </c>
      <c r="C1291" s="8" t="str">
        <f>VLOOKUP(G1291,角色!A:B,2,FALSE)</f>
        <v>爱茉莉</v>
      </c>
      <c r="D1291" s="8" t="str">
        <f t="shared" si="336"/>
        <v>主动技能2</v>
      </c>
      <c r="E1291" s="8">
        <f t="shared" si="346"/>
        <v>5</v>
      </c>
      <c r="F1291" s="8">
        <f t="shared" si="337"/>
        <v>2</v>
      </c>
      <c r="G1291" s="8">
        <f t="shared" si="338"/>
        <v>22</v>
      </c>
      <c r="H1291" s="4" t="s">
        <v>948</v>
      </c>
      <c r="I1291" s="20" t="str">
        <f t="shared" si="345"/>
        <v>对我方随机3个单体回复10%（+1195）点生命值。</v>
      </c>
      <c r="J1291" s="4" t="s">
        <v>416</v>
      </c>
      <c r="K1291" s="1" t="s">
        <v>422</v>
      </c>
      <c r="L1291" s="4" t="s">
        <v>106</v>
      </c>
      <c r="M1291" s="4" t="s">
        <v>115</v>
      </c>
      <c r="N1291" s="4">
        <v>100</v>
      </c>
      <c r="O1291" s="20">
        <f>VLOOKUP(L1291,对应表!BK:BL,2,FALSE)</f>
        <v>0</v>
      </c>
      <c r="P1291" s="25" t="str">
        <f>_xlfn.IFNA(VLOOKUP(G1291,角色!V:AE,主动技能!F1291+1,FALSE),"")</f>
        <v>||eff_huichunshu|</v>
      </c>
      <c r="Q1291" s="25">
        <f>(VLOOKUP(G1291,角色!V:AE,主动技能!F1291+4,FALSE))</f>
        <v>2</v>
      </c>
      <c r="R1291" s="25">
        <v>0</v>
      </c>
      <c r="S1291" s="25">
        <v>0</v>
      </c>
      <c r="T1291" s="6" t="str">
        <f t="shared" si="339"/>
        <v>100034:100:3:3</v>
      </c>
      <c r="U1291" s="6" t="str">
        <f t="shared" si="340"/>
        <v/>
      </c>
      <c r="V1291" s="19" t="str">
        <f>VLOOKUP(G1291,角色!AW:BC,主动技能!F1291+1,FALSE)</f>
        <v>skill_11</v>
      </c>
      <c r="Y1291">
        <f t="shared" si="344"/>
        <v>0</v>
      </c>
      <c r="Z1291" s="19" t="str">
        <f>IF(VLOOKUP(C1291,角色!CC:CI,主动技能!F1291*2,FALSE)=0,"",VLOOKUP(C1291,角色!CC:CI,主动技能!F1291*2,FALSE))</f>
        <v/>
      </c>
      <c r="AA1291" s="19">
        <f>IF(VLOOKUP(C1291,角色!CC:CI,主动技能!F1291*2+1,FALSE)=0,0,VLOOKUP(C1291,角色!CC:CI,主动技能!F1291*2+1,FALSE))</f>
        <v>0</v>
      </c>
      <c r="AB1291" s="19" t="str">
        <f>IF(INT(VLOOKUP(E1291,角色属性概况!I:M,3,FALSE)*AA1291/100)=0,"",(INT(VLOOKUP(E1291,角色属性概况!I:M,3,FALSE)*AA1291/100)))</f>
        <v/>
      </c>
      <c r="AE1291" s="25">
        <f>(VLOOKUP(G1291,角色!V:AE,主动技能!F1291+7,FALSE))</f>
        <v>1</v>
      </c>
      <c r="AF1291" s="19">
        <f>VLOOKUP(F1291,对应表!AY:BA,3,FALSE)</f>
        <v>1</v>
      </c>
      <c r="AG1291" s="19">
        <f>VLOOKUP(F1291,对应表!AY:BA,2,FALSE)</f>
        <v>1</v>
      </c>
      <c r="AH1291" s="25" t="str">
        <f>VLOOKUP(F1291,特效对应!F:G,2,FALSE)</f>
        <v>attackex</v>
      </c>
      <c r="AJ1291">
        <f t="shared" si="341"/>
        <v>5</v>
      </c>
      <c r="AK1291" t="s">
        <v>117</v>
      </c>
      <c r="AL1291" s="4" t="s">
        <v>893</v>
      </c>
      <c r="AQ1291" s="6" t="str">
        <f>_xlfn.IFNA(IF(IF($AK1291=AQ$5,VLOOKUP(AL1291,buff!$K:$L,2,FALSE),"")=0,"",IF($AK1291=AQ$5,VLOOKUP(AL1291,buff!$K:$L,2,FALSE),"")),"")</f>
        <v>100034:100:3:3</v>
      </c>
      <c r="AR1291" s="6" t="str">
        <f>_xlfn.IFNA(IF(IF($AK1291=AR$5,VLOOKUP(AM1291,buff!$K:$L,2,FALSE),"")=0,"",IF($AK1291=AR$5,VLOOKUP(AM1291,buff!$K:$L,2,FALSE),"")),"")</f>
        <v/>
      </c>
      <c r="AS1291" s="6" t="str">
        <f>_xlfn.IFNA(IF(IF($AK1291=AS$5,VLOOKUP(AN1291,buff!$K:$L,2,FALSE),"")=0,"",IF($AK1291=AS$5,VLOOKUP(AN1291,buff!$K:$L,2,FALSE),"")),"")</f>
        <v/>
      </c>
      <c r="AT1291" s="6" t="str">
        <f>_xlfn.IFNA(IF(IF($AK1291=AT$5,VLOOKUP(AO1291,buff!$K:$L,2,FALSE),"")=0,"",IF($AK1291=AT$5,VLOOKUP(AO1291,buff!$K:$L,2,FALSE),"")),"")</f>
        <v/>
      </c>
      <c r="AU1291" s="6" t="str">
        <f>_xlfn.IFNA(IF(IF($AK1291=AU$5,VLOOKUP(AP1291,buff!$K:$L,2,FALSE),"")=0,"",IF($AK1291=AU$5,VLOOKUP(AP1291,buff!$K:$L,2,FALSE),"")),"")</f>
        <v/>
      </c>
      <c r="AV1291" s="6" t="str">
        <f>_xlfn.IFNA(IF(IF($AK1291=AV$5,VLOOKUP(AL1291,buff!$K:$L,2,FALSE),"")=0,"",IF($AK1291=AV$5,VLOOKUP(AL1291,buff!$K:$L,2,FALSE),"")),"")</f>
        <v/>
      </c>
      <c r="AW1291" s="6" t="str">
        <f>_xlfn.IFNA(IF(IF($AK1291=AW$5,VLOOKUP(AM1291,buff!$K:$L,2,FALSE),"")=0,"",IF($AK1291=AW$5,VLOOKUP(AM1291,buff!$K:$L,2,FALSE),"")),"")</f>
        <v/>
      </c>
      <c r="AX1291" s="6" t="str">
        <f>_xlfn.IFNA(IF(IF($AK1291=AX$5,VLOOKUP(AN1291,buff!$K:$L,2,FALSE),"")=0,"",IF($AK1291=AX$5,VLOOKUP(AN1291,buff!$K:$L,2,FALSE),"")),"")</f>
        <v/>
      </c>
      <c r="AY1291" s="6" t="str">
        <f>_xlfn.IFNA(IF(IF($AK1291=AY$5,VLOOKUP(AO1291,buff!$K:$L,2,FALSE),"")=0,"",IF($AK1291=AY$5,VLOOKUP(AO1291,buff!$K:$L,2,FALSE),"")),"")</f>
        <v/>
      </c>
      <c r="AZ1291" s="6" t="str">
        <f>_xlfn.IFNA(IF(IF($AK1291=AZ$5,VLOOKUP(AP1291,buff!$K:$L,2,FALSE),"")=0,"",IF($AK1291=AZ$5,VLOOKUP(AP1291,buff!$K:$L,2,FALSE),"")),"")</f>
        <v/>
      </c>
      <c r="BA1291" s="6">
        <f>VLOOKUP(AL1291,buff!$K:$P,6,FALSE)</f>
        <v>1195</v>
      </c>
      <c r="BB1291" s="6" t="e">
        <f>VLOOKUP(AM1291,buff!$K:$P,6,FALSE)</f>
        <v>#N/A</v>
      </c>
      <c r="BC1291" s="6" t="e">
        <f>VLOOKUP(AN1291,buff!$K:$P,6,FALSE)</f>
        <v>#N/A</v>
      </c>
      <c r="BD1291">
        <f t="shared" si="347"/>
        <v>2</v>
      </c>
      <c r="BE1291">
        <f t="shared" si="348"/>
        <v>1</v>
      </c>
      <c r="BF1291" s="22">
        <f t="shared" si="349"/>
        <v>102202</v>
      </c>
    </row>
    <row r="1292" spans="1:58" x14ac:dyDescent="0.15">
      <c r="A1292" t="str">
        <f t="shared" si="334"/>
        <v>爱茉莉主动技能2等级6</v>
      </c>
      <c r="B1292" s="8">
        <f t="shared" si="335"/>
        <v>10220206</v>
      </c>
      <c r="C1292" s="8" t="str">
        <f>VLOOKUP(G1292,角色!A:B,2,FALSE)</f>
        <v>爱茉莉</v>
      </c>
      <c r="D1292" s="8" t="str">
        <f t="shared" si="336"/>
        <v>主动技能2</v>
      </c>
      <c r="E1292" s="8">
        <f t="shared" si="346"/>
        <v>6</v>
      </c>
      <c r="F1292" s="8">
        <f t="shared" si="337"/>
        <v>2</v>
      </c>
      <c r="G1292" s="8">
        <f t="shared" si="338"/>
        <v>22</v>
      </c>
      <c r="H1292" s="4" t="s">
        <v>948</v>
      </c>
      <c r="I1292" s="20" t="str">
        <f t="shared" si="345"/>
        <v>对我方随机3个单体回复10%（+1757）点生命值。</v>
      </c>
      <c r="J1292" s="4" t="s">
        <v>416</v>
      </c>
      <c r="K1292" s="1" t="s">
        <v>422</v>
      </c>
      <c r="L1292" s="4" t="s">
        <v>106</v>
      </c>
      <c r="M1292" s="4" t="s">
        <v>115</v>
      </c>
      <c r="N1292" s="4">
        <v>100</v>
      </c>
      <c r="O1292" s="20">
        <f>VLOOKUP(L1292,对应表!BK:BL,2,FALSE)</f>
        <v>0</v>
      </c>
      <c r="P1292" s="25" t="str">
        <f>_xlfn.IFNA(VLOOKUP(G1292,角色!V:AE,主动技能!F1292+1,FALSE),"")</f>
        <v>||eff_huichunshu|</v>
      </c>
      <c r="Q1292" s="25">
        <f>(VLOOKUP(G1292,角色!V:AE,主动技能!F1292+4,FALSE))</f>
        <v>2</v>
      </c>
      <c r="R1292" s="25">
        <v>0</v>
      </c>
      <c r="S1292" s="25">
        <v>0</v>
      </c>
      <c r="T1292" s="6" t="str">
        <f t="shared" si="339"/>
        <v>100035:100:3:3</v>
      </c>
      <c r="U1292" s="6" t="str">
        <f t="shared" si="340"/>
        <v/>
      </c>
      <c r="V1292" s="19" t="str">
        <f>VLOOKUP(G1292,角色!AW:BC,主动技能!F1292+1,FALSE)</f>
        <v>skill_11</v>
      </c>
      <c r="Y1292">
        <f t="shared" si="344"/>
        <v>0</v>
      </c>
      <c r="Z1292" s="19" t="str">
        <f>IF(VLOOKUP(C1292,角色!CC:CI,主动技能!F1292*2,FALSE)=0,"",VLOOKUP(C1292,角色!CC:CI,主动技能!F1292*2,FALSE))</f>
        <v/>
      </c>
      <c r="AA1292" s="19">
        <f>IF(VLOOKUP(C1292,角色!CC:CI,主动技能!F1292*2+1,FALSE)=0,0,VLOOKUP(C1292,角色!CC:CI,主动技能!F1292*2+1,FALSE))</f>
        <v>0</v>
      </c>
      <c r="AB1292" s="19" t="str">
        <f>IF(INT(VLOOKUP(E1292,角色属性概况!I:M,3,FALSE)*AA1292/100)=0,"",(INT(VLOOKUP(E1292,角色属性概况!I:M,3,FALSE)*AA1292/100)))</f>
        <v/>
      </c>
      <c r="AE1292" s="25">
        <f>(VLOOKUP(G1292,角色!V:AE,主动技能!F1292+7,FALSE))</f>
        <v>1</v>
      </c>
      <c r="AF1292" s="19">
        <f>VLOOKUP(F1292,对应表!AY:BA,3,FALSE)</f>
        <v>1</v>
      </c>
      <c r="AG1292" s="19">
        <f>VLOOKUP(F1292,对应表!AY:BA,2,FALSE)</f>
        <v>1</v>
      </c>
      <c r="AH1292" s="25" t="str">
        <f>VLOOKUP(F1292,特效对应!F:G,2,FALSE)</f>
        <v>attackex</v>
      </c>
      <c r="AJ1292">
        <f t="shared" si="341"/>
        <v>6</v>
      </c>
      <c r="AK1292" t="s">
        <v>117</v>
      </c>
      <c r="AL1292" s="4" t="s">
        <v>894</v>
      </c>
      <c r="AQ1292" s="6" t="str">
        <f>_xlfn.IFNA(IF(IF($AK1292=AQ$5,VLOOKUP(AL1292,buff!$K:$L,2,FALSE),"")=0,"",IF($AK1292=AQ$5,VLOOKUP(AL1292,buff!$K:$L,2,FALSE),"")),"")</f>
        <v>100035:100:3:3</v>
      </c>
      <c r="AR1292" s="6" t="str">
        <f>_xlfn.IFNA(IF(IF($AK1292=AR$5,VLOOKUP(AM1292,buff!$K:$L,2,FALSE),"")=0,"",IF($AK1292=AR$5,VLOOKUP(AM1292,buff!$K:$L,2,FALSE),"")),"")</f>
        <v/>
      </c>
      <c r="AS1292" s="6" t="str">
        <f>_xlfn.IFNA(IF(IF($AK1292=AS$5,VLOOKUP(AN1292,buff!$K:$L,2,FALSE),"")=0,"",IF($AK1292=AS$5,VLOOKUP(AN1292,buff!$K:$L,2,FALSE),"")),"")</f>
        <v/>
      </c>
      <c r="AT1292" s="6" t="str">
        <f>_xlfn.IFNA(IF(IF($AK1292=AT$5,VLOOKUP(AO1292,buff!$K:$L,2,FALSE),"")=0,"",IF($AK1292=AT$5,VLOOKUP(AO1292,buff!$K:$L,2,FALSE),"")),"")</f>
        <v/>
      </c>
      <c r="AU1292" s="6" t="str">
        <f>_xlfn.IFNA(IF(IF($AK1292=AU$5,VLOOKUP(AP1292,buff!$K:$L,2,FALSE),"")=0,"",IF($AK1292=AU$5,VLOOKUP(AP1292,buff!$K:$L,2,FALSE),"")),"")</f>
        <v/>
      </c>
      <c r="AV1292" s="6" t="str">
        <f>_xlfn.IFNA(IF(IF($AK1292=AV$5,VLOOKUP(AL1292,buff!$K:$L,2,FALSE),"")=0,"",IF($AK1292=AV$5,VLOOKUP(AL1292,buff!$K:$L,2,FALSE),"")),"")</f>
        <v/>
      </c>
      <c r="AW1292" s="6" t="str">
        <f>_xlfn.IFNA(IF(IF($AK1292=AW$5,VLOOKUP(AM1292,buff!$K:$L,2,FALSE),"")=0,"",IF($AK1292=AW$5,VLOOKUP(AM1292,buff!$K:$L,2,FALSE),"")),"")</f>
        <v/>
      </c>
      <c r="AX1292" s="6" t="str">
        <f>_xlfn.IFNA(IF(IF($AK1292=AX$5,VLOOKUP(AN1292,buff!$K:$L,2,FALSE),"")=0,"",IF($AK1292=AX$5,VLOOKUP(AN1292,buff!$K:$L,2,FALSE),"")),"")</f>
        <v/>
      </c>
      <c r="AY1292" s="6" t="str">
        <f>_xlfn.IFNA(IF(IF($AK1292=AY$5,VLOOKUP(AO1292,buff!$K:$L,2,FALSE),"")=0,"",IF($AK1292=AY$5,VLOOKUP(AO1292,buff!$K:$L,2,FALSE),"")),"")</f>
        <v/>
      </c>
      <c r="AZ1292" s="6" t="str">
        <f>_xlfn.IFNA(IF(IF($AK1292=AZ$5,VLOOKUP(AP1292,buff!$K:$L,2,FALSE),"")=0,"",IF($AK1292=AZ$5,VLOOKUP(AP1292,buff!$K:$L,2,FALSE),"")),"")</f>
        <v/>
      </c>
      <c r="BA1292" s="6">
        <f>VLOOKUP(AL1292,buff!$K:$P,6,FALSE)</f>
        <v>1757</v>
      </c>
      <c r="BB1292" s="6" t="e">
        <f>VLOOKUP(AM1292,buff!$K:$P,6,FALSE)</f>
        <v>#N/A</v>
      </c>
      <c r="BC1292" s="6" t="e">
        <f>VLOOKUP(AN1292,buff!$K:$P,6,FALSE)</f>
        <v>#N/A</v>
      </c>
      <c r="BD1292">
        <f t="shared" si="347"/>
        <v>2</v>
      </c>
      <c r="BE1292">
        <f t="shared" si="348"/>
        <v>1</v>
      </c>
      <c r="BF1292" s="22">
        <f t="shared" si="349"/>
        <v>102202</v>
      </c>
    </row>
    <row r="1293" spans="1:58" x14ac:dyDescent="0.15">
      <c r="A1293" t="str">
        <f t="shared" si="334"/>
        <v>爱茉莉主动技能2等级7</v>
      </c>
      <c r="B1293" s="8">
        <f t="shared" si="335"/>
        <v>10220207</v>
      </c>
      <c r="C1293" s="8" t="str">
        <f>VLOOKUP(G1293,角色!A:B,2,FALSE)</f>
        <v>爱茉莉</v>
      </c>
      <c r="D1293" s="8" t="str">
        <f t="shared" si="336"/>
        <v>主动技能2</v>
      </c>
      <c r="E1293" s="8">
        <f t="shared" si="346"/>
        <v>7</v>
      </c>
      <c r="F1293" s="8">
        <f t="shared" si="337"/>
        <v>2</v>
      </c>
      <c r="G1293" s="8">
        <f t="shared" si="338"/>
        <v>22</v>
      </c>
      <c r="H1293" s="4" t="s">
        <v>948</v>
      </c>
      <c r="I1293" s="20" t="str">
        <f>"对我方随机3个单体回复10%（+"&amp;BA1293&amp;"）点生命值。"</f>
        <v>对我方随机3个单体回复10%（+2552）点生命值。</v>
      </c>
      <c r="J1293" s="4" t="s">
        <v>416</v>
      </c>
      <c r="K1293" s="1" t="s">
        <v>422</v>
      </c>
      <c r="L1293" s="4" t="s">
        <v>106</v>
      </c>
      <c r="M1293" s="4" t="s">
        <v>115</v>
      </c>
      <c r="N1293" s="4">
        <v>100</v>
      </c>
      <c r="O1293" s="20">
        <f>VLOOKUP(L1293,对应表!BK:BL,2,FALSE)</f>
        <v>0</v>
      </c>
      <c r="P1293" s="25" t="str">
        <f>_xlfn.IFNA(VLOOKUP(G1293,角色!V:AE,主动技能!F1293+1,FALSE),"")</f>
        <v>||eff_huichunshu|</v>
      </c>
      <c r="Q1293" s="25">
        <f>(VLOOKUP(G1293,角色!V:AE,主动技能!F1293+4,FALSE))</f>
        <v>2</v>
      </c>
      <c r="R1293" s="25">
        <v>0</v>
      </c>
      <c r="S1293" s="25">
        <v>0</v>
      </c>
      <c r="T1293" s="6" t="str">
        <f t="shared" si="339"/>
        <v>100036:100:3:3</v>
      </c>
      <c r="U1293" s="6" t="str">
        <f t="shared" si="340"/>
        <v/>
      </c>
      <c r="V1293" s="19" t="str">
        <f>VLOOKUP(G1293,角色!AW:BC,主动技能!F1293+1,FALSE)</f>
        <v>skill_11</v>
      </c>
      <c r="Y1293">
        <f t="shared" si="344"/>
        <v>0</v>
      </c>
      <c r="Z1293" s="19" t="str">
        <f>IF(VLOOKUP(C1293,角色!CC:CI,主动技能!F1293*2,FALSE)=0,"",VLOOKUP(C1293,角色!CC:CI,主动技能!F1293*2,FALSE))</f>
        <v/>
      </c>
      <c r="AA1293" s="19">
        <f>IF(VLOOKUP(C1293,角色!CC:CI,主动技能!F1293*2+1,FALSE)=0,0,VLOOKUP(C1293,角色!CC:CI,主动技能!F1293*2+1,FALSE))</f>
        <v>0</v>
      </c>
      <c r="AB1293" s="19" t="str">
        <f>IF(INT(VLOOKUP(E1293,角色属性概况!I:M,3,FALSE)*AA1293/100)=0,"",(INT(VLOOKUP(E1293,角色属性概况!I:M,3,FALSE)*AA1293/100)))</f>
        <v/>
      </c>
      <c r="AE1293" s="25">
        <f>(VLOOKUP(G1293,角色!V:AE,主动技能!F1293+7,FALSE))</f>
        <v>1</v>
      </c>
      <c r="AF1293" s="19">
        <f>VLOOKUP(F1293,对应表!AY:BA,3,FALSE)</f>
        <v>1</v>
      </c>
      <c r="AG1293" s="19">
        <f>VLOOKUP(F1293,对应表!AY:BA,2,FALSE)</f>
        <v>1</v>
      </c>
      <c r="AH1293" s="25" t="str">
        <f>VLOOKUP(F1293,特效对应!F:G,2,FALSE)</f>
        <v>attackex</v>
      </c>
      <c r="AJ1293">
        <f t="shared" si="341"/>
        <v>7</v>
      </c>
      <c r="AK1293" t="s">
        <v>117</v>
      </c>
      <c r="AL1293" s="4" t="s">
        <v>895</v>
      </c>
      <c r="AQ1293" s="6" t="str">
        <f>_xlfn.IFNA(IF(IF($AK1293=AQ$5,VLOOKUP(AL1293,buff!$K:$L,2,FALSE),"")=0,"",IF($AK1293=AQ$5,VLOOKUP(AL1293,buff!$K:$L,2,FALSE),"")),"")</f>
        <v>100036:100:3:3</v>
      </c>
      <c r="AR1293" s="6" t="str">
        <f>_xlfn.IFNA(IF(IF($AK1293=AR$5,VLOOKUP(AM1293,buff!$K:$L,2,FALSE),"")=0,"",IF($AK1293=AR$5,VLOOKUP(AM1293,buff!$K:$L,2,FALSE),"")),"")</f>
        <v/>
      </c>
      <c r="AS1293" s="6" t="str">
        <f>_xlfn.IFNA(IF(IF($AK1293=AS$5,VLOOKUP(AN1293,buff!$K:$L,2,FALSE),"")=0,"",IF($AK1293=AS$5,VLOOKUP(AN1293,buff!$K:$L,2,FALSE),"")),"")</f>
        <v/>
      </c>
      <c r="AT1293" s="6" t="str">
        <f>_xlfn.IFNA(IF(IF($AK1293=AT$5,VLOOKUP(AO1293,buff!$K:$L,2,FALSE),"")=0,"",IF($AK1293=AT$5,VLOOKUP(AO1293,buff!$K:$L,2,FALSE),"")),"")</f>
        <v/>
      </c>
      <c r="AU1293" s="6" t="str">
        <f>_xlfn.IFNA(IF(IF($AK1293=AU$5,VLOOKUP(AP1293,buff!$K:$L,2,FALSE),"")=0,"",IF($AK1293=AU$5,VLOOKUP(AP1293,buff!$K:$L,2,FALSE),"")),"")</f>
        <v/>
      </c>
      <c r="AV1293" s="6" t="str">
        <f>_xlfn.IFNA(IF(IF($AK1293=AV$5,VLOOKUP(AL1293,buff!$K:$L,2,FALSE),"")=0,"",IF($AK1293=AV$5,VLOOKUP(AL1293,buff!$K:$L,2,FALSE),"")),"")</f>
        <v/>
      </c>
      <c r="AW1293" s="6" t="str">
        <f>_xlfn.IFNA(IF(IF($AK1293=AW$5,VLOOKUP(AM1293,buff!$K:$L,2,FALSE),"")=0,"",IF($AK1293=AW$5,VLOOKUP(AM1293,buff!$K:$L,2,FALSE),"")),"")</f>
        <v/>
      </c>
      <c r="AX1293" s="6" t="str">
        <f>_xlfn.IFNA(IF(IF($AK1293=AX$5,VLOOKUP(AN1293,buff!$K:$L,2,FALSE),"")=0,"",IF($AK1293=AX$5,VLOOKUP(AN1293,buff!$K:$L,2,FALSE),"")),"")</f>
        <v/>
      </c>
      <c r="AY1293" s="6" t="str">
        <f>_xlfn.IFNA(IF(IF($AK1293=AY$5,VLOOKUP(AO1293,buff!$K:$L,2,FALSE),"")=0,"",IF($AK1293=AY$5,VLOOKUP(AO1293,buff!$K:$L,2,FALSE),"")),"")</f>
        <v/>
      </c>
      <c r="AZ1293" s="6" t="str">
        <f>_xlfn.IFNA(IF(IF($AK1293=AZ$5,VLOOKUP(AP1293,buff!$K:$L,2,FALSE),"")=0,"",IF($AK1293=AZ$5,VLOOKUP(AP1293,buff!$K:$L,2,FALSE),"")),"")</f>
        <v/>
      </c>
      <c r="BA1293" s="6">
        <f>VLOOKUP(AL1293,buff!$K:$P,6,FALSE)</f>
        <v>2552</v>
      </c>
      <c r="BB1293" s="6" t="e">
        <f>VLOOKUP(AM1293,buff!$K:$P,6,FALSE)</f>
        <v>#N/A</v>
      </c>
      <c r="BC1293" s="6" t="e">
        <f>VLOOKUP(AN1293,buff!$K:$P,6,FALSE)</f>
        <v>#N/A</v>
      </c>
      <c r="BD1293">
        <f t="shared" si="347"/>
        <v>2</v>
      </c>
      <c r="BE1293">
        <f t="shared" si="348"/>
        <v>1</v>
      </c>
      <c r="BF1293" s="22">
        <f t="shared" si="349"/>
        <v>102202</v>
      </c>
    </row>
    <row r="1294" spans="1:58" x14ac:dyDescent="0.15">
      <c r="A1294" t="str">
        <f t="shared" si="334"/>
        <v>爱茉莉主动技能2等级8</v>
      </c>
      <c r="B1294" s="8">
        <f t="shared" si="335"/>
        <v>10220208</v>
      </c>
      <c r="C1294" s="8" t="str">
        <f>VLOOKUP(G1294,角色!A:B,2,FALSE)</f>
        <v>爱茉莉</v>
      </c>
      <c r="D1294" s="8" t="str">
        <f t="shared" si="336"/>
        <v>主动技能2</v>
      </c>
      <c r="E1294" s="8">
        <f t="shared" si="346"/>
        <v>8</v>
      </c>
      <c r="F1294" s="8">
        <f t="shared" si="337"/>
        <v>2</v>
      </c>
      <c r="G1294" s="8">
        <f t="shared" si="338"/>
        <v>22</v>
      </c>
      <c r="H1294" s="4" t="s">
        <v>948</v>
      </c>
      <c r="I1294" s="20" t="str">
        <f t="shared" si="345"/>
        <v>对我方随机3个单体回复10%（+3679）点生命值。</v>
      </c>
      <c r="J1294" s="4" t="s">
        <v>416</v>
      </c>
      <c r="K1294" s="1" t="s">
        <v>422</v>
      </c>
      <c r="L1294" s="4" t="s">
        <v>106</v>
      </c>
      <c r="M1294" s="4" t="s">
        <v>115</v>
      </c>
      <c r="N1294" s="4">
        <v>100</v>
      </c>
      <c r="O1294" s="20">
        <f>VLOOKUP(L1294,对应表!BK:BL,2,FALSE)</f>
        <v>0</v>
      </c>
      <c r="P1294" s="25" t="str">
        <f>_xlfn.IFNA(VLOOKUP(G1294,角色!V:AE,主动技能!F1294+1,FALSE),"")</f>
        <v>||eff_huichunshu|</v>
      </c>
      <c r="Q1294" s="25">
        <f>(VLOOKUP(G1294,角色!V:AE,主动技能!F1294+4,FALSE))</f>
        <v>2</v>
      </c>
      <c r="R1294" s="25">
        <v>0</v>
      </c>
      <c r="S1294" s="25">
        <v>0</v>
      </c>
      <c r="T1294" s="6" t="str">
        <f t="shared" si="339"/>
        <v>100037:100:3:3</v>
      </c>
      <c r="U1294" s="6" t="str">
        <f t="shared" si="340"/>
        <v/>
      </c>
      <c r="V1294" s="19" t="str">
        <f>VLOOKUP(G1294,角色!AW:BC,主动技能!F1294+1,FALSE)</f>
        <v>skill_11</v>
      </c>
      <c r="Y1294">
        <f t="shared" si="344"/>
        <v>0</v>
      </c>
      <c r="Z1294" s="19" t="str">
        <f>IF(VLOOKUP(C1294,角色!CC:CI,主动技能!F1294*2,FALSE)=0,"",VLOOKUP(C1294,角色!CC:CI,主动技能!F1294*2,FALSE))</f>
        <v/>
      </c>
      <c r="AA1294" s="19">
        <f>IF(VLOOKUP(C1294,角色!CC:CI,主动技能!F1294*2+1,FALSE)=0,0,VLOOKUP(C1294,角色!CC:CI,主动技能!F1294*2+1,FALSE))</f>
        <v>0</v>
      </c>
      <c r="AB1294" s="19" t="str">
        <f>IF(INT(VLOOKUP(E1294,角色属性概况!I:M,3,FALSE)*AA1294/100)=0,"",(INT(VLOOKUP(E1294,角色属性概况!I:M,3,FALSE)*AA1294/100)))</f>
        <v/>
      </c>
      <c r="AE1294" s="25">
        <f>(VLOOKUP(G1294,角色!V:AE,主动技能!F1294+7,FALSE))</f>
        <v>1</v>
      </c>
      <c r="AF1294" s="19">
        <f>VLOOKUP(F1294,对应表!AY:BA,3,FALSE)</f>
        <v>1</v>
      </c>
      <c r="AG1294" s="19">
        <f>VLOOKUP(F1294,对应表!AY:BA,2,FALSE)</f>
        <v>1</v>
      </c>
      <c r="AH1294" s="25" t="str">
        <f>VLOOKUP(F1294,特效对应!F:G,2,FALSE)</f>
        <v>attackex</v>
      </c>
      <c r="AJ1294">
        <f t="shared" si="341"/>
        <v>8</v>
      </c>
      <c r="AK1294" t="s">
        <v>117</v>
      </c>
      <c r="AL1294" s="4" t="s">
        <v>896</v>
      </c>
      <c r="AQ1294" s="6" t="str">
        <f>_xlfn.IFNA(IF(IF($AK1294=AQ$5,VLOOKUP(AL1294,buff!$K:$L,2,FALSE),"")=0,"",IF($AK1294=AQ$5,VLOOKUP(AL1294,buff!$K:$L,2,FALSE),"")),"")</f>
        <v>100037:100:3:3</v>
      </c>
      <c r="AR1294" s="6" t="str">
        <f>_xlfn.IFNA(IF(IF($AK1294=AR$5,VLOOKUP(AM1294,buff!$K:$L,2,FALSE),"")=0,"",IF($AK1294=AR$5,VLOOKUP(AM1294,buff!$K:$L,2,FALSE),"")),"")</f>
        <v/>
      </c>
      <c r="AS1294" s="6" t="str">
        <f>_xlfn.IFNA(IF(IF($AK1294=AS$5,VLOOKUP(AN1294,buff!$K:$L,2,FALSE),"")=0,"",IF($AK1294=AS$5,VLOOKUP(AN1294,buff!$K:$L,2,FALSE),"")),"")</f>
        <v/>
      </c>
      <c r="AT1294" s="6" t="str">
        <f>_xlfn.IFNA(IF(IF($AK1294=AT$5,VLOOKUP(AO1294,buff!$K:$L,2,FALSE),"")=0,"",IF($AK1294=AT$5,VLOOKUP(AO1294,buff!$K:$L,2,FALSE),"")),"")</f>
        <v/>
      </c>
      <c r="AU1294" s="6" t="str">
        <f>_xlfn.IFNA(IF(IF($AK1294=AU$5,VLOOKUP(AP1294,buff!$K:$L,2,FALSE),"")=0,"",IF($AK1294=AU$5,VLOOKUP(AP1294,buff!$K:$L,2,FALSE),"")),"")</f>
        <v/>
      </c>
      <c r="AV1294" s="6" t="str">
        <f>_xlfn.IFNA(IF(IF($AK1294=AV$5,VLOOKUP(AL1294,buff!$K:$L,2,FALSE),"")=0,"",IF($AK1294=AV$5,VLOOKUP(AL1294,buff!$K:$L,2,FALSE),"")),"")</f>
        <v/>
      </c>
      <c r="AW1294" s="6" t="str">
        <f>_xlfn.IFNA(IF(IF($AK1294=AW$5,VLOOKUP(AM1294,buff!$K:$L,2,FALSE),"")=0,"",IF($AK1294=AW$5,VLOOKUP(AM1294,buff!$K:$L,2,FALSE),"")),"")</f>
        <v/>
      </c>
      <c r="AX1294" s="6" t="str">
        <f>_xlfn.IFNA(IF(IF($AK1294=AX$5,VLOOKUP(AN1294,buff!$K:$L,2,FALSE),"")=0,"",IF($AK1294=AX$5,VLOOKUP(AN1294,buff!$K:$L,2,FALSE),"")),"")</f>
        <v/>
      </c>
      <c r="AY1294" s="6" t="str">
        <f>_xlfn.IFNA(IF(IF($AK1294=AY$5,VLOOKUP(AO1294,buff!$K:$L,2,FALSE),"")=0,"",IF($AK1294=AY$5,VLOOKUP(AO1294,buff!$K:$L,2,FALSE),"")),"")</f>
        <v/>
      </c>
      <c r="AZ1294" s="6" t="str">
        <f>_xlfn.IFNA(IF(IF($AK1294=AZ$5,VLOOKUP(AP1294,buff!$K:$L,2,FALSE),"")=0,"",IF($AK1294=AZ$5,VLOOKUP(AP1294,buff!$K:$L,2,FALSE),"")),"")</f>
        <v/>
      </c>
      <c r="BA1294" s="6">
        <f>VLOOKUP(AL1294,buff!$K:$P,6,FALSE)</f>
        <v>3679</v>
      </c>
      <c r="BB1294" s="6" t="e">
        <f>VLOOKUP(AM1294,buff!$K:$P,6,FALSE)</f>
        <v>#N/A</v>
      </c>
      <c r="BC1294" s="6" t="e">
        <f>VLOOKUP(AN1294,buff!$K:$P,6,FALSE)</f>
        <v>#N/A</v>
      </c>
      <c r="BD1294">
        <f t="shared" si="347"/>
        <v>2</v>
      </c>
      <c r="BE1294">
        <f t="shared" si="348"/>
        <v>1</v>
      </c>
      <c r="BF1294" s="22">
        <f t="shared" si="349"/>
        <v>102202</v>
      </c>
    </row>
    <row r="1295" spans="1:58" x14ac:dyDescent="0.15">
      <c r="A1295" t="str">
        <f t="shared" si="334"/>
        <v>爱茉莉主动技能2等级9</v>
      </c>
      <c r="B1295" s="8">
        <f t="shared" si="335"/>
        <v>10220209</v>
      </c>
      <c r="C1295" s="8" t="str">
        <f>VLOOKUP(G1295,角色!A:B,2,FALSE)</f>
        <v>爱茉莉</v>
      </c>
      <c r="D1295" s="8" t="str">
        <f t="shared" si="336"/>
        <v>主动技能2</v>
      </c>
      <c r="E1295" s="8">
        <f t="shared" si="346"/>
        <v>9</v>
      </c>
      <c r="F1295" s="8">
        <f t="shared" si="337"/>
        <v>2</v>
      </c>
      <c r="G1295" s="8">
        <f t="shared" si="338"/>
        <v>22</v>
      </c>
      <c r="H1295" s="4" t="s">
        <v>948</v>
      </c>
      <c r="I1295" s="20" t="str">
        <f t="shared" si="345"/>
        <v>对我方随机3个单体回复10%（+5273）点生命值。</v>
      </c>
      <c r="J1295" s="4" t="s">
        <v>416</v>
      </c>
      <c r="K1295" s="1" t="s">
        <v>422</v>
      </c>
      <c r="L1295" s="4" t="s">
        <v>106</v>
      </c>
      <c r="M1295" s="4" t="s">
        <v>115</v>
      </c>
      <c r="N1295" s="4">
        <v>100</v>
      </c>
      <c r="O1295" s="20">
        <f>VLOOKUP(L1295,对应表!BK:BL,2,FALSE)</f>
        <v>0</v>
      </c>
      <c r="P1295" s="25" t="str">
        <f>_xlfn.IFNA(VLOOKUP(G1295,角色!V:AE,主动技能!F1295+1,FALSE),"")</f>
        <v>||eff_huichunshu|</v>
      </c>
      <c r="Q1295" s="25">
        <f>(VLOOKUP(G1295,角色!V:AE,主动技能!F1295+4,FALSE))</f>
        <v>2</v>
      </c>
      <c r="R1295" s="25">
        <v>0</v>
      </c>
      <c r="S1295" s="25">
        <v>0</v>
      </c>
      <c r="T1295" s="6" t="str">
        <f t="shared" si="339"/>
        <v>100038:100:3:3</v>
      </c>
      <c r="U1295" s="6" t="str">
        <f t="shared" si="340"/>
        <v/>
      </c>
      <c r="V1295" s="19" t="str">
        <f>VLOOKUP(G1295,角色!AW:BC,主动技能!F1295+1,FALSE)</f>
        <v>skill_11</v>
      </c>
      <c r="Y1295">
        <f t="shared" si="344"/>
        <v>0</v>
      </c>
      <c r="Z1295" s="19" t="str">
        <f>IF(VLOOKUP(C1295,角色!CC:CI,主动技能!F1295*2,FALSE)=0,"",VLOOKUP(C1295,角色!CC:CI,主动技能!F1295*2,FALSE))</f>
        <v/>
      </c>
      <c r="AA1295" s="19">
        <f>IF(VLOOKUP(C1295,角色!CC:CI,主动技能!F1295*2+1,FALSE)=0,0,VLOOKUP(C1295,角色!CC:CI,主动技能!F1295*2+1,FALSE))</f>
        <v>0</v>
      </c>
      <c r="AB1295" s="19" t="str">
        <f>IF(INT(VLOOKUP(E1295,角色属性概况!I:M,3,FALSE)*AA1295/100)=0,"",(INT(VLOOKUP(E1295,角色属性概况!I:M,3,FALSE)*AA1295/100)))</f>
        <v/>
      </c>
      <c r="AE1295" s="25">
        <f>(VLOOKUP(G1295,角色!V:AE,主动技能!F1295+7,FALSE))</f>
        <v>1</v>
      </c>
      <c r="AF1295" s="19">
        <f>VLOOKUP(F1295,对应表!AY:BA,3,FALSE)</f>
        <v>1</v>
      </c>
      <c r="AG1295" s="19">
        <f>VLOOKUP(F1295,对应表!AY:BA,2,FALSE)</f>
        <v>1</v>
      </c>
      <c r="AH1295" s="25" t="str">
        <f>VLOOKUP(F1295,特效对应!F:G,2,FALSE)</f>
        <v>attackex</v>
      </c>
      <c r="AJ1295">
        <f t="shared" si="341"/>
        <v>9</v>
      </c>
      <c r="AK1295" t="s">
        <v>117</v>
      </c>
      <c r="AL1295" s="4" t="s">
        <v>897</v>
      </c>
      <c r="AQ1295" s="6" t="str">
        <f>_xlfn.IFNA(IF(IF($AK1295=AQ$5,VLOOKUP(AL1295,buff!$K:$L,2,FALSE),"")=0,"",IF($AK1295=AQ$5,VLOOKUP(AL1295,buff!$K:$L,2,FALSE),"")),"")</f>
        <v>100038:100:3:3</v>
      </c>
      <c r="AR1295" s="6" t="str">
        <f>_xlfn.IFNA(IF(IF($AK1295=AR$5,VLOOKUP(AM1295,buff!$K:$L,2,FALSE),"")=0,"",IF($AK1295=AR$5,VLOOKUP(AM1295,buff!$K:$L,2,FALSE),"")),"")</f>
        <v/>
      </c>
      <c r="AS1295" s="6" t="str">
        <f>_xlfn.IFNA(IF(IF($AK1295=AS$5,VLOOKUP(AN1295,buff!$K:$L,2,FALSE),"")=0,"",IF($AK1295=AS$5,VLOOKUP(AN1295,buff!$K:$L,2,FALSE),"")),"")</f>
        <v/>
      </c>
      <c r="AT1295" s="6" t="str">
        <f>_xlfn.IFNA(IF(IF($AK1295=AT$5,VLOOKUP(AO1295,buff!$K:$L,2,FALSE),"")=0,"",IF($AK1295=AT$5,VLOOKUP(AO1295,buff!$K:$L,2,FALSE),"")),"")</f>
        <v/>
      </c>
      <c r="AU1295" s="6" t="str">
        <f>_xlfn.IFNA(IF(IF($AK1295=AU$5,VLOOKUP(AP1295,buff!$K:$L,2,FALSE),"")=0,"",IF($AK1295=AU$5,VLOOKUP(AP1295,buff!$K:$L,2,FALSE),"")),"")</f>
        <v/>
      </c>
      <c r="AV1295" s="6" t="str">
        <f>_xlfn.IFNA(IF(IF($AK1295=AV$5,VLOOKUP(AL1295,buff!$K:$L,2,FALSE),"")=0,"",IF($AK1295=AV$5,VLOOKUP(AL1295,buff!$K:$L,2,FALSE),"")),"")</f>
        <v/>
      </c>
      <c r="AW1295" s="6" t="str">
        <f>_xlfn.IFNA(IF(IF($AK1295=AW$5,VLOOKUP(AM1295,buff!$K:$L,2,FALSE),"")=0,"",IF($AK1295=AW$5,VLOOKUP(AM1295,buff!$K:$L,2,FALSE),"")),"")</f>
        <v/>
      </c>
      <c r="AX1295" s="6" t="str">
        <f>_xlfn.IFNA(IF(IF($AK1295=AX$5,VLOOKUP(AN1295,buff!$K:$L,2,FALSE),"")=0,"",IF($AK1295=AX$5,VLOOKUP(AN1295,buff!$K:$L,2,FALSE),"")),"")</f>
        <v/>
      </c>
      <c r="AY1295" s="6" t="str">
        <f>_xlfn.IFNA(IF(IF($AK1295=AY$5,VLOOKUP(AO1295,buff!$K:$L,2,FALSE),"")=0,"",IF($AK1295=AY$5,VLOOKUP(AO1295,buff!$K:$L,2,FALSE),"")),"")</f>
        <v/>
      </c>
      <c r="AZ1295" s="6" t="str">
        <f>_xlfn.IFNA(IF(IF($AK1295=AZ$5,VLOOKUP(AP1295,buff!$K:$L,2,FALSE),"")=0,"",IF($AK1295=AZ$5,VLOOKUP(AP1295,buff!$K:$L,2,FALSE),"")),"")</f>
        <v/>
      </c>
      <c r="BA1295" s="6">
        <f>VLOOKUP(AL1295,buff!$K:$P,6,FALSE)</f>
        <v>5273</v>
      </c>
      <c r="BB1295" s="6" t="e">
        <f>VLOOKUP(AM1295,buff!$K:$P,6,FALSE)</f>
        <v>#N/A</v>
      </c>
      <c r="BC1295" s="6" t="e">
        <f>VLOOKUP(AN1295,buff!$K:$P,6,FALSE)</f>
        <v>#N/A</v>
      </c>
      <c r="BD1295">
        <f t="shared" si="347"/>
        <v>2</v>
      </c>
      <c r="BE1295">
        <f t="shared" si="348"/>
        <v>1</v>
      </c>
      <c r="BF1295" s="22">
        <f t="shared" si="349"/>
        <v>102202</v>
      </c>
    </row>
    <row r="1296" spans="1:58" x14ac:dyDescent="0.15">
      <c r="A1296" t="str">
        <f t="shared" si="334"/>
        <v>爱茉莉主动技能2等级10</v>
      </c>
      <c r="B1296" s="8">
        <f t="shared" si="335"/>
        <v>10220210</v>
      </c>
      <c r="C1296" s="8" t="str">
        <f>VLOOKUP(G1296,角色!A:B,2,FALSE)</f>
        <v>爱茉莉</v>
      </c>
      <c r="D1296" s="8" t="str">
        <f t="shared" si="336"/>
        <v>主动技能2</v>
      </c>
      <c r="E1296" s="8">
        <f t="shared" si="346"/>
        <v>10</v>
      </c>
      <c r="F1296" s="8">
        <f t="shared" si="337"/>
        <v>2</v>
      </c>
      <c r="G1296" s="8">
        <f t="shared" si="338"/>
        <v>22</v>
      </c>
      <c r="H1296" s="4" t="s">
        <v>948</v>
      </c>
      <c r="I1296" s="20" t="str">
        <f t="shared" si="345"/>
        <v>对我方随机3个单体回复10%（+7531）点生命值。</v>
      </c>
      <c r="J1296" s="4" t="s">
        <v>416</v>
      </c>
      <c r="K1296" s="1" t="s">
        <v>422</v>
      </c>
      <c r="L1296" s="4" t="s">
        <v>106</v>
      </c>
      <c r="M1296" s="4" t="s">
        <v>115</v>
      </c>
      <c r="N1296" s="4">
        <v>100</v>
      </c>
      <c r="O1296" s="20">
        <f>VLOOKUP(L1296,对应表!BK:BL,2,FALSE)</f>
        <v>0</v>
      </c>
      <c r="P1296" s="25" t="str">
        <f>_xlfn.IFNA(VLOOKUP(G1296,角色!V:AE,主动技能!F1296+1,FALSE),"")</f>
        <v>||eff_huichunshu|</v>
      </c>
      <c r="Q1296" s="25">
        <f>(VLOOKUP(G1296,角色!V:AE,主动技能!F1296+4,FALSE))</f>
        <v>2</v>
      </c>
      <c r="R1296" s="25">
        <v>0</v>
      </c>
      <c r="S1296" s="25">
        <v>0</v>
      </c>
      <c r="T1296" s="6" t="str">
        <f t="shared" si="339"/>
        <v>100039:100:3:3</v>
      </c>
      <c r="U1296" s="6" t="str">
        <f t="shared" si="340"/>
        <v/>
      </c>
      <c r="V1296" s="19" t="str">
        <f>VLOOKUP(G1296,角色!AW:BC,主动技能!F1296+1,FALSE)</f>
        <v>skill_11</v>
      </c>
      <c r="Y1296">
        <f t="shared" si="344"/>
        <v>0</v>
      </c>
      <c r="Z1296" s="19" t="str">
        <f>IF(VLOOKUP(C1296,角色!CC:CI,主动技能!F1296*2,FALSE)=0,"",VLOOKUP(C1296,角色!CC:CI,主动技能!F1296*2,FALSE))</f>
        <v/>
      </c>
      <c r="AA1296" s="19">
        <f>IF(VLOOKUP(C1296,角色!CC:CI,主动技能!F1296*2+1,FALSE)=0,0,VLOOKUP(C1296,角色!CC:CI,主动技能!F1296*2+1,FALSE))</f>
        <v>0</v>
      </c>
      <c r="AB1296" s="19" t="str">
        <f>IF(INT(VLOOKUP(E1296,角色属性概况!I:M,3,FALSE)*AA1296/100)=0,"",(INT(VLOOKUP(E1296,角色属性概况!I:M,3,FALSE)*AA1296/100)))</f>
        <v/>
      </c>
      <c r="AE1296" s="25">
        <f>(VLOOKUP(G1296,角色!V:AE,主动技能!F1296+7,FALSE))</f>
        <v>1</v>
      </c>
      <c r="AF1296" s="19">
        <f>VLOOKUP(F1296,对应表!AY:BA,3,FALSE)</f>
        <v>1</v>
      </c>
      <c r="AG1296" s="19">
        <f>VLOOKUP(F1296,对应表!AY:BA,2,FALSE)</f>
        <v>1</v>
      </c>
      <c r="AH1296" s="25" t="str">
        <f>VLOOKUP(F1296,特效对应!F:G,2,FALSE)</f>
        <v>attackex</v>
      </c>
      <c r="AJ1296">
        <f t="shared" si="341"/>
        <v>10</v>
      </c>
      <c r="AK1296" t="s">
        <v>117</v>
      </c>
      <c r="AL1296" s="4" t="s">
        <v>898</v>
      </c>
      <c r="AQ1296" s="6" t="str">
        <f>_xlfn.IFNA(IF(IF($AK1296=AQ$5,VLOOKUP(AL1296,buff!$K:$L,2,FALSE),"")=0,"",IF($AK1296=AQ$5,VLOOKUP(AL1296,buff!$K:$L,2,FALSE),"")),"")</f>
        <v>100039:100:3:3</v>
      </c>
      <c r="AR1296" s="6" t="str">
        <f>_xlfn.IFNA(IF(IF($AK1296=AR$5,VLOOKUP(AM1296,buff!$K:$L,2,FALSE),"")=0,"",IF($AK1296=AR$5,VLOOKUP(AM1296,buff!$K:$L,2,FALSE),"")),"")</f>
        <v/>
      </c>
      <c r="AS1296" s="6" t="str">
        <f>_xlfn.IFNA(IF(IF($AK1296=AS$5,VLOOKUP(AN1296,buff!$K:$L,2,FALSE),"")=0,"",IF($AK1296=AS$5,VLOOKUP(AN1296,buff!$K:$L,2,FALSE),"")),"")</f>
        <v/>
      </c>
      <c r="AT1296" s="6" t="str">
        <f>_xlfn.IFNA(IF(IF($AK1296=AT$5,VLOOKUP(AO1296,buff!$K:$L,2,FALSE),"")=0,"",IF($AK1296=AT$5,VLOOKUP(AO1296,buff!$K:$L,2,FALSE),"")),"")</f>
        <v/>
      </c>
      <c r="AU1296" s="6" t="str">
        <f>_xlfn.IFNA(IF(IF($AK1296=AU$5,VLOOKUP(AP1296,buff!$K:$L,2,FALSE),"")=0,"",IF($AK1296=AU$5,VLOOKUP(AP1296,buff!$K:$L,2,FALSE),"")),"")</f>
        <v/>
      </c>
      <c r="AV1296" s="6" t="str">
        <f>_xlfn.IFNA(IF(IF($AK1296=AV$5,VLOOKUP(AL1296,buff!$K:$L,2,FALSE),"")=0,"",IF($AK1296=AV$5,VLOOKUP(AL1296,buff!$K:$L,2,FALSE),"")),"")</f>
        <v/>
      </c>
      <c r="AW1296" s="6" t="str">
        <f>_xlfn.IFNA(IF(IF($AK1296=AW$5,VLOOKUP(AM1296,buff!$K:$L,2,FALSE),"")=0,"",IF($AK1296=AW$5,VLOOKUP(AM1296,buff!$K:$L,2,FALSE),"")),"")</f>
        <v/>
      </c>
      <c r="AX1296" s="6" t="str">
        <f>_xlfn.IFNA(IF(IF($AK1296=AX$5,VLOOKUP(AN1296,buff!$K:$L,2,FALSE),"")=0,"",IF($AK1296=AX$5,VLOOKUP(AN1296,buff!$K:$L,2,FALSE),"")),"")</f>
        <v/>
      </c>
      <c r="AY1296" s="6" t="str">
        <f>_xlfn.IFNA(IF(IF($AK1296=AY$5,VLOOKUP(AO1296,buff!$K:$L,2,FALSE),"")=0,"",IF($AK1296=AY$5,VLOOKUP(AO1296,buff!$K:$L,2,FALSE),"")),"")</f>
        <v/>
      </c>
      <c r="AZ1296" s="6" t="str">
        <f>_xlfn.IFNA(IF(IF($AK1296=AZ$5,VLOOKUP(AP1296,buff!$K:$L,2,FALSE),"")=0,"",IF($AK1296=AZ$5,VLOOKUP(AP1296,buff!$K:$L,2,FALSE),"")),"")</f>
        <v/>
      </c>
      <c r="BA1296" s="6">
        <f>VLOOKUP(AL1296,buff!$K:$P,6,FALSE)</f>
        <v>7531</v>
      </c>
      <c r="BB1296" s="6" t="e">
        <f>VLOOKUP(AM1296,buff!$K:$P,6,FALSE)</f>
        <v>#N/A</v>
      </c>
      <c r="BC1296" s="6" t="e">
        <f>VLOOKUP(AN1296,buff!$K:$P,6,FALSE)</f>
        <v>#N/A</v>
      </c>
      <c r="BD1296">
        <f t="shared" si="347"/>
        <v>2</v>
      </c>
      <c r="BE1296">
        <f t="shared" si="348"/>
        <v>1</v>
      </c>
      <c r="BF1296" s="22">
        <f t="shared" si="349"/>
        <v>102202</v>
      </c>
    </row>
    <row r="1297" spans="1:58" x14ac:dyDescent="0.15">
      <c r="A1297" t="str">
        <f t="shared" si="334"/>
        <v>爱茉莉主动技能2等级11</v>
      </c>
      <c r="B1297" s="8">
        <f t="shared" si="335"/>
        <v>10220211</v>
      </c>
      <c r="C1297" s="8" t="str">
        <f>VLOOKUP(G1297,角色!A:B,2,FALSE)</f>
        <v>爱茉莉</v>
      </c>
      <c r="D1297" s="8" t="str">
        <f t="shared" si="336"/>
        <v>主动技能2</v>
      </c>
      <c r="E1297" s="8">
        <f t="shared" si="346"/>
        <v>11</v>
      </c>
      <c r="F1297" s="8">
        <f t="shared" si="337"/>
        <v>2</v>
      </c>
      <c r="G1297" s="8">
        <f t="shared" si="338"/>
        <v>22</v>
      </c>
      <c r="H1297" s="4" t="s">
        <v>948</v>
      </c>
      <c r="I1297" s="20" t="str">
        <f t="shared" si="345"/>
        <v>对我方随机3个单体回复10%（+10727）点生命值。</v>
      </c>
      <c r="J1297" s="4" t="s">
        <v>416</v>
      </c>
      <c r="K1297" s="1" t="s">
        <v>422</v>
      </c>
      <c r="L1297" s="4" t="s">
        <v>106</v>
      </c>
      <c r="M1297" s="4" t="s">
        <v>115</v>
      </c>
      <c r="N1297" s="4">
        <v>100</v>
      </c>
      <c r="O1297" s="20">
        <f>VLOOKUP(L1297,对应表!BK:BL,2,FALSE)</f>
        <v>0</v>
      </c>
      <c r="P1297" s="25" t="str">
        <f>_xlfn.IFNA(VLOOKUP(G1297,角色!V:AE,主动技能!F1297+1,FALSE),"")</f>
        <v>||eff_huichunshu|</v>
      </c>
      <c r="Q1297" s="25">
        <f>(VLOOKUP(G1297,角色!V:AE,主动技能!F1297+4,FALSE))</f>
        <v>2</v>
      </c>
      <c r="R1297" s="25">
        <v>0</v>
      </c>
      <c r="S1297" s="25">
        <v>0</v>
      </c>
      <c r="T1297" s="6" t="str">
        <f t="shared" si="339"/>
        <v>100040:100:3:3</v>
      </c>
      <c r="U1297" s="6" t="str">
        <f t="shared" si="340"/>
        <v/>
      </c>
      <c r="V1297" s="19" t="str">
        <f>VLOOKUP(G1297,角色!AW:BC,主动技能!F1297+1,FALSE)</f>
        <v>skill_11</v>
      </c>
      <c r="Y1297">
        <f t="shared" si="344"/>
        <v>0</v>
      </c>
      <c r="Z1297" s="19" t="str">
        <f>IF(VLOOKUP(C1297,角色!CC:CI,主动技能!F1297*2,FALSE)=0,"",VLOOKUP(C1297,角色!CC:CI,主动技能!F1297*2,FALSE))</f>
        <v/>
      </c>
      <c r="AA1297" s="19">
        <f>IF(VLOOKUP(C1297,角色!CC:CI,主动技能!F1297*2+1,FALSE)=0,0,VLOOKUP(C1297,角色!CC:CI,主动技能!F1297*2+1,FALSE))</f>
        <v>0</v>
      </c>
      <c r="AB1297" s="19" t="str">
        <f>IF(INT(VLOOKUP(E1297,角色属性概况!I:M,3,FALSE)*AA1297/100)=0,"",(INT(VLOOKUP(E1297,角色属性概况!I:M,3,FALSE)*AA1297/100)))</f>
        <v/>
      </c>
      <c r="AE1297" s="25">
        <f>(VLOOKUP(G1297,角色!V:AE,主动技能!F1297+7,FALSE))</f>
        <v>1</v>
      </c>
      <c r="AF1297" s="19">
        <f>VLOOKUP(F1297,对应表!AY:BA,3,FALSE)</f>
        <v>1</v>
      </c>
      <c r="AG1297" s="19">
        <f>VLOOKUP(F1297,对应表!AY:BA,2,FALSE)</f>
        <v>1</v>
      </c>
      <c r="AH1297" s="25" t="str">
        <f>VLOOKUP(F1297,特效对应!F:G,2,FALSE)</f>
        <v>attackex</v>
      </c>
      <c r="AJ1297">
        <f t="shared" si="341"/>
        <v>11</v>
      </c>
      <c r="AK1297" t="s">
        <v>117</v>
      </c>
      <c r="AL1297" s="4" t="s">
        <v>899</v>
      </c>
      <c r="AQ1297" s="6" t="str">
        <f>_xlfn.IFNA(IF(IF($AK1297=AQ$5,VLOOKUP(AL1297,buff!$K:$L,2,FALSE),"")=0,"",IF($AK1297=AQ$5,VLOOKUP(AL1297,buff!$K:$L,2,FALSE),"")),"")</f>
        <v>100040:100:3:3</v>
      </c>
      <c r="AR1297" s="6" t="str">
        <f>_xlfn.IFNA(IF(IF($AK1297=AR$5,VLOOKUP(AM1297,buff!$K:$L,2,FALSE),"")=0,"",IF($AK1297=AR$5,VLOOKUP(AM1297,buff!$K:$L,2,FALSE),"")),"")</f>
        <v/>
      </c>
      <c r="AS1297" s="6" t="str">
        <f>_xlfn.IFNA(IF(IF($AK1297=AS$5,VLOOKUP(AN1297,buff!$K:$L,2,FALSE),"")=0,"",IF($AK1297=AS$5,VLOOKUP(AN1297,buff!$K:$L,2,FALSE),"")),"")</f>
        <v/>
      </c>
      <c r="AT1297" s="6" t="str">
        <f>_xlfn.IFNA(IF(IF($AK1297=AT$5,VLOOKUP(AO1297,buff!$K:$L,2,FALSE),"")=0,"",IF($AK1297=AT$5,VLOOKUP(AO1297,buff!$K:$L,2,FALSE),"")),"")</f>
        <v/>
      </c>
      <c r="AU1297" s="6" t="str">
        <f>_xlfn.IFNA(IF(IF($AK1297=AU$5,VLOOKUP(AP1297,buff!$K:$L,2,FALSE),"")=0,"",IF($AK1297=AU$5,VLOOKUP(AP1297,buff!$K:$L,2,FALSE),"")),"")</f>
        <v/>
      </c>
      <c r="AV1297" s="6" t="str">
        <f>_xlfn.IFNA(IF(IF($AK1297=AV$5,VLOOKUP(AL1297,buff!$K:$L,2,FALSE),"")=0,"",IF($AK1297=AV$5,VLOOKUP(AL1297,buff!$K:$L,2,FALSE),"")),"")</f>
        <v/>
      </c>
      <c r="AW1297" s="6" t="str">
        <f>_xlfn.IFNA(IF(IF($AK1297=AW$5,VLOOKUP(AM1297,buff!$K:$L,2,FALSE),"")=0,"",IF($AK1297=AW$5,VLOOKUP(AM1297,buff!$K:$L,2,FALSE),"")),"")</f>
        <v/>
      </c>
      <c r="AX1297" s="6" t="str">
        <f>_xlfn.IFNA(IF(IF($AK1297=AX$5,VLOOKUP(AN1297,buff!$K:$L,2,FALSE),"")=0,"",IF($AK1297=AX$5,VLOOKUP(AN1297,buff!$K:$L,2,FALSE),"")),"")</f>
        <v/>
      </c>
      <c r="AY1297" s="6" t="str">
        <f>_xlfn.IFNA(IF(IF($AK1297=AY$5,VLOOKUP(AO1297,buff!$K:$L,2,FALSE),"")=0,"",IF($AK1297=AY$5,VLOOKUP(AO1297,buff!$K:$L,2,FALSE),"")),"")</f>
        <v/>
      </c>
      <c r="AZ1297" s="6" t="str">
        <f>_xlfn.IFNA(IF(IF($AK1297=AZ$5,VLOOKUP(AP1297,buff!$K:$L,2,FALSE),"")=0,"",IF($AK1297=AZ$5,VLOOKUP(AP1297,buff!$K:$L,2,FALSE),"")),"")</f>
        <v/>
      </c>
      <c r="BA1297" s="6">
        <f>VLOOKUP(AL1297,buff!$K:$P,6,FALSE)</f>
        <v>10727</v>
      </c>
      <c r="BB1297" s="6" t="e">
        <f>VLOOKUP(AM1297,buff!$K:$P,6,FALSE)</f>
        <v>#N/A</v>
      </c>
      <c r="BC1297" s="6" t="e">
        <f>VLOOKUP(AN1297,buff!$K:$P,6,FALSE)</f>
        <v>#N/A</v>
      </c>
      <c r="BD1297">
        <f t="shared" si="347"/>
        <v>2</v>
      </c>
      <c r="BE1297">
        <f t="shared" si="348"/>
        <v>1</v>
      </c>
      <c r="BF1297" s="22">
        <f t="shared" si="349"/>
        <v>102202</v>
      </c>
    </row>
    <row r="1298" spans="1:58" x14ac:dyDescent="0.15">
      <c r="A1298" t="str">
        <f t="shared" si="334"/>
        <v>爱茉莉主动技能2等级12</v>
      </c>
      <c r="B1298" s="8">
        <f t="shared" si="335"/>
        <v>10220212</v>
      </c>
      <c r="C1298" s="8" t="str">
        <f>VLOOKUP(G1298,角色!A:B,2,FALSE)</f>
        <v>爱茉莉</v>
      </c>
      <c r="D1298" s="8" t="str">
        <f t="shared" si="336"/>
        <v>主动技能2</v>
      </c>
      <c r="E1298" s="8">
        <f t="shared" si="346"/>
        <v>12</v>
      </c>
      <c r="F1298" s="8">
        <f t="shared" si="337"/>
        <v>2</v>
      </c>
      <c r="G1298" s="8">
        <f t="shared" si="338"/>
        <v>22</v>
      </c>
      <c r="H1298" s="4" t="s">
        <v>948</v>
      </c>
      <c r="I1298" s="20" t="str">
        <f t="shared" si="345"/>
        <v>对我方随机3个单体回复10%（+15251）点生命值。</v>
      </c>
      <c r="J1298" s="4" t="s">
        <v>416</v>
      </c>
      <c r="K1298" s="1" t="s">
        <v>422</v>
      </c>
      <c r="L1298" s="4" t="s">
        <v>106</v>
      </c>
      <c r="M1298" s="4" t="s">
        <v>115</v>
      </c>
      <c r="N1298" s="4">
        <v>100</v>
      </c>
      <c r="O1298" s="20">
        <f>VLOOKUP(L1298,对应表!BK:BL,2,FALSE)</f>
        <v>0</v>
      </c>
      <c r="P1298" s="25" t="str">
        <f>_xlfn.IFNA(VLOOKUP(G1298,角色!V:AE,主动技能!F1298+1,FALSE),"")</f>
        <v>||eff_huichunshu|</v>
      </c>
      <c r="Q1298" s="25">
        <f>(VLOOKUP(G1298,角色!V:AE,主动技能!F1298+4,FALSE))</f>
        <v>2</v>
      </c>
      <c r="R1298" s="25">
        <v>0</v>
      </c>
      <c r="S1298" s="25">
        <v>0</v>
      </c>
      <c r="T1298" s="6" t="str">
        <f t="shared" si="339"/>
        <v>100041:100:3:3</v>
      </c>
      <c r="U1298" s="6" t="str">
        <f t="shared" si="340"/>
        <v/>
      </c>
      <c r="V1298" s="19" t="str">
        <f>VLOOKUP(G1298,角色!AW:BC,主动技能!F1298+1,FALSE)</f>
        <v>skill_11</v>
      </c>
      <c r="Y1298">
        <f t="shared" si="344"/>
        <v>0</v>
      </c>
      <c r="Z1298" s="19" t="str">
        <f>IF(VLOOKUP(C1298,角色!CC:CI,主动技能!F1298*2,FALSE)=0,"",VLOOKUP(C1298,角色!CC:CI,主动技能!F1298*2,FALSE))</f>
        <v/>
      </c>
      <c r="AA1298" s="19">
        <f>IF(VLOOKUP(C1298,角色!CC:CI,主动技能!F1298*2+1,FALSE)=0,0,VLOOKUP(C1298,角色!CC:CI,主动技能!F1298*2+1,FALSE))</f>
        <v>0</v>
      </c>
      <c r="AB1298" s="19" t="str">
        <f>IF(INT(VLOOKUP(E1298,角色属性概况!I:M,3,FALSE)*AA1298/100)=0,"",(INT(VLOOKUP(E1298,角色属性概况!I:M,3,FALSE)*AA1298/100)))</f>
        <v/>
      </c>
      <c r="AE1298" s="25">
        <f>(VLOOKUP(G1298,角色!V:AE,主动技能!F1298+7,FALSE))</f>
        <v>1</v>
      </c>
      <c r="AF1298" s="19">
        <f>VLOOKUP(F1298,对应表!AY:BA,3,FALSE)</f>
        <v>1</v>
      </c>
      <c r="AG1298" s="19">
        <f>VLOOKUP(F1298,对应表!AY:BA,2,FALSE)</f>
        <v>1</v>
      </c>
      <c r="AH1298" s="25" t="str">
        <f>VLOOKUP(F1298,特效对应!F:G,2,FALSE)</f>
        <v>attackex</v>
      </c>
      <c r="AJ1298">
        <f t="shared" si="341"/>
        <v>12</v>
      </c>
      <c r="AK1298" t="s">
        <v>117</v>
      </c>
      <c r="AL1298" s="4" t="s">
        <v>900</v>
      </c>
      <c r="AQ1298" s="6" t="str">
        <f>_xlfn.IFNA(IF(IF($AK1298=AQ$5,VLOOKUP(AL1298,buff!$K:$L,2,FALSE),"")=0,"",IF($AK1298=AQ$5,VLOOKUP(AL1298,buff!$K:$L,2,FALSE),"")),"")</f>
        <v>100041:100:3:3</v>
      </c>
      <c r="AR1298" s="6" t="str">
        <f>_xlfn.IFNA(IF(IF($AK1298=AR$5,VLOOKUP(AM1298,buff!$K:$L,2,FALSE),"")=0,"",IF($AK1298=AR$5,VLOOKUP(AM1298,buff!$K:$L,2,FALSE),"")),"")</f>
        <v/>
      </c>
      <c r="AS1298" s="6" t="str">
        <f>_xlfn.IFNA(IF(IF($AK1298=AS$5,VLOOKUP(AN1298,buff!$K:$L,2,FALSE),"")=0,"",IF($AK1298=AS$5,VLOOKUP(AN1298,buff!$K:$L,2,FALSE),"")),"")</f>
        <v/>
      </c>
      <c r="AT1298" s="6" t="str">
        <f>_xlfn.IFNA(IF(IF($AK1298=AT$5,VLOOKUP(AO1298,buff!$K:$L,2,FALSE),"")=0,"",IF($AK1298=AT$5,VLOOKUP(AO1298,buff!$K:$L,2,FALSE),"")),"")</f>
        <v/>
      </c>
      <c r="AU1298" s="6" t="str">
        <f>_xlfn.IFNA(IF(IF($AK1298=AU$5,VLOOKUP(AP1298,buff!$K:$L,2,FALSE),"")=0,"",IF($AK1298=AU$5,VLOOKUP(AP1298,buff!$K:$L,2,FALSE),"")),"")</f>
        <v/>
      </c>
      <c r="AV1298" s="6" t="str">
        <f>_xlfn.IFNA(IF(IF($AK1298=AV$5,VLOOKUP(AL1298,buff!$K:$L,2,FALSE),"")=0,"",IF($AK1298=AV$5,VLOOKUP(AL1298,buff!$K:$L,2,FALSE),"")),"")</f>
        <v/>
      </c>
      <c r="AW1298" s="6" t="str">
        <f>_xlfn.IFNA(IF(IF($AK1298=AW$5,VLOOKUP(AM1298,buff!$K:$L,2,FALSE),"")=0,"",IF($AK1298=AW$5,VLOOKUP(AM1298,buff!$K:$L,2,FALSE),"")),"")</f>
        <v/>
      </c>
      <c r="AX1298" s="6" t="str">
        <f>_xlfn.IFNA(IF(IF($AK1298=AX$5,VLOOKUP(AN1298,buff!$K:$L,2,FALSE),"")=0,"",IF($AK1298=AX$5,VLOOKUP(AN1298,buff!$K:$L,2,FALSE),"")),"")</f>
        <v/>
      </c>
      <c r="AY1298" s="6" t="str">
        <f>_xlfn.IFNA(IF(IF($AK1298=AY$5,VLOOKUP(AO1298,buff!$K:$L,2,FALSE),"")=0,"",IF($AK1298=AY$5,VLOOKUP(AO1298,buff!$K:$L,2,FALSE),"")),"")</f>
        <v/>
      </c>
      <c r="AZ1298" s="6" t="str">
        <f>_xlfn.IFNA(IF(IF($AK1298=AZ$5,VLOOKUP(AP1298,buff!$K:$L,2,FALSE),"")=0,"",IF($AK1298=AZ$5,VLOOKUP(AP1298,buff!$K:$L,2,FALSE),"")),"")</f>
        <v/>
      </c>
      <c r="BA1298" s="6">
        <f>VLOOKUP(AL1298,buff!$K:$P,6,FALSE)</f>
        <v>15251</v>
      </c>
      <c r="BB1298" s="6" t="e">
        <f>VLOOKUP(AM1298,buff!$K:$P,6,FALSE)</f>
        <v>#N/A</v>
      </c>
      <c r="BC1298" s="6" t="e">
        <f>VLOOKUP(AN1298,buff!$K:$P,6,FALSE)</f>
        <v>#N/A</v>
      </c>
      <c r="BD1298">
        <f t="shared" si="347"/>
        <v>2</v>
      </c>
      <c r="BE1298">
        <f t="shared" si="348"/>
        <v>1</v>
      </c>
      <c r="BF1298" s="22">
        <f t="shared" si="349"/>
        <v>102202</v>
      </c>
    </row>
    <row r="1299" spans="1:58" x14ac:dyDescent="0.15">
      <c r="A1299" t="str">
        <f t="shared" si="334"/>
        <v>爱茉莉主动技能2等级13</v>
      </c>
      <c r="B1299" s="8">
        <f t="shared" si="335"/>
        <v>10220213</v>
      </c>
      <c r="C1299" s="8" t="str">
        <f>VLOOKUP(G1299,角色!A:B,2,FALSE)</f>
        <v>爱茉莉</v>
      </c>
      <c r="D1299" s="8" t="str">
        <f t="shared" si="336"/>
        <v>主动技能2</v>
      </c>
      <c r="E1299" s="8">
        <f t="shared" si="346"/>
        <v>13</v>
      </c>
      <c r="F1299" s="8">
        <f t="shared" si="337"/>
        <v>2</v>
      </c>
      <c r="G1299" s="8">
        <f t="shared" si="338"/>
        <v>22</v>
      </c>
      <c r="H1299" s="4" t="s">
        <v>948</v>
      </c>
      <c r="I1299" s="20" t="str">
        <f t="shared" si="345"/>
        <v>对我方随机3个单体回复10%（+21656）点生命值。</v>
      </c>
      <c r="J1299" s="4" t="s">
        <v>416</v>
      </c>
      <c r="K1299" s="1" t="s">
        <v>422</v>
      </c>
      <c r="L1299" s="4" t="s">
        <v>106</v>
      </c>
      <c r="M1299" s="4" t="s">
        <v>115</v>
      </c>
      <c r="N1299" s="4">
        <v>100</v>
      </c>
      <c r="O1299" s="20">
        <f>VLOOKUP(L1299,对应表!BK:BL,2,FALSE)</f>
        <v>0</v>
      </c>
      <c r="P1299" s="25" t="str">
        <f>_xlfn.IFNA(VLOOKUP(G1299,角色!V:AE,主动技能!F1299+1,FALSE),"")</f>
        <v>||eff_huichunshu|</v>
      </c>
      <c r="Q1299" s="25">
        <f>(VLOOKUP(G1299,角色!V:AE,主动技能!F1299+4,FALSE))</f>
        <v>2</v>
      </c>
      <c r="R1299" s="25">
        <v>0</v>
      </c>
      <c r="S1299" s="25">
        <v>0</v>
      </c>
      <c r="T1299" s="6" t="str">
        <f t="shared" si="339"/>
        <v>100042:100:3:3</v>
      </c>
      <c r="U1299" s="6" t="str">
        <f t="shared" si="340"/>
        <v/>
      </c>
      <c r="V1299" s="19" t="str">
        <f>VLOOKUP(G1299,角色!AW:BC,主动技能!F1299+1,FALSE)</f>
        <v>skill_11</v>
      </c>
      <c r="Y1299">
        <f t="shared" si="344"/>
        <v>0</v>
      </c>
      <c r="Z1299" s="19" t="str">
        <f>IF(VLOOKUP(C1299,角色!CC:CI,主动技能!F1299*2,FALSE)=0,"",VLOOKUP(C1299,角色!CC:CI,主动技能!F1299*2,FALSE))</f>
        <v/>
      </c>
      <c r="AA1299" s="19">
        <f>IF(VLOOKUP(C1299,角色!CC:CI,主动技能!F1299*2+1,FALSE)=0,0,VLOOKUP(C1299,角色!CC:CI,主动技能!F1299*2+1,FALSE))</f>
        <v>0</v>
      </c>
      <c r="AB1299" s="19" t="str">
        <f>IF(INT(VLOOKUP(E1299,角色属性概况!I:M,3,FALSE)*AA1299/100)=0,"",(INT(VLOOKUP(E1299,角色属性概况!I:M,3,FALSE)*AA1299/100)))</f>
        <v/>
      </c>
      <c r="AE1299" s="25">
        <f>(VLOOKUP(G1299,角色!V:AE,主动技能!F1299+7,FALSE))</f>
        <v>1</v>
      </c>
      <c r="AF1299" s="19">
        <f>VLOOKUP(F1299,对应表!AY:BA,3,FALSE)</f>
        <v>1</v>
      </c>
      <c r="AG1299" s="19">
        <f>VLOOKUP(F1299,对应表!AY:BA,2,FALSE)</f>
        <v>1</v>
      </c>
      <c r="AH1299" s="25" t="str">
        <f>VLOOKUP(F1299,特效对应!F:G,2,FALSE)</f>
        <v>attackex</v>
      </c>
      <c r="AJ1299">
        <f t="shared" si="341"/>
        <v>13</v>
      </c>
      <c r="AK1299" t="s">
        <v>117</v>
      </c>
      <c r="AL1299" s="4" t="s">
        <v>901</v>
      </c>
      <c r="AQ1299" s="6" t="str">
        <f>_xlfn.IFNA(IF(IF($AK1299=AQ$5,VLOOKUP(AL1299,buff!$K:$L,2,FALSE),"")=0,"",IF($AK1299=AQ$5,VLOOKUP(AL1299,buff!$K:$L,2,FALSE),"")),"")</f>
        <v>100042:100:3:3</v>
      </c>
      <c r="AR1299" s="6" t="str">
        <f>_xlfn.IFNA(IF(IF($AK1299=AR$5,VLOOKUP(AM1299,buff!$K:$L,2,FALSE),"")=0,"",IF($AK1299=AR$5,VLOOKUP(AM1299,buff!$K:$L,2,FALSE),"")),"")</f>
        <v/>
      </c>
      <c r="AS1299" s="6" t="str">
        <f>_xlfn.IFNA(IF(IF($AK1299=AS$5,VLOOKUP(AN1299,buff!$K:$L,2,FALSE),"")=0,"",IF($AK1299=AS$5,VLOOKUP(AN1299,buff!$K:$L,2,FALSE),"")),"")</f>
        <v/>
      </c>
      <c r="AT1299" s="6" t="str">
        <f>_xlfn.IFNA(IF(IF($AK1299=AT$5,VLOOKUP(AO1299,buff!$K:$L,2,FALSE),"")=0,"",IF($AK1299=AT$5,VLOOKUP(AO1299,buff!$K:$L,2,FALSE),"")),"")</f>
        <v/>
      </c>
      <c r="AU1299" s="6" t="str">
        <f>_xlfn.IFNA(IF(IF($AK1299=AU$5,VLOOKUP(AP1299,buff!$K:$L,2,FALSE),"")=0,"",IF($AK1299=AU$5,VLOOKUP(AP1299,buff!$K:$L,2,FALSE),"")),"")</f>
        <v/>
      </c>
      <c r="AV1299" s="6" t="str">
        <f>_xlfn.IFNA(IF(IF($AK1299=AV$5,VLOOKUP(AL1299,buff!$K:$L,2,FALSE),"")=0,"",IF($AK1299=AV$5,VLOOKUP(AL1299,buff!$K:$L,2,FALSE),"")),"")</f>
        <v/>
      </c>
      <c r="AW1299" s="6" t="str">
        <f>_xlfn.IFNA(IF(IF($AK1299=AW$5,VLOOKUP(AM1299,buff!$K:$L,2,FALSE),"")=0,"",IF($AK1299=AW$5,VLOOKUP(AM1299,buff!$K:$L,2,FALSE),"")),"")</f>
        <v/>
      </c>
      <c r="AX1299" s="6" t="str">
        <f>_xlfn.IFNA(IF(IF($AK1299=AX$5,VLOOKUP(AN1299,buff!$K:$L,2,FALSE),"")=0,"",IF($AK1299=AX$5,VLOOKUP(AN1299,buff!$K:$L,2,FALSE),"")),"")</f>
        <v/>
      </c>
      <c r="AY1299" s="6" t="str">
        <f>_xlfn.IFNA(IF(IF($AK1299=AY$5,VLOOKUP(AO1299,buff!$K:$L,2,FALSE),"")=0,"",IF($AK1299=AY$5,VLOOKUP(AO1299,buff!$K:$L,2,FALSE),"")),"")</f>
        <v/>
      </c>
      <c r="AZ1299" s="6" t="str">
        <f>_xlfn.IFNA(IF(IF($AK1299=AZ$5,VLOOKUP(AP1299,buff!$K:$L,2,FALSE),"")=0,"",IF($AK1299=AZ$5,VLOOKUP(AP1299,buff!$K:$L,2,FALSE),"")),"")</f>
        <v/>
      </c>
      <c r="BA1299" s="6">
        <f>VLOOKUP(AL1299,buff!$K:$P,6,FALSE)</f>
        <v>21656</v>
      </c>
      <c r="BB1299" s="6" t="e">
        <f>VLOOKUP(AM1299,buff!$K:$P,6,FALSE)</f>
        <v>#N/A</v>
      </c>
      <c r="BC1299" s="6" t="e">
        <f>VLOOKUP(AN1299,buff!$K:$P,6,FALSE)</f>
        <v>#N/A</v>
      </c>
      <c r="BD1299">
        <f t="shared" si="347"/>
        <v>2</v>
      </c>
      <c r="BE1299">
        <f t="shared" si="348"/>
        <v>1</v>
      </c>
      <c r="BF1299" s="22">
        <f t="shared" si="349"/>
        <v>102202</v>
      </c>
    </row>
    <row r="1300" spans="1:58" x14ac:dyDescent="0.15">
      <c r="A1300" t="str">
        <f t="shared" si="334"/>
        <v>爱茉莉主动技能2等级14</v>
      </c>
      <c r="B1300" s="8">
        <f t="shared" si="335"/>
        <v>10220214</v>
      </c>
      <c r="C1300" s="8" t="str">
        <f>VLOOKUP(G1300,角色!A:B,2,FALSE)</f>
        <v>爱茉莉</v>
      </c>
      <c r="D1300" s="8" t="str">
        <f t="shared" si="336"/>
        <v>主动技能2</v>
      </c>
      <c r="E1300" s="8">
        <f t="shared" si="346"/>
        <v>14</v>
      </c>
      <c r="F1300" s="8">
        <f t="shared" si="337"/>
        <v>2</v>
      </c>
      <c r="G1300" s="8">
        <f t="shared" si="338"/>
        <v>22</v>
      </c>
      <c r="H1300" s="4" t="s">
        <v>948</v>
      </c>
      <c r="I1300" s="20" t="str">
        <f t="shared" si="345"/>
        <v>对我方随机3个单体回复10%（+30725）点生命值。</v>
      </c>
      <c r="J1300" s="4" t="s">
        <v>416</v>
      </c>
      <c r="K1300" s="1" t="s">
        <v>422</v>
      </c>
      <c r="L1300" s="4" t="s">
        <v>106</v>
      </c>
      <c r="M1300" s="4" t="s">
        <v>115</v>
      </c>
      <c r="N1300" s="4">
        <v>100</v>
      </c>
      <c r="O1300" s="20">
        <f>VLOOKUP(L1300,对应表!BK:BL,2,FALSE)</f>
        <v>0</v>
      </c>
      <c r="P1300" s="25" t="str">
        <f>_xlfn.IFNA(VLOOKUP(G1300,角色!V:AE,主动技能!F1300+1,FALSE),"")</f>
        <v>||eff_huichunshu|</v>
      </c>
      <c r="Q1300" s="25">
        <f>(VLOOKUP(G1300,角色!V:AE,主动技能!F1300+4,FALSE))</f>
        <v>2</v>
      </c>
      <c r="R1300" s="25">
        <v>0</v>
      </c>
      <c r="S1300" s="25">
        <v>0</v>
      </c>
      <c r="T1300" s="6" t="str">
        <f t="shared" si="339"/>
        <v>100043:100:3:3</v>
      </c>
      <c r="U1300" s="6" t="str">
        <f t="shared" si="340"/>
        <v/>
      </c>
      <c r="V1300" s="19" t="str">
        <f>VLOOKUP(G1300,角色!AW:BC,主动技能!F1300+1,FALSE)</f>
        <v>skill_11</v>
      </c>
      <c r="Y1300">
        <f t="shared" si="344"/>
        <v>0</v>
      </c>
      <c r="Z1300" s="19" t="str">
        <f>IF(VLOOKUP(C1300,角色!CC:CI,主动技能!F1300*2,FALSE)=0,"",VLOOKUP(C1300,角色!CC:CI,主动技能!F1300*2,FALSE))</f>
        <v/>
      </c>
      <c r="AA1300" s="19">
        <f>IF(VLOOKUP(C1300,角色!CC:CI,主动技能!F1300*2+1,FALSE)=0,0,VLOOKUP(C1300,角色!CC:CI,主动技能!F1300*2+1,FALSE))</f>
        <v>0</v>
      </c>
      <c r="AB1300" s="19" t="str">
        <f>IF(INT(VLOOKUP(E1300,角色属性概况!I:M,3,FALSE)*AA1300/100)=0,"",(INT(VLOOKUP(E1300,角色属性概况!I:M,3,FALSE)*AA1300/100)))</f>
        <v/>
      </c>
      <c r="AE1300" s="25">
        <f>(VLOOKUP(G1300,角色!V:AE,主动技能!F1300+7,FALSE))</f>
        <v>1</v>
      </c>
      <c r="AF1300" s="19">
        <f>VLOOKUP(F1300,对应表!AY:BA,3,FALSE)</f>
        <v>1</v>
      </c>
      <c r="AG1300" s="19">
        <f>VLOOKUP(F1300,对应表!AY:BA,2,FALSE)</f>
        <v>1</v>
      </c>
      <c r="AH1300" s="25" t="str">
        <f>VLOOKUP(F1300,特效对应!F:G,2,FALSE)</f>
        <v>attackex</v>
      </c>
      <c r="AJ1300">
        <f t="shared" si="341"/>
        <v>14</v>
      </c>
      <c r="AK1300" t="s">
        <v>117</v>
      </c>
      <c r="AL1300" s="4" t="s">
        <v>902</v>
      </c>
      <c r="AQ1300" s="6" t="str">
        <f>_xlfn.IFNA(IF(IF($AK1300=AQ$5,VLOOKUP(AL1300,buff!$K:$L,2,FALSE),"")=0,"",IF($AK1300=AQ$5,VLOOKUP(AL1300,buff!$K:$L,2,FALSE),"")),"")</f>
        <v>100043:100:3:3</v>
      </c>
      <c r="AR1300" s="6" t="str">
        <f>_xlfn.IFNA(IF(IF($AK1300=AR$5,VLOOKUP(AM1300,buff!$K:$L,2,FALSE),"")=0,"",IF($AK1300=AR$5,VLOOKUP(AM1300,buff!$K:$L,2,FALSE),"")),"")</f>
        <v/>
      </c>
      <c r="AS1300" s="6" t="str">
        <f>_xlfn.IFNA(IF(IF($AK1300=AS$5,VLOOKUP(AN1300,buff!$K:$L,2,FALSE),"")=0,"",IF($AK1300=AS$5,VLOOKUP(AN1300,buff!$K:$L,2,FALSE),"")),"")</f>
        <v/>
      </c>
      <c r="AT1300" s="6" t="str">
        <f>_xlfn.IFNA(IF(IF($AK1300=AT$5,VLOOKUP(AO1300,buff!$K:$L,2,FALSE),"")=0,"",IF($AK1300=AT$5,VLOOKUP(AO1300,buff!$K:$L,2,FALSE),"")),"")</f>
        <v/>
      </c>
      <c r="AU1300" s="6" t="str">
        <f>_xlfn.IFNA(IF(IF($AK1300=AU$5,VLOOKUP(AP1300,buff!$K:$L,2,FALSE),"")=0,"",IF($AK1300=AU$5,VLOOKUP(AP1300,buff!$K:$L,2,FALSE),"")),"")</f>
        <v/>
      </c>
      <c r="AV1300" s="6" t="str">
        <f>_xlfn.IFNA(IF(IF($AK1300=AV$5,VLOOKUP(AL1300,buff!$K:$L,2,FALSE),"")=0,"",IF($AK1300=AV$5,VLOOKUP(AL1300,buff!$K:$L,2,FALSE),"")),"")</f>
        <v/>
      </c>
      <c r="AW1300" s="6" t="str">
        <f>_xlfn.IFNA(IF(IF($AK1300=AW$5,VLOOKUP(AM1300,buff!$K:$L,2,FALSE),"")=0,"",IF($AK1300=AW$5,VLOOKUP(AM1300,buff!$K:$L,2,FALSE),"")),"")</f>
        <v/>
      </c>
      <c r="AX1300" s="6" t="str">
        <f>_xlfn.IFNA(IF(IF($AK1300=AX$5,VLOOKUP(AN1300,buff!$K:$L,2,FALSE),"")=0,"",IF($AK1300=AX$5,VLOOKUP(AN1300,buff!$K:$L,2,FALSE),"")),"")</f>
        <v/>
      </c>
      <c r="AY1300" s="6" t="str">
        <f>_xlfn.IFNA(IF(IF($AK1300=AY$5,VLOOKUP(AO1300,buff!$K:$L,2,FALSE),"")=0,"",IF($AK1300=AY$5,VLOOKUP(AO1300,buff!$K:$L,2,FALSE),"")),"")</f>
        <v/>
      </c>
      <c r="AZ1300" s="6" t="str">
        <f>_xlfn.IFNA(IF(IF($AK1300=AZ$5,VLOOKUP(AP1300,buff!$K:$L,2,FALSE),"")=0,"",IF($AK1300=AZ$5,VLOOKUP(AP1300,buff!$K:$L,2,FALSE),"")),"")</f>
        <v/>
      </c>
      <c r="BA1300" s="6">
        <f>VLOOKUP(AL1300,buff!$K:$P,6,FALSE)</f>
        <v>30725</v>
      </c>
      <c r="BB1300" s="6" t="e">
        <f>VLOOKUP(AM1300,buff!$K:$P,6,FALSE)</f>
        <v>#N/A</v>
      </c>
      <c r="BC1300" s="6" t="e">
        <f>VLOOKUP(AN1300,buff!$K:$P,6,FALSE)</f>
        <v>#N/A</v>
      </c>
      <c r="BD1300">
        <f t="shared" si="347"/>
        <v>2</v>
      </c>
      <c r="BE1300">
        <f t="shared" si="348"/>
        <v>1</v>
      </c>
      <c r="BF1300" s="22">
        <f t="shared" si="349"/>
        <v>102202</v>
      </c>
    </row>
    <row r="1301" spans="1:58" x14ac:dyDescent="0.15">
      <c r="A1301" t="str">
        <f t="shared" si="334"/>
        <v>爱茉莉主动技能2等级15</v>
      </c>
      <c r="B1301" s="8">
        <f t="shared" si="335"/>
        <v>10220215</v>
      </c>
      <c r="C1301" s="8" t="str">
        <f>VLOOKUP(G1301,角色!A:B,2,FALSE)</f>
        <v>爱茉莉</v>
      </c>
      <c r="D1301" s="8" t="str">
        <f t="shared" si="336"/>
        <v>主动技能2</v>
      </c>
      <c r="E1301" s="8">
        <f t="shared" si="346"/>
        <v>15</v>
      </c>
      <c r="F1301" s="8">
        <f t="shared" si="337"/>
        <v>2</v>
      </c>
      <c r="G1301" s="8">
        <f t="shared" si="338"/>
        <v>22</v>
      </c>
      <c r="H1301" s="4" t="s">
        <v>948</v>
      </c>
      <c r="I1301" s="20" t="str">
        <f t="shared" si="345"/>
        <v>对我方随机3个单体回复10%（+43562）点生命值。</v>
      </c>
      <c r="J1301" s="4" t="s">
        <v>416</v>
      </c>
      <c r="K1301" s="1" t="s">
        <v>422</v>
      </c>
      <c r="L1301" s="4" t="s">
        <v>106</v>
      </c>
      <c r="M1301" s="4" t="s">
        <v>115</v>
      </c>
      <c r="N1301" s="4">
        <v>100</v>
      </c>
      <c r="O1301" s="20">
        <f>VLOOKUP(L1301,对应表!BK:BL,2,FALSE)</f>
        <v>0</v>
      </c>
      <c r="P1301" s="25" t="str">
        <f>_xlfn.IFNA(VLOOKUP(G1301,角色!V:AE,主动技能!F1301+1,FALSE),"")</f>
        <v>||eff_huichunshu|</v>
      </c>
      <c r="Q1301" s="25">
        <f>(VLOOKUP(G1301,角色!V:AE,主动技能!F1301+4,FALSE))</f>
        <v>2</v>
      </c>
      <c r="R1301" s="25">
        <v>0</v>
      </c>
      <c r="S1301" s="25">
        <v>0</v>
      </c>
      <c r="T1301" s="6" t="str">
        <f t="shared" si="339"/>
        <v>100044:100:3:3</v>
      </c>
      <c r="U1301" s="6" t="str">
        <f t="shared" si="340"/>
        <v/>
      </c>
      <c r="V1301" s="19" t="str">
        <f>VLOOKUP(G1301,角色!AW:BC,主动技能!F1301+1,FALSE)</f>
        <v>skill_11</v>
      </c>
      <c r="Y1301">
        <f t="shared" si="344"/>
        <v>0</v>
      </c>
      <c r="Z1301" s="19" t="str">
        <f>IF(VLOOKUP(C1301,角色!CC:CI,主动技能!F1301*2,FALSE)=0,"",VLOOKUP(C1301,角色!CC:CI,主动技能!F1301*2,FALSE))</f>
        <v/>
      </c>
      <c r="AA1301" s="19">
        <f>IF(VLOOKUP(C1301,角色!CC:CI,主动技能!F1301*2+1,FALSE)=0,0,VLOOKUP(C1301,角色!CC:CI,主动技能!F1301*2+1,FALSE))</f>
        <v>0</v>
      </c>
      <c r="AB1301" s="19" t="str">
        <f>IF(INT(VLOOKUP(E1301,角色属性概况!I:M,3,FALSE)*AA1301/100)=0,"",(INT(VLOOKUP(E1301,角色属性概况!I:M,3,FALSE)*AA1301/100)))</f>
        <v/>
      </c>
      <c r="AE1301" s="25">
        <f>(VLOOKUP(G1301,角色!V:AE,主动技能!F1301+7,FALSE))</f>
        <v>1</v>
      </c>
      <c r="AF1301" s="19">
        <f>VLOOKUP(F1301,对应表!AY:BA,3,FALSE)</f>
        <v>1</v>
      </c>
      <c r="AG1301" s="19">
        <f>VLOOKUP(F1301,对应表!AY:BA,2,FALSE)</f>
        <v>1</v>
      </c>
      <c r="AH1301" s="25" t="str">
        <f>VLOOKUP(F1301,特效对应!F:G,2,FALSE)</f>
        <v>attackex</v>
      </c>
      <c r="AJ1301">
        <f t="shared" si="341"/>
        <v>15</v>
      </c>
      <c r="AK1301" t="s">
        <v>117</v>
      </c>
      <c r="AL1301" s="4" t="s">
        <v>903</v>
      </c>
      <c r="AQ1301" s="6" t="str">
        <f>_xlfn.IFNA(IF(IF($AK1301=AQ$5,VLOOKUP(AL1301,buff!$K:$L,2,FALSE),"")=0,"",IF($AK1301=AQ$5,VLOOKUP(AL1301,buff!$K:$L,2,FALSE),"")),"")</f>
        <v>100044:100:3:3</v>
      </c>
      <c r="AR1301" s="6" t="str">
        <f>_xlfn.IFNA(IF(IF($AK1301=AR$5,VLOOKUP(AM1301,buff!$K:$L,2,FALSE),"")=0,"",IF($AK1301=AR$5,VLOOKUP(AM1301,buff!$K:$L,2,FALSE),"")),"")</f>
        <v/>
      </c>
      <c r="AS1301" s="6" t="str">
        <f>_xlfn.IFNA(IF(IF($AK1301=AS$5,VLOOKUP(AN1301,buff!$K:$L,2,FALSE),"")=0,"",IF($AK1301=AS$5,VLOOKUP(AN1301,buff!$K:$L,2,FALSE),"")),"")</f>
        <v/>
      </c>
      <c r="AT1301" s="6" t="str">
        <f>_xlfn.IFNA(IF(IF($AK1301=AT$5,VLOOKUP(AO1301,buff!$K:$L,2,FALSE),"")=0,"",IF($AK1301=AT$5,VLOOKUP(AO1301,buff!$K:$L,2,FALSE),"")),"")</f>
        <v/>
      </c>
      <c r="AU1301" s="6" t="str">
        <f>_xlfn.IFNA(IF(IF($AK1301=AU$5,VLOOKUP(AP1301,buff!$K:$L,2,FALSE),"")=0,"",IF($AK1301=AU$5,VLOOKUP(AP1301,buff!$K:$L,2,FALSE),"")),"")</f>
        <v/>
      </c>
      <c r="AV1301" s="6" t="str">
        <f>_xlfn.IFNA(IF(IF($AK1301=AV$5,VLOOKUP(AL1301,buff!$K:$L,2,FALSE),"")=0,"",IF($AK1301=AV$5,VLOOKUP(AL1301,buff!$K:$L,2,FALSE),"")),"")</f>
        <v/>
      </c>
      <c r="AW1301" s="6" t="str">
        <f>_xlfn.IFNA(IF(IF($AK1301=AW$5,VLOOKUP(AM1301,buff!$K:$L,2,FALSE),"")=0,"",IF($AK1301=AW$5,VLOOKUP(AM1301,buff!$K:$L,2,FALSE),"")),"")</f>
        <v/>
      </c>
      <c r="AX1301" s="6" t="str">
        <f>_xlfn.IFNA(IF(IF($AK1301=AX$5,VLOOKUP(AN1301,buff!$K:$L,2,FALSE),"")=0,"",IF($AK1301=AX$5,VLOOKUP(AN1301,buff!$K:$L,2,FALSE),"")),"")</f>
        <v/>
      </c>
      <c r="AY1301" s="6" t="str">
        <f>_xlfn.IFNA(IF(IF($AK1301=AY$5,VLOOKUP(AO1301,buff!$K:$L,2,FALSE),"")=0,"",IF($AK1301=AY$5,VLOOKUP(AO1301,buff!$K:$L,2,FALSE),"")),"")</f>
        <v/>
      </c>
      <c r="AZ1301" s="6" t="str">
        <f>_xlfn.IFNA(IF(IF($AK1301=AZ$5,VLOOKUP(AP1301,buff!$K:$L,2,FALSE),"")=0,"",IF($AK1301=AZ$5,VLOOKUP(AP1301,buff!$K:$L,2,FALSE),"")),"")</f>
        <v/>
      </c>
      <c r="BA1301" s="6">
        <f>VLOOKUP(AL1301,buff!$K:$P,6,FALSE)</f>
        <v>43562</v>
      </c>
      <c r="BB1301" s="6" t="e">
        <f>VLOOKUP(AM1301,buff!$K:$P,6,FALSE)</f>
        <v>#N/A</v>
      </c>
      <c r="BC1301" s="6" t="e">
        <f>VLOOKUP(AN1301,buff!$K:$P,6,FALSE)</f>
        <v>#N/A</v>
      </c>
      <c r="BD1301">
        <f t="shared" si="347"/>
        <v>2</v>
      </c>
      <c r="BE1301">
        <f t="shared" si="348"/>
        <v>1</v>
      </c>
      <c r="BF1301" s="22">
        <f t="shared" si="349"/>
        <v>102202</v>
      </c>
    </row>
    <row r="1302" spans="1:58" x14ac:dyDescent="0.15">
      <c r="A1302" t="str">
        <f t="shared" si="334"/>
        <v>爱茉莉主动技能2等级16</v>
      </c>
      <c r="B1302" s="8">
        <f t="shared" si="335"/>
        <v>10220216</v>
      </c>
      <c r="C1302" s="8" t="str">
        <f>VLOOKUP(G1302,角色!A:B,2,FALSE)</f>
        <v>爱茉莉</v>
      </c>
      <c r="D1302" s="8" t="str">
        <f t="shared" si="336"/>
        <v>主动技能2</v>
      </c>
      <c r="E1302" s="8">
        <f t="shared" si="346"/>
        <v>16</v>
      </c>
      <c r="F1302" s="8">
        <f t="shared" si="337"/>
        <v>2</v>
      </c>
      <c r="G1302" s="8">
        <f t="shared" si="338"/>
        <v>22</v>
      </c>
      <c r="H1302" s="4" t="s">
        <v>948</v>
      </c>
      <c r="I1302" s="20" t="str">
        <f t="shared" si="345"/>
        <v>对我方随机3个单体回复10%（+61737）点生命值。</v>
      </c>
      <c r="J1302" s="4" t="s">
        <v>416</v>
      </c>
      <c r="K1302" s="1" t="s">
        <v>422</v>
      </c>
      <c r="L1302" s="4" t="s">
        <v>106</v>
      </c>
      <c r="M1302" s="4" t="s">
        <v>115</v>
      </c>
      <c r="N1302" s="4">
        <v>100</v>
      </c>
      <c r="O1302" s="20">
        <f>VLOOKUP(L1302,对应表!BK:BL,2,FALSE)</f>
        <v>0</v>
      </c>
      <c r="P1302" s="25" t="str">
        <f>_xlfn.IFNA(VLOOKUP(G1302,角色!V:AE,主动技能!F1302+1,FALSE),"")</f>
        <v>||eff_huichunshu|</v>
      </c>
      <c r="Q1302" s="25">
        <f>(VLOOKUP(G1302,角色!V:AE,主动技能!F1302+4,FALSE))</f>
        <v>2</v>
      </c>
      <c r="R1302" s="25">
        <v>0</v>
      </c>
      <c r="S1302" s="25">
        <v>0</v>
      </c>
      <c r="T1302" s="6" t="str">
        <f t="shared" si="339"/>
        <v>100045:100:3:3</v>
      </c>
      <c r="U1302" s="6" t="str">
        <f t="shared" si="340"/>
        <v/>
      </c>
      <c r="V1302" s="19" t="str">
        <f>VLOOKUP(G1302,角色!AW:BC,主动技能!F1302+1,FALSE)</f>
        <v>skill_11</v>
      </c>
      <c r="Y1302">
        <f t="shared" si="344"/>
        <v>0</v>
      </c>
      <c r="Z1302" s="19" t="str">
        <f>IF(VLOOKUP(C1302,角色!CC:CI,主动技能!F1302*2,FALSE)=0,"",VLOOKUP(C1302,角色!CC:CI,主动技能!F1302*2,FALSE))</f>
        <v/>
      </c>
      <c r="AA1302" s="19">
        <f>IF(VLOOKUP(C1302,角色!CC:CI,主动技能!F1302*2+1,FALSE)=0,0,VLOOKUP(C1302,角色!CC:CI,主动技能!F1302*2+1,FALSE))</f>
        <v>0</v>
      </c>
      <c r="AB1302" s="19" t="str">
        <f>IF(INT(VLOOKUP(E1302,角色属性概况!I:M,3,FALSE)*AA1302/100)=0,"",(INT(VLOOKUP(E1302,角色属性概况!I:M,3,FALSE)*AA1302/100)))</f>
        <v/>
      </c>
      <c r="AE1302" s="25">
        <f>(VLOOKUP(G1302,角色!V:AE,主动技能!F1302+7,FALSE))</f>
        <v>1</v>
      </c>
      <c r="AF1302" s="19">
        <f>VLOOKUP(F1302,对应表!AY:BA,3,FALSE)</f>
        <v>1</v>
      </c>
      <c r="AG1302" s="19">
        <f>VLOOKUP(F1302,对应表!AY:BA,2,FALSE)</f>
        <v>1</v>
      </c>
      <c r="AH1302" s="25" t="str">
        <f>VLOOKUP(F1302,特效对应!F:G,2,FALSE)</f>
        <v>attackex</v>
      </c>
      <c r="AJ1302">
        <f t="shared" si="341"/>
        <v>16</v>
      </c>
      <c r="AK1302" t="s">
        <v>117</v>
      </c>
      <c r="AL1302" s="4" t="s">
        <v>904</v>
      </c>
      <c r="AQ1302" s="6" t="str">
        <f>_xlfn.IFNA(IF(IF($AK1302=AQ$5,VLOOKUP(AL1302,buff!$K:$L,2,FALSE),"")=0,"",IF($AK1302=AQ$5,VLOOKUP(AL1302,buff!$K:$L,2,FALSE),"")),"")</f>
        <v>100045:100:3:3</v>
      </c>
      <c r="AR1302" s="6" t="str">
        <f>_xlfn.IFNA(IF(IF($AK1302=AR$5,VLOOKUP(AM1302,buff!$K:$L,2,FALSE),"")=0,"",IF($AK1302=AR$5,VLOOKUP(AM1302,buff!$K:$L,2,FALSE),"")),"")</f>
        <v/>
      </c>
      <c r="AS1302" s="6" t="str">
        <f>_xlfn.IFNA(IF(IF($AK1302=AS$5,VLOOKUP(AN1302,buff!$K:$L,2,FALSE),"")=0,"",IF($AK1302=AS$5,VLOOKUP(AN1302,buff!$K:$L,2,FALSE),"")),"")</f>
        <v/>
      </c>
      <c r="AT1302" s="6" t="str">
        <f>_xlfn.IFNA(IF(IF($AK1302=AT$5,VLOOKUP(AO1302,buff!$K:$L,2,FALSE),"")=0,"",IF($AK1302=AT$5,VLOOKUP(AO1302,buff!$K:$L,2,FALSE),"")),"")</f>
        <v/>
      </c>
      <c r="AU1302" s="6" t="str">
        <f>_xlfn.IFNA(IF(IF($AK1302=AU$5,VLOOKUP(AP1302,buff!$K:$L,2,FALSE),"")=0,"",IF($AK1302=AU$5,VLOOKUP(AP1302,buff!$K:$L,2,FALSE),"")),"")</f>
        <v/>
      </c>
      <c r="AV1302" s="6" t="str">
        <f>_xlfn.IFNA(IF(IF($AK1302=AV$5,VLOOKUP(AL1302,buff!$K:$L,2,FALSE),"")=0,"",IF($AK1302=AV$5,VLOOKUP(AL1302,buff!$K:$L,2,FALSE),"")),"")</f>
        <v/>
      </c>
      <c r="AW1302" s="6" t="str">
        <f>_xlfn.IFNA(IF(IF($AK1302=AW$5,VLOOKUP(AM1302,buff!$K:$L,2,FALSE),"")=0,"",IF($AK1302=AW$5,VLOOKUP(AM1302,buff!$K:$L,2,FALSE),"")),"")</f>
        <v/>
      </c>
      <c r="AX1302" s="6" t="str">
        <f>_xlfn.IFNA(IF(IF($AK1302=AX$5,VLOOKUP(AN1302,buff!$K:$L,2,FALSE),"")=0,"",IF($AK1302=AX$5,VLOOKUP(AN1302,buff!$K:$L,2,FALSE),"")),"")</f>
        <v/>
      </c>
      <c r="AY1302" s="6" t="str">
        <f>_xlfn.IFNA(IF(IF($AK1302=AY$5,VLOOKUP(AO1302,buff!$K:$L,2,FALSE),"")=0,"",IF($AK1302=AY$5,VLOOKUP(AO1302,buff!$K:$L,2,FALSE),"")),"")</f>
        <v/>
      </c>
      <c r="AZ1302" s="6" t="str">
        <f>_xlfn.IFNA(IF(IF($AK1302=AZ$5,VLOOKUP(AP1302,buff!$K:$L,2,FALSE),"")=0,"",IF($AK1302=AZ$5,VLOOKUP(AP1302,buff!$K:$L,2,FALSE),"")),"")</f>
        <v/>
      </c>
      <c r="BA1302" s="6">
        <f>VLOOKUP(AL1302,buff!$K:$P,6,FALSE)</f>
        <v>61737</v>
      </c>
      <c r="BB1302" s="6" t="e">
        <f>VLOOKUP(AM1302,buff!$K:$P,6,FALSE)</f>
        <v>#N/A</v>
      </c>
      <c r="BC1302" s="6" t="e">
        <f>VLOOKUP(AN1302,buff!$K:$P,6,FALSE)</f>
        <v>#N/A</v>
      </c>
      <c r="BD1302">
        <f t="shared" si="347"/>
        <v>2</v>
      </c>
      <c r="BE1302">
        <f t="shared" si="348"/>
        <v>1</v>
      </c>
      <c r="BF1302" s="22">
        <f t="shared" si="349"/>
        <v>102202</v>
      </c>
    </row>
    <row r="1303" spans="1:58" x14ac:dyDescent="0.15">
      <c r="A1303" t="str">
        <f t="shared" si="334"/>
        <v>爱茉莉主动技能2等级17</v>
      </c>
      <c r="B1303" s="8">
        <f t="shared" si="335"/>
        <v>10220217</v>
      </c>
      <c r="C1303" s="8" t="str">
        <f>VLOOKUP(G1303,角色!A:B,2,FALSE)</f>
        <v>爱茉莉</v>
      </c>
      <c r="D1303" s="8" t="str">
        <f t="shared" si="336"/>
        <v>主动技能2</v>
      </c>
      <c r="E1303" s="8">
        <f t="shared" si="346"/>
        <v>17</v>
      </c>
      <c r="F1303" s="8">
        <f t="shared" si="337"/>
        <v>2</v>
      </c>
      <c r="G1303" s="8">
        <f t="shared" si="338"/>
        <v>22</v>
      </c>
      <c r="H1303" s="4" t="s">
        <v>948</v>
      </c>
      <c r="I1303" s="20" t="str">
        <f t="shared" si="345"/>
        <v>对我方随机3个单体回复10%（+87466）点生命值。</v>
      </c>
      <c r="J1303" s="4" t="s">
        <v>416</v>
      </c>
      <c r="K1303" s="1" t="s">
        <v>422</v>
      </c>
      <c r="L1303" s="4" t="s">
        <v>106</v>
      </c>
      <c r="M1303" s="4" t="s">
        <v>115</v>
      </c>
      <c r="N1303" s="4">
        <v>100</v>
      </c>
      <c r="O1303" s="20">
        <f>VLOOKUP(L1303,对应表!BK:BL,2,FALSE)</f>
        <v>0</v>
      </c>
      <c r="P1303" s="25" t="str">
        <f>_xlfn.IFNA(VLOOKUP(G1303,角色!V:AE,主动技能!F1303+1,FALSE),"")</f>
        <v>||eff_huichunshu|</v>
      </c>
      <c r="Q1303" s="25">
        <f>(VLOOKUP(G1303,角色!V:AE,主动技能!F1303+4,FALSE))</f>
        <v>2</v>
      </c>
      <c r="R1303" s="25">
        <v>0</v>
      </c>
      <c r="S1303" s="25">
        <v>0</v>
      </c>
      <c r="T1303" s="6" t="str">
        <f t="shared" si="339"/>
        <v>100046:100:3:3</v>
      </c>
      <c r="U1303" s="6" t="str">
        <f t="shared" si="340"/>
        <v/>
      </c>
      <c r="V1303" s="19" t="str">
        <f>VLOOKUP(G1303,角色!AW:BC,主动技能!F1303+1,FALSE)</f>
        <v>skill_11</v>
      </c>
      <c r="Y1303">
        <f t="shared" si="344"/>
        <v>0</v>
      </c>
      <c r="Z1303" s="19" t="str">
        <f>IF(VLOOKUP(C1303,角色!CC:CI,主动技能!F1303*2,FALSE)=0,"",VLOOKUP(C1303,角色!CC:CI,主动技能!F1303*2,FALSE))</f>
        <v/>
      </c>
      <c r="AA1303" s="19">
        <f>IF(VLOOKUP(C1303,角色!CC:CI,主动技能!F1303*2+1,FALSE)=0,0,VLOOKUP(C1303,角色!CC:CI,主动技能!F1303*2+1,FALSE))</f>
        <v>0</v>
      </c>
      <c r="AB1303" s="19" t="str">
        <f>IF(INT(VLOOKUP(E1303,角色属性概况!I:M,3,FALSE)*AA1303/100)=0,"",(INT(VLOOKUP(E1303,角色属性概况!I:M,3,FALSE)*AA1303/100)))</f>
        <v/>
      </c>
      <c r="AE1303" s="25">
        <f>(VLOOKUP(G1303,角色!V:AE,主动技能!F1303+7,FALSE))</f>
        <v>1</v>
      </c>
      <c r="AF1303" s="19">
        <f>VLOOKUP(F1303,对应表!AY:BA,3,FALSE)</f>
        <v>1</v>
      </c>
      <c r="AG1303" s="19">
        <f>VLOOKUP(F1303,对应表!AY:BA,2,FALSE)</f>
        <v>1</v>
      </c>
      <c r="AH1303" s="25" t="str">
        <f>VLOOKUP(F1303,特效对应!F:G,2,FALSE)</f>
        <v>attackex</v>
      </c>
      <c r="AJ1303">
        <f t="shared" si="341"/>
        <v>17</v>
      </c>
      <c r="AK1303" t="s">
        <v>117</v>
      </c>
      <c r="AL1303" s="4" t="s">
        <v>905</v>
      </c>
      <c r="AQ1303" s="6" t="str">
        <f>_xlfn.IFNA(IF(IF($AK1303=AQ$5,VLOOKUP(AL1303,buff!$K:$L,2,FALSE),"")=0,"",IF($AK1303=AQ$5,VLOOKUP(AL1303,buff!$K:$L,2,FALSE),"")),"")</f>
        <v>100046:100:3:3</v>
      </c>
      <c r="AR1303" s="6" t="str">
        <f>_xlfn.IFNA(IF(IF($AK1303=AR$5,VLOOKUP(AM1303,buff!$K:$L,2,FALSE),"")=0,"",IF($AK1303=AR$5,VLOOKUP(AM1303,buff!$K:$L,2,FALSE),"")),"")</f>
        <v/>
      </c>
      <c r="AS1303" s="6" t="str">
        <f>_xlfn.IFNA(IF(IF($AK1303=AS$5,VLOOKUP(AN1303,buff!$K:$L,2,FALSE),"")=0,"",IF($AK1303=AS$5,VLOOKUP(AN1303,buff!$K:$L,2,FALSE),"")),"")</f>
        <v/>
      </c>
      <c r="AT1303" s="6" t="str">
        <f>_xlfn.IFNA(IF(IF($AK1303=AT$5,VLOOKUP(AO1303,buff!$K:$L,2,FALSE),"")=0,"",IF($AK1303=AT$5,VLOOKUP(AO1303,buff!$K:$L,2,FALSE),"")),"")</f>
        <v/>
      </c>
      <c r="AU1303" s="6" t="str">
        <f>_xlfn.IFNA(IF(IF($AK1303=AU$5,VLOOKUP(AP1303,buff!$K:$L,2,FALSE),"")=0,"",IF($AK1303=AU$5,VLOOKUP(AP1303,buff!$K:$L,2,FALSE),"")),"")</f>
        <v/>
      </c>
      <c r="AV1303" s="6" t="str">
        <f>_xlfn.IFNA(IF(IF($AK1303=AV$5,VLOOKUP(AL1303,buff!$K:$L,2,FALSE),"")=0,"",IF($AK1303=AV$5,VLOOKUP(AL1303,buff!$K:$L,2,FALSE),"")),"")</f>
        <v/>
      </c>
      <c r="AW1303" s="6" t="str">
        <f>_xlfn.IFNA(IF(IF($AK1303=AW$5,VLOOKUP(AM1303,buff!$K:$L,2,FALSE),"")=0,"",IF($AK1303=AW$5,VLOOKUP(AM1303,buff!$K:$L,2,FALSE),"")),"")</f>
        <v/>
      </c>
      <c r="AX1303" s="6" t="str">
        <f>_xlfn.IFNA(IF(IF($AK1303=AX$5,VLOOKUP(AN1303,buff!$K:$L,2,FALSE),"")=0,"",IF($AK1303=AX$5,VLOOKUP(AN1303,buff!$K:$L,2,FALSE),"")),"")</f>
        <v/>
      </c>
      <c r="AY1303" s="6" t="str">
        <f>_xlfn.IFNA(IF(IF($AK1303=AY$5,VLOOKUP(AO1303,buff!$K:$L,2,FALSE),"")=0,"",IF($AK1303=AY$5,VLOOKUP(AO1303,buff!$K:$L,2,FALSE),"")),"")</f>
        <v/>
      </c>
      <c r="AZ1303" s="6" t="str">
        <f>_xlfn.IFNA(IF(IF($AK1303=AZ$5,VLOOKUP(AP1303,buff!$K:$L,2,FALSE),"")=0,"",IF($AK1303=AZ$5,VLOOKUP(AP1303,buff!$K:$L,2,FALSE),"")),"")</f>
        <v/>
      </c>
      <c r="BA1303" s="6">
        <f>VLOOKUP(AL1303,buff!$K:$P,6,FALSE)</f>
        <v>87466</v>
      </c>
      <c r="BB1303" s="6" t="e">
        <f>VLOOKUP(AM1303,buff!$K:$P,6,FALSE)</f>
        <v>#N/A</v>
      </c>
      <c r="BC1303" s="6" t="e">
        <f>VLOOKUP(AN1303,buff!$K:$P,6,FALSE)</f>
        <v>#N/A</v>
      </c>
      <c r="BD1303">
        <f t="shared" si="347"/>
        <v>2</v>
      </c>
      <c r="BE1303">
        <f t="shared" si="348"/>
        <v>1</v>
      </c>
      <c r="BF1303" s="22">
        <f t="shared" si="349"/>
        <v>102202</v>
      </c>
    </row>
    <row r="1304" spans="1:58" x14ac:dyDescent="0.15">
      <c r="A1304" t="str">
        <f t="shared" si="334"/>
        <v>爱茉莉主动技能2等级18</v>
      </c>
      <c r="B1304" s="8">
        <f t="shared" si="335"/>
        <v>10220218</v>
      </c>
      <c r="C1304" s="8" t="str">
        <f>VLOOKUP(G1304,角色!A:B,2,FALSE)</f>
        <v>爱茉莉</v>
      </c>
      <c r="D1304" s="8" t="str">
        <f t="shared" si="336"/>
        <v>主动技能2</v>
      </c>
      <c r="E1304" s="8">
        <f t="shared" si="346"/>
        <v>18</v>
      </c>
      <c r="F1304" s="8">
        <f t="shared" si="337"/>
        <v>2</v>
      </c>
      <c r="G1304" s="8">
        <f t="shared" si="338"/>
        <v>22</v>
      </c>
      <c r="H1304" s="4" t="s">
        <v>948</v>
      </c>
      <c r="I1304" s="20" t="str">
        <f t="shared" si="345"/>
        <v>对我方随机3个单体回复10%（+123892）点生命值。</v>
      </c>
      <c r="J1304" s="4" t="s">
        <v>416</v>
      </c>
      <c r="K1304" s="1" t="s">
        <v>422</v>
      </c>
      <c r="L1304" s="4" t="s">
        <v>106</v>
      </c>
      <c r="M1304" s="4" t="s">
        <v>115</v>
      </c>
      <c r="N1304" s="4">
        <v>100</v>
      </c>
      <c r="O1304" s="20">
        <f>VLOOKUP(L1304,对应表!BK:BL,2,FALSE)</f>
        <v>0</v>
      </c>
      <c r="P1304" s="25" t="str">
        <f>_xlfn.IFNA(VLOOKUP(G1304,角色!V:AE,主动技能!F1304+1,FALSE),"")</f>
        <v>||eff_huichunshu|</v>
      </c>
      <c r="Q1304" s="25">
        <f>(VLOOKUP(G1304,角色!V:AE,主动技能!F1304+4,FALSE))</f>
        <v>2</v>
      </c>
      <c r="R1304" s="25">
        <v>0</v>
      </c>
      <c r="S1304" s="25">
        <v>0</v>
      </c>
      <c r="T1304" s="6" t="str">
        <f t="shared" si="339"/>
        <v>100047:100:3:3</v>
      </c>
      <c r="U1304" s="6" t="str">
        <f t="shared" si="340"/>
        <v/>
      </c>
      <c r="V1304" s="19" t="str">
        <f>VLOOKUP(G1304,角色!AW:BC,主动技能!F1304+1,FALSE)</f>
        <v>skill_11</v>
      </c>
      <c r="Y1304">
        <f t="shared" si="344"/>
        <v>0</v>
      </c>
      <c r="Z1304" s="19" t="str">
        <f>IF(VLOOKUP(C1304,角色!CC:CI,主动技能!F1304*2,FALSE)=0,"",VLOOKUP(C1304,角色!CC:CI,主动技能!F1304*2,FALSE))</f>
        <v/>
      </c>
      <c r="AA1304" s="19">
        <f>IF(VLOOKUP(C1304,角色!CC:CI,主动技能!F1304*2+1,FALSE)=0,0,VLOOKUP(C1304,角色!CC:CI,主动技能!F1304*2+1,FALSE))</f>
        <v>0</v>
      </c>
      <c r="AB1304" s="19" t="str">
        <f>IF(INT(VLOOKUP(E1304,角色属性概况!I:M,3,FALSE)*AA1304/100)=0,"",(INT(VLOOKUP(E1304,角色属性概况!I:M,3,FALSE)*AA1304/100)))</f>
        <v/>
      </c>
      <c r="AE1304" s="25">
        <f>(VLOOKUP(G1304,角色!V:AE,主动技能!F1304+7,FALSE))</f>
        <v>1</v>
      </c>
      <c r="AF1304" s="19">
        <f>VLOOKUP(F1304,对应表!AY:BA,3,FALSE)</f>
        <v>1</v>
      </c>
      <c r="AG1304" s="19">
        <f>VLOOKUP(F1304,对应表!AY:BA,2,FALSE)</f>
        <v>1</v>
      </c>
      <c r="AH1304" s="25" t="str">
        <f>VLOOKUP(F1304,特效对应!F:G,2,FALSE)</f>
        <v>attackex</v>
      </c>
      <c r="AJ1304">
        <f t="shared" si="341"/>
        <v>18</v>
      </c>
      <c r="AK1304" t="s">
        <v>117</v>
      </c>
      <c r="AL1304" s="4" t="s">
        <v>906</v>
      </c>
      <c r="AQ1304" s="6" t="str">
        <f>_xlfn.IFNA(IF(IF($AK1304=AQ$5,VLOOKUP(AL1304,buff!$K:$L,2,FALSE),"")=0,"",IF($AK1304=AQ$5,VLOOKUP(AL1304,buff!$K:$L,2,FALSE),"")),"")</f>
        <v>100047:100:3:3</v>
      </c>
      <c r="AR1304" s="6" t="str">
        <f>_xlfn.IFNA(IF(IF($AK1304=AR$5,VLOOKUP(AM1304,buff!$K:$L,2,FALSE),"")=0,"",IF($AK1304=AR$5,VLOOKUP(AM1304,buff!$K:$L,2,FALSE),"")),"")</f>
        <v/>
      </c>
      <c r="AS1304" s="6" t="str">
        <f>_xlfn.IFNA(IF(IF($AK1304=AS$5,VLOOKUP(AN1304,buff!$K:$L,2,FALSE),"")=0,"",IF($AK1304=AS$5,VLOOKUP(AN1304,buff!$K:$L,2,FALSE),"")),"")</f>
        <v/>
      </c>
      <c r="AT1304" s="6" t="str">
        <f>_xlfn.IFNA(IF(IF($AK1304=AT$5,VLOOKUP(AO1304,buff!$K:$L,2,FALSE),"")=0,"",IF($AK1304=AT$5,VLOOKUP(AO1304,buff!$K:$L,2,FALSE),"")),"")</f>
        <v/>
      </c>
      <c r="AU1304" s="6" t="str">
        <f>_xlfn.IFNA(IF(IF($AK1304=AU$5,VLOOKUP(AP1304,buff!$K:$L,2,FALSE),"")=0,"",IF($AK1304=AU$5,VLOOKUP(AP1304,buff!$K:$L,2,FALSE),"")),"")</f>
        <v/>
      </c>
      <c r="AV1304" s="6" t="str">
        <f>_xlfn.IFNA(IF(IF($AK1304=AV$5,VLOOKUP(AL1304,buff!$K:$L,2,FALSE),"")=0,"",IF($AK1304=AV$5,VLOOKUP(AL1304,buff!$K:$L,2,FALSE),"")),"")</f>
        <v/>
      </c>
      <c r="AW1304" s="6" t="str">
        <f>_xlfn.IFNA(IF(IF($AK1304=AW$5,VLOOKUP(AM1304,buff!$K:$L,2,FALSE),"")=0,"",IF($AK1304=AW$5,VLOOKUP(AM1304,buff!$K:$L,2,FALSE),"")),"")</f>
        <v/>
      </c>
      <c r="AX1304" s="6" t="str">
        <f>_xlfn.IFNA(IF(IF($AK1304=AX$5,VLOOKUP(AN1304,buff!$K:$L,2,FALSE),"")=0,"",IF($AK1304=AX$5,VLOOKUP(AN1304,buff!$K:$L,2,FALSE),"")),"")</f>
        <v/>
      </c>
      <c r="AY1304" s="6" t="str">
        <f>_xlfn.IFNA(IF(IF($AK1304=AY$5,VLOOKUP(AO1304,buff!$K:$L,2,FALSE),"")=0,"",IF($AK1304=AY$5,VLOOKUP(AO1304,buff!$K:$L,2,FALSE),"")),"")</f>
        <v/>
      </c>
      <c r="AZ1304" s="6" t="str">
        <f>_xlfn.IFNA(IF(IF($AK1304=AZ$5,VLOOKUP(AP1304,buff!$K:$L,2,FALSE),"")=0,"",IF($AK1304=AZ$5,VLOOKUP(AP1304,buff!$K:$L,2,FALSE),"")),"")</f>
        <v/>
      </c>
      <c r="BA1304" s="6">
        <f>VLOOKUP(AL1304,buff!$K:$P,6,FALSE)</f>
        <v>123892</v>
      </c>
      <c r="BB1304" s="6" t="e">
        <f>VLOOKUP(AM1304,buff!$K:$P,6,FALSE)</f>
        <v>#N/A</v>
      </c>
      <c r="BC1304" s="6" t="e">
        <f>VLOOKUP(AN1304,buff!$K:$P,6,FALSE)</f>
        <v>#N/A</v>
      </c>
      <c r="BD1304">
        <f t="shared" si="347"/>
        <v>2</v>
      </c>
      <c r="BE1304">
        <f t="shared" si="348"/>
        <v>1</v>
      </c>
      <c r="BF1304" s="22">
        <f t="shared" si="349"/>
        <v>102202</v>
      </c>
    </row>
    <row r="1305" spans="1:58" x14ac:dyDescent="0.15">
      <c r="A1305" t="str">
        <f t="shared" si="334"/>
        <v>爱茉莉主动技能2等级19</v>
      </c>
      <c r="B1305" s="8">
        <f t="shared" si="335"/>
        <v>10220219</v>
      </c>
      <c r="C1305" s="8" t="str">
        <f>VLOOKUP(G1305,角色!A:B,2,FALSE)</f>
        <v>爱茉莉</v>
      </c>
      <c r="D1305" s="8" t="str">
        <f t="shared" si="336"/>
        <v>主动技能2</v>
      </c>
      <c r="E1305" s="8">
        <f t="shared" si="346"/>
        <v>19</v>
      </c>
      <c r="F1305" s="8">
        <f t="shared" si="337"/>
        <v>2</v>
      </c>
      <c r="G1305" s="8">
        <f t="shared" si="338"/>
        <v>22</v>
      </c>
      <c r="H1305" s="4" t="s">
        <v>948</v>
      </c>
      <c r="I1305" s="20" t="str">
        <f t="shared" si="345"/>
        <v>对我方随机3个单体回复10%（+175461）点生命值。</v>
      </c>
      <c r="J1305" s="4" t="s">
        <v>416</v>
      </c>
      <c r="K1305" s="1" t="s">
        <v>422</v>
      </c>
      <c r="L1305" s="4" t="s">
        <v>106</v>
      </c>
      <c r="M1305" s="4" t="s">
        <v>115</v>
      </c>
      <c r="N1305" s="4">
        <v>100</v>
      </c>
      <c r="O1305" s="20">
        <f>VLOOKUP(L1305,对应表!BK:BL,2,FALSE)</f>
        <v>0</v>
      </c>
      <c r="P1305" s="25" t="str">
        <f>_xlfn.IFNA(VLOOKUP(G1305,角色!V:AE,主动技能!F1305+1,FALSE),"")</f>
        <v>||eff_huichunshu|</v>
      </c>
      <c r="Q1305" s="25">
        <f>(VLOOKUP(G1305,角色!V:AE,主动技能!F1305+4,FALSE))</f>
        <v>2</v>
      </c>
      <c r="R1305" s="25">
        <v>0</v>
      </c>
      <c r="S1305" s="25">
        <v>0</v>
      </c>
      <c r="T1305" s="6" t="str">
        <f t="shared" si="339"/>
        <v>100048:100:3:3</v>
      </c>
      <c r="U1305" s="6" t="str">
        <f t="shared" si="340"/>
        <v/>
      </c>
      <c r="V1305" s="19" t="str">
        <f>VLOOKUP(G1305,角色!AW:BC,主动技能!F1305+1,FALSE)</f>
        <v>skill_11</v>
      </c>
      <c r="Y1305">
        <f t="shared" si="344"/>
        <v>0</v>
      </c>
      <c r="Z1305" s="19" t="str">
        <f>IF(VLOOKUP(C1305,角色!CC:CI,主动技能!F1305*2,FALSE)=0,"",VLOOKUP(C1305,角色!CC:CI,主动技能!F1305*2,FALSE))</f>
        <v/>
      </c>
      <c r="AA1305" s="19">
        <f>IF(VLOOKUP(C1305,角色!CC:CI,主动技能!F1305*2+1,FALSE)=0,0,VLOOKUP(C1305,角色!CC:CI,主动技能!F1305*2+1,FALSE))</f>
        <v>0</v>
      </c>
      <c r="AB1305" s="19" t="str">
        <f>IF(INT(VLOOKUP(E1305,角色属性概况!I:M,3,FALSE)*AA1305/100)=0,"",(INT(VLOOKUP(E1305,角色属性概况!I:M,3,FALSE)*AA1305/100)))</f>
        <v/>
      </c>
      <c r="AE1305" s="25">
        <f>(VLOOKUP(G1305,角色!V:AE,主动技能!F1305+7,FALSE))</f>
        <v>1</v>
      </c>
      <c r="AF1305" s="19">
        <f>VLOOKUP(F1305,对应表!AY:BA,3,FALSE)</f>
        <v>1</v>
      </c>
      <c r="AG1305" s="19">
        <f>VLOOKUP(F1305,对应表!AY:BA,2,FALSE)</f>
        <v>1</v>
      </c>
      <c r="AH1305" s="25" t="str">
        <f>VLOOKUP(F1305,特效对应!F:G,2,FALSE)</f>
        <v>attackex</v>
      </c>
      <c r="AJ1305">
        <f t="shared" si="341"/>
        <v>19</v>
      </c>
      <c r="AK1305" t="s">
        <v>117</v>
      </c>
      <c r="AL1305" s="4" t="s">
        <v>907</v>
      </c>
      <c r="AQ1305" s="6" t="str">
        <f>_xlfn.IFNA(IF(IF($AK1305=AQ$5,VLOOKUP(AL1305,buff!$K:$L,2,FALSE),"")=0,"",IF($AK1305=AQ$5,VLOOKUP(AL1305,buff!$K:$L,2,FALSE),"")),"")</f>
        <v>100048:100:3:3</v>
      </c>
      <c r="AR1305" s="6" t="str">
        <f>_xlfn.IFNA(IF(IF($AK1305=AR$5,VLOOKUP(AM1305,buff!$K:$L,2,FALSE),"")=0,"",IF($AK1305=AR$5,VLOOKUP(AM1305,buff!$K:$L,2,FALSE),"")),"")</f>
        <v/>
      </c>
      <c r="AS1305" s="6" t="str">
        <f>_xlfn.IFNA(IF(IF($AK1305=AS$5,VLOOKUP(AN1305,buff!$K:$L,2,FALSE),"")=0,"",IF($AK1305=AS$5,VLOOKUP(AN1305,buff!$K:$L,2,FALSE),"")),"")</f>
        <v/>
      </c>
      <c r="AT1305" s="6" t="str">
        <f>_xlfn.IFNA(IF(IF($AK1305=AT$5,VLOOKUP(AO1305,buff!$K:$L,2,FALSE),"")=0,"",IF($AK1305=AT$5,VLOOKUP(AO1305,buff!$K:$L,2,FALSE),"")),"")</f>
        <v/>
      </c>
      <c r="AU1305" s="6" t="str">
        <f>_xlfn.IFNA(IF(IF($AK1305=AU$5,VLOOKUP(AP1305,buff!$K:$L,2,FALSE),"")=0,"",IF($AK1305=AU$5,VLOOKUP(AP1305,buff!$K:$L,2,FALSE),"")),"")</f>
        <v/>
      </c>
      <c r="AV1305" s="6" t="str">
        <f>_xlfn.IFNA(IF(IF($AK1305=AV$5,VLOOKUP(AL1305,buff!$K:$L,2,FALSE),"")=0,"",IF($AK1305=AV$5,VLOOKUP(AL1305,buff!$K:$L,2,FALSE),"")),"")</f>
        <v/>
      </c>
      <c r="AW1305" s="6" t="str">
        <f>_xlfn.IFNA(IF(IF($AK1305=AW$5,VLOOKUP(AM1305,buff!$K:$L,2,FALSE),"")=0,"",IF($AK1305=AW$5,VLOOKUP(AM1305,buff!$K:$L,2,FALSE),"")),"")</f>
        <v/>
      </c>
      <c r="AX1305" s="6" t="str">
        <f>_xlfn.IFNA(IF(IF($AK1305=AX$5,VLOOKUP(AN1305,buff!$K:$L,2,FALSE),"")=0,"",IF($AK1305=AX$5,VLOOKUP(AN1305,buff!$K:$L,2,FALSE),"")),"")</f>
        <v/>
      </c>
      <c r="AY1305" s="6" t="str">
        <f>_xlfn.IFNA(IF(IF($AK1305=AY$5,VLOOKUP(AO1305,buff!$K:$L,2,FALSE),"")=0,"",IF($AK1305=AY$5,VLOOKUP(AO1305,buff!$K:$L,2,FALSE),"")),"")</f>
        <v/>
      </c>
      <c r="AZ1305" s="6" t="str">
        <f>_xlfn.IFNA(IF(IF($AK1305=AZ$5,VLOOKUP(AP1305,buff!$K:$L,2,FALSE),"")=0,"",IF($AK1305=AZ$5,VLOOKUP(AP1305,buff!$K:$L,2,FALSE),"")),"")</f>
        <v/>
      </c>
      <c r="BA1305" s="6">
        <f>VLOOKUP(AL1305,buff!$K:$P,6,FALSE)</f>
        <v>175461</v>
      </c>
      <c r="BB1305" s="6" t="e">
        <f>VLOOKUP(AM1305,buff!$K:$P,6,FALSE)</f>
        <v>#N/A</v>
      </c>
      <c r="BC1305" s="6" t="e">
        <f>VLOOKUP(AN1305,buff!$K:$P,6,FALSE)</f>
        <v>#N/A</v>
      </c>
      <c r="BD1305">
        <f t="shared" si="347"/>
        <v>2</v>
      </c>
      <c r="BE1305">
        <f t="shared" si="348"/>
        <v>1</v>
      </c>
      <c r="BF1305" s="22">
        <f t="shared" si="349"/>
        <v>102202</v>
      </c>
    </row>
    <row r="1306" spans="1:58" x14ac:dyDescent="0.15">
      <c r="A1306" t="str">
        <f t="shared" si="334"/>
        <v>爱茉莉主动技能2等级20</v>
      </c>
      <c r="B1306" s="8">
        <f t="shared" si="335"/>
        <v>10220220</v>
      </c>
      <c r="C1306" s="8" t="str">
        <f>VLOOKUP(G1306,角色!A:B,2,FALSE)</f>
        <v>爱茉莉</v>
      </c>
      <c r="D1306" s="8" t="str">
        <f t="shared" si="336"/>
        <v>主动技能2</v>
      </c>
      <c r="E1306" s="8">
        <f t="shared" si="346"/>
        <v>20</v>
      </c>
      <c r="F1306" s="8">
        <f t="shared" si="337"/>
        <v>2</v>
      </c>
      <c r="G1306" s="8">
        <f t="shared" si="338"/>
        <v>22</v>
      </c>
      <c r="H1306" s="4" t="s">
        <v>948</v>
      </c>
      <c r="I1306" s="20" t="str">
        <f t="shared" si="345"/>
        <v>对我方随机3个单体回复10%（+248467）点生命值。</v>
      </c>
      <c r="J1306" s="4" t="s">
        <v>416</v>
      </c>
      <c r="K1306" s="1" t="s">
        <v>422</v>
      </c>
      <c r="L1306" s="4" t="s">
        <v>106</v>
      </c>
      <c r="M1306" s="4" t="s">
        <v>115</v>
      </c>
      <c r="N1306" s="4">
        <v>100</v>
      </c>
      <c r="O1306" s="20">
        <f>VLOOKUP(L1306,对应表!BK:BL,2,FALSE)</f>
        <v>0</v>
      </c>
      <c r="P1306" s="25" t="str">
        <f>_xlfn.IFNA(VLOOKUP(G1306,角色!V:AE,主动技能!F1306+1,FALSE),"")</f>
        <v>||eff_huichunshu|</v>
      </c>
      <c r="Q1306" s="25">
        <f>(VLOOKUP(G1306,角色!V:AE,主动技能!F1306+4,FALSE))</f>
        <v>2</v>
      </c>
      <c r="R1306" s="25">
        <v>0</v>
      </c>
      <c r="S1306" s="25">
        <v>0</v>
      </c>
      <c r="T1306" s="6" t="str">
        <f t="shared" si="339"/>
        <v>100049:100:3:3</v>
      </c>
      <c r="U1306" s="6" t="str">
        <f t="shared" si="340"/>
        <v/>
      </c>
      <c r="V1306" s="19" t="str">
        <f>VLOOKUP(G1306,角色!AW:BC,主动技能!F1306+1,FALSE)</f>
        <v>skill_11</v>
      </c>
      <c r="Y1306">
        <f t="shared" si="344"/>
        <v>0</v>
      </c>
      <c r="Z1306" s="19" t="str">
        <f>IF(VLOOKUP(C1306,角色!CC:CI,主动技能!F1306*2,FALSE)=0,"",VLOOKUP(C1306,角色!CC:CI,主动技能!F1306*2,FALSE))</f>
        <v/>
      </c>
      <c r="AA1306" s="19">
        <f>IF(VLOOKUP(C1306,角色!CC:CI,主动技能!F1306*2+1,FALSE)=0,0,VLOOKUP(C1306,角色!CC:CI,主动技能!F1306*2+1,FALSE))</f>
        <v>0</v>
      </c>
      <c r="AB1306" s="19" t="str">
        <f>IF(INT(VLOOKUP(E1306,角色属性概况!I:M,3,FALSE)*AA1306/100)=0,"",(INT(VLOOKUP(E1306,角色属性概况!I:M,3,FALSE)*AA1306/100)))</f>
        <v/>
      </c>
      <c r="AE1306" s="25">
        <f>(VLOOKUP(G1306,角色!V:AE,主动技能!F1306+7,FALSE))</f>
        <v>1</v>
      </c>
      <c r="AF1306" s="19">
        <f>VLOOKUP(F1306,对应表!AY:BA,3,FALSE)</f>
        <v>1</v>
      </c>
      <c r="AG1306" s="19">
        <f>VLOOKUP(F1306,对应表!AY:BA,2,FALSE)</f>
        <v>1</v>
      </c>
      <c r="AH1306" s="25" t="str">
        <f>VLOOKUP(F1306,特效对应!F:G,2,FALSE)</f>
        <v>attackex</v>
      </c>
      <c r="AJ1306">
        <f t="shared" si="341"/>
        <v>20</v>
      </c>
      <c r="AK1306" t="s">
        <v>117</v>
      </c>
      <c r="AL1306" s="4" t="s">
        <v>908</v>
      </c>
      <c r="AQ1306" s="6" t="str">
        <f>_xlfn.IFNA(IF(IF($AK1306=AQ$5,VLOOKUP(AL1306,buff!$K:$L,2,FALSE),"")=0,"",IF($AK1306=AQ$5,VLOOKUP(AL1306,buff!$K:$L,2,FALSE),"")),"")</f>
        <v>100049:100:3:3</v>
      </c>
      <c r="AR1306" s="6" t="str">
        <f>_xlfn.IFNA(IF(IF($AK1306=AR$5,VLOOKUP(AM1306,buff!$K:$L,2,FALSE),"")=0,"",IF($AK1306=AR$5,VLOOKUP(AM1306,buff!$K:$L,2,FALSE),"")),"")</f>
        <v/>
      </c>
      <c r="AS1306" s="6" t="str">
        <f>_xlfn.IFNA(IF(IF($AK1306=AS$5,VLOOKUP(AN1306,buff!$K:$L,2,FALSE),"")=0,"",IF($AK1306=AS$5,VLOOKUP(AN1306,buff!$K:$L,2,FALSE),"")),"")</f>
        <v/>
      </c>
      <c r="AT1306" s="6" t="str">
        <f>_xlfn.IFNA(IF(IF($AK1306=AT$5,VLOOKUP(AO1306,buff!$K:$L,2,FALSE),"")=0,"",IF($AK1306=AT$5,VLOOKUP(AO1306,buff!$K:$L,2,FALSE),"")),"")</f>
        <v/>
      </c>
      <c r="AU1306" s="6" t="str">
        <f>_xlfn.IFNA(IF(IF($AK1306=AU$5,VLOOKUP(AP1306,buff!$K:$L,2,FALSE),"")=0,"",IF($AK1306=AU$5,VLOOKUP(AP1306,buff!$K:$L,2,FALSE),"")),"")</f>
        <v/>
      </c>
      <c r="AV1306" s="6" t="str">
        <f>_xlfn.IFNA(IF(IF($AK1306=AV$5,VLOOKUP(AL1306,buff!$K:$L,2,FALSE),"")=0,"",IF($AK1306=AV$5,VLOOKUP(AL1306,buff!$K:$L,2,FALSE),"")),"")</f>
        <v/>
      </c>
      <c r="AW1306" s="6" t="str">
        <f>_xlfn.IFNA(IF(IF($AK1306=AW$5,VLOOKUP(AM1306,buff!$K:$L,2,FALSE),"")=0,"",IF($AK1306=AW$5,VLOOKUP(AM1306,buff!$K:$L,2,FALSE),"")),"")</f>
        <v/>
      </c>
      <c r="AX1306" s="6" t="str">
        <f>_xlfn.IFNA(IF(IF($AK1306=AX$5,VLOOKUP(AN1306,buff!$K:$L,2,FALSE),"")=0,"",IF($AK1306=AX$5,VLOOKUP(AN1306,buff!$K:$L,2,FALSE),"")),"")</f>
        <v/>
      </c>
      <c r="AY1306" s="6" t="str">
        <f>_xlfn.IFNA(IF(IF($AK1306=AY$5,VLOOKUP(AO1306,buff!$K:$L,2,FALSE),"")=0,"",IF($AK1306=AY$5,VLOOKUP(AO1306,buff!$K:$L,2,FALSE),"")),"")</f>
        <v/>
      </c>
      <c r="AZ1306" s="6" t="str">
        <f>_xlfn.IFNA(IF(IF($AK1306=AZ$5,VLOOKUP(AP1306,buff!$K:$L,2,FALSE),"")=0,"",IF($AK1306=AZ$5,VLOOKUP(AP1306,buff!$K:$L,2,FALSE),"")),"")</f>
        <v/>
      </c>
      <c r="BA1306" s="6">
        <f>VLOOKUP(AL1306,buff!$K:$P,6,FALSE)</f>
        <v>248467</v>
      </c>
      <c r="BB1306" s="6" t="e">
        <f>VLOOKUP(AM1306,buff!$K:$P,6,FALSE)</f>
        <v>#N/A</v>
      </c>
      <c r="BC1306" s="6" t="e">
        <f>VLOOKUP(AN1306,buff!$K:$P,6,FALSE)</f>
        <v>#N/A</v>
      </c>
      <c r="BD1306">
        <f t="shared" si="347"/>
        <v>2</v>
      </c>
      <c r="BE1306">
        <f t="shared" si="348"/>
        <v>1</v>
      </c>
      <c r="BF1306" s="22">
        <f t="shared" si="349"/>
        <v>102202</v>
      </c>
    </row>
    <row r="1307" spans="1:58" x14ac:dyDescent="0.15">
      <c r="A1307" t="str">
        <f t="shared" si="334"/>
        <v>爱茉莉主动技能3等级1</v>
      </c>
      <c r="B1307" s="8">
        <f t="shared" si="335"/>
        <v>10220301</v>
      </c>
      <c r="C1307" s="8" t="str">
        <f>VLOOKUP(G1307,角色!A:B,2,FALSE)</f>
        <v>爱茉莉</v>
      </c>
      <c r="D1307" s="8" t="str">
        <f t="shared" si="336"/>
        <v>主动技能3</v>
      </c>
      <c r="E1307" s="8">
        <f t="shared" si="346"/>
        <v>1</v>
      </c>
      <c r="F1307" s="8">
        <f t="shared" si="337"/>
        <v>3</v>
      </c>
      <c r="G1307" s="8">
        <f t="shared" si="338"/>
        <v>22</v>
      </c>
      <c r="H1307" s="4" t="s">
        <v>980</v>
      </c>
      <c r="I1307" s="20" t="str">
        <f>"对敌方"&amp;L1307&amp;"攻击，造成"&amp;Z1307&amp;"%攻击力（+"&amp;AB1307&amp;"）点伤害。并附带减速。"</f>
        <v>对敌方全体攻击，造成125%攻击力（+276）点伤害。并附带减速。</v>
      </c>
      <c r="J1307" s="4" t="s">
        <v>277</v>
      </c>
      <c r="K1307" s="1" t="s">
        <v>102</v>
      </c>
      <c r="L1307" s="4" t="s">
        <v>108</v>
      </c>
      <c r="M1307" s="4"/>
      <c r="N1307" s="4">
        <v>100</v>
      </c>
      <c r="O1307" s="20">
        <f>VLOOKUP(L1307,对应表!BK:BL,2,FALSE)</f>
        <v>100</v>
      </c>
      <c r="P1307" s="25" t="str">
        <f>_xlfn.IFNA(VLOOKUP(G1307,角色!V:AE,主动技能!F1307+1,FALSE),"")</f>
        <v>||eff_binglongjuan|</v>
      </c>
      <c r="Q1307" s="25">
        <f>(VLOOKUP(G1307,角色!V:AE,主动技能!F1307+4,FALSE))</f>
        <v>3</v>
      </c>
      <c r="R1307" s="25">
        <v>0</v>
      </c>
      <c r="S1307" s="25">
        <v>0</v>
      </c>
      <c r="T1307" s="6" t="str">
        <f t="shared" si="339"/>
        <v>100003:100:2:0</v>
      </c>
      <c r="U1307" s="6" t="str">
        <f t="shared" si="340"/>
        <v/>
      </c>
      <c r="V1307" s="19" t="str">
        <f>VLOOKUP(G1307,角色!AW:BC,主动技能!F1307+1,FALSE)</f>
        <v>skill_26</v>
      </c>
      <c r="Y1307">
        <f t="shared" si="344"/>
        <v>0</v>
      </c>
      <c r="Z1307" s="19">
        <f>IF(VLOOKUP(C1307,角色!CC:CI,主动技能!F1307*2,FALSE)=0,"",VLOOKUP(C1307,角色!CC:CI,主动技能!F1307*2,FALSE))</f>
        <v>125</v>
      </c>
      <c r="AA1307" s="19">
        <f>IF(VLOOKUP(C1307,角色!CC:CI,主动技能!F1307*2+1,FALSE)=0,0,VLOOKUP(C1307,角色!CC:CI,主动技能!F1307*2+1,FALSE))</f>
        <v>25</v>
      </c>
      <c r="AB1307" s="19">
        <f>IF(INT(VLOOKUP(E1307,角色属性概况!I:M,3,FALSE)*AA1307/100)=0,"",(INT(VLOOKUP(E1307,角色属性概况!I:M,3,FALSE)*AA1307/100)))</f>
        <v>276</v>
      </c>
      <c r="AE1307" s="25">
        <f>(VLOOKUP(G1307,角色!V:AE,主动技能!F1307+7,FALSE))</f>
        <v>1</v>
      </c>
      <c r="AF1307" s="19">
        <f>VLOOKUP(F1307,对应表!AY:BA,3,FALSE)</f>
        <v>2</v>
      </c>
      <c r="AG1307" s="19">
        <f>VLOOKUP(F1307,对应表!AY:BA,2,FALSE)</f>
        <v>2</v>
      </c>
      <c r="AH1307" s="25" t="str">
        <f>VLOOKUP(F1307,特效对应!F:G,2,FALSE)</f>
        <v>attackex</v>
      </c>
      <c r="AJ1307">
        <f t="shared" si="341"/>
        <v>1</v>
      </c>
      <c r="AK1307" t="s">
        <v>117</v>
      </c>
      <c r="AL1307" t="s">
        <v>583</v>
      </c>
      <c r="AQ1307" s="6" t="str">
        <f>_xlfn.IFNA(IF(IF($AK1307=AQ$5,VLOOKUP(AL1307,buff!$K:$L,2,FALSE),"")=0,"",IF($AK1307=AQ$5,VLOOKUP(AL1307,buff!$K:$L,2,FALSE),"")),"")</f>
        <v>100003:100:2:0</v>
      </c>
      <c r="AR1307" s="6" t="str">
        <f>_xlfn.IFNA(IF(IF($AK1307=AR$5,VLOOKUP(AM1307,buff!$K:$L,2,FALSE),"")=0,"",IF($AK1307=AR$5,VLOOKUP(AM1307,buff!$K:$L,2,FALSE),"")),"")</f>
        <v/>
      </c>
      <c r="AS1307" s="6" t="str">
        <f>_xlfn.IFNA(IF(IF($AK1307=AS$5,VLOOKUP(AN1307,buff!$K:$L,2,FALSE),"")=0,"",IF($AK1307=AS$5,VLOOKUP(AN1307,buff!$K:$L,2,FALSE),"")),"")</f>
        <v/>
      </c>
      <c r="AT1307" s="6" t="str">
        <f>_xlfn.IFNA(IF(IF($AK1307=AT$5,VLOOKUP(AO1307,buff!$K:$L,2,FALSE),"")=0,"",IF($AK1307=AT$5,VLOOKUP(AO1307,buff!$K:$L,2,FALSE),"")),"")</f>
        <v/>
      </c>
      <c r="AU1307" s="6" t="str">
        <f>_xlfn.IFNA(IF(IF($AK1307=AU$5,VLOOKUP(AP1307,buff!$K:$L,2,FALSE),"")=0,"",IF($AK1307=AU$5,VLOOKUP(AP1307,buff!$K:$L,2,FALSE),"")),"")</f>
        <v/>
      </c>
      <c r="AV1307" s="6" t="str">
        <f>_xlfn.IFNA(IF(IF($AK1307=AV$5,VLOOKUP(AL1307,buff!$K:$L,2,FALSE),"")=0,"",IF($AK1307=AV$5,VLOOKUP(AL1307,buff!$K:$L,2,FALSE),"")),"")</f>
        <v/>
      </c>
      <c r="AW1307" s="6" t="str">
        <f>_xlfn.IFNA(IF(IF($AK1307=AW$5,VLOOKUP(AM1307,buff!$K:$L,2,FALSE),"")=0,"",IF($AK1307=AW$5,VLOOKUP(AM1307,buff!$K:$L,2,FALSE),"")),"")</f>
        <v/>
      </c>
      <c r="AX1307" s="6" t="str">
        <f>_xlfn.IFNA(IF(IF($AK1307=AX$5,VLOOKUP(AN1307,buff!$K:$L,2,FALSE),"")=0,"",IF($AK1307=AX$5,VLOOKUP(AN1307,buff!$K:$L,2,FALSE),"")),"")</f>
        <v/>
      </c>
      <c r="AY1307" s="6" t="str">
        <f>_xlfn.IFNA(IF(IF($AK1307=AY$5,VLOOKUP(AO1307,buff!$K:$L,2,FALSE),"")=0,"",IF($AK1307=AY$5,VLOOKUP(AO1307,buff!$K:$L,2,FALSE),"")),"")</f>
        <v/>
      </c>
      <c r="AZ1307" s="6" t="str">
        <f>_xlfn.IFNA(IF(IF($AK1307=AZ$5,VLOOKUP(AP1307,buff!$K:$L,2,FALSE),"")=0,"",IF($AK1307=AZ$5,VLOOKUP(AP1307,buff!$K:$L,2,FALSE),"")),"")</f>
        <v/>
      </c>
      <c r="BA1307" s="6">
        <f>VLOOKUP(AL1307,buff!$K:$P,6,FALSE)</f>
        <v>-25</v>
      </c>
      <c r="BB1307" s="6" t="e">
        <f>VLOOKUP(AM1307,buff!$K:$P,6,FALSE)</f>
        <v>#N/A</v>
      </c>
      <c r="BC1307" s="6" t="e">
        <f>VLOOKUP(AN1307,buff!$K:$P,6,FALSE)</f>
        <v>#N/A</v>
      </c>
      <c r="BD1307">
        <f t="shared" si="347"/>
        <v>3</v>
      </c>
      <c r="BE1307">
        <f t="shared" si="348"/>
        <v>2</v>
      </c>
      <c r="BF1307" s="22">
        <f t="shared" si="349"/>
        <v>102203</v>
      </c>
    </row>
    <row r="1308" spans="1:58" x14ac:dyDescent="0.15">
      <c r="A1308" t="str">
        <f t="shared" si="334"/>
        <v>爱茉莉主动技能3等级2</v>
      </c>
      <c r="B1308" s="8">
        <f t="shared" si="335"/>
        <v>10220302</v>
      </c>
      <c r="C1308" s="8" t="str">
        <f>VLOOKUP(G1308,角色!A:B,2,FALSE)</f>
        <v>爱茉莉</v>
      </c>
      <c r="D1308" s="8" t="str">
        <f t="shared" si="336"/>
        <v>主动技能3</v>
      </c>
      <c r="E1308" s="8">
        <f t="shared" si="346"/>
        <v>2</v>
      </c>
      <c r="F1308" s="8">
        <f t="shared" si="337"/>
        <v>3</v>
      </c>
      <c r="G1308" s="8">
        <f t="shared" si="338"/>
        <v>22</v>
      </c>
      <c r="H1308" s="4" t="s">
        <v>980</v>
      </c>
      <c r="I1308" s="20" t="str">
        <f t="shared" ref="I1308:I1326" si="350">"对敌方"&amp;L1308&amp;"攻击，造成"&amp;Z1308&amp;"%攻击力（+"&amp;AB1308&amp;"）点伤害。并附带减速。"</f>
        <v>对敌方全体攻击，造成125%攻击力（+305）点伤害。并附带减速。</v>
      </c>
      <c r="J1308" s="4" t="s">
        <v>277</v>
      </c>
      <c r="K1308" s="1" t="s">
        <v>102</v>
      </c>
      <c r="L1308" s="4" t="s">
        <v>108</v>
      </c>
      <c r="M1308" s="4"/>
      <c r="N1308" s="4">
        <v>100</v>
      </c>
      <c r="O1308" s="20">
        <f>VLOOKUP(L1308,对应表!BK:BL,2,FALSE)</f>
        <v>100</v>
      </c>
      <c r="P1308" s="25" t="str">
        <f>_xlfn.IFNA(VLOOKUP(G1308,角色!V:AE,主动技能!F1308+1,FALSE),"")</f>
        <v>||eff_binglongjuan|</v>
      </c>
      <c r="Q1308" s="25">
        <f>(VLOOKUP(G1308,角色!V:AE,主动技能!F1308+4,FALSE))</f>
        <v>3</v>
      </c>
      <c r="R1308" s="25">
        <v>0</v>
      </c>
      <c r="S1308" s="25">
        <v>0</v>
      </c>
      <c r="T1308" s="6" t="str">
        <f t="shared" si="339"/>
        <v>100003:100:2:0</v>
      </c>
      <c r="U1308" s="6" t="str">
        <f t="shared" si="340"/>
        <v/>
      </c>
      <c r="V1308" s="19" t="str">
        <f>VLOOKUP(G1308,角色!AW:BC,主动技能!F1308+1,FALSE)</f>
        <v>skill_26</v>
      </c>
      <c r="Y1308">
        <f t="shared" si="344"/>
        <v>0</v>
      </c>
      <c r="Z1308" s="19">
        <f>IF(VLOOKUP(C1308,角色!CC:CI,主动技能!F1308*2,FALSE)=0,"",VLOOKUP(C1308,角色!CC:CI,主动技能!F1308*2,FALSE))</f>
        <v>125</v>
      </c>
      <c r="AA1308" s="19">
        <f>IF(VLOOKUP(C1308,角色!CC:CI,主动技能!F1308*2+1,FALSE)=0,0,VLOOKUP(C1308,角色!CC:CI,主动技能!F1308*2+1,FALSE))</f>
        <v>25</v>
      </c>
      <c r="AB1308" s="19">
        <f>IF(INT(VLOOKUP(E1308,角色属性概况!I:M,3,FALSE)*AA1308/100)=0,"",(INT(VLOOKUP(E1308,角色属性概况!I:M,3,FALSE)*AA1308/100)))</f>
        <v>305</v>
      </c>
      <c r="AE1308" s="25">
        <f>(VLOOKUP(G1308,角色!V:AE,主动技能!F1308+7,FALSE))</f>
        <v>1</v>
      </c>
      <c r="AF1308" s="19">
        <f>VLOOKUP(F1308,对应表!AY:BA,3,FALSE)</f>
        <v>2</v>
      </c>
      <c r="AG1308" s="19">
        <f>VLOOKUP(F1308,对应表!AY:BA,2,FALSE)</f>
        <v>2</v>
      </c>
      <c r="AH1308" s="25" t="str">
        <f>VLOOKUP(F1308,特效对应!F:G,2,FALSE)</f>
        <v>attackex</v>
      </c>
      <c r="AJ1308">
        <f t="shared" si="341"/>
        <v>2</v>
      </c>
      <c r="AK1308" t="s">
        <v>117</v>
      </c>
      <c r="AL1308" t="s">
        <v>583</v>
      </c>
      <c r="AQ1308" s="6" t="str">
        <f>_xlfn.IFNA(IF(IF($AK1308=AQ$5,VLOOKUP(AL1308,buff!$K:$L,2,FALSE),"")=0,"",IF($AK1308=AQ$5,VLOOKUP(AL1308,buff!$K:$L,2,FALSE),"")),"")</f>
        <v>100003:100:2:0</v>
      </c>
      <c r="AR1308" s="6" t="str">
        <f>_xlfn.IFNA(IF(IF($AK1308=AR$5,VLOOKUP(AM1308,buff!$K:$L,2,FALSE),"")=0,"",IF($AK1308=AR$5,VLOOKUP(AM1308,buff!$K:$L,2,FALSE),"")),"")</f>
        <v/>
      </c>
      <c r="AS1308" s="6" t="str">
        <f>_xlfn.IFNA(IF(IF($AK1308=AS$5,VLOOKUP(AN1308,buff!$K:$L,2,FALSE),"")=0,"",IF($AK1308=AS$5,VLOOKUP(AN1308,buff!$K:$L,2,FALSE),"")),"")</f>
        <v/>
      </c>
      <c r="AT1308" s="6" t="str">
        <f>_xlfn.IFNA(IF(IF($AK1308=AT$5,VLOOKUP(AO1308,buff!$K:$L,2,FALSE),"")=0,"",IF($AK1308=AT$5,VLOOKUP(AO1308,buff!$K:$L,2,FALSE),"")),"")</f>
        <v/>
      </c>
      <c r="AU1308" s="6" t="str">
        <f>_xlfn.IFNA(IF(IF($AK1308=AU$5,VLOOKUP(AP1308,buff!$K:$L,2,FALSE),"")=0,"",IF($AK1308=AU$5,VLOOKUP(AP1308,buff!$K:$L,2,FALSE),"")),"")</f>
        <v/>
      </c>
      <c r="AV1308" s="6" t="str">
        <f>_xlfn.IFNA(IF(IF($AK1308=AV$5,VLOOKUP(AL1308,buff!$K:$L,2,FALSE),"")=0,"",IF($AK1308=AV$5,VLOOKUP(AL1308,buff!$K:$L,2,FALSE),"")),"")</f>
        <v/>
      </c>
      <c r="AW1308" s="6" t="str">
        <f>_xlfn.IFNA(IF(IF($AK1308=AW$5,VLOOKUP(AM1308,buff!$K:$L,2,FALSE),"")=0,"",IF($AK1308=AW$5,VLOOKUP(AM1308,buff!$K:$L,2,FALSE),"")),"")</f>
        <v/>
      </c>
      <c r="AX1308" s="6" t="str">
        <f>_xlfn.IFNA(IF(IF($AK1308=AX$5,VLOOKUP(AN1308,buff!$K:$L,2,FALSE),"")=0,"",IF($AK1308=AX$5,VLOOKUP(AN1308,buff!$K:$L,2,FALSE),"")),"")</f>
        <v/>
      </c>
      <c r="AY1308" s="6" t="str">
        <f>_xlfn.IFNA(IF(IF($AK1308=AY$5,VLOOKUP(AO1308,buff!$K:$L,2,FALSE),"")=0,"",IF($AK1308=AY$5,VLOOKUP(AO1308,buff!$K:$L,2,FALSE),"")),"")</f>
        <v/>
      </c>
      <c r="AZ1308" s="6" t="str">
        <f>_xlfn.IFNA(IF(IF($AK1308=AZ$5,VLOOKUP(AP1308,buff!$K:$L,2,FALSE),"")=0,"",IF($AK1308=AZ$5,VLOOKUP(AP1308,buff!$K:$L,2,FALSE),"")),"")</f>
        <v/>
      </c>
      <c r="BA1308" s="6">
        <f>VLOOKUP(AL1308,buff!$K:$P,6,FALSE)</f>
        <v>-25</v>
      </c>
      <c r="BB1308" s="6" t="e">
        <f>VLOOKUP(AM1308,buff!$K:$P,6,FALSE)</f>
        <v>#N/A</v>
      </c>
      <c r="BC1308" s="6" t="e">
        <f>VLOOKUP(AN1308,buff!$K:$P,6,FALSE)</f>
        <v>#N/A</v>
      </c>
      <c r="BD1308">
        <f t="shared" si="347"/>
        <v>3</v>
      </c>
      <c r="BE1308">
        <f t="shared" si="348"/>
        <v>2</v>
      </c>
      <c r="BF1308" s="22">
        <f t="shared" si="349"/>
        <v>102203</v>
      </c>
    </row>
    <row r="1309" spans="1:58" x14ac:dyDescent="0.15">
      <c r="A1309" t="str">
        <f t="shared" si="334"/>
        <v>爱茉莉主动技能3等级3</v>
      </c>
      <c r="B1309" s="8">
        <f t="shared" si="335"/>
        <v>10220303</v>
      </c>
      <c r="C1309" s="8" t="str">
        <f>VLOOKUP(G1309,角色!A:B,2,FALSE)</f>
        <v>爱茉莉</v>
      </c>
      <c r="D1309" s="8" t="str">
        <f t="shared" si="336"/>
        <v>主动技能3</v>
      </c>
      <c r="E1309" s="8">
        <f t="shared" si="346"/>
        <v>3</v>
      </c>
      <c r="F1309" s="8">
        <f t="shared" si="337"/>
        <v>3</v>
      </c>
      <c r="G1309" s="8">
        <f t="shared" si="338"/>
        <v>22</v>
      </c>
      <c r="H1309" s="4" t="s">
        <v>980</v>
      </c>
      <c r="I1309" s="20" t="str">
        <f t="shared" si="350"/>
        <v>对敌方全体攻击，造成125%攻击力（+404）点伤害。并附带减速。</v>
      </c>
      <c r="J1309" s="4" t="s">
        <v>277</v>
      </c>
      <c r="K1309" s="1" t="s">
        <v>102</v>
      </c>
      <c r="L1309" s="4" t="s">
        <v>108</v>
      </c>
      <c r="M1309" s="4"/>
      <c r="N1309" s="4">
        <v>100</v>
      </c>
      <c r="O1309" s="20">
        <f>VLOOKUP(L1309,对应表!BK:BL,2,FALSE)</f>
        <v>100</v>
      </c>
      <c r="P1309" s="25" t="str">
        <f>_xlfn.IFNA(VLOOKUP(G1309,角色!V:AE,主动技能!F1309+1,FALSE),"")</f>
        <v>||eff_binglongjuan|</v>
      </c>
      <c r="Q1309" s="25">
        <f>(VLOOKUP(G1309,角色!V:AE,主动技能!F1309+4,FALSE))</f>
        <v>3</v>
      </c>
      <c r="R1309" s="25">
        <v>0</v>
      </c>
      <c r="S1309" s="25">
        <v>0</v>
      </c>
      <c r="T1309" s="6" t="str">
        <f t="shared" si="339"/>
        <v>100003:100:2:0</v>
      </c>
      <c r="U1309" s="6" t="str">
        <f t="shared" si="340"/>
        <v/>
      </c>
      <c r="V1309" s="19" t="str">
        <f>VLOOKUP(G1309,角色!AW:BC,主动技能!F1309+1,FALSE)</f>
        <v>skill_26</v>
      </c>
      <c r="Y1309">
        <f t="shared" si="344"/>
        <v>0</v>
      </c>
      <c r="Z1309" s="19">
        <f>IF(VLOOKUP(C1309,角色!CC:CI,主动技能!F1309*2,FALSE)=0,"",VLOOKUP(C1309,角色!CC:CI,主动技能!F1309*2,FALSE))</f>
        <v>125</v>
      </c>
      <c r="AA1309" s="19">
        <f>IF(VLOOKUP(C1309,角色!CC:CI,主动技能!F1309*2+1,FALSE)=0,0,VLOOKUP(C1309,角色!CC:CI,主动技能!F1309*2+1,FALSE))</f>
        <v>25</v>
      </c>
      <c r="AB1309" s="19">
        <f>IF(INT(VLOOKUP(E1309,角色属性概况!I:M,3,FALSE)*AA1309/100)=0,"",(INT(VLOOKUP(E1309,角色属性概况!I:M,3,FALSE)*AA1309/100)))</f>
        <v>404</v>
      </c>
      <c r="AE1309" s="25">
        <f>(VLOOKUP(G1309,角色!V:AE,主动技能!F1309+7,FALSE))</f>
        <v>1</v>
      </c>
      <c r="AF1309" s="19">
        <f>VLOOKUP(F1309,对应表!AY:BA,3,FALSE)</f>
        <v>2</v>
      </c>
      <c r="AG1309" s="19">
        <f>VLOOKUP(F1309,对应表!AY:BA,2,FALSE)</f>
        <v>2</v>
      </c>
      <c r="AH1309" s="25" t="str">
        <f>VLOOKUP(F1309,特效对应!F:G,2,FALSE)</f>
        <v>attackex</v>
      </c>
      <c r="AJ1309">
        <f t="shared" si="341"/>
        <v>3</v>
      </c>
      <c r="AK1309" t="s">
        <v>117</v>
      </c>
      <c r="AL1309" t="s">
        <v>583</v>
      </c>
      <c r="AQ1309" s="6" t="str">
        <f>_xlfn.IFNA(IF(IF($AK1309=AQ$5,VLOOKUP(AL1309,buff!$K:$L,2,FALSE),"")=0,"",IF($AK1309=AQ$5,VLOOKUP(AL1309,buff!$K:$L,2,FALSE),"")),"")</f>
        <v>100003:100:2:0</v>
      </c>
      <c r="AR1309" s="6" t="str">
        <f>_xlfn.IFNA(IF(IF($AK1309=AR$5,VLOOKUP(AM1309,buff!$K:$L,2,FALSE),"")=0,"",IF($AK1309=AR$5,VLOOKUP(AM1309,buff!$K:$L,2,FALSE),"")),"")</f>
        <v/>
      </c>
      <c r="AS1309" s="6" t="str">
        <f>_xlfn.IFNA(IF(IF($AK1309=AS$5,VLOOKUP(AN1309,buff!$K:$L,2,FALSE),"")=0,"",IF($AK1309=AS$5,VLOOKUP(AN1309,buff!$K:$L,2,FALSE),"")),"")</f>
        <v/>
      </c>
      <c r="AT1309" s="6" t="str">
        <f>_xlfn.IFNA(IF(IF($AK1309=AT$5,VLOOKUP(AO1309,buff!$K:$L,2,FALSE),"")=0,"",IF($AK1309=AT$5,VLOOKUP(AO1309,buff!$K:$L,2,FALSE),"")),"")</f>
        <v/>
      </c>
      <c r="AU1309" s="6" t="str">
        <f>_xlfn.IFNA(IF(IF($AK1309=AU$5,VLOOKUP(AP1309,buff!$K:$L,2,FALSE),"")=0,"",IF($AK1309=AU$5,VLOOKUP(AP1309,buff!$K:$L,2,FALSE),"")),"")</f>
        <v/>
      </c>
      <c r="AV1309" s="6" t="str">
        <f>_xlfn.IFNA(IF(IF($AK1309=AV$5,VLOOKUP(AL1309,buff!$K:$L,2,FALSE),"")=0,"",IF($AK1309=AV$5,VLOOKUP(AL1309,buff!$K:$L,2,FALSE),"")),"")</f>
        <v/>
      </c>
      <c r="AW1309" s="6" t="str">
        <f>_xlfn.IFNA(IF(IF($AK1309=AW$5,VLOOKUP(AM1309,buff!$K:$L,2,FALSE),"")=0,"",IF($AK1309=AW$5,VLOOKUP(AM1309,buff!$K:$L,2,FALSE),"")),"")</f>
        <v/>
      </c>
      <c r="AX1309" s="6" t="str">
        <f>_xlfn.IFNA(IF(IF($AK1309=AX$5,VLOOKUP(AN1309,buff!$K:$L,2,FALSE),"")=0,"",IF($AK1309=AX$5,VLOOKUP(AN1309,buff!$K:$L,2,FALSE),"")),"")</f>
        <v/>
      </c>
      <c r="AY1309" s="6" t="str">
        <f>_xlfn.IFNA(IF(IF($AK1309=AY$5,VLOOKUP(AO1309,buff!$K:$L,2,FALSE),"")=0,"",IF($AK1309=AY$5,VLOOKUP(AO1309,buff!$K:$L,2,FALSE),"")),"")</f>
        <v/>
      </c>
      <c r="AZ1309" s="6" t="str">
        <f>_xlfn.IFNA(IF(IF($AK1309=AZ$5,VLOOKUP(AP1309,buff!$K:$L,2,FALSE),"")=0,"",IF($AK1309=AZ$5,VLOOKUP(AP1309,buff!$K:$L,2,FALSE),"")),"")</f>
        <v/>
      </c>
      <c r="BA1309" s="6">
        <f>VLOOKUP(AL1309,buff!$K:$P,6,FALSE)</f>
        <v>-25</v>
      </c>
      <c r="BB1309" s="6" t="e">
        <f>VLOOKUP(AM1309,buff!$K:$P,6,FALSE)</f>
        <v>#N/A</v>
      </c>
      <c r="BC1309" s="6" t="e">
        <f>VLOOKUP(AN1309,buff!$K:$P,6,FALSE)</f>
        <v>#N/A</v>
      </c>
      <c r="BD1309">
        <f t="shared" si="347"/>
        <v>3</v>
      </c>
      <c r="BE1309">
        <f t="shared" si="348"/>
        <v>2</v>
      </c>
      <c r="BF1309" s="22">
        <f t="shared" si="349"/>
        <v>102203</v>
      </c>
    </row>
    <row r="1310" spans="1:58" x14ac:dyDescent="0.15">
      <c r="A1310" t="str">
        <f t="shared" si="334"/>
        <v>爱茉莉主动技能3等级4</v>
      </c>
      <c r="B1310" s="8">
        <f t="shared" si="335"/>
        <v>10220304</v>
      </c>
      <c r="C1310" s="8" t="str">
        <f>VLOOKUP(G1310,角色!A:B,2,FALSE)</f>
        <v>爱茉莉</v>
      </c>
      <c r="D1310" s="8" t="str">
        <f t="shared" si="336"/>
        <v>主动技能3</v>
      </c>
      <c r="E1310" s="8">
        <f t="shared" si="346"/>
        <v>4</v>
      </c>
      <c r="F1310" s="8">
        <f t="shared" si="337"/>
        <v>3</v>
      </c>
      <c r="G1310" s="8">
        <f t="shared" si="338"/>
        <v>22</v>
      </c>
      <c r="H1310" s="4" t="s">
        <v>980</v>
      </c>
      <c r="I1310" s="20" t="str">
        <f t="shared" si="350"/>
        <v>对敌方全体攻击，造成125%攻击力（+623）点伤害。并附带减速。</v>
      </c>
      <c r="J1310" s="4" t="s">
        <v>277</v>
      </c>
      <c r="K1310" s="1" t="s">
        <v>102</v>
      </c>
      <c r="L1310" s="4" t="s">
        <v>108</v>
      </c>
      <c r="M1310" s="4"/>
      <c r="N1310" s="4">
        <v>100</v>
      </c>
      <c r="O1310" s="20">
        <f>VLOOKUP(L1310,对应表!BK:BL,2,FALSE)</f>
        <v>100</v>
      </c>
      <c r="P1310" s="25" t="str">
        <f>_xlfn.IFNA(VLOOKUP(G1310,角色!V:AE,主动技能!F1310+1,FALSE),"")</f>
        <v>||eff_binglongjuan|</v>
      </c>
      <c r="Q1310" s="25">
        <f>(VLOOKUP(G1310,角色!V:AE,主动技能!F1310+4,FALSE))</f>
        <v>3</v>
      </c>
      <c r="R1310" s="25">
        <v>0</v>
      </c>
      <c r="S1310" s="25">
        <v>0</v>
      </c>
      <c r="T1310" s="6" t="str">
        <f t="shared" si="339"/>
        <v>100003:100:2:0</v>
      </c>
      <c r="U1310" s="6" t="str">
        <f t="shared" si="340"/>
        <v/>
      </c>
      <c r="V1310" s="19" t="str">
        <f>VLOOKUP(G1310,角色!AW:BC,主动技能!F1310+1,FALSE)</f>
        <v>skill_26</v>
      </c>
      <c r="Y1310">
        <f t="shared" si="344"/>
        <v>0</v>
      </c>
      <c r="Z1310" s="19">
        <f>IF(VLOOKUP(C1310,角色!CC:CI,主动技能!F1310*2,FALSE)=0,"",VLOOKUP(C1310,角色!CC:CI,主动技能!F1310*2,FALSE))</f>
        <v>125</v>
      </c>
      <c r="AA1310" s="19">
        <f>IF(VLOOKUP(C1310,角色!CC:CI,主动技能!F1310*2+1,FALSE)=0,0,VLOOKUP(C1310,角色!CC:CI,主动技能!F1310*2+1,FALSE))</f>
        <v>25</v>
      </c>
      <c r="AB1310" s="19">
        <f>IF(INT(VLOOKUP(E1310,角色属性概况!I:M,3,FALSE)*AA1310/100)=0,"",(INT(VLOOKUP(E1310,角色属性概况!I:M,3,FALSE)*AA1310/100)))</f>
        <v>623</v>
      </c>
      <c r="AE1310" s="25">
        <f>(VLOOKUP(G1310,角色!V:AE,主动技能!F1310+7,FALSE))</f>
        <v>1</v>
      </c>
      <c r="AF1310" s="19">
        <f>VLOOKUP(F1310,对应表!AY:BA,3,FALSE)</f>
        <v>2</v>
      </c>
      <c r="AG1310" s="19">
        <f>VLOOKUP(F1310,对应表!AY:BA,2,FALSE)</f>
        <v>2</v>
      </c>
      <c r="AH1310" s="25" t="str">
        <f>VLOOKUP(F1310,特效对应!F:G,2,FALSE)</f>
        <v>attackex</v>
      </c>
      <c r="AJ1310">
        <f t="shared" si="341"/>
        <v>4</v>
      </c>
      <c r="AK1310" t="s">
        <v>117</v>
      </c>
      <c r="AL1310" t="s">
        <v>583</v>
      </c>
      <c r="AQ1310" s="6" t="str">
        <f>_xlfn.IFNA(IF(IF($AK1310=AQ$5,VLOOKUP(AL1310,buff!$K:$L,2,FALSE),"")=0,"",IF($AK1310=AQ$5,VLOOKUP(AL1310,buff!$K:$L,2,FALSE),"")),"")</f>
        <v>100003:100:2:0</v>
      </c>
      <c r="AR1310" s="6" t="str">
        <f>_xlfn.IFNA(IF(IF($AK1310=AR$5,VLOOKUP(AM1310,buff!$K:$L,2,FALSE),"")=0,"",IF($AK1310=AR$5,VLOOKUP(AM1310,buff!$K:$L,2,FALSE),"")),"")</f>
        <v/>
      </c>
      <c r="AS1310" s="6" t="str">
        <f>_xlfn.IFNA(IF(IF($AK1310=AS$5,VLOOKUP(AN1310,buff!$K:$L,2,FALSE),"")=0,"",IF($AK1310=AS$5,VLOOKUP(AN1310,buff!$K:$L,2,FALSE),"")),"")</f>
        <v/>
      </c>
      <c r="AT1310" s="6" t="str">
        <f>_xlfn.IFNA(IF(IF($AK1310=AT$5,VLOOKUP(AO1310,buff!$K:$L,2,FALSE),"")=0,"",IF($AK1310=AT$5,VLOOKUP(AO1310,buff!$K:$L,2,FALSE),"")),"")</f>
        <v/>
      </c>
      <c r="AU1310" s="6" t="str">
        <f>_xlfn.IFNA(IF(IF($AK1310=AU$5,VLOOKUP(AP1310,buff!$K:$L,2,FALSE),"")=0,"",IF($AK1310=AU$5,VLOOKUP(AP1310,buff!$K:$L,2,FALSE),"")),"")</f>
        <v/>
      </c>
      <c r="AV1310" s="6" t="str">
        <f>_xlfn.IFNA(IF(IF($AK1310=AV$5,VLOOKUP(AL1310,buff!$K:$L,2,FALSE),"")=0,"",IF($AK1310=AV$5,VLOOKUP(AL1310,buff!$K:$L,2,FALSE),"")),"")</f>
        <v/>
      </c>
      <c r="AW1310" s="6" t="str">
        <f>_xlfn.IFNA(IF(IF($AK1310=AW$5,VLOOKUP(AM1310,buff!$K:$L,2,FALSE),"")=0,"",IF($AK1310=AW$5,VLOOKUP(AM1310,buff!$K:$L,2,FALSE),"")),"")</f>
        <v/>
      </c>
      <c r="AX1310" s="6" t="str">
        <f>_xlfn.IFNA(IF(IF($AK1310=AX$5,VLOOKUP(AN1310,buff!$K:$L,2,FALSE),"")=0,"",IF($AK1310=AX$5,VLOOKUP(AN1310,buff!$K:$L,2,FALSE),"")),"")</f>
        <v/>
      </c>
      <c r="AY1310" s="6" t="str">
        <f>_xlfn.IFNA(IF(IF($AK1310=AY$5,VLOOKUP(AO1310,buff!$K:$L,2,FALSE),"")=0,"",IF($AK1310=AY$5,VLOOKUP(AO1310,buff!$K:$L,2,FALSE),"")),"")</f>
        <v/>
      </c>
      <c r="AZ1310" s="6" t="str">
        <f>_xlfn.IFNA(IF(IF($AK1310=AZ$5,VLOOKUP(AP1310,buff!$K:$L,2,FALSE),"")=0,"",IF($AK1310=AZ$5,VLOOKUP(AP1310,buff!$K:$L,2,FALSE),"")),"")</f>
        <v/>
      </c>
      <c r="BA1310" s="6">
        <f>VLOOKUP(AL1310,buff!$K:$P,6,FALSE)</f>
        <v>-25</v>
      </c>
      <c r="BB1310" s="6" t="e">
        <f>VLOOKUP(AM1310,buff!$K:$P,6,FALSE)</f>
        <v>#N/A</v>
      </c>
      <c r="BC1310" s="6" t="e">
        <f>VLOOKUP(AN1310,buff!$K:$P,6,FALSE)</f>
        <v>#N/A</v>
      </c>
      <c r="BD1310">
        <f t="shared" si="347"/>
        <v>3</v>
      </c>
      <c r="BE1310">
        <f t="shared" si="348"/>
        <v>2</v>
      </c>
      <c r="BF1310" s="22">
        <f t="shared" si="349"/>
        <v>102203</v>
      </c>
    </row>
    <row r="1311" spans="1:58" x14ac:dyDescent="0.15">
      <c r="A1311" t="str">
        <f t="shared" ref="A1311:A1326" si="351">C1311&amp;D1311&amp;$E$6&amp;E1311</f>
        <v>爱茉莉主动技能3等级5</v>
      </c>
      <c r="B1311" s="8">
        <f t="shared" ref="B1311:B1326" si="352">1*10000000+G1311*10000+F1311*100+E1311</f>
        <v>10220305</v>
      </c>
      <c r="C1311" s="8" t="str">
        <f>VLOOKUP(G1311,角色!A:B,2,FALSE)</f>
        <v>爱茉莉</v>
      </c>
      <c r="D1311" s="8" t="str">
        <f t="shared" ref="D1311:D1326" si="353">$D$4&amp;F1311</f>
        <v>主动技能3</v>
      </c>
      <c r="E1311" s="8">
        <f t="shared" si="346"/>
        <v>5</v>
      </c>
      <c r="F1311" s="8">
        <f t="shared" ref="F1311:F1326" si="354">IF(E1311=1,IF(F1310=$F$5,1,F1310+1),F1310)</f>
        <v>3</v>
      </c>
      <c r="G1311" s="8">
        <f t="shared" ref="G1311:G1326" si="355">IF((F1311=1)*(E1311=1),G1310+1,G1310)</f>
        <v>22</v>
      </c>
      <c r="H1311" s="4" t="s">
        <v>980</v>
      </c>
      <c r="I1311" s="20" t="str">
        <f t="shared" si="350"/>
        <v>对敌方全体攻击，造成125%攻击力（+933）点伤害。并附带减速。</v>
      </c>
      <c r="J1311" s="4" t="s">
        <v>277</v>
      </c>
      <c r="K1311" s="1" t="s">
        <v>102</v>
      </c>
      <c r="L1311" s="4" t="s">
        <v>108</v>
      </c>
      <c r="M1311" s="4"/>
      <c r="N1311" s="4">
        <v>100</v>
      </c>
      <c r="O1311" s="20">
        <f>VLOOKUP(L1311,对应表!BK:BL,2,FALSE)</f>
        <v>100</v>
      </c>
      <c r="P1311" s="25" t="str">
        <f>_xlfn.IFNA(VLOOKUP(G1311,角色!V:AE,主动技能!F1311+1,FALSE),"")</f>
        <v>||eff_binglongjuan|</v>
      </c>
      <c r="Q1311" s="25">
        <f>(VLOOKUP(G1311,角色!V:AE,主动技能!F1311+4,FALSE))</f>
        <v>3</v>
      </c>
      <c r="R1311" s="25">
        <v>0</v>
      </c>
      <c r="S1311" s="25">
        <v>0</v>
      </c>
      <c r="T1311" s="6" t="str">
        <f t="shared" ref="T1311:T1326" si="356">IF(AQ1311="","",AQ1311)&amp;IF(AR1311="","","|"&amp;AR1311)&amp;IF(AS1311="","","|"&amp;AS1311)&amp;IF(AT1311="","","|"&amp;AT1311)&amp;IF(AU1311="","","|"&amp;AU1311)</f>
        <v>100003:100:2:0</v>
      </c>
      <c r="U1311" s="6" t="str">
        <f t="shared" ref="U1311:U1326" si="357">IF(AV1311="","",AV1311)&amp;IF(AW1311="","","|"&amp;AW1311)&amp;IF(AX1311="","","|"&amp;AX1311)&amp;IF(AY1311="","","|"&amp;AY1311)&amp;IF(AZ1311="","","|"&amp;AZ1311)</f>
        <v/>
      </c>
      <c r="V1311" s="19" t="str">
        <f>VLOOKUP(G1311,角色!AW:BC,主动技能!F1311+1,FALSE)</f>
        <v>skill_26</v>
      </c>
      <c r="Y1311">
        <f t="shared" si="344"/>
        <v>0</v>
      </c>
      <c r="Z1311" s="19">
        <f>IF(VLOOKUP(C1311,角色!CC:CI,主动技能!F1311*2,FALSE)=0,"",VLOOKUP(C1311,角色!CC:CI,主动技能!F1311*2,FALSE))</f>
        <v>125</v>
      </c>
      <c r="AA1311" s="19">
        <f>IF(VLOOKUP(C1311,角色!CC:CI,主动技能!F1311*2+1,FALSE)=0,0,VLOOKUP(C1311,角色!CC:CI,主动技能!F1311*2+1,FALSE))</f>
        <v>25</v>
      </c>
      <c r="AB1311" s="19">
        <f>IF(INT(VLOOKUP(E1311,角色属性概况!I:M,3,FALSE)*AA1311/100)=0,"",(INT(VLOOKUP(E1311,角色属性概况!I:M,3,FALSE)*AA1311/100)))</f>
        <v>933</v>
      </c>
      <c r="AE1311" s="25">
        <f>(VLOOKUP(G1311,角色!V:AE,主动技能!F1311+7,FALSE))</f>
        <v>1</v>
      </c>
      <c r="AF1311" s="19">
        <f>VLOOKUP(F1311,对应表!AY:BA,3,FALSE)</f>
        <v>2</v>
      </c>
      <c r="AG1311" s="19">
        <f>VLOOKUP(F1311,对应表!AY:BA,2,FALSE)</f>
        <v>2</v>
      </c>
      <c r="AH1311" s="25" t="str">
        <f>VLOOKUP(F1311,特效对应!F:G,2,FALSE)</f>
        <v>attackex</v>
      </c>
      <c r="AJ1311">
        <f t="shared" ref="AJ1311:AJ1326" si="358">E1311</f>
        <v>5</v>
      </c>
      <c r="AK1311" t="s">
        <v>117</v>
      </c>
      <c r="AL1311" t="s">
        <v>583</v>
      </c>
      <c r="AQ1311" s="6" t="str">
        <f>_xlfn.IFNA(IF(IF($AK1311=AQ$5,VLOOKUP(AL1311,buff!$K:$L,2,FALSE),"")=0,"",IF($AK1311=AQ$5,VLOOKUP(AL1311,buff!$K:$L,2,FALSE),"")),"")</f>
        <v>100003:100:2:0</v>
      </c>
      <c r="AR1311" s="6" t="str">
        <f>_xlfn.IFNA(IF(IF($AK1311=AR$5,VLOOKUP(AM1311,buff!$K:$L,2,FALSE),"")=0,"",IF($AK1311=AR$5,VLOOKUP(AM1311,buff!$K:$L,2,FALSE),"")),"")</f>
        <v/>
      </c>
      <c r="AS1311" s="6" t="str">
        <f>_xlfn.IFNA(IF(IF($AK1311=AS$5,VLOOKUP(AN1311,buff!$K:$L,2,FALSE),"")=0,"",IF($AK1311=AS$5,VLOOKUP(AN1311,buff!$K:$L,2,FALSE),"")),"")</f>
        <v/>
      </c>
      <c r="AT1311" s="6" t="str">
        <f>_xlfn.IFNA(IF(IF($AK1311=AT$5,VLOOKUP(AO1311,buff!$K:$L,2,FALSE),"")=0,"",IF($AK1311=AT$5,VLOOKUP(AO1311,buff!$K:$L,2,FALSE),"")),"")</f>
        <v/>
      </c>
      <c r="AU1311" s="6" t="str">
        <f>_xlfn.IFNA(IF(IF($AK1311=AU$5,VLOOKUP(AP1311,buff!$K:$L,2,FALSE),"")=0,"",IF($AK1311=AU$5,VLOOKUP(AP1311,buff!$K:$L,2,FALSE),"")),"")</f>
        <v/>
      </c>
      <c r="AV1311" s="6" t="str">
        <f>_xlfn.IFNA(IF(IF($AK1311=AV$5,VLOOKUP(AL1311,buff!$K:$L,2,FALSE),"")=0,"",IF($AK1311=AV$5,VLOOKUP(AL1311,buff!$K:$L,2,FALSE),"")),"")</f>
        <v/>
      </c>
      <c r="AW1311" s="6" t="str">
        <f>_xlfn.IFNA(IF(IF($AK1311=AW$5,VLOOKUP(AM1311,buff!$K:$L,2,FALSE),"")=0,"",IF($AK1311=AW$5,VLOOKUP(AM1311,buff!$K:$L,2,FALSE),"")),"")</f>
        <v/>
      </c>
      <c r="AX1311" s="6" t="str">
        <f>_xlfn.IFNA(IF(IF($AK1311=AX$5,VLOOKUP(AN1311,buff!$K:$L,2,FALSE),"")=0,"",IF($AK1311=AX$5,VLOOKUP(AN1311,buff!$K:$L,2,FALSE),"")),"")</f>
        <v/>
      </c>
      <c r="AY1311" s="6" t="str">
        <f>_xlfn.IFNA(IF(IF($AK1311=AY$5,VLOOKUP(AO1311,buff!$K:$L,2,FALSE),"")=0,"",IF($AK1311=AY$5,VLOOKUP(AO1311,buff!$K:$L,2,FALSE),"")),"")</f>
        <v/>
      </c>
      <c r="AZ1311" s="6" t="str">
        <f>_xlfn.IFNA(IF(IF($AK1311=AZ$5,VLOOKUP(AP1311,buff!$K:$L,2,FALSE),"")=0,"",IF($AK1311=AZ$5,VLOOKUP(AP1311,buff!$K:$L,2,FALSE),"")),"")</f>
        <v/>
      </c>
      <c r="BA1311" s="6">
        <f>VLOOKUP(AL1311,buff!$K:$P,6,FALSE)</f>
        <v>-25</v>
      </c>
      <c r="BB1311" s="6" t="e">
        <f>VLOOKUP(AM1311,buff!$K:$P,6,FALSE)</f>
        <v>#N/A</v>
      </c>
      <c r="BC1311" s="6" t="e">
        <f>VLOOKUP(AN1311,buff!$K:$P,6,FALSE)</f>
        <v>#N/A</v>
      </c>
      <c r="BD1311">
        <f t="shared" si="347"/>
        <v>3</v>
      </c>
      <c r="BE1311">
        <f t="shared" si="348"/>
        <v>2</v>
      </c>
      <c r="BF1311" s="22">
        <f t="shared" si="349"/>
        <v>102203</v>
      </c>
    </row>
    <row r="1312" spans="1:58" x14ac:dyDescent="0.15">
      <c r="A1312" t="str">
        <f t="shared" si="351"/>
        <v>爱茉莉主动技能3等级6</v>
      </c>
      <c r="B1312" s="8">
        <f t="shared" si="352"/>
        <v>10220306</v>
      </c>
      <c r="C1312" s="8" t="str">
        <f>VLOOKUP(G1312,角色!A:B,2,FALSE)</f>
        <v>爱茉莉</v>
      </c>
      <c r="D1312" s="8" t="str">
        <f t="shared" si="353"/>
        <v>主动技能3</v>
      </c>
      <c r="E1312" s="8">
        <f t="shared" si="346"/>
        <v>6</v>
      </c>
      <c r="F1312" s="8">
        <f t="shared" si="354"/>
        <v>3</v>
      </c>
      <c r="G1312" s="8">
        <f t="shared" si="355"/>
        <v>22</v>
      </c>
      <c r="H1312" s="4" t="s">
        <v>980</v>
      </c>
      <c r="I1312" s="20" t="str">
        <f t="shared" si="350"/>
        <v>对敌方全体攻击，造成125%攻击力（+1372）点伤害。并附带减速。</v>
      </c>
      <c r="J1312" s="4" t="s">
        <v>277</v>
      </c>
      <c r="K1312" s="1" t="s">
        <v>102</v>
      </c>
      <c r="L1312" s="4" t="s">
        <v>108</v>
      </c>
      <c r="M1312" s="4"/>
      <c r="N1312" s="4">
        <v>100</v>
      </c>
      <c r="O1312" s="20">
        <f>VLOOKUP(L1312,对应表!BK:BL,2,FALSE)</f>
        <v>100</v>
      </c>
      <c r="P1312" s="25" t="str">
        <f>_xlfn.IFNA(VLOOKUP(G1312,角色!V:AE,主动技能!F1312+1,FALSE),"")</f>
        <v>||eff_binglongjuan|</v>
      </c>
      <c r="Q1312" s="25">
        <f>(VLOOKUP(G1312,角色!V:AE,主动技能!F1312+4,FALSE))</f>
        <v>3</v>
      </c>
      <c r="R1312" s="25">
        <v>0</v>
      </c>
      <c r="S1312" s="25">
        <v>0</v>
      </c>
      <c r="T1312" s="6" t="str">
        <f t="shared" si="356"/>
        <v>100003:100:2:0</v>
      </c>
      <c r="U1312" s="6" t="str">
        <f t="shared" si="357"/>
        <v/>
      </c>
      <c r="V1312" s="19" t="str">
        <f>VLOOKUP(G1312,角色!AW:BC,主动技能!F1312+1,FALSE)</f>
        <v>skill_26</v>
      </c>
      <c r="Y1312">
        <f t="shared" si="344"/>
        <v>0</v>
      </c>
      <c r="Z1312" s="19">
        <f>IF(VLOOKUP(C1312,角色!CC:CI,主动技能!F1312*2,FALSE)=0,"",VLOOKUP(C1312,角色!CC:CI,主动技能!F1312*2,FALSE))</f>
        <v>125</v>
      </c>
      <c r="AA1312" s="19">
        <f>IF(VLOOKUP(C1312,角色!CC:CI,主动技能!F1312*2+1,FALSE)=0,0,VLOOKUP(C1312,角色!CC:CI,主动技能!F1312*2+1,FALSE))</f>
        <v>25</v>
      </c>
      <c r="AB1312" s="19">
        <f>IF(INT(VLOOKUP(E1312,角色属性概况!I:M,3,FALSE)*AA1312/100)=0,"",(INT(VLOOKUP(E1312,角色属性概况!I:M,3,FALSE)*AA1312/100)))</f>
        <v>1372</v>
      </c>
      <c r="AE1312" s="25">
        <f>(VLOOKUP(G1312,角色!V:AE,主动技能!F1312+7,FALSE))</f>
        <v>1</v>
      </c>
      <c r="AF1312" s="19">
        <f>VLOOKUP(F1312,对应表!AY:BA,3,FALSE)</f>
        <v>2</v>
      </c>
      <c r="AG1312" s="19">
        <f>VLOOKUP(F1312,对应表!AY:BA,2,FALSE)</f>
        <v>2</v>
      </c>
      <c r="AH1312" s="25" t="str">
        <f>VLOOKUP(F1312,特效对应!F:G,2,FALSE)</f>
        <v>attackex</v>
      </c>
      <c r="AJ1312">
        <f t="shared" si="358"/>
        <v>6</v>
      </c>
      <c r="AK1312" t="s">
        <v>117</v>
      </c>
      <c r="AL1312" t="s">
        <v>583</v>
      </c>
      <c r="AQ1312" s="6" t="str">
        <f>_xlfn.IFNA(IF(IF($AK1312=AQ$5,VLOOKUP(AL1312,buff!$K:$L,2,FALSE),"")=0,"",IF($AK1312=AQ$5,VLOOKUP(AL1312,buff!$K:$L,2,FALSE),"")),"")</f>
        <v>100003:100:2:0</v>
      </c>
      <c r="AR1312" s="6" t="str">
        <f>_xlfn.IFNA(IF(IF($AK1312=AR$5,VLOOKUP(AM1312,buff!$K:$L,2,FALSE),"")=0,"",IF($AK1312=AR$5,VLOOKUP(AM1312,buff!$K:$L,2,FALSE),"")),"")</f>
        <v/>
      </c>
      <c r="AS1312" s="6" t="str">
        <f>_xlfn.IFNA(IF(IF($AK1312=AS$5,VLOOKUP(AN1312,buff!$K:$L,2,FALSE),"")=0,"",IF($AK1312=AS$5,VLOOKUP(AN1312,buff!$K:$L,2,FALSE),"")),"")</f>
        <v/>
      </c>
      <c r="AT1312" s="6" t="str">
        <f>_xlfn.IFNA(IF(IF($AK1312=AT$5,VLOOKUP(AO1312,buff!$K:$L,2,FALSE),"")=0,"",IF($AK1312=AT$5,VLOOKUP(AO1312,buff!$K:$L,2,FALSE),"")),"")</f>
        <v/>
      </c>
      <c r="AU1312" s="6" t="str">
        <f>_xlfn.IFNA(IF(IF($AK1312=AU$5,VLOOKUP(AP1312,buff!$K:$L,2,FALSE),"")=0,"",IF($AK1312=AU$5,VLOOKUP(AP1312,buff!$K:$L,2,FALSE),"")),"")</f>
        <v/>
      </c>
      <c r="AV1312" s="6" t="str">
        <f>_xlfn.IFNA(IF(IF($AK1312=AV$5,VLOOKUP(AL1312,buff!$K:$L,2,FALSE),"")=0,"",IF($AK1312=AV$5,VLOOKUP(AL1312,buff!$K:$L,2,FALSE),"")),"")</f>
        <v/>
      </c>
      <c r="AW1312" s="6" t="str">
        <f>_xlfn.IFNA(IF(IF($AK1312=AW$5,VLOOKUP(AM1312,buff!$K:$L,2,FALSE),"")=0,"",IF($AK1312=AW$5,VLOOKUP(AM1312,buff!$K:$L,2,FALSE),"")),"")</f>
        <v/>
      </c>
      <c r="AX1312" s="6" t="str">
        <f>_xlfn.IFNA(IF(IF($AK1312=AX$5,VLOOKUP(AN1312,buff!$K:$L,2,FALSE),"")=0,"",IF($AK1312=AX$5,VLOOKUP(AN1312,buff!$K:$L,2,FALSE),"")),"")</f>
        <v/>
      </c>
      <c r="AY1312" s="6" t="str">
        <f>_xlfn.IFNA(IF(IF($AK1312=AY$5,VLOOKUP(AO1312,buff!$K:$L,2,FALSE),"")=0,"",IF($AK1312=AY$5,VLOOKUP(AO1312,buff!$K:$L,2,FALSE),"")),"")</f>
        <v/>
      </c>
      <c r="AZ1312" s="6" t="str">
        <f>_xlfn.IFNA(IF(IF($AK1312=AZ$5,VLOOKUP(AP1312,buff!$K:$L,2,FALSE),"")=0,"",IF($AK1312=AZ$5,VLOOKUP(AP1312,buff!$K:$L,2,FALSE),"")),"")</f>
        <v/>
      </c>
      <c r="BA1312" s="6">
        <f>VLOOKUP(AL1312,buff!$K:$P,6,FALSE)</f>
        <v>-25</v>
      </c>
      <c r="BB1312" s="6" t="e">
        <f>VLOOKUP(AM1312,buff!$K:$P,6,FALSE)</f>
        <v>#N/A</v>
      </c>
      <c r="BC1312" s="6" t="e">
        <f>VLOOKUP(AN1312,buff!$K:$P,6,FALSE)</f>
        <v>#N/A</v>
      </c>
      <c r="BD1312">
        <f t="shared" si="347"/>
        <v>3</v>
      </c>
      <c r="BE1312">
        <f t="shared" si="348"/>
        <v>2</v>
      </c>
      <c r="BF1312" s="22">
        <f t="shared" si="349"/>
        <v>102203</v>
      </c>
    </row>
    <row r="1313" spans="1:58" x14ac:dyDescent="0.15">
      <c r="A1313" t="str">
        <f t="shared" si="351"/>
        <v>爱茉莉主动技能3等级7</v>
      </c>
      <c r="B1313" s="8">
        <f t="shared" si="352"/>
        <v>10220307</v>
      </c>
      <c r="C1313" s="8" t="str">
        <f>VLOOKUP(G1313,角色!A:B,2,FALSE)</f>
        <v>爱茉莉</v>
      </c>
      <c r="D1313" s="8" t="str">
        <f t="shared" si="353"/>
        <v>主动技能3</v>
      </c>
      <c r="E1313" s="8">
        <f t="shared" si="346"/>
        <v>7</v>
      </c>
      <c r="F1313" s="8">
        <f t="shared" si="354"/>
        <v>3</v>
      </c>
      <c r="G1313" s="8">
        <f t="shared" si="355"/>
        <v>22</v>
      </c>
      <c r="H1313" s="4" t="s">
        <v>980</v>
      </c>
      <c r="I1313" s="20" t="str">
        <f t="shared" si="350"/>
        <v>对敌方全体攻击，造成125%攻击力（+1994）点伤害。并附带减速。</v>
      </c>
      <c r="J1313" s="4" t="s">
        <v>277</v>
      </c>
      <c r="K1313" s="1" t="s">
        <v>102</v>
      </c>
      <c r="L1313" s="4" t="s">
        <v>108</v>
      </c>
      <c r="M1313" s="4"/>
      <c r="N1313" s="4">
        <v>100</v>
      </c>
      <c r="O1313" s="20">
        <f>VLOOKUP(L1313,对应表!BK:BL,2,FALSE)</f>
        <v>100</v>
      </c>
      <c r="P1313" s="25" t="str">
        <f>_xlfn.IFNA(VLOOKUP(G1313,角色!V:AE,主动技能!F1313+1,FALSE),"")</f>
        <v>||eff_binglongjuan|</v>
      </c>
      <c r="Q1313" s="25">
        <f>(VLOOKUP(G1313,角色!V:AE,主动技能!F1313+4,FALSE))</f>
        <v>3</v>
      </c>
      <c r="R1313" s="25">
        <v>0</v>
      </c>
      <c r="S1313" s="25">
        <v>0</v>
      </c>
      <c r="T1313" s="6" t="str">
        <f t="shared" si="356"/>
        <v>100003:100:2:0</v>
      </c>
      <c r="U1313" s="6" t="str">
        <f t="shared" si="357"/>
        <v/>
      </c>
      <c r="V1313" s="19" t="str">
        <f>VLOOKUP(G1313,角色!AW:BC,主动技能!F1313+1,FALSE)</f>
        <v>skill_26</v>
      </c>
      <c r="Y1313">
        <f t="shared" si="344"/>
        <v>0</v>
      </c>
      <c r="Z1313" s="19">
        <f>IF(VLOOKUP(C1313,角色!CC:CI,主动技能!F1313*2,FALSE)=0,"",VLOOKUP(C1313,角色!CC:CI,主动技能!F1313*2,FALSE))</f>
        <v>125</v>
      </c>
      <c r="AA1313" s="19">
        <f>IF(VLOOKUP(C1313,角色!CC:CI,主动技能!F1313*2+1,FALSE)=0,0,VLOOKUP(C1313,角色!CC:CI,主动技能!F1313*2+1,FALSE))</f>
        <v>25</v>
      </c>
      <c r="AB1313" s="19">
        <f>IF(INT(VLOOKUP(E1313,角色属性概况!I:M,3,FALSE)*AA1313/100)=0,"",(INT(VLOOKUP(E1313,角色属性概况!I:M,3,FALSE)*AA1313/100)))</f>
        <v>1994</v>
      </c>
      <c r="AE1313" s="25">
        <f>(VLOOKUP(G1313,角色!V:AE,主动技能!F1313+7,FALSE))</f>
        <v>1</v>
      </c>
      <c r="AF1313" s="19">
        <f>VLOOKUP(F1313,对应表!AY:BA,3,FALSE)</f>
        <v>2</v>
      </c>
      <c r="AG1313" s="19">
        <f>VLOOKUP(F1313,对应表!AY:BA,2,FALSE)</f>
        <v>2</v>
      </c>
      <c r="AH1313" s="25" t="str">
        <f>VLOOKUP(F1313,特效对应!F:G,2,FALSE)</f>
        <v>attackex</v>
      </c>
      <c r="AJ1313">
        <f t="shared" si="358"/>
        <v>7</v>
      </c>
      <c r="AK1313" t="s">
        <v>117</v>
      </c>
      <c r="AL1313" t="s">
        <v>583</v>
      </c>
      <c r="AQ1313" s="6" t="str">
        <f>_xlfn.IFNA(IF(IF($AK1313=AQ$5,VLOOKUP(AL1313,buff!$K:$L,2,FALSE),"")=0,"",IF($AK1313=AQ$5,VLOOKUP(AL1313,buff!$K:$L,2,FALSE),"")),"")</f>
        <v>100003:100:2:0</v>
      </c>
      <c r="AR1313" s="6" t="str">
        <f>_xlfn.IFNA(IF(IF($AK1313=AR$5,VLOOKUP(AM1313,buff!$K:$L,2,FALSE),"")=0,"",IF($AK1313=AR$5,VLOOKUP(AM1313,buff!$K:$L,2,FALSE),"")),"")</f>
        <v/>
      </c>
      <c r="AS1313" s="6" t="str">
        <f>_xlfn.IFNA(IF(IF($AK1313=AS$5,VLOOKUP(AN1313,buff!$K:$L,2,FALSE),"")=0,"",IF($AK1313=AS$5,VLOOKUP(AN1313,buff!$K:$L,2,FALSE),"")),"")</f>
        <v/>
      </c>
      <c r="AT1313" s="6" t="str">
        <f>_xlfn.IFNA(IF(IF($AK1313=AT$5,VLOOKUP(AO1313,buff!$K:$L,2,FALSE),"")=0,"",IF($AK1313=AT$5,VLOOKUP(AO1313,buff!$K:$L,2,FALSE),"")),"")</f>
        <v/>
      </c>
      <c r="AU1313" s="6" t="str">
        <f>_xlfn.IFNA(IF(IF($AK1313=AU$5,VLOOKUP(AP1313,buff!$K:$L,2,FALSE),"")=0,"",IF($AK1313=AU$5,VLOOKUP(AP1313,buff!$K:$L,2,FALSE),"")),"")</f>
        <v/>
      </c>
      <c r="AV1313" s="6" t="str">
        <f>_xlfn.IFNA(IF(IF($AK1313=AV$5,VLOOKUP(AL1313,buff!$K:$L,2,FALSE),"")=0,"",IF($AK1313=AV$5,VLOOKUP(AL1313,buff!$K:$L,2,FALSE),"")),"")</f>
        <v/>
      </c>
      <c r="AW1313" s="6" t="str">
        <f>_xlfn.IFNA(IF(IF($AK1313=AW$5,VLOOKUP(AM1313,buff!$K:$L,2,FALSE),"")=0,"",IF($AK1313=AW$5,VLOOKUP(AM1313,buff!$K:$L,2,FALSE),"")),"")</f>
        <v/>
      </c>
      <c r="AX1313" s="6" t="str">
        <f>_xlfn.IFNA(IF(IF($AK1313=AX$5,VLOOKUP(AN1313,buff!$K:$L,2,FALSE),"")=0,"",IF($AK1313=AX$5,VLOOKUP(AN1313,buff!$K:$L,2,FALSE),"")),"")</f>
        <v/>
      </c>
      <c r="AY1313" s="6" t="str">
        <f>_xlfn.IFNA(IF(IF($AK1313=AY$5,VLOOKUP(AO1313,buff!$K:$L,2,FALSE),"")=0,"",IF($AK1313=AY$5,VLOOKUP(AO1313,buff!$K:$L,2,FALSE),"")),"")</f>
        <v/>
      </c>
      <c r="AZ1313" s="6" t="str">
        <f>_xlfn.IFNA(IF(IF($AK1313=AZ$5,VLOOKUP(AP1313,buff!$K:$L,2,FALSE),"")=0,"",IF($AK1313=AZ$5,VLOOKUP(AP1313,buff!$K:$L,2,FALSE),"")),"")</f>
        <v/>
      </c>
      <c r="BA1313" s="6">
        <f>VLOOKUP(AL1313,buff!$K:$P,6,FALSE)</f>
        <v>-25</v>
      </c>
      <c r="BB1313" s="6" t="e">
        <f>VLOOKUP(AM1313,buff!$K:$P,6,FALSE)</f>
        <v>#N/A</v>
      </c>
      <c r="BC1313" s="6" t="e">
        <f>VLOOKUP(AN1313,buff!$K:$P,6,FALSE)</f>
        <v>#N/A</v>
      </c>
      <c r="BD1313">
        <f t="shared" si="347"/>
        <v>3</v>
      </c>
      <c r="BE1313">
        <f t="shared" si="348"/>
        <v>2</v>
      </c>
      <c r="BF1313" s="22">
        <f t="shared" si="349"/>
        <v>102203</v>
      </c>
    </row>
    <row r="1314" spans="1:58" x14ac:dyDescent="0.15">
      <c r="A1314" t="str">
        <f t="shared" si="351"/>
        <v>爱茉莉主动技能3等级8</v>
      </c>
      <c r="B1314" s="8">
        <f t="shared" si="352"/>
        <v>10220308</v>
      </c>
      <c r="C1314" s="8" t="str">
        <f>VLOOKUP(G1314,角色!A:B,2,FALSE)</f>
        <v>爱茉莉</v>
      </c>
      <c r="D1314" s="8" t="str">
        <f t="shared" si="353"/>
        <v>主动技能3</v>
      </c>
      <c r="E1314" s="8">
        <f t="shared" si="346"/>
        <v>8</v>
      </c>
      <c r="F1314" s="8">
        <f t="shared" si="354"/>
        <v>3</v>
      </c>
      <c r="G1314" s="8">
        <f t="shared" si="355"/>
        <v>22</v>
      </c>
      <c r="H1314" s="4" t="s">
        <v>980</v>
      </c>
      <c r="I1314" s="20" t="str">
        <f t="shared" si="350"/>
        <v>对敌方全体攻击，造成125%攻击力（+2874）点伤害。并附带减速。</v>
      </c>
      <c r="J1314" s="4" t="s">
        <v>277</v>
      </c>
      <c r="K1314" s="1" t="s">
        <v>102</v>
      </c>
      <c r="L1314" s="4" t="s">
        <v>108</v>
      </c>
      <c r="M1314" s="4"/>
      <c r="N1314" s="4">
        <v>100</v>
      </c>
      <c r="O1314" s="20">
        <f>VLOOKUP(L1314,对应表!BK:BL,2,FALSE)</f>
        <v>100</v>
      </c>
      <c r="P1314" s="25" t="str">
        <f>_xlfn.IFNA(VLOOKUP(G1314,角色!V:AE,主动技能!F1314+1,FALSE),"")</f>
        <v>||eff_binglongjuan|</v>
      </c>
      <c r="Q1314" s="25">
        <f>(VLOOKUP(G1314,角色!V:AE,主动技能!F1314+4,FALSE))</f>
        <v>3</v>
      </c>
      <c r="R1314" s="25">
        <v>0</v>
      </c>
      <c r="S1314" s="25">
        <v>0</v>
      </c>
      <c r="T1314" s="6" t="str">
        <f t="shared" si="356"/>
        <v>100003:100:2:0</v>
      </c>
      <c r="U1314" s="6" t="str">
        <f t="shared" si="357"/>
        <v/>
      </c>
      <c r="V1314" s="19" t="str">
        <f>VLOOKUP(G1314,角色!AW:BC,主动技能!F1314+1,FALSE)</f>
        <v>skill_26</v>
      </c>
      <c r="Y1314">
        <f t="shared" si="344"/>
        <v>0</v>
      </c>
      <c r="Z1314" s="19">
        <f>IF(VLOOKUP(C1314,角色!CC:CI,主动技能!F1314*2,FALSE)=0,"",VLOOKUP(C1314,角色!CC:CI,主动技能!F1314*2,FALSE))</f>
        <v>125</v>
      </c>
      <c r="AA1314" s="19">
        <f>IF(VLOOKUP(C1314,角色!CC:CI,主动技能!F1314*2+1,FALSE)=0,0,VLOOKUP(C1314,角色!CC:CI,主动技能!F1314*2+1,FALSE))</f>
        <v>25</v>
      </c>
      <c r="AB1314" s="19">
        <f>IF(INT(VLOOKUP(E1314,角色属性概况!I:M,3,FALSE)*AA1314/100)=0,"",(INT(VLOOKUP(E1314,角色属性概况!I:M,3,FALSE)*AA1314/100)))</f>
        <v>2874</v>
      </c>
      <c r="AE1314" s="25">
        <f>(VLOOKUP(G1314,角色!V:AE,主动技能!F1314+7,FALSE))</f>
        <v>1</v>
      </c>
      <c r="AF1314" s="19">
        <f>VLOOKUP(F1314,对应表!AY:BA,3,FALSE)</f>
        <v>2</v>
      </c>
      <c r="AG1314" s="19">
        <f>VLOOKUP(F1314,对应表!AY:BA,2,FALSE)</f>
        <v>2</v>
      </c>
      <c r="AH1314" s="25" t="str">
        <f>VLOOKUP(F1314,特效对应!F:G,2,FALSE)</f>
        <v>attackex</v>
      </c>
      <c r="AJ1314">
        <f t="shared" si="358"/>
        <v>8</v>
      </c>
      <c r="AK1314" t="s">
        <v>117</v>
      </c>
      <c r="AL1314" t="s">
        <v>583</v>
      </c>
      <c r="AQ1314" s="6" t="str">
        <f>_xlfn.IFNA(IF(IF($AK1314=AQ$5,VLOOKUP(AL1314,buff!$K:$L,2,FALSE),"")=0,"",IF($AK1314=AQ$5,VLOOKUP(AL1314,buff!$K:$L,2,FALSE),"")),"")</f>
        <v>100003:100:2:0</v>
      </c>
      <c r="AR1314" s="6" t="str">
        <f>_xlfn.IFNA(IF(IF($AK1314=AR$5,VLOOKUP(AM1314,buff!$K:$L,2,FALSE),"")=0,"",IF($AK1314=AR$5,VLOOKUP(AM1314,buff!$K:$L,2,FALSE),"")),"")</f>
        <v/>
      </c>
      <c r="AS1314" s="6" t="str">
        <f>_xlfn.IFNA(IF(IF($AK1314=AS$5,VLOOKUP(AN1314,buff!$K:$L,2,FALSE),"")=0,"",IF($AK1314=AS$5,VLOOKUP(AN1314,buff!$K:$L,2,FALSE),"")),"")</f>
        <v/>
      </c>
      <c r="AT1314" s="6" t="str">
        <f>_xlfn.IFNA(IF(IF($AK1314=AT$5,VLOOKUP(AO1314,buff!$K:$L,2,FALSE),"")=0,"",IF($AK1314=AT$5,VLOOKUP(AO1314,buff!$K:$L,2,FALSE),"")),"")</f>
        <v/>
      </c>
      <c r="AU1314" s="6" t="str">
        <f>_xlfn.IFNA(IF(IF($AK1314=AU$5,VLOOKUP(AP1314,buff!$K:$L,2,FALSE),"")=0,"",IF($AK1314=AU$5,VLOOKUP(AP1314,buff!$K:$L,2,FALSE),"")),"")</f>
        <v/>
      </c>
      <c r="AV1314" s="6" t="str">
        <f>_xlfn.IFNA(IF(IF($AK1314=AV$5,VLOOKUP(AL1314,buff!$K:$L,2,FALSE),"")=0,"",IF($AK1314=AV$5,VLOOKUP(AL1314,buff!$K:$L,2,FALSE),"")),"")</f>
        <v/>
      </c>
      <c r="AW1314" s="6" t="str">
        <f>_xlfn.IFNA(IF(IF($AK1314=AW$5,VLOOKUP(AM1314,buff!$K:$L,2,FALSE),"")=0,"",IF($AK1314=AW$5,VLOOKUP(AM1314,buff!$K:$L,2,FALSE),"")),"")</f>
        <v/>
      </c>
      <c r="AX1314" s="6" t="str">
        <f>_xlfn.IFNA(IF(IF($AK1314=AX$5,VLOOKUP(AN1314,buff!$K:$L,2,FALSE),"")=0,"",IF($AK1314=AX$5,VLOOKUP(AN1314,buff!$K:$L,2,FALSE),"")),"")</f>
        <v/>
      </c>
      <c r="AY1314" s="6" t="str">
        <f>_xlfn.IFNA(IF(IF($AK1314=AY$5,VLOOKUP(AO1314,buff!$K:$L,2,FALSE),"")=0,"",IF($AK1314=AY$5,VLOOKUP(AO1314,buff!$K:$L,2,FALSE),"")),"")</f>
        <v/>
      </c>
      <c r="AZ1314" s="6" t="str">
        <f>_xlfn.IFNA(IF(IF($AK1314=AZ$5,VLOOKUP(AP1314,buff!$K:$L,2,FALSE),"")=0,"",IF($AK1314=AZ$5,VLOOKUP(AP1314,buff!$K:$L,2,FALSE),"")),"")</f>
        <v/>
      </c>
      <c r="BA1314" s="6">
        <f>VLOOKUP(AL1314,buff!$K:$P,6,FALSE)</f>
        <v>-25</v>
      </c>
      <c r="BB1314" s="6" t="e">
        <f>VLOOKUP(AM1314,buff!$K:$P,6,FALSE)</f>
        <v>#N/A</v>
      </c>
      <c r="BC1314" s="6" t="e">
        <f>VLOOKUP(AN1314,buff!$K:$P,6,FALSE)</f>
        <v>#N/A</v>
      </c>
      <c r="BD1314">
        <f t="shared" si="347"/>
        <v>3</v>
      </c>
      <c r="BE1314">
        <f t="shared" si="348"/>
        <v>2</v>
      </c>
      <c r="BF1314" s="22">
        <f t="shared" si="349"/>
        <v>102203</v>
      </c>
    </row>
    <row r="1315" spans="1:58" x14ac:dyDescent="0.15">
      <c r="A1315" t="str">
        <f t="shared" si="351"/>
        <v>爱茉莉主动技能3等级9</v>
      </c>
      <c r="B1315" s="8">
        <f t="shared" si="352"/>
        <v>10220309</v>
      </c>
      <c r="C1315" s="8" t="str">
        <f>VLOOKUP(G1315,角色!A:B,2,FALSE)</f>
        <v>爱茉莉</v>
      </c>
      <c r="D1315" s="8" t="str">
        <f t="shared" si="353"/>
        <v>主动技能3</v>
      </c>
      <c r="E1315" s="8">
        <f t="shared" si="346"/>
        <v>9</v>
      </c>
      <c r="F1315" s="8">
        <f t="shared" si="354"/>
        <v>3</v>
      </c>
      <c r="G1315" s="8">
        <f t="shared" si="355"/>
        <v>22</v>
      </c>
      <c r="H1315" s="4" t="s">
        <v>980</v>
      </c>
      <c r="I1315" s="20" t="str">
        <f t="shared" si="350"/>
        <v>对敌方全体攻击，造成125%攻击力（+4120）点伤害。并附带减速。</v>
      </c>
      <c r="J1315" s="4" t="s">
        <v>277</v>
      </c>
      <c r="K1315" s="1" t="s">
        <v>102</v>
      </c>
      <c r="L1315" s="4" t="s">
        <v>108</v>
      </c>
      <c r="M1315" s="4"/>
      <c r="N1315" s="4">
        <v>100</v>
      </c>
      <c r="O1315" s="20">
        <f>VLOOKUP(L1315,对应表!BK:BL,2,FALSE)</f>
        <v>100</v>
      </c>
      <c r="P1315" s="25" t="str">
        <f>_xlfn.IFNA(VLOOKUP(G1315,角色!V:AE,主动技能!F1315+1,FALSE),"")</f>
        <v>||eff_binglongjuan|</v>
      </c>
      <c r="Q1315" s="25">
        <f>(VLOOKUP(G1315,角色!V:AE,主动技能!F1315+4,FALSE))</f>
        <v>3</v>
      </c>
      <c r="R1315" s="25">
        <v>0</v>
      </c>
      <c r="S1315" s="25">
        <v>0</v>
      </c>
      <c r="T1315" s="6" t="str">
        <f t="shared" si="356"/>
        <v>100003:100:2:0</v>
      </c>
      <c r="U1315" s="6" t="str">
        <f t="shared" si="357"/>
        <v/>
      </c>
      <c r="V1315" s="19" t="str">
        <f>VLOOKUP(G1315,角色!AW:BC,主动技能!F1315+1,FALSE)</f>
        <v>skill_26</v>
      </c>
      <c r="Y1315">
        <f t="shared" si="344"/>
        <v>0</v>
      </c>
      <c r="Z1315" s="19">
        <f>IF(VLOOKUP(C1315,角色!CC:CI,主动技能!F1315*2,FALSE)=0,"",VLOOKUP(C1315,角色!CC:CI,主动技能!F1315*2,FALSE))</f>
        <v>125</v>
      </c>
      <c r="AA1315" s="19">
        <f>IF(VLOOKUP(C1315,角色!CC:CI,主动技能!F1315*2+1,FALSE)=0,0,VLOOKUP(C1315,角色!CC:CI,主动技能!F1315*2+1,FALSE))</f>
        <v>25</v>
      </c>
      <c r="AB1315" s="19">
        <f>IF(INT(VLOOKUP(E1315,角色属性概况!I:M,3,FALSE)*AA1315/100)=0,"",(INT(VLOOKUP(E1315,角色属性概况!I:M,3,FALSE)*AA1315/100)))</f>
        <v>4120</v>
      </c>
      <c r="AE1315" s="25">
        <f>(VLOOKUP(G1315,角色!V:AE,主动技能!F1315+7,FALSE))</f>
        <v>1</v>
      </c>
      <c r="AF1315" s="19">
        <f>VLOOKUP(F1315,对应表!AY:BA,3,FALSE)</f>
        <v>2</v>
      </c>
      <c r="AG1315" s="19">
        <f>VLOOKUP(F1315,对应表!AY:BA,2,FALSE)</f>
        <v>2</v>
      </c>
      <c r="AH1315" s="25" t="str">
        <f>VLOOKUP(F1315,特效对应!F:G,2,FALSE)</f>
        <v>attackex</v>
      </c>
      <c r="AJ1315">
        <f t="shared" si="358"/>
        <v>9</v>
      </c>
      <c r="AK1315" t="s">
        <v>117</v>
      </c>
      <c r="AL1315" t="s">
        <v>583</v>
      </c>
      <c r="AQ1315" s="6" t="str">
        <f>_xlfn.IFNA(IF(IF($AK1315=AQ$5,VLOOKUP(AL1315,buff!$K:$L,2,FALSE),"")=0,"",IF($AK1315=AQ$5,VLOOKUP(AL1315,buff!$K:$L,2,FALSE),"")),"")</f>
        <v>100003:100:2:0</v>
      </c>
      <c r="AR1315" s="6" t="str">
        <f>_xlfn.IFNA(IF(IF($AK1315=AR$5,VLOOKUP(AM1315,buff!$K:$L,2,FALSE),"")=0,"",IF($AK1315=AR$5,VLOOKUP(AM1315,buff!$K:$L,2,FALSE),"")),"")</f>
        <v/>
      </c>
      <c r="AS1315" s="6" t="str">
        <f>_xlfn.IFNA(IF(IF($AK1315=AS$5,VLOOKUP(AN1315,buff!$K:$L,2,FALSE),"")=0,"",IF($AK1315=AS$5,VLOOKUP(AN1315,buff!$K:$L,2,FALSE),"")),"")</f>
        <v/>
      </c>
      <c r="AT1315" s="6" t="str">
        <f>_xlfn.IFNA(IF(IF($AK1315=AT$5,VLOOKUP(AO1315,buff!$K:$L,2,FALSE),"")=0,"",IF($AK1315=AT$5,VLOOKUP(AO1315,buff!$K:$L,2,FALSE),"")),"")</f>
        <v/>
      </c>
      <c r="AU1315" s="6" t="str">
        <f>_xlfn.IFNA(IF(IF($AK1315=AU$5,VLOOKUP(AP1315,buff!$K:$L,2,FALSE),"")=0,"",IF($AK1315=AU$5,VLOOKUP(AP1315,buff!$K:$L,2,FALSE),"")),"")</f>
        <v/>
      </c>
      <c r="AV1315" s="6" t="str">
        <f>_xlfn.IFNA(IF(IF($AK1315=AV$5,VLOOKUP(AL1315,buff!$K:$L,2,FALSE),"")=0,"",IF($AK1315=AV$5,VLOOKUP(AL1315,buff!$K:$L,2,FALSE),"")),"")</f>
        <v/>
      </c>
      <c r="AW1315" s="6" t="str">
        <f>_xlfn.IFNA(IF(IF($AK1315=AW$5,VLOOKUP(AM1315,buff!$K:$L,2,FALSE),"")=0,"",IF($AK1315=AW$5,VLOOKUP(AM1315,buff!$K:$L,2,FALSE),"")),"")</f>
        <v/>
      </c>
      <c r="AX1315" s="6" t="str">
        <f>_xlfn.IFNA(IF(IF($AK1315=AX$5,VLOOKUP(AN1315,buff!$K:$L,2,FALSE),"")=0,"",IF($AK1315=AX$5,VLOOKUP(AN1315,buff!$K:$L,2,FALSE),"")),"")</f>
        <v/>
      </c>
      <c r="AY1315" s="6" t="str">
        <f>_xlfn.IFNA(IF(IF($AK1315=AY$5,VLOOKUP(AO1315,buff!$K:$L,2,FALSE),"")=0,"",IF($AK1315=AY$5,VLOOKUP(AO1315,buff!$K:$L,2,FALSE),"")),"")</f>
        <v/>
      </c>
      <c r="AZ1315" s="6" t="str">
        <f>_xlfn.IFNA(IF(IF($AK1315=AZ$5,VLOOKUP(AP1315,buff!$K:$L,2,FALSE),"")=0,"",IF($AK1315=AZ$5,VLOOKUP(AP1315,buff!$K:$L,2,FALSE),"")),"")</f>
        <v/>
      </c>
      <c r="BA1315" s="6">
        <f>VLOOKUP(AL1315,buff!$K:$P,6,FALSE)</f>
        <v>-25</v>
      </c>
      <c r="BB1315" s="6" t="e">
        <f>VLOOKUP(AM1315,buff!$K:$P,6,FALSE)</f>
        <v>#N/A</v>
      </c>
      <c r="BC1315" s="6" t="e">
        <f>VLOOKUP(AN1315,buff!$K:$P,6,FALSE)</f>
        <v>#N/A</v>
      </c>
      <c r="BD1315">
        <f t="shared" si="347"/>
        <v>3</v>
      </c>
      <c r="BE1315">
        <f t="shared" si="348"/>
        <v>2</v>
      </c>
      <c r="BF1315" s="22">
        <f t="shared" si="349"/>
        <v>102203</v>
      </c>
    </row>
    <row r="1316" spans="1:58" x14ac:dyDescent="0.15">
      <c r="A1316" t="str">
        <f t="shared" si="351"/>
        <v>爱茉莉主动技能3等级10</v>
      </c>
      <c r="B1316" s="8">
        <f t="shared" si="352"/>
        <v>10220310</v>
      </c>
      <c r="C1316" s="8" t="str">
        <f>VLOOKUP(G1316,角色!A:B,2,FALSE)</f>
        <v>爱茉莉</v>
      </c>
      <c r="D1316" s="8" t="str">
        <f t="shared" si="353"/>
        <v>主动技能3</v>
      </c>
      <c r="E1316" s="8">
        <f t="shared" si="346"/>
        <v>10</v>
      </c>
      <c r="F1316" s="8">
        <f t="shared" si="354"/>
        <v>3</v>
      </c>
      <c r="G1316" s="8">
        <f t="shared" si="355"/>
        <v>22</v>
      </c>
      <c r="H1316" s="4" t="s">
        <v>980</v>
      </c>
      <c r="I1316" s="20" t="str">
        <f t="shared" si="350"/>
        <v>对敌方全体攻击，造成125%攻击力（+5883）点伤害。并附带减速。</v>
      </c>
      <c r="J1316" s="4" t="s">
        <v>277</v>
      </c>
      <c r="K1316" s="1" t="s">
        <v>102</v>
      </c>
      <c r="L1316" s="4" t="s">
        <v>108</v>
      </c>
      <c r="M1316" s="4"/>
      <c r="N1316" s="4">
        <v>100</v>
      </c>
      <c r="O1316" s="20">
        <f>VLOOKUP(L1316,对应表!BK:BL,2,FALSE)</f>
        <v>100</v>
      </c>
      <c r="P1316" s="25" t="str">
        <f>_xlfn.IFNA(VLOOKUP(G1316,角色!V:AE,主动技能!F1316+1,FALSE),"")</f>
        <v>||eff_binglongjuan|</v>
      </c>
      <c r="Q1316" s="25">
        <f>(VLOOKUP(G1316,角色!V:AE,主动技能!F1316+4,FALSE))</f>
        <v>3</v>
      </c>
      <c r="R1316" s="25">
        <v>0</v>
      </c>
      <c r="S1316" s="25">
        <v>0</v>
      </c>
      <c r="T1316" s="6" t="str">
        <f t="shared" si="356"/>
        <v>100003:100:2:0</v>
      </c>
      <c r="U1316" s="6" t="str">
        <f t="shared" si="357"/>
        <v/>
      </c>
      <c r="V1316" s="19" t="str">
        <f>VLOOKUP(G1316,角色!AW:BC,主动技能!F1316+1,FALSE)</f>
        <v>skill_26</v>
      </c>
      <c r="Y1316">
        <f t="shared" si="344"/>
        <v>0</v>
      </c>
      <c r="Z1316" s="19">
        <f>IF(VLOOKUP(C1316,角色!CC:CI,主动技能!F1316*2,FALSE)=0,"",VLOOKUP(C1316,角色!CC:CI,主动技能!F1316*2,FALSE))</f>
        <v>125</v>
      </c>
      <c r="AA1316" s="19">
        <f>IF(VLOOKUP(C1316,角色!CC:CI,主动技能!F1316*2+1,FALSE)=0,0,VLOOKUP(C1316,角色!CC:CI,主动技能!F1316*2+1,FALSE))</f>
        <v>25</v>
      </c>
      <c r="AB1316" s="19">
        <f>IF(INT(VLOOKUP(E1316,角色属性概况!I:M,3,FALSE)*AA1316/100)=0,"",(INT(VLOOKUP(E1316,角色属性概况!I:M,3,FALSE)*AA1316/100)))</f>
        <v>5883</v>
      </c>
      <c r="AE1316" s="25">
        <f>(VLOOKUP(G1316,角色!V:AE,主动技能!F1316+7,FALSE))</f>
        <v>1</v>
      </c>
      <c r="AF1316" s="19">
        <f>VLOOKUP(F1316,对应表!AY:BA,3,FALSE)</f>
        <v>2</v>
      </c>
      <c r="AG1316" s="19">
        <f>VLOOKUP(F1316,对应表!AY:BA,2,FALSE)</f>
        <v>2</v>
      </c>
      <c r="AH1316" s="25" t="str">
        <f>VLOOKUP(F1316,特效对应!F:G,2,FALSE)</f>
        <v>attackex</v>
      </c>
      <c r="AJ1316">
        <f t="shared" si="358"/>
        <v>10</v>
      </c>
      <c r="AK1316" t="s">
        <v>117</v>
      </c>
      <c r="AL1316" t="s">
        <v>583</v>
      </c>
      <c r="AQ1316" s="6" t="str">
        <f>_xlfn.IFNA(IF(IF($AK1316=AQ$5,VLOOKUP(AL1316,buff!$K:$L,2,FALSE),"")=0,"",IF($AK1316=AQ$5,VLOOKUP(AL1316,buff!$K:$L,2,FALSE),"")),"")</f>
        <v>100003:100:2:0</v>
      </c>
      <c r="AR1316" s="6" t="str">
        <f>_xlfn.IFNA(IF(IF($AK1316=AR$5,VLOOKUP(AM1316,buff!$K:$L,2,FALSE),"")=0,"",IF($AK1316=AR$5,VLOOKUP(AM1316,buff!$K:$L,2,FALSE),"")),"")</f>
        <v/>
      </c>
      <c r="AS1316" s="6" t="str">
        <f>_xlfn.IFNA(IF(IF($AK1316=AS$5,VLOOKUP(AN1316,buff!$K:$L,2,FALSE),"")=0,"",IF($AK1316=AS$5,VLOOKUP(AN1316,buff!$K:$L,2,FALSE),"")),"")</f>
        <v/>
      </c>
      <c r="AT1316" s="6" t="str">
        <f>_xlfn.IFNA(IF(IF($AK1316=AT$5,VLOOKUP(AO1316,buff!$K:$L,2,FALSE),"")=0,"",IF($AK1316=AT$5,VLOOKUP(AO1316,buff!$K:$L,2,FALSE),"")),"")</f>
        <v/>
      </c>
      <c r="AU1316" s="6" t="str">
        <f>_xlfn.IFNA(IF(IF($AK1316=AU$5,VLOOKUP(AP1316,buff!$K:$L,2,FALSE),"")=0,"",IF($AK1316=AU$5,VLOOKUP(AP1316,buff!$K:$L,2,FALSE),"")),"")</f>
        <v/>
      </c>
      <c r="AV1316" s="6" t="str">
        <f>_xlfn.IFNA(IF(IF($AK1316=AV$5,VLOOKUP(AL1316,buff!$K:$L,2,FALSE),"")=0,"",IF($AK1316=AV$5,VLOOKUP(AL1316,buff!$K:$L,2,FALSE),"")),"")</f>
        <v/>
      </c>
      <c r="AW1316" s="6" t="str">
        <f>_xlfn.IFNA(IF(IF($AK1316=AW$5,VLOOKUP(AM1316,buff!$K:$L,2,FALSE),"")=0,"",IF($AK1316=AW$5,VLOOKUP(AM1316,buff!$K:$L,2,FALSE),"")),"")</f>
        <v/>
      </c>
      <c r="AX1316" s="6" t="str">
        <f>_xlfn.IFNA(IF(IF($AK1316=AX$5,VLOOKUP(AN1316,buff!$K:$L,2,FALSE),"")=0,"",IF($AK1316=AX$5,VLOOKUP(AN1316,buff!$K:$L,2,FALSE),"")),"")</f>
        <v/>
      </c>
      <c r="AY1316" s="6" t="str">
        <f>_xlfn.IFNA(IF(IF($AK1316=AY$5,VLOOKUP(AO1316,buff!$K:$L,2,FALSE),"")=0,"",IF($AK1316=AY$5,VLOOKUP(AO1316,buff!$K:$L,2,FALSE),"")),"")</f>
        <v/>
      </c>
      <c r="AZ1316" s="6" t="str">
        <f>_xlfn.IFNA(IF(IF($AK1316=AZ$5,VLOOKUP(AP1316,buff!$K:$L,2,FALSE),"")=0,"",IF($AK1316=AZ$5,VLOOKUP(AP1316,buff!$K:$L,2,FALSE),"")),"")</f>
        <v/>
      </c>
      <c r="BA1316" s="6">
        <f>VLOOKUP(AL1316,buff!$K:$P,6,FALSE)</f>
        <v>-25</v>
      </c>
      <c r="BB1316" s="6" t="e">
        <f>VLOOKUP(AM1316,buff!$K:$P,6,FALSE)</f>
        <v>#N/A</v>
      </c>
      <c r="BC1316" s="6" t="e">
        <f>VLOOKUP(AN1316,buff!$K:$P,6,FALSE)</f>
        <v>#N/A</v>
      </c>
      <c r="BD1316">
        <f t="shared" si="347"/>
        <v>3</v>
      </c>
      <c r="BE1316">
        <f t="shared" si="348"/>
        <v>2</v>
      </c>
      <c r="BF1316" s="22">
        <f t="shared" si="349"/>
        <v>102203</v>
      </c>
    </row>
    <row r="1317" spans="1:58" x14ac:dyDescent="0.15">
      <c r="A1317" t="str">
        <f t="shared" si="351"/>
        <v>爱茉莉主动技能3等级11</v>
      </c>
      <c r="B1317" s="8">
        <f t="shared" si="352"/>
        <v>10220311</v>
      </c>
      <c r="C1317" s="8" t="str">
        <f>VLOOKUP(G1317,角色!A:B,2,FALSE)</f>
        <v>爱茉莉</v>
      </c>
      <c r="D1317" s="8" t="str">
        <f t="shared" si="353"/>
        <v>主动技能3</v>
      </c>
      <c r="E1317" s="8">
        <f t="shared" si="346"/>
        <v>11</v>
      </c>
      <c r="F1317" s="8">
        <f t="shared" si="354"/>
        <v>3</v>
      </c>
      <c r="G1317" s="8">
        <f t="shared" si="355"/>
        <v>22</v>
      </c>
      <c r="H1317" s="4" t="s">
        <v>980</v>
      </c>
      <c r="I1317" s="20" t="str">
        <f t="shared" si="350"/>
        <v>对敌方全体攻击，造成125%攻击力（+8380）点伤害。并附带减速。</v>
      </c>
      <c r="J1317" s="4" t="s">
        <v>277</v>
      </c>
      <c r="K1317" s="1" t="s">
        <v>102</v>
      </c>
      <c r="L1317" s="4" t="s">
        <v>108</v>
      </c>
      <c r="M1317" s="4"/>
      <c r="N1317" s="4">
        <v>100</v>
      </c>
      <c r="O1317" s="20">
        <f>VLOOKUP(L1317,对应表!BK:BL,2,FALSE)</f>
        <v>100</v>
      </c>
      <c r="P1317" s="25" t="str">
        <f>_xlfn.IFNA(VLOOKUP(G1317,角色!V:AE,主动技能!F1317+1,FALSE),"")</f>
        <v>||eff_binglongjuan|</v>
      </c>
      <c r="Q1317" s="25">
        <f>(VLOOKUP(G1317,角色!V:AE,主动技能!F1317+4,FALSE))</f>
        <v>3</v>
      </c>
      <c r="R1317" s="25">
        <v>0</v>
      </c>
      <c r="S1317" s="25">
        <v>0</v>
      </c>
      <c r="T1317" s="6" t="str">
        <f t="shared" si="356"/>
        <v>100003:100:2:0</v>
      </c>
      <c r="U1317" s="6" t="str">
        <f t="shared" si="357"/>
        <v/>
      </c>
      <c r="V1317" s="19" t="str">
        <f>VLOOKUP(G1317,角色!AW:BC,主动技能!F1317+1,FALSE)</f>
        <v>skill_26</v>
      </c>
      <c r="Y1317">
        <f t="shared" si="344"/>
        <v>0</v>
      </c>
      <c r="Z1317" s="19">
        <f>IF(VLOOKUP(C1317,角色!CC:CI,主动技能!F1317*2,FALSE)=0,"",VLOOKUP(C1317,角色!CC:CI,主动技能!F1317*2,FALSE))</f>
        <v>125</v>
      </c>
      <c r="AA1317" s="19">
        <f>IF(VLOOKUP(C1317,角色!CC:CI,主动技能!F1317*2+1,FALSE)=0,0,VLOOKUP(C1317,角色!CC:CI,主动技能!F1317*2+1,FALSE))</f>
        <v>25</v>
      </c>
      <c r="AB1317" s="19">
        <f>IF(INT(VLOOKUP(E1317,角色属性概况!I:M,3,FALSE)*AA1317/100)=0,"",(INT(VLOOKUP(E1317,角色属性概况!I:M,3,FALSE)*AA1317/100)))</f>
        <v>8380</v>
      </c>
      <c r="AE1317" s="25">
        <f>(VLOOKUP(G1317,角色!V:AE,主动技能!F1317+7,FALSE))</f>
        <v>1</v>
      </c>
      <c r="AF1317" s="19">
        <f>VLOOKUP(F1317,对应表!AY:BA,3,FALSE)</f>
        <v>2</v>
      </c>
      <c r="AG1317" s="19">
        <f>VLOOKUP(F1317,对应表!AY:BA,2,FALSE)</f>
        <v>2</v>
      </c>
      <c r="AH1317" s="25" t="str">
        <f>VLOOKUP(F1317,特效对应!F:G,2,FALSE)</f>
        <v>attackex</v>
      </c>
      <c r="AJ1317">
        <f t="shared" si="358"/>
        <v>11</v>
      </c>
      <c r="AK1317" t="s">
        <v>117</v>
      </c>
      <c r="AL1317" t="s">
        <v>583</v>
      </c>
      <c r="AQ1317" s="6" t="str">
        <f>_xlfn.IFNA(IF(IF($AK1317=AQ$5,VLOOKUP(AL1317,buff!$K:$L,2,FALSE),"")=0,"",IF($AK1317=AQ$5,VLOOKUP(AL1317,buff!$K:$L,2,FALSE),"")),"")</f>
        <v>100003:100:2:0</v>
      </c>
      <c r="AR1317" s="6" t="str">
        <f>_xlfn.IFNA(IF(IF($AK1317=AR$5,VLOOKUP(AM1317,buff!$K:$L,2,FALSE),"")=0,"",IF($AK1317=AR$5,VLOOKUP(AM1317,buff!$K:$L,2,FALSE),"")),"")</f>
        <v/>
      </c>
      <c r="AS1317" s="6" t="str">
        <f>_xlfn.IFNA(IF(IF($AK1317=AS$5,VLOOKUP(AN1317,buff!$K:$L,2,FALSE),"")=0,"",IF($AK1317=AS$5,VLOOKUP(AN1317,buff!$K:$L,2,FALSE),"")),"")</f>
        <v/>
      </c>
      <c r="AT1317" s="6" t="str">
        <f>_xlfn.IFNA(IF(IF($AK1317=AT$5,VLOOKUP(AO1317,buff!$K:$L,2,FALSE),"")=0,"",IF($AK1317=AT$5,VLOOKUP(AO1317,buff!$K:$L,2,FALSE),"")),"")</f>
        <v/>
      </c>
      <c r="AU1317" s="6" t="str">
        <f>_xlfn.IFNA(IF(IF($AK1317=AU$5,VLOOKUP(AP1317,buff!$K:$L,2,FALSE),"")=0,"",IF($AK1317=AU$5,VLOOKUP(AP1317,buff!$K:$L,2,FALSE),"")),"")</f>
        <v/>
      </c>
      <c r="AV1317" s="6" t="str">
        <f>_xlfn.IFNA(IF(IF($AK1317=AV$5,VLOOKUP(AL1317,buff!$K:$L,2,FALSE),"")=0,"",IF($AK1317=AV$5,VLOOKUP(AL1317,buff!$K:$L,2,FALSE),"")),"")</f>
        <v/>
      </c>
      <c r="AW1317" s="6" t="str">
        <f>_xlfn.IFNA(IF(IF($AK1317=AW$5,VLOOKUP(AM1317,buff!$K:$L,2,FALSE),"")=0,"",IF($AK1317=AW$5,VLOOKUP(AM1317,buff!$K:$L,2,FALSE),"")),"")</f>
        <v/>
      </c>
      <c r="AX1317" s="6" t="str">
        <f>_xlfn.IFNA(IF(IF($AK1317=AX$5,VLOOKUP(AN1317,buff!$K:$L,2,FALSE),"")=0,"",IF($AK1317=AX$5,VLOOKUP(AN1317,buff!$K:$L,2,FALSE),"")),"")</f>
        <v/>
      </c>
      <c r="AY1317" s="6" t="str">
        <f>_xlfn.IFNA(IF(IF($AK1317=AY$5,VLOOKUP(AO1317,buff!$K:$L,2,FALSE),"")=0,"",IF($AK1317=AY$5,VLOOKUP(AO1317,buff!$K:$L,2,FALSE),"")),"")</f>
        <v/>
      </c>
      <c r="AZ1317" s="6" t="str">
        <f>_xlfn.IFNA(IF(IF($AK1317=AZ$5,VLOOKUP(AP1317,buff!$K:$L,2,FALSE),"")=0,"",IF($AK1317=AZ$5,VLOOKUP(AP1317,buff!$K:$L,2,FALSE),"")),"")</f>
        <v/>
      </c>
      <c r="BA1317" s="6">
        <f>VLOOKUP(AL1317,buff!$K:$P,6,FALSE)</f>
        <v>-25</v>
      </c>
      <c r="BB1317" s="6" t="e">
        <f>VLOOKUP(AM1317,buff!$K:$P,6,FALSE)</f>
        <v>#N/A</v>
      </c>
      <c r="BC1317" s="6" t="e">
        <f>VLOOKUP(AN1317,buff!$K:$P,6,FALSE)</f>
        <v>#N/A</v>
      </c>
      <c r="BD1317">
        <f t="shared" si="347"/>
        <v>3</v>
      </c>
      <c r="BE1317">
        <f t="shared" si="348"/>
        <v>2</v>
      </c>
      <c r="BF1317" s="22">
        <f t="shared" si="349"/>
        <v>102203</v>
      </c>
    </row>
    <row r="1318" spans="1:58" x14ac:dyDescent="0.15">
      <c r="A1318" t="str">
        <f t="shared" si="351"/>
        <v>爱茉莉主动技能3等级12</v>
      </c>
      <c r="B1318" s="8">
        <f t="shared" si="352"/>
        <v>10220312</v>
      </c>
      <c r="C1318" s="8" t="str">
        <f>VLOOKUP(G1318,角色!A:B,2,FALSE)</f>
        <v>爱茉莉</v>
      </c>
      <c r="D1318" s="8" t="str">
        <f t="shared" si="353"/>
        <v>主动技能3</v>
      </c>
      <c r="E1318" s="8">
        <f t="shared" si="346"/>
        <v>12</v>
      </c>
      <c r="F1318" s="8">
        <f t="shared" si="354"/>
        <v>3</v>
      </c>
      <c r="G1318" s="8">
        <f t="shared" si="355"/>
        <v>22</v>
      </c>
      <c r="H1318" s="4" t="s">
        <v>980</v>
      </c>
      <c r="I1318" s="20" t="str">
        <f t="shared" si="350"/>
        <v>对敌方全体攻击，造成125%攻击力（+11915）点伤害。并附带减速。</v>
      </c>
      <c r="J1318" s="4" t="s">
        <v>277</v>
      </c>
      <c r="K1318" s="1" t="s">
        <v>102</v>
      </c>
      <c r="L1318" s="4" t="s">
        <v>108</v>
      </c>
      <c r="M1318" s="4"/>
      <c r="N1318" s="4">
        <v>100</v>
      </c>
      <c r="O1318" s="20">
        <f>VLOOKUP(L1318,对应表!BK:BL,2,FALSE)</f>
        <v>100</v>
      </c>
      <c r="P1318" s="25" t="str">
        <f>_xlfn.IFNA(VLOOKUP(G1318,角色!V:AE,主动技能!F1318+1,FALSE),"")</f>
        <v>||eff_binglongjuan|</v>
      </c>
      <c r="Q1318" s="25">
        <f>(VLOOKUP(G1318,角色!V:AE,主动技能!F1318+4,FALSE))</f>
        <v>3</v>
      </c>
      <c r="R1318" s="25">
        <v>0</v>
      </c>
      <c r="S1318" s="25">
        <v>0</v>
      </c>
      <c r="T1318" s="6" t="str">
        <f t="shared" si="356"/>
        <v>100003:100:2:0</v>
      </c>
      <c r="U1318" s="6" t="str">
        <f t="shared" si="357"/>
        <v/>
      </c>
      <c r="V1318" s="19" t="str">
        <f>VLOOKUP(G1318,角色!AW:BC,主动技能!F1318+1,FALSE)</f>
        <v>skill_26</v>
      </c>
      <c r="Y1318">
        <f t="shared" si="344"/>
        <v>0</v>
      </c>
      <c r="Z1318" s="19">
        <f>IF(VLOOKUP(C1318,角色!CC:CI,主动技能!F1318*2,FALSE)=0,"",VLOOKUP(C1318,角色!CC:CI,主动技能!F1318*2,FALSE))</f>
        <v>125</v>
      </c>
      <c r="AA1318" s="19">
        <f>IF(VLOOKUP(C1318,角色!CC:CI,主动技能!F1318*2+1,FALSE)=0,0,VLOOKUP(C1318,角色!CC:CI,主动技能!F1318*2+1,FALSE))</f>
        <v>25</v>
      </c>
      <c r="AB1318" s="19">
        <f>IF(INT(VLOOKUP(E1318,角色属性概况!I:M,3,FALSE)*AA1318/100)=0,"",(INT(VLOOKUP(E1318,角色属性概况!I:M,3,FALSE)*AA1318/100)))</f>
        <v>11915</v>
      </c>
      <c r="AE1318" s="25">
        <f>(VLOOKUP(G1318,角色!V:AE,主动技能!F1318+7,FALSE))</f>
        <v>1</v>
      </c>
      <c r="AF1318" s="19">
        <f>VLOOKUP(F1318,对应表!AY:BA,3,FALSE)</f>
        <v>2</v>
      </c>
      <c r="AG1318" s="19">
        <f>VLOOKUP(F1318,对应表!AY:BA,2,FALSE)</f>
        <v>2</v>
      </c>
      <c r="AH1318" s="25" t="str">
        <f>VLOOKUP(F1318,特效对应!F:G,2,FALSE)</f>
        <v>attackex</v>
      </c>
      <c r="AJ1318">
        <f t="shared" si="358"/>
        <v>12</v>
      </c>
      <c r="AK1318" t="s">
        <v>117</v>
      </c>
      <c r="AL1318" t="s">
        <v>583</v>
      </c>
      <c r="AQ1318" s="6" t="str">
        <f>_xlfn.IFNA(IF(IF($AK1318=AQ$5,VLOOKUP(AL1318,buff!$K:$L,2,FALSE),"")=0,"",IF($AK1318=AQ$5,VLOOKUP(AL1318,buff!$K:$L,2,FALSE),"")),"")</f>
        <v>100003:100:2:0</v>
      </c>
      <c r="AR1318" s="6" t="str">
        <f>_xlfn.IFNA(IF(IF($AK1318=AR$5,VLOOKUP(AM1318,buff!$K:$L,2,FALSE),"")=0,"",IF($AK1318=AR$5,VLOOKUP(AM1318,buff!$K:$L,2,FALSE),"")),"")</f>
        <v/>
      </c>
      <c r="AS1318" s="6" t="str">
        <f>_xlfn.IFNA(IF(IF($AK1318=AS$5,VLOOKUP(AN1318,buff!$K:$L,2,FALSE),"")=0,"",IF($AK1318=AS$5,VLOOKUP(AN1318,buff!$K:$L,2,FALSE),"")),"")</f>
        <v/>
      </c>
      <c r="AT1318" s="6" t="str">
        <f>_xlfn.IFNA(IF(IF($AK1318=AT$5,VLOOKUP(AO1318,buff!$K:$L,2,FALSE),"")=0,"",IF($AK1318=AT$5,VLOOKUP(AO1318,buff!$K:$L,2,FALSE),"")),"")</f>
        <v/>
      </c>
      <c r="AU1318" s="6" t="str">
        <f>_xlfn.IFNA(IF(IF($AK1318=AU$5,VLOOKUP(AP1318,buff!$K:$L,2,FALSE),"")=0,"",IF($AK1318=AU$5,VLOOKUP(AP1318,buff!$K:$L,2,FALSE),"")),"")</f>
        <v/>
      </c>
      <c r="AV1318" s="6" t="str">
        <f>_xlfn.IFNA(IF(IF($AK1318=AV$5,VLOOKUP(AL1318,buff!$K:$L,2,FALSE),"")=0,"",IF($AK1318=AV$5,VLOOKUP(AL1318,buff!$K:$L,2,FALSE),"")),"")</f>
        <v/>
      </c>
      <c r="AW1318" s="6" t="str">
        <f>_xlfn.IFNA(IF(IF($AK1318=AW$5,VLOOKUP(AM1318,buff!$K:$L,2,FALSE),"")=0,"",IF($AK1318=AW$5,VLOOKUP(AM1318,buff!$K:$L,2,FALSE),"")),"")</f>
        <v/>
      </c>
      <c r="AX1318" s="6" t="str">
        <f>_xlfn.IFNA(IF(IF($AK1318=AX$5,VLOOKUP(AN1318,buff!$K:$L,2,FALSE),"")=0,"",IF($AK1318=AX$5,VLOOKUP(AN1318,buff!$K:$L,2,FALSE),"")),"")</f>
        <v/>
      </c>
      <c r="AY1318" s="6" t="str">
        <f>_xlfn.IFNA(IF(IF($AK1318=AY$5,VLOOKUP(AO1318,buff!$K:$L,2,FALSE),"")=0,"",IF($AK1318=AY$5,VLOOKUP(AO1318,buff!$K:$L,2,FALSE),"")),"")</f>
        <v/>
      </c>
      <c r="AZ1318" s="6" t="str">
        <f>_xlfn.IFNA(IF(IF($AK1318=AZ$5,VLOOKUP(AP1318,buff!$K:$L,2,FALSE),"")=0,"",IF($AK1318=AZ$5,VLOOKUP(AP1318,buff!$K:$L,2,FALSE),"")),"")</f>
        <v/>
      </c>
      <c r="BA1318" s="6">
        <f>VLOOKUP(AL1318,buff!$K:$P,6,FALSE)</f>
        <v>-25</v>
      </c>
      <c r="BB1318" s="6" t="e">
        <f>VLOOKUP(AM1318,buff!$K:$P,6,FALSE)</f>
        <v>#N/A</v>
      </c>
      <c r="BC1318" s="6" t="e">
        <f>VLOOKUP(AN1318,buff!$K:$P,6,FALSE)</f>
        <v>#N/A</v>
      </c>
      <c r="BD1318">
        <f t="shared" si="347"/>
        <v>3</v>
      </c>
      <c r="BE1318">
        <f t="shared" si="348"/>
        <v>2</v>
      </c>
      <c r="BF1318" s="22">
        <f t="shared" si="349"/>
        <v>102203</v>
      </c>
    </row>
    <row r="1319" spans="1:58" x14ac:dyDescent="0.15">
      <c r="A1319" t="str">
        <f t="shared" si="351"/>
        <v>爱茉莉主动技能3等级13</v>
      </c>
      <c r="B1319" s="8">
        <f t="shared" si="352"/>
        <v>10220313</v>
      </c>
      <c r="C1319" s="8" t="str">
        <f>VLOOKUP(G1319,角色!A:B,2,FALSE)</f>
        <v>爱茉莉</v>
      </c>
      <c r="D1319" s="8" t="str">
        <f t="shared" si="353"/>
        <v>主动技能3</v>
      </c>
      <c r="E1319" s="8">
        <f t="shared" si="346"/>
        <v>13</v>
      </c>
      <c r="F1319" s="8">
        <f t="shared" si="354"/>
        <v>3</v>
      </c>
      <c r="G1319" s="8">
        <f t="shared" si="355"/>
        <v>22</v>
      </c>
      <c r="H1319" s="4" t="s">
        <v>980</v>
      </c>
      <c r="I1319" s="20" t="str">
        <f t="shared" si="350"/>
        <v>对敌方全体攻击，造成125%攻击力（+16919）点伤害。并附带减速。</v>
      </c>
      <c r="J1319" s="4" t="s">
        <v>277</v>
      </c>
      <c r="K1319" s="1" t="s">
        <v>102</v>
      </c>
      <c r="L1319" s="4" t="s">
        <v>108</v>
      </c>
      <c r="M1319" s="4"/>
      <c r="N1319" s="4">
        <v>100</v>
      </c>
      <c r="O1319" s="20">
        <f>VLOOKUP(L1319,对应表!BK:BL,2,FALSE)</f>
        <v>100</v>
      </c>
      <c r="P1319" s="25" t="str">
        <f>_xlfn.IFNA(VLOOKUP(G1319,角色!V:AE,主动技能!F1319+1,FALSE),"")</f>
        <v>||eff_binglongjuan|</v>
      </c>
      <c r="Q1319" s="25">
        <f>(VLOOKUP(G1319,角色!V:AE,主动技能!F1319+4,FALSE))</f>
        <v>3</v>
      </c>
      <c r="R1319" s="25">
        <v>0</v>
      </c>
      <c r="S1319" s="25">
        <v>0</v>
      </c>
      <c r="T1319" s="6" t="str">
        <f t="shared" si="356"/>
        <v>100003:100:2:0</v>
      </c>
      <c r="U1319" s="6" t="str">
        <f t="shared" si="357"/>
        <v/>
      </c>
      <c r="V1319" s="19" t="str">
        <f>VLOOKUP(G1319,角色!AW:BC,主动技能!F1319+1,FALSE)</f>
        <v>skill_26</v>
      </c>
      <c r="Y1319">
        <f t="shared" si="344"/>
        <v>0</v>
      </c>
      <c r="Z1319" s="19">
        <f>IF(VLOOKUP(C1319,角色!CC:CI,主动技能!F1319*2,FALSE)=0,"",VLOOKUP(C1319,角色!CC:CI,主动技能!F1319*2,FALSE))</f>
        <v>125</v>
      </c>
      <c r="AA1319" s="19">
        <f>IF(VLOOKUP(C1319,角色!CC:CI,主动技能!F1319*2+1,FALSE)=0,0,VLOOKUP(C1319,角色!CC:CI,主动技能!F1319*2+1,FALSE))</f>
        <v>25</v>
      </c>
      <c r="AB1319" s="19">
        <f>IF(INT(VLOOKUP(E1319,角色属性概况!I:M,3,FALSE)*AA1319/100)=0,"",(INT(VLOOKUP(E1319,角色属性概况!I:M,3,FALSE)*AA1319/100)))</f>
        <v>16919</v>
      </c>
      <c r="AE1319" s="25">
        <f>(VLOOKUP(G1319,角色!V:AE,主动技能!F1319+7,FALSE))</f>
        <v>1</v>
      </c>
      <c r="AF1319" s="19">
        <f>VLOOKUP(F1319,对应表!AY:BA,3,FALSE)</f>
        <v>2</v>
      </c>
      <c r="AG1319" s="19">
        <f>VLOOKUP(F1319,对应表!AY:BA,2,FALSE)</f>
        <v>2</v>
      </c>
      <c r="AH1319" s="25" t="str">
        <f>VLOOKUP(F1319,特效对应!F:G,2,FALSE)</f>
        <v>attackex</v>
      </c>
      <c r="AJ1319">
        <f t="shared" si="358"/>
        <v>13</v>
      </c>
      <c r="AK1319" t="s">
        <v>117</v>
      </c>
      <c r="AL1319" t="s">
        <v>583</v>
      </c>
      <c r="AQ1319" s="6" t="str">
        <f>_xlfn.IFNA(IF(IF($AK1319=AQ$5,VLOOKUP(AL1319,buff!$K:$L,2,FALSE),"")=0,"",IF($AK1319=AQ$5,VLOOKUP(AL1319,buff!$K:$L,2,FALSE),"")),"")</f>
        <v>100003:100:2:0</v>
      </c>
      <c r="AR1319" s="6" t="str">
        <f>_xlfn.IFNA(IF(IF($AK1319=AR$5,VLOOKUP(AM1319,buff!$K:$L,2,FALSE),"")=0,"",IF($AK1319=AR$5,VLOOKUP(AM1319,buff!$K:$L,2,FALSE),"")),"")</f>
        <v/>
      </c>
      <c r="AS1319" s="6" t="str">
        <f>_xlfn.IFNA(IF(IF($AK1319=AS$5,VLOOKUP(AN1319,buff!$K:$L,2,FALSE),"")=0,"",IF($AK1319=AS$5,VLOOKUP(AN1319,buff!$K:$L,2,FALSE),"")),"")</f>
        <v/>
      </c>
      <c r="AT1319" s="6" t="str">
        <f>_xlfn.IFNA(IF(IF($AK1319=AT$5,VLOOKUP(AO1319,buff!$K:$L,2,FALSE),"")=0,"",IF($AK1319=AT$5,VLOOKUP(AO1319,buff!$K:$L,2,FALSE),"")),"")</f>
        <v/>
      </c>
      <c r="AU1319" s="6" t="str">
        <f>_xlfn.IFNA(IF(IF($AK1319=AU$5,VLOOKUP(AP1319,buff!$K:$L,2,FALSE),"")=0,"",IF($AK1319=AU$5,VLOOKUP(AP1319,buff!$K:$L,2,FALSE),"")),"")</f>
        <v/>
      </c>
      <c r="AV1319" s="6" t="str">
        <f>_xlfn.IFNA(IF(IF($AK1319=AV$5,VLOOKUP(AL1319,buff!$K:$L,2,FALSE),"")=0,"",IF($AK1319=AV$5,VLOOKUP(AL1319,buff!$K:$L,2,FALSE),"")),"")</f>
        <v/>
      </c>
      <c r="AW1319" s="6" t="str">
        <f>_xlfn.IFNA(IF(IF($AK1319=AW$5,VLOOKUP(AM1319,buff!$K:$L,2,FALSE),"")=0,"",IF($AK1319=AW$5,VLOOKUP(AM1319,buff!$K:$L,2,FALSE),"")),"")</f>
        <v/>
      </c>
      <c r="AX1319" s="6" t="str">
        <f>_xlfn.IFNA(IF(IF($AK1319=AX$5,VLOOKUP(AN1319,buff!$K:$L,2,FALSE),"")=0,"",IF($AK1319=AX$5,VLOOKUP(AN1319,buff!$K:$L,2,FALSE),"")),"")</f>
        <v/>
      </c>
      <c r="AY1319" s="6" t="str">
        <f>_xlfn.IFNA(IF(IF($AK1319=AY$5,VLOOKUP(AO1319,buff!$K:$L,2,FALSE),"")=0,"",IF($AK1319=AY$5,VLOOKUP(AO1319,buff!$K:$L,2,FALSE),"")),"")</f>
        <v/>
      </c>
      <c r="AZ1319" s="6" t="str">
        <f>_xlfn.IFNA(IF(IF($AK1319=AZ$5,VLOOKUP(AP1319,buff!$K:$L,2,FALSE),"")=0,"",IF($AK1319=AZ$5,VLOOKUP(AP1319,buff!$K:$L,2,FALSE),"")),"")</f>
        <v/>
      </c>
      <c r="BA1319" s="6">
        <f>VLOOKUP(AL1319,buff!$K:$P,6,FALSE)</f>
        <v>-25</v>
      </c>
      <c r="BB1319" s="6" t="e">
        <f>VLOOKUP(AM1319,buff!$K:$P,6,FALSE)</f>
        <v>#N/A</v>
      </c>
      <c r="BC1319" s="6" t="e">
        <f>VLOOKUP(AN1319,buff!$K:$P,6,FALSE)</f>
        <v>#N/A</v>
      </c>
      <c r="BD1319">
        <f t="shared" si="347"/>
        <v>3</v>
      </c>
      <c r="BE1319">
        <f t="shared" si="348"/>
        <v>2</v>
      </c>
      <c r="BF1319" s="22">
        <f t="shared" si="349"/>
        <v>102203</v>
      </c>
    </row>
    <row r="1320" spans="1:58" x14ac:dyDescent="0.15">
      <c r="A1320" t="str">
        <f t="shared" si="351"/>
        <v>爱茉莉主动技能3等级14</v>
      </c>
      <c r="B1320" s="8">
        <f t="shared" si="352"/>
        <v>10220314</v>
      </c>
      <c r="C1320" s="8" t="str">
        <f>VLOOKUP(G1320,角色!A:B,2,FALSE)</f>
        <v>爱茉莉</v>
      </c>
      <c r="D1320" s="8" t="str">
        <f t="shared" si="353"/>
        <v>主动技能3</v>
      </c>
      <c r="E1320" s="8">
        <f t="shared" si="346"/>
        <v>14</v>
      </c>
      <c r="F1320" s="8">
        <f t="shared" si="354"/>
        <v>3</v>
      </c>
      <c r="G1320" s="8">
        <f t="shared" si="355"/>
        <v>22</v>
      </c>
      <c r="H1320" s="4" t="s">
        <v>980</v>
      </c>
      <c r="I1320" s="20" t="str">
        <f t="shared" si="350"/>
        <v>对敌方全体攻击，造成125%攻击力（+24004）点伤害。并附带减速。</v>
      </c>
      <c r="J1320" s="4" t="s">
        <v>277</v>
      </c>
      <c r="K1320" s="1" t="s">
        <v>102</v>
      </c>
      <c r="L1320" s="4" t="s">
        <v>108</v>
      </c>
      <c r="M1320" s="4"/>
      <c r="N1320" s="4">
        <v>100</v>
      </c>
      <c r="O1320" s="20">
        <f>VLOOKUP(L1320,对应表!BK:BL,2,FALSE)</f>
        <v>100</v>
      </c>
      <c r="P1320" s="25" t="str">
        <f>_xlfn.IFNA(VLOOKUP(G1320,角色!V:AE,主动技能!F1320+1,FALSE),"")</f>
        <v>||eff_binglongjuan|</v>
      </c>
      <c r="Q1320" s="25">
        <f>(VLOOKUP(G1320,角色!V:AE,主动技能!F1320+4,FALSE))</f>
        <v>3</v>
      </c>
      <c r="R1320" s="25">
        <v>0</v>
      </c>
      <c r="S1320" s="25">
        <v>0</v>
      </c>
      <c r="T1320" s="6" t="str">
        <f t="shared" si="356"/>
        <v>100003:100:2:0</v>
      </c>
      <c r="U1320" s="6" t="str">
        <f t="shared" si="357"/>
        <v/>
      </c>
      <c r="V1320" s="19" t="str">
        <f>VLOOKUP(G1320,角色!AW:BC,主动技能!F1320+1,FALSE)</f>
        <v>skill_26</v>
      </c>
      <c r="Y1320">
        <f t="shared" si="344"/>
        <v>0</v>
      </c>
      <c r="Z1320" s="19">
        <f>IF(VLOOKUP(C1320,角色!CC:CI,主动技能!F1320*2,FALSE)=0,"",VLOOKUP(C1320,角色!CC:CI,主动技能!F1320*2,FALSE))</f>
        <v>125</v>
      </c>
      <c r="AA1320" s="19">
        <f>IF(VLOOKUP(C1320,角色!CC:CI,主动技能!F1320*2+1,FALSE)=0,0,VLOOKUP(C1320,角色!CC:CI,主动技能!F1320*2+1,FALSE))</f>
        <v>25</v>
      </c>
      <c r="AB1320" s="19">
        <f>IF(INT(VLOOKUP(E1320,角色属性概况!I:M,3,FALSE)*AA1320/100)=0,"",(INT(VLOOKUP(E1320,角色属性概况!I:M,3,FALSE)*AA1320/100)))</f>
        <v>24004</v>
      </c>
      <c r="AE1320" s="25">
        <f>(VLOOKUP(G1320,角色!V:AE,主动技能!F1320+7,FALSE))</f>
        <v>1</v>
      </c>
      <c r="AF1320" s="19">
        <f>VLOOKUP(F1320,对应表!AY:BA,3,FALSE)</f>
        <v>2</v>
      </c>
      <c r="AG1320" s="19">
        <f>VLOOKUP(F1320,对应表!AY:BA,2,FALSE)</f>
        <v>2</v>
      </c>
      <c r="AH1320" s="25" t="str">
        <f>VLOOKUP(F1320,特效对应!F:G,2,FALSE)</f>
        <v>attackex</v>
      </c>
      <c r="AJ1320">
        <f t="shared" si="358"/>
        <v>14</v>
      </c>
      <c r="AK1320" t="s">
        <v>117</v>
      </c>
      <c r="AL1320" t="s">
        <v>583</v>
      </c>
      <c r="AQ1320" s="6" t="str">
        <f>_xlfn.IFNA(IF(IF($AK1320=AQ$5,VLOOKUP(AL1320,buff!$K:$L,2,FALSE),"")=0,"",IF($AK1320=AQ$5,VLOOKUP(AL1320,buff!$K:$L,2,FALSE),"")),"")</f>
        <v>100003:100:2:0</v>
      </c>
      <c r="AR1320" s="6" t="str">
        <f>_xlfn.IFNA(IF(IF($AK1320=AR$5,VLOOKUP(AM1320,buff!$K:$L,2,FALSE),"")=0,"",IF($AK1320=AR$5,VLOOKUP(AM1320,buff!$K:$L,2,FALSE),"")),"")</f>
        <v/>
      </c>
      <c r="AS1320" s="6" t="str">
        <f>_xlfn.IFNA(IF(IF($AK1320=AS$5,VLOOKUP(AN1320,buff!$K:$L,2,FALSE),"")=0,"",IF($AK1320=AS$5,VLOOKUP(AN1320,buff!$K:$L,2,FALSE),"")),"")</f>
        <v/>
      </c>
      <c r="AT1320" s="6" t="str">
        <f>_xlfn.IFNA(IF(IF($AK1320=AT$5,VLOOKUP(AO1320,buff!$K:$L,2,FALSE),"")=0,"",IF($AK1320=AT$5,VLOOKUP(AO1320,buff!$K:$L,2,FALSE),"")),"")</f>
        <v/>
      </c>
      <c r="AU1320" s="6" t="str">
        <f>_xlfn.IFNA(IF(IF($AK1320=AU$5,VLOOKUP(AP1320,buff!$K:$L,2,FALSE),"")=0,"",IF($AK1320=AU$5,VLOOKUP(AP1320,buff!$K:$L,2,FALSE),"")),"")</f>
        <v/>
      </c>
      <c r="AV1320" s="6" t="str">
        <f>_xlfn.IFNA(IF(IF($AK1320=AV$5,VLOOKUP(AL1320,buff!$K:$L,2,FALSE),"")=0,"",IF($AK1320=AV$5,VLOOKUP(AL1320,buff!$K:$L,2,FALSE),"")),"")</f>
        <v/>
      </c>
      <c r="AW1320" s="6" t="str">
        <f>_xlfn.IFNA(IF(IF($AK1320=AW$5,VLOOKUP(AM1320,buff!$K:$L,2,FALSE),"")=0,"",IF($AK1320=AW$5,VLOOKUP(AM1320,buff!$K:$L,2,FALSE),"")),"")</f>
        <v/>
      </c>
      <c r="AX1320" s="6" t="str">
        <f>_xlfn.IFNA(IF(IF($AK1320=AX$5,VLOOKUP(AN1320,buff!$K:$L,2,FALSE),"")=0,"",IF($AK1320=AX$5,VLOOKUP(AN1320,buff!$K:$L,2,FALSE),"")),"")</f>
        <v/>
      </c>
      <c r="AY1320" s="6" t="str">
        <f>_xlfn.IFNA(IF(IF($AK1320=AY$5,VLOOKUP(AO1320,buff!$K:$L,2,FALSE),"")=0,"",IF($AK1320=AY$5,VLOOKUP(AO1320,buff!$K:$L,2,FALSE),"")),"")</f>
        <v/>
      </c>
      <c r="AZ1320" s="6" t="str">
        <f>_xlfn.IFNA(IF(IF($AK1320=AZ$5,VLOOKUP(AP1320,buff!$K:$L,2,FALSE),"")=0,"",IF($AK1320=AZ$5,VLOOKUP(AP1320,buff!$K:$L,2,FALSE),"")),"")</f>
        <v/>
      </c>
      <c r="BA1320" s="6">
        <f>VLOOKUP(AL1320,buff!$K:$P,6,FALSE)</f>
        <v>-25</v>
      </c>
      <c r="BB1320" s="6" t="e">
        <f>VLOOKUP(AM1320,buff!$K:$P,6,FALSE)</f>
        <v>#N/A</v>
      </c>
      <c r="BC1320" s="6" t="e">
        <f>VLOOKUP(AN1320,buff!$K:$P,6,FALSE)</f>
        <v>#N/A</v>
      </c>
      <c r="BD1320">
        <f t="shared" si="347"/>
        <v>3</v>
      </c>
      <c r="BE1320">
        <f t="shared" si="348"/>
        <v>2</v>
      </c>
      <c r="BF1320" s="22">
        <f t="shared" si="349"/>
        <v>102203</v>
      </c>
    </row>
    <row r="1321" spans="1:58" x14ac:dyDescent="0.15">
      <c r="A1321" t="str">
        <f t="shared" si="351"/>
        <v>爱茉莉主动技能3等级15</v>
      </c>
      <c r="B1321" s="8">
        <f t="shared" si="352"/>
        <v>10220315</v>
      </c>
      <c r="C1321" s="8" t="str">
        <f>VLOOKUP(G1321,角色!A:B,2,FALSE)</f>
        <v>爱茉莉</v>
      </c>
      <c r="D1321" s="8" t="str">
        <f t="shared" si="353"/>
        <v>主动技能3</v>
      </c>
      <c r="E1321" s="8">
        <f t="shared" si="346"/>
        <v>15</v>
      </c>
      <c r="F1321" s="8">
        <f t="shared" si="354"/>
        <v>3</v>
      </c>
      <c r="G1321" s="8">
        <f t="shared" si="355"/>
        <v>22</v>
      </c>
      <c r="H1321" s="4" t="s">
        <v>980</v>
      </c>
      <c r="I1321" s="20" t="str">
        <f t="shared" si="350"/>
        <v>对敌方全体攻击，造成125%攻击力（+34033）点伤害。并附带减速。</v>
      </c>
      <c r="J1321" s="4" t="s">
        <v>277</v>
      </c>
      <c r="K1321" s="1" t="s">
        <v>102</v>
      </c>
      <c r="L1321" s="4" t="s">
        <v>108</v>
      </c>
      <c r="M1321" s="4"/>
      <c r="N1321" s="4">
        <v>100</v>
      </c>
      <c r="O1321" s="20">
        <f>VLOOKUP(L1321,对应表!BK:BL,2,FALSE)</f>
        <v>100</v>
      </c>
      <c r="P1321" s="25" t="str">
        <f>_xlfn.IFNA(VLOOKUP(G1321,角色!V:AE,主动技能!F1321+1,FALSE),"")</f>
        <v>||eff_binglongjuan|</v>
      </c>
      <c r="Q1321" s="25">
        <f>(VLOOKUP(G1321,角色!V:AE,主动技能!F1321+4,FALSE))</f>
        <v>3</v>
      </c>
      <c r="R1321" s="25">
        <v>0</v>
      </c>
      <c r="S1321" s="25">
        <v>0</v>
      </c>
      <c r="T1321" s="6" t="str">
        <f t="shared" si="356"/>
        <v>100003:100:2:0</v>
      </c>
      <c r="U1321" s="6" t="str">
        <f t="shared" si="357"/>
        <v/>
      </c>
      <c r="V1321" s="19" t="str">
        <f>VLOOKUP(G1321,角色!AW:BC,主动技能!F1321+1,FALSE)</f>
        <v>skill_26</v>
      </c>
      <c r="Y1321">
        <f t="shared" si="344"/>
        <v>0</v>
      </c>
      <c r="Z1321" s="19">
        <f>IF(VLOOKUP(C1321,角色!CC:CI,主动技能!F1321*2,FALSE)=0,"",VLOOKUP(C1321,角色!CC:CI,主动技能!F1321*2,FALSE))</f>
        <v>125</v>
      </c>
      <c r="AA1321" s="19">
        <f>IF(VLOOKUP(C1321,角色!CC:CI,主动技能!F1321*2+1,FALSE)=0,0,VLOOKUP(C1321,角色!CC:CI,主动技能!F1321*2+1,FALSE))</f>
        <v>25</v>
      </c>
      <c r="AB1321" s="19">
        <f>IF(INT(VLOOKUP(E1321,角色属性概况!I:M,3,FALSE)*AA1321/100)=0,"",(INT(VLOOKUP(E1321,角色属性概况!I:M,3,FALSE)*AA1321/100)))</f>
        <v>34033</v>
      </c>
      <c r="AE1321" s="25">
        <f>(VLOOKUP(G1321,角色!V:AE,主动技能!F1321+7,FALSE))</f>
        <v>1</v>
      </c>
      <c r="AF1321" s="19">
        <f>VLOOKUP(F1321,对应表!AY:BA,3,FALSE)</f>
        <v>2</v>
      </c>
      <c r="AG1321" s="19">
        <f>VLOOKUP(F1321,对应表!AY:BA,2,FALSE)</f>
        <v>2</v>
      </c>
      <c r="AH1321" s="25" t="str">
        <f>VLOOKUP(F1321,特效对应!F:G,2,FALSE)</f>
        <v>attackex</v>
      </c>
      <c r="AJ1321">
        <f t="shared" si="358"/>
        <v>15</v>
      </c>
      <c r="AK1321" t="s">
        <v>117</v>
      </c>
      <c r="AL1321" t="s">
        <v>583</v>
      </c>
      <c r="AQ1321" s="6" t="str">
        <f>_xlfn.IFNA(IF(IF($AK1321=AQ$5,VLOOKUP(AL1321,buff!$K:$L,2,FALSE),"")=0,"",IF($AK1321=AQ$5,VLOOKUP(AL1321,buff!$K:$L,2,FALSE),"")),"")</f>
        <v>100003:100:2:0</v>
      </c>
      <c r="AR1321" s="6" t="str">
        <f>_xlfn.IFNA(IF(IF($AK1321=AR$5,VLOOKUP(AM1321,buff!$K:$L,2,FALSE),"")=0,"",IF($AK1321=AR$5,VLOOKUP(AM1321,buff!$K:$L,2,FALSE),"")),"")</f>
        <v/>
      </c>
      <c r="AS1321" s="6" t="str">
        <f>_xlfn.IFNA(IF(IF($AK1321=AS$5,VLOOKUP(AN1321,buff!$K:$L,2,FALSE),"")=0,"",IF($AK1321=AS$5,VLOOKUP(AN1321,buff!$K:$L,2,FALSE),"")),"")</f>
        <v/>
      </c>
      <c r="AT1321" s="6" t="str">
        <f>_xlfn.IFNA(IF(IF($AK1321=AT$5,VLOOKUP(AO1321,buff!$K:$L,2,FALSE),"")=0,"",IF($AK1321=AT$5,VLOOKUP(AO1321,buff!$K:$L,2,FALSE),"")),"")</f>
        <v/>
      </c>
      <c r="AU1321" s="6" t="str">
        <f>_xlfn.IFNA(IF(IF($AK1321=AU$5,VLOOKUP(AP1321,buff!$K:$L,2,FALSE),"")=0,"",IF($AK1321=AU$5,VLOOKUP(AP1321,buff!$K:$L,2,FALSE),"")),"")</f>
        <v/>
      </c>
      <c r="AV1321" s="6" t="str">
        <f>_xlfn.IFNA(IF(IF($AK1321=AV$5,VLOOKUP(AL1321,buff!$K:$L,2,FALSE),"")=0,"",IF($AK1321=AV$5,VLOOKUP(AL1321,buff!$K:$L,2,FALSE),"")),"")</f>
        <v/>
      </c>
      <c r="AW1321" s="6" t="str">
        <f>_xlfn.IFNA(IF(IF($AK1321=AW$5,VLOOKUP(AM1321,buff!$K:$L,2,FALSE),"")=0,"",IF($AK1321=AW$5,VLOOKUP(AM1321,buff!$K:$L,2,FALSE),"")),"")</f>
        <v/>
      </c>
      <c r="AX1321" s="6" t="str">
        <f>_xlfn.IFNA(IF(IF($AK1321=AX$5,VLOOKUP(AN1321,buff!$K:$L,2,FALSE),"")=0,"",IF($AK1321=AX$5,VLOOKUP(AN1321,buff!$K:$L,2,FALSE),"")),"")</f>
        <v/>
      </c>
      <c r="AY1321" s="6" t="str">
        <f>_xlfn.IFNA(IF(IF($AK1321=AY$5,VLOOKUP(AO1321,buff!$K:$L,2,FALSE),"")=0,"",IF($AK1321=AY$5,VLOOKUP(AO1321,buff!$K:$L,2,FALSE),"")),"")</f>
        <v/>
      </c>
      <c r="AZ1321" s="6" t="str">
        <f>_xlfn.IFNA(IF(IF($AK1321=AZ$5,VLOOKUP(AP1321,buff!$K:$L,2,FALSE),"")=0,"",IF($AK1321=AZ$5,VLOOKUP(AP1321,buff!$K:$L,2,FALSE),"")),"")</f>
        <v/>
      </c>
      <c r="BA1321" s="6">
        <f>VLOOKUP(AL1321,buff!$K:$P,6,FALSE)</f>
        <v>-25</v>
      </c>
      <c r="BB1321" s="6" t="e">
        <f>VLOOKUP(AM1321,buff!$K:$P,6,FALSE)</f>
        <v>#N/A</v>
      </c>
      <c r="BC1321" s="6" t="e">
        <f>VLOOKUP(AN1321,buff!$K:$P,6,FALSE)</f>
        <v>#N/A</v>
      </c>
      <c r="BD1321">
        <f t="shared" si="347"/>
        <v>3</v>
      </c>
      <c r="BE1321">
        <f t="shared" si="348"/>
        <v>2</v>
      </c>
      <c r="BF1321" s="22">
        <f t="shared" si="349"/>
        <v>102203</v>
      </c>
    </row>
    <row r="1322" spans="1:58" x14ac:dyDescent="0.15">
      <c r="A1322" t="str">
        <f t="shared" si="351"/>
        <v>爱茉莉主动技能3等级16</v>
      </c>
      <c r="B1322" s="8">
        <f t="shared" si="352"/>
        <v>10220316</v>
      </c>
      <c r="C1322" s="8" t="str">
        <f>VLOOKUP(G1322,角色!A:B,2,FALSE)</f>
        <v>爱茉莉</v>
      </c>
      <c r="D1322" s="8" t="str">
        <f t="shared" si="353"/>
        <v>主动技能3</v>
      </c>
      <c r="E1322" s="8">
        <f t="shared" si="346"/>
        <v>16</v>
      </c>
      <c r="F1322" s="8">
        <f t="shared" si="354"/>
        <v>3</v>
      </c>
      <c r="G1322" s="8">
        <f t="shared" si="355"/>
        <v>22</v>
      </c>
      <c r="H1322" s="4" t="s">
        <v>980</v>
      </c>
      <c r="I1322" s="20" t="str">
        <f t="shared" si="350"/>
        <v>对敌方全体攻击，造成125%攻击力（+48232）点伤害。并附带减速。</v>
      </c>
      <c r="J1322" s="4" t="s">
        <v>277</v>
      </c>
      <c r="K1322" s="1" t="s">
        <v>102</v>
      </c>
      <c r="L1322" s="4" t="s">
        <v>108</v>
      </c>
      <c r="M1322" s="4"/>
      <c r="N1322" s="4">
        <v>100</v>
      </c>
      <c r="O1322" s="20">
        <f>VLOOKUP(L1322,对应表!BK:BL,2,FALSE)</f>
        <v>100</v>
      </c>
      <c r="P1322" s="25" t="str">
        <f>_xlfn.IFNA(VLOOKUP(G1322,角色!V:AE,主动技能!F1322+1,FALSE),"")</f>
        <v>||eff_binglongjuan|</v>
      </c>
      <c r="Q1322" s="25">
        <f>(VLOOKUP(G1322,角色!V:AE,主动技能!F1322+4,FALSE))</f>
        <v>3</v>
      </c>
      <c r="R1322" s="25">
        <v>0</v>
      </c>
      <c r="S1322" s="25">
        <v>0</v>
      </c>
      <c r="T1322" s="6" t="str">
        <f t="shared" si="356"/>
        <v>100003:100:2:0</v>
      </c>
      <c r="U1322" s="6" t="str">
        <f t="shared" si="357"/>
        <v/>
      </c>
      <c r="V1322" s="19" t="str">
        <f>VLOOKUP(G1322,角色!AW:BC,主动技能!F1322+1,FALSE)</f>
        <v>skill_26</v>
      </c>
      <c r="Y1322">
        <f t="shared" si="344"/>
        <v>0</v>
      </c>
      <c r="Z1322" s="19">
        <f>IF(VLOOKUP(C1322,角色!CC:CI,主动技能!F1322*2,FALSE)=0,"",VLOOKUP(C1322,角色!CC:CI,主动技能!F1322*2,FALSE))</f>
        <v>125</v>
      </c>
      <c r="AA1322" s="19">
        <f>IF(VLOOKUP(C1322,角色!CC:CI,主动技能!F1322*2+1,FALSE)=0,0,VLOOKUP(C1322,角色!CC:CI,主动技能!F1322*2+1,FALSE))</f>
        <v>25</v>
      </c>
      <c r="AB1322" s="19">
        <f>IF(INT(VLOOKUP(E1322,角色属性概况!I:M,3,FALSE)*AA1322/100)=0,"",(INT(VLOOKUP(E1322,角色属性概况!I:M,3,FALSE)*AA1322/100)))</f>
        <v>48232</v>
      </c>
      <c r="AE1322" s="25">
        <f>(VLOOKUP(G1322,角色!V:AE,主动技能!F1322+7,FALSE))</f>
        <v>1</v>
      </c>
      <c r="AF1322" s="19">
        <f>VLOOKUP(F1322,对应表!AY:BA,3,FALSE)</f>
        <v>2</v>
      </c>
      <c r="AG1322" s="19">
        <f>VLOOKUP(F1322,对应表!AY:BA,2,FALSE)</f>
        <v>2</v>
      </c>
      <c r="AH1322" s="25" t="str">
        <f>VLOOKUP(F1322,特效对应!F:G,2,FALSE)</f>
        <v>attackex</v>
      </c>
      <c r="AJ1322">
        <f t="shared" si="358"/>
        <v>16</v>
      </c>
      <c r="AK1322" t="s">
        <v>117</v>
      </c>
      <c r="AL1322" t="s">
        <v>583</v>
      </c>
      <c r="AQ1322" s="6" t="str">
        <f>_xlfn.IFNA(IF(IF($AK1322=AQ$5,VLOOKUP(AL1322,buff!$K:$L,2,FALSE),"")=0,"",IF($AK1322=AQ$5,VLOOKUP(AL1322,buff!$K:$L,2,FALSE),"")),"")</f>
        <v>100003:100:2:0</v>
      </c>
      <c r="AR1322" s="6" t="str">
        <f>_xlfn.IFNA(IF(IF($AK1322=AR$5,VLOOKUP(AM1322,buff!$K:$L,2,FALSE),"")=0,"",IF($AK1322=AR$5,VLOOKUP(AM1322,buff!$K:$L,2,FALSE),"")),"")</f>
        <v/>
      </c>
      <c r="AS1322" s="6" t="str">
        <f>_xlfn.IFNA(IF(IF($AK1322=AS$5,VLOOKUP(AN1322,buff!$K:$L,2,FALSE),"")=0,"",IF($AK1322=AS$5,VLOOKUP(AN1322,buff!$K:$L,2,FALSE),"")),"")</f>
        <v/>
      </c>
      <c r="AT1322" s="6" t="str">
        <f>_xlfn.IFNA(IF(IF($AK1322=AT$5,VLOOKUP(AO1322,buff!$K:$L,2,FALSE),"")=0,"",IF($AK1322=AT$5,VLOOKUP(AO1322,buff!$K:$L,2,FALSE),"")),"")</f>
        <v/>
      </c>
      <c r="AU1322" s="6" t="str">
        <f>_xlfn.IFNA(IF(IF($AK1322=AU$5,VLOOKUP(AP1322,buff!$K:$L,2,FALSE),"")=0,"",IF($AK1322=AU$5,VLOOKUP(AP1322,buff!$K:$L,2,FALSE),"")),"")</f>
        <v/>
      </c>
      <c r="AV1322" s="6" t="str">
        <f>_xlfn.IFNA(IF(IF($AK1322=AV$5,VLOOKUP(AL1322,buff!$K:$L,2,FALSE),"")=0,"",IF($AK1322=AV$5,VLOOKUP(AL1322,buff!$K:$L,2,FALSE),"")),"")</f>
        <v/>
      </c>
      <c r="AW1322" s="6" t="str">
        <f>_xlfn.IFNA(IF(IF($AK1322=AW$5,VLOOKUP(AM1322,buff!$K:$L,2,FALSE),"")=0,"",IF($AK1322=AW$5,VLOOKUP(AM1322,buff!$K:$L,2,FALSE),"")),"")</f>
        <v/>
      </c>
      <c r="AX1322" s="6" t="str">
        <f>_xlfn.IFNA(IF(IF($AK1322=AX$5,VLOOKUP(AN1322,buff!$K:$L,2,FALSE),"")=0,"",IF($AK1322=AX$5,VLOOKUP(AN1322,buff!$K:$L,2,FALSE),"")),"")</f>
        <v/>
      </c>
      <c r="AY1322" s="6" t="str">
        <f>_xlfn.IFNA(IF(IF($AK1322=AY$5,VLOOKUP(AO1322,buff!$K:$L,2,FALSE),"")=0,"",IF($AK1322=AY$5,VLOOKUP(AO1322,buff!$K:$L,2,FALSE),"")),"")</f>
        <v/>
      </c>
      <c r="AZ1322" s="6" t="str">
        <f>_xlfn.IFNA(IF(IF($AK1322=AZ$5,VLOOKUP(AP1322,buff!$K:$L,2,FALSE),"")=0,"",IF($AK1322=AZ$5,VLOOKUP(AP1322,buff!$K:$L,2,FALSE),"")),"")</f>
        <v/>
      </c>
      <c r="BA1322" s="6">
        <f>VLOOKUP(AL1322,buff!$K:$P,6,FALSE)</f>
        <v>-25</v>
      </c>
      <c r="BB1322" s="6" t="e">
        <f>VLOOKUP(AM1322,buff!$K:$P,6,FALSE)</f>
        <v>#N/A</v>
      </c>
      <c r="BC1322" s="6" t="e">
        <f>VLOOKUP(AN1322,buff!$K:$P,6,FALSE)</f>
        <v>#N/A</v>
      </c>
      <c r="BD1322">
        <f t="shared" si="347"/>
        <v>3</v>
      </c>
      <c r="BE1322">
        <f t="shared" si="348"/>
        <v>2</v>
      </c>
      <c r="BF1322" s="22">
        <f t="shared" si="349"/>
        <v>102203</v>
      </c>
    </row>
    <row r="1323" spans="1:58" x14ac:dyDescent="0.15">
      <c r="A1323" t="str">
        <f t="shared" si="351"/>
        <v>爱茉莉主动技能3等级17</v>
      </c>
      <c r="B1323" s="8">
        <f t="shared" si="352"/>
        <v>10220317</v>
      </c>
      <c r="C1323" s="8" t="str">
        <f>VLOOKUP(G1323,角色!A:B,2,FALSE)</f>
        <v>爱茉莉</v>
      </c>
      <c r="D1323" s="8" t="str">
        <f t="shared" si="353"/>
        <v>主动技能3</v>
      </c>
      <c r="E1323" s="8">
        <f t="shared" si="346"/>
        <v>17</v>
      </c>
      <c r="F1323" s="8">
        <f t="shared" si="354"/>
        <v>3</v>
      </c>
      <c r="G1323" s="8">
        <f t="shared" si="355"/>
        <v>22</v>
      </c>
      <c r="H1323" s="4" t="s">
        <v>980</v>
      </c>
      <c r="I1323" s="20" t="str">
        <f t="shared" si="350"/>
        <v>对敌方全体攻击，造成125%攻击力（+68333）点伤害。并附带减速。</v>
      </c>
      <c r="J1323" s="4" t="s">
        <v>277</v>
      </c>
      <c r="K1323" s="1" t="s">
        <v>102</v>
      </c>
      <c r="L1323" s="4" t="s">
        <v>108</v>
      </c>
      <c r="M1323" s="4"/>
      <c r="N1323" s="4">
        <v>100</v>
      </c>
      <c r="O1323" s="20">
        <f>VLOOKUP(L1323,对应表!BK:BL,2,FALSE)</f>
        <v>100</v>
      </c>
      <c r="P1323" s="25" t="str">
        <f>_xlfn.IFNA(VLOOKUP(G1323,角色!V:AE,主动技能!F1323+1,FALSE),"")</f>
        <v>||eff_binglongjuan|</v>
      </c>
      <c r="Q1323" s="25">
        <f>(VLOOKUP(G1323,角色!V:AE,主动技能!F1323+4,FALSE))</f>
        <v>3</v>
      </c>
      <c r="R1323" s="25">
        <v>0</v>
      </c>
      <c r="S1323" s="25">
        <v>0</v>
      </c>
      <c r="T1323" s="6" t="str">
        <f t="shared" si="356"/>
        <v>100003:100:2:0</v>
      </c>
      <c r="U1323" s="6" t="str">
        <f t="shared" si="357"/>
        <v/>
      </c>
      <c r="V1323" s="19" t="str">
        <f>VLOOKUP(G1323,角色!AW:BC,主动技能!F1323+1,FALSE)</f>
        <v>skill_26</v>
      </c>
      <c r="Y1323">
        <f t="shared" si="344"/>
        <v>0</v>
      </c>
      <c r="Z1323" s="19">
        <f>IF(VLOOKUP(C1323,角色!CC:CI,主动技能!F1323*2,FALSE)=0,"",VLOOKUP(C1323,角色!CC:CI,主动技能!F1323*2,FALSE))</f>
        <v>125</v>
      </c>
      <c r="AA1323" s="19">
        <f>IF(VLOOKUP(C1323,角色!CC:CI,主动技能!F1323*2+1,FALSE)=0,0,VLOOKUP(C1323,角色!CC:CI,主动技能!F1323*2+1,FALSE))</f>
        <v>25</v>
      </c>
      <c r="AB1323" s="19">
        <f>IF(INT(VLOOKUP(E1323,角色属性概况!I:M,3,FALSE)*AA1323/100)=0,"",(INT(VLOOKUP(E1323,角色属性概况!I:M,3,FALSE)*AA1323/100)))</f>
        <v>68333</v>
      </c>
      <c r="AE1323" s="25">
        <f>(VLOOKUP(G1323,角色!V:AE,主动技能!F1323+7,FALSE))</f>
        <v>1</v>
      </c>
      <c r="AF1323" s="19">
        <f>VLOOKUP(F1323,对应表!AY:BA,3,FALSE)</f>
        <v>2</v>
      </c>
      <c r="AG1323" s="19">
        <f>VLOOKUP(F1323,对应表!AY:BA,2,FALSE)</f>
        <v>2</v>
      </c>
      <c r="AH1323" s="25" t="str">
        <f>VLOOKUP(F1323,特效对应!F:G,2,FALSE)</f>
        <v>attackex</v>
      </c>
      <c r="AJ1323">
        <f t="shared" si="358"/>
        <v>17</v>
      </c>
      <c r="AK1323" t="s">
        <v>117</v>
      </c>
      <c r="AL1323" t="s">
        <v>583</v>
      </c>
      <c r="AQ1323" s="6" t="str">
        <f>_xlfn.IFNA(IF(IF($AK1323=AQ$5,VLOOKUP(AL1323,buff!$K:$L,2,FALSE),"")=0,"",IF($AK1323=AQ$5,VLOOKUP(AL1323,buff!$K:$L,2,FALSE),"")),"")</f>
        <v>100003:100:2:0</v>
      </c>
      <c r="AR1323" s="6" t="str">
        <f>_xlfn.IFNA(IF(IF($AK1323=AR$5,VLOOKUP(AM1323,buff!$K:$L,2,FALSE),"")=0,"",IF($AK1323=AR$5,VLOOKUP(AM1323,buff!$K:$L,2,FALSE),"")),"")</f>
        <v/>
      </c>
      <c r="AS1323" s="6" t="str">
        <f>_xlfn.IFNA(IF(IF($AK1323=AS$5,VLOOKUP(AN1323,buff!$K:$L,2,FALSE),"")=0,"",IF($AK1323=AS$5,VLOOKUP(AN1323,buff!$K:$L,2,FALSE),"")),"")</f>
        <v/>
      </c>
      <c r="AT1323" s="6" t="str">
        <f>_xlfn.IFNA(IF(IF($AK1323=AT$5,VLOOKUP(AO1323,buff!$K:$L,2,FALSE),"")=0,"",IF($AK1323=AT$5,VLOOKUP(AO1323,buff!$K:$L,2,FALSE),"")),"")</f>
        <v/>
      </c>
      <c r="AU1323" s="6" t="str">
        <f>_xlfn.IFNA(IF(IF($AK1323=AU$5,VLOOKUP(AP1323,buff!$K:$L,2,FALSE),"")=0,"",IF($AK1323=AU$5,VLOOKUP(AP1323,buff!$K:$L,2,FALSE),"")),"")</f>
        <v/>
      </c>
      <c r="AV1323" s="6" t="str">
        <f>_xlfn.IFNA(IF(IF($AK1323=AV$5,VLOOKUP(AL1323,buff!$K:$L,2,FALSE),"")=0,"",IF($AK1323=AV$5,VLOOKUP(AL1323,buff!$K:$L,2,FALSE),"")),"")</f>
        <v/>
      </c>
      <c r="AW1323" s="6" t="str">
        <f>_xlfn.IFNA(IF(IF($AK1323=AW$5,VLOOKUP(AM1323,buff!$K:$L,2,FALSE),"")=0,"",IF($AK1323=AW$5,VLOOKUP(AM1323,buff!$K:$L,2,FALSE),"")),"")</f>
        <v/>
      </c>
      <c r="AX1323" s="6" t="str">
        <f>_xlfn.IFNA(IF(IF($AK1323=AX$5,VLOOKUP(AN1323,buff!$K:$L,2,FALSE),"")=0,"",IF($AK1323=AX$5,VLOOKUP(AN1323,buff!$K:$L,2,FALSE),"")),"")</f>
        <v/>
      </c>
      <c r="AY1323" s="6" t="str">
        <f>_xlfn.IFNA(IF(IF($AK1323=AY$5,VLOOKUP(AO1323,buff!$K:$L,2,FALSE),"")=0,"",IF($AK1323=AY$5,VLOOKUP(AO1323,buff!$K:$L,2,FALSE),"")),"")</f>
        <v/>
      </c>
      <c r="AZ1323" s="6" t="str">
        <f>_xlfn.IFNA(IF(IF($AK1323=AZ$5,VLOOKUP(AP1323,buff!$K:$L,2,FALSE),"")=0,"",IF($AK1323=AZ$5,VLOOKUP(AP1323,buff!$K:$L,2,FALSE),"")),"")</f>
        <v/>
      </c>
      <c r="BA1323" s="6">
        <f>VLOOKUP(AL1323,buff!$K:$P,6,FALSE)</f>
        <v>-25</v>
      </c>
      <c r="BB1323" s="6" t="e">
        <f>VLOOKUP(AM1323,buff!$K:$P,6,FALSE)</f>
        <v>#N/A</v>
      </c>
      <c r="BC1323" s="6" t="e">
        <f>VLOOKUP(AN1323,buff!$K:$P,6,FALSE)</f>
        <v>#N/A</v>
      </c>
      <c r="BD1323">
        <f t="shared" si="347"/>
        <v>3</v>
      </c>
      <c r="BE1323">
        <f t="shared" si="348"/>
        <v>2</v>
      </c>
      <c r="BF1323" s="22">
        <f t="shared" si="349"/>
        <v>102203</v>
      </c>
    </row>
    <row r="1324" spans="1:58" x14ac:dyDescent="0.15">
      <c r="A1324" t="str">
        <f t="shared" si="351"/>
        <v>爱茉莉主动技能3等级18</v>
      </c>
      <c r="B1324" s="8">
        <f t="shared" si="352"/>
        <v>10220318</v>
      </c>
      <c r="C1324" s="8" t="str">
        <f>VLOOKUP(G1324,角色!A:B,2,FALSE)</f>
        <v>爱茉莉</v>
      </c>
      <c r="D1324" s="8" t="str">
        <f t="shared" si="353"/>
        <v>主动技能3</v>
      </c>
      <c r="E1324" s="8">
        <f t="shared" si="346"/>
        <v>18</v>
      </c>
      <c r="F1324" s="8">
        <f t="shared" si="354"/>
        <v>3</v>
      </c>
      <c r="G1324" s="8">
        <f t="shared" si="355"/>
        <v>22</v>
      </c>
      <c r="H1324" s="4" t="s">
        <v>980</v>
      </c>
      <c r="I1324" s="20" t="str">
        <f t="shared" si="350"/>
        <v>对敌方全体攻击，造成125%攻击力（+96791）点伤害。并附带减速。</v>
      </c>
      <c r="J1324" s="4" t="s">
        <v>277</v>
      </c>
      <c r="K1324" s="1" t="s">
        <v>102</v>
      </c>
      <c r="L1324" s="4" t="s">
        <v>108</v>
      </c>
      <c r="M1324" s="4"/>
      <c r="N1324" s="4">
        <v>100</v>
      </c>
      <c r="O1324" s="20">
        <f>VLOOKUP(L1324,对应表!BK:BL,2,FALSE)</f>
        <v>100</v>
      </c>
      <c r="P1324" s="25" t="str">
        <f>_xlfn.IFNA(VLOOKUP(G1324,角色!V:AE,主动技能!F1324+1,FALSE),"")</f>
        <v>||eff_binglongjuan|</v>
      </c>
      <c r="Q1324" s="25">
        <f>(VLOOKUP(G1324,角色!V:AE,主动技能!F1324+4,FALSE))</f>
        <v>3</v>
      </c>
      <c r="R1324" s="25">
        <v>0</v>
      </c>
      <c r="S1324" s="25">
        <v>0</v>
      </c>
      <c r="T1324" s="6" t="str">
        <f t="shared" si="356"/>
        <v>100003:100:2:0</v>
      </c>
      <c r="U1324" s="6" t="str">
        <f t="shared" si="357"/>
        <v/>
      </c>
      <c r="V1324" s="19" t="str">
        <f>VLOOKUP(G1324,角色!AW:BC,主动技能!F1324+1,FALSE)</f>
        <v>skill_26</v>
      </c>
      <c r="Y1324">
        <f t="shared" si="344"/>
        <v>0</v>
      </c>
      <c r="Z1324" s="19">
        <f>IF(VLOOKUP(C1324,角色!CC:CI,主动技能!F1324*2,FALSE)=0,"",VLOOKUP(C1324,角色!CC:CI,主动技能!F1324*2,FALSE))</f>
        <v>125</v>
      </c>
      <c r="AA1324" s="19">
        <f>IF(VLOOKUP(C1324,角色!CC:CI,主动技能!F1324*2+1,FALSE)=0,0,VLOOKUP(C1324,角色!CC:CI,主动技能!F1324*2+1,FALSE))</f>
        <v>25</v>
      </c>
      <c r="AB1324" s="19">
        <f>IF(INT(VLOOKUP(E1324,角色属性概况!I:M,3,FALSE)*AA1324/100)=0,"",(INT(VLOOKUP(E1324,角色属性概况!I:M,3,FALSE)*AA1324/100)))</f>
        <v>96791</v>
      </c>
      <c r="AE1324" s="25">
        <f>(VLOOKUP(G1324,角色!V:AE,主动技能!F1324+7,FALSE))</f>
        <v>1</v>
      </c>
      <c r="AF1324" s="19">
        <f>VLOOKUP(F1324,对应表!AY:BA,3,FALSE)</f>
        <v>2</v>
      </c>
      <c r="AG1324" s="19">
        <f>VLOOKUP(F1324,对应表!AY:BA,2,FALSE)</f>
        <v>2</v>
      </c>
      <c r="AH1324" s="25" t="str">
        <f>VLOOKUP(F1324,特效对应!F:G,2,FALSE)</f>
        <v>attackex</v>
      </c>
      <c r="AJ1324">
        <f t="shared" si="358"/>
        <v>18</v>
      </c>
      <c r="AK1324" t="s">
        <v>117</v>
      </c>
      <c r="AL1324" t="s">
        <v>583</v>
      </c>
      <c r="AQ1324" s="6" t="str">
        <f>_xlfn.IFNA(IF(IF($AK1324=AQ$5,VLOOKUP(AL1324,buff!$K:$L,2,FALSE),"")=0,"",IF($AK1324=AQ$5,VLOOKUP(AL1324,buff!$K:$L,2,FALSE),"")),"")</f>
        <v>100003:100:2:0</v>
      </c>
      <c r="AR1324" s="6" t="str">
        <f>_xlfn.IFNA(IF(IF($AK1324=AR$5,VLOOKUP(AM1324,buff!$K:$L,2,FALSE),"")=0,"",IF($AK1324=AR$5,VLOOKUP(AM1324,buff!$K:$L,2,FALSE),"")),"")</f>
        <v/>
      </c>
      <c r="AS1324" s="6" t="str">
        <f>_xlfn.IFNA(IF(IF($AK1324=AS$5,VLOOKUP(AN1324,buff!$K:$L,2,FALSE),"")=0,"",IF($AK1324=AS$5,VLOOKUP(AN1324,buff!$K:$L,2,FALSE),"")),"")</f>
        <v/>
      </c>
      <c r="AT1324" s="6" t="str">
        <f>_xlfn.IFNA(IF(IF($AK1324=AT$5,VLOOKUP(AO1324,buff!$K:$L,2,FALSE),"")=0,"",IF($AK1324=AT$5,VLOOKUP(AO1324,buff!$K:$L,2,FALSE),"")),"")</f>
        <v/>
      </c>
      <c r="AU1324" s="6" t="str">
        <f>_xlfn.IFNA(IF(IF($AK1324=AU$5,VLOOKUP(AP1324,buff!$K:$L,2,FALSE),"")=0,"",IF($AK1324=AU$5,VLOOKUP(AP1324,buff!$K:$L,2,FALSE),"")),"")</f>
        <v/>
      </c>
      <c r="AV1324" s="6" t="str">
        <f>_xlfn.IFNA(IF(IF($AK1324=AV$5,VLOOKUP(AL1324,buff!$K:$L,2,FALSE),"")=0,"",IF($AK1324=AV$5,VLOOKUP(AL1324,buff!$K:$L,2,FALSE),"")),"")</f>
        <v/>
      </c>
      <c r="AW1324" s="6" t="str">
        <f>_xlfn.IFNA(IF(IF($AK1324=AW$5,VLOOKUP(AM1324,buff!$K:$L,2,FALSE),"")=0,"",IF($AK1324=AW$5,VLOOKUP(AM1324,buff!$K:$L,2,FALSE),"")),"")</f>
        <v/>
      </c>
      <c r="AX1324" s="6" t="str">
        <f>_xlfn.IFNA(IF(IF($AK1324=AX$5,VLOOKUP(AN1324,buff!$K:$L,2,FALSE),"")=0,"",IF($AK1324=AX$5,VLOOKUP(AN1324,buff!$K:$L,2,FALSE),"")),"")</f>
        <v/>
      </c>
      <c r="AY1324" s="6" t="str">
        <f>_xlfn.IFNA(IF(IF($AK1324=AY$5,VLOOKUP(AO1324,buff!$K:$L,2,FALSE),"")=0,"",IF($AK1324=AY$5,VLOOKUP(AO1324,buff!$K:$L,2,FALSE),"")),"")</f>
        <v/>
      </c>
      <c r="AZ1324" s="6" t="str">
        <f>_xlfn.IFNA(IF(IF($AK1324=AZ$5,VLOOKUP(AP1324,buff!$K:$L,2,FALSE),"")=0,"",IF($AK1324=AZ$5,VLOOKUP(AP1324,buff!$K:$L,2,FALSE),"")),"")</f>
        <v/>
      </c>
      <c r="BA1324" s="6">
        <f>VLOOKUP(AL1324,buff!$K:$P,6,FALSE)</f>
        <v>-25</v>
      </c>
      <c r="BB1324" s="6" t="e">
        <f>VLOOKUP(AM1324,buff!$K:$P,6,FALSE)</f>
        <v>#N/A</v>
      </c>
      <c r="BC1324" s="6" t="e">
        <f>VLOOKUP(AN1324,buff!$K:$P,6,FALSE)</f>
        <v>#N/A</v>
      </c>
      <c r="BD1324">
        <f t="shared" si="347"/>
        <v>3</v>
      </c>
      <c r="BE1324">
        <f t="shared" si="348"/>
        <v>2</v>
      </c>
      <c r="BF1324" s="22">
        <f t="shared" si="349"/>
        <v>102203</v>
      </c>
    </row>
    <row r="1325" spans="1:58" x14ac:dyDescent="0.15">
      <c r="A1325" t="str">
        <f t="shared" si="351"/>
        <v>爱茉莉主动技能3等级19</v>
      </c>
      <c r="B1325" s="8">
        <f t="shared" si="352"/>
        <v>10220319</v>
      </c>
      <c r="C1325" s="8" t="str">
        <f>VLOOKUP(G1325,角色!A:B,2,FALSE)</f>
        <v>爱茉莉</v>
      </c>
      <c r="D1325" s="8" t="str">
        <f t="shared" si="353"/>
        <v>主动技能3</v>
      </c>
      <c r="E1325" s="8">
        <f t="shared" si="346"/>
        <v>19</v>
      </c>
      <c r="F1325" s="8">
        <f t="shared" si="354"/>
        <v>3</v>
      </c>
      <c r="G1325" s="8">
        <f t="shared" si="355"/>
        <v>22</v>
      </c>
      <c r="H1325" s="4" t="s">
        <v>980</v>
      </c>
      <c r="I1325" s="20" t="str">
        <f t="shared" si="350"/>
        <v>对敌方全体攻击，造成125%攻击力（+137079）点伤害。并附带减速。</v>
      </c>
      <c r="J1325" s="4" t="s">
        <v>277</v>
      </c>
      <c r="K1325" s="1" t="s">
        <v>102</v>
      </c>
      <c r="L1325" s="4" t="s">
        <v>108</v>
      </c>
      <c r="M1325" s="4"/>
      <c r="N1325" s="4">
        <v>100</v>
      </c>
      <c r="O1325" s="20">
        <f>VLOOKUP(L1325,对应表!BK:BL,2,FALSE)</f>
        <v>100</v>
      </c>
      <c r="P1325" s="25" t="str">
        <f>_xlfn.IFNA(VLOOKUP(G1325,角色!V:AE,主动技能!F1325+1,FALSE),"")</f>
        <v>||eff_binglongjuan|</v>
      </c>
      <c r="Q1325" s="25">
        <f>(VLOOKUP(G1325,角色!V:AE,主动技能!F1325+4,FALSE))</f>
        <v>3</v>
      </c>
      <c r="R1325" s="25">
        <v>0</v>
      </c>
      <c r="S1325" s="25">
        <v>0</v>
      </c>
      <c r="T1325" s="6" t="str">
        <f t="shared" si="356"/>
        <v>100003:100:2:0</v>
      </c>
      <c r="U1325" s="6" t="str">
        <f t="shared" si="357"/>
        <v/>
      </c>
      <c r="V1325" s="19" t="str">
        <f>VLOOKUP(G1325,角色!AW:BC,主动技能!F1325+1,FALSE)</f>
        <v>skill_26</v>
      </c>
      <c r="Y1325">
        <f t="shared" si="344"/>
        <v>0</v>
      </c>
      <c r="Z1325" s="19">
        <f>IF(VLOOKUP(C1325,角色!CC:CI,主动技能!F1325*2,FALSE)=0,"",VLOOKUP(C1325,角色!CC:CI,主动技能!F1325*2,FALSE))</f>
        <v>125</v>
      </c>
      <c r="AA1325" s="19">
        <f>IF(VLOOKUP(C1325,角色!CC:CI,主动技能!F1325*2+1,FALSE)=0,0,VLOOKUP(C1325,角色!CC:CI,主动技能!F1325*2+1,FALSE))</f>
        <v>25</v>
      </c>
      <c r="AB1325" s="19">
        <f>IF(INT(VLOOKUP(E1325,角色属性概况!I:M,3,FALSE)*AA1325/100)=0,"",(INT(VLOOKUP(E1325,角色属性概况!I:M,3,FALSE)*AA1325/100)))</f>
        <v>137079</v>
      </c>
      <c r="AE1325" s="25">
        <f>(VLOOKUP(G1325,角色!V:AE,主动技能!F1325+7,FALSE))</f>
        <v>1</v>
      </c>
      <c r="AF1325" s="19">
        <f>VLOOKUP(F1325,对应表!AY:BA,3,FALSE)</f>
        <v>2</v>
      </c>
      <c r="AG1325" s="19">
        <f>VLOOKUP(F1325,对应表!AY:BA,2,FALSE)</f>
        <v>2</v>
      </c>
      <c r="AH1325" s="25" t="str">
        <f>VLOOKUP(F1325,特效对应!F:G,2,FALSE)</f>
        <v>attackex</v>
      </c>
      <c r="AJ1325">
        <f t="shared" si="358"/>
        <v>19</v>
      </c>
      <c r="AK1325" t="s">
        <v>117</v>
      </c>
      <c r="AL1325" t="s">
        <v>583</v>
      </c>
      <c r="AQ1325" s="6" t="str">
        <f>_xlfn.IFNA(IF(IF($AK1325=AQ$5,VLOOKUP(AL1325,buff!$K:$L,2,FALSE),"")=0,"",IF($AK1325=AQ$5,VLOOKUP(AL1325,buff!$K:$L,2,FALSE),"")),"")</f>
        <v>100003:100:2:0</v>
      </c>
      <c r="AR1325" s="6" t="str">
        <f>_xlfn.IFNA(IF(IF($AK1325=AR$5,VLOOKUP(AM1325,buff!$K:$L,2,FALSE),"")=0,"",IF($AK1325=AR$5,VLOOKUP(AM1325,buff!$K:$L,2,FALSE),"")),"")</f>
        <v/>
      </c>
      <c r="AS1325" s="6" t="str">
        <f>_xlfn.IFNA(IF(IF($AK1325=AS$5,VLOOKUP(AN1325,buff!$K:$L,2,FALSE),"")=0,"",IF($AK1325=AS$5,VLOOKUP(AN1325,buff!$K:$L,2,FALSE),"")),"")</f>
        <v/>
      </c>
      <c r="AT1325" s="6" t="str">
        <f>_xlfn.IFNA(IF(IF($AK1325=AT$5,VLOOKUP(AO1325,buff!$K:$L,2,FALSE),"")=0,"",IF($AK1325=AT$5,VLOOKUP(AO1325,buff!$K:$L,2,FALSE),"")),"")</f>
        <v/>
      </c>
      <c r="AU1325" s="6" t="str">
        <f>_xlfn.IFNA(IF(IF($AK1325=AU$5,VLOOKUP(AP1325,buff!$K:$L,2,FALSE),"")=0,"",IF($AK1325=AU$5,VLOOKUP(AP1325,buff!$K:$L,2,FALSE),"")),"")</f>
        <v/>
      </c>
      <c r="AV1325" s="6" t="str">
        <f>_xlfn.IFNA(IF(IF($AK1325=AV$5,VLOOKUP(AL1325,buff!$K:$L,2,FALSE),"")=0,"",IF($AK1325=AV$5,VLOOKUP(AL1325,buff!$K:$L,2,FALSE),"")),"")</f>
        <v/>
      </c>
      <c r="AW1325" s="6" t="str">
        <f>_xlfn.IFNA(IF(IF($AK1325=AW$5,VLOOKUP(AM1325,buff!$K:$L,2,FALSE),"")=0,"",IF($AK1325=AW$5,VLOOKUP(AM1325,buff!$K:$L,2,FALSE),"")),"")</f>
        <v/>
      </c>
      <c r="AX1325" s="6" t="str">
        <f>_xlfn.IFNA(IF(IF($AK1325=AX$5,VLOOKUP(AN1325,buff!$K:$L,2,FALSE),"")=0,"",IF($AK1325=AX$5,VLOOKUP(AN1325,buff!$K:$L,2,FALSE),"")),"")</f>
        <v/>
      </c>
      <c r="AY1325" s="6" t="str">
        <f>_xlfn.IFNA(IF(IF($AK1325=AY$5,VLOOKUP(AO1325,buff!$K:$L,2,FALSE),"")=0,"",IF($AK1325=AY$5,VLOOKUP(AO1325,buff!$K:$L,2,FALSE),"")),"")</f>
        <v/>
      </c>
      <c r="AZ1325" s="6" t="str">
        <f>_xlfn.IFNA(IF(IF($AK1325=AZ$5,VLOOKUP(AP1325,buff!$K:$L,2,FALSE),"")=0,"",IF($AK1325=AZ$5,VLOOKUP(AP1325,buff!$K:$L,2,FALSE),"")),"")</f>
        <v/>
      </c>
      <c r="BA1325" s="6">
        <f>VLOOKUP(AL1325,buff!$K:$P,6,FALSE)</f>
        <v>-25</v>
      </c>
      <c r="BB1325" s="6" t="e">
        <f>VLOOKUP(AM1325,buff!$K:$P,6,FALSE)</f>
        <v>#N/A</v>
      </c>
      <c r="BC1325" s="6" t="e">
        <f>VLOOKUP(AN1325,buff!$K:$P,6,FALSE)</f>
        <v>#N/A</v>
      </c>
      <c r="BD1325">
        <f t="shared" si="347"/>
        <v>3</v>
      </c>
      <c r="BE1325">
        <f t="shared" si="348"/>
        <v>2</v>
      </c>
      <c r="BF1325" s="22">
        <f t="shared" si="349"/>
        <v>102203</v>
      </c>
    </row>
    <row r="1326" spans="1:58" x14ac:dyDescent="0.15">
      <c r="A1326" t="str">
        <f t="shared" si="351"/>
        <v>爱茉莉主动技能3等级20</v>
      </c>
      <c r="B1326" s="8">
        <f t="shared" si="352"/>
        <v>10220320</v>
      </c>
      <c r="C1326" s="8" t="str">
        <f>VLOOKUP(G1326,角色!A:B,2,FALSE)</f>
        <v>爱茉莉</v>
      </c>
      <c r="D1326" s="8" t="str">
        <f t="shared" si="353"/>
        <v>主动技能3</v>
      </c>
      <c r="E1326" s="8">
        <f t="shared" si="346"/>
        <v>20</v>
      </c>
      <c r="F1326" s="8">
        <f t="shared" si="354"/>
        <v>3</v>
      </c>
      <c r="G1326" s="8">
        <f t="shared" si="355"/>
        <v>22</v>
      </c>
      <c r="H1326" s="4" t="s">
        <v>980</v>
      </c>
      <c r="I1326" s="20" t="str">
        <f t="shared" si="350"/>
        <v>对敌方全体攻击，造成125%攻击力（+194115）点伤害。并附带减速。</v>
      </c>
      <c r="J1326" s="4" t="s">
        <v>277</v>
      </c>
      <c r="K1326" s="1" t="s">
        <v>102</v>
      </c>
      <c r="L1326" s="4" t="s">
        <v>108</v>
      </c>
      <c r="M1326" s="4"/>
      <c r="N1326" s="4">
        <v>100</v>
      </c>
      <c r="O1326" s="20">
        <f>VLOOKUP(L1326,对应表!BK:BL,2,FALSE)</f>
        <v>100</v>
      </c>
      <c r="P1326" s="25" t="str">
        <f>_xlfn.IFNA(VLOOKUP(G1326,角色!V:AE,主动技能!F1326+1,FALSE),"")</f>
        <v>||eff_binglongjuan|</v>
      </c>
      <c r="Q1326" s="25">
        <f>(VLOOKUP(G1326,角色!V:AE,主动技能!F1326+4,FALSE))</f>
        <v>3</v>
      </c>
      <c r="R1326" s="25">
        <v>0</v>
      </c>
      <c r="S1326" s="25">
        <v>0</v>
      </c>
      <c r="T1326" s="6" t="str">
        <f t="shared" si="356"/>
        <v>100003:100:2:0</v>
      </c>
      <c r="U1326" s="6" t="str">
        <f t="shared" si="357"/>
        <v/>
      </c>
      <c r="V1326" s="19" t="str">
        <f>VLOOKUP(G1326,角色!AW:BC,主动技能!F1326+1,FALSE)</f>
        <v>skill_26</v>
      </c>
      <c r="Y1326">
        <f t="shared" si="344"/>
        <v>0</v>
      </c>
      <c r="Z1326" s="19">
        <f>IF(VLOOKUP(C1326,角色!CC:CI,主动技能!F1326*2,FALSE)=0,"",VLOOKUP(C1326,角色!CC:CI,主动技能!F1326*2,FALSE))</f>
        <v>125</v>
      </c>
      <c r="AA1326" s="19">
        <f>IF(VLOOKUP(C1326,角色!CC:CI,主动技能!F1326*2+1,FALSE)=0,0,VLOOKUP(C1326,角色!CC:CI,主动技能!F1326*2+1,FALSE))</f>
        <v>25</v>
      </c>
      <c r="AB1326" s="19">
        <f>IF(INT(VLOOKUP(E1326,角色属性概况!I:M,3,FALSE)*AA1326/100)=0,"",(INT(VLOOKUP(E1326,角色属性概况!I:M,3,FALSE)*AA1326/100)))</f>
        <v>194115</v>
      </c>
      <c r="AE1326" s="25">
        <f>(VLOOKUP(G1326,角色!V:AE,主动技能!F1326+7,FALSE))</f>
        <v>1</v>
      </c>
      <c r="AF1326" s="19">
        <f>VLOOKUP(F1326,对应表!AY:BA,3,FALSE)</f>
        <v>2</v>
      </c>
      <c r="AG1326" s="19">
        <f>VLOOKUP(F1326,对应表!AY:BA,2,FALSE)</f>
        <v>2</v>
      </c>
      <c r="AH1326" s="25" t="str">
        <f>VLOOKUP(F1326,特效对应!F:G,2,FALSE)</f>
        <v>attackex</v>
      </c>
      <c r="AJ1326">
        <f t="shared" si="358"/>
        <v>20</v>
      </c>
      <c r="AK1326" t="s">
        <v>117</v>
      </c>
      <c r="AL1326" t="s">
        <v>583</v>
      </c>
      <c r="AQ1326" s="6" t="str">
        <f>_xlfn.IFNA(IF(IF($AK1326=AQ$5,VLOOKUP(AL1326,buff!$K:$L,2,FALSE),"")=0,"",IF($AK1326=AQ$5,VLOOKUP(AL1326,buff!$K:$L,2,FALSE),"")),"")</f>
        <v>100003:100:2:0</v>
      </c>
      <c r="AR1326" s="6" t="str">
        <f>_xlfn.IFNA(IF(IF($AK1326=AR$5,VLOOKUP(AM1326,buff!$K:$L,2,FALSE),"")=0,"",IF($AK1326=AR$5,VLOOKUP(AM1326,buff!$K:$L,2,FALSE),"")),"")</f>
        <v/>
      </c>
      <c r="AS1326" s="6" t="str">
        <f>_xlfn.IFNA(IF(IF($AK1326=AS$5,VLOOKUP(AN1326,buff!$K:$L,2,FALSE),"")=0,"",IF($AK1326=AS$5,VLOOKUP(AN1326,buff!$K:$L,2,FALSE),"")),"")</f>
        <v/>
      </c>
      <c r="AT1326" s="6" t="str">
        <f>_xlfn.IFNA(IF(IF($AK1326=AT$5,VLOOKUP(AO1326,buff!$K:$L,2,FALSE),"")=0,"",IF($AK1326=AT$5,VLOOKUP(AO1326,buff!$K:$L,2,FALSE),"")),"")</f>
        <v/>
      </c>
      <c r="AU1326" s="6" t="str">
        <f>_xlfn.IFNA(IF(IF($AK1326=AU$5,VLOOKUP(AP1326,buff!$K:$L,2,FALSE),"")=0,"",IF($AK1326=AU$5,VLOOKUP(AP1326,buff!$K:$L,2,FALSE),"")),"")</f>
        <v/>
      </c>
      <c r="AV1326" s="6" t="str">
        <f>_xlfn.IFNA(IF(IF($AK1326=AV$5,VLOOKUP(AL1326,buff!$K:$L,2,FALSE),"")=0,"",IF($AK1326=AV$5,VLOOKUP(AL1326,buff!$K:$L,2,FALSE),"")),"")</f>
        <v/>
      </c>
      <c r="AW1326" s="6" t="str">
        <f>_xlfn.IFNA(IF(IF($AK1326=AW$5,VLOOKUP(AM1326,buff!$K:$L,2,FALSE),"")=0,"",IF($AK1326=AW$5,VLOOKUP(AM1326,buff!$K:$L,2,FALSE),"")),"")</f>
        <v/>
      </c>
      <c r="AX1326" s="6" t="str">
        <f>_xlfn.IFNA(IF(IF($AK1326=AX$5,VLOOKUP(AN1326,buff!$K:$L,2,FALSE),"")=0,"",IF($AK1326=AX$5,VLOOKUP(AN1326,buff!$K:$L,2,FALSE),"")),"")</f>
        <v/>
      </c>
      <c r="AY1326" s="6" t="str">
        <f>_xlfn.IFNA(IF(IF($AK1326=AY$5,VLOOKUP(AO1326,buff!$K:$L,2,FALSE),"")=0,"",IF($AK1326=AY$5,VLOOKUP(AO1326,buff!$K:$L,2,FALSE),"")),"")</f>
        <v/>
      </c>
      <c r="AZ1326" s="6" t="str">
        <f>_xlfn.IFNA(IF(IF($AK1326=AZ$5,VLOOKUP(AP1326,buff!$K:$L,2,FALSE),"")=0,"",IF($AK1326=AZ$5,VLOOKUP(AP1326,buff!$K:$L,2,FALSE),"")),"")</f>
        <v/>
      </c>
      <c r="BA1326" s="6">
        <f>VLOOKUP(AL1326,buff!$K:$P,6,FALSE)</f>
        <v>-25</v>
      </c>
      <c r="BB1326" s="6" t="e">
        <f>VLOOKUP(AM1326,buff!$K:$P,6,FALSE)</f>
        <v>#N/A</v>
      </c>
      <c r="BC1326" s="6" t="e">
        <f>VLOOKUP(AN1326,buff!$K:$P,6,FALSE)</f>
        <v>#N/A</v>
      </c>
      <c r="BD1326">
        <f t="shared" si="347"/>
        <v>3</v>
      </c>
      <c r="BE1326">
        <f t="shared" si="348"/>
        <v>2</v>
      </c>
      <c r="BF1326" s="22">
        <f t="shared" si="349"/>
        <v>102203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CA225"/>
  <sheetViews>
    <sheetView topLeftCell="E139" workbookViewId="0">
      <selection activeCell="F175" sqref="F175"/>
    </sheetView>
  </sheetViews>
  <sheetFormatPr baseColWidth="10" defaultRowHeight="15" x14ac:dyDescent="0.15"/>
  <cols>
    <col min="1" max="1" width="19.5" bestFit="1" customWidth="1"/>
    <col min="2" max="4" width="10.83203125" style="8" customWidth="1"/>
    <col min="5" max="5" width="27.6640625" customWidth="1"/>
    <col min="6" max="6" width="58.83203125" customWidth="1"/>
    <col min="11" max="12" width="14.83203125" bestFit="1" customWidth="1"/>
    <col min="13" max="13" width="20.5" style="25" bestFit="1" customWidth="1"/>
    <col min="14" max="14" width="10.83203125" style="25" customWidth="1"/>
    <col min="15" max="15" width="16.5" style="25" customWidth="1"/>
    <col min="16" max="16" width="10.83203125" style="25" customWidth="1"/>
    <col min="17" max="17" width="16.5" style="6" bestFit="1" customWidth="1"/>
    <col min="18" max="18" width="16.5" style="6" customWidth="1"/>
    <col min="23" max="23" width="22" customWidth="1"/>
    <col min="24" max="24" width="13.1640625" customWidth="1"/>
    <col min="26" max="26" width="14.83203125" bestFit="1" customWidth="1"/>
    <col min="27" max="27" width="14.83203125" style="25" customWidth="1"/>
    <col min="28" max="29" width="14.83203125" customWidth="1"/>
    <col min="30" max="30" width="8.6640625" style="25" customWidth="1"/>
    <col min="31" max="31" width="19.83203125" style="25" customWidth="1"/>
    <col min="33" max="33" width="14.83203125" customWidth="1"/>
    <col min="34" max="34" width="21.5" bestFit="1" customWidth="1"/>
    <col min="35" max="35" width="19.5" bestFit="1" customWidth="1"/>
    <col min="36" max="38" width="14.83203125" customWidth="1"/>
    <col min="39" max="48" width="30.5" style="6" customWidth="1"/>
    <col min="49" max="49" width="10.83203125" customWidth="1"/>
    <col min="50" max="50" width="14" customWidth="1"/>
    <col min="51" max="51" width="13.5" style="22" customWidth="1"/>
    <col min="52" max="52" width="10.83203125" customWidth="1"/>
    <col min="53" max="53" width="11.83203125" customWidth="1"/>
  </cols>
  <sheetData>
    <row r="1" spans="2:79" x14ac:dyDescent="0.15">
      <c r="B1" s="8" t="s">
        <v>0</v>
      </c>
    </row>
    <row r="2" spans="2:79" x14ac:dyDescent="0.15">
      <c r="M2" s="25" t="s">
        <v>1</v>
      </c>
    </row>
    <row r="4" spans="2:79" x14ac:dyDescent="0.15">
      <c r="M4" s="25" t="s">
        <v>1418</v>
      </c>
    </row>
    <row r="5" spans="2:79" x14ac:dyDescent="0.15">
      <c r="M5" s="25" t="s">
        <v>1419</v>
      </c>
    </row>
    <row r="8" spans="2:79" x14ac:dyDescent="0.15">
      <c r="B8" s="7" t="s">
        <v>2</v>
      </c>
      <c r="C8" s="7" t="s">
        <v>255</v>
      </c>
      <c r="D8" s="7"/>
      <c r="E8" s="2" t="s">
        <v>3</v>
      </c>
      <c r="F8" s="2" t="s">
        <v>4</v>
      </c>
      <c r="G8" s="1" t="s">
        <v>5</v>
      </c>
      <c r="H8" s="1" t="s">
        <v>6</v>
      </c>
      <c r="I8" s="1" t="s">
        <v>7</v>
      </c>
      <c r="J8" s="1" t="s">
        <v>8</v>
      </c>
      <c r="K8" s="1" t="s">
        <v>9</v>
      </c>
      <c r="L8" s="1" t="s">
        <v>10</v>
      </c>
      <c r="M8" s="26" t="s">
        <v>11</v>
      </c>
      <c r="N8" s="26" t="s">
        <v>12</v>
      </c>
      <c r="O8" s="26" t="s">
        <v>13</v>
      </c>
      <c r="P8" s="26" t="s">
        <v>14</v>
      </c>
      <c r="Q8" s="5" t="s">
        <v>15</v>
      </c>
      <c r="R8" s="5" t="s">
        <v>16</v>
      </c>
      <c r="S8" s="3" t="s">
        <v>17</v>
      </c>
      <c r="T8" s="3" t="s">
        <v>18</v>
      </c>
      <c r="U8" s="3" t="s">
        <v>19</v>
      </c>
      <c r="V8" s="1" t="s">
        <v>116</v>
      </c>
      <c r="W8" s="1" t="s">
        <v>21</v>
      </c>
      <c r="X8" s="1" t="s">
        <v>22</v>
      </c>
      <c r="Y8" s="1" t="s">
        <v>23</v>
      </c>
      <c r="Z8" s="1" t="s">
        <v>24</v>
      </c>
      <c r="AA8" s="26" t="s">
        <v>281</v>
      </c>
      <c r="AB8" s="1" t="s">
        <v>282</v>
      </c>
      <c r="AC8" s="1" t="s">
        <v>283</v>
      </c>
      <c r="AD8" s="26" t="s">
        <v>618</v>
      </c>
      <c r="AE8" s="26" t="s">
        <v>619</v>
      </c>
      <c r="AF8" s="1" t="s">
        <v>620</v>
      </c>
      <c r="AG8" s="1" t="s">
        <v>293</v>
      </c>
      <c r="AH8" s="1"/>
      <c r="AI8" s="1"/>
      <c r="AJ8" s="1"/>
      <c r="AK8" s="1"/>
      <c r="AL8" s="1"/>
      <c r="AW8" s="1"/>
      <c r="AX8" s="1"/>
      <c r="AY8" s="23" t="s">
        <v>1411</v>
      </c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</row>
    <row r="9" spans="2:79" x14ac:dyDescent="0.15">
      <c r="B9" s="7" t="s">
        <v>25</v>
      </c>
      <c r="C9" s="2">
        <v>20</v>
      </c>
      <c r="D9" s="2"/>
      <c r="E9" s="1" t="s">
        <v>26</v>
      </c>
      <c r="F9" s="1" t="s">
        <v>26</v>
      </c>
      <c r="G9" s="1" t="s">
        <v>25</v>
      </c>
      <c r="H9" s="1" t="s">
        <v>25</v>
      </c>
      <c r="I9" s="1" t="s">
        <v>25</v>
      </c>
      <c r="J9" s="1" t="s">
        <v>25</v>
      </c>
      <c r="K9" s="1" t="s">
        <v>25</v>
      </c>
      <c r="L9" s="1" t="s">
        <v>25</v>
      </c>
      <c r="M9" s="26" t="s">
        <v>26</v>
      </c>
      <c r="N9" s="26" t="s">
        <v>25</v>
      </c>
      <c r="O9" s="26" t="s">
        <v>25</v>
      </c>
      <c r="P9" s="26" t="s">
        <v>25</v>
      </c>
      <c r="Q9" s="5" t="s">
        <v>26</v>
      </c>
      <c r="R9" s="5" t="s">
        <v>26</v>
      </c>
      <c r="S9" s="1" t="s">
        <v>26</v>
      </c>
      <c r="T9" s="1" t="s">
        <v>26</v>
      </c>
      <c r="U9" s="1" t="s">
        <v>26</v>
      </c>
      <c r="V9" s="1" t="s">
        <v>25</v>
      </c>
      <c r="W9" s="1" t="s">
        <v>25</v>
      </c>
      <c r="X9" s="1" t="s">
        <v>25</v>
      </c>
      <c r="Y9" s="1" t="s">
        <v>25</v>
      </c>
      <c r="Z9" s="1" t="s">
        <v>25</v>
      </c>
      <c r="AA9" s="26" t="s">
        <v>25</v>
      </c>
      <c r="AB9" s="1" t="s">
        <v>25</v>
      </c>
      <c r="AC9" s="1" t="s">
        <v>25</v>
      </c>
      <c r="AD9" s="26" t="s">
        <v>26</v>
      </c>
      <c r="AE9" s="26" t="s">
        <v>26</v>
      </c>
      <c r="AF9" s="1" t="s">
        <v>25</v>
      </c>
      <c r="AG9" s="1" t="s">
        <v>117</v>
      </c>
      <c r="AH9" s="1"/>
      <c r="AI9" s="1"/>
      <c r="AJ9" s="1"/>
      <c r="AK9" s="1"/>
      <c r="AL9" s="1"/>
      <c r="AM9" s="6" t="s">
        <v>117</v>
      </c>
      <c r="AN9" s="6" t="s">
        <v>117</v>
      </c>
      <c r="AO9" s="6" t="s">
        <v>117</v>
      </c>
      <c r="AP9" s="6" t="s">
        <v>117</v>
      </c>
      <c r="AQ9" s="6" t="s">
        <v>117</v>
      </c>
      <c r="AR9" s="6" t="s">
        <v>118</v>
      </c>
      <c r="AS9" s="6" t="s">
        <v>118</v>
      </c>
      <c r="AT9" s="6" t="s">
        <v>118</v>
      </c>
      <c r="AU9" s="6" t="s">
        <v>118</v>
      </c>
      <c r="AV9" s="6" t="s">
        <v>118</v>
      </c>
      <c r="AY9" s="23" t="s">
        <v>25</v>
      </c>
      <c r="AZ9" s="1"/>
      <c r="BA9" s="1"/>
      <c r="BB9" s="1"/>
      <c r="BC9" s="1"/>
    </row>
    <row r="10" spans="2:79" x14ac:dyDescent="0.15">
      <c r="B10" s="7" t="s">
        <v>27</v>
      </c>
      <c r="C10" s="13" t="s">
        <v>132</v>
      </c>
      <c r="D10" s="7" t="s">
        <v>1409</v>
      </c>
      <c r="E10" s="1" t="s">
        <v>30</v>
      </c>
      <c r="F10" s="1" t="s">
        <v>31</v>
      </c>
      <c r="G10" s="1" t="s">
        <v>32</v>
      </c>
      <c r="H10" s="1" t="s">
        <v>33</v>
      </c>
      <c r="I10" s="1" t="s">
        <v>34</v>
      </c>
      <c r="J10" s="1" t="s">
        <v>35</v>
      </c>
      <c r="K10" s="1" t="s">
        <v>36</v>
      </c>
      <c r="L10" s="1" t="s">
        <v>37</v>
      </c>
      <c r="M10" s="26" t="s">
        <v>38</v>
      </c>
      <c r="N10" s="26" t="s">
        <v>39</v>
      </c>
      <c r="O10" s="26" t="s">
        <v>40</v>
      </c>
      <c r="P10" s="26" t="s">
        <v>41</v>
      </c>
      <c r="Q10" s="5" t="s">
        <v>42</v>
      </c>
      <c r="R10" s="5" t="s">
        <v>43</v>
      </c>
      <c r="S10" s="1" t="s">
        <v>44</v>
      </c>
      <c r="T10" s="1" t="s">
        <v>45</v>
      </c>
      <c r="U10" s="1" t="s">
        <v>46</v>
      </c>
      <c r="V10" s="1" t="s">
        <v>47</v>
      </c>
      <c r="W10" s="1" t="s">
        <v>48</v>
      </c>
      <c r="X10" s="1" t="s">
        <v>49</v>
      </c>
      <c r="Y10" s="1" t="s">
        <v>50</v>
      </c>
      <c r="Z10" s="1" t="s">
        <v>51</v>
      </c>
      <c r="AA10" s="26" t="s">
        <v>284</v>
      </c>
      <c r="AB10" s="1" t="s">
        <v>285</v>
      </c>
      <c r="AC10" s="1" t="s">
        <v>286</v>
      </c>
      <c r="AD10" s="26" t="s">
        <v>621</v>
      </c>
      <c r="AE10" s="26" t="s">
        <v>622</v>
      </c>
      <c r="AF10" s="1" t="s">
        <v>623</v>
      </c>
      <c r="AG10" s="2" t="s">
        <v>118</v>
      </c>
      <c r="AH10" s="17" t="s">
        <v>133</v>
      </c>
      <c r="AI10" s="17" t="s">
        <v>129</v>
      </c>
      <c r="AJ10" s="17" t="s">
        <v>134</v>
      </c>
      <c r="AK10" s="17" t="s">
        <v>135</v>
      </c>
      <c r="AL10" s="17" t="s">
        <v>136</v>
      </c>
      <c r="AM10" s="6" t="s">
        <v>133</v>
      </c>
      <c r="AN10" s="6" t="s">
        <v>129</v>
      </c>
      <c r="AO10" s="6" t="s">
        <v>134</v>
      </c>
      <c r="AP10" s="6" t="s">
        <v>135</v>
      </c>
      <c r="AQ10" s="6" t="s">
        <v>136</v>
      </c>
      <c r="AR10" s="6" t="s">
        <v>133</v>
      </c>
      <c r="AS10" s="6" t="s">
        <v>129</v>
      </c>
      <c r="AT10" s="6" t="s">
        <v>134</v>
      </c>
      <c r="AU10" s="6" t="s">
        <v>135</v>
      </c>
      <c r="AV10" s="6" t="s">
        <v>136</v>
      </c>
      <c r="AW10" s="6" t="s">
        <v>615</v>
      </c>
      <c r="AX10" s="6" t="s">
        <v>616</v>
      </c>
      <c r="AY10" s="23" t="s">
        <v>1413</v>
      </c>
      <c r="AZ10" s="6"/>
      <c r="BA10" s="6"/>
    </row>
    <row r="11" spans="2:79" x14ac:dyDescent="0.15">
      <c r="B11" s="8">
        <f>3*10000000+D11*100+C11</f>
        <v>30000101</v>
      </c>
      <c r="C11" s="8">
        <v>1</v>
      </c>
      <c r="D11" s="8">
        <v>1</v>
      </c>
      <c r="E11" t="str">
        <f>VLOOKUP(D11,特效对应!W:Y,2,FALSE)</f>
        <v>组合·冰龙卷风</v>
      </c>
      <c r="F11" s="20" t="s">
        <v>1452</v>
      </c>
      <c r="G11" s="20" t="s">
        <v>277</v>
      </c>
      <c r="H11" s="21" t="s">
        <v>102</v>
      </c>
      <c r="I11" s="20" t="s">
        <v>108</v>
      </c>
      <c r="J11" s="20"/>
      <c r="K11" s="20">
        <v>200</v>
      </c>
      <c r="L11" s="20">
        <f>K11</f>
        <v>200</v>
      </c>
      <c r="M11" s="25" t="str">
        <f>M$4&amp;VLOOKUP(E11,特效对应!X:Y,2,FALSE)&amp;M$5</f>
        <v>||eff_binglongjuan|</v>
      </c>
      <c r="N11" s="25">
        <v>3</v>
      </c>
      <c r="O11" s="25">
        <v>0</v>
      </c>
      <c r="P11" s="25">
        <v>0</v>
      </c>
      <c r="Q11" s="19" t="str">
        <f t="shared" ref="Q11:Q50" si="0">IF(AM11="","",AM11)&amp;IF(AN11="","","|"&amp;AN11)&amp;IF(AO11="","","|"&amp;AO11)&amp;IF(AP11="","","|"&amp;AP11)&amp;IF(AQ11="","","|"&amp;AQ11)</f>
        <v/>
      </c>
      <c r="R11" s="19" t="str">
        <f t="shared" ref="R11:R50" si="1">IF(AR11="","",AR11)&amp;IF(AS11="","","|"&amp;AS11)&amp;IF(AT11="","","|"&amp;AT11)&amp;IF(AU11="","","|"&amp;AU11)&amp;IF(AV11="","","|"&amp;AV11)</f>
        <v/>
      </c>
      <c r="S11" s="19" t="str">
        <f>VLOOKUP(D11,特效对应!W:Z,4,FALSE)</f>
        <v>skill_26</v>
      </c>
      <c r="T11" s="19"/>
      <c r="U11" s="19"/>
      <c r="V11" s="19">
        <v>0</v>
      </c>
      <c r="W11" s="19">
        <f>IF(G11="己方",0,100)</f>
        <v>100</v>
      </c>
      <c r="X11" s="19">
        <v>0</v>
      </c>
      <c r="Y11" s="19"/>
      <c r="Z11" s="19"/>
      <c r="AA11" s="25">
        <v>1</v>
      </c>
      <c r="AB11" s="19">
        <f>AW11</f>
        <v>0</v>
      </c>
      <c r="AC11" s="19">
        <f>AX11</f>
        <v>0</v>
      </c>
      <c r="AD11" s="25" t="s">
        <v>1410</v>
      </c>
      <c r="AF11">
        <f t="shared" ref="AF11:AF50" si="2">C11</f>
        <v>1</v>
      </c>
      <c r="AG11" s="19"/>
      <c r="AH11" s="19"/>
      <c r="AI11" s="19"/>
      <c r="AJ11" s="19"/>
      <c r="AK11" s="19"/>
      <c r="AL11" s="19"/>
      <c r="AM11" s="6" t="str">
        <f>IF(IF($AG11=AM$9,VLOOKUP(AH11,buff!$K:$L,2,FALSE),"")=0,"",IF($AG11=AM$9,VLOOKUP(AH11,buff!$K:$L,2,FALSE),""))</f>
        <v/>
      </c>
      <c r="AN11" s="6" t="str">
        <f>_xlfn.IFNA(IF(IF($AG11=AN$9,VLOOKUP(AI11,buff!$K:$L,2,FALSE),"")=0,"",IF($AG11=AN$9,VLOOKUP(AI11,buff!$K:$L,2,FALSE),"")),"")</f>
        <v/>
      </c>
      <c r="AO11" s="6" t="str">
        <f>_xlfn.IFNA(IF(IF($AG11=AO$9,VLOOKUP(AJ11,buff!$K:$L,2,FALSE),"")=0,"",IF($AG11=AO$9,VLOOKUP(AJ11,buff!$K:$L,2,FALSE),"")),"")</f>
        <v/>
      </c>
      <c r="AP11" s="6" t="str">
        <f>_xlfn.IFNA(IF(IF($AG11=AP$9,VLOOKUP(AK11,buff!$K:$L,2,FALSE),"")=0,"",IF($AG11=AP$9,VLOOKUP(AK11,buff!$K:$L,2,FALSE),"")),"")</f>
        <v/>
      </c>
      <c r="AQ11" s="6" t="str">
        <f>_xlfn.IFNA(IF(IF($AG11=AQ$9,VLOOKUP(AL11,buff!$K:$L,2,FALSE),"")=0,"",IF($AG11=AQ$9,VLOOKUP(AL11,buff!$K:$L,2,FALSE),"")),"")</f>
        <v/>
      </c>
      <c r="AR11" s="6" t="str">
        <f>_xlfn.IFNA(IF(IF($AG11=AR$9,VLOOKUP(AH11,buff!$K:$L,2,FALSE),"")=0,"",IF($AG11=AR$9,VLOOKUP(AH11,buff!$K:$L,2,FALSE),"")),"")</f>
        <v/>
      </c>
      <c r="AS11" s="6" t="str">
        <f>_xlfn.IFNA(IF(IF($AG11=AS$9,VLOOKUP(AI11,buff!$K:$L,2,FALSE),"")=0,"",IF($AG11=AS$9,VLOOKUP(AI11,buff!$K:$L,2,FALSE),"")),"")</f>
        <v/>
      </c>
      <c r="AT11" s="6" t="str">
        <f>_xlfn.IFNA(IF(IF($AG11=AT$9,VLOOKUP(AJ11,buff!$K:$L,2,FALSE),"")=0,"",IF($AG11=AT$9,VLOOKUP(AJ11,buff!$K:$L,2,FALSE),"")),"")</f>
        <v/>
      </c>
      <c r="AU11" s="6" t="str">
        <f>_xlfn.IFNA(IF(IF($AG11=AU$9,VLOOKUP(AK11,buff!$K:$L,2,FALSE),"")=0,"",IF($AG11=AU$9,VLOOKUP(AK11,buff!$K:$L,2,FALSE),"")),"")</f>
        <v/>
      </c>
      <c r="AV11" s="6" t="str">
        <f>_xlfn.IFNA(IF(IF($AG11=AV$9,VLOOKUP(AL11,buff!$K:$L,2,FALSE),"")=0,"",IF($AG11=AV$9,VLOOKUP(AL11,buff!$K:$L,2,FALSE),"")),"")</f>
        <v/>
      </c>
      <c r="AW11">
        <f>IF(D11=1,0,IF(D11=2,2,3))</f>
        <v>0</v>
      </c>
      <c r="AX11">
        <f>IF(D11=1,0,IF(D11=2,1,2))</f>
        <v>0</v>
      </c>
      <c r="AY11" s="22">
        <f>3*100000+D11</f>
        <v>300001</v>
      </c>
    </row>
    <row r="12" spans="2:79" x14ac:dyDescent="0.15">
      <c r="B12" s="8">
        <f t="shared" ref="B12:B50" si="3">3*10000000+D12*100+C12</f>
        <v>30000102</v>
      </c>
      <c r="C12" s="8">
        <f t="shared" ref="C12:C50" si="4">IF(C11=C$9,1,C11+1)</f>
        <v>2</v>
      </c>
      <c r="D12" s="8">
        <f>IF(C12=1,D11+1,D11)</f>
        <v>1</v>
      </c>
      <c r="E12" t="str">
        <f>VLOOKUP(D12,特效对应!W:Y,2,FALSE)</f>
        <v>组合·冰龙卷风</v>
      </c>
      <c r="F12" s="20" t="s">
        <v>1452</v>
      </c>
      <c r="G12" s="4" t="s">
        <v>277</v>
      </c>
      <c r="H12" s="1" t="s">
        <v>102</v>
      </c>
      <c r="I12" s="20" t="s">
        <v>108</v>
      </c>
      <c r="J12" s="4"/>
      <c r="K12" s="20">
        <v>200</v>
      </c>
      <c r="L12" s="20">
        <f t="shared" ref="L12:L75" si="5">K12</f>
        <v>200</v>
      </c>
      <c r="M12" s="25" t="str">
        <f>M$4&amp;VLOOKUP(E12,特效对应!X:Y,2,FALSE)&amp;M$5</f>
        <v>||eff_binglongjuan|</v>
      </c>
      <c r="N12" s="25">
        <v>3</v>
      </c>
      <c r="O12" s="25">
        <v>0</v>
      </c>
      <c r="P12" s="25">
        <v>0</v>
      </c>
      <c r="Q12" s="6" t="str">
        <f t="shared" si="0"/>
        <v/>
      </c>
      <c r="R12" s="6" t="str">
        <f t="shared" si="1"/>
        <v/>
      </c>
      <c r="S12" s="19" t="str">
        <f>VLOOKUP(D12,特效对应!W:Z,4,FALSE)</f>
        <v>skill_26</v>
      </c>
      <c r="V12" s="19">
        <v>0</v>
      </c>
      <c r="W12" s="19">
        <f t="shared" ref="W12:W75" si="6">IF(G12="己方",0,100)</f>
        <v>100</v>
      </c>
      <c r="X12" s="19">
        <v>0</v>
      </c>
      <c r="AA12" s="25">
        <v>1</v>
      </c>
      <c r="AB12" s="19">
        <f t="shared" ref="AB12:AC27" si="7">AW12</f>
        <v>0</v>
      </c>
      <c r="AC12" s="19">
        <f t="shared" si="7"/>
        <v>0</v>
      </c>
      <c r="AD12" s="25" t="s">
        <v>1410</v>
      </c>
      <c r="AF12">
        <f t="shared" si="2"/>
        <v>2</v>
      </c>
      <c r="AM12" s="6" t="str">
        <f>IF(IF($AG12=AM$9,VLOOKUP(AH12,buff!$K:$L,2,FALSE),"")=0,"",IF($AG12=AM$9,VLOOKUP(AH12,buff!$K:$L,2,FALSE),""))</f>
        <v/>
      </c>
      <c r="AN12" s="6" t="str">
        <f>_xlfn.IFNA(IF(IF($AG12=AN$9,VLOOKUP(AI12,buff!$K:$L,2,FALSE),"")=0,"",IF($AG12=AN$9,VLOOKUP(AI12,buff!$K:$L,2,FALSE),"")),"")</f>
        <v/>
      </c>
      <c r="AO12" s="6" t="str">
        <f>_xlfn.IFNA(IF(IF($AG12=AO$9,VLOOKUP(AJ12,buff!$K:$L,2,FALSE),"")=0,"",IF($AG12=AO$9,VLOOKUP(AJ12,buff!$K:$L,2,FALSE),"")),"")</f>
        <v/>
      </c>
      <c r="AP12" s="6" t="str">
        <f>_xlfn.IFNA(IF(IF($AG12=AP$9,VLOOKUP(AK12,buff!$K:$L,2,FALSE),"")=0,"",IF($AG12=AP$9,VLOOKUP(AK12,buff!$K:$L,2,FALSE),"")),"")</f>
        <v/>
      </c>
      <c r="AQ12" s="6" t="str">
        <f>_xlfn.IFNA(IF(IF($AG12=AQ$9,VLOOKUP(AL12,buff!$K:$L,2,FALSE),"")=0,"",IF($AG12=AQ$9,VLOOKUP(AL12,buff!$K:$L,2,FALSE),"")),"")</f>
        <v/>
      </c>
      <c r="AR12" s="6" t="str">
        <f>_xlfn.IFNA(IF(IF($AG12=AR$9,VLOOKUP(AH12,buff!$K:$L,2,FALSE),"")=0,"",IF($AG12=AR$9,VLOOKUP(AH12,buff!$K:$L,2,FALSE),"")),"")</f>
        <v/>
      </c>
      <c r="AS12" s="6" t="str">
        <f>_xlfn.IFNA(IF(IF($AG12=AS$9,VLOOKUP(AI12,buff!$K:$L,2,FALSE),"")=0,"",IF($AG12=AS$9,VLOOKUP(AI12,buff!$K:$L,2,FALSE),"")),"")</f>
        <v/>
      </c>
      <c r="AT12" s="6" t="str">
        <f>_xlfn.IFNA(IF(IF($AG12=AT$9,VLOOKUP(AJ12,buff!$K:$L,2,FALSE),"")=0,"",IF($AG12=AT$9,VLOOKUP(AJ12,buff!$K:$L,2,FALSE),"")),"")</f>
        <v/>
      </c>
      <c r="AU12" s="6" t="str">
        <f>_xlfn.IFNA(IF(IF($AG12=AU$9,VLOOKUP(AK12,buff!$K:$L,2,FALSE),"")=0,"",IF($AG12=AU$9,VLOOKUP(AK12,buff!$K:$L,2,FALSE),"")),"")</f>
        <v/>
      </c>
      <c r="AV12" s="6" t="str">
        <f>_xlfn.IFNA(IF(IF($AG12=AV$9,VLOOKUP(AL12,buff!$K:$L,2,FALSE),"")=0,"",IF($AG12=AV$9,VLOOKUP(AL12,buff!$K:$L,2,FALSE),"")),"")</f>
        <v/>
      </c>
      <c r="AW12">
        <f>IF(D12=1,0,IF(D12=2,2,3))</f>
        <v>0</v>
      </c>
      <c r="AX12">
        <f>IF(D12=1,0,IF(D12=2,1,2))</f>
        <v>0</v>
      </c>
      <c r="AY12" s="22">
        <f t="shared" ref="AY12:AY50" si="8">3*100000+D12</f>
        <v>300001</v>
      </c>
    </row>
    <row r="13" spans="2:79" x14ac:dyDescent="0.15">
      <c r="B13" s="8">
        <f t="shared" si="3"/>
        <v>30000103</v>
      </c>
      <c r="C13" s="8">
        <f t="shared" si="4"/>
        <v>3</v>
      </c>
      <c r="D13" s="8">
        <f t="shared" ref="D13:D50" si="9">IF(C13=1,D12+1,D12)</f>
        <v>1</v>
      </c>
      <c r="E13" t="str">
        <f>VLOOKUP(D13,特效对应!W:Y,2,FALSE)</f>
        <v>组合·冰龙卷风</v>
      </c>
      <c r="F13" s="20" t="s">
        <v>1452</v>
      </c>
      <c r="G13" s="4" t="s">
        <v>277</v>
      </c>
      <c r="H13" s="1" t="s">
        <v>102</v>
      </c>
      <c r="I13" s="20" t="s">
        <v>108</v>
      </c>
      <c r="J13" s="4"/>
      <c r="K13" s="20">
        <v>200</v>
      </c>
      <c r="L13" s="20">
        <f t="shared" si="5"/>
        <v>200</v>
      </c>
      <c r="M13" s="25" t="str">
        <f>M$4&amp;VLOOKUP(E13,特效对应!X:Y,2,FALSE)&amp;M$5</f>
        <v>||eff_binglongjuan|</v>
      </c>
      <c r="N13" s="25">
        <v>3</v>
      </c>
      <c r="O13" s="25">
        <v>0</v>
      </c>
      <c r="P13" s="25">
        <v>0</v>
      </c>
      <c r="Q13" s="6" t="str">
        <f t="shared" si="0"/>
        <v/>
      </c>
      <c r="R13" s="6" t="str">
        <f t="shared" si="1"/>
        <v/>
      </c>
      <c r="S13" s="19" t="str">
        <f>VLOOKUP(D13,特效对应!W:Z,4,FALSE)</f>
        <v>skill_26</v>
      </c>
      <c r="V13" s="19">
        <v>0</v>
      </c>
      <c r="W13" s="19">
        <f t="shared" si="6"/>
        <v>100</v>
      </c>
      <c r="X13" s="19">
        <v>0</v>
      </c>
      <c r="AA13" s="25">
        <v>1</v>
      </c>
      <c r="AB13" s="19">
        <f t="shared" si="7"/>
        <v>0</v>
      </c>
      <c r="AC13" s="19">
        <f t="shared" si="7"/>
        <v>0</v>
      </c>
      <c r="AD13" s="25" t="s">
        <v>1410</v>
      </c>
      <c r="AF13">
        <f t="shared" si="2"/>
        <v>3</v>
      </c>
      <c r="AM13" s="6" t="str">
        <f>IF(IF($AG13=AM$9,VLOOKUP(AH13,buff!$K:$L,2,FALSE),"")=0,"",IF($AG13=AM$9,VLOOKUP(AH13,buff!$K:$L,2,FALSE),""))</f>
        <v/>
      </c>
      <c r="AN13" s="6" t="str">
        <f>_xlfn.IFNA(IF(IF($AG13=AN$9,VLOOKUP(AI13,buff!$K:$L,2,FALSE),"")=0,"",IF($AG13=AN$9,VLOOKUP(AI13,buff!$K:$L,2,FALSE),"")),"")</f>
        <v/>
      </c>
      <c r="AO13" s="6" t="str">
        <f>_xlfn.IFNA(IF(IF($AG13=AO$9,VLOOKUP(AJ13,buff!$K:$L,2,FALSE),"")=0,"",IF($AG13=AO$9,VLOOKUP(AJ13,buff!$K:$L,2,FALSE),"")),"")</f>
        <v/>
      </c>
      <c r="AP13" s="6" t="str">
        <f>_xlfn.IFNA(IF(IF($AG13=AP$9,VLOOKUP(AK13,buff!$K:$L,2,FALSE),"")=0,"",IF($AG13=AP$9,VLOOKUP(AK13,buff!$K:$L,2,FALSE),"")),"")</f>
        <v/>
      </c>
      <c r="AQ13" s="6" t="str">
        <f>_xlfn.IFNA(IF(IF($AG13=AQ$9,VLOOKUP(AL13,buff!$K:$L,2,FALSE),"")=0,"",IF($AG13=AQ$9,VLOOKUP(AL13,buff!$K:$L,2,FALSE),"")),"")</f>
        <v/>
      </c>
      <c r="AR13" s="6" t="str">
        <f>_xlfn.IFNA(IF(IF($AG13=AR$9,VLOOKUP(AH13,buff!$K:$L,2,FALSE),"")=0,"",IF($AG13=AR$9,VLOOKUP(AH13,buff!$K:$L,2,FALSE),"")),"")</f>
        <v/>
      </c>
      <c r="AS13" s="6" t="str">
        <f>_xlfn.IFNA(IF(IF($AG13=AS$9,VLOOKUP(AI13,buff!$K:$L,2,FALSE),"")=0,"",IF($AG13=AS$9,VLOOKUP(AI13,buff!$K:$L,2,FALSE),"")),"")</f>
        <v/>
      </c>
      <c r="AT13" s="6" t="str">
        <f>_xlfn.IFNA(IF(IF($AG13=AT$9,VLOOKUP(AJ13,buff!$K:$L,2,FALSE),"")=0,"",IF($AG13=AT$9,VLOOKUP(AJ13,buff!$K:$L,2,FALSE),"")),"")</f>
        <v/>
      </c>
      <c r="AU13" s="6" t="str">
        <f>_xlfn.IFNA(IF(IF($AG13=AU$9,VLOOKUP(AK13,buff!$K:$L,2,FALSE),"")=0,"",IF($AG13=AU$9,VLOOKUP(AK13,buff!$K:$L,2,FALSE),"")),"")</f>
        <v/>
      </c>
      <c r="AV13" s="6" t="str">
        <f>_xlfn.IFNA(IF(IF($AG13=AV$9,VLOOKUP(AL13,buff!$K:$L,2,FALSE),"")=0,"",IF($AG13=AV$9,VLOOKUP(AL13,buff!$K:$L,2,FALSE),"")),"")</f>
        <v/>
      </c>
      <c r="AW13">
        <f>IF(D13=1,0,IF(D13=2,2,3))</f>
        <v>0</v>
      </c>
      <c r="AX13">
        <f>IF(D13=1,0,IF(D13=2,1,2))</f>
        <v>0</v>
      </c>
      <c r="AY13" s="22">
        <f t="shared" si="8"/>
        <v>300001</v>
      </c>
    </row>
    <row r="14" spans="2:79" x14ac:dyDescent="0.15">
      <c r="B14" s="8">
        <f t="shared" si="3"/>
        <v>30000104</v>
      </c>
      <c r="C14" s="8">
        <f t="shared" si="4"/>
        <v>4</v>
      </c>
      <c r="D14" s="8">
        <f t="shared" si="9"/>
        <v>1</v>
      </c>
      <c r="E14" t="str">
        <f>VLOOKUP(D14,特效对应!W:Y,2,FALSE)</f>
        <v>组合·冰龙卷风</v>
      </c>
      <c r="F14" s="20" t="s">
        <v>1452</v>
      </c>
      <c r="G14" s="4" t="s">
        <v>277</v>
      </c>
      <c r="H14" s="1" t="s">
        <v>102</v>
      </c>
      <c r="I14" s="20" t="s">
        <v>108</v>
      </c>
      <c r="J14" s="4"/>
      <c r="K14" s="20">
        <v>200</v>
      </c>
      <c r="L14" s="20">
        <f t="shared" si="5"/>
        <v>200</v>
      </c>
      <c r="M14" s="25" t="str">
        <f>M$4&amp;VLOOKUP(E14,特效对应!X:Y,2,FALSE)&amp;M$5</f>
        <v>||eff_binglongjuan|</v>
      </c>
      <c r="N14" s="25">
        <v>3</v>
      </c>
      <c r="O14" s="25">
        <v>0</v>
      </c>
      <c r="P14" s="25">
        <v>0</v>
      </c>
      <c r="Q14" s="6" t="str">
        <f t="shared" si="0"/>
        <v/>
      </c>
      <c r="R14" s="6" t="str">
        <f t="shared" si="1"/>
        <v/>
      </c>
      <c r="S14" s="19" t="str">
        <f>VLOOKUP(D14,特效对应!W:Z,4,FALSE)</f>
        <v>skill_26</v>
      </c>
      <c r="V14" s="19">
        <v>0</v>
      </c>
      <c r="W14" s="19">
        <f t="shared" si="6"/>
        <v>100</v>
      </c>
      <c r="X14" s="19">
        <v>0</v>
      </c>
      <c r="AA14" s="25">
        <v>1</v>
      </c>
      <c r="AB14" s="19">
        <f t="shared" si="7"/>
        <v>0</v>
      </c>
      <c r="AC14" s="19">
        <f t="shared" si="7"/>
        <v>0</v>
      </c>
      <c r="AD14" s="25" t="s">
        <v>1410</v>
      </c>
      <c r="AF14">
        <f t="shared" si="2"/>
        <v>4</v>
      </c>
      <c r="AM14" s="6" t="str">
        <f>IF(IF($AG14=AM$9,VLOOKUP(AH14,buff!$K:$L,2,FALSE),"")=0,"",IF($AG14=AM$9,VLOOKUP(AH14,buff!$K:$L,2,FALSE),""))</f>
        <v/>
      </c>
      <c r="AN14" s="6" t="str">
        <f>_xlfn.IFNA(IF(IF($AG14=AN$9,VLOOKUP(AI14,buff!$K:$L,2,FALSE),"")=0,"",IF($AG14=AN$9,VLOOKUP(AI14,buff!$K:$L,2,FALSE),"")),"")</f>
        <v/>
      </c>
      <c r="AO14" s="6" t="str">
        <f>_xlfn.IFNA(IF(IF($AG14=AO$9,VLOOKUP(AJ14,buff!$K:$L,2,FALSE),"")=0,"",IF($AG14=AO$9,VLOOKUP(AJ14,buff!$K:$L,2,FALSE),"")),"")</f>
        <v/>
      </c>
      <c r="AP14" s="6" t="str">
        <f>_xlfn.IFNA(IF(IF($AG14=AP$9,VLOOKUP(AK14,buff!$K:$L,2,FALSE),"")=0,"",IF($AG14=AP$9,VLOOKUP(AK14,buff!$K:$L,2,FALSE),"")),"")</f>
        <v/>
      </c>
      <c r="AQ14" s="6" t="str">
        <f>_xlfn.IFNA(IF(IF($AG14=AQ$9,VLOOKUP(AL14,buff!$K:$L,2,FALSE),"")=0,"",IF($AG14=AQ$9,VLOOKUP(AL14,buff!$K:$L,2,FALSE),"")),"")</f>
        <v/>
      </c>
      <c r="AR14" s="6" t="str">
        <f>_xlfn.IFNA(IF(IF($AG14=AR$9,VLOOKUP(AH14,buff!$K:$L,2,FALSE),"")=0,"",IF($AG14=AR$9,VLOOKUP(AH14,buff!$K:$L,2,FALSE),"")),"")</f>
        <v/>
      </c>
      <c r="AS14" s="6" t="str">
        <f>_xlfn.IFNA(IF(IF($AG14=AS$9,VLOOKUP(AI14,buff!$K:$L,2,FALSE),"")=0,"",IF($AG14=AS$9,VLOOKUP(AI14,buff!$K:$L,2,FALSE),"")),"")</f>
        <v/>
      </c>
      <c r="AT14" s="6" t="str">
        <f>_xlfn.IFNA(IF(IF($AG14=AT$9,VLOOKUP(AJ14,buff!$K:$L,2,FALSE),"")=0,"",IF($AG14=AT$9,VLOOKUP(AJ14,buff!$K:$L,2,FALSE),"")),"")</f>
        <v/>
      </c>
      <c r="AU14" s="6" t="str">
        <f>_xlfn.IFNA(IF(IF($AG14=AU$9,VLOOKUP(AK14,buff!$K:$L,2,FALSE),"")=0,"",IF($AG14=AU$9,VLOOKUP(AK14,buff!$K:$L,2,FALSE),"")),"")</f>
        <v/>
      </c>
      <c r="AV14" s="6" t="str">
        <f>_xlfn.IFNA(IF(IF($AG14=AV$9,VLOOKUP(AL14,buff!$K:$L,2,FALSE),"")=0,"",IF($AG14=AV$9,VLOOKUP(AL14,buff!$K:$L,2,FALSE),"")),"")</f>
        <v/>
      </c>
      <c r="AW14">
        <f>IF(D14=1,0,IF(D14=2,2,3))</f>
        <v>0</v>
      </c>
      <c r="AX14">
        <f>IF(D14=1,0,IF(D14=2,1,2))</f>
        <v>0</v>
      </c>
      <c r="AY14" s="22">
        <f t="shared" si="8"/>
        <v>300001</v>
      </c>
    </row>
    <row r="15" spans="2:79" x14ac:dyDescent="0.15">
      <c r="B15" s="8">
        <f t="shared" si="3"/>
        <v>30000105</v>
      </c>
      <c r="C15" s="8">
        <f t="shared" si="4"/>
        <v>5</v>
      </c>
      <c r="D15" s="8">
        <f t="shared" si="9"/>
        <v>1</v>
      </c>
      <c r="E15" t="str">
        <f>VLOOKUP(D15,特效对应!W:Y,2,FALSE)</f>
        <v>组合·冰龙卷风</v>
      </c>
      <c r="F15" s="20" t="s">
        <v>1452</v>
      </c>
      <c r="G15" s="4" t="s">
        <v>277</v>
      </c>
      <c r="H15" s="1" t="s">
        <v>102</v>
      </c>
      <c r="I15" s="20" t="s">
        <v>108</v>
      </c>
      <c r="J15" s="4"/>
      <c r="K15" s="20">
        <v>200</v>
      </c>
      <c r="L15" s="20">
        <f t="shared" si="5"/>
        <v>200</v>
      </c>
      <c r="M15" s="25" t="str">
        <f>M$4&amp;VLOOKUP(E15,特效对应!X:Y,2,FALSE)&amp;M$5</f>
        <v>||eff_binglongjuan|</v>
      </c>
      <c r="N15" s="25">
        <v>3</v>
      </c>
      <c r="O15" s="25">
        <v>0</v>
      </c>
      <c r="P15" s="25">
        <v>0</v>
      </c>
      <c r="Q15" s="6" t="str">
        <f t="shared" si="0"/>
        <v/>
      </c>
      <c r="R15" s="6" t="str">
        <f t="shared" si="1"/>
        <v/>
      </c>
      <c r="S15" s="19" t="str">
        <f>VLOOKUP(D15,特效对应!W:Z,4,FALSE)</f>
        <v>skill_26</v>
      </c>
      <c r="V15" s="19">
        <v>0</v>
      </c>
      <c r="W15" s="19">
        <f t="shared" si="6"/>
        <v>100</v>
      </c>
      <c r="X15" s="19">
        <v>0</v>
      </c>
      <c r="AA15" s="25">
        <v>1</v>
      </c>
      <c r="AB15" s="19">
        <f t="shared" si="7"/>
        <v>0</v>
      </c>
      <c r="AC15" s="19">
        <f t="shared" si="7"/>
        <v>0</v>
      </c>
      <c r="AD15" s="25" t="s">
        <v>1410</v>
      </c>
      <c r="AF15">
        <f t="shared" si="2"/>
        <v>5</v>
      </c>
      <c r="AM15" s="6" t="str">
        <f>IF(IF($AG15=AM$9,VLOOKUP(AH15,buff!$K:$L,2,FALSE),"")=0,"",IF($AG15=AM$9,VLOOKUP(AH15,buff!$K:$L,2,FALSE),""))</f>
        <v/>
      </c>
      <c r="AN15" s="6" t="str">
        <f>_xlfn.IFNA(IF(IF($AG15=AN$9,VLOOKUP(AI15,buff!$K:$L,2,FALSE),"")=0,"",IF($AG15=AN$9,VLOOKUP(AI15,buff!$K:$L,2,FALSE),"")),"")</f>
        <v/>
      </c>
      <c r="AO15" s="6" t="str">
        <f>_xlfn.IFNA(IF(IF($AG15=AO$9,VLOOKUP(AJ15,buff!$K:$L,2,FALSE),"")=0,"",IF($AG15=AO$9,VLOOKUP(AJ15,buff!$K:$L,2,FALSE),"")),"")</f>
        <v/>
      </c>
      <c r="AP15" s="6" t="str">
        <f>_xlfn.IFNA(IF(IF($AG15=AP$9,VLOOKUP(AK15,buff!$K:$L,2,FALSE),"")=0,"",IF($AG15=AP$9,VLOOKUP(AK15,buff!$K:$L,2,FALSE),"")),"")</f>
        <v/>
      </c>
      <c r="AQ15" s="6" t="str">
        <f>_xlfn.IFNA(IF(IF($AG15=AQ$9,VLOOKUP(AL15,buff!$K:$L,2,FALSE),"")=0,"",IF($AG15=AQ$9,VLOOKUP(AL15,buff!$K:$L,2,FALSE),"")),"")</f>
        <v/>
      </c>
      <c r="AR15" s="6" t="str">
        <f>_xlfn.IFNA(IF(IF($AG15=AR$9,VLOOKUP(AH15,buff!$K:$L,2,FALSE),"")=0,"",IF($AG15=AR$9,VLOOKUP(AH15,buff!$K:$L,2,FALSE),"")),"")</f>
        <v/>
      </c>
      <c r="AS15" s="6" t="str">
        <f>_xlfn.IFNA(IF(IF($AG15=AS$9,VLOOKUP(AI15,buff!$K:$L,2,FALSE),"")=0,"",IF($AG15=AS$9,VLOOKUP(AI15,buff!$K:$L,2,FALSE),"")),"")</f>
        <v/>
      </c>
      <c r="AT15" s="6" t="str">
        <f>_xlfn.IFNA(IF(IF($AG15=AT$9,VLOOKUP(AJ15,buff!$K:$L,2,FALSE),"")=0,"",IF($AG15=AT$9,VLOOKUP(AJ15,buff!$K:$L,2,FALSE),"")),"")</f>
        <v/>
      </c>
      <c r="AU15" s="6" t="str">
        <f>_xlfn.IFNA(IF(IF($AG15=AU$9,VLOOKUP(AK15,buff!$K:$L,2,FALSE),"")=0,"",IF($AG15=AU$9,VLOOKUP(AK15,buff!$K:$L,2,FALSE),"")),"")</f>
        <v/>
      </c>
      <c r="AV15" s="6" t="str">
        <f>_xlfn.IFNA(IF(IF($AG15=AV$9,VLOOKUP(AL15,buff!$K:$L,2,FALSE),"")=0,"",IF($AG15=AV$9,VLOOKUP(AL15,buff!$K:$L,2,FALSE),"")),"")</f>
        <v/>
      </c>
      <c r="AW15">
        <v>0</v>
      </c>
      <c r="AX15">
        <v>0</v>
      </c>
      <c r="AY15" s="22">
        <f t="shared" si="8"/>
        <v>300001</v>
      </c>
    </row>
    <row r="16" spans="2:79" x14ac:dyDescent="0.15">
      <c r="B16" s="8">
        <f t="shared" si="3"/>
        <v>30000106</v>
      </c>
      <c r="C16" s="8">
        <f t="shared" si="4"/>
        <v>6</v>
      </c>
      <c r="D16" s="8">
        <f t="shared" si="9"/>
        <v>1</v>
      </c>
      <c r="E16" t="str">
        <f>VLOOKUP(D16,特效对应!W:Y,2,FALSE)</f>
        <v>组合·冰龙卷风</v>
      </c>
      <c r="F16" s="20" t="s">
        <v>1452</v>
      </c>
      <c r="G16" s="4" t="s">
        <v>277</v>
      </c>
      <c r="H16" s="1" t="s">
        <v>102</v>
      </c>
      <c r="I16" s="20" t="s">
        <v>108</v>
      </c>
      <c r="J16" s="4"/>
      <c r="K16" s="20">
        <v>200</v>
      </c>
      <c r="L16" s="20">
        <f t="shared" si="5"/>
        <v>200</v>
      </c>
      <c r="M16" s="25" t="str">
        <f>M$4&amp;VLOOKUP(E16,特效对应!X:Y,2,FALSE)&amp;M$5</f>
        <v>||eff_binglongjuan|</v>
      </c>
      <c r="N16" s="25">
        <v>3</v>
      </c>
      <c r="O16" s="25">
        <v>0</v>
      </c>
      <c r="P16" s="25">
        <v>0</v>
      </c>
      <c r="Q16" s="6" t="str">
        <f t="shared" si="0"/>
        <v/>
      </c>
      <c r="R16" s="6" t="str">
        <f t="shared" si="1"/>
        <v/>
      </c>
      <c r="S16" s="19" t="str">
        <f>VLOOKUP(D16,特效对应!W:Z,4,FALSE)</f>
        <v>skill_26</v>
      </c>
      <c r="V16" s="19">
        <v>0</v>
      </c>
      <c r="W16" s="19">
        <f t="shared" si="6"/>
        <v>100</v>
      </c>
      <c r="X16" s="19">
        <v>0</v>
      </c>
      <c r="AA16" s="25">
        <v>1</v>
      </c>
      <c r="AB16" s="19">
        <f t="shared" si="7"/>
        <v>0</v>
      </c>
      <c r="AC16" s="19">
        <f t="shared" si="7"/>
        <v>0</v>
      </c>
      <c r="AD16" s="25" t="s">
        <v>1410</v>
      </c>
      <c r="AF16">
        <f t="shared" si="2"/>
        <v>6</v>
      </c>
      <c r="AM16" s="6" t="str">
        <f>IF(IF($AG16=AM$9,VLOOKUP(AH16,buff!$K:$L,2,FALSE),"")=0,"",IF($AG16=AM$9,VLOOKUP(AH16,buff!$K:$L,2,FALSE),""))</f>
        <v/>
      </c>
      <c r="AN16" s="6" t="str">
        <f>_xlfn.IFNA(IF(IF($AG16=AN$9,VLOOKUP(AI16,buff!$K:$L,2,FALSE),"")=0,"",IF($AG16=AN$9,VLOOKUP(AI16,buff!$K:$L,2,FALSE),"")),"")</f>
        <v/>
      </c>
      <c r="AO16" s="6" t="str">
        <f>_xlfn.IFNA(IF(IF($AG16=AO$9,VLOOKUP(AJ16,buff!$K:$L,2,FALSE),"")=0,"",IF($AG16=AO$9,VLOOKUP(AJ16,buff!$K:$L,2,FALSE),"")),"")</f>
        <v/>
      </c>
      <c r="AP16" s="6" t="str">
        <f>_xlfn.IFNA(IF(IF($AG16=AP$9,VLOOKUP(AK16,buff!$K:$L,2,FALSE),"")=0,"",IF($AG16=AP$9,VLOOKUP(AK16,buff!$K:$L,2,FALSE),"")),"")</f>
        <v/>
      </c>
      <c r="AQ16" s="6" t="str">
        <f>_xlfn.IFNA(IF(IF($AG16=AQ$9,VLOOKUP(AL16,buff!$K:$L,2,FALSE),"")=0,"",IF($AG16=AQ$9,VLOOKUP(AL16,buff!$K:$L,2,FALSE),"")),"")</f>
        <v/>
      </c>
      <c r="AR16" s="6" t="str">
        <f>_xlfn.IFNA(IF(IF($AG16=AR$9,VLOOKUP(AH16,buff!$K:$L,2,FALSE),"")=0,"",IF($AG16=AR$9,VLOOKUP(AH16,buff!$K:$L,2,FALSE),"")),"")</f>
        <v/>
      </c>
      <c r="AS16" s="6" t="str">
        <f>_xlfn.IFNA(IF(IF($AG16=AS$9,VLOOKUP(AI16,buff!$K:$L,2,FALSE),"")=0,"",IF($AG16=AS$9,VLOOKUP(AI16,buff!$K:$L,2,FALSE),"")),"")</f>
        <v/>
      </c>
      <c r="AT16" s="6" t="str">
        <f>_xlfn.IFNA(IF(IF($AG16=AT$9,VLOOKUP(AJ16,buff!$K:$L,2,FALSE),"")=0,"",IF($AG16=AT$9,VLOOKUP(AJ16,buff!$K:$L,2,FALSE),"")),"")</f>
        <v/>
      </c>
      <c r="AU16" s="6" t="str">
        <f>_xlfn.IFNA(IF(IF($AG16=AU$9,VLOOKUP(AK16,buff!$K:$L,2,FALSE),"")=0,"",IF($AG16=AU$9,VLOOKUP(AK16,buff!$K:$L,2,FALSE),"")),"")</f>
        <v/>
      </c>
      <c r="AV16" s="6" t="str">
        <f>_xlfn.IFNA(IF(IF($AG16=AV$9,VLOOKUP(AL16,buff!$K:$L,2,FALSE),"")=0,"",IF($AG16=AV$9,VLOOKUP(AL16,buff!$K:$L,2,FALSE),"")),"")</f>
        <v/>
      </c>
      <c r="AW16">
        <v>0</v>
      </c>
      <c r="AX16">
        <v>0</v>
      </c>
      <c r="AY16" s="22">
        <f t="shared" si="8"/>
        <v>300001</v>
      </c>
    </row>
    <row r="17" spans="2:51" x14ac:dyDescent="0.15">
      <c r="B17" s="8">
        <f t="shared" si="3"/>
        <v>30000107</v>
      </c>
      <c r="C17" s="8">
        <f t="shared" si="4"/>
        <v>7</v>
      </c>
      <c r="D17" s="8">
        <f t="shared" si="9"/>
        <v>1</v>
      </c>
      <c r="E17" t="str">
        <f>VLOOKUP(D17,特效对应!W:Y,2,FALSE)</f>
        <v>组合·冰龙卷风</v>
      </c>
      <c r="F17" s="20" t="s">
        <v>1452</v>
      </c>
      <c r="G17" s="4" t="s">
        <v>277</v>
      </c>
      <c r="H17" s="1" t="s">
        <v>102</v>
      </c>
      <c r="I17" s="20" t="s">
        <v>108</v>
      </c>
      <c r="J17" s="4"/>
      <c r="K17" s="20">
        <v>200</v>
      </c>
      <c r="L17" s="20">
        <f t="shared" si="5"/>
        <v>200</v>
      </c>
      <c r="M17" s="25" t="str">
        <f>M$4&amp;VLOOKUP(E17,特效对应!X:Y,2,FALSE)&amp;M$5</f>
        <v>||eff_binglongjuan|</v>
      </c>
      <c r="N17" s="25">
        <v>3</v>
      </c>
      <c r="O17" s="25">
        <v>0</v>
      </c>
      <c r="P17" s="25">
        <v>0</v>
      </c>
      <c r="Q17" s="6" t="str">
        <f t="shared" si="0"/>
        <v/>
      </c>
      <c r="R17" s="6" t="str">
        <f t="shared" si="1"/>
        <v/>
      </c>
      <c r="S17" s="19" t="str">
        <f>VLOOKUP(D17,特效对应!W:Z,4,FALSE)</f>
        <v>skill_26</v>
      </c>
      <c r="V17" s="19">
        <v>0</v>
      </c>
      <c r="W17" s="19">
        <f t="shared" si="6"/>
        <v>100</v>
      </c>
      <c r="X17" s="19">
        <v>0</v>
      </c>
      <c r="AA17" s="25">
        <v>1</v>
      </c>
      <c r="AB17" s="19">
        <f t="shared" si="7"/>
        <v>0</v>
      </c>
      <c r="AC17" s="19">
        <f t="shared" si="7"/>
        <v>0</v>
      </c>
      <c r="AD17" s="25" t="s">
        <v>1410</v>
      </c>
      <c r="AF17">
        <f t="shared" si="2"/>
        <v>7</v>
      </c>
      <c r="AM17" s="6" t="str">
        <f>IF(IF($AG17=AM$9,VLOOKUP(AH17,buff!$K:$L,2,FALSE),"")=0,"",IF($AG17=AM$9,VLOOKUP(AH17,buff!$K:$L,2,FALSE),""))</f>
        <v/>
      </c>
      <c r="AN17" s="6" t="str">
        <f>_xlfn.IFNA(IF(IF($AG17=AN$9,VLOOKUP(AI17,buff!$K:$L,2,FALSE),"")=0,"",IF($AG17=AN$9,VLOOKUP(AI17,buff!$K:$L,2,FALSE),"")),"")</f>
        <v/>
      </c>
      <c r="AO17" s="6" t="str">
        <f>_xlfn.IFNA(IF(IF($AG17=AO$9,VLOOKUP(AJ17,buff!$K:$L,2,FALSE),"")=0,"",IF($AG17=AO$9,VLOOKUP(AJ17,buff!$K:$L,2,FALSE),"")),"")</f>
        <v/>
      </c>
      <c r="AP17" s="6" t="str">
        <f>_xlfn.IFNA(IF(IF($AG17=AP$9,VLOOKUP(AK17,buff!$K:$L,2,FALSE),"")=0,"",IF($AG17=AP$9,VLOOKUP(AK17,buff!$K:$L,2,FALSE),"")),"")</f>
        <v/>
      </c>
      <c r="AQ17" s="6" t="str">
        <f>_xlfn.IFNA(IF(IF($AG17=AQ$9,VLOOKUP(AL17,buff!$K:$L,2,FALSE),"")=0,"",IF($AG17=AQ$9,VLOOKUP(AL17,buff!$K:$L,2,FALSE),"")),"")</f>
        <v/>
      </c>
      <c r="AR17" s="6" t="str">
        <f>_xlfn.IFNA(IF(IF($AG17=AR$9,VLOOKUP(AH17,buff!$K:$L,2,FALSE),"")=0,"",IF($AG17=AR$9,VLOOKUP(AH17,buff!$K:$L,2,FALSE),"")),"")</f>
        <v/>
      </c>
      <c r="AS17" s="6" t="str">
        <f>_xlfn.IFNA(IF(IF($AG17=AS$9,VLOOKUP(AI17,buff!$K:$L,2,FALSE),"")=0,"",IF($AG17=AS$9,VLOOKUP(AI17,buff!$K:$L,2,FALSE),"")),"")</f>
        <v/>
      </c>
      <c r="AT17" s="6" t="str">
        <f>_xlfn.IFNA(IF(IF($AG17=AT$9,VLOOKUP(AJ17,buff!$K:$L,2,FALSE),"")=0,"",IF($AG17=AT$9,VLOOKUP(AJ17,buff!$K:$L,2,FALSE),"")),"")</f>
        <v/>
      </c>
      <c r="AU17" s="6" t="str">
        <f>_xlfn.IFNA(IF(IF($AG17=AU$9,VLOOKUP(AK17,buff!$K:$L,2,FALSE),"")=0,"",IF($AG17=AU$9,VLOOKUP(AK17,buff!$K:$L,2,FALSE),"")),"")</f>
        <v/>
      </c>
      <c r="AV17" s="6" t="str">
        <f>_xlfn.IFNA(IF(IF($AG17=AV$9,VLOOKUP(AL17,buff!$K:$L,2,FALSE),"")=0,"",IF($AG17=AV$9,VLOOKUP(AL17,buff!$K:$L,2,FALSE),"")),"")</f>
        <v/>
      </c>
      <c r="AW17">
        <v>0</v>
      </c>
      <c r="AX17">
        <v>0</v>
      </c>
      <c r="AY17" s="22">
        <f t="shared" si="8"/>
        <v>300001</v>
      </c>
    </row>
    <row r="18" spans="2:51" x14ac:dyDescent="0.15">
      <c r="B18" s="8">
        <f t="shared" si="3"/>
        <v>30000108</v>
      </c>
      <c r="C18" s="8">
        <f t="shared" si="4"/>
        <v>8</v>
      </c>
      <c r="D18" s="8">
        <f t="shared" si="9"/>
        <v>1</v>
      </c>
      <c r="E18" t="str">
        <f>VLOOKUP(D18,特效对应!W:Y,2,FALSE)</f>
        <v>组合·冰龙卷风</v>
      </c>
      <c r="F18" s="20" t="s">
        <v>1452</v>
      </c>
      <c r="G18" s="4" t="s">
        <v>277</v>
      </c>
      <c r="H18" s="1" t="s">
        <v>102</v>
      </c>
      <c r="I18" s="20" t="s">
        <v>108</v>
      </c>
      <c r="J18" s="4"/>
      <c r="K18" s="20">
        <v>200</v>
      </c>
      <c r="L18" s="20">
        <f t="shared" si="5"/>
        <v>200</v>
      </c>
      <c r="M18" s="25" t="str">
        <f>M$4&amp;VLOOKUP(E18,特效对应!X:Y,2,FALSE)&amp;M$5</f>
        <v>||eff_binglongjuan|</v>
      </c>
      <c r="N18" s="25">
        <v>3</v>
      </c>
      <c r="O18" s="25">
        <v>0</v>
      </c>
      <c r="P18" s="25">
        <v>0</v>
      </c>
      <c r="Q18" s="6" t="str">
        <f t="shared" si="0"/>
        <v/>
      </c>
      <c r="R18" s="6" t="str">
        <f t="shared" si="1"/>
        <v/>
      </c>
      <c r="S18" s="19" t="str">
        <f>VLOOKUP(D18,特效对应!W:Z,4,FALSE)</f>
        <v>skill_26</v>
      </c>
      <c r="V18" s="19">
        <v>0</v>
      </c>
      <c r="W18" s="19">
        <f t="shared" si="6"/>
        <v>100</v>
      </c>
      <c r="X18" s="19">
        <v>0</v>
      </c>
      <c r="AA18" s="25">
        <v>1</v>
      </c>
      <c r="AB18" s="19">
        <f t="shared" si="7"/>
        <v>0</v>
      </c>
      <c r="AC18" s="19">
        <f t="shared" si="7"/>
        <v>0</v>
      </c>
      <c r="AD18" s="25" t="s">
        <v>1410</v>
      </c>
      <c r="AF18">
        <f t="shared" si="2"/>
        <v>8</v>
      </c>
      <c r="AM18" s="6" t="str">
        <f>IF(IF($AG18=AM$9,VLOOKUP(AH18,buff!$K:$L,2,FALSE),"")=0,"",IF($AG18=AM$9,VLOOKUP(AH18,buff!$K:$L,2,FALSE),""))</f>
        <v/>
      </c>
      <c r="AN18" s="6" t="str">
        <f>_xlfn.IFNA(IF(IF($AG18=AN$9,VLOOKUP(AI18,buff!$K:$L,2,FALSE),"")=0,"",IF($AG18=AN$9,VLOOKUP(AI18,buff!$K:$L,2,FALSE),"")),"")</f>
        <v/>
      </c>
      <c r="AO18" s="6" t="str">
        <f>_xlfn.IFNA(IF(IF($AG18=AO$9,VLOOKUP(AJ18,buff!$K:$L,2,FALSE),"")=0,"",IF($AG18=AO$9,VLOOKUP(AJ18,buff!$K:$L,2,FALSE),"")),"")</f>
        <v/>
      </c>
      <c r="AP18" s="6" t="str">
        <f>_xlfn.IFNA(IF(IF($AG18=AP$9,VLOOKUP(AK18,buff!$K:$L,2,FALSE),"")=0,"",IF($AG18=AP$9,VLOOKUP(AK18,buff!$K:$L,2,FALSE),"")),"")</f>
        <v/>
      </c>
      <c r="AQ18" s="6" t="str">
        <f>_xlfn.IFNA(IF(IF($AG18=AQ$9,VLOOKUP(AL18,buff!$K:$L,2,FALSE),"")=0,"",IF($AG18=AQ$9,VLOOKUP(AL18,buff!$K:$L,2,FALSE),"")),"")</f>
        <v/>
      </c>
      <c r="AR18" s="6" t="str">
        <f>_xlfn.IFNA(IF(IF($AG18=AR$9,VLOOKUP(AH18,buff!$K:$L,2,FALSE),"")=0,"",IF($AG18=AR$9,VLOOKUP(AH18,buff!$K:$L,2,FALSE),"")),"")</f>
        <v/>
      </c>
      <c r="AS18" s="6" t="str">
        <f>_xlfn.IFNA(IF(IF($AG18=AS$9,VLOOKUP(AI18,buff!$K:$L,2,FALSE),"")=0,"",IF($AG18=AS$9,VLOOKUP(AI18,buff!$K:$L,2,FALSE),"")),"")</f>
        <v/>
      </c>
      <c r="AT18" s="6" t="str">
        <f>_xlfn.IFNA(IF(IF($AG18=AT$9,VLOOKUP(AJ18,buff!$K:$L,2,FALSE),"")=0,"",IF($AG18=AT$9,VLOOKUP(AJ18,buff!$K:$L,2,FALSE),"")),"")</f>
        <v/>
      </c>
      <c r="AU18" s="6" t="str">
        <f>_xlfn.IFNA(IF(IF($AG18=AU$9,VLOOKUP(AK18,buff!$K:$L,2,FALSE),"")=0,"",IF($AG18=AU$9,VLOOKUP(AK18,buff!$K:$L,2,FALSE),"")),"")</f>
        <v/>
      </c>
      <c r="AV18" s="6" t="str">
        <f>_xlfn.IFNA(IF(IF($AG18=AV$9,VLOOKUP(AL18,buff!$K:$L,2,FALSE),"")=0,"",IF($AG18=AV$9,VLOOKUP(AL18,buff!$K:$L,2,FALSE),"")),"")</f>
        <v/>
      </c>
      <c r="AW18">
        <v>0</v>
      </c>
      <c r="AX18">
        <v>0</v>
      </c>
      <c r="AY18" s="22">
        <f t="shared" si="8"/>
        <v>300001</v>
      </c>
    </row>
    <row r="19" spans="2:51" x14ac:dyDescent="0.15">
      <c r="B19" s="8">
        <f t="shared" si="3"/>
        <v>30000109</v>
      </c>
      <c r="C19" s="8">
        <f t="shared" si="4"/>
        <v>9</v>
      </c>
      <c r="D19" s="8">
        <f t="shared" si="9"/>
        <v>1</v>
      </c>
      <c r="E19" t="str">
        <f>VLOOKUP(D19,特效对应!W:Y,2,FALSE)</f>
        <v>组合·冰龙卷风</v>
      </c>
      <c r="F19" s="20" t="s">
        <v>1452</v>
      </c>
      <c r="G19" s="4" t="s">
        <v>277</v>
      </c>
      <c r="H19" s="1" t="s">
        <v>102</v>
      </c>
      <c r="I19" s="20" t="s">
        <v>108</v>
      </c>
      <c r="J19" s="4"/>
      <c r="K19" s="20">
        <v>200</v>
      </c>
      <c r="L19" s="20">
        <f t="shared" si="5"/>
        <v>200</v>
      </c>
      <c r="M19" s="25" t="str">
        <f>M$4&amp;VLOOKUP(E19,特效对应!X:Y,2,FALSE)&amp;M$5</f>
        <v>||eff_binglongjuan|</v>
      </c>
      <c r="N19" s="25">
        <v>3</v>
      </c>
      <c r="O19" s="25">
        <v>0</v>
      </c>
      <c r="P19" s="25">
        <v>0</v>
      </c>
      <c r="Q19" s="6" t="str">
        <f t="shared" si="0"/>
        <v/>
      </c>
      <c r="R19" s="6" t="str">
        <f t="shared" si="1"/>
        <v/>
      </c>
      <c r="S19" s="19" t="str">
        <f>VLOOKUP(D19,特效对应!W:Z,4,FALSE)</f>
        <v>skill_26</v>
      </c>
      <c r="V19" s="19">
        <v>0</v>
      </c>
      <c r="W19" s="19">
        <f t="shared" si="6"/>
        <v>100</v>
      </c>
      <c r="X19" s="19">
        <v>0</v>
      </c>
      <c r="AA19" s="25">
        <v>1</v>
      </c>
      <c r="AB19" s="19">
        <f t="shared" si="7"/>
        <v>0</v>
      </c>
      <c r="AC19" s="19">
        <f t="shared" si="7"/>
        <v>0</v>
      </c>
      <c r="AD19" s="25" t="s">
        <v>1410</v>
      </c>
      <c r="AF19">
        <f t="shared" si="2"/>
        <v>9</v>
      </c>
      <c r="AM19" s="6" t="str">
        <f>IF(IF($AG19=AM$9,VLOOKUP(AH19,buff!$K:$L,2,FALSE),"")=0,"",IF($AG19=AM$9,VLOOKUP(AH19,buff!$K:$L,2,FALSE),""))</f>
        <v/>
      </c>
      <c r="AN19" s="6" t="str">
        <f>_xlfn.IFNA(IF(IF($AG19=AN$9,VLOOKUP(AI19,buff!$K:$L,2,FALSE),"")=0,"",IF($AG19=AN$9,VLOOKUP(AI19,buff!$K:$L,2,FALSE),"")),"")</f>
        <v/>
      </c>
      <c r="AO19" s="6" t="str">
        <f>_xlfn.IFNA(IF(IF($AG19=AO$9,VLOOKUP(AJ19,buff!$K:$L,2,FALSE),"")=0,"",IF($AG19=AO$9,VLOOKUP(AJ19,buff!$K:$L,2,FALSE),"")),"")</f>
        <v/>
      </c>
      <c r="AP19" s="6" t="str">
        <f>_xlfn.IFNA(IF(IF($AG19=AP$9,VLOOKUP(AK19,buff!$K:$L,2,FALSE),"")=0,"",IF($AG19=AP$9,VLOOKUP(AK19,buff!$K:$L,2,FALSE),"")),"")</f>
        <v/>
      </c>
      <c r="AQ19" s="6" t="str">
        <f>_xlfn.IFNA(IF(IF($AG19=AQ$9,VLOOKUP(AL19,buff!$K:$L,2,FALSE),"")=0,"",IF($AG19=AQ$9,VLOOKUP(AL19,buff!$K:$L,2,FALSE),"")),"")</f>
        <v/>
      </c>
      <c r="AR19" s="6" t="str">
        <f>_xlfn.IFNA(IF(IF($AG19=AR$9,VLOOKUP(AH19,buff!$K:$L,2,FALSE),"")=0,"",IF($AG19=AR$9,VLOOKUP(AH19,buff!$K:$L,2,FALSE),"")),"")</f>
        <v/>
      </c>
      <c r="AS19" s="6" t="str">
        <f>_xlfn.IFNA(IF(IF($AG19=AS$9,VLOOKUP(AI19,buff!$K:$L,2,FALSE),"")=0,"",IF($AG19=AS$9,VLOOKUP(AI19,buff!$K:$L,2,FALSE),"")),"")</f>
        <v/>
      </c>
      <c r="AT19" s="6" t="str">
        <f>_xlfn.IFNA(IF(IF($AG19=AT$9,VLOOKUP(AJ19,buff!$K:$L,2,FALSE),"")=0,"",IF($AG19=AT$9,VLOOKUP(AJ19,buff!$K:$L,2,FALSE),"")),"")</f>
        <v/>
      </c>
      <c r="AU19" s="6" t="str">
        <f>_xlfn.IFNA(IF(IF($AG19=AU$9,VLOOKUP(AK19,buff!$K:$L,2,FALSE),"")=0,"",IF($AG19=AU$9,VLOOKUP(AK19,buff!$K:$L,2,FALSE),"")),"")</f>
        <v/>
      </c>
      <c r="AV19" s="6" t="str">
        <f>_xlfn.IFNA(IF(IF($AG19=AV$9,VLOOKUP(AL19,buff!$K:$L,2,FALSE),"")=0,"",IF($AG19=AV$9,VLOOKUP(AL19,buff!$K:$L,2,FALSE),"")),"")</f>
        <v/>
      </c>
      <c r="AW19">
        <v>0</v>
      </c>
      <c r="AX19">
        <v>0</v>
      </c>
      <c r="AY19" s="22">
        <f t="shared" si="8"/>
        <v>300001</v>
      </c>
    </row>
    <row r="20" spans="2:51" x14ac:dyDescent="0.15">
      <c r="B20" s="8">
        <f t="shared" si="3"/>
        <v>30000110</v>
      </c>
      <c r="C20" s="8">
        <f t="shared" si="4"/>
        <v>10</v>
      </c>
      <c r="D20" s="8">
        <f t="shared" si="9"/>
        <v>1</v>
      </c>
      <c r="E20" t="str">
        <f>VLOOKUP(D20,特效对应!W:Y,2,FALSE)</f>
        <v>组合·冰龙卷风</v>
      </c>
      <c r="F20" s="20" t="s">
        <v>1452</v>
      </c>
      <c r="G20" s="4" t="s">
        <v>277</v>
      </c>
      <c r="H20" s="1" t="s">
        <v>102</v>
      </c>
      <c r="I20" s="20" t="s">
        <v>108</v>
      </c>
      <c r="J20" s="4"/>
      <c r="K20" s="20">
        <v>200</v>
      </c>
      <c r="L20" s="20">
        <f t="shared" si="5"/>
        <v>200</v>
      </c>
      <c r="M20" s="25" t="str">
        <f>M$4&amp;VLOOKUP(E20,特效对应!X:Y,2,FALSE)&amp;M$5</f>
        <v>||eff_binglongjuan|</v>
      </c>
      <c r="N20" s="25">
        <v>3</v>
      </c>
      <c r="O20" s="25">
        <v>0</v>
      </c>
      <c r="P20" s="25">
        <v>0</v>
      </c>
      <c r="Q20" s="6" t="str">
        <f t="shared" si="0"/>
        <v/>
      </c>
      <c r="R20" s="6" t="str">
        <f t="shared" si="1"/>
        <v/>
      </c>
      <c r="S20" s="19" t="str">
        <f>VLOOKUP(D20,特效对应!W:Z,4,FALSE)</f>
        <v>skill_26</v>
      </c>
      <c r="V20" s="19">
        <v>0</v>
      </c>
      <c r="W20" s="19">
        <f t="shared" si="6"/>
        <v>100</v>
      </c>
      <c r="X20" s="19">
        <v>0</v>
      </c>
      <c r="AA20" s="25">
        <v>1</v>
      </c>
      <c r="AB20" s="19">
        <f t="shared" si="7"/>
        <v>0</v>
      </c>
      <c r="AC20" s="19">
        <f t="shared" si="7"/>
        <v>0</v>
      </c>
      <c r="AD20" s="25" t="s">
        <v>1410</v>
      </c>
      <c r="AF20">
        <f t="shared" si="2"/>
        <v>10</v>
      </c>
      <c r="AM20" s="6" t="str">
        <f>IF(IF($AG20=AM$9,VLOOKUP(AH20,buff!$K:$L,2,FALSE),"")=0,"",IF($AG20=AM$9,VLOOKUP(AH20,buff!$K:$L,2,FALSE),""))</f>
        <v/>
      </c>
      <c r="AN20" s="6" t="str">
        <f>_xlfn.IFNA(IF(IF($AG20=AN$9,VLOOKUP(AI20,buff!$K:$L,2,FALSE),"")=0,"",IF($AG20=AN$9,VLOOKUP(AI20,buff!$K:$L,2,FALSE),"")),"")</f>
        <v/>
      </c>
      <c r="AO20" s="6" t="str">
        <f>_xlfn.IFNA(IF(IF($AG20=AO$9,VLOOKUP(AJ20,buff!$K:$L,2,FALSE),"")=0,"",IF($AG20=AO$9,VLOOKUP(AJ20,buff!$K:$L,2,FALSE),"")),"")</f>
        <v/>
      </c>
      <c r="AP20" s="6" t="str">
        <f>_xlfn.IFNA(IF(IF($AG20=AP$9,VLOOKUP(AK20,buff!$K:$L,2,FALSE),"")=0,"",IF($AG20=AP$9,VLOOKUP(AK20,buff!$K:$L,2,FALSE),"")),"")</f>
        <v/>
      </c>
      <c r="AQ20" s="6" t="str">
        <f>_xlfn.IFNA(IF(IF($AG20=AQ$9,VLOOKUP(AL20,buff!$K:$L,2,FALSE),"")=0,"",IF($AG20=AQ$9,VLOOKUP(AL20,buff!$K:$L,2,FALSE),"")),"")</f>
        <v/>
      </c>
      <c r="AR20" s="6" t="str">
        <f>_xlfn.IFNA(IF(IF($AG20=AR$9,VLOOKUP(AH20,buff!$K:$L,2,FALSE),"")=0,"",IF($AG20=AR$9,VLOOKUP(AH20,buff!$K:$L,2,FALSE),"")),"")</f>
        <v/>
      </c>
      <c r="AS20" s="6" t="str">
        <f>_xlfn.IFNA(IF(IF($AG20=AS$9,VLOOKUP(AI20,buff!$K:$L,2,FALSE),"")=0,"",IF($AG20=AS$9,VLOOKUP(AI20,buff!$K:$L,2,FALSE),"")),"")</f>
        <v/>
      </c>
      <c r="AT20" s="6" t="str">
        <f>_xlfn.IFNA(IF(IF($AG20=AT$9,VLOOKUP(AJ20,buff!$K:$L,2,FALSE),"")=0,"",IF($AG20=AT$9,VLOOKUP(AJ20,buff!$K:$L,2,FALSE),"")),"")</f>
        <v/>
      </c>
      <c r="AU20" s="6" t="str">
        <f>_xlfn.IFNA(IF(IF($AG20=AU$9,VLOOKUP(AK20,buff!$K:$L,2,FALSE),"")=0,"",IF($AG20=AU$9,VLOOKUP(AK20,buff!$K:$L,2,FALSE),"")),"")</f>
        <v/>
      </c>
      <c r="AV20" s="6" t="str">
        <f>_xlfn.IFNA(IF(IF($AG20=AV$9,VLOOKUP(AL20,buff!$K:$L,2,FALSE),"")=0,"",IF($AG20=AV$9,VLOOKUP(AL20,buff!$K:$L,2,FALSE),"")),"")</f>
        <v/>
      </c>
      <c r="AW20">
        <v>0</v>
      </c>
      <c r="AX20">
        <v>0</v>
      </c>
      <c r="AY20" s="22">
        <f t="shared" si="8"/>
        <v>300001</v>
      </c>
    </row>
    <row r="21" spans="2:51" x14ac:dyDescent="0.15">
      <c r="B21" s="8">
        <f t="shared" si="3"/>
        <v>30000111</v>
      </c>
      <c r="C21" s="8">
        <f t="shared" si="4"/>
        <v>11</v>
      </c>
      <c r="D21" s="8">
        <f t="shared" si="9"/>
        <v>1</v>
      </c>
      <c r="E21" t="str">
        <f>VLOOKUP(D21,特效对应!W:Y,2,FALSE)</f>
        <v>组合·冰龙卷风</v>
      </c>
      <c r="F21" s="20" t="s">
        <v>1452</v>
      </c>
      <c r="G21" s="4" t="s">
        <v>277</v>
      </c>
      <c r="H21" s="1" t="s">
        <v>102</v>
      </c>
      <c r="I21" s="20" t="s">
        <v>108</v>
      </c>
      <c r="J21" s="4"/>
      <c r="K21" s="20">
        <v>200</v>
      </c>
      <c r="L21" s="20">
        <f t="shared" si="5"/>
        <v>200</v>
      </c>
      <c r="M21" s="25" t="str">
        <f>M$4&amp;VLOOKUP(E21,特效对应!X:Y,2,FALSE)&amp;M$5</f>
        <v>||eff_binglongjuan|</v>
      </c>
      <c r="N21" s="25">
        <v>3</v>
      </c>
      <c r="O21" s="25">
        <v>0</v>
      </c>
      <c r="P21" s="25">
        <v>0</v>
      </c>
      <c r="Q21" s="6" t="str">
        <f t="shared" si="0"/>
        <v/>
      </c>
      <c r="R21" s="6" t="str">
        <f t="shared" si="1"/>
        <v/>
      </c>
      <c r="S21" s="19" t="str">
        <f>VLOOKUP(D21,特效对应!W:Z,4,FALSE)</f>
        <v>skill_26</v>
      </c>
      <c r="V21" s="19">
        <v>0</v>
      </c>
      <c r="W21" s="19">
        <f t="shared" si="6"/>
        <v>100</v>
      </c>
      <c r="X21" s="19">
        <v>0</v>
      </c>
      <c r="AA21" s="25">
        <v>1</v>
      </c>
      <c r="AB21" s="19">
        <f t="shared" si="7"/>
        <v>0</v>
      </c>
      <c r="AC21" s="19">
        <f t="shared" si="7"/>
        <v>0</v>
      </c>
      <c r="AD21" s="25" t="s">
        <v>1410</v>
      </c>
      <c r="AF21">
        <f t="shared" si="2"/>
        <v>11</v>
      </c>
      <c r="AM21" s="6" t="str">
        <f>IF(IF($AG21=AM$9,VLOOKUP(AH21,buff!$K:$L,2,FALSE),"")=0,"",IF($AG21=AM$9,VLOOKUP(AH21,buff!$K:$L,2,FALSE),""))</f>
        <v/>
      </c>
      <c r="AN21" s="6" t="str">
        <f>_xlfn.IFNA(IF(IF($AG21=AN$9,VLOOKUP(AI21,buff!$K:$L,2,FALSE),"")=0,"",IF($AG21=AN$9,VLOOKUP(AI21,buff!$K:$L,2,FALSE),"")),"")</f>
        <v/>
      </c>
      <c r="AO21" s="6" t="str">
        <f>_xlfn.IFNA(IF(IF($AG21=AO$9,VLOOKUP(AJ21,buff!$K:$L,2,FALSE),"")=0,"",IF($AG21=AO$9,VLOOKUP(AJ21,buff!$K:$L,2,FALSE),"")),"")</f>
        <v/>
      </c>
      <c r="AP21" s="6" t="str">
        <f>_xlfn.IFNA(IF(IF($AG21=AP$9,VLOOKUP(AK21,buff!$K:$L,2,FALSE),"")=0,"",IF($AG21=AP$9,VLOOKUP(AK21,buff!$K:$L,2,FALSE),"")),"")</f>
        <v/>
      </c>
      <c r="AQ21" s="6" t="str">
        <f>_xlfn.IFNA(IF(IF($AG21=AQ$9,VLOOKUP(AL21,buff!$K:$L,2,FALSE),"")=0,"",IF($AG21=AQ$9,VLOOKUP(AL21,buff!$K:$L,2,FALSE),"")),"")</f>
        <v/>
      </c>
      <c r="AR21" s="6" t="str">
        <f>_xlfn.IFNA(IF(IF($AG21=AR$9,VLOOKUP(AH21,buff!$K:$L,2,FALSE),"")=0,"",IF($AG21=AR$9,VLOOKUP(AH21,buff!$K:$L,2,FALSE),"")),"")</f>
        <v/>
      </c>
      <c r="AS21" s="6" t="str">
        <f>_xlfn.IFNA(IF(IF($AG21=AS$9,VLOOKUP(AI21,buff!$K:$L,2,FALSE),"")=0,"",IF($AG21=AS$9,VLOOKUP(AI21,buff!$K:$L,2,FALSE),"")),"")</f>
        <v/>
      </c>
      <c r="AT21" s="6" t="str">
        <f>_xlfn.IFNA(IF(IF($AG21=AT$9,VLOOKUP(AJ21,buff!$K:$L,2,FALSE),"")=0,"",IF($AG21=AT$9,VLOOKUP(AJ21,buff!$K:$L,2,FALSE),"")),"")</f>
        <v/>
      </c>
      <c r="AU21" s="6" t="str">
        <f>_xlfn.IFNA(IF(IF($AG21=AU$9,VLOOKUP(AK21,buff!$K:$L,2,FALSE),"")=0,"",IF($AG21=AU$9,VLOOKUP(AK21,buff!$K:$L,2,FALSE),"")),"")</f>
        <v/>
      </c>
      <c r="AV21" s="6" t="str">
        <f>_xlfn.IFNA(IF(IF($AG21=AV$9,VLOOKUP(AL21,buff!$K:$L,2,FALSE),"")=0,"",IF($AG21=AV$9,VLOOKUP(AL21,buff!$K:$L,2,FALSE),"")),"")</f>
        <v/>
      </c>
      <c r="AW21">
        <v>0</v>
      </c>
      <c r="AX21">
        <v>0</v>
      </c>
      <c r="AY21" s="22">
        <f t="shared" si="8"/>
        <v>300001</v>
      </c>
    </row>
    <row r="22" spans="2:51" x14ac:dyDescent="0.15">
      <c r="B22" s="8">
        <f t="shared" si="3"/>
        <v>30000112</v>
      </c>
      <c r="C22" s="8">
        <f t="shared" si="4"/>
        <v>12</v>
      </c>
      <c r="D22" s="8">
        <f t="shared" si="9"/>
        <v>1</v>
      </c>
      <c r="E22" t="str">
        <f>VLOOKUP(D22,特效对应!W:Y,2,FALSE)</f>
        <v>组合·冰龙卷风</v>
      </c>
      <c r="F22" s="20" t="s">
        <v>1452</v>
      </c>
      <c r="G22" s="4" t="s">
        <v>277</v>
      </c>
      <c r="H22" s="1" t="s">
        <v>102</v>
      </c>
      <c r="I22" s="20" t="s">
        <v>108</v>
      </c>
      <c r="J22" s="4"/>
      <c r="K22" s="20">
        <v>200</v>
      </c>
      <c r="L22" s="20">
        <f t="shared" si="5"/>
        <v>200</v>
      </c>
      <c r="M22" s="25" t="str">
        <f>M$4&amp;VLOOKUP(E22,特效对应!X:Y,2,FALSE)&amp;M$5</f>
        <v>||eff_binglongjuan|</v>
      </c>
      <c r="N22" s="25">
        <v>3</v>
      </c>
      <c r="O22" s="25">
        <v>0</v>
      </c>
      <c r="P22" s="25">
        <v>0</v>
      </c>
      <c r="Q22" s="6" t="str">
        <f t="shared" si="0"/>
        <v/>
      </c>
      <c r="R22" s="6" t="str">
        <f t="shared" si="1"/>
        <v/>
      </c>
      <c r="S22" s="19" t="str">
        <f>VLOOKUP(D22,特效对应!W:Z,4,FALSE)</f>
        <v>skill_26</v>
      </c>
      <c r="V22" s="19">
        <v>0</v>
      </c>
      <c r="W22" s="19">
        <f t="shared" si="6"/>
        <v>100</v>
      </c>
      <c r="X22" s="19">
        <v>0</v>
      </c>
      <c r="AA22" s="25">
        <v>1</v>
      </c>
      <c r="AB22" s="19">
        <f t="shared" si="7"/>
        <v>0</v>
      </c>
      <c r="AC22" s="19">
        <f t="shared" si="7"/>
        <v>0</v>
      </c>
      <c r="AD22" s="25" t="s">
        <v>1410</v>
      </c>
      <c r="AF22">
        <f t="shared" si="2"/>
        <v>12</v>
      </c>
      <c r="AM22" s="6" t="str">
        <f>IF(IF($AG22=AM$9,VLOOKUP(AH22,buff!$K:$L,2,FALSE),"")=0,"",IF($AG22=AM$9,VLOOKUP(AH22,buff!$K:$L,2,FALSE),""))</f>
        <v/>
      </c>
      <c r="AN22" s="6" t="str">
        <f>_xlfn.IFNA(IF(IF($AG22=AN$9,VLOOKUP(AI22,buff!$K:$L,2,FALSE),"")=0,"",IF($AG22=AN$9,VLOOKUP(AI22,buff!$K:$L,2,FALSE),"")),"")</f>
        <v/>
      </c>
      <c r="AO22" s="6" t="str">
        <f>_xlfn.IFNA(IF(IF($AG22=AO$9,VLOOKUP(AJ22,buff!$K:$L,2,FALSE),"")=0,"",IF($AG22=AO$9,VLOOKUP(AJ22,buff!$K:$L,2,FALSE),"")),"")</f>
        <v/>
      </c>
      <c r="AP22" s="6" t="str">
        <f>_xlfn.IFNA(IF(IF($AG22=AP$9,VLOOKUP(AK22,buff!$K:$L,2,FALSE),"")=0,"",IF($AG22=AP$9,VLOOKUP(AK22,buff!$K:$L,2,FALSE),"")),"")</f>
        <v/>
      </c>
      <c r="AQ22" s="6" t="str">
        <f>_xlfn.IFNA(IF(IF($AG22=AQ$9,VLOOKUP(AL22,buff!$K:$L,2,FALSE),"")=0,"",IF($AG22=AQ$9,VLOOKUP(AL22,buff!$K:$L,2,FALSE),"")),"")</f>
        <v/>
      </c>
      <c r="AR22" s="6" t="str">
        <f>_xlfn.IFNA(IF(IF($AG22=AR$9,VLOOKUP(AH22,buff!$K:$L,2,FALSE),"")=0,"",IF($AG22=AR$9,VLOOKUP(AH22,buff!$K:$L,2,FALSE),"")),"")</f>
        <v/>
      </c>
      <c r="AS22" s="6" t="str">
        <f>_xlfn.IFNA(IF(IF($AG22=AS$9,VLOOKUP(AI22,buff!$K:$L,2,FALSE),"")=0,"",IF($AG22=AS$9,VLOOKUP(AI22,buff!$K:$L,2,FALSE),"")),"")</f>
        <v/>
      </c>
      <c r="AT22" s="6" t="str">
        <f>_xlfn.IFNA(IF(IF($AG22=AT$9,VLOOKUP(AJ22,buff!$K:$L,2,FALSE),"")=0,"",IF($AG22=AT$9,VLOOKUP(AJ22,buff!$K:$L,2,FALSE),"")),"")</f>
        <v/>
      </c>
      <c r="AU22" s="6" t="str">
        <f>_xlfn.IFNA(IF(IF($AG22=AU$9,VLOOKUP(AK22,buff!$K:$L,2,FALSE),"")=0,"",IF($AG22=AU$9,VLOOKUP(AK22,buff!$K:$L,2,FALSE),"")),"")</f>
        <v/>
      </c>
      <c r="AV22" s="6" t="str">
        <f>_xlfn.IFNA(IF(IF($AG22=AV$9,VLOOKUP(AL22,buff!$K:$L,2,FALSE),"")=0,"",IF($AG22=AV$9,VLOOKUP(AL22,buff!$K:$L,2,FALSE),"")),"")</f>
        <v/>
      </c>
      <c r="AW22">
        <v>0</v>
      </c>
      <c r="AX22">
        <v>0</v>
      </c>
      <c r="AY22" s="22">
        <f t="shared" si="8"/>
        <v>300001</v>
      </c>
    </row>
    <row r="23" spans="2:51" x14ac:dyDescent="0.15">
      <c r="B23" s="8">
        <f t="shared" si="3"/>
        <v>30000113</v>
      </c>
      <c r="C23" s="8">
        <f t="shared" si="4"/>
        <v>13</v>
      </c>
      <c r="D23" s="8">
        <f t="shared" si="9"/>
        <v>1</v>
      </c>
      <c r="E23" t="str">
        <f>VLOOKUP(D23,特效对应!W:Y,2,FALSE)</f>
        <v>组合·冰龙卷风</v>
      </c>
      <c r="F23" s="20" t="s">
        <v>1452</v>
      </c>
      <c r="G23" s="4" t="s">
        <v>277</v>
      </c>
      <c r="H23" s="1" t="s">
        <v>102</v>
      </c>
      <c r="I23" s="20" t="s">
        <v>108</v>
      </c>
      <c r="J23" s="4"/>
      <c r="K23" s="20">
        <v>200</v>
      </c>
      <c r="L23" s="20">
        <f t="shared" si="5"/>
        <v>200</v>
      </c>
      <c r="M23" s="25" t="str">
        <f>M$4&amp;VLOOKUP(E23,特效对应!X:Y,2,FALSE)&amp;M$5</f>
        <v>||eff_binglongjuan|</v>
      </c>
      <c r="N23" s="25">
        <v>3</v>
      </c>
      <c r="O23" s="25">
        <v>0</v>
      </c>
      <c r="P23" s="25">
        <v>0</v>
      </c>
      <c r="Q23" s="6" t="str">
        <f t="shared" si="0"/>
        <v/>
      </c>
      <c r="R23" s="6" t="str">
        <f t="shared" si="1"/>
        <v/>
      </c>
      <c r="S23" s="19" t="str">
        <f>VLOOKUP(D23,特效对应!W:Z,4,FALSE)</f>
        <v>skill_26</v>
      </c>
      <c r="V23" s="19">
        <v>0</v>
      </c>
      <c r="W23" s="19">
        <f t="shared" si="6"/>
        <v>100</v>
      </c>
      <c r="X23" s="19">
        <v>0</v>
      </c>
      <c r="AA23" s="25">
        <v>1</v>
      </c>
      <c r="AB23" s="19">
        <f t="shared" si="7"/>
        <v>0</v>
      </c>
      <c r="AC23" s="19">
        <f t="shared" si="7"/>
        <v>0</v>
      </c>
      <c r="AD23" s="25" t="s">
        <v>1410</v>
      </c>
      <c r="AF23">
        <f t="shared" si="2"/>
        <v>13</v>
      </c>
      <c r="AM23" s="6" t="str">
        <f>IF(IF($AG23=AM$9,VLOOKUP(AH23,buff!$K:$L,2,FALSE),"")=0,"",IF($AG23=AM$9,VLOOKUP(AH23,buff!$K:$L,2,FALSE),""))</f>
        <v/>
      </c>
      <c r="AN23" s="6" t="str">
        <f>_xlfn.IFNA(IF(IF($AG23=AN$9,VLOOKUP(AI23,buff!$K:$L,2,FALSE),"")=0,"",IF($AG23=AN$9,VLOOKUP(AI23,buff!$K:$L,2,FALSE),"")),"")</f>
        <v/>
      </c>
      <c r="AO23" s="6" t="str">
        <f>_xlfn.IFNA(IF(IF($AG23=AO$9,VLOOKUP(AJ23,buff!$K:$L,2,FALSE),"")=0,"",IF($AG23=AO$9,VLOOKUP(AJ23,buff!$K:$L,2,FALSE),"")),"")</f>
        <v/>
      </c>
      <c r="AP23" s="6" t="str">
        <f>_xlfn.IFNA(IF(IF($AG23=AP$9,VLOOKUP(AK23,buff!$K:$L,2,FALSE),"")=0,"",IF($AG23=AP$9,VLOOKUP(AK23,buff!$K:$L,2,FALSE),"")),"")</f>
        <v/>
      </c>
      <c r="AQ23" s="6" t="str">
        <f>_xlfn.IFNA(IF(IF($AG23=AQ$9,VLOOKUP(AL23,buff!$K:$L,2,FALSE),"")=0,"",IF($AG23=AQ$9,VLOOKUP(AL23,buff!$K:$L,2,FALSE),"")),"")</f>
        <v/>
      </c>
      <c r="AR23" s="6" t="str">
        <f>_xlfn.IFNA(IF(IF($AG23=AR$9,VLOOKUP(AH23,buff!$K:$L,2,FALSE),"")=0,"",IF($AG23=AR$9,VLOOKUP(AH23,buff!$K:$L,2,FALSE),"")),"")</f>
        <v/>
      </c>
      <c r="AS23" s="6" t="str">
        <f>_xlfn.IFNA(IF(IF($AG23=AS$9,VLOOKUP(AI23,buff!$K:$L,2,FALSE),"")=0,"",IF($AG23=AS$9,VLOOKUP(AI23,buff!$K:$L,2,FALSE),"")),"")</f>
        <v/>
      </c>
      <c r="AT23" s="6" t="str">
        <f>_xlfn.IFNA(IF(IF($AG23=AT$9,VLOOKUP(AJ23,buff!$K:$L,2,FALSE),"")=0,"",IF($AG23=AT$9,VLOOKUP(AJ23,buff!$K:$L,2,FALSE),"")),"")</f>
        <v/>
      </c>
      <c r="AU23" s="6" t="str">
        <f>_xlfn.IFNA(IF(IF($AG23=AU$9,VLOOKUP(AK23,buff!$K:$L,2,FALSE),"")=0,"",IF($AG23=AU$9,VLOOKUP(AK23,buff!$K:$L,2,FALSE),"")),"")</f>
        <v/>
      </c>
      <c r="AV23" s="6" t="str">
        <f>_xlfn.IFNA(IF(IF($AG23=AV$9,VLOOKUP(AL23,buff!$K:$L,2,FALSE),"")=0,"",IF($AG23=AV$9,VLOOKUP(AL23,buff!$K:$L,2,FALSE),"")),"")</f>
        <v/>
      </c>
      <c r="AW23">
        <v>0</v>
      </c>
      <c r="AX23">
        <v>0</v>
      </c>
      <c r="AY23" s="22">
        <f t="shared" si="8"/>
        <v>300001</v>
      </c>
    </row>
    <row r="24" spans="2:51" x14ac:dyDescent="0.15">
      <c r="B24" s="8">
        <f t="shared" si="3"/>
        <v>30000114</v>
      </c>
      <c r="C24" s="8">
        <f t="shared" si="4"/>
        <v>14</v>
      </c>
      <c r="D24" s="8">
        <f t="shared" si="9"/>
        <v>1</v>
      </c>
      <c r="E24" t="str">
        <f>VLOOKUP(D24,特效对应!W:Y,2,FALSE)</f>
        <v>组合·冰龙卷风</v>
      </c>
      <c r="F24" s="20" t="s">
        <v>1452</v>
      </c>
      <c r="G24" s="4" t="s">
        <v>277</v>
      </c>
      <c r="H24" s="1" t="s">
        <v>102</v>
      </c>
      <c r="I24" s="20" t="s">
        <v>108</v>
      </c>
      <c r="J24" s="4"/>
      <c r="K24" s="20">
        <v>200</v>
      </c>
      <c r="L24" s="20">
        <f t="shared" si="5"/>
        <v>200</v>
      </c>
      <c r="M24" s="25" t="str">
        <f>M$4&amp;VLOOKUP(E24,特效对应!X:Y,2,FALSE)&amp;M$5</f>
        <v>||eff_binglongjuan|</v>
      </c>
      <c r="N24" s="25">
        <v>3</v>
      </c>
      <c r="O24" s="25">
        <v>0</v>
      </c>
      <c r="P24" s="25">
        <v>0</v>
      </c>
      <c r="Q24" s="6" t="str">
        <f t="shared" si="0"/>
        <v/>
      </c>
      <c r="R24" s="6" t="str">
        <f t="shared" si="1"/>
        <v/>
      </c>
      <c r="S24" s="19" t="str">
        <f>VLOOKUP(D24,特效对应!W:Z,4,FALSE)</f>
        <v>skill_26</v>
      </c>
      <c r="V24" s="19">
        <v>0</v>
      </c>
      <c r="W24" s="19">
        <f t="shared" si="6"/>
        <v>100</v>
      </c>
      <c r="X24" s="19">
        <v>0</v>
      </c>
      <c r="AA24" s="25">
        <v>1</v>
      </c>
      <c r="AB24" s="19">
        <f t="shared" si="7"/>
        <v>0</v>
      </c>
      <c r="AC24" s="19">
        <f t="shared" si="7"/>
        <v>0</v>
      </c>
      <c r="AD24" s="25" t="s">
        <v>1410</v>
      </c>
      <c r="AF24">
        <f t="shared" si="2"/>
        <v>14</v>
      </c>
      <c r="AM24" s="6" t="str">
        <f>IF(IF($AG24=AM$9,VLOOKUP(AH24,buff!$K:$L,2,FALSE),"")=0,"",IF($AG24=AM$9,VLOOKUP(AH24,buff!$K:$L,2,FALSE),""))</f>
        <v/>
      </c>
      <c r="AN24" s="6" t="str">
        <f>_xlfn.IFNA(IF(IF($AG24=AN$9,VLOOKUP(AI24,buff!$K:$L,2,FALSE),"")=0,"",IF($AG24=AN$9,VLOOKUP(AI24,buff!$K:$L,2,FALSE),"")),"")</f>
        <v/>
      </c>
      <c r="AO24" s="6" t="str">
        <f>_xlfn.IFNA(IF(IF($AG24=AO$9,VLOOKUP(AJ24,buff!$K:$L,2,FALSE),"")=0,"",IF($AG24=AO$9,VLOOKUP(AJ24,buff!$K:$L,2,FALSE),"")),"")</f>
        <v/>
      </c>
      <c r="AP24" s="6" t="str">
        <f>_xlfn.IFNA(IF(IF($AG24=AP$9,VLOOKUP(AK24,buff!$K:$L,2,FALSE),"")=0,"",IF($AG24=AP$9,VLOOKUP(AK24,buff!$K:$L,2,FALSE),"")),"")</f>
        <v/>
      </c>
      <c r="AQ24" s="6" t="str">
        <f>_xlfn.IFNA(IF(IF($AG24=AQ$9,VLOOKUP(AL24,buff!$K:$L,2,FALSE),"")=0,"",IF($AG24=AQ$9,VLOOKUP(AL24,buff!$K:$L,2,FALSE),"")),"")</f>
        <v/>
      </c>
      <c r="AR24" s="6" t="str">
        <f>_xlfn.IFNA(IF(IF($AG24=AR$9,VLOOKUP(AH24,buff!$K:$L,2,FALSE),"")=0,"",IF($AG24=AR$9,VLOOKUP(AH24,buff!$K:$L,2,FALSE),"")),"")</f>
        <v/>
      </c>
      <c r="AS24" s="6" t="str">
        <f>_xlfn.IFNA(IF(IF($AG24=AS$9,VLOOKUP(AI24,buff!$K:$L,2,FALSE),"")=0,"",IF($AG24=AS$9,VLOOKUP(AI24,buff!$K:$L,2,FALSE),"")),"")</f>
        <v/>
      </c>
      <c r="AT24" s="6" t="str">
        <f>_xlfn.IFNA(IF(IF($AG24=AT$9,VLOOKUP(AJ24,buff!$K:$L,2,FALSE),"")=0,"",IF($AG24=AT$9,VLOOKUP(AJ24,buff!$K:$L,2,FALSE),"")),"")</f>
        <v/>
      </c>
      <c r="AU24" s="6" t="str">
        <f>_xlfn.IFNA(IF(IF($AG24=AU$9,VLOOKUP(AK24,buff!$K:$L,2,FALSE),"")=0,"",IF($AG24=AU$9,VLOOKUP(AK24,buff!$K:$L,2,FALSE),"")),"")</f>
        <v/>
      </c>
      <c r="AV24" s="6" t="str">
        <f>_xlfn.IFNA(IF(IF($AG24=AV$9,VLOOKUP(AL24,buff!$K:$L,2,FALSE),"")=0,"",IF($AG24=AV$9,VLOOKUP(AL24,buff!$K:$L,2,FALSE),"")),"")</f>
        <v/>
      </c>
      <c r="AW24">
        <v>0</v>
      </c>
      <c r="AX24">
        <v>0</v>
      </c>
      <c r="AY24" s="22">
        <f t="shared" si="8"/>
        <v>300001</v>
      </c>
    </row>
    <row r="25" spans="2:51" x14ac:dyDescent="0.15">
      <c r="B25" s="8">
        <f t="shared" si="3"/>
        <v>30000115</v>
      </c>
      <c r="C25" s="8">
        <f t="shared" si="4"/>
        <v>15</v>
      </c>
      <c r="D25" s="8">
        <f t="shared" si="9"/>
        <v>1</v>
      </c>
      <c r="E25" t="str">
        <f>VLOOKUP(D25,特效对应!W:Y,2,FALSE)</f>
        <v>组合·冰龙卷风</v>
      </c>
      <c r="F25" s="20" t="s">
        <v>1452</v>
      </c>
      <c r="G25" s="4" t="s">
        <v>277</v>
      </c>
      <c r="H25" s="1" t="s">
        <v>102</v>
      </c>
      <c r="I25" s="20" t="s">
        <v>108</v>
      </c>
      <c r="J25" s="4"/>
      <c r="K25" s="20">
        <v>200</v>
      </c>
      <c r="L25" s="20">
        <f t="shared" si="5"/>
        <v>200</v>
      </c>
      <c r="M25" s="25" t="str">
        <f>M$4&amp;VLOOKUP(E25,特效对应!X:Y,2,FALSE)&amp;M$5</f>
        <v>||eff_binglongjuan|</v>
      </c>
      <c r="N25" s="25">
        <v>3</v>
      </c>
      <c r="O25" s="25">
        <v>0</v>
      </c>
      <c r="P25" s="25">
        <v>0</v>
      </c>
      <c r="Q25" s="6" t="str">
        <f t="shared" si="0"/>
        <v/>
      </c>
      <c r="R25" s="6" t="str">
        <f t="shared" si="1"/>
        <v/>
      </c>
      <c r="S25" s="19" t="str">
        <f>VLOOKUP(D25,特效对应!W:Z,4,FALSE)</f>
        <v>skill_26</v>
      </c>
      <c r="V25" s="19">
        <v>0</v>
      </c>
      <c r="W25" s="19">
        <f t="shared" si="6"/>
        <v>100</v>
      </c>
      <c r="X25" s="19">
        <v>0</v>
      </c>
      <c r="AA25" s="25">
        <v>1</v>
      </c>
      <c r="AB25" s="19">
        <f t="shared" si="7"/>
        <v>0</v>
      </c>
      <c r="AC25" s="19">
        <f t="shared" si="7"/>
        <v>0</v>
      </c>
      <c r="AD25" s="25" t="s">
        <v>1410</v>
      </c>
      <c r="AF25">
        <f t="shared" si="2"/>
        <v>15</v>
      </c>
      <c r="AM25" s="6" t="str">
        <f>IF(IF($AG25=AM$9,VLOOKUP(AH25,buff!$K:$L,2,FALSE),"")=0,"",IF($AG25=AM$9,VLOOKUP(AH25,buff!$K:$L,2,FALSE),""))</f>
        <v/>
      </c>
      <c r="AN25" s="6" t="str">
        <f>_xlfn.IFNA(IF(IF($AG25=AN$9,VLOOKUP(AI25,buff!$K:$L,2,FALSE),"")=0,"",IF($AG25=AN$9,VLOOKUP(AI25,buff!$K:$L,2,FALSE),"")),"")</f>
        <v/>
      </c>
      <c r="AO25" s="6" t="str">
        <f>_xlfn.IFNA(IF(IF($AG25=AO$9,VLOOKUP(AJ25,buff!$K:$L,2,FALSE),"")=0,"",IF($AG25=AO$9,VLOOKUP(AJ25,buff!$K:$L,2,FALSE),"")),"")</f>
        <v/>
      </c>
      <c r="AP25" s="6" t="str">
        <f>_xlfn.IFNA(IF(IF($AG25=AP$9,VLOOKUP(AK25,buff!$K:$L,2,FALSE),"")=0,"",IF($AG25=AP$9,VLOOKUP(AK25,buff!$K:$L,2,FALSE),"")),"")</f>
        <v/>
      </c>
      <c r="AQ25" s="6" t="str">
        <f>_xlfn.IFNA(IF(IF($AG25=AQ$9,VLOOKUP(AL25,buff!$K:$L,2,FALSE),"")=0,"",IF($AG25=AQ$9,VLOOKUP(AL25,buff!$K:$L,2,FALSE),"")),"")</f>
        <v/>
      </c>
      <c r="AR25" s="6" t="str">
        <f>_xlfn.IFNA(IF(IF($AG25=AR$9,VLOOKUP(AH25,buff!$K:$L,2,FALSE),"")=0,"",IF($AG25=AR$9,VLOOKUP(AH25,buff!$K:$L,2,FALSE),"")),"")</f>
        <v/>
      </c>
      <c r="AS25" s="6" t="str">
        <f>_xlfn.IFNA(IF(IF($AG25=AS$9,VLOOKUP(AI25,buff!$K:$L,2,FALSE),"")=0,"",IF($AG25=AS$9,VLOOKUP(AI25,buff!$K:$L,2,FALSE),"")),"")</f>
        <v/>
      </c>
      <c r="AT25" s="6" t="str">
        <f>_xlfn.IFNA(IF(IF($AG25=AT$9,VLOOKUP(AJ25,buff!$K:$L,2,FALSE),"")=0,"",IF($AG25=AT$9,VLOOKUP(AJ25,buff!$K:$L,2,FALSE),"")),"")</f>
        <v/>
      </c>
      <c r="AU25" s="6" t="str">
        <f>_xlfn.IFNA(IF(IF($AG25=AU$9,VLOOKUP(AK25,buff!$K:$L,2,FALSE),"")=0,"",IF($AG25=AU$9,VLOOKUP(AK25,buff!$K:$L,2,FALSE),"")),"")</f>
        <v/>
      </c>
      <c r="AV25" s="6" t="str">
        <f>_xlfn.IFNA(IF(IF($AG25=AV$9,VLOOKUP(AL25,buff!$K:$L,2,FALSE),"")=0,"",IF($AG25=AV$9,VLOOKUP(AL25,buff!$K:$L,2,FALSE),"")),"")</f>
        <v/>
      </c>
      <c r="AW25">
        <v>0</v>
      </c>
      <c r="AX25">
        <v>0</v>
      </c>
      <c r="AY25" s="22">
        <f t="shared" si="8"/>
        <v>300001</v>
      </c>
    </row>
    <row r="26" spans="2:51" x14ac:dyDescent="0.15">
      <c r="B26" s="8">
        <f t="shared" si="3"/>
        <v>30000116</v>
      </c>
      <c r="C26" s="8">
        <f t="shared" si="4"/>
        <v>16</v>
      </c>
      <c r="D26" s="8">
        <f t="shared" si="9"/>
        <v>1</v>
      </c>
      <c r="E26" t="str">
        <f>VLOOKUP(D26,特效对应!W:Y,2,FALSE)</f>
        <v>组合·冰龙卷风</v>
      </c>
      <c r="F26" s="20" t="s">
        <v>1452</v>
      </c>
      <c r="G26" s="4" t="s">
        <v>277</v>
      </c>
      <c r="H26" s="1" t="s">
        <v>102</v>
      </c>
      <c r="I26" s="20" t="s">
        <v>108</v>
      </c>
      <c r="J26" s="4"/>
      <c r="K26" s="20">
        <v>200</v>
      </c>
      <c r="L26" s="20">
        <f t="shared" si="5"/>
        <v>200</v>
      </c>
      <c r="M26" s="25" t="str">
        <f>M$4&amp;VLOOKUP(E26,特效对应!X:Y,2,FALSE)&amp;M$5</f>
        <v>||eff_binglongjuan|</v>
      </c>
      <c r="N26" s="25">
        <v>3</v>
      </c>
      <c r="O26" s="25">
        <v>0</v>
      </c>
      <c r="P26" s="25">
        <v>0</v>
      </c>
      <c r="Q26" s="6" t="str">
        <f t="shared" si="0"/>
        <v/>
      </c>
      <c r="R26" s="6" t="str">
        <f t="shared" si="1"/>
        <v/>
      </c>
      <c r="S26" s="19" t="str">
        <f>VLOOKUP(D26,特效对应!W:Z,4,FALSE)</f>
        <v>skill_26</v>
      </c>
      <c r="V26" s="19">
        <v>0</v>
      </c>
      <c r="W26" s="19">
        <f t="shared" si="6"/>
        <v>100</v>
      </c>
      <c r="X26" s="19">
        <v>0</v>
      </c>
      <c r="AA26" s="25">
        <v>1</v>
      </c>
      <c r="AB26" s="19">
        <f t="shared" si="7"/>
        <v>0</v>
      </c>
      <c r="AC26" s="19">
        <f t="shared" si="7"/>
        <v>0</v>
      </c>
      <c r="AD26" s="25" t="s">
        <v>1410</v>
      </c>
      <c r="AF26">
        <f t="shared" si="2"/>
        <v>16</v>
      </c>
      <c r="AM26" s="6" t="str">
        <f>IF(IF($AG26=AM$9,VLOOKUP(AH26,buff!$K:$L,2,FALSE),"")=0,"",IF($AG26=AM$9,VLOOKUP(AH26,buff!$K:$L,2,FALSE),""))</f>
        <v/>
      </c>
      <c r="AN26" s="6" t="str">
        <f>_xlfn.IFNA(IF(IF($AG26=AN$9,VLOOKUP(AI26,buff!$K:$L,2,FALSE),"")=0,"",IF($AG26=AN$9,VLOOKUP(AI26,buff!$K:$L,2,FALSE),"")),"")</f>
        <v/>
      </c>
      <c r="AO26" s="6" t="str">
        <f>_xlfn.IFNA(IF(IF($AG26=AO$9,VLOOKUP(AJ26,buff!$K:$L,2,FALSE),"")=0,"",IF($AG26=AO$9,VLOOKUP(AJ26,buff!$K:$L,2,FALSE),"")),"")</f>
        <v/>
      </c>
      <c r="AP26" s="6" t="str">
        <f>_xlfn.IFNA(IF(IF($AG26=AP$9,VLOOKUP(AK26,buff!$K:$L,2,FALSE),"")=0,"",IF($AG26=AP$9,VLOOKUP(AK26,buff!$K:$L,2,FALSE),"")),"")</f>
        <v/>
      </c>
      <c r="AQ26" s="6" t="str">
        <f>_xlfn.IFNA(IF(IF($AG26=AQ$9,VLOOKUP(AL26,buff!$K:$L,2,FALSE),"")=0,"",IF($AG26=AQ$9,VLOOKUP(AL26,buff!$K:$L,2,FALSE),"")),"")</f>
        <v/>
      </c>
      <c r="AR26" s="6" t="str">
        <f>_xlfn.IFNA(IF(IF($AG26=AR$9,VLOOKUP(AH26,buff!$K:$L,2,FALSE),"")=0,"",IF($AG26=AR$9,VLOOKUP(AH26,buff!$K:$L,2,FALSE),"")),"")</f>
        <v/>
      </c>
      <c r="AS26" s="6" t="str">
        <f>_xlfn.IFNA(IF(IF($AG26=AS$9,VLOOKUP(AI26,buff!$K:$L,2,FALSE),"")=0,"",IF($AG26=AS$9,VLOOKUP(AI26,buff!$K:$L,2,FALSE),"")),"")</f>
        <v/>
      </c>
      <c r="AT26" s="6" t="str">
        <f>_xlfn.IFNA(IF(IF($AG26=AT$9,VLOOKUP(AJ26,buff!$K:$L,2,FALSE),"")=0,"",IF($AG26=AT$9,VLOOKUP(AJ26,buff!$K:$L,2,FALSE),"")),"")</f>
        <v/>
      </c>
      <c r="AU26" s="6" t="str">
        <f>_xlfn.IFNA(IF(IF($AG26=AU$9,VLOOKUP(AK26,buff!$K:$L,2,FALSE),"")=0,"",IF($AG26=AU$9,VLOOKUP(AK26,buff!$K:$L,2,FALSE),"")),"")</f>
        <v/>
      </c>
      <c r="AV26" s="6" t="str">
        <f>_xlfn.IFNA(IF(IF($AG26=AV$9,VLOOKUP(AL26,buff!$K:$L,2,FALSE),"")=0,"",IF($AG26=AV$9,VLOOKUP(AL26,buff!$K:$L,2,FALSE),"")),"")</f>
        <v/>
      </c>
      <c r="AW26">
        <v>0</v>
      </c>
      <c r="AX26">
        <v>0</v>
      </c>
      <c r="AY26" s="22">
        <f t="shared" si="8"/>
        <v>300001</v>
      </c>
    </row>
    <row r="27" spans="2:51" x14ac:dyDescent="0.15">
      <c r="B27" s="8">
        <f t="shared" si="3"/>
        <v>30000117</v>
      </c>
      <c r="C27" s="8">
        <f t="shared" si="4"/>
        <v>17</v>
      </c>
      <c r="D27" s="8">
        <f t="shared" si="9"/>
        <v>1</v>
      </c>
      <c r="E27" t="str">
        <f>VLOOKUP(D27,特效对应!W:Y,2,FALSE)</f>
        <v>组合·冰龙卷风</v>
      </c>
      <c r="F27" s="20" t="s">
        <v>1452</v>
      </c>
      <c r="G27" s="4" t="s">
        <v>277</v>
      </c>
      <c r="H27" s="1" t="s">
        <v>102</v>
      </c>
      <c r="I27" s="20" t="s">
        <v>108</v>
      </c>
      <c r="J27" s="4"/>
      <c r="K27" s="20">
        <v>200</v>
      </c>
      <c r="L27" s="20">
        <f t="shared" si="5"/>
        <v>200</v>
      </c>
      <c r="M27" s="25" t="str">
        <f>M$4&amp;VLOOKUP(E27,特效对应!X:Y,2,FALSE)&amp;M$5</f>
        <v>||eff_binglongjuan|</v>
      </c>
      <c r="N27" s="25">
        <v>3</v>
      </c>
      <c r="O27" s="25">
        <v>0</v>
      </c>
      <c r="P27" s="25">
        <v>0</v>
      </c>
      <c r="Q27" s="6" t="str">
        <f t="shared" si="0"/>
        <v/>
      </c>
      <c r="R27" s="6" t="str">
        <f t="shared" si="1"/>
        <v/>
      </c>
      <c r="S27" s="19" t="str">
        <f>VLOOKUP(D27,特效对应!W:Z,4,FALSE)</f>
        <v>skill_26</v>
      </c>
      <c r="V27" s="19">
        <v>0</v>
      </c>
      <c r="W27" s="19">
        <f t="shared" si="6"/>
        <v>100</v>
      </c>
      <c r="X27" s="19">
        <v>0</v>
      </c>
      <c r="AA27" s="25">
        <v>1</v>
      </c>
      <c r="AB27" s="19">
        <f t="shared" si="7"/>
        <v>0</v>
      </c>
      <c r="AC27" s="19">
        <f t="shared" si="7"/>
        <v>0</v>
      </c>
      <c r="AD27" s="25" t="s">
        <v>1410</v>
      </c>
      <c r="AF27">
        <f t="shared" si="2"/>
        <v>17</v>
      </c>
      <c r="AM27" s="6" t="str">
        <f>IF(IF($AG27=AM$9,VLOOKUP(AH27,buff!$K:$L,2,FALSE),"")=0,"",IF($AG27=AM$9,VLOOKUP(AH27,buff!$K:$L,2,FALSE),""))</f>
        <v/>
      </c>
      <c r="AN27" s="6" t="str">
        <f>_xlfn.IFNA(IF(IF($AG27=AN$9,VLOOKUP(AI27,buff!$K:$L,2,FALSE),"")=0,"",IF($AG27=AN$9,VLOOKUP(AI27,buff!$K:$L,2,FALSE),"")),"")</f>
        <v/>
      </c>
      <c r="AO27" s="6" t="str">
        <f>_xlfn.IFNA(IF(IF($AG27=AO$9,VLOOKUP(AJ27,buff!$K:$L,2,FALSE),"")=0,"",IF($AG27=AO$9,VLOOKUP(AJ27,buff!$K:$L,2,FALSE),"")),"")</f>
        <v/>
      </c>
      <c r="AP27" s="6" t="str">
        <f>_xlfn.IFNA(IF(IF($AG27=AP$9,VLOOKUP(AK27,buff!$K:$L,2,FALSE),"")=0,"",IF($AG27=AP$9,VLOOKUP(AK27,buff!$K:$L,2,FALSE),"")),"")</f>
        <v/>
      </c>
      <c r="AQ27" s="6" t="str">
        <f>_xlfn.IFNA(IF(IF($AG27=AQ$9,VLOOKUP(AL27,buff!$K:$L,2,FALSE),"")=0,"",IF($AG27=AQ$9,VLOOKUP(AL27,buff!$K:$L,2,FALSE),"")),"")</f>
        <v/>
      </c>
      <c r="AR27" s="6" t="str">
        <f>_xlfn.IFNA(IF(IF($AG27=AR$9,VLOOKUP(AH27,buff!$K:$L,2,FALSE),"")=0,"",IF($AG27=AR$9,VLOOKUP(AH27,buff!$K:$L,2,FALSE),"")),"")</f>
        <v/>
      </c>
      <c r="AS27" s="6" t="str">
        <f>_xlfn.IFNA(IF(IF($AG27=AS$9,VLOOKUP(AI27,buff!$K:$L,2,FALSE),"")=0,"",IF($AG27=AS$9,VLOOKUP(AI27,buff!$K:$L,2,FALSE),"")),"")</f>
        <v/>
      </c>
      <c r="AT27" s="6" t="str">
        <f>_xlfn.IFNA(IF(IF($AG27=AT$9,VLOOKUP(AJ27,buff!$K:$L,2,FALSE),"")=0,"",IF($AG27=AT$9,VLOOKUP(AJ27,buff!$K:$L,2,FALSE),"")),"")</f>
        <v/>
      </c>
      <c r="AU27" s="6" t="str">
        <f>_xlfn.IFNA(IF(IF($AG27=AU$9,VLOOKUP(AK27,buff!$K:$L,2,FALSE),"")=0,"",IF($AG27=AU$9,VLOOKUP(AK27,buff!$K:$L,2,FALSE),"")),"")</f>
        <v/>
      </c>
      <c r="AV27" s="6" t="str">
        <f>_xlfn.IFNA(IF(IF($AG27=AV$9,VLOOKUP(AL27,buff!$K:$L,2,FALSE),"")=0,"",IF($AG27=AV$9,VLOOKUP(AL27,buff!$K:$L,2,FALSE),"")),"")</f>
        <v/>
      </c>
      <c r="AW27">
        <v>0</v>
      </c>
      <c r="AX27">
        <v>0</v>
      </c>
      <c r="AY27" s="22">
        <f t="shared" si="8"/>
        <v>300001</v>
      </c>
    </row>
    <row r="28" spans="2:51" x14ac:dyDescent="0.15">
      <c r="B28" s="8">
        <f t="shared" si="3"/>
        <v>30000118</v>
      </c>
      <c r="C28" s="8">
        <f t="shared" si="4"/>
        <v>18</v>
      </c>
      <c r="D28" s="8">
        <f t="shared" si="9"/>
        <v>1</v>
      </c>
      <c r="E28" t="str">
        <f>VLOOKUP(D28,特效对应!W:Y,2,FALSE)</f>
        <v>组合·冰龙卷风</v>
      </c>
      <c r="F28" s="20" t="s">
        <v>1452</v>
      </c>
      <c r="G28" s="4" t="s">
        <v>277</v>
      </c>
      <c r="H28" s="1" t="s">
        <v>102</v>
      </c>
      <c r="I28" s="20" t="s">
        <v>108</v>
      </c>
      <c r="J28" s="4"/>
      <c r="K28" s="20">
        <v>200</v>
      </c>
      <c r="L28" s="20">
        <f t="shared" si="5"/>
        <v>200</v>
      </c>
      <c r="M28" s="25" t="str">
        <f>M$4&amp;VLOOKUP(E28,特效对应!X:Y,2,FALSE)&amp;M$5</f>
        <v>||eff_binglongjuan|</v>
      </c>
      <c r="N28" s="25">
        <v>3</v>
      </c>
      <c r="O28" s="25">
        <v>0</v>
      </c>
      <c r="P28" s="25">
        <v>0</v>
      </c>
      <c r="Q28" s="6" t="str">
        <f t="shared" si="0"/>
        <v/>
      </c>
      <c r="R28" s="6" t="str">
        <f t="shared" si="1"/>
        <v/>
      </c>
      <c r="S28" s="19" t="str">
        <f>VLOOKUP(D28,特效对应!W:Z,4,FALSE)</f>
        <v>skill_26</v>
      </c>
      <c r="V28" s="19">
        <v>0</v>
      </c>
      <c r="W28" s="19">
        <f t="shared" si="6"/>
        <v>100</v>
      </c>
      <c r="X28" s="19">
        <v>0</v>
      </c>
      <c r="AA28" s="25">
        <v>1</v>
      </c>
      <c r="AB28" s="19">
        <f t="shared" ref="AB28:AB50" si="10">AW28</f>
        <v>0</v>
      </c>
      <c r="AC28" s="19">
        <f t="shared" ref="AC28:AC50" si="11">AX28</f>
        <v>0</v>
      </c>
      <c r="AD28" s="25" t="s">
        <v>1410</v>
      </c>
      <c r="AF28">
        <f t="shared" si="2"/>
        <v>18</v>
      </c>
      <c r="AM28" s="6" t="str">
        <f>IF(IF($AG28=AM$9,VLOOKUP(AH28,buff!$K:$L,2,FALSE),"")=0,"",IF($AG28=AM$9,VLOOKUP(AH28,buff!$K:$L,2,FALSE),""))</f>
        <v/>
      </c>
      <c r="AN28" s="6" t="str">
        <f>_xlfn.IFNA(IF(IF($AG28=AN$9,VLOOKUP(AI28,buff!$K:$L,2,FALSE),"")=0,"",IF($AG28=AN$9,VLOOKUP(AI28,buff!$K:$L,2,FALSE),"")),"")</f>
        <v/>
      </c>
      <c r="AO28" s="6" t="str">
        <f>_xlfn.IFNA(IF(IF($AG28=AO$9,VLOOKUP(AJ28,buff!$K:$L,2,FALSE),"")=0,"",IF($AG28=AO$9,VLOOKUP(AJ28,buff!$K:$L,2,FALSE),"")),"")</f>
        <v/>
      </c>
      <c r="AP28" s="6" t="str">
        <f>_xlfn.IFNA(IF(IF($AG28=AP$9,VLOOKUP(AK28,buff!$K:$L,2,FALSE),"")=0,"",IF($AG28=AP$9,VLOOKUP(AK28,buff!$K:$L,2,FALSE),"")),"")</f>
        <v/>
      </c>
      <c r="AQ28" s="6" t="str">
        <f>_xlfn.IFNA(IF(IF($AG28=AQ$9,VLOOKUP(AL28,buff!$K:$L,2,FALSE),"")=0,"",IF($AG28=AQ$9,VLOOKUP(AL28,buff!$K:$L,2,FALSE),"")),"")</f>
        <v/>
      </c>
      <c r="AR28" s="6" t="str">
        <f>_xlfn.IFNA(IF(IF($AG28=AR$9,VLOOKUP(AH28,buff!$K:$L,2,FALSE),"")=0,"",IF($AG28=AR$9,VLOOKUP(AH28,buff!$K:$L,2,FALSE),"")),"")</f>
        <v/>
      </c>
      <c r="AS28" s="6" t="str">
        <f>_xlfn.IFNA(IF(IF($AG28=AS$9,VLOOKUP(AI28,buff!$K:$L,2,FALSE),"")=0,"",IF($AG28=AS$9,VLOOKUP(AI28,buff!$K:$L,2,FALSE),"")),"")</f>
        <v/>
      </c>
      <c r="AT28" s="6" t="str">
        <f>_xlfn.IFNA(IF(IF($AG28=AT$9,VLOOKUP(AJ28,buff!$K:$L,2,FALSE),"")=0,"",IF($AG28=AT$9,VLOOKUP(AJ28,buff!$K:$L,2,FALSE),"")),"")</f>
        <v/>
      </c>
      <c r="AU28" s="6" t="str">
        <f>_xlfn.IFNA(IF(IF($AG28=AU$9,VLOOKUP(AK28,buff!$K:$L,2,FALSE),"")=0,"",IF($AG28=AU$9,VLOOKUP(AK28,buff!$K:$L,2,FALSE),"")),"")</f>
        <v/>
      </c>
      <c r="AV28" s="6" t="str">
        <f>_xlfn.IFNA(IF(IF($AG28=AV$9,VLOOKUP(AL28,buff!$K:$L,2,FALSE),"")=0,"",IF($AG28=AV$9,VLOOKUP(AL28,buff!$K:$L,2,FALSE),"")),"")</f>
        <v/>
      </c>
      <c r="AW28">
        <v>0</v>
      </c>
      <c r="AX28">
        <v>0</v>
      </c>
      <c r="AY28" s="22">
        <f t="shared" si="8"/>
        <v>300001</v>
      </c>
    </row>
    <row r="29" spans="2:51" x14ac:dyDescent="0.15">
      <c r="B29" s="8">
        <f t="shared" si="3"/>
        <v>30000119</v>
      </c>
      <c r="C29" s="8">
        <f t="shared" si="4"/>
        <v>19</v>
      </c>
      <c r="D29" s="8">
        <f t="shared" si="9"/>
        <v>1</v>
      </c>
      <c r="E29" t="str">
        <f>VLOOKUP(D29,特效对应!W:Y,2,FALSE)</f>
        <v>组合·冰龙卷风</v>
      </c>
      <c r="F29" s="20" t="s">
        <v>1452</v>
      </c>
      <c r="G29" s="4" t="s">
        <v>277</v>
      </c>
      <c r="H29" s="1" t="s">
        <v>102</v>
      </c>
      <c r="I29" s="20" t="s">
        <v>108</v>
      </c>
      <c r="J29" s="4"/>
      <c r="K29" s="20">
        <v>200</v>
      </c>
      <c r="L29" s="20">
        <f t="shared" si="5"/>
        <v>200</v>
      </c>
      <c r="M29" s="25" t="str">
        <f>M$4&amp;VLOOKUP(E29,特效对应!X:Y,2,FALSE)&amp;M$5</f>
        <v>||eff_binglongjuan|</v>
      </c>
      <c r="N29" s="25">
        <v>3</v>
      </c>
      <c r="O29" s="25">
        <v>0</v>
      </c>
      <c r="P29" s="25">
        <v>0</v>
      </c>
      <c r="Q29" s="6" t="str">
        <f t="shared" si="0"/>
        <v/>
      </c>
      <c r="R29" s="6" t="str">
        <f t="shared" si="1"/>
        <v/>
      </c>
      <c r="S29" s="19" t="str">
        <f>VLOOKUP(D29,特效对应!W:Z,4,FALSE)</f>
        <v>skill_26</v>
      </c>
      <c r="V29" s="19">
        <v>0</v>
      </c>
      <c r="W29" s="19">
        <f t="shared" si="6"/>
        <v>100</v>
      </c>
      <c r="X29" s="19">
        <v>0</v>
      </c>
      <c r="AA29" s="25">
        <v>1</v>
      </c>
      <c r="AB29" s="19">
        <f t="shared" si="10"/>
        <v>0</v>
      </c>
      <c r="AC29" s="19">
        <f t="shared" si="11"/>
        <v>0</v>
      </c>
      <c r="AD29" s="25" t="s">
        <v>1410</v>
      </c>
      <c r="AF29">
        <f t="shared" si="2"/>
        <v>19</v>
      </c>
      <c r="AM29" s="6" t="str">
        <f>IF(IF($AG29=AM$9,VLOOKUP(AH29,buff!$K:$L,2,FALSE),"")=0,"",IF($AG29=AM$9,VLOOKUP(AH29,buff!$K:$L,2,FALSE),""))</f>
        <v/>
      </c>
      <c r="AN29" s="6" t="str">
        <f>_xlfn.IFNA(IF(IF($AG29=AN$9,VLOOKUP(AI29,buff!$K:$L,2,FALSE),"")=0,"",IF($AG29=AN$9,VLOOKUP(AI29,buff!$K:$L,2,FALSE),"")),"")</f>
        <v/>
      </c>
      <c r="AO29" s="6" t="str">
        <f>_xlfn.IFNA(IF(IF($AG29=AO$9,VLOOKUP(AJ29,buff!$K:$L,2,FALSE),"")=0,"",IF($AG29=AO$9,VLOOKUP(AJ29,buff!$K:$L,2,FALSE),"")),"")</f>
        <v/>
      </c>
      <c r="AP29" s="6" t="str">
        <f>_xlfn.IFNA(IF(IF($AG29=AP$9,VLOOKUP(AK29,buff!$K:$L,2,FALSE),"")=0,"",IF($AG29=AP$9,VLOOKUP(AK29,buff!$K:$L,2,FALSE),"")),"")</f>
        <v/>
      </c>
      <c r="AQ29" s="6" t="str">
        <f>_xlfn.IFNA(IF(IF($AG29=AQ$9,VLOOKUP(AL29,buff!$K:$L,2,FALSE),"")=0,"",IF($AG29=AQ$9,VLOOKUP(AL29,buff!$K:$L,2,FALSE),"")),"")</f>
        <v/>
      </c>
      <c r="AR29" s="6" t="str">
        <f>_xlfn.IFNA(IF(IF($AG29=AR$9,VLOOKUP(AH29,buff!$K:$L,2,FALSE),"")=0,"",IF($AG29=AR$9,VLOOKUP(AH29,buff!$K:$L,2,FALSE),"")),"")</f>
        <v/>
      </c>
      <c r="AS29" s="6" t="str">
        <f>_xlfn.IFNA(IF(IF($AG29=AS$9,VLOOKUP(AI29,buff!$K:$L,2,FALSE),"")=0,"",IF($AG29=AS$9,VLOOKUP(AI29,buff!$K:$L,2,FALSE),"")),"")</f>
        <v/>
      </c>
      <c r="AT29" s="6" t="str">
        <f>_xlfn.IFNA(IF(IF($AG29=AT$9,VLOOKUP(AJ29,buff!$K:$L,2,FALSE),"")=0,"",IF($AG29=AT$9,VLOOKUP(AJ29,buff!$K:$L,2,FALSE),"")),"")</f>
        <v/>
      </c>
      <c r="AU29" s="6" t="str">
        <f>_xlfn.IFNA(IF(IF($AG29=AU$9,VLOOKUP(AK29,buff!$K:$L,2,FALSE),"")=0,"",IF($AG29=AU$9,VLOOKUP(AK29,buff!$K:$L,2,FALSE),"")),"")</f>
        <v/>
      </c>
      <c r="AV29" s="6" t="str">
        <f>_xlfn.IFNA(IF(IF($AG29=AV$9,VLOOKUP(AL29,buff!$K:$L,2,FALSE),"")=0,"",IF($AG29=AV$9,VLOOKUP(AL29,buff!$K:$L,2,FALSE),"")),"")</f>
        <v/>
      </c>
      <c r="AW29">
        <v>0</v>
      </c>
      <c r="AX29">
        <v>0</v>
      </c>
      <c r="AY29" s="22">
        <f t="shared" si="8"/>
        <v>300001</v>
      </c>
    </row>
    <row r="30" spans="2:51" x14ac:dyDescent="0.15">
      <c r="B30" s="8">
        <f t="shared" si="3"/>
        <v>30000120</v>
      </c>
      <c r="C30" s="8">
        <f t="shared" si="4"/>
        <v>20</v>
      </c>
      <c r="D30" s="8">
        <f t="shared" si="9"/>
        <v>1</v>
      </c>
      <c r="E30" t="str">
        <f>VLOOKUP(D30,特效对应!W:Y,2,FALSE)</f>
        <v>组合·冰龙卷风</v>
      </c>
      <c r="F30" s="20" t="s">
        <v>1452</v>
      </c>
      <c r="G30" s="4" t="s">
        <v>277</v>
      </c>
      <c r="H30" s="1" t="s">
        <v>102</v>
      </c>
      <c r="I30" s="20" t="s">
        <v>108</v>
      </c>
      <c r="J30" s="4"/>
      <c r="K30" s="20">
        <v>200</v>
      </c>
      <c r="L30" s="20">
        <f t="shared" si="5"/>
        <v>200</v>
      </c>
      <c r="M30" s="25" t="str">
        <f>M$4&amp;VLOOKUP(E30,特效对应!X:Y,2,FALSE)&amp;M$5</f>
        <v>||eff_binglongjuan|</v>
      </c>
      <c r="N30" s="25">
        <v>3</v>
      </c>
      <c r="O30" s="25">
        <v>0</v>
      </c>
      <c r="P30" s="25">
        <v>0</v>
      </c>
      <c r="Q30" s="6" t="str">
        <f t="shared" si="0"/>
        <v/>
      </c>
      <c r="R30" s="6" t="str">
        <f t="shared" si="1"/>
        <v/>
      </c>
      <c r="S30" s="19" t="str">
        <f>VLOOKUP(D30,特效对应!W:Z,4,FALSE)</f>
        <v>skill_26</v>
      </c>
      <c r="V30" s="19">
        <v>0</v>
      </c>
      <c r="W30" s="19">
        <f t="shared" si="6"/>
        <v>100</v>
      </c>
      <c r="X30" s="19">
        <v>0</v>
      </c>
      <c r="AA30" s="25">
        <v>1</v>
      </c>
      <c r="AB30" s="19">
        <f t="shared" si="10"/>
        <v>0</v>
      </c>
      <c r="AC30" s="19">
        <f t="shared" si="11"/>
        <v>0</v>
      </c>
      <c r="AD30" s="25" t="s">
        <v>1410</v>
      </c>
      <c r="AF30">
        <f t="shared" si="2"/>
        <v>20</v>
      </c>
      <c r="AM30" s="6" t="str">
        <f>IF(IF($AG30=AM$9,VLOOKUP(AH30,buff!$K:$L,2,FALSE),"")=0,"",IF($AG30=AM$9,VLOOKUP(AH30,buff!$K:$L,2,FALSE),""))</f>
        <v/>
      </c>
      <c r="AN30" s="6" t="str">
        <f>_xlfn.IFNA(IF(IF($AG30=AN$9,VLOOKUP(AI30,buff!$K:$L,2,FALSE),"")=0,"",IF($AG30=AN$9,VLOOKUP(AI30,buff!$K:$L,2,FALSE),"")),"")</f>
        <v/>
      </c>
      <c r="AO30" s="6" t="str">
        <f>_xlfn.IFNA(IF(IF($AG30=AO$9,VLOOKUP(AJ30,buff!$K:$L,2,FALSE),"")=0,"",IF($AG30=AO$9,VLOOKUP(AJ30,buff!$K:$L,2,FALSE),"")),"")</f>
        <v/>
      </c>
      <c r="AP30" s="6" t="str">
        <f>_xlfn.IFNA(IF(IF($AG30=AP$9,VLOOKUP(AK30,buff!$K:$L,2,FALSE),"")=0,"",IF($AG30=AP$9,VLOOKUP(AK30,buff!$K:$L,2,FALSE),"")),"")</f>
        <v/>
      </c>
      <c r="AQ30" s="6" t="str">
        <f>_xlfn.IFNA(IF(IF($AG30=AQ$9,VLOOKUP(AL30,buff!$K:$L,2,FALSE),"")=0,"",IF($AG30=AQ$9,VLOOKUP(AL30,buff!$K:$L,2,FALSE),"")),"")</f>
        <v/>
      </c>
      <c r="AR30" s="6" t="str">
        <f>_xlfn.IFNA(IF(IF($AG30=AR$9,VLOOKUP(AH30,buff!$K:$L,2,FALSE),"")=0,"",IF($AG30=AR$9,VLOOKUP(AH30,buff!$K:$L,2,FALSE),"")),"")</f>
        <v/>
      </c>
      <c r="AS30" s="6" t="str">
        <f>_xlfn.IFNA(IF(IF($AG30=AS$9,VLOOKUP(AI30,buff!$K:$L,2,FALSE),"")=0,"",IF($AG30=AS$9,VLOOKUP(AI30,buff!$K:$L,2,FALSE),"")),"")</f>
        <v/>
      </c>
      <c r="AT30" s="6" t="str">
        <f>_xlfn.IFNA(IF(IF($AG30=AT$9,VLOOKUP(AJ30,buff!$K:$L,2,FALSE),"")=0,"",IF($AG30=AT$9,VLOOKUP(AJ30,buff!$K:$L,2,FALSE),"")),"")</f>
        <v/>
      </c>
      <c r="AU30" s="6" t="str">
        <f>_xlfn.IFNA(IF(IF($AG30=AU$9,VLOOKUP(AK30,buff!$K:$L,2,FALSE),"")=0,"",IF($AG30=AU$9,VLOOKUP(AK30,buff!$K:$L,2,FALSE),"")),"")</f>
        <v/>
      </c>
      <c r="AV30" s="6" t="str">
        <f>_xlfn.IFNA(IF(IF($AG30=AV$9,VLOOKUP(AL30,buff!$K:$L,2,FALSE),"")=0,"",IF($AG30=AV$9,VLOOKUP(AL30,buff!$K:$L,2,FALSE),"")),"")</f>
        <v/>
      </c>
      <c r="AW30">
        <v>0</v>
      </c>
      <c r="AX30">
        <v>0</v>
      </c>
      <c r="AY30" s="22">
        <f t="shared" si="8"/>
        <v>300001</v>
      </c>
    </row>
    <row r="31" spans="2:51" x14ac:dyDescent="0.15">
      <c r="B31" s="8">
        <f t="shared" si="3"/>
        <v>30000201</v>
      </c>
      <c r="C31" s="8">
        <f t="shared" si="4"/>
        <v>1</v>
      </c>
      <c r="D31" s="8">
        <f t="shared" si="9"/>
        <v>2</v>
      </c>
      <c r="E31" t="str">
        <f>VLOOKUP(D31,特效对应!W:Y,2,FALSE)</f>
        <v>组合·守护之力</v>
      </c>
      <c r="F31" s="20" t="s">
        <v>1453</v>
      </c>
      <c r="G31" s="4" t="s">
        <v>1417</v>
      </c>
      <c r="H31" s="1" t="s">
        <v>102</v>
      </c>
      <c r="I31" s="20" t="s">
        <v>108</v>
      </c>
      <c r="J31" s="4" t="s">
        <v>115</v>
      </c>
      <c r="K31" s="4">
        <v>0</v>
      </c>
      <c r="L31" s="20">
        <f t="shared" si="5"/>
        <v>0</v>
      </c>
      <c r="M31" s="25" t="str">
        <f>M$4&amp;VLOOKUP(E31,特效对应!X:Y,2,FALSE)&amp;M$5</f>
        <v>||eff_shouhuzhili|</v>
      </c>
      <c r="N31" s="25">
        <v>2</v>
      </c>
      <c r="O31" s="25">
        <v>0</v>
      </c>
      <c r="P31" s="25">
        <v>0</v>
      </c>
      <c r="Q31" s="6" t="str">
        <f t="shared" si="0"/>
        <v>100050:100:2:0</v>
      </c>
      <c r="R31" s="6" t="str">
        <f t="shared" si="1"/>
        <v/>
      </c>
      <c r="S31" s="19" t="str">
        <f>VLOOKUP(D31,特效对应!W:Z,4,FALSE)</f>
        <v>skill_07</v>
      </c>
      <c r="V31" s="19">
        <v>0</v>
      </c>
      <c r="W31" s="19">
        <f t="shared" si="6"/>
        <v>0</v>
      </c>
      <c r="X31" s="19">
        <v>0</v>
      </c>
      <c r="AA31" s="25">
        <v>1</v>
      </c>
      <c r="AB31" s="19">
        <f t="shared" si="10"/>
        <v>0</v>
      </c>
      <c r="AC31" s="19">
        <f t="shared" si="11"/>
        <v>0</v>
      </c>
      <c r="AD31" s="25" t="s">
        <v>1410</v>
      </c>
      <c r="AF31">
        <f t="shared" si="2"/>
        <v>1</v>
      </c>
      <c r="AG31" t="s">
        <v>117</v>
      </c>
      <c r="AH31" s="4" t="s">
        <v>909</v>
      </c>
      <c r="AM31" s="6" t="str">
        <f>IF(IF($AG31=AM$9,VLOOKUP(AH31,buff!$K:$L,2,FALSE),"")=0,"",IF($AG31=AM$9,VLOOKUP(AH31,buff!$K:$L,2,FALSE),""))</f>
        <v>100050:100:2:0</v>
      </c>
      <c r="AN31" s="6" t="str">
        <f>_xlfn.IFNA(IF(IF($AG31=AN$9,VLOOKUP(AI31,buff!$K:$L,2,FALSE),"")=0,"",IF($AG31=AN$9,VLOOKUP(AI31,buff!$K:$L,2,FALSE),"")),"")</f>
        <v/>
      </c>
      <c r="AO31" s="6" t="str">
        <f>_xlfn.IFNA(IF(IF($AG31=AO$9,VLOOKUP(AJ31,buff!$K:$L,2,FALSE),"")=0,"",IF($AG31=AO$9,VLOOKUP(AJ31,buff!$K:$L,2,FALSE),"")),"")</f>
        <v/>
      </c>
      <c r="AP31" s="6" t="str">
        <f>_xlfn.IFNA(IF(IF($AG31=AP$9,VLOOKUP(AK31,buff!$K:$L,2,FALSE),"")=0,"",IF($AG31=AP$9,VLOOKUP(AK31,buff!$K:$L,2,FALSE),"")),"")</f>
        <v/>
      </c>
      <c r="AQ31" s="6" t="str">
        <f>_xlfn.IFNA(IF(IF($AG31=AQ$9,VLOOKUP(AL31,buff!$K:$L,2,FALSE),"")=0,"",IF($AG31=AQ$9,VLOOKUP(AL31,buff!$K:$L,2,FALSE),"")),"")</f>
        <v/>
      </c>
      <c r="AR31" s="6" t="str">
        <f>_xlfn.IFNA(IF(IF($AG31=AR$9,VLOOKUP(AH31,buff!$K:$L,2,FALSE),"")=0,"",IF($AG31=AR$9,VLOOKUP(AH31,buff!$K:$L,2,FALSE),"")),"")</f>
        <v/>
      </c>
      <c r="AS31" s="6" t="str">
        <f>_xlfn.IFNA(IF(IF($AG31=AS$9,VLOOKUP(AI31,buff!$K:$L,2,FALSE),"")=0,"",IF($AG31=AS$9,VLOOKUP(AI31,buff!$K:$L,2,FALSE),"")),"")</f>
        <v/>
      </c>
      <c r="AT31" s="6" t="str">
        <f>_xlfn.IFNA(IF(IF($AG31=AT$9,VLOOKUP(AJ31,buff!$K:$L,2,FALSE),"")=0,"",IF($AG31=AT$9,VLOOKUP(AJ31,buff!$K:$L,2,FALSE),"")),"")</f>
        <v/>
      </c>
      <c r="AU31" s="6" t="str">
        <f>_xlfn.IFNA(IF(IF($AG31=AU$9,VLOOKUP(AK31,buff!$K:$L,2,FALSE),"")=0,"",IF($AG31=AU$9,VLOOKUP(AK31,buff!$K:$L,2,FALSE),"")),"")</f>
        <v/>
      </c>
      <c r="AV31" s="6" t="str">
        <f>_xlfn.IFNA(IF(IF($AG31=AV$9,VLOOKUP(AL31,buff!$K:$L,2,FALSE),"")=0,"",IF($AG31=AV$9,VLOOKUP(AL31,buff!$K:$L,2,FALSE),"")),"")</f>
        <v/>
      </c>
      <c r="AW31">
        <v>0</v>
      </c>
      <c r="AX31">
        <v>0</v>
      </c>
      <c r="AY31" s="22">
        <f t="shared" si="8"/>
        <v>300002</v>
      </c>
    </row>
    <row r="32" spans="2:51" x14ac:dyDescent="0.15">
      <c r="B32" s="8">
        <f t="shared" si="3"/>
        <v>30000202</v>
      </c>
      <c r="C32" s="8">
        <f t="shared" si="4"/>
        <v>2</v>
      </c>
      <c r="D32" s="8">
        <f t="shared" si="9"/>
        <v>2</v>
      </c>
      <c r="E32" t="str">
        <f>VLOOKUP(D32,特效对应!W:Y,2,FALSE)</f>
        <v>组合·守护之力</v>
      </c>
      <c r="F32" s="20" t="s">
        <v>1453</v>
      </c>
      <c r="G32" s="4" t="s">
        <v>1417</v>
      </c>
      <c r="H32" s="1" t="s">
        <v>102</v>
      </c>
      <c r="I32" s="20" t="s">
        <v>108</v>
      </c>
      <c r="J32" s="4" t="s">
        <v>115</v>
      </c>
      <c r="K32" s="4">
        <v>0</v>
      </c>
      <c r="L32" s="20">
        <f t="shared" si="5"/>
        <v>0</v>
      </c>
      <c r="M32" s="25" t="str">
        <f>M$4&amp;VLOOKUP(E32,特效对应!X:Y,2,FALSE)&amp;M$5</f>
        <v>||eff_shouhuzhili|</v>
      </c>
      <c r="N32" s="25">
        <v>2</v>
      </c>
      <c r="O32" s="25">
        <v>0</v>
      </c>
      <c r="P32" s="25">
        <v>0</v>
      </c>
      <c r="Q32" s="6" t="str">
        <f t="shared" si="0"/>
        <v>100051:100:2:0</v>
      </c>
      <c r="R32" s="6" t="str">
        <f t="shared" si="1"/>
        <v/>
      </c>
      <c r="S32" s="19" t="str">
        <f>VLOOKUP(D32,特效对应!W:Z,4,FALSE)</f>
        <v>skill_07</v>
      </c>
      <c r="V32" s="19">
        <v>0</v>
      </c>
      <c r="W32" s="19">
        <f t="shared" si="6"/>
        <v>0</v>
      </c>
      <c r="X32" s="19">
        <v>0</v>
      </c>
      <c r="AA32" s="25">
        <v>1</v>
      </c>
      <c r="AB32" s="19">
        <f t="shared" si="10"/>
        <v>0</v>
      </c>
      <c r="AC32" s="19">
        <f t="shared" si="11"/>
        <v>0</v>
      </c>
      <c r="AD32" s="25" t="s">
        <v>1410</v>
      </c>
      <c r="AF32">
        <f t="shared" si="2"/>
        <v>2</v>
      </c>
      <c r="AG32" t="s">
        <v>117</v>
      </c>
      <c r="AH32" s="4" t="s">
        <v>910</v>
      </c>
      <c r="AM32" s="6" t="str">
        <f>IF(IF($AG32=AM$9,VLOOKUP(AH32,buff!$K:$L,2,FALSE),"")=0,"",IF($AG32=AM$9,VLOOKUP(AH32,buff!$K:$L,2,FALSE),""))</f>
        <v>100051:100:2:0</v>
      </c>
      <c r="AN32" s="6" t="str">
        <f>_xlfn.IFNA(IF(IF($AG32=AN$9,VLOOKUP(AI32,buff!$K:$L,2,FALSE),"")=0,"",IF($AG32=AN$9,VLOOKUP(AI32,buff!$K:$L,2,FALSE),"")),"")</f>
        <v/>
      </c>
      <c r="AO32" s="6" t="str">
        <f>_xlfn.IFNA(IF(IF($AG32=AO$9,VLOOKUP(AJ32,buff!$K:$L,2,FALSE),"")=0,"",IF($AG32=AO$9,VLOOKUP(AJ32,buff!$K:$L,2,FALSE),"")),"")</f>
        <v/>
      </c>
      <c r="AP32" s="6" t="str">
        <f>_xlfn.IFNA(IF(IF($AG32=AP$9,VLOOKUP(AK32,buff!$K:$L,2,FALSE),"")=0,"",IF($AG32=AP$9,VLOOKUP(AK32,buff!$K:$L,2,FALSE),"")),"")</f>
        <v/>
      </c>
      <c r="AQ32" s="6" t="str">
        <f>_xlfn.IFNA(IF(IF($AG32=AQ$9,VLOOKUP(AL32,buff!$K:$L,2,FALSE),"")=0,"",IF($AG32=AQ$9,VLOOKUP(AL32,buff!$K:$L,2,FALSE),"")),"")</f>
        <v/>
      </c>
      <c r="AR32" s="6" t="str">
        <f>_xlfn.IFNA(IF(IF($AG32=AR$9,VLOOKUP(AH32,buff!$K:$L,2,FALSE),"")=0,"",IF($AG32=AR$9,VLOOKUP(AH32,buff!$K:$L,2,FALSE),"")),"")</f>
        <v/>
      </c>
      <c r="AS32" s="6" t="str">
        <f>_xlfn.IFNA(IF(IF($AG32=AS$9,VLOOKUP(AI32,buff!$K:$L,2,FALSE),"")=0,"",IF($AG32=AS$9,VLOOKUP(AI32,buff!$K:$L,2,FALSE),"")),"")</f>
        <v/>
      </c>
      <c r="AT32" s="6" t="str">
        <f>_xlfn.IFNA(IF(IF($AG32=AT$9,VLOOKUP(AJ32,buff!$K:$L,2,FALSE),"")=0,"",IF($AG32=AT$9,VLOOKUP(AJ32,buff!$K:$L,2,FALSE),"")),"")</f>
        <v/>
      </c>
      <c r="AU32" s="6" t="str">
        <f>_xlfn.IFNA(IF(IF($AG32=AU$9,VLOOKUP(AK32,buff!$K:$L,2,FALSE),"")=0,"",IF($AG32=AU$9,VLOOKUP(AK32,buff!$K:$L,2,FALSE),"")),"")</f>
        <v/>
      </c>
      <c r="AV32" s="6" t="str">
        <f>_xlfn.IFNA(IF(IF($AG32=AV$9,VLOOKUP(AL32,buff!$K:$L,2,FALSE),"")=0,"",IF($AG32=AV$9,VLOOKUP(AL32,buff!$K:$L,2,FALSE),"")),"")</f>
        <v/>
      </c>
      <c r="AW32">
        <v>0</v>
      </c>
      <c r="AX32">
        <v>0</v>
      </c>
      <c r="AY32" s="22">
        <f t="shared" si="8"/>
        <v>300002</v>
      </c>
    </row>
    <row r="33" spans="2:51" x14ac:dyDescent="0.15">
      <c r="B33" s="8">
        <f t="shared" si="3"/>
        <v>30000203</v>
      </c>
      <c r="C33" s="8">
        <f t="shared" si="4"/>
        <v>3</v>
      </c>
      <c r="D33" s="8">
        <f t="shared" si="9"/>
        <v>2</v>
      </c>
      <c r="E33" t="str">
        <f>VLOOKUP(D33,特效对应!W:Y,2,FALSE)</f>
        <v>组合·守护之力</v>
      </c>
      <c r="F33" s="20" t="s">
        <v>1453</v>
      </c>
      <c r="G33" s="4" t="s">
        <v>1417</v>
      </c>
      <c r="H33" s="1" t="s">
        <v>102</v>
      </c>
      <c r="I33" s="20" t="s">
        <v>108</v>
      </c>
      <c r="J33" s="4" t="s">
        <v>115</v>
      </c>
      <c r="K33" s="4">
        <v>0</v>
      </c>
      <c r="L33" s="20">
        <f t="shared" si="5"/>
        <v>0</v>
      </c>
      <c r="M33" s="25" t="str">
        <f>M$4&amp;VLOOKUP(E33,特效对应!X:Y,2,FALSE)&amp;M$5</f>
        <v>||eff_shouhuzhili|</v>
      </c>
      <c r="N33" s="25">
        <v>2</v>
      </c>
      <c r="O33" s="25">
        <v>0</v>
      </c>
      <c r="P33" s="25">
        <v>0</v>
      </c>
      <c r="Q33" s="6" t="str">
        <f t="shared" si="0"/>
        <v>100052:100:2:0</v>
      </c>
      <c r="R33" s="6" t="str">
        <f t="shared" si="1"/>
        <v/>
      </c>
      <c r="S33" s="19" t="str">
        <f>VLOOKUP(D33,特效对应!W:Z,4,FALSE)</f>
        <v>skill_07</v>
      </c>
      <c r="V33" s="19">
        <v>0</v>
      </c>
      <c r="W33" s="19">
        <f t="shared" si="6"/>
        <v>0</v>
      </c>
      <c r="X33" s="19">
        <v>0</v>
      </c>
      <c r="AA33" s="25">
        <v>1</v>
      </c>
      <c r="AB33" s="19">
        <f t="shared" si="10"/>
        <v>0</v>
      </c>
      <c r="AC33" s="19">
        <f t="shared" si="11"/>
        <v>0</v>
      </c>
      <c r="AD33" s="25" t="s">
        <v>1410</v>
      </c>
      <c r="AF33">
        <f t="shared" si="2"/>
        <v>3</v>
      </c>
      <c r="AG33" t="s">
        <v>117</v>
      </c>
      <c r="AH33" s="4" t="s">
        <v>911</v>
      </c>
      <c r="AM33" s="6" t="str">
        <f>IF(IF($AG33=AM$9,VLOOKUP(AH33,buff!$K:$L,2,FALSE),"")=0,"",IF($AG33=AM$9,VLOOKUP(AH33,buff!$K:$L,2,FALSE),""))</f>
        <v>100052:100:2:0</v>
      </c>
      <c r="AN33" s="6" t="str">
        <f>_xlfn.IFNA(IF(IF($AG33=AN$9,VLOOKUP(AI33,buff!$K:$L,2,FALSE),"")=0,"",IF($AG33=AN$9,VLOOKUP(AI33,buff!$K:$L,2,FALSE),"")),"")</f>
        <v/>
      </c>
      <c r="AO33" s="6" t="str">
        <f>_xlfn.IFNA(IF(IF($AG33=AO$9,VLOOKUP(AJ33,buff!$K:$L,2,FALSE),"")=0,"",IF($AG33=AO$9,VLOOKUP(AJ33,buff!$K:$L,2,FALSE),"")),"")</f>
        <v/>
      </c>
      <c r="AP33" s="6" t="str">
        <f>_xlfn.IFNA(IF(IF($AG33=AP$9,VLOOKUP(AK33,buff!$K:$L,2,FALSE),"")=0,"",IF($AG33=AP$9,VLOOKUP(AK33,buff!$K:$L,2,FALSE),"")),"")</f>
        <v/>
      </c>
      <c r="AQ33" s="6" t="str">
        <f>_xlfn.IFNA(IF(IF($AG33=AQ$9,VLOOKUP(AL33,buff!$K:$L,2,FALSE),"")=0,"",IF($AG33=AQ$9,VLOOKUP(AL33,buff!$K:$L,2,FALSE),"")),"")</f>
        <v/>
      </c>
      <c r="AR33" s="6" t="str">
        <f>_xlfn.IFNA(IF(IF($AG33=AR$9,VLOOKUP(AH33,buff!$K:$L,2,FALSE),"")=0,"",IF($AG33=AR$9,VLOOKUP(AH33,buff!$K:$L,2,FALSE),"")),"")</f>
        <v/>
      </c>
      <c r="AS33" s="6" t="str">
        <f>_xlfn.IFNA(IF(IF($AG33=AS$9,VLOOKUP(AI33,buff!$K:$L,2,FALSE),"")=0,"",IF($AG33=AS$9,VLOOKUP(AI33,buff!$K:$L,2,FALSE),"")),"")</f>
        <v/>
      </c>
      <c r="AT33" s="6" t="str">
        <f>_xlfn.IFNA(IF(IF($AG33=AT$9,VLOOKUP(AJ33,buff!$K:$L,2,FALSE),"")=0,"",IF($AG33=AT$9,VLOOKUP(AJ33,buff!$K:$L,2,FALSE),"")),"")</f>
        <v/>
      </c>
      <c r="AU33" s="6" t="str">
        <f>_xlfn.IFNA(IF(IF($AG33=AU$9,VLOOKUP(AK33,buff!$K:$L,2,FALSE),"")=0,"",IF($AG33=AU$9,VLOOKUP(AK33,buff!$K:$L,2,FALSE),"")),"")</f>
        <v/>
      </c>
      <c r="AV33" s="6" t="str">
        <f>_xlfn.IFNA(IF(IF($AG33=AV$9,VLOOKUP(AL33,buff!$K:$L,2,FALSE),"")=0,"",IF($AG33=AV$9,VLOOKUP(AL33,buff!$K:$L,2,FALSE),"")),"")</f>
        <v/>
      </c>
      <c r="AW33">
        <v>0</v>
      </c>
      <c r="AX33">
        <v>0</v>
      </c>
      <c r="AY33" s="22">
        <f t="shared" si="8"/>
        <v>300002</v>
      </c>
    </row>
    <row r="34" spans="2:51" x14ac:dyDescent="0.15">
      <c r="B34" s="8">
        <f t="shared" si="3"/>
        <v>30000204</v>
      </c>
      <c r="C34" s="8">
        <f t="shared" si="4"/>
        <v>4</v>
      </c>
      <c r="D34" s="8">
        <f t="shared" si="9"/>
        <v>2</v>
      </c>
      <c r="E34" t="str">
        <f>VLOOKUP(D34,特效对应!W:Y,2,FALSE)</f>
        <v>组合·守护之力</v>
      </c>
      <c r="F34" s="20" t="s">
        <v>1453</v>
      </c>
      <c r="G34" s="4" t="s">
        <v>1417</v>
      </c>
      <c r="H34" s="1" t="s">
        <v>102</v>
      </c>
      <c r="I34" s="20" t="s">
        <v>108</v>
      </c>
      <c r="J34" s="4" t="s">
        <v>115</v>
      </c>
      <c r="K34" s="4">
        <v>0</v>
      </c>
      <c r="L34" s="20">
        <f t="shared" si="5"/>
        <v>0</v>
      </c>
      <c r="M34" s="25" t="str">
        <f>M$4&amp;VLOOKUP(E34,特效对应!X:Y,2,FALSE)&amp;M$5</f>
        <v>||eff_shouhuzhili|</v>
      </c>
      <c r="N34" s="25">
        <v>2</v>
      </c>
      <c r="O34" s="25">
        <v>0</v>
      </c>
      <c r="P34" s="25">
        <v>0</v>
      </c>
      <c r="Q34" s="6" t="str">
        <f t="shared" si="0"/>
        <v>100053:100:2:0</v>
      </c>
      <c r="R34" s="6" t="str">
        <f t="shared" si="1"/>
        <v/>
      </c>
      <c r="S34" s="19" t="str">
        <f>VLOOKUP(D34,特效对应!W:Z,4,FALSE)</f>
        <v>skill_07</v>
      </c>
      <c r="V34" s="19">
        <v>0</v>
      </c>
      <c r="W34" s="19">
        <f t="shared" si="6"/>
        <v>0</v>
      </c>
      <c r="X34" s="19">
        <v>0</v>
      </c>
      <c r="AA34" s="25">
        <v>1</v>
      </c>
      <c r="AB34" s="19">
        <f t="shared" si="10"/>
        <v>0</v>
      </c>
      <c r="AC34" s="19">
        <f t="shared" si="11"/>
        <v>0</v>
      </c>
      <c r="AD34" s="25" t="s">
        <v>1410</v>
      </c>
      <c r="AF34">
        <f t="shared" si="2"/>
        <v>4</v>
      </c>
      <c r="AG34" t="s">
        <v>117</v>
      </c>
      <c r="AH34" s="4" t="s">
        <v>912</v>
      </c>
      <c r="AM34" s="6" t="str">
        <f>_xlfn.IFNA(IF(IF($AG34=AM$9,VLOOKUP(AH34,buff!$K:$L,2,FALSE),"")=0,"",IF($AG34=AM$9,VLOOKUP(AH34,buff!$K:$L,2,FALSE),"")),"")</f>
        <v>100053:100:2:0</v>
      </c>
      <c r="AN34" s="6" t="str">
        <f>_xlfn.IFNA(IF(IF($AG34=AN$9,VLOOKUP(AI34,buff!$K:$L,2,FALSE),"")=0,"",IF($AG34=AN$9,VLOOKUP(AI34,buff!$K:$L,2,FALSE),"")),"")</f>
        <v/>
      </c>
      <c r="AO34" s="6" t="str">
        <f>_xlfn.IFNA(IF(IF($AG34=AO$9,VLOOKUP(AJ34,buff!$K:$L,2,FALSE),"")=0,"",IF($AG34=AO$9,VLOOKUP(AJ34,buff!$K:$L,2,FALSE),"")),"")</f>
        <v/>
      </c>
      <c r="AP34" s="6" t="str">
        <f>_xlfn.IFNA(IF(IF($AG34=AP$9,VLOOKUP(AK34,buff!$K:$L,2,FALSE),"")=0,"",IF($AG34=AP$9,VLOOKUP(AK34,buff!$K:$L,2,FALSE),"")),"")</f>
        <v/>
      </c>
      <c r="AQ34" s="6" t="str">
        <f>_xlfn.IFNA(IF(IF($AG34=AQ$9,VLOOKUP(AL34,buff!$K:$L,2,FALSE),"")=0,"",IF($AG34=AQ$9,VLOOKUP(AL34,buff!$K:$L,2,FALSE),"")),"")</f>
        <v/>
      </c>
      <c r="AR34" s="6" t="str">
        <f>_xlfn.IFNA(IF(IF($AG34=AR$9,VLOOKUP(AH34,buff!$K:$L,2,FALSE),"")=0,"",IF($AG34=AR$9,VLOOKUP(AH34,buff!$K:$L,2,FALSE),"")),"")</f>
        <v/>
      </c>
      <c r="AS34" s="6" t="str">
        <f>_xlfn.IFNA(IF(IF($AG34=AS$9,VLOOKUP(AI34,buff!$K:$L,2,FALSE),"")=0,"",IF($AG34=AS$9,VLOOKUP(AI34,buff!$K:$L,2,FALSE),"")),"")</f>
        <v/>
      </c>
      <c r="AT34" s="6" t="str">
        <f>_xlfn.IFNA(IF(IF($AG34=AT$9,VLOOKUP(AJ34,buff!$K:$L,2,FALSE),"")=0,"",IF($AG34=AT$9,VLOOKUP(AJ34,buff!$K:$L,2,FALSE),"")),"")</f>
        <v/>
      </c>
      <c r="AU34" s="6" t="str">
        <f>_xlfn.IFNA(IF(IF($AG34=AU$9,VLOOKUP(AK34,buff!$K:$L,2,FALSE),"")=0,"",IF($AG34=AU$9,VLOOKUP(AK34,buff!$K:$L,2,FALSE),"")),"")</f>
        <v/>
      </c>
      <c r="AV34" s="6" t="str">
        <f>_xlfn.IFNA(IF(IF($AG34=AV$9,VLOOKUP(AL34,buff!$K:$L,2,FALSE),"")=0,"",IF($AG34=AV$9,VLOOKUP(AL34,buff!$K:$L,2,FALSE),"")),"")</f>
        <v/>
      </c>
      <c r="AW34">
        <v>0</v>
      </c>
      <c r="AX34">
        <v>0</v>
      </c>
      <c r="AY34" s="22">
        <f t="shared" si="8"/>
        <v>300002</v>
      </c>
    </row>
    <row r="35" spans="2:51" x14ac:dyDescent="0.15">
      <c r="B35" s="8">
        <f t="shared" si="3"/>
        <v>30000205</v>
      </c>
      <c r="C35" s="8">
        <f t="shared" si="4"/>
        <v>5</v>
      </c>
      <c r="D35" s="8">
        <f t="shared" si="9"/>
        <v>2</v>
      </c>
      <c r="E35" t="str">
        <f>VLOOKUP(D35,特效对应!W:Y,2,FALSE)</f>
        <v>组合·守护之力</v>
      </c>
      <c r="F35" s="20" t="s">
        <v>1453</v>
      </c>
      <c r="G35" s="4" t="s">
        <v>1417</v>
      </c>
      <c r="H35" s="1" t="s">
        <v>102</v>
      </c>
      <c r="I35" s="20" t="s">
        <v>108</v>
      </c>
      <c r="J35" s="4" t="s">
        <v>115</v>
      </c>
      <c r="K35" s="4">
        <v>0</v>
      </c>
      <c r="L35" s="20">
        <f t="shared" si="5"/>
        <v>0</v>
      </c>
      <c r="M35" s="25" t="str">
        <f>M$4&amp;VLOOKUP(E35,特效对应!X:Y,2,FALSE)&amp;M$5</f>
        <v>||eff_shouhuzhili|</v>
      </c>
      <c r="N35" s="25">
        <v>2</v>
      </c>
      <c r="O35" s="25">
        <v>0</v>
      </c>
      <c r="P35" s="25">
        <v>0</v>
      </c>
      <c r="Q35" s="6" t="str">
        <f t="shared" si="0"/>
        <v>100054:100:2:0</v>
      </c>
      <c r="R35" s="6" t="str">
        <f t="shared" si="1"/>
        <v/>
      </c>
      <c r="S35" s="19" t="str">
        <f>VLOOKUP(D35,特效对应!W:Z,4,FALSE)</f>
        <v>skill_07</v>
      </c>
      <c r="V35" s="19">
        <v>0</v>
      </c>
      <c r="W35" s="19">
        <f t="shared" si="6"/>
        <v>0</v>
      </c>
      <c r="X35" s="19">
        <v>0</v>
      </c>
      <c r="AA35" s="25">
        <v>1</v>
      </c>
      <c r="AB35" s="19">
        <f t="shared" si="10"/>
        <v>0</v>
      </c>
      <c r="AC35" s="19">
        <f t="shared" si="11"/>
        <v>0</v>
      </c>
      <c r="AD35" s="25" t="s">
        <v>1410</v>
      </c>
      <c r="AF35">
        <f t="shared" si="2"/>
        <v>5</v>
      </c>
      <c r="AG35" t="s">
        <v>117</v>
      </c>
      <c r="AH35" s="4" t="s">
        <v>913</v>
      </c>
      <c r="AM35" s="6" t="str">
        <f>_xlfn.IFNA(IF(IF($AG35=AM$9,VLOOKUP(AH35,buff!$K:$L,2,FALSE),"")=0,"",IF($AG35=AM$9,VLOOKUP(AH35,buff!$K:$L,2,FALSE),"")),"")</f>
        <v>100054:100:2:0</v>
      </c>
      <c r="AN35" s="6" t="str">
        <f>_xlfn.IFNA(IF(IF($AG35=AN$9,VLOOKUP(AI35,buff!$K:$L,2,FALSE),"")=0,"",IF($AG35=AN$9,VLOOKUP(AI35,buff!$K:$L,2,FALSE),"")),"")</f>
        <v/>
      </c>
      <c r="AO35" s="6" t="str">
        <f>_xlfn.IFNA(IF(IF($AG35=AO$9,VLOOKUP(AJ35,buff!$K:$L,2,FALSE),"")=0,"",IF($AG35=AO$9,VLOOKUP(AJ35,buff!$K:$L,2,FALSE),"")),"")</f>
        <v/>
      </c>
      <c r="AP35" s="6" t="str">
        <f>_xlfn.IFNA(IF(IF($AG35=AP$9,VLOOKUP(AK35,buff!$K:$L,2,FALSE),"")=0,"",IF($AG35=AP$9,VLOOKUP(AK35,buff!$K:$L,2,FALSE),"")),"")</f>
        <v/>
      </c>
      <c r="AQ35" s="6" t="str">
        <f>_xlfn.IFNA(IF(IF($AG35=AQ$9,VLOOKUP(AL35,buff!$K:$L,2,FALSE),"")=0,"",IF($AG35=AQ$9,VLOOKUP(AL35,buff!$K:$L,2,FALSE),"")),"")</f>
        <v/>
      </c>
      <c r="AR35" s="6" t="str">
        <f>_xlfn.IFNA(IF(IF($AG35=AR$9,VLOOKUP(AH35,buff!$K:$L,2,FALSE),"")=0,"",IF($AG35=AR$9,VLOOKUP(AH35,buff!$K:$L,2,FALSE),"")),"")</f>
        <v/>
      </c>
      <c r="AS35" s="6" t="str">
        <f>_xlfn.IFNA(IF(IF($AG35=AS$9,VLOOKUP(AI35,buff!$K:$L,2,FALSE),"")=0,"",IF($AG35=AS$9,VLOOKUP(AI35,buff!$K:$L,2,FALSE),"")),"")</f>
        <v/>
      </c>
      <c r="AT35" s="6" t="str">
        <f>_xlfn.IFNA(IF(IF($AG35=AT$9,VLOOKUP(AJ35,buff!$K:$L,2,FALSE),"")=0,"",IF($AG35=AT$9,VLOOKUP(AJ35,buff!$K:$L,2,FALSE),"")),"")</f>
        <v/>
      </c>
      <c r="AU35" s="6" t="str">
        <f>_xlfn.IFNA(IF(IF($AG35=AU$9,VLOOKUP(AK35,buff!$K:$L,2,FALSE),"")=0,"",IF($AG35=AU$9,VLOOKUP(AK35,buff!$K:$L,2,FALSE),"")),"")</f>
        <v/>
      </c>
      <c r="AV35" s="6" t="str">
        <f>_xlfn.IFNA(IF(IF($AG35=AV$9,VLOOKUP(AL35,buff!$K:$L,2,FALSE),"")=0,"",IF($AG35=AV$9,VLOOKUP(AL35,buff!$K:$L,2,FALSE),"")),"")</f>
        <v/>
      </c>
      <c r="AW35">
        <v>0</v>
      </c>
      <c r="AX35">
        <v>0</v>
      </c>
      <c r="AY35" s="22">
        <f t="shared" si="8"/>
        <v>300002</v>
      </c>
    </row>
    <row r="36" spans="2:51" x14ac:dyDescent="0.15">
      <c r="B36" s="8">
        <f t="shared" si="3"/>
        <v>30000206</v>
      </c>
      <c r="C36" s="8">
        <f t="shared" si="4"/>
        <v>6</v>
      </c>
      <c r="D36" s="8">
        <f t="shared" si="9"/>
        <v>2</v>
      </c>
      <c r="E36" t="str">
        <f>VLOOKUP(D36,特效对应!W:Y,2,FALSE)</f>
        <v>组合·守护之力</v>
      </c>
      <c r="F36" s="20" t="s">
        <v>1453</v>
      </c>
      <c r="G36" s="4" t="s">
        <v>1417</v>
      </c>
      <c r="H36" s="1" t="s">
        <v>102</v>
      </c>
      <c r="I36" s="20" t="s">
        <v>108</v>
      </c>
      <c r="J36" s="4" t="s">
        <v>115</v>
      </c>
      <c r="K36" s="4">
        <v>0</v>
      </c>
      <c r="L36" s="20">
        <f t="shared" si="5"/>
        <v>0</v>
      </c>
      <c r="M36" s="25" t="str">
        <f>M$4&amp;VLOOKUP(E36,特效对应!X:Y,2,FALSE)&amp;M$5</f>
        <v>||eff_shouhuzhili|</v>
      </c>
      <c r="N36" s="25">
        <v>2</v>
      </c>
      <c r="O36" s="25">
        <v>0</v>
      </c>
      <c r="P36" s="25">
        <v>0</v>
      </c>
      <c r="Q36" s="6" t="str">
        <f t="shared" si="0"/>
        <v>100055:100:2:0</v>
      </c>
      <c r="R36" s="6" t="str">
        <f t="shared" si="1"/>
        <v/>
      </c>
      <c r="S36" s="19" t="str">
        <f>VLOOKUP(D36,特效对应!W:Z,4,FALSE)</f>
        <v>skill_07</v>
      </c>
      <c r="V36" s="19">
        <v>0</v>
      </c>
      <c r="W36" s="19">
        <f t="shared" si="6"/>
        <v>0</v>
      </c>
      <c r="X36" s="19">
        <v>0</v>
      </c>
      <c r="AA36" s="25">
        <v>1</v>
      </c>
      <c r="AB36" s="19">
        <f t="shared" si="10"/>
        <v>0</v>
      </c>
      <c r="AC36" s="19">
        <f t="shared" si="11"/>
        <v>0</v>
      </c>
      <c r="AD36" s="25" t="s">
        <v>1410</v>
      </c>
      <c r="AF36">
        <f t="shared" si="2"/>
        <v>6</v>
      </c>
      <c r="AG36" t="s">
        <v>117</v>
      </c>
      <c r="AH36" s="4" t="s">
        <v>914</v>
      </c>
      <c r="AM36" s="6" t="str">
        <f>_xlfn.IFNA(IF(IF($AG36=AM$9,VLOOKUP(AH36,buff!$K:$L,2,FALSE),"")=0,"",IF($AG36=AM$9,VLOOKUP(AH36,buff!$K:$L,2,FALSE),"")),"")</f>
        <v>100055:100:2:0</v>
      </c>
      <c r="AN36" s="6" t="str">
        <f>_xlfn.IFNA(IF(IF($AG36=AN$9,VLOOKUP(AI36,buff!$K:$L,2,FALSE),"")=0,"",IF($AG36=AN$9,VLOOKUP(AI36,buff!$K:$L,2,FALSE),"")),"")</f>
        <v/>
      </c>
      <c r="AO36" s="6" t="str">
        <f>_xlfn.IFNA(IF(IF($AG36=AO$9,VLOOKUP(AJ36,buff!$K:$L,2,FALSE),"")=0,"",IF($AG36=AO$9,VLOOKUP(AJ36,buff!$K:$L,2,FALSE),"")),"")</f>
        <v/>
      </c>
      <c r="AP36" s="6" t="str">
        <f>_xlfn.IFNA(IF(IF($AG36=AP$9,VLOOKUP(AK36,buff!$K:$L,2,FALSE),"")=0,"",IF($AG36=AP$9,VLOOKUP(AK36,buff!$K:$L,2,FALSE),"")),"")</f>
        <v/>
      </c>
      <c r="AQ36" s="6" t="str">
        <f>_xlfn.IFNA(IF(IF($AG36=AQ$9,VLOOKUP(AL36,buff!$K:$L,2,FALSE),"")=0,"",IF($AG36=AQ$9,VLOOKUP(AL36,buff!$K:$L,2,FALSE),"")),"")</f>
        <v/>
      </c>
      <c r="AR36" s="6" t="str">
        <f>_xlfn.IFNA(IF(IF($AG36=AR$9,VLOOKUP(AH36,buff!$K:$L,2,FALSE),"")=0,"",IF($AG36=AR$9,VLOOKUP(AH36,buff!$K:$L,2,FALSE),"")),"")</f>
        <v/>
      </c>
      <c r="AS36" s="6" t="str">
        <f>_xlfn.IFNA(IF(IF($AG36=AS$9,VLOOKUP(AI36,buff!$K:$L,2,FALSE),"")=0,"",IF($AG36=AS$9,VLOOKUP(AI36,buff!$K:$L,2,FALSE),"")),"")</f>
        <v/>
      </c>
      <c r="AT36" s="6" t="str">
        <f>_xlfn.IFNA(IF(IF($AG36=AT$9,VLOOKUP(AJ36,buff!$K:$L,2,FALSE),"")=0,"",IF($AG36=AT$9,VLOOKUP(AJ36,buff!$K:$L,2,FALSE),"")),"")</f>
        <v/>
      </c>
      <c r="AU36" s="6" t="str">
        <f>_xlfn.IFNA(IF(IF($AG36=AU$9,VLOOKUP(AK36,buff!$K:$L,2,FALSE),"")=0,"",IF($AG36=AU$9,VLOOKUP(AK36,buff!$K:$L,2,FALSE),"")),"")</f>
        <v/>
      </c>
      <c r="AV36" s="6" t="str">
        <f>_xlfn.IFNA(IF(IF($AG36=AV$9,VLOOKUP(AL36,buff!$K:$L,2,FALSE),"")=0,"",IF($AG36=AV$9,VLOOKUP(AL36,buff!$K:$L,2,FALSE),"")),"")</f>
        <v/>
      </c>
      <c r="AW36">
        <v>0</v>
      </c>
      <c r="AX36">
        <v>0</v>
      </c>
      <c r="AY36" s="22">
        <f t="shared" si="8"/>
        <v>300002</v>
      </c>
    </row>
    <row r="37" spans="2:51" x14ac:dyDescent="0.15">
      <c r="B37" s="8">
        <f t="shared" si="3"/>
        <v>30000207</v>
      </c>
      <c r="C37" s="8">
        <f t="shared" si="4"/>
        <v>7</v>
      </c>
      <c r="D37" s="8">
        <f t="shared" si="9"/>
        <v>2</v>
      </c>
      <c r="E37" t="str">
        <f>VLOOKUP(D37,特效对应!W:Y,2,FALSE)</f>
        <v>组合·守护之力</v>
      </c>
      <c r="F37" s="20" t="s">
        <v>1453</v>
      </c>
      <c r="G37" s="4" t="s">
        <v>1417</v>
      </c>
      <c r="H37" s="1" t="s">
        <v>102</v>
      </c>
      <c r="I37" s="20" t="s">
        <v>108</v>
      </c>
      <c r="J37" s="4" t="s">
        <v>115</v>
      </c>
      <c r="K37" s="4">
        <v>0</v>
      </c>
      <c r="L37" s="20">
        <f t="shared" si="5"/>
        <v>0</v>
      </c>
      <c r="M37" s="25" t="str">
        <f>M$4&amp;VLOOKUP(E37,特效对应!X:Y,2,FALSE)&amp;M$5</f>
        <v>||eff_shouhuzhili|</v>
      </c>
      <c r="N37" s="25">
        <v>2</v>
      </c>
      <c r="O37" s="25">
        <v>0</v>
      </c>
      <c r="P37" s="25">
        <v>0</v>
      </c>
      <c r="Q37" s="6" t="str">
        <f t="shared" si="0"/>
        <v>100056:100:2:0</v>
      </c>
      <c r="R37" s="6" t="str">
        <f t="shared" si="1"/>
        <v/>
      </c>
      <c r="S37" s="19" t="str">
        <f>VLOOKUP(D37,特效对应!W:Z,4,FALSE)</f>
        <v>skill_07</v>
      </c>
      <c r="V37" s="19">
        <v>0</v>
      </c>
      <c r="W37" s="19">
        <f t="shared" si="6"/>
        <v>0</v>
      </c>
      <c r="X37" s="19">
        <v>0</v>
      </c>
      <c r="AA37" s="25">
        <v>1</v>
      </c>
      <c r="AB37" s="19">
        <f t="shared" si="10"/>
        <v>0</v>
      </c>
      <c r="AC37" s="19">
        <f t="shared" si="11"/>
        <v>0</v>
      </c>
      <c r="AD37" s="25" t="s">
        <v>1410</v>
      </c>
      <c r="AF37">
        <f t="shared" si="2"/>
        <v>7</v>
      </c>
      <c r="AG37" t="s">
        <v>117</v>
      </c>
      <c r="AH37" s="4" t="s">
        <v>915</v>
      </c>
      <c r="AM37" s="6" t="str">
        <f>_xlfn.IFNA(IF(IF($AG37=AM$9,VLOOKUP(AH37,buff!$K:$L,2,FALSE),"")=0,"",IF($AG37=AM$9,VLOOKUP(AH37,buff!$K:$L,2,FALSE),"")),"")</f>
        <v>100056:100:2:0</v>
      </c>
      <c r="AN37" s="6" t="str">
        <f>_xlfn.IFNA(IF(IF($AG37=AN$9,VLOOKUP(AI37,buff!$K:$L,2,FALSE),"")=0,"",IF($AG37=AN$9,VLOOKUP(AI37,buff!$K:$L,2,FALSE),"")),"")</f>
        <v/>
      </c>
      <c r="AO37" s="6" t="str">
        <f>_xlfn.IFNA(IF(IF($AG37=AO$9,VLOOKUP(AJ37,buff!$K:$L,2,FALSE),"")=0,"",IF($AG37=AO$9,VLOOKUP(AJ37,buff!$K:$L,2,FALSE),"")),"")</f>
        <v/>
      </c>
      <c r="AP37" s="6" t="str">
        <f>_xlfn.IFNA(IF(IF($AG37=AP$9,VLOOKUP(AK37,buff!$K:$L,2,FALSE),"")=0,"",IF($AG37=AP$9,VLOOKUP(AK37,buff!$K:$L,2,FALSE),"")),"")</f>
        <v/>
      </c>
      <c r="AQ37" s="6" t="str">
        <f>_xlfn.IFNA(IF(IF($AG37=AQ$9,VLOOKUP(AL37,buff!$K:$L,2,FALSE),"")=0,"",IF($AG37=AQ$9,VLOOKUP(AL37,buff!$K:$L,2,FALSE),"")),"")</f>
        <v/>
      </c>
      <c r="AR37" s="6" t="str">
        <f>_xlfn.IFNA(IF(IF($AG37=AR$9,VLOOKUP(AH37,buff!$K:$L,2,FALSE),"")=0,"",IF($AG37=AR$9,VLOOKUP(AH37,buff!$K:$L,2,FALSE),"")),"")</f>
        <v/>
      </c>
      <c r="AS37" s="6" t="str">
        <f>_xlfn.IFNA(IF(IF($AG37=AS$9,VLOOKUP(AI37,buff!$K:$L,2,FALSE),"")=0,"",IF($AG37=AS$9,VLOOKUP(AI37,buff!$K:$L,2,FALSE),"")),"")</f>
        <v/>
      </c>
      <c r="AT37" s="6" t="str">
        <f>_xlfn.IFNA(IF(IF($AG37=AT$9,VLOOKUP(AJ37,buff!$K:$L,2,FALSE),"")=0,"",IF($AG37=AT$9,VLOOKUP(AJ37,buff!$K:$L,2,FALSE),"")),"")</f>
        <v/>
      </c>
      <c r="AU37" s="6" t="str">
        <f>_xlfn.IFNA(IF(IF($AG37=AU$9,VLOOKUP(AK37,buff!$K:$L,2,FALSE),"")=0,"",IF($AG37=AU$9,VLOOKUP(AK37,buff!$K:$L,2,FALSE),"")),"")</f>
        <v/>
      </c>
      <c r="AV37" s="6" t="str">
        <f>_xlfn.IFNA(IF(IF($AG37=AV$9,VLOOKUP(AL37,buff!$K:$L,2,FALSE),"")=0,"",IF($AG37=AV$9,VLOOKUP(AL37,buff!$K:$L,2,FALSE),"")),"")</f>
        <v/>
      </c>
      <c r="AW37">
        <v>0</v>
      </c>
      <c r="AX37">
        <v>0</v>
      </c>
      <c r="AY37" s="22">
        <f t="shared" si="8"/>
        <v>300002</v>
      </c>
    </row>
    <row r="38" spans="2:51" x14ac:dyDescent="0.15">
      <c r="B38" s="8">
        <f t="shared" si="3"/>
        <v>30000208</v>
      </c>
      <c r="C38" s="8">
        <f t="shared" si="4"/>
        <v>8</v>
      </c>
      <c r="D38" s="8">
        <f t="shared" si="9"/>
        <v>2</v>
      </c>
      <c r="E38" t="str">
        <f>VLOOKUP(D38,特效对应!W:Y,2,FALSE)</f>
        <v>组合·守护之力</v>
      </c>
      <c r="F38" s="20" t="s">
        <v>1453</v>
      </c>
      <c r="G38" s="4" t="s">
        <v>1417</v>
      </c>
      <c r="H38" s="1" t="s">
        <v>102</v>
      </c>
      <c r="I38" s="20" t="s">
        <v>108</v>
      </c>
      <c r="J38" s="4" t="s">
        <v>115</v>
      </c>
      <c r="K38" s="4">
        <v>0</v>
      </c>
      <c r="L38" s="20">
        <f t="shared" si="5"/>
        <v>0</v>
      </c>
      <c r="M38" s="25" t="str">
        <f>M$4&amp;VLOOKUP(E38,特效对应!X:Y,2,FALSE)&amp;M$5</f>
        <v>||eff_shouhuzhili|</v>
      </c>
      <c r="N38" s="25">
        <v>2</v>
      </c>
      <c r="O38" s="25">
        <v>0</v>
      </c>
      <c r="P38" s="25">
        <v>0</v>
      </c>
      <c r="Q38" s="6" t="str">
        <f t="shared" si="0"/>
        <v>100057:100:2:0</v>
      </c>
      <c r="R38" s="6" t="str">
        <f t="shared" si="1"/>
        <v/>
      </c>
      <c r="S38" s="19" t="str">
        <f>VLOOKUP(D38,特效对应!W:Z,4,FALSE)</f>
        <v>skill_07</v>
      </c>
      <c r="V38" s="19">
        <v>0</v>
      </c>
      <c r="W38" s="19">
        <f t="shared" si="6"/>
        <v>0</v>
      </c>
      <c r="X38" s="19">
        <v>0</v>
      </c>
      <c r="AA38" s="25">
        <v>1</v>
      </c>
      <c r="AB38" s="19">
        <f t="shared" si="10"/>
        <v>0</v>
      </c>
      <c r="AC38" s="19">
        <f t="shared" si="11"/>
        <v>0</v>
      </c>
      <c r="AD38" s="25" t="s">
        <v>1410</v>
      </c>
      <c r="AF38">
        <f t="shared" si="2"/>
        <v>8</v>
      </c>
      <c r="AG38" t="s">
        <v>117</v>
      </c>
      <c r="AH38" s="4" t="s">
        <v>916</v>
      </c>
      <c r="AM38" s="6" t="str">
        <f>_xlfn.IFNA(IF(IF($AG38=AM$9,VLOOKUP(AH38,buff!$K:$L,2,FALSE),"")=0,"",IF($AG38=AM$9,VLOOKUP(AH38,buff!$K:$L,2,FALSE),"")),"")</f>
        <v>100057:100:2:0</v>
      </c>
      <c r="AN38" s="6" t="str">
        <f>_xlfn.IFNA(IF(IF($AG38=AN$9,VLOOKUP(AI38,buff!$K:$L,2,FALSE),"")=0,"",IF($AG38=AN$9,VLOOKUP(AI38,buff!$K:$L,2,FALSE),"")),"")</f>
        <v/>
      </c>
      <c r="AO38" s="6" t="str">
        <f>_xlfn.IFNA(IF(IF($AG38=AO$9,VLOOKUP(AJ38,buff!$K:$L,2,FALSE),"")=0,"",IF($AG38=AO$9,VLOOKUP(AJ38,buff!$K:$L,2,FALSE),"")),"")</f>
        <v/>
      </c>
      <c r="AP38" s="6" t="str">
        <f>_xlfn.IFNA(IF(IF($AG38=AP$9,VLOOKUP(AK38,buff!$K:$L,2,FALSE),"")=0,"",IF($AG38=AP$9,VLOOKUP(AK38,buff!$K:$L,2,FALSE),"")),"")</f>
        <v/>
      </c>
      <c r="AQ38" s="6" t="str">
        <f>_xlfn.IFNA(IF(IF($AG38=AQ$9,VLOOKUP(AL38,buff!$K:$L,2,FALSE),"")=0,"",IF($AG38=AQ$9,VLOOKUP(AL38,buff!$K:$L,2,FALSE),"")),"")</f>
        <v/>
      </c>
      <c r="AR38" s="6" t="str">
        <f>_xlfn.IFNA(IF(IF($AG38=AR$9,VLOOKUP(AH38,buff!$K:$L,2,FALSE),"")=0,"",IF($AG38=AR$9,VLOOKUP(AH38,buff!$K:$L,2,FALSE),"")),"")</f>
        <v/>
      </c>
      <c r="AS38" s="6" t="str">
        <f>_xlfn.IFNA(IF(IF($AG38=AS$9,VLOOKUP(AI38,buff!$K:$L,2,FALSE),"")=0,"",IF($AG38=AS$9,VLOOKUP(AI38,buff!$K:$L,2,FALSE),"")),"")</f>
        <v/>
      </c>
      <c r="AT38" s="6" t="str">
        <f>_xlfn.IFNA(IF(IF($AG38=AT$9,VLOOKUP(AJ38,buff!$K:$L,2,FALSE),"")=0,"",IF($AG38=AT$9,VLOOKUP(AJ38,buff!$K:$L,2,FALSE),"")),"")</f>
        <v/>
      </c>
      <c r="AU38" s="6" t="str">
        <f>_xlfn.IFNA(IF(IF($AG38=AU$9,VLOOKUP(AK38,buff!$K:$L,2,FALSE),"")=0,"",IF($AG38=AU$9,VLOOKUP(AK38,buff!$K:$L,2,FALSE),"")),"")</f>
        <v/>
      </c>
      <c r="AV38" s="6" t="str">
        <f>_xlfn.IFNA(IF(IF($AG38=AV$9,VLOOKUP(AL38,buff!$K:$L,2,FALSE),"")=0,"",IF($AG38=AV$9,VLOOKUP(AL38,buff!$K:$L,2,FALSE),"")),"")</f>
        <v/>
      </c>
      <c r="AW38">
        <v>0</v>
      </c>
      <c r="AX38">
        <v>0</v>
      </c>
      <c r="AY38" s="22">
        <f t="shared" si="8"/>
        <v>300002</v>
      </c>
    </row>
    <row r="39" spans="2:51" x14ac:dyDescent="0.15">
      <c r="B39" s="8">
        <f t="shared" si="3"/>
        <v>30000209</v>
      </c>
      <c r="C39" s="8">
        <f t="shared" si="4"/>
        <v>9</v>
      </c>
      <c r="D39" s="8">
        <f t="shared" si="9"/>
        <v>2</v>
      </c>
      <c r="E39" t="str">
        <f>VLOOKUP(D39,特效对应!W:Y,2,FALSE)</f>
        <v>组合·守护之力</v>
      </c>
      <c r="F39" s="20" t="s">
        <v>1453</v>
      </c>
      <c r="G39" s="4" t="s">
        <v>1417</v>
      </c>
      <c r="H39" s="1" t="s">
        <v>102</v>
      </c>
      <c r="I39" s="20" t="s">
        <v>108</v>
      </c>
      <c r="J39" s="4" t="s">
        <v>115</v>
      </c>
      <c r="K39" s="4">
        <v>0</v>
      </c>
      <c r="L39" s="20">
        <f t="shared" si="5"/>
        <v>0</v>
      </c>
      <c r="M39" s="25" t="str">
        <f>M$4&amp;VLOOKUP(E39,特效对应!X:Y,2,FALSE)&amp;M$5</f>
        <v>||eff_shouhuzhili|</v>
      </c>
      <c r="N39" s="25">
        <v>2</v>
      </c>
      <c r="O39" s="25">
        <v>0</v>
      </c>
      <c r="P39" s="25">
        <v>0</v>
      </c>
      <c r="Q39" s="6" t="str">
        <f t="shared" si="0"/>
        <v>100058:100:2:0</v>
      </c>
      <c r="R39" s="6" t="str">
        <f t="shared" si="1"/>
        <v/>
      </c>
      <c r="S39" s="19" t="str">
        <f>VLOOKUP(D39,特效对应!W:Z,4,FALSE)</f>
        <v>skill_07</v>
      </c>
      <c r="V39" s="19">
        <v>0</v>
      </c>
      <c r="W39" s="19">
        <f t="shared" si="6"/>
        <v>0</v>
      </c>
      <c r="X39" s="19">
        <v>0</v>
      </c>
      <c r="AA39" s="25">
        <v>1</v>
      </c>
      <c r="AB39" s="19">
        <f t="shared" si="10"/>
        <v>0</v>
      </c>
      <c r="AC39" s="19">
        <f t="shared" si="11"/>
        <v>0</v>
      </c>
      <c r="AD39" s="25" t="s">
        <v>1410</v>
      </c>
      <c r="AF39">
        <f t="shared" si="2"/>
        <v>9</v>
      </c>
      <c r="AG39" t="s">
        <v>117</v>
      </c>
      <c r="AH39" s="4" t="s">
        <v>917</v>
      </c>
      <c r="AM39" s="6" t="str">
        <f>_xlfn.IFNA(IF(IF($AG39=AM$9,VLOOKUP(AH39,buff!$K:$L,2,FALSE),"")=0,"",IF($AG39=AM$9,VLOOKUP(AH39,buff!$K:$L,2,FALSE),"")),"")</f>
        <v>100058:100:2:0</v>
      </c>
      <c r="AN39" s="6" t="str">
        <f>_xlfn.IFNA(IF(IF($AG39=AN$9,VLOOKUP(AI39,buff!$K:$L,2,FALSE),"")=0,"",IF($AG39=AN$9,VLOOKUP(AI39,buff!$K:$L,2,FALSE),"")),"")</f>
        <v/>
      </c>
      <c r="AO39" s="6" t="str">
        <f>_xlfn.IFNA(IF(IF($AG39=AO$9,VLOOKUP(AJ39,buff!$K:$L,2,FALSE),"")=0,"",IF($AG39=AO$9,VLOOKUP(AJ39,buff!$K:$L,2,FALSE),"")),"")</f>
        <v/>
      </c>
      <c r="AP39" s="6" t="str">
        <f>_xlfn.IFNA(IF(IF($AG39=AP$9,VLOOKUP(AK39,buff!$K:$L,2,FALSE),"")=0,"",IF($AG39=AP$9,VLOOKUP(AK39,buff!$K:$L,2,FALSE),"")),"")</f>
        <v/>
      </c>
      <c r="AQ39" s="6" t="str">
        <f>_xlfn.IFNA(IF(IF($AG39=AQ$9,VLOOKUP(AL39,buff!$K:$L,2,FALSE),"")=0,"",IF($AG39=AQ$9,VLOOKUP(AL39,buff!$K:$L,2,FALSE),"")),"")</f>
        <v/>
      </c>
      <c r="AR39" s="6" t="str">
        <f>_xlfn.IFNA(IF(IF($AG39=AR$9,VLOOKUP(AH39,buff!$K:$L,2,FALSE),"")=0,"",IF($AG39=AR$9,VLOOKUP(AH39,buff!$K:$L,2,FALSE),"")),"")</f>
        <v/>
      </c>
      <c r="AS39" s="6" t="str">
        <f>_xlfn.IFNA(IF(IF($AG39=AS$9,VLOOKUP(AI39,buff!$K:$L,2,FALSE),"")=0,"",IF($AG39=AS$9,VLOOKUP(AI39,buff!$K:$L,2,FALSE),"")),"")</f>
        <v/>
      </c>
      <c r="AT39" s="6" t="str">
        <f>_xlfn.IFNA(IF(IF($AG39=AT$9,VLOOKUP(AJ39,buff!$K:$L,2,FALSE),"")=0,"",IF($AG39=AT$9,VLOOKUP(AJ39,buff!$K:$L,2,FALSE),"")),"")</f>
        <v/>
      </c>
      <c r="AU39" s="6" t="str">
        <f>_xlfn.IFNA(IF(IF($AG39=AU$9,VLOOKUP(AK39,buff!$K:$L,2,FALSE),"")=0,"",IF($AG39=AU$9,VLOOKUP(AK39,buff!$K:$L,2,FALSE),"")),"")</f>
        <v/>
      </c>
      <c r="AV39" s="6" t="str">
        <f>_xlfn.IFNA(IF(IF($AG39=AV$9,VLOOKUP(AL39,buff!$K:$L,2,FALSE),"")=0,"",IF($AG39=AV$9,VLOOKUP(AL39,buff!$K:$L,2,FALSE),"")),"")</f>
        <v/>
      </c>
      <c r="AW39">
        <v>0</v>
      </c>
      <c r="AX39">
        <v>0</v>
      </c>
      <c r="AY39" s="22">
        <f t="shared" si="8"/>
        <v>300002</v>
      </c>
    </row>
    <row r="40" spans="2:51" x14ac:dyDescent="0.15">
      <c r="B40" s="8">
        <f t="shared" si="3"/>
        <v>30000210</v>
      </c>
      <c r="C40" s="8">
        <f t="shared" si="4"/>
        <v>10</v>
      </c>
      <c r="D40" s="8">
        <f t="shared" si="9"/>
        <v>2</v>
      </c>
      <c r="E40" t="str">
        <f>VLOOKUP(D40,特效对应!W:Y,2,FALSE)</f>
        <v>组合·守护之力</v>
      </c>
      <c r="F40" s="20" t="s">
        <v>1453</v>
      </c>
      <c r="G40" s="4" t="s">
        <v>1417</v>
      </c>
      <c r="H40" s="1" t="s">
        <v>102</v>
      </c>
      <c r="I40" s="20" t="s">
        <v>108</v>
      </c>
      <c r="J40" s="4" t="s">
        <v>115</v>
      </c>
      <c r="K40" s="4">
        <v>0</v>
      </c>
      <c r="L40" s="20">
        <f t="shared" si="5"/>
        <v>0</v>
      </c>
      <c r="M40" s="25" t="str">
        <f>M$4&amp;VLOOKUP(E40,特效对应!X:Y,2,FALSE)&amp;M$5</f>
        <v>||eff_shouhuzhili|</v>
      </c>
      <c r="N40" s="25">
        <v>2</v>
      </c>
      <c r="O40" s="25">
        <v>0</v>
      </c>
      <c r="P40" s="25">
        <v>0</v>
      </c>
      <c r="Q40" s="6" t="str">
        <f t="shared" si="0"/>
        <v>100059:100:2:0</v>
      </c>
      <c r="R40" s="6" t="str">
        <f t="shared" si="1"/>
        <v/>
      </c>
      <c r="S40" s="19" t="str">
        <f>VLOOKUP(D40,特效对应!W:Z,4,FALSE)</f>
        <v>skill_07</v>
      </c>
      <c r="V40" s="19">
        <v>0</v>
      </c>
      <c r="W40" s="19">
        <f t="shared" si="6"/>
        <v>0</v>
      </c>
      <c r="X40" s="19">
        <v>0</v>
      </c>
      <c r="AA40" s="25">
        <v>1</v>
      </c>
      <c r="AB40" s="19">
        <f t="shared" si="10"/>
        <v>0</v>
      </c>
      <c r="AC40" s="19">
        <f t="shared" si="11"/>
        <v>0</v>
      </c>
      <c r="AD40" s="25" t="s">
        <v>1410</v>
      </c>
      <c r="AF40">
        <f t="shared" si="2"/>
        <v>10</v>
      </c>
      <c r="AG40" t="s">
        <v>117</v>
      </c>
      <c r="AH40" s="4" t="s">
        <v>918</v>
      </c>
      <c r="AM40" s="6" t="str">
        <f>_xlfn.IFNA(IF(IF($AG40=AM$9,VLOOKUP(AH40,buff!$K:$L,2,FALSE),"")=0,"",IF($AG40=AM$9,VLOOKUP(AH40,buff!$K:$L,2,FALSE),"")),"")</f>
        <v>100059:100:2:0</v>
      </c>
      <c r="AN40" s="6" t="str">
        <f>_xlfn.IFNA(IF(IF($AG40=AN$9,VLOOKUP(AI40,buff!$K:$L,2,FALSE),"")=0,"",IF($AG40=AN$9,VLOOKUP(AI40,buff!$K:$L,2,FALSE),"")),"")</f>
        <v/>
      </c>
      <c r="AO40" s="6" t="str">
        <f>_xlfn.IFNA(IF(IF($AG40=AO$9,VLOOKUP(AJ40,buff!$K:$L,2,FALSE),"")=0,"",IF($AG40=AO$9,VLOOKUP(AJ40,buff!$K:$L,2,FALSE),"")),"")</f>
        <v/>
      </c>
      <c r="AP40" s="6" t="str">
        <f>_xlfn.IFNA(IF(IF($AG40=AP$9,VLOOKUP(AK40,buff!$K:$L,2,FALSE),"")=0,"",IF($AG40=AP$9,VLOOKUP(AK40,buff!$K:$L,2,FALSE),"")),"")</f>
        <v/>
      </c>
      <c r="AQ40" s="6" t="str">
        <f>_xlfn.IFNA(IF(IF($AG40=AQ$9,VLOOKUP(AL40,buff!$K:$L,2,FALSE),"")=0,"",IF($AG40=AQ$9,VLOOKUP(AL40,buff!$K:$L,2,FALSE),"")),"")</f>
        <v/>
      </c>
      <c r="AR40" s="6" t="str">
        <f>_xlfn.IFNA(IF(IF($AG40=AR$9,VLOOKUP(AH40,buff!$K:$L,2,FALSE),"")=0,"",IF($AG40=AR$9,VLOOKUP(AH40,buff!$K:$L,2,FALSE),"")),"")</f>
        <v/>
      </c>
      <c r="AS40" s="6" t="str">
        <f>_xlfn.IFNA(IF(IF($AG40=AS$9,VLOOKUP(AI40,buff!$K:$L,2,FALSE),"")=0,"",IF($AG40=AS$9,VLOOKUP(AI40,buff!$K:$L,2,FALSE),"")),"")</f>
        <v/>
      </c>
      <c r="AT40" s="6" t="str">
        <f>_xlfn.IFNA(IF(IF($AG40=AT$9,VLOOKUP(AJ40,buff!$K:$L,2,FALSE),"")=0,"",IF($AG40=AT$9,VLOOKUP(AJ40,buff!$K:$L,2,FALSE),"")),"")</f>
        <v/>
      </c>
      <c r="AU40" s="6" t="str">
        <f>_xlfn.IFNA(IF(IF($AG40=AU$9,VLOOKUP(AK40,buff!$K:$L,2,FALSE),"")=0,"",IF($AG40=AU$9,VLOOKUP(AK40,buff!$K:$L,2,FALSE),"")),"")</f>
        <v/>
      </c>
      <c r="AV40" s="6" t="str">
        <f>_xlfn.IFNA(IF(IF($AG40=AV$9,VLOOKUP(AL40,buff!$K:$L,2,FALSE),"")=0,"",IF($AG40=AV$9,VLOOKUP(AL40,buff!$K:$L,2,FALSE),"")),"")</f>
        <v/>
      </c>
      <c r="AW40">
        <v>0</v>
      </c>
      <c r="AX40">
        <v>0</v>
      </c>
      <c r="AY40" s="22">
        <f t="shared" si="8"/>
        <v>300002</v>
      </c>
    </row>
    <row r="41" spans="2:51" x14ac:dyDescent="0.15">
      <c r="B41" s="8">
        <f t="shared" si="3"/>
        <v>30000211</v>
      </c>
      <c r="C41" s="8">
        <f t="shared" si="4"/>
        <v>11</v>
      </c>
      <c r="D41" s="8">
        <f t="shared" si="9"/>
        <v>2</v>
      </c>
      <c r="E41" t="str">
        <f>VLOOKUP(D41,特效对应!W:Y,2,FALSE)</f>
        <v>组合·守护之力</v>
      </c>
      <c r="F41" s="20" t="s">
        <v>1453</v>
      </c>
      <c r="G41" s="4" t="s">
        <v>1417</v>
      </c>
      <c r="H41" s="1" t="s">
        <v>102</v>
      </c>
      <c r="I41" s="20" t="s">
        <v>108</v>
      </c>
      <c r="J41" s="4" t="s">
        <v>115</v>
      </c>
      <c r="K41" s="4">
        <v>0</v>
      </c>
      <c r="L41" s="20">
        <f t="shared" si="5"/>
        <v>0</v>
      </c>
      <c r="M41" s="25" t="str">
        <f>M$4&amp;VLOOKUP(E41,特效对应!X:Y,2,FALSE)&amp;M$5</f>
        <v>||eff_shouhuzhili|</v>
      </c>
      <c r="N41" s="25">
        <v>2</v>
      </c>
      <c r="O41" s="25">
        <v>0</v>
      </c>
      <c r="P41" s="25">
        <v>0</v>
      </c>
      <c r="Q41" s="6" t="str">
        <f t="shared" si="0"/>
        <v>100060:100:2:0</v>
      </c>
      <c r="R41" s="6" t="str">
        <f t="shared" si="1"/>
        <v/>
      </c>
      <c r="S41" s="19" t="str">
        <f>VLOOKUP(D41,特效对应!W:Z,4,FALSE)</f>
        <v>skill_07</v>
      </c>
      <c r="V41" s="19">
        <v>0</v>
      </c>
      <c r="W41" s="19">
        <f t="shared" si="6"/>
        <v>0</v>
      </c>
      <c r="X41" s="19">
        <v>0</v>
      </c>
      <c r="AA41" s="25">
        <v>1</v>
      </c>
      <c r="AB41" s="19">
        <f t="shared" si="10"/>
        <v>0</v>
      </c>
      <c r="AC41" s="19">
        <f t="shared" si="11"/>
        <v>0</v>
      </c>
      <c r="AD41" s="25" t="s">
        <v>1410</v>
      </c>
      <c r="AF41">
        <f t="shared" si="2"/>
        <v>11</v>
      </c>
      <c r="AG41" t="s">
        <v>117</v>
      </c>
      <c r="AH41" s="4" t="s">
        <v>919</v>
      </c>
      <c r="AM41" s="6" t="str">
        <f>_xlfn.IFNA(IF(IF($AG41=AM$9,VLOOKUP(AH41,buff!$K:$L,2,FALSE),"")=0,"",IF($AG41=AM$9,VLOOKUP(AH41,buff!$K:$L,2,FALSE),"")),"")</f>
        <v>100060:100:2:0</v>
      </c>
      <c r="AN41" s="6" t="str">
        <f>_xlfn.IFNA(IF(IF($AG41=AN$9,VLOOKUP(AI41,buff!$K:$L,2,FALSE),"")=0,"",IF($AG41=AN$9,VLOOKUP(AI41,buff!$K:$L,2,FALSE),"")),"")</f>
        <v/>
      </c>
      <c r="AO41" s="6" t="str">
        <f>_xlfn.IFNA(IF(IF($AG41=AO$9,VLOOKUP(AJ41,buff!$K:$L,2,FALSE),"")=0,"",IF($AG41=AO$9,VLOOKUP(AJ41,buff!$K:$L,2,FALSE),"")),"")</f>
        <v/>
      </c>
      <c r="AP41" s="6" t="str">
        <f>_xlfn.IFNA(IF(IF($AG41=AP$9,VLOOKUP(AK41,buff!$K:$L,2,FALSE),"")=0,"",IF($AG41=AP$9,VLOOKUP(AK41,buff!$K:$L,2,FALSE),"")),"")</f>
        <v/>
      </c>
      <c r="AQ41" s="6" t="str">
        <f>_xlfn.IFNA(IF(IF($AG41=AQ$9,VLOOKUP(AL41,buff!$K:$L,2,FALSE),"")=0,"",IF($AG41=AQ$9,VLOOKUP(AL41,buff!$K:$L,2,FALSE),"")),"")</f>
        <v/>
      </c>
      <c r="AR41" s="6" t="str">
        <f>_xlfn.IFNA(IF(IF($AG41=AR$9,VLOOKUP(AH41,buff!$K:$L,2,FALSE),"")=0,"",IF($AG41=AR$9,VLOOKUP(AH41,buff!$K:$L,2,FALSE),"")),"")</f>
        <v/>
      </c>
      <c r="AS41" s="6" t="str">
        <f>_xlfn.IFNA(IF(IF($AG41=AS$9,VLOOKUP(AI41,buff!$K:$L,2,FALSE),"")=0,"",IF($AG41=AS$9,VLOOKUP(AI41,buff!$K:$L,2,FALSE),"")),"")</f>
        <v/>
      </c>
      <c r="AT41" s="6" t="str">
        <f>_xlfn.IFNA(IF(IF($AG41=AT$9,VLOOKUP(AJ41,buff!$K:$L,2,FALSE),"")=0,"",IF($AG41=AT$9,VLOOKUP(AJ41,buff!$K:$L,2,FALSE),"")),"")</f>
        <v/>
      </c>
      <c r="AU41" s="6" t="str">
        <f>_xlfn.IFNA(IF(IF($AG41=AU$9,VLOOKUP(AK41,buff!$K:$L,2,FALSE),"")=0,"",IF($AG41=AU$9,VLOOKUP(AK41,buff!$K:$L,2,FALSE),"")),"")</f>
        <v/>
      </c>
      <c r="AV41" s="6" t="str">
        <f>_xlfn.IFNA(IF(IF($AG41=AV$9,VLOOKUP(AL41,buff!$K:$L,2,FALSE),"")=0,"",IF($AG41=AV$9,VLOOKUP(AL41,buff!$K:$L,2,FALSE),"")),"")</f>
        <v/>
      </c>
      <c r="AW41">
        <v>0</v>
      </c>
      <c r="AX41">
        <v>0</v>
      </c>
      <c r="AY41" s="22">
        <f t="shared" si="8"/>
        <v>300002</v>
      </c>
    </row>
    <row r="42" spans="2:51" x14ac:dyDescent="0.15">
      <c r="B42" s="8">
        <f t="shared" si="3"/>
        <v>30000212</v>
      </c>
      <c r="C42" s="8">
        <f t="shared" si="4"/>
        <v>12</v>
      </c>
      <c r="D42" s="8">
        <f t="shared" si="9"/>
        <v>2</v>
      </c>
      <c r="E42" t="str">
        <f>VLOOKUP(D42,特效对应!W:Y,2,FALSE)</f>
        <v>组合·守护之力</v>
      </c>
      <c r="F42" s="20" t="s">
        <v>1453</v>
      </c>
      <c r="G42" s="4" t="s">
        <v>1417</v>
      </c>
      <c r="H42" s="1" t="s">
        <v>102</v>
      </c>
      <c r="I42" s="20" t="s">
        <v>108</v>
      </c>
      <c r="J42" s="4" t="s">
        <v>115</v>
      </c>
      <c r="K42" s="4">
        <v>0</v>
      </c>
      <c r="L42" s="20">
        <f t="shared" si="5"/>
        <v>0</v>
      </c>
      <c r="M42" s="25" t="str">
        <f>M$4&amp;VLOOKUP(E42,特效对应!X:Y,2,FALSE)&amp;M$5</f>
        <v>||eff_shouhuzhili|</v>
      </c>
      <c r="N42" s="25">
        <v>2</v>
      </c>
      <c r="O42" s="25">
        <v>0</v>
      </c>
      <c r="P42" s="25">
        <v>0</v>
      </c>
      <c r="Q42" s="6" t="str">
        <f t="shared" si="0"/>
        <v>100061:100:2:0</v>
      </c>
      <c r="R42" s="6" t="str">
        <f t="shared" si="1"/>
        <v/>
      </c>
      <c r="S42" s="19" t="str">
        <f>VLOOKUP(D42,特效对应!W:Z,4,FALSE)</f>
        <v>skill_07</v>
      </c>
      <c r="V42" s="19">
        <v>0</v>
      </c>
      <c r="W42" s="19">
        <f t="shared" si="6"/>
        <v>0</v>
      </c>
      <c r="X42" s="19">
        <v>0</v>
      </c>
      <c r="AA42" s="25">
        <v>1</v>
      </c>
      <c r="AB42" s="19">
        <f t="shared" si="10"/>
        <v>0</v>
      </c>
      <c r="AC42" s="19">
        <f t="shared" si="11"/>
        <v>0</v>
      </c>
      <c r="AD42" s="25" t="s">
        <v>1410</v>
      </c>
      <c r="AF42">
        <f t="shared" si="2"/>
        <v>12</v>
      </c>
      <c r="AG42" t="s">
        <v>117</v>
      </c>
      <c r="AH42" s="4" t="s">
        <v>920</v>
      </c>
      <c r="AM42" s="6" t="str">
        <f>_xlfn.IFNA(IF(IF($AG42=AM$9,VLOOKUP(AH42,buff!$K:$L,2,FALSE),"")=0,"",IF($AG42=AM$9,VLOOKUP(AH42,buff!$K:$L,2,FALSE),"")),"")</f>
        <v>100061:100:2:0</v>
      </c>
      <c r="AN42" s="6" t="str">
        <f>_xlfn.IFNA(IF(IF($AG42=AN$9,VLOOKUP(AI42,buff!$K:$L,2,FALSE),"")=0,"",IF($AG42=AN$9,VLOOKUP(AI42,buff!$K:$L,2,FALSE),"")),"")</f>
        <v/>
      </c>
      <c r="AO42" s="6" t="str">
        <f>_xlfn.IFNA(IF(IF($AG42=AO$9,VLOOKUP(AJ42,buff!$K:$L,2,FALSE),"")=0,"",IF($AG42=AO$9,VLOOKUP(AJ42,buff!$K:$L,2,FALSE),"")),"")</f>
        <v/>
      </c>
      <c r="AP42" s="6" t="str">
        <f>_xlfn.IFNA(IF(IF($AG42=AP$9,VLOOKUP(AK42,buff!$K:$L,2,FALSE),"")=0,"",IF($AG42=AP$9,VLOOKUP(AK42,buff!$K:$L,2,FALSE),"")),"")</f>
        <v/>
      </c>
      <c r="AQ42" s="6" t="str">
        <f>_xlfn.IFNA(IF(IF($AG42=AQ$9,VLOOKUP(AL42,buff!$K:$L,2,FALSE),"")=0,"",IF($AG42=AQ$9,VLOOKUP(AL42,buff!$K:$L,2,FALSE),"")),"")</f>
        <v/>
      </c>
      <c r="AR42" s="6" t="str">
        <f>_xlfn.IFNA(IF(IF($AG42=AR$9,VLOOKUP(AH42,buff!$K:$L,2,FALSE),"")=0,"",IF($AG42=AR$9,VLOOKUP(AH42,buff!$K:$L,2,FALSE),"")),"")</f>
        <v/>
      </c>
      <c r="AS42" s="6" t="str">
        <f>_xlfn.IFNA(IF(IF($AG42=AS$9,VLOOKUP(AI42,buff!$K:$L,2,FALSE),"")=0,"",IF($AG42=AS$9,VLOOKUP(AI42,buff!$K:$L,2,FALSE),"")),"")</f>
        <v/>
      </c>
      <c r="AT42" s="6" t="str">
        <f>_xlfn.IFNA(IF(IF($AG42=AT$9,VLOOKUP(AJ42,buff!$K:$L,2,FALSE),"")=0,"",IF($AG42=AT$9,VLOOKUP(AJ42,buff!$K:$L,2,FALSE),"")),"")</f>
        <v/>
      </c>
      <c r="AU42" s="6" t="str">
        <f>_xlfn.IFNA(IF(IF($AG42=AU$9,VLOOKUP(AK42,buff!$K:$L,2,FALSE),"")=0,"",IF($AG42=AU$9,VLOOKUP(AK42,buff!$K:$L,2,FALSE),"")),"")</f>
        <v/>
      </c>
      <c r="AV42" s="6" t="str">
        <f>_xlfn.IFNA(IF(IF($AG42=AV$9,VLOOKUP(AL42,buff!$K:$L,2,FALSE),"")=0,"",IF($AG42=AV$9,VLOOKUP(AL42,buff!$K:$L,2,FALSE),"")),"")</f>
        <v/>
      </c>
      <c r="AW42">
        <v>0</v>
      </c>
      <c r="AX42">
        <v>0</v>
      </c>
      <c r="AY42" s="22">
        <f t="shared" si="8"/>
        <v>300002</v>
      </c>
    </row>
    <row r="43" spans="2:51" x14ac:dyDescent="0.15">
      <c r="B43" s="8">
        <f t="shared" si="3"/>
        <v>30000213</v>
      </c>
      <c r="C43" s="8">
        <f t="shared" si="4"/>
        <v>13</v>
      </c>
      <c r="D43" s="8">
        <f t="shared" si="9"/>
        <v>2</v>
      </c>
      <c r="E43" t="str">
        <f>VLOOKUP(D43,特效对应!W:Y,2,FALSE)</f>
        <v>组合·守护之力</v>
      </c>
      <c r="F43" s="20" t="s">
        <v>1453</v>
      </c>
      <c r="G43" s="4" t="s">
        <v>1417</v>
      </c>
      <c r="H43" s="1" t="s">
        <v>102</v>
      </c>
      <c r="I43" s="20" t="s">
        <v>108</v>
      </c>
      <c r="J43" s="4" t="s">
        <v>115</v>
      </c>
      <c r="K43" s="4">
        <v>0</v>
      </c>
      <c r="L43" s="20">
        <f t="shared" si="5"/>
        <v>0</v>
      </c>
      <c r="M43" s="25" t="str">
        <f>M$4&amp;VLOOKUP(E43,特效对应!X:Y,2,FALSE)&amp;M$5</f>
        <v>||eff_shouhuzhili|</v>
      </c>
      <c r="N43" s="25">
        <v>2</v>
      </c>
      <c r="O43" s="25">
        <v>0</v>
      </c>
      <c r="P43" s="25">
        <v>0</v>
      </c>
      <c r="Q43" s="6" t="str">
        <f t="shared" si="0"/>
        <v>100062:100:2:0</v>
      </c>
      <c r="R43" s="6" t="str">
        <f t="shared" si="1"/>
        <v/>
      </c>
      <c r="S43" s="19" t="str">
        <f>VLOOKUP(D43,特效对应!W:Z,4,FALSE)</f>
        <v>skill_07</v>
      </c>
      <c r="V43" s="19">
        <v>0</v>
      </c>
      <c r="W43" s="19">
        <f t="shared" si="6"/>
        <v>0</v>
      </c>
      <c r="X43" s="19">
        <v>0</v>
      </c>
      <c r="AA43" s="25">
        <v>1</v>
      </c>
      <c r="AB43" s="19">
        <f t="shared" si="10"/>
        <v>0</v>
      </c>
      <c r="AC43" s="19">
        <f t="shared" si="11"/>
        <v>0</v>
      </c>
      <c r="AD43" s="25" t="s">
        <v>1410</v>
      </c>
      <c r="AF43">
        <f t="shared" si="2"/>
        <v>13</v>
      </c>
      <c r="AG43" t="s">
        <v>117</v>
      </c>
      <c r="AH43" s="4" t="s">
        <v>921</v>
      </c>
      <c r="AM43" s="6" t="str">
        <f>_xlfn.IFNA(IF(IF($AG43=AM$9,VLOOKUP(AH43,buff!$K:$L,2,FALSE),"")=0,"",IF($AG43=AM$9,VLOOKUP(AH43,buff!$K:$L,2,FALSE),"")),"")</f>
        <v>100062:100:2:0</v>
      </c>
      <c r="AN43" s="6" t="str">
        <f>_xlfn.IFNA(IF(IF($AG43=AN$9,VLOOKUP(AI43,buff!$K:$L,2,FALSE),"")=0,"",IF($AG43=AN$9,VLOOKUP(AI43,buff!$K:$L,2,FALSE),"")),"")</f>
        <v/>
      </c>
      <c r="AO43" s="6" t="str">
        <f>_xlfn.IFNA(IF(IF($AG43=AO$9,VLOOKUP(AJ43,buff!$K:$L,2,FALSE),"")=0,"",IF($AG43=AO$9,VLOOKUP(AJ43,buff!$K:$L,2,FALSE),"")),"")</f>
        <v/>
      </c>
      <c r="AP43" s="6" t="str">
        <f>_xlfn.IFNA(IF(IF($AG43=AP$9,VLOOKUP(AK43,buff!$K:$L,2,FALSE),"")=0,"",IF($AG43=AP$9,VLOOKUP(AK43,buff!$K:$L,2,FALSE),"")),"")</f>
        <v/>
      </c>
      <c r="AQ43" s="6" t="str">
        <f>_xlfn.IFNA(IF(IF($AG43=AQ$9,VLOOKUP(AL43,buff!$K:$L,2,FALSE),"")=0,"",IF($AG43=AQ$9,VLOOKUP(AL43,buff!$K:$L,2,FALSE),"")),"")</f>
        <v/>
      </c>
      <c r="AR43" s="6" t="str">
        <f>_xlfn.IFNA(IF(IF($AG43=AR$9,VLOOKUP(AH43,buff!$K:$L,2,FALSE),"")=0,"",IF($AG43=AR$9,VLOOKUP(AH43,buff!$K:$L,2,FALSE),"")),"")</f>
        <v/>
      </c>
      <c r="AS43" s="6" t="str">
        <f>_xlfn.IFNA(IF(IF($AG43=AS$9,VLOOKUP(AI43,buff!$K:$L,2,FALSE),"")=0,"",IF($AG43=AS$9,VLOOKUP(AI43,buff!$K:$L,2,FALSE),"")),"")</f>
        <v/>
      </c>
      <c r="AT43" s="6" t="str">
        <f>_xlfn.IFNA(IF(IF($AG43=AT$9,VLOOKUP(AJ43,buff!$K:$L,2,FALSE),"")=0,"",IF($AG43=AT$9,VLOOKUP(AJ43,buff!$K:$L,2,FALSE),"")),"")</f>
        <v/>
      </c>
      <c r="AU43" s="6" t="str">
        <f>_xlfn.IFNA(IF(IF($AG43=AU$9,VLOOKUP(AK43,buff!$K:$L,2,FALSE),"")=0,"",IF($AG43=AU$9,VLOOKUP(AK43,buff!$K:$L,2,FALSE),"")),"")</f>
        <v/>
      </c>
      <c r="AV43" s="6" t="str">
        <f>_xlfn.IFNA(IF(IF($AG43=AV$9,VLOOKUP(AL43,buff!$K:$L,2,FALSE),"")=0,"",IF($AG43=AV$9,VLOOKUP(AL43,buff!$K:$L,2,FALSE),"")),"")</f>
        <v/>
      </c>
      <c r="AW43">
        <v>0</v>
      </c>
      <c r="AX43">
        <v>0</v>
      </c>
      <c r="AY43" s="22">
        <f t="shared" si="8"/>
        <v>300002</v>
      </c>
    </row>
    <row r="44" spans="2:51" x14ac:dyDescent="0.15">
      <c r="B44" s="8">
        <f t="shared" si="3"/>
        <v>30000214</v>
      </c>
      <c r="C44" s="8">
        <f t="shared" si="4"/>
        <v>14</v>
      </c>
      <c r="D44" s="8">
        <f t="shared" si="9"/>
        <v>2</v>
      </c>
      <c r="E44" t="str">
        <f>VLOOKUP(D44,特效对应!W:Y,2,FALSE)</f>
        <v>组合·守护之力</v>
      </c>
      <c r="F44" s="20" t="s">
        <v>1453</v>
      </c>
      <c r="G44" s="4" t="s">
        <v>1417</v>
      </c>
      <c r="H44" s="1" t="s">
        <v>102</v>
      </c>
      <c r="I44" s="20" t="s">
        <v>108</v>
      </c>
      <c r="J44" s="4" t="s">
        <v>115</v>
      </c>
      <c r="K44" s="4">
        <v>0</v>
      </c>
      <c r="L44" s="20">
        <f t="shared" si="5"/>
        <v>0</v>
      </c>
      <c r="M44" s="25" t="str">
        <f>M$4&amp;VLOOKUP(E44,特效对应!X:Y,2,FALSE)&amp;M$5</f>
        <v>||eff_shouhuzhili|</v>
      </c>
      <c r="N44" s="25">
        <v>2</v>
      </c>
      <c r="O44" s="25">
        <v>0</v>
      </c>
      <c r="P44" s="25">
        <v>0</v>
      </c>
      <c r="Q44" s="6" t="str">
        <f t="shared" si="0"/>
        <v>100063:100:2:0</v>
      </c>
      <c r="R44" s="6" t="str">
        <f t="shared" si="1"/>
        <v/>
      </c>
      <c r="S44" s="19" t="str">
        <f>VLOOKUP(D44,特效对应!W:Z,4,FALSE)</f>
        <v>skill_07</v>
      </c>
      <c r="V44" s="19">
        <v>0</v>
      </c>
      <c r="W44" s="19">
        <f t="shared" si="6"/>
        <v>0</v>
      </c>
      <c r="X44" s="19">
        <v>0</v>
      </c>
      <c r="AA44" s="25">
        <v>1</v>
      </c>
      <c r="AB44" s="19">
        <f t="shared" si="10"/>
        <v>0</v>
      </c>
      <c r="AC44" s="19">
        <f t="shared" si="11"/>
        <v>0</v>
      </c>
      <c r="AD44" s="25" t="s">
        <v>1410</v>
      </c>
      <c r="AF44">
        <f t="shared" si="2"/>
        <v>14</v>
      </c>
      <c r="AG44" t="s">
        <v>117</v>
      </c>
      <c r="AH44" s="4" t="s">
        <v>922</v>
      </c>
      <c r="AM44" s="6" t="str">
        <f>_xlfn.IFNA(IF(IF($AG44=AM$9,VLOOKUP(AH44,buff!$K:$L,2,FALSE),"")=0,"",IF($AG44=AM$9,VLOOKUP(AH44,buff!$K:$L,2,FALSE),"")),"")</f>
        <v>100063:100:2:0</v>
      </c>
      <c r="AN44" s="6" t="str">
        <f>_xlfn.IFNA(IF(IF($AG44=AN$9,VLOOKUP(AI44,buff!$K:$L,2,FALSE),"")=0,"",IF($AG44=AN$9,VLOOKUP(AI44,buff!$K:$L,2,FALSE),"")),"")</f>
        <v/>
      </c>
      <c r="AO44" s="6" t="str">
        <f>_xlfn.IFNA(IF(IF($AG44=AO$9,VLOOKUP(AJ44,buff!$K:$L,2,FALSE),"")=0,"",IF($AG44=AO$9,VLOOKUP(AJ44,buff!$K:$L,2,FALSE),"")),"")</f>
        <v/>
      </c>
      <c r="AP44" s="6" t="str">
        <f>_xlfn.IFNA(IF(IF($AG44=AP$9,VLOOKUP(AK44,buff!$K:$L,2,FALSE),"")=0,"",IF($AG44=AP$9,VLOOKUP(AK44,buff!$K:$L,2,FALSE),"")),"")</f>
        <v/>
      </c>
      <c r="AQ44" s="6" t="str">
        <f>_xlfn.IFNA(IF(IF($AG44=AQ$9,VLOOKUP(AL44,buff!$K:$L,2,FALSE),"")=0,"",IF($AG44=AQ$9,VLOOKUP(AL44,buff!$K:$L,2,FALSE),"")),"")</f>
        <v/>
      </c>
      <c r="AR44" s="6" t="str">
        <f>_xlfn.IFNA(IF(IF($AG44=AR$9,VLOOKUP(AH44,buff!$K:$L,2,FALSE),"")=0,"",IF($AG44=AR$9,VLOOKUP(AH44,buff!$K:$L,2,FALSE),"")),"")</f>
        <v/>
      </c>
      <c r="AS44" s="6" t="str">
        <f>_xlfn.IFNA(IF(IF($AG44=AS$9,VLOOKUP(AI44,buff!$K:$L,2,FALSE),"")=0,"",IF($AG44=AS$9,VLOOKUP(AI44,buff!$K:$L,2,FALSE),"")),"")</f>
        <v/>
      </c>
      <c r="AT44" s="6" t="str">
        <f>_xlfn.IFNA(IF(IF($AG44=AT$9,VLOOKUP(AJ44,buff!$K:$L,2,FALSE),"")=0,"",IF($AG44=AT$9,VLOOKUP(AJ44,buff!$K:$L,2,FALSE),"")),"")</f>
        <v/>
      </c>
      <c r="AU44" s="6" t="str">
        <f>_xlfn.IFNA(IF(IF($AG44=AU$9,VLOOKUP(AK44,buff!$K:$L,2,FALSE),"")=0,"",IF($AG44=AU$9,VLOOKUP(AK44,buff!$K:$L,2,FALSE),"")),"")</f>
        <v/>
      </c>
      <c r="AV44" s="6" t="str">
        <f>_xlfn.IFNA(IF(IF($AG44=AV$9,VLOOKUP(AL44,buff!$K:$L,2,FALSE),"")=0,"",IF($AG44=AV$9,VLOOKUP(AL44,buff!$K:$L,2,FALSE),"")),"")</f>
        <v/>
      </c>
      <c r="AW44">
        <v>0</v>
      </c>
      <c r="AX44">
        <v>0</v>
      </c>
      <c r="AY44" s="22">
        <f t="shared" si="8"/>
        <v>300002</v>
      </c>
    </row>
    <row r="45" spans="2:51" x14ac:dyDescent="0.15">
      <c r="B45" s="8">
        <f t="shared" si="3"/>
        <v>30000215</v>
      </c>
      <c r="C45" s="8">
        <f t="shared" si="4"/>
        <v>15</v>
      </c>
      <c r="D45" s="8">
        <f t="shared" si="9"/>
        <v>2</v>
      </c>
      <c r="E45" t="str">
        <f>VLOOKUP(D45,特效对应!W:Y,2,FALSE)</f>
        <v>组合·守护之力</v>
      </c>
      <c r="F45" s="20" t="s">
        <v>1453</v>
      </c>
      <c r="G45" s="4" t="s">
        <v>1417</v>
      </c>
      <c r="H45" s="1" t="s">
        <v>102</v>
      </c>
      <c r="I45" s="20" t="s">
        <v>108</v>
      </c>
      <c r="J45" s="4" t="s">
        <v>115</v>
      </c>
      <c r="K45" s="4">
        <v>0</v>
      </c>
      <c r="L45" s="20">
        <f t="shared" si="5"/>
        <v>0</v>
      </c>
      <c r="M45" s="25" t="str">
        <f>M$4&amp;VLOOKUP(E45,特效对应!X:Y,2,FALSE)&amp;M$5</f>
        <v>||eff_shouhuzhili|</v>
      </c>
      <c r="N45" s="25">
        <v>2</v>
      </c>
      <c r="O45" s="25">
        <v>0</v>
      </c>
      <c r="P45" s="25">
        <v>0</v>
      </c>
      <c r="Q45" s="6" t="str">
        <f t="shared" si="0"/>
        <v>100064:100:2:0</v>
      </c>
      <c r="R45" s="6" t="str">
        <f t="shared" si="1"/>
        <v/>
      </c>
      <c r="S45" s="19" t="str">
        <f>VLOOKUP(D45,特效对应!W:Z,4,FALSE)</f>
        <v>skill_07</v>
      </c>
      <c r="V45" s="19">
        <v>0</v>
      </c>
      <c r="W45" s="19">
        <f t="shared" si="6"/>
        <v>0</v>
      </c>
      <c r="X45" s="19">
        <v>0</v>
      </c>
      <c r="AA45" s="25">
        <v>1</v>
      </c>
      <c r="AB45" s="19">
        <f t="shared" si="10"/>
        <v>0</v>
      </c>
      <c r="AC45" s="19">
        <f t="shared" si="11"/>
        <v>0</v>
      </c>
      <c r="AD45" s="25" t="s">
        <v>1410</v>
      </c>
      <c r="AF45">
        <f t="shared" si="2"/>
        <v>15</v>
      </c>
      <c r="AG45" t="s">
        <v>117</v>
      </c>
      <c r="AH45" s="4" t="s">
        <v>923</v>
      </c>
      <c r="AM45" s="6" t="str">
        <f>_xlfn.IFNA(IF(IF($AG45=AM$9,VLOOKUP(AH45,buff!$K:$L,2,FALSE),"")=0,"",IF($AG45=AM$9,VLOOKUP(AH45,buff!$K:$L,2,FALSE),"")),"")</f>
        <v>100064:100:2:0</v>
      </c>
      <c r="AN45" s="6" t="str">
        <f>_xlfn.IFNA(IF(IF($AG45=AN$9,VLOOKUP(AI45,buff!$K:$L,2,FALSE),"")=0,"",IF($AG45=AN$9,VLOOKUP(AI45,buff!$K:$L,2,FALSE),"")),"")</f>
        <v/>
      </c>
      <c r="AO45" s="6" t="str">
        <f>_xlfn.IFNA(IF(IF($AG45=AO$9,VLOOKUP(AJ45,buff!$K:$L,2,FALSE),"")=0,"",IF($AG45=AO$9,VLOOKUP(AJ45,buff!$K:$L,2,FALSE),"")),"")</f>
        <v/>
      </c>
      <c r="AP45" s="6" t="str">
        <f>_xlfn.IFNA(IF(IF($AG45=AP$9,VLOOKUP(AK45,buff!$K:$L,2,FALSE),"")=0,"",IF($AG45=AP$9,VLOOKUP(AK45,buff!$K:$L,2,FALSE),"")),"")</f>
        <v/>
      </c>
      <c r="AQ45" s="6" t="str">
        <f>_xlfn.IFNA(IF(IF($AG45=AQ$9,VLOOKUP(AL45,buff!$K:$L,2,FALSE),"")=0,"",IF($AG45=AQ$9,VLOOKUP(AL45,buff!$K:$L,2,FALSE),"")),"")</f>
        <v/>
      </c>
      <c r="AR45" s="6" t="str">
        <f>_xlfn.IFNA(IF(IF($AG45=AR$9,VLOOKUP(AH45,buff!$K:$L,2,FALSE),"")=0,"",IF($AG45=AR$9,VLOOKUP(AH45,buff!$K:$L,2,FALSE),"")),"")</f>
        <v/>
      </c>
      <c r="AS45" s="6" t="str">
        <f>_xlfn.IFNA(IF(IF($AG45=AS$9,VLOOKUP(AI45,buff!$K:$L,2,FALSE),"")=0,"",IF($AG45=AS$9,VLOOKUP(AI45,buff!$K:$L,2,FALSE),"")),"")</f>
        <v/>
      </c>
      <c r="AT45" s="6" t="str">
        <f>_xlfn.IFNA(IF(IF($AG45=AT$9,VLOOKUP(AJ45,buff!$K:$L,2,FALSE),"")=0,"",IF($AG45=AT$9,VLOOKUP(AJ45,buff!$K:$L,2,FALSE),"")),"")</f>
        <v/>
      </c>
      <c r="AU45" s="6" t="str">
        <f>_xlfn.IFNA(IF(IF($AG45=AU$9,VLOOKUP(AK45,buff!$K:$L,2,FALSE),"")=0,"",IF($AG45=AU$9,VLOOKUP(AK45,buff!$K:$L,2,FALSE),"")),"")</f>
        <v/>
      </c>
      <c r="AV45" s="6" t="str">
        <f>_xlfn.IFNA(IF(IF($AG45=AV$9,VLOOKUP(AL45,buff!$K:$L,2,FALSE),"")=0,"",IF($AG45=AV$9,VLOOKUP(AL45,buff!$K:$L,2,FALSE),"")),"")</f>
        <v/>
      </c>
      <c r="AW45">
        <v>0</v>
      </c>
      <c r="AX45">
        <v>0</v>
      </c>
      <c r="AY45" s="22">
        <f t="shared" si="8"/>
        <v>300002</v>
      </c>
    </row>
    <row r="46" spans="2:51" x14ac:dyDescent="0.15">
      <c r="B46" s="8">
        <f t="shared" si="3"/>
        <v>30000216</v>
      </c>
      <c r="C46" s="8">
        <f t="shared" si="4"/>
        <v>16</v>
      </c>
      <c r="D46" s="8">
        <f t="shared" si="9"/>
        <v>2</v>
      </c>
      <c r="E46" t="str">
        <f>VLOOKUP(D46,特效对应!W:Y,2,FALSE)</f>
        <v>组合·守护之力</v>
      </c>
      <c r="F46" s="20" t="s">
        <v>1453</v>
      </c>
      <c r="G46" s="4" t="s">
        <v>1417</v>
      </c>
      <c r="H46" s="1" t="s">
        <v>102</v>
      </c>
      <c r="I46" s="20" t="s">
        <v>108</v>
      </c>
      <c r="J46" s="4" t="s">
        <v>115</v>
      </c>
      <c r="K46" s="4">
        <v>0</v>
      </c>
      <c r="L46" s="20">
        <f t="shared" si="5"/>
        <v>0</v>
      </c>
      <c r="M46" s="25" t="str">
        <f>M$4&amp;VLOOKUP(E46,特效对应!X:Y,2,FALSE)&amp;M$5</f>
        <v>||eff_shouhuzhili|</v>
      </c>
      <c r="N46" s="25">
        <v>2</v>
      </c>
      <c r="O46" s="25">
        <v>0</v>
      </c>
      <c r="P46" s="25">
        <v>0</v>
      </c>
      <c r="Q46" s="6" t="str">
        <f t="shared" si="0"/>
        <v>100065:100:2:0</v>
      </c>
      <c r="R46" s="6" t="str">
        <f t="shared" si="1"/>
        <v/>
      </c>
      <c r="S46" s="19" t="str">
        <f>VLOOKUP(D46,特效对应!W:Z,4,FALSE)</f>
        <v>skill_07</v>
      </c>
      <c r="V46" s="19">
        <v>0</v>
      </c>
      <c r="W46" s="19">
        <f t="shared" si="6"/>
        <v>0</v>
      </c>
      <c r="X46" s="19">
        <v>0</v>
      </c>
      <c r="AA46" s="25">
        <v>1</v>
      </c>
      <c r="AB46" s="19">
        <f t="shared" si="10"/>
        <v>0</v>
      </c>
      <c r="AC46" s="19">
        <f t="shared" si="11"/>
        <v>0</v>
      </c>
      <c r="AD46" s="25" t="s">
        <v>1410</v>
      </c>
      <c r="AF46">
        <f t="shared" si="2"/>
        <v>16</v>
      </c>
      <c r="AG46" t="s">
        <v>117</v>
      </c>
      <c r="AH46" s="4" t="s">
        <v>924</v>
      </c>
      <c r="AM46" s="6" t="str">
        <f>_xlfn.IFNA(IF(IF($AG46=AM$9,VLOOKUP(AH46,buff!$K:$L,2,FALSE),"")=0,"",IF($AG46=AM$9,VLOOKUP(AH46,buff!$K:$L,2,FALSE),"")),"")</f>
        <v>100065:100:2:0</v>
      </c>
      <c r="AN46" s="6" t="str">
        <f>_xlfn.IFNA(IF(IF($AG46=AN$9,VLOOKUP(AI46,buff!$K:$L,2,FALSE),"")=0,"",IF($AG46=AN$9,VLOOKUP(AI46,buff!$K:$L,2,FALSE),"")),"")</f>
        <v/>
      </c>
      <c r="AO46" s="6" t="str">
        <f>_xlfn.IFNA(IF(IF($AG46=AO$9,VLOOKUP(AJ46,buff!$K:$L,2,FALSE),"")=0,"",IF($AG46=AO$9,VLOOKUP(AJ46,buff!$K:$L,2,FALSE),"")),"")</f>
        <v/>
      </c>
      <c r="AP46" s="6" t="str">
        <f>_xlfn.IFNA(IF(IF($AG46=AP$9,VLOOKUP(AK46,buff!$K:$L,2,FALSE),"")=0,"",IF($AG46=AP$9,VLOOKUP(AK46,buff!$K:$L,2,FALSE),"")),"")</f>
        <v/>
      </c>
      <c r="AQ46" s="6" t="str">
        <f>_xlfn.IFNA(IF(IF($AG46=AQ$9,VLOOKUP(AL46,buff!$K:$L,2,FALSE),"")=0,"",IF($AG46=AQ$9,VLOOKUP(AL46,buff!$K:$L,2,FALSE),"")),"")</f>
        <v/>
      </c>
      <c r="AR46" s="6" t="str">
        <f>_xlfn.IFNA(IF(IF($AG46=AR$9,VLOOKUP(AH46,buff!$K:$L,2,FALSE),"")=0,"",IF($AG46=AR$9,VLOOKUP(AH46,buff!$K:$L,2,FALSE),"")),"")</f>
        <v/>
      </c>
      <c r="AS46" s="6" t="str">
        <f>_xlfn.IFNA(IF(IF($AG46=AS$9,VLOOKUP(AI46,buff!$K:$L,2,FALSE),"")=0,"",IF($AG46=AS$9,VLOOKUP(AI46,buff!$K:$L,2,FALSE),"")),"")</f>
        <v/>
      </c>
      <c r="AT46" s="6" t="str">
        <f>_xlfn.IFNA(IF(IF($AG46=AT$9,VLOOKUP(AJ46,buff!$K:$L,2,FALSE),"")=0,"",IF($AG46=AT$9,VLOOKUP(AJ46,buff!$K:$L,2,FALSE),"")),"")</f>
        <v/>
      </c>
      <c r="AU46" s="6" t="str">
        <f>_xlfn.IFNA(IF(IF($AG46=AU$9,VLOOKUP(AK46,buff!$K:$L,2,FALSE),"")=0,"",IF($AG46=AU$9,VLOOKUP(AK46,buff!$K:$L,2,FALSE),"")),"")</f>
        <v/>
      </c>
      <c r="AV46" s="6" t="str">
        <f>_xlfn.IFNA(IF(IF($AG46=AV$9,VLOOKUP(AL46,buff!$K:$L,2,FALSE),"")=0,"",IF($AG46=AV$9,VLOOKUP(AL46,buff!$K:$L,2,FALSE),"")),"")</f>
        <v/>
      </c>
      <c r="AW46">
        <v>0</v>
      </c>
      <c r="AX46">
        <v>0</v>
      </c>
      <c r="AY46" s="22">
        <f t="shared" si="8"/>
        <v>300002</v>
      </c>
    </row>
    <row r="47" spans="2:51" x14ac:dyDescent="0.15">
      <c r="B47" s="8">
        <f t="shared" si="3"/>
        <v>30000217</v>
      </c>
      <c r="C47" s="8">
        <f t="shared" si="4"/>
        <v>17</v>
      </c>
      <c r="D47" s="8">
        <f t="shared" si="9"/>
        <v>2</v>
      </c>
      <c r="E47" t="str">
        <f>VLOOKUP(D47,特效对应!W:Y,2,FALSE)</f>
        <v>组合·守护之力</v>
      </c>
      <c r="F47" s="20" t="s">
        <v>1453</v>
      </c>
      <c r="G47" s="4" t="s">
        <v>1417</v>
      </c>
      <c r="H47" s="1" t="s">
        <v>102</v>
      </c>
      <c r="I47" s="20" t="s">
        <v>108</v>
      </c>
      <c r="J47" s="4" t="s">
        <v>115</v>
      </c>
      <c r="K47" s="4">
        <v>0</v>
      </c>
      <c r="L47" s="20">
        <f t="shared" si="5"/>
        <v>0</v>
      </c>
      <c r="M47" s="25" t="str">
        <f>M$4&amp;VLOOKUP(E47,特效对应!X:Y,2,FALSE)&amp;M$5</f>
        <v>||eff_shouhuzhili|</v>
      </c>
      <c r="N47" s="25">
        <v>2</v>
      </c>
      <c r="O47" s="25">
        <v>0</v>
      </c>
      <c r="P47" s="25">
        <v>0</v>
      </c>
      <c r="Q47" s="6" t="str">
        <f t="shared" si="0"/>
        <v>100066:100:2:0</v>
      </c>
      <c r="R47" s="6" t="str">
        <f t="shared" si="1"/>
        <v/>
      </c>
      <c r="S47" s="19" t="str">
        <f>VLOOKUP(D47,特效对应!W:Z,4,FALSE)</f>
        <v>skill_07</v>
      </c>
      <c r="V47" s="19">
        <v>0</v>
      </c>
      <c r="W47" s="19">
        <f t="shared" si="6"/>
        <v>0</v>
      </c>
      <c r="X47" s="19">
        <v>0</v>
      </c>
      <c r="AA47" s="25">
        <v>1</v>
      </c>
      <c r="AB47" s="19">
        <f t="shared" si="10"/>
        <v>0</v>
      </c>
      <c r="AC47" s="19">
        <f t="shared" si="11"/>
        <v>0</v>
      </c>
      <c r="AD47" s="25" t="s">
        <v>1410</v>
      </c>
      <c r="AF47">
        <f t="shared" si="2"/>
        <v>17</v>
      </c>
      <c r="AG47" t="s">
        <v>117</v>
      </c>
      <c r="AH47" s="4" t="s">
        <v>925</v>
      </c>
      <c r="AM47" s="6" t="str">
        <f>_xlfn.IFNA(IF(IF($AG47=AM$9,VLOOKUP(AH47,buff!$K:$L,2,FALSE),"")=0,"",IF($AG47=AM$9,VLOOKUP(AH47,buff!$K:$L,2,FALSE),"")),"")</f>
        <v>100066:100:2:0</v>
      </c>
      <c r="AN47" s="6" t="str">
        <f>_xlfn.IFNA(IF(IF($AG47=AN$9,VLOOKUP(AI47,buff!$K:$L,2,FALSE),"")=0,"",IF($AG47=AN$9,VLOOKUP(AI47,buff!$K:$L,2,FALSE),"")),"")</f>
        <v/>
      </c>
      <c r="AO47" s="6" t="str">
        <f>_xlfn.IFNA(IF(IF($AG47=AO$9,VLOOKUP(AJ47,buff!$K:$L,2,FALSE),"")=0,"",IF($AG47=AO$9,VLOOKUP(AJ47,buff!$K:$L,2,FALSE),"")),"")</f>
        <v/>
      </c>
      <c r="AP47" s="6" t="str">
        <f>_xlfn.IFNA(IF(IF($AG47=AP$9,VLOOKUP(AK47,buff!$K:$L,2,FALSE),"")=0,"",IF($AG47=AP$9,VLOOKUP(AK47,buff!$K:$L,2,FALSE),"")),"")</f>
        <v/>
      </c>
      <c r="AQ47" s="6" t="str">
        <f>_xlfn.IFNA(IF(IF($AG47=AQ$9,VLOOKUP(AL47,buff!$K:$L,2,FALSE),"")=0,"",IF($AG47=AQ$9,VLOOKUP(AL47,buff!$K:$L,2,FALSE),"")),"")</f>
        <v/>
      </c>
      <c r="AR47" s="6" t="str">
        <f>_xlfn.IFNA(IF(IF($AG47=AR$9,VLOOKUP(AH47,buff!$K:$L,2,FALSE),"")=0,"",IF($AG47=AR$9,VLOOKUP(AH47,buff!$K:$L,2,FALSE),"")),"")</f>
        <v/>
      </c>
      <c r="AS47" s="6" t="str">
        <f>_xlfn.IFNA(IF(IF($AG47=AS$9,VLOOKUP(AI47,buff!$K:$L,2,FALSE),"")=0,"",IF($AG47=AS$9,VLOOKUP(AI47,buff!$K:$L,2,FALSE),"")),"")</f>
        <v/>
      </c>
      <c r="AT47" s="6" t="str">
        <f>_xlfn.IFNA(IF(IF($AG47=AT$9,VLOOKUP(AJ47,buff!$K:$L,2,FALSE),"")=0,"",IF($AG47=AT$9,VLOOKUP(AJ47,buff!$K:$L,2,FALSE),"")),"")</f>
        <v/>
      </c>
      <c r="AU47" s="6" t="str">
        <f>_xlfn.IFNA(IF(IF($AG47=AU$9,VLOOKUP(AK47,buff!$K:$L,2,FALSE),"")=0,"",IF($AG47=AU$9,VLOOKUP(AK47,buff!$K:$L,2,FALSE),"")),"")</f>
        <v/>
      </c>
      <c r="AV47" s="6" t="str">
        <f>_xlfn.IFNA(IF(IF($AG47=AV$9,VLOOKUP(AL47,buff!$K:$L,2,FALSE),"")=0,"",IF($AG47=AV$9,VLOOKUP(AL47,buff!$K:$L,2,FALSE),"")),"")</f>
        <v/>
      </c>
      <c r="AW47">
        <v>0</v>
      </c>
      <c r="AX47">
        <v>0</v>
      </c>
      <c r="AY47" s="22">
        <f t="shared" si="8"/>
        <v>300002</v>
      </c>
    </row>
    <row r="48" spans="2:51" x14ac:dyDescent="0.15">
      <c r="B48" s="8">
        <f t="shared" si="3"/>
        <v>30000218</v>
      </c>
      <c r="C48" s="8">
        <f t="shared" si="4"/>
        <v>18</v>
      </c>
      <c r="D48" s="8">
        <f t="shared" si="9"/>
        <v>2</v>
      </c>
      <c r="E48" t="str">
        <f>VLOOKUP(D48,特效对应!W:Y,2,FALSE)</f>
        <v>组合·守护之力</v>
      </c>
      <c r="F48" s="20" t="s">
        <v>1453</v>
      </c>
      <c r="G48" s="4" t="s">
        <v>1417</v>
      </c>
      <c r="H48" s="1" t="s">
        <v>102</v>
      </c>
      <c r="I48" s="20" t="s">
        <v>108</v>
      </c>
      <c r="J48" s="4" t="s">
        <v>115</v>
      </c>
      <c r="K48" s="4">
        <v>0</v>
      </c>
      <c r="L48" s="20">
        <f t="shared" si="5"/>
        <v>0</v>
      </c>
      <c r="M48" s="25" t="str">
        <f>M$4&amp;VLOOKUP(E48,特效对应!X:Y,2,FALSE)&amp;M$5</f>
        <v>||eff_shouhuzhili|</v>
      </c>
      <c r="N48" s="25">
        <v>2</v>
      </c>
      <c r="O48" s="25">
        <v>0</v>
      </c>
      <c r="P48" s="25">
        <v>0</v>
      </c>
      <c r="Q48" s="6" t="str">
        <f t="shared" si="0"/>
        <v>100067:100:2:0</v>
      </c>
      <c r="R48" s="6" t="str">
        <f t="shared" si="1"/>
        <v/>
      </c>
      <c r="S48" s="19" t="str">
        <f>VLOOKUP(D48,特效对应!W:Z,4,FALSE)</f>
        <v>skill_07</v>
      </c>
      <c r="V48" s="19">
        <v>0</v>
      </c>
      <c r="W48" s="19">
        <f t="shared" si="6"/>
        <v>0</v>
      </c>
      <c r="X48" s="19">
        <v>0</v>
      </c>
      <c r="AA48" s="25">
        <v>1</v>
      </c>
      <c r="AB48" s="19">
        <f t="shared" si="10"/>
        <v>0</v>
      </c>
      <c r="AC48" s="19">
        <f t="shared" si="11"/>
        <v>0</v>
      </c>
      <c r="AD48" s="25" t="s">
        <v>1410</v>
      </c>
      <c r="AF48">
        <f t="shared" si="2"/>
        <v>18</v>
      </c>
      <c r="AG48" t="s">
        <v>117</v>
      </c>
      <c r="AH48" s="4" t="s">
        <v>926</v>
      </c>
      <c r="AM48" s="6" t="str">
        <f>_xlfn.IFNA(IF(IF($AG48=AM$9,VLOOKUP(AH48,buff!$K:$L,2,FALSE),"")=0,"",IF($AG48=AM$9,VLOOKUP(AH48,buff!$K:$L,2,FALSE),"")),"")</f>
        <v>100067:100:2:0</v>
      </c>
      <c r="AN48" s="6" t="str">
        <f>_xlfn.IFNA(IF(IF($AG48=AN$9,VLOOKUP(AI48,buff!$K:$L,2,FALSE),"")=0,"",IF($AG48=AN$9,VLOOKUP(AI48,buff!$K:$L,2,FALSE),"")),"")</f>
        <v/>
      </c>
      <c r="AO48" s="6" t="str">
        <f>_xlfn.IFNA(IF(IF($AG48=AO$9,VLOOKUP(AJ48,buff!$K:$L,2,FALSE),"")=0,"",IF($AG48=AO$9,VLOOKUP(AJ48,buff!$K:$L,2,FALSE),"")),"")</f>
        <v/>
      </c>
      <c r="AP48" s="6" t="str">
        <f>_xlfn.IFNA(IF(IF($AG48=AP$9,VLOOKUP(AK48,buff!$K:$L,2,FALSE),"")=0,"",IF($AG48=AP$9,VLOOKUP(AK48,buff!$K:$L,2,FALSE),"")),"")</f>
        <v/>
      </c>
      <c r="AQ48" s="6" t="str">
        <f>_xlfn.IFNA(IF(IF($AG48=AQ$9,VLOOKUP(AL48,buff!$K:$L,2,FALSE),"")=0,"",IF($AG48=AQ$9,VLOOKUP(AL48,buff!$K:$L,2,FALSE),"")),"")</f>
        <v/>
      </c>
      <c r="AR48" s="6" t="str">
        <f>_xlfn.IFNA(IF(IF($AG48=AR$9,VLOOKUP(AH48,buff!$K:$L,2,FALSE),"")=0,"",IF($AG48=AR$9,VLOOKUP(AH48,buff!$K:$L,2,FALSE),"")),"")</f>
        <v/>
      </c>
      <c r="AS48" s="6" t="str">
        <f>_xlfn.IFNA(IF(IF($AG48=AS$9,VLOOKUP(AI48,buff!$K:$L,2,FALSE),"")=0,"",IF($AG48=AS$9,VLOOKUP(AI48,buff!$K:$L,2,FALSE),"")),"")</f>
        <v/>
      </c>
      <c r="AT48" s="6" t="str">
        <f>_xlfn.IFNA(IF(IF($AG48=AT$9,VLOOKUP(AJ48,buff!$K:$L,2,FALSE),"")=0,"",IF($AG48=AT$9,VLOOKUP(AJ48,buff!$K:$L,2,FALSE),"")),"")</f>
        <v/>
      </c>
      <c r="AU48" s="6" t="str">
        <f>_xlfn.IFNA(IF(IF($AG48=AU$9,VLOOKUP(AK48,buff!$K:$L,2,FALSE),"")=0,"",IF($AG48=AU$9,VLOOKUP(AK48,buff!$K:$L,2,FALSE),"")),"")</f>
        <v/>
      </c>
      <c r="AV48" s="6" t="str">
        <f>_xlfn.IFNA(IF(IF($AG48=AV$9,VLOOKUP(AL48,buff!$K:$L,2,FALSE),"")=0,"",IF($AG48=AV$9,VLOOKUP(AL48,buff!$K:$L,2,FALSE),"")),"")</f>
        <v/>
      </c>
      <c r="AW48">
        <v>0</v>
      </c>
      <c r="AX48">
        <v>0</v>
      </c>
      <c r="AY48" s="22">
        <f t="shared" si="8"/>
        <v>300002</v>
      </c>
    </row>
    <row r="49" spans="2:51" x14ac:dyDescent="0.15">
      <c r="B49" s="8">
        <f t="shared" si="3"/>
        <v>30000219</v>
      </c>
      <c r="C49" s="8">
        <f t="shared" si="4"/>
        <v>19</v>
      </c>
      <c r="D49" s="8">
        <f t="shared" si="9"/>
        <v>2</v>
      </c>
      <c r="E49" t="str">
        <f>VLOOKUP(D49,特效对应!W:Y,2,FALSE)</f>
        <v>组合·守护之力</v>
      </c>
      <c r="F49" s="20" t="s">
        <v>1453</v>
      </c>
      <c r="G49" s="4" t="s">
        <v>1417</v>
      </c>
      <c r="H49" s="1" t="s">
        <v>102</v>
      </c>
      <c r="I49" s="20" t="s">
        <v>108</v>
      </c>
      <c r="J49" s="4" t="s">
        <v>115</v>
      </c>
      <c r="K49" s="4">
        <v>0</v>
      </c>
      <c r="L49" s="20">
        <f t="shared" si="5"/>
        <v>0</v>
      </c>
      <c r="M49" s="25" t="str">
        <f>M$4&amp;VLOOKUP(E49,特效对应!X:Y,2,FALSE)&amp;M$5</f>
        <v>||eff_shouhuzhili|</v>
      </c>
      <c r="N49" s="25">
        <v>2</v>
      </c>
      <c r="O49" s="25">
        <v>0</v>
      </c>
      <c r="P49" s="25">
        <v>0</v>
      </c>
      <c r="Q49" s="6" t="str">
        <f t="shared" si="0"/>
        <v>100068:100:2:0</v>
      </c>
      <c r="R49" s="6" t="str">
        <f t="shared" si="1"/>
        <v/>
      </c>
      <c r="S49" s="19" t="str">
        <f>VLOOKUP(D49,特效对应!W:Z,4,FALSE)</f>
        <v>skill_07</v>
      </c>
      <c r="V49" s="19">
        <v>0</v>
      </c>
      <c r="W49" s="19">
        <f t="shared" si="6"/>
        <v>0</v>
      </c>
      <c r="X49" s="19">
        <v>0</v>
      </c>
      <c r="AA49" s="25">
        <v>1</v>
      </c>
      <c r="AB49" s="19">
        <f t="shared" si="10"/>
        <v>0</v>
      </c>
      <c r="AC49" s="19">
        <f t="shared" si="11"/>
        <v>0</v>
      </c>
      <c r="AD49" s="25" t="s">
        <v>1410</v>
      </c>
      <c r="AF49">
        <f t="shared" si="2"/>
        <v>19</v>
      </c>
      <c r="AG49" t="s">
        <v>117</v>
      </c>
      <c r="AH49" s="4" t="s">
        <v>927</v>
      </c>
      <c r="AM49" s="6" t="str">
        <f>_xlfn.IFNA(IF(IF($AG49=AM$9,VLOOKUP(AH49,buff!$K:$L,2,FALSE),"")=0,"",IF($AG49=AM$9,VLOOKUP(AH49,buff!$K:$L,2,FALSE),"")),"")</f>
        <v>100068:100:2:0</v>
      </c>
      <c r="AN49" s="6" t="str">
        <f>_xlfn.IFNA(IF(IF($AG49=AN$9,VLOOKUP(AI49,buff!$K:$L,2,FALSE),"")=0,"",IF($AG49=AN$9,VLOOKUP(AI49,buff!$K:$L,2,FALSE),"")),"")</f>
        <v/>
      </c>
      <c r="AO49" s="6" t="str">
        <f>_xlfn.IFNA(IF(IF($AG49=AO$9,VLOOKUP(AJ49,buff!$K:$L,2,FALSE),"")=0,"",IF($AG49=AO$9,VLOOKUP(AJ49,buff!$K:$L,2,FALSE),"")),"")</f>
        <v/>
      </c>
      <c r="AP49" s="6" t="str">
        <f>_xlfn.IFNA(IF(IF($AG49=AP$9,VLOOKUP(AK49,buff!$K:$L,2,FALSE),"")=0,"",IF($AG49=AP$9,VLOOKUP(AK49,buff!$K:$L,2,FALSE),"")),"")</f>
        <v/>
      </c>
      <c r="AQ49" s="6" t="str">
        <f>_xlfn.IFNA(IF(IF($AG49=AQ$9,VLOOKUP(AL49,buff!$K:$L,2,FALSE),"")=0,"",IF($AG49=AQ$9,VLOOKUP(AL49,buff!$K:$L,2,FALSE),"")),"")</f>
        <v/>
      </c>
      <c r="AR49" s="6" t="str">
        <f>_xlfn.IFNA(IF(IF($AG49=AR$9,VLOOKUP(AH49,buff!$K:$L,2,FALSE),"")=0,"",IF($AG49=AR$9,VLOOKUP(AH49,buff!$K:$L,2,FALSE),"")),"")</f>
        <v/>
      </c>
      <c r="AS49" s="6" t="str">
        <f>_xlfn.IFNA(IF(IF($AG49=AS$9,VLOOKUP(AI49,buff!$K:$L,2,FALSE),"")=0,"",IF($AG49=AS$9,VLOOKUP(AI49,buff!$K:$L,2,FALSE),"")),"")</f>
        <v/>
      </c>
      <c r="AT49" s="6" t="str">
        <f>_xlfn.IFNA(IF(IF($AG49=AT$9,VLOOKUP(AJ49,buff!$K:$L,2,FALSE),"")=0,"",IF($AG49=AT$9,VLOOKUP(AJ49,buff!$K:$L,2,FALSE),"")),"")</f>
        <v/>
      </c>
      <c r="AU49" s="6" t="str">
        <f>_xlfn.IFNA(IF(IF($AG49=AU$9,VLOOKUP(AK49,buff!$K:$L,2,FALSE),"")=0,"",IF($AG49=AU$9,VLOOKUP(AK49,buff!$K:$L,2,FALSE),"")),"")</f>
        <v/>
      </c>
      <c r="AV49" s="6" t="str">
        <f>_xlfn.IFNA(IF(IF($AG49=AV$9,VLOOKUP(AL49,buff!$K:$L,2,FALSE),"")=0,"",IF($AG49=AV$9,VLOOKUP(AL49,buff!$K:$L,2,FALSE),"")),"")</f>
        <v/>
      </c>
      <c r="AW49">
        <v>0</v>
      </c>
      <c r="AX49">
        <v>0</v>
      </c>
      <c r="AY49" s="22">
        <f t="shared" si="8"/>
        <v>300002</v>
      </c>
    </row>
    <row r="50" spans="2:51" x14ac:dyDescent="0.15">
      <c r="B50" s="8">
        <f t="shared" si="3"/>
        <v>30000220</v>
      </c>
      <c r="C50" s="8">
        <f t="shared" si="4"/>
        <v>20</v>
      </c>
      <c r="D50" s="8">
        <f t="shared" si="9"/>
        <v>2</v>
      </c>
      <c r="E50" t="str">
        <f>VLOOKUP(D50,特效对应!W:Y,2,FALSE)</f>
        <v>组合·守护之力</v>
      </c>
      <c r="F50" s="20" t="s">
        <v>1453</v>
      </c>
      <c r="G50" s="4" t="s">
        <v>1417</v>
      </c>
      <c r="H50" s="1" t="s">
        <v>102</v>
      </c>
      <c r="I50" s="20" t="s">
        <v>108</v>
      </c>
      <c r="J50" s="4" t="s">
        <v>115</v>
      </c>
      <c r="K50" s="4">
        <v>0</v>
      </c>
      <c r="L50" s="20">
        <f t="shared" si="5"/>
        <v>0</v>
      </c>
      <c r="M50" s="25" t="str">
        <f>M$4&amp;VLOOKUP(E50,特效对应!X:Y,2,FALSE)&amp;M$5</f>
        <v>||eff_shouhuzhili|</v>
      </c>
      <c r="N50" s="25">
        <v>2</v>
      </c>
      <c r="O50" s="25">
        <v>0</v>
      </c>
      <c r="P50" s="25">
        <v>0</v>
      </c>
      <c r="Q50" s="6" t="str">
        <f t="shared" si="0"/>
        <v>100069:100:2:0</v>
      </c>
      <c r="R50" s="6" t="str">
        <f t="shared" si="1"/>
        <v/>
      </c>
      <c r="S50" s="19" t="str">
        <f>VLOOKUP(D50,特效对应!W:Z,4,FALSE)</f>
        <v>skill_07</v>
      </c>
      <c r="V50" s="19">
        <v>0</v>
      </c>
      <c r="W50" s="19">
        <f t="shared" si="6"/>
        <v>0</v>
      </c>
      <c r="X50" s="19">
        <v>0</v>
      </c>
      <c r="AA50" s="25">
        <v>1</v>
      </c>
      <c r="AB50" s="19">
        <f t="shared" si="10"/>
        <v>0</v>
      </c>
      <c r="AC50" s="19">
        <f t="shared" si="11"/>
        <v>0</v>
      </c>
      <c r="AD50" s="25" t="s">
        <v>1410</v>
      </c>
      <c r="AF50">
        <f t="shared" si="2"/>
        <v>20</v>
      </c>
      <c r="AG50" t="s">
        <v>117</v>
      </c>
      <c r="AH50" s="4" t="s">
        <v>928</v>
      </c>
      <c r="AM50" s="6" t="str">
        <f>_xlfn.IFNA(IF(IF($AG50=AM$9,VLOOKUP(AH50,buff!$K:$L,2,FALSE),"")=0,"",IF($AG50=AM$9,VLOOKUP(AH50,buff!$K:$L,2,FALSE),"")),"")</f>
        <v>100069:100:2:0</v>
      </c>
      <c r="AN50" s="6" t="str">
        <f>_xlfn.IFNA(IF(IF($AG50=AN$9,VLOOKUP(AI50,buff!$K:$L,2,FALSE),"")=0,"",IF($AG50=AN$9,VLOOKUP(AI50,buff!$K:$L,2,FALSE),"")),"")</f>
        <v/>
      </c>
      <c r="AO50" s="6" t="str">
        <f>_xlfn.IFNA(IF(IF($AG50=AO$9,VLOOKUP(AJ50,buff!$K:$L,2,FALSE),"")=0,"",IF($AG50=AO$9,VLOOKUP(AJ50,buff!$K:$L,2,FALSE),"")),"")</f>
        <v/>
      </c>
      <c r="AP50" s="6" t="str">
        <f>_xlfn.IFNA(IF(IF($AG50=AP$9,VLOOKUP(AK50,buff!$K:$L,2,FALSE),"")=0,"",IF($AG50=AP$9,VLOOKUP(AK50,buff!$K:$L,2,FALSE),"")),"")</f>
        <v/>
      </c>
      <c r="AQ50" s="6" t="str">
        <f>_xlfn.IFNA(IF(IF($AG50=AQ$9,VLOOKUP(AL50,buff!$K:$L,2,FALSE),"")=0,"",IF($AG50=AQ$9,VLOOKUP(AL50,buff!$K:$L,2,FALSE),"")),"")</f>
        <v/>
      </c>
      <c r="AR50" s="6" t="str">
        <f>_xlfn.IFNA(IF(IF($AG50=AR$9,VLOOKUP(AH50,buff!$K:$L,2,FALSE),"")=0,"",IF($AG50=AR$9,VLOOKUP(AH50,buff!$K:$L,2,FALSE),"")),"")</f>
        <v/>
      </c>
      <c r="AS50" s="6" t="str">
        <f>_xlfn.IFNA(IF(IF($AG50=AS$9,VLOOKUP(AI50,buff!$K:$L,2,FALSE),"")=0,"",IF($AG50=AS$9,VLOOKUP(AI50,buff!$K:$L,2,FALSE),"")),"")</f>
        <v/>
      </c>
      <c r="AT50" s="6" t="str">
        <f>_xlfn.IFNA(IF(IF($AG50=AT$9,VLOOKUP(AJ50,buff!$K:$L,2,FALSE),"")=0,"",IF($AG50=AT$9,VLOOKUP(AJ50,buff!$K:$L,2,FALSE),"")),"")</f>
        <v/>
      </c>
      <c r="AU50" s="6" t="str">
        <f>_xlfn.IFNA(IF(IF($AG50=AU$9,VLOOKUP(AK50,buff!$K:$L,2,FALSE),"")=0,"",IF($AG50=AU$9,VLOOKUP(AK50,buff!$K:$L,2,FALSE),"")),"")</f>
        <v/>
      </c>
      <c r="AV50" s="6" t="str">
        <f>_xlfn.IFNA(IF(IF($AG50=AV$9,VLOOKUP(AL50,buff!$K:$L,2,FALSE),"")=0,"",IF($AG50=AV$9,VLOOKUP(AL50,buff!$K:$L,2,FALSE),"")),"")</f>
        <v/>
      </c>
      <c r="AW50">
        <v>0</v>
      </c>
      <c r="AX50">
        <v>0</v>
      </c>
      <c r="AY50" s="22">
        <f t="shared" si="8"/>
        <v>300002</v>
      </c>
    </row>
    <row r="51" spans="2:51" x14ac:dyDescent="0.15">
      <c r="B51" s="8">
        <f t="shared" ref="B51:B114" si="12">3*10000000+D51*100+C51</f>
        <v>30000301</v>
      </c>
      <c r="C51" s="8">
        <f t="shared" ref="C51:C114" si="13">IF(C50=C$9,1,C50+1)</f>
        <v>1</v>
      </c>
      <c r="D51" s="8">
        <f t="shared" ref="D51:D114" si="14">IF(C51=1,D50+1,D50)</f>
        <v>3</v>
      </c>
      <c r="E51" t="str">
        <f>VLOOKUP(D51,特效对应!W:Y,2,FALSE)</f>
        <v>组合·死神之怒</v>
      </c>
      <c r="F51" s="20" t="s">
        <v>1452</v>
      </c>
      <c r="G51" s="4" t="s">
        <v>277</v>
      </c>
      <c r="H51" s="1" t="s">
        <v>102</v>
      </c>
      <c r="I51" s="20" t="s">
        <v>108</v>
      </c>
      <c r="J51" s="4"/>
      <c r="K51" s="4">
        <v>200</v>
      </c>
      <c r="L51" s="20">
        <f t="shared" si="5"/>
        <v>200</v>
      </c>
      <c r="M51" s="25" t="str">
        <f>M$4&amp;VLOOKUP(E51,特效对应!X:Y,2,FALSE)&amp;M$5</f>
        <v>||eff_sishenzhinu|</v>
      </c>
      <c r="N51" s="25">
        <v>3</v>
      </c>
      <c r="O51" s="25">
        <v>0</v>
      </c>
      <c r="P51" s="25">
        <v>0</v>
      </c>
      <c r="Q51" s="6" t="str">
        <f t="shared" ref="Q51:Q114" si="15">IF(AM51="","",AM51)&amp;IF(AN51="","","|"&amp;AN51)&amp;IF(AO51="","","|"&amp;AO51)&amp;IF(AP51="","","|"&amp;AP51)&amp;IF(AQ51="","","|"&amp;AQ51)</f>
        <v/>
      </c>
      <c r="R51" s="6" t="str">
        <f t="shared" ref="R51:R114" si="16">IF(AR51="","",AR51)&amp;IF(AS51="","","|"&amp;AS51)&amp;IF(AT51="","","|"&amp;AT51)&amp;IF(AU51="","","|"&amp;AU51)&amp;IF(AV51="","","|"&amp;AV51)</f>
        <v/>
      </c>
      <c r="S51" s="19" t="str">
        <f>VLOOKUP(D51,特效对应!W:Z,4,FALSE)</f>
        <v>skill_02</v>
      </c>
      <c r="V51" s="19">
        <v>0</v>
      </c>
      <c r="W51" s="19">
        <f t="shared" si="6"/>
        <v>100</v>
      </c>
      <c r="X51" s="19">
        <v>0</v>
      </c>
      <c r="AA51" s="25">
        <v>1</v>
      </c>
      <c r="AB51" s="19">
        <f t="shared" ref="AB51:AB114" si="17">AW51</f>
        <v>0</v>
      </c>
      <c r="AC51" s="19">
        <f t="shared" ref="AC51:AC114" si="18">AX51</f>
        <v>0</v>
      </c>
      <c r="AD51" s="25" t="s">
        <v>1410</v>
      </c>
      <c r="AF51">
        <f t="shared" ref="AF51:AF114" si="19">C51</f>
        <v>1</v>
      </c>
      <c r="AH51" s="4"/>
      <c r="AM51" s="6" t="str">
        <f>_xlfn.IFNA(IF(IF($AG51=AM$9,VLOOKUP(AH51,buff!$K:$L,2,FALSE),"")=0,"",IF($AG51=AM$9,VLOOKUP(AH51,buff!$K:$L,2,FALSE),"")),"")</f>
        <v/>
      </c>
      <c r="AN51" s="6" t="str">
        <f>_xlfn.IFNA(IF(IF($AG51=AN$9,VLOOKUP(AI51,buff!$K:$L,2,FALSE),"")=0,"",IF($AG51=AN$9,VLOOKUP(AI51,buff!$K:$L,2,FALSE),"")),"")</f>
        <v/>
      </c>
      <c r="AO51" s="6" t="str">
        <f>_xlfn.IFNA(IF(IF($AG51=AO$9,VLOOKUP(AJ51,buff!$K:$L,2,FALSE),"")=0,"",IF($AG51=AO$9,VLOOKUP(AJ51,buff!$K:$L,2,FALSE),"")),"")</f>
        <v/>
      </c>
      <c r="AP51" s="6" t="str">
        <f>_xlfn.IFNA(IF(IF($AG51=AP$9,VLOOKUP(AK51,buff!$K:$L,2,FALSE),"")=0,"",IF($AG51=AP$9,VLOOKUP(AK51,buff!$K:$L,2,FALSE),"")),"")</f>
        <v/>
      </c>
      <c r="AQ51" s="6" t="str">
        <f>_xlfn.IFNA(IF(IF($AG51=AQ$9,VLOOKUP(AL51,buff!$K:$L,2,FALSE),"")=0,"",IF($AG51=AQ$9,VLOOKUP(AL51,buff!$K:$L,2,FALSE),"")),"")</f>
        <v/>
      </c>
      <c r="AR51" s="6" t="str">
        <f>_xlfn.IFNA(IF(IF($AG51=AR$9,VLOOKUP(AH51,buff!$K:$L,2,FALSE),"")=0,"",IF($AG51=AR$9,VLOOKUP(AH51,buff!$K:$L,2,FALSE),"")),"")</f>
        <v/>
      </c>
      <c r="AS51" s="6" t="str">
        <f>_xlfn.IFNA(IF(IF($AG51=AS$9,VLOOKUP(AI51,buff!$K:$L,2,FALSE),"")=0,"",IF($AG51=AS$9,VLOOKUP(AI51,buff!$K:$L,2,FALSE),"")),"")</f>
        <v/>
      </c>
      <c r="AT51" s="6" t="str">
        <f>_xlfn.IFNA(IF(IF($AG51=AT$9,VLOOKUP(AJ51,buff!$K:$L,2,FALSE),"")=0,"",IF($AG51=AT$9,VLOOKUP(AJ51,buff!$K:$L,2,FALSE),"")),"")</f>
        <v/>
      </c>
      <c r="AU51" s="6" t="str">
        <f>_xlfn.IFNA(IF(IF($AG51=AU$9,VLOOKUP(AK51,buff!$K:$L,2,FALSE),"")=0,"",IF($AG51=AU$9,VLOOKUP(AK51,buff!$K:$L,2,FALSE),"")),"")</f>
        <v/>
      </c>
      <c r="AV51" s="6" t="str">
        <f>_xlfn.IFNA(IF(IF($AG51=AV$9,VLOOKUP(AL51,buff!$K:$L,2,FALSE),"")=0,"",IF($AG51=AV$9,VLOOKUP(AL51,buff!$K:$L,2,FALSE),"")),"")</f>
        <v/>
      </c>
      <c r="AW51">
        <v>0</v>
      </c>
      <c r="AX51">
        <v>0</v>
      </c>
      <c r="AY51" s="22">
        <f t="shared" ref="AY51:AY114" si="20">3*100000+D51</f>
        <v>300003</v>
      </c>
    </row>
    <row r="52" spans="2:51" x14ac:dyDescent="0.15">
      <c r="B52" s="8">
        <f t="shared" si="12"/>
        <v>30000302</v>
      </c>
      <c r="C52" s="8">
        <f t="shared" si="13"/>
        <v>2</v>
      </c>
      <c r="D52" s="8">
        <f t="shared" si="14"/>
        <v>3</v>
      </c>
      <c r="E52" t="str">
        <f>VLOOKUP(D52,特效对应!W:Y,2,FALSE)</f>
        <v>组合·死神之怒</v>
      </c>
      <c r="F52" s="20" t="s">
        <v>1452</v>
      </c>
      <c r="G52" s="4" t="s">
        <v>277</v>
      </c>
      <c r="H52" s="1" t="s">
        <v>102</v>
      </c>
      <c r="I52" s="20" t="s">
        <v>108</v>
      </c>
      <c r="J52" s="4"/>
      <c r="K52" s="4">
        <v>200</v>
      </c>
      <c r="L52" s="20">
        <f t="shared" si="5"/>
        <v>200</v>
      </c>
      <c r="M52" s="25" t="str">
        <f>M$4&amp;VLOOKUP(E52,特效对应!X:Y,2,FALSE)&amp;M$5</f>
        <v>||eff_sishenzhinu|</v>
      </c>
      <c r="N52" s="25">
        <v>3</v>
      </c>
      <c r="O52" s="25">
        <v>0</v>
      </c>
      <c r="P52" s="25">
        <v>0</v>
      </c>
      <c r="Q52" s="6" t="str">
        <f t="shared" si="15"/>
        <v/>
      </c>
      <c r="R52" s="6" t="str">
        <f t="shared" si="16"/>
        <v/>
      </c>
      <c r="S52" s="19" t="str">
        <f>VLOOKUP(D52,特效对应!W:Z,4,FALSE)</f>
        <v>skill_02</v>
      </c>
      <c r="V52" s="19">
        <v>0</v>
      </c>
      <c r="W52" s="19">
        <f t="shared" si="6"/>
        <v>100</v>
      </c>
      <c r="X52" s="19">
        <v>0</v>
      </c>
      <c r="AA52" s="25">
        <v>1</v>
      </c>
      <c r="AB52" s="19">
        <f t="shared" si="17"/>
        <v>0</v>
      </c>
      <c r="AC52" s="19">
        <f t="shared" si="18"/>
        <v>0</v>
      </c>
      <c r="AD52" s="25" t="s">
        <v>1410</v>
      </c>
      <c r="AF52">
        <f t="shared" si="19"/>
        <v>2</v>
      </c>
      <c r="AH52" s="4"/>
      <c r="AM52" s="6" t="str">
        <f>_xlfn.IFNA(IF(IF($AG52=AM$9,VLOOKUP(AH52,buff!$K:$L,2,FALSE),"")=0,"",IF($AG52=AM$9,VLOOKUP(AH52,buff!$K:$L,2,FALSE),"")),"")</f>
        <v/>
      </c>
      <c r="AN52" s="6" t="str">
        <f>_xlfn.IFNA(IF(IF($AG52=AN$9,VLOOKUP(AI52,buff!$K:$L,2,FALSE),"")=0,"",IF($AG52=AN$9,VLOOKUP(AI52,buff!$K:$L,2,FALSE),"")),"")</f>
        <v/>
      </c>
      <c r="AO52" s="6" t="str">
        <f>_xlfn.IFNA(IF(IF($AG52=AO$9,VLOOKUP(AJ52,buff!$K:$L,2,FALSE),"")=0,"",IF($AG52=AO$9,VLOOKUP(AJ52,buff!$K:$L,2,FALSE),"")),"")</f>
        <v/>
      </c>
      <c r="AP52" s="6" t="str">
        <f>_xlfn.IFNA(IF(IF($AG52=AP$9,VLOOKUP(AK52,buff!$K:$L,2,FALSE),"")=0,"",IF($AG52=AP$9,VLOOKUP(AK52,buff!$K:$L,2,FALSE),"")),"")</f>
        <v/>
      </c>
      <c r="AQ52" s="6" t="str">
        <f>_xlfn.IFNA(IF(IF($AG52=AQ$9,VLOOKUP(AL52,buff!$K:$L,2,FALSE),"")=0,"",IF($AG52=AQ$9,VLOOKUP(AL52,buff!$K:$L,2,FALSE),"")),"")</f>
        <v/>
      </c>
      <c r="AR52" s="6" t="str">
        <f>_xlfn.IFNA(IF(IF($AG52=AR$9,VLOOKUP(AH52,buff!$K:$L,2,FALSE),"")=0,"",IF($AG52=AR$9,VLOOKUP(AH52,buff!$K:$L,2,FALSE),"")),"")</f>
        <v/>
      </c>
      <c r="AS52" s="6" t="str">
        <f>_xlfn.IFNA(IF(IF($AG52=AS$9,VLOOKUP(AI52,buff!$K:$L,2,FALSE),"")=0,"",IF($AG52=AS$9,VLOOKUP(AI52,buff!$K:$L,2,FALSE),"")),"")</f>
        <v/>
      </c>
      <c r="AT52" s="6" t="str">
        <f>_xlfn.IFNA(IF(IF($AG52=AT$9,VLOOKUP(AJ52,buff!$K:$L,2,FALSE),"")=0,"",IF($AG52=AT$9,VLOOKUP(AJ52,buff!$K:$L,2,FALSE),"")),"")</f>
        <v/>
      </c>
      <c r="AU52" s="6" t="str">
        <f>_xlfn.IFNA(IF(IF($AG52=AU$9,VLOOKUP(AK52,buff!$K:$L,2,FALSE),"")=0,"",IF($AG52=AU$9,VLOOKUP(AK52,buff!$K:$L,2,FALSE),"")),"")</f>
        <v/>
      </c>
      <c r="AV52" s="6" t="str">
        <f>_xlfn.IFNA(IF(IF($AG52=AV$9,VLOOKUP(AL52,buff!$K:$L,2,FALSE),"")=0,"",IF($AG52=AV$9,VLOOKUP(AL52,buff!$K:$L,2,FALSE),"")),"")</f>
        <v/>
      </c>
      <c r="AW52">
        <v>0</v>
      </c>
      <c r="AX52">
        <v>0</v>
      </c>
      <c r="AY52" s="22">
        <f t="shared" si="20"/>
        <v>300003</v>
      </c>
    </row>
    <row r="53" spans="2:51" x14ac:dyDescent="0.15">
      <c r="B53" s="8">
        <f t="shared" si="12"/>
        <v>30000303</v>
      </c>
      <c r="C53" s="8">
        <f t="shared" si="13"/>
        <v>3</v>
      </c>
      <c r="D53" s="8">
        <f t="shared" si="14"/>
        <v>3</v>
      </c>
      <c r="E53" t="str">
        <f>VLOOKUP(D53,特效对应!W:Y,2,FALSE)</f>
        <v>组合·死神之怒</v>
      </c>
      <c r="F53" s="20" t="s">
        <v>1452</v>
      </c>
      <c r="G53" s="4" t="s">
        <v>277</v>
      </c>
      <c r="H53" s="1" t="s">
        <v>102</v>
      </c>
      <c r="I53" s="20" t="s">
        <v>108</v>
      </c>
      <c r="J53" s="4"/>
      <c r="K53" s="4">
        <v>200</v>
      </c>
      <c r="L53" s="20">
        <f t="shared" si="5"/>
        <v>200</v>
      </c>
      <c r="M53" s="25" t="str">
        <f>M$4&amp;VLOOKUP(E53,特效对应!X:Y,2,FALSE)&amp;M$5</f>
        <v>||eff_sishenzhinu|</v>
      </c>
      <c r="N53" s="25">
        <v>3</v>
      </c>
      <c r="O53" s="25">
        <v>0</v>
      </c>
      <c r="P53" s="25">
        <v>0</v>
      </c>
      <c r="Q53" s="6" t="str">
        <f t="shared" si="15"/>
        <v/>
      </c>
      <c r="R53" s="6" t="str">
        <f t="shared" si="16"/>
        <v/>
      </c>
      <c r="S53" s="19" t="str">
        <f>VLOOKUP(D53,特效对应!W:Z,4,FALSE)</f>
        <v>skill_02</v>
      </c>
      <c r="V53" s="19">
        <v>0</v>
      </c>
      <c r="W53" s="19">
        <f t="shared" si="6"/>
        <v>100</v>
      </c>
      <c r="X53" s="19">
        <v>0</v>
      </c>
      <c r="AA53" s="25">
        <v>1</v>
      </c>
      <c r="AB53" s="19">
        <f t="shared" si="17"/>
        <v>0</v>
      </c>
      <c r="AC53" s="19">
        <f t="shared" si="18"/>
        <v>0</v>
      </c>
      <c r="AD53" s="25" t="s">
        <v>1410</v>
      </c>
      <c r="AF53">
        <f t="shared" si="19"/>
        <v>3</v>
      </c>
      <c r="AH53" s="4"/>
      <c r="AM53" s="6" t="str">
        <f>_xlfn.IFNA(IF(IF($AG53=AM$9,VLOOKUP(AH53,buff!$K:$L,2,FALSE),"")=0,"",IF($AG53=AM$9,VLOOKUP(AH53,buff!$K:$L,2,FALSE),"")),"")</f>
        <v/>
      </c>
      <c r="AN53" s="6" t="str">
        <f>_xlfn.IFNA(IF(IF($AG53=AN$9,VLOOKUP(AI53,buff!$K:$L,2,FALSE),"")=0,"",IF($AG53=AN$9,VLOOKUP(AI53,buff!$K:$L,2,FALSE),"")),"")</f>
        <v/>
      </c>
      <c r="AO53" s="6" t="str">
        <f>_xlfn.IFNA(IF(IF($AG53=AO$9,VLOOKUP(AJ53,buff!$K:$L,2,FALSE),"")=0,"",IF($AG53=AO$9,VLOOKUP(AJ53,buff!$K:$L,2,FALSE),"")),"")</f>
        <v/>
      </c>
      <c r="AP53" s="6" t="str">
        <f>_xlfn.IFNA(IF(IF($AG53=AP$9,VLOOKUP(AK53,buff!$K:$L,2,FALSE),"")=0,"",IF($AG53=AP$9,VLOOKUP(AK53,buff!$K:$L,2,FALSE),"")),"")</f>
        <v/>
      </c>
      <c r="AQ53" s="6" t="str">
        <f>_xlfn.IFNA(IF(IF($AG53=AQ$9,VLOOKUP(AL53,buff!$K:$L,2,FALSE),"")=0,"",IF($AG53=AQ$9,VLOOKUP(AL53,buff!$K:$L,2,FALSE),"")),"")</f>
        <v/>
      </c>
      <c r="AR53" s="6" t="str">
        <f>_xlfn.IFNA(IF(IF($AG53=AR$9,VLOOKUP(AH53,buff!$K:$L,2,FALSE),"")=0,"",IF($AG53=AR$9,VLOOKUP(AH53,buff!$K:$L,2,FALSE),"")),"")</f>
        <v/>
      </c>
      <c r="AS53" s="6" t="str">
        <f>_xlfn.IFNA(IF(IF($AG53=AS$9,VLOOKUP(AI53,buff!$K:$L,2,FALSE),"")=0,"",IF($AG53=AS$9,VLOOKUP(AI53,buff!$K:$L,2,FALSE),"")),"")</f>
        <v/>
      </c>
      <c r="AT53" s="6" t="str">
        <f>_xlfn.IFNA(IF(IF($AG53=AT$9,VLOOKUP(AJ53,buff!$K:$L,2,FALSE),"")=0,"",IF($AG53=AT$9,VLOOKUP(AJ53,buff!$K:$L,2,FALSE),"")),"")</f>
        <v/>
      </c>
      <c r="AU53" s="6" t="str">
        <f>_xlfn.IFNA(IF(IF($AG53=AU$9,VLOOKUP(AK53,buff!$K:$L,2,FALSE),"")=0,"",IF($AG53=AU$9,VLOOKUP(AK53,buff!$K:$L,2,FALSE),"")),"")</f>
        <v/>
      </c>
      <c r="AV53" s="6" t="str">
        <f>_xlfn.IFNA(IF(IF($AG53=AV$9,VLOOKUP(AL53,buff!$K:$L,2,FALSE),"")=0,"",IF($AG53=AV$9,VLOOKUP(AL53,buff!$K:$L,2,FALSE),"")),"")</f>
        <v/>
      </c>
      <c r="AW53">
        <v>0</v>
      </c>
      <c r="AX53">
        <v>0</v>
      </c>
      <c r="AY53" s="22">
        <f t="shared" si="20"/>
        <v>300003</v>
      </c>
    </row>
    <row r="54" spans="2:51" x14ac:dyDescent="0.15">
      <c r="B54" s="8">
        <f t="shared" si="12"/>
        <v>30000304</v>
      </c>
      <c r="C54" s="8">
        <f t="shared" si="13"/>
        <v>4</v>
      </c>
      <c r="D54" s="8">
        <f t="shared" si="14"/>
        <v>3</v>
      </c>
      <c r="E54" t="str">
        <f>VLOOKUP(D54,特效对应!W:Y,2,FALSE)</f>
        <v>组合·死神之怒</v>
      </c>
      <c r="F54" s="20" t="s">
        <v>1452</v>
      </c>
      <c r="G54" s="4" t="s">
        <v>277</v>
      </c>
      <c r="H54" s="1" t="s">
        <v>102</v>
      </c>
      <c r="I54" s="20" t="s">
        <v>108</v>
      </c>
      <c r="J54" s="4"/>
      <c r="K54" s="4">
        <v>200</v>
      </c>
      <c r="L54" s="20">
        <f t="shared" si="5"/>
        <v>200</v>
      </c>
      <c r="M54" s="25" t="str">
        <f>M$4&amp;VLOOKUP(E54,特效对应!X:Y,2,FALSE)&amp;M$5</f>
        <v>||eff_sishenzhinu|</v>
      </c>
      <c r="N54" s="25">
        <v>3</v>
      </c>
      <c r="O54" s="25">
        <v>0</v>
      </c>
      <c r="P54" s="25">
        <v>0</v>
      </c>
      <c r="Q54" s="6" t="str">
        <f t="shared" si="15"/>
        <v/>
      </c>
      <c r="R54" s="6" t="str">
        <f t="shared" si="16"/>
        <v/>
      </c>
      <c r="S54" s="19" t="str">
        <f>VLOOKUP(D54,特效对应!W:Z,4,FALSE)</f>
        <v>skill_02</v>
      </c>
      <c r="V54" s="19">
        <v>0</v>
      </c>
      <c r="W54" s="19">
        <f t="shared" si="6"/>
        <v>100</v>
      </c>
      <c r="X54" s="19">
        <v>0</v>
      </c>
      <c r="AA54" s="25">
        <v>1</v>
      </c>
      <c r="AB54" s="19">
        <f t="shared" si="17"/>
        <v>0</v>
      </c>
      <c r="AC54" s="19">
        <f t="shared" si="18"/>
        <v>0</v>
      </c>
      <c r="AD54" s="25" t="s">
        <v>1410</v>
      </c>
      <c r="AF54">
        <f t="shared" si="19"/>
        <v>4</v>
      </c>
      <c r="AH54" s="4"/>
      <c r="AM54" s="6" t="str">
        <f>_xlfn.IFNA(IF(IF($AG54=AM$9,VLOOKUP(AH54,buff!$K:$L,2,FALSE),"")=0,"",IF($AG54=AM$9,VLOOKUP(AH54,buff!$K:$L,2,FALSE),"")),"")</f>
        <v/>
      </c>
      <c r="AN54" s="6" t="str">
        <f>_xlfn.IFNA(IF(IF($AG54=AN$9,VLOOKUP(AI54,buff!$K:$L,2,FALSE),"")=0,"",IF($AG54=AN$9,VLOOKUP(AI54,buff!$K:$L,2,FALSE),"")),"")</f>
        <v/>
      </c>
      <c r="AO54" s="6" t="str">
        <f>_xlfn.IFNA(IF(IF($AG54=AO$9,VLOOKUP(AJ54,buff!$K:$L,2,FALSE),"")=0,"",IF($AG54=AO$9,VLOOKUP(AJ54,buff!$K:$L,2,FALSE),"")),"")</f>
        <v/>
      </c>
      <c r="AP54" s="6" t="str">
        <f>_xlfn.IFNA(IF(IF($AG54=AP$9,VLOOKUP(AK54,buff!$K:$L,2,FALSE),"")=0,"",IF($AG54=AP$9,VLOOKUP(AK54,buff!$K:$L,2,FALSE),"")),"")</f>
        <v/>
      </c>
      <c r="AQ54" s="6" t="str">
        <f>_xlfn.IFNA(IF(IF($AG54=AQ$9,VLOOKUP(AL54,buff!$K:$L,2,FALSE),"")=0,"",IF($AG54=AQ$9,VLOOKUP(AL54,buff!$K:$L,2,FALSE),"")),"")</f>
        <v/>
      </c>
      <c r="AR54" s="6" t="str">
        <f>_xlfn.IFNA(IF(IF($AG54=AR$9,VLOOKUP(AH54,buff!$K:$L,2,FALSE),"")=0,"",IF($AG54=AR$9,VLOOKUP(AH54,buff!$K:$L,2,FALSE),"")),"")</f>
        <v/>
      </c>
      <c r="AS54" s="6" t="str">
        <f>_xlfn.IFNA(IF(IF($AG54=AS$9,VLOOKUP(AI54,buff!$K:$L,2,FALSE),"")=0,"",IF($AG54=AS$9,VLOOKUP(AI54,buff!$K:$L,2,FALSE),"")),"")</f>
        <v/>
      </c>
      <c r="AT54" s="6" t="str">
        <f>_xlfn.IFNA(IF(IF($AG54=AT$9,VLOOKUP(AJ54,buff!$K:$L,2,FALSE),"")=0,"",IF($AG54=AT$9,VLOOKUP(AJ54,buff!$K:$L,2,FALSE),"")),"")</f>
        <v/>
      </c>
      <c r="AU54" s="6" t="str">
        <f>_xlfn.IFNA(IF(IF($AG54=AU$9,VLOOKUP(AK54,buff!$K:$L,2,FALSE),"")=0,"",IF($AG54=AU$9,VLOOKUP(AK54,buff!$K:$L,2,FALSE),"")),"")</f>
        <v/>
      </c>
      <c r="AV54" s="6" t="str">
        <f>_xlfn.IFNA(IF(IF($AG54=AV$9,VLOOKUP(AL54,buff!$K:$L,2,FALSE),"")=0,"",IF($AG54=AV$9,VLOOKUP(AL54,buff!$K:$L,2,FALSE),"")),"")</f>
        <v/>
      </c>
      <c r="AW54">
        <v>0</v>
      </c>
      <c r="AX54">
        <v>0</v>
      </c>
      <c r="AY54" s="22">
        <f t="shared" si="20"/>
        <v>300003</v>
      </c>
    </row>
    <row r="55" spans="2:51" x14ac:dyDescent="0.15">
      <c r="B55" s="8">
        <f t="shared" si="12"/>
        <v>30000305</v>
      </c>
      <c r="C55" s="8">
        <f t="shared" si="13"/>
        <v>5</v>
      </c>
      <c r="D55" s="8">
        <f t="shared" si="14"/>
        <v>3</v>
      </c>
      <c r="E55" t="str">
        <f>VLOOKUP(D55,特效对应!W:Y,2,FALSE)</f>
        <v>组合·死神之怒</v>
      </c>
      <c r="F55" s="20" t="s">
        <v>1452</v>
      </c>
      <c r="G55" s="4" t="s">
        <v>277</v>
      </c>
      <c r="H55" s="1" t="s">
        <v>102</v>
      </c>
      <c r="I55" s="20" t="s">
        <v>108</v>
      </c>
      <c r="J55" s="4"/>
      <c r="K55" s="4">
        <v>200</v>
      </c>
      <c r="L55" s="20">
        <f t="shared" si="5"/>
        <v>200</v>
      </c>
      <c r="M55" s="25" t="str">
        <f>M$4&amp;VLOOKUP(E55,特效对应!X:Y,2,FALSE)&amp;M$5</f>
        <v>||eff_sishenzhinu|</v>
      </c>
      <c r="N55" s="25">
        <v>3</v>
      </c>
      <c r="O55" s="25">
        <v>0</v>
      </c>
      <c r="P55" s="25">
        <v>0</v>
      </c>
      <c r="Q55" s="6" t="str">
        <f t="shared" si="15"/>
        <v/>
      </c>
      <c r="R55" s="6" t="str">
        <f t="shared" si="16"/>
        <v/>
      </c>
      <c r="S55" s="19" t="str">
        <f>VLOOKUP(D55,特效对应!W:Z,4,FALSE)</f>
        <v>skill_02</v>
      </c>
      <c r="V55" s="19">
        <v>0</v>
      </c>
      <c r="W55" s="19">
        <f t="shared" si="6"/>
        <v>100</v>
      </c>
      <c r="X55" s="19">
        <v>0</v>
      </c>
      <c r="AA55" s="25">
        <v>1</v>
      </c>
      <c r="AB55" s="19">
        <f t="shared" si="17"/>
        <v>0</v>
      </c>
      <c r="AC55" s="19">
        <f t="shared" si="18"/>
        <v>0</v>
      </c>
      <c r="AD55" s="25" t="s">
        <v>1410</v>
      </c>
      <c r="AF55">
        <f t="shared" si="19"/>
        <v>5</v>
      </c>
      <c r="AH55" s="4"/>
      <c r="AM55" s="6" t="str">
        <f>_xlfn.IFNA(IF(IF($AG55=AM$9,VLOOKUP(AH55,buff!$K:$L,2,FALSE),"")=0,"",IF($AG55=AM$9,VLOOKUP(AH55,buff!$K:$L,2,FALSE),"")),"")</f>
        <v/>
      </c>
      <c r="AN55" s="6" t="str">
        <f>_xlfn.IFNA(IF(IF($AG55=AN$9,VLOOKUP(AI55,buff!$K:$L,2,FALSE),"")=0,"",IF($AG55=AN$9,VLOOKUP(AI55,buff!$K:$L,2,FALSE),"")),"")</f>
        <v/>
      </c>
      <c r="AO55" s="6" t="str">
        <f>_xlfn.IFNA(IF(IF($AG55=AO$9,VLOOKUP(AJ55,buff!$K:$L,2,FALSE),"")=0,"",IF($AG55=AO$9,VLOOKUP(AJ55,buff!$K:$L,2,FALSE),"")),"")</f>
        <v/>
      </c>
      <c r="AP55" s="6" t="str">
        <f>_xlfn.IFNA(IF(IF($AG55=AP$9,VLOOKUP(AK55,buff!$K:$L,2,FALSE),"")=0,"",IF($AG55=AP$9,VLOOKUP(AK55,buff!$K:$L,2,FALSE),"")),"")</f>
        <v/>
      </c>
      <c r="AQ55" s="6" t="str">
        <f>_xlfn.IFNA(IF(IF($AG55=AQ$9,VLOOKUP(AL55,buff!$K:$L,2,FALSE),"")=0,"",IF($AG55=AQ$9,VLOOKUP(AL55,buff!$K:$L,2,FALSE),"")),"")</f>
        <v/>
      </c>
      <c r="AR55" s="6" t="str">
        <f>_xlfn.IFNA(IF(IF($AG55=AR$9,VLOOKUP(AH55,buff!$K:$L,2,FALSE),"")=0,"",IF($AG55=AR$9,VLOOKUP(AH55,buff!$K:$L,2,FALSE),"")),"")</f>
        <v/>
      </c>
      <c r="AS55" s="6" t="str">
        <f>_xlfn.IFNA(IF(IF($AG55=AS$9,VLOOKUP(AI55,buff!$K:$L,2,FALSE),"")=0,"",IF($AG55=AS$9,VLOOKUP(AI55,buff!$K:$L,2,FALSE),"")),"")</f>
        <v/>
      </c>
      <c r="AT55" s="6" t="str">
        <f>_xlfn.IFNA(IF(IF($AG55=AT$9,VLOOKUP(AJ55,buff!$K:$L,2,FALSE),"")=0,"",IF($AG55=AT$9,VLOOKUP(AJ55,buff!$K:$L,2,FALSE),"")),"")</f>
        <v/>
      </c>
      <c r="AU55" s="6" t="str">
        <f>_xlfn.IFNA(IF(IF($AG55=AU$9,VLOOKUP(AK55,buff!$K:$L,2,FALSE),"")=0,"",IF($AG55=AU$9,VLOOKUP(AK55,buff!$K:$L,2,FALSE),"")),"")</f>
        <v/>
      </c>
      <c r="AV55" s="6" t="str">
        <f>_xlfn.IFNA(IF(IF($AG55=AV$9,VLOOKUP(AL55,buff!$K:$L,2,FALSE),"")=0,"",IF($AG55=AV$9,VLOOKUP(AL55,buff!$K:$L,2,FALSE),"")),"")</f>
        <v/>
      </c>
      <c r="AW55">
        <v>0</v>
      </c>
      <c r="AX55">
        <v>0</v>
      </c>
      <c r="AY55" s="22">
        <f t="shared" si="20"/>
        <v>300003</v>
      </c>
    </row>
    <row r="56" spans="2:51" x14ac:dyDescent="0.15">
      <c r="B56" s="8">
        <f t="shared" si="12"/>
        <v>30000306</v>
      </c>
      <c r="C56" s="8">
        <f t="shared" si="13"/>
        <v>6</v>
      </c>
      <c r="D56" s="8">
        <f t="shared" si="14"/>
        <v>3</v>
      </c>
      <c r="E56" t="str">
        <f>VLOOKUP(D56,特效对应!W:Y,2,FALSE)</f>
        <v>组合·死神之怒</v>
      </c>
      <c r="F56" s="20" t="s">
        <v>1452</v>
      </c>
      <c r="G56" s="4" t="s">
        <v>277</v>
      </c>
      <c r="H56" s="1" t="s">
        <v>102</v>
      </c>
      <c r="I56" s="20" t="s">
        <v>108</v>
      </c>
      <c r="J56" s="4"/>
      <c r="K56" s="4">
        <v>200</v>
      </c>
      <c r="L56" s="20">
        <f t="shared" si="5"/>
        <v>200</v>
      </c>
      <c r="M56" s="25" t="str">
        <f>M$4&amp;VLOOKUP(E56,特效对应!X:Y,2,FALSE)&amp;M$5</f>
        <v>||eff_sishenzhinu|</v>
      </c>
      <c r="N56" s="25">
        <v>3</v>
      </c>
      <c r="O56" s="25">
        <v>0</v>
      </c>
      <c r="P56" s="25">
        <v>0</v>
      </c>
      <c r="Q56" s="6" t="str">
        <f t="shared" si="15"/>
        <v/>
      </c>
      <c r="R56" s="6" t="str">
        <f t="shared" si="16"/>
        <v/>
      </c>
      <c r="S56" s="19" t="str">
        <f>VLOOKUP(D56,特效对应!W:Z,4,FALSE)</f>
        <v>skill_02</v>
      </c>
      <c r="V56" s="19">
        <v>0</v>
      </c>
      <c r="W56" s="19">
        <f t="shared" si="6"/>
        <v>100</v>
      </c>
      <c r="X56" s="19">
        <v>0</v>
      </c>
      <c r="AA56" s="25">
        <v>1</v>
      </c>
      <c r="AB56" s="19">
        <f t="shared" si="17"/>
        <v>0</v>
      </c>
      <c r="AC56" s="19">
        <f t="shared" si="18"/>
        <v>0</v>
      </c>
      <c r="AD56" s="25" t="s">
        <v>1410</v>
      </c>
      <c r="AF56">
        <f t="shared" si="19"/>
        <v>6</v>
      </c>
      <c r="AH56" s="4"/>
      <c r="AM56" s="6" t="str">
        <f>_xlfn.IFNA(IF(IF($AG56=AM$9,VLOOKUP(AH56,buff!$K:$L,2,FALSE),"")=0,"",IF($AG56=AM$9,VLOOKUP(AH56,buff!$K:$L,2,FALSE),"")),"")</f>
        <v/>
      </c>
      <c r="AN56" s="6" t="str">
        <f>_xlfn.IFNA(IF(IF($AG56=AN$9,VLOOKUP(AI56,buff!$K:$L,2,FALSE),"")=0,"",IF($AG56=AN$9,VLOOKUP(AI56,buff!$K:$L,2,FALSE),"")),"")</f>
        <v/>
      </c>
      <c r="AO56" s="6" t="str">
        <f>_xlfn.IFNA(IF(IF($AG56=AO$9,VLOOKUP(AJ56,buff!$K:$L,2,FALSE),"")=0,"",IF($AG56=AO$9,VLOOKUP(AJ56,buff!$K:$L,2,FALSE),"")),"")</f>
        <v/>
      </c>
      <c r="AP56" s="6" t="str">
        <f>_xlfn.IFNA(IF(IF($AG56=AP$9,VLOOKUP(AK56,buff!$K:$L,2,FALSE),"")=0,"",IF($AG56=AP$9,VLOOKUP(AK56,buff!$K:$L,2,FALSE),"")),"")</f>
        <v/>
      </c>
      <c r="AQ56" s="6" t="str">
        <f>_xlfn.IFNA(IF(IF($AG56=AQ$9,VLOOKUP(AL56,buff!$K:$L,2,FALSE),"")=0,"",IF($AG56=AQ$9,VLOOKUP(AL56,buff!$K:$L,2,FALSE),"")),"")</f>
        <v/>
      </c>
      <c r="AR56" s="6" t="str">
        <f>_xlfn.IFNA(IF(IF($AG56=AR$9,VLOOKUP(AH56,buff!$K:$L,2,FALSE),"")=0,"",IF($AG56=AR$9,VLOOKUP(AH56,buff!$K:$L,2,FALSE),"")),"")</f>
        <v/>
      </c>
      <c r="AS56" s="6" t="str">
        <f>_xlfn.IFNA(IF(IF($AG56=AS$9,VLOOKUP(AI56,buff!$K:$L,2,FALSE),"")=0,"",IF($AG56=AS$9,VLOOKUP(AI56,buff!$K:$L,2,FALSE),"")),"")</f>
        <v/>
      </c>
      <c r="AT56" s="6" t="str">
        <f>_xlfn.IFNA(IF(IF($AG56=AT$9,VLOOKUP(AJ56,buff!$K:$L,2,FALSE),"")=0,"",IF($AG56=AT$9,VLOOKUP(AJ56,buff!$K:$L,2,FALSE),"")),"")</f>
        <v/>
      </c>
      <c r="AU56" s="6" t="str">
        <f>_xlfn.IFNA(IF(IF($AG56=AU$9,VLOOKUP(AK56,buff!$K:$L,2,FALSE),"")=0,"",IF($AG56=AU$9,VLOOKUP(AK56,buff!$K:$L,2,FALSE),"")),"")</f>
        <v/>
      </c>
      <c r="AV56" s="6" t="str">
        <f>_xlfn.IFNA(IF(IF($AG56=AV$9,VLOOKUP(AL56,buff!$K:$L,2,FALSE),"")=0,"",IF($AG56=AV$9,VLOOKUP(AL56,buff!$K:$L,2,FALSE),"")),"")</f>
        <v/>
      </c>
      <c r="AW56">
        <v>0</v>
      </c>
      <c r="AX56">
        <v>0</v>
      </c>
      <c r="AY56" s="22">
        <f t="shared" si="20"/>
        <v>300003</v>
      </c>
    </row>
    <row r="57" spans="2:51" x14ac:dyDescent="0.15">
      <c r="B57" s="8">
        <f t="shared" si="12"/>
        <v>30000307</v>
      </c>
      <c r="C57" s="8">
        <f t="shared" si="13"/>
        <v>7</v>
      </c>
      <c r="D57" s="8">
        <f t="shared" si="14"/>
        <v>3</v>
      </c>
      <c r="E57" t="str">
        <f>VLOOKUP(D57,特效对应!W:Y,2,FALSE)</f>
        <v>组合·死神之怒</v>
      </c>
      <c r="F57" s="20" t="s">
        <v>1452</v>
      </c>
      <c r="G57" s="4" t="s">
        <v>277</v>
      </c>
      <c r="H57" s="1" t="s">
        <v>102</v>
      </c>
      <c r="I57" s="20" t="s">
        <v>108</v>
      </c>
      <c r="J57" s="4"/>
      <c r="K57" s="4">
        <v>200</v>
      </c>
      <c r="L57" s="20">
        <f t="shared" si="5"/>
        <v>200</v>
      </c>
      <c r="M57" s="25" t="str">
        <f>M$4&amp;VLOOKUP(E57,特效对应!X:Y,2,FALSE)&amp;M$5</f>
        <v>||eff_sishenzhinu|</v>
      </c>
      <c r="N57" s="25">
        <v>3</v>
      </c>
      <c r="O57" s="25">
        <v>0</v>
      </c>
      <c r="P57" s="25">
        <v>0</v>
      </c>
      <c r="Q57" s="6" t="str">
        <f t="shared" si="15"/>
        <v/>
      </c>
      <c r="R57" s="6" t="str">
        <f t="shared" si="16"/>
        <v/>
      </c>
      <c r="S57" s="19" t="str">
        <f>VLOOKUP(D57,特效对应!W:Z,4,FALSE)</f>
        <v>skill_02</v>
      </c>
      <c r="V57" s="19">
        <v>0</v>
      </c>
      <c r="W57" s="19">
        <f t="shared" si="6"/>
        <v>100</v>
      </c>
      <c r="X57" s="19">
        <v>0</v>
      </c>
      <c r="AA57" s="25">
        <v>1</v>
      </c>
      <c r="AB57" s="19">
        <f t="shared" si="17"/>
        <v>0</v>
      </c>
      <c r="AC57" s="19">
        <f t="shared" si="18"/>
        <v>0</v>
      </c>
      <c r="AD57" s="25" t="s">
        <v>1410</v>
      </c>
      <c r="AF57">
        <f t="shared" si="19"/>
        <v>7</v>
      </c>
      <c r="AH57" s="4"/>
      <c r="AM57" s="6" t="str">
        <f>_xlfn.IFNA(IF(IF($AG57=AM$9,VLOOKUP(AH57,buff!$K:$L,2,FALSE),"")=0,"",IF($AG57=AM$9,VLOOKUP(AH57,buff!$K:$L,2,FALSE),"")),"")</f>
        <v/>
      </c>
      <c r="AN57" s="6" t="str">
        <f>_xlfn.IFNA(IF(IF($AG57=AN$9,VLOOKUP(AI57,buff!$K:$L,2,FALSE),"")=0,"",IF($AG57=AN$9,VLOOKUP(AI57,buff!$K:$L,2,FALSE),"")),"")</f>
        <v/>
      </c>
      <c r="AO57" s="6" t="str">
        <f>_xlfn.IFNA(IF(IF($AG57=AO$9,VLOOKUP(AJ57,buff!$K:$L,2,FALSE),"")=0,"",IF($AG57=AO$9,VLOOKUP(AJ57,buff!$K:$L,2,FALSE),"")),"")</f>
        <v/>
      </c>
      <c r="AP57" s="6" t="str">
        <f>_xlfn.IFNA(IF(IF($AG57=AP$9,VLOOKUP(AK57,buff!$K:$L,2,FALSE),"")=0,"",IF($AG57=AP$9,VLOOKUP(AK57,buff!$K:$L,2,FALSE),"")),"")</f>
        <v/>
      </c>
      <c r="AQ57" s="6" t="str">
        <f>_xlfn.IFNA(IF(IF($AG57=AQ$9,VLOOKUP(AL57,buff!$K:$L,2,FALSE),"")=0,"",IF($AG57=AQ$9,VLOOKUP(AL57,buff!$K:$L,2,FALSE),"")),"")</f>
        <v/>
      </c>
      <c r="AR57" s="6" t="str">
        <f>_xlfn.IFNA(IF(IF($AG57=AR$9,VLOOKUP(AH57,buff!$K:$L,2,FALSE),"")=0,"",IF($AG57=AR$9,VLOOKUP(AH57,buff!$K:$L,2,FALSE),"")),"")</f>
        <v/>
      </c>
      <c r="AS57" s="6" t="str">
        <f>_xlfn.IFNA(IF(IF($AG57=AS$9,VLOOKUP(AI57,buff!$K:$L,2,FALSE),"")=0,"",IF($AG57=AS$9,VLOOKUP(AI57,buff!$K:$L,2,FALSE),"")),"")</f>
        <v/>
      </c>
      <c r="AT57" s="6" t="str">
        <f>_xlfn.IFNA(IF(IF($AG57=AT$9,VLOOKUP(AJ57,buff!$K:$L,2,FALSE),"")=0,"",IF($AG57=AT$9,VLOOKUP(AJ57,buff!$K:$L,2,FALSE),"")),"")</f>
        <v/>
      </c>
      <c r="AU57" s="6" t="str">
        <f>_xlfn.IFNA(IF(IF($AG57=AU$9,VLOOKUP(AK57,buff!$K:$L,2,FALSE),"")=0,"",IF($AG57=AU$9,VLOOKUP(AK57,buff!$K:$L,2,FALSE),"")),"")</f>
        <v/>
      </c>
      <c r="AV57" s="6" t="str">
        <f>_xlfn.IFNA(IF(IF($AG57=AV$9,VLOOKUP(AL57,buff!$K:$L,2,FALSE),"")=0,"",IF($AG57=AV$9,VLOOKUP(AL57,buff!$K:$L,2,FALSE),"")),"")</f>
        <v/>
      </c>
      <c r="AW57">
        <v>0</v>
      </c>
      <c r="AX57">
        <v>0</v>
      </c>
      <c r="AY57" s="22">
        <f t="shared" si="20"/>
        <v>300003</v>
      </c>
    </row>
    <row r="58" spans="2:51" x14ac:dyDescent="0.15">
      <c r="B58" s="8">
        <f t="shared" si="12"/>
        <v>30000308</v>
      </c>
      <c r="C58" s="8">
        <f t="shared" si="13"/>
        <v>8</v>
      </c>
      <c r="D58" s="8">
        <f t="shared" si="14"/>
        <v>3</v>
      </c>
      <c r="E58" t="str">
        <f>VLOOKUP(D58,特效对应!W:Y,2,FALSE)</f>
        <v>组合·死神之怒</v>
      </c>
      <c r="F58" s="20" t="s">
        <v>1452</v>
      </c>
      <c r="G58" s="4" t="s">
        <v>277</v>
      </c>
      <c r="H58" s="1" t="s">
        <v>102</v>
      </c>
      <c r="I58" s="20" t="s">
        <v>108</v>
      </c>
      <c r="J58" s="4"/>
      <c r="K58" s="4">
        <v>200</v>
      </c>
      <c r="L58" s="20">
        <f t="shared" si="5"/>
        <v>200</v>
      </c>
      <c r="M58" s="25" t="str">
        <f>M$4&amp;VLOOKUP(E58,特效对应!X:Y,2,FALSE)&amp;M$5</f>
        <v>||eff_sishenzhinu|</v>
      </c>
      <c r="N58" s="25">
        <v>3</v>
      </c>
      <c r="O58" s="25">
        <v>0</v>
      </c>
      <c r="P58" s="25">
        <v>0</v>
      </c>
      <c r="Q58" s="6" t="str">
        <f t="shared" si="15"/>
        <v/>
      </c>
      <c r="R58" s="6" t="str">
        <f t="shared" si="16"/>
        <v/>
      </c>
      <c r="S58" s="19" t="str">
        <f>VLOOKUP(D58,特效对应!W:Z,4,FALSE)</f>
        <v>skill_02</v>
      </c>
      <c r="V58" s="19">
        <v>0</v>
      </c>
      <c r="W58" s="19">
        <f t="shared" si="6"/>
        <v>100</v>
      </c>
      <c r="X58" s="19">
        <v>0</v>
      </c>
      <c r="AA58" s="25">
        <v>1</v>
      </c>
      <c r="AB58" s="19">
        <f t="shared" si="17"/>
        <v>0</v>
      </c>
      <c r="AC58" s="19">
        <f t="shared" si="18"/>
        <v>0</v>
      </c>
      <c r="AD58" s="25" t="s">
        <v>1410</v>
      </c>
      <c r="AF58">
        <f t="shared" si="19"/>
        <v>8</v>
      </c>
      <c r="AH58" s="4"/>
      <c r="AM58" s="6" t="str">
        <f>_xlfn.IFNA(IF(IF($AG58=AM$9,VLOOKUP(AH58,buff!$K:$L,2,FALSE),"")=0,"",IF($AG58=AM$9,VLOOKUP(AH58,buff!$K:$L,2,FALSE),"")),"")</f>
        <v/>
      </c>
      <c r="AN58" s="6" t="str">
        <f>_xlfn.IFNA(IF(IF($AG58=AN$9,VLOOKUP(AI58,buff!$K:$L,2,FALSE),"")=0,"",IF($AG58=AN$9,VLOOKUP(AI58,buff!$K:$L,2,FALSE),"")),"")</f>
        <v/>
      </c>
      <c r="AO58" s="6" t="str">
        <f>_xlfn.IFNA(IF(IF($AG58=AO$9,VLOOKUP(AJ58,buff!$K:$L,2,FALSE),"")=0,"",IF($AG58=AO$9,VLOOKUP(AJ58,buff!$K:$L,2,FALSE),"")),"")</f>
        <v/>
      </c>
      <c r="AP58" s="6" t="str">
        <f>_xlfn.IFNA(IF(IF($AG58=AP$9,VLOOKUP(AK58,buff!$K:$L,2,FALSE),"")=0,"",IF($AG58=AP$9,VLOOKUP(AK58,buff!$K:$L,2,FALSE),"")),"")</f>
        <v/>
      </c>
      <c r="AQ58" s="6" t="str">
        <f>_xlfn.IFNA(IF(IF($AG58=AQ$9,VLOOKUP(AL58,buff!$K:$L,2,FALSE),"")=0,"",IF($AG58=AQ$9,VLOOKUP(AL58,buff!$K:$L,2,FALSE),"")),"")</f>
        <v/>
      </c>
      <c r="AR58" s="6" t="str">
        <f>_xlfn.IFNA(IF(IF($AG58=AR$9,VLOOKUP(AH58,buff!$K:$L,2,FALSE),"")=0,"",IF($AG58=AR$9,VLOOKUP(AH58,buff!$K:$L,2,FALSE),"")),"")</f>
        <v/>
      </c>
      <c r="AS58" s="6" t="str">
        <f>_xlfn.IFNA(IF(IF($AG58=AS$9,VLOOKUP(AI58,buff!$K:$L,2,FALSE),"")=0,"",IF($AG58=AS$9,VLOOKUP(AI58,buff!$K:$L,2,FALSE),"")),"")</f>
        <v/>
      </c>
      <c r="AT58" s="6" t="str">
        <f>_xlfn.IFNA(IF(IF($AG58=AT$9,VLOOKUP(AJ58,buff!$K:$L,2,FALSE),"")=0,"",IF($AG58=AT$9,VLOOKUP(AJ58,buff!$K:$L,2,FALSE),"")),"")</f>
        <v/>
      </c>
      <c r="AU58" s="6" t="str">
        <f>_xlfn.IFNA(IF(IF($AG58=AU$9,VLOOKUP(AK58,buff!$K:$L,2,FALSE),"")=0,"",IF($AG58=AU$9,VLOOKUP(AK58,buff!$K:$L,2,FALSE),"")),"")</f>
        <v/>
      </c>
      <c r="AV58" s="6" t="str">
        <f>_xlfn.IFNA(IF(IF($AG58=AV$9,VLOOKUP(AL58,buff!$K:$L,2,FALSE),"")=0,"",IF($AG58=AV$9,VLOOKUP(AL58,buff!$K:$L,2,FALSE),"")),"")</f>
        <v/>
      </c>
      <c r="AW58">
        <v>0</v>
      </c>
      <c r="AX58">
        <v>0</v>
      </c>
      <c r="AY58" s="22">
        <f t="shared" si="20"/>
        <v>300003</v>
      </c>
    </row>
    <row r="59" spans="2:51" x14ac:dyDescent="0.15">
      <c r="B59" s="8">
        <f t="shared" si="12"/>
        <v>30000309</v>
      </c>
      <c r="C59" s="8">
        <f t="shared" si="13"/>
        <v>9</v>
      </c>
      <c r="D59" s="8">
        <f t="shared" si="14"/>
        <v>3</v>
      </c>
      <c r="E59" t="str">
        <f>VLOOKUP(D59,特效对应!W:Y,2,FALSE)</f>
        <v>组合·死神之怒</v>
      </c>
      <c r="F59" s="20" t="s">
        <v>1452</v>
      </c>
      <c r="G59" s="4" t="s">
        <v>277</v>
      </c>
      <c r="H59" s="1" t="s">
        <v>102</v>
      </c>
      <c r="I59" s="20" t="s">
        <v>108</v>
      </c>
      <c r="J59" s="4"/>
      <c r="K59" s="4">
        <v>200</v>
      </c>
      <c r="L59" s="20">
        <f t="shared" si="5"/>
        <v>200</v>
      </c>
      <c r="M59" s="25" t="str">
        <f>M$4&amp;VLOOKUP(E59,特效对应!X:Y,2,FALSE)&amp;M$5</f>
        <v>||eff_sishenzhinu|</v>
      </c>
      <c r="N59" s="25">
        <v>3</v>
      </c>
      <c r="O59" s="25">
        <v>0</v>
      </c>
      <c r="P59" s="25">
        <v>0</v>
      </c>
      <c r="Q59" s="6" t="str">
        <f t="shared" si="15"/>
        <v/>
      </c>
      <c r="R59" s="6" t="str">
        <f t="shared" si="16"/>
        <v/>
      </c>
      <c r="S59" s="19" t="str">
        <f>VLOOKUP(D59,特效对应!W:Z,4,FALSE)</f>
        <v>skill_02</v>
      </c>
      <c r="V59" s="19">
        <v>0</v>
      </c>
      <c r="W59" s="19">
        <f t="shared" si="6"/>
        <v>100</v>
      </c>
      <c r="X59" s="19">
        <v>0</v>
      </c>
      <c r="AA59" s="25">
        <v>1</v>
      </c>
      <c r="AB59" s="19">
        <f t="shared" si="17"/>
        <v>0</v>
      </c>
      <c r="AC59" s="19">
        <f t="shared" si="18"/>
        <v>0</v>
      </c>
      <c r="AD59" s="25" t="s">
        <v>1410</v>
      </c>
      <c r="AF59">
        <f t="shared" si="19"/>
        <v>9</v>
      </c>
      <c r="AH59" s="4"/>
      <c r="AM59" s="6" t="str">
        <f>_xlfn.IFNA(IF(IF($AG59=AM$9,VLOOKUP(AH59,buff!$K:$L,2,FALSE),"")=0,"",IF($AG59=AM$9,VLOOKUP(AH59,buff!$K:$L,2,FALSE),"")),"")</f>
        <v/>
      </c>
      <c r="AN59" s="6" t="str">
        <f>_xlfn.IFNA(IF(IF($AG59=AN$9,VLOOKUP(AI59,buff!$K:$L,2,FALSE),"")=0,"",IF($AG59=AN$9,VLOOKUP(AI59,buff!$K:$L,2,FALSE),"")),"")</f>
        <v/>
      </c>
      <c r="AO59" s="6" t="str">
        <f>_xlfn.IFNA(IF(IF($AG59=AO$9,VLOOKUP(AJ59,buff!$K:$L,2,FALSE),"")=0,"",IF($AG59=AO$9,VLOOKUP(AJ59,buff!$K:$L,2,FALSE),"")),"")</f>
        <v/>
      </c>
      <c r="AP59" s="6" t="str">
        <f>_xlfn.IFNA(IF(IF($AG59=AP$9,VLOOKUP(AK59,buff!$K:$L,2,FALSE),"")=0,"",IF($AG59=AP$9,VLOOKUP(AK59,buff!$K:$L,2,FALSE),"")),"")</f>
        <v/>
      </c>
      <c r="AQ59" s="6" t="str">
        <f>_xlfn.IFNA(IF(IF($AG59=AQ$9,VLOOKUP(AL59,buff!$K:$L,2,FALSE),"")=0,"",IF($AG59=AQ$9,VLOOKUP(AL59,buff!$K:$L,2,FALSE),"")),"")</f>
        <v/>
      </c>
      <c r="AR59" s="6" t="str">
        <f>_xlfn.IFNA(IF(IF($AG59=AR$9,VLOOKUP(AH59,buff!$K:$L,2,FALSE),"")=0,"",IF($AG59=AR$9,VLOOKUP(AH59,buff!$K:$L,2,FALSE),"")),"")</f>
        <v/>
      </c>
      <c r="AS59" s="6" t="str">
        <f>_xlfn.IFNA(IF(IF($AG59=AS$9,VLOOKUP(AI59,buff!$K:$L,2,FALSE),"")=0,"",IF($AG59=AS$9,VLOOKUP(AI59,buff!$K:$L,2,FALSE),"")),"")</f>
        <v/>
      </c>
      <c r="AT59" s="6" t="str">
        <f>_xlfn.IFNA(IF(IF($AG59=AT$9,VLOOKUP(AJ59,buff!$K:$L,2,FALSE),"")=0,"",IF($AG59=AT$9,VLOOKUP(AJ59,buff!$K:$L,2,FALSE),"")),"")</f>
        <v/>
      </c>
      <c r="AU59" s="6" t="str">
        <f>_xlfn.IFNA(IF(IF($AG59=AU$9,VLOOKUP(AK59,buff!$K:$L,2,FALSE),"")=0,"",IF($AG59=AU$9,VLOOKUP(AK59,buff!$K:$L,2,FALSE),"")),"")</f>
        <v/>
      </c>
      <c r="AV59" s="6" t="str">
        <f>_xlfn.IFNA(IF(IF($AG59=AV$9,VLOOKUP(AL59,buff!$K:$L,2,FALSE),"")=0,"",IF($AG59=AV$9,VLOOKUP(AL59,buff!$K:$L,2,FALSE),"")),"")</f>
        <v/>
      </c>
      <c r="AW59">
        <v>0</v>
      </c>
      <c r="AX59">
        <v>0</v>
      </c>
      <c r="AY59" s="22">
        <f t="shared" si="20"/>
        <v>300003</v>
      </c>
    </row>
    <row r="60" spans="2:51" x14ac:dyDescent="0.15">
      <c r="B60" s="8">
        <f t="shared" si="12"/>
        <v>30000310</v>
      </c>
      <c r="C60" s="8">
        <f t="shared" si="13"/>
        <v>10</v>
      </c>
      <c r="D60" s="8">
        <f t="shared" si="14"/>
        <v>3</v>
      </c>
      <c r="E60" t="str">
        <f>VLOOKUP(D60,特效对应!W:Y,2,FALSE)</f>
        <v>组合·死神之怒</v>
      </c>
      <c r="F60" s="20" t="s">
        <v>1452</v>
      </c>
      <c r="G60" s="4" t="s">
        <v>277</v>
      </c>
      <c r="H60" s="1" t="s">
        <v>102</v>
      </c>
      <c r="I60" s="20" t="s">
        <v>108</v>
      </c>
      <c r="J60" s="4"/>
      <c r="K60" s="4">
        <v>200</v>
      </c>
      <c r="L60" s="20">
        <f t="shared" si="5"/>
        <v>200</v>
      </c>
      <c r="M60" s="25" t="str">
        <f>M$4&amp;VLOOKUP(E60,特效对应!X:Y,2,FALSE)&amp;M$5</f>
        <v>||eff_sishenzhinu|</v>
      </c>
      <c r="N60" s="25">
        <v>3</v>
      </c>
      <c r="O60" s="25">
        <v>0</v>
      </c>
      <c r="P60" s="25">
        <v>0</v>
      </c>
      <c r="Q60" s="6" t="str">
        <f t="shared" si="15"/>
        <v/>
      </c>
      <c r="R60" s="6" t="str">
        <f t="shared" si="16"/>
        <v/>
      </c>
      <c r="S60" s="19" t="str">
        <f>VLOOKUP(D60,特效对应!W:Z,4,FALSE)</f>
        <v>skill_02</v>
      </c>
      <c r="V60" s="19">
        <v>0</v>
      </c>
      <c r="W60" s="19">
        <f t="shared" si="6"/>
        <v>100</v>
      </c>
      <c r="X60" s="19">
        <v>0</v>
      </c>
      <c r="AA60" s="25">
        <v>1</v>
      </c>
      <c r="AB60" s="19">
        <f t="shared" si="17"/>
        <v>0</v>
      </c>
      <c r="AC60" s="19">
        <f t="shared" si="18"/>
        <v>0</v>
      </c>
      <c r="AD60" s="25" t="s">
        <v>1410</v>
      </c>
      <c r="AF60">
        <f t="shared" si="19"/>
        <v>10</v>
      </c>
      <c r="AH60" s="4"/>
      <c r="AM60" s="6" t="str">
        <f>_xlfn.IFNA(IF(IF($AG60=AM$9,VLOOKUP(AH60,buff!$K:$L,2,FALSE),"")=0,"",IF($AG60=AM$9,VLOOKUP(AH60,buff!$K:$L,2,FALSE),"")),"")</f>
        <v/>
      </c>
      <c r="AN60" s="6" t="str">
        <f>_xlfn.IFNA(IF(IF($AG60=AN$9,VLOOKUP(AI60,buff!$K:$L,2,FALSE),"")=0,"",IF($AG60=AN$9,VLOOKUP(AI60,buff!$K:$L,2,FALSE),"")),"")</f>
        <v/>
      </c>
      <c r="AO60" s="6" t="str">
        <f>_xlfn.IFNA(IF(IF($AG60=AO$9,VLOOKUP(AJ60,buff!$K:$L,2,FALSE),"")=0,"",IF($AG60=AO$9,VLOOKUP(AJ60,buff!$K:$L,2,FALSE),"")),"")</f>
        <v/>
      </c>
      <c r="AP60" s="6" t="str">
        <f>_xlfn.IFNA(IF(IF($AG60=AP$9,VLOOKUP(AK60,buff!$K:$L,2,FALSE),"")=0,"",IF($AG60=AP$9,VLOOKUP(AK60,buff!$K:$L,2,FALSE),"")),"")</f>
        <v/>
      </c>
      <c r="AQ60" s="6" t="str">
        <f>_xlfn.IFNA(IF(IF($AG60=AQ$9,VLOOKUP(AL60,buff!$K:$L,2,FALSE),"")=0,"",IF($AG60=AQ$9,VLOOKUP(AL60,buff!$K:$L,2,FALSE),"")),"")</f>
        <v/>
      </c>
      <c r="AR60" s="6" t="str">
        <f>_xlfn.IFNA(IF(IF($AG60=AR$9,VLOOKUP(AH60,buff!$K:$L,2,FALSE),"")=0,"",IF($AG60=AR$9,VLOOKUP(AH60,buff!$K:$L,2,FALSE),"")),"")</f>
        <v/>
      </c>
      <c r="AS60" s="6" t="str">
        <f>_xlfn.IFNA(IF(IF($AG60=AS$9,VLOOKUP(AI60,buff!$K:$L,2,FALSE),"")=0,"",IF($AG60=AS$9,VLOOKUP(AI60,buff!$K:$L,2,FALSE),"")),"")</f>
        <v/>
      </c>
      <c r="AT60" s="6" t="str">
        <f>_xlfn.IFNA(IF(IF($AG60=AT$9,VLOOKUP(AJ60,buff!$K:$L,2,FALSE),"")=0,"",IF($AG60=AT$9,VLOOKUP(AJ60,buff!$K:$L,2,FALSE),"")),"")</f>
        <v/>
      </c>
      <c r="AU60" s="6" t="str">
        <f>_xlfn.IFNA(IF(IF($AG60=AU$9,VLOOKUP(AK60,buff!$K:$L,2,FALSE),"")=0,"",IF($AG60=AU$9,VLOOKUP(AK60,buff!$K:$L,2,FALSE),"")),"")</f>
        <v/>
      </c>
      <c r="AV60" s="6" t="str">
        <f>_xlfn.IFNA(IF(IF($AG60=AV$9,VLOOKUP(AL60,buff!$K:$L,2,FALSE),"")=0,"",IF($AG60=AV$9,VLOOKUP(AL60,buff!$K:$L,2,FALSE),"")),"")</f>
        <v/>
      </c>
      <c r="AW60">
        <v>0</v>
      </c>
      <c r="AX60">
        <v>0</v>
      </c>
      <c r="AY60" s="22">
        <f t="shared" si="20"/>
        <v>300003</v>
      </c>
    </row>
    <row r="61" spans="2:51" x14ac:dyDescent="0.15">
      <c r="B61" s="8">
        <f t="shared" si="12"/>
        <v>30000311</v>
      </c>
      <c r="C61" s="8">
        <f t="shared" si="13"/>
        <v>11</v>
      </c>
      <c r="D61" s="8">
        <f t="shared" si="14"/>
        <v>3</v>
      </c>
      <c r="E61" t="str">
        <f>VLOOKUP(D61,特效对应!W:Y,2,FALSE)</f>
        <v>组合·死神之怒</v>
      </c>
      <c r="F61" s="20" t="s">
        <v>1452</v>
      </c>
      <c r="G61" s="4" t="s">
        <v>277</v>
      </c>
      <c r="H61" s="1" t="s">
        <v>102</v>
      </c>
      <c r="I61" s="20" t="s">
        <v>108</v>
      </c>
      <c r="J61" s="4"/>
      <c r="K61" s="4">
        <v>200</v>
      </c>
      <c r="L61" s="20">
        <f t="shared" si="5"/>
        <v>200</v>
      </c>
      <c r="M61" s="25" t="str">
        <f>M$4&amp;VLOOKUP(E61,特效对应!X:Y,2,FALSE)&amp;M$5</f>
        <v>||eff_sishenzhinu|</v>
      </c>
      <c r="N61" s="25">
        <v>3</v>
      </c>
      <c r="O61" s="25">
        <v>0</v>
      </c>
      <c r="P61" s="25">
        <v>0</v>
      </c>
      <c r="Q61" s="6" t="str">
        <f t="shared" si="15"/>
        <v/>
      </c>
      <c r="R61" s="6" t="str">
        <f t="shared" si="16"/>
        <v/>
      </c>
      <c r="S61" s="19" t="str">
        <f>VLOOKUP(D61,特效对应!W:Z,4,FALSE)</f>
        <v>skill_02</v>
      </c>
      <c r="V61" s="19">
        <v>0</v>
      </c>
      <c r="W61" s="19">
        <f t="shared" si="6"/>
        <v>100</v>
      </c>
      <c r="X61" s="19">
        <v>0</v>
      </c>
      <c r="AA61" s="25">
        <v>1</v>
      </c>
      <c r="AB61" s="19">
        <f t="shared" si="17"/>
        <v>0</v>
      </c>
      <c r="AC61" s="19">
        <f t="shared" si="18"/>
        <v>0</v>
      </c>
      <c r="AD61" s="25" t="s">
        <v>1410</v>
      </c>
      <c r="AF61">
        <f t="shared" si="19"/>
        <v>11</v>
      </c>
      <c r="AH61" s="4"/>
      <c r="AM61" s="6" t="str">
        <f>_xlfn.IFNA(IF(IF($AG61=AM$9,VLOOKUP(AH61,buff!$K:$L,2,FALSE),"")=0,"",IF($AG61=AM$9,VLOOKUP(AH61,buff!$K:$L,2,FALSE),"")),"")</f>
        <v/>
      </c>
      <c r="AN61" s="6" t="str">
        <f>_xlfn.IFNA(IF(IF($AG61=AN$9,VLOOKUP(AI61,buff!$K:$L,2,FALSE),"")=0,"",IF($AG61=AN$9,VLOOKUP(AI61,buff!$K:$L,2,FALSE),"")),"")</f>
        <v/>
      </c>
      <c r="AO61" s="6" t="str">
        <f>_xlfn.IFNA(IF(IF($AG61=AO$9,VLOOKUP(AJ61,buff!$K:$L,2,FALSE),"")=0,"",IF($AG61=AO$9,VLOOKUP(AJ61,buff!$K:$L,2,FALSE),"")),"")</f>
        <v/>
      </c>
      <c r="AP61" s="6" t="str">
        <f>_xlfn.IFNA(IF(IF($AG61=AP$9,VLOOKUP(AK61,buff!$K:$L,2,FALSE),"")=0,"",IF($AG61=AP$9,VLOOKUP(AK61,buff!$K:$L,2,FALSE),"")),"")</f>
        <v/>
      </c>
      <c r="AQ61" s="6" t="str">
        <f>_xlfn.IFNA(IF(IF($AG61=AQ$9,VLOOKUP(AL61,buff!$K:$L,2,FALSE),"")=0,"",IF($AG61=AQ$9,VLOOKUP(AL61,buff!$K:$L,2,FALSE),"")),"")</f>
        <v/>
      </c>
      <c r="AR61" s="6" t="str">
        <f>_xlfn.IFNA(IF(IF($AG61=AR$9,VLOOKUP(AH61,buff!$K:$L,2,FALSE),"")=0,"",IF($AG61=AR$9,VLOOKUP(AH61,buff!$K:$L,2,FALSE),"")),"")</f>
        <v/>
      </c>
      <c r="AS61" s="6" t="str">
        <f>_xlfn.IFNA(IF(IF($AG61=AS$9,VLOOKUP(AI61,buff!$K:$L,2,FALSE),"")=0,"",IF($AG61=AS$9,VLOOKUP(AI61,buff!$K:$L,2,FALSE),"")),"")</f>
        <v/>
      </c>
      <c r="AT61" s="6" t="str">
        <f>_xlfn.IFNA(IF(IF($AG61=AT$9,VLOOKUP(AJ61,buff!$K:$L,2,FALSE),"")=0,"",IF($AG61=AT$9,VLOOKUP(AJ61,buff!$K:$L,2,FALSE),"")),"")</f>
        <v/>
      </c>
      <c r="AU61" s="6" t="str">
        <f>_xlfn.IFNA(IF(IF($AG61=AU$9,VLOOKUP(AK61,buff!$K:$L,2,FALSE),"")=0,"",IF($AG61=AU$9,VLOOKUP(AK61,buff!$K:$L,2,FALSE),"")),"")</f>
        <v/>
      </c>
      <c r="AV61" s="6" t="str">
        <f>_xlfn.IFNA(IF(IF($AG61=AV$9,VLOOKUP(AL61,buff!$K:$L,2,FALSE),"")=0,"",IF($AG61=AV$9,VLOOKUP(AL61,buff!$K:$L,2,FALSE),"")),"")</f>
        <v/>
      </c>
      <c r="AW61">
        <v>0</v>
      </c>
      <c r="AX61">
        <v>0</v>
      </c>
      <c r="AY61" s="22">
        <f t="shared" si="20"/>
        <v>300003</v>
      </c>
    </row>
    <row r="62" spans="2:51" x14ac:dyDescent="0.15">
      <c r="B62" s="8">
        <f t="shared" si="12"/>
        <v>30000312</v>
      </c>
      <c r="C62" s="8">
        <f t="shared" si="13"/>
        <v>12</v>
      </c>
      <c r="D62" s="8">
        <f t="shared" si="14"/>
        <v>3</v>
      </c>
      <c r="E62" t="str">
        <f>VLOOKUP(D62,特效对应!W:Y,2,FALSE)</f>
        <v>组合·死神之怒</v>
      </c>
      <c r="F62" s="20" t="s">
        <v>1452</v>
      </c>
      <c r="G62" s="4" t="s">
        <v>277</v>
      </c>
      <c r="H62" s="1" t="s">
        <v>102</v>
      </c>
      <c r="I62" s="20" t="s">
        <v>108</v>
      </c>
      <c r="J62" s="4"/>
      <c r="K62" s="4">
        <v>200</v>
      </c>
      <c r="L62" s="20">
        <f t="shared" si="5"/>
        <v>200</v>
      </c>
      <c r="M62" s="25" t="str">
        <f>M$4&amp;VLOOKUP(E62,特效对应!X:Y,2,FALSE)&amp;M$5</f>
        <v>||eff_sishenzhinu|</v>
      </c>
      <c r="N62" s="25">
        <v>3</v>
      </c>
      <c r="O62" s="25">
        <v>0</v>
      </c>
      <c r="P62" s="25">
        <v>0</v>
      </c>
      <c r="Q62" s="6" t="str">
        <f t="shared" si="15"/>
        <v/>
      </c>
      <c r="R62" s="6" t="str">
        <f t="shared" si="16"/>
        <v/>
      </c>
      <c r="S62" s="19" t="str">
        <f>VLOOKUP(D62,特效对应!W:Z,4,FALSE)</f>
        <v>skill_02</v>
      </c>
      <c r="V62" s="19">
        <v>0</v>
      </c>
      <c r="W62" s="19">
        <f t="shared" si="6"/>
        <v>100</v>
      </c>
      <c r="X62" s="19">
        <v>0</v>
      </c>
      <c r="AA62" s="25">
        <v>1</v>
      </c>
      <c r="AB62" s="19">
        <f t="shared" si="17"/>
        <v>0</v>
      </c>
      <c r="AC62" s="19">
        <f t="shared" si="18"/>
        <v>0</v>
      </c>
      <c r="AD62" s="25" t="s">
        <v>1410</v>
      </c>
      <c r="AF62">
        <f t="shared" si="19"/>
        <v>12</v>
      </c>
      <c r="AH62" s="4"/>
      <c r="AM62" s="6" t="str">
        <f>_xlfn.IFNA(IF(IF($AG62=AM$9,VLOOKUP(AH62,buff!$K:$L,2,FALSE),"")=0,"",IF($AG62=AM$9,VLOOKUP(AH62,buff!$K:$L,2,FALSE),"")),"")</f>
        <v/>
      </c>
      <c r="AN62" s="6" t="str">
        <f>_xlfn.IFNA(IF(IF($AG62=AN$9,VLOOKUP(AI62,buff!$K:$L,2,FALSE),"")=0,"",IF($AG62=AN$9,VLOOKUP(AI62,buff!$K:$L,2,FALSE),"")),"")</f>
        <v/>
      </c>
      <c r="AO62" s="6" t="str">
        <f>_xlfn.IFNA(IF(IF($AG62=AO$9,VLOOKUP(AJ62,buff!$K:$L,2,FALSE),"")=0,"",IF($AG62=AO$9,VLOOKUP(AJ62,buff!$K:$L,2,FALSE),"")),"")</f>
        <v/>
      </c>
      <c r="AP62" s="6" t="str">
        <f>_xlfn.IFNA(IF(IF($AG62=AP$9,VLOOKUP(AK62,buff!$K:$L,2,FALSE),"")=0,"",IF($AG62=AP$9,VLOOKUP(AK62,buff!$K:$L,2,FALSE),"")),"")</f>
        <v/>
      </c>
      <c r="AQ62" s="6" t="str">
        <f>_xlfn.IFNA(IF(IF($AG62=AQ$9,VLOOKUP(AL62,buff!$K:$L,2,FALSE),"")=0,"",IF($AG62=AQ$9,VLOOKUP(AL62,buff!$K:$L,2,FALSE),"")),"")</f>
        <v/>
      </c>
      <c r="AR62" s="6" t="str">
        <f>_xlfn.IFNA(IF(IF($AG62=AR$9,VLOOKUP(AH62,buff!$K:$L,2,FALSE),"")=0,"",IF($AG62=AR$9,VLOOKUP(AH62,buff!$K:$L,2,FALSE),"")),"")</f>
        <v/>
      </c>
      <c r="AS62" s="6" t="str">
        <f>_xlfn.IFNA(IF(IF($AG62=AS$9,VLOOKUP(AI62,buff!$K:$L,2,FALSE),"")=0,"",IF($AG62=AS$9,VLOOKUP(AI62,buff!$K:$L,2,FALSE),"")),"")</f>
        <v/>
      </c>
      <c r="AT62" s="6" t="str">
        <f>_xlfn.IFNA(IF(IF($AG62=AT$9,VLOOKUP(AJ62,buff!$K:$L,2,FALSE),"")=0,"",IF($AG62=AT$9,VLOOKUP(AJ62,buff!$K:$L,2,FALSE),"")),"")</f>
        <v/>
      </c>
      <c r="AU62" s="6" t="str">
        <f>_xlfn.IFNA(IF(IF($AG62=AU$9,VLOOKUP(AK62,buff!$K:$L,2,FALSE),"")=0,"",IF($AG62=AU$9,VLOOKUP(AK62,buff!$K:$L,2,FALSE),"")),"")</f>
        <v/>
      </c>
      <c r="AV62" s="6" t="str">
        <f>_xlfn.IFNA(IF(IF($AG62=AV$9,VLOOKUP(AL62,buff!$K:$L,2,FALSE),"")=0,"",IF($AG62=AV$9,VLOOKUP(AL62,buff!$K:$L,2,FALSE),"")),"")</f>
        <v/>
      </c>
      <c r="AW62">
        <v>0</v>
      </c>
      <c r="AX62">
        <v>0</v>
      </c>
      <c r="AY62" s="22">
        <f t="shared" si="20"/>
        <v>300003</v>
      </c>
    </row>
    <row r="63" spans="2:51" x14ac:dyDescent="0.15">
      <c r="B63" s="8">
        <f t="shared" si="12"/>
        <v>30000313</v>
      </c>
      <c r="C63" s="8">
        <f t="shared" si="13"/>
        <v>13</v>
      </c>
      <c r="D63" s="8">
        <f t="shared" si="14"/>
        <v>3</v>
      </c>
      <c r="E63" t="str">
        <f>VLOOKUP(D63,特效对应!W:Y,2,FALSE)</f>
        <v>组合·死神之怒</v>
      </c>
      <c r="F63" s="20" t="s">
        <v>1452</v>
      </c>
      <c r="G63" s="4" t="s">
        <v>277</v>
      </c>
      <c r="H63" s="1" t="s">
        <v>102</v>
      </c>
      <c r="I63" s="20" t="s">
        <v>108</v>
      </c>
      <c r="J63" s="4"/>
      <c r="K63" s="4">
        <v>200</v>
      </c>
      <c r="L63" s="20">
        <f t="shared" si="5"/>
        <v>200</v>
      </c>
      <c r="M63" s="25" t="str">
        <f>M$4&amp;VLOOKUP(E63,特效对应!X:Y,2,FALSE)&amp;M$5</f>
        <v>||eff_sishenzhinu|</v>
      </c>
      <c r="N63" s="25">
        <v>3</v>
      </c>
      <c r="O63" s="25">
        <v>0</v>
      </c>
      <c r="P63" s="25">
        <v>0</v>
      </c>
      <c r="Q63" s="6" t="str">
        <f t="shared" si="15"/>
        <v/>
      </c>
      <c r="R63" s="6" t="str">
        <f t="shared" si="16"/>
        <v/>
      </c>
      <c r="S63" s="19" t="str">
        <f>VLOOKUP(D63,特效对应!W:Z,4,FALSE)</f>
        <v>skill_02</v>
      </c>
      <c r="V63" s="19">
        <v>0</v>
      </c>
      <c r="W63" s="19">
        <f t="shared" si="6"/>
        <v>100</v>
      </c>
      <c r="X63" s="19">
        <v>0</v>
      </c>
      <c r="AA63" s="25">
        <v>1</v>
      </c>
      <c r="AB63" s="19">
        <f t="shared" si="17"/>
        <v>0</v>
      </c>
      <c r="AC63" s="19">
        <f t="shared" si="18"/>
        <v>0</v>
      </c>
      <c r="AD63" s="25" t="s">
        <v>1410</v>
      </c>
      <c r="AF63">
        <f t="shared" si="19"/>
        <v>13</v>
      </c>
      <c r="AH63" s="4"/>
      <c r="AM63" s="6" t="str">
        <f>_xlfn.IFNA(IF(IF($AG63=AM$9,VLOOKUP(AH63,buff!$K:$L,2,FALSE),"")=0,"",IF($AG63=AM$9,VLOOKUP(AH63,buff!$K:$L,2,FALSE),"")),"")</f>
        <v/>
      </c>
      <c r="AN63" s="6" t="str">
        <f>_xlfn.IFNA(IF(IF($AG63=AN$9,VLOOKUP(AI63,buff!$K:$L,2,FALSE),"")=0,"",IF($AG63=AN$9,VLOOKUP(AI63,buff!$K:$L,2,FALSE),"")),"")</f>
        <v/>
      </c>
      <c r="AO63" s="6" t="str">
        <f>_xlfn.IFNA(IF(IF($AG63=AO$9,VLOOKUP(AJ63,buff!$K:$L,2,FALSE),"")=0,"",IF($AG63=AO$9,VLOOKUP(AJ63,buff!$K:$L,2,FALSE),"")),"")</f>
        <v/>
      </c>
      <c r="AP63" s="6" t="str">
        <f>_xlfn.IFNA(IF(IF($AG63=AP$9,VLOOKUP(AK63,buff!$K:$L,2,FALSE),"")=0,"",IF($AG63=AP$9,VLOOKUP(AK63,buff!$K:$L,2,FALSE),"")),"")</f>
        <v/>
      </c>
      <c r="AQ63" s="6" t="str">
        <f>_xlfn.IFNA(IF(IF($AG63=AQ$9,VLOOKUP(AL63,buff!$K:$L,2,FALSE),"")=0,"",IF($AG63=AQ$9,VLOOKUP(AL63,buff!$K:$L,2,FALSE),"")),"")</f>
        <v/>
      </c>
      <c r="AR63" s="6" t="str">
        <f>_xlfn.IFNA(IF(IF($AG63=AR$9,VLOOKUP(AH63,buff!$K:$L,2,FALSE),"")=0,"",IF($AG63=AR$9,VLOOKUP(AH63,buff!$K:$L,2,FALSE),"")),"")</f>
        <v/>
      </c>
      <c r="AS63" s="6" t="str">
        <f>_xlfn.IFNA(IF(IF($AG63=AS$9,VLOOKUP(AI63,buff!$K:$L,2,FALSE),"")=0,"",IF($AG63=AS$9,VLOOKUP(AI63,buff!$K:$L,2,FALSE),"")),"")</f>
        <v/>
      </c>
      <c r="AT63" s="6" t="str">
        <f>_xlfn.IFNA(IF(IF($AG63=AT$9,VLOOKUP(AJ63,buff!$K:$L,2,FALSE),"")=0,"",IF($AG63=AT$9,VLOOKUP(AJ63,buff!$K:$L,2,FALSE),"")),"")</f>
        <v/>
      </c>
      <c r="AU63" s="6" t="str">
        <f>_xlfn.IFNA(IF(IF($AG63=AU$9,VLOOKUP(AK63,buff!$K:$L,2,FALSE),"")=0,"",IF($AG63=AU$9,VLOOKUP(AK63,buff!$K:$L,2,FALSE),"")),"")</f>
        <v/>
      </c>
      <c r="AV63" s="6" t="str">
        <f>_xlfn.IFNA(IF(IF($AG63=AV$9,VLOOKUP(AL63,buff!$K:$L,2,FALSE),"")=0,"",IF($AG63=AV$9,VLOOKUP(AL63,buff!$K:$L,2,FALSE),"")),"")</f>
        <v/>
      </c>
      <c r="AW63">
        <v>0</v>
      </c>
      <c r="AX63">
        <v>0</v>
      </c>
      <c r="AY63" s="22">
        <f t="shared" si="20"/>
        <v>300003</v>
      </c>
    </row>
    <row r="64" spans="2:51" x14ac:dyDescent="0.15">
      <c r="B64" s="8">
        <f t="shared" si="12"/>
        <v>30000314</v>
      </c>
      <c r="C64" s="8">
        <f t="shared" si="13"/>
        <v>14</v>
      </c>
      <c r="D64" s="8">
        <f t="shared" si="14"/>
        <v>3</v>
      </c>
      <c r="E64" t="str">
        <f>VLOOKUP(D64,特效对应!W:Y,2,FALSE)</f>
        <v>组合·死神之怒</v>
      </c>
      <c r="F64" s="20" t="s">
        <v>1452</v>
      </c>
      <c r="G64" s="4" t="s">
        <v>277</v>
      </c>
      <c r="H64" s="1" t="s">
        <v>102</v>
      </c>
      <c r="I64" s="20" t="s">
        <v>108</v>
      </c>
      <c r="J64" s="4"/>
      <c r="K64" s="4">
        <v>200</v>
      </c>
      <c r="L64" s="20">
        <f t="shared" si="5"/>
        <v>200</v>
      </c>
      <c r="M64" s="25" t="str">
        <f>M$4&amp;VLOOKUP(E64,特效对应!X:Y,2,FALSE)&amp;M$5</f>
        <v>||eff_sishenzhinu|</v>
      </c>
      <c r="N64" s="25">
        <v>3</v>
      </c>
      <c r="O64" s="25">
        <v>0</v>
      </c>
      <c r="P64" s="25">
        <v>0</v>
      </c>
      <c r="Q64" s="6" t="str">
        <f t="shared" si="15"/>
        <v/>
      </c>
      <c r="R64" s="6" t="str">
        <f t="shared" si="16"/>
        <v/>
      </c>
      <c r="S64" s="19" t="str">
        <f>VLOOKUP(D64,特效对应!W:Z,4,FALSE)</f>
        <v>skill_02</v>
      </c>
      <c r="V64" s="19">
        <v>0</v>
      </c>
      <c r="W64" s="19">
        <f t="shared" si="6"/>
        <v>100</v>
      </c>
      <c r="X64" s="19">
        <v>0</v>
      </c>
      <c r="AA64" s="25">
        <v>1</v>
      </c>
      <c r="AB64" s="19">
        <f t="shared" si="17"/>
        <v>0</v>
      </c>
      <c r="AC64" s="19">
        <f t="shared" si="18"/>
        <v>0</v>
      </c>
      <c r="AD64" s="25" t="s">
        <v>1410</v>
      </c>
      <c r="AF64">
        <f t="shared" si="19"/>
        <v>14</v>
      </c>
      <c r="AH64" s="4"/>
      <c r="AM64" s="6" t="str">
        <f>_xlfn.IFNA(IF(IF($AG64=AM$9,VLOOKUP(AH64,buff!$K:$L,2,FALSE),"")=0,"",IF($AG64=AM$9,VLOOKUP(AH64,buff!$K:$L,2,FALSE),"")),"")</f>
        <v/>
      </c>
      <c r="AN64" s="6" t="str">
        <f>_xlfn.IFNA(IF(IF($AG64=AN$9,VLOOKUP(AI64,buff!$K:$L,2,FALSE),"")=0,"",IF($AG64=AN$9,VLOOKUP(AI64,buff!$K:$L,2,FALSE),"")),"")</f>
        <v/>
      </c>
      <c r="AO64" s="6" t="str">
        <f>_xlfn.IFNA(IF(IF($AG64=AO$9,VLOOKUP(AJ64,buff!$K:$L,2,FALSE),"")=0,"",IF($AG64=AO$9,VLOOKUP(AJ64,buff!$K:$L,2,FALSE),"")),"")</f>
        <v/>
      </c>
      <c r="AP64" s="6" t="str">
        <f>_xlfn.IFNA(IF(IF($AG64=AP$9,VLOOKUP(AK64,buff!$K:$L,2,FALSE),"")=0,"",IF($AG64=AP$9,VLOOKUP(AK64,buff!$K:$L,2,FALSE),"")),"")</f>
        <v/>
      </c>
      <c r="AQ64" s="6" t="str">
        <f>_xlfn.IFNA(IF(IF($AG64=AQ$9,VLOOKUP(AL64,buff!$K:$L,2,FALSE),"")=0,"",IF($AG64=AQ$9,VLOOKUP(AL64,buff!$K:$L,2,FALSE),"")),"")</f>
        <v/>
      </c>
      <c r="AR64" s="6" t="str">
        <f>_xlfn.IFNA(IF(IF($AG64=AR$9,VLOOKUP(AH64,buff!$K:$L,2,FALSE),"")=0,"",IF($AG64=AR$9,VLOOKUP(AH64,buff!$K:$L,2,FALSE),"")),"")</f>
        <v/>
      </c>
      <c r="AS64" s="6" t="str">
        <f>_xlfn.IFNA(IF(IF($AG64=AS$9,VLOOKUP(AI64,buff!$K:$L,2,FALSE),"")=0,"",IF($AG64=AS$9,VLOOKUP(AI64,buff!$K:$L,2,FALSE),"")),"")</f>
        <v/>
      </c>
      <c r="AT64" s="6" t="str">
        <f>_xlfn.IFNA(IF(IF($AG64=AT$9,VLOOKUP(AJ64,buff!$K:$L,2,FALSE),"")=0,"",IF($AG64=AT$9,VLOOKUP(AJ64,buff!$K:$L,2,FALSE),"")),"")</f>
        <v/>
      </c>
      <c r="AU64" s="6" t="str">
        <f>_xlfn.IFNA(IF(IF($AG64=AU$9,VLOOKUP(AK64,buff!$K:$L,2,FALSE),"")=0,"",IF($AG64=AU$9,VLOOKUP(AK64,buff!$K:$L,2,FALSE),"")),"")</f>
        <v/>
      </c>
      <c r="AV64" s="6" t="str">
        <f>_xlfn.IFNA(IF(IF($AG64=AV$9,VLOOKUP(AL64,buff!$K:$L,2,FALSE),"")=0,"",IF($AG64=AV$9,VLOOKUP(AL64,buff!$K:$L,2,FALSE),"")),"")</f>
        <v/>
      </c>
      <c r="AW64">
        <v>0</v>
      </c>
      <c r="AX64">
        <v>0</v>
      </c>
      <c r="AY64" s="22">
        <f t="shared" si="20"/>
        <v>300003</v>
      </c>
    </row>
    <row r="65" spans="2:51" x14ac:dyDescent="0.15">
      <c r="B65" s="8">
        <f t="shared" si="12"/>
        <v>30000315</v>
      </c>
      <c r="C65" s="8">
        <f t="shared" si="13"/>
        <v>15</v>
      </c>
      <c r="D65" s="8">
        <f t="shared" si="14"/>
        <v>3</v>
      </c>
      <c r="E65" t="str">
        <f>VLOOKUP(D65,特效对应!W:Y,2,FALSE)</f>
        <v>组合·死神之怒</v>
      </c>
      <c r="F65" s="20" t="s">
        <v>1452</v>
      </c>
      <c r="G65" s="4" t="s">
        <v>277</v>
      </c>
      <c r="H65" s="1" t="s">
        <v>102</v>
      </c>
      <c r="I65" s="20" t="s">
        <v>108</v>
      </c>
      <c r="J65" s="4"/>
      <c r="K65" s="4">
        <v>200</v>
      </c>
      <c r="L65" s="20">
        <f t="shared" si="5"/>
        <v>200</v>
      </c>
      <c r="M65" s="25" t="str">
        <f>M$4&amp;VLOOKUP(E65,特效对应!X:Y,2,FALSE)&amp;M$5</f>
        <v>||eff_sishenzhinu|</v>
      </c>
      <c r="N65" s="25">
        <v>3</v>
      </c>
      <c r="O65" s="25">
        <v>0</v>
      </c>
      <c r="P65" s="25">
        <v>0</v>
      </c>
      <c r="Q65" s="6" t="str">
        <f t="shared" si="15"/>
        <v/>
      </c>
      <c r="R65" s="6" t="str">
        <f t="shared" si="16"/>
        <v/>
      </c>
      <c r="S65" s="19" t="str">
        <f>VLOOKUP(D65,特效对应!W:Z,4,FALSE)</f>
        <v>skill_02</v>
      </c>
      <c r="V65" s="19">
        <v>0</v>
      </c>
      <c r="W65" s="19">
        <f t="shared" si="6"/>
        <v>100</v>
      </c>
      <c r="X65" s="19">
        <v>0</v>
      </c>
      <c r="AA65" s="25">
        <v>1</v>
      </c>
      <c r="AB65" s="19">
        <f t="shared" si="17"/>
        <v>0</v>
      </c>
      <c r="AC65" s="19">
        <f t="shared" si="18"/>
        <v>0</v>
      </c>
      <c r="AD65" s="25" t="s">
        <v>1410</v>
      </c>
      <c r="AF65">
        <f t="shared" si="19"/>
        <v>15</v>
      </c>
      <c r="AH65" s="4"/>
      <c r="AM65" s="6" t="str">
        <f>_xlfn.IFNA(IF(IF($AG65=AM$9,VLOOKUP(AH65,buff!$K:$L,2,FALSE),"")=0,"",IF($AG65=AM$9,VLOOKUP(AH65,buff!$K:$L,2,FALSE),"")),"")</f>
        <v/>
      </c>
      <c r="AN65" s="6" t="str">
        <f>_xlfn.IFNA(IF(IF($AG65=AN$9,VLOOKUP(AI65,buff!$K:$L,2,FALSE),"")=0,"",IF($AG65=AN$9,VLOOKUP(AI65,buff!$K:$L,2,FALSE),"")),"")</f>
        <v/>
      </c>
      <c r="AO65" s="6" t="str">
        <f>_xlfn.IFNA(IF(IF($AG65=AO$9,VLOOKUP(AJ65,buff!$K:$L,2,FALSE),"")=0,"",IF($AG65=AO$9,VLOOKUP(AJ65,buff!$K:$L,2,FALSE),"")),"")</f>
        <v/>
      </c>
      <c r="AP65" s="6" t="str">
        <f>_xlfn.IFNA(IF(IF($AG65=AP$9,VLOOKUP(AK65,buff!$K:$L,2,FALSE),"")=0,"",IF($AG65=AP$9,VLOOKUP(AK65,buff!$K:$L,2,FALSE),"")),"")</f>
        <v/>
      </c>
      <c r="AQ65" s="6" t="str">
        <f>_xlfn.IFNA(IF(IF($AG65=AQ$9,VLOOKUP(AL65,buff!$K:$L,2,FALSE),"")=0,"",IF($AG65=AQ$9,VLOOKUP(AL65,buff!$K:$L,2,FALSE),"")),"")</f>
        <v/>
      </c>
      <c r="AR65" s="6" t="str">
        <f>_xlfn.IFNA(IF(IF($AG65=AR$9,VLOOKUP(AH65,buff!$K:$L,2,FALSE),"")=0,"",IF($AG65=AR$9,VLOOKUP(AH65,buff!$K:$L,2,FALSE),"")),"")</f>
        <v/>
      </c>
      <c r="AS65" s="6" t="str">
        <f>_xlfn.IFNA(IF(IF($AG65=AS$9,VLOOKUP(AI65,buff!$K:$L,2,FALSE),"")=0,"",IF($AG65=AS$9,VLOOKUP(AI65,buff!$K:$L,2,FALSE),"")),"")</f>
        <v/>
      </c>
      <c r="AT65" s="6" t="str">
        <f>_xlfn.IFNA(IF(IF($AG65=AT$9,VLOOKUP(AJ65,buff!$K:$L,2,FALSE),"")=0,"",IF($AG65=AT$9,VLOOKUP(AJ65,buff!$K:$L,2,FALSE),"")),"")</f>
        <v/>
      </c>
      <c r="AU65" s="6" t="str">
        <f>_xlfn.IFNA(IF(IF($AG65=AU$9,VLOOKUP(AK65,buff!$K:$L,2,FALSE),"")=0,"",IF($AG65=AU$9,VLOOKUP(AK65,buff!$K:$L,2,FALSE),"")),"")</f>
        <v/>
      </c>
      <c r="AV65" s="6" t="str">
        <f>_xlfn.IFNA(IF(IF($AG65=AV$9,VLOOKUP(AL65,buff!$K:$L,2,FALSE),"")=0,"",IF($AG65=AV$9,VLOOKUP(AL65,buff!$K:$L,2,FALSE),"")),"")</f>
        <v/>
      </c>
      <c r="AW65">
        <v>0</v>
      </c>
      <c r="AX65">
        <v>0</v>
      </c>
      <c r="AY65" s="22">
        <f t="shared" si="20"/>
        <v>300003</v>
      </c>
    </row>
    <row r="66" spans="2:51" x14ac:dyDescent="0.15">
      <c r="B66" s="8">
        <f t="shared" si="12"/>
        <v>30000316</v>
      </c>
      <c r="C66" s="8">
        <f t="shared" si="13"/>
        <v>16</v>
      </c>
      <c r="D66" s="8">
        <f t="shared" si="14"/>
        <v>3</v>
      </c>
      <c r="E66" t="str">
        <f>VLOOKUP(D66,特效对应!W:Y,2,FALSE)</f>
        <v>组合·死神之怒</v>
      </c>
      <c r="F66" s="20" t="s">
        <v>1452</v>
      </c>
      <c r="G66" s="4" t="s">
        <v>277</v>
      </c>
      <c r="H66" s="1" t="s">
        <v>102</v>
      </c>
      <c r="I66" s="20" t="s">
        <v>108</v>
      </c>
      <c r="J66" s="4"/>
      <c r="K66" s="4">
        <v>200</v>
      </c>
      <c r="L66" s="20">
        <f t="shared" si="5"/>
        <v>200</v>
      </c>
      <c r="M66" s="25" t="str">
        <f>M$4&amp;VLOOKUP(E66,特效对应!X:Y,2,FALSE)&amp;M$5</f>
        <v>||eff_sishenzhinu|</v>
      </c>
      <c r="N66" s="25">
        <v>3</v>
      </c>
      <c r="O66" s="25">
        <v>0</v>
      </c>
      <c r="P66" s="25">
        <v>0</v>
      </c>
      <c r="Q66" s="6" t="str">
        <f t="shared" si="15"/>
        <v/>
      </c>
      <c r="R66" s="6" t="str">
        <f t="shared" si="16"/>
        <v/>
      </c>
      <c r="S66" s="19" t="str">
        <f>VLOOKUP(D66,特效对应!W:Z,4,FALSE)</f>
        <v>skill_02</v>
      </c>
      <c r="V66" s="19">
        <v>0</v>
      </c>
      <c r="W66" s="19">
        <f t="shared" si="6"/>
        <v>100</v>
      </c>
      <c r="X66" s="19">
        <v>0</v>
      </c>
      <c r="AA66" s="25">
        <v>1</v>
      </c>
      <c r="AB66" s="19">
        <f t="shared" si="17"/>
        <v>0</v>
      </c>
      <c r="AC66" s="19">
        <f t="shared" si="18"/>
        <v>0</v>
      </c>
      <c r="AD66" s="25" t="s">
        <v>1410</v>
      </c>
      <c r="AF66">
        <f t="shared" si="19"/>
        <v>16</v>
      </c>
      <c r="AH66" s="4"/>
      <c r="AM66" s="6" t="str">
        <f>_xlfn.IFNA(IF(IF($AG66=AM$9,VLOOKUP(AH66,buff!$K:$L,2,FALSE),"")=0,"",IF($AG66=AM$9,VLOOKUP(AH66,buff!$K:$L,2,FALSE),"")),"")</f>
        <v/>
      </c>
      <c r="AN66" s="6" t="str">
        <f>_xlfn.IFNA(IF(IF($AG66=AN$9,VLOOKUP(AI66,buff!$K:$L,2,FALSE),"")=0,"",IF($AG66=AN$9,VLOOKUP(AI66,buff!$K:$L,2,FALSE),"")),"")</f>
        <v/>
      </c>
      <c r="AO66" s="6" t="str">
        <f>_xlfn.IFNA(IF(IF($AG66=AO$9,VLOOKUP(AJ66,buff!$K:$L,2,FALSE),"")=0,"",IF($AG66=AO$9,VLOOKUP(AJ66,buff!$K:$L,2,FALSE),"")),"")</f>
        <v/>
      </c>
      <c r="AP66" s="6" t="str">
        <f>_xlfn.IFNA(IF(IF($AG66=AP$9,VLOOKUP(AK66,buff!$K:$L,2,FALSE),"")=0,"",IF($AG66=AP$9,VLOOKUP(AK66,buff!$K:$L,2,FALSE),"")),"")</f>
        <v/>
      </c>
      <c r="AQ66" s="6" t="str">
        <f>_xlfn.IFNA(IF(IF($AG66=AQ$9,VLOOKUP(AL66,buff!$K:$L,2,FALSE),"")=0,"",IF($AG66=AQ$9,VLOOKUP(AL66,buff!$K:$L,2,FALSE),"")),"")</f>
        <v/>
      </c>
      <c r="AR66" s="6" t="str">
        <f>_xlfn.IFNA(IF(IF($AG66=AR$9,VLOOKUP(AH66,buff!$K:$L,2,FALSE),"")=0,"",IF($AG66=AR$9,VLOOKUP(AH66,buff!$K:$L,2,FALSE),"")),"")</f>
        <v/>
      </c>
      <c r="AS66" s="6" t="str">
        <f>_xlfn.IFNA(IF(IF($AG66=AS$9,VLOOKUP(AI66,buff!$K:$L,2,FALSE),"")=0,"",IF($AG66=AS$9,VLOOKUP(AI66,buff!$K:$L,2,FALSE),"")),"")</f>
        <v/>
      </c>
      <c r="AT66" s="6" t="str">
        <f>_xlfn.IFNA(IF(IF($AG66=AT$9,VLOOKUP(AJ66,buff!$K:$L,2,FALSE),"")=0,"",IF($AG66=AT$9,VLOOKUP(AJ66,buff!$K:$L,2,FALSE),"")),"")</f>
        <v/>
      </c>
      <c r="AU66" s="6" t="str">
        <f>_xlfn.IFNA(IF(IF($AG66=AU$9,VLOOKUP(AK66,buff!$K:$L,2,FALSE),"")=0,"",IF($AG66=AU$9,VLOOKUP(AK66,buff!$K:$L,2,FALSE),"")),"")</f>
        <v/>
      </c>
      <c r="AV66" s="6" t="str">
        <f>_xlfn.IFNA(IF(IF($AG66=AV$9,VLOOKUP(AL66,buff!$K:$L,2,FALSE),"")=0,"",IF($AG66=AV$9,VLOOKUP(AL66,buff!$K:$L,2,FALSE),"")),"")</f>
        <v/>
      </c>
      <c r="AW66">
        <v>0</v>
      </c>
      <c r="AX66">
        <v>0</v>
      </c>
      <c r="AY66" s="22">
        <f t="shared" si="20"/>
        <v>300003</v>
      </c>
    </row>
    <row r="67" spans="2:51" x14ac:dyDescent="0.15">
      <c r="B67" s="8">
        <f t="shared" si="12"/>
        <v>30000317</v>
      </c>
      <c r="C67" s="8">
        <f t="shared" si="13"/>
        <v>17</v>
      </c>
      <c r="D67" s="8">
        <f t="shared" si="14"/>
        <v>3</v>
      </c>
      <c r="E67" t="str">
        <f>VLOOKUP(D67,特效对应!W:Y,2,FALSE)</f>
        <v>组合·死神之怒</v>
      </c>
      <c r="F67" s="20" t="s">
        <v>1452</v>
      </c>
      <c r="G67" s="4" t="s">
        <v>277</v>
      </c>
      <c r="H67" s="1" t="s">
        <v>102</v>
      </c>
      <c r="I67" s="20" t="s">
        <v>108</v>
      </c>
      <c r="J67" s="4"/>
      <c r="K67" s="4">
        <v>200</v>
      </c>
      <c r="L67" s="20">
        <f t="shared" si="5"/>
        <v>200</v>
      </c>
      <c r="M67" s="25" t="str">
        <f>M$4&amp;VLOOKUP(E67,特效对应!X:Y,2,FALSE)&amp;M$5</f>
        <v>||eff_sishenzhinu|</v>
      </c>
      <c r="N67" s="25">
        <v>3</v>
      </c>
      <c r="O67" s="25">
        <v>0</v>
      </c>
      <c r="P67" s="25">
        <v>0</v>
      </c>
      <c r="Q67" s="6" t="str">
        <f t="shared" si="15"/>
        <v/>
      </c>
      <c r="R67" s="6" t="str">
        <f t="shared" si="16"/>
        <v/>
      </c>
      <c r="S67" s="19" t="str">
        <f>VLOOKUP(D67,特效对应!W:Z,4,FALSE)</f>
        <v>skill_02</v>
      </c>
      <c r="V67" s="19">
        <v>0</v>
      </c>
      <c r="W67" s="19">
        <f t="shared" si="6"/>
        <v>100</v>
      </c>
      <c r="X67" s="19">
        <v>0</v>
      </c>
      <c r="AA67" s="25">
        <v>1</v>
      </c>
      <c r="AB67" s="19">
        <f t="shared" si="17"/>
        <v>0</v>
      </c>
      <c r="AC67" s="19">
        <f t="shared" si="18"/>
        <v>0</v>
      </c>
      <c r="AD67" s="25" t="s">
        <v>1410</v>
      </c>
      <c r="AF67">
        <f t="shared" si="19"/>
        <v>17</v>
      </c>
      <c r="AH67" s="4"/>
      <c r="AM67" s="6" t="str">
        <f>_xlfn.IFNA(IF(IF($AG67=AM$9,VLOOKUP(AH67,buff!$K:$L,2,FALSE),"")=0,"",IF($AG67=AM$9,VLOOKUP(AH67,buff!$K:$L,2,FALSE),"")),"")</f>
        <v/>
      </c>
      <c r="AN67" s="6" t="str">
        <f>_xlfn.IFNA(IF(IF($AG67=AN$9,VLOOKUP(AI67,buff!$K:$L,2,FALSE),"")=0,"",IF($AG67=AN$9,VLOOKUP(AI67,buff!$K:$L,2,FALSE),"")),"")</f>
        <v/>
      </c>
      <c r="AO67" s="6" t="str">
        <f>_xlfn.IFNA(IF(IF($AG67=AO$9,VLOOKUP(AJ67,buff!$K:$L,2,FALSE),"")=0,"",IF($AG67=AO$9,VLOOKUP(AJ67,buff!$K:$L,2,FALSE),"")),"")</f>
        <v/>
      </c>
      <c r="AP67" s="6" t="str">
        <f>_xlfn.IFNA(IF(IF($AG67=AP$9,VLOOKUP(AK67,buff!$K:$L,2,FALSE),"")=0,"",IF($AG67=AP$9,VLOOKUP(AK67,buff!$K:$L,2,FALSE),"")),"")</f>
        <v/>
      </c>
      <c r="AQ67" s="6" t="str">
        <f>_xlfn.IFNA(IF(IF($AG67=AQ$9,VLOOKUP(AL67,buff!$K:$L,2,FALSE),"")=0,"",IF($AG67=AQ$9,VLOOKUP(AL67,buff!$K:$L,2,FALSE),"")),"")</f>
        <v/>
      </c>
      <c r="AR67" s="6" t="str">
        <f>_xlfn.IFNA(IF(IF($AG67=AR$9,VLOOKUP(AH67,buff!$K:$L,2,FALSE),"")=0,"",IF($AG67=AR$9,VLOOKUP(AH67,buff!$K:$L,2,FALSE),"")),"")</f>
        <v/>
      </c>
      <c r="AS67" s="6" t="str">
        <f>_xlfn.IFNA(IF(IF($AG67=AS$9,VLOOKUP(AI67,buff!$K:$L,2,FALSE),"")=0,"",IF($AG67=AS$9,VLOOKUP(AI67,buff!$K:$L,2,FALSE),"")),"")</f>
        <v/>
      </c>
      <c r="AT67" s="6" t="str">
        <f>_xlfn.IFNA(IF(IF($AG67=AT$9,VLOOKUP(AJ67,buff!$K:$L,2,FALSE),"")=0,"",IF($AG67=AT$9,VLOOKUP(AJ67,buff!$K:$L,2,FALSE),"")),"")</f>
        <v/>
      </c>
      <c r="AU67" s="6" t="str">
        <f>_xlfn.IFNA(IF(IF($AG67=AU$9,VLOOKUP(AK67,buff!$K:$L,2,FALSE),"")=0,"",IF($AG67=AU$9,VLOOKUP(AK67,buff!$K:$L,2,FALSE),"")),"")</f>
        <v/>
      </c>
      <c r="AV67" s="6" t="str">
        <f>_xlfn.IFNA(IF(IF($AG67=AV$9,VLOOKUP(AL67,buff!$K:$L,2,FALSE),"")=0,"",IF($AG67=AV$9,VLOOKUP(AL67,buff!$K:$L,2,FALSE),"")),"")</f>
        <v/>
      </c>
      <c r="AW67">
        <v>0</v>
      </c>
      <c r="AX67">
        <v>0</v>
      </c>
      <c r="AY67" s="22">
        <f t="shared" si="20"/>
        <v>300003</v>
      </c>
    </row>
    <row r="68" spans="2:51" x14ac:dyDescent="0.15">
      <c r="B68" s="8">
        <f t="shared" si="12"/>
        <v>30000318</v>
      </c>
      <c r="C68" s="8">
        <f t="shared" si="13"/>
        <v>18</v>
      </c>
      <c r="D68" s="8">
        <f t="shared" si="14"/>
        <v>3</v>
      </c>
      <c r="E68" t="str">
        <f>VLOOKUP(D68,特效对应!W:Y,2,FALSE)</f>
        <v>组合·死神之怒</v>
      </c>
      <c r="F68" s="20" t="s">
        <v>1452</v>
      </c>
      <c r="G68" s="4" t="s">
        <v>277</v>
      </c>
      <c r="H68" s="1" t="s">
        <v>102</v>
      </c>
      <c r="I68" s="20" t="s">
        <v>108</v>
      </c>
      <c r="J68" s="4"/>
      <c r="K68" s="4">
        <v>200</v>
      </c>
      <c r="L68" s="20">
        <f t="shared" si="5"/>
        <v>200</v>
      </c>
      <c r="M68" s="25" t="str">
        <f>M$4&amp;VLOOKUP(E68,特效对应!X:Y,2,FALSE)&amp;M$5</f>
        <v>||eff_sishenzhinu|</v>
      </c>
      <c r="N68" s="25">
        <v>3</v>
      </c>
      <c r="O68" s="25">
        <v>0</v>
      </c>
      <c r="P68" s="25">
        <v>0</v>
      </c>
      <c r="Q68" s="6" t="str">
        <f t="shared" si="15"/>
        <v/>
      </c>
      <c r="R68" s="6" t="str">
        <f t="shared" si="16"/>
        <v/>
      </c>
      <c r="S68" s="19" t="str">
        <f>VLOOKUP(D68,特效对应!W:Z,4,FALSE)</f>
        <v>skill_02</v>
      </c>
      <c r="V68" s="19">
        <v>0</v>
      </c>
      <c r="W68" s="19">
        <f t="shared" si="6"/>
        <v>100</v>
      </c>
      <c r="X68" s="19">
        <v>0</v>
      </c>
      <c r="AA68" s="25">
        <v>1</v>
      </c>
      <c r="AB68" s="19">
        <f t="shared" si="17"/>
        <v>0</v>
      </c>
      <c r="AC68" s="19">
        <f t="shared" si="18"/>
        <v>0</v>
      </c>
      <c r="AD68" s="25" t="s">
        <v>1410</v>
      </c>
      <c r="AF68">
        <f t="shared" si="19"/>
        <v>18</v>
      </c>
      <c r="AH68" s="4"/>
      <c r="AM68" s="6" t="str">
        <f>_xlfn.IFNA(IF(IF($AG68=AM$9,VLOOKUP(AH68,buff!$K:$L,2,FALSE),"")=0,"",IF($AG68=AM$9,VLOOKUP(AH68,buff!$K:$L,2,FALSE),"")),"")</f>
        <v/>
      </c>
      <c r="AN68" s="6" t="str">
        <f>_xlfn.IFNA(IF(IF($AG68=AN$9,VLOOKUP(AI68,buff!$K:$L,2,FALSE),"")=0,"",IF($AG68=AN$9,VLOOKUP(AI68,buff!$K:$L,2,FALSE),"")),"")</f>
        <v/>
      </c>
      <c r="AO68" s="6" t="str">
        <f>_xlfn.IFNA(IF(IF($AG68=AO$9,VLOOKUP(AJ68,buff!$K:$L,2,FALSE),"")=0,"",IF($AG68=AO$9,VLOOKUP(AJ68,buff!$K:$L,2,FALSE),"")),"")</f>
        <v/>
      </c>
      <c r="AP68" s="6" t="str">
        <f>_xlfn.IFNA(IF(IF($AG68=AP$9,VLOOKUP(AK68,buff!$K:$L,2,FALSE),"")=0,"",IF($AG68=AP$9,VLOOKUP(AK68,buff!$K:$L,2,FALSE),"")),"")</f>
        <v/>
      </c>
      <c r="AQ68" s="6" t="str">
        <f>_xlfn.IFNA(IF(IF($AG68=AQ$9,VLOOKUP(AL68,buff!$K:$L,2,FALSE),"")=0,"",IF($AG68=AQ$9,VLOOKUP(AL68,buff!$K:$L,2,FALSE),"")),"")</f>
        <v/>
      </c>
      <c r="AR68" s="6" t="str">
        <f>_xlfn.IFNA(IF(IF($AG68=AR$9,VLOOKUP(AH68,buff!$K:$L,2,FALSE),"")=0,"",IF($AG68=AR$9,VLOOKUP(AH68,buff!$K:$L,2,FALSE),"")),"")</f>
        <v/>
      </c>
      <c r="AS68" s="6" t="str">
        <f>_xlfn.IFNA(IF(IF($AG68=AS$9,VLOOKUP(AI68,buff!$K:$L,2,FALSE),"")=0,"",IF($AG68=AS$9,VLOOKUP(AI68,buff!$K:$L,2,FALSE),"")),"")</f>
        <v/>
      </c>
      <c r="AT68" s="6" t="str">
        <f>_xlfn.IFNA(IF(IF($AG68=AT$9,VLOOKUP(AJ68,buff!$K:$L,2,FALSE),"")=0,"",IF($AG68=AT$9,VLOOKUP(AJ68,buff!$K:$L,2,FALSE),"")),"")</f>
        <v/>
      </c>
      <c r="AU68" s="6" t="str">
        <f>_xlfn.IFNA(IF(IF($AG68=AU$9,VLOOKUP(AK68,buff!$K:$L,2,FALSE),"")=0,"",IF($AG68=AU$9,VLOOKUP(AK68,buff!$K:$L,2,FALSE),"")),"")</f>
        <v/>
      </c>
      <c r="AV68" s="6" t="str">
        <f>_xlfn.IFNA(IF(IF($AG68=AV$9,VLOOKUP(AL68,buff!$K:$L,2,FALSE),"")=0,"",IF($AG68=AV$9,VLOOKUP(AL68,buff!$K:$L,2,FALSE),"")),"")</f>
        <v/>
      </c>
      <c r="AW68">
        <v>0</v>
      </c>
      <c r="AX68">
        <v>0</v>
      </c>
      <c r="AY68" s="22">
        <f t="shared" si="20"/>
        <v>300003</v>
      </c>
    </row>
    <row r="69" spans="2:51" x14ac:dyDescent="0.15">
      <c r="B69" s="8">
        <f t="shared" si="12"/>
        <v>30000319</v>
      </c>
      <c r="C69" s="8">
        <f t="shared" si="13"/>
        <v>19</v>
      </c>
      <c r="D69" s="8">
        <f t="shared" si="14"/>
        <v>3</v>
      </c>
      <c r="E69" t="str">
        <f>VLOOKUP(D69,特效对应!W:Y,2,FALSE)</f>
        <v>组合·死神之怒</v>
      </c>
      <c r="F69" s="20" t="s">
        <v>1452</v>
      </c>
      <c r="G69" s="4" t="s">
        <v>277</v>
      </c>
      <c r="H69" s="1" t="s">
        <v>102</v>
      </c>
      <c r="I69" s="20" t="s">
        <v>108</v>
      </c>
      <c r="J69" s="4"/>
      <c r="K69" s="4">
        <v>200</v>
      </c>
      <c r="L69" s="20">
        <f t="shared" si="5"/>
        <v>200</v>
      </c>
      <c r="M69" s="25" t="str">
        <f>M$4&amp;VLOOKUP(E69,特效对应!X:Y,2,FALSE)&amp;M$5</f>
        <v>||eff_sishenzhinu|</v>
      </c>
      <c r="N69" s="25">
        <v>3</v>
      </c>
      <c r="O69" s="25">
        <v>0</v>
      </c>
      <c r="P69" s="25">
        <v>0</v>
      </c>
      <c r="Q69" s="6" t="str">
        <f t="shared" si="15"/>
        <v/>
      </c>
      <c r="R69" s="6" t="str">
        <f t="shared" si="16"/>
        <v/>
      </c>
      <c r="S69" s="19" t="str">
        <f>VLOOKUP(D69,特效对应!W:Z,4,FALSE)</f>
        <v>skill_02</v>
      </c>
      <c r="V69" s="19">
        <v>0</v>
      </c>
      <c r="W69" s="19">
        <f t="shared" si="6"/>
        <v>100</v>
      </c>
      <c r="X69" s="19">
        <v>0</v>
      </c>
      <c r="AA69" s="25">
        <v>1</v>
      </c>
      <c r="AB69" s="19">
        <f t="shared" si="17"/>
        <v>0</v>
      </c>
      <c r="AC69" s="19">
        <f t="shared" si="18"/>
        <v>0</v>
      </c>
      <c r="AD69" s="25" t="s">
        <v>1410</v>
      </c>
      <c r="AF69">
        <f t="shared" si="19"/>
        <v>19</v>
      </c>
      <c r="AH69" s="4"/>
      <c r="AM69" s="6" t="str">
        <f>_xlfn.IFNA(IF(IF($AG69=AM$9,VLOOKUP(AH69,buff!$K:$L,2,FALSE),"")=0,"",IF($AG69=AM$9,VLOOKUP(AH69,buff!$K:$L,2,FALSE),"")),"")</f>
        <v/>
      </c>
      <c r="AN69" s="6" t="str">
        <f>_xlfn.IFNA(IF(IF($AG69=AN$9,VLOOKUP(AI69,buff!$K:$L,2,FALSE),"")=0,"",IF($AG69=AN$9,VLOOKUP(AI69,buff!$K:$L,2,FALSE),"")),"")</f>
        <v/>
      </c>
      <c r="AO69" s="6" t="str">
        <f>_xlfn.IFNA(IF(IF($AG69=AO$9,VLOOKUP(AJ69,buff!$K:$L,2,FALSE),"")=0,"",IF($AG69=AO$9,VLOOKUP(AJ69,buff!$K:$L,2,FALSE),"")),"")</f>
        <v/>
      </c>
      <c r="AP69" s="6" t="str">
        <f>_xlfn.IFNA(IF(IF($AG69=AP$9,VLOOKUP(AK69,buff!$K:$L,2,FALSE),"")=0,"",IF($AG69=AP$9,VLOOKUP(AK69,buff!$K:$L,2,FALSE),"")),"")</f>
        <v/>
      </c>
      <c r="AQ69" s="6" t="str">
        <f>_xlfn.IFNA(IF(IF($AG69=AQ$9,VLOOKUP(AL69,buff!$K:$L,2,FALSE),"")=0,"",IF($AG69=AQ$9,VLOOKUP(AL69,buff!$K:$L,2,FALSE),"")),"")</f>
        <v/>
      </c>
      <c r="AR69" s="6" t="str">
        <f>_xlfn.IFNA(IF(IF($AG69=AR$9,VLOOKUP(AH69,buff!$K:$L,2,FALSE),"")=0,"",IF($AG69=AR$9,VLOOKUP(AH69,buff!$K:$L,2,FALSE),"")),"")</f>
        <v/>
      </c>
      <c r="AS69" s="6" t="str">
        <f>_xlfn.IFNA(IF(IF($AG69=AS$9,VLOOKUP(AI69,buff!$K:$L,2,FALSE),"")=0,"",IF($AG69=AS$9,VLOOKUP(AI69,buff!$K:$L,2,FALSE),"")),"")</f>
        <v/>
      </c>
      <c r="AT69" s="6" t="str">
        <f>_xlfn.IFNA(IF(IF($AG69=AT$9,VLOOKUP(AJ69,buff!$K:$L,2,FALSE),"")=0,"",IF($AG69=AT$9,VLOOKUP(AJ69,buff!$K:$L,2,FALSE),"")),"")</f>
        <v/>
      </c>
      <c r="AU69" s="6" t="str">
        <f>_xlfn.IFNA(IF(IF($AG69=AU$9,VLOOKUP(AK69,buff!$K:$L,2,FALSE),"")=0,"",IF($AG69=AU$9,VLOOKUP(AK69,buff!$K:$L,2,FALSE),"")),"")</f>
        <v/>
      </c>
      <c r="AV69" s="6" t="str">
        <f>_xlfn.IFNA(IF(IF($AG69=AV$9,VLOOKUP(AL69,buff!$K:$L,2,FALSE),"")=0,"",IF($AG69=AV$9,VLOOKUP(AL69,buff!$K:$L,2,FALSE),"")),"")</f>
        <v/>
      </c>
      <c r="AW69">
        <v>0</v>
      </c>
      <c r="AX69">
        <v>0</v>
      </c>
      <c r="AY69" s="22">
        <f t="shared" si="20"/>
        <v>300003</v>
      </c>
    </row>
    <row r="70" spans="2:51" x14ac:dyDescent="0.15">
      <c r="B70" s="8">
        <f t="shared" si="12"/>
        <v>30000320</v>
      </c>
      <c r="C70" s="8">
        <f t="shared" si="13"/>
        <v>20</v>
      </c>
      <c r="D70" s="8">
        <f t="shared" si="14"/>
        <v>3</v>
      </c>
      <c r="E70" t="str">
        <f>VLOOKUP(D70,特效对应!W:Y,2,FALSE)</f>
        <v>组合·死神之怒</v>
      </c>
      <c r="F70" s="20" t="s">
        <v>1452</v>
      </c>
      <c r="G70" s="4" t="s">
        <v>277</v>
      </c>
      <c r="H70" s="1" t="s">
        <v>102</v>
      </c>
      <c r="I70" s="20" t="s">
        <v>108</v>
      </c>
      <c r="J70" s="4"/>
      <c r="K70" s="4">
        <v>200</v>
      </c>
      <c r="L70" s="20">
        <f t="shared" si="5"/>
        <v>200</v>
      </c>
      <c r="M70" s="25" t="str">
        <f>M$4&amp;VLOOKUP(E70,特效对应!X:Y,2,FALSE)&amp;M$5</f>
        <v>||eff_sishenzhinu|</v>
      </c>
      <c r="N70" s="25">
        <v>3</v>
      </c>
      <c r="O70" s="25">
        <v>0</v>
      </c>
      <c r="P70" s="25">
        <v>0</v>
      </c>
      <c r="Q70" s="6" t="str">
        <f t="shared" si="15"/>
        <v/>
      </c>
      <c r="R70" s="6" t="str">
        <f t="shared" si="16"/>
        <v/>
      </c>
      <c r="S70" s="19" t="str">
        <f>VLOOKUP(D70,特效对应!W:Z,4,FALSE)</f>
        <v>skill_02</v>
      </c>
      <c r="V70" s="19">
        <v>0</v>
      </c>
      <c r="W70" s="19">
        <f t="shared" si="6"/>
        <v>100</v>
      </c>
      <c r="X70" s="19">
        <v>0</v>
      </c>
      <c r="AA70" s="25">
        <v>1</v>
      </c>
      <c r="AB70" s="19">
        <f t="shared" si="17"/>
        <v>0</v>
      </c>
      <c r="AC70" s="19">
        <f t="shared" si="18"/>
        <v>0</v>
      </c>
      <c r="AD70" s="25" t="s">
        <v>1410</v>
      </c>
      <c r="AF70">
        <f t="shared" si="19"/>
        <v>20</v>
      </c>
      <c r="AH70" s="4"/>
      <c r="AM70" s="6" t="str">
        <f>_xlfn.IFNA(IF(IF($AG70=AM$9,VLOOKUP(AH70,buff!$K:$L,2,FALSE),"")=0,"",IF($AG70=AM$9,VLOOKUP(AH70,buff!$K:$L,2,FALSE),"")),"")</f>
        <v/>
      </c>
      <c r="AN70" s="6" t="str">
        <f>_xlfn.IFNA(IF(IF($AG70=AN$9,VLOOKUP(AI70,buff!$K:$L,2,FALSE),"")=0,"",IF($AG70=AN$9,VLOOKUP(AI70,buff!$K:$L,2,FALSE),"")),"")</f>
        <v/>
      </c>
      <c r="AO70" s="6" t="str">
        <f>_xlfn.IFNA(IF(IF($AG70=AO$9,VLOOKUP(AJ70,buff!$K:$L,2,FALSE),"")=0,"",IF($AG70=AO$9,VLOOKUP(AJ70,buff!$K:$L,2,FALSE),"")),"")</f>
        <v/>
      </c>
      <c r="AP70" s="6" t="str">
        <f>_xlfn.IFNA(IF(IF($AG70=AP$9,VLOOKUP(AK70,buff!$K:$L,2,FALSE),"")=0,"",IF($AG70=AP$9,VLOOKUP(AK70,buff!$K:$L,2,FALSE),"")),"")</f>
        <v/>
      </c>
      <c r="AQ70" s="6" t="str">
        <f>_xlfn.IFNA(IF(IF($AG70=AQ$9,VLOOKUP(AL70,buff!$K:$L,2,FALSE),"")=0,"",IF($AG70=AQ$9,VLOOKUP(AL70,buff!$K:$L,2,FALSE),"")),"")</f>
        <v/>
      </c>
      <c r="AR70" s="6" t="str">
        <f>_xlfn.IFNA(IF(IF($AG70=AR$9,VLOOKUP(AH70,buff!$K:$L,2,FALSE),"")=0,"",IF($AG70=AR$9,VLOOKUP(AH70,buff!$K:$L,2,FALSE),"")),"")</f>
        <v/>
      </c>
      <c r="AS70" s="6" t="str">
        <f>_xlfn.IFNA(IF(IF($AG70=AS$9,VLOOKUP(AI70,buff!$K:$L,2,FALSE),"")=0,"",IF($AG70=AS$9,VLOOKUP(AI70,buff!$K:$L,2,FALSE),"")),"")</f>
        <v/>
      </c>
      <c r="AT70" s="6" t="str">
        <f>_xlfn.IFNA(IF(IF($AG70=AT$9,VLOOKUP(AJ70,buff!$K:$L,2,FALSE),"")=0,"",IF($AG70=AT$9,VLOOKUP(AJ70,buff!$K:$L,2,FALSE),"")),"")</f>
        <v/>
      </c>
      <c r="AU70" s="6" t="str">
        <f>_xlfn.IFNA(IF(IF($AG70=AU$9,VLOOKUP(AK70,buff!$K:$L,2,FALSE),"")=0,"",IF($AG70=AU$9,VLOOKUP(AK70,buff!$K:$L,2,FALSE),"")),"")</f>
        <v/>
      </c>
      <c r="AV70" s="6" t="str">
        <f>_xlfn.IFNA(IF(IF($AG70=AV$9,VLOOKUP(AL70,buff!$K:$L,2,FALSE),"")=0,"",IF($AG70=AV$9,VLOOKUP(AL70,buff!$K:$L,2,FALSE),"")),"")</f>
        <v/>
      </c>
      <c r="AW70">
        <v>0</v>
      </c>
      <c r="AX70">
        <v>0</v>
      </c>
      <c r="AY70" s="22">
        <f t="shared" si="20"/>
        <v>300003</v>
      </c>
    </row>
    <row r="71" spans="2:51" x14ac:dyDescent="0.15">
      <c r="B71" s="8">
        <f t="shared" si="12"/>
        <v>30000401</v>
      </c>
      <c r="C71" s="8">
        <f t="shared" si="13"/>
        <v>1</v>
      </c>
      <c r="D71" s="8">
        <f t="shared" si="14"/>
        <v>4</v>
      </c>
      <c r="E71" t="str">
        <f>VLOOKUP(D71,特效对应!W:Y,2,FALSE)</f>
        <v>组合·自然馈赠</v>
      </c>
      <c r="F71" s="20" t="s">
        <v>1454</v>
      </c>
      <c r="G71" s="4" t="s">
        <v>1417</v>
      </c>
      <c r="H71" s="1" t="s">
        <v>102</v>
      </c>
      <c r="I71" s="20" t="s">
        <v>108</v>
      </c>
      <c r="J71" s="4" t="s">
        <v>115</v>
      </c>
      <c r="K71" s="4">
        <v>0</v>
      </c>
      <c r="L71" s="20">
        <f t="shared" si="5"/>
        <v>0</v>
      </c>
      <c r="M71" s="25" t="str">
        <f>M$4&amp;VLOOKUP(E71,特效对应!X:Y,2,FALSE)&amp;M$5</f>
        <v>||eff_zirankuizeng|</v>
      </c>
      <c r="N71" s="25">
        <v>3</v>
      </c>
      <c r="O71" s="25">
        <v>0</v>
      </c>
      <c r="P71" s="25">
        <v>0</v>
      </c>
      <c r="Q71" s="6" t="str">
        <f t="shared" si="15"/>
        <v>100007:100:2:0|100019:100:2:0</v>
      </c>
      <c r="R71" s="6" t="str">
        <f t="shared" si="16"/>
        <v/>
      </c>
      <c r="S71" s="19" t="str">
        <f>VLOOKUP(D71,特效对应!W:Z,4,FALSE)</f>
        <v>skill_16</v>
      </c>
      <c r="V71" s="19">
        <v>0</v>
      </c>
      <c r="W71" s="19">
        <f t="shared" si="6"/>
        <v>0</v>
      </c>
      <c r="X71" s="19">
        <v>0</v>
      </c>
      <c r="AA71" s="25">
        <v>1</v>
      </c>
      <c r="AB71" s="19">
        <f t="shared" si="17"/>
        <v>0</v>
      </c>
      <c r="AC71" s="19">
        <f t="shared" si="18"/>
        <v>0</v>
      </c>
      <c r="AD71" s="25" t="s">
        <v>1410</v>
      </c>
      <c r="AF71">
        <f t="shared" si="19"/>
        <v>1</v>
      </c>
      <c r="AG71" t="s">
        <v>117</v>
      </c>
      <c r="AH71" s="4" t="s">
        <v>861</v>
      </c>
      <c r="AI71" s="4" t="s">
        <v>930</v>
      </c>
      <c r="AM71" s="6" t="str">
        <f>_xlfn.IFNA(IF(IF($AG71=AM$9,VLOOKUP(AH71,buff!$K:$L,2,FALSE),"")=0,"",IF($AG71=AM$9,VLOOKUP(AH71,buff!$K:$L,2,FALSE),"")),"")</f>
        <v>100007:100:2:0</v>
      </c>
      <c r="AN71" s="6" t="str">
        <f>_xlfn.IFNA(IF(IF($AG71=AN$9,VLOOKUP(AI71,buff!$K:$L,2,FALSE),"")=0,"",IF($AG71=AN$9,VLOOKUP(AI71,buff!$K:$L,2,FALSE),"")),"")</f>
        <v>100019:100:2:0</v>
      </c>
      <c r="AO71" s="6" t="str">
        <f>_xlfn.IFNA(IF(IF($AG71=AO$9,VLOOKUP(AJ71,buff!$K:$L,2,FALSE),"")=0,"",IF($AG71=AO$9,VLOOKUP(AJ71,buff!$K:$L,2,FALSE),"")),"")</f>
        <v/>
      </c>
      <c r="AP71" s="6" t="str">
        <f>_xlfn.IFNA(IF(IF($AG71=AP$9,VLOOKUP(AK71,buff!$K:$L,2,FALSE),"")=0,"",IF($AG71=AP$9,VLOOKUP(AK71,buff!$K:$L,2,FALSE),"")),"")</f>
        <v/>
      </c>
      <c r="AQ71" s="6" t="str">
        <f>_xlfn.IFNA(IF(IF($AG71=AQ$9,VLOOKUP(AL71,buff!$K:$L,2,FALSE),"")=0,"",IF($AG71=AQ$9,VLOOKUP(AL71,buff!$K:$L,2,FALSE),"")),"")</f>
        <v/>
      </c>
      <c r="AR71" s="6" t="str">
        <f>_xlfn.IFNA(IF(IF($AG71=AR$9,VLOOKUP(AH71,buff!$K:$L,2,FALSE),"")=0,"",IF($AG71=AR$9,VLOOKUP(AH71,buff!$K:$L,2,FALSE),"")),"")</f>
        <v/>
      </c>
      <c r="AS71" s="6" t="str">
        <f>_xlfn.IFNA(IF(IF($AG71=AS$9,VLOOKUP(AI71,buff!$K:$L,2,FALSE),"")=0,"",IF($AG71=AS$9,VLOOKUP(AI71,buff!$K:$L,2,FALSE),"")),"")</f>
        <v/>
      </c>
      <c r="AT71" s="6" t="str">
        <f>_xlfn.IFNA(IF(IF($AG71=AT$9,VLOOKUP(AJ71,buff!$K:$L,2,FALSE),"")=0,"",IF($AG71=AT$9,VLOOKUP(AJ71,buff!$K:$L,2,FALSE),"")),"")</f>
        <v/>
      </c>
      <c r="AU71" s="6" t="str">
        <f>_xlfn.IFNA(IF(IF($AG71=AU$9,VLOOKUP(AK71,buff!$K:$L,2,FALSE),"")=0,"",IF($AG71=AU$9,VLOOKUP(AK71,buff!$K:$L,2,FALSE),"")),"")</f>
        <v/>
      </c>
      <c r="AV71" s="6" t="str">
        <f>_xlfn.IFNA(IF(IF($AG71=AV$9,VLOOKUP(AL71,buff!$K:$L,2,FALSE),"")=0,"",IF($AG71=AV$9,VLOOKUP(AL71,buff!$K:$L,2,FALSE),"")),"")</f>
        <v/>
      </c>
      <c r="AW71">
        <v>0</v>
      </c>
      <c r="AX71">
        <v>0</v>
      </c>
      <c r="AY71" s="22">
        <f t="shared" si="20"/>
        <v>300004</v>
      </c>
    </row>
    <row r="72" spans="2:51" x14ac:dyDescent="0.15">
      <c r="B72" s="8">
        <f t="shared" si="12"/>
        <v>30000402</v>
      </c>
      <c r="C72" s="8">
        <f t="shared" si="13"/>
        <v>2</v>
      </c>
      <c r="D72" s="8">
        <f t="shared" si="14"/>
        <v>4</v>
      </c>
      <c r="E72" t="str">
        <f>VLOOKUP(D72,特效对应!W:Y,2,FALSE)</f>
        <v>组合·自然馈赠</v>
      </c>
      <c r="F72" s="20" t="s">
        <v>1454</v>
      </c>
      <c r="G72" s="4" t="s">
        <v>1417</v>
      </c>
      <c r="H72" s="1" t="s">
        <v>102</v>
      </c>
      <c r="I72" s="20" t="s">
        <v>108</v>
      </c>
      <c r="J72" s="4" t="s">
        <v>115</v>
      </c>
      <c r="K72" s="4">
        <v>0</v>
      </c>
      <c r="L72" s="20">
        <f t="shared" si="5"/>
        <v>0</v>
      </c>
      <c r="M72" s="25" t="str">
        <f>M$4&amp;VLOOKUP(E72,特效对应!X:Y,2,FALSE)&amp;M$5</f>
        <v>||eff_zirankuizeng|</v>
      </c>
      <c r="N72" s="25">
        <v>3</v>
      </c>
      <c r="O72" s="25">
        <v>0</v>
      </c>
      <c r="P72" s="25">
        <v>0</v>
      </c>
      <c r="Q72" s="6" t="str">
        <f t="shared" si="15"/>
        <v>100007:100:2:0|100020:100:2:0</v>
      </c>
      <c r="R72" s="6" t="str">
        <f t="shared" si="16"/>
        <v/>
      </c>
      <c r="S72" s="19" t="str">
        <f>VLOOKUP(D72,特效对应!W:Z,4,FALSE)</f>
        <v>skill_16</v>
      </c>
      <c r="V72" s="19">
        <v>0</v>
      </c>
      <c r="W72" s="19">
        <f t="shared" si="6"/>
        <v>0</v>
      </c>
      <c r="X72" s="19">
        <v>0</v>
      </c>
      <c r="AA72" s="25">
        <v>1</v>
      </c>
      <c r="AB72" s="19">
        <f t="shared" si="17"/>
        <v>0</v>
      </c>
      <c r="AC72" s="19">
        <f t="shared" si="18"/>
        <v>0</v>
      </c>
      <c r="AD72" s="25" t="s">
        <v>1410</v>
      </c>
      <c r="AF72">
        <f t="shared" si="19"/>
        <v>2</v>
      </c>
      <c r="AG72" t="s">
        <v>117</v>
      </c>
      <c r="AH72" s="4" t="s">
        <v>861</v>
      </c>
      <c r="AI72" s="4" t="s">
        <v>931</v>
      </c>
      <c r="AM72" s="6" t="str">
        <f>_xlfn.IFNA(IF(IF($AG72=AM$9,VLOOKUP(AH72,buff!$K:$L,2,FALSE),"")=0,"",IF($AG72=AM$9,VLOOKUP(AH72,buff!$K:$L,2,FALSE),"")),"")</f>
        <v>100007:100:2:0</v>
      </c>
      <c r="AN72" s="6" t="str">
        <f>_xlfn.IFNA(IF(IF($AG72=AN$9,VLOOKUP(AI72,buff!$K:$L,2,FALSE),"")=0,"",IF($AG72=AN$9,VLOOKUP(AI72,buff!$K:$L,2,FALSE),"")),"")</f>
        <v>100020:100:2:0</v>
      </c>
      <c r="AO72" s="6" t="str">
        <f>_xlfn.IFNA(IF(IF($AG72=AO$9,VLOOKUP(AJ72,buff!$K:$L,2,FALSE),"")=0,"",IF($AG72=AO$9,VLOOKUP(AJ72,buff!$K:$L,2,FALSE),"")),"")</f>
        <v/>
      </c>
      <c r="AP72" s="6" t="str">
        <f>_xlfn.IFNA(IF(IF($AG72=AP$9,VLOOKUP(AK72,buff!$K:$L,2,FALSE),"")=0,"",IF($AG72=AP$9,VLOOKUP(AK72,buff!$K:$L,2,FALSE),"")),"")</f>
        <v/>
      </c>
      <c r="AQ72" s="6" t="str">
        <f>_xlfn.IFNA(IF(IF($AG72=AQ$9,VLOOKUP(AL72,buff!$K:$L,2,FALSE),"")=0,"",IF($AG72=AQ$9,VLOOKUP(AL72,buff!$K:$L,2,FALSE),"")),"")</f>
        <v/>
      </c>
      <c r="AR72" s="6" t="str">
        <f>_xlfn.IFNA(IF(IF($AG72=AR$9,VLOOKUP(AH72,buff!$K:$L,2,FALSE),"")=0,"",IF($AG72=AR$9,VLOOKUP(AH72,buff!$K:$L,2,FALSE),"")),"")</f>
        <v/>
      </c>
      <c r="AS72" s="6" t="str">
        <f>_xlfn.IFNA(IF(IF($AG72=AS$9,VLOOKUP(AI72,buff!$K:$L,2,FALSE),"")=0,"",IF($AG72=AS$9,VLOOKUP(AI72,buff!$K:$L,2,FALSE),"")),"")</f>
        <v/>
      </c>
      <c r="AT72" s="6" t="str">
        <f>_xlfn.IFNA(IF(IF($AG72=AT$9,VLOOKUP(AJ72,buff!$K:$L,2,FALSE),"")=0,"",IF($AG72=AT$9,VLOOKUP(AJ72,buff!$K:$L,2,FALSE),"")),"")</f>
        <v/>
      </c>
      <c r="AU72" s="6" t="str">
        <f>_xlfn.IFNA(IF(IF($AG72=AU$9,VLOOKUP(AK72,buff!$K:$L,2,FALSE),"")=0,"",IF($AG72=AU$9,VLOOKUP(AK72,buff!$K:$L,2,FALSE),"")),"")</f>
        <v/>
      </c>
      <c r="AV72" s="6" t="str">
        <f>_xlfn.IFNA(IF(IF($AG72=AV$9,VLOOKUP(AL72,buff!$K:$L,2,FALSE),"")=0,"",IF($AG72=AV$9,VLOOKUP(AL72,buff!$K:$L,2,FALSE),"")),"")</f>
        <v/>
      </c>
      <c r="AW72">
        <v>0</v>
      </c>
      <c r="AX72">
        <v>0</v>
      </c>
      <c r="AY72" s="22">
        <f t="shared" si="20"/>
        <v>300004</v>
      </c>
    </row>
    <row r="73" spans="2:51" x14ac:dyDescent="0.15">
      <c r="B73" s="8">
        <f t="shared" si="12"/>
        <v>30000403</v>
      </c>
      <c r="C73" s="8">
        <f t="shared" si="13"/>
        <v>3</v>
      </c>
      <c r="D73" s="8">
        <f t="shared" si="14"/>
        <v>4</v>
      </c>
      <c r="E73" t="str">
        <f>VLOOKUP(D73,特效对应!W:Y,2,FALSE)</f>
        <v>组合·自然馈赠</v>
      </c>
      <c r="F73" s="20" t="s">
        <v>1454</v>
      </c>
      <c r="G73" s="4" t="s">
        <v>1417</v>
      </c>
      <c r="H73" s="1" t="s">
        <v>102</v>
      </c>
      <c r="I73" s="20" t="s">
        <v>108</v>
      </c>
      <c r="J73" s="4" t="s">
        <v>115</v>
      </c>
      <c r="K73" s="4">
        <v>0</v>
      </c>
      <c r="L73" s="20">
        <f t="shared" si="5"/>
        <v>0</v>
      </c>
      <c r="M73" s="25" t="str">
        <f>M$4&amp;VLOOKUP(E73,特效对应!X:Y,2,FALSE)&amp;M$5</f>
        <v>||eff_zirankuizeng|</v>
      </c>
      <c r="N73" s="25">
        <v>3</v>
      </c>
      <c r="O73" s="25">
        <v>0</v>
      </c>
      <c r="P73" s="25">
        <v>0</v>
      </c>
      <c r="Q73" s="6" t="str">
        <f t="shared" si="15"/>
        <v>100008:100:2:0|100020:100:2:0</v>
      </c>
      <c r="R73" s="6" t="str">
        <f t="shared" si="16"/>
        <v/>
      </c>
      <c r="S73" s="19" t="str">
        <f>VLOOKUP(D73,特效对应!W:Z,4,FALSE)</f>
        <v>skill_16</v>
      </c>
      <c r="V73" s="19">
        <v>0</v>
      </c>
      <c r="W73" s="19">
        <f t="shared" si="6"/>
        <v>0</v>
      </c>
      <c r="X73" s="19">
        <v>0</v>
      </c>
      <c r="AA73" s="25">
        <v>1</v>
      </c>
      <c r="AB73" s="19">
        <f t="shared" si="17"/>
        <v>0</v>
      </c>
      <c r="AC73" s="19">
        <f t="shared" si="18"/>
        <v>0</v>
      </c>
      <c r="AD73" s="25" t="s">
        <v>1410</v>
      </c>
      <c r="AF73">
        <f t="shared" si="19"/>
        <v>3</v>
      </c>
      <c r="AG73" t="s">
        <v>117</v>
      </c>
      <c r="AH73" s="4" t="s">
        <v>872</v>
      </c>
      <c r="AI73" s="4" t="s">
        <v>931</v>
      </c>
      <c r="AM73" s="6" t="str">
        <f>_xlfn.IFNA(IF(IF($AG73=AM$9,VLOOKUP(AH73,buff!$K:$L,2,FALSE),"")=0,"",IF($AG73=AM$9,VLOOKUP(AH73,buff!$K:$L,2,FALSE),"")),"")</f>
        <v>100008:100:2:0</v>
      </c>
      <c r="AN73" s="6" t="str">
        <f>_xlfn.IFNA(IF(IF($AG73=AN$9,VLOOKUP(AI73,buff!$K:$L,2,FALSE),"")=0,"",IF($AG73=AN$9,VLOOKUP(AI73,buff!$K:$L,2,FALSE),"")),"")</f>
        <v>100020:100:2:0</v>
      </c>
      <c r="AO73" s="6" t="str">
        <f>_xlfn.IFNA(IF(IF($AG73=AO$9,VLOOKUP(AJ73,buff!$K:$L,2,FALSE),"")=0,"",IF($AG73=AO$9,VLOOKUP(AJ73,buff!$K:$L,2,FALSE),"")),"")</f>
        <v/>
      </c>
      <c r="AP73" s="6" t="str">
        <f>_xlfn.IFNA(IF(IF($AG73=AP$9,VLOOKUP(AK73,buff!$K:$L,2,FALSE),"")=0,"",IF($AG73=AP$9,VLOOKUP(AK73,buff!$K:$L,2,FALSE),"")),"")</f>
        <v/>
      </c>
      <c r="AQ73" s="6" t="str">
        <f>_xlfn.IFNA(IF(IF($AG73=AQ$9,VLOOKUP(AL73,buff!$K:$L,2,FALSE),"")=0,"",IF($AG73=AQ$9,VLOOKUP(AL73,buff!$K:$L,2,FALSE),"")),"")</f>
        <v/>
      </c>
      <c r="AR73" s="6" t="str">
        <f>_xlfn.IFNA(IF(IF($AG73=AR$9,VLOOKUP(AH73,buff!$K:$L,2,FALSE),"")=0,"",IF($AG73=AR$9,VLOOKUP(AH73,buff!$K:$L,2,FALSE),"")),"")</f>
        <v/>
      </c>
      <c r="AS73" s="6" t="str">
        <f>_xlfn.IFNA(IF(IF($AG73=AS$9,VLOOKUP(AI73,buff!$K:$L,2,FALSE),"")=0,"",IF($AG73=AS$9,VLOOKUP(AI73,buff!$K:$L,2,FALSE),"")),"")</f>
        <v/>
      </c>
      <c r="AT73" s="6" t="str">
        <f>_xlfn.IFNA(IF(IF($AG73=AT$9,VLOOKUP(AJ73,buff!$K:$L,2,FALSE),"")=0,"",IF($AG73=AT$9,VLOOKUP(AJ73,buff!$K:$L,2,FALSE),"")),"")</f>
        <v/>
      </c>
      <c r="AU73" s="6" t="str">
        <f>_xlfn.IFNA(IF(IF($AG73=AU$9,VLOOKUP(AK73,buff!$K:$L,2,FALSE),"")=0,"",IF($AG73=AU$9,VLOOKUP(AK73,buff!$K:$L,2,FALSE),"")),"")</f>
        <v/>
      </c>
      <c r="AV73" s="6" t="str">
        <f>_xlfn.IFNA(IF(IF($AG73=AV$9,VLOOKUP(AL73,buff!$K:$L,2,FALSE),"")=0,"",IF($AG73=AV$9,VLOOKUP(AL73,buff!$K:$L,2,FALSE),"")),"")</f>
        <v/>
      </c>
      <c r="AW73">
        <v>0</v>
      </c>
      <c r="AX73">
        <v>0</v>
      </c>
      <c r="AY73" s="22">
        <f t="shared" si="20"/>
        <v>300004</v>
      </c>
    </row>
    <row r="74" spans="2:51" x14ac:dyDescent="0.15">
      <c r="B74" s="8">
        <f t="shared" si="12"/>
        <v>30000404</v>
      </c>
      <c r="C74" s="8">
        <f t="shared" si="13"/>
        <v>4</v>
      </c>
      <c r="D74" s="8">
        <f t="shared" si="14"/>
        <v>4</v>
      </c>
      <c r="E74" t="str">
        <f>VLOOKUP(D74,特效对应!W:Y,2,FALSE)</f>
        <v>组合·自然馈赠</v>
      </c>
      <c r="F74" s="20" t="s">
        <v>1454</v>
      </c>
      <c r="G74" s="4" t="s">
        <v>1417</v>
      </c>
      <c r="H74" s="1" t="s">
        <v>102</v>
      </c>
      <c r="I74" s="20" t="s">
        <v>108</v>
      </c>
      <c r="J74" s="4" t="s">
        <v>115</v>
      </c>
      <c r="K74" s="4">
        <v>0</v>
      </c>
      <c r="L74" s="20">
        <f t="shared" si="5"/>
        <v>0</v>
      </c>
      <c r="M74" s="25" t="str">
        <f>M$4&amp;VLOOKUP(E74,特效对应!X:Y,2,FALSE)&amp;M$5</f>
        <v>||eff_zirankuizeng|</v>
      </c>
      <c r="N74" s="25">
        <v>3</v>
      </c>
      <c r="O74" s="25">
        <v>0</v>
      </c>
      <c r="P74" s="25">
        <v>0</v>
      </c>
      <c r="Q74" s="6" t="str">
        <f t="shared" si="15"/>
        <v>100008:100:2:0|100021:100:2:0</v>
      </c>
      <c r="R74" s="6" t="str">
        <f t="shared" si="16"/>
        <v/>
      </c>
      <c r="S74" s="19" t="str">
        <f>VLOOKUP(D74,特效对应!W:Z,4,FALSE)</f>
        <v>skill_16</v>
      </c>
      <c r="V74" s="19">
        <v>0</v>
      </c>
      <c r="W74" s="19">
        <f t="shared" si="6"/>
        <v>0</v>
      </c>
      <c r="X74" s="19">
        <v>0</v>
      </c>
      <c r="AA74" s="25">
        <v>1</v>
      </c>
      <c r="AB74" s="19">
        <f t="shared" si="17"/>
        <v>0</v>
      </c>
      <c r="AC74" s="19">
        <f t="shared" si="18"/>
        <v>0</v>
      </c>
      <c r="AD74" s="25" t="s">
        <v>1410</v>
      </c>
      <c r="AF74">
        <f t="shared" si="19"/>
        <v>4</v>
      </c>
      <c r="AG74" t="s">
        <v>117</v>
      </c>
      <c r="AH74" s="4" t="s">
        <v>872</v>
      </c>
      <c r="AI74" s="4" t="s">
        <v>932</v>
      </c>
      <c r="AM74" s="6" t="str">
        <f>_xlfn.IFNA(IF(IF($AG74=AM$9,VLOOKUP(AH74,buff!$K:$L,2,FALSE),"")=0,"",IF($AG74=AM$9,VLOOKUP(AH74,buff!$K:$L,2,FALSE),"")),"")</f>
        <v>100008:100:2:0</v>
      </c>
      <c r="AN74" s="6" t="str">
        <f>_xlfn.IFNA(IF(IF($AG74=AN$9,VLOOKUP(AI74,buff!$K:$L,2,FALSE),"")=0,"",IF($AG74=AN$9,VLOOKUP(AI74,buff!$K:$L,2,FALSE),"")),"")</f>
        <v>100021:100:2:0</v>
      </c>
      <c r="AO74" s="6" t="str">
        <f>_xlfn.IFNA(IF(IF($AG74=AO$9,VLOOKUP(AJ74,buff!$K:$L,2,FALSE),"")=0,"",IF($AG74=AO$9,VLOOKUP(AJ74,buff!$K:$L,2,FALSE),"")),"")</f>
        <v/>
      </c>
      <c r="AP74" s="6" t="str">
        <f>_xlfn.IFNA(IF(IF($AG74=AP$9,VLOOKUP(AK74,buff!$K:$L,2,FALSE),"")=0,"",IF($AG74=AP$9,VLOOKUP(AK74,buff!$K:$L,2,FALSE),"")),"")</f>
        <v/>
      </c>
      <c r="AQ74" s="6" t="str">
        <f>_xlfn.IFNA(IF(IF($AG74=AQ$9,VLOOKUP(AL74,buff!$K:$L,2,FALSE),"")=0,"",IF($AG74=AQ$9,VLOOKUP(AL74,buff!$K:$L,2,FALSE),"")),"")</f>
        <v/>
      </c>
      <c r="AR74" s="6" t="str">
        <f>_xlfn.IFNA(IF(IF($AG74=AR$9,VLOOKUP(AH74,buff!$K:$L,2,FALSE),"")=0,"",IF($AG74=AR$9,VLOOKUP(AH74,buff!$K:$L,2,FALSE),"")),"")</f>
        <v/>
      </c>
      <c r="AS74" s="6" t="str">
        <f>_xlfn.IFNA(IF(IF($AG74=AS$9,VLOOKUP(AI74,buff!$K:$L,2,FALSE),"")=0,"",IF($AG74=AS$9,VLOOKUP(AI74,buff!$K:$L,2,FALSE),"")),"")</f>
        <v/>
      </c>
      <c r="AT74" s="6" t="str">
        <f>_xlfn.IFNA(IF(IF($AG74=AT$9,VLOOKUP(AJ74,buff!$K:$L,2,FALSE),"")=0,"",IF($AG74=AT$9,VLOOKUP(AJ74,buff!$K:$L,2,FALSE),"")),"")</f>
        <v/>
      </c>
      <c r="AU74" s="6" t="str">
        <f>_xlfn.IFNA(IF(IF($AG74=AU$9,VLOOKUP(AK74,buff!$K:$L,2,FALSE),"")=0,"",IF($AG74=AU$9,VLOOKUP(AK74,buff!$K:$L,2,FALSE),"")),"")</f>
        <v/>
      </c>
      <c r="AV74" s="6" t="str">
        <f>_xlfn.IFNA(IF(IF($AG74=AV$9,VLOOKUP(AL74,buff!$K:$L,2,FALSE),"")=0,"",IF($AG74=AV$9,VLOOKUP(AL74,buff!$K:$L,2,FALSE),"")),"")</f>
        <v/>
      </c>
      <c r="AW74">
        <v>0</v>
      </c>
      <c r="AX74">
        <v>0</v>
      </c>
      <c r="AY74" s="22">
        <f t="shared" si="20"/>
        <v>300004</v>
      </c>
    </row>
    <row r="75" spans="2:51" x14ac:dyDescent="0.15">
      <c r="B75" s="8">
        <f t="shared" si="12"/>
        <v>30000405</v>
      </c>
      <c r="C75" s="8">
        <f t="shared" si="13"/>
        <v>5</v>
      </c>
      <c r="D75" s="8">
        <f t="shared" si="14"/>
        <v>4</v>
      </c>
      <c r="E75" t="str">
        <f>VLOOKUP(D75,特效对应!W:Y,2,FALSE)</f>
        <v>组合·自然馈赠</v>
      </c>
      <c r="F75" s="20" t="s">
        <v>1454</v>
      </c>
      <c r="G75" s="4" t="s">
        <v>1417</v>
      </c>
      <c r="H75" s="1" t="s">
        <v>102</v>
      </c>
      <c r="I75" s="20" t="s">
        <v>108</v>
      </c>
      <c r="J75" s="4" t="s">
        <v>115</v>
      </c>
      <c r="K75" s="4">
        <v>0</v>
      </c>
      <c r="L75" s="20">
        <f t="shared" si="5"/>
        <v>0</v>
      </c>
      <c r="M75" s="25" t="str">
        <f>M$4&amp;VLOOKUP(E75,特效对应!X:Y,2,FALSE)&amp;M$5</f>
        <v>||eff_zirankuizeng|</v>
      </c>
      <c r="N75" s="25">
        <v>3</v>
      </c>
      <c r="O75" s="25">
        <v>0</v>
      </c>
      <c r="P75" s="25">
        <v>0</v>
      </c>
      <c r="Q75" s="6" t="str">
        <f t="shared" si="15"/>
        <v>100009:100:2:0|100021:100:2:0</v>
      </c>
      <c r="R75" s="6" t="str">
        <f t="shared" si="16"/>
        <v/>
      </c>
      <c r="S75" s="19" t="str">
        <f>VLOOKUP(D75,特效对应!W:Z,4,FALSE)</f>
        <v>skill_16</v>
      </c>
      <c r="V75" s="19">
        <v>0</v>
      </c>
      <c r="W75" s="19">
        <f t="shared" si="6"/>
        <v>0</v>
      </c>
      <c r="X75" s="19">
        <v>0</v>
      </c>
      <c r="AA75" s="25">
        <v>1</v>
      </c>
      <c r="AB75" s="19">
        <f t="shared" si="17"/>
        <v>0</v>
      </c>
      <c r="AC75" s="19">
        <f t="shared" si="18"/>
        <v>0</v>
      </c>
      <c r="AD75" s="25" t="s">
        <v>1410</v>
      </c>
      <c r="AF75">
        <f t="shared" si="19"/>
        <v>5</v>
      </c>
      <c r="AG75" t="s">
        <v>117</v>
      </c>
      <c r="AH75" s="4" t="s">
        <v>873</v>
      </c>
      <c r="AI75" s="4" t="s">
        <v>932</v>
      </c>
      <c r="AM75" s="6" t="str">
        <f>_xlfn.IFNA(IF(IF($AG75=AM$9,VLOOKUP(AH75,buff!$K:$L,2,FALSE),"")=0,"",IF($AG75=AM$9,VLOOKUP(AH75,buff!$K:$L,2,FALSE),"")),"")</f>
        <v>100009:100:2:0</v>
      </c>
      <c r="AN75" s="6" t="str">
        <f>_xlfn.IFNA(IF(IF($AG75=AN$9,VLOOKUP(AI75,buff!$K:$L,2,FALSE),"")=0,"",IF($AG75=AN$9,VLOOKUP(AI75,buff!$K:$L,2,FALSE),"")),"")</f>
        <v>100021:100:2:0</v>
      </c>
      <c r="AO75" s="6" t="str">
        <f>_xlfn.IFNA(IF(IF($AG75=AO$9,VLOOKUP(AJ75,buff!$K:$L,2,FALSE),"")=0,"",IF($AG75=AO$9,VLOOKUP(AJ75,buff!$K:$L,2,FALSE),"")),"")</f>
        <v/>
      </c>
      <c r="AP75" s="6" t="str">
        <f>_xlfn.IFNA(IF(IF($AG75=AP$9,VLOOKUP(AK75,buff!$K:$L,2,FALSE),"")=0,"",IF($AG75=AP$9,VLOOKUP(AK75,buff!$K:$L,2,FALSE),"")),"")</f>
        <v/>
      </c>
      <c r="AQ75" s="6" t="str">
        <f>_xlfn.IFNA(IF(IF($AG75=AQ$9,VLOOKUP(AL75,buff!$K:$L,2,FALSE),"")=0,"",IF($AG75=AQ$9,VLOOKUP(AL75,buff!$K:$L,2,FALSE),"")),"")</f>
        <v/>
      </c>
      <c r="AR75" s="6" t="str">
        <f>_xlfn.IFNA(IF(IF($AG75=AR$9,VLOOKUP(AH75,buff!$K:$L,2,FALSE),"")=0,"",IF($AG75=AR$9,VLOOKUP(AH75,buff!$K:$L,2,FALSE),"")),"")</f>
        <v/>
      </c>
      <c r="AS75" s="6" t="str">
        <f>_xlfn.IFNA(IF(IF($AG75=AS$9,VLOOKUP(AI75,buff!$K:$L,2,FALSE),"")=0,"",IF($AG75=AS$9,VLOOKUP(AI75,buff!$K:$L,2,FALSE),"")),"")</f>
        <v/>
      </c>
      <c r="AT75" s="6" t="str">
        <f>_xlfn.IFNA(IF(IF($AG75=AT$9,VLOOKUP(AJ75,buff!$K:$L,2,FALSE),"")=0,"",IF($AG75=AT$9,VLOOKUP(AJ75,buff!$K:$L,2,FALSE),"")),"")</f>
        <v/>
      </c>
      <c r="AU75" s="6" t="str">
        <f>_xlfn.IFNA(IF(IF($AG75=AU$9,VLOOKUP(AK75,buff!$K:$L,2,FALSE),"")=0,"",IF($AG75=AU$9,VLOOKUP(AK75,buff!$K:$L,2,FALSE),"")),"")</f>
        <v/>
      </c>
      <c r="AV75" s="6" t="str">
        <f>_xlfn.IFNA(IF(IF($AG75=AV$9,VLOOKUP(AL75,buff!$K:$L,2,FALSE),"")=0,"",IF($AG75=AV$9,VLOOKUP(AL75,buff!$K:$L,2,FALSE),"")),"")</f>
        <v/>
      </c>
      <c r="AW75">
        <v>0</v>
      </c>
      <c r="AX75">
        <v>0</v>
      </c>
      <c r="AY75" s="22">
        <f t="shared" si="20"/>
        <v>300004</v>
      </c>
    </row>
    <row r="76" spans="2:51" x14ac:dyDescent="0.15">
      <c r="B76" s="8">
        <f t="shared" si="12"/>
        <v>30000406</v>
      </c>
      <c r="C76" s="8">
        <f t="shared" si="13"/>
        <v>6</v>
      </c>
      <c r="D76" s="8">
        <f t="shared" si="14"/>
        <v>4</v>
      </c>
      <c r="E76" t="str">
        <f>VLOOKUP(D76,特效对应!W:Y,2,FALSE)</f>
        <v>组合·自然馈赠</v>
      </c>
      <c r="F76" s="20" t="s">
        <v>1454</v>
      </c>
      <c r="G76" s="4" t="s">
        <v>1417</v>
      </c>
      <c r="H76" s="1" t="s">
        <v>102</v>
      </c>
      <c r="I76" s="20" t="s">
        <v>108</v>
      </c>
      <c r="J76" s="4" t="s">
        <v>115</v>
      </c>
      <c r="K76" s="4">
        <v>0</v>
      </c>
      <c r="L76" s="20">
        <f t="shared" ref="L76:L139" si="21">K76</f>
        <v>0</v>
      </c>
      <c r="M76" s="25" t="str">
        <f>M$4&amp;VLOOKUP(E76,特效对应!X:Y,2,FALSE)&amp;M$5</f>
        <v>||eff_zirankuizeng|</v>
      </c>
      <c r="N76" s="25">
        <v>3</v>
      </c>
      <c r="O76" s="25">
        <v>0</v>
      </c>
      <c r="P76" s="25">
        <v>0</v>
      </c>
      <c r="Q76" s="6" t="str">
        <f t="shared" si="15"/>
        <v>100009:100:2:0|100022:100:2:0</v>
      </c>
      <c r="R76" s="6" t="str">
        <f t="shared" si="16"/>
        <v/>
      </c>
      <c r="S76" s="19" t="str">
        <f>VLOOKUP(D76,特效对应!W:Z,4,FALSE)</f>
        <v>skill_16</v>
      </c>
      <c r="V76" s="19">
        <v>0</v>
      </c>
      <c r="W76" s="19">
        <f t="shared" ref="W76:W139" si="22">IF(G76="己方",0,100)</f>
        <v>0</v>
      </c>
      <c r="X76" s="19">
        <v>0</v>
      </c>
      <c r="AA76" s="25">
        <v>1</v>
      </c>
      <c r="AB76" s="19">
        <f t="shared" si="17"/>
        <v>0</v>
      </c>
      <c r="AC76" s="19">
        <f t="shared" si="18"/>
        <v>0</v>
      </c>
      <c r="AD76" s="25" t="s">
        <v>1410</v>
      </c>
      <c r="AF76">
        <f t="shared" si="19"/>
        <v>6</v>
      </c>
      <c r="AG76" t="s">
        <v>117</v>
      </c>
      <c r="AH76" s="4" t="s">
        <v>873</v>
      </c>
      <c r="AI76" s="4" t="s">
        <v>933</v>
      </c>
      <c r="AM76" s="6" t="str">
        <f>_xlfn.IFNA(IF(IF($AG76=AM$9,VLOOKUP(AH76,buff!$K:$L,2,FALSE),"")=0,"",IF($AG76=AM$9,VLOOKUP(AH76,buff!$K:$L,2,FALSE),"")),"")</f>
        <v>100009:100:2:0</v>
      </c>
      <c r="AN76" s="6" t="str">
        <f>_xlfn.IFNA(IF(IF($AG76=AN$9,VLOOKUP(AI76,buff!$K:$L,2,FALSE),"")=0,"",IF($AG76=AN$9,VLOOKUP(AI76,buff!$K:$L,2,FALSE),"")),"")</f>
        <v>100022:100:2:0</v>
      </c>
      <c r="AO76" s="6" t="str">
        <f>_xlfn.IFNA(IF(IF($AG76=AO$9,VLOOKUP(AJ76,buff!$K:$L,2,FALSE),"")=0,"",IF($AG76=AO$9,VLOOKUP(AJ76,buff!$K:$L,2,FALSE),"")),"")</f>
        <v/>
      </c>
      <c r="AP76" s="6" t="str">
        <f>_xlfn.IFNA(IF(IF($AG76=AP$9,VLOOKUP(AK76,buff!$K:$L,2,FALSE),"")=0,"",IF($AG76=AP$9,VLOOKUP(AK76,buff!$K:$L,2,FALSE),"")),"")</f>
        <v/>
      </c>
      <c r="AQ76" s="6" t="str">
        <f>_xlfn.IFNA(IF(IF($AG76=AQ$9,VLOOKUP(AL76,buff!$K:$L,2,FALSE),"")=0,"",IF($AG76=AQ$9,VLOOKUP(AL76,buff!$K:$L,2,FALSE),"")),"")</f>
        <v/>
      </c>
      <c r="AR76" s="6" t="str">
        <f>_xlfn.IFNA(IF(IF($AG76=AR$9,VLOOKUP(AH76,buff!$K:$L,2,FALSE),"")=0,"",IF($AG76=AR$9,VLOOKUP(AH76,buff!$K:$L,2,FALSE),"")),"")</f>
        <v/>
      </c>
      <c r="AS76" s="6" t="str">
        <f>_xlfn.IFNA(IF(IF($AG76=AS$9,VLOOKUP(AI76,buff!$K:$L,2,FALSE),"")=0,"",IF($AG76=AS$9,VLOOKUP(AI76,buff!$K:$L,2,FALSE),"")),"")</f>
        <v/>
      </c>
      <c r="AT76" s="6" t="str">
        <f>_xlfn.IFNA(IF(IF($AG76=AT$9,VLOOKUP(AJ76,buff!$K:$L,2,FALSE),"")=0,"",IF($AG76=AT$9,VLOOKUP(AJ76,buff!$K:$L,2,FALSE),"")),"")</f>
        <v/>
      </c>
      <c r="AU76" s="6" t="str">
        <f>_xlfn.IFNA(IF(IF($AG76=AU$9,VLOOKUP(AK76,buff!$K:$L,2,FALSE),"")=0,"",IF($AG76=AU$9,VLOOKUP(AK76,buff!$K:$L,2,FALSE),"")),"")</f>
        <v/>
      </c>
      <c r="AV76" s="6" t="str">
        <f>_xlfn.IFNA(IF(IF($AG76=AV$9,VLOOKUP(AL76,buff!$K:$L,2,FALSE),"")=0,"",IF($AG76=AV$9,VLOOKUP(AL76,buff!$K:$L,2,FALSE),"")),"")</f>
        <v/>
      </c>
      <c r="AW76">
        <v>0</v>
      </c>
      <c r="AX76">
        <v>0</v>
      </c>
      <c r="AY76" s="22">
        <f t="shared" si="20"/>
        <v>300004</v>
      </c>
    </row>
    <row r="77" spans="2:51" x14ac:dyDescent="0.15">
      <c r="B77" s="8">
        <f t="shared" si="12"/>
        <v>30000407</v>
      </c>
      <c r="C77" s="8">
        <f t="shared" si="13"/>
        <v>7</v>
      </c>
      <c r="D77" s="8">
        <f t="shared" si="14"/>
        <v>4</v>
      </c>
      <c r="E77" t="str">
        <f>VLOOKUP(D77,特效对应!W:Y,2,FALSE)</f>
        <v>组合·自然馈赠</v>
      </c>
      <c r="F77" s="20" t="s">
        <v>1454</v>
      </c>
      <c r="G77" s="4" t="s">
        <v>1417</v>
      </c>
      <c r="H77" s="1" t="s">
        <v>102</v>
      </c>
      <c r="I77" s="20" t="s">
        <v>108</v>
      </c>
      <c r="J77" s="4" t="s">
        <v>115</v>
      </c>
      <c r="K77" s="4">
        <v>0</v>
      </c>
      <c r="L77" s="20">
        <f t="shared" si="21"/>
        <v>0</v>
      </c>
      <c r="M77" s="25" t="str">
        <f>M$4&amp;VLOOKUP(E77,特效对应!X:Y,2,FALSE)&amp;M$5</f>
        <v>||eff_zirankuizeng|</v>
      </c>
      <c r="N77" s="25">
        <v>3</v>
      </c>
      <c r="O77" s="25">
        <v>0</v>
      </c>
      <c r="P77" s="25">
        <v>0</v>
      </c>
      <c r="Q77" s="6" t="str">
        <f t="shared" si="15"/>
        <v>100010:100:2:0|100022:100:2:0</v>
      </c>
      <c r="R77" s="6" t="str">
        <f t="shared" si="16"/>
        <v/>
      </c>
      <c r="S77" s="19" t="str">
        <f>VLOOKUP(D77,特效对应!W:Z,4,FALSE)</f>
        <v>skill_16</v>
      </c>
      <c r="V77" s="19">
        <v>0</v>
      </c>
      <c r="W77" s="19">
        <f t="shared" si="22"/>
        <v>0</v>
      </c>
      <c r="X77" s="19">
        <v>0</v>
      </c>
      <c r="AA77" s="25">
        <v>1</v>
      </c>
      <c r="AB77" s="19">
        <f t="shared" si="17"/>
        <v>0</v>
      </c>
      <c r="AC77" s="19">
        <f t="shared" si="18"/>
        <v>0</v>
      </c>
      <c r="AD77" s="25" t="s">
        <v>1410</v>
      </c>
      <c r="AF77">
        <f t="shared" si="19"/>
        <v>7</v>
      </c>
      <c r="AG77" t="s">
        <v>117</v>
      </c>
      <c r="AH77" s="4" t="s">
        <v>874</v>
      </c>
      <c r="AI77" s="4" t="s">
        <v>933</v>
      </c>
      <c r="AM77" s="6" t="str">
        <f>_xlfn.IFNA(IF(IF($AG77=AM$9,VLOOKUP(AH77,buff!$K:$L,2,FALSE),"")=0,"",IF($AG77=AM$9,VLOOKUP(AH77,buff!$K:$L,2,FALSE),"")),"")</f>
        <v>100010:100:2:0</v>
      </c>
      <c r="AN77" s="6" t="str">
        <f>_xlfn.IFNA(IF(IF($AG77=AN$9,VLOOKUP(AI77,buff!$K:$L,2,FALSE),"")=0,"",IF($AG77=AN$9,VLOOKUP(AI77,buff!$K:$L,2,FALSE),"")),"")</f>
        <v>100022:100:2:0</v>
      </c>
      <c r="AO77" s="6" t="str">
        <f>_xlfn.IFNA(IF(IF($AG77=AO$9,VLOOKUP(AJ77,buff!$K:$L,2,FALSE),"")=0,"",IF($AG77=AO$9,VLOOKUP(AJ77,buff!$K:$L,2,FALSE),"")),"")</f>
        <v/>
      </c>
      <c r="AP77" s="6" t="str">
        <f>_xlfn.IFNA(IF(IF($AG77=AP$9,VLOOKUP(AK77,buff!$K:$L,2,FALSE),"")=0,"",IF($AG77=AP$9,VLOOKUP(AK77,buff!$K:$L,2,FALSE),"")),"")</f>
        <v/>
      </c>
      <c r="AQ77" s="6" t="str">
        <f>_xlfn.IFNA(IF(IF($AG77=AQ$9,VLOOKUP(AL77,buff!$K:$L,2,FALSE),"")=0,"",IF($AG77=AQ$9,VLOOKUP(AL77,buff!$K:$L,2,FALSE),"")),"")</f>
        <v/>
      </c>
      <c r="AR77" s="6" t="str">
        <f>_xlfn.IFNA(IF(IF($AG77=AR$9,VLOOKUP(AH77,buff!$K:$L,2,FALSE),"")=0,"",IF($AG77=AR$9,VLOOKUP(AH77,buff!$K:$L,2,FALSE),"")),"")</f>
        <v/>
      </c>
      <c r="AS77" s="6" t="str">
        <f>_xlfn.IFNA(IF(IF($AG77=AS$9,VLOOKUP(AI77,buff!$K:$L,2,FALSE),"")=0,"",IF($AG77=AS$9,VLOOKUP(AI77,buff!$K:$L,2,FALSE),"")),"")</f>
        <v/>
      </c>
      <c r="AT77" s="6" t="str">
        <f>_xlfn.IFNA(IF(IF($AG77=AT$9,VLOOKUP(AJ77,buff!$K:$L,2,FALSE),"")=0,"",IF($AG77=AT$9,VLOOKUP(AJ77,buff!$K:$L,2,FALSE),"")),"")</f>
        <v/>
      </c>
      <c r="AU77" s="6" t="str">
        <f>_xlfn.IFNA(IF(IF($AG77=AU$9,VLOOKUP(AK77,buff!$K:$L,2,FALSE),"")=0,"",IF($AG77=AU$9,VLOOKUP(AK77,buff!$K:$L,2,FALSE),"")),"")</f>
        <v/>
      </c>
      <c r="AV77" s="6" t="str">
        <f>_xlfn.IFNA(IF(IF($AG77=AV$9,VLOOKUP(AL77,buff!$K:$L,2,FALSE),"")=0,"",IF($AG77=AV$9,VLOOKUP(AL77,buff!$K:$L,2,FALSE),"")),"")</f>
        <v/>
      </c>
      <c r="AW77">
        <v>0</v>
      </c>
      <c r="AX77">
        <v>0</v>
      </c>
      <c r="AY77" s="22">
        <f t="shared" si="20"/>
        <v>300004</v>
      </c>
    </row>
    <row r="78" spans="2:51" x14ac:dyDescent="0.15">
      <c r="B78" s="8">
        <f t="shared" si="12"/>
        <v>30000408</v>
      </c>
      <c r="C78" s="8">
        <f t="shared" si="13"/>
        <v>8</v>
      </c>
      <c r="D78" s="8">
        <f t="shared" si="14"/>
        <v>4</v>
      </c>
      <c r="E78" t="str">
        <f>VLOOKUP(D78,特效对应!W:Y,2,FALSE)</f>
        <v>组合·自然馈赠</v>
      </c>
      <c r="F78" s="20" t="s">
        <v>1454</v>
      </c>
      <c r="G78" s="4" t="s">
        <v>1417</v>
      </c>
      <c r="H78" s="1" t="s">
        <v>102</v>
      </c>
      <c r="I78" s="20" t="s">
        <v>108</v>
      </c>
      <c r="J78" s="4" t="s">
        <v>115</v>
      </c>
      <c r="K78" s="4">
        <v>0</v>
      </c>
      <c r="L78" s="20">
        <f t="shared" si="21"/>
        <v>0</v>
      </c>
      <c r="M78" s="25" t="str">
        <f>M$4&amp;VLOOKUP(E78,特效对应!X:Y,2,FALSE)&amp;M$5</f>
        <v>||eff_zirankuizeng|</v>
      </c>
      <c r="N78" s="25">
        <v>3</v>
      </c>
      <c r="O78" s="25">
        <v>0</v>
      </c>
      <c r="P78" s="25">
        <v>0</v>
      </c>
      <c r="Q78" s="6" t="str">
        <f t="shared" si="15"/>
        <v>100010:100:2:0|100023:100:2:0</v>
      </c>
      <c r="R78" s="6" t="str">
        <f t="shared" si="16"/>
        <v/>
      </c>
      <c r="S78" s="19" t="str">
        <f>VLOOKUP(D78,特效对应!W:Z,4,FALSE)</f>
        <v>skill_16</v>
      </c>
      <c r="V78" s="19">
        <v>0</v>
      </c>
      <c r="W78" s="19">
        <f t="shared" si="22"/>
        <v>0</v>
      </c>
      <c r="X78" s="19">
        <v>0</v>
      </c>
      <c r="AA78" s="25">
        <v>1</v>
      </c>
      <c r="AB78" s="19">
        <f t="shared" si="17"/>
        <v>0</v>
      </c>
      <c r="AC78" s="19">
        <f t="shared" si="18"/>
        <v>0</v>
      </c>
      <c r="AD78" s="25" t="s">
        <v>1410</v>
      </c>
      <c r="AF78">
        <f t="shared" si="19"/>
        <v>8</v>
      </c>
      <c r="AG78" t="s">
        <v>117</v>
      </c>
      <c r="AH78" s="4" t="s">
        <v>874</v>
      </c>
      <c r="AI78" s="4" t="s">
        <v>934</v>
      </c>
      <c r="AM78" s="6" t="str">
        <f>_xlfn.IFNA(IF(IF($AG78=AM$9,VLOOKUP(AH78,buff!$K:$L,2,FALSE),"")=0,"",IF($AG78=AM$9,VLOOKUP(AH78,buff!$K:$L,2,FALSE),"")),"")</f>
        <v>100010:100:2:0</v>
      </c>
      <c r="AN78" s="6" t="str">
        <f>_xlfn.IFNA(IF(IF($AG78=AN$9,VLOOKUP(AI78,buff!$K:$L,2,FALSE),"")=0,"",IF($AG78=AN$9,VLOOKUP(AI78,buff!$K:$L,2,FALSE),"")),"")</f>
        <v>100023:100:2:0</v>
      </c>
      <c r="AO78" s="6" t="str">
        <f>_xlfn.IFNA(IF(IF($AG78=AO$9,VLOOKUP(AJ78,buff!$K:$L,2,FALSE),"")=0,"",IF($AG78=AO$9,VLOOKUP(AJ78,buff!$K:$L,2,FALSE),"")),"")</f>
        <v/>
      </c>
      <c r="AP78" s="6" t="str">
        <f>_xlfn.IFNA(IF(IF($AG78=AP$9,VLOOKUP(AK78,buff!$K:$L,2,FALSE),"")=0,"",IF($AG78=AP$9,VLOOKUP(AK78,buff!$K:$L,2,FALSE),"")),"")</f>
        <v/>
      </c>
      <c r="AQ78" s="6" t="str">
        <f>_xlfn.IFNA(IF(IF($AG78=AQ$9,VLOOKUP(AL78,buff!$K:$L,2,FALSE),"")=0,"",IF($AG78=AQ$9,VLOOKUP(AL78,buff!$K:$L,2,FALSE),"")),"")</f>
        <v/>
      </c>
      <c r="AR78" s="6" t="str">
        <f>_xlfn.IFNA(IF(IF($AG78=AR$9,VLOOKUP(AH78,buff!$K:$L,2,FALSE),"")=0,"",IF($AG78=AR$9,VLOOKUP(AH78,buff!$K:$L,2,FALSE),"")),"")</f>
        <v/>
      </c>
      <c r="AS78" s="6" t="str">
        <f>_xlfn.IFNA(IF(IF($AG78=AS$9,VLOOKUP(AI78,buff!$K:$L,2,FALSE),"")=0,"",IF($AG78=AS$9,VLOOKUP(AI78,buff!$K:$L,2,FALSE),"")),"")</f>
        <v/>
      </c>
      <c r="AT78" s="6" t="str">
        <f>_xlfn.IFNA(IF(IF($AG78=AT$9,VLOOKUP(AJ78,buff!$K:$L,2,FALSE),"")=0,"",IF($AG78=AT$9,VLOOKUP(AJ78,buff!$K:$L,2,FALSE),"")),"")</f>
        <v/>
      </c>
      <c r="AU78" s="6" t="str">
        <f>_xlfn.IFNA(IF(IF($AG78=AU$9,VLOOKUP(AK78,buff!$K:$L,2,FALSE),"")=0,"",IF($AG78=AU$9,VLOOKUP(AK78,buff!$K:$L,2,FALSE),"")),"")</f>
        <v/>
      </c>
      <c r="AV78" s="6" t="str">
        <f>_xlfn.IFNA(IF(IF($AG78=AV$9,VLOOKUP(AL78,buff!$K:$L,2,FALSE),"")=0,"",IF($AG78=AV$9,VLOOKUP(AL78,buff!$K:$L,2,FALSE),"")),"")</f>
        <v/>
      </c>
      <c r="AW78">
        <v>0</v>
      </c>
      <c r="AX78">
        <v>0</v>
      </c>
      <c r="AY78" s="22">
        <f t="shared" si="20"/>
        <v>300004</v>
      </c>
    </row>
    <row r="79" spans="2:51" x14ac:dyDescent="0.15">
      <c r="B79" s="8">
        <f t="shared" si="12"/>
        <v>30000409</v>
      </c>
      <c r="C79" s="8">
        <f t="shared" si="13"/>
        <v>9</v>
      </c>
      <c r="D79" s="8">
        <f t="shared" si="14"/>
        <v>4</v>
      </c>
      <c r="E79" t="str">
        <f>VLOOKUP(D79,特效对应!W:Y,2,FALSE)</f>
        <v>组合·自然馈赠</v>
      </c>
      <c r="F79" s="20" t="s">
        <v>1454</v>
      </c>
      <c r="G79" s="4" t="s">
        <v>1417</v>
      </c>
      <c r="H79" s="1" t="s">
        <v>102</v>
      </c>
      <c r="I79" s="20" t="s">
        <v>108</v>
      </c>
      <c r="J79" s="4" t="s">
        <v>115</v>
      </c>
      <c r="K79" s="4">
        <v>0</v>
      </c>
      <c r="L79" s="20">
        <f t="shared" si="21"/>
        <v>0</v>
      </c>
      <c r="M79" s="25" t="str">
        <f>M$4&amp;VLOOKUP(E79,特效对应!X:Y,2,FALSE)&amp;M$5</f>
        <v>||eff_zirankuizeng|</v>
      </c>
      <c r="N79" s="25">
        <v>3</v>
      </c>
      <c r="O79" s="25">
        <v>0</v>
      </c>
      <c r="P79" s="25">
        <v>0</v>
      </c>
      <c r="Q79" s="6" t="str">
        <f t="shared" si="15"/>
        <v>100011:100:2:0|100023:100:2:0</v>
      </c>
      <c r="R79" s="6" t="str">
        <f t="shared" si="16"/>
        <v/>
      </c>
      <c r="S79" s="19" t="str">
        <f>VLOOKUP(D79,特效对应!W:Z,4,FALSE)</f>
        <v>skill_16</v>
      </c>
      <c r="V79" s="19">
        <v>0</v>
      </c>
      <c r="W79" s="19">
        <f t="shared" si="22"/>
        <v>0</v>
      </c>
      <c r="X79" s="19">
        <v>0</v>
      </c>
      <c r="AA79" s="25">
        <v>1</v>
      </c>
      <c r="AB79" s="19">
        <f t="shared" si="17"/>
        <v>0</v>
      </c>
      <c r="AC79" s="19">
        <f t="shared" si="18"/>
        <v>0</v>
      </c>
      <c r="AD79" s="25" t="s">
        <v>1410</v>
      </c>
      <c r="AF79">
        <f t="shared" si="19"/>
        <v>9</v>
      </c>
      <c r="AG79" t="s">
        <v>117</v>
      </c>
      <c r="AH79" s="4" t="s">
        <v>875</v>
      </c>
      <c r="AI79" s="4" t="s">
        <v>934</v>
      </c>
      <c r="AM79" s="6" t="str">
        <f>_xlfn.IFNA(IF(IF($AG79=AM$9,VLOOKUP(AH79,buff!$K:$L,2,FALSE),"")=0,"",IF($AG79=AM$9,VLOOKUP(AH79,buff!$K:$L,2,FALSE),"")),"")</f>
        <v>100011:100:2:0</v>
      </c>
      <c r="AN79" s="6" t="str">
        <f>_xlfn.IFNA(IF(IF($AG79=AN$9,VLOOKUP(AI79,buff!$K:$L,2,FALSE),"")=0,"",IF($AG79=AN$9,VLOOKUP(AI79,buff!$K:$L,2,FALSE),"")),"")</f>
        <v>100023:100:2:0</v>
      </c>
      <c r="AO79" s="6" t="str">
        <f>_xlfn.IFNA(IF(IF($AG79=AO$9,VLOOKUP(AJ79,buff!$K:$L,2,FALSE),"")=0,"",IF($AG79=AO$9,VLOOKUP(AJ79,buff!$K:$L,2,FALSE),"")),"")</f>
        <v/>
      </c>
      <c r="AP79" s="6" t="str">
        <f>_xlfn.IFNA(IF(IF($AG79=AP$9,VLOOKUP(AK79,buff!$K:$L,2,FALSE),"")=0,"",IF($AG79=AP$9,VLOOKUP(AK79,buff!$K:$L,2,FALSE),"")),"")</f>
        <v/>
      </c>
      <c r="AQ79" s="6" t="str">
        <f>_xlfn.IFNA(IF(IF($AG79=AQ$9,VLOOKUP(AL79,buff!$K:$L,2,FALSE),"")=0,"",IF($AG79=AQ$9,VLOOKUP(AL79,buff!$K:$L,2,FALSE),"")),"")</f>
        <v/>
      </c>
      <c r="AR79" s="6" t="str">
        <f>_xlfn.IFNA(IF(IF($AG79=AR$9,VLOOKUP(AH79,buff!$K:$L,2,FALSE),"")=0,"",IF($AG79=AR$9,VLOOKUP(AH79,buff!$K:$L,2,FALSE),"")),"")</f>
        <v/>
      </c>
      <c r="AS79" s="6" t="str">
        <f>_xlfn.IFNA(IF(IF($AG79=AS$9,VLOOKUP(AI79,buff!$K:$L,2,FALSE),"")=0,"",IF($AG79=AS$9,VLOOKUP(AI79,buff!$K:$L,2,FALSE),"")),"")</f>
        <v/>
      </c>
      <c r="AT79" s="6" t="str">
        <f>_xlfn.IFNA(IF(IF($AG79=AT$9,VLOOKUP(AJ79,buff!$K:$L,2,FALSE),"")=0,"",IF($AG79=AT$9,VLOOKUP(AJ79,buff!$K:$L,2,FALSE),"")),"")</f>
        <v/>
      </c>
      <c r="AU79" s="6" t="str">
        <f>_xlfn.IFNA(IF(IF($AG79=AU$9,VLOOKUP(AK79,buff!$K:$L,2,FALSE),"")=0,"",IF($AG79=AU$9,VLOOKUP(AK79,buff!$K:$L,2,FALSE),"")),"")</f>
        <v/>
      </c>
      <c r="AV79" s="6" t="str">
        <f>_xlfn.IFNA(IF(IF($AG79=AV$9,VLOOKUP(AL79,buff!$K:$L,2,FALSE),"")=0,"",IF($AG79=AV$9,VLOOKUP(AL79,buff!$K:$L,2,FALSE),"")),"")</f>
        <v/>
      </c>
      <c r="AW79">
        <v>0</v>
      </c>
      <c r="AX79">
        <v>0</v>
      </c>
      <c r="AY79" s="22">
        <f t="shared" si="20"/>
        <v>300004</v>
      </c>
    </row>
    <row r="80" spans="2:51" x14ac:dyDescent="0.15">
      <c r="B80" s="8">
        <f t="shared" si="12"/>
        <v>30000410</v>
      </c>
      <c r="C80" s="8">
        <f t="shared" si="13"/>
        <v>10</v>
      </c>
      <c r="D80" s="8">
        <f t="shared" si="14"/>
        <v>4</v>
      </c>
      <c r="E80" t="str">
        <f>VLOOKUP(D80,特效对应!W:Y,2,FALSE)</f>
        <v>组合·自然馈赠</v>
      </c>
      <c r="F80" s="20" t="s">
        <v>1454</v>
      </c>
      <c r="G80" s="4" t="s">
        <v>1417</v>
      </c>
      <c r="H80" s="1" t="s">
        <v>102</v>
      </c>
      <c r="I80" s="20" t="s">
        <v>108</v>
      </c>
      <c r="J80" s="4" t="s">
        <v>115</v>
      </c>
      <c r="K80" s="4">
        <v>0</v>
      </c>
      <c r="L80" s="20">
        <f t="shared" si="21"/>
        <v>0</v>
      </c>
      <c r="M80" s="25" t="str">
        <f>M$4&amp;VLOOKUP(E80,特效对应!X:Y,2,FALSE)&amp;M$5</f>
        <v>||eff_zirankuizeng|</v>
      </c>
      <c r="N80" s="25">
        <v>3</v>
      </c>
      <c r="O80" s="25">
        <v>0</v>
      </c>
      <c r="P80" s="25">
        <v>0</v>
      </c>
      <c r="Q80" s="6" t="str">
        <f t="shared" si="15"/>
        <v>100011:100:2:0|100024:100:2:0</v>
      </c>
      <c r="R80" s="6" t="str">
        <f t="shared" si="16"/>
        <v/>
      </c>
      <c r="S80" s="19" t="str">
        <f>VLOOKUP(D80,特效对应!W:Z,4,FALSE)</f>
        <v>skill_16</v>
      </c>
      <c r="V80" s="19">
        <v>0</v>
      </c>
      <c r="W80" s="19">
        <f t="shared" si="22"/>
        <v>0</v>
      </c>
      <c r="X80" s="19">
        <v>0</v>
      </c>
      <c r="AA80" s="25">
        <v>1</v>
      </c>
      <c r="AB80" s="19">
        <f t="shared" si="17"/>
        <v>0</v>
      </c>
      <c r="AC80" s="19">
        <f t="shared" si="18"/>
        <v>0</v>
      </c>
      <c r="AD80" s="25" t="s">
        <v>1410</v>
      </c>
      <c r="AF80">
        <f t="shared" si="19"/>
        <v>10</v>
      </c>
      <c r="AG80" t="s">
        <v>117</v>
      </c>
      <c r="AH80" s="4" t="s">
        <v>875</v>
      </c>
      <c r="AI80" s="4" t="s">
        <v>935</v>
      </c>
      <c r="AM80" s="6" t="str">
        <f>_xlfn.IFNA(IF(IF($AG80=AM$9,VLOOKUP(AH80,buff!$K:$L,2,FALSE),"")=0,"",IF($AG80=AM$9,VLOOKUP(AH80,buff!$K:$L,2,FALSE),"")),"")</f>
        <v>100011:100:2:0</v>
      </c>
      <c r="AN80" s="6" t="str">
        <f>_xlfn.IFNA(IF(IF($AG80=AN$9,VLOOKUP(AI80,buff!$K:$L,2,FALSE),"")=0,"",IF($AG80=AN$9,VLOOKUP(AI80,buff!$K:$L,2,FALSE),"")),"")</f>
        <v>100024:100:2:0</v>
      </c>
      <c r="AO80" s="6" t="str">
        <f>_xlfn.IFNA(IF(IF($AG80=AO$9,VLOOKUP(AJ80,buff!$K:$L,2,FALSE),"")=0,"",IF($AG80=AO$9,VLOOKUP(AJ80,buff!$K:$L,2,FALSE),"")),"")</f>
        <v/>
      </c>
      <c r="AP80" s="6" t="str">
        <f>_xlfn.IFNA(IF(IF($AG80=AP$9,VLOOKUP(AK80,buff!$K:$L,2,FALSE),"")=0,"",IF($AG80=AP$9,VLOOKUP(AK80,buff!$K:$L,2,FALSE),"")),"")</f>
        <v/>
      </c>
      <c r="AQ80" s="6" t="str">
        <f>_xlfn.IFNA(IF(IF($AG80=AQ$9,VLOOKUP(AL80,buff!$K:$L,2,FALSE),"")=0,"",IF($AG80=AQ$9,VLOOKUP(AL80,buff!$K:$L,2,FALSE),"")),"")</f>
        <v/>
      </c>
      <c r="AR80" s="6" t="str">
        <f>_xlfn.IFNA(IF(IF($AG80=AR$9,VLOOKUP(AH80,buff!$K:$L,2,FALSE),"")=0,"",IF($AG80=AR$9,VLOOKUP(AH80,buff!$K:$L,2,FALSE),"")),"")</f>
        <v/>
      </c>
      <c r="AS80" s="6" t="str">
        <f>_xlfn.IFNA(IF(IF($AG80=AS$9,VLOOKUP(AI80,buff!$K:$L,2,FALSE),"")=0,"",IF($AG80=AS$9,VLOOKUP(AI80,buff!$K:$L,2,FALSE),"")),"")</f>
        <v/>
      </c>
      <c r="AT80" s="6" t="str">
        <f>_xlfn.IFNA(IF(IF($AG80=AT$9,VLOOKUP(AJ80,buff!$K:$L,2,FALSE),"")=0,"",IF($AG80=AT$9,VLOOKUP(AJ80,buff!$K:$L,2,FALSE),"")),"")</f>
        <v/>
      </c>
      <c r="AU80" s="6" t="str">
        <f>_xlfn.IFNA(IF(IF($AG80=AU$9,VLOOKUP(AK80,buff!$K:$L,2,FALSE),"")=0,"",IF($AG80=AU$9,VLOOKUP(AK80,buff!$K:$L,2,FALSE),"")),"")</f>
        <v/>
      </c>
      <c r="AV80" s="6" t="str">
        <f>_xlfn.IFNA(IF(IF($AG80=AV$9,VLOOKUP(AL80,buff!$K:$L,2,FALSE),"")=0,"",IF($AG80=AV$9,VLOOKUP(AL80,buff!$K:$L,2,FALSE),"")),"")</f>
        <v/>
      </c>
      <c r="AW80">
        <v>0</v>
      </c>
      <c r="AX80">
        <v>0</v>
      </c>
      <c r="AY80" s="22">
        <f t="shared" si="20"/>
        <v>300004</v>
      </c>
    </row>
    <row r="81" spans="2:51" x14ac:dyDescent="0.15">
      <c r="B81" s="8">
        <f t="shared" si="12"/>
        <v>30000411</v>
      </c>
      <c r="C81" s="8">
        <f t="shared" si="13"/>
        <v>11</v>
      </c>
      <c r="D81" s="8">
        <f t="shared" si="14"/>
        <v>4</v>
      </c>
      <c r="E81" t="str">
        <f>VLOOKUP(D81,特效对应!W:Y,2,FALSE)</f>
        <v>组合·自然馈赠</v>
      </c>
      <c r="F81" s="20" t="s">
        <v>1454</v>
      </c>
      <c r="G81" s="4" t="s">
        <v>1417</v>
      </c>
      <c r="H81" s="1" t="s">
        <v>102</v>
      </c>
      <c r="I81" s="20" t="s">
        <v>108</v>
      </c>
      <c r="J81" s="4" t="s">
        <v>115</v>
      </c>
      <c r="K81" s="4">
        <v>0</v>
      </c>
      <c r="L81" s="20">
        <f t="shared" si="21"/>
        <v>0</v>
      </c>
      <c r="M81" s="25" t="str">
        <f>M$4&amp;VLOOKUP(E81,特效对应!X:Y,2,FALSE)&amp;M$5</f>
        <v>||eff_zirankuizeng|</v>
      </c>
      <c r="N81" s="25">
        <v>3</v>
      </c>
      <c r="O81" s="25">
        <v>0</v>
      </c>
      <c r="P81" s="25">
        <v>0</v>
      </c>
      <c r="Q81" s="6" t="str">
        <f t="shared" si="15"/>
        <v>100012:100:2:0|100024:100:2:0</v>
      </c>
      <c r="R81" s="6" t="str">
        <f t="shared" si="16"/>
        <v/>
      </c>
      <c r="S81" s="19" t="str">
        <f>VLOOKUP(D81,特效对应!W:Z,4,FALSE)</f>
        <v>skill_16</v>
      </c>
      <c r="V81" s="19">
        <v>0</v>
      </c>
      <c r="W81" s="19">
        <f t="shared" si="22"/>
        <v>0</v>
      </c>
      <c r="X81" s="19">
        <v>0</v>
      </c>
      <c r="AA81" s="25">
        <v>1</v>
      </c>
      <c r="AB81" s="19">
        <f t="shared" si="17"/>
        <v>0</v>
      </c>
      <c r="AC81" s="19">
        <f t="shared" si="18"/>
        <v>0</v>
      </c>
      <c r="AD81" s="25" t="s">
        <v>1410</v>
      </c>
      <c r="AF81">
        <f t="shared" si="19"/>
        <v>11</v>
      </c>
      <c r="AG81" t="s">
        <v>117</v>
      </c>
      <c r="AH81" s="4" t="s">
        <v>876</v>
      </c>
      <c r="AI81" s="4" t="s">
        <v>935</v>
      </c>
      <c r="AM81" s="6" t="str">
        <f>_xlfn.IFNA(IF(IF($AG81=AM$9,VLOOKUP(AH81,buff!$K:$L,2,FALSE),"")=0,"",IF($AG81=AM$9,VLOOKUP(AH81,buff!$K:$L,2,FALSE),"")),"")</f>
        <v>100012:100:2:0</v>
      </c>
      <c r="AN81" s="6" t="str">
        <f>_xlfn.IFNA(IF(IF($AG81=AN$9,VLOOKUP(AI81,buff!$K:$L,2,FALSE),"")=0,"",IF($AG81=AN$9,VLOOKUP(AI81,buff!$K:$L,2,FALSE),"")),"")</f>
        <v>100024:100:2:0</v>
      </c>
      <c r="AO81" s="6" t="str">
        <f>_xlfn.IFNA(IF(IF($AG81=AO$9,VLOOKUP(AJ81,buff!$K:$L,2,FALSE),"")=0,"",IF($AG81=AO$9,VLOOKUP(AJ81,buff!$K:$L,2,FALSE),"")),"")</f>
        <v/>
      </c>
      <c r="AP81" s="6" t="str">
        <f>_xlfn.IFNA(IF(IF($AG81=AP$9,VLOOKUP(AK81,buff!$K:$L,2,FALSE),"")=0,"",IF($AG81=AP$9,VLOOKUP(AK81,buff!$K:$L,2,FALSE),"")),"")</f>
        <v/>
      </c>
      <c r="AQ81" s="6" t="str">
        <f>_xlfn.IFNA(IF(IF($AG81=AQ$9,VLOOKUP(AL81,buff!$K:$L,2,FALSE),"")=0,"",IF($AG81=AQ$9,VLOOKUP(AL81,buff!$K:$L,2,FALSE),"")),"")</f>
        <v/>
      </c>
      <c r="AR81" s="6" t="str">
        <f>_xlfn.IFNA(IF(IF($AG81=AR$9,VLOOKUP(AH81,buff!$K:$L,2,FALSE),"")=0,"",IF($AG81=AR$9,VLOOKUP(AH81,buff!$K:$L,2,FALSE),"")),"")</f>
        <v/>
      </c>
      <c r="AS81" s="6" t="str">
        <f>_xlfn.IFNA(IF(IF($AG81=AS$9,VLOOKUP(AI81,buff!$K:$L,2,FALSE),"")=0,"",IF($AG81=AS$9,VLOOKUP(AI81,buff!$K:$L,2,FALSE),"")),"")</f>
        <v/>
      </c>
      <c r="AT81" s="6" t="str">
        <f>_xlfn.IFNA(IF(IF($AG81=AT$9,VLOOKUP(AJ81,buff!$K:$L,2,FALSE),"")=0,"",IF($AG81=AT$9,VLOOKUP(AJ81,buff!$K:$L,2,FALSE),"")),"")</f>
        <v/>
      </c>
      <c r="AU81" s="6" t="str">
        <f>_xlfn.IFNA(IF(IF($AG81=AU$9,VLOOKUP(AK81,buff!$K:$L,2,FALSE),"")=0,"",IF($AG81=AU$9,VLOOKUP(AK81,buff!$K:$L,2,FALSE),"")),"")</f>
        <v/>
      </c>
      <c r="AV81" s="6" t="str">
        <f>_xlfn.IFNA(IF(IF($AG81=AV$9,VLOOKUP(AL81,buff!$K:$L,2,FALSE),"")=0,"",IF($AG81=AV$9,VLOOKUP(AL81,buff!$K:$L,2,FALSE),"")),"")</f>
        <v/>
      </c>
      <c r="AW81">
        <v>0</v>
      </c>
      <c r="AX81">
        <v>0</v>
      </c>
      <c r="AY81" s="22">
        <f t="shared" si="20"/>
        <v>300004</v>
      </c>
    </row>
    <row r="82" spans="2:51" x14ac:dyDescent="0.15">
      <c r="B82" s="8">
        <f t="shared" si="12"/>
        <v>30000412</v>
      </c>
      <c r="C82" s="8">
        <f t="shared" si="13"/>
        <v>12</v>
      </c>
      <c r="D82" s="8">
        <f t="shared" si="14"/>
        <v>4</v>
      </c>
      <c r="E82" t="str">
        <f>VLOOKUP(D82,特效对应!W:Y,2,FALSE)</f>
        <v>组合·自然馈赠</v>
      </c>
      <c r="F82" s="20" t="s">
        <v>1454</v>
      </c>
      <c r="G82" s="4" t="s">
        <v>1417</v>
      </c>
      <c r="H82" s="1" t="s">
        <v>102</v>
      </c>
      <c r="I82" s="20" t="s">
        <v>108</v>
      </c>
      <c r="J82" s="4" t="s">
        <v>115</v>
      </c>
      <c r="K82" s="4">
        <v>0</v>
      </c>
      <c r="L82" s="20">
        <f t="shared" si="21"/>
        <v>0</v>
      </c>
      <c r="M82" s="25" t="str">
        <f>M$4&amp;VLOOKUP(E82,特效对应!X:Y,2,FALSE)&amp;M$5</f>
        <v>||eff_zirankuizeng|</v>
      </c>
      <c r="N82" s="25">
        <v>3</v>
      </c>
      <c r="O82" s="25">
        <v>0</v>
      </c>
      <c r="P82" s="25">
        <v>0</v>
      </c>
      <c r="Q82" s="6" t="str">
        <f t="shared" si="15"/>
        <v>100012:100:2:0|100025:100:2:0</v>
      </c>
      <c r="R82" s="6" t="str">
        <f t="shared" si="16"/>
        <v/>
      </c>
      <c r="S82" s="19" t="str">
        <f>VLOOKUP(D82,特效对应!W:Z,4,FALSE)</f>
        <v>skill_16</v>
      </c>
      <c r="V82" s="19">
        <v>0</v>
      </c>
      <c r="W82" s="19">
        <f t="shared" si="22"/>
        <v>0</v>
      </c>
      <c r="X82" s="19">
        <v>0</v>
      </c>
      <c r="AA82" s="25">
        <v>1</v>
      </c>
      <c r="AB82" s="19">
        <f t="shared" si="17"/>
        <v>0</v>
      </c>
      <c r="AC82" s="19">
        <f t="shared" si="18"/>
        <v>0</v>
      </c>
      <c r="AD82" s="25" t="s">
        <v>1410</v>
      </c>
      <c r="AF82">
        <f t="shared" si="19"/>
        <v>12</v>
      </c>
      <c r="AG82" t="s">
        <v>117</v>
      </c>
      <c r="AH82" s="4" t="s">
        <v>876</v>
      </c>
      <c r="AI82" s="4" t="s">
        <v>936</v>
      </c>
      <c r="AM82" s="6" t="str">
        <f>_xlfn.IFNA(IF(IF($AG82=AM$9,VLOOKUP(AH82,buff!$K:$L,2,FALSE),"")=0,"",IF($AG82=AM$9,VLOOKUP(AH82,buff!$K:$L,2,FALSE),"")),"")</f>
        <v>100012:100:2:0</v>
      </c>
      <c r="AN82" s="6" t="str">
        <f>_xlfn.IFNA(IF(IF($AG82=AN$9,VLOOKUP(AI82,buff!$K:$L,2,FALSE),"")=0,"",IF($AG82=AN$9,VLOOKUP(AI82,buff!$K:$L,2,FALSE),"")),"")</f>
        <v>100025:100:2:0</v>
      </c>
      <c r="AO82" s="6" t="str">
        <f>_xlfn.IFNA(IF(IF($AG82=AO$9,VLOOKUP(AJ82,buff!$K:$L,2,FALSE),"")=0,"",IF($AG82=AO$9,VLOOKUP(AJ82,buff!$K:$L,2,FALSE),"")),"")</f>
        <v/>
      </c>
      <c r="AP82" s="6" t="str">
        <f>_xlfn.IFNA(IF(IF($AG82=AP$9,VLOOKUP(AK82,buff!$K:$L,2,FALSE),"")=0,"",IF($AG82=AP$9,VLOOKUP(AK82,buff!$K:$L,2,FALSE),"")),"")</f>
        <v/>
      </c>
      <c r="AQ82" s="6" t="str">
        <f>_xlfn.IFNA(IF(IF($AG82=AQ$9,VLOOKUP(AL82,buff!$K:$L,2,FALSE),"")=0,"",IF($AG82=AQ$9,VLOOKUP(AL82,buff!$K:$L,2,FALSE),"")),"")</f>
        <v/>
      </c>
      <c r="AR82" s="6" t="str">
        <f>_xlfn.IFNA(IF(IF($AG82=AR$9,VLOOKUP(AH82,buff!$K:$L,2,FALSE),"")=0,"",IF($AG82=AR$9,VLOOKUP(AH82,buff!$K:$L,2,FALSE),"")),"")</f>
        <v/>
      </c>
      <c r="AS82" s="6" t="str">
        <f>_xlfn.IFNA(IF(IF($AG82=AS$9,VLOOKUP(AI82,buff!$K:$L,2,FALSE),"")=0,"",IF($AG82=AS$9,VLOOKUP(AI82,buff!$K:$L,2,FALSE),"")),"")</f>
        <v/>
      </c>
      <c r="AT82" s="6" t="str">
        <f>_xlfn.IFNA(IF(IF($AG82=AT$9,VLOOKUP(AJ82,buff!$K:$L,2,FALSE),"")=0,"",IF($AG82=AT$9,VLOOKUP(AJ82,buff!$K:$L,2,FALSE),"")),"")</f>
        <v/>
      </c>
      <c r="AU82" s="6" t="str">
        <f>_xlfn.IFNA(IF(IF($AG82=AU$9,VLOOKUP(AK82,buff!$K:$L,2,FALSE),"")=0,"",IF($AG82=AU$9,VLOOKUP(AK82,buff!$K:$L,2,FALSE),"")),"")</f>
        <v/>
      </c>
      <c r="AV82" s="6" t="str">
        <f>_xlfn.IFNA(IF(IF($AG82=AV$9,VLOOKUP(AL82,buff!$K:$L,2,FALSE),"")=0,"",IF($AG82=AV$9,VLOOKUP(AL82,buff!$K:$L,2,FALSE),"")),"")</f>
        <v/>
      </c>
      <c r="AW82">
        <v>0</v>
      </c>
      <c r="AX82">
        <v>0</v>
      </c>
      <c r="AY82" s="22">
        <f t="shared" si="20"/>
        <v>300004</v>
      </c>
    </row>
    <row r="83" spans="2:51" x14ac:dyDescent="0.15">
      <c r="B83" s="8">
        <f t="shared" si="12"/>
        <v>30000413</v>
      </c>
      <c r="C83" s="8">
        <f t="shared" si="13"/>
        <v>13</v>
      </c>
      <c r="D83" s="8">
        <f t="shared" si="14"/>
        <v>4</v>
      </c>
      <c r="E83" t="str">
        <f>VLOOKUP(D83,特效对应!W:Y,2,FALSE)</f>
        <v>组合·自然馈赠</v>
      </c>
      <c r="F83" s="20" t="s">
        <v>1454</v>
      </c>
      <c r="G83" s="4" t="s">
        <v>1417</v>
      </c>
      <c r="H83" s="1" t="s">
        <v>102</v>
      </c>
      <c r="I83" s="20" t="s">
        <v>108</v>
      </c>
      <c r="J83" s="4" t="s">
        <v>115</v>
      </c>
      <c r="K83" s="4">
        <v>0</v>
      </c>
      <c r="L83" s="20">
        <f t="shared" si="21"/>
        <v>0</v>
      </c>
      <c r="M83" s="25" t="str">
        <f>M$4&amp;VLOOKUP(E83,特效对应!X:Y,2,FALSE)&amp;M$5</f>
        <v>||eff_zirankuizeng|</v>
      </c>
      <c r="N83" s="25">
        <v>3</v>
      </c>
      <c r="O83" s="25">
        <v>0</v>
      </c>
      <c r="P83" s="25">
        <v>0</v>
      </c>
      <c r="Q83" s="6" t="str">
        <f t="shared" si="15"/>
        <v>100013:100:2:0|100025:100:2:0</v>
      </c>
      <c r="R83" s="6" t="str">
        <f t="shared" si="16"/>
        <v/>
      </c>
      <c r="S83" s="19" t="str">
        <f>VLOOKUP(D83,特效对应!W:Z,4,FALSE)</f>
        <v>skill_16</v>
      </c>
      <c r="V83" s="19">
        <v>0</v>
      </c>
      <c r="W83" s="19">
        <f t="shared" si="22"/>
        <v>0</v>
      </c>
      <c r="X83" s="19">
        <v>0</v>
      </c>
      <c r="AA83" s="25">
        <v>1</v>
      </c>
      <c r="AB83" s="19">
        <f t="shared" si="17"/>
        <v>0</v>
      </c>
      <c r="AC83" s="19">
        <f t="shared" si="18"/>
        <v>0</v>
      </c>
      <c r="AD83" s="25" t="s">
        <v>1410</v>
      </c>
      <c r="AF83">
        <f t="shared" si="19"/>
        <v>13</v>
      </c>
      <c r="AG83" t="s">
        <v>117</v>
      </c>
      <c r="AH83" s="4" t="s">
        <v>877</v>
      </c>
      <c r="AI83" s="4" t="s">
        <v>936</v>
      </c>
      <c r="AM83" s="6" t="str">
        <f>_xlfn.IFNA(IF(IF($AG83=AM$9,VLOOKUP(AH83,buff!$K:$L,2,FALSE),"")=0,"",IF($AG83=AM$9,VLOOKUP(AH83,buff!$K:$L,2,FALSE),"")),"")</f>
        <v>100013:100:2:0</v>
      </c>
      <c r="AN83" s="6" t="str">
        <f>_xlfn.IFNA(IF(IF($AG83=AN$9,VLOOKUP(AI83,buff!$K:$L,2,FALSE),"")=0,"",IF($AG83=AN$9,VLOOKUP(AI83,buff!$K:$L,2,FALSE),"")),"")</f>
        <v>100025:100:2:0</v>
      </c>
      <c r="AO83" s="6" t="str">
        <f>_xlfn.IFNA(IF(IF($AG83=AO$9,VLOOKUP(AJ83,buff!$K:$L,2,FALSE),"")=0,"",IF($AG83=AO$9,VLOOKUP(AJ83,buff!$K:$L,2,FALSE),"")),"")</f>
        <v/>
      </c>
      <c r="AP83" s="6" t="str">
        <f>_xlfn.IFNA(IF(IF($AG83=AP$9,VLOOKUP(AK83,buff!$K:$L,2,FALSE),"")=0,"",IF($AG83=AP$9,VLOOKUP(AK83,buff!$K:$L,2,FALSE),"")),"")</f>
        <v/>
      </c>
      <c r="AQ83" s="6" t="str">
        <f>_xlfn.IFNA(IF(IF($AG83=AQ$9,VLOOKUP(AL83,buff!$K:$L,2,FALSE),"")=0,"",IF($AG83=AQ$9,VLOOKUP(AL83,buff!$K:$L,2,FALSE),"")),"")</f>
        <v/>
      </c>
      <c r="AR83" s="6" t="str">
        <f>_xlfn.IFNA(IF(IF($AG83=AR$9,VLOOKUP(AH83,buff!$K:$L,2,FALSE),"")=0,"",IF($AG83=AR$9,VLOOKUP(AH83,buff!$K:$L,2,FALSE),"")),"")</f>
        <v/>
      </c>
      <c r="AS83" s="6" t="str">
        <f>_xlfn.IFNA(IF(IF($AG83=AS$9,VLOOKUP(AI83,buff!$K:$L,2,FALSE),"")=0,"",IF($AG83=AS$9,VLOOKUP(AI83,buff!$K:$L,2,FALSE),"")),"")</f>
        <v/>
      </c>
      <c r="AT83" s="6" t="str">
        <f>_xlfn.IFNA(IF(IF($AG83=AT$9,VLOOKUP(AJ83,buff!$K:$L,2,FALSE),"")=0,"",IF($AG83=AT$9,VLOOKUP(AJ83,buff!$K:$L,2,FALSE),"")),"")</f>
        <v/>
      </c>
      <c r="AU83" s="6" t="str">
        <f>_xlfn.IFNA(IF(IF($AG83=AU$9,VLOOKUP(AK83,buff!$K:$L,2,FALSE),"")=0,"",IF($AG83=AU$9,VLOOKUP(AK83,buff!$K:$L,2,FALSE),"")),"")</f>
        <v/>
      </c>
      <c r="AV83" s="6" t="str">
        <f>_xlfn.IFNA(IF(IF($AG83=AV$9,VLOOKUP(AL83,buff!$K:$L,2,FALSE),"")=0,"",IF($AG83=AV$9,VLOOKUP(AL83,buff!$K:$L,2,FALSE),"")),"")</f>
        <v/>
      </c>
      <c r="AW83">
        <v>0</v>
      </c>
      <c r="AX83">
        <v>0</v>
      </c>
      <c r="AY83" s="22">
        <f t="shared" si="20"/>
        <v>300004</v>
      </c>
    </row>
    <row r="84" spans="2:51" x14ac:dyDescent="0.15">
      <c r="B84" s="8">
        <f t="shared" si="12"/>
        <v>30000414</v>
      </c>
      <c r="C84" s="8">
        <f t="shared" si="13"/>
        <v>14</v>
      </c>
      <c r="D84" s="8">
        <f t="shared" si="14"/>
        <v>4</v>
      </c>
      <c r="E84" t="str">
        <f>VLOOKUP(D84,特效对应!W:Y,2,FALSE)</f>
        <v>组合·自然馈赠</v>
      </c>
      <c r="F84" s="20" t="s">
        <v>1454</v>
      </c>
      <c r="G84" s="4" t="s">
        <v>1417</v>
      </c>
      <c r="H84" s="1" t="s">
        <v>102</v>
      </c>
      <c r="I84" s="20" t="s">
        <v>108</v>
      </c>
      <c r="J84" s="4" t="s">
        <v>115</v>
      </c>
      <c r="K84" s="4">
        <v>0</v>
      </c>
      <c r="L84" s="20">
        <f t="shared" si="21"/>
        <v>0</v>
      </c>
      <c r="M84" s="25" t="str">
        <f>M$4&amp;VLOOKUP(E84,特效对应!X:Y,2,FALSE)&amp;M$5</f>
        <v>||eff_zirankuizeng|</v>
      </c>
      <c r="N84" s="25">
        <v>3</v>
      </c>
      <c r="O84" s="25">
        <v>0</v>
      </c>
      <c r="P84" s="25">
        <v>0</v>
      </c>
      <c r="Q84" s="6" t="str">
        <f t="shared" si="15"/>
        <v>100013:100:2:0|100026:100:2:0</v>
      </c>
      <c r="R84" s="6" t="str">
        <f t="shared" si="16"/>
        <v/>
      </c>
      <c r="S84" s="19" t="str">
        <f>VLOOKUP(D84,特效对应!W:Z,4,FALSE)</f>
        <v>skill_16</v>
      </c>
      <c r="V84" s="19">
        <v>0</v>
      </c>
      <c r="W84" s="19">
        <f t="shared" si="22"/>
        <v>0</v>
      </c>
      <c r="X84" s="19">
        <v>0</v>
      </c>
      <c r="AA84" s="25">
        <v>1</v>
      </c>
      <c r="AB84" s="19">
        <f t="shared" si="17"/>
        <v>0</v>
      </c>
      <c r="AC84" s="19">
        <f t="shared" si="18"/>
        <v>0</v>
      </c>
      <c r="AD84" s="25" t="s">
        <v>1410</v>
      </c>
      <c r="AF84">
        <f t="shared" si="19"/>
        <v>14</v>
      </c>
      <c r="AG84" t="s">
        <v>117</v>
      </c>
      <c r="AH84" s="4" t="s">
        <v>877</v>
      </c>
      <c r="AI84" s="4" t="s">
        <v>937</v>
      </c>
      <c r="AM84" s="6" t="str">
        <f>_xlfn.IFNA(IF(IF($AG84=AM$9,VLOOKUP(AH84,buff!$K:$L,2,FALSE),"")=0,"",IF($AG84=AM$9,VLOOKUP(AH84,buff!$K:$L,2,FALSE),"")),"")</f>
        <v>100013:100:2:0</v>
      </c>
      <c r="AN84" s="6" t="str">
        <f>_xlfn.IFNA(IF(IF($AG84=AN$9,VLOOKUP(AI84,buff!$K:$L,2,FALSE),"")=0,"",IF($AG84=AN$9,VLOOKUP(AI84,buff!$K:$L,2,FALSE),"")),"")</f>
        <v>100026:100:2:0</v>
      </c>
      <c r="AO84" s="6" t="str">
        <f>_xlfn.IFNA(IF(IF($AG84=AO$9,VLOOKUP(AJ84,buff!$K:$L,2,FALSE),"")=0,"",IF($AG84=AO$9,VLOOKUP(AJ84,buff!$K:$L,2,FALSE),"")),"")</f>
        <v/>
      </c>
      <c r="AP84" s="6" t="str">
        <f>_xlfn.IFNA(IF(IF($AG84=AP$9,VLOOKUP(AK84,buff!$K:$L,2,FALSE),"")=0,"",IF($AG84=AP$9,VLOOKUP(AK84,buff!$K:$L,2,FALSE),"")),"")</f>
        <v/>
      </c>
      <c r="AQ84" s="6" t="str">
        <f>_xlfn.IFNA(IF(IF($AG84=AQ$9,VLOOKUP(AL84,buff!$K:$L,2,FALSE),"")=0,"",IF($AG84=AQ$9,VLOOKUP(AL84,buff!$K:$L,2,FALSE),"")),"")</f>
        <v/>
      </c>
      <c r="AR84" s="6" t="str">
        <f>_xlfn.IFNA(IF(IF($AG84=AR$9,VLOOKUP(AH84,buff!$K:$L,2,FALSE),"")=0,"",IF($AG84=AR$9,VLOOKUP(AH84,buff!$K:$L,2,FALSE),"")),"")</f>
        <v/>
      </c>
      <c r="AS84" s="6" t="str">
        <f>_xlfn.IFNA(IF(IF($AG84=AS$9,VLOOKUP(AI84,buff!$K:$L,2,FALSE),"")=0,"",IF($AG84=AS$9,VLOOKUP(AI84,buff!$K:$L,2,FALSE),"")),"")</f>
        <v/>
      </c>
      <c r="AT84" s="6" t="str">
        <f>_xlfn.IFNA(IF(IF($AG84=AT$9,VLOOKUP(AJ84,buff!$K:$L,2,FALSE),"")=0,"",IF($AG84=AT$9,VLOOKUP(AJ84,buff!$K:$L,2,FALSE),"")),"")</f>
        <v/>
      </c>
      <c r="AU84" s="6" t="str">
        <f>_xlfn.IFNA(IF(IF($AG84=AU$9,VLOOKUP(AK84,buff!$K:$L,2,FALSE),"")=0,"",IF($AG84=AU$9,VLOOKUP(AK84,buff!$K:$L,2,FALSE),"")),"")</f>
        <v/>
      </c>
      <c r="AV84" s="6" t="str">
        <f>_xlfn.IFNA(IF(IF($AG84=AV$9,VLOOKUP(AL84,buff!$K:$L,2,FALSE),"")=0,"",IF($AG84=AV$9,VLOOKUP(AL84,buff!$K:$L,2,FALSE),"")),"")</f>
        <v/>
      </c>
      <c r="AW84">
        <v>0</v>
      </c>
      <c r="AX84">
        <v>0</v>
      </c>
      <c r="AY84" s="22">
        <f t="shared" si="20"/>
        <v>300004</v>
      </c>
    </row>
    <row r="85" spans="2:51" x14ac:dyDescent="0.15">
      <c r="B85" s="8">
        <f t="shared" si="12"/>
        <v>30000415</v>
      </c>
      <c r="C85" s="8">
        <f t="shared" si="13"/>
        <v>15</v>
      </c>
      <c r="D85" s="8">
        <f t="shared" si="14"/>
        <v>4</v>
      </c>
      <c r="E85" t="str">
        <f>VLOOKUP(D85,特效对应!W:Y,2,FALSE)</f>
        <v>组合·自然馈赠</v>
      </c>
      <c r="F85" s="20" t="s">
        <v>1454</v>
      </c>
      <c r="G85" s="4" t="s">
        <v>1417</v>
      </c>
      <c r="H85" s="1" t="s">
        <v>102</v>
      </c>
      <c r="I85" s="20" t="s">
        <v>108</v>
      </c>
      <c r="J85" s="4" t="s">
        <v>115</v>
      </c>
      <c r="K85" s="4">
        <v>0</v>
      </c>
      <c r="L85" s="20">
        <f t="shared" si="21"/>
        <v>0</v>
      </c>
      <c r="M85" s="25" t="str">
        <f>M$4&amp;VLOOKUP(E85,特效对应!X:Y,2,FALSE)&amp;M$5</f>
        <v>||eff_zirankuizeng|</v>
      </c>
      <c r="N85" s="25">
        <v>3</v>
      </c>
      <c r="O85" s="25">
        <v>0</v>
      </c>
      <c r="P85" s="25">
        <v>0</v>
      </c>
      <c r="Q85" s="6" t="str">
        <f t="shared" si="15"/>
        <v>100014:100:2:0|100026:100:2:0</v>
      </c>
      <c r="R85" s="6" t="str">
        <f t="shared" si="16"/>
        <v/>
      </c>
      <c r="S85" s="19" t="str">
        <f>VLOOKUP(D85,特效对应!W:Z,4,FALSE)</f>
        <v>skill_16</v>
      </c>
      <c r="V85" s="19">
        <v>0</v>
      </c>
      <c r="W85" s="19">
        <f t="shared" si="22"/>
        <v>0</v>
      </c>
      <c r="X85" s="19">
        <v>0</v>
      </c>
      <c r="AA85" s="25">
        <v>1</v>
      </c>
      <c r="AB85" s="19">
        <f t="shared" si="17"/>
        <v>0</v>
      </c>
      <c r="AC85" s="19">
        <f t="shared" si="18"/>
        <v>0</v>
      </c>
      <c r="AD85" s="25" t="s">
        <v>1410</v>
      </c>
      <c r="AF85">
        <f t="shared" si="19"/>
        <v>15</v>
      </c>
      <c r="AG85" t="s">
        <v>117</v>
      </c>
      <c r="AH85" s="4" t="s">
        <v>878</v>
      </c>
      <c r="AI85" s="4" t="s">
        <v>937</v>
      </c>
      <c r="AM85" s="6" t="str">
        <f>_xlfn.IFNA(IF(IF($AG85=AM$9,VLOOKUP(AH85,buff!$K:$L,2,FALSE),"")=0,"",IF($AG85=AM$9,VLOOKUP(AH85,buff!$K:$L,2,FALSE),"")),"")</f>
        <v>100014:100:2:0</v>
      </c>
      <c r="AN85" s="6" t="str">
        <f>_xlfn.IFNA(IF(IF($AG85=AN$9,VLOOKUP(AI85,buff!$K:$L,2,FALSE),"")=0,"",IF($AG85=AN$9,VLOOKUP(AI85,buff!$K:$L,2,FALSE),"")),"")</f>
        <v>100026:100:2:0</v>
      </c>
      <c r="AO85" s="6" t="str">
        <f>_xlfn.IFNA(IF(IF($AG85=AO$9,VLOOKUP(AJ85,buff!$K:$L,2,FALSE),"")=0,"",IF($AG85=AO$9,VLOOKUP(AJ85,buff!$K:$L,2,FALSE),"")),"")</f>
        <v/>
      </c>
      <c r="AP85" s="6" t="str">
        <f>_xlfn.IFNA(IF(IF($AG85=AP$9,VLOOKUP(AK85,buff!$K:$L,2,FALSE),"")=0,"",IF($AG85=AP$9,VLOOKUP(AK85,buff!$K:$L,2,FALSE),"")),"")</f>
        <v/>
      </c>
      <c r="AQ85" s="6" t="str">
        <f>_xlfn.IFNA(IF(IF($AG85=AQ$9,VLOOKUP(AL85,buff!$K:$L,2,FALSE),"")=0,"",IF($AG85=AQ$9,VLOOKUP(AL85,buff!$K:$L,2,FALSE),"")),"")</f>
        <v/>
      </c>
      <c r="AR85" s="6" t="str">
        <f>_xlfn.IFNA(IF(IF($AG85=AR$9,VLOOKUP(AH85,buff!$K:$L,2,FALSE),"")=0,"",IF($AG85=AR$9,VLOOKUP(AH85,buff!$K:$L,2,FALSE),"")),"")</f>
        <v/>
      </c>
      <c r="AS85" s="6" t="str">
        <f>_xlfn.IFNA(IF(IF($AG85=AS$9,VLOOKUP(AI85,buff!$K:$L,2,FALSE),"")=0,"",IF($AG85=AS$9,VLOOKUP(AI85,buff!$K:$L,2,FALSE),"")),"")</f>
        <v/>
      </c>
      <c r="AT85" s="6" t="str">
        <f>_xlfn.IFNA(IF(IF($AG85=AT$9,VLOOKUP(AJ85,buff!$K:$L,2,FALSE),"")=0,"",IF($AG85=AT$9,VLOOKUP(AJ85,buff!$K:$L,2,FALSE),"")),"")</f>
        <v/>
      </c>
      <c r="AU85" s="6" t="str">
        <f>_xlfn.IFNA(IF(IF($AG85=AU$9,VLOOKUP(AK85,buff!$K:$L,2,FALSE),"")=0,"",IF($AG85=AU$9,VLOOKUP(AK85,buff!$K:$L,2,FALSE),"")),"")</f>
        <v/>
      </c>
      <c r="AV85" s="6" t="str">
        <f>_xlfn.IFNA(IF(IF($AG85=AV$9,VLOOKUP(AL85,buff!$K:$L,2,FALSE),"")=0,"",IF($AG85=AV$9,VLOOKUP(AL85,buff!$K:$L,2,FALSE),"")),"")</f>
        <v/>
      </c>
      <c r="AW85">
        <v>0</v>
      </c>
      <c r="AX85">
        <v>0</v>
      </c>
      <c r="AY85" s="22">
        <f t="shared" si="20"/>
        <v>300004</v>
      </c>
    </row>
    <row r="86" spans="2:51" x14ac:dyDescent="0.15">
      <c r="B86" s="8">
        <f t="shared" si="12"/>
        <v>30000416</v>
      </c>
      <c r="C86" s="8">
        <f t="shared" si="13"/>
        <v>16</v>
      </c>
      <c r="D86" s="8">
        <f t="shared" si="14"/>
        <v>4</v>
      </c>
      <c r="E86" t="str">
        <f>VLOOKUP(D86,特效对应!W:Y,2,FALSE)</f>
        <v>组合·自然馈赠</v>
      </c>
      <c r="F86" s="20" t="s">
        <v>1454</v>
      </c>
      <c r="G86" s="4" t="s">
        <v>1417</v>
      </c>
      <c r="H86" s="1" t="s">
        <v>102</v>
      </c>
      <c r="I86" s="20" t="s">
        <v>108</v>
      </c>
      <c r="J86" s="4" t="s">
        <v>115</v>
      </c>
      <c r="K86" s="4">
        <v>0</v>
      </c>
      <c r="L86" s="20">
        <f t="shared" si="21"/>
        <v>0</v>
      </c>
      <c r="M86" s="25" t="str">
        <f>M$4&amp;VLOOKUP(E86,特效对应!X:Y,2,FALSE)&amp;M$5</f>
        <v>||eff_zirankuizeng|</v>
      </c>
      <c r="N86" s="25">
        <v>3</v>
      </c>
      <c r="O86" s="25">
        <v>0</v>
      </c>
      <c r="P86" s="25">
        <v>0</v>
      </c>
      <c r="Q86" s="6" t="str">
        <f t="shared" si="15"/>
        <v>100014:100:2:0|100027:100:2:0</v>
      </c>
      <c r="R86" s="6" t="str">
        <f t="shared" si="16"/>
        <v/>
      </c>
      <c r="S86" s="19" t="str">
        <f>VLOOKUP(D86,特效对应!W:Z,4,FALSE)</f>
        <v>skill_16</v>
      </c>
      <c r="V86" s="19">
        <v>0</v>
      </c>
      <c r="W86" s="19">
        <f t="shared" si="22"/>
        <v>0</v>
      </c>
      <c r="X86" s="19">
        <v>0</v>
      </c>
      <c r="AA86" s="25">
        <v>1</v>
      </c>
      <c r="AB86" s="19">
        <f t="shared" si="17"/>
        <v>0</v>
      </c>
      <c r="AC86" s="19">
        <f t="shared" si="18"/>
        <v>0</v>
      </c>
      <c r="AD86" s="25" t="s">
        <v>1410</v>
      </c>
      <c r="AF86">
        <f t="shared" si="19"/>
        <v>16</v>
      </c>
      <c r="AG86" t="s">
        <v>117</v>
      </c>
      <c r="AH86" s="4" t="s">
        <v>878</v>
      </c>
      <c r="AI86" s="4" t="s">
        <v>938</v>
      </c>
      <c r="AM86" s="6" t="str">
        <f>_xlfn.IFNA(IF(IF($AG86=AM$9,VLOOKUP(AH86,buff!$K:$L,2,FALSE),"")=0,"",IF($AG86=AM$9,VLOOKUP(AH86,buff!$K:$L,2,FALSE),"")),"")</f>
        <v>100014:100:2:0</v>
      </c>
      <c r="AN86" s="6" t="str">
        <f>_xlfn.IFNA(IF(IF($AG86=AN$9,VLOOKUP(AI86,buff!$K:$L,2,FALSE),"")=0,"",IF($AG86=AN$9,VLOOKUP(AI86,buff!$K:$L,2,FALSE),"")),"")</f>
        <v>100027:100:2:0</v>
      </c>
      <c r="AO86" s="6" t="str">
        <f>_xlfn.IFNA(IF(IF($AG86=AO$9,VLOOKUP(AJ86,buff!$K:$L,2,FALSE),"")=0,"",IF($AG86=AO$9,VLOOKUP(AJ86,buff!$K:$L,2,FALSE),"")),"")</f>
        <v/>
      </c>
      <c r="AP86" s="6" t="str">
        <f>_xlfn.IFNA(IF(IF($AG86=AP$9,VLOOKUP(AK86,buff!$K:$L,2,FALSE),"")=0,"",IF($AG86=AP$9,VLOOKUP(AK86,buff!$K:$L,2,FALSE),"")),"")</f>
        <v/>
      </c>
      <c r="AQ86" s="6" t="str">
        <f>_xlfn.IFNA(IF(IF($AG86=AQ$9,VLOOKUP(AL86,buff!$K:$L,2,FALSE),"")=0,"",IF($AG86=AQ$9,VLOOKUP(AL86,buff!$K:$L,2,FALSE),"")),"")</f>
        <v/>
      </c>
      <c r="AR86" s="6" t="str">
        <f>_xlfn.IFNA(IF(IF($AG86=AR$9,VLOOKUP(AH86,buff!$K:$L,2,FALSE),"")=0,"",IF($AG86=AR$9,VLOOKUP(AH86,buff!$K:$L,2,FALSE),"")),"")</f>
        <v/>
      </c>
      <c r="AS86" s="6" t="str">
        <f>_xlfn.IFNA(IF(IF($AG86=AS$9,VLOOKUP(AI86,buff!$K:$L,2,FALSE),"")=0,"",IF($AG86=AS$9,VLOOKUP(AI86,buff!$K:$L,2,FALSE),"")),"")</f>
        <v/>
      </c>
      <c r="AT86" s="6" t="str">
        <f>_xlfn.IFNA(IF(IF($AG86=AT$9,VLOOKUP(AJ86,buff!$K:$L,2,FALSE),"")=0,"",IF($AG86=AT$9,VLOOKUP(AJ86,buff!$K:$L,2,FALSE),"")),"")</f>
        <v/>
      </c>
      <c r="AU86" s="6" t="str">
        <f>_xlfn.IFNA(IF(IF($AG86=AU$9,VLOOKUP(AK86,buff!$K:$L,2,FALSE),"")=0,"",IF($AG86=AU$9,VLOOKUP(AK86,buff!$K:$L,2,FALSE),"")),"")</f>
        <v/>
      </c>
      <c r="AV86" s="6" t="str">
        <f>_xlfn.IFNA(IF(IF($AG86=AV$9,VLOOKUP(AL86,buff!$K:$L,2,FALSE),"")=0,"",IF($AG86=AV$9,VLOOKUP(AL86,buff!$K:$L,2,FALSE),"")),"")</f>
        <v/>
      </c>
      <c r="AW86">
        <v>0</v>
      </c>
      <c r="AX86">
        <v>0</v>
      </c>
      <c r="AY86" s="22">
        <f t="shared" si="20"/>
        <v>300004</v>
      </c>
    </row>
    <row r="87" spans="2:51" x14ac:dyDescent="0.15">
      <c r="B87" s="8">
        <f t="shared" si="12"/>
        <v>30000417</v>
      </c>
      <c r="C87" s="8">
        <f t="shared" si="13"/>
        <v>17</v>
      </c>
      <c r="D87" s="8">
        <f t="shared" si="14"/>
        <v>4</v>
      </c>
      <c r="E87" t="str">
        <f>VLOOKUP(D87,特效对应!W:Y,2,FALSE)</f>
        <v>组合·自然馈赠</v>
      </c>
      <c r="F87" s="20" t="s">
        <v>1454</v>
      </c>
      <c r="G87" s="4" t="s">
        <v>1417</v>
      </c>
      <c r="H87" s="1" t="s">
        <v>102</v>
      </c>
      <c r="I87" s="20" t="s">
        <v>108</v>
      </c>
      <c r="J87" s="4" t="s">
        <v>115</v>
      </c>
      <c r="K87" s="4">
        <v>0</v>
      </c>
      <c r="L87" s="20">
        <f t="shared" si="21"/>
        <v>0</v>
      </c>
      <c r="M87" s="25" t="str">
        <f>M$4&amp;VLOOKUP(E87,特效对应!X:Y,2,FALSE)&amp;M$5</f>
        <v>||eff_zirankuizeng|</v>
      </c>
      <c r="N87" s="25">
        <v>3</v>
      </c>
      <c r="O87" s="25">
        <v>0</v>
      </c>
      <c r="P87" s="25">
        <v>0</v>
      </c>
      <c r="Q87" s="6" t="str">
        <f t="shared" si="15"/>
        <v>100015:100:2:0|100027:100:2:0</v>
      </c>
      <c r="R87" s="6" t="str">
        <f t="shared" si="16"/>
        <v/>
      </c>
      <c r="S87" s="19" t="str">
        <f>VLOOKUP(D87,特效对应!W:Z,4,FALSE)</f>
        <v>skill_16</v>
      </c>
      <c r="V87" s="19">
        <v>0</v>
      </c>
      <c r="W87" s="19">
        <f t="shared" si="22"/>
        <v>0</v>
      </c>
      <c r="X87" s="19">
        <v>0</v>
      </c>
      <c r="AA87" s="25">
        <v>1</v>
      </c>
      <c r="AB87" s="19">
        <f t="shared" si="17"/>
        <v>0</v>
      </c>
      <c r="AC87" s="19">
        <f t="shared" si="18"/>
        <v>0</v>
      </c>
      <c r="AD87" s="25" t="s">
        <v>1410</v>
      </c>
      <c r="AF87">
        <f t="shared" si="19"/>
        <v>17</v>
      </c>
      <c r="AG87" t="s">
        <v>117</v>
      </c>
      <c r="AH87" s="4" t="s">
        <v>879</v>
      </c>
      <c r="AI87" s="4" t="s">
        <v>938</v>
      </c>
      <c r="AM87" s="6" t="str">
        <f>_xlfn.IFNA(IF(IF($AG87=AM$9,VLOOKUP(AH87,buff!$K:$L,2,FALSE),"")=0,"",IF($AG87=AM$9,VLOOKUP(AH87,buff!$K:$L,2,FALSE),"")),"")</f>
        <v>100015:100:2:0</v>
      </c>
      <c r="AN87" s="6" t="str">
        <f>_xlfn.IFNA(IF(IF($AG87=AN$9,VLOOKUP(AI87,buff!$K:$L,2,FALSE),"")=0,"",IF($AG87=AN$9,VLOOKUP(AI87,buff!$K:$L,2,FALSE),"")),"")</f>
        <v>100027:100:2:0</v>
      </c>
      <c r="AO87" s="6" t="str">
        <f>_xlfn.IFNA(IF(IF($AG87=AO$9,VLOOKUP(AJ87,buff!$K:$L,2,FALSE),"")=0,"",IF($AG87=AO$9,VLOOKUP(AJ87,buff!$K:$L,2,FALSE),"")),"")</f>
        <v/>
      </c>
      <c r="AP87" s="6" t="str">
        <f>_xlfn.IFNA(IF(IF($AG87=AP$9,VLOOKUP(AK87,buff!$K:$L,2,FALSE),"")=0,"",IF($AG87=AP$9,VLOOKUP(AK87,buff!$K:$L,2,FALSE),"")),"")</f>
        <v/>
      </c>
      <c r="AQ87" s="6" t="str">
        <f>_xlfn.IFNA(IF(IF($AG87=AQ$9,VLOOKUP(AL87,buff!$K:$L,2,FALSE),"")=0,"",IF($AG87=AQ$9,VLOOKUP(AL87,buff!$K:$L,2,FALSE),"")),"")</f>
        <v/>
      </c>
      <c r="AR87" s="6" t="str">
        <f>_xlfn.IFNA(IF(IF($AG87=AR$9,VLOOKUP(AH87,buff!$K:$L,2,FALSE),"")=0,"",IF($AG87=AR$9,VLOOKUP(AH87,buff!$K:$L,2,FALSE),"")),"")</f>
        <v/>
      </c>
      <c r="AS87" s="6" t="str">
        <f>_xlfn.IFNA(IF(IF($AG87=AS$9,VLOOKUP(AI87,buff!$K:$L,2,FALSE),"")=0,"",IF($AG87=AS$9,VLOOKUP(AI87,buff!$K:$L,2,FALSE),"")),"")</f>
        <v/>
      </c>
      <c r="AT87" s="6" t="str">
        <f>_xlfn.IFNA(IF(IF($AG87=AT$9,VLOOKUP(AJ87,buff!$K:$L,2,FALSE),"")=0,"",IF($AG87=AT$9,VLOOKUP(AJ87,buff!$K:$L,2,FALSE),"")),"")</f>
        <v/>
      </c>
      <c r="AU87" s="6" t="str">
        <f>_xlfn.IFNA(IF(IF($AG87=AU$9,VLOOKUP(AK87,buff!$K:$L,2,FALSE),"")=0,"",IF($AG87=AU$9,VLOOKUP(AK87,buff!$K:$L,2,FALSE),"")),"")</f>
        <v/>
      </c>
      <c r="AV87" s="6" t="str">
        <f>_xlfn.IFNA(IF(IF($AG87=AV$9,VLOOKUP(AL87,buff!$K:$L,2,FALSE),"")=0,"",IF($AG87=AV$9,VLOOKUP(AL87,buff!$K:$L,2,FALSE),"")),"")</f>
        <v/>
      </c>
      <c r="AW87">
        <v>0</v>
      </c>
      <c r="AX87">
        <v>0</v>
      </c>
      <c r="AY87" s="22">
        <f t="shared" si="20"/>
        <v>300004</v>
      </c>
    </row>
    <row r="88" spans="2:51" x14ac:dyDescent="0.15">
      <c r="B88" s="8">
        <f t="shared" si="12"/>
        <v>30000418</v>
      </c>
      <c r="C88" s="8">
        <f t="shared" si="13"/>
        <v>18</v>
      </c>
      <c r="D88" s="8">
        <f t="shared" si="14"/>
        <v>4</v>
      </c>
      <c r="E88" t="str">
        <f>VLOOKUP(D88,特效对应!W:Y,2,FALSE)</f>
        <v>组合·自然馈赠</v>
      </c>
      <c r="F88" s="20" t="s">
        <v>1454</v>
      </c>
      <c r="G88" s="4" t="s">
        <v>1417</v>
      </c>
      <c r="H88" s="1" t="s">
        <v>102</v>
      </c>
      <c r="I88" s="20" t="s">
        <v>108</v>
      </c>
      <c r="J88" s="4" t="s">
        <v>115</v>
      </c>
      <c r="K88" s="4">
        <v>0</v>
      </c>
      <c r="L88" s="20">
        <f t="shared" si="21"/>
        <v>0</v>
      </c>
      <c r="M88" s="25" t="str">
        <f>M$4&amp;VLOOKUP(E88,特效对应!X:Y,2,FALSE)&amp;M$5</f>
        <v>||eff_zirankuizeng|</v>
      </c>
      <c r="N88" s="25">
        <v>3</v>
      </c>
      <c r="O88" s="25">
        <v>0</v>
      </c>
      <c r="P88" s="25">
        <v>0</v>
      </c>
      <c r="Q88" s="6" t="str">
        <f t="shared" si="15"/>
        <v>100015:100:2:0|100028:100:2:0</v>
      </c>
      <c r="R88" s="6" t="str">
        <f t="shared" si="16"/>
        <v/>
      </c>
      <c r="S88" s="19" t="str">
        <f>VLOOKUP(D88,特效对应!W:Z,4,FALSE)</f>
        <v>skill_16</v>
      </c>
      <c r="V88" s="19">
        <v>0</v>
      </c>
      <c r="W88" s="19">
        <f t="shared" si="22"/>
        <v>0</v>
      </c>
      <c r="X88" s="19">
        <v>0</v>
      </c>
      <c r="AA88" s="25">
        <v>1</v>
      </c>
      <c r="AB88" s="19">
        <f t="shared" si="17"/>
        <v>0</v>
      </c>
      <c r="AC88" s="19">
        <f t="shared" si="18"/>
        <v>0</v>
      </c>
      <c r="AD88" s="25" t="s">
        <v>1410</v>
      </c>
      <c r="AF88">
        <f t="shared" si="19"/>
        <v>18</v>
      </c>
      <c r="AG88" t="s">
        <v>117</v>
      </c>
      <c r="AH88" s="4" t="s">
        <v>879</v>
      </c>
      <c r="AI88" s="4" t="s">
        <v>939</v>
      </c>
      <c r="AM88" s="6" t="str">
        <f>_xlfn.IFNA(IF(IF($AG88=AM$9,VLOOKUP(AH88,buff!$K:$L,2,FALSE),"")=0,"",IF($AG88=AM$9,VLOOKUP(AH88,buff!$K:$L,2,FALSE),"")),"")</f>
        <v>100015:100:2:0</v>
      </c>
      <c r="AN88" s="6" t="str">
        <f>_xlfn.IFNA(IF(IF($AG88=AN$9,VLOOKUP(AI88,buff!$K:$L,2,FALSE),"")=0,"",IF($AG88=AN$9,VLOOKUP(AI88,buff!$K:$L,2,FALSE),"")),"")</f>
        <v>100028:100:2:0</v>
      </c>
      <c r="AO88" s="6" t="str">
        <f>_xlfn.IFNA(IF(IF($AG88=AO$9,VLOOKUP(AJ88,buff!$K:$L,2,FALSE),"")=0,"",IF($AG88=AO$9,VLOOKUP(AJ88,buff!$K:$L,2,FALSE),"")),"")</f>
        <v/>
      </c>
      <c r="AP88" s="6" t="str">
        <f>_xlfn.IFNA(IF(IF($AG88=AP$9,VLOOKUP(AK88,buff!$K:$L,2,FALSE),"")=0,"",IF($AG88=AP$9,VLOOKUP(AK88,buff!$K:$L,2,FALSE),"")),"")</f>
        <v/>
      </c>
      <c r="AQ88" s="6" t="str">
        <f>_xlfn.IFNA(IF(IF($AG88=AQ$9,VLOOKUP(AL88,buff!$K:$L,2,FALSE),"")=0,"",IF($AG88=AQ$9,VLOOKUP(AL88,buff!$K:$L,2,FALSE),"")),"")</f>
        <v/>
      </c>
      <c r="AR88" s="6" t="str">
        <f>_xlfn.IFNA(IF(IF($AG88=AR$9,VLOOKUP(AH88,buff!$K:$L,2,FALSE),"")=0,"",IF($AG88=AR$9,VLOOKUP(AH88,buff!$K:$L,2,FALSE),"")),"")</f>
        <v/>
      </c>
      <c r="AS88" s="6" t="str">
        <f>_xlfn.IFNA(IF(IF($AG88=AS$9,VLOOKUP(AI88,buff!$K:$L,2,FALSE),"")=0,"",IF($AG88=AS$9,VLOOKUP(AI88,buff!$K:$L,2,FALSE),"")),"")</f>
        <v/>
      </c>
      <c r="AT88" s="6" t="str">
        <f>_xlfn.IFNA(IF(IF($AG88=AT$9,VLOOKUP(AJ88,buff!$K:$L,2,FALSE),"")=0,"",IF($AG88=AT$9,VLOOKUP(AJ88,buff!$K:$L,2,FALSE),"")),"")</f>
        <v/>
      </c>
      <c r="AU88" s="6" t="str">
        <f>_xlfn.IFNA(IF(IF($AG88=AU$9,VLOOKUP(AK88,buff!$K:$L,2,FALSE),"")=0,"",IF($AG88=AU$9,VLOOKUP(AK88,buff!$K:$L,2,FALSE),"")),"")</f>
        <v/>
      </c>
      <c r="AV88" s="6" t="str">
        <f>_xlfn.IFNA(IF(IF($AG88=AV$9,VLOOKUP(AL88,buff!$K:$L,2,FALSE),"")=0,"",IF($AG88=AV$9,VLOOKUP(AL88,buff!$K:$L,2,FALSE),"")),"")</f>
        <v/>
      </c>
      <c r="AW88">
        <v>0</v>
      </c>
      <c r="AX88">
        <v>0</v>
      </c>
      <c r="AY88" s="22">
        <f t="shared" si="20"/>
        <v>300004</v>
      </c>
    </row>
    <row r="89" spans="2:51" x14ac:dyDescent="0.15">
      <c r="B89" s="8">
        <f t="shared" si="12"/>
        <v>30000419</v>
      </c>
      <c r="C89" s="8">
        <f t="shared" si="13"/>
        <v>19</v>
      </c>
      <c r="D89" s="8">
        <f t="shared" si="14"/>
        <v>4</v>
      </c>
      <c r="E89" t="str">
        <f>VLOOKUP(D89,特效对应!W:Y,2,FALSE)</f>
        <v>组合·自然馈赠</v>
      </c>
      <c r="F89" s="20" t="s">
        <v>1454</v>
      </c>
      <c r="G89" s="4" t="s">
        <v>1417</v>
      </c>
      <c r="H89" s="1" t="s">
        <v>102</v>
      </c>
      <c r="I89" s="20" t="s">
        <v>108</v>
      </c>
      <c r="J89" s="4" t="s">
        <v>115</v>
      </c>
      <c r="K89" s="4">
        <v>0</v>
      </c>
      <c r="L89" s="20">
        <f t="shared" si="21"/>
        <v>0</v>
      </c>
      <c r="M89" s="25" t="str">
        <f>M$4&amp;VLOOKUP(E89,特效对应!X:Y,2,FALSE)&amp;M$5</f>
        <v>||eff_zirankuizeng|</v>
      </c>
      <c r="N89" s="25">
        <v>3</v>
      </c>
      <c r="O89" s="25">
        <v>0</v>
      </c>
      <c r="P89" s="25">
        <v>0</v>
      </c>
      <c r="Q89" s="6" t="str">
        <f t="shared" si="15"/>
        <v>100016:100:2:0|100028:100:2:0</v>
      </c>
      <c r="R89" s="6" t="str">
        <f t="shared" si="16"/>
        <v/>
      </c>
      <c r="S89" s="19" t="str">
        <f>VLOOKUP(D89,特效对应!W:Z,4,FALSE)</f>
        <v>skill_16</v>
      </c>
      <c r="V89" s="19">
        <v>0</v>
      </c>
      <c r="W89" s="19">
        <f t="shared" si="22"/>
        <v>0</v>
      </c>
      <c r="X89" s="19">
        <v>0</v>
      </c>
      <c r="AA89" s="25">
        <v>1</v>
      </c>
      <c r="AB89" s="19">
        <f t="shared" si="17"/>
        <v>0</v>
      </c>
      <c r="AC89" s="19">
        <f t="shared" si="18"/>
        <v>0</v>
      </c>
      <c r="AD89" s="25" t="s">
        <v>1410</v>
      </c>
      <c r="AF89">
        <f t="shared" si="19"/>
        <v>19</v>
      </c>
      <c r="AG89" t="s">
        <v>117</v>
      </c>
      <c r="AH89" s="4" t="s">
        <v>880</v>
      </c>
      <c r="AI89" s="4" t="s">
        <v>939</v>
      </c>
      <c r="AM89" s="6" t="str">
        <f>_xlfn.IFNA(IF(IF($AG89=AM$9,VLOOKUP(AH89,buff!$K:$L,2,FALSE),"")=0,"",IF($AG89=AM$9,VLOOKUP(AH89,buff!$K:$L,2,FALSE),"")),"")</f>
        <v>100016:100:2:0</v>
      </c>
      <c r="AN89" s="6" t="str">
        <f>_xlfn.IFNA(IF(IF($AG89=AN$9,VLOOKUP(AI89,buff!$K:$L,2,FALSE),"")=0,"",IF($AG89=AN$9,VLOOKUP(AI89,buff!$K:$L,2,FALSE),"")),"")</f>
        <v>100028:100:2:0</v>
      </c>
      <c r="AO89" s="6" t="str">
        <f>_xlfn.IFNA(IF(IF($AG89=AO$9,VLOOKUP(AJ89,buff!$K:$L,2,FALSE),"")=0,"",IF($AG89=AO$9,VLOOKUP(AJ89,buff!$K:$L,2,FALSE),"")),"")</f>
        <v/>
      </c>
      <c r="AP89" s="6" t="str">
        <f>_xlfn.IFNA(IF(IF($AG89=AP$9,VLOOKUP(AK89,buff!$K:$L,2,FALSE),"")=0,"",IF($AG89=AP$9,VLOOKUP(AK89,buff!$K:$L,2,FALSE),"")),"")</f>
        <v/>
      </c>
      <c r="AQ89" s="6" t="str">
        <f>_xlfn.IFNA(IF(IF($AG89=AQ$9,VLOOKUP(AL89,buff!$K:$L,2,FALSE),"")=0,"",IF($AG89=AQ$9,VLOOKUP(AL89,buff!$K:$L,2,FALSE),"")),"")</f>
        <v/>
      </c>
      <c r="AR89" s="6" t="str">
        <f>_xlfn.IFNA(IF(IF($AG89=AR$9,VLOOKUP(AH89,buff!$K:$L,2,FALSE),"")=0,"",IF($AG89=AR$9,VLOOKUP(AH89,buff!$K:$L,2,FALSE),"")),"")</f>
        <v/>
      </c>
      <c r="AS89" s="6" t="str">
        <f>_xlfn.IFNA(IF(IF($AG89=AS$9,VLOOKUP(AI89,buff!$K:$L,2,FALSE),"")=0,"",IF($AG89=AS$9,VLOOKUP(AI89,buff!$K:$L,2,FALSE),"")),"")</f>
        <v/>
      </c>
      <c r="AT89" s="6" t="str">
        <f>_xlfn.IFNA(IF(IF($AG89=AT$9,VLOOKUP(AJ89,buff!$K:$L,2,FALSE),"")=0,"",IF($AG89=AT$9,VLOOKUP(AJ89,buff!$K:$L,2,FALSE),"")),"")</f>
        <v/>
      </c>
      <c r="AU89" s="6" t="str">
        <f>_xlfn.IFNA(IF(IF($AG89=AU$9,VLOOKUP(AK89,buff!$K:$L,2,FALSE),"")=0,"",IF($AG89=AU$9,VLOOKUP(AK89,buff!$K:$L,2,FALSE),"")),"")</f>
        <v/>
      </c>
      <c r="AV89" s="6" t="str">
        <f>_xlfn.IFNA(IF(IF($AG89=AV$9,VLOOKUP(AL89,buff!$K:$L,2,FALSE),"")=0,"",IF($AG89=AV$9,VLOOKUP(AL89,buff!$K:$L,2,FALSE),"")),"")</f>
        <v/>
      </c>
      <c r="AW89">
        <v>0</v>
      </c>
      <c r="AX89">
        <v>0</v>
      </c>
      <c r="AY89" s="22">
        <f t="shared" si="20"/>
        <v>300004</v>
      </c>
    </row>
    <row r="90" spans="2:51" x14ac:dyDescent="0.15">
      <c r="B90" s="8">
        <f t="shared" si="12"/>
        <v>30000420</v>
      </c>
      <c r="C90" s="8">
        <f t="shared" si="13"/>
        <v>20</v>
      </c>
      <c r="D90" s="8">
        <f t="shared" si="14"/>
        <v>4</v>
      </c>
      <c r="E90" t="str">
        <f>VLOOKUP(D90,特效对应!W:Y,2,FALSE)</f>
        <v>组合·自然馈赠</v>
      </c>
      <c r="F90" s="20" t="s">
        <v>1454</v>
      </c>
      <c r="G90" s="4" t="s">
        <v>1417</v>
      </c>
      <c r="H90" s="1" t="s">
        <v>102</v>
      </c>
      <c r="I90" s="20" t="s">
        <v>108</v>
      </c>
      <c r="J90" s="4" t="s">
        <v>115</v>
      </c>
      <c r="K90" s="4">
        <v>0</v>
      </c>
      <c r="L90" s="20">
        <f t="shared" si="21"/>
        <v>0</v>
      </c>
      <c r="M90" s="25" t="str">
        <f>M$4&amp;VLOOKUP(E90,特效对应!X:Y,2,FALSE)&amp;M$5</f>
        <v>||eff_zirankuizeng|</v>
      </c>
      <c r="N90" s="25">
        <v>3</v>
      </c>
      <c r="O90" s="25">
        <v>0</v>
      </c>
      <c r="P90" s="25">
        <v>0</v>
      </c>
      <c r="Q90" s="6" t="str">
        <f t="shared" si="15"/>
        <v>100017:100:2:0|100029:100:2:0</v>
      </c>
      <c r="R90" s="6" t="str">
        <f t="shared" si="16"/>
        <v/>
      </c>
      <c r="S90" s="19" t="str">
        <f>VLOOKUP(D90,特效对应!W:Z,4,FALSE)</f>
        <v>skill_16</v>
      </c>
      <c r="V90" s="19">
        <v>0</v>
      </c>
      <c r="W90" s="19">
        <f t="shared" si="22"/>
        <v>0</v>
      </c>
      <c r="X90" s="19">
        <v>0</v>
      </c>
      <c r="AA90" s="25">
        <v>1</v>
      </c>
      <c r="AB90" s="19">
        <f t="shared" si="17"/>
        <v>0</v>
      </c>
      <c r="AC90" s="19">
        <f t="shared" si="18"/>
        <v>0</v>
      </c>
      <c r="AD90" s="25" t="s">
        <v>1410</v>
      </c>
      <c r="AF90">
        <f t="shared" si="19"/>
        <v>20</v>
      </c>
      <c r="AG90" t="s">
        <v>117</v>
      </c>
      <c r="AH90" s="4" t="s">
        <v>881</v>
      </c>
      <c r="AI90" s="4" t="s">
        <v>940</v>
      </c>
      <c r="AM90" s="6" t="str">
        <f>_xlfn.IFNA(IF(IF($AG90=AM$9,VLOOKUP(AH90,buff!$K:$L,2,FALSE),"")=0,"",IF($AG90=AM$9,VLOOKUP(AH90,buff!$K:$L,2,FALSE),"")),"")</f>
        <v>100017:100:2:0</v>
      </c>
      <c r="AN90" s="6" t="str">
        <f>_xlfn.IFNA(IF(IF($AG90=AN$9,VLOOKUP(AI90,buff!$K:$L,2,FALSE),"")=0,"",IF($AG90=AN$9,VLOOKUP(AI90,buff!$K:$L,2,FALSE),"")),"")</f>
        <v>100029:100:2:0</v>
      </c>
      <c r="AO90" s="6" t="str">
        <f>_xlfn.IFNA(IF(IF($AG90=AO$9,VLOOKUP(AJ90,buff!$K:$L,2,FALSE),"")=0,"",IF($AG90=AO$9,VLOOKUP(AJ90,buff!$K:$L,2,FALSE),"")),"")</f>
        <v/>
      </c>
      <c r="AP90" s="6" t="str">
        <f>_xlfn.IFNA(IF(IF($AG90=AP$9,VLOOKUP(AK90,buff!$K:$L,2,FALSE),"")=0,"",IF($AG90=AP$9,VLOOKUP(AK90,buff!$K:$L,2,FALSE),"")),"")</f>
        <v/>
      </c>
      <c r="AQ90" s="6" t="str">
        <f>_xlfn.IFNA(IF(IF($AG90=AQ$9,VLOOKUP(AL90,buff!$K:$L,2,FALSE),"")=0,"",IF($AG90=AQ$9,VLOOKUP(AL90,buff!$K:$L,2,FALSE),"")),"")</f>
        <v/>
      </c>
      <c r="AR90" s="6" t="str">
        <f>_xlfn.IFNA(IF(IF($AG90=AR$9,VLOOKUP(AH90,buff!$K:$L,2,FALSE),"")=0,"",IF($AG90=AR$9,VLOOKUP(AH90,buff!$K:$L,2,FALSE),"")),"")</f>
        <v/>
      </c>
      <c r="AS90" s="6" t="str">
        <f>_xlfn.IFNA(IF(IF($AG90=AS$9,VLOOKUP(AI90,buff!$K:$L,2,FALSE),"")=0,"",IF($AG90=AS$9,VLOOKUP(AI90,buff!$K:$L,2,FALSE),"")),"")</f>
        <v/>
      </c>
      <c r="AT90" s="6" t="str">
        <f>_xlfn.IFNA(IF(IF($AG90=AT$9,VLOOKUP(AJ90,buff!$K:$L,2,FALSE),"")=0,"",IF($AG90=AT$9,VLOOKUP(AJ90,buff!$K:$L,2,FALSE),"")),"")</f>
        <v/>
      </c>
      <c r="AU90" s="6" t="str">
        <f>_xlfn.IFNA(IF(IF($AG90=AU$9,VLOOKUP(AK90,buff!$K:$L,2,FALSE),"")=0,"",IF($AG90=AU$9,VLOOKUP(AK90,buff!$K:$L,2,FALSE),"")),"")</f>
        <v/>
      </c>
      <c r="AV90" s="6" t="str">
        <f>_xlfn.IFNA(IF(IF($AG90=AV$9,VLOOKUP(AL90,buff!$K:$L,2,FALSE),"")=0,"",IF($AG90=AV$9,VLOOKUP(AL90,buff!$K:$L,2,FALSE),"")),"")</f>
        <v/>
      </c>
      <c r="AW90">
        <v>0</v>
      </c>
      <c r="AX90">
        <v>0</v>
      </c>
      <c r="AY90" s="22">
        <f t="shared" si="20"/>
        <v>300004</v>
      </c>
    </row>
    <row r="91" spans="2:51" x14ac:dyDescent="0.15">
      <c r="B91" s="8">
        <f t="shared" si="12"/>
        <v>30000501</v>
      </c>
      <c r="C91" s="8">
        <f t="shared" si="13"/>
        <v>1</v>
      </c>
      <c r="D91" s="8">
        <f t="shared" si="14"/>
        <v>5</v>
      </c>
      <c r="E91" t="str">
        <f>VLOOKUP(D91,特效对应!W:Y,2,FALSE)</f>
        <v>组合·诅咒</v>
      </c>
      <c r="F91" s="20" t="s">
        <v>1452</v>
      </c>
      <c r="G91" s="4" t="s">
        <v>277</v>
      </c>
      <c r="H91" s="1" t="s">
        <v>102</v>
      </c>
      <c r="I91" s="20" t="s">
        <v>108</v>
      </c>
      <c r="J91" s="4"/>
      <c r="K91" s="4">
        <v>200</v>
      </c>
      <c r="L91" s="20">
        <f t="shared" si="21"/>
        <v>200</v>
      </c>
      <c r="M91" s="25" t="str">
        <f>M$4&amp;VLOOKUP(E91,特效对应!X:Y,2,FALSE)&amp;M$5</f>
        <v>||eff_zuzhou|</v>
      </c>
      <c r="N91" s="25">
        <v>3</v>
      </c>
      <c r="O91" s="25">
        <v>0</v>
      </c>
      <c r="P91" s="25">
        <v>0</v>
      </c>
      <c r="Q91" s="6" t="str">
        <f t="shared" si="15"/>
        <v/>
      </c>
      <c r="R91" s="6" t="str">
        <f t="shared" si="16"/>
        <v/>
      </c>
      <c r="S91" s="19" t="str">
        <f>VLOOKUP(D91,特效对应!W:Z,4,FALSE)</f>
        <v>skill_24</v>
      </c>
      <c r="V91" s="19">
        <v>0</v>
      </c>
      <c r="W91" s="19">
        <f t="shared" si="22"/>
        <v>100</v>
      </c>
      <c r="X91" s="19">
        <v>0</v>
      </c>
      <c r="AA91" s="25">
        <v>1</v>
      </c>
      <c r="AB91" s="19">
        <f t="shared" si="17"/>
        <v>0</v>
      </c>
      <c r="AC91" s="19">
        <f t="shared" si="18"/>
        <v>0</v>
      </c>
      <c r="AD91" s="25" t="s">
        <v>1410</v>
      </c>
      <c r="AF91">
        <f t="shared" si="19"/>
        <v>1</v>
      </c>
      <c r="AH91" s="4"/>
      <c r="AM91" s="6" t="str">
        <f>_xlfn.IFNA(IF(IF($AG91=AM$9,VLOOKUP(AH91,buff!$K:$L,2,FALSE),"")=0,"",IF($AG91=AM$9,VLOOKUP(AH91,buff!$K:$L,2,FALSE),"")),"")</f>
        <v/>
      </c>
      <c r="AN91" s="6" t="str">
        <f>_xlfn.IFNA(IF(IF($AG91=AN$9,VLOOKUP(AI91,buff!$K:$L,2,FALSE),"")=0,"",IF($AG91=AN$9,VLOOKUP(AI91,buff!$K:$L,2,FALSE),"")),"")</f>
        <v/>
      </c>
      <c r="AO91" s="6" t="str">
        <f>_xlfn.IFNA(IF(IF($AG91=AO$9,VLOOKUP(AJ91,buff!$K:$L,2,FALSE),"")=0,"",IF($AG91=AO$9,VLOOKUP(AJ91,buff!$K:$L,2,FALSE),"")),"")</f>
        <v/>
      </c>
      <c r="AP91" s="6" t="str">
        <f>_xlfn.IFNA(IF(IF($AG91=AP$9,VLOOKUP(AK91,buff!$K:$L,2,FALSE),"")=0,"",IF($AG91=AP$9,VLOOKUP(AK91,buff!$K:$L,2,FALSE),"")),"")</f>
        <v/>
      </c>
      <c r="AQ91" s="6" t="str">
        <f>_xlfn.IFNA(IF(IF($AG91=AQ$9,VLOOKUP(AL91,buff!$K:$L,2,FALSE),"")=0,"",IF($AG91=AQ$9,VLOOKUP(AL91,buff!$K:$L,2,FALSE),"")),"")</f>
        <v/>
      </c>
      <c r="AR91" s="6" t="str">
        <f>_xlfn.IFNA(IF(IF($AG91=AR$9,VLOOKUP(AH91,buff!$K:$L,2,FALSE),"")=0,"",IF($AG91=AR$9,VLOOKUP(AH91,buff!$K:$L,2,FALSE),"")),"")</f>
        <v/>
      </c>
      <c r="AS91" s="6" t="str">
        <f>_xlfn.IFNA(IF(IF($AG91=AS$9,VLOOKUP(AI91,buff!$K:$L,2,FALSE),"")=0,"",IF($AG91=AS$9,VLOOKUP(AI91,buff!$K:$L,2,FALSE),"")),"")</f>
        <v/>
      </c>
      <c r="AT91" s="6" t="str">
        <f>_xlfn.IFNA(IF(IF($AG91=AT$9,VLOOKUP(AJ91,buff!$K:$L,2,FALSE),"")=0,"",IF($AG91=AT$9,VLOOKUP(AJ91,buff!$K:$L,2,FALSE),"")),"")</f>
        <v/>
      </c>
      <c r="AU91" s="6" t="str">
        <f>_xlfn.IFNA(IF(IF($AG91=AU$9,VLOOKUP(AK91,buff!$K:$L,2,FALSE),"")=0,"",IF($AG91=AU$9,VLOOKUP(AK91,buff!$K:$L,2,FALSE),"")),"")</f>
        <v/>
      </c>
      <c r="AV91" s="6" t="str">
        <f>_xlfn.IFNA(IF(IF($AG91=AV$9,VLOOKUP(AL91,buff!$K:$L,2,FALSE),"")=0,"",IF($AG91=AV$9,VLOOKUP(AL91,buff!$K:$L,2,FALSE),"")),"")</f>
        <v/>
      </c>
      <c r="AW91">
        <v>0</v>
      </c>
      <c r="AX91">
        <v>0</v>
      </c>
      <c r="AY91" s="22">
        <f t="shared" si="20"/>
        <v>300005</v>
      </c>
    </row>
    <row r="92" spans="2:51" x14ac:dyDescent="0.15">
      <c r="B92" s="8">
        <f t="shared" si="12"/>
        <v>30000502</v>
      </c>
      <c r="C92" s="8">
        <f t="shared" si="13"/>
        <v>2</v>
      </c>
      <c r="D92" s="8">
        <f t="shared" si="14"/>
        <v>5</v>
      </c>
      <c r="E92" t="str">
        <f>VLOOKUP(D92,特效对应!W:Y,2,FALSE)</f>
        <v>组合·诅咒</v>
      </c>
      <c r="F92" s="20" t="s">
        <v>1452</v>
      </c>
      <c r="G92" s="4" t="s">
        <v>277</v>
      </c>
      <c r="H92" s="1" t="s">
        <v>102</v>
      </c>
      <c r="I92" s="20" t="s">
        <v>108</v>
      </c>
      <c r="J92" s="4"/>
      <c r="K92" s="4">
        <v>200</v>
      </c>
      <c r="L92" s="20">
        <f t="shared" si="21"/>
        <v>200</v>
      </c>
      <c r="M92" s="25" t="str">
        <f>M$4&amp;VLOOKUP(E92,特效对应!X:Y,2,FALSE)&amp;M$5</f>
        <v>||eff_zuzhou|</v>
      </c>
      <c r="N92" s="25">
        <v>3</v>
      </c>
      <c r="O92" s="25">
        <v>0</v>
      </c>
      <c r="P92" s="25">
        <v>0</v>
      </c>
      <c r="Q92" s="6" t="str">
        <f t="shared" si="15"/>
        <v/>
      </c>
      <c r="R92" s="6" t="str">
        <f t="shared" si="16"/>
        <v/>
      </c>
      <c r="S92" s="19" t="str">
        <f>VLOOKUP(D92,特效对应!W:Z,4,FALSE)</f>
        <v>skill_24</v>
      </c>
      <c r="V92" s="19">
        <v>0</v>
      </c>
      <c r="W92" s="19">
        <f t="shared" si="22"/>
        <v>100</v>
      </c>
      <c r="X92" s="19">
        <v>0</v>
      </c>
      <c r="AA92" s="25">
        <v>1</v>
      </c>
      <c r="AB92" s="19">
        <f t="shared" si="17"/>
        <v>0</v>
      </c>
      <c r="AC92" s="19">
        <f t="shared" si="18"/>
        <v>0</v>
      </c>
      <c r="AD92" s="25" t="s">
        <v>1410</v>
      </c>
      <c r="AF92">
        <f t="shared" si="19"/>
        <v>2</v>
      </c>
      <c r="AH92" s="4"/>
      <c r="AM92" s="6" t="str">
        <f>_xlfn.IFNA(IF(IF($AG92=AM$9,VLOOKUP(AH92,buff!$K:$L,2,FALSE),"")=0,"",IF($AG92=AM$9,VLOOKUP(AH92,buff!$K:$L,2,FALSE),"")),"")</f>
        <v/>
      </c>
      <c r="AN92" s="6" t="str">
        <f>_xlfn.IFNA(IF(IF($AG92=AN$9,VLOOKUP(AI92,buff!$K:$L,2,FALSE),"")=0,"",IF($AG92=AN$9,VLOOKUP(AI92,buff!$K:$L,2,FALSE),"")),"")</f>
        <v/>
      </c>
      <c r="AO92" s="6" t="str">
        <f>_xlfn.IFNA(IF(IF($AG92=AO$9,VLOOKUP(AJ92,buff!$K:$L,2,FALSE),"")=0,"",IF($AG92=AO$9,VLOOKUP(AJ92,buff!$K:$L,2,FALSE),"")),"")</f>
        <v/>
      </c>
      <c r="AP92" s="6" t="str">
        <f>_xlfn.IFNA(IF(IF($AG92=AP$9,VLOOKUP(AK92,buff!$K:$L,2,FALSE),"")=0,"",IF($AG92=AP$9,VLOOKUP(AK92,buff!$K:$L,2,FALSE),"")),"")</f>
        <v/>
      </c>
      <c r="AQ92" s="6" t="str">
        <f>_xlfn.IFNA(IF(IF($AG92=AQ$9,VLOOKUP(AL92,buff!$K:$L,2,FALSE),"")=0,"",IF($AG92=AQ$9,VLOOKUP(AL92,buff!$K:$L,2,FALSE),"")),"")</f>
        <v/>
      </c>
      <c r="AR92" s="6" t="str">
        <f>_xlfn.IFNA(IF(IF($AG92=AR$9,VLOOKUP(AH92,buff!$K:$L,2,FALSE),"")=0,"",IF($AG92=AR$9,VLOOKUP(AH92,buff!$K:$L,2,FALSE),"")),"")</f>
        <v/>
      </c>
      <c r="AS92" s="6" t="str">
        <f>_xlfn.IFNA(IF(IF($AG92=AS$9,VLOOKUP(AI92,buff!$K:$L,2,FALSE),"")=0,"",IF($AG92=AS$9,VLOOKUP(AI92,buff!$K:$L,2,FALSE),"")),"")</f>
        <v/>
      </c>
      <c r="AT92" s="6" t="str">
        <f>_xlfn.IFNA(IF(IF($AG92=AT$9,VLOOKUP(AJ92,buff!$K:$L,2,FALSE),"")=0,"",IF($AG92=AT$9,VLOOKUP(AJ92,buff!$K:$L,2,FALSE),"")),"")</f>
        <v/>
      </c>
      <c r="AU92" s="6" t="str">
        <f>_xlfn.IFNA(IF(IF($AG92=AU$9,VLOOKUP(AK92,buff!$K:$L,2,FALSE),"")=0,"",IF($AG92=AU$9,VLOOKUP(AK92,buff!$K:$L,2,FALSE),"")),"")</f>
        <v/>
      </c>
      <c r="AV92" s="6" t="str">
        <f>_xlfn.IFNA(IF(IF($AG92=AV$9,VLOOKUP(AL92,buff!$K:$L,2,FALSE),"")=0,"",IF($AG92=AV$9,VLOOKUP(AL92,buff!$K:$L,2,FALSE),"")),"")</f>
        <v/>
      </c>
      <c r="AW92">
        <v>0</v>
      </c>
      <c r="AX92">
        <v>0</v>
      </c>
      <c r="AY92" s="22">
        <f t="shared" si="20"/>
        <v>300005</v>
      </c>
    </row>
    <row r="93" spans="2:51" x14ac:dyDescent="0.15">
      <c r="B93" s="8">
        <f t="shared" si="12"/>
        <v>30000503</v>
      </c>
      <c r="C93" s="8">
        <f t="shared" si="13"/>
        <v>3</v>
      </c>
      <c r="D93" s="8">
        <f t="shared" si="14"/>
        <v>5</v>
      </c>
      <c r="E93" t="str">
        <f>VLOOKUP(D93,特效对应!W:Y,2,FALSE)</f>
        <v>组合·诅咒</v>
      </c>
      <c r="F93" s="20" t="s">
        <v>1452</v>
      </c>
      <c r="G93" s="4" t="s">
        <v>277</v>
      </c>
      <c r="H93" s="1" t="s">
        <v>102</v>
      </c>
      <c r="I93" s="20" t="s">
        <v>108</v>
      </c>
      <c r="J93" s="4"/>
      <c r="K93" s="4">
        <v>200</v>
      </c>
      <c r="L93" s="20">
        <f t="shared" si="21"/>
        <v>200</v>
      </c>
      <c r="M93" s="25" t="str">
        <f>M$4&amp;VLOOKUP(E93,特效对应!X:Y,2,FALSE)&amp;M$5</f>
        <v>||eff_zuzhou|</v>
      </c>
      <c r="N93" s="25">
        <v>3</v>
      </c>
      <c r="O93" s="25">
        <v>0</v>
      </c>
      <c r="P93" s="25">
        <v>0</v>
      </c>
      <c r="Q93" s="6" t="str">
        <f t="shared" si="15"/>
        <v/>
      </c>
      <c r="R93" s="6" t="str">
        <f t="shared" si="16"/>
        <v/>
      </c>
      <c r="S93" s="19" t="str">
        <f>VLOOKUP(D93,特效对应!W:Z,4,FALSE)</f>
        <v>skill_24</v>
      </c>
      <c r="V93" s="19">
        <v>0</v>
      </c>
      <c r="W93" s="19">
        <f t="shared" si="22"/>
        <v>100</v>
      </c>
      <c r="X93" s="19">
        <v>0</v>
      </c>
      <c r="AA93" s="25">
        <v>1</v>
      </c>
      <c r="AB93" s="19">
        <f t="shared" si="17"/>
        <v>0</v>
      </c>
      <c r="AC93" s="19">
        <f t="shared" si="18"/>
        <v>0</v>
      </c>
      <c r="AD93" s="25" t="s">
        <v>1410</v>
      </c>
      <c r="AF93">
        <f t="shared" si="19"/>
        <v>3</v>
      </c>
      <c r="AH93" s="4"/>
      <c r="AM93" s="6" t="str">
        <f>_xlfn.IFNA(IF(IF($AG93=AM$9,VLOOKUP(AH93,buff!$K:$L,2,FALSE),"")=0,"",IF($AG93=AM$9,VLOOKUP(AH93,buff!$K:$L,2,FALSE),"")),"")</f>
        <v/>
      </c>
      <c r="AN93" s="6" t="str">
        <f>_xlfn.IFNA(IF(IF($AG93=AN$9,VLOOKUP(AI93,buff!$K:$L,2,FALSE),"")=0,"",IF($AG93=AN$9,VLOOKUP(AI93,buff!$K:$L,2,FALSE),"")),"")</f>
        <v/>
      </c>
      <c r="AO93" s="6" t="str">
        <f>_xlfn.IFNA(IF(IF($AG93=AO$9,VLOOKUP(AJ93,buff!$K:$L,2,FALSE),"")=0,"",IF($AG93=AO$9,VLOOKUP(AJ93,buff!$K:$L,2,FALSE),"")),"")</f>
        <v/>
      </c>
      <c r="AP93" s="6" t="str">
        <f>_xlfn.IFNA(IF(IF($AG93=AP$9,VLOOKUP(AK93,buff!$K:$L,2,FALSE),"")=0,"",IF($AG93=AP$9,VLOOKUP(AK93,buff!$K:$L,2,FALSE),"")),"")</f>
        <v/>
      </c>
      <c r="AQ93" s="6" t="str">
        <f>_xlfn.IFNA(IF(IF($AG93=AQ$9,VLOOKUP(AL93,buff!$K:$L,2,FALSE),"")=0,"",IF($AG93=AQ$9,VLOOKUP(AL93,buff!$K:$L,2,FALSE),"")),"")</f>
        <v/>
      </c>
      <c r="AR93" s="6" t="str">
        <f>_xlfn.IFNA(IF(IF($AG93=AR$9,VLOOKUP(AH93,buff!$K:$L,2,FALSE),"")=0,"",IF($AG93=AR$9,VLOOKUP(AH93,buff!$K:$L,2,FALSE),"")),"")</f>
        <v/>
      </c>
      <c r="AS93" s="6" t="str">
        <f>_xlfn.IFNA(IF(IF($AG93=AS$9,VLOOKUP(AI93,buff!$K:$L,2,FALSE),"")=0,"",IF($AG93=AS$9,VLOOKUP(AI93,buff!$K:$L,2,FALSE),"")),"")</f>
        <v/>
      </c>
      <c r="AT93" s="6" t="str">
        <f>_xlfn.IFNA(IF(IF($AG93=AT$9,VLOOKUP(AJ93,buff!$K:$L,2,FALSE),"")=0,"",IF($AG93=AT$9,VLOOKUP(AJ93,buff!$K:$L,2,FALSE),"")),"")</f>
        <v/>
      </c>
      <c r="AU93" s="6" t="str">
        <f>_xlfn.IFNA(IF(IF($AG93=AU$9,VLOOKUP(AK93,buff!$K:$L,2,FALSE),"")=0,"",IF($AG93=AU$9,VLOOKUP(AK93,buff!$K:$L,2,FALSE),"")),"")</f>
        <v/>
      </c>
      <c r="AV93" s="6" t="str">
        <f>_xlfn.IFNA(IF(IF($AG93=AV$9,VLOOKUP(AL93,buff!$K:$L,2,FALSE),"")=0,"",IF($AG93=AV$9,VLOOKUP(AL93,buff!$K:$L,2,FALSE),"")),"")</f>
        <v/>
      </c>
      <c r="AW93">
        <v>0</v>
      </c>
      <c r="AX93">
        <v>0</v>
      </c>
      <c r="AY93" s="22">
        <f t="shared" si="20"/>
        <v>300005</v>
      </c>
    </row>
    <row r="94" spans="2:51" x14ac:dyDescent="0.15">
      <c r="B94" s="8">
        <f t="shared" si="12"/>
        <v>30000504</v>
      </c>
      <c r="C94" s="8">
        <f t="shared" si="13"/>
        <v>4</v>
      </c>
      <c r="D94" s="8">
        <f t="shared" si="14"/>
        <v>5</v>
      </c>
      <c r="E94" t="str">
        <f>VLOOKUP(D94,特效对应!W:Y,2,FALSE)</f>
        <v>组合·诅咒</v>
      </c>
      <c r="F94" s="20" t="s">
        <v>1452</v>
      </c>
      <c r="G94" s="4" t="s">
        <v>277</v>
      </c>
      <c r="H94" s="1" t="s">
        <v>102</v>
      </c>
      <c r="I94" s="20" t="s">
        <v>108</v>
      </c>
      <c r="J94" s="4"/>
      <c r="K94" s="4">
        <v>200</v>
      </c>
      <c r="L94" s="20">
        <f t="shared" si="21"/>
        <v>200</v>
      </c>
      <c r="M94" s="25" t="str">
        <f>M$4&amp;VLOOKUP(E94,特效对应!X:Y,2,FALSE)&amp;M$5</f>
        <v>||eff_zuzhou|</v>
      </c>
      <c r="N94" s="25">
        <v>3</v>
      </c>
      <c r="O94" s="25">
        <v>0</v>
      </c>
      <c r="P94" s="25">
        <v>0</v>
      </c>
      <c r="Q94" s="6" t="str">
        <f t="shared" si="15"/>
        <v/>
      </c>
      <c r="R94" s="6" t="str">
        <f t="shared" si="16"/>
        <v/>
      </c>
      <c r="S94" s="19" t="str">
        <f>VLOOKUP(D94,特效对应!W:Z,4,FALSE)</f>
        <v>skill_24</v>
      </c>
      <c r="V94" s="19">
        <v>0</v>
      </c>
      <c r="W94" s="19">
        <f t="shared" si="22"/>
        <v>100</v>
      </c>
      <c r="X94" s="19">
        <v>0</v>
      </c>
      <c r="AA94" s="25">
        <v>1</v>
      </c>
      <c r="AB94" s="19">
        <f t="shared" si="17"/>
        <v>0</v>
      </c>
      <c r="AC94" s="19">
        <f t="shared" si="18"/>
        <v>0</v>
      </c>
      <c r="AD94" s="25" t="s">
        <v>1410</v>
      </c>
      <c r="AF94">
        <f t="shared" si="19"/>
        <v>4</v>
      </c>
      <c r="AH94" s="4"/>
      <c r="AM94" s="6" t="str">
        <f>_xlfn.IFNA(IF(IF($AG94=AM$9,VLOOKUP(AH94,buff!$K:$L,2,FALSE),"")=0,"",IF($AG94=AM$9,VLOOKUP(AH94,buff!$K:$L,2,FALSE),"")),"")</f>
        <v/>
      </c>
      <c r="AN94" s="6" t="str">
        <f>_xlfn.IFNA(IF(IF($AG94=AN$9,VLOOKUP(AI94,buff!$K:$L,2,FALSE),"")=0,"",IF($AG94=AN$9,VLOOKUP(AI94,buff!$K:$L,2,FALSE),"")),"")</f>
        <v/>
      </c>
      <c r="AO94" s="6" t="str">
        <f>_xlfn.IFNA(IF(IF($AG94=AO$9,VLOOKUP(AJ94,buff!$K:$L,2,FALSE),"")=0,"",IF($AG94=AO$9,VLOOKUP(AJ94,buff!$K:$L,2,FALSE),"")),"")</f>
        <v/>
      </c>
      <c r="AP94" s="6" t="str">
        <f>_xlfn.IFNA(IF(IF($AG94=AP$9,VLOOKUP(AK94,buff!$K:$L,2,FALSE),"")=0,"",IF($AG94=AP$9,VLOOKUP(AK94,buff!$K:$L,2,FALSE),"")),"")</f>
        <v/>
      </c>
      <c r="AQ94" s="6" t="str">
        <f>_xlfn.IFNA(IF(IF($AG94=AQ$9,VLOOKUP(AL94,buff!$K:$L,2,FALSE),"")=0,"",IF($AG94=AQ$9,VLOOKUP(AL94,buff!$K:$L,2,FALSE),"")),"")</f>
        <v/>
      </c>
      <c r="AR94" s="6" t="str">
        <f>_xlfn.IFNA(IF(IF($AG94=AR$9,VLOOKUP(AH94,buff!$K:$L,2,FALSE),"")=0,"",IF($AG94=AR$9,VLOOKUP(AH94,buff!$K:$L,2,FALSE),"")),"")</f>
        <v/>
      </c>
      <c r="AS94" s="6" t="str">
        <f>_xlfn.IFNA(IF(IF($AG94=AS$9,VLOOKUP(AI94,buff!$K:$L,2,FALSE),"")=0,"",IF($AG94=AS$9,VLOOKUP(AI94,buff!$K:$L,2,FALSE),"")),"")</f>
        <v/>
      </c>
      <c r="AT94" s="6" t="str">
        <f>_xlfn.IFNA(IF(IF($AG94=AT$9,VLOOKUP(AJ94,buff!$K:$L,2,FALSE),"")=0,"",IF($AG94=AT$9,VLOOKUP(AJ94,buff!$K:$L,2,FALSE),"")),"")</f>
        <v/>
      </c>
      <c r="AU94" s="6" t="str">
        <f>_xlfn.IFNA(IF(IF($AG94=AU$9,VLOOKUP(AK94,buff!$K:$L,2,FALSE),"")=0,"",IF($AG94=AU$9,VLOOKUP(AK94,buff!$K:$L,2,FALSE),"")),"")</f>
        <v/>
      </c>
      <c r="AV94" s="6" t="str">
        <f>_xlfn.IFNA(IF(IF($AG94=AV$9,VLOOKUP(AL94,buff!$K:$L,2,FALSE),"")=0,"",IF($AG94=AV$9,VLOOKUP(AL94,buff!$K:$L,2,FALSE),"")),"")</f>
        <v/>
      </c>
      <c r="AW94">
        <v>0</v>
      </c>
      <c r="AX94">
        <v>0</v>
      </c>
      <c r="AY94" s="22">
        <f t="shared" si="20"/>
        <v>300005</v>
      </c>
    </row>
    <row r="95" spans="2:51" x14ac:dyDescent="0.15">
      <c r="B95" s="8">
        <f t="shared" si="12"/>
        <v>30000505</v>
      </c>
      <c r="C95" s="8">
        <f t="shared" si="13"/>
        <v>5</v>
      </c>
      <c r="D95" s="8">
        <f t="shared" si="14"/>
        <v>5</v>
      </c>
      <c r="E95" t="str">
        <f>VLOOKUP(D95,特效对应!W:Y,2,FALSE)</f>
        <v>组合·诅咒</v>
      </c>
      <c r="F95" s="20" t="s">
        <v>1452</v>
      </c>
      <c r="G95" s="4" t="s">
        <v>277</v>
      </c>
      <c r="H95" s="1" t="s">
        <v>102</v>
      </c>
      <c r="I95" s="20" t="s">
        <v>108</v>
      </c>
      <c r="J95" s="4"/>
      <c r="K95" s="4">
        <v>200</v>
      </c>
      <c r="L95" s="20">
        <f t="shared" si="21"/>
        <v>200</v>
      </c>
      <c r="M95" s="25" t="str">
        <f>M$4&amp;VLOOKUP(E95,特效对应!X:Y,2,FALSE)&amp;M$5</f>
        <v>||eff_zuzhou|</v>
      </c>
      <c r="N95" s="25">
        <v>3</v>
      </c>
      <c r="O95" s="25">
        <v>0</v>
      </c>
      <c r="P95" s="25">
        <v>0</v>
      </c>
      <c r="Q95" s="6" t="str">
        <f t="shared" si="15"/>
        <v/>
      </c>
      <c r="R95" s="6" t="str">
        <f t="shared" si="16"/>
        <v/>
      </c>
      <c r="S95" s="19" t="str">
        <f>VLOOKUP(D95,特效对应!W:Z,4,FALSE)</f>
        <v>skill_24</v>
      </c>
      <c r="V95" s="19">
        <v>0</v>
      </c>
      <c r="W95" s="19">
        <f t="shared" si="22"/>
        <v>100</v>
      </c>
      <c r="X95" s="19">
        <v>0</v>
      </c>
      <c r="AA95" s="25">
        <v>1</v>
      </c>
      <c r="AB95" s="19">
        <f t="shared" si="17"/>
        <v>0</v>
      </c>
      <c r="AC95" s="19">
        <f t="shared" si="18"/>
        <v>0</v>
      </c>
      <c r="AD95" s="25" t="s">
        <v>1410</v>
      </c>
      <c r="AF95">
        <f t="shared" si="19"/>
        <v>5</v>
      </c>
      <c r="AH95" s="4"/>
      <c r="AM95" s="6" t="str">
        <f>_xlfn.IFNA(IF(IF($AG95=AM$9,VLOOKUP(AH95,buff!$K:$L,2,FALSE),"")=0,"",IF($AG95=AM$9,VLOOKUP(AH95,buff!$K:$L,2,FALSE),"")),"")</f>
        <v/>
      </c>
      <c r="AN95" s="6" t="str">
        <f>_xlfn.IFNA(IF(IF($AG95=AN$9,VLOOKUP(AI95,buff!$K:$L,2,FALSE),"")=0,"",IF($AG95=AN$9,VLOOKUP(AI95,buff!$K:$L,2,FALSE),"")),"")</f>
        <v/>
      </c>
      <c r="AO95" s="6" t="str">
        <f>_xlfn.IFNA(IF(IF($AG95=AO$9,VLOOKUP(AJ95,buff!$K:$L,2,FALSE),"")=0,"",IF($AG95=AO$9,VLOOKUP(AJ95,buff!$K:$L,2,FALSE),"")),"")</f>
        <v/>
      </c>
      <c r="AP95" s="6" t="str">
        <f>_xlfn.IFNA(IF(IF($AG95=AP$9,VLOOKUP(AK95,buff!$K:$L,2,FALSE),"")=0,"",IF($AG95=AP$9,VLOOKUP(AK95,buff!$K:$L,2,FALSE),"")),"")</f>
        <v/>
      </c>
      <c r="AQ95" s="6" t="str">
        <f>_xlfn.IFNA(IF(IF($AG95=AQ$9,VLOOKUP(AL95,buff!$K:$L,2,FALSE),"")=0,"",IF($AG95=AQ$9,VLOOKUP(AL95,buff!$K:$L,2,FALSE),"")),"")</f>
        <v/>
      </c>
      <c r="AR95" s="6" t="str">
        <f>_xlfn.IFNA(IF(IF($AG95=AR$9,VLOOKUP(AH95,buff!$K:$L,2,FALSE),"")=0,"",IF($AG95=AR$9,VLOOKUP(AH95,buff!$K:$L,2,FALSE),"")),"")</f>
        <v/>
      </c>
      <c r="AS95" s="6" t="str">
        <f>_xlfn.IFNA(IF(IF($AG95=AS$9,VLOOKUP(AI95,buff!$K:$L,2,FALSE),"")=0,"",IF($AG95=AS$9,VLOOKUP(AI95,buff!$K:$L,2,FALSE),"")),"")</f>
        <v/>
      </c>
      <c r="AT95" s="6" t="str">
        <f>_xlfn.IFNA(IF(IF($AG95=AT$9,VLOOKUP(AJ95,buff!$K:$L,2,FALSE),"")=0,"",IF($AG95=AT$9,VLOOKUP(AJ95,buff!$K:$L,2,FALSE),"")),"")</f>
        <v/>
      </c>
      <c r="AU95" s="6" t="str">
        <f>_xlfn.IFNA(IF(IF($AG95=AU$9,VLOOKUP(AK95,buff!$K:$L,2,FALSE),"")=0,"",IF($AG95=AU$9,VLOOKUP(AK95,buff!$K:$L,2,FALSE),"")),"")</f>
        <v/>
      </c>
      <c r="AV95" s="6" t="str">
        <f>_xlfn.IFNA(IF(IF($AG95=AV$9,VLOOKUP(AL95,buff!$K:$L,2,FALSE),"")=0,"",IF($AG95=AV$9,VLOOKUP(AL95,buff!$K:$L,2,FALSE),"")),"")</f>
        <v/>
      </c>
      <c r="AW95">
        <v>0</v>
      </c>
      <c r="AX95">
        <v>0</v>
      </c>
      <c r="AY95" s="22">
        <f t="shared" si="20"/>
        <v>300005</v>
      </c>
    </row>
    <row r="96" spans="2:51" x14ac:dyDescent="0.15">
      <c r="B96" s="8">
        <f t="shared" si="12"/>
        <v>30000506</v>
      </c>
      <c r="C96" s="8">
        <f t="shared" si="13"/>
        <v>6</v>
      </c>
      <c r="D96" s="8">
        <f t="shared" si="14"/>
        <v>5</v>
      </c>
      <c r="E96" t="str">
        <f>VLOOKUP(D96,特效对应!W:Y,2,FALSE)</f>
        <v>组合·诅咒</v>
      </c>
      <c r="F96" s="20" t="s">
        <v>1452</v>
      </c>
      <c r="G96" s="4" t="s">
        <v>277</v>
      </c>
      <c r="H96" s="1" t="s">
        <v>102</v>
      </c>
      <c r="I96" s="20" t="s">
        <v>108</v>
      </c>
      <c r="J96" s="4"/>
      <c r="K96" s="4">
        <v>200</v>
      </c>
      <c r="L96" s="20">
        <f t="shared" si="21"/>
        <v>200</v>
      </c>
      <c r="M96" s="25" t="str">
        <f>M$4&amp;VLOOKUP(E96,特效对应!X:Y,2,FALSE)&amp;M$5</f>
        <v>||eff_zuzhou|</v>
      </c>
      <c r="N96" s="25">
        <v>3</v>
      </c>
      <c r="O96" s="25">
        <v>0</v>
      </c>
      <c r="P96" s="25">
        <v>0</v>
      </c>
      <c r="Q96" s="6" t="str">
        <f t="shared" si="15"/>
        <v/>
      </c>
      <c r="R96" s="6" t="str">
        <f t="shared" si="16"/>
        <v/>
      </c>
      <c r="S96" s="19" t="str">
        <f>VLOOKUP(D96,特效对应!W:Z,4,FALSE)</f>
        <v>skill_24</v>
      </c>
      <c r="V96" s="19">
        <v>0</v>
      </c>
      <c r="W96" s="19">
        <f t="shared" si="22"/>
        <v>100</v>
      </c>
      <c r="X96" s="19">
        <v>0</v>
      </c>
      <c r="AA96" s="25">
        <v>1</v>
      </c>
      <c r="AB96" s="19">
        <f t="shared" si="17"/>
        <v>0</v>
      </c>
      <c r="AC96" s="19">
        <f t="shared" si="18"/>
        <v>0</v>
      </c>
      <c r="AD96" s="25" t="s">
        <v>1410</v>
      </c>
      <c r="AF96">
        <f t="shared" si="19"/>
        <v>6</v>
      </c>
      <c r="AH96" s="4"/>
      <c r="AM96" s="6" t="str">
        <f>_xlfn.IFNA(IF(IF($AG96=AM$9,VLOOKUP(AH96,buff!$K:$L,2,FALSE),"")=0,"",IF($AG96=AM$9,VLOOKUP(AH96,buff!$K:$L,2,FALSE),"")),"")</f>
        <v/>
      </c>
      <c r="AN96" s="6" t="str">
        <f>_xlfn.IFNA(IF(IF($AG96=AN$9,VLOOKUP(AI96,buff!$K:$L,2,FALSE),"")=0,"",IF($AG96=AN$9,VLOOKUP(AI96,buff!$K:$L,2,FALSE),"")),"")</f>
        <v/>
      </c>
      <c r="AO96" s="6" t="str">
        <f>_xlfn.IFNA(IF(IF($AG96=AO$9,VLOOKUP(AJ96,buff!$K:$L,2,FALSE),"")=0,"",IF($AG96=AO$9,VLOOKUP(AJ96,buff!$K:$L,2,FALSE),"")),"")</f>
        <v/>
      </c>
      <c r="AP96" s="6" t="str">
        <f>_xlfn.IFNA(IF(IF($AG96=AP$9,VLOOKUP(AK96,buff!$K:$L,2,FALSE),"")=0,"",IF($AG96=AP$9,VLOOKUP(AK96,buff!$K:$L,2,FALSE),"")),"")</f>
        <v/>
      </c>
      <c r="AQ96" s="6" t="str">
        <f>_xlfn.IFNA(IF(IF($AG96=AQ$9,VLOOKUP(AL96,buff!$K:$L,2,FALSE),"")=0,"",IF($AG96=AQ$9,VLOOKUP(AL96,buff!$K:$L,2,FALSE),"")),"")</f>
        <v/>
      </c>
      <c r="AR96" s="6" t="str">
        <f>_xlfn.IFNA(IF(IF($AG96=AR$9,VLOOKUP(AH96,buff!$K:$L,2,FALSE),"")=0,"",IF($AG96=AR$9,VLOOKUP(AH96,buff!$K:$L,2,FALSE),"")),"")</f>
        <v/>
      </c>
      <c r="AS96" s="6" t="str">
        <f>_xlfn.IFNA(IF(IF($AG96=AS$9,VLOOKUP(AI96,buff!$K:$L,2,FALSE),"")=0,"",IF($AG96=AS$9,VLOOKUP(AI96,buff!$K:$L,2,FALSE),"")),"")</f>
        <v/>
      </c>
      <c r="AT96" s="6" t="str">
        <f>_xlfn.IFNA(IF(IF($AG96=AT$9,VLOOKUP(AJ96,buff!$K:$L,2,FALSE),"")=0,"",IF($AG96=AT$9,VLOOKUP(AJ96,buff!$K:$L,2,FALSE),"")),"")</f>
        <v/>
      </c>
      <c r="AU96" s="6" t="str">
        <f>_xlfn.IFNA(IF(IF($AG96=AU$9,VLOOKUP(AK96,buff!$K:$L,2,FALSE),"")=0,"",IF($AG96=AU$9,VLOOKUP(AK96,buff!$K:$L,2,FALSE),"")),"")</f>
        <v/>
      </c>
      <c r="AV96" s="6" t="str">
        <f>_xlfn.IFNA(IF(IF($AG96=AV$9,VLOOKUP(AL96,buff!$K:$L,2,FALSE),"")=0,"",IF($AG96=AV$9,VLOOKUP(AL96,buff!$K:$L,2,FALSE),"")),"")</f>
        <v/>
      </c>
      <c r="AW96">
        <v>0</v>
      </c>
      <c r="AX96">
        <v>0</v>
      </c>
      <c r="AY96" s="22">
        <f t="shared" si="20"/>
        <v>300005</v>
      </c>
    </row>
    <row r="97" spans="2:51" x14ac:dyDescent="0.15">
      <c r="B97" s="8">
        <f t="shared" si="12"/>
        <v>30000507</v>
      </c>
      <c r="C97" s="8">
        <f t="shared" si="13"/>
        <v>7</v>
      </c>
      <c r="D97" s="8">
        <f t="shared" si="14"/>
        <v>5</v>
      </c>
      <c r="E97" t="str">
        <f>VLOOKUP(D97,特效对应!W:Y,2,FALSE)</f>
        <v>组合·诅咒</v>
      </c>
      <c r="F97" s="20" t="s">
        <v>1452</v>
      </c>
      <c r="G97" s="4" t="s">
        <v>277</v>
      </c>
      <c r="H97" s="1" t="s">
        <v>102</v>
      </c>
      <c r="I97" s="20" t="s">
        <v>108</v>
      </c>
      <c r="J97" s="4"/>
      <c r="K97" s="4">
        <v>200</v>
      </c>
      <c r="L97" s="20">
        <f t="shared" si="21"/>
        <v>200</v>
      </c>
      <c r="M97" s="25" t="str">
        <f>M$4&amp;VLOOKUP(E97,特效对应!X:Y,2,FALSE)&amp;M$5</f>
        <v>||eff_zuzhou|</v>
      </c>
      <c r="N97" s="25">
        <v>3</v>
      </c>
      <c r="O97" s="25">
        <v>0</v>
      </c>
      <c r="P97" s="25">
        <v>0</v>
      </c>
      <c r="Q97" s="6" t="str">
        <f t="shared" si="15"/>
        <v/>
      </c>
      <c r="R97" s="6" t="str">
        <f t="shared" si="16"/>
        <v/>
      </c>
      <c r="S97" s="19" t="str">
        <f>VLOOKUP(D97,特效对应!W:Z,4,FALSE)</f>
        <v>skill_24</v>
      </c>
      <c r="V97" s="19">
        <v>0</v>
      </c>
      <c r="W97" s="19">
        <f t="shared" si="22"/>
        <v>100</v>
      </c>
      <c r="X97" s="19">
        <v>0</v>
      </c>
      <c r="AA97" s="25">
        <v>1</v>
      </c>
      <c r="AB97" s="19">
        <f t="shared" si="17"/>
        <v>0</v>
      </c>
      <c r="AC97" s="19">
        <f t="shared" si="18"/>
        <v>0</v>
      </c>
      <c r="AD97" s="25" t="s">
        <v>1410</v>
      </c>
      <c r="AF97">
        <f t="shared" si="19"/>
        <v>7</v>
      </c>
      <c r="AH97" s="4"/>
      <c r="AM97" s="6" t="str">
        <f>_xlfn.IFNA(IF(IF($AG97=AM$9,VLOOKUP(AH97,buff!$K:$L,2,FALSE),"")=0,"",IF($AG97=AM$9,VLOOKUP(AH97,buff!$K:$L,2,FALSE),"")),"")</f>
        <v/>
      </c>
      <c r="AN97" s="6" t="str">
        <f>_xlfn.IFNA(IF(IF($AG97=AN$9,VLOOKUP(AI97,buff!$K:$L,2,FALSE),"")=0,"",IF($AG97=AN$9,VLOOKUP(AI97,buff!$K:$L,2,FALSE),"")),"")</f>
        <v/>
      </c>
      <c r="AO97" s="6" t="str">
        <f>_xlfn.IFNA(IF(IF($AG97=AO$9,VLOOKUP(AJ97,buff!$K:$L,2,FALSE),"")=0,"",IF($AG97=AO$9,VLOOKUP(AJ97,buff!$K:$L,2,FALSE),"")),"")</f>
        <v/>
      </c>
      <c r="AP97" s="6" t="str">
        <f>_xlfn.IFNA(IF(IF($AG97=AP$9,VLOOKUP(AK97,buff!$K:$L,2,FALSE),"")=0,"",IF($AG97=AP$9,VLOOKUP(AK97,buff!$K:$L,2,FALSE),"")),"")</f>
        <v/>
      </c>
      <c r="AQ97" s="6" t="str">
        <f>_xlfn.IFNA(IF(IF($AG97=AQ$9,VLOOKUP(AL97,buff!$K:$L,2,FALSE),"")=0,"",IF($AG97=AQ$9,VLOOKUP(AL97,buff!$K:$L,2,FALSE),"")),"")</f>
        <v/>
      </c>
      <c r="AR97" s="6" t="str">
        <f>_xlfn.IFNA(IF(IF($AG97=AR$9,VLOOKUP(AH97,buff!$K:$L,2,FALSE),"")=0,"",IF($AG97=AR$9,VLOOKUP(AH97,buff!$K:$L,2,FALSE),"")),"")</f>
        <v/>
      </c>
      <c r="AS97" s="6" t="str">
        <f>_xlfn.IFNA(IF(IF($AG97=AS$9,VLOOKUP(AI97,buff!$K:$L,2,FALSE),"")=0,"",IF($AG97=AS$9,VLOOKUP(AI97,buff!$K:$L,2,FALSE),"")),"")</f>
        <v/>
      </c>
      <c r="AT97" s="6" t="str">
        <f>_xlfn.IFNA(IF(IF($AG97=AT$9,VLOOKUP(AJ97,buff!$K:$L,2,FALSE),"")=0,"",IF($AG97=AT$9,VLOOKUP(AJ97,buff!$K:$L,2,FALSE),"")),"")</f>
        <v/>
      </c>
      <c r="AU97" s="6" t="str">
        <f>_xlfn.IFNA(IF(IF($AG97=AU$9,VLOOKUP(AK97,buff!$K:$L,2,FALSE),"")=0,"",IF($AG97=AU$9,VLOOKUP(AK97,buff!$K:$L,2,FALSE),"")),"")</f>
        <v/>
      </c>
      <c r="AV97" s="6" t="str">
        <f>_xlfn.IFNA(IF(IF($AG97=AV$9,VLOOKUP(AL97,buff!$K:$L,2,FALSE),"")=0,"",IF($AG97=AV$9,VLOOKUP(AL97,buff!$K:$L,2,FALSE),"")),"")</f>
        <v/>
      </c>
      <c r="AW97">
        <v>0</v>
      </c>
      <c r="AX97">
        <v>0</v>
      </c>
      <c r="AY97" s="22">
        <f t="shared" si="20"/>
        <v>300005</v>
      </c>
    </row>
    <row r="98" spans="2:51" x14ac:dyDescent="0.15">
      <c r="B98" s="8">
        <f t="shared" si="12"/>
        <v>30000508</v>
      </c>
      <c r="C98" s="8">
        <f t="shared" si="13"/>
        <v>8</v>
      </c>
      <c r="D98" s="8">
        <f t="shared" si="14"/>
        <v>5</v>
      </c>
      <c r="E98" t="str">
        <f>VLOOKUP(D98,特效对应!W:Y,2,FALSE)</f>
        <v>组合·诅咒</v>
      </c>
      <c r="F98" s="20" t="s">
        <v>1452</v>
      </c>
      <c r="G98" s="4" t="s">
        <v>277</v>
      </c>
      <c r="H98" s="1" t="s">
        <v>102</v>
      </c>
      <c r="I98" s="20" t="s">
        <v>108</v>
      </c>
      <c r="J98" s="4"/>
      <c r="K98" s="4">
        <v>200</v>
      </c>
      <c r="L98" s="20">
        <f t="shared" si="21"/>
        <v>200</v>
      </c>
      <c r="M98" s="25" t="str">
        <f>M$4&amp;VLOOKUP(E98,特效对应!X:Y,2,FALSE)&amp;M$5</f>
        <v>||eff_zuzhou|</v>
      </c>
      <c r="N98" s="25">
        <v>3</v>
      </c>
      <c r="O98" s="25">
        <v>0</v>
      </c>
      <c r="P98" s="25">
        <v>0</v>
      </c>
      <c r="Q98" s="6" t="str">
        <f t="shared" si="15"/>
        <v/>
      </c>
      <c r="R98" s="6" t="str">
        <f t="shared" si="16"/>
        <v/>
      </c>
      <c r="S98" s="19" t="str">
        <f>VLOOKUP(D98,特效对应!W:Z,4,FALSE)</f>
        <v>skill_24</v>
      </c>
      <c r="V98" s="19">
        <v>0</v>
      </c>
      <c r="W98" s="19">
        <f t="shared" si="22"/>
        <v>100</v>
      </c>
      <c r="X98" s="19">
        <v>0</v>
      </c>
      <c r="AA98" s="25">
        <v>1</v>
      </c>
      <c r="AB98" s="19">
        <f t="shared" si="17"/>
        <v>0</v>
      </c>
      <c r="AC98" s="19">
        <f t="shared" si="18"/>
        <v>0</v>
      </c>
      <c r="AD98" s="25" t="s">
        <v>1410</v>
      </c>
      <c r="AF98">
        <f t="shared" si="19"/>
        <v>8</v>
      </c>
      <c r="AH98" s="4"/>
      <c r="AM98" s="6" t="str">
        <f>_xlfn.IFNA(IF(IF($AG98=AM$9,VLOOKUP(AH98,buff!$K:$L,2,FALSE),"")=0,"",IF($AG98=AM$9,VLOOKUP(AH98,buff!$K:$L,2,FALSE),"")),"")</f>
        <v/>
      </c>
      <c r="AN98" s="6" t="str">
        <f>_xlfn.IFNA(IF(IF($AG98=AN$9,VLOOKUP(AI98,buff!$K:$L,2,FALSE),"")=0,"",IF($AG98=AN$9,VLOOKUP(AI98,buff!$K:$L,2,FALSE),"")),"")</f>
        <v/>
      </c>
      <c r="AO98" s="6" t="str">
        <f>_xlfn.IFNA(IF(IF($AG98=AO$9,VLOOKUP(AJ98,buff!$K:$L,2,FALSE),"")=0,"",IF($AG98=AO$9,VLOOKUP(AJ98,buff!$K:$L,2,FALSE),"")),"")</f>
        <v/>
      </c>
      <c r="AP98" s="6" t="str">
        <f>_xlfn.IFNA(IF(IF($AG98=AP$9,VLOOKUP(AK98,buff!$K:$L,2,FALSE),"")=0,"",IF($AG98=AP$9,VLOOKUP(AK98,buff!$K:$L,2,FALSE),"")),"")</f>
        <v/>
      </c>
      <c r="AQ98" s="6" t="str">
        <f>_xlfn.IFNA(IF(IF($AG98=AQ$9,VLOOKUP(AL98,buff!$K:$L,2,FALSE),"")=0,"",IF($AG98=AQ$9,VLOOKUP(AL98,buff!$K:$L,2,FALSE),"")),"")</f>
        <v/>
      </c>
      <c r="AR98" s="6" t="str">
        <f>_xlfn.IFNA(IF(IF($AG98=AR$9,VLOOKUP(AH98,buff!$K:$L,2,FALSE),"")=0,"",IF($AG98=AR$9,VLOOKUP(AH98,buff!$K:$L,2,FALSE),"")),"")</f>
        <v/>
      </c>
      <c r="AS98" s="6" t="str">
        <f>_xlfn.IFNA(IF(IF($AG98=AS$9,VLOOKUP(AI98,buff!$K:$L,2,FALSE),"")=0,"",IF($AG98=AS$9,VLOOKUP(AI98,buff!$K:$L,2,FALSE),"")),"")</f>
        <v/>
      </c>
      <c r="AT98" s="6" t="str">
        <f>_xlfn.IFNA(IF(IF($AG98=AT$9,VLOOKUP(AJ98,buff!$K:$L,2,FALSE),"")=0,"",IF($AG98=AT$9,VLOOKUP(AJ98,buff!$K:$L,2,FALSE),"")),"")</f>
        <v/>
      </c>
      <c r="AU98" s="6" t="str">
        <f>_xlfn.IFNA(IF(IF($AG98=AU$9,VLOOKUP(AK98,buff!$K:$L,2,FALSE),"")=0,"",IF($AG98=AU$9,VLOOKUP(AK98,buff!$K:$L,2,FALSE),"")),"")</f>
        <v/>
      </c>
      <c r="AV98" s="6" t="str">
        <f>_xlfn.IFNA(IF(IF($AG98=AV$9,VLOOKUP(AL98,buff!$K:$L,2,FALSE),"")=0,"",IF($AG98=AV$9,VLOOKUP(AL98,buff!$K:$L,2,FALSE),"")),"")</f>
        <v/>
      </c>
      <c r="AW98">
        <v>0</v>
      </c>
      <c r="AX98">
        <v>0</v>
      </c>
      <c r="AY98" s="22">
        <f t="shared" si="20"/>
        <v>300005</v>
      </c>
    </row>
    <row r="99" spans="2:51" x14ac:dyDescent="0.15">
      <c r="B99" s="8">
        <f t="shared" si="12"/>
        <v>30000509</v>
      </c>
      <c r="C99" s="8">
        <f t="shared" si="13"/>
        <v>9</v>
      </c>
      <c r="D99" s="8">
        <f t="shared" si="14"/>
        <v>5</v>
      </c>
      <c r="E99" t="str">
        <f>VLOOKUP(D99,特效对应!W:Y,2,FALSE)</f>
        <v>组合·诅咒</v>
      </c>
      <c r="F99" s="20" t="s">
        <v>1452</v>
      </c>
      <c r="G99" s="4" t="s">
        <v>277</v>
      </c>
      <c r="H99" s="1" t="s">
        <v>102</v>
      </c>
      <c r="I99" s="20" t="s">
        <v>108</v>
      </c>
      <c r="J99" s="4"/>
      <c r="K99" s="4">
        <v>200</v>
      </c>
      <c r="L99" s="20">
        <f t="shared" si="21"/>
        <v>200</v>
      </c>
      <c r="M99" s="25" t="str">
        <f>M$4&amp;VLOOKUP(E99,特效对应!X:Y,2,FALSE)&amp;M$5</f>
        <v>||eff_zuzhou|</v>
      </c>
      <c r="N99" s="25">
        <v>3</v>
      </c>
      <c r="O99" s="25">
        <v>0</v>
      </c>
      <c r="P99" s="25">
        <v>0</v>
      </c>
      <c r="Q99" s="6" t="str">
        <f t="shared" si="15"/>
        <v/>
      </c>
      <c r="R99" s="6" t="str">
        <f t="shared" si="16"/>
        <v/>
      </c>
      <c r="S99" s="19" t="str">
        <f>VLOOKUP(D99,特效对应!W:Z,4,FALSE)</f>
        <v>skill_24</v>
      </c>
      <c r="V99" s="19">
        <v>0</v>
      </c>
      <c r="W99" s="19">
        <f t="shared" si="22"/>
        <v>100</v>
      </c>
      <c r="X99" s="19">
        <v>0</v>
      </c>
      <c r="AA99" s="25">
        <v>1</v>
      </c>
      <c r="AB99" s="19">
        <f t="shared" si="17"/>
        <v>0</v>
      </c>
      <c r="AC99" s="19">
        <f t="shared" si="18"/>
        <v>0</v>
      </c>
      <c r="AD99" s="25" t="s">
        <v>1410</v>
      </c>
      <c r="AF99">
        <f t="shared" si="19"/>
        <v>9</v>
      </c>
      <c r="AH99" s="4"/>
      <c r="AM99" s="6" t="str">
        <f>_xlfn.IFNA(IF(IF($AG99=AM$9,VLOOKUP(AH99,buff!$K:$L,2,FALSE),"")=0,"",IF($AG99=AM$9,VLOOKUP(AH99,buff!$K:$L,2,FALSE),"")),"")</f>
        <v/>
      </c>
      <c r="AN99" s="6" t="str">
        <f>_xlfn.IFNA(IF(IF($AG99=AN$9,VLOOKUP(AI99,buff!$K:$L,2,FALSE),"")=0,"",IF($AG99=AN$9,VLOOKUP(AI99,buff!$K:$L,2,FALSE),"")),"")</f>
        <v/>
      </c>
      <c r="AO99" s="6" t="str">
        <f>_xlfn.IFNA(IF(IF($AG99=AO$9,VLOOKUP(AJ99,buff!$K:$L,2,FALSE),"")=0,"",IF($AG99=AO$9,VLOOKUP(AJ99,buff!$K:$L,2,FALSE),"")),"")</f>
        <v/>
      </c>
      <c r="AP99" s="6" t="str">
        <f>_xlfn.IFNA(IF(IF($AG99=AP$9,VLOOKUP(AK99,buff!$K:$L,2,FALSE),"")=0,"",IF($AG99=AP$9,VLOOKUP(AK99,buff!$K:$L,2,FALSE),"")),"")</f>
        <v/>
      </c>
      <c r="AQ99" s="6" t="str">
        <f>_xlfn.IFNA(IF(IF($AG99=AQ$9,VLOOKUP(AL99,buff!$K:$L,2,FALSE),"")=0,"",IF($AG99=AQ$9,VLOOKUP(AL99,buff!$K:$L,2,FALSE),"")),"")</f>
        <v/>
      </c>
      <c r="AR99" s="6" t="str">
        <f>_xlfn.IFNA(IF(IF($AG99=AR$9,VLOOKUP(AH99,buff!$K:$L,2,FALSE),"")=0,"",IF($AG99=AR$9,VLOOKUP(AH99,buff!$K:$L,2,FALSE),"")),"")</f>
        <v/>
      </c>
      <c r="AS99" s="6" t="str">
        <f>_xlfn.IFNA(IF(IF($AG99=AS$9,VLOOKUP(AI99,buff!$K:$L,2,FALSE),"")=0,"",IF($AG99=AS$9,VLOOKUP(AI99,buff!$K:$L,2,FALSE),"")),"")</f>
        <v/>
      </c>
      <c r="AT99" s="6" t="str">
        <f>_xlfn.IFNA(IF(IF($AG99=AT$9,VLOOKUP(AJ99,buff!$K:$L,2,FALSE),"")=0,"",IF($AG99=AT$9,VLOOKUP(AJ99,buff!$K:$L,2,FALSE),"")),"")</f>
        <v/>
      </c>
      <c r="AU99" s="6" t="str">
        <f>_xlfn.IFNA(IF(IF($AG99=AU$9,VLOOKUP(AK99,buff!$K:$L,2,FALSE),"")=0,"",IF($AG99=AU$9,VLOOKUP(AK99,buff!$K:$L,2,FALSE),"")),"")</f>
        <v/>
      </c>
      <c r="AV99" s="6" t="str">
        <f>_xlfn.IFNA(IF(IF($AG99=AV$9,VLOOKUP(AL99,buff!$K:$L,2,FALSE),"")=0,"",IF($AG99=AV$9,VLOOKUP(AL99,buff!$K:$L,2,FALSE),"")),"")</f>
        <v/>
      </c>
      <c r="AW99">
        <v>0</v>
      </c>
      <c r="AX99">
        <v>0</v>
      </c>
      <c r="AY99" s="22">
        <f t="shared" si="20"/>
        <v>300005</v>
      </c>
    </row>
    <row r="100" spans="2:51" x14ac:dyDescent="0.15">
      <c r="B100" s="8">
        <f t="shared" si="12"/>
        <v>30000510</v>
      </c>
      <c r="C100" s="8">
        <f t="shared" si="13"/>
        <v>10</v>
      </c>
      <c r="D100" s="8">
        <f t="shared" si="14"/>
        <v>5</v>
      </c>
      <c r="E100" t="str">
        <f>VLOOKUP(D100,特效对应!W:Y,2,FALSE)</f>
        <v>组合·诅咒</v>
      </c>
      <c r="F100" s="20" t="s">
        <v>1452</v>
      </c>
      <c r="G100" s="4" t="s">
        <v>277</v>
      </c>
      <c r="H100" s="1" t="s">
        <v>102</v>
      </c>
      <c r="I100" s="20" t="s">
        <v>108</v>
      </c>
      <c r="J100" s="4"/>
      <c r="K100" s="4">
        <v>200</v>
      </c>
      <c r="L100" s="20">
        <f t="shared" si="21"/>
        <v>200</v>
      </c>
      <c r="M100" s="25" t="str">
        <f>M$4&amp;VLOOKUP(E100,特效对应!X:Y,2,FALSE)&amp;M$5</f>
        <v>||eff_zuzhou|</v>
      </c>
      <c r="N100" s="25">
        <v>3</v>
      </c>
      <c r="O100" s="25">
        <v>0</v>
      </c>
      <c r="P100" s="25">
        <v>0</v>
      </c>
      <c r="Q100" s="6" t="str">
        <f t="shared" si="15"/>
        <v/>
      </c>
      <c r="R100" s="6" t="str">
        <f t="shared" si="16"/>
        <v/>
      </c>
      <c r="S100" s="19" t="str">
        <f>VLOOKUP(D100,特效对应!W:Z,4,FALSE)</f>
        <v>skill_24</v>
      </c>
      <c r="V100" s="19">
        <v>0</v>
      </c>
      <c r="W100" s="19">
        <f t="shared" si="22"/>
        <v>100</v>
      </c>
      <c r="X100" s="19">
        <v>0</v>
      </c>
      <c r="AA100" s="25">
        <v>1</v>
      </c>
      <c r="AB100" s="19">
        <f t="shared" si="17"/>
        <v>0</v>
      </c>
      <c r="AC100" s="19">
        <f t="shared" si="18"/>
        <v>0</v>
      </c>
      <c r="AD100" s="25" t="s">
        <v>1410</v>
      </c>
      <c r="AF100">
        <f t="shared" si="19"/>
        <v>10</v>
      </c>
      <c r="AH100" s="4"/>
      <c r="AM100" s="6" t="str">
        <f>_xlfn.IFNA(IF(IF($AG100=AM$9,VLOOKUP(AH100,buff!$K:$L,2,FALSE),"")=0,"",IF($AG100=AM$9,VLOOKUP(AH100,buff!$K:$L,2,FALSE),"")),"")</f>
        <v/>
      </c>
      <c r="AN100" s="6" t="str">
        <f>_xlfn.IFNA(IF(IF($AG100=AN$9,VLOOKUP(AI100,buff!$K:$L,2,FALSE),"")=0,"",IF($AG100=AN$9,VLOOKUP(AI100,buff!$K:$L,2,FALSE),"")),"")</f>
        <v/>
      </c>
      <c r="AO100" s="6" t="str">
        <f>_xlfn.IFNA(IF(IF($AG100=AO$9,VLOOKUP(AJ100,buff!$K:$L,2,FALSE),"")=0,"",IF($AG100=AO$9,VLOOKUP(AJ100,buff!$K:$L,2,FALSE),"")),"")</f>
        <v/>
      </c>
      <c r="AP100" s="6" t="str">
        <f>_xlfn.IFNA(IF(IF($AG100=AP$9,VLOOKUP(AK100,buff!$K:$L,2,FALSE),"")=0,"",IF($AG100=AP$9,VLOOKUP(AK100,buff!$K:$L,2,FALSE),"")),"")</f>
        <v/>
      </c>
      <c r="AQ100" s="6" t="str">
        <f>_xlfn.IFNA(IF(IF($AG100=AQ$9,VLOOKUP(AL100,buff!$K:$L,2,FALSE),"")=0,"",IF($AG100=AQ$9,VLOOKUP(AL100,buff!$K:$L,2,FALSE),"")),"")</f>
        <v/>
      </c>
      <c r="AR100" s="6" t="str">
        <f>_xlfn.IFNA(IF(IF($AG100=AR$9,VLOOKUP(AH100,buff!$K:$L,2,FALSE),"")=0,"",IF($AG100=AR$9,VLOOKUP(AH100,buff!$K:$L,2,FALSE),"")),"")</f>
        <v/>
      </c>
      <c r="AS100" s="6" t="str">
        <f>_xlfn.IFNA(IF(IF($AG100=AS$9,VLOOKUP(AI100,buff!$K:$L,2,FALSE),"")=0,"",IF($AG100=AS$9,VLOOKUP(AI100,buff!$K:$L,2,FALSE),"")),"")</f>
        <v/>
      </c>
      <c r="AT100" s="6" t="str">
        <f>_xlfn.IFNA(IF(IF($AG100=AT$9,VLOOKUP(AJ100,buff!$K:$L,2,FALSE),"")=0,"",IF($AG100=AT$9,VLOOKUP(AJ100,buff!$K:$L,2,FALSE),"")),"")</f>
        <v/>
      </c>
      <c r="AU100" s="6" t="str">
        <f>_xlfn.IFNA(IF(IF($AG100=AU$9,VLOOKUP(AK100,buff!$K:$L,2,FALSE),"")=0,"",IF($AG100=AU$9,VLOOKUP(AK100,buff!$K:$L,2,FALSE),"")),"")</f>
        <v/>
      </c>
      <c r="AV100" s="6" t="str">
        <f>_xlfn.IFNA(IF(IF($AG100=AV$9,VLOOKUP(AL100,buff!$K:$L,2,FALSE),"")=0,"",IF($AG100=AV$9,VLOOKUP(AL100,buff!$K:$L,2,FALSE),"")),"")</f>
        <v/>
      </c>
      <c r="AW100">
        <v>0</v>
      </c>
      <c r="AX100">
        <v>0</v>
      </c>
      <c r="AY100" s="22">
        <f t="shared" si="20"/>
        <v>300005</v>
      </c>
    </row>
    <row r="101" spans="2:51" x14ac:dyDescent="0.15">
      <c r="B101" s="8">
        <f t="shared" si="12"/>
        <v>30000511</v>
      </c>
      <c r="C101" s="8">
        <f t="shared" si="13"/>
        <v>11</v>
      </c>
      <c r="D101" s="8">
        <f t="shared" si="14"/>
        <v>5</v>
      </c>
      <c r="E101" t="str">
        <f>VLOOKUP(D101,特效对应!W:Y,2,FALSE)</f>
        <v>组合·诅咒</v>
      </c>
      <c r="F101" s="20" t="s">
        <v>1452</v>
      </c>
      <c r="G101" s="4" t="s">
        <v>277</v>
      </c>
      <c r="H101" s="1" t="s">
        <v>102</v>
      </c>
      <c r="I101" s="20" t="s">
        <v>108</v>
      </c>
      <c r="J101" s="4"/>
      <c r="K101" s="4">
        <v>200</v>
      </c>
      <c r="L101" s="20">
        <f t="shared" si="21"/>
        <v>200</v>
      </c>
      <c r="M101" s="25" t="str">
        <f>M$4&amp;VLOOKUP(E101,特效对应!X:Y,2,FALSE)&amp;M$5</f>
        <v>||eff_zuzhou|</v>
      </c>
      <c r="N101" s="25">
        <v>3</v>
      </c>
      <c r="O101" s="25">
        <v>0</v>
      </c>
      <c r="P101" s="25">
        <v>0</v>
      </c>
      <c r="Q101" s="6" t="str">
        <f t="shared" si="15"/>
        <v/>
      </c>
      <c r="R101" s="6" t="str">
        <f t="shared" si="16"/>
        <v/>
      </c>
      <c r="S101" s="19" t="str">
        <f>VLOOKUP(D101,特效对应!W:Z,4,FALSE)</f>
        <v>skill_24</v>
      </c>
      <c r="V101" s="19">
        <v>0</v>
      </c>
      <c r="W101" s="19">
        <f t="shared" si="22"/>
        <v>100</v>
      </c>
      <c r="X101" s="19">
        <v>0</v>
      </c>
      <c r="AA101" s="25">
        <v>1</v>
      </c>
      <c r="AB101" s="19">
        <f t="shared" si="17"/>
        <v>0</v>
      </c>
      <c r="AC101" s="19">
        <f t="shared" si="18"/>
        <v>0</v>
      </c>
      <c r="AD101" s="25" t="s">
        <v>1410</v>
      </c>
      <c r="AF101">
        <f t="shared" si="19"/>
        <v>11</v>
      </c>
      <c r="AH101" s="4"/>
      <c r="AM101" s="6" t="str">
        <f>_xlfn.IFNA(IF(IF($AG101=AM$9,VLOOKUP(AH101,buff!$K:$L,2,FALSE),"")=0,"",IF($AG101=AM$9,VLOOKUP(AH101,buff!$K:$L,2,FALSE),"")),"")</f>
        <v/>
      </c>
      <c r="AN101" s="6" t="str">
        <f>_xlfn.IFNA(IF(IF($AG101=AN$9,VLOOKUP(AI101,buff!$K:$L,2,FALSE),"")=0,"",IF($AG101=AN$9,VLOOKUP(AI101,buff!$K:$L,2,FALSE),"")),"")</f>
        <v/>
      </c>
      <c r="AO101" s="6" t="str">
        <f>_xlfn.IFNA(IF(IF($AG101=AO$9,VLOOKUP(AJ101,buff!$K:$L,2,FALSE),"")=0,"",IF($AG101=AO$9,VLOOKUP(AJ101,buff!$K:$L,2,FALSE),"")),"")</f>
        <v/>
      </c>
      <c r="AP101" s="6" t="str">
        <f>_xlfn.IFNA(IF(IF($AG101=AP$9,VLOOKUP(AK101,buff!$K:$L,2,FALSE),"")=0,"",IF($AG101=AP$9,VLOOKUP(AK101,buff!$K:$L,2,FALSE),"")),"")</f>
        <v/>
      </c>
      <c r="AQ101" s="6" t="str">
        <f>_xlfn.IFNA(IF(IF($AG101=AQ$9,VLOOKUP(AL101,buff!$K:$L,2,FALSE),"")=0,"",IF($AG101=AQ$9,VLOOKUP(AL101,buff!$K:$L,2,FALSE),"")),"")</f>
        <v/>
      </c>
      <c r="AR101" s="6" t="str">
        <f>_xlfn.IFNA(IF(IF($AG101=AR$9,VLOOKUP(AH101,buff!$K:$L,2,FALSE),"")=0,"",IF($AG101=AR$9,VLOOKUP(AH101,buff!$K:$L,2,FALSE),"")),"")</f>
        <v/>
      </c>
      <c r="AS101" s="6" t="str">
        <f>_xlfn.IFNA(IF(IF($AG101=AS$9,VLOOKUP(AI101,buff!$K:$L,2,FALSE),"")=0,"",IF($AG101=AS$9,VLOOKUP(AI101,buff!$K:$L,2,FALSE),"")),"")</f>
        <v/>
      </c>
      <c r="AT101" s="6" t="str">
        <f>_xlfn.IFNA(IF(IF($AG101=AT$9,VLOOKUP(AJ101,buff!$K:$L,2,FALSE),"")=0,"",IF($AG101=AT$9,VLOOKUP(AJ101,buff!$K:$L,2,FALSE),"")),"")</f>
        <v/>
      </c>
      <c r="AU101" s="6" t="str">
        <f>_xlfn.IFNA(IF(IF($AG101=AU$9,VLOOKUP(AK101,buff!$K:$L,2,FALSE),"")=0,"",IF($AG101=AU$9,VLOOKUP(AK101,buff!$K:$L,2,FALSE),"")),"")</f>
        <v/>
      </c>
      <c r="AV101" s="6" t="str">
        <f>_xlfn.IFNA(IF(IF($AG101=AV$9,VLOOKUP(AL101,buff!$K:$L,2,FALSE),"")=0,"",IF($AG101=AV$9,VLOOKUP(AL101,buff!$K:$L,2,FALSE),"")),"")</f>
        <v/>
      </c>
      <c r="AW101">
        <v>0</v>
      </c>
      <c r="AX101">
        <v>0</v>
      </c>
      <c r="AY101" s="22">
        <f t="shared" si="20"/>
        <v>300005</v>
      </c>
    </row>
    <row r="102" spans="2:51" x14ac:dyDescent="0.15">
      <c r="B102" s="8">
        <f t="shared" si="12"/>
        <v>30000512</v>
      </c>
      <c r="C102" s="8">
        <f t="shared" si="13"/>
        <v>12</v>
      </c>
      <c r="D102" s="8">
        <f t="shared" si="14"/>
        <v>5</v>
      </c>
      <c r="E102" t="str">
        <f>VLOOKUP(D102,特效对应!W:Y,2,FALSE)</f>
        <v>组合·诅咒</v>
      </c>
      <c r="F102" s="20" t="s">
        <v>1452</v>
      </c>
      <c r="G102" s="4" t="s">
        <v>277</v>
      </c>
      <c r="H102" s="1" t="s">
        <v>102</v>
      </c>
      <c r="I102" s="20" t="s">
        <v>108</v>
      </c>
      <c r="J102" s="4"/>
      <c r="K102" s="4">
        <v>200</v>
      </c>
      <c r="L102" s="20">
        <f t="shared" si="21"/>
        <v>200</v>
      </c>
      <c r="M102" s="25" t="str">
        <f>M$4&amp;VLOOKUP(E102,特效对应!X:Y,2,FALSE)&amp;M$5</f>
        <v>||eff_zuzhou|</v>
      </c>
      <c r="N102" s="25">
        <v>3</v>
      </c>
      <c r="O102" s="25">
        <v>0</v>
      </c>
      <c r="P102" s="25">
        <v>0</v>
      </c>
      <c r="Q102" s="6" t="str">
        <f t="shared" si="15"/>
        <v/>
      </c>
      <c r="R102" s="6" t="str">
        <f t="shared" si="16"/>
        <v/>
      </c>
      <c r="S102" s="19" t="str">
        <f>VLOOKUP(D102,特效对应!W:Z,4,FALSE)</f>
        <v>skill_24</v>
      </c>
      <c r="V102" s="19">
        <v>0</v>
      </c>
      <c r="W102" s="19">
        <f t="shared" si="22"/>
        <v>100</v>
      </c>
      <c r="X102" s="19">
        <v>0</v>
      </c>
      <c r="AA102" s="25">
        <v>1</v>
      </c>
      <c r="AB102" s="19">
        <f t="shared" si="17"/>
        <v>0</v>
      </c>
      <c r="AC102" s="19">
        <f t="shared" si="18"/>
        <v>0</v>
      </c>
      <c r="AD102" s="25" t="s">
        <v>1410</v>
      </c>
      <c r="AF102">
        <f t="shared" si="19"/>
        <v>12</v>
      </c>
      <c r="AH102" s="4"/>
      <c r="AM102" s="6" t="str">
        <f>_xlfn.IFNA(IF(IF($AG102=AM$9,VLOOKUP(AH102,buff!$K:$L,2,FALSE),"")=0,"",IF($AG102=AM$9,VLOOKUP(AH102,buff!$K:$L,2,FALSE),"")),"")</f>
        <v/>
      </c>
      <c r="AN102" s="6" t="str">
        <f>_xlfn.IFNA(IF(IF($AG102=AN$9,VLOOKUP(AI102,buff!$K:$L,2,FALSE),"")=0,"",IF($AG102=AN$9,VLOOKUP(AI102,buff!$K:$L,2,FALSE),"")),"")</f>
        <v/>
      </c>
      <c r="AO102" s="6" t="str">
        <f>_xlfn.IFNA(IF(IF($AG102=AO$9,VLOOKUP(AJ102,buff!$K:$L,2,FALSE),"")=0,"",IF($AG102=AO$9,VLOOKUP(AJ102,buff!$K:$L,2,FALSE),"")),"")</f>
        <v/>
      </c>
      <c r="AP102" s="6" t="str">
        <f>_xlfn.IFNA(IF(IF($AG102=AP$9,VLOOKUP(AK102,buff!$K:$L,2,FALSE),"")=0,"",IF($AG102=AP$9,VLOOKUP(AK102,buff!$K:$L,2,FALSE),"")),"")</f>
        <v/>
      </c>
      <c r="AQ102" s="6" t="str">
        <f>_xlfn.IFNA(IF(IF($AG102=AQ$9,VLOOKUP(AL102,buff!$K:$L,2,FALSE),"")=0,"",IF($AG102=AQ$9,VLOOKUP(AL102,buff!$K:$L,2,FALSE),"")),"")</f>
        <v/>
      </c>
      <c r="AR102" s="6" t="str">
        <f>_xlfn.IFNA(IF(IF($AG102=AR$9,VLOOKUP(AH102,buff!$K:$L,2,FALSE),"")=0,"",IF($AG102=AR$9,VLOOKUP(AH102,buff!$K:$L,2,FALSE),"")),"")</f>
        <v/>
      </c>
      <c r="AS102" s="6" t="str">
        <f>_xlfn.IFNA(IF(IF($AG102=AS$9,VLOOKUP(AI102,buff!$K:$L,2,FALSE),"")=0,"",IF($AG102=AS$9,VLOOKUP(AI102,buff!$K:$L,2,FALSE),"")),"")</f>
        <v/>
      </c>
      <c r="AT102" s="6" t="str">
        <f>_xlfn.IFNA(IF(IF($AG102=AT$9,VLOOKUP(AJ102,buff!$K:$L,2,FALSE),"")=0,"",IF($AG102=AT$9,VLOOKUP(AJ102,buff!$K:$L,2,FALSE),"")),"")</f>
        <v/>
      </c>
      <c r="AU102" s="6" t="str">
        <f>_xlfn.IFNA(IF(IF($AG102=AU$9,VLOOKUP(AK102,buff!$K:$L,2,FALSE),"")=0,"",IF($AG102=AU$9,VLOOKUP(AK102,buff!$K:$L,2,FALSE),"")),"")</f>
        <v/>
      </c>
      <c r="AV102" s="6" t="str">
        <f>_xlfn.IFNA(IF(IF($AG102=AV$9,VLOOKUP(AL102,buff!$K:$L,2,FALSE),"")=0,"",IF($AG102=AV$9,VLOOKUP(AL102,buff!$K:$L,2,FALSE),"")),"")</f>
        <v/>
      </c>
      <c r="AW102">
        <v>0</v>
      </c>
      <c r="AX102">
        <v>0</v>
      </c>
      <c r="AY102" s="22">
        <f t="shared" si="20"/>
        <v>300005</v>
      </c>
    </row>
    <row r="103" spans="2:51" x14ac:dyDescent="0.15">
      <c r="B103" s="8">
        <f t="shared" si="12"/>
        <v>30000513</v>
      </c>
      <c r="C103" s="8">
        <f t="shared" si="13"/>
        <v>13</v>
      </c>
      <c r="D103" s="8">
        <f t="shared" si="14"/>
        <v>5</v>
      </c>
      <c r="E103" t="str">
        <f>VLOOKUP(D103,特效对应!W:Y,2,FALSE)</f>
        <v>组合·诅咒</v>
      </c>
      <c r="F103" s="20" t="s">
        <v>1452</v>
      </c>
      <c r="G103" s="4" t="s">
        <v>277</v>
      </c>
      <c r="H103" s="1" t="s">
        <v>102</v>
      </c>
      <c r="I103" s="20" t="s">
        <v>108</v>
      </c>
      <c r="J103" s="4"/>
      <c r="K103" s="4">
        <v>200</v>
      </c>
      <c r="L103" s="20">
        <f t="shared" si="21"/>
        <v>200</v>
      </c>
      <c r="M103" s="25" t="str">
        <f>M$4&amp;VLOOKUP(E103,特效对应!X:Y,2,FALSE)&amp;M$5</f>
        <v>||eff_zuzhou|</v>
      </c>
      <c r="N103" s="25">
        <v>3</v>
      </c>
      <c r="O103" s="25">
        <v>0</v>
      </c>
      <c r="P103" s="25">
        <v>0</v>
      </c>
      <c r="Q103" s="6" t="str">
        <f t="shared" si="15"/>
        <v/>
      </c>
      <c r="R103" s="6" t="str">
        <f t="shared" si="16"/>
        <v/>
      </c>
      <c r="S103" s="19" t="str">
        <f>VLOOKUP(D103,特效对应!W:Z,4,FALSE)</f>
        <v>skill_24</v>
      </c>
      <c r="V103" s="19">
        <v>0</v>
      </c>
      <c r="W103" s="19">
        <f t="shared" si="22"/>
        <v>100</v>
      </c>
      <c r="X103" s="19">
        <v>0</v>
      </c>
      <c r="AA103" s="25">
        <v>1</v>
      </c>
      <c r="AB103" s="19">
        <f t="shared" si="17"/>
        <v>0</v>
      </c>
      <c r="AC103" s="19">
        <f t="shared" si="18"/>
        <v>0</v>
      </c>
      <c r="AD103" s="25" t="s">
        <v>1410</v>
      </c>
      <c r="AF103">
        <f t="shared" si="19"/>
        <v>13</v>
      </c>
      <c r="AH103" s="4"/>
      <c r="AM103" s="6" t="str">
        <f>_xlfn.IFNA(IF(IF($AG103=AM$9,VLOOKUP(AH103,buff!$K:$L,2,FALSE),"")=0,"",IF($AG103=AM$9,VLOOKUP(AH103,buff!$K:$L,2,FALSE),"")),"")</f>
        <v/>
      </c>
      <c r="AN103" s="6" t="str">
        <f>_xlfn.IFNA(IF(IF($AG103=AN$9,VLOOKUP(AI103,buff!$K:$L,2,FALSE),"")=0,"",IF($AG103=AN$9,VLOOKUP(AI103,buff!$K:$L,2,FALSE),"")),"")</f>
        <v/>
      </c>
      <c r="AO103" s="6" t="str">
        <f>_xlfn.IFNA(IF(IF($AG103=AO$9,VLOOKUP(AJ103,buff!$K:$L,2,FALSE),"")=0,"",IF($AG103=AO$9,VLOOKUP(AJ103,buff!$K:$L,2,FALSE),"")),"")</f>
        <v/>
      </c>
      <c r="AP103" s="6" t="str">
        <f>_xlfn.IFNA(IF(IF($AG103=AP$9,VLOOKUP(AK103,buff!$K:$L,2,FALSE),"")=0,"",IF($AG103=AP$9,VLOOKUP(AK103,buff!$K:$L,2,FALSE),"")),"")</f>
        <v/>
      </c>
      <c r="AQ103" s="6" t="str">
        <f>_xlfn.IFNA(IF(IF($AG103=AQ$9,VLOOKUP(AL103,buff!$K:$L,2,FALSE),"")=0,"",IF($AG103=AQ$9,VLOOKUP(AL103,buff!$K:$L,2,FALSE),"")),"")</f>
        <v/>
      </c>
      <c r="AR103" s="6" t="str">
        <f>_xlfn.IFNA(IF(IF($AG103=AR$9,VLOOKUP(AH103,buff!$K:$L,2,FALSE),"")=0,"",IF($AG103=AR$9,VLOOKUP(AH103,buff!$K:$L,2,FALSE),"")),"")</f>
        <v/>
      </c>
      <c r="AS103" s="6" t="str">
        <f>_xlfn.IFNA(IF(IF($AG103=AS$9,VLOOKUP(AI103,buff!$K:$L,2,FALSE),"")=0,"",IF($AG103=AS$9,VLOOKUP(AI103,buff!$K:$L,2,FALSE),"")),"")</f>
        <v/>
      </c>
      <c r="AT103" s="6" t="str">
        <f>_xlfn.IFNA(IF(IF($AG103=AT$9,VLOOKUP(AJ103,buff!$K:$L,2,FALSE),"")=0,"",IF($AG103=AT$9,VLOOKUP(AJ103,buff!$K:$L,2,FALSE),"")),"")</f>
        <v/>
      </c>
      <c r="AU103" s="6" t="str">
        <f>_xlfn.IFNA(IF(IF($AG103=AU$9,VLOOKUP(AK103,buff!$K:$L,2,FALSE),"")=0,"",IF($AG103=AU$9,VLOOKUP(AK103,buff!$K:$L,2,FALSE),"")),"")</f>
        <v/>
      </c>
      <c r="AV103" s="6" t="str">
        <f>_xlfn.IFNA(IF(IF($AG103=AV$9,VLOOKUP(AL103,buff!$K:$L,2,FALSE),"")=0,"",IF($AG103=AV$9,VLOOKUP(AL103,buff!$K:$L,2,FALSE),"")),"")</f>
        <v/>
      </c>
      <c r="AW103">
        <v>0</v>
      </c>
      <c r="AX103">
        <v>0</v>
      </c>
      <c r="AY103" s="22">
        <f t="shared" si="20"/>
        <v>300005</v>
      </c>
    </row>
    <row r="104" spans="2:51" x14ac:dyDescent="0.15">
      <c r="B104" s="8">
        <f t="shared" si="12"/>
        <v>30000514</v>
      </c>
      <c r="C104" s="8">
        <f t="shared" si="13"/>
        <v>14</v>
      </c>
      <c r="D104" s="8">
        <f t="shared" si="14"/>
        <v>5</v>
      </c>
      <c r="E104" t="str">
        <f>VLOOKUP(D104,特效对应!W:Y,2,FALSE)</f>
        <v>组合·诅咒</v>
      </c>
      <c r="F104" s="20" t="s">
        <v>1452</v>
      </c>
      <c r="G104" s="4" t="s">
        <v>277</v>
      </c>
      <c r="H104" s="1" t="s">
        <v>102</v>
      </c>
      <c r="I104" s="20" t="s">
        <v>108</v>
      </c>
      <c r="J104" s="4"/>
      <c r="K104" s="4">
        <v>200</v>
      </c>
      <c r="L104" s="20">
        <f t="shared" si="21"/>
        <v>200</v>
      </c>
      <c r="M104" s="25" t="str">
        <f>M$4&amp;VLOOKUP(E104,特效对应!X:Y,2,FALSE)&amp;M$5</f>
        <v>||eff_zuzhou|</v>
      </c>
      <c r="N104" s="25">
        <v>3</v>
      </c>
      <c r="O104" s="25">
        <v>0</v>
      </c>
      <c r="P104" s="25">
        <v>0</v>
      </c>
      <c r="Q104" s="6" t="str">
        <f t="shared" si="15"/>
        <v/>
      </c>
      <c r="R104" s="6" t="str">
        <f t="shared" si="16"/>
        <v/>
      </c>
      <c r="S104" s="19" t="str">
        <f>VLOOKUP(D104,特效对应!W:Z,4,FALSE)</f>
        <v>skill_24</v>
      </c>
      <c r="V104" s="19">
        <v>0</v>
      </c>
      <c r="W104" s="19">
        <f t="shared" si="22"/>
        <v>100</v>
      </c>
      <c r="X104" s="19">
        <v>0</v>
      </c>
      <c r="AA104" s="25">
        <v>1</v>
      </c>
      <c r="AB104" s="19">
        <f t="shared" si="17"/>
        <v>0</v>
      </c>
      <c r="AC104" s="19">
        <f t="shared" si="18"/>
        <v>0</v>
      </c>
      <c r="AD104" s="25" t="s">
        <v>1410</v>
      </c>
      <c r="AF104">
        <f t="shared" si="19"/>
        <v>14</v>
      </c>
      <c r="AH104" s="4"/>
      <c r="AM104" s="6" t="str">
        <f>_xlfn.IFNA(IF(IF($AG104=AM$9,VLOOKUP(AH104,buff!$K:$L,2,FALSE),"")=0,"",IF($AG104=AM$9,VLOOKUP(AH104,buff!$K:$L,2,FALSE),"")),"")</f>
        <v/>
      </c>
      <c r="AN104" s="6" t="str">
        <f>_xlfn.IFNA(IF(IF($AG104=AN$9,VLOOKUP(AI104,buff!$K:$L,2,FALSE),"")=0,"",IF($AG104=AN$9,VLOOKUP(AI104,buff!$K:$L,2,FALSE),"")),"")</f>
        <v/>
      </c>
      <c r="AO104" s="6" t="str">
        <f>_xlfn.IFNA(IF(IF($AG104=AO$9,VLOOKUP(AJ104,buff!$K:$L,2,FALSE),"")=0,"",IF($AG104=AO$9,VLOOKUP(AJ104,buff!$K:$L,2,FALSE),"")),"")</f>
        <v/>
      </c>
      <c r="AP104" s="6" t="str">
        <f>_xlfn.IFNA(IF(IF($AG104=AP$9,VLOOKUP(AK104,buff!$K:$L,2,FALSE),"")=0,"",IF($AG104=AP$9,VLOOKUP(AK104,buff!$K:$L,2,FALSE),"")),"")</f>
        <v/>
      </c>
      <c r="AQ104" s="6" t="str">
        <f>_xlfn.IFNA(IF(IF($AG104=AQ$9,VLOOKUP(AL104,buff!$K:$L,2,FALSE),"")=0,"",IF($AG104=AQ$9,VLOOKUP(AL104,buff!$K:$L,2,FALSE),"")),"")</f>
        <v/>
      </c>
      <c r="AR104" s="6" t="str">
        <f>_xlfn.IFNA(IF(IF($AG104=AR$9,VLOOKUP(AH104,buff!$K:$L,2,FALSE),"")=0,"",IF($AG104=AR$9,VLOOKUP(AH104,buff!$K:$L,2,FALSE),"")),"")</f>
        <v/>
      </c>
      <c r="AS104" s="6" t="str">
        <f>_xlfn.IFNA(IF(IF($AG104=AS$9,VLOOKUP(AI104,buff!$K:$L,2,FALSE),"")=0,"",IF($AG104=AS$9,VLOOKUP(AI104,buff!$K:$L,2,FALSE),"")),"")</f>
        <v/>
      </c>
      <c r="AT104" s="6" t="str">
        <f>_xlfn.IFNA(IF(IF($AG104=AT$9,VLOOKUP(AJ104,buff!$K:$L,2,FALSE),"")=0,"",IF($AG104=AT$9,VLOOKUP(AJ104,buff!$K:$L,2,FALSE),"")),"")</f>
        <v/>
      </c>
      <c r="AU104" s="6" t="str">
        <f>_xlfn.IFNA(IF(IF($AG104=AU$9,VLOOKUP(AK104,buff!$K:$L,2,FALSE),"")=0,"",IF($AG104=AU$9,VLOOKUP(AK104,buff!$K:$L,2,FALSE),"")),"")</f>
        <v/>
      </c>
      <c r="AV104" s="6" t="str">
        <f>_xlfn.IFNA(IF(IF($AG104=AV$9,VLOOKUP(AL104,buff!$K:$L,2,FALSE),"")=0,"",IF($AG104=AV$9,VLOOKUP(AL104,buff!$K:$L,2,FALSE),"")),"")</f>
        <v/>
      </c>
      <c r="AW104">
        <v>0</v>
      </c>
      <c r="AX104">
        <v>0</v>
      </c>
      <c r="AY104" s="22">
        <f t="shared" si="20"/>
        <v>300005</v>
      </c>
    </row>
    <row r="105" spans="2:51" x14ac:dyDescent="0.15">
      <c r="B105" s="8">
        <f t="shared" si="12"/>
        <v>30000515</v>
      </c>
      <c r="C105" s="8">
        <f t="shared" si="13"/>
        <v>15</v>
      </c>
      <c r="D105" s="8">
        <f t="shared" si="14"/>
        <v>5</v>
      </c>
      <c r="E105" t="str">
        <f>VLOOKUP(D105,特效对应!W:Y,2,FALSE)</f>
        <v>组合·诅咒</v>
      </c>
      <c r="F105" s="20" t="s">
        <v>1452</v>
      </c>
      <c r="G105" s="4" t="s">
        <v>277</v>
      </c>
      <c r="H105" s="1" t="s">
        <v>102</v>
      </c>
      <c r="I105" s="20" t="s">
        <v>108</v>
      </c>
      <c r="J105" s="4"/>
      <c r="K105" s="4">
        <v>200</v>
      </c>
      <c r="L105" s="20">
        <f t="shared" si="21"/>
        <v>200</v>
      </c>
      <c r="M105" s="25" t="str">
        <f>M$4&amp;VLOOKUP(E105,特效对应!X:Y,2,FALSE)&amp;M$5</f>
        <v>||eff_zuzhou|</v>
      </c>
      <c r="N105" s="25">
        <v>3</v>
      </c>
      <c r="O105" s="25">
        <v>0</v>
      </c>
      <c r="P105" s="25">
        <v>0</v>
      </c>
      <c r="Q105" s="6" t="str">
        <f t="shared" si="15"/>
        <v/>
      </c>
      <c r="R105" s="6" t="str">
        <f t="shared" si="16"/>
        <v/>
      </c>
      <c r="S105" s="19" t="str">
        <f>VLOOKUP(D105,特效对应!W:Z,4,FALSE)</f>
        <v>skill_24</v>
      </c>
      <c r="V105" s="19">
        <v>0</v>
      </c>
      <c r="W105" s="19">
        <f t="shared" si="22"/>
        <v>100</v>
      </c>
      <c r="X105" s="19">
        <v>0</v>
      </c>
      <c r="AA105" s="25">
        <v>1</v>
      </c>
      <c r="AB105" s="19">
        <f t="shared" si="17"/>
        <v>0</v>
      </c>
      <c r="AC105" s="19">
        <f t="shared" si="18"/>
        <v>0</v>
      </c>
      <c r="AD105" s="25" t="s">
        <v>1410</v>
      </c>
      <c r="AF105">
        <f t="shared" si="19"/>
        <v>15</v>
      </c>
      <c r="AH105" s="4"/>
      <c r="AM105" s="6" t="str">
        <f>_xlfn.IFNA(IF(IF($AG105=AM$9,VLOOKUP(AH105,buff!$K:$L,2,FALSE),"")=0,"",IF($AG105=AM$9,VLOOKUP(AH105,buff!$K:$L,2,FALSE),"")),"")</f>
        <v/>
      </c>
      <c r="AN105" s="6" t="str">
        <f>_xlfn.IFNA(IF(IF($AG105=AN$9,VLOOKUP(AI105,buff!$K:$L,2,FALSE),"")=0,"",IF($AG105=AN$9,VLOOKUP(AI105,buff!$K:$L,2,FALSE),"")),"")</f>
        <v/>
      </c>
      <c r="AO105" s="6" t="str">
        <f>_xlfn.IFNA(IF(IF($AG105=AO$9,VLOOKUP(AJ105,buff!$K:$L,2,FALSE),"")=0,"",IF($AG105=AO$9,VLOOKUP(AJ105,buff!$K:$L,2,FALSE),"")),"")</f>
        <v/>
      </c>
      <c r="AP105" s="6" t="str">
        <f>_xlfn.IFNA(IF(IF($AG105=AP$9,VLOOKUP(AK105,buff!$K:$L,2,FALSE),"")=0,"",IF($AG105=AP$9,VLOOKUP(AK105,buff!$K:$L,2,FALSE),"")),"")</f>
        <v/>
      </c>
      <c r="AQ105" s="6" t="str">
        <f>_xlfn.IFNA(IF(IF($AG105=AQ$9,VLOOKUP(AL105,buff!$K:$L,2,FALSE),"")=0,"",IF($AG105=AQ$9,VLOOKUP(AL105,buff!$K:$L,2,FALSE),"")),"")</f>
        <v/>
      </c>
      <c r="AR105" s="6" t="str">
        <f>_xlfn.IFNA(IF(IF($AG105=AR$9,VLOOKUP(AH105,buff!$K:$L,2,FALSE),"")=0,"",IF($AG105=AR$9,VLOOKUP(AH105,buff!$K:$L,2,FALSE),"")),"")</f>
        <v/>
      </c>
      <c r="AS105" s="6" t="str">
        <f>_xlfn.IFNA(IF(IF($AG105=AS$9,VLOOKUP(AI105,buff!$K:$L,2,FALSE),"")=0,"",IF($AG105=AS$9,VLOOKUP(AI105,buff!$K:$L,2,FALSE),"")),"")</f>
        <v/>
      </c>
      <c r="AT105" s="6" t="str">
        <f>_xlfn.IFNA(IF(IF($AG105=AT$9,VLOOKUP(AJ105,buff!$K:$L,2,FALSE),"")=0,"",IF($AG105=AT$9,VLOOKUP(AJ105,buff!$K:$L,2,FALSE),"")),"")</f>
        <v/>
      </c>
      <c r="AU105" s="6" t="str">
        <f>_xlfn.IFNA(IF(IF($AG105=AU$9,VLOOKUP(AK105,buff!$K:$L,2,FALSE),"")=0,"",IF($AG105=AU$9,VLOOKUP(AK105,buff!$K:$L,2,FALSE),"")),"")</f>
        <v/>
      </c>
      <c r="AV105" s="6" t="str">
        <f>_xlfn.IFNA(IF(IF($AG105=AV$9,VLOOKUP(AL105,buff!$K:$L,2,FALSE),"")=0,"",IF($AG105=AV$9,VLOOKUP(AL105,buff!$K:$L,2,FALSE),"")),"")</f>
        <v/>
      </c>
      <c r="AW105">
        <v>0</v>
      </c>
      <c r="AX105">
        <v>0</v>
      </c>
      <c r="AY105" s="22">
        <f t="shared" si="20"/>
        <v>300005</v>
      </c>
    </row>
    <row r="106" spans="2:51" x14ac:dyDescent="0.15">
      <c r="B106" s="8">
        <f t="shared" si="12"/>
        <v>30000516</v>
      </c>
      <c r="C106" s="8">
        <f t="shared" si="13"/>
        <v>16</v>
      </c>
      <c r="D106" s="8">
        <f t="shared" si="14"/>
        <v>5</v>
      </c>
      <c r="E106" t="str">
        <f>VLOOKUP(D106,特效对应!W:Y,2,FALSE)</f>
        <v>组合·诅咒</v>
      </c>
      <c r="F106" s="20" t="s">
        <v>1452</v>
      </c>
      <c r="G106" s="4" t="s">
        <v>277</v>
      </c>
      <c r="H106" s="1" t="s">
        <v>102</v>
      </c>
      <c r="I106" s="20" t="s">
        <v>108</v>
      </c>
      <c r="J106" s="4"/>
      <c r="K106" s="4">
        <v>200</v>
      </c>
      <c r="L106" s="20">
        <f t="shared" si="21"/>
        <v>200</v>
      </c>
      <c r="M106" s="25" t="str">
        <f>M$4&amp;VLOOKUP(E106,特效对应!X:Y,2,FALSE)&amp;M$5</f>
        <v>||eff_zuzhou|</v>
      </c>
      <c r="N106" s="25">
        <v>3</v>
      </c>
      <c r="O106" s="25">
        <v>0</v>
      </c>
      <c r="P106" s="25">
        <v>0</v>
      </c>
      <c r="Q106" s="6" t="str">
        <f t="shared" si="15"/>
        <v/>
      </c>
      <c r="R106" s="6" t="str">
        <f t="shared" si="16"/>
        <v/>
      </c>
      <c r="S106" s="19" t="str">
        <f>VLOOKUP(D106,特效对应!W:Z,4,FALSE)</f>
        <v>skill_24</v>
      </c>
      <c r="V106" s="19">
        <v>0</v>
      </c>
      <c r="W106" s="19">
        <f t="shared" si="22"/>
        <v>100</v>
      </c>
      <c r="X106" s="19">
        <v>0</v>
      </c>
      <c r="AA106" s="25">
        <v>1</v>
      </c>
      <c r="AB106" s="19">
        <f t="shared" si="17"/>
        <v>0</v>
      </c>
      <c r="AC106" s="19">
        <f t="shared" si="18"/>
        <v>0</v>
      </c>
      <c r="AD106" s="25" t="s">
        <v>1410</v>
      </c>
      <c r="AF106">
        <f t="shared" si="19"/>
        <v>16</v>
      </c>
      <c r="AH106" s="4"/>
      <c r="AM106" s="6" t="str">
        <f>_xlfn.IFNA(IF(IF($AG106=AM$9,VLOOKUP(AH106,buff!$K:$L,2,FALSE),"")=0,"",IF($AG106=AM$9,VLOOKUP(AH106,buff!$K:$L,2,FALSE),"")),"")</f>
        <v/>
      </c>
      <c r="AN106" s="6" t="str">
        <f>_xlfn.IFNA(IF(IF($AG106=AN$9,VLOOKUP(AI106,buff!$K:$L,2,FALSE),"")=0,"",IF($AG106=AN$9,VLOOKUP(AI106,buff!$K:$L,2,FALSE),"")),"")</f>
        <v/>
      </c>
      <c r="AO106" s="6" t="str">
        <f>_xlfn.IFNA(IF(IF($AG106=AO$9,VLOOKUP(AJ106,buff!$K:$L,2,FALSE),"")=0,"",IF($AG106=AO$9,VLOOKUP(AJ106,buff!$K:$L,2,FALSE),"")),"")</f>
        <v/>
      </c>
      <c r="AP106" s="6" t="str">
        <f>_xlfn.IFNA(IF(IF($AG106=AP$9,VLOOKUP(AK106,buff!$K:$L,2,FALSE),"")=0,"",IF($AG106=AP$9,VLOOKUP(AK106,buff!$K:$L,2,FALSE),"")),"")</f>
        <v/>
      </c>
      <c r="AQ106" s="6" t="str">
        <f>_xlfn.IFNA(IF(IF($AG106=AQ$9,VLOOKUP(AL106,buff!$K:$L,2,FALSE),"")=0,"",IF($AG106=AQ$9,VLOOKUP(AL106,buff!$K:$L,2,FALSE),"")),"")</f>
        <v/>
      </c>
      <c r="AR106" s="6" t="str">
        <f>_xlfn.IFNA(IF(IF($AG106=AR$9,VLOOKUP(AH106,buff!$K:$L,2,FALSE),"")=0,"",IF($AG106=AR$9,VLOOKUP(AH106,buff!$K:$L,2,FALSE),"")),"")</f>
        <v/>
      </c>
      <c r="AS106" s="6" t="str">
        <f>_xlfn.IFNA(IF(IF($AG106=AS$9,VLOOKUP(AI106,buff!$K:$L,2,FALSE),"")=0,"",IF($AG106=AS$9,VLOOKUP(AI106,buff!$K:$L,2,FALSE),"")),"")</f>
        <v/>
      </c>
      <c r="AT106" s="6" t="str">
        <f>_xlfn.IFNA(IF(IF($AG106=AT$9,VLOOKUP(AJ106,buff!$K:$L,2,FALSE),"")=0,"",IF($AG106=AT$9,VLOOKUP(AJ106,buff!$K:$L,2,FALSE),"")),"")</f>
        <v/>
      </c>
      <c r="AU106" s="6" t="str">
        <f>_xlfn.IFNA(IF(IF($AG106=AU$9,VLOOKUP(AK106,buff!$K:$L,2,FALSE),"")=0,"",IF($AG106=AU$9,VLOOKUP(AK106,buff!$K:$L,2,FALSE),"")),"")</f>
        <v/>
      </c>
      <c r="AV106" s="6" t="str">
        <f>_xlfn.IFNA(IF(IF($AG106=AV$9,VLOOKUP(AL106,buff!$K:$L,2,FALSE),"")=0,"",IF($AG106=AV$9,VLOOKUP(AL106,buff!$K:$L,2,FALSE),"")),"")</f>
        <v/>
      </c>
      <c r="AW106">
        <v>0</v>
      </c>
      <c r="AX106">
        <v>0</v>
      </c>
      <c r="AY106" s="22">
        <f t="shared" si="20"/>
        <v>300005</v>
      </c>
    </row>
    <row r="107" spans="2:51" x14ac:dyDescent="0.15">
      <c r="B107" s="8">
        <f t="shared" si="12"/>
        <v>30000517</v>
      </c>
      <c r="C107" s="8">
        <f t="shared" si="13"/>
        <v>17</v>
      </c>
      <c r="D107" s="8">
        <f t="shared" si="14"/>
        <v>5</v>
      </c>
      <c r="E107" t="str">
        <f>VLOOKUP(D107,特效对应!W:Y,2,FALSE)</f>
        <v>组合·诅咒</v>
      </c>
      <c r="F107" s="20" t="s">
        <v>1452</v>
      </c>
      <c r="G107" s="4" t="s">
        <v>277</v>
      </c>
      <c r="H107" s="1" t="s">
        <v>102</v>
      </c>
      <c r="I107" s="20" t="s">
        <v>108</v>
      </c>
      <c r="J107" s="4"/>
      <c r="K107" s="4">
        <v>200</v>
      </c>
      <c r="L107" s="20">
        <f t="shared" si="21"/>
        <v>200</v>
      </c>
      <c r="M107" s="25" t="str">
        <f>M$4&amp;VLOOKUP(E107,特效对应!X:Y,2,FALSE)&amp;M$5</f>
        <v>||eff_zuzhou|</v>
      </c>
      <c r="N107" s="25">
        <v>3</v>
      </c>
      <c r="O107" s="25">
        <v>0</v>
      </c>
      <c r="P107" s="25">
        <v>0</v>
      </c>
      <c r="Q107" s="6" t="str">
        <f t="shared" si="15"/>
        <v/>
      </c>
      <c r="R107" s="6" t="str">
        <f t="shared" si="16"/>
        <v/>
      </c>
      <c r="S107" s="19" t="str">
        <f>VLOOKUP(D107,特效对应!W:Z,4,FALSE)</f>
        <v>skill_24</v>
      </c>
      <c r="V107" s="19">
        <v>0</v>
      </c>
      <c r="W107" s="19">
        <f t="shared" si="22"/>
        <v>100</v>
      </c>
      <c r="X107" s="19">
        <v>0</v>
      </c>
      <c r="AA107" s="25">
        <v>1</v>
      </c>
      <c r="AB107" s="19">
        <f t="shared" si="17"/>
        <v>0</v>
      </c>
      <c r="AC107" s="19">
        <f t="shared" si="18"/>
        <v>0</v>
      </c>
      <c r="AD107" s="25" t="s">
        <v>1410</v>
      </c>
      <c r="AF107">
        <f t="shared" si="19"/>
        <v>17</v>
      </c>
      <c r="AH107" s="4"/>
      <c r="AM107" s="6" t="str">
        <f>_xlfn.IFNA(IF(IF($AG107=AM$9,VLOOKUP(AH107,buff!$K:$L,2,FALSE),"")=0,"",IF($AG107=AM$9,VLOOKUP(AH107,buff!$K:$L,2,FALSE),"")),"")</f>
        <v/>
      </c>
      <c r="AN107" s="6" t="str">
        <f>_xlfn.IFNA(IF(IF($AG107=AN$9,VLOOKUP(AI107,buff!$K:$L,2,FALSE),"")=0,"",IF($AG107=AN$9,VLOOKUP(AI107,buff!$K:$L,2,FALSE),"")),"")</f>
        <v/>
      </c>
      <c r="AO107" s="6" t="str">
        <f>_xlfn.IFNA(IF(IF($AG107=AO$9,VLOOKUP(AJ107,buff!$K:$L,2,FALSE),"")=0,"",IF($AG107=AO$9,VLOOKUP(AJ107,buff!$K:$L,2,FALSE),"")),"")</f>
        <v/>
      </c>
      <c r="AP107" s="6" t="str">
        <f>_xlfn.IFNA(IF(IF($AG107=AP$9,VLOOKUP(AK107,buff!$K:$L,2,FALSE),"")=0,"",IF($AG107=AP$9,VLOOKUP(AK107,buff!$K:$L,2,FALSE),"")),"")</f>
        <v/>
      </c>
      <c r="AQ107" s="6" t="str">
        <f>_xlfn.IFNA(IF(IF($AG107=AQ$9,VLOOKUP(AL107,buff!$K:$L,2,FALSE),"")=0,"",IF($AG107=AQ$9,VLOOKUP(AL107,buff!$K:$L,2,FALSE),"")),"")</f>
        <v/>
      </c>
      <c r="AR107" s="6" t="str">
        <f>_xlfn.IFNA(IF(IF($AG107=AR$9,VLOOKUP(AH107,buff!$K:$L,2,FALSE),"")=0,"",IF($AG107=AR$9,VLOOKUP(AH107,buff!$K:$L,2,FALSE),"")),"")</f>
        <v/>
      </c>
      <c r="AS107" s="6" t="str">
        <f>_xlfn.IFNA(IF(IF($AG107=AS$9,VLOOKUP(AI107,buff!$K:$L,2,FALSE),"")=0,"",IF($AG107=AS$9,VLOOKUP(AI107,buff!$K:$L,2,FALSE),"")),"")</f>
        <v/>
      </c>
      <c r="AT107" s="6" t="str">
        <f>_xlfn.IFNA(IF(IF($AG107=AT$9,VLOOKUP(AJ107,buff!$K:$L,2,FALSE),"")=0,"",IF($AG107=AT$9,VLOOKUP(AJ107,buff!$K:$L,2,FALSE),"")),"")</f>
        <v/>
      </c>
      <c r="AU107" s="6" t="str">
        <f>_xlfn.IFNA(IF(IF($AG107=AU$9,VLOOKUP(AK107,buff!$K:$L,2,FALSE),"")=0,"",IF($AG107=AU$9,VLOOKUP(AK107,buff!$K:$L,2,FALSE),"")),"")</f>
        <v/>
      </c>
      <c r="AV107" s="6" t="str">
        <f>_xlfn.IFNA(IF(IF($AG107=AV$9,VLOOKUP(AL107,buff!$K:$L,2,FALSE),"")=0,"",IF($AG107=AV$9,VLOOKUP(AL107,buff!$K:$L,2,FALSE),"")),"")</f>
        <v/>
      </c>
      <c r="AW107">
        <v>0</v>
      </c>
      <c r="AX107">
        <v>0</v>
      </c>
      <c r="AY107" s="22">
        <f t="shared" si="20"/>
        <v>300005</v>
      </c>
    </row>
    <row r="108" spans="2:51" x14ac:dyDescent="0.15">
      <c r="B108" s="8">
        <f t="shared" si="12"/>
        <v>30000518</v>
      </c>
      <c r="C108" s="8">
        <f t="shared" si="13"/>
        <v>18</v>
      </c>
      <c r="D108" s="8">
        <f t="shared" si="14"/>
        <v>5</v>
      </c>
      <c r="E108" t="str">
        <f>VLOOKUP(D108,特效对应!W:Y,2,FALSE)</f>
        <v>组合·诅咒</v>
      </c>
      <c r="F108" s="20" t="s">
        <v>1452</v>
      </c>
      <c r="G108" s="4" t="s">
        <v>277</v>
      </c>
      <c r="H108" s="1" t="s">
        <v>102</v>
      </c>
      <c r="I108" s="20" t="s">
        <v>108</v>
      </c>
      <c r="J108" s="4"/>
      <c r="K108" s="4">
        <v>200</v>
      </c>
      <c r="L108" s="20">
        <f t="shared" si="21"/>
        <v>200</v>
      </c>
      <c r="M108" s="25" t="str">
        <f>M$4&amp;VLOOKUP(E108,特效对应!X:Y,2,FALSE)&amp;M$5</f>
        <v>||eff_zuzhou|</v>
      </c>
      <c r="N108" s="25">
        <v>3</v>
      </c>
      <c r="O108" s="25">
        <v>0</v>
      </c>
      <c r="P108" s="25">
        <v>0</v>
      </c>
      <c r="Q108" s="6" t="str">
        <f t="shared" si="15"/>
        <v/>
      </c>
      <c r="R108" s="6" t="str">
        <f t="shared" si="16"/>
        <v/>
      </c>
      <c r="S108" s="19" t="str">
        <f>VLOOKUP(D108,特效对应!W:Z,4,FALSE)</f>
        <v>skill_24</v>
      </c>
      <c r="V108" s="19">
        <v>0</v>
      </c>
      <c r="W108" s="19">
        <f t="shared" si="22"/>
        <v>100</v>
      </c>
      <c r="X108" s="19">
        <v>0</v>
      </c>
      <c r="AA108" s="25">
        <v>1</v>
      </c>
      <c r="AB108" s="19">
        <f t="shared" si="17"/>
        <v>0</v>
      </c>
      <c r="AC108" s="19">
        <f t="shared" si="18"/>
        <v>0</v>
      </c>
      <c r="AD108" s="25" t="s">
        <v>1410</v>
      </c>
      <c r="AF108">
        <f t="shared" si="19"/>
        <v>18</v>
      </c>
      <c r="AH108" s="4"/>
      <c r="AM108" s="6" t="str">
        <f>_xlfn.IFNA(IF(IF($AG108=AM$9,VLOOKUP(AH108,buff!$K:$L,2,FALSE),"")=0,"",IF($AG108=AM$9,VLOOKUP(AH108,buff!$K:$L,2,FALSE),"")),"")</f>
        <v/>
      </c>
      <c r="AN108" s="6" t="str">
        <f>_xlfn.IFNA(IF(IF($AG108=AN$9,VLOOKUP(AI108,buff!$K:$L,2,FALSE),"")=0,"",IF($AG108=AN$9,VLOOKUP(AI108,buff!$K:$L,2,FALSE),"")),"")</f>
        <v/>
      </c>
      <c r="AO108" s="6" t="str">
        <f>_xlfn.IFNA(IF(IF($AG108=AO$9,VLOOKUP(AJ108,buff!$K:$L,2,FALSE),"")=0,"",IF($AG108=AO$9,VLOOKUP(AJ108,buff!$K:$L,2,FALSE),"")),"")</f>
        <v/>
      </c>
      <c r="AP108" s="6" t="str">
        <f>_xlfn.IFNA(IF(IF($AG108=AP$9,VLOOKUP(AK108,buff!$K:$L,2,FALSE),"")=0,"",IF($AG108=AP$9,VLOOKUP(AK108,buff!$K:$L,2,FALSE),"")),"")</f>
        <v/>
      </c>
      <c r="AQ108" s="6" t="str">
        <f>_xlfn.IFNA(IF(IF($AG108=AQ$9,VLOOKUP(AL108,buff!$K:$L,2,FALSE),"")=0,"",IF($AG108=AQ$9,VLOOKUP(AL108,buff!$K:$L,2,FALSE),"")),"")</f>
        <v/>
      </c>
      <c r="AR108" s="6" t="str">
        <f>_xlfn.IFNA(IF(IF($AG108=AR$9,VLOOKUP(AH108,buff!$K:$L,2,FALSE),"")=0,"",IF($AG108=AR$9,VLOOKUP(AH108,buff!$K:$L,2,FALSE),"")),"")</f>
        <v/>
      </c>
      <c r="AS108" s="6" t="str">
        <f>_xlfn.IFNA(IF(IF($AG108=AS$9,VLOOKUP(AI108,buff!$K:$L,2,FALSE),"")=0,"",IF($AG108=AS$9,VLOOKUP(AI108,buff!$K:$L,2,FALSE),"")),"")</f>
        <v/>
      </c>
      <c r="AT108" s="6" t="str">
        <f>_xlfn.IFNA(IF(IF($AG108=AT$9,VLOOKUP(AJ108,buff!$K:$L,2,FALSE),"")=0,"",IF($AG108=AT$9,VLOOKUP(AJ108,buff!$K:$L,2,FALSE),"")),"")</f>
        <v/>
      </c>
      <c r="AU108" s="6" t="str">
        <f>_xlfn.IFNA(IF(IF($AG108=AU$9,VLOOKUP(AK108,buff!$K:$L,2,FALSE),"")=0,"",IF($AG108=AU$9,VLOOKUP(AK108,buff!$K:$L,2,FALSE),"")),"")</f>
        <v/>
      </c>
      <c r="AV108" s="6" t="str">
        <f>_xlfn.IFNA(IF(IF($AG108=AV$9,VLOOKUP(AL108,buff!$K:$L,2,FALSE),"")=0,"",IF($AG108=AV$9,VLOOKUP(AL108,buff!$K:$L,2,FALSE),"")),"")</f>
        <v/>
      </c>
      <c r="AW108">
        <v>0</v>
      </c>
      <c r="AX108">
        <v>0</v>
      </c>
      <c r="AY108" s="22">
        <f t="shared" si="20"/>
        <v>300005</v>
      </c>
    </row>
    <row r="109" spans="2:51" x14ac:dyDescent="0.15">
      <c r="B109" s="8">
        <f t="shared" si="12"/>
        <v>30000519</v>
      </c>
      <c r="C109" s="8">
        <f t="shared" si="13"/>
        <v>19</v>
      </c>
      <c r="D109" s="8">
        <f t="shared" si="14"/>
        <v>5</v>
      </c>
      <c r="E109" t="str">
        <f>VLOOKUP(D109,特效对应!W:Y,2,FALSE)</f>
        <v>组合·诅咒</v>
      </c>
      <c r="F109" s="20" t="s">
        <v>1452</v>
      </c>
      <c r="G109" s="4" t="s">
        <v>277</v>
      </c>
      <c r="H109" s="1" t="s">
        <v>102</v>
      </c>
      <c r="I109" s="20" t="s">
        <v>108</v>
      </c>
      <c r="J109" s="4"/>
      <c r="K109" s="4">
        <v>200</v>
      </c>
      <c r="L109" s="20">
        <f t="shared" si="21"/>
        <v>200</v>
      </c>
      <c r="M109" s="25" t="str">
        <f>M$4&amp;VLOOKUP(E109,特效对应!X:Y,2,FALSE)&amp;M$5</f>
        <v>||eff_zuzhou|</v>
      </c>
      <c r="N109" s="25">
        <v>3</v>
      </c>
      <c r="O109" s="25">
        <v>0</v>
      </c>
      <c r="P109" s="25">
        <v>0</v>
      </c>
      <c r="Q109" s="6" t="str">
        <f t="shared" si="15"/>
        <v/>
      </c>
      <c r="R109" s="6" t="str">
        <f t="shared" si="16"/>
        <v/>
      </c>
      <c r="S109" s="19" t="str">
        <f>VLOOKUP(D109,特效对应!W:Z,4,FALSE)</f>
        <v>skill_24</v>
      </c>
      <c r="V109" s="19">
        <v>0</v>
      </c>
      <c r="W109" s="19">
        <f t="shared" si="22"/>
        <v>100</v>
      </c>
      <c r="X109" s="19">
        <v>0</v>
      </c>
      <c r="AA109" s="25">
        <v>1</v>
      </c>
      <c r="AB109" s="19">
        <f t="shared" si="17"/>
        <v>0</v>
      </c>
      <c r="AC109" s="19">
        <f t="shared" si="18"/>
        <v>0</v>
      </c>
      <c r="AD109" s="25" t="s">
        <v>1410</v>
      </c>
      <c r="AF109">
        <f t="shared" si="19"/>
        <v>19</v>
      </c>
      <c r="AH109" s="4"/>
      <c r="AM109" s="6" t="str">
        <f>_xlfn.IFNA(IF(IF($AG109=AM$9,VLOOKUP(AH109,buff!$K:$L,2,FALSE),"")=0,"",IF($AG109=AM$9,VLOOKUP(AH109,buff!$K:$L,2,FALSE),"")),"")</f>
        <v/>
      </c>
      <c r="AN109" s="6" t="str">
        <f>_xlfn.IFNA(IF(IF($AG109=AN$9,VLOOKUP(AI109,buff!$K:$L,2,FALSE),"")=0,"",IF($AG109=AN$9,VLOOKUP(AI109,buff!$K:$L,2,FALSE),"")),"")</f>
        <v/>
      </c>
      <c r="AO109" s="6" t="str">
        <f>_xlfn.IFNA(IF(IF($AG109=AO$9,VLOOKUP(AJ109,buff!$K:$L,2,FALSE),"")=0,"",IF($AG109=AO$9,VLOOKUP(AJ109,buff!$K:$L,2,FALSE),"")),"")</f>
        <v/>
      </c>
      <c r="AP109" s="6" t="str">
        <f>_xlfn.IFNA(IF(IF($AG109=AP$9,VLOOKUP(AK109,buff!$K:$L,2,FALSE),"")=0,"",IF($AG109=AP$9,VLOOKUP(AK109,buff!$K:$L,2,FALSE),"")),"")</f>
        <v/>
      </c>
      <c r="AQ109" s="6" t="str">
        <f>_xlfn.IFNA(IF(IF($AG109=AQ$9,VLOOKUP(AL109,buff!$K:$L,2,FALSE),"")=0,"",IF($AG109=AQ$9,VLOOKUP(AL109,buff!$K:$L,2,FALSE),"")),"")</f>
        <v/>
      </c>
      <c r="AR109" s="6" t="str">
        <f>_xlfn.IFNA(IF(IF($AG109=AR$9,VLOOKUP(AH109,buff!$K:$L,2,FALSE),"")=0,"",IF($AG109=AR$9,VLOOKUP(AH109,buff!$K:$L,2,FALSE),"")),"")</f>
        <v/>
      </c>
      <c r="AS109" s="6" t="str">
        <f>_xlfn.IFNA(IF(IF($AG109=AS$9,VLOOKUP(AI109,buff!$K:$L,2,FALSE),"")=0,"",IF($AG109=AS$9,VLOOKUP(AI109,buff!$K:$L,2,FALSE),"")),"")</f>
        <v/>
      </c>
      <c r="AT109" s="6" t="str">
        <f>_xlfn.IFNA(IF(IF($AG109=AT$9,VLOOKUP(AJ109,buff!$K:$L,2,FALSE),"")=0,"",IF($AG109=AT$9,VLOOKUP(AJ109,buff!$K:$L,2,FALSE),"")),"")</f>
        <v/>
      </c>
      <c r="AU109" s="6" t="str">
        <f>_xlfn.IFNA(IF(IF($AG109=AU$9,VLOOKUP(AK109,buff!$K:$L,2,FALSE),"")=0,"",IF($AG109=AU$9,VLOOKUP(AK109,buff!$K:$L,2,FALSE),"")),"")</f>
        <v/>
      </c>
      <c r="AV109" s="6" t="str">
        <f>_xlfn.IFNA(IF(IF($AG109=AV$9,VLOOKUP(AL109,buff!$K:$L,2,FALSE),"")=0,"",IF($AG109=AV$9,VLOOKUP(AL109,buff!$K:$L,2,FALSE),"")),"")</f>
        <v/>
      </c>
      <c r="AW109">
        <v>0</v>
      </c>
      <c r="AX109">
        <v>0</v>
      </c>
      <c r="AY109" s="22">
        <f t="shared" si="20"/>
        <v>300005</v>
      </c>
    </row>
    <row r="110" spans="2:51" x14ac:dyDescent="0.15">
      <c r="B110" s="8">
        <f t="shared" si="12"/>
        <v>30000520</v>
      </c>
      <c r="C110" s="8">
        <f t="shared" si="13"/>
        <v>20</v>
      </c>
      <c r="D110" s="8">
        <f t="shared" si="14"/>
        <v>5</v>
      </c>
      <c r="E110" t="str">
        <f>VLOOKUP(D110,特效对应!W:Y,2,FALSE)</f>
        <v>组合·诅咒</v>
      </c>
      <c r="F110" s="20" t="s">
        <v>1452</v>
      </c>
      <c r="G110" s="4" t="s">
        <v>277</v>
      </c>
      <c r="H110" s="1" t="s">
        <v>102</v>
      </c>
      <c r="I110" s="20" t="s">
        <v>108</v>
      </c>
      <c r="J110" s="4"/>
      <c r="K110" s="4">
        <v>200</v>
      </c>
      <c r="L110" s="20">
        <f t="shared" si="21"/>
        <v>200</v>
      </c>
      <c r="M110" s="25" t="str">
        <f>M$4&amp;VLOOKUP(E110,特效对应!X:Y,2,FALSE)&amp;M$5</f>
        <v>||eff_zuzhou|</v>
      </c>
      <c r="N110" s="25">
        <v>3</v>
      </c>
      <c r="O110" s="25">
        <v>0</v>
      </c>
      <c r="P110" s="25">
        <v>0</v>
      </c>
      <c r="Q110" s="6" t="str">
        <f t="shared" si="15"/>
        <v/>
      </c>
      <c r="R110" s="6" t="str">
        <f t="shared" si="16"/>
        <v/>
      </c>
      <c r="S110" s="19" t="str">
        <f>VLOOKUP(D110,特效对应!W:Z,4,FALSE)</f>
        <v>skill_24</v>
      </c>
      <c r="V110" s="19">
        <v>0</v>
      </c>
      <c r="W110" s="19">
        <f t="shared" si="22"/>
        <v>100</v>
      </c>
      <c r="X110" s="19">
        <v>0</v>
      </c>
      <c r="AA110" s="25">
        <v>1</v>
      </c>
      <c r="AB110" s="19">
        <f t="shared" si="17"/>
        <v>0</v>
      </c>
      <c r="AC110" s="19">
        <f t="shared" si="18"/>
        <v>0</v>
      </c>
      <c r="AD110" s="25" t="s">
        <v>1410</v>
      </c>
      <c r="AF110">
        <f t="shared" si="19"/>
        <v>20</v>
      </c>
      <c r="AH110" s="4"/>
      <c r="AM110" s="6" t="str">
        <f>_xlfn.IFNA(IF(IF($AG110=AM$9,VLOOKUP(AH110,buff!$K:$L,2,FALSE),"")=0,"",IF($AG110=AM$9,VLOOKUP(AH110,buff!$K:$L,2,FALSE),"")),"")</f>
        <v/>
      </c>
      <c r="AN110" s="6" t="str">
        <f>_xlfn.IFNA(IF(IF($AG110=AN$9,VLOOKUP(AI110,buff!$K:$L,2,FALSE),"")=0,"",IF($AG110=AN$9,VLOOKUP(AI110,buff!$K:$L,2,FALSE),"")),"")</f>
        <v/>
      </c>
      <c r="AO110" s="6" t="str">
        <f>_xlfn.IFNA(IF(IF($AG110=AO$9,VLOOKUP(AJ110,buff!$K:$L,2,FALSE),"")=0,"",IF($AG110=AO$9,VLOOKUP(AJ110,buff!$K:$L,2,FALSE),"")),"")</f>
        <v/>
      </c>
      <c r="AP110" s="6" t="str">
        <f>_xlfn.IFNA(IF(IF($AG110=AP$9,VLOOKUP(AK110,buff!$K:$L,2,FALSE),"")=0,"",IF($AG110=AP$9,VLOOKUP(AK110,buff!$K:$L,2,FALSE),"")),"")</f>
        <v/>
      </c>
      <c r="AQ110" s="6" t="str">
        <f>_xlfn.IFNA(IF(IF($AG110=AQ$9,VLOOKUP(AL110,buff!$K:$L,2,FALSE),"")=0,"",IF($AG110=AQ$9,VLOOKUP(AL110,buff!$K:$L,2,FALSE),"")),"")</f>
        <v/>
      </c>
      <c r="AR110" s="6" t="str">
        <f>_xlfn.IFNA(IF(IF($AG110=AR$9,VLOOKUP(AH110,buff!$K:$L,2,FALSE),"")=0,"",IF($AG110=AR$9,VLOOKUP(AH110,buff!$K:$L,2,FALSE),"")),"")</f>
        <v/>
      </c>
      <c r="AS110" s="6" t="str">
        <f>_xlfn.IFNA(IF(IF($AG110=AS$9,VLOOKUP(AI110,buff!$K:$L,2,FALSE),"")=0,"",IF($AG110=AS$9,VLOOKUP(AI110,buff!$K:$L,2,FALSE),"")),"")</f>
        <v/>
      </c>
      <c r="AT110" s="6" t="str">
        <f>_xlfn.IFNA(IF(IF($AG110=AT$9,VLOOKUP(AJ110,buff!$K:$L,2,FALSE),"")=0,"",IF($AG110=AT$9,VLOOKUP(AJ110,buff!$K:$L,2,FALSE),"")),"")</f>
        <v/>
      </c>
      <c r="AU110" s="6" t="str">
        <f>_xlfn.IFNA(IF(IF($AG110=AU$9,VLOOKUP(AK110,buff!$K:$L,2,FALSE),"")=0,"",IF($AG110=AU$9,VLOOKUP(AK110,buff!$K:$L,2,FALSE),"")),"")</f>
        <v/>
      </c>
      <c r="AV110" s="6" t="str">
        <f>_xlfn.IFNA(IF(IF($AG110=AV$9,VLOOKUP(AL110,buff!$K:$L,2,FALSE),"")=0,"",IF($AG110=AV$9,VLOOKUP(AL110,buff!$K:$L,2,FALSE),"")),"")</f>
        <v/>
      </c>
      <c r="AW110">
        <v>0</v>
      </c>
      <c r="AX110">
        <v>0</v>
      </c>
      <c r="AY110" s="22">
        <f t="shared" si="20"/>
        <v>300005</v>
      </c>
    </row>
    <row r="111" spans="2:51" x14ac:dyDescent="0.15">
      <c r="B111" s="8">
        <f t="shared" si="12"/>
        <v>30000601</v>
      </c>
      <c r="C111" s="8">
        <f t="shared" si="13"/>
        <v>1</v>
      </c>
      <c r="D111" s="8">
        <f t="shared" si="14"/>
        <v>6</v>
      </c>
      <c r="E111" t="str">
        <f>VLOOKUP(D111,特效对应!W:Y,2,FALSE)</f>
        <v>组合·玄水巨浪</v>
      </c>
      <c r="F111" s="20" t="s">
        <v>1452</v>
      </c>
      <c r="G111" s="4" t="s">
        <v>277</v>
      </c>
      <c r="H111" s="1" t="s">
        <v>102</v>
      </c>
      <c r="I111" s="20" t="s">
        <v>108</v>
      </c>
      <c r="J111" s="4"/>
      <c r="K111" s="4">
        <v>200</v>
      </c>
      <c r="L111" s="20">
        <f t="shared" si="21"/>
        <v>200</v>
      </c>
      <c r="M111" s="25" t="str">
        <f>M$4&amp;VLOOKUP(E111,特效对应!X:Y,2,FALSE)&amp;M$5</f>
        <v>||eff_xuanshuijulang|</v>
      </c>
      <c r="N111" s="25">
        <v>3</v>
      </c>
      <c r="O111" s="25">
        <v>0</v>
      </c>
      <c r="P111" s="25">
        <v>0</v>
      </c>
      <c r="Q111" s="6" t="str">
        <f t="shared" si="15"/>
        <v/>
      </c>
      <c r="R111" s="6" t="str">
        <f t="shared" si="16"/>
        <v/>
      </c>
      <c r="S111" s="19" t="str">
        <f>VLOOKUP(D111,特效对应!W:Z,4,FALSE)</f>
        <v>skill_19</v>
      </c>
      <c r="V111" s="19">
        <v>0</v>
      </c>
      <c r="W111" s="19">
        <f t="shared" si="22"/>
        <v>100</v>
      </c>
      <c r="X111" s="19">
        <v>0</v>
      </c>
      <c r="AA111" s="25">
        <v>1</v>
      </c>
      <c r="AB111" s="19">
        <f t="shared" si="17"/>
        <v>0</v>
      </c>
      <c r="AC111" s="19">
        <f t="shared" si="18"/>
        <v>0</v>
      </c>
      <c r="AD111" s="25" t="s">
        <v>1410</v>
      </c>
      <c r="AF111">
        <f t="shared" si="19"/>
        <v>1</v>
      </c>
      <c r="AH111" s="4"/>
      <c r="AM111" s="6" t="str">
        <f>_xlfn.IFNA(IF(IF($AG111=AM$9,VLOOKUP(AH111,buff!$K:$L,2,FALSE),"")=0,"",IF($AG111=AM$9,VLOOKUP(AH111,buff!$K:$L,2,FALSE),"")),"")</f>
        <v/>
      </c>
      <c r="AN111" s="6" t="str">
        <f>_xlfn.IFNA(IF(IF($AG111=AN$9,VLOOKUP(AI111,buff!$K:$L,2,FALSE),"")=0,"",IF($AG111=AN$9,VLOOKUP(AI111,buff!$K:$L,2,FALSE),"")),"")</f>
        <v/>
      </c>
      <c r="AO111" s="6" t="str">
        <f>_xlfn.IFNA(IF(IF($AG111=AO$9,VLOOKUP(AJ111,buff!$K:$L,2,FALSE),"")=0,"",IF($AG111=AO$9,VLOOKUP(AJ111,buff!$K:$L,2,FALSE),"")),"")</f>
        <v/>
      </c>
      <c r="AP111" s="6" t="str">
        <f>_xlfn.IFNA(IF(IF($AG111=AP$9,VLOOKUP(AK111,buff!$K:$L,2,FALSE),"")=0,"",IF($AG111=AP$9,VLOOKUP(AK111,buff!$K:$L,2,FALSE),"")),"")</f>
        <v/>
      </c>
      <c r="AQ111" s="6" t="str">
        <f>_xlfn.IFNA(IF(IF($AG111=AQ$9,VLOOKUP(AL111,buff!$K:$L,2,FALSE),"")=0,"",IF($AG111=AQ$9,VLOOKUP(AL111,buff!$K:$L,2,FALSE),"")),"")</f>
        <v/>
      </c>
      <c r="AR111" s="6" t="str">
        <f>_xlfn.IFNA(IF(IF($AG111=AR$9,VLOOKUP(AH111,buff!$K:$L,2,FALSE),"")=0,"",IF($AG111=AR$9,VLOOKUP(AH111,buff!$K:$L,2,FALSE),"")),"")</f>
        <v/>
      </c>
      <c r="AS111" s="6" t="str">
        <f>_xlfn.IFNA(IF(IF($AG111=AS$9,VLOOKUP(AI111,buff!$K:$L,2,FALSE),"")=0,"",IF($AG111=AS$9,VLOOKUP(AI111,buff!$K:$L,2,FALSE),"")),"")</f>
        <v/>
      </c>
      <c r="AT111" s="6" t="str">
        <f>_xlfn.IFNA(IF(IF($AG111=AT$9,VLOOKUP(AJ111,buff!$K:$L,2,FALSE),"")=0,"",IF($AG111=AT$9,VLOOKUP(AJ111,buff!$K:$L,2,FALSE),"")),"")</f>
        <v/>
      </c>
      <c r="AU111" s="6" t="str">
        <f>_xlfn.IFNA(IF(IF($AG111=AU$9,VLOOKUP(AK111,buff!$K:$L,2,FALSE),"")=0,"",IF($AG111=AU$9,VLOOKUP(AK111,buff!$K:$L,2,FALSE),"")),"")</f>
        <v/>
      </c>
      <c r="AV111" s="6" t="str">
        <f>_xlfn.IFNA(IF(IF($AG111=AV$9,VLOOKUP(AL111,buff!$K:$L,2,FALSE),"")=0,"",IF($AG111=AV$9,VLOOKUP(AL111,buff!$K:$L,2,FALSE),"")),"")</f>
        <v/>
      </c>
      <c r="AW111">
        <v>0</v>
      </c>
      <c r="AX111">
        <v>0</v>
      </c>
      <c r="AY111" s="22">
        <f t="shared" si="20"/>
        <v>300006</v>
      </c>
    </row>
    <row r="112" spans="2:51" x14ac:dyDescent="0.15">
      <c r="B112" s="8">
        <f t="shared" si="12"/>
        <v>30000602</v>
      </c>
      <c r="C112" s="8">
        <f t="shared" si="13"/>
        <v>2</v>
      </c>
      <c r="D112" s="8">
        <f t="shared" si="14"/>
        <v>6</v>
      </c>
      <c r="E112" t="str">
        <f>VLOOKUP(D112,特效对应!W:Y,2,FALSE)</f>
        <v>组合·玄水巨浪</v>
      </c>
      <c r="F112" s="20" t="s">
        <v>1452</v>
      </c>
      <c r="G112" s="4" t="s">
        <v>277</v>
      </c>
      <c r="H112" s="1" t="s">
        <v>102</v>
      </c>
      <c r="I112" s="20" t="s">
        <v>108</v>
      </c>
      <c r="J112" s="4"/>
      <c r="K112" s="4">
        <v>200</v>
      </c>
      <c r="L112" s="20">
        <f t="shared" si="21"/>
        <v>200</v>
      </c>
      <c r="M112" s="25" t="str">
        <f>M$4&amp;VLOOKUP(E112,特效对应!X:Y,2,FALSE)&amp;M$5</f>
        <v>||eff_xuanshuijulang|</v>
      </c>
      <c r="N112" s="25">
        <v>3</v>
      </c>
      <c r="O112" s="25">
        <v>0</v>
      </c>
      <c r="P112" s="25">
        <v>0</v>
      </c>
      <c r="Q112" s="6" t="str">
        <f t="shared" si="15"/>
        <v/>
      </c>
      <c r="R112" s="6" t="str">
        <f t="shared" si="16"/>
        <v/>
      </c>
      <c r="S112" s="19" t="str">
        <f>VLOOKUP(D112,特效对应!W:Z,4,FALSE)</f>
        <v>skill_19</v>
      </c>
      <c r="V112" s="19">
        <v>0</v>
      </c>
      <c r="W112" s="19">
        <f t="shared" si="22"/>
        <v>100</v>
      </c>
      <c r="X112" s="19">
        <v>0</v>
      </c>
      <c r="AA112" s="25">
        <v>1</v>
      </c>
      <c r="AB112" s="19">
        <f t="shared" si="17"/>
        <v>0</v>
      </c>
      <c r="AC112" s="19">
        <f t="shared" si="18"/>
        <v>0</v>
      </c>
      <c r="AD112" s="25" t="s">
        <v>1410</v>
      </c>
      <c r="AF112">
        <f t="shared" si="19"/>
        <v>2</v>
      </c>
      <c r="AH112" s="4"/>
      <c r="AM112" s="6" t="str">
        <f>_xlfn.IFNA(IF(IF($AG112=AM$9,VLOOKUP(AH112,buff!$K:$L,2,FALSE),"")=0,"",IF($AG112=AM$9,VLOOKUP(AH112,buff!$K:$L,2,FALSE),"")),"")</f>
        <v/>
      </c>
      <c r="AN112" s="6" t="str">
        <f>_xlfn.IFNA(IF(IF($AG112=AN$9,VLOOKUP(AI112,buff!$K:$L,2,FALSE),"")=0,"",IF($AG112=AN$9,VLOOKUP(AI112,buff!$K:$L,2,FALSE),"")),"")</f>
        <v/>
      </c>
      <c r="AO112" s="6" t="str">
        <f>_xlfn.IFNA(IF(IF($AG112=AO$9,VLOOKUP(AJ112,buff!$K:$L,2,FALSE),"")=0,"",IF($AG112=AO$9,VLOOKUP(AJ112,buff!$K:$L,2,FALSE),"")),"")</f>
        <v/>
      </c>
      <c r="AP112" s="6" t="str">
        <f>_xlfn.IFNA(IF(IF($AG112=AP$9,VLOOKUP(AK112,buff!$K:$L,2,FALSE),"")=0,"",IF($AG112=AP$9,VLOOKUP(AK112,buff!$K:$L,2,FALSE),"")),"")</f>
        <v/>
      </c>
      <c r="AQ112" s="6" t="str">
        <f>_xlfn.IFNA(IF(IF($AG112=AQ$9,VLOOKUP(AL112,buff!$K:$L,2,FALSE),"")=0,"",IF($AG112=AQ$9,VLOOKUP(AL112,buff!$K:$L,2,FALSE),"")),"")</f>
        <v/>
      </c>
      <c r="AR112" s="6" t="str">
        <f>_xlfn.IFNA(IF(IF($AG112=AR$9,VLOOKUP(AH112,buff!$K:$L,2,FALSE),"")=0,"",IF($AG112=AR$9,VLOOKUP(AH112,buff!$K:$L,2,FALSE),"")),"")</f>
        <v/>
      </c>
      <c r="AS112" s="6" t="str">
        <f>_xlfn.IFNA(IF(IF($AG112=AS$9,VLOOKUP(AI112,buff!$K:$L,2,FALSE),"")=0,"",IF($AG112=AS$9,VLOOKUP(AI112,buff!$K:$L,2,FALSE),"")),"")</f>
        <v/>
      </c>
      <c r="AT112" s="6" t="str">
        <f>_xlfn.IFNA(IF(IF($AG112=AT$9,VLOOKUP(AJ112,buff!$K:$L,2,FALSE),"")=0,"",IF($AG112=AT$9,VLOOKUP(AJ112,buff!$K:$L,2,FALSE),"")),"")</f>
        <v/>
      </c>
      <c r="AU112" s="6" t="str">
        <f>_xlfn.IFNA(IF(IF($AG112=AU$9,VLOOKUP(AK112,buff!$K:$L,2,FALSE),"")=0,"",IF($AG112=AU$9,VLOOKUP(AK112,buff!$K:$L,2,FALSE),"")),"")</f>
        <v/>
      </c>
      <c r="AV112" s="6" t="str">
        <f>_xlfn.IFNA(IF(IF($AG112=AV$9,VLOOKUP(AL112,buff!$K:$L,2,FALSE),"")=0,"",IF($AG112=AV$9,VLOOKUP(AL112,buff!$K:$L,2,FALSE),"")),"")</f>
        <v/>
      </c>
      <c r="AW112">
        <v>0</v>
      </c>
      <c r="AX112">
        <v>0</v>
      </c>
      <c r="AY112" s="22">
        <f t="shared" si="20"/>
        <v>300006</v>
      </c>
    </row>
    <row r="113" spans="2:51" x14ac:dyDescent="0.15">
      <c r="B113" s="8">
        <f t="shared" si="12"/>
        <v>30000603</v>
      </c>
      <c r="C113" s="8">
        <f t="shared" si="13"/>
        <v>3</v>
      </c>
      <c r="D113" s="8">
        <f t="shared" si="14"/>
        <v>6</v>
      </c>
      <c r="E113" t="str">
        <f>VLOOKUP(D113,特效对应!W:Y,2,FALSE)</f>
        <v>组合·玄水巨浪</v>
      </c>
      <c r="F113" s="20" t="s">
        <v>1452</v>
      </c>
      <c r="G113" s="4" t="s">
        <v>277</v>
      </c>
      <c r="H113" s="1" t="s">
        <v>102</v>
      </c>
      <c r="I113" s="20" t="s">
        <v>108</v>
      </c>
      <c r="J113" s="4"/>
      <c r="K113" s="4">
        <v>200</v>
      </c>
      <c r="L113" s="20">
        <f t="shared" si="21"/>
        <v>200</v>
      </c>
      <c r="M113" s="25" t="str">
        <f>M$4&amp;VLOOKUP(E113,特效对应!X:Y,2,FALSE)&amp;M$5</f>
        <v>||eff_xuanshuijulang|</v>
      </c>
      <c r="N113" s="25">
        <v>3</v>
      </c>
      <c r="O113" s="25">
        <v>0</v>
      </c>
      <c r="P113" s="25">
        <v>0</v>
      </c>
      <c r="Q113" s="6" t="str">
        <f t="shared" si="15"/>
        <v/>
      </c>
      <c r="R113" s="6" t="str">
        <f t="shared" si="16"/>
        <v/>
      </c>
      <c r="S113" s="19" t="str">
        <f>VLOOKUP(D113,特效对应!W:Z,4,FALSE)</f>
        <v>skill_19</v>
      </c>
      <c r="V113" s="19">
        <v>0</v>
      </c>
      <c r="W113" s="19">
        <f t="shared" si="22"/>
        <v>100</v>
      </c>
      <c r="X113" s="19">
        <v>0</v>
      </c>
      <c r="AA113" s="25">
        <v>1</v>
      </c>
      <c r="AB113" s="19">
        <f t="shared" si="17"/>
        <v>0</v>
      </c>
      <c r="AC113" s="19">
        <f t="shared" si="18"/>
        <v>0</v>
      </c>
      <c r="AD113" s="25" t="s">
        <v>1410</v>
      </c>
      <c r="AF113">
        <f t="shared" si="19"/>
        <v>3</v>
      </c>
      <c r="AH113" s="4"/>
      <c r="AM113" s="6" t="str">
        <f>_xlfn.IFNA(IF(IF($AG113=AM$9,VLOOKUP(AH113,buff!$K:$L,2,FALSE),"")=0,"",IF($AG113=AM$9,VLOOKUP(AH113,buff!$K:$L,2,FALSE),"")),"")</f>
        <v/>
      </c>
      <c r="AN113" s="6" t="str">
        <f>_xlfn.IFNA(IF(IF($AG113=AN$9,VLOOKUP(AI113,buff!$K:$L,2,FALSE),"")=0,"",IF($AG113=AN$9,VLOOKUP(AI113,buff!$K:$L,2,FALSE),"")),"")</f>
        <v/>
      </c>
      <c r="AO113" s="6" t="str">
        <f>_xlfn.IFNA(IF(IF($AG113=AO$9,VLOOKUP(AJ113,buff!$K:$L,2,FALSE),"")=0,"",IF($AG113=AO$9,VLOOKUP(AJ113,buff!$K:$L,2,FALSE),"")),"")</f>
        <v/>
      </c>
      <c r="AP113" s="6" t="str">
        <f>_xlfn.IFNA(IF(IF($AG113=AP$9,VLOOKUP(AK113,buff!$K:$L,2,FALSE),"")=0,"",IF($AG113=AP$9,VLOOKUP(AK113,buff!$K:$L,2,FALSE),"")),"")</f>
        <v/>
      </c>
      <c r="AQ113" s="6" t="str">
        <f>_xlfn.IFNA(IF(IF($AG113=AQ$9,VLOOKUP(AL113,buff!$K:$L,2,FALSE),"")=0,"",IF($AG113=AQ$9,VLOOKUP(AL113,buff!$K:$L,2,FALSE),"")),"")</f>
        <v/>
      </c>
      <c r="AR113" s="6" t="str">
        <f>_xlfn.IFNA(IF(IF($AG113=AR$9,VLOOKUP(AH113,buff!$K:$L,2,FALSE),"")=0,"",IF($AG113=AR$9,VLOOKUP(AH113,buff!$K:$L,2,FALSE),"")),"")</f>
        <v/>
      </c>
      <c r="AS113" s="6" t="str">
        <f>_xlfn.IFNA(IF(IF($AG113=AS$9,VLOOKUP(AI113,buff!$K:$L,2,FALSE),"")=0,"",IF($AG113=AS$9,VLOOKUP(AI113,buff!$K:$L,2,FALSE),"")),"")</f>
        <v/>
      </c>
      <c r="AT113" s="6" t="str">
        <f>_xlfn.IFNA(IF(IF($AG113=AT$9,VLOOKUP(AJ113,buff!$K:$L,2,FALSE),"")=0,"",IF($AG113=AT$9,VLOOKUP(AJ113,buff!$K:$L,2,FALSE),"")),"")</f>
        <v/>
      </c>
      <c r="AU113" s="6" t="str">
        <f>_xlfn.IFNA(IF(IF($AG113=AU$9,VLOOKUP(AK113,buff!$K:$L,2,FALSE),"")=0,"",IF($AG113=AU$9,VLOOKUP(AK113,buff!$K:$L,2,FALSE),"")),"")</f>
        <v/>
      </c>
      <c r="AV113" s="6" t="str">
        <f>_xlfn.IFNA(IF(IF($AG113=AV$9,VLOOKUP(AL113,buff!$K:$L,2,FALSE),"")=0,"",IF($AG113=AV$9,VLOOKUP(AL113,buff!$K:$L,2,FALSE),"")),"")</f>
        <v/>
      </c>
      <c r="AW113">
        <v>0</v>
      </c>
      <c r="AX113">
        <v>0</v>
      </c>
      <c r="AY113" s="22">
        <f t="shared" si="20"/>
        <v>300006</v>
      </c>
    </row>
    <row r="114" spans="2:51" x14ac:dyDescent="0.15">
      <c r="B114" s="8">
        <f t="shared" si="12"/>
        <v>30000604</v>
      </c>
      <c r="C114" s="8">
        <f t="shared" si="13"/>
        <v>4</v>
      </c>
      <c r="D114" s="8">
        <f t="shared" si="14"/>
        <v>6</v>
      </c>
      <c r="E114" t="str">
        <f>VLOOKUP(D114,特效对应!W:Y,2,FALSE)</f>
        <v>组合·玄水巨浪</v>
      </c>
      <c r="F114" s="20" t="s">
        <v>1452</v>
      </c>
      <c r="G114" s="4" t="s">
        <v>277</v>
      </c>
      <c r="H114" s="1" t="s">
        <v>102</v>
      </c>
      <c r="I114" s="20" t="s">
        <v>108</v>
      </c>
      <c r="J114" s="4"/>
      <c r="K114" s="4">
        <v>200</v>
      </c>
      <c r="L114" s="20">
        <f t="shared" si="21"/>
        <v>200</v>
      </c>
      <c r="M114" s="25" t="str">
        <f>M$4&amp;VLOOKUP(E114,特效对应!X:Y,2,FALSE)&amp;M$5</f>
        <v>||eff_xuanshuijulang|</v>
      </c>
      <c r="N114" s="25">
        <v>3</v>
      </c>
      <c r="O114" s="25">
        <v>0</v>
      </c>
      <c r="P114" s="25">
        <v>0</v>
      </c>
      <c r="Q114" s="6" t="str">
        <f t="shared" si="15"/>
        <v/>
      </c>
      <c r="R114" s="6" t="str">
        <f t="shared" si="16"/>
        <v/>
      </c>
      <c r="S114" s="19" t="str">
        <f>VLOOKUP(D114,特效对应!W:Z,4,FALSE)</f>
        <v>skill_19</v>
      </c>
      <c r="V114" s="19">
        <v>0</v>
      </c>
      <c r="W114" s="19">
        <f t="shared" si="22"/>
        <v>100</v>
      </c>
      <c r="X114" s="19">
        <v>0</v>
      </c>
      <c r="AA114" s="25">
        <v>1</v>
      </c>
      <c r="AB114" s="19">
        <f t="shared" si="17"/>
        <v>0</v>
      </c>
      <c r="AC114" s="19">
        <f t="shared" si="18"/>
        <v>0</v>
      </c>
      <c r="AD114" s="25" t="s">
        <v>1410</v>
      </c>
      <c r="AF114">
        <f t="shared" si="19"/>
        <v>4</v>
      </c>
      <c r="AH114" s="4"/>
      <c r="AM114" s="6" t="str">
        <f>_xlfn.IFNA(IF(IF($AG114=AM$9,VLOOKUP(AH114,buff!$K:$L,2,FALSE),"")=0,"",IF($AG114=AM$9,VLOOKUP(AH114,buff!$K:$L,2,FALSE),"")),"")</f>
        <v/>
      </c>
      <c r="AN114" s="6" t="str">
        <f>_xlfn.IFNA(IF(IF($AG114=AN$9,VLOOKUP(AI114,buff!$K:$L,2,FALSE),"")=0,"",IF($AG114=AN$9,VLOOKUP(AI114,buff!$K:$L,2,FALSE),"")),"")</f>
        <v/>
      </c>
      <c r="AO114" s="6" t="str">
        <f>_xlfn.IFNA(IF(IF($AG114=AO$9,VLOOKUP(AJ114,buff!$K:$L,2,FALSE),"")=0,"",IF($AG114=AO$9,VLOOKUP(AJ114,buff!$K:$L,2,FALSE),"")),"")</f>
        <v/>
      </c>
      <c r="AP114" s="6" t="str">
        <f>_xlfn.IFNA(IF(IF($AG114=AP$9,VLOOKUP(AK114,buff!$K:$L,2,FALSE),"")=0,"",IF($AG114=AP$9,VLOOKUP(AK114,buff!$K:$L,2,FALSE),"")),"")</f>
        <v/>
      </c>
      <c r="AQ114" s="6" t="str">
        <f>_xlfn.IFNA(IF(IF($AG114=AQ$9,VLOOKUP(AL114,buff!$K:$L,2,FALSE),"")=0,"",IF($AG114=AQ$9,VLOOKUP(AL114,buff!$K:$L,2,FALSE),"")),"")</f>
        <v/>
      </c>
      <c r="AR114" s="6" t="str">
        <f>_xlfn.IFNA(IF(IF($AG114=AR$9,VLOOKUP(AH114,buff!$K:$L,2,FALSE),"")=0,"",IF($AG114=AR$9,VLOOKUP(AH114,buff!$K:$L,2,FALSE),"")),"")</f>
        <v/>
      </c>
      <c r="AS114" s="6" t="str">
        <f>_xlfn.IFNA(IF(IF($AG114=AS$9,VLOOKUP(AI114,buff!$K:$L,2,FALSE),"")=0,"",IF($AG114=AS$9,VLOOKUP(AI114,buff!$K:$L,2,FALSE),"")),"")</f>
        <v/>
      </c>
      <c r="AT114" s="6" t="str">
        <f>_xlfn.IFNA(IF(IF($AG114=AT$9,VLOOKUP(AJ114,buff!$K:$L,2,FALSE),"")=0,"",IF($AG114=AT$9,VLOOKUP(AJ114,buff!$K:$L,2,FALSE),"")),"")</f>
        <v/>
      </c>
      <c r="AU114" s="6" t="str">
        <f>_xlfn.IFNA(IF(IF($AG114=AU$9,VLOOKUP(AK114,buff!$K:$L,2,FALSE),"")=0,"",IF($AG114=AU$9,VLOOKUP(AK114,buff!$K:$L,2,FALSE),"")),"")</f>
        <v/>
      </c>
      <c r="AV114" s="6" t="str">
        <f>_xlfn.IFNA(IF(IF($AG114=AV$9,VLOOKUP(AL114,buff!$K:$L,2,FALSE),"")=0,"",IF($AG114=AV$9,VLOOKUP(AL114,buff!$K:$L,2,FALSE),"")),"")</f>
        <v/>
      </c>
      <c r="AW114">
        <v>0</v>
      </c>
      <c r="AX114">
        <v>0</v>
      </c>
      <c r="AY114" s="22">
        <f t="shared" si="20"/>
        <v>300006</v>
      </c>
    </row>
    <row r="115" spans="2:51" x14ac:dyDescent="0.15">
      <c r="B115" s="8">
        <f t="shared" ref="B115:B150" si="23">3*10000000+D115*100+C115</f>
        <v>30000605</v>
      </c>
      <c r="C115" s="8">
        <f t="shared" ref="C115:C150" si="24">IF(C114=C$9,1,C114+1)</f>
        <v>5</v>
      </c>
      <c r="D115" s="8">
        <f t="shared" ref="D115:D150" si="25">IF(C115=1,D114+1,D114)</f>
        <v>6</v>
      </c>
      <c r="E115" t="str">
        <f>VLOOKUP(D115,特效对应!W:Y,2,FALSE)</f>
        <v>组合·玄水巨浪</v>
      </c>
      <c r="F115" s="20" t="s">
        <v>1452</v>
      </c>
      <c r="G115" s="4" t="s">
        <v>277</v>
      </c>
      <c r="H115" s="1" t="s">
        <v>102</v>
      </c>
      <c r="I115" s="20" t="s">
        <v>108</v>
      </c>
      <c r="J115" s="4"/>
      <c r="K115" s="4">
        <v>200</v>
      </c>
      <c r="L115" s="20">
        <f t="shared" si="21"/>
        <v>200</v>
      </c>
      <c r="M115" s="25" t="str">
        <f>M$4&amp;VLOOKUP(E115,特效对应!X:Y,2,FALSE)&amp;M$5</f>
        <v>||eff_xuanshuijulang|</v>
      </c>
      <c r="N115" s="25">
        <v>3</v>
      </c>
      <c r="O115" s="25">
        <v>0</v>
      </c>
      <c r="P115" s="25">
        <v>0</v>
      </c>
      <c r="Q115" s="6" t="str">
        <f t="shared" ref="Q115:Q150" si="26">IF(AM115="","",AM115)&amp;IF(AN115="","","|"&amp;AN115)&amp;IF(AO115="","","|"&amp;AO115)&amp;IF(AP115="","","|"&amp;AP115)&amp;IF(AQ115="","","|"&amp;AQ115)</f>
        <v/>
      </c>
      <c r="R115" s="6" t="str">
        <f t="shared" ref="R115:R150" si="27">IF(AR115="","",AR115)&amp;IF(AS115="","","|"&amp;AS115)&amp;IF(AT115="","","|"&amp;AT115)&amp;IF(AU115="","","|"&amp;AU115)&amp;IF(AV115="","","|"&amp;AV115)</f>
        <v/>
      </c>
      <c r="S115" s="19" t="str">
        <f>VLOOKUP(D115,特效对应!W:Z,4,FALSE)</f>
        <v>skill_19</v>
      </c>
      <c r="V115" s="19">
        <v>0</v>
      </c>
      <c r="W115" s="19">
        <f t="shared" si="22"/>
        <v>100</v>
      </c>
      <c r="X115" s="19">
        <v>0</v>
      </c>
      <c r="AA115" s="25">
        <v>1</v>
      </c>
      <c r="AB115" s="19">
        <f t="shared" ref="AB115:AB150" si="28">AW115</f>
        <v>0</v>
      </c>
      <c r="AC115" s="19">
        <f t="shared" ref="AC115:AC150" si="29">AX115</f>
        <v>0</v>
      </c>
      <c r="AD115" s="25" t="s">
        <v>1410</v>
      </c>
      <c r="AF115">
        <f t="shared" ref="AF115:AF150" si="30">C115</f>
        <v>5</v>
      </c>
      <c r="AH115" s="4"/>
      <c r="AM115" s="6" t="str">
        <f>_xlfn.IFNA(IF(IF($AG115=AM$9,VLOOKUP(AH115,buff!$K:$L,2,FALSE),"")=0,"",IF($AG115=AM$9,VLOOKUP(AH115,buff!$K:$L,2,FALSE),"")),"")</f>
        <v/>
      </c>
      <c r="AN115" s="6" t="str">
        <f>_xlfn.IFNA(IF(IF($AG115=AN$9,VLOOKUP(AI115,buff!$K:$L,2,FALSE),"")=0,"",IF($AG115=AN$9,VLOOKUP(AI115,buff!$K:$L,2,FALSE),"")),"")</f>
        <v/>
      </c>
      <c r="AO115" s="6" t="str">
        <f>_xlfn.IFNA(IF(IF($AG115=AO$9,VLOOKUP(AJ115,buff!$K:$L,2,FALSE),"")=0,"",IF($AG115=AO$9,VLOOKUP(AJ115,buff!$K:$L,2,FALSE),"")),"")</f>
        <v/>
      </c>
      <c r="AP115" s="6" t="str">
        <f>_xlfn.IFNA(IF(IF($AG115=AP$9,VLOOKUP(AK115,buff!$K:$L,2,FALSE),"")=0,"",IF($AG115=AP$9,VLOOKUP(AK115,buff!$K:$L,2,FALSE),"")),"")</f>
        <v/>
      </c>
      <c r="AQ115" s="6" t="str">
        <f>_xlfn.IFNA(IF(IF($AG115=AQ$9,VLOOKUP(AL115,buff!$K:$L,2,FALSE),"")=0,"",IF($AG115=AQ$9,VLOOKUP(AL115,buff!$K:$L,2,FALSE),"")),"")</f>
        <v/>
      </c>
      <c r="AR115" s="6" t="str">
        <f>_xlfn.IFNA(IF(IF($AG115=AR$9,VLOOKUP(AH115,buff!$K:$L,2,FALSE),"")=0,"",IF($AG115=AR$9,VLOOKUP(AH115,buff!$K:$L,2,FALSE),"")),"")</f>
        <v/>
      </c>
      <c r="AS115" s="6" t="str">
        <f>_xlfn.IFNA(IF(IF($AG115=AS$9,VLOOKUP(AI115,buff!$K:$L,2,FALSE),"")=0,"",IF($AG115=AS$9,VLOOKUP(AI115,buff!$K:$L,2,FALSE),"")),"")</f>
        <v/>
      </c>
      <c r="AT115" s="6" t="str">
        <f>_xlfn.IFNA(IF(IF($AG115=AT$9,VLOOKUP(AJ115,buff!$K:$L,2,FALSE),"")=0,"",IF($AG115=AT$9,VLOOKUP(AJ115,buff!$K:$L,2,FALSE),"")),"")</f>
        <v/>
      </c>
      <c r="AU115" s="6" t="str">
        <f>_xlfn.IFNA(IF(IF($AG115=AU$9,VLOOKUP(AK115,buff!$K:$L,2,FALSE),"")=0,"",IF($AG115=AU$9,VLOOKUP(AK115,buff!$K:$L,2,FALSE),"")),"")</f>
        <v/>
      </c>
      <c r="AV115" s="6" t="str">
        <f>_xlfn.IFNA(IF(IF($AG115=AV$9,VLOOKUP(AL115,buff!$K:$L,2,FALSE),"")=0,"",IF($AG115=AV$9,VLOOKUP(AL115,buff!$K:$L,2,FALSE),"")),"")</f>
        <v/>
      </c>
      <c r="AW115">
        <v>0</v>
      </c>
      <c r="AX115">
        <v>0</v>
      </c>
      <c r="AY115" s="22">
        <f t="shared" ref="AY115:AY150" si="31">3*100000+D115</f>
        <v>300006</v>
      </c>
    </row>
    <row r="116" spans="2:51" x14ac:dyDescent="0.15">
      <c r="B116" s="8">
        <f t="shared" si="23"/>
        <v>30000606</v>
      </c>
      <c r="C116" s="8">
        <f t="shared" si="24"/>
        <v>6</v>
      </c>
      <c r="D116" s="8">
        <f t="shared" si="25"/>
        <v>6</v>
      </c>
      <c r="E116" t="str">
        <f>VLOOKUP(D116,特效对应!W:Y,2,FALSE)</f>
        <v>组合·玄水巨浪</v>
      </c>
      <c r="F116" s="20" t="s">
        <v>1452</v>
      </c>
      <c r="G116" s="4" t="s">
        <v>277</v>
      </c>
      <c r="H116" s="1" t="s">
        <v>102</v>
      </c>
      <c r="I116" s="20" t="s">
        <v>108</v>
      </c>
      <c r="J116" s="4"/>
      <c r="K116" s="4">
        <v>200</v>
      </c>
      <c r="L116" s="20">
        <f t="shared" si="21"/>
        <v>200</v>
      </c>
      <c r="M116" s="25" t="str">
        <f>M$4&amp;VLOOKUP(E116,特效对应!X:Y,2,FALSE)&amp;M$5</f>
        <v>||eff_xuanshuijulang|</v>
      </c>
      <c r="N116" s="25">
        <v>3</v>
      </c>
      <c r="O116" s="25">
        <v>0</v>
      </c>
      <c r="P116" s="25">
        <v>0</v>
      </c>
      <c r="Q116" s="6" t="str">
        <f t="shared" si="26"/>
        <v/>
      </c>
      <c r="R116" s="6" t="str">
        <f t="shared" si="27"/>
        <v/>
      </c>
      <c r="S116" s="19" t="str">
        <f>VLOOKUP(D116,特效对应!W:Z,4,FALSE)</f>
        <v>skill_19</v>
      </c>
      <c r="V116" s="19">
        <v>0</v>
      </c>
      <c r="W116" s="19">
        <f t="shared" si="22"/>
        <v>100</v>
      </c>
      <c r="X116" s="19">
        <v>0</v>
      </c>
      <c r="AA116" s="25">
        <v>1</v>
      </c>
      <c r="AB116" s="19">
        <f t="shared" si="28"/>
        <v>0</v>
      </c>
      <c r="AC116" s="19">
        <f t="shared" si="29"/>
        <v>0</v>
      </c>
      <c r="AD116" s="25" t="s">
        <v>1410</v>
      </c>
      <c r="AF116">
        <f t="shared" si="30"/>
        <v>6</v>
      </c>
      <c r="AH116" s="4"/>
      <c r="AM116" s="6" t="str">
        <f>_xlfn.IFNA(IF(IF($AG116=AM$9,VLOOKUP(AH116,buff!$K:$L,2,FALSE),"")=0,"",IF($AG116=AM$9,VLOOKUP(AH116,buff!$K:$L,2,FALSE),"")),"")</f>
        <v/>
      </c>
      <c r="AN116" s="6" t="str">
        <f>_xlfn.IFNA(IF(IF($AG116=AN$9,VLOOKUP(AI116,buff!$K:$L,2,FALSE),"")=0,"",IF($AG116=AN$9,VLOOKUP(AI116,buff!$K:$L,2,FALSE),"")),"")</f>
        <v/>
      </c>
      <c r="AO116" s="6" t="str">
        <f>_xlfn.IFNA(IF(IF($AG116=AO$9,VLOOKUP(AJ116,buff!$K:$L,2,FALSE),"")=0,"",IF($AG116=AO$9,VLOOKUP(AJ116,buff!$K:$L,2,FALSE),"")),"")</f>
        <v/>
      </c>
      <c r="AP116" s="6" t="str">
        <f>_xlfn.IFNA(IF(IF($AG116=AP$9,VLOOKUP(AK116,buff!$K:$L,2,FALSE),"")=0,"",IF($AG116=AP$9,VLOOKUP(AK116,buff!$K:$L,2,FALSE),"")),"")</f>
        <v/>
      </c>
      <c r="AQ116" s="6" t="str">
        <f>_xlfn.IFNA(IF(IF($AG116=AQ$9,VLOOKUP(AL116,buff!$K:$L,2,FALSE),"")=0,"",IF($AG116=AQ$9,VLOOKUP(AL116,buff!$K:$L,2,FALSE),"")),"")</f>
        <v/>
      </c>
      <c r="AR116" s="6" t="str">
        <f>_xlfn.IFNA(IF(IF($AG116=AR$9,VLOOKUP(AH116,buff!$K:$L,2,FALSE),"")=0,"",IF($AG116=AR$9,VLOOKUP(AH116,buff!$K:$L,2,FALSE),"")),"")</f>
        <v/>
      </c>
      <c r="AS116" s="6" t="str">
        <f>_xlfn.IFNA(IF(IF($AG116=AS$9,VLOOKUP(AI116,buff!$K:$L,2,FALSE),"")=0,"",IF($AG116=AS$9,VLOOKUP(AI116,buff!$K:$L,2,FALSE),"")),"")</f>
        <v/>
      </c>
      <c r="AT116" s="6" t="str">
        <f>_xlfn.IFNA(IF(IF($AG116=AT$9,VLOOKUP(AJ116,buff!$K:$L,2,FALSE),"")=0,"",IF($AG116=AT$9,VLOOKUP(AJ116,buff!$K:$L,2,FALSE),"")),"")</f>
        <v/>
      </c>
      <c r="AU116" s="6" t="str">
        <f>_xlfn.IFNA(IF(IF($AG116=AU$9,VLOOKUP(AK116,buff!$K:$L,2,FALSE),"")=0,"",IF($AG116=AU$9,VLOOKUP(AK116,buff!$K:$L,2,FALSE),"")),"")</f>
        <v/>
      </c>
      <c r="AV116" s="6" t="str">
        <f>_xlfn.IFNA(IF(IF($AG116=AV$9,VLOOKUP(AL116,buff!$K:$L,2,FALSE),"")=0,"",IF($AG116=AV$9,VLOOKUP(AL116,buff!$K:$L,2,FALSE),"")),"")</f>
        <v/>
      </c>
      <c r="AW116">
        <v>0</v>
      </c>
      <c r="AX116">
        <v>0</v>
      </c>
      <c r="AY116" s="22">
        <f t="shared" si="31"/>
        <v>300006</v>
      </c>
    </row>
    <row r="117" spans="2:51" x14ac:dyDescent="0.15">
      <c r="B117" s="8">
        <f t="shared" si="23"/>
        <v>30000607</v>
      </c>
      <c r="C117" s="8">
        <f t="shared" si="24"/>
        <v>7</v>
      </c>
      <c r="D117" s="8">
        <f t="shared" si="25"/>
        <v>6</v>
      </c>
      <c r="E117" t="str">
        <f>VLOOKUP(D117,特效对应!W:Y,2,FALSE)</f>
        <v>组合·玄水巨浪</v>
      </c>
      <c r="F117" s="20" t="s">
        <v>1452</v>
      </c>
      <c r="G117" s="4" t="s">
        <v>277</v>
      </c>
      <c r="H117" s="1" t="s">
        <v>102</v>
      </c>
      <c r="I117" s="20" t="s">
        <v>108</v>
      </c>
      <c r="J117" s="4"/>
      <c r="K117" s="4">
        <v>200</v>
      </c>
      <c r="L117" s="20">
        <f t="shared" si="21"/>
        <v>200</v>
      </c>
      <c r="M117" s="25" t="str">
        <f>M$4&amp;VLOOKUP(E117,特效对应!X:Y,2,FALSE)&amp;M$5</f>
        <v>||eff_xuanshuijulang|</v>
      </c>
      <c r="N117" s="25">
        <v>3</v>
      </c>
      <c r="O117" s="25">
        <v>0</v>
      </c>
      <c r="P117" s="25">
        <v>0</v>
      </c>
      <c r="Q117" s="6" t="str">
        <f t="shared" si="26"/>
        <v/>
      </c>
      <c r="R117" s="6" t="str">
        <f t="shared" si="27"/>
        <v/>
      </c>
      <c r="S117" s="19" t="str">
        <f>VLOOKUP(D117,特效对应!W:Z,4,FALSE)</f>
        <v>skill_19</v>
      </c>
      <c r="V117" s="19">
        <v>0</v>
      </c>
      <c r="W117" s="19">
        <f t="shared" si="22"/>
        <v>100</v>
      </c>
      <c r="X117" s="19">
        <v>0</v>
      </c>
      <c r="AA117" s="25">
        <v>1</v>
      </c>
      <c r="AB117" s="19">
        <f t="shared" si="28"/>
        <v>0</v>
      </c>
      <c r="AC117" s="19">
        <f t="shared" si="29"/>
        <v>0</v>
      </c>
      <c r="AD117" s="25" t="s">
        <v>1410</v>
      </c>
      <c r="AF117">
        <f t="shared" si="30"/>
        <v>7</v>
      </c>
      <c r="AH117" s="4"/>
      <c r="AM117" s="6" t="str">
        <f>_xlfn.IFNA(IF(IF($AG117=AM$9,VLOOKUP(AH117,buff!$K:$L,2,FALSE),"")=0,"",IF($AG117=AM$9,VLOOKUP(AH117,buff!$K:$L,2,FALSE),"")),"")</f>
        <v/>
      </c>
      <c r="AN117" s="6" t="str">
        <f>_xlfn.IFNA(IF(IF($AG117=AN$9,VLOOKUP(AI117,buff!$K:$L,2,FALSE),"")=0,"",IF($AG117=AN$9,VLOOKUP(AI117,buff!$K:$L,2,FALSE),"")),"")</f>
        <v/>
      </c>
      <c r="AO117" s="6" t="str">
        <f>_xlfn.IFNA(IF(IF($AG117=AO$9,VLOOKUP(AJ117,buff!$K:$L,2,FALSE),"")=0,"",IF($AG117=AO$9,VLOOKUP(AJ117,buff!$K:$L,2,FALSE),"")),"")</f>
        <v/>
      </c>
      <c r="AP117" s="6" t="str">
        <f>_xlfn.IFNA(IF(IF($AG117=AP$9,VLOOKUP(AK117,buff!$K:$L,2,FALSE),"")=0,"",IF($AG117=AP$9,VLOOKUP(AK117,buff!$K:$L,2,FALSE),"")),"")</f>
        <v/>
      </c>
      <c r="AQ117" s="6" t="str">
        <f>_xlfn.IFNA(IF(IF($AG117=AQ$9,VLOOKUP(AL117,buff!$K:$L,2,FALSE),"")=0,"",IF($AG117=AQ$9,VLOOKUP(AL117,buff!$K:$L,2,FALSE),"")),"")</f>
        <v/>
      </c>
      <c r="AR117" s="6" t="str">
        <f>_xlfn.IFNA(IF(IF($AG117=AR$9,VLOOKUP(AH117,buff!$K:$L,2,FALSE),"")=0,"",IF($AG117=AR$9,VLOOKUP(AH117,buff!$K:$L,2,FALSE),"")),"")</f>
        <v/>
      </c>
      <c r="AS117" s="6" t="str">
        <f>_xlfn.IFNA(IF(IF($AG117=AS$9,VLOOKUP(AI117,buff!$K:$L,2,FALSE),"")=0,"",IF($AG117=AS$9,VLOOKUP(AI117,buff!$K:$L,2,FALSE),"")),"")</f>
        <v/>
      </c>
      <c r="AT117" s="6" t="str">
        <f>_xlfn.IFNA(IF(IF($AG117=AT$9,VLOOKUP(AJ117,buff!$K:$L,2,FALSE),"")=0,"",IF($AG117=AT$9,VLOOKUP(AJ117,buff!$K:$L,2,FALSE),"")),"")</f>
        <v/>
      </c>
      <c r="AU117" s="6" t="str">
        <f>_xlfn.IFNA(IF(IF($AG117=AU$9,VLOOKUP(AK117,buff!$K:$L,2,FALSE),"")=0,"",IF($AG117=AU$9,VLOOKUP(AK117,buff!$K:$L,2,FALSE),"")),"")</f>
        <v/>
      </c>
      <c r="AV117" s="6" t="str">
        <f>_xlfn.IFNA(IF(IF($AG117=AV$9,VLOOKUP(AL117,buff!$K:$L,2,FALSE),"")=0,"",IF($AG117=AV$9,VLOOKUP(AL117,buff!$K:$L,2,FALSE),"")),"")</f>
        <v/>
      </c>
      <c r="AW117">
        <v>0</v>
      </c>
      <c r="AX117">
        <v>0</v>
      </c>
      <c r="AY117" s="22">
        <f t="shared" si="31"/>
        <v>300006</v>
      </c>
    </row>
    <row r="118" spans="2:51" x14ac:dyDescent="0.15">
      <c r="B118" s="8">
        <f t="shared" si="23"/>
        <v>30000608</v>
      </c>
      <c r="C118" s="8">
        <f t="shared" si="24"/>
        <v>8</v>
      </c>
      <c r="D118" s="8">
        <f t="shared" si="25"/>
        <v>6</v>
      </c>
      <c r="E118" t="str">
        <f>VLOOKUP(D118,特效对应!W:Y,2,FALSE)</f>
        <v>组合·玄水巨浪</v>
      </c>
      <c r="F118" s="20" t="s">
        <v>1452</v>
      </c>
      <c r="G118" s="4" t="s">
        <v>277</v>
      </c>
      <c r="H118" s="1" t="s">
        <v>102</v>
      </c>
      <c r="I118" s="20" t="s">
        <v>108</v>
      </c>
      <c r="J118" s="4"/>
      <c r="K118" s="4">
        <v>200</v>
      </c>
      <c r="L118" s="20">
        <f t="shared" si="21"/>
        <v>200</v>
      </c>
      <c r="M118" s="25" t="str">
        <f>M$4&amp;VLOOKUP(E118,特效对应!X:Y,2,FALSE)&amp;M$5</f>
        <v>||eff_xuanshuijulang|</v>
      </c>
      <c r="N118" s="25">
        <v>3</v>
      </c>
      <c r="O118" s="25">
        <v>0</v>
      </c>
      <c r="P118" s="25">
        <v>0</v>
      </c>
      <c r="Q118" s="6" t="str">
        <f t="shared" si="26"/>
        <v/>
      </c>
      <c r="R118" s="6" t="str">
        <f t="shared" si="27"/>
        <v/>
      </c>
      <c r="S118" s="19" t="str">
        <f>VLOOKUP(D118,特效对应!W:Z,4,FALSE)</f>
        <v>skill_19</v>
      </c>
      <c r="V118" s="19">
        <v>0</v>
      </c>
      <c r="W118" s="19">
        <f t="shared" si="22"/>
        <v>100</v>
      </c>
      <c r="X118" s="19">
        <v>0</v>
      </c>
      <c r="AA118" s="25">
        <v>1</v>
      </c>
      <c r="AB118" s="19">
        <f t="shared" si="28"/>
        <v>0</v>
      </c>
      <c r="AC118" s="19">
        <f t="shared" si="29"/>
        <v>0</v>
      </c>
      <c r="AD118" s="25" t="s">
        <v>1410</v>
      </c>
      <c r="AF118">
        <f t="shared" si="30"/>
        <v>8</v>
      </c>
      <c r="AH118" s="4"/>
      <c r="AM118" s="6" t="str">
        <f>_xlfn.IFNA(IF(IF($AG118=AM$9,VLOOKUP(AH118,buff!$K:$L,2,FALSE),"")=0,"",IF($AG118=AM$9,VLOOKUP(AH118,buff!$K:$L,2,FALSE),"")),"")</f>
        <v/>
      </c>
      <c r="AN118" s="6" t="str">
        <f>_xlfn.IFNA(IF(IF($AG118=AN$9,VLOOKUP(AI118,buff!$K:$L,2,FALSE),"")=0,"",IF($AG118=AN$9,VLOOKUP(AI118,buff!$K:$L,2,FALSE),"")),"")</f>
        <v/>
      </c>
      <c r="AO118" s="6" t="str">
        <f>_xlfn.IFNA(IF(IF($AG118=AO$9,VLOOKUP(AJ118,buff!$K:$L,2,FALSE),"")=0,"",IF($AG118=AO$9,VLOOKUP(AJ118,buff!$K:$L,2,FALSE),"")),"")</f>
        <v/>
      </c>
      <c r="AP118" s="6" t="str">
        <f>_xlfn.IFNA(IF(IF($AG118=AP$9,VLOOKUP(AK118,buff!$K:$L,2,FALSE),"")=0,"",IF($AG118=AP$9,VLOOKUP(AK118,buff!$K:$L,2,FALSE),"")),"")</f>
        <v/>
      </c>
      <c r="AQ118" s="6" t="str">
        <f>_xlfn.IFNA(IF(IF($AG118=AQ$9,VLOOKUP(AL118,buff!$K:$L,2,FALSE),"")=0,"",IF($AG118=AQ$9,VLOOKUP(AL118,buff!$K:$L,2,FALSE),"")),"")</f>
        <v/>
      </c>
      <c r="AR118" s="6" t="str">
        <f>_xlfn.IFNA(IF(IF($AG118=AR$9,VLOOKUP(AH118,buff!$K:$L,2,FALSE),"")=0,"",IF($AG118=AR$9,VLOOKUP(AH118,buff!$K:$L,2,FALSE),"")),"")</f>
        <v/>
      </c>
      <c r="AS118" s="6" t="str">
        <f>_xlfn.IFNA(IF(IF($AG118=AS$9,VLOOKUP(AI118,buff!$K:$L,2,FALSE),"")=0,"",IF($AG118=AS$9,VLOOKUP(AI118,buff!$K:$L,2,FALSE),"")),"")</f>
        <v/>
      </c>
      <c r="AT118" s="6" t="str">
        <f>_xlfn.IFNA(IF(IF($AG118=AT$9,VLOOKUP(AJ118,buff!$K:$L,2,FALSE),"")=0,"",IF($AG118=AT$9,VLOOKUP(AJ118,buff!$K:$L,2,FALSE),"")),"")</f>
        <v/>
      </c>
      <c r="AU118" s="6" t="str">
        <f>_xlfn.IFNA(IF(IF($AG118=AU$9,VLOOKUP(AK118,buff!$K:$L,2,FALSE),"")=0,"",IF($AG118=AU$9,VLOOKUP(AK118,buff!$K:$L,2,FALSE),"")),"")</f>
        <v/>
      </c>
      <c r="AV118" s="6" t="str">
        <f>_xlfn.IFNA(IF(IF($AG118=AV$9,VLOOKUP(AL118,buff!$K:$L,2,FALSE),"")=0,"",IF($AG118=AV$9,VLOOKUP(AL118,buff!$K:$L,2,FALSE),"")),"")</f>
        <v/>
      </c>
      <c r="AW118">
        <v>0</v>
      </c>
      <c r="AX118">
        <v>0</v>
      </c>
      <c r="AY118" s="22">
        <f t="shared" si="31"/>
        <v>300006</v>
      </c>
    </row>
    <row r="119" spans="2:51" x14ac:dyDescent="0.15">
      <c r="B119" s="8">
        <f t="shared" si="23"/>
        <v>30000609</v>
      </c>
      <c r="C119" s="8">
        <f t="shared" si="24"/>
        <v>9</v>
      </c>
      <c r="D119" s="8">
        <f t="shared" si="25"/>
        <v>6</v>
      </c>
      <c r="E119" t="str">
        <f>VLOOKUP(D119,特效对应!W:Y,2,FALSE)</f>
        <v>组合·玄水巨浪</v>
      </c>
      <c r="F119" s="20" t="s">
        <v>1452</v>
      </c>
      <c r="G119" s="4" t="s">
        <v>277</v>
      </c>
      <c r="H119" s="1" t="s">
        <v>102</v>
      </c>
      <c r="I119" s="20" t="s">
        <v>108</v>
      </c>
      <c r="J119" s="4"/>
      <c r="K119" s="4">
        <v>200</v>
      </c>
      <c r="L119" s="20">
        <f t="shared" si="21"/>
        <v>200</v>
      </c>
      <c r="M119" s="25" t="str">
        <f>M$4&amp;VLOOKUP(E119,特效对应!X:Y,2,FALSE)&amp;M$5</f>
        <v>||eff_xuanshuijulang|</v>
      </c>
      <c r="N119" s="25">
        <v>3</v>
      </c>
      <c r="O119" s="25">
        <v>0</v>
      </c>
      <c r="P119" s="25">
        <v>0</v>
      </c>
      <c r="Q119" s="6" t="str">
        <f t="shared" si="26"/>
        <v/>
      </c>
      <c r="R119" s="6" t="str">
        <f t="shared" si="27"/>
        <v/>
      </c>
      <c r="S119" s="19" t="str">
        <f>VLOOKUP(D119,特效对应!W:Z,4,FALSE)</f>
        <v>skill_19</v>
      </c>
      <c r="V119" s="19">
        <v>0</v>
      </c>
      <c r="W119" s="19">
        <f t="shared" si="22"/>
        <v>100</v>
      </c>
      <c r="X119" s="19">
        <v>0</v>
      </c>
      <c r="AA119" s="25">
        <v>1</v>
      </c>
      <c r="AB119" s="19">
        <f t="shared" si="28"/>
        <v>0</v>
      </c>
      <c r="AC119" s="19">
        <f t="shared" si="29"/>
        <v>0</v>
      </c>
      <c r="AD119" s="25" t="s">
        <v>1410</v>
      </c>
      <c r="AF119">
        <f t="shared" si="30"/>
        <v>9</v>
      </c>
      <c r="AH119" s="4"/>
      <c r="AM119" s="6" t="str">
        <f>_xlfn.IFNA(IF(IF($AG119=AM$9,VLOOKUP(AH119,buff!$K:$L,2,FALSE),"")=0,"",IF($AG119=AM$9,VLOOKUP(AH119,buff!$K:$L,2,FALSE),"")),"")</f>
        <v/>
      </c>
      <c r="AN119" s="6" t="str">
        <f>_xlfn.IFNA(IF(IF($AG119=AN$9,VLOOKUP(AI119,buff!$K:$L,2,FALSE),"")=0,"",IF($AG119=AN$9,VLOOKUP(AI119,buff!$K:$L,2,FALSE),"")),"")</f>
        <v/>
      </c>
      <c r="AO119" s="6" t="str">
        <f>_xlfn.IFNA(IF(IF($AG119=AO$9,VLOOKUP(AJ119,buff!$K:$L,2,FALSE),"")=0,"",IF($AG119=AO$9,VLOOKUP(AJ119,buff!$K:$L,2,FALSE),"")),"")</f>
        <v/>
      </c>
      <c r="AP119" s="6" t="str">
        <f>_xlfn.IFNA(IF(IF($AG119=AP$9,VLOOKUP(AK119,buff!$K:$L,2,FALSE),"")=0,"",IF($AG119=AP$9,VLOOKUP(AK119,buff!$K:$L,2,FALSE),"")),"")</f>
        <v/>
      </c>
      <c r="AQ119" s="6" t="str">
        <f>_xlfn.IFNA(IF(IF($AG119=AQ$9,VLOOKUP(AL119,buff!$K:$L,2,FALSE),"")=0,"",IF($AG119=AQ$9,VLOOKUP(AL119,buff!$K:$L,2,FALSE),"")),"")</f>
        <v/>
      </c>
      <c r="AR119" s="6" t="str">
        <f>_xlfn.IFNA(IF(IF($AG119=AR$9,VLOOKUP(AH119,buff!$K:$L,2,FALSE),"")=0,"",IF($AG119=AR$9,VLOOKUP(AH119,buff!$K:$L,2,FALSE),"")),"")</f>
        <v/>
      </c>
      <c r="AS119" s="6" t="str">
        <f>_xlfn.IFNA(IF(IF($AG119=AS$9,VLOOKUP(AI119,buff!$K:$L,2,FALSE),"")=0,"",IF($AG119=AS$9,VLOOKUP(AI119,buff!$K:$L,2,FALSE),"")),"")</f>
        <v/>
      </c>
      <c r="AT119" s="6" t="str">
        <f>_xlfn.IFNA(IF(IF($AG119=AT$9,VLOOKUP(AJ119,buff!$K:$L,2,FALSE),"")=0,"",IF($AG119=AT$9,VLOOKUP(AJ119,buff!$K:$L,2,FALSE),"")),"")</f>
        <v/>
      </c>
      <c r="AU119" s="6" t="str">
        <f>_xlfn.IFNA(IF(IF($AG119=AU$9,VLOOKUP(AK119,buff!$K:$L,2,FALSE),"")=0,"",IF($AG119=AU$9,VLOOKUP(AK119,buff!$K:$L,2,FALSE),"")),"")</f>
        <v/>
      </c>
      <c r="AV119" s="6" t="str">
        <f>_xlfn.IFNA(IF(IF($AG119=AV$9,VLOOKUP(AL119,buff!$K:$L,2,FALSE),"")=0,"",IF($AG119=AV$9,VLOOKUP(AL119,buff!$K:$L,2,FALSE),"")),"")</f>
        <v/>
      </c>
      <c r="AW119">
        <v>0</v>
      </c>
      <c r="AX119">
        <v>0</v>
      </c>
      <c r="AY119" s="22">
        <f t="shared" si="31"/>
        <v>300006</v>
      </c>
    </row>
    <row r="120" spans="2:51" x14ac:dyDescent="0.15">
      <c r="B120" s="8">
        <f t="shared" si="23"/>
        <v>30000610</v>
      </c>
      <c r="C120" s="8">
        <f t="shared" si="24"/>
        <v>10</v>
      </c>
      <c r="D120" s="8">
        <f t="shared" si="25"/>
        <v>6</v>
      </c>
      <c r="E120" t="str">
        <f>VLOOKUP(D120,特效对应!W:Y,2,FALSE)</f>
        <v>组合·玄水巨浪</v>
      </c>
      <c r="F120" s="20" t="s">
        <v>1452</v>
      </c>
      <c r="G120" s="4" t="s">
        <v>277</v>
      </c>
      <c r="H120" s="1" t="s">
        <v>102</v>
      </c>
      <c r="I120" s="20" t="s">
        <v>108</v>
      </c>
      <c r="J120" s="4"/>
      <c r="K120" s="4">
        <v>200</v>
      </c>
      <c r="L120" s="20">
        <f t="shared" si="21"/>
        <v>200</v>
      </c>
      <c r="M120" s="25" t="str">
        <f>M$4&amp;VLOOKUP(E120,特效对应!X:Y,2,FALSE)&amp;M$5</f>
        <v>||eff_xuanshuijulang|</v>
      </c>
      <c r="N120" s="25">
        <v>3</v>
      </c>
      <c r="O120" s="25">
        <v>0</v>
      </c>
      <c r="P120" s="25">
        <v>0</v>
      </c>
      <c r="Q120" s="6" t="str">
        <f t="shared" si="26"/>
        <v/>
      </c>
      <c r="R120" s="6" t="str">
        <f t="shared" si="27"/>
        <v/>
      </c>
      <c r="S120" s="19" t="str">
        <f>VLOOKUP(D120,特效对应!W:Z,4,FALSE)</f>
        <v>skill_19</v>
      </c>
      <c r="V120" s="19">
        <v>0</v>
      </c>
      <c r="W120" s="19">
        <f t="shared" si="22"/>
        <v>100</v>
      </c>
      <c r="X120" s="19">
        <v>0</v>
      </c>
      <c r="AA120" s="25">
        <v>1</v>
      </c>
      <c r="AB120" s="19">
        <f t="shared" si="28"/>
        <v>0</v>
      </c>
      <c r="AC120" s="19">
        <f t="shared" si="29"/>
        <v>0</v>
      </c>
      <c r="AD120" s="25" t="s">
        <v>1410</v>
      </c>
      <c r="AF120">
        <f t="shared" si="30"/>
        <v>10</v>
      </c>
      <c r="AH120" s="4"/>
      <c r="AM120" s="6" t="str">
        <f>_xlfn.IFNA(IF(IF($AG120=AM$9,VLOOKUP(AH120,buff!$K:$L,2,FALSE),"")=0,"",IF($AG120=AM$9,VLOOKUP(AH120,buff!$K:$L,2,FALSE),"")),"")</f>
        <v/>
      </c>
      <c r="AN120" s="6" t="str">
        <f>_xlfn.IFNA(IF(IF($AG120=AN$9,VLOOKUP(AI120,buff!$K:$L,2,FALSE),"")=0,"",IF($AG120=AN$9,VLOOKUP(AI120,buff!$K:$L,2,FALSE),"")),"")</f>
        <v/>
      </c>
      <c r="AO120" s="6" t="str">
        <f>_xlfn.IFNA(IF(IF($AG120=AO$9,VLOOKUP(AJ120,buff!$K:$L,2,FALSE),"")=0,"",IF($AG120=AO$9,VLOOKUP(AJ120,buff!$K:$L,2,FALSE),"")),"")</f>
        <v/>
      </c>
      <c r="AP120" s="6" t="str">
        <f>_xlfn.IFNA(IF(IF($AG120=AP$9,VLOOKUP(AK120,buff!$K:$L,2,FALSE),"")=0,"",IF($AG120=AP$9,VLOOKUP(AK120,buff!$K:$L,2,FALSE),"")),"")</f>
        <v/>
      </c>
      <c r="AQ120" s="6" t="str">
        <f>_xlfn.IFNA(IF(IF($AG120=AQ$9,VLOOKUP(AL120,buff!$K:$L,2,FALSE),"")=0,"",IF($AG120=AQ$9,VLOOKUP(AL120,buff!$K:$L,2,FALSE),"")),"")</f>
        <v/>
      </c>
      <c r="AR120" s="6" t="str">
        <f>_xlfn.IFNA(IF(IF($AG120=AR$9,VLOOKUP(AH120,buff!$K:$L,2,FALSE),"")=0,"",IF($AG120=AR$9,VLOOKUP(AH120,buff!$K:$L,2,FALSE),"")),"")</f>
        <v/>
      </c>
      <c r="AS120" s="6" t="str">
        <f>_xlfn.IFNA(IF(IF($AG120=AS$9,VLOOKUP(AI120,buff!$K:$L,2,FALSE),"")=0,"",IF($AG120=AS$9,VLOOKUP(AI120,buff!$K:$L,2,FALSE),"")),"")</f>
        <v/>
      </c>
      <c r="AT120" s="6" t="str">
        <f>_xlfn.IFNA(IF(IF($AG120=AT$9,VLOOKUP(AJ120,buff!$K:$L,2,FALSE),"")=0,"",IF($AG120=AT$9,VLOOKUP(AJ120,buff!$K:$L,2,FALSE),"")),"")</f>
        <v/>
      </c>
      <c r="AU120" s="6" t="str">
        <f>_xlfn.IFNA(IF(IF($AG120=AU$9,VLOOKUP(AK120,buff!$K:$L,2,FALSE),"")=0,"",IF($AG120=AU$9,VLOOKUP(AK120,buff!$K:$L,2,FALSE),"")),"")</f>
        <v/>
      </c>
      <c r="AV120" s="6" t="str">
        <f>_xlfn.IFNA(IF(IF($AG120=AV$9,VLOOKUP(AL120,buff!$K:$L,2,FALSE),"")=0,"",IF($AG120=AV$9,VLOOKUP(AL120,buff!$K:$L,2,FALSE),"")),"")</f>
        <v/>
      </c>
      <c r="AW120">
        <v>0</v>
      </c>
      <c r="AX120">
        <v>0</v>
      </c>
      <c r="AY120" s="22">
        <f t="shared" si="31"/>
        <v>300006</v>
      </c>
    </row>
    <row r="121" spans="2:51" x14ac:dyDescent="0.15">
      <c r="B121" s="8">
        <f t="shared" si="23"/>
        <v>30000611</v>
      </c>
      <c r="C121" s="8">
        <f t="shared" si="24"/>
        <v>11</v>
      </c>
      <c r="D121" s="8">
        <f t="shared" si="25"/>
        <v>6</v>
      </c>
      <c r="E121" t="str">
        <f>VLOOKUP(D121,特效对应!W:Y,2,FALSE)</f>
        <v>组合·玄水巨浪</v>
      </c>
      <c r="F121" s="20" t="s">
        <v>1452</v>
      </c>
      <c r="G121" s="4" t="s">
        <v>277</v>
      </c>
      <c r="H121" s="1" t="s">
        <v>102</v>
      </c>
      <c r="I121" s="20" t="s">
        <v>108</v>
      </c>
      <c r="J121" s="4"/>
      <c r="K121" s="4">
        <v>200</v>
      </c>
      <c r="L121" s="20">
        <f t="shared" si="21"/>
        <v>200</v>
      </c>
      <c r="M121" s="25" t="str">
        <f>M$4&amp;VLOOKUP(E121,特效对应!X:Y,2,FALSE)&amp;M$5</f>
        <v>||eff_xuanshuijulang|</v>
      </c>
      <c r="N121" s="25">
        <v>3</v>
      </c>
      <c r="O121" s="25">
        <v>0</v>
      </c>
      <c r="P121" s="25">
        <v>0</v>
      </c>
      <c r="Q121" s="6" t="str">
        <f t="shared" si="26"/>
        <v/>
      </c>
      <c r="R121" s="6" t="str">
        <f t="shared" si="27"/>
        <v/>
      </c>
      <c r="S121" s="19" t="str">
        <f>VLOOKUP(D121,特效对应!W:Z,4,FALSE)</f>
        <v>skill_19</v>
      </c>
      <c r="V121" s="19">
        <v>0</v>
      </c>
      <c r="W121" s="19">
        <f t="shared" si="22"/>
        <v>100</v>
      </c>
      <c r="X121" s="19">
        <v>0</v>
      </c>
      <c r="AA121" s="25">
        <v>1</v>
      </c>
      <c r="AB121" s="19">
        <f t="shared" si="28"/>
        <v>0</v>
      </c>
      <c r="AC121" s="19">
        <f t="shared" si="29"/>
        <v>0</v>
      </c>
      <c r="AD121" s="25" t="s">
        <v>1410</v>
      </c>
      <c r="AF121">
        <f t="shared" si="30"/>
        <v>11</v>
      </c>
      <c r="AH121" s="4"/>
      <c r="AM121" s="6" t="str">
        <f>_xlfn.IFNA(IF(IF($AG121=AM$9,VLOOKUP(AH121,buff!$K:$L,2,FALSE),"")=0,"",IF($AG121=AM$9,VLOOKUP(AH121,buff!$K:$L,2,FALSE),"")),"")</f>
        <v/>
      </c>
      <c r="AN121" s="6" t="str">
        <f>_xlfn.IFNA(IF(IF($AG121=AN$9,VLOOKUP(AI121,buff!$K:$L,2,FALSE),"")=0,"",IF($AG121=AN$9,VLOOKUP(AI121,buff!$K:$L,2,FALSE),"")),"")</f>
        <v/>
      </c>
      <c r="AO121" s="6" t="str">
        <f>_xlfn.IFNA(IF(IF($AG121=AO$9,VLOOKUP(AJ121,buff!$K:$L,2,FALSE),"")=0,"",IF($AG121=AO$9,VLOOKUP(AJ121,buff!$K:$L,2,FALSE),"")),"")</f>
        <v/>
      </c>
      <c r="AP121" s="6" t="str">
        <f>_xlfn.IFNA(IF(IF($AG121=AP$9,VLOOKUP(AK121,buff!$K:$L,2,FALSE),"")=0,"",IF($AG121=AP$9,VLOOKUP(AK121,buff!$K:$L,2,FALSE),"")),"")</f>
        <v/>
      </c>
      <c r="AQ121" s="6" t="str">
        <f>_xlfn.IFNA(IF(IF($AG121=AQ$9,VLOOKUP(AL121,buff!$K:$L,2,FALSE),"")=0,"",IF($AG121=AQ$9,VLOOKUP(AL121,buff!$K:$L,2,FALSE),"")),"")</f>
        <v/>
      </c>
      <c r="AR121" s="6" t="str">
        <f>_xlfn.IFNA(IF(IF($AG121=AR$9,VLOOKUP(AH121,buff!$K:$L,2,FALSE),"")=0,"",IF($AG121=AR$9,VLOOKUP(AH121,buff!$K:$L,2,FALSE),"")),"")</f>
        <v/>
      </c>
      <c r="AS121" s="6" t="str">
        <f>_xlfn.IFNA(IF(IF($AG121=AS$9,VLOOKUP(AI121,buff!$K:$L,2,FALSE),"")=0,"",IF($AG121=AS$9,VLOOKUP(AI121,buff!$K:$L,2,FALSE),"")),"")</f>
        <v/>
      </c>
      <c r="AT121" s="6" t="str">
        <f>_xlfn.IFNA(IF(IF($AG121=AT$9,VLOOKUP(AJ121,buff!$K:$L,2,FALSE),"")=0,"",IF($AG121=AT$9,VLOOKUP(AJ121,buff!$K:$L,2,FALSE),"")),"")</f>
        <v/>
      </c>
      <c r="AU121" s="6" t="str">
        <f>_xlfn.IFNA(IF(IF($AG121=AU$9,VLOOKUP(AK121,buff!$K:$L,2,FALSE),"")=0,"",IF($AG121=AU$9,VLOOKUP(AK121,buff!$K:$L,2,FALSE),"")),"")</f>
        <v/>
      </c>
      <c r="AV121" s="6" t="str">
        <f>_xlfn.IFNA(IF(IF($AG121=AV$9,VLOOKUP(AL121,buff!$K:$L,2,FALSE),"")=0,"",IF($AG121=AV$9,VLOOKUP(AL121,buff!$K:$L,2,FALSE),"")),"")</f>
        <v/>
      </c>
      <c r="AW121">
        <v>0</v>
      </c>
      <c r="AX121">
        <v>0</v>
      </c>
      <c r="AY121" s="22">
        <f t="shared" si="31"/>
        <v>300006</v>
      </c>
    </row>
    <row r="122" spans="2:51" x14ac:dyDescent="0.15">
      <c r="B122" s="8">
        <f t="shared" si="23"/>
        <v>30000612</v>
      </c>
      <c r="C122" s="8">
        <f t="shared" si="24"/>
        <v>12</v>
      </c>
      <c r="D122" s="8">
        <f t="shared" si="25"/>
        <v>6</v>
      </c>
      <c r="E122" t="str">
        <f>VLOOKUP(D122,特效对应!W:Y,2,FALSE)</f>
        <v>组合·玄水巨浪</v>
      </c>
      <c r="F122" s="20" t="s">
        <v>1452</v>
      </c>
      <c r="G122" s="4" t="s">
        <v>277</v>
      </c>
      <c r="H122" s="1" t="s">
        <v>102</v>
      </c>
      <c r="I122" s="20" t="s">
        <v>108</v>
      </c>
      <c r="J122" s="4"/>
      <c r="K122" s="4">
        <v>200</v>
      </c>
      <c r="L122" s="20">
        <f t="shared" si="21"/>
        <v>200</v>
      </c>
      <c r="M122" s="25" t="str">
        <f>M$4&amp;VLOOKUP(E122,特效对应!X:Y,2,FALSE)&amp;M$5</f>
        <v>||eff_xuanshuijulang|</v>
      </c>
      <c r="N122" s="25">
        <v>3</v>
      </c>
      <c r="O122" s="25">
        <v>0</v>
      </c>
      <c r="P122" s="25">
        <v>0</v>
      </c>
      <c r="Q122" s="6" t="str">
        <f t="shared" si="26"/>
        <v/>
      </c>
      <c r="R122" s="6" t="str">
        <f t="shared" si="27"/>
        <v/>
      </c>
      <c r="S122" s="19" t="str">
        <f>VLOOKUP(D122,特效对应!W:Z,4,FALSE)</f>
        <v>skill_19</v>
      </c>
      <c r="V122" s="19">
        <v>0</v>
      </c>
      <c r="W122" s="19">
        <f t="shared" si="22"/>
        <v>100</v>
      </c>
      <c r="X122" s="19">
        <v>0</v>
      </c>
      <c r="AA122" s="25">
        <v>1</v>
      </c>
      <c r="AB122" s="19">
        <f t="shared" si="28"/>
        <v>0</v>
      </c>
      <c r="AC122" s="19">
        <f t="shared" si="29"/>
        <v>0</v>
      </c>
      <c r="AD122" s="25" t="s">
        <v>1410</v>
      </c>
      <c r="AF122">
        <f t="shared" si="30"/>
        <v>12</v>
      </c>
      <c r="AH122" s="4"/>
      <c r="AM122" s="6" t="str">
        <f>_xlfn.IFNA(IF(IF($AG122=AM$9,VLOOKUP(AH122,buff!$K:$L,2,FALSE),"")=0,"",IF($AG122=AM$9,VLOOKUP(AH122,buff!$K:$L,2,FALSE),"")),"")</f>
        <v/>
      </c>
      <c r="AN122" s="6" t="str">
        <f>_xlfn.IFNA(IF(IF($AG122=AN$9,VLOOKUP(AI122,buff!$K:$L,2,FALSE),"")=0,"",IF($AG122=AN$9,VLOOKUP(AI122,buff!$K:$L,2,FALSE),"")),"")</f>
        <v/>
      </c>
      <c r="AO122" s="6" t="str">
        <f>_xlfn.IFNA(IF(IF($AG122=AO$9,VLOOKUP(AJ122,buff!$K:$L,2,FALSE),"")=0,"",IF($AG122=AO$9,VLOOKUP(AJ122,buff!$K:$L,2,FALSE),"")),"")</f>
        <v/>
      </c>
      <c r="AP122" s="6" t="str">
        <f>_xlfn.IFNA(IF(IF($AG122=AP$9,VLOOKUP(AK122,buff!$K:$L,2,FALSE),"")=0,"",IF($AG122=AP$9,VLOOKUP(AK122,buff!$K:$L,2,FALSE),"")),"")</f>
        <v/>
      </c>
      <c r="AQ122" s="6" t="str">
        <f>_xlfn.IFNA(IF(IF($AG122=AQ$9,VLOOKUP(AL122,buff!$K:$L,2,FALSE),"")=0,"",IF($AG122=AQ$9,VLOOKUP(AL122,buff!$K:$L,2,FALSE),"")),"")</f>
        <v/>
      </c>
      <c r="AR122" s="6" t="str">
        <f>_xlfn.IFNA(IF(IF($AG122=AR$9,VLOOKUP(AH122,buff!$K:$L,2,FALSE),"")=0,"",IF($AG122=AR$9,VLOOKUP(AH122,buff!$K:$L,2,FALSE),"")),"")</f>
        <v/>
      </c>
      <c r="AS122" s="6" t="str">
        <f>_xlfn.IFNA(IF(IF($AG122=AS$9,VLOOKUP(AI122,buff!$K:$L,2,FALSE),"")=0,"",IF($AG122=AS$9,VLOOKUP(AI122,buff!$K:$L,2,FALSE),"")),"")</f>
        <v/>
      </c>
      <c r="AT122" s="6" t="str">
        <f>_xlfn.IFNA(IF(IF($AG122=AT$9,VLOOKUP(AJ122,buff!$K:$L,2,FALSE),"")=0,"",IF($AG122=AT$9,VLOOKUP(AJ122,buff!$K:$L,2,FALSE),"")),"")</f>
        <v/>
      </c>
      <c r="AU122" s="6" t="str">
        <f>_xlfn.IFNA(IF(IF($AG122=AU$9,VLOOKUP(AK122,buff!$K:$L,2,FALSE),"")=0,"",IF($AG122=AU$9,VLOOKUP(AK122,buff!$K:$L,2,FALSE),"")),"")</f>
        <v/>
      </c>
      <c r="AV122" s="6" t="str">
        <f>_xlfn.IFNA(IF(IF($AG122=AV$9,VLOOKUP(AL122,buff!$K:$L,2,FALSE),"")=0,"",IF($AG122=AV$9,VLOOKUP(AL122,buff!$K:$L,2,FALSE),"")),"")</f>
        <v/>
      </c>
      <c r="AW122">
        <v>0</v>
      </c>
      <c r="AX122">
        <v>0</v>
      </c>
      <c r="AY122" s="22">
        <f t="shared" si="31"/>
        <v>300006</v>
      </c>
    </row>
    <row r="123" spans="2:51" x14ac:dyDescent="0.15">
      <c r="B123" s="8">
        <f t="shared" si="23"/>
        <v>30000613</v>
      </c>
      <c r="C123" s="8">
        <f t="shared" si="24"/>
        <v>13</v>
      </c>
      <c r="D123" s="8">
        <f t="shared" si="25"/>
        <v>6</v>
      </c>
      <c r="E123" t="str">
        <f>VLOOKUP(D123,特效对应!W:Y,2,FALSE)</f>
        <v>组合·玄水巨浪</v>
      </c>
      <c r="F123" s="20" t="s">
        <v>1452</v>
      </c>
      <c r="G123" s="4" t="s">
        <v>277</v>
      </c>
      <c r="H123" s="1" t="s">
        <v>102</v>
      </c>
      <c r="I123" s="20" t="s">
        <v>108</v>
      </c>
      <c r="J123" s="4"/>
      <c r="K123" s="4">
        <v>200</v>
      </c>
      <c r="L123" s="20">
        <f t="shared" si="21"/>
        <v>200</v>
      </c>
      <c r="M123" s="25" t="str">
        <f>M$4&amp;VLOOKUP(E123,特效对应!X:Y,2,FALSE)&amp;M$5</f>
        <v>||eff_xuanshuijulang|</v>
      </c>
      <c r="N123" s="25">
        <v>3</v>
      </c>
      <c r="O123" s="25">
        <v>0</v>
      </c>
      <c r="P123" s="25">
        <v>0</v>
      </c>
      <c r="Q123" s="6" t="str">
        <f t="shared" si="26"/>
        <v/>
      </c>
      <c r="R123" s="6" t="str">
        <f t="shared" si="27"/>
        <v/>
      </c>
      <c r="S123" s="19" t="str">
        <f>VLOOKUP(D123,特效对应!W:Z,4,FALSE)</f>
        <v>skill_19</v>
      </c>
      <c r="V123" s="19">
        <v>0</v>
      </c>
      <c r="W123" s="19">
        <f t="shared" si="22"/>
        <v>100</v>
      </c>
      <c r="X123" s="19">
        <v>0</v>
      </c>
      <c r="AA123" s="25">
        <v>1</v>
      </c>
      <c r="AB123" s="19">
        <f t="shared" si="28"/>
        <v>0</v>
      </c>
      <c r="AC123" s="19">
        <f t="shared" si="29"/>
        <v>0</v>
      </c>
      <c r="AD123" s="25" t="s">
        <v>1410</v>
      </c>
      <c r="AF123">
        <f t="shared" si="30"/>
        <v>13</v>
      </c>
      <c r="AH123" s="4"/>
      <c r="AM123" s="6" t="str">
        <f>_xlfn.IFNA(IF(IF($AG123=AM$9,VLOOKUP(AH123,buff!$K:$L,2,FALSE),"")=0,"",IF($AG123=AM$9,VLOOKUP(AH123,buff!$K:$L,2,FALSE),"")),"")</f>
        <v/>
      </c>
      <c r="AN123" s="6" t="str">
        <f>_xlfn.IFNA(IF(IF($AG123=AN$9,VLOOKUP(AI123,buff!$K:$L,2,FALSE),"")=0,"",IF($AG123=AN$9,VLOOKUP(AI123,buff!$K:$L,2,FALSE),"")),"")</f>
        <v/>
      </c>
      <c r="AO123" s="6" t="str">
        <f>_xlfn.IFNA(IF(IF($AG123=AO$9,VLOOKUP(AJ123,buff!$K:$L,2,FALSE),"")=0,"",IF($AG123=AO$9,VLOOKUP(AJ123,buff!$K:$L,2,FALSE),"")),"")</f>
        <v/>
      </c>
      <c r="AP123" s="6" t="str">
        <f>_xlfn.IFNA(IF(IF($AG123=AP$9,VLOOKUP(AK123,buff!$K:$L,2,FALSE),"")=0,"",IF($AG123=AP$9,VLOOKUP(AK123,buff!$K:$L,2,FALSE),"")),"")</f>
        <v/>
      </c>
      <c r="AQ123" s="6" t="str">
        <f>_xlfn.IFNA(IF(IF($AG123=AQ$9,VLOOKUP(AL123,buff!$K:$L,2,FALSE),"")=0,"",IF($AG123=AQ$9,VLOOKUP(AL123,buff!$K:$L,2,FALSE),"")),"")</f>
        <v/>
      </c>
      <c r="AR123" s="6" t="str">
        <f>_xlfn.IFNA(IF(IF($AG123=AR$9,VLOOKUP(AH123,buff!$K:$L,2,FALSE),"")=0,"",IF($AG123=AR$9,VLOOKUP(AH123,buff!$K:$L,2,FALSE),"")),"")</f>
        <v/>
      </c>
      <c r="AS123" s="6" t="str">
        <f>_xlfn.IFNA(IF(IF($AG123=AS$9,VLOOKUP(AI123,buff!$K:$L,2,FALSE),"")=0,"",IF($AG123=AS$9,VLOOKUP(AI123,buff!$K:$L,2,FALSE),"")),"")</f>
        <v/>
      </c>
      <c r="AT123" s="6" t="str">
        <f>_xlfn.IFNA(IF(IF($AG123=AT$9,VLOOKUP(AJ123,buff!$K:$L,2,FALSE),"")=0,"",IF($AG123=AT$9,VLOOKUP(AJ123,buff!$K:$L,2,FALSE),"")),"")</f>
        <v/>
      </c>
      <c r="AU123" s="6" t="str">
        <f>_xlfn.IFNA(IF(IF($AG123=AU$9,VLOOKUP(AK123,buff!$K:$L,2,FALSE),"")=0,"",IF($AG123=AU$9,VLOOKUP(AK123,buff!$K:$L,2,FALSE),"")),"")</f>
        <v/>
      </c>
      <c r="AV123" s="6" t="str">
        <f>_xlfn.IFNA(IF(IF($AG123=AV$9,VLOOKUP(AL123,buff!$K:$L,2,FALSE),"")=0,"",IF($AG123=AV$9,VLOOKUP(AL123,buff!$K:$L,2,FALSE),"")),"")</f>
        <v/>
      </c>
      <c r="AW123">
        <v>0</v>
      </c>
      <c r="AX123">
        <v>0</v>
      </c>
      <c r="AY123" s="22">
        <f t="shared" si="31"/>
        <v>300006</v>
      </c>
    </row>
    <row r="124" spans="2:51" x14ac:dyDescent="0.15">
      <c r="B124" s="8">
        <f t="shared" si="23"/>
        <v>30000614</v>
      </c>
      <c r="C124" s="8">
        <f t="shared" si="24"/>
        <v>14</v>
      </c>
      <c r="D124" s="8">
        <f t="shared" si="25"/>
        <v>6</v>
      </c>
      <c r="E124" t="str">
        <f>VLOOKUP(D124,特效对应!W:Y,2,FALSE)</f>
        <v>组合·玄水巨浪</v>
      </c>
      <c r="F124" s="20" t="s">
        <v>1452</v>
      </c>
      <c r="G124" s="4" t="s">
        <v>277</v>
      </c>
      <c r="H124" s="1" t="s">
        <v>102</v>
      </c>
      <c r="I124" s="20" t="s">
        <v>108</v>
      </c>
      <c r="J124" s="4"/>
      <c r="K124" s="4">
        <v>200</v>
      </c>
      <c r="L124" s="20">
        <f t="shared" si="21"/>
        <v>200</v>
      </c>
      <c r="M124" s="25" t="str">
        <f>M$4&amp;VLOOKUP(E124,特效对应!X:Y,2,FALSE)&amp;M$5</f>
        <v>||eff_xuanshuijulang|</v>
      </c>
      <c r="N124" s="25">
        <v>3</v>
      </c>
      <c r="O124" s="25">
        <v>0</v>
      </c>
      <c r="P124" s="25">
        <v>0</v>
      </c>
      <c r="Q124" s="6" t="str">
        <f t="shared" si="26"/>
        <v/>
      </c>
      <c r="R124" s="6" t="str">
        <f t="shared" si="27"/>
        <v/>
      </c>
      <c r="S124" s="19" t="str">
        <f>VLOOKUP(D124,特效对应!W:Z,4,FALSE)</f>
        <v>skill_19</v>
      </c>
      <c r="V124" s="19">
        <v>0</v>
      </c>
      <c r="W124" s="19">
        <f t="shared" si="22"/>
        <v>100</v>
      </c>
      <c r="X124" s="19">
        <v>0</v>
      </c>
      <c r="AA124" s="25">
        <v>1</v>
      </c>
      <c r="AB124" s="19">
        <f t="shared" si="28"/>
        <v>0</v>
      </c>
      <c r="AC124" s="19">
        <f t="shared" si="29"/>
        <v>0</v>
      </c>
      <c r="AD124" s="25" t="s">
        <v>1410</v>
      </c>
      <c r="AF124">
        <f t="shared" si="30"/>
        <v>14</v>
      </c>
      <c r="AH124" s="4"/>
      <c r="AM124" s="6" t="str">
        <f>_xlfn.IFNA(IF(IF($AG124=AM$9,VLOOKUP(AH124,buff!$K:$L,2,FALSE),"")=0,"",IF($AG124=AM$9,VLOOKUP(AH124,buff!$K:$L,2,FALSE),"")),"")</f>
        <v/>
      </c>
      <c r="AN124" s="6" t="str">
        <f>_xlfn.IFNA(IF(IF($AG124=AN$9,VLOOKUP(AI124,buff!$K:$L,2,FALSE),"")=0,"",IF($AG124=AN$9,VLOOKUP(AI124,buff!$K:$L,2,FALSE),"")),"")</f>
        <v/>
      </c>
      <c r="AO124" s="6" t="str">
        <f>_xlfn.IFNA(IF(IF($AG124=AO$9,VLOOKUP(AJ124,buff!$K:$L,2,FALSE),"")=0,"",IF($AG124=AO$9,VLOOKUP(AJ124,buff!$K:$L,2,FALSE),"")),"")</f>
        <v/>
      </c>
      <c r="AP124" s="6" t="str">
        <f>_xlfn.IFNA(IF(IF($AG124=AP$9,VLOOKUP(AK124,buff!$K:$L,2,FALSE),"")=0,"",IF($AG124=AP$9,VLOOKUP(AK124,buff!$K:$L,2,FALSE),"")),"")</f>
        <v/>
      </c>
      <c r="AQ124" s="6" t="str">
        <f>_xlfn.IFNA(IF(IF($AG124=AQ$9,VLOOKUP(AL124,buff!$K:$L,2,FALSE),"")=0,"",IF($AG124=AQ$9,VLOOKUP(AL124,buff!$K:$L,2,FALSE),"")),"")</f>
        <v/>
      </c>
      <c r="AR124" s="6" t="str">
        <f>_xlfn.IFNA(IF(IF($AG124=AR$9,VLOOKUP(AH124,buff!$K:$L,2,FALSE),"")=0,"",IF($AG124=AR$9,VLOOKUP(AH124,buff!$K:$L,2,FALSE),"")),"")</f>
        <v/>
      </c>
      <c r="AS124" s="6" t="str">
        <f>_xlfn.IFNA(IF(IF($AG124=AS$9,VLOOKUP(AI124,buff!$K:$L,2,FALSE),"")=0,"",IF($AG124=AS$9,VLOOKUP(AI124,buff!$K:$L,2,FALSE),"")),"")</f>
        <v/>
      </c>
      <c r="AT124" s="6" t="str">
        <f>_xlfn.IFNA(IF(IF($AG124=AT$9,VLOOKUP(AJ124,buff!$K:$L,2,FALSE),"")=0,"",IF($AG124=AT$9,VLOOKUP(AJ124,buff!$K:$L,2,FALSE),"")),"")</f>
        <v/>
      </c>
      <c r="AU124" s="6" t="str">
        <f>_xlfn.IFNA(IF(IF($AG124=AU$9,VLOOKUP(AK124,buff!$K:$L,2,FALSE),"")=0,"",IF($AG124=AU$9,VLOOKUP(AK124,buff!$K:$L,2,FALSE),"")),"")</f>
        <v/>
      </c>
      <c r="AV124" s="6" t="str">
        <f>_xlfn.IFNA(IF(IF($AG124=AV$9,VLOOKUP(AL124,buff!$K:$L,2,FALSE),"")=0,"",IF($AG124=AV$9,VLOOKUP(AL124,buff!$K:$L,2,FALSE),"")),"")</f>
        <v/>
      </c>
      <c r="AW124">
        <v>0</v>
      </c>
      <c r="AX124">
        <v>0</v>
      </c>
      <c r="AY124" s="22">
        <f t="shared" si="31"/>
        <v>300006</v>
      </c>
    </row>
    <row r="125" spans="2:51" x14ac:dyDescent="0.15">
      <c r="B125" s="8">
        <f t="shared" si="23"/>
        <v>30000615</v>
      </c>
      <c r="C125" s="8">
        <f t="shared" si="24"/>
        <v>15</v>
      </c>
      <c r="D125" s="8">
        <f t="shared" si="25"/>
        <v>6</v>
      </c>
      <c r="E125" t="str">
        <f>VLOOKUP(D125,特效对应!W:Y,2,FALSE)</f>
        <v>组合·玄水巨浪</v>
      </c>
      <c r="F125" s="20" t="s">
        <v>1452</v>
      </c>
      <c r="G125" s="4" t="s">
        <v>277</v>
      </c>
      <c r="H125" s="1" t="s">
        <v>102</v>
      </c>
      <c r="I125" s="20" t="s">
        <v>108</v>
      </c>
      <c r="J125" s="4"/>
      <c r="K125" s="4">
        <v>200</v>
      </c>
      <c r="L125" s="20">
        <f t="shared" si="21"/>
        <v>200</v>
      </c>
      <c r="M125" s="25" t="str">
        <f>M$4&amp;VLOOKUP(E125,特效对应!X:Y,2,FALSE)&amp;M$5</f>
        <v>||eff_xuanshuijulang|</v>
      </c>
      <c r="N125" s="25">
        <v>3</v>
      </c>
      <c r="O125" s="25">
        <v>0</v>
      </c>
      <c r="P125" s="25">
        <v>0</v>
      </c>
      <c r="Q125" s="6" t="str">
        <f t="shared" si="26"/>
        <v/>
      </c>
      <c r="R125" s="6" t="str">
        <f t="shared" si="27"/>
        <v/>
      </c>
      <c r="S125" s="19" t="str">
        <f>VLOOKUP(D125,特效对应!W:Z,4,FALSE)</f>
        <v>skill_19</v>
      </c>
      <c r="V125" s="19">
        <v>0</v>
      </c>
      <c r="W125" s="19">
        <f t="shared" si="22"/>
        <v>100</v>
      </c>
      <c r="X125" s="19">
        <v>0</v>
      </c>
      <c r="AA125" s="25">
        <v>1</v>
      </c>
      <c r="AB125" s="19">
        <f t="shared" si="28"/>
        <v>0</v>
      </c>
      <c r="AC125" s="19">
        <f t="shared" si="29"/>
        <v>0</v>
      </c>
      <c r="AD125" s="25" t="s">
        <v>1410</v>
      </c>
      <c r="AF125">
        <f t="shared" si="30"/>
        <v>15</v>
      </c>
      <c r="AH125" s="4"/>
      <c r="AM125" s="6" t="str">
        <f>_xlfn.IFNA(IF(IF($AG125=AM$9,VLOOKUP(AH125,buff!$K:$L,2,FALSE),"")=0,"",IF($AG125=AM$9,VLOOKUP(AH125,buff!$K:$L,2,FALSE),"")),"")</f>
        <v/>
      </c>
      <c r="AN125" s="6" t="str">
        <f>_xlfn.IFNA(IF(IF($AG125=AN$9,VLOOKUP(AI125,buff!$K:$L,2,FALSE),"")=0,"",IF($AG125=AN$9,VLOOKUP(AI125,buff!$K:$L,2,FALSE),"")),"")</f>
        <v/>
      </c>
      <c r="AO125" s="6" t="str">
        <f>_xlfn.IFNA(IF(IF($AG125=AO$9,VLOOKUP(AJ125,buff!$K:$L,2,FALSE),"")=0,"",IF($AG125=AO$9,VLOOKUP(AJ125,buff!$K:$L,2,FALSE),"")),"")</f>
        <v/>
      </c>
      <c r="AP125" s="6" t="str">
        <f>_xlfn.IFNA(IF(IF($AG125=AP$9,VLOOKUP(AK125,buff!$K:$L,2,FALSE),"")=0,"",IF($AG125=AP$9,VLOOKUP(AK125,buff!$K:$L,2,FALSE),"")),"")</f>
        <v/>
      </c>
      <c r="AQ125" s="6" t="str">
        <f>_xlfn.IFNA(IF(IF($AG125=AQ$9,VLOOKUP(AL125,buff!$K:$L,2,FALSE),"")=0,"",IF($AG125=AQ$9,VLOOKUP(AL125,buff!$K:$L,2,FALSE),"")),"")</f>
        <v/>
      </c>
      <c r="AR125" s="6" t="str">
        <f>_xlfn.IFNA(IF(IF($AG125=AR$9,VLOOKUP(AH125,buff!$K:$L,2,FALSE),"")=0,"",IF($AG125=AR$9,VLOOKUP(AH125,buff!$K:$L,2,FALSE),"")),"")</f>
        <v/>
      </c>
      <c r="AS125" s="6" t="str">
        <f>_xlfn.IFNA(IF(IF($AG125=AS$9,VLOOKUP(AI125,buff!$K:$L,2,FALSE),"")=0,"",IF($AG125=AS$9,VLOOKUP(AI125,buff!$K:$L,2,FALSE),"")),"")</f>
        <v/>
      </c>
      <c r="AT125" s="6" t="str">
        <f>_xlfn.IFNA(IF(IF($AG125=AT$9,VLOOKUP(AJ125,buff!$K:$L,2,FALSE),"")=0,"",IF($AG125=AT$9,VLOOKUP(AJ125,buff!$K:$L,2,FALSE),"")),"")</f>
        <v/>
      </c>
      <c r="AU125" s="6" t="str">
        <f>_xlfn.IFNA(IF(IF($AG125=AU$9,VLOOKUP(AK125,buff!$K:$L,2,FALSE),"")=0,"",IF($AG125=AU$9,VLOOKUP(AK125,buff!$K:$L,2,FALSE),"")),"")</f>
        <v/>
      </c>
      <c r="AV125" s="6" t="str">
        <f>_xlfn.IFNA(IF(IF($AG125=AV$9,VLOOKUP(AL125,buff!$K:$L,2,FALSE),"")=0,"",IF($AG125=AV$9,VLOOKUP(AL125,buff!$K:$L,2,FALSE),"")),"")</f>
        <v/>
      </c>
      <c r="AW125">
        <v>0</v>
      </c>
      <c r="AX125">
        <v>0</v>
      </c>
      <c r="AY125" s="22">
        <f t="shared" si="31"/>
        <v>300006</v>
      </c>
    </row>
    <row r="126" spans="2:51" x14ac:dyDescent="0.15">
      <c r="B126" s="8">
        <f t="shared" si="23"/>
        <v>30000616</v>
      </c>
      <c r="C126" s="8">
        <f t="shared" si="24"/>
        <v>16</v>
      </c>
      <c r="D126" s="8">
        <f t="shared" si="25"/>
        <v>6</v>
      </c>
      <c r="E126" t="str">
        <f>VLOOKUP(D126,特效对应!W:Y,2,FALSE)</f>
        <v>组合·玄水巨浪</v>
      </c>
      <c r="F126" s="20" t="s">
        <v>1452</v>
      </c>
      <c r="G126" s="4" t="s">
        <v>277</v>
      </c>
      <c r="H126" s="1" t="s">
        <v>102</v>
      </c>
      <c r="I126" s="20" t="s">
        <v>108</v>
      </c>
      <c r="J126" s="4"/>
      <c r="K126" s="4">
        <v>200</v>
      </c>
      <c r="L126" s="20">
        <f t="shared" si="21"/>
        <v>200</v>
      </c>
      <c r="M126" s="25" t="str">
        <f>M$4&amp;VLOOKUP(E126,特效对应!X:Y,2,FALSE)&amp;M$5</f>
        <v>||eff_xuanshuijulang|</v>
      </c>
      <c r="N126" s="25">
        <v>3</v>
      </c>
      <c r="O126" s="25">
        <v>0</v>
      </c>
      <c r="P126" s="25">
        <v>0</v>
      </c>
      <c r="Q126" s="6" t="str">
        <f t="shared" si="26"/>
        <v/>
      </c>
      <c r="R126" s="6" t="str">
        <f t="shared" si="27"/>
        <v/>
      </c>
      <c r="S126" s="19" t="str">
        <f>VLOOKUP(D126,特效对应!W:Z,4,FALSE)</f>
        <v>skill_19</v>
      </c>
      <c r="V126" s="19">
        <v>0</v>
      </c>
      <c r="W126" s="19">
        <f t="shared" si="22"/>
        <v>100</v>
      </c>
      <c r="X126" s="19">
        <v>0</v>
      </c>
      <c r="AA126" s="25">
        <v>1</v>
      </c>
      <c r="AB126" s="19">
        <f t="shared" si="28"/>
        <v>0</v>
      </c>
      <c r="AC126" s="19">
        <f t="shared" si="29"/>
        <v>0</v>
      </c>
      <c r="AD126" s="25" t="s">
        <v>1410</v>
      </c>
      <c r="AF126">
        <f t="shared" si="30"/>
        <v>16</v>
      </c>
      <c r="AH126" s="4"/>
      <c r="AM126" s="6" t="str">
        <f>_xlfn.IFNA(IF(IF($AG126=AM$9,VLOOKUP(AH126,buff!$K:$L,2,FALSE),"")=0,"",IF($AG126=AM$9,VLOOKUP(AH126,buff!$K:$L,2,FALSE),"")),"")</f>
        <v/>
      </c>
      <c r="AN126" s="6" t="str">
        <f>_xlfn.IFNA(IF(IF($AG126=AN$9,VLOOKUP(AI126,buff!$K:$L,2,FALSE),"")=0,"",IF($AG126=AN$9,VLOOKUP(AI126,buff!$K:$L,2,FALSE),"")),"")</f>
        <v/>
      </c>
      <c r="AO126" s="6" t="str">
        <f>_xlfn.IFNA(IF(IF($AG126=AO$9,VLOOKUP(AJ126,buff!$K:$L,2,FALSE),"")=0,"",IF($AG126=AO$9,VLOOKUP(AJ126,buff!$K:$L,2,FALSE),"")),"")</f>
        <v/>
      </c>
      <c r="AP126" s="6" t="str">
        <f>_xlfn.IFNA(IF(IF($AG126=AP$9,VLOOKUP(AK126,buff!$K:$L,2,FALSE),"")=0,"",IF($AG126=AP$9,VLOOKUP(AK126,buff!$K:$L,2,FALSE),"")),"")</f>
        <v/>
      </c>
      <c r="AQ126" s="6" t="str">
        <f>_xlfn.IFNA(IF(IF($AG126=AQ$9,VLOOKUP(AL126,buff!$K:$L,2,FALSE),"")=0,"",IF($AG126=AQ$9,VLOOKUP(AL126,buff!$K:$L,2,FALSE),"")),"")</f>
        <v/>
      </c>
      <c r="AR126" s="6" t="str">
        <f>_xlfn.IFNA(IF(IF($AG126=AR$9,VLOOKUP(AH126,buff!$K:$L,2,FALSE),"")=0,"",IF($AG126=AR$9,VLOOKUP(AH126,buff!$K:$L,2,FALSE),"")),"")</f>
        <v/>
      </c>
      <c r="AS126" s="6" t="str">
        <f>_xlfn.IFNA(IF(IF($AG126=AS$9,VLOOKUP(AI126,buff!$K:$L,2,FALSE),"")=0,"",IF($AG126=AS$9,VLOOKUP(AI126,buff!$K:$L,2,FALSE),"")),"")</f>
        <v/>
      </c>
      <c r="AT126" s="6" t="str">
        <f>_xlfn.IFNA(IF(IF($AG126=AT$9,VLOOKUP(AJ126,buff!$K:$L,2,FALSE),"")=0,"",IF($AG126=AT$9,VLOOKUP(AJ126,buff!$K:$L,2,FALSE),"")),"")</f>
        <v/>
      </c>
      <c r="AU126" s="6" t="str">
        <f>_xlfn.IFNA(IF(IF($AG126=AU$9,VLOOKUP(AK126,buff!$K:$L,2,FALSE),"")=0,"",IF($AG126=AU$9,VLOOKUP(AK126,buff!$K:$L,2,FALSE),"")),"")</f>
        <v/>
      </c>
      <c r="AV126" s="6" t="str">
        <f>_xlfn.IFNA(IF(IF($AG126=AV$9,VLOOKUP(AL126,buff!$K:$L,2,FALSE),"")=0,"",IF($AG126=AV$9,VLOOKUP(AL126,buff!$K:$L,2,FALSE),"")),"")</f>
        <v/>
      </c>
      <c r="AW126">
        <v>0</v>
      </c>
      <c r="AX126">
        <v>0</v>
      </c>
      <c r="AY126" s="22">
        <f t="shared" si="31"/>
        <v>300006</v>
      </c>
    </row>
    <row r="127" spans="2:51" x14ac:dyDescent="0.15">
      <c r="B127" s="8">
        <f t="shared" si="23"/>
        <v>30000617</v>
      </c>
      <c r="C127" s="8">
        <f t="shared" si="24"/>
        <v>17</v>
      </c>
      <c r="D127" s="8">
        <f t="shared" si="25"/>
        <v>6</v>
      </c>
      <c r="E127" t="str">
        <f>VLOOKUP(D127,特效对应!W:Y,2,FALSE)</f>
        <v>组合·玄水巨浪</v>
      </c>
      <c r="F127" s="20" t="s">
        <v>1452</v>
      </c>
      <c r="G127" s="4" t="s">
        <v>277</v>
      </c>
      <c r="H127" s="1" t="s">
        <v>102</v>
      </c>
      <c r="I127" s="20" t="s">
        <v>108</v>
      </c>
      <c r="J127" s="4"/>
      <c r="K127" s="4">
        <v>200</v>
      </c>
      <c r="L127" s="20">
        <f t="shared" si="21"/>
        <v>200</v>
      </c>
      <c r="M127" s="25" t="str">
        <f>M$4&amp;VLOOKUP(E127,特效对应!X:Y,2,FALSE)&amp;M$5</f>
        <v>||eff_xuanshuijulang|</v>
      </c>
      <c r="N127" s="25">
        <v>3</v>
      </c>
      <c r="O127" s="25">
        <v>0</v>
      </c>
      <c r="P127" s="25">
        <v>0</v>
      </c>
      <c r="Q127" s="6" t="str">
        <f t="shared" si="26"/>
        <v/>
      </c>
      <c r="R127" s="6" t="str">
        <f t="shared" si="27"/>
        <v/>
      </c>
      <c r="S127" s="19" t="str">
        <f>VLOOKUP(D127,特效对应!W:Z,4,FALSE)</f>
        <v>skill_19</v>
      </c>
      <c r="V127" s="19">
        <v>0</v>
      </c>
      <c r="W127" s="19">
        <f t="shared" si="22"/>
        <v>100</v>
      </c>
      <c r="X127" s="19">
        <v>0</v>
      </c>
      <c r="AA127" s="25">
        <v>1</v>
      </c>
      <c r="AB127" s="19">
        <f t="shared" si="28"/>
        <v>0</v>
      </c>
      <c r="AC127" s="19">
        <f t="shared" si="29"/>
        <v>0</v>
      </c>
      <c r="AD127" s="25" t="s">
        <v>1410</v>
      </c>
      <c r="AF127">
        <f t="shared" si="30"/>
        <v>17</v>
      </c>
      <c r="AH127" s="4"/>
      <c r="AM127" s="6" t="str">
        <f>_xlfn.IFNA(IF(IF($AG127=AM$9,VLOOKUP(AH127,buff!$K:$L,2,FALSE),"")=0,"",IF($AG127=AM$9,VLOOKUP(AH127,buff!$K:$L,2,FALSE),"")),"")</f>
        <v/>
      </c>
      <c r="AN127" s="6" t="str">
        <f>_xlfn.IFNA(IF(IF($AG127=AN$9,VLOOKUP(AI127,buff!$K:$L,2,FALSE),"")=0,"",IF($AG127=AN$9,VLOOKUP(AI127,buff!$K:$L,2,FALSE),"")),"")</f>
        <v/>
      </c>
      <c r="AO127" s="6" t="str">
        <f>_xlfn.IFNA(IF(IF($AG127=AO$9,VLOOKUP(AJ127,buff!$K:$L,2,FALSE),"")=0,"",IF($AG127=AO$9,VLOOKUP(AJ127,buff!$K:$L,2,FALSE),"")),"")</f>
        <v/>
      </c>
      <c r="AP127" s="6" t="str">
        <f>_xlfn.IFNA(IF(IF($AG127=AP$9,VLOOKUP(AK127,buff!$K:$L,2,FALSE),"")=0,"",IF($AG127=AP$9,VLOOKUP(AK127,buff!$K:$L,2,FALSE),"")),"")</f>
        <v/>
      </c>
      <c r="AQ127" s="6" t="str">
        <f>_xlfn.IFNA(IF(IF($AG127=AQ$9,VLOOKUP(AL127,buff!$K:$L,2,FALSE),"")=0,"",IF($AG127=AQ$9,VLOOKUP(AL127,buff!$K:$L,2,FALSE),"")),"")</f>
        <v/>
      </c>
      <c r="AR127" s="6" t="str">
        <f>_xlfn.IFNA(IF(IF($AG127=AR$9,VLOOKUP(AH127,buff!$K:$L,2,FALSE),"")=0,"",IF($AG127=AR$9,VLOOKUP(AH127,buff!$K:$L,2,FALSE),"")),"")</f>
        <v/>
      </c>
      <c r="AS127" s="6" t="str">
        <f>_xlfn.IFNA(IF(IF($AG127=AS$9,VLOOKUP(AI127,buff!$K:$L,2,FALSE),"")=0,"",IF($AG127=AS$9,VLOOKUP(AI127,buff!$K:$L,2,FALSE),"")),"")</f>
        <v/>
      </c>
      <c r="AT127" s="6" t="str">
        <f>_xlfn.IFNA(IF(IF($AG127=AT$9,VLOOKUP(AJ127,buff!$K:$L,2,FALSE),"")=0,"",IF($AG127=AT$9,VLOOKUP(AJ127,buff!$K:$L,2,FALSE),"")),"")</f>
        <v/>
      </c>
      <c r="AU127" s="6" t="str">
        <f>_xlfn.IFNA(IF(IF($AG127=AU$9,VLOOKUP(AK127,buff!$K:$L,2,FALSE),"")=0,"",IF($AG127=AU$9,VLOOKUP(AK127,buff!$K:$L,2,FALSE),"")),"")</f>
        <v/>
      </c>
      <c r="AV127" s="6" t="str">
        <f>_xlfn.IFNA(IF(IF($AG127=AV$9,VLOOKUP(AL127,buff!$K:$L,2,FALSE),"")=0,"",IF($AG127=AV$9,VLOOKUP(AL127,buff!$K:$L,2,FALSE),"")),"")</f>
        <v/>
      </c>
      <c r="AW127">
        <v>0</v>
      </c>
      <c r="AX127">
        <v>0</v>
      </c>
      <c r="AY127" s="22">
        <f t="shared" si="31"/>
        <v>300006</v>
      </c>
    </row>
    <row r="128" spans="2:51" x14ac:dyDescent="0.15">
      <c r="B128" s="8">
        <f t="shared" si="23"/>
        <v>30000618</v>
      </c>
      <c r="C128" s="8">
        <f t="shared" si="24"/>
        <v>18</v>
      </c>
      <c r="D128" s="8">
        <f t="shared" si="25"/>
        <v>6</v>
      </c>
      <c r="E128" t="str">
        <f>VLOOKUP(D128,特效对应!W:Y,2,FALSE)</f>
        <v>组合·玄水巨浪</v>
      </c>
      <c r="F128" s="20" t="s">
        <v>1452</v>
      </c>
      <c r="G128" s="4" t="s">
        <v>277</v>
      </c>
      <c r="H128" s="1" t="s">
        <v>102</v>
      </c>
      <c r="I128" s="20" t="s">
        <v>108</v>
      </c>
      <c r="J128" s="4"/>
      <c r="K128" s="4">
        <v>200</v>
      </c>
      <c r="L128" s="20">
        <f t="shared" si="21"/>
        <v>200</v>
      </c>
      <c r="M128" s="25" t="str">
        <f>M$4&amp;VLOOKUP(E128,特效对应!X:Y,2,FALSE)&amp;M$5</f>
        <v>||eff_xuanshuijulang|</v>
      </c>
      <c r="N128" s="25">
        <v>3</v>
      </c>
      <c r="O128" s="25">
        <v>0</v>
      </c>
      <c r="P128" s="25">
        <v>0</v>
      </c>
      <c r="Q128" s="6" t="str">
        <f t="shared" si="26"/>
        <v/>
      </c>
      <c r="R128" s="6" t="str">
        <f t="shared" si="27"/>
        <v/>
      </c>
      <c r="S128" s="19" t="str">
        <f>VLOOKUP(D128,特效对应!W:Z,4,FALSE)</f>
        <v>skill_19</v>
      </c>
      <c r="V128" s="19">
        <v>0</v>
      </c>
      <c r="W128" s="19">
        <f t="shared" si="22"/>
        <v>100</v>
      </c>
      <c r="X128" s="19">
        <v>0</v>
      </c>
      <c r="AA128" s="25">
        <v>1</v>
      </c>
      <c r="AB128" s="19">
        <f t="shared" si="28"/>
        <v>0</v>
      </c>
      <c r="AC128" s="19">
        <f t="shared" si="29"/>
        <v>0</v>
      </c>
      <c r="AD128" s="25" t="s">
        <v>1410</v>
      </c>
      <c r="AF128">
        <f t="shared" si="30"/>
        <v>18</v>
      </c>
      <c r="AH128" s="4"/>
      <c r="AM128" s="6" t="str">
        <f>_xlfn.IFNA(IF(IF($AG128=AM$9,VLOOKUP(AH128,buff!$K:$L,2,FALSE),"")=0,"",IF($AG128=AM$9,VLOOKUP(AH128,buff!$K:$L,2,FALSE),"")),"")</f>
        <v/>
      </c>
      <c r="AN128" s="6" t="str">
        <f>_xlfn.IFNA(IF(IF($AG128=AN$9,VLOOKUP(AI128,buff!$K:$L,2,FALSE),"")=0,"",IF($AG128=AN$9,VLOOKUP(AI128,buff!$K:$L,2,FALSE),"")),"")</f>
        <v/>
      </c>
      <c r="AO128" s="6" t="str">
        <f>_xlfn.IFNA(IF(IF($AG128=AO$9,VLOOKUP(AJ128,buff!$K:$L,2,FALSE),"")=0,"",IF($AG128=AO$9,VLOOKUP(AJ128,buff!$K:$L,2,FALSE),"")),"")</f>
        <v/>
      </c>
      <c r="AP128" s="6" t="str">
        <f>_xlfn.IFNA(IF(IF($AG128=AP$9,VLOOKUP(AK128,buff!$K:$L,2,FALSE),"")=0,"",IF($AG128=AP$9,VLOOKUP(AK128,buff!$K:$L,2,FALSE),"")),"")</f>
        <v/>
      </c>
      <c r="AQ128" s="6" t="str">
        <f>_xlfn.IFNA(IF(IF($AG128=AQ$9,VLOOKUP(AL128,buff!$K:$L,2,FALSE),"")=0,"",IF($AG128=AQ$9,VLOOKUP(AL128,buff!$K:$L,2,FALSE),"")),"")</f>
        <v/>
      </c>
      <c r="AR128" s="6" t="str">
        <f>_xlfn.IFNA(IF(IF($AG128=AR$9,VLOOKUP(AH128,buff!$K:$L,2,FALSE),"")=0,"",IF($AG128=AR$9,VLOOKUP(AH128,buff!$K:$L,2,FALSE),"")),"")</f>
        <v/>
      </c>
      <c r="AS128" s="6" t="str">
        <f>_xlfn.IFNA(IF(IF($AG128=AS$9,VLOOKUP(AI128,buff!$K:$L,2,FALSE),"")=0,"",IF($AG128=AS$9,VLOOKUP(AI128,buff!$K:$L,2,FALSE),"")),"")</f>
        <v/>
      </c>
      <c r="AT128" s="6" t="str">
        <f>_xlfn.IFNA(IF(IF($AG128=AT$9,VLOOKUP(AJ128,buff!$K:$L,2,FALSE),"")=0,"",IF($AG128=AT$9,VLOOKUP(AJ128,buff!$K:$L,2,FALSE),"")),"")</f>
        <v/>
      </c>
      <c r="AU128" s="6" t="str">
        <f>_xlfn.IFNA(IF(IF($AG128=AU$9,VLOOKUP(AK128,buff!$K:$L,2,FALSE),"")=0,"",IF($AG128=AU$9,VLOOKUP(AK128,buff!$K:$L,2,FALSE),"")),"")</f>
        <v/>
      </c>
      <c r="AV128" s="6" t="str">
        <f>_xlfn.IFNA(IF(IF($AG128=AV$9,VLOOKUP(AL128,buff!$K:$L,2,FALSE),"")=0,"",IF($AG128=AV$9,VLOOKUP(AL128,buff!$K:$L,2,FALSE),"")),"")</f>
        <v/>
      </c>
      <c r="AW128">
        <v>0</v>
      </c>
      <c r="AX128">
        <v>0</v>
      </c>
      <c r="AY128" s="22">
        <f t="shared" si="31"/>
        <v>300006</v>
      </c>
    </row>
    <row r="129" spans="2:51" x14ac:dyDescent="0.15">
      <c r="B129" s="8">
        <f t="shared" si="23"/>
        <v>30000619</v>
      </c>
      <c r="C129" s="8">
        <f t="shared" si="24"/>
        <v>19</v>
      </c>
      <c r="D129" s="8">
        <f t="shared" si="25"/>
        <v>6</v>
      </c>
      <c r="E129" t="str">
        <f>VLOOKUP(D129,特效对应!W:Y,2,FALSE)</f>
        <v>组合·玄水巨浪</v>
      </c>
      <c r="F129" s="20" t="s">
        <v>1452</v>
      </c>
      <c r="G129" s="4" t="s">
        <v>277</v>
      </c>
      <c r="H129" s="1" t="s">
        <v>102</v>
      </c>
      <c r="I129" s="20" t="s">
        <v>108</v>
      </c>
      <c r="J129" s="4"/>
      <c r="K129" s="4">
        <v>200</v>
      </c>
      <c r="L129" s="20">
        <f t="shared" si="21"/>
        <v>200</v>
      </c>
      <c r="M129" s="25" t="str">
        <f>M$4&amp;VLOOKUP(E129,特效对应!X:Y,2,FALSE)&amp;M$5</f>
        <v>||eff_xuanshuijulang|</v>
      </c>
      <c r="N129" s="25">
        <v>3</v>
      </c>
      <c r="O129" s="25">
        <v>0</v>
      </c>
      <c r="P129" s="25">
        <v>0</v>
      </c>
      <c r="Q129" s="6" t="str">
        <f t="shared" si="26"/>
        <v/>
      </c>
      <c r="R129" s="6" t="str">
        <f t="shared" si="27"/>
        <v/>
      </c>
      <c r="S129" s="19" t="str">
        <f>VLOOKUP(D129,特效对应!W:Z,4,FALSE)</f>
        <v>skill_19</v>
      </c>
      <c r="V129" s="19">
        <v>0</v>
      </c>
      <c r="W129" s="19">
        <f t="shared" si="22"/>
        <v>100</v>
      </c>
      <c r="X129" s="19">
        <v>0</v>
      </c>
      <c r="AA129" s="25">
        <v>1</v>
      </c>
      <c r="AB129" s="19">
        <f t="shared" si="28"/>
        <v>0</v>
      </c>
      <c r="AC129" s="19">
        <f t="shared" si="29"/>
        <v>0</v>
      </c>
      <c r="AD129" s="25" t="s">
        <v>1410</v>
      </c>
      <c r="AF129">
        <f t="shared" si="30"/>
        <v>19</v>
      </c>
      <c r="AH129" s="4"/>
      <c r="AM129" s="6" t="str">
        <f>_xlfn.IFNA(IF(IF($AG129=AM$9,VLOOKUP(AH129,buff!$K:$L,2,FALSE),"")=0,"",IF($AG129=AM$9,VLOOKUP(AH129,buff!$K:$L,2,FALSE),"")),"")</f>
        <v/>
      </c>
      <c r="AN129" s="6" t="str">
        <f>_xlfn.IFNA(IF(IF($AG129=AN$9,VLOOKUP(AI129,buff!$K:$L,2,FALSE),"")=0,"",IF($AG129=AN$9,VLOOKUP(AI129,buff!$K:$L,2,FALSE),"")),"")</f>
        <v/>
      </c>
      <c r="AO129" s="6" t="str">
        <f>_xlfn.IFNA(IF(IF($AG129=AO$9,VLOOKUP(AJ129,buff!$K:$L,2,FALSE),"")=0,"",IF($AG129=AO$9,VLOOKUP(AJ129,buff!$K:$L,2,FALSE),"")),"")</f>
        <v/>
      </c>
      <c r="AP129" s="6" t="str">
        <f>_xlfn.IFNA(IF(IF($AG129=AP$9,VLOOKUP(AK129,buff!$K:$L,2,FALSE),"")=0,"",IF($AG129=AP$9,VLOOKUP(AK129,buff!$K:$L,2,FALSE),"")),"")</f>
        <v/>
      </c>
      <c r="AQ129" s="6" t="str">
        <f>_xlfn.IFNA(IF(IF($AG129=AQ$9,VLOOKUP(AL129,buff!$K:$L,2,FALSE),"")=0,"",IF($AG129=AQ$9,VLOOKUP(AL129,buff!$K:$L,2,FALSE),"")),"")</f>
        <v/>
      </c>
      <c r="AR129" s="6" t="str">
        <f>_xlfn.IFNA(IF(IF($AG129=AR$9,VLOOKUP(AH129,buff!$K:$L,2,FALSE),"")=0,"",IF($AG129=AR$9,VLOOKUP(AH129,buff!$K:$L,2,FALSE),"")),"")</f>
        <v/>
      </c>
      <c r="AS129" s="6" t="str">
        <f>_xlfn.IFNA(IF(IF($AG129=AS$9,VLOOKUP(AI129,buff!$K:$L,2,FALSE),"")=0,"",IF($AG129=AS$9,VLOOKUP(AI129,buff!$K:$L,2,FALSE),"")),"")</f>
        <v/>
      </c>
      <c r="AT129" s="6" t="str">
        <f>_xlfn.IFNA(IF(IF($AG129=AT$9,VLOOKUP(AJ129,buff!$K:$L,2,FALSE),"")=0,"",IF($AG129=AT$9,VLOOKUP(AJ129,buff!$K:$L,2,FALSE),"")),"")</f>
        <v/>
      </c>
      <c r="AU129" s="6" t="str">
        <f>_xlfn.IFNA(IF(IF($AG129=AU$9,VLOOKUP(AK129,buff!$K:$L,2,FALSE),"")=0,"",IF($AG129=AU$9,VLOOKUP(AK129,buff!$K:$L,2,FALSE),"")),"")</f>
        <v/>
      </c>
      <c r="AV129" s="6" t="str">
        <f>_xlfn.IFNA(IF(IF($AG129=AV$9,VLOOKUP(AL129,buff!$K:$L,2,FALSE),"")=0,"",IF($AG129=AV$9,VLOOKUP(AL129,buff!$K:$L,2,FALSE),"")),"")</f>
        <v/>
      </c>
      <c r="AW129">
        <v>0</v>
      </c>
      <c r="AX129">
        <v>0</v>
      </c>
      <c r="AY129" s="22">
        <f t="shared" si="31"/>
        <v>300006</v>
      </c>
    </row>
    <row r="130" spans="2:51" x14ac:dyDescent="0.15">
      <c r="B130" s="8">
        <f t="shared" si="23"/>
        <v>30000620</v>
      </c>
      <c r="C130" s="8">
        <f t="shared" si="24"/>
        <v>20</v>
      </c>
      <c r="D130" s="8">
        <f t="shared" si="25"/>
        <v>6</v>
      </c>
      <c r="E130" t="str">
        <f>VLOOKUP(D130,特效对应!W:Y,2,FALSE)</f>
        <v>组合·玄水巨浪</v>
      </c>
      <c r="F130" s="20" t="s">
        <v>1452</v>
      </c>
      <c r="G130" s="4" t="s">
        <v>277</v>
      </c>
      <c r="H130" s="1" t="s">
        <v>102</v>
      </c>
      <c r="I130" s="20" t="s">
        <v>108</v>
      </c>
      <c r="J130" s="4"/>
      <c r="K130" s="4">
        <v>200</v>
      </c>
      <c r="L130" s="20">
        <f t="shared" si="21"/>
        <v>200</v>
      </c>
      <c r="M130" s="25" t="str">
        <f>M$4&amp;VLOOKUP(E130,特效对应!X:Y,2,FALSE)&amp;M$5</f>
        <v>||eff_xuanshuijulang|</v>
      </c>
      <c r="N130" s="25">
        <v>3</v>
      </c>
      <c r="O130" s="25">
        <v>0</v>
      </c>
      <c r="P130" s="25">
        <v>0</v>
      </c>
      <c r="Q130" s="6" t="str">
        <f t="shared" si="26"/>
        <v/>
      </c>
      <c r="R130" s="6" t="str">
        <f t="shared" si="27"/>
        <v/>
      </c>
      <c r="S130" s="19" t="str">
        <f>VLOOKUP(D130,特效对应!W:Z,4,FALSE)</f>
        <v>skill_19</v>
      </c>
      <c r="V130" s="19">
        <v>0</v>
      </c>
      <c r="W130" s="19">
        <f t="shared" si="22"/>
        <v>100</v>
      </c>
      <c r="X130" s="19">
        <v>0</v>
      </c>
      <c r="AA130" s="25">
        <v>1</v>
      </c>
      <c r="AB130" s="19">
        <f t="shared" si="28"/>
        <v>0</v>
      </c>
      <c r="AC130" s="19">
        <f t="shared" si="29"/>
        <v>0</v>
      </c>
      <c r="AD130" s="25" t="s">
        <v>1410</v>
      </c>
      <c r="AF130">
        <f t="shared" si="30"/>
        <v>20</v>
      </c>
      <c r="AH130" s="4"/>
      <c r="AM130" s="6" t="str">
        <f>_xlfn.IFNA(IF(IF($AG130=AM$9,VLOOKUP(AH130,buff!$K:$L,2,FALSE),"")=0,"",IF($AG130=AM$9,VLOOKUP(AH130,buff!$K:$L,2,FALSE),"")),"")</f>
        <v/>
      </c>
      <c r="AN130" s="6" t="str">
        <f>_xlfn.IFNA(IF(IF($AG130=AN$9,VLOOKUP(AI130,buff!$K:$L,2,FALSE),"")=0,"",IF($AG130=AN$9,VLOOKUP(AI130,buff!$K:$L,2,FALSE),"")),"")</f>
        <v/>
      </c>
      <c r="AO130" s="6" t="str">
        <f>_xlfn.IFNA(IF(IF($AG130=AO$9,VLOOKUP(AJ130,buff!$K:$L,2,FALSE),"")=0,"",IF($AG130=AO$9,VLOOKUP(AJ130,buff!$K:$L,2,FALSE),"")),"")</f>
        <v/>
      </c>
      <c r="AP130" s="6" t="str">
        <f>_xlfn.IFNA(IF(IF($AG130=AP$9,VLOOKUP(AK130,buff!$K:$L,2,FALSE),"")=0,"",IF($AG130=AP$9,VLOOKUP(AK130,buff!$K:$L,2,FALSE),"")),"")</f>
        <v/>
      </c>
      <c r="AQ130" s="6" t="str">
        <f>_xlfn.IFNA(IF(IF($AG130=AQ$9,VLOOKUP(AL130,buff!$K:$L,2,FALSE),"")=0,"",IF($AG130=AQ$9,VLOOKUP(AL130,buff!$K:$L,2,FALSE),"")),"")</f>
        <v/>
      </c>
      <c r="AR130" s="6" t="str">
        <f>_xlfn.IFNA(IF(IF($AG130=AR$9,VLOOKUP(AH130,buff!$K:$L,2,FALSE),"")=0,"",IF($AG130=AR$9,VLOOKUP(AH130,buff!$K:$L,2,FALSE),"")),"")</f>
        <v/>
      </c>
      <c r="AS130" s="6" t="str">
        <f>_xlfn.IFNA(IF(IF($AG130=AS$9,VLOOKUP(AI130,buff!$K:$L,2,FALSE),"")=0,"",IF($AG130=AS$9,VLOOKUP(AI130,buff!$K:$L,2,FALSE),"")),"")</f>
        <v/>
      </c>
      <c r="AT130" s="6" t="str">
        <f>_xlfn.IFNA(IF(IF($AG130=AT$9,VLOOKUP(AJ130,buff!$K:$L,2,FALSE),"")=0,"",IF($AG130=AT$9,VLOOKUP(AJ130,buff!$K:$L,2,FALSE),"")),"")</f>
        <v/>
      </c>
      <c r="AU130" s="6" t="str">
        <f>_xlfn.IFNA(IF(IF($AG130=AU$9,VLOOKUP(AK130,buff!$K:$L,2,FALSE),"")=0,"",IF($AG130=AU$9,VLOOKUP(AK130,buff!$K:$L,2,FALSE),"")),"")</f>
        <v/>
      </c>
      <c r="AV130" s="6" t="str">
        <f>_xlfn.IFNA(IF(IF($AG130=AV$9,VLOOKUP(AL130,buff!$K:$L,2,FALSE),"")=0,"",IF($AG130=AV$9,VLOOKUP(AL130,buff!$K:$L,2,FALSE),"")),"")</f>
        <v/>
      </c>
      <c r="AW130">
        <v>0</v>
      </c>
      <c r="AX130">
        <v>0</v>
      </c>
      <c r="AY130" s="22">
        <f t="shared" si="31"/>
        <v>300006</v>
      </c>
    </row>
    <row r="131" spans="2:51" x14ac:dyDescent="0.15">
      <c r="B131" s="8">
        <f t="shared" si="23"/>
        <v>30000701</v>
      </c>
      <c r="C131" s="8">
        <f t="shared" si="24"/>
        <v>1</v>
      </c>
      <c r="D131" s="8">
        <f t="shared" si="25"/>
        <v>7</v>
      </c>
      <c r="E131" t="str">
        <f>VLOOKUP(D131,特效对应!W:Y,2,FALSE)</f>
        <v>组合·雪飘千里</v>
      </c>
      <c r="F131" s="20" t="s">
        <v>1452</v>
      </c>
      <c r="G131" s="4" t="s">
        <v>277</v>
      </c>
      <c r="H131" s="1" t="s">
        <v>102</v>
      </c>
      <c r="I131" s="20" t="s">
        <v>108</v>
      </c>
      <c r="J131" s="4"/>
      <c r="K131" s="4">
        <v>200</v>
      </c>
      <c r="L131" s="20">
        <f t="shared" si="21"/>
        <v>200</v>
      </c>
      <c r="M131" s="25" t="str">
        <f>M$4&amp;VLOOKUP(E131,特效对应!X:Y,2,FALSE)&amp;M$5</f>
        <v>||eff_xuepiaoqianli|</v>
      </c>
      <c r="N131" s="25">
        <v>3</v>
      </c>
      <c r="O131" s="25">
        <v>0</v>
      </c>
      <c r="P131" s="25">
        <v>0</v>
      </c>
      <c r="Q131" s="6" t="str">
        <f t="shared" si="26"/>
        <v/>
      </c>
      <c r="R131" s="6" t="str">
        <f t="shared" si="27"/>
        <v/>
      </c>
      <c r="S131" s="19" t="str">
        <f>VLOOKUP(D131,特效对应!W:Z,4,FALSE)</f>
        <v>skill_22</v>
      </c>
      <c r="V131" s="19">
        <v>0</v>
      </c>
      <c r="W131" s="19">
        <f t="shared" si="22"/>
        <v>100</v>
      </c>
      <c r="X131" s="19">
        <v>0</v>
      </c>
      <c r="AA131" s="25">
        <v>1</v>
      </c>
      <c r="AB131" s="19">
        <f t="shared" si="28"/>
        <v>0</v>
      </c>
      <c r="AC131" s="19">
        <f t="shared" si="29"/>
        <v>0</v>
      </c>
      <c r="AD131" s="25" t="s">
        <v>1410</v>
      </c>
      <c r="AF131">
        <f t="shared" si="30"/>
        <v>1</v>
      </c>
      <c r="AH131" s="4"/>
      <c r="AM131" s="6" t="str">
        <f>_xlfn.IFNA(IF(IF($AG131=AM$9,VLOOKUP(AH131,buff!$K:$L,2,FALSE),"")=0,"",IF($AG131=AM$9,VLOOKUP(AH131,buff!$K:$L,2,FALSE),"")),"")</f>
        <v/>
      </c>
      <c r="AN131" s="6" t="str">
        <f>_xlfn.IFNA(IF(IF($AG131=AN$9,VLOOKUP(AI131,buff!$K:$L,2,FALSE),"")=0,"",IF($AG131=AN$9,VLOOKUP(AI131,buff!$K:$L,2,FALSE),"")),"")</f>
        <v/>
      </c>
      <c r="AO131" s="6" t="str">
        <f>_xlfn.IFNA(IF(IF($AG131=AO$9,VLOOKUP(AJ131,buff!$K:$L,2,FALSE),"")=0,"",IF($AG131=AO$9,VLOOKUP(AJ131,buff!$K:$L,2,FALSE),"")),"")</f>
        <v/>
      </c>
      <c r="AP131" s="6" t="str">
        <f>_xlfn.IFNA(IF(IF($AG131=AP$9,VLOOKUP(AK131,buff!$K:$L,2,FALSE),"")=0,"",IF($AG131=AP$9,VLOOKUP(AK131,buff!$K:$L,2,FALSE),"")),"")</f>
        <v/>
      </c>
      <c r="AQ131" s="6" t="str">
        <f>_xlfn.IFNA(IF(IF($AG131=AQ$9,VLOOKUP(AL131,buff!$K:$L,2,FALSE),"")=0,"",IF($AG131=AQ$9,VLOOKUP(AL131,buff!$K:$L,2,FALSE),"")),"")</f>
        <v/>
      </c>
      <c r="AR131" s="6" t="str">
        <f>_xlfn.IFNA(IF(IF($AG131=AR$9,VLOOKUP(AH131,buff!$K:$L,2,FALSE),"")=0,"",IF($AG131=AR$9,VLOOKUP(AH131,buff!$K:$L,2,FALSE),"")),"")</f>
        <v/>
      </c>
      <c r="AS131" s="6" t="str">
        <f>_xlfn.IFNA(IF(IF($AG131=AS$9,VLOOKUP(AI131,buff!$K:$L,2,FALSE),"")=0,"",IF($AG131=AS$9,VLOOKUP(AI131,buff!$K:$L,2,FALSE),"")),"")</f>
        <v/>
      </c>
      <c r="AT131" s="6" t="str">
        <f>_xlfn.IFNA(IF(IF($AG131=AT$9,VLOOKUP(AJ131,buff!$K:$L,2,FALSE),"")=0,"",IF($AG131=AT$9,VLOOKUP(AJ131,buff!$K:$L,2,FALSE),"")),"")</f>
        <v/>
      </c>
      <c r="AU131" s="6" t="str">
        <f>_xlfn.IFNA(IF(IF($AG131=AU$9,VLOOKUP(AK131,buff!$K:$L,2,FALSE),"")=0,"",IF($AG131=AU$9,VLOOKUP(AK131,buff!$K:$L,2,FALSE),"")),"")</f>
        <v/>
      </c>
      <c r="AV131" s="6" t="str">
        <f>_xlfn.IFNA(IF(IF($AG131=AV$9,VLOOKUP(AL131,buff!$K:$L,2,FALSE),"")=0,"",IF($AG131=AV$9,VLOOKUP(AL131,buff!$K:$L,2,FALSE),"")),"")</f>
        <v/>
      </c>
      <c r="AW131">
        <v>0</v>
      </c>
      <c r="AX131">
        <v>0</v>
      </c>
      <c r="AY131" s="22">
        <f t="shared" si="31"/>
        <v>300007</v>
      </c>
    </row>
    <row r="132" spans="2:51" x14ac:dyDescent="0.15">
      <c r="B132" s="8">
        <f t="shared" si="23"/>
        <v>30000702</v>
      </c>
      <c r="C132" s="8">
        <f t="shared" si="24"/>
        <v>2</v>
      </c>
      <c r="D132" s="8">
        <f t="shared" si="25"/>
        <v>7</v>
      </c>
      <c r="E132" t="str">
        <f>VLOOKUP(D132,特效对应!W:Y,2,FALSE)</f>
        <v>组合·雪飘千里</v>
      </c>
      <c r="F132" s="20" t="s">
        <v>1452</v>
      </c>
      <c r="G132" s="4" t="s">
        <v>277</v>
      </c>
      <c r="H132" s="1" t="s">
        <v>102</v>
      </c>
      <c r="I132" s="20" t="s">
        <v>108</v>
      </c>
      <c r="J132" s="4"/>
      <c r="K132" s="4">
        <v>200</v>
      </c>
      <c r="L132" s="20">
        <f t="shared" si="21"/>
        <v>200</v>
      </c>
      <c r="M132" s="25" t="str">
        <f>M$4&amp;VLOOKUP(E132,特效对应!X:Y,2,FALSE)&amp;M$5</f>
        <v>||eff_xuepiaoqianli|</v>
      </c>
      <c r="N132" s="25">
        <v>3</v>
      </c>
      <c r="O132" s="25">
        <v>0</v>
      </c>
      <c r="P132" s="25">
        <v>0</v>
      </c>
      <c r="Q132" s="6" t="str">
        <f t="shared" si="26"/>
        <v/>
      </c>
      <c r="R132" s="6" t="str">
        <f t="shared" si="27"/>
        <v/>
      </c>
      <c r="S132" s="19" t="str">
        <f>VLOOKUP(D132,特效对应!W:Z,4,FALSE)</f>
        <v>skill_22</v>
      </c>
      <c r="V132" s="19">
        <v>0</v>
      </c>
      <c r="W132" s="19">
        <f t="shared" si="22"/>
        <v>100</v>
      </c>
      <c r="X132" s="19">
        <v>0</v>
      </c>
      <c r="AA132" s="25">
        <v>1</v>
      </c>
      <c r="AB132" s="19">
        <f t="shared" si="28"/>
        <v>0</v>
      </c>
      <c r="AC132" s="19">
        <f t="shared" si="29"/>
        <v>0</v>
      </c>
      <c r="AD132" s="25" t="s">
        <v>1410</v>
      </c>
      <c r="AF132">
        <f t="shared" si="30"/>
        <v>2</v>
      </c>
      <c r="AH132" s="4"/>
      <c r="AM132" s="6" t="str">
        <f>_xlfn.IFNA(IF(IF($AG132=AM$9,VLOOKUP(AH132,buff!$K:$L,2,FALSE),"")=0,"",IF($AG132=AM$9,VLOOKUP(AH132,buff!$K:$L,2,FALSE),"")),"")</f>
        <v/>
      </c>
      <c r="AN132" s="6" t="str">
        <f>_xlfn.IFNA(IF(IF($AG132=AN$9,VLOOKUP(AI132,buff!$K:$L,2,FALSE),"")=0,"",IF($AG132=AN$9,VLOOKUP(AI132,buff!$K:$L,2,FALSE),"")),"")</f>
        <v/>
      </c>
      <c r="AO132" s="6" t="str">
        <f>_xlfn.IFNA(IF(IF($AG132=AO$9,VLOOKUP(AJ132,buff!$K:$L,2,FALSE),"")=0,"",IF($AG132=AO$9,VLOOKUP(AJ132,buff!$K:$L,2,FALSE),"")),"")</f>
        <v/>
      </c>
      <c r="AP132" s="6" t="str">
        <f>_xlfn.IFNA(IF(IF($AG132=AP$9,VLOOKUP(AK132,buff!$K:$L,2,FALSE),"")=0,"",IF($AG132=AP$9,VLOOKUP(AK132,buff!$K:$L,2,FALSE),"")),"")</f>
        <v/>
      </c>
      <c r="AQ132" s="6" t="str">
        <f>_xlfn.IFNA(IF(IF($AG132=AQ$9,VLOOKUP(AL132,buff!$K:$L,2,FALSE),"")=0,"",IF($AG132=AQ$9,VLOOKUP(AL132,buff!$K:$L,2,FALSE),"")),"")</f>
        <v/>
      </c>
      <c r="AR132" s="6" t="str">
        <f>_xlfn.IFNA(IF(IF($AG132=AR$9,VLOOKUP(AH132,buff!$K:$L,2,FALSE),"")=0,"",IF($AG132=AR$9,VLOOKUP(AH132,buff!$K:$L,2,FALSE),"")),"")</f>
        <v/>
      </c>
      <c r="AS132" s="6" t="str">
        <f>_xlfn.IFNA(IF(IF($AG132=AS$9,VLOOKUP(AI132,buff!$K:$L,2,FALSE),"")=0,"",IF($AG132=AS$9,VLOOKUP(AI132,buff!$K:$L,2,FALSE),"")),"")</f>
        <v/>
      </c>
      <c r="AT132" s="6" t="str">
        <f>_xlfn.IFNA(IF(IF($AG132=AT$9,VLOOKUP(AJ132,buff!$K:$L,2,FALSE),"")=0,"",IF($AG132=AT$9,VLOOKUP(AJ132,buff!$K:$L,2,FALSE),"")),"")</f>
        <v/>
      </c>
      <c r="AU132" s="6" t="str">
        <f>_xlfn.IFNA(IF(IF($AG132=AU$9,VLOOKUP(AK132,buff!$K:$L,2,FALSE),"")=0,"",IF($AG132=AU$9,VLOOKUP(AK132,buff!$K:$L,2,FALSE),"")),"")</f>
        <v/>
      </c>
      <c r="AV132" s="6" t="str">
        <f>_xlfn.IFNA(IF(IF($AG132=AV$9,VLOOKUP(AL132,buff!$K:$L,2,FALSE),"")=0,"",IF($AG132=AV$9,VLOOKUP(AL132,buff!$K:$L,2,FALSE),"")),"")</f>
        <v/>
      </c>
      <c r="AW132">
        <v>0</v>
      </c>
      <c r="AX132">
        <v>0</v>
      </c>
      <c r="AY132" s="22">
        <f t="shared" si="31"/>
        <v>300007</v>
      </c>
    </row>
    <row r="133" spans="2:51" x14ac:dyDescent="0.15">
      <c r="B133" s="8">
        <f t="shared" si="23"/>
        <v>30000703</v>
      </c>
      <c r="C133" s="8">
        <f t="shared" si="24"/>
        <v>3</v>
      </c>
      <c r="D133" s="8">
        <f t="shared" si="25"/>
        <v>7</v>
      </c>
      <c r="E133" t="str">
        <f>VLOOKUP(D133,特效对应!W:Y,2,FALSE)</f>
        <v>组合·雪飘千里</v>
      </c>
      <c r="F133" s="20" t="s">
        <v>1452</v>
      </c>
      <c r="G133" s="4" t="s">
        <v>277</v>
      </c>
      <c r="H133" s="1" t="s">
        <v>102</v>
      </c>
      <c r="I133" s="20" t="s">
        <v>108</v>
      </c>
      <c r="J133" s="4"/>
      <c r="K133" s="4">
        <v>200</v>
      </c>
      <c r="L133" s="20">
        <f t="shared" si="21"/>
        <v>200</v>
      </c>
      <c r="M133" s="25" t="str">
        <f>M$4&amp;VLOOKUP(E133,特效对应!X:Y,2,FALSE)&amp;M$5</f>
        <v>||eff_xuepiaoqianli|</v>
      </c>
      <c r="N133" s="25">
        <v>3</v>
      </c>
      <c r="O133" s="25">
        <v>0</v>
      </c>
      <c r="P133" s="25">
        <v>0</v>
      </c>
      <c r="Q133" s="6" t="str">
        <f t="shared" si="26"/>
        <v/>
      </c>
      <c r="R133" s="6" t="str">
        <f t="shared" si="27"/>
        <v/>
      </c>
      <c r="S133" s="19" t="str">
        <f>VLOOKUP(D133,特效对应!W:Z,4,FALSE)</f>
        <v>skill_22</v>
      </c>
      <c r="V133" s="19">
        <v>0</v>
      </c>
      <c r="W133" s="19">
        <f t="shared" si="22"/>
        <v>100</v>
      </c>
      <c r="X133" s="19">
        <v>0</v>
      </c>
      <c r="AA133" s="25">
        <v>1</v>
      </c>
      <c r="AB133" s="19">
        <f t="shared" si="28"/>
        <v>0</v>
      </c>
      <c r="AC133" s="19">
        <f t="shared" si="29"/>
        <v>0</v>
      </c>
      <c r="AD133" s="25" t="s">
        <v>1410</v>
      </c>
      <c r="AF133">
        <f t="shared" si="30"/>
        <v>3</v>
      </c>
      <c r="AH133" s="4"/>
      <c r="AM133" s="6" t="str">
        <f>_xlfn.IFNA(IF(IF($AG133=AM$9,VLOOKUP(AH133,buff!$K:$L,2,FALSE),"")=0,"",IF($AG133=AM$9,VLOOKUP(AH133,buff!$K:$L,2,FALSE),"")),"")</f>
        <v/>
      </c>
      <c r="AN133" s="6" t="str">
        <f>_xlfn.IFNA(IF(IF($AG133=AN$9,VLOOKUP(AI133,buff!$K:$L,2,FALSE),"")=0,"",IF($AG133=AN$9,VLOOKUP(AI133,buff!$K:$L,2,FALSE),"")),"")</f>
        <v/>
      </c>
      <c r="AO133" s="6" t="str">
        <f>_xlfn.IFNA(IF(IF($AG133=AO$9,VLOOKUP(AJ133,buff!$K:$L,2,FALSE),"")=0,"",IF($AG133=AO$9,VLOOKUP(AJ133,buff!$K:$L,2,FALSE),"")),"")</f>
        <v/>
      </c>
      <c r="AP133" s="6" t="str">
        <f>_xlfn.IFNA(IF(IF($AG133=AP$9,VLOOKUP(AK133,buff!$K:$L,2,FALSE),"")=0,"",IF($AG133=AP$9,VLOOKUP(AK133,buff!$K:$L,2,FALSE),"")),"")</f>
        <v/>
      </c>
      <c r="AQ133" s="6" t="str">
        <f>_xlfn.IFNA(IF(IF($AG133=AQ$9,VLOOKUP(AL133,buff!$K:$L,2,FALSE),"")=0,"",IF($AG133=AQ$9,VLOOKUP(AL133,buff!$K:$L,2,FALSE),"")),"")</f>
        <v/>
      </c>
      <c r="AR133" s="6" t="str">
        <f>_xlfn.IFNA(IF(IF($AG133=AR$9,VLOOKUP(AH133,buff!$K:$L,2,FALSE),"")=0,"",IF($AG133=AR$9,VLOOKUP(AH133,buff!$K:$L,2,FALSE),"")),"")</f>
        <v/>
      </c>
      <c r="AS133" s="6" t="str">
        <f>_xlfn.IFNA(IF(IF($AG133=AS$9,VLOOKUP(AI133,buff!$K:$L,2,FALSE),"")=0,"",IF($AG133=AS$9,VLOOKUP(AI133,buff!$K:$L,2,FALSE),"")),"")</f>
        <v/>
      </c>
      <c r="AT133" s="6" t="str">
        <f>_xlfn.IFNA(IF(IF($AG133=AT$9,VLOOKUP(AJ133,buff!$K:$L,2,FALSE),"")=0,"",IF($AG133=AT$9,VLOOKUP(AJ133,buff!$K:$L,2,FALSE),"")),"")</f>
        <v/>
      </c>
      <c r="AU133" s="6" t="str">
        <f>_xlfn.IFNA(IF(IF($AG133=AU$9,VLOOKUP(AK133,buff!$K:$L,2,FALSE),"")=0,"",IF($AG133=AU$9,VLOOKUP(AK133,buff!$K:$L,2,FALSE),"")),"")</f>
        <v/>
      </c>
      <c r="AV133" s="6" t="str">
        <f>_xlfn.IFNA(IF(IF($AG133=AV$9,VLOOKUP(AL133,buff!$K:$L,2,FALSE),"")=0,"",IF($AG133=AV$9,VLOOKUP(AL133,buff!$K:$L,2,FALSE),"")),"")</f>
        <v/>
      </c>
      <c r="AW133">
        <v>0</v>
      </c>
      <c r="AX133">
        <v>0</v>
      </c>
      <c r="AY133" s="22">
        <f t="shared" si="31"/>
        <v>300007</v>
      </c>
    </row>
    <row r="134" spans="2:51" x14ac:dyDescent="0.15">
      <c r="B134" s="8">
        <f t="shared" si="23"/>
        <v>30000704</v>
      </c>
      <c r="C134" s="8">
        <f t="shared" si="24"/>
        <v>4</v>
      </c>
      <c r="D134" s="8">
        <f t="shared" si="25"/>
        <v>7</v>
      </c>
      <c r="E134" t="str">
        <f>VLOOKUP(D134,特效对应!W:Y,2,FALSE)</f>
        <v>组合·雪飘千里</v>
      </c>
      <c r="F134" s="20" t="s">
        <v>1452</v>
      </c>
      <c r="G134" s="4" t="s">
        <v>277</v>
      </c>
      <c r="H134" s="1" t="s">
        <v>102</v>
      </c>
      <c r="I134" s="20" t="s">
        <v>108</v>
      </c>
      <c r="J134" s="4"/>
      <c r="K134" s="4">
        <v>200</v>
      </c>
      <c r="L134" s="20">
        <f t="shared" si="21"/>
        <v>200</v>
      </c>
      <c r="M134" s="25" t="str">
        <f>M$4&amp;VLOOKUP(E134,特效对应!X:Y,2,FALSE)&amp;M$5</f>
        <v>||eff_xuepiaoqianli|</v>
      </c>
      <c r="N134" s="25">
        <v>3</v>
      </c>
      <c r="O134" s="25">
        <v>0</v>
      </c>
      <c r="P134" s="25">
        <v>0</v>
      </c>
      <c r="Q134" s="6" t="str">
        <f t="shared" si="26"/>
        <v/>
      </c>
      <c r="R134" s="6" t="str">
        <f t="shared" si="27"/>
        <v/>
      </c>
      <c r="S134" s="19" t="str">
        <f>VLOOKUP(D134,特效对应!W:Z,4,FALSE)</f>
        <v>skill_22</v>
      </c>
      <c r="V134" s="19">
        <v>0</v>
      </c>
      <c r="W134" s="19">
        <f t="shared" si="22"/>
        <v>100</v>
      </c>
      <c r="X134" s="19">
        <v>0</v>
      </c>
      <c r="AA134" s="25">
        <v>1</v>
      </c>
      <c r="AB134" s="19">
        <f t="shared" si="28"/>
        <v>0</v>
      </c>
      <c r="AC134" s="19">
        <f t="shared" si="29"/>
        <v>0</v>
      </c>
      <c r="AD134" s="25" t="s">
        <v>1410</v>
      </c>
      <c r="AF134">
        <f t="shared" si="30"/>
        <v>4</v>
      </c>
      <c r="AH134" s="4"/>
      <c r="AM134" s="6" t="str">
        <f>_xlfn.IFNA(IF(IF($AG134=AM$9,VLOOKUP(AH134,buff!$K:$L,2,FALSE),"")=0,"",IF($AG134=AM$9,VLOOKUP(AH134,buff!$K:$L,2,FALSE),"")),"")</f>
        <v/>
      </c>
      <c r="AN134" s="6" t="str">
        <f>_xlfn.IFNA(IF(IF($AG134=AN$9,VLOOKUP(AI134,buff!$K:$L,2,FALSE),"")=0,"",IF($AG134=AN$9,VLOOKUP(AI134,buff!$K:$L,2,FALSE),"")),"")</f>
        <v/>
      </c>
      <c r="AO134" s="6" t="str">
        <f>_xlfn.IFNA(IF(IF($AG134=AO$9,VLOOKUP(AJ134,buff!$K:$L,2,FALSE),"")=0,"",IF($AG134=AO$9,VLOOKUP(AJ134,buff!$K:$L,2,FALSE),"")),"")</f>
        <v/>
      </c>
      <c r="AP134" s="6" t="str">
        <f>_xlfn.IFNA(IF(IF($AG134=AP$9,VLOOKUP(AK134,buff!$K:$L,2,FALSE),"")=0,"",IF($AG134=AP$9,VLOOKUP(AK134,buff!$K:$L,2,FALSE),"")),"")</f>
        <v/>
      </c>
      <c r="AQ134" s="6" t="str">
        <f>_xlfn.IFNA(IF(IF($AG134=AQ$9,VLOOKUP(AL134,buff!$K:$L,2,FALSE),"")=0,"",IF($AG134=AQ$9,VLOOKUP(AL134,buff!$K:$L,2,FALSE),"")),"")</f>
        <v/>
      </c>
      <c r="AR134" s="6" t="str">
        <f>_xlfn.IFNA(IF(IF($AG134=AR$9,VLOOKUP(AH134,buff!$K:$L,2,FALSE),"")=0,"",IF($AG134=AR$9,VLOOKUP(AH134,buff!$K:$L,2,FALSE),"")),"")</f>
        <v/>
      </c>
      <c r="AS134" s="6" t="str">
        <f>_xlfn.IFNA(IF(IF($AG134=AS$9,VLOOKUP(AI134,buff!$K:$L,2,FALSE),"")=0,"",IF($AG134=AS$9,VLOOKUP(AI134,buff!$K:$L,2,FALSE),"")),"")</f>
        <v/>
      </c>
      <c r="AT134" s="6" t="str">
        <f>_xlfn.IFNA(IF(IF($AG134=AT$9,VLOOKUP(AJ134,buff!$K:$L,2,FALSE),"")=0,"",IF($AG134=AT$9,VLOOKUP(AJ134,buff!$K:$L,2,FALSE),"")),"")</f>
        <v/>
      </c>
      <c r="AU134" s="6" t="str">
        <f>_xlfn.IFNA(IF(IF($AG134=AU$9,VLOOKUP(AK134,buff!$K:$L,2,FALSE),"")=0,"",IF($AG134=AU$9,VLOOKUP(AK134,buff!$K:$L,2,FALSE),"")),"")</f>
        <v/>
      </c>
      <c r="AV134" s="6" t="str">
        <f>_xlfn.IFNA(IF(IF($AG134=AV$9,VLOOKUP(AL134,buff!$K:$L,2,FALSE),"")=0,"",IF($AG134=AV$9,VLOOKUP(AL134,buff!$K:$L,2,FALSE),"")),"")</f>
        <v/>
      </c>
      <c r="AW134">
        <v>0</v>
      </c>
      <c r="AX134">
        <v>0</v>
      </c>
      <c r="AY134" s="22">
        <f t="shared" si="31"/>
        <v>300007</v>
      </c>
    </row>
    <row r="135" spans="2:51" x14ac:dyDescent="0.15">
      <c r="B135" s="8">
        <f t="shared" si="23"/>
        <v>30000705</v>
      </c>
      <c r="C135" s="8">
        <f t="shared" si="24"/>
        <v>5</v>
      </c>
      <c r="D135" s="8">
        <f t="shared" si="25"/>
        <v>7</v>
      </c>
      <c r="E135" t="str">
        <f>VLOOKUP(D135,特效对应!W:Y,2,FALSE)</f>
        <v>组合·雪飘千里</v>
      </c>
      <c r="F135" s="20" t="s">
        <v>1452</v>
      </c>
      <c r="G135" s="4" t="s">
        <v>277</v>
      </c>
      <c r="H135" s="1" t="s">
        <v>102</v>
      </c>
      <c r="I135" s="20" t="s">
        <v>108</v>
      </c>
      <c r="J135" s="4"/>
      <c r="K135" s="4">
        <v>200</v>
      </c>
      <c r="L135" s="20">
        <f t="shared" si="21"/>
        <v>200</v>
      </c>
      <c r="M135" s="25" t="str">
        <f>M$4&amp;VLOOKUP(E135,特效对应!X:Y,2,FALSE)&amp;M$5</f>
        <v>||eff_xuepiaoqianli|</v>
      </c>
      <c r="N135" s="25">
        <v>3</v>
      </c>
      <c r="O135" s="25">
        <v>0</v>
      </c>
      <c r="P135" s="25">
        <v>0</v>
      </c>
      <c r="Q135" s="6" t="str">
        <f t="shared" si="26"/>
        <v/>
      </c>
      <c r="R135" s="6" t="str">
        <f t="shared" si="27"/>
        <v/>
      </c>
      <c r="S135" s="19" t="str">
        <f>VLOOKUP(D135,特效对应!W:Z,4,FALSE)</f>
        <v>skill_22</v>
      </c>
      <c r="V135" s="19">
        <v>0</v>
      </c>
      <c r="W135" s="19">
        <f t="shared" si="22"/>
        <v>100</v>
      </c>
      <c r="X135" s="19">
        <v>0</v>
      </c>
      <c r="AA135" s="25">
        <v>1</v>
      </c>
      <c r="AB135" s="19">
        <f t="shared" si="28"/>
        <v>0</v>
      </c>
      <c r="AC135" s="19">
        <f t="shared" si="29"/>
        <v>0</v>
      </c>
      <c r="AD135" s="25" t="s">
        <v>1410</v>
      </c>
      <c r="AF135">
        <f t="shared" si="30"/>
        <v>5</v>
      </c>
      <c r="AH135" s="4"/>
      <c r="AM135" s="6" t="str">
        <f>_xlfn.IFNA(IF(IF($AG135=AM$9,VLOOKUP(AH135,buff!$K:$L,2,FALSE),"")=0,"",IF($AG135=AM$9,VLOOKUP(AH135,buff!$K:$L,2,FALSE),"")),"")</f>
        <v/>
      </c>
      <c r="AN135" s="6" t="str">
        <f>_xlfn.IFNA(IF(IF($AG135=AN$9,VLOOKUP(AI135,buff!$K:$L,2,FALSE),"")=0,"",IF($AG135=AN$9,VLOOKUP(AI135,buff!$K:$L,2,FALSE),"")),"")</f>
        <v/>
      </c>
      <c r="AO135" s="6" t="str">
        <f>_xlfn.IFNA(IF(IF($AG135=AO$9,VLOOKUP(AJ135,buff!$K:$L,2,FALSE),"")=0,"",IF($AG135=AO$9,VLOOKUP(AJ135,buff!$K:$L,2,FALSE),"")),"")</f>
        <v/>
      </c>
      <c r="AP135" s="6" t="str">
        <f>_xlfn.IFNA(IF(IF($AG135=AP$9,VLOOKUP(AK135,buff!$K:$L,2,FALSE),"")=0,"",IF($AG135=AP$9,VLOOKUP(AK135,buff!$K:$L,2,FALSE),"")),"")</f>
        <v/>
      </c>
      <c r="AQ135" s="6" t="str">
        <f>_xlfn.IFNA(IF(IF($AG135=AQ$9,VLOOKUP(AL135,buff!$K:$L,2,FALSE),"")=0,"",IF($AG135=AQ$9,VLOOKUP(AL135,buff!$K:$L,2,FALSE),"")),"")</f>
        <v/>
      </c>
      <c r="AR135" s="6" t="str">
        <f>_xlfn.IFNA(IF(IF($AG135=AR$9,VLOOKUP(AH135,buff!$K:$L,2,FALSE),"")=0,"",IF($AG135=AR$9,VLOOKUP(AH135,buff!$K:$L,2,FALSE),"")),"")</f>
        <v/>
      </c>
      <c r="AS135" s="6" t="str">
        <f>_xlfn.IFNA(IF(IF($AG135=AS$9,VLOOKUP(AI135,buff!$K:$L,2,FALSE),"")=0,"",IF($AG135=AS$9,VLOOKUP(AI135,buff!$K:$L,2,FALSE),"")),"")</f>
        <v/>
      </c>
      <c r="AT135" s="6" t="str">
        <f>_xlfn.IFNA(IF(IF($AG135=AT$9,VLOOKUP(AJ135,buff!$K:$L,2,FALSE),"")=0,"",IF($AG135=AT$9,VLOOKUP(AJ135,buff!$K:$L,2,FALSE),"")),"")</f>
        <v/>
      </c>
      <c r="AU135" s="6" t="str">
        <f>_xlfn.IFNA(IF(IF($AG135=AU$9,VLOOKUP(AK135,buff!$K:$L,2,FALSE),"")=0,"",IF($AG135=AU$9,VLOOKUP(AK135,buff!$K:$L,2,FALSE),"")),"")</f>
        <v/>
      </c>
      <c r="AV135" s="6" t="str">
        <f>_xlfn.IFNA(IF(IF($AG135=AV$9,VLOOKUP(AL135,buff!$K:$L,2,FALSE),"")=0,"",IF($AG135=AV$9,VLOOKUP(AL135,buff!$K:$L,2,FALSE),"")),"")</f>
        <v/>
      </c>
      <c r="AW135">
        <v>0</v>
      </c>
      <c r="AX135">
        <v>0</v>
      </c>
      <c r="AY135" s="22">
        <f t="shared" si="31"/>
        <v>300007</v>
      </c>
    </row>
    <row r="136" spans="2:51" x14ac:dyDescent="0.15">
      <c r="B136" s="8">
        <f t="shared" si="23"/>
        <v>30000706</v>
      </c>
      <c r="C136" s="8">
        <f t="shared" si="24"/>
        <v>6</v>
      </c>
      <c r="D136" s="8">
        <f t="shared" si="25"/>
        <v>7</v>
      </c>
      <c r="E136" t="str">
        <f>VLOOKUP(D136,特效对应!W:Y,2,FALSE)</f>
        <v>组合·雪飘千里</v>
      </c>
      <c r="F136" s="20" t="s">
        <v>1452</v>
      </c>
      <c r="G136" s="4" t="s">
        <v>277</v>
      </c>
      <c r="H136" s="1" t="s">
        <v>102</v>
      </c>
      <c r="I136" s="20" t="s">
        <v>108</v>
      </c>
      <c r="J136" s="4"/>
      <c r="K136" s="4">
        <v>200</v>
      </c>
      <c r="L136" s="20">
        <f t="shared" si="21"/>
        <v>200</v>
      </c>
      <c r="M136" s="25" t="str">
        <f>M$4&amp;VLOOKUP(E136,特效对应!X:Y,2,FALSE)&amp;M$5</f>
        <v>||eff_xuepiaoqianli|</v>
      </c>
      <c r="N136" s="25">
        <v>3</v>
      </c>
      <c r="O136" s="25">
        <v>0</v>
      </c>
      <c r="P136" s="25">
        <v>0</v>
      </c>
      <c r="Q136" s="6" t="str">
        <f t="shared" si="26"/>
        <v/>
      </c>
      <c r="R136" s="6" t="str">
        <f t="shared" si="27"/>
        <v/>
      </c>
      <c r="S136" s="19" t="str">
        <f>VLOOKUP(D136,特效对应!W:Z,4,FALSE)</f>
        <v>skill_22</v>
      </c>
      <c r="V136" s="19">
        <v>0</v>
      </c>
      <c r="W136" s="19">
        <f t="shared" si="22"/>
        <v>100</v>
      </c>
      <c r="X136" s="19">
        <v>0</v>
      </c>
      <c r="AA136" s="25">
        <v>1</v>
      </c>
      <c r="AB136" s="19">
        <f t="shared" si="28"/>
        <v>0</v>
      </c>
      <c r="AC136" s="19">
        <f t="shared" si="29"/>
        <v>0</v>
      </c>
      <c r="AD136" s="25" t="s">
        <v>1410</v>
      </c>
      <c r="AF136">
        <f t="shared" si="30"/>
        <v>6</v>
      </c>
      <c r="AH136" s="4"/>
      <c r="AM136" s="6" t="str">
        <f>_xlfn.IFNA(IF(IF($AG136=AM$9,VLOOKUP(AH136,buff!$K:$L,2,FALSE),"")=0,"",IF($AG136=AM$9,VLOOKUP(AH136,buff!$K:$L,2,FALSE),"")),"")</f>
        <v/>
      </c>
      <c r="AN136" s="6" t="str">
        <f>_xlfn.IFNA(IF(IF($AG136=AN$9,VLOOKUP(AI136,buff!$K:$L,2,FALSE),"")=0,"",IF($AG136=AN$9,VLOOKUP(AI136,buff!$K:$L,2,FALSE),"")),"")</f>
        <v/>
      </c>
      <c r="AO136" s="6" t="str">
        <f>_xlfn.IFNA(IF(IF($AG136=AO$9,VLOOKUP(AJ136,buff!$K:$L,2,FALSE),"")=0,"",IF($AG136=AO$9,VLOOKUP(AJ136,buff!$K:$L,2,FALSE),"")),"")</f>
        <v/>
      </c>
      <c r="AP136" s="6" t="str">
        <f>_xlfn.IFNA(IF(IF($AG136=AP$9,VLOOKUP(AK136,buff!$K:$L,2,FALSE),"")=0,"",IF($AG136=AP$9,VLOOKUP(AK136,buff!$K:$L,2,FALSE),"")),"")</f>
        <v/>
      </c>
      <c r="AQ136" s="6" t="str">
        <f>_xlfn.IFNA(IF(IF($AG136=AQ$9,VLOOKUP(AL136,buff!$K:$L,2,FALSE),"")=0,"",IF($AG136=AQ$9,VLOOKUP(AL136,buff!$K:$L,2,FALSE),"")),"")</f>
        <v/>
      </c>
      <c r="AR136" s="6" t="str">
        <f>_xlfn.IFNA(IF(IF($AG136=AR$9,VLOOKUP(AH136,buff!$K:$L,2,FALSE),"")=0,"",IF($AG136=AR$9,VLOOKUP(AH136,buff!$K:$L,2,FALSE),"")),"")</f>
        <v/>
      </c>
      <c r="AS136" s="6" t="str">
        <f>_xlfn.IFNA(IF(IF($AG136=AS$9,VLOOKUP(AI136,buff!$K:$L,2,FALSE),"")=0,"",IF($AG136=AS$9,VLOOKUP(AI136,buff!$K:$L,2,FALSE),"")),"")</f>
        <v/>
      </c>
      <c r="AT136" s="6" t="str">
        <f>_xlfn.IFNA(IF(IF($AG136=AT$9,VLOOKUP(AJ136,buff!$K:$L,2,FALSE),"")=0,"",IF($AG136=AT$9,VLOOKUP(AJ136,buff!$K:$L,2,FALSE),"")),"")</f>
        <v/>
      </c>
      <c r="AU136" s="6" t="str">
        <f>_xlfn.IFNA(IF(IF($AG136=AU$9,VLOOKUP(AK136,buff!$K:$L,2,FALSE),"")=0,"",IF($AG136=AU$9,VLOOKUP(AK136,buff!$K:$L,2,FALSE),"")),"")</f>
        <v/>
      </c>
      <c r="AV136" s="6" t="str">
        <f>_xlfn.IFNA(IF(IF($AG136=AV$9,VLOOKUP(AL136,buff!$K:$L,2,FALSE),"")=0,"",IF($AG136=AV$9,VLOOKUP(AL136,buff!$K:$L,2,FALSE),"")),"")</f>
        <v/>
      </c>
      <c r="AW136">
        <v>0</v>
      </c>
      <c r="AX136">
        <v>0</v>
      </c>
      <c r="AY136" s="22">
        <f t="shared" si="31"/>
        <v>300007</v>
      </c>
    </row>
    <row r="137" spans="2:51" x14ac:dyDescent="0.15">
      <c r="B137" s="8">
        <f t="shared" si="23"/>
        <v>30000707</v>
      </c>
      <c r="C137" s="8">
        <f t="shared" si="24"/>
        <v>7</v>
      </c>
      <c r="D137" s="8">
        <f t="shared" si="25"/>
        <v>7</v>
      </c>
      <c r="E137" t="str">
        <f>VLOOKUP(D137,特效对应!W:Y,2,FALSE)</f>
        <v>组合·雪飘千里</v>
      </c>
      <c r="F137" s="20" t="s">
        <v>1452</v>
      </c>
      <c r="G137" s="4" t="s">
        <v>277</v>
      </c>
      <c r="H137" s="1" t="s">
        <v>102</v>
      </c>
      <c r="I137" s="20" t="s">
        <v>108</v>
      </c>
      <c r="J137" s="4"/>
      <c r="K137" s="4">
        <v>200</v>
      </c>
      <c r="L137" s="20">
        <f t="shared" si="21"/>
        <v>200</v>
      </c>
      <c r="M137" s="25" t="str">
        <f>M$4&amp;VLOOKUP(E137,特效对应!X:Y,2,FALSE)&amp;M$5</f>
        <v>||eff_xuepiaoqianli|</v>
      </c>
      <c r="N137" s="25">
        <v>3</v>
      </c>
      <c r="O137" s="25">
        <v>0</v>
      </c>
      <c r="P137" s="25">
        <v>0</v>
      </c>
      <c r="Q137" s="6" t="str">
        <f t="shared" si="26"/>
        <v/>
      </c>
      <c r="R137" s="6" t="str">
        <f t="shared" si="27"/>
        <v/>
      </c>
      <c r="S137" s="19" t="str">
        <f>VLOOKUP(D137,特效对应!W:Z,4,FALSE)</f>
        <v>skill_22</v>
      </c>
      <c r="V137" s="19">
        <v>0</v>
      </c>
      <c r="W137" s="19">
        <f t="shared" si="22"/>
        <v>100</v>
      </c>
      <c r="X137" s="19">
        <v>0</v>
      </c>
      <c r="AA137" s="25">
        <v>1</v>
      </c>
      <c r="AB137" s="19">
        <f t="shared" si="28"/>
        <v>0</v>
      </c>
      <c r="AC137" s="19">
        <f t="shared" si="29"/>
        <v>0</v>
      </c>
      <c r="AD137" s="25" t="s">
        <v>1410</v>
      </c>
      <c r="AF137">
        <f t="shared" si="30"/>
        <v>7</v>
      </c>
      <c r="AH137" s="4"/>
      <c r="AM137" s="6" t="str">
        <f>_xlfn.IFNA(IF(IF($AG137=AM$9,VLOOKUP(AH137,buff!$K:$L,2,FALSE),"")=0,"",IF($AG137=AM$9,VLOOKUP(AH137,buff!$K:$L,2,FALSE),"")),"")</f>
        <v/>
      </c>
      <c r="AN137" s="6" t="str">
        <f>_xlfn.IFNA(IF(IF($AG137=AN$9,VLOOKUP(AI137,buff!$K:$L,2,FALSE),"")=0,"",IF($AG137=AN$9,VLOOKUP(AI137,buff!$K:$L,2,FALSE),"")),"")</f>
        <v/>
      </c>
      <c r="AO137" s="6" t="str">
        <f>_xlfn.IFNA(IF(IF($AG137=AO$9,VLOOKUP(AJ137,buff!$K:$L,2,FALSE),"")=0,"",IF($AG137=AO$9,VLOOKUP(AJ137,buff!$K:$L,2,FALSE),"")),"")</f>
        <v/>
      </c>
      <c r="AP137" s="6" t="str">
        <f>_xlfn.IFNA(IF(IF($AG137=AP$9,VLOOKUP(AK137,buff!$K:$L,2,FALSE),"")=0,"",IF($AG137=AP$9,VLOOKUP(AK137,buff!$K:$L,2,FALSE),"")),"")</f>
        <v/>
      </c>
      <c r="AQ137" s="6" t="str">
        <f>_xlfn.IFNA(IF(IF($AG137=AQ$9,VLOOKUP(AL137,buff!$K:$L,2,FALSE),"")=0,"",IF($AG137=AQ$9,VLOOKUP(AL137,buff!$K:$L,2,FALSE),"")),"")</f>
        <v/>
      </c>
      <c r="AR137" s="6" t="str">
        <f>_xlfn.IFNA(IF(IF($AG137=AR$9,VLOOKUP(AH137,buff!$K:$L,2,FALSE),"")=0,"",IF($AG137=AR$9,VLOOKUP(AH137,buff!$K:$L,2,FALSE),"")),"")</f>
        <v/>
      </c>
      <c r="AS137" s="6" t="str">
        <f>_xlfn.IFNA(IF(IF($AG137=AS$9,VLOOKUP(AI137,buff!$K:$L,2,FALSE),"")=0,"",IF($AG137=AS$9,VLOOKUP(AI137,buff!$K:$L,2,FALSE),"")),"")</f>
        <v/>
      </c>
      <c r="AT137" s="6" t="str">
        <f>_xlfn.IFNA(IF(IF($AG137=AT$9,VLOOKUP(AJ137,buff!$K:$L,2,FALSE),"")=0,"",IF($AG137=AT$9,VLOOKUP(AJ137,buff!$K:$L,2,FALSE),"")),"")</f>
        <v/>
      </c>
      <c r="AU137" s="6" t="str">
        <f>_xlfn.IFNA(IF(IF($AG137=AU$9,VLOOKUP(AK137,buff!$K:$L,2,FALSE),"")=0,"",IF($AG137=AU$9,VLOOKUP(AK137,buff!$K:$L,2,FALSE),"")),"")</f>
        <v/>
      </c>
      <c r="AV137" s="6" t="str">
        <f>_xlfn.IFNA(IF(IF($AG137=AV$9,VLOOKUP(AL137,buff!$K:$L,2,FALSE),"")=0,"",IF($AG137=AV$9,VLOOKUP(AL137,buff!$K:$L,2,FALSE),"")),"")</f>
        <v/>
      </c>
      <c r="AW137">
        <v>0</v>
      </c>
      <c r="AX137">
        <v>0</v>
      </c>
      <c r="AY137" s="22">
        <f t="shared" si="31"/>
        <v>300007</v>
      </c>
    </row>
    <row r="138" spans="2:51" x14ac:dyDescent="0.15">
      <c r="B138" s="8">
        <f t="shared" si="23"/>
        <v>30000708</v>
      </c>
      <c r="C138" s="8">
        <f t="shared" si="24"/>
        <v>8</v>
      </c>
      <c r="D138" s="8">
        <f t="shared" si="25"/>
        <v>7</v>
      </c>
      <c r="E138" t="str">
        <f>VLOOKUP(D138,特效对应!W:Y,2,FALSE)</f>
        <v>组合·雪飘千里</v>
      </c>
      <c r="F138" s="20" t="s">
        <v>1452</v>
      </c>
      <c r="G138" s="4" t="s">
        <v>277</v>
      </c>
      <c r="H138" s="1" t="s">
        <v>102</v>
      </c>
      <c r="I138" s="20" t="s">
        <v>108</v>
      </c>
      <c r="J138" s="4"/>
      <c r="K138" s="4">
        <v>200</v>
      </c>
      <c r="L138" s="20">
        <f t="shared" si="21"/>
        <v>200</v>
      </c>
      <c r="M138" s="25" t="str">
        <f>M$4&amp;VLOOKUP(E138,特效对应!X:Y,2,FALSE)&amp;M$5</f>
        <v>||eff_xuepiaoqianli|</v>
      </c>
      <c r="N138" s="25">
        <v>3</v>
      </c>
      <c r="O138" s="25">
        <v>0</v>
      </c>
      <c r="P138" s="25">
        <v>0</v>
      </c>
      <c r="Q138" s="6" t="str">
        <f t="shared" si="26"/>
        <v/>
      </c>
      <c r="R138" s="6" t="str">
        <f t="shared" si="27"/>
        <v/>
      </c>
      <c r="S138" s="19" t="str">
        <f>VLOOKUP(D138,特效对应!W:Z,4,FALSE)</f>
        <v>skill_22</v>
      </c>
      <c r="V138" s="19">
        <v>0</v>
      </c>
      <c r="W138" s="19">
        <f t="shared" si="22"/>
        <v>100</v>
      </c>
      <c r="X138" s="19">
        <v>0</v>
      </c>
      <c r="AA138" s="25">
        <v>1</v>
      </c>
      <c r="AB138" s="19">
        <f t="shared" si="28"/>
        <v>0</v>
      </c>
      <c r="AC138" s="19">
        <f t="shared" si="29"/>
        <v>0</v>
      </c>
      <c r="AD138" s="25" t="s">
        <v>1410</v>
      </c>
      <c r="AF138">
        <f t="shared" si="30"/>
        <v>8</v>
      </c>
      <c r="AH138" s="4"/>
      <c r="AM138" s="6" t="str">
        <f>_xlfn.IFNA(IF(IF($AG138=AM$9,VLOOKUP(AH138,buff!$K:$L,2,FALSE),"")=0,"",IF($AG138=AM$9,VLOOKUP(AH138,buff!$K:$L,2,FALSE),"")),"")</f>
        <v/>
      </c>
      <c r="AN138" s="6" t="str">
        <f>_xlfn.IFNA(IF(IF($AG138=AN$9,VLOOKUP(AI138,buff!$K:$L,2,FALSE),"")=0,"",IF($AG138=AN$9,VLOOKUP(AI138,buff!$K:$L,2,FALSE),"")),"")</f>
        <v/>
      </c>
      <c r="AO138" s="6" t="str">
        <f>_xlfn.IFNA(IF(IF($AG138=AO$9,VLOOKUP(AJ138,buff!$K:$L,2,FALSE),"")=0,"",IF($AG138=AO$9,VLOOKUP(AJ138,buff!$K:$L,2,FALSE),"")),"")</f>
        <v/>
      </c>
      <c r="AP138" s="6" t="str">
        <f>_xlfn.IFNA(IF(IF($AG138=AP$9,VLOOKUP(AK138,buff!$K:$L,2,FALSE),"")=0,"",IF($AG138=AP$9,VLOOKUP(AK138,buff!$K:$L,2,FALSE),"")),"")</f>
        <v/>
      </c>
      <c r="AQ138" s="6" t="str">
        <f>_xlfn.IFNA(IF(IF($AG138=AQ$9,VLOOKUP(AL138,buff!$K:$L,2,FALSE),"")=0,"",IF($AG138=AQ$9,VLOOKUP(AL138,buff!$K:$L,2,FALSE),"")),"")</f>
        <v/>
      </c>
      <c r="AR138" s="6" t="str">
        <f>_xlfn.IFNA(IF(IF($AG138=AR$9,VLOOKUP(AH138,buff!$K:$L,2,FALSE),"")=0,"",IF($AG138=AR$9,VLOOKUP(AH138,buff!$K:$L,2,FALSE),"")),"")</f>
        <v/>
      </c>
      <c r="AS138" s="6" t="str">
        <f>_xlfn.IFNA(IF(IF($AG138=AS$9,VLOOKUP(AI138,buff!$K:$L,2,FALSE),"")=0,"",IF($AG138=AS$9,VLOOKUP(AI138,buff!$K:$L,2,FALSE),"")),"")</f>
        <v/>
      </c>
      <c r="AT138" s="6" t="str">
        <f>_xlfn.IFNA(IF(IF($AG138=AT$9,VLOOKUP(AJ138,buff!$K:$L,2,FALSE),"")=0,"",IF($AG138=AT$9,VLOOKUP(AJ138,buff!$K:$L,2,FALSE),"")),"")</f>
        <v/>
      </c>
      <c r="AU138" s="6" t="str">
        <f>_xlfn.IFNA(IF(IF($AG138=AU$9,VLOOKUP(AK138,buff!$K:$L,2,FALSE),"")=0,"",IF($AG138=AU$9,VLOOKUP(AK138,buff!$K:$L,2,FALSE),"")),"")</f>
        <v/>
      </c>
      <c r="AV138" s="6" t="str">
        <f>_xlfn.IFNA(IF(IF($AG138=AV$9,VLOOKUP(AL138,buff!$K:$L,2,FALSE),"")=0,"",IF($AG138=AV$9,VLOOKUP(AL138,buff!$K:$L,2,FALSE),"")),"")</f>
        <v/>
      </c>
      <c r="AW138">
        <v>0</v>
      </c>
      <c r="AX138">
        <v>0</v>
      </c>
      <c r="AY138" s="22">
        <f t="shared" si="31"/>
        <v>300007</v>
      </c>
    </row>
    <row r="139" spans="2:51" x14ac:dyDescent="0.15">
      <c r="B139" s="8">
        <f t="shared" si="23"/>
        <v>30000709</v>
      </c>
      <c r="C139" s="8">
        <f t="shared" si="24"/>
        <v>9</v>
      </c>
      <c r="D139" s="8">
        <f t="shared" si="25"/>
        <v>7</v>
      </c>
      <c r="E139" t="str">
        <f>VLOOKUP(D139,特效对应!W:Y,2,FALSE)</f>
        <v>组合·雪飘千里</v>
      </c>
      <c r="F139" s="20" t="s">
        <v>1452</v>
      </c>
      <c r="G139" s="4" t="s">
        <v>277</v>
      </c>
      <c r="H139" s="1" t="s">
        <v>102</v>
      </c>
      <c r="I139" s="20" t="s">
        <v>108</v>
      </c>
      <c r="J139" s="4"/>
      <c r="K139" s="4">
        <v>200</v>
      </c>
      <c r="L139" s="20">
        <f t="shared" si="21"/>
        <v>200</v>
      </c>
      <c r="M139" s="25" t="str">
        <f>M$4&amp;VLOOKUP(E139,特效对应!X:Y,2,FALSE)&amp;M$5</f>
        <v>||eff_xuepiaoqianli|</v>
      </c>
      <c r="N139" s="25">
        <v>3</v>
      </c>
      <c r="O139" s="25">
        <v>0</v>
      </c>
      <c r="P139" s="25">
        <v>0</v>
      </c>
      <c r="Q139" s="6" t="str">
        <f t="shared" si="26"/>
        <v/>
      </c>
      <c r="R139" s="6" t="str">
        <f t="shared" si="27"/>
        <v/>
      </c>
      <c r="S139" s="19" t="str">
        <f>VLOOKUP(D139,特效对应!W:Z,4,FALSE)</f>
        <v>skill_22</v>
      </c>
      <c r="V139" s="19">
        <v>0</v>
      </c>
      <c r="W139" s="19">
        <f t="shared" si="22"/>
        <v>100</v>
      </c>
      <c r="X139" s="19">
        <v>0</v>
      </c>
      <c r="AA139" s="25">
        <v>1</v>
      </c>
      <c r="AB139" s="19">
        <f t="shared" si="28"/>
        <v>0</v>
      </c>
      <c r="AC139" s="19">
        <f t="shared" si="29"/>
        <v>0</v>
      </c>
      <c r="AD139" s="25" t="s">
        <v>1410</v>
      </c>
      <c r="AF139">
        <f t="shared" si="30"/>
        <v>9</v>
      </c>
      <c r="AH139" s="4"/>
      <c r="AM139" s="6" t="str">
        <f>_xlfn.IFNA(IF(IF($AG139=AM$9,VLOOKUP(AH139,buff!$K:$L,2,FALSE),"")=0,"",IF($AG139=AM$9,VLOOKUP(AH139,buff!$K:$L,2,FALSE),"")),"")</f>
        <v/>
      </c>
      <c r="AN139" s="6" t="str">
        <f>_xlfn.IFNA(IF(IF($AG139=AN$9,VLOOKUP(AI139,buff!$K:$L,2,FALSE),"")=0,"",IF($AG139=AN$9,VLOOKUP(AI139,buff!$K:$L,2,FALSE),"")),"")</f>
        <v/>
      </c>
      <c r="AO139" s="6" t="str">
        <f>_xlfn.IFNA(IF(IF($AG139=AO$9,VLOOKUP(AJ139,buff!$K:$L,2,FALSE),"")=0,"",IF($AG139=AO$9,VLOOKUP(AJ139,buff!$K:$L,2,FALSE),"")),"")</f>
        <v/>
      </c>
      <c r="AP139" s="6" t="str">
        <f>_xlfn.IFNA(IF(IF($AG139=AP$9,VLOOKUP(AK139,buff!$K:$L,2,FALSE),"")=0,"",IF($AG139=AP$9,VLOOKUP(AK139,buff!$K:$L,2,FALSE),"")),"")</f>
        <v/>
      </c>
      <c r="AQ139" s="6" t="str">
        <f>_xlfn.IFNA(IF(IF($AG139=AQ$9,VLOOKUP(AL139,buff!$K:$L,2,FALSE),"")=0,"",IF($AG139=AQ$9,VLOOKUP(AL139,buff!$K:$L,2,FALSE),"")),"")</f>
        <v/>
      </c>
      <c r="AR139" s="6" t="str">
        <f>_xlfn.IFNA(IF(IF($AG139=AR$9,VLOOKUP(AH139,buff!$K:$L,2,FALSE),"")=0,"",IF($AG139=AR$9,VLOOKUP(AH139,buff!$K:$L,2,FALSE),"")),"")</f>
        <v/>
      </c>
      <c r="AS139" s="6" t="str">
        <f>_xlfn.IFNA(IF(IF($AG139=AS$9,VLOOKUP(AI139,buff!$K:$L,2,FALSE),"")=0,"",IF($AG139=AS$9,VLOOKUP(AI139,buff!$K:$L,2,FALSE),"")),"")</f>
        <v/>
      </c>
      <c r="AT139" s="6" t="str">
        <f>_xlfn.IFNA(IF(IF($AG139=AT$9,VLOOKUP(AJ139,buff!$K:$L,2,FALSE),"")=0,"",IF($AG139=AT$9,VLOOKUP(AJ139,buff!$K:$L,2,FALSE),"")),"")</f>
        <v/>
      </c>
      <c r="AU139" s="6" t="str">
        <f>_xlfn.IFNA(IF(IF($AG139=AU$9,VLOOKUP(AK139,buff!$K:$L,2,FALSE),"")=0,"",IF($AG139=AU$9,VLOOKUP(AK139,buff!$K:$L,2,FALSE),"")),"")</f>
        <v/>
      </c>
      <c r="AV139" s="6" t="str">
        <f>_xlfn.IFNA(IF(IF($AG139=AV$9,VLOOKUP(AL139,buff!$K:$L,2,FALSE),"")=0,"",IF($AG139=AV$9,VLOOKUP(AL139,buff!$K:$L,2,FALSE),"")),"")</f>
        <v/>
      </c>
      <c r="AW139">
        <v>0</v>
      </c>
      <c r="AX139">
        <v>0</v>
      </c>
      <c r="AY139" s="22">
        <f t="shared" si="31"/>
        <v>300007</v>
      </c>
    </row>
    <row r="140" spans="2:51" x14ac:dyDescent="0.15">
      <c r="B140" s="8">
        <f t="shared" si="23"/>
        <v>30000710</v>
      </c>
      <c r="C140" s="8">
        <f t="shared" si="24"/>
        <v>10</v>
      </c>
      <c r="D140" s="8">
        <f t="shared" si="25"/>
        <v>7</v>
      </c>
      <c r="E140" t="str">
        <f>VLOOKUP(D140,特效对应!W:Y,2,FALSE)</f>
        <v>组合·雪飘千里</v>
      </c>
      <c r="F140" s="20" t="s">
        <v>1452</v>
      </c>
      <c r="G140" s="4" t="s">
        <v>277</v>
      </c>
      <c r="H140" s="1" t="s">
        <v>102</v>
      </c>
      <c r="I140" s="20" t="s">
        <v>108</v>
      </c>
      <c r="J140" s="4"/>
      <c r="K140" s="4">
        <v>200</v>
      </c>
      <c r="L140" s="20">
        <f t="shared" ref="L140:L170" si="32">K140</f>
        <v>200</v>
      </c>
      <c r="M140" s="25" t="str">
        <f>M$4&amp;VLOOKUP(E140,特效对应!X:Y,2,FALSE)&amp;M$5</f>
        <v>||eff_xuepiaoqianli|</v>
      </c>
      <c r="N140" s="25">
        <v>3</v>
      </c>
      <c r="O140" s="25">
        <v>0</v>
      </c>
      <c r="P140" s="25">
        <v>0</v>
      </c>
      <c r="Q140" s="6" t="str">
        <f t="shared" si="26"/>
        <v/>
      </c>
      <c r="R140" s="6" t="str">
        <f t="shared" si="27"/>
        <v/>
      </c>
      <c r="S140" s="19" t="str">
        <f>VLOOKUP(D140,特效对应!W:Z,4,FALSE)</f>
        <v>skill_22</v>
      </c>
      <c r="V140" s="19">
        <v>0</v>
      </c>
      <c r="W140" s="19">
        <f t="shared" ref="W140:W150" si="33">IF(G140="己方",0,100)</f>
        <v>100</v>
      </c>
      <c r="X140" s="19">
        <v>0</v>
      </c>
      <c r="AA140" s="25">
        <v>1</v>
      </c>
      <c r="AB140" s="19">
        <f t="shared" si="28"/>
        <v>0</v>
      </c>
      <c r="AC140" s="19">
        <f t="shared" si="29"/>
        <v>0</v>
      </c>
      <c r="AD140" s="25" t="s">
        <v>1410</v>
      </c>
      <c r="AF140">
        <f t="shared" si="30"/>
        <v>10</v>
      </c>
      <c r="AH140" s="4"/>
      <c r="AM140" s="6" t="str">
        <f>_xlfn.IFNA(IF(IF($AG140=AM$9,VLOOKUP(AH140,buff!$K:$L,2,FALSE),"")=0,"",IF($AG140=AM$9,VLOOKUP(AH140,buff!$K:$L,2,FALSE),"")),"")</f>
        <v/>
      </c>
      <c r="AN140" s="6" t="str">
        <f>_xlfn.IFNA(IF(IF($AG140=AN$9,VLOOKUP(AI140,buff!$K:$L,2,FALSE),"")=0,"",IF($AG140=AN$9,VLOOKUP(AI140,buff!$K:$L,2,FALSE),"")),"")</f>
        <v/>
      </c>
      <c r="AO140" s="6" t="str">
        <f>_xlfn.IFNA(IF(IF($AG140=AO$9,VLOOKUP(AJ140,buff!$K:$L,2,FALSE),"")=0,"",IF($AG140=AO$9,VLOOKUP(AJ140,buff!$K:$L,2,FALSE),"")),"")</f>
        <v/>
      </c>
      <c r="AP140" s="6" t="str">
        <f>_xlfn.IFNA(IF(IF($AG140=AP$9,VLOOKUP(AK140,buff!$K:$L,2,FALSE),"")=0,"",IF($AG140=AP$9,VLOOKUP(AK140,buff!$K:$L,2,FALSE),"")),"")</f>
        <v/>
      </c>
      <c r="AQ140" s="6" t="str">
        <f>_xlfn.IFNA(IF(IF($AG140=AQ$9,VLOOKUP(AL140,buff!$K:$L,2,FALSE),"")=0,"",IF($AG140=AQ$9,VLOOKUP(AL140,buff!$K:$L,2,FALSE),"")),"")</f>
        <v/>
      </c>
      <c r="AR140" s="6" t="str">
        <f>_xlfn.IFNA(IF(IF($AG140=AR$9,VLOOKUP(AH140,buff!$K:$L,2,FALSE),"")=0,"",IF($AG140=AR$9,VLOOKUP(AH140,buff!$K:$L,2,FALSE),"")),"")</f>
        <v/>
      </c>
      <c r="AS140" s="6" t="str">
        <f>_xlfn.IFNA(IF(IF($AG140=AS$9,VLOOKUP(AI140,buff!$K:$L,2,FALSE),"")=0,"",IF($AG140=AS$9,VLOOKUP(AI140,buff!$K:$L,2,FALSE),"")),"")</f>
        <v/>
      </c>
      <c r="AT140" s="6" t="str">
        <f>_xlfn.IFNA(IF(IF($AG140=AT$9,VLOOKUP(AJ140,buff!$K:$L,2,FALSE),"")=0,"",IF($AG140=AT$9,VLOOKUP(AJ140,buff!$K:$L,2,FALSE),"")),"")</f>
        <v/>
      </c>
      <c r="AU140" s="6" t="str">
        <f>_xlfn.IFNA(IF(IF($AG140=AU$9,VLOOKUP(AK140,buff!$K:$L,2,FALSE),"")=0,"",IF($AG140=AU$9,VLOOKUP(AK140,buff!$K:$L,2,FALSE),"")),"")</f>
        <v/>
      </c>
      <c r="AV140" s="6" t="str">
        <f>_xlfn.IFNA(IF(IF($AG140=AV$9,VLOOKUP(AL140,buff!$K:$L,2,FALSE),"")=0,"",IF($AG140=AV$9,VLOOKUP(AL140,buff!$K:$L,2,FALSE),"")),"")</f>
        <v/>
      </c>
      <c r="AW140">
        <v>0</v>
      </c>
      <c r="AX140">
        <v>0</v>
      </c>
      <c r="AY140" s="22">
        <f t="shared" si="31"/>
        <v>300007</v>
      </c>
    </row>
    <row r="141" spans="2:51" x14ac:dyDescent="0.15">
      <c r="B141" s="8">
        <f t="shared" si="23"/>
        <v>30000711</v>
      </c>
      <c r="C141" s="8">
        <f t="shared" si="24"/>
        <v>11</v>
      </c>
      <c r="D141" s="8">
        <f t="shared" si="25"/>
        <v>7</v>
      </c>
      <c r="E141" t="str">
        <f>VLOOKUP(D141,特效对应!W:Y,2,FALSE)</f>
        <v>组合·雪飘千里</v>
      </c>
      <c r="F141" s="20" t="s">
        <v>1452</v>
      </c>
      <c r="G141" s="4" t="s">
        <v>277</v>
      </c>
      <c r="H141" s="1" t="s">
        <v>102</v>
      </c>
      <c r="I141" s="20" t="s">
        <v>108</v>
      </c>
      <c r="J141" s="4"/>
      <c r="K141" s="4">
        <v>200</v>
      </c>
      <c r="L141" s="20">
        <f t="shared" si="32"/>
        <v>200</v>
      </c>
      <c r="M141" s="25" t="str">
        <f>M$4&amp;VLOOKUP(E141,特效对应!X:Y,2,FALSE)&amp;M$5</f>
        <v>||eff_xuepiaoqianli|</v>
      </c>
      <c r="N141" s="25">
        <v>3</v>
      </c>
      <c r="O141" s="25">
        <v>0</v>
      </c>
      <c r="P141" s="25">
        <v>0</v>
      </c>
      <c r="Q141" s="6" t="str">
        <f t="shared" si="26"/>
        <v/>
      </c>
      <c r="R141" s="6" t="str">
        <f t="shared" si="27"/>
        <v/>
      </c>
      <c r="S141" s="19" t="str">
        <f>VLOOKUP(D141,特效对应!W:Z,4,FALSE)</f>
        <v>skill_22</v>
      </c>
      <c r="V141" s="19">
        <v>0</v>
      </c>
      <c r="W141" s="19">
        <f t="shared" si="33"/>
        <v>100</v>
      </c>
      <c r="X141" s="19">
        <v>0</v>
      </c>
      <c r="AA141" s="25">
        <v>1</v>
      </c>
      <c r="AB141" s="19">
        <f t="shared" si="28"/>
        <v>0</v>
      </c>
      <c r="AC141" s="19">
        <f t="shared" si="29"/>
        <v>0</v>
      </c>
      <c r="AD141" s="25" t="s">
        <v>1410</v>
      </c>
      <c r="AF141">
        <f t="shared" si="30"/>
        <v>11</v>
      </c>
      <c r="AH141" s="4"/>
      <c r="AM141" s="6" t="str">
        <f>_xlfn.IFNA(IF(IF($AG141=AM$9,VLOOKUP(AH141,buff!$K:$L,2,FALSE),"")=0,"",IF($AG141=AM$9,VLOOKUP(AH141,buff!$K:$L,2,FALSE),"")),"")</f>
        <v/>
      </c>
      <c r="AN141" s="6" t="str">
        <f>_xlfn.IFNA(IF(IF($AG141=AN$9,VLOOKUP(AI141,buff!$K:$L,2,FALSE),"")=0,"",IF($AG141=AN$9,VLOOKUP(AI141,buff!$K:$L,2,FALSE),"")),"")</f>
        <v/>
      </c>
      <c r="AO141" s="6" t="str">
        <f>_xlfn.IFNA(IF(IF($AG141=AO$9,VLOOKUP(AJ141,buff!$K:$L,2,FALSE),"")=0,"",IF($AG141=AO$9,VLOOKUP(AJ141,buff!$K:$L,2,FALSE),"")),"")</f>
        <v/>
      </c>
      <c r="AP141" s="6" t="str">
        <f>_xlfn.IFNA(IF(IF($AG141=AP$9,VLOOKUP(AK141,buff!$K:$L,2,FALSE),"")=0,"",IF($AG141=AP$9,VLOOKUP(AK141,buff!$K:$L,2,FALSE),"")),"")</f>
        <v/>
      </c>
      <c r="AQ141" s="6" t="str">
        <f>_xlfn.IFNA(IF(IF($AG141=AQ$9,VLOOKUP(AL141,buff!$K:$L,2,FALSE),"")=0,"",IF($AG141=AQ$9,VLOOKUP(AL141,buff!$K:$L,2,FALSE),"")),"")</f>
        <v/>
      </c>
      <c r="AR141" s="6" t="str">
        <f>_xlfn.IFNA(IF(IF($AG141=AR$9,VLOOKUP(AH141,buff!$K:$L,2,FALSE),"")=0,"",IF($AG141=AR$9,VLOOKUP(AH141,buff!$K:$L,2,FALSE),"")),"")</f>
        <v/>
      </c>
      <c r="AS141" s="6" t="str">
        <f>_xlfn.IFNA(IF(IF($AG141=AS$9,VLOOKUP(AI141,buff!$K:$L,2,FALSE),"")=0,"",IF($AG141=AS$9,VLOOKUP(AI141,buff!$K:$L,2,FALSE),"")),"")</f>
        <v/>
      </c>
      <c r="AT141" s="6" t="str">
        <f>_xlfn.IFNA(IF(IF($AG141=AT$9,VLOOKUP(AJ141,buff!$K:$L,2,FALSE),"")=0,"",IF($AG141=AT$9,VLOOKUP(AJ141,buff!$K:$L,2,FALSE),"")),"")</f>
        <v/>
      </c>
      <c r="AU141" s="6" t="str">
        <f>_xlfn.IFNA(IF(IF($AG141=AU$9,VLOOKUP(AK141,buff!$K:$L,2,FALSE),"")=0,"",IF($AG141=AU$9,VLOOKUP(AK141,buff!$K:$L,2,FALSE),"")),"")</f>
        <v/>
      </c>
      <c r="AV141" s="6" t="str">
        <f>_xlfn.IFNA(IF(IF($AG141=AV$9,VLOOKUP(AL141,buff!$K:$L,2,FALSE),"")=0,"",IF($AG141=AV$9,VLOOKUP(AL141,buff!$K:$L,2,FALSE),"")),"")</f>
        <v/>
      </c>
      <c r="AW141">
        <v>0</v>
      </c>
      <c r="AX141">
        <v>0</v>
      </c>
      <c r="AY141" s="22">
        <f t="shared" si="31"/>
        <v>300007</v>
      </c>
    </row>
    <row r="142" spans="2:51" x14ac:dyDescent="0.15">
      <c r="B142" s="8">
        <f t="shared" si="23"/>
        <v>30000712</v>
      </c>
      <c r="C142" s="8">
        <f t="shared" si="24"/>
        <v>12</v>
      </c>
      <c r="D142" s="8">
        <f t="shared" si="25"/>
        <v>7</v>
      </c>
      <c r="E142" t="str">
        <f>VLOOKUP(D142,特效对应!W:Y,2,FALSE)</f>
        <v>组合·雪飘千里</v>
      </c>
      <c r="F142" s="20" t="s">
        <v>1452</v>
      </c>
      <c r="G142" s="4" t="s">
        <v>277</v>
      </c>
      <c r="H142" s="1" t="s">
        <v>102</v>
      </c>
      <c r="I142" s="20" t="s">
        <v>108</v>
      </c>
      <c r="J142" s="4"/>
      <c r="K142" s="4">
        <v>200</v>
      </c>
      <c r="L142" s="20">
        <f t="shared" si="32"/>
        <v>200</v>
      </c>
      <c r="M142" s="25" t="str">
        <f>M$4&amp;VLOOKUP(E142,特效对应!X:Y,2,FALSE)&amp;M$5</f>
        <v>||eff_xuepiaoqianli|</v>
      </c>
      <c r="N142" s="25">
        <v>3</v>
      </c>
      <c r="O142" s="25">
        <v>0</v>
      </c>
      <c r="P142" s="25">
        <v>0</v>
      </c>
      <c r="Q142" s="6" t="str">
        <f t="shared" si="26"/>
        <v/>
      </c>
      <c r="R142" s="6" t="str">
        <f t="shared" si="27"/>
        <v/>
      </c>
      <c r="S142" s="19" t="str">
        <f>VLOOKUP(D142,特效对应!W:Z,4,FALSE)</f>
        <v>skill_22</v>
      </c>
      <c r="V142" s="19">
        <v>0</v>
      </c>
      <c r="W142" s="19">
        <f t="shared" si="33"/>
        <v>100</v>
      </c>
      <c r="X142" s="19">
        <v>0</v>
      </c>
      <c r="AA142" s="25">
        <v>1</v>
      </c>
      <c r="AB142" s="19">
        <f t="shared" si="28"/>
        <v>0</v>
      </c>
      <c r="AC142" s="19">
        <f t="shared" si="29"/>
        <v>0</v>
      </c>
      <c r="AD142" s="25" t="s">
        <v>1410</v>
      </c>
      <c r="AF142">
        <f t="shared" si="30"/>
        <v>12</v>
      </c>
      <c r="AH142" s="4"/>
      <c r="AM142" s="6" t="str">
        <f>_xlfn.IFNA(IF(IF($AG142=AM$9,VLOOKUP(AH142,buff!$K:$L,2,FALSE),"")=0,"",IF($AG142=AM$9,VLOOKUP(AH142,buff!$K:$L,2,FALSE),"")),"")</f>
        <v/>
      </c>
      <c r="AN142" s="6" t="str">
        <f>_xlfn.IFNA(IF(IF($AG142=AN$9,VLOOKUP(AI142,buff!$K:$L,2,FALSE),"")=0,"",IF($AG142=AN$9,VLOOKUP(AI142,buff!$K:$L,2,FALSE),"")),"")</f>
        <v/>
      </c>
      <c r="AO142" s="6" t="str">
        <f>_xlfn.IFNA(IF(IF($AG142=AO$9,VLOOKUP(AJ142,buff!$K:$L,2,FALSE),"")=0,"",IF($AG142=AO$9,VLOOKUP(AJ142,buff!$K:$L,2,FALSE),"")),"")</f>
        <v/>
      </c>
      <c r="AP142" s="6" t="str">
        <f>_xlfn.IFNA(IF(IF($AG142=AP$9,VLOOKUP(AK142,buff!$K:$L,2,FALSE),"")=0,"",IF($AG142=AP$9,VLOOKUP(AK142,buff!$K:$L,2,FALSE),"")),"")</f>
        <v/>
      </c>
      <c r="AQ142" s="6" t="str">
        <f>_xlfn.IFNA(IF(IF($AG142=AQ$9,VLOOKUP(AL142,buff!$K:$L,2,FALSE),"")=0,"",IF($AG142=AQ$9,VLOOKUP(AL142,buff!$K:$L,2,FALSE),"")),"")</f>
        <v/>
      </c>
      <c r="AR142" s="6" t="str">
        <f>_xlfn.IFNA(IF(IF($AG142=AR$9,VLOOKUP(AH142,buff!$K:$L,2,FALSE),"")=0,"",IF($AG142=AR$9,VLOOKUP(AH142,buff!$K:$L,2,FALSE),"")),"")</f>
        <v/>
      </c>
      <c r="AS142" s="6" t="str">
        <f>_xlfn.IFNA(IF(IF($AG142=AS$9,VLOOKUP(AI142,buff!$K:$L,2,FALSE),"")=0,"",IF($AG142=AS$9,VLOOKUP(AI142,buff!$K:$L,2,FALSE),"")),"")</f>
        <v/>
      </c>
      <c r="AT142" s="6" t="str">
        <f>_xlfn.IFNA(IF(IF($AG142=AT$9,VLOOKUP(AJ142,buff!$K:$L,2,FALSE),"")=0,"",IF($AG142=AT$9,VLOOKUP(AJ142,buff!$K:$L,2,FALSE),"")),"")</f>
        <v/>
      </c>
      <c r="AU142" s="6" t="str">
        <f>_xlfn.IFNA(IF(IF($AG142=AU$9,VLOOKUP(AK142,buff!$K:$L,2,FALSE),"")=0,"",IF($AG142=AU$9,VLOOKUP(AK142,buff!$K:$L,2,FALSE),"")),"")</f>
        <v/>
      </c>
      <c r="AV142" s="6" t="str">
        <f>_xlfn.IFNA(IF(IF($AG142=AV$9,VLOOKUP(AL142,buff!$K:$L,2,FALSE),"")=0,"",IF($AG142=AV$9,VLOOKUP(AL142,buff!$K:$L,2,FALSE),"")),"")</f>
        <v/>
      </c>
      <c r="AW142">
        <v>0</v>
      </c>
      <c r="AX142">
        <v>0</v>
      </c>
      <c r="AY142" s="22">
        <f t="shared" si="31"/>
        <v>300007</v>
      </c>
    </row>
    <row r="143" spans="2:51" x14ac:dyDescent="0.15">
      <c r="B143" s="8">
        <f t="shared" si="23"/>
        <v>30000713</v>
      </c>
      <c r="C143" s="8">
        <f t="shared" si="24"/>
        <v>13</v>
      </c>
      <c r="D143" s="8">
        <f t="shared" si="25"/>
        <v>7</v>
      </c>
      <c r="E143" t="str">
        <f>VLOOKUP(D143,特效对应!W:Y,2,FALSE)</f>
        <v>组合·雪飘千里</v>
      </c>
      <c r="F143" s="20" t="s">
        <v>1452</v>
      </c>
      <c r="G143" s="4" t="s">
        <v>277</v>
      </c>
      <c r="H143" s="1" t="s">
        <v>102</v>
      </c>
      <c r="I143" s="20" t="s">
        <v>108</v>
      </c>
      <c r="J143" s="4"/>
      <c r="K143" s="4">
        <v>200</v>
      </c>
      <c r="L143" s="20">
        <f t="shared" si="32"/>
        <v>200</v>
      </c>
      <c r="M143" s="25" t="str">
        <f>M$4&amp;VLOOKUP(E143,特效对应!X:Y,2,FALSE)&amp;M$5</f>
        <v>||eff_xuepiaoqianli|</v>
      </c>
      <c r="N143" s="25">
        <v>3</v>
      </c>
      <c r="O143" s="25">
        <v>0</v>
      </c>
      <c r="P143" s="25">
        <v>0</v>
      </c>
      <c r="Q143" s="6" t="str">
        <f t="shared" si="26"/>
        <v/>
      </c>
      <c r="R143" s="6" t="str">
        <f t="shared" si="27"/>
        <v/>
      </c>
      <c r="S143" s="19" t="str">
        <f>VLOOKUP(D143,特效对应!W:Z,4,FALSE)</f>
        <v>skill_22</v>
      </c>
      <c r="V143" s="19">
        <v>0</v>
      </c>
      <c r="W143" s="19">
        <f t="shared" si="33"/>
        <v>100</v>
      </c>
      <c r="X143" s="19">
        <v>0</v>
      </c>
      <c r="AA143" s="25">
        <v>1</v>
      </c>
      <c r="AB143" s="19">
        <f t="shared" si="28"/>
        <v>0</v>
      </c>
      <c r="AC143" s="19">
        <f t="shared" si="29"/>
        <v>0</v>
      </c>
      <c r="AD143" s="25" t="s">
        <v>1410</v>
      </c>
      <c r="AF143">
        <f t="shared" si="30"/>
        <v>13</v>
      </c>
      <c r="AH143" s="4"/>
      <c r="AM143" s="6" t="str">
        <f>_xlfn.IFNA(IF(IF($AG143=AM$9,VLOOKUP(AH143,buff!$K:$L,2,FALSE),"")=0,"",IF($AG143=AM$9,VLOOKUP(AH143,buff!$K:$L,2,FALSE),"")),"")</f>
        <v/>
      </c>
      <c r="AN143" s="6" t="str">
        <f>_xlfn.IFNA(IF(IF($AG143=AN$9,VLOOKUP(AI143,buff!$K:$L,2,FALSE),"")=0,"",IF($AG143=AN$9,VLOOKUP(AI143,buff!$K:$L,2,FALSE),"")),"")</f>
        <v/>
      </c>
      <c r="AO143" s="6" t="str">
        <f>_xlfn.IFNA(IF(IF($AG143=AO$9,VLOOKUP(AJ143,buff!$K:$L,2,FALSE),"")=0,"",IF($AG143=AO$9,VLOOKUP(AJ143,buff!$K:$L,2,FALSE),"")),"")</f>
        <v/>
      </c>
      <c r="AP143" s="6" t="str">
        <f>_xlfn.IFNA(IF(IF($AG143=AP$9,VLOOKUP(AK143,buff!$K:$L,2,FALSE),"")=0,"",IF($AG143=AP$9,VLOOKUP(AK143,buff!$K:$L,2,FALSE),"")),"")</f>
        <v/>
      </c>
      <c r="AQ143" s="6" t="str">
        <f>_xlfn.IFNA(IF(IF($AG143=AQ$9,VLOOKUP(AL143,buff!$K:$L,2,FALSE),"")=0,"",IF($AG143=AQ$9,VLOOKUP(AL143,buff!$K:$L,2,FALSE),"")),"")</f>
        <v/>
      </c>
      <c r="AR143" s="6" t="str">
        <f>_xlfn.IFNA(IF(IF($AG143=AR$9,VLOOKUP(AH143,buff!$K:$L,2,FALSE),"")=0,"",IF($AG143=AR$9,VLOOKUP(AH143,buff!$K:$L,2,FALSE),"")),"")</f>
        <v/>
      </c>
      <c r="AS143" s="6" t="str">
        <f>_xlfn.IFNA(IF(IF($AG143=AS$9,VLOOKUP(AI143,buff!$K:$L,2,FALSE),"")=0,"",IF($AG143=AS$9,VLOOKUP(AI143,buff!$K:$L,2,FALSE),"")),"")</f>
        <v/>
      </c>
      <c r="AT143" s="6" t="str">
        <f>_xlfn.IFNA(IF(IF($AG143=AT$9,VLOOKUP(AJ143,buff!$K:$L,2,FALSE),"")=0,"",IF($AG143=AT$9,VLOOKUP(AJ143,buff!$K:$L,2,FALSE),"")),"")</f>
        <v/>
      </c>
      <c r="AU143" s="6" t="str">
        <f>_xlfn.IFNA(IF(IF($AG143=AU$9,VLOOKUP(AK143,buff!$K:$L,2,FALSE),"")=0,"",IF($AG143=AU$9,VLOOKUP(AK143,buff!$K:$L,2,FALSE),"")),"")</f>
        <v/>
      </c>
      <c r="AV143" s="6" t="str">
        <f>_xlfn.IFNA(IF(IF($AG143=AV$9,VLOOKUP(AL143,buff!$K:$L,2,FALSE),"")=0,"",IF($AG143=AV$9,VLOOKUP(AL143,buff!$K:$L,2,FALSE),"")),"")</f>
        <v/>
      </c>
      <c r="AW143">
        <v>0</v>
      </c>
      <c r="AX143">
        <v>0</v>
      </c>
      <c r="AY143" s="22">
        <f t="shared" si="31"/>
        <v>300007</v>
      </c>
    </row>
    <row r="144" spans="2:51" x14ac:dyDescent="0.15">
      <c r="B144" s="8">
        <f t="shared" si="23"/>
        <v>30000714</v>
      </c>
      <c r="C144" s="8">
        <f t="shared" si="24"/>
        <v>14</v>
      </c>
      <c r="D144" s="8">
        <f t="shared" si="25"/>
        <v>7</v>
      </c>
      <c r="E144" t="str">
        <f>VLOOKUP(D144,特效对应!W:Y,2,FALSE)</f>
        <v>组合·雪飘千里</v>
      </c>
      <c r="F144" s="20" t="s">
        <v>1452</v>
      </c>
      <c r="G144" s="4" t="s">
        <v>277</v>
      </c>
      <c r="H144" s="1" t="s">
        <v>102</v>
      </c>
      <c r="I144" s="20" t="s">
        <v>108</v>
      </c>
      <c r="J144" s="4"/>
      <c r="K144" s="4">
        <v>200</v>
      </c>
      <c r="L144" s="20">
        <f t="shared" si="32"/>
        <v>200</v>
      </c>
      <c r="M144" s="25" t="str">
        <f>M$4&amp;VLOOKUP(E144,特效对应!X:Y,2,FALSE)&amp;M$5</f>
        <v>||eff_xuepiaoqianli|</v>
      </c>
      <c r="N144" s="25">
        <v>3</v>
      </c>
      <c r="O144" s="25">
        <v>0</v>
      </c>
      <c r="P144" s="25">
        <v>0</v>
      </c>
      <c r="Q144" s="6" t="str">
        <f t="shared" si="26"/>
        <v/>
      </c>
      <c r="R144" s="6" t="str">
        <f t="shared" si="27"/>
        <v/>
      </c>
      <c r="S144" s="19" t="str">
        <f>VLOOKUP(D144,特效对应!W:Z,4,FALSE)</f>
        <v>skill_22</v>
      </c>
      <c r="V144" s="19">
        <v>0</v>
      </c>
      <c r="W144" s="19">
        <f t="shared" si="33"/>
        <v>100</v>
      </c>
      <c r="X144" s="19">
        <v>0</v>
      </c>
      <c r="AA144" s="25">
        <v>1</v>
      </c>
      <c r="AB144" s="19">
        <f t="shared" si="28"/>
        <v>0</v>
      </c>
      <c r="AC144" s="19">
        <f t="shared" si="29"/>
        <v>0</v>
      </c>
      <c r="AD144" s="25" t="s">
        <v>1410</v>
      </c>
      <c r="AF144">
        <f t="shared" si="30"/>
        <v>14</v>
      </c>
      <c r="AH144" s="4"/>
      <c r="AM144" s="6" t="str">
        <f>_xlfn.IFNA(IF(IF($AG144=AM$9,VLOOKUP(AH144,buff!$K:$L,2,FALSE),"")=0,"",IF($AG144=AM$9,VLOOKUP(AH144,buff!$K:$L,2,FALSE),"")),"")</f>
        <v/>
      </c>
      <c r="AN144" s="6" t="str">
        <f>_xlfn.IFNA(IF(IF($AG144=AN$9,VLOOKUP(AI144,buff!$K:$L,2,FALSE),"")=0,"",IF($AG144=AN$9,VLOOKUP(AI144,buff!$K:$L,2,FALSE),"")),"")</f>
        <v/>
      </c>
      <c r="AO144" s="6" t="str">
        <f>_xlfn.IFNA(IF(IF($AG144=AO$9,VLOOKUP(AJ144,buff!$K:$L,2,FALSE),"")=0,"",IF($AG144=AO$9,VLOOKUP(AJ144,buff!$K:$L,2,FALSE),"")),"")</f>
        <v/>
      </c>
      <c r="AP144" s="6" t="str">
        <f>_xlfn.IFNA(IF(IF($AG144=AP$9,VLOOKUP(AK144,buff!$K:$L,2,FALSE),"")=0,"",IF($AG144=AP$9,VLOOKUP(AK144,buff!$K:$L,2,FALSE),"")),"")</f>
        <v/>
      </c>
      <c r="AQ144" s="6" t="str">
        <f>_xlfn.IFNA(IF(IF($AG144=AQ$9,VLOOKUP(AL144,buff!$K:$L,2,FALSE),"")=0,"",IF($AG144=AQ$9,VLOOKUP(AL144,buff!$K:$L,2,FALSE),"")),"")</f>
        <v/>
      </c>
      <c r="AR144" s="6" t="str">
        <f>_xlfn.IFNA(IF(IF($AG144=AR$9,VLOOKUP(AH144,buff!$K:$L,2,FALSE),"")=0,"",IF($AG144=AR$9,VLOOKUP(AH144,buff!$K:$L,2,FALSE),"")),"")</f>
        <v/>
      </c>
      <c r="AS144" s="6" t="str">
        <f>_xlfn.IFNA(IF(IF($AG144=AS$9,VLOOKUP(AI144,buff!$K:$L,2,FALSE),"")=0,"",IF($AG144=AS$9,VLOOKUP(AI144,buff!$K:$L,2,FALSE),"")),"")</f>
        <v/>
      </c>
      <c r="AT144" s="6" t="str">
        <f>_xlfn.IFNA(IF(IF($AG144=AT$9,VLOOKUP(AJ144,buff!$K:$L,2,FALSE),"")=0,"",IF($AG144=AT$9,VLOOKUP(AJ144,buff!$K:$L,2,FALSE),"")),"")</f>
        <v/>
      </c>
      <c r="AU144" s="6" t="str">
        <f>_xlfn.IFNA(IF(IF($AG144=AU$9,VLOOKUP(AK144,buff!$K:$L,2,FALSE),"")=0,"",IF($AG144=AU$9,VLOOKUP(AK144,buff!$K:$L,2,FALSE),"")),"")</f>
        <v/>
      </c>
      <c r="AV144" s="6" t="str">
        <f>_xlfn.IFNA(IF(IF($AG144=AV$9,VLOOKUP(AL144,buff!$K:$L,2,FALSE),"")=0,"",IF($AG144=AV$9,VLOOKUP(AL144,buff!$K:$L,2,FALSE),"")),"")</f>
        <v/>
      </c>
      <c r="AW144">
        <v>0</v>
      </c>
      <c r="AX144">
        <v>0</v>
      </c>
      <c r="AY144" s="22">
        <f t="shared" si="31"/>
        <v>300007</v>
      </c>
    </row>
    <row r="145" spans="2:51" x14ac:dyDescent="0.15">
      <c r="B145" s="8">
        <f t="shared" si="23"/>
        <v>30000715</v>
      </c>
      <c r="C145" s="8">
        <f t="shared" si="24"/>
        <v>15</v>
      </c>
      <c r="D145" s="8">
        <f t="shared" si="25"/>
        <v>7</v>
      </c>
      <c r="E145" t="str">
        <f>VLOOKUP(D145,特效对应!W:Y,2,FALSE)</f>
        <v>组合·雪飘千里</v>
      </c>
      <c r="F145" s="20" t="s">
        <v>1452</v>
      </c>
      <c r="G145" s="4" t="s">
        <v>277</v>
      </c>
      <c r="H145" s="1" t="s">
        <v>102</v>
      </c>
      <c r="I145" s="20" t="s">
        <v>108</v>
      </c>
      <c r="J145" s="4"/>
      <c r="K145" s="4">
        <v>200</v>
      </c>
      <c r="L145" s="20">
        <f t="shared" si="32"/>
        <v>200</v>
      </c>
      <c r="M145" s="25" t="str">
        <f>M$4&amp;VLOOKUP(E145,特效对应!X:Y,2,FALSE)&amp;M$5</f>
        <v>||eff_xuepiaoqianli|</v>
      </c>
      <c r="N145" s="25">
        <v>3</v>
      </c>
      <c r="O145" s="25">
        <v>0</v>
      </c>
      <c r="P145" s="25">
        <v>0</v>
      </c>
      <c r="Q145" s="6" t="str">
        <f t="shared" si="26"/>
        <v/>
      </c>
      <c r="R145" s="6" t="str">
        <f t="shared" si="27"/>
        <v/>
      </c>
      <c r="S145" s="19" t="str">
        <f>VLOOKUP(D145,特效对应!W:Z,4,FALSE)</f>
        <v>skill_22</v>
      </c>
      <c r="V145" s="19">
        <v>0</v>
      </c>
      <c r="W145" s="19">
        <f t="shared" si="33"/>
        <v>100</v>
      </c>
      <c r="X145" s="19">
        <v>0</v>
      </c>
      <c r="AA145" s="25">
        <v>1</v>
      </c>
      <c r="AB145" s="19">
        <f t="shared" si="28"/>
        <v>0</v>
      </c>
      <c r="AC145" s="19">
        <f t="shared" si="29"/>
        <v>0</v>
      </c>
      <c r="AD145" s="25" t="s">
        <v>1410</v>
      </c>
      <c r="AF145">
        <f t="shared" si="30"/>
        <v>15</v>
      </c>
      <c r="AH145" s="4"/>
      <c r="AM145" s="6" t="str">
        <f>_xlfn.IFNA(IF(IF($AG145=AM$9,VLOOKUP(AH145,buff!$K:$L,2,FALSE),"")=0,"",IF($AG145=AM$9,VLOOKUP(AH145,buff!$K:$L,2,FALSE),"")),"")</f>
        <v/>
      </c>
      <c r="AN145" s="6" t="str">
        <f>_xlfn.IFNA(IF(IF($AG145=AN$9,VLOOKUP(AI145,buff!$K:$L,2,FALSE),"")=0,"",IF($AG145=AN$9,VLOOKUP(AI145,buff!$K:$L,2,FALSE),"")),"")</f>
        <v/>
      </c>
      <c r="AO145" s="6" t="str">
        <f>_xlfn.IFNA(IF(IF($AG145=AO$9,VLOOKUP(AJ145,buff!$K:$L,2,FALSE),"")=0,"",IF($AG145=AO$9,VLOOKUP(AJ145,buff!$K:$L,2,FALSE),"")),"")</f>
        <v/>
      </c>
      <c r="AP145" s="6" t="str">
        <f>_xlfn.IFNA(IF(IF($AG145=AP$9,VLOOKUP(AK145,buff!$K:$L,2,FALSE),"")=0,"",IF($AG145=AP$9,VLOOKUP(AK145,buff!$K:$L,2,FALSE),"")),"")</f>
        <v/>
      </c>
      <c r="AQ145" s="6" t="str">
        <f>_xlfn.IFNA(IF(IF($AG145=AQ$9,VLOOKUP(AL145,buff!$K:$L,2,FALSE),"")=0,"",IF($AG145=AQ$9,VLOOKUP(AL145,buff!$K:$L,2,FALSE),"")),"")</f>
        <v/>
      </c>
      <c r="AR145" s="6" t="str">
        <f>_xlfn.IFNA(IF(IF($AG145=AR$9,VLOOKUP(AH145,buff!$K:$L,2,FALSE),"")=0,"",IF($AG145=AR$9,VLOOKUP(AH145,buff!$K:$L,2,FALSE),"")),"")</f>
        <v/>
      </c>
      <c r="AS145" s="6" t="str">
        <f>_xlfn.IFNA(IF(IF($AG145=AS$9,VLOOKUP(AI145,buff!$K:$L,2,FALSE),"")=0,"",IF($AG145=AS$9,VLOOKUP(AI145,buff!$K:$L,2,FALSE),"")),"")</f>
        <v/>
      </c>
      <c r="AT145" s="6" t="str">
        <f>_xlfn.IFNA(IF(IF($AG145=AT$9,VLOOKUP(AJ145,buff!$K:$L,2,FALSE),"")=0,"",IF($AG145=AT$9,VLOOKUP(AJ145,buff!$K:$L,2,FALSE),"")),"")</f>
        <v/>
      </c>
      <c r="AU145" s="6" t="str">
        <f>_xlfn.IFNA(IF(IF($AG145=AU$9,VLOOKUP(AK145,buff!$K:$L,2,FALSE),"")=0,"",IF($AG145=AU$9,VLOOKUP(AK145,buff!$K:$L,2,FALSE),"")),"")</f>
        <v/>
      </c>
      <c r="AV145" s="6" t="str">
        <f>_xlfn.IFNA(IF(IF($AG145=AV$9,VLOOKUP(AL145,buff!$K:$L,2,FALSE),"")=0,"",IF($AG145=AV$9,VLOOKUP(AL145,buff!$K:$L,2,FALSE),"")),"")</f>
        <v/>
      </c>
      <c r="AW145">
        <v>0</v>
      </c>
      <c r="AX145">
        <v>0</v>
      </c>
      <c r="AY145" s="22">
        <f t="shared" si="31"/>
        <v>300007</v>
      </c>
    </row>
    <row r="146" spans="2:51" x14ac:dyDescent="0.15">
      <c r="B146" s="8">
        <f t="shared" si="23"/>
        <v>30000716</v>
      </c>
      <c r="C146" s="8">
        <f t="shared" si="24"/>
        <v>16</v>
      </c>
      <c r="D146" s="8">
        <f t="shared" si="25"/>
        <v>7</v>
      </c>
      <c r="E146" t="str">
        <f>VLOOKUP(D146,特效对应!W:Y,2,FALSE)</f>
        <v>组合·雪飘千里</v>
      </c>
      <c r="F146" s="20" t="s">
        <v>1452</v>
      </c>
      <c r="G146" s="4" t="s">
        <v>277</v>
      </c>
      <c r="H146" s="1" t="s">
        <v>102</v>
      </c>
      <c r="I146" s="20" t="s">
        <v>108</v>
      </c>
      <c r="J146" s="4"/>
      <c r="K146" s="4">
        <v>200</v>
      </c>
      <c r="L146" s="20">
        <f t="shared" si="32"/>
        <v>200</v>
      </c>
      <c r="M146" s="25" t="str">
        <f>M$4&amp;VLOOKUP(E146,特效对应!X:Y,2,FALSE)&amp;M$5</f>
        <v>||eff_xuepiaoqianli|</v>
      </c>
      <c r="N146" s="25">
        <v>3</v>
      </c>
      <c r="O146" s="25">
        <v>0</v>
      </c>
      <c r="P146" s="25">
        <v>0</v>
      </c>
      <c r="Q146" s="6" t="str">
        <f t="shared" si="26"/>
        <v/>
      </c>
      <c r="R146" s="6" t="str">
        <f t="shared" si="27"/>
        <v/>
      </c>
      <c r="S146" s="19" t="str">
        <f>VLOOKUP(D146,特效对应!W:Z,4,FALSE)</f>
        <v>skill_22</v>
      </c>
      <c r="V146" s="19">
        <v>0</v>
      </c>
      <c r="W146" s="19">
        <f t="shared" si="33"/>
        <v>100</v>
      </c>
      <c r="X146" s="19">
        <v>0</v>
      </c>
      <c r="AA146" s="25">
        <v>1</v>
      </c>
      <c r="AB146" s="19">
        <f t="shared" si="28"/>
        <v>0</v>
      </c>
      <c r="AC146" s="19">
        <f t="shared" si="29"/>
        <v>0</v>
      </c>
      <c r="AD146" s="25" t="s">
        <v>1410</v>
      </c>
      <c r="AF146">
        <f t="shared" si="30"/>
        <v>16</v>
      </c>
      <c r="AH146" s="4"/>
      <c r="AM146" s="6" t="str">
        <f>_xlfn.IFNA(IF(IF($AG146=AM$9,VLOOKUP(AH146,buff!$K:$L,2,FALSE),"")=0,"",IF($AG146=AM$9,VLOOKUP(AH146,buff!$K:$L,2,FALSE),"")),"")</f>
        <v/>
      </c>
      <c r="AN146" s="6" t="str">
        <f>_xlfn.IFNA(IF(IF($AG146=AN$9,VLOOKUP(AI146,buff!$K:$L,2,FALSE),"")=0,"",IF($AG146=AN$9,VLOOKUP(AI146,buff!$K:$L,2,FALSE),"")),"")</f>
        <v/>
      </c>
      <c r="AO146" s="6" t="str">
        <f>_xlfn.IFNA(IF(IF($AG146=AO$9,VLOOKUP(AJ146,buff!$K:$L,2,FALSE),"")=0,"",IF($AG146=AO$9,VLOOKUP(AJ146,buff!$K:$L,2,FALSE),"")),"")</f>
        <v/>
      </c>
      <c r="AP146" s="6" t="str">
        <f>_xlfn.IFNA(IF(IF($AG146=AP$9,VLOOKUP(AK146,buff!$K:$L,2,FALSE),"")=0,"",IF($AG146=AP$9,VLOOKUP(AK146,buff!$K:$L,2,FALSE),"")),"")</f>
        <v/>
      </c>
      <c r="AQ146" s="6" t="str">
        <f>_xlfn.IFNA(IF(IF($AG146=AQ$9,VLOOKUP(AL146,buff!$K:$L,2,FALSE),"")=0,"",IF($AG146=AQ$9,VLOOKUP(AL146,buff!$K:$L,2,FALSE),"")),"")</f>
        <v/>
      </c>
      <c r="AR146" s="6" t="str">
        <f>_xlfn.IFNA(IF(IF($AG146=AR$9,VLOOKUP(AH146,buff!$K:$L,2,FALSE),"")=0,"",IF($AG146=AR$9,VLOOKUP(AH146,buff!$K:$L,2,FALSE),"")),"")</f>
        <v/>
      </c>
      <c r="AS146" s="6" t="str">
        <f>_xlfn.IFNA(IF(IF($AG146=AS$9,VLOOKUP(AI146,buff!$K:$L,2,FALSE),"")=0,"",IF($AG146=AS$9,VLOOKUP(AI146,buff!$K:$L,2,FALSE),"")),"")</f>
        <v/>
      </c>
      <c r="AT146" s="6" t="str">
        <f>_xlfn.IFNA(IF(IF($AG146=AT$9,VLOOKUP(AJ146,buff!$K:$L,2,FALSE),"")=0,"",IF($AG146=AT$9,VLOOKUP(AJ146,buff!$K:$L,2,FALSE),"")),"")</f>
        <v/>
      </c>
      <c r="AU146" s="6" t="str">
        <f>_xlfn.IFNA(IF(IF($AG146=AU$9,VLOOKUP(AK146,buff!$K:$L,2,FALSE),"")=0,"",IF($AG146=AU$9,VLOOKUP(AK146,buff!$K:$L,2,FALSE),"")),"")</f>
        <v/>
      </c>
      <c r="AV146" s="6" t="str">
        <f>_xlfn.IFNA(IF(IF($AG146=AV$9,VLOOKUP(AL146,buff!$K:$L,2,FALSE),"")=0,"",IF($AG146=AV$9,VLOOKUP(AL146,buff!$K:$L,2,FALSE),"")),"")</f>
        <v/>
      </c>
      <c r="AW146">
        <v>0</v>
      </c>
      <c r="AX146">
        <v>0</v>
      </c>
      <c r="AY146" s="22">
        <f t="shared" si="31"/>
        <v>300007</v>
      </c>
    </row>
    <row r="147" spans="2:51" x14ac:dyDescent="0.15">
      <c r="B147" s="8">
        <f t="shared" si="23"/>
        <v>30000717</v>
      </c>
      <c r="C147" s="8">
        <f t="shared" si="24"/>
        <v>17</v>
      </c>
      <c r="D147" s="8">
        <f t="shared" si="25"/>
        <v>7</v>
      </c>
      <c r="E147" t="str">
        <f>VLOOKUP(D147,特效对应!W:Y,2,FALSE)</f>
        <v>组合·雪飘千里</v>
      </c>
      <c r="F147" s="20" t="s">
        <v>1452</v>
      </c>
      <c r="G147" s="4" t="s">
        <v>277</v>
      </c>
      <c r="H147" s="1" t="s">
        <v>102</v>
      </c>
      <c r="I147" s="20" t="s">
        <v>108</v>
      </c>
      <c r="J147" s="4"/>
      <c r="K147" s="4">
        <v>200</v>
      </c>
      <c r="L147" s="20">
        <f t="shared" si="32"/>
        <v>200</v>
      </c>
      <c r="M147" s="25" t="str">
        <f>M$4&amp;VLOOKUP(E147,特效对应!X:Y,2,FALSE)&amp;M$5</f>
        <v>||eff_xuepiaoqianli|</v>
      </c>
      <c r="N147" s="25">
        <v>3</v>
      </c>
      <c r="O147" s="25">
        <v>0</v>
      </c>
      <c r="P147" s="25">
        <v>0</v>
      </c>
      <c r="Q147" s="6" t="str">
        <f t="shared" si="26"/>
        <v/>
      </c>
      <c r="R147" s="6" t="str">
        <f t="shared" si="27"/>
        <v/>
      </c>
      <c r="S147" s="19" t="str">
        <f>VLOOKUP(D147,特效对应!W:Z,4,FALSE)</f>
        <v>skill_22</v>
      </c>
      <c r="V147" s="19">
        <v>0</v>
      </c>
      <c r="W147" s="19">
        <f t="shared" si="33"/>
        <v>100</v>
      </c>
      <c r="X147" s="19">
        <v>0</v>
      </c>
      <c r="AA147" s="25">
        <v>1</v>
      </c>
      <c r="AB147" s="19">
        <f t="shared" si="28"/>
        <v>0</v>
      </c>
      <c r="AC147" s="19">
        <f t="shared" si="29"/>
        <v>0</v>
      </c>
      <c r="AD147" s="25" t="s">
        <v>1410</v>
      </c>
      <c r="AF147">
        <f t="shared" si="30"/>
        <v>17</v>
      </c>
      <c r="AH147" s="4"/>
      <c r="AM147" s="6" t="str">
        <f>_xlfn.IFNA(IF(IF($AG147=AM$9,VLOOKUP(AH147,buff!$K:$L,2,FALSE),"")=0,"",IF($AG147=AM$9,VLOOKUP(AH147,buff!$K:$L,2,FALSE),"")),"")</f>
        <v/>
      </c>
      <c r="AN147" s="6" t="str">
        <f>_xlfn.IFNA(IF(IF($AG147=AN$9,VLOOKUP(AI147,buff!$K:$L,2,FALSE),"")=0,"",IF($AG147=AN$9,VLOOKUP(AI147,buff!$K:$L,2,FALSE),"")),"")</f>
        <v/>
      </c>
      <c r="AO147" s="6" t="str">
        <f>_xlfn.IFNA(IF(IF($AG147=AO$9,VLOOKUP(AJ147,buff!$K:$L,2,FALSE),"")=0,"",IF($AG147=AO$9,VLOOKUP(AJ147,buff!$K:$L,2,FALSE),"")),"")</f>
        <v/>
      </c>
      <c r="AP147" s="6" t="str">
        <f>_xlfn.IFNA(IF(IF($AG147=AP$9,VLOOKUP(AK147,buff!$K:$L,2,FALSE),"")=0,"",IF($AG147=AP$9,VLOOKUP(AK147,buff!$K:$L,2,FALSE),"")),"")</f>
        <v/>
      </c>
      <c r="AQ147" s="6" t="str">
        <f>_xlfn.IFNA(IF(IF($AG147=AQ$9,VLOOKUP(AL147,buff!$K:$L,2,FALSE),"")=0,"",IF($AG147=AQ$9,VLOOKUP(AL147,buff!$K:$L,2,FALSE),"")),"")</f>
        <v/>
      </c>
      <c r="AR147" s="6" t="str">
        <f>_xlfn.IFNA(IF(IF($AG147=AR$9,VLOOKUP(AH147,buff!$K:$L,2,FALSE),"")=0,"",IF($AG147=AR$9,VLOOKUP(AH147,buff!$K:$L,2,FALSE),"")),"")</f>
        <v/>
      </c>
      <c r="AS147" s="6" t="str">
        <f>_xlfn.IFNA(IF(IF($AG147=AS$9,VLOOKUP(AI147,buff!$K:$L,2,FALSE),"")=0,"",IF($AG147=AS$9,VLOOKUP(AI147,buff!$K:$L,2,FALSE),"")),"")</f>
        <v/>
      </c>
      <c r="AT147" s="6" t="str">
        <f>_xlfn.IFNA(IF(IF($AG147=AT$9,VLOOKUP(AJ147,buff!$K:$L,2,FALSE),"")=0,"",IF($AG147=AT$9,VLOOKUP(AJ147,buff!$K:$L,2,FALSE),"")),"")</f>
        <v/>
      </c>
      <c r="AU147" s="6" t="str">
        <f>_xlfn.IFNA(IF(IF($AG147=AU$9,VLOOKUP(AK147,buff!$K:$L,2,FALSE),"")=0,"",IF($AG147=AU$9,VLOOKUP(AK147,buff!$K:$L,2,FALSE),"")),"")</f>
        <v/>
      </c>
      <c r="AV147" s="6" t="str">
        <f>_xlfn.IFNA(IF(IF($AG147=AV$9,VLOOKUP(AL147,buff!$K:$L,2,FALSE),"")=0,"",IF($AG147=AV$9,VLOOKUP(AL147,buff!$K:$L,2,FALSE),"")),"")</f>
        <v/>
      </c>
      <c r="AW147">
        <v>0</v>
      </c>
      <c r="AX147">
        <v>0</v>
      </c>
      <c r="AY147" s="22">
        <f t="shared" si="31"/>
        <v>300007</v>
      </c>
    </row>
    <row r="148" spans="2:51" x14ac:dyDescent="0.15">
      <c r="B148" s="8">
        <f t="shared" si="23"/>
        <v>30000718</v>
      </c>
      <c r="C148" s="8">
        <f t="shared" si="24"/>
        <v>18</v>
      </c>
      <c r="D148" s="8">
        <f t="shared" si="25"/>
        <v>7</v>
      </c>
      <c r="E148" t="str">
        <f>VLOOKUP(D148,特效对应!W:Y,2,FALSE)</f>
        <v>组合·雪飘千里</v>
      </c>
      <c r="F148" s="20" t="s">
        <v>1452</v>
      </c>
      <c r="G148" s="4" t="s">
        <v>277</v>
      </c>
      <c r="H148" s="1" t="s">
        <v>102</v>
      </c>
      <c r="I148" s="20" t="s">
        <v>108</v>
      </c>
      <c r="J148" s="4"/>
      <c r="K148" s="4">
        <v>200</v>
      </c>
      <c r="L148" s="20">
        <f t="shared" si="32"/>
        <v>200</v>
      </c>
      <c r="M148" s="25" t="str">
        <f>M$4&amp;VLOOKUP(E148,特效对应!X:Y,2,FALSE)&amp;M$5</f>
        <v>||eff_xuepiaoqianli|</v>
      </c>
      <c r="N148" s="25">
        <v>3</v>
      </c>
      <c r="O148" s="25">
        <v>0</v>
      </c>
      <c r="P148" s="25">
        <v>0</v>
      </c>
      <c r="Q148" s="6" t="str">
        <f t="shared" si="26"/>
        <v/>
      </c>
      <c r="R148" s="6" t="str">
        <f t="shared" si="27"/>
        <v/>
      </c>
      <c r="S148" s="19" t="str">
        <f>VLOOKUP(D148,特效对应!W:Z,4,FALSE)</f>
        <v>skill_22</v>
      </c>
      <c r="V148" s="19">
        <v>0</v>
      </c>
      <c r="W148" s="19">
        <f t="shared" si="33"/>
        <v>100</v>
      </c>
      <c r="X148" s="19">
        <v>0</v>
      </c>
      <c r="AA148" s="25">
        <v>1</v>
      </c>
      <c r="AB148" s="19">
        <f t="shared" si="28"/>
        <v>0</v>
      </c>
      <c r="AC148" s="19">
        <f t="shared" si="29"/>
        <v>0</v>
      </c>
      <c r="AD148" s="25" t="s">
        <v>1410</v>
      </c>
      <c r="AF148">
        <f t="shared" si="30"/>
        <v>18</v>
      </c>
      <c r="AH148" s="4"/>
      <c r="AM148" s="6" t="str">
        <f>_xlfn.IFNA(IF(IF($AG148=AM$9,VLOOKUP(AH148,buff!$K:$L,2,FALSE),"")=0,"",IF($AG148=AM$9,VLOOKUP(AH148,buff!$K:$L,2,FALSE),"")),"")</f>
        <v/>
      </c>
      <c r="AN148" s="6" t="str">
        <f>_xlfn.IFNA(IF(IF($AG148=AN$9,VLOOKUP(AI148,buff!$K:$L,2,FALSE),"")=0,"",IF($AG148=AN$9,VLOOKUP(AI148,buff!$K:$L,2,FALSE),"")),"")</f>
        <v/>
      </c>
      <c r="AO148" s="6" t="str">
        <f>_xlfn.IFNA(IF(IF($AG148=AO$9,VLOOKUP(AJ148,buff!$K:$L,2,FALSE),"")=0,"",IF($AG148=AO$9,VLOOKUP(AJ148,buff!$K:$L,2,FALSE),"")),"")</f>
        <v/>
      </c>
      <c r="AP148" s="6" t="str">
        <f>_xlfn.IFNA(IF(IF($AG148=AP$9,VLOOKUP(AK148,buff!$K:$L,2,FALSE),"")=0,"",IF($AG148=AP$9,VLOOKUP(AK148,buff!$K:$L,2,FALSE),"")),"")</f>
        <v/>
      </c>
      <c r="AQ148" s="6" t="str">
        <f>_xlfn.IFNA(IF(IF($AG148=AQ$9,VLOOKUP(AL148,buff!$K:$L,2,FALSE),"")=0,"",IF($AG148=AQ$9,VLOOKUP(AL148,buff!$K:$L,2,FALSE),"")),"")</f>
        <v/>
      </c>
      <c r="AR148" s="6" t="str">
        <f>_xlfn.IFNA(IF(IF($AG148=AR$9,VLOOKUP(AH148,buff!$K:$L,2,FALSE),"")=0,"",IF($AG148=AR$9,VLOOKUP(AH148,buff!$K:$L,2,FALSE),"")),"")</f>
        <v/>
      </c>
      <c r="AS148" s="6" t="str">
        <f>_xlfn.IFNA(IF(IF($AG148=AS$9,VLOOKUP(AI148,buff!$K:$L,2,FALSE),"")=0,"",IF($AG148=AS$9,VLOOKUP(AI148,buff!$K:$L,2,FALSE),"")),"")</f>
        <v/>
      </c>
      <c r="AT148" s="6" t="str">
        <f>_xlfn.IFNA(IF(IF($AG148=AT$9,VLOOKUP(AJ148,buff!$K:$L,2,FALSE),"")=0,"",IF($AG148=AT$9,VLOOKUP(AJ148,buff!$K:$L,2,FALSE),"")),"")</f>
        <v/>
      </c>
      <c r="AU148" s="6" t="str">
        <f>_xlfn.IFNA(IF(IF($AG148=AU$9,VLOOKUP(AK148,buff!$K:$L,2,FALSE),"")=0,"",IF($AG148=AU$9,VLOOKUP(AK148,buff!$K:$L,2,FALSE),"")),"")</f>
        <v/>
      </c>
      <c r="AV148" s="6" t="str">
        <f>_xlfn.IFNA(IF(IF($AG148=AV$9,VLOOKUP(AL148,buff!$K:$L,2,FALSE),"")=0,"",IF($AG148=AV$9,VLOOKUP(AL148,buff!$K:$L,2,FALSE),"")),"")</f>
        <v/>
      </c>
      <c r="AW148">
        <v>0</v>
      </c>
      <c r="AX148">
        <v>0</v>
      </c>
      <c r="AY148" s="22">
        <f t="shared" si="31"/>
        <v>300007</v>
      </c>
    </row>
    <row r="149" spans="2:51" x14ac:dyDescent="0.15">
      <c r="B149" s="8">
        <f t="shared" si="23"/>
        <v>30000719</v>
      </c>
      <c r="C149" s="8">
        <f t="shared" si="24"/>
        <v>19</v>
      </c>
      <c r="D149" s="8">
        <f t="shared" si="25"/>
        <v>7</v>
      </c>
      <c r="E149" t="str">
        <f>VLOOKUP(D149,特效对应!W:Y,2,FALSE)</f>
        <v>组合·雪飘千里</v>
      </c>
      <c r="F149" s="20" t="s">
        <v>1452</v>
      </c>
      <c r="G149" s="4" t="s">
        <v>277</v>
      </c>
      <c r="H149" s="1" t="s">
        <v>102</v>
      </c>
      <c r="I149" s="20" t="s">
        <v>108</v>
      </c>
      <c r="J149" s="4"/>
      <c r="K149" s="4">
        <v>200</v>
      </c>
      <c r="L149" s="20">
        <f t="shared" si="32"/>
        <v>200</v>
      </c>
      <c r="M149" s="25" t="str">
        <f>M$4&amp;VLOOKUP(E149,特效对应!X:Y,2,FALSE)&amp;M$5</f>
        <v>||eff_xuepiaoqianli|</v>
      </c>
      <c r="N149" s="25">
        <v>3</v>
      </c>
      <c r="O149" s="25">
        <v>0</v>
      </c>
      <c r="P149" s="25">
        <v>0</v>
      </c>
      <c r="Q149" s="6" t="str">
        <f t="shared" si="26"/>
        <v/>
      </c>
      <c r="R149" s="6" t="str">
        <f t="shared" si="27"/>
        <v/>
      </c>
      <c r="S149" s="19" t="str">
        <f>VLOOKUP(D149,特效对应!W:Z,4,FALSE)</f>
        <v>skill_22</v>
      </c>
      <c r="V149" s="19">
        <v>0</v>
      </c>
      <c r="W149" s="19">
        <f t="shared" si="33"/>
        <v>100</v>
      </c>
      <c r="X149" s="19">
        <v>0</v>
      </c>
      <c r="AA149" s="25">
        <v>1</v>
      </c>
      <c r="AB149" s="19">
        <f t="shared" si="28"/>
        <v>0</v>
      </c>
      <c r="AC149" s="19">
        <f t="shared" si="29"/>
        <v>0</v>
      </c>
      <c r="AD149" s="25" t="s">
        <v>1410</v>
      </c>
      <c r="AF149">
        <f t="shared" si="30"/>
        <v>19</v>
      </c>
      <c r="AH149" s="4"/>
      <c r="AM149" s="6" t="str">
        <f>_xlfn.IFNA(IF(IF($AG149=AM$9,VLOOKUP(AH149,buff!$K:$L,2,FALSE),"")=0,"",IF($AG149=AM$9,VLOOKUP(AH149,buff!$K:$L,2,FALSE),"")),"")</f>
        <v/>
      </c>
      <c r="AN149" s="6" t="str">
        <f>_xlfn.IFNA(IF(IF($AG149=AN$9,VLOOKUP(AI149,buff!$K:$L,2,FALSE),"")=0,"",IF($AG149=AN$9,VLOOKUP(AI149,buff!$K:$L,2,FALSE),"")),"")</f>
        <v/>
      </c>
      <c r="AO149" s="6" t="str">
        <f>_xlfn.IFNA(IF(IF($AG149=AO$9,VLOOKUP(AJ149,buff!$K:$L,2,FALSE),"")=0,"",IF($AG149=AO$9,VLOOKUP(AJ149,buff!$K:$L,2,FALSE),"")),"")</f>
        <v/>
      </c>
      <c r="AP149" s="6" t="str">
        <f>_xlfn.IFNA(IF(IF($AG149=AP$9,VLOOKUP(AK149,buff!$K:$L,2,FALSE),"")=0,"",IF($AG149=AP$9,VLOOKUP(AK149,buff!$K:$L,2,FALSE),"")),"")</f>
        <v/>
      </c>
      <c r="AQ149" s="6" t="str">
        <f>_xlfn.IFNA(IF(IF($AG149=AQ$9,VLOOKUP(AL149,buff!$K:$L,2,FALSE),"")=0,"",IF($AG149=AQ$9,VLOOKUP(AL149,buff!$K:$L,2,FALSE),"")),"")</f>
        <v/>
      </c>
      <c r="AR149" s="6" t="str">
        <f>_xlfn.IFNA(IF(IF($AG149=AR$9,VLOOKUP(AH149,buff!$K:$L,2,FALSE),"")=0,"",IF($AG149=AR$9,VLOOKUP(AH149,buff!$K:$L,2,FALSE),"")),"")</f>
        <v/>
      </c>
      <c r="AS149" s="6" t="str">
        <f>_xlfn.IFNA(IF(IF($AG149=AS$9,VLOOKUP(AI149,buff!$K:$L,2,FALSE),"")=0,"",IF($AG149=AS$9,VLOOKUP(AI149,buff!$K:$L,2,FALSE),"")),"")</f>
        <v/>
      </c>
      <c r="AT149" s="6" t="str">
        <f>_xlfn.IFNA(IF(IF($AG149=AT$9,VLOOKUP(AJ149,buff!$K:$L,2,FALSE),"")=0,"",IF($AG149=AT$9,VLOOKUP(AJ149,buff!$K:$L,2,FALSE),"")),"")</f>
        <v/>
      </c>
      <c r="AU149" s="6" t="str">
        <f>_xlfn.IFNA(IF(IF($AG149=AU$9,VLOOKUP(AK149,buff!$K:$L,2,FALSE),"")=0,"",IF($AG149=AU$9,VLOOKUP(AK149,buff!$K:$L,2,FALSE),"")),"")</f>
        <v/>
      </c>
      <c r="AV149" s="6" t="str">
        <f>_xlfn.IFNA(IF(IF($AG149=AV$9,VLOOKUP(AL149,buff!$K:$L,2,FALSE),"")=0,"",IF($AG149=AV$9,VLOOKUP(AL149,buff!$K:$L,2,FALSE),"")),"")</f>
        <v/>
      </c>
      <c r="AW149">
        <v>0</v>
      </c>
      <c r="AX149">
        <v>0</v>
      </c>
      <c r="AY149" s="22">
        <f t="shared" si="31"/>
        <v>300007</v>
      </c>
    </row>
    <row r="150" spans="2:51" x14ac:dyDescent="0.15">
      <c r="B150" s="8">
        <f t="shared" si="23"/>
        <v>30000720</v>
      </c>
      <c r="C150" s="8">
        <f t="shared" si="24"/>
        <v>20</v>
      </c>
      <c r="D150" s="8">
        <f t="shared" si="25"/>
        <v>7</v>
      </c>
      <c r="E150" t="str">
        <f>VLOOKUP(D150,特效对应!W:Y,2,FALSE)</f>
        <v>组合·雪飘千里</v>
      </c>
      <c r="F150" s="20" t="s">
        <v>1452</v>
      </c>
      <c r="G150" s="4" t="s">
        <v>277</v>
      </c>
      <c r="H150" s="1" t="s">
        <v>102</v>
      </c>
      <c r="I150" s="20" t="s">
        <v>108</v>
      </c>
      <c r="J150" s="4"/>
      <c r="K150" s="4">
        <v>200</v>
      </c>
      <c r="L150" s="20">
        <f t="shared" si="32"/>
        <v>200</v>
      </c>
      <c r="M150" s="25" t="str">
        <f>M$4&amp;VLOOKUP(E150,特效对应!X:Y,2,FALSE)&amp;M$5</f>
        <v>||eff_xuepiaoqianli|</v>
      </c>
      <c r="N150" s="25">
        <v>3</v>
      </c>
      <c r="O150" s="25">
        <v>0</v>
      </c>
      <c r="P150" s="25">
        <v>0</v>
      </c>
      <c r="Q150" s="6" t="str">
        <f t="shared" si="26"/>
        <v/>
      </c>
      <c r="R150" s="6" t="str">
        <f t="shared" si="27"/>
        <v/>
      </c>
      <c r="S150" s="19" t="str">
        <f>VLOOKUP(D150,特效对应!W:Z,4,FALSE)</f>
        <v>skill_22</v>
      </c>
      <c r="V150" s="19">
        <v>0</v>
      </c>
      <c r="W150" s="19">
        <f t="shared" si="33"/>
        <v>100</v>
      </c>
      <c r="X150" s="19">
        <v>0</v>
      </c>
      <c r="AA150" s="25">
        <v>1</v>
      </c>
      <c r="AB150" s="19">
        <f t="shared" si="28"/>
        <v>0</v>
      </c>
      <c r="AC150" s="19">
        <f t="shared" si="29"/>
        <v>0</v>
      </c>
      <c r="AD150" s="25" t="s">
        <v>1410</v>
      </c>
      <c r="AF150">
        <f t="shared" si="30"/>
        <v>20</v>
      </c>
      <c r="AH150" s="4"/>
      <c r="AM150" s="6" t="str">
        <f>_xlfn.IFNA(IF(IF($AG150=AM$9,VLOOKUP(AH150,buff!$K:$L,2,FALSE),"")=0,"",IF($AG150=AM$9,VLOOKUP(AH150,buff!$K:$L,2,FALSE),"")),"")</f>
        <v/>
      </c>
      <c r="AN150" s="6" t="str">
        <f>_xlfn.IFNA(IF(IF($AG150=AN$9,VLOOKUP(AI150,buff!$K:$L,2,FALSE),"")=0,"",IF($AG150=AN$9,VLOOKUP(AI150,buff!$K:$L,2,FALSE),"")),"")</f>
        <v/>
      </c>
      <c r="AO150" s="6" t="str">
        <f>_xlfn.IFNA(IF(IF($AG150=AO$9,VLOOKUP(AJ150,buff!$K:$L,2,FALSE),"")=0,"",IF($AG150=AO$9,VLOOKUP(AJ150,buff!$K:$L,2,FALSE),"")),"")</f>
        <v/>
      </c>
      <c r="AP150" s="6" t="str">
        <f>_xlfn.IFNA(IF(IF($AG150=AP$9,VLOOKUP(AK150,buff!$K:$L,2,FALSE),"")=0,"",IF($AG150=AP$9,VLOOKUP(AK150,buff!$K:$L,2,FALSE),"")),"")</f>
        <v/>
      </c>
      <c r="AQ150" s="6" t="str">
        <f>_xlfn.IFNA(IF(IF($AG150=AQ$9,VLOOKUP(AL150,buff!$K:$L,2,FALSE),"")=0,"",IF($AG150=AQ$9,VLOOKUP(AL150,buff!$K:$L,2,FALSE),"")),"")</f>
        <v/>
      </c>
      <c r="AR150" s="6" t="str">
        <f>_xlfn.IFNA(IF(IF($AG150=AR$9,VLOOKUP(AH150,buff!$K:$L,2,FALSE),"")=0,"",IF($AG150=AR$9,VLOOKUP(AH150,buff!$K:$L,2,FALSE),"")),"")</f>
        <v/>
      </c>
      <c r="AS150" s="6" t="str">
        <f>_xlfn.IFNA(IF(IF($AG150=AS$9,VLOOKUP(AI150,buff!$K:$L,2,FALSE),"")=0,"",IF($AG150=AS$9,VLOOKUP(AI150,buff!$K:$L,2,FALSE),"")),"")</f>
        <v/>
      </c>
      <c r="AT150" s="6" t="str">
        <f>_xlfn.IFNA(IF(IF($AG150=AT$9,VLOOKUP(AJ150,buff!$K:$L,2,FALSE),"")=0,"",IF($AG150=AT$9,VLOOKUP(AJ150,buff!$K:$L,2,FALSE),"")),"")</f>
        <v/>
      </c>
      <c r="AU150" s="6" t="str">
        <f>_xlfn.IFNA(IF(IF($AG150=AU$9,VLOOKUP(AK150,buff!$K:$L,2,FALSE),"")=0,"",IF($AG150=AU$9,VLOOKUP(AK150,buff!$K:$L,2,FALSE),"")),"")</f>
        <v/>
      </c>
      <c r="AV150" s="6" t="str">
        <f>_xlfn.IFNA(IF(IF($AG150=AV$9,VLOOKUP(AL150,buff!$K:$L,2,FALSE),"")=0,"",IF($AG150=AV$9,VLOOKUP(AL150,buff!$K:$L,2,FALSE),"")),"")</f>
        <v/>
      </c>
      <c r="AW150">
        <v>0</v>
      </c>
      <c r="AX150">
        <v>0</v>
      </c>
      <c r="AY150" s="22">
        <f t="shared" si="31"/>
        <v>300007</v>
      </c>
    </row>
    <row r="151" spans="2:51" x14ac:dyDescent="0.15">
      <c r="B151" s="8">
        <f t="shared" ref="B151:B170" si="34">3*10000000+D151*100+C151</f>
        <v>30000801</v>
      </c>
      <c r="C151" s="8">
        <f t="shared" ref="C151:C170" si="35">IF(C150=C$9,1,C150+1)</f>
        <v>1</v>
      </c>
      <c r="D151" s="8">
        <f t="shared" ref="D151:D170" si="36">IF(C151=1,D150+1,D150)</f>
        <v>8</v>
      </c>
      <c r="E151" t="str">
        <f>VLOOKUP(D151,特效对应!W:Y,2,FALSE)</f>
        <v>组合·紫雷闪</v>
      </c>
      <c r="F151" s="20" t="s">
        <v>1452</v>
      </c>
      <c r="G151" s="4" t="s">
        <v>277</v>
      </c>
      <c r="H151" s="1" t="s">
        <v>102</v>
      </c>
      <c r="I151" s="20" t="s">
        <v>108</v>
      </c>
      <c r="J151" s="4"/>
      <c r="K151" s="4">
        <v>200</v>
      </c>
      <c r="L151" s="20">
        <f t="shared" si="32"/>
        <v>200</v>
      </c>
      <c r="M151" s="25" t="str">
        <f>M$4&amp;VLOOKUP(E151,特效对应!X:Y,2,FALSE)&amp;M$5</f>
        <v>||eff_zileishan|</v>
      </c>
      <c r="N151" s="25">
        <v>2</v>
      </c>
      <c r="O151" s="25">
        <v>0</v>
      </c>
      <c r="P151" s="25">
        <v>0</v>
      </c>
      <c r="Q151" s="6" t="str">
        <f t="shared" ref="Q151:Q170" si="37">IF(AM151="","",AM151)&amp;IF(AN151="","","|"&amp;AN151)&amp;IF(AO151="","","|"&amp;AO151)&amp;IF(AP151="","","|"&amp;AP151)&amp;IF(AQ151="","","|"&amp;AQ151)</f>
        <v/>
      </c>
      <c r="R151" s="6" t="str">
        <f t="shared" ref="R151:R170" si="38">IF(AR151="","",AR151)&amp;IF(AS151="","","|"&amp;AS151)&amp;IF(AT151="","","|"&amp;AT151)&amp;IF(AU151="","","|"&amp;AU151)&amp;IF(AV151="","","|"&amp;AV151)</f>
        <v/>
      </c>
      <c r="S151" s="19" t="str">
        <f>VLOOKUP(D151,特效对应!W:Z,4,FALSE)</f>
        <v>skill_23</v>
      </c>
      <c r="V151" s="19">
        <v>0</v>
      </c>
      <c r="W151" s="19">
        <f t="shared" ref="W151:W170" si="39">IF(G151="己方",0,100)</f>
        <v>100</v>
      </c>
      <c r="X151" s="19">
        <v>0</v>
      </c>
      <c r="AA151" s="25">
        <v>1</v>
      </c>
      <c r="AB151" s="19">
        <f t="shared" ref="AB151:AB170" si="40">AW151</f>
        <v>0</v>
      </c>
      <c r="AC151" s="19">
        <f t="shared" ref="AC151:AC170" si="41">AX151</f>
        <v>0</v>
      </c>
      <c r="AD151" s="25" t="s">
        <v>1410</v>
      </c>
      <c r="AF151">
        <f t="shared" ref="AF151:AF170" si="42">C151</f>
        <v>1</v>
      </c>
      <c r="AH151" s="4"/>
      <c r="AM151" s="6" t="str">
        <f>_xlfn.IFNA(IF(IF($AG151=AM$9,VLOOKUP(AH151,buff!$K:$L,2,FALSE),"")=0,"",IF($AG151=AM$9,VLOOKUP(AH151,buff!$K:$L,2,FALSE),"")),"")</f>
        <v/>
      </c>
      <c r="AN151" s="6" t="str">
        <f>_xlfn.IFNA(IF(IF($AG151=AN$9,VLOOKUP(AI151,buff!$K:$L,2,FALSE),"")=0,"",IF($AG151=AN$9,VLOOKUP(AI151,buff!$K:$L,2,FALSE),"")),"")</f>
        <v/>
      </c>
      <c r="AO151" s="6" t="str">
        <f>_xlfn.IFNA(IF(IF($AG151=AO$9,VLOOKUP(AJ151,buff!$K:$L,2,FALSE),"")=0,"",IF($AG151=AO$9,VLOOKUP(AJ151,buff!$K:$L,2,FALSE),"")),"")</f>
        <v/>
      </c>
      <c r="AP151" s="6" t="str">
        <f>_xlfn.IFNA(IF(IF($AG151=AP$9,VLOOKUP(AK151,buff!$K:$L,2,FALSE),"")=0,"",IF($AG151=AP$9,VLOOKUP(AK151,buff!$K:$L,2,FALSE),"")),"")</f>
        <v/>
      </c>
      <c r="AQ151" s="6" t="str">
        <f>_xlfn.IFNA(IF(IF($AG151=AQ$9,VLOOKUP(AL151,buff!$K:$L,2,FALSE),"")=0,"",IF($AG151=AQ$9,VLOOKUP(AL151,buff!$K:$L,2,FALSE),"")),"")</f>
        <v/>
      </c>
      <c r="AR151" s="6" t="str">
        <f>_xlfn.IFNA(IF(IF($AG151=AR$9,VLOOKUP(AH151,buff!$K:$L,2,FALSE),"")=0,"",IF($AG151=AR$9,VLOOKUP(AH151,buff!$K:$L,2,FALSE),"")),"")</f>
        <v/>
      </c>
      <c r="AS151" s="6" t="str">
        <f>_xlfn.IFNA(IF(IF($AG151=AS$9,VLOOKUP(AI151,buff!$K:$L,2,FALSE),"")=0,"",IF($AG151=AS$9,VLOOKUP(AI151,buff!$K:$L,2,FALSE),"")),"")</f>
        <v/>
      </c>
      <c r="AT151" s="6" t="str">
        <f>_xlfn.IFNA(IF(IF($AG151=AT$9,VLOOKUP(AJ151,buff!$K:$L,2,FALSE),"")=0,"",IF($AG151=AT$9,VLOOKUP(AJ151,buff!$K:$L,2,FALSE),"")),"")</f>
        <v/>
      </c>
      <c r="AU151" s="6" t="str">
        <f>_xlfn.IFNA(IF(IF($AG151=AU$9,VLOOKUP(AK151,buff!$K:$L,2,FALSE),"")=0,"",IF($AG151=AU$9,VLOOKUP(AK151,buff!$K:$L,2,FALSE),"")),"")</f>
        <v/>
      </c>
      <c r="AV151" s="6" t="str">
        <f>_xlfn.IFNA(IF(IF($AG151=AV$9,VLOOKUP(AL151,buff!$K:$L,2,FALSE),"")=0,"",IF($AG151=AV$9,VLOOKUP(AL151,buff!$K:$L,2,FALSE),"")),"")</f>
        <v/>
      </c>
      <c r="AW151">
        <v>0</v>
      </c>
      <c r="AX151">
        <v>0</v>
      </c>
      <c r="AY151" s="22">
        <f t="shared" ref="AY151:AY170" si="43">3*100000+D151</f>
        <v>300008</v>
      </c>
    </row>
    <row r="152" spans="2:51" x14ac:dyDescent="0.15">
      <c r="B152" s="8">
        <f t="shared" si="34"/>
        <v>30000802</v>
      </c>
      <c r="C152" s="8">
        <f t="shared" si="35"/>
        <v>2</v>
      </c>
      <c r="D152" s="8">
        <f t="shared" si="36"/>
        <v>8</v>
      </c>
      <c r="E152" t="str">
        <f>VLOOKUP(D152,特效对应!W:Y,2,FALSE)</f>
        <v>组合·紫雷闪</v>
      </c>
      <c r="F152" s="20" t="s">
        <v>1452</v>
      </c>
      <c r="G152" s="4" t="s">
        <v>277</v>
      </c>
      <c r="H152" s="1" t="s">
        <v>102</v>
      </c>
      <c r="I152" s="20" t="s">
        <v>108</v>
      </c>
      <c r="J152" s="4"/>
      <c r="K152" s="4">
        <v>200</v>
      </c>
      <c r="L152" s="20">
        <f t="shared" si="32"/>
        <v>200</v>
      </c>
      <c r="M152" s="25" t="str">
        <f>M$4&amp;VLOOKUP(E152,特效对应!X:Y,2,FALSE)&amp;M$5</f>
        <v>||eff_zileishan|</v>
      </c>
      <c r="N152" s="25">
        <v>2</v>
      </c>
      <c r="O152" s="25">
        <v>0</v>
      </c>
      <c r="P152" s="25">
        <v>0</v>
      </c>
      <c r="Q152" s="6" t="str">
        <f t="shared" si="37"/>
        <v/>
      </c>
      <c r="R152" s="6" t="str">
        <f t="shared" si="38"/>
        <v/>
      </c>
      <c r="S152" s="19" t="str">
        <f>VLOOKUP(D152,特效对应!W:Z,4,FALSE)</f>
        <v>skill_23</v>
      </c>
      <c r="V152" s="19">
        <v>0</v>
      </c>
      <c r="W152" s="19">
        <f t="shared" si="39"/>
        <v>100</v>
      </c>
      <c r="X152" s="19">
        <v>0</v>
      </c>
      <c r="AA152" s="25">
        <v>1</v>
      </c>
      <c r="AB152" s="19">
        <f t="shared" si="40"/>
        <v>0</v>
      </c>
      <c r="AC152" s="19">
        <f t="shared" si="41"/>
        <v>0</v>
      </c>
      <c r="AD152" s="25" t="s">
        <v>1410</v>
      </c>
      <c r="AF152">
        <f t="shared" si="42"/>
        <v>2</v>
      </c>
      <c r="AH152" s="4"/>
      <c r="AM152" s="6" t="str">
        <f>_xlfn.IFNA(IF(IF($AG152=AM$9,VLOOKUP(AH152,buff!$K:$L,2,FALSE),"")=0,"",IF($AG152=AM$9,VLOOKUP(AH152,buff!$K:$L,2,FALSE),"")),"")</f>
        <v/>
      </c>
      <c r="AN152" s="6" t="str">
        <f>_xlfn.IFNA(IF(IF($AG152=AN$9,VLOOKUP(AI152,buff!$K:$L,2,FALSE),"")=0,"",IF($AG152=AN$9,VLOOKUP(AI152,buff!$K:$L,2,FALSE),"")),"")</f>
        <v/>
      </c>
      <c r="AO152" s="6" t="str">
        <f>_xlfn.IFNA(IF(IF($AG152=AO$9,VLOOKUP(AJ152,buff!$K:$L,2,FALSE),"")=0,"",IF($AG152=AO$9,VLOOKUP(AJ152,buff!$K:$L,2,FALSE),"")),"")</f>
        <v/>
      </c>
      <c r="AP152" s="6" t="str">
        <f>_xlfn.IFNA(IF(IF($AG152=AP$9,VLOOKUP(AK152,buff!$K:$L,2,FALSE),"")=0,"",IF($AG152=AP$9,VLOOKUP(AK152,buff!$K:$L,2,FALSE),"")),"")</f>
        <v/>
      </c>
      <c r="AQ152" s="6" t="str">
        <f>_xlfn.IFNA(IF(IF($AG152=AQ$9,VLOOKUP(AL152,buff!$K:$L,2,FALSE),"")=0,"",IF($AG152=AQ$9,VLOOKUP(AL152,buff!$K:$L,2,FALSE),"")),"")</f>
        <v/>
      </c>
      <c r="AR152" s="6" t="str">
        <f>_xlfn.IFNA(IF(IF($AG152=AR$9,VLOOKUP(AH152,buff!$K:$L,2,FALSE),"")=0,"",IF($AG152=AR$9,VLOOKUP(AH152,buff!$K:$L,2,FALSE),"")),"")</f>
        <v/>
      </c>
      <c r="AS152" s="6" t="str">
        <f>_xlfn.IFNA(IF(IF($AG152=AS$9,VLOOKUP(AI152,buff!$K:$L,2,FALSE),"")=0,"",IF($AG152=AS$9,VLOOKUP(AI152,buff!$K:$L,2,FALSE),"")),"")</f>
        <v/>
      </c>
      <c r="AT152" s="6" t="str">
        <f>_xlfn.IFNA(IF(IF($AG152=AT$9,VLOOKUP(AJ152,buff!$K:$L,2,FALSE),"")=0,"",IF($AG152=AT$9,VLOOKUP(AJ152,buff!$K:$L,2,FALSE),"")),"")</f>
        <v/>
      </c>
      <c r="AU152" s="6" t="str">
        <f>_xlfn.IFNA(IF(IF($AG152=AU$9,VLOOKUP(AK152,buff!$K:$L,2,FALSE),"")=0,"",IF($AG152=AU$9,VLOOKUP(AK152,buff!$K:$L,2,FALSE),"")),"")</f>
        <v/>
      </c>
      <c r="AV152" s="6" t="str">
        <f>_xlfn.IFNA(IF(IF($AG152=AV$9,VLOOKUP(AL152,buff!$K:$L,2,FALSE),"")=0,"",IF($AG152=AV$9,VLOOKUP(AL152,buff!$K:$L,2,FALSE),"")),"")</f>
        <v/>
      </c>
      <c r="AW152">
        <v>0</v>
      </c>
      <c r="AX152">
        <v>0</v>
      </c>
      <c r="AY152" s="22">
        <f t="shared" si="43"/>
        <v>300008</v>
      </c>
    </row>
    <row r="153" spans="2:51" x14ac:dyDescent="0.15">
      <c r="B153" s="8">
        <f t="shared" si="34"/>
        <v>30000803</v>
      </c>
      <c r="C153" s="8">
        <f t="shared" si="35"/>
        <v>3</v>
      </c>
      <c r="D153" s="8">
        <f t="shared" si="36"/>
        <v>8</v>
      </c>
      <c r="E153" t="str">
        <f>VLOOKUP(D153,特效对应!W:Y,2,FALSE)</f>
        <v>组合·紫雷闪</v>
      </c>
      <c r="F153" s="20" t="s">
        <v>1452</v>
      </c>
      <c r="G153" s="4" t="s">
        <v>277</v>
      </c>
      <c r="H153" s="1" t="s">
        <v>102</v>
      </c>
      <c r="I153" s="20" t="s">
        <v>108</v>
      </c>
      <c r="J153" s="4"/>
      <c r="K153" s="4">
        <v>200</v>
      </c>
      <c r="L153" s="20">
        <f t="shared" si="32"/>
        <v>200</v>
      </c>
      <c r="M153" s="25" t="str">
        <f>M$4&amp;VLOOKUP(E153,特效对应!X:Y,2,FALSE)&amp;M$5</f>
        <v>||eff_zileishan|</v>
      </c>
      <c r="N153" s="25">
        <v>2</v>
      </c>
      <c r="O153" s="25">
        <v>0</v>
      </c>
      <c r="P153" s="25">
        <v>0</v>
      </c>
      <c r="Q153" s="6" t="str">
        <f t="shared" si="37"/>
        <v/>
      </c>
      <c r="R153" s="6" t="str">
        <f t="shared" si="38"/>
        <v/>
      </c>
      <c r="S153" s="19" t="str">
        <f>VLOOKUP(D153,特效对应!W:Z,4,FALSE)</f>
        <v>skill_23</v>
      </c>
      <c r="V153" s="19">
        <v>0</v>
      </c>
      <c r="W153" s="19">
        <f t="shared" si="39"/>
        <v>100</v>
      </c>
      <c r="X153" s="19">
        <v>0</v>
      </c>
      <c r="AA153" s="25">
        <v>1</v>
      </c>
      <c r="AB153" s="19">
        <f t="shared" si="40"/>
        <v>0</v>
      </c>
      <c r="AC153" s="19">
        <f t="shared" si="41"/>
        <v>0</v>
      </c>
      <c r="AD153" s="25" t="s">
        <v>1410</v>
      </c>
      <c r="AF153">
        <f t="shared" si="42"/>
        <v>3</v>
      </c>
      <c r="AH153" s="4"/>
      <c r="AM153" s="6" t="str">
        <f>_xlfn.IFNA(IF(IF($AG153=AM$9,VLOOKUP(AH153,buff!$K:$L,2,FALSE),"")=0,"",IF($AG153=AM$9,VLOOKUP(AH153,buff!$K:$L,2,FALSE),"")),"")</f>
        <v/>
      </c>
      <c r="AN153" s="6" t="str">
        <f>_xlfn.IFNA(IF(IF($AG153=AN$9,VLOOKUP(AI153,buff!$K:$L,2,FALSE),"")=0,"",IF($AG153=AN$9,VLOOKUP(AI153,buff!$K:$L,2,FALSE),"")),"")</f>
        <v/>
      </c>
      <c r="AO153" s="6" t="str">
        <f>_xlfn.IFNA(IF(IF($AG153=AO$9,VLOOKUP(AJ153,buff!$K:$L,2,FALSE),"")=0,"",IF($AG153=AO$9,VLOOKUP(AJ153,buff!$K:$L,2,FALSE),"")),"")</f>
        <v/>
      </c>
      <c r="AP153" s="6" t="str">
        <f>_xlfn.IFNA(IF(IF($AG153=AP$9,VLOOKUP(AK153,buff!$K:$L,2,FALSE),"")=0,"",IF($AG153=AP$9,VLOOKUP(AK153,buff!$K:$L,2,FALSE),"")),"")</f>
        <v/>
      </c>
      <c r="AQ153" s="6" t="str">
        <f>_xlfn.IFNA(IF(IF($AG153=AQ$9,VLOOKUP(AL153,buff!$K:$L,2,FALSE),"")=0,"",IF($AG153=AQ$9,VLOOKUP(AL153,buff!$K:$L,2,FALSE),"")),"")</f>
        <v/>
      </c>
      <c r="AR153" s="6" t="str">
        <f>_xlfn.IFNA(IF(IF($AG153=AR$9,VLOOKUP(AH153,buff!$K:$L,2,FALSE),"")=0,"",IF($AG153=AR$9,VLOOKUP(AH153,buff!$K:$L,2,FALSE),"")),"")</f>
        <v/>
      </c>
      <c r="AS153" s="6" t="str">
        <f>_xlfn.IFNA(IF(IF($AG153=AS$9,VLOOKUP(AI153,buff!$K:$L,2,FALSE),"")=0,"",IF($AG153=AS$9,VLOOKUP(AI153,buff!$K:$L,2,FALSE),"")),"")</f>
        <v/>
      </c>
      <c r="AT153" s="6" t="str">
        <f>_xlfn.IFNA(IF(IF($AG153=AT$9,VLOOKUP(AJ153,buff!$K:$L,2,FALSE),"")=0,"",IF($AG153=AT$9,VLOOKUP(AJ153,buff!$K:$L,2,FALSE),"")),"")</f>
        <v/>
      </c>
      <c r="AU153" s="6" t="str">
        <f>_xlfn.IFNA(IF(IF($AG153=AU$9,VLOOKUP(AK153,buff!$K:$L,2,FALSE),"")=0,"",IF($AG153=AU$9,VLOOKUP(AK153,buff!$K:$L,2,FALSE),"")),"")</f>
        <v/>
      </c>
      <c r="AV153" s="6" t="str">
        <f>_xlfn.IFNA(IF(IF($AG153=AV$9,VLOOKUP(AL153,buff!$K:$L,2,FALSE),"")=0,"",IF($AG153=AV$9,VLOOKUP(AL153,buff!$K:$L,2,FALSE),"")),"")</f>
        <v/>
      </c>
      <c r="AW153">
        <v>0</v>
      </c>
      <c r="AX153">
        <v>0</v>
      </c>
      <c r="AY153" s="22">
        <f t="shared" si="43"/>
        <v>300008</v>
      </c>
    </row>
    <row r="154" spans="2:51" x14ac:dyDescent="0.15">
      <c r="B154" s="8">
        <f t="shared" si="34"/>
        <v>30000804</v>
      </c>
      <c r="C154" s="8">
        <f t="shared" si="35"/>
        <v>4</v>
      </c>
      <c r="D154" s="8">
        <f t="shared" si="36"/>
        <v>8</v>
      </c>
      <c r="E154" t="str">
        <f>VLOOKUP(D154,特效对应!W:Y,2,FALSE)</f>
        <v>组合·紫雷闪</v>
      </c>
      <c r="F154" s="20" t="s">
        <v>1452</v>
      </c>
      <c r="G154" s="4" t="s">
        <v>277</v>
      </c>
      <c r="H154" s="1" t="s">
        <v>102</v>
      </c>
      <c r="I154" s="20" t="s">
        <v>108</v>
      </c>
      <c r="J154" s="4"/>
      <c r="K154" s="4">
        <v>200</v>
      </c>
      <c r="L154" s="20">
        <f t="shared" si="32"/>
        <v>200</v>
      </c>
      <c r="M154" s="25" t="str">
        <f>M$4&amp;VLOOKUP(E154,特效对应!X:Y,2,FALSE)&amp;M$5</f>
        <v>||eff_zileishan|</v>
      </c>
      <c r="N154" s="25">
        <v>2</v>
      </c>
      <c r="O154" s="25">
        <v>0</v>
      </c>
      <c r="P154" s="25">
        <v>0</v>
      </c>
      <c r="Q154" s="6" t="str">
        <f t="shared" si="37"/>
        <v/>
      </c>
      <c r="R154" s="6" t="str">
        <f t="shared" si="38"/>
        <v/>
      </c>
      <c r="S154" s="19" t="str">
        <f>VLOOKUP(D154,特效对应!W:Z,4,FALSE)</f>
        <v>skill_23</v>
      </c>
      <c r="V154" s="19">
        <v>0</v>
      </c>
      <c r="W154" s="19">
        <f t="shared" si="39"/>
        <v>100</v>
      </c>
      <c r="X154" s="19">
        <v>0</v>
      </c>
      <c r="AA154" s="25">
        <v>1</v>
      </c>
      <c r="AB154" s="19">
        <f t="shared" si="40"/>
        <v>0</v>
      </c>
      <c r="AC154" s="19">
        <f t="shared" si="41"/>
        <v>0</v>
      </c>
      <c r="AD154" s="25" t="s">
        <v>1410</v>
      </c>
      <c r="AF154">
        <f t="shared" si="42"/>
        <v>4</v>
      </c>
      <c r="AH154" s="4"/>
      <c r="AM154" s="6" t="str">
        <f>_xlfn.IFNA(IF(IF($AG154=AM$9,VLOOKUP(AH154,buff!$K:$L,2,FALSE),"")=0,"",IF($AG154=AM$9,VLOOKUP(AH154,buff!$K:$L,2,FALSE),"")),"")</f>
        <v/>
      </c>
      <c r="AN154" s="6" t="str">
        <f>_xlfn.IFNA(IF(IF($AG154=AN$9,VLOOKUP(AI154,buff!$K:$L,2,FALSE),"")=0,"",IF($AG154=AN$9,VLOOKUP(AI154,buff!$K:$L,2,FALSE),"")),"")</f>
        <v/>
      </c>
      <c r="AO154" s="6" t="str">
        <f>_xlfn.IFNA(IF(IF($AG154=AO$9,VLOOKUP(AJ154,buff!$K:$L,2,FALSE),"")=0,"",IF($AG154=AO$9,VLOOKUP(AJ154,buff!$K:$L,2,FALSE),"")),"")</f>
        <v/>
      </c>
      <c r="AP154" s="6" t="str">
        <f>_xlfn.IFNA(IF(IF($AG154=AP$9,VLOOKUP(AK154,buff!$K:$L,2,FALSE),"")=0,"",IF($AG154=AP$9,VLOOKUP(AK154,buff!$K:$L,2,FALSE),"")),"")</f>
        <v/>
      </c>
      <c r="AQ154" s="6" t="str">
        <f>_xlfn.IFNA(IF(IF($AG154=AQ$9,VLOOKUP(AL154,buff!$K:$L,2,FALSE),"")=0,"",IF($AG154=AQ$9,VLOOKUP(AL154,buff!$K:$L,2,FALSE),"")),"")</f>
        <v/>
      </c>
      <c r="AR154" s="6" t="str">
        <f>_xlfn.IFNA(IF(IF($AG154=AR$9,VLOOKUP(AH154,buff!$K:$L,2,FALSE),"")=0,"",IF($AG154=AR$9,VLOOKUP(AH154,buff!$K:$L,2,FALSE),"")),"")</f>
        <v/>
      </c>
      <c r="AS154" s="6" t="str">
        <f>_xlfn.IFNA(IF(IF($AG154=AS$9,VLOOKUP(AI154,buff!$K:$L,2,FALSE),"")=0,"",IF($AG154=AS$9,VLOOKUP(AI154,buff!$K:$L,2,FALSE),"")),"")</f>
        <v/>
      </c>
      <c r="AT154" s="6" t="str">
        <f>_xlfn.IFNA(IF(IF($AG154=AT$9,VLOOKUP(AJ154,buff!$K:$L,2,FALSE),"")=0,"",IF($AG154=AT$9,VLOOKUP(AJ154,buff!$K:$L,2,FALSE),"")),"")</f>
        <v/>
      </c>
      <c r="AU154" s="6" t="str">
        <f>_xlfn.IFNA(IF(IF($AG154=AU$9,VLOOKUP(AK154,buff!$K:$L,2,FALSE),"")=0,"",IF($AG154=AU$9,VLOOKUP(AK154,buff!$K:$L,2,FALSE),"")),"")</f>
        <v/>
      </c>
      <c r="AV154" s="6" t="str">
        <f>_xlfn.IFNA(IF(IF($AG154=AV$9,VLOOKUP(AL154,buff!$K:$L,2,FALSE),"")=0,"",IF($AG154=AV$9,VLOOKUP(AL154,buff!$K:$L,2,FALSE),"")),"")</f>
        <v/>
      </c>
      <c r="AW154">
        <v>0</v>
      </c>
      <c r="AX154">
        <v>0</v>
      </c>
      <c r="AY154" s="22">
        <f t="shared" si="43"/>
        <v>300008</v>
      </c>
    </row>
    <row r="155" spans="2:51" x14ac:dyDescent="0.15">
      <c r="B155" s="8">
        <f t="shared" si="34"/>
        <v>30000805</v>
      </c>
      <c r="C155" s="8">
        <f t="shared" si="35"/>
        <v>5</v>
      </c>
      <c r="D155" s="8">
        <f t="shared" si="36"/>
        <v>8</v>
      </c>
      <c r="E155" t="str">
        <f>VLOOKUP(D155,特效对应!W:Y,2,FALSE)</f>
        <v>组合·紫雷闪</v>
      </c>
      <c r="F155" s="20" t="s">
        <v>1452</v>
      </c>
      <c r="G155" s="4" t="s">
        <v>277</v>
      </c>
      <c r="H155" s="1" t="s">
        <v>102</v>
      </c>
      <c r="I155" s="20" t="s">
        <v>108</v>
      </c>
      <c r="J155" s="4"/>
      <c r="K155" s="4">
        <v>200</v>
      </c>
      <c r="L155" s="20">
        <f t="shared" si="32"/>
        <v>200</v>
      </c>
      <c r="M155" s="25" t="str">
        <f>M$4&amp;VLOOKUP(E155,特效对应!X:Y,2,FALSE)&amp;M$5</f>
        <v>||eff_zileishan|</v>
      </c>
      <c r="N155" s="25">
        <v>2</v>
      </c>
      <c r="O155" s="25">
        <v>0</v>
      </c>
      <c r="P155" s="25">
        <v>0</v>
      </c>
      <c r="Q155" s="6" t="str">
        <f t="shared" si="37"/>
        <v/>
      </c>
      <c r="R155" s="6" t="str">
        <f t="shared" si="38"/>
        <v/>
      </c>
      <c r="S155" s="19" t="str">
        <f>VLOOKUP(D155,特效对应!W:Z,4,FALSE)</f>
        <v>skill_23</v>
      </c>
      <c r="V155" s="19">
        <v>0</v>
      </c>
      <c r="W155" s="19">
        <f t="shared" si="39"/>
        <v>100</v>
      </c>
      <c r="X155" s="19">
        <v>0</v>
      </c>
      <c r="AA155" s="25">
        <v>1</v>
      </c>
      <c r="AB155" s="19">
        <f t="shared" si="40"/>
        <v>0</v>
      </c>
      <c r="AC155" s="19">
        <f t="shared" si="41"/>
        <v>0</v>
      </c>
      <c r="AD155" s="25" t="s">
        <v>1410</v>
      </c>
      <c r="AF155">
        <f t="shared" si="42"/>
        <v>5</v>
      </c>
      <c r="AH155" s="4"/>
      <c r="AM155" s="6" t="str">
        <f>_xlfn.IFNA(IF(IF($AG155=AM$9,VLOOKUP(AH155,buff!$K:$L,2,FALSE),"")=0,"",IF($AG155=AM$9,VLOOKUP(AH155,buff!$K:$L,2,FALSE),"")),"")</f>
        <v/>
      </c>
      <c r="AN155" s="6" t="str">
        <f>_xlfn.IFNA(IF(IF($AG155=AN$9,VLOOKUP(AI155,buff!$K:$L,2,FALSE),"")=0,"",IF($AG155=AN$9,VLOOKUP(AI155,buff!$K:$L,2,FALSE),"")),"")</f>
        <v/>
      </c>
      <c r="AO155" s="6" t="str">
        <f>_xlfn.IFNA(IF(IF($AG155=AO$9,VLOOKUP(AJ155,buff!$K:$L,2,FALSE),"")=0,"",IF($AG155=AO$9,VLOOKUP(AJ155,buff!$K:$L,2,FALSE),"")),"")</f>
        <v/>
      </c>
      <c r="AP155" s="6" t="str">
        <f>_xlfn.IFNA(IF(IF($AG155=AP$9,VLOOKUP(AK155,buff!$K:$L,2,FALSE),"")=0,"",IF($AG155=AP$9,VLOOKUP(AK155,buff!$K:$L,2,FALSE),"")),"")</f>
        <v/>
      </c>
      <c r="AQ155" s="6" t="str">
        <f>_xlfn.IFNA(IF(IF($AG155=AQ$9,VLOOKUP(AL155,buff!$K:$L,2,FALSE),"")=0,"",IF($AG155=AQ$9,VLOOKUP(AL155,buff!$K:$L,2,FALSE),"")),"")</f>
        <v/>
      </c>
      <c r="AR155" s="6" t="str">
        <f>_xlfn.IFNA(IF(IF($AG155=AR$9,VLOOKUP(AH155,buff!$K:$L,2,FALSE),"")=0,"",IF($AG155=AR$9,VLOOKUP(AH155,buff!$K:$L,2,FALSE),"")),"")</f>
        <v/>
      </c>
      <c r="AS155" s="6" t="str">
        <f>_xlfn.IFNA(IF(IF($AG155=AS$9,VLOOKUP(AI155,buff!$K:$L,2,FALSE),"")=0,"",IF($AG155=AS$9,VLOOKUP(AI155,buff!$K:$L,2,FALSE),"")),"")</f>
        <v/>
      </c>
      <c r="AT155" s="6" t="str">
        <f>_xlfn.IFNA(IF(IF($AG155=AT$9,VLOOKUP(AJ155,buff!$K:$L,2,FALSE),"")=0,"",IF($AG155=AT$9,VLOOKUP(AJ155,buff!$K:$L,2,FALSE),"")),"")</f>
        <v/>
      </c>
      <c r="AU155" s="6" t="str">
        <f>_xlfn.IFNA(IF(IF($AG155=AU$9,VLOOKUP(AK155,buff!$K:$L,2,FALSE),"")=0,"",IF($AG155=AU$9,VLOOKUP(AK155,buff!$K:$L,2,FALSE),"")),"")</f>
        <v/>
      </c>
      <c r="AV155" s="6" t="str">
        <f>_xlfn.IFNA(IF(IF($AG155=AV$9,VLOOKUP(AL155,buff!$K:$L,2,FALSE),"")=0,"",IF($AG155=AV$9,VLOOKUP(AL155,buff!$K:$L,2,FALSE),"")),"")</f>
        <v/>
      </c>
      <c r="AW155">
        <v>0</v>
      </c>
      <c r="AX155">
        <v>0</v>
      </c>
      <c r="AY155" s="22">
        <f t="shared" si="43"/>
        <v>300008</v>
      </c>
    </row>
    <row r="156" spans="2:51" x14ac:dyDescent="0.15">
      <c r="B156" s="8">
        <f t="shared" si="34"/>
        <v>30000806</v>
      </c>
      <c r="C156" s="8">
        <f t="shared" si="35"/>
        <v>6</v>
      </c>
      <c r="D156" s="8">
        <f t="shared" si="36"/>
        <v>8</v>
      </c>
      <c r="E156" t="str">
        <f>VLOOKUP(D156,特效对应!W:Y,2,FALSE)</f>
        <v>组合·紫雷闪</v>
      </c>
      <c r="F156" s="20" t="s">
        <v>1452</v>
      </c>
      <c r="G156" s="4" t="s">
        <v>277</v>
      </c>
      <c r="H156" s="1" t="s">
        <v>102</v>
      </c>
      <c r="I156" s="20" t="s">
        <v>108</v>
      </c>
      <c r="J156" s="4"/>
      <c r="K156" s="4">
        <v>200</v>
      </c>
      <c r="L156" s="20">
        <f t="shared" si="32"/>
        <v>200</v>
      </c>
      <c r="M156" s="25" t="str">
        <f>M$4&amp;VLOOKUP(E156,特效对应!X:Y,2,FALSE)&amp;M$5</f>
        <v>||eff_zileishan|</v>
      </c>
      <c r="N156" s="25">
        <v>2</v>
      </c>
      <c r="O156" s="25">
        <v>0</v>
      </c>
      <c r="P156" s="25">
        <v>0</v>
      </c>
      <c r="Q156" s="6" t="str">
        <f t="shared" si="37"/>
        <v/>
      </c>
      <c r="R156" s="6" t="str">
        <f t="shared" si="38"/>
        <v/>
      </c>
      <c r="S156" s="19" t="str">
        <f>VLOOKUP(D156,特效对应!W:Z,4,FALSE)</f>
        <v>skill_23</v>
      </c>
      <c r="V156" s="19">
        <v>0</v>
      </c>
      <c r="W156" s="19">
        <f t="shared" si="39"/>
        <v>100</v>
      </c>
      <c r="X156" s="19">
        <v>0</v>
      </c>
      <c r="AA156" s="25">
        <v>1</v>
      </c>
      <c r="AB156" s="19">
        <f t="shared" si="40"/>
        <v>0</v>
      </c>
      <c r="AC156" s="19">
        <f t="shared" si="41"/>
        <v>0</v>
      </c>
      <c r="AD156" s="25" t="s">
        <v>1410</v>
      </c>
      <c r="AF156">
        <f t="shared" si="42"/>
        <v>6</v>
      </c>
      <c r="AH156" s="4"/>
      <c r="AM156" s="6" t="str">
        <f>_xlfn.IFNA(IF(IF($AG156=AM$9,VLOOKUP(AH156,buff!$K:$L,2,FALSE),"")=0,"",IF($AG156=AM$9,VLOOKUP(AH156,buff!$K:$L,2,FALSE),"")),"")</f>
        <v/>
      </c>
      <c r="AN156" s="6" t="str">
        <f>_xlfn.IFNA(IF(IF($AG156=AN$9,VLOOKUP(AI156,buff!$K:$L,2,FALSE),"")=0,"",IF($AG156=AN$9,VLOOKUP(AI156,buff!$K:$L,2,FALSE),"")),"")</f>
        <v/>
      </c>
      <c r="AO156" s="6" t="str">
        <f>_xlfn.IFNA(IF(IF($AG156=AO$9,VLOOKUP(AJ156,buff!$K:$L,2,FALSE),"")=0,"",IF($AG156=AO$9,VLOOKUP(AJ156,buff!$K:$L,2,FALSE),"")),"")</f>
        <v/>
      </c>
      <c r="AP156" s="6" t="str">
        <f>_xlfn.IFNA(IF(IF($AG156=AP$9,VLOOKUP(AK156,buff!$K:$L,2,FALSE),"")=0,"",IF($AG156=AP$9,VLOOKUP(AK156,buff!$K:$L,2,FALSE),"")),"")</f>
        <v/>
      </c>
      <c r="AQ156" s="6" t="str">
        <f>_xlfn.IFNA(IF(IF($AG156=AQ$9,VLOOKUP(AL156,buff!$K:$L,2,FALSE),"")=0,"",IF($AG156=AQ$9,VLOOKUP(AL156,buff!$K:$L,2,FALSE),"")),"")</f>
        <v/>
      </c>
      <c r="AR156" s="6" t="str">
        <f>_xlfn.IFNA(IF(IF($AG156=AR$9,VLOOKUP(AH156,buff!$K:$L,2,FALSE),"")=0,"",IF($AG156=AR$9,VLOOKUP(AH156,buff!$K:$L,2,FALSE),"")),"")</f>
        <v/>
      </c>
      <c r="AS156" s="6" t="str">
        <f>_xlfn.IFNA(IF(IF($AG156=AS$9,VLOOKUP(AI156,buff!$K:$L,2,FALSE),"")=0,"",IF($AG156=AS$9,VLOOKUP(AI156,buff!$K:$L,2,FALSE),"")),"")</f>
        <v/>
      </c>
      <c r="AT156" s="6" t="str">
        <f>_xlfn.IFNA(IF(IF($AG156=AT$9,VLOOKUP(AJ156,buff!$K:$L,2,FALSE),"")=0,"",IF($AG156=AT$9,VLOOKUP(AJ156,buff!$K:$L,2,FALSE),"")),"")</f>
        <v/>
      </c>
      <c r="AU156" s="6" t="str">
        <f>_xlfn.IFNA(IF(IF($AG156=AU$9,VLOOKUP(AK156,buff!$K:$L,2,FALSE),"")=0,"",IF($AG156=AU$9,VLOOKUP(AK156,buff!$K:$L,2,FALSE),"")),"")</f>
        <v/>
      </c>
      <c r="AV156" s="6" t="str">
        <f>_xlfn.IFNA(IF(IF($AG156=AV$9,VLOOKUP(AL156,buff!$K:$L,2,FALSE),"")=0,"",IF($AG156=AV$9,VLOOKUP(AL156,buff!$K:$L,2,FALSE),"")),"")</f>
        <v/>
      </c>
      <c r="AW156">
        <v>0</v>
      </c>
      <c r="AX156">
        <v>0</v>
      </c>
      <c r="AY156" s="22">
        <f t="shared" si="43"/>
        <v>300008</v>
      </c>
    </row>
    <row r="157" spans="2:51" x14ac:dyDescent="0.15">
      <c r="B157" s="8">
        <f t="shared" si="34"/>
        <v>30000807</v>
      </c>
      <c r="C157" s="8">
        <f t="shared" si="35"/>
        <v>7</v>
      </c>
      <c r="D157" s="8">
        <f t="shared" si="36"/>
        <v>8</v>
      </c>
      <c r="E157" t="str">
        <f>VLOOKUP(D157,特效对应!W:Y,2,FALSE)</f>
        <v>组合·紫雷闪</v>
      </c>
      <c r="F157" s="20" t="s">
        <v>1452</v>
      </c>
      <c r="G157" s="4" t="s">
        <v>277</v>
      </c>
      <c r="H157" s="1" t="s">
        <v>102</v>
      </c>
      <c r="I157" s="20" t="s">
        <v>108</v>
      </c>
      <c r="J157" s="4"/>
      <c r="K157" s="4">
        <v>200</v>
      </c>
      <c r="L157" s="20">
        <f t="shared" si="32"/>
        <v>200</v>
      </c>
      <c r="M157" s="25" t="str">
        <f>M$4&amp;VLOOKUP(E157,特效对应!X:Y,2,FALSE)&amp;M$5</f>
        <v>||eff_zileishan|</v>
      </c>
      <c r="N157" s="25">
        <v>2</v>
      </c>
      <c r="O157" s="25">
        <v>0</v>
      </c>
      <c r="P157" s="25">
        <v>0</v>
      </c>
      <c r="Q157" s="6" t="str">
        <f t="shared" si="37"/>
        <v/>
      </c>
      <c r="R157" s="6" t="str">
        <f t="shared" si="38"/>
        <v/>
      </c>
      <c r="S157" s="19" t="str">
        <f>VLOOKUP(D157,特效对应!W:Z,4,FALSE)</f>
        <v>skill_23</v>
      </c>
      <c r="V157" s="19">
        <v>0</v>
      </c>
      <c r="W157" s="19">
        <f t="shared" si="39"/>
        <v>100</v>
      </c>
      <c r="X157" s="19">
        <v>0</v>
      </c>
      <c r="AA157" s="25">
        <v>1</v>
      </c>
      <c r="AB157" s="19">
        <f t="shared" si="40"/>
        <v>0</v>
      </c>
      <c r="AC157" s="19">
        <f t="shared" si="41"/>
        <v>0</v>
      </c>
      <c r="AD157" s="25" t="s">
        <v>1410</v>
      </c>
      <c r="AF157">
        <f t="shared" si="42"/>
        <v>7</v>
      </c>
      <c r="AH157" s="4"/>
      <c r="AM157" s="6" t="str">
        <f>_xlfn.IFNA(IF(IF($AG157=AM$9,VLOOKUP(AH157,buff!$K:$L,2,FALSE),"")=0,"",IF($AG157=AM$9,VLOOKUP(AH157,buff!$K:$L,2,FALSE),"")),"")</f>
        <v/>
      </c>
      <c r="AN157" s="6" t="str">
        <f>_xlfn.IFNA(IF(IF($AG157=AN$9,VLOOKUP(AI157,buff!$K:$L,2,FALSE),"")=0,"",IF($AG157=AN$9,VLOOKUP(AI157,buff!$K:$L,2,FALSE),"")),"")</f>
        <v/>
      </c>
      <c r="AO157" s="6" t="str">
        <f>_xlfn.IFNA(IF(IF($AG157=AO$9,VLOOKUP(AJ157,buff!$K:$L,2,FALSE),"")=0,"",IF($AG157=AO$9,VLOOKUP(AJ157,buff!$K:$L,2,FALSE),"")),"")</f>
        <v/>
      </c>
      <c r="AP157" s="6" t="str">
        <f>_xlfn.IFNA(IF(IF($AG157=AP$9,VLOOKUP(AK157,buff!$K:$L,2,FALSE),"")=0,"",IF($AG157=AP$9,VLOOKUP(AK157,buff!$K:$L,2,FALSE),"")),"")</f>
        <v/>
      </c>
      <c r="AQ157" s="6" t="str">
        <f>_xlfn.IFNA(IF(IF($AG157=AQ$9,VLOOKUP(AL157,buff!$K:$L,2,FALSE),"")=0,"",IF($AG157=AQ$9,VLOOKUP(AL157,buff!$K:$L,2,FALSE),"")),"")</f>
        <v/>
      </c>
      <c r="AR157" s="6" t="str">
        <f>_xlfn.IFNA(IF(IF($AG157=AR$9,VLOOKUP(AH157,buff!$K:$L,2,FALSE),"")=0,"",IF($AG157=AR$9,VLOOKUP(AH157,buff!$K:$L,2,FALSE),"")),"")</f>
        <v/>
      </c>
      <c r="AS157" s="6" t="str">
        <f>_xlfn.IFNA(IF(IF($AG157=AS$9,VLOOKUP(AI157,buff!$K:$L,2,FALSE),"")=0,"",IF($AG157=AS$9,VLOOKUP(AI157,buff!$K:$L,2,FALSE),"")),"")</f>
        <v/>
      </c>
      <c r="AT157" s="6" t="str">
        <f>_xlfn.IFNA(IF(IF($AG157=AT$9,VLOOKUP(AJ157,buff!$K:$L,2,FALSE),"")=0,"",IF($AG157=AT$9,VLOOKUP(AJ157,buff!$K:$L,2,FALSE),"")),"")</f>
        <v/>
      </c>
      <c r="AU157" s="6" t="str">
        <f>_xlfn.IFNA(IF(IF($AG157=AU$9,VLOOKUP(AK157,buff!$K:$L,2,FALSE),"")=0,"",IF($AG157=AU$9,VLOOKUP(AK157,buff!$K:$L,2,FALSE),"")),"")</f>
        <v/>
      </c>
      <c r="AV157" s="6" t="str">
        <f>_xlfn.IFNA(IF(IF($AG157=AV$9,VLOOKUP(AL157,buff!$K:$L,2,FALSE),"")=0,"",IF($AG157=AV$9,VLOOKUP(AL157,buff!$K:$L,2,FALSE),"")),"")</f>
        <v/>
      </c>
      <c r="AW157">
        <v>0</v>
      </c>
      <c r="AX157">
        <v>0</v>
      </c>
      <c r="AY157" s="22">
        <f t="shared" si="43"/>
        <v>300008</v>
      </c>
    </row>
    <row r="158" spans="2:51" x14ac:dyDescent="0.15">
      <c r="B158" s="8">
        <f t="shared" si="34"/>
        <v>30000808</v>
      </c>
      <c r="C158" s="8">
        <f t="shared" si="35"/>
        <v>8</v>
      </c>
      <c r="D158" s="8">
        <f t="shared" si="36"/>
        <v>8</v>
      </c>
      <c r="E158" t="str">
        <f>VLOOKUP(D158,特效对应!W:Y,2,FALSE)</f>
        <v>组合·紫雷闪</v>
      </c>
      <c r="F158" s="20" t="s">
        <v>1452</v>
      </c>
      <c r="G158" s="4" t="s">
        <v>277</v>
      </c>
      <c r="H158" s="1" t="s">
        <v>102</v>
      </c>
      <c r="I158" s="20" t="s">
        <v>108</v>
      </c>
      <c r="J158" s="4"/>
      <c r="K158" s="4">
        <v>200</v>
      </c>
      <c r="L158" s="20">
        <f t="shared" si="32"/>
        <v>200</v>
      </c>
      <c r="M158" s="25" t="str">
        <f>M$4&amp;VLOOKUP(E158,特效对应!X:Y,2,FALSE)&amp;M$5</f>
        <v>||eff_zileishan|</v>
      </c>
      <c r="N158" s="25">
        <v>2</v>
      </c>
      <c r="O158" s="25">
        <v>0</v>
      </c>
      <c r="P158" s="25">
        <v>0</v>
      </c>
      <c r="Q158" s="6" t="str">
        <f t="shared" si="37"/>
        <v/>
      </c>
      <c r="R158" s="6" t="str">
        <f t="shared" si="38"/>
        <v/>
      </c>
      <c r="S158" s="19" t="str">
        <f>VLOOKUP(D158,特效对应!W:Z,4,FALSE)</f>
        <v>skill_23</v>
      </c>
      <c r="V158" s="19">
        <v>0</v>
      </c>
      <c r="W158" s="19">
        <f t="shared" si="39"/>
        <v>100</v>
      </c>
      <c r="X158" s="19">
        <v>0</v>
      </c>
      <c r="AA158" s="25">
        <v>1</v>
      </c>
      <c r="AB158" s="19">
        <f t="shared" si="40"/>
        <v>0</v>
      </c>
      <c r="AC158" s="19">
        <f t="shared" si="41"/>
        <v>0</v>
      </c>
      <c r="AD158" s="25" t="s">
        <v>1410</v>
      </c>
      <c r="AF158">
        <f t="shared" si="42"/>
        <v>8</v>
      </c>
      <c r="AH158" s="4"/>
      <c r="AM158" s="6" t="str">
        <f>_xlfn.IFNA(IF(IF($AG158=AM$9,VLOOKUP(AH158,buff!$K:$L,2,FALSE),"")=0,"",IF($AG158=AM$9,VLOOKUP(AH158,buff!$K:$L,2,FALSE),"")),"")</f>
        <v/>
      </c>
      <c r="AN158" s="6" t="str">
        <f>_xlfn.IFNA(IF(IF($AG158=AN$9,VLOOKUP(AI158,buff!$K:$L,2,FALSE),"")=0,"",IF($AG158=AN$9,VLOOKUP(AI158,buff!$K:$L,2,FALSE),"")),"")</f>
        <v/>
      </c>
      <c r="AO158" s="6" t="str">
        <f>_xlfn.IFNA(IF(IF($AG158=AO$9,VLOOKUP(AJ158,buff!$K:$L,2,FALSE),"")=0,"",IF($AG158=AO$9,VLOOKUP(AJ158,buff!$K:$L,2,FALSE),"")),"")</f>
        <v/>
      </c>
      <c r="AP158" s="6" t="str">
        <f>_xlfn.IFNA(IF(IF($AG158=AP$9,VLOOKUP(AK158,buff!$K:$L,2,FALSE),"")=0,"",IF($AG158=AP$9,VLOOKUP(AK158,buff!$K:$L,2,FALSE),"")),"")</f>
        <v/>
      </c>
      <c r="AQ158" s="6" t="str">
        <f>_xlfn.IFNA(IF(IF($AG158=AQ$9,VLOOKUP(AL158,buff!$K:$L,2,FALSE),"")=0,"",IF($AG158=AQ$9,VLOOKUP(AL158,buff!$K:$L,2,FALSE),"")),"")</f>
        <v/>
      </c>
      <c r="AR158" s="6" t="str">
        <f>_xlfn.IFNA(IF(IF($AG158=AR$9,VLOOKUP(AH158,buff!$K:$L,2,FALSE),"")=0,"",IF($AG158=AR$9,VLOOKUP(AH158,buff!$K:$L,2,FALSE),"")),"")</f>
        <v/>
      </c>
      <c r="AS158" s="6" t="str">
        <f>_xlfn.IFNA(IF(IF($AG158=AS$9,VLOOKUP(AI158,buff!$K:$L,2,FALSE),"")=0,"",IF($AG158=AS$9,VLOOKUP(AI158,buff!$K:$L,2,FALSE),"")),"")</f>
        <v/>
      </c>
      <c r="AT158" s="6" t="str">
        <f>_xlfn.IFNA(IF(IF($AG158=AT$9,VLOOKUP(AJ158,buff!$K:$L,2,FALSE),"")=0,"",IF($AG158=AT$9,VLOOKUP(AJ158,buff!$K:$L,2,FALSE),"")),"")</f>
        <v/>
      </c>
      <c r="AU158" s="6" t="str">
        <f>_xlfn.IFNA(IF(IF($AG158=AU$9,VLOOKUP(AK158,buff!$K:$L,2,FALSE),"")=0,"",IF($AG158=AU$9,VLOOKUP(AK158,buff!$K:$L,2,FALSE),"")),"")</f>
        <v/>
      </c>
      <c r="AV158" s="6" t="str">
        <f>_xlfn.IFNA(IF(IF($AG158=AV$9,VLOOKUP(AL158,buff!$K:$L,2,FALSE),"")=0,"",IF($AG158=AV$9,VLOOKUP(AL158,buff!$K:$L,2,FALSE),"")),"")</f>
        <v/>
      </c>
      <c r="AW158">
        <v>0</v>
      </c>
      <c r="AX158">
        <v>0</v>
      </c>
      <c r="AY158" s="22">
        <f t="shared" si="43"/>
        <v>300008</v>
      </c>
    </row>
    <row r="159" spans="2:51" x14ac:dyDescent="0.15">
      <c r="B159" s="8">
        <f t="shared" si="34"/>
        <v>30000809</v>
      </c>
      <c r="C159" s="8">
        <f t="shared" si="35"/>
        <v>9</v>
      </c>
      <c r="D159" s="8">
        <f t="shared" si="36"/>
        <v>8</v>
      </c>
      <c r="E159" t="str">
        <f>VLOOKUP(D159,特效对应!W:Y,2,FALSE)</f>
        <v>组合·紫雷闪</v>
      </c>
      <c r="F159" s="20" t="s">
        <v>1452</v>
      </c>
      <c r="G159" s="4" t="s">
        <v>277</v>
      </c>
      <c r="H159" s="1" t="s">
        <v>102</v>
      </c>
      <c r="I159" s="20" t="s">
        <v>108</v>
      </c>
      <c r="J159" s="4"/>
      <c r="K159" s="4">
        <v>200</v>
      </c>
      <c r="L159" s="20">
        <f t="shared" si="32"/>
        <v>200</v>
      </c>
      <c r="M159" s="25" t="str">
        <f>M$4&amp;VLOOKUP(E159,特效对应!X:Y,2,FALSE)&amp;M$5</f>
        <v>||eff_zileishan|</v>
      </c>
      <c r="N159" s="25">
        <v>2</v>
      </c>
      <c r="O159" s="25">
        <v>0</v>
      </c>
      <c r="P159" s="25">
        <v>0</v>
      </c>
      <c r="Q159" s="6" t="str">
        <f t="shared" si="37"/>
        <v/>
      </c>
      <c r="R159" s="6" t="str">
        <f t="shared" si="38"/>
        <v/>
      </c>
      <c r="S159" s="19" t="str">
        <f>VLOOKUP(D159,特效对应!W:Z,4,FALSE)</f>
        <v>skill_23</v>
      </c>
      <c r="V159" s="19">
        <v>0</v>
      </c>
      <c r="W159" s="19">
        <f t="shared" si="39"/>
        <v>100</v>
      </c>
      <c r="X159" s="19">
        <v>0</v>
      </c>
      <c r="AA159" s="25">
        <v>1</v>
      </c>
      <c r="AB159" s="19">
        <f t="shared" si="40"/>
        <v>0</v>
      </c>
      <c r="AC159" s="19">
        <f t="shared" si="41"/>
        <v>0</v>
      </c>
      <c r="AD159" s="25" t="s">
        <v>1410</v>
      </c>
      <c r="AF159">
        <f t="shared" si="42"/>
        <v>9</v>
      </c>
      <c r="AH159" s="4"/>
      <c r="AM159" s="6" t="str">
        <f>_xlfn.IFNA(IF(IF($AG159=AM$9,VLOOKUP(AH159,buff!$K:$L,2,FALSE),"")=0,"",IF($AG159=AM$9,VLOOKUP(AH159,buff!$K:$L,2,FALSE),"")),"")</f>
        <v/>
      </c>
      <c r="AN159" s="6" t="str">
        <f>_xlfn.IFNA(IF(IF($AG159=AN$9,VLOOKUP(AI159,buff!$K:$L,2,FALSE),"")=0,"",IF($AG159=AN$9,VLOOKUP(AI159,buff!$K:$L,2,FALSE),"")),"")</f>
        <v/>
      </c>
      <c r="AO159" s="6" t="str">
        <f>_xlfn.IFNA(IF(IF($AG159=AO$9,VLOOKUP(AJ159,buff!$K:$L,2,FALSE),"")=0,"",IF($AG159=AO$9,VLOOKUP(AJ159,buff!$K:$L,2,FALSE),"")),"")</f>
        <v/>
      </c>
      <c r="AP159" s="6" t="str">
        <f>_xlfn.IFNA(IF(IF($AG159=AP$9,VLOOKUP(AK159,buff!$K:$L,2,FALSE),"")=0,"",IF($AG159=AP$9,VLOOKUP(AK159,buff!$K:$L,2,FALSE),"")),"")</f>
        <v/>
      </c>
      <c r="AQ159" s="6" t="str">
        <f>_xlfn.IFNA(IF(IF($AG159=AQ$9,VLOOKUP(AL159,buff!$K:$L,2,FALSE),"")=0,"",IF($AG159=AQ$9,VLOOKUP(AL159,buff!$K:$L,2,FALSE),"")),"")</f>
        <v/>
      </c>
      <c r="AR159" s="6" t="str">
        <f>_xlfn.IFNA(IF(IF($AG159=AR$9,VLOOKUP(AH159,buff!$K:$L,2,FALSE),"")=0,"",IF($AG159=AR$9,VLOOKUP(AH159,buff!$K:$L,2,FALSE),"")),"")</f>
        <v/>
      </c>
      <c r="AS159" s="6" t="str">
        <f>_xlfn.IFNA(IF(IF($AG159=AS$9,VLOOKUP(AI159,buff!$K:$L,2,FALSE),"")=0,"",IF($AG159=AS$9,VLOOKUP(AI159,buff!$K:$L,2,FALSE),"")),"")</f>
        <v/>
      </c>
      <c r="AT159" s="6" t="str">
        <f>_xlfn.IFNA(IF(IF($AG159=AT$9,VLOOKUP(AJ159,buff!$K:$L,2,FALSE),"")=0,"",IF($AG159=AT$9,VLOOKUP(AJ159,buff!$K:$L,2,FALSE),"")),"")</f>
        <v/>
      </c>
      <c r="AU159" s="6" t="str">
        <f>_xlfn.IFNA(IF(IF($AG159=AU$9,VLOOKUP(AK159,buff!$K:$L,2,FALSE),"")=0,"",IF($AG159=AU$9,VLOOKUP(AK159,buff!$K:$L,2,FALSE),"")),"")</f>
        <v/>
      </c>
      <c r="AV159" s="6" t="str">
        <f>_xlfn.IFNA(IF(IF($AG159=AV$9,VLOOKUP(AL159,buff!$K:$L,2,FALSE),"")=0,"",IF($AG159=AV$9,VLOOKUP(AL159,buff!$K:$L,2,FALSE),"")),"")</f>
        <v/>
      </c>
      <c r="AW159">
        <v>0</v>
      </c>
      <c r="AX159">
        <v>0</v>
      </c>
      <c r="AY159" s="22">
        <f t="shared" si="43"/>
        <v>300008</v>
      </c>
    </row>
    <row r="160" spans="2:51" x14ac:dyDescent="0.15">
      <c r="B160" s="8">
        <f t="shared" si="34"/>
        <v>30000810</v>
      </c>
      <c r="C160" s="8">
        <f t="shared" si="35"/>
        <v>10</v>
      </c>
      <c r="D160" s="8">
        <f t="shared" si="36"/>
        <v>8</v>
      </c>
      <c r="E160" t="str">
        <f>VLOOKUP(D160,特效对应!W:Y,2,FALSE)</f>
        <v>组合·紫雷闪</v>
      </c>
      <c r="F160" s="20" t="s">
        <v>1452</v>
      </c>
      <c r="G160" s="4" t="s">
        <v>277</v>
      </c>
      <c r="H160" s="1" t="s">
        <v>102</v>
      </c>
      <c r="I160" s="20" t="s">
        <v>108</v>
      </c>
      <c r="J160" s="4"/>
      <c r="K160" s="4">
        <v>200</v>
      </c>
      <c r="L160" s="20">
        <f t="shared" si="32"/>
        <v>200</v>
      </c>
      <c r="M160" s="25" t="str">
        <f>M$4&amp;VLOOKUP(E160,特效对应!X:Y,2,FALSE)&amp;M$5</f>
        <v>||eff_zileishan|</v>
      </c>
      <c r="N160" s="25">
        <v>2</v>
      </c>
      <c r="O160" s="25">
        <v>0</v>
      </c>
      <c r="P160" s="25">
        <v>0</v>
      </c>
      <c r="Q160" s="6" t="str">
        <f t="shared" si="37"/>
        <v/>
      </c>
      <c r="R160" s="6" t="str">
        <f t="shared" si="38"/>
        <v/>
      </c>
      <c r="S160" s="19" t="str">
        <f>VLOOKUP(D160,特效对应!W:Z,4,FALSE)</f>
        <v>skill_23</v>
      </c>
      <c r="V160" s="19">
        <v>0</v>
      </c>
      <c r="W160" s="19">
        <f t="shared" si="39"/>
        <v>100</v>
      </c>
      <c r="X160" s="19">
        <v>0</v>
      </c>
      <c r="AA160" s="25">
        <v>1</v>
      </c>
      <c r="AB160" s="19">
        <f t="shared" si="40"/>
        <v>0</v>
      </c>
      <c r="AC160" s="19">
        <f t="shared" si="41"/>
        <v>0</v>
      </c>
      <c r="AD160" s="25" t="s">
        <v>1410</v>
      </c>
      <c r="AF160">
        <f t="shared" si="42"/>
        <v>10</v>
      </c>
      <c r="AH160" s="4"/>
      <c r="AM160" s="6" t="str">
        <f>_xlfn.IFNA(IF(IF($AG160=AM$9,VLOOKUP(AH160,buff!$K:$L,2,FALSE),"")=0,"",IF($AG160=AM$9,VLOOKUP(AH160,buff!$K:$L,2,FALSE),"")),"")</f>
        <v/>
      </c>
      <c r="AN160" s="6" t="str">
        <f>_xlfn.IFNA(IF(IF($AG160=AN$9,VLOOKUP(AI160,buff!$K:$L,2,FALSE),"")=0,"",IF($AG160=AN$9,VLOOKUP(AI160,buff!$K:$L,2,FALSE),"")),"")</f>
        <v/>
      </c>
      <c r="AO160" s="6" t="str">
        <f>_xlfn.IFNA(IF(IF($AG160=AO$9,VLOOKUP(AJ160,buff!$K:$L,2,FALSE),"")=0,"",IF($AG160=AO$9,VLOOKUP(AJ160,buff!$K:$L,2,FALSE),"")),"")</f>
        <v/>
      </c>
      <c r="AP160" s="6" t="str">
        <f>_xlfn.IFNA(IF(IF($AG160=AP$9,VLOOKUP(AK160,buff!$K:$L,2,FALSE),"")=0,"",IF($AG160=AP$9,VLOOKUP(AK160,buff!$K:$L,2,FALSE),"")),"")</f>
        <v/>
      </c>
      <c r="AQ160" s="6" t="str">
        <f>_xlfn.IFNA(IF(IF($AG160=AQ$9,VLOOKUP(AL160,buff!$K:$L,2,FALSE),"")=0,"",IF($AG160=AQ$9,VLOOKUP(AL160,buff!$K:$L,2,FALSE),"")),"")</f>
        <v/>
      </c>
      <c r="AR160" s="6" t="str">
        <f>_xlfn.IFNA(IF(IF($AG160=AR$9,VLOOKUP(AH160,buff!$K:$L,2,FALSE),"")=0,"",IF($AG160=AR$9,VLOOKUP(AH160,buff!$K:$L,2,FALSE),"")),"")</f>
        <v/>
      </c>
      <c r="AS160" s="6" t="str">
        <f>_xlfn.IFNA(IF(IF($AG160=AS$9,VLOOKUP(AI160,buff!$K:$L,2,FALSE),"")=0,"",IF($AG160=AS$9,VLOOKUP(AI160,buff!$K:$L,2,FALSE),"")),"")</f>
        <v/>
      </c>
      <c r="AT160" s="6" t="str">
        <f>_xlfn.IFNA(IF(IF($AG160=AT$9,VLOOKUP(AJ160,buff!$K:$L,2,FALSE),"")=0,"",IF($AG160=AT$9,VLOOKUP(AJ160,buff!$K:$L,2,FALSE),"")),"")</f>
        <v/>
      </c>
      <c r="AU160" s="6" t="str">
        <f>_xlfn.IFNA(IF(IF($AG160=AU$9,VLOOKUP(AK160,buff!$K:$L,2,FALSE),"")=0,"",IF($AG160=AU$9,VLOOKUP(AK160,buff!$K:$L,2,FALSE),"")),"")</f>
        <v/>
      </c>
      <c r="AV160" s="6" t="str">
        <f>_xlfn.IFNA(IF(IF($AG160=AV$9,VLOOKUP(AL160,buff!$K:$L,2,FALSE),"")=0,"",IF($AG160=AV$9,VLOOKUP(AL160,buff!$K:$L,2,FALSE),"")),"")</f>
        <v/>
      </c>
      <c r="AW160">
        <v>0</v>
      </c>
      <c r="AX160">
        <v>0</v>
      </c>
      <c r="AY160" s="22">
        <f t="shared" si="43"/>
        <v>300008</v>
      </c>
    </row>
    <row r="161" spans="2:51" x14ac:dyDescent="0.15">
      <c r="B161" s="8">
        <f t="shared" si="34"/>
        <v>30000811</v>
      </c>
      <c r="C161" s="8">
        <f t="shared" si="35"/>
        <v>11</v>
      </c>
      <c r="D161" s="8">
        <f t="shared" si="36"/>
        <v>8</v>
      </c>
      <c r="E161" t="str">
        <f>VLOOKUP(D161,特效对应!W:Y,2,FALSE)</f>
        <v>组合·紫雷闪</v>
      </c>
      <c r="F161" s="20" t="s">
        <v>1452</v>
      </c>
      <c r="G161" s="4" t="s">
        <v>277</v>
      </c>
      <c r="H161" s="1" t="s">
        <v>102</v>
      </c>
      <c r="I161" s="20" t="s">
        <v>108</v>
      </c>
      <c r="J161" s="4"/>
      <c r="K161" s="4">
        <v>200</v>
      </c>
      <c r="L161" s="20">
        <f t="shared" si="32"/>
        <v>200</v>
      </c>
      <c r="M161" s="25" t="str">
        <f>M$4&amp;VLOOKUP(E161,特效对应!X:Y,2,FALSE)&amp;M$5</f>
        <v>||eff_zileishan|</v>
      </c>
      <c r="N161" s="25">
        <v>2</v>
      </c>
      <c r="O161" s="25">
        <v>0</v>
      </c>
      <c r="P161" s="25">
        <v>0</v>
      </c>
      <c r="Q161" s="6" t="str">
        <f t="shared" si="37"/>
        <v/>
      </c>
      <c r="R161" s="6" t="str">
        <f t="shared" si="38"/>
        <v/>
      </c>
      <c r="S161" s="19" t="str">
        <f>VLOOKUP(D161,特效对应!W:Z,4,FALSE)</f>
        <v>skill_23</v>
      </c>
      <c r="V161" s="19">
        <v>0</v>
      </c>
      <c r="W161" s="19">
        <f t="shared" si="39"/>
        <v>100</v>
      </c>
      <c r="X161" s="19">
        <v>0</v>
      </c>
      <c r="AA161" s="25">
        <v>1</v>
      </c>
      <c r="AB161" s="19">
        <f t="shared" si="40"/>
        <v>0</v>
      </c>
      <c r="AC161" s="19">
        <f t="shared" si="41"/>
        <v>0</v>
      </c>
      <c r="AD161" s="25" t="s">
        <v>1410</v>
      </c>
      <c r="AF161">
        <f t="shared" si="42"/>
        <v>11</v>
      </c>
      <c r="AH161" s="4"/>
      <c r="AM161" s="6" t="str">
        <f>_xlfn.IFNA(IF(IF($AG161=AM$9,VLOOKUP(AH161,buff!$K:$L,2,FALSE),"")=0,"",IF($AG161=AM$9,VLOOKUP(AH161,buff!$K:$L,2,FALSE),"")),"")</f>
        <v/>
      </c>
      <c r="AN161" s="6" t="str">
        <f>_xlfn.IFNA(IF(IF($AG161=AN$9,VLOOKUP(AI161,buff!$K:$L,2,FALSE),"")=0,"",IF($AG161=AN$9,VLOOKUP(AI161,buff!$K:$L,2,FALSE),"")),"")</f>
        <v/>
      </c>
      <c r="AO161" s="6" t="str">
        <f>_xlfn.IFNA(IF(IF($AG161=AO$9,VLOOKUP(AJ161,buff!$K:$L,2,FALSE),"")=0,"",IF($AG161=AO$9,VLOOKUP(AJ161,buff!$K:$L,2,FALSE),"")),"")</f>
        <v/>
      </c>
      <c r="AP161" s="6" t="str">
        <f>_xlfn.IFNA(IF(IF($AG161=AP$9,VLOOKUP(AK161,buff!$K:$L,2,FALSE),"")=0,"",IF($AG161=AP$9,VLOOKUP(AK161,buff!$K:$L,2,FALSE),"")),"")</f>
        <v/>
      </c>
      <c r="AQ161" s="6" t="str">
        <f>_xlfn.IFNA(IF(IF($AG161=AQ$9,VLOOKUP(AL161,buff!$K:$L,2,FALSE),"")=0,"",IF($AG161=AQ$9,VLOOKUP(AL161,buff!$K:$L,2,FALSE),"")),"")</f>
        <v/>
      </c>
      <c r="AR161" s="6" t="str">
        <f>_xlfn.IFNA(IF(IF($AG161=AR$9,VLOOKUP(AH161,buff!$K:$L,2,FALSE),"")=0,"",IF($AG161=AR$9,VLOOKUP(AH161,buff!$K:$L,2,FALSE),"")),"")</f>
        <v/>
      </c>
      <c r="AS161" s="6" t="str">
        <f>_xlfn.IFNA(IF(IF($AG161=AS$9,VLOOKUP(AI161,buff!$K:$L,2,FALSE),"")=0,"",IF($AG161=AS$9,VLOOKUP(AI161,buff!$K:$L,2,FALSE),"")),"")</f>
        <v/>
      </c>
      <c r="AT161" s="6" t="str">
        <f>_xlfn.IFNA(IF(IF($AG161=AT$9,VLOOKUP(AJ161,buff!$K:$L,2,FALSE),"")=0,"",IF($AG161=AT$9,VLOOKUP(AJ161,buff!$K:$L,2,FALSE),"")),"")</f>
        <v/>
      </c>
      <c r="AU161" s="6" t="str">
        <f>_xlfn.IFNA(IF(IF($AG161=AU$9,VLOOKUP(AK161,buff!$K:$L,2,FALSE),"")=0,"",IF($AG161=AU$9,VLOOKUP(AK161,buff!$K:$L,2,FALSE),"")),"")</f>
        <v/>
      </c>
      <c r="AV161" s="6" t="str">
        <f>_xlfn.IFNA(IF(IF($AG161=AV$9,VLOOKUP(AL161,buff!$K:$L,2,FALSE),"")=0,"",IF($AG161=AV$9,VLOOKUP(AL161,buff!$K:$L,2,FALSE),"")),"")</f>
        <v/>
      </c>
      <c r="AW161">
        <v>0</v>
      </c>
      <c r="AX161">
        <v>0</v>
      </c>
      <c r="AY161" s="22">
        <f t="shared" si="43"/>
        <v>300008</v>
      </c>
    </row>
    <row r="162" spans="2:51" x14ac:dyDescent="0.15">
      <c r="B162" s="8">
        <f t="shared" si="34"/>
        <v>30000812</v>
      </c>
      <c r="C162" s="8">
        <f t="shared" si="35"/>
        <v>12</v>
      </c>
      <c r="D162" s="8">
        <f t="shared" si="36"/>
        <v>8</v>
      </c>
      <c r="E162" t="str">
        <f>VLOOKUP(D162,特效对应!W:Y,2,FALSE)</f>
        <v>组合·紫雷闪</v>
      </c>
      <c r="F162" s="20" t="s">
        <v>1452</v>
      </c>
      <c r="G162" s="4" t="s">
        <v>277</v>
      </c>
      <c r="H162" s="1" t="s">
        <v>102</v>
      </c>
      <c r="I162" s="20" t="s">
        <v>108</v>
      </c>
      <c r="J162" s="4"/>
      <c r="K162" s="4">
        <v>200</v>
      </c>
      <c r="L162" s="20">
        <f t="shared" si="32"/>
        <v>200</v>
      </c>
      <c r="M162" s="25" t="str">
        <f>M$4&amp;VLOOKUP(E162,特效对应!X:Y,2,FALSE)&amp;M$5</f>
        <v>||eff_zileishan|</v>
      </c>
      <c r="N162" s="25">
        <v>2</v>
      </c>
      <c r="O162" s="25">
        <v>0</v>
      </c>
      <c r="P162" s="25">
        <v>0</v>
      </c>
      <c r="Q162" s="6" t="str">
        <f t="shared" si="37"/>
        <v/>
      </c>
      <c r="R162" s="6" t="str">
        <f t="shared" si="38"/>
        <v/>
      </c>
      <c r="S162" s="19" t="str">
        <f>VLOOKUP(D162,特效对应!W:Z,4,FALSE)</f>
        <v>skill_23</v>
      </c>
      <c r="V162" s="19">
        <v>0</v>
      </c>
      <c r="W162" s="19">
        <f t="shared" si="39"/>
        <v>100</v>
      </c>
      <c r="X162" s="19">
        <v>0</v>
      </c>
      <c r="AA162" s="25">
        <v>1</v>
      </c>
      <c r="AB162" s="19">
        <f t="shared" si="40"/>
        <v>0</v>
      </c>
      <c r="AC162" s="19">
        <f t="shared" si="41"/>
        <v>0</v>
      </c>
      <c r="AD162" s="25" t="s">
        <v>1410</v>
      </c>
      <c r="AF162">
        <f t="shared" si="42"/>
        <v>12</v>
      </c>
      <c r="AH162" s="4"/>
      <c r="AM162" s="6" t="str">
        <f>_xlfn.IFNA(IF(IF($AG162=AM$9,VLOOKUP(AH162,buff!$K:$L,2,FALSE),"")=0,"",IF($AG162=AM$9,VLOOKUP(AH162,buff!$K:$L,2,FALSE),"")),"")</f>
        <v/>
      </c>
      <c r="AN162" s="6" t="str">
        <f>_xlfn.IFNA(IF(IF($AG162=AN$9,VLOOKUP(AI162,buff!$K:$L,2,FALSE),"")=0,"",IF($AG162=AN$9,VLOOKUP(AI162,buff!$K:$L,2,FALSE),"")),"")</f>
        <v/>
      </c>
      <c r="AO162" s="6" t="str">
        <f>_xlfn.IFNA(IF(IF($AG162=AO$9,VLOOKUP(AJ162,buff!$K:$L,2,FALSE),"")=0,"",IF($AG162=AO$9,VLOOKUP(AJ162,buff!$K:$L,2,FALSE),"")),"")</f>
        <v/>
      </c>
      <c r="AP162" s="6" t="str">
        <f>_xlfn.IFNA(IF(IF($AG162=AP$9,VLOOKUP(AK162,buff!$K:$L,2,FALSE),"")=0,"",IF($AG162=AP$9,VLOOKUP(AK162,buff!$K:$L,2,FALSE),"")),"")</f>
        <v/>
      </c>
      <c r="AQ162" s="6" t="str">
        <f>_xlfn.IFNA(IF(IF($AG162=AQ$9,VLOOKUP(AL162,buff!$K:$L,2,FALSE),"")=0,"",IF($AG162=AQ$9,VLOOKUP(AL162,buff!$K:$L,2,FALSE),"")),"")</f>
        <v/>
      </c>
      <c r="AR162" s="6" t="str">
        <f>_xlfn.IFNA(IF(IF($AG162=AR$9,VLOOKUP(AH162,buff!$K:$L,2,FALSE),"")=0,"",IF($AG162=AR$9,VLOOKUP(AH162,buff!$K:$L,2,FALSE),"")),"")</f>
        <v/>
      </c>
      <c r="AS162" s="6" t="str">
        <f>_xlfn.IFNA(IF(IF($AG162=AS$9,VLOOKUP(AI162,buff!$K:$L,2,FALSE),"")=0,"",IF($AG162=AS$9,VLOOKUP(AI162,buff!$K:$L,2,FALSE),"")),"")</f>
        <v/>
      </c>
      <c r="AT162" s="6" t="str">
        <f>_xlfn.IFNA(IF(IF($AG162=AT$9,VLOOKUP(AJ162,buff!$K:$L,2,FALSE),"")=0,"",IF($AG162=AT$9,VLOOKUP(AJ162,buff!$K:$L,2,FALSE),"")),"")</f>
        <v/>
      </c>
      <c r="AU162" s="6" t="str">
        <f>_xlfn.IFNA(IF(IF($AG162=AU$9,VLOOKUP(AK162,buff!$K:$L,2,FALSE),"")=0,"",IF($AG162=AU$9,VLOOKUP(AK162,buff!$K:$L,2,FALSE),"")),"")</f>
        <v/>
      </c>
      <c r="AV162" s="6" t="str">
        <f>_xlfn.IFNA(IF(IF($AG162=AV$9,VLOOKUP(AL162,buff!$K:$L,2,FALSE),"")=0,"",IF($AG162=AV$9,VLOOKUP(AL162,buff!$K:$L,2,FALSE),"")),"")</f>
        <v/>
      </c>
      <c r="AW162">
        <v>0</v>
      </c>
      <c r="AX162">
        <v>0</v>
      </c>
      <c r="AY162" s="22">
        <f t="shared" si="43"/>
        <v>300008</v>
      </c>
    </row>
    <row r="163" spans="2:51" x14ac:dyDescent="0.15">
      <c r="B163" s="8">
        <f t="shared" si="34"/>
        <v>30000813</v>
      </c>
      <c r="C163" s="8">
        <f t="shared" si="35"/>
        <v>13</v>
      </c>
      <c r="D163" s="8">
        <f t="shared" si="36"/>
        <v>8</v>
      </c>
      <c r="E163" t="str">
        <f>VLOOKUP(D163,特效对应!W:Y,2,FALSE)</f>
        <v>组合·紫雷闪</v>
      </c>
      <c r="F163" s="20" t="s">
        <v>1452</v>
      </c>
      <c r="G163" s="4" t="s">
        <v>277</v>
      </c>
      <c r="H163" s="1" t="s">
        <v>102</v>
      </c>
      <c r="I163" s="20" t="s">
        <v>108</v>
      </c>
      <c r="J163" s="4"/>
      <c r="K163" s="4">
        <v>200</v>
      </c>
      <c r="L163" s="20">
        <f t="shared" si="32"/>
        <v>200</v>
      </c>
      <c r="M163" s="25" t="str">
        <f>M$4&amp;VLOOKUP(E163,特效对应!X:Y,2,FALSE)&amp;M$5</f>
        <v>||eff_zileishan|</v>
      </c>
      <c r="N163" s="25">
        <v>2</v>
      </c>
      <c r="O163" s="25">
        <v>0</v>
      </c>
      <c r="P163" s="25">
        <v>0</v>
      </c>
      <c r="Q163" s="6" t="str">
        <f t="shared" si="37"/>
        <v/>
      </c>
      <c r="R163" s="6" t="str">
        <f t="shared" si="38"/>
        <v/>
      </c>
      <c r="S163" s="19" t="str">
        <f>VLOOKUP(D163,特效对应!W:Z,4,FALSE)</f>
        <v>skill_23</v>
      </c>
      <c r="V163" s="19">
        <v>0</v>
      </c>
      <c r="W163" s="19">
        <f t="shared" si="39"/>
        <v>100</v>
      </c>
      <c r="X163" s="19">
        <v>0</v>
      </c>
      <c r="AA163" s="25">
        <v>1</v>
      </c>
      <c r="AB163" s="19">
        <f t="shared" si="40"/>
        <v>0</v>
      </c>
      <c r="AC163" s="19">
        <f t="shared" si="41"/>
        <v>0</v>
      </c>
      <c r="AD163" s="25" t="s">
        <v>1410</v>
      </c>
      <c r="AF163">
        <f t="shared" si="42"/>
        <v>13</v>
      </c>
      <c r="AH163" s="4"/>
      <c r="AM163" s="6" t="str">
        <f>_xlfn.IFNA(IF(IF($AG163=AM$9,VLOOKUP(AH163,buff!$K:$L,2,FALSE),"")=0,"",IF($AG163=AM$9,VLOOKUP(AH163,buff!$K:$L,2,FALSE),"")),"")</f>
        <v/>
      </c>
      <c r="AN163" s="6" t="str">
        <f>_xlfn.IFNA(IF(IF($AG163=AN$9,VLOOKUP(AI163,buff!$K:$L,2,FALSE),"")=0,"",IF($AG163=AN$9,VLOOKUP(AI163,buff!$K:$L,2,FALSE),"")),"")</f>
        <v/>
      </c>
      <c r="AO163" s="6" t="str">
        <f>_xlfn.IFNA(IF(IF($AG163=AO$9,VLOOKUP(AJ163,buff!$K:$L,2,FALSE),"")=0,"",IF($AG163=AO$9,VLOOKUP(AJ163,buff!$K:$L,2,FALSE),"")),"")</f>
        <v/>
      </c>
      <c r="AP163" s="6" t="str">
        <f>_xlfn.IFNA(IF(IF($AG163=AP$9,VLOOKUP(AK163,buff!$K:$L,2,FALSE),"")=0,"",IF($AG163=AP$9,VLOOKUP(AK163,buff!$K:$L,2,FALSE),"")),"")</f>
        <v/>
      </c>
      <c r="AQ163" s="6" t="str">
        <f>_xlfn.IFNA(IF(IF($AG163=AQ$9,VLOOKUP(AL163,buff!$K:$L,2,FALSE),"")=0,"",IF($AG163=AQ$9,VLOOKUP(AL163,buff!$K:$L,2,FALSE),"")),"")</f>
        <v/>
      </c>
      <c r="AR163" s="6" t="str">
        <f>_xlfn.IFNA(IF(IF($AG163=AR$9,VLOOKUP(AH163,buff!$K:$L,2,FALSE),"")=0,"",IF($AG163=AR$9,VLOOKUP(AH163,buff!$K:$L,2,FALSE),"")),"")</f>
        <v/>
      </c>
      <c r="AS163" s="6" t="str">
        <f>_xlfn.IFNA(IF(IF($AG163=AS$9,VLOOKUP(AI163,buff!$K:$L,2,FALSE),"")=0,"",IF($AG163=AS$9,VLOOKUP(AI163,buff!$K:$L,2,FALSE),"")),"")</f>
        <v/>
      </c>
      <c r="AT163" s="6" t="str">
        <f>_xlfn.IFNA(IF(IF($AG163=AT$9,VLOOKUP(AJ163,buff!$K:$L,2,FALSE),"")=0,"",IF($AG163=AT$9,VLOOKUP(AJ163,buff!$K:$L,2,FALSE),"")),"")</f>
        <v/>
      </c>
      <c r="AU163" s="6" t="str">
        <f>_xlfn.IFNA(IF(IF($AG163=AU$9,VLOOKUP(AK163,buff!$K:$L,2,FALSE),"")=0,"",IF($AG163=AU$9,VLOOKUP(AK163,buff!$K:$L,2,FALSE),"")),"")</f>
        <v/>
      </c>
      <c r="AV163" s="6" t="str">
        <f>_xlfn.IFNA(IF(IF($AG163=AV$9,VLOOKUP(AL163,buff!$K:$L,2,FALSE),"")=0,"",IF($AG163=AV$9,VLOOKUP(AL163,buff!$K:$L,2,FALSE),"")),"")</f>
        <v/>
      </c>
      <c r="AW163">
        <v>0</v>
      </c>
      <c r="AX163">
        <v>0</v>
      </c>
      <c r="AY163" s="22">
        <f t="shared" si="43"/>
        <v>300008</v>
      </c>
    </row>
    <row r="164" spans="2:51" x14ac:dyDescent="0.15">
      <c r="B164" s="8">
        <f t="shared" si="34"/>
        <v>30000814</v>
      </c>
      <c r="C164" s="8">
        <f t="shared" si="35"/>
        <v>14</v>
      </c>
      <c r="D164" s="8">
        <f t="shared" si="36"/>
        <v>8</v>
      </c>
      <c r="E164" t="str">
        <f>VLOOKUP(D164,特效对应!W:Y,2,FALSE)</f>
        <v>组合·紫雷闪</v>
      </c>
      <c r="F164" s="20" t="s">
        <v>1452</v>
      </c>
      <c r="G164" s="4" t="s">
        <v>277</v>
      </c>
      <c r="H164" s="1" t="s">
        <v>102</v>
      </c>
      <c r="I164" s="20" t="s">
        <v>108</v>
      </c>
      <c r="J164" s="4"/>
      <c r="K164" s="4">
        <v>200</v>
      </c>
      <c r="L164" s="20">
        <f t="shared" si="32"/>
        <v>200</v>
      </c>
      <c r="M164" s="25" t="str">
        <f>M$4&amp;VLOOKUP(E164,特效对应!X:Y,2,FALSE)&amp;M$5</f>
        <v>||eff_zileishan|</v>
      </c>
      <c r="N164" s="25">
        <v>2</v>
      </c>
      <c r="O164" s="25">
        <v>0</v>
      </c>
      <c r="P164" s="25">
        <v>0</v>
      </c>
      <c r="Q164" s="6" t="str">
        <f t="shared" si="37"/>
        <v/>
      </c>
      <c r="R164" s="6" t="str">
        <f t="shared" si="38"/>
        <v/>
      </c>
      <c r="S164" s="19" t="str">
        <f>VLOOKUP(D164,特效对应!W:Z,4,FALSE)</f>
        <v>skill_23</v>
      </c>
      <c r="V164" s="19">
        <v>0</v>
      </c>
      <c r="W164" s="19">
        <f t="shared" si="39"/>
        <v>100</v>
      </c>
      <c r="X164" s="19">
        <v>0</v>
      </c>
      <c r="AA164" s="25">
        <v>1</v>
      </c>
      <c r="AB164" s="19">
        <f t="shared" si="40"/>
        <v>0</v>
      </c>
      <c r="AC164" s="19">
        <f t="shared" si="41"/>
        <v>0</v>
      </c>
      <c r="AD164" s="25" t="s">
        <v>1410</v>
      </c>
      <c r="AF164">
        <f t="shared" si="42"/>
        <v>14</v>
      </c>
      <c r="AH164" s="4"/>
      <c r="AM164" s="6" t="str">
        <f>_xlfn.IFNA(IF(IF($AG164=AM$9,VLOOKUP(AH164,buff!$K:$L,2,FALSE),"")=0,"",IF($AG164=AM$9,VLOOKUP(AH164,buff!$K:$L,2,FALSE),"")),"")</f>
        <v/>
      </c>
      <c r="AN164" s="6" t="str">
        <f>_xlfn.IFNA(IF(IF($AG164=AN$9,VLOOKUP(AI164,buff!$K:$L,2,FALSE),"")=0,"",IF($AG164=AN$9,VLOOKUP(AI164,buff!$K:$L,2,FALSE),"")),"")</f>
        <v/>
      </c>
      <c r="AO164" s="6" t="str">
        <f>_xlfn.IFNA(IF(IF($AG164=AO$9,VLOOKUP(AJ164,buff!$K:$L,2,FALSE),"")=0,"",IF($AG164=AO$9,VLOOKUP(AJ164,buff!$K:$L,2,FALSE),"")),"")</f>
        <v/>
      </c>
      <c r="AP164" s="6" t="str">
        <f>_xlfn.IFNA(IF(IF($AG164=AP$9,VLOOKUP(AK164,buff!$K:$L,2,FALSE),"")=0,"",IF($AG164=AP$9,VLOOKUP(AK164,buff!$K:$L,2,FALSE),"")),"")</f>
        <v/>
      </c>
      <c r="AQ164" s="6" t="str">
        <f>_xlfn.IFNA(IF(IF($AG164=AQ$9,VLOOKUP(AL164,buff!$K:$L,2,FALSE),"")=0,"",IF($AG164=AQ$9,VLOOKUP(AL164,buff!$K:$L,2,FALSE),"")),"")</f>
        <v/>
      </c>
      <c r="AR164" s="6" t="str">
        <f>_xlfn.IFNA(IF(IF($AG164=AR$9,VLOOKUP(AH164,buff!$K:$L,2,FALSE),"")=0,"",IF($AG164=AR$9,VLOOKUP(AH164,buff!$K:$L,2,FALSE),"")),"")</f>
        <v/>
      </c>
      <c r="AS164" s="6" t="str">
        <f>_xlfn.IFNA(IF(IF($AG164=AS$9,VLOOKUP(AI164,buff!$K:$L,2,FALSE),"")=0,"",IF($AG164=AS$9,VLOOKUP(AI164,buff!$K:$L,2,FALSE),"")),"")</f>
        <v/>
      </c>
      <c r="AT164" s="6" t="str">
        <f>_xlfn.IFNA(IF(IF($AG164=AT$9,VLOOKUP(AJ164,buff!$K:$L,2,FALSE),"")=0,"",IF($AG164=AT$9,VLOOKUP(AJ164,buff!$K:$L,2,FALSE),"")),"")</f>
        <v/>
      </c>
      <c r="AU164" s="6" t="str">
        <f>_xlfn.IFNA(IF(IF($AG164=AU$9,VLOOKUP(AK164,buff!$K:$L,2,FALSE),"")=0,"",IF($AG164=AU$9,VLOOKUP(AK164,buff!$K:$L,2,FALSE),"")),"")</f>
        <v/>
      </c>
      <c r="AV164" s="6" t="str">
        <f>_xlfn.IFNA(IF(IF($AG164=AV$9,VLOOKUP(AL164,buff!$K:$L,2,FALSE),"")=0,"",IF($AG164=AV$9,VLOOKUP(AL164,buff!$K:$L,2,FALSE),"")),"")</f>
        <v/>
      </c>
      <c r="AW164">
        <v>0</v>
      </c>
      <c r="AX164">
        <v>0</v>
      </c>
      <c r="AY164" s="22">
        <f t="shared" si="43"/>
        <v>300008</v>
      </c>
    </row>
    <row r="165" spans="2:51" x14ac:dyDescent="0.15">
      <c r="B165" s="8">
        <f t="shared" si="34"/>
        <v>30000815</v>
      </c>
      <c r="C165" s="8">
        <f t="shared" si="35"/>
        <v>15</v>
      </c>
      <c r="D165" s="8">
        <f t="shared" si="36"/>
        <v>8</v>
      </c>
      <c r="E165" t="str">
        <f>VLOOKUP(D165,特效对应!W:Y,2,FALSE)</f>
        <v>组合·紫雷闪</v>
      </c>
      <c r="F165" s="20" t="s">
        <v>1452</v>
      </c>
      <c r="G165" s="4" t="s">
        <v>277</v>
      </c>
      <c r="H165" s="1" t="s">
        <v>102</v>
      </c>
      <c r="I165" s="20" t="s">
        <v>108</v>
      </c>
      <c r="J165" s="4"/>
      <c r="K165" s="4">
        <v>200</v>
      </c>
      <c r="L165" s="20">
        <f t="shared" si="32"/>
        <v>200</v>
      </c>
      <c r="M165" s="25" t="str">
        <f>M$4&amp;VLOOKUP(E165,特效对应!X:Y,2,FALSE)&amp;M$5</f>
        <v>||eff_zileishan|</v>
      </c>
      <c r="N165" s="25">
        <v>2</v>
      </c>
      <c r="O165" s="25">
        <v>0</v>
      </c>
      <c r="P165" s="25">
        <v>0</v>
      </c>
      <c r="Q165" s="6" t="str">
        <f t="shared" si="37"/>
        <v/>
      </c>
      <c r="R165" s="6" t="str">
        <f t="shared" si="38"/>
        <v/>
      </c>
      <c r="S165" s="19" t="str">
        <f>VLOOKUP(D165,特效对应!W:Z,4,FALSE)</f>
        <v>skill_23</v>
      </c>
      <c r="V165" s="19">
        <v>0</v>
      </c>
      <c r="W165" s="19">
        <f t="shared" si="39"/>
        <v>100</v>
      </c>
      <c r="X165" s="19">
        <v>0</v>
      </c>
      <c r="AA165" s="25">
        <v>1</v>
      </c>
      <c r="AB165" s="19">
        <f t="shared" si="40"/>
        <v>0</v>
      </c>
      <c r="AC165" s="19">
        <f t="shared" si="41"/>
        <v>0</v>
      </c>
      <c r="AD165" s="25" t="s">
        <v>1410</v>
      </c>
      <c r="AF165">
        <f t="shared" si="42"/>
        <v>15</v>
      </c>
      <c r="AH165" s="4"/>
      <c r="AM165" s="6" t="str">
        <f>_xlfn.IFNA(IF(IF($AG165=AM$9,VLOOKUP(AH165,buff!$K:$L,2,FALSE),"")=0,"",IF($AG165=AM$9,VLOOKUP(AH165,buff!$K:$L,2,FALSE),"")),"")</f>
        <v/>
      </c>
      <c r="AN165" s="6" t="str">
        <f>_xlfn.IFNA(IF(IF($AG165=AN$9,VLOOKUP(AI165,buff!$K:$L,2,FALSE),"")=0,"",IF($AG165=AN$9,VLOOKUP(AI165,buff!$K:$L,2,FALSE),"")),"")</f>
        <v/>
      </c>
      <c r="AO165" s="6" t="str">
        <f>_xlfn.IFNA(IF(IF($AG165=AO$9,VLOOKUP(AJ165,buff!$K:$L,2,FALSE),"")=0,"",IF($AG165=AO$9,VLOOKUP(AJ165,buff!$K:$L,2,FALSE),"")),"")</f>
        <v/>
      </c>
      <c r="AP165" s="6" t="str">
        <f>_xlfn.IFNA(IF(IF($AG165=AP$9,VLOOKUP(AK165,buff!$K:$L,2,FALSE),"")=0,"",IF($AG165=AP$9,VLOOKUP(AK165,buff!$K:$L,2,FALSE),"")),"")</f>
        <v/>
      </c>
      <c r="AQ165" s="6" t="str">
        <f>_xlfn.IFNA(IF(IF($AG165=AQ$9,VLOOKUP(AL165,buff!$K:$L,2,FALSE),"")=0,"",IF($AG165=AQ$9,VLOOKUP(AL165,buff!$K:$L,2,FALSE),"")),"")</f>
        <v/>
      </c>
      <c r="AR165" s="6" t="str">
        <f>_xlfn.IFNA(IF(IF($AG165=AR$9,VLOOKUP(AH165,buff!$K:$L,2,FALSE),"")=0,"",IF($AG165=AR$9,VLOOKUP(AH165,buff!$K:$L,2,FALSE),"")),"")</f>
        <v/>
      </c>
      <c r="AS165" s="6" t="str">
        <f>_xlfn.IFNA(IF(IF($AG165=AS$9,VLOOKUP(AI165,buff!$K:$L,2,FALSE),"")=0,"",IF($AG165=AS$9,VLOOKUP(AI165,buff!$K:$L,2,FALSE),"")),"")</f>
        <v/>
      </c>
      <c r="AT165" s="6" t="str">
        <f>_xlfn.IFNA(IF(IF($AG165=AT$9,VLOOKUP(AJ165,buff!$K:$L,2,FALSE),"")=0,"",IF($AG165=AT$9,VLOOKUP(AJ165,buff!$K:$L,2,FALSE),"")),"")</f>
        <v/>
      </c>
      <c r="AU165" s="6" t="str">
        <f>_xlfn.IFNA(IF(IF($AG165=AU$9,VLOOKUP(AK165,buff!$K:$L,2,FALSE),"")=0,"",IF($AG165=AU$9,VLOOKUP(AK165,buff!$K:$L,2,FALSE),"")),"")</f>
        <v/>
      </c>
      <c r="AV165" s="6" t="str">
        <f>_xlfn.IFNA(IF(IF($AG165=AV$9,VLOOKUP(AL165,buff!$K:$L,2,FALSE),"")=0,"",IF($AG165=AV$9,VLOOKUP(AL165,buff!$K:$L,2,FALSE),"")),"")</f>
        <v/>
      </c>
      <c r="AW165">
        <v>0</v>
      </c>
      <c r="AX165">
        <v>0</v>
      </c>
      <c r="AY165" s="22">
        <f t="shared" si="43"/>
        <v>300008</v>
      </c>
    </row>
    <row r="166" spans="2:51" x14ac:dyDescent="0.15">
      <c r="B166" s="8">
        <f t="shared" si="34"/>
        <v>30000816</v>
      </c>
      <c r="C166" s="8">
        <f t="shared" si="35"/>
        <v>16</v>
      </c>
      <c r="D166" s="8">
        <f t="shared" si="36"/>
        <v>8</v>
      </c>
      <c r="E166" t="str">
        <f>VLOOKUP(D166,特效对应!W:Y,2,FALSE)</f>
        <v>组合·紫雷闪</v>
      </c>
      <c r="F166" s="20" t="s">
        <v>1452</v>
      </c>
      <c r="G166" s="4" t="s">
        <v>277</v>
      </c>
      <c r="H166" s="1" t="s">
        <v>102</v>
      </c>
      <c r="I166" s="20" t="s">
        <v>108</v>
      </c>
      <c r="J166" s="4"/>
      <c r="K166" s="4">
        <v>200</v>
      </c>
      <c r="L166" s="20">
        <f t="shared" si="32"/>
        <v>200</v>
      </c>
      <c r="M166" s="25" t="str">
        <f>M$4&amp;VLOOKUP(E166,特效对应!X:Y,2,FALSE)&amp;M$5</f>
        <v>||eff_zileishan|</v>
      </c>
      <c r="N166" s="25">
        <v>2</v>
      </c>
      <c r="O166" s="25">
        <v>0</v>
      </c>
      <c r="P166" s="25">
        <v>0</v>
      </c>
      <c r="Q166" s="6" t="str">
        <f t="shared" si="37"/>
        <v/>
      </c>
      <c r="R166" s="6" t="str">
        <f t="shared" si="38"/>
        <v/>
      </c>
      <c r="S166" s="19" t="str">
        <f>VLOOKUP(D166,特效对应!W:Z,4,FALSE)</f>
        <v>skill_23</v>
      </c>
      <c r="V166" s="19">
        <v>0</v>
      </c>
      <c r="W166" s="19">
        <f t="shared" si="39"/>
        <v>100</v>
      </c>
      <c r="X166" s="19">
        <v>0</v>
      </c>
      <c r="AA166" s="25">
        <v>1</v>
      </c>
      <c r="AB166" s="19">
        <f t="shared" si="40"/>
        <v>0</v>
      </c>
      <c r="AC166" s="19">
        <f t="shared" si="41"/>
        <v>0</v>
      </c>
      <c r="AD166" s="25" t="s">
        <v>1410</v>
      </c>
      <c r="AF166">
        <f t="shared" si="42"/>
        <v>16</v>
      </c>
      <c r="AH166" s="4"/>
      <c r="AM166" s="6" t="str">
        <f>_xlfn.IFNA(IF(IF($AG166=AM$9,VLOOKUP(AH166,buff!$K:$L,2,FALSE),"")=0,"",IF($AG166=AM$9,VLOOKUP(AH166,buff!$K:$L,2,FALSE),"")),"")</f>
        <v/>
      </c>
      <c r="AN166" s="6" t="str">
        <f>_xlfn.IFNA(IF(IF($AG166=AN$9,VLOOKUP(AI166,buff!$K:$L,2,FALSE),"")=0,"",IF($AG166=AN$9,VLOOKUP(AI166,buff!$K:$L,2,FALSE),"")),"")</f>
        <v/>
      </c>
      <c r="AO166" s="6" t="str">
        <f>_xlfn.IFNA(IF(IF($AG166=AO$9,VLOOKUP(AJ166,buff!$K:$L,2,FALSE),"")=0,"",IF($AG166=AO$9,VLOOKUP(AJ166,buff!$K:$L,2,FALSE),"")),"")</f>
        <v/>
      </c>
      <c r="AP166" s="6" t="str">
        <f>_xlfn.IFNA(IF(IF($AG166=AP$9,VLOOKUP(AK166,buff!$K:$L,2,FALSE),"")=0,"",IF($AG166=AP$9,VLOOKUP(AK166,buff!$K:$L,2,FALSE),"")),"")</f>
        <v/>
      </c>
      <c r="AQ166" s="6" t="str">
        <f>_xlfn.IFNA(IF(IF($AG166=AQ$9,VLOOKUP(AL166,buff!$K:$L,2,FALSE),"")=0,"",IF($AG166=AQ$9,VLOOKUP(AL166,buff!$K:$L,2,FALSE),"")),"")</f>
        <v/>
      </c>
      <c r="AR166" s="6" t="str">
        <f>_xlfn.IFNA(IF(IF($AG166=AR$9,VLOOKUP(AH166,buff!$K:$L,2,FALSE),"")=0,"",IF($AG166=AR$9,VLOOKUP(AH166,buff!$K:$L,2,FALSE),"")),"")</f>
        <v/>
      </c>
      <c r="AS166" s="6" t="str">
        <f>_xlfn.IFNA(IF(IF($AG166=AS$9,VLOOKUP(AI166,buff!$K:$L,2,FALSE),"")=0,"",IF($AG166=AS$9,VLOOKUP(AI166,buff!$K:$L,2,FALSE),"")),"")</f>
        <v/>
      </c>
      <c r="AT166" s="6" t="str">
        <f>_xlfn.IFNA(IF(IF($AG166=AT$9,VLOOKUP(AJ166,buff!$K:$L,2,FALSE),"")=0,"",IF($AG166=AT$9,VLOOKUP(AJ166,buff!$K:$L,2,FALSE),"")),"")</f>
        <v/>
      </c>
      <c r="AU166" s="6" t="str">
        <f>_xlfn.IFNA(IF(IF($AG166=AU$9,VLOOKUP(AK166,buff!$K:$L,2,FALSE),"")=0,"",IF($AG166=AU$9,VLOOKUP(AK166,buff!$K:$L,2,FALSE),"")),"")</f>
        <v/>
      </c>
      <c r="AV166" s="6" t="str">
        <f>_xlfn.IFNA(IF(IF($AG166=AV$9,VLOOKUP(AL166,buff!$K:$L,2,FALSE),"")=0,"",IF($AG166=AV$9,VLOOKUP(AL166,buff!$K:$L,2,FALSE),"")),"")</f>
        <v/>
      </c>
      <c r="AW166">
        <v>0</v>
      </c>
      <c r="AX166">
        <v>0</v>
      </c>
      <c r="AY166" s="22">
        <f t="shared" si="43"/>
        <v>300008</v>
      </c>
    </row>
    <row r="167" spans="2:51" x14ac:dyDescent="0.15">
      <c r="B167" s="8">
        <f t="shared" si="34"/>
        <v>30000817</v>
      </c>
      <c r="C167" s="8">
        <f t="shared" si="35"/>
        <v>17</v>
      </c>
      <c r="D167" s="8">
        <f t="shared" si="36"/>
        <v>8</v>
      </c>
      <c r="E167" t="str">
        <f>VLOOKUP(D167,特效对应!W:Y,2,FALSE)</f>
        <v>组合·紫雷闪</v>
      </c>
      <c r="F167" s="20" t="s">
        <v>1452</v>
      </c>
      <c r="G167" s="4" t="s">
        <v>277</v>
      </c>
      <c r="H167" s="1" t="s">
        <v>102</v>
      </c>
      <c r="I167" s="20" t="s">
        <v>108</v>
      </c>
      <c r="J167" s="4"/>
      <c r="K167" s="4">
        <v>200</v>
      </c>
      <c r="L167" s="20">
        <f t="shared" si="32"/>
        <v>200</v>
      </c>
      <c r="M167" s="25" t="str">
        <f>M$4&amp;VLOOKUP(E167,特效对应!X:Y,2,FALSE)&amp;M$5</f>
        <v>||eff_zileishan|</v>
      </c>
      <c r="N167" s="25">
        <v>2</v>
      </c>
      <c r="O167" s="25">
        <v>0</v>
      </c>
      <c r="P167" s="25">
        <v>0</v>
      </c>
      <c r="Q167" s="6" t="str">
        <f t="shared" si="37"/>
        <v/>
      </c>
      <c r="R167" s="6" t="str">
        <f t="shared" si="38"/>
        <v/>
      </c>
      <c r="S167" s="19" t="str">
        <f>VLOOKUP(D167,特效对应!W:Z,4,FALSE)</f>
        <v>skill_23</v>
      </c>
      <c r="V167" s="19">
        <v>0</v>
      </c>
      <c r="W167" s="19">
        <f t="shared" si="39"/>
        <v>100</v>
      </c>
      <c r="X167" s="19">
        <v>0</v>
      </c>
      <c r="AA167" s="25">
        <v>1</v>
      </c>
      <c r="AB167" s="19">
        <f t="shared" si="40"/>
        <v>0</v>
      </c>
      <c r="AC167" s="19">
        <f t="shared" si="41"/>
        <v>0</v>
      </c>
      <c r="AD167" s="25" t="s">
        <v>1410</v>
      </c>
      <c r="AF167">
        <f t="shared" si="42"/>
        <v>17</v>
      </c>
      <c r="AH167" s="4"/>
      <c r="AM167" s="6" t="str">
        <f>_xlfn.IFNA(IF(IF($AG167=AM$9,VLOOKUP(AH167,buff!$K:$L,2,FALSE),"")=0,"",IF($AG167=AM$9,VLOOKUP(AH167,buff!$K:$L,2,FALSE),"")),"")</f>
        <v/>
      </c>
      <c r="AN167" s="6" t="str">
        <f>_xlfn.IFNA(IF(IF($AG167=AN$9,VLOOKUP(AI167,buff!$K:$L,2,FALSE),"")=0,"",IF($AG167=AN$9,VLOOKUP(AI167,buff!$K:$L,2,FALSE),"")),"")</f>
        <v/>
      </c>
      <c r="AO167" s="6" t="str">
        <f>_xlfn.IFNA(IF(IF($AG167=AO$9,VLOOKUP(AJ167,buff!$K:$L,2,FALSE),"")=0,"",IF($AG167=AO$9,VLOOKUP(AJ167,buff!$K:$L,2,FALSE),"")),"")</f>
        <v/>
      </c>
      <c r="AP167" s="6" t="str">
        <f>_xlfn.IFNA(IF(IF($AG167=AP$9,VLOOKUP(AK167,buff!$K:$L,2,FALSE),"")=0,"",IF($AG167=AP$9,VLOOKUP(AK167,buff!$K:$L,2,FALSE),"")),"")</f>
        <v/>
      </c>
      <c r="AQ167" s="6" t="str">
        <f>_xlfn.IFNA(IF(IF($AG167=AQ$9,VLOOKUP(AL167,buff!$K:$L,2,FALSE),"")=0,"",IF($AG167=AQ$9,VLOOKUP(AL167,buff!$K:$L,2,FALSE),"")),"")</f>
        <v/>
      </c>
      <c r="AR167" s="6" t="str">
        <f>_xlfn.IFNA(IF(IF($AG167=AR$9,VLOOKUP(AH167,buff!$K:$L,2,FALSE),"")=0,"",IF($AG167=AR$9,VLOOKUP(AH167,buff!$K:$L,2,FALSE),"")),"")</f>
        <v/>
      </c>
      <c r="AS167" s="6" t="str">
        <f>_xlfn.IFNA(IF(IF($AG167=AS$9,VLOOKUP(AI167,buff!$K:$L,2,FALSE),"")=0,"",IF($AG167=AS$9,VLOOKUP(AI167,buff!$K:$L,2,FALSE),"")),"")</f>
        <v/>
      </c>
      <c r="AT167" s="6" t="str">
        <f>_xlfn.IFNA(IF(IF($AG167=AT$9,VLOOKUP(AJ167,buff!$K:$L,2,FALSE),"")=0,"",IF($AG167=AT$9,VLOOKUP(AJ167,buff!$K:$L,2,FALSE),"")),"")</f>
        <v/>
      </c>
      <c r="AU167" s="6" t="str">
        <f>_xlfn.IFNA(IF(IF($AG167=AU$9,VLOOKUP(AK167,buff!$K:$L,2,FALSE),"")=0,"",IF($AG167=AU$9,VLOOKUP(AK167,buff!$K:$L,2,FALSE),"")),"")</f>
        <v/>
      </c>
      <c r="AV167" s="6" t="str">
        <f>_xlfn.IFNA(IF(IF($AG167=AV$9,VLOOKUP(AL167,buff!$K:$L,2,FALSE),"")=0,"",IF($AG167=AV$9,VLOOKUP(AL167,buff!$K:$L,2,FALSE),"")),"")</f>
        <v/>
      </c>
      <c r="AW167">
        <v>0</v>
      </c>
      <c r="AX167">
        <v>0</v>
      </c>
      <c r="AY167" s="22">
        <f t="shared" si="43"/>
        <v>300008</v>
      </c>
    </row>
    <row r="168" spans="2:51" x14ac:dyDescent="0.15">
      <c r="B168" s="8">
        <f t="shared" si="34"/>
        <v>30000818</v>
      </c>
      <c r="C168" s="8">
        <f t="shared" si="35"/>
        <v>18</v>
      </c>
      <c r="D168" s="8">
        <f t="shared" si="36"/>
        <v>8</v>
      </c>
      <c r="E168" t="str">
        <f>VLOOKUP(D168,特效对应!W:Y,2,FALSE)</f>
        <v>组合·紫雷闪</v>
      </c>
      <c r="F168" s="20" t="s">
        <v>1452</v>
      </c>
      <c r="G168" s="4" t="s">
        <v>277</v>
      </c>
      <c r="H168" s="1" t="s">
        <v>102</v>
      </c>
      <c r="I168" s="20" t="s">
        <v>108</v>
      </c>
      <c r="J168" s="4"/>
      <c r="K168" s="4">
        <v>200</v>
      </c>
      <c r="L168" s="20">
        <f t="shared" si="32"/>
        <v>200</v>
      </c>
      <c r="M168" s="25" t="str">
        <f>M$4&amp;VLOOKUP(E168,特效对应!X:Y,2,FALSE)&amp;M$5</f>
        <v>||eff_zileishan|</v>
      </c>
      <c r="N168" s="25">
        <v>2</v>
      </c>
      <c r="O168" s="25">
        <v>0</v>
      </c>
      <c r="P168" s="25">
        <v>0</v>
      </c>
      <c r="Q168" s="6" t="str">
        <f t="shared" si="37"/>
        <v/>
      </c>
      <c r="R168" s="6" t="str">
        <f t="shared" si="38"/>
        <v/>
      </c>
      <c r="S168" s="19" t="str">
        <f>VLOOKUP(D168,特效对应!W:Z,4,FALSE)</f>
        <v>skill_23</v>
      </c>
      <c r="V168" s="19">
        <v>0</v>
      </c>
      <c r="W168" s="19">
        <f t="shared" si="39"/>
        <v>100</v>
      </c>
      <c r="X168" s="19">
        <v>0</v>
      </c>
      <c r="AA168" s="25">
        <v>1</v>
      </c>
      <c r="AB168" s="19">
        <f t="shared" si="40"/>
        <v>0</v>
      </c>
      <c r="AC168" s="19">
        <f t="shared" si="41"/>
        <v>0</v>
      </c>
      <c r="AD168" s="25" t="s">
        <v>1410</v>
      </c>
      <c r="AF168">
        <f t="shared" si="42"/>
        <v>18</v>
      </c>
      <c r="AH168" s="4"/>
      <c r="AM168" s="6" t="str">
        <f>_xlfn.IFNA(IF(IF($AG168=AM$9,VLOOKUP(AH168,buff!$K:$L,2,FALSE),"")=0,"",IF($AG168=AM$9,VLOOKUP(AH168,buff!$K:$L,2,FALSE),"")),"")</f>
        <v/>
      </c>
      <c r="AN168" s="6" t="str">
        <f>_xlfn.IFNA(IF(IF($AG168=AN$9,VLOOKUP(AI168,buff!$K:$L,2,FALSE),"")=0,"",IF($AG168=AN$9,VLOOKUP(AI168,buff!$K:$L,2,FALSE),"")),"")</f>
        <v/>
      </c>
      <c r="AO168" s="6" t="str">
        <f>_xlfn.IFNA(IF(IF($AG168=AO$9,VLOOKUP(AJ168,buff!$K:$L,2,FALSE),"")=0,"",IF($AG168=AO$9,VLOOKUP(AJ168,buff!$K:$L,2,FALSE),"")),"")</f>
        <v/>
      </c>
      <c r="AP168" s="6" t="str">
        <f>_xlfn.IFNA(IF(IF($AG168=AP$9,VLOOKUP(AK168,buff!$K:$L,2,FALSE),"")=0,"",IF($AG168=AP$9,VLOOKUP(AK168,buff!$K:$L,2,FALSE),"")),"")</f>
        <v/>
      </c>
      <c r="AQ168" s="6" t="str">
        <f>_xlfn.IFNA(IF(IF($AG168=AQ$9,VLOOKUP(AL168,buff!$K:$L,2,FALSE),"")=0,"",IF($AG168=AQ$9,VLOOKUP(AL168,buff!$K:$L,2,FALSE),"")),"")</f>
        <v/>
      </c>
      <c r="AR168" s="6" t="str">
        <f>_xlfn.IFNA(IF(IF($AG168=AR$9,VLOOKUP(AH168,buff!$K:$L,2,FALSE),"")=0,"",IF($AG168=AR$9,VLOOKUP(AH168,buff!$K:$L,2,FALSE),"")),"")</f>
        <v/>
      </c>
      <c r="AS168" s="6" t="str">
        <f>_xlfn.IFNA(IF(IF($AG168=AS$9,VLOOKUP(AI168,buff!$K:$L,2,FALSE),"")=0,"",IF($AG168=AS$9,VLOOKUP(AI168,buff!$K:$L,2,FALSE),"")),"")</f>
        <v/>
      </c>
      <c r="AT168" s="6" t="str">
        <f>_xlfn.IFNA(IF(IF($AG168=AT$9,VLOOKUP(AJ168,buff!$K:$L,2,FALSE),"")=0,"",IF($AG168=AT$9,VLOOKUP(AJ168,buff!$K:$L,2,FALSE),"")),"")</f>
        <v/>
      </c>
      <c r="AU168" s="6" t="str">
        <f>_xlfn.IFNA(IF(IF($AG168=AU$9,VLOOKUP(AK168,buff!$K:$L,2,FALSE),"")=0,"",IF($AG168=AU$9,VLOOKUP(AK168,buff!$K:$L,2,FALSE),"")),"")</f>
        <v/>
      </c>
      <c r="AV168" s="6" t="str">
        <f>_xlfn.IFNA(IF(IF($AG168=AV$9,VLOOKUP(AL168,buff!$K:$L,2,FALSE),"")=0,"",IF($AG168=AV$9,VLOOKUP(AL168,buff!$K:$L,2,FALSE),"")),"")</f>
        <v/>
      </c>
      <c r="AW168">
        <v>0</v>
      </c>
      <c r="AX168">
        <v>0</v>
      </c>
      <c r="AY168" s="22">
        <f t="shared" si="43"/>
        <v>300008</v>
      </c>
    </row>
    <row r="169" spans="2:51" x14ac:dyDescent="0.15">
      <c r="B169" s="8">
        <f t="shared" si="34"/>
        <v>30000819</v>
      </c>
      <c r="C169" s="8">
        <f t="shared" si="35"/>
        <v>19</v>
      </c>
      <c r="D169" s="8">
        <f t="shared" si="36"/>
        <v>8</v>
      </c>
      <c r="E169" t="str">
        <f>VLOOKUP(D169,特效对应!W:Y,2,FALSE)</f>
        <v>组合·紫雷闪</v>
      </c>
      <c r="F169" s="20" t="s">
        <v>1452</v>
      </c>
      <c r="G169" s="4" t="s">
        <v>277</v>
      </c>
      <c r="H169" s="1" t="s">
        <v>102</v>
      </c>
      <c r="I169" s="20" t="s">
        <v>108</v>
      </c>
      <c r="J169" s="4"/>
      <c r="K169" s="4">
        <v>200</v>
      </c>
      <c r="L169" s="20">
        <f t="shared" si="32"/>
        <v>200</v>
      </c>
      <c r="M169" s="25" t="str">
        <f>M$4&amp;VLOOKUP(E169,特效对应!X:Y,2,FALSE)&amp;M$5</f>
        <v>||eff_zileishan|</v>
      </c>
      <c r="N169" s="25">
        <v>2</v>
      </c>
      <c r="O169" s="25">
        <v>0</v>
      </c>
      <c r="P169" s="25">
        <v>0</v>
      </c>
      <c r="Q169" s="6" t="str">
        <f t="shared" si="37"/>
        <v/>
      </c>
      <c r="R169" s="6" t="str">
        <f t="shared" si="38"/>
        <v/>
      </c>
      <c r="S169" s="19" t="str">
        <f>VLOOKUP(D169,特效对应!W:Z,4,FALSE)</f>
        <v>skill_23</v>
      </c>
      <c r="V169" s="19">
        <v>0</v>
      </c>
      <c r="W169" s="19">
        <f t="shared" si="39"/>
        <v>100</v>
      </c>
      <c r="X169" s="19">
        <v>0</v>
      </c>
      <c r="AA169" s="25">
        <v>1</v>
      </c>
      <c r="AB169" s="19">
        <f t="shared" si="40"/>
        <v>0</v>
      </c>
      <c r="AC169" s="19">
        <f t="shared" si="41"/>
        <v>0</v>
      </c>
      <c r="AD169" s="25" t="s">
        <v>1410</v>
      </c>
      <c r="AF169">
        <f t="shared" si="42"/>
        <v>19</v>
      </c>
      <c r="AH169" s="4"/>
      <c r="AM169" s="6" t="str">
        <f>_xlfn.IFNA(IF(IF($AG169=AM$9,VLOOKUP(AH169,buff!$K:$L,2,FALSE),"")=0,"",IF($AG169=AM$9,VLOOKUP(AH169,buff!$K:$L,2,FALSE),"")),"")</f>
        <v/>
      </c>
      <c r="AN169" s="6" t="str">
        <f>_xlfn.IFNA(IF(IF($AG169=AN$9,VLOOKUP(AI169,buff!$K:$L,2,FALSE),"")=0,"",IF($AG169=AN$9,VLOOKUP(AI169,buff!$K:$L,2,FALSE),"")),"")</f>
        <v/>
      </c>
      <c r="AO169" s="6" t="str">
        <f>_xlfn.IFNA(IF(IF($AG169=AO$9,VLOOKUP(AJ169,buff!$K:$L,2,FALSE),"")=0,"",IF($AG169=AO$9,VLOOKUP(AJ169,buff!$K:$L,2,FALSE),"")),"")</f>
        <v/>
      </c>
      <c r="AP169" s="6" t="str">
        <f>_xlfn.IFNA(IF(IF($AG169=AP$9,VLOOKUP(AK169,buff!$K:$L,2,FALSE),"")=0,"",IF($AG169=AP$9,VLOOKUP(AK169,buff!$K:$L,2,FALSE),"")),"")</f>
        <v/>
      </c>
      <c r="AQ169" s="6" t="str">
        <f>_xlfn.IFNA(IF(IF($AG169=AQ$9,VLOOKUP(AL169,buff!$K:$L,2,FALSE),"")=0,"",IF($AG169=AQ$9,VLOOKUP(AL169,buff!$K:$L,2,FALSE),"")),"")</f>
        <v/>
      </c>
      <c r="AR169" s="6" t="str">
        <f>_xlfn.IFNA(IF(IF($AG169=AR$9,VLOOKUP(AH169,buff!$K:$L,2,FALSE),"")=0,"",IF($AG169=AR$9,VLOOKUP(AH169,buff!$K:$L,2,FALSE),"")),"")</f>
        <v/>
      </c>
      <c r="AS169" s="6" t="str">
        <f>_xlfn.IFNA(IF(IF($AG169=AS$9,VLOOKUP(AI169,buff!$K:$L,2,FALSE),"")=0,"",IF($AG169=AS$9,VLOOKUP(AI169,buff!$K:$L,2,FALSE),"")),"")</f>
        <v/>
      </c>
      <c r="AT169" s="6" t="str">
        <f>_xlfn.IFNA(IF(IF($AG169=AT$9,VLOOKUP(AJ169,buff!$K:$L,2,FALSE),"")=0,"",IF($AG169=AT$9,VLOOKUP(AJ169,buff!$K:$L,2,FALSE),"")),"")</f>
        <v/>
      </c>
      <c r="AU169" s="6" t="str">
        <f>_xlfn.IFNA(IF(IF($AG169=AU$9,VLOOKUP(AK169,buff!$K:$L,2,FALSE),"")=0,"",IF($AG169=AU$9,VLOOKUP(AK169,buff!$K:$L,2,FALSE),"")),"")</f>
        <v/>
      </c>
      <c r="AV169" s="6" t="str">
        <f>_xlfn.IFNA(IF(IF($AG169=AV$9,VLOOKUP(AL169,buff!$K:$L,2,FALSE),"")=0,"",IF($AG169=AV$9,VLOOKUP(AL169,buff!$K:$L,2,FALSE),"")),"")</f>
        <v/>
      </c>
      <c r="AW169">
        <v>0</v>
      </c>
      <c r="AX169">
        <v>0</v>
      </c>
      <c r="AY169" s="22">
        <f t="shared" si="43"/>
        <v>300008</v>
      </c>
    </row>
    <row r="170" spans="2:51" x14ac:dyDescent="0.15">
      <c r="B170" s="8">
        <f t="shared" si="34"/>
        <v>30000820</v>
      </c>
      <c r="C170" s="8">
        <f t="shared" si="35"/>
        <v>20</v>
      </c>
      <c r="D170" s="8">
        <f t="shared" si="36"/>
        <v>8</v>
      </c>
      <c r="E170" t="str">
        <f>VLOOKUP(D170,特效对应!W:Y,2,FALSE)</f>
        <v>组合·紫雷闪</v>
      </c>
      <c r="F170" s="20" t="s">
        <v>1452</v>
      </c>
      <c r="G170" s="4" t="s">
        <v>277</v>
      </c>
      <c r="H170" s="1" t="s">
        <v>102</v>
      </c>
      <c r="I170" s="20" t="s">
        <v>108</v>
      </c>
      <c r="J170" s="4"/>
      <c r="K170" s="4">
        <v>200</v>
      </c>
      <c r="L170" s="20">
        <f t="shared" si="32"/>
        <v>200</v>
      </c>
      <c r="M170" s="25" t="str">
        <f>M$4&amp;VLOOKUP(E170,特效对应!X:Y,2,FALSE)&amp;M$5</f>
        <v>||eff_zileishan|</v>
      </c>
      <c r="N170" s="25">
        <v>2</v>
      </c>
      <c r="O170" s="25">
        <v>0</v>
      </c>
      <c r="P170" s="25">
        <v>0</v>
      </c>
      <c r="Q170" s="6" t="str">
        <f t="shared" si="37"/>
        <v/>
      </c>
      <c r="R170" s="6" t="str">
        <f t="shared" si="38"/>
        <v/>
      </c>
      <c r="S170" s="19" t="str">
        <f>VLOOKUP(D170,特效对应!W:Z,4,FALSE)</f>
        <v>skill_23</v>
      </c>
      <c r="V170" s="19">
        <v>0</v>
      </c>
      <c r="W170" s="19">
        <f t="shared" si="39"/>
        <v>100</v>
      </c>
      <c r="X170" s="19">
        <v>0</v>
      </c>
      <c r="AA170" s="25">
        <v>1</v>
      </c>
      <c r="AB170" s="19">
        <f t="shared" si="40"/>
        <v>0</v>
      </c>
      <c r="AC170" s="19">
        <f t="shared" si="41"/>
        <v>0</v>
      </c>
      <c r="AD170" s="25" t="s">
        <v>1410</v>
      </c>
      <c r="AF170">
        <f t="shared" si="42"/>
        <v>20</v>
      </c>
      <c r="AH170" s="4"/>
      <c r="AM170" s="6" t="str">
        <f>_xlfn.IFNA(IF(IF($AG170=AM$9,VLOOKUP(AH170,buff!$K:$L,2,FALSE),"")=0,"",IF($AG170=AM$9,VLOOKUP(AH170,buff!$K:$L,2,FALSE),"")),"")</f>
        <v/>
      </c>
      <c r="AN170" s="6" t="str">
        <f>_xlfn.IFNA(IF(IF($AG170=AN$9,VLOOKUP(AI170,buff!$K:$L,2,FALSE),"")=0,"",IF($AG170=AN$9,VLOOKUP(AI170,buff!$K:$L,2,FALSE),"")),"")</f>
        <v/>
      </c>
      <c r="AO170" s="6" t="str">
        <f>_xlfn.IFNA(IF(IF($AG170=AO$9,VLOOKUP(AJ170,buff!$K:$L,2,FALSE),"")=0,"",IF($AG170=AO$9,VLOOKUP(AJ170,buff!$K:$L,2,FALSE),"")),"")</f>
        <v/>
      </c>
      <c r="AP170" s="6" t="str">
        <f>_xlfn.IFNA(IF(IF($AG170=AP$9,VLOOKUP(AK170,buff!$K:$L,2,FALSE),"")=0,"",IF($AG170=AP$9,VLOOKUP(AK170,buff!$K:$L,2,FALSE),"")),"")</f>
        <v/>
      </c>
      <c r="AQ170" s="6" t="str">
        <f>_xlfn.IFNA(IF(IF($AG170=AQ$9,VLOOKUP(AL170,buff!$K:$L,2,FALSE),"")=0,"",IF($AG170=AQ$9,VLOOKUP(AL170,buff!$K:$L,2,FALSE),"")),"")</f>
        <v/>
      </c>
      <c r="AR170" s="6" t="str">
        <f>_xlfn.IFNA(IF(IF($AG170=AR$9,VLOOKUP(AH170,buff!$K:$L,2,FALSE),"")=0,"",IF($AG170=AR$9,VLOOKUP(AH170,buff!$K:$L,2,FALSE),"")),"")</f>
        <v/>
      </c>
      <c r="AS170" s="6" t="str">
        <f>_xlfn.IFNA(IF(IF($AG170=AS$9,VLOOKUP(AI170,buff!$K:$L,2,FALSE),"")=0,"",IF($AG170=AS$9,VLOOKUP(AI170,buff!$K:$L,2,FALSE),"")),"")</f>
        <v/>
      </c>
      <c r="AT170" s="6" t="str">
        <f>_xlfn.IFNA(IF(IF($AG170=AT$9,VLOOKUP(AJ170,buff!$K:$L,2,FALSE),"")=0,"",IF($AG170=AT$9,VLOOKUP(AJ170,buff!$K:$L,2,FALSE),"")),"")</f>
        <v/>
      </c>
      <c r="AU170" s="6" t="str">
        <f>_xlfn.IFNA(IF(IF($AG170=AU$9,VLOOKUP(AK170,buff!$K:$L,2,FALSE),"")=0,"",IF($AG170=AU$9,VLOOKUP(AK170,buff!$K:$L,2,FALSE),"")),"")</f>
        <v/>
      </c>
      <c r="AV170" s="6" t="str">
        <f>_xlfn.IFNA(IF(IF($AG170=AV$9,VLOOKUP(AL170,buff!$K:$L,2,FALSE),"")=0,"",IF($AG170=AV$9,VLOOKUP(AL170,buff!$K:$L,2,FALSE),"")),"")</f>
        <v/>
      </c>
      <c r="AW170">
        <v>0</v>
      </c>
      <c r="AX170">
        <v>0</v>
      </c>
      <c r="AY170" s="22">
        <f t="shared" si="43"/>
        <v>300008</v>
      </c>
    </row>
    <row r="171" spans="2:51" x14ac:dyDescent="0.15">
      <c r="F171" s="20"/>
      <c r="G171" s="4"/>
      <c r="H171" s="1"/>
      <c r="I171" s="20"/>
      <c r="J171" s="4"/>
      <c r="K171" s="4"/>
      <c r="L171" s="20"/>
      <c r="S171" s="19"/>
      <c r="V171" s="19"/>
      <c r="W171" s="19"/>
      <c r="X171" s="19"/>
      <c r="AB171" s="19"/>
      <c r="AC171" s="19"/>
      <c r="AH171" s="4"/>
    </row>
    <row r="172" spans="2:51" x14ac:dyDescent="0.15">
      <c r="F172" s="20"/>
      <c r="G172" s="4"/>
      <c r="H172" s="1"/>
      <c r="I172" s="20"/>
      <c r="J172" s="4"/>
      <c r="K172" s="4"/>
      <c r="L172" s="20"/>
      <c r="S172" s="19"/>
      <c r="V172" s="19"/>
      <c r="W172" s="19"/>
      <c r="X172" s="19"/>
      <c r="AB172" s="19"/>
      <c r="AC172" s="19"/>
      <c r="AH172" s="4"/>
    </row>
    <row r="173" spans="2:51" x14ac:dyDescent="0.15">
      <c r="F173" s="20"/>
      <c r="G173" s="4"/>
      <c r="H173" s="1"/>
      <c r="I173" s="20"/>
      <c r="J173" s="4"/>
      <c r="K173" s="4"/>
      <c r="L173" s="20"/>
      <c r="S173" s="19"/>
      <c r="V173" s="19"/>
      <c r="W173" s="19"/>
      <c r="X173" s="19"/>
      <c r="AB173" s="19"/>
      <c r="AC173" s="19"/>
      <c r="AH173" s="4"/>
    </row>
    <row r="174" spans="2:51" x14ac:dyDescent="0.15">
      <c r="F174" s="20"/>
      <c r="G174" s="4"/>
      <c r="H174" s="1"/>
      <c r="I174" s="20"/>
      <c r="J174" s="4"/>
      <c r="K174" s="4"/>
      <c r="L174" s="20"/>
      <c r="S174" s="19"/>
      <c r="V174" s="19"/>
      <c r="W174" s="19"/>
      <c r="X174" s="19"/>
      <c r="AB174" s="19"/>
      <c r="AC174" s="19"/>
      <c r="AH174" s="4"/>
    </row>
    <row r="175" spans="2:51" x14ac:dyDescent="0.15">
      <c r="F175" s="20"/>
      <c r="G175" s="4"/>
      <c r="H175" s="1"/>
      <c r="I175" s="20"/>
      <c r="J175" s="4"/>
      <c r="K175" s="4"/>
      <c r="L175" s="20"/>
      <c r="S175" s="19"/>
      <c r="V175" s="19"/>
      <c r="W175" s="19"/>
      <c r="X175" s="19"/>
      <c r="AB175" s="19"/>
      <c r="AC175" s="19"/>
      <c r="AH175" s="4"/>
    </row>
    <row r="176" spans="2:51" x14ac:dyDescent="0.15">
      <c r="F176" s="20"/>
      <c r="G176" s="4"/>
      <c r="H176" s="1"/>
      <c r="I176" s="20"/>
      <c r="J176" s="4"/>
      <c r="K176" s="4"/>
      <c r="L176" s="20"/>
      <c r="S176" s="19"/>
      <c r="V176" s="19"/>
      <c r="W176" s="19"/>
      <c r="X176" s="19"/>
      <c r="AB176" s="19"/>
      <c r="AC176" s="19"/>
      <c r="AH176" s="4"/>
    </row>
    <row r="177" spans="6:34" x14ac:dyDescent="0.15">
      <c r="F177" s="20"/>
      <c r="G177" s="4"/>
      <c r="H177" s="1"/>
      <c r="I177" s="20"/>
      <c r="J177" s="4"/>
      <c r="K177" s="4"/>
      <c r="L177" s="20"/>
      <c r="S177" s="19"/>
      <c r="V177" s="19"/>
      <c r="W177" s="19"/>
      <c r="X177" s="19"/>
      <c r="AB177" s="19"/>
      <c r="AC177" s="19"/>
      <c r="AH177" s="4"/>
    </row>
    <row r="178" spans="6:34" x14ac:dyDescent="0.15">
      <c r="F178" s="20"/>
      <c r="G178" s="4"/>
      <c r="H178" s="1"/>
      <c r="I178" s="20"/>
      <c r="J178" s="4"/>
      <c r="K178" s="4"/>
      <c r="L178" s="20"/>
      <c r="S178" s="19"/>
      <c r="V178" s="19"/>
      <c r="W178" s="19"/>
      <c r="X178" s="19"/>
      <c r="AB178" s="19"/>
      <c r="AC178" s="19"/>
      <c r="AH178" s="4"/>
    </row>
    <row r="179" spans="6:34" x14ac:dyDescent="0.15">
      <c r="F179" s="20"/>
      <c r="G179" s="4"/>
      <c r="H179" s="1"/>
      <c r="I179" s="20"/>
      <c r="J179" s="4"/>
      <c r="K179" s="4"/>
      <c r="L179" s="20"/>
      <c r="S179" s="19"/>
      <c r="V179" s="19"/>
      <c r="W179" s="19"/>
      <c r="X179" s="19"/>
      <c r="AB179" s="19"/>
      <c r="AC179" s="19"/>
      <c r="AH179" s="4"/>
    </row>
    <row r="180" spans="6:34" x14ac:dyDescent="0.15">
      <c r="F180" s="20"/>
      <c r="G180" s="4"/>
      <c r="H180" s="1"/>
      <c r="I180" s="20"/>
      <c r="J180" s="4"/>
      <c r="K180" s="4"/>
      <c r="L180" s="20"/>
      <c r="S180" s="19"/>
      <c r="V180" s="19"/>
      <c r="W180" s="19"/>
      <c r="X180" s="19"/>
      <c r="AB180" s="19"/>
      <c r="AC180" s="19"/>
      <c r="AH180" s="4"/>
    </row>
    <row r="181" spans="6:34" x14ac:dyDescent="0.15">
      <c r="F181" s="20"/>
      <c r="G181" s="4"/>
      <c r="H181" s="1"/>
      <c r="I181" s="20"/>
      <c r="J181" s="4"/>
      <c r="K181" s="4"/>
      <c r="L181" s="20"/>
      <c r="S181" s="19"/>
      <c r="V181" s="19"/>
      <c r="W181" s="19"/>
      <c r="X181" s="19"/>
      <c r="AB181" s="19"/>
      <c r="AC181" s="19"/>
      <c r="AH181" s="4"/>
    </row>
    <row r="182" spans="6:34" x14ac:dyDescent="0.15">
      <c r="F182" s="20"/>
      <c r="G182" s="4"/>
      <c r="H182" s="1"/>
      <c r="I182" s="20"/>
      <c r="J182" s="4"/>
      <c r="K182" s="4"/>
      <c r="L182" s="20"/>
      <c r="S182" s="19"/>
      <c r="V182" s="19"/>
      <c r="W182" s="19"/>
      <c r="X182" s="19"/>
      <c r="AB182" s="19"/>
      <c r="AC182" s="19"/>
      <c r="AH182" s="4"/>
    </row>
    <row r="183" spans="6:34" x14ac:dyDescent="0.15">
      <c r="F183" s="20"/>
      <c r="G183" s="4"/>
      <c r="H183" s="1"/>
      <c r="I183" s="20"/>
      <c r="J183" s="4"/>
      <c r="K183" s="4"/>
      <c r="L183" s="20"/>
      <c r="S183" s="19"/>
      <c r="V183" s="19"/>
      <c r="W183" s="19"/>
      <c r="X183" s="19"/>
      <c r="AB183" s="19"/>
      <c r="AC183" s="19"/>
      <c r="AH183" s="4"/>
    </row>
    <row r="184" spans="6:34" x14ac:dyDescent="0.15">
      <c r="F184" s="20"/>
      <c r="G184" s="4"/>
      <c r="H184" s="1"/>
      <c r="I184" s="20"/>
      <c r="J184" s="4"/>
      <c r="K184" s="4"/>
      <c r="L184" s="20"/>
      <c r="S184" s="19"/>
      <c r="V184" s="19"/>
      <c r="W184" s="19"/>
      <c r="X184" s="19"/>
      <c r="AB184" s="19"/>
      <c r="AC184" s="19"/>
      <c r="AH184" s="4"/>
    </row>
    <row r="185" spans="6:34" x14ac:dyDescent="0.15">
      <c r="F185" s="20"/>
      <c r="G185" s="4"/>
      <c r="H185" s="1"/>
      <c r="I185" s="20"/>
      <c r="J185" s="4"/>
      <c r="K185" s="4"/>
      <c r="L185" s="20"/>
      <c r="S185" s="19"/>
      <c r="V185" s="19"/>
      <c r="W185" s="19"/>
      <c r="X185" s="19"/>
      <c r="AB185" s="19"/>
      <c r="AC185" s="19"/>
      <c r="AH185" s="4"/>
    </row>
    <row r="186" spans="6:34" x14ac:dyDescent="0.15">
      <c r="F186" s="20"/>
      <c r="G186" s="4"/>
      <c r="H186" s="1"/>
      <c r="I186" s="20"/>
      <c r="J186" s="4"/>
      <c r="K186" s="4"/>
      <c r="L186" s="20"/>
      <c r="S186" s="19"/>
      <c r="V186" s="19"/>
      <c r="W186" s="19"/>
      <c r="X186" s="19"/>
      <c r="AB186" s="19"/>
      <c r="AC186" s="19"/>
      <c r="AH186" s="4"/>
    </row>
    <row r="187" spans="6:34" x14ac:dyDescent="0.15">
      <c r="F187" s="20"/>
      <c r="G187" s="4"/>
      <c r="H187" s="1"/>
      <c r="I187" s="20"/>
      <c r="J187" s="4"/>
      <c r="K187" s="4"/>
      <c r="L187" s="20"/>
      <c r="S187" s="19"/>
      <c r="V187" s="19"/>
      <c r="W187" s="19"/>
      <c r="X187" s="19"/>
      <c r="AB187" s="19"/>
      <c r="AC187" s="19"/>
      <c r="AH187" s="4"/>
    </row>
    <row r="188" spans="6:34" x14ac:dyDescent="0.15">
      <c r="F188" s="20"/>
      <c r="G188" s="4"/>
      <c r="H188" s="1"/>
      <c r="I188" s="20"/>
      <c r="J188" s="4"/>
      <c r="K188" s="4"/>
      <c r="L188" s="20"/>
      <c r="S188" s="19"/>
      <c r="V188" s="19"/>
      <c r="W188" s="19"/>
      <c r="X188" s="19"/>
      <c r="AB188" s="19"/>
      <c r="AC188" s="19"/>
      <c r="AH188" s="4"/>
    </row>
    <row r="189" spans="6:34" x14ac:dyDescent="0.15">
      <c r="F189" s="20"/>
      <c r="G189" s="4"/>
      <c r="H189" s="1"/>
      <c r="I189" s="20"/>
      <c r="J189" s="4"/>
      <c r="K189" s="4"/>
      <c r="L189" s="20"/>
      <c r="S189" s="19"/>
      <c r="V189" s="19"/>
      <c r="W189" s="19"/>
      <c r="X189" s="19"/>
      <c r="AB189" s="19"/>
      <c r="AC189" s="19"/>
      <c r="AH189" s="4"/>
    </row>
    <row r="190" spans="6:34" x14ac:dyDescent="0.15">
      <c r="F190" s="20"/>
      <c r="G190" s="4"/>
      <c r="H190" s="1"/>
      <c r="I190" s="20"/>
      <c r="J190" s="4"/>
      <c r="K190" s="4"/>
      <c r="L190" s="20"/>
      <c r="S190" s="19"/>
      <c r="V190" s="19"/>
      <c r="W190" s="19"/>
      <c r="X190" s="19"/>
      <c r="AB190" s="19"/>
      <c r="AC190" s="19"/>
      <c r="AH190" s="4"/>
    </row>
    <row r="191" spans="6:34" x14ac:dyDescent="0.15">
      <c r="F191" s="20"/>
      <c r="G191" s="4"/>
      <c r="H191" s="1"/>
      <c r="I191" s="20"/>
      <c r="J191" s="4"/>
      <c r="K191" s="4"/>
      <c r="L191" s="20"/>
      <c r="S191" s="19"/>
      <c r="V191" s="19"/>
      <c r="W191" s="19"/>
      <c r="X191" s="19"/>
      <c r="AB191" s="19"/>
      <c r="AC191" s="19"/>
      <c r="AH191" s="4"/>
    </row>
    <row r="192" spans="6:34" x14ac:dyDescent="0.15">
      <c r="F192" s="20"/>
      <c r="G192" s="4"/>
      <c r="H192" s="1"/>
      <c r="I192" s="20"/>
      <c r="J192" s="4"/>
      <c r="K192" s="4"/>
      <c r="L192" s="20"/>
      <c r="S192" s="19"/>
      <c r="V192" s="19"/>
      <c r="W192" s="19"/>
      <c r="X192" s="19"/>
      <c r="AB192" s="19"/>
      <c r="AC192" s="19"/>
      <c r="AH192" s="4"/>
    </row>
    <row r="193" spans="6:34" x14ac:dyDescent="0.15">
      <c r="F193" s="20"/>
      <c r="G193" s="4"/>
      <c r="H193" s="1"/>
      <c r="I193" s="20"/>
      <c r="J193" s="4"/>
      <c r="K193" s="4"/>
      <c r="L193" s="20"/>
      <c r="S193" s="19"/>
      <c r="V193" s="19"/>
      <c r="W193" s="19"/>
      <c r="X193" s="19"/>
      <c r="AB193" s="19"/>
      <c r="AC193" s="19"/>
      <c r="AH193" s="4"/>
    </row>
    <row r="194" spans="6:34" x14ac:dyDescent="0.15">
      <c r="F194" s="20"/>
      <c r="G194" s="4"/>
      <c r="H194" s="1"/>
      <c r="I194" s="20"/>
      <c r="J194" s="4"/>
      <c r="K194" s="4"/>
      <c r="L194" s="20"/>
      <c r="S194" s="19"/>
      <c r="V194" s="19"/>
      <c r="W194" s="19"/>
      <c r="X194" s="19"/>
      <c r="AB194" s="19"/>
      <c r="AC194" s="19"/>
      <c r="AH194" s="4"/>
    </row>
    <row r="195" spans="6:34" x14ac:dyDescent="0.15">
      <c r="F195" s="20"/>
      <c r="G195" s="4"/>
      <c r="H195" s="1"/>
      <c r="I195" s="20"/>
      <c r="J195" s="4"/>
      <c r="K195" s="4"/>
      <c r="L195" s="20"/>
      <c r="S195" s="19"/>
      <c r="V195" s="19"/>
      <c r="W195" s="19"/>
      <c r="X195" s="19"/>
      <c r="AB195" s="19"/>
      <c r="AC195" s="19"/>
      <c r="AH195" s="4"/>
    </row>
    <row r="196" spans="6:34" x14ac:dyDescent="0.15">
      <c r="F196" s="20"/>
      <c r="G196" s="4"/>
      <c r="H196" s="1"/>
      <c r="I196" s="20"/>
      <c r="J196" s="4"/>
      <c r="K196" s="4"/>
      <c r="L196" s="20"/>
      <c r="S196" s="19"/>
      <c r="V196" s="19"/>
      <c r="W196" s="19"/>
      <c r="X196" s="19"/>
      <c r="AB196" s="19"/>
      <c r="AC196" s="19"/>
      <c r="AH196" s="4"/>
    </row>
    <row r="197" spans="6:34" x14ac:dyDescent="0.15">
      <c r="F197" s="20"/>
      <c r="G197" s="4"/>
      <c r="H197" s="1"/>
      <c r="I197" s="20"/>
      <c r="J197" s="4"/>
      <c r="K197" s="4"/>
      <c r="L197" s="20"/>
      <c r="S197" s="19"/>
      <c r="V197" s="19"/>
      <c r="W197" s="19"/>
      <c r="X197" s="19"/>
      <c r="AB197" s="19"/>
      <c r="AC197" s="19"/>
      <c r="AH197" s="4"/>
    </row>
    <row r="198" spans="6:34" x14ac:dyDescent="0.15">
      <c r="F198" s="20"/>
      <c r="G198" s="4"/>
      <c r="H198" s="1"/>
      <c r="I198" s="20"/>
      <c r="J198" s="4"/>
      <c r="K198" s="4"/>
      <c r="L198" s="20"/>
      <c r="S198" s="19"/>
      <c r="V198" s="19"/>
      <c r="W198" s="19"/>
      <c r="X198" s="19"/>
      <c r="AB198" s="19"/>
      <c r="AC198" s="19"/>
      <c r="AH198" s="4"/>
    </row>
    <row r="199" spans="6:34" x14ac:dyDescent="0.15">
      <c r="F199" s="20"/>
      <c r="G199" s="4"/>
      <c r="H199" s="1"/>
      <c r="I199" s="20"/>
      <c r="J199" s="4"/>
      <c r="K199" s="4"/>
      <c r="L199" s="20"/>
      <c r="S199" s="19"/>
      <c r="V199" s="19"/>
      <c r="W199" s="19"/>
      <c r="X199" s="19"/>
      <c r="AB199" s="19"/>
      <c r="AC199" s="19"/>
      <c r="AH199" s="4"/>
    </row>
    <row r="200" spans="6:34" x14ac:dyDescent="0.15">
      <c r="F200" s="20"/>
      <c r="G200" s="4"/>
      <c r="H200" s="1"/>
      <c r="I200" s="20"/>
      <c r="J200" s="4"/>
      <c r="K200" s="4"/>
      <c r="L200" s="20"/>
      <c r="S200" s="19"/>
      <c r="V200" s="19"/>
      <c r="W200" s="19"/>
      <c r="X200" s="19"/>
      <c r="AB200" s="19"/>
      <c r="AC200" s="19"/>
      <c r="AH200" s="4"/>
    </row>
    <row r="201" spans="6:34" x14ac:dyDescent="0.15">
      <c r="F201" s="20"/>
      <c r="G201" s="4"/>
      <c r="H201" s="1"/>
      <c r="I201" s="20"/>
      <c r="J201" s="4"/>
      <c r="K201" s="4"/>
      <c r="L201" s="20"/>
      <c r="S201" s="19"/>
      <c r="V201" s="19"/>
      <c r="W201" s="19"/>
      <c r="X201" s="19"/>
      <c r="AB201" s="19"/>
      <c r="AC201" s="19"/>
      <c r="AH201" s="4"/>
    </row>
    <row r="202" spans="6:34" x14ac:dyDescent="0.15">
      <c r="F202" s="20"/>
      <c r="G202" s="4"/>
      <c r="H202" s="1"/>
      <c r="I202" s="20"/>
      <c r="J202" s="4"/>
      <c r="K202" s="4"/>
      <c r="L202" s="20"/>
      <c r="S202" s="19"/>
      <c r="V202" s="19"/>
      <c r="W202" s="19"/>
      <c r="X202" s="19"/>
      <c r="AB202" s="19"/>
      <c r="AC202" s="19"/>
      <c r="AH202" s="4"/>
    </row>
    <row r="203" spans="6:34" x14ac:dyDescent="0.15">
      <c r="F203" s="20"/>
      <c r="G203" s="4"/>
      <c r="H203" s="1"/>
      <c r="I203" s="20"/>
      <c r="J203" s="4"/>
      <c r="K203" s="4"/>
      <c r="L203" s="20"/>
      <c r="S203" s="19"/>
      <c r="V203" s="19"/>
      <c r="W203" s="19"/>
      <c r="X203" s="19"/>
      <c r="AB203" s="19"/>
      <c r="AC203" s="19"/>
      <c r="AH203" s="4"/>
    </row>
    <row r="204" spans="6:34" x14ac:dyDescent="0.15">
      <c r="F204" s="20"/>
      <c r="G204" s="4"/>
      <c r="H204" s="1"/>
      <c r="I204" s="20"/>
      <c r="J204" s="4"/>
      <c r="K204" s="4"/>
      <c r="L204" s="20"/>
      <c r="S204" s="19"/>
      <c r="V204" s="19"/>
      <c r="W204" s="19"/>
      <c r="X204" s="19"/>
      <c r="AB204" s="19"/>
      <c r="AC204" s="19"/>
      <c r="AH204" s="4"/>
    </row>
    <row r="205" spans="6:34" x14ac:dyDescent="0.15">
      <c r="F205" s="20"/>
      <c r="G205" s="4"/>
      <c r="H205" s="1"/>
      <c r="I205" s="20"/>
      <c r="J205" s="4"/>
      <c r="K205" s="4"/>
      <c r="L205" s="20"/>
      <c r="S205" s="19"/>
      <c r="V205" s="19"/>
      <c r="W205" s="19"/>
      <c r="X205" s="19"/>
      <c r="AB205" s="19"/>
      <c r="AC205" s="19"/>
      <c r="AH205" s="4"/>
    </row>
    <row r="206" spans="6:34" x14ac:dyDescent="0.15">
      <c r="F206" s="20"/>
      <c r="G206" s="4"/>
      <c r="H206" s="1"/>
      <c r="I206" s="20"/>
      <c r="J206" s="4"/>
      <c r="K206" s="4"/>
      <c r="L206" s="20"/>
      <c r="S206" s="19"/>
      <c r="V206" s="19"/>
      <c r="W206" s="19"/>
      <c r="X206" s="19"/>
      <c r="AB206" s="19"/>
      <c r="AC206" s="19"/>
      <c r="AH206" s="4"/>
    </row>
    <row r="207" spans="6:34" x14ac:dyDescent="0.15">
      <c r="F207" s="20"/>
      <c r="G207" s="4"/>
      <c r="H207" s="1"/>
      <c r="I207" s="20"/>
      <c r="J207" s="4"/>
      <c r="K207" s="4"/>
      <c r="L207" s="20"/>
      <c r="S207" s="19"/>
      <c r="V207" s="19"/>
      <c r="W207" s="19"/>
      <c r="X207" s="19"/>
      <c r="AB207" s="19"/>
      <c r="AC207" s="19"/>
      <c r="AH207" s="4"/>
    </row>
    <row r="208" spans="6:34" x14ac:dyDescent="0.15">
      <c r="F208" s="20"/>
      <c r="G208" s="4"/>
      <c r="H208" s="1"/>
      <c r="I208" s="20"/>
      <c r="J208" s="4"/>
      <c r="K208" s="4"/>
      <c r="L208" s="20"/>
      <c r="S208" s="19"/>
      <c r="V208" s="19"/>
      <c r="W208" s="19"/>
      <c r="X208" s="19"/>
      <c r="AB208" s="19"/>
      <c r="AC208" s="19"/>
      <c r="AH208" s="4"/>
    </row>
    <row r="209" spans="6:34" x14ac:dyDescent="0.15">
      <c r="F209" s="20"/>
      <c r="G209" s="4"/>
      <c r="H209" s="1"/>
      <c r="I209" s="20"/>
      <c r="J209" s="4"/>
      <c r="K209" s="4"/>
      <c r="L209" s="20"/>
      <c r="S209" s="19"/>
      <c r="V209" s="19"/>
      <c r="W209" s="19"/>
      <c r="X209" s="19"/>
      <c r="AB209" s="19"/>
      <c r="AC209" s="19"/>
      <c r="AH209" s="4"/>
    </row>
    <row r="210" spans="6:34" x14ac:dyDescent="0.15">
      <c r="F210" s="20"/>
      <c r="G210" s="4"/>
      <c r="H210" s="1"/>
      <c r="I210" s="20"/>
      <c r="J210" s="4"/>
      <c r="K210" s="4"/>
      <c r="L210" s="20"/>
      <c r="S210" s="19"/>
      <c r="V210" s="19"/>
      <c r="W210" s="19"/>
      <c r="X210" s="19"/>
      <c r="AB210" s="19"/>
      <c r="AC210" s="19"/>
      <c r="AH210" s="4"/>
    </row>
    <row r="211" spans="6:34" x14ac:dyDescent="0.15">
      <c r="F211" s="20"/>
      <c r="G211" s="4"/>
      <c r="H211" s="1"/>
      <c r="I211" s="20"/>
      <c r="J211" s="4"/>
      <c r="K211" s="4"/>
      <c r="L211" s="20"/>
      <c r="S211" s="19"/>
      <c r="V211" s="19"/>
      <c r="W211" s="19"/>
      <c r="X211" s="19"/>
      <c r="AB211" s="19"/>
      <c r="AC211" s="19"/>
      <c r="AH211" s="4"/>
    </row>
    <row r="212" spans="6:34" x14ac:dyDescent="0.15">
      <c r="F212" s="20"/>
      <c r="G212" s="4"/>
      <c r="H212" s="1"/>
      <c r="I212" s="20"/>
      <c r="J212" s="4"/>
      <c r="K212" s="4"/>
      <c r="L212" s="20"/>
      <c r="S212" s="19"/>
      <c r="V212" s="19"/>
      <c r="W212" s="19"/>
      <c r="X212" s="19"/>
      <c r="AB212" s="19"/>
      <c r="AC212" s="19"/>
      <c r="AH212" s="4"/>
    </row>
    <row r="213" spans="6:34" x14ac:dyDescent="0.15">
      <c r="F213" s="20"/>
      <c r="G213" s="4"/>
      <c r="H213" s="1"/>
      <c r="I213" s="20"/>
      <c r="J213" s="4"/>
      <c r="K213" s="4"/>
      <c r="L213" s="20"/>
      <c r="S213" s="19"/>
      <c r="V213" s="19"/>
      <c r="W213" s="19"/>
      <c r="X213" s="19"/>
      <c r="AB213" s="19"/>
      <c r="AC213" s="19"/>
      <c r="AH213" s="4"/>
    </row>
    <row r="214" spans="6:34" x14ac:dyDescent="0.15">
      <c r="F214" s="20"/>
      <c r="G214" s="4"/>
      <c r="H214" s="1"/>
      <c r="I214" s="20"/>
      <c r="J214" s="4"/>
      <c r="K214" s="4"/>
      <c r="L214" s="20"/>
      <c r="S214" s="19"/>
      <c r="V214" s="19"/>
      <c r="W214" s="19"/>
      <c r="X214" s="19"/>
      <c r="AB214" s="19"/>
      <c r="AC214" s="19"/>
      <c r="AH214" s="4"/>
    </row>
    <row r="215" spans="6:34" x14ac:dyDescent="0.15">
      <c r="F215" s="20"/>
      <c r="G215" s="4"/>
      <c r="H215" s="1"/>
      <c r="I215" s="20"/>
      <c r="J215" s="4"/>
      <c r="K215" s="4"/>
      <c r="L215" s="20"/>
      <c r="S215" s="19"/>
      <c r="V215" s="19"/>
      <c r="W215" s="19"/>
      <c r="X215" s="19"/>
      <c r="AB215" s="19"/>
      <c r="AC215" s="19"/>
      <c r="AH215" s="4"/>
    </row>
    <row r="216" spans="6:34" x14ac:dyDescent="0.15">
      <c r="F216" s="20"/>
      <c r="G216" s="4"/>
      <c r="H216" s="1"/>
      <c r="I216" s="20"/>
      <c r="J216" s="4"/>
      <c r="K216" s="4"/>
      <c r="L216" s="20"/>
      <c r="S216" s="19"/>
      <c r="V216" s="19"/>
      <c r="W216" s="19"/>
      <c r="X216" s="19"/>
      <c r="AB216" s="19"/>
      <c r="AC216" s="19"/>
      <c r="AH216" s="4"/>
    </row>
    <row r="217" spans="6:34" x14ac:dyDescent="0.15">
      <c r="F217" s="20"/>
      <c r="G217" s="4"/>
      <c r="H217" s="1"/>
      <c r="I217" s="20"/>
      <c r="J217" s="4"/>
      <c r="K217" s="4"/>
      <c r="L217" s="20"/>
      <c r="S217" s="19"/>
      <c r="V217" s="19"/>
      <c r="W217" s="19"/>
      <c r="X217" s="19"/>
      <c r="AB217" s="19"/>
      <c r="AC217" s="19"/>
      <c r="AH217" s="4"/>
    </row>
    <row r="218" spans="6:34" x14ac:dyDescent="0.15">
      <c r="F218" s="20"/>
      <c r="G218" s="4"/>
      <c r="H218" s="1"/>
      <c r="I218" s="20"/>
      <c r="J218" s="4"/>
      <c r="K218" s="4"/>
      <c r="L218" s="20"/>
      <c r="S218" s="19"/>
      <c r="V218" s="19"/>
      <c r="W218" s="19"/>
      <c r="X218" s="19"/>
      <c r="AB218" s="19"/>
      <c r="AC218" s="19"/>
      <c r="AH218" s="4"/>
    </row>
    <row r="219" spans="6:34" x14ac:dyDescent="0.15">
      <c r="F219" s="20"/>
      <c r="G219" s="4"/>
      <c r="H219" s="1"/>
      <c r="I219" s="20"/>
      <c r="J219" s="4"/>
      <c r="K219" s="4"/>
      <c r="L219" s="20"/>
      <c r="S219" s="19"/>
      <c r="V219" s="19"/>
      <c r="W219" s="19"/>
      <c r="X219" s="19"/>
      <c r="AB219" s="19"/>
      <c r="AC219" s="19"/>
      <c r="AH219" s="4"/>
    </row>
    <row r="220" spans="6:34" x14ac:dyDescent="0.15">
      <c r="F220" s="20"/>
      <c r="G220" s="4"/>
      <c r="H220" s="1"/>
      <c r="I220" s="20"/>
      <c r="J220" s="4"/>
      <c r="K220" s="4"/>
      <c r="L220" s="20"/>
      <c r="S220" s="19"/>
      <c r="V220" s="19"/>
      <c r="W220" s="19"/>
      <c r="X220" s="19"/>
      <c r="AB220" s="19"/>
      <c r="AC220" s="19"/>
      <c r="AH220" s="4"/>
    </row>
    <row r="221" spans="6:34" x14ac:dyDescent="0.15">
      <c r="F221" s="20"/>
      <c r="G221" s="4"/>
      <c r="H221" s="1"/>
      <c r="I221" s="20"/>
      <c r="J221" s="4"/>
      <c r="K221" s="4"/>
      <c r="L221" s="20"/>
      <c r="S221" s="19"/>
      <c r="V221" s="19"/>
      <c r="W221" s="19"/>
      <c r="X221" s="19"/>
      <c r="AB221" s="19"/>
      <c r="AC221" s="19"/>
      <c r="AH221" s="4"/>
    </row>
    <row r="222" spans="6:34" x14ac:dyDescent="0.15">
      <c r="F222" s="20"/>
      <c r="G222" s="4"/>
      <c r="H222" s="1"/>
      <c r="I222" s="20"/>
      <c r="J222" s="4"/>
      <c r="K222" s="4"/>
      <c r="L222" s="20"/>
      <c r="S222" s="19"/>
      <c r="V222" s="19"/>
      <c r="W222" s="19"/>
      <c r="X222" s="19"/>
      <c r="AB222" s="19"/>
      <c r="AC222" s="19"/>
      <c r="AH222" s="4"/>
    </row>
    <row r="223" spans="6:34" x14ac:dyDescent="0.15">
      <c r="F223" s="20"/>
      <c r="G223" s="4"/>
      <c r="H223" s="1"/>
      <c r="I223" s="20"/>
      <c r="J223" s="4"/>
      <c r="K223" s="4"/>
      <c r="L223" s="20"/>
      <c r="S223" s="19"/>
      <c r="V223" s="19"/>
      <c r="W223" s="19"/>
      <c r="X223" s="19"/>
      <c r="AB223" s="19"/>
      <c r="AC223" s="19"/>
      <c r="AH223" s="4"/>
    </row>
    <row r="224" spans="6:34" x14ac:dyDescent="0.15">
      <c r="F224" s="20"/>
      <c r="G224" s="4"/>
      <c r="H224" s="1"/>
      <c r="I224" s="20"/>
      <c r="J224" s="4"/>
      <c r="K224" s="4"/>
      <c r="L224" s="20"/>
      <c r="S224" s="19"/>
      <c r="V224" s="19"/>
      <c r="W224" s="19"/>
      <c r="X224" s="19"/>
      <c r="AB224" s="19"/>
      <c r="AC224" s="19"/>
      <c r="AH224" s="4"/>
    </row>
    <row r="225" spans="6:34" x14ac:dyDescent="0.15">
      <c r="F225" s="20"/>
      <c r="G225" s="4"/>
      <c r="H225" s="1"/>
      <c r="I225" s="20"/>
      <c r="J225" s="4"/>
      <c r="K225" s="4"/>
      <c r="L225" s="20"/>
      <c r="S225" s="19"/>
      <c r="V225" s="19"/>
      <c r="W225" s="19"/>
      <c r="X225" s="19"/>
      <c r="AB225" s="19"/>
      <c r="AC225" s="19"/>
      <c r="AH225" s="4"/>
    </row>
  </sheetData>
  <phoneticPr fontId="1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66"/>
  <sheetViews>
    <sheetView workbookViewId="0">
      <selection activeCell="R6" sqref="R6"/>
    </sheetView>
  </sheetViews>
  <sheetFormatPr baseColWidth="10" defaultRowHeight="15" x14ac:dyDescent="0.15"/>
  <cols>
    <col min="13" max="13" width="13.5" bestFit="1" customWidth="1"/>
    <col min="15" max="15" width="13.5" bestFit="1" customWidth="1"/>
  </cols>
  <sheetData>
    <row r="1" spans="2:15" x14ac:dyDescent="0.15"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</row>
    <row r="9" spans="2:15" x14ac:dyDescent="0.15">
      <c r="B9" t="s">
        <v>1424</v>
      </c>
      <c r="C9" t="s">
        <v>1425</v>
      </c>
      <c r="G9" t="s">
        <v>1430</v>
      </c>
      <c r="H9" t="s">
        <v>1423</v>
      </c>
      <c r="I9" t="s">
        <v>1424</v>
      </c>
      <c r="J9" t="s">
        <v>1426</v>
      </c>
      <c r="K9" t="s">
        <v>1425</v>
      </c>
      <c r="L9" t="s">
        <v>1427</v>
      </c>
      <c r="M9" t="s">
        <v>1428</v>
      </c>
      <c r="N9" t="s">
        <v>1429</v>
      </c>
      <c r="O9" t="s">
        <v>273</v>
      </c>
    </row>
    <row r="10" spans="2:15" x14ac:dyDescent="0.15">
      <c r="B10">
        <v>1</v>
      </c>
      <c r="C10" s="39">
        <v>4</v>
      </c>
      <c r="D10" s="40" t="s">
        <v>838</v>
      </c>
      <c r="G10">
        <v>1</v>
      </c>
      <c r="H10">
        <v>1</v>
      </c>
      <c r="I10">
        <v>1</v>
      </c>
      <c r="J10" t="str">
        <f>VLOOKUP(I10,B:D,3,FALSE)</f>
        <v>洛克</v>
      </c>
      <c r="K10">
        <f>VLOOKUP(I10,B:D,2,FALSE)</f>
        <v>4</v>
      </c>
      <c r="L10">
        <v>2</v>
      </c>
      <c r="M10">
        <v>3</v>
      </c>
      <c r="N10">
        <v>3</v>
      </c>
      <c r="O10" t="str">
        <f>VLOOKUP(N10,特效对应!W:X,2,FALSE)</f>
        <v>组合·死神之怒</v>
      </c>
    </row>
    <row r="11" spans="2:15" x14ac:dyDescent="0.15">
      <c r="B11">
        <v>2</v>
      </c>
      <c r="C11">
        <v>5</v>
      </c>
      <c r="D11" s="37" t="s">
        <v>839</v>
      </c>
      <c r="G11">
        <v>2</v>
      </c>
      <c r="H11">
        <v>2</v>
      </c>
      <c r="I11">
        <f>IF(H11=1,I10+1,I10)</f>
        <v>1</v>
      </c>
      <c r="J11" t="str">
        <f t="shared" ref="J11:J46" si="0">VLOOKUP(I11,B:D,3,FALSE)</f>
        <v>洛克</v>
      </c>
      <c r="K11">
        <f t="shared" ref="K11:K66" si="1">VLOOKUP(I11,B:D,2,FALSE)</f>
        <v>4</v>
      </c>
      <c r="L11">
        <v>3</v>
      </c>
      <c r="M11">
        <v>2</v>
      </c>
      <c r="N11">
        <v>3</v>
      </c>
      <c r="O11" t="str">
        <f>VLOOKUP(N11,特效对应!W:X,2,FALSE)</f>
        <v>组合·死神之怒</v>
      </c>
    </row>
    <row r="12" spans="2:15" x14ac:dyDescent="0.15">
      <c r="B12">
        <v>3</v>
      </c>
      <c r="C12">
        <v>6</v>
      </c>
      <c r="D12" s="37" t="s">
        <v>840</v>
      </c>
      <c r="G12">
        <v>3</v>
      </c>
      <c r="H12">
        <v>3</v>
      </c>
      <c r="I12">
        <f t="shared" ref="I12:I46" si="2">IF(H12=1,I11+1,I11)</f>
        <v>1</v>
      </c>
      <c r="J12" t="str">
        <f t="shared" si="0"/>
        <v>洛克</v>
      </c>
      <c r="K12">
        <f t="shared" si="1"/>
        <v>4</v>
      </c>
      <c r="L12">
        <v>2</v>
      </c>
      <c r="M12">
        <v>3</v>
      </c>
      <c r="N12">
        <v>1</v>
      </c>
      <c r="O12" t="str">
        <f>VLOOKUP(N12,特效对应!W:X,2,FALSE)</f>
        <v>组合·冰龙卷风</v>
      </c>
    </row>
    <row r="13" spans="2:15" x14ac:dyDescent="0.15">
      <c r="B13">
        <v>4</v>
      </c>
      <c r="C13">
        <v>7</v>
      </c>
      <c r="D13" s="37" t="s">
        <v>841</v>
      </c>
      <c r="G13">
        <v>4</v>
      </c>
      <c r="H13">
        <f>H10</f>
        <v>1</v>
      </c>
      <c r="I13">
        <f t="shared" si="2"/>
        <v>2</v>
      </c>
      <c r="J13" t="str">
        <f t="shared" si="0"/>
        <v>尤朵拉</v>
      </c>
      <c r="K13">
        <f t="shared" si="1"/>
        <v>5</v>
      </c>
      <c r="L13">
        <v>3</v>
      </c>
      <c r="M13">
        <v>2</v>
      </c>
      <c r="N13">
        <v>8</v>
      </c>
      <c r="O13" t="str">
        <f>VLOOKUP(N13,特效对应!W:X,2,FALSE)</f>
        <v>组合·紫雷闪</v>
      </c>
    </row>
    <row r="14" spans="2:15" x14ac:dyDescent="0.15">
      <c r="B14">
        <v>5</v>
      </c>
      <c r="C14">
        <v>8</v>
      </c>
      <c r="D14" s="37" t="s">
        <v>842</v>
      </c>
      <c r="G14">
        <v>5</v>
      </c>
      <c r="H14">
        <f t="shared" ref="H14:H66" si="3">H11</f>
        <v>2</v>
      </c>
      <c r="I14">
        <f t="shared" si="2"/>
        <v>2</v>
      </c>
      <c r="J14" t="str">
        <f t="shared" si="0"/>
        <v>尤朵拉</v>
      </c>
      <c r="K14">
        <f t="shared" si="1"/>
        <v>5</v>
      </c>
      <c r="L14">
        <v>3</v>
      </c>
      <c r="M14">
        <v>2</v>
      </c>
      <c r="N14">
        <v>1</v>
      </c>
      <c r="O14" t="str">
        <f>VLOOKUP(N14,特效对应!W:X,2,FALSE)</f>
        <v>组合·冰龙卷风</v>
      </c>
    </row>
    <row r="15" spans="2:15" x14ac:dyDescent="0.15">
      <c r="B15">
        <v>6</v>
      </c>
      <c r="C15">
        <v>9</v>
      </c>
      <c r="D15" s="37" t="s">
        <v>843</v>
      </c>
      <c r="G15">
        <v>6</v>
      </c>
      <c r="H15">
        <f t="shared" si="3"/>
        <v>3</v>
      </c>
      <c r="I15">
        <f t="shared" si="2"/>
        <v>2</v>
      </c>
      <c r="J15" t="str">
        <f t="shared" si="0"/>
        <v>尤朵拉</v>
      </c>
      <c r="K15">
        <f t="shared" si="1"/>
        <v>5</v>
      </c>
      <c r="L15">
        <v>3</v>
      </c>
      <c r="M15">
        <v>3</v>
      </c>
      <c r="N15">
        <v>1</v>
      </c>
      <c r="O15" t="str">
        <f>VLOOKUP(N15,特效对应!W:X,2,FALSE)</f>
        <v>组合·冰龙卷风</v>
      </c>
    </row>
    <row r="16" spans="2:15" x14ac:dyDescent="0.15">
      <c r="B16">
        <v>7</v>
      </c>
      <c r="C16">
        <v>10</v>
      </c>
      <c r="D16" s="36" t="s">
        <v>844</v>
      </c>
      <c r="G16">
        <v>7</v>
      </c>
      <c r="H16">
        <f t="shared" si="3"/>
        <v>1</v>
      </c>
      <c r="I16">
        <f t="shared" si="2"/>
        <v>3</v>
      </c>
      <c r="J16" t="str">
        <f t="shared" si="0"/>
        <v>莉莉丝</v>
      </c>
      <c r="K16">
        <f t="shared" si="1"/>
        <v>6</v>
      </c>
      <c r="L16">
        <v>2</v>
      </c>
      <c r="M16">
        <v>2</v>
      </c>
      <c r="N16">
        <v>1</v>
      </c>
      <c r="O16" t="str">
        <f>VLOOKUP(N16,特效对应!W:X,2,FALSE)</f>
        <v>组合·冰龙卷风</v>
      </c>
    </row>
    <row r="17" spans="2:15" x14ac:dyDescent="0.15">
      <c r="B17">
        <v>8</v>
      </c>
      <c r="C17" s="39">
        <v>11</v>
      </c>
      <c r="D17" s="42" t="s">
        <v>845</v>
      </c>
      <c r="G17">
        <v>8</v>
      </c>
      <c r="H17">
        <f t="shared" si="3"/>
        <v>2</v>
      </c>
      <c r="I17">
        <f t="shared" si="2"/>
        <v>3</v>
      </c>
      <c r="J17" t="str">
        <f t="shared" si="0"/>
        <v>莉莉丝</v>
      </c>
      <c r="K17">
        <f t="shared" si="1"/>
        <v>6</v>
      </c>
      <c r="L17">
        <v>2</v>
      </c>
      <c r="M17">
        <v>2</v>
      </c>
      <c r="N17">
        <v>4</v>
      </c>
      <c r="O17" t="str">
        <f>VLOOKUP(N17,特效对应!W:X,2,FALSE)</f>
        <v>组合·自然馈赠</v>
      </c>
    </row>
    <row r="18" spans="2:15" x14ac:dyDescent="0.15">
      <c r="B18">
        <v>9</v>
      </c>
      <c r="C18">
        <v>12</v>
      </c>
      <c r="D18" s="37" t="s">
        <v>846</v>
      </c>
      <c r="G18">
        <v>9</v>
      </c>
      <c r="H18">
        <f t="shared" si="3"/>
        <v>3</v>
      </c>
      <c r="I18">
        <f t="shared" si="2"/>
        <v>3</v>
      </c>
      <c r="J18" t="str">
        <f t="shared" si="0"/>
        <v>莉莉丝</v>
      </c>
      <c r="K18">
        <f t="shared" si="1"/>
        <v>6</v>
      </c>
      <c r="L18">
        <v>2</v>
      </c>
      <c r="M18">
        <v>2</v>
      </c>
      <c r="N18">
        <v>4</v>
      </c>
      <c r="O18" t="str">
        <f>VLOOKUP(N18,特效对应!W:X,2,FALSE)</f>
        <v>组合·自然馈赠</v>
      </c>
    </row>
    <row r="19" spans="2:15" x14ac:dyDescent="0.15">
      <c r="B19">
        <v>10</v>
      </c>
      <c r="C19">
        <v>13</v>
      </c>
      <c r="D19" s="36" t="s">
        <v>847</v>
      </c>
      <c r="G19">
        <v>10</v>
      </c>
      <c r="H19">
        <f t="shared" si="3"/>
        <v>1</v>
      </c>
      <c r="I19">
        <f t="shared" si="2"/>
        <v>4</v>
      </c>
      <c r="J19" t="str">
        <f t="shared" si="0"/>
        <v>艾德蒙</v>
      </c>
      <c r="K19">
        <f t="shared" si="1"/>
        <v>7</v>
      </c>
      <c r="L19">
        <v>2</v>
      </c>
      <c r="M19">
        <v>3</v>
      </c>
      <c r="N19">
        <v>4</v>
      </c>
      <c r="O19" t="str">
        <f>VLOOKUP(N19,特效对应!W:X,2,FALSE)</f>
        <v>组合·自然馈赠</v>
      </c>
    </row>
    <row r="20" spans="2:15" x14ac:dyDescent="0.15">
      <c r="B20">
        <v>11</v>
      </c>
      <c r="C20" s="39">
        <v>14</v>
      </c>
      <c r="D20" s="40" t="s">
        <v>848</v>
      </c>
      <c r="G20">
        <v>11</v>
      </c>
      <c r="H20">
        <f t="shared" si="3"/>
        <v>2</v>
      </c>
      <c r="I20">
        <f t="shared" si="2"/>
        <v>4</v>
      </c>
      <c r="J20" t="str">
        <f t="shared" si="0"/>
        <v>艾德蒙</v>
      </c>
      <c r="K20">
        <f t="shared" si="1"/>
        <v>7</v>
      </c>
      <c r="L20">
        <v>2</v>
      </c>
      <c r="M20">
        <v>2</v>
      </c>
      <c r="N20">
        <v>4</v>
      </c>
      <c r="O20" t="str">
        <f>VLOOKUP(N20,特效对应!W:X,2,FALSE)</f>
        <v>组合·自然馈赠</v>
      </c>
    </row>
    <row r="21" spans="2:15" x14ac:dyDescent="0.15">
      <c r="B21">
        <v>12</v>
      </c>
      <c r="C21">
        <v>15</v>
      </c>
      <c r="D21" s="37" t="s">
        <v>849</v>
      </c>
      <c r="G21">
        <v>12</v>
      </c>
      <c r="H21">
        <f t="shared" si="3"/>
        <v>3</v>
      </c>
      <c r="I21">
        <f t="shared" si="2"/>
        <v>4</v>
      </c>
      <c r="J21" t="str">
        <f t="shared" si="0"/>
        <v>艾德蒙</v>
      </c>
      <c r="K21">
        <f t="shared" si="1"/>
        <v>7</v>
      </c>
      <c r="L21">
        <v>2</v>
      </c>
      <c r="M21">
        <v>2</v>
      </c>
      <c r="N21">
        <v>6</v>
      </c>
      <c r="O21" t="str">
        <f>VLOOKUP(N21,特效对应!W:X,2,FALSE)</f>
        <v>组合·玄水巨浪</v>
      </c>
    </row>
    <row r="22" spans="2:15" x14ac:dyDescent="0.15">
      <c r="B22">
        <v>13</v>
      </c>
      <c r="C22">
        <v>16</v>
      </c>
      <c r="D22" s="36" t="s">
        <v>850</v>
      </c>
      <c r="G22">
        <v>13</v>
      </c>
      <c r="H22">
        <f t="shared" si="3"/>
        <v>1</v>
      </c>
      <c r="I22">
        <f t="shared" si="2"/>
        <v>5</v>
      </c>
      <c r="J22" t="str">
        <f t="shared" si="0"/>
        <v>吉拉</v>
      </c>
      <c r="K22">
        <f t="shared" si="1"/>
        <v>8</v>
      </c>
      <c r="L22">
        <v>3</v>
      </c>
      <c r="M22">
        <v>3</v>
      </c>
      <c r="N22">
        <v>4</v>
      </c>
      <c r="O22" t="str">
        <f>VLOOKUP(N22,特效对应!W:X,2,FALSE)</f>
        <v>组合·自然馈赠</v>
      </c>
    </row>
    <row r="23" spans="2:15" x14ac:dyDescent="0.15">
      <c r="B23">
        <v>14</v>
      </c>
      <c r="C23">
        <v>17</v>
      </c>
      <c r="D23" s="36" t="s">
        <v>851</v>
      </c>
      <c r="G23">
        <v>14</v>
      </c>
      <c r="H23">
        <f t="shared" si="3"/>
        <v>2</v>
      </c>
      <c r="I23">
        <f t="shared" si="2"/>
        <v>5</v>
      </c>
      <c r="J23" t="str">
        <f t="shared" si="0"/>
        <v>吉拉</v>
      </c>
      <c r="K23">
        <f t="shared" si="1"/>
        <v>8</v>
      </c>
      <c r="L23">
        <v>3</v>
      </c>
      <c r="M23">
        <v>3</v>
      </c>
      <c r="N23">
        <v>7</v>
      </c>
      <c r="O23" t="str">
        <f>VLOOKUP(N23,特效对应!W:X,2,FALSE)</f>
        <v>组合·雪飘千里</v>
      </c>
    </row>
    <row r="24" spans="2:15" x14ac:dyDescent="0.15">
      <c r="B24">
        <v>15</v>
      </c>
      <c r="C24">
        <v>18</v>
      </c>
      <c r="D24" s="36" t="s">
        <v>852</v>
      </c>
      <c r="G24">
        <v>15</v>
      </c>
      <c r="H24">
        <f t="shared" si="3"/>
        <v>3</v>
      </c>
      <c r="I24">
        <f t="shared" si="2"/>
        <v>5</v>
      </c>
      <c r="J24" t="str">
        <f t="shared" si="0"/>
        <v>吉拉</v>
      </c>
      <c r="K24">
        <f t="shared" si="1"/>
        <v>8</v>
      </c>
      <c r="L24">
        <v>3</v>
      </c>
      <c r="M24">
        <v>3</v>
      </c>
      <c r="N24">
        <v>6</v>
      </c>
      <c r="O24" t="str">
        <f>VLOOKUP(N24,特效对应!W:X,2,FALSE)</f>
        <v>组合·玄水巨浪</v>
      </c>
    </row>
    <row r="25" spans="2:15" x14ac:dyDescent="0.15">
      <c r="B25">
        <v>16</v>
      </c>
      <c r="C25">
        <v>19</v>
      </c>
      <c r="D25" s="36" t="s">
        <v>853</v>
      </c>
      <c r="G25">
        <v>16</v>
      </c>
      <c r="H25">
        <f t="shared" si="3"/>
        <v>1</v>
      </c>
      <c r="I25">
        <f t="shared" si="2"/>
        <v>6</v>
      </c>
      <c r="J25" t="str">
        <f t="shared" si="0"/>
        <v>修</v>
      </c>
      <c r="K25">
        <f t="shared" si="1"/>
        <v>9</v>
      </c>
      <c r="L25">
        <v>3</v>
      </c>
      <c r="M25">
        <v>3</v>
      </c>
      <c r="N25">
        <v>5</v>
      </c>
      <c r="O25" t="str">
        <f>VLOOKUP(N25,特效对应!W:X,2,FALSE)</f>
        <v>组合·诅咒</v>
      </c>
    </row>
    <row r="26" spans="2:15" x14ac:dyDescent="0.15">
      <c r="B26">
        <v>17</v>
      </c>
      <c r="C26">
        <v>20</v>
      </c>
      <c r="D26" s="38" t="s">
        <v>854</v>
      </c>
      <c r="G26">
        <v>17</v>
      </c>
      <c r="H26">
        <f t="shared" si="3"/>
        <v>2</v>
      </c>
      <c r="I26">
        <f t="shared" si="2"/>
        <v>6</v>
      </c>
      <c r="J26" t="str">
        <f t="shared" si="0"/>
        <v>修</v>
      </c>
      <c r="K26">
        <f t="shared" si="1"/>
        <v>9</v>
      </c>
      <c r="L26">
        <v>3</v>
      </c>
      <c r="M26">
        <v>3</v>
      </c>
      <c r="N26">
        <v>5</v>
      </c>
      <c r="O26" t="str">
        <f>VLOOKUP(N26,特效对应!W:X,2,FALSE)</f>
        <v>组合·诅咒</v>
      </c>
    </row>
    <row r="27" spans="2:15" x14ac:dyDescent="0.15">
      <c r="B27">
        <v>18</v>
      </c>
      <c r="C27">
        <v>21</v>
      </c>
      <c r="D27" s="38" t="s">
        <v>855</v>
      </c>
      <c r="G27">
        <v>18</v>
      </c>
      <c r="H27">
        <f t="shared" si="3"/>
        <v>3</v>
      </c>
      <c r="I27">
        <f t="shared" si="2"/>
        <v>6</v>
      </c>
      <c r="J27" t="str">
        <f t="shared" si="0"/>
        <v>修</v>
      </c>
      <c r="K27">
        <f t="shared" si="1"/>
        <v>9</v>
      </c>
      <c r="L27">
        <v>2</v>
      </c>
      <c r="M27">
        <v>3</v>
      </c>
      <c r="N27">
        <v>1</v>
      </c>
      <c r="O27" t="str">
        <f>VLOOKUP(N27,特效对应!W:X,2,FALSE)</f>
        <v>组合·冰龙卷风</v>
      </c>
    </row>
    <row r="28" spans="2:15" x14ac:dyDescent="0.15">
      <c r="B28">
        <v>19</v>
      </c>
      <c r="C28">
        <v>22</v>
      </c>
      <c r="D28" s="36" t="s">
        <v>856</v>
      </c>
      <c r="G28">
        <v>19</v>
      </c>
      <c r="H28">
        <f t="shared" si="3"/>
        <v>1</v>
      </c>
      <c r="I28">
        <f t="shared" si="2"/>
        <v>7</v>
      </c>
      <c r="J28" t="str">
        <f t="shared" si="0"/>
        <v>贝蒂</v>
      </c>
      <c r="K28">
        <f t="shared" si="1"/>
        <v>10</v>
      </c>
      <c r="L28">
        <v>2</v>
      </c>
      <c r="M28">
        <v>2</v>
      </c>
      <c r="N28">
        <v>7</v>
      </c>
      <c r="O28" t="str">
        <f>VLOOKUP(N28,特效对应!W:X,2,FALSE)</f>
        <v>组合·雪飘千里</v>
      </c>
    </row>
    <row r="29" spans="2:15" x14ac:dyDescent="0.15">
      <c r="G29">
        <v>20</v>
      </c>
      <c r="H29">
        <f t="shared" si="3"/>
        <v>2</v>
      </c>
      <c r="I29">
        <f t="shared" si="2"/>
        <v>7</v>
      </c>
      <c r="J29" t="str">
        <f t="shared" si="0"/>
        <v>贝蒂</v>
      </c>
      <c r="K29">
        <f t="shared" si="1"/>
        <v>10</v>
      </c>
      <c r="L29">
        <v>2</v>
      </c>
      <c r="M29">
        <v>3</v>
      </c>
      <c r="N29">
        <v>6</v>
      </c>
      <c r="O29" t="str">
        <f>VLOOKUP(N29,特效对应!W:X,2,FALSE)</f>
        <v>组合·玄水巨浪</v>
      </c>
    </row>
    <row r="30" spans="2:15" x14ac:dyDescent="0.15">
      <c r="G30">
        <v>21</v>
      </c>
      <c r="H30">
        <f t="shared" si="3"/>
        <v>3</v>
      </c>
      <c r="I30">
        <f t="shared" si="2"/>
        <v>7</v>
      </c>
      <c r="J30" t="str">
        <f t="shared" si="0"/>
        <v>贝蒂</v>
      </c>
      <c r="K30">
        <f t="shared" si="1"/>
        <v>10</v>
      </c>
      <c r="L30">
        <v>3</v>
      </c>
      <c r="M30">
        <v>2</v>
      </c>
      <c r="N30">
        <v>2</v>
      </c>
      <c r="O30" t="str">
        <f>VLOOKUP(N30,特效对应!W:X,2,FALSE)</f>
        <v>组合·守护之力</v>
      </c>
    </row>
    <row r="31" spans="2:15" x14ac:dyDescent="0.15">
      <c r="G31">
        <v>22</v>
      </c>
      <c r="H31">
        <f t="shared" si="3"/>
        <v>1</v>
      </c>
      <c r="I31">
        <f t="shared" si="2"/>
        <v>8</v>
      </c>
      <c r="J31" t="str">
        <f t="shared" si="0"/>
        <v>伊芙</v>
      </c>
      <c r="K31">
        <f t="shared" si="1"/>
        <v>11</v>
      </c>
      <c r="L31">
        <v>2</v>
      </c>
      <c r="M31">
        <v>3</v>
      </c>
      <c r="N31">
        <v>2</v>
      </c>
      <c r="O31" t="str">
        <f>VLOOKUP(N31,特效对应!W:X,2,FALSE)</f>
        <v>组合·守护之力</v>
      </c>
    </row>
    <row r="32" spans="2:15" x14ac:dyDescent="0.15">
      <c r="G32">
        <v>23</v>
      </c>
      <c r="H32">
        <f t="shared" si="3"/>
        <v>2</v>
      </c>
      <c r="I32">
        <f t="shared" si="2"/>
        <v>8</v>
      </c>
      <c r="J32" t="str">
        <f t="shared" si="0"/>
        <v>伊芙</v>
      </c>
      <c r="K32">
        <f t="shared" si="1"/>
        <v>11</v>
      </c>
      <c r="L32">
        <v>3</v>
      </c>
      <c r="M32">
        <v>3</v>
      </c>
      <c r="N32">
        <v>4</v>
      </c>
      <c r="O32" t="str">
        <f>VLOOKUP(N32,特效对应!W:X,2,FALSE)</f>
        <v>组合·自然馈赠</v>
      </c>
    </row>
    <row r="33" spans="7:15" x14ac:dyDescent="0.15">
      <c r="G33">
        <v>24</v>
      </c>
      <c r="H33">
        <f t="shared" si="3"/>
        <v>3</v>
      </c>
      <c r="I33">
        <f t="shared" si="2"/>
        <v>8</v>
      </c>
      <c r="J33" t="str">
        <f t="shared" si="0"/>
        <v>伊芙</v>
      </c>
      <c r="K33">
        <f t="shared" si="1"/>
        <v>11</v>
      </c>
      <c r="L33">
        <v>3</v>
      </c>
      <c r="M33">
        <v>3</v>
      </c>
      <c r="N33">
        <v>3</v>
      </c>
      <c r="O33" t="str">
        <f>VLOOKUP(N33,特效对应!W:X,2,FALSE)</f>
        <v>组合·死神之怒</v>
      </c>
    </row>
    <row r="34" spans="7:15" x14ac:dyDescent="0.15">
      <c r="G34">
        <v>25</v>
      </c>
      <c r="H34">
        <f t="shared" si="3"/>
        <v>1</v>
      </c>
      <c r="I34">
        <f t="shared" si="2"/>
        <v>9</v>
      </c>
      <c r="J34" t="str">
        <f t="shared" si="0"/>
        <v>艾琳</v>
      </c>
      <c r="K34">
        <f t="shared" si="1"/>
        <v>12</v>
      </c>
      <c r="L34">
        <v>2</v>
      </c>
      <c r="M34">
        <v>2</v>
      </c>
      <c r="N34">
        <v>2</v>
      </c>
      <c r="O34" t="str">
        <f>VLOOKUP(N34,特效对应!W:X,2,FALSE)</f>
        <v>组合·守护之力</v>
      </c>
    </row>
    <row r="35" spans="7:15" x14ac:dyDescent="0.15">
      <c r="G35">
        <v>26</v>
      </c>
      <c r="H35">
        <f t="shared" si="3"/>
        <v>2</v>
      </c>
      <c r="I35">
        <f t="shared" si="2"/>
        <v>9</v>
      </c>
      <c r="J35" t="str">
        <f t="shared" si="0"/>
        <v>艾琳</v>
      </c>
      <c r="K35">
        <f t="shared" si="1"/>
        <v>12</v>
      </c>
      <c r="L35">
        <v>2</v>
      </c>
      <c r="M35">
        <v>2</v>
      </c>
      <c r="N35">
        <v>8</v>
      </c>
      <c r="O35" t="str">
        <f>VLOOKUP(N35,特效对应!W:X,2,FALSE)</f>
        <v>组合·紫雷闪</v>
      </c>
    </row>
    <row r="36" spans="7:15" x14ac:dyDescent="0.15">
      <c r="G36">
        <v>27</v>
      </c>
      <c r="H36">
        <f t="shared" si="3"/>
        <v>3</v>
      </c>
      <c r="I36">
        <f t="shared" si="2"/>
        <v>9</v>
      </c>
      <c r="J36" t="str">
        <f t="shared" si="0"/>
        <v>艾琳</v>
      </c>
      <c r="K36">
        <f t="shared" si="1"/>
        <v>12</v>
      </c>
      <c r="L36">
        <v>3</v>
      </c>
      <c r="M36">
        <v>3</v>
      </c>
      <c r="N36">
        <v>7</v>
      </c>
      <c r="O36" t="str">
        <f>VLOOKUP(N36,特效对应!W:X,2,FALSE)</f>
        <v>组合·雪飘千里</v>
      </c>
    </row>
    <row r="37" spans="7:15" x14ac:dyDescent="0.15">
      <c r="G37">
        <v>28</v>
      </c>
      <c r="H37">
        <f t="shared" si="3"/>
        <v>1</v>
      </c>
      <c r="I37">
        <f t="shared" si="2"/>
        <v>10</v>
      </c>
      <c r="J37" t="str">
        <f t="shared" si="0"/>
        <v>碧翠丝</v>
      </c>
      <c r="K37">
        <f t="shared" si="1"/>
        <v>13</v>
      </c>
      <c r="L37">
        <v>3</v>
      </c>
      <c r="M37">
        <v>2</v>
      </c>
      <c r="N37">
        <v>3</v>
      </c>
      <c r="O37" t="str">
        <f>VLOOKUP(N37,特效对应!W:X,2,FALSE)</f>
        <v>组合·死神之怒</v>
      </c>
    </row>
    <row r="38" spans="7:15" x14ac:dyDescent="0.15">
      <c r="G38">
        <v>29</v>
      </c>
      <c r="H38">
        <f t="shared" si="3"/>
        <v>2</v>
      </c>
      <c r="I38">
        <f t="shared" si="2"/>
        <v>10</v>
      </c>
      <c r="J38" t="str">
        <f t="shared" si="0"/>
        <v>碧翠丝</v>
      </c>
      <c r="K38">
        <f t="shared" si="1"/>
        <v>13</v>
      </c>
      <c r="L38">
        <v>3</v>
      </c>
      <c r="M38">
        <v>2</v>
      </c>
      <c r="N38">
        <v>3</v>
      </c>
      <c r="O38" t="str">
        <f>VLOOKUP(N38,特效对应!W:X,2,FALSE)</f>
        <v>组合·死神之怒</v>
      </c>
    </row>
    <row r="39" spans="7:15" x14ac:dyDescent="0.15">
      <c r="G39">
        <v>30</v>
      </c>
      <c r="H39">
        <f t="shared" si="3"/>
        <v>3</v>
      </c>
      <c r="I39">
        <f t="shared" si="2"/>
        <v>10</v>
      </c>
      <c r="J39" t="str">
        <f t="shared" si="0"/>
        <v>碧翠丝</v>
      </c>
      <c r="K39">
        <f t="shared" si="1"/>
        <v>13</v>
      </c>
      <c r="L39">
        <v>2</v>
      </c>
      <c r="M39">
        <v>2</v>
      </c>
      <c r="N39">
        <v>6</v>
      </c>
      <c r="O39" t="str">
        <f>VLOOKUP(N39,特效对应!W:X,2,FALSE)</f>
        <v>组合·玄水巨浪</v>
      </c>
    </row>
    <row r="40" spans="7:15" x14ac:dyDescent="0.15">
      <c r="G40">
        <v>31</v>
      </c>
      <c r="H40">
        <f t="shared" si="3"/>
        <v>1</v>
      </c>
      <c r="I40">
        <f t="shared" si="2"/>
        <v>11</v>
      </c>
      <c r="J40" t="str">
        <f t="shared" si="0"/>
        <v>尤尼丝</v>
      </c>
      <c r="K40">
        <f t="shared" si="1"/>
        <v>14</v>
      </c>
      <c r="L40">
        <v>2</v>
      </c>
      <c r="M40">
        <v>2</v>
      </c>
      <c r="N40">
        <v>8</v>
      </c>
      <c r="O40" t="str">
        <f>VLOOKUP(N40,特效对应!W:X,2,FALSE)</f>
        <v>组合·紫雷闪</v>
      </c>
    </row>
    <row r="41" spans="7:15" x14ac:dyDescent="0.15">
      <c r="G41">
        <v>32</v>
      </c>
      <c r="H41">
        <f t="shared" si="3"/>
        <v>2</v>
      </c>
      <c r="I41">
        <f t="shared" si="2"/>
        <v>11</v>
      </c>
      <c r="J41" t="str">
        <f t="shared" si="0"/>
        <v>尤尼丝</v>
      </c>
      <c r="K41">
        <f t="shared" si="1"/>
        <v>14</v>
      </c>
      <c r="L41">
        <v>3</v>
      </c>
      <c r="M41">
        <v>2</v>
      </c>
      <c r="N41">
        <v>6</v>
      </c>
      <c r="O41" t="str">
        <f>VLOOKUP(N41,特效对应!W:X,2,FALSE)</f>
        <v>组合·玄水巨浪</v>
      </c>
    </row>
    <row r="42" spans="7:15" x14ac:dyDescent="0.15">
      <c r="G42">
        <v>33</v>
      </c>
      <c r="H42">
        <f t="shared" si="3"/>
        <v>3</v>
      </c>
      <c r="I42">
        <f t="shared" si="2"/>
        <v>11</v>
      </c>
      <c r="J42" t="str">
        <f t="shared" si="0"/>
        <v>尤尼丝</v>
      </c>
      <c r="K42">
        <f t="shared" si="1"/>
        <v>14</v>
      </c>
      <c r="L42">
        <v>2</v>
      </c>
      <c r="M42">
        <v>3</v>
      </c>
      <c r="N42">
        <v>6</v>
      </c>
      <c r="O42" t="str">
        <f>VLOOKUP(N42,特效对应!W:X,2,FALSE)</f>
        <v>组合·玄水巨浪</v>
      </c>
    </row>
    <row r="43" spans="7:15" x14ac:dyDescent="0.15">
      <c r="G43">
        <v>34</v>
      </c>
      <c r="H43">
        <f t="shared" si="3"/>
        <v>1</v>
      </c>
      <c r="I43">
        <f t="shared" si="2"/>
        <v>12</v>
      </c>
      <c r="J43" t="str">
        <f t="shared" si="0"/>
        <v>尼尔斯</v>
      </c>
      <c r="K43">
        <f t="shared" si="1"/>
        <v>15</v>
      </c>
      <c r="L43">
        <v>3</v>
      </c>
      <c r="M43">
        <v>3</v>
      </c>
      <c r="N43">
        <v>7</v>
      </c>
      <c r="O43" t="str">
        <f>VLOOKUP(N43,特效对应!W:X,2,FALSE)</f>
        <v>组合·雪飘千里</v>
      </c>
    </row>
    <row r="44" spans="7:15" x14ac:dyDescent="0.15">
      <c r="G44">
        <v>35</v>
      </c>
      <c r="H44">
        <f t="shared" si="3"/>
        <v>2</v>
      </c>
      <c r="I44">
        <f t="shared" si="2"/>
        <v>12</v>
      </c>
      <c r="J44" t="str">
        <f t="shared" si="0"/>
        <v>尼尔斯</v>
      </c>
      <c r="K44">
        <f t="shared" si="1"/>
        <v>15</v>
      </c>
      <c r="L44">
        <v>3</v>
      </c>
      <c r="M44">
        <v>2</v>
      </c>
      <c r="N44">
        <v>2</v>
      </c>
      <c r="O44" t="str">
        <f>VLOOKUP(N44,特效对应!W:X,2,FALSE)</f>
        <v>组合·守护之力</v>
      </c>
    </row>
    <row r="45" spans="7:15" x14ac:dyDescent="0.15">
      <c r="G45">
        <v>36</v>
      </c>
      <c r="H45">
        <f t="shared" si="3"/>
        <v>3</v>
      </c>
      <c r="I45">
        <f t="shared" si="2"/>
        <v>12</v>
      </c>
      <c r="J45" t="str">
        <f t="shared" si="0"/>
        <v>尼尔斯</v>
      </c>
      <c r="K45">
        <f t="shared" si="1"/>
        <v>15</v>
      </c>
      <c r="L45">
        <v>3</v>
      </c>
      <c r="M45">
        <v>2</v>
      </c>
      <c r="N45">
        <v>7</v>
      </c>
      <c r="O45" t="str">
        <f>VLOOKUP(N45,特效对应!W:X,2,FALSE)</f>
        <v>组合·雪飘千里</v>
      </c>
    </row>
    <row r="46" spans="7:15" x14ac:dyDescent="0.15">
      <c r="G46">
        <v>37</v>
      </c>
      <c r="H46">
        <f t="shared" si="3"/>
        <v>1</v>
      </c>
      <c r="I46">
        <f t="shared" si="2"/>
        <v>13</v>
      </c>
      <c r="J46" t="str">
        <f t="shared" si="0"/>
        <v>柯拉</v>
      </c>
      <c r="K46">
        <f t="shared" si="1"/>
        <v>16</v>
      </c>
      <c r="L46">
        <v>3</v>
      </c>
      <c r="M46">
        <v>3</v>
      </c>
      <c r="N46">
        <v>4</v>
      </c>
      <c r="O46" t="str">
        <f>VLOOKUP(N46,特效对应!W:X,2,FALSE)</f>
        <v>组合·自然馈赠</v>
      </c>
    </row>
    <row r="47" spans="7:15" x14ac:dyDescent="0.15">
      <c r="G47">
        <v>38</v>
      </c>
      <c r="H47">
        <f t="shared" si="3"/>
        <v>2</v>
      </c>
      <c r="I47">
        <f t="shared" ref="I47:I65" si="4">IF(H47=1,I46+1,I46)</f>
        <v>13</v>
      </c>
      <c r="J47" t="str">
        <f t="shared" ref="J47:J65" si="5">VLOOKUP(I47,B:D,3,FALSE)</f>
        <v>柯拉</v>
      </c>
      <c r="K47">
        <f t="shared" si="1"/>
        <v>16</v>
      </c>
      <c r="L47">
        <v>3</v>
      </c>
      <c r="M47">
        <v>2</v>
      </c>
      <c r="N47">
        <v>3</v>
      </c>
      <c r="O47" t="str">
        <f>VLOOKUP(N47,特效对应!W:X,2,FALSE)</f>
        <v>组合·死神之怒</v>
      </c>
    </row>
    <row r="48" spans="7:15" x14ac:dyDescent="0.15">
      <c r="G48">
        <v>39</v>
      </c>
      <c r="H48">
        <f t="shared" si="3"/>
        <v>3</v>
      </c>
      <c r="I48">
        <f t="shared" si="4"/>
        <v>13</v>
      </c>
      <c r="J48" t="str">
        <f t="shared" si="5"/>
        <v>柯拉</v>
      </c>
      <c r="K48">
        <f t="shared" si="1"/>
        <v>16</v>
      </c>
      <c r="L48">
        <v>2</v>
      </c>
      <c r="M48">
        <v>3</v>
      </c>
      <c r="N48">
        <v>1</v>
      </c>
      <c r="O48" t="str">
        <f>VLOOKUP(N48,特效对应!W:X,2,FALSE)</f>
        <v>组合·冰龙卷风</v>
      </c>
    </row>
    <row r="49" spans="7:15" x14ac:dyDescent="0.15">
      <c r="G49">
        <v>40</v>
      </c>
      <c r="H49">
        <f t="shared" si="3"/>
        <v>1</v>
      </c>
      <c r="I49">
        <f t="shared" si="4"/>
        <v>14</v>
      </c>
      <c r="J49" t="str">
        <f t="shared" si="5"/>
        <v>珍妮芙</v>
      </c>
      <c r="K49">
        <f t="shared" si="1"/>
        <v>17</v>
      </c>
      <c r="L49">
        <v>3</v>
      </c>
      <c r="M49">
        <v>2</v>
      </c>
      <c r="N49">
        <v>6</v>
      </c>
      <c r="O49" t="str">
        <f>VLOOKUP(N49,特效对应!W:X,2,FALSE)</f>
        <v>组合·玄水巨浪</v>
      </c>
    </row>
    <row r="50" spans="7:15" x14ac:dyDescent="0.15">
      <c r="G50">
        <v>41</v>
      </c>
      <c r="H50">
        <f t="shared" si="3"/>
        <v>2</v>
      </c>
      <c r="I50">
        <f t="shared" si="4"/>
        <v>14</v>
      </c>
      <c r="J50" t="str">
        <f t="shared" si="5"/>
        <v>珍妮芙</v>
      </c>
      <c r="K50">
        <f t="shared" si="1"/>
        <v>17</v>
      </c>
      <c r="L50">
        <v>2</v>
      </c>
      <c r="M50">
        <v>3</v>
      </c>
      <c r="N50">
        <v>8</v>
      </c>
      <c r="O50" t="str">
        <f>VLOOKUP(N50,特效对应!W:X,2,FALSE)</f>
        <v>组合·紫雷闪</v>
      </c>
    </row>
    <row r="51" spans="7:15" x14ac:dyDescent="0.15">
      <c r="G51">
        <v>42</v>
      </c>
      <c r="H51">
        <f t="shared" si="3"/>
        <v>3</v>
      </c>
      <c r="I51">
        <f t="shared" si="4"/>
        <v>14</v>
      </c>
      <c r="J51" t="str">
        <f t="shared" si="5"/>
        <v>珍妮芙</v>
      </c>
      <c r="K51">
        <f t="shared" si="1"/>
        <v>17</v>
      </c>
      <c r="L51">
        <v>3</v>
      </c>
      <c r="M51">
        <v>2</v>
      </c>
      <c r="N51">
        <v>5</v>
      </c>
      <c r="O51" t="str">
        <f>VLOOKUP(N51,特效对应!W:X,2,FALSE)</f>
        <v>组合·诅咒</v>
      </c>
    </row>
    <row r="52" spans="7:15" x14ac:dyDescent="0.15">
      <c r="G52">
        <v>43</v>
      </c>
      <c r="H52">
        <f t="shared" si="3"/>
        <v>1</v>
      </c>
      <c r="I52">
        <f t="shared" si="4"/>
        <v>15</v>
      </c>
      <c r="J52" t="str">
        <f t="shared" si="5"/>
        <v>霍尔</v>
      </c>
      <c r="K52">
        <f t="shared" si="1"/>
        <v>18</v>
      </c>
      <c r="L52">
        <v>3</v>
      </c>
      <c r="M52">
        <v>3</v>
      </c>
      <c r="N52">
        <v>2</v>
      </c>
      <c r="O52" t="str">
        <f>VLOOKUP(N52,特效对应!W:X,2,FALSE)</f>
        <v>组合·守护之力</v>
      </c>
    </row>
    <row r="53" spans="7:15" x14ac:dyDescent="0.15">
      <c r="G53">
        <v>44</v>
      </c>
      <c r="H53">
        <f t="shared" si="3"/>
        <v>2</v>
      </c>
      <c r="I53">
        <f t="shared" si="4"/>
        <v>15</v>
      </c>
      <c r="J53" t="str">
        <f t="shared" si="5"/>
        <v>霍尔</v>
      </c>
      <c r="K53">
        <f t="shared" si="1"/>
        <v>18</v>
      </c>
      <c r="L53">
        <v>3</v>
      </c>
      <c r="M53">
        <v>2</v>
      </c>
      <c r="N53">
        <v>6</v>
      </c>
      <c r="O53" t="str">
        <f>VLOOKUP(N53,特效对应!W:X,2,FALSE)</f>
        <v>组合·玄水巨浪</v>
      </c>
    </row>
    <row r="54" spans="7:15" x14ac:dyDescent="0.15">
      <c r="G54">
        <v>45</v>
      </c>
      <c r="H54">
        <f t="shared" si="3"/>
        <v>3</v>
      </c>
      <c r="I54">
        <f t="shared" si="4"/>
        <v>15</v>
      </c>
      <c r="J54" t="str">
        <f t="shared" si="5"/>
        <v>霍尔</v>
      </c>
      <c r="K54">
        <f t="shared" si="1"/>
        <v>18</v>
      </c>
      <c r="L54">
        <v>3</v>
      </c>
      <c r="M54">
        <v>3</v>
      </c>
      <c r="N54">
        <v>8</v>
      </c>
      <c r="O54" t="str">
        <f>VLOOKUP(N54,特效对应!W:X,2,FALSE)</f>
        <v>组合·紫雷闪</v>
      </c>
    </row>
    <row r="55" spans="7:15" x14ac:dyDescent="0.15">
      <c r="G55">
        <v>46</v>
      </c>
      <c r="H55">
        <f t="shared" si="3"/>
        <v>1</v>
      </c>
      <c r="I55">
        <f t="shared" si="4"/>
        <v>16</v>
      </c>
      <c r="J55" t="str">
        <f t="shared" si="5"/>
        <v>国王</v>
      </c>
      <c r="K55">
        <f t="shared" si="1"/>
        <v>19</v>
      </c>
      <c r="L55">
        <v>2</v>
      </c>
      <c r="M55">
        <v>3</v>
      </c>
      <c r="N55">
        <v>3</v>
      </c>
      <c r="O55" t="str">
        <f>VLOOKUP(N55,特效对应!W:X,2,FALSE)</f>
        <v>组合·死神之怒</v>
      </c>
    </row>
    <row r="56" spans="7:15" x14ac:dyDescent="0.15">
      <c r="G56">
        <v>47</v>
      </c>
      <c r="H56">
        <f t="shared" si="3"/>
        <v>2</v>
      </c>
      <c r="I56">
        <f t="shared" si="4"/>
        <v>16</v>
      </c>
      <c r="J56" t="str">
        <f t="shared" si="5"/>
        <v>国王</v>
      </c>
      <c r="K56">
        <f t="shared" si="1"/>
        <v>19</v>
      </c>
      <c r="L56">
        <v>3</v>
      </c>
      <c r="M56">
        <v>2</v>
      </c>
      <c r="N56">
        <v>2</v>
      </c>
      <c r="O56" t="str">
        <f>VLOOKUP(N56,特效对应!W:X,2,FALSE)</f>
        <v>组合·守护之力</v>
      </c>
    </row>
    <row r="57" spans="7:15" x14ac:dyDescent="0.15">
      <c r="G57">
        <v>48</v>
      </c>
      <c r="H57">
        <f t="shared" si="3"/>
        <v>3</v>
      </c>
      <c r="I57">
        <f t="shared" si="4"/>
        <v>16</v>
      </c>
      <c r="J57" t="str">
        <f t="shared" si="5"/>
        <v>国王</v>
      </c>
      <c r="K57">
        <f t="shared" si="1"/>
        <v>19</v>
      </c>
      <c r="L57">
        <v>3</v>
      </c>
      <c r="M57">
        <v>3</v>
      </c>
      <c r="N57">
        <v>8</v>
      </c>
      <c r="O57" t="str">
        <f>VLOOKUP(N57,特效对应!W:X,2,FALSE)</f>
        <v>组合·紫雷闪</v>
      </c>
    </row>
    <row r="58" spans="7:15" x14ac:dyDescent="0.15">
      <c r="G58">
        <v>49</v>
      </c>
      <c r="H58">
        <f t="shared" si="3"/>
        <v>1</v>
      </c>
      <c r="I58">
        <f t="shared" si="4"/>
        <v>17</v>
      </c>
      <c r="J58" t="str">
        <f t="shared" si="5"/>
        <v>伊西多</v>
      </c>
      <c r="K58">
        <f t="shared" si="1"/>
        <v>20</v>
      </c>
      <c r="L58">
        <v>2</v>
      </c>
      <c r="M58">
        <v>3</v>
      </c>
      <c r="N58">
        <v>4</v>
      </c>
      <c r="O58" t="str">
        <f>VLOOKUP(N58,特效对应!W:X,2,FALSE)</f>
        <v>组合·自然馈赠</v>
      </c>
    </row>
    <row r="59" spans="7:15" x14ac:dyDescent="0.15">
      <c r="G59">
        <v>50</v>
      </c>
      <c r="H59">
        <f t="shared" si="3"/>
        <v>2</v>
      </c>
      <c r="I59">
        <f t="shared" si="4"/>
        <v>17</v>
      </c>
      <c r="J59" t="str">
        <f t="shared" si="5"/>
        <v>伊西多</v>
      </c>
      <c r="K59">
        <f t="shared" si="1"/>
        <v>20</v>
      </c>
      <c r="L59">
        <v>2</v>
      </c>
      <c r="M59">
        <v>3</v>
      </c>
      <c r="N59">
        <v>7</v>
      </c>
      <c r="O59" t="str">
        <f>VLOOKUP(N59,特效对应!W:X,2,FALSE)</f>
        <v>组合·雪飘千里</v>
      </c>
    </row>
    <row r="60" spans="7:15" x14ac:dyDescent="0.15">
      <c r="G60">
        <v>51</v>
      </c>
      <c r="H60">
        <f t="shared" si="3"/>
        <v>3</v>
      </c>
      <c r="I60">
        <f t="shared" si="4"/>
        <v>17</v>
      </c>
      <c r="J60" t="str">
        <f t="shared" si="5"/>
        <v>伊西多</v>
      </c>
      <c r="K60">
        <f t="shared" si="1"/>
        <v>20</v>
      </c>
      <c r="L60">
        <v>3</v>
      </c>
      <c r="M60">
        <v>3</v>
      </c>
      <c r="N60">
        <v>7</v>
      </c>
      <c r="O60" t="str">
        <f>VLOOKUP(N60,特效对应!W:X,2,FALSE)</f>
        <v>组合·雪飘千里</v>
      </c>
    </row>
    <row r="61" spans="7:15" x14ac:dyDescent="0.15">
      <c r="G61">
        <v>52</v>
      </c>
      <c r="H61">
        <f t="shared" si="3"/>
        <v>1</v>
      </c>
      <c r="I61">
        <f t="shared" si="4"/>
        <v>18</v>
      </c>
      <c r="J61" t="str">
        <f t="shared" si="5"/>
        <v>娜塔莎</v>
      </c>
      <c r="K61">
        <f t="shared" si="1"/>
        <v>21</v>
      </c>
      <c r="L61">
        <v>3</v>
      </c>
      <c r="M61">
        <v>3</v>
      </c>
      <c r="N61">
        <v>1</v>
      </c>
      <c r="O61" t="str">
        <f>VLOOKUP(N61,特效对应!W:X,2,FALSE)</f>
        <v>组合·冰龙卷风</v>
      </c>
    </row>
    <row r="62" spans="7:15" x14ac:dyDescent="0.15">
      <c r="G62">
        <v>53</v>
      </c>
      <c r="H62">
        <f t="shared" si="3"/>
        <v>2</v>
      </c>
      <c r="I62">
        <f t="shared" si="4"/>
        <v>18</v>
      </c>
      <c r="J62" t="str">
        <f t="shared" si="5"/>
        <v>娜塔莎</v>
      </c>
      <c r="K62">
        <f t="shared" si="1"/>
        <v>21</v>
      </c>
      <c r="L62">
        <v>2</v>
      </c>
      <c r="M62">
        <v>2</v>
      </c>
      <c r="N62">
        <v>7</v>
      </c>
      <c r="O62" t="str">
        <f>VLOOKUP(N62,特效对应!W:X,2,FALSE)</f>
        <v>组合·雪飘千里</v>
      </c>
    </row>
    <row r="63" spans="7:15" x14ac:dyDescent="0.15">
      <c r="G63">
        <v>54</v>
      </c>
      <c r="H63">
        <f t="shared" si="3"/>
        <v>3</v>
      </c>
      <c r="I63">
        <f t="shared" si="4"/>
        <v>18</v>
      </c>
      <c r="J63" t="str">
        <f t="shared" si="5"/>
        <v>娜塔莎</v>
      </c>
      <c r="K63">
        <f t="shared" si="1"/>
        <v>21</v>
      </c>
      <c r="L63">
        <v>2</v>
      </c>
      <c r="M63">
        <v>3</v>
      </c>
      <c r="N63">
        <v>4</v>
      </c>
      <c r="O63" t="str">
        <f>VLOOKUP(N63,特效对应!W:X,2,FALSE)</f>
        <v>组合·自然馈赠</v>
      </c>
    </row>
    <row r="64" spans="7:15" x14ac:dyDescent="0.15">
      <c r="G64">
        <v>55</v>
      </c>
      <c r="H64">
        <f t="shared" si="3"/>
        <v>1</v>
      </c>
      <c r="I64">
        <f t="shared" si="4"/>
        <v>19</v>
      </c>
      <c r="J64" t="str">
        <f t="shared" si="5"/>
        <v>爱茉莉</v>
      </c>
      <c r="K64">
        <f t="shared" si="1"/>
        <v>22</v>
      </c>
      <c r="L64">
        <v>2</v>
      </c>
      <c r="M64">
        <v>3</v>
      </c>
      <c r="N64">
        <v>3</v>
      </c>
      <c r="O64" t="str">
        <f>VLOOKUP(N64,特效对应!W:X,2,FALSE)</f>
        <v>组合·死神之怒</v>
      </c>
    </row>
    <row r="65" spans="7:15" x14ac:dyDescent="0.15">
      <c r="G65">
        <v>56</v>
      </c>
      <c r="H65">
        <f t="shared" si="3"/>
        <v>2</v>
      </c>
      <c r="I65">
        <f t="shared" si="4"/>
        <v>19</v>
      </c>
      <c r="J65" t="str">
        <f t="shared" si="5"/>
        <v>爱茉莉</v>
      </c>
      <c r="K65">
        <f t="shared" si="1"/>
        <v>22</v>
      </c>
      <c r="L65">
        <v>3</v>
      </c>
      <c r="M65">
        <v>3</v>
      </c>
      <c r="N65">
        <v>2</v>
      </c>
      <c r="O65" t="str">
        <f>VLOOKUP(N65,特效对应!W:X,2,FALSE)</f>
        <v>组合·守护之力</v>
      </c>
    </row>
    <row r="66" spans="7:15" x14ac:dyDescent="0.15">
      <c r="G66">
        <v>57</v>
      </c>
      <c r="H66">
        <f t="shared" si="3"/>
        <v>3</v>
      </c>
      <c r="I66">
        <f t="shared" ref="I66" si="6">IF(H66=1,I65+1,I65)</f>
        <v>19</v>
      </c>
      <c r="J66" t="str">
        <f>VLOOKUP(I66,B:D,3,FALSE)</f>
        <v>爱茉莉</v>
      </c>
      <c r="K66">
        <f t="shared" si="1"/>
        <v>22</v>
      </c>
      <c r="L66">
        <v>2</v>
      </c>
      <c r="M66">
        <v>2</v>
      </c>
      <c r="N66">
        <v>3</v>
      </c>
      <c r="O66" t="str">
        <f>VLOOKUP(N66,特效对应!W:X,2,FALSE)</f>
        <v>组合·死神之怒</v>
      </c>
    </row>
  </sheetData>
  <phoneticPr fontId="1" type="noConversion"/>
  <conditionalFormatting sqref="D10:D28">
    <cfRule type="duplicateValues" dxfId="0" priority="4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Q91"/>
  <sheetViews>
    <sheetView workbookViewId="0">
      <selection activeCell="E6" sqref="E6"/>
    </sheetView>
  </sheetViews>
  <sheetFormatPr baseColWidth="10" defaultRowHeight="15" x14ac:dyDescent="0.15"/>
  <cols>
    <col min="4" max="4" width="10.5" customWidth="1"/>
    <col min="5" max="5" width="13.5" bestFit="1" customWidth="1"/>
    <col min="6" max="6" width="14.1640625" customWidth="1"/>
    <col min="7" max="7" width="16" customWidth="1"/>
    <col min="13" max="13" width="8.1640625" bestFit="1" customWidth="1"/>
    <col min="14" max="14" width="11.5" bestFit="1" customWidth="1"/>
  </cols>
  <sheetData>
    <row r="1" spans="4:17" x14ac:dyDescent="0.15">
      <c r="D1" t="s">
        <v>0</v>
      </c>
    </row>
    <row r="3" spans="4:17" x14ac:dyDescent="0.15">
      <c r="D3" s="1" t="s">
        <v>2</v>
      </c>
      <c r="E3" s="1" t="s">
        <v>3</v>
      </c>
      <c r="F3" s="1" t="s">
        <v>4</v>
      </c>
      <c r="G3" s="1" t="s">
        <v>84</v>
      </c>
      <c r="H3" s="1" t="s">
        <v>85</v>
      </c>
      <c r="I3" t="s">
        <v>86</v>
      </c>
      <c r="O3" s="1"/>
    </row>
    <row r="4" spans="4:17" x14ac:dyDescent="0.15">
      <c r="D4" s="1" t="s">
        <v>25</v>
      </c>
      <c r="E4" s="1" t="s">
        <v>26</v>
      </c>
      <c r="F4" s="1" t="s">
        <v>26</v>
      </c>
      <c r="G4" s="1" t="s">
        <v>25</v>
      </c>
      <c r="H4" s="1" t="s">
        <v>25</v>
      </c>
      <c r="I4" t="s">
        <v>25</v>
      </c>
    </row>
    <row r="5" spans="4:17" x14ac:dyDescent="0.15">
      <c r="D5" s="1" t="s">
        <v>27</v>
      </c>
      <c r="E5" s="1" t="s">
        <v>30</v>
      </c>
      <c r="F5" s="1" t="s">
        <v>31</v>
      </c>
      <c r="G5" s="1" t="s">
        <v>87</v>
      </c>
      <c r="H5" s="1" t="s">
        <v>88</v>
      </c>
      <c r="I5" t="s">
        <v>89</v>
      </c>
      <c r="J5" s="1" t="s">
        <v>1437</v>
      </c>
      <c r="K5" s="1" t="s">
        <v>1438</v>
      </c>
      <c r="L5" s="1" t="s">
        <v>1422</v>
      </c>
      <c r="M5" s="1" t="s">
        <v>1433</v>
      </c>
      <c r="N5" s="1" t="s">
        <v>1432</v>
      </c>
      <c r="O5" s="1" t="s">
        <v>1434</v>
      </c>
      <c r="P5" s="1" t="s">
        <v>1435</v>
      </c>
      <c r="Q5" s="1" t="s">
        <v>1436</v>
      </c>
    </row>
    <row r="6" spans="4:17" x14ac:dyDescent="0.15">
      <c r="D6">
        <v>1</v>
      </c>
      <c r="E6" s="4" t="str">
        <f>VLOOKUP(D6,组合技能设计!G:O,组合技能设计!O$1,FALSE)</f>
        <v>组合·死神之怒</v>
      </c>
      <c r="F6" s="1" t="s">
        <v>1431</v>
      </c>
      <c r="G6">
        <f>J6</f>
        <v>100402</v>
      </c>
      <c r="H6">
        <f>K6</f>
        <v>100103</v>
      </c>
      <c r="I6">
        <f>L6</f>
        <v>300003</v>
      </c>
      <c r="J6">
        <f>100000+M6*100+N6</f>
        <v>100402</v>
      </c>
      <c r="K6">
        <f>100000+O6*100+P6</f>
        <v>100103</v>
      </c>
      <c r="L6">
        <f>300000+Q6</f>
        <v>300003</v>
      </c>
      <c r="M6">
        <f>VLOOKUP(D6,组合技能设计!G:O,组合技能设计!K$1,FALSE)</f>
        <v>4</v>
      </c>
      <c r="N6">
        <f>VLOOKUP(D6,组合技能设计!G:O,组合技能设计!L$1,FALSE)</f>
        <v>2</v>
      </c>
      <c r="O6">
        <f>VLOOKUP(D6,组合技能设计!G:O,组合技能设计!H$1,FALSE)</f>
        <v>1</v>
      </c>
      <c r="P6">
        <f>VLOOKUP(D6,组合技能设计!G:O,组合技能设计!M$1,FALSE)</f>
        <v>3</v>
      </c>
      <c r="Q6">
        <f>VLOOKUP(D6,组合技能设计!G:O,组合技能设计!N$1,FALSE)</f>
        <v>3</v>
      </c>
    </row>
    <row r="7" spans="4:17" x14ac:dyDescent="0.15">
      <c r="D7">
        <v>2</v>
      </c>
      <c r="E7" s="4" t="str">
        <f>VLOOKUP(D7,组合技能设计!G:O,组合技能设计!O$1,FALSE)</f>
        <v>组合·死神之怒</v>
      </c>
      <c r="F7" s="1" t="s">
        <v>1431</v>
      </c>
      <c r="G7">
        <f t="shared" ref="G7:G62" si="0">J7</f>
        <v>100403</v>
      </c>
      <c r="H7">
        <f t="shared" ref="H7:H62" si="1">K7</f>
        <v>100202</v>
      </c>
      <c r="I7">
        <f t="shared" ref="I7:I62" si="2">L7</f>
        <v>300003</v>
      </c>
      <c r="J7">
        <f t="shared" ref="J7:J62" si="3">100000+M7*100+N7</f>
        <v>100403</v>
      </c>
      <c r="K7">
        <f t="shared" ref="K7:K62" si="4">100000+O7*100+P7</f>
        <v>100202</v>
      </c>
      <c r="L7">
        <f t="shared" ref="L7:L62" si="5">300000+Q7</f>
        <v>300003</v>
      </c>
      <c r="M7">
        <f>VLOOKUP(D7,组合技能设计!G:O,组合技能设计!K$1,FALSE)</f>
        <v>4</v>
      </c>
      <c r="N7">
        <f>VLOOKUP(D7,组合技能设计!G:O,组合技能设计!L$1,FALSE)</f>
        <v>3</v>
      </c>
      <c r="O7">
        <f>VLOOKUP(D7,组合技能设计!G:O,组合技能设计!H$1,FALSE)</f>
        <v>2</v>
      </c>
      <c r="P7">
        <f>VLOOKUP(D7,组合技能设计!G:O,组合技能设计!M$1,FALSE)</f>
        <v>2</v>
      </c>
      <c r="Q7">
        <f>VLOOKUP(D7,组合技能设计!G:O,组合技能设计!N$1,FALSE)</f>
        <v>3</v>
      </c>
    </row>
    <row r="8" spans="4:17" x14ac:dyDescent="0.15">
      <c r="D8">
        <v>3</v>
      </c>
      <c r="E8" s="4" t="str">
        <f>VLOOKUP(D8,组合技能设计!G:O,组合技能设计!O$1,FALSE)</f>
        <v>组合·冰龙卷风</v>
      </c>
      <c r="F8" s="1" t="s">
        <v>1431</v>
      </c>
      <c r="G8">
        <f t="shared" si="0"/>
        <v>100402</v>
      </c>
      <c r="H8">
        <f t="shared" si="1"/>
        <v>100303</v>
      </c>
      <c r="I8">
        <f t="shared" si="2"/>
        <v>300001</v>
      </c>
      <c r="J8">
        <f t="shared" si="3"/>
        <v>100402</v>
      </c>
      <c r="K8">
        <f t="shared" si="4"/>
        <v>100303</v>
      </c>
      <c r="L8">
        <f t="shared" si="5"/>
        <v>300001</v>
      </c>
      <c r="M8">
        <f>VLOOKUP(D8,组合技能设计!G:O,组合技能设计!K$1,FALSE)</f>
        <v>4</v>
      </c>
      <c r="N8">
        <f>VLOOKUP(D8,组合技能设计!G:O,组合技能设计!L$1,FALSE)</f>
        <v>2</v>
      </c>
      <c r="O8">
        <f>VLOOKUP(D8,组合技能设计!G:O,组合技能设计!H$1,FALSE)</f>
        <v>3</v>
      </c>
      <c r="P8">
        <f>VLOOKUP(D8,组合技能设计!G:O,组合技能设计!M$1,FALSE)</f>
        <v>3</v>
      </c>
      <c r="Q8">
        <f>VLOOKUP(D8,组合技能设计!G:O,组合技能设计!N$1,FALSE)</f>
        <v>1</v>
      </c>
    </row>
    <row r="9" spans="4:17" x14ac:dyDescent="0.15">
      <c r="D9">
        <v>4</v>
      </c>
      <c r="E9" s="4" t="str">
        <f>VLOOKUP(D9,组合技能设计!G:O,组合技能设计!O$1,FALSE)</f>
        <v>组合·紫雷闪</v>
      </c>
      <c r="F9" s="1" t="s">
        <v>1431</v>
      </c>
      <c r="G9">
        <f t="shared" si="0"/>
        <v>100503</v>
      </c>
      <c r="H9">
        <f t="shared" si="1"/>
        <v>100102</v>
      </c>
      <c r="I9">
        <f t="shared" si="2"/>
        <v>300008</v>
      </c>
      <c r="J9">
        <f t="shared" si="3"/>
        <v>100503</v>
      </c>
      <c r="K9">
        <f t="shared" si="4"/>
        <v>100102</v>
      </c>
      <c r="L9">
        <f t="shared" si="5"/>
        <v>300008</v>
      </c>
      <c r="M9">
        <f>VLOOKUP(D9,组合技能设计!G:O,组合技能设计!K$1,FALSE)</f>
        <v>5</v>
      </c>
      <c r="N9">
        <f>VLOOKUP(D9,组合技能设计!G:O,组合技能设计!L$1,FALSE)</f>
        <v>3</v>
      </c>
      <c r="O9">
        <f>VLOOKUP(D9,组合技能设计!G:O,组合技能设计!H$1,FALSE)</f>
        <v>1</v>
      </c>
      <c r="P9">
        <f>VLOOKUP(D9,组合技能设计!G:O,组合技能设计!M$1,FALSE)</f>
        <v>2</v>
      </c>
      <c r="Q9">
        <f>VLOOKUP(D9,组合技能设计!G:O,组合技能设计!N$1,FALSE)</f>
        <v>8</v>
      </c>
    </row>
    <row r="10" spans="4:17" x14ac:dyDescent="0.15">
      <c r="D10">
        <v>5</v>
      </c>
      <c r="E10" s="4" t="str">
        <f>VLOOKUP(D10,组合技能设计!G:O,组合技能设计!O$1,FALSE)</f>
        <v>组合·冰龙卷风</v>
      </c>
      <c r="F10" s="1" t="s">
        <v>1431</v>
      </c>
      <c r="G10">
        <f t="shared" si="0"/>
        <v>100503</v>
      </c>
      <c r="H10">
        <f t="shared" si="1"/>
        <v>100202</v>
      </c>
      <c r="I10">
        <f t="shared" si="2"/>
        <v>300001</v>
      </c>
      <c r="J10">
        <f t="shared" si="3"/>
        <v>100503</v>
      </c>
      <c r="K10">
        <f t="shared" si="4"/>
        <v>100202</v>
      </c>
      <c r="L10">
        <f t="shared" si="5"/>
        <v>300001</v>
      </c>
      <c r="M10">
        <f>VLOOKUP(D10,组合技能设计!G:O,组合技能设计!K$1,FALSE)</f>
        <v>5</v>
      </c>
      <c r="N10">
        <f>VLOOKUP(D10,组合技能设计!G:O,组合技能设计!L$1,FALSE)</f>
        <v>3</v>
      </c>
      <c r="O10">
        <f>VLOOKUP(D10,组合技能设计!G:O,组合技能设计!H$1,FALSE)</f>
        <v>2</v>
      </c>
      <c r="P10">
        <f>VLOOKUP(D10,组合技能设计!G:O,组合技能设计!M$1,FALSE)</f>
        <v>2</v>
      </c>
      <c r="Q10">
        <f>VLOOKUP(D10,组合技能设计!G:O,组合技能设计!N$1,FALSE)</f>
        <v>1</v>
      </c>
    </row>
    <row r="11" spans="4:17" x14ac:dyDescent="0.15">
      <c r="D11">
        <v>6</v>
      </c>
      <c r="E11" s="4" t="str">
        <f>VLOOKUP(D11,组合技能设计!G:O,组合技能设计!O$1,FALSE)</f>
        <v>组合·冰龙卷风</v>
      </c>
      <c r="F11" s="1" t="s">
        <v>1431</v>
      </c>
      <c r="G11">
        <f t="shared" si="0"/>
        <v>100503</v>
      </c>
      <c r="H11">
        <f t="shared" si="1"/>
        <v>100303</v>
      </c>
      <c r="I11">
        <f t="shared" si="2"/>
        <v>300001</v>
      </c>
      <c r="J11">
        <f t="shared" si="3"/>
        <v>100503</v>
      </c>
      <c r="K11">
        <f t="shared" si="4"/>
        <v>100303</v>
      </c>
      <c r="L11">
        <f t="shared" si="5"/>
        <v>300001</v>
      </c>
      <c r="M11">
        <f>VLOOKUP(D11,组合技能设计!G:O,组合技能设计!K$1,FALSE)</f>
        <v>5</v>
      </c>
      <c r="N11">
        <f>VLOOKUP(D11,组合技能设计!G:O,组合技能设计!L$1,FALSE)</f>
        <v>3</v>
      </c>
      <c r="O11">
        <f>VLOOKUP(D11,组合技能设计!G:O,组合技能设计!H$1,FALSE)</f>
        <v>3</v>
      </c>
      <c r="P11">
        <f>VLOOKUP(D11,组合技能设计!G:O,组合技能设计!M$1,FALSE)</f>
        <v>3</v>
      </c>
      <c r="Q11">
        <f>VLOOKUP(D11,组合技能设计!G:O,组合技能设计!N$1,FALSE)</f>
        <v>1</v>
      </c>
    </row>
    <row r="12" spans="4:17" x14ac:dyDescent="0.15">
      <c r="D12">
        <v>7</v>
      </c>
      <c r="E12" s="4" t="str">
        <f>VLOOKUP(D12,组合技能设计!G:O,组合技能设计!O$1,FALSE)</f>
        <v>组合·冰龙卷风</v>
      </c>
      <c r="F12" s="1" t="s">
        <v>1431</v>
      </c>
      <c r="G12">
        <f t="shared" si="0"/>
        <v>100602</v>
      </c>
      <c r="H12">
        <f t="shared" si="1"/>
        <v>100102</v>
      </c>
      <c r="I12">
        <f t="shared" si="2"/>
        <v>300001</v>
      </c>
      <c r="J12">
        <f t="shared" si="3"/>
        <v>100602</v>
      </c>
      <c r="K12">
        <f t="shared" si="4"/>
        <v>100102</v>
      </c>
      <c r="L12">
        <f t="shared" si="5"/>
        <v>300001</v>
      </c>
      <c r="M12">
        <f>VLOOKUP(D12,组合技能设计!G:O,组合技能设计!K$1,FALSE)</f>
        <v>6</v>
      </c>
      <c r="N12">
        <f>VLOOKUP(D12,组合技能设计!G:O,组合技能设计!L$1,FALSE)</f>
        <v>2</v>
      </c>
      <c r="O12">
        <f>VLOOKUP(D12,组合技能设计!G:O,组合技能设计!H$1,FALSE)</f>
        <v>1</v>
      </c>
      <c r="P12">
        <f>VLOOKUP(D12,组合技能设计!G:O,组合技能设计!M$1,FALSE)</f>
        <v>2</v>
      </c>
      <c r="Q12">
        <f>VLOOKUP(D12,组合技能设计!G:O,组合技能设计!N$1,FALSE)</f>
        <v>1</v>
      </c>
    </row>
    <row r="13" spans="4:17" x14ac:dyDescent="0.15">
      <c r="D13">
        <v>8</v>
      </c>
      <c r="E13" s="4" t="str">
        <f>VLOOKUP(D13,组合技能设计!G:O,组合技能设计!O$1,FALSE)</f>
        <v>组合·自然馈赠</v>
      </c>
      <c r="F13" s="1" t="s">
        <v>1431</v>
      </c>
      <c r="G13">
        <f t="shared" si="0"/>
        <v>100602</v>
      </c>
      <c r="H13">
        <f t="shared" si="1"/>
        <v>100202</v>
      </c>
      <c r="I13">
        <f t="shared" si="2"/>
        <v>300004</v>
      </c>
      <c r="J13">
        <f t="shared" si="3"/>
        <v>100602</v>
      </c>
      <c r="K13">
        <f t="shared" si="4"/>
        <v>100202</v>
      </c>
      <c r="L13">
        <f t="shared" si="5"/>
        <v>300004</v>
      </c>
      <c r="M13">
        <f>VLOOKUP(D13,组合技能设计!G:O,组合技能设计!K$1,FALSE)</f>
        <v>6</v>
      </c>
      <c r="N13">
        <f>VLOOKUP(D13,组合技能设计!G:O,组合技能设计!L$1,FALSE)</f>
        <v>2</v>
      </c>
      <c r="O13">
        <f>VLOOKUP(D13,组合技能设计!G:O,组合技能设计!H$1,FALSE)</f>
        <v>2</v>
      </c>
      <c r="P13">
        <f>VLOOKUP(D13,组合技能设计!G:O,组合技能设计!M$1,FALSE)</f>
        <v>2</v>
      </c>
      <c r="Q13">
        <f>VLOOKUP(D13,组合技能设计!G:O,组合技能设计!N$1,FALSE)</f>
        <v>4</v>
      </c>
    </row>
    <row r="14" spans="4:17" x14ac:dyDescent="0.15">
      <c r="D14">
        <v>9</v>
      </c>
      <c r="E14" s="4" t="str">
        <f>VLOOKUP(D14,组合技能设计!G:O,组合技能设计!O$1,FALSE)</f>
        <v>组合·自然馈赠</v>
      </c>
      <c r="F14" s="1" t="s">
        <v>1431</v>
      </c>
      <c r="G14">
        <f t="shared" si="0"/>
        <v>100602</v>
      </c>
      <c r="H14">
        <f t="shared" si="1"/>
        <v>100302</v>
      </c>
      <c r="I14">
        <f t="shared" si="2"/>
        <v>300004</v>
      </c>
      <c r="J14">
        <f t="shared" si="3"/>
        <v>100602</v>
      </c>
      <c r="K14">
        <f t="shared" si="4"/>
        <v>100302</v>
      </c>
      <c r="L14">
        <f t="shared" si="5"/>
        <v>300004</v>
      </c>
      <c r="M14">
        <f>VLOOKUP(D14,组合技能设计!G:O,组合技能设计!K$1,FALSE)</f>
        <v>6</v>
      </c>
      <c r="N14">
        <f>VLOOKUP(D14,组合技能设计!G:O,组合技能设计!L$1,FALSE)</f>
        <v>2</v>
      </c>
      <c r="O14">
        <f>VLOOKUP(D14,组合技能设计!G:O,组合技能设计!H$1,FALSE)</f>
        <v>3</v>
      </c>
      <c r="P14">
        <f>VLOOKUP(D14,组合技能设计!G:O,组合技能设计!M$1,FALSE)</f>
        <v>2</v>
      </c>
      <c r="Q14">
        <f>VLOOKUP(D14,组合技能设计!G:O,组合技能设计!N$1,FALSE)</f>
        <v>4</v>
      </c>
    </row>
    <row r="15" spans="4:17" x14ac:dyDescent="0.15">
      <c r="D15">
        <v>10</v>
      </c>
      <c r="E15" s="4" t="str">
        <f>VLOOKUP(D15,组合技能设计!G:O,组合技能设计!O$1,FALSE)</f>
        <v>组合·自然馈赠</v>
      </c>
      <c r="F15" s="1" t="s">
        <v>1431</v>
      </c>
      <c r="G15">
        <f t="shared" si="0"/>
        <v>100702</v>
      </c>
      <c r="H15">
        <f t="shared" si="1"/>
        <v>100103</v>
      </c>
      <c r="I15">
        <f t="shared" si="2"/>
        <v>300004</v>
      </c>
      <c r="J15">
        <f t="shared" si="3"/>
        <v>100702</v>
      </c>
      <c r="K15">
        <f t="shared" si="4"/>
        <v>100103</v>
      </c>
      <c r="L15">
        <f t="shared" si="5"/>
        <v>300004</v>
      </c>
      <c r="M15">
        <f>VLOOKUP(D15,组合技能设计!G:O,组合技能设计!K$1,FALSE)</f>
        <v>7</v>
      </c>
      <c r="N15">
        <f>VLOOKUP(D15,组合技能设计!G:O,组合技能设计!L$1,FALSE)</f>
        <v>2</v>
      </c>
      <c r="O15">
        <f>VLOOKUP(D15,组合技能设计!G:O,组合技能设计!H$1,FALSE)</f>
        <v>1</v>
      </c>
      <c r="P15">
        <f>VLOOKUP(D15,组合技能设计!G:O,组合技能设计!M$1,FALSE)</f>
        <v>3</v>
      </c>
      <c r="Q15">
        <f>VLOOKUP(D15,组合技能设计!G:O,组合技能设计!N$1,FALSE)</f>
        <v>4</v>
      </c>
    </row>
    <row r="16" spans="4:17" x14ac:dyDescent="0.15">
      <c r="D16">
        <v>11</v>
      </c>
      <c r="E16" s="4" t="str">
        <f>VLOOKUP(D16,组合技能设计!G:O,组合技能设计!O$1,FALSE)</f>
        <v>组合·自然馈赠</v>
      </c>
      <c r="F16" s="1" t="s">
        <v>1431</v>
      </c>
      <c r="G16">
        <f t="shared" si="0"/>
        <v>100702</v>
      </c>
      <c r="H16">
        <f t="shared" si="1"/>
        <v>100202</v>
      </c>
      <c r="I16">
        <f t="shared" si="2"/>
        <v>300004</v>
      </c>
      <c r="J16">
        <f t="shared" si="3"/>
        <v>100702</v>
      </c>
      <c r="K16">
        <f t="shared" si="4"/>
        <v>100202</v>
      </c>
      <c r="L16">
        <f t="shared" si="5"/>
        <v>300004</v>
      </c>
      <c r="M16">
        <f>VLOOKUP(D16,组合技能设计!G:O,组合技能设计!K$1,FALSE)</f>
        <v>7</v>
      </c>
      <c r="N16">
        <f>VLOOKUP(D16,组合技能设计!G:O,组合技能设计!L$1,FALSE)</f>
        <v>2</v>
      </c>
      <c r="O16">
        <f>VLOOKUP(D16,组合技能设计!G:O,组合技能设计!H$1,FALSE)</f>
        <v>2</v>
      </c>
      <c r="P16">
        <f>VLOOKUP(D16,组合技能设计!G:O,组合技能设计!M$1,FALSE)</f>
        <v>2</v>
      </c>
      <c r="Q16">
        <f>VLOOKUP(D16,组合技能设计!G:O,组合技能设计!N$1,FALSE)</f>
        <v>4</v>
      </c>
    </row>
    <row r="17" spans="4:17" x14ac:dyDescent="0.15">
      <c r="D17">
        <v>12</v>
      </c>
      <c r="E17" s="4" t="str">
        <f>VLOOKUP(D17,组合技能设计!G:O,组合技能设计!O$1,FALSE)</f>
        <v>组合·玄水巨浪</v>
      </c>
      <c r="F17" s="1" t="s">
        <v>1431</v>
      </c>
      <c r="G17">
        <f t="shared" si="0"/>
        <v>100702</v>
      </c>
      <c r="H17">
        <f t="shared" si="1"/>
        <v>100302</v>
      </c>
      <c r="I17">
        <f t="shared" si="2"/>
        <v>300006</v>
      </c>
      <c r="J17">
        <f t="shared" si="3"/>
        <v>100702</v>
      </c>
      <c r="K17">
        <f t="shared" si="4"/>
        <v>100302</v>
      </c>
      <c r="L17">
        <f t="shared" si="5"/>
        <v>300006</v>
      </c>
      <c r="M17">
        <f>VLOOKUP(D17,组合技能设计!G:O,组合技能设计!K$1,FALSE)</f>
        <v>7</v>
      </c>
      <c r="N17">
        <f>VLOOKUP(D17,组合技能设计!G:O,组合技能设计!L$1,FALSE)</f>
        <v>2</v>
      </c>
      <c r="O17">
        <f>VLOOKUP(D17,组合技能设计!G:O,组合技能设计!H$1,FALSE)</f>
        <v>3</v>
      </c>
      <c r="P17">
        <f>VLOOKUP(D17,组合技能设计!G:O,组合技能设计!M$1,FALSE)</f>
        <v>2</v>
      </c>
      <c r="Q17">
        <f>VLOOKUP(D17,组合技能设计!G:O,组合技能设计!N$1,FALSE)</f>
        <v>6</v>
      </c>
    </row>
    <row r="18" spans="4:17" x14ac:dyDescent="0.15">
      <c r="D18">
        <v>13</v>
      </c>
      <c r="E18" s="4" t="str">
        <f>VLOOKUP(D18,组合技能设计!G:O,组合技能设计!O$1,FALSE)</f>
        <v>组合·自然馈赠</v>
      </c>
      <c r="F18" s="1" t="s">
        <v>1431</v>
      </c>
      <c r="G18">
        <f t="shared" si="0"/>
        <v>100803</v>
      </c>
      <c r="H18">
        <f t="shared" si="1"/>
        <v>100103</v>
      </c>
      <c r="I18">
        <f t="shared" si="2"/>
        <v>300004</v>
      </c>
      <c r="J18">
        <f t="shared" si="3"/>
        <v>100803</v>
      </c>
      <c r="K18">
        <f t="shared" si="4"/>
        <v>100103</v>
      </c>
      <c r="L18">
        <f t="shared" si="5"/>
        <v>300004</v>
      </c>
      <c r="M18">
        <f>VLOOKUP(D18,组合技能设计!G:O,组合技能设计!K$1,FALSE)</f>
        <v>8</v>
      </c>
      <c r="N18">
        <f>VLOOKUP(D18,组合技能设计!G:O,组合技能设计!L$1,FALSE)</f>
        <v>3</v>
      </c>
      <c r="O18">
        <f>VLOOKUP(D18,组合技能设计!G:O,组合技能设计!H$1,FALSE)</f>
        <v>1</v>
      </c>
      <c r="P18">
        <f>VLOOKUP(D18,组合技能设计!G:O,组合技能设计!M$1,FALSE)</f>
        <v>3</v>
      </c>
      <c r="Q18">
        <f>VLOOKUP(D18,组合技能设计!G:O,组合技能设计!N$1,FALSE)</f>
        <v>4</v>
      </c>
    </row>
    <row r="19" spans="4:17" x14ac:dyDescent="0.15">
      <c r="D19">
        <v>14</v>
      </c>
      <c r="E19" s="4" t="str">
        <f>VLOOKUP(D19,组合技能设计!G:O,组合技能设计!O$1,FALSE)</f>
        <v>组合·雪飘千里</v>
      </c>
      <c r="F19" s="1" t="s">
        <v>1431</v>
      </c>
      <c r="G19">
        <f t="shared" si="0"/>
        <v>100803</v>
      </c>
      <c r="H19">
        <f t="shared" si="1"/>
        <v>100203</v>
      </c>
      <c r="I19">
        <f t="shared" si="2"/>
        <v>300007</v>
      </c>
      <c r="J19">
        <f t="shared" si="3"/>
        <v>100803</v>
      </c>
      <c r="K19">
        <f t="shared" si="4"/>
        <v>100203</v>
      </c>
      <c r="L19">
        <f t="shared" si="5"/>
        <v>300007</v>
      </c>
      <c r="M19">
        <f>VLOOKUP(D19,组合技能设计!G:O,组合技能设计!K$1,FALSE)</f>
        <v>8</v>
      </c>
      <c r="N19">
        <f>VLOOKUP(D19,组合技能设计!G:O,组合技能设计!L$1,FALSE)</f>
        <v>3</v>
      </c>
      <c r="O19">
        <f>VLOOKUP(D19,组合技能设计!G:O,组合技能设计!H$1,FALSE)</f>
        <v>2</v>
      </c>
      <c r="P19">
        <f>VLOOKUP(D19,组合技能设计!G:O,组合技能设计!M$1,FALSE)</f>
        <v>3</v>
      </c>
      <c r="Q19">
        <f>VLOOKUP(D19,组合技能设计!G:O,组合技能设计!N$1,FALSE)</f>
        <v>7</v>
      </c>
    </row>
    <row r="20" spans="4:17" x14ac:dyDescent="0.15">
      <c r="D20">
        <v>15</v>
      </c>
      <c r="E20" s="4" t="str">
        <f>VLOOKUP(D20,组合技能设计!G:O,组合技能设计!O$1,FALSE)</f>
        <v>组合·玄水巨浪</v>
      </c>
      <c r="F20" s="1" t="s">
        <v>1431</v>
      </c>
      <c r="G20">
        <f t="shared" si="0"/>
        <v>100803</v>
      </c>
      <c r="H20">
        <f t="shared" si="1"/>
        <v>100303</v>
      </c>
      <c r="I20">
        <f t="shared" si="2"/>
        <v>300006</v>
      </c>
      <c r="J20">
        <f t="shared" si="3"/>
        <v>100803</v>
      </c>
      <c r="K20">
        <f t="shared" si="4"/>
        <v>100303</v>
      </c>
      <c r="L20">
        <f t="shared" si="5"/>
        <v>300006</v>
      </c>
      <c r="M20">
        <f>VLOOKUP(D20,组合技能设计!G:O,组合技能设计!K$1,FALSE)</f>
        <v>8</v>
      </c>
      <c r="N20">
        <f>VLOOKUP(D20,组合技能设计!G:O,组合技能设计!L$1,FALSE)</f>
        <v>3</v>
      </c>
      <c r="O20">
        <f>VLOOKUP(D20,组合技能设计!G:O,组合技能设计!H$1,FALSE)</f>
        <v>3</v>
      </c>
      <c r="P20">
        <f>VLOOKUP(D20,组合技能设计!G:O,组合技能设计!M$1,FALSE)</f>
        <v>3</v>
      </c>
      <c r="Q20">
        <f>VLOOKUP(D20,组合技能设计!G:O,组合技能设计!N$1,FALSE)</f>
        <v>6</v>
      </c>
    </row>
    <row r="21" spans="4:17" x14ac:dyDescent="0.15">
      <c r="D21">
        <v>16</v>
      </c>
      <c r="E21" s="4" t="str">
        <f>VLOOKUP(D21,组合技能设计!G:O,组合技能设计!O$1,FALSE)</f>
        <v>组合·诅咒</v>
      </c>
      <c r="F21" s="1" t="s">
        <v>1431</v>
      </c>
      <c r="G21">
        <f t="shared" si="0"/>
        <v>100903</v>
      </c>
      <c r="H21">
        <f t="shared" si="1"/>
        <v>100103</v>
      </c>
      <c r="I21">
        <f t="shared" si="2"/>
        <v>300005</v>
      </c>
      <c r="J21">
        <f t="shared" si="3"/>
        <v>100903</v>
      </c>
      <c r="K21">
        <f t="shared" si="4"/>
        <v>100103</v>
      </c>
      <c r="L21">
        <f t="shared" si="5"/>
        <v>300005</v>
      </c>
      <c r="M21">
        <f>VLOOKUP(D21,组合技能设计!G:O,组合技能设计!K$1,FALSE)</f>
        <v>9</v>
      </c>
      <c r="N21">
        <f>VLOOKUP(D21,组合技能设计!G:O,组合技能设计!L$1,FALSE)</f>
        <v>3</v>
      </c>
      <c r="O21">
        <f>VLOOKUP(D21,组合技能设计!G:O,组合技能设计!H$1,FALSE)</f>
        <v>1</v>
      </c>
      <c r="P21">
        <f>VLOOKUP(D21,组合技能设计!G:O,组合技能设计!M$1,FALSE)</f>
        <v>3</v>
      </c>
      <c r="Q21">
        <f>VLOOKUP(D21,组合技能设计!G:O,组合技能设计!N$1,FALSE)</f>
        <v>5</v>
      </c>
    </row>
    <row r="22" spans="4:17" x14ac:dyDescent="0.15">
      <c r="D22">
        <v>17</v>
      </c>
      <c r="E22" s="4" t="str">
        <f>VLOOKUP(D22,组合技能设计!G:O,组合技能设计!O$1,FALSE)</f>
        <v>组合·诅咒</v>
      </c>
      <c r="F22" s="1" t="s">
        <v>1431</v>
      </c>
      <c r="G22">
        <f t="shared" si="0"/>
        <v>100903</v>
      </c>
      <c r="H22">
        <f t="shared" si="1"/>
        <v>100203</v>
      </c>
      <c r="I22">
        <f t="shared" si="2"/>
        <v>300005</v>
      </c>
      <c r="J22">
        <f t="shared" si="3"/>
        <v>100903</v>
      </c>
      <c r="K22">
        <f t="shared" si="4"/>
        <v>100203</v>
      </c>
      <c r="L22">
        <f t="shared" si="5"/>
        <v>300005</v>
      </c>
      <c r="M22">
        <f>VLOOKUP(D22,组合技能设计!G:O,组合技能设计!K$1,FALSE)</f>
        <v>9</v>
      </c>
      <c r="N22">
        <f>VLOOKUP(D22,组合技能设计!G:O,组合技能设计!L$1,FALSE)</f>
        <v>3</v>
      </c>
      <c r="O22">
        <f>VLOOKUP(D22,组合技能设计!G:O,组合技能设计!H$1,FALSE)</f>
        <v>2</v>
      </c>
      <c r="P22">
        <f>VLOOKUP(D22,组合技能设计!G:O,组合技能设计!M$1,FALSE)</f>
        <v>3</v>
      </c>
      <c r="Q22">
        <f>VLOOKUP(D22,组合技能设计!G:O,组合技能设计!N$1,FALSE)</f>
        <v>5</v>
      </c>
    </row>
    <row r="23" spans="4:17" x14ac:dyDescent="0.15">
      <c r="D23">
        <v>18</v>
      </c>
      <c r="E23" s="4" t="str">
        <f>VLOOKUP(D23,组合技能设计!G:O,组合技能设计!O$1,FALSE)</f>
        <v>组合·冰龙卷风</v>
      </c>
      <c r="F23" s="1" t="s">
        <v>1431</v>
      </c>
      <c r="G23">
        <f t="shared" si="0"/>
        <v>100902</v>
      </c>
      <c r="H23">
        <f t="shared" si="1"/>
        <v>100303</v>
      </c>
      <c r="I23">
        <f t="shared" si="2"/>
        <v>300001</v>
      </c>
      <c r="J23">
        <f t="shared" si="3"/>
        <v>100902</v>
      </c>
      <c r="K23">
        <f t="shared" si="4"/>
        <v>100303</v>
      </c>
      <c r="L23">
        <f t="shared" si="5"/>
        <v>300001</v>
      </c>
      <c r="M23">
        <f>VLOOKUP(D23,组合技能设计!G:O,组合技能设计!K$1,FALSE)</f>
        <v>9</v>
      </c>
      <c r="N23">
        <f>VLOOKUP(D23,组合技能设计!G:O,组合技能设计!L$1,FALSE)</f>
        <v>2</v>
      </c>
      <c r="O23">
        <f>VLOOKUP(D23,组合技能设计!G:O,组合技能设计!H$1,FALSE)</f>
        <v>3</v>
      </c>
      <c r="P23">
        <f>VLOOKUP(D23,组合技能设计!G:O,组合技能设计!M$1,FALSE)</f>
        <v>3</v>
      </c>
      <c r="Q23">
        <f>VLOOKUP(D23,组合技能设计!G:O,组合技能设计!N$1,FALSE)</f>
        <v>1</v>
      </c>
    </row>
    <row r="24" spans="4:17" x14ac:dyDescent="0.15">
      <c r="D24">
        <v>19</v>
      </c>
      <c r="E24" s="4" t="str">
        <f>VLOOKUP(D24,组合技能设计!G:O,组合技能设计!O$1,FALSE)</f>
        <v>组合·雪飘千里</v>
      </c>
      <c r="F24" s="1" t="s">
        <v>1431</v>
      </c>
      <c r="G24">
        <f t="shared" si="0"/>
        <v>101002</v>
      </c>
      <c r="H24">
        <f t="shared" si="1"/>
        <v>100102</v>
      </c>
      <c r="I24">
        <f t="shared" si="2"/>
        <v>300007</v>
      </c>
      <c r="J24">
        <f t="shared" si="3"/>
        <v>101002</v>
      </c>
      <c r="K24">
        <f t="shared" si="4"/>
        <v>100102</v>
      </c>
      <c r="L24">
        <f t="shared" si="5"/>
        <v>300007</v>
      </c>
      <c r="M24">
        <f>VLOOKUP(D24,组合技能设计!G:O,组合技能设计!K$1,FALSE)</f>
        <v>10</v>
      </c>
      <c r="N24">
        <f>VLOOKUP(D24,组合技能设计!G:O,组合技能设计!L$1,FALSE)</f>
        <v>2</v>
      </c>
      <c r="O24">
        <f>VLOOKUP(D24,组合技能设计!G:O,组合技能设计!H$1,FALSE)</f>
        <v>1</v>
      </c>
      <c r="P24">
        <f>VLOOKUP(D24,组合技能设计!G:O,组合技能设计!M$1,FALSE)</f>
        <v>2</v>
      </c>
      <c r="Q24">
        <f>VLOOKUP(D24,组合技能设计!G:O,组合技能设计!N$1,FALSE)</f>
        <v>7</v>
      </c>
    </row>
    <row r="25" spans="4:17" x14ac:dyDescent="0.15">
      <c r="D25">
        <v>20</v>
      </c>
      <c r="E25" s="4" t="str">
        <f>VLOOKUP(D25,组合技能设计!G:O,组合技能设计!O$1,FALSE)</f>
        <v>组合·玄水巨浪</v>
      </c>
      <c r="F25" s="1" t="s">
        <v>1431</v>
      </c>
      <c r="G25">
        <f t="shared" si="0"/>
        <v>101002</v>
      </c>
      <c r="H25">
        <f t="shared" si="1"/>
        <v>100203</v>
      </c>
      <c r="I25">
        <f t="shared" si="2"/>
        <v>300006</v>
      </c>
      <c r="J25">
        <f t="shared" si="3"/>
        <v>101002</v>
      </c>
      <c r="K25">
        <f t="shared" si="4"/>
        <v>100203</v>
      </c>
      <c r="L25">
        <f t="shared" si="5"/>
        <v>300006</v>
      </c>
      <c r="M25">
        <f>VLOOKUP(D25,组合技能设计!G:O,组合技能设计!K$1,FALSE)</f>
        <v>10</v>
      </c>
      <c r="N25">
        <f>VLOOKUP(D25,组合技能设计!G:O,组合技能设计!L$1,FALSE)</f>
        <v>2</v>
      </c>
      <c r="O25">
        <f>VLOOKUP(D25,组合技能设计!G:O,组合技能设计!H$1,FALSE)</f>
        <v>2</v>
      </c>
      <c r="P25">
        <f>VLOOKUP(D25,组合技能设计!G:O,组合技能设计!M$1,FALSE)</f>
        <v>3</v>
      </c>
      <c r="Q25">
        <f>VLOOKUP(D25,组合技能设计!G:O,组合技能设计!N$1,FALSE)</f>
        <v>6</v>
      </c>
    </row>
    <row r="26" spans="4:17" x14ac:dyDescent="0.15">
      <c r="D26">
        <v>21</v>
      </c>
      <c r="E26" s="4" t="str">
        <f>VLOOKUP(D26,组合技能设计!G:O,组合技能设计!O$1,FALSE)</f>
        <v>组合·守护之力</v>
      </c>
      <c r="F26" s="1" t="s">
        <v>1431</v>
      </c>
      <c r="G26">
        <f t="shared" si="0"/>
        <v>101003</v>
      </c>
      <c r="H26">
        <f t="shared" si="1"/>
        <v>100302</v>
      </c>
      <c r="I26">
        <f t="shared" si="2"/>
        <v>300002</v>
      </c>
      <c r="J26">
        <f t="shared" si="3"/>
        <v>101003</v>
      </c>
      <c r="K26">
        <f t="shared" si="4"/>
        <v>100302</v>
      </c>
      <c r="L26">
        <f t="shared" si="5"/>
        <v>300002</v>
      </c>
      <c r="M26">
        <f>VLOOKUP(D26,组合技能设计!G:O,组合技能设计!K$1,FALSE)</f>
        <v>10</v>
      </c>
      <c r="N26">
        <f>VLOOKUP(D26,组合技能设计!G:O,组合技能设计!L$1,FALSE)</f>
        <v>3</v>
      </c>
      <c r="O26">
        <f>VLOOKUP(D26,组合技能设计!G:O,组合技能设计!H$1,FALSE)</f>
        <v>3</v>
      </c>
      <c r="P26">
        <f>VLOOKUP(D26,组合技能设计!G:O,组合技能设计!M$1,FALSE)</f>
        <v>2</v>
      </c>
      <c r="Q26">
        <f>VLOOKUP(D26,组合技能设计!G:O,组合技能设计!N$1,FALSE)</f>
        <v>2</v>
      </c>
    </row>
    <row r="27" spans="4:17" x14ac:dyDescent="0.15">
      <c r="D27">
        <v>22</v>
      </c>
      <c r="E27" s="4" t="str">
        <f>VLOOKUP(D27,组合技能设计!G:O,组合技能设计!O$1,FALSE)</f>
        <v>组合·守护之力</v>
      </c>
      <c r="F27" s="1" t="s">
        <v>1431</v>
      </c>
      <c r="G27">
        <f t="shared" si="0"/>
        <v>101102</v>
      </c>
      <c r="H27">
        <f t="shared" si="1"/>
        <v>100103</v>
      </c>
      <c r="I27">
        <f t="shared" si="2"/>
        <v>300002</v>
      </c>
      <c r="J27">
        <f t="shared" si="3"/>
        <v>101102</v>
      </c>
      <c r="K27">
        <f t="shared" si="4"/>
        <v>100103</v>
      </c>
      <c r="L27">
        <f t="shared" si="5"/>
        <v>300002</v>
      </c>
      <c r="M27">
        <f>VLOOKUP(D27,组合技能设计!G:O,组合技能设计!K$1,FALSE)</f>
        <v>11</v>
      </c>
      <c r="N27">
        <f>VLOOKUP(D27,组合技能设计!G:O,组合技能设计!L$1,FALSE)</f>
        <v>2</v>
      </c>
      <c r="O27">
        <f>VLOOKUP(D27,组合技能设计!G:O,组合技能设计!H$1,FALSE)</f>
        <v>1</v>
      </c>
      <c r="P27">
        <f>VLOOKUP(D27,组合技能设计!G:O,组合技能设计!M$1,FALSE)</f>
        <v>3</v>
      </c>
      <c r="Q27">
        <f>VLOOKUP(D27,组合技能设计!G:O,组合技能设计!N$1,FALSE)</f>
        <v>2</v>
      </c>
    </row>
    <row r="28" spans="4:17" x14ac:dyDescent="0.15">
      <c r="D28">
        <v>23</v>
      </c>
      <c r="E28" s="4" t="str">
        <f>VLOOKUP(D28,组合技能设计!G:O,组合技能设计!O$1,FALSE)</f>
        <v>组合·自然馈赠</v>
      </c>
      <c r="F28" s="1" t="s">
        <v>1431</v>
      </c>
      <c r="G28">
        <f t="shared" si="0"/>
        <v>101103</v>
      </c>
      <c r="H28">
        <f t="shared" si="1"/>
        <v>100203</v>
      </c>
      <c r="I28">
        <f t="shared" si="2"/>
        <v>300004</v>
      </c>
      <c r="J28">
        <f t="shared" si="3"/>
        <v>101103</v>
      </c>
      <c r="K28">
        <f t="shared" si="4"/>
        <v>100203</v>
      </c>
      <c r="L28">
        <f t="shared" si="5"/>
        <v>300004</v>
      </c>
      <c r="M28">
        <f>VLOOKUP(D28,组合技能设计!G:O,组合技能设计!K$1,FALSE)</f>
        <v>11</v>
      </c>
      <c r="N28">
        <f>VLOOKUP(D28,组合技能设计!G:O,组合技能设计!L$1,FALSE)</f>
        <v>3</v>
      </c>
      <c r="O28">
        <f>VLOOKUP(D28,组合技能设计!G:O,组合技能设计!H$1,FALSE)</f>
        <v>2</v>
      </c>
      <c r="P28">
        <f>VLOOKUP(D28,组合技能设计!G:O,组合技能设计!M$1,FALSE)</f>
        <v>3</v>
      </c>
      <c r="Q28">
        <f>VLOOKUP(D28,组合技能设计!G:O,组合技能设计!N$1,FALSE)</f>
        <v>4</v>
      </c>
    </row>
    <row r="29" spans="4:17" x14ac:dyDescent="0.15">
      <c r="D29">
        <v>24</v>
      </c>
      <c r="E29" s="4" t="str">
        <f>VLOOKUP(D29,组合技能设计!G:O,组合技能设计!O$1,FALSE)</f>
        <v>组合·死神之怒</v>
      </c>
      <c r="F29" s="1" t="s">
        <v>1431</v>
      </c>
      <c r="G29">
        <f t="shared" si="0"/>
        <v>101103</v>
      </c>
      <c r="H29">
        <f t="shared" si="1"/>
        <v>100303</v>
      </c>
      <c r="I29">
        <f t="shared" si="2"/>
        <v>300003</v>
      </c>
      <c r="J29">
        <f t="shared" si="3"/>
        <v>101103</v>
      </c>
      <c r="K29">
        <f t="shared" si="4"/>
        <v>100303</v>
      </c>
      <c r="L29">
        <f t="shared" si="5"/>
        <v>300003</v>
      </c>
      <c r="M29">
        <f>VLOOKUP(D29,组合技能设计!G:O,组合技能设计!K$1,FALSE)</f>
        <v>11</v>
      </c>
      <c r="N29">
        <f>VLOOKUP(D29,组合技能设计!G:O,组合技能设计!L$1,FALSE)</f>
        <v>3</v>
      </c>
      <c r="O29">
        <f>VLOOKUP(D29,组合技能设计!G:O,组合技能设计!H$1,FALSE)</f>
        <v>3</v>
      </c>
      <c r="P29">
        <f>VLOOKUP(D29,组合技能设计!G:O,组合技能设计!M$1,FALSE)</f>
        <v>3</v>
      </c>
      <c r="Q29">
        <f>VLOOKUP(D29,组合技能设计!G:O,组合技能设计!N$1,FALSE)</f>
        <v>3</v>
      </c>
    </row>
    <row r="30" spans="4:17" x14ac:dyDescent="0.15">
      <c r="D30">
        <v>25</v>
      </c>
      <c r="E30" s="4" t="str">
        <f>VLOOKUP(D30,组合技能设计!G:O,组合技能设计!O$1,FALSE)</f>
        <v>组合·守护之力</v>
      </c>
      <c r="F30" s="1" t="s">
        <v>1431</v>
      </c>
      <c r="G30">
        <f t="shared" si="0"/>
        <v>101202</v>
      </c>
      <c r="H30">
        <f t="shared" si="1"/>
        <v>100102</v>
      </c>
      <c r="I30">
        <f t="shared" si="2"/>
        <v>300002</v>
      </c>
      <c r="J30">
        <f t="shared" si="3"/>
        <v>101202</v>
      </c>
      <c r="K30">
        <f t="shared" si="4"/>
        <v>100102</v>
      </c>
      <c r="L30">
        <f t="shared" si="5"/>
        <v>300002</v>
      </c>
      <c r="M30">
        <f>VLOOKUP(D30,组合技能设计!G:O,组合技能设计!K$1,FALSE)</f>
        <v>12</v>
      </c>
      <c r="N30">
        <f>VLOOKUP(D30,组合技能设计!G:O,组合技能设计!L$1,FALSE)</f>
        <v>2</v>
      </c>
      <c r="O30">
        <f>VLOOKUP(D30,组合技能设计!G:O,组合技能设计!H$1,FALSE)</f>
        <v>1</v>
      </c>
      <c r="P30">
        <f>VLOOKUP(D30,组合技能设计!G:O,组合技能设计!M$1,FALSE)</f>
        <v>2</v>
      </c>
      <c r="Q30">
        <f>VLOOKUP(D30,组合技能设计!G:O,组合技能设计!N$1,FALSE)</f>
        <v>2</v>
      </c>
    </row>
    <row r="31" spans="4:17" x14ac:dyDescent="0.15">
      <c r="D31">
        <v>26</v>
      </c>
      <c r="E31" s="4" t="str">
        <f>VLOOKUP(D31,组合技能设计!G:O,组合技能设计!O$1,FALSE)</f>
        <v>组合·紫雷闪</v>
      </c>
      <c r="F31" s="1" t="s">
        <v>1431</v>
      </c>
      <c r="G31">
        <f t="shared" si="0"/>
        <v>101202</v>
      </c>
      <c r="H31">
        <f t="shared" si="1"/>
        <v>100202</v>
      </c>
      <c r="I31">
        <f t="shared" si="2"/>
        <v>300008</v>
      </c>
      <c r="J31">
        <f t="shared" si="3"/>
        <v>101202</v>
      </c>
      <c r="K31">
        <f t="shared" si="4"/>
        <v>100202</v>
      </c>
      <c r="L31">
        <f t="shared" si="5"/>
        <v>300008</v>
      </c>
      <c r="M31">
        <f>VLOOKUP(D31,组合技能设计!G:O,组合技能设计!K$1,FALSE)</f>
        <v>12</v>
      </c>
      <c r="N31">
        <f>VLOOKUP(D31,组合技能设计!G:O,组合技能设计!L$1,FALSE)</f>
        <v>2</v>
      </c>
      <c r="O31">
        <f>VLOOKUP(D31,组合技能设计!G:O,组合技能设计!H$1,FALSE)</f>
        <v>2</v>
      </c>
      <c r="P31">
        <f>VLOOKUP(D31,组合技能设计!G:O,组合技能设计!M$1,FALSE)</f>
        <v>2</v>
      </c>
      <c r="Q31">
        <f>VLOOKUP(D31,组合技能设计!G:O,组合技能设计!N$1,FALSE)</f>
        <v>8</v>
      </c>
    </row>
    <row r="32" spans="4:17" x14ac:dyDescent="0.15">
      <c r="D32">
        <v>27</v>
      </c>
      <c r="E32" s="4" t="str">
        <f>VLOOKUP(D32,组合技能设计!G:O,组合技能设计!O$1,FALSE)</f>
        <v>组合·雪飘千里</v>
      </c>
      <c r="F32" s="1" t="s">
        <v>1431</v>
      </c>
      <c r="G32">
        <f t="shared" si="0"/>
        <v>101203</v>
      </c>
      <c r="H32">
        <f t="shared" si="1"/>
        <v>100303</v>
      </c>
      <c r="I32">
        <f t="shared" si="2"/>
        <v>300007</v>
      </c>
      <c r="J32">
        <f t="shared" si="3"/>
        <v>101203</v>
      </c>
      <c r="K32">
        <f t="shared" si="4"/>
        <v>100303</v>
      </c>
      <c r="L32">
        <f t="shared" si="5"/>
        <v>300007</v>
      </c>
      <c r="M32">
        <f>VLOOKUP(D32,组合技能设计!G:O,组合技能设计!K$1,FALSE)</f>
        <v>12</v>
      </c>
      <c r="N32">
        <f>VLOOKUP(D32,组合技能设计!G:O,组合技能设计!L$1,FALSE)</f>
        <v>3</v>
      </c>
      <c r="O32">
        <f>VLOOKUP(D32,组合技能设计!G:O,组合技能设计!H$1,FALSE)</f>
        <v>3</v>
      </c>
      <c r="P32">
        <f>VLOOKUP(D32,组合技能设计!G:O,组合技能设计!M$1,FALSE)</f>
        <v>3</v>
      </c>
      <c r="Q32">
        <f>VLOOKUP(D32,组合技能设计!G:O,组合技能设计!N$1,FALSE)</f>
        <v>7</v>
      </c>
    </row>
    <row r="33" spans="4:17" x14ac:dyDescent="0.15">
      <c r="D33">
        <v>28</v>
      </c>
      <c r="E33" s="4" t="str">
        <f>VLOOKUP(D33,组合技能设计!G:O,组合技能设计!O$1,FALSE)</f>
        <v>组合·死神之怒</v>
      </c>
      <c r="F33" s="1" t="s">
        <v>1431</v>
      </c>
      <c r="G33">
        <f t="shared" si="0"/>
        <v>101303</v>
      </c>
      <c r="H33">
        <f t="shared" si="1"/>
        <v>100102</v>
      </c>
      <c r="I33">
        <f t="shared" si="2"/>
        <v>300003</v>
      </c>
      <c r="J33">
        <f t="shared" si="3"/>
        <v>101303</v>
      </c>
      <c r="K33">
        <f t="shared" si="4"/>
        <v>100102</v>
      </c>
      <c r="L33">
        <f t="shared" si="5"/>
        <v>300003</v>
      </c>
      <c r="M33">
        <f>VLOOKUP(D33,组合技能设计!G:O,组合技能设计!K$1,FALSE)</f>
        <v>13</v>
      </c>
      <c r="N33">
        <f>VLOOKUP(D33,组合技能设计!G:O,组合技能设计!L$1,FALSE)</f>
        <v>3</v>
      </c>
      <c r="O33">
        <f>VLOOKUP(D33,组合技能设计!G:O,组合技能设计!H$1,FALSE)</f>
        <v>1</v>
      </c>
      <c r="P33">
        <f>VLOOKUP(D33,组合技能设计!G:O,组合技能设计!M$1,FALSE)</f>
        <v>2</v>
      </c>
      <c r="Q33">
        <f>VLOOKUP(D33,组合技能设计!G:O,组合技能设计!N$1,FALSE)</f>
        <v>3</v>
      </c>
    </row>
    <row r="34" spans="4:17" x14ac:dyDescent="0.15">
      <c r="D34">
        <v>29</v>
      </c>
      <c r="E34" s="4" t="str">
        <f>VLOOKUP(D34,组合技能设计!G:O,组合技能设计!O$1,FALSE)</f>
        <v>组合·死神之怒</v>
      </c>
      <c r="F34" s="1" t="s">
        <v>1431</v>
      </c>
      <c r="G34">
        <f t="shared" si="0"/>
        <v>101303</v>
      </c>
      <c r="H34">
        <f t="shared" si="1"/>
        <v>100202</v>
      </c>
      <c r="I34">
        <f t="shared" si="2"/>
        <v>300003</v>
      </c>
      <c r="J34">
        <f t="shared" si="3"/>
        <v>101303</v>
      </c>
      <c r="K34">
        <f t="shared" si="4"/>
        <v>100202</v>
      </c>
      <c r="L34">
        <f t="shared" si="5"/>
        <v>300003</v>
      </c>
      <c r="M34">
        <f>VLOOKUP(D34,组合技能设计!G:O,组合技能设计!K$1,FALSE)</f>
        <v>13</v>
      </c>
      <c r="N34">
        <f>VLOOKUP(D34,组合技能设计!G:O,组合技能设计!L$1,FALSE)</f>
        <v>3</v>
      </c>
      <c r="O34">
        <f>VLOOKUP(D34,组合技能设计!G:O,组合技能设计!H$1,FALSE)</f>
        <v>2</v>
      </c>
      <c r="P34">
        <f>VLOOKUP(D34,组合技能设计!G:O,组合技能设计!M$1,FALSE)</f>
        <v>2</v>
      </c>
      <c r="Q34">
        <f>VLOOKUP(D34,组合技能设计!G:O,组合技能设计!N$1,FALSE)</f>
        <v>3</v>
      </c>
    </row>
    <row r="35" spans="4:17" x14ac:dyDescent="0.15">
      <c r="D35">
        <v>30</v>
      </c>
      <c r="E35" s="4" t="str">
        <f>VLOOKUP(D35,组合技能设计!G:O,组合技能设计!O$1,FALSE)</f>
        <v>组合·玄水巨浪</v>
      </c>
      <c r="F35" s="1" t="s">
        <v>1431</v>
      </c>
      <c r="G35">
        <f t="shared" si="0"/>
        <v>101302</v>
      </c>
      <c r="H35">
        <f t="shared" si="1"/>
        <v>100302</v>
      </c>
      <c r="I35">
        <f t="shared" si="2"/>
        <v>300006</v>
      </c>
      <c r="J35">
        <f t="shared" si="3"/>
        <v>101302</v>
      </c>
      <c r="K35">
        <f t="shared" si="4"/>
        <v>100302</v>
      </c>
      <c r="L35">
        <f t="shared" si="5"/>
        <v>300006</v>
      </c>
      <c r="M35">
        <f>VLOOKUP(D35,组合技能设计!G:O,组合技能设计!K$1,FALSE)</f>
        <v>13</v>
      </c>
      <c r="N35">
        <f>VLOOKUP(D35,组合技能设计!G:O,组合技能设计!L$1,FALSE)</f>
        <v>2</v>
      </c>
      <c r="O35">
        <f>VLOOKUP(D35,组合技能设计!G:O,组合技能设计!H$1,FALSE)</f>
        <v>3</v>
      </c>
      <c r="P35">
        <f>VLOOKUP(D35,组合技能设计!G:O,组合技能设计!M$1,FALSE)</f>
        <v>2</v>
      </c>
      <c r="Q35">
        <f>VLOOKUP(D35,组合技能设计!G:O,组合技能设计!N$1,FALSE)</f>
        <v>6</v>
      </c>
    </row>
    <row r="36" spans="4:17" x14ac:dyDescent="0.15">
      <c r="D36">
        <v>31</v>
      </c>
      <c r="E36" s="4" t="str">
        <f>VLOOKUP(D36,组合技能设计!G:O,组合技能设计!O$1,FALSE)</f>
        <v>组合·紫雷闪</v>
      </c>
      <c r="F36" s="1" t="s">
        <v>1431</v>
      </c>
      <c r="G36">
        <f t="shared" si="0"/>
        <v>101402</v>
      </c>
      <c r="H36">
        <f t="shared" si="1"/>
        <v>100102</v>
      </c>
      <c r="I36">
        <f t="shared" si="2"/>
        <v>300008</v>
      </c>
      <c r="J36">
        <f t="shared" si="3"/>
        <v>101402</v>
      </c>
      <c r="K36">
        <f t="shared" si="4"/>
        <v>100102</v>
      </c>
      <c r="L36">
        <f t="shared" si="5"/>
        <v>300008</v>
      </c>
      <c r="M36">
        <f>VLOOKUP(D36,组合技能设计!G:O,组合技能设计!K$1,FALSE)</f>
        <v>14</v>
      </c>
      <c r="N36">
        <f>VLOOKUP(D36,组合技能设计!G:O,组合技能设计!L$1,FALSE)</f>
        <v>2</v>
      </c>
      <c r="O36">
        <f>VLOOKUP(D36,组合技能设计!G:O,组合技能设计!H$1,FALSE)</f>
        <v>1</v>
      </c>
      <c r="P36">
        <f>VLOOKUP(D36,组合技能设计!G:O,组合技能设计!M$1,FALSE)</f>
        <v>2</v>
      </c>
      <c r="Q36">
        <f>VLOOKUP(D36,组合技能设计!G:O,组合技能设计!N$1,FALSE)</f>
        <v>8</v>
      </c>
    </row>
    <row r="37" spans="4:17" x14ac:dyDescent="0.15">
      <c r="D37">
        <v>32</v>
      </c>
      <c r="E37" s="4" t="str">
        <f>VLOOKUP(D37,组合技能设计!G:O,组合技能设计!O$1,FALSE)</f>
        <v>组合·玄水巨浪</v>
      </c>
      <c r="F37" s="1" t="s">
        <v>1431</v>
      </c>
      <c r="G37">
        <f t="shared" si="0"/>
        <v>101403</v>
      </c>
      <c r="H37">
        <f t="shared" si="1"/>
        <v>100202</v>
      </c>
      <c r="I37">
        <f t="shared" si="2"/>
        <v>300006</v>
      </c>
      <c r="J37">
        <f t="shared" si="3"/>
        <v>101403</v>
      </c>
      <c r="K37">
        <f t="shared" si="4"/>
        <v>100202</v>
      </c>
      <c r="L37">
        <f t="shared" si="5"/>
        <v>300006</v>
      </c>
      <c r="M37">
        <f>VLOOKUP(D37,组合技能设计!G:O,组合技能设计!K$1,FALSE)</f>
        <v>14</v>
      </c>
      <c r="N37">
        <f>VLOOKUP(D37,组合技能设计!G:O,组合技能设计!L$1,FALSE)</f>
        <v>3</v>
      </c>
      <c r="O37">
        <f>VLOOKUP(D37,组合技能设计!G:O,组合技能设计!H$1,FALSE)</f>
        <v>2</v>
      </c>
      <c r="P37">
        <f>VLOOKUP(D37,组合技能设计!G:O,组合技能设计!M$1,FALSE)</f>
        <v>2</v>
      </c>
      <c r="Q37">
        <f>VLOOKUP(D37,组合技能设计!G:O,组合技能设计!N$1,FALSE)</f>
        <v>6</v>
      </c>
    </row>
    <row r="38" spans="4:17" x14ac:dyDescent="0.15">
      <c r="D38">
        <v>33</v>
      </c>
      <c r="E38" s="4" t="str">
        <f>VLOOKUP(D38,组合技能设计!G:O,组合技能设计!O$1,FALSE)</f>
        <v>组合·玄水巨浪</v>
      </c>
      <c r="F38" s="1" t="s">
        <v>1431</v>
      </c>
      <c r="G38">
        <f t="shared" si="0"/>
        <v>101402</v>
      </c>
      <c r="H38">
        <f t="shared" si="1"/>
        <v>100303</v>
      </c>
      <c r="I38">
        <f t="shared" si="2"/>
        <v>300006</v>
      </c>
      <c r="J38">
        <f t="shared" si="3"/>
        <v>101402</v>
      </c>
      <c r="K38">
        <f t="shared" si="4"/>
        <v>100303</v>
      </c>
      <c r="L38">
        <f t="shared" si="5"/>
        <v>300006</v>
      </c>
      <c r="M38">
        <f>VLOOKUP(D38,组合技能设计!G:O,组合技能设计!K$1,FALSE)</f>
        <v>14</v>
      </c>
      <c r="N38">
        <f>VLOOKUP(D38,组合技能设计!G:O,组合技能设计!L$1,FALSE)</f>
        <v>2</v>
      </c>
      <c r="O38">
        <f>VLOOKUP(D38,组合技能设计!G:O,组合技能设计!H$1,FALSE)</f>
        <v>3</v>
      </c>
      <c r="P38">
        <f>VLOOKUP(D38,组合技能设计!G:O,组合技能设计!M$1,FALSE)</f>
        <v>3</v>
      </c>
      <c r="Q38">
        <f>VLOOKUP(D38,组合技能设计!G:O,组合技能设计!N$1,FALSE)</f>
        <v>6</v>
      </c>
    </row>
    <row r="39" spans="4:17" x14ac:dyDescent="0.15">
      <c r="D39">
        <v>34</v>
      </c>
      <c r="E39" s="4" t="str">
        <f>VLOOKUP(D39,组合技能设计!G:O,组合技能设计!O$1,FALSE)</f>
        <v>组合·雪飘千里</v>
      </c>
      <c r="F39" s="1" t="s">
        <v>1431</v>
      </c>
      <c r="G39">
        <f t="shared" si="0"/>
        <v>101503</v>
      </c>
      <c r="H39">
        <f t="shared" si="1"/>
        <v>100103</v>
      </c>
      <c r="I39">
        <f t="shared" si="2"/>
        <v>300007</v>
      </c>
      <c r="J39">
        <f t="shared" si="3"/>
        <v>101503</v>
      </c>
      <c r="K39">
        <f t="shared" si="4"/>
        <v>100103</v>
      </c>
      <c r="L39">
        <f t="shared" si="5"/>
        <v>300007</v>
      </c>
      <c r="M39">
        <f>VLOOKUP(D39,组合技能设计!G:O,组合技能设计!K$1,FALSE)</f>
        <v>15</v>
      </c>
      <c r="N39">
        <f>VLOOKUP(D39,组合技能设计!G:O,组合技能设计!L$1,FALSE)</f>
        <v>3</v>
      </c>
      <c r="O39">
        <f>VLOOKUP(D39,组合技能设计!G:O,组合技能设计!H$1,FALSE)</f>
        <v>1</v>
      </c>
      <c r="P39">
        <f>VLOOKUP(D39,组合技能设计!G:O,组合技能设计!M$1,FALSE)</f>
        <v>3</v>
      </c>
      <c r="Q39">
        <f>VLOOKUP(D39,组合技能设计!G:O,组合技能设计!N$1,FALSE)</f>
        <v>7</v>
      </c>
    </row>
    <row r="40" spans="4:17" x14ac:dyDescent="0.15">
      <c r="D40">
        <v>35</v>
      </c>
      <c r="E40" s="4" t="str">
        <f>VLOOKUP(D40,组合技能设计!G:O,组合技能设计!O$1,FALSE)</f>
        <v>组合·守护之力</v>
      </c>
      <c r="F40" s="1" t="s">
        <v>1431</v>
      </c>
      <c r="G40">
        <f t="shared" si="0"/>
        <v>101503</v>
      </c>
      <c r="H40">
        <f t="shared" si="1"/>
        <v>100202</v>
      </c>
      <c r="I40">
        <f t="shared" si="2"/>
        <v>300002</v>
      </c>
      <c r="J40">
        <f t="shared" si="3"/>
        <v>101503</v>
      </c>
      <c r="K40">
        <f t="shared" si="4"/>
        <v>100202</v>
      </c>
      <c r="L40">
        <f t="shared" si="5"/>
        <v>300002</v>
      </c>
      <c r="M40">
        <f>VLOOKUP(D40,组合技能设计!G:O,组合技能设计!K$1,FALSE)</f>
        <v>15</v>
      </c>
      <c r="N40">
        <f>VLOOKUP(D40,组合技能设计!G:O,组合技能设计!L$1,FALSE)</f>
        <v>3</v>
      </c>
      <c r="O40">
        <f>VLOOKUP(D40,组合技能设计!G:O,组合技能设计!H$1,FALSE)</f>
        <v>2</v>
      </c>
      <c r="P40">
        <f>VLOOKUP(D40,组合技能设计!G:O,组合技能设计!M$1,FALSE)</f>
        <v>2</v>
      </c>
      <c r="Q40">
        <f>VLOOKUP(D40,组合技能设计!G:O,组合技能设计!N$1,FALSE)</f>
        <v>2</v>
      </c>
    </row>
    <row r="41" spans="4:17" x14ac:dyDescent="0.15">
      <c r="D41">
        <v>36</v>
      </c>
      <c r="E41" s="4" t="str">
        <f>VLOOKUP(D41,组合技能设计!G:O,组合技能设计!O$1,FALSE)</f>
        <v>组合·雪飘千里</v>
      </c>
      <c r="F41" s="1" t="s">
        <v>1431</v>
      </c>
      <c r="G41">
        <f t="shared" si="0"/>
        <v>101503</v>
      </c>
      <c r="H41">
        <f t="shared" si="1"/>
        <v>100302</v>
      </c>
      <c r="I41">
        <f t="shared" si="2"/>
        <v>300007</v>
      </c>
      <c r="J41">
        <f t="shared" si="3"/>
        <v>101503</v>
      </c>
      <c r="K41">
        <f t="shared" si="4"/>
        <v>100302</v>
      </c>
      <c r="L41">
        <f t="shared" si="5"/>
        <v>300007</v>
      </c>
      <c r="M41">
        <f>VLOOKUP(D41,组合技能设计!G:O,组合技能设计!K$1,FALSE)</f>
        <v>15</v>
      </c>
      <c r="N41">
        <f>VLOOKUP(D41,组合技能设计!G:O,组合技能设计!L$1,FALSE)</f>
        <v>3</v>
      </c>
      <c r="O41">
        <f>VLOOKUP(D41,组合技能设计!G:O,组合技能设计!H$1,FALSE)</f>
        <v>3</v>
      </c>
      <c r="P41">
        <f>VLOOKUP(D41,组合技能设计!G:O,组合技能设计!M$1,FALSE)</f>
        <v>2</v>
      </c>
      <c r="Q41">
        <f>VLOOKUP(D41,组合技能设计!G:O,组合技能设计!N$1,FALSE)</f>
        <v>7</v>
      </c>
    </row>
    <row r="42" spans="4:17" x14ac:dyDescent="0.15">
      <c r="D42">
        <v>37</v>
      </c>
      <c r="E42" s="4" t="str">
        <f>VLOOKUP(D42,组合技能设计!G:O,组合技能设计!O$1,FALSE)</f>
        <v>组合·自然馈赠</v>
      </c>
      <c r="F42" s="1" t="s">
        <v>1431</v>
      </c>
      <c r="G42">
        <f t="shared" si="0"/>
        <v>101603</v>
      </c>
      <c r="H42">
        <f t="shared" si="1"/>
        <v>100103</v>
      </c>
      <c r="I42">
        <f t="shared" si="2"/>
        <v>300004</v>
      </c>
      <c r="J42">
        <f t="shared" si="3"/>
        <v>101603</v>
      </c>
      <c r="K42">
        <f t="shared" si="4"/>
        <v>100103</v>
      </c>
      <c r="L42">
        <f t="shared" si="5"/>
        <v>300004</v>
      </c>
      <c r="M42">
        <f>VLOOKUP(D42,组合技能设计!G:O,组合技能设计!K$1,FALSE)</f>
        <v>16</v>
      </c>
      <c r="N42">
        <f>VLOOKUP(D42,组合技能设计!G:O,组合技能设计!L$1,FALSE)</f>
        <v>3</v>
      </c>
      <c r="O42">
        <f>VLOOKUP(D42,组合技能设计!G:O,组合技能设计!H$1,FALSE)</f>
        <v>1</v>
      </c>
      <c r="P42">
        <f>VLOOKUP(D42,组合技能设计!G:O,组合技能设计!M$1,FALSE)</f>
        <v>3</v>
      </c>
      <c r="Q42">
        <f>VLOOKUP(D42,组合技能设计!G:O,组合技能设计!N$1,FALSE)</f>
        <v>4</v>
      </c>
    </row>
    <row r="43" spans="4:17" x14ac:dyDescent="0.15">
      <c r="D43">
        <v>38</v>
      </c>
      <c r="E43" s="4" t="str">
        <f>VLOOKUP(D43,组合技能设计!G:O,组合技能设计!O$1,FALSE)</f>
        <v>组合·死神之怒</v>
      </c>
      <c r="F43" s="1" t="s">
        <v>1431</v>
      </c>
      <c r="G43">
        <f t="shared" si="0"/>
        <v>101603</v>
      </c>
      <c r="H43">
        <f t="shared" si="1"/>
        <v>100202</v>
      </c>
      <c r="I43">
        <f t="shared" si="2"/>
        <v>300003</v>
      </c>
      <c r="J43">
        <f t="shared" si="3"/>
        <v>101603</v>
      </c>
      <c r="K43">
        <f t="shared" si="4"/>
        <v>100202</v>
      </c>
      <c r="L43">
        <f t="shared" si="5"/>
        <v>300003</v>
      </c>
      <c r="M43">
        <f>VLOOKUP(D43,组合技能设计!G:O,组合技能设计!K$1,FALSE)</f>
        <v>16</v>
      </c>
      <c r="N43">
        <f>VLOOKUP(D43,组合技能设计!G:O,组合技能设计!L$1,FALSE)</f>
        <v>3</v>
      </c>
      <c r="O43">
        <f>VLOOKUP(D43,组合技能设计!G:O,组合技能设计!H$1,FALSE)</f>
        <v>2</v>
      </c>
      <c r="P43">
        <f>VLOOKUP(D43,组合技能设计!G:O,组合技能设计!M$1,FALSE)</f>
        <v>2</v>
      </c>
      <c r="Q43">
        <f>VLOOKUP(D43,组合技能设计!G:O,组合技能设计!N$1,FALSE)</f>
        <v>3</v>
      </c>
    </row>
    <row r="44" spans="4:17" x14ac:dyDescent="0.15">
      <c r="D44">
        <v>39</v>
      </c>
      <c r="E44" s="4" t="str">
        <f>VLOOKUP(D44,组合技能设计!G:O,组合技能设计!O$1,FALSE)</f>
        <v>组合·冰龙卷风</v>
      </c>
      <c r="F44" s="1" t="s">
        <v>1431</v>
      </c>
      <c r="G44">
        <f t="shared" si="0"/>
        <v>101602</v>
      </c>
      <c r="H44">
        <f t="shared" si="1"/>
        <v>100303</v>
      </c>
      <c r="I44">
        <f t="shared" si="2"/>
        <v>300001</v>
      </c>
      <c r="J44">
        <f t="shared" si="3"/>
        <v>101602</v>
      </c>
      <c r="K44">
        <f t="shared" si="4"/>
        <v>100303</v>
      </c>
      <c r="L44">
        <f t="shared" si="5"/>
        <v>300001</v>
      </c>
      <c r="M44">
        <f>VLOOKUP(D44,组合技能设计!G:O,组合技能设计!K$1,FALSE)</f>
        <v>16</v>
      </c>
      <c r="N44">
        <f>VLOOKUP(D44,组合技能设计!G:O,组合技能设计!L$1,FALSE)</f>
        <v>2</v>
      </c>
      <c r="O44">
        <f>VLOOKUP(D44,组合技能设计!G:O,组合技能设计!H$1,FALSE)</f>
        <v>3</v>
      </c>
      <c r="P44">
        <f>VLOOKUP(D44,组合技能设计!G:O,组合技能设计!M$1,FALSE)</f>
        <v>3</v>
      </c>
      <c r="Q44">
        <f>VLOOKUP(D44,组合技能设计!G:O,组合技能设计!N$1,FALSE)</f>
        <v>1</v>
      </c>
    </row>
    <row r="45" spans="4:17" x14ac:dyDescent="0.15">
      <c r="D45">
        <v>40</v>
      </c>
      <c r="E45" s="4" t="str">
        <f>VLOOKUP(D45,组合技能设计!G:O,组合技能设计!O$1,FALSE)</f>
        <v>组合·玄水巨浪</v>
      </c>
      <c r="F45" s="1" t="s">
        <v>1431</v>
      </c>
      <c r="G45">
        <f t="shared" si="0"/>
        <v>101703</v>
      </c>
      <c r="H45">
        <f t="shared" si="1"/>
        <v>100102</v>
      </c>
      <c r="I45">
        <f t="shared" si="2"/>
        <v>300006</v>
      </c>
      <c r="J45">
        <f t="shared" si="3"/>
        <v>101703</v>
      </c>
      <c r="K45">
        <f t="shared" si="4"/>
        <v>100102</v>
      </c>
      <c r="L45">
        <f t="shared" si="5"/>
        <v>300006</v>
      </c>
      <c r="M45">
        <f>VLOOKUP(D45,组合技能设计!G:O,组合技能设计!K$1,FALSE)</f>
        <v>17</v>
      </c>
      <c r="N45">
        <f>VLOOKUP(D45,组合技能设计!G:O,组合技能设计!L$1,FALSE)</f>
        <v>3</v>
      </c>
      <c r="O45">
        <f>VLOOKUP(D45,组合技能设计!G:O,组合技能设计!H$1,FALSE)</f>
        <v>1</v>
      </c>
      <c r="P45">
        <f>VLOOKUP(D45,组合技能设计!G:O,组合技能设计!M$1,FALSE)</f>
        <v>2</v>
      </c>
      <c r="Q45">
        <f>VLOOKUP(D45,组合技能设计!G:O,组合技能设计!N$1,FALSE)</f>
        <v>6</v>
      </c>
    </row>
    <row r="46" spans="4:17" x14ac:dyDescent="0.15">
      <c r="D46">
        <v>41</v>
      </c>
      <c r="E46" s="4" t="str">
        <f>VLOOKUP(D46,组合技能设计!G:O,组合技能设计!O$1,FALSE)</f>
        <v>组合·紫雷闪</v>
      </c>
      <c r="F46" s="1" t="s">
        <v>1431</v>
      </c>
      <c r="G46">
        <f t="shared" si="0"/>
        <v>101702</v>
      </c>
      <c r="H46">
        <f t="shared" si="1"/>
        <v>100203</v>
      </c>
      <c r="I46">
        <f t="shared" si="2"/>
        <v>300008</v>
      </c>
      <c r="J46">
        <f t="shared" si="3"/>
        <v>101702</v>
      </c>
      <c r="K46">
        <f t="shared" si="4"/>
        <v>100203</v>
      </c>
      <c r="L46">
        <f t="shared" si="5"/>
        <v>300008</v>
      </c>
      <c r="M46">
        <f>VLOOKUP(D46,组合技能设计!G:O,组合技能设计!K$1,FALSE)</f>
        <v>17</v>
      </c>
      <c r="N46">
        <f>VLOOKUP(D46,组合技能设计!G:O,组合技能设计!L$1,FALSE)</f>
        <v>2</v>
      </c>
      <c r="O46">
        <f>VLOOKUP(D46,组合技能设计!G:O,组合技能设计!H$1,FALSE)</f>
        <v>2</v>
      </c>
      <c r="P46">
        <f>VLOOKUP(D46,组合技能设计!G:O,组合技能设计!M$1,FALSE)</f>
        <v>3</v>
      </c>
      <c r="Q46">
        <f>VLOOKUP(D46,组合技能设计!G:O,组合技能设计!N$1,FALSE)</f>
        <v>8</v>
      </c>
    </row>
    <row r="47" spans="4:17" x14ac:dyDescent="0.15">
      <c r="D47">
        <v>42</v>
      </c>
      <c r="E47" s="4" t="str">
        <f>VLOOKUP(D47,组合技能设计!G:O,组合技能设计!O$1,FALSE)</f>
        <v>组合·诅咒</v>
      </c>
      <c r="F47" s="1" t="s">
        <v>1431</v>
      </c>
      <c r="G47">
        <f t="shared" si="0"/>
        <v>101703</v>
      </c>
      <c r="H47">
        <f t="shared" si="1"/>
        <v>100302</v>
      </c>
      <c r="I47">
        <f t="shared" si="2"/>
        <v>300005</v>
      </c>
      <c r="J47">
        <f t="shared" si="3"/>
        <v>101703</v>
      </c>
      <c r="K47">
        <f t="shared" si="4"/>
        <v>100302</v>
      </c>
      <c r="L47">
        <f t="shared" si="5"/>
        <v>300005</v>
      </c>
      <c r="M47">
        <f>VLOOKUP(D47,组合技能设计!G:O,组合技能设计!K$1,FALSE)</f>
        <v>17</v>
      </c>
      <c r="N47">
        <f>VLOOKUP(D47,组合技能设计!G:O,组合技能设计!L$1,FALSE)</f>
        <v>3</v>
      </c>
      <c r="O47">
        <f>VLOOKUP(D47,组合技能设计!G:O,组合技能设计!H$1,FALSE)</f>
        <v>3</v>
      </c>
      <c r="P47">
        <f>VLOOKUP(D47,组合技能设计!G:O,组合技能设计!M$1,FALSE)</f>
        <v>2</v>
      </c>
      <c r="Q47">
        <f>VLOOKUP(D47,组合技能设计!G:O,组合技能设计!N$1,FALSE)</f>
        <v>5</v>
      </c>
    </row>
    <row r="48" spans="4:17" x14ac:dyDescent="0.15">
      <c r="D48">
        <v>43</v>
      </c>
      <c r="E48" s="4" t="str">
        <f>VLOOKUP(D48,组合技能设计!G:O,组合技能设计!O$1,FALSE)</f>
        <v>组合·守护之力</v>
      </c>
      <c r="F48" s="1" t="s">
        <v>1431</v>
      </c>
      <c r="G48">
        <f t="shared" si="0"/>
        <v>101803</v>
      </c>
      <c r="H48">
        <f t="shared" si="1"/>
        <v>100103</v>
      </c>
      <c r="I48">
        <f t="shared" si="2"/>
        <v>300002</v>
      </c>
      <c r="J48">
        <f t="shared" si="3"/>
        <v>101803</v>
      </c>
      <c r="K48">
        <f t="shared" si="4"/>
        <v>100103</v>
      </c>
      <c r="L48">
        <f t="shared" si="5"/>
        <v>300002</v>
      </c>
      <c r="M48">
        <f>VLOOKUP(D48,组合技能设计!G:O,组合技能设计!K$1,FALSE)</f>
        <v>18</v>
      </c>
      <c r="N48">
        <f>VLOOKUP(D48,组合技能设计!G:O,组合技能设计!L$1,FALSE)</f>
        <v>3</v>
      </c>
      <c r="O48">
        <f>VLOOKUP(D48,组合技能设计!G:O,组合技能设计!H$1,FALSE)</f>
        <v>1</v>
      </c>
      <c r="P48">
        <f>VLOOKUP(D48,组合技能设计!G:O,组合技能设计!M$1,FALSE)</f>
        <v>3</v>
      </c>
      <c r="Q48">
        <f>VLOOKUP(D48,组合技能设计!G:O,组合技能设计!N$1,FALSE)</f>
        <v>2</v>
      </c>
    </row>
    <row r="49" spans="4:17" x14ac:dyDescent="0.15">
      <c r="D49">
        <v>44</v>
      </c>
      <c r="E49" s="4" t="str">
        <f>VLOOKUP(D49,组合技能设计!G:O,组合技能设计!O$1,FALSE)</f>
        <v>组合·玄水巨浪</v>
      </c>
      <c r="F49" s="1" t="s">
        <v>1431</v>
      </c>
      <c r="G49">
        <f t="shared" si="0"/>
        <v>101803</v>
      </c>
      <c r="H49">
        <f t="shared" si="1"/>
        <v>100202</v>
      </c>
      <c r="I49">
        <f t="shared" si="2"/>
        <v>300006</v>
      </c>
      <c r="J49">
        <f t="shared" si="3"/>
        <v>101803</v>
      </c>
      <c r="K49">
        <f t="shared" si="4"/>
        <v>100202</v>
      </c>
      <c r="L49">
        <f t="shared" si="5"/>
        <v>300006</v>
      </c>
      <c r="M49">
        <f>VLOOKUP(D49,组合技能设计!G:O,组合技能设计!K$1,FALSE)</f>
        <v>18</v>
      </c>
      <c r="N49">
        <f>VLOOKUP(D49,组合技能设计!G:O,组合技能设计!L$1,FALSE)</f>
        <v>3</v>
      </c>
      <c r="O49">
        <f>VLOOKUP(D49,组合技能设计!G:O,组合技能设计!H$1,FALSE)</f>
        <v>2</v>
      </c>
      <c r="P49">
        <f>VLOOKUP(D49,组合技能设计!G:O,组合技能设计!M$1,FALSE)</f>
        <v>2</v>
      </c>
      <c r="Q49">
        <f>VLOOKUP(D49,组合技能设计!G:O,组合技能设计!N$1,FALSE)</f>
        <v>6</v>
      </c>
    </row>
    <row r="50" spans="4:17" x14ac:dyDescent="0.15">
      <c r="D50">
        <v>45</v>
      </c>
      <c r="E50" s="4" t="str">
        <f>VLOOKUP(D50,组合技能设计!G:O,组合技能设计!O$1,FALSE)</f>
        <v>组合·紫雷闪</v>
      </c>
      <c r="F50" s="1" t="s">
        <v>1431</v>
      </c>
      <c r="G50">
        <f t="shared" si="0"/>
        <v>101803</v>
      </c>
      <c r="H50">
        <f t="shared" si="1"/>
        <v>100303</v>
      </c>
      <c r="I50">
        <f t="shared" si="2"/>
        <v>300008</v>
      </c>
      <c r="J50">
        <f t="shared" si="3"/>
        <v>101803</v>
      </c>
      <c r="K50">
        <f t="shared" si="4"/>
        <v>100303</v>
      </c>
      <c r="L50">
        <f t="shared" si="5"/>
        <v>300008</v>
      </c>
      <c r="M50">
        <f>VLOOKUP(D50,组合技能设计!G:O,组合技能设计!K$1,FALSE)</f>
        <v>18</v>
      </c>
      <c r="N50">
        <f>VLOOKUP(D50,组合技能设计!G:O,组合技能设计!L$1,FALSE)</f>
        <v>3</v>
      </c>
      <c r="O50">
        <f>VLOOKUP(D50,组合技能设计!G:O,组合技能设计!H$1,FALSE)</f>
        <v>3</v>
      </c>
      <c r="P50">
        <f>VLOOKUP(D50,组合技能设计!G:O,组合技能设计!M$1,FALSE)</f>
        <v>3</v>
      </c>
      <c r="Q50">
        <f>VLOOKUP(D50,组合技能设计!G:O,组合技能设计!N$1,FALSE)</f>
        <v>8</v>
      </c>
    </row>
    <row r="51" spans="4:17" x14ac:dyDescent="0.15">
      <c r="D51">
        <v>46</v>
      </c>
      <c r="E51" s="4" t="str">
        <f>VLOOKUP(D51,组合技能设计!G:O,组合技能设计!O$1,FALSE)</f>
        <v>组合·死神之怒</v>
      </c>
      <c r="F51" s="1" t="s">
        <v>1431</v>
      </c>
      <c r="G51">
        <f t="shared" si="0"/>
        <v>101902</v>
      </c>
      <c r="H51">
        <f t="shared" si="1"/>
        <v>100103</v>
      </c>
      <c r="I51">
        <f t="shared" si="2"/>
        <v>300003</v>
      </c>
      <c r="J51">
        <f t="shared" si="3"/>
        <v>101902</v>
      </c>
      <c r="K51">
        <f t="shared" si="4"/>
        <v>100103</v>
      </c>
      <c r="L51">
        <f t="shared" si="5"/>
        <v>300003</v>
      </c>
      <c r="M51">
        <f>VLOOKUP(D51,组合技能设计!G:O,组合技能设计!K$1,FALSE)</f>
        <v>19</v>
      </c>
      <c r="N51">
        <f>VLOOKUP(D51,组合技能设计!G:O,组合技能设计!L$1,FALSE)</f>
        <v>2</v>
      </c>
      <c r="O51">
        <f>VLOOKUP(D51,组合技能设计!G:O,组合技能设计!H$1,FALSE)</f>
        <v>1</v>
      </c>
      <c r="P51">
        <f>VLOOKUP(D51,组合技能设计!G:O,组合技能设计!M$1,FALSE)</f>
        <v>3</v>
      </c>
      <c r="Q51">
        <f>VLOOKUP(D51,组合技能设计!G:O,组合技能设计!N$1,FALSE)</f>
        <v>3</v>
      </c>
    </row>
    <row r="52" spans="4:17" x14ac:dyDescent="0.15">
      <c r="D52">
        <v>47</v>
      </c>
      <c r="E52" s="4" t="str">
        <f>VLOOKUP(D52,组合技能设计!G:O,组合技能设计!O$1,FALSE)</f>
        <v>组合·守护之力</v>
      </c>
      <c r="F52" s="1" t="s">
        <v>1431</v>
      </c>
      <c r="G52">
        <f t="shared" si="0"/>
        <v>101903</v>
      </c>
      <c r="H52">
        <f t="shared" si="1"/>
        <v>100202</v>
      </c>
      <c r="I52">
        <f t="shared" si="2"/>
        <v>300002</v>
      </c>
      <c r="J52">
        <f t="shared" si="3"/>
        <v>101903</v>
      </c>
      <c r="K52">
        <f t="shared" si="4"/>
        <v>100202</v>
      </c>
      <c r="L52">
        <f t="shared" si="5"/>
        <v>300002</v>
      </c>
      <c r="M52">
        <f>VLOOKUP(D52,组合技能设计!G:O,组合技能设计!K$1,FALSE)</f>
        <v>19</v>
      </c>
      <c r="N52">
        <f>VLOOKUP(D52,组合技能设计!G:O,组合技能设计!L$1,FALSE)</f>
        <v>3</v>
      </c>
      <c r="O52">
        <f>VLOOKUP(D52,组合技能设计!G:O,组合技能设计!H$1,FALSE)</f>
        <v>2</v>
      </c>
      <c r="P52">
        <f>VLOOKUP(D52,组合技能设计!G:O,组合技能设计!M$1,FALSE)</f>
        <v>2</v>
      </c>
      <c r="Q52">
        <f>VLOOKUP(D52,组合技能设计!G:O,组合技能设计!N$1,FALSE)</f>
        <v>2</v>
      </c>
    </row>
    <row r="53" spans="4:17" x14ac:dyDescent="0.15">
      <c r="D53">
        <v>48</v>
      </c>
      <c r="E53" s="4" t="str">
        <f>VLOOKUP(D53,组合技能设计!G:O,组合技能设计!O$1,FALSE)</f>
        <v>组合·紫雷闪</v>
      </c>
      <c r="F53" s="1" t="s">
        <v>1431</v>
      </c>
      <c r="G53">
        <f t="shared" si="0"/>
        <v>101903</v>
      </c>
      <c r="H53">
        <f t="shared" si="1"/>
        <v>100303</v>
      </c>
      <c r="I53">
        <f t="shared" si="2"/>
        <v>300008</v>
      </c>
      <c r="J53">
        <f t="shared" si="3"/>
        <v>101903</v>
      </c>
      <c r="K53">
        <f t="shared" si="4"/>
        <v>100303</v>
      </c>
      <c r="L53">
        <f t="shared" si="5"/>
        <v>300008</v>
      </c>
      <c r="M53">
        <f>VLOOKUP(D53,组合技能设计!G:O,组合技能设计!K$1,FALSE)</f>
        <v>19</v>
      </c>
      <c r="N53">
        <f>VLOOKUP(D53,组合技能设计!G:O,组合技能设计!L$1,FALSE)</f>
        <v>3</v>
      </c>
      <c r="O53">
        <f>VLOOKUP(D53,组合技能设计!G:O,组合技能设计!H$1,FALSE)</f>
        <v>3</v>
      </c>
      <c r="P53">
        <f>VLOOKUP(D53,组合技能设计!G:O,组合技能设计!M$1,FALSE)</f>
        <v>3</v>
      </c>
      <c r="Q53">
        <f>VLOOKUP(D53,组合技能设计!G:O,组合技能设计!N$1,FALSE)</f>
        <v>8</v>
      </c>
    </row>
    <row r="54" spans="4:17" x14ac:dyDescent="0.15">
      <c r="D54">
        <v>49</v>
      </c>
      <c r="E54" s="4" t="str">
        <f>VLOOKUP(D54,组合技能设计!G:O,组合技能设计!O$1,FALSE)</f>
        <v>组合·自然馈赠</v>
      </c>
      <c r="F54" s="1" t="s">
        <v>1431</v>
      </c>
      <c r="G54">
        <f t="shared" si="0"/>
        <v>102002</v>
      </c>
      <c r="H54">
        <f t="shared" si="1"/>
        <v>100103</v>
      </c>
      <c r="I54">
        <f t="shared" si="2"/>
        <v>300004</v>
      </c>
      <c r="J54">
        <f t="shared" si="3"/>
        <v>102002</v>
      </c>
      <c r="K54">
        <f t="shared" si="4"/>
        <v>100103</v>
      </c>
      <c r="L54">
        <f t="shared" si="5"/>
        <v>300004</v>
      </c>
      <c r="M54">
        <f>VLOOKUP(D54,组合技能设计!G:O,组合技能设计!K$1,FALSE)</f>
        <v>20</v>
      </c>
      <c r="N54">
        <f>VLOOKUP(D54,组合技能设计!G:O,组合技能设计!L$1,FALSE)</f>
        <v>2</v>
      </c>
      <c r="O54">
        <f>VLOOKUP(D54,组合技能设计!G:O,组合技能设计!H$1,FALSE)</f>
        <v>1</v>
      </c>
      <c r="P54">
        <f>VLOOKUP(D54,组合技能设计!G:O,组合技能设计!M$1,FALSE)</f>
        <v>3</v>
      </c>
      <c r="Q54">
        <f>VLOOKUP(D54,组合技能设计!G:O,组合技能设计!N$1,FALSE)</f>
        <v>4</v>
      </c>
    </row>
    <row r="55" spans="4:17" x14ac:dyDescent="0.15">
      <c r="D55">
        <v>50</v>
      </c>
      <c r="E55" s="4" t="str">
        <f>VLOOKUP(D55,组合技能设计!G:O,组合技能设计!O$1,FALSE)</f>
        <v>组合·雪飘千里</v>
      </c>
      <c r="F55" s="1" t="s">
        <v>1431</v>
      </c>
      <c r="G55">
        <f t="shared" si="0"/>
        <v>102002</v>
      </c>
      <c r="H55">
        <f t="shared" si="1"/>
        <v>100203</v>
      </c>
      <c r="I55">
        <f t="shared" si="2"/>
        <v>300007</v>
      </c>
      <c r="J55">
        <f t="shared" si="3"/>
        <v>102002</v>
      </c>
      <c r="K55">
        <f t="shared" si="4"/>
        <v>100203</v>
      </c>
      <c r="L55">
        <f t="shared" si="5"/>
        <v>300007</v>
      </c>
      <c r="M55">
        <f>VLOOKUP(D55,组合技能设计!G:O,组合技能设计!K$1,FALSE)</f>
        <v>20</v>
      </c>
      <c r="N55">
        <f>VLOOKUP(D55,组合技能设计!G:O,组合技能设计!L$1,FALSE)</f>
        <v>2</v>
      </c>
      <c r="O55">
        <f>VLOOKUP(D55,组合技能设计!G:O,组合技能设计!H$1,FALSE)</f>
        <v>2</v>
      </c>
      <c r="P55">
        <f>VLOOKUP(D55,组合技能设计!G:O,组合技能设计!M$1,FALSE)</f>
        <v>3</v>
      </c>
      <c r="Q55">
        <f>VLOOKUP(D55,组合技能设计!G:O,组合技能设计!N$1,FALSE)</f>
        <v>7</v>
      </c>
    </row>
    <row r="56" spans="4:17" x14ac:dyDescent="0.15">
      <c r="D56">
        <v>51</v>
      </c>
      <c r="E56" s="4" t="str">
        <f>VLOOKUP(D56,组合技能设计!G:O,组合技能设计!O$1,FALSE)</f>
        <v>组合·雪飘千里</v>
      </c>
      <c r="F56" s="1" t="s">
        <v>1431</v>
      </c>
      <c r="G56">
        <f t="shared" si="0"/>
        <v>102003</v>
      </c>
      <c r="H56">
        <f t="shared" si="1"/>
        <v>100303</v>
      </c>
      <c r="I56">
        <f t="shared" si="2"/>
        <v>300007</v>
      </c>
      <c r="J56">
        <f t="shared" si="3"/>
        <v>102003</v>
      </c>
      <c r="K56">
        <f t="shared" si="4"/>
        <v>100303</v>
      </c>
      <c r="L56">
        <f t="shared" si="5"/>
        <v>300007</v>
      </c>
      <c r="M56">
        <f>VLOOKUP(D56,组合技能设计!G:O,组合技能设计!K$1,FALSE)</f>
        <v>20</v>
      </c>
      <c r="N56">
        <f>VLOOKUP(D56,组合技能设计!G:O,组合技能设计!L$1,FALSE)</f>
        <v>3</v>
      </c>
      <c r="O56">
        <f>VLOOKUP(D56,组合技能设计!G:O,组合技能设计!H$1,FALSE)</f>
        <v>3</v>
      </c>
      <c r="P56">
        <f>VLOOKUP(D56,组合技能设计!G:O,组合技能设计!M$1,FALSE)</f>
        <v>3</v>
      </c>
      <c r="Q56">
        <f>VLOOKUP(D56,组合技能设计!G:O,组合技能设计!N$1,FALSE)</f>
        <v>7</v>
      </c>
    </row>
    <row r="57" spans="4:17" x14ac:dyDescent="0.15">
      <c r="D57">
        <v>52</v>
      </c>
      <c r="E57" s="4" t="str">
        <f>VLOOKUP(D57,组合技能设计!G:O,组合技能设计!O$1,FALSE)</f>
        <v>组合·冰龙卷风</v>
      </c>
      <c r="F57" s="1" t="s">
        <v>1431</v>
      </c>
      <c r="G57">
        <f t="shared" si="0"/>
        <v>102103</v>
      </c>
      <c r="H57">
        <f t="shared" si="1"/>
        <v>100103</v>
      </c>
      <c r="I57">
        <f t="shared" si="2"/>
        <v>300001</v>
      </c>
      <c r="J57">
        <f t="shared" si="3"/>
        <v>102103</v>
      </c>
      <c r="K57">
        <f t="shared" si="4"/>
        <v>100103</v>
      </c>
      <c r="L57">
        <f t="shared" si="5"/>
        <v>300001</v>
      </c>
      <c r="M57">
        <f>VLOOKUP(D57,组合技能设计!G:O,组合技能设计!K$1,FALSE)</f>
        <v>21</v>
      </c>
      <c r="N57">
        <f>VLOOKUP(D57,组合技能设计!G:O,组合技能设计!L$1,FALSE)</f>
        <v>3</v>
      </c>
      <c r="O57">
        <f>VLOOKUP(D57,组合技能设计!G:O,组合技能设计!H$1,FALSE)</f>
        <v>1</v>
      </c>
      <c r="P57">
        <f>VLOOKUP(D57,组合技能设计!G:O,组合技能设计!M$1,FALSE)</f>
        <v>3</v>
      </c>
      <c r="Q57">
        <f>VLOOKUP(D57,组合技能设计!G:O,组合技能设计!N$1,FALSE)</f>
        <v>1</v>
      </c>
    </row>
    <row r="58" spans="4:17" x14ac:dyDescent="0.15">
      <c r="D58">
        <v>53</v>
      </c>
      <c r="E58" s="4" t="str">
        <f>VLOOKUP(D58,组合技能设计!G:O,组合技能设计!O$1,FALSE)</f>
        <v>组合·雪飘千里</v>
      </c>
      <c r="F58" s="1" t="s">
        <v>1431</v>
      </c>
      <c r="G58">
        <f t="shared" si="0"/>
        <v>102102</v>
      </c>
      <c r="H58">
        <f t="shared" si="1"/>
        <v>100202</v>
      </c>
      <c r="I58">
        <f t="shared" si="2"/>
        <v>300007</v>
      </c>
      <c r="J58">
        <f t="shared" si="3"/>
        <v>102102</v>
      </c>
      <c r="K58">
        <f t="shared" si="4"/>
        <v>100202</v>
      </c>
      <c r="L58">
        <f t="shared" si="5"/>
        <v>300007</v>
      </c>
      <c r="M58">
        <f>VLOOKUP(D58,组合技能设计!G:O,组合技能设计!K$1,FALSE)</f>
        <v>21</v>
      </c>
      <c r="N58">
        <f>VLOOKUP(D58,组合技能设计!G:O,组合技能设计!L$1,FALSE)</f>
        <v>2</v>
      </c>
      <c r="O58">
        <f>VLOOKUP(D58,组合技能设计!G:O,组合技能设计!H$1,FALSE)</f>
        <v>2</v>
      </c>
      <c r="P58">
        <f>VLOOKUP(D58,组合技能设计!G:O,组合技能设计!M$1,FALSE)</f>
        <v>2</v>
      </c>
      <c r="Q58">
        <f>VLOOKUP(D58,组合技能设计!G:O,组合技能设计!N$1,FALSE)</f>
        <v>7</v>
      </c>
    </row>
    <row r="59" spans="4:17" x14ac:dyDescent="0.15">
      <c r="D59">
        <v>54</v>
      </c>
      <c r="E59" s="4" t="str">
        <f>VLOOKUP(D59,组合技能设计!G:O,组合技能设计!O$1,FALSE)</f>
        <v>组合·自然馈赠</v>
      </c>
      <c r="F59" s="1" t="s">
        <v>1431</v>
      </c>
      <c r="G59">
        <f t="shared" si="0"/>
        <v>102102</v>
      </c>
      <c r="H59">
        <f t="shared" si="1"/>
        <v>100303</v>
      </c>
      <c r="I59">
        <f t="shared" si="2"/>
        <v>300004</v>
      </c>
      <c r="J59">
        <f t="shared" si="3"/>
        <v>102102</v>
      </c>
      <c r="K59">
        <f t="shared" si="4"/>
        <v>100303</v>
      </c>
      <c r="L59">
        <f t="shared" si="5"/>
        <v>300004</v>
      </c>
      <c r="M59">
        <f>VLOOKUP(D59,组合技能设计!G:O,组合技能设计!K$1,FALSE)</f>
        <v>21</v>
      </c>
      <c r="N59">
        <f>VLOOKUP(D59,组合技能设计!G:O,组合技能设计!L$1,FALSE)</f>
        <v>2</v>
      </c>
      <c r="O59">
        <f>VLOOKUP(D59,组合技能设计!G:O,组合技能设计!H$1,FALSE)</f>
        <v>3</v>
      </c>
      <c r="P59">
        <f>VLOOKUP(D59,组合技能设计!G:O,组合技能设计!M$1,FALSE)</f>
        <v>3</v>
      </c>
      <c r="Q59">
        <f>VLOOKUP(D59,组合技能设计!G:O,组合技能设计!N$1,FALSE)</f>
        <v>4</v>
      </c>
    </row>
    <row r="60" spans="4:17" x14ac:dyDescent="0.15">
      <c r="D60">
        <v>55</v>
      </c>
      <c r="E60" s="4" t="str">
        <f>VLOOKUP(D60,组合技能设计!G:O,组合技能设计!O$1,FALSE)</f>
        <v>组合·死神之怒</v>
      </c>
      <c r="F60" s="1" t="s">
        <v>1431</v>
      </c>
      <c r="G60">
        <f t="shared" si="0"/>
        <v>102202</v>
      </c>
      <c r="H60">
        <f t="shared" si="1"/>
        <v>100103</v>
      </c>
      <c r="I60">
        <f t="shared" si="2"/>
        <v>300003</v>
      </c>
      <c r="J60">
        <f t="shared" si="3"/>
        <v>102202</v>
      </c>
      <c r="K60">
        <f t="shared" si="4"/>
        <v>100103</v>
      </c>
      <c r="L60">
        <f t="shared" si="5"/>
        <v>300003</v>
      </c>
      <c r="M60">
        <f>VLOOKUP(D60,组合技能设计!G:O,组合技能设计!K$1,FALSE)</f>
        <v>22</v>
      </c>
      <c r="N60">
        <f>VLOOKUP(D60,组合技能设计!G:O,组合技能设计!L$1,FALSE)</f>
        <v>2</v>
      </c>
      <c r="O60">
        <f>VLOOKUP(D60,组合技能设计!G:O,组合技能设计!H$1,FALSE)</f>
        <v>1</v>
      </c>
      <c r="P60">
        <f>VLOOKUP(D60,组合技能设计!G:O,组合技能设计!M$1,FALSE)</f>
        <v>3</v>
      </c>
      <c r="Q60">
        <f>VLOOKUP(D60,组合技能设计!G:O,组合技能设计!N$1,FALSE)</f>
        <v>3</v>
      </c>
    </row>
    <row r="61" spans="4:17" x14ac:dyDescent="0.15">
      <c r="D61">
        <v>56</v>
      </c>
      <c r="E61" s="4" t="str">
        <f>VLOOKUP(D61,组合技能设计!G:O,组合技能设计!O$1,FALSE)</f>
        <v>组合·守护之力</v>
      </c>
      <c r="F61" s="1" t="s">
        <v>1431</v>
      </c>
      <c r="G61">
        <f t="shared" si="0"/>
        <v>102203</v>
      </c>
      <c r="H61">
        <f t="shared" si="1"/>
        <v>100203</v>
      </c>
      <c r="I61">
        <f t="shared" si="2"/>
        <v>300002</v>
      </c>
      <c r="J61">
        <f t="shared" si="3"/>
        <v>102203</v>
      </c>
      <c r="K61">
        <f t="shared" si="4"/>
        <v>100203</v>
      </c>
      <c r="L61">
        <f t="shared" si="5"/>
        <v>300002</v>
      </c>
      <c r="M61">
        <f>VLOOKUP(D61,组合技能设计!G:O,组合技能设计!K$1,FALSE)</f>
        <v>22</v>
      </c>
      <c r="N61">
        <f>VLOOKUP(D61,组合技能设计!G:O,组合技能设计!L$1,FALSE)</f>
        <v>3</v>
      </c>
      <c r="O61">
        <f>VLOOKUP(D61,组合技能设计!G:O,组合技能设计!H$1,FALSE)</f>
        <v>2</v>
      </c>
      <c r="P61">
        <f>VLOOKUP(D61,组合技能设计!G:O,组合技能设计!M$1,FALSE)</f>
        <v>3</v>
      </c>
      <c r="Q61">
        <f>VLOOKUP(D61,组合技能设计!G:O,组合技能设计!N$1,FALSE)</f>
        <v>2</v>
      </c>
    </row>
    <row r="62" spans="4:17" x14ac:dyDescent="0.15">
      <c r="D62">
        <v>57</v>
      </c>
      <c r="E62" s="4" t="str">
        <f>VLOOKUP(D62,组合技能设计!G:O,组合技能设计!O$1,FALSE)</f>
        <v>组合·死神之怒</v>
      </c>
      <c r="F62" s="1" t="s">
        <v>1431</v>
      </c>
      <c r="G62">
        <f t="shared" si="0"/>
        <v>102202</v>
      </c>
      <c r="H62">
        <f t="shared" si="1"/>
        <v>100302</v>
      </c>
      <c r="I62">
        <f t="shared" si="2"/>
        <v>300003</v>
      </c>
      <c r="J62">
        <f t="shared" si="3"/>
        <v>102202</v>
      </c>
      <c r="K62">
        <f t="shared" si="4"/>
        <v>100302</v>
      </c>
      <c r="L62">
        <f t="shared" si="5"/>
        <v>300003</v>
      </c>
      <c r="M62">
        <f>VLOOKUP(D62,组合技能设计!G:O,组合技能设计!K$1,FALSE)</f>
        <v>22</v>
      </c>
      <c r="N62">
        <f>VLOOKUP(D62,组合技能设计!G:O,组合技能设计!L$1,FALSE)</f>
        <v>2</v>
      </c>
      <c r="O62">
        <f>VLOOKUP(D62,组合技能设计!G:O,组合技能设计!H$1,FALSE)</f>
        <v>3</v>
      </c>
      <c r="P62">
        <f>VLOOKUP(D62,组合技能设计!G:O,组合技能设计!M$1,FALSE)</f>
        <v>2</v>
      </c>
      <c r="Q62">
        <f>VLOOKUP(D62,组合技能设计!G:O,组合技能设计!N$1,FALSE)</f>
        <v>3</v>
      </c>
    </row>
    <row r="63" spans="4:17" x14ac:dyDescent="0.15">
      <c r="E63" s="4"/>
      <c r="F63" s="1"/>
    </row>
    <row r="64" spans="4:17" x14ac:dyDescent="0.15">
      <c r="E64" s="4"/>
      <c r="F64" s="1"/>
    </row>
    <row r="65" spans="5:6" x14ac:dyDescent="0.15">
      <c r="E65" s="4"/>
      <c r="F65" s="1"/>
    </row>
    <row r="66" spans="5:6" x14ac:dyDescent="0.15">
      <c r="E66" s="4"/>
      <c r="F66" s="1"/>
    </row>
    <row r="67" spans="5:6" x14ac:dyDescent="0.15">
      <c r="E67" s="4"/>
      <c r="F67" s="1"/>
    </row>
    <row r="68" spans="5:6" x14ac:dyDescent="0.15">
      <c r="E68" s="4"/>
      <c r="F68" s="1"/>
    </row>
    <row r="69" spans="5:6" x14ac:dyDescent="0.15">
      <c r="E69" s="4"/>
      <c r="F69" s="1"/>
    </row>
    <row r="70" spans="5:6" x14ac:dyDescent="0.15">
      <c r="E70" s="4"/>
      <c r="F70" s="1"/>
    </row>
    <row r="71" spans="5:6" x14ac:dyDescent="0.15">
      <c r="E71" s="4"/>
      <c r="F71" s="1"/>
    </row>
    <row r="72" spans="5:6" x14ac:dyDescent="0.15">
      <c r="E72" s="4"/>
      <c r="F72" s="1"/>
    </row>
    <row r="73" spans="5:6" x14ac:dyDescent="0.15">
      <c r="E73" s="4"/>
      <c r="F73" s="1"/>
    </row>
    <row r="74" spans="5:6" x14ac:dyDescent="0.15">
      <c r="E74" s="4"/>
      <c r="F74" s="1"/>
    </row>
    <row r="75" spans="5:6" x14ac:dyDescent="0.15">
      <c r="E75" s="4"/>
      <c r="F75" s="1"/>
    </row>
    <row r="76" spans="5:6" x14ac:dyDescent="0.15">
      <c r="E76" s="4"/>
      <c r="F76" s="1"/>
    </row>
    <row r="77" spans="5:6" x14ac:dyDescent="0.15">
      <c r="E77" s="4"/>
      <c r="F77" s="1"/>
    </row>
    <row r="78" spans="5:6" x14ac:dyDescent="0.15">
      <c r="E78" s="4"/>
      <c r="F78" s="1"/>
    </row>
    <row r="79" spans="5:6" x14ac:dyDescent="0.15">
      <c r="E79" s="4"/>
      <c r="F79" s="1"/>
    </row>
    <row r="80" spans="5:6" x14ac:dyDescent="0.15">
      <c r="E80" s="4"/>
      <c r="F80" s="1"/>
    </row>
    <row r="81" spans="5:6" x14ac:dyDescent="0.15">
      <c r="E81" s="4"/>
      <c r="F81" s="1"/>
    </row>
    <row r="82" spans="5:6" x14ac:dyDescent="0.15">
      <c r="E82" s="4"/>
      <c r="F82" s="1"/>
    </row>
    <row r="83" spans="5:6" x14ac:dyDescent="0.15">
      <c r="E83" s="4"/>
      <c r="F83" s="1"/>
    </row>
    <row r="84" spans="5:6" x14ac:dyDescent="0.15">
      <c r="E84" s="4"/>
      <c r="F84" s="1"/>
    </row>
    <row r="85" spans="5:6" x14ac:dyDescent="0.15">
      <c r="E85" s="4"/>
      <c r="F85" s="1"/>
    </row>
    <row r="86" spans="5:6" x14ac:dyDescent="0.15">
      <c r="E86" s="4"/>
      <c r="F86" s="1"/>
    </row>
    <row r="87" spans="5:6" x14ac:dyDescent="0.15">
      <c r="E87" s="4"/>
      <c r="F87" s="1"/>
    </row>
    <row r="88" spans="5:6" x14ac:dyDescent="0.15">
      <c r="E88" s="4"/>
      <c r="F88" s="1"/>
    </row>
    <row r="89" spans="5:6" x14ac:dyDescent="0.15">
      <c r="E89" s="4"/>
      <c r="F89" s="1"/>
    </row>
    <row r="90" spans="5:6" x14ac:dyDescent="0.15">
      <c r="E90" s="4"/>
      <c r="F90" s="1"/>
    </row>
    <row r="91" spans="5:6" x14ac:dyDescent="0.15">
      <c r="E91" s="4"/>
      <c r="F91" s="1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4"/>
  <sheetViews>
    <sheetView workbookViewId="0">
      <selection activeCell="E3" sqref="E3"/>
    </sheetView>
  </sheetViews>
  <sheetFormatPr baseColWidth="10" defaultRowHeight="15" x14ac:dyDescent="0.15"/>
  <sheetData>
    <row r="3" spans="2:3" x14ac:dyDescent="0.15">
      <c r="B3" t="s">
        <v>257</v>
      </c>
      <c r="C3">
        <v>1</v>
      </c>
    </row>
    <row r="4" spans="2:3" x14ac:dyDescent="0.15">
      <c r="C4">
        <v>1</v>
      </c>
    </row>
    <row r="5" spans="2:3" x14ac:dyDescent="0.15">
      <c r="C5">
        <v>1</v>
      </c>
    </row>
    <row r="6" spans="2:3" x14ac:dyDescent="0.15">
      <c r="C6">
        <v>1</v>
      </c>
    </row>
    <row r="7" spans="2:3" x14ac:dyDescent="0.15">
      <c r="C7">
        <v>1</v>
      </c>
    </row>
    <row r="8" spans="2:3" x14ac:dyDescent="0.15">
      <c r="C8">
        <v>1</v>
      </c>
    </row>
    <row r="9" spans="2:3" x14ac:dyDescent="0.15">
      <c r="C9">
        <v>1</v>
      </c>
    </row>
    <row r="10" spans="2:3" x14ac:dyDescent="0.15">
      <c r="C10">
        <v>1</v>
      </c>
    </row>
    <row r="11" spans="2:3" x14ac:dyDescent="0.15">
      <c r="C11">
        <v>1</v>
      </c>
    </row>
    <row r="12" spans="2:3" x14ac:dyDescent="0.15">
      <c r="C12">
        <v>1</v>
      </c>
    </row>
    <row r="13" spans="2:3" x14ac:dyDescent="0.15">
      <c r="C13">
        <v>1</v>
      </c>
    </row>
    <row r="14" spans="2:3" x14ac:dyDescent="0.15">
      <c r="C14">
        <v>1</v>
      </c>
    </row>
    <row r="15" spans="2:3" x14ac:dyDescent="0.15">
      <c r="C15">
        <v>1</v>
      </c>
    </row>
    <row r="16" spans="2:3" x14ac:dyDescent="0.15">
      <c r="C16">
        <v>1</v>
      </c>
    </row>
    <row r="17" spans="3:3" x14ac:dyDescent="0.15">
      <c r="C17">
        <v>1</v>
      </c>
    </row>
    <row r="18" spans="3:3" x14ac:dyDescent="0.15">
      <c r="C18">
        <v>1</v>
      </c>
    </row>
    <row r="19" spans="3:3" x14ac:dyDescent="0.15">
      <c r="C19">
        <v>1</v>
      </c>
    </row>
    <row r="20" spans="3:3" x14ac:dyDescent="0.15">
      <c r="C20">
        <v>1</v>
      </c>
    </row>
    <row r="21" spans="3:3" x14ac:dyDescent="0.15">
      <c r="C21">
        <v>1</v>
      </c>
    </row>
    <row r="22" spans="3:3" x14ac:dyDescent="0.15">
      <c r="C22">
        <v>1</v>
      </c>
    </row>
    <row r="23" spans="3:3" x14ac:dyDescent="0.15">
      <c r="C23">
        <v>1</v>
      </c>
    </row>
    <row r="24" spans="3:3" x14ac:dyDescent="0.15">
      <c r="C24">
        <v>1</v>
      </c>
    </row>
    <row r="25" spans="3:3" x14ac:dyDescent="0.15">
      <c r="C25">
        <v>1</v>
      </c>
    </row>
    <row r="26" spans="3:3" x14ac:dyDescent="0.15">
      <c r="C26">
        <v>1</v>
      </c>
    </row>
    <row r="27" spans="3:3" x14ac:dyDescent="0.15">
      <c r="C27">
        <v>1</v>
      </c>
    </row>
    <row r="28" spans="3:3" x14ac:dyDescent="0.15">
      <c r="C28">
        <v>1</v>
      </c>
    </row>
    <row r="29" spans="3:3" x14ac:dyDescent="0.15">
      <c r="C29">
        <v>1</v>
      </c>
    </row>
    <row r="30" spans="3:3" x14ac:dyDescent="0.15">
      <c r="C30">
        <v>1</v>
      </c>
    </row>
    <row r="31" spans="3:3" x14ac:dyDescent="0.15">
      <c r="C31">
        <v>1</v>
      </c>
    </row>
    <row r="32" spans="3:3" x14ac:dyDescent="0.15">
      <c r="C32">
        <v>1</v>
      </c>
    </row>
    <row r="33" spans="3:3" x14ac:dyDescent="0.15">
      <c r="C33">
        <v>1</v>
      </c>
    </row>
    <row r="34" spans="3:3" x14ac:dyDescent="0.15">
      <c r="C34">
        <v>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405"/>
  <sheetViews>
    <sheetView topLeftCell="B1" zoomScale="90" zoomScaleNormal="90" zoomScalePageLayoutView="90" workbookViewId="0">
      <selection activeCell="I5" sqref="I5"/>
    </sheetView>
  </sheetViews>
  <sheetFormatPr baseColWidth="10" defaultRowHeight="15" x14ac:dyDescent="0.15"/>
  <cols>
    <col min="1" max="1" width="22.5" style="8" customWidth="1"/>
    <col min="2" max="2" width="12.5" style="8" customWidth="1"/>
    <col min="3" max="5" width="10.83203125" style="8" customWidth="1"/>
    <col min="6" max="6" width="21.5" customWidth="1"/>
    <col min="8" max="8" width="24.83203125" bestFit="1" customWidth="1"/>
    <col min="9" max="9" width="44.5" customWidth="1"/>
    <col min="11" max="11" width="24.5" style="10" customWidth="1"/>
    <col min="12" max="13" width="17.33203125" style="10" customWidth="1"/>
    <col min="14" max="14" width="24.5" style="10" customWidth="1"/>
    <col min="15" max="15" width="21.5" style="16" bestFit="1" customWidth="1"/>
    <col min="16" max="16" width="23.5" style="16" bestFit="1" customWidth="1"/>
    <col min="17" max="19" width="11.5" style="16" customWidth="1"/>
    <col min="20" max="20" width="12.5" style="6" customWidth="1"/>
    <col min="21" max="24" width="10.83203125" style="6" customWidth="1"/>
  </cols>
  <sheetData>
    <row r="1" spans="1:34" x14ac:dyDescent="0.15">
      <c r="C1" s="8" t="s">
        <v>751</v>
      </c>
      <c r="F1" t="s">
        <v>750</v>
      </c>
      <c r="AG1">
        <v>1</v>
      </c>
      <c r="AH1" t="s">
        <v>469</v>
      </c>
    </row>
    <row r="2" spans="1:34" x14ac:dyDescent="0.15">
      <c r="AG2">
        <v>2</v>
      </c>
      <c r="AH2" t="s">
        <v>539</v>
      </c>
    </row>
    <row r="3" spans="1:34" x14ac:dyDescent="0.15">
      <c r="A3" s="7" t="s">
        <v>614</v>
      </c>
      <c r="B3" s="7"/>
      <c r="C3" s="7" t="s">
        <v>255</v>
      </c>
      <c r="D3" s="7"/>
      <c r="E3" s="7"/>
      <c r="G3" s="1" t="s">
        <v>2</v>
      </c>
      <c r="H3" s="1" t="s">
        <v>3</v>
      </c>
      <c r="I3" s="1" t="s">
        <v>4</v>
      </c>
      <c r="J3" s="1" t="s">
        <v>52</v>
      </c>
      <c r="K3" s="9" t="s">
        <v>53</v>
      </c>
      <c r="L3" s="9"/>
      <c r="M3" s="1" t="s">
        <v>836</v>
      </c>
      <c r="N3" s="3" t="s">
        <v>17</v>
      </c>
      <c r="O3" s="1"/>
      <c r="P3" s="1"/>
      <c r="Q3" s="1"/>
      <c r="R3" s="1"/>
      <c r="S3" s="1"/>
      <c r="AG3">
        <v>3</v>
      </c>
      <c r="AH3" t="s">
        <v>473</v>
      </c>
    </row>
    <row r="4" spans="1:34" x14ac:dyDescent="0.15">
      <c r="A4" s="7" t="s">
        <v>265</v>
      </c>
      <c r="B4" s="13" t="s">
        <v>612</v>
      </c>
      <c r="C4" s="2">
        <v>20</v>
      </c>
      <c r="D4" s="2"/>
      <c r="E4" s="7" t="s">
        <v>613</v>
      </c>
      <c r="G4" s="1" t="s">
        <v>25</v>
      </c>
      <c r="H4" s="1" t="s">
        <v>26</v>
      </c>
      <c r="I4" s="1" t="s">
        <v>26</v>
      </c>
      <c r="J4" s="1" t="s">
        <v>25</v>
      </c>
      <c r="K4" s="9" t="s">
        <v>26</v>
      </c>
      <c r="L4" s="9"/>
      <c r="M4" s="1" t="s">
        <v>25</v>
      </c>
      <c r="N4" s="1" t="s">
        <v>26</v>
      </c>
      <c r="O4" s="1"/>
      <c r="P4" s="1"/>
      <c r="Q4" s="1"/>
      <c r="R4" s="1"/>
      <c r="S4" s="1"/>
      <c r="AG4">
        <v>4</v>
      </c>
      <c r="AH4" t="s">
        <v>1247</v>
      </c>
    </row>
    <row r="5" spans="1:34" x14ac:dyDescent="0.15">
      <c r="A5" s="13" t="s">
        <v>126</v>
      </c>
      <c r="C5" s="13" t="s">
        <v>132</v>
      </c>
      <c r="D5" s="7"/>
      <c r="E5" s="13"/>
      <c r="F5" s="4"/>
      <c r="G5" s="2" t="s">
        <v>27</v>
      </c>
      <c r="H5" s="2" t="s">
        <v>30</v>
      </c>
      <c r="I5" s="2" t="s">
        <v>31</v>
      </c>
      <c r="J5" s="2" t="s">
        <v>54</v>
      </c>
      <c r="K5" s="9" t="s">
        <v>55</v>
      </c>
      <c r="L5" s="9" t="s">
        <v>126</v>
      </c>
      <c r="M5" s="1" t="s">
        <v>34</v>
      </c>
      <c r="N5" s="1" t="s">
        <v>44</v>
      </c>
      <c r="O5" s="2" t="s">
        <v>287</v>
      </c>
      <c r="P5" s="2" t="s">
        <v>129</v>
      </c>
      <c r="Q5" s="2" t="s">
        <v>134</v>
      </c>
      <c r="R5" s="2" t="s">
        <v>135</v>
      </c>
      <c r="S5" s="2" t="s">
        <v>136</v>
      </c>
      <c r="T5" s="5" t="s">
        <v>288</v>
      </c>
      <c r="U5" s="5" t="s">
        <v>289</v>
      </c>
      <c r="V5" s="5" t="s">
        <v>290</v>
      </c>
      <c r="W5" s="5" t="s">
        <v>291</v>
      </c>
      <c r="X5" s="5" t="s">
        <v>292</v>
      </c>
      <c r="Y5" s="1" t="s">
        <v>393</v>
      </c>
      <c r="Z5" s="1" t="s">
        <v>394</v>
      </c>
      <c r="AA5" s="1" t="s">
        <v>395</v>
      </c>
      <c r="AG5">
        <v>5</v>
      </c>
      <c r="AH5" t="s">
        <v>1248</v>
      </c>
    </row>
    <row r="6" spans="1:34" x14ac:dyDescent="0.15">
      <c r="A6" s="8" t="str">
        <f>A$4&amp;B6&amp;A$5&amp;C6</f>
        <v>被动技能1等级1</v>
      </c>
      <c r="B6" s="8">
        <v>1</v>
      </c>
      <c r="C6" s="8">
        <v>1</v>
      </c>
      <c r="E6" s="8">
        <f>G6</f>
        <v>100001</v>
      </c>
      <c r="F6" t="str">
        <f>H6</f>
        <v>攻击</v>
      </c>
      <c r="G6">
        <v>100001</v>
      </c>
      <c r="H6" s="20" t="str">
        <f t="shared" ref="H6:H69" si="0">VLOOKUP(B6,AG:AH,2,FALSE)</f>
        <v>攻击</v>
      </c>
      <c r="I6" s="4" t="str">
        <f>"自身"&amp;Y6&amp;IF(Z6="","",","&amp;Z6)</f>
        <v>自身攻击+5%</v>
      </c>
      <c r="J6" t="s">
        <v>154</v>
      </c>
      <c r="K6" s="10" t="str">
        <f t="shared" ref="K6:K25" si="1">IF(T6="","",T6)&amp;IF(U6="","","|"&amp;U6)&amp;IF(V6="","","|"&amp;V6)&amp;IF(W6="","","|"&amp;W6)&amp;IF(X6="","","|"&amp;X6)</f>
        <v>200001:100:1:0</v>
      </c>
      <c r="L6" s="10">
        <f>C6</f>
        <v>1</v>
      </c>
      <c r="M6" s="10" t="s">
        <v>106</v>
      </c>
      <c r="N6" s="10" t="str">
        <f>VLOOKUP(H6,特效对应!L:M,2,FALSE)</f>
        <v>buff_01</v>
      </c>
      <c r="O6" s="4" t="s">
        <v>981</v>
      </c>
      <c r="T6" s="6" t="str">
        <f>IF(_xlfn.IFNA(VLOOKUP(O6,buff!$K:$L,2,FALSE),"")=0,"",_xlfn.IFNA(VLOOKUP(O6,buff!$K:$L,2,FALSE),""))</f>
        <v>200001:100:1:0</v>
      </c>
      <c r="U6" s="6" t="str">
        <f>IF(_xlfn.IFNA(VLOOKUP(P6,buff!$K:$L,2,FALSE),"")=0,"",_xlfn.IFNA(VLOOKUP(P6,buff!$K:$L,2,FALSE),""))</f>
        <v/>
      </c>
      <c r="V6" s="6" t="str">
        <f>IF(_xlfn.IFNA(VLOOKUP(Q6,buff!$K:$L,2,FALSE),"")=0,"",_xlfn.IFNA(VLOOKUP(Q6,buff!$K:$L,2,FALSE),""))</f>
        <v/>
      </c>
      <c r="W6" s="6" t="str">
        <f>IF(_xlfn.IFNA(VLOOKUP(R6,buff!$K:$L,2,FALSE),"")=0,"",_xlfn.IFNA(VLOOKUP(R6,buff!$K:$L,2,FALSE),""))</f>
        <v/>
      </c>
      <c r="X6" s="6" t="str">
        <f>IF(_xlfn.IFNA(VLOOKUP(S6,buff!$K:$L,2,FALSE),"")=0,"",_xlfn.IFNA(VLOOKUP(S6,buff!$K:$L,2,FALSE),""))</f>
        <v/>
      </c>
      <c r="Y6" t="str">
        <f>VLOOKUP($O6,buff!$BN:$CA,buff!BV$1,FALSE)</f>
        <v>攻击+5%</v>
      </c>
      <c r="Z6" t="str">
        <f>VLOOKUP($O6,buff!$BN:$CA,buff!BZ$1,FALSE)</f>
        <v/>
      </c>
      <c r="AG6">
        <v>6</v>
      </c>
      <c r="AH6" t="s">
        <v>320</v>
      </c>
    </row>
    <row r="7" spans="1:34" x14ac:dyDescent="0.15">
      <c r="A7" s="8" t="str">
        <f t="shared" ref="A7:A70" si="2">A$4&amp;B7&amp;A$5&amp;C7</f>
        <v>被动技能1等级2</v>
      </c>
      <c r="B7" s="8">
        <f>IF(C7=1,B6+1,B6)</f>
        <v>1</v>
      </c>
      <c r="C7" s="8">
        <f t="shared" ref="C7:C86" si="3">IF(C6=C$4,1,C6+1)</f>
        <v>2</v>
      </c>
      <c r="E7" s="8">
        <f t="shared" ref="E7:E70" si="4">G7</f>
        <v>100002</v>
      </c>
      <c r="F7" t="str">
        <f t="shared" ref="F7:F70" si="5">H7</f>
        <v>攻击</v>
      </c>
      <c r="G7">
        <v>100002</v>
      </c>
      <c r="H7" s="20" t="str">
        <f t="shared" si="0"/>
        <v>攻击</v>
      </c>
      <c r="I7" s="4" t="str">
        <f t="shared" ref="I7:I70" si="6">"自身"&amp;Y7&amp;IF(Z7="","",","&amp;Z7)</f>
        <v>自身攻击+6%</v>
      </c>
      <c r="J7" t="s">
        <v>154</v>
      </c>
      <c r="K7" s="10" t="str">
        <f t="shared" si="1"/>
        <v>200002:100:1:0</v>
      </c>
      <c r="L7" s="10">
        <f t="shared" ref="L7:L70" si="7">C7</f>
        <v>2</v>
      </c>
      <c r="M7" s="10" t="s">
        <v>106</v>
      </c>
      <c r="N7" s="10" t="str">
        <f>VLOOKUP(H7,特效对应!L:M,2,FALSE)</f>
        <v>buff_01</v>
      </c>
      <c r="O7" s="4" t="s">
        <v>982</v>
      </c>
      <c r="T7" s="6" t="str">
        <f>IF(_xlfn.IFNA(VLOOKUP(O7,buff!$K:$L,2,FALSE),"")=0,"",_xlfn.IFNA(VLOOKUP(O7,buff!$K:$L,2,FALSE),""))</f>
        <v>200002:100:1:0</v>
      </c>
      <c r="U7" s="6" t="str">
        <f>IF(_xlfn.IFNA(VLOOKUP(P7,buff!$K:$L,2,FALSE),"")=0,"",_xlfn.IFNA(VLOOKUP(P7,buff!$K:$L,2,FALSE),""))</f>
        <v/>
      </c>
      <c r="V7" s="6" t="str">
        <f>IF(_xlfn.IFNA(VLOOKUP(Q7,buff!$K:$L,2,FALSE),"")=0,"",_xlfn.IFNA(VLOOKUP(Q7,buff!$K:$L,2,FALSE),""))</f>
        <v/>
      </c>
      <c r="W7" s="6" t="str">
        <f>IF(_xlfn.IFNA(VLOOKUP(R7,buff!$K:$L,2,FALSE),"")=0,"",_xlfn.IFNA(VLOOKUP(R7,buff!$K:$L,2,FALSE),""))</f>
        <v/>
      </c>
      <c r="X7" s="6" t="str">
        <f>IF(_xlfn.IFNA(VLOOKUP(S7,buff!$K:$L,2,FALSE),"")=0,"",_xlfn.IFNA(VLOOKUP(S7,buff!$K:$L,2,FALSE),""))</f>
        <v/>
      </c>
      <c r="Y7" t="str">
        <f>VLOOKUP($O7,buff!$BN:$CA,buff!BV$1,FALSE)</f>
        <v>攻击+6%</v>
      </c>
      <c r="Z7" t="str">
        <f>VLOOKUP($O7,buff!$BN:$CA,buff!BZ$1,FALSE)</f>
        <v/>
      </c>
      <c r="AG7">
        <v>7</v>
      </c>
      <c r="AH7" t="s">
        <v>1249</v>
      </c>
    </row>
    <row r="8" spans="1:34" x14ac:dyDescent="0.15">
      <c r="A8" s="8" t="str">
        <f t="shared" si="2"/>
        <v>被动技能1等级3</v>
      </c>
      <c r="B8" s="8">
        <f t="shared" ref="B8:B71" si="8">IF(C8=1,B7+1,B7)</f>
        <v>1</v>
      </c>
      <c r="C8" s="8">
        <f t="shared" si="3"/>
        <v>3</v>
      </c>
      <c r="E8" s="8">
        <f t="shared" si="4"/>
        <v>100003</v>
      </c>
      <c r="F8" t="str">
        <f t="shared" si="5"/>
        <v>攻击</v>
      </c>
      <c r="G8">
        <v>100003</v>
      </c>
      <c r="H8" s="20" t="str">
        <f t="shared" si="0"/>
        <v>攻击</v>
      </c>
      <c r="I8" s="4" t="str">
        <f t="shared" si="6"/>
        <v>自身攻击+7%</v>
      </c>
      <c r="J8" t="s">
        <v>154</v>
      </c>
      <c r="K8" s="10" t="str">
        <f t="shared" si="1"/>
        <v>200003:100:1:0</v>
      </c>
      <c r="L8" s="10">
        <f t="shared" si="7"/>
        <v>3</v>
      </c>
      <c r="M8" s="10" t="s">
        <v>106</v>
      </c>
      <c r="N8" s="10" t="str">
        <f>VLOOKUP(H8,特效对应!L:M,2,FALSE)</f>
        <v>buff_01</v>
      </c>
      <c r="O8" s="4" t="s">
        <v>983</v>
      </c>
      <c r="T8" s="6" t="str">
        <f>IF(_xlfn.IFNA(VLOOKUP(O8,buff!$K:$L,2,FALSE),"")=0,"",_xlfn.IFNA(VLOOKUP(O8,buff!$K:$L,2,FALSE),""))</f>
        <v>200003:100:1:0</v>
      </c>
      <c r="U8" s="6" t="str">
        <f>IF(_xlfn.IFNA(VLOOKUP(P8,buff!$K:$L,2,FALSE),"")=0,"",_xlfn.IFNA(VLOOKUP(P8,buff!$K:$L,2,FALSE),""))</f>
        <v/>
      </c>
      <c r="V8" s="6" t="str">
        <f>IF(_xlfn.IFNA(VLOOKUP(Q8,buff!$K:$L,2,FALSE),"")=0,"",_xlfn.IFNA(VLOOKUP(Q8,buff!$K:$L,2,FALSE),""))</f>
        <v/>
      </c>
      <c r="W8" s="6" t="str">
        <f>IF(_xlfn.IFNA(VLOOKUP(R8,buff!$K:$L,2,FALSE),"")=0,"",_xlfn.IFNA(VLOOKUP(R8,buff!$K:$L,2,FALSE),""))</f>
        <v/>
      </c>
      <c r="X8" s="6" t="str">
        <f>IF(_xlfn.IFNA(VLOOKUP(S8,buff!$K:$L,2,FALSE),"")=0,"",_xlfn.IFNA(VLOOKUP(S8,buff!$K:$L,2,FALSE),""))</f>
        <v/>
      </c>
      <c r="Y8" t="str">
        <f>VLOOKUP($O8,buff!$BN:$CA,buff!BV$1,FALSE)</f>
        <v>攻击+7%</v>
      </c>
      <c r="Z8" t="str">
        <f>VLOOKUP($O8,buff!$BN:$CA,buff!BZ$1,FALSE)</f>
        <v/>
      </c>
      <c r="AG8">
        <v>8</v>
      </c>
      <c r="AH8" t="s">
        <v>1250</v>
      </c>
    </row>
    <row r="9" spans="1:34" x14ac:dyDescent="0.15">
      <c r="A9" s="8" t="str">
        <f t="shared" si="2"/>
        <v>被动技能1等级4</v>
      </c>
      <c r="B9" s="8">
        <f t="shared" si="8"/>
        <v>1</v>
      </c>
      <c r="C9" s="8">
        <f t="shared" si="3"/>
        <v>4</v>
      </c>
      <c r="E9" s="8">
        <f t="shared" si="4"/>
        <v>100004</v>
      </c>
      <c r="F9" t="str">
        <f t="shared" si="5"/>
        <v>攻击</v>
      </c>
      <c r="G9">
        <v>100004</v>
      </c>
      <c r="H9" s="20" t="str">
        <f t="shared" si="0"/>
        <v>攻击</v>
      </c>
      <c r="I9" s="4" t="str">
        <f t="shared" si="6"/>
        <v>自身攻击+8%</v>
      </c>
      <c r="J9" t="s">
        <v>154</v>
      </c>
      <c r="K9" s="10" t="str">
        <f t="shared" si="1"/>
        <v>200004:100:1:0</v>
      </c>
      <c r="L9" s="10">
        <f t="shared" si="7"/>
        <v>4</v>
      </c>
      <c r="M9" s="10" t="s">
        <v>106</v>
      </c>
      <c r="N9" s="10" t="str">
        <f>VLOOKUP(H9,特效对应!L:M,2,FALSE)</f>
        <v>buff_01</v>
      </c>
      <c r="O9" s="4" t="s">
        <v>984</v>
      </c>
      <c r="T9" s="6" t="str">
        <f>IF(_xlfn.IFNA(VLOOKUP(O9,buff!$K:$L,2,FALSE),"")=0,"",_xlfn.IFNA(VLOOKUP(O9,buff!$K:$L,2,FALSE),""))</f>
        <v>200004:100:1:0</v>
      </c>
      <c r="U9" s="6" t="str">
        <f>IF(_xlfn.IFNA(VLOOKUP(P9,buff!$K:$L,2,FALSE),"")=0,"",_xlfn.IFNA(VLOOKUP(P9,buff!$K:$L,2,FALSE),""))</f>
        <v/>
      </c>
      <c r="V9" s="6" t="str">
        <f>IF(_xlfn.IFNA(VLOOKUP(Q9,buff!$K:$L,2,FALSE),"")=0,"",_xlfn.IFNA(VLOOKUP(Q9,buff!$K:$L,2,FALSE),""))</f>
        <v/>
      </c>
      <c r="W9" s="6" t="str">
        <f>IF(_xlfn.IFNA(VLOOKUP(R9,buff!$K:$L,2,FALSE),"")=0,"",_xlfn.IFNA(VLOOKUP(R9,buff!$K:$L,2,FALSE),""))</f>
        <v/>
      </c>
      <c r="X9" s="6" t="str">
        <f>IF(_xlfn.IFNA(VLOOKUP(S9,buff!$K:$L,2,FALSE),"")=0,"",_xlfn.IFNA(VLOOKUP(S9,buff!$K:$L,2,FALSE),""))</f>
        <v/>
      </c>
      <c r="Y9" t="str">
        <f>VLOOKUP($O9,buff!$BN:$CA,buff!BV$1,FALSE)</f>
        <v>攻击+8%</v>
      </c>
      <c r="Z9" t="str">
        <f>VLOOKUP($O9,buff!$BN:$CA,buff!BZ$1,FALSE)</f>
        <v/>
      </c>
      <c r="AG9">
        <v>9</v>
      </c>
      <c r="AH9" t="s">
        <v>1251</v>
      </c>
    </row>
    <row r="10" spans="1:34" x14ac:dyDescent="0.15">
      <c r="A10" s="8" t="str">
        <f t="shared" si="2"/>
        <v>被动技能1等级5</v>
      </c>
      <c r="B10" s="8">
        <f t="shared" si="8"/>
        <v>1</v>
      </c>
      <c r="C10" s="8">
        <f t="shared" si="3"/>
        <v>5</v>
      </c>
      <c r="E10" s="8">
        <f t="shared" si="4"/>
        <v>100005</v>
      </c>
      <c r="F10" t="str">
        <f t="shared" si="5"/>
        <v>攻击</v>
      </c>
      <c r="G10">
        <v>100005</v>
      </c>
      <c r="H10" s="20" t="str">
        <f t="shared" si="0"/>
        <v>攻击</v>
      </c>
      <c r="I10" s="4" t="str">
        <f t="shared" si="6"/>
        <v>自身攻击+9%</v>
      </c>
      <c r="J10" t="s">
        <v>154</v>
      </c>
      <c r="K10" s="10" t="str">
        <f t="shared" si="1"/>
        <v>200005:100:1:0</v>
      </c>
      <c r="L10" s="10">
        <f t="shared" si="7"/>
        <v>5</v>
      </c>
      <c r="M10" s="10" t="s">
        <v>106</v>
      </c>
      <c r="N10" s="10" t="str">
        <f>VLOOKUP(H10,特效对应!L:M,2,FALSE)</f>
        <v>buff_01</v>
      </c>
      <c r="O10" s="4" t="s">
        <v>985</v>
      </c>
      <c r="T10" s="6" t="str">
        <f>IF(_xlfn.IFNA(VLOOKUP(O10,buff!$K:$L,2,FALSE),"")=0,"",_xlfn.IFNA(VLOOKUP(O10,buff!$K:$L,2,FALSE),""))</f>
        <v>200005:100:1:0</v>
      </c>
      <c r="U10" s="6" t="str">
        <f>IF(_xlfn.IFNA(VLOOKUP(P10,buff!$K:$L,2,FALSE),"")=0,"",_xlfn.IFNA(VLOOKUP(P10,buff!$K:$L,2,FALSE),""))</f>
        <v/>
      </c>
      <c r="V10" s="6" t="str">
        <f>IF(_xlfn.IFNA(VLOOKUP(Q10,buff!$K:$L,2,FALSE),"")=0,"",_xlfn.IFNA(VLOOKUP(Q10,buff!$K:$L,2,FALSE),""))</f>
        <v/>
      </c>
      <c r="W10" s="6" t="str">
        <f>IF(_xlfn.IFNA(VLOOKUP(R10,buff!$K:$L,2,FALSE),"")=0,"",_xlfn.IFNA(VLOOKUP(R10,buff!$K:$L,2,FALSE),""))</f>
        <v/>
      </c>
      <c r="X10" s="6" t="str">
        <f>IF(_xlfn.IFNA(VLOOKUP(S10,buff!$K:$L,2,FALSE),"")=0,"",_xlfn.IFNA(VLOOKUP(S10,buff!$K:$L,2,FALSE),""))</f>
        <v/>
      </c>
      <c r="Y10" t="str">
        <f>VLOOKUP($O10,buff!$BN:$CA,buff!BV$1,FALSE)</f>
        <v>攻击+9%</v>
      </c>
      <c r="Z10" t="str">
        <f>VLOOKUP($O10,buff!$BN:$CA,buff!BZ$1,FALSE)</f>
        <v/>
      </c>
      <c r="AG10">
        <v>10</v>
      </c>
      <c r="AH10" t="s">
        <v>607</v>
      </c>
    </row>
    <row r="11" spans="1:34" x14ac:dyDescent="0.15">
      <c r="A11" s="8" t="str">
        <f t="shared" si="2"/>
        <v>被动技能1等级6</v>
      </c>
      <c r="B11" s="8">
        <f t="shared" si="8"/>
        <v>1</v>
      </c>
      <c r="C11" s="8">
        <f t="shared" si="3"/>
        <v>6</v>
      </c>
      <c r="E11" s="8">
        <f t="shared" si="4"/>
        <v>100006</v>
      </c>
      <c r="F11" t="str">
        <f t="shared" si="5"/>
        <v>攻击</v>
      </c>
      <c r="G11">
        <v>100006</v>
      </c>
      <c r="H11" s="20" t="str">
        <f t="shared" si="0"/>
        <v>攻击</v>
      </c>
      <c r="I11" s="4" t="str">
        <f t="shared" si="6"/>
        <v>自身攻击+10%</v>
      </c>
      <c r="J11" t="s">
        <v>154</v>
      </c>
      <c r="K11" s="10" t="str">
        <f t="shared" si="1"/>
        <v>200006:100:1:0</v>
      </c>
      <c r="L11" s="10">
        <f t="shared" si="7"/>
        <v>6</v>
      </c>
      <c r="M11" s="10" t="s">
        <v>106</v>
      </c>
      <c r="N11" s="10" t="str">
        <f>VLOOKUP(H11,特效对应!L:M,2,FALSE)</f>
        <v>buff_01</v>
      </c>
      <c r="O11" s="4" t="s">
        <v>986</v>
      </c>
      <c r="T11" s="6" t="str">
        <f>IF(_xlfn.IFNA(VLOOKUP(O11,buff!$K:$L,2,FALSE),"")=0,"",_xlfn.IFNA(VLOOKUP(O11,buff!$K:$L,2,FALSE),""))</f>
        <v>200006:100:1:0</v>
      </c>
      <c r="U11" s="6" t="str">
        <f>IF(_xlfn.IFNA(VLOOKUP(P11,buff!$K:$L,2,FALSE),"")=0,"",_xlfn.IFNA(VLOOKUP(P11,buff!$K:$L,2,FALSE),""))</f>
        <v/>
      </c>
      <c r="V11" s="6" t="str">
        <f>IF(_xlfn.IFNA(VLOOKUP(Q11,buff!$K:$L,2,FALSE),"")=0,"",_xlfn.IFNA(VLOOKUP(Q11,buff!$K:$L,2,FALSE),""))</f>
        <v/>
      </c>
      <c r="W11" s="6" t="str">
        <f>IF(_xlfn.IFNA(VLOOKUP(R11,buff!$K:$L,2,FALSE),"")=0,"",_xlfn.IFNA(VLOOKUP(R11,buff!$K:$L,2,FALSE),""))</f>
        <v/>
      </c>
      <c r="X11" s="6" t="str">
        <f>IF(_xlfn.IFNA(VLOOKUP(S11,buff!$K:$L,2,FALSE),"")=0,"",_xlfn.IFNA(VLOOKUP(S11,buff!$K:$L,2,FALSE),""))</f>
        <v/>
      </c>
      <c r="Y11" t="str">
        <f>VLOOKUP($O11,buff!$BN:$CA,buff!BV$1,FALSE)</f>
        <v>攻击+10%</v>
      </c>
      <c r="Z11" t="str">
        <f>VLOOKUP($O11,buff!$BN:$CA,buff!BZ$1,FALSE)</f>
        <v/>
      </c>
      <c r="AG11">
        <v>11</v>
      </c>
      <c r="AH11" t="s">
        <v>1252</v>
      </c>
    </row>
    <row r="12" spans="1:34" x14ac:dyDescent="0.15">
      <c r="A12" s="8" t="str">
        <f t="shared" si="2"/>
        <v>被动技能1等级7</v>
      </c>
      <c r="B12" s="8">
        <f t="shared" si="8"/>
        <v>1</v>
      </c>
      <c r="C12" s="8">
        <f t="shared" si="3"/>
        <v>7</v>
      </c>
      <c r="E12" s="8">
        <f t="shared" si="4"/>
        <v>100007</v>
      </c>
      <c r="F12" t="str">
        <f t="shared" si="5"/>
        <v>攻击</v>
      </c>
      <c r="G12">
        <v>100007</v>
      </c>
      <c r="H12" s="20" t="str">
        <f t="shared" si="0"/>
        <v>攻击</v>
      </c>
      <c r="I12" s="4" t="str">
        <f t="shared" si="6"/>
        <v>自身攻击+11%</v>
      </c>
      <c r="J12" t="s">
        <v>154</v>
      </c>
      <c r="K12" s="10" t="str">
        <f t="shared" si="1"/>
        <v>200007:100:1:0</v>
      </c>
      <c r="L12" s="10">
        <f t="shared" si="7"/>
        <v>7</v>
      </c>
      <c r="M12" s="10" t="s">
        <v>106</v>
      </c>
      <c r="N12" s="10" t="str">
        <f>VLOOKUP(H12,特效对应!L:M,2,FALSE)</f>
        <v>buff_01</v>
      </c>
      <c r="O12" s="4" t="s">
        <v>987</v>
      </c>
      <c r="T12" s="6" t="str">
        <f>IF(_xlfn.IFNA(VLOOKUP(O12,buff!$K:$L,2,FALSE),"")=0,"",_xlfn.IFNA(VLOOKUP(O12,buff!$K:$L,2,FALSE),""))</f>
        <v>200007:100:1:0</v>
      </c>
      <c r="U12" s="6" t="str">
        <f>IF(_xlfn.IFNA(VLOOKUP(P12,buff!$K:$L,2,FALSE),"")=0,"",_xlfn.IFNA(VLOOKUP(P12,buff!$K:$L,2,FALSE),""))</f>
        <v/>
      </c>
      <c r="V12" s="6" t="str">
        <f>IF(_xlfn.IFNA(VLOOKUP(Q12,buff!$K:$L,2,FALSE),"")=0,"",_xlfn.IFNA(VLOOKUP(Q12,buff!$K:$L,2,FALSE),""))</f>
        <v/>
      </c>
      <c r="W12" s="6" t="str">
        <f>IF(_xlfn.IFNA(VLOOKUP(R12,buff!$K:$L,2,FALSE),"")=0,"",_xlfn.IFNA(VLOOKUP(R12,buff!$K:$L,2,FALSE),""))</f>
        <v/>
      </c>
      <c r="X12" s="6" t="str">
        <f>IF(_xlfn.IFNA(VLOOKUP(S12,buff!$K:$L,2,FALSE),"")=0,"",_xlfn.IFNA(VLOOKUP(S12,buff!$K:$L,2,FALSE),""))</f>
        <v/>
      </c>
      <c r="Y12" t="str">
        <f>VLOOKUP($O12,buff!$BN:$CA,buff!BV$1,FALSE)</f>
        <v>攻击+11%</v>
      </c>
      <c r="Z12" t="str">
        <f>VLOOKUP($O12,buff!$BN:$CA,buff!BZ$1,FALSE)</f>
        <v/>
      </c>
      <c r="AG12">
        <v>12</v>
      </c>
      <c r="AH12" t="s">
        <v>611</v>
      </c>
    </row>
    <row r="13" spans="1:34" x14ac:dyDescent="0.15">
      <c r="A13" s="8" t="str">
        <f t="shared" si="2"/>
        <v>被动技能1等级8</v>
      </c>
      <c r="B13" s="8">
        <f t="shared" si="8"/>
        <v>1</v>
      </c>
      <c r="C13" s="8">
        <f t="shared" si="3"/>
        <v>8</v>
      </c>
      <c r="E13" s="8">
        <f t="shared" si="4"/>
        <v>100008</v>
      </c>
      <c r="F13" t="str">
        <f t="shared" si="5"/>
        <v>攻击</v>
      </c>
      <c r="G13">
        <v>100008</v>
      </c>
      <c r="H13" s="20" t="str">
        <f t="shared" si="0"/>
        <v>攻击</v>
      </c>
      <c r="I13" s="4" t="str">
        <f t="shared" si="6"/>
        <v>自身攻击+12%</v>
      </c>
      <c r="J13" t="s">
        <v>154</v>
      </c>
      <c r="K13" s="10" t="str">
        <f t="shared" si="1"/>
        <v>200008:100:1:0</v>
      </c>
      <c r="L13" s="10">
        <f t="shared" si="7"/>
        <v>8</v>
      </c>
      <c r="M13" s="10" t="s">
        <v>106</v>
      </c>
      <c r="N13" s="10" t="str">
        <f>VLOOKUP(H13,特效对应!L:M,2,FALSE)</f>
        <v>buff_01</v>
      </c>
      <c r="O13" s="4" t="s">
        <v>988</v>
      </c>
      <c r="T13" s="6" t="str">
        <f>IF(_xlfn.IFNA(VLOOKUP(O13,buff!$K:$L,2,FALSE),"")=0,"",_xlfn.IFNA(VLOOKUP(O13,buff!$K:$L,2,FALSE),""))</f>
        <v>200008:100:1:0</v>
      </c>
      <c r="U13" s="6" t="str">
        <f>IF(_xlfn.IFNA(VLOOKUP(P13,buff!$K:$L,2,FALSE),"")=0,"",_xlfn.IFNA(VLOOKUP(P13,buff!$K:$L,2,FALSE),""))</f>
        <v/>
      </c>
      <c r="V13" s="6" t="str">
        <f>IF(_xlfn.IFNA(VLOOKUP(Q13,buff!$K:$L,2,FALSE),"")=0,"",_xlfn.IFNA(VLOOKUP(Q13,buff!$K:$L,2,FALSE),""))</f>
        <v/>
      </c>
      <c r="W13" s="6" t="str">
        <f>IF(_xlfn.IFNA(VLOOKUP(R13,buff!$K:$L,2,FALSE),"")=0,"",_xlfn.IFNA(VLOOKUP(R13,buff!$K:$L,2,FALSE),""))</f>
        <v/>
      </c>
      <c r="X13" s="6" t="str">
        <f>IF(_xlfn.IFNA(VLOOKUP(S13,buff!$K:$L,2,FALSE),"")=0,"",_xlfn.IFNA(VLOOKUP(S13,buff!$K:$L,2,FALSE),""))</f>
        <v/>
      </c>
      <c r="Y13" t="str">
        <f>VLOOKUP($O13,buff!$BN:$CA,buff!BV$1,FALSE)</f>
        <v>攻击+12%</v>
      </c>
      <c r="Z13" t="str">
        <f>VLOOKUP($O13,buff!$BN:$CA,buff!BZ$1,FALSE)</f>
        <v/>
      </c>
    </row>
    <row r="14" spans="1:34" x14ac:dyDescent="0.15">
      <c r="A14" s="8" t="str">
        <f t="shared" si="2"/>
        <v>被动技能1等级9</v>
      </c>
      <c r="B14" s="8">
        <f t="shared" si="8"/>
        <v>1</v>
      </c>
      <c r="C14" s="8">
        <f t="shared" si="3"/>
        <v>9</v>
      </c>
      <c r="E14" s="8">
        <f t="shared" si="4"/>
        <v>100009</v>
      </c>
      <c r="F14" t="str">
        <f t="shared" si="5"/>
        <v>攻击</v>
      </c>
      <c r="G14">
        <v>100009</v>
      </c>
      <c r="H14" s="20" t="str">
        <f t="shared" si="0"/>
        <v>攻击</v>
      </c>
      <c r="I14" s="4" t="str">
        <f t="shared" si="6"/>
        <v>自身攻击+13%</v>
      </c>
      <c r="J14" t="s">
        <v>154</v>
      </c>
      <c r="K14" s="10" t="str">
        <f t="shared" si="1"/>
        <v>200009:100:1:0</v>
      </c>
      <c r="L14" s="10">
        <f t="shared" si="7"/>
        <v>9</v>
      </c>
      <c r="M14" s="10" t="s">
        <v>106</v>
      </c>
      <c r="N14" s="10" t="str">
        <f>VLOOKUP(H14,特效对应!L:M,2,FALSE)</f>
        <v>buff_01</v>
      </c>
      <c r="O14" s="4" t="s">
        <v>989</v>
      </c>
      <c r="T14" s="6" t="str">
        <f>IF(_xlfn.IFNA(VLOOKUP(O14,buff!$K:$L,2,FALSE),"")=0,"",_xlfn.IFNA(VLOOKUP(O14,buff!$K:$L,2,FALSE),""))</f>
        <v>200009:100:1:0</v>
      </c>
      <c r="U14" s="6" t="str">
        <f>IF(_xlfn.IFNA(VLOOKUP(P14,buff!$K:$L,2,FALSE),"")=0,"",_xlfn.IFNA(VLOOKUP(P14,buff!$K:$L,2,FALSE),""))</f>
        <v/>
      </c>
      <c r="V14" s="6" t="str">
        <f>IF(_xlfn.IFNA(VLOOKUP(Q14,buff!$K:$L,2,FALSE),"")=0,"",_xlfn.IFNA(VLOOKUP(Q14,buff!$K:$L,2,FALSE),""))</f>
        <v/>
      </c>
      <c r="W14" s="6" t="str">
        <f>IF(_xlfn.IFNA(VLOOKUP(R14,buff!$K:$L,2,FALSE),"")=0,"",_xlfn.IFNA(VLOOKUP(R14,buff!$K:$L,2,FALSE),""))</f>
        <v/>
      </c>
      <c r="X14" s="6" t="str">
        <f>IF(_xlfn.IFNA(VLOOKUP(S14,buff!$K:$L,2,FALSE),"")=0,"",_xlfn.IFNA(VLOOKUP(S14,buff!$K:$L,2,FALSE),""))</f>
        <v/>
      </c>
      <c r="Y14" t="str">
        <f>VLOOKUP($O14,buff!$BN:$CA,buff!BV$1,FALSE)</f>
        <v>攻击+13%</v>
      </c>
      <c r="Z14" t="str">
        <f>VLOOKUP($O14,buff!$BN:$CA,buff!BZ$1,FALSE)</f>
        <v/>
      </c>
    </row>
    <row r="15" spans="1:34" x14ac:dyDescent="0.15">
      <c r="A15" s="8" t="str">
        <f t="shared" si="2"/>
        <v>被动技能1等级10</v>
      </c>
      <c r="B15" s="8">
        <f t="shared" si="8"/>
        <v>1</v>
      </c>
      <c r="C15" s="8">
        <f t="shared" si="3"/>
        <v>10</v>
      </c>
      <c r="E15" s="8">
        <f t="shared" si="4"/>
        <v>100010</v>
      </c>
      <c r="F15" t="str">
        <f t="shared" si="5"/>
        <v>攻击</v>
      </c>
      <c r="G15">
        <v>100010</v>
      </c>
      <c r="H15" s="20" t="str">
        <f t="shared" si="0"/>
        <v>攻击</v>
      </c>
      <c r="I15" s="4" t="str">
        <f t="shared" si="6"/>
        <v>自身攻击+14%</v>
      </c>
      <c r="J15" t="s">
        <v>154</v>
      </c>
      <c r="K15" s="10" t="str">
        <f t="shared" si="1"/>
        <v>200010:100:1:0</v>
      </c>
      <c r="L15" s="10">
        <f t="shared" si="7"/>
        <v>10</v>
      </c>
      <c r="M15" s="10" t="s">
        <v>106</v>
      </c>
      <c r="N15" s="10" t="str">
        <f>VLOOKUP(H15,特效对应!L:M,2,FALSE)</f>
        <v>buff_01</v>
      </c>
      <c r="O15" s="4" t="s">
        <v>990</v>
      </c>
      <c r="T15" s="6" t="str">
        <f>IF(_xlfn.IFNA(VLOOKUP(O15,buff!$K:$L,2,FALSE),"")=0,"",_xlfn.IFNA(VLOOKUP(O15,buff!$K:$L,2,FALSE),""))</f>
        <v>200010:100:1:0</v>
      </c>
      <c r="U15" s="6" t="str">
        <f>IF(_xlfn.IFNA(VLOOKUP(P15,buff!$K:$L,2,FALSE),"")=0,"",_xlfn.IFNA(VLOOKUP(P15,buff!$K:$L,2,FALSE),""))</f>
        <v/>
      </c>
      <c r="V15" s="6" t="str">
        <f>IF(_xlfn.IFNA(VLOOKUP(Q15,buff!$K:$L,2,FALSE),"")=0,"",_xlfn.IFNA(VLOOKUP(Q15,buff!$K:$L,2,FALSE),""))</f>
        <v/>
      </c>
      <c r="W15" s="6" t="str">
        <f>IF(_xlfn.IFNA(VLOOKUP(R15,buff!$K:$L,2,FALSE),"")=0,"",_xlfn.IFNA(VLOOKUP(R15,buff!$K:$L,2,FALSE),""))</f>
        <v/>
      </c>
      <c r="X15" s="6" t="str">
        <f>IF(_xlfn.IFNA(VLOOKUP(S15,buff!$K:$L,2,FALSE),"")=0,"",_xlfn.IFNA(VLOOKUP(S15,buff!$K:$L,2,FALSE),""))</f>
        <v/>
      </c>
      <c r="Y15" t="str">
        <f>VLOOKUP($O15,buff!$BN:$CA,buff!BV$1,FALSE)</f>
        <v>攻击+14%</v>
      </c>
      <c r="Z15" t="str">
        <f>VLOOKUP($O15,buff!$BN:$CA,buff!BZ$1,FALSE)</f>
        <v/>
      </c>
      <c r="AG15">
        <v>13</v>
      </c>
      <c r="AH15" t="s">
        <v>608</v>
      </c>
    </row>
    <row r="16" spans="1:34" x14ac:dyDescent="0.15">
      <c r="A16" s="8" t="str">
        <f t="shared" si="2"/>
        <v>被动技能1等级11</v>
      </c>
      <c r="B16" s="8">
        <f t="shared" si="8"/>
        <v>1</v>
      </c>
      <c r="C16" s="8">
        <f t="shared" si="3"/>
        <v>11</v>
      </c>
      <c r="E16" s="8">
        <f t="shared" si="4"/>
        <v>100011</v>
      </c>
      <c r="F16" t="str">
        <f t="shared" si="5"/>
        <v>攻击</v>
      </c>
      <c r="G16">
        <v>100011</v>
      </c>
      <c r="H16" s="20" t="str">
        <f t="shared" si="0"/>
        <v>攻击</v>
      </c>
      <c r="I16" s="4" t="str">
        <f t="shared" si="6"/>
        <v>自身攻击+15%</v>
      </c>
      <c r="J16" t="s">
        <v>154</v>
      </c>
      <c r="K16" s="10" t="str">
        <f t="shared" si="1"/>
        <v>200011:100:1:0</v>
      </c>
      <c r="L16" s="10">
        <f t="shared" si="7"/>
        <v>11</v>
      </c>
      <c r="M16" s="10" t="s">
        <v>106</v>
      </c>
      <c r="N16" s="10" t="str">
        <f>VLOOKUP(H16,特效对应!L:M,2,FALSE)</f>
        <v>buff_01</v>
      </c>
      <c r="O16" s="4" t="s">
        <v>991</v>
      </c>
      <c r="T16" s="6" t="str">
        <f>IF(_xlfn.IFNA(VLOOKUP(O16,buff!$K:$L,2,FALSE),"")=0,"",_xlfn.IFNA(VLOOKUP(O16,buff!$K:$L,2,FALSE),""))</f>
        <v>200011:100:1:0</v>
      </c>
      <c r="U16" s="6" t="str">
        <f>IF(_xlfn.IFNA(VLOOKUP(P16,buff!$K:$L,2,FALSE),"")=0,"",_xlfn.IFNA(VLOOKUP(P16,buff!$K:$L,2,FALSE),""))</f>
        <v/>
      </c>
      <c r="V16" s="6" t="str">
        <f>IF(_xlfn.IFNA(VLOOKUP(Q16,buff!$K:$L,2,FALSE),"")=0,"",_xlfn.IFNA(VLOOKUP(Q16,buff!$K:$L,2,FALSE),""))</f>
        <v/>
      </c>
      <c r="W16" s="6" t="str">
        <f>IF(_xlfn.IFNA(VLOOKUP(R16,buff!$K:$L,2,FALSE),"")=0,"",_xlfn.IFNA(VLOOKUP(R16,buff!$K:$L,2,FALSE),""))</f>
        <v/>
      </c>
      <c r="X16" s="6" t="str">
        <f>IF(_xlfn.IFNA(VLOOKUP(S16,buff!$K:$L,2,FALSE),"")=0,"",_xlfn.IFNA(VLOOKUP(S16,buff!$K:$L,2,FALSE),""))</f>
        <v/>
      </c>
      <c r="Y16" t="str">
        <f>VLOOKUP($O16,buff!$BN:$CA,buff!BV$1,FALSE)</f>
        <v>攻击+15%</v>
      </c>
      <c r="Z16" t="str">
        <f>VLOOKUP($O16,buff!$BN:$CA,buff!BZ$1,FALSE)</f>
        <v/>
      </c>
      <c r="AG16">
        <v>14</v>
      </c>
      <c r="AH16" t="s">
        <v>1253</v>
      </c>
    </row>
    <row r="17" spans="1:34" x14ac:dyDescent="0.15">
      <c r="A17" s="8" t="str">
        <f t="shared" si="2"/>
        <v>被动技能1等级12</v>
      </c>
      <c r="B17" s="8">
        <f t="shared" si="8"/>
        <v>1</v>
      </c>
      <c r="C17" s="8">
        <f t="shared" si="3"/>
        <v>12</v>
      </c>
      <c r="E17" s="8">
        <f t="shared" si="4"/>
        <v>100012</v>
      </c>
      <c r="F17" t="str">
        <f t="shared" si="5"/>
        <v>攻击</v>
      </c>
      <c r="G17">
        <v>100012</v>
      </c>
      <c r="H17" s="20" t="str">
        <f t="shared" si="0"/>
        <v>攻击</v>
      </c>
      <c r="I17" s="4" t="str">
        <f t="shared" si="6"/>
        <v>自身攻击+16%</v>
      </c>
      <c r="J17" t="s">
        <v>154</v>
      </c>
      <c r="K17" s="10" t="str">
        <f t="shared" si="1"/>
        <v>200012:100:1:0</v>
      </c>
      <c r="L17" s="10">
        <f t="shared" si="7"/>
        <v>12</v>
      </c>
      <c r="M17" s="10" t="s">
        <v>106</v>
      </c>
      <c r="N17" s="10" t="str">
        <f>VLOOKUP(H17,特效对应!L:M,2,FALSE)</f>
        <v>buff_01</v>
      </c>
      <c r="O17" s="4" t="s">
        <v>992</v>
      </c>
      <c r="T17" s="6" t="str">
        <f>IF(_xlfn.IFNA(VLOOKUP(O17,buff!$K:$L,2,FALSE),"")=0,"",_xlfn.IFNA(VLOOKUP(O17,buff!$K:$L,2,FALSE),""))</f>
        <v>200012:100:1:0</v>
      </c>
      <c r="U17" s="6" t="str">
        <f>IF(_xlfn.IFNA(VLOOKUP(P17,buff!$K:$L,2,FALSE),"")=0,"",_xlfn.IFNA(VLOOKUP(P17,buff!$K:$L,2,FALSE),""))</f>
        <v/>
      </c>
      <c r="V17" s="6" t="str">
        <f>IF(_xlfn.IFNA(VLOOKUP(Q17,buff!$K:$L,2,FALSE),"")=0,"",_xlfn.IFNA(VLOOKUP(Q17,buff!$K:$L,2,FALSE),""))</f>
        <v/>
      </c>
      <c r="W17" s="6" t="str">
        <f>IF(_xlfn.IFNA(VLOOKUP(R17,buff!$K:$L,2,FALSE),"")=0,"",_xlfn.IFNA(VLOOKUP(R17,buff!$K:$L,2,FALSE),""))</f>
        <v/>
      </c>
      <c r="X17" s="6" t="str">
        <f>IF(_xlfn.IFNA(VLOOKUP(S17,buff!$K:$L,2,FALSE),"")=0,"",_xlfn.IFNA(VLOOKUP(S17,buff!$K:$L,2,FALSE),""))</f>
        <v/>
      </c>
      <c r="Y17" t="str">
        <f>VLOOKUP($O17,buff!$BN:$CA,buff!BV$1,FALSE)</f>
        <v>攻击+16%</v>
      </c>
      <c r="Z17" t="str">
        <f>VLOOKUP($O17,buff!$BN:$CA,buff!BZ$1,FALSE)</f>
        <v/>
      </c>
      <c r="AG17">
        <v>15</v>
      </c>
      <c r="AH17" t="s">
        <v>606</v>
      </c>
    </row>
    <row r="18" spans="1:34" x14ac:dyDescent="0.15">
      <c r="A18" s="8" t="str">
        <f t="shared" si="2"/>
        <v>被动技能1等级13</v>
      </c>
      <c r="B18" s="8">
        <f t="shared" si="8"/>
        <v>1</v>
      </c>
      <c r="C18" s="8">
        <f t="shared" si="3"/>
        <v>13</v>
      </c>
      <c r="E18" s="8">
        <f t="shared" si="4"/>
        <v>100013</v>
      </c>
      <c r="F18" s="31" t="str">
        <f t="shared" si="5"/>
        <v>攻击</v>
      </c>
      <c r="G18">
        <v>100013</v>
      </c>
      <c r="H18" s="20" t="str">
        <f t="shared" si="0"/>
        <v>攻击</v>
      </c>
      <c r="I18" s="4" t="str">
        <f t="shared" si="6"/>
        <v>自身攻击+17%</v>
      </c>
      <c r="J18" t="s">
        <v>154</v>
      </c>
      <c r="K18" s="10" t="str">
        <f t="shared" si="1"/>
        <v>200013:100:1:0</v>
      </c>
      <c r="L18" s="10">
        <f t="shared" si="7"/>
        <v>13</v>
      </c>
      <c r="M18" s="10" t="s">
        <v>106</v>
      </c>
      <c r="N18" s="10" t="str">
        <f>VLOOKUP(H18,特效对应!L:M,2,FALSE)</f>
        <v>buff_01</v>
      </c>
      <c r="O18" s="4" t="s">
        <v>993</v>
      </c>
      <c r="T18" s="6" t="str">
        <f>IF(_xlfn.IFNA(VLOOKUP(O18,buff!$K:$L,2,FALSE),"")=0,"",_xlfn.IFNA(VLOOKUP(O18,buff!$K:$L,2,FALSE),""))</f>
        <v>200013:100:1:0</v>
      </c>
      <c r="U18" s="6" t="str">
        <f>IF(_xlfn.IFNA(VLOOKUP(P18,buff!$K:$L,2,FALSE),"")=0,"",_xlfn.IFNA(VLOOKUP(P18,buff!$K:$L,2,FALSE),""))</f>
        <v/>
      </c>
      <c r="V18" s="6" t="str">
        <f>IF(_xlfn.IFNA(VLOOKUP(Q18,buff!$K:$L,2,FALSE),"")=0,"",_xlfn.IFNA(VLOOKUP(Q18,buff!$K:$L,2,FALSE),""))</f>
        <v/>
      </c>
      <c r="W18" s="6" t="str">
        <f>IF(_xlfn.IFNA(VLOOKUP(R18,buff!$K:$L,2,FALSE),"")=0,"",_xlfn.IFNA(VLOOKUP(R18,buff!$K:$L,2,FALSE),""))</f>
        <v/>
      </c>
      <c r="X18" s="6" t="str">
        <f>IF(_xlfn.IFNA(VLOOKUP(S18,buff!$K:$L,2,FALSE),"")=0,"",_xlfn.IFNA(VLOOKUP(S18,buff!$K:$L,2,FALSE),""))</f>
        <v/>
      </c>
      <c r="Y18" t="str">
        <f>VLOOKUP($O18,buff!$BN:$CA,buff!BV$1,FALSE)</f>
        <v>攻击+17%</v>
      </c>
      <c r="Z18" t="str">
        <f>VLOOKUP($O18,buff!$BN:$CA,buff!BZ$1,FALSE)</f>
        <v/>
      </c>
      <c r="AG18">
        <v>16</v>
      </c>
      <c r="AH18" t="s">
        <v>610</v>
      </c>
    </row>
    <row r="19" spans="1:34" x14ac:dyDescent="0.15">
      <c r="A19" s="8" t="str">
        <f t="shared" si="2"/>
        <v>被动技能1等级14</v>
      </c>
      <c r="B19" s="8">
        <f t="shared" si="8"/>
        <v>1</v>
      </c>
      <c r="C19" s="8">
        <f t="shared" si="3"/>
        <v>14</v>
      </c>
      <c r="E19" s="8">
        <f t="shared" si="4"/>
        <v>100014</v>
      </c>
      <c r="F19" t="str">
        <f t="shared" si="5"/>
        <v>攻击</v>
      </c>
      <c r="G19">
        <v>100014</v>
      </c>
      <c r="H19" s="20" t="str">
        <f t="shared" si="0"/>
        <v>攻击</v>
      </c>
      <c r="I19" s="4" t="str">
        <f t="shared" si="6"/>
        <v>自身攻击+18%</v>
      </c>
      <c r="J19" t="s">
        <v>154</v>
      </c>
      <c r="K19" s="10" t="str">
        <f t="shared" si="1"/>
        <v>200014:100:1:0</v>
      </c>
      <c r="L19" s="10">
        <f t="shared" si="7"/>
        <v>14</v>
      </c>
      <c r="M19" s="10" t="s">
        <v>106</v>
      </c>
      <c r="N19" s="10" t="str">
        <f>VLOOKUP(H19,特效对应!L:M,2,FALSE)</f>
        <v>buff_01</v>
      </c>
      <c r="O19" s="4" t="s">
        <v>994</v>
      </c>
      <c r="T19" s="6" t="str">
        <f>IF(_xlfn.IFNA(VLOOKUP(O19,buff!$K:$L,2,FALSE),"")=0,"",_xlfn.IFNA(VLOOKUP(O19,buff!$K:$L,2,FALSE),""))</f>
        <v>200014:100:1:0</v>
      </c>
      <c r="U19" s="6" t="str">
        <f>IF(_xlfn.IFNA(VLOOKUP(P19,buff!$K:$L,2,FALSE),"")=0,"",_xlfn.IFNA(VLOOKUP(P19,buff!$K:$L,2,FALSE),""))</f>
        <v/>
      </c>
      <c r="V19" s="6" t="str">
        <f>IF(_xlfn.IFNA(VLOOKUP(Q19,buff!$K:$L,2,FALSE),"")=0,"",_xlfn.IFNA(VLOOKUP(Q19,buff!$K:$L,2,FALSE),""))</f>
        <v/>
      </c>
      <c r="W19" s="6" t="str">
        <f>IF(_xlfn.IFNA(VLOOKUP(R19,buff!$K:$L,2,FALSE),"")=0,"",_xlfn.IFNA(VLOOKUP(R19,buff!$K:$L,2,FALSE),""))</f>
        <v/>
      </c>
      <c r="X19" s="6" t="str">
        <f>IF(_xlfn.IFNA(VLOOKUP(S19,buff!$K:$L,2,FALSE),"")=0,"",_xlfn.IFNA(VLOOKUP(S19,buff!$K:$L,2,FALSE),""))</f>
        <v/>
      </c>
      <c r="Y19" t="str">
        <f>VLOOKUP($O19,buff!$BN:$CA,buff!BV$1,FALSE)</f>
        <v>攻击+18%</v>
      </c>
      <c r="Z19" t="str">
        <f>VLOOKUP($O19,buff!$BN:$CA,buff!BZ$1,FALSE)</f>
        <v/>
      </c>
      <c r="AG19">
        <v>17</v>
      </c>
      <c r="AH19" t="s">
        <v>609</v>
      </c>
    </row>
    <row r="20" spans="1:34" x14ac:dyDescent="0.15">
      <c r="A20" s="8" t="str">
        <f t="shared" si="2"/>
        <v>被动技能1等级15</v>
      </c>
      <c r="B20" s="8">
        <f t="shared" si="8"/>
        <v>1</v>
      </c>
      <c r="C20" s="8">
        <f t="shared" si="3"/>
        <v>15</v>
      </c>
      <c r="E20" s="8">
        <f t="shared" si="4"/>
        <v>100015</v>
      </c>
      <c r="F20" t="str">
        <f t="shared" si="5"/>
        <v>攻击</v>
      </c>
      <c r="G20">
        <v>100015</v>
      </c>
      <c r="H20" s="20" t="str">
        <f t="shared" si="0"/>
        <v>攻击</v>
      </c>
      <c r="I20" s="4" t="str">
        <f t="shared" si="6"/>
        <v>自身攻击+19%</v>
      </c>
      <c r="J20" t="s">
        <v>154</v>
      </c>
      <c r="K20" s="10" t="str">
        <f t="shared" si="1"/>
        <v>200015:100:1:0</v>
      </c>
      <c r="L20" s="10">
        <f t="shared" si="7"/>
        <v>15</v>
      </c>
      <c r="M20" s="10" t="s">
        <v>106</v>
      </c>
      <c r="N20" s="10" t="str">
        <f>VLOOKUP(H20,特效对应!L:M,2,FALSE)</f>
        <v>buff_01</v>
      </c>
      <c r="O20" s="4" t="s">
        <v>995</v>
      </c>
      <c r="T20" s="6" t="str">
        <f>IF(_xlfn.IFNA(VLOOKUP(O20,buff!$K:$L,2,FALSE),"")=0,"",_xlfn.IFNA(VLOOKUP(O20,buff!$K:$L,2,FALSE),""))</f>
        <v>200015:100:1:0</v>
      </c>
      <c r="U20" s="6" t="str">
        <f>IF(_xlfn.IFNA(VLOOKUP(P20,buff!$K:$L,2,FALSE),"")=0,"",_xlfn.IFNA(VLOOKUP(P20,buff!$K:$L,2,FALSE),""))</f>
        <v/>
      </c>
      <c r="V20" s="6" t="str">
        <f>IF(_xlfn.IFNA(VLOOKUP(Q20,buff!$K:$L,2,FALSE),"")=0,"",_xlfn.IFNA(VLOOKUP(Q20,buff!$K:$L,2,FALSE),""))</f>
        <v/>
      </c>
      <c r="W20" s="6" t="str">
        <f>IF(_xlfn.IFNA(VLOOKUP(R20,buff!$K:$L,2,FALSE),"")=0,"",_xlfn.IFNA(VLOOKUP(R20,buff!$K:$L,2,FALSE),""))</f>
        <v/>
      </c>
      <c r="X20" s="6" t="str">
        <f>IF(_xlfn.IFNA(VLOOKUP(S20,buff!$K:$L,2,FALSE),"")=0,"",_xlfn.IFNA(VLOOKUP(S20,buff!$K:$L,2,FALSE),""))</f>
        <v/>
      </c>
      <c r="Y20" t="str">
        <f>VLOOKUP($O20,buff!$BN:$CA,buff!BV$1,FALSE)</f>
        <v>攻击+19%</v>
      </c>
      <c r="Z20" t="str">
        <f>VLOOKUP($O20,buff!$BN:$CA,buff!BZ$1,FALSE)</f>
        <v/>
      </c>
      <c r="AG20">
        <v>18</v>
      </c>
      <c r="AH20" t="s">
        <v>1254</v>
      </c>
    </row>
    <row r="21" spans="1:34" x14ac:dyDescent="0.15">
      <c r="A21" s="8" t="str">
        <f t="shared" si="2"/>
        <v>被动技能1等级16</v>
      </c>
      <c r="B21" s="8">
        <f t="shared" si="8"/>
        <v>1</v>
      </c>
      <c r="C21" s="8">
        <f t="shared" si="3"/>
        <v>16</v>
      </c>
      <c r="E21" s="8">
        <f t="shared" si="4"/>
        <v>100016</v>
      </c>
      <c r="F21" t="str">
        <f t="shared" si="5"/>
        <v>攻击</v>
      </c>
      <c r="G21">
        <v>100016</v>
      </c>
      <c r="H21" s="20" t="str">
        <f t="shared" si="0"/>
        <v>攻击</v>
      </c>
      <c r="I21" s="4" t="str">
        <f t="shared" si="6"/>
        <v>自身攻击+20%</v>
      </c>
      <c r="J21" t="s">
        <v>154</v>
      </c>
      <c r="K21" s="10" t="str">
        <f t="shared" si="1"/>
        <v>200016:100:1:0</v>
      </c>
      <c r="L21" s="10">
        <f t="shared" si="7"/>
        <v>16</v>
      </c>
      <c r="M21" s="10" t="s">
        <v>106</v>
      </c>
      <c r="N21" s="10" t="str">
        <f>VLOOKUP(H21,特效对应!L:M,2,FALSE)</f>
        <v>buff_01</v>
      </c>
      <c r="O21" s="4" t="s">
        <v>996</v>
      </c>
      <c r="T21" s="6" t="str">
        <f>IF(_xlfn.IFNA(VLOOKUP(O21,buff!$K:$L,2,FALSE),"")=0,"",_xlfn.IFNA(VLOOKUP(O21,buff!$K:$L,2,FALSE),""))</f>
        <v>200016:100:1:0</v>
      </c>
      <c r="U21" s="6" t="str">
        <f>IF(_xlfn.IFNA(VLOOKUP(P21,buff!$K:$L,2,FALSE),"")=0,"",_xlfn.IFNA(VLOOKUP(P21,buff!$K:$L,2,FALSE),""))</f>
        <v/>
      </c>
      <c r="V21" s="6" t="str">
        <f>IF(_xlfn.IFNA(VLOOKUP(Q21,buff!$K:$L,2,FALSE),"")=0,"",_xlfn.IFNA(VLOOKUP(Q21,buff!$K:$L,2,FALSE),""))</f>
        <v/>
      </c>
      <c r="W21" s="6" t="str">
        <f>IF(_xlfn.IFNA(VLOOKUP(R21,buff!$K:$L,2,FALSE),"")=0,"",_xlfn.IFNA(VLOOKUP(R21,buff!$K:$L,2,FALSE),""))</f>
        <v/>
      </c>
      <c r="X21" s="6" t="str">
        <f>IF(_xlfn.IFNA(VLOOKUP(S21,buff!$K:$L,2,FALSE),"")=0,"",_xlfn.IFNA(VLOOKUP(S21,buff!$K:$L,2,FALSE),""))</f>
        <v/>
      </c>
      <c r="Y21" t="str">
        <f>VLOOKUP($O21,buff!$BN:$CA,buff!BV$1,FALSE)</f>
        <v>攻击+20%</v>
      </c>
      <c r="Z21" t="str">
        <f>VLOOKUP($O21,buff!$BN:$CA,buff!BZ$1,FALSE)</f>
        <v/>
      </c>
      <c r="AG21">
        <v>19</v>
      </c>
      <c r="AH21" t="s">
        <v>1255</v>
      </c>
    </row>
    <row r="22" spans="1:34" x14ac:dyDescent="0.15">
      <c r="A22" s="8" t="str">
        <f t="shared" si="2"/>
        <v>被动技能1等级17</v>
      </c>
      <c r="B22" s="8">
        <f t="shared" si="8"/>
        <v>1</v>
      </c>
      <c r="C22" s="8">
        <f t="shared" si="3"/>
        <v>17</v>
      </c>
      <c r="E22" s="8">
        <f t="shared" si="4"/>
        <v>100017</v>
      </c>
      <c r="F22" t="str">
        <f t="shared" si="5"/>
        <v>攻击</v>
      </c>
      <c r="G22">
        <v>100017</v>
      </c>
      <c r="H22" s="20" t="str">
        <f t="shared" si="0"/>
        <v>攻击</v>
      </c>
      <c r="I22" s="4" t="str">
        <f t="shared" si="6"/>
        <v>自身攻击+21%</v>
      </c>
      <c r="J22" t="s">
        <v>154</v>
      </c>
      <c r="K22" s="10" t="str">
        <f t="shared" si="1"/>
        <v>200017:100:1:0</v>
      </c>
      <c r="L22" s="10">
        <f t="shared" si="7"/>
        <v>17</v>
      </c>
      <c r="M22" s="10" t="s">
        <v>106</v>
      </c>
      <c r="N22" s="10" t="str">
        <f>VLOOKUP(H22,特效对应!L:M,2,FALSE)</f>
        <v>buff_01</v>
      </c>
      <c r="O22" s="4" t="s">
        <v>997</v>
      </c>
      <c r="T22" s="6" t="str">
        <f>IF(_xlfn.IFNA(VLOOKUP(O22,buff!$K:$L,2,FALSE),"")=0,"",_xlfn.IFNA(VLOOKUP(O22,buff!$K:$L,2,FALSE),""))</f>
        <v>200017:100:1:0</v>
      </c>
      <c r="U22" s="6" t="str">
        <f>IF(_xlfn.IFNA(VLOOKUP(P22,buff!$K:$L,2,FALSE),"")=0,"",_xlfn.IFNA(VLOOKUP(P22,buff!$K:$L,2,FALSE),""))</f>
        <v/>
      </c>
      <c r="V22" s="6" t="str">
        <f>IF(_xlfn.IFNA(VLOOKUP(Q22,buff!$K:$L,2,FALSE),"")=0,"",_xlfn.IFNA(VLOOKUP(Q22,buff!$K:$L,2,FALSE),""))</f>
        <v/>
      </c>
      <c r="W22" s="6" t="str">
        <f>IF(_xlfn.IFNA(VLOOKUP(R22,buff!$K:$L,2,FALSE),"")=0,"",_xlfn.IFNA(VLOOKUP(R22,buff!$K:$L,2,FALSE),""))</f>
        <v/>
      </c>
      <c r="X22" s="6" t="str">
        <f>IF(_xlfn.IFNA(VLOOKUP(S22,buff!$K:$L,2,FALSE),"")=0,"",_xlfn.IFNA(VLOOKUP(S22,buff!$K:$L,2,FALSE),""))</f>
        <v/>
      </c>
      <c r="Y22" t="str">
        <f>VLOOKUP($O22,buff!$BN:$CA,buff!BV$1,FALSE)</f>
        <v>攻击+21%</v>
      </c>
      <c r="Z22" t="str">
        <f>VLOOKUP($O22,buff!$BN:$CA,buff!BZ$1,FALSE)</f>
        <v/>
      </c>
      <c r="AG22">
        <v>20</v>
      </c>
      <c r="AH22" t="s">
        <v>1256</v>
      </c>
    </row>
    <row r="23" spans="1:34" x14ac:dyDescent="0.15">
      <c r="A23" s="8" t="str">
        <f t="shared" si="2"/>
        <v>被动技能1等级18</v>
      </c>
      <c r="B23" s="8">
        <f t="shared" si="8"/>
        <v>1</v>
      </c>
      <c r="C23" s="8">
        <f t="shared" si="3"/>
        <v>18</v>
      </c>
      <c r="E23" s="8">
        <f t="shared" si="4"/>
        <v>100018</v>
      </c>
      <c r="F23" t="str">
        <f t="shared" si="5"/>
        <v>攻击</v>
      </c>
      <c r="G23">
        <v>100018</v>
      </c>
      <c r="H23" s="20" t="str">
        <f t="shared" si="0"/>
        <v>攻击</v>
      </c>
      <c r="I23" s="4" t="str">
        <f t="shared" si="6"/>
        <v>自身攻击+22%</v>
      </c>
      <c r="J23" t="s">
        <v>154</v>
      </c>
      <c r="K23" s="10" t="str">
        <f t="shared" si="1"/>
        <v>200018:100:1:0</v>
      </c>
      <c r="L23" s="10">
        <f t="shared" si="7"/>
        <v>18</v>
      </c>
      <c r="M23" s="10" t="s">
        <v>106</v>
      </c>
      <c r="N23" s="10" t="str">
        <f>VLOOKUP(H23,特效对应!L:M,2,FALSE)</f>
        <v>buff_01</v>
      </c>
      <c r="O23" s="4" t="s">
        <v>998</v>
      </c>
      <c r="T23" s="6" t="str">
        <f>IF(_xlfn.IFNA(VLOOKUP(O23,buff!$K:$L,2,FALSE),"")=0,"",_xlfn.IFNA(VLOOKUP(O23,buff!$K:$L,2,FALSE),""))</f>
        <v>200018:100:1:0</v>
      </c>
      <c r="U23" s="6" t="str">
        <f>IF(_xlfn.IFNA(VLOOKUP(P23,buff!$K:$L,2,FALSE),"")=0,"",_xlfn.IFNA(VLOOKUP(P23,buff!$K:$L,2,FALSE),""))</f>
        <v/>
      </c>
      <c r="V23" s="6" t="str">
        <f>IF(_xlfn.IFNA(VLOOKUP(Q23,buff!$K:$L,2,FALSE),"")=0,"",_xlfn.IFNA(VLOOKUP(Q23,buff!$K:$L,2,FALSE),""))</f>
        <v/>
      </c>
      <c r="W23" s="6" t="str">
        <f>IF(_xlfn.IFNA(VLOOKUP(R23,buff!$K:$L,2,FALSE),"")=0,"",_xlfn.IFNA(VLOOKUP(R23,buff!$K:$L,2,FALSE),""))</f>
        <v/>
      </c>
      <c r="X23" s="6" t="str">
        <f>IF(_xlfn.IFNA(VLOOKUP(S23,buff!$K:$L,2,FALSE),"")=0,"",_xlfn.IFNA(VLOOKUP(S23,buff!$K:$L,2,FALSE),""))</f>
        <v/>
      </c>
      <c r="Y23" t="str">
        <f>VLOOKUP($O23,buff!$BN:$CA,buff!BV$1,FALSE)</f>
        <v>攻击+22%</v>
      </c>
      <c r="Z23" t="str">
        <f>VLOOKUP($O23,buff!$BN:$CA,buff!BZ$1,FALSE)</f>
        <v/>
      </c>
    </row>
    <row r="24" spans="1:34" x14ac:dyDescent="0.15">
      <c r="A24" s="8" t="str">
        <f t="shared" si="2"/>
        <v>被动技能1等级19</v>
      </c>
      <c r="B24" s="8">
        <f t="shared" si="8"/>
        <v>1</v>
      </c>
      <c r="C24" s="8">
        <f t="shared" si="3"/>
        <v>19</v>
      </c>
      <c r="E24" s="8">
        <f t="shared" si="4"/>
        <v>100019</v>
      </c>
      <c r="F24" t="str">
        <f t="shared" si="5"/>
        <v>攻击</v>
      </c>
      <c r="G24">
        <v>100019</v>
      </c>
      <c r="H24" s="20" t="str">
        <f t="shared" si="0"/>
        <v>攻击</v>
      </c>
      <c r="I24" s="4" t="str">
        <f t="shared" si="6"/>
        <v>自身攻击+23%</v>
      </c>
      <c r="J24" t="s">
        <v>154</v>
      </c>
      <c r="K24" s="10" t="str">
        <f t="shared" si="1"/>
        <v>200019:100:1:0</v>
      </c>
      <c r="L24" s="10">
        <f t="shared" si="7"/>
        <v>19</v>
      </c>
      <c r="M24" s="10" t="s">
        <v>106</v>
      </c>
      <c r="N24" s="10" t="str">
        <f>VLOOKUP(H24,特效对应!L:M,2,FALSE)</f>
        <v>buff_01</v>
      </c>
      <c r="O24" s="4" t="s">
        <v>999</v>
      </c>
      <c r="T24" s="6" t="str">
        <f>IF(_xlfn.IFNA(VLOOKUP(O24,buff!$K:$L,2,FALSE),"")=0,"",_xlfn.IFNA(VLOOKUP(O24,buff!$K:$L,2,FALSE),""))</f>
        <v>200019:100:1:0</v>
      </c>
      <c r="U24" s="6" t="str">
        <f>IF(_xlfn.IFNA(VLOOKUP(P24,buff!$K:$L,2,FALSE),"")=0,"",_xlfn.IFNA(VLOOKUP(P24,buff!$K:$L,2,FALSE),""))</f>
        <v/>
      </c>
      <c r="V24" s="6" t="str">
        <f>IF(_xlfn.IFNA(VLOOKUP(Q24,buff!$K:$L,2,FALSE),"")=0,"",_xlfn.IFNA(VLOOKUP(Q24,buff!$K:$L,2,FALSE),""))</f>
        <v/>
      </c>
      <c r="W24" s="6" t="str">
        <f>IF(_xlfn.IFNA(VLOOKUP(R24,buff!$K:$L,2,FALSE),"")=0,"",_xlfn.IFNA(VLOOKUP(R24,buff!$K:$L,2,FALSE),""))</f>
        <v/>
      </c>
      <c r="X24" s="6" t="str">
        <f>IF(_xlfn.IFNA(VLOOKUP(S24,buff!$K:$L,2,FALSE),"")=0,"",_xlfn.IFNA(VLOOKUP(S24,buff!$K:$L,2,FALSE),""))</f>
        <v/>
      </c>
      <c r="Y24" t="str">
        <f>VLOOKUP($O24,buff!$BN:$CA,buff!BV$1,FALSE)</f>
        <v>攻击+23%</v>
      </c>
      <c r="Z24" t="str">
        <f>VLOOKUP($O24,buff!$BN:$CA,buff!BZ$1,FALSE)</f>
        <v/>
      </c>
    </row>
    <row r="25" spans="1:34" x14ac:dyDescent="0.15">
      <c r="A25" s="8" t="str">
        <f t="shared" si="2"/>
        <v>被动技能1等级20</v>
      </c>
      <c r="B25" s="8">
        <f t="shared" si="8"/>
        <v>1</v>
      </c>
      <c r="C25" s="8">
        <f t="shared" si="3"/>
        <v>20</v>
      </c>
      <c r="E25" s="8">
        <f t="shared" si="4"/>
        <v>100020</v>
      </c>
      <c r="F25" t="str">
        <f t="shared" si="5"/>
        <v>攻击</v>
      </c>
      <c r="G25">
        <v>100020</v>
      </c>
      <c r="H25" s="20" t="str">
        <f t="shared" si="0"/>
        <v>攻击</v>
      </c>
      <c r="I25" s="4" t="str">
        <f t="shared" si="6"/>
        <v>自身攻击+24%</v>
      </c>
      <c r="J25" t="s">
        <v>154</v>
      </c>
      <c r="K25" s="10" t="str">
        <f t="shared" si="1"/>
        <v>200020:100:1:0</v>
      </c>
      <c r="L25" s="10">
        <f t="shared" si="7"/>
        <v>20</v>
      </c>
      <c r="M25" s="10" t="s">
        <v>106</v>
      </c>
      <c r="N25" s="10" t="str">
        <f>VLOOKUP(H25,特效对应!L:M,2,FALSE)</f>
        <v>buff_01</v>
      </c>
      <c r="O25" s="4" t="s">
        <v>1000</v>
      </c>
      <c r="T25" s="6" t="str">
        <f>IF(_xlfn.IFNA(VLOOKUP(O25,buff!$K:$L,2,FALSE),"")=0,"",_xlfn.IFNA(VLOOKUP(O25,buff!$K:$L,2,FALSE),""))</f>
        <v>200020:100:1:0</v>
      </c>
      <c r="U25" s="6" t="str">
        <f>IF(_xlfn.IFNA(VLOOKUP(P25,buff!$K:$L,2,FALSE),"")=0,"",_xlfn.IFNA(VLOOKUP(P25,buff!$K:$L,2,FALSE),""))</f>
        <v/>
      </c>
      <c r="V25" s="6" t="str">
        <f>IF(_xlfn.IFNA(VLOOKUP(Q25,buff!$K:$L,2,FALSE),"")=0,"",_xlfn.IFNA(VLOOKUP(Q25,buff!$K:$L,2,FALSE),""))</f>
        <v/>
      </c>
      <c r="W25" s="6" t="str">
        <f>IF(_xlfn.IFNA(VLOOKUP(R25,buff!$K:$L,2,FALSE),"")=0,"",_xlfn.IFNA(VLOOKUP(R25,buff!$K:$L,2,FALSE),""))</f>
        <v/>
      </c>
      <c r="X25" s="6" t="str">
        <f>IF(_xlfn.IFNA(VLOOKUP(S25,buff!$K:$L,2,FALSE),"")=0,"",_xlfn.IFNA(VLOOKUP(S25,buff!$K:$L,2,FALSE),""))</f>
        <v/>
      </c>
      <c r="Y25" t="str">
        <f>VLOOKUP($O25,buff!$BN:$CA,buff!BV$1,FALSE)</f>
        <v>攻击+24%</v>
      </c>
      <c r="Z25" t="str">
        <f>VLOOKUP($O25,buff!$BN:$CA,buff!BZ$1,FALSE)</f>
        <v/>
      </c>
    </row>
    <row r="26" spans="1:34" x14ac:dyDescent="0.15">
      <c r="A26" s="8" t="str">
        <f t="shared" si="2"/>
        <v>被动技能2等级1</v>
      </c>
      <c r="B26" s="8">
        <f t="shared" si="8"/>
        <v>2</v>
      </c>
      <c r="C26" s="8">
        <f t="shared" si="3"/>
        <v>1</v>
      </c>
      <c r="E26" s="8">
        <f t="shared" si="4"/>
        <v>100021</v>
      </c>
      <c r="F26" t="str">
        <f t="shared" si="5"/>
        <v>防御</v>
      </c>
      <c r="G26">
        <v>100021</v>
      </c>
      <c r="H26" s="20" t="str">
        <f t="shared" si="0"/>
        <v>防御</v>
      </c>
      <c r="I26" s="4" t="str">
        <f t="shared" si="6"/>
        <v>自身防御+5%</v>
      </c>
      <c r="J26" t="s">
        <v>154</v>
      </c>
      <c r="K26" s="10" t="str">
        <f t="shared" ref="K26:K45" si="9">IF(T26="","",T26)&amp;IF(U26="","","|"&amp;U26)&amp;IF(V26="","","|"&amp;V26)&amp;IF(W26="","","|"&amp;W26)&amp;IF(X26="","","|"&amp;X26)</f>
        <v>200021:100:1:0</v>
      </c>
      <c r="L26" s="10">
        <f t="shared" si="7"/>
        <v>1</v>
      </c>
      <c r="M26" s="10" t="s">
        <v>106</v>
      </c>
      <c r="N26" s="10" t="str">
        <f>VLOOKUP(H26,特效对应!L:M,2,FALSE)</f>
        <v>buff_02</v>
      </c>
      <c r="O26" s="4" t="str">
        <f>"被动"&amp;F26&amp;"lv"&amp;C26</f>
        <v>被动防御lv1</v>
      </c>
      <c r="T26" s="6" t="str">
        <f>IF(_xlfn.IFNA(VLOOKUP(O26,buff!$K:$L,2,FALSE),"")=0,"",_xlfn.IFNA(VLOOKUP(O26,buff!$K:$L,2,FALSE),""))</f>
        <v>200021:100:1:0</v>
      </c>
      <c r="U26" s="6" t="str">
        <f>IF(_xlfn.IFNA(VLOOKUP(P26,buff!$K:$L,2,FALSE),"")=0,"",_xlfn.IFNA(VLOOKUP(P26,buff!$K:$L,2,FALSE),""))</f>
        <v/>
      </c>
      <c r="V26" s="6" t="str">
        <f>IF(_xlfn.IFNA(VLOOKUP(Q26,buff!$K:$L,2,FALSE),"")=0,"",_xlfn.IFNA(VLOOKUP(Q26,buff!$K:$L,2,FALSE),""))</f>
        <v/>
      </c>
      <c r="W26" s="6" t="str">
        <f>IF(_xlfn.IFNA(VLOOKUP(R26,buff!$K:$L,2,FALSE),"")=0,"",_xlfn.IFNA(VLOOKUP(R26,buff!$K:$L,2,FALSE),""))</f>
        <v/>
      </c>
      <c r="X26" s="6" t="str">
        <f>IF(_xlfn.IFNA(VLOOKUP(S26,buff!$K:$L,2,FALSE),"")=0,"",_xlfn.IFNA(VLOOKUP(S26,buff!$K:$L,2,FALSE),""))</f>
        <v/>
      </c>
      <c r="Y26" t="str">
        <f>VLOOKUP($O26,buff!$BN:$CA,buff!BV$1,FALSE)</f>
        <v>防御+5%</v>
      </c>
      <c r="Z26" t="str">
        <f>VLOOKUP($O26,buff!$BN:$CA,buff!BZ$1,FALSE)</f>
        <v/>
      </c>
    </row>
    <row r="27" spans="1:34" x14ac:dyDescent="0.15">
      <c r="A27" s="8" t="str">
        <f t="shared" si="2"/>
        <v>被动技能2等级2</v>
      </c>
      <c r="B27" s="8">
        <f t="shared" si="8"/>
        <v>2</v>
      </c>
      <c r="C27" s="8">
        <f t="shared" si="3"/>
        <v>2</v>
      </c>
      <c r="E27" s="8">
        <f t="shared" si="4"/>
        <v>100022</v>
      </c>
      <c r="F27" t="str">
        <f t="shared" si="5"/>
        <v>防御</v>
      </c>
      <c r="G27">
        <v>100022</v>
      </c>
      <c r="H27" s="20" t="str">
        <f t="shared" si="0"/>
        <v>防御</v>
      </c>
      <c r="I27" s="4" t="str">
        <f t="shared" si="6"/>
        <v>自身防御+6%</v>
      </c>
      <c r="J27" t="s">
        <v>154</v>
      </c>
      <c r="K27" s="10" t="str">
        <f t="shared" si="9"/>
        <v>200022:100:1:0</v>
      </c>
      <c r="L27" s="10">
        <f t="shared" si="7"/>
        <v>2</v>
      </c>
      <c r="M27" s="10" t="s">
        <v>106</v>
      </c>
      <c r="N27" s="10" t="str">
        <f>VLOOKUP(H27,特效对应!L:M,2,FALSE)</f>
        <v>buff_02</v>
      </c>
      <c r="O27" s="4" t="str">
        <f t="shared" ref="O27:O90" si="10">"被动"&amp;F27&amp;"lv"&amp;C27</f>
        <v>被动防御lv2</v>
      </c>
      <c r="T27" s="6" t="str">
        <f>IF(_xlfn.IFNA(VLOOKUP(O27,buff!$K:$L,2,FALSE),"")=0,"",_xlfn.IFNA(VLOOKUP(O27,buff!$K:$L,2,FALSE),""))</f>
        <v>200022:100:1:0</v>
      </c>
      <c r="U27" s="6" t="str">
        <f>IF(_xlfn.IFNA(VLOOKUP(P27,buff!$K:$L,2,FALSE),"")=0,"",_xlfn.IFNA(VLOOKUP(P27,buff!$K:$L,2,FALSE),""))</f>
        <v/>
      </c>
      <c r="V27" s="6" t="str">
        <f>IF(_xlfn.IFNA(VLOOKUP(Q27,buff!$K:$L,2,FALSE),"")=0,"",_xlfn.IFNA(VLOOKUP(Q27,buff!$K:$L,2,FALSE),""))</f>
        <v/>
      </c>
      <c r="W27" s="6" t="str">
        <f>IF(_xlfn.IFNA(VLOOKUP(R27,buff!$K:$L,2,FALSE),"")=0,"",_xlfn.IFNA(VLOOKUP(R27,buff!$K:$L,2,FALSE),""))</f>
        <v/>
      </c>
      <c r="X27" s="6" t="str">
        <f>IF(_xlfn.IFNA(VLOOKUP(S27,buff!$K:$L,2,FALSE),"")=0,"",_xlfn.IFNA(VLOOKUP(S27,buff!$K:$L,2,FALSE),""))</f>
        <v/>
      </c>
      <c r="Y27" t="str">
        <f>VLOOKUP($O27,buff!$BN:$CA,buff!BV$1,FALSE)</f>
        <v>防御+6%</v>
      </c>
      <c r="Z27" t="str">
        <f>VLOOKUP($O27,buff!$BN:$CA,buff!BZ$1,FALSE)</f>
        <v/>
      </c>
    </row>
    <row r="28" spans="1:34" x14ac:dyDescent="0.15">
      <c r="A28" s="8" t="str">
        <f t="shared" si="2"/>
        <v>被动技能2等级3</v>
      </c>
      <c r="B28" s="8">
        <f t="shared" si="8"/>
        <v>2</v>
      </c>
      <c r="C28" s="8">
        <f t="shared" si="3"/>
        <v>3</v>
      </c>
      <c r="E28" s="8">
        <f t="shared" si="4"/>
        <v>100023</v>
      </c>
      <c r="F28" t="str">
        <f t="shared" si="5"/>
        <v>防御</v>
      </c>
      <c r="G28">
        <v>100023</v>
      </c>
      <c r="H28" s="20" t="str">
        <f t="shared" si="0"/>
        <v>防御</v>
      </c>
      <c r="I28" s="4" t="str">
        <f t="shared" si="6"/>
        <v>自身防御+7%</v>
      </c>
      <c r="J28" t="s">
        <v>154</v>
      </c>
      <c r="K28" s="10" t="str">
        <f t="shared" si="9"/>
        <v>200023:100:1:0</v>
      </c>
      <c r="L28" s="10">
        <f t="shared" si="7"/>
        <v>3</v>
      </c>
      <c r="M28" s="10" t="s">
        <v>106</v>
      </c>
      <c r="N28" s="10" t="str">
        <f>VLOOKUP(H28,特效对应!L:M,2,FALSE)</f>
        <v>buff_02</v>
      </c>
      <c r="O28" s="4" t="str">
        <f t="shared" si="10"/>
        <v>被动防御lv3</v>
      </c>
      <c r="T28" s="6" t="str">
        <f>IF(_xlfn.IFNA(VLOOKUP(O28,buff!$K:$L,2,FALSE),"")=0,"",_xlfn.IFNA(VLOOKUP(O28,buff!$K:$L,2,FALSE),""))</f>
        <v>200023:100:1:0</v>
      </c>
      <c r="U28" s="6" t="str">
        <f>IF(_xlfn.IFNA(VLOOKUP(P28,buff!$K:$L,2,FALSE),"")=0,"",_xlfn.IFNA(VLOOKUP(P28,buff!$K:$L,2,FALSE),""))</f>
        <v/>
      </c>
      <c r="V28" s="6" t="str">
        <f>IF(_xlfn.IFNA(VLOOKUP(Q28,buff!$K:$L,2,FALSE),"")=0,"",_xlfn.IFNA(VLOOKUP(Q28,buff!$K:$L,2,FALSE),""))</f>
        <v/>
      </c>
      <c r="W28" s="6" t="str">
        <f>IF(_xlfn.IFNA(VLOOKUP(R28,buff!$K:$L,2,FALSE),"")=0,"",_xlfn.IFNA(VLOOKUP(R28,buff!$K:$L,2,FALSE),""))</f>
        <v/>
      </c>
      <c r="X28" s="6" t="str">
        <f>IF(_xlfn.IFNA(VLOOKUP(S28,buff!$K:$L,2,FALSE),"")=0,"",_xlfn.IFNA(VLOOKUP(S28,buff!$K:$L,2,FALSE),""))</f>
        <v/>
      </c>
      <c r="Y28" t="str">
        <f>VLOOKUP($O28,buff!$BN:$CA,buff!BV$1,FALSE)</f>
        <v>防御+7%</v>
      </c>
      <c r="Z28" t="str">
        <f>VLOOKUP($O28,buff!$BN:$CA,buff!BZ$1,FALSE)</f>
        <v/>
      </c>
    </row>
    <row r="29" spans="1:34" x14ac:dyDescent="0.15">
      <c r="A29" s="8" t="str">
        <f t="shared" si="2"/>
        <v>被动技能2等级4</v>
      </c>
      <c r="B29" s="8">
        <f t="shared" si="8"/>
        <v>2</v>
      </c>
      <c r="C29" s="8">
        <f t="shared" si="3"/>
        <v>4</v>
      </c>
      <c r="E29" s="8">
        <f t="shared" si="4"/>
        <v>100024</v>
      </c>
      <c r="F29" t="str">
        <f t="shared" si="5"/>
        <v>防御</v>
      </c>
      <c r="G29">
        <v>100024</v>
      </c>
      <c r="H29" s="20" t="str">
        <f t="shared" si="0"/>
        <v>防御</v>
      </c>
      <c r="I29" s="4" t="str">
        <f t="shared" si="6"/>
        <v>自身防御+8%</v>
      </c>
      <c r="J29" t="s">
        <v>154</v>
      </c>
      <c r="K29" s="10" t="str">
        <f t="shared" si="9"/>
        <v>200024:100:1:0</v>
      </c>
      <c r="L29" s="10">
        <f t="shared" si="7"/>
        <v>4</v>
      </c>
      <c r="M29" s="10" t="s">
        <v>106</v>
      </c>
      <c r="N29" s="10" t="str">
        <f>VLOOKUP(H29,特效对应!L:M,2,FALSE)</f>
        <v>buff_02</v>
      </c>
      <c r="O29" s="4" t="str">
        <f t="shared" si="10"/>
        <v>被动防御lv4</v>
      </c>
      <c r="T29" s="6" t="str">
        <f>IF(_xlfn.IFNA(VLOOKUP(O29,buff!$K:$L,2,FALSE),"")=0,"",_xlfn.IFNA(VLOOKUP(O29,buff!$K:$L,2,FALSE),""))</f>
        <v>200024:100:1:0</v>
      </c>
      <c r="U29" s="6" t="str">
        <f>IF(_xlfn.IFNA(VLOOKUP(P29,buff!$K:$L,2,FALSE),"")=0,"",_xlfn.IFNA(VLOOKUP(P29,buff!$K:$L,2,FALSE),""))</f>
        <v/>
      </c>
      <c r="V29" s="6" t="str">
        <f>IF(_xlfn.IFNA(VLOOKUP(Q29,buff!$K:$L,2,FALSE),"")=0,"",_xlfn.IFNA(VLOOKUP(Q29,buff!$K:$L,2,FALSE),""))</f>
        <v/>
      </c>
      <c r="W29" s="6" t="str">
        <f>IF(_xlfn.IFNA(VLOOKUP(R29,buff!$K:$L,2,FALSE),"")=0,"",_xlfn.IFNA(VLOOKUP(R29,buff!$K:$L,2,FALSE),""))</f>
        <v/>
      </c>
      <c r="X29" s="6" t="str">
        <f>IF(_xlfn.IFNA(VLOOKUP(S29,buff!$K:$L,2,FALSE),"")=0,"",_xlfn.IFNA(VLOOKUP(S29,buff!$K:$L,2,FALSE),""))</f>
        <v/>
      </c>
      <c r="Y29" t="str">
        <f>VLOOKUP($O29,buff!$BN:$CA,buff!BV$1,FALSE)</f>
        <v>防御+8%</v>
      </c>
      <c r="Z29" t="str">
        <f>VLOOKUP($O29,buff!$BN:$CA,buff!BZ$1,FALSE)</f>
        <v/>
      </c>
    </row>
    <row r="30" spans="1:34" x14ac:dyDescent="0.15">
      <c r="A30" s="8" t="str">
        <f t="shared" si="2"/>
        <v>被动技能2等级5</v>
      </c>
      <c r="B30" s="8">
        <f t="shared" si="8"/>
        <v>2</v>
      </c>
      <c r="C30" s="8">
        <f t="shared" si="3"/>
        <v>5</v>
      </c>
      <c r="E30" s="8">
        <f t="shared" si="4"/>
        <v>100025</v>
      </c>
      <c r="F30" t="str">
        <f t="shared" si="5"/>
        <v>防御</v>
      </c>
      <c r="G30">
        <v>100025</v>
      </c>
      <c r="H30" s="20" t="str">
        <f t="shared" si="0"/>
        <v>防御</v>
      </c>
      <c r="I30" s="4" t="str">
        <f t="shared" si="6"/>
        <v>自身防御+9%</v>
      </c>
      <c r="J30" t="s">
        <v>154</v>
      </c>
      <c r="K30" s="10" t="str">
        <f t="shared" si="9"/>
        <v>200025:100:1:0</v>
      </c>
      <c r="L30" s="10">
        <f t="shared" si="7"/>
        <v>5</v>
      </c>
      <c r="M30" s="10" t="s">
        <v>106</v>
      </c>
      <c r="N30" s="10" t="str">
        <f>VLOOKUP(H30,特效对应!L:M,2,FALSE)</f>
        <v>buff_02</v>
      </c>
      <c r="O30" s="4" t="str">
        <f t="shared" si="10"/>
        <v>被动防御lv5</v>
      </c>
      <c r="T30" s="6" t="str">
        <f>IF(_xlfn.IFNA(VLOOKUP(O30,buff!$K:$L,2,FALSE),"")=0,"",_xlfn.IFNA(VLOOKUP(O30,buff!$K:$L,2,FALSE),""))</f>
        <v>200025:100:1:0</v>
      </c>
      <c r="U30" s="6" t="str">
        <f>IF(_xlfn.IFNA(VLOOKUP(P30,buff!$K:$L,2,FALSE),"")=0,"",_xlfn.IFNA(VLOOKUP(P30,buff!$K:$L,2,FALSE),""))</f>
        <v/>
      </c>
      <c r="V30" s="6" t="str">
        <f>IF(_xlfn.IFNA(VLOOKUP(Q30,buff!$K:$L,2,FALSE),"")=0,"",_xlfn.IFNA(VLOOKUP(Q30,buff!$K:$L,2,FALSE),""))</f>
        <v/>
      </c>
      <c r="W30" s="6" t="str">
        <f>IF(_xlfn.IFNA(VLOOKUP(R30,buff!$K:$L,2,FALSE),"")=0,"",_xlfn.IFNA(VLOOKUP(R30,buff!$K:$L,2,FALSE),""))</f>
        <v/>
      </c>
      <c r="X30" s="6" t="str">
        <f>IF(_xlfn.IFNA(VLOOKUP(S30,buff!$K:$L,2,FALSE),"")=0,"",_xlfn.IFNA(VLOOKUP(S30,buff!$K:$L,2,FALSE),""))</f>
        <v/>
      </c>
      <c r="Y30" t="str">
        <f>VLOOKUP($O30,buff!$BN:$CA,buff!BV$1,FALSE)</f>
        <v>防御+9%</v>
      </c>
      <c r="Z30" t="str">
        <f>VLOOKUP($O30,buff!$BN:$CA,buff!BZ$1,FALSE)</f>
        <v/>
      </c>
    </row>
    <row r="31" spans="1:34" x14ac:dyDescent="0.15">
      <c r="A31" s="8" t="str">
        <f t="shared" si="2"/>
        <v>被动技能2等级6</v>
      </c>
      <c r="B31" s="8">
        <f t="shared" si="8"/>
        <v>2</v>
      </c>
      <c r="C31" s="8">
        <f t="shared" si="3"/>
        <v>6</v>
      </c>
      <c r="E31" s="8">
        <f t="shared" si="4"/>
        <v>100026</v>
      </c>
      <c r="F31" t="str">
        <f t="shared" si="5"/>
        <v>防御</v>
      </c>
      <c r="G31">
        <v>100026</v>
      </c>
      <c r="H31" s="20" t="str">
        <f t="shared" si="0"/>
        <v>防御</v>
      </c>
      <c r="I31" s="4" t="str">
        <f t="shared" si="6"/>
        <v>自身防御+10%</v>
      </c>
      <c r="J31" t="s">
        <v>154</v>
      </c>
      <c r="K31" s="10" t="str">
        <f t="shared" si="9"/>
        <v>200026:100:1:0</v>
      </c>
      <c r="L31" s="10">
        <f t="shared" si="7"/>
        <v>6</v>
      </c>
      <c r="M31" s="10" t="s">
        <v>106</v>
      </c>
      <c r="N31" s="10" t="str">
        <f>VLOOKUP(H31,特效对应!L:M,2,FALSE)</f>
        <v>buff_02</v>
      </c>
      <c r="O31" s="4" t="str">
        <f t="shared" si="10"/>
        <v>被动防御lv6</v>
      </c>
      <c r="T31" s="6" t="str">
        <f>IF(_xlfn.IFNA(VLOOKUP(O31,buff!$K:$L,2,FALSE),"")=0,"",_xlfn.IFNA(VLOOKUP(O31,buff!$K:$L,2,FALSE),""))</f>
        <v>200026:100:1:0</v>
      </c>
      <c r="U31" s="6" t="str">
        <f>IF(_xlfn.IFNA(VLOOKUP(P31,buff!$K:$L,2,FALSE),"")=0,"",_xlfn.IFNA(VLOOKUP(P31,buff!$K:$L,2,FALSE),""))</f>
        <v/>
      </c>
      <c r="V31" s="6" t="str">
        <f>IF(_xlfn.IFNA(VLOOKUP(Q31,buff!$K:$L,2,FALSE),"")=0,"",_xlfn.IFNA(VLOOKUP(Q31,buff!$K:$L,2,FALSE),""))</f>
        <v/>
      </c>
      <c r="W31" s="6" t="str">
        <f>IF(_xlfn.IFNA(VLOOKUP(R31,buff!$K:$L,2,FALSE),"")=0,"",_xlfn.IFNA(VLOOKUP(R31,buff!$K:$L,2,FALSE),""))</f>
        <v/>
      </c>
      <c r="X31" s="6" t="str">
        <f>IF(_xlfn.IFNA(VLOOKUP(S31,buff!$K:$L,2,FALSE),"")=0,"",_xlfn.IFNA(VLOOKUP(S31,buff!$K:$L,2,FALSE),""))</f>
        <v/>
      </c>
      <c r="Y31" t="str">
        <f>VLOOKUP($O31,buff!$BN:$CA,buff!BV$1,FALSE)</f>
        <v>防御+10%</v>
      </c>
      <c r="Z31" t="str">
        <f>VLOOKUP($O31,buff!$BN:$CA,buff!BZ$1,FALSE)</f>
        <v/>
      </c>
    </row>
    <row r="32" spans="1:34" x14ac:dyDescent="0.15">
      <c r="A32" s="8" t="str">
        <f t="shared" si="2"/>
        <v>被动技能2等级7</v>
      </c>
      <c r="B32" s="8">
        <f t="shared" si="8"/>
        <v>2</v>
      </c>
      <c r="C32" s="8">
        <f t="shared" si="3"/>
        <v>7</v>
      </c>
      <c r="E32" s="8">
        <f t="shared" si="4"/>
        <v>100027</v>
      </c>
      <c r="F32" t="str">
        <f t="shared" si="5"/>
        <v>防御</v>
      </c>
      <c r="G32">
        <v>100027</v>
      </c>
      <c r="H32" s="20" t="str">
        <f t="shared" si="0"/>
        <v>防御</v>
      </c>
      <c r="I32" s="4" t="str">
        <f t="shared" si="6"/>
        <v>自身防御+11%</v>
      </c>
      <c r="J32" t="s">
        <v>154</v>
      </c>
      <c r="K32" s="10" t="str">
        <f t="shared" si="9"/>
        <v>200027:100:1:0</v>
      </c>
      <c r="L32" s="10">
        <f t="shared" si="7"/>
        <v>7</v>
      </c>
      <c r="M32" s="10" t="s">
        <v>106</v>
      </c>
      <c r="N32" s="10" t="str">
        <f>VLOOKUP(H32,特效对应!L:M,2,FALSE)</f>
        <v>buff_02</v>
      </c>
      <c r="O32" s="4" t="str">
        <f t="shared" si="10"/>
        <v>被动防御lv7</v>
      </c>
      <c r="T32" s="6" t="str">
        <f>IF(_xlfn.IFNA(VLOOKUP(O32,buff!$K:$L,2,FALSE),"")=0,"",_xlfn.IFNA(VLOOKUP(O32,buff!$K:$L,2,FALSE),""))</f>
        <v>200027:100:1:0</v>
      </c>
      <c r="U32" s="6" t="str">
        <f>IF(_xlfn.IFNA(VLOOKUP(P32,buff!$K:$L,2,FALSE),"")=0,"",_xlfn.IFNA(VLOOKUP(P32,buff!$K:$L,2,FALSE),""))</f>
        <v/>
      </c>
      <c r="V32" s="6" t="str">
        <f>IF(_xlfn.IFNA(VLOOKUP(Q32,buff!$K:$L,2,FALSE),"")=0,"",_xlfn.IFNA(VLOOKUP(Q32,buff!$K:$L,2,FALSE),""))</f>
        <v/>
      </c>
      <c r="W32" s="6" t="str">
        <f>IF(_xlfn.IFNA(VLOOKUP(R32,buff!$K:$L,2,FALSE),"")=0,"",_xlfn.IFNA(VLOOKUP(R32,buff!$K:$L,2,FALSE),""))</f>
        <v/>
      </c>
      <c r="X32" s="6" t="str">
        <f>IF(_xlfn.IFNA(VLOOKUP(S32,buff!$K:$L,2,FALSE),"")=0,"",_xlfn.IFNA(VLOOKUP(S32,buff!$K:$L,2,FALSE),""))</f>
        <v/>
      </c>
      <c r="Y32" t="str">
        <f>VLOOKUP($O32,buff!$BN:$CA,buff!BV$1,FALSE)</f>
        <v>防御+11%</v>
      </c>
      <c r="Z32" t="str">
        <f>VLOOKUP($O32,buff!$BN:$CA,buff!BZ$1,FALSE)</f>
        <v/>
      </c>
    </row>
    <row r="33" spans="1:26" x14ac:dyDescent="0.15">
      <c r="A33" s="8" t="str">
        <f t="shared" si="2"/>
        <v>被动技能2等级8</v>
      </c>
      <c r="B33" s="8">
        <f t="shared" si="8"/>
        <v>2</v>
      </c>
      <c r="C33" s="8">
        <f t="shared" si="3"/>
        <v>8</v>
      </c>
      <c r="E33" s="8">
        <f t="shared" si="4"/>
        <v>100028</v>
      </c>
      <c r="F33" t="str">
        <f t="shared" si="5"/>
        <v>防御</v>
      </c>
      <c r="G33">
        <v>100028</v>
      </c>
      <c r="H33" s="20" t="str">
        <f t="shared" si="0"/>
        <v>防御</v>
      </c>
      <c r="I33" s="4" t="str">
        <f t="shared" si="6"/>
        <v>自身防御+12%</v>
      </c>
      <c r="J33" t="s">
        <v>154</v>
      </c>
      <c r="K33" s="10" t="str">
        <f t="shared" si="9"/>
        <v>200028:100:1:0</v>
      </c>
      <c r="L33" s="10">
        <f t="shared" si="7"/>
        <v>8</v>
      </c>
      <c r="M33" s="10" t="s">
        <v>106</v>
      </c>
      <c r="N33" s="10" t="str">
        <f>VLOOKUP(H33,特效对应!L:M,2,FALSE)</f>
        <v>buff_02</v>
      </c>
      <c r="O33" s="4" t="str">
        <f t="shared" si="10"/>
        <v>被动防御lv8</v>
      </c>
      <c r="T33" s="6" t="str">
        <f>IF(_xlfn.IFNA(VLOOKUP(O33,buff!$K:$L,2,FALSE),"")=0,"",_xlfn.IFNA(VLOOKUP(O33,buff!$K:$L,2,FALSE),""))</f>
        <v>200028:100:1:0</v>
      </c>
      <c r="U33" s="6" t="str">
        <f>IF(_xlfn.IFNA(VLOOKUP(P33,buff!$K:$L,2,FALSE),"")=0,"",_xlfn.IFNA(VLOOKUP(P33,buff!$K:$L,2,FALSE),""))</f>
        <v/>
      </c>
      <c r="V33" s="6" t="str">
        <f>IF(_xlfn.IFNA(VLOOKUP(Q33,buff!$K:$L,2,FALSE),"")=0,"",_xlfn.IFNA(VLOOKUP(Q33,buff!$K:$L,2,FALSE),""))</f>
        <v/>
      </c>
      <c r="W33" s="6" t="str">
        <f>IF(_xlfn.IFNA(VLOOKUP(R33,buff!$K:$L,2,FALSE),"")=0,"",_xlfn.IFNA(VLOOKUP(R33,buff!$K:$L,2,FALSE),""))</f>
        <v/>
      </c>
      <c r="X33" s="6" t="str">
        <f>IF(_xlfn.IFNA(VLOOKUP(S33,buff!$K:$L,2,FALSE),"")=0,"",_xlfn.IFNA(VLOOKUP(S33,buff!$K:$L,2,FALSE),""))</f>
        <v/>
      </c>
      <c r="Y33" t="str">
        <f>VLOOKUP($O33,buff!$BN:$CA,buff!BV$1,FALSE)</f>
        <v>防御+12%</v>
      </c>
      <c r="Z33" t="str">
        <f>VLOOKUP($O33,buff!$BN:$CA,buff!BZ$1,FALSE)</f>
        <v/>
      </c>
    </row>
    <row r="34" spans="1:26" x14ac:dyDescent="0.15">
      <c r="A34" s="8" t="str">
        <f t="shared" si="2"/>
        <v>被动技能2等级9</v>
      </c>
      <c r="B34" s="8">
        <f t="shared" si="8"/>
        <v>2</v>
      </c>
      <c r="C34" s="8">
        <f t="shared" si="3"/>
        <v>9</v>
      </c>
      <c r="E34" s="8">
        <f t="shared" si="4"/>
        <v>100029</v>
      </c>
      <c r="F34" t="str">
        <f t="shared" si="5"/>
        <v>防御</v>
      </c>
      <c r="G34">
        <v>100029</v>
      </c>
      <c r="H34" s="20" t="str">
        <f t="shared" si="0"/>
        <v>防御</v>
      </c>
      <c r="I34" s="4" t="str">
        <f t="shared" si="6"/>
        <v>自身防御+13%</v>
      </c>
      <c r="J34" t="s">
        <v>154</v>
      </c>
      <c r="K34" s="10" t="str">
        <f t="shared" si="9"/>
        <v>200029:100:1:0</v>
      </c>
      <c r="L34" s="10">
        <f t="shared" si="7"/>
        <v>9</v>
      </c>
      <c r="M34" s="10" t="s">
        <v>106</v>
      </c>
      <c r="N34" s="10" t="str">
        <f>VLOOKUP(H34,特效对应!L:M,2,FALSE)</f>
        <v>buff_02</v>
      </c>
      <c r="O34" s="4" t="str">
        <f t="shared" si="10"/>
        <v>被动防御lv9</v>
      </c>
      <c r="T34" s="6" t="str">
        <f>IF(_xlfn.IFNA(VLOOKUP(O34,buff!$K:$L,2,FALSE),"")=0,"",_xlfn.IFNA(VLOOKUP(O34,buff!$K:$L,2,FALSE),""))</f>
        <v>200029:100:1:0</v>
      </c>
      <c r="U34" s="6" t="str">
        <f>IF(_xlfn.IFNA(VLOOKUP(P34,buff!$K:$L,2,FALSE),"")=0,"",_xlfn.IFNA(VLOOKUP(P34,buff!$K:$L,2,FALSE),""))</f>
        <v/>
      </c>
      <c r="V34" s="6" t="str">
        <f>IF(_xlfn.IFNA(VLOOKUP(Q34,buff!$K:$L,2,FALSE),"")=0,"",_xlfn.IFNA(VLOOKUP(Q34,buff!$K:$L,2,FALSE),""))</f>
        <v/>
      </c>
      <c r="W34" s="6" t="str">
        <f>IF(_xlfn.IFNA(VLOOKUP(R34,buff!$K:$L,2,FALSE),"")=0,"",_xlfn.IFNA(VLOOKUP(R34,buff!$K:$L,2,FALSE),""))</f>
        <v/>
      </c>
      <c r="X34" s="6" t="str">
        <f>IF(_xlfn.IFNA(VLOOKUP(S34,buff!$K:$L,2,FALSE),"")=0,"",_xlfn.IFNA(VLOOKUP(S34,buff!$K:$L,2,FALSE),""))</f>
        <v/>
      </c>
      <c r="Y34" t="str">
        <f>VLOOKUP($O34,buff!$BN:$CA,buff!BV$1,FALSE)</f>
        <v>防御+13%</v>
      </c>
      <c r="Z34" t="str">
        <f>VLOOKUP($O34,buff!$BN:$CA,buff!BZ$1,FALSE)</f>
        <v/>
      </c>
    </row>
    <row r="35" spans="1:26" x14ac:dyDescent="0.15">
      <c r="A35" s="8" t="str">
        <f t="shared" si="2"/>
        <v>被动技能2等级10</v>
      </c>
      <c r="B35" s="8">
        <f t="shared" si="8"/>
        <v>2</v>
      </c>
      <c r="C35" s="8">
        <f t="shared" si="3"/>
        <v>10</v>
      </c>
      <c r="E35" s="8">
        <f t="shared" si="4"/>
        <v>100030</v>
      </c>
      <c r="F35" t="str">
        <f t="shared" si="5"/>
        <v>防御</v>
      </c>
      <c r="G35">
        <v>100030</v>
      </c>
      <c r="H35" s="20" t="str">
        <f t="shared" si="0"/>
        <v>防御</v>
      </c>
      <c r="I35" s="4" t="str">
        <f t="shared" si="6"/>
        <v>自身防御+14%</v>
      </c>
      <c r="J35" t="s">
        <v>154</v>
      </c>
      <c r="K35" s="10" t="str">
        <f t="shared" si="9"/>
        <v>200030:100:1:0</v>
      </c>
      <c r="L35" s="10">
        <f t="shared" si="7"/>
        <v>10</v>
      </c>
      <c r="M35" s="10" t="s">
        <v>106</v>
      </c>
      <c r="N35" s="10" t="str">
        <f>VLOOKUP(H35,特效对应!L:M,2,FALSE)</f>
        <v>buff_02</v>
      </c>
      <c r="O35" s="4" t="str">
        <f t="shared" si="10"/>
        <v>被动防御lv10</v>
      </c>
      <c r="T35" s="6" t="str">
        <f>IF(_xlfn.IFNA(VLOOKUP(O35,buff!$K:$L,2,FALSE),"")=0,"",_xlfn.IFNA(VLOOKUP(O35,buff!$K:$L,2,FALSE),""))</f>
        <v>200030:100:1:0</v>
      </c>
      <c r="U35" s="6" t="str">
        <f>IF(_xlfn.IFNA(VLOOKUP(P35,buff!$K:$L,2,FALSE),"")=0,"",_xlfn.IFNA(VLOOKUP(P35,buff!$K:$L,2,FALSE),""))</f>
        <v/>
      </c>
      <c r="V35" s="6" t="str">
        <f>IF(_xlfn.IFNA(VLOOKUP(Q35,buff!$K:$L,2,FALSE),"")=0,"",_xlfn.IFNA(VLOOKUP(Q35,buff!$K:$L,2,FALSE),""))</f>
        <v/>
      </c>
      <c r="W35" s="6" t="str">
        <f>IF(_xlfn.IFNA(VLOOKUP(R35,buff!$K:$L,2,FALSE),"")=0,"",_xlfn.IFNA(VLOOKUP(R35,buff!$K:$L,2,FALSE),""))</f>
        <v/>
      </c>
      <c r="X35" s="6" t="str">
        <f>IF(_xlfn.IFNA(VLOOKUP(S35,buff!$K:$L,2,FALSE),"")=0,"",_xlfn.IFNA(VLOOKUP(S35,buff!$K:$L,2,FALSE),""))</f>
        <v/>
      </c>
      <c r="Y35" t="str">
        <f>VLOOKUP($O35,buff!$BN:$CA,buff!BV$1,FALSE)</f>
        <v>防御+14%</v>
      </c>
      <c r="Z35" t="str">
        <f>VLOOKUP($O35,buff!$BN:$CA,buff!BZ$1,FALSE)</f>
        <v/>
      </c>
    </row>
    <row r="36" spans="1:26" x14ac:dyDescent="0.15">
      <c r="A36" s="8" t="str">
        <f t="shared" si="2"/>
        <v>被动技能2等级11</v>
      </c>
      <c r="B36" s="8">
        <f t="shared" si="8"/>
        <v>2</v>
      </c>
      <c r="C36" s="8">
        <f t="shared" si="3"/>
        <v>11</v>
      </c>
      <c r="E36" s="8">
        <f t="shared" si="4"/>
        <v>100031</v>
      </c>
      <c r="F36" t="str">
        <f t="shared" si="5"/>
        <v>防御</v>
      </c>
      <c r="G36">
        <v>100031</v>
      </c>
      <c r="H36" s="20" t="str">
        <f t="shared" si="0"/>
        <v>防御</v>
      </c>
      <c r="I36" s="4" t="str">
        <f t="shared" si="6"/>
        <v>自身防御+15%</v>
      </c>
      <c r="J36" t="s">
        <v>154</v>
      </c>
      <c r="K36" s="10" t="str">
        <f t="shared" si="9"/>
        <v>200031:100:1:0</v>
      </c>
      <c r="L36" s="10">
        <f t="shared" si="7"/>
        <v>11</v>
      </c>
      <c r="M36" s="10" t="s">
        <v>106</v>
      </c>
      <c r="N36" s="10" t="str">
        <f>VLOOKUP(H36,特效对应!L:M,2,FALSE)</f>
        <v>buff_02</v>
      </c>
      <c r="O36" s="4" t="str">
        <f t="shared" si="10"/>
        <v>被动防御lv11</v>
      </c>
      <c r="T36" s="6" t="str">
        <f>IF(_xlfn.IFNA(VLOOKUP(O36,buff!$K:$L,2,FALSE),"")=0,"",_xlfn.IFNA(VLOOKUP(O36,buff!$K:$L,2,FALSE),""))</f>
        <v>200031:100:1:0</v>
      </c>
      <c r="U36" s="6" t="str">
        <f>IF(_xlfn.IFNA(VLOOKUP(P36,buff!$K:$L,2,FALSE),"")=0,"",_xlfn.IFNA(VLOOKUP(P36,buff!$K:$L,2,FALSE),""))</f>
        <v/>
      </c>
      <c r="V36" s="6" t="str">
        <f>IF(_xlfn.IFNA(VLOOKUP(Q36,buff!$K:$L,2,FALSE),"")=0,"",_xlfn.IFNA(VLOOKUP(Q36,buff!$K:$L,2,FALSE),""))</f>
        <v/>
      </c>
      <c r="W36" s="6" t="str">
        <f>IF(_xlfn.IFNA(VLOOKUP(R36,buff!$K:$L,2,FALSE),"")=0,"",_xlfn.IFNA(VLOOKUP(R36,buff!$K:$L,2,FALSE),""))</f>
        <v/>
      </c>
      <c r="X36" s="6" t="str">
        <f>IF(_xlfn.IFNA(VLOOKUP(S36,buff!$K:$L,2,FALSE),"")=0,"",_xlfn.IFNA(VLOOKUP(S36,buff!$K:$L,2,FALSE),""))</f>
        <v/>
      </c>
      <c r="Y36" t="str">
        <f>VLOOKUP($O36,buff!$BN:$CA,buff!BV$1,FALSE)</f>
        <v>防御+15%</v>
      </c>
      <c r="Z36" t="str">
        <f>VLOOKUP($O36,buff!$BN:$CA,buff!BZ$1,FALSE)</f>
        <v/>
      </c>
    </row>
    <row r="37" spans="1:26" x14ac:dyDescent="0.15">
      <c r="A37" s="8" t="str">
        <f t="shared" si="2"/>
        <v>被动技能2等级12</v>
      </c>
      <c r="B37" s="8">
        <f t="shared" si="8"/>
        <v>2</v>
      </c>
      <c r="C37" s="8">
        <f t="shared" si="3"/>
        <v>12</v>
      </c>
      <c r="E37" s="8">
        <f t="shared" si="4"/>
        <v>100032</v>
      </c>
      <c r="F37" t="str">
        <f t="shared" si="5"/>
        <v>防御</v>
      </c>
      <c r="G37">
        <v>100032</v>
      </c>
      <c r="H37" s="20" t="str">
        <f t="shared" si="0"/>
        <v>防御</v>
      </c>
      <c r="I37" s="4" t="str">
        <f t="shared" si="6"/>
        <v>自身防御+16%</v>
      </c>
      <c r="J37" t="s">
        <v>154</v>
      </c>
      <c r="K37" s="10" t="str">
        <f t="shared" si="9"/>
        <v>200032:100:1:0</v>
      </c>
      <c r="L37" s="10">
        <f t="shared" si="7"/>
        <v>12</v>
      </c>
      <c r="M37" s="10" t="s">
        <v>106</v>
      </c>
      <c r="N37" s="10" t="str">
        <f>VLOOKUP(H37,特效对应!L:M,2,FALSE)</f>
        <v>buff_02</v>
      </c>
      <c r="O37" s="4" t="str">
        <f t="shared" si="10"/>
        <v>被动防御lv12</v>
      </c>
      <c r="T37" s="6" t="str">
        <f>IF(_xlfn.IFNA(VLOOKUP(O37,buff!$K:$L,2,FALSE),"")=0,"",_xlfn.IFNA(VLOOKUP(O37,buff!$K:$L,2,FALSE),""))</f>
        <v>200032:100:1:0</v>
      </c>
      <c r="U37" s="6" t="str">
        <f>IF(_xlfn.IFNA(VLOOKUP(P37,buff!$K:$L,2,FALSE),"")=0,"",_xlfn.IFNA(VLOOKUP(P37,buff!$K:$L,2,FALSE),""))</f>
        <v/>
      </c>
      <c r="V37" s="6" t="str">
        <f>IF(_xlfn.IFNA(VLOOKUP(Q37,buff!$K:$L,2,FALSE),"")=0,"",_xlfn.IFNA(VLOOKUP(Q37,buff!$K:$L,2,FALSE),""))</f>
        <v/>
      </c>
      <c r="W37" s="6" t="str">
        <f>IF(_xlfn.IFNA(VLOOKUP(R37,buff!$K:$L,2,FALSE),"")=0,"",_xlfn.IFNA(VLOOKUP(R37,buff!$K:$L,2,FALSE),""))</f>
        <v/>
      </c>
      <c r="X37" s="6" t="str">
        <f>IF(_xlfn.IFNA(VLOOKUP(S37,buff!$K:$L,2,FALSE),"")=0,"",_xlfn.IFNA(VLOOKUP(S37,buff!$K:$L,2,FALSE),""))</f>
        <v/>
      </c>
      <c r="Y37" t="str">
        <f>VLOOKUP($O37,buff!$BN:$CA,buff!BV$1,FALSE)</f>
        <v>防御+16%</v>
      </c>
      <c r="Z37" t="str">
        <f>VLOOKUP($O37,buff!$BN:$CA,buff!BZ$1,FALSE)</f>
        <v/>
      </c>
    </row>
    <row r="38" spans="1:26" x14ac:dyDescent="0.15">
      <c r="A38" s="8" t="str">
        <f t="shared" si="2"/>
        <v>被动技能2等级13</v>
      </c>
      <c r="B38" s="8">
        <f t="shared" si="8"/>
        <v>2</v>
      </c>
      <c r="C38" s="8">
        <f t="shared" si="3"/>
        <v>13</v>
      </c>
      <c r="E38" s="8">
        <f t="shared" si="4"/>
        <v>100033</v>
      </c>
      <c r="F38" t="str">
        <f t="shared" si="5"/>
        <v>防御</v>
      </c>
      <c r="G38">
        <v>100033</v>
      </c>
      <c r="H38" s="20" t="str">
        <f t="shared" si="0"/>
        <v>防御</v>
      </c>
      <c r="I38" s="4" t="str">
        <f t="shared" si="6"/>
        <v>自身防御+17%</v>
      </c>
      <c r="J38" t="s">
        <v>154</v>
      </c>
      <c r="K38" s="10" t="str">
        <f t="shared" si="9"/>
        <v>200033:100:1:0</v>
      </c>
      <c r="L38" s="10">
        <f t="shared" si="7"/>
        <v>13</v>
      </c>
      <c r="M38" s="10" t="s">
        <v>106</v>
      </c>
      <c r="N38" s="10" t="str">
        <f>VLOOKUP(H38,特效对应!L:M,2,FALSE)</f>
        <v>buff_02</v>
      </c>
      <c r="O38" s="4" t="str">
        <f t="shared" si="10"/>
        <v>被动防御lv13</v>
      </c>
      <c r="T38" s="6" t="str">
        <f>IF(_xlfn.IFNA(VLOOKUP(O38,buff!$K:$L,2,FALSE),"")=0,"",_xlfn.IFNA(VLOOKUP(O38,buff!$K:$L,2,FALSE),""))</f>
        <v>200033:100:1:0</v>
      </c>
      <c r="U38" s="6" t="str">
        <f>IF(_xlfn.IFNA(VLOOKUP(P38,buff!$K:$L,2,FALSE),"")=0,"",_xlfn.IFNA(VLOOKUP(P38,buff!$K:$L,2,FALSE),""))</f>
        <v/>
      </c>
      <c r="V38" s="6" t="str">
        <f>IF(_xlfn.IFNA(VLOOKUP(Q38,buff!$K:$L,2,FALSE),"")=0,"",_xlfn.IFNA(VLOOKUP(Q38,buff!$K:$L,2,FALSE),""))</f>
        <v/>
      </c>
      <c r="W38" s="6" t="str">
        <f>IF(_xlfn.IFNA(VLOOKUP(R38,buff!$K:$L,2,FALSE),"")=0,"",_xlfn.IFNA(VLOOKUP(R38,buff!$K:$L,2,FALSE),""))</f>
        <v/>
      </c>
      <c r="X38" s="6" t="str">
        <f>IF(_xlfn.IFNA(VLOOKUP(S38,buff!$K:$L,2,FALSE),"")=0,"",_xlfn.IFNA(VLOOKUP(S38,buff!$K:$L,2,FALSE),""))</f>
        <v/>
      </c>
      <c r="Y38" t="str">
        <f>VLOOKUP($O38,buff!$BN:$CA,buff!BV$1,FALSE)</f>
        <v>防御+17%</v>
      </c>
      <c r="Z38" t="str">
        <f>VLOOKUP($O38,buff!$BN:$CA,buff!BZ$1,FALSE)</f>
        <v/>
      </c>
    </row>
    <row r="39" spans="1:26" x14ac:dyDescent="0.15">
      <c r="A39" s="8" t="str">
        <f t="shared" si="2"/>
        <v>被动技能2等级14</v>
      </c>
      <c r="B39" s="8">
        <f t="shared" si="8"/>
        <v>2</v>
      </c>
      <c r="C39" s="8">
        <f t="shared" si="3"/>
        <v>14</v>
      </c>
      <c r="E39" s="8">
        <f t="shared" si="4"/>
        <v>100034</v>
      </c>
      <c r="F39" t="str">
        <f t="shared" si="5"/>
        <v>防御</v>
      </c>
      <c r="G39">
        <v>100034</v>
      </c>
      <c r="H39" s="20" t="str">
        <f t="shared" si="0"/>
        <v>防御</v>
      </c>
      <c r="I39" s="4" t="str">
        <f t="shared" si="6"/>
        <v>自身防御+18%</v>
      </c>
      <c r="J39" t="s">
        <v>154</v>
      </c>
      <c r="K39" s="10" t="str">
        <f t="shared" si="9"/>
        <v>200034:100:1:0</v>
      </c>
      <c r="L39" s="10">
        <f t="shared" si="7"/>
        <v>14</v>
      </c>
      <c r="M39" s="10" t="s">
        <v>106</v>
      </c>
      <c r="N39" s="10" t="str">
        <f>VLOOKUP(H39,特效对应!L:M,2,FALSE)</f>
        <v>buff_02</v>
      </c>
      <c r="O39" s="4" t="str">
        <f t="shared" si="10"/>
        <v>被动防御lv14</v>
      </c>
      <c r="T39" s="6" t="str">
        <f>IF(_xlfn.IFNA(VLOOKUP(O39,buff!$K:$L,2,FALSE),"")=0,"",_xlfn.IFNA(VLOOKUP(O39,buff!$K:$L,2,FALSE),""))</f>
        <v>200034:100:1:0</v>
      </c>
      <c r="U39" s="6" t="str">
        <f>IF(_xlfn.IFNA(VLOOKUP(P39,buff!$K:$L,2,FALSE),"")=0,"",_xlfn.IFNA(VLOOKUP(P39,buff!$K:$L,2,FALSE),""))</f>
        <v/>
      </c>
      <c r="V39" s="6" t="str">
        <f>IF(_xlfn.IFNA(VLOOKUP(Q39,buff!$K:$L,2,FALSE),"")=0,"",_xlfn.IFNA(VLOOKUP(Q39,buff!$K:$L,2,FALSE),""))</f>
        <v/>
      </c>
      <c r="W39" s="6" t="str">
        <f>IF(_xlfn.IFNA(VLOOKUP(R39,buff!$K:$L,2,FALSE),"")=0,"",_xlfn.IFNA(VLOOKUP(R39,buff!$K:$L,2,FALSE),""))</f>
        <v/>
      </c>
      <c r="X39" s="6" t="str">
        <f>IF(_xlfn.IFNA(VLOOKUP(S39,buff!$K:$L,2,FALSE),"")=0,"",_xlfn.IFNA(VLOOKUP(S39,buff!$K:$L,2,FALSE),""))</f>
        <v/>
      </c>
      <c r="Y39" t="str">
        <f>VLOOKUP($O39,buff!$BN:$CA,buff!BV$1,FALSE)</f>
        <v>防御+18%</v>
      </c>
      <c r="Z39" t="str">
        <f>VLOOKUP($O39,buff!$BN:$CA,buff!BZ$1,FALSE)</f>
        <v/>
      </c>
    </row>
    <row r="40" spans="1:26" x14ac:dyDescent="0.15">
      <c r="A40" s="8" t="str">
        <f t="shared" si="2"/>
        <v>被动技能2等级15</v>
      </c>
      <c r="B40" s="8">
        <f t="shared" si="8"/>
        <v>2</v>
      </c>
      <c r="C40" s="8">
        <f t="shared" si="3"/>
        <v>15</v>
      </c>
      <c r="E40" s="8">
        <f t="shared" si="4"/>
        <v>100035</v>
      </c>
      <c r="F40" t="str">
        <f t="shared" si="5"/>
        <v>防御</v>
      </c>
      <c r="G40">
        <v>100035</v>
      </c>
      <c r="H40" s="20" t="str">
        <f t="shared" si="0"/>
        <v>防御</v>
      </c>
      <c r="I40" s="4" t="str">
        <f t="shared" si="6"/>
        <v>自身防御+19%</v>
      </c>
      <c r="J40" t="s">
        <v>154</v>
      </c>
      <c r="K40" s="10" t="str">
        <f t="shared" si="9"/>
        <v>200035:100:1:0</v>
      </c>
      <c r="L40" s="10">
        <f t="shared" si="7"/>
        <v>15</v>
      </c>
      <c r="M40" s="10" t="s">
        <v>106</v>
      </c>
      <c r="N40" s="10" t="str">
        <f>VLOOKUP(H40,特效对应!L:M,2,FALSE)</f>
        <v>buff_02</v>
      </c>
      <c r="O40" s="4" t="str">
        <f t="shared" si="10"/>
        <v>被动防御lv15</v>
      </c>
      <c r="T40" s="6" t="str">
        <f>IF(_xlfn.IFNA(VLOOKUP(O40,buff!$K:$L,2,FALSE),"")=0,"",_xlfn.IFNA(VLOOKUP(O40,buff!$K:$L,2,FALSE),""))</f>
        <v>200035:100:1:0</v>
      </c>
      <c r="U40" s="6" t="str">
        <f>IF(_xlfn.IFNA(VLOOKUP(P40,buff!$K:$L,2,FALSE),"")=0,"",_xlfn.IFNA(VLOOKUP(P40,buff!$K:$L,2,FALSE),""))</f>
        <v/>
      </c>
      <c r="V40" s="6" t="str">
        <f>IF(_xlfn.IFNA(VLOOKUP(Q40,buff!$K:$L,2,FALSE),"")=0,"",_xlfn.IFNA(VLOOKUP(Q40,buff!$K:$L,2,FALSE),""))</f>
        <v/>
      </c>
      <c r="W40" s="6" t="str">
        <f>IF(_xlfn.IFNA(VLOOKUP(R40,buff!$K:$L,2,FALSE),"")=0,"",_xlfn.IFNA(VLOOKUP(R40,buff!$K:$L,2,FALSE),""))</f>
        <v/>
      </c>
      <c r="X40" s="6" t="str">
        <f>IF(_xlfn.IFNA(VLOOKUP(S40,buff!$K:$L,2,FALSE),"")=0,"",_xlfn.IFNA(VLOOKUP(S40,buff!$K:$L,2,FALSE),""))</f>
        <v/>
      </c>
      <c r="Y40" t="str">
        <f>VLOOKUP($O40,buff!$BN:$CA,buff!BV$1,FALSE)</f>
        <v>防御+19%</v>
      </c>
      <c r="Z40" t="str">
        <f>VLOOKUP($O40,buff!$BN:$CA,buff!BZ$1,FALSE)</f>
        <v/>
      </c>
    </row>
    <row r="41" spans="1:26" x14ac:dyDescent="0.15">
      <c r="A41" s="8" t="str">
        <f t="shared" si="2"/>
        <v>被动技能2等级16</v>
      </c>
      <c r="B41" s="8">
        <f t="shared" si="8"/>
        <v>2</v>
      </c>
      <c r="C41" s="8">
        <f t="shared" si="3"/>
        <v>16</v>
      </c>
      <c r="E41" s="8">
        <f t="shared" si="4"/>
        <v>100036</v>
      </c>
      <c r="F41" t="str">
        <f t="shared" si="5"/>
        <v>防御</v>
      </c>
      <c r="G41">
        <v>100036</v>
      </c>
      <c r="H41" s="20" t="str">
        <f t="shared" si="0"/>
        <v>防御</v>
      </c>
      <c r="I41" s="4" t="str">
        <f t="shared" si="6"/>
        <v>自身防御+20%</v>
      </c>
      <c r="J41" t="s">
        <v>154</v>
      </c>
      <c r="K41" s="10" t="str">
        <f t="shared" si="9"/>
        <v>200036:100:1:0</v>
      </c>
      <c r="L41" s="10">
        <f t="shared" si="7"/>
        <v>16</v>
      </c>
      <c r="M41" s="10" t="s">
        <v>106</v>
      </c>
      <c r="N41" s="10" t="str">
        <f>VLOOKUP(H41,特效对应!L:M,2,FALSE)</f>
        <v>buff_02</v>
      </c>
      <c r="O41" s="4" t="str">
        <f t="shared" si="10"/>
        <v>被动防御lv16</v>
      </c>
      <c r="T41" s="6" t="str">
        <f>IF(_xlfn.IFNA(VLOOKUP(O41,buff!$K:$L,2,FALSE),"")=0,"",_xlfn.IFNA(VLOOKUP(O41,buff!$K:$L,2,FALSE),""))</f>
        <v>200036:100:1:0</v>
      </c>
      <c r="U41" s="6" t="str">
        <f>IF(_xlfn.IFNA(VLOOKUP(P41,buff!$K:$L,2,FALSE),"")=0,"",_xlfn.IFNA(VLOOKUP(P41,buff!$K:$L,2,FALSE),""))</f>
        <v/>
      </c>
      <c r="V41" s="6" t="str">
        <f>IF(_xlfn.IFNA(VLOOKUP(Q41,buff!$K:$L,2,FALSE),"")=0,"",_xlfn.IFNA(VLOOKUP(Q41,buff!$K:$L,2,FALSE),""))</f>
        <v/>
      </c>
      <c r="W41" s="6" t="str">
        <f>IF(_xlfn.IFNA(VLOOKUP(R41,buff!$K:$L,2,FALSE),"")=0,"",_xlfn.IFNA(VLOOKUP(R41,buff!$K:$L,2,FALSE),""))</f>
        <v/>
      </c>
      <c r="X41" s="6" t="str">
        <f>IF(_xlfn.IFNA(VLOOKUP(S41,buff!$K:$L,2,FALSE),"")=0,"",_xlfn.IFNA(VLOOKUP(S41,buff!$K:$L,2,FALSE),""))</f>
        <v/>
      </c>
      <c r="Y41" t="str">
        <f>VLOOKUP($O41,buff!$BN:$CA,buff!BV$1,FALSE)</f>
        <v>防御+20%</v>
      </c>
      <c r="Z41" t="str">
        <f>VLOOKUP($O41,buff!$BN:$CA,buff!BZ$1,FALSE)</f>
        <v/>
      </c>
    </row>
    <row r="42" spans="1:26" x14ac:dyDescent="0.15">
      <c r="A42" s="8" t="str">
        <f t="shared" si="2"/>
        <v>被动技能2等级17</v>
      </c>
      <c r="B42" s="8">
        <f t="shared" si="8"/>
        <v>2</v>
      </c>
      <c r="C42" s="8">
        <f t="shared" si="3"/>
        <v>17</v>
      </c>
      <c r="E42" s="8">
        <f t="shared" si="4"/>
        <v>100037</v>
      </c>
      <c r="F42" t="str">
        <f t="shared" si="5"/>
        <v>防御</v>
      </c>
      <c r="G42">
        <v>100037</v>
      </c>
      <c r="H42" s="20" t="str">
        <f t="shared" si="0"/>
        <v>防御</v>
      </c>
      <c r="I42" s="4" t="str">
        <f t="shared" si="6"/>
        <v>自身防御+21%</v>
      </c>
      <c r="J42" t="s">
        <v>154</v>
      </c>
      <c r="K42" s="10" t="str">
        <f t="shared" si="9"/>
        <v>200037:100:1:0</v>
      </c>
      <c r="L42" s="10">
        <f t="shared" si="7"/>
        <v>17</v>
      </c>
      <c r="M42" s="10" t="s">
        <v>106</v>
      </c>
      <c r="N42" s="10" t="str">
        <f>VLOOKUP(H42,特效对应!L:M,2,FALSE)</f>
        <v>buff_02</v>
      </c>
      <c r="O42" s="4" t="str">
        <f t="shared" si="10"/>
        <v>被动防御lv17</v>
      </c>
      <c r="T42" s="6" t="str">
        <f>IF(_xlfn.IFNA(VLOOKUP(O42,buff!$K:$L,2,FALSE),"")=0,"",_xlfn.IFNA(VLOOKUP(O42,buff!$K:$L,2,FALSE),""))</f>
        <v>200037:100:1:0</v>
      </c>
      <c r="U42" s="6" t="str">
        <f>IF(_xlfn.IFNA(VLOOKUP(P42,buff!$K:$L,2,FALSE),"")=0,"",_xlfn.IFNA(VLOOKUP(P42,buff!$K:$L,2,FALSE),""))</f>
        <v/>
      </c>
      <c r="V42" s="6" t="str">
        <f>IF(_xlfn.IFNA(VLOOKUP(Q42,buff!$K:$L,2,FALSE),"")=0,"",_xlfn.IFNA(VLOOKUP(Q42,buff!$K:$L,2,FALSE),""))</f>
        <v/>
      </c>
      <c r="W42" s="6" t="str">
        <f>IF(_xlfn.IFNA(VLOOKUP(R42,buff!$K:$L,2,FALSE),"")=0,"",_xlfn.IFNA(VLOOKUP(R42,buff!$K:$L,2,FALSE),""))</f>
        <v/>
      </c>
      <c r="X42" s="6" t="str">
        <f>IF(_xlfn.IFNA(VLOOKUP(S42,buff!$K:$L,2,FALSE),"")=0,"",_xlfn.IFNA(VLOOKUP(S42,buff!$K:$L,2,FALSE),""))</f>
        <v/>
      </c>
      <c r="Y42" t="str">
        <f>VLOOKUP($O42,buff!$BN:$CA,buff!BV$1,FALSE)</f>
        <v>防御+21%</v>
      </c>
      <c r="Z42" t="str">
        <f>VLOOKUP($O42,buff!$BN:$CA,buff!BZ$1,FALSE)</f>
        <v/>
      </c>
    </row>
    <row r="43" spans="1:26" x14ac:dyDescent="0.15">
      <c r="A43" s="8" t="str">
        <f t="shared" si="2"/>
        <v>被动技能2等级18</v>
      </c>
      <c r="B43" s="8">
        <f t="shared" si="8"/>
        <v>2</v>
      </c>
      <c r="C43" s="8">
        <f t="shared" si="3"/>
        <v>18</v>
      </c>
      <c r="E43" s="8">
        <f t="shared" si="4"/>
        <v>100038</v>
      </c>
      <c r="F43" t="str">
        <f t="shared" si="5"/>
        <v>防御</v>
      </c>
      <c r="G43">
        <v>100038</v>
      </c>
      <c r="H43" s="20" t="str">
        <f t="shared" si="0"/>
        <v>防御</v>
      </c>
      <c r="I43" s="4" t="str">
        <f t="shared" si="6"/>
        <v>自身防御+22%</v>
      </c>
      <c r="J43" t="s">
        <v>154</v>
      </c>
      <c r="K43" s="10" t="str">
        <f t="shared" si="9"/>
        <v>200038:100:1:0</v>
      </c>
      <c r="L43" s="10">
        <f t="shared" si="7"/>
        <v>18</v>
      </c>
      <c r="M43" s="10" t="s">
        <v>106</v>
      </c>
      <c r="N43" s="10" t="str">
        <f>VLOOKUP(H43,特效对应!L:M,2,FALSE)</f>
        <v>buff_02</v>
      </c>
      <c r="O43" s="4" t="str">
        <f t="shared" si="10"/>
        <v>被动防御lv18</v>
      </c>
      <c r="T43" s="6" t="str">
        <f>IF(_xlfn.IFNA(VLOOKUP(O43,buff!$K:$L,2,FALSE),"")=0,"",_xlfn.IFNA(VLOOKUP(O43,buff!$K:$L,2,FALSE),""))</f>
        <v>200038:100:1:0</v>
      </c>
      <c r="U43" s="6" t="str">
        <f>IF(_xlfn.IFNA(VLOOKUP(P43,buff!$K:$L,2,FALSE),"")=0,"",_xlfn.IFNA(VLOOKUP(P43,buff!$K:$L,2,FALSE),""))</f>
        <v/>
      </c>
      <c r="V43" s="6" t="str">
        <f>IF(_xlfn.IFNA(VLOOKUP(Q43,buff!$K:$L,2,FALSE),"")=0,"",_xlfn.IFNA(VLOOKUP(Q43,buff!$K:$L,2,FALSE),""))</f>
        <v/>
      </c>
      <c r="W43" s="6" t="str">
        <f>IF(_xlfn.IFNA(VLOOKUP(R43,buff!$K:$L,2,FALSE),"")=0,"",_xlfn.IFNA(VLOOKUP(R43,buff!$K:$L,2,FALSE),""))</f>
        <v/>
      </c>
      <c r="X43" s="6" t="str">
        <f>IF(_xlfn.IFNA(VLOOKUP(S43,buff!$K:$L,2,FALSE),"")=0,"",_xlfn.IFNA(VLOOKUP(S43,buff!$K:$L,2,FALSE),""))</f>
        <v/>
      </c>
      <c r="Y43" t="str">
        <f>VLOOKUP($O43,buff!$BN:$CA,buff!BV$1,FALSE)</f>
        <v>防御+22%</v>
      </c>
      <c r="Z43" t="str">
        <f>VLOOKUP($O43,buff!$BN:$CA,buff!BZ$1,FALSE)</f>
        <v/>
      </c>
    </row>
    <row r="44" spans="1:26" x14ac:dyDescent="0.15">
      <c r="A44" s="8" t="str">
        <f t="shared" si="2"/>
        <v>被动技能2等级19</v>
      </c>
      <c r="B44" s="8">
        <f t="shared" si="8"/>
        <v>2</v>
      </c>
      <c r="C44" s="8">
        <f t="shared" si="3"/>
        <v>19</v>
      </c>
      <c r="E44" s="8">
        <f t="shared" si="4"/>
        <v>100039</v>
      </c>
      <c r="F44" t="str">
        <f t="shared" si="5"/>
        <v>防御</v>
      </c>
      <c r="G44">
        <v>100039</v>
      </c>
      <c r="H44" s="20" t="str">
        <f t="shared" si="0"/>
        <v>防御</v>
      </c>
      <c r="I44" s="4" t="str">
        <f t="shared" si="6"/>
        <v>自身防御+23%</v>
      </c>
      <c r="J44" t="s">
        <v>154</v>
      </c>
      <c r="K44" s="10" t="str">
        <f t="shared" si="9"/>
        <v>200039:100:1:0</v>
      </c>
      <c r="L44" s="10">
        <f t="shared" si="7"/>
        <v>19</v>
      </c>
      <c r="M44" s="10" t="s">
        <v>106</v>
      </c>
      <c r="N44" s="10" t="str">
        <f>VLOOKUP(H44,特效对应!L:M,2,FALSE)</f>
        <v>buff_02</v>
      </c>
      <c r="O44" s="4" t="str">
        <f t="shared" si="10"/>
        <v>被动防御lv19</v>
      </c>
      <c r="T44" s="6" t="str">
        <f>IF(_xlfn.IFNA(VLOOKUP(O44,buff!$K:$L,2,FALSE),"")=0,"",_xlfn.IFNA(VLOOKUP(O44,buff!$K:$L,2,FALSE),""))</f>
        <v>200039:100:1:0</v>
      </c>
      <c r="U44" s="6" t="str">
        <f>IF(_xlfn.IFNA(VLOOKUP(P44,buff!$K:$L,2,FALSE),"")=0,"",_xlfn.IFNA(VLOOKUP(P44,buff!$K:$L,2,FALSE),""))</f>
        <v/>
      </c>
      <c r="V44" s="6" t="str">
        <f>IF(_xlfn.IFNA(VLOOKUP(Q44,buff!$K:$L,2,FALSE),"")=0,"",_xlfn.IFNA(VLOOKUP(Q44,buff!$K:$L,2,FALSE),""))</f>
        <v/>
      </c>
      <c r="W44" s="6" t="str">
        <f>IF(_xlfn.IFNA(VLOOKUP(R44,buff!$K:$L,2,FALSE),"")=0,"",_xlfn.IFNA(VLOOKUP(R44,buff!$K:$L,2,FALSE),""))</f>
        <v/>
      </c>
      <c r="X44" s="6" t="str">
        <f>IF(_xlfn.IFNA(VLOOKUP(S44,buff!$K:$L,2,FALSE),"")=0,"",_xlfn.IFNA(VLOOKUP(S44,buff!$K:$L,2,FALSE),""))</f>
        <v/>
      </c>
      <c r="Y44" t="str">
        <f>VLOOKUP($O44,buff!$BN:$CA,buff!BV$1,FALSE)</f>
        <v>防御+23%</v>
      </c>
      <c r="Z44" t="str">
        <f>VLOOKUP($O44,buff!$BN:$CA,buff!BZ$1,FALSE)</f>
        <v/>
      </c>
    </row>
    <row r="45" spans="1:26" x14ac:dyDescent="0.15">
      <c r="A45" s="8" t="str">
        <f t="shared" si="2"/>
        <v>被动技能2等级20</v>
      </c>
      <c r="B45" s="8">
        <f t="shared" si="8"/>
        <v>2</v>
      </c>
      <c r="C45" s="8">
        <f t="shared" si="3"/>
        <v>20</v>
      </c>
      <c r="E45" s="8">
        <f t="shared" si="4"/>
        <v>100040</v>
      </c>
      <c r="F45" t="str">
        <f t="shared" si="5"/>
        <v>防御</v>
      </c>
      <c r="G45">
        <v>100040</v>
      </c>
      <c r="H45" s="20" t="str">
        <f t="shared" si="0"/>
        <v>防御</v>
      </c>
      <c r="I45" s="4" t="str">
        <f t="shared" si="6"/>
        <v>自身防御+24%</v>
      </c>
      <c r="J45" t="s">
        <v>154</v>
      </c>
      <c r="K45" s="10" t="str">
        <f t="shared" si="9"/>
        <v>200040:100:1:0</v>
      </c>
      <c r="L45" s="10">
        <f t="shared" si="7"/>
        <v>20</v>
      </c>
      <c r="M45" s="10" t="s">
        <v>106</v>
      </c>
      <c r="N45" s="10" t="str">
        <f>VLOOKUP(H45,特效对应!L:M,2,FALSE)</f>
        <v>buff_02</v>
      </c>
      <c r="O45" s="4" t="str">
        <f t="shared" si="10"/>
        <v>被动防御lv20</v>
      </c>
      <c r="T45" s="6" t="str">
        <f>IF(_xlfn.IFNA(VLOOKUP(O45,buff!$K:$L,2,FALSE),"")=0,"",_xlfn.IFNA(VLOOKUP(O45,buff!$K:$L,2,FALSE),""))</f>
        <v>200040:100:1:0</v>
      </c>
      <c r="U45" s="6" t="str">
        <f>IF(_xlfn.IFNA(VLOOKUP(P45,buff!$K:$L,2,FALSE),"")=0,"",_xlfn.IFNA(VLOOKUP(P45,buff!$K:$L,2,FALSE),""))</f>
        <v/>
      </c>
      <c r="V45" s="6" t="str">
        <f>IF(_xlfn.IFNA(VLOOKUP(Q45,buff!$K:$L,2,FALSE),"")=0,"",_xlfn.IFNA(VLOOKUP(Q45,buff!$K:$L,2,FALSE),""))</f>
        <v/>
      </c>
      <c r="W45" s="6" t="str">
        <f>IF(_xlfn.IFNA(VLOOKUP(R45,buff!$K:$L,2,FALSE),"")=0,"",_xlfn.IFNA(VLOOKUP(R45,buff!$K:$L,2,FALSE),""))</f>
        <v/>
      </c>
      <c r="X45" s="6" t="str">
        <f>IF(_xlfn.IFNA(VLOOKUP(S45,buff!$K:$L,2,FALSE),"")=0,"",_xlfn.IFNA(VLOOKUP(S45,buff!$K:$L,2,FALSE),""))</f>
        <v/>
      </c>
      <c r="Y45" t="str">
        <f>VLOOKUP($O45,buff!$BN:$CA,buff!BV$1,FALSE)</f>
        <v>防御+24%</v>
      </c>
      <c r="Z45" t="str">
        <f>VLOOKUP($O45,buff!$BN:$CA,buff!BZ$1,FALSE)</f>
        <v/>
      </c>
    </row>
    <row r="46" spans="1:26" x14ac:dyDescent="0.15">
      <c r="A46" s="8" t="str">
        <f t="shared" si="2"/>
        <v>被动技能3等级1</v>
      </c>
      <c r="B46" s="8">
        <f t="shared" si="8"/>
        <v>3</v>
      </c>
      <c r="C46" s="8">
        <f t="shared" si="3"/>
        <v>1</v>
      </c>
      <c r="E46" s="8">
        <f t="shared" si="4"/>
        <v>100041</v>
      </c>
      <c r="F46" t="str">
        <f t="shared" si="5"/>
        <v>速度</v>
      </c>
      <c r="G46">
        <v>100041</v>
      </c>
      <c r="H46" s="20" t="str">
        <f t="shared" si="0"/>
        <v>速度</v>
      </c>
      <c r="I46" s="4" t="str">
        <f t="shared" si="6"/>
        <v>自身速度+5%</v>
      </c>
      <c r="J46" t="s">
        <v>154</v>
      </c>
      <c r="K46" s="10" t="str">
        <f t="shared" ref="K46:K85" si="11">IF(T46="","",T46)&amp;IF(U46="","","|"&amp;U46)&amp;IF(V46="","","|"&amp;V46)&amp;IF(W46="","","|"&amp;W46)&amp;IF(X46="","","|"&amp;X46)</f>
        <v>200041:100:1:0</v>
      </c>
      <c r="L46" s="10">
        <f t="shared" si="7"/>
        <v>1</v>
      </c>
      <c r="M46" s="10" t="s">
        <v>106</v>
      </c>
      <c r="N46" s="10" t="str">
        <f>VLOOKUP(H46,特效对应!L:M,2,FALSE)</f>
        <v>buff_03</v>
      </c>
      <c r="O46" s="4" t="str">
        <f t="shared" si="10"/>
        <v>被动速度lv1</v>
      </c>
      <c r="T46" s="6" t="str">
        <f>IF(_xlfn.IFNA(VLOOKUP(O46,buff!$K:$L,2,FALSE),"")=0,"",_xlfn.IFNA(VLOOKUP(O46,buff!$K:$L,2,FALSE),""))</f>
        <v>200041:100:1:0</v>
      </c>
      <c r="U46" s="6" t="str">
        <f>IF(_xlfn.IFNA(VLOOKUP(P46,buff!$K:$L,2,FALSE),"")=0,"",_xlfn.IFNA(VLOOKUP(P46,buff!$K:$L,2,FALSE),""))</f>
        <v/>
      </c>
      <c r="V46" s="6" t="str">
        <f>IF(_xlfn.IFNA(VLOOKUP(Q46,buff!$K:$L,2,FALSE),"")=0,"",_xlfn.IFNA(VLOOKUP(Q46,buff!$K:$L,2,FALSE),""))</f>
        <v/>
      </c>
      <c r="W46" s="6" t="str">
        <f>IF(_xlfn.IFNA(VLOOKUP(R46,buff!$K:$L,2,FALSE),"")=0,"",_xlfn.IFNA(VLOOKUP(R46,buff!$K:$L,2,FALSE),""))</f>
        <v/>
      </c>
      <c r="X46" s="6" t="str">
        <f>IF(_xlfn.IFNA(VLOOKUP(S46,buff!$K:$L,2,FALSE),"")=0,"",_xlfn.IFNA(VLOOKUP(S46,buff!$K:$L,2,FALSE),""))</f>
        <v/>
      </c>
      <c r="Y46" t="str">
        <f>VLOOKUP($O46,buff!$BN:$CA,buff!BV$1,FALSE)</f>
        <v>速度+5%</v>
      </c>
      <c r="Z46" t="str">
        <f>VLOOKUP($O46,buff!$BN:$CA,buff!BZ$1,FALSE)</f>
        <v/>
      </c>
    </row>
    <row r="47" spans="1:26" x14ac:dyDescent="0.15">
      <c r="A47" s="8" t="str">
        <f t="shared" si="2"/>
        <v>被动技能3等级2</v>
      </c>
      <c r="B47" s="8">
        <f t="shared" si="8"/>
        <v>3</v>
      </c>
      <c r="C47" s="8">
        <f t="shared" si="3"/>
        <v>2</v>
      </c>
      <c r="E47" s="8">
        <f t="shared" si="4"/>
        <v>100042</v>
      </c>
      <c r="F47" t="str">
        <f t="shared" si="5"/>
        <v>速度</v>
      </c>
      <c r="G47">
        <v>100042</v>
      </c>
      <c r="H47" s="20" t="str">
        <f t="shared" si="0"/>
        <v>速度</v>
      </c>
      <c r="I47" s="4" t="str">
        <f t="shared" si="6"/>
        <v>自身速度+6%</v>
      </c>
      <c r="J47" t="s">
        <v>154</v>
      </c>
      <c r="K47" s="10" t="str">
        <f t="shared" si="11"/>
        <v>200042:100:1:0</v>
      </c>
      <c r="L47" s="10">
        <f t="shared" si="7"/>
        <v>2</v>
      </c>
      <c r="M47" s="10" t="s">
        <v>106</v>
      </c>
      <c r="N47" s="10" t="str">
        <f>VLOOKUP(H47,特效对应!L:M,2,FALSE)</f>
        <v>buff_03</v>
      </c>
      <c r="O47" s="4" t="str">
        <f t="shared" si="10"/>
        <v>被动速度lv2</v>
      </c>
      <c r="T47" s="6" t="str">
        <f>IF(_xlfn.IFNA(VLOOKUP(O47,buff!$K:$L,2,FALSE),"")=0,"",_xlfn.IFNA(VLOOKUP(O47,buff!$K:$L,2,FALSE),""))</f>
        <v>200042:100:1:0</v>
      </c>
      <c r="U47" s="6" t="str">
        <f>IF(_xlfn.IFNA(VLOOKUP(P47,buff!$K:$L,2,FALSE),"")=0,"",_xlfn.IFNA(VLOOKUP(P47,buff!$K:$L,2,FALSE),""))</f>
        <v/>
      </c>
      <c r="V47" s="6" t="str">
        <f>IF(_xlfn.IFNA(VLOOKUP(Q47,buff!$K:$L,2,FALSE),"")=0,"",_xlfn.IFNA(VLOOKUP(Q47,buff!$K:$L,2,FALSE),""))</f>
        <v/>
      </c>
      <c r="W47" s="6" t="str">
        <f>IF(_xlfn.IFNA(VLOOKUP(R47,buff!$K:$L,2,FALSE),"")=0,"",_xlfn.IFNA(VLOOKUP(R47,buff!$K:$L,2,FALSE),""))</f>
        <v/>
      </c>
      <c r="X47" s="6" t="str">
        <f>IF(_xlfn.IFNA(VLOOKUP(S47,buff!$K:$L,2,FALSE),"")=0,"",_xlfn.IFNA(VLOOKUP(S47,buff!$K:$L,2,FALSE),""))</f>
        <v/>
      </c>
      <c r="Y47" t="str">
        <f>VLOOKUP($O47,buff!$BN:$CA,buff!BV$1,FALSE)</f>
        <v>速度+6%</v>
      </c>
      <c r="Z47" t="str">
        <f>VLOOKUP($O47,buff!$BN:$CA,buff!BZ$1,FALSE)</f>
        <v/>
      </c>
    </row>
    <row r="48" spans="1:26" x14ac:dyDescent="0.15">
      <c r="A48" s="8" t="str">
        <f t="shared" si="2"/>
        <v>被动技能3等级3</v>
      </c>
      <c r="B48" s="8">
        <f t="shared" si="8"/>
        <v>3</v>
      </c>
      <c r="C48" s="8">
        <f t="shared" si="3"/>
        <v>3</v>
      </c>
      <c r="E48" s="8">
        <f t="shared" si="4"/>
        <v>100043</v>
      </c>
      <c r="F48" t="str">
        <f t="shared" si="5"/>
        <v>速度</v>
      </c>
      <c r="G48">
        <v>100043</v>
      </c>
      <c r="H48" s="20" t="str">
        <f t="shared" si="0"/>
        <v>速度</v>
      </c>
      <c r="I48" s="4" t="str">
        <f t="shared" si="6"/>
        <v>自身速度+7%</v>
      </c>
      <c r="J48" t="s">
        <v>154</v>
      </c>
      <c r="K48" s="10" t="str">
        <f t="shared" si="11"/>
        <v>200043:100:1:0</v>
      </c>
      <c r="L48" s="10">
        <f t="shared" si="7"/>
        <v>3</v>
      </c>
      <c r="M48" s="10" t="s">
        <v>106</v>
      </c>
      <c r="N48" s="10" t="str">
        <f>VLOOKUP(H48,特效对应!L:M,2,FALSE)</f>
        <v>buff_03</v>
      </c>
      <c r="O48" s="4" t="str">
        <f t="shared" si="10"/>
        <v>被动速度lv3</v>
      </c>
      <c r="T48" s="6" t="str">
        <f>IF(_xlfn.IFNA(VLOOKUP(O48,buff!$K:$L,2,FALSE),"")=0,"",_xlfn.IFNA(VLOOKUP(O48,buff!$K:$L,2,FALSE),""))</f>
        <v>200043:100:1:0</v>
      </c>
      <c r="U48" s="6" t="str">
        <f>IF(_xlfn.IFNA(VLOOKUP(P48,buff!$K:$L,2,FALSE),"")=0,"",_xlfn.IFNA(VLOOKUP(P48,buff!$K:$L,2,FALSE),""))</f>
        <v/>
      </c>
      <c r="V48" s="6" t="str">
        <f>IF(_xlfn.IFNA(VLOOKUP(Q48,buff!$K:$L,2,FALSE),"")=0,"",_xlfn.IFNA(VLOOKUP(Q48,buff!$K:$L,2,FALSE),""))</f>
        <v/>
      </c>
      <c r="W48" s="6" t="str">
        <f>IF(_xlfn.IFNA(VLOOKUP(R48,buff!$K:$L,2,FALSE),"")=0,"",_xlfn.IFNA(VLOOKUP(R48,buff!$K:$L,2,FALSE),""))</f>
        <v/>
      </c>
      <c r="X48" s="6" t="str">
        <f>IF(_xlfn.IFNA(VLOOKUP(S48,buff!$K:$L,2,FALSE),"")=0,"",_xlfn.IFNA(VLOOKUP(S48,buff!$K:$L,2,FALSE),""))</f>
        <v/>
      </c>
      <c r="Y48" t="str">
        <f>VLOOKUP($O48,buff!$BN:$CA,buff!BV$1,FALSE)</f>
        <v>速度+7%</v>
      </c>
      <c r="Z48" t="str">
        <f>VLOOKUP($O48,buff!$BN:$CA,buff!BZ$1,FALSE)</f>
        <v/>
      </c>
    </row>
    <row r="49" spans="1:26" x14ac:dyDescent="0.15">
      <c r="A49" s="8" t="str">
        <f t="shared" si="2"/>
        <v>被动技能3等级4</v>
      </c>
      <c r="B49" s="8">
        <f t="shared" si="8"/>
        <v>3</v>
      </c>
      <c r="C49" s="8">
        <f t="shared" si="3"/>
        <v>4</v>
      </c>
      <c r="E49" s="8">
        <f t="shared" si="4"/>
        <v>100044</v>
      </c>
      <c r="F49" t="str">
        <f t="shared" si="5"/>
        <v>速度</v>
      </c>
      <c r="G49">
        <v>100044</v>
      </c>
      <c r="H49" s="20" t="str">
        <f t="shared" si="0"/>
        <v>速度</v>
      </c>
      <c r="I49" s="4" t="str">
        <f t="shared" si="6"/>
        <v>自身速度+8%</v>
      </c>
      <c r="J49" t="s">
        <v>154</v>
      </c>
      <c r="K49" s="10" t="str">
        <f t="shared" si="11"/>
        <v>200044:100:1:0</v>
      </c>
      <c r="L49" s="10">
        <f t="shared" si="7"/>
        <v>4</v>
      </c>
      <c r="M49" s="10" t="s">
        <v>106</v>
      </c>
      <c r="N49" s="10" t="str">
        <f>VLOOKUP(H49,特效对应!L:M,2,FALSE)</f>
        <v>buff_03</v>
      </c>
      <c r="O49" s="4" t="str">
        <f t="shared" si="10"/>
        <v>被动速度lv4</v>
      </c>
      <c r="T49" s="6" t="str">
        <f>IF(_xlfn.IFNA(VLOOKUP(O49,buff!$K:$L,2,FALSE),"")=0,"",_xlfn.IFNA(VLOOKUP(O49,buff!$K:$L,2,FALSE),""))</f>
        <v>200044:100:1:0</v>
      </c>
      <c r="U49" s="6" t="str">
        <f>IF(_xlfn.IFNA(VLOOKUP(P49,buff!$K:$L,2,FALSE),"")=0,"",_xlfn.IFNA(VLOOKUP(P49,buff!$K:$L,2,FALSE),""))</f>
        <v/>
      </c>
      <c r="V49" s="6" t="str">
        <f>IF(_xlfn.IFNA(VLOOKUP(Q49,buff!$K:$L,2,FALSE),"")=0,"",_xlfn.IFNA(VLOOKUP(Q49,buff!$K:$L,2,FALSE),""))</f>
        <v/>
      </c>
      <c r="W49" s="6" t="str">
        <f>IF(_xlfn.IFNA(VLOOKUP(R49,buff!$K:$L,2,FALSE),"")=0,"",_xlfn.IFNA(VLOOKUP(R49,buff!$K:$L,2,FALSE),""))</f>
        <v/>
      </c>
      <c r="X49" s="6" t="str">
        <f>IF(_xlfn.IFNA(VLOOKUP(S49,buff!$K:$L,2,FALSE),"")=0,"",_xlfn.IFNA(VLOOKUP(S49,buff!$K:$L,2,FALSE),""))</f>
        <v/>
      </c>
      <c r="Y49" t="str">
        <f>VLOOKUP($O49,buff!$BN:$CA,buff!BV$1,FALSE)</f>
        <v>速度+8%</v>
      </c>
      <c r="Z49" t="str">
        <f>VLOOKUP($O49,buff!$BN:$CA,buff!BZ$1,FALSE)</f>
        <v/>
      </c>
    </row>
    <row r="50" spans="1:26" x14ac:dyDescent="0.15">
      <c r="A50" s="8" t="str">
        <f t="shared" si="2"/>
        <v>被动技能3等级5</v>
      </c>
      <c r="B50" s="8">
        <f t="shared" si="8"/>
        <v>3</v>
      </c>
      <c r="C50" s="8">
        <f t="shared" si="3"/>
        <v>5</v>
      </c>
      <c r="E50" s="8">
        <f t="shared" si="4"/>
        <v>100045</v>
      </c>
      <c r="F50" t="str">
        <f t="shared" si="5"/>
        <v>速度</v>
      </c>
      <c r="G50">
        <v>100045</v>
      </c>
      <c r="H50" s="20" t="str">
        <f t="shared" si="0"/>
        <v>速度</v>
      </c>
      <c r="I50" s="4" t="str">
        <f t="shared" si="6"/>
        <v>自身速度+9%</v>
      </c>
      <c r="J50" t="s">
        <v>154</v>
      </c>
      <c r="K50" s="10" t="str">
        <f t="shared" si="11"/>
        <v>200045:100:1:0</v>
      </c>
      <c r="L50" s="10">
        <f t="shared" si="7"/>
        <v>5</v>
      </c>
      <c r="M50" s="10" t="s">
        <v>106</v>
      </c>
      <c r="N50" s="10" t="str">
        <f>VLOOKUP(H50,特效对应!L:M,2,FALSE)</f>
        <v>buff_03</v>
      </c>
      <c r="O50" s="4" t="str">
        <f t="shared" si="10"/>
        <v>被动速度lv5</v>
      </c>
      <c r="T50" s="6" t="str">
        <f>IF(_xlfn.IFNA(VLOOKUP(O50,buff!$K:$L,2,FALSE),"")=0,"",_xlfn.IFNA(VLOOKUP(O50,buff!$K:$L,2,FALSE),""))</f>
        <v>200045:100:1:0</v>
      </c>
      <c r="U50" s="6" t="str">
        <f>IF(_xlfn.IFNA(VLOOKUP(P50,buff!$K:$L,2,FALSE),"")=0,"",_xlfn.IFNA(VLOOKUP(P50,buff!$K:$L,2,FALSE),""))</f>
        <v/>
      </c>
      <c r="V50" s="6" t="str">
        <f>IF(_xlfn.IFNA(VLOOKUP(Q50,buff!$K:$L,2,FALSE),"")=0,"",_xlfn.IFNA(VLOOKUP(Q50,buff!$K:$L,2,FALSE),""))</f>
        <v/>
      </c>
      <c r="W50" s="6" t="str">
        <f>IF(_xlfn.IFNA(VLOOKUP(R50,buff!$K:$L,2,FALSE),"")=0,"",_xlfn.IFNA(VLOOKUP(R50,buff!$K:$L,2,FALSE),""))</f>
        <v/>
      </c>
      <c r="X50" s="6" t="str">
        <f>IF(_xlfn.IFNA(VLOOKUP(S50,buff!$K:$L,2,FALSE),"")=0,"",_xlfn.IFNA(VLOOKUP(S50,buff!$K:$L,2,FALSE),""))</f>
        <v/>
      </c>
      <c r="Y50" t="str">
        <f>VLOOKUP($O50,buff!$BN:$CA,buff!BV$1,FALSE)</f>
        <v>速度+9%</v>
      </c>
      <c r="Z50" t="str">
        <f>VLOOKUP($O50,buff!$BN:$CA,buff!BZ$1,FALSE)</f>
        <v/>
      </c>
    </row>
    <row r="51" spans="1:26" x14ac:dyDescent="0.15">
      <c r="A51" s="8" t="str">
        <f t="shared" si="2"/>
        <v>被动技能3等级6</v>
      </c>
      <c r="B51" s="8">
        <f t="shared" si="8"/>
        <v>3</v>
      </c>
      <c r="C51" s="8">
        <f t="shared" si="3"/>
        <v>6</v>
      </c>
      <c r="E51" s="8">
        <f t="shared" si="4"/>
        <v>100046</v>
      </c>
      <c r="F51" t="str">
        <f t="shared" si="5"/>
        <v>速度</v>
      </c>
      <c r="G51">
        <v>100046</v>
      </c>
      <c r="H51" s="20" t="str">
        <f t="shared" si="0"/>
        <v>速度</v>
      </c>
      <c r="I51" s="4" t="str">
        <f t="shared" si="6"/>
        <v>自身速度+10%</v>
      </c>
      <c r="J51" t="s">
        <v>154</v>
      </c>
      <c r="K51" s="10" t="str">
        <f t="shared" si="11"/>
        <v>200046:100:1:0</v>
      </c>
      <c r="L51" s="10">
        <f t="shared" si="7"/>
        <v>6</v>
      </c>
      <c r="M51" s="10" t="s">
        <v>106</v>
      </c>
      <c r="N51" s="10" t="str">
        <f>VLOOKUP(H51,特效对应!L:M,2,FALSE)</f>
        <v>buff_03</v>
      </c>
      <c r="O51" s="4" t="str">
        <f t="shared" si="10"/>
        <v>被动速度lv6</v>
      </c>
      <c r="T51" s="6" t="str">
        <f>IF(_xlfn.IFNA(VLOOKUP(O51,buff!$K:$L,2,FALSE),"")=0,"",_xlfn.IFNA(VLOOKUP(O51,buff!$K:$L,2,FALSE),""))</f>
        <v>200046:100:1:0</v>
      </c>
      <c r="U51" s="6" t="str">
        <f>IF(_xlfn.IFNA(VLOOKUP(P51,buff!$K:$L,2,FALSE),"")=0,"",_xlfn.IFNA(VLOOKUP(P51,buff!$K:$L,2,FALSE),""))</f>
        <v/>
      </c>
      <c r="V51" s="6" t="str">
        <f>IF(_xlfn.IFNA(VLOOKUP(Q51,buff!$K:$L,2,FALSE),"")=0,"",_xlfn.IFNA(VLOOKUP(Q51,buff!$K:$L,2,FALSE),""))</f>
        <v/>
      </c>
      <c r="W51" s="6" t="str">
        <f>IF(_xlfn.IFNA(VLOOKUP(R51,buff!$K:$L,2,FALSE),"")=0,"",_xlfn.IFNA(VLOOKUP(R51,buff!$K:$L,2,FALSE),""))</f>
        <v/>
      </c>
      <c r="X51" s="6" t="str">
        <f>IF(_xlfn.IFNA(VLOOKUP(S51,buff!$K:$L,2,FALSE),"")=0,"",_xlfn.IFNA(VLOOKUP(S51,buff!$K:$L,2,FALSE),""))</f>
        <v/>
      </c>
      <c r="Y51" t="str">
        <f>VLOOKUP($O51,buff!$BN:$CA,buff!BV$1,FALSE)</f>
        <v>速度+10%</v>
      </c>
      <c r="Z51" t="str">
        <f>VLOOKUP($O51,buff!$BN:$CA,buff!BZ$1,FALSE)</f>
        <v/>
      </c>
    </row>
    <row r="52" spans="1:26" x14ac:dyDescent="0.15">
      <c r="A52" s="8" t="str">
        <f t="shared" si="2"/>
        <v>被动技能3等级7</v>
      </c>
      <c r="B52" s="8">
        <f t="shared" si="8"/>
        <v>3</v>
      </c>
      <c r="C52" s="8">
        <f t="shared" si="3"/>
        <v>7</v>
      </c>
      <c r="E52" s="8">
        <f t="shared" si="4"/>
        <v>100047</v>
      </c>
      <c r="F52" t="str">
        <f t="shared" si="5"/>
        <v>速度</v>
      </c>
      <c r="G52">
        <v>100047</v>
      </c>
      <c r="H52" s="20" t="str">
        <f t="shared" si="0"/>
        <v>速度</v>
      </c>
      <c r="I52" s="4" t="str">
        <f t="shared" si="6"/>
        <v>自身速度+11%</v>
      </c>
      <c r="J52" t="s">
        <v>154</v>
      </c>
      <c r="K52" s="10" t="str">
        <f t="shared" si="11"/>
        <v>200047:100:1:0</v>
      </c>
      <c r="L52" s="10">
        <f t="shared" si="7"/>
        <v>7</v>
      </c>
      <c r="M52" s="10" t="s">
        <v>106</v>
      </c>
      <c r="N52" s="10" t="str">
        <f>VLOOKUP(H52,特效对应!L:M,2,FALSE)</f>
        <v>buff_03</v>
      </c>
      <c r="O52" s="4" t="str">
        <f t="shared" si="10"/>
        <v>被动速度lv7</v>
      </c>
      <c r="T52" s="6" t="str">
        <f>IF(_xlfn.IFNA(VLOOKUP(O52,buff!$K:$L,2,FALSE),"")=0,"",_xlfn.IFNA(VLOOKUP(O52,buff!$K:$L,2,FALSE),""))</f>
        <v>200047:100:1:0</v>
      </c>
      <c r="U52" s="6" t="str">
        <f>IF(_xlfn.IFNA(VLOOKUP(P52,buff!$K:$L,2,FALSE),"")=0,"",_xlfn.IFNA(VLOOKUP(P52,buff!$K:$L,2,FALSE),""))</f>
        <v/>
      </c>
      <c r="V52" s="6" t="str">
        <f>IF(_xlfn.IFNA(VLOOKUP(Q52,buff!$K:$L,2,FALSE),"")=0,"",_xlfn.IFNA(VLOOKUP(Q52,buff!$K:$L,2,FALSE),""))</f>
        <v/>
      </c>
      <c r="W52" s="6" t="str">
        <f>IF(_xlfn.IFNA(VLOOKUP(R52,buff!$K:$L,2,FALSE),"")=0,"",_xlfn.IFNA(VLOOKUP(R52,buff!$K:$L,2,FALSE),""))</f>
        <v/>
      </c>
      <c r="X52" s="6" t="str">
        <f>IF(_xlfn.IFNA(VLOOKUP(S52,buff!$K:$L,2,FALSE),"")=0,"",_xlfn.IFNA(VLOOKUP(S52,buff!$K:$L,2,FALSE),""))</f>
        <v/>
      </c>
      <c r="Y52" t="str">
        <f>VLOOKUP($O52,buff!$BN:$CA,buff!BV$1,FALSE)</f>
        <v>速度+11%</v>
      </c>
      <c r="Z52" t="str">
        <f>VLOOKUP($O52,buff!$BN:$CA,buff!BZ$1,FALSE)</f>
        <v/>
      </c>
    </row>
    <row r="53" spans="1:26" x14ac:dyDescent="0.15">
      <c r="A53" s="8" t="str">
        <f t="shared" si="2"/>
        <v>被动技能3等级8</v>
      </c>
      <c r="B53" s="8">
        <f t="shared" si="8"/>
        <v>3</v>
      </c>
      <c r="C53" s="8">
        <f t="shared" si="3"/>
        <v>8</v>
      </c>
      <c r="E53" s="8">
        <f t="shared" si="4"/>
        <v>100048</v>
      </c>
      <c r="F53" t="str">
        <f t="shared" si="5"/>
        <v>速度</v>
      </c>
      <c r="G53">
        <v>100048</v>
      </c>
      <c r="H53" s="20" t="str">
        <f t="shared" si="0"/>
        <v>速度</v>
      </c>
      <c r="I53" s="4" t="str">
        <f t="shared" si="6"/>
        <v>自身速度+12%</v>
      </c>
      <c r="J53" t="s">
        <v>154</v>
      </c>
      <c r="K53" s="10" t="str">
        <f t="shared" si="11"/>
        <v>200048:100:1:0</v>
      </c>
      <c r="L53" s="10">
        <f t="shared" si="7"/>
        <v>8</v>
      </c>
      <c r="M53" s="10" t="s">
        <v>106</v>
      </c>
      <c r="N53" s="10" t="str">
        <f>VLOOKUP(H53,特效对应!L:M,2,FALSE)</f>
        <v>buff_03</v>
      </c>
      <c r="O53" s="4" t="str">
        <f t="shared" si="10"/>
        <v>被动速度lv8</v>
      </c>
      <c r="T53" s="6" t="str">
        <f>IF(_xlfn.IFNA(VLOOKUP(O53,buff!$K:$L,2,FALSE),"")=0,"",_xlfn.IFNA(VLOOKUP(O53,buff!$K:$L,2,FALSE),""))</f>
        <v>200048:100:1:0</v>
      </c>
      <c r="U53" s="6" t="str">
        <f>IF(_xlfn.IFNA(VLOOKUP(P53,buff!$K:$L,2,FALSE),"")=0,"",_xlfn.IFNA(VLOOKUP(P53,buff!$K:$L,2,FALSE),""))</f>
        <v/>
      </c>
      <c r="V53" s="6" t="str">
        <f>IF(_xlfn.IFNA(VLOOKUP(Q53,buff!$K:$L,2,FALSE),"")=0,"",_xlfn.IFNA(VLOOKUP(Q53,buff!$K:$L,2,FALSE),""))</f>
        <v/>
      </c>
      <c r="W53" s="6" t="str">
        <f>IF(_xlfn.IFNA(VLOOKUP(R53,buff!$K:$L,2,FALSE),"")=0,"",_xlfn.IFNA(VLOOKUP(R53,buff!$K:$L,2,FALSE),""))</f>
        <v/>
      </c>
      <c r="X53" s="6" t="str">
        <f>IF(_xlfn.IFNA(VLOOKUP(S53,buff!$K:$L,2,FALSE),"")=0,"",_xlfn.IFNA(VLOOKUP(S53,buff!$K:$L,2,FALSE),""))</f>
        <v/>
      </c>
      <c r="Y53" t="str">
        <f>VLOOKUP($O53,buff!$BN:$CA,buff!BV$1,FALSE)</f>
        <v>速度+12%</v>
      </c>
      <c r="Z53" t="str">
        <f>VLOOKUP($O53,buff!$BN:$CA,buff!BZ$1,FALSE)</f>
        <v/>
      </c>
    </row>
    <row r="54" spans="1:26" x14ac:dyDescent="0.15">
      <c r="A54" s="8" t="str">
        <f t="shared" si="2"/>
        <v>被动技能3等级9</v>
      </c>
      <c r="B54" s="8">
        <f t="shared" si="8"/>
        <v>3</v>
      </c>
      <c r="C54" s="8">
        <f t="shared" si="3"/>
        <v>9</v>
      </c>
      <c r="E54" s="8">
        <f t="shared" si="4"/>
        <v>100049</v>
      </c>
      <c r="F54" t="str">
        <f t="shared" si="5"/>
        <v>速度</v>
      </c>
      <c r="G54">
        <v>100049</v>
      </c>
      <c r="H54" s="20" t="str">
        <f t="shared" si="0"/>
        <v>速度</v>
      </c>
      <c r="I54" s="4" t="str">
        <f t="shared" si="6"/>
        <v>自身速度+13%</v>
      </c>
      <c r="J54" t="s">
        <v>154</v>
      </c>
      <c r="K54" s="10" t="str">
        <f t="shared" si="11"/>
        <v>200049:100:1:0</v>
      </c>
      <c r="L54" s="10">
        <f t="shared" si="7"/>
        <v>9</v>
      </c>
      <c r="M54" s="10" t="s">
        <v>106</v>
      </c>
      <c r="N54" s="10" t="str">
        <f>VLOOKUP(H54,特效对应!L:M,2,FALSE)</f>
        <v>buff_03</v>
      </c>
      <c r="O54" s="4" t="str">
        <f t="shared" si="10"/>
        <v>被动速度lv9</v>
      </c>
      <c r="T54" s="6" t="str">
        <f>IF(_xlfn.IFNA(VLOOKUP(O54,buff!$K:$L,2,FALSE),"")=0,"",_xlfn.IFNA(VLOOKUP(O54,buff!$K:$L,2,FALSE),""))</f>
        <v>200049:100:1:0</v>
      </c>
      <c r="U54" s="6" t="str">
        <f>IF(_xlfn.IFNA(VLOOKUP(P54,buff!$K:$L,2,FALSE),"")=0,"",_xlfn.IFNA(VLOOKUP(P54,buff!$K:$L,2,FALSE),""))</f>
        <v/>
      </c>
      <c r="V54" s="6" t="str">
        <f>IF(_xlfn.IFNA(VLOOKUP(Q54,buff!$K:$L,2,FALSE),"")=0,"",_xlfn.IFNA(VLOOKUP(Q54,buff!$K:$L,2,FALSE),""))</f>
        <v/>
      </c>
      <c r="W54" s="6" t="str">
        <f>IF(_xlfn.IFNA(VLOOKUP(R54,buff!$K:$L,2,FALSE),"")=0,"",_xlfn.IFNA(VLOOKUP(R54,buff!$K:$L,2,FALSE),""))</f>
        <v/>
      </c>
      <c r="X54" s="6" t="str">
        <f>IF(_xlfn.IFNA(VLOOKUP(S54,buff!$K:$L,2,FALSE),"")=0,"",_xlfn.IFNA(VLOOKUP(S54,buff!$K:$L,2,FALSE),""))</f>
        <v/>
      </c>
      <c r="Y54" t="str">
        <f>VLOOKUP($O54,buff!$BN:$CA,buff!BV$1,FALSE)</f>
        <v>速度+13%</v>
      </c>
      <c r="Z54" t="str">
        <f>VLOOKUP($O54,buff!$BN:$CA,buff!BZ$1,FALSE)</f>
        <v/>
      </c>
    </row>
    <row r="55" spans="1:26" x14ac:dyDescent="0.15">
      <c r="A55" s="8" t="str">
        <f t="shared" si="2"/>
        <v>被动技能3等级10</v>
      </c>
      <c r="B55" s="8">
        <f t="shared" si="8"/>
        <v>3</v>
      </c>
      <c r="C55" s="8">
        <f t="shared" si="3"/>
        <v>10</v>
      </c>
      <c r="E55" s="8">
        <f t="shared" si="4"/>
        <v>100050</v>
      </c>
      <c r="F55" t="str">
        <f t="shared" si="5"/>
        <v>速度</v>
      </c>
      <c r="G55">
        <v>100050</v>
      </c>
      <c r="H55" s="20" t="str">
        <f t="shared" si="0"/>
        <v>速度</v>
      </c>
      <c r="I55" s="4" t="str">
        <f t="shared" si="6"/>
        <v>自身速度+14%</v>
      </c>
      <c r="J55" t="s">
        <v>154</v>
      </c>
      <c r="K55" s="10" t="str">
        <f t="shared" si="11"/>
        <v>200050:100:1:0</v>
      </c>
      <c r="L55" s="10">
        <f t="shared" si="7"/>
        <v>10</v>
      </c>
      <c r="M55" s="10" t="s">
        <v>106</v>
      </c>
      <c r="N55" s="10" t="str">
        <f>VLOOKUP(H55,特效对应!L:M,2,FALSE)</f>
        <v>buff_03</v>
      </c>
      <c r="O55" s="4" t="str">
        <f t="shared" si="10"/>
        <v>被动速度lv10</v>
      </c>
      <c r="T55" s="6" t="str">
        <f>IF(_xlfn.IFNA(VLOOKUP(O55,buff!$K:$L,2,FALSE),"")=0,"",_xlfn.IFNA(VLOOKUP(O55,buff!$K:$L,2,FALSE),""))</f>
        <v>200050:100:1:0</v>
      </c>
      <c r="U55" s="6" t="str">
        <f>IF(_xlfn.IFNA(VLOOKUP(P55,buff!$K:$L,2,FALSE),"")=0,"",_xlfn.IFNA(VLOOKUP(P55,buff!$K:$L,2,FALSE),""))</f>
        <v/>
      </c>
      <c r="V55" s="6" t="str">
        <f>IF(_xlfn.IFNA(VLOOKUP(Q55,buff!$K:$L,2,FALSE),"")=0,"",_xlfn.IFNA(VLOOKUP(Q55,buff!$K:$L,2,FALSE),""))</f>
        <v/>
      </c>
      <c r="W55" s="6" t="str">
        <f>IF(_xlfn.IFNA(VLOOKUP(R55,buff!$K:$L,2,FALSE),"")=0,"",_xlfn.IFNA(VLOOKUP(R55,buff!$K:$L,2,FALSE),""))</f>
        <v/>
      </c>
      <c r="X55" s="6" t="str">
        <f>IF(_xlfn.IFNA(VLOOKUP(S55,buff!$K:$L,2,FALSE),"")=0,"",_xlfn.IFNA(VLOOKUP(S55,buff!$K:$L,2,FALSE),""))</f>
        <v/>
      </c>
      <c r="Y55" t="str">
        <f>VLOOKUP($O55,buff!$BN:$CA,buff!BV$1,FALSE)</f>
        <v>速度+14%</v>
      </c>
      <c r="Z55" t="str">
        <f>VLOOKUP($O55,buff!$BN:$CA,buff!BZ$1,FALSE)</f>
        <v/>
      </c>
    </row>
    <row r="56" spans="1:26" x14ac:dyDescent="0.15">
      <c r="A56" s="8" t="str">
        <f t="shared" si="2"/>
        <v>被动技能3等级11</v>
      </c>
      <c r="B56" s="8">
        <f t="shared" si="8"/>
        <v>3</v>
      </c>
      <c r="C56" s="8">
        <f t="shared" si="3"/>
        <v>11</v>
      </c>
      <c r="E56" s="8">
        <f t="shared" si="4"/>
        <v>100051</v>
      </c>
      <c r="F56" t="str">
        <f t="shared" si="5"/>
        <v>速度</v>
      </c>
      <c r="G56">
        <v>100051</v>
      </c>
      <c r="H56" s="20" t="str">
        <f t="shared" si="0"/>
        <v>速度</v>
      </c>
      <c r="I56" s="4" t="str">
        <f t="shared" si="6"/>
        <v>自身速度+15%</v>
      </c>
      <c r="J56" t="s">
        <v>154</v>
      </c>
      <c r="K56" s="10" t="str">
        <f t="shared" si="11"/>
        <v>200051:100:1:0</v>
      </c>
      <c r="L56" s="10">
        <f t="shared" si="7"/>
        <v>11</v>
      </c>
      <c r="M56" s="10" t="s">
        <v>106</v>
      </c>
      <c r="N56" s="10" t="str">
        <f>VLOOKUP(H56,特效对应!L:M,2,FALSE)</f>
        <v>buff_03</v>
      </c>
      <c r="O56" s="4" t="str">
        <f t="shared" si="10"/>
        <v>被动速度lv11</v>
      </c>
      <c r="T56" s="6" t="str">
        <f>IF(_xlfn.IFNA(VLOOKUP(O56,buff!$K:$L,2,FALSE),"")=0,"",_xlfn.IFNA(VLOOKUP(O56,buff!$K:$L,2,FALSE),""))</f>
        <v>200051:100:1:0</v>
      </c>
      <c r="U56" s="6" t="str">
        <f>IF(_xlfn.IFNA(VLOOKUP(P56,buff!$K:$L,2,FALSE),"")=0,"",_xlfn.IFNA(VLOOKUP(P56,buff!$K:$L,2,FALSE),""))</f>
        <v/>
      </c>
      <c r="V56" s="6" t="str">
        <f>IF(_xlfn.IFNA(VLOOKUP(Q56,buff!$K:$L,2,FALSE),"")=0,"",_xlfn.IFNA(VLOOKUP(Q56,buff!$K:$L,2,FALSE),""))</f>
        <v/>
      </c>
      <c r="W56" s="6" t="str">
        <f>IF(_xlfn.IFNA(VLOOKUP(R56,buff!$K:$L,2,FALSE),"")=0,"",_xlfn.IFNA(VLOOKUP(R56,buff!$K:$L,2,FALSE),""))</f>
        <v/>
      </c>
      <c r="X56" s="6" t="str">
        <f>IF(_xlfn.IFNA(VLOOKUP(S56,buff!$K:$L,2,FALSE),"")=0,"",_xlfn.IFNA(VLOOKUP(S56,buff!$K:$L,2,FALSE),""))</f>
        <v/>
      </c>
      <c r="Y56" t="str">
        <f>VLOOKUP($O56,buff!$BN:$CA,buff!BV$1,FALSE)</f>
        <v>速度+15%</v>
      </c>
      <c r="Z56" t="str">
        <f>VLOOKUP($O56,buff!$BN:$CA,buff!BZ$1,FALSE)</f>
        <v/>
      </c>
    </row>
    <row r="57" spans="1:26" x14ac:dyDescent="0.15">
      <c r="A57" s="8" t="str">
        <f t="shared" si="2"/>
        <v>被动技能3等级12</v>
      </c>
      <c r="B57" s="8">
        <f t="shared" si="8"/>
        <v>3</v>
      </c>
      <c r="C57" s="8">
        <f t="shared" si="3"/>
        <v>12</v>
      </c>
      <c r="E57" s="8">
        <f t="shared" si="4"/>
        <v>100052</v>
      </c>
      <c r="F57" t="str">
        <f t="shared" si="5"/>
        <v>速度</v>
      </c>
      <c r="G57">
        <v>100052</v>
      </c>
      <c r="H57" s="20" t="str">
        <f t="shared" si="0"/>
        <v>速度</v>
      </c>
      <c r="I57" s="4" t="str">
        <f t="shared" si="6"/>
        <v>自身速度+16%</v>
      </c>
      <c r="J57" t="s">
        <v>154</v>
      </c>
      <c r="K57" s="10" t="str">
        <f t="shared" si="11"/>
        <v>200052:100:1:0</v>
      </c>
      <c r="L57" s="10">
        <f t="shared" si="7"/>
        <v>12</v>
      </c>
      <c r="M57" s="10" t="s">
        <v>106</v>
      </c>
      <c r="N57" s="10" t="str">
        <f>VLOOKUP(H57,特效对应!L:M,2,FALSE)</f>
        <v>buff_03</v>
      </c>
      <c r="O57" s="4" t="str">
        <f t="shared" si="10"/>
        <v>被动速度lv12</v>
      </c>
      <c r="T57" s="6" t="str">
        <f>IF(_xlfn.IFNA(VLOOKUP(O57,buff!$K:$L,2,FALSE),"")=0,"",_xlfn.IFNA(VLOOKUP(O57,buff!$K:$L,2,FALSE),""))</f>
        <v>200052:100:1:0</v>
      </c>
      <c r="U57" s="6" t="str">
        <f>IF(_xlfn.IFNA(VLOOKUP(P57,buff!$K:$L,2,FALSE),"")=0,"",_xlfn.IFNA(VLOOKUP(P57,buff!$K:$L,2,FALSE),""))</f>
        <v/>
      </c>
      <c r="V57" s="6" t="str">
        <f>IF(_xlfn.IFNA(VLOOKUP(Q57,buff!$K:$L,2,FALSE),"")=0,"",_xlfn.IFNA(VLOOKUP(Q57,buff!$K:$L,2,FALSE),""))</f>
        <v/>
      </c>
      <c r="W57" s="6" t="str">
        <f>IF(_xlfn.IFNA(VLOOKUP(R57,buff!$K:$L,2,FALSE),"")=0,"",_xlfn.IFNA(VLOOKUP(R57,buff!$K:$L,2,FALSE),""))</f>
        <v/>
      </c>
      <c r="X57" s="6" t="str">
        <f>IF(_xlfn.IFNA(VLOOKUP(S57,buff!$K:$L,2,FALSE),"")=0,"",_xlfn.IFNA(VLOOKUP(S57,buff!$K:$L,2,FALSE),""))</f>
        <v/>
      </c>
      <c r="Y57" t="str">
        <f>VLOOKUP($O57,buff!$BN:$CA,buff!BV$1,FALSE)</f>
        <v>速度+16%</v>
      </c>
      <c r="Z57" t="str">
        <f>VLOOKUP($O57,buff!$BN:$CA,buff!BZ$1,FALSE)</f>
        <v/>
      </c>
    </row>
    <row r="58" spans="1:26" x14ac:dyDescent="0.15">
      <c r="A58" s="8" t="str">
        <f t="shared" si="2"/>
        <v>被动技能3等级13</v>
      </c>
      <c r="B58" s="8">
        <f t="shared" si="8"/>
        <v>3</v>
      </c>
      <c r="C58" s="8">
        <f t="shared" si="3"/>
        <v>13</v>
      </c>
      <c r="E58" s="8">
        <f t="shared" si="4"/>
        <v>100053</v>
      </c>
      <c r="F58" t="str">
        <f t="shared" si="5"/>
        <v>速度</v>
      </c>
      <c r="G58">
        <v>100053</v>
      </c>
      <c r="H58" s="20" t="str">
        <f t="shared" si="0"/>
        <v>速度</v>
      </c>
      <c r="I58" s="4" t="str">
        <f t="shared" si="6"/>
        <v>自身速度+17%</v>
      </c>
      <c r="J58" t="s">
        <v>154</v>
      </c>
      <c r="K58" s="10" t="str">
        <f t="shared" si="11"/>
        <v>200053:100:1:0</v>
      </c>
      <c r="L58" s="10">
        <f t="shared" si="7"/>
        <v>13</v>
      </c>
      <c r="M58" s="10" t="s">
        <v>106</v>
      </c>
      <c r="N58" s="10" t="str">
        <f>VLOOKUP(H58,特效对应!L:M,2,FALSE)</f>
        <v>buff_03</v>
      </c>
      <c r="O58" s="4" t="str">
        <f t="shared" si="10"/>
        <v>被动速度lv13</v>
      </c>
      <c r="T58" s="6" t="str">
        <f>IF(_xlfn.IFNA(VLOOKUP(O58,buff!$K:$L,2,FALSE),"")=0,"",_xlfn.IFNA(VLOOKUP(O58,buff!$K:$L,2,FALSE),""))</f>
        <v>200053:100:1:0</v>
      </c>
      <c r="U58" s="6" t="str">
        <f>IF(_xlfn.IFNA(VLOOKUP(P58,buff!$K:$L,2,FALSE),"")=0,"",_xlfn.IFNA(VLOOKUP(P58,buff!$K:$L,2,FALSE),""))</f>
        <v/>
      </c>
      <c r="V58" s="6" t="str">
        <f>IF(_xlfn.IFNA(VLOOKUP(Q58,buff!$K:$L,2,FALSE),"")=0,"",_xlfn.IFNA(VLOOKUP(Q58,buff!$K:$L,2,FALSE),""))</f>
        <v/>
      </c>
      <c r="W58" s="6" t="str">
        <f>IF(_xlfn.IFNA(VLOOKUP(R58,buff!$K:$L,2,FALSE),"")=0,"",_xlfn.IFNA(VLOOKUP(R58,buff!$K:$L,2,FALSE),""))</f>
        <v/>
      </c>
      <c r="X58" s="6" t="str">
        <f>IF(_xlfn.IFNA(VLOOKUP(S58,buff!$K:$L,2,FALSE),"")=0,"",_xlfn.IFNA(VLOOKUP(S58,buff!$K:$L,2,FALSE),""))</f>
        <v/>
      </c>
      <c r="Y58" t="str">
        <f>VLOOKUP($O58,buff!$BN:$CA,buff!BV$1,FALSE)</f>
        <v>速度+17%</v>
      </c>
      <c r="Z58" t="str">
        <f>VLOOKUP($O58,buff!$BN:$CA,buff!BZ$1,FALSE)</f>
        <v/>
      </c>
    </row>
    <row r="59" spans="1:26" x14ac:dyDescent="0.15">
      <c r="A59" s="8" t="str">
        <f t="shared" si="2"/>
        <v>被动技能3等级14</v>
      </c>
      <c r="B59" s="8">
        <f t="shared" si="8"/>
        <v>3</v>
      </c>
      <c r="C59" s="8">
        <f t="shared" si="3"/>
        <v>14</v>
      </c>
      <c r="E59" s="8">
        <f t="shared" si="4"/>
        <v>100054</v>
      </c>
      <c r="F59" t="str">
        <f t="shared" si="5"/>
        <v>速度</v>
      </c>
      <c r="G59">
        <v>100054</v>
      </c>
      <c r="H59" s="20" t="str">
        <f t="shared" si="0"/>
        <v>速度</v>
      </c>
      <c r="I59" s="4" t="str">
        <f t="shared" si="6"/>
        <v>自身速度+18%</v>
      </c>
      <c r="J59" t="s">
        <v>154</v>
      </c>
      <c r="K59" s="10" t="str">
        <f t="shared" si="11"/>
        <v>200054:100:1:0</v>
      </c>
      <c r="L59" s="10">
        <f t="shared" si="7"/>
        <v>14</v>
      </c>
      <c r="M59" s="10" t="s">
        <v>106</v>
      </c>
      <c r="N59" s="10" t="str">
        <f>VLOOKUP(H59,特效对应!L:M,2,FALSE)</f>
        <v>buff_03</v>
      </c>
      <c r="O59" s="4" t="str">
        <f t="shared" si="10"/>
        <v>被动速度lv14</v>
      </c>
      <c r="T59" s="6" t="str">
        <f>IF(_xlfn.IFNA(VLOOKUP(O59,buff!$K:$L,2,FALSE),"")=0,"",_xlfn.IFNA(VLOOKUP(O59,buff!$K:$L,2,FALSE),""))</f>
        <v>200054:100:1:0</v>
      </c>
      <c r="U59" s="6" t="str">
        <f>IF(_xlfn.IFNA(VLOOKUP(P59,buff!$K:$L,2,FALSE),"")=0,"",_xlfn.IFNA(VLOOKUP(P59,buff!$K:$L,2,FALSE),""))</f>
        <v/>
      </c>
      <c r="V59" s="6" t="str">
        <f>IF(_xlfn.IFNA(VLOOKUP(Q59,buff!$K:$L,2,FALSE),"")=0,"",_xlfn.IFNA(VLOOKUP(Q59,buff!$K:$L,2,FALSE),""))</f>
        <v/>
      </c>
      <c r="W59" s="6" t="str">
        <f>IF(_xlfn.IFNA(VLOOKUP(R59,buff!$K:$L,2,FALSE),"")=0,"",_xlfn.IFNA(VLOOKUP(R59,buff!$K:$L,2,FALSE),""))</f>
        <v/>
      </c>
      <c r="X59" s="6" t="str">
        <f>IF(_xlfn.IFNA(VLOOKUP(S59,buff!$K:$L,2,FALSE),"")=0,"",_xlfn.IFNA(VLOOKUP(S59,buff!$K:$L,2,FALSE),""))</f>
        <v/>
      </c>
      <c r="Y59" t="str">
        <f>VLOOKUP($O59,buff!$BN:$CA,buff!BV$1,FALSE)</f>
        <v>速度+18%</v>
      </c>
      <c r="Z59" t="str">
        <f>VLOOKUP($O59,buff!$BN:$CA,buff!BZ$1,FALSE)</f>
        <v/>
      </c>
    </row>
    <row r="60" spans="1:26" x14ac:dyDescent="0.15">
      <c r="A60" s="8" t="str">
        <f t="shared" si="2"/>
        <v>被动技能3等级15</v>
      </c>
      <c r="B60" s="8">
        <f t="shared" si="8"/>
        <v>3</v>
      </c>
      <c r="C60" s="8">
        <f t="shared" si="3"/>
        <v>15</v>
      </c>
      <c r="E60" s="8">
        <f t="shared" si="4"/>
        <v>100055</v>
      </c>
      <c r="F60" t="str">
        <f t="shared" si="5"/>
        <v>速度</v>
      </c>
      <c r="G60">
        <v>100055</v>
      </c>
      <c r="H60" s="20" t="str">
        <f t="shared" si="0"/>
        <v>速度</v>
      </c>
      <c r="I60" s="4" t="str">
        <f t="shared" si="6"/>
        <v>自身速度+19%</v>
      </c>
      <c r="J60" t="s">
        <v>154</v>
      </c>
      <c r="K60" s="10" t="str">
        <f t="shared" si="11"/>
        <v>200055:100:1:0</v>
      </c>
      <c r="L60" s="10">
        <f t="shared" si="7"/>
        <v>15</v>
      </c>
      <c r="M60" s="10" t="s">
        <v>106</v>
      </c>
      <c r="N60" s="10" t="str">
        <f>VLOOKUP(H60,特效对应!L:M,2,FALSE)</f>
        <v>buff_03</v>
      </c>
      <c r="O60" s="4" t="str">
        <f t="shared" si="10"/>
        <v>被动速度lv15</v>
      </c>
      <c r="T60" s="6" t="str">
        <f>IF(_xlfn.IFNA(VLOOKUP(O60,buff!$K:$L,2,FALSE),"")=0,"",_xlfn.IFNA(VLOOKUP(O60,buff!$K:$L,2,FALSE),""))</f>
        <v>200055:100:1:0</v>
      </c>
      <c r="U60" s="6" t="str">
        <f>IF(_xlfn.IFNA(VLOOKUP(P60,buff!$K:$L,2,FALSE),"")=0,"",_xlfn.IFNA(VLOOKUP(P60,buff!$K:$L,2,FALSE),""))</f>
        <v/>
      </c>
      <c r="V60" s="6" t="str">
        <f>IF(_xlfn.IFNA(VLOOKUP(Q60,buff!$K:$L,2,FALSE),"")=0,"",_xlfn.IFNA(VLOOKUP(Q60,buff!$K:$L,2,FALSE),""))</f>
        <v/>
      </c>
      <c r="W60" s="6" t="str">
        <f>IF(_xlfn.IFNA(VLOOKUP(R60,buff!$K:$L,2,FALSE),"")=0,"",_xlfn.IFNA(VLOOKUP(R60,buff!$K:$L,2,FALSE),""))</f>
        <v/>
      </c>
      <c r="X60" s="6" t="str">
        <f>IF(_xlfn.IFNA(VLOOKUP(S60,buff!$K:$L,2,FALSE),"")=0,"",_xlfn.IFNA(VLOOKUP(S60,buff!$K:$L,2,FALSE),""))</f>
        <v/>
      </c>
      <c r="Y60" t="str">
        <f>VLOOKUP($O60,buff!$BN:$CA,buff!BV$1,FALSE)</f>
        <v>速度+19%</v>
      </c>
      <c r="Z60" t="str">
        <f>VLOOKUP($O60,buff!$BN:$CA,buff!BZ$1,FALSE)</f>
        <v/>
      </c>
    </row>
    <row r="61" spans="1:26" x14ac:dyDescent="0.15">
      <c r="A61" s="8" t="str">
        <f t="shared" si="2"/>
        <v>被动技能3等级16</v>
      </c>
      <c r="B61" s="8">
        <f t="shared" si="8"/>
        <v>3</v>
      </c>
      <c r="C61" s="8">
        <f t="shared" si="3"/>
        <v>16</v>
      </c>
      <c r="E61" s="8">
        <f t="shared" si="4"/>
        <v>100056</v>
      </c>
      <c r="F61" t="str">
        <f t="shared" si="5"/>
        <v>速度</v>
      </c>
      <c r="G61">
        <v>100056</v>
      </c>
      <c r="H61" s="20" t="str">
        <f t="shared" si="0"/>
        <v>速度</v>
      </c>
      <c r="I61" s="4" t="str">
        <f t="shared" si="6"/>
        <v>自身速度+20%</v>
      </c>
      <c r="J61" t="s">
        <v>154</v>
      </c>
      <c r="K61" s="10" t="str">
        <f t="shared" si="11"/>
        <v>200056:100:1:0</v>
      </c>
      <c r="L61" s="10">
        <f t="shared" si="7"/>
        <v>16</v>
      </c>
      <c r="M61" s="10" t="s">
        <v>106</v>
      </c>
      <c r="N61" s="10" t="str">
        <f>VLOOKUP(H61,特效对应!L:M,2,FALSE)</f>
        <v>buff_03</v>
      </c>
      <c r="O61" s="4" t="str">
        <f t="shared" si="10"/>
        <v>被动速度lv16</v>
      </c>
      <c r="T61" s="6" t="str">
        <f>IF(_xlfn.IFNA(VLOOKUP(O61,buff!$K:$L,2,FALSE),"")=0,"",_xlfn.IFNA(VLOOKUP(O61,buff!$K:$L,2,FALSE),""))</f>
        <v>200056:100:1:0</v>
      </c>
      <c r="U61" s="6" t="str">
        <f>IF(_xlfn.IFNA(VLOOKUP(P61,buff!$K:$L,2,FALSE),"")=0,"",_xlfn.IFNA(VLOOKUP(P61,buff!$K:$L,2,FALSE),""))</f>
        <v/>
      </c>
      <c r="V61" s="6" t="str">
        <f>IF(_xlfn.IFNA(VLOOKUP(Q61,buff!$K:$L,2,FALSE),"")=0,"",_xlfn.IFNA(VLOOKUP(Q61,buff!$K:$L,2,FALSE),""))</f>
        <v/>
      </c>
      <c r="W61" s="6" t="str">
        <f>IF(_xlfn.IFNA(VLOOKUP(R61,buff!$K:$L,2,FALSE),"")=0,"",_xlfn.IFNA(VLOOKUP(R61,buff!$K:$L,2,FALSE),""))</f>
        <v/>
      </c>
      <c r="X61" s="6" t="str">
        <f>IF(_xlfn.IFNA(VLOOKUP(S61,buff!$K:$L,2,FALSE),"")=0,"",_xlfn.IFNA(VLOOKUP(S61,buff!$K:$L,2,FALSE),""))</f>
        <v/>
      </c>
      <c r="Y61" t="str">
        <f>VLOOKUP($O61,buff!$BN:$CA,buff!BV$1,FALSE)</f>
        <v>速度+20%</v>
      </c>
      <c r="Z61" t="str">
        <f>VLOOKUP($O61,buff!$BN:$CA,buff!BZ$1,FALSE)</f>
        <v/>
      </c>
    </row>
    <row r="62" spans="1:26" x14ac:dyDescent="0.15">
      <c r="A62" s="8" t="str">
        <f t="shared" si="2"/>
        <v>被动技能3等级17</v>
      </c>
      <c r="B62" s="8">
        <f t="shared" si="8"/>
        <v>3</v>
      </c>
      <c r="C62" s="8">
        <f t="shared" si="3"/>
        <v>17</v>
      </c>
      <c r="E62" s="8">
        <f t="shared" si="4"/>
        <v>100057</v>
      </c>
      <c r="F62" t="str">
        <f t="shared" si="5"/>
        <v>速度</v>
      </c>
      <c r="G62">
        <v>100057</v>
      </c>
      <c r="H62" s="20" t="str">
        <f t="shared" si="0"/>
        <v>速度</v>
      </c>
      <c r="I62" s="4" t="str">
        <f t="shared" si="6"/>
        <v>自身速度+21%</v>
      </c>
      <c r="J62" t="s">
        <v>154</v>
      </c>
      <c r="K62" s="10" t="str">
        <f t="shared" si="11"/>
        <v>200057:100:1:0</v>
      </c>
      <c r="L62" s="10">
        <f t="shared" si="7"/>
        <v>17</v>
      </c>
      <c r="M62" s="10" t="s">
        <v>106</v>
      </c>
      <c r="N62" s="10" t="str">
        <f>VLOOKUP(H62,特效对应!L:M,2,FALSE)</f>
        <v>buff_03</v>
      </c>
      <c r="O62" s="4" t="str">
        <f t="shared" si="10"/>
        <v>被动速度lv17</v>
      </c>
      <c r="T62" s="6" t="str">
        <f>IF(_xlfn.IFNA(VLOOKUP(O62,buff!$K:$L,2,FALSE),"")=0,"",_xlfn.IFNA(VLOOKUP(O62,buff!$K:$L,2,FALSE),""))</f>
        <v>200057:100:1:0</v>
      </c>
      <c r="U62" s="6" t="str">
        <f>IF(_xlfn.IFNA(VLOOKUP(P62,buff!$K:$L,2,FALSE),"")=0,"",_xlfn.IFNA(VLOOKUP(P62,buff!$K:$L,2,FALSE),""))</f>
        <v/>
      </c>
      <c r="V62" s="6" t="str">
        <f>IF(_xlfn.IFNA(VLOOKUP(Q62,buff!$K:$L,2,FALSE),"")=0,"",_xlfn.IFNA(VLOOKUP(Q62,buff!$K:$L,2,FALSE),""))</f>
        <v/>
      </c>
      <c r="W62" s="6" t="str">
        <f>IF(_xlfn.IFNA(VLOOKUP(R62,buff!$K:$L,2,FALSE),"")=0,"",_xlfn.IFNA(VLOOKUP(R62,buff!$K:$L,2,FALSE),""))</f>
        <v/>
      </c>
      <c r="X62" s="6" t="str">
        <f>IF(_xlfn.IFNA(VLOOKUP(S62,buff!$K:$L,2,FALSE),"")=0,"",_xlfn.IFNA(VLOOKUP(S62,buff!$K:$L,2,FALSE),""))</f>
        <v/>
      </c>
      <c r="Y62" t="str">
        <f>VLOOKUP($O62,buff!$BN:$CA,buff!BV$1,FALSE)</f>
        <v>速度+21%</v>
      </c>
      <c r="Z62" t="str">
        <f>VLOOKUP($O62,buff!$BN:$CA,buff!BZ$1,FALSE)</f>
        <v/>
      </c>
    </row>
    <row r="63" spans="1:26" x14ac:dyDescent="0.15">
      <c r="A63" s="8" t="str">
        <f t="shared" si="2"/>
        <v>被动技能3等级18</v>
      </c>
      <c r="B63" s="8">
        <f t="shared" si="8"/>
        <v>3</v>
      </c>
      <c r="C63" s="8">
        <f t="shared" si="3"/>
        <v>18</v>
      </c>
      <c r="E63" s="8">
        <f t="shared" si="4"/>
        <v>100058</v>
      </c>
      <c r="F63" t="str">
        <f t="shared" si="5"/>
        <v>速度</v>
      </c>
      <c r="G63">
        <v>100058</v>
      </c>
      <c r="H63" s="20" t="str">
        <f t="shared" si="0"/>
        <v>速度</v>
      </c>
      <c r="I63" s="4" t="str">
        <f t="shared" si="6"/>
        <v>自身速度+22%</v>
      </c>
      <c r="J63" t="s">
        <v>154</v>
      </c>
      <c r="K63" s="10" t="str">
        <f t="shared" si="11"/>
        <v>200058:100:1:0</v>
      </c>
      <c r="L63" s="10">
        <f t="shared" si="7"/>
        <v>18</v>
      </c>
      <c r="M63" s="10" t="s">
        <v>106</v>
      </c>
      <c r="N63" s="10" t="str">
        <f>VLOOKUP(H63,特效对应!L:M,2,FALSE)</f>
        <v>buff_03</v>
      </c>
      <c r="O63" s="4" t="str">
        <f t="shared" si="10"/>
        <v>被动速度lv18</v>
      </c>
      <c r="T63" s="6" t="str">
        <f>IF(_xlfn.IFNA(VLOOKUP(O63,buff!$K:$L,2,FALSE),"")=0,"",_xlfn.IFNA(VLOOKUP(O63,buff!$K:$L,2,FALSE),""))</f>
        <v>200058:100:1:0</v>
      </c>
      <c r="U63" s="6" t="str">
        <f>IF(_xlfn.IFNA(VLOOKUP(P63,buff!$K:$L,2,FALSE),"")=0,"",_xlfn.IFNA(VLOOKUP(P63,buff!$K:$L,2,FALSE),""))</f>
        <v/>
      </c>
      <c r="V63" s="6" t="str">
        <f>IF(_xlfn.IFNA(VLOOKUP(Q63,buff!$K:$L,2,FALSE),"")=0,"",_xlfn.IFNA(VLOOKUP(Q63,buff!$K:$L,2,FALSE),""))</f>
        <v/>
      </c>
      <c r="W63" s="6" t="str">
        <f>IF(_xlfn.IFNA(VLOOKUP(R63,buff!$K:$L,2,FALSE),"")=0,"",_xlfn.IFNA(VLOOKUP(R63,buff!$K:$L,2,FALSE),""))</f>
        <v/>
      </c>
      <c r="X63" s="6" t="str">
        <f>IF(_xlfn.IFNA(VLOOKUP(S63,buff!$K:$L,2,FALSE),"")=0,"",_xlfn.IFNA(VLOOKUP(S63,buff!$K:$L,2,FALSE),""))</f>
        <v/>
      </c>
      <c r="Y63" t="str">
        <f>VLOOKUP($O63,buff!$BN:$CA,buff!BV$1,FALSE)</f>
        <v>速度+22%</v>
      </c>
      <c r="Z63" t="str">
        <f>VLOOKUP($O63,buff!$BN:$CA,buff!BZ$1,FALSE)</f>
        <v/>
      </c>
    </row>
    <row r="64" spans="1:26" x14ac:dyDescent="0.15">
      <c r="A64" s="8" t="str">
        <f t="shared" si="2"/>
        <v>被动技能3等级19</v>
      </c>
      <c r="B64" s="8">
        <f t="shared" si="8"/>
        <v>3</v>
      </c>
      <c r="C64" s="8">
        <f t="shared" si="3"/>
        <v>19</v>
      </c>
      <c r="E64" s="8">
        <f t="shared" si="4"/>
        <v>100059</v>
      </c>
      <c r="F64" t="str">
        <f t="shared" si="5"/>
        <v>速度</v>
      </c>
      <c r="G64">
        <v>100059</v>
      </c>
      <c r="H64" s="20" t="str">
        <f t="shared" si="0"/>
        <v>速度</v>
      </c>
      <c r="I64" s="4" t="str">
        <f t="shared" si="6"/>
        <v>自身速度+23%</v>
      </c>
      <c r="J64" t="s">
        <v>154</v>
      </c>
      <c r="K64" s="10" t="str">
        <f t="shared" si="11"/>
        <v>200059:100:1:0</v>
      </c>
      <c r="L64" s="10">
        <f t="shared" si="7"/>
        <v>19</v>
      </c>
      <c r="M64" s="10" t="s">
        <v>106</v>
      </c>
      <c r="N64" s="10" t="str">
        <f>VLOOKUP(H64,特效对应!L:M,2,FALSE)</f>
        <v>buff_03</v>
      </c>
      <c r="O64" s="4" t="str">
        <f t="shared" si="10"/>
        <v>被动速度lv19</v>
      </c>
      <c r="T64" s="6" t="str">
        <f>IF(_xlfn.IFNA(VLOOKUP(O64,buff!$K:$L,2,FALSE),"")=0,"",_xlfn.IFNA(VLOOKUP(O64,buff!$K:$L,2,FALSE),""))</f>
        <v>200059:100:1:0</v>
      </c>
      <c r="U64" s="6" t="str">
        <f>IF(_xlfn.IFNA(VLOOKUP(P64,buff!$K:$L,2,FALSE),"")=0,"",_xlfn.IFNA(VLOOKUP(P64,buff!$K:$L,2,FALSE),""))</f>
        <v/>
      </c>
      <c r="V64" s="6" t="str">
        <f>IF(_xlfn.IFNA(VLOOKUP(Q64,buff!$K:$L,2,FALSE),"")=0,"",_xlfn.IFNA(VLOOKUP(Q64,buff!$K:$L,2,FALSE),""))</f>
        <v/>
      </c>
      <c r="W64" s="6" t="str">
        <f>IF(_xlfn.IFNA(VLOOKUP(R64,buff!$K:$L,2,FALSE),"")=0,"",_xlfn.IFNA(VLOOKUP(R64,buff!$K:$L,2,FALSE),""))</f>
        <v/>
      </c>
      <c r="X64" s="6" t="str">
        <f>IF(_xlfn.IFNA(VLOOKUP(S64,buff!$K:$L,2,FALSE),"")=0,"",_xlfn.IFNA(VLOOKUP(S64,buff!$K:$L,2,FALSE),""))</f>
        <v/>
      </c>
      <c r="Y64" t="str">
        <f>VLOOKUP($O64,buff!$BN:$CA,buff!BV$1,FALSE)</f>
        <v>速度+23%</v>
      </c>
      <c r="Z64" t="str">
        <f>VLOOKUP($O64,buff!$BN:$CA,buff!BZ$1,FALSE)</f>
        <v/>
      </c>
    </row>
    <row r="65" spans="1:26" x14ac:dyDescent="0.15">
      <c r="A65" s="8" t="str">
        <f t="shared" si="2"/>
        <v>被动技能3等级20</v>
      </c>
      <c r="B65" s="8">
        <f t="shared" si="8"/>
        <v>3</v>
      </c>
      <c r="C65" s="8">
        <f t="shared" si="3"/>
        <v>20</v>
      </c>
      <c r="E65" s="8">
        <f t="shared" si="4"/>
        <v>100060</v>
      </c>
      <c r="F65" t="str">
        <f t="shared" si="5"/>
        <v>速度</v>
      </c>
      <c r="G65">
        <v>100060</v>
      </c>
      <c r="H65" s="20" t="str">
        <f t="shared" si="0"/>
        <v>速度</v>
      </c>
      <c r="I65" s="4" t="str">
        <f t="shared" si="6"/>
        <v>自身速度+24%</v>
      </c>
      <c r="J65" t="s">
        <v>154</v>
      </c>
      <c r="K65" s="10" t="str">
        <f t="shared" si="11"/>
        <v>200060:100:1:0</v>
      </c>
      <c r="L65" s="10">
        <f t="shared" si="7"/>
        <v>20</v>
      </c>
      <c r="M65" s="10" t="s">
        <v>106</v>
      </c>
      <c r="N65" s="10" t="str">
        <f>VLOOKUP(H65,特效对应!L:M,2,FALSE)</f>
        <v>buff_03</v>
      </c>
      <c r="O65" s="4" t="str">
        <f t="shared" si="10"/>
        <v>被动速度lv20</v>
      </c>
      <c r="T65" s="6" t="str">
        <f>IF(_xlfn.IFNA(VLOOKUP(O65,buff!$K:$L,2,FALSE),"")=0,"",_xlfn.IFNA(VLOOKUP(O65,buff!$K:$L,2,FALSE),""))</f>
        <v>200060:100:1:0</v>
      </c>
      <c r="U65" s="6" t="str">
        <f>IF(_xlfn.IFNA(VLOOKUP(P65,buff!$K:$L,2,FALSE),"")=0,"",_xlfn.IFNA(VLOOKUP(P65,buff!$K:$L,2,FALSE),""))</f>
        <v/>
      </c>
      <c r="V65" s="6" t="str">
        <f>IF(_xlfn.IFNA(VLOOKUP(Q65,buff!$K:$L,2,FALSE),"")=0,"",_xlfn.IFNA(VLOOKUP(Q65,buff!$K:$L,2,FALSE),""))</f>
        <v/>
      </c>
      <c r="W65" s="6" t="str">
        <f>IF(_xlfn.IFNA(VLOOKUP(R65,buff!$K:$L,2,FALSE),"")=0,"",_xlfn.IFNA(VLOOKUP(R65,buff!$K:$L,2,FALSE),""))</f>
        <v/>
      </c>
      <c r="X65" s="6" t="str">
        <f>IF(_xlfn.IFNA(VLOOKUP(S65,buff!$K:$L,2,FALSE),"")=0,"",_xlfn.IFNA(VLOOKUP(S65,buff!$K:$L,2,FALSE),""))</f>
        <v/>
      </c>
      <c r="Y65" t="str">
        <f>VLOOKUP($O65,buff!$BN:$CA,buff!BV$1,FALSE)</f>
        <v>速度+24%</v>
      </c>
      <c r="Z65" t="str">
        <f>VLOOKUP($O65,buff!$BN:$CA,buff!BZ$1,FALSE)</f>
        <v/>
      </c>
    </row>
    <row r="66" spans="1:26" x14ac:dyDescent="0.15">
      <c r="A66" s="8" t="str">
        <f t="shared" si="2"/>
        <v>被动技能4等级1</v>
      </c>
      <c r="B66" s="8">
        <f t="shared" si="8"/>
        <v>4</v>
      </c>
      <c r="C66" s="8">
        <f t="shared" si="3"/>
        <v>1</v>
      </c>
      <c r="E66" s="8">
        <f t="shared" si="4"/>
        <v>100061</v>
      </c>
      <c r="F66" t="str">
        <f t="shared" si="5"/>
        <v>命中</v>
      </c>
      <c r="G66">
        <v>100061</v>
      </c>
      <c r="H66" s="20" t="str">
        <f t="shared" si="0"/>
        <v>命中</v>
      </c>
      <c r="I66" s="4" t="str">
        <f t="shared" si="6"/>
        <v>自身命中率+5</v>
      </c>
      <c r="J66" t="s">
        <v>154</v>
      </c>
      <c r="K66" s="10" t="str">
        <f t="shared" si="11"/>
        <v>200061:100:1:0</v>
      </c>
      <c r="L66" s="10">
        <f t="shared" si="7"/>
        <v>1</v>
      </c>
      <c r="M66" s="10" t="s">
        <v>106</v>
      </c>
      <c r="N66" s="10" t="str">
        <f>VLOOKUP(H66,特效对应!L:M,2,FALSE)</f>
        <v>buff_04</v>
      </c>
      <c r="O66" s="4" t="str">
        <f t="shared" si="10"/>
        <v>被动命中lv1</v>
      </c>
      <c r="T66" s="6" t="str">
        <f>IF(_xlfn.IFNA(VLOOKUP(O66,buff!$K:$L,2,FALSE),"")=0,"",_xlfn.IFNA(VLOOKUP(O66,buff!$K:$L,2,FALSE),""))</f>
        <v>200061:100:1:0</v>
      </c>
      <c r="U66" s="6" t="str">
        <f>IF(_xlfn.IFNA(VLOOKUP(P66,buff!$K:$L,2,FALSE),"")=0,"",_xlfn.IFNA(VLOOKUP(P66,buff!$K:$L,2,FALSE),""))</f>
        <v/>
      </c>
      <c r="V66" s="6" t="str">
        <f>IF(_xlfn.IFNA(VLOOKUP(Q66,buff!$K:$L,2,FALSE),"")=0,"",_xlfn.IFNA(VLOOKUP(Q66,buff!$K:$L,2,FALSE),""))</f>
        <v/>
      </c>
      <c r="W66" s="6" t="str">
        <f>IF(_xlfn.IFNA(VLOOKUP(R66,buff!$K:$L,2,FALSE),"")=0,"",_xlfn.IFNA(VLOOKUP(R66,buff!$K:$L,2,FALSE),""))</f>
        <v/>
      </c>
      <c r="X66" s="6" t="str">
        <f>IF(_xlfn.IFNA(VLOOKUP(S66,buff!$K:$L,2,FALSE),"")=0,"",_xlfn.IFNA(VLOOKUP(S66,buff!$K:$L,2,FALSE),""))</f>
        <v/>
      </c>
      <c r="Y66" t="str">
        <f>VLOOKUP($O66,buff!$BN:$CA,buff!BV$1,FALSE)</f>
        <v>命中率+5</v>
      </c>
      <c r="Z66" t="str">
        <f>VLOOKUP($O66,buff!$BN:$CA,buff!BZ$1,FALSE)</f>
        <v/>
      </c>
    </row>
    <row r="67" spans="1:26" x14ac:dyDescent="0.15">
      <c r="A67" s="8" t="str">
        <f t="shared" si="2"/>
        <v>被动技能4等级2</v>
      </c>
      <c r="B67" s="8">
        <f t="shared" si="8"/>
        <v>4</v>
      </c>
      <c r="C67" s="8">
        <f t="shared" si="3"/>
        <v>2</v>
      </c>
      <c r="E67" s="8">
        <f t="shared" si="4"/>
        <v>100062</v>
      </c>
      <c r="F67" t="str">
        <f t="shared" si="5"/>
        <v>命中</v>
      </c>
      <c r="G67">
        <v>100062</v>
      </c>
      <c r="H67" s="20" t="str">
        <f t="shared" si="0"/>
        <v>命中</v>
      </c>
      <c r="I67" s="4" t="str">
        <f t="shared" si="6"/>
        <v>自身命中率+6</v>
      </c>
      <c r="J67" t="s">
        <v>154</v>
      </c>
      <c r="K67" s="10" t="str">
        <f t="shared" si="11"/>
        <v>200062:100:1:0</v>
      </c>
      <c r="L67" s="10">
        <f t="shared" si="7"/>
        <v>2</v>
      </c>
      <c r="M67" s="10" t="s">
        <v>106</v>
      </c>
      <c r="N67" s="10" t="str">
        <f>VLOOKUP(H67,特效对应!L:M,2,FALSE)</f>
        <v>buff_04</v>
      </c>
      <c r="O67" s="4" t="str">
        <f t="shared" si="10"/>
        <v>被动命中lv2</v>
      </c>
      <c r="T67" s="6" t="str">
        <f>IF(_xlfn.IFNA(VLOOKUP(O67,buff!$K:$L,2,FALSE),"")=0,"",_xlfn.IFNA(VLOOKUP(O67,buff!$K:$L,2,FALSE),""))</f>
        <v>200062:100:1:0</v>
      </c>
      <c r="U67" s="6" t="str">
        <f>IF(_xlfn.IFNA(VLOOKUP(P67,buff!$K:$L,2,FALSE),"")=0,"",_xlfn.IFNA(VLOOKUP(P67,buff!$K:$L,2,FALSE),""))</f>
        <v/>
      </c>
      <c r="V67" s="6" t="str">
        <f>IF(_xlfn.IFNA(VLOOKUP(Q67,buff!$K:$L,2,FALSE),"")=0,"",_xlfn.IFNA(VLOOKUP(Q67,buff!$K:$L,2,FALSE),""))</f>
        <v/>
      </c>
      <c r="W67" s="6" t="str">
        <f>IF(_xlfn.IFNA(VLOOKUP(R67,buff!$K:$L,2,FALSE),"")=0,"",_xlfn.IFNA(VLOOKUP(R67,buff!$K:$L,2,FALSE),""))</f>
        <v/>
      </c>
      <c r="X67" s="6" t="str">
        <f>IF(_xlfn.IFNA(VLOOKUP(S67,buff!$K:$L,2,FALSE),"")=0,"",_xlfn.IFNA(VLOOKUP(S67,buff!$K:$L,2,FALSE),""))</f>
        <v/>
      </c>
      <c r="Y67" t="str">
        <f>VLOOKUP($O67,buff!$BN:$CA,buff!BV$1,FALSE)</f>
        <v>命中率+6</v>
      </c>
      <c r="Z67" t="str">
        <f>VLOOKUP($O67,buff!$BN:$CA,buff!BZ$1,FALSE)</f>
        <v/>
      </c>
    </row>
    <row r="68" spans="1:26" x14ac:dyDescent="0.15">
      <c r="A68" s="8" t="str">
        <f t="shared" si="2"/>
        <v>被动技能4等级3</v>
      </c>
      <c r="B68" s="8">
        <f t="shared" si="8"/>
        <v>4</v>
      </c>
      <c r="C68" s="8">
        <f t="shared" si="3"/>
        <v>3</v>
      </c>
      <c r="E68" s="8">
        <f t="shared" si="4"/>
        <v>100063</v>
      </c>
      <c r="F68" t="str">
        <f t="shared" si="5"/>
        <v>命中</v>
      </c>
      <c r="G68">
        <v>100063</v>
      </c>
      <c r="H68" s="20" t="str">
        <f t="shared" si="0"/>
        <v>命中</v>
      </c>
      <c r="I68" s="4" t="str">
        <f t="shared" si="6"/>
        <v>自身命中率+7</v>
      </c>
      <c r="J68" t="s">
        <v>154</v>
      </c>
      <c r="K68" s="10" t="str">
        <f t="shared" si="11"/>
        <v>200063:100:1:0</v>
      </c>
      <c r="L68" s="10">
        <f t="shared" si="7"/>
        <v>3</v>
      </c>
      <c r="M68" s="10" t="s">
        <v>106</v>
      </c>
      <c r="N68" s="10" t="str">
        <f>VLOOKUP(H68,特效对应!L:M,2,FALSE)</f>
        <v>buff_04</v>
      </c>
      <c r="O68" s="4" t="str">
        <f t="shared" si="10"/>
        <v>被动命中lv3</v>
      </c>
      <c r="T68" s="6" t="str">
        <f>IF(_xlfn.IFNA(VLOOKUP(O68,buff!$K:$L,2,FALSE),"")=0,"",_xlfn.IFNA(VLOOKUP(O68,buff!$K:$L,2,FALSE),""))</f>
        <v>200063:100:1:0</v>
      </c>
      <c r="U68" s="6" t="str">
        <f>IF(_xlfn.IFNA(VLOOKUP(P68,buff!$K:$L,2,FALSE),"")=0,"",_xlfn.IFNA(VLOOKUP(P68,buff!$K:$L,2,FALSE),""))</f>
        <v/>
      </c>
      <c r="V68" s="6" t="str">
        <f>IF(_xlfn.IFNA(VLOOKUP(Q68,buff!$K:$L,2,FALSE),"")=0,"",_xlfn.IFNA(VLOOKUP(Q68,buff!$K:$L,2,FALSE),""))</f>
        <v/>
      </c>
      <c r="W68" s="6" t="str">
        <f>IF(_xlfn.IFNA(VLOOKUP(R68,buff!$K:$L,2,FALSE),"")=0,"",_xlfn.IFNA(VLOOKUP(R68,buff!$K:$L,2,FALSE),""))</f>
        <v/>
      </c>
      <c r="X68" s="6" t="str">
        <f>IF(_xlfn.IFNA(VLOOKUP(S68,buff!$K:$L,2,FALSE),"")=0,"",_xlfn.IFNA(VLOOKUP(S68,buff!$K:$L,2,FALSE),""))</f>
        <v/>
      </c>
      <c r="Y68" t="str">
        <f>VLOOKUP($O68,buff!$BN:$CA,buff!BV$1,FALSE)</f>
        <v>命中率+7</v>
      </c>
      <c r="Z68" t="str">
        <f>VLOOKUP($O68,buff!$BN:$CA,buff!BZ$1,FALSE)</f>
        <v/>
      </c>
    </row>
    <row r="69" spans="1:26" x14ac:dyDescent="0.15">
      <c r="A69" s="8" t="str">
        <f t="shared" si="2"/>
        <v>被动技能4等级4</v>
      </c>
      <c r="B69" s="8">
        <f t="shared" si="8"/>
        <v>4</v>
      </c>
      <c r="C69" s="8">
        <f t="shared" si="3"/>
        <v>4</v>
      </c>
      <c r="E69" s="8">
        <f t="shared" si="4"/>
        <v>100064</v>
      </c>
      <c r="F69" t="str">
        <f t="shared" si="5"/>
        <v>命中</v>
      </c>
      <c r="G69">
        <v>100064</v>
      </c>
      <c r="H69" s="20" t="str">
        <f t="shared" si="0"/>
        <v>命中</v>
      </c>
      <c r="I69" s="4" t="str">
        <f t="shared" si="6"/>
        <v>自身命中率+8</v>
      </c>
      <c r="J69" t="s">
        <v>154</v>
      </c>
      <c r="K69" s="10" t="str">
        <f t="shared" si="11"/>
        <v>200064:100:1:0</v>
      </c>
      <c r="L69" s="10">
        <f t="shared" si="7"/>
        <v>4</v>
      </c>
      <c r="M69" s="10" t="s">
        <v>106</v>
      </c>
      <c r="N69" s="10" t="str">
        <f>VLOOKUP(H69,特效对应!L:M,2,FALSE)</f>
        <v>buff_04</v>
      </c>
      <c r="O69" s="4" t="str">
        <f t="shared" si="10"/>
        <v>被动命中lv4</v>
      </c>
      <c r="T69" s="6" t="str">
        <f>IF(_xlfn.IFNA(VLOOKUP(O69,buff!$K:$L,2,FALSE),"")=0,"",_xlfn.IFNA(VLOOKUP(O69,buff!$K:$L,2,FALSE),""))</f>
        <v>200064:100:1:0</v>
      </c>
      <c r="U69" s="6" t="str">
        <f>IF(_xlfn.IFNA(VLOOKUP(P69,buff!$K:$L,2,FALSE),"")=0,"",_xlfn.IFNA(VLOOKUP(P69,buff!$K:$L,2,FALSE),""))</f>
        <v/>
      </c>
      <c r="V69" s="6" t="str">
        <f>IF(_xlfn.IFNA(VLOOKUP(Q69,buff!$K:$L,2,FALSE),"")=0,"",_xlfn.IFNA(VLOOKUP(Q69,buff!$K:$L,2,FALSE),""))</f>
        <v/>
      </c>
      <c r="W69" s="6" t="str">
        <f>IF(_xlfn.IFNA(VLOOKUP(R69,buff!$K:$L,2,FALSE),"")=0,"",_xlfn.IFNA(VLOOKUP(R69,buff!$K:$L,2,FALSE),""))</f>
        <v/>
      </c>
      <c r="X69" s="6" t="str">
        <f>IF(_xlfn.IFNA(VLOOKUP(S69,buff!$K:$L,2,FALSE),"")=0,"",_xlfn.IFNA(VLOOKUP(S69,buff!$K:$L,2,FALSE),""))</f>
        <v/>
      </c>
      <c r="Y69" t="str">
        <f>VLOOKUP($O69,buff!$BN:$CA,buff!BV$1,FALSE)</f>
        <v>命中率+8</v>
      </c>
      <c r="Z69" t="str">
        <f>VLOOKUP($O69,buff!$BN:$CA,buff!BZ$1,FALSE)</f>
        <v/>
      </c>
    </row>
    <row r="70" spans="1:26" x14ac:dyDescent="0.15">
      <c r="A70" s="8" t="str">
        <f t="shared" si="2"/>
        <v>被动技能4等级5</v>
      </c>
      <c r="B70" s="8">
        <f t="shared" si="8"/>
        <v>4</v>
      </c>
      <c r="C70" s="8">
        <f t="shared" si="3"/>
        <v>5</v>
      </c>
      <c r="E70" s="8">
        <f t="shared" si="4"/>
        <v>100065</v>
      </c>
      <c r="F70" t="str">
        <f t="shared" si="5"/>
        <v>命中</v>
      </c>
      <c r="G70">
        <v>100065</v>
      </c>
      <c r="H70" s="20" t="str">
        <f t="shared" ref="H70:H133" si="12">VLOOKUP(B70,AG:AH,2,FALSE)</f>
        <v>命中</v>
      </c>
      <c r="I70" s="4" t="str">
        <f t="shared" si="6"/>
        <v>自身命中率+9</v>
      </c>
      <c r="J70" t="s">
        <v>154</v>
      </c>
      <c r="K70" s="10" t="str">
        <f t="shared" si="11"/>
        <v>200065:100:1:0</v>
      </c>
      <c r="L70" s="10">
        <f t="shared" si="7"/>
        <v>5</v>
      </c>
      <c r="M70" s="10" t="s">
        <v>106</v>
      </c>
      <c r="N70" s="10" t="str">
        <f>VLOOKUP(H70,特效对应!L:M,2,FALSE)</f>
        <v>buff_04</v>
      </c>
      <c r="O70" s="4" t="str">
        <f t="shared" si="10"/>
        <v>被动命中lv5</v>
      </c>
      <c r="T70" s="6" t="str">
        <f>IF(_xlfn.IFNA(VLOOKUP(O70,buff!$K:$L,2,FALSE),"")=0,"",_xlfn.IFNA(VLOOKUP(O70,buff!$K:$L,2,FALSE),""))</f>
        <v>200065:100:1:0</v>
      </c>
      <c r="U70" s="6" t="str">
        <f>IF(_xlfn.IFNA(VLOOKUP(P70,buff!$K:$L,2,FALSE),"")=0,"",_xlfn.IFNA(VLOOKUP(P70,buff!$K:$L,2,FALSE),""))</f>
        <v/>
      </c>
      <c r="V70" s="6" t="str">
        <f>IF(_xlfn.IFNA(VLOOKUP(Q70,buff!$K:$L,2,FALSE),"")=0,"",_xlfn.IFNA(VLOOKUP(Q70,buff!$K:$L,2,FALSE),""))</f>
        <v/>
      </c>
      <c r="W70" s="6" t="str">
        <f>IF(_xlfn.IFNA(VLOOKUP(R70,buff!$K:$L,2,FALSE),"")=0,"",_xlfn.IFNA(VLOOKUP(R70,buff!$K:$L,2,FALSE),""))</f>
        <v/>
      </c>
      <c r="X70" s="6" t="str">
        <f>IF(_xlfn.IFNA(VLOOKUP(S70,buff!$K:$L,2,FALSE),"")=0,"",_xlfn.IFNA(VLOOKUP(S70,buff!$K:$L,2,FALSE),""))</f>
        <v/>
      </c>
      <c r="Y70" t="str">
        <f>VLOOKUP($O70,buff!$BN:$CA,buff!BV$1,FALSE)</f>
        <v>命中率+9</v>
      </c>
      <c r="Z70" t="str">
        <f>VLOOKUP($O70,buff!$BN:$CA,buff!BZ$1,FALSE)</f>
        <v/>
      </c>
    </row>
    <row r="71" spans="1:26" x14ac:dyDescent="0.15">
      <c r="A71" s="8" t="str">
        <f t="shared" ref="A71:A134" si="13">A$4&amp;B71&amp;A$5&amp;C71</f>
        <v>被动技能4等级6</v>
      </c>
      <c r="B71" s="8">
        <f t="shared" si="8"/>
        <v>4</v>
      </c>
      <c r="C71" s="8">
        <f t="shared" si="3"/>
        <v>6</v>
      </c>
      <c r="E71" s="8">
        <f t="shared" ref="E71:E134" si="14">G71</f>
        <v>100066</v>
      </c>
      <c r="F71" t="str">
        <f t="shared" ref="F71:F134" si="15">H71</f>
        <v>命中</v>
      </c>
      <c r="G71">
        <v>100066</v>
      </c>
      <c r="H71" s="20" t="str">
        <f t="shared" si="12"/>
        <v>命中</v>
      </c>
      <c r="I71" s="4" t="str">
        <f t="shared" ref="I71:I134" si="16">"自身"&amp;Y71&amp;IF(Z71="","",","&amp;Z71)</f>
        <v>自身命中率+10</v>
      </c>
      <c r="J71" t="s">
        <v>154</v>
      </c>
      <c r="K71" s="10" t="str">
        <f t="shared" si="11"/>
        <v>200066:100:1:0</v>
      </c>
      <c r="L71" s="10">
        <f t="shared" ref="L71:L134" si="17">C71</f>
        <v>6</v>
      </c>
      <c r="M71" s="10" t="s">
        <v>106</v>
      </c>
      <c r="N71" s="10" t="str">
        <f>VLOOKUP(H71,特效对应!L:M,2,FALSE)</f>
        <v>buff_04</v>
      </c>
      <c r="O71" s="4" t="str">
        <f t="shared" si="10"/>
        <v>被动命中lv6</v>
      </c>
      <c r="T71" s="6" t="str">
        <f>IF(_xlfn.IFNA(VLOOKUP(O71,buff!$K:$L,2,FALSE),"")=0,"",_xlfn.IFNA(VLOOKUP(O71,buff!$K:$L,2,FALSE),""))</f>
        <v>200066:100:1:0</v>
      </c>
      <c r="U71" s="6" t="str">
        <f>IF(_xlfn.IFNA(VLOOKUP(P71,buff!$K:$L,2,FALSE),"")=0,"",_xlfn.IFNA(VLOOKUP(P71,buff!$K:$L,2,FALSE),""))</f>
        <v/>
      </c>
      <c r="V71" s="6" t="str">
        <f>IF(_xlfn.IFNA(VLOOKUP(Q71,buff!$K:$L,2,FALSE),"")=0,"",_xlfn.IFNA(VLOOKUP(Q71,buff!$K:$L,2,FALSE),""))</f>
        <v/>
      </c>
      <c r="W71" s="6" t="str">
        <f>IF(_xlfn.IFNA(VLOOKUP(R71,buff!$K:$L,2,FALSE),"")=0,"",_xlfn.IFNA(VLOOKUP(R71,buff!$K:$L,2,FALSE),""))</f>
        <v/>
      </c>
      <c r="X71" s="6" t="str">
        <f>IF(_xlfn.IFNA(VLOOKUP(S71,buff!$K:$L,2,FALSE),"")=0,"",_xlfn.IFNA(VLOOKUP(S71,buff!$K:$L,2,FALSE),""))</f>
        <v/>
      </c>
      <c r="Y71" t="str">
        <f>VLOOKUP($O71,buff!$BN:$CA,buff!BV$1,FALSE)</f>
        <v>命中率+10</v>
      </c>
      <c r="Z71" t="str">
        <f>VLOOKUP($O71,buff!$BN:$CA,buff!BZ$1,FALSE)</f>
        <v/>
      </c>
    </row>
    <row r="72" spans="1:26" x14ac:dyDescent="0.15">
      <c r="A72" s="8" t="str">
        <f t="shared" si="13"/>
        <v>被动技能4等级7</v>
      </c>
      <c r="B72" s="8">
        <f t="shared" ref="B72:B135" si="18">IF(C72=1,B71+1,B71)</f>
        <v>4</v>
      </c>
      <c r="C72" s="8">
        <f t="shared" si="3"/>
        <v>7</v>
      </c>
      <c r="E72" s="8">
        <f t="shared" si="14"/>
        <v>100067</v>
      </c>
      <c r="F72" t="str">
        <f t="shared" si="15"/>
        <v>命中</v>
      </c>
      <c r="G72">
        <v>100067</v>
      </c>
      <c r="H72" s="20" t="str">
        <f t="shared" si="12"/>
        <v>命中</v>
      </c>
      <c r="I72" s="4" t="str">
        <f t="shared" si="16"/>
        <v>自身命中率+11</v>
      </c>
      <c r="J72" t="s">
        <v>154</v>
      </c>
      <c r="K72" s="10" t="str">
        <f t="shared" si="11"/>
        <v>200067:100:1:0</v>
      </c>
      <c r="L72" s="10">
        <f t="shared" si="17"/>
        <v>7</v>
      </c>
      <c r="M72" s="10" t="s">
        <v>106</v>
      </c>
      <c r="N72" s="10" t="str">
        <f>VLOOKUP(H72,特效对应!L:M,2,FALSE)</f>
        <v>buff_04</v>
      </c>
      <c r="O72" s="4" t="str">
        <f t="shared" si="10"/>
        <v>被动命中lv7</v>
      </c>
      <c r="T72" s="6" t="str">
        <f>IF(_xlfn.IFNA(VLOOKUP(O72,buff!$K:$L,2,FALSE),"")=0,"",_xlfn.IFNA(VLOOKUP(O72,buff!$K:$L,2,FALSE),""))</f>
        <v>200067:100:1:0</v>
      </c>
      <c r="U72" s="6" t="str">
        <f>IF(_xlfn.IFNA(VLOOKUP(P72,buff!$K:$L,2,FALSE),"")=0,"",_xlfn.IFNA(VLOOKUP(P72,buff!$K:$L,2,FALSE),""))</f>
        <v/>
      </c>
      <c r="V72" s="6" t="str">
        <f>IF(_xlfn.IFNA(VLOOKUP(Q72,buff!$K:$L,2,FALSE),"")=0,"",_xlfn.IFNA(VLOOKUP(Q72,buff!$K:$L,2,FALSE),""))</f>
        <v/>
      </c>
      <c r="W72" s="6" t="str">
        <f>IF(_xlfn.IFNA(VLOOKUP(R72,buff!$K:$L,2,FALSE),"")=0,"",_xlfn.IFNA(VLOOKUP(R72,buff!$K:$L,2,FALSE),""))</f>
        <v/>
      </c>
      <c r="X72" s="6" t="str">
        <f>IF(_xlfn.IFNA(VLOOKUP(S72,buff!$K:$L,2,FALSE),"")=0,"",_xlfn.IFNA(VLOOKUP(S72,buff!$K:$L,2,FALSE),""))</f>
        <v/>
      </c>
      <c r="Y72" t="str">
        <f>VLOOKUP($O72,buff!$BN:$CA,buff!BV$1,FALSE)</f>
        <v>命中率+11</v>
      </c>
      <c r="Z72" t="str">
        <f>VLOOKUP($O72,buff!$BN:$CA,buff!BZ$1,FALSE)</f>
        <v/>
      </c>
    </row>
    <row r="73" spans="1:26" x14ac:dyDescent="0.15">
      <c r="A73" s="8" t="str">
        <f t="shared" si="13"/>
        <v>被动技能4等级8</v>
      </c>
      <c r="B73" s="8">
        <f t="shared" si="18"/>
        <v>4</v>
      </c>
      <c r="C73" s="8">
        <f t="shared" si="3"/>
        <v>8</v>
      </c>
      <c r="E73" s="8">
        <f t="shared" si="14"/>
        <v>100068</v>
      </c>
      <c r="F73" t="str">
        <f t="shared" si="15"/>
        <v>命中</v>
      </c>
      <c r="G73">
        <v>100068</v>
      </c>
      <c r="H73" s="20" t="str">
        <f t="shared" si="12"/>
        <v>命中</v>
      </c>
      <c r="I73" s="4" t="str">
        <f t="shared" si="16"/>
        <v>自身命中率+12</v>
      </c>
      <c r="J73" t="s">
        <v>154</v>
      </c>
      <c r="K73" s="10" t="str">
        <f t="shared" si="11"/>
        <v>200068:100:1:0</v>
      </c>
      <c r="L73" s="10">
        <f t="shared" si="17"/>
        <v>8</v>
      </c>
      <c r="M73" s="10" t="s">
        <v>106</v>
      </c>
      <c r="N73" s="10" t="str">
        <f>VLOOKUP(H73,特效对应!L:M,2,FALSE)</f>
        <v>buff_04</v>
      </c>
      <c r="O73" s="4" t="str">
        <f t="shared" si="10"/>
        <v>被动命中lv8</v>
      </c>
      <c r="T73" s="6" t="str">
        <f>IF(_xlfn.IFNA(VLOOKUP(O73,buff!$K:$L,2,FALSE),"")=0,"",_xlfn.IFNA(VLOOKUP(O73,buff!$K:$L,2,FALSE),""))</f>
        <v>200068:100:1:0</v>
      </c>
      <c r="U73" s="6" t="str">
        <f>IF(_xlfn.IFNA(VLOOKUP(P73,buff!$K:$L,2,FALSE),"")=0,"",_xlfn.IFNA(VLOOKUP(P73,buff!$K:$L,2,FALSE),""))</f>
        <v/>
      </c>
      <c r="V73" s="6" t="str">
        <f>IF(_xlfn.IFNA(VLOOKUP(Q73,buff!$K:$L,2,FALSE),"")=0,"",_xlfn.IFNA(VLOOKUP(Q73,buff!$K:$L,2,FALSE),""))</f>
        <v/>
      </c>
      <c r="W73" s="6" t="str">
        <f>IF(_xlfn.IFNA(VLOOKUP(R73,buff!$K:$L,2,FALSE),"")=0,"",_xlfn.IFNA(VLOOKUP(R73,buff!$K:$L,2,FALSE),""))</f>
        <v/>
      </c>
      <c r="X73" s="6" t="str">
        <f>IF(_xlfn.IFNA(VLOOKUP(S73,buff!$K:$L,2,FALSE),"")=0,"",_xlfn.IFNA(VLOOKUP(S73,buff!$K:$L,2,FALSE),""))</f>
        <v/>
      </c>
      <c r="Y73" t="str">
        <f>VLOOKUP($O73,buff!$BN:$CA,buff!BV$1,FALSE)</f>
        <v>命中率+12</v>
      </c>
      <c r="Z73" t="str">
        <f>VLOOKUP($O73,buff!$BN:$CA,buff!BZ$1,FALSE)</f>
        <v/>
      </c>
    </row>
    <row r="74" spans="1:26" x14ac:dyDescent="0.15">
      <c r="A74" s="8" t="str">
        <f t="shared" si="13"/>
        <v>被动技能4等级9</v>
      </c>
      <c r="B74" s="8">
        <f t="shared" si="18"/>
        <v>4</v>
      </c>
      <c r="C74" s="8">
        <f t="shared" si="3"/>
        <v>9</v>
      </c>
      <c r="E74" s="8">
        <f t="shared" si="14"/>
        <v>100069</v>
      </c>
      <c r="F74" t="str">
        <f t="shared" si="15"/>
        <v>命中</v>
      </c>
      <c r="G74">
        <v>100069</v>
      </c>
      <c r="H74" s="20" t="str">
        <f t="shared" si="12"/>
        <v>命中</v>
      </c>
      <c r="I74" s="4" t="str">
        <f t="shared" si="16"/>
        <v>自身命中率+13</v>
      </c>
      <c r="J74" t="s">
        <v>154</v>
      </c>
      <c r="K74" s="10" t="str">
        <f t="shared" si="11"/>
        <v>200069:100:1:0</v>
      </c>
      <c r="L74" s="10">
        <f t="shared" si="17"/>
        <v>9</v>
      </c>
      <c r="M74" s="10" t="s">
        <v>106</v>
      </c>
      <c r="N74" s="10" t="str">
        <f>VLOOKUP(H74,特效对应!L:M,2,FALSE)</f>
        <v>buff_04</v>
      </c>
      <c r="O74" s="4" t="str">
        <f t="shared" si="10"/>
        <v>被动命中lv9</v>
      </c>
      <c r="T74" s="6" t="str">
        <f>IF(_xlfn.IFNA(VLOOKUP(O74,buff!$K:$L,2,FALSE),"")=0,"",_xlfn.IFNA(VLOOKUP(O74,buff!$K:$L,2,FALSE),""))</f>
        <v>200069:100:1:0</v>
      </c>
      <c r="U74" s="6" t="str">
        <f>IF(_xlfn.IFNA(VLOOKUP(P74,buff!$K:$L,2,FALSE),"")=0,"",_xlfn.IFNA(VLOOKUP(P74,buff!$K:$L,2,FALSE),""))</f>
        <v/>
      </c>
      <c r="V74" s="6" t="str">
        <f>IF(_xlfn.IFNA(VLOOKUP(Q74,buff!$K:$L,2,FALSE),"")=0,"",_xlfn.IFNA(VLOOKUP(Q74,buff!$K:$L,2,FALSE),""))</f>
        <v/>
      </c>
      <c r="W74" s="6" t="str">
        <f>IF(_xlfn.IFNA(VLOOKUP(R74,buff!$K:$L,2,FALSE),"")=0,"",_xlfn.IFNA(VLOOKUP(R74,buff!$K:$L,2,FALSE),""))</f>
        <v/>
      </c>
      <c r="X74" s="6" t="str">
        <f>IF(_xlfn.IFNA(VLOOKUP(S74,buff!$K:$L,2,FALSE),"")=0,"",_xlfn.IFNA(VLOOKUP(S74,buff!$K:$L,2,FALSE),""))</f>
        <v/>
      </c>
      <c r="Y74" t="str">
        <f>VLOOKUP($O74,buff!$BN:$CA,buff!BV$1,FALSE)</f>
        <v>命中率+13</v>
      </c>
      <c r="Z74" t="str">
        <f>VLOOKUP($O74,buff!$BN:$CA,buff!BZ$1,FALSE)</f>
        <v/>
      </c>
    </row>
    <row r="75" spans="1:26" x14ac:dyDescent="0.15">
      <c r="A75" s="8" t="str">
        <f t="shared" si="13"/>
        <v>被动技能4等级10</v>
      </c>
      <c r="B75" s="8">
        <f t="shared" si="18"/>
        <v>4</v>
      </c>
      <c r="C75" s="8">
        <f t="shared" si="3"/>
        <v>10</v>
      </c>
      <c r="E75" s="8">
        <f t="shared" si="14"/>
        <v>100070</v>
      </c>
      <c r="F75" t="str">
        <f t="shared" si="15"/>
        <v>命中</v>
      </c>
      <c r="G75">
        <v>100070</v>
      </c>
      <c r="H75" s="20" t="str">
        <f t="shared" si="12"/>
        <v>命中</v>
      </c>
      <c r="I75" s="4" t="str">
        <f t="shared" si="16"/>
        <v>自身命中率+14</v>
      </c>
      <c r="J75" t="s">
        <v>154</v>
      </c>
      <c r="K75" s="10" t="str">
        <f t="shared" si="11"/>
        <v>200070:100:1:0</v>
      </c>
      <c r="L75" s="10">
        <f t="shared" si="17"/>
        <v>10</v>
      </c>
      <c r="M75" s="10" t="s">
        <v>106</v>
      </c>
      <c r="N75" s="10" t="str">
        <f>VLOOKUP(H75,特效对应!L:M,2,FALSE)</f>
        <v>buff_04</v>
      </c>
      <c r="O75" s="4" t="str">
        <f t="shared" si="10"/>
        <v>被动命中lv10</v>
      </c>
      <c r="T75" s="6" t="str">
        <f>IF(_xlfn.IFNA(VLOOKUP(O75,buff!$K:$L,2,FALSE),"")=0,"",_xlfn.IFNA(VLOOKUP(O75,buff!$K:$L,2,FALSE),""))</f>
        <v>200070:100:1:0</v>
      </c>
      <c r="U75" s="6" t="str">
        <f>IF(_xlfn.IFNA(VLOOKUP(P75,buff!$K:$L,2,FALSE),"")=0,"",_xlfn.IFNA(VLOOKUP(P75,buff!$K:$L,2,FALSE),""))</f>
        <v/>
      </c>
      <c r="V75" s="6" t="str">
        <f>IF(_xlfn.IFNA(VLOOKUP(Q75,buff!$K:$L,2,FALSE),"")=0,"",_xlfn.IFNA(VLOOKUP(Q75,buff!$K:$L,2,FALSE),""))</f>
        <v/>
      </c>
      <c r="W75" s="6" t="str">
        <f>IF(_xlfn.IFNA(VLOOKUP(R75,buff!$K:$L,2,FALSE),"")=0,"",_xlfn.IFNA(VLOOKUP(R75,buff!$K:$L,2,FALSE),""))</f>
        <v/>
      </c>
      <c r="X75" s="6" t="str">
        <f>IF(_xlfn.IFNA(VLOOKUP(S75,buff!$K:$L,2,FALSE),"")=0,"",_xlfn.IFNA(VLOOKUP(S75,buff!$K:$L,2,FALSE),""))</f>
        <v/>
      </c>
      <c r="Y75" t="str">
        <f>VLOOKUP($O75,buff!$BN:$CA,buff!BV$1,FALSE)</f>
        <v>命中率+14</v>
      </c>
      <c r="Z75" t="str">
        <f>VLOOKUP($O75,buff!$BN:$CA,buff!BZ$1,FALSE)</f>
        <v/>
      </c>
    </row>
    <row r="76" spans="1:26" x14ac:dyDescent="0.15">
      <c r="A76" s="8" t="str">
        <f t="shared" si="13"/>
        <v>被动技能4等级11</v>
      </c>
      <c r="B76" s="8">
        <f t="shared" si="18"/>
        <v>4</v>
      </c>
      <c r="C76" s="8">
        <f t="shared" si="3"/>
        <v>11</v>
      </c>
      <c r="E76" s="8">
        <f t="shared" si="14"/>
        <v>100071</v>
      </c>
      <c r="F76" t="str">
        <f t="shared" si="15"/>
        <v>命中</v>
      </c>
      <c r="G76">
        <v>100071</v>
      </c>
      <c r="H76" s="20" t="str">
        <f t="shared" si="12"/>
        <v>命中</v>
      </c>
      <c r="I76" s="4" t="str">
        <f t="shared" si="16"/>
        <v>自身命中率+15</v>
      </c>
      <c r="J76" t="s">
        <v>154</v>
      </c>
      <c r="K76" s="10" t="str">
        <f t="shared" si="11"/>
        <v>200071:100:1:0</v>
      </c>
      <c r="L76" s="10">
        <f t="shared" si="17"/>
        <v>11</v>
      </c>
      <c r="M76" s="10" t="s">
        <v>106</v>
      </c>
      <c r="N76" s="10" t="str">
        <f>VLOOKUP(H76,特效对应!L:M,2,FALSE)</f>
        <v>buff_04</v>
      </c>
      <c r="O76" s="4" t="str">
        <f t="shared" si="10"/>
        <v>被动命中lv11</v>
      </c>
      <c r="T76" s="6" t="str">
        <f>IF(_xlfn.IFNA(VLOOKUP(O76,buff!$K:$L,2,FALSE),"")=0,"",_xlfn.IFNA(VLOOKUP(O76,buff!$K:$L,2,FALSE),""))</f>
        <v>200071:100:1:0</v>
      </c>
      <c r="U76" s="6" t="str">
        <f>IF(_xlfn.IFNA(VLOOKUP(P76,buff!$K:$L,2,FALSE),"")=0,"",_xlfn.IFNA(VLOOKUP(P76,buff!$K:$L,2,FALSE),""))</f>
        <v/>
      </c>
      <c r="V76" s="6" t="str">
        <f>IF(_xlfn.IFNA(VLOOKUP(Q76,buff!$K:$L,2,FALSE),"")=0,"",_xlfn.IFNA(VLOOKUP(Q76,buff!$K:$L,2,FALSE),""))</f>
        <v/>
      </c>
      <c r="W76" s="6" t="str">
        <f>IF(_xlfn.IFNA(VLOOKUP(R76,buff!$K:$L,2,FALSE),"")=0,"",_xlfn.IFNA(VLOOKUP(R76,buff!$K:$L,2,FALSE),""))</f>
        <v/>
      </c>
      <c r="X76" s="6" t="str">
        <f>IF(_xlfn.IFNA(VLOOKUP(S76,buff!$K:$L,2,FALSE),"")=0,"",_xlfn.IFNA(VLOOKUP(S76,buff!$K:$L,2,FALSE),""))</f>
        <v/>
      </c>
      <c r="Y76" t="str">
        <f>VLOOKUP($O76,buff!$BN:$CA,buff!BV$1,FALSE)</f>
        <v>命中率+15</v>
      </c>
      <c r="Z76" t="str">
        <f>VLOOKUP($O76,buff!$BN:$CA,buff!BZ$1,FALSE)</f>
        <v/>
      </c>
    </row>
    <row r="77" spans="1:26" x14ac:dyDescent="0.15">
      <c r="A77" s="8" t="str">
        <f t="shared" si="13"/>
        <v>被动技能4等级12</v>
      </c>
      <c r="B77" s="8">
        <f t="shared" si="18"/>
        <v>4</v>
      </c>
      <c r="C77" s="8">
        <f t="shared" si="3"/>
        <v>12</v>
      </c>
      <c r="E77" s="8">
        <f t="shared" si="14"/>
        <v>100072</v>
      </c>
      <c r="F77" t="str">
        <f t="shared" si="15"/>
        <v>命中</v>
      </c>
      <c r="G77">
        <v>100072</v>
      </c>
      <c r="H77" s="20" t="str">
        <f t="shared" si="12"/>
        <v>命中</v>
      </c>
      <c r="I77" s="4" t="str">
        <f t="shared" si="16"/>
        <v>自身命中率+16</v>
      </c>
      <c r="J77" t="s">
        <v>154</v>
      </c>
      <c r="K77" s="10" t="str">
        <f t="shared" si="11"/>
        <v>200072:100:1:0</v>
      </c>
      <c r="L77" s="10">
        <f t="shared" si="17"/>
        <v>12</v>
      </c>
      <c r="M77" s="10" t="s">
        <v>106</v>
      </c>
      <c r="N77" s="10" t="str">
        <f>VLOOKUP(H77,特效对应!L:M,2,FALSE)</f>
        <v>buff_04</v>
      </c>
      <c r="O77" s="4" t="str">
        <f t="shared" si="10"/>
        <v>被动命中lv12</v>
      </c>
      <c r="T77" s="6" t="str">
        <f>IF(_xlfn.IFNA(VLOOKUP(O77,buff!$K:$L,2,FALSE),"")=0,"",_xlfn.IFNA(VLOOKUP(O77,buff!$K:$L,2,FALSE),""))</f>
        <v>200072:100:1:0</v>
      </c>
      <c r="U77" s="6" t="str">
        <f>IF(_xlfn.IFNA(VLOOKUP(P77,buff!$K:$L,2,FALSE),"")=0,"",_xlfn.IFNA(VLOOKUP(P77,buff!$K:$L,2,FALSE),""))</f>
        <v/>
      </c>
      <c r="V77" s="6" t="str">
        <f>IF(_xlfn.IFNA(VLOOKUP(Q77,buff!$K:$L,2,FALSE),"")=0,"",_xlfn.IFNA(VLOOKUP(Q77,buff!$K:$L,2,FALSE),""))</f>
        <v/>
      </c>
      <c r="W77" s="6" t="str">
        <f>IF(_xlfn.IFNA(VLOOKUP(R77,buff!$K:$L,2,FALSE),"")=0,"",_xlfn.IFNA(VLOOKUP(R77,buff!$K:$L,2,FALSE),""))</f>
        <v/>
      </c>
      <c r="X77" s="6" t="str">
        <f>IF(_xlfn.IFNA(VLOOKUP(S77,buff!$K:$L,2,FALSE),"")=0,"",_xlfn.IFNA(VLOOKUP(S77,buff!$K:$L,2,FALSE),""))</f>
        <v/>
      </c>
      <c r="Y77" t="str">
        <f>VLOOKUP($O77,buff!$BN:$CA,buff!BV$1,FALSE)</f>
        <v>命中率+16</v>
      </c>
      <c r="Z77" t="str">
        <f>VLOOKUP($O77,buff!$BN:$CA,buff!BZ$1,FALSE)</f>
        <v/>
      </c>
    </row>
    <row r="78" spans="1:26" x14ac:dyDescent="0.15">
      <c r="A78" s="8" t="str">
        <f t="shared" si="13"/>
        <v>被动技能4等级13</v>
      </c>
      <c r="B78" s="8">
        <f t="shared" si="18"/>
        <v>4</v>
      </c>
      <c r="C78" s="8">
        <f t="shared" si="3"/>
        <v>13</v>
      </c>
      <c r="E78" s="8">
        <f t="shared" si="14"/>
        <v>100073</v>
      </c>
      <c r="F78" t="str">
        <f t="shared" si="15"/>
        <v>命中</v>
      </c>
      <c r="G78">
        <v>100073</v>
      </c>
      <c r="H78" s="20" t="str">
        <f t="shared" si="12"/>
        <v>命中</v>
      </c>
      <c r="I78" s="4" t="str">
        <f t="shared" si="16"/>
        <v>自身命中率+17</v>
      </c>
      <c r="J78" t="s">
        <v>154</v>
      </c>
      <c r="K78" s="10" t="str">
        <f t="shared" si="11"/>
        <v>200073:100:1:0</v>
      </c>
      <c r="L78" s="10">
        <f t="shared" si="17"/>
        <v>13</v>
      </c>
      <c r="M78" s="10" t="s">
        <v>106</v>
      </c>
      <c r="N78" s="10" t="str">
        <f>VLOOKUP(H78,特效对应!L:M,2,FALSE)</f>
        <v>buff_04</v>
      </c>
      <c r="O78" s="4" t="str">
        <f t="shared" si="10"/>
        <v>被动命中lv13</v>
      </c>
      <c r="T78" s="6" t="str">
        <f>IF(_xlfn.IFNA(VLOOKUP(O78,buff!$K:$L,2,FALSE),"")=0,"",_xlfn.IFNA(VLOOKUP(O78,buff!$K:$L,2,FALSE),""))</f>
        <v>200073:100:1:0</v>
      </c>
      <c r="U78" s="6" t="str">
        <f>IF(_xlfn.IFNA(VLOOKUP(P78,buff!$K:$L,2,FALSE),"")=0,"",_xlfn.IFNA(VLOOKUP(P78,buff!$K:$L,2,FALSE),""))</f>
        <v/>
      </c>
      <c r="V78" s="6" t="str">
        <f>IF(_xlfn.IFNA(VLOOKUP(Q78,buff!$K:$L,2,FALSE),"")=0,"",_xlfn.IFNA(VLOOKUP(Q78,buff!$K:$L,2,FALSE),""))</f>
        <v/>
      </c>
      <c r="W78" s="6" t="str">
        <f>IF(_xlfn.IFNA(VLOOKUP(R78,buff!$K:$L,2,FALSE),"")=0,"",_xlfn.IFNA(VLOOKUP(R78,buff!$K:$L,2,FALSE),""))</f>
        <v/>
      </c>
      <c r="X78" s="6" t="str">
        <f>IF(_xlfn.IFNA(VLOOKUP(S78,buff!$K:$L,2,FALSE),"")=0,"",_xlfn.IFNA(VLOOKUP(S78,buff!$K:$L,2,FALSE),""))</f>
        <v/>
      </c>
      <c r="Y78" t="str">
        <f>VLOOKUP($O78,buff!$BN:$CA,buff!BV$1,FALSE)</f>
        <v>命中率+17</v>
      </c>
      <c r="Z78" t="str">
        <f>VLOOKUP($O78,buff!$BN:$CA,buff!BZ$1,FALSE)</f>
        <v/>
      </c>
    </row>
    <row r="79" spans="1:26" x14ac:dyDescent="0.15">
      <c r="A79" s="8" t="str">
        <f t="shared" si="13"/>
        <v>被动技能4等级14</v>
      </c>
      <c r="B79" s="8">
        <f t="shared" si="18"/>
        <v>4</v>
      </c>
      <c r="C79" s="8">
        <f t="shared" si="3"/>
        <v>14</v>
      </c>
      <c r="E79" s="8">
        <f t="shared" si="14"/>
        <v>100074</v>
      </c>
      <c r="F79" t="str">
        <f t="shared" si="15"/>
        <v>命中</v>
      </c>
      <c r="G79">
        <v>100074</v>
      </c>
      <c r="H79" s="20" t="str">
        <f t="shared" si="12"/>
        <v>命中</v>
      </c>
      <c r="I79" s="4" t="str">
        <f t="shared" si="16"/>
        <v>自身命中率+18</v>
      </c>
      <c r="J79" t="s">
        <v>154</v>
      </c>
      <c r="K79" s="10" t="str">
        <f t="shared" si="11"/>
        <v>200074:100:1:0</v>
      </c>
      <c r="L79" s="10">
        <f t="shared" si="17"/>
        <v>14</v>
      </c>
      <c r="M79" s="10" t="s">
        <v>106</v>
      </c>
      <c r="N79" s="10" t="str">
        <f>VLOOKUP(H79,特效对应!L:M,2,FALSE)</f>
        <v>buff_04</v>
      </c>
      <c r="O79" s="4" t="str">
        <f t="shared" si="10"/>
        <v>被动命中lv14</v>
      </c>
      <c r="T79" s="6" t="str">
        <f>IF(_xlfn.IFNA(VLOOKUP(O79,buff!$K:$L,2,FALSE),"")=0,"",_xlfn.IFNA(VLOOKUP(O79,buff!$K:$L,2,FALSE),""))</f>
        <v>200074:100:1:0</v>
      </c>
      <c r="U79" s="6" t="str">
        <f>IF(_xlfn.IFNA(VLOOKUP(P79,buff!$K:$L,2,FALSE),"")=0,"",_xlfn.IFNA(VLOOKUP(P79,buff!$K:$L,2,FALSE),""))</f>
        <v/>
      </c>
      <c r="V79" s="6" t="str">
        <f>IF(_xlfn.IFNA(VLOOKUP(Q79,buff!$K:$L,2,FALSE),"")=0,"",_xlfn.IFNA(VLOOKUP(Q79,buff!$K:$L,2,FALSE),""))</f>
        <v/>
      </c>
      <c r="W79" s="6" t="str">
        <f>IF(_xlfn.IFNA(VLOOKUP(R79,buff!$K:$L,2,FALSE),"")=0,"",_xlfn.IFNA(VLOOKUP(R79,buff!$K:$L,2,FALSE),""))</f>
        <v/>
      </c>
      <c r="X79" s="6" t="str">
        <f>IF(_xlfn.IFNA(VLOOKUP(S79,buff!$K:$L,2,FALSE),"")=0,"",_xlfn.IFNA(VLOOKUP(S79,buff!$K:$L,2,FALSE),""))</f>
        <v/>
      </c>
      <c r="Y79" t="str">
        <f>VLOOKUP($O79,buff!$BN:$CA,buff!BV$1,FALSE)</f>
        <v>命中率+18</v>
      </c>
      <c r="Z79" t="str">
        <f>VLOOKUP($O79,buff!$BN:$CA,buff!BZ$1,FALSE)</f>
        <v/>
      </c>
    </row>
    <row r="80" spans="1:26" x14ac:dyDescent="0.15">
      <c r="A80" s="8" t="str">
        <f t="shared" si="13"/>
        <v>被动技能4等级15</v>
      </c>
      <c r="B80" s="8">
        <f t="shared" si="18"/>
        <v>4</v>
      </c>
      <c r="C80" s="8">
        <f t="shared" si="3"/>
        <v>15</v>
      </c>
      <c r="E80" s="8">
        <f t="shared" si="14"/>
        <v>100075</v>
      </c>
      <c r="F80" t="str">
        <f t="shared" si="15"/>
        <v>命中</v>
      </c>
      <c r="G80">
        <v>100075</v>
      </c>
      <c r="H80" s="20" t="str">
        <f t="shared" si="12"/>
        <v>命中</v>
      </c>
      <c r="I80" s="4" t="str">
        <f t="shared" si="16"/>
        <v>自身命中率+19</v>
      </c>
      <c r="J80" t="s">
        <v>154</v>
      </c>
      <c r="K80" s="10" t="str">
        <f t="shared" si="11"/>
        <v>200075:100:1:0</v>
      </c>
      <c r="L80" s="10">
        <f t="shared" si="17"/>
        <v>15</v>
      </c>
      <c r="M80" s="10" t="s">
        <v>106</v>
      </c>
      <c r="N80" s="10" t="str">
        <f>VLOOKUP(H80,特效对应!L:M,2,FALSE)</f>
        <v>buff_04</v>
      </c>
      <c r="O80" s="4" t="str">
        <f t="shared" si="10"/>
        <v>被动命中lv15</v>
      </c>
      <c r="T80" s="6" t="str">
        <f>IF(_xlfn.IFNA(VLOOKUP(O80,buff!$K:$L,2,FALSE),"")=0,"",_xlfn.IFNA(VLOOKUP(O80,buff!$K:$L,2,FALSE),""))</f>
        <v>200075:100:1:0</v>
      </c>
      <c r="U80" s="6" t="str">
        <f>IF(_xlfn.IFNA(VLOOKUP(P80,buff!$K:$L,2,FALSE),"")=0,"",_xlfn.IFNA(VLOOKUP(P80,buff!$K:$L,2,FALSE),""))</f>
        <v/>
      </c>
      <c r="V80" s="6" t="str">
        <f>IF(_xlfn.IFNA(VLOOKUP(Q80,buff!$K:$L,2,FALSE),"")=0,"",_xlfn.IFNA(VLOOKUP(Q80,buff!$K:$L,2,FALSE),""))</f>
        <v/>
      </c>
      <c r="W80" s="6" t="str">
        <f>IF(_xlfn.IFNA(VLOOKUP(R80,buff!$K:$L,2,FALSE),"")=0,"",_xlfn.IFNA(VLOOKUP(R80,buff!$K:$L,2,FALSE),""))</f>
        <v/>
      </c>
      <c r="X80" s="6" t="str">
        <f>IF(_xlfn.IFNA(VLOOKUP(S80,buff!$K:$L,2,FALSE),"")=0,"",_xlfn.IFNA(VLOOKUP(S80,buff!$K:$L,2,FALSE),""))</f>
        <v/>
      </c>
      <c r="Y80" t="str">
        <f>VLOOKUP($O80,buff!$BN:$CA,buff!BV$1,FALSE)</f>
        <v>命中率+19</v>
      </c>
      <c r="Z80" t="str">
        <f>VLOOKUP($O80,buff!$BN:$CA,buff!BZ$1,FALSE)</f>
        <v/>
      </c>
    </row>
    <row r="81" spans="1:26" x14ac:dyDescent="0.15">
      <c r="A81" s="8" t="str">
        <f t="shared" si="13"/>
        <v>被动技能4等级16</v>
      </c>
      <c r="B81" s="8">
        <f t="shared" si="18"/>
        <v>4</v>
      </c>
      <c r="C81" s="8">
        <f t="shared" si="3"/>
        <v>16</v>
      </c>
      <c r="E81" s="8">
        <f t="shared" si="14"/>
        <v>100076</v>
      </c>
      <c r="F81" t="str">
        <f t="shared" si="15"/>
        <v>命中</v>
      </c>
      <c r="G81">
        <v>100076</v>
      </c>
      <c r="H81" s="20" t="str">
        <f t="shared" si="12"/>
        <v>命中</v>
      </c>
      <c r="I81" s="4" t="str">
        <f t="shared" si="16"/>
        <v>自身命中率+20</v>
      </c>
      <c r="J81" t="s">
        <v>154</v>
      </c>
      <c r="K81" s="10" t="str">
        <f t="shared" si="11"/>
        <v>200076:100:1:0</v>
      </c>
      <c r="L81" s="10">
        <f t="shared" si="17"/>
        <v>16</v>
      </c>
      <c r="M81" s="10" t="s">
        <v>106</v>
      </c>
      <c r="N81" s="10" t="str">
        <f>VLOOKUP(H81,特效对应!L:M,2,FALSE)</f>
        <v>buff_04</v>
      </c>
      <c r="O81" s="4" t="str">
        <f t="shared" si="10"/>
        <v>被动命中lv16</v>
      </c>
      <c r="T81" s="6" t="str">
        <f>IF(_xlfn.IFNA(VLOOKUP(O81,buff!$K:$L,2,FALSE),"")=0,"",_xlfn.IFNA(VLOOKUP(O81,buff!$K:$L,2,FALSE),""))</f>
        <v>200076:100:1:0</v>
      </c>
      <c r="U81" s="6" t="str">
        <f>IF(_xlfn.IFNA(VLOOKUP(P81,buff!$K:$L,2,FALSE),"")=0,"",_xlfn.IFNA(VLOOKUP(P81,buff!$K:$L,2,FALSE),""))</f>
        <v/>
      </c>
      <c r="V81" s="6" t="str">
        <f>IF(_xlfn.IFNA(VLOOKUP(Q81,buff!$K:$L,2,FALSE),"")=0,"",_xlfn.IFNA(VLOOKUP(Q81,buff!$K:$L,2,FALSE),""))</f>
        <v/>
      </c>
      <c r="W81" s="6" t="str">
        <f>IF(_xlfn.IFNA(VLOOKUP(R81,buff!$K:$L,2,FALSE),"")=0,"",_xlfn.IFNA(VLOOKUP(R81,buff!$K:$L,2,FALSE),""))</f>
        <v/>
      </c>
      <c r="X81" s="6" t="str">
        <f>IF(_xlfn.IFNA(VLOOKUP(S81,buff!$K:$L,2,FALSE),"")=0,"",_xlfn.IFNA(VLOOKUP(S81,buff!$K:$L,2,FALSE),""))</f>
        <v/>
      </c>
      <c r="Y81" t="str">
        <f>VLOOKUP($O81,buff!$BN:$CA,buff!BV$1,FALSE)</f>
        <v>命中率+20</v>
      </c>
      <c r="Z81" t="str">
        <f>VLOOKUP($O81,buff!$BN:$CA,buff!BZ$1,FALSE)</f>
        <v/>
      </c>
    </row>
    <row r="82" spans="1:26" x14ac:dyDescent="0.15">
      <c r="A82" s="8" t="str">
        <f t="shared" si="13"/>
        <v>被动技能4等级17</v>
      </c>
      <c r="B82" s="8">
        <f t="shared" si="18"/>
        <v>4</v>
      </c>
      <c r="C82" s="8">
        <f t="shared" si="3"/>
        <v>17</v>
      </c>
      <c r="E82" s="8">
        <f t="shared" si="14"/>
        <v>100077</v>
      </c>
      <c r="F82" t="str">
        <f t="shared" si="15"/>
        <v>命中</v>
      </c>
      <c r="G82">
        <v>100077</v>
      </c>
      <c r="H82" s="20" t="str">
        <f t="shared" si="12"/>
        <v>命中</v>
      </c>
      <c r="I82" s="4" t="str">
        <f t="shared" si="16"/>
        <v>自身命中率+21</v>
      </c>
      <c r="J82" t="s">
        <v>154</v>
      </c>
      <c r="K82" s="10" t="str">
        <f t="shared" si="11"/>
        <v>200077:100:1:0</v>
      </c>
      <c r="L82" s="10">
        <f t="shared" si="17"/>
        <v>17</v>
      </c>
      <c r="M82" s="10" t="s">
        <v>106</v>
      </c>
      <c r="N82" s="10" t="str">
        <f>VLOOKUP(H82,特效对应!L:M,2,FALSE)</f>
        <v>buff_04</v>
      </c>
      <c r="O82" s="4" t="str">
        <f t="shared" si="10"/>
        <v>被动命中lv17</v>
      </c>
      <c r="T82" s="6" t="str">
        <f>IF(_xlfn.IFNA(VLOOKUP(O82,buff!$K:$L,2,FALSE),"")=0,"",_xlfn.IFNA(VLOOKUP(O82,buff!$K:$L,2,FALSE),""))</f>
        <v>200077:100:1:0</v>
      </c>
      <c r="U82" s="6" t="str">
        <f>IF(_xlfn.IFNA(VLOOKUP(P82,buff!$K:$L,2,FALSE),"")=0,"",_xlfn.IFNA(VLOOKUP(P82,buff!$K:$L,2,FALSE),""))</f>
        <v/>
      </c>
      <c r="V82" s="6" t="str">
        <f>IF(_xlfn.IFNA(VLOOKUP(Q82,buff!$K:$L,2,FALSE),"")=0,"",_xlfn.IFNA(VLOOKUP(Q82,buff!$K:$L,2,FALSE),""))</f>
        <v/>
      </c>
      <c r="W82" s="6" t="str">
        <f>IF(_xlfn.IFNA(VLOOKUP(R82,buff!$K:$L,2,FALSE),"")=0,"",_xlfn.IFNA(VLOOKUP(R82,buff!$K:$L,2,FALSE),""))</f>
        <v/>
      </c>
      <c r="X82" s="6" t="str">
        <f>IF(_xlfn.IFNA(VLOOKUP(S82,buff!$K:$L,2,FALSE),"")=0,"",_xlfn.IFNA(VLOOKUP(S82,buff!$K:$L,2,FALSE),""))</f>
        <v/>
      </c>
      <c r="Y82" t="str">
        <f>VLOOKUP($O82,buff!$BN:$CA,buff!BV$1,FALSE)</f>
        <v>命中率+21</v>
      </c>
      <c r="Z82" t="str">
        <f>VLOOKUP($O82,buff!$BN:$CA,buff!BZ$1,FALSE)</f>
        <v/>
      </c>
    </row>
    <row r="83" spans="1:26" x14ac:dyDescent="0.15">
      <c r="A83" s="8" t="str">
        <f t="shared" si="13"/>
        <v>被动技能4等级18</v>
      </c>
      <c r="B83" s="8">
        <f t="shared" si="18"/>
        <v>4</v>
      </c>
      <c r="C83" s="8">
        <f t="shared" si="3"/>
        <v>18</v>
      </c>
      <c r="E83" s="8">
        <f t="shared" si="14"/>
        <v>100078</v>
      </c>
      <c r="F83" t="str">
        <f t="shared" si="15"/>
        <v>命中</v>
      </c>
      <c r="G83">
        <v>100078</v>
      </c>
      <c r="H83" s="20" t="str">
        <f t="shared" si="12"/>
        <v>命中</v>
      </c>
      <c r="I83" s="4" t="str">
        <f t="shared" si="16"/>
        <v>自身命中率+22</v>
      </c>
      <c r="J83" t="s">
        <v>154</v>
      </c>
      <c r="K83" s="10" t="str">
        <f t="shared" si="11"/>
        <v>200078:100:1:0</v>
      </c>
      <c r="L83" s="10">
        <f t="shared" si="17"/>
        <v>18</v>
      </c>
      <c r="M83" s="10" t="s">
        <v>106</v>
      </c>
      <c r="N83" s="10" t="str">
        <f>VLOOKUP(H83,特效对应!L:M,2,FALSE)</f>
        <v>buff_04</v>
      </c>
      <c r="O83" s="4" t="str">
        <f t="shared" si="10"/>
        <v>被动命中lv18</v>
      </c>
      <c r="T83" s="6" t="str">
        <f>IF(_xlfn.IFNA(VLOOKUP(O83,buff!$K:$L,2,FALSE),"")=0,"",_xlfn.IFNA(VLOOKUP(O83,buff!$K:$L,2,FALSE),""))</f>
        <v>200078:100:1:0</v>
      </c>
      <c r="U83" s="6" t="str">
        <f>IF(_xlfn.IFNA(VLOOKUP(P83,buff!$K:$L,2,FALSE),"")=0,"",_xlfn.IFNA(VLOOKUP(P83,buff!$K:$L,2,FALSE),""))</f>
        <v/>
      </c>
      <c r="V83" s="6" t="str">
        <f>IF(_xlfn.IFNA(VLOOKUP(Q83,buff!$K:$L,2,FALSE),"")=0,"",_xlfn.IFNA(VLOOKUP(Q83,buff!$K:$L,2,FALSE),""))</f>
        <v/>
      </c>
      <c r="W83" s="6" t="str">
        <f>IF(_xlfn.IFNA(VLOOKUP(R83,buff!$K:$L,2,FALSE),"")=0,"",_xlfn.IFNA(VLOOKUP(R83,buff!$K:$L,2,FALSE),""))</f>
        <v/>
      </c>
      <c r="X83" s="6" t="str">
        <f>IF(_xlfn.IFNA(VLOOKUP(S83,buff!$K:$L,2,FALSE),"")=0,"",_xlfn.IFNA(VLOOKUP(S83,buff!$K:$L,2,FALSE),""))</f>
        <v/>
      </c>
      <c r="Y83" t="str">
        <f>VLOOKUP($O83,buff!$BN:$CA,buff!BV$1,FALSE)</f>
        <v>命中率+22</v>
      </c>
      <c r="Z83" t="str">
        <f>VLOOKUP($O83,buff!$BN:$CA,buff!BZ$1,FALSE)</f>
        <v/>
      </c>
    </row>
    <row r="84" spans="1:26" x14ac:dyDescent="0.15">
      <c r="A84" s="8" t="str">
        <f t="shared" si="13"/>
        <v>被动技能4等级19</v>
      </c>
      <c r="B84" s="8">
        <f t="shared" si="18"/>
        <v>4</v>
      </c>
      <c r="C84" s="8">
        <f t="shared" si="3"/>
        <v>19</v>
      </c>
      <c r="E84" s="8">
        <f t="shared" si="14"/>
        <v>100079</v>
      </c>
      <c r="F84" t="str">
        <f t="shared" si="15"/>
        <v>命中</v>
      </c>
      <c r="G84">
        <v>100079</v>
      </c>
      <c r="H84" s="20" t="str">
        <f t="shared" si="12"/>
        <v>命中</v>
      </c>
      <c r="I84" s="4" t="str">
        <f t="shared" si="16"/>
        <v>自身命中率+23</v>
      </c>
      <c r="J84" t="s">
        <v>154</v>
      </c>
      <c r="K84" s="10" t="str">
        <f t="shared" si="11"/>
        <v>200079:100:1:0</v>
      </c>
      <c r="L84" s="10">
        <f t="shared" si="17"/>
        <v>19</v>
      </c>
      <c r="M84" s="10" t="s">
        <v>106</v>
      </c>
      <c r="N84" s="10" t="str">
        <f>VLOOKUP(H84,特效对应!L:M,2,FALSE)</f>
        <v>buff_04</v>
      </c>
      <c r="O84" s="4" t="str">
        <f t="shared" si="10"/>
        <v>被动命中lv19</v>
      </c>
      <c r="T84" s="6" t="str">
        <f>IF(_xlfn.IFNA(VLOOKUP(O84,buff!$K:$L,2,FALSE),"")=0,"",_xlfn.IFNA(VLOOKUP(O84,buff!$K:$L,2,FALSE),""))</f>
        <v>200079:100:1:0</v>
      </c>
      <c r="U84" s="6" t="str">
        <f>IF(_xlfn.IFNA(VLOOKUP(P84,buff!$K:$L,2,FALSE),"")=0,"",_xlfn.IFNA(VLOOKUP(P84,buff!$K:$L,2,FALSE),""))</f>
        <v/>
      </c>
      <c r="V84" s="6" t="str">
        <f>IF(_xlfn.IFNA(VLOOKUP(Q84,buff!$K:$L,2,FALSE),"")=0,"",_xlfn.IFNA(VLOOKUP(Q84,buff!$K:$L,2,FALSE),""))</f>
        <v/>
      </c>
      <c r="W84" s="6" t="str">
        <f>IF(_xlfn.IFNA(VLOOKUP(R84,buff!$K:$L,2,FALSE),"")=0,"",_xlfn.IFNA(VLOOKUP(R84,buff!$K:$L,2,FALSE),""))</f>
        <v/>
      </c>
      <c r="X84" s="6" t="str">
        <f>IF(_xlfn.IFNA(VLOOKUP(S84,buff!$K:$L,2,FALSE),"")=0,"",_xlfn.IFNA(VLOOKUP(S84,buff!$K:$L,2,FALSE),""))</f>
        <v/>
      </c>
      <c r="Y84" t="str">
        <f>VLOOKUP($O84,buff!$BN:$CA,buff!BV$1,FALSE)</f>
        <v>命中率+23</v>
      </c>
      <c r="Z84" t="str">
        <f>VLOOKUP($O84,buff!$BN:$CA,buff!BZ$1,FALSE)</f>
        <v/>
      </c>
    </row>
    <row r="85" spans="1:26" x14ac:dyDescent="0.15">
      <c r="A85" s="8" t="str">
        <f t="shared" si="13"/>
        <v>被动技能4等级20</v>
      </c>
      <c r="B85" s="8">
        <f t="shared" si="18"/>
        <v>4</v>
      </c>
      <c r="C85" s="8">
        <f t="shared" si="3"/>
        <v>20</v>
      </c>
      <c r="E85" s="8">
        <f t="shared" si="14"/>
        <v>100080</v>
      </c>
      <c r="F85" t="str">
        <f t="shared" si="15"/>
        <v>命中</v>
      </c>
      <c r="G85">
        <v>100080</v>
      </c>
      <c r="H85" s="20" t="str">
        <f t="shared" si="12"/>
        <v>命中</v>
      </c>
      <c r="I85" s="4" t="str">
        <f t="shared" si="16"/>
        <v>自身命中率+24</v>
      </c>
      <c r="J85" t="s">
        <v>154</v>
      </c>
      <c r="K85" s="10" t="str">
        <f t="shared" si="11"/>
        <v>200080:100:1:0</v>
      </c>
      <c r="L85" s="10">
        <f t="shared" si="17"/>
        <v>20</v>
      </c>
      <c r="M85" s="10" t="s">
        <v>106</v>
      </c>
      <c r="N85" s="10" t="str">
        <f>VLOOKUP(H85,特效对应!L:M,2,FALSE)</f>
        <v>buff_04</v>
      </c>
      <c r="O85" s="4" t="str">
        <f t="shared" si="10"/>
        <v>被动命中lv20</v>
      </c>
      <c r="T85" s="6" t="str">
        <f>IF(_xlfn.IFNA(VLOOKUP(O85,buff!$K:$L,2,FALSE),"")=0,"",_xlfn.IFNA(VLOOKUP(O85,buff!$K:$L,2,FALSE),""))</f>
        <v>200080:100:1:0</v>
      </c>
      <c r="U85" s="6" t="str">
        <f>IF(_xlfn.IFNA(VLOOKUP(P85,buff!$K:$L,2,FALSE),"")=0,"",_xlfn.IFNA(VLOOKUP(P85,buff!$K:$L,2,FALSE),""))</f>
        <v/>
      </c>
      <c r="V85" s="6" t="str">
        <f>IF(_xlfn.IFNA(VLOOKUP(Q85,buff!$K:$L,2,FALSE),"")=0,"",_xlfn.IFNA(VLOOKUP(Q85,buff!$K:$L,2,FALSE),""))</f>
        <v/>
      </c>
      <c r="W85" s="6" t="str">
        <f>IF(_xlfn.IFNA(VLOOKUP(R85,buff!$K:$L,2,FALSE),"")=0,"",_xlfn.IFNA(VLOOKUP(R85,buff!$K:$L,2,FALSE),""))</f>
        <v/>
      </c>
      <c r="X85" s="6" t="str">
        <f>IF(_xlfn.IFNA(VLOOKUP(S85,buff!$K:$L,2,FALSE),"")=0,"",_xlfn.IFNA(VLOOKUP(S85,buff!$K:$L,2,FALSE),""))</f>
        <v/>
      </c>
      <c r="Y85" t="str">
        <f>VLOOKUP($O85,buff!$BN:$CA,buff!BV$1,FALSE)</f>
        <v>命中率+24</v>
      </c>
      <c r="Z85" t="str">
        <f>VLOOKUP($O85,buff!$BN:$CA,buff!BZ$1,FALSE)</f>
        <v/>
      </c>
    </row>
    <row r="86" spans="1:26" x14ac:dyDescent="0.15">
      <c r="A86" s="8" t="str">
        <f t="shared" si="13"/>
        <v>被动技能5等级1</v>
      </c>
      <c r="B86" s="8">
        <f t="shared" si="18"/>
        <v>5</v>
      </c>
      <c r="C86" s="8">
        <f t="shared" si="3"/>
        <v>1</v>
      </c>
      <c r="E86" s="8">
        <f t="shared" si="14"/>
        <v>100081</v>
      </c>
      <c r="F86" t="str">
        <f t="shared" si="15"/>
        <v>回避</v>
      </c>
      <c r="G86">
        <v>100081</v>
      </c>
      <c r="H86" s="20" t="str">
        <f t="shared" si="12"/>
        <v>回避</v>
      </c>
      <c r="I86" s="4" t="str">
        <f t="shared" si="16"/>
        <v>自身回避率+5</v>
      </c>
      <c r="J86" t="s">
        <v>154</v>
      </c>
      <c r="K86" s="10" t="str">
        <f t="shared" ref="K86:K105" si="19">IF(T86="","",T86)&amp;IF(U86="","","|"&amp;U86)&amp;IF(V86="","","|"&amp;V86)&amp;IF(W86="","","|"&amp;W86)&amp;IF(X86="","","|"&amp;X86)</f>
        <v>200081:100:1:0</v>
      </c>
      <c r="L86" s="10">
        <f t="shared" si="17"/>
        <v>1</v>
      </c>
      <c r="M86" s="10" t="s">
        <v>106</v>
      </c>
      <c r="N86" s="10" t="str">
        <f>VLOOKUP(H86,特效对应!L:M,2,FALSE)</f>
        <v>buff_05</v>
      </c>
      <c r="O86" s="4" t="str">
        <f t="shared" si="10"/>
        <v>被动回避lv1</v>
      </c>
      <c r="T86" s="6" t="str">
        <f>IF(_xlfn.IFNA(VLOOKUP(O86,buff!$K:$L,2,FALSE),"")=0,"",_xlfn.IFNA(VLOOKUP(O86,buff!$K:$L,2,FALSE),""))</f>
        <v>200081:100:1:0</v>
      </c>
      <c r="U86" s="6" t="str">
        <f>IF(_xlfn.IFNA(VLOOKUP(P86,buff!$K:$L,2,FALSE),"")=0,"",_xlfn.IFNA(VLOOKUP(P86,buff!$K:$L,2,FALSE),""))</f>
        <v/>
      </c>
      <c r="V86" s="6" t="str">
        <f>IF(_xlfn.IFNA(VLOOKUP(Q86,buff!$K:$L,2,FALSE),"")=0,"",_xlfn.IFNA(VLOOKUP(Q86,buff!$K:$L,2,FALSE),""))</f>
        <v/>
      </c>
      <c r="W86" s="6" t="str">
        <f>IF(_xlfn.IFNA(VLOOKUP(R86,buff!$K:$L,2,FALSE),"")=0,"",_xlfn.IFNA(VLOOKUP(R86,buff!$K:$L,2,FALSE),""))</f>
        <v/>
      </c>
      <c r="X86" s="6" t="str">
        <f>IF(_xlfn.IFNA(VLOOKUP(S86,buff!$K:$L,2,FALSE),"")=0,"",_xlfn.IFNA(VLOOKUP(S86,buff!$K:$L,2,FALSE),""))</f>
        <v/>
      </c>
      <c r="Y86" t="str">
        <f>VLOOKUP($O86,buff!$BN:$CA,buff!BV$1,FALSE)</f>
        <v>回避率+5</v>
      </c>
      <c r="Z86" t="str">
        <f>VLOOKUP($O86,buff!$BN:$CA,buff!BZ$1,FALSE)</f>
        <v/>
      </c>
    </row>
    <row r="87" spans="1:26" x14ac:dyDescent="0.15">
      <c r="A87" s="8" t="str">
        <f t="shared" si="13"/>
        <v>被动技能5等级2</v>
      </c>
      <c r="B87" s="8">
        <f t="shared" si="18"/>
        <v>5</v>
      </c>
      <c r="C87" s="8">
        <f t="shared" ref="C87:C150" si="20">IF(C86=C$4,1,C86+1)</f>
        <v>2</v>
      </c>
      <c r="E87" s="8">
        <f t="shared" si="14"/>
        <v>100082</v>
      </c>
      <c r="F87" t="str">
        <f t="shared" si="15"/>
        <v>回避</v>
      </c>
      <c r="G87">
        <v>100082</v>
      </c>
      <c r="H87" s="20" t="str">
        <f t="shared" si="12"/>
        <v>回避</v>
      </c>
      <c r="I87" s="4" t="str">
        <f t="shared" si="16"/>
        <v>自身回避率+6</v>
      </c>
      <c r="J87" t="s">
        <v>154</v>
      </c>
      <c r="K87" s="10" t="str">
        <f t="shared" si="19"/>
        <v>200082:100:1:0</v>
      </c>
      <c r="L87" s="10">
        <f t="shared" si="17"/>
        <v>2</v>
      </c>
      <c r="M87" s="10" t="s">
        <v>106</v>
      </c>
      <c r="N87" s="10" t="str">
        <f>VLOOKUP(H87,特效对应!L:M,2,FALSE)</f>
        <v>buff_05</v>
      </c>
      <c r="O87" s="4" t="str">
        <f t="shared" si="10"/>
        <v>被动回避lv2</v>
      </c>
      <c r="T87" s="6" t="str">
        <f>IF(_xlfn.IFNA(VLOOKUP(O87,buff!$K:$L,2,FALSE),"")=0,"",_xlfn.IFNA(VLOOKUP(O87,buff!$K:$L,2,FALSE),""))</f>
        <v>200082:100:1:0</v>
      </c>
      <c r="U87" s="6" t="str">
        <f>IF(_xlfn.IFNA(VLOOKUP(P87,buff!$K:$L,2,FALSE),"")=0,"",_xlfn.IFNA(VLOOKUP(P87,buff!$K:$L,2,FALSE),""))</f>
        <v/>
      </c>
      <c r="V87" s="6" t="str">
        <f>IF(_xlfn.IFNA(VLOOKUP(Q87,buff!$K:$L,2,FALSE),"")=0,"",_xlfn.IFNA(VLOOKUP(Q87,buff!$K:$L,2,FALSE),""))</f>
        <v/>
      </c>
      <c r="W87" s="6" t="str">
        <f>IF(_xlfn.IFNA(VLOOKUP(R87,buff!$K:$L,2,FALSE),"")=0,"",_xlfn.IFNA(VLOOKUP(R87,buff!$K:$L,2,FALSE),""))</f>
        <v/>
      </c>
      <c r="X87" s="6" t="str">
        <f>IF(_xlfn.IFNA(VLOOKUP(S87,buff!$K:$L,2,FALSE),"")=0,"",_xlfn.IFNA(VLOOKUP(S87,buff!$K:$L,2,FALSE),""))</f>
        <v/>
      </c>
      <c r="Y87" t="str">
        <f>VLOOKUP($O87,buff!$BN:$CA,buff!BV$1,FALSE)</f>
        <v>回避率+6</v>
      </c>
      <c r="Z87" t="str">
        <f>VLOOKUP($O87,buff!$BN:$CA,buff!BZ$1,FALSE)</f>
        <v/>
      </c>
    </row>
    <row r="88" spans="1:26" x14ac:dyDescent="0.15">
      <c r="A88" s="8" t="str">
        <f t="shared" si="13"/>
        <v>被动技能5等级3</v>
      </c>
      <c r="B88" s="8">
        <f t="shared" si="18"/>
        <v>5</v>
      </c>
      <c r="C88" s="8">
        <f t="shared" si="20"/>
        <v>3</v>
      </c>
      <c r="E88" s="8">
        <f t="shared" si="14"/>
        <v>100083</v>
      </c>
      <c r="F88" t="str">
        <f t="shared" si="15"/>
        <v>回避</v>
      </c>
      <c r="G88">
        <v>100083</v>
      </c>
      <c r="H88" s="20" t="str">
        <f t="shared" si="12"/>
        <v>回避</v>
      </c>
      <c r="I88" s="4" t="str">
        <f t="shared" si="16"/>
        <v>自身回避率+7</v>
      </c>
      <c r="J88" t="s">
        <v>154</v>
      </c>
      <c r="K88" s="10" t="str">
        <f t="shared" si="19"/>
        <v>200083:100:1:0</v>
      </c>
      <c r="L88" s="10">
        <f t="shared" si="17"/>
        <v>3</v>
      </c>
      <c r="M88" s="10" t="s">
        <v>106</v>
      </c>
      <c r="N88" s="10" t="str">
        <f>VLOOKUP(H88,特效对应!L:M,2,FALSE)</f>
        <v>buff_05</v>
      </c>
      <c r="O88" s="4" t="str">
        <f t="shared" si="10"/>
        <v>被动回避lv3</v>
      </c>
      <c r="T88" s="6" t="str">
        <f>IF(_xlfn.IFNA(VLOOKUP(O88,buff!$K:$L,2,FALSE),"")=0,"",_xlfn.IFNA(VLOOKUP(O88,buff!$K:$L,2,FALSE),""))</f>
        <v>200083:100:1:0</v>
      </c>
      <c r="U88" s="6" t="str">
        <f>IF(_xlfn.IFNA(VLOOKUP(P88,buff!$K:$L,2,FALSE),"")=0,"",_xlfn.IFNA(VLOOKUP(P88,buff!$K:$L,2,FALSE),""))</f>
        <v/>
      </c>
      <c r="V88" s="6" t="str">
        <f>IF(_xlfn.IFNA(VLOOKUP(Q88,buff!$K:$L,2,FALSE),"")=0,"",_xlfn.IFNA(VLOOKUP(Q88,buff!$K:$L,2,FALSE),""))</f>
        <v/>
      </c>
      <c r="W88" s="6" t="str">
        <f>IF(_xlfn.IFNA(VLOOKUP(R88,buff!$K:$L,2,FALSE),"")=0,"",_xlfn.IFNA(VLOOKUP(R88,buff!$K:$L,2,FALSE),""))</f>
        <v/>
      </c>
      <c r="X88" s="6" t="str">
        <f>IF(_xlfn.IFNA(VLOOKUP(S88,buff!$K:$L,2,FALSE),"")=0,"",_xlfn.IFNA(VLOOKUP(S88,buff!$K:$L,2,FALSE),""))</f>
        <v/>
      </c>
      <c r="Y88" t="str">
        <f>VLOOKUP($O88,buff!$BN:$CA,buff!BV$1,FALSE)</f>
        <v>回避率+7</v>
      </c>
      <c r="Z88" t="str">
        <f>VLOOKUP($O88,buff!$BN:$CA,buff!BZ$1,FALSE)</f>
        <v/>
      </c>
    </row>
    <row r="89" spans="1:26" x14ac:dyDescent="0.15">
      <c r="A89" s="8" t="str">
        <f t="shared" si="13"/>
        <v>被动技能5等级4</v>
      </c>
      <c r="B89" s="8">
        <f t="shared" si="18"/>
        <v>5</v>
      </c>
      <c r="C89" s="8">
        <f t="shared" si="20"/>
        <v>4</v>
      </c>
      <c r="E89" s="8">
        <f t="shared" si="14"/>
        <v>100084</v>
      </c>
      <c r="F89" t="str">
        <f t="shared" si="15"/>
        <v>回避</v>
      </c>
      <c r="G89">
        <v>100084</v>
      </c>
      <c r="H89" s="20" t="str">
        <f t="shared" si="12"/>
        <v>回避</v>
      </c>
      <c r="I89" s="4" t="str">
        <f t="shared" si="16"/>
        <v>自身回避率+8</v>
      </c>
      <c r="J89" t="s">
        <v>154</v>
      </c>
      <c r="K89" s="10" t="str">
        <f t="shared" si="19"/>
        <v>200084:100:1:0</v>
      </c>
      <c r="L89" s="10">
        <f t="shared" si="17"/>
        <v>4</v>
      </c>
      <c r="M89" s="10" t="s">
        <v>106</v>
      </c>
      <c r="N89" s="10" t="str">
        <f>VLOOKUP(H89,特效对应!L:M,2,FALSE)</f>
        <v>buff_05</v>
      </c>
      <c r="O89" s="4" t="str">
        <f t="shared" si="10"/>
        <v>被动回避lv4</v>
      </c>
      <c r="T89" s="6" t="str">
        <f>IF(_xlfn.IFNA(VLOOKUP(O89,buff!$K:$L,2,FALSE),"")=0,"",_xlfn.IFNA(VLOOKUP(O89,buff!$K:$L,2,FALSE),""))</f>
        <v>200084:100:1:0</v>
      </c>
      <c r="U89" s="6" t="str">
        <f>IF(_xlfn.IFNA(VLOOKUP(P89,buff!$K:$L,2,FALSE),"")=0,"",_xlfn.IFNA(VLOOKUP(P89,buff!$K:$L,2,FALSE),""))</f>
        <v/>
      </c>
      <c r="V89" s="6" t="str">
        <f>IF(_xlfn.IFNA(VLOOKUP(Q89,buff!$K:$L,2,FALSE),"")=0,"",_xlfn.IFNA(VLOOKUP(Q89,buff!$K:$L,2,FALSE),""))</f>
        <v/>
      </c>
      <c r="W89" s="6" t="str">
        <f>IF(_xlfn.IFNA(VLOOKUP(R89,buff!$K:$L,2,FALSE),"")=0,"",_xlfn.IFNA(VLOOKUP(R89,buff!$K:$L,2,FALSE),""))</f>
        <v/>
      </c>
      <c r="X89" s="6" t="str">
        <f>IF(_xlfn.IFNA(VLOOKUP(S89,buff!$K:$L,2,FALSE),"")=0,"",_xlfn.IFNA(VLOOKUP(S89,buff!$K:$L,2,FALSE),""))</f>
        <v/>
      </c>
      <c r="Y89" t="str">
        <f>VLOOKUP($O89,buff!$BN:$CA,buff!BV$1,FALSE)</f>
        <v>回避率+8</v>
      </c>
      <c r="Z89" t="str">
        <f>VLOOKUP($O89,buff!$BN:$CA,buff!BZ$1,FALSE)</f>
        <v/>
      </c>
    </row>
    <row r="90" spans="1:26" x14ac:dyDescent="0.15">
      <c r="A90" s="8" t="str">
        <f t="shared" si="13"/>
        <v>被动技能5等级5</v>
      </c>
      <c r="B90" s="8">
        <f t="shared" si="18"/>
        <v>5</v>
      </c>
      <c r="C90" s="8">
        <f t="shared" si="20"/>
        <v>5</v>
      </c>
      <c r="E90" s="8">
        <f t="shared" si="14"/>
        <v>100085</v>
      </c>
      <c r="F90" t="str">
        <f t="shared" si="15"/>
        <v>回避</v>
      </c>
      <c r="G90">
        <v>100085</v>
      </c>
      <c r="H90" s="20" t="str">
        <f t="shared" si="12"/>
        <v>回避</v>
      </c>
      <c r="I90" s="4" t="str">
        <f t="shared" si="16"/>
        <v>自身回避率+9</v>
      </c>
      <c r="J90" t="s">
        <v>154</v>
      </c>
      <c r="K90" s="10" t="str">
        <f t="shared" si="19"/>
        <v>200085:100:1:0</v>
      </c>
      <c r="L90" s="10">
        <f t="shared" si="17"/>
        <v>5</v>
      </c>
      <c r="M90" s="10" t="s">
        <v>106</v>
      </c>
      <c r="N90" s="10" t="str">
        <f>VLOOKUP(H90,特效对应!L:M,2,FALSE)</f>
        <v>buff_05</v>
      </c>
      <c r="O90" s="4" t="str">
        <f t="shared" si="10"/>
        <v>被动回避lv5</v>
      </c>
      <c r="T90" s="6" t="str">
        <f>IF(_xlfn.IFNA(VLOOKUP(O90,buff!$K:$L,2,FALSE),"")=0,"",_xlfn.IFNA(VLOOKUP(O90,buff!$K:$L,2,FALSE),""))</f>
        <v>200085:100:1:0</v>
      </c>
      <c r="U90" s="6" t="str">
        <f>IF(_xlfn.IFNA(VLOOKUP(P90,buff!$K:$L,2,FALSE),"")=0,"",_xlfn.IFNA(VLOOKUP(P90,buff!$K:$L,2,FALSE),""))</f>
        <v/>
      </c>
      <c r="V90" s="6" t="str">
        <f>IF(_xlfn.IFNA(VLOOKUP(Q90,buff!$K:$L,2,FALSE),"")=0,"",_xlfn.IFNA(VLOOKUP(Q90,buff!$K:$L,2,FALSE),""))</f>
        <v/>
      </c>
      <c r="W90" s="6" t="str">
        <f>IF(_xlfn.IFNA(VLOOKUP(R90,buff!$K:$L,2,FALSE),"")=0,"",_xlfn.IFNA(VLOOKUP(R90,buff!$K:$L,2,FALSE),""))</f>
        <v/>
      </c>
      <c r="X90" s="6" t="str">
        <f>IF(_xlfn.IFNA(VLOOKUP(S90,buff!$K:$L,2,FALSE),"")=0,"",_xlfn.IFNA(VLOOKUP(S90,buff!$K:$L,2,FALSE),""))</f>
        <v/>
      </c>
      <c r="Y90" t="str">
        <f>VLOOKUP($O90,buff!$BN:$CA,buff!BV$1,FALSE)</f>
        <v>回避率+9</v>
      </c>
      <c r="Z90" t="str">
        <f>VLOOKUP($O90,buff!$BN:$CA,buff!BZ$1,FALSE)</f>
        <v/>
      </c>
    </row>
    <row r="91" spans="1:26" x14ac:dyDescent="0.15">
      <c r="A91" s="8" t="str">
        <f t="shared" si="13"/>
        <v>被动技能5等级6</v>
      </c>
      <c r="B91" s="8">
        <f t="shared" si="18"/>
        <v>5</v>
      </c>
      <c r="C91" s="8">
        <f t="shared" si="20"/>
        <v>6</v>
      </c>
      <c r="E91" s="8">
        <f t="shared" si="14"/>
        <v>100086</v>
      </c>
      <c r="F91" t="str">
        <f t="shared" si="15"/>
        <v>回避</v>
      </c>
      <c r="G91">
        <v>100086</v>
      </c>
      <c r="H91" s="20" t="str">
        <f t="shared" si="12"/>
        <v>回避</v>
      </c>
      <c r="I91" s="4" t="str">
        <f t="shared" si="16"/>
        <v>自身回避率+10</v>
      </c>
      <c r="J91" t="s">
        <v>154</v>
      </c>
      <c r="K91" s="10" t="str">
        <f t="shared" si="19"/>
        <v>200086:100:1:0</v>
      </c>
      <c r="L91" s="10">
        <f t="shared" si="17"/>
        <v>6</v>
      </c>
      <c r="M91" s="10" t="s">
        <v>106</v>
      </c>
      <c r="N91" s="10" t="str">
        <f>VLOOKUP(H91,特效对应!L:M,2,FALSE)</f>
        <v>buff_05</v>
      </c>
      <c r="O91" s="4" t="str">
        <f t="shared" ref="O91:O154" si="21">"被动"&amp;F91&amp;"lv"&amp;C91</f>
        <v>被动回避lv6</v>
      </c>
      <c r="T91" s="6" t="str">
        <f>IF(_xlfn.IFNA(VLOOKUP(O91,buff!$K:$L,2,FALSE),"")=0,"",_xlfn.IFNA(VLOOKUP(O91,buff!$K:$L,2,FALSE),""))</f>
        <v>200086:100:1:0</v>
      </c>
      <c r="U91" s="6" t="str">
        <f>IF(_xlfn.IFNA(VLOOKUP(P91,buff!$K:$L,2,FALSE),"")=0,"",_xlfn.IFNA(VLOOKUP(P91,buff!$K:$L,2,FALSE),""))</f>
        <v/>
      </c>
      <c r="V91" s="6" t="str">
        <f>IF(_xlfn.IFNA(VLOOKUP(Q91,buff!$K:$L,2,FALSE),"")=0,"",_xlfn.IFNA(VLOOKUP(Q91,buff!$K:$L,2,FALSE),""))</f>
        <v/>
      </c>
      <c r="W91" s="6" t="str">
        <f>IF(_xlfn.IFNA(VLOOKUP(R91,buff!$K:$L,2,FALSE),"")=0,"",_xlfn.IFNA(VLOOKUP(R91,buff!$K:$L,2,FALSE),""))</f>
        <v/>
      </c>
      <c r="X91" s="6" t="str">
        <f>IF(_xlfn.IFNA(VLOOKUP(S91,buff!$K:$L,2,FALSE),"")=0,"",_xlfn.IFNA(VLOOKUP(S91,buff!$K:$L,2,FALSE),""))</f>
        <v/>
      </c>
      <c r="Y91" t="str">
        <f>VLOOKUP($O91,buff!$BN:$CA,buff!BV$1,FALSE)</f>
        <v>回避率+10</v>
      </c>
      <c r="Z91" t="str">
        <f>VLOOKUP($O91,buff!$BN:$CA,buff!BZ$1,FALSE)</f>
        <v/>
      </c>
    </row>
    <row r="92" spans="1:26" x14ac:dyDescent="0.15">
      <c r="A92" s="8" t="str">
        <f t="shared" si="13"/>
        <v>被动技能5等级7</v>
      </c>
      <c r="B92" s="8">
        <f t="shared" si="18"/>
        <v>5</v>
      </c>
      <c r="C92" s="8">
        <f t="shared" si="20"/>
        <v>7</v>
      </c>
      <c r="E92" s="8">
        <f t="shared" si="14"/>
        <v>100087</v>
      </c>
      <c r="F92" t="str">
        <f t="shared" si="15"/>
        <v>回避</v>
      </c>
      <c r="G92">
        <v>100087</v>
      </c>
      <c r="H92" s="20" t="str">
        <f t="shared" si="12"/>
        <v>回避</v>
      </c>
      <c r="I92" s="4" t="str">
        <f t="shared" si="16"/>
        <v>自身回避率+11</v>
      </c>
      <c r="J92" t="s">
        <v>154</v>
      </c>
      <c r="K92" s="10" t="str">
        <f t="shared" si="19"/>
        <v>200087:100:1:0</v>
      </c>
      <c r="L92" s="10">
        <f t="shared" si="17"/>
        <v>7</v>
      </c>
      <c r="M92" s="10" t="s">
        <v>106</v>
      </c>
      <c r="N92" s="10" t="str">
        <f>VLOOKUP(H92,特效对应!L:M,2,FALSE)</f>
        <v>buff_05</v>
      </c>
      <c r="O92" s="4" t="str">
        <f t="shared" si="21"/>
        <v>被动回避lv7</v>
      </c>
      <c r="T92" s="6" t="str">
        <f>IF(_xlfn.IFNA(VLOOKUP(O92,buff!$K:$L,2,FALSE),"")=0,"",_xlfn.IFNA(VLOOKUP(O92,buff!$K:$L,2,FALSE),""))</f>
        <v>200087:100:1:0</v>
      </c>
      <c r="U92" s="6" t="str">
        <f>IF(_xlfn.IFNA(VLOOKUP(P92,buff!$K:$L,2,FALSE),"")=0,"",_xlfn.IFNA(VLOOKUP(P92,buff!$K:$L,2,FALSE),""))</f>
        <v/>
      </c>
      <c r="V92" s="6" t="str">
        <f>IF(_xlfn.IFNA(VLOOKUP(Q92,buff!$K:$L,2,FALSE),"")=0,"",_xlfn.IFNA(VLOOKUP(Q92,buff!$K:$L,2,FALSE),""))</f>
        <v/>
      </c>
      <c r="W92" s="6" t="str">
        <f>IF(_xlfn.IFNA(VLOOKUP(R92,buff!$K:$L,2,FALSE),"")=0,"",_xlfn.IFNA(VLOOKUP(R92,buff!$K:$L,2,FALSE),""))</f>
        <v/>
      </c>
      <c r="X92" s="6" t="str">
        <f>IF(_xlfn.IFNA(VLOOKUP(S92,buff!$K:$L,2,FALSE),"")=0,"",_xlfn.IFNA(VLOOKUP(S92,buff!$K:$L,2,FALSE),""))</f>
        <v/>
      </c>
      <c r="Y92" t="str">
        <f>VLOOKUP($O92,buff!$BN:$CA,buff!BV$1,FALSE)</f>
        <v>回避率+11</v>
      </c>
      <c r="Z92" t="str">
        <f>VLOOKUP($O92,buff!$BN:$CA,buff!BZ$1,FALSE)</f>
        <v/>
      </c>
    </row>
    <row r="93" spans="1:26" x14ac:dyDescent="0.15">
      <c r="A93" s="8" t="str">
        <f t="shared" si="13"/>
        <v>被动技能5等级8</v>
      </c>
      <c r="B93" s="8">
        <f t="shared" si="18"/>
        <v>5</v>
      </c>
      <c r="C93" s="8">
        <f t="shared" si="20"/>
        <v>8</v>
      </c>
      <c r="E93" s="8">
        <f t="shared" si="14"/>
        <v>100088</v>
      </c>
      <c r="F93" t="str">
        <f t="shared" si="15"/>
        <v>回避</v>
      </c>
      <c r="G93">
        <v>100088</v>
      </c>
      <c r="H93" s="20" t="str">
        <f t="shared" si="12"/>
        <v>回避</v>
      </c>
      <c r="I93" s="4" t="str">
        <f t="shared" si="16"/>
        <v>自身回避率+12</v>
      </c>
      <c r="J93" t="s">
        <v>154</v>
      </c>
      <c r="K93" s="10" t="str">
        <f t="shared" si="19"/>
        <v>200088:100:1:0</v>
      </c>
      <c r="L93" s="10">
        <f t="shared" si="17"/>
        <v>8</v>
      </c>
      <c r="M93" s="10" t="s">
        <v>106</v>
      </c>
      <c r="N93" s="10" t="str">
        <f>VLOOKUP(H93,特效对应!L:M,2,FALSE)</f>
        <v>buff_05</v>
      </c>
      <c r="O93" s="4" t="str">
        <f t="shared" si="21"/>
        <v>被动回避lv8</v>
      </c>
      <c r="T93" s="6" t="str">
        <f>IF(_xlfn.IFNA(VLOOKUP(O93,buff!$K:$L,2,FALSE),"")=0,"",_xlfn.IFNA(VLOOKUP(O93,buff!$K:$L,2,FALSE),""))</f>
        <v>200088:100:1:0</v>
      </c>
      <c r="U93" s="6" t="str">
        <f>IF(_xlfn.IFNA(VLOOKUP(P93,buff!$K:$L,2,FALSE),"")=0,"",_xlfn.IFNA(VLOOKUP(P93,buff!$K:$L,2,FALSE),""))</f>
        <v/>
      </c>
      <c r="V93" s="6" t="str">
        <f>IF(_xlfn.IFNA(VLOOKUP(Q93,buff!$K:$L,2,FALSE),"")=0,"",_xlfn.IFNA(VLOOKUP(Q93,buff!$K:$L,2,FALSE),""))</f>
        <v/>
      </c>
      <c r="W93" s="6" t="str">
        <f>IF(_xlfn.IFNA(VLOOKUP(R93,buff!$K:$L,2,FALSE),"")=0,"",_xlfn.IFNA(VLOOKUP(R93,buff!$K:$L,2,FALSE),""))</f>
        <v/>
      </c>
      <c r="X93" s="6" t="str">
        <f>IF(_xlfn.IFNA(VLOOKUP(S93,buff!$K:$L,2,FALSE),"")=0,"",_xlfn.IFNA(VLOOKUP(S93,buff!$K:$L,2,FALSE),""))</f>
        <v/>
      </c>
      <c r="Y93" t="str">
        <f>VLOOKUP($O93,buff!$BN:$CA,buff!BV$1,FALSE)</f>
        <v>回避率+12</v>
      </c>
      <c r="Z93" t="str">
        <f>VLOOKUP($O93,buff!$BN:$CA,buff!BZ$1,FALSE)</f>
        <v/>
      </c>
    </row>
    <row r="94" spans="1:26" x14ac:dyDescent="0.15">
      <c r="A94" s="8" t="str">
        <f t="shared" si="13"/>
        <v>被动技能5等级9</v>
      </c>
      <c r="B94" s="8">
        <f t="shared" si="18"/>
        <v>5</v>
      </c>
      <c r="C94" s="8">
        <f t="shared" si="20"/>
        <v>9</v>
      </c>
      <c r="E94" s="8">
        <f t="shared" si="14"/>
        <v>100089</v>
      </c>
      <c r="F94" t="str">
        <f t="shared" si="15"/>
        <v>回避</v>
      </c>
      <c r="G94">
        <v>100089</v>
      </c>
      <c r="H94" s="20" t="str">
        <f t="shared" si="12"/>
        <v>回避</v>
      </c>
      <c r="I94" s="4" t="str">
        <f t="shared" si="16"/>
        <v>自身回避率+13</v>
      </c>
      <c r="J94" t="s">
        <v>154</v>
      </c>
      <c r="K94" s="10" t="str">
        <f t="shared" si="19"/>
        <v>200089:100:1:0</v>
      </c>
      <c r="L94" s="10">
        <f t="shared" si="17"/>
        <v>9</v>
      </c>
      <c r="M94" s="10" t="s">
        <v>106</v>
      </c>
      <c r="N94" s="10" t="str">
        <f>VLOOKUP(H94,特效对应!L:M,2,FALSE)</f>
        <v>buff_05</v>
      </c>
      <c r="O94" s="4" t="str">
        <f t="shared" si="21"/>
        <v>被动回避lv9</v>
      </c>
      <c r="T94" s="6" t="str">
        <f>IF(_xlfn.IFNA(VLOOKUP(O94,buff!$K:$L,2,FALSE),"")=0,"",_xlfn.IFNA(VLOOKUP(O94,buff!$K:$L,2,FALSE),""))</f>
        <v>200089:100:1:0</v>
      </c>
      <c r="U94" s="6" t="str">
        <f>IF(_xlfn.IFNA(VLOOKUP(P94,buff!$K:$L,2,FALSE),"")=0,"",_xlfn.IFNA(VLOOKUP(P94,buff!$K:$L,2,FALSE),""))</f>
        <v/>
      </c>
      <c r="V94" s="6" t="str">
        <f>IF(_xlfn.IFNA(VLOOKUP(Q94,buff!$K:$L,2,FALSE),"")=0,"",_xlfn.IFNA(VLOOKUP(Q94,buff!$K:$L,2,FALSE),""))</f>
        <v/>
      </c>
      <c r="W94" s="6" t="str">
        <f>IF(_xlfn.IFNA(VLOOKUP(R94,buff!$K:$L,2,FALSE),"")=0,"",_xlfn.IFNA(VLOOKUP(R94,buff!$K:$L,2,FALSE),""))</f>
        <v/>
      </c>
      <c r="X94" s="6" t="str">
        <f>IF(_xlfn.IFNA(VLOOKUP(S94,buff!$K:$L,2,FALSE),"")=0,"",_xlfn.IFNA(VLOOKUP(S94,buff!$K:$L,2,FALSE),""))</f>
        <v/>
      </c>
      <c r="Y94" t="str">
        <f>VLOOKUP($O94,buff!$BN:$CA,buff!BV$1,FALSE)</f>
        <v>回避率+13</v>
      </c>
      <c r="Z94" t="str">
        <f>VLOOKUP($O94,buff!$BN:$CA,buff!BZ$1,FALSE)</f>
        <v/>
      </c>
    </row>
    <row r="95" spans="1:26" x14ac:dyDescent="0.15">
      <c r="A95" s="8" t="str">
        <f t="shared" si="13"/>
        <v>被动技能5等级10</v>
      </c>
      <c r="B95" s="8">
        <f t="shared" si="18"/>
        <v>5</v>
      </c>
      <c r="C95" s="8">
        <f t="shared" si="20"/>
        <v>10</v>
      </c>
      <c r="E95" s="8">
        <f t="shared" si="14"/>
        <v>100090</v>
      </c>
      <c r="F95" t="str">
        <f t="shared" si="15"/>
        <v>回避</v>
      </c>
      <c r="G95">
        <v>100090</v>
      </c>
      <c r="H95" s="20" t="str">
        <f t="shared" si="12"/>
        <v>回避</v>
      </c>
      <c r="I95" s="4" t="str">
        <f t="shared" si="16"/>
        <v>自身回避率+14</v>
      </c>
      <c r="J95" t="s">
        <v>154</v>
      </c>
      <c r="K95" s="10" t="str">
        <f t="shared" si="19"/>
        <v>200090:100:1:0</v>
      </c>
      <c r="L95" s="10">
        <f t="shared" si="17"/>
        <v>10</v>
      </c>
      <c r="M95" s="10" t="s">
        <v>106</v>
      </c>
      <c r="N95" s="10" t="str">
        <f>VLOOKUP(H95,特效对应!L:M,2,FALSE)</f>
        <v>buff_05</v>
      </c>
      <c r="O95" s="4" t="str">
        <f t="shared" si="21"/>
        <v>被动回避lv10</v>
      </c>
      <c r="T95" s="6" t="str">
        <f>IF(_xlfn.IFNA(VLOOKUP(O95,buff!$K:$L,2,FALSE),"")=0,"",_xlfn.IFNA(VLOOKUP(O95,buff!$K:$L,2,FALSE),""))</f>
        <v>200090:100:1:0</v>
      </c>
      <c r="U95" s="6" t="str">
        <f>IF(_xlfn.IFNA(VLOOKUP(P95,buff!$K:$L,2,FALSE),"")=0,"",_xlfn.IFNA(VLOOKUP(P95,buff!$K:$L,2,FALSE),""))</f>
        <v/>
      </c>
      <c r="V95" s="6" t="str">
        <f>IF(_xlfn.IFNA(VLOOKUP(Q95,buff!$K:$L,2,FALSE),"")=0,"",_xlfn.IFNA(VLOOKUP(Q95,buff!$K:$L,2,FALSE),""))</f>
        <v/>
      </c>
      <c r="W95" s="6" t="str">
        <f>IF(_xlfn.IFNA(VLOOKUP(R95,buff!$K:$L,2,FALSE),"")=0,"",_xlfn.IFNA(VLOOKUP(R95,buff!$K:$L,2,FALSE),""))</f>
        <v/>
      </c>
      <c r="X95" s="6" t="str">
        <f>IF(_xlfn.IFNA(VLOOKUP(S95,buff!$K:$L,2,FALSE),"")=0,"",_xlfn.IFNA(VLOOKUP(S95,buff!$K:$L,2,FALSE),""))</f>
        <v/>
      </c>
      <c r="Y95" t="str">
        <f>VLOOKUP($O95,buff!$BN:$CA,buff!BV$1,FALSE)</f>
        <v>回避率+14</v>
      </c>
      <c r="Z95" t="str">
        <f>VLOOKUP($O95,buff!$BN:$CA,buff!BZ$1,FALSE)</f>
        <v/>
      </c>
    </row>
    <row r="96" spans="1:26" x14ac:dyDescent="0.15">
      <c r="A96" s="8" t="str">
        <f t="shared" si="13"/>
        <v>被动技能5等级11</v>
      </c>
      <c r="B96" s="8">
        <f t="shared" si="18"/>
        <v>5</v>
      </c>
      <c r="C96" s="8">
        <f t="shared" si="20"/>
        <v>11</v>
      </c>
      <c r="E96" s="8">
        <f t="shared" si="14"/>
        <v>100091</v>
      </c>
      <c r="F96" t="str">
        <f t="shared" si="15"/>
        <v>回避</v>
      </c>
      <c r="G96">
        <v>100091</v>
      </c>
      <c r="H96" s="20" t="str">
        <f t="shared" si="12"/>
        <v>回避</v>
      </c>
      <c r="I96" s="4" t="str">
        <f t="shared" si="16"/>
        <v>自身回避率+15</v>
      </c>
      <c r="J96" t="s">
        <v>154</v>
      </c>
      <c r="K96" s="10" t="str">
        <f t="shared" si="19"/>
        <v>200091:100:1:0</v>
      </c>
      <c r="L96" s="10">
        <f t="shared" si="17"/>
        <v>11</v>
      </c>
      <c r="M96" s="10" t="s">
        <v>106</v>
      </c>
      <c r="N96" s="10" t="str">
        <f>VLOOKUP(H96,特效对应!L:M,2,FALSE)</f>
        <v>buff_05</v>
      </c>
      <c r="O96" s="4" t="str">
        <f t="shared" si="21"/>
        <v>被动回避lv11</v>
      </c>
      <c r="T96" s="6" t="str">
        <f>IF(_xlfn.IFNA(VLOOKUP(O96,buff!$K:$L,2,FALSE),"")=0,"",_xlfn.IFNA(VLOOKUP(O96,buff!$K:$L,2,FALSE),""))</f>
        <v>200091:100:1:0</v>
      </c>
      <c r="U96" s="6" t="str">
        <f>IF(_xlfn.IFNA(VLOOKUP(P96,buff!$K:$L,2,FALSE),"")=0,"",_xlfn.IFNA(VLOOKUP(P96,buff!$K:$L,2,FALSE),""))</f>
        <v/>
      </c>
      <c r="V96" s="6" t="str">
        <f>IF(_xlfn.IFNA(VLOOKUP(Q96,buff!$K:$L,2,FALSE),"")=0,"",_xlfn.IFNA(VLOOKUP(Q96,buff!$K:$L,2,FALSE),""))</f>
        <v/>
      </c>
      <c r="W96" s="6" t="str">
        <f>IF(_xlfn.IFNA(VLOOKUP(R96,buff!$K:$L,2,FALSE),"")=0,"",_xlfn.IFNA(VLOOKUP(R96,buff!$K:$L,2,FALSE),""))</f>
        <v/>
      </c>
      <c r="X96" s="6" t="str">
        <f>IF(_xlfn.IFNA(VLOOKUP(S96,buff!$K:$L,2,FALSE),"")=0,"",_xlfn.IFNA(VLOOKUP(S96,buff!$K:$L,2,FALSE),""))</f>
        <v/>
      </c>
      <c r="Y96" t="str">
        <f>VLOOKUP($O96,buff!$BN:$CA,buff!BV$1,FALSE)</f>
        <v>回避率+15</v>
      </c>
      <c r="Z96" t="str">
        <f>VLOOKUP($O96,buff!$BN:$CA,buff!BZ$1,FALSE)</f>
        <v/>
      </c>
    </row>
    <row r="97" spans="1:26" x14ac:dyDescent="0.15">
      <c r="A97" s="8" t="str">
        <f t="shared" si="13"/>
        <v>被动技能5等级12</v>
      </c>
      <c r="B97" s="8">
        <f t="shared" si="18"/>
        <v>5</v>
      </c>
      <c r="C97" s="8">
        <f t="shared" si="20"/>
        <v>12</v>
      </c>
      <c r="E97" s="8">
        <f t="shared" si="14"/>
        <v>100092</v>
      </c>
      <c r="F97" t="str">
        <f t="shared" si="15"/>
        <v>回避</v>
      </c>
      <c r="G97">
        <v>100092</v>
      </c>
      <c r="H97" s="20" t="str">
        <f t="shared" si="12"/>
        <v>回避</v>
      </c>
      <c r="I97" s="4" t="str">
        <f t="shared" si="16"/>
        <v>自身回避率+16</v>
      </c>
      <c r="J97" t="s">
        <v>154</v>
      </c>
      <c r="K97" s="10" t="str">
        <f t="shared" si="19"/>
        <v>200092:100:1:0</v>
      </c>
      <c r="L97" s="10">
        <f t="shared" si="17"/>
        <v>12</v>
      </c>
      <c r="M97" s="10" t="s">
        <v>106</v>
      </c>
      <c r="N97" s="10" t="str">
        <f>VLOOKUP(H97,特效对应!L:M,2,FALSE)</f>
        <v>buff_05</v>
      </c>
      <c r="O97" s="4" t="str">
        <f t="shared" si="21"/>
        <v>被动回避lv12</v>
      </c>
      <c r="T97" s="6" t="str">
        <f>IF(_xlfn.IFNA(VLOOKUP(O97,buff!$K:$L,2,FALSE),"")=0,"",_xlfn.IFNA(VLOOKUP(O97,buff!$K:$L,2,FALSE),""))</f>
        <v>200092:100:1:0</v>
      </c>
      <c r="U97" s="6" t="str">
        <f>IF(_xlfn.IFNA(VLOOKUP(P97,buff!$K:$L,2,FALSE),"")=0,"",_xlfn.IFNA(VLOOKUP(P97,buff!$K:$L,2,FALSE),""))</f>
        <v/>
      </c>
      <c r="V97" s="6" t="str">
        <f>IF(_xlfn.IFNA(VLOOKUP(Q97,buff!$K:$L,2,FALSE),"")=0,"",_xlfn.IFNA(VLOOKUP(Q97,buff!$K:$L,2,FALSE),""))</f>
        <v/>
      </c>
      <c r="W97" s="6" t="str">
        <f>IF(_xlfn.IFNA(VLOOKUP(R97,buff!$K:$L,2,FALSE),"")=0,"",_xlfn.IFNA(VLOOKUP(R97,buff!$K:$L,2,FALSE),""))</f>
        <v/>
      </c>
      <c r="X97" s="6" t="str">
        <f>IF(_xlfn.IFNA(VLOOKUP(S97,buff!$K:$L,2,FALSE),"")=0,"",_xlfn.IFNA(VLOOKUP(S97,buff!$K:$L,2,FALSE),""))</f>
        <v/>
      </c>
      <c r="Y97" t="str">
        <f>VLOOKUP($O97,buff!$BN:$CA,buff!BV$1,FALSE)</f>
        <v>回避率+16</v>
      </c>
      <c r="Z97" t="str">
        <f>VLOOKUP($O97,buff!$BN:$CA,buff!BZ$1,FALSE)</f>
        <v/>
      </c>
    </row>
    <row r="98" spans="1:26" x14ac:dyDescent="0.15">
      <c r="A98" s="8" t="str">
        <f t="shared" si="13"/>
        <v>被动技能5等级13</v>
      </c>
      <c r="B98" s="8">
        <f t="shared" si="18"/>
        <v>5</v>
      </c>
      <c r="C98" s="8">
        <f t="shared" si="20"/>
        <v>13</v>
      </c>
      <c r="E98" s="8">
        <f t="shared" si="14"/>
        <v>100093</v>
      </c>
      <c r="F98" t="str">
        <f t="shared" si="15"/>
        <v>回避</v>
      </c>
      <c r="G98">
        <v>100093</v>
      </c>
      <c r="H98" s="20" t="str">
        <f t="shared" si="12"/>
        <v>回避</v>
      </c>
      <c r="I98" s="4" t="str">
        <f t="shared" si="16"/>
        <v>自身回避率+17</v>
      </c>
      <c r="J98" t="s">
        <v>154</v>
      </c>
      <c r="K98" s="10" t="str">
        <f t="shared" si="19"/>
        <v>200093:100:1:0</v>
      </c>
      <c r="L98" s="10">
        <f t="shared" si="17"/>
        <v>13</v>
      </c>
      <c r="M98" s="10" t="s">
        <v>106</v>
      </c>
      <c r="N98" s="10" t="str">
        <f>VLOOKUP(H98,特效对应!L:M,2,FALSE)</f>
        <v>buff_05</v>
      </c>
      <c r="O98" s="4" t="str">
        <f t="shared" si="21"/>
        <v>被动回避lv13</v>
      </c>
      <c r="T98" s="6" t="str">
        <f>IF(_xlfn.IFNA(VLOOKUP(O98,buff!$K:$L,2,FALSE),"")=0,"",_xlfn.IFNA(VLOOKUP(O98,buff!$K:$L,2,FALSE),""))</f>
        <v>200093:100:1:0</v>
      </c>
      <c r="U98" s="6" t="str">
        <f>IF(_xlfn.IFNA(VLOOKUP(P98,buff!$K:$L,2,FALSE),"")=0,"",_xlfn.IFNA(VLOOKUP(P98,buff!$K:$L,2,FALSE),""))</f>
        <v/>
      </c>
      <c r="V98" s="6" t="str">
        <f>IF(_xlfn.IFNA(VLOOKUP(Q98,buff!$K:$L,2,FALSE),"")=0,"",_xlfn.IFNA(VLOOKUP(Q98,buff!$K:$L,2,FALSE),""))</f>
        <v/>
      </c>
      <c r="W98" s="6" t="str">
        <f>IF(_xlfn.IFNA(VLOOKUP(R98,buff!$K:$L,2,FALSE),"")=0,"",_xlfn.IFNA(VLOOKUP(R98,buff!$K:$L,2,FALSE),""))</f>
        <v/>
      </c>
      <c r="X98" s="6" t="str">
        <f>IF(_xlfn.IFNA(VLOOKUP(S98,buff!$K:$L,2,FALSE),"")=0,"",_xlfn.IFNA(VLOOKUP(S98,buff!$K:$L,2,FALSE),""))</f>
        <v/>
      </c>
      <c r="Y98" t="str">
        <f>VLOOKUP($O98,buff!$BN:$CA,buff!BV$1,FALSE)</f>
        <v>回避率+17</v>
      </c>
      <c r="Z98" t="str">
        <f>VLOOKUP($O98,buff!$BN:$CA,buff!BZ$1,FALSE)</f>
        <v/>
      </c>
    </row>
    <row r="99" spans="1:26" x14ac:dyDescent="0.15">
      <c r="A99" s="8" t="str">
        <f t="shared" si="13"/>
        <v>被动技能5等级14</v>
      </c>
      <c r="B99" s="8">
        <f t="shared" si="18"/>
        <v>5</v>
      </c>
      <c r="C99" s="8">
        <f t="shared" si="20"/>
        <v>14</v>
      </c>
      <c r="E99" s="8">
        <f t="shared" si="14"/>
        <v>100094</v>
      </c>
      <c r="F99" t="str">
        <f t="shared" si="15"/>
        <v>回避</v>
      </c>
      <c r="G99">
        <v>100094</v>
      </c>
      <c r="H99" s="20" t="str">
        <f t="shared" si="12"/>
        <v>回避</v>
      </c>
      <c r="I99" s="4" t="str">
        <f t="shared" si="16"/>
        <v>自身回避率+18</v>
      </c>
      <c r="J99" t="s">
        <v>154</v>
      </c>
      <c r="K99" s="10" t="str">
        <f t="shared" si="19"/>
        <v>200094:100:1:0</v>
      </c>
      <c r="L99" s="10">
        <f t="shared" si="17"/>
        <v>14</v>
      </c>
      <c r="M99" s="10" t="s">
        <v>106</v>
      </c>
      <c r="N99" s="10" t="str">
        <f>VLOOKUP(H99,特效对应!L:M,2,FALSE)</f>
        <v>buff_05</v>
      </c>
      <c r="O99" s="4" t="str">
        <f t="shared" si="21"/>
        <v>被动回避lv14</v>
      </c>
      <c r="T99" s="6" t="str">
        <f>IF(_xlfn.IFNA(VLOOKUP(O99,buff!$K:$L,2,FALSE),"")=0,"",_xlfn.IFNA(VLOOKUP(O99,buff!$K:$L,2,FALSE),""))</f>
        <v>200094:100:1:0</v>
      </c>
      <c r="U99" s="6" t="str">
        <f>IF(_xlfn.IFNA(VLOOKUP(P99,buff!$K:$L,2,FALSE),"")=0,"",_xlfn.IFNA(VLOOKUP(P99,buff!$K:$L,2,FALSE),""))</f>
        <v/>
      </c>
      <c r="V99" s="6" t="str">
        <f>IF(_xlfn.IFNA(VLOOKUP(Q99,buff!$K:$L,2,FALSE),"")=0,"",_xlfn.IFNA(VLOOKUP(Q99,buff!$K:$L,2,FALSE),""))</f>
        <v/>
      </c>
      <c r="W99" s="6" t="str">
        <f>IF(_xlfn.IFNA(VLOOKUP(R99,buff!$K:$L,2,FALSE),"")=0,"",_xlfn.IFNA(VLOOKUP(R99,buff!$K:$L,2,FALSE),""))</f>
        <v/>
      </c>
      <c r="X99" s="6" t="str">
        <f>IF(_xlfn.IFNA(VLOOKUP(S99,buff!$K:$L,2,FALSE),"")=0,"",_xlfn.IFNA(VLOOKUP(S99,buff!$K:$L,2,FALSE),""))</f>
        <v/>
      </c>
      <c r="Y99" t="str">
        <f>VLOOKUP($O99,buff!$BN:$CA,buff!BV$1,FALSE)</f>
        <v>回避率+18</v>
      </c>
      <c r="Z99" t="str">
        <f>VLOOKUP($O99,buff!$BN:$CA,buff!BZ$1,FALSE)</f>
        <v/>
      </c>
    </row>
    <row r="100" spans="1:26" x14ac:dyDescent="0.15">
      <c r="A100" s="8" t="str">
        <f t="shared" si="13"/>
        <v>被动技能5等级15</v>
      </c>
      <c r="B100" s="8">
        <f t="shared" si="18"/>
        <v>5</v>
      </c>
      <c r="C100" s="8">
        <f t="shared" si="20"/>
        <v>15</v>
      </c>
      <c r="E100" s="8">
        <f t="shared" si="14"/>
        <v>100095</v>
      </c>
      <c r="F100" t="str">
        <f t="shared" si="15"/>
        <v>回避</v>
      </c>
      <c r="G100">
        <v>100095</v>
      </c>
      <c r="H100" s="20" t="str">
        <f t="shared" si="12"/>
        <v>回避</v>
      </c>
      <c r="I100" s="4" t="str">
        <f t="shared" si="16"/>
        <v>自身回避率+19</v>
      </c>
      <c r="J100" t="s">
        <v>154</v>
      </c>
      <c r="K100" s="10" t="str">
        <f t="shared" si="19"/>
        <v>200095:100:1:0</v>
      </c>
      <c r="L100" s="10">
        <f t="shared" si="17"/>
        <v>15</v>
      </c>
      <c r="M100" s="10" t="s">
        <v>106</v>
      </c>
      <c r="N100" s="10" t="str">
        <f>VLOOKUP(H100,特效对应!L:M,2,FALSE)</f>
        <v>buff_05</v>
      </c>
      <c r="O100" s="4" t="str">
        <f t="shared" si="21"/>
        <v>被动回避lv15</v>
      </c>
      <c r="T100" s="6" t="str">
        <f>IF(_xlfn.IFNA(VLOOKUP(O100,buff!$K:$L,2,FALSE),"")=0,"",_xlfn.IFNA(VLOOKUP(O100,buff!$K:$L,2,FALSE),""))</f>
        <v>200095:100:1:0</v>
      </c>
      <c r="U100" s="6" t="str">
        <f>IF(_xlfn.IFNA(VLOOKUP(P100,buff!$K:$L,2,FALSE),"")=0,"",_xlfn.IFNA(VLOOKUP(P100,buff!$K:$L,2,FALSE),""))</f>
        <v/>
      </c>
      <c r="V100" s="6" t="str">
        <f>IF(_xlfn.IFNA(VLOOKUP(Q100,buff!$K:$L,2,FALSE),"")=0,"",_xlfn.IFNA(VLOOKUP(Q100,buff!$K:$L,2,FALSE),""))</f>
        <v/>
      </c>
      <c r="W100" s="6" t="str">
        <f>IF(_xlfn.IFNA(VLOOKUP(R100,buff!$K:$L,2,FALSE),"")=0,"",_xlfn.IFNA(VLOOKUP(R100,buff!$K:$L,2,FALSE),""))</f>
        <v/>
      </c>
      <c r="X100" s="6" t="str">
        <f>IF(_xlfn.IFNA(VLOOKUP(S100,buff!$K:$L,2,FALSE),"")=0,"",_xlfn.IFNA(VLOOKUP(S100,buff!$K:$L,2,FALSE),""))</f>
        <v/>
      </c>
      <c r="Y100" t="str">
        <f>VLOOKUP($O100,buff!$BN:$CA,buff!BV$1,FALSE)</f>
        <v>回避率+19</v>
      </c>
      <c r="Z100" t="str">
        <f>VLOOKUP($O100,buff!$BN:$CA,buff!BZ$1,FALSE)</f>
        <v/>
      </c>
    </row>
    <row r="101" spans="1:26" x14ac:dyDescent="0.15">
      <c r="A101" s="8" t="str">
        <f t="shared" si="13"/>
        <v>被动技能5等级16</v>
      </c>
      <c r="B101" s="8">
        <f t="shared" si="18"/>
        <v>5</v>
      </c>
      <c r="C101" s="8">
        <f t="shared" si="20"/>
        <v>16</v>
      </c>
      <c r="E101" s="8">
        <f t="shared" si="14"/>
        <v>100096</v>
      </c>
      <c r="F101" t="str">
        <f t="shared" si="15"/>
        <v>回避</v>
      </c>
      <c r="G101">
        <v>100096</v>
      </c>
      <c r="H101" s="20" t="str">
        <f t="shared" si="12"/>
        <v>回避</v>
      </c>
      <c r="I101" s="4" t="str">
        <f t="shared" si="16"/>
        <v>自身回避率+20</v>
      </c>
      <c r="J101" t="s">
        <v>154</v>
      </c>
      <c r="K101" s="10" t="str">
        <f t="shared" si="19"/>
        <v>200096:100:1:0</v>
      </c>
      <c r="L101" s="10">
        <f t="shared" si="17"/>
        <v>16</v>
      </c>
      <c r="M101" s="10" t="s">
        <v>106</v>
      </c>
      <c r="N101" s="10" t="str">
        <f>VLOOKUP(H101,特效对应!L:M,2,FALSE)</f>
        <v>buff_05</v>
      </c>
      <c r="O101" s="4" t="str">
        <f t="shared" si="21"/>
        <v>被动回避lv16</v>
      </c>
      <c r="T101" s="6" t="str">
        <f>IF(_xlfn.IFNA(VLOOKUP(O101,buff!$K:$L,2,FALSE),"")=0,"",_xlfn.IFNA(VLOOKUP(O101,buff!$K:$L,2,FALSE),""))</f>
        <v>200096:100:1:0</v>
      </c>
      <c r="U101" s="6" t="str">
        <f>IF(_xlfn.IFNA(VLOOKUP(P101,buff!$K:$L,2,FALSE),"")=0,"",_xlfn.IFNA(VLOOKUP(P101,buff!$K:$L,2,FALSE),""))</f>
        <v/>
      </c>
      <c r="V101" s="6" t="str">
        <f>IF(_xlfn.IFNA(VLOOKUP(Q101,buff!$K:$L,2,FALSE),"")=0,"",_xlfn.IFNA(VLOOKUP(Q101,buff!$K:$L,2,FALSE),""))</f>
        <v/>
      </c>
      <c r="W101" s="6" t="str">
        <f>IF(_xlfn.IFNA(VLOOKUP(R101,buff!$K:$L,2,FALSE),"")=0,"",_xlfn.IFNA(VLOOKUP(R101,buff!$K:$L,2,FALSE),""))</f>
        <v/>
      </c>
      <c r="X101" s="6" t="str">
        <f>IF(_xlfn.IFNA(VLOOKUP(S101,buff!$K:$L,2,FALSE),"")=0,"",_xlfn.IFNA(VLOOKUP(S101,buff!$K:$L,2,FALSE),""))</f>
        <v/>
      </c>
      <c r="Y101" t="str">
        <f>VLOOKUP($O101,buff!$BN:$CA,buff!BV$1,FALSE)</f>
        <v>回避率+20</v>
      </c>
      <c r="Z101" t="str">
        <f>VLOOKUP($O101,buff!$BN:$CA,buff!BZ$1,FALSE)</f>
        <v/>
      </c>
    </row>
    <row r="102" spans="1:26" x14ac:dyDescent="0.15">
      <c r="A102" s="8" t="str">
        <f t="shared" si="13"/>
        <v>被动技能5等级17</v>
      </c>
      <c r="B102" s="8">
        <f t="shared" si="18"/>
        <v>5</v>
      </c>
      <c r="C102" s="8">
        <f t="shared" si="20"/>
        <v>17</v>
      </c>
      <c r="E102" s="8">
        <f t="shared" si="14"/>
        <v>100097</v>
      </c>
      <c r="F102" t="str">
        <f t="shared" si="15"/>
        <v>回避</v>
      </c>
      <c r="G102">
        <v>100097</v>
      </c>
      <c r="H102" s="20" t="str">
        <f t="shared" si="12"/>
        <v>回避</v>
      </c>
      <c r="I102" s="4" t="str">
        <f t="shared" si="16"/>
        <v>自身回避率+21</v>
      </c>
      <c r="J102" t="s">
        <v>154</v>
      </c>
      <c r="K102" s="10" t="str">
        <f t="shared" si="19"/>
        <v>200097:100:1:0</v>
      </c>
      <c r="L102" s="10">
        <f t="shared" si="17"/>
        <v>17</v>
      </c>
      <c r="M102" s="10" t="s">
        <v>106</v>
      </c>
      <c r="N102" s="10" t="str">
        <f>VLOOKUP(H102,特效对应!L:M,2,FALSE)</f>
        <v>buff_05</v>
      </c>
      <c r="O102" s="4" t="str">
        <f t="shared" si="21"/>
        <v>被动回避lv17</v>
      </c>
      <c r="T102" s="6" t="str">
        <f>IF(_xlfn.IFNA(VLOOKUP(O102,buff!$K:$L,2,FALSE),"")=0,"",_xlfn.IFNA(VLOOKUP(O102,buff!$K:$L,2,FALSE),""))</f>
        <v>200097:100:1:0</v>
      </c>
      <c r="U102" s="6" t="str">
        <f>IF(_xlfn.IFNA(VLOOKUP(P102,buff!$K:$L,2,FALSE),"")=0,"",_xlfn.IFNA(VLOOKUP(P102,buff!$K:$L,2,FALSE),""))</f>
        <v/>
      </c>
      <c r="V102" s="6" t="str">
        <f>IF(_xlfn.IFNA(VLOOKUP(Q102,buff!$K:$L,2,FALSE),"")=0,"",_xlfn.IFNA(VLOOKUP(Q102,buff!$K:$L,2,FALSE),""))</f>
        <v/>
      </c>
      <c r="W102" s="6" t="str">
        <f>IF(_xlfn.IFNA(VLOOKUP(R102,buff!$K:$L,2,FALSE),"")=0,"",_xlfn.IFNA(VLOOKUP(R102,buff!$K:$L,2,FALSE),""))</f>
        <v/>
      </c>
      <c r="X102" s="6" t="str">
        <f>IF(_xlfn.IFNA(VLOOKUP(S102,buff!$K:$L,2,FALSE),"")=0,"",_xlfn.IFNA(VLOOKUP(S102,buff!$K:$L,2,FALSE),""))</f>
        <v/>
      </c>
      <c r="Y102" t="str">
        <f>VLOOKUP($O102,buff!$BN:$CA,buff!BV$1,FALSE)</f>
        <v>回避率+21</v>
      </c>
      <c r="Z102" t="str">
        <f>VLOOKUP($O102,buff!$BN:$CA,buff!BZ$1,FALSE)</f>
        <v/>
      </c>
    </row>
    <row r="103" spans="1:26" x14ac:dyDescent="0.15">
      <c r="A103" s="8" t="str">
        <f t="shared" si="13"/>
        <v>被动技能5等级18</v>
      </c>
      <c r="B103" s="8">
        <f t="shared" si="18"/>
        <v>5</v>
      </c>
      <c r="C103" s="8">
        <f t="shared" si="20"/>
        <v>18</v>
      </c>
      <c r="E103" s="8">
        <f t="shared" si="14"/>
        <v>100098</v>
      </c>
      <c r="F103" t="str">
        <f t="shared" si="15"/>
        <v>回避</v>
      </c>
      <c r="G103">
        <v>100098</v>
      </c>
      <c r="H103" s="20" t="str">
        <f t="shared" si="12"/>
        <v>回避</v>
      </c>
      <c r="I103" s="4" t="str">
        <f t="shared" si="16"/>
        <v>自身回避率+22</v>
      </c>
      <c r="J103" t="s">
        <v>154</v>
      </c>
      <c r="K103" s="10" t="str">
        <f t="shared" si="19"/>
        <v>200098:100:1:0</v>
      </c>
      <c r="L103" s="10">
        <f t="shared" si="17"/>
        <v>18</v>
      </c>
      <c r="M103" s="10" t="s">
        <v>106</v>
      </c>
      <c r="N103" s="10" t="str">
        <f>VLOOKUP(H103,特效对应!L:M,2,FALSE)</f>
        <v>buff_05</v>
      </c>
      <c r="O103" s="4" t="str">
        <f t="shared" si="21"/>
        <v>被动回避lv18</v>
      </c>
      <c r="T103" s="6" t="str">
        <f>IF(_xlfn.IFNA(VLOOKUP(O103,buff!$K:$L,2,FALSE),"")=0,"",_xlfn.IFNA(VLOOKUP(O103,buff!$K:$L,2,FALSE),""))</f>
        <v>200098:100:1:0</v>
      </c>
      <c r="U103" s="6" t="str">
        <f>IF(_xlfn.IFNA(VLOOKUP(P103,buff!$K:$L,2,FALSE),"")=0,"",_xlfn.IFNA(VLOOKUP(P103,buff!$K:$L,2,FALSE),""))</f>
        <v/>
      </c>
      <c r="V103" s="6" t="str">
        <f>IF(_xlfn.IFNA(VLOOKUP(Q103,buff!$K:$L,2,FALSE),"")=0,"",_xlfn.IFNA(VLOOKUP(Q103,buff!$K:$L,2,FALSE),""))</f>
        <v/>
      </c>
      <c r="W103" s="6" t="str">
        <f>IF(_xlfn.IFNA(VLOOKUP(R103,buff!$K:$L,2,FALSE),"")=0,"",_xlfn.IFNA(VLOOKUP(R103,buff!$K:$L,2,FALSE),""))</f>
        <v/>
      </c>
      <c r="X103" s="6" t="str">
        <f>IF(_xlfn.IFNA(VLOOKUP(S103,buff!$K:$L,2,FALSE),"")=0,"",_xlfn.IFNA(VLOOKUP(S103,buff!$K:$L,2,FALSE),""))</f>
        <v/>
      </c>
      <c r="Y103" t="str">
        <f>VLOOKUP($O103,buff!$BN:$CA,buff!BV$1,FALSE)</f>
        <v>回避率+22</v>
      </c>
      <c r="Z103" t="str">
        <f>VLOOKUP($O103,buff!$BN:$CA,buff!BZ$1,FALSE)</f>
        <v/>
      </c>
    </row>
    <row r="104" spans="1:26" x14ac:dyDescent="0.15">
      <c r="A104" s="8" t="str">
        <f t="shared" si="13"/>
        <v>被动技能5等级19</v>
      </c>
      <c r="B104" s="8">
        <f t="shared" si="18"/>
        <v>5</v>
      </c>
      <c r="C104" s="8">
        <f t="shared" si="20"/>
        <v>19</v>
      </c>
      <c r="E104" s="8">
        <f t="shared" si="14"/>
        <v>100099</v>
      </c>
      <c r="F104" t="str">
        <f t="shared" si="15"/>
        <v>回避</v>
      </c>
      <c r="G104">
        <v>100099</v>
      </c>
      <c r="H104" s="20" t="str">
        <f t="shared" si="12"/>
        <v>回避</v>
      </c>
      <c r="I104" s="4" t="str">
        <f t="shared" si="16"/>
        <v>自身回避率+23</v>
      </c>
      <c r="J104" t="s">
        <v>154</v>
      </c>
      <c r="K104" s="10" t="str">
        <f t="shared" si="19"/>
        <v>200099:100:1:0</v>
      </c>
      <c r="L104" s="10">
        <f t="shared" si="17"/>
        <v>19</v>
      </c>
      <c r="M104" s="10" t="s">
        <v>106</v>
      </c>
      <c r="N104" s="10" t="str">
        <f>VLOOKUP(H104,特效对应!L:M,2,FALSE)</f>
        <v>buff_05</v>
      </c>
      <c r="O104" s="4" t="str">
        <f t="shared" si="21"/>
        <v>被动回避lv19</v>
      </c>
      <c r="T104" s="6" t="str">
        <f>IF(_xlfn.IFNA(VLOOKUP(O104,buff!$K:$L,2,FALSE),"")=0,"",_xlfn.IFNA(VLOOKUP(O104,buff!$K:$L,2,FALSE),""))</f>
        <v>200099:100:1:0</v>
      </c>
      <c r="U104" s="6" t="str">
        <f>IF(_xlfn.IFNA(VLOOKUP(P104,buff!$K:$L,2,FALSE),"")=0,"",_xlfn.IFNA(VLOOKUP(P104,buff!$K:$L,2,FALSE),""))</f>
        <v/>
      </c>
      <c r="V104" s="6" t="str">
        <f>IF(_xlfn.IFNA(VLOOKUP(Q104,buff!$K:$L,2,FALSE),"")=0,"",_xlfn.IFNA(VLOOKUP(Q104,buff!$K:$L,2,FALSE),""))</f>
        <v/>
      </c>
      <c r="W104" s="6" t="str">
        <f>IF(_xlfn.IFNA(VLOOKUP(R104,buff!$K:$L,2,FALSE),"")=0,"",_xlfn.IFNA(VLOOKUP(R104,buff!$K:$L,2,FALSE),""))</f>
        <v/>
      </c>
      <c r="X104" s="6" t="str">
        <f>IF(_xlfn.IFNA(VLOOKUP(S104,buff!$K:$L,2,FALSE),"")=0,"",_xlfn.IFNA(VLOOKUP(S104,buff!$K:$L,2,FALSE),""))</f>
        <v/>
      </c>
      <c r="Y104" t="str">
        <f>VLOOKUP($O104,buff!$BN:$CA,buff!BV$1,FALSE)</f>
        <v>回避率+23</v>
      </c>
      <c r="Z104" t="str">
        <f>VLOOKUP($O104,buff!$BN:$CA,buff!BZ$1,FALSE)</f>
        <v/>
      </c>
    </row>
    <row r="105" spans="1:26" x14ac:dyDescent="0.15">
      <c r="A105" s="8" t="str">
        <f t="shared" si="13"/>
        <v>被动技能5等级20</v>
      </c>
      <c r="B105" s="8">
        <f t="shared" si="18"/>
        <v>5</v>
      </c>
      <c r="C105" s="8">
        <f t="shared" si="20"/>
        <v>20</v>
      </c>
      <c r="E105" s="8">
        <f t="shared" si="14"/>
        <v>100100</v>
      </c>
      <c r="F105" t="str">
        <f t="shared" si="15"/>
        <v>回避</v>
      </c>
      <c r="G105">
        <v>100100</v>
      </c>
      <c r="H105" s="20" t="str">
        <f t="shared" si="12"/>
        <v>回避</v>
      </c>
      <c r="I105" s="4" t="str">
        <f t="shared" si="16"/>
        <v>自身回避率+24</v>
      </c>
      <c r="J105" t="s">
        <v>154</v>
      </c>
      <c r="K105" s="10" t="str">
        <f t="shared" si="19"/>
        <v>200100:100:1:0</v>
      </c>
      <c r="L105" s="10">
        <f t="shared" si="17"/>
        <v>20</v>
      </c>
      <c r="M105" s="10" t="s">
        <v>106</v>
      </c>
      <c r="N105" s="10" t="str">
        <f>VLOOKUP(H105,特效对应!L:M,2,FALSE)</f>
        <v>buff_05</v>
      </c>
      <c r="O105" s="4" t="str">
        <f t="shared" si="21"/>
        <v>被动回避lv20</v>
      </c>
      <c r="T105" s="6" t="str">
        <f>IF(_xlfn.IFNA(VLOOKUP(O105,buff!$K:$L,2,FALSE),"")=0,"",_xlfn.IFNA(VLOOKUP(O105,buff!$K:$L,2,FALSE),""))</f>
        <v>200100:100:1:0</v>
      </c>
      <c r="U105" s="6" t="str">
        <f>IF(_xlfn.IFNA(VLOOKUP(P105,buff!$K:$L,2,FALSE),"")=0,"",_xlfn.IFNA(VLOOKUP(P105,buff!$K:$L,2,FALSE),""))</f>
        <v/>
      </c>
      <c r="V105" s="6" t="str">
        <f>IF(_xlfn.IFNA(VLOOKUP(Q105,buff!$K:$L,2,FALSE),"")=0,"",_xlfn.IFNA(VLOOKUP(Q105,buff!$K:$L,2,FALSE),""))</f>
        <v/>
      </c>
      <c r="W105" s="6" t="str">
        <f>IF(_xlfn.IFNA(VLOOKUP(R105,buff!$K:$L,2,FALSE),"")=0,"",_xlfn.IFNA(VLOOKUP(R105,buff!$K:$L,2,FALSE),""))</f>
        <v/>
      </c>
      <c r="X105" s="6" t="str">
        <f>IF(_xlfn.IFNA(VLOOKUP(S105,buff!$K:$L,2,FALSE),"")=0,"",_xlfn.IFNA(VLOOKUP(S105,buff!$K:$L,2,FALSE),""))</f>
        <v/>
      </c>
      <c r="Y105" t="str">
        <f>VLOOKUP($O105,buff!$BN:$CA,buff!BV$1,FALSE)</f>
        <v>回避率+24</v>
      </c>
      <c r="Z105" t="str">
        <f>VLOOKUP($O105,buff!$BN:$CA,buff!BZ$1,FALSE)</f>
        <v/>
      </c>
    </row>
    <row r="106" spans="1:26" x14ac:dyDescent="0.15">
      <c r="A106" s="8" t="str">
        <f t="shared" si="13"/>
        <v>被动技能6等级1</v>
      </c>
      <c r="B106" s="8">
        <f t="shared" si="18"/>
        <v>6</v>
      </c>
      <c r="C106" s="8">
        <f t="shared" si="20"/>
        <v>1</v>
      </c>
      <c r="E106" s="8">
        <f t="shared" si="14"/>
        <v>100101</v>
      </c>
      <c r="F106" t="str">
        <f t="shared" si="15"/>
        <v>格挡</v>
      </c>
      <c r="G106">
        <v>100101</v>
      </c>
      <c r="H106" s="20" t="str">
        <f t="shared" si="12"/>
        <v>格挡</v>
      </c>
      <c r="I106" s="4" t="str">
        <f t="shared" si="16"/>
        <v>自身格挡率+5</v>
      </c>
      <c r="J106" t="s">
        <v>154</v>
      </c>
      <c r="K106" s="10" t="str">
        <f t="shared" ref="K106:K145" si="22">IF(T106="","",T106)&amp;IF(U106="","","|"&amp;U106)&amp;IF(V106="","","|"&amp;V106)&amp;IF(W106="","","|"&amp;W106)&amp;IF(X106="","","|"&amp;X106)</f>
        <v>200101:100:1:0</v>
      </c>
      <c r="L106" s="10">
        <f t="shared" si="17"/>
        <v>1</v>
      </c>
      <c r="M106" s="10" t="s">
        <v>106</v>
      </c>
      <c r="N106" s="10" t="str">
        <f>VLOOKUP(H106,特效对应!L:M,2,FALSE)</f>
        <v>buff_06</v>
      </c>
      <c r="O106" s="4" t="str">
        <f t="shared" si="21"/>
        <v>被动格挡lv1</v>
      </c>
      <c r="T106" s="6" t="str">
        <f>IF(_xlfn.IFNA(VLOOKUP(O106,buff!$K:$L,2,FALSE),"")=0,"",_xlfn.IFNA(VLOOKUP(O106,buff!$K:$L,2,FALSE),""))</f>
        <v>200101:100:1:0</v>
      </c>
      <c r="U106" s="6" t="str">
        <f>IF(_xlfn.IFNA(VLOOKUP(P106,buff!$K:$L,2,FALSE),"")=0,"",_xlfn.IFNA(VLOOKUP(P106,buff!$K:$L,2,FALSE),""))</f>
        <v/>
      </c>
      <c r="V106" s="6" t="str">
        <f>IF(_xlfn.IFNA(VLOOKUP(Q106,buff!$K:$L,2,FALSE),"")=0,"",_xlfn.IFNA(VLOOKUP(Q106,buff!$K:$L,2,FALSE),""))</f>
        <v/>
      </c>
      <c r="W106" s="6" t="str">
        <f>IF(_xlfn.IFNA(VLOOKUP(R106,buff!$K:$L,2,FALSE),"")=0,"",_xlfn.IFNA(VLOOKUP(R106,buff!$K:$L,2,FALSE),""))</f>
        <v/>
      </c>
      <c r="X106" s="6" t="str">
        <f>IF(_xlfn.IFNA(VLOOKUP(S106,buff!$K:$L,2,FALSE),"")=0,"",_xlfn.IFNA(VLOOKUP(S106,buff!$K:$L,2,FALSE),""))</f>
        <v/>
      </c>
      <c r="Y106" t="str">
        <f>VLOOKUP($O106,buff!$BN:$CA,buff!BV$1,FALSE)</f>
        <v>格挡率+5</v>
      </c>
      <c r="Z106" t="str">
        <f>VLOOKUP($O106,buff!$BN:$CA,buff!BZ$1,FALSE)</f>
        <v/>
      </c>
    </row>
    <row r="107" spans="1:26" x14ac:dyDescent="0.15">
      <c r="A107" s="8" t="str">
        <f t="shared" si="13"/>
        <v>被动技能6等级2</v>
      </c>
      <c r="B107" s="8">
        <f t="shared" si="18"/>
        <v>6</v>
      </c>
      <c r="C107" s="8">
        <f t="shared" si="20"/>
        <v>2</v>
      </c>
      <c r="E107" s="8">
        <f t="shared" si="14"/>
        <v>100102</v>
      </c>
      <c r="F107" t="str">
        <f t="shared" si="15"/>
        <v>格挡</v>
      </c>
      <c r="G107">
        <v>100102</v>
      </c>
      <c r="H107" s="20" t="str">
        <f t="shared" si="12"/>
        <v>格挡</v>
      </c>
      <c r="I107" s="4" t="str">
        <f t="shared" si="16"/>
        <v>自身格挡率+6</v>
      </c>
      <c r="J107" t="s">
        <v>154</v>
      </c>
      <c r="K107" s="10" t="str">
        <f t="shared" si="22"/>
        <v>200102:100:1:0</v>
      </c>
      <c r="L107" s="10">
        <f t="shared" si="17"/>
        <v>2</v>
      </c>
      <c r="M107" s="10" t="s">
        <v>106</v>
      </c>
      <c r="N107" s="10" t="str">
        <f>VLOOKUP(H107,特效对应!L:M,2,FALSE)</f>
        <v>buff_06</v>
      </c>
      <c r="O107" s="4" t="str">
        <f t="shared" si="21"/>
        <v>被动格挡lv2</v>
      </c>
      <c r="T107" s="6" t="str">
        <f>IF(_xlfn.IFNA(VLOOKUP(O107,buff!$K:$L,2,FALSE),"")=0,"",_xlfn.IFNA(VLOOKUP(O107,buff!$K:$L,2,FALSE),""))</f>
        <v>200102:100:1:0</v>
      </c>
      <c r="U107" s="6" t="str">
        <f>IF(_xlfn.IFNA(VLOOKUP(P107,buff!$K:$L,2,FALSE),"")=0,"",_xlfn.IFNA(VLOOKUP(P107,buff!$K:$L,2,FALSE),""))</f>
        <v/>
      </c>
      <c r="V107" s="6" t="str">
        <f>IF(_xlfn.IFNA(VLOOKUP(Q107,buff!$K:$L,2,FALSE),"")=0,"",_xlfn.IFNA(VLOOKUP(Q107,buff!$K:$L,2,FALSE),""))</f>
        <v/>
      </c>
      <c r="W107" s="6" t="str">
        <f>IF(_xlfn.IFNA(VLOOKUP(R107,buff!$K:$L,2,FALSE),"")=0,"",_xlfn.IFNA(VLOOKUP(R107,buff!$K:$L,2,FALSE),""))</f>
        <v/>
      </c>
      <c r="X107" s="6" t="str">
        <f>IF(_xlfn.IFNA(VLOOKUP(S107,buff!$K:$L,2,FALSE),"")=0,"",_xlfn.IFNA(VLOOKUP(S107,buff!$K:$L,2,FALSE),""))</f>
        <v/>
      </c>
      <c r="Y107" t="str">
        <f>VLOOKUP($O107,buff!$BN:$CA,buff!BV$1,FALSE)</f>
        <v>格挡率+6</v>
      </c>
      <c r="Z107" t="str">
        <f>VLOOKUP($O107,buff!$BN:$CA,buff!BZ$1,FALSE)</f>
        <v/>
      </c>
    </row>
    <row r="108" spans="1:26" x14ac:dyDescent="0.15">
      <c r="A108" s="8" t="str">
        <f t="shared" si="13"/>
        <v>被动技能6等级3</v>
      </c>
      <c r="B108" s="8">
        <f t="shared" si="18"/>
        <v>6</v>
      </c>
      <c r="C108" s="8">
        <f t="shared" si="20"/>
        <v>3</v>
      </c>
      <c r="E108" s="8">
        <f t="shared" si="14"/>
        <v>100103</v>
      </c>
      <c r="F108" t="str">
        <f t="shared" si="15"/>
        <v>格挡</v>
      </c>
      <c r="G108">
        <v>100103</v>
      </c>
      <c r="H108" s="20" t="str">
        <f t="shared" si="12"/>
        <v>格挡</v>
      </c>
      <c r="I108" s="4" t="str">
        <f t="shared" si="16"/>
        <v>自身格挡率+7</v>
      </c>
      <c r="J108" t="s">
        <v>154</v>
      </c>
      <c r="K108" s="10" t="str">
        <f t="shared" si="22"/>
        <v>200103:100:1:0</v>
      </c>
      <c r="L108" s="10">
        <f t="shared" si="17"/>
        <v>3</v>
      </c>
      <c r="M108" s="10" t="s">
        <v>106</v>
      </c>
      <c r="N108" s="10" t="str">
        <f>VLOOKUP(H108,特效对应!L:M,2,FALSE)</f>
        <v>buff_06</v>
      </c>
      <c r="O108" s="4" t="str">
        <f t="shared" si="21"/>
        <v>被动格挡lv3</v>
      </c>
      <c r="T108" s="6" t="str">
        <f>IF(_xlfn.IFNA(VLOOKUP(O108,buff!$K:$L,2,FALSE),"")=0,"",_xlfn.IFNA(VLOOKUP(O108,buff!$K:$L,2,FALSE),""))</f>
        <v>200103:100:1:0</v>
      </c>
      <c r="U108" s="6" t="str">
        <f>IF(_xlfn.IFNA(VLOOKUP(P108,buff!$K:$L,2,FALSE),"")=0,"",_xlfn.IFNA(VLOOKUP(P108,buff!$K:$L,2,FALSE),""))</f>
        <v/>
      </c>
      <c r="V108" s="6" t="str">
        <f>IF(_xlfn.IFNA(VLOOKUP(Q108,buff!$K:$L,2,FALSE),"")=0,"",_xlfn.IFNA(VLOOKUP(Q108,buff!$K:$L,2,FALSE),""))</f>
        <v/>
      </c>
      <c r="W108" s="6" t="str">
        <f>IF(_xlfn.IFNA(VLOOKUP(R108,buff!$K:$L,2,FALSE),"")=0,"",_xlfn.IFNA(VLOOKUP(R108,buff!$K:$L,2,FALSE),""))</f>
        <v/>
      </c>
      <c r="X108" s="6" t="str">
        <f>IF(_xlfn.IFNA(VLOOKUP(S108,buff!$K:$L,2,FALSE),"")=0,"",_xlfn.IFNA(VLOOKUP(S108,buff!$K:$L,2,FALSE),""))</f>
        <v/>
      </c>
      <c r="Y108" t="str">
        <f>VLOOKUP($O108,buff!$BN:$CA,buff!BV$1,FALSE)</f>
        <v>格挡率+7</v>
      </c>
      <c r="Z108" t="str">
        <f>VLOOKUP($O108,buff!$BN:$CA,buff!BZ$1,FALSE)</f>
        <v/>
      </c>
    </row>
    <row r="109" spans="1:26" x14ac:dyDescent="0.15">
      <c r="A109" s="8" t="str">
        <f t="shared" si="13"/>
        <v>被动技能6等级4</v>
      </c>
      <c r="B109" s="8">
        <f t="shared" si="18"/>
        <v>6</v>
      </c>
      <c r="C109" s="8">
        <f t="shared" si="20"/>
        <v>4</v>
      </c>
      <c r="E109" s="8">
        <f t="shared" si="14"/>
        <v>100104</v>
      </c>
      <c r="F109" t="str">
        <f t="shared" si="15"/>
        <v>格挡</v>
      </c>
      <c r="G109">
        <v>100104</v>
      </c>
      <c r="H109" s="20" t="str">
        <f t="shared" si="12"/>
        <v>格挡</v>
      </c>
      <c r="I109" s="4" t="str">
        <f t="shared" si="16"/>
        <v>自身格挡率+8</v>
      </c>
      <c r="J109" t="s">
        <v>154</v>
      </c>
      <c r="K109" s="10" t="str">
        <f t="shared" si="22"/>
        <v>200104:100:1:0</v>
      </c>
      <c r="L109" s="10">
        <f t="shared" si="17"/>
        <v>4</v>
      </c>
      <c r="M109" s="10" t="s">
        <v>106</v>
      </c>
      <c r="N109" s="10" t="str">
        <f>VLOOKUP(H109,特效对应!L:M,2,FALSE)</f>
        <v>buff_06</v>
      </c>
      <c r="O109" s="4" t="str">
        <f t="shared" si="21"/>
        <v>被动格挡lv4</v>
      </c>
      <c r="T109" s="6" t="str">
        <f>IF(_xlfn.IFNA(VLOOKUP(O109,buff!$K:$L,2,FALSE),"")=0,"",_xlfn.IFNA(VLOOKUP(O109,buff!$K:$L,2,FALSE),""))</f>
        <v>200104:100:1:0</v>
      </c>
      <c r="U109" s="6" t="str">
        <f>IF(_xlfn.IFNA(VLOOKUP(P109,buff!$K:$L,2,FALSE),"")=0,"",_xlfn.IFNA(VLOOKUP(P109,buff!$K:$L,2,FALSE),""))</f>
        <v/>
      </c>
      <c r="V109" s="6" t="str">
        <f>IF(_xlfn.IFNA(VLOOKUP(Q109,buff!$K:$L,2,FALSE),"")=0,"",_xlfn.IFNA(VLOOKUP(Q109,buff!$K:$L,2,FALSE),""))</f>
        <v/>
      </c>
      <c r="W109" s="6" t="str">
        <f>IF(_xlfn.IFNA(VLOOKUP(R109,buff!$K:$L,2,FALSE),"")=0,"",_xlfn.IFNA(VLOOKUP(R109,buff!$K:$L,2,FALSE),""))</f>
        <v/>
      </c>
      <c r="X109" s="6" t="str">
        <f>IF(_xlfn.IFNA(VLOOKUP(S109,buff!$K:$L,2,FALSE),"")=0,"",_xlfn.IFNA(VLOOKUP(S109,buff!$K:$L,2,FALSE),""))</f>
        <v/>
      </c>
      <c r="Y109" t="str">
        <f>VLOOKUP($O109,buff!$BN:$CA,buff!BV$1,FALSE)</f>
        <v>格挡率+8</v>
      </c>
      <c r="Z109" t="str">
        <f>VLOOKUP($O109,buff!$BN:$CA,buff!BZ$1,FALSE)</f>
        <v/>
      </c>
    </row>
    <row r="110" spans="1:26" x14ac:dyDescent="0.15">
      <c r="A110" s="8" t="str">
        <f t="shared" si="13"/>
        <v>被动技能6等级5</v>
      </c>
      <c r="B110" s="8">
        <f t="shared" si="18"/>
        <v>6</v>
      </c>
      <c r="C110" s="8">
        <f t="shared" si="20"/>
        <v>5</v>
      </c>
      <c r="E110" s="8">
        <f t="shared" si="14"/>
        <v>100105</v>
      </c>
      <c r="F110" t="str">
        <f t="shared" si="15"/>
        <v>格挡</v>
      </c>
      <c r="G110">
        <v>100105</v>
      </c>
      <c r="H110" s="20" t="str">
        <f t="shared" si="12"/>
        <v>格挡</v>
      </c>
      <c r="I110" s="4" t="str">
        <f t="shared" si="16"/>
        <v>自身格挡率+9</v>
      </c>
      <c r="J110" t="s">
        <v>154</v>
      </c>
      <c r="K110" s="10" t="str">
        <f t="shared" si="22"/>
        <v>200105:100:1:0</v>
      </c>
      <c r="L110" s="10">
        <f t="shared" si="17"/>
        <v>5</v>
      </c>
      <c r="M110" s="10" t="s">
        <v>106</v>
      </c>
      <c r="N110" s="10" t="str">
        <f>VLOOKUP(H110,特效对应!L:M,2,FALSE)</f>
        <v>buff_06</v>
      </c>
      <c r="O110" s="4" t="str">
        <f t="shared" si="21"/>
        <v>被动格挡lv5</v>
      </c>
      <c r="T110" s="6" t="str">
        <f>IF(_xlfn.IFNA(VLOOKUP(O110,buff!$K:$L,2,FALSE),"")=0,"",_xlfn.IFNA(VLOOKUP(O110,buff!$K:$L,2,FALSE),""))</f>
        <v>200105:100:1:0</v>
      </c>
      <c r="U110" s="6" t="str">
        <f>IF(_xlfn.IFNA(VLOOKUP(P110,buff!$K:$L,2,FALSE),"")=0,"",_xlfn.IFNA(VLOOKUP(P110,buff!$K:$L,2,FALSE),""))</f>
        <v/>
      </c>
      <c r="V110" s="6" t="str">
        <f>IF(_xlfn.IFNA(VLOOKUP(Q110,buff!$K:$L,2,FALSE),"")=0,"",_xlfn.IFNA(VLOOKUP(Q110,buff!$K:$L,2,FALSE),""))</f>
        <v/>
      </c>
      <c r="W110" s="6" t="str">
        <f>IF(_xlfn.IFNA(VLOOKUP(R110,buff!$K:$L,2,FALSE),"")=0,"",_xlfn.IFNA(VLOOKUP(R110,buff!$K:$L,2,FALSE),""))</f>
        <v/>
      </c>
      <c r="X110" s="6" t="str">
        <f>IF(_xlfn.IFNA(VLOOKUP(S110,buff!$K:$L,2,FALSE),"")=0,"",_xlfn.IFNA(VLOOKUP(S110,buff!$K:$L,2,FALSE),""))</f>
        <v/>
      </c>
      <c r="Y110" t="str">
        <f>VLOOKUP($O110,buff!$BN:$CA,buff!BV$1,FALSE)</f>
        <v>格挡率+9</v>
      </c>
      <c r="Z110" t="str">
        <f>VLOOKUP($O110,buff!$BN:$CA,buff!BZ$1,FALSE)</f>
        <v/>
      </c>
    </row>
    <row r="111" spans="1:26" x14ac:dyDescent="0.15">
      <c r="A111" s="8" t="str">
        <f t="shared" si="13"/>
        <v>被动技能6等级6</v>
      </c>
      <c r="B111" s="8">
        <f t="shared" si="18"/>
        <v>6</v>
      </c>
      <c r="C111" s="8">
        <f t="shared" si="20"/>
        <v>6</v>
      </c>
      <c r="E111" s="8">
        <f t="shared" si="14"/>
        <v>100106</v>
      </c>
      <c r="F111" t="str">
        <f t="shared" si="15"/>
        <v>格挡</v>
      </c>
      <c r="G111">
        <v>100106</v>
      </c>
      <c r="H111" s="20" t="str">
        <f t="shared" si="12"/>
        <v>格挡</v>
      </c>
      <c r="I111" s="4" t="str">
        <f t="shared" si="16"/>
        <v>自身格挡率+10</v>
      </c>
      <c r="J111" t="s">
        <v>154</v>
      </c>
      <c r="K111" s="10" t="str">
        <f t="shared" si="22"/>
        <v>200106:100:1:0</v>
      </c>
      <c r="L111" s="10">
        <f t="shared" si="17"/>
        <v>6</v>
      </c>
      <c r="M111" s="10" t="s">
        <v>106</v>
      </c>
      <c r="N111" s="10" t="str">
        <f>VLOOKUP(H111,特效对应!L:M,2,FALSE)</f>
        <v>buff_06</v>
      </c>
      <c r="O111" s="4" t="str">
        <f t="shared" si="21"/>
        <v>被动格挡lv6</v>
      </c>
      <c r="T111" s="6" t="str">
        <f>IF(_xlfn.IFNA(VLOOKUP(O111,buff!$K:$L,2,FALSE),"")=0,"",_xlfn.IFNA(VLOOKUP(O111,buff!$K:$L,2,FALSE),""))</f>
        <v>200106:100:1:0</v>
      </c>
      <c r="U111" s="6" t="str">
        <f>IF(_xlfn.IFNA(VLOOKUP(P111,buff!$K:$L,2,FALSE),"")=0,"",_xlfn.IFNA(VLOOKUP(P111,buff!$K:$L,2,FALSE),""))</f>
        <v/>
      </c>
      <c r="V111" s="6" t="str">
        <f>IF(_xlfn.IFNA(VLOOKUP(Q111,buff!$K:$L,2,FALSE),"")=0,"",_xlfn.IFNA(VLOOKUP(Q111,buff!$K:$L,2,FALSE),""))</f>
        <v/>
      </c>
      <c r="W111" s="6" t="str">
        <f>IF(_xlfn.IFNA(VLOOKUP(R111,buff!$K:$L,2,FALSE),"")=0,"",_xlfn.IFNA(VLOOKUP(R111,buff!$K:$L,2,FALSE),""))</f>
        <v/>
      </c>
      <c r="X111" s="6" t="str">
        <f>IF(_xlfn.IFNA(VLOOKUP(S111,buff!$K:$L,2,FALSE),"")=0,"",_xlfn.IFNA(VLOOKUP(S111,buff!$K:$L,2,FALSE),""))</f>
        <v/>
      </c>
      <c r="Y111" t="str">
        <f>VLOOKUP($O111,buff!$BN:$CA,buff!BV$1,FALSE)</f>
        <v>格挡率+10</v>
      </c>
      <c r="Z111" t="str">
        <f>VLOOKUP($O111,buff!$BN:$CA,buff!BZ$1,FALSE)</f>
        <v/>
      </c>
    </row>
    <row r="112" spans="1:26" x14ac:dyDescent="0.15">
      <c r="A112" s="8" t="str">
        <f t="shared" si="13"/>
        <v>被动技能6等级7</v>
      </c>
      <c r="B112" s="8">
        <f t="shared" si="18"/>
        <v>6</v>
      </c>
      <c r="C112" s="8">
        <f t="shared" si="20"/>
        <v>7</v>
      </c>
      <c r="E112" s="8">
        <f t="shared" si="14"/>
        <v>100107</v>
      </c>
      <c r="F112" t="str">
        <f t="shared" si="15"/>
        <v>格挡</v>
      </c>
      <c r="G112">
        <v>100107</v>
      </c>
      <c r="H112" s="20" t="str">
        <f t="shared" si="12"/>
        <v>格挡</v>
      </c>
      <c r="I112" s="4" t="str">
        <f t="shared" si="16"/>
        <v>自身格挡率+11</v>
      </c>
      <c r="J112" t="s">
        <v>154</v>
      </c>
      <c r="K112" s="10" t="str">
        <f t="shared" si="22"/>
        <v>200107:100:1:0</v>
      </c>
      <c r="L112" s="10">
        <f t="shared" si="17"/>
        <v>7</v>
      </c>
      <c r="M112" s="10" t="s">
        <v>106</v>
      </c>
      <c r="N112" s="10" t="str">
        <f>VLOOKUP(H112,特效对应!L:M,2,FALSE)</f>
        <v>buff_06</v>
      </c>
      <c r="O112" s="4" t="str">
        <f t="shared" si="21"/>
        <v>被动格挡lv7</v>
      </c>
      <c r="T112" s="6" t="str">
        <f>IF(_xlfn.IFNA(VLOOKUP(O112,buff!$K:$L,2,FALSE),"")=0,"",_xlfn.IFNA(VLOOKUP(O112,buff!$K:$L,2,FALSE),""))</f>
        <v>200107:100:1:0</v>
      </c>
      <c r="U112" s="6" t="str">
        <f>IF(_xlfn.IFNA(VLOOKUP(P112,buff!$K:$L,2,FALSE),"")=0,"",_xlfn.IFNA(VLOOKUP(P112,buff!$K:$L,2,FALSE),""))</f>
        <v/>
      </c>
      <c r="V112" s="6" t="str">
        <f>IF(_xlfn.IFNA(VLOOKUP(Q112,buff!$K:$L,2,FALSE),"")=0,"",_xlfn.IFNA(VLOOKUP(Q112,buff!$K:$L,2,FALSE),""))</f>
        <v/>
      </c>
      <c r="W112" s="6" t="str">
        <f>IF(_xlfn.IFNA(VLOOKUP(R112,buff!$K:$L,2,FALSE),"")=0,"",_xlfn.IFNA(VLOOKUP(R112,buff!$K:$L,2,FALSE),""))</f>
        <v/>
      </c>
      <c r="X112" s="6" t="str">
        <f>IF(_xlfn.IFNA(VLOOKUP(S112,buff!$K:$L,2,FALSE),"")=0,"",_xlfn.IFNA(VLOOKUP(S112,buff!$K:$L,2,FALSE),""))</f>
        <v/>
      </c>
      <c r="Y112" t="str">
        <f>VLOOKUP($O112,buff!$BN:$CA,buff!BV$1,FALSE)</f>
        <v>格挡率+11</v>
      </c>
      <c r="Z112" t="str">
        <f>VLOOKUP($O112,buff!$BN:$CA,buff!BZ$1,FALSE)</f>
        <v/>
      </c>
    </row>
    <row r="113" spans="1:26" x14ac:dyDescent="0.15">
      <c r="A113" s="8" t="str">
        <f t="shared" si="13"/>
        <v>被动技能6等级8</v>
      </c>
      <c r="B113" s="8">
        <f t="shared" si="18"/>
        <v>6</v>
      </c>
      <c r="C113" s="8">
        <f t="shared" si="20"/>
        <v>8</v>
      </c>
      <c r="E113" s="8">
        <f t="shared" si="14"/>
        <v>100108</v>
      </c>
      <c r="F113" t="str">
        <f t="shared" si="15"/>
        <v>格挡</v>
      </c>
      <c r="G113">
        <v>100108</v>
      </c>
      <c r="H113" s="20" t="str">
        <f t="shared" si="12"/>
        <v>格挡</v>
      </c>
      <c r="I113" s="4" t="str">
        <f t="shared" si="16"/>
        <v>自身格挡率+12</v>
      </c>
      <c r="J113" t="s">
        <v>154</v>
      </c>
      <c r="K113" s="10" t="str">
        <f t="shared" si="22"/>
        <v>200108:100:1:0</v>
      </c>
      <c r="L113" s="10">
        <f t="shared" si="17"/>
        <v>8</v>
      </c>
      <c r="M113" s="10" t="s">
        <v>106</v>
      </c>
      <c r="N113" s="10" t="str">
        <f>VLOOKUP(H113,特效对应!L:M,2,FALSE)</f>
        <v>buff_06</v>
      </c>
      <c r="O113" s="4" t="str">
        <f t="shared" si="21"/>
        <v>被动格挡lv8</v>
      </c>
      <c r="T113" s="6" t="str">
        <f>IF(_xlfn.IFNA(VLOOKUP(O113,buff!$K:$L,2,FALSE),"")=0,"",_xlfn.IFNA(VLOOKUP(O113,buff!$K:$L,2,FALSE),""))</f>
        <v>200108:100:1:0</v>
      </c>
      <c r="U113" s="6" t="str">
        <f>IF(_xlfn.IFNA(VLOOKUP(P113,buff!$K:$L,2,FALSE),"")=0,"",_xlfn.IFNA(VLOOKUP(P113,buff!$K:$L,2,FALSE),""))</f>
        <v/>
      </c>
      <c r="V113" s="6" t="str">
        <f>IF(_xlfn.IFNA(VLOOKUP(Q113,buff!$K:$L,2,FALSE),"")=0,"",_xlfn.IFNA(VLOOKUP(Q113,buff!$K:$L,2,FALSE),""))</f>
        <v/>
      </c>
      <c r="W113" s="6" t="str">
        <f>IF(_xlfn.IFNA(VLOOKUP(R113,buff!$K:$L,2,FALSE),"")=0,"",_xlfn.IFNA(VLOOKUP(R113,buff!$K:$L,2,FALSE),""))</f>
        <v/>
      </c>
      <c r="X113" s="6" t="str">
        <f>IF(_xlfn.IFNA(VLOOKUP(S113,buff!$K:$L,2,FALSE),"")=0,"",_xlfn.IFNA(VLOOKUP(S113,buff!$K:$L,2,FALSE),""))</f>
        <v/>
      </c>
      <c r="Y113" t="str">
        <f>VLOOKUP($O113,buff!$BN:$CA,buff!BV$1,FALSE)</f>
        <v>格挡率+12</v>
      </c>
      <c r="Z113" t="str">
        <f>VLOOKUP($O113,buff!$BN:$CA,buff!BZ$1,FALSE)</f>
        <v/>
      </c>
    </row>
    <row r="114" spans="1:26" x14ac:dyDescent="0.15">
      <c r="A114" s="8" t="str">
        <f t="shared" si="13"/>
        <v>被动技能6等级9</v>
      </c>
      <c r="B114" s="8">
        <f t="shared" si="18"/>
        <v>6</v>
      </c>
      <c r="C114" s="8">
        <f t="shared" si="20"/>
        <v>9</v>
      </c>
      <c r="E114" s="8">
        <f t="shared" si="14"/>
        <v>100109</v>
      </c>
      <c r="F114" t="str">
        <f t="shared" si="15"/>
        <v>格挡</v>
      </c>
      <c r="G114">
        <v>100109</v>
      </c>
      <c r="H114" s="20" t="str">
        <f t="shared" si="12"/>
        <v>格挡</v>
      </c>
      <c r="I114" s="4" t="str">
        <f t="shared" si="16"/>
        <v>自身格挡率+13</v>
      </c>
      <c r="J114" t="s">
        <v>154</v>
      </c>
      <c r="K114" s="10" t="str">
        <f t="shared" si="22"/>
        <v>200109:100:1:0</v>
      </c>
      <c r="L114" s="10">
        <f t="shared" si="17"/>
        <v>9</v>
      </c>
      <c r="M114" s="10" t="s">
        <v>106</v>
      </c>
      <c r="N114" s="10" t="str">
        <f>VLOOKUP(H114,特效对应!L:M,2,FALSE)</f>
        <v>buff_06</v>
      </c>
      <c r="O114" s="4" t="str">
        <f t="shared" si="21"/>
        <v>被动格挡lv9</v>
      </c>
      <c r="T114" s="6" t="str">
        <f>IF(_xlfn.IFNA(VLOOKUP(O114,buff!$K:$L,2,FALSE),"")=0,"",_xlfn.IFNA(VLOOKUP(O114,buff!$K:$L,2,FALSE),""))</f>
        <v>200109:100:1:0</v>
      </c>
      <c r="U114" s="6" t="str">
        <f>IF(_xlfn.IFNA(VLOOKUP(P114,buff!$K:$L,2,FALSE),"")=0,"",_xlfn.IFNA(VLOOKUP(P114,buff!$K:$L,2,FALSE),""))</f>
        <v/>
      </c>
      <c r="V114" s="6" t="str">
        <f>IF(_xlfn.IFNA(VLOOKUP(Q114,buff!$K:$L,2,FALSE),"")=0,"",_xlfn.IFNA(VLOOKUP(Q114,buff!$K:$L,2,FALSE),""))</f>
        <v/>
      </c>
      <c r="W114" s="6" t="str">
        <f>IF(_xlfn.IFNA(VLOOKUP(R114,buff!$K:$L,2,FALSE),"")=0,"",_xlfn.IFNA(VLOOKUP(R114,buff!$K:$L,2,FALSE),""))</f>
        <v/>
      </c>
      <c r="X114" s="6" t="str">
        <f>IF(_xlfn.IFNA(VLOOKUP(S114,buff!$K:$L,2,FALSE),"")=0,"",_xlfn.IFNA(VLOOKUP(S114,buff!$K:$L,2,FALSE),""))</f>
        <v/>
      </c>
      <c r="Y114" t="str">
        <f>VLOOKUP($O114,buff!$BN:$CA,buff!BV$1,FALSE)</f>
        <v>格挡率+13</v>
      </c>
      <c r="Z114" t="str">
        <f>VLOOKUP($O114,buff!$BN:$CA,buff!BZ$1,FALSE)</f>
        <v/>
      </c>
    </row>
    <row r="115" spans="1:26" x14ac:dyDescent="0.15">
      <c r="A115" s="8" t="str">
        <f t="shared" si="13"/>
        <v>被动技能6等级10</v>
      </c>
      <c r="B115" s="8">
        <f t="shared" si="18"/>
        <v>6</v>
      </c>
      <c r="C115" s="8">
        <f t="shared" si="20"/>
        <v>10</v>
      </c>
      <c r="E115" s="8">
        <f t="shared" si="14"/>
        <v>100110</v>
      </c>
      <c r="F115" t="str">
        <f t="shared" si="15"/>
        <v>格挡</v>
      </c>
      <c r="G115">
        <v>100110</v>
      </c>
      <c r="H115" s="20" t="str">
        <f t="shared" si="12"/>
        <v>格挡</v>
      </c>
      <c r="I115" s="4" t="str">
        <f t="shared" si="16"/>
        <v>自身格挡率+14</v>
      </c>
      <c r="J115" t="s">
        <v>154</v>
      </c>
      <c r="K115" s="10" t="str">
        <f t="shared" si="22"/>
        <v>200110:100:1:0</v>
      </c>
      <c r="L115" s="10">
        <f t="shared" si="17"/>
        <v>10</v>
      </c>
      <c r="M115" s="10" t="s">
        <v>106</v>
      </c>
      <c r="N115" s="10" t="str">
        <f>VLOOKUP(H115,特效对应!L:M,2,FALSE)</f>
        <v>buff_06</v>
      </c>
      <c r="O115" s="4" t="str">
        <f t="shared" si="21"/>
        <v>被动格挡lv10</v>
      </c>
      <c r="T115" s="6" t="str">
        <f>IF(_xlfn.IFNA(VLOOKUP(O115,buff!$K:$L,2,FALSE),"")=0,"",_xlfn.IFNA(VLOOKUP(O115,buff!$K:$L,2,FALSE),""))</f>
        <v>200110:100:1:0</v>
      </c>
      <c r="U115" s="6" t="str">
        <f>IF(_xlfn.IFNA(VLOOKUP(P115,buff!$K:$L,2,FALSE),"")=0,"",_xlfn.IFNA(VLOOKUP(P115,buff!$K:$L,2,FALSE),""))</f>
        <v/>
      </c>
      <c r="V115" s="6" t="str">
        <f>IF(_xlfn.IFNA(VLOOKUP(Q115,buff!$K:$L,2,FALSE),"")=0,"",_xlfn.IFNA(VLOOKUP(Q115,buff!$K:$L,2,FALSE),""))</f>
        <v/>
      </c>
      <c r="W115" s="6" t="str">
        <f>IF(_xlfn.IFNA(VLOOKUP(R115,buff!$K:$L,2,FALSE),"")=0,"",_xlfn.IFNA(VLOOKUP(R115,buff!$K:$L,2,FALSE),""))</f>
        <v/>
      </c>
      <c r="X115" s="6" t="str">
        <f>IF(_xlfn.IFNA(VLOOKUP(S115,buff!$K:$L,2,FALSE),"")=0,"",_xlfn.IFNA(VLOOKUP(S115,buff!$K:$L,2,FALSE),""))</f>
        <v/>
      </c>
      <c r="Y115" t="str">
        <f>VLOOKUP($O115,buff!$BN:$CA,buff!BV$1,FALSE)</f>
        <v>格挡率+14</v>
      </c>
      <c r="Z115" t="str">
        <f>VLOOKUP($O115,buff!$BN:$CA,buff!BZ$1,FALSE)</f>
        <v/>
      </c>
    </row>
    <row r="116" spans="1:26" x14ac:dyDescent="0.15">
      <c r="A116" s="8" t="str">
        <f t="shared" si="13"/>
        <v>被动技能6等级11</v>
      </c>
      <c r="B116" s="8">
        <f t="shared" si="18"/>
        <v>6</v>
      </c>
      <c r="C116" s="8">
        <f t="shared" si="20"/>
        <v>11</v>
      </c>
      <c r="E116" s="8">
        <f t="shared" si="14"/>
        <v>100111</v>
      </c>
      <c r="F116" t="str">
        <f t="shared" si="15"/>
        <v>格挡</v>
      </c>
      <c r="G116">
        <v>100111</v>
      </c>
      <c r="H116" s="20" t="str">
        <f t="shared" si="12"/>
        <v>格挡</v>
      </c>
      <c r="I116" s="4" t="str">
        <f t="shared" si="16"/>
        <v>自身格挡率+15</v>
      </c>
      <c r="J116" t="s">
        <v>154</v>
      </c>
      <c r="K116" s="10" t="str">
        <f t="shared" si="22"/>
        <v>200111:100:1:0</v>
      </c>
      <c r="L116" s="10">
        <f t="shared" si="17"/>
        <v>11</v>
      </c>
      <c r="M116" s="10" t="s">
        <v>106</v>
      </c>
      <c r="N116" s="10" t="str">
        <f>VLOOKUP(H116,特效对应!L:M,2,FALSE)</f>
        <v>buff_06</v>
      </c>
      <c r="O116" s="4" t="str">
        <f t="shared" si="21"/>
        <v>被动格挡lv11</v>
      </c>
      <c r="T116" s="6" t="str">
        <f>IF(_xlfn.IFNA(VLOOKUP(O116,buff!$K:$L,2,FALSE),"")=0,"",_xlfn.IFNA(VLOOKUP(O116,buff!$K:$L,2,FALSE),""))</f>
        <v>200111:100:1:0</v>
      </c>
      <c r="U116" s="6" t="str">
        <f>IF(_xlfn.IFNA(VLOOKUP(P116,buff!$K:$L,2,FALSE),"")=0,"",_xlfn.IFNA(VLOOKUP(P116,buff!$K:$L,2,FALSE),""))</f>
        <v/>
      </c>
      <c r="V116" s="6" t="str">
        <f>IF(_xlfn.IFNA(VLOOKUP(Q116,buff!$K:$L,2,FALSE),"")=0,"",_xlfn.IFNA(VLOOKUP(Q116,buff!$K:$L,2,FALSE),""))</f>
        <v/>
      </c>
      <c r="W116" s="6" t="str">
        <f>IF(_xlfn.IFNA(VLOOKUP(R116,buff!$K:$L,2,FALSE),"")=0,"",_xlfn.IFNA(VLOOKUP(R116,buff!$K:$L,2,FALSE),""))</f>
        <v/>
      </c>
      <c r="X116" s="6" t="str">
        <f>IF(_xlfn.IFNA(VLOOKUP(S116,buff!$K:$L,2,FALSE),"")=0,"",_xlfn.IFNA(VLOOKUP(S116,buff!$K:$L,2,FALSE),""))</f>
        <v/>
      </c>
      <c r="Y116" t="str">
        <f>VLOOKUP($O116,buff!$BN:$CA,buff!BV$1,FALSE)</f>
        <v>格挡率+15</v>
      </c>
      <c r="Z116" t="str">
        <f>VLOOKUP($O116,buff!$BN:$CA,buff!BZ$1,FALSE)</f>
        <v/>
      </c>
    </row>
    <row r="117" spans="1:26" x14ac:dyDescent="0.15">
      <c r="A117" s="8" t="str">
        <f t="shared" si="13"/>
        <v>被动技能6等级12</v>
      </c>
      <c r="B117" s="8">
        <f t="shared" si="18"/>
        <v>6</v>
      </c>
      <c r="C117" s="8">
        <f t="shared" si="20"/>
        <v>12</v>
      </c>
      <c r="E117" s="8">
        <f t="shared" si="14"/>
        <v>100112</v>
      </c>
      <c r="F117" t="str">
        <f t="shared" si="15"/>
        <v>格挡</v>
      </c>
      <c r="G117">
        <v>100112</v>
      </c>
      <c r="H117" s="20" t="str">
        <f t="shared" si="12"/>
        <v>格挡</v>
      </c>
      <c r="I117" s="4" t="str">
        <f t="shared" si="16"/>
        <v>自身格挡率+16</v>
      </c>
      <c r="J117" t="s">
        <v>154</v>
      </c>
      <c r="K117" s="10" t="str">
        <f t="shared" si="22"/>
        <v>200112:100:1:0</v>
      </c>
      <c r="L117" s="10">
        <f t="shared" si="17"/>
        <v>12</v>
      </c>
      <c r="M117" s="10" t="s">
        <v>106</v>
      </c>
      <c r="N117" s="10" t="str">
        <f>VLOOKUP(H117,特效对应!L:M,2,FALSE)</f>
        <v>buff_06</v>
      </c>
      <c r="O117" s="4" t="str">
        <f t="shared" si="21"/>
        <v>被动格挡lv12</v>
      </c>
      <c r="T117" s="6" t="str">
        <f>IF(_xlfn.IFNA(VLOOKUP(O117,buff!$K:$L,2,FALSE),"")=0,"",_xlfn.IFNA(VLOOKUP(O117,buff!$K:$L,2,FALSE),""))</f>
        <v>200112:100:1:0</v>
      </c>
      <c r="U117" s="6" t="str">
        <f>IF(_xlfn.IFNA(VLOOKUP(P117,buff!$K:$L,2,FALSE),"")=0,"",_xlfn.IFNA(VLOOKUP(P117,buff!$K:$L,2,FALSE),""))</f>
        <v/>
      </c>
      <c r="V117" s="6" t="str">
        <f>IF(_xlfn.IFNA(VLOOKUP(Q117,buff!$K:$L,2,FALSE),"")=0,"",_xlfn.IFNA(VLOOKUP(Q117,buff!$K:$L,2,FALSE),""))</f>
        <v/>
      </c>
      <c r="W117" s="6" t="str">
        <f>IF(_xlfn.IFNA(VLOOKUP(R117,buff!$K:$L,2,FALSE),"")=0,"",_xlfn.IFNA(VLOOKUP(R117,buff!$K:$L,2,FALSE),""))</f>
        <v/>
      </c>
      <c r="X117" s="6" t="str">
        <f>IF(_xlfn.IFNA(VLOOKUP(S117,buff!$K:$L,2,FALSE),"")=0,"",_xlfn.IFNA(VLOOKUP(S117,buff!$K:$L,2,FALSE),""))</f>
        <v/>
      </c>
      <c r="Y117" t="str">
        <f>VLOOKUP($O117,buff!$BN:$CA,buff!BV$1,FALSE)</f>
        <v>格挡率+16</v>
      </c>
      <c r="Z117" t="str">
        <f>VLOOKUP($O117,buff!$BN:$CA,buff!BZ$1,FALSE)</f>
        <v/>
      </c>
    </row>
    <row r="118" spans="1:26" x14ac:dyDescent="0.15">
      <c r="A118" s="8" t="str">
        <f t="shared" si="13"/>
        <v>被动技能6等级13</v>
      </c>
      <c r="B118" s="8">
        <f t="shared" si="18"/>
        <v>6</v>
      </c>
      <c r="C118" s="8">
        <f t="shared" si="20"/>
        <v>13</v>
      </c>
      <c r="E118" s="8">
        <f t="shared" si="14"/>
        <v>100113</v>
      </c>
      <c r="F118" t="str">
        <f t="shared" si="15"/>
        <v>格挡</v>
      </c>
      <c r="G118">
        <v>100113</v>
      </c>
      <c r="H118" s="20" t="str">
        <f t="shared" si="12"/>
        <v>格挡</v>
      </c>
      <c r="I118" s="4" t="str">
        <f t="shared" si="16"/>
        <v>自身格挡率+17</v>
      </c>
      <c r="J118" t="s">
        <v>154</v>
      </c>
      <c r="K118" s="10" t="str">
        <f t="shared" si="22"/>
        <v>200113:100:1:0</v>
      </c>
      <c r="L118" s="10">
        <f t="shared" si="17"/>
        <v>13</v>
      </c>
      <c r="M118" s="10" t="s">
        <v>106</v>
      </c>
      <c r="N118" s="10" t="str">
        <f>VLOOKUP(H118,特效对应!L:M,2,FALSE)</f>
        <v>buff_06</v>
      </c>
      <c r="O118" s="4" t="str">
        <f t="shared" si="21"/>
        <v>被动格挡lv13</v>
      </c>
      <c r="T118" s="6" t="str">
        <f>IF(_xlfn.IFNA(VLOOKUP(O118,buff!$K:$L,2,FALSE),"")=0,"",_xlfn.IFNA(VLOOKUP(O118,buff!$K:$L,2,FALSE),""))</f>
        <v>200113:100:1:0</v>
      </c>
      <c r="U118" s="6" t="str">
        <f>IF(_xlfn.IFNA(VLOOKUP(P118,buff!$K:$L,2,FALSE),"")=0,"",_xlfn.IFNA(VLOOKUP(P118,buff!$K:$L,2,FALSE),""))</f>
        <v/>
      </c>
      <c r="V118" s="6" t="str">
        <f>IF(_xlfn.IFNA(VLOOKUP(Q118,buff!$K:$L,2,FALSE),"")=0,"",_xlfn.IFNA(VLOOKUP(Q118,buff!$K:$L,2,FALSE),""))</f>
        <v/>
      </c>
      <c r="W118" s="6" t="str">
        <f>IF(_xlfn.IFNA(VLOOKUP(R118,buff!$K:$L,2,FALSE),"")=0,"",_xlfn.IFNA(VLOOKUP(R118,buff!$K:$L,2,FALSE),""))</f>
        <v/>
      </c>
      <c r="X118" s="6" t="str">
        <f>IF(_xlfn.IFNA(VLOOKUP(S118,buff!$K:$L,2,FALSE),"")=0,"",_xlfn.IFNA(VLOOKUP(S118,buff!$K:$L,2,FALSE),""))</f>
        <v/>
      </c>
      <c r="Y118" t="str">
        <f>VLOOKUP($O118,buff!$BN:$CA,buff!BV$1,FALSE)</f>
        <v>格挡率+17</v>
      </c>
      <c r="Z118" t="str">
        <f>VLOOKUP($O118,buff!$BN:$CA,buff!BZ$1,FALSE)</f>
        <v/>
      </c>
    </row>
    <row r="119" spans="1:26" x14ac:dyDescent="0.15">
      <c r="A119" s="8" t="str">
        <f t="shared" si="13"/>
        <v>被动技能6等级14</v>
      </c>
      <c r="B119" s="8">
        <f t="shared" si="18"/>
        <v>6</v>
      </c>
      <c r="C119" s="8">
        <f t="shared" si="20"/>
        <v>14</v>
      </c>
      <c r="E119" s="8">
        <f t="shared" si="14"/>
        <v>100114</v>
      </c>
      <c r="F119" t="str">
        <f t="shared" si="15"/>
        <v>格挡</v>
      </c>
      <c r="G119">
        <v>100114</v>
      </c>
      <c r="H119" s="20" t="str">
        <f t="shared" si="12"/>
        <v>格挡</v>
      </c>
      <c r="I119" s="4" t="str">
        <f t="shared" si="16"/>
        <v>自身格挡率+18</v>
      </c>
      <c r="J119" t="s">
        <v>154</v>
      </c>
      <c r="K119" s="10" t="str">
        <f t="shared" si="22"/>
        <v>200114:100:1:0</v>
      </c>
      <c r="L119" s="10">
        <f t="shared" si="17"/>
        <v>14</v>
      </c>
      <c r="M119" s="10" t="s">
        <v>106</v>
      </c>
      <c r="N119" s="10" t="str">
        <f>VLOOKUP(H119,特效对应!L:M,2,FALSE)</f>
        <v>buff_06</v>
      </c>
      <c r="O119" s="4" t="str">
        <f t="shared" si="21"/>
        <v>被动格挡lv14</v>
      </c>
      <c r="T119" s="6" t="str">
        <f>IF(_xlfn.IFNA(VLOOKUP(O119,buff!$K:$L,2,FALSE),"")=0,"",_xlfn.IFNA(VLOOKUP(O119,buff!$K:$L,2,FALSE),""))</f>
        <v>200114:100:1:0</v>
      </c>
      <c r="U119" s="6" t="str">
        <f>IF(_xlfn.IFNA(VLOOKUP(P119,buff!$K:$L,2,FALSE),"")=0,"",_xlfn.IFNA(VLOOKUP(P119,buff!$K:$L,2,FALSE),""))</f>
        <v/>
      </c>
      <c r="V119" s="6" t="str">
        <f>IF(_xlfn.IFNA(VLOOKUP(Q119,buff!$K:$L,2,FALSE),"")=0,"",_xlfn.IFNA(VLOOKUP(Q119,buff!$K:$L,2,FALSE),""))</f>
        <v/>
      </c>
      <c r="W119" s="6" t="str">
        <f>IF(_xlfn.IFNA(VLOOKUP(R119,buff!$K:$L,2,FALSE),"")=0,"",_xlfn.IFNA(VLOOKUP(R119,buff!$K:$L,2,FALSE),""))</f>
        <v/>
      </c>
      <c r="X119" s="6" t="str">
        <f>IF(_xlfn.IFNA(VLOOKUP(S119,buff!$K:$L,2,FALSE),"")=0,"",_xlfn.IFNA(VLOOKUP(S119,buff!$K:$L,2,FALSE),""))</f>
        <v/>
      </c>
      <c r="Y119" t="str">
        <f>VLOOKUP($O119,buff!$BN:$CA,buff!BV$1,FALSE)</f>
        <v>格挡率+18</v>
      </c>
      <c r="Z119" t="str">
        <f>VLOOKUP($O119,buff!$BN:$CA,buff!BZ$1,FALSE)</f>
        <v/>
      </c>
    </row>
    <row r="120" spans="1:26" x14ac:dyDescent="0.15">
      <c r="A120" s="8" t="str">
        <f t="shared" si="13"/>
        <v>被动技能6等级15</v>
      </c>
      <c r="B120" s="8">
        <f t="shared" si="18"/>
        <v>6</v>
      </c>
      <c r="C120" s="8">
        <f t="shared" si="20"/>
        <v>15</v>
      </c>
      <c r="E120" s="8">
        <f t="shared" si="14"/>
        <v>100115</v>
      </c>
      <c r="F120" t="str">
        <f t="shared" si="15"/>
        <v>格挡</v>
      </c>
      <c r="G120">
        <v>100115</v>
      </c>
      <c r="H120" s="20" t="str">
        <f t="shared" si="12"/>
        <v>格挡</v>
      </c>
      <c r="I120" s="4" t="str">
        <f t="shared" si="16"/>
        <v>自身格挡率+19</v>
      </c>
      <c r="J120" t="s">
        <v>154</v>
      </c>
      <c r="K120" s="10" t="str">
        <f t="shared" si="22"/>
        <v>200115:100:1:0</v>
      </c>
      <c r="L120" s="10">
        <f t="shared" si="17"/>
        <v>15</v>
      </c>
      <c r="M120" s="10" t="s">
        <v>106</v>
      </c>
      <c r="N120" s="10" t="str">
        <f>VLOOKUP(H120,特效对应!L:M,2,FALSE)</f>
        <v>buff_06</v>
      </c>
      <c r="O120" s="4" t="str">
        <f t="shared" si="21"/>
        <v>被动格挡lv15</v>
      </c>
      <c r="T120" s="6" t="str">
        <f>IF(_xlfn.IFNA(VLOOKUP(O120,buff!$K:$L,2,FALSE),"")=0,"",_xlfn.IFNA(VLOOKUP(O120,buff!$K:$L,2,FALSE),""))</f>
        <v>200115:100:1:0</v>
      </c>
      <c r="U120" s="6" t="str">
        <f>IF(_xlfn.IFNA(VLOOKUP(P120,buff!$K:$L,2,FALSE),"")=0,"",_xlfn.IFNA(VLOOKUP(P120,buff!$K:$L,2,FALSE),""))</f>
        <v/>
      </c>
      <c r="V120" s="6" t="str">
        <f>IF(_xlfn.IFNA(VLOOKUP(Q120,buff!$K:$L,2,FALSE),"")=0,"",_xlfn.IFNA(VLOOKUP(Q120,buff!$K:$L,2,FALSE),""))</f>
        <v/>
      </c>
      <c r="W120" s="6" t="str">
        <f>IF(_xlfn.IFNA(VLOOKUP(R120,buff!$K:$L,2,FALSE),"")=0,"",_xlfn.IFNA(VLOOKUP(R120,buff!$K:$L,2,FALSE),""))</f>
        <v/>
      </c>
      <c r="X120" s="6" t="str">
        <f>IF(_xlfn.IFNA(VLOOKUP(S120,buff!$K:$L,2,FALSE),"")=0,"",_xlfn.IFNA(VLOOKUP(S120,buff!$K:$L,2,FALSE),""))</f>
        <v/>
      </c>
      <c r="Y120" t="str">
        <f>VLOOKUP($O120,buff!$BN:$CA,buff!BV$1,FALSE)</f>
        <v>格挡率+19</v>
      </c>
      <c r="Z120" t="str">
        <f>VLOOKUP($O120,buff!$BN:$CA,buff!BZ$1,FALSE)</f>
        <v/>
      </c>
    </row>
    <row r="121" spans="1:26" x14ac:dyDescent="0.15">
      <c r="A121" s="8" t="str">
        <f t="shared" si="13"/>
        <v>被动技能6等级16</v>
      </c>
      <c r="B121" s="8">
        <f t="shared" si="18"/>
        <v>6</v>
      </c>
      <c r="C121" s="8">
        <f t="shared" si="20"/>
        <v>16</v>
      </c>
      <c r="E121" s="8">
        <f t="shared" si="14"/>
        <v>100116</v>
      </c>
      <c r="F121" t="str">
        <f t="shared" si="15"/>
        <v>格挡</v>
      </c>
      <c r="G121">
        <v>100116</v>
      </c>
      <c r="H121" s="20" t="str">
        <f t="shared" si="12"/>
        <v>格挡</v>
      </c>
      <c r="I121" s="4" t="str">
        <f t="shared" si="16"/>
        <v>自身格挡率+20</v>
      </c>
      <c r="J121" t="s">
        <v>154</v>
      </c>
      <c r="K121" s="10" t="str">
        <f t="shared" si="22"/>
        <v>200116:100:1:0</v>
      </c>
      <c r="L121" s="10">
        <f t="shared" si="17"/>
        <v>16</v>
      </c>
      <c r="M121" s="10" t="s">
        <v>106</v>
      </c>
      <c r="N121" s="10" t="str">
        <f>VLOOKUP(H121,特效对应!L:M,2,FALSE)</f>
        <v>buff_06</v>
      </c>
      <c r="O121" s="4" t="str">
        <f t="shared" si="21"/>
        <v>被动格挡lv16</v>
      </c>
      <c r="T121" s="6" t="str">
        <f>IF(_xlfn.IFNA(VLOOKUP(O121,buff!$K:$L,2,FALSE),"")=0,"",_xlfn.IFNA(VLOOKUP(O121,buff!$K:$L,2,FALSE),""))</f>
        <v>200116:100:1:0</v>
      </c>
      <c r="U121" s="6" t="str">
        <f>IF(_xlfn.IFNA(VLOOKUP(P121,buff!$K:$L,2,FALSE),"")=0,"",_xlfn.IFNA(VLOOKUP(P121,buff!$K:$L,2,FALSE),""))</f>
        <v/>
      </c>
      <c r="V121" s="6" t="str">
        <f>IF(_xlfn.IFNA(VLOOKUP(Q121,buff!$K:$L,2,FALSE),"")=0,"",_xlfn.IFNA(VLOOKUP(Q121,buff!$K:$L,2,FALSE),""))</f>
        <v/>
      </c>
      <c r="W121" s="6" t="str">
        <f>IF(_xlfn.IFNA(VLOOKUP(R121,buff!$K:$L,2,FALSE),"")=0,"",_xlfn.IFNA(VLOOKUP(R121,buff!$K:$L,2,FALSE),""))</f>
        <v/>
      </c>
      <c r="X121" s="6" t="str">
        <f>IF(_xlfn.IFNA(VLOOKUP(S121,buff!$K:$L,2,FALSE),"")=0,"",_xlfn.IFNA(VLOOKUP(S121,buff!$K:$L,2,FALSE),""))</f>
        <v/>
      </c>
      <c r="Y121" t="str">
        <f>VLOOKUP($O121,buff!$BN:$CA,buff!BV$1,FALSE)</f>
        <v>格挡率+20</v>
      </c>
      <c r="Z121" t="str">
        <f>VLOOKUP($O121,buff!$BN:$CA,buff!BZ$1,FALSE)</f>
        <v/>
      </c>
    </row>
    <row r="122" spans="1:26" x14ac:dyDescent="0.15">
      <c r="A122" s="8" t="str">
        <f t="shared" si="13"/>
        <v>被动技能6等级17</v>
      </c>
      <c r="B122" s="8">
        <f t="shared" si="18"/>
        <v>6</v>
      </c>
      <c r="C122" s="8">
        <f t="shared" si="20"/>
        <v>17</v>
      </c>
      <c r="E122" s="8">
        <f t="shared" si="14"/>
        <v>100117</v>
      </c>
      <c r="F122" t="str">
        <f t="shared" si="15"/>
        <v>格挡</v>
      </c>
      <c r="G122">
        <v>100117</v>
      </c>
      <c r="H122" s="20" t="str">
        <f t="shared" si="12"/>
        <v>格挡</v>
      </c>
      <c r="I122" s="4" t="str">
        <f t="shared" si="16"/>
        <v>自身格挡率+21</v>
      </c>
      <c r="J122" t="s">
        <v>154</v>
      </c>
      <c r="K122" s="10" t="str">
        <f t="shared" si="22"/>
        <v>200117:100:1:0</v>
      </c>
      <c r="L122" s="10">
        <f t="shared" si="17"/>
        <v>17</v>
      </c>
      <c r="M122" s="10" t="s">
        <v>106</v>
      </c>
      <c r="N122" s="10" t="str">
        <f>VLOOKUP(H122,特效对应!L:M,2,FALSE)</f>
        <v>buff_06</v>
      </c>
      <c r="O122" s="4" t="str">
        <f t="shared" si="21"/>
        <v>被动格挡lv17</v>
      </c>
      <c r="T122" s="6" t="str">
        <f>IF(_xlfn.IFNA(VLOOKUP(O122,buff!$K:$L,2,FALSE),"")=0,"",_xlfn.IFNA(VLOOKUP(O122,buff!$K:$L,2,FALSE),""))</f>
        <v>200117:100:1:0</v>
      </c>
      <c r="U122" s="6" t="str">
        <f>IF(_xlfn.IFNA(VLOOKUP(P122,buff!$K:$L,2,FALSE),"")=0,"",_xlfn.IFNA(VLOOKUP(P122,buff!$K:$L,2,FALSE),""))</f>
        <v/>
      </c>
      <c r="V122" s="6" t="str">
        <f>IF(_xlfn.IFNA(VLOOKUP(Q122,buff!$K:$L,2,FALSE),"")=0,"",_xlfn.IFNA(VLOOKUP(Q122,buff!$K:$L,2,FALSE),""))</f>
        <v/>
      </c>
      <c r="W122" s="6" t="str">
        <f>IF(_xlfn.IFNA(VLOOKUP(R122,buff!$K:$L,2,FALSE),"")=0,"",_xlfn.IFNA(VLOOKUP(R122,buff!$K:$L,2,FALSE),""))</f>
        <v/>
      </c>
      <c r="X122" s="6" t="str">
        <f>IF(_xlfn.IFNA(VLOOKUP(S122,buff!$K:$L,2,FALSE),"")=0,"",_xlfn.IFNA(VLOOKUP(S122,buff!$K:$L,2,FALSE),""))</f>
        <v/>
      </c>
      <c r="Y122" t="str">
        <f>VLOOKUP($O122,buff!$BN:$CA,buff!BV$1,FALSE)</f>
        <v>格挡率+21</v>
      </c>
      <c r="Z122" t="str">
        <f>VLOOKUP($O122,buff!$BN:$CA,buff!BZ$1,FALSE)</f>
        <v/>
      </c>
    </row>
    <row r="123" spans="1:26" x14ac:dyDescent="0.15">
      <c r="A123" s="8" t="str">
        <f t="shared" si="13"/>
        <v>被动技能6等级18</v>
      </c>
      <c r="B123" s="8">
        <f t="shared" si="18"/>
        <v>6</v>
      </c>
      <c r="C123" s="8">
        <f t="shared" si="20"/>
        <v>18</v>
      </c>
      <c r="E123" s="8">
        <f t="shared" si="14"/>
        <v>100118</v>
      </c>
      <c r="F123" t="str">
        <f t="shared" si="15"/>
        <v>格挡</v>
      </c>
      <c r="G123">
        <v>100118</v>
      </c>
      <c r="H123" s="20" t="str">
        <f t="shared" si="12"/>
        <v>格挡</v>
      </c>
      <c r="I123" s="4" t="str">
        <f t="shared" si="16"/>
        <v>自身格挡率+22</v>
      </c>
      <c r="J123" t="s">
        <v>154</v>
      </c>
      <c r="K123" s="10" t="str">
        <f t="shared" si="22"/>
        <v>200118:100:1:0</v>
      </c>
      <c r="L123" s="10">
        <f t="shared" si="17"/>
        <v>18</v>
      </c>
      <c r="M123" s="10" t="s">
        <v>106</v>
      </c>
      <c r="N123" s="10" t="str">
        <f>VLOOKUP(H123,特效对应!L:M,2,FALSE)</f>
        <v>buff_06</v>
      </c>
      <c r="O123" s="4" t="str">
        <f t="shared" si="21"/>
        <v>被动格挡lv18</v>
      </c>
      <c r="T123" s="6" t="str">
        <f>IF(_xlfn.IFNA(VLOOKUP(O123,buff!$K:$L,2,FALSE),"")=0,"",_xlfn.IFNA(VLOOKUP(O123,buff!$K:$L,2,FALSE),""))</f>
        <v>200118:100:1:0</v>
      </c>
      <c r="U123" s="6" t="str">
        <f>IF(_xlfn.IFNA(VLOOKUP(P123,buff!$K:$L,2,FALSE),"")=0,"",_xlfn.IFNA(VLOOKUP(P123,buff!$K:$L,2,FALSE),""))</f>
        <v/>
      </c>
      <c r="V123" s="6" t="str">
        <f>IF(_xlfn.IFNA(VLOOKUP(Q123,buff!$K:$L,2,FALSE),"")=0,"",_xlfn.IFNA(VLOOKUP(Q123,buff!$K:$L,2,FALSE),""))</f>
        <v/>
      </c>
      <c r="W123" s="6" t="str">
        <f>IF(_xlfn.IFNA(VLOOKUP(R123,buff!$K:$L,2,FALSE),"")=0,"",_xlfn.IFNA(VLOOKUP(R123,buff!$K:$L,2,FALSE),""))</f>
        <v/>
      </c>
      <c r="X123" s="6" t="str">
        <f>IF(_xlfn.IFNA(VLOOKUP(S123,buff!$K:$L,2,FALSE),"")=0,"",_xlfn.IFNA(VLOOKUP(S123,buff!$K:$L,2,FALSE),""))</f>
        <v/>
      </c>
      <c r="Y123" t="str">
        <f>VLOOKUP($O123,buff!$BN:$CA,buff!BV$1,FALSE)</f>
        <v>格挡率+22</v>
      </c>
      <c r="Z123" t="str">
        <f>VLOOKUP($O123,buff!$BN:$CA,buff!BZ$1,FALSE)</f>
        <v/>
      </c>
    </row>
    <row r="124" spans="1:26" x14ac:dyDescent="0.15">
      <c r="A124" s="8" t="str">
        <f t="shared" si="13"/>
        <v>被动技能6等级19</v>
      </c>
      <c r="B124" s="8">
        <f t="shared" si="18"/>
        <v>6</v>
      </c>
      <c r="C124" s="8">
        <f t="shared" si="20"/>
        <v>19</v>
      </c>
      <c r="E124" s="8">
        <f t="shared" si="14"/>
        <v>100119</v>
      </c>
      <c r="F124" t="str">
        <f t="shared" si="15"/>
        <v>格挡</v>
      </c>
      <c r="G124">
        <v>100119</v>
      </c>
      <c r="H124" s="20" t="str">
        <f t="shared" si="12"/>
        <v>格挡</v>
      </c>
      <c r="I124" s="4" t="str">
        <f t="shared" si="16"/>
        <v>自身格挡率+23</v>
      </c>
      <c r="J124" t="s">
        <v>154</v>
      </c>
      <c r="K124" s="10" t="str">
        <f t="shared" si="22"/>
        <v>200119:100:1:0</v>
      </c>
      <c r="L124" s="10">
        <f t="shared" si="17"/>
        <v>19</v>
      </c>
      <c r="M124" s="10" t="s">
        <v>106</v>
      </c>
      <c r="N124" s="10" t="str">
        <f>VLOOKUP(H124,特效对应!L:M,2,FALSE)</f>
        <v>buff_06</v>
      </c>
      <c r="O124" s="4" t="str">
        <f t="shared" si="21"/>
        <v>被动格挡lv19</v>
      </c>
      <c r="T124" s="6" t="str">
        <f>IF(_xlfn.IFNA(VLOOKUP(O124,buff!$K:$L,2,FALSE),"")=0,"",_xlfn.IFNA(VLOOKUP(O124,buff!$K:$L,2,FALSE),""))</f>
        <v>200119:100:1:0</v>
      </c>
      <c r="U124" s="6" t="str">
        <f>IF(_xlfn.IFNA(VLOOKUP(P124,buff!$K:$L,2,FALSE),"")=0,"",_xlfn.IFNA(VLOOKUP(P124,buff!$K:$L,2,FALSE),""))</f>
        <v/>
      </c>
      <c r="V124" s="6" t="str">
        <f>IF(_xlfn.IFNA(VLOOKUP(Q124,buff!$K:$L,2,FALSE),"")=0,"",_xlfn.IFNA(VLOOKUP(Q124,buff!$K:$L,2,FALSE),""))</f>
        <v/>
      </c>
      <c r="W124" s="6" t="str">
        <f>IF(_xlfn.IFNA(VLOOKUP(R124,buff!$K:$L,2,FALSE),"")=0,"",_xlfn.IFNA(VLOOKUP(R124,buff!$K:$L,2,FALSE),""))</f>
        <v/>
      </c>
      <c r="X124" s="6" t="str">
        <f>IF(_xlfn.IFNA(VLOOKUP(S124,buff!$K:$L,2,FALSE),"")=0,"",_xlfn.IFNA(VLOOKUP(S124,buff!$K:$L,2,FALSE),""))</f>
        <v/>
      </c>
      <c r="Y124" t="str">
        <f>VLOOKUP($O124,buff!$BN:$CA,buff!BV$1,FALSE)</f>
        <v>格挡率+23</v>
      </c>
      <c r="Z124" t="str">
        <f>VLOOKUP($O124,buff!$BN:$CA,buff!BZ$1,FALSE)</f>
        <v/>
      </c>
    </row>
    <row r="125" spans="1:26" ht="17" customHeight="1" x14ac:dyDescent="0.15">
      <c r="A125" s="8" t="str">
        <f t="shared" si="13"/>
        <v>被动技能6等级20</v>
      </c>
      <c r="B125" s="8">
        <f t="shared" si="18"/>
        <v>6</v>
      </c>
      <c r="C125" s="8">
        <f t="shared" si="20"/>
        <v>20</v>
      </c>
      <c r="E125" s="8">
        <f t="shared" si="14"/>
        <v>100120</v>
      </c>
      <c r="F125" t="str">
        <f t="shared" si="15"/>
        <v>格挡</v>
      </c>
      <c r="G125">
        <v>100120</v>
      </c>
      <c r="H125" s="20" t="str">
        <f t="shared" si="12"/>
        <v>格挡</v>
      </c>
      <c r="I125" s="4" t="str">
        <f t="shared" si="16"/>
        <v>自身格挡率+24</v>
      </c>
      <c r="J125" t="s">
        <v>154</v>
      </c>
      <c r="K125" s="10" t="str">
        <f t="shared" si="22"/>
        <v>200120:100:1:0</v>
      </c>
      <c r="L125" s="10">
        <f t="shared" si="17"/>
        <v>20</v>
      </c>
      <c r="M125" s="10" t="s">
        <v>106</v>
      </c>
      <c r="N125" s="10" t="str">
        <f>VLOOKUP(H125,特效对应!L:M,2,FALSE)</f>
        <v>buff_06</v>
      </c>
      <c r="O125" s="4" t="str">
        <f t="shared" si="21"/>
        <v>被动格挡lv20</v>
      </c>
      <c r="T125" s="6" t="str">
        <f>IF(_xlfn.IFNA(VLOOKUP(O125,buff!$K:$L,2,FALSE),"")=0,"",_xlfn.IFNA(VLOOKUP(O125,buff!$K:$L,2,FALSE),""))</f>
        <v>200120:100:1:0</v>
      </c>
      <c r="U125" s="6" t="str">
        <f>IF(_xlfn.IFNA(VLOOKUP(P125,buff!$K:$L,2,FALSE),"")=0,"",_xlfn.IFNA(VLOOKUP(P125,buff!$K:$L,2,FALSE),""))</f>
        <v/>
      </c>
      <c r="V125" s="6" t="str">
        <f>IF(_xlfn.IFNA(VLOOKUP(Q125,buff!$K:$L,2,FALSE),"")=0,"",_xlfn.IFNA(VLOOKUP(Q125,buff!$K:$L,2,FALSE),""))</f>
        <v/>
      </c>
      <c r="W125" s="6" t="str">
        <f>IF(_xlfn.IFNA(VLOOKUP(R125,buff!$K:$L,2,FALSE),"")=0,"",_xlfn.IFNA(VLOOKUP(R125,buff!$K:$L,2,FALSE),""))</f>
        <v/>
      </c>
      <c r="X125" s="6" t="str">
        <f>IF(_xlfn.IFNA(VLOOKUP(S125,buff!$K:$L,2,FALSE),"")=0,"",_xlfn.IFNA(VLOOKUP(S125,buff!$K:$L,2,FALSE),""))</f>
        <v/>
      </c>
      <c r="Y125" t="str">
        <f>VLOOKUP($O125,buff!$BN:$CA,buff!BV$1,FALSE)</f>
        <v>格挡率+24</v>
      </c>
      <c r="Z125" t="str">
        <f>VLOOKUP($O125,buff!$BN:$CA,buff!BZ$1,FALSE)</f>
        <v/>
      </c>
    </row>
    <row r="126" spans="1:26" x14ac:dyDescent="0.15">
      <c r="A126" s="8" t="str">
        <f t="shared" si="13"/>
        <v>被动技能7等级1</v>
      </c>
      <c r="B126" s="8">
        <f t="shared" si="18"/>
        <v>7</v>
      </c>
      <c r="C126" s="8">
        <f t="shared" si="20"/>
        <v>1</v>
      </c>
      <c r="E126" s="8">
        <f t="shared" si="14"/>
        <v>100121</v>
      </c>
      <c r="F126" t="str">
        <f t="shared" si="15"/>
        <v>反击</v>
      </c>
      <c r="G126">
        <v>100121</v>
      </c>
      <c r="H126" s="20" t="str">
        <f t="shared" si="12"/>
        <v>反击</v>
      </c>
      <c r="I126" s="4" t="str">
        <f t="shared" si="16"/>
        <v>自身反击率+5</v>
      </c>
      <c r="J126" t="s">
        <v>154</v>
      </c>
      <c r="K126" s="10" t="str">
        <f t="shared" si="22"/>
        <v>200121:100:1:0</v>
      </c>
      <c r="L126" s="10">
        <f t="shared" si="17"/>
        <v>1</v>
      </c>
      <c r="M126" s="10" t="s">
        <v>106</v>
      </c>
      <c r="N126" s="10" t="str">
        <f>VLOOKUP(H126,特效对应!L:M,2,FALSE)</f>
        <v>buff_07</v>
      </c>
      <c r="O126" s="4" t="str">
        <f t="shared" si="21"/>
        <v>被动反击lv1</v>
      </c>
      <c r="T126" s="6" t="str">
        <f>IF(_xlfn.IFNA(VLOOKUP(O126,buff!$K:$L,2,FALSE),"")=0,"",_xlfn.IFNA(VLOOKUP(O126,buff!$K:$L,2,FALSE),""))</f>
        <v>200121:100:1:0</v>
      </c>
      <c r="U126" s="6" t="str">
        <f>IF(_xlfn.IFNA(VLOOKUP(P126,buff!$K:$L,2,FALSE),"")=0,"",_xlfn.IFNA(VLOOKUP(P126,buff!$K:$L,2,FALSE),""))</f>
        <v/>
      </c>
      <c r="V126" s="6" t="str">
        <f>IF(_xlfn.IFNA(VLOOKUP(Q126,buff!$K:$L,2,FALSE),"")=0,"",_xlfn.IFNA(VLOOKUP(Q126,buff!$K:$L,2,FALSE),""))</f>
        <v/>
      </c>
      <c r="W126" s="6" t="str">
        <f>IF(_xlfn.IFNA(VLOOKUP(R126,buff!$K:$L,2,FALSE),"")=0,"",_xlfn.IFNA(VLOOKUP(R126,buff!$K:$L,2,FALSE),""))</f>
        <v/>
      </c>
      <c r="X126" s="6" t="str">
        <f>IF(_xlfn.IFNA(VLOOKUP(S126,buff!$K:$L,2,FALSE),"")=0,"",_xlfn.IFNA(VLOOKUP(S126,buff!$K:$L,2,FALSE),""))</f>
        <v/>
      </c>
      <c r="Y126" t="str">
        <f>VLOOKUP($O126,buff!$BN:$CA,buff!BV$1,FALSE)</f>
        <v>反击率+5</v>
      </c>
      <c r="Z126" t="str">
        <f>VLOOKUP($O126,buff!$BN:$CA,buff!BZ$1,FALSE)</f>
        <v/>
      </c>
    </row>
    <row r="127" spans="1:26" x14ac:dyDescent="0.15">
      <c r="A127" s="8" t="str">
        <f t="shared" si="13"/>
        <v>被动技能7等级2</v>
      </c>
      <c r="B127" s="8">
        <f t="shared" si="18"/>
        <v>7</v>
      </c>
      <c r="C127" s="8">
        <f t="shared" si="20"/>
        <v>2</v>
      </c>
      <c r="E127" s="8">
        <f t="shared" si="14"/>
        <v>100122</v>
      </c>
      <c r="F127" t="str">
        <f t="shared" si="15"/>
        <v>反击</v>
      </c>
      <c r="G127">
        <v>100122</v>
      </c>
      <c r="H127" s="20" t="str">
        <f t="shared" si="12"/>
        <v>反击</v>
      </c>
      <c r="I127" s="4" t="str">
        <f t="shared" si="16"/>
        <v>自身反击率+6</v>
      </c>
      <c r="J127" t="s">
        <v>154</v>
      </c>
      <c r="K127" s="10" t="str">
        <f t="shared" si="22"/>
        <v>200122:100:1:0</v>
      </c>
      <c r="L127" s="10">
        <f t="shared" si="17"/>
        <v>2</v>
      </c>
      <c r="M127" s="10" t="s">
        <v>106</v>
      </c>
      <c r="N127" s="10" t="str">
        <f>VLOOKUP(H127,特效对应!L:M,2,FALSE)</f>
        <v>buff_07</v>
      </c>
      <c r="O127" s="4" t="str">
        <f t="shared" si="21"/>
        <v>被动反击lv2</v>
      </c>
      <c r="T127" s="6" t="str">
        <f>IF(_xlfn.IFNA(VLOOKUP(O127,buff!$K:$L,2,FALSE),"")=0,"",_xlfn.IFNA(VLOOKUP(O127,buff!$K:$L,2,FALSE),""))</f>
        <v>200122:100:1:0</v>
      </c>
      <c r="U127" s="6" t="str">
        <f>IF(_xlfn.IFNA(VLOOKUP(P127,buff!$K:$L,2,FALSE),"")=0,"",_xlfn.IFNA(VLOOKUP(P127,buff!$K:$L,2,FALSE),""))</f>
        <v/>
      </c>
      <c r="V127" s="6" t="str">
        <f>IF(_xlfn.IFNA(VLOOKUP(Q127,buff!$K:$L,2,FALSE),"")=0,"",_xlfn.IFNA(VLOOKUP(Q127,buff!$K:$L,2,FALSE),""))</f>
        <v/>
      </c>
      <c r="W127" s="6" t="str">
        <f>IF(_xlfn.IFNA(VLOOKUP(R127,buff!$K:$L,2,FALSE),"")=0,"",_xlfn.IFNA(VLOOKUP(R127,buff!$K:$L,2,FALSE),""))</f>
        <v/>
      </c>
      <c r="X127" s="6" t="str">
        <f>IF(_xlfn.IFNA(VLOOKUP(S127,buff!$K:$L,2,FALSE),"")=0,"",_xlfn.IFNA(VLOOKUP(S127,buff!$K:$L,2,FALSE),""))</f>
        <v/>
      </c>
      <c r="Y127" t="str">
        <f>VLOOKUP($O127,buff!$BN:$CA,buff!BV$1,FALSE)</f>
        <v>反击率+6</v>
      </c>
      <c r="Z127" t="str">
        <f>VLOOKUP($O127,buff!$BN:$CA,buff!BZ$1,FALSE)</f>
        <v/>
      </c>
    </row>
    <row r="128" spans="1:26" x14ac:dyDescent="0.15">
      <c r="A128" s="8" t="str">
        <f t="shared" si="13"/>
        <v>被动技能7等级3</v>
      </c>
      <c r="B128" s="8">
        <f t="shared" si="18"/>
        <v>7</v>
      </c>
      <c r="C128" s="8">
        <f t="shared" si="20"/>
        <v>3</v>
      </c>
      <c r="E128" s="8">
        <f t="shared" si="14"/>
        <v>100123</v>
      </c>
      <c r="F128" t="str">
        <f t="shared" si="15"/>
        <v>反击</v>
      </c>
      <c r="G128">
        <v>100123</v>
      </c>
      <c r="H128" s="20" t="str">
        <f t="shared" si="12"/>
        <v>反击</v>
      </c>
      <c r="I128" s="4" t="str">
        <f t="shared" si="16"/>
        <v>自身反击率+7</v>
      </c>
      <c r="J128" t="s">
        <v>154</v>
      </c>
      <c r="K128" s="10" t="str">
        <f t="shared" si="22"/>
        <v>200123:100:1:0</v>
      </c>
      <c r="L128" s="10">
        <f t="shared" si="17"/>
        <v>3</v>
      </c>
      <c r="M128" s="10" t="s">
        <v>106</v>
      </c>
      <c r="N128" s="10" t="str">
        <f>VLOOKUP(H128,特效对应!L:M,2,FALSE)</f>
        <v>buff_07</v>
      </c>
      <c r="O128" s="4" t="str">
        <f t="shared" si="21"/>
        <v>被动反击lv3</v>
      </c>
      <c r="T128" s="6" t="str">
        <f>IF(_xlfn.IFNA(VLOOKUP(O128,buff!$K:$L,2,FALSE),"")=0,"",_xlfn.IFNA(VLOOKUP(O128,buff!$K:$L,2,FALSE),""))</f>
        <v>200123:100:1:0</v>
      </c>
      <c r="U128" s="6" t="str">
        <f>IF(_xlfn.IFNA(VLOOKUP(P128,buff!$K:$L,2,FALSE),"")=0,"",_xlfn.IFNA(VLOOKUP(P128,buff!$K:$L,2,FALSE),""))</f>
        <v/>
      </c>
      <c r="V128" s="6" t="str">
        <f>IF(_xlfn.IFNA(VLOOKUP(Q128,buff!$K:$L,2,FALSE),"")=0,"",_xlfn.IFNA(VLOOKUP(Q128,buff!$K:$L,2,FALSE),""))</f>
        <v/>
      </c>
      <c r="W128" s="6" t="str">
        <f>IF(_xlfn.IFNA(VLOOKUP(R128,buff!$K:$L,2,FALSE),"")=0,"",_xlfn.IFNA(VLOOKUP(R128,buff!$K:$L,2,FALSE),""))</f>
        <v/>
      </c>
      <c r="X128" s="6" t="str">
        <f>IF(_xlfn.IFNA(VLOOKUP(S128,buff!$K:$L,2,FALSE),"")=0,"",_xlfn.IFNA(VLOOKUP(S128,buff!$K:$L,2,FALSE),""))</f>
        <v/>
      </c>
      <c r="Y128" t="str">
        <f>VLOOKUP($O128,buff!$BN:$CA,buff!BV$1,FALSE)</f>
        <v>反击率+7</v>
      </c>
      <c r="Z128" t="str">
        <f>VLOOKUP($O128,buff!$BN:$CA,buff!BZ$1,FALSE)</f>
        <v/>
      </c>
    </row>
    <row r="129" spans="1:26" x14ac:dyDescent="0.15">
      <c r="A129" s="8" t="str">
        <f t="shared" si="13"/>
        <v>被动技能7等级4</v>
      </c>
      <c r="B129" s="8">
        <f t="shared" si="18"/>
        <v>7</v>
      </c>
      <c r="C129" s="8">
        <f t="shared" si="20"/>
        <v>4</v>
      </c>
      <c r="E129" s="8">
        <f t="shared" si="14"/>
        <v>100124</v>
      </c>
      <c r="F129" t="str">
        <f t="shared" si="15"/>
        <v>反击</v>
      </c>
      <c r="G129">
        <v>100124</v>
      </c>
      <c r="H129" s="20" t="str">
        <f t="shared" si="12"/>
        <v>反击</v>
      </c>
      <c r="I129" s="4" t="str">
        <f t="shared" si="16"/>
        <v>自身反击率+8</v>
      </c>
      <c r="J129" t="s">
        <v>154</v>
      </c>
      <c r="K129" s="10" t="str">
        <f t="shared" si="22"/>
        <v>200124:100:1:0</v>
      </c>
      <c r="L129" s="10">
        <f t="shared" si="17"/>
        <v>4</v>
      </c>
      <c r="M129" s="10" t="s">
        <v>106</v>
      </c>
      <c r="N129" s="10" t="str">
        <f>VLOOKUP(H129,特效对应!L:M,2,FALSE)</f>
        <v>buff_07</v>
      </c>
      <c r="O129" s="4" t="str">
        <f t="shared" si="21"/>
        <v>被动反击lv4</v>
      </c>
      <c r="T129" s="6" t="str">
        <f>IF(_xlfn.IFNA(VLOOKUP(O129,buff!$K:$L,2,FALSE),"")=0,"",_xlfn.IFNA(VLOOKUP(O129,buff!$K:$L,2,FALSE),""))</f>
        <v>200124:100:1:0</v>
      </c>
      <c r="U129" s="6" t="str">
        <f>IF(_xlfn.IFNA(VLOOKUP(P129,buff!$K:$L,2,FALSE),"")=0,"",_xlfn.IFNA(VLOOKUP(P129,buff!$K:$L,2,FALSE),""))</f>
        <v/>
      </c>
      <c r="V129" s="6" t="str">
        <f>IF(_xlfn.IFNA(VLOOKUP(Q129,buff!$K:$L,2,FALSE),"")=0,"",_xlfn.IFNA(VLOOKUP(Q129,buff!$K:$L,2,FALSE),""))</f>
        <v/>
      </c>
      <c r="W129" s="6" t="str">
        <f>IF(_xlfn.IFNA(VLOOKUP(R129,buff!$K:$L,2,FALSE),"")=0,"",_xlfn.IFNA(VLOOKUP(R129,buff!$K:$L,2,FALSE),""))</f>
        <v/>
      </c>
      <c r="X129" s="6" t="str">
        <f>IF(_xlfn.IFNA(VLOOKUP(S129,buff!$K:$L,2,FALSE),"")=0,"",_xlfn.IFNA(VLOOKUP(S129,buff!$K:$L,2,FALSE),""))</f>
        <v/>
      </c>
      <c r="Y129" t="str">
        <f>VLOOKUP($O129,buff!$BN:$CA,buff!BV$1,FALSE)</f>
        <v>反击率+8</v>
      </c>
      <c r="Z129" t="str">
        <f>VLOOKUP($O129,buff!$BN:$CA,buff!BZ$1,FALSE)</f>
        <v/>
      </c>
    </row>
    <row r="130" spans="1:26" x14ac:dyDescent="0.15">
      <c r="A130" s="8" t="str">
        <f t="shared" si="13"/>
        <v>被动技能7等级5</v>
      </c>
      <c r="B130" s="8">
        <f t="shared" si="18"/>
        <v>7</v>
      </c>
      <c r="C130" s="8">
        <f t="shared" si="20"/>
        <v>5</v>
      </c>
      <c r="E130" s="8">
        <f t="shared" si="14"/>
        <v>100125</v>
      </c>
      <c r="F130" t="str">
        <f t="shared" si="15"/>
        <v>反击</v>
      </c>
      <c r="G130">
        <v>100125</v>
      </c>
      <c r="H130" s="20" t="str">
        <f t="shared" si="12"/>
        <v>反击</v>
      </c>
      <c r="I130" s="4" t="str">
        <f t="shared" si="16"/>
        <v>自身反击率+9</v>
      </c>
      <c r="J130" t="s">
        <v>154</v>
      </c>
      <c r="K130" s="10" t="str">
        <f t="shared" si="22"/>
        <v>200125:100:1:0</v>
      </c>
      <c r="L130" s="10">
        <f t="shared" si="17"/>
        <v>5</v>
      </c>
      <c r="M130" s="10" t="s">
        <v>106</v>
      </c>
      <c r="N130" s="10" t="str">
        <f>VLOOKUP(H130,特效对应!L:M,2,FALSE)</f>
        <v>buff_07</v>
      </c>
      <c r="O130" s="4" t="str">
        <f t="shared" si="21"/>
        <v>被动反击lv5</v>
      </c>
      <c r="T130" s="6" t="str">
        <f>IF(_xlfn.IFNA(VLOOKUP(O130,buff!$K:$L,2,FALSE),"")=0,"",_xlfn.IFNA(VLOOKUP(O130,buff!$K:$L,2,FALSE),""))</f>
        <v>200125:100:1:0</v>
      </c>
      <c r="U130" s="6" t="str">
        <f>IF(_xlfn.IFNA(VLOOKUP(P130,buff!$K:$L,2,FALSE),"")=0,"",_xlfn.IFNA(VLOOKUP(P130,buff!$K:$L,2,FALSE),""))</f>
        <v/>
      </c>
      <c r="V130" s="6" t="str">
        <f>IF(_xlfn.IFNA(VLOOKUP(Q130,buff!$K:$L,2,FALSE),"")=0,"",_xlfn.IFNA(VLOOKUP(Q130,buff!$K:$L,2,FALSE),""))</f>
        <v/>
      </c>
      <c r="W130" s="6" t="str">
        <f>IF(_xlfn.IFNA(VLOOKUP(R130,buff!$K:$L,2,FALSE),"")=0,"",_xlfn.IFNA(VLOOKUP(R130,buff!$K:$L,2,FALSE),""))</f>
        <v/>
      </c>
      <c r="X130" s="6" t="str">
        <f>IF(_xlfn.IFNA(VLOOKUP(S130,buff!$K:$L,2,FALSE),"")=0,"",_xlfn.IFNA(VLOOKUP(S130,buff!$K:$L,2,FALSE),""))</f>
        <v/>
      </c>
      <c r="Y130" t="str">
        <f>VLOOKUP($O130,buff!$BN:$CA,buff!BV$1,FALSE)</f>
        <v>反击率+9</v>
      </c>
      <c r="Z130" t="str">
        <f>VLOOKUP($O130,buff!$BN:$CA,buff!BZ$1,FALSE)</f>
        <v/>
      </c>
    </row>
    <row r="131" spans="1:26" x14ac:dyDescent="0.15">
      <c r="A131" s="8" t="str">
        <f t="shared" si="13"/>
        <v>被动技能7等级6</v>
      </c>
      <c r="B131" s="8">
        <f t="shared" si="18"/>
        <v>7</v>
      </c>
      <c r="C131" s="8">
        <f t="shared" si="20"/>
        <v>6</v>
      </c>
      <c r="E131" s="8">
        <f t="shared" si="14"/>
        <v>100126</v>
      </c>
      <c r="F131" t="str">
        <f t="shared" si="15"/>
        <v>反击</v>
      </c>
      <c r="G131">
        <v>100126</v>
      </c>
      <c r="H131" s="20" t="str">
        <f t="shared" si="12"/>
        <v>反击</v>
      </c>
      <c r="I131" s="4" t="str">
        <f t="shared" si="16"/>
        <v>自身反击率+10</v>
      </c>
      <c r="J131" t="s">
        <v>154</v>
      </c>
      <c r="K131" s="10" t="str">
        <f t="shared" si="22"/>
        <v>200126:100:1:0</v>
      </c>
      <c r="L131" s="10">
        <f t="shared" si="17"/>
        <v>6</v>
      </c>
      <c r="M131" s="10" t="s">
        <v>106</v>
      </c>
      <c r="N131" s="10" t="str">
        <f>VLOOKUP(H131,特效对应!L:M,2,FALSE)</f>
        <v>buff_07</v>
      </c>
      <c r="O131" s="4" t="str">
        <f t="shared" si="21"/>
        <v>被动反击lv6</v>
      </c>
      <c r="T131" s="6" t="str">
        <f>IF(_xlfn.IFNA(VLOOKUP(O131,buff!$K:$L,2,FALSE),"")=0,"",_xlfn.IFNA(VLOOKUP(O131,buff!$K:$L,2,FALSE),""))</f>
        <v>200126:100:1:0</v>
      </c>
      <c r="U131" s="6" t="str">
        <f>IF(_xlfn.IFNA(VLOOKUP(P131,buff!$K:$L,2,FALSE),"")=0,"",_xlfn.IFNA(VLOOKUP(P131,buff!$K:$L,2,FALSE),""))</f>
        <v/>
      </c>
      <c r="V131" s="6" t="str">
        <f>IF(_xlfn.IFNA(VLOOKUP(Q131,buff!$K:$L,2,FALSE),"")=0,"",_xlfn.IFNA(VLOOKUP(Q131,buff!$K:$L,2,FALSE),""))</f>
        <v/>
      </c>
      <c r="W131" s="6" t="str">
        <f>IF(_xlfn.IFNA(VLOOKUP(R131,buff!$K:$L,2,FALSE),"")=0,"",_xlfn.IFNA(VLOOKUP(R131,buff!$K:$L,2,FALSE),""))</f>
        <v/>
      </c>
      <c r="X131" s="6" t="str">
        <f>IF(_xlfn.IFNA(VLOOKUP(S131,buff!$K:$L,2,FALSE),"")=0,"",_xlfn.IFNA(VLOOKUP(S131,buff!$K:$L,2,FALSE),""))</f>
        <v/>
      </c>
      <c r="Y131" t="str">
        <f>VLOOKUP($O131,buff!$BN:$CA,buff!BV$1,FALSE)</f>
        <v>反击率+10</v>
      </c>
      <c r="Z131" t="str">
        <f>VLOOKUP($O131,buff!$BN:$CA,buff!BZ$1,FALSE)</f>
        <v/>
      </c>
    </row>
    <row r="132" spans="1:26" x14ac:dyDescent="0.15">
      <c r="A132" s="8" t="str">
        <f t="shared" si="13"/>
        <v>被动技能7等级7</v>
      </c>
      <c r="B132" s="8">
        <f t="shared" si="18"/>
        <v>7</v>
      </c>
      <c r="C132" s="8">
        <f t="shared" si="20"/>
        <v>7</v>
      </c>
      <c r="E132" s="8">
        <f t="shared" si="14"/>
        <v>100127</v>
      </c>
      <c r="F132" t="str">
        <f t="shared" si="15"/>
        <v>反击</v>
      </c>
      <c r="G132">
        <v>100127</v>
      </c>
      <c r="H132" s="20" t="str">
        <f t="shared" si="12"/>
        <v>反击</v>
      </c>
      <c r="I132" s="4" t="str">
        <f t="shared" si="16"/>
        <v>自身反击率+11</v>
      </c>
      <c r="J132" t="s">
        <v>154</v>
      </c>
      <c r="K132" s="10" t="str">
        <f t="shared" si="22"/>
        <v>200127:100:1:0</v>
      </c>
      <c r="L132" s="10">
        <f t="shared" si="17"/>
        <v>7</v>
      </c>
      <c r="M132" s="10" t="s">
        <v>106</v>
      </c>
      <c r="N132" s="10" t="str">
        <f>VLOOKUP(H132,特效对应!L:M,2,FALSE)</f>
        <v>buff_07</v>
      </c>
      <c r="O132" s="4" t="str">
        <f t="shared" si="21"/>
        <v>被动反击lv7</v>
      </c>
      <c r="T132" s="6" t="str">
        <f>IF(_xlfn.IFNA(VLOOKUP(O132,buff!$K:$L,2,FALSE),"")=0,"",_xlfn.IFNA(VLOOKUP(O132,buff!$K:$L,2,FALSE),""))</f>
        <v>200127:100:1:0</v>
      </c>
      <c r="U132" s="6" t="str">
        <f>IF(_xlfn.IFNA(VLOOKUP(P132,buff!$K:$L,2,FALSE),"")=0,"",_xlfn.IFNA(VLOOKUP(P132,buff!$K:$L,2,FALSE),""))</f>
        <v/>
      </c>
      <c r="V132" s="6" t="str">
        <f>IF(_xlfn.IFNA(VLOOKUP(Q132,buff!$K:$L,2,FALSE),"")=0,"",_xlfn.IFNA(VLOOKUP(Q132,buff!$K:$L,2,FALSE),""))</f>
        <v/>
      </c>
      <c r="W132" s="6" t="str">
        <f>IF(_xlfn.IFNA(VLOOKUP(R132,buff!$K:$L,2,FALSE),"")=0,"",_xlfn.IFNA(VLOOKUP(R132,buff!$K:$L,2,FALSE),""))</f>
        <v/>
      </c>
      <c r="X132" s="6" t="str">
        <f>IF(_xlfn.IFNA(VLOOKUP(S132,buff!$K:$L,2,FALSE),"")=0,"",_xlfn.IFNA(VLOOKUP(S132,buff!$K:$L,2,FALSE),""))</f>
        <v/>
      </c>
      <c r="Y132" t="str">
        <f>VLOOKUP($O132,buff!$BN:$CA,buff!BV$1,FALSE)</f>
        <v>反击率+11</v>
      </c>
      <c r="Z132" t="str">
        <f>VLOOKUP($O132,buff!$BN:$CA,buff!BZ$1,FALSE)</f>
        <v/>
      </c>
    </row>
    <row r="133" spans="1:26" x14ac:dyDescent="0.15">
      <c r="A133" s="8" t="str">
        <f t="shared" si="13"/>
        <v>被动技能7等级8</v>
      </c>
      <c r="B133" s="8">
        <f t="shared" si="18"/>
        <v>7</v>
      </c>
      <c r="C133" s="8">
        <f t="shared" si="20"/>
        <v>8</v>
      </c>
      <c r="E133" s="8">
        <f t="shared" si="14"/>
        <v>100128</v>
      </c>
      <c r="F133" t="str">
        <f t="shared" si="15"/>
        <v>反击</v>
      </c>
      <c r="G133">
        <v>100128</v>
      </c>
      <c r="H133" s="20" t="str">
        <f t="shared" si="12"/>
        <v>反击</v>
      </c>
      <c r="I133" s="4" t="str">
        <f t="shared" si="16"/>
        <v>自身反击率+12</v>
      </c>
      <c r="J133" t="s">
        <v>154</v>
      </c>
      <c r="K133" s="10" t="str">
        <f t="shared" si="22"/>
        <v>200128:100:1:0</v>
      </c>
      <c r="L133" s="10">
        <f t="shared" si="17"/>
        <v>8</v>
      </c>
      <c r="M133" s="10" t="s">
        <v>106</v>
      </c>
      <c r="N133" s="10" t="str">
        <f>VLOOKUP(H133,特效对应!L:M,2,FALSE)</f>
        <v>buff_07</v>
      </c>
      <c r="O133" s="4" t="str">
        <f t="shared" si="21"/>
        <v>被动反击lv8</v>
      </c>
      <c r="T133" s="6" t="str">
        <f>IF(_xlfn.IFNA(VLOOKUP(O133,buff!$K:$L,2,FALSE),"")=0,"",_xlfn.IFNA(VLOOKUP(O133,buff!$K:$L,2,FALSE),""))</f>
        <v>200128:100:1:0</v>
      </c>
      <c r="U133" s="6" t="str">
        <f>IF(_xlfn.IFNA(VLOOKUP(P133,buff!$K:$L,2,FALSE),"")=0,"",_xlfn.IFNA(VLOOKUP(P133,buff!$K:$L,2,FALSE),""))</f>
        <v/>
      </c>
      <c r="V133" s="6" t="str">
        <f>IF(_xlfn.IFNA(VLOOKUP(Q133,buff!$K:$L,2,FALSE),"")=0,"",_xlfn.IFNA(VLOOKUP(Q133,buff!$K:$L,2,FALSE),""))</f>
        <v/>
      </c>
      <c r="W133" s="6" t="str">
        <f>IF(_xlfn.IFNA(VLOOKUP(R133,buff!$K:$L,2,FALSE),"")=0,"",_xlfn.IFNA(VLOOKUP(R133,buff!$K:$L,2,FALSE),""))</f>
        <v/>
      </c>
      <c r="X133" s="6" t="str">
        <f>IF(_xlfn.IFNA(VLOOKUP(S133,buff!$K:$L,2,FALSE),"")=0,"",_xlfn.IFNA(VLOOKUP(S133,buff!$K:$L,2,FALSE),""))</f>
        <v/>
      </c>
      <c r="Y133" t="str">
        <f>VLOOKUP($O133,buff!$BN:$CA,buff!BV$1,FALSE)</f>
        <v>反击率+12</v>
      </c>
      <c r="Z133" t="str">
        <f>VLOOKUP($O133,buff!$BN:$CA,buff!BZ$1,FALSE)</f>
        <v/>
      </c>
    </row>
    <row r="134" spans="1:26" x14ac:dyDescent="0.15">
      <c r="A134" s="8" t="str">
        <f t="shared" si="13"/>
        <v>被动技能7等级9</v>
      </c>
      <c r="B134" s="8">
        <f t="shared" si="18"/>
        <v>7</v>
      </c>
      <c r="C134" s="8">
        <f t="shared" si="20"/>
        <v>9</v>
      </c>
      <c r="E134" s="8">
        <f t="shared" si="14"/>
        <v>100129</v>
      </c>
      <c r="F134" t="str">
        <f t="shared" si="15"/>
        <v>反击</v>
      </c>
      <c r="G134">
        <v>100129</v>
      </c>
      <c r="H134" s="20" t="str">
        <f t="shared" ref="H134:H197" si="23">VLOOKUP(B134,AG:AH,2,FALSE)</f>
        <v>反击</v>
      </c>
      <c r="I134" s="4" t="str">
        <f t="shared" si="16"/>
        <v>自身反击率+13</v>
      </c>
      <c r="J134" t="s">
        <v>154</v>
      </c>
      <c r="K134" s="10" t="str">
        <f t="shared" si="22"/>
        <v>200129:100:1:0</v>
      </c>
      <c r="L134" s="10">
        <f t="shared" si="17"/>
        <v>9</v>
      </c>
      <c r="M134" s="10" t="s">
        <v>106</v>
      </c>
      <c r="N134" s="10" t="str">
        <f>VLOOKUP(H134,特效对应!L:M,2,FALSE)</f>
        <v>buff_07</v>
      </c>
      <c r="O134" s="4" t="str">
        <f t="shared" si="21"/>
        <v>被动反击lv9</v>
      </c>
      <c r="T134" s="6" t="str">
        <f>IF(_xlfn.IFNA(VLOOKUP(O134,buff!$K:$L,2,FALSE),"")=0,"",_xlfn.IFNA(VLOOKUP(O134,buff!$K:$L,2,FALSE),""))</f>
        <v>200129:100:1:0</v>
      </c>
      <c r="U134" s="6" t="str">
        <f>IF(_xlfn.IFNA(VLOOKUP(P134,buff!$K:$L,2,FALSE),"")=0,"",_xlfn.IFNA(VLOOKUP(P134,buff!$K:$L,2,FALSE),""))</f>
        <v/>
      </c>
      <c r="V134" s="6" t="str">
        <f>IF(_xlfn.IFNA(VLOOKUP(Q134,buff!$K:$L,2,FALSE),"")=0,"",_xlfn.IFNA(VLOOKUP(Q134,buff!$K:$L,2,FALSE),""))</f>
        <v/>
      </c>
      <c r="W134" s="6" t="str">
        <f>IF(_xlfn.IFNA(VLOOKUP(R134,buff!$K:$L,2,FALSE),"")=0,"",_xlfn.IFNA(VLOOKUP(R134,buff!$K:$L,2,FALSE),""))</f>
        <v/>
      </c>
      <c r="X134" s="6" t="str">
        <f>IF(_xlfn.IFNA(VLOOKUP(S134,buff!$K:$L,2,FALSE),"")=0,"",_xlfn.IFNA(VLOOKUP(S134,buff!$K:$L,2,FALSE),""))</f>
        <v/>
      </c>
      <c r="Y134" t="str">
        <f>VLOOKUP($O134,buff!$BN:$CA,buff!BV$1,FALSE)</f>
        <v>反击率+13</v>
      </c>
      <c r="Z134" t="str">
        <f>VLOOKUP($O134,buff!$BN:$CA,buff!BZ$1,FALSE)</f>
        <v/>
      </c>
    </row>
    <row r="135" spans="1:26" x14ac:dyDescent="0.15">
      <c r="A135" s="8" t="str">
        <f t="shared" ref="A135:A198" si="24">A$4&amp;B135&amp;A$5&amp;C135</f>
        <v>被动技能7等级10</v>
      </c>
      <c r="B135" s="8">
        <f t="shared" si="18"/>
        <v>7</v>
      </c>
      <c r="C135" s="8">
        <f t="shared" si="20"/>
        <v>10</v>
      </c>
      <c r="E135" s="8">
        <f t="shared" ref="E135:E198" si="25">G135</f>
        <v>100130</v>
      </c>
      <c r="F135" t="str">
        <f t="shared" ref="F135:F198" si="26">H135</f>
        <v>反击</v>
      </c>
      <c r="G135">
        <v>100130</v>
      </c>
      <c r="H135" s="20" t="str">
        <f t="shared" si="23"/>
        <v>反击</v>
      </c>
      <c r="I135" s="4" t="str">
        <f t="shared" ref="I135:I198" si="27">"自身"&amp;Y135&amp;IF(Z135="","",","&amp;Z135)</f>
        <v>自身反击率+14</v>
      </c>
      <c r="J135" t="s">
        <v>154</v>
      </c>
      <c r="K135" s="10" t="str">
        <f t="shared" si="22"/>
        <v>200130:100:1:0</v>
      </c>
      <c r="L135" s="10">
        <f t="shared" ref="L135:L198" si="28">C135</f>
        <v>10</v>
      </c>
      <c r="M135" s="10" t="s">
        <v>106</v>
      </c>
      <c r="N135" s="10" t="str">
        <f>VLOOKUP(H135,特效对应!L:M,2,FALSE)</f>
        <v>buff_07</v>
      </c>
      <c r="O135" s="4" t="str">
        <f t="shared" si="21"/>
        <v>被动反击lv10</v>
      </c>
      <c r="T135" s="6" t="str">
        <f>IF(_xlfn.IFNA(VLOOKUP(O135,buff!$K:$L,2,FALSE),"")=0,"",_xlfn.IFNA(VLOOKUP(O135,buff!$K:$L,2,FALSE),""))</f>
        <v>200130:100:1:0</v>
      </c>
      <c r="U135" s="6" t="str">
        <f>IF(_xlfn.IFNA(VLOOKUP(P135,buff!$K:$L,2,FALSE),"")=0,"",_xlfn.IFNA(VLOOKUP(P135,buff!$K:$L,2,FALSE),""))</f>
        <v/>
      </c>
      <c r="V135" s="6" t="str">
        <f>IF(_xlfn.IFNA(VLOOKUP(Q135,buff!$K:$L,2,FALSE),"")=0,"",_xlfn.IFNA(VLOOKUP(Q135,buff!$K:$L,2,FALSE),""))</f>
        <v/>
      </c>
      <c r="W135" s="6" t="str">
        <f>IF(_xlfn.IFNA(VLOOKUP(R135,buff!$K:$L,2,FALSE),"")=0,"",_xlfn.IFNA(VLOOKUP(R135,buff!$K:$L,2,FALSE),""))</f>
        <v/>
      </c>
      <c r="X135" s="6" t="str">
        <f>IF(_xlfn.IFNA(VLOOKUP(S135,buff!$K:$L,2,FALSE),"")=0,"",_xlfn.IFNA(VLOOKUP(S135,buff!$K:$L,2,FALSE),""))</f>
        <v/>
      </c>
      <c r="Y135" t="str">
        <f>VLOOKUP($O135,buff!$BN:$CA,buff!BV$1,FALSE)</f>
        <v>反击率+14</v>
      </c>
      <c r="Z135" t="str">
        <f>VLOOKUP($O135,buff!$BN:$CA,buff!BZ$1,FALSE)</f>
        <v/>
      </c>
    </row>
    <row r="136" spans="1:26" x14ac:dyDescent="0.15">
      <c r="A136" s="8" t="str">
        <f t="shared" si="24"/>
        <v>被动技能7等级11</v>
      </c>
      <c r="B136" s="8">
        <f t="shared" ref="B136:B199" si="29">IF(C136=1,B135+1,B135)</f>
        <v>7</v>
      </c>
      <c r="C136" s="8">
        <f t="shared" si="20"/>
        <v>11</v>
      </c>
      <c r="E136" s="8">
        <f t="shared" si="25"/>
        <v>100131</v>
      </c>
      <c r="F136" t="str">
        <f t="shared" si="26"/>
        <v>反击</v>
      </c>
      <c r="G136">
        <v>100131</v>
      </c>
      <c r="H136" s="20" t="str">
        <f t="shared" si="23"/>
        <v>反击</v>
      </c>
      <c r="I136" s="4" t="str">
        <f t="shared" si="27"/>
        <v>自身反击率+15</v>
      </c>
      <c r="J136" t="s">
        <v>154</v>
      </c>
      <c r="K136" s="10" t="str">
        <f t="shared" si="22"/>
        <v>200131:100:1:0</v>
      </c>
      <c r="L136" s="10">
        <f t="shared" si="28"/>
        <v>11</v>
      </c>
      <c r="M136" s="10" t="s">
        <v>106</v>
      </c>
      <c r="N136" s="10" t="str">
        <f>VLOOKUP(H136,特效对应!L:M,2,FALSE)</f>
        <v>buff_07</v>
      </c>
      <c r="O136" s="4" t="str">
        <f t="shared" si="21"/>
        <v>被动反击lv11</v>
      </c>
      <c r="T136" s="6" t="str">
        <f>IF(_xlfn.IFNA(VLOOKUP(O136,buff!$K:$L,2,FALSE),"")=0,"",_xlfn.IFNA(VLOOKUP(O136,buff!$K:$L,2,FALSE),""))</f>
        <v>200131:100:1:0</v>
      </c>
      <c r="U136" s="6" t="str">
        <f>IF(_xlfn.IFNA(VLOOKUP(P136,buff!$K:$L,2,FALSE),"")=0,"",_xlfn.IFNA(VLOOKUP(P136,buff!$K:$L,2,FALSE),""))</f>
        <v/>
      </c>
      <c r="V136" s="6" t="str">
        <f>IF(_xlfn.IFNA(VLOOKUP(Q136,buff!$K:$L,2,FALSE),"")=0,"",_xlfn.IFNA(VLOOKUP(Q136,buff!$K:$L,2,FALSE),""))</f>
        <v/>
      </c>
      <c r="W136" s="6" t="str">
        <f>IF(_xlfn.IFNA(VLOOKUP(R136,buff!$K:$L,2,FALSE),"")=0,"",_xlfn.IFNA(VLOOKUP(R136,buff!$K:$L,2,FALSE),""))</f>
        <v/>
      </c>
      <c r="X136" s="6" t="str">
        <f>IF(_xlfn.IFNA(VLOOKUP(S136,buff!$K:$L,2,FALSE),"")=0,"",_xlfn.IFNA(VLOOKUP(S136,buff!$K:$L,2,FALSE),""))</f>
        <v/>
      </c>
      <c r="Y136" t="str">
        <f>VLOOKUP($O136,buff!$BN:$CA,buff!BV$1,FALSE)</f>
        <v>反击率+15</v>
      </c>
      <c r="Z136" t="str">
        <f>VLOOKUP($O136,buff!$BN:$CA,buff!BZ$1,FALSE)</f>
        <v/>
      </c>
    </row>
    <row r="137" spans="1:26" x14ac:dyDescent="0.15">
      <c r="A137" s="8" t="str">
        <f t="shared" si="24"/>
        <v>被动技能7等级12</v>
      </c>
      <c r="B137" s="8">
        <f t="shared" si="29"/>
        <v>7</v>
      </c>
      <c r="C137" s="8">
        <f t="shared" si="20"/>
        <v>12</v>
      </c>
      <c r="E137" s="8">
        <f t="shared" si="25"/>
        <v>100132</v>
      </c>
      <c r="F137" t="str">
        <f t="shared" si="26"/>
        <v>反击</v>
      </c>
      <c r="G137">
        <v>100132</v>
      </c>
      <c r="H137" s="20" t="str">
        <f t="shared" si="23"/>
        <v>反击</v>
      </c>
      <c r="I137" s="4" t="str">
        <f t="shared" si="27"/>
        <v>自身反击率+16</v>
      </c>
      <c r="J137" t="s">
        <v>154</v>
      </c>
      <c r="K137" s="10" t="str">
        <f t="shared" si="22"/>
        <v>200132:100:1:0</v>
      </c>
      <c r="L137" s="10">
        <f t="shared" si="28"/>
        <v>12</v>
      </c>
      <c r="M137" s="10" t="s">
        <v>106</v>
      </c>
      <c r="N137" s="10" t="str">
        <f>VLOOKUP(H137,特效对应!L:M,2,FALSE)</f>
        <v>buff_07</v>
      </c>
      <c r="O137" s="4" t="str">
        <f t="shared" si="21"/>
        <v>被动反击lv12</v>
      </c>
      <c r="T137" s="6" t="str">
        <f>IF(_xlfn.IFNA(VLOOKUP(O137,buff!$K:$L,2,FALSE),"")=0,"",_xlfn.IFNA(VLOOKUP(O137,buff!$K:$L,2,FALSE),""))</f>
        <v>200132:100:1:0</v>
      </c>
      <c r="U137" s="6" t="str">
        <f>IF(_xlfn.IFNA(VLOOKUP(P137,buff!$K:$L,2,FALSE),"")=0,"",_xlfn.IFNA(VLOOKUP(P137,buff!$K:$L,2,FALSE),""))</f>
        <v/>
      </c>
      <c r="V137" s="6" t="str">
        <f>IF(_xlfn.IFNA(VLOOKUP(Q137,buff!$K:$L,2,FALSE),"")=0,"",_xlfn.IFNA(VLOOKUP(Q137,buff!$K:$L,2,FALSE),""))</f>
        <v/>
      </c>
      <c r="W137" s="6" t="str">
        <f>IF(_xlfn.IFNA(VLOOKUP(R137,buff!$K:$L,2,FALSE),"")=0,"",_xlfn.IFNA(VLOOKUP(R137,buff!$K:$L,2,FALSE),""))</f>
        <v/>
      </c>
      <c r="X137" s="6" t="str">
        <f>IF(_xlfn.IFNA(VLOOKUP(S137,buff!$K:$L,2,FALSE),"")=0,"",_xlfn.IFNA(VLOOKUP(S137,buff!$K:$L,2,FALSE),""))</f>
        <v/>
      </c>
      <c r="Y137" t="str">
        <f>VLOOKUP($O137,buff!$BN:$CA,buff!BV$1,FALSE)</f>
        <v>反击率+16</v>
      </c>
      <c r="Z137" t="str">
        <f>VLOOKUP($O137,buff!$BN:$CA,buff!BZ$1,FALSE)</f>
        <v/>
      </c>
    </row>
    <row r="138" spans="1:26" x14ac:dyDescent="0.15">
      <c r="A138" s="8" t="str">
        <f t="shared" si="24"/>
        <v>被动技能7等级13</v>
      </c>
      <c r="B138" s="8">
        <f t="shared" si="29"/>
        <v>7</v>
      </c>
      <c r="C138" s="8">
        <f t="shared" si="20"/>
        <v>13</v>
      </c>
      <c r="E138" s="8">
        <f t="shared" si="25"/>
        <v>100133</v>
      </c>
      <c r="F138" t="str">
        <f t="shared" si="26"/>
        <v>反击</v>
      </c>
      <c r="G138">
        <v>100133</v>
      </c>
      <c r="H138" s="20" t="str">
        <f t="shared" si="23"/>
        <v>反击</v>
      </c>
      <c r="I138" s="4" t="str">
        <f t="shared" si="27"/>
        <v>自身反击率+17</v>
      </c>
      <c r="J138" t="s">
        <v>154</v>
      </c>
      <c r="K138" s="10" t="str">
        <f t="shared" si="22"/>
        <v>200133:100:1:0</v>
      </c>
      <c r="L138" s="10">
        <f t="shared" si="28"/>
        <v>13</v>
      </c>
      <c r="M138" s="10" t="s">
        <v>106</v>
      </c>
      <c r="N138" s="10" t="str">
        <f>VLOOKUP(H138,特效对应!L:M,2,FALSE)</f>
        <v>buff_07</v>
      </c>
      <c r="O138" s="4" t="str">
        <f t="shared" si="21"/>
        <v>被动反击lv13</v>
      </c>
      <c r="T138" s="6" t="str">
        <f>IF(_xlfn.IFNA(VLOOKUP(O138,buff!$K:$L,2,FALSE),"")=0,"",_xlfn.IFNA(VLOOKUP(O138,buff!$K:$L,2,FALSE),""))</f>
        <v>200133:100:1:0</v>
      </c>
      <c r="U138" s="6" t="str">
        <f>IF(_xlfn.IFNA(VLOOKUP(P138,buff!$K:$L,2,FALSE),"")=0,"",_xlfn.IFNA(VLOOKUP(P138,buff!$K:$L,2,FALSE),""))</f>
        <v/>
      </c>
      <c r="V138" s="6" t="str">
        <f>IF(_xlfn.IFNA(VLOOKUP(Q138,buff!$K:$L,2,FALSE),"")=0,"",_xlfn.IFNA(VLOOKUP(Q138,buff!$K:$L,2,FALSE),""))</f>
        <v/>
      </c>
      <c r="W138" s="6" t="str">
        <f>IF(_xlfn.IFNA(VLOOKUP(R138,buff!$K:$L,2,FALSE),"")=0,"",_xlfn.IFNA(VLOOKUP(R138,buff!$K:$L,2,FALSE),""))</f>
        <v/>
      </c>
      <c r="X138" s="6" t="str">
        <f>IF(_xlfn.IFNA(VLOOKUP(S138,buff!$K:$L,2,FALSE),"")=0,"",_xlfn.IFNA(VLOOKUP(S138,buff!$K:$L,2,FALSE),""))</f>
        <v/>
      </c>
      <c r="Y138" t="str">
        <f>VLOOKUP($O138,buff!$BN:$CA,buff!BV$1,FALSE)</f>
        <v>反击率+17</v>
      </c>
      <c r="Z138" t="str">
        <f>VLOOKUP($O138,buff!$BN:$CA,buff!BZ$1,FALSE)</f>
        <v/>
      </c>
    </row>
    <row r="139" spans="1:26" x14ac:dyDescent="0.15">
      <c r="A139" s="8" t="str">
        <f t="shared" si="24"/>
        <v>被动技能7等级14</v>
      </c>
      <c r="B139" s="8">
        <f t="shared" si="29"/>
        <v>7</v>
      </c>
      <c r="C139" s="8">
        <f t="shared" si="20"/>
        <v>14</v>
      </c>
      <c r="E139" s="8">
        <f t="shared" si="25"/>
        <v>100134</v>
      </c>
      <c r="F139" t="str">
        <f t="shared" si="26"/>
        <v>反击</v>
      </c>
      <c r="G139">
        <v>100134</v>
      </c>
      <c r="H139" s="20" t="str">
        <f t="shared" si="23"/>
        <v>反击</v>
      </c>
      <c r="I139" s="4" t="str">
        <f t="shared" si="27"/>
        <v>自身反击率+18</v>
      </c>
      <c r="J139" t="s">
        <v>154</v>
      </c>
      <c r="K139" s="10" t="str">
        <f t="shared" si="22"/>
        <v>200134:100:1:0</v>
      </c>
      <c r="L139" s="10">
        <f t="shared" si="28"/>
        <v>14</v>
      </c>
      <c r="M139" s="10" t="s">
        <v>106</v>
      </c>
      <c r="N139" s="10" t="str">
        <f>VLOOKUP(H139,特效对应!L:M,2,FALSE)</f>
        <v>buff_07</v>
      </c>
      <c r="O139" s="4" t="str">
        <f t="shared" si="21"/>
        <v>被动反击lv14</v>
      </c>
      <c r="T139" s="6" t="str">
        <f>IF(_xlfn.IFNA(VLOOKUP(O139,buff!$K:$L,2,FALSE),"")=0,"",_xlfn.IFNA(VLOOKUP(O139,buff!$K:$L,2,FALSE),""))</f>
        <v>200134:100:1:0</v>
      </c>
      <c r="U139" s="6" t="str">
        <f>IF(_xlfn.IFNA(VLOOKUP(P139,buff!$K:$L,2,FALSE),"")=0,"",_xlfn.IFNA(VLOOKUP(P139,buff!$K:$L,2,FALSE),""))</f>
        <v/>
      </c>
      <c r="V139" s="6" t="str">
        <f>IF(_xlfn.IFNA(VLOOKUP(Q139,buff!$K:$L,2,FALSE),"")=0,"",_xlfn.IFNA(VLOOKUP(Q139,buff!$K:$L,2,FALSE),""))</f>
        <v/>
      </c>
      <c r="W139" s="6" t="str">
        <f>IF(_xlfn.IFNA(VLOOKUP(R139,buff!$K:$L,2,FALSE),"")=0,"",_xlfn.IFNA(VLOOKUP(R139,buff!$K:$L,2,FALSE),""))</f>
        <v/>
      </c>
      <c r="X139" s="6" t="str">
        <f>IF(_xlfn.IFNA(VLOOKUP(S139,buff!$K:$L,2,FALSE),"")=0,"",_xlfn.IFNA(VLOOKUP(S139,buff!$K:$L,2,FALSE),""))</f>
        <v/>
      </c>
      <c r="Y139" t="str">
        <f>VLOOKUP($O139,buff!$BN:$CA,buff!BV$1,FALSE)</f>
        <v>反击率+18</v>
      </c>
      <c r="Z139" t="str">
        <f>VLOOKUP($O139,buff!$BN:$CA,buff!BZ$1,FALSE)</f>
        <v/>
      </c>
    </row>
    <row r="140" spans="1:26" x14ac:dyDescent="0.15">
      <c r="A140" s="8" t="str">
        <f t="shared" si="24"/>
        <v>被动技能7等级15</v>
      </c>
      <c r="B140" s="8">
        <f t="shared" si="29"/>
        <v>7</v>
      </c>
      <c r="C140" s="8">
        <f t="shared" si="20"/>
        <v>15</v>
      </c>
      <c r="E140" s="8">
        <f t="shared" si="25"/>
        <v>100135</v>
      </c>
      <c r="F140" t="str">
        <f t="shared" si="26"/>
        <v>反击</v>
      </c>
      <c r="G140">
        <v>100135</v>
      </c>
      <c r="H140" s="20" t="str">
        <f t="shared" si="23"/>
        <v>反击</v>
      </c>
      <c r="I140" s="4" t="str">
        <f t="shared" si="27"/>
        <v>自身反击率+19</v>
      </c>
      <c r="J140" t="s">
        <v>154</v>
      </c>
      <c r="K140" s="10" t="str">
        <f t="shared" si="22"/>
        <v>200135:100:1:0</v>
      </c>
      <c r="L140" s="10">
        <f t="shared" si="28"/>
        <v>15</v>
      </c>
      <c r="M140" s="10" t="s">
        <v>106</v>
      </c>
      <c r="N140" s="10" t="str">
        <f>VLOOKUP(H140,特效对应!L:M,2,FALSE)</f>
        <v>buff_07</v>
      </c>
      <c r="O140" s="4" t="str">
        <f t="shared" si="21"/>
        <v>被动反击lv15</v>
      </c>
      <c r="T140" s="6" t="str">
        <f>IF(_xlfn.IFNA(VLOOKUP(O140,buff!$K:$L,2,FALSE),"")=0,"",_xlfn.IFNA(VLOOKUP(O140,buff!$K:$L,2,FALSE),""))</f>
        <v>200135:100:1:0</v>
      </c>
      <c r="U140" s="6" t="str">
        <f>IF(_xlfn.IFNA(VLOOKUP(P140,buff!$K:$L,2,FALSE),"")=0,"",_xlfn.IFNA(VLOOKUP(P140,buff!$K:$L,2,FALSE),""))</f>
        <v/>
      </c>
      <c r="V140" s="6" t="str">
        <f>IF(_xlfn.IFNA(VLOOKUP(Q140,buff!$K:$L,2,FALSE),"")=0,"",_xlfn.IFNA(VLOOKUP(Q140,buff!$K:$L,2,FALSE),""))</f>
        <v/>
      </c>
      <c r="W140" s="6" t="str">
        <f>IF(_xlfn.IFNA(VLOOKUP(R140,buff!$K:$L,2,FALSE),"")=0,"",_xlfn.IFNA(VLOOKUP(R140,buff!$K:$L,2,FALSE),""))</f>
        <v/>
      </c>
      <c r="X140" s="6" t="str">
        <f>IF(_xlfn.IFNA(VLOOKUP(S140,buff!$K:$L,2,FALSE),"")=0,"",_xlfn.IFNA(VLOOKUP(S140,buff!$K:$L,2,FALSE),""))</f>
        <v/>
      </c>
      <c r="Y140" t="str">
        <f>VLOOKUP($O140,buff!$BN:$CA,buff!BV$1,FALSE)</f>
        <v>反击率+19</v>
      </c>
      <c r="Z140" t="str">
        <f>VLOOKUP($O140,buff!$BN:$CA,buff!BZ$1,FALSE)</f>
        <v/>
      </c>
    </row>
    <row r="141" spans="1:26" x14ac:dyDescent="0.15">
      <c r="A141" s="8" t="str">
        <f t="shared" si="24"/>
        <v>被动技能7等级16</v>
      </c>
      <c r="B141" s="8">
        <f t="shared" si="29"/>
        <v>7</v>
      </c>
      <c r="C141" s="8">
        <f t="shared" si="20"/>
        <v>16</v>
      </c>
      <c r="E141" s="8">
        <f t="shared" si="25"/>
        <v>100136</v>
      </c>
      <c r="F141" t="str">
        <f t="shared" si="26"/>
        <v>反击</v>
      </c>
      <c r="G141">
        <v>100136</v>
      </c>
      <c r="H141" s="20" t="str">
        <f t="shared" si="23"/>
        <v>反击</v>
      </c>
      <c r="I141" s="4" t="str">
        <f t="shared" si="27"/>
        <v>自身反击率+20</v>
      </c>
      <c r="J141" t="s">
        <v>154</v>
      </c>
      <c r="K141" s="10" t="str">
        <f t="shared" si="22"/>
        <v>200136:100:1:0</v>
      </c>
      <c r="L141" s="10">
        <f t="shared" si="28"/>
        <v>16</v>
      </c>
      <c r="M141" s="10" t="s">
        <v>106</v>
      </c>
      <c r="N141" s="10" t="str">
        <f>VLOOKUP(H141,特效对应!L:M,2,FALSE)</f>
        <v>buff_07</v>
      </c>
      <c r="O141" s="4" t="str">
        <f t="shared" si="21"/>
        <v>被动反击lv16</v>
      </c>
      <c r="T141" s="6" t="str">
        <f>IF(_xlfn.IFNA(VLOOKUP(O141,buff!$K:$L,2,FALSE),"")=0,"",_xlfn.IFNA(VLOOKUP(O141,buff!$K:$L,2,FALSE),""))</f>
        <v>200136:100:1:0</v>
      </c>
      <c r="U141" s="6" t="str">
        <f>IF(_xlfn.IFNA(VLOOKUP(P141,buff!$K:$L,2,FALSE),"")=0,"",_xlfn.IFNA(VLOOKUP(P141,buff!$K:$L,2,FALSE),""))</f>
        <v/>
      </c>
      <c r="V141" s="6" t="str">
        <f>IF(_xlfn.IFNA(VLOOKUP(Q141,buff!$K:$L,2,FALSE),"")=0,"",_xlfn.IFNA(VLOOKUP(Q141,buff!$K:$L,2,FALSE),""))</f>
        <v/>
      </c>
      <c r="W141" s="6" t="str">
        <f>IF(_xlfn.IFNA(VLOOKUP(R141,buff!$K:$L,2,FALSE),"")=0,"",_xlfn.IFNA(VLOOKUP(R141,buff!$K:$L,2,FALSE),""))</f>
        <v/>
      </c>
      <c r="X141" s="6" t="str">
        <f>IF(_xlfn.IFNA(VLOOKUP(S141,buff!$K:$L,2,FALSE),"")=0,"",_xlfn.IFNA(VLOOKUP(S141,buff!$K:$L,2,FALSE),""))</f>
        <v/>
      </c>
      <c r="Y141" t="str">
        <f>VLOOKUP($O141,buff!$BN:$CA,buff!BV$1,FALSE)</f>
        <v>反击率+20</v>
      </c>
      <c r="Z141" t="str">
        <f>VLOOKUP($O141,buff!$BN:$CA,buff!BZ$1,FALSE)</f>
        <v/>
      </c>
    </row>
    <row r="142" spans="1:26" x14ac:dyDescent="0.15">
      <c r="A142" s="8" t="str">
        <f t="shared" si="24"/>
        <v>被动技能7等级17</v>
      </c>
      <c r="B142" s="8">
        <f t="shared" si="29"/>
        <v>7</v>
      </c>
      <c r="C142" s="8">
        <f t="shared" si="20"/>
        <v>17</v>
      </c>
      <c r="E142" s="8">
        <f t="shared" si="25"/>
        <v>100137</v>
      </c>
      <c r="F142" t="str">
        <f t="shared" si="26"/>
        <v>反击</v>
      </c>
      <c r="G142">
        <v>100137</v>
      </c>
      <c r="H142" s="20" t="str">
        <f t="shared" si="23"/>
        <v>反击</v>
      </c>
      <c r="I142" s="4" t="str">
        <f t="shared" si="27"/>
        <v>自身反击率+21</v>
      </c>
      <c r="J142" t="s">
        <v>154</v>
      </c>
      <c r="K142" s="10" t="str">
        <f t="shared" si="22"/>
        <v>200137:100:1:0</v>
      </c>
      <c r="L142" s="10">
        <f t="shared" si="28"/>
        <v>17</v>
      </c>
      <c r="M142" s="10" t="s">
        <v>106</v>
      </c>
      <c r="N142" s="10" t="str">
        <f>VLOOKUP(H142,特效对应!L:M,2,FALSE)</f>
        <v>buff_07</v>
      </c>
      <c r="O142" s="4" t="str">
        <f t="shared" si="21"/>
        <v>被动反击lv17</v>
      </c>
      <c r="T142" s="6" t="str">
        <f>IF(_xlfn.IFNA(VLOOKUP(O142,buff!$K:$L,2,FALSE),"")=0,"",_xlfn.IFNA(VLOOKUP(O142,buff!$K:$L,2,FALSE),""))</f>
        <v>200137:100:1:0</v>
      </c>
      <c r="U142" s="6" t="str">
        <f>IF(_xlfn.IFNA(VLOOKUP(P142,buff!$K:$L,2,FALSE),"")=0,"",_xlfn.IFNA(VLOOKUP(P142,buff!$K:$L,2,FALSE),""))</f>
        <v/>
      </c>
      <c r="V142" s="6" t="str">
        <f>IF(_xlfn.IFNA(VLOOKUP(Q142,buff!$K:$L,2,FALSE),"")=0,"",_xlfn.IFNA(VLOOKUP(Q142,buff!$K:$L,2,FALSE),""))</f>
        <v/>
      </c>
      <c r="W142" s="6" t="str">
        <f>IF(_xlfn.IFNA(VLOOKUP(R142,buff!$K:$L,2,FALSE),"")=0,"",_xlfn.IFNA(VLOOKUP(R142,buff!$K:$L,2,FALSE),""))</f>
        <v/>
      </c>
      <c r="X142" s="6" t="str">
        <f>IF(_xlfn.IFNA(VLOOKUP(S142,buff!$K:$L,2,FALSE),"")=0,"",_xlfn.IFNA(VLOOKUP(S142,buff!$K:$L,2,FALSE),""))</f>
        <v/>
      </c>
      <c r="Y142" t="str">
        <f>VLOOKUP($O142,buff!$BN:$CA,buff!BV$1,FALSE)</f>
        <v>反击率+21</v>
      </c>
      <c r="Z142" t="str">
        <f>VLOOKUP($O142,buff!$BN:$CA,buff!BZ$1,FALSE)</f>
        <v/>
      </c>
    </row>
    <row r="143" spans="1:26" x14ac:dyDescent="0.15">
      <c r="A143" s="8" t="str">
        <f t="shared" si="24"/>
        <v>被动技能7等级18</v>
      </c>
      <c r="B143" s="8">
        <f t="shared" si="29"/>
        <v>7</v>
      </c>
      <c r="C143" s="8">
        <f t="shared" si="20"/>
        <v>18</v>
      </c>
      <c r="E143" s="8">
        <f t="shared" si="25"/>
        <v>100138</v>
      </c>
      <c r="F143" t="str">
        <f t="shared" si="26"/>
        <v>反击</v>
      </c>
      <c r="G143">
        <v>100138</v>
      </c>
      <c r="H143" s="20" t="str">
        <f t="shared" si="23"/>
        <v>反击</v>
      </c>
      <c r="I143" s="4" t="str">
        <f t="shared" si="27"/>
        <v>自身反击率+22</v>
      </c>
      <c r="J143" t="s">
        <v>154</v>
      </c>
      <c r="K143" s="10" t="str">
        <f t="shared" si="22"/>
        <v>200138:100:1:0</v>
      </c>
      <c r="L143" s="10">
        <f t="shared" si="28"/>
        <v>18</v>
      </c>
      <c r="M143" s="10" t="s">
        <v>106</v>
      </c>
      <c r="N143" s="10" t="str">
        <f>VLOOKUP(H143,特效对应!L:M,2,FALSE)</f>
        <v>buff_07</v>
      </c>
      <c r="O143" s="4" t="str">
        <f t="shared" si="21"/>
        <v>被动反击lv18</v>
      </c>
      <c r="T143" s="6" t="str">
        <f>IF(_xlfn.IFNA(VLOOKUP(O143,buff!$K:$L,2,FALSE),"")=0,"",_xlfn.IFNA(VLOOKUP(O143,buff!$K:$L,2,FALSE),""))</f>
        <v>200138:100:1:0</v>
      </c>
      <c r="U143" s="6" t="str">
        <f>IF(_xlfn.IFNA(VLOOKUP(P143,buff!$K:$L,2,FALSE),"")=0,"",_xlfn.IFNA(VLOOKUP(P143,buff!$K:$L,2,FALSE),""))</f>
        <v/>
      </c>
      <c r="V143" s="6" t="str">
        <f>IF(_xlfn.IFNA(VLOOKUP(Q143,buff!$K:$L,2,FALSE),"")=0,"",_xlfn.IFNA(VLOOKUP(Q143,buff!$K:$L,2,FALSE),""))</f>
        <v/>
      </c>
      <c r="W143" s="6" t="str">
        <f>IF(_xlfn.IFNA(VLOOKUP(R143,buff!$K:$L,2,FALSE),"")=0,"",_xlfn.IFNA(VLOOKUP(R143,buff!$K:$L,2,FALSE),""))</f>
        <v/>
      </c>
      <c r="X143" s="6" t="str">
        <f>IF(_xlfn.IFNA(VLOOKUP(S143,buff!$K:$L,2,FALSE),"")=0,"",_xlfn.IFNA(VLOOKUP(S143,buff!$K:$L,2,FALSE),""))</f>
        <v/>
      </c>
      <c r="Y143" t="str">
        <f>VLOOKUP($O143,buff!$BN:$CA,buff!BV$1,FALSE)</f>
        <v>反击率+22</v>
      </c>
      <c r="Z143" t="str">
        <f>VLOOKUP($O143,buff!$BN:$CA,buff!BZ$1,FALSE)</f>
        <v/>
      </c>
    </row>
    <row r="144" spans="1:26" x14ac:dyDescent="0.15">
      <c r="A144" s="8" t="str">
        <f t="shared" si="24"/>
        <v>被动技能7等级19</v>
      </c>
      <c r="B144" s="8">
        <f t="shared" si="29"/>
        <v>7</v>
      </c>
      <c r="C144" s="8">
        <f t="shared" si="20"/>
        <v>19</v>
      </c>
      <c r="E144" s="8">
        <f t="shared" si="25"/>
        <v>100139</v>
      </c>
      <c r="F144" t="str">
        <f t="shared" si="26"/>
        <v>反击</v>
      </c>
      <c r="G144">
        <v>100139</v>
      </c>
      <c r="H144" s="20" t="str">
        <f t="shared" si="23"/>
        <v>反击</v>
      </c>
      <c r="I144" s="4" t="str">
        <f t="shared" si="27"/>
        <v>自身反击率+23</v>
      </c>
      <c r="J144" t="s">
        <v>154</v>
      </c>
      <c r="K144" s="10" t="str">
        <f t="shared" si="22"/>
        <v>200139:100:1:0</v>
      </c>
      <c r="L144" s="10">
        <f t="shared" si="28"/>
        <v>19</v>
      </c>
      <c r="M144" s="10" t="s">
        <v>106</v>
      </c>
      <c r="N144" s="10" t="str">
        <f>VLOOKUP(H144,特效对应!L:M,2,FALSE)</f>
        <v>buff_07</v>
      </c>
      <c r="O144" s="4" t="str">
        <f t="shared" si="21"/>
        <v>被动反击lv19</v>
      </c>
      <c r="T144" s="6" t="str">
        <f>IF(_xlfn.IFNA(VLOOKUP(O144,buff!$K:$L,2,FALSE),"")=0,"",_xlfn.IFNA(VLOOKUP(O144,buff!$K:$L,2,FALSE),""))</f>
        <v>200139:100:1:0</v>
      </c>
      <c r="U144" s="6" t="str">
        <f>IF(_xlfn.IFNA(VLOOKUP(P144,buff!$K:$L,2,FALSE),"")=0,"",_xlfn.IFNA(VLOOKUP(P144,buff!$K:$L,2,FALSE),""))</f>
        <v/>
      </c>
      <c r="V144" s="6" t="str">
        <f>IF(_xlfn.IFNA(VLOOKUP(Q144,buff!$K:$L,2,FALSE),"")=0,"",_xlfn.IFNA(VLOOKUP(Q144,buff!$K:$L,2,FALSE),""))</f>
        <v/>
      </c>
      <c r="W144" s="6" t="str">
        <f>IF(_xlfn.IFNA(VLOOKUP(R144,buff!$K:$L,2,FALSE),"")=0,"",_xlfn.IFNA(VLOOKUP(R144,buff!$K:$L,2,FALSE),""))</f>
        <v/>
      </c>
      <c r="X144" s="6" t="str">
        <f>IF(_xlfn.IFNA(VLOOKUP(S144,buff!$K:$L,2,FALSE),"")=0,"",_xlfn.IFNA(VLOOKUP(S144,buff!$K:$L,2,FALSE),""))</f>
        <v/>
      </c>
      <c r="Y144" t="str">
        <f>VLOOKUP($O144,buff!$BN:$CA,buff!BV$1,FALSE)</f>
        <v>反击率+23</v>
      </c>
      <c r="Z144" t="str">
        <f>VLOOKUP($O144,buff!$BN:$CA,buff!BZ$1,FALSE)</f>
        <v/>
      </c>
    </row>
    <row r="145" spans="1:26" x14ac:dyDescent="0.15">
      <c r="A145" s="8" t="str">
        <f t="shared" si="24"/>
        <v>被动技能7等级20</v>
      </c>
      <c r="B145" s="8">
        <f t="shared" si="29"/>
        <v>7</v>
      </c>
      <c r="C145" s="8">
        <f t="shared" si="20"/>
        <v>20</v>
      </c>
      <c r="E145" s="8">
        <f t="shared" si="25"/>
        <v>100140</v>
      </c>
      <c r="F145" t="str">
        <f t="shared" si="26"/>
        <v>反击</v>
      </c>
      <c r="G145">
        <v>100140</v>
      </c>
      <c r="H145" s="20" t="str">
        <f t="shared" si="23"/>
        <v>反击</v>
      </c>
      <c r="I145" s="4" t="str">
        <f t="shared" si="27"/>
        <v>自身反击率+24</v>
      </c>
      <c r="J145" t="s">
        <v>154</v>
      </c>
      <c r="K145" s="10" t="str">
        <f t="shared" si="22"/>
        <v>200140:100:1:0</v>
      </c>
      <c r="L145" s="10">
        <f t="shared" si="28"/>
        <v>20</v>
      </c>
      <c r="M145" s="10" t="s">
        <v>106</v>
      </c>
      <c r="N145" s="10" t="str">
        <f>VLOOKUP(H145,特效对应!L:M,2,FALSE)</f>
        <v>buff_07</v>
      </c>
      <c r="O145" s="4" t="str">
        <f t="shared" si="21"/>
        <v>被动反击lv20</v>
      </c>
      <c r="T145" s="6" t="str">
        <f>IF(_xlfn.IFNA(VLOOKUP(O145,buff!$K:$L,2,FALSE),"")=0,"",_xlfn.IFNA(VLOOKUP(O145,buff!$K:$L,2,FALSE),""))</f>
        <v>200140:100:1:0</v>
      </c>
      <c r="U145" s="6" t="str">
        <f>IF(_xlfn.IFNA(VLOOKUP(P145,buff!$K:$L,2,FALSE),"")=0,"",_xlfn.IFNA(VLOOKUP(P145,buff!$K:$L,2,FALSE),""))</f>
        <v/>
      </c>
      <c r="V145" s="6" t="str">
        <f>IF(_xlfn.IFNA(VLOOKUP(Q145,buff!$K:$L,2,FALSE),"")=0,"",_xlfn.IFNA(VLOOKUP(Q145,buff!$K:$L,2,FALSE),""))</f>
        <v/>
      </c>
      <c r="W145" s="6" t="str">
        <f>IF(_xlfn.IFNA(VLOOKUP(R145,buff!$K:$L,2,FALSE),"")=0,"",_xlfn.IFNA(VLOOKUP(R145,buff!$K:$L,2,FALSE),""))</f>
        <v/>
      </c>
      <c r="X145" s="6" t="str">
        <f>IF(_xlfn.IFNA(VLOOKUP(S145,buff!$K:$L,2,FALSE),"")=0,"",_xlfn.IFNA(VLOOKUP(S145,buff!$K:$L,2,FALSE),""))</f>
        <v/>
      </c>
      <c r="Y145" t="str">
        <f>VLOOKUP($O145,buff!$BN:$CA,buff!BV$1,FALSE)</f>
        <v>反击率+24</v>
      </c>
      <c r="Z145" t="str">
        <f>VLOOKUP($O145,buff!$BN:$CA,buff!BZ$1,FALSE)</f>
        <v/>
      </c>
    </row>
    <row r="146" spans="1:26" x14ac:dyDescent="0.15">
      <c r="A146" s="8" t="str">
        <f t="shared" si="24"/>
        <v>被动技能8等级1</v>
      </c>
      <c r="B146" s="8">
        <f t="shared" si="29"/>
        <v>8</v>
      </c>
      <c r="C146" s="8">
        <f t="shared" si="20"/>
        <v>1</v>
      </c>
      <c r="E146" s="8">
        <f t="shared" si="25"/>
        <v>100141</v>
      </c>
      <c r="F146" t="str">
        <f t="shared" si="26"/>
        <v>连击</v>
      </c>
      <c r="G146">
        <v>100141</v>
      </c>
      <c r="H146" s="20" t="str">
        <f t="shared" si="23"/>
        <v>连击</v>
      </c>
      <c r="I146" s="4" t="str">
        <f t="shared" si="27"/>
        <v>自身连击率+5</v>
      </c>
      <c r="J146" t="s">
        <v>154</v>
      </c>
      <c r="K146" s="10" t="str">
        <f t="shared" ref="K146:K165" si="30">IF(T146="","",T146)&amp;IF(U146="","","|"&amp;U146)&amp;IF(V146="","","|"&amp;V146)&amp;IF(W146="","","|"&amp;W146)&amp;IF(X146="","","|"&amp;X146)</f>
        <v>200141:100:1:0</v>
      </c>
      <c r="L146" s="10">
        <f t="shared" si="28"/>
        <v>1</v>
      </c>
      <c r="M146" s="10" t="s">
        <v>106</v>
      </c>
      <c r="N146" s="10" t="str">
        <f>VLOOKUP(H146,特效对应!L:M,2,FALSE)</f>
        <v>buff_08</v>
      </c>
      <c r="O146" s="4" t="str">
        <f t="shared" si="21"/>
        <v>被动连击lv1</v>
      </c>
      <c r="T146" s="6" t="str">
        <f>IF(_xlfn.IFNA(VLOOKUP(O146,buff!$K:$L,2,FALSE),"")=0,"",_xlfn.IFNA(VLOOKUP(O146,buff!$K:$L,2,FALSE),""))</f>
        <v>200141:100:1:0</v>
      </c>
      <c r="U146" s="6" t="str">
        <f>IF(_xlfn.IFNA(VLOOKUP(P146,buff!$K:$L,2,FALSE),"")=0,"",_xlfn.IFNA(VLOOKUP(P146,buff!$K:$L,2,FALSE),""))</f>
        <v/>
      </c>
      <c r="V146" s="6" t="str">
        <f>IF(_xlfn.IFNA(VLOOKUP(Q146,buff!$K:$L,2,FALSE),"")=0,"",_xlfn.IFNA(VLOOKUP(Q146,buff!$K:$L,2,FALSE),""))</f>
        <v/>
      </c>
      <c r="W146" s="6" t="str">
        <f>IF(_xlfn.IFNA(VLOOKUP(R146,buff!$K:$L,2,FALSE),"")=0,"",_xlfn.IFNA(VLOOKUP(R146,buff!$K:$L,2,FALSE),""))</f>
        <v/>
      </c>
      <c r="X146" s="6" t="str">
        <f>IF(_xlfn.IFNA(VLOOKUP(S146,buff!$K:$L,2,FALSE),"")=0,"",_xlfn.IFNA(VLOOKUP(S146,buff!$K:$L,2,FALSE),""))</f>
        <v/>
      </c>
      <c r="Y146" t="str">
        <f>VLOOKUP($O146,buff!$BN:$CA,buff!BV$1,FALSE)</f>
        <v>连击率+5</v>
      </c>
      <c r="Z146" t="str">
        <f>VLOOKUP($O146,buff!$BN:$CA,buff!BZ$1,FALSE)</f>
        <v/>
      </c>
    </row>
    <row r="147" spans="1:26" x14ac:dyDescent="0.15">
      <c r="A147" s="8" t="str">
        <f t="shared" si="24"/>
        <v>被动技能8等级2</v>
      </c>
      <c r="B147" s="8">
        <f t="shared" si="29"/>
        <v>8</v>
      </c>
      <c r="C147" s="8">
        <f t="shared" si="20"/>
        <v>2</v>
      </c>
      <c r="E147" s="8">
        <f t="shared" si="25"/>
        <v>100142</v>
      </c>
      <c r="F147" t="str">
        <f t="shared" si="26"/>
        <v>连击</v>
      </c>
      <c r="G147">
        <v>100142</v>
      </c>
      <c r="H147" s="20" t="str">
        <f t="shared" si="23"/>
        <v>连击</v>
      </c>
      <c r="I147" s="4" t="str">
        <f t="shared" si="27"/>
        <v>自身连击率+6</v>
      </c>
      <c r="J147" t="s">
        <v>154</v>
      </c>
      <c r="K147" s="10" t="str">
        <f t="shared" si="30"/>
        <v>200142:100:1:0</v>
      </c>
      <c r="L147" s="10">
        <f t="shared" si="28"/>
        <v>2</v>
      </c>
      <c r="M147" s="10" t="s">
        <v>106</v>
      </c>
      <c r="N147" s="10" t="str">
        <f>VLOOKUP(H147,特效对应!L:M,2,FALSE)</f>
        <v>buff_08</v>
      </c>
      <c r="O147" s="4" t="str">
        <f t="shared" si="21"/>
        <v>被动连击lv2</v>
      </c>
      <c r="T147" s="6" t="str">
        <f>IF(_xlfn.IFNA(VLOOKUP(O147,buff!$K:$L,2,FALSE),"")=0,"",_xlfn.IFNA(VLOOKUP(O147,buff!$K:$L,2,FALSE),""))</f>
        <v>200142:100:1:0</v>
      </c>
      <c r="U147" s="6" t="str">
        <f>IF(_xlfn.IFNA(VLOOKUP(P147,buff!$K:$L,2,FALSE),"")=0,"",_xlfn.IFNA(VLOOKUP(P147,buff!$K:$L,2,FALSE),""))</f>
        <v/>
      </c>
      <c r="V147" s="6" t="str">
        <f>IF(_xlfn.IFNA(VLOOKUP(Q147,buff!$K:$L,2,FALSE),"")=0,"",_xlfn.IFNA(VLOOKUP(Q147,buff!$K:$L,2,FALSE),""))</f>
        <v/>
      </c>
      <c r="W147" s="6" t="str">
        <f>IF(_xlfn.IFNA(VLOOKUP(R147,buff!$K:$L,2,FALSE),"")=0,"",_xlfn.IFNA(VLOOKUP(R147,buff!$K:$L,2,FALSE),""))</f>
        <v/>
      </c>
      <c r="X147" s="6" t="str">
        <f>IF(_xlfn.IFNA(VLOOKUP(S147,buff!$K:$L,2,FALSE),"")=0,"",_xlfn.IFNA(VLOOKUP(S147,buff!$K:$L,2,FALSE),""))</f>
        <v/>
      </c>
      <c r="Y147" t="str">
        <f>VLOOKUP($O147,buff!$BN:$CA,buff!BV$1,FALSE)</f>
        <v>连击率+6</v>
      </c>
      <c r="Z147" t="str">
        <f>VLOOKUP($O147,buff!$BN:$CA,buff!BZ$1,FALSE)</f>
        <v/>
      </c>
    </row>
    <row r="148" spans="1:26" x14ac:dyDescent="0.15">
      <c r="A148" s="8" t="str">
        <f t="shared" si="24"/>
        <v>被动技能8等级3</v>
      </c>
      <c r="B148" s="8">
        <f t="shared" si="29"/>
        <v>8</v>
      </c>
      <c r="C148" s="8">
        <f t="shared" si="20"/>
        <v>3</v>
      </c>
      <c r="E148" s="8">
        <f t="shared" si="25"/>
        <v>100143</v>
      </c>
      <c r="F148" t="str">
        <f t="shared" si="26"/>
        <v>连击</v>
      </c>
      <c r="G148">
        <v>100143</v>
      </c>
      <c r="H148" s="20" t="str">
        <f t="shared" si="23"/>
        <v>连击</v>
      </c>
      <c r="I148" s="4" t="str">
        <f t="shared" si="27"/>
        <v>自身连击率+7</v>
      </c>
      <c r="J148" t="s">
        <v>154</v>
      </c>
      <c r="K148" s="10" t="str">
        <f t="shared" si="30"/>
        <v>200143:100:1:0</v>
      </c>
      <c r="L148" s="10">
        <f t="shared" si="28"/>
        <v>3</v>
      </c>
      <c r="M148" s="10" t="s">
        <v>106</v>
      </c>
      <c r="N148" s="10" t="str">
        <f>VLOOKUP(H148,特效对应!L:M,2,FALSE)</f>
        <v>buff_08</v>
      </c>
      <c r="O148" s="4" t="str">
        <f t="shared" si="21"/>
        <v>被动连击lv3</v>
      </c>
      <c r="T148" s="6" t="str">
        <f>IF(_xlfn.IFNA(VLOOKUP(O148,buff!$K:$L,2,FALSE),"")=0,"",_xlfn.IFNA(VLOOKUP(O148,buff!$K:$L,2,FALSE),""))</f>
        <v>200143:100:1:0</v>
      </c>
      <c r="U148" s="6" t="str">
        <f>IF(_xlfn.IFNA(VLOOKUP(P148,buff!$K:$L,2,FALSE),"")=0,"",_xlfn.IFNA(VLOOKUP(P148,buff!$K:$L,2,FALSE),""))</f>
        <v/>
      </c>
      <c r="V148" s="6" t="str">
        <f>IF(_xlfn.IFNA(VLOOKUP(Q148,buff!$K:$L,2,FALSE),"")=0,"",_xlfn.IFNA(VLOOKUP(Q148,buff!$K:$L,2,FALSE),""))</f>
        <v/>
      </c>
      <c r="W148" s="6" t="str">
        <f>IF(_xlfn.IFNA(VLOOKUP(R148,buff!$K:$L,2,FALSE),"")=0,"",_xlfn.IFNA(VLOOKUP(R148,buff!$K:$L,2,FALSE),""))</f>
        <v/>
      </c>
      <c r="X148" s="6" t="str">
        <f>IF(_xlfn.IFNA(VLOOKUP(S148,buff!$K:$L,2,FALSE),"")=0,"",_xlfn.IFNA(VLOOKUP(S148,buff!$K:$L,2,FALSE),""))</f>
        <v/>
      </c>
      <c r="Y148" t="str">
        <f>VLOOKUP($O148,buff!$BN:$CA,buff!BV$1,FALSE)</f>
        <v>连击率+7</v>
      </c>
      <c r="Z148" t="str">
        <f>VLOOKUP($O148,buff!$BN:$CA,buff!BZ$1,FALSE)</f>
        <v/>
      </c>
    </row>
    <row r="149" spans="1:26" x14ac:dyDescent="0.15">
      <c r="A149" s="8" t="str">
        <f t="shared" si="24"/>
        <v>被动技能8等级4</v>
      </c>
      <c r="B149" s="8">
        <f t="shared" si="29"/>
        <v>8</v>
      </c>
      <c r="C149" s="8">
        <f t="shared" si="20"/>
        <v>4</v>
      </c>
      <c r="E149" s="8">
        <f t="shared" si="25"/>
        <v>100144</v>
      </c>
      <c r="F149" t="str">
        <f t="shared" si="26"/>
        <v>连击</v>
      </c>
      <c r="G149">
        <v>100144</v>
      </c>
      <c r="H149" s="20" t="str">
        <f t="shared" si="23"/>
        <v>连击</v>
      </c>
      <c r="I149" s="4" t="str">
        <f t="shared" si="27"/>
        <v>自身连击率+8</v>
      </c>
      <c r="J149" t="s">
        <v>154</v>
      </c>
      <c r="K149" s="10" t="str">
        <f t="shared" si="30"/>
        <v>200144:100:1:0</v>
      </c>
      <c r="L149" s="10">
        <f t="shared" si="28"/>
        <v>4</v>
      </c>
      <c r="M149" s="10" t="s">
        <v>106</v>
      </c>
      <c r="N149" s="10" t="str">
        <f>VLOOKUP(H149,特效对应!L:M,2,FALSE)</f>
        <v>buff_08</v>
      </c>
      <c r="O149" s="4" t="str">
        <f t="shared" si="21"/>
        <v>被动连击lv4</v>
      </c>
      <c r="T149" s="6" t="str">
        <f>IF(_xlfn.IFNA(VLOOKUP(O149,buff!$K:$L,2,FALSE),"")=0,"",_xlfn.IFNA(VLOOKUP(O149,buff!$K:$L,2,FALSE),""))</f>
        <v>200144:100:1:0</v>
      </c>
      <c r="U149" s="6" t="str">
        <f>IF(_xlfn.IFNA(VLOOKUP(P149,buff!$K:$L,2,FALSE),"")=0,"",_xlfn.IFNA(VLOOKUP(P149,buff!$K:$L,2,FALSE),""))</f>
        <v/>
      </c>
      <c r="V149" s="6" t="str">
        <f>IF(_xlfn.IFNA(VLOOKUP(Q149,buff!$K:$L,2,FALSE),"")=0,"",_xlfn.IFNA(VLOOKUP(Q149,buff!$K:$L,2,FALSE),""))</f>
        <v/>
      </c>
      <c r="W149" s="6" t="str">
        <f>IF(_xlfn.IFNA(VLOOKUP(R149,buff!$K:$L,2,FALSE),"")=0,"",_xlfn.IFNA(VLOOKUP(R149,buff!$K:$L,2,FALSE),""))</f>
        <v/>
      </c>
      <c r="X149" s="6" t="str">
        <f>IF(_xlfn.IFNA(VLOOKUP(S149,buff!$K:$L,2,FALSE),"")=0,"",_xlfn.IFNA(VLOOKUP(S149,buff!$K:$L,2,FALSE),""))</f>
        <v/>
      </c>
      <c r="Y149" t="str">
        <f>VLOOKUP($O149,buff!$BN:$CA,buff!BV$1,FALSE)</f>
        <v>连击率+8</v>
      </c>
      <c r="Z149" t="str">
        <f>VLOOKUP($O149,buff!$BN:$CA,buff!BZ$1,FALSE)</f>
        <v/>
      </c>
    </row>
    <row r="150" spans="1:26" x14ac:dyDescent="0.15">
      <c r="A150" s="8" t="str">
        <f t="shared" si="24"/>
        <v>被动技能8等级5</v>
      </c>
      <c r="B150" s="8">
        <f t="shared" si="29"/>
        <v>8</v>
      </c>
      <c r="C150" s="8">
        <f t="shared" si="20"/>
        <v>5</v>
      </c>
      <c r="E150" s="8">
        <f t="shared" si="25"/>
        <v>100145</v>
      </c>
      <c r="F150" t="str">
        <f t="shared" si="26"/>
        <v>连击</v>
      </c>
      <c r="G150">
        <v>100145</v>
      </c>
      <c r="H150" s="20" t="str">
        <f t="shared" si="23"/>
        <v>连击</v>
      </c>
      <c r="I150" s="4" t="str">
        <f t="shared" si="27"/>
        <v>自身连击率+9</v>
      </c>
      <c r="J150" t="s">
        <v>154</v>
      </c>
      <c r="K150" s="10" t="str">
        <f t="shared" si="30"/>
        <v>200145:100:1:0</v>
      </c>
      <c r="L150" s="10">
        <f t="shared" si="28"/>
        <v>5</v>
      </c>
      <c r="M150" s="10" t="s">
        <v>106</v>
      </c>
      <c r="N150" s="10" t="str">
        <f>VLOOKUP(H150,特效对应!L:M,2,FALSE)</f>
        <v>buff_08</v>
      </c>
      <c r="O150" s="4" t="str">
        <f t="shared" si="21"/>
        <v>被动连击lv5</v>
      </c>
      <c r="T150" s="6" t="str">
        <f>IF(_xlfn.IFNA(VLOOKUP(O150,buff!$K:$L,2,FALSE),"")=0,"",_xlfn.IFNA(VLOOKUP(O150,buff!$K:$L,2,FALSE),""))</f>
        <v>200145:100:1:0</v>
      </c>
      <c r="U150" s="6" t="str">
        <f>IF(_xlfn.IFNA(VLOOKUP(P150,buff!$K:$L,2,FALSE),"")=0,"",_xlfn.IFNA(VLOOKUP(P150,buff!$K:$L,2,FALSE),""))</f>
        <v/>
      </c>
      <c r="V150" s="6" t="str">
        <f>IF(_xlfn.IFNA(VLOOKUP(Q150,buff!$K:$L,2,FALSE),"")=0,"",_xlfn.IFNA(VLOOKUP(Q150,buff!$K:$L,2,FALSE),""))</f>
        <v/>
      </c>
      <c r="W150" s="6" t="str">
        <f>IF(_xlfn.IFNA(VLOOKUP(R150,buff!$K:$L,2,FALSE),"")=0,"",_xlfn.IFNA(VLOOKUP(R150,buff!$K:$L,2,FALSE),""))</f>
        <v/>
      </c>
      <c r="X150" s="6" t="str">
        <f>IF(_xlfn.IFNA(VLOOKUP(S150,buff!$K:$L,2,FALSE),"")=0,"",_xlfn.IFNA(VLOOKUP(S150,buff!$K:$L,2,FALSE),""))</f>
        <v/>
      </c>
      <c r="Y150" t="str">
        <f>VLOOKUP($O150,buff!$BN:$CA,buff!BV$1,FALSE)</f>
        <v>连击率+9</v>
      </c>
      <c r="Z150" t="str">
        <f>VLOOKUP($O150,buff!$BN:$CA,buff!BZ$1,FALSE)</f>
        <v/>
      </c>
    </row>
    <row r="151" spans="1:26" x14ac:dyDescent="0.15">
      <c r="A151" s="8" t="str">
        <f t="shared" si="24"/>
        <v>被动技能8等级6</v>
      </c>
      <c r="B151" s="8">
        <f t="shared" si="29"/>
        <v>8</v>
      </c>
      <c r="C151" s="8">
        <f t="shared" ref="C151:C214" si="31">IF(C150=C$4,1,C150+1)</f>
        <v>6</v>
      </c>
      <c r="E151" s="8">
        <f t="shared" si="25"/>
        <v>100146</v>
      </c>
      <c r="F151" t="str">
        <f t="shared" si="26"/>
        <v>连击</v>
      </c>
      <c r="G151">
        <v>100146</v>
      </c>
      <c r="H151" s="20" t="str">
        <f t="shared" si="23"/>
        <v>连击</v>
      </c>
      <c r="I151" s="4" t="str">
        <f t="shared" si="27"/>
        <v>自身连击率+10</v>
      </c>
      <c r="J151" t="s">
        <v>154</v>
      </c>
      <c r="K151" s="10" t="str">
        <f t="shared" si="30"/>
        <v>200146:100:1:0</v>
      </c>
      <c r="L151" s="10">
        <f t="shared" si="28"/>
        <v>6</v>
      </c>
      <c r="M151" s="10" t="s">
        <v>106</v>
      </c>
      <c r="N151" s="10" t="str">
        <f>VLOOKUP(H151,特效对应!L:M,2,FALSE)</f>
        <v>buff_08</v>
      </c>
      <c r="O151" s="4" t="str">
        <f t="shared" si="21"/>
        <v>被动连击lv6</v>
      </c>
      <c r="T151" s="6" t="str">
        <f>IF(_xlfn.IFNA(VLOOKUP(O151,buff!$K:$L,2,FALSE),"")=0,"",_xlfn.IFNA(VLOOKUP(O151,buff!$K:$L,2,FALSE),""))</f>
        <v>200146:100:1:0</v>
      </c>
      <c r="U151" s="6" t="str">
        <f>IF(_xlfn.IFNA(VLOOKUP(P151,buff!$K:$L,2,FALSE),"")=0,"",_xlfn.IFNA(VLOOKUP(P151,buff!$K:$L,2,FALSE),""))</f>
        <v/>
      </c>
      <c r="V151" s="6" t="str">
        <f>IF(_xlfn.IFNA(VLOOKUP(Q151,buff!$K:$L,2,FALSE),"")=0,"",_xlfn.IFNA(VLOOKUP(Q151,buff!$K:$L,2,FALSE),""))</f>
        <v/>
      </c>
      <c r="W151" s="6" t="str">
        <f>IF(_xlfn.IFNA(VLOOKUP(R151,buff!$K:$L,2,FALSE),"")=0,"",_xlfn.IFNA(VLOOKUP(R151,buff!$K:$L,2,FALSE),""))</f>
        <v/>
      </c>
      <c r="X151" s="6" t="str">
        <f>IF(_xlfn.IFNA(VLOOKUP(S151,buff!$K:$L,2,FALSE),"")=0,"",_xlfn.IFNA(VLOOKUP(S151,buff!$K:$L,2,FALSE),""))</f>
        <v/>
      </c>
      <c r="Y151" t="str">
        <f>VLOOKUP($O151,buff!$BN:$CA,buff!BV$1,FALSE)</f>
        <v>连击率+10</v>
      </c>
      <c r="Z151" t="str">
        <f>VLOOKUP($O151,buff!$BN:$CA,buff!BZ$1,FALSE)</f>
        <v/>
      </c>
    </row>
    <row r="152" spans="1:26" x14ac:dyDescent="0.15">
      <c r="A152" s="8" t="str">
        <f t="shared" si="24"/>
        <v>被动技能8等级7</v>
      </c>
      <c r="B152" s="8">
        <f t="shared" si="29"/>
        <v>8</v>
      </c>
      <c r="C152" s="8">
        <f t="shared" si="31"/>
        <v>7</v>
      </c>
      <c r="E152" s="8">
        <f t="shared" si="25"/>
        <v>100147</v>
      </c>
      <c r="F152" t="str">
        <f t="shared" si="26"/>
        <v>连击</v>
      </c>
      <c r="G152">
        <v>100147</v>
      </c>
      <c r="H152" s="20" t="str">
        <f t="shared" si="23"/>
        <v>连击</v>
      </c>
      <c r="I152" s="4" t="str">
        <f t="shared" si="27"/>
        <v>自身连击率+11</v>
      </c>
      <c r="J152" t="s">
        <v>154</v>
      </c>
      <c r="K152" s="10" t="str">
        <f t="shared" si="30"/>
        <v>200147:100:1:0</v>
      </c>
      <c r="L152" s="10">
        <f t="shared" si="28"/>
        <v>7</v>
      </c>
      <c r="M152" s="10" t="s">
        <v>106</v>
      </c>
      <c r="N152" s="10" t="str">
        <f>VLOOKUP(H152,特效对应!L:M,2,FALSE)</f>
        <v>buff_08</v>
      </c>
      <c r="O152" s="4" t="str">
        <f t="shared" si="21"/>
        <v>被动连击lv7</v>
      </c>
      <c r="T152" s="6" t="str">
        <f>IF(_xlfn.IFNA(VLOOKUP(O152,buff!$K:$L,2,FALSE),"")=0,"",_xlfn.IFNA(VLOOKUP(O152,buff!$K:$L,2,FALSE),""))</f>
        <v>200147:100:1:0</v>
      </c>
      <c r="U152" s="6" t="str">
        <f>IF(_xlfn.IFNA(VLOOKUP(P152,buff!$K:$L,2,FALSE),"")=0,"",_xlfn.IFNA(VLOOKUP(P152,buff!$K:$L,2,FALSE),""))</f>
        <v/>
      </c>
      <c r="V152" s="6" t="str">
        <f>IF(_xlfn.IFNA(VLOOKUP(Q152,buff!$K:$L,2,FALSE),"")=0,"",_xlfn.IFNA(VLOOKUP(Q152,buff!$K:$L,2,FALSE),""))</f>
        <v/>
      </c>
      <c r="W152" s="6" t="str">
        <f>IF(_xlfn.IFNA(VLOOKUP(R152,buff!$K:$L,2,FALSE),"")=0,"",_xlfn.IFNA(VLOOKUP(R152,buff!$K:$L,2,FALSE),""))</f>
        <v/>
      </c>
      <c r="X152" s="6" t="str">
        <f>IF(_xlfn.IFNA(VLOOKUP(S152,buff!$K:$L,2,FALSE),"")=0,"",_xlfn.IFNA(VLOOKUP(S152,buff!$K:$L,2,FALSE),""))</f>
        <v/>
      </c>
      <c r="Y152" t="str">
        <f>VLOOKUP($O152,buff!$BN:$CA,buff!BV$1,FALSE)</f>
        <v>连击率+11</v>
      </c>
      <c r="Z152" t="str">
        <f>VLOOKUP($O152,buff!$BN:$CA,buff!BZ$1,FALSE)</f>
        <v/>
      </c>
    </row>
    <row r="153" spans="1:26" x14ac:dyDescent="0.15">
      <c r="A153" s="8" t="str">
        <f t="shared" si="24"/>
        <v>被动技能8等级8</v>
      </c>
      <c r="B153" s="8">
        <f t="shared" si="29"/>
        <v>8</v>
      </c>
      <c r="C153" s="8">
        <f t="shared" si="31"/>
        <v>8</v>
      </c>
      <c r="E153" s="8">
        <f t="shared" si="25"/>
        <v>100148</v>
      </c>
      <c r="F153" t="str">
        <f t="shared" si="26"/>
        <v>连击</v>
      </c>
      <c r="G153">
        <v>100148</v>
      </c>
      <c r="H153" s="20" t="str">
        <f t="shared" si="23"/>
        <v>连击</v>
      </c>
      <c r="I153" s="4" t="str">
        <f t="shared" si="27"/>
        <v>自身连击率+12</v>
      </c>
      <c r="J153" t="s">
        <v>154</v>
      </c>
      <c r="K153" s="10" t="str">
        <f t="shared" si="30"/>
        <v>200148:100:1:0</v>
      </c>
      <c r="L153" s="10">
        <f t="shared" si="28"/>
        <v>8</v>
      </c>
      <c r="M153" s="10" t="s">
        <v>106</v>
      </c>
      <c r="N153" s="10" t="str">
        <f>VLOOKUP(H153,特效对应!L:M,2,FALSE)</f>
        <v>buff_08</v>
      </c>
      <c r="O153" s="4" t="str">
        <f t="shared" si="21"/>
        <v>被动连击lv8</v>
      </c>
      <c r="T153" s="6" t="str">
        <f>IF(_xlfn.IFNA(VLOOKUP(O153,buff!$K:$L,2,FALSE),"")=0,"",_xlfn.IFNA(VLOOKUP(O153,buff!$K:$L,2,FALSE),""))</f>
        <v>200148:100:1:0</v>
      </c>
      <c r="U153" s="6" t="str">
        <f>IF(_xlfn.IFNA(VLOOKUP(P153,buff!$K:$L,2,FALSE),"")=0,"",_xlfn.IFNA(VLOOKUP(P153,buff!$K:$L,2,FALSE),""))</f>
        <v/>
      </c>
      <c r="V153" s="6" t="str">
        <f>IF(_xlfn.IFNA(VLOOKUP(Q153,buff!$K:$L,2,FALSE),"")=0,"",_xlfn.IFNA(VLOOKUP(Q153,buff!$K:$L,2,FALSE),""))</f>
        <v/>
      </c>
      <c r="W153" s="6" t="str">
        <f>IF(_xlfn.IFNA(VLOOKUP(R153,buff!$K:$L,2,FALSE),"")=0,"",_xlfn.IFNA(VLOOKUP(R153,buff!$K:$L,2,FALSE),""))</f>
        <v/>
      </c>
      <c r="X153" s="6" t="str">
        <f>IF(_xlfn.IFNA(VLOOKUP(S153,buff!$K:$L,2,FALSE),"")=0,"",_xlfn.IFNA(VLOOKUP(S153,buff!$K:$L,2,FALSE),""))</f>
        <v/>
      </c>
      <c r="Y153" t="str">
        <f>VLOOKUP($O153,buff!$BN:$CA,buff!BV$1,FALSE)</f>
        <v>连击率+12</v>
      </c>
      <c r="Z153" t="str">
        <f>VLOOKUP($O153,buff!$BN:$CA,buff!BZ$1,FALSE)</f>
        <v/>
      </c>
    </row>
    <row r="154" spans="1:26" x14ac:dyDescent="0.15">
      <c r="A154" s="8" t="str">
        <f t="shared" si="24"/>
        <v>被动技能8等级9</v>
      </c>
      <c r="B154" s="8">
        <f t="shared" si="29"/>
        <v>8</v>
      </c>
      <c r="C154" s="8">
        <f t="shared" si="31"/>
        <v>9</v>
      </c>
      <c r="E154" s="8">
        <f t="shared" si="25"/>
        <v>100149</v>
      </c>
      <c r="F154" t="str">
        <f t="shared" si="26"/>
        <v>连击</v>
      </c>
      <c r="G154">
        <v>100149</v>
      </c>
      <c r="H154" s="20" t="str">
        <f t="shared" si="23"/>
        <v>连击</v>
      </c>
      <c r="I154" s="4" t="str">
        <f t="shared" si="27"/>
        <v>自身连击率+13</v>
      </c>
      <c r="J154" t="s">
        <v>154</v>
      </c>
      <c r="K154" s="10" t="str">
        <f t="shared" si="30"/>
        <v>200149:100:1:0</v>
      </c>
      <c r="L154" s="10">
        <f t="shared" si="28"/>
        <v>9</v>
      </c>
      <c r="M154" s="10" t="s">
        <v>106</v>
      </c>
      <c r="N154" s="10" t="str">
        <f>VLOOKUP(H154,特效对应!L:M,2,FALSE)</f>
        <v>buff_08</v>
      </c>
      <c r="O154" s="4" t="str">
        <f t="shared" si="21"/>
        <v>被动连击lv9</v>
      </c>
      <c r="T154" s="6" t="str">
        <f>IF(_xlfn.IFNA(VLOOKUP(O154,buff!$K:$L,2,FALSE),"")=0,"",_xlfn.IFNA(VLOOKUP(O154,buff!$K:$L,2,FALSE),""))</f>
        <v>200149:100:1:0</v>
      </c>
      <c r="U154" s="6" t="str">
        <f>IF(_xlfn.IFNA(VLOOKUP(P154,buff!$K:$L,2,FALSE),"")=0,"",_xlfn.IFNA(VLOOKUP(P154,buff!$K:$L,2,FALSE),""))</f>
        <v/>
      </c>
      <c r="V154" s="6" t="str">
        <f>IF(_xlfn.IFNA(VLOOKUP(Q154,buff!$K:$L,2,FALSE),"")=0,"",_xlfn.IFNA(VLOOKUP(Q154,buff!$K:$L,2,FALSE),""))</f>
        <v/>
      </c>
      <c r="W154" s="6" t="str">
        <f>IF(_xlfn.IFNA(VLOOKUP(R154,buff!$K:$L,2,FALSE),"")=0,"",_xlfn.IFNA(VLOOKUP(R154,buff!$K:$L,2,FALSE),""))</f>
        <v/>
      </c>
      <c r="X154" s="6" t="str">
        <f>IF(_xlfn.IFNA(VLOOKUP(S154,buff!$K:$L,2,FALSE),"")=0,"",_xlfn.IFNA(VLOOKUP(S154,buff!$K:$L,2,FALSE),""))</f>
        <v/>
      </c>
      <c r="Y154" t="str">
        <f>VLOOKUP($O154,buff!$BN:$CA,buff!BV$1,FALSE)</f>
        <v>连击率+13</v>
      </c>
      <c r="Z154" t="str">
        <f>VLOOKUP($O154,buff!$BN:$CA,buff!BZ$1,FALSE)</f>
        <v/>
      </c>
    </row>
    <row r="155" spans="1:26" x14ac:dyDescent="0.15">
      <c r="A155" s="8" t="str">
        <f t="shared" si="24"/>
        <v>被动技能8等级10</v>
      </c>
      <c r="B155" s="8">
        <f t="shared" si="29"/>
        <v>8</v>
      </c>
      <c r="C155" s="8">
        <f t="shared" si="31"/>
        <v>10</v>
      </c>
      <c r="E155" s="8">
        <f t="shared" si="25"/>
        <v>100150</v>
      </c>
      <c r="F155" t="str">
        <f t="shared" si="26"/>
        <v>连击</v>
      </c>
      <c r="G155">
        <v>100150</v>
      </c>
      <c r="H155" s="20" t="str">
        <f t="shared" si="23"/>
        <v>连击</v>
      </c>
      <c r="I155" s="4" t="str">
        <f t="shared" si="27"/>
        <v>自身连击率+14</v>
      </c>
      <c r="J155" t="s">
        <v>154</v>
      </c>
      <c r="K155" s="10" t="str">
        <f t="shared" si="30"/>
        <v>200150:100:1:0</v>
      </c>
      <c r="L155" s="10">
        <f t="shared" si="28"/>
        <v>10</v>
      </c>
      <c r="M155" s="10" t="s">
        <v>106</v>
      </c>
      <c r="N155" s="10" t="str">
        <f>VLOOKUP(H155,特效对应!L:M,2,FALSE)</f>
        <v>buff_08</v>
      </c>
      <c r="O155" s="4" t="str">
        <f t="shared" ref="O155:O218" si="32">"被动"&amp;F155&amp;"lv"&amp;C155</f>
        <v>被动连击lv10</v>
      </c>
      <c r="T155" s="6" t="str">
        <f>IF(_xlfn.IFNA(VLOOKUP(O155,buff!$K:$L,2,FALSE),"")=0,"",_xlfn.IFNA(VLOOKUP(O155,buff!$K:$L,2,FALSE),""))</f>
        <v>200150:100:1:0</v>
      </c>
      <c r="U155" s="6" t="str">
        <f>IF(_xlfn.IFNA(VLOOKUP(P155,buff!$K:$L,2,FALSE),"")=0,"",_xlfn.IFNA(VLOOKUP(P155,buff!$K:$L,2,FALSE),""))</f>
        <v/>
      </c>
      <c r="V155" s="6" t="str">
        <f>IF(_xlfn.IFNA(VLOOKUP(Q155,buff!$K:$L,2,FALSE),"")=0,"",_xlfn.IFNA(VLOOKUP(Q155,buff!$K:$L,2,FALSE),""))</f>
        <v/>
      </c>
      <c r="W155" s="6" t="str">
        <f>IF(_xlfn.IFNA(VLOOKUP(R155,buff!$K:$L,2,FALSE),"")=0,"",_xlfn.IFNA(VLOOKUP(R155,buff!$K:$L,2,FALSE),""))</f>
        <v/>
      </c>
      <c r="X155" s="6" t="str">
        <f>IF(_xlfn.IFNA(VLOOKUP(S155,buff!$K:$L,2,FALSE),"")=0,"",_xlfn.IFNA(VLOOKUP(S155,buff!$K:$L,2,FALSE),""))</f>
        <v/>
      </c>
      <c r="Y155" t="str">
        <f>VLOOKUP($O155,buff!$BN:$CA,buff!BV$1,FALSE)</f>
        <v>连击率+14</v>
      </c>
      <c r="Z155" t="str">
        <f>VLOOKUP($O155,buff!$BN:$CA,buff!BZ$1,FALSE)</f>
        <v/>
      </c>
    </row>
    <row r="156" spans="1:26" x14ac:dyDescent="0.15">
      <c r="A156" s="8" t="str">
        <f t="shared" si="24"/>
        <v>被动技能8等级11</v>
      </c>
      <c r="B156" s="8">
        <f t="shared" si="29"/>
        <v>8</v>
      </c>
      <c r="C156" s="8">
        <f t="shared" si="31"/>
        <v>11</v>
      </c>
      <c r="E156" s="8">
        <f t="shared" si="25"/>
        <v>100151</v>
      </c>
      <c r="F156" t="str">
        <f t="shared" si="26"/>
        <v>连击</v>
      </c>
      <c r="G156">
        <v>100151</v>
      </c>
      <c r="H156" s="20" t="str">
        <f t="shared" si="23"/>
        <v>连击</v>
      </c>
      <c r="I156" s="4" t="str">
        <f t="shared" si="27"/>
        <v>自身连击率+15</v>
      </c>
      <c r="J156" t="s">
        <v>154</v>
      </c>
      <c r="K156" s="10" t="str">
        <f t="shared" si="30"/>
        <v>200151:100:1:0</v>
      </c>
      <c r="L156" s="10">
        <f t="shared" si="28"/>
        <v>11</v>
      </c>
      <c r="M156" s="10" t="s">
        <v>106</v>
      </c>
      <c r="N156" s="10" t="str">
        <f>VLOOKUP(H156,特效对应!L:M,2,FALSE)</f>
        <v>buff_08</v>
      </c>
      <c r="O156" s="4" t="str">
        <f t="shared" si="32"/>
        <v>被动连击lv11</v>
      </c>
      <c r="T156" s="6" t="str">
        <f>IF(_xlfn.IFNA(VLOOKUP(O156,buff!$K:$L,2,FALSE),"")=0,"",_xlfn.IFNA(VLOOKUP(O156,buff!$K:$L,2,FALSE),""))</f>
        <v>200151:100:1:0</v>
      </c>
      <c r="U156" s="6" t="str">
        <f>IF(_xlfn.IFNA(VLOOKUP(P156,buff!$K:$L,2,FALSE),"")=0,"",_xlfn.IFNA(VLOOKUP(P156,buff!$K:$L,2,FALSE),""))</f>
        <v/>
      </c>
      <c r="V156" s="6" t="str">
        <f>IF(_xlfn.IFNA(VLOOKUP(Q156,buff!$K:$L,2,FALSE),"")=0,"",_xlfn.IFNA(VLOOKUP(Q156,buff!$K:$L,2,FALSE),""))</f>
        <v/>
      </c>
      <c r="W156" s="6" t="str">
        <f>IF(_xlfn.IFNA(VLOOKUP(R156,buff!$K:$L,2,FALSE),"")=0,"",_xlfn.IFNA(VLOOKUP(R156,buff!$K:$L,2,FALSE),""))</f>
        <v/>
      </c>
      <c r="X156" s="6" t="str">
        <f>IF(_xlfn.IFNA(VLOOKUP(S156,buff!$K:$L,2,FALSE),"")=0,"",_xlfn.IFNA(VLOOKUP(S156,buff!$K:$L,2,FALSE),""))</f>
        <v/>
      </c>
      <c r="Y156" t="str">
        <f>VLOOKUP($O156,buff!$BN:$CA,buff!BV$1,FALSE)</f>
        <v>连击率+15</v>
      </c>
      <c r="Z156" t="str">
        <f>VLOOKUP($O156,buff!$BN:$CA,buff!BZ$1,FALSE)</f>
        <v/>
      </c>
    </row>
    <row r="157" spans="1:26" x14ac:dyDescent="0.15">
      <c r="A157" s="8" t="str">
        <f t="shared" si="24"/>
        <v>被动技能8等级12</v>
      </c>
      <c r="B157" s="8">
        <f t="shared" si="29"/>
        <v>8</v>
      </c>
      <c r="C157" s="8">
        <f t="shared" si="31"/>
        <v>12</v>
      </c>
      <c r="E157" s="8">
        <f t="shared" si="25"/>
        <v>100152</v>
      </c>
      <c r="F157" t="str">
        <f t="shared" si="26"/>
        <v>连击</v>
      </c>
      <c r="G157">
        <v>100152</v>
      </c>
      <c r="H157" s="20" t="str">
        <f t="shared" si="23"/>
        <v>连击</v>
      </c>
      <c r="I157" s="4" t="str">
        <f t="shared" si="27"/>
        <v>自身连击率+16</v>
      </c>
      <c r="J157" t="s">
        <v>154</v>
      </c>
      <c r="K157" s="10" t="str">
        <f t="shared" si="30"/>
        <v>200152:100:1:0</v>
      </c>
      <c r="L157" s="10">
        <f t="shared" si="28"/>
        <v>12</v>
      </c>
      <c r="M157" s="10" t="s">
        <v>106</v>
      </c>
      <c r="N157" s="10" t="str">
        <f>VLOOKUP(H157,特效对应!L:M,2,FALSE)</f>
        <v>buff_08</v>
      </c>
      <c r="O157" s="4" t="str">
        <f t="shared" si="32"/>
        <v>被动连击lv12</v>
      </c>
      <c r="T157" s="6" t="str">
        <f>IF(_xlfn.IFNA(VLOOKUP(O157,buff!$K:$L,2,FALSE),"")=0,"",_xlfn.IFNA(VLOOKUP(O157,buff!$K:$L,2,FALSE),""))</f>
        <v>200152:100:1:0</v>
      </c>
      <c r="U157" s="6" t="str">
        <f>IF(_xlfn.IFNA(VLOOKUP(P157,buff!$K:$L,2,FALSE),"")=0,"",_xlfn.IFNA(VLOOKUP(P157,buff!$K:$L,2,FALSE),""))</f>
        <v/>
      </c>
      <c r="V157" s="6" t="str">
        <f>IF(_xlfn.IFNA(VLOOKUP(Q157,buff!$K:$L,2,FALSE),"")=0,"",_xlfn.IFNA(VLOOKUP(Q157,buff!$K:$L,2,FALSE),""))</f>
        <v/>
      </c>
      <c r="W157" s="6" t="str">
        <f>IF(_xlfn.IFNA(VLOOKUP(R157,buff!$K:$L,2,FALSE),"")=0,"",_xlfn.IFNA(VLOOKUP(R157,buff!$K:$L,2,FALSE),""))</f>
        <v/>
      </c>
      <c r="X157" s="6" t="str">
        <f>IF(_xlfn.IFNA(VLOOKUP(S157,buff!$K:$L,2,FALSE),"")=0,"",_xlfn.IFNA(VLOOKUP(S157,buff!$K:$L,2,FALSE),""))</f>
        <v/>
      </c>
      <c r="Y157" t="str">
        <f>VLOOKUP($O157,buff!$BN:$CA,buff!BV$1,FALSE)</f>
        <v>连击率+16</v>
      </c>
      <c r="Z157" t="str">
        <f>VLOOKUP($O157,buff!$BN:$CA,buff!BZ$1,FALSE)</f>
        <v/>
      </c>
    </row>
    <row r="158" spans="1:26" x14ac:dyDescent="0.15">
      <c r="A158" s="8" t="str">
        <f t="shared" si="24"/>
        <v>被动技能8等级13</v>
      </c>
      <c r="B158" s="8">
        <f t="shared" si="29"/>
        <v>8</v>
      </c>
      <c r="C158" s="8">
        <f t="shared" si="31"/>
        <v>13</v>
      </c>
      <c r="E158" s="8">
        <f t="shared" si="25"/>
        <v>100153</v>
      </c>
      <c r="F158" t="str">
        <f t="shared" si="26"/>
        <v>连击</v>
      </c>
      <c r="G158">
        <v>100153</v>
      </c>
      <c r="H158" s="20" t="str">
        <f t="shared" si="23"/>
        <v>连击</v>
      </c>
      <c r="I158" s="4" t="str">
        <f t="shared" si="27"/>
        <v>自身连击率+17</v>
      </c>
      <c r="J158" t="s">
        <v>154</v>
      </c>
      <c r="K158" s="10" t="str">
        <f t="shared" si="30"/>
        <v>200153:100:1:0</v>
      </c>
      <c r="L158" s="10">
        <f t="shared" si="28"/>
        <v>13</v>
      </c>
      <c r="M158" s="10" t="s">
        <v>106</v>
      </c>
      <c r="N158" s="10" t="str">
        <f>VLOOKUP(H158,特效对应!L:M,2,FALSE)</f>
        <v>buff_08</v>
      </c>
      <c r="O158" s="4" t="str">
        <f t="shared" si="32"/>
        <v>被动连击lv13</v>
      </c>
      <c r="T158" s="6" t="str">
        <f>IF(_xlfn.IFNA(VLOOKUP(O158,buff!$K:$L,2,FALSE),"")=0,"",_xlfn.IFNA(VLOOKUP(O158,buff!$K:$L,2,FALSE),""))</f>
        <v>200153:100:1:0</v>
      </c>
      <c r="U158" s="6" t="str">
        <f>IF(_xlfn.IFNA(VLOOKUP(P158,buff!$K:$L,2,FALSE),"")=0,"",_xlfn.IFNA(VLOOKUP(P158,buff!$K:$L,2,FALSE),""))</f>
        <v/>
      </c>
      <c r="V158" s="6" t="str">
        <f>IF(_xlfn.IFNA(VLOOKUP(Q158,buff!$K:$L,2,FALSE),"")=0,"",_xlfn.IFNA(VLOOKUP(Q158,buff!$K:$L,2,FALSE),""))</f>
        <v/>
      </c>
      <c r="W158" s="6" t="str">
        <f>IF(_xlfn.IFNA(VLOOKUP(R158,buff!$K:$L,2,FALSE),"")=0,"",_xlfn.IFNA(VLOOKUP(R158,buff!$K:$L,2,FALSE),""))</f>
        <v/>
      </c>
      <c r="X158" s="6" t="str">
        <f>IF(_xlfn.IFNA(VLOOKUP(S158,buff!$K:$L,2,FALSE),"")=0,"",_xlfn.IFNA(VLOOKUP(S158,buff!$K:$L,2,FALSE),""))</f>
        <v/>
      </c>
      <c r="Y158" t="str">
        <f>VLOOKUP($O158,buff!$BN:$CA,buff!BV$1,FALSE)</f>
        <v>连击率+17</v>
      </c>
      <c r="Z158" t="str">
        <f>VLOOKUP($O158,buff!$BN:$CA,buff!BZ$1,FALSE)</f>
        <v/>
      </c>
    </row>
    <row r="159" spans="1:26" x14ac:dyDescent="0.15">
      <c r="A159" s="8" t="str">
        <f t="shared" si="24"/>
        <v>被动技能8等级14</v>
      </c>
      <c r="B159" s="8">
        <f t="shared" si="29"/>
        <v>8</v>
      </c>
      <c r="C159" s="8">
        <f t="shared" si="31"/>
        <v>14</v>
      </c>
      <c r="E159" s="8">
        <f t="shared" si="25"/>
        <v>100154</v>
      </c>
      <c r="F159" t="str">
        <f t="shared" si="26"/>
        <v>连击</v>
      </c>
      <c r="G159">
        <v>100154</v>
      </c>
      <c r="H159" s="20" t="str">
        <f t="shared" si="23"/>
        <v>连击</v>
      </c>
      <c r="I159" s="4" t="str">
        <f t="shared" si="27"/>
        <v>自身连击率+18</v>
      </c>
      <c r="J159" t="s">
        <v>154</v>
      </c>
      <c r="K159" s="10" t="str">
        <f t="shared" si="30"/>
        <v>200154:100:1:0</v>
      </c>
      <c r="L159" s="10">
        <f t="shared" si="28"/>
        <v>14</v>
      </c>
      <c r="M159" s="10" t="s">
        <v>106</v>
      </c>
      <c r="N159" s="10" t="str">
        <f>VLOOKUP(H159,特效对应!L:M,2,FALSE)</f>
        <v>buff_08</v>
      </c>
      <c r="O159" s="4" t="str">
        <f t="shared" si="32"/>
        <v>被动连击lv14</v>
      </c>
      <c r="T159" s="6" t="str">
        <f>IF(_xlfn.IFNA(VLOOKUP(O159,buff!$K:$L,2,FALSE),"")=0,"",_xlfn.IFNA(VLOOKUP(O159,buff!$K:$L,2,FALSE),""))</f>
        <v>200154:100:1:0</v>
      </c>
      <c r="U159" s="6" t="str">
        <f>IF(_xlfn.IFNA(VLOOKUP(P159,buff!$K:$L,2,FALSE),"")=0,"",_xlfn.IFNA(VLOOKUP(P159,buff!$K:$L,2,FALSE),""))</f>
        <v/>
      </c>
      <c r="V159" s="6" t="str">
        <f>IF(_xlfn.IFNA(VLOOKUP(Q159,buff!$K:$L,2,FALSE),"")=0,"",_xlfn.IFNA(VLOOKUP(Q159,buff!$K:$L,2,FALSE),""))</f>
        <v/>
      </c>
      <c r="W159" s="6" t="str">
        <f>IF(_xlfn.IFNA(VLOOKUP(R159,buff!$K:$L,2,FALSE),"")=0,"",_xlfn.IFNA(VLOOKUP(R159,buff!$K:$L,2,FALSE),""))</f>
        <v/>
      </c>
      <c r="X159" s="6" t="str">
        <f>IF(_xlfn.IFNA(VLOOKUP(S159,buff!$K:$L,2,FALSE),"")=0,"",_xlfn.IFNA(VLOOKUP(S159,buff!$K:$L,2,FALSE),""))</f>
        <v/>
      </c>
      <c r="Y159" t="str">
        <f>VLOOKUP($O159,buff!$BN:$CA,buff!BV$1,FALSE)</f>
        <v>连击率+18</v>
      </c>
      <c r="Z159" t="str">
        <f>VLOOKUP($O159,buff!$BN:$CA,buff!BZ$1,FALSE)</f>
        <v/>
      </c>
    </row>
    <row r="160" spans="1:26" x14ac:dyDescent="0.15">
      <c r="A160" s="8" t="str">
        <f t="shared" si="24"/>
        <v>被动技能8等级15</v>
      </c>
      <c r="B160" s="8">
        <f t="shared" si="29"/>
        <v>8</v>
      </c>
      <c r="C160" s="8">
        <f t="shared" si="31"/>
        <v>15</v>
      </c>
      <c r="E160" s="8">
        <f t="shared" si="25"/>
        <v>100155</v>
      </c>
      <c r="F160" t="str">
        <f t="shared" si="26"/>
        <v>连击</v>
      </c>
      <c r="G160">
        <v>100155</v>
      </c>
      <c r="H160" s="20" t="str">
        <f t="shared" si="23"/>
        <v>连击</v>
      </c>
      <c r="I160" s="4" t="str">
        <f t="shared" si="27"/>
        <v>自身连击率+19</v>
      </c>
      <c r="J160" t="s">
        <v>154</v>
      </c>
      <c r="K160" s="10" t="str">
        <f t="shared" si="30"/>
        <v>200155:100:1:0</v>
      </c>
      <c r="L160" s="10">
        <f t="shared" si="28"/>
        <v>15</v>
      </c>
      <c r="M160" s="10" t="s">
        <v>106</v>
      </c>
      <c r="N160" s="10" t="str">
        <f>VLOOKUP(H160,特效对应!L:M,2,FALSE)</f>
        <v>buff_08</v>
      </c>
      <c r="O160" s="4" t="str">
        <f t="shared" si="32"/>
        <v>被动连击lv15</v>
      </c>
      <c r="T160" s="6" t="str">
        <f>IF(_xlfn.IFNA(VLOOKUP(O160,buff!$K:$L,2,FALSE),"")=0,"",_xlfn.IFNA(VLOOKUP(O160,buff!$K:$L,2,FALSE),""))</f>
        <v>200155:100:1:0</v>
      </c>
      <c r="U160" s="6" t="str">
        <f>IF(_xlfn.IFNA(VLOOKUP(P160,buff!$K:$L,2,FALSE),"")=0,"",_xlfn.IFNA(VLOOKUP(P160,buff!$K:$L,2,FALSE),""))</f>
        <v/>
      </c>
      <c r="V160" s="6" t="str">
        <f>IF(_xlfn.IFNA(VLOOKUP(Q160,buff!$K:$L,2,FALSE),"")=0,"",_xlfn.IFNA(VLOOKUP(Q160,buff!$K:$L,2,FALSE),""))</f>
        <v/>
      </c>
      <c r="W160" s="6" t="str">
        <f>IF(_xlfn.IFNA(VLOOKUP(R160,buff!$K:$L,2,FALSE),"")=0,"",_xlfn.IFNA(VLOOKUP(R160,buff!$K:$L,2,FALSE),""))</f>
        <v/>
      </c>
      <c r="X160" s="6" t="str">
        <f>IF(_xlfn.IFNA(VLOOKUP(S160,buff!$K:$L,2,FALSE),"")=0,"",_xlfn.IFNA(VLOOKUP(S160,buff!$K:$L,2,FALSE),""))</f>
        <v/>
      </c>
      <c r="Y160" t="str">
        <f>VLOOKUP($O160,buff!$BN:$CA,buff!BV$1,FALSE)</f>
        <v>连击率+19</v>
      </c>
      <c r="Z160" t="str">
        <f>VLOOKUP($O160,buff!$BN:$CA,buff!BZ$1,FALSE)</f>
        <v/>
      </c>
    </row>
    <row r="161" spans="1:26" x14ac:dyDescent="0.15">
      <c r="A161" s="8" t="str">
        <f t="shared" si="24"/>
        <v>被动技能8等级16</v>
      </c>
      <c r="B161" s="8">
        <f t="shared" si="29"/>
        <v>8</v>
      </c>
      <c r="C161" s="8">
        <f t="shared" si="31"/>
        <v>16</v>
      </c>
      <c r="E161" s="8">
        <f t="shared" si="25"/>
        <v>100156</v>
      </c>
      <c r="F161" t="str">
        <f t="shared" si="26"/>
        <v>连击</v>
      </c>
      <c r="G161">
        <v>100156</v>
      </c>
      <c r="H161" s="20" t="str">
        <f t="shared" si="23"/>
        <v>连击</v>
      </c>
      <c r="I161" s="4" t="str">
        <f t="shared" si="27"/>
        <v>自身连击率+20</v>
      </c>
      <c r="J161" t="s">
        <v>154</v>
      </c>
      <c r="K161" s="10" t="str">
        <f t="shared" si="30"/>
        <v>200156:100:1:0</v>
      </c>
      <c r="L161" s="10">
        <f t="shared" si="28"/>
        <v>16</v>
      </c>
      <c r="M161" s="10" t="s">
        <v>106</v>
      </c>
      <c r="N161" s="10" t="str">
        <f>VLOOKUP(H161,特效对应!L:M,2,FALSE)</f>
        <v>buff_08</v>
      </c>
      <c r="O161" s="4" t="str">
        <f t="shared" si="32"/>
        <v>被动连击lv16</v>
      </c>
      <c r="T161" s="6" t="str">
        <f>IF(_xlfn.IFNA(VLOOKUP(O161,buff!$K:$L,2,FALSE),"")=0,"",_xlfn.IFNA(VLOOKUP(O161,buff!$K:$L,2,FALSE),""))</f>
        <v>200156:100:1:0</v>
      </c>
      <c r="U161" s="6" t="str">
        <f>IF(_xlfn.IFNA(VLOOKUP(P161,buff!$K:$L,2,FALSE),"")=0,"",_xlfn.IFNA(VLOOKUP(P161,buff!$K:$L,2,FALSE),""))</f>
        <v/>
      </c>
      <c r="V161" s="6" t="str">
        <f>IF(_xlfn.IFNA(VLOOKUP(Q161,buff!$K:$L,2,FALSE),"")=0,"",_xlfn.IFNA(VLOOKUP(Q161,buff!$K:$L,2,FALSE),""))</f>
        <v/>
      </c>
      <c r="W161" s="6" t="str">
        <f>IF(_xlfn.IFNA(VLOOKUP(R161,buff!$K:$L,2,FALSE),"")=0,"",_xlfn.IFNA(VLOOKUP(R161,buff!$K:$L,2,FALSE),""))</f>
        <v/>
      </c>
      <c r="X161" s="6" t="str">
        <f>IF(_xlfn.IFNA(VLOOKUP(S161,buff!$K:$L,2,FALSE),"")=0,"",_xlfn.IFNA(VLOOKUP(S161,buff!$K:$L,2,FALSE),""))</f>
        <v/>
      </c>
      <c r="Y161" t="str">
        <f>VLOOKUP($O161,buff!$BN:$CA,buff!BV$1,FALSE)</f>
        <v>连击率+20</v>
      </c>
      <c r="Z161" t="str">
        <f>VLOOKUP($O161,buff!$BN:$CA,buff!BZ$1,FALSE)</f>
        <v/>
      </c>
    </row>
    <row r="162" spans="1:26" x14ac:dyDescent="0.15">
      <c r="A162" s="8" t="str">
        <f t="shared" si="24"/>
        <v>被动技能8等级17</v>
      </c>
      <c r="B162" s="8">
        <f t="shared" si="29"/>
        <v>8</v>
      </c>
      <c r="C162" s="8">
        <f t="shared" si="31"/>
        <v>17</v>
      </c>
      <c r="E162" s="8">
        <f t="shared" si="25"/>
        <v>100157</v>
      </c>
      <c r="F162" t="str">
        <f t="shared" si="26"/>
        <v>连击</v>
      </c>
      <c r="G162">
        <v>100157</v>
      </c>
      <c r="H162" s="20" t="str">
        <f t="shared" si="23"/>
        <v>连击</v>
      </c>
      <c r="I162" s="4" t="str">
        <f t="shared" si="27"/>
        <v>自身连击率+21</v>
      </c>
      <c r="J162" t="s">
        <v>154</v>
      </c>
      <c r="K162" s="10" t="str">
        <f t="shared" si="30"/>
        <v>200157:100:1:0</v>
      </c>
      <c r="L162" s="10">
        <f t="shared" si="28"/>
        <v>17</v>
      </c>
      <c r="M162" s="10" t="s">
        <v>106</v>
      </c>
      <c r="N162" s="10" t="str">
        <f>VLOOKUP(H162,特效对应!L:M,2,FALSE)</f>
        <v>buff_08</v>
      </c>
      <c r="O162" s="4" t="str">
        <f t="shared" si="32"/>
        <v>被动连击lv17</v>
      </c>
      <c r="T162" s="6" t="str">
        <f>IF(_xlfn.IFNA(VLOOKUP(O162,buff!$K:$L,2,FALSE),"")=0,"",_xlfn.IFNA(VLOOKUP(O162,buff!$K:$L,2,FALSE),""))</f>
        <v>200157:100:1:0</v>
      </c>
      <c r="U162" s="6" t="str">
        <f>IF(_xlfn.IFNA(VLOOKUP(P162,buff!$K:$L,2,FALSE),"")=0,"",_xlfn.IFNA(VLOOKUP(P162,buff!$K:$L,2,FALSE),""))</f>
        <v/>
      </c>
      <c r="V162" s="6" t="str">
        <f>IF(_xlfn.IFNA(VLOOKUP(Q162,buff!$K:$L,2,FALSE),"")=0,"",_xlfn.IFNA(VLOOKUP(Q162,buff!$K:$L,2,FALSE),""))</f>
        <v/>
      </c>
      <c r="W162" s="6" t="str">
        <f>IF(_xlfn.IFNA(VLOOKUP(R162,buff!$K:$L,2,FALSE),"")=0,"",_xlfn.IFNA(VLOOKUP(R162,buff!$K:$L,2,FALSE),""))</f>
        <v/>
      </c>
      <c r="X162" s="6" t="str">
        <f>IF(_xlfn.IFNA(VLOOKUP(S162,buff!$K:$L,2,FALSE),"")=0,"",_xlfn.IFNA(VLOOKUP(S162,buff!$K:$L,2,FALSE),""))</f>
        <v/>
      </c>
      <c r="Y162" t="str">
        <f>VLOOKUP($O162,buff!$BN:$CA,buff!BV$1,FALSE)</f>
        <v>连击率+21</v>
      </c>
      <c r="Z162" t="str">
        <f>VLOOKUP($O162,buff!$BN:$CA,buff!BZ$1,FALSE)</f>
        <v/>
      </c>
    </row>
    <row r="163" spans="1:26" x14ac:dyDescent="0.15">
      <c r="A163" s="8" t="str">
        <f t="shared" si="24"/>
        <v>被动技能8等级18</v>
      </c>
      <c r="B163" s="8">
        <f t="shared" si="29"/>
        <v>8</v>
      </c>
      <c r="C163" s="8">
        <f t="shared" si="31"/>
        <v>18</v>
      </c>
      <c r="E163" s="8">
        <f t="shared" si="25"/>
        <v>100158</v>
      </c>
      <c r="F163" t="str">
        <f t="shared" si="26"/>
        <v>连击</v>
      </c>
      <c r="G163">
        <v>100158</v>
      </c>
      <c r="H163" s="20" t="str">
        <f t="shared" si="23"/>
        <v>连击</v>
      </c>
      <c r="I163" s="4" t="str">
        <f t="shared" si="27"/>
        <v>自身连击率+22</v>
      </c>
      <c r="J163" t="s">
        <v>154</v>
      </c>
      <c r="K163" s="10" t="str">
        <f t="shared" si="30"/>
        <v>200158:100:1:0</v>
      </c>
      <c r="L163" s="10">
        <f t="shared" si="28"/>
        <v>18</v>
      </c>
      <c r="M163" s="10" t="s">
        <v>106</v>
      </c>
      <c r="N163" s="10" t="str">
        <f>VLOOKUP(H163,特效对应!L:M,2,FALSE)</f>
        <v>buff_08</v>
      </c>
      <c r="O163" s="4" t="str">
        <f t="shared" si="32"/>
        <v>被动连击lv18</v>
      </c>
      <c r="T163" s="6" t="str">
        <f>IF(_xlfn.IFNA(VLOOKUP(O163,buff!$K:$L,2,FALSE),"")=0,"",_xlfn.IFNA(VLOOKUP(O163,buff!$K:$L,2,FALSE),""))</f>
        <v>200158:100:1:0</v>
      </c>
      <c r="U163" s="6" t="str">
        <f>IF(_xlfn.IFNA(VLOOKUP(P163,buff!$K:$L,2,FALSE),"")=0,"",_xlfn.IFNA(VLOOKUP(P163,buff!$K:$L,2,FALSE),""))</f>
        <v/>
      </c>
      <c r="V163" s="6" t="str">
        <f>IF(_xlfn.IFNA(VLOOKUP(Q163,buff!$K:$L,2,FALSE),"")=0,"",_xlfn.IFNA(VLOOKUP(Q163,buff!$K:$L,2,FALSE),""))</f>
        <v/>
      </c>
      <c r="W163" s="6" t="str">
        <f>IF(_xlfn.IFNA(VLOOKUP(R163,buff!$K:$L,2,FALSE),"")=0,"",_xlfn.IFNA(VLOOKUP(R163,buff!$K:$L,2,FALSE),""))</f>
        <v/>
      </c>
      <c r="X163" s="6" t="str">
        <f>IF(_xlfn.IFNA(VLOOKUP(S163,buff!$K:$L,2,FALSE),"")=0,"",_xlfn.IFNA(VLOOKUP(S163,buff!$K:$L,2,FALSE),""))</f>
        <v/>
      </c>
      <c r="Y163" t="str">
        <f>VLOOKUP($O163,buff!$BN:$CA,buff!BV$1,FALSE)</f>
        <v>连击率+22</v>
      </c>
      <c r="Z163" t="str">
        <f>VLOOKUP($O163,buff!$BN:$CA,buff!BZ$1,FALSE)</f>
        <v/>
      </c>
    </row>
    <row r="164" spans="1:26" x14ac:dyDescent="0.15">
      <c r="A164" s="8" t="str">
        <f t="shared" si="24"/>
        <v>被动技能8等级19</v>
      </c>
      <c r="B164" s="8">
        <f t="shared" si="29"/>
        <v>8</v>
      </c>
      <c r="C164" s="8">
        <f t="shared" si="31"/>
        <v>19</v>
      </c>
      <c r="E164" s="8">
        <f t="shared" si="25"/>
        <v>100159</v>
      </c>
      <c r="F164" t="str">
        <f t="shared" si="26"/>
        <v>连击</v>
      </c>
      <c r="G164">
        <v>100159</v>
      </c>
      <c r="H164" s="20" t="str">
        <f t="shared" si="23"/>
        <v>连击</v>
      </c>
      <c r="I164" s="4" t="str">
        <f t="shared" si="27"/>
        <v>自身连击率+23</v>
      </c>
      <c r="J164" t="s">
        <v>154</v>
      </c>
      <c r="K164" s="10" t="str">
        <f t="shared" si="30"/>
        <v>200159:100:1:0</v>
      </c>
      <c r="L164" s="10">
        <f t="shared" si="28"/>
        <v>19</v>
      </c>
      <c r="M164" s="10" t="s">
        <v>106</v>
      </c>
      <c r="N164" s="10" t="str">
        <f>VLOOKUP(H164,特效对应!L:M,2,FALSE)</f>
        <v>buff_08</v>
      </c>
      <c r="O164" s="4" t="str">
        <f t="shared" si="32"/>
        <v>被动连击lv19</v>
      </c>
      <c r="T164" s="6" t="str">
        <f>IF(_xlfn.IFNA(VLOOKUP(O164,buff!$K:$L,2,FALSE),"")=0,"",_xlfn.IFNA(VLOOKUP(O164,buff!$K:$L,2,FALSE),""))</f>
        <v>200159:100:1:0</v>
      </c>
      <c r="U164" s="6" t="str">
        <f>IF(_xlfn.IFNA(VLOOKUP(P164,buff!$K:$L,2,FALSE),"")=0,"",_xlfn.IFNA(VLOOKUP(P164,buff!$K:$L,2,FALSE),""))</f>
        <v/>
      </c>
      <c r="V164" s="6" t="str">
        <f>IF(_xlfn.IFNA(VLOOKUP(Q164,buff!$K:$L,2,FALSE),"")=0,"",_xlfn.IFNA(VLOOKUP(Q164,buff!$K:$L,2,FALSE),""))</f>
        <v/>
      </c>
      <c r="W164" s="6" t="str">
        <f>IF(_xlfn.IFNA(VLOOKUP(R164,buff!$K:$L,2,FALSE),"")=0,"",_xlfn.IFNA(VLOOKUP(R164,buff!$K:$L,2,FALSE),""))</f>
        <v/>
      </c>
      <c r="X164" s="6" t="str">
        <f>IF(_xlfn.IFNA(VLOOKUP(S164,buff!$K:$L,2,FALSE),"")=0,"",_xlfn.IFNA(VLOOKUP(S164,buff!$K:$L,2,FALSE),""))</f>
        <v/>
      </c>
      <c r="Y164" t="str">
        <f>VLOOKUP($O164,buff!$BN:$CA,buff!BV$1,FALSE)</f>
        <v>连击率+23</v>
      </c>
      <c r="Z164" t="str">
        <f>VLOOKUP($O164,buff!$BN:$CA,buff!BZ$1,FALSE)</f>
        <v/>
      </c>
    </row>
    <row r="165" spans="1:26" x14ac:dyDescent="0.15">
      <c r="A165" s="8" t="str">
        <f t="shared" si="24"/>
        <v>被动技能8等级20</v>
      </c>
      <c r="B165" s="8">
        <f t="shared" si="29"/>
        <v>8</v>
      </c>
      <c r="C165" s="8">
        <f t="shared" si="31"/>
        <v>20</v>
      </c>
      <c r="E165" s="8">
        <f t="shared" si="25"/>
        <v>100160</v>
      </c>
      <c r="F165" t="str">
        <f t="shared" si="26"/>
        <v>连击</v>
      </c>
      <c r="G165">
        <v>100160</v>
      </c>
      <c r="H165" s="20" t="str">
        <f t="shared" si="23"/>
        <v>连击</v>
      </c>
      <c r="I165" s="4" t="str">
        <f t="shared" si="27"/>
        <v>自身连击率+24</v>
      </c>
      <c r="J165" t="s">
        <v>154</v>
      </c>
      <c r="K165" s="10" t="str">
        <f t="shared" si="30"/>
        <v>200160:100:1:0</v>
      </c>
      <c r="L165" s="10">
        <f t="shared" si="28"/>
        <v>20</v>
      </c>
      <c r="M165" s="10" t="s">
        <v>106</v>
      </c>
      <c r="N165" s="10" t="str">
        <f>VLOOKUP(H165,特效对应!L:M,2,FALSE)</f>
        <v>buff_08</v>
      </c>
      <c r="O165" s="4" t="str">
        <f t="shared" si="32"/>
        <v>被动连击lv20</v>
      </c>
      <c r="T165" s="6" t="str">
        <f>IF(_xlfn.IFNA(VLOOKUP(O165,buff!$K:$L,2,FALSE),"")=0,"",_xlfn.IFNA(VLOOKUP(O165,buff!$K:$L,2,FALSE),""))</f>
        <v>200160:100:1:0</v>
      </c>
      <c r="U165" s="6" t="str">
        <f>IF(_xlfn.IFNA(VLOOKUP(P165,buff!$K:$L,2,FALSE),"")=0,"",_xlfn.IFNA(VLOOKUP(P165,buff!$K:$L,2,FALSE),""))</f>
        <v/>
      </c>
      <c r="V165" s="6" t="str">
        <f>IF(_xlfn.IFNA(VLOOKUP(Q165,buff!$K:$L,2,FALSE),"")=0,"",_xlfn.IFNA(VLOOKUP(Q165,buff!$K:$L,2,FALSE),""))</f>
        <v/>
      </c>
      <c r="W165" s="6" t="str">
        <f>IF(_xlfn.IFNA(VLOOKUP(R165,buff!$K:$L,2,FALSE),"")=0,"",_xlfn.IFNA(VLOOKUP(R165,buff!$K:$L,2,FALSE),""))</f>
        <v/>
      </c>
      <c r="X165" s="6" t="str">
        <f>IF(_xlfn.IFNA(VLOOKUP(S165,buff!$K:$L,2,FALSE),"")=0,"",_xlfn.IFNA(VLOOKUP(S165,buff!$K:$L,2,FALSE),""))</f>
        <v/>
      </c>
      <c r="Y165" t="str">
        <f>VLOOKUP($O165,buff!$BN:$CA,buff!BV$1,FALSE)</f>
        <v>连击率+24</v>
      </c>
      <c r="Z165" t="str">
        <f>VLOOKUP($O165,buff!$BN:$CA,buff!BZ$1,FALSE)</f>
        <v/>
      </c>
    </row>
    <row r="166" spans="1:26" x14ac:dyDescent="0.15">
      <c r="A166" s="8" t="str">
        <f t="shared" si="24"/>
        <v>被动技能9等级1</v>
      </c>
      <c r="B166" s="8">
        <f t="shared" si="29"/>
        <v>9</v>
      </c>
      <c r="C166" s="8">
        <f t="shared" si="31"/>
        <v>1</v>
      </c>
      <c r="E166" s="8">
        <f t="shared" si="25"/>
        <v>100161</v>
      </c>
      <c r="F166" t="str">
        <f t="shared" si="26"/>
        <v>暴击</v>
      </c>
      <c r="G166">
        <v>100161</v>
      </c>
      <c r="H166" s="20" t="str">
        <f t="shared" si="23"/>
        <v>暴击</v>
      </c>
      <c r="I166" s="4" t="str">
        <f t="shared" si="27"/>
        <v>自身暴击率+5</v>
      </c>
      <c r="J166" t="s">
        <v>154</v>
      </c>
      <c r="K166" s="10" t="str">
        <f t="shared" ref="K166:K229" si="33">IF(T166="","",T166)&amp;IF(U166="","","|"&amp;U166)&amp;IF(V166="","","|"&amp;V166)&amp;IF(W166="","","|"&amp;W166)&amp;IF(X166="","","|"&amp;X166)</f>
        <v>200161:100:1:0</v>
      </c>
      <c r="L166" s="10">
        <f t="shared" si="28"/>
        <v>1</v>
      </c>
      <c r="M166" s="10" t="s">
        <v>106</v>
      </c>
      <c r="N166" s="10" t="str">
        <f>VLOOKUP(H166,特效对应!L:M,2,FALSE)</f>
        <v>buff_09</v>
      </c>
      <c r="O166" s="4" t="str">
        <f t="shared" si="32"/>
        <v>被动暴击lv1</v>
      </c>
      <c r="T166" s="6" t="str">
        <f>IF(_xlfn.IFNA(VLOOKUP(O166,buff!$K:$L,2,FALSE),"")=0,"",_xlfn.IFNA(VLOOKUP(O166,buff!$K:$L,2,FALSE),""))</f>
        <v>200161:100:1:0</v>
      </c>
      <c r="U166" s="6" t="str">
        <f>IF(_xlfn.IFNA(VLOOKUP(P166,buff!$K:$L,2,FALSE),"")=0,"",_xlfn.IFNA(VLOOKUP(P166,buff!$K:$L,2,FALSE),""))</f>
        <v/>
      </c>
      <c r="V166" s="6" t="str">
        <f>IF(_xlfn.IFNA(VLOOKUP(Q166,buff!$K:$L,2,FALSE),"")=0,"",_xlfn.IFNA(VLOOKUP(Q166,buff!$K:$L,2,FALSE),""))</f>
        <v/>
      </c>
      <c r="W166" s="6" t="str">
        <f>IF(_xlfn.IFNA(VLOOKUP(R166,buff!$K:$L,2,FALSE),"")=0,"",_xlfn.IFNA(VLOOKUP(R166,buff!$K:$L,2,FALSE),""))</f>
        <v/>
      </c>
      <c r="X166" s="6" t="str">
        <f>IF(_xlfn.IFNA(VLOOKUP(S166,buff!$K:$L,2,FALSE),"")=0,"",_xlfn.IFNA(VLOOKUP(S166,buff!$K:$L,2,FALSE),""))</f>
        <v/>
      </c>
      <c r="Y166" t="str">
        <f>VLOOKUP($O166,buff!$BN:$CA,buff!BV$1,FALSE)</f>
        <v>暴击率+5</v>
      </c>
      <c r="Z166" t="str">
        <f>VLOOKUP($O166,buff!$BN:$CA,buff!BZ$1,FALSE)</f>
        <v/>
      </c>
    </row>
    <row r="167" spans="1:26" x14ac:dyDescent="0.15">
      <c r="A167" s="8" t="str">
        <f t="shared" si="24"/>
        <v>被动技能9等级2</v>
      </c>
      <c r="B167" s="8">
        <f t="shared" si="29"/>
        <v>9</v>
      </c>
      <c r="C167" s="8">
        <f t="shared" si="31"/>
        <v>2</v>
      </c>
      <c r="E167" s="8">
        <f t="shared" si="25"/>
        <v>100162</v>
      </c>
      <c r="F167" t="str">
        <f t="shared" si="26"/>
        <v>暴击</v>
      </c>
      <c r="G167">
        <v>100162</v>
      </c>
      <c r="H167" s="20" t="str">
        <f t="shared" si="23"/>
        <v>暴击</v>
      </c>
      <c r="I167" s="4" t="str">
        <f t="shared" si="27"/>
        <v>自身暴击率+6</v>
      </c>
      <c r="J167" t="s">
        <v>154</v>
      </c>
      <c r="K167" s="10" t="str">
        <f t="shared" si="33"/>
        <v>200162:100:1:0</v>
      </c>
      <c r="L167" s="10">
        <f t="shared" si="28"/>
        <v>2</v>
      </c>
      <c r="M167" s="10" t="s">
        <v>106</v>
      </c>
      <c r="N167" s="10" t="str">
        <f>VLOOKUP(H167,特效对应!L:M,2,FALSE)</f>
        <v>buff_09</v>
      </c>
      <c r="O167" s="4" t="str">
        <f t="shared" si="32"/>
        <v>被动暴击lv2</v>
      </c>
      <c r="T167" s="6" t="str">
        <f>IF(_xlfn.IFNA(VLOOKUP(O167,buff!$K:$L,2,FALSE),"")=0,"",_xlfn.IFNA(VLOOKUP(O167,buff!$K:$L,2,FALSE),""))</f>
        <v>200162:100:1:0</v>
      </c>
      <c r="U167" s="6" t="str">
        <f>IF(_xlfn.IFNA(VLOOKUP(P167,buff!$K:$L,2,FALSE),"")=0,"",_xlfn.IFNA(VLOOKUP(P167,buff!$K:$L,2,FALSE),""))</f>
        <v/>
      </c>
      <c r="V167" s="6" t="str">
        <f>IF(_xlfn.IFNA(VLOOKUP(Q167,buff!$K:$L,2,FALSE),"")=0,"",_xlfn.IFNA(VLOOKUP(Q167,buff!$K:$L,2,FALSE),""))</f>
        <v/>
      </c>
      <c r="W167" s="6" t="str">
        <f>IF(_xlfn.IFNA(VLOOKUP(R167,buff!$K:$L,2,FALSE),"")=0,"",_xlfn.IFNA(VLOOKUP(R167,buff!$K:$L,2,FALSE),""))</f>
        <v/>
      </c>
      <c r="X167" s="6" t="str">
        <f>IF(_xlfn.IFNA(VLOOKUP(S167,buff!$K:$L,2,FALSE),"")=0,"",_xlfn.IFNA(VLOOKUP(S167,buff!$K:$L,2,FALSE),""))</f>
        <v/>
      </c>
      <c r="Y167" t="str">
        <f>VLOOKUP($O167,buff!$BN:$CA,buff!BV$1,FALSE)</f>
        <v>暴击率+6</v>
      </c>
      <c r="Z167" t="str">
        <f>VLOOKUP($O167,buff!$BN:$CA,buff!BZ$1,FALSE)</f>
        <v/>
      </c>
    </row>
    <row r="168" spans="1:26" x14ac:dyDescent="0.15">
      <c r="A168" s="8" t="str">
        <f t="shared" si="24"/>
        <v>被动技能9等级3</v>
      </c>
      <c r="B168" s="8">
        <f t="shared" si="29"/>
        <v>9</v>
      </c>
      <c r="C168" s="8">
        <f t="shared" si="31"/>
        <v>3</v>
      </c>
      <c r="E168" s="8">
        <f t="shared" si="25"/>
        <v>100163</v>
      </c>
      <c r="F168" t="str">
        <f t="shared" si="26"/>
        <v>暴击</v>
      </c>
      <c r="G168">
        <v>100163</v>
      </c>
      <c r="H168" s="20" t="str">
        <f t="shared" si="23"/>
        <v>暴击</v>
      </c>
      <c r="I168" s="4" t="str">
        <f t="shared" si="27"/>
        <v>自身暴击率+7</v>
      </c>
      <c r="J168" t="s">
        <v>154</v>
      </c>
      <c r="K168" s="10" t="str">
        <f t="shared" si="33"/>
        <v>200163:100:1:0</v>
      </c>
      <c r="L168" s="10">
        <f t="shared" si="28"/>
        <v>3</v>
      </c>
      <c r="M168" s="10" t="s">
        <v>106</v>
      </c>
      <c r="N168" s="10" t="str">
        <f>VLOOKUP(H168,特效对应!L:M,2,FALSE)</f>
        <v>buff_09</v>
      </c>
      <c r="O168" s="4" t="str">
        <f t="shared" si="32"/>
        <v>被动暴击lv3</v>
      </c>
      <c r="T168" s="6" t="str">
        <f>IF(_xlfn.IFNA(VLOOKUP(O168,buff!$K:$L,2,FALSE),"")=0,"",_xlfn.IFNA(VLOOKUP(O168,buff!$K:$L,2,FALSE),""))</f>
        <v>200163:100:1:0</v>
      </c>
      <c r="U168" s="6" t="str">
        <f>IF(_xlfn.IFNA(VLOOKUP(P168,buff!$K:$L,2,FALSE),"")=0,"",_xlfn.IFNA(VLOOKUP(P168,buff!$K:$L,2,FALSE),""))</f>
        <v/>
      </c>
      <c r="V168" s="6" t="str">
        <f>IF(_xlfn.IFNA(VLOOKUP(Q168,buff!$K:$L,2,FALSE),"")=0,"",_xlfn.IFNA(VLOOKUP(Q168,buff!$K:$L,2,FALSE),""))</f>
        <v/>
      </c>
      <c r="W168" s="6" t="str">
        <f>IF(_xlfn.IFNA(VLOOKUP(R168,buff!$K:$L,2,FALSE),"")=0,"",_xlfn.IFNA(VLOOKUP(R168,buff!$K:$L,2,FALSE),""))</f>
        <v/>
      </c>
      <c r="X168" s="6" t="str">
        <f>IF(_xlfn.IFNA(VLOOKUP(S168,buff!$K:$L,2,FALSE),"")=0,"",_xlfn.IFNA(VLOOKUP(S168,buff!$K:$L,2,FALSE),""))</f>
        <v/>
      </c>
      <c r="Y168" t="str">
        <f>VLOOKUP($O168,buff!$BN:$CA,buff!BV$1,FALSE)</f>
        <v>暴击率+7</v>
      </c>
      <c r="Z168" t="str">
        <f>VLOOKUP($O168,buff!$BN:$CA,buff!BZ$1,FALSE)</f>
        <v/>
      </c>
    </row>
    <row r="169" spans="1:26" x14ac:dyDescent="0.15">
      <c r="A169" s="8" t="str">
        <f t="shared" si="24"/>
        <v>被动技能9等级4</v>
      </c>
      <c r="B169" s="8">
        <f t="shared" si="29"/>
        <v>9</v>
      </c>
      <c r="C169" s="8">
        <f t="shared" si="31"/>
        <v>4</v>
      </c>
      <c r="E169" s="8">
        <f t="shared" si="25"/>
        <v>100164</v>
      </c>
      <c r="F169" t="str">
        <f t="shared" si="26"/>
        <v>暴击</v>
      </c>
      <c r="G169">
        <v>100164</v>
      </c>
      <c r="H169" s="20" t="str">
        <f t="shared" si="23"/>
        <v>暴击</v>
      </c>
      <c r="I169" s="4" t="str">
        <f t="shared" si="27"/>
        <v>自身暴击率+8</v>
      </c>
      <c r="J169" t="s">
        <v>154</v>
      </c>
      <c r="K169" s="10" t="str">
        <f t="shared" si="33"/>
        <v>200164:100:1:0</v>
      </c>
      <c r="L169" s="10">
        <f t="shared" si="28"/>
        <v>4</v>
      </c>
      <c r="M169" s="10" t="s">
        <v>106</v>
      </c>
      <c r="N169" s="10" t="str">
        <f>VLOOKUP(H169,特效对应!L:M,2,FALSE)</f>
        <v>buff_09</v>
      </c>
      <c r="O169" s="4" t="str">
        <f t="shared" si="32"/>
        <v>被动暴击lv4</v>
      </c>
      <c r="T169" s="6" t="str">
        <f>IF(_xlfn.IFNA(VLOOKUP(O169,buff!$K:$L,2,FALSE),"")=0,"",_xlfn.IFNA(VLOOKUP(O169,buff!$K:$L,2,FALSE),""))</f>
        <v>200164:100:1:0</v>
      </c>
      <c r="U169" s="6" t="str">
        <f>IF(_xlfn.IFNA(VLOOKUP(P169,buff!$K:$L,2,FALSE),"")=0,"",_xlfn.IFNA(VLOOKUP(P169,buff!$K:$L,2,FALSE),""))</f>
        <v/>
      </c>
      <c r="V169" s="6" t="str">
        <f>IF(_xlfn.IFNA(VLOOKUP(Q169,buff!$K:$L,2,FALSE),"")=0,"",_xlfn.IFNA(VLOOKUP(Q169,buff!$K:$L,2,FALSE),""))</f>
        <v/>
      </c>
      <c r="W169" s="6" t="str">
        <f>IF(_xlfn.IFNA(VLOOKUP(R169,buff!$K:$L,2,FALSE),"")=0,"",_xlfn.IFNA(VLOOKUP(R169,buff!$K:$L,2,FALSE),""))</f>
        <v/>
      </c>
      <c r="X169" s="6" t="str">
        <f>IF(_xlfn.IFNA(VLOOKUP(S169,buff!$K:$L,2,FALSE),"")=0,"",_xlfn.IFNA(VLOOKUP(S169,buff!$K:$L,2,FALSE),""))</f>
        <v/>
      </c>
      <c r="Y169" t="str">
        <f>VLOOKUP($O169,buff!$BN:$CA,buff!BV$1,FALSE)</f>
        <v>暴击率+8</v>
      </c>
      <c r="Z169" t="str">
        <f>VLOOKUP($O169,buff!$BN:$CA,buff!BZ$1,FALSE)</f>
        <v/>
      </c>
    </row>
    <row r="170" spans="1:26" x14ac:dyDescent="0.15">
      <c r="A170" s="8" t="str">
        <f t="shared" si="24"/>
        <v>被动技能9等级5</v>
      </c>
      <c r="B170" s="8">
        <f t="shared" si="29"/>
        <v>9</v>
      </c>
      <c r="C170" s="8">
        <f t="shared" si="31"/>
        <v>5</v>
      </c>
      <c r="E170" s="8">
        <f t="shared" si="25"/>
        <v>100165</v>
      </c>
      <c r="F170" t="str">
        <f t="shared" si="26"/>
        <v>暴击</v>
      </c>
      <c r="G170">
        <v>100165</v>
      </c>
      <c r="H170" s="20" t="str">
        <f t="shared" si="23"/>
        <v>暴击</v>
      </c>
      <c r="I170" s="4" t="str">
        <f t="shared" si="27"/>
        <v>自身暴击率+9</v>
      </c>
      <c r="J170" t="s">
        <v>154</v>
      </c>
      <c r="K170" s="10" t="str">
        <f t="shared" si="33"/>
        <v>200165:100:1:0</v>
      </c>
      <c r="L170" s="10">
        <f t="shared" si="28"/>
        <v>5</v>
      </c>
      <c r="M170" s="10" t="s">
        <v>106</v>
      </c>
      <c r="N170" s="10" t="str">
        <f>VLOOKUP(H170,特效对应!L:M,2,FALSE)</f>
        <v>buff_09</v>
      </c>
      <c r="O170" s="4" t="str">
        <f t="shared" si="32"/>
        <v>被动暴击lv5</v>
      </c>
      <c r="T170" s="6" t="str">
        <f>IF(_xlfn.IFNA(VLOOKUP(O170,buff!$K:$L,2,FALSE),"")=0,"",_xlfn.IFNA(VLOOKUP(O170,buff!$K:$L,2,FALSE),""))</f>
        <v>200165:100:1:0</v>
      </c>
      <c r="U170" s="6" t="str">
        <f>IF(_xlfn.IFNA(VLOOKUP(P170,buff!$K:$L,2,FALSE),"")=0,"",_xlfn.IFNA(VLOOKUP(P170,buff!$K:$L,2,FALSE),""))</f>
        <v/>
      </c>
      <c r="V170" s="6" t="str">
        <f>IF(_xlfn.IFNA(VLOOKUP(Q170,buff!$K:$L,2,FALSE),"")=0,"",_xlfn.IFNA(VLOOKUP(Q170,buff!$K:$L,2,FALSE),""))</f>
        <v/>
      </c>
      <c r="W170" s="6" t="str">
        <f>IF(_xlfn.IFNA(VLOOKUP(R170,buff!$K:$L,2,FALSE),"")=0,"",_xlfn.IFNA(VLOOKUP(R170,buff!$K:$L,2,FALSE),""))</f>
        <v/>
      </c>
      <c r="X170" s="6" t="str">
        <f>IF(_xlfn.IFNA(VLOOKUP(S170,buff!$K:$L,2,FALSE),"")=0,"",_xlfn.IFNA(VLOOKUP(S170,buff!$K:$L,2,FALSE),""))</f>
        <v/>
      </c>
      <c r="Y170" t="str">
        <f>VLOOKUP($O170,buff!$BN:$CA,buff!BV$1,FALSE)</f>
        <v>暴击率+9</v>
      </c>
      <c r="Z170" t="str">
        <f>VLOOKUP($O170,buff!$BN:$CA,buff!BZ$1,FALSE)</f>
        <v/>
      </c>
    </row>
    <row r="171" spans="1:26" x14ac:dyDescent="0.15">
      <c r="A171" s="8" t="str">
        <f t="shared" si="24"/>
        <v>被动技能9等级6</v>
      </c>
      <c r="B171" s="8">
        <f t="shared" si="29"/>
        <v>9</v>
      </c>
      <c r="C171" s="8">
        <f t="shared" si="31"/>
        <v>6</v>
      </c>
      <c r="E171" s="8">
        <f t="shared" si="25"/>
        <v>100166</v>
      </c>
      <c r="F171" t="str">
        <f t="shared" si="26"/>
        <v>暴击</v>
      </c>
      <c r="G171">
        <v>100166</v>
      </c>
      <c r="H171" s="20" t="str">
        <f t="shared" si="23"/>
        <v>暴击</v>
      </c>
      <c r="I171" s="4" t="str">
        <f t="shared" si="27"/>
        <v>自身暴击率+10</v>
      </c>
      <c r="J171" t="s">
        <v>154</v>
      </c>
      <c r="K171" s="10" t="str">
        <f t="shared" si="33"/>
        <v>200166:100:1:0</v>
      </c>
      <c r="L171" s="10">
        <f t="shared" si="28"/>
        <v>6</v>
      </c>
      <c r="M171" s="10" t="s">
        <v>106</v>
      </c>
      <c r="N171" s="10" t="str">
        <f>VLOOKUP(H171,特效对应!L:M,2,FALSE)</f>
        <v>buff_09</v>
      </c>
      <c r="O171" s="4" t="str">
        <f t="shared" si="32"/>
        <v>被动暴击lv6</v>
      </c>
      <c r="T171" s="6" t="str">
        <f>IF(_xlfn.IFNA(VLOOKUP(O171,buff!$K:$L,2,FALSE),"")=0,"",_xlfn.IFNA(VLOOKUP(O171,buff!$K:$L,2,FALSE),""))</f>
        <v>200166:100:1:0</v>
      </c>
      <c r="U171" s="6" t="str">
        <f>IF(_xlfn.IFNA(VLOOKUP(P171,buff!$K:$L,2,FALSE),"")=0,"",_xlfn.IFNA(VLOOKUP(P171,buff!$K:$L,2,FALSE),""))</f>
        <v/>
      </c>
      <c r="V171" s="6" t="str">
        <f>IF(_xlfn.IFNA(VLOOKUP(Q171,buff!$K:$L,2,FALSE),"")=0,"",_xlfn.IFNA(VLOOKUP(Q171,buff!$K:$L,2,FALSE),""))</f>
        <v/>
      </c>
      <c r="W171" s="6" t="str">
        <f>IF(_xlfn.IFNA(VLOOKUP(R171,buff!$K:$L,2,FALSE),"")=0,"",_xlfn.IFNA(VLOOKUP(R171,buff!$K:$L,2,FALSE),""))</f>
        <v/>
      </c>
      <c r="X171" s="6" t="str">
        <f>IF(_xlfn.IFNA(VLOOKUP(S171,buff!$K:$L,2,FALSE),"")=0,"",_xlfn.IFNA(VLOOKUP(S171,buff!$K:$L,2,FALSE),""))</f>
        <v/>
      </c>
      <c r="Y171" t="str">
        <f>VLOOKUP($O171,buff!$BN:$CA,buff!BV$1,FALSE)</f>
        <v>暴击率+10</v>
      </c>
      <c r="Z171" t="str">
        <f>VLOOKUP($O171,buff!$BN:$CA,buff!BZ$1,FALSE)</f>
        <v/>
      </c>
    </row>
    <row r="172" spans="1:26" x14ac:dyDescent="0.15">
      <c r="A172" s="8" t="str">
        <f t="shared" si="24"/>
        <v>被动技能9等级7</v>
      </c>
      <c r="B172" s="8">
        <f t="shared" si="29"/>
        <v>9</v>
      </c>
      <c r="C172" s="8">
        <f t="shared" si="31"/>
        <v>7</v>
      </c>
      <c r="E172" s="8">
        <f t="shared" si="25"/>
        <v>100167</v>
      </c>
      <c r="F172" t="str">
        <f t="shared" si="26"/>
        <v>暴击</v>
      </c>
      <c r="G172">
        <v>100167</v>
      </c>
      <c r="H172" s="20" t="str">
        <f t="shared" si="23"/>
        <v>暴击</v>
      </c>
      <c r="I172" s="4" t="str">
        <f t="shared" si="27"/>
        <v>自身暴击率+11</v>
      </c>
      <c r="J172" t="s">
        <v>154</v>
      </c>
      <c r="K172" s="10" t="str">
        <f t="shared" si="33"/>
        <v>200167:100:1:0</v>
      </c>
      <c r="L172" s="10">
        <f t="shared" si="28"/>
        <v>7</v>
      </c>
      <c r="M172" s="10" t="s">
        <v>106</v>
      </c>
      <c r="N172" s="10" t="str">
        <f>VLOOKUP(H172,特效对应!L:M,2,FALSE)</f>
        <v>buff_09</v>
      </c>
      <c r="O172" s="4" t="str">
        <f t="shared" si="32"/>
        <v>被动暴击lv7</v>
      </c>
      <c r="T172" s="6" t="str">
        <f>IF(_xlfn.IFNA(VLOOKUP(O172,buff!$K:$L,2,FALSE),"")=0,"",_xlfn.IFNA(VLOOKUP(O172,buff!$K:$L,2,FALSE),""))</f>
        <v>200167:100:1:0</v>
      </c>
      <c r="U172" s="6" t="str">
        <f>IF(_xlfn.IFNA(VLOOKUP(P172,buff!$K:$L,2,FALSE),"")=0,"",_xlfn.IFNA(VLOOKUP(P172,buff!$K:$L,2,FALSE),""))</f>
        <v/>
      </c>
      <c r="V172" s="6" t="str">
        <f>IF(_xlfn.IFNA(VLOOKUP(Q172,buff!$K:$L,2,FALSE),"")=0,"",_xlfn.IFNA(VLOOKUP(Q172,buff!$K:$L,2,FALSE),""))</f>
        <v/>
      </c>
      <c r="W172" s="6" t="str">
        <f>IF(_xlfn.IFNA(VLOOKUP(R172,buff!$K:$L,2,FALSE),"")=0,"",_xlfn.IFNA(VLOOKUP(R172,buff!$K:$L,2,FALSE),""))</f>
        <v/>
      </c>
      <c r="X172" s="6" t="str">
        <f>IF(_xlfn.IFNA(VLOOKUP(S172,buff!$K:$L,2,FALSE),"")=0,"",_xlfn.IFNA(VLOOKUP(S172,buff!$K:$L,2,FALSE),""))</f>
        <v/>
      </c>
      <c r="Y172" t="str">
        <f>VLOOKUP($O172,buff!$BN:$CA,buff!BV$1,FALSE)</f>
        <v>暴击率+11</v>
      </c>
      <c r="Z172" t="str">
        <f>VLOOKUP($O172,buff!$BN:$CA,buff!BZ$1,FALSE)</f>
        <v/>
      </c>
    </row>
    <row r="173" spans="1:26" x14ac:dyDescent="0.15">
      <c r="A173" s="8" t="str">
        <f t="shared" si="24"/>
        <v>被动技能9等级8</v>
      </c>
      <c r="B173" s="8">
        <f t="shared" si="29"/>
        <v>9</v>
      </c>
      <c r="C173" s="8">
        <f t="shared" si="31"/>
        <v>8</v>
      </c>
      <c r="E173" s="8">
        <f t="shared" si="25"/>
        <v>100168</v>
      </c>
      <c r="F173" t="str">
        <f t="shared" si="26"/>
        <v>暴击</v>
      </c>
      <c r="G173">
        <v>100168</v>
      </c>
      <c r="H173" s="20" t="str">
        <f t="shared" si="23"/>
        <v>暴击</v>
      </c>
      <c r="I173" s="4" t="str">
        <f t="shared" si="27"/>
        <v>自身暴击率+12</v>
      </c>
      <c r="J173" t="s">
        <v>154</v>
      </c>
      <c r="K173" s="10" t="str">
        <f t="shared" si="33"/>
        <v>200168:100:1:0</v>
      </c>
      <c r="L173" s="10">
        <f t="shared" si="28"/>
        <v>8</v>
      </c>
      <c r="M173" s="10" t="s">
        <v>106</v>
      </c>
      <c r="N173" s="10" t="str">
        <f>VLOOKUP(H173,特效对应!L:M,2,FALSE)</f>
        <v>buff_09</v>
      </c>
      <c r="O173" s="4" t="str">
        <f t="shared" si="32"/>
        <v>被动暴击lv8</v>
      </c>
      <c r="T173" s="6" t="str">
        <f>IF(_xlfn.IFNA(VLOOKUP(O173,buff!$K:$L,2,FALSE),"")=0,"",_xlfn.IFNA(VLOOKUP(O173,buff!$K:$L,2,FALSE),""))</f>
        <v>200168:100:1:0</v>
      </c>
      <c r="U173" s="6" t="str">
        <f>IF(_xlfn.IFNA(VLOOKUP(P173,buff!$K:$L,2,FALSE),"")=0,"",_xlfn.IFNA(VLOOKUP(P173,buff!$K:$L,2,FALSE),""))</f>
        <v/>
      </c>
      <c r="V173" s="6" t="str">
        <f>IF(_xlfn.IFNA(VLOOKUP(Q173,buff!$K:$L,2,FALSE),"")=0,"",_xlfn.IFNA(VLOOKUP(Q173,buff!$K:$L,2,FALSE),""))</f>
        <v/>
      </c>
      <c r="W173" s="6" t="str">
        <f>IF(_xlfn.IFNA(VLOOKUP(R173,buff!$K:$L,2,FALSE),"")=0,"",_xlfn.IFNA(VLOOKUP(R173,buff!$K:$L,2,FALSE),""))</f>
        <v/>
      </c>
      <c r="X173" s="6" t="str">
        <f>IF(_xlfn.IFNA(VLOOKUP(S173,buff!$K:$L,2,FALSE),"")=0,"",_xlfn.IFNA(VLOOKUP(S173,buff!$K:$L,2,FALSE),""))</f>
        <v/>
      </c>
      <c r="Y173" t="str">
        <f>VLOOKUP($O173,buff!$BN:$CA,buff!BV$1,FALSE)</f>
        <v>暴击率+12</v>
      </c>
      <c r="Z173" t="str">
        <f>VLOOKUP($O173,buff!$BN:$CA,buff!BZ$1,FALSE)</f>
        <v/>
      </c>
    </row>
    <row r="174" spans="1:26" x14ac:dyDescent="0.15">
      <c r="A174" s="8" t="str">
        <f t="shared" si="24"/>
        <v>被动技能9等级9</v>
      </c>
      <c r="B174" s="8">
        <f t="shared" si="29"/>
        <v>9</v>
      </c>
      <c r="C174" s="8">
        <f t="shared" si="31"/>
        <v>9</v>
      </c>
      <c r="E174" s="8">
        <f t="shared" si="25"/>
        <v>100169</v>
      </c>
      <c r="F174" t="str">
        <f t="shared" si="26"/>
        <v>暴击</v>
      </c>
      <c r="G174">
        <v>100169</v>
      </c>
      <c r="H174" s="20" t="str">
        <f t="shared" si="23"/>
        <v>暴击</v>
      </c>
      <c r="I174" s="4" t="str">
        <f t="shared" si="27"/>
        <v>自身暴击率+13</v>
      </c>
      <c r="J174" t="s">
        <v>154</v>
      </c>
      <c r="K174" s="10" t="str">
        <f t="shared" si="33"/>
        <v>200169:100:1:0</v>
      </c>
      <c r="L174" s="10">
        <f t="shared" si="28"/>
        <v>9</v>
      </c>
      <c r="M174" s="10" t="s">
        <v>106</v>
      </c>
      <c r="N174" s="10" t="str">
        <f>VLOOKUP(H174,特效对应!L:M,2,FALSE)</f>
        <v>buff_09</v>
      </c>
      <c r="O174" s="4" t="str">
        <f t="shared" si="32"/>
        <v>被动暴击lv9</v>
      </c>
      <c r="T174" s="6" t="str">
        <f>IF(_xlfn.IFNA(VLOOKUP(O174,buff!$K:$L,2,FALSE),"")=0,"",_xlfn.IFNA(VLOOKUP(O174,buff!$K:$L,2,FALSE),""))</f>
        <v>200169:100:1:0</v>
      </c>
      <c r="U174" s="6" t="str">
        <f>IF(_xlfn.IFNA(VLOOKUP(P174,buff!$K:$L,2,FALSE),"")=0,"",_xlfn.IFNA(VLOOKUP(P174,buff!$K:$L,2,FALSE),""))</f>
        <v/>
      </c>
      <c r="V174" s="6" t="str">
        <f>IF(_xlfn.IFNA(VLOOKUP(Q174,buff!$K:$L,2,FALSE),"")=0,"",_xlfn.IFNA(VLOOKUP(Q174,buff!$K:$L,2,FALSE),""))</f>
        <v/>
      </c>
      <c r="W174" s="6" t="str">
        <f>IF(_xlfn.IFNA(VLOOKUP(R174,buff!$K:$L,2,FALSE),"")=0,"",_xlfn.IFNA(VLOOKUP(R174,buff!$K:$L,2,FALSE),""))</f>
        <v/>
      </c>
      <c r="X174" s="6" t="str">
        <f>IF(_xlfn.IFNA(VLOOKUP(S174,buff!$K:$L,2,FALSE),"")=0,"",_xlfn.IFNA(VLOOKUP(S174,buff!$K:$L,2,FALSE),""))</f>
        <v/>
      </c>
      <c r="Y174" t="str">
        <f>VLOOKUP($O174,buff!$BN:$CA,buff!BV$1,FALSE)</f>
        <v>暴击率+13</v>
      </c>
      <c r="Z174" t="str">
        <f>VLOOKUP($O174,buff!$BN:$CA,buff!BZ$1,FALSE)</f>
        <v/>
      </c>
    </row>
    <row r="175" spans="1:26" x14ac:dyDescent="0.15">
      <c r="A175" s="8" t="str">
        <f t="shared" si="24"/>
        <v>被动技能9等级10</v>
      </c>
      <c r="B175" s="8">
        <f t="shared" si="29"/>
        <v>9</v>
      </c>
      <c r="C175" s="8">
        <f t="shared" si="31"/>
        <v>10</v>
      </c>
      <c r="E175" s="8">
        <f t="shared" si="25"/>
        <v>100170</v>
      </c>
      <c r="F175" t="str">
        <f t="shared" si="26"/>
        <v>暴击</v>
      </c>
      <c r="G175">
        <v>100170</v>
      </c>
      <c r="H175" s="20" t="str">
        <f t="shared" si="23"/>
        <v>暴击</v>
      </c>
      <c r="I175" s="4" t="str">
        <f t="shared" si="27"/>
        <v>自身暴击率+14</v>
      </c>
      <c r="J175" t="s">
        <v>154</v>
      </c>
      <c r="K175" s="10" t="str">
        <f t="shared" si="33"/>
        <v>200170:100:1:0</v>
      </c>
      <c r="L175" s="10">
        <f t="shared" si="28"/>
        <v>10</v>
      </c>
      <c r="M175" s="10" t="s">
        <v>106</v>
      </c>
      <c r="N175" s="10" t="str">
        <f>VLOOKUP(H175,特效对应!L:M,2,FALSE)</f>
        <v>buff_09</v>
      </c>
      <c r="O175" s="4" t="str">
        <f t="shared" si="32"/>
        <v>被动暴击lv10</v>
      </c>
      <c r="T175" s="6" t="str">
        <f>IF(_xlfn.IFNA(VLOOKUP(O175,buff!$K:$L,2,FALSE),"")=0,"",_xlfn.IFNA(VLOOKUP(O175,buff!$K:$L,2,FALSE),""))</f>
        <v>200170:100:1:0</v>
      </c>
      <c r="U175" s="6" t="str">
        <f>IF(_xlfn.IFNA(VLOOKUP(P175,buff!$K:$L,2,FALSE),"")=0,"",_xlfn.IFNA(VLOOKUP(P175,buff!$K:$L,2,FALSE),""))</f>
        <v/>
      </c>
      <c r="V175" s="6" t="str">
        <f>IF(_xlfn.IFNA(VLOOKUP(Q175,buff!$K:$L,2,FALSE),"")=0,"",_xlfn.IFNA(VLOOKUP(Q175,buff!$K:$L,2,FALSE),""))</f>
        <v/>
      </c>
      <c r="W175" s="6" t="str">
        <f>IF(_xlfn.IFNA(VLOOKUP(R175,buff!$K:$L,2,FALSE),"")=0,"",_xlfn.IFNA(VLOOKUP(R175,buff!$K:$L,2,FALSE),""))</f>
        <v/>
      </c>
      <c r="X175" s="6" t="str">
        <f>IF(_xlfn.IFNA(VLOOKUP(S175,buff!$K:$L,2,FALSE),"")=0,"",_xlfn.IFNA(VLOOKUP(S175,buff!$K:$L,2,FALSE),""))</f>
        <v/>
      </c>
      <c r="Y175" t="str">
        <f>VLOOKUP($O175,buff!$BN:$CA,buff!BV$1,FALSE)</f>
        <v>暴击率+14</v>
      </c>
      <c r="Z175" t="str">
        <f>VLOOKUP($O175,buff!$BN:$CA,buff!BZ$1,FALSE)</f>
        <v/>
      </c>
    </row>
    <row r="176" spans="1:26" x14ac:dyDescent="0.15">
      <c r="A176" s="8" t="str">
        <f t="shared" si="24"/>
        <v>被动技能9等级11</v>
      </c>
      <c r="B176" s="8">
        <f t="shared" si="29"/>
        <v>9</v>
      </c>
      <c r="C176" s="8">
        <f t="shared" si="31"/>
        <v>11</v>
      </c>
      <c r="E176" s="8">
        <f t="shared" si="25"/>
        <v>100171</v>
      </c>
      <c r="F176" t="str">
        <f t="shared" si="26"/>
        <v>暴击</v>
      </c>
      <c r="G176">
        <v>100171</v>
      </c>
      <c r="H176" s="20" t="str">
        <f t="shared" si="23"/>
        <v>暴击</v>
      </c>
      <c r="I176" s="4" t="str">
        <f t="shared" si="27"/>
        <v>自身暴击率+15</v>
      </c>
      <c r="J176" t="s">
        <v>154</v>
      </c>
      <c r="K176" s="10" t="str">
        <f t="shared" si="33"/>
        <v>200171:100:1:0</v>
      </c>
      <c r="L176" s="10">
        <f t="shared" si="28"/>
        <v>11</v>
      </c>
      <c r="M176" s="10" t="s">
        <v>106</v>
      </c>
      <c r="N176" s="10" t="str">
        <f>VLOOKUP(H176,特效对应!L:M,2,FALSE)</f>
        <v>buff_09</v>
      </c>
      <c r="O176" s="4" t="str">
        <f t="shared" si="32"/>
        <v>被动暴击lv11</v>
      </c>
      <c r="T176" s="6" t="str">
        <f>IF(_xlfn.IFNA(VLOOKUP(O176,buff!$K:$L,2,FALSE),"")=0,"",_xlfn.IFNA(VLOOKUP(O176,buff!$K:$L,2,FALSE),""))</f>
        <v>200171:100:1:0</v>
      </c>
      <c r="U176" s="6" t="str">
        <f>IF(_xlfn.IFNA(VLOOKUP(P176,buff!$K:$L,2,FALSE),"")=0,"",_xlfn.IFNA(VLOOKUP(P176,buff!$K:$L,2,FALSE),""))</f>
        <v/>
      </c>
      <c r="V176" s="6" t="str">
        <f>IF(_xlfn.IFNA(VLOOKUP(Q176,buff!$K:$L,2,FALSE),"")=0,"",_xlfn.IFNA(VLOOKUP(Q176,buff!$K:$L,2,FALSE),""))</f>
        <v/>
      </c>
      <c r="W176" s="6" t="str">
        <f>IF(_xlfn.IFNA(VLOOKUP(R176,buff!$K:$L,2,FALSE),"")=0,"",_xlfn.IFNA(VLOOKUP(R176,buff!$K:$L,2,FALSE),""))</f>
        <v/>
      </c>
      <c r="X176" s="6" t="str">
        <f>IF(_xlfn.IFNA(VLOOKUP(S176,buff!$K:$L,2,FALSE),"")=0,"",_xlfn.IFNA(VLOOKUP(S176,buff!$K:$L,2,FALSE),""))</f>
        <v/>
      </c>
      <c r="Y176" t="str">
        <f>VLOOKUP($O176,buff!$BN:$CA,buff!BV$1,FALSE)</f>
        <v>暴击率+15</v>
      </c>
      <c r="Z176" t="str">
        <f>VLOOKUP($O176,buff!$BN:$CA,buff!BZ$1,FALSE)</f>
        <v/>
      </c>
    </row>
    <row r="177" spans="1:26" x14ac:dyDescent="0.15">
      <c r="A177" s="8" t="str">
        <f t="shared" si="24"/>
        <v>被动技能9等级12</v>
      </c>
      <c r="B177" s="8">
        <f t="shared" si="29"/>
        <v>9</v>
      </c>
      <c r="C177" s="8">
        <f t="shared" si="31"/>
        <v>12</v>
      </c>
      <c r="E177" s="8">
        <f t="shared" si="25"/>
        <v>100172</v>
      </c>
      <c r="F177" t="str">
        <f t="shared" si="26"/>
        <v>暴击</v>
      </c>
      <c r="G177">
        <v>100172</v>
      </c>
      <c r="H177" s="20" t="str">
        <f t="shared" si="23"/>
        <v>暴击</v>
      </c>
      <c r="I177" s="4" t="str">
        <f t="shared" si="27"/>
        <v>自身暴击率+16</v>
      </c>
      <c r="J177" t="s">
        <v>154</v>
      </c>
      <c r="K177" s="10" t="str">
        <f t="shared" si="33"/>
        <v>200172:100:1:0</v>
      </c>
      <c r="L177" s="10">
        <f t="shared" si="28"/>
        <v>12</v>
      </c>
      <c r="M177" s="10" t="s">
        <v>106</v>
      </c>
      <c r="N177" s="10" t="str">
        <f>VLOOKUP(H177,特效对应!L:M,2,FALSE)</f>
        <v>buff_09</v>
      </c>
      <c r="O177" s="4" t="str">
        <f t="shared" si="32"/>
        <v>被动暴击lv12</v>
      </c>
      <c r="T177" s="6" t="str">
        <f>IF(_xlfn.IFNA(VLOOKUP(O177,buff!$K:$L,2,FALSE),"")=0,"",_xlfn.IFNA(VLOOKUP(O177,buff!$K:$L,2,FALSE),""))</f>
        <v>200172:100:1:0</v>
      </c>
      <c r="U177" s="6" t="str">
        <f>IF(_xlfn.IFNA(VLOOKUP(P177,buff!$K:$L,2,FALSE),"")=0,"",_xlfn.IFNA(VLOOKUP(P177,buff!$K:$L,2,FALSE),""))</f>
        <v/>
      </c>
      <c r="V177" s="6" t="str">
        <f>IF(_xlfn.IFNA(VLOOKUP(Q177,buff!$K:$L,2,FALSE),"")=0,"",_xlfn.IFNA(VLOOKUP(Q177,buff!$K:$L,2,FALSE),""))</f>
        <v/>
      </c>
      <c r="W177" s="6" t="str">
        <f>IF(_xlfn.IFNA(VLOOKUP(R177,buff!$K:$L,2,FALSE),"")=0,"",_xlfn.IFNA(VLOOKUP(R177,buff!$K:$L,2,FALSE),""))</f>
        <v/>
      </c>
      <c r="X177" s="6" t="str">
        <f>IF(_xlfn.IFNA(VLOOKUP(S177,buff!$K:$L,2,FALSE),"")=0,"",_xlfn.IFNA(VLOOKUP(S177,buff!$K:$L,2,FALSE),""))</f>
        <v/>
      </c>
      <c r="Y177" t="str">
        <f>VLOOKUP($O177,buff!$BN:$CA,buff!BV$1,FALSE)</f>
        <v>暴击率+16</v>
      </c>
      <c r="Z177" t="str">
        <f>VLOOKUP($O177,buff!$BN:$CA,buff!BZ$1,FALSE)</f>
        <v/>
      </c>
    </row>
    <row r="178" spans="1:26" x14ac:dyDescent="0.15">
      <c r="A178" s="8" t="str">
        <f t="shared" si="24"/>
        <v>被动技能9等级13</v>
      </c>
      <c r="B178" s="8">
        <f t="shared" si="29"/>
        <v>9</v>
      </c>
      <c r="C178" s="8">
        <f t="shared" si="31"/>
        <v>13</v>
      </c>
      <c r="E178" s="8">
        <f t="shared" si="25"/>
        <v>100173</v>
      </c>
      <c r="F178" t="str">
        <f t="shared" si="26"/>
        <v>暴击</v>
      </c>
      <c r="G178">
        <v>100173</v>
      </c>
      <c r="H178" s="20" t="str">
        <f t="shared" si="23"/>
        <v>暴击</v>
      </c>
      <c r="I178" s="4" t="str">
        <f t="shared" si="27"/>
        <v>自身暴击率+17</v>
      </c>
      <c r="J178" t="s">
        <v>154</v>
      </c>
      <c r="K178" s="10" t="str">
        <f t="shared" si="33"/>
        <v>200173:100:1:0</v>
      </c>
      <c r="L178" s="10">
        <f t="shared" si="28"/>
        <v>13</v>
      </c>
      <c r="M178" s="10" t="s">
        <v>106</v>
      </c>
      <c r="N178" s="10" t="str">
        <f>VLOOKUP(H178,特效对应!L:M,2,FALSE)</f>
        <v>buff_09</v>
      </c>
      <c r="O178" s="4" t="str">
        <f t="shared" si="32"/>
        <v>被动暴击lv13</v>
      </c>
      <c r="T178" s="6" t="str">
        <f>IF(_xlfn.IFNA(VLOOKUP(O178,buff!$K:$L,2,FALSE),"")=0,"",_xlfn.IFNA(VLOOKUP(O178,buff!$K:$L,2,FALSE),""))</f>
        <v>200173:100:1:0</v>
      </c>
      <c r="U178" s="6" t="str">
        <f>IF(_xlfn.IFNA(VLOOKUP(P178,buff!$K:$L,2,FALSE),"")=0,"",_xlfn.IFNA(VLOOKUP(P178,buff!$K:$L,2,FALSE),""))</f>
        <v/>
      </c>
      <c r="V178" s="6" t="str">
        <f>IF(_xlfn.IFNA(VLOOKUP(Q178,buff!$K:$L,2,FALSE),"")=0,"",_xlfn.IFNA(VLOOKUP(Q178,buff!$K:$L,2,FALSE),""))</f>
        <v/>
      </c>
      <c r="W178" s="6" t="str">
        <f>IF(_xlfn.IFNA(VLOOKUP(R178,buff!$K:$L,2,FALSE),"")=0,"",_xlfn.IFNA(VLOOKUP(R178,buff!$K:$L,2,FALSE),""))</f>
        <v/>
      </c>
      <c r="X178" s="6" t="str">
        <f>IF(_xlfn.IFNA(VLOOKUP(S178,buff!$K:$L,2,FALSE),"")=0,"",_xlfn.IFNA(VLOOKUP(S178,buff!$K:$L,2,FALSE),""))</f>
        <v/>
      </c>
      <c r="Y178" t="str">
        <f>VLOOKUP($O178,buff!$BN:$CA,buff!BV$1,FALSE)</f>
        <v>暴击率+17</v>
      </c>
      <c r="Z178" t="str">
        <f>VLOOKUP($O178,buff!$BN:$CA,buff!BZ$1,FALSE)</f>
        <v/>
      </c>
    </row>
    <row r="179" spans="1:26" x14ac:dyDescent="0.15">
      <c r="A179" s="8" t="str">
        <f t="shared" si="24"/>
        <v>被动技能9等级14</v>
      </c>
      <c r="B179" s="8">
        <f t="shared" si="29"/>
        <v>9</v>
      </c>
      <c r="C179" s="8">
        <f t="shared" si="31"/>
        <v>14</v>
      </c>
      <c r="E179" s="8">
        <f t="shared" si="25"/>
        <v>100174</v>
      </c>
      <c r="F179" t="str">
        <f t="shared" si="26"/>
        <v>暴击</v>
      </c>
      <c r="G179">
        <v>100174</v>
      </c>
      <c r="H179" s="20" t="str">
        <f t="shared" si="23"/>
        <v>暴击</v>
      </c>
      <c r="I179" s="4" t="str">
        <f t="shared" si="27"/>
        <v>自身暴击率+18</v>
      </c>
      <c r="J179" t="s">
        <v>154</v>
      </c>
      <c r="K179" s="10" t="str">
        <f t="shared" si="33"/>
        <v>200174:100:1:0</v>
      </c>
      <c r="L179" s="10">
        <f t="shared" si="28"/>
        <v>14</v>
      </c>
      <c r="M179" s="10" t="s">
        <v>106</v>
      </c>
      <c r="N179" s="10" t="str">
        <f>VLOOKUP(H179,特效对应!L:M,2,FALSE)</f>
        <v>buff_09</v>
      </c>
      <c r="O179" s="4" t="str">
        <f t="shared" si="32"/>
        <v>被动暴击lv14</v>
      </c>
      <c r="T179" s="6" t="str">
        <f>IF(_xlfn.IFNA(VLOOKUP(O179,buff!$K:$L,2,FALSE),"")=0,"",_xlfn.IFNA(VLOOKUP(O179,buff!$K:$L,2,FALSE),""))</f>
        <v>200174:100:1:0</v>
      </c>
      <c r="U179" s="6" t="str">
        <f>IF(_xlfn.IFNA(VLOOKUP(P179,buff!$K:$L,2,FALSE),"")=0,"",_xlfn.IFNA(VLOOKUP(P179,buff!$K:$L,2,FALSE),""))</f>
        <v/>
      </c>
      <c r="V179" s="6" t="str">
        <f>IF(_xlfn.IFNA(VLOOKUP(Q179,buff!$K:$L,2,FALSE),"")=0,"",_xlfn.IFNA(VLOOKUP(Q179,buff!$K:$L,2,FALSE),""))</f>
        <v/>
      </c>
      <c r="W179" s="6" t="str">
        <f>IF(_xlfn.IFNA(VLOOKUP(R179,buff!$K:$L,2,FALSE),"")=0,"",_xlfn.IFNA(VLOOKUP(R179,buff!$K:$L,2,FALSE),""))</f>
        <v/>
      </c>
      <c r="X179" s="6" t="str">
        <f>IF(_xlfn.IFNA(VLOOKUP(S179,buff!$K:$L,2,FALSE),"")=0,"",_xlfn.IFNA(VLOOKUP(S179,buff!$K:$L,2,FALSE),""))</f>
        <v/>
      </c>
      <c r="Y179" t="str">
        <f>VLOOKUP($O179,buff!$BN:$CA,buff!BV$1,FALSE)</f>
        <v>暴击率+18</v>
      </c>
      <c r="Z179" t="str">
        <f>VLOOKUP($O179,buff!$BN:$CA,buff!BZ$1,FALSE)</f>
        <v/>
      </c>
    </row>
    <row r="180" spans="1:26" x14ac:dyDescent="0.15">
      <c r="A180" s="8" t="str">
        <f t="shared" si="24"/>
        <v>被动技能9等级15</v>
      </c>
      <c r="B180" s="8">
        <f t="shared" si="29"/>
        <v>9</v>
      </c>
      <c r="C180" s="8">
        <f t="shared" si="31"/>
        <v>15</v>
      </c>
      <c r="E180" s="8">
        <f t="shared" si="25"/>
        <v>100175</v>
      </c>
      <c r="F180" t="str">
        <f t="shared" si="26"/>
        <v>暴击</v>
      </c>
      <c r="G180">
        <v>100175</v>
      </c>
      <c r="H180" s="20" t="str">
        <f t="shared" si="23"/>
        <v>暴击</v>
      </c>
      <c r="I180" s="4" t="str">
        <f t="shared" si="27"/>
        <v>自身暴击率+19</v>
      </c>
      <c r="J180" t="s">
        <v>154</v>
      </c>
      <c r="K180" s="10" t="str">
        <f t="shared" si="33"/>
        <v>200175:100:1:0</v>
      </c>
      <c r="L180" s="10">
        <f t="shared" si="28"/>
        <v>15</v>
      </c>
      <c r="M180" s="10" t="s">
        <v>106</v>
      </c>
      <c r="N180" s="10" t="str">
        <f>VLOOKUP(H180,特效对应!L:M,2,FALSE)</f>
        <v>buff_09</v>
      </c>
      <c r="O180" s="4" t="str">
        <f t="shared" si="32"/>
        <v>被动暴击lv15</v>
      </c>
      <c r="T180" s="6" t="str">
        <f>IF(_xlfn.IFNA(VLOOKUP(O180,buff!$K:$L,2,FALSE),"")=0,"",_xlfn.IFNA(VLOOKUP(O180,buff!$K:$L,2,FALSE),""))</f>
        <v>200175:100:1:0</v>
      </c>
      <c r="U180" s="6" t="str">
        <f>IF(_xlfn.IFNA(VLOOKUP(P180,buff!$K:$L,2,FALSE),"")=0,"",_xlfn.IFNA(VLOOKUP(P180,buff!$K:$L,2,FALSE),""))</f>
        <v/>
      </c>
      <c r="V180" s="6" t="str">
        <f>IF(_xlfn.IFNA(VLOOKUP(Q180,buff!$K:$L,2,FALSE),"")=0,"",_xlfn.IFNA(VLOOKUP(Q180,buff!$K:$L,2,FALSE),""))</f>
        <v/>
      </c>
      <c r="W180" s="6" t="str">
        <f>IF(_xlfn.IFNA(VLOOKUP(R180,buff!$K:$L,2,FALSE),"")=0,"",_xlfn.IFNA(VLOOKUP(R180,buff!$K:$L,2,FALSE),""))</f>
        <v/>
      </c>
      <c r="X180" s="6" t="str">
        <f>IF(_xlfn.IFNA(VLOOKUP(S180,buff!$K:$L,2,FALSE),"")=0,"",_xlfn.IFNA(VLOOKUP(S180,buff!$K:$L,2,FALSE),""))</f>
        <v/>
      </c>
      <c r="Y180" t="str">
        <f>VLOOKUP($O180,buff!$BN:$CA,buff!BV$1,FALSE)</f>
        <v>暴击率+19</v>
      </c>
      <c r="Z180" t="str">
        <f>VLOOKUP($O180,buff!$BN:$CA,buff!BZ$1,FALSE)</f>
        <v/>
      </c>
    </row>
    <row r="181" spans="1:26" x14ac:dyDescent="0.15">
      <c r="A181" s="8" t="str">
        <f t="shared" si="24"/>
        <v>被动技能9等级16</v>
      </c>
      <c r="B181" s="8">
        <f t="shared" si="29"/>
        <v>9</v>
      </c>
      <c r="C181" s="8">
        <f t="shared" si="31"/>
        <v>16</v>
      </c>
      <c r="E181" s="8">
        <f t="shared" si="25"/>
        <v>100176</v>
      </c>
      <c r="F181" t="str">
        <f t="shared" si="26"/>
        <v>暴击</v>
      </c>
      <c r="G181">
        <v>100176</v>
      </c>
      <c r="H181" s="20" t="str">
        <f t="shared" si="23"/>
        <v>暴击</v>
      </c>
      <c r="I181" s="4" t="str">
        <f t="shared" si="27"/>
        <v>自身暴击率+20</v>
      </c>
      <c r="J181" t="s">
        <v>154</v>
      </c>
      <c r="K181" s="10" t="str">
        <f t="shared" si="33"/>
        <v>200176:100:1:0</v>
      </c>
      <c r="L181" s="10">
        <f t="shared" si="28"/>
        <v>16</v>
      </c>
      <c r="M181" s="10" t="s">
        <v>106</v>
      </c>
      <c r="N181" s="10" t="str">
        <f>VLOOKUP(H181,特效对应!L:M,2,FALSE)</f>
        <v>buff_09</v>
      </c>
      <c r="O181" s="4" t="str">
        <f t="shared" si="32"/>
        <v>被动暴击lv16</v>
      </c>
      <c r="T181" s="6" t="str">
        <f>IF(_xlfn.IFNA(VLOOKUP(O181,buff!$K:$L,2,FALSE),"")=0,"",_xlfn.IFNA(VLOOKUP(O181,buff!$K:$L,2,FALSE),""))</f>
        <v>200176:100:1:0</v>
      </c>
      <c r="U181" s="6" t="str">
        <f>IF(_xlfn.IFNA(VLOOKUP(P181,buff!$K:$L,2,FALSE),"")=0,"",_xlfn.IFNA(VLOOKUP(P181,buff!$K:$L,2,FALSE),""))</f>
        <v/>
      </c>
      <c r="V181" s="6" t="str">
        <f>IF(_xlfn.IFNA(VLOOKUP(Q181,buff!$K:$L,2,FALSE),"")=0,"",_xlfn.IFNA(VLOOKUP(Q181,buff!$K:$L,2,FALSE),""))</f>
        <v/>
      </c>
      <c r="W181" s="6" t="str">
        <f>IF(_xlfn.IFNA(VLOOKUP(R181,buff!$K:$L,2,FALSE),"")=0,"",_xlfn.IFNA(VLOOKUP(R181,buff!$K:$L,2,FALSE),""))</f>
        <v/>
      </c>
      <c r="X181" s="6" t="str">
        <f>IF(_xlfn.IFNA(VLOOKUP(S181,buff!$K:$L,2,FALSE),"")=0,"",_xlfn.IFNA(VLOOKUP(S181,buff!$K:$L,2,FALSE),""))</f>
        <v/>
      </c>
      <c r="Y181" t="str">
        <f>VLOOKUP($O181,buff!$BN:$CA,buff!BV$1,FALSE)</f>
        <v>暴击率+20</v>
      </c>
      <c r="Z181" t="str">
        <f>VLOOKUP($O181,buff!$BN:$CA,buff!BZ$1,FALSE)</f>
        <v/>
      </c>
    </row>
    <row r="182" spans="1:26" x14ac:dyDescent="0.15">
      <c r="A182" s="8" t="str">
        <f t="shared" si="24"/>
        <v>被动技能9等级17</v>
      </c>
      <c r="B182" s="8">
        <f t="shared" si="29"/>
        <v>9</v>
      </c>
      <c r="C182" s="8">
        <f t="shared" si="31"/>
        <v>17</v>
      </c>
      <c r="E182" s="8">
        <f t="shared" si="25"/>
        <v>100177</v>
      </c>
      <c r="F182" t="str">
        <f t="shared" si="26"/>
        <v>暴击</v>
      </c>
      <c r="G182">
        <v>100177</v>
      </c>
      <c r="H182" s="20" t="str">
        <f t="shared" si="23"/>
        <v>暴击</v>
      </c>
      <c r="I182" s="4" t="str">
        <f t="shared" si="27"/>
        <v>自身暴击率+21</v>
      </c>
      <c r="J182" t="s">
        <v>154</v>
      </c>
      <c r="K182" s="10" t="str">
        <f t="shared" si="33"/>
        <v>200177:100:1:0</v>
      </c>
      <c r="L182" s="10">
        <f t="shared" si="28"/>
        <v>17</v>
      </c>
      <c r="M182" s="10" t="s">
        <v>106</v>
      </c>
      <c r="N182" s="10" t="str">
        <f>VLOOKUP(H182,特效对应!L:M,2,FALSE)</f>
        <v>buff_09</v>
      </c>
      <c r="O182" s="4" t="str">
        <f t="shared" si="32"/>
        <v>被动暴击lv17</v>
      </c>
      <c r="T182" s="6" t="str">
        <f>IF(_xlfn.IFNA(VLOOKUP(O182,buff!$K:$L,2,FALSE),"")=0,"",_xlfn.IFNA(VLOOKUP(O182,buff!$K:$L,2,FALSE),""))</f>
        <v>200177:100:1:0</v>
      </c>
      <c r="U182" s="6" t="str">
        <f>IF(_xlfn.IFNA(VLOOKUP(P182,buff!$K:$L,2,FALSE),"")=0,"",_xlfn.IFNA(VLOOKUP(P182,buff!$K:$L,2,FALSE),""))</f>
        <v/>
      </c>
      <c r="V182" s="6" t="str">
        <f>IF(_xlfn.IFNA(VLOOKUP(Q182,buff!$K:$L,2,FALSE),"")=0,"",_xlfn.IFNA(VLOOKUP(Q182,buff!$K:$L,2,FALSE),""))</f>
        <v/>
      </c>
      <c r="W182" s="6" t="str">
        <f>IF(_xlfn.IFNA(VLOOKUP(R182,buff!$K:$L,2,FALSE),"")=0,"",_xlfn.IFNA(VLOOKUP(R182,buff!$K:$L,2,FALSE),""))</f>
        <v/>
      </c>
      <c r="X182" s="6" t="str">
        <f>IF(_xlfn.IFNA(VLOOKUP(S182,buff!$K:$L,2,FALSE),"")=0,"",_xlfn.IFNA(VLOOKUP(S182,buff!$K:$L,2,FALSE),""))</f>
        <v/>
      </c>
      <c r="Y182" t="str">
        <f>VLOOKUP($O182,buff!$BN:$CA,buff!BV$1,FALSE)</f>
        <v>暴击率+21</v>
      </c>
      <c r="Z182" t="str">
        <f>VLOOKUP($O182,buff!$BN:$CA,buff!BZ$1,FALSE)</f>
        <v/>
      </c>
    </row>
    <row r="183" spans="1:26" x14ac:dyDescent="0.15">
      <c r="A183" s="8" t="str">
        <f t="shared" si="24"/>
        <v>被动技能9等级18</v>
      </c>
      <c r="B183" s="8">
        <f t="shared" si="29"/>
        <v>9</v>
      </c>
      <c r="C183" s="8">
        <f t="shared" si="31"/>
        <v>18</v>
      </c>
      <c r="E183" s="8">
        <f t="shared" si="25"/>
        <v>100178</v>
      </c>
      <c r="F183" t="str">
        <f t="shared" si="26"/>
        <v>暴击</v>
      </c>
      <c r="G183">
        <v>100178</v>
      </c>
      <c r="H183" s="20" t="str">
        <f t="shared" si="23"/>
        <v>暴击</v>
      </c>
      <c r="I183" s="4" t="str">
        <f t="shared" si="27"/>
        <v>自身暴击率+22</v>
      </c>
      <c r="J183" t="s">
        <v>154</v>
      </c>
      <c r="K183" s="10" t="str">
        <f t="shared" si="33"/>
        <v>200178:100:1:0</v>
      </c>
      <c r="L183" s="10">
        <f t="shared" si="28"/>
        <v>18</v>
      </c>
      <c r="M183" s="10" t="s">
        <v>106</v>
      </c>
      <c r="N183" s="10" t="str">
        <f>VLOOKUP(H183,特效对应!L:M,2,FALSE)</f>
        <v>buff_09</v>
      </c>
      <c r="O183" s="4" t="str">
        <f t="shared" si="32"/>
        <v>被动暴击lv18</v>
      </c>
      <c r="T183" s="6" t="str">
        <f>IF(_xlfn.IFNA(VLOOKUP(O183,buff!$K:$L,2,FALSE),"")=0,"",_xlfn.IFNA(VLOOKUP(O183,buff!$K:$L,2,FALSE),""))</f>
        <v>200178:100:1:0</v>
      </c>
      <c r="U183" s="6" t="str">
        <f>IF(_xlfn.IFNA(VLOOKUP(P183,buff!$K:$L,2,FALSE),"")=0,"",_xlfn.IFNA(VLOOKUP(P183,buff!$K:$L,2,FALSE),""))</f>
        <v/>
      </c>
      <c r="V183" s="6" t="str">
        <f>IF(_xlfn.IFNA(VLOOKUP(Q183,buff!$K:$L,2,FALSE),"")=0,"",_xlfn.IFNA(VLOOKUP(Q183,buff!$K:$L,2,FALSE),""))</f>
        <v/>
      </c>
      <c r="W183" s="6" t="str">
        <f>IF(_xlfn.IFNA(VLOOKUP(R183,buff!$K:$L,2,FALSE),"")=0,"",_xlfn.IFNA(VLOOKUP(R183,buff!$K:$L,2,FALSE),""))</f>
        <v/>
      </c>
      <c r="X183" s="6" t="str">
        <f>IF(_xlfn.IFNA(VLOOKUP(S183,buff!$K:$L,2,FALSE),"")=0,"",_xlfn.IFNA(VLOOKUP(S183,buff!$K:$L,2,FALSE),""))</f>
        <v/>
      </c>
      <c r="Y183" t="str">
        <f>VLOOKUP($O183,buff!$BN:$CA,buff!BV$1,FALSE)</f>
        <v>暴击率+22</v>
      </c>
      <c r="Z183" t="str">
        <f>VLOOKUP($O183,buff!$BN:$CA,buff!BZ$1,FALSE)</f>
        <v/>
      </c>
    </row>
    <row r="184" spans="1:26" x14ac:dyDescent="0.15">
      <c r="A184" s="8" t="str">
        <f t="shared" si="24"/>
        <v>被动技能9等级19</v>
      </c>
      <c r="B184" s="8">
        <f t="shared" si="29"/>
        <v>9</v>
      </c>
      <c r="C184" s="8">
        <f t="shared" si="31"/>
        <v>19</v>
      </c>
      <c r="E184" s="8">
        <f t="shared" si="25"/>
        <v>100179</v>
      </c>
      <c r="F184" t="str">
        <f t="shared" si="26"/>
        <v>暴击</v>
      </c>
      <c r="G184">
        <v>100179</v>
      </c>
      <c r="H184" s="20" t="str">
        <f t="shared" si="23"/>
        <v>暴击</v>
      </c>
      <c r="I184" s="4" t="str">
        <f t="shared" si="27"/>
        <v>自身暴击率+23</v>
      </c>
      <c r="J184" t="s">
        <v>154</v>
      </c>
      <c r="K184" s="10" t="str">
        <f t="shared" si="33"/>
        <v>200179:100:1:0</v>
      </c>
      <c r="L184" s="10">
        <f t="shared" si="28"/>
        <v>19</v>
      </c>
      <c r="M184" s="10" t="s">
        <v>106</v>
      </c>
      <c r="N184" s="10" t="str">
        <f>VLOOKUP(H184,特效对应!L:M,2,FALSE)</f>
        <v>buff_09</v>
      </c>
      <c r="O184" s="4" t="str">
        <f t="shared" si="32"/>
        <v>被动暴击lv19</v>
      </c>
      <c r="T184" s="6" t="str">
        <f>IF(_xlfn.IFNA(VLOOKUP(O184,buff!$K:$L,2,FALSE),"")=0,"",_xlfn.IFNA(VLOOKUP(O184,buff!$K:$L,2,FALSE),""))</f>
        <v>200179:100:1:0</v>
      </c>
      <c r="U184" s="6" t="str">
        <f>IF(_xlfn.IFNA(VLOOKUP(P184,buff!$K:$L,2,FALSE),"")=0,"",_xlfn.IFNA(VLOOKUP(P184,buff!$K:$L,2,FALSE),""))</f>
        <v/>
      </c>
      <c r="V184" s="6" t="str">
        <f>IF(_xlfn.IFNA(VLOOKUP(Q184,buff!$K:$L,2,FALSE),"")=0,"",_xlfn.IFNA(VLOOKUP(Q184,buff!$K:$L,2,FALSE),""))</f>
        <v/>
      </c>
      <c r="W184" s="6" t="str">
        <f>IF(_xlfn.IFNA(VLOOKUP(R184,buff!$K:$L,2,FALSE),"")=0,"",_xlfn.IFNA(VLOOKUP(R184,buff!$K:$L,2,FALSE),""))</f>
        <v/>
      </c>
      <c r="X184" s="6" t="str">
        <f>IF(_xlfn.IFNA(VLOOKUP(S184,buff!$K:$L,2,FALSE),"")=0,"",_xlfn.IFNA(VLOOKUP(S184,buff!$K:$L,2,FALSE),""))</f>
        <v/>
      </c>
      <c r="Y184" t="str">
        <f>VLOOKUP($O184,buff!$BN:$CA,buff!BV$1,FALSE)</f>
        <v>暴击率+23</v>
      </c>
      <c r="Z184" t="str">
        <f>VLOOKUP($O184,buff!$BN:$CA,buff!BZ$1,FALSE)</f>
        <v/>
      </c>
    </row>
    <row r="185" spans="1:26" x14ac:dyDescent="0.15">
      <c r="A185" s="8" t="str">
        <f t="shared" si="24"/>
        <v>被动技能9等级20</v>
      </c>
      <c r="B185" s="8">
        <f t="shared" si="29"/>
        <v>9</v>
      </c>
      <c r="C185" s="8">
        <f t="shared" si="31"/>
        <v>20</v>
      </c>
      <c r="E185" s="8">
        <f t="shared" si="25"/>
        <v>100180</v>
      </c>
      <c r="F185" t="str">
        <f t="shared" si="26"/>
        <v>暴击</v>
      </c>
      <c r="G185">
        <v>100180</v>
      </c>
      <c r="H185" s="20" t="str">
        <f t="shared" si="23"/>
        <v>暴击</v>
      </c>
      <c r="I185" s="4" t="str">
        <f t="shared" si="27"/>
        <v>自身暴击率+24</v>
      </c>
      <c r="J185" t="s">
        <v>154</v>
      </c>
      <c r="K185" s="10" t="str">
        <f t="shared" si="33"/>
        <v>200180:100:1:0</v>
      </c>
      <c r="L185" s="10">
        <f t="shared" si="28"/>
        <v>20</v>
      </c>
      <c r="M185" s="10" t="s">
        <v>106</v>
      </c>
      <c r="N185" s="10" t="str">
        <f>VLOOKUP(H185,特效对应!L:M,2,FALSE)</f>
        <v>buff_09</v>
      </c>
      <c r="O185" s="4" t="str">
        <f t="shared" si="32"/>
        <v>被动暴击lv20</v>
      </c>
      <c r="T185" s="6" t="str">
        <f>IF(_xlfn.IFNA(VLOOKUP(O185,buff!$K:$L,2,FALSE),"")=0,"",_xlfn.IFNA(VLOOKUP(O185,buff!$K:$L,2,FALSE),""))</f>
        <v>200180:100:1:0</v>
      </c>
      <c r="U185" s="6" t="str">
        <f>IF(_xlfn.IFNA(VLOOKUP(P185,buff!$K:$L,2,FALSE),"")=0,"",_xlfn.IFNA(VLOOKUP(P185,buff!$K:$L,2,FALSE),""))</f>
        <v/>
      </c>
      <c r="V185" s="6" t="str">
        <f>IF(_xlfn.IFNA(VLOOKUP(Q185,buff!$K:$L,2,FALSE),"")=0,"",_xlfn.IFNA(VLOOKUP(Q185,buff!$K:$L,2,FALSE),""))</f>
        <v/>
      </c>
      <c r="W185" s="6" t="str">
        <f>IF(_xlfn.IFNA(VLOOKUP(R185,buff!$K:$L,2,FALSE),"")=0,"",_xlfn.IFNA(VLOOKUP(R185,buff!$K:$L,2,FALSE),""))</f>
        <v/>
      </c>
      <c r="X185" s="6" t="str">
        <f>IF(_xlfn.IFNA(VLOOKUP(S185,buff!$K:$L,2,FALSE),"")=0,"",_xlfn.IFNA(VLOOKUP(S185,buff!$K:$L,2,FALSE),""))</f>
        <v/>
      </c>
      <c r="Y185" t="str">
        <f>VLOOKUP($O185,buff!$BN:$CA,buff!BV$1,FALSE)</f>
        <v>暴击率+24</v>
      </c>
      <c r="Z185" t="str">
        <f>VLOOKUP($O185,buff!$BN:$CA,buff!BZ$1,FALSE)</f>
        <v/>
      </c>
    </row>
    <row r="186" spans="1:26" x14ac:dyDescent="0.15">
      <c r="A186" s="8" t="str">
        <f t="shared" si="24"/>
        <v>被动技能10等级1</v>
      </c>
      <c r="B186" s="8">
        <f t="shared" si="29"/>
        <v>10</v>
      </c>
      <c r="C186" s="8">
        <f t="shared" si="31"/>
        <v>1</v>
      </c>
      <c r="E186" s="8">
        <f t="shared" si="25"/>
        <v>100181</v>
      </c>
      <c r="F186" t="str">
        <f t="shared" si="26"/>
        <v>暴伤</v>
      </c>
      <c r="G186">
        <v>100181</v>
      </c>
      <c r="H186" s="20" t="str">
        <f t="shared" si="23"/>
        <v>暴伤</v>
      </c>
      <c r="I186" s="4" t="str">
        <f t="shared" si="27"/>
        <v>自身暴伤率+5</v>
      </c>
      <c r="J186" t="s">
        <v>154</v>
      </c>
      <c r="K186" s="10" t="str">
        <f t="shared" si="33"/>
        <v>200181:100:1:0</v>
      </c>
      <c r="L186" s="10">
        <f t="shared" si="28"/>
        <v>1</v>
      </c>
      <c r="M186" s="10" t="s">
        <v>106</v>
      </c>
      <c r="N186" s="10" t="str">
        <f>VLOOKUP(H186,特效对应!L:M,2,FALSE)</f>
        <v>buff_10</v>
      </c>
      <c r="O186" s="4" t="str">
        <f t="shared" si="32"/>
        <v>被动暴伤lv1</v>
      </c>
      <c r="P186" s="4"/>
      <c r="T186" s="6" t="str">
        <f>IF(_xlfn.IFNA(VLOOKUP(O186,buff!$K:$L,2,FALSE),"")=0,"",_xlfn.IFNA(VLOOKUP(O186,buff!$K:$L,2,FALSE),""))</f>
        <v>200181:100:1:0</v>
      </c>
      <c r="U186" s="6" t="str">
        <f>IF(_xlfn.IFNA(VLOOKUP(P186,buff!$K:$L,2,FALSE),"")=0,"",_xlfn.IFNA(VLOOKUP(P186,buff!$K:$L,2,FALSE),""))</f>
        <v/>
      </c>
      <c r="V186" s="6" t="str">
        <f>IF(_xlfn.IFNA(VLOOKUP(Q186,buff!$K:$L,2,FALSE),"")=0,"",_xlfn.IFNA(VLOOKUP(Q186,buff!$K:$L,2,FALSE),""))</f>
        <v/>
      </c>
      <c r="W186" s="6" t="str">
        <f>IF(_xlfn.IFNA(VLOOKUP(R186,buff!$K:$L,2,FALSE),"")=0,"",_xlfn.IFNA(VLOOKUP(R186,buff!$K:$L,2,FALSE),""))</f>
        <v/>
      </c>
      <c r="X186" s="6" t="str">
        <f>IF(_xlfn.IFNA(VLOOKUP(S186,buff!$K:$L,2,FALSE),"")=0,"",_xlfn.IFNA(VLOOKUP(S186,buff!$K:$L,2,FALSE),""))</f>
        <v/>
      </c>
      <c r="Y186" t="str">
        <f>VLOOKUP($O186,buff!$BN:$CA,buff!BV$1,FALSE)</f>
        <v>暴伤率+5</v>
      </c>
      <c r="Z186" t="str">
        <f>VLOOKUP($O186,buff!$BN:$CA,buff!BZ$1,FALSE)</f>
        <v/>
      </c>
    </row>
    <row r="187" spans="1:26" x14ac:dyDescent="0.15">
      <c r="A187" s="8" t="str">
        <f t="shared" si="24"/>
        <v>被动技能10等级2</v>
      </c>
      <c r="B187" s="8">
        <f t="shared" si="29"/>
        <v>10</v>
      </c>
      <c r="C187" s="8">
        <f t="shared" si="31"/>
        <v>2</v>
      </c>
      <c r="E187" s="8">
        <f t="shared" si="25"/>
        <v>100182</v>
      </c>
      <c r="F187" t="str">
        <f t="shared" si="26"/>
        <v>暴伤</v>
      </c>
      <c r="G187">
        <v>100182</v>
      </c>
      <c r="H187" s="20" t="str">
        <f t="shared" si="23"/>
        <v>暴伤</v>
      </c>
      <c r="I187" s="4" t="str">
        <f t="shared" si="27"/>
        <v>自身暴伤率+6</v>
      </c>
      <c r="J187" t="s">
        <v>154</v>
      </c>
      <c r="K187" s="10" t="str">
        <f t="shared" si="33"/>
        <v>200182:100:1:0</v>
      </c>
      <c r="L187" s="10">
        <f t="shared" si="28"/>
        <v>2</v>
      </c>
      <c r="M187" s="10" t="s">
        <v>106</v>
      </c>
      <c r="N187" s="10" t="str">
        <f>VLOOKUP(H187,特效对应!L:M,2,FALSE)</f>
        <v>buff_10</v>
      </c>
      <c r="O187" s="4" t="str">
        <f t="shared" si="32"/>
        <v>被动暴伤lv2</v>
      </c>
      <c r="P187" s="4"/>
      <c r="T187" s="6" t="str">
        <f>IF(_xlfn.IFNA(VLOOKUP(O187,buff!$K:$L,2,FALSE),"")=0,"",_xlfn.IFNA(VLOOKUP(O187,buff!$K:$L,2,FALSE),""))</f>
        <v>200182:100:1:0</v>
      </c>
      <c r="U187" s="6" t="str">
        <f>IF(_xlfn.IFNA(VLOOKUP(P187,buff!$K:$L,2,FALSE),"")=0,"",_xlfn.IFNA(VLOOKUP(P187,buff!$K:$L,2,FALSE),""))</f>
        <v/>
      </c>
      <c r="V187" s="6" t="str">
        <f>IF(_xlfn.IFNA(VLOOKUP(Q187,buff!$K:$L,2,FALSE),"")=0,"",_xlfn.IFNA(VLOOKUP(Q187,buff!$K:$L,2,FALSE),""))</f>
        <v/>
      </c>
      <c r="W187" s="6" t="str">
        <f>IF(_xlfn.IFNA(VLOOKUP(R187,buff!$K:$L,2,FALSE),"")=0,"",_xlfn.IFNA(VLOOKUP(R187,buff!$K:$L,2,FALSE),""))</f>
        <v/>
      </c>
      <c r="X187" s="6" t="str">
        <f>IF(_xlfn.IFNA(VLOOKUP(S187,buff!$K:$L,2,FALSE),"")=0,"",_xlfn.IFNA(VLOOKUP(S187,buff!$K:$L,2,FALSE),""))</f>
        <v/>
      </c>
      <c r="Y187" t="str">
        <f>VLOOKUP($O187,buff!$BN:$CA,buff!BV$1,FALSE)</f>
        <v>暴伤率+6</v>
      </c>
      <c r="Z187" t="str">
        <f>VLOOKUP($O187,buff!$BN:$CA,buff!BZ$1,FALSE)</f>
        <v/>
      </c>
    </row>
    <row r="188" spans="1:26" x14ac:dyDescent="0.15">
      <c r="A188" s="8" t="str">
        <f t="shared" si="24"/>
        <v>被动技能10等级3</v>
      </c>
      <c r="B188" s="8">
        <f t="shared" si="29"/>
        <v>10</v>
      </c>
      <c r="C188" s="8">
        <f t="shared" si="31"/>
        <v>3</v>
      </c>
      <c r="E188" s="8">
        <f t="shared" si="25"/>
        <v>100183</v>
      </c>
      <c r="F188" t="str">
        <f t="shared" si="26"/>
        <v>暴伤</v>
      </c>
      <c r="G188">
        <v>100183</v>
      </c>
      <c r="H188" s="20" t="str">
        <f t="shared" si="23"/>
        <v>暴伤</v>
      </c>
      <c r="I188" s="4" t="str">
        <f t="shared" si="27"/>
        <v>自身暴伤率+7</v>
      </c>
      <c r="J188" t="s">
        <v>154</v>
      </c>
      <c r="K188" s="10" t="str">
        <f t="shared" si="33"/>
        <v>200183:100:1:0</v>
      </c>
      <c r="L188" s="10">
        <f t="shared" si="28"/>
        <v>3</v>
      </c>
      <c r="M188" s="10" t="s">
        <v>106</v>
      </c>
      <c r="N188" s="10" t="str">
        <f>VLOOKUP(H188,特效对应!L:M,2,FALSE)</f>
        <v>buff_10</v>
      </c>
      <c r="O188" s="4" t="str">
        <f t="shared" si="32"/>
        <v>被动暴伤lv3</v>
      </c>
      <c r="P188" s="4"/>
      <c r="T188" s="6" t="str">
        <f>IF(_xlfn.IFNA(VLOOKUP(O188,buff!$K:$L,2,FALSE),"")=0,"",_xlfn.IFNA(VLOOKUP(O188,buff!$K:$L,2,FALSE),""))</f>
        <v>200183:100:1:0</v>
      </c>
      <c r="U188" s="6" t="str">
        <f>IF(_xlfn.IFNA(VLOOKUP(P188,buff!$K:$L,2,FALSE),"")=0,"",_xlfn.IFNA(VLOOKUP(P188,buff!$K:$L,2,FALSE),""))</f>
        <v/>
      </c>
      <c r="V188" s="6" t="str">
        <f>IF(_xlfn.IFNA(VLOOKUP(Q188,buff!$K:$L,2,FALSE),"")=0,"",_xlfn.IFNA(VLOOKUP(Q188,buff!$K:$L,2,FALSE),""))</f>
        <v/>
      </c>
      <c r="W188" s="6" t="str">
        <f>IF(_xlfn.IFNA(VLOOKUP(R188,buff!$K:$L,2,FALSE),"")=0,"",_xlfn.IFNA(VLOOKUP(R188,buff!$K:$L,2,FALSE),""))</f>
        <v/>
      </c>
      <c r="X188" s="6" t="str">
        <f>IF(_xlfn.IFNA(VLOOKUP(S188,buff!$K:$L,2,FALSE),"")=0,"",_xlfn.IFNA(VLOOKUP(S188,buff!$K:$L,2,FALSE),""))</f>
        <v/>
      </c>
      <c r="Y188" t="str">
        <f>VLOOKUP($O188,buff!$BN:$CA,buff!BV$1,FALSE)</f>
        <v>暴伤率+7</v>
      </c>
      <c r="Z188" t="str">
        <f>VLOOKUP($O188,buff!$BN:$CA,buff!BZ$1,FALSE)</f>
        <v/>
      </c>
    </row>
    <row r="189" spans="1:26" x14ac:dyDescent="0.15">
      <c r="A189" s="8" t="str">
        <f t="shared" si="24"/>
        <v>被动技能10等级4</v>
      </c>
      <c r="B189" s="8">
        <f t="shared" si="29"/>
        <v>10</v>
      </c>
      <c r="C189" s="8">
        <f t="shared" si="31"/>
        <v>4</v>
      </c>
      <c r="E189" s="8">
        <f t="shared" si="25"/>
        <v>100184</v>
      </c>
      <c r="F189" t="str">
        <f t="shared" si="26"/>
        <v>暴伤</v>
      </c>
      <c r="G189">
        <v>100184</v>
      </c>
      <c r="H189" s="20" t="str">
        <f t="shared" si="23"/>
        <v>暴伤</v>
      </c>
      <c r="I189" s="4" t="str">
        <f t="shared" si="27"/>
        <v>自身暴伤率+8</v>
      </c>
      <c r="J189" t="s">
        <v>154</v>
      </c>
      <c r="K189" s="10" t="str">
        <f t="shared" si="33"/>
        <v>200184:100:1:0</v>
      </c>
      <c r="L189" s="10">
        <f t="shared" si="28"/>
        <v>4</v>
      </c>
      <c r="M189" s="10" t="s">
        <v>106</v>
      </c>
      <c r="N189" s="10" t="str">
        <f>VLOOKUP(H189,特效对应!L:M,2,FALSE)</f>
        <v>buff_10</v>
      </c>
      <c r="O189" s="4" t="str">
        <f t="shared" si="32"/>
        <v>被动暴伤lv4</v>
      </c>
      <c r="P189" s="4"/>
      <c r="T189" s="6" t="str">
        <f>IF(_xlfn.IFNA(VLOOKUP(O189,buff!$K:$L,2,FALSE),"")=0,"",_xlfn.IFNA(VLOOKUP(O189,buff!$K:$L,2,FALSE),""))</f>
        <v>200184:100:1:0</v>
      </c>
      <c r="U189" s="6" t="str">
        <f>IF(_xlfn.IFNA(VLOOKUP(P189,buff!$K:$L,2,FALSE),"")=0,"",_xlfn.IFNA(VLOOKUP(P189,buff!$K:$L,2,FALSE),""))</f>
        <v/>
      </c>
      <c r="V189" s="6" t="str">
        <f>IF(_xlfn.IFNA(VLOOKUP(Q189,buff!$K:$L,2,FALSE),"")=0,"",_xlfn.IFNA(VLOOKUP(Q189,buff!$K:$L,2,FALSE),""))</f>
        <v/>
      </c>
      <c r="W189" s="6" t="str">
        <f>IF(_xlfn.IFNA(VLOOKUP(R189,buff!$K:$L,2,FALSE),"")=0,"",_xlfn.IFNA(VLOOKUP(R189,buff!$K:$L,2,FALSE),""))</f>
        <v/>
      </c>
      <c r="X189" s="6" t="str">
        <f>IF(_xlfn.IFNA(VLOOKUP(S189,buff!$K:$L,2,FALSE),"")=0,"",_xlfn.IFNA(VLOOKUP(S189,buff!$K:$L,2,FALSE),""))</f>
        <v/>
      </c>
      <c r="Y189" t="str">
        <f>VLOOKUP($O189,buff!$BN:$CA,buff!BV$1,FALSE)</f>
        <v>暴伤率+8</v>
      </c>
      <c r="Z189" t="str">
        <f>VLOOKUP($O189,buff!$BN:$CA,buff!BZ$1,FALSE)</f>
        <v/>
      </c>
    </row>
    <row r="190" spans="1:26" x14ac:dyDescent="0.15">
      <c r="A190" s="8" t="str">
        <f t="shared" si="24"/>
        <v>被动技能10等级5</v>
      </c>
      <c r="B190" s="8">
        <f t="shared" si="29"/>
        <v>10</v>
      </c>
      <c r="C190" s="8">
        <f t="shared" si="31"/>
        <v>5</v>
      </c>
      <c r="E190" s="8">
        <f t="shared" si="25"/>
        <v>100185</v>
      </c>
      <c r="F190" t="str">
        <f t="shared" si="26"/>
        <v>暴伤</v>
      </c>
      <c r="G190">
        <v>100185</v>
      </c>
      <c r="H190" s="20" t="str">
        <f t="shared" si="23"/>
        <v>暴伤</v>
      </c>
      <c r="I190" s="4" t="str">
        <f t="shared" si="27"/>
        <v>自身暴伤率+9</v>
      </c>
      <c r="J190" t="s">
        <v>154</v>
      </c>
      <c r="K190" s="10" t="str">
        <f t="shared" si="33"/>
        <v>200185:100:1:0</v>
      </c>
      <c r="L190" s="10">
        <f t="shared" si="28"/>
        <v>5</v>
      </c>
      <c r="M190" s="10" t="s">
        <v>106</v>
      </c>
      <c r="N190" s="10" t="str">
        <f>VLOOKUP(H190,特效对应!L:M,2,FALSE)</f>
        <v>buff_10</v>
      </c>
      <c r="O190" s="4" t="str">
        <f t="shared" si="32"/>
        <v>被动暴伤lv5</v>
      </c>
      <c r="P190" s="4"/>
      <c r="T190" s="6" t="str">
        <f>IF(_xlfn.IFNA(VLOOKUP(O190,buff!$K:$L,2,FALSE),"")=0,"",_xlfn.IFNA(VLOOKUP(O190,buff!$K:$L,2,FALSE),""))</f>
        <v>200185:100:1:0</v>
      </c>
      <c r="U190" s="6" t="str">
        <f>IF(_xlfn.IFNA(VLOOKUP(P190,buff!$K:$L,2,FALSE),"")=0,"",_xlfn.IFNA(VLOOKUP(P190,buff!$K:$L,2,FALSE),""))</f>
        <v/>
      </c>
      <c r="V190" s="6" t="str">
        <f>IF(_xlfn.IFNA(VLOOKUP(Q190,buff!$K:$L,2,FALSE),"")=0,"",_xlfn.IFNA(VLOOKUP(Q190,buff!$K:$L,2,FALSE),""))</f>
        <v/>
      </c>
      <c r="W190" s="6" t="str">
        <f>IF(_xlfn.IFNA(VLOOKUP(R190,buff!$K:$L,2,FALSE),"")=0,"",_xlfn.IFNA(VLOOKUP(R190,buff!$K:$L,2,FALSE),""))</f>
        <v/>
      </c>
      <c r="X190" s="6" t="str">
        <f>IF(_xlfn.IFNA(VLOOKUP(S190,buff!$K:$L,2,FALSE),"")=0,"",_xlfn.IFNA(VLOOKUP(S190,buff!$K:$L,2,FALSE),""))</f>
        <v/>
      </c>
      <c r="Y190" t="str">
        <f>VLOOKUP($O190,buff!$BN:$CA,buff!BV$1,FALSE)</f>
        <v>暴伤率+9</v>
      </c>
      <c r="Z190" t="str">
        <f>VLOOKUP($O190,buff!$BN:$CA,buff!BZ$1,FALSE)</f>
        <v/>
      </c>
    </row>
    <row r="191" spans="1:26" x14ac:dyDescent="0.15">
      <c r="A191" s="8" t="str">
        <f t="shared" si="24"/>
        <v>被动技能10等级6</v>
      </c>
      <c r="B191" s="8">
        <f t="shared" si="29"/>
        <v>10</v>
      </c>
      <c r="C191" s="8">
        <f t="shared" si="31"/>
        <v>6</v>
      </c>
      <c r="E191" s="8">
        <f t="shared" si="25"/>
        <v>100186</v>
      </c>
      <c r="F191" t="str">
        <f t="shared" si="26"/>
        <v>暴伤</v>
      </c>
      <c r="G191">
        <v>100186</v>
      </c>
      <c r="H191" s="20" t="str">
        <f t="shared" si="23"/>
        <v>暴伤</v>
      </c>
      <c r="I191" s="4" t="str">
        <f t="shared" si="27"/>
        <v>自身暴伤率+10</v>
      </c>
      <c r="J191" t="s">
        <v>154</v>
      </c>
      <c r="K191" s="10" t="str">
        <f t="shared" si="33"/>
        <v>200186:100:1:0</v>
      </c>
      <c r="L191" s="10">
        <f t="shared" si="28"/>
        <v>6</v>
      </c>
      <c r="M191" s="10" t="s">
        <v>106</v>
      </c>
      <c r="N191" s="10" t="str">
        <f>VLOOKUP(H191,特效对应!L:M,2,FALSE)</f>
        <v>buff_10</v>
      </c>
      <c r="O191" s="4" t="str">
        <f t="shared" si="32"/>
        <v>被动暴伤lv6</v>
      </c>
      <c r="P191" s="4"/>
      <c r="T191" s="6" t="str">
        <f>IF(_xlfn.IFNA(VLOOKUP(O191,buff!$K:$L,2,FALSE),"")=0,"",_xlfn.IFNA(VLOOKUP(O191,buff!$K:$L,2,FALSE),""))</f>
        <v>200186:100:1:0</v>
      </c>
      <c r="U191" s="6" t="str">
        <f>IF(_xlfn.IFNA(VLOOKUP(P191,buff!$K:$L,2,FALSE),"")=0,"",_xlfn.IFNA(VLOOKUP(P191,buff!$K:$L,2,FALSE),""))</f>
        <v/>
      </c>
      <c r="V191" s="6" t="str">
        <f>IF(_xlfn.IFNA(VLOOKUP(Q191,buff!$K:$L,2,FALSE),"")=0,"",_xlfn.IFNA(VLOOKUP(Q191,buff!$K:$L,2,FALSE),""))</f>
        <v/>
      </c>
      <c r="W191" s="6" t="str">
        <f>IF(_xlfn.IFNA(VLOOKUP(R191,buff!$K:$L,2,FALSE),"")=0,"",_xlfn.IFNA(VLOOKUP(R191,buff!$K:$L,2,FALSE),""))</f>
        <v/>
      </c>
      <c r="X191" s="6" t="str">
        <f>IF(_xlfn.IFNA(VLOOKUP(S191,buff!$K:$L,2,FALSE),"")=0,"",_xlfn.IFNA(VLOOKUP(S191,buff!$K:$L,2,FALSE),""))</f>
        <v/>
      </c>
      <c r="Y191" t="str">
        <f>VLOOKUP($O191,buff!$BN:$CA,buff!BV$1,FALSE)</f>
        <v>暴伤率+10</v>
      </c>
      <c r="Z191" t="str">
        <f>VLOOKUP($O191,buff!$BN:$CA,buff!BZ$1,FALSE)</f>
        <v/>
      </c>
    </row>
    <row r="192" spans="1:26" x14ac:dyDescent="0.15">
      <c r="A192" s="8" t="str">
        <f t="shared" si="24"/>
        <v>被动技能10等级7</v>
      </c>
      <c r="B192" s="8">
        <f t="shared" si="29"/>
        <v>10</v>
      </c>
      <c r="C192" s="8">
        <f t="shared" si="31"/>
        <v>7</v>
      </c>
      <c r="E192" s="8">
        <f t="shared" si="25"/>
        <v>100187</v>
      </c>
      <c r="F192" t="str">
        <f t="shared" si="26"/>
        <v>暴伤</v>
      </c>
      <c r="G192">
        <v>100187</v>
      </c>
      <c r="H192" s="20" t="str">
        <f t="shared" si="23"/>
        <v>暴伤</v>
      </c>
      <c r="I192" s="4" t="str">
        <f t="shared" si="27"/>
        <v>自身暴伤率+11</v>
      </c>
      <c r="J192" t="s">
        <v>154</v>
      </c>
      <c r="K192" s="10" t="str">
        <f t="shared" si="33"/>
        <v>200187:100:1:0</v>
      </c>
      <c r="L192" s="10">
        <f t="shared" si="28"/>
        <v>7</v>
      </c>
      <c r="M192" s="10" t="s">
        <v>106</v>
      </c>
      <c r="N192" s="10" t="str">
        <f>VLOOKUP(H192,特效对应!L:M,2,FALSE)</f>
        <v>buff_10</v>
      </c>
      <c r="O192" s="4" t="str">
        <f t="shared" si="32"/>
        <v>被动暴伤lv7</v>
      </c>
      <c r="P192" s="4"/>
      <c r="T192" s="6" t="str">
        <f>IF(_xlfn.IFNA(VLOOKUP(O192,buff!$K:$L,2,FALSE),"")=0,"",_xlfn.IFNA(VLOOKUP(O192,buff!$K:$L,2,FALSE),""))</f>
        <v>200187:100:1:0</v>
      </c>
      <c r="U192" s="6" t="str">
        <f>IF(_xlfn.IFNA(VLOOKUP(P192,buff!$K:$L,2,FALSE),"")=0,"",_xlfn.IFNA(VLOOKUP(P192,buff!$K:$L,2,FALSE),""))</f>
        <v/>
      </c>
      <c r="V192" s="6" t="str">
        <f>IF(_xlfn.IFNA(VLOOKUP(Q192,buff!$K:$L,2,FALSE),"")=0,"",_xlfn.IFNA(VLOOKUP(Q192,buff!$K:$L,2,FALSE),""))</f>
        <v/>
      </c>
      <c r="W192" s="6" t="str">
        <f>IF(_xlfn.IFNA(VLOOKUP(R192,buff!$K:$L,2,FALSE),"")=0,"",_xlfn.IFNA(VLOOKUP(R192,buff!$K:$L,2,FALSE),""))</f>
        <v/>
      </c>
      <c r="X192" s="6" t="str">
        <f>IF(_xlfn.IFNA(VLOOKUP(S192,buff!$K:$L,2,FALSE),"")=0,"",_xlfn.IFNA(VLOOKUP(S192,buff!$K:$L,2,FALSE),""))</f>
        <v/>
      </c>
      <c r="Y192" t="str">
        <f>VLOOKUP($O192,buff!$BN:$CA,buff!BV$1,FALSE)</f>
        <v>暴伤率+11</v>
      </c>
      <c r="Z192" t="str">
        <f>VLOOKUP($O192,buff!$BN:$CA,buff!BZ$1,FALSE)</f>
        <v/>
      </c>
    </row>
    <row r="193" spans="1:26" x14ac:dyDescent="0.15">
      <c r="A193" s="8" t="str">
        <f t="shared" si="24"/>
        <v>被动技能10等级8</v>
      </c>
      <c r="B193" s="8">
        <f t="shared" si="29"/>
        <v>10</v>
      </c>
      <c r="C193" s="8">
        <f t="shared" si="31"/>
        <v>8</v>
      </c>
      <c r="E193" s="8">
        <f t="shared" si="25"/>
        <v>100188</v>
      </c>
      <c r="F193" t="str">
        <f t="shared" si="26"/>
        <v>暴伤</v>
      </c>
      <c r="G193">
        <v>100188</v>
      </c>
      <c r="H193" s="20" t="str">
        <f t="shared" si="23"/>
        <v>暴伤</v>
      </c>
      <c r="I193" s="4" t="str">
        <f t="shared" si="27"/>
        <v>自身暴伤率+12</v>
      </c>
      <c r="J193" t="s">
        <v>154</v>
      </c>
      <c r="K193" s="10" t="str">
        <f t="shared" si="33"/>
        <v>200188:100:1:0</v>
      </c>
      <c r="L193" s="10">
        <f t="shared" si="28"/>
        <v>8</v>
      </c>
      <c r="M193" s="10" t="s">
        <v>106</v>
      </c>
      <c r="N193" s="10" t="str">
        <f>VLOOKUP(H193,特效对应!L:M,2,FALSE)</f>
        <v>buff_10</v>
      </c>
      <c r="O193" s="4" t="str">
        <f t="shared" si="32"/>
        <v>被动暴伤lv8</v>
      </c>
      <c r="P193" s="4"/>
      <c r="T193" s="6" t="str">
        <f>IF(_xlfn.IFNA(VLOOKUP(O193,buff!$K:$L,2,FALSE),"")=0,"",_xlfn.IFNA(VLOOKUP(O193,buff!$K:$L,2,FALSE),""))</f>
        <v>200188:100:1:0</v>
      </c>
      <c r="U193" s="6" t="str">
        <f>IF(_xlfn.IFNA(VLOOKUP(P193,buff!$K:$L,2,FALSE),"")=0,"",_xlfn.IFNA(VLOOKUP(P193,buff!$K:$L,2,FALSE),""))</f>
        <v/>
      </c>
      <c r="V193" s="6" t="str">
        <f>IF(_xlfn.IFNA(VLOOKUP(Q193,buff!$K:$L,2,FALSE),"")=0,"",_xlfn.IFNA(VLOOKUP(Q193,buff!$K:$L,2,FALSE),""))</f>
        <v/>
      </c>
      <c r="W193" s="6" t="str">
        <f>IF(_xlfn.IFNA(VLOOKUP(R193,buff!$K:$L,2,FALSE),"")=0,"",_xlfn.IFNA(VLOOKUP(R193,buff!$K:$L,2,FALSE),""))</f>
        <v/>
      </c>
      <c r="X193" s="6" t="str">
        <f>IF(_xlfn.IFNA(VLOOKUP(S193,buff!$K:$L,2,FALSE),"")=0,"",_xlfn.IFNA(VLOOKUP(S193,buff!$K:$L,2,FALSE),""))</f>
        <v/>
      </c>
      <c r="Y193" t="str">
        <f>VLOOKUP($O193,buff!$BN:$CA,buff!BV$1,FALSE)</f>
        <v>暴伤率+12</v>
      </c>
      <c r="Z193" t="str">
        <f>VLOOKUP($O193,buff!$BN:$CA,buff!BZ$1,FALSE)</f>
        <v/>
      </c>
    </row>
    <row r="194" spans="1:26" x14ac:dyDescent="0.15">
      <c r="A194" s="8" t="str">
        <f t="shared" si="24"/>
        <v>被动技能10等级9</v>
      </c>
      <c r="B194" s="8">
        <f t="shared" si="29"/>
        <v>10</v>
      </c>
      <c r="C194" s="8">
        <f t="shared" si="31"/>
        <v>9</v>
      </c>
      <c r="E194" s="8">
        <f t="shared" si="25"/>
        <v>100189</v>
      </c>
      <c r="F194" t="str">
        <f t="shared" si="26"/>
        <v>暴伤</v>
      </c>
      <c r="G194">
        <v>100189</v>
      </c>
      <c r="H194" s="20" t="str">
        <f t="shared" si="23"/>
        <v>暴伤</v>
      </c>
      <c r="I194" s="4" t="str">
        <f t="shared" si="27"/>
        <v>自身暴伤率+13</v>
      </c>
      <c r="J194" t="s">
        <v>154</v>
      </c>
      <c r="K194" s="10" t="str">
        <f t="shared" si="33"/>
        <v>200189:100:1:0</v>
      </c>
      <c r="L194" s="10">
        <f t="shared" si="28"/>
        <v>9</v>
      </c>
      <c r="M194" s="10" t="s">
        <v>106</v>
      </c>
      <c r="N194" s="10" t="str">
        <f>VLOOKUP(H194,特效对应!L:M,2,FALSE)</f>
        <v>buff_10</v>
      </c>
      <c r="O194" s="4" t="str">
        <f t="shared" si="32"/>
        <v>被动暴伤lv9</v>
      </c>
      <c r="P194" s="4"/>
      <c r="T194" s="6" t="str">
        <f>IF(_xlfn.IFNA(VLOOKUP(O194,buff!$K:$L,2,FALSE),"")=0,"",_xlfn.IFNA(VLOOKUP(O194,buff!$K:$L,2,FALSE),""))</f>
        <v>200189:100:1:0</v>
      </c>
      <c r="U194" s="6" t="str">
        <f>IF(_xlfn.IFNA(VLOOKUP(P194,buff!$K:$L,2,FALSE),"")=0,"",_xlfn.IFNA(VLOOKUP(P194,buff!$K:$L,2,FALSE),""))</f>
        <v/>
      </c>
      <c r="V194" s="6" t="str">
        <f>IF(_xlfn.IFNA(VLOOKUP(Q194,buff!$K:$L,2,FALSE),"")=0,"",_xlfn.IFNA(VLOOKUP(Q194,buff!$K:$L,2,FALSE),""))</f>
        <v/>
      </c>
      <c r="W194" s="6" t="str">
        <f>IF(_xlfn.IFNA(VLOOKUP(R194,buff!$K:$L,2,FALSE),"")=0,"",_xlfn.IFNA(VLOOKUP(R194,buff!$K:$L,2,FALSE),""))</f>
        <v/>
      </c>
      <c r="X194" s="6" t="str">
        <f>IF(_xlfn.IFNA(VLOOKUP(S194,buff!$K:$L,2,FALSE),"")=0,"",_xlfn.IFNA(VLOOKUP(S194,buff!$K:$L,2,FALSE),""))</f>
        <v/>
      </c>
      <c r="Y194" t="str">
        <f>VLOOKUP($O194,buff!$BN:$CA,buff!BV$1,FALSE)</f>
        <v>暴伤率+13</v>
      </c>
      <c r="Z194" t="str">
        <f>VLOOKUP($O194,buff!$BN:$CA,buff!BZ$1,FALSE)</f>
        <v/>
      </c>
    </row>
    <row r="195" spans="1:26" x14ac:dyDescent="0.15">
      <c r="A195" s="8" t="str">
        <f t="shared" si="24"/>
        <v>被动技能10等级10</v>
      </c>
      <c r="B195" s="8">
        <f t="shared" si="29"/>
        <v>10</v>
      </c>
      <c r="C195" s="8">
        <f t="shared" si="31"/>
        <v>10</v>
      </c>
      <c r="E195" s="8">
        <f t="shared" si="25"/>
        <v>100190</v>
      </c>
      <c r="F195" t="str">
        <f t="shared" si="26"/>
        <v>暴伤</v>
      </c>
      <c r="G195">
        <v>100190</v>
      </c>
      <c r="H195" s="20" t="str">
        <f t="shared" si="23"/>
        <v>暴伤</v>
      </c>
      <c r="I195" s="4" t="str">
        <f t="shared" si="27"/>
        <v>自身暴伤率+14</v>
      </c>
      <c r="J195" t="s">
        <v>154</v>
      </c>
      <c r="K195" s="10" t="str">
        <f t="shared" si="33"/>
        <v>200190:100:1:0</v>
      </c>
      <c r="L195" s="10">
        <f t="shared" si="28"/>
        <v>10</v>
      </c>
      <c r="M195" s="10" t="s">
        <v>106</v>
      </c>
      <c r="N195" s="10" t="str">
        <f>VLOOKUP(H195,特效对应!L:M,2,FALSE)</f>
        <v>buff_10</v>
      </c>
      <c r="O195" s="4" t="str">
        <f t="shared" si="32"/>
        <v>被动暴伤lv10</v>
      </c>
      <c r="P195" s="4"/>
      <c r="T195" s="6" t="str">
        <f>IF(_xlfn.IFNA(VLOOKUP(O195,buff!$K:$L,2,FALSE),"")=0,"",_xlfn.IFNA(VLOOKUP(O195,buff!$K:$L,2,FALSE),""))</f>
        <v>200190:100:1:0</v>
      </c>
      <c r="U195" s="6" t="str">
        <f>IF(_xlfn.IFNA(VLOOKUP(P195,buff!$K:$L,2,FALSE),"")=0,"",_xlfn.IFNA(VLOOKUP(P195,buff!$K:$L,2,FALSE),""))</f>
        <v/>
      </c>
      <c r="V195" s="6" t="str">
        <f>IF(_xlfn.IFNA(VLOOKUP(Q195,buff!$K:$L,2,FALSE),"")=0,"",_xlfn.IFNA(VLOOKUP(Q195,buff!$K:$L,2,FALSE),""))</f>
        <v/>
      </c>
      <c r="W195" s="6" t="str">
        <f>IF(_xlfn.IFNA(VLOOKUP(R195,buff!$K:$L,2,FALSE),"")=0,"",_xlfn.IFNA(VLOOKUP(R195,buff!$K:$L,2,FALSE),""))</f>
        <v/>
      </c>
      <c r="X195" s="6" t="str">
        <f>IF(_xlfn.IFNA(VLOOKUP(S195,buff!$K:$L,2,FALSE),"")=0,"",_xlfn.IFNA(VLOOKUP(S195,buff!$K:$L,2,FALSE),""))</f>
        <v/>
      </c>
      <c r="Y195" t="str">
        <f>VLOOKUP($O195,buff!$BN:$CA,buff!BV$1,FALSE)</f>
        <v>暴伤率+14</v>
      </c>
      <c r="Z195" t="str">
        <f>VLOOKUP($O195,buff!$BN:$CA,buff!BZ$1,FALSE)</f>
        <v/>
      </c>
    </row>
    <row r="196" spans="1:26" x14ac:dyDescent="0.15">
      <c r="A196" s="8" t="str">
        <f t="shared" si="24"/>
        <v>被动技能10等级11</v>
      </c>
      <c r="B196" s="8">
        <f t="shared" si="29"/>
        <v>10</v>
      </c>
      <c r="C196" s="8">
        <f t="shared" si="31"/>
        <v>11</v>
      </c>
      <c r="E196" s="8">
        <f t="shared" si="25"/>
        <v>100191</v>
      </c>
      <c r="F196" t="str">
        <f t="shared" si="26"/>
        <v>暴伤</v>
      </c>
      <c r="G196">
        <v>100191</v>
      </c>
      <c r="H196" s="20" t="str">
        <f t="shared" si="23"/>
        <v>暴伤</v>
      </c>
      <c r="I196" s="4" t="str">
        <f t="shared" si="27"/>
        <v>自身暴伤率+15</v>
      </c>
      <c r="J196" t="s">
        <v>154</v>
      </c>
      <c r="K196" s="10" t="str">
        <f t="shared" si="33"/>
        <v>200191:100:1:0</v>
      </c>
      <c r="L196" s="10">
        <f t="shared" si="28"/>
        <v>11</v>
      </c>
      <c r="M196" s="10" t="s">
        <v>106</v>
      </c>
      <c r="N196" s="10" t="str">
        <f>VLOOKUP(H196,特效对应!L:M,2,FALSE)</f>
        <v>buff_10</v>
      </c>
      <c r="O196" s="4" t="str">
        <f t="shared" si="32"/>
        <v>被动暴伤lv11</v>
      </c>
      <c r="P196" s="4"/>
      <c r="T196" s="6" t="str">
        <f>IF(_xlfn.IFNA(VLOOKUP(O196,buff!$K:$L,2,FALSE),"")=0,"",_xlfn.IFNA(VLOOKUP(O196,buff!$K:$L,2,FALSE),""))</f>
        <v>200191:100:1:0</v>
      </c>
      <c r="U196" s="6" t="str">
        <f>IF(_xlfn.IFNA(VLOOKUP(P196,buff!$K:$L,2,FALSE),"")=0,"",_xlfn.IFNA(VLOOKUP(P196,buff!$K:$L,2,FALSE),""))</f>
        <v/>
      </c>
      <c r="V196" s="6" t="str">
        <f>IF(_xlfn.IFNA(VLOOKUP(Q196,buff!$K:$L,2,FALSE),"")=0,"",_xlfn.IFNA(VLOOKUP(Q196,buff!$K:$L,2,FALSE),""))</f>
        <v/>
      </c>
      <c r="W196" s="6" t="str">
        <f>IF(_xlfn.IFNA(VLOOKUP(R196,buff!$K:$L,2,FALSE),"")=0,"",_xlfn.IFNA(VLOOKUP(R196,buff!$K:$L,2,FALSE),""))</f>
        <v/>
      </c>
      <c r="X196" s="6" t="str">
        <f>IF(_xlfn.IFNA(VLOOKUP(S196,buff!$K:$L,2,FALSE),"")=0,"",_xlfn.IFNA(VLOOKUP(S196,buff!$K:$L,2,FALSE),""))</f>
        <v/>
      </c>
      <c r="Y196" t="str">
        <f>VLOOKUP($O196,buff!$BN:$CA,buff!BV$1,FALSE)</f>
        <v>暴伤率+15</v>
      </c>
      <c r="Z196" t="str">
        <f>VLOOKUP($O196,buff!$BN:$CA,buff!BZ$1,FALSE)</f>
        <v/>
      </c>
    </row>
    <row r="197" spans="1:26" x14ac:dyDescent="0.15">
      <c r="A197" s="8" t="str">
        <f t="shared" si="24"/>
        <v>被动技能10等级12</v>
      </c>
      <c r="B197" s="8">
        <f t="shared" si="29"/>
        <v>10</v>
      </c>
      <c r="C197" s="8">
        <f t="shared" si="31"/>
        <v>12</v>
      </c>
      <c r="E197" s="8">
        <f t="shared" si="25"/>
        <v>100192</v>
      </c>
      <c r="F197" t="str">
        <f t="shared" si="26"/>
        <v>暴伤</v>
      </c>
      <c r="G197">
        <v>100192</v>
      </c>
      <c r="H197" s="20" t="str">
        <f t="shared" si="23"/>
        <v>暴伤</v>
      </c>
      <c r="I197" s="4" t="str">
        <f t="shared" si="27"/>
        <v>自身暴伤率+16</v>
      </c>
      <c r="J197" t="s">
        <v>154</v>
      </c>
      <c r="K197" s="10" t="str">
        <f t="shared" si="33"/>
        <v>200192:100:1:0</v>
      </c>
      <c r="L197" s="10">
        <f t="shared" si="28"/>
        <v>12</v>
      </c>
      <c r="M197" s="10" t="s">
        <v>106</v>
      </c>
      <c r="N197" s="10" t="str">
        <f>VLOOKUP(H197,特效对应!L:M,2,FALSE)</f>
        <v>buff_10</v>
      </c>
      <c r="O197" s="4" t="str">
        <f t="shared" si="32"/>
        <v>被动暴伤lv12</v>
      </c>
      <c r="P197" s="4"/>
      <c r="T197" s="6" t="str">
        <f>IF(_xlfn.IFNA(VLOOKUP(O197,buff!$K:$L,2,FALSE),"")=0,"",_xlfn.IFNA(VLOOKUP(O197,buff!$K:$L,2,FALSE),""))</f>
        <v>200192:100:1:0</v>
      </c>
      <c r="U197" s="6" t="str">
        <f>IF(_xlfn.IFNA(VLOOKUP(P197,buff!$K:$L,2,FALSE),"")=0,"",_xlfn.IFNA(VLOOKUP(P197,buff!$K:$L,2,FALSE),""))</f>
        <v/>
      </c>
      <c r="V197" s="6" t="str">
        <f>IF(_xlfn.IFNA(VLOOKUP(Q197,buff!$K:$L,2,FALSE),"")=0,"",_xlfn.IFNA(VLOOKUP(Q197,buff!$K:$L,2,FALSE),""))</f>
        <v/>
      </c>
      <c r="W197" s="6" t="str">
        <f>IF(_xlfn.IFNA(VLOOKUP(R197,buff!$K:$L,2,FALSE),"")=0,"",_xlfn.IFNA(VLOOKUP(R197,buff!$K:$L,2,FALSE),""))</f>
        <v/>
      </c>
      <c r="X197" s="6" t="str">
        <f>IF(_xlfn.IFNA(VLOOKUP(S197,buff!$K:$L,2,FALSE),"")=0,"",_xlfn.IFNA(VLOOKUP(S197,buff!$K:$L,2,FALSE),""))</f>
        <v/>
      </c>
      <c r="Y197" t="str">
        <f>VLOOKUP($O197,buff!$BN:$CA,buff!BV$1,FALSE)</f>
        <v>暴伤率+16</v>
      </c>
      <c r="Z197" t="str">
        <f>VLOOKUP($O197,buff!$BN:$CA,buff!BZ$1,FALSE)</f>
        <v/>
      </c>
    </row>
    <row r="198" spans="1:26" x14ac:dyDescent="0.15">
      <c r="A198" s="8" t="str">
        <f t="shared" si="24"/>
        <v>被动技能10等级13</v>
      </c>
      <c r="B198" s="8">
        <f t="shared" si="29"/>
        <v>10</v>
      </c>
      <c r="C198" s="8">
        <f t="shared" si="31"/>
        <v>13</v>
      </c>
      <c r="E198" s="8">
        <f t="shared" si="25"/>
        <v>100193</v>
      </c>
      <c r="F198" t="str">
        <f t="shared" si="26"/>
        <v>暴伤</v>
      </c>
      <c r="G198">
        <v>100193</v>
      </c>
      <c r="H198" s="20" t="str">
        <f t="shared" ref="H198:H261" si="34">VLOOKUP(B198,AG:AH,2,FALSE)</f>
        <v>暴伤</v>
      </c>
      <c r="I198" s="4" t="str">
        <f t="shared" si="27"/>
        <v>自身暴伤率+17</v>
      </c>
      <c r="J198" t="s">
        <v>154</v>
      </c>
      <c r="K198" s="10" t="str">
        <f t="shared" si="33"/>
        <v>200193:100:1:0</v>
      </c>
      <c r="L198" s="10">
        <f t="shared" si="28"/>
        <v>13</v>
      </c>
      <c r="M198" s="10" t="s">
        <v>106</v>
      </c>
      <c r="N198" s="10" t="str">
        <f>VLOOKUP(H198,特效对应!L:M,2,FALSE)</f>
        <v>buff_10</v>
      </c>
      <c r="O198" s="4" t="str">
        <f t="shared" si="32"/>
        <v>被动暴伤lv13</v>
      </c>
      <c r="P198" s="4"/>
      <c r="T198" s="6" t="str">
        <f>IF(_xlfn.IFNA(VLOOKUP(O198,buff!$K:$L,2,FALSE),"")=0,"",_xlfn.IFNA(VLOOKUP(O198,buff!$K:$L,2,FALSE),""))</f>
        <v>200193:100:1:0</v>
      </c>
      <c r="U198" s="6" t="str">
        <f>IF(_xlfn.IFNA(VLOOKUP(P198,buff!$K:$L,2,FALSE),"")=0,"",_xlfn.IFNA(VLOOKUP(P198,buff!$K:$L,2,FALSE),""))</f>
        <v/>
      </c>
      <c r="V198" s="6" t="str">
        <f>IF(_xlfn.IFNA(VLOOKUP(Q198,buff!$K:$L,2,FALSE),"")=0,"",_xlfn.IFNA(VLOOKUP(Q198,buff!$K:$L,2,FALSE),""))</f>
        <v/>
      </c>
      <c r="W198" s="6" t="str">
        <f>IF(_xlfn.IFNA(VLOOKUP(R198,buff!$K:$L,2,FALSE),"")=0,"",_xlfn.IFNA(VLOOKUP(R198,buff!$K:$L,2,FALSE),""))</f>
        <v/>
      </c>
      <c r="X198" s="6" t="str">
        <f>IF(_xlfn.IFNA(VLOOKUP(S198,buff!$K:$L,2,FALSE),"")=0,"",_xlfn.IFNA(VLOOKUP(S198,buff!$K:$L,2,FALSE),""))</f>
        <v/>
      </c>
      <c r="Y198" t="str">
        <f>VLOOKUP($O198,buff!$BN:$CA,buff!BV$1,FALSE)</f>
        <v>暴伤率+17</v>
      </c>
      <c r="Z198" t="str">
        <f>VLOOKUP($O198,buff!$BN:$CA,buff!BZ$1,FALSE)</f>
        <v/>
      </c>
    </row>
    <row r="199" spans="1:26" x14ac:dyDescent="0.15">
      <c r="A199" s="8" t="str">
        <f t="shared" ref="A199:A262" si="35">A$4&amp;B199&amp;A$5&amp;C199</f>
        <v>被动技能10等级14</v>
      </c>
      <c r="B199" s="8">
        <f t="shared" si="29"/>
        <v>10</v>
      </c>
      <c r="C199" s="8">
        <f t="shared" si="31"/>
        <v>14</v>
      </c>
      <c r="E199" s="8">
        <f t="shared" ref="E199:E262" si="36">G199</f>
        <v>100194</v>
      </c>
      <c r="F199" t="str">
        <f t="shared" ref="F199:F262" si="37">H199</f>
        <v>暴伤</v>
      </c>
      <c r="G199">
        <v>100194</v>
      </c>
      <c r="H199" s="20" t="str">
        <f t="shared" si="34"/>
        <v>暴伤</v>
      </c>
      <c r="I199" s="4" t="str">
        <f t="shared" ref="I199:I262" si="38">"自身"&amp;Y199&amp;IF(Z199="","",","&amp;Z199)</f>
        <v>自身暴伤率+18</v>
      </c>
      <c r="J199" t="s">
        <v>154</v>
      </c>
      <c r="K199" s="10" t="str">
        <f t="shared" si="33"/>
        <v>200194:100:1:0</v>
      </c>
      <c r="L199" s="10">
        <f t="shared" ref="L199:L262" si="39">C199</f>
        <v>14</v>
      </c>
      <c r="M199" s="10" t="s">
        <v>106</v>
      </c>
      <c r="N199" s="10" t="str">
        <f>VLOOKUP(H199,特效对应!L:M,2,FALSE)</f>
        <v>buff_10</v>
      </c>
      <c r="O199" s="4" t="str">
        <f t="shared" si="32"/>
        <v>被动暴伤lv14</v>
      </c>
      <c r="P199" s="4"/>
      <c r="T199" s="6" t="str">
        <f>IF(_xlfn.IFNA(VLOOKUP(O199,buff!$K:$L,2,FALSE),"")=0,"",_xlfn.IFNA(VLOOKUP(O199,buff!$K:$L,2,FALSE),""))</f>
        <v>200194:100:1:0</v>
      </c>
      <c r="U199" s="6" t="str">
        <f>IF(_xlfn.IFNA(VLOOKUP(P199,buff!$K:$L,2,FALSE),"")=0,"",_xlfn.IFNA(VLOOKUP(P199,buff!$K:$L,2,FALSE),""))</f>
        <v/>
      </c>
      <c r="V199" s="6" t="str">
        <f>IF(_xlfn.IFNA(VLOOKUP(Q199,buff!$K:$L,2,FALSE),"")=0,"",_xlfn.IFNA(VLOOKUP(Q199,buff!$K:$L,2,FALSE),""))</f>
        <v/>
      </c>
      <c r="W199" s="6" t="str">
        <f>IF(_xlfn.IFNA(VLOOKUP(R199,buff!$K:$L,2,FALSE),"")=0,"",_xlfn.IFNA(VLOOKUP(R199,buff!$K:$L,2,FALSE),""))</f>
        <v/>
      </c>
      <c r="X199" s="6" t="str">
        <f>IF(_xlfn.IFNA(VLOOKUP(S199,buff!$K:$L,2,FALSE),"")=0,"",_xlfn.IFNA(VLOOKUP(S199,buff!$K:$L,2,FALSE),""))</f>
        <v/>
      </c>
      <c r="Y199" t="str">
        <f>VLOOKUP($O199,buff!$BN:$CA,buff!BV$1,FALSE)</f>
        <v>暴伤率+18</v>
      </c>
      <c r="Z199" t="str">
        <f>VLOOKUP($O199,buff!$BN:$CA,buff!BZ$1,FALSE)</f>
        <v/>
      </c>
    </row>
    <row r="200" spans="1:26" x14ac:dyDescent="0.15">
      <c r="A200" s="8" t="str">
        <f t="shared" si="35"/>
        <v>被动技能10等级15</v>
      </c>
      <c r="B200" s="8">
        <f t="shared" ref="B200:B263" si="40">IF(C200=1,B199+1,B199)</f>
        <v>10</v>
      </c>
      <c r="C200" s="8">
        <f t="shared" si="31"/>
        <v>15</v>
      </c>
      <c r="E200" s="8">
        <f t="shared" si="36"/>
        <v>100195</v>
      </c>
      <c r="F200" t="str">
        <f t="shared" si="37"/>
        <v>暴伤</v>
      </c>
      <c r="G200">
        <v>100195</v>
      </c>
      <c r="H200" s="20" t="str">
        <f t="shared" si="34"/>
        <v>暴伤</v>
      </c>
      <c r="I200" s="4" t="str">
        <f t="shared" si="38"/>
        <v>自身暴伤率+19</v>
      </c>
      <c r="J200" t="s">
        <v>154</v>
      </c>
      <c r="K200" s="10" t="str">
        <f t="shared" si="33"/>
        <v>200195:100:1:0</v>
      </c>
      <c r="L200" s="10">
        <f t="shared" si="39"/>
        <v>15</v>
      </c>
      <c r="M200" s="10" t="s">
        <v>106</v>
      </c>
      <c r="N200" s="10" t="str">
        <f>VLOOKUP(H200,特效对应!L:M,2,FALSE)</f>
        <v>buff_10</v>
      </c>
      <c r="O200" s="4" t="str">
        <f t="shared" si="32"/>
        <v>被动暴伤lv15</v>
      </c>
      <c r="P200" s="4"/>
      <c r="T200" s="6" t="str">
        <f>IF(_xlfn.IFNA(VLOOKUP(O200,buff!$K:$L,2,FALSE),"")=0,"",_xlfn.IFNA(VLOOKUP(O200,buff!$K:$L,2,FALSE),""))</f>
        <v>200195:100:1:0</v>
      </c>
      <c r="U200" s="6" t="str">
        <f>IF(_xlfn.IFNA(VLOOKUP(P200,buff!$K:$L,2,FALSE),"")=0,"",_xlfn.IFNA(VLOOKUP(P200,buff!$K:$L,2,FALSE),""))</f>
        <v/>
      </c>
      <c r="V200" s="6" t="str">
        <f>IF(_xlfn.IFNA(VLOOKUP(Q200,buff!$K:$L,2,FALSE),"")=0,"",_xlfn.IFNA(VLOOKUP(Q200,buff!$K:$L,2,FALSE),""))</f>
        <v/>
      </c>
      <c r="W200" s="6" t="str">
        <f>IF(_xlfn.IFNA(VLOOKUP(R200,buff!$K:$L,2,FALSE),"")=0,"",_xlfn.IFNA(VLOOKUP(R200,buff!$K:$L,2,FALSE),""))</f>
        <v/>
      </c>
      <c r="X200" s="6" t="str">
        <f>IF(_xlfn.IFNA(VLOOKUP(S200,buff!$K:$L,2,FALSE),"")=0,"",_xlfn.IFNA(VLOOKUP(S200,buff!$K:$L,2,FALSE),""))</f>
        <v/>
      </c>
      <c r="Y200" t="str">
        <f>VLOOKUP($O200,buff!$BN:$CA,buff!BV$1,FALSE)</f>
        <v>暴伤率+19</v>
      </c>
      <c r="Z200" t="str">
        <f>VLOOKUP($O200,buff!$BN:$CA,buff!BZ$1,FALSE)</f>
        <v/>
      </c>
    </row>
    <row r="201" spans="1:26" x14ac:dyDescent="0.15">
      <c r="A201" s="8" t="str">
        <f t="shared" si="35"/>
        <v>被动技能10等级16</v>
      </c>
      <c r="B201" s="8">
        <f t="shared" si="40"/>
        <v>10</v>
      </c>
      <c r="C201" s="8">
        <f t="shared" si="31"/>
        <v>16</v>
      </c>
      <c r="E201" s="8">
        <f t="shared" si="36"/>
        <v>100196</v>
      </c>
      <c r="F201" t="str">
        <f t="shared" si="37"/>
        <v>暴伤</v>
      </c>
      <c r="G201">
        <v>100196</v>
      </c>
      <c r="H201" s="20" t="str">
        <f t="shared" si="34"/>
        <v>暴伤</v>
      </c>
      <c r="I201" s="4" t="str">
        <f t="shared" si="38"/>
        <v>自身暴伤率+20</v>
      </c>
      <c r="J201" t="s">
        <v>154</v>
      </c>
      <c r="K201" s="10" t="str">
        <f t="shared" si="33"/>
        <v>200196:100:1:0</v>
      </c>
      <c r="L201" s="10">
        <f t="shared" si="39"/>
        <v>16</v>
      </c>
      <c r="M201" s="10" t="s">
        <v>106</v>
      </c>
      <c r="N201" s="10" t="str">
        <f>VLOOKUP(H201,特效对应!L:M,2,FALSE)</f>
        <v>buff_10</v>
      </c>
      <c r="O201" s="4" t="str">
        <f t="shared" si="32"/>
        <v>被动暴伤lv16</v>
      </c>
      <c r="P201" s="4"/>
      <c r="T201" s="6" t="str">
        <f>IF(_xlfn.IFNA(VLOOKUP(O201,buff!$K:$L,2,FALSE),"")=0,"",_xlfn.IFNA(VLOOKUP(O201,buff!$K:$L,2,FALSE),""))</f>
        <v>200196:100:1:0</v>
      </c>
      <c r="U201" s="6" t="str">
        <f>IF(_xlfn.IFNA(VLOOKUP(P201,buff!$K:$L,2,FALSE),"")=0,"",_xlfn.IFNA(VLOOKUP(P201,buff!$K:$L,2,FALSE),""))</f>
        <v/>
      </c>
      <c r="V201" s="6" t="str">
        <f>IF(_xlfn.IFNA(VLOOKUP(Q201,buff!$K:$L,2,FALSE),"")=0,"",_xlfn.IFNA(VLOOKUP(Q201,buff!$K:$L,2,FALSE),""))</f>
        <v/>
      </c>
      <c r="W201" s="6" t="str">
        <f>IF(_xlfn.IFNA(VLOOKUP(R201,buff!$K:$L,2,FALSE),"")=0,"",_xlfn.IFNA(VLOOKUP(R201,buff!$K:$L,2,FALSE),""))</f>
        <v/>
      </c>
      <c r="X201" s="6" t="str">
        <f>IF(_xlfn.IFNA(VLOOKUP(S201,buff!$K:$L,2,FALSE),"")=0,"",_xlfn.IFNA(VLOOKUP(S201,buff!$K:$L,2,FALSE),""))</f>
        <v/>
      </c>
      <c r="Y201" t="str">
        <f>VLOOKUP($O201,buff!$BN:$CA,buff!BV$1,FALSE)</f>
        <v>暴伤率+20</v>
      </c>
      <c r="Z201" t="str">
        <f>VLOOKUP($O201,buff!$BN:$CA,buff!BZ$1,FALSE)</f>
        <v/>
      </c>
    </row>
    <row r="202" spans="1:26" x14ac:dyDescent="0.15">
      <c r="A202" s="8" t="str">
        <f t="shared" si="35"/>
        <v>被动技能10等级17</v>
      </c>
      <c r="B202" s="8">
        <f t="shared" si="40"/>
        <v>10</v>
      </c>
      <c r="C202" s="8">
        <f t="shared" si="31"/>
        <v>17</v>
      </c>
      <c r="E202" s="8">
        <f t="shared" si="36"/>
        <v>100197</v>
      </c>
      <c r="F202" t="str">
        <f t="shared" si="37"/>
        <v>暴伤</v>
      </c>
      <c r="G202">
        <v>100197</v>
      </c>
      <c r="H202" s="20" t="str">
        <f t="shared" si="34"/>
        <v>暴伤</v>
      </c>
      <c r="I202" s="4" t="str">
        <f t="shared" si="38"/>
        <v>自身暴伤率+21</v>
      </c>
      <c r="J202" t="s">
        <v>154</v>
      </c>
      <c r="K202" s="10" t="str">
        <f t="shared" si="33"/>
        <v>200197:100:1:0</v>
      </c>
      <c r="L202" s="10">
        <f t="shared" si="39"/>
        <v>17</v>
      </c>
      <c r="M202" s="10" t="s">
        <v>106</v>
      </c>
      <c r="N202" s="10" t="str">
        <f>VLOOKUP(H202,特效对应!L:M,2,FALSE)</f>
        <v>buff_10</v>
      </c>
      <c r="O202" s="4" t="str">
        <f t="shared" si="32"/>
        <v>被动暴伤lv17</v>
      </c>
      <c r="P202" s="4"/>
      <c r="T202" s="6" t="str">
        <f>IF(_xlfn.IFNA(VLOOKUP(O202,buff!$K:$L,2,FALSE),"")=0,"",_xlfn.IFNA(VLOOKUP(O202,buff!$K:$L,2,FALSE),""))</f>
        <v>200197:100:1:0</v>
      </c>
      <c r="U202" s="6" t="str">
        <f>IF(_xlfn.IFNA(VLOOKUP(P202,buff!$K:$L,2,FALSE),"")=0,"",_xlfn.IFNA(VLOOKUP(P202,buff!$K:$L,2,FALSE),""))</f>
        <v/>
      </c>
      <c r="V202" s="6" t="str">
        <f>IF(_xlfn.IFNA(VLOOKUP(Q202,buff!$K:$L,2,FALSE),"")=0,"",_xlfn.IFNA(VLOOKUP(Q202,buff!$K:$L,2,FALSE),""))</f>
        <v/>
      </c>
      <c r="W202" s="6" t="str">
        <f>IF(_xlfn.IFNA(VLOOKUP(R202,buff!$K:$L,2,FALSE),"")=0,"",_xlfn.IFNA(VLOOKUP(R202,buff!$K:$L,2,FALSE),""))</f>
        <v/>
      </c>
      <c r="X202" s="6" t="str">
        <f>IF(_xlfn.IFNA(VLOOKUP(S202,buff!$K:$L,2,FALSE),"")=0,"",_xlfn.IFNA(VLOOKUP(S202,buff!$K:$L,2,FALSE),""))</f>
        <v/>
      </c>
      <c r="Y202" t="str">
        <f>VLOOKUP($O202,buff!$BN:$CA,buff!BV$1,FALSE)</f>
        <v>暴伤率+21</v>
      </c>
      <c r="Z202" t="str">
        <f>VLOOKUP($O202,buff!$BN:$CA,buff!BZ$1,FALSE)</f>
        <v/>
      </c>
    </row>
    <row r="203" spans="1:26" x14ac:dyDescent="0.15">
      <c r="A203" s="8" t="str">
        <f t="shared" si="35"/>
        <v>被动技能10等级18</v>
      </c>
      <c r="B203" s="8">
        <f t="shared" si="40"/>
        <v>10</v>
      </c>
      <c r="C203" s="8">
        <f t="shared" si="31"/>
        <v>18</v>
      </c>
      <c r="E203" s="8">
        <f t="shared" si="36"/>
        <v>100198</v>
      </c>
      <c r="F203" t="str">
        <f t="shared" si="37"/>
        <v>暴伤</v>
      </c>
      <c r="G203">
        <v>100198</v>
      </c>
      <c r="H203" s="20" t="str">
        <f t="shared" si="34"/>
        <v>暴伤</v>
      </c>
      <c r="I203" s="4" t="str">
        <f t="shared" si="38"/>
        <v>自身暴伤率+22</v>
      </c>
      <c r="J203" t="s">
        <v>154</v>
      </c>
      <c r="K203" s="10" t="str">
        <f t="shared" si="33"/>
        <v>200198:100:1:0</v>
      </c>
      <c r="L203" s="10">
        <f t="shared" si="39"/>
        <v>18</v>
      </c>
      <c r="M203" s="10" t="s">
        <v>106</v>
      </c>
      <c r="N203" s="10" t="str">
        <f>VLOOKUP(H203,特效对应!L:M,2,FALSE)</f>
        <v>buff_10</v>
      </c>
      <c r="O203" s="4" t="str">
        <f t="shared" si="32"/>
        <v>被动暴伤lv18</v>
      </c>
      <c r="P203" s="4"/>
      <c r="T203" s="6" t="str">
        <f>IF(_xlfn.IFNA(VLOOKUP(O203,buff!$K:$L,2,FALSE),"")=0,"",_xlfn.IFNA(VLOOKUP(O203,buff!$K:$L,2,FALSE),""))</f>
        <v>200198:100:1:0</v>
      </c>
      <c r="U203" s="6" t="str">
        <f>IF(_xlfn.IFNA(VLOOKUP(P203,buff!$K:$L,2,FALSE),"")=0,"",_xlfn.IFNA(VLOOKUP(P203,buff!$K:$L,2,FALSE),""))</f>
        <v/>
      </c>
      <c r="V203" s="6" t="str">
        <f>IF(_xlfn.IFNA(VLOOKUP(Q203,buff!$K:$L,2,FALSE),"")=0,"",_xlfn.IFNA(VLOOKUP(Q203,buff!$K:$L,2,FALSE),""))</f>
        <v/>
      </c>
      <c r="W203" s="6" t="str">
        <f>IF(_xlfn.IFNA(VLOOKUP(R203,buff!$K:$L,2,FALSE),"")=0,"",_xlfn.IFNA(VLOOKUP(R203,buff!$K:$L,2,FALSE),""))</f>
        <v/>
      </c>
      <c r="X203" s="6" t="str">
        <f>IF(_xlfn.IFNA(VLOOKUP(S203,buff!$K:$L,2,FALSE),"")=0,"",_xlfn.IFNA(VLOOKUP(S203,buff!$K:$L,2,FALSE),""))</f>
        <v/>
      </c>
      <c r="Y203" t="str">
        <f>VLOOKUP($O203,buff!$BN:$CA,buff!BV$1,FALSE)</f>
        <v>暴伤率+22</v>
      </c>
      <c r="Z203" t="str">
        <f>VLOOKUP($O203,buff!$BN:$CA,buff!BZ$1,FALSE)</f>
        <v/>
      </c>
    </row>
    <row r="204" spans="1:26" x14ac:dyDescent="0.15">
      <c r="A204" s="8" t="str">
        <f t="shared" si="35"/>
        <v>被动技能10等级19</v>
      </c>
      <c r="B204" s="8">
        <f t="shared" si="40"/>
        <v>10</v>
      </c>
      <c r="C204" s="8">
        <f t="shared" si="31"/>
        <v>19</v>
      </c>
      <c r="E204" s="8">
        <f t="shared" si="36"/>
        <v>100199</v>
      </c>
      <c r="F204" t="str">
        <f t="shared" si="37"/>
        <v>暴伤</v>
      </c>
      <c r="G204">
        <v>100199</v>
      </c>
      <c r="H204" s="20" t="str">
        <f t="shared" si="34"/>
        <v>暴伤</v>
      </c>
      <c r="I204" s="4" t="str">
        <f t="shared" si="38"/>
        <v>自身暴伤率+23</v>
      </c>
      <c r="J204" t="s">
        <v>154</v>
      </c>
      <c r="K204" s="10" t="str">
        <f t="shared" si="33"/>
        <v>200199:100:1:0</v>
      </c>
      <c r="L204" s="10">
        <f t="shared" si="39"/>
        <v>19</v>
      </c>
      <c r="M204" s="10" t="s">
        <v>106</v>
      </c>
      <c r="N204" s="10" t="str">
        <f>VLOOKUP(H204,特效对应!L:M,2,FALSE)</f>
        <v>buff_10</v>
      </c>
      <c r="O204" s="4" t="str">
        <f t="shared" si="32"/>
        <v>被动暴伤lv19</v>
      </c>
      <c r="P204" s="4"/>
      <c r="T204" s="6" t="str">
        <f>IF(_xlfn.IFNA(VLOOKUP(O204,buff!$K:$L,2,FALSE),"")=0,"",_xlfn.IFNA(VLOOKUP(O204,buff!$K:$L,2,FALSE),""))</f>
        <v>200199:100:1:0</v>
      </c>
      <c r="U204" s="6" t="str">
        <f>IF(_xlfn.IFNA(VLOOKUP(P204,buff!$K:$L,2,FALSE),"")=0,"",_xlfn.IFNA(VLOOKUP(P204,buff!$K:$L,2,FALSE),""))</f>
        <v/>
      </c>
      <c r="V204" s="6" t="str">
        <f>IF(_xlfn.IFNA(VLOOKUP(Q204,buff!$K:$L,2,FALSE),"")=0,"",_xlfn.IFNA(VLOOKUP(Q204,buff!$K:$L,2,FALSE),""))</f>
        <v/>
      </c>
      <c r="W204" s="6" t="str">
        <f>IF(_xlfn.IFNA(VLOOKUP(R204,buff!$K:$L,2,FALSE),"")=0,"",_xlfn.IFNA(VLOOKUP(R204,buff!$K:$L,2,FALSE),""))</f>
        <v/>
      </c>
      <c r="X204" s="6" t="str">
        <f>IF(_xlfn.IFNA(VLOOKUP(S204,buff!$K:$L,2,FALSE),"")=0,"",_xlfn.IFNA(VLOOKUP(S204,buff!$K:$L,2,FALSE),""))</f>
        <v/>
      </c>
      <c r="Y204" t="str">
        <f>VLOOKUP($O204,buff!$BN:$CA,buff!BV$1,FALSE)</f>
        <v>暴伤率+23</v>
      </c>
      <c r="Z204" t="str">
        <f>VLOOKUP($O204,buff!$BN:$CA,buff!BZ$1,FALSE)</f>
        <v/>
      </c>
    </row>
    <row r="205" spans="1:26" x14ac:dyDescent="0.15">
      <c r="A205" s="8" t="str">
        <f t="shared" si="35"/>
        <v>被动技能10等级20</v>
      </c>
      <c r="B205" s="8">
        <f t="shared" si="40"/>
        <v>10</v>
      </c>
      <c r="C205" s="8">
        <f t="shared" si="31"/>
        <v>20</v>
      </c>
      <c r="E205" s="8">
        <f t="shared" si="36"/>
        <v>100200</v>
      </c>
      <c r="F205" t="str">
        <f t="shared" si="37"/>
        <v>暴伤</v>
      </c>
      <c r="G205">
        <v>100200</v>
      </c>
      <c r="H205" s="20" t="str">
        <f t="shared" si="34"/>
        <v>暴伤</v>
      </c>
      <c r="I205" s="4" t="str">
        <f t="shared" si="38"/>
        <v>自身暴伤率+24</v>
      </c>
      <c r="J205" t="s">
        <v>154</v>
      </c>
      <c r="K205" s="10" t="str">
        <f t="shared" si="33"/>
        <v>200200:100:1:0</v>
      </c>
      <c r="L205" s="10">
        <f t="shared" si="39"/>
        <v>20</v>
      </c>
      <c r="M205" s="10" t="s">
        <v>106</v>
      </c>
      <c r="N205" s="10" t="str">
        <f>VLOOKUP(H205,特效对应!L:M,2,FALSE)</f>
        <v>buff_10</v>
      </c>
      <c r="O205" s="4" t="str">
        <f t="shared" si="32"/>
        <v>被动暴伤lv20</v>
      </c>
      <c r="P205" s="4"/>
      <c r="T205" s="6" t="str">
        <f>IF(_xlfn.IFNA(VLOOKUP(O205,buff!$K:$L,2,FALSE),"")=0,"",_xlfn.IFNA(VLOOKUP(O205,buff!$K:$L,2,FALSE),""))</f>
        <v>200200:100:1:0</v>
      </c>
      <c r="U205" s="6" t="str">
        <f>IF(_xlfn.IFNA(VLOOKUP(P205,buff!$K:$L,2,FALSE),"")=0,"",_xlfn.IFNA(VLOOKUP(P205,buff!$K:$L,2,FALSE),""))</f>
        <v/>
      </c>
      <c r="V205" s="6" t="str">
        <f>IF(_xlfn.IFNA(VLOOKUP(Q205,buff!$K:$L,2,FALSE),"")=0,"",_xlfn.IFNA(VLOOKUP(Q205,buff!$K:$L,2,FALSE),""))</f>
        <v/>
      </c>
      <c r="W205" s="6" t="str">
        <f>IF(_xlfn.IFNA(VLOOKUP(R205,buff!$K:$L,2,FALSE),"")=0,"",_xlfn.IFNA(VLOOKUP(R205,buff!$K:$L,2,FALSE),""))</f>
        <v/>
      </c>
      <c r="X205" s="6" t="str">
        <f>IF(_xlfn.IFNA(VLOOKUP(S205,buff!$K:$L,2,FALSE),"")=0,"",_xlfn.IFNA(VLOOKUP(S205,buff!$K:$L,2,FALSE),""))</f>
        <v/>
      </c>
      <c r="Y205" t="str">
        <f>VLOOKUP($O205,buff!$BN:$CA,buff!BV$1,FALSE)</f>
        <v>暴伤率+24</v>
      </c>
      <c r="Z205" t="str">
        <f>VLOOKUP($O205,buff!$BN:$CA,buff!BZ$1,FALSE)</f>
        <v/>
      </c>
    </row>
    <row r="206" spans="1:26" x14ac:dyDescent="0.15">
      <c r="A206" s="8" t="str">
        <f t="shared" si="35"/>
        <v>被动技能11等级1</v>
      </c>
      <c r="B206" s="8">
        <f t="shared" si="40"/>
        <v>11</v>
      </c>
      <c r="C206" s="8">
        <f t="shared" si="31"/>
        <v>1</v>
      </c>
      <c r="E206" s="8">
        <f t="shared" si="36"/>
        <v>100201</v>
      </c>
      <c r="F206" t="str">
        <f t="shared" si="37"/>
        <v>破甲</v>
      </c>
      <c r="G206">
        <v>100201</v>
      </c>
      <c r="H206" s="20" t="str">
        <f t="shared" si="34"/>
        <v>破甲</v>
      </c>
      <c r="I206" s="4" t="str">
        <f t="shared" si="38"/>
        <v>自身破甲率+5</v>
      </c>
      <c r="J206" t="s">
        <v>154</v>
      </c>
      <c r="K206" s="10" t="str">
        <f t="shared" si="33"/>
        <v>200201:100:1:0</v>
      </c>
      <c r="L206" s="10">
        <f t="shared" si="39"/>
        <v>1</v>
      </c>
      <c r="M206" s="10" t="s">
        <v>106</v>
      </c>
      <c r="N206" s="10" t="str">
        <f>VLOOKUP(H206,特效对应!L:M,2,FALSE)</f>
        <v>buff_11</v>
      </c>
      <c r="O206" s="4" t="str">
        <f t="shared" si="32"/>
        <v>被动破甲lv1</v>
      </c>
      <c r="T206" s="6" t="str">
        <f>IF(_xlfn.IFNA(VLOOKUP(O206,buff!$K:$L,2,FALSE),"")=0,"",_xlfn.IFNA(VLOOKUP(O206,buff!$K:$L,2,FALSE),""))</f>
        <v>200201:100:1:0</v>
      </c>
      <c r="U206" s="6" t="str">
        <f>IF(_xlfn.IFNA(VLOOKUP(P206,buff!$K:$L,2,FALSE),"")=0,"",_xlfn.IFNA(VLOOKUP(P206,buff!$K:$L,2,FALSE),""))</f>
        <v/>
      </c>
      <c r="V206" s="6" t="str">
        <f>IF(_xlfn.IFNA(VLOOKUP(Q206,buff!$K:$L,2,FALSE),"")=0,"",_xlfn.IFNA(VLOOKUP(Q206,buff!$K:$L,2,FALSE),""))</f>
        <v/>
      </c>
      <c r="W206" s="6" t="str">
        <f>IF(_xlfn.IFNA(VLOOKUP(R206,buff!$K:$L,2,FALSE),"")=0,"",_xlfn.IFNA(VLOOKUP(R206,buff!$K:$L,2,FALSE),""))</f>
        <v/>
      </c>
      <c r="X206" s="6" t="str">
        <f>IF(_xlfn.IFNA(VLOOKUP(S206,buff!$K:$L,2,FALSE),"")=0,"",_xlfn.IFNA(VLOOKUP(S206,buff!$K:$L,2,FALSE),""))</f>
        <v/>
      </c>
      <c r="Y206" t="str">
        <f>VLOOKUP($O206,buff!$BN:$CA,buff!BV$1,FALSE)</f>
        <v>破甲率+5</v>
      </c>
      <c r="Z206" t="str">
        <f>VLOOKUP($O206,buff!$BN:$CA,buff!BZ$1,FALSE)</f>
        <v/>
      </c>
    </row>
    <row r="207" spans="1:26" x14ac:dyDescent="0.15">
      <c r="A207" s="8" t="str">
        <f t="shared" si="35"/>
        <v>被动技能11等级2</v>
      </c>
      <c r="B207" s="8">
        <f t="shared" si="40"/>
        <v>11</v>
      </c>
      <c r="C207" s="8">
        <f t="shared" si="31"/>
        <v>2</v>
      </c>
      <c r="E207" s="8">
        <f t="shared" si="36"/>
        <v>100202</v>
      </c>
      <c r="F207" t="str">
        <f t="shared" si="37"/>
        <v>破甲</v>
      </c>
      <c r="G207">
        <v>100202</v>
      </c>
      <c r="H207" s="20" t="str">
        <f t="shared" si="34"/>
        <v>破甲</v>
      </c>
      <c r="I207" s="4" t="str">
        <f t="shared" si="38"/>
        <v>自身破甲率+6</v>
      </c>
      <c r="J207" t="s">
        <v>154</v>
      </c>
      <c r="K207" s="10" t="str">
        <f t="shared" si="33"/>
        <v>200202:100:1:0</v>
      </c>
      <c r="L207" s="10">
        <f t="shared" si="39"/>
        <v>2</v>
      </c>
      <c r="M207" s="10" t="s">
        <v>106</v>
      </c>
      <c r="N207" s="10" t="str">
        <f>VLOOKUP(H207,特效对应!L:M,2,FALSE)</f>
        <v>buff_11</v>
      </c>
      <c r="O207" s="4" t="str">
        <f t="shared" si="32"/>
        <v>被动破甲lv2</v>
      </c>
      <c r="T207" s="6" t="str">
        <f>IF(_xlfn.IFNA(VLOOKUP(O207,buff!$K:$L,2,FALSE),"")=0,"",_xlfn.IFNA(VLOOKUP(O207,buff!$K:$L,2,FALSE),""))</f>
        <v>200202:100:1:0</v>
      </c>
      <c r="U207" s="6" t="str">
        <f>IF(_xlfn.IFNA(VLOOKUP(P207,buff!$K:$L,2,FALSE),"")=0,"",_xlfn.IFNA(VLOOKUP(P207,buff!$K:$L,2,FALSE),""))</f>
        <v/>
      </c>
      <c r="V207" s="6" t="str">
        <f>IF(_xlfn.IFNA(VLOOKUP(Q207,buff!$K:$L,2,FALSE),"")=0,"",_xlfn.IFNA(VLOOKUP(Q207,buff!$K:$L,2,FALSE),""))</f>
        <v/>
      </c>
      <c r="W207" s="6" t="str">
        <f>IF(_xlfn.IFNA(VLOOKUP(R207,buff!$K:$L,2,FALSE),"")=0,"",_xlfn.IFNA(VLOOKUP(R207,buff!$K:$L,2,FALSE),""))</f>
        <v/>
      </c>
      <c r="X207" s="6" t="str">
        <f>IF(_xlfn.IFNA(VLOOKUP(S207,buff!$K:$L,2,FALSE),"")=0,"",_xlfn.IFNA(VLOOKUP(S207,buff!$K:$L,2,FALSE),""))</f>
        <v/>
      </c>
      <c r="Y207" t="str">
        <f>VLOOKUP($O207,buff!$BN:$CA,buff!BV$1,FALSE)</f>
        <v>破甲率+6</v>
      </c>
      <c r="Z207" t="str">
        <f>VLOOKUP($O207,buff!$BN:$CA,buff!BZ$1,FALSE)</f>
        <v/>
      </c>
    </row>
    <row r="208" spans="1:26" x14ac:dyDescent="0.15">
      <c r="A208" s="8" t="str">
        <f t="shared" si="35"/>
        <v>被动技能11等级3</v>
      </c>
      <c r="B208" s="8">
        <f t="shared" si="40"/>
        <v>11</v>
      </c>
      <c r="C208" s="8">
        <f t="shared" si="31"/>
        <v>3</v>
      </c>
      <c r="E208" s="8">
        <f t="shared" si="36"/>
        <v>100203</v>
      </c>
      <c r="F208" t="str">
        <f t="shared" si="37"/>
        <v>破甲</v>
      </c>
      <c r="G208">
        <v>100203</v>
      </c>
      <c r="H208" s="20" t="str">
        <f t="shared" si="34"/>
        <v>破甲</v>
      </c>
      <c r="I208" s="4" t="str">
        <f t="shared" si="38"/>
        <v>自身破甲率+7</v>
      </c>
      <c r="J208" t="s">
        <v>154</v>
      </c>
      <c r="K208" s="10" t="str">
        <f t="shared" si="33"/>
        <v>200203:100:1:0</v>
      </c>
      <c r="L208" s="10">
        <f t="shared" si="39"/>
        <v>3</v>
      </c>
      <c r="M208" s="10" t="s">
        <v>106</v>
      </c>
      <c r="N208" s="10" t="str">
        <f>VLOOKUP(H208,特效对应!L:M,2,FALSE)</f>
        <v>buff_11</v>
      </c>
      <c r="O208" s="4" t="str">
        <f t="shared" si="32"/>
        <v>被动破甲lv3</v>
      </c>
      <c r="T208" s="6" t="str">
        <f>IF(_xlfn.IFNA(VLOOKUP(O208,buff!$K:$L,2,FALSE),"")=0,"",_xlfn.IFNA(VLOOKUP(O208,buff!$K:$L,2,FALSE),""))</f>
        <v>200203:100:1:0</v>
      </c>
      <c r="U208" s="6" t="str">
        <f>IF(_xlfn.IFNA(VLOOKUP(P208,buff!$K:$L,2,FALSE),"")=0,"",_xlfn.IFNA(VLOOKUP(P208,buff!$K:$L,2,FALSE),""))</f>
        <v/>
      </c>
      <c r="V208" s="6" t="str">
        <f>IF(_xlfn.IFNA(VLOOKUP(Q208,buff!$K:$L,2,FALSE),"")=0,"",_xlfn.IFNA(VLOOKUP(Q208,buff!$K:$L,2,FALSE),""))</f>
        <v/>
      </c>
      <c r="W208" s="6" t="str">
        <f>IF(_xlfn.IFNA(VLOOKUP(R208,buff!$K:$L,2,FALSE),"")=0,"",_xlfn.IFNA(VLOOKUP(R208,buff!$K:$L,2,FALSE),""))</f>
        <v/>
      </c>
      <c r="X208" s="6" t="str">
        <f>IF(_xlfn.IFNA(VLOOKUP(S208,buff!$K:$L,2,FALSE),"")=0,"",_xlfn.IFNA(VLOOKUP(S208,buff!$K:$L,2,FALSE),""))</f>
        <v/>
      </c>
      <c r="Y208" t="str">
        <f>VLOOKUP($O208,buff!$BN:$CA,buff!BV$1,FALSE)</f>
        <v>破甲率+7</v>
      </c>
      <c r="Z208" t="str">
        <f>VLOOKUP($O208,buff!$BN:$CA,buff!BZ$1,FALSE)</f>
        <v/>
      </c>
    </row>
    <row r="209" spans="1:26" x14ac:dyDescent="0.15">
      <c r="A209" s="8" t="str">
        <f t="shared" si="35"/>
        <v>被动技能11等级4</v>
      </c>
      <c r="B209" s="8">
        <f t="shared" si="40"/>
        <v>11</v>
      </c>
      <c r="C209" s="8">
        <f t="shared" si="31"/>
        <v>4</v>
      </c>
      <c r="E209" s="8">
        <f t="shared" si="36"/>
        <v>100204</v>
      </c>
      <c r="F209" t="str">
        <f t="shared" si="37"/>
        <v>破甲</v>
      </c>
      <c r="G209">
        <v>100204</v>
      </c>
      <c r="H209" s="20" t="str">
        <f t="shared" si="34"/>
        <v>破甲</v>
      </c>
      <c r="I209" s="4" t="str">
        <f t="shared" si="38"/>
        <v>自身破甲率+8</v>
      </c>
      <c r="J209" t="s">
        <v>154</v>
      </c>
      <c r="K209" s="10" t="str">
        <f t="shared" si="33"/>
        <v>200204:100:1:0</v>
      </c>
      <c r="L209" s="10">
        <f t="shared" si="39"/>
        <v>4</v>
      </c>
      <c r="M209" s="10" t="s">
        <v>106</v>
      </c>
      <c r="N209" s="10" t="str">
        <f>VLOOKUP(H209,特效对应!L:M,2,FALSE)</f>
        <v>buff_11</v>
      </c>
      <c r="O209" s="4" t="str">
        <f t="shared" si="32"/>
        <v>被动破甲lv4</v>
      </c>
      <c r="T209" s="6" t="str">
        <f>IF(_xlfn.IFNA(VLOOKUP(O209,buff!$K:$L,2,FALSE),"")=0,"",_xlfn.IFNA(VLOOKUP(O209,buff!$K:$L,2,FALSE),""))</f>
        <v>200204:100:1:0</v>
      </c>
      <c r="U209" s="6" t="str">
        <f>IF(_xlfn.IFNA(VLOOKUP(P209,buff!$K:$L,2,FALSE),"")=0,"",_xlfn.IFNA(VLOOKUP(P209,buff!$K:$L,2,FALSE),""))</f>
        <v/>
      </c>
      <c r="V209" s="6" t="str">
        <f>IF(_xlfn.IFNA(VLOOKUP(Q209,buff!$K:$L,2,FALSE),"")=0,"",_xlfn.IFNA(VLOOKUP(Q209,buff!$K:$L,2,FALSE),""))</f>
        <v/>
      </c>
      <c r="W209" s="6" t="str">
        <f>IF(_xlfn.IFNA(VLOOKUP(R209,buff!$K:$L,2,FALSE),"")=0,"",_xlfn.IFNA(VLOOKUP(R209,buff!$K:$L,2,FALSE),""))</f>
        <v/>
      </c>
      <c r="X209" s="6" t="str">
        <f>IF(_xlfn.IFNA(VLOOKUP(S209,buff!$K:$L,2,FALSE),"")=0,"",_xlfn.IFNA(VLOOKUP(S209,buff!$K:$L,2,FALSE),""))</f>
        <v/>
      </c>
      <c r="Y209" t="str">
        <f>VLOOKUP($O209,buff!$BN:$CA,buff!BV$1,FALSE)</f>
        <v>破甲率+8</v>
      </c>
      <c r="Z209" t="str">
        <f>VLOOKUP($O209,buff!$BN:$CA,buff!BZ$1,FALSE)</f>
        <v/>
      </c>
    </row>
    <row r="210" spans="1:26" x14ac:dyDescent="0.15">
      <c r="A210" s="8" t="str">
        <f t="shared" si="35"/>
        <v>被动技能11等级5</v>
      </c>
      <c r="B210" s="8">
        <f t="shared" si="40"/>
        <v>11</v>
      </c>
      <c r="C210" s="8">
        <f t="shared" si="31"/>
        <v>5</v>
      </c>
      <c r="E210" s="8">
        <f t="shared" si="36"/>
        <v>100205</v>
      </c>
      <c r="F210" t="str">
        <f t="shared" si="37"/>
        <v>破甲</v>
      </c>
      <c r="G210">
        <v>100205</v>
      </c>
      <c r="H210" s="20" t="str">
        <f t="shared" si="34"/>
        <v>破甲</v>
      </c>
      <c r="I210" s="4" t="str">
        <f t="shared" si="38"/>
        <v>自身破甲率+9</v>
      </c>
      <c r="J210" t="s">
        <v>154</v>
      </c>
      <c r="K210" s="10" t="str">
        <f t="shared" si="33"/>
        <v>200205:100:1:0</v>
      </c>
      <c r="L210" s="10">
        <f t="shared" si="39"/>
        <v>5</v>
      </c>
      <c r="M210" s="10" t="s">
        <v>106</v>
      </c>
      <c r="N210" s="10" t="str">
        <f>VLOOKUP(H210,特效对应!L:M,2,FALSE)</f>
        <v>buff_11</v>
      </c>
      <c r="O210" s="4" t="str">
        <f t="shared" si="32"/>
        <v>被动破甲lv5</v>
      </c>
      <c r="T210" s="6" t="str">
        <f>IF(_xlfn.IFNA(VLOOKUP(O210,buff!$K:$L,2,FALSE),"")=0,"",_xlfn.IFNA(VLOOKUP(O210,buff!$K:$L,2,FALSE),""))</f>
        <v>200205:100:1:0</v>
      </c>
      <c r="U210" s="6" t="str">
        <f>IF(_xlfn.IFNA(VLOOKUP(P210,buff!$K:$L,2,FALSE),"")=0,"",_xlfn.IFNA(VLOOKUP(P210,buff!$K:$L,2,FALSE),""))</f>
        <v/>
      </c>
      <c r="V210" s="6" t="str">
        <f>IF(_xlfn.IFNA(VLOOKUP(Q210,buff!$K:$L,2,FALSE),"")=0,"",_xlfn.IFNA(VLOOKUP(Q210,buff!$K:$L,2,FALSE),""))</f>
        <v/>
      </c>
      <c r="W210" s="6" t="str">
        <f>IF(_xlfn.IFNA(VLOOKUP(R210,buff!$K:$L,2,FALSE),"")=0,"",_xlfn.IFNA(VLOOKUP(R210,buff!$K:$L,2,FALSE),""))</f>
        <v/>
      </c>
      <c r="X210" s="6" t="str">
        <f>IF(_xlfn.IFNA(VLOOKUP(S210,buff!$K:$L,2,FALSE),"")=0,"",_xlfn.IFNA(VLOOKUP(S210,buff!$K:$L,2,FALSE),""))</f>
        <v/>
      </c>
      <c r="Y210" t="str">
        <f>VLOOKUP($O210,buff!$BN:$CA,buff!BV$1,FALSE)</f>
        <v>破甲率+9</v>
      </c>
      <c r="Z210" t="str">
        <f>VLOOKUP($O210,buff!$BN:$CA,buff!BZ$1,FALSE)</f>
        <v/>
      </c>
    </row>
    <row r="211" spans="1:26" x14ac:dyDescent="0.15">
      <c r="A211" s="8" t="str">
        <f t="shared" si="35"/>
        <v>被动技能11等级6</v>
      </c>
      <c r="B211" s="8">
        <f t="shared" si="40"/>
        <v>11</v>
      </c>
      <c r="C211" s="8">
        <f t="shared" si="31"/>
        <v>6</v>
      </c>
      <c r="E211" s="8">
        <f t="shared" si="36"/>
        <v>100206</v>
      </c>
      <c r="F211" t="str">
        <f t="shared" si="37"/>
        <v>破甲</v>
      </c>
      <c r="G211">
        <v>100206</v>
      </c>
      <c r="H211" s="20" t="str">
        <f t="shared" si="34"/>
        <v>破甲</v>
      </c>
      <c r="I211" s="4" t="str">
        <f t="shared" si="38"/>
        <v>自身破甲率+10</v>
      </c>
      <c r="J211" t="s">
        <v>154</v>
      </c>
      <c r="K211" s="10" t="str">
        <f t="shared" si="33"/>
        <v>200206:100:1:0</v>
      </c>
      <c r="L211" s="10">
        <f t="shared" si="39"/>
        <v>6</v>
      </c>
      <c r="M211" s="10" t="s">
        <v>106</v>
      </c>
      <c r="N211" s="10" t="str">
        <f>VLOOKUP(H211,特效对应!L:M,2,FALSE)</f>
        <v>buff_11</v>
      </c>
      <c r="O211" s="4" t="str">
        <f t="shared" si="32"/>
        <v>被动破甲lv6</v>
      </c>
      <c r="T211" s="6" t="str">
        <f>IF(_xlfn.IFNA(VLOOKUP(O211,buff!$K:$L,2,FALSE),"")=0,"",_xlfn.IFNA(VLOOKUP(O211,buff!$K:$L,2,FALSE),""))</f>
        <v>200206:100:1:0</v>
      </c>
      <c r="U211" s="6" t="str">
        <f>IF(_xlfn.IFNA(VLOOKUP(P211,buff!$K:$L,2,FALSE),"")=0,"",_xlfn.IFNA(VLOOKUP(P211,buff!$K:$L,2,FALSE),""))</f>
        <v/>
      </c>
      <c r="V211" s="6" t="str">
        <f>IF(_xlfn.IFNA(VLOOKUP(Q211,buff!$K:$L,2,FALSE),"")=0,"",_xlfn.IFNA(VLOOKUP(Q211,buff!$K:$L,2,FALSE),""))</f>
        <v/>
      </c>
      <c r="W211" s="6" t="str">
        <f>IF(_xlfn.IFNA(VLOOKUP(R211,buff!$K:$L,2,FALSE),"")=0,"",_xlfn.IFNA(VLOOKUP(R211,buff!$K:$L,2,FALSE),""))</f>
        <v/>
      </c>
      <c r="X211" s="6" t="str">
        <f>IF(_xlfn.IFNA(VLOOKUP(S211,buff!$K:$L,2,FALSE),"")=0,"",_xlfn.IFNA(VLOOKUP(S211,buff!$K:$L,2,FALSE),""))</f>
        <v/>
      </c>
      <c r="Y211" t="str">
        <f>VLOOKUP($O211,buff!$BN:$CA,buff!BV$1,FALSE)</f>
        <v>破甲率+10</v>
      </c>
      <c r="Z211" t="str">
        <f>VLOOKUP($O211,buff!$BN:$CA,buff!BZ$1,FALSE)</f>
        <v/>
      </c>
    </row>
    <row r="212" spans="1:26" x14ac:dyDescent="0.15">
      <c r="A212" s="8" t="str">
        <f t="shared" si="35"/>
        <v>被动技能11等级7</v>
      </c>
      <c r="B212" s="8">
        <f t="shared" si="40"/>
        <v>11</v>
      </c>
      <c r="C212" s="8">
        <f t="shared" si="31"/>
        <v>7</v>
      </c>
      <c r="E212" s="8">
        <f t="shared" si="36"/>
        <v>100207</v>
      </c>
      <c r="F212" t="str">
        <f t="shared" si="37"/>
        <v>破甲</v>
      </c>
      <c r="G212">
        <v>100207</v>
      </c>
      <c r="H212" s="20" t="str">
        <f t="shared" si="34"/>
        <v>破甲</v>
      </c>
      <c r="I212" s="4" t="str">
        <f t="shared" si="38"/>
        <v>自身破甲率+11</v>
      </c>
      <c r="J212" t="s">
        <v>154</v>
      </c>
      <c r="K212" s="10" t="str">
        <f t="shared" si="33"/>
        <v>200207:100:1:0</v>
      </c>
      <c r="L212" s="10">
        <f t="shared" si="39"/>
        <v>7</v>
      </c>
      <c r="M212" s="10" t="s">
        <v>106</v>
      </c>
      <c r="N212" s="10" t="str">
        <f>VLOOKUP(H212,特效对应!L:M,2,FALSE)</f>
        <v>buff_11</v>
      </c>
      <c r="O212" s="4" t="str">
        <f t="shared" si="32"/>
        <v>被动破甲lv7</v>
      </c>
      <c r="T212" s="6" t="str">
        <f>IF(_xlfn.IFNA(VLOOKUP(O212,buff!$K:$L,2,FALSE),"")=0,"",_xlfn.IFNA(VLOOKUP(O212,buff!$K:$L,2,FALSE),""))</f>
        <v>200207:100:1:0</v>
      </c>
      <c r="U212" s="6" t="str">
        <f>IF(_xlfn.IFNA(VLOOKUP(P212,buff!$K:$L,2,FALSE),"")=0,"",_xlfn.IFNA(VLOOKUP(P212,buff!$K:$L,2,FALSE),""))</f>
        <v/>
      </c>
      <c r="V212" s="6" t="str">
        <f>IF(_xlfn.IFNA(VLOOKUP(Q212,buff!$K:$L,2,FALSE),"")=0,"",_xlfn.IFNA(VLOOKUP(Q212,buff!$K:$L,2,FALSE),""))</f>
        <v/>
      </c>
      <c r="W212" s="6" t="str">
        <f>IF(_xlfn.IFNA(VLOOKUP(R212,buff!$K:$L,2,FALSE),"")=0,"",_xlfn.IFNA(VLOOKUP(R212,buff!$K:$L,2,FALSE),""))</f>
        <v/>
      </c>
      <c r="X212" s="6" t="str">
        <f>IF(_xlfn.IFNA(VLOOKUP(S212,buff!$K:$L,2,FALSE),"")=0,"",_xlfn.IFNA(VLOOKUP(S212,buff!$K:$L,2,FALSE),""))</f>
        <v/>
      </c>
      <c r="Y212" t="str">
        <f>VLOOKUP($O212,buff!$BN:$CA,buff!BV$1,FALSE)</f>
        <v>破甲率+11</v>
      </c>
      <c r="Z212" t="str">
        <f>VLOOKUP($O212,buff!$BN:$CA,buff!BZ$1,FALSE)</f>
        <v/>
      </c>
    </row>
    <row r="213" spans="1:26" x14ac:dyDescent="0.15">
      <c r="A213" s="8" t="str">
        <f t="shared" si="35"/>
        <v>被动技能11等级8</v>
      </c>
      <c r="B213" s="8">
        <f t="shared" si="40"/>
        <v>11</v>
      </c>
      <c r="C213" s="8">
        <f t="shared" si="31"/>
        <v>8</v>
      </c>
      <c r="E213" s="8">
        <f t="shared" si="36"/>
        <v>100208</v>
      </c>
      <c r="F213" t="str">
        <f t="shared" si="37"/>
        <v>破甲</v>
      </c>
      <c r="G213">
        <v>100208</v>
      </c>
      <c r="H213" s="20" t="str">
        <f t="shared" si="34"/>
        <v>破甲</v>
      </c>
      <c r="I213" s="4" t="str">
        <f t="shared" si="38"/>
        <v>自身破甲率+12</v>
      </c>
      <c r="J213" t="s">
        <v>154</v>
      </c>
      <c r="K213" s="10" t="str">
        <f t="shared" si="33"/>
        <v>200208:100:1:0</v>
      </c>
      <c r="L213" s="10">
        <f t="shared" si="39"/>
        <v>8</v>
      </c>
      <c r="M213" s="10" t="s">
        <v>106</v>
      </c>
      <c r="N213" s="10" t="str">
        <f>VLOOKUP(H213,特效对应!L:M,2,FALSE)</f>
        <v>buff_11</v>
      </c>
      <c r="O213" s="4" t="str">
        <f t="shared" si="32"/>
        <v>被动破甲lv8</v>
      </c>
      <c r="T213" s="6" t="str">
        <f>IF(_xlfn.IFNA(VLOOKUP(O213,buff!$K:$L,2,FALSE),"")=0,"",_xlfn.IFNA(VLOOKUP(O213,buff!$K:$L,2,FALSE),""))</f>
        <v>200208:100:1:0</v>
      </c>
      <c r="U213" s="6" t="str">
        <f>IF(_xlfn.IFNA(VLOOKUP(P213,buff!$K:$L,2,FALSE),"")=0,"",_xlfn.IFNA(VLOOKUP(P213,buff!$K:$L,2,FALSE),""))</f>
        <v/>
      </c>
      <c r="V213" s="6" t="str">
        <f>IF(_xlfn.IFNA(VLOOKUP(Q213,buff!$K:$L,2,FALSE),"")=0,"",_xlfn.IFNA(VLOOKUP(Q213,buff!$K:$L,2,FALSE),""))</f>
        <v/>
      </c>
      <c r="W213" s="6" t="str">
        <f>IF(_xlfn.IFNA(VLOOKUP(R213,buff!$K:$L,2,FALSE),"")=0,"",_xlfn.IFNA(VLOOKUP(R213,buff!$K:$L,2,FALSE),""))</f>
        <v/>
      </c>
      <c r="X213" s="6" t="str">
        <f>IF(_xlfn.IFNA(VLOOKUP(S213,buff!$K:$L,2,FALSE),"")=0,"",_xlfn.IFNA(VLOOKUP(S213,buff!$K:$L,2,FALSE),""))</f>
        <v/>
      </c>
      <c r="Y213" t="str">
        <f>VLOOKUP($O213,buff!$BN:$CA,buff!BV$1,FALSE)</f>
        <v>破甲率+12</v>
      </c>
      <c r="Z213" t="str">
        <f>VLOOKUP($O213,buff!$BN:$CA,buff!BZ$1,FALSE)</f>
        <v/>
      </c>
    </row>
    <row r="214" spans="1:26" x14ac:dyDescent="0.15">
      <c r="A214" s="8" t="str">
        <f t="shared" si="35"/>
        <v>被动技能11等级9</v>
      </c>
      <c r="B214" s="8">
        <f t="shared" si="40"/>
        <v>11</v>
      </c>
      <c r="C214" s="8">
        <f t="shared" si="31"/>
        <v>9</v>
      </c>
      <c r="E214" s="8">
        <f t="shared" si="36"/>
        <v>100209</v>
      </c>
      <c r="F214" t="str">
        <f t="shared" si="37"/>
        <v>破甲</v>
      </c>
      <c r="G214">
        <v>100209</v>
      </c>
      <c r="H214" s="20" t="str">
        <f t="shared" si="34"/>
        <v>破甲</v>
      </c>
      <c r="I214" s="4" t="str">
        <f t="shared" si="38"/>
        <v>自身破甲率+13</v>
      </c>
      <c r="J214" t="s">
        <v>154</v>
      </c>
      <c r="K214" s="10" t="str">
        <f t="shared" si="33"/>
        <v>200209:100:1:0</v>
      </c>
      <c r="L214" s="10">
        <f t="shared" si="39"/>
        <v>9</v>
      </c>
      <c r="M214" s="10" t="s">
        <v>106</v>
      </c>
      <c r="N214" s="10" t="str">
        <f>VLOOKUP(H214,特效对应!L:M,2,FALSE)</f>
        <v>buff_11</v>
      </c>
      <c r="O214" s="4" t="str">
        <f t="shared" si="32"/>
        <v>被动破甲lv9</v>
      </c>
      <c r="T214" s="6" t="str">
        <f>IF(_xlfn.IFNA(VLOOKUP(O214,buff!$K:$L,2,FALSE),"")=0,"",_xlfn.IFNA(VLOOKUP(O214,buff!$K:$L,2,FALSE),""))</f>
        <v>200209:100:1:0</v>
      </c>
      <c r="U214" s="6" t="str">
        <f>IF(_xlfn.IFNA(VLOOKUP(P214,buff!$K:$L,2,FALSE),"")=0,"",_xlfn.IFNA(VLOOKUP(P214,buff!$K:$L,2,FALSE),""))</f>
        <v/>
      </c>
      <c r="V214" s="6" t="str">
        <f>IF(_xlfn.IFNA(VLOOKUP(Q214,buff!$K:$L,2,FALSE),"")=0,"",_xlfn.IFNA(VLOOKUP(Q214,buff!$K:$L,2,FALSE),""))</f>
        <v/>
      </c>
      <c r="W214" s="6" t="str">
        <f>IF(_xlfn.IFNA(VLOOKUP(R214,buff!$K:$L,2,FALSE),"")=0,"",_xlfn.IFNA(VLOOKUP(R214,buff!$K:$L,2,FALSE),""))</f>
        <v/>
      </c>
      <c r="X214" s="6" t="str">
        <f>IF(_xlfn.IFNA(VLOOKUP(S214,buff!$K:$L,2,FALSE),"")=0,"",_xlfn.IFNA(VLOOKUP(S214,buff!$K:$L,2,FALSE),""))</f>
        <v/>
      </c>
      <c r="Y214" t="str">
        <f>VLOOKUP($O214,buff!$BN:$CA,buff!BV$1,FALSE)</f>
        <v>破甲率+13</v>
      </c>
      <c r="Z214" t="str">
        <f>VLOOKUP($O214,buff!$BN:$CA,buff!BZ$1,FALSE)</f>
        <v/>
      </c>
    </row>
    <row r="215" spans="1:26" x14ac:dyDescent="0.15">
      <c r="A215" s="8" t="str">
        <f t="shared" si="35"/>
        <v>被动技能11等级10</v>
      </c>
      <c r="B215" s="8">
        <f t="shared" si="40"/>
        <v>11</v>
      </c>
      <c r="C215" s="8">
        <f t="shared" ref="C215:C278" si="41">IF(C214=C$4,1,C214+1)</f>
        <v>10</v>
      </c>
      <c r="E215" s="8">
        <f t="shared" si="36"/>
        <v>100210</v>
      </c>
      <c r="F215" t="str">
        <f t="shared" si="37"/>
        <v>破甲</v>
      </c>
      <c r="G215">
        <v>100210</v>
      </c>
      <c r="H215" s="20" t="str">
        <f t="shared" si="34"/>
        <v>破甲</v>
      </c>
      <c r="I215" s="4" t="str">
        <f t="shared" si="38"/>
        <v>自身破甲率+14</v>
      </c>
      <c r="J215" t="s">
        <v>154</v>
      </c>
      <c r="K215" s="10" t="str">
        <f t="shared" si="33"/>
        <v>200210:100:1:0</v>
      </c>
      <c r="L215" s="10">
        <f t="shared" si="39"/>
        <v>10</v>
      </c>
      <c r="M215" s="10" t="s">
        <v>106</v>
      </c>
      <c r="N215" s="10" t="str">
        <f>VLOOKUP(H215,特效对应!L:M,2,FALSE)</f>
        <v>buff_11</v>
      </c>
      <c r="O215" s="4" t="str">
        <f t="shared" si="32"/>
        <v>被动破甲lv10</v>
      </c>
      <c r="T215" s="6" t="str">
        <f>IF(_xlfn.IFNA(VLOOKUP(O215,buff!$K:$L,2,FALSE),"")=0,"",_xlfn.IFNA(VLOOKUP(O215,buff!$K:$L,2,FALSE),""))</f>
        <v>200210:100:1:0</v>
      </c>
      <c r="U215" s="6" t="str">
        <f>IF(_xlfn.IFNA(VLOOKUP(P215,buff!$K:$L,2,FALSE),"")=0,"",_xlfn.IFNA(VLOOKUP(P215,buff!$K:$L,2,FALSE),""))</f>
        <v/>
      </c>
      <c r="V215" s="6" t="str">
        <f>IF(_xlfn.IFNA(VLOOKUP(Q215,buff!$K:$L,2,FALSE),"")=0,"",_xlfn.IFNA(VLOOKUP(Q215,buff!$K:$L,2,FALSE),""))</f>
        <v/>
      </c>
      <c r="W215" s="6" t="str">
        <f>IF(_xlfn.IFNA(VLOOKUP(R215,buff!$K:$L,2,FALSE),"")=0,"",_xlfn.IFNA(VLOOKUP(R215,buff!$K:$L,2,FALSE),""))</f>
        <v/>
      </c>
      <c r="X215" s="6" t="str">
        <f>IF(_xlfn.IFNA(VLOOKUP(S215,buff!$K:$L,2,FALSE),"")=0,"",_xlfn.IFNA(VLOOKUP(S215,buff!$K:$L,2,FALSE),""))</f>
        <v/>
      </c>
      <c r="Y215" t="str">
        <f>VLOOKUP($O215,buff!$BN:$CA,buff!BV$1,FALSE)</f>
        <v>破甲率+14</v>
      </c>
      <c r="Z215" t="str">
        <f>VLOOKUP($O215,buff!$BN:$CA,buff!BZ$1,FALSE)</f>
        <v/>
      </c>
    </row>
    <row r="216" spans="1:26" x14ac:dyDescent="0.15">
      <c r="A216" s="8" t="str">
        <f t="shared" si="35"/>
        <v>被动技能11等级11</v>
      </c>
      <c r="B216" s="8">
        <f t="shared" si="40"/>
        <v>11</v>
      </c>
      <c r="C216" s="8">
        <f t="shared" si="41"/>
        <v>11</v>
      </c>
      <c r="E216" s="8">
        <f t="shared" si="36"/>
        <v>100211</v>
      </c>
      <c r="F216" t="str">
        <f t="shared" si="37"/>
        <v>破甲</v>
      </c>
      <c r="G216">
        <v>100211</v>
      </c>
      <c r="H216" s="20" t="str">
        <f t="shared" si="34"/>
        <v>破甲</v>
      </c>
      <c r="I216" s="4" t="str">
        <f t="shared" si="38"/>
        <v>自身破甲率+15</v>
      </c>
      <c r="J216" t="s">
        <v>154</v>
      </c>
      <c r="K216" s="10" t="str">
        <f t="shared" si="33"/>
        <v>200211:100:1:0</v>
      </c>
      <c r="L216" s="10">
        <f t="shared" si="39"/>
        <v>11</v>
      </c>
      <c r="M216" s="10" t="s">
        <v>106</v>
      </c>
      <c r="N216" s="10" t="str">
        <f>VLOOKUP(H216,特效对应!L:M,2,FALSE)</f>
        <v>buff_11</v>
      </c>
      <c r="O216" s="4" t="str">
        <f t="shared" si="32"/>
        <v>被动破甲lv11</v>
      </c>
      <c r="T216" s="6" t="str">
        <f>IF(_xlfn.IFNA(VLOOKUP(O216,buff!$K:$L,2,FALSE),"")=0,"",_xlfn.IFNA(VLOOKUP(O216,buff!$K:$L,2,FALSE),""))</f>
        <v>200211:100:1:0</v>
      </c>
      <c r="U216" s="6" t="str">
        <f>IF(_xlfn.IFNA(VLOOKUP(P216,buff!$K:$L,2,FALSE),"")=0,"",_xlfn.IFNA(VLOOKUP(P216,buff!$K:$L,2,FALSE),""))</f>
        <v/>
      </c>
      <c r="V216" s="6" t="str">
        <f>IF(_xlfn.IFNA(VLOOKUP(Q216,buff!$K:$L,2,FALSE),"")=0,"",_xlfn.IFNA(VLOOKUP(Q216,buff!$K:$L,2,FALSE),""))</f>
        <v/>
      </c>
      <c r="W216" s="6" t="str">
        <f>IF(_xlfn.IFNA(VLOOKUP(R216,buff!$K:$L,2,FALSE),"")=0,"",_xlfn.IFNA(VLOOKUP(R216,buff!$K:$L,2,FALSE),""))</f>
        <v/>
      </c>
      <c r="X216" s="6" t="str">
        <f>IF(_xlfn.IFNA(VLOOKUP(S216,buff!$K:$L,2,FALSE),"")=0,"",_xlfn.IFNA(VLOOKUP(S216,buff!$K:$L,2,FALSE),""))</f>
        <v/>
      </c>
      <c r="Y216" t="str">
        <f>VLOOKUP($O216,buff!$BN:$CA,buff!BV$1,FALSE)</f>
        <v>破甲率+15</v>
      </c>
      <c r="Z216" t="str">
        <f>VLOOKUP($O216,buff!$BN:$CA,buff!BZ$1,FALSE)</f>
        <v/>
      </c>
    </row>
    <row r="217" spans="1:26" x14ac:dyDescent="0.15">
      <c r="A217" s="8" t="str">
        <f t="shared" si="35"/>
        <v>被动技能11等级12</v>
      </c>
      <c r="B217" s="8">
        <f t="shared" si="40"/>
        <v>11</v>
      </c>
      <c r="C217" s="8">
        <f t="shared" si="41"/>
        <v>12</v>
      </c>
      <c r="E217" s="8">
        <f t="shared" si="36"/>
        <v>100212</v>
      </c>
      <c r="F217" t="str">
        <f t="shared" si="37"/>
        <v>破甲</v>
      </c>
      <c r="G217">
        <v>100212</v>
      </c>
      <c r="H217" s="20" t="str">
        <f t="shared" si="34"/>
        <v>破甲</v>
      </c>
      <c r="I217" s="4" t="str">
        <f t="shared" si="38"/>
        <v>自身破甲率+16</v>
      </c>
      <c r="J217" t="s">
        <v>154</v>
      </c>
      <c r="K217" s="10" t="str">
        <f t="shared" si="33"/>
        <v>200212:100:1:0</v>
      </c>
      <c r="L217" s="10">
        <f t="shared" si="39"/>
        <v>12</v>
      </c>
      <c r="M217" s="10" t="s">
        <v>106</v>
      </c>
      <c r="N217" s="10" t="str">
        <f>VLOOKUP(H217,特效对应!L:M,2,FALSE)</f>
        <v>buff_11</v>
      </c>
      <c r="O217" s="4" t="str">
        <f t="shared" si="32"/>
        <v>被动破甲lv12</v>
      </c>
      <c r="T217" s="6" t="str">
        <f>IF(_xlfn.IFNA(VLOOKUP(O217,buff!$K:$L,2,FALSE),"")=0,"",_xlfn.IFNA(VLOOKUP(O217,buff!$K:$L,2,FALSE),""))</f>
        <v>200212:100:1:0</v>
      </c>
      <c r="U217" s="6" t="str">
        <f>IF(_xlfn.IFNA(VLOOKUP(P217,buff!$K:$L,2,FALSE),"")=0,"",_xlfn.IFNA(VLOOKUP(P217,buff!$K:$L,2,FALSE),""))</f>
        <v/>
      </c>
      <c r="V217" s="6" t="str">
        <f>IF(_xlfn.IFNA(VLOOKUP(Q217,buff!$K:$L,2,FALSE),"")=0,"",_xlfn.IFNA(VLOOKUP(Q217,buff!$K:$L,2,FALSE),""))</f>
        <v/>
      </c>
      <c r="W217" s="6" t="str">
        <f>IF(_xlfn.IFNA(VLOOKUP(R217,buff!$K:$L,2,FALSE),"")=0,"",_xlfn.IFNA(VLOOKUP(R217,buff!$K:$L,2,FALSE),""))</f>
        <v/>
      </c>
      <c r="X217" s="6" t="str">
        <f>IF(_xlfn.IFNA(VLOOKUP(S217,buff!$K:$L,2,FALSE),"")=0,"",_xlfn.IFNA(VLOOKUP(S217,buff!$K:$L,2,FALSE),""))</f>
        <v/>
      </c>
      <c r="Y217" t="str">
        <f>VLOOKUP($O217,buff!$BN:$CA,buff!BV$1,FALSE)</f>
        <v>破甲率+16</v>
      </c>
      <c r="Z217" t="str">
        <f>VLOOKUP($O217,buff!$BN:$CA,buff!BZ$1,FALSE)</f>
        <v/>
      </c>
    </row>
    <row r="218" spans="1:26" x14ac:dyDescent="0.15">
      <c r="A218" s="8" t="str">
        <f t="shared" si="35"/>
        <v>被动技能11等级13</v>
      </c>
      <c r="B218" s="8">
        <f t="shared" si="40"/>
        <v>11</v>
      </c>
      <c r="C218" s="8">
        <f t="shared" si="41"/>
        <v>13</v>
      </c>
      <c r="E218" s="8">
        <f t="shared" si="36"/>
        <v>100213</v>
      </c>
      <c r="F218" t="str">
        <f t="shared" si="37"/>
        <v>破甲</v>
      </c>
      <c r="G218">
        <v>100213</v>
      </c>
      <c r="H218" s="20" t="str">
        <f t="shared" si="34"/>
        <v>破甲</v>
      </c>
      <c r="I218" s="4" t="str">
        <f t="shared" si="38"/>
        <v>自身破甲率+17</v>
      </c>
      <c r="J218" t="s">
        <v>154</v>
      </c>
      <c r="K218" s="10" t="str">
        <f t="shared" si="33"/>
        <v>200213:100:1:0</v>
      </c>
      <c r="L218" s="10">
        <f t="shared" si="39"/>
        <v>13</v>
      </c>
      <c r="M218" s="10" t="s">
        <v>106</v>
      </c>
      <c r="N218" s="10" t="str">
        <f>VLOOKUP(H218,特效对应!L:M,2,FALSE)</f>
        <v>buff_11</v>
      </c>
      <c r="O218" s="4" t="str">
        <f t="shared" si="32"/>
        <v>被动破甲lv13</v>
      </c>
      <c r="T218" s="6" t="str">
        <f>IF(_xlfn.IFNA(VLOOKUP(O218,buff!$K:$L,2,FALSE),"")=0,"",_xlfn.IFNA(VLOOKUP(O218,buff!$K:$L,2,FALSE),""))</f>
        <v>200213:100:1:0</v>
      </c>
      <c r="U218" s="6" t="str">
        <f>IF(_xlfn.IFNA(VLOOKUP(P218,buff!$K:$L,2,FALSE),"")=0,"",_xlfn.IFNA(VLOOKUP(P218,buff!$K:$L,2,FALSE),""))</f>
        <v/>
      </c>
      <c r="V218" s="6" t="str">
        <f>IF(_xlfn.IFNA(VLOOKUP(Q218,buff!$K:$L,2,FALSE),"")=0,"",_xlfn.IFNA(VLOOKUP(Q218,buff!$K:$L,2,FALSE),""))</f>
        <v/>
      </c>
      <c r="W218" s="6" t="str">
        <f>IF(_xlfn.IFNA(VLOOKUP(R218,buff!$K:$L,2,FALSE),"")=0,"",_xlfn.IFNA(VLOOKUP(R218,buff!$K:$L,2,FALSE),""))</f>
        <v/>
      </c>
      <c r="X218" s="6" t="str">
        <f>IF(_xlfn.IFNA(VLOOKUP(S218,buff!$K:$L,2,FALSE),"")=0,"",_xlfn.IFNA(VLOOKUP(S218,buff!$K:$L,2,FALSE),""))</f>
        <v/>
      </c>
      <c r="Y218" t="str">
        <f>VLOOKUP($O218,buff!$BN:$CA,buff!BV$1,FALSE)</f>
        <v>破甲率+17</v>
      </c>
      <c r="Z218" t="str">
        <f>VLOOKUP($O218,buff!$BN:$CA,buff!BZ$1,FALSE)</f>
        <v/>
      </c>
    </row>
    <row r="219" spans="1:26" x14ac:dyDescent="0.15">
      <c r="A219" s="8" t="str">
        <f t="shared" si="35"/>
        <v>被动技能11等级14</v>
      </c>
      <c r="B219" s="8">
        <f t="shared" si="40"/>
        <v>11</v>
      </c>
      <c r="C219" s="8">
        <f t="shared" si="41"/>
        <v>14</v>
      </c>
      <c r="E219" s="8">
        <f t="shared" si="36"/>
        <v>100214</v>
      </c>
      <c r="F219" t="str">
        <f t="shared" si="37"/>
        <v>破甲</v>
      </c>
      <c r="G219">
        <v>100214</v>
      </c>
      <c r="H219" s="20" t="str">
        <f t="shared" si="34"/>
        <v>破甲</v>
      </c>
      <c r="I219" s="4" t="str">
        <f t="shared" si="38"/>
        <v>自身破甲率+18</v>
      </c>
      <c r="J219" t="s">
        <v>154</v>
      </c>
      <c r="K219" s="10" t="str">
        <f t="shared" si="33"/>
        <v>200214:100:1:0</v>
      </c>
      <c r="L219" s="10">
        <f t="shared" si="39"/>
        <v>14</v>
      </c>
      <c r="M219" s="10" t="s">
        <v>106</v>
      </c>
      <c r="N219" s="10" t="str">
        <f>VLOOKUP(H219,特效对应!L:M,2,FALSE)</f>
        <v>buff_11</v>
      </c>
      <c r="O219" s="4" t="str">
        <f t="shared" ref="O219:O282" si="42">"被动"&amp;F219&amp;"lv"&amp;C219</f>
        <v>被动破甲lv14</v>
      </c>
      <c r="T219" s="6" t="str">
        <f>IF(_xlfn.IFNA(VLOOKUP(O219,buff!$K:$L,2,FALSE),"")=0,"",_xlfn.IFNA(VLOOKUP(O219,buff!$K:$L,2,FALSE),""))</f>
        <v>200214:100:1:0</v>
      </c>
      <c r="U219" s="6" t="str">
        <f>IF(_xlfn.IFNA(VLOOKUP(P219,buff!$K:$L,2,FALSE),"")=0,"",_xlfn.IFNA(VLOOKUP(P219,buff!$K:$L,2,FALSE),""))</f>
        <v/>
      </c>
      <c r="V219" s="6" t="str">
        <f>IF(_xlfn.IFNA(VLOOKUP(Q219,buff!$K:$L,2,FALSE),"")=0,"",_xlfn.IFNA(VLOOKUP(Q219,buff!$K:$L,2,FALSE),""))</f>
        <v/>
      </c>
      <c r="W219" s="6" t="str">
        <f>IF(_xlfn.IFNA(VLOOKUP(R219,buff!$K:$L,2,FALSE),"")=0,"",_xlfn.IFNA(VLOOKUP(R219,buff!$K:$L,2,FALSE),""))</f>
        <v/>
      </c>
      <c r="X219" s="6" t="str">
        <f>IF(_xlfn.IFNA(VLOOKUP(S219,buff!$K:$L,2,FALSE),"")=0,"",_xlfn.IFNA(VLOOKUP(S219,buff!$K:$L,2,FALSE),""))</f>
        <v/>
      </c>
      <c r="Y219" t="str">
        <f>VLOOKUP($O219,buff!$BN:$CA,buff!BV$1,FALSE)</f>
        <v>破甲率+18</v>
      </c>
      <c r="Z219" t="str">
        <f>VLOOKUP($O219,buff!$BN:$CA,buff!BZ$1,FALSE)</f>
        <v/>
      </c>
    </row>
    <row r="220" spans="1:26" x14ac:dyDescent="0.15">
      <c r="A220" s="8" t="str">
        <f t="shared" si="35"/>
        <v>被动技能11等级15</v>
      </c>
      <c r="B220" s="8">
        <f t="shared" si="40"/>
        <v>11</v>
      </c>
      <c r="C220" s="8">
        <f t="shared" si="41"/>
        <v>15</v>
      </c>
      <c r="E220" s="8">
        <f t="shared" si="36"/>
        <v>100215</v>
      </c>
      <c r="F220" t="str">
        <f t="shared" si="37"/>
        <v>破甲</v>
      </c>
      <c r="G220">
        <v>100215</v>
      </c>
      <c r="H220" s="20" t="str">
        <f t="shared" si="34"/>
        <v>破甲</v>
      </c>
      <c r="I220" s="4" t="str">
        <f t="shared" si="38"/>
        <v>自身破甲率+19</v>
      </c>
      <c r="J220" t="s">
        <v>154</v>
      </c>
      <c r="K220" s="10" t="str">
        <f t="shared" si="33"/>
        <v>200215:100:1:0</v>
      </c>
      <c r="L220" s="10">
        <f t="shared" si="39"/>
        <v>15</v>
      </c>
      <c r="M220" s="10" t="s">
        <v>106</v>
      </c>
      <c r="N220" s="10" t="str">
        <f>VLOOKUP(H220,特效对应!L:M,2,FALSE)</f>
        <v>buff_11</v>
      </c>
      <c r="O220" s="4" t="str">
        <f t="shared" si="42"/>
        <v>被动破甲lv15</v>
      </c>
      <c r="T220" s="6" t="str">
        <f>IF(_xlfn.IFNA(VLOOKUP(O220,buff!$K:$L,2,FALSE),"")=0,"",_xlfn.IFNA(VLOOKUP(O220,buff!$K:$L,2,FALSE),""))</f>
        <v>200215:100:1:0</v>
      </c>
      <c r="U220" s="6" t="str">
        <f>IF(_xlfn.IFNA(VLOOKUP(P220,buff!$K:$L,2,FALSE),"")=0,"",_xlfn.IFNA(VLOOKUP(P220,buff!$K:$L,2,FALSE),""))</f>
        <v/>
      </c>
      <c r="V220" s="6" t="str">
        <f>IF(_xlfn.IFNA(VLOOKUP(Q220,buff!$K:$L,2,FALSE),"")=0,"",_xlfn.IFNA(VLOOKUP(Q220,buff!$K:$L,2,FALSE),""))</f>
        <v/>
      </c>
      <c r="W220" s="6" t="str">
        <f>IF(_xlfn.IFNA(VLOOKUP(R220,buff!$K:$L,2,FALSE),"")=0,"",_xlfn.IFNA(VLOOKUP(R220,buff!$K:$L,2,FALSE),""))</f>
        <v/>
      </c>
      <c r="X220" s="6" t="str">
        <f>IF(_xlfn.IFNA(VLOOKUP(S220,buff!$K:$L,2,FALSE),"")=0,"",_xlfn.IFNA(VLOOKUP(S220,buff!$K:$L,2,FALSE),""))</f>
        <v/>
      </c>
      <c r="Y220" t="str">
        <f>VLOOKUP($O220,buff!$BN:$CA,buff!BV$1,FALSE)</f>
        <v>破甲率+19</v>
      </c>
      <c r="Z220" t="str">
        <f>VLOOKUP($O220,buff!$BN:$CA,buff!BZ$1,FALSE)</f>
        <v/>
      </c>
    </row>
    <row r="221" spans="1:26" x14ac:dyDescent="0.15">
      <c r="A221" s="8" t="str">
        <f t="shared" si="35"/>
        <v>被动技能11等级16</v>
      </c>
      <c r="B221" s="8">
        <f t="shared" si="40"/>
        <v>11</v>
      </c>
      <c r="C221" s="8">
        <f t="shared" si="41"/>
        <v>16</v>
      </c>
      <c r="E221" s="8">
        <f t="shared" si="36"/>
        <v>100216</v>
      </c>
      <c r="F221" t="str">
        <f t="shared" si="37"/>
        <v>破甲</v>
      </c>
      <c r="G221">
        <v>100216</v>
      </c>
      <c r="H221" s="20" t="str">
        <f t="shared" si="34"/>
        <v>破甲</v>
      </c>
      <c r="I221" s="4" t="str">
        <f t="shared" si="38"/>
        <v>自身破甲率+20</v>
      </c>
      <c r="J221" t="s">
        <v>154</v>
      </c>
      <c r="K221" s="10" t="str">
        <f t="shared" si="33"/>
        <v>200216:100:1:0</v>
      </c>
      <c r="L221" s="10">
        <f t="shared" si="39"/>
        <v>16</v>
      </c>
      <c r="M221" s="10" t="s">
        <v>106</v>
      </c>
      <c r="N221" s="10" t="str">
        <f>VLOOKUP(H221,特效对应!L:M,2,FALSE)</f>
        <v>buff_11</v>
      </c>
      <c r="O221" s="4" t="str">
        <f t="shared" si="42"/>
        <v>被动破甲lv16</v>
      </c>
      <c r="T221" s="6" t="str">
        <f>IF(_xlfn.IFNA(VLOOKUP(O221,buff!$K:$L,2,FALSE),"")=0,"",_xlfn.IFNA(VLOOKUP(O221,buff!$K:$L,2,FALSE),""))</f>
        <v>200216:100:1:0</v>
      </c>
      <c r="U221" s="6" t="str">
        <f>IF(_xlfn.IFNA(VLOOKUP(P221,buff!$K:$L,2,FALSE),"")=0,"",_xlfn.IFNA(VLOOKUP(P221,buff!$K:$L,2,FALSE),""))</f>
        <v/>
      </c>
      <c r="V221" s="6" t="str">
        <f>IF(_xlfn.IFNA(VLOOKUP(Q221,buff!$K:$L,2,FALSE),"")=0,"",_xlfn.IFNA(VLOOKUP(Q221,buff!$K:$L,2,FALSE),""))</f>
        <v/>
      </c>
      <c r="W221" s="6" t="str">
        <f>IF(_xlfn.IFNA(VLOOKUP(R221,buff!$K:$L,2,FALSE),"")=0,"",_xlfn.IFNA(VLOOKUP(R221,buff!$K:$L,2,FALSE),""))</f>
        <v/>
      </c>
      <c r="X221" s="6" t="str">
        <f>IF(_xlfn.IFNA(VLOOKUP(S221,buff!$K:$L,2,FALSE),"")=0,"",_xlfn.IFNA(VLOOKUP(S221,buff!$K:$L,2,FALSE),""))</f>
        <v/>
      </c>
      <c r="Y221" t="str">
        <f>VLOOKUP($O221,buff!$BN:$CA,buff!BV$1,FALSE)</f>
        <v>破甲率+20</v>
      </c>
      <c r="Z221" t="str">
        <f>VLOOKUP($O221,buff!$BN:$CA,buff!BZ$1,FALSE)</f>
        <v/>
      </c>
    </row>
    <row r="222" spans="1:26" x14ac:dyDescent="0.15">
      <c r="A222" s="8" t="str">
        <f t="shared" si="35"/>
        <v>被动技能11等级17</v>
      </c>
      <c r="B222" s="8">
        <f t="shared" si="40"/>
        <v>11</v>
      </c>
      <c r="C222" s="8">
        <f t="shared" si="41"/>
        <v>17</v>
      </c>
      <c r="E222" s="8">
        <f t="shared" si="36"/>
        <v>100217</v>
      </c>
      <c r="F222" t="str">
        <f t="shared" si="37"/>
        <v>破甲</v>
      </c>
      <c r="G222">
        <v>100217</v>
      </c>
      <c r="H222" s="20" t="str">
        <f t="shared" si="34"/>
        <v>破甲</v>
      </c>
      <c r="I222" s="4" t="str">
        <f t="shared" si="38"/>
        <v>自身破甲率+21</v>
      </c>
      <c r="J222" t="s">
        <v>154</v>
      </c>
      <c r="K222" s="10" t="str">
        <f t="shared" si="33"/>
        <v>200217:100:1:0</v>
      </c>
      <c r="L222" s="10">
        <f t="shared" si="39"/>
        <v>17</v>
      </c>
      <c r="M222" s="10" t="s">
        <v>106</v>
      </c>
      <c r="N222" s="10" t="str">
        <f>VLOOKUP(H222,特效对应!L:M,2,FALSE)</f>
        <v>buff_11</v>
      </c>
      <c r="O222" s="4" t="str">
        <f t="shared" si="42"/>
        <v>被动破甲lv17</v>
      </c>
      <c r="T222" s="6" t="str">
        <f>IF(_xlfn.IFNA(VLOOKUP(O222,buff!$K:$L,2,FALSE),"")=0,"",_xlfn.IFNA(VLOOKUP(O222,buff!$K:$L,2,FALSE),""))</f>
        <v>200217:100:1:0</v>
      </c>
      <c r="U222" s="6" t="str">
        <f>IF(_xlfn.IFNA(VLOOKUP(P222,buff!$K:$L,2,FALSE),"")=0,"",_xlfn.IFNA(VLOOKUP(P222,buff!$K:$L,2,FALSE),""))</f>
        <v/>
      </c>
      <c r="V222" s="6" t="str">
        <f>IF(_xlfn.IFNA(VLOOKUP(Q222,buff!$K:$L,2,FALSE),"")=0,"",_xlfn.IFNA(VLOOKUP(Q222,buff!$K:$L,2,FALSE),""))</f>
        <v/>
      </c>
      <c r="W222" s="6" t="str">
        <f>IF(_xlfn.IFNA(VLOOKUP(R222,buff!$K:$L,2,FALSE),"")=0,"",_xlfn.IFNA(VLOOKUP(R222,buff!$K:$L,2,FALSE),""))</f>
        <v/>
      </c>
      <c r="X222" s="6" t="str">
        <f>IF(_xlfn.IFNA(VLOOKUP(S222,buff!$K:$L,2,FALSE),"")=0,"",_xlfn.IFNA(VLOOKUP(S222,buff!$K:$L,2,FALSE),""))</f>
        <v/>
      </c>
      <c r="Y222" t="str">
        <f>VLOOKUP($O222,buff!$BN:$CA,buff!BV$1,FALSE)</f>
        <v>破甲率+21</v>
      </c>
      <c r="Z222" t="str">
        <f>VLOOKUP($O222,buff!$BN:$CA,buff!BZ$1,FALSE)</f>
        <v/>
      </c>
    </row>
    <row r="223" spans="1:26" x14ac:dyDescent="0.15">
      <c r="A223" s="8" t="str">
        <f t="shared" si="35"/>
        <v>被动技能11等级18</v>
      </c>
      <c r="B223" s="8">
        <f t="shared" si="40"/>
        <v>11</v>
      </c>
      <c r="C223" s="8">
        <f t="shared" si="41"/>
        <v>18</v>
      </c>
      <c r="E223" s="8">
        <f t="shared" si="36"/>
        <v>100218</v>
      </c>
      <c r="F223" t="str">
        <f t="shared" si="37"/>
        <v>破甲</v>
      </c>
      <c r="G223">
        <v>100218</v>
      </c>
      <c r="H223" s="20" t="str">
        <f t="shared" si="34"/>
        <v>破甲</v>
      </c>
      <c r="I223" s="4" t="str">
        <f t="shared" si="38"/>
        <v>自身破甲率+22</v>
      </c>
      <c r="J223" t="s">
        <v>154</v>
      </c>
      <c r="K223" s="10" t="str">
        <f t="shared" si="33"/>
        <v>200218:100:1:0</v>
      </c>
      <c r="L223" s="10">
        <f t="shared" si="39"/>
        <v>18</v>
      </c>
      <c r="M223" s="10" t="s">
        <v>106</v>
      </c>
      <c r="N223" s="10" t="str">
        <f>VLOOKUP(H223,特效对应!L:M,2,FALSE)</f>
        <v>buff_11</v>
      </c>
      <c r="O223" s="4" t="str">
        <f t="shared" si="42"/>
        <v>被动破甲lv18</v>
      </c>
      <c r="T223" s="6" t="str">
        <f>IF(_xlfn.IFNA(VLOOKUP(O223,buff!$K:$L,2,FALSE),"")=0,"",_xlfn.IFNA(VLOOKUP(O223,buff!$K:$L,2,FALSE),""))</f>
        <v>200218:100:1:0</v>
      </c>
      <c r="U223" s="6" t="str">
        <f>IF(_xlfn.IFNA(VLOOKUP(P223,buff!$K:$L,2,FALSE),"")=0,"",_xlfn.IFNA(VLOOKUP(P223,buff!$K:$L,2,FALSE),""))</f>
        <v/>
      </c>
      <c r="V223" s="6" t="str">
        <f>IF(_xlfn.IFNA(VLOOKUP(Q223,buff!$K:$L,2,FALSE),"")=0,"",_xlfn.IFNA(VLOOKUP(Q223,buff!$K:$L,2,FALSE),""))</f>
        <v/>
      </c>
      <c r="W223" s="6" t="str">
        <f>IF(_xlfn.IFNA(VLOOKUP(R223,buff!$K:$L,2,FALSE),"")=0,"",_xlfn.IFNA(VLOOKUP(R223,buff!$K:$L,2,FALSE),""))</f>
        <v/>
      </c>
      <c r="X223" s="6" t="str">
        <f>IF(_xlfn.IFNA(VLOOKUP(S223,buff!$K:$L,2,FALSE),"")=0,"",_xlfn.IFNA(VLOOKUP(S223,buff!$K:$L,2,FALSE),""))</f>
        <v/>
      </c>
      <c r="Y223" t="str">
        <f>VLOOKUP($O223,buff!$BN:$CA,buff!BV$1,FALSE)</f>
        <v>破甲率+22</v>
      </c>
      <c r="Z223" t="str">
        <f>VLOOKUP($O223,buff!$BN:$CA,buff!BZ$1,FALSE)</f>
        <v/>
      </c>
    </row>
    <row r="224" spans="1:26" x14ac:dyDescent="0.15">
      <c r="A224" s="8" t="str">
        <f t="shared" si="35"/>
        <v>被动技能11等级19</v>
      </c>
      <c r="B224" s="8">
        <f t="shared" si="40"/>
        <v>11</v>
      </c>
      <c r="C224" s="8">
        <f t="shared" si="41"/>
        <v>19</v>
      </c>
      <c r="E224" s="8">
        <f t="shared" si="36"/>
        <v>100219</v>
      </c>
      <c r="F224" t="str">
        <f t="shared" si="37"/>
        <v>破甲</v>
      </c>
      <c r="G224">
        <v>100219</v>
      </c>
      <c r="H224" s="20" t="str">
        <f t="shared" si="34"/>
        <v>破甲</v>
      </c>
      <c r="I224" s="4" t="str">
        <f t="shared" si="38"/>
        <v>自身破甲率+23</v>
      </c>
      <c r="J224" t="s">
        <v>154</v>
      </c>
      <c r="K224" s="10" t="str">
        <f t="shared" si="33"/>
        <v>200219:100:1:0</v>
      </c>
      <c r="L224" s="10">
        <f t="shared" si="39"/>
        <v>19</v>
      </c>
      <c r="M224" s="10" t="s">
        <v>106</v>
      </c>
      <c r="N224" s="10" t="str">
        <f>VLOOKUP(H224,特效对应!L:M,2,FALSE)</f>
        <v>buff_11</v>
      </c>
      <c r="O224" s="4" t="str">
        <f t="shared" si="42"/>
        <v>被动破甲lv19</v>
      </c>
      <c r="T224" s="6" t="str">
        <f>IF(_xlfn.IFNA(VLOOKUP(O224,buff!$K:$L,2,FALSE),"")=0,"",_xlfn.IFNA(VLOOKUP(O224,buff!$K:$L,2,FALSE),""))</f>
        <v>200219:100:1:0</v>
      </c>
      <c r="U224" s="6" t="str">
        <f>IF(_xlfn.IFNA(VLOOKUP(P224,buff!$K:$L,2,FALSE),"")=0,"",_xlfn.IFNA(VLOOKUP(P224,buff!$K:$L,2,FALSE),""))</f>
        <v/>
      </c>
      <c r="V224" s="6" t="str">
        <f>IF(_xlfn.IFNA(VLOOKUP(Q224,buff!$K:$L,2,FALSE),"")=0,"",_xlfn.IFNA(VLOOKUP(Q224,buff!$K:$L,2,FALSE),""))</f>
        <v/>
      </c>
      <c r="W224" s="6" t="str">
        <f>IF(_xlfn.IFNA(VLOOKUP(R224,buff!$K:$L,2,FALSE),"")=0,"",_xlfn.IFNA(VLOOKUP(R224,buff!$K:$L,2,FALSE),""))</f>
        <v/>
      </c>
      <c r="X224" s="6" t="str">
        <f>IF(_xlfn.IFNA(VLOOKUP(S224,buff!$K:$L,2,FALSE),"")=0,"",_xlfn.IFNA(VLOOKUP(S224,buff!$K:$L,2,FALSE),""))</f>
        <v/>
      </c>
      <c r="Y224" t="str">
        <f>VLOOKUP($O224,buff!$BN:$CA,buff!BV$1,FALSE)</f>
        <v>破甲率+23</v>
      </c>
      <c r="Z224" t="str">
        <f>VLOOKUP($O224,buff!$BN:$CA,buff!BZ$1,FALSE)</f>
        <v/>
      </c>
    </row>
    <row r="225" spans="1:26" x14ac:dyDescent="0.15">
      <c r="A225" s="8" t="str">
        <f t="shared" si="35"/>
        <v>被动技能11等级20</v>
      </c>
      <c r="B225" s="8">
        <f t="shared" si="40"/>
        <v>11</v>
      </c>
      <c r="C225" s="8">
        <f t="shared" si="41"/>
        <v>20</v>
      </c>
      <c r="E225" s="8">
        <f t="shared" si="36"/>
        <v>100220</v>
      </c>
      <c r="F225" t="str">
        <f t="shared" si="37"/>
        <v>破甲</v>
      </c>
      <c r="G225">
        <v>100220</v>
      </c>
      <c r="H225" s="20" t="str">
        <f t="shared" si="34"/>
        <v>破甲</v>
      </c>
      <c r="I225" s="4" t="str">
        <f t="shared" si="38"/>
        <v>自身破甲率+24</v>
      </c>
      <c r="J225" t="s">
        <v>154</v>
      </c>
      <c r="K225" s="10" t="str">
        <f t="shared" si="33"/>
        <v>200220:100:1:0</v>
      </c>
      <c r="L225" s="10">
        <f t="shared" si="39"/>
        <v>20</v>
      </c>
      <c r="M225" s="10" t="s">
        <v>106</v>
      </c>
      <c r="N225" s="10" t="str">
        <f>VLOOKUP(H225,特效对应!L:M,2,FALSE)</f>
        <v>buff_11</v>
      </c>
      <c r="O225" s="4" t="str">
        <f t="shared" si="42"/>
        <v>被动破甲lv20</v>
      </c>
      <c r="T225" s="6" t="str">
        <f>IF(_xlfn.IFNA(VLOOKUP(O225,buff!$K:$L,2,FALSE),"")=0,"",_xlfn.IFNA(VLOOKUP(O225,buff!$K:$L,2,FALSE),""))</f>
        <v>200220:100:1:0</v>
      </c>
      <c r="U225" s="6" t="str">
        <f>IF(_xlfn.IFNA(VLOOKUP(P225,buff!$K:$L,2,FALSE),"")=0,"",_xlfn.IFNA(VLOOKUP(P225,buff!$K:$L,2,FALSE),""))</f>
        <v/>
      </c>
      <c r="V225" s="6" t="str">
        <f>IF(_xlfn.IFNA(VLOOKUP(Q225,buff!$K:$L,2,FALSE),"")=0,"",_xlfn.IFNA(VLOOKUP(Q225,buff!$K:$L,2,FALSE),""))</f>
        <v/>
      </c>
      <c r="W225" s="6" t="str">
        <f>IF(_xlfn.IFNA(VLOOKUP(R225,buff!$K:$L,2,FALSE),"")=0,"",_xlfn.IFNA(VLOOKUP(R225,buff!$K:$L,2,FALSE),""))</f>
        <v/>
      </c>
      <c r="X225" s="6" t="str">
        <f>IF(_xlfn.IFNA(VLOOKUP(S225,buff!$K:$L,2,FALSE),"")=0,"",_xlfn.IFNA(VLOOKUP(S225,buff!$K:$L,2,FALSE),""))</f>
        <v/>
      </c>
      <c r="Y225" t="str">
        <f>VLOOKUP($O225,buff!$BN:$CA,buff!BV$1,FALSE)</f>
        <v>破甲率+24</v>
      </c>
      <c r="Z225" t="str">
        <f>VLOOKUP($O225,buff!$BN:$CA,buff!BZ$1,FALSE)</f>
        <v/>
      </c>
    </row>
    <row r="226" spans="1:26" x14ac:dyDescent="0.15">
      <c r="A226" s="8" t="str">
        <f t="shared" si="35"/>
        <v>被动技能12等级1</v>
      </c>
      <c r="B226" s="8">
        <f t="shared" si="40"/>
        <v>12</v>
      </c>
      <c r="C226" s="8">
        <f t="shared" si="41"/>
        <v>1</v>
      </c>
      <c r="E226" s="8">
        <f t="shared" si="36"/>
        <v>100221</v>
      </c>
      <c r="F226" t="str">
        <f t="shared" si="37"/>
        <v>免伤</v>
      </c>
      <c r="G226">
        <v>100221</v>
      </c>
      <c r="H226" s="20" t="str">
        <f t="shared" si="34"/>
        <v>免伤</v>
      </c>
      <c r="I226" s="4" t="str">
        <f t="shared" si="38"/>
        <v>自身免伤率+5</v>
      </c>
      <c r="J226" t="s">
        <v>154</v>
      </c>
      <c r="K226" s="10" t="str">
        <f t="shared" si="33"/>
        <v>200221:100:1:0</v>
      </c>
      <c r="L226" s="10">
        <f t="shared" si="39"/>
        <v>1</v>
      </c>
      <c r="M226" s="10" t="s">
        <v>106</v>
      </c>
      <c r="N226" s="10" t="str">
        <f>VLOOKUP(H226,特效对应!L:M,2,FALSE)</f>
        <v>buff_12</v>
      </c>
      <c r="O226" s="4" t="str">
        <f t="shared" si="42"/>
        <v>被动免伤lv1</v>
      </c>
      <c r="P226" s="4"/>
      <c r="T226" s="6" t="str">
        <f>IF(_xlfn.IFNA(VLOOKUP(O226,buff!$K:$L,2,FALSE),"")=0,"",_xlfn.IFNA(VLOOKUP(O226,buff!$K:$L,2,FALSE),""))</f>
        <v>200221:100:1:0</v>
      </c>
      <c r="U226" s="6" t="str">
        <f>IF(_xlfn.IFNA(VLOOKUP(P226,buff!$K:$L,2,FALSE),"")=0,"",_xlfn.IFNA(VLOOKUP(P226,buff!$K:$L,2,FALSE),""))</f>
        <v/>
      </c>
      <c r="V226" s="6" t="str">
        <f>IF(_xlfn.IFNA(VLOOKUP(Q226,buff!$K:$L,2,FALSE),"")=0,"",_xlfn.IFNA(VLOOKUP(Q226,buff!$K:$L,2,FALSE),""))</f>
        <v/>
      </c>
      <c r="W226" s="6" t="str">
        <f>IF(_xlfn.IFNA(VLOOKUP(R226,buff!$K:$L,2,FALSE),"")=0,"",_xlfn.IFNA(VLOOKUP(R226,buff!$K:$L,2,FALSE),""))</f>
        <v/>
      </c>
      <c r="X226" s="6" t="str">
        <f>IF(_xlfn.IFNA(VLOOKUP(S226,buff!$K:$L,2,FALSE),"")=0,"",_xlfn.IFNA(VLOOKUP(S226,buff!$K:$L,2,FALSE),""))</f>
        <v/>
      </c>
      <c r="Y226" t="str">
        <f>VLOOKUP($O226,buff!$BN:$CA,buff!BV$1,FALSE)</f>
        <v>免伤率+5</v>
      </c>
      <c r="Z226" t="str">
        <f>VLOOKUP($O226,buff!$BN:$CA,buff!BZ$1,FALSE)</f>
        <v/>
      </c>
    </row>
    <row r="227" spans="1:26" x14ac:dyDescent="0.15">
      <c r="A227" s="8" t="str">
        <f t="shared" si="35"/>
        <v>被动技能12等级2</v>
      </c>
      <c r="B227" s="8">
        <f t="shared" si="40"/>
        <v>12</v>
      </c>
      <c r="C227" s="8">
        <f t="shared" si="41"/>
        <v>2</v>
      </c>
      <c r="E227" s="8">
        <f t="shared" si="36"/>
        <v>100222</v>
      </c>
      <c r="F227" t="str">
        <f t="shared" si="37"/>
        <v>免伤</v>
      </c>
      <c r="G227">
        <v>100222</v>
      </c>
      <c r="H227" s="20" t="str">
        <f t="shared" si="34"/>
        <v>免伤</v>
      </c>
      <c r="I227" s="4" t="str">
        <f t="shared" si="38"/>
        <v>自身免伤率+6</v>
      </c>
      <c r="J227" t="s">
        <v>154</v>
      </c>
      <c r="K227" s="10" t="str">
        <f t="shared" si="33"/>
        <v>200222:100:1:0</v>
      </c>
      <c r="L227" s="10">
        <f t="shared" si="39"/>
        <v>2</v>
      </c>
      <c r="M227" s="10" t="s">
        <v>106</v>
      </c>
      <c r="N227" s="10" t="str">
        <f>VLOOKUP(H227,特效对应!L:M,2,FALSE)</f>
        <v>buff_12</v>
      </c>
      <c r="O227" s="4" t="str">
        <f t="shared" si="42"/>
        <v>被动免伤lv2</v>
      </c>
      <c r="P227" s="4"/>
      <c r="T227" s="6" t="str">
        <f>IF(_xlfn.IFNA(VLOOKUP(O227,buff!$K:$L,2,FALSE),"")=0,"",_xlfn.IFNA(VLOOKUP(O227,buff!$K:$L,2,FALSE),""))</f>
        <v>200222:100:1:0</v>
      </c>
      <c r="U227" s="6" t="str">
        <f>IF(_xlfn.IFNA(VLOOKUP(P227,buff!$K:$L,2,FALSE),"")=0,"",_xlfn.IFNA(VLOOKUP(P227,buff!$K:$L,2,FALSE),""))</f>
        <v/>
      </c>
      <c r="V227" s="6" t="str">
        <f>IF(_xlfn.IFNA(VLOOKUP(Q227,buff!$K:$L,2,FALSE),"")=0,"",_xlfn.IFNA(VLOOKUP(Q227,buff!$K:$L,2,FALSE),""))</f>
        <v/>
      </c>
      <c r="W227" s="6" t="str">
        <f>IF(_xlfn.IFNA(VLOOKUP(R227,buff!$K:$L,2,FALSE),"")=0,"",_xlfn.IFNA(VLOOKUP(R227,buff!$K:$L,2,FALSE),""))</f>
        <v/>
      </c>
      <c r="X227" s="6" t="str">
        <f>IF(_xlfn.IFNA(VLOOKUP(S227,buff!$K:$L,2,FALSE),"")=0,"",_xlfn.IFNA(VLOOKUP(S227,buff!$K:$L,2,FALSE),""))</f>
        <v/>
      </c>
      <c r="Y227" t="str">
        <f>VLOOKUP($O227,buff!$BN:$CA,buff!BV$1,FALSE)</f>
        <v>免伤率+6</v>
      </c>
      <c r="Z227" t="str">
        <f>VLOOKUP($O227,buff!$BN:$CA,buff!BZ$1,FALSE)</f>
        <v/>
      </c>
    </row>
    <row r="228" spans="1:26" x14ac:dyDescent="0.15">
      <c r="A228" s="8" t="str">
        <f t="shared" si="35"/>
        <v>被动技能12等级3</v>
      </c>
      <c r="B228" s="8">
        <f t="shared" si="40"/>
        <v>12</v>
      </c>
      <c r="C228" s="8">
        <f t="shared" si="41"/>
        <v>3</v>
      </c>
      <c r="E228" s="8">
        <f t="shared" si="36"/>
        <v>100223</v>
      </c>
      <c r="F228" t="str">
        <f t="shared" si="37"/>
        <v>免伤</v>
      </c>
      <c r="G228">
        <v>100223</v>
      </c>
      <c r="H228" s="20" t="str">
        <f t="shared" si="34"/>
        <v>免伤</v>
      </c>
      <c r="I228" s="4" t="str">
        <f t="shared" si="38"/>
        <v>自身免伤率+7</v>
      </c>
      <c r="J228" t="s">
        <v>154</v>
      </c>
      <c r="K228" s="10" t="str">
        <f t="shared" si="33"/>
        <v>200223:100:1:0</v>
      </c>
      <c r="L228" s="10">
        <f t="shared" si="39"/>
        <v>3</v>
      </c>
      <c r="M228" s="10" t="s">
        <v>106</v>
      </c>
      <c r="N228" s="10" t="str">
        <f>VLOOKUP(H228,特效对应!L:M,2,FALSE)</f>
        <v>buff_12</v>
      </c>
      <c r="O228" s="4" t="str">
        <f t="shared" si="42"/>
        <v>被动免伤lv3</v>
      </c>
      <c r="P228" s="4"/>
      <c r="T228" s="6" t="str">
        <f>IF(_xlfn.IFNA(VLOOKUP(O228,buff!$K:$L,2,FALSE),"")=0,"",_xlfn.IFNA(VLOOKUP(O228,buff!$K:$L,2,FALSE),""))</f>
        <v>200223:100:1:0</v>
      </c>
      <c r="U228" s="6" t="str">
        <f>IF(_xlfn.IFNA(VLOOKUP(P228,buff!$K:$L,2,FALSE),"")=0,"",_xlfn.IFNA(VLOOKUP(P228,buff!$K:$L,2,FALSE),""))</f>
        <v/>
      </c>
      <c r="V228" s="6" t="str">
        <f>IF(_xlfn.IFNA(VLOOKUP(Q228,buff!$K:$L,2,FALSE),"")=0,"",_xlfn.IFNA(VLOOKUP(Q228,buff!$K:$L,2,FALSE),""))</f>
        <v/>
      </c>
      <c r="W228" s="6" t="str">
        <f>IF(_xlfn.IFNA(VLOOKUP(R228,buff!$K:$L,2,FALSE),"")=0,"",_xlfn.IFNA(VLOOKUP(R228,buff!$K:$L,2,FALSE),""))</f>
        <v/>
      </c>
      <c r="X228" s="6" t="str">
        <f>IF(_xlfn.IFNA(VLOOKUP(S228,buff!$K:$L,2,FALSE),"")=0,"",_xlfn.IFNA(VLOOKUP(S228,buff!$K:$L,2,FALSE),""))</f>
        <v/>
      </c>
      <c r="Y228" t="str">
        <f>VLOOKUP($O228,buff!$BN:$CA,buff!BV$1,FALSE)</f>
        <v>免伤率+7</v>
      </c>
      <c r="Z228" t="str">
        <f>VLOOKUP($O228,buff!$BN:$CA,buff!BZ$1,FALSE)</f>
        <v/>
      </c>
    </row>
    <row r="229" spans="1:26" x14ac:dyDescent="0.15">
      <c r="A229" s="8" t="str">
        <f t="shared" si="35"/>
        <v>被动技能12等级4</v>
      </c>
      <c r="B229" s="8">
        <f t="shared" si="40"/>
        <v>12</v>
      </c>
      <c r="C229" s="8">
        <f t="shared" si="41"/>
        <v>4</v>
      </c>
      <c r="E229" s="8">
        <f t="shared" si="36"/>
        <v>100224</v>
      </c>
      <c r="F229" t="str">
        <f t="shared" si="37"/>
        <v>免伤</v>
      </c>
      <c r="G229">
        <v>100224</v>
      </c>
      <c r="H229" s="20" t="str">
        <f t="shared" si="34"/>
        <v>免伤</v>
      </c>
      <c r="I229" s="4" t="str">
        <f t="shared" si="38"/>
        <v>自身免伤率+8</v>
      </c>
      <c r="J229" t="s">
        <v>154</v>
      </c>
      <c r="K229" s="10" t="str">
        <f t="shared" si="33"/>
        <v>200224:100:1:0</v>
      </c>
      <c r="L229" s="10">
        <f t="shared" si="39"/>
        <v>4</v>
      </c>
      <c r="M229" s="10" t="s">
        <v>106</v>
      </c>
      <c r="N229" s="10" t="str">
        <f>VLOOKUP(H229,特效对应!L:M,2,FALSE)</f>
        <v>buff_12</v>
      </c>
      <c r="O229" s="4" t="str">
        <f t="shared" si="42"/>
        <v>被动免伤lv4</v>
      </c>
      <c r="P229" s="4"/>
      <c r="T229" s="6" t="str">
        <f>IF(_xlfn.IFNA(VLOOKUP(O229,buff!$K:$L,2,FALSE),"")=0,"",_xlfn.IFNA(VLOOKUP(O229,buff!$K:$L,2,FALSE),""))</f>
        <v>200224:100:1:0</v>
      </c>
      <c r="U229" s="6" t="str">
        <f>IF(_xlfn.IFNA(VLOOKUP(P229,buff!$K:$L,2,FALSE),"")=0,"",_xlfn.IFNA(VLOOKUP(P229,buff!$K:$L,2,FALSE),""))</f>
        <v/>
      </c>
      <c r="V229" s="6" t="str">
        <f>IF(_xlfn.IFNA(VLOOKUP(Q229,buff!$K:$L,2,FALSE),"")=0,"",_xlfn.IFNA(VLOOKUP(Q229,buff!$K:$L,2,FALSE),""))</f>
        <v/>
      </c>
      <c r="W229" s="6" t="str">
        <f>IF(_xlfn.IFNA(VLOOKUP(R229,buff!$K:$L,2,FALSE),"")=0,"",_xlfn.IFNA(VLOOKUP(R229,buff!$K:$L,2,FALSE),""))</f>
        <v/>
      </c>
      <c r="X229" s="6" t="str">
        <f>IF(_xlfn.IFNA(VLOOKUP(S229,buff!$K:$L,2,FALSE),"")=0,"",_xlfn.IFNA(VLOOKUP(S229,buff!$K:$L,2,FALSE),""))</f>
        <v/>
      </c>
      <c r="Y229" t="str">
        <f>VLOOKUP($O229,buff!$BN:$CA,buff!BV$1,FALSE)</f>
        <v>免伤率+8</v>
      </c>
      <c r="Z229" t="str">
        <f>VLOOKUP($O229,buff!$BN:$CA,buff!BZ$1,FALSE)</f>
        <v/>
      </c>
    </row>
    <row r="230" spans="1:26" x14ac:dyDescent="0.15">
      <c r="A230" s="8" t="str">
        <f t="shared" si="35"/>
        <v>被动技能12等级5</v>
      </c>
      <c r="B230" s="8">
        <f t="shared" si="40"/>
        <v>12</v>
      </c>
      <c r="C230" s="8">
        <f t="shared" si="41"/>
        <v>5</v>
      </c>
      <c r="E230" s="8">
        <f t="shared" si="36"/>
        <v>100225</v>
      </c>
      <c r="F230" t="str">
        <f t="shared" si="37"/>
        <v>免伤</v>
      </c>
      <c r="G230">
        <v>100225</v>
      </c>
      <c r="H230" s="20" t="str">
        <f t="shared" si="34"/>
        <v>免伤</v>
      </c>
      <c r="I230" s="4" t="str">
        <f t="shared" si="38"/>
        <v>自身免伤率+9</v>
      </c>
      <c r="J230" t="s">
        <v>154</v>
      </c>
      <c r="K230" s="10" t="str">
        <f t="shared" ref="K230:K285" si="43">IF(T230="","",T230)&amp;IF(U230="","","|"&amp;U230)&amp;IF(V230="","","|"&amp;V230)&amp;IF(W230="","","|"&amp;W230)&amp;IF(X230="","","|"&amp;X230)</f>
        <v>200225:100:1:0</v>
      </c>
      <c r="L230" s="10">
        <f t="shared" si="39"/>
        <v>5</v>
      </c>
      <c r="M230" s="10" t="s">
        <v>106</v>
      </c>
      <c r="N230" s="10" t="str">
        <f>VLOOKUP(H230,特效对应!L:M,2,FALSE)</f>
        <v>buff_12</v>
      </c>
      <c r="O230" s="4" t="str">
        <f t="shared" si="42"/>
        <v>被动免伤lv5</v>
      </c>
      <c r="P230" s="4"/>
      <c r="T230" s="6" t="str">
        <f>IF(_xlfn.IFNA(VLOOKUP(O230,buff!$K:$L,2,FALSE),"")=0,"",_xlfn.IFNA(VLOOKUP(O230,buff!$K:$L,2,FALSE),""))</f>
        <v>200225:100:1:0</v>
      </c>
      <c r="U230" s="6" t="str">
        <f>IF(_xlfn.IFNA(VLOOKUP(P230,buff!$K:$L,2,FALSE),"")=0,"",_xlfn.IFNA(VLOOKUP(P230,buff!$K:$L,2,FALSE),""))</f>
        <v/>
      </c>
      <c r="V230" s="6" t="str">
        <f>IF(_xlfn.IFNA(VLOOKUP(Q230,buff!$K:$L,2,FALSE),"")=0,"",_xlfn.IFNA(VLOOKUP(Q230,buff!$K:$L,2,FALSE),""))</f>
        <v/>
      </c>
      <c r="W230" s="6" t="str">
        <f>IF(_xlfn.IFNA(VLOOKUP(R230,buff!$K:$L,2,FALSE),"")=0,"",_xlfn.IFNA(VLOOKUP(R230,buff!$K:$L,2,FALSE),""))</f>
        <v/>
      </c>
      <c r="X230" s="6" t="str">
        <f>IF(_xlfn.IFNA(VLOOKUP(S230,buff!$K:$L,2,FALSE),"")=0,"",_xlfn.IFNA(VLOOKUP(S230,buff!$K:$L,2,FALSE),""))</f>
        <v/>
      </c>
      <c r="Y230" t="str">
        <f>VLOOKUP($O230,buff!$BN:$CA,buff!BV$1,FALSE)</f>
        <v>免伤率+9</v>
      </c>
      <c r="Z230" t="str">
        <f>VLOOKUP($O230,buff!$BN:$CA,buff!BZ$1,FALSE)</f>
        <v/>
      </c>
    </row>
    <row r="231" spans="1:26" x14ac:dyDescent="0.15">
      <c r="A231" s="8" t="str">
        <f t="shared" si="35"/>
        <v>被动技能12等级6</v>
      </c>
      <c r="B231" s="8">
        <f t="shared" si="40"/>
        <v>12</v>
      </c>
      <c r="C231" s="8">
        <f t="shared" si="41"/>
        <v>6</v>
      </c>
      <c r="E231" s="8">
        <f t="shared" si="36"/>
        <v>100226</v>
      </c>
      <c r="F231" t="str">
        <f t="shared" si="37"/>
        <v>免伤</v>
      </c>
      <c r="G231">
        <v>100226</v>
      </c>
      <c r="H231" s="20" t="str">
        <f t="shared" si="34"/>
        <v>免伤</v>
      </c>
      <c r="I231" s="4" t="str">
        <f t="shared" si="38"/>
        <v>自身免伤率+10</v>
      </c>
      <c r="J231" t="s">
        <v>154</v>
      </c>
      <c r="K231" s="10" t="str">
        <f t="shared" si="43"/>
        <v>200226:100:1:0</v>
      </c>
      <c r="L231" s="10">
        <f t="shared" si="39"/>
        <v>6</v>
      </c>
      <c r="M231" s="10" t="s">
        <v>106</v>
      </c>
      <c r="N231" s="10" t="str">
        <f>VLOOKUP(H231,特效对应!L:M,2,FALSE)</f>
        <v>buff_12</v>
      </c>
      <c r="O231" s="4" t="str">
        <f t="shared" si="42"/>
        <v>被动免伤lv6</v>
      </c>
      <c r="P231" s="4"/>
      <c r="T231" s="6" t="str">
        <f>IF(_xlfn.IFNA(VLOOKUP(O231,buff!$K:$L,2,FALSE),"")=0,"",_xlfn.IFNA(VLOOKUP(O231,buff!$K:$L,2,FALSE),""))</f>
        <v>200226:100:1:0</v>
      </c>
      <c r="U231" s="6" t="str">
        <f>IF(_xlfn.IFNA(VLOOKUP(P231,buff!$K:$L,2,FALSE),"")=0,"",_xlfn.IFNA(VLOOKUP(P231,buff!$K:$L,2,FALSE),""))</f>
        <v/>
      </c>
      <c r="V231" s="6" t="str">
        <f>IF(_xlfn.IFNA(VLOOKUP(Q231,buff!$K:$L,2,FALSE),"")=0,"",_xlfn.IFNA(VLOOKUP(Q231,buff!$K:$L,2,FALSE),""))</f>
        <v/>
      </c>
      <c r="W231" s="6" t="str">
        <f>IF(_xlfn.IFNA(VLOOKUP(R231,buff!$K:$L,2,FALSE),"")=0,"",_xlfn.IFNA(VLOOKUP(R231,buff!$K:$L,2,FALSE),""))</f>
        <v/>
      </c>
      <c r="X231" s="6" t="str">
        <f>IF(_xlfn.IFNA(VLOOKUP(S231,buff!$K:$L,2,FALSE),"")=0,"",_xlfn.IFNA(VLOOKUP(S231,buff!$K:$L,2,FALSE),""))</f>
        <v/>
      </c>
      <c r="Y231" t="str">
        <f>VLOOKUP($O231,buff!$BN:$CA,buff!BV$1,FALSE)</f>
        <v>免伤率+10</v>
      </c>
      <c r="Z231" t="str">
        <f>VLOOKUP($O231,buff!$BN:$CA,buff!BZ$1,FALSE)</f>
        <v/>
      </c>
    </row>
    <row r="232" spans="1:26" x14ac:dyDescent="0.15">
      <c r="A232" s="8" t="str">
        <f t="shared" si="35"/>
        <v>被动技能12等级7</v>
      </c>
      <c r="B232" s="8">
        <f t="shared" si="40"/>
        <v>12</v>
      </c>
      <c r="C232" s="8">
        <f t="shared" si="41"/>
        <v>7</v>
      </c>
      <c r="E232" s="8">
        <f t="shared" si="36"/>
        <v>100227</v>
      </c>
      <c r="F232" t="str">
        <f t="shared" si="37"/>
        <v>免伤</v>
      </c>
      <c r="G232">
        <v>100227</v>
      </c>
      <c r="H232" s="20" t="str">
        <f t="shared" si="34"/>
        <v>免伤</v>
      </c>
      <c r="I232" s="4" t="str">
        <f t="shared" si="38"/>
        <v>自身免伤率+11</v>
      </c>
      <c r="J232" t="s">
        <v>154</v>
      </c>
      <c r="K232" s="10" t="str">
        <f t="shared" si="43"/>
        <v>200227:100:1:0</v>
      </c>
      <c r="L232" s="10">
        <f t="shared" si="39"/>
        <v>7</v>
      </c>
      <c r="M232" s="10" t="s">
        <v>106</v>
      </c>
      <c r="N232" s="10" t="str">
        <f>VLOOKUP(H232,特效对应!L:M,2,FALSE)</f>
        <v>buff_12</v>
      </c>
      <c r="O232" s="4" t="str">
        <f t="shared" si="42"/>
        <v>被动免伤lv7</v>
      </c>
      <c r="P232" s="4"/>
      <c r="T232" s="6" t="str">
        <f>IF(_xlfn.IFNA(VLOOKUP(O232,buff!$K:$L,2,FALSE),"")=0,"",_xlfn.IFNA(VLOOKUP(O232,buff!$K:$L,2,FALSE),""))</f>
        <v>200227:100:1:0</v>
      </c>
      <c r="U232" s="6" t="str">
        <f>IF(_xlfn.IFNA(VLOOKUP(P232,buff!$K:$L,2,FALSE),"")=0,"",_xlfn.IFNA(VLOOKUP(P232,buff!$K:$L,2,FALSE),""))</f>
        <v/>
      </c>
      <c r="V232" s="6" t="str">
        <f>IF(_xlfn.IFNA(VLOOKUP(Q232,buff!$K:$L,2,FALSE),"")=0,"",_xlfn.IFNA(VLOOKUP(Q232,buff!$K:$L,2,FALSE),""))</f>
        <v/>
      </c>
      <c r="W232" s="6" t="str">
        <f>IF(_xlfn.IFNA(VLOOKUP(R232,buff!$K:$L,2,FALSE),"")=0,"",_xlfn.IFNA(VLOOKUP(R232,buff!$K:$L,2,FALSE),""))</f>
        <v/>
      </c>
      <c r="X232" s="6" t="str">
        <f>IF(_xlfn.IFNA(VLOOKUP(S232,buff!$K:$L,2,FALSE),"")=0,"",_xlfn.IFNA(VLOOKUP(S232,buff!$K:$L,2,FALSE),""))</f>
        <v/>
      </c>
      <c r="Y232" t="str">
        <f>VLOOKUP($O232,buff!$BN:$CA,buff!BV$1,FALSE)</f>
        <v>免伤率+11</v>
      </c>
      <c r="Z232" t="str">
        <f>VLOOKUP($O232,buff!$BN:$CA,buff!BZ$1,FALSE)</f>
        <v/>
      </c>
    </row>
    <row r="233" spans="1:26" x14ac:dyDescent="0.15">
      <c r="A233" s="8" t="str">
        <f t="shared" si="35"/>
        <v>被动技能12等级8</v>
      </c>
      <c r="B233" s="8">
        <f t="shared" si="40"/>
        <v>12</v>
      </c>
      <c r="C233" s="8">
        <f t="shared" si="41"/>
        <v>8</v>
      </c>
      <c r="E233" s="8">
        <f t="shared" si="36"/>
        <v>100228</v>
      </c>
      <c r="F233" t="str">
        <f t="shared" si="37"/>
        <v>免伤</v>
      </c>
      <c r="G233">
        <v>100228</v>
      </c>
      <c r="H233" s="20" t="str">
        <f t="shared" si="34"/>
        <v>免伤</v>
      </c>
      <c r="I233" s="4" t="str">
        <f t="shared" si="38"/>
        <v>自身免伤率+12</v>
      </c>
      <c r="J233" t="s">
        <v>154</v>
      </c>
      <c r="K233" s="10" t="str">
        <f t="shared" si="43"/>
        <v>200228:100:1:0</v>
      </c>
      <c r="L233" s="10">
        <f t="shared" si="39"/>
        <v>8</v>
      </c>
      <c r="M233" s="10" t="s">
        <v>106</v>
      </c>
      <c r="N233" s="10" t="str">
        <f>VLOOKUP(H233,特效对应!L:M,2,FALSE)</f>
        <v>buff_12</v>
      </c>
      <c r="O233" s="4" t="str">
        <f t="shared" si="42"/>
        <v>被动免伤lv8</v>
      </c>
      <c r="P233" s="4"/>
      <c r="T233" s="6" t="str">
        <f>IF(_xlfn.IFNA(VLOOKUP(O233,buff!$K:$L,2,FALSE),"")=0,"",_xlfn.IFNA(VLOOKUP(O233,buff!$K:$L,2,FALSE),""))</f>
        <v>200228:100:1:0</v>
      </c>
      <c r="U233" s="6" t="str">
        <f>IF(_xlfn.IFNA(VLOOKUP(P233,buff!$K:$L,2,FALSE),"")=0,"",_xlfn.IFNA(VLOOKUP(P233,buff!$K:$L,2,FALSE),""))</f>
        <v/>
      </c>
      <c r="V233" s="6" t="str">
        <f>IF(_xlfn.IFNA(VLOOKUP(Q233,buff!$K:$L,2,FALSE),"")=0,"",_xlfn.IFNA(VLOOKUP(Q233,buff!$K:$L,2,FALSE),""))</f>
        <v/>
      </c>
      <c r="W233" s="6" t="str">
        <f>IF(_xlfn.IFNA(VLOOKUP(R233,buff!$K:$L,2,FALSE),"")=0,"",_xlfn.IFNA(VLOOKUP(R233,buff!$K:$L,2,FALSE),""))</f>
        <v/>
      </c>
      <c r="X233" s="6" t="str">
        <f>IF(_xlfn.IFNA(VLOOKUP(S233,buff!$K:$L,2,FALSE),"")=0,"",_xlfn.IFNA(VLOOKUP(S233,buff!$K:$L,2,FALSE),""))</f>
        <v/>
      </c>
      <c r="Y233" t="str">
        <f>VLOOKUP($O233,buff!$BN:$CA,buff!BV$1,FALSE)</f>
        <v>免伤率+12</v>
      </c>
      <c r="Z233" t="str">
        <f>VLOOKUP($O233,buff!$BN:$CA,buff!BZ$1,FALSE)</f>
        <v/>
      </c>
    </row>
    <row r="234" spans="1:26" x14ac:dyDescent="0.15">
      <c r="A234" s="8" t="str">
        <f t="shared" si="35"/>
        <v>被动技能12等级9</v>
      </c>
      <c r="B234" s="8">
        <f t="shared" si="40"/>
        <v>12</v>
      </c>
      <c r="C234" s="8">
        <f t="shared" si="41"/>
        <v>9</v>
      </c>
      <c r="E234" s="8">
        <f t="shared" si="36"/>
        <v>100229</v>
      </c>
      <c r="F234" t="str">
        <f t="shared" si="37"/>
        <v>免伤</v>
      </c>
      <c r="G234">
        <v>100229</v>
      </c>
      <c r="H234" s="20" t="str">
        <f t="shared" si="34"/>
        <v>免伤</v>
      </c>
      <c r="I234" s="4" t="str">
        <f t="shared" si="38"/>
        <v>自身免伤率+13</v>
      </c>
      <c r="J234" t="s">
        <v>154</v>
      </c>
      <c r="K234" s="10" t="str">
        <f t="shared" si="43"/>
        <v>200229:100:1:0</v>
      </c>
      <c r="L234" s="10">
        <f t="shared" si="39"/>
        <v>9</v>
      </c>
      <c r="M234" s="10" t="s">
        <v>106</v>
      </c>
      <c r="N234" s="10" t="str">
        <f>VLOOKUP(H234,特效对应!L:M,2,FALSE)</f>
        <v>buff_12</v>
      </c>
      <c r="O234" s="4" t="str">
        <f t="shared" si="42"/>
        <v>被动免伤lv9</v>
      </c>
      <c r="P234" s="4"/>
      <c r="T234" s="6" t="str">
        <f>IF(_xlfn.IFNA(VLOOKUP(O234,buff!$K:$L,2,FALSE),"")=0,"",_xlfn.IFNA(VLOOKUP(O234,buff!$K:$L,2,FALSE),""))</f>
        <v>200229:100:1:0</v>
      </c>
      <c r="U234" s="6" t="str">
        <f>IF(_xlfn.IFNA(VLOOKUP(P234,buff!$K:$L,2,FALSE),"")=0,"",_xlfn.IFNA(VLOOKUP(P234,buff!$K:$L,2,FALSE),""))</f>
        <v/>
      </c>
      <c r="V234" s="6" t="str">
        <f>IF(_xlfn.IFNA(VLOOKUP(Q234,buff!$K:$L,2,FALSE),"")=0,"",_xlfn.IFNA(VLOOKUP(Q234,buff!$K:$L,2,FALSE),""))</f>
        <v/>
      </c>
      <c r="W234" s="6" t="str">
        <f>IF(_xlfn.IFNA(VLOOKUP(R234,buff!$K:$L,2,FALSE),"")=0,"",_xlfn.IFNA(VLOOKUP(R234,buff!$K:$L,2,FALSE),""))</f>
        <v/>
      </c>
      <c r="X234" s="6" t="str">
        <f>IF(_xlfn.IFNA(VLOOKUP(S234,buff!$K:$L,2,FALSE),"")=0,"",_xlfn.IFNA(VLOOKUP(S234,buff!$K:$L,2,FALSE),""))</f>
        <v/>
      </c>
      <c r="Y234" t="str">
        <f>VLOOKUP($O234,buff!$BN:$CA,buff!BV$1,FALSE)</f>
        <v>免伤率+13</v>
      </c>
      <c r="Z234" t="str">
        <f>VLOOKUP($O234,buff!$BN:$CA,buff!BZ$1,FALSE)</f>
        <v/>
      </c>
    </row>
    <row r="235" spans="1:26" x14ac:dyDescent="0.15">
      <c r="A235" s="8" t="str">
        <f t="shared" si="35"/>
        <v>被动技能12等级10</v>
      </c>
      <c r="B235" s="8">
        <f t="shared" si="40"/>
        <v>12</v>
      </c>
      <c r="C235" s="8">
        <f t="shared" si="41"/>
        <v>10</v>
      </c>
      <c r="E235" s="8">
        <f t="shared" si="36"/>
        <v>100230</v>
      </c>
      <c r="F235" t="str">
        <f t="shared" si="37"/>
        <v>免伤</v>
      </c>
      <c r="G235">
        <v>100230</v>
      </c>
      <c r="H235" s="20" t="str">
        <f t="shared" si="34"/>
        <v>免伤</v>
      </c>
      <c r="I235" s="4" t="str">
        <f t="shared" si="38"/>
        <v>自身免伤率+14</v>
      </c>
      <c r="J235" t="s">
        <v>154</v>
      </c>
      <c r="K235" s="10" t="str">
        <f t="shared" si="43"/>
        <v>200230:100:1:0</v>
      </c>
      <c r="L235" s="10">
        <f t="shared" si="39"/>
        <v>10</v>
      </c>
      <c r="M235" s="10" t="s">
        <v>106</v>
      </c>
      <c r="N235" s="10" t="str">
        <f>VLOOKUP(H235,特效对应!L:M,2,FALSE)</f>
        <v>buff_12</v>
      </c>
      <c r="O235" s="4" t="str">
        <f t="shared" si="42"/>
        <v>被动免伤lv10</v>
      </c>
      <c r="P235" s="4"/>
      <c r="T235" s="6" t="str">
        <f>IF(_xlfn.IFNA(VLOOKUP(O235,buff!$K:$L,2,FALSE),"")=0,"",_xlfn.IFNA(VLOOKUP(O235,buff!$K:$L,2,FALSE),""))</f>
        <v>200230:100:1:0</v>
      </c>
      <c r="U235" s="6" t="str">
        <f>IF(_xlfn.IFNA(VLOOKUP(P235,buff!$K:$L,2,FALSE),"")=0,"",_xlfn.IFNA(VLOOKUP(P235,buff!$K:$L,2,FALSE),""))</f>
        <v/>
      </c>
      <c r="V235" s="6" t="str">
        <f>IF(_xlfn.IFNA(VLOOKUP(Q235,buff!$K:$L,2,FALSE),"")=0,"",_xlfn.IFNA(VLOOKUP(Q235,buff!$K:$L,2,FALSE),""))</f>
        <v/>
      </c>
      <c r="W235" s="6" t="str">
        <f>IF(_xlfn.IFNA(VLOOKUP(R235,buff!$K:$L,2,FALSE),"")=0,"",_xlfn.IFNA(VLOOKUP(R235,buff!$K:$L,2,FALSE),""))</f>
        <v/>
      </c>
      <c r="X235" s="6" t="str">
        <f>IF(_xlfn.IFNA(VLOOKUP(S235,buff!$K:$L,2,FALSE),"")=0,"",_xlfn.IFNA(VLOOKUP(S235,buff!$K:$L,2,FALSE),""))</f>
        <v/>
      </c>
      <c r="Y235" t="str">
        <f>VLOOKUP($O235,buff!$BN:$CA,buff!BV$1,FALSE)</f>
        <v>免伤率+14</v>
      </c>
      <c r="Z235" t="str">
        <f>VLOOKUP($O235,buff!$BN:$CA,buff!BZ$1,FALSE)</f>
        <v/>
      </c>
    </row>
    <row r="236" spans="1:26" x14ac:dyDescent="0.15">
      <c r="A236" s="8" t="str">
        <f t="shared" si="35"/>
        <v>被动技能12等级11</v>
      </c>
      <c r="B236" s="8">
        <f t="shared" si="40"/>
        <v>12</v>
      </c>
      <c r="C236" s="8">
        <f t="shared" si="41"/>
        <v>11</v>
      </c>
      <c r="E236" s="8">
        <f t="shared" si="36"/>
        <v>100231</v>
      </c>
      <c r="F236" t="str">
        <f t="shared" si="37"/>
        <v>免伤</v>
      </c>
      <c r="G236">
        <v>100231</v>
      </c>
      <c r="H236" s="20" t="str">
        <f t="shared" si="34"/>
        <v>免伤</v>
      </c>
      <c r="I236" s="4" t="str">
        <f t="shared" si="38"/>
        <v>自身免伤率+15</v>
      </c>
      <c r="J236" t="s">
        <v>154</v>
      </c>
      <c r="K236" s="10" t="str">
        <f t="shared" si="43"/>
        <v>200231:100:1:0</v>
      </c>
      <c r="L236" s="10">
        <f t="shared" si="39"/>
        <v>11</v>
      </c>
      <c r="M236" s="10" t="s">
        <v>106</v>
      </c>
      <c r="N236" s="10" t="str">
        <f>VLOOKUP(H236,特效对应!L:M,2,FALSE)</f>
        <v>buff_12</v>
      </c>
      <c r="O236" s="4" t="str">
        <f t="shared" si="42"/>
        <v>被动免伤lv11</v>
      </c>
      <c r="P236" s="4"/>
      <c r="T236" s="6" t="str">
        <f>IF(_xlfn.IFNA(VLOOKUP(O236,buff!$K:$L,2,FALSE),"")=0,"",_xlfn.IFNA(VLOOKUP(O236,buff!$K:$L,2,FALSE),""))</f>
        <v>200231:100:1:0</v>
      </c>
      <c r="U236" s="6" t="str">
        <f>IF(_xlfn.IFNA(VLOOKUP(P236,buff!$K:$L,2,FALSE),"")=0,"",_xlfn.IFNA(VLOOKUP(P236,buff!$K:$L,2,FALSE),""))</f>
        <v/>
      </c>
      <c r="V236" s="6" t="str">
        <f>IF(_xlfn.IFNA(VLOOKUP(Q236,buff!$K:$L,2,FALSE),"")=0,"",_xlfn.IFNA(VLOOKUP(Q236,buff!$K:$L,2,FALSE),""))</f>
        <v/>
      </c>
      <c r="W236" s="6" t="str">
        <f>IF(_xlfn.IFNA(VLOOKUP(R236,buff!$K:$L,2,FALSE),"")=0,"",_xlfn.IFNA(VLOOKUP(R236,buff!$K:$L,2,FALSE),""))</f>
        <v/>
      </c>
      <c r="X236" s="6" t="str">
        <f>IF(_xlfn.IFNA(VLOOKUP(S236,buff!$K:$L,2,FALSE),"")=0,"",_xlfn.IFNA(VLOOKUP(S236,buff!$K:$L,2,FALSE),""))</f>
        <v/>
      </c>
      <c r="Y236" t="str">
        <f>VLOOKUP($O236,buff!$BN:$CA,buff!BV$1,FALSE)</f>
        <v>免伤率+15</v>
      </c>
      <c r="Z236" t="str">
        <f>VLOOKUP($O236,buff!$BN:$CA,buff!BZ$1,FALSE)</f>
        <v/>
      </c>
    </row>
    <row r="237" spans="1:26" x14ac:dyDescent="0.15">
      <c r="A237" s="8" t="str">
        <f t="shared" si="35"/>
        <v>被动技能12等级12</v>
      </c>
      <c r="B237" s="8">
        <f t="shared" si="40"/>
        <v>12</v>
      </c>
      <c r="C237" s="8">
        <f t="shared" si="41"/>
        <v>12</v>
      </c>
      <c r="E237" s="8">
        <f t="shared" si="36"/>
        <v>100232</v>
      </c>
      <c r="F237" t="str">
        <f t="shared" si="37"/>
        <v>免伤</v>
      </c>
      <c r="G237">
        <v>100232</v>
      </c>
      <c r="H237" s="20" t="str">
        <f t="shared" si="34"/>
        <v>免伤</v>
      </c>
      <c r="I237" s="4" t="str">
        <f t="shared" si="38"/>
        <v>自身免伤率+16</v>
      </c>
      <c r="J237" t="s">
        <v>154</v>
      </c>
      <c r="K237" s="10" t="str">
        <f t="shared" si="43"/>
        <v>200232:100:1:0</v>
      </c>
      <c r="L237" s="10">
        <f t="shared" si="39"/>
        <v>12</v>
      </c>
      <c r="M237" s="10" t="s">
        <v>106</v>
      </c>
      <c r="N237" s="10" t="str">
        <f>VLOOKUP(H237,特效对应!L:M,2,FALSE)</f>
        <v>buff_12</v>
      </c>
      <c r="O237" s="4" t="str">
        <f t="shared" si="42"/>
        <v>被动免伤lv12</v>
      </c>
      <c r="P237" s="4"/>
      <c r="T237" s="6" t="str">
        <f>IF(_xlfn.IFNA(VLOOKUP(O237,buff!$K:$L,2,FALSE),"")=0,"",_xlfn.IFNA(VLOOKUP(O237,buff!$K:$L,2,FALSE),""))</f>
        <v>200232:100:1:0</v>
      </c>
      <c r="U237" s="6" t="str">
        <f>IF(_xlfn.IFNA(VLOOKUP(P237,buff!$K:$L,2,FALSE),"")=0,"",_xlfn.IFNA(VLOOKUP(P237,buff!$K:$L,2,FALSE),""))</f>
        <v/>
      </c>
      <c r="V237" s="6" t="str">
        <f>IF(_xlfn.IFNA(VLOOKUP(Q237,buff!$K:$L,2,FALSE),"")=0,"",_xlfn.IFNA(VLOOKUP(Q237,buff!$K:$L,2,FALSE),""))</f>
        <v/>
      </c>
      <c r="W237" s="6" t="str">
        <f>IF(_xlfn.IFNA(VLOOKUP(R237,buff!$K:$L,2,FALSE),"")=0,"",_xlfn.IFNA(VLOOKUP(R237,buff!$K:$L,2,FALSE),""))</f>
        <v/>
      </c>
      <c r="X237" s="6" t="str">
        <f>IF(_xlfn.IFNA(VLOOKUP(S237,buff!$K:$L,2,FALSE),"")=0,"",_xlfn.IFNA(VLOOKUP(S237,buff!$K:$L,2,FALSE),""))</f>
        <v/>
      </c>
      <c r="Y237" t="str">
        <f>VLOOKUP($O237,buff!$BN:$CA,buff!BV$1,FALSE)</f>
        <v>免伤率+16</v>
      </c>
      <c r="Z237" t="str">
        <f>VLOOKUP($O237,buff!$BN:$CA,buff!BZ$1,FALSE)</f>
        <v/>
      </c>
    </row>
    <row r="238" spans="1:26" x14ac:dyDescent="0.15">
      <c r="A238" s="8" t="str">
        <f t="shared" si="35"/>
        <v>被动技能12等级13</v>
      </c>
      <c r="B238" s="8">
        <f t="shared" si="40"/>
        <v>12</v>
      </c>
      <c r="C238" s="8">
        <f t="shared" si="41"/>
        <v>13</v>
      </c>
      <c r="E238" s="8">
        <f t="shared" si="36"/>
        <v>100233</v>
      </c>
      <c r="F238" t="str">
        <f t="shared" si="37"/>
        <v>免伤</v>
      </c>
      <c r="G238">
        <v>100233</v>
      </c>
      <c r="H238" s="20" t="str">
        <f t="shared" si="34"/>
        <v>免伤</v>
      </c>
      <c r="I238" s="4" t="str">
        <f t="shared" si="38"/>
        <v>自身免伤率+17</v>
      </c>
      <c r="J238" t="s">
        <v>154</v>
      </c>
      <c r="K238" s="10" t="str">
        <f t="shared" si="43"/>
        <v>200233:100:1:0</v>
      </c>
      <c r="L238" s="10">
        <f t="shared" si="39"/>
        <v>13</v>
      </c>
      <c r="M238" s="10" t="s">
        <v>106</v>
      </c>
      <c r="N238" s="10" t="str">
        <f>VLOOKUP(H238,特效对应!L:M,2,FALSE)</f>
        <v>buff_12</v>
      </c>
      <c r="O238" s="4" t="str">
        <f t="shared" si="42"/>
        <v>被动免伤lv13</v>
      </c>
      <c r="P238" s="4"/>
      <c r="T238" s="6" t="str">
        <f>IF(_xlfn.IFNA(VLOOKUP(O238,buff!$K:$L,2,FALSE),"")=0,"",_xlfn.IFNA(VLOOKUP(O238,buff!$K:$L,2,FALSE),""))</f>
        <v>200233:100:1:0</v>
      </c>
      <c r="U238" s="6" t="str">
        <f>IF(_xlfn.IFNA(VLOOKUP(P238,buff!$K:$L,2,FALSE),"")=0,"",_xlfn.IFNA(VLOOKUP(P238,buff!$K:$L,2,FALSE),""))</f>
        <v/>
      </c>
      <c r="V238" s="6" t="str">
        <f>IF(_xlfn.IFNA(VLOOKUP(Q238,buff!$K:$L,2,FALSE),"")=0,"",_xlfn.IFNA(VLOOKUP(Q238,buff!$K:$L,2,FALSE),""))</f>
        <v/>
      </c>
      <c r="W238" s="6" t="str">
        <f>IF(_xlfn.IFNA(VLOOKUP(R238,buff!$K:$L,2,FALSE),"")=0,"",_xlfn.IFNA(VLOOKUP(R238,buff!$K:$L,2,FALSE),""))</f>
        <v/>
      </c>
      <c r="X238" s="6" t="str">
        <f>IF(_xlfn.IFNA(VLOOKUP(S238,buff!$K:$L,2,FALSE),"")=0,"",_xlfn.IFNA(VLOOKUP(S238,buff!$K:$L,2,FALSE),""))</f>
        <v/>
      </c>
      <c r="Y238" t="str">
        <f>VLOOKUP($O238,buff!$BN:$CA,buff!BV$1,FALSE)</f>
        <v>免伤率+17</v>
      </c>
      <c r="Z238" t="str">
        <f>VLOOKUP($O238,buff!$BN:$CA,buff!BZ$1,FALSE)</f>
        <v/>
      </c>
    </row>
    <row r="239" spans="1:26" x14ac:dyDescent="0.15">
      <c r="A239" s="8" t="str">
        <f t="shared" si="35"/>
        <v>被动技能12等级14</v>
      </c>
      <c r="B239" s="8">
        <f t="shared" si="40"/>
        <v>12</v>
      </c>
      <c r="C239" s="8">
        <f t="shared" si="41"/>
        <v>14</v>
      </c>
      <c r="E239" s="8">
        <f t="shared" si="36"/>
        <v>100234</v>
      </c>
      <c r="F239" t="str">
        <f t="shared" si="37"/>
        <v>免伤</v>
      </c>
      <c r="G239">
        <v>100234</v>
      </c>
      <c r="H239" s="20" t="str">
        <f t="shared" si="34"/>
        <v>免伤</v>
      </c>
      <c r="I239" s="4" t="str">
        <f t="shared" si="38"/>
        <v>自身免伤率+18</v>
      </c>
      <c r="J239" t="s">
        <v>154</v>
      </c>
      <c r="K239" s="10" t="str">
        <f t="shared" si="43"/>
        <v>200234:100:1:0</v>
      </c>
      <c r="L239" s="10">
        <f t="shared" si="39"/>
        <v>14</v>
      </c>
      <c r="M239" s="10" t="s">
        <v>106</v>
      </c>
      <c r="N239" s="10" t="str">
        <f>VLOOKUP(H239,特效对应!L:M,2,FALSE)</f>
        <v>buff_12</v>
      </c>
      <c r="O239" s="4" t="str">
        <f t="shared" si="42"/>
        <v>被动免伤lv14</v>
      </c>
      <c r="P239" s="4"/>
      <c r="T239" s="6" t="str">
        <f>IF(_xlfn.IFNA(VLOOKUP(O239,buff!$K:$L,2,FALSE),"")=0,"",_xlfn.IFNA(VLOOKUP(O239,buff!$K:$L,2,FALSE),""))</f>
        <v>200234:100:1:0</v>
      </c>
      <c r="U239" s="6" t="str">
        <f>IF(_xlfn.IFNA(VLOOKUP(P239,buff!$K:$L,2,FALSE),"")=0,"",_xlfn.IFNA(VLOOKUP(P239,buff!$K:$L,2,FALSE),""))</f>
        <v/>
      </c>
      <c r="V239" s="6" t="str">
        <f>IF(_xlfn.IFNA(VLOOKUP(Q239,buff!$K:$L,2,FALSE),"")=0,"",_xlfn.IFNA(VLOOKUP(Q239,buff!$K:$L,2,FALSE),""))</f>
        <v/>
      </c>
      <c r="W239" s="6" t="str">
        <f>IF(_xlfn.IFNA(VLOOKUP(R239,buff!$K:$L,2,FALSE),"")=0,"",_xlfn.IFNA(VLOOKUP(R239,buff!$K:$L,2,FALSE),""))</f>
        <v/>
      </c>
      <c r="X239" s="6" t="str">
        <f>IF(_xlfn.IFNA(VLOOKUP(S239,buff!$K:$L,2,FALSE),"")=0,"",_xlfn.IFNA(VLOOKUP(S239,buff!$K:$L,2,FALSE),""))</f>
        <v/>
      </c>
      <c r="Y239" t="str">
        <f>VLOOKUP($O239,buff!$BN:$CA,buff!BV$1,FALSE)</f>
        <v>免伤率+18</v>
      </c>
      <c r="Z239" t="str">
        <f>VLOOKUP($O239,buff!$BN:$CA,buff!BZ$1,FALSE)</f>
        <v/>
      </c>
    </row>
    <row r="240" spans="1:26" x14ac:dyDescent="0.15">
      <c r="A240" s="8" t="str">
        <f t="shared" si="35"/>
        <v>被动技能12等级15</v>
      </c>
      <c r="B240" s="8">
        <f t="shared" si="40"/>
        <v>12</v>
      </c>
      <c r="C240" s="8">
        <f t="shared" si="41"/>
        <v>15</v>
      </c>
      <c r="E240" s="8">
        <f t="shared" si="36"/>
        <v>100235</v>
      </c>
      <c r="F240" t="str">
        <f t="shared" si="37"/>
        <v>免伤</v>
      </c>
      <c r="G240">
        <v>100235</v>
      </c>
      <c r="H240" s="20" t="str">
        <f t="shared" si="34"/>
        <v>免伤</v>
      </c>
      <c r="I240" s="4" t="str">
        <f t="shared" si="38"/>
        <v>自身免伤率+19</v>
      </c>
      <c r="J240" t="s">
        <v>154</v>
      </c>
      <c r="K240" s="10" t="str">
        <f t="shared" si="43"/>
        <v>200235:100:1:0</v>
      </c>
      <c r="L240" s="10">
        <f t="shared" si="39"/>
        <v>15</v>
      </c>
      <c r="M240" s="10" t="s">
        <v>106</v>
      </c>
      <c r="N240" s="10" t="str">
        <f>VLOOKUP(H240,特效对应!L:M,2,FALSE)</f>
        <v>buff_12</v>
      </c>
      <c r="O240" s="4" t="str">
        <f t="shared" si="42"/>
        <v>被动免伤lv15</v>
      </c>
      <c r="P240" s="4"/>
      <c r="T240" s="6" t="str">
        <f>IF(_xlfn.IFNA(VLOOKUP(O240,buff!$K:$L,2,FALSE),"")=0,"",_xlfn.IFNA(VLOOKUP(O240,buff!$K:$L,2,FALSE),""))</f>
        <v>200235:100:1:0</v>
      </c>
      <c r="U240" s="6" t="str">
        <f>IF(_xlfn.IFNA(VLOOKUP(P240,buff!$K:$L,2,FALSE),"")=0,"",_xlfn.IFNA(VLOOKUP(P240,buff!$K:$L,2,FALSE),""))</f>
        <v/>
      </c>
      <c r="V240" s="6" t="str">
        <f>IF(_xlfn.IFNA(VLOOKUP(Q240,buff!$K:$L,2,FALSE),"")=0,"",_xlfn.IFNA(VLOOKUP(Q240,buff!$K:$L,2,FALSE),""))</f>
        <v/>
      </c>
      <c r="W240" s="6" t="str">
        <f>IF(_xlfn.IFNA(VLOOKUP(R240,buff!$K:$L,2,FALSE),"")=0,"",_xlfn.IFNA(VLOOKUP(R240,buff!$K:$L,2,FALSE),""))</f>
        <v/>
      </c>
      <c r="X240" s="6" t="str">
        <f>IF(_xlfn.IFNA(VLOOKUP(S240,buff!$K:$L,2,FALSE),"")=0,"",_xlfn.IFNA(VLOOKUP(S240,buff!$K:$L,2,FALSE),""))</f>
        <v/>
      </c>
      <c r="Y240" t="str">
        <f>VLOOKUP($O240,buff!$BN:$CA,buff!BV$1,FALSE)</f>
        <v>免伤率+19</v>
      </c>
      <c r="Z240" t="str">
        <f>VLOOKUP($O240,buff!$BN:$CA,buff!BZ$1,FALSE)</f>
        <v/>
      </c>
    </row>
    <row r="241" spans="1:26" x14ac:dyDescent="0.15">
      <c r="A241" s="8" t="str">
        <f t="shared" si="35"/>
        <v>被动技能12等级16</v>
      </c>
      <c r="B241" s="8">
        <f t="shared" si="40"/>
        <v>12</v>
      </c>
      <c r="C241" s="8">
        <f t="shared" si="41"/>
        <v>16</v>
      </c>
      <c r="E241" s="8">
        <f t="shared" si="36"/>
        <v>100236</v>
      </c>
      <c r="F241" t="str">
        <f t="shared" si="37"/>
        <v>免伤</v>
      </c>
      <c r="G241">
        <v>100236</v>
      </c>
      <c r="H241" s="20" t="str">
        <f t="shared" si="34"/>
        <v>免伤</v>
      </c>
      <c r="I241" s="4" t="str">
        <f t="shared" si="38"/>
        <v>自身免伤率+20</v>
      </c>
      <c r="J241" t="s">
        <v>154</v>
      </c>
      <c r="K241" s="10" t="str">
        <f t="shared" si="43"/>
        <v>200236:100:1:0</v>
      </c>
      <c r="L241" s="10">
        <f t="shared" si="39"/>
        <v>16</v>
      </c>
      <c r="M241" s="10" t="s">
        <v>106</v>
      </c>
      <c r="N241" s="10" t="str">
        <f>VLOOKUP(H241,特效对应!L:M,2,FALSE)</f>
        <v>buff_12</v>
      </c>
      <c r="O241" s="4" t="str">
        <f t="shared" si="42"/>
        <v>被动免伤lv16</v>
      </c>
      <c r="P241" s="4"/>
      <c r="T241" s="6" t="str">
        <f>IF(_xlfn.IFNA(VLOOKUP(O241,buff!$K:$L,2,FALSE),"")=0,"",_xlfn.IFNA(VLOOKUP(O241,buff!$K:$L,2,FALSE),""))</f>
        <v>200236:100:1:0</v>
      </c>
      <c r="U241" s="6" t="str">
        <f>IF(_xlfn.IFNA(VLOOKUP(P241,buff!$K:$L,2,FALSE),"")=0,"",_xlfn.IFNA(VLOOKUP(P241,buff!$K:$L,2,FALSE),""))</f>
        <v/>
      </c>
      <c r="V241" s="6" t="str">
        <f>IF(_xlfn.IFNA(VLOOKUP(Q241,buff!$K:$L,2,FALSE),"")=0,"",_xlfn.IFNA(VLOOKUP(Q241,buff!$K:$L,2,FALSE),""))</f>
        <v/>
      </c>
      <c r="W241" s="6" t="str">
        <f>IF(_xlfn.IFNA(VLOOKUP(R241,buff!$K:$L,2,FALSE),"")=0,"",_xlfn.IFNA(VLOOKUP(R241,buff!$K:$L,2,FALSE),""))</f>
        <v/>
      </c>
      <c r="X241" s="6" t="str">
        <f>IF(_xlfn.IFNA(VLOOKUP(S241,buff!$K:$L,2,FALSE),"")=0,"",_xlfn.IFNA(VLOOKUP(S241,buff!$K:$L,2,FALSE),""))</f>
        <v/>
      </c>
      <c r="Y241" t="str">
        <f>VLOOKUP($O241,buff!$BN:$CA,buff!BV$1,FALSE)</f>
        <v>免伤率+20</v>
      </c>
      <c r="Z241" t="str">
        <f>VLOOKUP($O241,buff!$BN:$CA,buff!BZ$1,FALSE)</f>
        <v/>
      </c>
    </row>
    <row r="242" spans="1:26" x14ac:dyDescent="0.15">
      <c r="A242" s="8" t="str">
        <f t="shared" si="35"/>
        <v>被动技能12等级17</v>
      </c>
      <c r="B242" s="8">
        <f t="shared" si="40"/>
        <v>12</v>
      </c>
      <c r="C242" s="8">
        <f t="shared" si="41"/>
        <v>17</v>
      </c>
      <c r="E242" s="8">
        <f t="shared" si="36"/>
        <v>100237</v>
      </c>
      <c r="F242" t="str">
        <f t="shared" si="37"/>
        <v>免伤</v>
      </c>
      <c r="G242">
        <v>100237</v>
      </c>
      <c r="H242" s="20" t="str">
        <f t="shared" si="34"/>
        <v>免伤</v>
      </c>
      <c r="I242" s="4" t="str">
        <f t="shared" si="38"/>
        <v>自身免伤率+21</v>
      </c>
      <c r="J242" t="s">
        <v>154</v>
      </c>
      <c r="K242" s="10" t="str">
        <f t="shared" si="43"/>
        <v>200237:100:1:0</v>
      </c>
      <c r="L242" s="10">
        <f t="shared" si="39"/>
        <v>17</v>
      </c>
      <c r="M242" s="10" t="s">
        <v>106</v>
      </c>
      <c r="N242" s="10" t="str">
        <f>VLOOKUP(H242,特效对应!L:M,2,FALSE)</f>
        <v>buff_12</v>
      </c>
      <c r="O242" s="4" t="str">
        <f t="shared" si="42"/>
        <v>被动免伤lv17</v>
      </c>
      <c r="P242" s="4"/>
      <c r="T242" s="6" t="str">
        <f>IF(_xlfn.IFNA(VLOOKUP(O242,buff!$K:$L,2,FALSE),"")=0,"",_xlfn.IFNA(VLOOKUP(O242,buff!$K:$L,2,FALSE),""))</f>
        <v>200237:100:1:0</v>
      </c>
      <c r="U242" s="6" t="str">
        <f>IF(_xlfn.IFNA(VLOOKUP(P242,buff!$K:$L,2,FALSE),"")=0,"",_xlfn.IFNA(VLOOKUP(P242,buff!$K:$L,2,FALSE),""))</f>
        <v/>
      </c>
      <c r="V242" s="6" t="str">
        <f>IF(_xlfn.IFNA(VLOOKUP(Q242,buff!$K:$L,2,FALSE),"")=0,"",_xlfn.IFNA(VLOOKUP(Q242,buff!$K:$L,2,FALSE),""))</f>
        <v/>
      </c>
      <c r="W242" s="6" t="str">
        <f>IF(_xlfn.IFNA(VLOOKUP(R242,buff!$K:$L,2,FALSE),"")=0,"",_xlfn.IFNA(VLOOKUP(R242,buff!$K:$L,2,FALSE),""))</f>
        <v/>
      </c>
      <c r="X242" s="6" t="str">
        <f>IF(_xlfn.IFNA(VLOOKUP(S242,buff!$K:$L,2,FALSE),"")=0,"",_xlfn.IFNA(VLOOKUP(S242,buff!$K:$L,2,FALSE),""))</f>
        <v/>
      </c>
      <c r="Y242" t="str">
        <f>VLOOKUP($O242,buff!$BN:$CA,buff!BV$1,FALSE)</f>
        <v>免伤率+21</v>
      </c>
      <c r="Z242" t="str">
        <f>VLOOKUP($O242,buff!$BN:$CA,buff!BZ$1,FALSE)</f>
        <v/>
      </c>
    </row>
    <row r="243" spans="1:26" x14ac:dyDescent="0.15">
      <c r="A243" s="8" t="str">
        <f t="shared" si="35"/>
        <v>被动技能12等级18</v>
      </c>
      <c r="B243" s="8">
        <f t="shared" si="40"/>
        <v>12</v>
      </c>
      <c r="C243" s="8">
        <f t="shared" si="41"/>
        <v>18</v>
      </c>
      <c r="E243" s="8">
        <f t="shared" si="36"/>
        <v>100238</v>
      </c>
      <c r="F243" t="str">
        <f t="shared" si="37"/>
        <v>免伤</v>
      </c>
      <c r="G243">
        <v>100238</v>
      </c>
      <c r="H243" s="20" t="str">
        <f t="shared" si="34"/>
        <v>免伤</v>
      </c>
      <c r="I243" s="4" t="str">
        <f t="shared" si="38"/>
        <v>自身免伤率+22</v>
      </c>
      <c r="J243" t="s">
        <v>154</v>
      </c>
      <c r="K243" s="10" t="str">
        <f t="shared" si="43"/>
        <v>200238:100:1:0</v>
      </c>
      <c r="L243" s="10">
        <f t="shared" si="39"/>
        <v>18</v>
      </c>
      <c r="M243" s="10" t="s">
        <v>106</v>
      </c>
      <c r="N243" s="10" t="str">
        <f>VLOOKUP(H243,特效对应!L:M,2,FALSE)</f>
        <v>buff_12</v>
      </c>
      <c r="O243" s="4" t="str">
        <f t="shared" si="42"/>
        <v>被动免伤lv18</v>
      </c>
      <c r="P243" s="4"/>
      <c r="T243" s="6" t="str">
        <f>IF(_xlfn.IFNA(VLOOKUP(O243,buff!$K:$L,2,FALSE),"")=0,"",_xlfn.IFNA(VLOOKUP(O243,buff!$K:$L,2,FALSE),""))</f>
        <v>200238:100:1:0</v>
      </c>
      <c r="U243" s="6" t="str">
        <f>IF(_xlfn.IFNA(VLOOKUP(P243,buff!$K:$L,2,FALSE),"")=0,"",_xlfn.IFNA(VLOOKUP(P243,buff!$K:$L,2,FALSE),""))</f>
        <v/>
      </c>
      <c r="V243" s="6" t="str">
        <f>IF(_xlfn.IFNA(VLOOKUP(Q243,buff!$K:$L,2,FALSE),"")=0,"",_xlfn.IFNA(VLOOKUP(Q243,buff!$K:$L,2,FALSE),""))</f>
        <v/>
      </c>
      <c r="W243" s="6" t="str">
        <f>IF(_xlfn.IFNA(VLOOKUP(R243,buff!$K:$L,2,FALSE),"")=0,"",_xlfn.IFNA(VLOOKUP(R243,buff!$K:$L,2,FALSE),""))</f>
        <v/>
      </c>
      <c r="X243" s="6" t="str">
        <f>IF(_xlfn.IFNA(VLOOKUP(S243,buff!$K:$L,2,FALSE),"")=0,"",_xlfn.IFNA(VLOOKUP(S243,buff!$K:$L,2,FALSE),""))</f>
        <v/>
      </c>
      <c r="Y243" t="str">
        <f>VLOOKUP($O243,buff!$BN:$CA,buff!BV$1,FALSE)</f>
        <v>免伤率+22</v>
      </c>
      <c r="Z243" t="str">
        <f>VLOOKUP($O243,buff!$BN:$CA,buff!BZ$1,FALSE)</f>
        <v/>
      </c>
    </row>
    <row r="244" spans="1:26" x14ac:dyDescent="0.15">
      <c r="A244" s="8" t="str">
        <f t="shared" si="35"/>
        <v>被动技能12等级19</v>
      </c>
      <c r="B244" s="8">
        <f t="shared" si="40"/>
        <v>12</v>
      </c>
      <c r="C244" s="8">
        <f t="shared" si="41"/>
        <v>19</v>
      </c>
      <c r="E244" s="8">
        <f t="shared" si="36"/>
        <v>100239</v>
      </c>
      <c r="F244" t="str">
        <f t="shared" si="37"/>
        <v>免伤</v>
      </c>
      <c r="G244">
        <v>100239</v>
      </c>
      <c r="H244" s="20" t="str">
        <f t="shared" si="34"/>
        <v>免伤</v>
      </c>
      <c r="I244" s="4" t="str">
        <f t="shared" si="38"/>
        <v>自身免伤率+23</v>
      </c>
      <c r="J244" t="s">
        <v>154</v>
      </c>
      <c r="K244" s="10" t="str">
        <f t="shared" si="43"/>
        <v>200239:100:1:0</v>
      </c>
      <c r="L244" s="10">
        <f t="shared" si="39"/>
        <v>19</v>
      </c>
      <c r="M244" s="10" t="s">
        <v>106</v>
      </c>
      <c r="N244" s="10" t="str">
        <f>VLOOKUP(H244,特效对应!L:M,2,FALSE)</f>
        <v>buff_12</v>
      </c>
      <c r="O244" s="4" t="str">
        <f t="shared" si="42"/>
        <v>被动免伤lv19</v>
      </c>
      <c r="P244" s="4"/>
      <c r="T244" s="6" t="str">
        <f>IF(_xlfn.IFNA(VLOOKUP(O244,buff!$K:$L,2,FALSE),"")=0,"",_xlfn.IFNA(VLOOKUP(O244,buff!$K:$L,2,FALSE),""))</f>
        <v>200239:100:1:0</v>
      </c>
      <c r="U244" s="6" t="str">
        <f>IF(_xlfn.IFNA(VLOOKUP(P244,buff!$K:$L,2,FALSE),"")=0,"",_xlfn.IFNA(VLOOKUP(P244,buff!$K:$L,2,FALSE),""))</f>
        <v/>
      </c>
      <c r="V244" s="6" t="str">
        <f>IF(_xlfn.IFNA(VLOOKUP(Q244,buff!$K:$L,2,FALSE),"")=0,"",_xlfn.IFNA(VLOOKUP(Q244,buff!$K:$L,2,FALSE),""))</f>
        <v/>
      </c>
      <c r="W244" s="6" t="str">
        <f>IF(_xlfn.IFNA(VLOOKUP(R244,buff!$K:$L,2,FALSE),"")=0,"",_xlfn.IFNA(VLOOKUP(R244,buff!$K:$L,2,FALSE),""))</f>
        <v/>
      </c>
      <c r="X244" s="6" t="str">
        <f>IF(_xlfn.IFNA(VLOOKUP(S244,buff!$K:$L,2,FALSE),"")=0,"",_xlfn.IFNA(VLOOKUP(S244,buff!$K:$L,2,FALSE),""))</f>
        <v/>
      </c>
      <c r="Y244" t="str">
        <f>VLOOKUP($O244,buff!$BN:$CA,buff!BV$1,FALSE)</f>
        <v>免伤率+23</v>
      </c>
      <c r="Z244" t="str">
        <f>VLOOKUP($O244,buff!$BN:$CA,buff!BZ$1,FALSE)</f>
        <v/>
      </c>
    </row>
    <row r="245" spans="1:26" x14ac:dyDescent="0.15">
      <c r="A245" s="8" t="str">
        <f t="shared" si="35"/>
        <v>被动技能12等级20</v>
      </c>
      <c r="B245" s="8">
        <f t="shared" si="40"/>
        <v>12</v>
      </c>
      <c r="C245" s="8">
        <f t="shared" si="41"/>
        <v>20</v>
      </c>
      <c r="E245" s="8">
        <f t="shared" si="36"/>
        <v>100240</v>
      </c>
      <c r="F245" t="str">
        <f t="shared" si="37"/>
        <v>免伤</v>
      </c>
      <c r="G245">
        <v>100240</v>
      </c>
      <c r="H245" s="20" t="str">
        <f t="shared" si="34"/>
        <v>免伤</v>
      </c>
      <c r="I245" s="4" t="str">
        <f t="shared" si="38"/>
        <v>自身免伤率+24</v>
      </c>
      <c r="J245" t="s">
        <v>154</v>
      </c>
      <c r="K245" s="10" t="str">
        <f t="shared" si="43"/>
        <v>200240:100:1:0</v>
      </c>
      <c r="L245" s="10">
        <f t="shared" si="39"/>
        <v>20</v>
      </c>
      <c r="M245" s="10" t="s">
        <v>106</v>
      </c>
      <c r="N245" s="10" t="str">
        <f>VLOOKUP(H245,特效对应!L:M,2,FALSE)</f>
        <v>buff_12</v>
      </c>
      <c r="O245" s="4" t="str">
        <f t="shared" si="42"/>
        <v>被动免伤lv20</v>
      </c>
      <c r="P245" s="4"/>
      <c r="T245" s="6" t="str">
        <f>IF(_xlfn.IFNA(VLOOKUP(O245,buff!$K:$L,2,FALSE),"")=0,"",_xlfn.IFNA(VLOOKUP(O245,buff!$K:$L,2,FALSE),""))</f>
        <v>200240:100:1:0</v>
      </c>
      <c r="U245" s="6" t="str">
        <f>IF(_xlfn.IFNA(VLOOKUP(P245,buff!$K:$L,2,FALSE),"")=0,"",_xlfn.IFNA(VLOOKUP(P245,buff!$K:$L,2,FALSE),""))</f>
        <v/>
      </c>
      <c r="V245" s="6" t="str">
        <f>IF(_xlfn.IFNA(VLOOKUP(Q245,buff!$K:$L,2,FALSE),"")=0,"",_xlfn.IFNA(VLOOKUP(Q245,buff!$K:$L,2,FALSE),""))</f>
        <v/>
      </c>
      <c r="W245" s="6" t="str">
        <f>IF(_xlfn.IFNA(VLOOKUP(R245,buff!$K:$L,2,FALSE),"")=0,"",_xlfn.IFNA(VLOOKUP(R245,buff!$K:$L,2,FALSE),""))</f>
        <v/>
      </c>
      <c r="X245" s="6" t="str">
        <f>IF(_xlfn.IFNA(VLOOKUP(S245,buff!$K:$L,2,FALSE),"")=0,"",_xlfn.IFNA(VLOOKUP(S245,buff!$K:$L,2,FALSE),""))</f>
        <v/>
      </c>
      <c r="Y245" t="str">
        <f>VLOOKUP($O245,buff!$BN:$CA,buff!BV$1,FALSE)</f>
        <v>免伤率+24</v>
      </c>
      <c r="Z245" t="str">
        <f>VLOOKUP($O245,buff!$BN:$CA,buff!BZ$1,FALSE)</f>
        <v/>
      </c>
    </row>
    <row r="246" spans="1:26" x14ac:dyDescent="0.15">
      <c r="A246" s="8" t="str">
        <f t="shared" si="35"/>
        <v>被动技能13等级1</v>
      </c>
      <c r="B246" s="8">
        <f t="shared" si="40"/>
        <v>13</v>
      </c>
      <c r="C246" s="8">
        <f t="shared" si="41"/>
        <v>1</v>
      </c>
      <c r="E246" s="8">
        <f t="shared" si="36"/>
        <v>100241</v>
      </c>
      <c r="F246" t="str">
        <f t="shared" si="37"/>
        <v>冷静</v>
      </c>
      <c r="G246">
        <v>100241</v>
      </c>
      <c r="H246" s="20" t="str">
        <f t="shared" si="34"/>
        <v>冷静</v>
      </c>
      <c r="I246" s="4" t="str">
        <f t="shared" si="38"/>
        <v>自身命中率+3,暴击率+2</v>
      </c>
      <c r="J246" t="s">
        <v>154</v>
      </c>
      <c r="K246" s="10" t="str">
        <f t="shared" si="43"/>
        <v>200241:100:1:0</v>
      </c>
      <c r="L246" s="10">
        <f t="shared" si="39"/>
        <v>1</v>
      </c>
      <c r="M246" s="10" t="s">
        <v>106</v>
      </c>
      <c r="N246" s="10" t="str">
        <f>VLOOKUP(H246,特效对应!L:M,2,FALSE)</f>
        <v>buff_13</v>
      </c>
      <c r="O246" s="4" t="str">
        <f t="shared" si="42"/>
        <v>被动冷静lv1</v>
      </c>
      <c r="P246" s="4"/>
      <c r="T246" s="6" t="str">
        <f>IF(_xlfn.IFNA(VLOOKUP(O246,buff!$K:$L,2,FALSE),"")=0,"",_xlfn.IFNA(VLOOKUP(O246,buff!$K:$L,2,FALSE),""))</f>
        <v>200241:100:1:0</v>
      </c>
      <c r="U246" s="6" t="str">
        <f>IF(_xlfn.IFNA(VLOOKUP(P246,buff!$K:$L,2,FALSE),"")=0,"",_xlfn.IFNA(VLOOKUP(P246,buff!$K:$L,2,FALSE),""))</f>
        <v/>
      </c>
      <c r="V246" s="6" t="str">
        <f>IF(_xlfn.IFNA(VLOOKUP(Q246,buff!$K:$L,2,FALSE),"")=0,"",_xlfn.IFNA(VLOOKUP(Q246,buff!$K:$L,2,FALSE),""))</f>
        <v/>
      </c>
      <c r="W246" s="6" t="str">
        <f>IF(_xlfn.IFNA(VLOOKUP(R246,buff!$K:$L,2,FALSE),"")=0,"",_xlfn.IFNA(VLOOKUP(R246,buff!$K:$L,2,FALSE),""))</f>
        <v/>
      </c>
      <c r="X246" s="6" t="str">
        <f>IF(_xlfn.IFNA(VLOOKUP(S246,buff!$K:$L,2,FALSE),"")=0,"",_xlfn.IFNA(VLOOKUP(S246,buff!$K:$L,2,FALSE),""))</f>
        <v/>
      </c>
      <c r="Y246" t="str">
        <f>VLOOKUP($O246,buff!$BN:$CA,buff!BV$1,FALSE)</f>
        <v>命中率+3</v>
      </c>
      <c r="Z246" t="str">
        <f>VLOOKUP($O246,buff!$BN:$CA,buff!BZ$1,FALSE)</f>
        <v>暴击率+2</v>
      </c>
    </row>
    <row r="247" spans="1:26" x14ac:dyDescent="0.15">
      <c r="A247" s="8" t="str">
        <f t="shared" si="35"/>
        <v>被动技能13等级2</v>
      </c>
      <c r="B247" s="8">
        <f t="shared" si="40"/>
        <v>13</v>
      </c>
      <c r="C247" s="8">
        <f t="shared" si="41"/>
        <v>2</v>
      </c>
      <c r="E247" s="8">
        <f t="shared" si="36"/>
        <v>100242</v>
      </c>
      <c r="F247" t="str">
        <f t="shared" si="37"/>
        <v>冷静</v>
      </c>
      <c r="G247">
        <v>100242</v>
      </c>
      <c r="H247" s="20" t="str">
        <f t="shared" si="34"/>
        <v>冷静</v>
      </c>
      <c r="I247" s="4" t="str">
        <f t="shared" si="38"/>
        <v>自身命中率+3,暴击率+3</v>
      </c>
      <c r="J247" t="s">
        <v>154</v>
      </c>
      <c r="K247" s="10" t="str">
        <f t="shared" si="43"/>
        <v>200242:100:1:0</v>
      </c>
      <c r="L247" s="10">
        <f t="shared" si="39"/>
        <v>2</v>
      </c>
      <c r="M247" s="10" t="s">
        <v>106</v>
      </c>
      <c r="N247" s="10" t="str">
        <f>VLOOKUP(H247,特效对应!L:M,2,FALSE)</f>
        <v>buff_13</v>
      </c>
      <c r="O247" s="4" t="str">
        <f t="shared" si="42"/>
        <v>被动冷静lv2</v>
      </c>
      <c r="P247" s="4"/>
      <c r="T247" s="6" t="str">
        <f>IF(_xlfn.IFNA(VLOOKUP(O247,buff!$K:$L,2,FALSE),"")=0,"",_xlfn.IFNA(VLOOKUP(O247,buff!$K:$L,2,FALSE),""))</f>
        <v>200242:100:1:0</v>
      </c>
      <c r="U247" s="6" t="str">
        <f>IF(_xlfn.IFNA(VLOOKUP(P247,buff!$K:$L,2,FALSE),"")=0,"",_xlfn.IFNA(VLOOKUP(P247,buff!$K:$L,2,FALSE),""))</f>
        <v/>
      </c>
      <c r="V247" s="6" t="str">
        <f>IF(_xlfn.IFNA(VLOOKUP(Q247,buff!$K:$L,2,FALSE),"")=0,"",_xlfn.IFNA(VLOOKUP(Q247,buff!$K:$L,2,FALSE),""))</f>
        <v/>
      </c>
      <c r="W247" s="6" t="str">
        <f>IF(_xlfn.IFNA(VLOOKUP(R247,buff!$K:$L,2,FALSE),"")=0,"",_xlfn.IFNA(VLOOKUP(R247,buff!$K:$L,2,FALSE),""))</f>
        <v/>
      </c>
      <c r="X247" s="6" t="str">
        <f>IF(_xlfn.IFNA(VLOOKUP(S247,buff!$K:$L,2,FALSE),"")=0,"",_xlfn.IFNA(VLOOKUP(S247,buff!$K:$L,2,FALSE),""))</f>
        <v/>
      </c>
      <c r="Y247" t="str">
        <f>VLOOKUP($O247,buff!$BN:$CA,buff!BV$1,FALSE)</f>
        <v>命中率+3</v>
      </c>
      <c r="Z247" t="str">
        <f>VLOOKUP($O247,buff!$BN:$CA,buff!BZ$1,FALSE)</f>
        <v>暴击率+3</v>
      </c>
    </row>
    <row r="248" spans="1:26" x14ac:dyDescent="0.15">
      <c r="A248" s="8" t="str">
        <f t="shared" si="35"/>
        <v>被动技能13等级3</v>
      </c>
      <c r="B248" s="8">
        <f t="shared" si="40"/>
        <v>13</v>
      </c>
      <c r="C248" s="8">
        <f t="shared" si="41"/>
        <v>3</v>
      </c>
      <c r="E248" s="8">
        <f t="shared" si="36"/>
        <v>100243</v>
      </c>
      <c r="F248" t="str">
        <f t="shared" si="37"/>
        <v>冷静</v>
      </c>
      <c r="G248">
        <v>100243</v>
      </c>
      <c r="H248" s="20" t="str">
        <f t="shared" si="34"/>
        <v>冷静</v>
      </c>
      <c r="I248" s="4" t="str">
        <f t="shared" si="38"/>
        <v>自身命中率+4,暴击率+3</v>
      </c>
      <c r="J248" t="s">
        <v>154</v>
      </c>
      <c r="K248" s="10" t="str">
        <f t="shared" si="43"/>
        <v>200243:100:1:0</v>
      </c>
      <c r="L248" s="10">
        <f t="shared" si="39"/>
        <v>3</v>
      </c>
      <c r="M248" s="10" t="s">
        <v>106</v>
      </c>
      <c r="N248" s="10" t="str">
        <f>VLOOKUP(H248,特效对应!L:M,2,FALSE)</f>
        <v>buff_13</v>
      </c>
      <c r="O248" s="4" t="str">
        <f t="shared" si="42"/>
        <v>被动冷静lv3</v>
      </c>
      <c r="P248" s="4"/>
      <c r="T248" s="6" t="str">
        <f>IF(_xlfn.IFNA(VLOOKUP(O248,buff!$K:$L,2,FALSE),"")=0,"",_xlfn.IFNA(VLOOKUP(O248,buff!$K:$L,2,FALSE),""))</f>
        <v>200243:100:1:0</v>
      </c>
      <c r="U248" s="6" t="str">
        <f>IF(_xlfn.IFNA(VLOOKUP(P248,buff!$K:$L,2,FALSE),"")=0,"",_xlfn.IFNA(VLOOKUP(P248,buff!$K:$L,2,FALSE),""))</f>
        <v/>
      </c>
      <c r="V248" s="6" t="str">
        <f>IF(_xlfn.IFNA(VLOOKUP(Q248,buff!$K:$L,2,FALSE),"")=0,"",_xlfn.IFNA(VLOOKUP(Q248,buff!$K:$L,2,FALSE),""))</f>
        <v/>
      </c>
      <c r="W248" s="6" t="str">
        <f>IF(_xlfn.IFNA(VLOOKUP(R248,buff!$K:$L,2,FALSE),"")=0,"",_xlfn.IFNA(VLOOKUP(R248,buff!$K:$L,2,FALSE),""))</f>
        <v/>
      </c>
      <c r="X248" s="6" t="str">
        <f>IF(_xlfn.IFNA(VLOOKUP(S248,buff!$K:$L,2,FALSE),"")=0,"",_xlfn.IFNA(VLOOKUP(S248,buff!$K:$L,2,FALSE),""))</f>
        <v/>
      </c>
      <c r="Y248" t="str">
        <f>VLOOKUP($O248,buff!$BN:$CA,buff!BV$1,FALSE)</f>
        <v>命中率+4</v>
      </c>
      <c r="Z248" t="str">
        <f>VLOOKUP($O248,buff!$BN:$CA,buff!BZ$1,FALSE)</f>
        <v>暴击率+3</v>
      </c>
    </row>
    <row r="249" spans="1:26" x14ac:dyDescent="0.15">
      <c r="A249" s="8" t="str">
        <f t="shared" si="35"/>
        <v>被动技能13等级4</v>
      </c>
      <c r="B249" s="8">
        <f t="shared" si="40"/>
        <v>13</v>
      </c>
      <c r="C249" s="8">
        <f t="shared" si="41"/>
        <v>4</v>
      </c>
      <c r="E249" s="8">
        <f t="shared" si="36"/>
        <v>100244</v>
      </c>
      <c r="F249" t="str">
        <f t="shared" si="37"/>
        <v>冷静</v>
      </c>
      <c r="G249">
        <v>100244</v>
      </c>
      <c r="H249" s="20" t="str">
        <f t="shared" si="34"/>
        <v>冷静</v>
      </c>
      <c r="I249" s="4" t="str">
        <f t="shared" si="38"/>
        <v>自身命中率+4,暴击率+4</v>
      </c>
      <c r="J249" t="s">
        <v>154</v>
      </c>
      <c r="K249" s="10" t="str">
        <f t="shared" si="43"/>
        <v>200244:100:1:0</v>
      </c>
      <c r="L249" s="10">
        <f t="shared" si="39"/>
        <v>4</v>
      </c>
      <c r="M249" s="10" t="s">
        <v>106</v>
      </c>
      <c r="N249" s="10" t="str">
        <f>VLOOKUP(H249,特效对应!L:M,2,FALSE)</f>
        <v>buff_13</v>
      </c>
      <c r="O249" s="4" t="str">
        <f t="shared" si="42"/>
        <v>被动冷静lv4</v>
      </c>
      <c r="P249" s="4"/>
      <c r="T249" s="6" t="str">
        <f>IF(_xlfn.IFNA(VLOOKUP(O249,buff!$K:$L,2,FALSE),"")=0,"",_xlfn.IFNA(VLOOKUP(O249,buff!$K:$L,2,FALSE),""))</f>
        <v>200244:100:1:0</v>
      </c>
      <c r="U249" s="6" t="str">
        <f>IF(_xlfn.IFNA(VLOOKUP(P249,buff!$K:$L,2,FALSE),"")=0,"",_xlfn.IFNA(VLOOKUP(P249,buff!$K:$L,2,FALSE),""))</f>
        <v/>
      </c>
      <c r="V249" s="6" t="str">
        <f>IF(_xlfn.IFNA(VLOOKUP(Q249,buff!$K:$L,2,FALSE),"")=0,"",_xlfn.IFNA(VLOOKUP(Q249,buff!$K:$L,2,FALSE),""))</f>
        <v/>
      </c>
      <c r="W249" s="6" t="str">
        <f>IF(_xlfn.IFNA(VLOOKUP(R249,buff!$K:$L,2,FALSE),"")=0,"",_xlfn.IFNA(VLOOKUP(R249,buff!$K:$L,2,FALSE),""))</f>
        <v/>
      </c>
      <c r="X249" s="6" t="str">
        <f>IF(_xlfn.IFNA(VLOOKUP(S249,buff!$K:$L,2,FALSE),"")=0,"",_xlfn.IFNA(VLOOKUP(S249,buff!$K:$L,2,FALSE),""))</f>
        <v/>
      </c>
      <c r="Y249" t="str">
        <f>VLOOKUP($O249,buff!$BN:$CA,buff!BV$1,FALSE)</f>
        <v>命中率+4</v>
      </c>
      <c r="Z249" t="str">
        <f>VLOOKUP($O249,buff!$BN:$CA,buff!BZ$1,FALSE)</f>
        <v>暴击率+4</v>
      </c>
    </row>
    <row r="250" spans="1:26" x14ac:dyDescent="0.15">
      <c r="A250" s="8" t="str">
        <f t="shared" si="35"/>
        <v>被动技能13等级5</v>
      </c>
      <c r="B250" s="8">
        <f t="shared" si="40"/>
        <v>13</v>
      </c>
      <c r="C250" s="8">
        <f t="shared" si="41"/>
        <v>5</v>
      </c>
      <c r="E250" s="8">
        <f t="shared" si="36"/>
        <v>100245</v>
      </c>
      <c r="F250" t="str">
        <f t="shared" si="37"/>
        <v>冷静</v>
      </c>
      <c r="G250">
        <v>100245</v>
      </c>
      <c r="H250" s="20" t="str">
        <f t="shared" si="34"/>
        <v>冷静</v>
      </c>
      <c r="I250" s="4" t="str">
        <f t="shared" si="38"/>
        <v>自身命中率+5,暴击率+4</v>
      </c>
      <c r="J250" t="s">
        <v>154</v>
      </c>
      <c r="K250" s="10" t="str">
        <f t="shared" si="43"/>
        <v>200245:100:1:0</v>
      </c>
      <c r="L250" s="10">
        <f t="shared" si="39"/>
        <v>5</v>
      </c>
      <c r="M250" s="10" t="s">
        <v>106</v>
      </c>
      <c r="N250" s="10" t="str">
        <f>VLOOKUP(H250,特效对应!L:M,2,FALSE)</f>
        <v>buff_13</v>
      </c>
      <c r="O250" s="4" t="str">
        <f t="shared" si="42"/>
        <v>被动冷静lv5</v>
      </c>
      <c r="P250" s="4"/>
      <c r="T250" s="6" t="str">
        <f>IF(_xlfn.IFNA(VLOOKUP(O250,buff!$K:$L,2,FALSE),"")=0,"",_xlfn.IFNA(VLOOKUP(O250,buff!$K:$L,2,FALSE),""))</f>
        <v>200245:100:1:0</v>
      </c>
      <c r="U250" s="6" t="str">
        <f>IF(_xlfn.IFNA(VLOOKUP(P250,buff!$K:$L,2,FALSE),"")=0,"",_xlfn.IFNA(VLOOKUP(P250,buff!$K:$L,2,FALSE),""))</f>
        <v/>
      </c>
      <c r="V250" s="6" t="str">
        <f>IF(_xlfn.IFNA(VLOOKUP(Q250,buff!$K:$L,2,FALSE),"")=0,"",_xlfn.IFNA(VLOOKUP(Q250,buff!$K:$L,2,FALSE),""))</f>
        <v/>
      </c>
      <c r="W250" s="6" t="str">
        <f>IF(_xlfn.IFNA(VLOOKUP(R250,buff!$K:$L,2,FALSE),"")=0,"",_xlfn.IFNA(VLOOKUP(R250,buff!$K:$L,2,FALSE),""))</f>
        <v/>
      </c>
      <c r="X250" s="6" t="str">
        <f>IF(_xlfn.IFNA(VLOOKUP(S250,buff!$K:$L,2,FALSE),"")=0,"",_xlfn.IFNA(VLOOKUP(S250,buff!$K:$L,2,FALSE),""))</f>
        <v/>
      </c>
      <c r="Y250" t="str">
        <f>VLOOKUP($O250,buff!$BN:$CA,buff!BV$1,FALSE)</f>
        <v>命中率+5</v>
      </c>
      <c r="Z250" t="str">
        <f>VLOOKUP($O250,buff!$BN:$CA,buff!BZ$1,FALSE)</f>
        <v>暴击率+4</v>
      </c>
    </row>
    <row r="251" spans="1:26" x14ac:dyDescent="0.15">
      <c r="A251" s="8" t="str">
        <f t="shared" si="35"/>
        <v>被动技能13等级6</v>
      </c>
      <c r="B251" s="8">
        <f t="shared" si="40"/>
        <v>13</v>
      </c>
      <c r="C251" s="8">
        <f t="shared" si="41"/>
        <v>6</v>
      </c>
      <c r="E251" s="8">
        <f t="shared" si="36"/>
        <v>100246</v>
      </c>
      <c r="F251" t="str">
        <f t="shared" si="37"/>
        <v>冷静</v>
      </c>
      <c r="G251">
        <v>100246</v>
      </c>
      <c r="H251" s="20" t="str">
        <f t="shared" si="34"/>
        <v>冷静</v>
      </c>
      <c r="I251" s="4" t="str">
        <f t="shared" si="38"/>
        <v>自身命中率+5,暴击率+5</v>
      </c>
      <c r="J251" t="s">
        <v>154</v>
      </c>
      <c r="K251" s="10" t="str">
        <f t="shared" si="43"/>
        <v>200246:100:1:0</v>
      </c>
      <c r="L251" s="10">
        <f t="shared" si="39"/>
        <v>6</v>
      </c>
      <c r="M251" s="10" t="s">
        <v>106</v>
      </c>
      <c r="N251" s="10" t="str">
        <f>VLOOKUP(H251,特效对应!L:M,2,FALSE)</f>
        <v>buff_13</v>
      </c>
      <c r="O251" s="4" t="str">
        <f t="shared" si="42"/>
        <v>被动冷静lv6</v>
      </c>
      <c r="P251" s="4"/>
      <c r="T251" s="6" t="str">
        <f>IF(_xlfn.IFNA(VLOOKUP(O251,buff!$K:$L,2,FALSE),"")=0,"",_xlfn.IFNA(VLOOKUP(O251,buff!$K:$L,2,FALSE),""))</f>
        <v>200246:100:1:0</v>
      </c>
      <c r="U251" s="6" t="str">
        <f>IF(_xlfn.IFNA(VLOOKUP(P251,buff!$K:$L,2,FALSE),"")=0,"",_xlfn.IFNA(VLOOKUP(P251,buff!$K:$L,2,FALSE),""))</f>
        <v/>
      </c>
      <c r="V251" s="6" t="str">
        <f>IF(_xlfn.IFNA(VLOOKUP(Q251,buff!$K:$L,2,FALSE),"")=0,"",_xlfn.IFNA(VLOOKUP(Q251,buff!$K:$L,2,FALSE),""))</f>
        <v/>
      </c>
      <c r="W251" s="6" t="str">
        <f>IF(_xlfn.IFNA(VLOOKUP(R251,buff!$K:$L,2,FALSE),"")=0,"",_xlfn.IFNA(VLOOKUP(R251,buff!$K:$L,2,FALSE),""))</f>
        <v/>
      </c>
      <c r="X251" s="6" t="str">
        <f>IF(_xlfn.IFNA(VLOOKUP(S251,buff!$K:$L,2,FALSE),"")=0,"",_xlfn.IFNA(VLOOKUP(S251,buff!$K:$L,2,FALSE),""))</f>
        <v/>
      </c>
      <c r="Y251" t="str">
        <f>VLOOKUP($O251,buff!$BN:$CA,buff!BV$1,FALSE)</f>
        <v>命中率+5</v>
      </c>
      <c r="Z251" t="str">
        <f>VLOOKUP($O251,buff!$BN:$CA,buff!BZ$1,FALSE)</f>
        <v>暴击率+5</v>
      </c>
    </row>
    <row r="252" spans="1:26" x14ac:dyDescent="0.15">
      <c r="A252" s="8" t="str">
        <f t="shared" si="35"/>
        <v>被动技能13等级7</v>
      </c>
      <c r="B252" s="8">
        <f t="shared" si="40"/>
        <v>13</v>
      </c>
      <c r="C252" s="8">
        <f t="shared" si="41"/>
        <v>7</v>
      </c>
      <c r="E252" s="8">
        <f t="shared" si="36"/>
        <v>100247</v>
      </c>
      <c r="F252" t="str">
        <f t="shared" si="37"/>
        <v>冷静</v>
      </c>
      <c r="G252">
        <v>100247</v>
      </c>
      <c r="H252" s="20" t="str">
        <f t="shared" si="34"/>
        <v>冷静</v>
      </c>
      <c r="I252" s="4" t="str">
        <f t="shared" si="38"/>
        <v>自身命中率+6,暴击率+5</v>
      </c>
      <c r="J252" t="s">
        <v>154</v>
      </c>
      <c r="K252" s="10" t="str">
        <f t="shared" si="43"/>
        <v>200247:100:1:0</v>
      </c>
      <c r="L252" s="10">
        <f t="shared" si="39"/>
        <v>7</v>
      </c>
      <c r="M252" s="10" t="s">
        <v>106</v>
      </c>
      <c r="N252" s="10" t="str">
        <f>VLOOKUP(H252,特效对应!L:M,2,FALSE)</f>
        <v>buff_13</v>
      </c>
      <c r="O252" s="4" t="str">
        <f t="shared" si="42"/>
        <v>被动冷静lv7</v>
      </c>
      <c r="P252" s="4"/>
      <c r="T252" s="6" t="str">
        <f>IF(_xlfn.IFNA(VLOOKUP(O252,buff!$K:$L,2,FALSE),"")=0,"",_xlfn.IFNA(VLOOKUP(O252,buff!$K:$L,2,FALSE),""))</f>
        <v>200247:100:1:0</v>
      </c>
      <c r="U252" s="6" t="str">
        <f>IF(_xlfn.IFNA(VLOOKUP(P252,buff!$K:$L,2,FALSE),"")=0,"",_xlfn.IFNA(VLOOKUP(P252,buff!$K:$L,2,FALSE),""))</f>
        <v/>
      </c>
      <c r="V252" s="6" t="str">
        <f>IF(_xlfn.IFNA(VLOOKUP(Q252,buff!$K:$L,2,FALSE),"")=0,"",_xlfn.IFNA(VLOOKUP(Q252,buff!$K:$L,2,FALSE),""))</f>
        <v/>
      </c>
      <c r="W252" s="6" t="str">
        <f>IF(_xlfn.IFNA(VLOOKUP(R252,buff!$K:$L,2,FALSE),"")=0,"",_xlfn.IFNA(VLOOKUP(R252,buff!$K:$L,2,FALSE),""))</f>
        <v/>
      </c>
      <c r="X252" s="6" t="str">
        <f>IF(_xlfn.IFNA(VLOOKUP(S252,buff!$K:$L,2,FALSE),"")=0,"",_xlfn.IFNA(VLOOKUP(S252,buff!$K:$L,2,FALSE),""))</f>
        <v/>
      </c>
      <c r="Y252" t="str">
        <f>VLOOKUP($O252,buff!$BN:$CA,buff!BV$1,FALSE)</f>
        <v>命中率+6</v>
      </c>
      <c r="Z252" t="str">
        <f>VLOOKUP($O252,buff!$BN:$CA,buff!BZ$1,FALSE)</f>
        <v>暴击率+5</v>
      </c>
    </row>
    <row r="253" spans="1:26" x14ac:dyDescent="0.15">
      <c r="A253" s="8" t="str">
        <f t="shared" si="35"/>
        <v>被动技能13等级8</v>
      </c>
      <c r="B253" s="8">
        <f t="shared" si="40"/>
        <v>13</v>
      </c>
      <c r="C253" s="8">
        <f t="shared" si="41"/>
        <v>8</v>
      </c>
      <c r="E253" s="8">
        <f t="shared" si="36"/>
        <v>100248</v>
      </c>
      <c r="F253" t="str">
        <f t="shared" si="37"/>
        <v>冷静</v>
      </c>
      <c r="G253">
        <v>100248</v>
      </c>
      <c r="H253" s="20" t="str">
        <f t="shared" si="34"/>
        <v>冷静</v>
      </c>
      <c r="I253" s="4" t="str">
        <f t="shared" si="38"/>
        <v>自身命中率+6,暴击率+6</v>
      </c>
      <c r="J253" t="s">
        <v>154</v>
      </c>
      <c r="K253" s="10" t="str">
        <f t="shared" si="43"/>
        <v>200248:100:1:0</v>
      </c>
      <c r="L253" s="10">
        <f t="shared" si="39"/>
        <v>8</v>
      </c>
      <c r="M253" s="10" t="s">
        <v>106</v>
      </c>
      <c r="N253" s="10" t="str">
        <f>VLOOKUP(H253,特效对应!L:M,2,FALSE)</f>
        <v>buff_13</v>
      </c>
      <c r="O253" s="4" t="str">
        <f t="shared" si="42"/>
        <v>被动冷静lv8</v>
      </c>
      <c r="P253" s="4"/>
      <c r="T253" s="6" t="str">
        <f>IF(_xlfn.IFNA(VLOOKUP(O253,buff!$K:$L,2,FALSE),"")=0,"",_xlfn.IFNA(VLOOKUP(O253,buff!$K:$L,2,FALSE),""))</f>
        <v>200248:100:1:0</v>
      </c>
      <c r="U253" s="6" t="str">
        <f>IF(_xlfn.IFNA(VLOOKUP(P253,buff!$K:$L,2,FALSE),"")=0,"",_xlfn.IFNA(VLOOKUP(P253,buff!$K:$L,2,FALSE),""))</f>
        <v/>
      </c>
      <c r="V253" s="6" t="str">
        <f>IF(_xlfn.IFNA(VLOOKUP(Q253,buff!$K:$L,2,FALSE),"")=0,"",_xlfn.IFNA(VLOOKUP(Q253,buff!$K:$L,2,FALSE),""))</f>
        <v/>
      </c>
      <c r="W253" s="6" t="str">
        <f>IF(_xlfn.IFNA(VLOOKUP(R253,buff!$K:$L,2,FALSE),"")=0,"",_xlfn.IFNA(VLOOKUP(R253,buff!$K:$L,2,FALSE),""))</f>
        <v/>
      </c>
      <c r="X253" s="6" t="str">
        <f>IF(_xlfn.IFNA(VLOOKUP(S253,buff!$K:$L,2,FALSE),"")=0,"",_xlfn.IFNA(VLOOKUP(S253,buff!$K:$L,2,FALSE),""))</f>
        <v/>
      </c>
      <c r="Y253" t="str">
        <f>VLOOKUP($O253,buff!$BN:$CA,buff!BV$1,FALSE)</f>
        <v>命中率+6</v>
      </c>
      <c r="Z253" t="str">
        <f>VLOOKUP($O253,buff!$BN:$CA,buff!BZ$1,FALSE)</f>
        <v>暴击率+6</v>
      </c>
    </row>
    <row r="254" spans="1:26" x14ac:dyDescent="0.15">
      <c r="A254" s="8" t="str">
        <f t="shared" si="35"/>
        <v>被动技能13等级9</v>
      </c>
      <c r="B254" s="8">
        <f t="shared" si="40"/>
        <v>13</v>
      </c>
      <c r="C254" s="8">
        <f t="shared" si="41"/>
        <v>9</v>
      </c>
      <c r="E254" s="8">
        <f t="shared" si="36"/>
        <v>100249</v>
      </c>
      <c r="F254" t="str">
        <f t="shared" si="37"/>
        <v>冷静</v>
      </c>
      <c r="G254">
        <v>100249</v>
      </c>
      <c r="H254" s="20" t="str">
        <f t="shared" si="34"/>
        <v>冷静</v>
      </c>
      <c r="I254" s="4" t="str">
        <f t="shared" si="38"/>
        <v>自身命中率+7,暴击率+6</v>
      </c>
      <c r="J254" t="s">
        <v>154</v>
      </c>
      <c r="K254" s="10" t="str">
        <f t="shared" si="43"/>
        <v>200249:100:1:0</v>
      </c>
      <c r="L254" s="10">
        <f t="shared" si="39"/>
        <v>9</v>
      </c>
      <c r="M254" s="10" t="s">
        <v>106</v>
      </c>
      <c r="N254" s="10" t="str">
        <f>VLOOKUP(H254,特效对应!L:M,2,FALSE)</f>
        <v>buff_13</v>
      </c>
      <c r="O254" s="4" t="str">
        <f t="shared" si="42"/>
        <v>被动冷静lv9</v>
      </c>
      <c r="P254" s="4"/>
      <c r="T254" s="6" t="str">
        <f>IF(_xlfn.IFNA(VLOOKUP(O254,buff!$K:$L,2,FALSE),"")=0,"",_xlfn.IFNA(VLOOKUP(O254,buff!$K:$L,2,FALSE),""))</f>
        <v>200249:100:1:0</v>
      </c>
      <c r="U254" s="6" t="str">
        <f>IF(_xlfn.IFNA(VLOOKUP(P254,buff!$K:$L,2,FALSE),"")=0,"",_xlfn.IFNA(VLOOKUP(P254,buff!$K:$L,2,FALSE),""))</f>
        <v/>
      </c>
      <c r="V254" s="6" t="str">
        <f>IF(_xlfn.IFNA(VLOOKUP(Q254,buff!$K:$L,2,FALSE),"")=0,"",_xlfn.IFNA(VLOOKUP(Q254,buff!$K:$L,2,FALSE),""))</f>
        <v/>
      </c>
      <c r="W254" s="6" t="str">
        <f>IF(_xlfn.IFNA(VLOOKUP(R254,buff!$K:$L,2,FALSE),"")=0,"",_xlfn.IFNA(VLOOKUP(R254,buff!$K:$L,2,FALSE),""))</f>
        <v/>
      </c>
      <c r="X254" s="6" t="str">
        <f>IF(_xlfn.IFNA(VLOOKUP(S254,buff!$K:$L,2,FALSE),"")=0,"",_xlfn.IFNA(VLOOKUP(S254,buff!$K:$L,2,FALSE),""))</f>
        <v/>
      </c>
      <c r="Y254" t="str">
        <f>VLOOKUP($O254,buff!$BN:$CA,buff!BV$1,FALSE)</f>
        <v>命中率+7</v>
      </c>
      <c r="Z254" t="str">
        <f>VLOOKUP($O254,buff!$BN:$CA,buff!BZ$1,FALSE)</f>
        <v>暴击率+6</v>
      </c>
    </row>
    <row r="255" spans="1:26" x14ac:dyDescent="0.15">
      <c r="A255" s="8" t="str">
        <f t="shared" si="35"/>
        <v>被动技能13等级10</v>
      </c>
      <c r="B255" s="8">
        <f t="shared" si="40"/>
        <v>13</v>
      </c>
      <c r="C255" s="8">
        <f t="shared" si="41"/>
        <v>10</v>
      </c>
      <c r="E255" s="8">
        <f t="shared" si="36"/>
        <v>100250</v>
      </c>
      <c r="F255" t="str">
        <f t="shared" si="37"/>
        <v>冷静</v>
      </c>
      <c r="G255">
        <v>100250</v>
      </c>
      <c r="H255" s="20" t="str">
        <f t="shared" si="34"/>
        <v>冷静</v>
      </c>
      <c r="I255" s="4" t="str">
        <f t="shared" si="38"/>
        <v>自身命中率+7,暴击率+7</v>
      </c>
      <c r="J255" t="s">
        <v>154</v>
      </c>
      <c r="K255" s="10" t="str">
        <f t="shared" si="43"/>
        <v>200250:100:1:0</v>
      </c>
      <c r="L255" s="10">
        <f t="shared" si="39"/>
        <v>10</v>
      </c>
      <c r="M255" s="10" t="s">
        <v>106</v>
      </c>
      <c r="N255" s="10" t="str">
        <f>VLOOKUP(H255,特效对应!L:M,2,FALSE)</f>
        <v>buff_13</v>
      </c>
      <c r="O255" s="4" t="str">
        <f t="shared" si="42"/>
        <v>被动冷静lv10</v>
      </c>
      <c r="P255" s="4"/>
      <c r="T255" s="6" t="str">
        <f>IF(_xlfn.IFNA(VLOOKUP(O255,buff!$K:$L,2,FALSE),"")=0,"",_xlfn.IFNA(VLOOKUP(O255,buff!$K:$L,2,FALSE),""))</f>
        <v>200250:100:1:0</v>
      </c>
      <c r="U255" s="6" t="str">
        <f>IF(_xlfn.IFNA(VLOOKUP(P255,buff!$K:$L,2,FALSE),"")=0,"",_xlfn.IFNA(VLOOKUP(P255,buff!$K:$L,2,FALSE),""))</f>
        <v/>
      </c>
      <c r="V255" s="6" t="str">
        <f>IF(_xlfn.IFNA(VLOOKUP(Q255,buff!$K:$L,2,FALSE),"")=0,"",_xlfn.IFNA(VLOOKUP(Q255,buff!$K:$L,2,FALSE),""))</f>
        <v/>
      </c>
      <c r="W255" s="6" t="str">
        <f>IF(_xlfn.IFNA(VLOOKUP(R255,buff!$K:$L,2,FALSE),"")=0,"",_xlfn.IFNA(VLOOKUP(R255,buff!$K:$L,2,FALSE),""))</f>
        <v/>
      </c>
      <c r="X255" s="6" t="str">
        <f>IF(_xlfn.IFNA(VLOOKUP(S255,buff!$K:$L,2,FALSE),"")=0,"",_xlfn.IFNA(VLOOKUP(S255,buff!$K:$L,2,FALSE),""))</f>
        <v/>
      </c>
      <c r="Y255" t="str">
        <f>VLOOKUP($O255,buff!$BN:$CA,buff!BV$1,FALSE)</f>
        <v>命中率+7</v>
      </c>
      <c r="Z255" t="str">
        <f>VLOOKUP($O255,buff!$BN:$CA,buff!BZ$1,FALSE)</f>
        <v>暴击率+7</v>
      </c>
    </row>
    <row r="256" spans="1:26" x14ac:dyDescent="0.15">
      <c r="A256" s="8" t="str">
        <f t="shared" si="35"/>
        <v>被动技能13等级11</v>
      </c>
      <c r="B256" s="8">
        <f t="shared" si="40"/>
        <v>13</v>
      </c>
      <c r="C256" s="8">
        <f t="shared" si="41"/>
        <v>11</v>
      </c>
      <c r="E256" s="8">
        <f t="shared" si="36"/>
        <v>100251</v>
      </c>
      <c r="F256" t="str">
        <f t="shared" si="37"/>
        <v>冷静</v>
      </c>
      <c r="G256">
        <v>100251</v>
      </c>
      <c r="H256" s="20" t="str">
        <f t="shared" si="34"/>
        <v>冷静</v>
      </c>
      <c r="I256" s="4" t="str">
        <f t="shared" si="38"/>
        <v>自身命中率+8,暴击率+7</v>
      </c>
      <c r="J256" t="s">
        <v>154</v>
      </c>
      <c r="K256" s="10" t="str">
        <f t="shared" si="43"/>
        <v>200251:100:1:0</v>
      </c>
      <c r="L256" s="10">
        <f t="shared" si="39"/>
        <v>11</v>
      </c>
      <c r="M256" s="10" t="s">
        <v>106</v>
      </c>
      <c r="N256" s="10" t="str">
        <f>VLOOKUP(H256,特效对应!L:M,2,FALSE)</f>
        <v>buff_13</v>
      </c>
      <c r="O256" s="4" t="str">
        <f t="shared" si="42"/>
        <v>被动冷静lv11</v>
      </c>
      <c r="P256" s="4"/>
      <c r="T256" s="6" t="str">
        <f>IF(_xlfn.IFNA(VLOOKUP(O256,buff!$K:$L,2,FALSE),"")=0,"",_xlfn.IFNA(VLOOKUP(O256,buff!$K:$L,2,FALSE),""))</f>
        <v>200251:100:1:0</v>
      </c>
      <c r="U256" s="6" t="str">
        <f>IF(_xlfn.IFNA(VLOOKUP(P256,buff!$K:$L,2,FALSE),"")=0,"",_xlfn.IFNA(VLOOKUP(P256,buff!$K:$L,2,FALSE),""))</f>
        <v/>
      </c>
      <c r="V256" s="6" t="str">
        <f>IF(_xlfn.IFNA(VLOOKUP(Q256,buff!$K:$L,2,FALSE),"")=0,"",_xlfn.IFNA(VLOOKUP(Q256,buff!$K:$L,2,FALSE),""))</f>
        <v/>
      </c>
      <c r="W256" s="6" t="str">
        <f>IF(_xlfn.IFNA(VLOOKUP(R256,buff!$K:$L,2,FALSE),"")=0,"",_xlfn.IFNA(VLOOKUP(R256,buff!$K:$L,2,FALSE),""))</f>
        <v/>
      </c>
      <c r="X256" s="6" t="str">
        <f>IF(_xlfn.IFNA(VLOOKUP(S256,buff!$K:$L,2,FALSE),"")=0,"",_xlfn.IFNA(VLOOKUP(S256,buff!$K:$L,2,FALSE),""))</f>
        <v/>
      </c>
      <c r="Y256" t="str">
        <f>VLOOKUP($O256,buff!$BN:$CA,buff!BV$1,FALSE)</f>
        <v>命中率+8</v>
      </c>
      <c r="Z256" t="str">
        <f>VLOOKUP($O256,buff!$BN:$CA,buff!BZ$1,FALSE)</f>
        <v>暴击率+7</v>
      </c>
    </row>
    <row r="257" spans="1:26" x14ac:dyDescent="0.15">
      <c r="A257" s="8" t="str">
        <f t="shared" si="35"/>
        <v>被动技能13等级12</v>
      </c>
      <c r="B257" s="8">
        <f t="shared" si="40"/>
        <v>13</v>
      </c>
      <c r="C257" s="8">
        <f t="shared" si="41"/>
        <v>12</v>
      </c>
      <c r="E257" s="8">
        <f t="shared" si="36"/>
        <v>100252</v>
      </c>
      <c r="F257" t="str">
        <f t="shared" si="37"/>
        <v>冷静</v>
      </c>
      <c r="G257">
        <v>100252</v>
      </c>
      <c r="H257" s="20" t="str">
        <f t="shared" si="34"/>
        <v>冷静</v>
      </c>
      <c r="I257" s="4" t="str">
        <f t="shared" si="38"/>
        <v>自身命中率+8,暴击率+8</v>
      </c>
      <c r="J257" t="s">
        <v>154</v>
      </c>
      <c r="K257" s="10" t="str">
        <f t="shared" si="43"/>
        <v>200252:100:1:0</v>
      </c>
      <c r="L257" s="10">
        <f t="shared" si="39"/>
        <v>12</v>
      </c>
      <c r="M257" s="10" t="s">
        <v>106</v>
      </c>
      <c r="N257" s="10" t="str">
        <f>VLOOKUP(H257,特效对应!L:M,2,FALSE)</f>
        <v>buff_13</v>
      </c>
      <c r="O257" s="4" t="str">
        <f t="shared" si="42"/>
        <v>被动冷静lv12</v>
      </c>
      <c r="P257" s="4"/>
      <c r="T257" s="6" t="str">
        <f>IF(_xlfn.IFNA(VLOOKUP(O257,buff!$K:$L,2,FALSE),"")=0,"",_xlfn.IFNA(VLOOKUP(O257,buff!$K:$L,2,FALSE),""))</f>
        <v>200252:100:1:0</v>
      </c>
      <c r="U257" s="6" t="str">
        <f>IF(_xlfn.IFNA(VLOOKUP(P257,buff!$K:$L,2,FALSE),"")=0,"",_xlfn.IFNA(VLOOKUP(P257,buff!$K:$L,2,FALSE),""))</f>
        <v/>
      </c>
      <c r="V257" s="6" t="str">
        <f>IF(_xlfn.IFNA(VLOOKUP(Q257,buff!$K:$L,2,FALSE),"")=0,"",_xlfn.IFNA(VLOOKUP(Q257,buff!$K:$L,2,FALSE),""))</f>
        <v/>
      </c>
      <c r="W257" s="6" t="str">
        <f>IF(_xlfn.IFNA(VLOOKUP(R257,buff!$K:$L,2,FALSE),"")=0,"",_xlfn.IFNA(VLOOKUP(R257,buff!$K:$L,2,FALSE),""))</f>
        <v/>
      </c>
      <c r="X257" s="6" t="str">
        <f>IF(_xlfn.IFNA(VLOOKUP(S257,buff!$K:$L,2,FALSE),"")=0,"",_xlfn.IFNA(VLOOKUP(S257,buff!$K:$L,2,FALSE),""))</f>
        <v/>
      </c>
      <c r="Y257" t="str">
        <f>VLOOKUP($O257,buff!$BN:$CA,buff!BV$1,FALSE)</f>
        <v>命中率+8</v>
      </c>
      <c r="Z257" t="str">
        <f>VLOOKUP($O257,buff!$BN:$CA,buff!BZ$1,FALSE)</f>
        <v>暴击率+8</v>
      </c>
    </row>
    <row r="258" spans="1:26" x14ac:dyDescent="0.15">
      <c r="A258" s="8" t="str">
        <f t="shared" si="35"/>
        <v>被动技能13等级13</v>
      </c>
      <c r="B258" s="8">
        <f t="shared" si="40"/>
        <v>13</v>
      </c>
      <c r="C258" s="8">
        <f t="shared" si="41"/>
        <v>13</v>
      </c>
      <c r="E258" s="8">
        <f t="shared" si="36"/>
        <v>100253</v>
      </c>
      <c r="F258" t="str">
        <f t="shared" si="37"/>
        <v>冷静</v>
      </c>
      <c r="G258">
        <v>100253</v>
      </c>
      <c r="H258" s="20" t="str">
        <f t="shared" si="34"/>
        <v>冷静</v>
      </c>
      <c r="I258" s="4" t="str">
        <f t="shared" si="38"/>
        <v>自身命中率+9,暴击率+8</v>
      </c>
      <c r="J258" t="s">
        <v>154</v>
      </c>
      <c r="K258" s="10" t="str">
        <f t="shared" si="43"/>
        <v>200253:100:1:0</v>
      </c>
      <c r="L258" s="10">
        <f t="shared" si="39"/>
        <v>13</v>
      </c>
      <c r="M258" s="10" t="s">
        <v>106</v>
      </c>
      <c r="N258" s="10" t="str">
        <f>VLOOKUP(H258,特效对应!L:M,2,FALSE)</f>
        <v>buff_13</v>
      </c>
      <c r="O258" s="4" t="str">
        <f t="shared" si="42"/>
        <v>被动冷静lv13</v>
      </c>
      <c r="P258" s="4"/>
      <c r="T258" s="6" t="str">
        <f>IF(_xlfn.IFNA(VLOOKUP(O258,buff!$K:$L,2,FALSE),"")=0,"",_xlfn.IFNA(VLOOKUP(O258,buff!$K:$L,2,FALSE),""))</f>
        <v>200253:100:1:0</v>
      </c>
      <c r="U258" s="6" t="str">
        <f>IF(_xlfn.IFNA(VLOOKUP(P258,buff!$K:$L,2,FALSE),"")=0,"",_xlfn.IFNA(VLOOKUP(P258,buff!$K:$L,2,FALSE),""))</f>
        <v/>
      </c>
      <c r="V258" s="6" t="str">
        <f>IF(_xlfn.IFNA(VLOOKUP(Q258,buff!$K:$L,2,FALSE),"")=0,"",_xlfn.IFNA(VLOOKUP(Q258,buff!$K:$L,2,FALSE),""))</f>
        <v/>
      </c>
      <c r="W258" s="6" t="str">
        <f>IF(_xlfn.IFNA(VLOOKUP(R258,buff!$K:$L,2,FALSE),"")=0,"",_xlfn.IFNA(VLOOKUP(R258,buff!$K:$L,2,FALSE),""))</f>
        <v/>
      </c>
      <c r="X258" s="6" t="str">
        <f>IF(_xlfn.IFNA(VLOOKUP(S258,buff!$K:$L,2,FALSE),"")=0,"",_xlfn.IFNA(VLOOKUP(S258,buff!$K:$L,2,FALSE),""))</f>
        <v/>
      </c>
      <c r="Y258" t="str">
        <f>VLOOKUP($O258,buff!$BN:$CA,buff!BV$1,FALSE)</f>
        <v>命中率+9</v>
      </c>
      <c r="Z258" t="str">
        <f>VLOOKUP($O258,buff!$BN:$CA,buff!BZ$1,FALSE)</f>
        <v>暴击率+8</v>
      </c>
    </row>
    <row r="259" spans="1:26" x14ac:dyDescent="0.15">
      <c r="A259" s="8" t="str">
        <f t="shared" si="35"/>
        <v>被动技能13等级14</v>
      </c>
      <c r="B259" s="8">
        <f t="shared" si="40"/>
        <v>13</v>
      </c>
      <c r="C259" s="8">
        <f t="shared" si="41"/>
        <v>14</v>
      </c>
      <c r="E259" s="8">
        <f t="shared" si="36"/>
        <v>100254</v>
      </c>
      <c r="F259" t="str">
        <f t="shared" si="37"/>
        <v>冷静</v>
      </c>
      <c r="G259">
        <v>100254</v>
      </c>
      <c r="H259" s="20" t="str">
        <f t="shared" si="34"/>
        <v>冷静</v>
      </c>
      <c r="I259" s="4" t="str">
        <f t="shared" si="38"/>
        <v>自身命中率+9,暴击率+9</v>
      </c>
      <c r="J259" t="s">
        <v>154</v>
      </c>
      <c r="K259" s="10" t="str">
        <f t="shared" si="43"/>
        <v>200254:100:1:0</v>
      </c>
      <c r="L259" s="10">
        <f t="shared" si="39"/>
        <v>14</v>
      </c>
      <c r="M259" s="10" t="s">
        <v>106</v>
      </c>
      <c r="N259" s="10" t="str">
        <f>VLOOKUP(H259,特效对应!L:M,2,FALSE)</f>
        <v>buff_13</v>
      </c>
      <c r="O259" s="4" t="str">
        <f t="shared" si="42"/>
        <v>被动冷静lv14</v>
      </c>
      <c r="P259" s="4"/>
      <c r="T259" s="6" t="str">
        <f>IF(_xlfn.IFNA(VLOOKUP(O259,buff!$K:$L,2,FALSE),"")=0,"",_xlfn.IFNA(VLOOKUP(O259,buff!$K:$L,2,FALSE),""))</f>
        <v>200254:100:1:0</v>
      </c>
      <c r="U259" s="6" t="str">
        <f>IF(_xlfn.IFNA(VLOOKUP(P259,buff!$K:$L,2,FALSE),"")=0,"",_xlfn.IFNA(VLOOKUP(P259,buff!$K:$L,2,FALSE),""))</f>
        <v/>
      </c>
      <c r="V259" s="6" t="str">
        <f>IF(_xlfn.IFNA(VLOOKUP(Q259,buff!$K:$L,2,FALSE),"")=0,"",_xlfn.IFNA(VLOOKUP(Q259,buff!$K:$L,2,FALSE),""))</f>
        <v/>
      </c>
      <c r="W259" s="6" t="str">
        <f>IF(_xlfn.IFNA(VLOOKUP(R259,buff!$K:$L,2,FALSE),"")=0,"",_xlfn.IFNA(VLOOKUP(R259,buff!$K:$L,2,FALSE),""))</f>
        <v/>
      </c>
      <c r="X259" s="6" t="str">
        <f>IF(_xlfn.IFNA(VLOOKUP(S259,buff!$K:$L,2,FALSE),"")=0,"",_xlfn.IFNA(VLOOKUP(S259,buff!$K:$L,2,FALSE),""))</f>
        <v/>
      </c>
      <c r="Y259" t="str">
        <f>VLOOKUP($O259,buff!$BN:$CA,buff!BV$1,FALSE)</f>
        <v>命中率+9</v>
      </c>
      <c r="Z259" t="str">
        <f>VLOOKUP($O259,buff!$BN:$CA,buff!BZ$1,FALSE)</f>
        <v>暴击率+9</v>
      </c>
    </row>
    <row r="260" spans="1:26" x14ac:dyDescent="0.15">
      <c r="A260" s="8" t="str">
        <f t="shared" si="35"/>
        <v>被动技能13等级15</v>
      </c>
      <c r="B260" s="8">
        <f t="shared" si="40"/>
        <v>13</v>
      </c>
      <c r="C260" s="8">
        <f t="shared" si="41"/>
        <v>15</v>
      </c>
      <c r="E260" s="8">
        <f t="shared" si="36"/>
        <v>100255</v>
      </c>
      <c r="F260" t="str">
        <f t="shared" si="37"/>
        <v>冷静</v>
      </c>
      <c r="G260">
        <v>100255</v>
      </c>
      <c r="H260" s="20" t="str">
        <f t="shared" si="34"/>
        <v>冷静</v>
      </c>
      <c r="I260" s="4" t="str">
        <f t="shared" si="38"/>
        <v>自身命中率+10,暴击率+9</v>
      </c>
      <c r="J260" t="s">
        <v>154</v>
      </c>
      <c r="K260" s="10" t="str">
        <f t="shared" si="43"/>
        <v>200255:100:1:0</v>
      </c>
      <c r="L260" s="10">
        <f t="shared" si="39"/>
        <v>15</v>
      </c>
      <c r="M260" s="10" t="s">
        <v>106</v>
      </c>
      <c r="N260" s="10" t="str">
        <f>VLOOKUP(H260,特效对应!L:M,2,FALSE)</f>
        <v>buff_13</v>
      </c>
      <c r="O260" s="4" t="str">
        <f t="shared" si="42"/>
        <v>被动冷静lv15</v>
      </c>
      <c r="P260" s="4"/>
      <c r="T260" s="6" t="str">
        <f>IF(_xlfn.IFNA(VLOOKUP(O260,buff!$K:$L,2,FALSE),"")=0,"",_xlfn.IFNA(VLOOKUP(O260,buff!$K:$L,2,FALSE),""))</f>
        <v>200255:100:1:0</v>
      </c>
      <c r="U260" s="6" t="str">
        <f>IF(_xlfn.IFNA(VLOOKUP(P260,buff!$K:$L,2,FALSE),"")=0,"",_xlfn.IFNA(VLOOKUP(P260,buff!$K:$L,2,FALSE),""))</f>
        <v/>
      </c>
      <c r="V260" s="6" t="str">
        <f>IF(_xlfn.IFNA(VLOOKUP(Q260,buff!$K:$L,2,FALSE),"")=0,"",_xlfn.IFNA(VLOOKUP(Q260,buff!$K:$L,2,FALSE),""))</f>
        <v/>
      </c>
      <c r="W260" s="6" t="str">
        <f>IF(_xlfn.IFNA(VLOOKUP(R260,buff!$K:$L,2,FALSE),"")=0,"",_xlfn.IFNA(VLOOKUP(R260,buff!$K:$L,2,FALSE),""))</f>
        <v/>
      </c>
      <c r="X260" s="6" t="str">
        <f>IF(_xlfn.IFNA(VLOOKUP(S260,buff!$K:$L,2,FALSE),"")=0,"",_xlfn.IFNA(VLOOKUP(S260,buff!$K:$L,2,FALSE),""))</f>
        <v/>
      </c>
      <c r="Y260" t="str">
        <f>VLOOKUP($O260,buff!$BN:$CA,buff!BV$1,FALSE)</f>
        <v>命中率+10</v>
      </c>
      <c r="Z260" t="str">
        <f>VLOOKUP($O260,buff!$BN:$CA,buff!BZ$1,FALSE)</f>
        <v>暴击率+9</v>
      </c>
    </row>
    <row r="261" spans="1:26" x14ac:dyDescent="0.15">
      <c r="A261" s="8" t="str">
        <f t="shared" si="35"/>
        <v>被动技能13等级16</v>
      </c>
      <c r="B261" s="8">
        <f t="shared" si="40"/>
        <v>13</v>
      </c>
      <c r="C261" s="8">
        <f t="shared" si="41"/>
        <v>16</v>
      </c>
      <c r="E261" s="8">
        <f t="shared" si="36"/>
        <v>100256</v>
      </c>
      <c r="F261" t="str">
        <f t="shared" si="37"/>
        <v>冷静</v>
      </c>
      <c r="G261">
        <v>100256</v>
      </c>
      <c r="H261" s="20" t="str">
        <f t="shared" si="34"/>
        <v>冷静</v>
      </c>
      <c r="I261" s="4" t="str">
        <f t="shared" si="38"/>
        <v>自身命中率+10,暴击率+10</v>
      </c>
      <c r="J261" t="s">
        <v>154</v>
      </c>
      <c r="K261" s="10" t="str">
        <f t="shared" si="43"/>
        <v>200256:100:1:0</v>
      </c>
      <c r="L261" s="10">
        <f t="shared" si="39"/>
        <v>16</v>
      </c>
      <c r="M261" s="10" t="s">
        <v>106</v>
      </c>
      <c r="N261" s="10" t="str">
        <f>VLOOKUP(H261,特效对应!L:M,2,FALSE)</f>
        <v>buff_13</v>
      </c>
      <c r="O261" s="4" t="str">
        <f t="shared" si="42"/>
        <v>被动冷静lv16</v>
      </c>
      <c r="P261" s="4"/>
      <c r="T261" s="6" t="str">
        <f>IF(_xlfn.IFNA(VLOOKUP(O261,buff!$K:$L,2,FALSE),"")=0,"",_xlfn.IFNA(VLOOKUP(O261,buff!$K:$L,2,FALSE),""))</f>
        <v>200256:100:1:0</v>
      </c>
      <c r="U261" s="6" t="str">
        <f>IF(_xlfn.IFNA(VLOOKUP(P261,buff!$K:$L,2,FALSE),"")=0,"",_xlfn.IFNA(VLOOKUP(P261,buff!$K:$L,2,FALSE),""))</f>
        <v/>
      </c>
      <c r="V261" s="6" t="str">
        <f>IF(_xlfn.IFNA(VLOOKUP(Q261,buff!$K:$L,2,FALSE),"")=0,"",_xlfn.IFNA(VLOOKUP(Q261,buff!$K:$L,2,FALSE),""))</f>
        <v/>
      </c>
      <c r="W261" s="6" t="str">
        <f>IF(_xlfn.IFNA(VLOOKUP(R261,buff!$K:$L,2,FALSE),"")=0,"",_xlfn.IFNA(VLOOKUP(R261,buff!$K:$L,2,FALSE),""))</f>
        <v/>
      </c>
      <c r="X261" s="6" t="str">
        <f>IF(_xlfn.IFNA(VLOOKUP(S261,buff!$K:$L,2,FALSE),"")=0,"",_xlfn.IFNA(VLOOKUP(S261,buff!$K:$L,2,FALSE),""))</f>
        <v/>
      </c>
      <c r="Y261" t="str">
        <f>VLOOKUP($O261,buff!$BN:$CA,buff!BV$1,FALSE)</f>
        <v>命中率+10</v>
      </c>
      <c r="Z261" t="str">
        <f>VLOOKUP($O261,buff!$BN:$CA,buff!BZ$1,FALSE)</f>
        <v>暴击率+10</v>
      </c>
    </row>
    <row r="262" spans="1:26" x14ac:dyDescent="0.15">
      <c r="A262" s="8" t="str">
        <f t="shared" si="35"/>
        <v>被动技能13等级17</v>
      </c>
      <c r="B262" s="8">
        <f t="shared" si="40"/>
        <v>13</v>
      </c>
      <c r="C262" s="8">
        <f t="shared" si="41"/>
        <v>17</v>
      </c>
      <c r="E262" s="8">
        <f t="shared" si="36"/>
        <v>100257</v>
      </c>
      <c r="F262" t="str">
        <f t="shared" si="37"/>
        <v>冷静</v>
      </c>
      <c r="G262">
        <v>100257</v>
      </c>
      <c r="H262" s="20" t="str">
        <f t="shared" ref="H262:H325" si="44">VLOOKUP(B262,AG:AH,2,FALSE)</f>
        <v>冷静</v>
      </c>
      <c r="I262" s="4" t="str">
        <f t="shared" si="38"/>
        <v>自身命中率+11,暴击率+10</v>
      </c>
      <c r="J262" t="s">
        <v>154</v>
      </c>
      <c r="K262" s="10" t="str">
        <f t="shared" si="43"/>
        <v>200257:100:1:0</v>
      </c>
      <c r="L262" s="10">
        <f t="shared" si="39"/>
        <v>17</v>
      </c>
      <c r="M262" s="10" t="s">
        <v>106</v>
      </c>
      <c r="N262" s="10" t="str">
        <f>VLOOKUP(H262,特效对应!L:M,2,FALSE)</f>
        <v>buff_13</v>
      </c>
      <c r="O262" s="4" t="str">
        <f t="shared" si="42"/>
        <v>被动冷静lv17</v>
      </c>
      <c r="P262" s="4"/>
      <c r="T262" s="6" t="str">
        <f>IF(_xlfn.IFNA(VLOOKUP(O262,buff!$K:$L,2,FALSE),"")=0,"",_xlfn.IFNA(VLOOKUP(O262,buff!$K:$L,2,FALSE),""))</f>
        <v>200257:100:1:0</v>
      </c>
      <c r="U262" s="6" t="str">
        <f>IF(_xlfn.IFNA(VLOOKUP(P262,buff!$K:$L,2,FALSE),"")=0,"",_xlfn.IFNA(VLOOKUP(P262,buff!$K:$L,2,FALSE),""))</f>
        <v/>
      </c>
      <c r="V262" s="6" t="str">
        <f>IF(_xlfn.IFNA(VLOOKUP(Q262,buff!$K:$L,2,FALSE),"")=0,"",_xlfn.IFNA(VLOOKUP(Q262,buff!$K:$L,2,FALSE),""))</f>
        <v/>
      </c>
      <c r="W262" s="6" t="str">
        <f>IF(_xlfn.IFNA(VLOOKUP(R262,buff!$K:$L,2,FALSE),"")=0,"",_xlfn.IFNA(VLOOKUP(R262,buff!$K:$L,2,FALSE),""))</f>
        <v/>
      </c>
      <c r="X262" s="6" t="str">
        <f>IF(_xlfn.IFNA(VLOOKUP(S262,buff!$K:$L,2,FALSE),"")=0,"",_xlfn.IFNA(VLOOKUP(S262,buff!$K:$L,2,FALSE),""))</f>
        <v/>
      </c>
      <c r="Y262" t="str">
        <f>VLOOKUP($O262,buff!$BN:$CA,buff!BV$1,FALSE)</f>
        <v>命中率+11</v>
      </c>
      <c r="Z262" t="str">
        <f>VLOOKUP($O262,buff!$BN:$CA,buff!BZ$1,FALSE)</f>
        <v>暴击率+10</v>
      </c>
    </row>
    <row r="263" spans="1:26" x14ac:dyDescent="0.15">
      <c r="A263" s="8" t="str">
        <f t="shared" ref="A263:A326" si="45">A$4&amp;B263&amp;A$5&amp;C263</f>
        <v>被动技能13等级18</v>
      </c>
      <c r="B263" s="8">
        <f t="shared" si="40"/>
        <v>13</v>
      </c>
      <c r="C263" s="8">
        <f t="shared" si="41"/>
        <v>18</v>
      </c>
      <c r="E263" s="8">
        <f t="shared" ref="E263:E326" si="46">G263</f>
        <v>100258</v>
      </c>
      <c r="F263" t="str">
        <f t="shared" ref="F263:F326" si="47">H263</f>
        <v>冷静</v>
      </c>
      <c r="G263">
        <v>100258</v>
      </c>
      <c r="H263" s="20" t="str">
        <f t="shared" si="44"/>
        <v>冷静</v>
      </c>
      <c r="I263" s="4" t="str">
        <f t="shared" ref="I263:I326" si="48">"自身"&amp;Y263&amp;IF(Z263="","",","&amp;Z263)</f>
        <v>自身命中率+11,暴击率+11</v>
      </c>
      <c r="J263" t="s">
        <v>154</v>
      </c>
      <c r="K263" s="10" t="str">
        <f t="shared" si="43"/>
        <v>200258:100:1:0</v>
      </c>
      <c r="L263" s="10">
        <f t="shared" ref="L263:L326" si="49">C263</f>
        <v>18</v>
      </c>
      <c r="M263" s="10" t="s">
        <v>106</v>
      </c>
      <c r="N263" s="10" t="str">
        <f>VLOOKUP(H263,特效对应!L:M,2,FALSE)</f>
        <v>buff_13</v>
      </c>
      <c r="O263" s="4" t="str">
        <f t="shared" si="42"/>
        <v>被动冷静lv18</v>
      </c>
      <c r="P263" s="4"/>
      <c r="T263" s="6" t="str">
        <f>IF(_xlfn.IFNA(VLOOKUP(O263,buff!$K:$L,2,FALSE),"")=0,"",_xlfn.IFNA(VLOOKUP(O263,buff!$K:$L,2,FALSE),""))</f>
        <v>200258:100:1:0</v>
      </c>
      <c r="U263" s="6" t="str">
        <f>IF(_xlfn.IFNA(VLOOKUP(P263,buff!$K:$L,2,FALSE),"")=0,"",_xlfn.IFNA(VLOOKUP(P263,buff!$K:$L,2,FALSE),""))</f>
        <v/>
      </c>
      <c r="V263" s="6" t="str">
        <f>IF(_xlfn.IFNA(VLOOKUP(Q263,buff!$K:$L,2,FALSE),"")=0,"",_xlfn.IFNA(VLOOKUP(Q263,buff!$K:$L,2,FALSE),""))</f>
        <v/>
      </c>
      <c r="W263" s="6" t="str">
        <f>IF(_xlfn.IFNA(VLOOKUP(R263,buff!$K:$L,2,FALSE),"")=0,"",_xlfn.IFNA(VLOOKUP(R263,buff!$K:$L,2,FALSE),""))</f>
        <v/>
      </c>
      <c r="X263" s="6" t="str">
        <f>IF(_xlfn.IFNA(VLOOKUP(S263,buff!$K:$L,2,FALSE),"")=0,"",_xlfn.IFNA(VLOOKUP(S263,buff!$K:$L,2,FALSE),""))</f>
        <v/>
      </c>
      <c r="Y263" t="str">
        <f>VLOOKUP($O263,buff!$BN:$CA,buff!BV$1,FALSE)</f>
        <v>命中率+11</v>
      </c>
      <c r="Z263" t="str">
        <f>VLOOKUP($O263,buff!$BN:$CA,buff!BZ$1,FALSE)</f>
        <v>暴击率+11</v>
      </c>
    </row>
    <row r="264" spans="1:26" x14ac:dyDescent="0.15">
      <c r="A264" s="8" t="str">
        <f t="shared" si="45"/>
        <v>被动技能13等级19</v>
      </c>
      <c r="B264" s="8">
        <f t="shared" ref="B264:B327" si="50">IF(C264=1,B263+1,B263)</f>
        <v>13</v>
      </c>
      <c r="C264" s="8">
        <f t="shared" si="41"/>
        <v>19</v>
      </c>
      <c r="E264" s="8">
        <f t="shared" si="46"/>
        <v>100259</v>
      </c>
      <c r="F264" t="str">
        <f t="shared" si="47"/>
        <v>冷静</v>
      </c>
      <c r="G264">
        <v>100259</v>
      </c>
      <c r="H264" s="20" t="str">
        <f t="shared" si="44"/>
        <v>冷静</v>
      </c>
      <c r="I264" s="4" t="str">
        <f t="shared" si="48"/>
        <v>自身命中率+12,暴击率+11</v>
      </c>
      <c r="J264" t="s">
        <v>154</v>
      </c>
      <c r="K264" s="10" t="str">
        <f t="shared" si="43"/>
        <v>200259:100:1:0</v>
      </c>
      <c r="L264" s="10">
        <f t="shared" si="49"/>
        <v>19</v>
      </c>
      <c r="M264" s="10" t="s">
        <v>106</v>
      </c>
      <c r="N264" s="10" t="str">
        <f>VLOOKUP(H264,特效对应!L:M,2,FALSE)</f>
        <v>buff_13</v>
      </c>
      <c r="O264" s="4" t="str">
        <f t="shared" si="42"/>
        <v>被动冷静lv19</v>
      </c>
      <c r="P264" s="4"/>
      <c r="T264" s="6" t="str">
        <f>IF(_xlfn.IFNA(VLOOKUP(O264,buff!$K:$L,2,FALSE),"")=0,"",_xlfn.IFNA(VLOOKUP(O264,buff!$K:$L,2,FALSE),""))</f>
        <v>200259:100:1:0</v>
      </c>
      <c r="U264" s="6" t="str">
        <f>IF(_xlfn.IFNA(VLOOKUP(P264,buff!$K:$L,2,FALSE),"")=0,"",_xlfn.IFNA(VLOOKUP(P264,buff!$K:$L,2,FALSE),""))</f>
        <v/>
      </c>
      <c r="V264" s="6" t="str">
        <f>IF(_xlfn.IFNA(VLOOKUP(Q264,buff!$K:$L,2,FALSE),"")=0,"",_xlfn.IFNA(VLOOKUP(Q264,buff!$K:$L,2,FALSE),""))</f>
        <v/>
      </c>
      <c r="W264" s="6" t="str">
        <f>IF(_xlfn.IFNA(VLOOKUP(R264,buff!$K:$L,2,FALSE),"")=0,"",_xlfn.IFNA(VLOOKUP(R264,buff!$K:$L,2,FALSE),""))</f>
        <v/>
      </c>
      <c r="X264" s="6" t="str">
        <f>IF(_xlfn.IFNA(VLOOKUP(S264,buff!$K:$L,2,FALSE),"")=0,"",_xlfn.IFNA(VLOOKUP(S264,buff!$K:$L,2,FALSE),""))</f>
        <v/>
      </c>
      <c r="Y264" t="str">
        <f>VLOOKUP($O264,buff!$BN:$CA,buff!BV$1,FALSE)</f>
        <v>命中率+12</v>
      </c>
      <c r="Z264" t="str">
        <f>VLOOKUP($O264,buff!$BN:$CA,buff!BZ$1,FALSE)</f>
        <v>暴击率+11</v>
      </c>
    </row>
    <row r="265" spans="1:26" x14ac:dyDescent="0.15">
      <c r="A265" s="8" t="str">
        <f t="shared" si="45"/>
        <v>被动技能13等级20</v>
      </c>
      <c r="B265" s="8">
        <f t="shared" si="50"/>
        <v>13</v>
      </c>
      <c r="C265" s="8">
        <f t="shared" si="41"/>
        <v>20</v>
      </c>
      <c r="E265" s="8">
        <f t="shared" si="46"/>
        <v>100260</v>
      </c>
      <c r="F265" t="str">
        <f t="shared" si="47"/>
        <v>冷静</v>
      </c>
      <c r="G265">
        <v>100260</v>
      </c>
      <c r="H265" s="20" t="str">
        <f t="shared" si="44"/>
        <v>冷静</v>
      </c>
      <c r="I265" s="4" t="str">
        <f t="shared" si="48"/>
        <v>自身命中率+12,暴击率+12</v>
      </c>
      <c r="J265" t="s">
        <v>154</v>
      </c>
      <c r="K265" s="10" t="str">
        <f t="shared" si="43"/>
        <v>200260:100:1:0</v>
      </c>
      <c r="L265" s="10">
        <f t="shared" si="49"/>
        <v>20</v>
      </c>
      <c r="M265" s="10" t="s">
        <v>106</v>
      </c>
      <c r="N265" s="10" t="str">
        <f>VLOOKUP(H265,特效对应!L:M,2,FALSE)</f>
        <v>buff_13</v>
      </c>
      <c r="O265" s="4" t="str">
        <f t="shared" si="42"/>
        <v>被动冷静lv20</v>
      </c>
      <c r="P265" s="4"/>
      <c r="T265" s="6" t="str">
        <f>IF(_xlfn.IFNA(VLOOKUP(O265,buff!$K:$L,2,FALSE),"")=0,"",_xlfn.IFNA(VLOOKUP(O265,buff!$K:$L,2,FALSE),""))</f>
        <v>200260:100:1:0</v>
      </c>
      <c r="U265" s="6" t="str">
        <f>IF(_xlfn.IFNA(VLOOKUP(P265,buff!$K:$L,2,FALSE),"")=0,"",_xlfn.IFNA(VLOOKUP(P265,buff!$K:$L,2,FALSE),""))</f>
        <v/>
      </c>
      <c r="V265" s="6" t="str">
        <f>IF(_xlfn.IFNA(VLOOKUP(Q265,buff!$K:$L,2,FALSE),"")=0,"",_xlfn.IFNA(VLOOKUP(Q265,buff!$K:$L,2,FALSE),""))</f>
        <v/>
      </c>
      <c r="W265" s="6" t="str">
        <f>IF(_xlfn.IFNA(VLOOKUP(R265,buff!$K:$L,2,FALSE),"")=0,"",_xlfn.IFNA(VLOOKUP(R265,buff!$K:$L,2,FALSE),""))</f>
        <v/>
      </c>
      <c r="X265" s="6" t="str">
        <f>IF(_xlfn.IFNA(VLOOKUP(S265,buff!$K:$L,2,FALSE),"")=0,"",_xlfn.IFNA(VLOOKUP(S265,buff!$K:$L,2,FALSE),""))</f>
        <v/>
      </c>
      <c r="Y265" t="str">
        <f>VLOOKUP($O265,buff!$BN:$CA,buff!BV$1,FALSE)</f>
        <v>命中率+12</v>
      </c>
      <c r="Z265" t="str">
        <f>VLOOKUP($O265,buff!$BN:$CA,buff!BZ$1,FALSE)</f>
        <v>暴击率+12</v>
      </c>
    </row>
    <row r="266" spans="1:26" x14ac:dyDescent="0.15">
      <c r="A266" s="8" t="str">
        <f t="shared" si="45"/>
        <v>被动技能14等级1</v>
      </c>
      <c r="B266" s="8">
        <f t="shared" si="50"/>
        <v>14</v>
      </c>
      <c r="C266" s="8">
        <f t="shared" si="41"/>
        <v>1</v>
      </c>
      <c r="E266" s="8">
        <f t="shared" si="46"/>
        <v>100261</v>
      </c>
      <c r="F266" t="str">
        <f t="shared" si="47"/>
        <v>精准</v>
      </c>
      <c r="G266">
        <v>100261</v>
      </c>
      <c r="H266" s="20" t="str">
        <f t="shared" si="44"/>
        <v>精准</v>
      </c>
      <c r="I266" s="4" t="str">
        <f t="shared" si="48"/>
        <v>自身命中率+3,破甲率+2</v>
      </c>
      <c r="J266" t="s">
        <v>154</v>
      </c>
      <c r="K266" s="10" t="str">
        <f t="shared" si="43"/>
        <v>200261:100:1:0</v>
      </c>
      <c r="L266" s="10">
        <f t="shared" si="49"/>
        <v>1</v>
      </c>
      <c r="M266" s="10" t="s">
        <v>106</v>
      </c>
      <c r="N266" s="10" t="str">
        <f>VLOOKUP(H266,特效对应!L:M,2,FALSE)</f>
        <v>buff_14</v>
      </c>
      <c r="O266" s="4" t="str">
        <f t="shared" si="42"/>
        <v>被动精准lv1</v>
      </c>
      <c r="P266" s="4"/>
      <c r="T266" s="6" t="str">
        <f>IF(_xlfn.IFNA(VLOOKUP(O266,buff!$K:$L,2,FALSE),"")=0,"",_xlfn.IFNA(VLOOKUP(O266,buff!$K:$L,2,FALSE),""))</f>
        <v>200261:100:1:0</v>
      </c>
      <c r="U266" s="6" t="str">
        <f>IF(_xlfn.IFNA(VLOOKUP(P266,buff!$K:$L,2,FALSE),"")=0,"",_xlfn.IFNA(VLOOKUP(P266,buff!$K:$L,2,FALSE),""))</f>
        <v/>
      </c>
      <c r="V266" s="6" t="str">
        <f>IF(_xlfn.IFNA(VLOOKUP(Q266,buff!$K:$L,2,FALSE),"")=0,"",_xlfn.IFNA(VLOOKUP(Q266,buff!$K:$L,2,FALSE),""))</f>
        <v/>
      </c>
      <c r="W266" s="6" t="str">
        <f>IF(_xlfn.IFNA(VLOOKUP(R266,buff!$K:$L,2,FALSE),"")=0,"",_xlfn.IFNA(VLOOKUP(R266,buff!$K:$L,2,FALSE),""))</f>
        <v/>
      </c>
      <c r="X266" s="6" t="str">
        <f>IF(_xlfn.IFNA(VLOOKUP(S266,buff!$K:$L,2,FALSE),"")=0,"",_xlfn.IFNA(VLOOKUP(S266,buff!$K:$L,2,FALSE),""))</f>
        <v/>
      </c>
      <c r="Y266" t="str">
        <f>VLOOKUP($O266,buff!$BN:$CA,buff!BV$1,FALSE)</f>
        <v>命中率+3</v>
      </c>
      <c r="Z266" t="str">
        <f>VLOOKUP($O266,buff!$BN:$CA,buff!BZ$1,FALSE)</f>
        <v>破甲率+2</v>
      </c>
    </row>
    <row r="267" spans="1:26" x14ac:dyDescent="0.15">
      <c r="A267" s="8" t="str">
        <f t="shared" si="45"/>
        <v>被动技能14等级2</v>
      </c>
      <c r="B267" s="8">
        <f t="shared" si="50"/>
        <v>14</v>
      </c>
      <c r="C267" s="8">
        <f t="shared" si="41"/>
        <v>2</v>
      </c>
      <c r="E267" s="8">
        <f t="shared" si="46"/>
        <v>100262</v>
      </c>
      <c r="F267" t="str">
        <f t="shared" si="47"/>
        <v>精准</v>
      </c>
      <c r="G267">
        <v>100262</v>
      </c>
      <c r="H267" s="20" t="str">
        <f t="shared" si="44"/>
        <v>精准</v>
      </c>
      <c r="I267" s="4" t="str">
        <f t="shared" si="48"/>
        <v>自身命中率+3,破甲率+3</v>
      </c>
      <c r="J267" t="s">
        <v>154</v>
      </c>
      <c r="K267" s="10" t="str">
        <f t="shared" si="43"/>
        <v>200262:100:1:0</v>
      </c>
      <c r="L267" s="10">
        <f t="shared" si="49"/>
        <v>2</v>
      </c>
      <c r="M267" s="10" t="s">
        <v>106</v>
      </c>
      <c r="N267" s="10" t="str">
        <f>VLOOKUP(H267,特效对应!L:M,2,FALSE)</f>
        <v>buff_14</v>
      </c>
      <c r="O267" s="4" t="str">
        <f t="shared" si="42"/>
        <v>被动精准lv2</v>
      </c>
      <c r="P267" s="4"/>
      <c r="T267" s="6" t="str">
        <f>IF(_xlfn.IFNA(VLOOKUP(O267,buff!$K:$L,2,FALSE),"")=0,"",_xlfn.IFNA(VLOOKUP(O267,buff!$K:$L,2,FALSE),""))</f>
        <v>200262:100:1:0</v>
      </c>
      <c r="U267" s="6" t="str">
        <f>IF(_xlfn.IFNA(VLOOKUP(P267,buff!$K:$L,2,FALSE),"")=0,"",_xlfn.IFNA(VLOOKUP(P267,buff!$K:$L,2,FALSE),""))</f>
        <v/>
      </c>
      <c r="V267" s="6" t="str">
        <f>IF(_xlfn.IFNA(VLOOKUP(Q267,buff!$K:$L,2,FALSE),"")=0,"",_xlfn.IFNA(VLOOKUP(Q267,buff!$K:$L,2,FALSE),""))</f>
        <v/>
      </c>
      <c r="W267" s="6" t="str">
        <f>IF(_xlfn.IFNA(VLOOKUP(R267,buff!$K:$L,2,FALSE),"")=0,"",_xlfn.IFNA(VLOOKUP(R267,buff!$K:$L,2,FALSE),""))</f>
        <v/>
      </c>
      <c r="X267" s="6" t="str">
        <f>IF(_xlfn.IFNA(VLOOKUP(S267,buff!$K:$L,2,FALSE),"")=0,"",_xlfn.IFNA(VLOOKUP(S267,buff!$K:$L,2,FALSE),""))</f>
        <v/>
      </c>
      <c r="Y267" t="str">
        <f>VLOOKUP($O267,buff!$BN:$CA,buff!BV$1,FALSE)</f>
        <v>命中率+3</v>
      </c>
      <c r="Z267" t="str">
        <f>VLOOKUP($O267,buff!$BN:$CA,buff!BZ$1,FALSE)</f>
        <v>破甲率+3</v>
      </c>
    </row>
    <row r="268" spans="1:26" x14ac:dyDescent="0.15">
      <c r="A268" s="8" t="str">
        <f t="shared" si="45"/>
        <v>被动技能14等级3</v>
      </c>
      <c r="B268" s="8">
        <f t="shared" si="50"/>
        <v>14</v>
      </c>
      <c r="C268" s="8">
        <f t="shared" si="41"/>
        <v>3</v>
      </c>
      <c r="E268" s="8">
        <f t="shared" si="46"/>
        <v>100263</v>
      </c>
      <c r="F268" t="str">
        <f t="shared" si="47"/>
        <v>精准</v>
      </c>
      <c r="G268">
        <v>100263</v>
      </c>
      <c r="H268" s="20" t="str">
        <f t="shared" si="44"/>
        <v>精准</v>
      </c>
      <c r="I268" s="4" t="str">
        <f t="shared" si="48"/>
        <v>自身命中率+4,破甲率+3</v>
      </c>
      <c r="J268" t="s">
        <v>154</v>
      </c>
      <c r="K268" s="10" t="str">
        <f t="shared" si="43"/>
        <v>200263:100:1:0</v>
      </c>
      <c r="L268" s="10">
        <f t="shared" si="49"/>
        <v>3</v>
      </c>
      <c r="M268" s="10" t="s">
        <v>106</v>
      </c>
      <c r="N268" s="10" t="str">
        <f>VLOOKUP(H268,特效对应!L:M,2,FALSE)</f>
        <v>buff_14</v>
      </c>
      <c r="O268" s="4" t="str">
        <f t="shared" si="42"/>
        <v>被动精准lv3</v>
      </c>
      <c r="P268" s="4"/>
      <c r="T268" s="6" t="str">
        <f>IF(_xlfn.IFNA(VLOOKUP(O268,buff!$K:$L,2,FALSE),"")=0,"",_xlfn.IFNA(VLOOKUP(O268,buff!$K:$L,2,FALSE),""))</f>
        <v>200263:100:1:0</v>
      </c>
      <c r="U268" s="6" t="str">
        <f>IF(_xlfn.IFNA(VLOOKUP(P268,buff!$K:$L,2,FALSE),"")=0,"",_xlfn.IFNA(VLOOKUP(P268,buff!$K:$L,2,FALSE),""))</f>
        <v/>
      </c>
      <c r="V268" s="6" t="str">
        <f>IF(_xlfn.IFNA(VLOOKUP(Q268,buff!$K:$L,2,FALSE),"")=0,"",_xlfn.IFNA(VLOOKUP(Q268,buff!$K:$L,2,FALSE),""))</f>
        <v/>
      </c>
      <c r="W268" s="6" t="str">
        <f>IF(_xlfn.IFNA(VLOOKUP(R268,buff!$K:$L,2,FALSE),"")=0,"",_xlfn.IFNA(VLOOKUP(R268,buff!$K:$L,2,FALSE),""))</f>
        <v/>
      </c>
      <c r="X268" s="6" t="str">
        <f>IF(_xlfn.IFNA(VLOOKUP(S268,buff!$K:$L,2,FALSE),"")=0,"",_xlfn.IFNA(VLOOKUP(S268,buff!$K:$L,2,FALSE),""))</f>
        <v/>
      </c>
      <c r="Y268" t="str">
        <f>VLOOKUP($O268,buff!$BN:$CA,buff!BV$1,FALSE)</f>
        <v>命中率+4</v>
      </c>
      <c r="Z268" t="str">
        <f>VLOOKUP($O268,buff!$BN:$CA,buff!BZ$1,FALSE)</f>
        <v>破甲率+3</v>
      </c>
    </row>
    <row r="269" spans="1:26" x14ac:dyDescent="0.15">
      <c r="A269" s="8" t="str">
        <f t="shared" si="45"/>
        <v>被动技能14等级4</v>
      </c>
      <c r="B269" s="8">
        <f t="shared" si="50"/>
        <v>14</v>
      </c>
      <c r="C269" s="8">
        <f t="shared" si="41"/>
        <v>4</v>
      </c>
      <c r="E269" s="8">
        <f t="shared" si="46"/>
        <v>100264</v>
      </c>
      <c r="F269" t="str">
        <f t="shared" si="47"/>
        <v>精准</v>
      </c>
      <c r="G269">
        <v>100264</v>
      </c>
      <c r="H269" s="20" t="str">
        <f t="shared" si="44"/>
        <v>精准</v>
      </c>
      <c r="I269" s="4" t="str">
        <f t="shared" si="48"/>
        <v>自身命中率+4,破甲率+4</v>
      </c>
      <c r="J269" t="s">
        <v>154</v>
      </c>
      <c r="K269" s="10" t="str">
        <f t="shared" si="43"/>
        <v>200264:100:1:0</v>
      </c>
      <c r="L269" s="10">
        <f t="shared" si="49"/>
        <v>4</v>
      </c>
      <c r="M269" s="10" t="s">
        <v>106</v>
      </c>
      <c r="N269" s="10" t="str">
        <f>VLOOKUP(H269,特效对应!L:M,2,FALSE)</f>
        <v>buff_14</v>
      </c>
      <c r="O269" s="4" t="str">
        <f t="shared" si="42"/>
        <v>被动精准lv4</v>
      </c>
      <c r="P269" s="4"/>
      <c r="T269" s="6" t="str">
        <f>IF(_xlfn.IFNA(VLOOKUP(O269,buff!$K:$L,2,FALSE),"")=0,"",_xlfn.IFNA(VLOOKUP(O269,buff!$K:$L,2,FALSE),""))</f>
        <v>200264:100:1:0</v>
      </c>
      <c r="U269" s="6" t="str">
        <f>IF(_xlfn.IFNA(VLOOKUP(P269,buff!$K:$L,2,FALSE),"")=0,"",_xlfn.IFNA(VLOOKUP(P269,buff!$K:$L,2,FALSE),""))</f>
        <v/>
      </c>
      <c r="V269" s="6" t="str">
        <f>IF(_xlfn.IFNA(VLOOKUP(Q269,buff!$K:$L,2,FALSE),"")=0,"",_xlfn.IFNA(VLOOKUP(Q269,buff!$K:$L,2,FALSE),""))</f>
        <v/>
      </c>
      <c r="W269" s="6" t="str">
        <f>IF(_xlfn.IFNA(VLOOKUP(R269,buff!$K:$L,2,FALSE),"")=0,"",_xlfn.IFNA(VLOOKUP(R269,buff!$K:$L,2,FALSE),""))</f>
        <v/>
      </c>
      <c r="X269" s="6" t="str">
        <f>IF(_xlfn.IFNA(VLOOKUP(S269,buff!$K:$L,2,FALSE),"")=0,"",_xlfn.IFNA(VLOOKUP(S269,buff!$K:$L,2,FALSE),""))</f>
        <v/>
      </c>
      <c r="Y269" t="str">
        <f>VLOOKUP($O269,buff!$BN:$CA,buff!BV$1,FALSE)</f>
        <v>命中率+4</v>
      </c>
      <c r="Z269" t="str">
        <f>VLOOKUP($O269,buff!$BN:$CA,buff!BZ$1,FALSE)</f>
        <v>破甲率+4</v>
      </c>
    </row>
    <row r="270" spans="1:26" x14ac:dyDescent="0.15">
      <c r="A270" s="8" t="str">
        <f t="shared" si="45"/>
        <v>被动技能14等级5</v>
      </c>
      <c r="B270" s="8">
        <f t="shared" si="50"/>
        <v>14</v>
      </c>
      <c r="C270" s="8">
        <f t="shared" si="41"/>
        <v>5</v>
      </c>
      <c r="E270" s="8">
        <f t="shared" si="46"/>
        <v>100265</v>
      </c>
      <c r="F270" t="str">
        <f t="shared" si="47"/>
        <v>精准</v>
      </c>
      <c r="G270">
        <v>100265</v>
      </c>
      <c r="H270" s="20" t="str">
        <f t="shared" si="44"/>
        <v>精准</v>
      </c>
      <c r="I270" s="4" t="str">
        <f t="shared" si="48"/>
        <v>自身命中率+5,破甲率+4</v>
      </c>
      <c r="J270" t="s">
        <v>154</v>
      </c>
      <c r="K270" s="10" t="str">
        <f t="shared" si="43"/>
        <v>200265:100:1:0</v>
      </c>
      <c r="L270" s="10">
        <f t="shared" si="49"/>
        <v>5</v>
      </c>
      <c r="M270" s="10" t="s">
        <v>106</v>
      </c>
      <c r="N270" s="10" t="str">
        <f>VLOOKUP(H270,特效对应!L:M,2,FALSE)</f>
        <v>buff_14</v>
      </c>
      <c r="O270" s="4" t="str">
        <f t="shared" si="42"/>
        <v>被动精准lv5</v>
      </c>
      <c r="P270" s="4"/>
      <c r="T270" s="6" t="str">
        <f>IF(_xlfn.IFNA(VLOOKUP(O270,buff!$K:$L,2,FALSE),"")=0,"",_xlfn.IFNA(VLOOKUP(O270,buff!$K:$L,2,FALSE),""))</f>
        <v>200265:100:1:0</v>
      </c>
      <c r="U270" s="6" t="str">
        <f>IF(_xlfn.IFNA(VLOOKUP(P270,buff!$K:$L,2,FALSE),"")=0,"",_xlfn.IFNA(VLOOKUP(P270,buff!$K:$L,2,FALSE),""))</f>
        <v/>
      </c>
      <c r="V270" s="6" t="str">
        <f>IF(_xlfn.IFNA(VLOOKUP(Q270,buff!$K:$L,2,FALSE),"")=0,"",_xlfn.IFNA(VLOOKUP(Q270,buff!$K:$L,2,FALSE),""))</f>
        <v/>
      </c>
      <c r="W270" s="6" t="str">
        <f>IF(_xlfn.IFNA(VLOOKUP(R270,buff!$K:$L,2,FALSE),"")=0,"",_xlfn.IFNA(VLOOKUP(R270,buff!$K:$L,2,FALSE),""))</f>
        <v/>
      </c>
      <c r="X270" s="6" t="str">
        <f>IF(_xlfn.IFNA(VLOOKUP(S270,buff!$K:$L,2,FALSE),"")=0,"",_xlfn.IFNA(VLOOKUP(S270,buff!$K:$L,2,FALSE),""))</f>
        <v/>
      </c>
      <c r="Y270" t="str">
        <f>VLOOKUP($O270,buff!$BN:$CA,buff!BV$1,FALSE)</f>
        <v>命中率+5</v>
      </c>
      <c r="Z270" t="str">
        <f>VLOOKUP($O270,buff!$BN:$CA,buff!BZ$1,FALSE)</f>
        <v>破甲率+4</v>
      </c>
    </row>
    <row r="271" spans="1:26" x14ac:dyDescent="0.15">
      <c r="A271" s="8" t="str">
        <f t="shared" si="45"/>
        <v>被动技能14等级6</v>
      </c>
      <c r="B271" s="8">
        <f t="shared" si="50"/>
        <v>14</v>
      </c>
      <c r="C271" s="8">
        <f t="shared" si="41"/>
        <v>6</v>
      </c>
      <c r="E271" s="8">
        <f t="shared" si="46"/>
        <v>100266</v>
      </c>
      <c r="F271" t="str">
        <f t="shared" si="47"/>
        <v>精准</v>
      </c>
      <c r="G271">
        <v>100266</v>
      </c>
      <c r="H271" s="20" t="str">
        <f t="shared" si="44"/>
        <v>精准</v>
      </c>
      <c r="I271" s="4" t="str">
        <f t="shared" si="48"/>
        <v>自身命中率+5,破甲率+5</v>
      </c>
      <c r="J271" t="s">
        <v>154</v>
      </c>
      <c r="K271" s="10" t="str">
        <f t="shared" si="43"/>
        <v>200266:100:1:0</v>
      </c>
      <c r="L271" s="10">
        <f t="shared" si="49"/>
        <v>6</v>
      </c>
      <c r="M271" s="10" t="s">
        <v>106</v>
      </c>
      <c r="N271" s="10" t="str">
        <f>VLOOKUP(H271,特效对应!L:M,2,FALSE)</f>
        <v>buff_14</v>
      </c>
      <c r="O271" s="4" t="str">
        <f t="shared" si="42"/>
        <v>被动精准lv6</v>
      </c>
      <c r="P271" s="4"/>
      <c r="T271" s="6" t="str">
        <f>IF(_xlfn.IFNA(VLOOKUP(O271,buff!$K:$L,2,FALSE),"")=0,"",_xlfn.IFNA(VLOOKUP(O271,buff!$K:$L,2,FALSE),""))</f>
        <v>200266:100:1:0</v>
      </c>
      <c r="U271" s="6" t="str">
        <f>IF(_xlfn.IFNA(VLOOKUP(P271,buff!$K:$L,2,FALSE),"")=0,"",_xlfn.IFNA(VLOOKUP(P271,buff!$K:$L,2,FALSE),""))</f>
        <v/>
      </c>
      <c r="V271" s="6" t="str">
        <f>IF(_xlfn.IFNA(VLOOKUP(Q271,buff!$K:$L,2,FALSE),"")=0,"",_xlfn.IFNA(VLOOKUP(Q271,buff!$K:$L,2,FALSE),""))</f>
        <v/>
      </c>
      <c r="W271" s="6" t="str">
        <f>IF(_xlfn.IFNA(VLOOKUP(R271,buff!$K:$L,2,FALSE),"")=0,"",_xlfn.IFNA(VLOOKUP(R271,buff!$K:$L,2,FALSE),""))</f>
        <v/>
      </c>
      <c r="X271" s="6" t="str">
        <f>IF(_xlfn.IFNA(VLOOKUP(S271,buff!$K:$L,2,FALSE),"")=0,"",_xlfn.IFNA(VLOOKUP(S271,buff!$K:$L,2,FALSE),""))</f>
        <v/>
      </c>
      <c r="Y271" t="str">
        <f>VLOOKUP($O271,buff!$BN:$CA,buff!BV$1,FALSE)</f>
        <v>命中率+5</v>
      </c>
      <c r="Z271" t="str">
        <f>VLOOKUP($O271,buff!$BN:$CA,buff!BZ$1,FALSE)</f>
        <v>破甲率+5</v>
      </c>
    </row>
    <row r="272" spans="1:26" x14ac:dyDescent="0.15">
      <c r="A272" s="8" t="str">
        <f t="shared" si="45"/>
        <v>被动技能14等级7</v>
      </c>
      <c r="B272" s="8">
        <f t="shared" si="50"/>
        <v>14</v>
      </c>
      <c r="C272" s="8">
        <f t="shared" si="41"/>
        <v>7</v>
      </c>
      <c r="E272" s="8">
        <f t="shared" si="46"/>
        <v>100267</v>
      </c>
      <c r="F272" t="str">
        <f t="shared" si="47"/>
        <v>精准</v>
      </c>
      <c r="G272">
        <v>100267</v>
      </c>
      <c r="H272" s="20" t="str">
        <f t="shared" si="44"/>
        <v>精准</v>
      </c>
      <c r="I272" s="4" t="str">
        <f t="shared" si="48"/>
        <v>自身命中率+6,破甲率+5</v>
      </c>
      <c r="J272" t="s">
        <v>154</v>
      </c>
      <c r="K272" s="10" t="str">
        <f t="shared" si="43"/>
        <v>200267:100:1:0</v>
      </c>
      <c r="L272" s="10">
        <f t="shared" si="49"/>
        <v>7</v>
      </c>
      <c r="M272" s="10" t="s">
        <v>106</v>
      </c>
      <c r="N272" s="10" t="str">
        <f>VLOOKUP(H272,特效对应!L:M,2,FALSE)</f>
        <v>buff_14</v>
      </c>
      <c r="O272" s="4" t="str">
        <f t="shared" si="42"/>
        <v>被动精准lv7</v>
      </c>
      <c r="P272" s="4"/>
      <c r="T272" s="6" t="str">
        <f>IF(_xlfn.IFNA(VLOOKUP(O272,buff!$K:$L,2,FALSE),"")=0,"",_xlfn.IFNA(VLOOKUP(O272,buff!$K:$L,2,FALSE),""))</f>
        <v>200267:100:1:0</v>
      </c>
      <c r="U272" s="6" t="str">
        <f>IF(_xlfn.IFNA(VLOOKUP(P272,buff!$K:$L,2,FALSE),"")=0,"",_xlfn.IFNA(VLOOKUP(P272,buff!$K:$L,2,FALSE),""))</f>
        <v/>
      </c>
      <c r="V272" s="6" t="str">
        <f>IF(_xlfn.IFNA(VLOOKUP(Q272,buff!$K:$L,2,FALSE),"")=0,"",_xlfn.IFNA(VLOOKUP(Q272,buff!$K:$L,2,FALSE),""))</f>
        <v/>
      </c>
      <c r="W272" s="6" t="str">
        <f>IF(_xlfn.IFNA(VLOOKUP(R272,buff!$K:$L,2,FALSE),"")=0,"",_xlfn.IFNA(VLOOKUP(R272,buff!$K:$L,2,FALSE),""))</f>
        <v/>
      </c>
      <c r="X272" s="6" t="str">
        <f>IF(_xlfn.IFNA(VLOOKUP(S272,buff!$K:$L,2,FALSE),"")=0,"",_xlfn.IFNA(VLOOKUP(S272,buff!$K:$L,2,FALSE),""))</f>
        <v/>
      </c>
      <c r="Y272" t="str">
        <f>VLOOKUP($O272,buff!$BN:$CA,buff!BV$1,FALSE)</f>
        <v>命中率+6</v>
      </c>
      <c r="Z272" t="str">
        <f>VLOOKUP($O272,buff!$BN:$CA,buff!BZ$1,FALSE)</f>
        <v>破甲率+5</v>
      </c>
    </row>
    <row r="273" spans="1:26" x14ac:dyDescent="0.15">
      <c r="A273" s="8" t="str">
        <f t="shared" si="45"/>
        <v>被动技能14等级8</v>
      </c>
      <c r="B273" s="8">
        <f t="shared" si="50"/>
        <v>14</v>
      </c>
      <c r="C273" s="8">
        <f t="shared" si="41"/>
        <v>8</v>
      </c>
      <c r="E273" s="8">
        <f t="shared" si="46"/>
        <v>100268</v>
      </c>
      <c r="F273" t="str">
        <f t="shared" si="47"/>
        <v>精准</v>
      </c>
      <c r="G273">
        <v>100268</v>
      </c>
      <c r="H273" s="20" t="str">
        <f t="shared" si="44"/>
        <v>精准</v>
      </c>
      <c r="I273" s="4" t="str">
        <f t="shared" si="48"/>
        <v>自身命中率+6,破甲率+6</v>
      </c>
      <c r="J273" t="s">
        <v>154</v>
      </c>
      <c r="K273" s="10" t="str">
        <f t="shared" si="43"/>
        <v>200268:100:1:0</v>
      </c>
      <c r="L273" s="10">
        <f t="shared" si="49"/>
        <v>8</v>
      </c>
      <c r="M273" s="10" t="s">
        <v>106</v>
      </c>
      <c r="N273" s="10" t="str">
        <f>VLOOKUP(H273,特效对应!L:M,2,FALSE)</f>
        <v>buff_14</v>
      </c>
      <c r="O273" s="4" t="str">
        <f t="shared" si="42"/>
        <v>被动精准lv8</v>
      </c>
      <c r="P273" s="4"/>
      <c r="T273" s="6" t="str">
        <f>IF(_xlfn.IFNA(VLOOKUP(O273,buff!$K:$L,2,FALSE),"")=0,"",_xlfn.IFNA(VLOOKUP(O273,buff!$K:$L,2,FALSE),""))</f>
        <v>200268:100:1:0</v>
      </c>
      <c r="U273" s="6" t="str">
        <f>IF(_xlfn.IFNA(VLOOKUP(P273,buff!$K:$L,2,FALSE),"")=0,"",_xlfn.IFNA(VLOOKUP(P273,buff!$K:$L,2,FALSE),""))</f>
        <v/>
      </c>
      <c r="V273" s="6" t="str">
        <f>IF(_xlfn.IFNA(VLOOKUP(Q273,buff!$K:$L,2,FALSE),"")=0,"",_xlfn.IFNA(VLOOKUP(Q273,buff!$K:$L,2,FALSE),""))</f>
        <v/>
      </c>
      <c r="W273" s="6" t="str">
        <f>IF(_xlfn.IFNA(VLOOKUP(R273,buff!$K:$L,2,FALSE),"")=0,"",_xlfn.IFNA(VLOOKUP(R273,buff!$K:$L,2,FALSE),""))</f>
        <v/>
      </c>
      <c r="X273" s="6" t="str">
        <f>IF(_xlfn.IFNA(VLOOKUP(S273,buff!$K:$L,2,FALSE),"")=0,"",_xlfn.IFNA(VLOOKUP(S273,buff!$K:$L,2,FALSE),""))</f>
        <v/>
      </c>
      <c r="Y273" t="str">
        <f>VLOOKUP($O273,buff!$BN:$CA,buff!BV$1,FALSE)</f>
        <v>命中率+6</v>
      </c>
      <c r="Z273" t="str">
        <f>VLOOKUP($O273,buff!$BN:$CA,buff!BZ$1,FALSE)</f>
        <v>破甲率+6</v>
      </c>
    </row>
    <row r="274" spans="1:26" x14ac:dyDescent="0.15">
      <c r="A274" s="8" t="str">
        <f t="shared" si="45"/>
        <v>被动技能14等级9</v>
      </c>
      <c r="B274" s="8">
        <f t="shared" si="50"/>
        <v>14</v>
      </c>
      <c r="C274" s="8">
        <f t="shared" si="41"/>
        <v>9</v>
      </c>
      <c r="E274" s="8">
        <f t="shared" si="46"/>
        <v>100269</v>
      </c>
      <c r="F274" t="str">
        <f t="shared" si="47"/>
        <v>精准</v>
      </c>
      <c r="G274">
        <v>100269</v>
      </c>
      <c r="H274" s="20" t="str">
        <f t="shared" si="44"/>
        <v>精准</v>
      </c>
      <c r="I274" s="4" t="str">
        <f t="shared" si="48"/>
        <v>自身命中率+7,破甲率+6</v>
      </c>
      <c r="J274" t="s">
        <v>154</v>
      </c>
      <c r="K274" s="10" t="str">
        <f t="shared" si="43"/>
        <v>200269:100:1:0</v>
      </c>
      <c r="L274" s="10">
        <f t="shared" si="49"/>
        <v>9</v>
      </c>
      <c r="M274" s="10" t="s">
        <v>106</v>
      </c>
      <c r="N274" s="10" t="str">
        <f>VLOOKUP(H274,特效对应!L:M,2,FALSE)</f>
        <v>buff_14</v>
      </c>
      <c r="O274" s="4" t="str">
        <f t="shared" si="42"/>
        <v>被动精准lv9</v>
      </c>
      <c r="P274" s="4"/>
      <c r="T274" s="6" t="str">
        <f>IF(_xlfn.IFNA(VLOOKUP(O274,buff!$K:$L,2,FALSE),"")=0,"",_xlfn.IFNA(VLOOKUP(O274,buff!$K:$L,2,FALSE),""))</f>
        <v>200269:100:1:0</v>
      </c>
      <c r="U274" s="6" t="str">
        <f>IF(_xlfn.IFNA(VLOOKUP(P274,buff!$K:$L,2,FALSE),"")=0,"",_xlfn.IFNA(VLOOKUP(P274,buff!$K:$L,2,FALSE),""))</f>
        <v/>
      </c>
      <c r="V274" s="6" t="str">
        <f>IF(_xlfn.IFNA(VLOOKUP(Q274,buff!$K:$L,2,FALSE),"")=0,"",_xlfn.IFNA(VLOOKUP(Q274,buff!$K:$L,2,FALSE),""))</f>
        <v/>
      </c>
      <c r="W274" s="6" t="str">
        <f>IF(_xlfn.IFNA(VLOOKUP(R274,buff!$K:$L,2,FALSE),"")=0,"",_xlfn.IFNA(VLOOKUP(R274,buff!$K:$L,2,FALSE),""))</f>
        <v/>
      </c>
      <c r="X274" s="6" t="str">
        <f>IF(_xlfn.IFNA(VLOOKUP(S274,buff!$K:$L,2,FALSE),"")=0,"",_xlfn.IFNA(VLOOKUP(S274,buff!$K:$L,2,FALSE),""))</f>
        <v/>
      </c>
      <c r="Y274" t="str">
        <f>VLOOKUP($O274,buff!$BN:$CA,buff!BV$1,FALSE)</f>
        <v>命中率+7</v>
      </c>
      <c r="Z274" t="str">
        <f>VLOOKUP($O274,buff!$BN:$CA,buff!BZ$1,FALSE)</f>
        <v>破甲率+6</v>
      </c>
    </row>
    <row r="275" spans="1:26" x14ac:dyDescent="0.15">
      <c r="A275" s="8" t="str">
        <f t="shared" si="45"/>
        <v>被动技能14等级10</v>
      </c>
      <c r="B275" s="8">
        <f t="shared" si="50"/>
        <v>14</v>
      </c>
      <c r="C275" s="8">
        <f t="shared" si="41"/>
        <v>10</v>
      </c>
      <c r="E275" s="8">
        <f t="shared" si="46"/>
        <v>100270</v>
      </c>
      <c r="F275" t="str">
        <f t="shared" si="47"/>
        <v>精准</v>
      </c>
      <c r="G275">
        <v>100270</v>
      </c>
      <c r="H275" s="20" t="str">
        <f t="shared" si="44"/>
        <v>精准</v>
      </c>
      <c r="I275" s="4" t="str">
        <f t="shared" si="48"/>
        <v>自身命中率+7,破甲率+7</v>
      </c>
      <c r="J275" t="s">
        <v>154</v>
      </c>
      <c r="K275" s="10" t="str">
        <f t="shared" si="43"/>
        <v>200270:100:1:0</v>
      </c>
      <c r="L275" s="10">
        <f t="shared" si="49"/>
        <v>10</v>
      </c>
      <c r="M275" s="10" t="s">
        <v>106</v>
      </c>
      <c r="N275" s="10" t="str">
        <f>VLOOKUP(H275,特效对应!L:M,2,FALSE)</f>
        <v>buff_14</v>
      </c>
      <c r="O275" s="4" t="str">
        <f t="shared" si="42"/>
        <v>被动精准lv10</v>
      </c>
      <c r="P275" s="4"/>
      <c r="T275" s="6" t="str">
        <f>IF(_xlfn.IFNA(VLOOKUP(O275,buff!$K:$L,2,FALSE),"")=0,"",_xlfn.IFNA(VLOOKUP(O275,buff!$K:$L,2,FALSE),""))</f>
        <v>200270:100:1:0</v>
      </c>
      <c r="U275" s="6" t="str">
        <f>IF(_xlfn.IFNA(VLOOKUP(P275,buff!$K:$L,2,FALSE),"")=0,"",_xlfn.IFNA(VLOOKUP(P275,buff!$K:$L,2,FALSE),""))</f>
        <v/>
      </c>
      <c r="V275" s="6" t="str">
        <f>IF(_xlfn.IFNA(VLOOKUP(Q275,buff!$K:$L,2,FALSE),"")=0,"",_xlfn.IFNA(VLOOKUP(Q275,buff!$K:$L,2,FALSE),""))</f>
        <v/>
      </c>
      <c r="W275" s="6" t="str">
        <f>IF(_xlfn.IFNA(VLOOKUP(R275,buff!$K:$L,2,FALSE),"")=0,"",_xlfn.IFNA(VLOOKUP(R275,buff!$K:$L,2,FALSE),""))</f>
        <v/>
      </c>
      <c r="X275" s="6" t="str">
        <f>IF(_xlfn.IFNA(VLOOKUP(S275,buff!$K:$L,2,FALSE),"")=0,"",_xlfn.IFNA(VLOOKUP(S275,buff!$K:$L,2,FALSE),""))</f>
        <v/>
      </c>
      <c r="Y275" t="str">
        <f>VLOOKUP($O275,buff!$BN:$CA,buff!BV$1,FALSE)</f>
        <v>命中率+7</v>
      </c>
      <c r="Z275" t="str">
        <f>VLOOKUP($O275,buff!$BN:$CA,buff!BZ$1,FALSE)</f>
        <v>破甲率+7</v>
      </c>
    </row>
    <row r="276" spans="1:26" x14ac:dyDescent="0.15">
      <c r="A276" s="8" t="str">
        <f t="shared" si="45"/>
        <v>被动技能14等级11</v>
      </c>
      <c r="B276" s="8">
        <f t="shared" si="50"/>
        <v>14</v>
      </c>
      <c r="C276" s="8">
        <f t="shared" si="41"/>
        <v>11</v>
      </c>
      <c r="E276" s="8">
        <f t="shared" si="46"/>
        <v>100271</v>
      </c>
      <c r="F276" t="str">
        <f t="shared" si="47"/>
        <v>精准</v>
      </c>
      <c r="G276">
        <v>100271</v>
      </c>
      <c r="H276" s="20" t="str">
        <f t="shared" si="44"/>
        <v>精准</v>
      </c>
      <c r="I276" s="4" t="str">
        <f t="shared" si="48"/>
        <v>自身命中率+8,破甲率+7</v>
      </c>
      <c r="J276" t="s">
        <v>154</v>
      </c>
      <c r="K276" s="10" t="str">
        <f t="shared" si="43"/>
        <v>200271:100:1:0</v>
      </c>
      <c r="L276" s="10">
        <f t="shared" si="49"/>
        <v>11</v>
      </c>
      <c r="M276" s="10" t="s">
        <v>106</v>
      </c>
      <c r="N276" s="10" t="str">
        <f>VLOOKUP(H276,特效对应!L:M,2,FALSE)</f>
        <v>buff_14</v>
      </c>
      <c r="O276" s="4" t="str">
        <f t="shared" si="42"/>
        <v>被动精准lv11</v>
      </c>
      <c r="P276" s="4"/>
      <c r="T276" s="6" t="str">
        <f>IF(_xlfn.IFNA(VLOOKUP(O276,buff!$K:$L,2,FALSE),"")=0,"",_xlfn.IFNA(VLOOKUP(O276,buff!$K:$L,2,FALSE),""))</f>
        <v>200271:100:1:0</v>
      </c>
      <c r="U276" s="6" t="str">
        <f>IF(_xlfn.IFNA(VLOOKUP(P276,buff!$K:$L,2,FALSE),"")=0,"",_xlfn.IFNA(VLOOKUP(P276,buff!$K:$L,2,FALSE),""))</f>
        <v/>
      </c>
      <c r="V276" s="6" t="str">
        <f>IF(_xlfn.IFNA(VLOOKUP(Q276,buff!$K:$L,2,FALSE),"")=0,"",_xlfn.IFNA(VLOOKUP(Q276,buff!$K:$L,2,FALSE),""))</f>
        <v/>
      </c>
      <c r="W276" s="6" t="str">
        <f>IF(_xlfn.IFNA(VLOOKUP(R276,buff!$K:$L,2,FALSE),"")=0,"",_xlfn.IFNA(VLOOKUP(R276,buff!$K:$L,2,FALSE),""))</f>
        <v/>
      </c>
      <c r="X276" s="6" t="str">
        <f>IF(_xlfn.IFNA(VLOOKUP(S276,buff!$K:$L,2,FALSE),"")=0,"",_xlfn.IFNA(VLOOKUP(S276,buff!$K:$L,2,FALSE),""))</f>
        <v/>
      </c>
      <c r="Y276" t="str">
        <f>VLOOKUP($O276,buff!$BN:$CA,buff!BV$1,FALSE)</f>
        <v>命中率+8</v>
      </c>
      <c r="Z276" t="str">
        <f>VLOOKUP($O276,buff!$BN:$CA,buff!BZ$1,FALSE)</f>
        <v>破甲率+7</v>
      </c>
    </row>
    <row r="277" spans="1:26" x14ac:dyDescent="0.15">
      <c r="A277" s="8" t="str">
        <f t="shared" si="45"/>
        <v>被动技能14等级12</v>
      </c>
      <c r="B277" s="8">
        <f t="shared" si="50"/>
        <v>14</v>
      </c>
      <c r="C277" s="8">
        <f t="shared" si="41"/>
        <v>12</v>
      </c>
      <c r="E277" s="8">
        <f t="shared" si="46"/>
        <v>100272</v>
      </c>
      <c r="F277" t="str">
        <f t="shared" si="47"/>
        <v>精准</v>
      </c>
      <c r="G277">
        <v>100272</v>
      </c>
      <c r="H277" s="20" t="str">
        <f t="shared" si="44"/>
        <v>精准</v>
      </c>
      <c r="I277" s="4" t="str">
        <f t="shared" si="48"/>
        <v>自身命中率+8,破甲率+8</v>
      </c>
      <c r="J277" t="s">
        <v>154</v>
      </c>
      <c r="K277" s="10" t="str">
        <f t="shared" si="43"/>
        <v>200272:100:1:0</v>
      </c>
      <c r="L277" s="10">
        <f t="shared" si="49"/>
        <v>12</v>
      </c>
      <c r="M277" s="10" t="s">
        <v>106</v>
      </c>
      <c r="N277" s="10" t="str">
        <f>VLOOKUP(H277,特效对应!L:M,2,FALSE)</f>
        <v>buff_14</v>
      </c>
      <c r="O277" s="4" t="str">
        <f t="shared" si="42"/>
        <v>被动精准lv12</v>
      </c>
      <c r="P277" s="4"/>
      <c r="T277" s="6" t="str">
        <f>IF(_xlfn.IFNA(VLOOKUP(O277,buff!$K:$L,2,FALSE),"")=0,"",_xlfn.IFNA(VLOOKUP(O277,buff!$K:$L,2,FALSE),""))</f>
        <v>200272:100:1:0</v>
      </c>
      <c r="U277" s="6" t="str">
        <f>IF(_xlfn.IFNA(VLOOKUP(P277,buff!$K:$L,2,FALSE),"")=0,"",_xlfn.IFNA(VLOOKUP(P277,buff!$K:$L,2,FALSE),""))</f>
        <v/>
      </c>
      <c r="V277" s="6" t="str">
        <f>IF(_xlfn.IFNA(VLOOKUP(Q277,buff!$K:$L,2,FALSE),"")=0,"",_xlfn.IFNA(VLOOKUP(Q277,buff!$K:$L,2,FALSE),""))</f>
        <v/>
      </c>
      <c r="W277" s="6" t="str">
        <f>IF(_xlfn.IFNA(VLOOKUP(R277,buff!$K:$L,2,FALSE),"")=0,"",_xlfn.IFNA(VLOOKUP(R277,buff!$K:$L,2,FALSE),""))</f>
        <v/>
      </c>
      <c r="X277" s="6" t="str">
        <f>IF(_xlfn.IFNA(VLOOKUP(S277,buff!$K:$L,2,FALSE),"")=0,"",_xlfn.IFNA(VLOOKUP(S277,buff!$K:$L,2,FALSE),""))</f>
        <v/>
      </c>
      <c r="Y277" t="str">
        <f>VLOOKUP($O277,buff!$BN:$CA,buff!BV$1,FALSE)</f>
        <v>命中率+8</v>
      </c>
      <c r="Z277" t="str">
        <f>VLOOKUP($O277,buff!$BN:$CA,buff!BZ$1,FALSE)</f>
        <v>破甲率+8</v>
      </c>
    </row>
    <row r="278" spans="1:26" x14ac:dyDescent="0.15">
      <c r="A278" s="8" t="str">
        <f t="shared" si="45"/>
        <v>被动技能14等级13</v>
      </c>
      <c r="B278" s="8">
        <f t="shared" si="50"/>
        <v>14</v>
      </c>
      <c r="C278" s="8">
        <f t="shared" si="41"/>
        <v>13</v>
      </c>
      <c r="E278" s="8">
        <f t="shared" si="46"/>
        <v>100273</v>
      </c>
      <c r="F278" t="str">
        <f t="shared" si="47"/>
        <v>精准</v>
      </c>
      <c r="G278">
        <v>100273</v>
      </c>
      <c r="H278" s="20" t="str">
        <f t="shared" si="44"/>
        <v>精准</v>
      </c>
      <c r="I278" s="4" t="str">
        <f t="shared" si="48"/>
        <v>自身命中率+9,破甲率+8</v>
      </c>
      <c r="J278" t="s">
        <v>154</v>
      </c>
      <c r="K278" s="10" t="str">
        <f t="shared" si="43"/>
        <v>200273:100:1:0</v>
      </c>
      <c r="L278" s="10">
        <f t="shared" si="49"/>
        <v>13</v>
      </c>
      <c r="M278" s="10" t="s">
        <v>106</v>
      </c>
      <c r="N278" s="10" t="str">
        <f>VLOOKUP(H278,特效对应!L:M,2,FALSE)</f>
        <v>buff_14</v>
      </c>
      <c r="O278" s="4" t="str">
        <f t="shared" si="42"/>
        <v>被动精准lv13</v>
      </c>
      <c r="P278" s="4"/>
      <c r="T278" s="6" t="str">
        <f>IF(_xlfn.IFNA(VLOOKUP(O278,buff!$K:$L,2,FALSE),"")=0,"",_xlfn.IFNA(VLOOKUP(O278,buff!$K:$L,2,FALSE),""))</f>
        <v>200273:100:1:0</v>
      </c>
      <c r="U278" s="6" t="str">
        <f>IF(_xlfn.IFNA(VLOOKUP(P278,buff!$K:$L,2,FALSE),"")=0,"",_xlfn.IFNA(VLOOKUP(P278,buff!$K:$L,2,FALSE),""))</f>
        <v/>
      </c>
      <c r="V278" s="6" t="str">
        <f>IF(_xlfn.IFNA(VLOOKUP(Q278,buff!$K:$L,2,FALSE),"")=0,"",_xlfn.IFNA(VLOOKUP(Q278,buff!$K:$L,2,FALSE),""))</f>
        <v/>
      </c>
      <c r="W278" s="6" t="str">
        <f>IF(_xlfn.IFNA(VLOOKUP(R278,buff!$K:$L,2,FALSE),"")=0,"",_xlfn.IFNA(VLOOKUP(R278,buff!$K:$L,2,FALSE),""))</f>
        <v/>
      </c>
      <c r="X278" s="6" t="str">
        <f>IF(_xlfn.IFNA(VLOOKUP(S278,buff!$K:$L,2,FALSE),"")=0,"",_xlfn.IFNA(VLOOKUP(S278,buff!$K:$L,2,FALSE),""))</f>
        <v/>
      </c>
      <c r="Y278" t="str">
        <f>VLOOKUP($O278,buff!$BN:$CA,buff!BV$1,FALSE)</f>
        <v>命中率+9</v>
      </c>
      <c r="Z278" t="str">
        <f>VLOOKUP($O278,buff!$BN:$CA,buff!BZ$1,FALSE)</f>
        <v>破甲率+8</v>
      </c>
    </row>
    <row r="279" spans="1:26" x14ac:dyDescent="0.15">
      <c r="A279" s="8" t="str">
        <f t="shared" si="45"/>
        <v>被动技能14等级14</v>
      </c>
      <c r="B279" s="8">
        <f t="shared" si="50"/>
        <v>14</v>
      </c>
      <c r="C279" s="8">
        <f t="shared" ref="C279:C342" si="51">IF(C278=C$4,1,C278+1)</f>
        <v>14</v>
      </c>
      <c r="E279" s="8">
        <f t="shared" si="46"/>
        <v>100274</v>
      </c>
      <c r="F279" t="str">
        <f t="shared" si="47"/>
        <v>精准</v>
      </c>
      <c r="G279">
        <v>100274</v>
      </c>
      <c r="H279" s="20" t="str">
        <f t="shared" si="44"/>
        <v>精准</v>
      </c>
      <c r="I279" s="4" t="str">
        <f t="shared" si="48"/>
        <v>自身命中率+9,破甲率+9</v>
      </c>
      <c r="J279" t="s">
        <v>154</v>
      </c>
      <c r="K279" s="10" t="str">
        <f t="shared" si="43"/>
        <v>200274:100:1:0</v>
      </c>
      <c r="L279" s="10">
        <f t="shared" si="49"/>
        <v>14</v>
      </c>
      <c r="M279" s="10" t="s">
        <v>106</v>
      </c>
      <c r="N279" s="10" t="str">
        <f>VLOOKUP(H279,特效对应!L:M,2,FALSE)</f>
        <v>buff_14</v>
      </c>
      <c r="O279" s="4" t="str">
        <f t="shared" si="42"/>
        <v>被动精准lv14</v>
      </c>
      <c r="P279" s="4"/>
      <c r="T279" s="6" t="str">
        <f>IF(_xlfn.IFNA(VLOOKUP(O279,buff!$K:$L,2,FALSE),"")=0,"",_xlfn.IFNA(VLOOKUP(O279,buff!$K:$L,2,FALSE),""))</f>
        <v>200274:100:1:0</v>
      </c>
      <c r="U279" s="6" t="str">
        <f>IF(_xlfn.IFNA(VLOOKUP(P279,buff!$K:$L,2,FALSE),"")=0,"",_xlfn.IFNA(VLOOKUP(P279,buff!$K:$L,2,FALSE),""))</f>
        <v/>
      </c>
      <c r="V279" s="6" t="str">
        <f>IF(_xlfn.IFNA(VLOOKUP(Q279,buff!$K:$L,2,FALSE),"")=0,"",_xlfn.IFNA(VLOOKUP(Q279,buff!$K:$L,2,FALSE),""))</f>
        <v/>
      </c>
      <c r="W279" s="6" t="str">
        <f>IF(_xlfn.IFNA(VLOOKUP(R279,buff!$K:$L,2,FALSE),"")=0,"",_xlfn.IFNA(VLOOKUP(R279,buff!$K:$L,2,FALSE),""))</f>
        <v/>
      </c>
      <c r="X279" s="6" t="str">
        <f>IF(_xlfn.IFNA(VLOOKUP(S279,buff!$K:$L,2,FALSE),"")=0,"",_xlfn.IFNA(VLOOKUP(S279,buff!$K:$L,2,FALSE),""))</f>
        <v/>
      </c>
      <c r="Y279" t="str">
        <f>VLOOKUP($O279,buff!$BN:$CA,buff!BV$1,FALSE)</f>
        <v>命中率+9</v>
      </c>
      <c r="Z279" t="str">
        <f>VLOOKUP($O279,buff!$BN:$CA,buff!BZ$1,FALSE)</f>
        <v>破甲率+9</v>
      </c>
    </row>
    <row r="280" spans="1:26" x14ac:dyDescent="0.15">
      <c r="A280" s="8" t="str">
        <f t="shared" si="45"/>
        <v>被动技能14等级15</v>
      </c>
      <c r="B280" s="8">
        <f t="shared" si="50"/>
        <v>14</v>
      </c>
      <c r="C280" s="8">
        <f t="shared" si="51"/>
        <v>15</v>
      </c>
      <c r="E280" s="8">
        <f t="shared" si="46"/>
        <v>100275</v>
      </c>
      <c r="F280" t="str">
        <f t="shared" si="47"/>
        <v>精准</v>
      </c>
      <c r="G280">
        <v>100275</v>
      </c>
      <c r="H280" s="20" t="str">
        <f t="shared" si="44"/>
        <v>精准</v>
      </c>
      <c r="I280" s="4" t="str">
        <f t="shared" si="48"/>
        <v>自身命中率+10,破甲率+9</v>
      </c>
      <c r="J280" t="s">
        <v>154</v>
      </c>
      <c r="K280" s="10" t="str">
        <f t="shared" si="43"/>
        <v>200275:100:1:0</v>
      </c>
      <c r="L280" s="10">
        <f t="shared" si="49"/>
        <v>15</v>
      </c>
      <c r="M280" s="10" t="s">
        <v>106</v>
      </c>
      <c r="N280" s="10" t="str">
        <f>VLOOKUP(H280,特效对应!L:M,2,FALSE)</f>
        <v>buff_14</v>
      </c>
      <c r="O280" s="4" t="str">
        <f t="shared" si="42"/>
        <v>被动精准lv15</v>
      </c>
      <c r="P280" s="4"/>
      <c r="T280" s="6" t="str">
        <f>IF(_xlfn.IFNA(VLOOKUP(O280,buff!$K:$L,2,FALSE),"")=0,"",_xlfn.IFNA(VLOOKUP(O280,buff!$K:$L,2,FALSE),""))</f>
        <v>200275:100:1:0</v>
      </c>
      <c r="U280" s="6" t="str">
        <f>IF(_xlfn.IFNA(VLOOKUP(P280,buff!$K:$L,2,FALSE),"")=0,"",_xlfn.IFNA(VLOOKUP(P280,buff!$K:$L,2,FALSE),""))</f>
        <v/>
      </c>
      <c r="V280" s="6" t="str">
        <f>IF(_xlfn.IFNA(VLOOKUP(Q280,buff!$K:$L,2,FALSE),"")=0,"",_xlfn.IFNA(VLOOKUP(Q280,buff!$K:$L,2,FALSE),""))</f>
        <v/>
      </c>
      <c r="W280" s="6" t="str">
        <f>IF(_xlfn.IFNA(VLOOKUP(R280,buff!$K:$L,2,FALSE),"")=0,"",_xlfn.IFNA(VLOOKUP(R280,buff!$K:$L,2,FALSE),""))</f>
        <v/>
      </c>
      <c r="X280" s="6" t="str">
        <f>IF(_xlfn.IFNA(VLOOKUP(S280,buff!$K:$L,2,FALSE),"")=0,"",_xlfn.IFNA(VLOOKUP(S280,buff!$K:$L,2,FALSE),""))</f>
        <v/>
      </c>
      <c r="Y280" t="str">
        <f>VLOOKUP($O280,buff!$BN:$CA,buff!BV$1,FALSE)</f>
        <v>命中率+10</v>
      </c>
      <c r="Z280" t="str">
        <f>VLOOKUP($O280,buff!$BN:$CA,buff!BZ$1,FALSE)</f>
        <v>破甲率+9</v>
      </c>
    </row>
    <row r="281" spans="1:26" x14ac:dyDescent="0.15">
      <c r="A281" s="8" t="str">
        <f t="shared" si="45"/>
        <v>被动技能14等级16</v>
      </c>
      <c r="B281" s="8">
        <f t="shared" si="50"/>
        <v>14</v>
      </c>
      <c r="C281" s="8">
        <f t="shared" si="51"/>
        <v>16</v>
      </c>
      <c r="E281" s="8">
        <f t="shared" si="46"/>
        <v>100276</v>
      </c>
      <c r="F281" t="str">
        <f t="shared" si="47"/>
        <v>精准</v>
      </c>
      <c r="G281">
        <v>100276</v>
      </c>
      <c r="H281" s="20" t="str">
        <f t="shared" si="44"/>
        <v>精准</v>
      </c>
      <c r="I281" s="4" t="str">
        <f t="shared" si="48"/>
        <v>自身命中率+10,破甲率+10</v>
      </c>
      <c r="J281" t="s">
        <v>154</v>
      </c>
      <c r="K281" s="10" t="str">
        <f t="shared" si="43"/>
        <v>200276:100:1:0</v>
      </c>
      <c r="L281" s="10">
        <f t="shared" si="49"/>
        <v>16</v>
      </c>
      <c r="M281" s="10" t="s">
        <v>106</v>
      </c>
      <c r="N281" s="10" t="str">
        <f>VLOOKUP(H281,特效对应!L:M,2,FALSE)</f>
        <v>buff_14</v>
      </c>
      <c r="O281" s="4" t="str">
        <f t="shared" si="42"/>
        <v>被动精准lv16</v>
      </c>
      <c r="P281" s="4"/>
      <c r="T281" s="6" t="str">
        <f>IF(_xlfn.IFNA(VLOOKUP(O281,buff!$K:$L,2,FALSE),"")=0,"",_xlfn.IFNA(VLOOKUP(O281,buff!$K:$L,2,FALSE),""))</f>
        <v>200276:100:1:0</v>
      </c>
      <c r="U281" s="6" t="str">
        <f>IF(_xlfn.IFNA(VLOOKUP(P281,buff!$K:$L,2,FALSE),"")=0,"",_xlfn.IFNA(VLOOKUP(P281,buff!$K:$L,2,FALSE),""))</f>
        <v/>
      </c>
      <c r="V281" s="6" t="str">
        <f>IF(_xlfn.IFNA(VLOOKUP(Q281,buff!$K:$L,2,FALSE),"")=0,"",_xlfn.IFNA(VLOOKUP(Q281,buff!$K:$L,2,FALSE),""))</f>
        <v/>
      </c>
      <c r="W281" s="6" t="str">
        <f>IF(_xlfn.IFNA(VLOOKUP(R281,buff!$K:$L,2,FALSE),"")=0,"",_xlfn.IFNA(VLOOKUP(R281,buff!$K:$L,2,FALSE),""))</f>
        <v/>
      </c>
      <c r="X281" s="6" t="str">
        <f>IF(_xlfn.IFNA(VLOOKUP(S281,buff!$K:$L,2,FALSE),"")=0,"",_xlfn.IFNA(VLOOKUP(S281,buff!$K:$L,2,FALSE),""))</f>
        <v/>
      </c>
      <c r="Y281" t="str">
        <f>VLOOKUP($O281,buff!$BN:$CA,buff!BV$1,FALSE)</f>
        <v>命中率+10</v>
      </c>
      <c r="Z281" t="str">
        <f>VLOOKUP($O281,buff!$BN:$CA,buff!BZ$1,FALSE)</f>
        <v>破甲率+10</v>
      </c>
    </row>
    <row r="282" spans="1:26" x14ac:dyDescent="0.15">
      <c r="A282" s="8" t="str">
        <f t="shared" si="45"/>
        <v>被动技能14等级17</v>
      </c>
      <c r="B282" s="8">
        <f t="shared" si="50"/>
        <v>14</v>
      </c>
      <c r="C282" s="8">
        <f t="shared" si="51"/>
        <v>17</v>
      </c>
      <c r="E282" s="8">
        <f t="shared" si="46"/>
        <v>100277</v>
      </c>
      <c r="F282" t="str">
        <f t="shared" si="47"/>
        <v>精准</v>
      </c>
      <c r="G282">
        <v>100277</v>
      </c>
      <c r="H282" s="20" t="str">
        <f t="shared" si="44"/>
        <v>精准</v>
      </c>
      <c r="I282" s="4" t="str">
        <f t="shared" si="48"/>
        <v>自身命中率+11,破甲率+10</v>
      </c>
      <c r="J282" t="s">
        <v>154</v>
      </c>
      <c r="K282" s="10" t="str">
        <f t="shared" si="43"/>
        <v>200277:100:1:0</v>
      </c>
      <c r="L282" s="10">
        <f t="shared" si="49"/>
        <v>17</v>
      </c>
      <c r="M282" s="10" t="s">
        <v>106</v>
      </c>
      <c r="N282" s="10" t="str">
        <f>VLOOKUP(H282,特效对应!L:M,2,FALSE)</f>
        <v>buff_14</v>
      </c>
      <c r="O282" s="4" t="str">
        <f t="shared" si="42"/>
        <v>被动精准lv17</v>
      </c>
      <c r="P282" s="4"/>
      <c r="T282" s="6" t="str">
        <f>IF(_xlfn.IFNA(VLOOKUP(O282,buff!$K:$L,2,FALSE),"")=0,"",_xlfn.IFNA(VLOOKUP(O282,buff!$K:$L,2,FALSE),""))</f>
        <v>200277:100:1:0</v>
      </c>
      <c r="U282" s="6" t="str">
        <f>IF(_xlfn.IFNA(VLOOKUP(P282,buff!$K:$L,2,FALSE),"")=0,"",_xlfn.IFNA(VLOOKUP(P282,buff!$K:$L,2,FALSE),""))</f>
        <v/>
      </c>
      <c r="V282" s="6" t="str">
        <f>IF(_xlfn.IFNA(VLOOKUP(Q282,buff!$K:$L,2,FALSE),"")=0,"",_xlfn.IFNA(VLOOKUP(Q282,buff!$K:$L,2,FALSE),""))</f>
        <v/>
      </c>
      <c r="W282" s="6" t="str">
        <f>IF(_xlfn.IFNA(VLOOKUP(R282,buff!$K:$L,2,FALSE),"")=0,"",_xlfn.IFNA(VLOOKUP(R282,buff!$K:$L,2,FALSE),""))</f>
        <v/>
      </c>
      <c r="X282" s="6" t="str">
        <f>IF(_xlfn.IFNA(VLOOKUP(S282,buff!$K:$L,2,FALSE),"")=0,"",_xlfn.IFNA(VLOOKUP(S282,buff!$K:$L,2,FALSE),""))</f>
        <v/>
      </c>
      <c r="Y282" t="str">
        <f>VLOOKUP($O282,buff!$BN:$CA,buff!BV$1,FALSE)</f>
        <v>命中率+11</v>
      </c>
      <c r="Z282" t="str">
        <f>VLOOKUP($O282,buff!$BN:$CA,buff!BZ$1,FALSE)</f>
        <v>破甲率+10</v>
      </c>
    </row>
    <row r="283" spans="1:26" x14ac:dyDescent="0.15">
      <c r="A283" s="8" t="str">
        <f t="shared" si="45"/>
        <v>被动技能14等级18</v>
      </c>
      <c r="B283" s="8">
        <f t="shared" si="50"/>
        <v>14</v>
      </c>
      <c r="C283" s="8">
        <f t="shared" si="51"/>
        <v>18</v>
      </c>
      <c r="E283" s="8">
        <f t="shared" si="46"/>
        <v>100278</v>
      </c>
      <c r="F283" t="str">
        <f t="shared" si="47"/>
        <v>精准</v>
      </c>
      <c r="G283">
        <v>100278</v>
      </c>
      <c r="H283" s="20" t="str">
        <f t="shared" si="44"/>
        <v>精准</v>
      </c>
      <c r="I283" s="4" t="str">
        <f t="shared" si="48"/>
        <v>自身命中率+11,破甲率+11</v>
      </c>
      <c r="J283" t="s">
        <v>154</v>
      </c>
      <c r="K283" s="10" t="str">
        <f t="shared" si="43"/>
        <v>200278:100:1:0</v>
      </c>
      <c r="L283" s="10">
        <f t="shared" si="49"/>
        <v>18</v>
      </c>
      <c r="M283" s="10" t="s">
        <v>106</v>
      </c>
      <c r="N283" s="10" t="str">
        <f>VLOOKUP(H283,特效对应!L:M,2,FALSE)</f>
        <v>buff_14</v>
      </c>
      <c r="O283" s="4" t="str">
        <f t="shared" ref="O283:O346" si="52">"被动"&amp;F283&amp;"lv"&amp;C283</f>
        <v>被动精准lv18</v>
      </c>
      <c r="P283" s="4"/>
      <c r="T283" s="6" t="str">
        <f>IF(_xlfn.IFNA(VLOOKUP(O283,buff!$K:$L,2,FALSE),"")=0,"",_xlfn.IFNA(VLOOKUP(O283,buff!$K:$L,2,FALSE),""))</f>
        <v>200278:100:1:0</v>
      </c>
      <c r="U283" s="6" t="str">
        <f>IF(_xlfn.IFNA(VLOOKUP(P283,buff!$K:$L,2,FALSE),"")=0,"",_xlfn.IFNA(VLOOKUP(P283,buff!$K:$L,2,FALSE),""))</f>
        <v/>
      </c>
      <c r="V283" s="6" t="str">
        <f>IF(_xlfn.IFNA(VLOOKUP(Q283,buff!$K:$L,2,FALSE),"")=0,"",_xlfn.IFNA(VLOOKUP(Q283,buff!$K:$L,2,FALSE),""))</f>
        <v/>
      </c>
      <c r="W283" s="6" t="str">
        <f>IF(_xlfn.IFNA(VLOOKUP(R283,buff!$K:$L,2,FALSE),"")=0,"",_xlfn.IFNA(VLOOKUP(R283,buff!$K:$L,2,FALSE),""))</f>
        <v/>
      </c>
      <c r="X283" s="6" t="str">
        <f>IF(_xlfn.IFNA(VLOOKUP(S283,buff!$K:$L,2,FALSE),"")=0,"",_xlfn.IFNA(VLOOKUP(S283,buff!$K:$L,2,FALSE),""))</f>
        <v/>
      </c>
      <c r="Y283" t="str">
        <f>VLOOKUP($O283,buff!$BN:$CA,buff!BV$1,FALSE)</f>
        <v>命中率+11</v>
      </c>
      <c r="Z283" t="str">
        <f>VLOOKUP($O283,buff!$BN:$CA,buff!BZ$1,FALSE)</f>
        <v>破甲率+11</v>
      </c>
    </row>
    <row r="284" spans="1:26" x14ac:dyDescent="0.15">
      <c r="A284" s="8" t="str">
        <f t="shared" si="45"/>
        <v>被动技能14等级19</v>
      </c>
      <c r="B284" s="8">
        <f t="shared" si="50"/>
        <v>14</v>
      </c>
      <c r="C284" s="8">
        <f t="shared" si="51"/>
        <v>19</v>
      </c>
      <c r="E284" s="8">
        <f t="shared" si="46"/>
        <v>100279</v>
      </c>
      <c r="F284" t="str">
        <f t="shared" si="47"/>
        <v>精准</v>
      </c>
      <c r="G284">
        <v>100279</v>
      </c>
      <c r="H284" s="20" t="str">
        <f t="shared" si="44"/>
        <v>精准</v>
      </c>
      <c r="I284" s="4" t="str">
        <f t="shared" si="48"/>
        <v>自身命中率+12,破甲率+11</v>
      </c>
      <c r="J284" t="s">
        <v>154</v>
      </c>
      <c r="K284" s="10" t="str">
        <f t="shared" si="43"/>
        <v>200279:100:1:0</v>
      </c>
      <c r="L284" s="10">
        <f t="shared" si="49"/>
        <v>19</v>
      </c>
      <c r="M284" s="10" t="s">
        <v>106</v>
      </c>
      <c r="N284" s="10" t="str">
        <f>VLOOKUP(H284,特效对应!L:M,2,FALSE)</f>
        <v>buff_14</v>
      </c>
      <c r="O284" s="4" t="str">
        <f t="shared" si="52"/>
        <v>被动精准lv19</v>
      </c>
      <c r="P284" s="4"/>
      <c r="T284" s="6" t="str">
        <f>IF(_xlfn.IFNA(VLOOKUP(O284,buff!$K:$L,2,FALSE),"")=0,"",_xlfn.IFNA(VLOOKUP(O284,buff!$K:$L,2,FALSE),""))</f>
        <v>200279:100:1:0</v>
      </c>
      <c r="U284" s="6" t="str">
        <f>IF(_xlfn.IFNA(VLOOKUP(P284,buff!$K:$L,2,FALSE),"")=0,"",_xlfn.IFNA(VLOOKUP(P284,buff!$K:$L,2,FALSE),""))</f>
        <v/>
      </c>
      <c r="V284" s="6" t="str">
        <f>IF(_xlfn.IFNA(VLOOKUP(Q284,buff!$K:$L,2,FALSE),"")=0,"",_xlfn.IFNA(VLOOKUP(Q284,buff!$K:$L,2,FALSE),""))</f>
        <v/>
      </c>
      <c r="W284" s="6" t="str">
        <f>IF(_xlfn.IFNA(VLOOKUP(R284,buff!$K:$L,2,FALSE),"")=0,"",_xlfn.IFNA(VLOOKUP(R284,buff!$K:$L,2,FALSE),""))</f>
        <v/>
      </c>
      <c r="X284" s="6" t="str">
        <f>IF(_xlfn.IFNA(VLOOKUP(S284,buff!$K:$L,2,FALSE),"")=0,"",_xlfn.IFNA(VLOOKUP(S284,buff!$K:$L,2,FALSE),""))</f>
        <v/>
      </c>
      <c r="Y284" t="str">
        <f>VLOOKUP($O284,buff!$BN:$CA,buff!BV$1,FALSE)</f>
        <v>命中率+12</v>
      </c>
      <c r="Z284" t="str">
        <f>VLOOKUP($O284,buff!$BN:$CA,buff!BZ$1,FALSE)</f>
        <v>破甲率+11</v>
      </c>
    </row>
    <row r="285" spans="1:26" x14ac:dyDescent="0.15">
      <c r="A285" s="8" t="str">
        <f t="shared" si="45"/>
        <v>被动技能14等级20</v>
      </c>
      <c r="B285" s="8">
        <f t="shared" si="50"/>
        <v>14</v>
      </c>
      <c r="C285" s="8">
        <f t="shared" si="51"/>
        <v>20</v>
      </c>
      <c r="E285" s="8">
        <f t="shared" si="46"/>
        <v>100280</v>
      </c>
      <c r="F285" t="str">
        <f t="shared" si="47"/>
        <v>精准</v>
      </c>
      <c r="G285">
        <v>100280</v>
      </c>
      <c r="H285" s="20" t="str">
        <f t="shared" si="44"/>
        <v>精准</v>
      </c>
      <c r="I285" s="4" t="str">
        <f t="shared" si="48"/>
        <v>自身命中率+12,破甲率+12</v>
      </c>
      <c r="J285" t="s">
        <v>154</v>
      </c>
      <c r="K285" s="10" t="str">
        <f t="shared" si="43"/>
        <v>200280:100:1:0</v>
      </c>
      <c r="L285" s="10">
        <f t="shared" si="49"/>
        <v>20</v>
      </c>
      <c r="M285" s="10" t="s">
        <v>106</v>
      </c>
      <c r="N285" s="10" t="str">
        <f>VLOOKUP(H285,特效对应!L:M,2,FALSE)</f>
        <v>buff_14</v>
      </c>
      <c r="O285" s="4" t="str">
        <f t="shared" si="52"/>
        <v>被动精准lv20</v>
      </c>
      <c r="P285" s="4"/>
      <c r="T285" s="6" t="str">
        <f>IF(_xlfn.IFNA(VLOOKUP(O285,buff!$K:$L,2,FALSE),"")=0,"",_xlfn.IFNA(VLOOKUP(O285,buff!$K:$L,2,FALSE),""))</f>
        <v>200280:100:1:0</v>
      </c>
      <c r="U285" s="6" t="str">
        <f>IF(_xlfn.IFNA(VLOOKUP(P285,buff!$K:$L,2,FALSE),"")=0,"",_xlfn.IFNA(VLOOKUP(P285,buff!$K:$L,2,FALSE),""))</f>
        <v/>
      </c>
      <c r="V285" s="6" t="str">
        <f>IF(_xlfn.IFNA(VLOOKUP(Q285,buff!$K:$L,2,FALSE),"")=0,"",_xlfn.IFNA(VLOOKUP(Q285,buff!$K:$L,2,FALSE),""))</f>
        <v/>
      </c>
      <c r="W285" s="6" t="str">
        <f>IF(_xlfn.IFNA(VLOOKUP(R285,buff!$K:$L,2,FALSE),"")=0,"",_xlfn.IFNA(VLOOKUP(R285,buff!$K:$L,2,FALSE),""))</f>
        <v/>
      </c>
      <c r="X285" s="6" t="str">
        <f>IF(_xlfn.IFNA(VLOOKUP(S285,buff!$K:$L,2,FALSE),"")=0,"",_xlfn.IFNA(VLOOKUP(S285,buff!$K:$L,2,FALSE),""))</f>
        <v/>
      </c>
      <c r="Y285" t="str">
        <f>VLOOKUP($O285,buff!$BN:$CA,buff!BV$1,FALSE)</f>
        <v>命中率+12</v>
      </c>
      <c r="Z285" t="str">
        <f>VLOOKUP($O285,buff!$BN:$CA,buff!BZ$1,FALSE)</f>
        <v>破甲率+12</v>
      </c>
    </row>
    <row r="286" spans="1:26" x14ac:dyDescent="0.15">
      <c r="A286" s="8" t="str">
        <f t="shared" si="45"/>
        <v>被动技能15等级1</v>
      </c>
      <c r="B286" s="8">
        <f t="shared" si="50"/>
        <v>15</v>
      </c>
      <c r="C286" s="8">
        <f t="shared" si="51"/>
        <v>1</v>
      </c>
      <c r="E286" s="8">
        <f t="shared" si="46"/>
        <v>100281</v>
      </c>
      <c r="F286" t="str">
        <f t="shared" si="47"/>
        <v>急速</v>
      </c>
      <c r="G286">
        <v>100281</v>
      </c>
      <c r="H286" s="20" t="str">
        <f t="shared" si="44"/>
        <v>急速</v>
      </c>
      <c r="I286" s="4" t="str">
        <f t="shared" si="48"/>
        <v>自身命中率+3,速度+2%</v>
      </c>
      <c r="J286" t="s">
        <v>154</v>
      </c>
      <c r="K286" s="10" t="str">
        <f t="shared" ref="K286:K296" si="53">IF(T286="","",T286)&amp;IF(U286="","","|"&amp;U286)&amp;IF(V286="","","|"&amp;V286)&amp;IF(W286="","","|"&amp;W286)&amp;IF(X286="","","|"&amp;X286)</f>
        <v>200281:100:1:0</v>
      </c>
      <c r="L286" s="10">
        <f t="shared" si="49"/>
        <v>1</v>
      </c>
      <c r="M286" s="10" t="s">
        <v>106</v>
      </c>
      <c r="N286" s="10" t="str">
        <f>VLOOKUP(H286,特效对应!L:M,2,FALSE)</f>
        <v>buff_15</v>
      </c>
      <c r="O286" s="4" t="str">
        <f t="shared" si="52"/>
        <v>被动急速lv1</v>
      </c>
      <c r="T286" s="6" t="str">
        <f>IF(_xlfn.IFNA(VLOOKUP(O286,buff!$K:$L,2,FALSE),"")=0,"",_xlfn.IFNA(VLOOKUP(O286,buff!$K:$L,2,FALSE),""))</f>
        <v>200281:100:1:0</v>
      </c>
      <c r="U286" s="6" t="str">
        <f>IF(_xlfn.IFNA(VLOOKUP(P286,buff!$K:$L,2,FALSE),"")=0,"",_xlfn.IFNA(VLOOKUP(P286,buff!$K:$L,2,FALSE),""))</f>
        <v/>
      </c>
      <c r="V286" s="6" t="str">
        <f>IF(_xlfn.IFNA(VLOOKUP(Q286,buff!$K:$L,2,FALSE),"")=0,"",_xlfn.IFNA(VLOOKUP(Q286,buff!$K:$L,2,FALSE),""))</f>
        <v/>
      </c>
      <c r="W286" s="6" t="str">
        <f>IF(_xlfn.IFNA(VLOOKUP(R286,buff!$K:$L,2,FALSE),"")=0,"",_xlfn.IFNA(VLOOKUP(R286,buff!$K:$L,2,FALSE),""))</f>
        <v/>
      </c>
      <c r="X286" s="6" t="str">
        <f>IF(_xlfn.IFNA(VLOOKUP(S286,buff!$K:$L,2,FALSE),"")=0,"",_xlfn.IFNA(VLOOKUP(S286,buff!$K:$L,2,FALSE),""))</f>
        <v/>
      </c>
      <c r="Y286" t="str">
        <f>VLOOKUP($O286,buff!$BN:$CA,buff!BV$1,FALSE)</f>
        <v>命中率+3</v>
      </c>
      <c r="Z286" t="str">
        <f>VLOOKUP($O286,buff!$BN:$CA,buff!BZ$1,FALSE)</f>
        <v>速度+2%</v>
      </c>
    </row>
    <row r="287" spans="1:26" x14ac:dyDescent="0.15">
      <c r="A287" s="8" t="str">
        <f t="shared" si="45"/>
        <v>被动技能15等级2</v>
      </c>
      <c r="B287" s="8">
        <f t="shared" si="50"/>
        <v>15</v>
      </c>
      <c r="C287" s="8">
        <f t="shared" si="51"/>
        <v>2</v>
      </c>
      <c r="E287" s="8">
        <f t="shared" si="46"/>
        <v>100282</v>
      </c>
      <c r="F287" t="str">
        <f t="shared" si="47"/>
        <v>急速</v>
      </c>
      <c r="G287">
        <v>100282</v>
      </c>
      <c r="H287" s="20" t="str">
        <f t="shared" si="44"/>
        <v>急速</v>
      </c>
      <c r="I287" s="4" t="str">
        <f t="shared" si="48"/>
        <v>自身命中率+3,速度+3%</v>
      </c>
      <c r="J287" t="s">
        <v>154</v>
      </c>
      <c r="K287" s="10" t="str">
        <f t="shared" si="53"/>
        <v>200282:100:1:0</v>
      </c>
      <c r="L287" s="10">
        <f t="shared" si="49"/>
        <v>2</v>
      </c>
      <c r="M287" s="10" t="s">
        <v>106</v>
      </c>
      <c r="N287" s="10" t="str">
        <f>VLOOKUP(H287,特效对应!L:M,2,FALSE)</f>
        <v>buff_15</v>
      </c>
      <c r="O287" s="4" t="str">
        <f t="shared" si="52"/>
        <v>被动急速lv2</v>
      </c>
      <c r="T287" s="6" t="str">
        <f>IF(_xlfn.IFNA(VLOOKUP(O287,buff!$K:$L,2,FALSE),"")=0,"",_xlfn.IFNA(VLOOKUP(O287,buff!$K:$L,2,FALSE),""))</f>
        <v>200282:100:1:0</v>
      </c>
      <c r="U287" s="6" t="str">
        <f>IF(_xlfn.IFNA(VLOOKUP(P287,buff!$K:$L,2,FALSE),"")=0,"",_xlfn.IFNA(VLOOKUP(P287,buff!$K:$L,2,FALSE),""))</f>
        <v/>
      </c>
      <c r="V287" s="6" t="str">
        <f>IF(_xlfn.IFNA(VLOOKUP(Q287,buff!$K:$L,2,FALSE),"")=0,"",_xlfn.IFNA(VLOOKUP(Q287,buff!$K:$L,2,FALSE),""))</f>
        <v/>
      </c>
      <c r="W287" s="6" t="str">
        <f>IF(_xlfn.IFNA(VLOOKUP(R287,buff!$K:$L,2,FALSE),"")=0,"",_xlfn.IFNA(VLOOKUP(R287,buff!$K:$L,2,FALSE),""))</f>
        <v/>
      </c>
      <c r="X287" s="6" t="str">
        <f>IF(_xlfn.IFNA(VLOOKUP(S287,buff!$K:$L,2,FALSE),"")=0,"",_xlfn.IFNA(VLOOKUP(S287,buff!$K:$L,2,FALSE),""))</f>
        <v/>
      </c>
      <c r="Y287" t="str">
        <f>VLOOKUP($O287,buff!$BN:$CA,buff!BV$1,FALSE)</f>
        <v>命中率+3</v>
      </c>
      <c r="Z287" t="str">
        <f>VLOOKUP($O287,buff!$BN:$CA,buff!BZ$1,FALSE)</f>
        <v>速度+3%</v>
      </c>
    </row>
    <row r="288" spans="1:26" x14ac:dyDescent="0.15">
      <c r="A288" s="8" t="str">
        <f t="shared" si="45"/>
        <v>被动技能15等级3</v>
      </c>
      <c r="B288" s="8">
        <f t="shared" si="50"/>
        <v>15</v>
      </c>
      <c r="C288" s="8">
        <f t="shared" si="51"/>
        <v>3</v>
      </c>
      <c r="E288" s="8">
        <f t="shared" si="46"/>
        <v>100283</v>
      </c>
      <c r="F288" t="str">
        <f t="shared" si="47"/>
        <v>急速</v>
      </c>
      <c r="G288">
        <v>100283</v>
      </c>
      <c r="H288" s="20" t="str">
        <f t="shared" si="44"/>
        <v>急速</v>
      </c>
      <c r="I288" s="4" t="str">
        <f t="shared" si="48"/>
        <v>自身命中率+4,速度+3%</v>
      </c>
      <c r="J288" t="s">
        <v>154</v>
      </c>
      <c r="K288" s="10" t="str">
        <f t="shared" si="53"/>
        <v>200283:100:1:0</v>
      </c>
      <c r="L288" s="10">
        <f t="shared" si="49"/>
        <v>3</v>
      </c>
      <c r="M288" s="10" t="s">
        <v>106</v>
      </c>
      <c r="N288" s="10" t="str">
        <f>VLOOKUP(H288,特效对应!L:M,2,FALSE)</f>
        <v>buff_15</v>
      </c>
      <c r="O288" s="4" t="str">
        <f t="shared" si="52"/>
        <v>被动急速lv3</v>
      </c>
      <c r="T288" s="6" t="str">
        <f>IF(_xlfn.IFNA(VLOOKUP(O288,buff!$K:$L,2,FALSE),"")=0,"",_xlfn.IFNA(VLOOKUP(O288,buff!$K:$L,2,FALSE),""))</f>
        <v>200283:100:1:0</v>
      </c>
      <c r="U288" s="6" t="str">
        <f>IF(_xlfn.IFNA(VLOOKUP(P288,buff!$K:$L,2,FALSE),"")=0,"",_xlfn.IFNA(VLOOKUP(P288,buff!$K:$L,2,FALSE),""))</f>
        <v/>
      </c>
      <c r="V288" s="6" t="str">
        <f>IF(_xlfn.IFNA(VLOOKUP(Q288,buff!$K:$L,2,FALSE),"")=0,"",_xlfn.IFNA(VLOOKUP(Q288,buff!$K:$L,2,FALSE),""))</f>
        <v/>
      </c>
      <c r="W288" s="6" t="str">
        <f>IF(_xlfn.IFNA(VLOOKUP(R288,buff!$K:$L,2,FALSE),"")=0,"",_xlfn.IFNA(VLOOKUP(R288,buff!$K:$L,2,FALSE),""))</f>
        <v/>
      </c>
      <c r="X288" s="6" t="str">
        <f>IF(_xlfn.IFNA(VLOOKUP(S288,buff!$K:$L,2,FALSE),"")=0,"",_xlfn.IFNA(VLOOKUP(S288,buff!$K:$L,2,FALSE),""))</f>
        <v/>
      </c>
      <c r="Y288" t="str">
        <f>VLOOKUP($O288,buff!$BN:$CA,buff!BV$1,FALSE)</f>
        <v>命中率+4</v>
      </c>
      <c r="Z288" t="str">
        <f>VLOOKUP($O288,buff!$BN:$CA,buff!BZ$1,FALSE)</f>
        <v>速度+3%</v>
      </c>
    </row>
    <row r="289" spans="1:26" x14ac:dyDescent="0.15">
      <c r="A289" s="8" t="str">
        <f t="shared" si="45"/>
        <v>被动技能15等级4</v>
      </c>
      <c r="B289" s="8">
        <f t="shared" si="50"/>
        <v>15</v>
      </c>
      <c r="C289" s="8">
        <f t="shared" si="51"/>
        <v>4</v>
      </c>
      <c r="E289" s="8">
        <f t="shared" si="46"/>
        <v>100284</v>
      </c>
      <c r="F289" t="str">
        <f t="shared" si="47"/>
        <v>急速</v>
      </c>
      <c r="G289">
        <v>100284</v>
      </c>
      <c r="H289" s="20" t="str">
        <f t="shared" si="44"/>
        <v>急速</v>
      </c>
      <c r="I289" s="4" t="str">
        <f t="shared" si="48"/>
        <v>自身命中率+4,速度+4%</v>
      </c>
      <c r="J289" t="s">
        <v>154</v>
      </c>
      <c r="K289" s="10" t="str">
        <f t="shared" si="53"/>
        <v>200284:100:1:0</v>
      </c>
      <c r="L289" s="10">
        <f t="shared" si="49"/>
        <v>4</v>
      </c>
      <c r="M289" s="10" t="s">
        <v>106</v>
      </c>
      <c r="N289" s="10" t="str">
        <f>VLOOKUP(H289,特效对应!L:M,2,FALSE)</f>
        <v>buff_15</v>
      </c>
      <c r="O289" s="4" t="str">
        <f t="shared" si="52"/>
        <v>被动急速lv4</v>
      </c>
      <c r="T289" s="6" t="str">
        <f>IF(_xlfn.IFNA(VLOOKUP(O289,buff!$K:$L,2,FALSE),"")=0,"",_xlfn.IFNA(VLOOKUP(O289,buff!$K:$L,2,FALSE),""))</f>
        <v>200284:100:1:0</v>
      </c>
      <c r="U289" s="6" t="str">
        <f>IF(_xlfn.IFNA(VLOOKUP(P289,buff!$K:$L,2,FALSE),"")=0,"",_xlfn.IFNA(VLOOKUP(P289,buff!$K:$L,2,FALSE),""))</f>
        <v/>
      </c>
      <c r="V289" s="6" t="str">
        <f>IF(_xlfn.IFNA(VLOOKUP(Q289,buff!$K:$L,2,FALSE),"")=0,"",_xlfn.IFNA(VLOOKUP(Q289,buff!$K:$L,2,FALSE),""))</f>
        <v/>
      </c>
      <c r="W289" s="6" t="str">
        <f>IF(_xlfn.IFNA(VLOOKUP(R289,buff!$K:$L,2,FALSE),"")=0,"",_xlfn.IFNA(VLOOKUP(R289,buff!$K:$L,2,FALSE),""))</f>
        <v/>
      </c>
      <c r="X289" s="6" t="str">
        <f>IF(_xlfn.IFNA(VLOOKUP(S289,buff!$K:$L,2,FALSE),"")=0,"",_xlfn.IFNA(VLOOKUP(S289,buff!$K:$L,2,FALSE),""))</f>
        <v/>
      </c>
      <c r="Y289" t="str">
        <f>VLOOKUP($O289,buff!$BN:$CA,buff!BV$1,FALSE)</f>
        <v>命中率+4</v>
      </c>
      <c r="Z289" t="str">
        <f>VLOOKUP($O289,buff!$BN:$CA,buff!BZ$1,FALSE)</f>
        <v>速度+4%</v>
      </c>
    </row>
    <row r="290" spans="1:26" x14ac:dyDescent="0.15">
      <c r="A290" s="8" t="str">
        <f t="shared" si="45"/>
        <v>被动技能15等级5</v>
      </c>
      <c r="B290" s="8">
        <f t="shared" si="50"/>
        <v>15</v>
      </c>
      <c r="C290" s="8">
        <f t="shared" si="51"/>
        <v>5</v>
      </c>
      <c r="E290" s="8">
        <f t="shared" si="46"/>
        <v>100285</v>
      </c>
      <c r="F290" t="str">
        <f t="shared" si="47"/>
        <v>急速</v>
      </c>
      <c r="G290">
        <v>100285</v>
      </c>
      <c r="H290" s="20" t="str">
        <f t="shared" si="44"/>
        <v>急速</v>
      </c>
      <c r="I290" s="4" t="str">
        <f t="shared" si="48"/>
        <v>自身命中率+5,速度+4%</v>
      </c>
      <c r="J290" t="s">
        <v>154</v>
      </c>
      <c r="K290" s="10" t="str">
        <f t="shared" si="53"/>
        <v>200285:100:1:0</v>
      </c>
      <c r="L290" s="10">
        <f t="shared" si="49"/>
        <v>5</v>
      </c>
      <c r="M290" s="10" t="s">
        <v>106</v>
      </c>
      <c r="N290" s="10" t="str">
        <f>VLOOKUP(H290,特效对应!L:M,2,FALSE)</f>
        <v>buff_15</v>
      </c>
      <c r="O290" s="4" t="str">
        <f t="shared" si="52"/>
        <v>被动急速lv5</v>
      </c>
      <c r="T290" s="6" t="str">
        <f>IF(_xlfn.IFNA(VLOOKUP(O290,buff!$K:$L,2,FALSE),"")=0,"",_xlfn.IFNA(VLOOKUP(O290,buff!$K:$L,2,FALSE),""))</f>
        <v>200285:100:1:0</v>
      </c>
      <c r="U290" s="6" t="str">
        <f>IF(_xlfn.IFNA(VLOOKUP(P290,buff!$K:$L,2,FALSE),"")=0,"",_xlfn.IFNA(VLOOKUP(P290,buff!$K:$L,2,FALSE),""))</f>
        <v/>
      </c>
      <c r="V290" s="6" t="str">
        <f>IF(_xlfn.IFNA(VLOOKUP(Q290,buff!$K:$L,2,FALSE),"")=0,"",_xlfn.IFNA(VLOOKUP(Q290,buff!$K:$L,2,FALSE),""))</f>
        <v/>
      </c>
      <c r="W290" s="6" t="str">
        <f>IF(_xlfn.IFNA(VLOOKUP(R290,buff!$K:$L,2,FALSE),"")=0,"",_xlfn.IFNA(VLOOKUP(R290,buff!$K:$L,2,FALSE),""))</f>
        <v/>
      </c>
      <c r="X290" s="6" t="str">
        <f>IF(_xlfn.IFNA(VLOOKUP(S290,buff!$K:$L,2,FALSE),"")=0,"",_xlfn.IFNA(VLOOKUP(S290,buff!$K:$L,2,FALSE),""))</f>
        <v/>
      </c>
      <c r="Y290" t="str">
        <f>VLOOKUP($O290,buff!$BN:$CA,buff!BV$1,FALSE)</f>
        <v>命中率+5</v>
      </c>
      <c r="Z290" t="str">
        <f>VLOOKUP($O290,buff!$BN:$CA,buff!BZ$1,FALSE)</f>
        <v>速度+4%</v>
      </c>
    </row>
    <row r="291" spans="1:26" x14ac:dyDescent="0.15">
      <c r="A291" s="8" t="str">
        <f t="shared" si="45"/>
        <v>被动技能15等级6</v>
      </c>
      <c r="B291" s="8">
        <f t="shared" si="50"/>
        <v>15</v>
      </c>
      <c r="C291" s="8">
        <f t="shared" si="51"/>
        <v>6</v>
      </c>
      <c r="E291" s="8">
        <f t="shared" si="46"/>
        <v>100286</v>
      </c>
      <c r="F291" t="str">
        <f t="shared" si="47"/>
        <v>急速</v>
      </c>
      <c r="G291">
        <v>100286</v>
      </c>
      <c r="H291" s="20" t="str">
        <f t="shared" si="44"/>
        <v>急速</v>
      </c>
      <c r="I291" s="4" t="str">
        <f t="shared" si="48"/>
        <v>自身命中率+5,速度+5%</v>
      </c>
      <c r="J291" t="s">
        <v>154</v>
      </c>
      <c r="K291" s="10" t="str">
        <f t="shared" si="53"/>
        <v>200286:100:1:0</v>
      </c>
      <c r="L291" s="10">
        <f t="shared" si="49"/>
        <v>6</v>
      </c>
      <c r="M291" s="10" t="s">
        <v>106</v>
      </c>
      <c r="N291" s="10" t="str">
        <f>VLOOKUP(H291,特效对应!L:M,2,FALSE)</f>
        <v>buff_15</v>
      </c>
      <c r="O291" s="4" t="str">
        <f t="shared" si="52"/>
        <v>被动急速lv6</v>
      </c>
      <c r="T291" s="6" t="str">
        <f>IF(_xlfn.IFNA(VLOOKUP(O291,buff!$K:$L,2,FALSE),"")=0,"",_xlfn.IFNA(VLOOKUP(O291,buff!$K:$L,2,FALSE),""))</f>
        <v>200286:100:1:0</v>
      </c>
      <c r="U291" s="6" t="str">
        <f>IF(_xlfn.IFNA(VLOOKUP(P291,buff!$K:$L,2,FALSE),"")=0,"",_xlfn.IFNA(VLOOKUP(P291,buff!$K:$L,2,FALSE),""))</f>
        <v/>
      </c>
      <c r="V291" s="6" t="str">
        <f>IF(_xlfn.IFNA(VLOOKUP(Q291,buff!$K:$L,2,FALSE),"")=0,"",_xlfn.IFNA(VLOOKUP(Q291,buff!$K:$L,2,FALSE),""))</f>
        <v/>
      </c>
      <c r="W291" s="6" t="str">
        <f>IF(_xlfn.IFNA(VLOOKUP(R291,buff!$K:$L,2,FALSE),"")=0,"",_xlfn.IFNA(VLOOKUP(R291,buff!$K:$L,2,FALSE),""))</f>
        <v/>
      </c>
      <c r="X291" s="6" t="str">
        <f>IF(_xlfn.IFNA(VLOOKUP(S291,buff!$K:$L,2,FALSE),"")=0,"",_xlfn.IFNA(VLOOKUP(S291,buff!$K:$L,2,FALSE),""))</f>
        <v/>
      </c>
      <c r="Y291" t="str">
        <f>VLOOKUP($O291,buff!$BN:$CA,buff!BV$1,FALSE)</f>
        <v>命中率+5</v>
      </c>
      <c r="Z291" t="str">
        <f>VLOOKUP($O291,buff!$BN:$CA,buff!BZ$1,FALSE)</f>
        <v>速度+5%</v>
      </c>
    </row>
    <row r="292" spans="1:26" x14ac:dyDescent="0.15">
      <c r="A292" s="8" t="str">
        <f t="shared" si="45"/>
        <v>被动技能15等级7</v>
      </c>
      <c r="B292" s="8">
        <f t="shared" si="50"/>
        <v>15</v>
      </c>
      <c r="C292" s="8">
        <f t="shared" si="51"/>
        <v>7</v>
      </c>
      <c r="E292" s="8">
        <f t="shared" si="46"/>
        <v>100287</v>
      </c>
      <c r="F292" t="str">
        <f t="shared" si="47"/>
        <v>急速</v>
      </c>
      <c r="G292">
        <v>100287</v>
      </c>
      <c r="H292" s="20" t="str">
        <f t="shared" si="44"/>
        <v>急速</v>
      </c>
      <c r="I292" s="4" t="str">
        <f t="shared" si="48"/>
        <v>自身命中率+6,速度+5%</v>
      </c>
      <c r="J292" t="s">
        <v>154</v>
      </c>
      <c r="K292" s="10" t="str">
        <f t="shared" si="53"/>
        <v>200287:100:1:0</v>
      </c>
      <c r="L292" s="10">
        <f t="shared" si="49"/>
        <v>7</v>
      </c>
      <c r="M292" s="10" t="s">
        <v>106</v>
      </c>
      <c r="N292" s="10" t="str">
        <f>VLOOKUP(H292,特效对应!L:M,2,FALSE)</f>
        <v>buff_15</v>
      </c>
      <c r="O292" s="4" t="str">
        <f t="shared" si="52"/>
        <v>被动急速lv7</v>
      </c>
      <c r="T292" s="6" t="str">
        <f>IF(_xlfn.IFNA(VLOOKUP(O292,buff!$K:$L,2,FALSE),"")=0,"",_xlfn.IFNA(VLOOKUP(O292,buff!$K:$L,2,FALSE),""))</f>
        <v>200287:100:1:0</v>
      </c>
      <c r="U292" s="6" t="str">
        <f>IF(_xlfn.IFNA(VLOOKUP(P292,buff!$K:$L,2,FALSE),"")=0,"",_xlfn.IFNA(VLOOKUP(P292,buff!$K:$L,2,FALSE),""))</f>
        <v/>
      </c>
      <c r="V292" s="6" t="str">
        <f>IF(_xlfn.IFNA(VLOOKUP(Q292,buff!$K:$L,2,FALSE),"")=0,"",_xlfn.IFNA(VLOOKUP(Q292,buff!$K:$L,2,FALSE),""))</f>
        <v/>
      </c>
      <c r="W292" s="6" t="str">
        <f>IF(_xlfn.IFNA(VLOOKUP(R292,buff!$K:$L,2,FALSE),"")=0,"",_xlfn.IFNA(VLOOKUP(R292,buff!$K:$L,2,FALSE),""))</f>
        <v/>
      </c>
      <c r="X292" s="6" t="str">
        <f>IF(_xlfn.IFNA(VLOOKUP(S292,buff!$K:$L,2,FALSE),"")=0,"",_xlfn.IFNA(VLOOKUP(S292,buff!$K:$L,2,FALSE),""))</f>
        <v/>
      </c>
      <c r="Y292" t="str">
        <f>VLOOKUP($O292,buff!$BN:$CA,buff!BV$1,FALSE)</f>
        <v>命中率+6</v>
      </c>
      <c r="Z292" t="str">
        <f>VLOOKUP($O292,buff!$BN:$CA,buff!BZ$1,FALSE)</f>
        <v>速度+5%</v>
      </c>
    </row>
    <row r="293" spans="1:26" x14ac:dyDescent="0.15">
      <c r="A293" s="8" t="str">
        <f t="shared" si="45"/>
        <v>被动技能15等级8</v>
      </c>
      <c r="B293" s="8">
        <f t="shared" si="50"/>
        <v>15</v>
      </c>
      <c r="C293" s="8">
        <f t="shared" si="51"/>
        <v>8</v>
      </c>
      <c r="E293" s="8">
        <f t="shared" si="46"/>
        <v>100288</v>
      </c>
      <c r="F293" t="str">
        <f t="shared" si="47"/>
        <v>急速</v>
      </c>
      <c r="G293">
        <v>100288</v>
      </c>
      <c r="H293" s="20" t="str">
        <f t="shared" si="44"/>
        <v>急速</v>
      </c>
      <c r="I293" s="4" t="str">
        <f t="shared" si="48"/>
        <v>自身命中率+6,速度+6%</v>
      </c>
      <c r="J293" t="s">
        <v>154</v>
      </c>
      <c r="K293" s="10" t="str">
        <f t="shared" si="53"/>
        <v>200288:100:1:0</v>
      </c>
      <c r="L293" s="10">
        <f t="shared" si="49"/>
        <v>8</v>
      </c>
      <c r="M293" s="10" t="s">
        <v>106</v>
      </c>
      <c r="N293" s="10" t="str">
        <f>VLOOKUP(H293,特效对应!L:M,2,FALSE)</f>
        <v>buff_15</v>
      </c>
      <c r="O293" s="4" t="str">
        <f t="shared" si="52"/>
        <v>被动急速lv8</v>
      </c>
      <c r="T293" s="6" t="str">
        <f>IF(_xlfn.IFNA(VLOOKUP(O293,buff!$K:$L,2,FALSE),"")=0,"",_xlfn.IFNA(VLOOKUP(O293,buff!$K:$L,2,FALSE),""))</f>
        <v>200288:100:1:0</v>
      </c>
      <c r="U293" s="6" t="str">
        <f>IF(_xlfn.IFNA(VLOOKUP(P293,buff!$K:$L,2,FALSE),"")=0,"",_xlfn.IFNA(VLOOKUP(P293,buff!$K:$L,2,FALSE),""))</f>
        <v/>
      </c>
      <c r="V293" s="6" t="str">
        <f>IF(_xlfn.IFNA(VLOOKUP(Q293,buff!$K:$L,2,FALSE),"")=0,"",_xlfn.IFNA(VLOOKUP(Q293,buff!$K:$L,2,FALSE),""))</f>
        <v/>
      </c>
      <c r="W293" s="6" t="str">
        <f>IF(_xlfn.IFNA(VLOOKUP(R293,buff!$K:$L,2,FALSE),"")=0,"",_xlfn.IFNA(VLOOKUP(R293,buff!$K:$L,2,FALSE),""))</f>
        <v/>
      </c>
      <c r="X293" s="6" t="str">
        <f>IF(_xlfn.IFNA(VLOOKUP(S293,buff!$K:$L,2,FALSE),"")=0,"",_xlfn.IFNA(VLOOKUP(S293,buff!$K:$L,2,FALSE),""))</f>
        <v/>
      </c>
      <c r="Y293" t="str">
        <f>VLOOKUP($O293,buff!$BN:$CA,buff!BV$1,FALSE)</f>
        <v>命中率+6</v>
      </c>
      <c r="Z293" t="str">
        <f>VLOOKUP($O293,buff!$BN:$CA,buff!BZ$1,FALSE)</f>
        <v>速度+6%</v>
      </c>
    </row>
    <row r="294" spans="1:26" x14ac:dyDescent="0.15">
      <c r="A294" s="8" t="str">
        <f t="shared" si="45"/>
        <v>被动技能15等级9</v>
      </c>
      <c r="B294" s="8">
        <f t="shared" si="50"/>
        <v>15</v>
      </c>
      <c r="C294" s="8">
        <f t="shared" si="51"/>
        <v>9</v>
      </c>
      <c r="E294" s="8">
        <f t="shared" si="46"/>
        <v>100289</v>
      </c>
      <c r="F294" t="str">
        <f t="shared" si="47"/>
        <v>急速</v>
      </c>
      <c r="G294">
        <v>100289</v>
      </c>
      <c r="H294" s="20" t="str">
        <f t="shared" si="44"/>
        <v>急速</v>
      </c>
      <c r="I294" s="4" t="str">
        <f t="shared" si="48"/>
        <v>自身命中率+7,速度+6%</v>
      </c>
      <c r="J294" t="s">
        <v>154</v>
      </c>
      <c r="K294" s="10" t="str">
        <f t="shared" si="53"/>
        <v>200289:100:1:0</v>
      </c>
      <c r="L294" s="10">
        <f t="shared" si="49"/>
        <v>9</v>
      </c>
      <c r="M294" s="10" t="s">
        <v>106</v>
      </c>
      <c r="N294" s="10" t="str">
        <f>VLOOKUP(H294,特效对应!L:M,2,FALSE)</f>
        <v>buff_15</v>
      </c>
      <c r="O294" s="4" t="str">
        <f t="shared" si="52"/>
        <v>被动急速lv9</v>
      </c>
      <c r="T294" s="6" t="str">
        <f>IF(_xlfn.IFNA(VLOOKUP(O294,buff!$K:$L,2,FALSE),"")=0,"",_xlfn.IFNA(VLOOKUP(O294,buff!$K:$L,2,FALSE),""))</f>
        <v>200289:100:1:0</v>
      </c>
      <c r="U294" s="6" t="str">
        <f>IF(_xlfn.IFNA(VLOOKUP(P294,buff!$K:$L,2,FALSE),"")=0,"",_xlfn.IFNA(VLOOKUP(P294,buff!$K:$L,2,FALSE),""))</f>
        <v/>
      </c>
      <c r="V294" s="6" t="str">
        <f>IF(_xlfn.IFNA(VLOOKUP(Q294,buff!$K:$L,2,FALSE),"")=0,"",_xlfn.IFNA(VLOOKUP(Q294,buff!$K:$L,2,FALSE),""))</f>
        <v/>
      </c>
      <c r="W294" s="6" t="str">
        <f>IF(_xlfn.IFNA(VLOOKUP(R294,buff!$K:$L,2,FALSE),"")=0,"",_xlfn.IFNA(VLOOKUP(R294,buff!$K:$L,2,FALSE),""))</f>
        <v/>
      </c>
      <c r="X294" s="6" t="str">
        <f>IF(_xlfn.IFNA(VLOOKUP(S294,buff!$K:$L,2,FALSE),"")=0,"",_xlfn.IFNA(VLOOKUP(S294,buff!$K:$L,2,FALSE),""))</f>
        <v/>
      </c>
      <c r="Y294" t="str">
        <f>VLOOKUP($O294,buff!$BN:$CA,buff!BV$1,FALSE)</f>
        <v>命中率+7</v>
      </c>
      <c r="Z294" t="str">
        <f>VLOOKUP($O294,buff!$BN:$CA,buff!BZ$1,FALSE)</f>
        <v>速度+6%</v>
      </c>
    </row>
    <row r="295" spans="1:26" x14ac:dyDescent="0.15">
      <c r="A295" s="8" t="str">
        <f t="shared" si="45"/>
        <v>被动技能15等级10</v>
      </c>
      <c r="B295" s="8">
        <f t="shared" si="50"/>
        <v>15</v>
      </c>
      <c r="C295" s="8">
        <f t="shared" si="51"/>
        <v>10</v>
      </c>
      <c r="E295" s="8">
        <f t="shared" si="46"/>
        <v>100290</v>
      </c>
      <c r="F295" t="str">
        <f t="shared" si="47"/>
        <v>急速</v>
      </c>
      <c r="G295">
        <v>100290</v>
      </c>
      <c r="H295" s="20" t="str">
        <f t="shared" si="44"/>
        <v>急速</v>
      </c>
      <c r="I295" s="4" t="str">
        <f t="shared" si="48"/>
        <v>自身命中率+7,速度+7%</v>
      </c>
      <c r="J295" t="s">
        <v>154</v>
      </c>
      <c r="K295" s="10" t="str">
        <f t="shared" si="53"/>
        <v>200290:100:1:0</v>
      </c>
      <c r="L295" s="10">
        <f t="shared" si="49"/>
        <v>10</v>
      </c>
      <c r="M295" s="10" t="s">
        <v>106</v>
      </c>
      <c r="N295" s="10" t="str">
        <f>VLOOKUP(H295,特效对应!L:M,2,FALSE)</f>
        <v>buff_15</v>
      </c>
      <c r="O295" s="4" t="str">
        <f t="shared" si="52"/>
        <v>被动急速lv10</v>
      </c>
      <c r="T295" s="6" t="str">
        <f>IF(_xlfn.IFNA(VLOOKUP(O295,buff!$K:$L,2,FALSE),"")=0,"",_xlfn.IFNA(VLOOKUP(O295,buff!$K:$L,2,FALSE),""))</f>
        <v>200290:100:1:0</v>
      </c>
      <c r="U295" s="6" t="str">
        <f>IF(_xlfn.IFNA(VLOOKUP(P295,buff!$K:$L,2,FALSE),"")=0,"",_xlfn.IFNA(VLOOKUP(P295,buff!$K:$L,2,FALSE),""))</f>
        <v/>
      </c>
      <c r="V295" s="6" t="str">
        <f>IF(_xlfn.IFNA(VLOOKUP(Q295,buff!$K:$L,2,FALSE),"")=0,"",_xlfn.IFNA(VLOOKUP(Q295,buff!$K:$L,2,FALSE),""))</f>
        <v/>
      </c>
      <c r="W295" s="6" t="str">
        <f>IF(_xlfn.IFNA(VLOOKUP(R295,buff!$K:$L,2,FALSE),"")=0,"",_xlfn.IFNA(VLOOKUP(R295,buff!$K:$L,2,FALSE),""))</f>
        <v/>
      </c>
      <c r="X295" s="6" t="str">
        <f>IF(_xlfn.IFNA(VLOOKUP(S295,buff!$K:$L,2,FALSE),"")=0,"",_xlfn.IFNA(VLOOKUP(S295,buff!$K:$L,2,FALSE),""))</f>
        <v/>
      </c>
      <c r="Y295" t="str">
        <f>VLOOKUP($O295,buff!$BN:$CA,buff!BV$1,FALSE)</f>
        <v>命中率+7</v>
      </c>
      <c r="Z295" t="str">
        <f>VLOOKUP($O295,buff!$BN:$CA,buff!BZ$1,FALSE)</f>
        <v>速度+7%</v>
      </c>
    </row>
    <row r="296" spans="1:26" x14ac:dyDescent="0.15">
      <c r="A296" s="8" t="str">
        <f t="shared" si="45"/>
        <v>被动技能15等级11</v>
      </c>
      <c r="B296" s="8">
        <f t="shared" si="50"/>
        <v>15</v>
      </c>
      <c r="C296" s="8">
        <f t="shared" si="51"/>
        <v>11</v>
      </c>
      <c r="E296" s="8">
        <f t="shared" si="46"/>
        <v>100291</v>
      </c>
      <c r="F296" t="str">
        <f t="shared" si="47"/>
        <v>急速</v>
      </c>
      <c r="G296">
        <v>100291</v>
      </c>
      <c r="H296" s="20" t="str">
        <f t="shared" si="44"/>
        <v>急速</v>
      </c>
      <c r="I296" s="4" t="str">
        <f t="shared" si="48"/>
        <v>自身命中率+8,速度+7%</v>
      </c>
      <c r="J296" t="s">
        <v>154</v>
      </c>
      <c r="K296" s="10" t="str">
        <f t="shared" si="53"/>
        <v>200291:100:1:0</v>
      </c>
      <c r="L296" s="10">
        <f t="shared" si="49"/>
        <v>11</v>
      </c>
      <c r="M296" s="10" t="s">
        <v>106</v>
      </c>
      <c r="N296" s="10" t="str">
        <f>VLOOKUP(H296,特效对应!L:M,2,FALSE)</f>
        <v>buff_15</v>
      </c>
      <c r="O296" s="4" t="str">
        <f t="shared" si="52"/>
        <v>被动急速lv11</v>
      </c>
      <c r="T296" s="6" t="str">
        <f>IF(_xlfn.IFNA(VLOOKUP(O296,buff!$K:$L,2,FALSE),"")=0,"",_xlfn.IFNA(VLOOKUP(O296,buff!$K:$L,2,FALSE),""))</f>
        <v>200291:100:1:0</v>
      </c>
      <c r="U296" s="6" t="str">
        <f>IF(_xlfn.IFNA(VLOOKUP(P296,buff!$K:$L,2,FALSE),"")=0,"",_xlfn.IFNA(VLOOKUP(P296,buff!$K:$L,2,FALSE),""))</f>
        <v/>
      </c>
      <c r="V296" s="6" t="str">
        <f>IF(_xlfn.IFNA(VLOOKUP(Q296,buff!$K:$L,2,FALSE),"")=0,"",_xlfn.IFNA(VLOOKUP(Q296,buff!$K:$L,2,FALSE),""))</f>
        <v/>
      </c>
      <c r="W296" s="6" t="str">
        <f>IF(_xlfn.IFNA(VLOOKUP(R296,buff!$K:$L,2,FALSE),"")=0,"",_xlfn.IFNA(VLOOKUP(R296,buff!$K:$L,2,FALSE),""))</f>
        <v/>
      </c>
      <c r="X296" s="6" t="str">
        <f>IF(_xlfn.IFNA(VLOOKUP(S296,buff!$K:$L,2,FALSE),"")=0,"",_xlfn.IFNA(VLOOKUP(S296,buff!$K:$L,2,FALSE),""))</f>
        <v/>
      </c>
      <c r="Y296" t="str">
        <f>VLOOKUP($O296,buff!$BN:$CA,buff!BV$1,FALSE)</f>
        <v>命中率+8</v>
      </c>
      <c r="Z296" t="str">
        <f>VLOOKUP($O296,buff!$BN:$CA,buff!BZ$1,FALSE)</f>
        <v>速度+7%</v>
      </c>
    </row>
    <row r="297" spans="1:26" x14ac:dyDescent="0.15">
      <c r="A297" s="8" t="str">
        <f t="shared" si="45"/>
        <v>被动技能15等级12</v>
      </c>
      <c r="B297" s="8">
        <f t="shared" si="50"/>
        <v>15</v>
      </c>
      <c r="C297" s="8">
        <f t="shared" si="51"/>
        <v>12</v>
      </c>
      <c r="E297" s="8">
        <f t="shared" si="46"/>
        <v>100292</v>
      </c>
      <c r="F297" t="str">
        <f t="shared" si="47"/>
        <v>急速</v>
      </c>
      <c r="G297">
        <v>100292</v>
      </c>
      <c r="H297" s="20" t="str">
        <f t="shared" si="44"/>
        <v>急速</v>
      </c>
      <c r="I297" s="4" t="str">
        <f t="shared" si="48"/>
        <v>自身命中率+8,速度+8%</v>
      </c>
      <c r="J297" t="s">
        <v>154</v>
      </c>
      <c r="K297" s="10" t="str">
        <f t="shared" ref="K297:K305" si="54">IF(T297="","",T297)&amp;IF(U297="","","|"&amp;U297)&amp;IF(V297="","","|"&amp;V297)&amp;IF(W297="","","|"&amp;W297)&amp;IF(X297="","","|"&amp;X297)</f>
        <v>200292:100:1:0</v>
      </c>
      <c r="L297" s="10">
        <f t="shared" si="49"/>
        <v>12</v>
      </c>
      <c r="M297" s="10" t="s">
        <v>106</v>
      </c>
      <c r="N297" s="10" t="str">
        <f>VLOOKUP(H297,特效对应!L:M,2,FALSE)</f>
        <v>buff_15</v>
      </c>
      <c r="O297" s="4" t="str">
        <f t="shared" si="52"/>
        <v>被动急速lv12</v>
      </c>
      <c r="T297" s="6" t="str">
        <f>IF(_xlfn.IFNA(VLOOKUP(O297,buff!$K:$L,2,FALSE),"")=0,"",_xlfn.IFNA(VLOOKUP(O297,buff!$K:$L,2,FALSE),""))</f>
        <v>200292:100:1:0</v>
      </c>
      <c r="U297" s="6" t="str">
        <f>IF(_xlfn.IFNA(VLOOKUP(P297,buff!$K:$L,2,FALSE),"")=0,"",_xlfn.IFNA(VLOOKUP(P297,buff!$K:$L,2,FALSE),""))</f>
        <v/>
      </c>
      <c r="V297" s="6" t="str">
        <f>IF(_xlfn.IFNA(VLOOKUP(Q297,buff!$K:$L,2,FALSE),"")=0,"",_xlfn.IFNA(VLOOKUP(Q297,buff!$K:$L,2,FALSE),""))</f>
        <v/>
      </c>
      <c r="W297" s="6" t="str">
        <f>IF(_xlfn.IFNA(VLOOKUP(R297,buff!$K:$L,2,FALSE),"")=0,"",_xlfn.IFNA(VLOOKUP(R297,buff!$K:$L,2,FALSE),""))</f>
        <v/>
      </c>
      <c r="X297" s="6" t="str">
        <f>IF(_xlfn.IFNA(VLOOKUP(S297,buff!$K:$L,2,FALSE),"")=0,"",_xlfn.IFNA(VLOOKUP(S297,buff!$K:$L,2,FALSE),""))</f>
        <v/>
      </c>
      <c r="Y297" t="str">
        <f>VLOOKUP($O297,buff!$BN:$CA,buff!BV$1,FALSE)</f>
        <v>命中率+8</v>
      </c>
      <c r="Z297" t="str">
        <f>VLOOKUP($O297,buff!$BN:$CA,buff!BZ$1,FALSE)</f>
        <v>速度+8%</v>
      </c>
    </row>
    <row r="298" spans="1:26" x14ac:dyDescent="0.15">
      <c r="A298" s="8" t="str">
        <f t="shared" si="45"/>
        <v>被动技能15等级13</v>
      </c>
      <c r="B298" s="8">
        <f t="shared" si="50"/>
        <v>15</v>
      </c>
      <c r="C298" s="8">
        <f t="shared" si="51"/>
        <v>13</v>
      </c>
      <c r="E298" s="8">
        <f t="shared" si="46"/>
        <v>100293</v>
      </c>
      <c r="F298" t="str">
        <f t="shared" si="47"/>
        <v>急速</v>
      </c>
      <c r="G298">
        <v>100293</v>
      </c>
      <c r="H298" s="20" t="str">
        <f t="shared" si="44"/>
        <v>急速</v>
      </c>
      <c r="I298" s="4" t="str">
        <f t="shared" si="48"/>
        <v>自身命中率+9,速度+8%</v>
      </c>
      <c r="J298" t="s">
        <v>154</v>
      </c>
      <c r="K298" s="10" t="str">
        <f t="shared" si="54"/>
        <v>200293:100:1:0</v>
      </c>
      <c r="L298" s="10">
        <f t="shared" si="49"/>
        <v>13</v>
      </c>
      <c r="M298" s="10" t="s">
        <v>106</v>
      </c>
      <c r="N298" s="10" t="str">
        <f>VLOOKUP(H298,特效对应!L:M,2,FALSE)</f>
        <v>buff_15</v>
      </c>
      <c r="O298" s="4" t="str">
        <f t="shared" si="52"/>
        <v>被动急速lv13</v>
      </c>
      <c r="T298" s="6" t="str">
        <f>IF(_xlfn.IFNA(VLOOKUP(O298,buff!$K:$L,2,FALSE),"")=0,"",_xlfn.IFNA(VLOOKUP(O298,buff!$K:$L,2,FALSE),""))</f>
        <v>200293:100:1:0</v>
      </c>
      <c r="U298" s="6" t="str">
        <f>IF(_xlfn.IFNA(VLOOKUP(P298,buff!$K:$L,2,FALSE),"")=0,"",_xlfn.IFNA(VLOOKUP(P298,buff!$K:$L,2,FALSE),""))</f>
        <v/>
      </c>
      <c r="V298" s="6" t="str">
        <f>IF(_xlfn.IFNA(VLOOKUP(Q298,buff!$K:$L,2,FALSE),"")=0,"",_xlfn.IFNA(VLOOKUP(Q298,buff!$K:$L,2,FALSE),""))</f>
        <v/>
      </c>
      <c r="W298" s="6" t="str">
        <f>IF(_xlfn.IFNA(VLOOKUP(R298,buff!$K:$L,2,FALSE),"")=0,"",_xlfn.IFNA(VLOOKUP(R298,buff!$K:$L,2,FALSE),""))</f>
        <v/>
      </c>
      <c r="X298" s="6" t="str">
        <f>IF(_xlfn.IFNA(VLOOKUP(S298,buff!$K:$L,2,FALSE),"")=0,"",_xlfn.IFNA(VLOOKUP(S298,buff!$K:$L,2,FALSE),""))</f>
        <v/>
      </c>
      <c r="Y298" t="str">
        <f>VLOOKUP($O298,buff!$BN:$CA,buff!BV$1,FALSE)</f>
        <v>命中率+9</v>
      </c>
      <c r="Z298" t="str">
        <f>VLOOKUP($O298,buff!$BN:$CA,buff!BZ$1,FALSE)</f>
        <v>速度+8%</v>
      </c>
    </row>
    <row r="299" spans="1:26" x14ac:dyDescent="0.15">
      <c r="A299" s="8" t="str">
        <f t="shared" si="45"/>
        <v>被动技能15等级14</v>
      </c>
      <c r="B299" s="8">
        <f t="shared" si="50"/>
        <v>15</v>
      </c>
      <c r="C299" s="8">
        <f t="shared" si="51"/>
        <v>14</v>
      </c>
      <c r="E299" s="8">
        <f t="shared" si="46"/>
        <v>100294</v>
      </c>
      <c r="F299" t="str">
        <f t="shared" si="47"/>
        <v>急速</v>
      </c>
      <c r="G299">
        <v>100294</v>
      </c>
      <c r="H299" s="20" t="str">
        <f t="shared" si="44"/>
        <v>急速</v>
      </c>
      <c r="I299" s="4" t="str">
        <f t="shared" si="48"/>
        <v>自身命中率+9,速度+9%</v>
      </c>
      <c r="J299" t="s">
        <v>154</v>
      </c>
      <c r="K299" s="10" t="str">
        <f t="shared" si="54"/>
        <v>200294:100:1:0</v>
      </c>
      <c r="L299" s="10">
        <f t="shared" si="49"/>
        <v>14</v>
      </c>
      <c r="M299" s="10" t="s">
        <v>106</v>
      </c>
      <c r="N299" s="10" t="str">
        <f>VLOOKUP(H299,特效对应!L:M,2,FALSE)</f>
        <v>buff_15</v>
      </c>
      <c r="O299" s="4" t="str">
        <f t="shared" si="52"/>
        <v>被动急速lv14</v>
      </c>
      <c r="T299" s="6" t="str">
        <f>IF(_xlfn.IFNA(VLOOKUP(O299,buff!$K:$L,2,FALSE),"")=0,"",_xlfn.IFNA(VLOOKUP(O299,buff!$K:$L,2,FALSE),""))</f>
        <v>200294:100:1:0</v>
      </c>
      <c r="U299" s="6" t="str">
        <f>IF(_xlfn.IFNA(VLOOKUP(P299,buff!$K:$L,2,FALSE),"")=0,"",_xlfn.IFNA(VLOOKUP(P299,buff!$K:$L,2,FALSE),""))</f>
        <v/>
      </c>
      <c r="V299" s="6" t="str">
        <f>IF(_xlfn.IFNA(VLOOKUP(Q299,buff!$K:$L,2,FALSE),"")=0,"",_xlfn.IFNA(VLOOKUP(Q299,buff!$K:$L,2,FALSE),""))</f>
        <v/>
      </c>
      <c r="W299" s="6" t="str">
        <f>IF(_xlfn.IFNA(VLOOKUP(R299,buff!$K:$L,2,FALSE),"")=0,"",_xlfn.IFNA(VLOOKUP(R299,buff!$K:$L,2,FALSE),""))</f>
        <v/>
      </c>
      <c r="X299" s="6" t="str">
        <f>IF(_xlfn.IFNA(VLOOKUP(S299,buff!$K:$L,2,FALSE),"")=0,"",_xlfn.IFNA(VLOOKUP(S299,buff!$K:$L,2,FALSE),""))</f>
        <v/>
      </c>
      <c r="Y299" t="str">
        <f>VLOOKUP($O299,buff!$BN:$CA,buff!BV$1,FALSE)</f>
        <v>命中率+9</v>
      </c>
      <c r="Z299" t="str">
        <f>VLOOKUP($O299,buff!$BN:$CA,buff!BZ$1,FALSE)</f>
        <v>速度+9%</v>
      </c>
    </row>
    <row r="300" spans="1:26" x14ac:dyDescent="0.15">
      <c r="A300" s="8" t="str">
        <f t="shared" si="45"/>
        <v>被动技能15等级15</v>
      </c>
      <c r="B300" s="8">
        <f t="shared" si="50"/>
        <v>15</v>
      </c>
      <c r="C300" s="8">
        <f t="shared" si="51"/>
        <v>15</v>
      </c>
      <c r="E300" s="8">
        <f t="shared" si="46"/>
        <v>100295</v>
      </c>
      <c r="F300" t="str">
        <f t="shared" si="47"/>
        <v>急速</v>
      </c>
      <c r="G300">
        <v>100295</v>
      </c>
      <c r="H300" s="20" t="str">
        <f t="shared" si="44"/>
        <v>急速</v>
      </c>
      <c r="I300" s="4" t="str">
        <f t="shared" si="48"/>
        <v>自身命中率+10,速度+9%</v>
      </c>
      <c r="J300" t="s">
        <v>154</v>
      </c>
      <c r="K300" s="10" t="str">
        <f t="shared" si="54"/>
        <v>200295:100:1:0</v>
      </c>
      <c r="L300" s="10">
        <f t="shared" si="49"/>
        <v>15</v>
      </c>
      <c r="M300" s="10" t="s">
        <v>106</v>
      </c>
      <c r="N300" s="10" t="str">
        <f>VLOOKUP(H300,特效对应!L:M,2,FALSE)</f>
        <v>buff_15</v>
      </c>
      <c r="O300" s="4" t="str">
        <f t="shared" si="52"/>
        <v>被动急速lv15</v>
      </c>
      <c r="T300" s="6" t="str">
        <f>IF(_xlfn.IFNA(VLOOKUP(O300,buff!$K:$L,2,FALSE),"")=0,"",_xlfn.IFNA(VLOOKUP(O300,buff!$K:$L,2,FALSE),""))</f>
        <v>200295:100:1:0</v>
      </c>
      <c r="U300" s="6" t="str">
        <f>IF(_xlfn.IFNA(VLOOKUP(P300,buff!$K:$L,2,FALSE),"")=0,"",_xlfn.IFNA(VLOOKUP(P300,buff!$K:$L,2,FALSE),""))</f>
        <v/>
      </c>
      <c r="V300" s="6" t="str">
        <f>IF(_xlfn.IFNA(VLOOKUP(Q300,buff!$K:$L,2,FALSE),"")=0,"",_xlfn.IFNA(VLOOKUP(Q300,buff!$K:$L,2,FALSE),""))</f>
        <v/>
      </c>
      <c r="W300" s="6" t="str">
        <f>IF(_xlfn.IFNA(VLOOKUP(R300,buff!$K:$L,2,FALSE),"")=0,"",_xlfn.IFNA(VLOOKUP(R300,buff!$K:$L,2,FALSE),""))</f>
        <v/>
      </c>
      <c r="X300" s="6" t="str">
        <f>IF(_xlfn.IFNA(VLOOKUP(S300,buff!$K:$L,2,FALSE),"")=0,"",_xlfn.IFNA(VLOOKUP(S300,buff!$K:$L,2,FALSE),""))</f>
        <v/>
      </c>
      <c r="Y300" t="str">
        <f>VLOOKUP($O300,buff!$BN:$CA,buff!BV$1,FALSE)</f>
        <v>命中率+10</v>
      </c>
      <c r="Z300" t="str">
        <f>VLOOKUP($O300,buff!$BN:$CA,buff!BZ$1,FALSE)</f>
        <v>速度+9%</v>
      </c>
    </row>
    <row r="301" spans="1:26" x14ac:dyDescent="0.15">
      <c r="A301" s="8" t="str">
        <f t="shared" si="45"/>
        <v>被动技能15等级16</v>
      </c>
      <c r="B301" s="8">
        <f t="shared" si="50"/>
        <v>15</v>
      </c>
      <c r="C301" s="8">
        <f t="shared" si="51"/>
        <v>16</v>
      </c>
      <c r="E301" s="8">
        <f t="shared" si="46"/>
        <v>100296</v>
      </c>
      <c r="F301" t="str">
        <f t="shared" si="47"/>
        <v>急速</v>
      </c>
      <c r="G301">
        <v>100296</v>
      </c>
      <c r="H301" s="20" t="str">
        <f t="shared" si="44"/>
        <v>急速</v>
      </c>
      <c r="I301" s="4" t="str">
        <f t="shared" si="48"/>
        <v>自身命中率+10,速度+10%</v>
      </c>
      <c r="J301" t="s">
        <v>154</v>
      </c>
      <c r="K301" s="10" t="str">
        <f t="shared" si="54"/>
        <v>200296:100:1:0</v>
      </c>
      <c r="L301" s="10">
        <f t="shared" si="49"/>
        <v>16</v>
      </c>
      <c r="M301" s="10" t="s">
        <v>106</v>
      </c>
      <c r="N301" s="10" t="str">
        <f>VLOOKUP(H301,特效对应!L:M,2,FALSE)</f>
        <v>buff_15</v>
      </c>
      <c r="O301" s="4" t="str">
        <f t="shared" si="52"/>
        <v>被动急速lv16</v>
      </c>
      <c r="T301" s="6" t="str">
        <f>IF(_xlfn.IFNA(VLOOKUP(O301,buff!$K:$L,2,FALSE),"")=0,"",_xlfn.IFNA(VLOOKUP(O301,buff!$K:$L,2,FALSE),""))</f>
        <v>200296:100:1:0</v>
      </c>
      <c r="U301" s="6" t="str">
        <f>IF(_xlfn.IFNA(VLOOKUP(P301,buff!$K:$L,2,FALSE),"")=0,"",_xlfn.IFNA(VLOOKUP(P301,buff!$K:$L,2,FALSE),""))</f>
        <v/>
      </c>
      <c r="V301" s="6" t="str">
        <f>IF(_xlfn.IFNA(VLOOKUP(Q301,buff!$K:$L,2,FALSE),"")=0,"",_xlfn.IFNA(VLOOKUP(Q301,buff!$K:$L,2,FALSE),""))</f>
        <v/>
      </c>
      <c r="W301" s="6" t="str">
        <f>IF(_xlfn.IFNA(VLOOKUP(R301,buff!$K:$L,2,FALSE),"")=0,"",_xlfn.IFNA(VLOOKUP(R301,buff!$K:$L,2,FALSE),""))</f>
        <v/>
      </c>
      <c r="X301" s="6" t="str">
        <f>IF(_xlfn.IFNA(VLOOKUP(S301,buff!$K:$L,2,FALSE),"")=0,"",_xlfn.IFNA(VLOOKUP(S301,buff!$K:$L,2,FALSE),""))</f>
        <v/>
      </c>
      <c r="Y301" t="str">
        <f>VLOOKUP($O301,buff!$BN:$CA,buff!BV$1,FALSE)</f>
        <v>命中率+10</v>
      </c>
      <c r="Z301" t="str">
        <f>VLOOKUP($O301,buff!$BN:$CA,buff!BZ$1,FALSE)</f>
        <v>速度+10%</v>
      </c>
    </row>
    <row r="302" spans="1:26" x14ac:dyDescent="0.15">
      <c r="A302" s="8" t="str">
        <f t="shared" si="45"/>
        <v>被动技能15等级17</v>
      </c>
      <c r="B302" s="8">
        <f t="shared" si="50"/>
        <v>15</v>
      </c>
      <c r="C302" s="8">
        <f t="shared" si="51"/>
        <v>17</v>
      </c>
      <c r="E302" s="8">
        <f t="shared" si="46"/>
        <v>100297</v>
      </c>
      <c r="F302" t="str">
        <f t="shared" si="47"/>
        <v>急速</v>
      </c>
      <c r="G302">
        <v>100297</v>
      </c>
      <c r="H302" s="20" t="str">
        <f t="shared" si="44"/>
        <v>急速</v>
      </c>
      <c r="I302" s="4" t="str">
        <f t="shared" si="48"/>
        <v>自身命中率+11,速度+10%</v>
      </c>
      <c r="J302" t="s">
        <v>154</v>
      </c>
      <c r="K302" s="10" t="str">
        <f t="shared" si="54"/>
        <v>200297:100:1:0</v>
      </c>
      <c r="L302" s="10">
        <f t="shared" si="49"/>
        <v>17</v>
      </c>
      <c r="M302" s="10" t="s">
        <v>106</v>
      </c>
      <c r="N302" s="10" t="str">
        <f>VLOOKUP(H302,特效对应!L:M,2,FALSE)</f>
        <v>buff_15</v>
      </c>
      <c r="O302" s="4" t="str">
        <f t="shared" si="52"/>
        <v>被动急速lv17</v>
      </c>
      <c r="T302" s="6" t="str">
        <f>IF(_xlfn.IFNA(VLOOKUP(O302,buff!$K:$L,2,FALSE),"")=0,"",_xlfn.IFNA(VLOOKUP(O302,buff!$K:$L,2,FALSE),""))</f>
        <v>200297:100:1:0</v>
      </c>
      <c r="U302" s="6" t="str">
        <f>IF(_xlfn.IFNA(VLOOKUP(P302,buff!$K:$L,2,FALSE),"")=0,"",_xlfn.IFNA(VLOOKUP(P302,buff!$K:$L,2,FALSE),""))</f>
        <v/>
      </c>
      <c r="V302" s="6" t="str">
        <f>IF(_xlfn.IFNA(VLOOKUP(Q302,buff!$K:$L,2,FALSE),"")=0,"",_xlfn.IFNA(VLOOKUP(Q302,buff!$K:$L,2,FALSE),""))</f>
        <v/>
      </c>
      <c r="W302" s="6" t="str">
        <f>IF(_xlfn.IFNA(VLOOKUP(R302,buff!$K:$L,2,FALSE),"")=0,"",_xlfn.IFNA(VLOOKUP(R302,buff!$K:$L,2,FALSE),""))</f>
        <v/>
      </c>
      <c r="X302" s="6" t="str">
        <f>IF(_xlfn.IFNA(VLOOKUP(S302,buff!$K:$L,2,FALSE),"")=0,"",_xlfn.IFNA(VLOOKUP(S302,buff!$K:$L,2,FALSE),""))</f>
        <v/>
      </c>
      <c r="Y302" t="str">
        <f>VLOOKUP($O302,buff!$BN:$CA,buff!BV$1,FALSE)</f>
        <v>命中率+11</v>
      </c>
      <c r="Z302" t="str">
        <f>VLOOKUP($O302,buff!$BN:$CA,buff!BZ$1,FALSE)</f>
        <v>速度+10%</v>
      </c>
    </row>
    <row r="303" spans="1:26" x14ac:dyDescent="0.15">
      <c r="A303" s="8" t="str">
        <f t="shared" si="45"/>
        <v>被动技能15等级18</v>
      </c>
      <c r="B303" s="8">
        <f t="shared" si="50"/>
        <v>15</v>
      </c>
      <c r="C303" s="8">
        <f t="shared" si="51"/>
        <v>18</v>
      </c>
      <c r="E303" s="8">
        <f t="shared" si="46"/>
        <v>100298</v>
      </c>
      <c r="F303" t="str">
        <f t="shared" si="47"/>
        <v>急速</v>
      </c>
      <c r="G303">
        <v>100298</v>
      </c>
      <c r="H303" s="20" t="str">
        <f t="shared" si="44"/>
        <v>急速</v>
      </c>
      <c r="I303" s="4" t="str">
        <f t="shared" si="48"/>
        <v>自身命中率+11,速度+11%</v>
      </c>
      <c r="J303" t="s">
        <v>154</v>
      </c>
      <c r="K303" s="10" t="str">
        <f t="shared" si="54"/>
        <v>200298:100:1:0</v>
      </c>
      <c r="L303" s="10">
        <f t="shared" si="49"/>
        <v>18</v>
      </c>
      <c r="M303" s="10" t="s">
        <v>106</v>
      </c>
      <c r="N303" s="10" t="str">
        <f>VLOOKUP(H303,特效对应!L:M,2,FALSE)</f>
        <v>buff_15</v>
      </c>
      <c r="O303" s="4" t="str">
        <f t="shared" si="52"/>
        <v>被动急速lv18</v>
      </c>
      <c r="T303" s="6" t="str">
        <f>IF(_xlfn.IFNA(VLOOKUP(O303,buff!$K:$L,2,FALSE),"")=0,"",_xlfn.IFNA(VLOOKUP(O303,buff!$K:$L,2,FALSE),""))</f>
        <v>200298:100:1:0</v>
      </c>
      <c r="U303" s="6" t="str">
        <f>IF(_xlfn.IFNA(VLOOKUP(P303,buff!$K:$L,2,FALSE),"")=0,"",_xlfn.IFNA(VLOOKUP(P303,buff!$K:$L,2,FALSE),""))</f>
        <v/>
      </c>
      <c r="V303" s="6" t="str">
        <f>IF(_xlfn.IFNA(VLOOKUP(Q303,buff!$K:$L,2,FALSE),"")=0,"",_xlfn.IFNA(VLOOKUP(Q303,buff!$K:$L,2,FALSE),""))</f>
        <v/>
      </c>
      <c r="W303" s="6" t="str">
        <f>IF(_xlfn.IFNA(VLOOKUP(R303,buff!$K:$L,2,FALSE),"")=0,"",_xlfn.IFNA(VLOOKUP(R303,buff!$K:$L,2,FALSE),""))</f>
        <v/>
      </c>
      <c r="X303" s="6" t="str">
        <f>IF(_xlfn.IFNA(VLOOKUP(S303,buff!$K:$L,2,FALSE),"")=0,"",_xlfn.IFNA(VLOOKUP(S303,buff!$K:$L,2,FALSE),""))</f>
        <v/>
      </c>
      <c r="Y303" t="str">
        <f>VLOOKUP($O303,buff!$BN:$CA,buff!BV$1,FALSE)</f>
        <v>命中率+11</v>
      </c>
      <c r="Z303" t="str">
        <f>VLOOKUP($O303,buff!$BN:$CA,buff!BZ$1,FALSE)</f>
        <v>速度+11%</v>
      </c>
    </row>
    <row r="304" spans="1:26" x14ac:dyDescent="0.15">
      <c r="A304" s="8" t="str">
        <f t="shared" si="45"/>
        <v>被动技能15等级19</v>
      </c>
      <c r="B304" s="8">
        <f t="shared" si="50"/>
        <v>15</v>
      </c>
      <c r="C304" s="8">
        <f t="shared" si="51"/>
        <v>19</v>
      </c>
      <c r="E304" s="8">
        <f t="shared" si="46"/>
        <v>100299</v>
      </c>
      <c r="F304" t="str">
        <f t="shared" si="47"/>
        <v>急速</v>
      </c>
      <c r="G304">
        <v>100299</v>
      </c>
      <c r="H304" s="20" t="str">
        <f t="shared" si="44"/>
        <v>急速</v>
      </c>
      <c r="I304" s="4" t="str">
        <f t="shared" si="48"/>
        <v>自身命中率+12,速度+11%</v>
      </c>
      <c r="J304" t="s">
        <v>154</v>
      </c>
      <c r="K304" s="10" t="str">
        <f t="shared" si="54"/>
        <v>200299:100:1:0</v>
      </c>
      <c r="L304" s="10">
        <f t="shared" si="49"/>
        <v>19</v>
      </c>
      <c r="M304" s="10" t="s">
        <v>106</v>
      </c>
      <c r="N304" s="10" t="str">
        <f>VLOOKUP(H304,特效对应!L:M,2,FALSE)</f>
        <v>buff_15</v>
      </c>
      <c r="O304" s="4" t="str">
        <f t="shared" si="52"/>
        <v>被动急速lv19</v>
      </c>
      <c r="T304" s="6" t="str">
        <f>IF(_xlfn.IFNA(VLOOKUP(O304,buff!$K:$L,2,FALSE),"")=0,"",_xlfn.IFNA(VLOOKUP(O304,buff!$K:$L,2,FALSE),""))</f>
        <v>200299:100:1:0</v>
      </c>
      <c r="U304" s="6" t="str">
        <f>IF(_xlfn.IFNA(VLOOKUP(P304,buff!$K:$L,2,FALSE),"")=0,"",_xlfn.IFNA(VLOOKUP(P304,buff!$K:$L,2,FALSE),""))</f>
        <v/>
      </c>
      <c r="V304" s="6" t="str">
        <f>IF(_xlfn.IFNA(VLOOKUP(Q304,buff!$K:$L,2,FALSE),"")=0,"",_xlfn.IFNA(VLOOKUP(Q304,buff!$K:$L,2,FALSE),""))</f>
        <v/>
      </c>
      <c r="W304" s="6" t="str">
        <f>IF(_xlfn.IFNA(VLOOKUP(R304,buff!$K:$L,2,FALSE),"")=0,"",_xlfn.IFNA(VLOOKUP(R304,buff!$K:$L,2,FALSE),""))</f>
        <v/>
      </c>
      <c r="X304" s="6" t="str">
        <f>IF(_xlfn.IFNA(VLOOKUP(S304,buff!$K:$L,2,FALSE),"")=0,"",_xlfn.IFNA(VLOOKUP(S304,buff!$K:$L,2,FALSE),""))</f>
        <v/>
      </c>
      <c r="Y304" t="str">
        <f>VLOOKUP($O304,buff!$BN:$CA,buff!BV$1,FALSE)</f>
        <v>命中率+12</v>
      </c>
      <c r="Z304" t="str">
        <f>VLOOKUP($O304,buff!$BN:$CA,buff!BZ$1,FALSE)</f>
        <v>速度+11%</v>
      </c>
    </row>
    <row r="305" spans="1:26" x14ac:dyDescent="0.15">
      <c r="A305" s="8" t="str">
        <f t="shared" si="45"/>
        <v>被动技能15等级20</v>
      </c>
      <c r="B305" s="8">
        <f t="shared" si="50"/>
        <v>15</v>
      </c>
      <c r="C305" s="8">
        <f t="shared" si="51"/>
        <v>20</v>
      </c>
      <c r="E305" s="8">
        <f t="shared" si="46"/>
        <v>100300</v>
      </c>
      <c r="F305" t="str">
        <f t="shared" si="47"/>
        <v>急速</v>
      </c>
      <c r="G305">
        <v>100300</v>
      </c>
      <c r="H305" s="20" t="str">
        <f t="shared" si="44"/>
        <v>急速</v>
      </c>
      <c r="I305" s="4" t="str">
        <f t="shared" si="48"/>
        <v>自身命中率+12,速度+12%</v>
      </c>
      <c r="J305" t="s">
        <v>154</v>
      </c>
      <c r="K305" s="10" t="str">
        <f t="shared" si="54"/>
        <v>200300:100:1:0</v>
      </c>
      <c r="L305" s="10">
        <f t="shared" si="49"/>
        <v>20</v>
      </c>
      <c r="M305" s="10" t="s">
        <v>106</v>
      </c>
      <c r="N305" s="10" t="str">
        <f>VLOOKUP(H305,特效对应!L:M,2,FALSE)</f>
        <v>buff_15</v>
      </c>
      <c r="O305" s="4" t="str">
        <f t="shared" si="52"/>
        <v>被动急速lv20</v>
      </c>
      <c r="T305" s="6" t="str">
        <f>IF(_xlfn.IFNA(VLOOKUP(O305,buff!$K:$L,2,FALSE),"")=0,"",_xlfn.IFNA(VLOOKUP(O305,buff!$K:$L,2,FALSE),""))</f>
        <v>200300:100:1:0</v>
      </c>
      <c r="U305" s="6" t="str">
        <f>IF(_xlfn.IFNA(VLOOKUP(P305,buff!$K:$L,2,FALSE),"")=0,"",_xlfn.IFNA(VLOOKUP(P305,buff!$K:$L,2,FALSE),""))</f>
        <v/>
      </c>
      <c r="V305" s="6" t="str">
        <f>IF(_xlfn.IFNA(VLOOKUP(Q305,buff!$K:$L,2,FALSE),"")=0,"",_xlfn.IFNA(VLOOKUP(Q305,buff!$K:$L,2,FALSE),""))</f>
        <v/>
      </c>
      <c r="W305" s="6" t="str">
        <f>IF(_xlfn.IFNA(VLOOKUP(R305,buff!$K:$L,2,FALSE),"")=0,"",_xlfn.IFNA(VLOOKUP(R305,buff!$K:$L,2,FALSE),""))</f>
        <v/>
      </c>
      <c r="X305" s="6" t="str">
        <f>IF(_xlfn.IFNA(VLOOKUP(S305,buff!$K:$L,2,FALSE),"")=0,"",_xlfn.IFNA(VLOOKUP(S305,buff!$K:$L,2,FALSE),""))</f>
        <v/>
      </c>
      <c r="Y305" t="str">
        <f>VLOOKUP($O305,buff!$BN:$CA,buff!BV$1,FALSE)</f>
        <v>命中率+12</v>
      </c>
      <c r="Z305" t="str">
        <f>VLOOKUP($O305,buff!$BN:$CA,buff!BZ$1,FALSE)</f>
        <v>速度+12%</v>
      </c>
    </row>
    <row r="306" spans="1:26" x14ac:dyDescent="0.15">
      <c r="A306" s="8" t="str">
        <f t="shared" si="45"/>
        <v>被动技能16等级1</v>
      </c>
      <c r="B306" s="8">
        <f t="shared" si="50"/>
        <v>16</v>
      </c>
      <c r="C306" s="8">
        <f t="shared" si="51"/>
        <v>1</v>
      </c>
      <c r="E306" s="8">
        <f t="shared" si="46"/>
        <v>100301</v>
      </c>
      <c r="F306" t="str">
        <f t="shared" si="47"/>
        <v>守护</v>
      </c>
      <c r="G306">
        <v>100301</v>
      </c>
      <c r="H306" s="20" t="str">
        <f t="shared" si="44"/>
        <v>守护</v>
      </c>
      <c r="I306" s="4" t="str">
        <f t="shared" si="48"/>
        <v>自身防御+3%,免伤率+2</v>
      </c>
      <c r="J306" t="s">
        <v>154</v>
      </c>
      <c r="K306" s="10" t="str">
        <f t="shared" ref="K306:K384" si="55">IF(T306="","",T306)&amp;IF(U306="","","|"&amp;U306)&amp;IF(V306="","","|"&amp;V306)&amp;IF(W306="","","|"&amp;W306)&amp;IF(X306="","","|"&amp;X306)</f>
        <v>200301:100:1:0</v>
      </c>
      <c r="L306" s="10">
        <f t="shared" si="49"/>
        <v>1</v>
      </c>
      <c r="M306" s="10" t="s">
        <v>108</v>
      </c>
      <c r="N306" s="10" t="str">
        <f>VLOOKUP(H306,特效对应!L:M,2,FALSE)</f>
        <v>buff_16</v>
      </c>
      <c r="O306" s="4" t="str">
        <f t="shared" si="52"/>
        <v>被动守护lv1</v>
      </c>
      <c r="T306" s="6" t="str">
        <f>IF(_xlfn.IFNA(VLOOKUP(O306,buff!$K:$L,2,FALSE),"")=0,"",_xlfn.IFNA(VLOOKUP(O306,buff!$K:$L,2,FALSE),""))</f>
        <v>200301:100:1:0</v>
      </c>
      <c r="U306" s="6" t="str">
        <f>IF(_xlfn.IFNA(VLOOKUP(P306,buff!$K:$L,2,FALSE),"")=0,"",_xlfn.IFNA(VLOOKUP(P306,buff!$K:$L,2,FALSE),""))</f>
        <v/>
      </c>
      <c r="V306" s="6" t="str">
        <f>IF(_xlfn.IFNA(VLOOKUP(Q306,buff!$K:$L,2,FALSE),"")=0,"",_xlfn.IFNA(VLOOKUP(Q306,buff!$K:$L,2,FALSE),""))</f>
        <v/>
      </c>
      <c r="W306" s="6" t="str">
        <f>IF(_xlfn.IFNA(VLOOKUP(R306,buff!$K:$L,2,FALSE),"")=0,"",_xlfn.IFNA(VLOOKUP(R306,buff!$K:$L,2,FALSE),""))</f>
        <v/>
      </c>
      <c r="X306" s="6" t="str">
        <f>IF(_xlfn.IFNA(VLOOKUP(S306,buff!$K:$L,2,FALSE),"")=0,"",_xlfn.IFNA(VLOOKUP(S306,buff!$K:$L,2,FALSE),""))</f>
        <v/>
      </c>
      <c r="Y306" t="str">
        <f>VLOOKUP($O306,buff!$BN:$CA,buff!BV$1,FALSE)</f>
        <v>防御+3%</v>
      </c>
      <c r="Z306" t="str">
        <f>VLOOKUP($O306,buff!$BN:$CA,buff!BZ$1,FALSE)</f>
        <v>免伤率+2</v>
      </c>
    </row>
    <row r="307" spans="1:26" x14ac:dyDescent="0.15">
      <c r="A307" s="8" t="str">
        <f t="shared" si="45"/>
        <v>被动技能16等级2</v>
      </c>
      <c r="B307" s="8">
        <f t="shared" si="50"/>
        <v>16</v>
      </c>
      <c r="C307" s="8">
        <f t="shared" si="51"/>
        <v>2</v>
      </c>
      <c r="E307" s="8">
        <f t="shared" si="46"/>
        <v>100302</v>
      </c>
      <c r="F307" t="str">
        <f t="shared" si="47"/>
        <v>守护</v>
      </c>
      <c r="G307">
        <v>100302</v>
      </c>
      <c r="H307" s="20" t="str">
        <f t="shared" si="44"/>
        <v>守护</v>
      </c>
      <c r="I307" s="4" t="str">
        <f t="shared" si="48"/>
        <v>自身防御+3%,免伤率+3</v>
      </c>
      <c r="J307" t="s">
        <v>154</v>
      </c>
      <c r="K307" s="10" t="str">
        <f t="shared" si="55"/>
        <v>200302:100:1:0</v>
      </c>
      <c r="L307" s="10">
        <f t="shared" si="49"/>
        <v>2</v>
      </c>
      <c r="M307" s="10" t="s">
        <v>108</v>
      </c>
      <c r="N307" s="10" t="str">
        <f>VLOOKUP(H307,特效对应!L:M,2,FALSE)</f>
        <v>buff_16</v>
      </c>
      <c r="O307" s="4" t="str">
        <f t="shared" si="52"/>
        <v>被动守护lv2</v>
      </c>
      <c r="T307" s="6" t="str">
        <f>IF(_xlfn.IFNA(VLOOKUP(O307,buff!$K:$L,2,FALSE),"")=0,"",_xlfn.IFNA(VLOOKUP(O307,buff!$K:$L,2,FALSE),""))</f>
        <v>200302:100:1:0</v>
      </c>
      <c r="U307" s="6" t="str">
        <f>IF(_xlfn.IFNA(VLOOKUP(P307,buff!$K:$L,2,FALSE),"")=0,"",_xlfn.IFNA(VLOOKUP(P307,buff!$K:$L,2,FALSE),""))</f>
        <v/>
      </c>
      <c r="V307" s="6" t="str">
        <f>IF(_xlfn.IFNA(VLOOKUP(Q307,buff!$K:$L,2,FALSE),"")=0,"",_xlfn.IFNA(VLOOKUP(Q307,buff!$K:$L,2,FALSE),""))</f>
        <v/>
      </c>
      <c r="W307" s="6" t="str">
        <f>IF(_xlfn.IFNA(VLOOKUP(R307,buff!$K:$L,2,FALSE),"")=0,"",_xlfn.IFNA(VLOOKUP(R307,buff!$K:$L,2,FALSE),""))</f>
        <v/>
      </c>
      <c r="X307" s="6" t="str">
        <f>IF(_xlfn.IFNA(VLOOKUP(S307,buff!$K:$L,2,FALSE),"")=0,"",_xlfn.IFNA(VLOOKUP(S307,buff!$K:$L,2,FALSE),""))</f>
        <v/>
      </c>
      <c r="Y307" t="str">
        <f>VLOOKUP($O307,buff!$BN:$CA,buff!BV$1,FALSE)</f>
        <v>防御+3%</v>
      </c>
      <c r="Z307" t="str">
        <f>VLOOKUP($O307,buff!$BN:$CA,buff!BZ$1,FALSE)</f>
        <v>免伤率+3</v>
      </c>
    </row>
    <row r="308" spans="1:26" x14ac:dyDescent="0.15">
      <c r="A308" s="8" t="str">
        <f t="shared" si="45"/>
        <v>被动技能16等级3</v>
      </c>
      <c r="B308" s="8">
        <f t="shared" si="50"/>
        <v>16</v>
      </c>
      <c r="C308" s="8">
        <f t="shared" si="51"/>
        <v>3</v>
      </c>
      <c r="E308" s="8">
        <f t="shared" si="46"/>
        <v>100303</v>
      </c>
      <c r="F308" t="str">
        <f t="shared" si="47"/>
        <v>守护</v>
      </c>
      <c r="G308">
        <v>100303</v>
      </c>
      <c r="H308" s="20" t="str">
        <f t="shared" si="44"/>
        <v>守护</v>
      </c>
      <c r="I308" s="4" t="str">
        <f t="shared" si="48"/>
        <v>自身防御+4%,免伤率+3</v>
      </c>
      <c r="J308" t="s">
        <v>154</v>
      </c>
      <c r="K308" s="10" t="str">
        <f t="shared" si="55"/>
        <v>200303:100:1:0</v>
      </c>
      <c r="L308" s="10">
        <f t="shared" si="49"/>
        <v>3</v>
      </c>
      <c r="M308" s="10" t="s">
        <v>108</v>
      </c>
      <c r="N308" s="10" t="str">
        <f>VLOOKUP(H308,特效对应!L:M,2,FALSE)</f>
        <v>buff_16</v>
      </c>
      <c r="O308" s="4" t="str">
        <f t="shared" si="52"/>
        <v>被动守护lv3</v>
      </c>
      <c r="T308" s="6" t="str">
        <f>IF(_xlfn.IFNA(VLOOKUP(O308,buff!$K:$L,2,FALSE),"")=0,"",_xlfn.IFNA(VLOOKUP(O308,buff!$K:$L,2,FALSE),""))</f>
        <v>200303:100:1:0</v>
      </c>
      <c r="U308" s="6" t="str">
        <f>IF(_xlfn.IFNA(VLOOKUP(P308,buff!$K:$L,2,FALSE),"")=0,"",_xlfn.IFNA(VLOOKUP(P308,buff!$K:$L,2,FALSE),""))</f>
        <v/>
      </c>
      <c r="V308" s="6" t="str">
        <f>IF(_xlfn.IFNA(VLOOKUP(Q308,buff!$K:$L,2,FALSE),"")=0,"",_xlfn.IFNA(VLOOKUP(Q308,buff!$K:$L,2,FALSE),""))</f>
        <v/>
      </c>
      <c r="W308" s="6" t="str">
        <f>IF(_xlfn.IFNA(VLOOKUP(R308,buff!$K:$L,2,FALSE),"")=0,"",_xlfn.IFNA(VLOOKUP(R308,buff!$K:$L,2,FALSE),""))</f>
        <v/>
      </c>
      <c r="X308" s="6" t="str">
        <f>IF(_xlfn.IFNA(VLOOKUP(S308,buff!$K:$L,2,FALSE),"")=0,"",_xlfn.IFNA(VLOOKUP(S308,buff!$K:$L,2,FALSE),""))</f>
        <v/>
      </c>
      <c r="Y308" t="str">
        <f>VLOOKUP($O308,buff!$BN:$CA,buff!BV$1,FALSE)</f>
        <v>防御+4%</v>
      </c>
      <c r="Z308" t="str">
        <f>VLOOKUP($O308,buff!$BN:$CA,buff!BZ$1,FALSE)</f>
        <v>免伤率+3</v>
      </c>
    </row>
    <row r="309" spans="1:26" x14ac:dyDescent="0.15">
      <c r="A309" s="8" t="str">
        <f t="shared" si="45"/>
        <v>被动技能16等级4</v>
      </c>
      <c r="B309" s="8">
        <f t="shared" si="50"/>
        <v>16</v>
      </c>
      <c r="C309" s="8">
        <f t="shared" si="51"/>
        <v>4</v>
      </c>
      <c r="E309" s="8">
        <f t="shared" si="46"/>
        <v>100304</v>
      </c>
      <c r="F309" t="str">
        <f t="shared" si="47"/>
        <v>守护</v>
      </c>
      <c r="G309">
        <v>100304</v>
      </c>
      <c r="H309" s="20" t="str">
        <f t="shared" si="44"/>
        <v>守护</v>
      </c>
      <c r="I309" s="4" t="str">
        <f t="shared" si="48"/>
        <v>自身防御+4%,免伤率+4</v>
      </c>
      <c r="J309" t="s">
        <v>154</v>
      </c>
      <c r="K309" s="10" t="str">
        <f t="shared" si="55"/>
        <v>200304:100:1:0</v>
      </c>
      <c r="L309" s="10">
        <f t="shared" si="49"/>
        <v>4</v>
      </c>
      <c r="M309" s="10" t="s">
        <v>108</v>
      </c>
      <c r="N309" s="10" t="str">
        <f>VLOOKUP(H309,特效对应!L:M,2,FALSE)</f>
        <v>buff_16</v>
      </c>
      <c r="O309" s="4" t="str">
        <f t="shared" si="52"/>
        <v>被动守护lv4</v>
      </c>
      <c r="T309" s="6" t="str">
        <f>IF(_xlfn.IFNA(VLOOKUP(O309,buff!$K:$L,2,FALSE),"")=0,"",_xlfn.IFNA(VLOOKUP(O309,buff!$K:$L,2,FALSE),""))</f>
        <v>200304:100:1:0</v>
      </c>
      <c r="U309" s="6" t="str">
        <f>IF(_xlfn.IFNA(VLOOKUP(P309,buff!$K:$L,2,FALSE),"")=0,"",_xlfn.IFNA(VLOOKUP(P309,buff!$K:$L,2,FALSE),""))</f>
        <v/>
      </c>
      <c r="V309" s="6" t="str">
        <f>IF(_xlfn.IFNA(VLOOKUP(Q309,buff!$K:$L,2,FALSE),"")=0,"",_xlfn.IFNA(VLOOKUP(Q309,buff!$K:$L,2,FALSE),""))</f>
        <v/>
      </c>
      <c r="W309" s="6" t="str">
        <f>IF(_xlfn.IFNA(VLOOKUP(R309,buff!$K:$L,2,FALSE),"")=0,"",_xlfn.IFNA(VLOOKUP(R309,buff!$K:$L,2,FALSE),""))</f>
        <v/>
      </c>
      <c r="X309" s="6" t="str">
        <f>IF(_xlfn.IFNA(VLOOKUP(S309,buff!$K:$L,2,FALSE),"")=0,"",_xlfn.IFNA(VLOOKUP(S309,buff!$K:$L,2,FALSE),""))</f>
        <v/>
      </c>
      <c r="Y309" t="str">
        <f>VLOOKUP($O309,buff!$BN:$CA,buff!BV$1,FALSE)</f>
        <v>防御+4%</v>
      </c>
      <c r="Z309" t="str">
        <f>VLOOKUP($O309,buff!$BN:$CA,buff!BZ$1,FALSE)</f>
        <v>免伤率+4</v>
      </c>
    </row>
    <row r="310" spans="1:26" x14ac:dyDescent="0.15">
      <c r="A310" s="8" t="str">
        <f t="shared" si="45"/>
        <v>被动技能16等级5</v>
      </c>
      <c r="B310" s="8">
        <f t="shared" si="50"/>
        <v>16</v>
      </c>
      <c r="C310" s="8">
        <f t="shared" si="51"/>
        <v>5</v>
      </c>
      <c r="E310" s="8">
        <f t="shared" si="46"/>
        <v>100305</v>
      </c>
      <c r="F310" t="str">
        <f t="shared" si="47"/>
        <v>守护</v>
      </c>
      <c r="G310">
        <v>100305</v>
      </c>
      <c r="H310" s="20" t="str">
        <f t="shared" si="44"/>
        <v>守护</v>
      </c>
      <c r="I310" s="4" t="str">
        <f t="shared" si="48"/>
        <v>自身防御+5%,免伤率+4</v>
      </c>
      <c r="J310" t="s">
        <v>154</v>
      </c>
      <c r="K310" s="10" t="str">
        <f t="shared" si="55"/>
        <v>200305:100:1:0</v>
      </c>
      <c r="L310" s="10">
        <f t="shared" si="49"/>
        <v>5</v>
      </c>
      <c r="M310" s="10" t="s">
        <v>108</v>
      </c>
      <c r="N310" s="10" t="str">
        <f>VLOOKUP(H310,特效对应!L:M,2,FALSE)</f>
        <v>buff_16</v>
      </c>
      <c r="O310" s="4" t="str">
        <f t="shared" si="52"/>
        <v>被动守护lv5</v>
      </c>
      <c r="T310" s="6" t="str">
        <f>IF(_xlfn.IFNA(VLOOKUP(O310,buff!$K:$L,2,FALSE),"")=0,"",_xlfn.IFNA(VLOOKUP(O310,buff!$K:$L,2,FALSE),""))</f>
        <v>200305:100:1:0</v>
      </c>
      <c r="U310" s="6" t="str">
        <f>IF(_xlfn.IFNA(VLOOKUP(P310,buff!$K:$L,2,FALSE),"")=0,"",_xlfn.IFNA(VLOOKUP(P310,buff!$K:$L,2,FALSE),""))</f>
        <v/>
      </c>
      <c r="V310" s="6" t="str">
        <f>IF(_xlfn.IFNA(VLOOKUP(Q310,buff!$K:$L,2,FALSE),"")=0,"",_xlfn.IFNA(VLOOKUP(Q310,buff!$K:$L,2,FALSE),""))</f>
        <v/>
      </c>
      <c r="W310" s="6" t="str">
        <f>IF(_xlfn.IFNA(VLOOKUP(R310,buff!$K:$L,2,FALSE),"")=0,"",_xlfn.IFNA(VLOOKUP(R310,buff!$K:$L,2,FALSE),""))</f>
        <v/>
      </c>
      <c r="X310" s="6" t="str">
        <f>IF(_xlfn.IFNA(VLOOKUP(S310,buff!$K:$L,2,FALSE),"")=0,"",_xlfn.IFNA(VLOOKUP(S310,buff!$K:$L,2,FALSE),""))</f>
        <v/>
      </c>
      <c r="Y310" t="str">
        <f>VLOOKUP($O310,buff!$BN:$CA,buff!BV$1,FALSE)</f>
        <v>防御+5%</v>
      </c>
      <c r="Z310" t="str">
        <f>VLOOKUP($O310,buff!$BN:$CA,buff!BZ$1,FALSE)</f>
        <v>免伤率+4</v>
      </c>
    </row>
    <row r="311" spans="1:26" x14ac:dyDescent="0.15">
      <c r="A311" s="8" t="str">
        <f t="shared" si="45"/>
        <v>被动技能16等级6</v>
      </c>
      <c r="B311" s="8">
        <f t="shared" si="50"/>
        <v>16</v>
      </c>
      <c r="C311" s="8">
        <f t="shared" si="51"/>
        <v>6</v>
      </c>
      <c r="E311" s="8">
        <f t="shared" si="46"/>
        <v>100306</v>
      </c>
      <c r="F311" t="str">
        <f t="shared" si="47"/>
        <v>守护</v>
      </c>
      <c r="G311">
        <v>100306</v>
      </c>
      <c r="H311" s="20" t="str">
        <f t="shared" si="44"/>
        <v>守护</v>
      </c>
      <c r="I311" s="4" t="str">
        <f t="shared" si="48"/>
        <v>自身防御+5%,免伤率+5</v>
      </c>
      <c r="J311" t="s">
        <v>154</v>
      </c>
      <c r="K311" s="10" t="str">
        <f t="shared" si="55"/>
        <v>200306:100:1:0</v>
      </c>
      <c r="L311" s="10">
        <f t="shared" si="49"/>
        <v>6</v>
      </c>
      <c r="M311" s="10" t="s">
        <v>108</v>
      </c>
      <c r="N311" s="10" t="str">
        <f>VLOOKUP(H311,特效对应!L:M,2,FALSE)</f>
        <v>buff_16</v>
      </c>
      <c r="O311" s="4" t="str">
        <f t="shared" si="52"/>
        <v>被动守护lv6</v>
      </c>
      <c r="T311" s="6" t="str">
        <f>IF(_xlfn.IFNA(VLOOKUP(O311,buff!$K:$L,2,FALSE),"")=0,"",_xlfn.IFNA(VLOOKUP(O311,buff!$K:$L,2,FALSE),""))</f>
        <v>200306:100:1:0</v>
      </c>
      <c r="U311" s="6" t="str">
        <f>IF(_xlfn.IFNA(VLOOKUP(P311,buff!$K:$L,2,FALSE),"")=0,"",_xlfn.IFNA(VLOOKUP(P311,buff!$K:$L,2,FALSE),""))</f>
        <v/>
      </c>
      <c r="V311" s="6" t="str">
        <f>IF(_xlfn.IFNA(VLOOKUP(Q311,buff!$K:$L,2,FALSE),"")=0,"",_xlfn.IFNA(VLOOKUP(Q311,buff!$K:$L,2,FALSE),""))</f>
        <v/>
      </c>
      <c r="W311" s="6" t="str">
        <f>IF(_xlfn.IFNA(VLOOKUP(R311,buff!$K:$L,2,FALSE),"")=0,"",_xlfn.IFNA(VLOOKUP(R311,buff!$K:$L,2,FALSE),""))</f>
        <v/>
      </c>
      <c r="X311" s="6" t="str">
        <f>IF(_xlfn.IFNA(VLOOKUP(S311,buff!$K:$L,2,FALSE),"")=0,"",_xlfn.IFNA(VLOOKUP(S311,buff!$K:$L,2,FALSE),""))</f>
        <v/>
      </c>
      <c r="Y311" t="str">
        <f>VLOOKUP($O311,buff!$BN:$CA,buff!BV$1,FALSE)</f>
        <v>防御+5%</v>
      </c>
      <c r="Z311" t="str">
        <f>VLOOKUP($O311,buff!$BN:$CA,buff!BZ$1,FALSE)</f>
        <v>免伤率+5</v>
      </c>
    </row>
    <row r="312" spans="1:26" x14ac:dyDescent="0.15">
      <c r="A312" s="8" t="str">
        <f t="shared" si="45"/>
        <v>被动技能16等级7</v>
      </c>
      <c r="B312" s="8">
        <f t="shared" si="50"/>
        <v>16</v>
      </c>
      <c r="C312" s="8">
        <f t="shared" si="51"/>
        <v>7</v>
      </c>
      <c r="E312" s="8">
        <f t="shared" si="46"/>
        <v>100307</v>
      </c>
      <c r="F312" t="str">
        <f t="shared" si="47"/>
        <v>守护</v>
      </c>
      <c r="G312">
        <v>100307</v>
      </c>
      <c r="H312" s="20" t="str">
        <f t="shared" si="44"/>
        <v>守护</v>
      </c>
      <c r="I312" s="4" t="str">
        <f t="shared" si="48"/>
        <v>自身防御+6%,免伤率+5</v>
      </c>
      <c r="J312" t="s">
        <v>154</v>
      </c>
      <c r="K312" s="10" t="str">
        <f t="shared" si="55"/>
        <v>200307:100:1:0</v>
      </c>
      <c r="L312" s="10">
        <f t="shared" si="49"/>
        <v>7</v>
      </c>
      <c r="M312" s="10" t="s">
        <v>108</v>
      </c>
      <c r="N312" s="10" t="str">
        <f>VLOOKUP(H312,特效对应!L:M,2,FALSE)</f>
        <v>buff_16</v>
      </c>
      <c r="O312" s="4" t="str">
        <f t="shared" si="52"/>
        <v>被动守护lv7</v>
      </c>
      <c r="T312" s="6" t="str">
        <f>IF(_xlfn.IFNA(VLOOKUP(O312,buff!$K:$L,2,FALSE),"")=0,"",_xlfn.IFNA(VLOOKUP(O312,buff!$K:$L,2,FALSE),""))</f>
        <v>200307:100:1:0</v>
      </c>
      <c r="U312" s="6" t="str">
        <f>IF(_xlfn.IFNA(VLOOKUP(P312,buff!$K:$L,2,FALSE),"")=0,"",_xlfn.IFNA(VLOOKUP(P312,buff!$K:$L,2,FALSE),""))</f>
        <v/>
      </c>
      <c r="V312" s="6" t="str">
        <f>IF(_xlfn.IFNA(VLOOKUP(Q312,buff!$K:$L,2,FALSE),"")=0,"",_xlfn.IFNA(VLOOKUP(Q312,buff!$K:$L,2,FALSE),""))</f>
        <v/>
      </c>
      <c r="W312" s="6" t="str">
        <f>IF(_xlfn.IFNA(VLOOKUP(R312,buff!$K:$L,2,FALSE),"")=0,"",_xlfn.IFNA(VLOOKUP(R312,buff!$K:$L,2,FALSE),""))</f>
        <v/>
      </c>
      <c r="X312" s="6" t="str">
        <f>IF(_xlfn.IFNA(VLOOKUP(S312,buff!$K:$L,2,FALSE),"")=0,"",_xlfn.IFNA(VLOOKUP(S312,buff!$K:$L,2,FALSE),""))</f>
        <v/>
      </c>
      <c r="Y312" t="str">
        <f>VLOOKUP($O312,buff!$BN:$CA,buff!BV$1,FALSE)</f>
        <v>防御+6%</v>
      </c>
      <c r="Z312" t="str">
        <f>VLOOKUP($O312,buff!$BN:$CA,buff!BZ$1,FALSE)</f>
        <v>免伤率+5</v>
      </c>
    </row>
    <row r="313" spans="1:26" x14ac:dyDescent="0.15">
      <c r="A313" s="8" t="str">
        <f t="shared" si="45"/>
        <v>被动技能16等级8</v>
      </c>
      <c r="B313" s="8">
        <f t="shared" si="50"/>
        <v>16</v>
      </c>
      <c r="C313" s="8">
        <f t="shared" si="51"/>
        <v>8</v>
      </c>
      <c r="E313" s="8">
        <f t="shared" si="46"/>
        <v>100308</v>
      </c>
      <c r="F313" t="str">
        <f t="shared" si="47"/>
        <v>守护</v>
      </c>
      <c r="G313">
        <v>100308</v>
      </c>
      <c r="H313" s="20" t="str">
        <f t="shared" si="44"/>
        <v>守护</v>
      </c>
      <c r="I313" s="4" t="str">
        <f t="shared" si="48"/>
        <v>自身防御+6%,免伤率+6</v>
      </c>
      <c r="J313" t="s">
        <v>154</v>
      </c>
      <c r="K313" s="10" t="str">
        <f t="shared" si="55"/>
        <v>200308:100:1:0</v>
      </c>
      <c r="L313" s="10">
        <f t="shared" si="49"/>
        <v>8</v>
      </c>
      <c r="M313" s="10" t="s">
        <v>108</v>
      </c>
      <c r="N313" s="10" t="str">
        <f>VLOOKUP(H313,特效对应!L:M,2,FALSE)</f>
        <v>buff_16</v>
      </c>
      <c r="O313" s="4" t="str">
        <f t="shared" si="52"/>
        <v>被动守护lv8</v>
      </c>
      <c r="T313" s="6" t="str">
        <f>IF(_xlfn.IFNA(VLOOKUP(O313,buff!$K:$L,2,FALSE),"")=0,"",_xlfn.IFNA(VLOOKUP(O313,buff!$K:$L,2,FALSE),""))</f>
        <v>200308:100:1:0</v>
      </c>
      <c r="U313" s="6" t="str">
        <f>IF(_xlfn.IFNA(VLOOKUP(P313,buff!$K:$L,2,FALSE),"")=0,"",_xlfn.IFNA(VLOOKUP(P313,buff!$K:$L,2,FALSE),""))</f>
        <v/>
      </c>
      <c r="V313" s="6" t="str">
        <f>IF(_xlfn.IFNA(VLOOKUP(Q313,buff!$K:$L,2,FALSE),"")=0,"",_xlfn.IFNA(VLOOKUP(Q313,buff!$K:$L,2,FALSE),""))</f>
        <v/>
      </c>
      <c r="W313" s="6" t="str">
        <f>IF(_xlfn.IFNA(VLOOKUP(R313,buff!$K:$L,2,FALSE),"")=0,"",_xlfn.IFNA(VLOOKUP(R313,buff!$K:$L,2,FALSE),""))</f>
        <v/>
      </c>
      <c r="X313" s="6" t="str">
        <f>IF(_xlfn.IFNA(VLOOKUP(S313,buff!$K:$L,2,FALSE),"")=0,"",_xlfn.IFNA(VLOOKUP(S313,buff!$K:$L,2,FALSE),""))</f>
        <v/>
      </c>
      <c r="Y313" t="str">
        <f>VLOOKUP($O313,buff!$BN:$CA,buff!BV$1,FALSE)</f>
        <v>防御+6%</v>
      </c>
      <c r="Z313" t="str">
        <f>VLOOKUP($O313,buff!$BN:$CA,buff!BZ$1,FALSE)</f>
        <v>免伤率+6</v>
      </c>
    </row>
    <row r="314" spans="1:26" x14ac:dyDescent="0.15">
      <c r="A314" s="8" t="str">
        <f t="shared" si="45"/>
        <v>被动技能16等级9</v>
      </c>
      <c r="B314" s="8">
        <f t="shared" si="50"/>
        <v>16</v>
      </c>
      <c r="C314" s="8">
        <f t="shared" si="51"/>
        <v>9</v>
      </c>
      <c r="E314" s="8">
        <f t="shared" si="46"/>
        <v>100309</v>
      </c>
      <c r="F314" t="str">
        <f t="shared" si="47"/>
        <v>守护</v>
      </c>
      <c r="G314">
        <v>100309</v>
      </c>
      <c r="H314" s="20" t="str">
        <f t="shared" si="44"/>
        <v>守护</v>
      </c>
      <c r="I314" s="4" t="str">
        <f t="shared" si="48"/>
        <v>自身防御+7%,免伤率+6</v>
      </c>
      <c r="J314" t="s">
        <v>154</v>
      </c>
      <c r="K314" s="10" t="str">
        <f t="shared" si="55"/>
        <v>200309:100:1:0</v>
      </c>
      <c r="L314" s="10">
        <f t="shared" si="49"/>
        <v>9</v>
      </c>
      <c r="M314" s="10" t="s">
        <v>108</v>
      </c>
      <c r="N314" s="10" t="str">
        <f>VLOOKUP(H314,特效对应!L:M,2,FALSE)</f>
        <v>buff_16</v>
      </c>
      <c r="O314" s="4" t="str">
        <f t="shared" si="52"/>
        <v>被动守护lv9</v>
      </c>
      <c r="T314" s="6" t="str">
        <f>IF(_xlfn.IFNA(VLOOKUP(O314,buff!$K:$L,2,FALSE),"")=0,"",_xlfn.IFNA(VLOOKUP(O314,buff!$K:$L,2,FALSE),""))</f>
        <v>200309:100:1:0</v>
      </c>
      <c r="U314" s="6" t="str">
        <f>IF(_xlfn.IFNA(VLOOKUP(P314,buff!$K:$L,2,FALSE),"")=0,"",_xlfn.IFNA(VLOOKUP(P314,buff!$K:$L,2,FALSE),""))</f>
        <v/>
      </c>
      <c r="V314" s="6" t="str">
        <f>IF(_xlfn.IFNA(VLOOKUP(Q314,buff!$K:$L,2,FALSE),"")=0,"",_xlfn.IFNA(VLOOKUP(Q314,buff!$K:$L,2,FALSE),""))</f>
        <v/>
      </c>
      <c r="W314" s="6" t="str">
        <f>IF(_xlfn.IFNA(VLOOKUP(R314,buff!$K:$L,2,FALSE),"")=0,"",_xlfn.IFNA(VLOOKUP(R314,buff!$K:$L,2,FALSE),""))</f>
        <v/>
      </c>
      <c r="X314" s="6" t="str">
        <f>IF(_xlfn.IFNA(VLOOKUP(S314,buff!$K:$L,2,FALSE),"")=0,"",_xlfn.IFNA(VLOOKUP(S314,buff!$K:$L,2,FALSE),""))</f>
        <v/>
      </c>
      <c r="Y314" t="str">
        <f>VLOOKUP($O314,buff!$BN:$CA,buff!BV$1,FALSE)</f>
        <v>防御+7%</v>
      </c>
      <c r="Z314" t="str">
        <f>VLOOKUP($O314,buff!$BN:$CA,buff!BZ$1,FALSE)</f>
        <v>免伤率+6</v>
      </c>
    </row>
    <row r="315" spans="1:26" x14ac:dyDescent="0.15">
      <c r="A315" s="8" t="str">
        <f t="shared" si="45"/>
        <v>被动技能16等级10</v>
      </c>
      <c r="B315" s="8">
        <f t="shared" si="50"/>
        <v>16</v>
      </c>
      <c r="C315" s="8">
        <f t="shared" si="51"/>
        <v>10</v>
      </c>
      <c r="E315" s="8">
        <f t="shared" si="46"/>
        <v>100310</v>
      </c>
      <c r="F315" t="str">
        <f t="shared" si="47"/>
        <v>守护</v>
      </c>
      <c r="G315">
        <v>100310</v>
      </c>
      <c r="H315" s="20" t="str">
        <f t="shared" si="44"/>
        <v>守护</v>
      </c>
      <c r="I315" s="4" t="str">
        <f t="shared" si="48"/>
        <v>自身防御+7%,免伤率+7</v>
      </c>
      <c r="J315" t="s">
        <v>154</v>
      </c>
      <c r="K315" s="10" t="str">
        <f t="shared" si="55"/>
        <v>200310:100:1:0</v>
      </c>
      <c r="L315" s="10">
        <f t="shared" si="49"/>
        <v>10</v>
      </c>
      <c r="M315" s="10" t="s">
        <v>108</v>
      </c>
      <c r="N315" s="10" t="str">
        <f>VLOOKUP(H315,特效对应!L:M,2,FALSE)</f>
        <v>buff_16</v>
      </c>
      <c r="O315" s="4" t="str">
        <f t="shared" si="52"/>
        <v>被动守护lv10</v>
      </c>
      <c r="T315" s="6" t="str">
        <f>IF(_xlfn.IFNA(VLOOKUP(O315,buff!$K:$L,2,FALSE),"")=0,"",_xlfn.IFNA(VLOOKUP(O315,buff!$K:$L,2,FALSE),""))</f>
        <v>200310:100:1:0</v>
      </c>
      <c r="U315" s="6" t="str">
        <f>IF(_xlfn.IFNA(VLOOKUP(P315,buff!$K:$L,2,FALSE),"")=0,"",_xlfn.IFNA(VLOOKUP(P315,buff!$K:$L,2,FALSE),""))</f>
        <v/>
      </c>
      <c r="V315" s="6" t="str">
        <f>IF(_xlfn.IFNA(VLOOKUP(Q315,buff!$K:$L,2,FALSE),"")=0,"",_xlfn.IFNA(VLOOKUP(Q315,buff!$K:$L,2,FALSE),""))</f>
        <v/>
      </c>
      <c r="W315" s="6" t="str">
        <f>IF(_xlfn.IFNA(VLOOKUP(R315,buff!$K:$L,2,FALSE),"")=0,"",_xlfn.IFNA(VLOOKUP(R315,buff!$K:$L,2,FALSE),""))</f>
        <v/>
      </c>
      <c r="X315" s="6" t="str">
        <f>IF(_xlfn.IFNA(VLOOKUP(S315,buff!$K:$L,2,FALSE),"")=0,"",_xlfn.IFNA(VLOOKUP(S315,buff!$K:$L,2,FALSE),""))</f>
        <v/>
      </c>
      <c r="Y315" t="str">
        <f>VLOOKUP($O315,buff!$BN:$CA,buff!BV$1,FALSE)</f>
        <v>防御+7%</v>
      </c>
      <c r="Z315" t="str">
        <f>VLOOKUP($O315,buff!$BN:$CA,buff!BZ$1,FALSE)</f>
        <v>免伤率+7</v>
      </c>
    </row>
    <row r="316" spans="1:26" x14ac:dyDescent="0.15">
      <c r="A316" s="8" t="str">
        <f t="shared" si="45"/>
        <v>被动技能16等级11</v>
      </c>
      <c r="B316" s="8">
        <f t="shared" si="50"/>
        <v>16</v>
      </c>
      <c r="C316" s="8">
        <f t="shared" si="51"/>
        <v>11</v>
      </c>
      <c r="E316" s="8">
        <f t="shared" si="46"/>
        <v>100311</v>
      </c>
      <c r="F316" t="str">
        <f t="shared" si="47"/>
        <v>守护</v>
      </c>
      <c r="G316">
        <v>100311</v>
      </c>
      <c r="H316" s="20" t="str">
        <f t="shared" si="44"/>
        <v>守护</v>
      </c>
      <c r="I316" s="4" t="str">
        <f t="shared" si="48"/>
        <v>自身防御+8%,免伤率+7</v>
      </c>
      <c r="J316" t="s">
        <v>154</v>
      </c>
      <c r="K316" s="10" t="str">
        <f t="shared" si="55"/>
        <v>200311:100:1:0</v>
      </c>
      <c r="L316" s="10">
        <f t="shared" si="49"/>
        <v>11</v>
      </c>
      <c r="M316" s="10" t="s">
        <v>108</v>
      </c>
      <c r="N316" s="10" t="str">
        <f>VLOOKUP(H316,特效对应!L:M,2,FALSE)</f>
        <v>buff_16</v>
      </c>
      <c r="O316" s="4" t="str">
        <f t="shared" si="52"/>
        <v>被动守护lv11</v>
      </c>
      <c r="T316" s="6" t="str">
        <f>IF(_xlfn.IFNA(VLOOKUP(O316,buff!$K:$L,2,FALSE),"")=0,"",_xlfn.IFNA(VLOOKUP(O316,buff!$K:$L,2,FALSE),""))</f>
        <v>200311:100:1:0</v>
      </c>
      <c r="U316" s="6" t="str">
        <f>IF(_xlfn.IFNA(VLOOKUP(P316,buff!$K:$L,2,FALSE),"")=0,"",_xlfn.IFNA(VLOOKUP(P316,buff!$K:$L,2,FALSE),""))</f>
        <v/>
      </c>
      <c r="V316" s="6" t="str">
        <f>IF(_xlfn.IFNA(VLOOKUP(Q316,buff!$K:$L,2,FALSE),"")=0,"",_xlfn.IFNA(VLOOKUP(Q316,buff!$K:$L,2,FALSE),""))</f>
        <v/>
      </c>
      <c r="W316" s="6" t="str">
        <f>IF(_xlfn.IFNA(VLOOKUP(R316,buff!$K:$L,2,FALSE),"")=0,"",_xlfn.IFNA(VLOOKUP(R316,buff!$K:$L,2,FALSE),""))</f>
        <v/>
      </c>
      <c r="X316" s="6" t="str">
        <f>IF(_xlfn.IFNA(VLOOKUP(S316,buff!$K:$L,2,FALSE),"")=0,"",_xlfn.IFNA(VLOOKUP(S316,buff!$K:$L,2,FALSE),""))</f>
        <v/>
      </c>
      <c r="Y316" t="str">
        <f>VLOOKUP($O316,buff!$BN:$CA,buff!BV$1,FALSE)</f>
        <v>防御+8%</v>
      </c>
      <c r="Z316" t="str">
        <f>VLOOKUP($O316,buff!$BN:$CA,buff!BZ$1,FALSE)</f>
        <v>免伤率+7</v>
      </c>
    </row>
    <row r="317" spans="1:26" x14ac:dyDescent="0.15">
      <c r="A317" s="8" t="str">
        <f t="shared" si="45"/>
        <v>被动技能16等级12</v>
      </c>
      <c r="B317" s="8">
        <f t="shared" si="50"/>
        <v>16</v>
      </c>
      <c r="C317" s="8">
        <f t="shared" si="51"/>
        <v>12</v>
      </c>
      <c r="E317" s="8">
        <f t="shared" si="46"/>
        <v>100312</v>
      </c>
      <c r="F317" t="str">
        <f t="shared" si="47"/>
        <v>守护</v>
      </c>
      <c r="G317">
        <v>100312</v>
      </c>
      <c r="H317" s="20" t="str">
        <f t="shared" si="44"/>
        <v>守护</v>
      </c>
      <c r="I317" s="4" t="str">
        <f t="shared" si="48"/>
        <v>自身防御+8%,免伤率+8</v>
      </c>
      <c r="J317" t="s">
        <v>154</v>
      </c>
      <c r="K317" s="10" t="str">
        <f t="shared" si="55"/>
        <v>200312:100:1:0</v>
      </c>
      <c r="L317" s="10">
        <f t="shared" si="49"/>
        <v>12</v>
      </c>
      <c r="M317" s="10" t="s">
        <v>108</v>
      </c>
      <c r="N317" s="10" t="str">
        <f>VLOOKUP(H317,特效对应!L:M,2,FALSE)</f>
        <v>buff_16</v>
      </c>
      <c r="O317" s="4" t="str">
        <f t="shared" si="52"/>
        <v>被动守护lv12</v>
      </c>
      <c r="T317" s="6" t="str">
        <f>IF(_xlfn.IFNA(VLOOKUP(O317,buff!$K:$L,2,FALSE),"")=0,"",_xlfn.IFNA(VLOOKUP(O317,buff!$K:$L,2,FALSE),""))</f>
        <v>200312:100:1:0</v>
      </c>
      <c r="U317" s="6" t="str">
        <f>IF(_xlfn.IFNA(VLOOKUP(P317,buff!$K:$L,2,FALSE),"")=0,"",_xlfn.IFNA(VLOOKUP(P317,buff!$K:$L,2,FALSE),""))</f>
        <v/>
      </c>
      <c r="V317" s="6" t="str">
        <f>IF(_xlfn.IFNA(VLOOKUP(Q317,buff!$K:$L,2,FALSE),"")=0,"",_xlfn.IFNA(VLOOKUP(Q317,buff!$K:$L,2,FALSE),""))</f>
        <v/>
      </c>
      <c r="W317" s="6" t="str">
        <f>IF(_xlfn.IFNA(VLOOKUP(R317,buff!$K:$L,2,FALSE),"")=0,"",_xlfn.IFNA(VLOOKUP(R317,buff!$K:$L,2,FALSE),""))</f>
        <v/>
      </c>
      <c r="X317" s="6" t="str">
        <f>IF(_xlfn.IFNA(VLOOKUP(S317,buff!$K:$L,2,FALSE),"")=0,"",_xlfn.IFNA(VLOOKUP(S317,buff!$K:$L,2,FALSE),""))</f>
        <v/>
      </c>
      <c r="Y317" t="str">
        <f>VLOOKUP($O317,buff!$BN:$CA,buff!BV$1,FALSE)</f>
        <v>防御+8%</v>
      </c>
      <c r="Z317" t="str">
        <f>VLOOKUP($O317,buff!$BN:$CA,buff!BZ$1,FALSE)</f>
        <v>免伤率+8</v>
      </c>
    </row>
    <row r="318" spans="1:26" x14ac:dyDescent="0.15">
      <c r="A318" s="8" t="str">
        <f t="shared" si="45"/>
        <v>被动技能16等级13</v>
      </c>
      <c r="B318" s="8">
        <f t="shared" si="50"/>
        <v>16</v>
      </c>
      <c r="C318" s="8">
        <f t="shared" si="51"/>
        <v>13</v>
      </c>
      <c r="E318" s="8">
        <f t="shared" si="46"/>
        <v>100313</v>
      </c>
      <c r="F318" t="str">
        <f t="shared" si="47"/>
        <v>守护</v>
      </c>
      <c r="G318">
        <v>100313</v>
      </c>
      <c r="H318" s="20" t="str">
        <f t="shared" si="44"/>
        <v>守护</v>
      </c>
      <c r="I318" s="4" t="str">
        <f t="shared" si="48"/>
        <v>自身防御+9%,免伤率+8</v>
      </c>
      <c r="J318" t="s">
        <v>154</v>
      </c>
      <c r="K318" s="10" t="str">
        <f t="shared" si="55"/>
        <v>200313:100:1:0</v>
      </c>
      <c r="L318" s="10">
        <f t="shared" si="49"/>
        <v>13</v>
      </c>
      <c r="M318" s="10" t="s">
        <v>108</v>
      </c>
      <c r="N318" s="10" t="str">
        <f>VLOOKUP(H318,特效对应!L:M,2,FALSE)</f>
        <v>buff_16</v>
      </c>
      <c r="O318" s="4" t="str">
        <f t="shared" si="52"/>
        <v>被动守护lv13</v>
      </c>
      <c r="T318" s="6" t="str">
        <f>IF(_xlfn.IFNA(VLOOKUP(O318,buff!$K:$L,2,FALSE),"")=0,"",_xlfn.IFNA(VLOOKUP(O318,buff!$K:$L,2,FALSE),""))</f>
        <v>200313:100:1:0</v>
      </c>
      <c r="U318" s="6" t="str">
        <f>IF(_xlfn.IFNA(VLOOKUP(P318,buff!$K:$L,2,FALSE),"")=0,"",_xlfn.IFNA(VLOOKUP(P318,buff!$K:$L,2,FALSE),""))</f>
        <v/>
      </c>
      <c r="V318" s="6" t="str">
        <f>IF(_xlfn.IFNA(VLOOKUP(Q318,buff!$K:$L,2,FALSE),"")=0,"",_xlfn.IFNA(VLOOKUP(Q318,buff!$K:$L,2,FALSE),""))</f>
        <v/>
      </c>
      <c r="W318" s="6" t="str">
        <f>IF(_xlfn.IFNA(VLOOKUP(R318,buff!$K:$L,2,FALSE),"")=0,"",_xlfn.IFNA(VLOOKUP(R318,buff!$K:$L,2,FALSE),""))</f>
        <v/>
      </c>
      <c r="X318" s="6" t="str">
        <f>IF(_xlfn.IFNA(VLOOKUP(S318,buff!$K:$L,2,FALSE),"")=0,"",_xlfn.IFNA(VLOOKUP(S318,buff!$K:$L,2,FALSE),""))</f>
        <v/>
      </c>
      <c r="Y318" t="str">
        <f>VLOOKUP($O318,buff!$BN:$CA,buff!BV$1,FALSE)</f>
        <v>防御+9%</v>
      </c>
      <c r="Z318" t="str">
        <f>VLOOKUP($O318,buff!$BN:$CA,buff!BZ$1,FALSE)</f>
        <v>免伤率+8</v>
      </c>
    </row>
    <row r="319" spans="1:26" x14ac:dyDescent="0.15">
      <c r="A319" s="8" t="str">
        <f t="shared" si="45"/>
        <v>被动技能16等级14</v>
      </c>
      <c r="B319" s="8">
        <f t="shared" si="50"/>
        <v>16</v>
      </c>
      <c r="C319" s="8">
        <f t="shared" si="51"/>
        <v>14</v>
      </c>
      <c r="E319" s="8">
        <f t="shared" si="46"/>
        <v>100314</v>
      </c>
      <c r="F319" t="str">
        <f t="shared" si="47"/>
        <v>守护</v>
      </c>
      <c r="G319">
        <v>100314</v>
      </c>
      <c r="H319" s="20" t="str">
        <f t="shared" si="44"/>
        <v>守护</v>
      </c>
      <c r="I319" s="4" t="str">
        <f t="shared" si="48"/>
        <v>自身防御+9%,免伤率+9</v>
      </c>
      <c r="J319" t="s">
        <v>154</v>
      </c>
      <c r="K319" s="10" t="str">
        <f t="shared" si="55"/>
        <v>200314:100:1:0</v>
      </c>
      <c r="L319" s="10">
        <f t="shared" si="49"/>
        <v>14</v>
      </c>
      <c r="M319" s="10" t="s">
        <v>108</v>
      </c>
      <c r="N319" s="10" t="str">
        <f>VLOOKUP(H319,特效对应!L:M,2,FALSE)</f>
        <v>buff_16</v>
      </c>
      <c r="O319" s="4" t="str">
        <f t="shared" si="52"/>
        <v>被动守护lv14</v>
      </c>
      <c r="T319" s="6" t="str">
        <f>IF(_xlfn.IFNA(VLOOKUP(O319,buff!$K:$L,2,FALSE),"")=0,"",_xlfn.IFNA(VLOOKUP(O319,buff!$K:$L,2,FALSE),""))</f>
        <v>200314:100:1:0</v>
      </c>
      <c r="U319" s="6" t="str">
        <f>IF(_xlfn.IFNA(VLOOKUP(P319,buff!$K:$L,2,FALSE),"")=0,"",_xlfn.IFNA(VLOOKUP(P319,buff!$K:$L,2,FALSE),""))</f>
        <v/>
      </c>
      <c r="V319" s="6" t="str">
        <f>IF(_xlfn.IFNA(VLOOKUP(Q319,buff!$K:$L,2,FALSE),"")=0,"",_xlfn.IFNA(VLOOKUP(Q319,buff!$K:$L,2,FALSE),""))</f>
        <v/>
      </c>
      <c r="W319" s="6" t="str">
        <f>IF(_xlfn.IFNA(VLOOKUP(R319,buff!$K:$L,2,FALSE),"")=0,"",_xlfn.IFNA(VLOOKUP(R319,buff!$K:$L,2,FALSE),""))</f>
        <v/>
      </c>
      <c r="X319" s="6" t="str">
        <f>IF(_xlfn.IFNA(VLOOKUP(S319,buff!$K:$L,2,FALSE),"")=0,"",_xlfn.IFNA(VLOOKUP(S319,buff!$K:$L,2,FALSE),""))</f>
        <v/>
      </c>
      <c r="Y319" t="str">
        <f>VLOOKUP($O319,buff!$BN:$CA,buff!BV$1,FALSE)</f>
        <v>防御+9%</v>
      </c>
      <c r="Z319" t="str">
        <f>VLOOKUP($O319,buff!$BN:$CA,buff!BZ$1,FALSE)</f>
        <v>免伤率+9</v>
      </c>
    </row>
    <row r="320" spans="1:26" x14ac:dyDescent="0.15">
      <c r="A320" s="8" t="str">
        <f t="shared" si="45"/>
        <v>被动技能16等级15</v>
      </c>
      <c r="B320" s="8">
        <f t="shared" si="50"/>
        <v>16</v>
      </c>
      <c r="C320" s="8">
        <f t="shared" si="51"/>
        <v>15</v>
      </c>
      <c r="E320" s="8">
        <f t="shared" si="46"/>
        <v>100315</v>
      </c>
      <c r="F320" t="str">
        <f t="shared" si="47"/>
        <v>守护</v>
      </c>
      <c r="G320">
        <v>100315</v>
      </c>
      <c r="H320" s="20" t="str">
        <f t="shared" si="44"/>
        <v>守护</v>
      </c>
      <c r="I320" s="4" t="str">
        <f t="shared" si="48"/>
        <v>自身防御+10%,免伤率+9</v>
      </c>
      <c r="J320" t="s">
        <v>154</v>
      </c>
      <c r="K320" s="10" t="str">
        <f t="shared" si="55"/>
        <v>200315:100:1:0</v>
      </c>
      <c r="L320" s="10">
        <f t="shared" si="49"/>
        <v>15</v>
      </c>
      <c r="M320" s="10" t="s">
        <v>108</v>
      </c>
      <c r="N320" s="10" t="str">
        <f>VLOOKUP(H320,特效对应!L:M,2,FALSE)</f>
        <v>buff_16</v>
      </c>
      <c r="O320" s="4" t="str">
        <f t="shared" si="52"/>
        <v>被动守护lv15</v>
      </c>
      <c r="T320" s="6" t="str">
        <f>IF(_xlfn.IFNA(VLOOKUP(O320,buff!$K:$L,2,FALSE),"")=0,"",_xlfn.IFNA(VLOOKUP(O320,buff!$K:$L,2,FALSE),""))</f>
        <v>200315:100:1:0</v>
      </c>
      <c r="U320" s="6" t="str">
        <f>IF(_xlfn.IFNA(VLOOKUP(P320,buff!$K:$L,2,FALSE),"")=0,"",_xlfn.IFNA(VLOOKUP(P320,buff!$K:$L,2,FALSE),""))</f>
        <v/>
      </c>
      <c r="V320" s="6" t="str">
        <f>IF(_xlfn.IFNA(VLOOKUP(Q320,buff!$K:$L,2,FALSE),"")=0,"",_xlfn.IFNA(VLOOKUP(Q320,buff!$K:$L,2,FALSE),""))</f>
        <v/>
      </c>
      <c r="W320" s="6" t="str">
        <f>IF(_xlfn.IFNA(VLOOKUP(R320,buff!$K:$L,2,FALSE),"")=0,"",_xlfn.IFNA(VLOOKUP(R320,buff!$K:$L,2,FALSE),""))</f>
        <v/>
      </c>
      <c r="X320" s="6" t="str">
        <f>IF(_xlfn.IFNA(VLOOKUP(S320,buff!$K:$L,2,FALSE),"")=0,"",_xlfn.IFNA(VLOOKUP(S320,buff!$K:$L,2,FALSE),""))</f>
        <v/>
      </c>
      <c r="Y320" t="str">
        <f>VLOOKUP($O320,buff!$BN:$CA,buff!BV$1,FALSE)</f>
        <v>防御+10%</v>
      </c>
      <c r="Z320" t="str">
        <f>VLOOKUP($O320,buff!$BN:$CA,buff!BZ$1,FALSE)</f>
        <v>免伤率+9</v>
      </c>
    </row>
    <row r="321" spans="1:26" x14ac:dyDescent="0.15">
      <c r="A321" s="8" t="str">
        <f t="shared" si="45"/>
        <v>被动技能16等级16</v>
      </c>
      <c r="B321" s="8">
        <f t="shared" si="50"/>
        <v>16</v>
      </c>
      <c r="C321" s="8">
        <f t="shared" si="51"/>
        <v>16</v>
      </c>
      <c r="E321" s="8">
        <f t="shared" si="46"/>
        <v>100316</v>
      </c>
      <c r="F321" t="str">
        <f t="shared" si="47"/>
        <v>守护</v>
      </c>
      <c r="G321">
        <v>100316</v>
      </c>
      <c r="H321" s="20" t="str">
        <f t="shared" si="44"/>
        <v>守护</v>
      </c>
      <c r="I321" s="4" t="str">
        <f t="shared" si="48"/>
        <v>自身防御+10%,免伤率+10</v>
      </c>
      <c r="J321" t="s">
        <v>154</v>
      </c>
      <c r="K321" s="10" t="str">
        <f t="shared" si="55"/>
        <v>200316:100:1:0</v>
      </c>
      <c r="L321" s="10">
        <f t="shared" si="49"/>
        <v>16</v>
      </c>
      <c r="M321" s="10" t="s">
        <v>108</v>
      </c>
      <c r="N321" s="10" t="str">
        <f>VLOOKUP(H321,特效对应!L:M,2,FALSE)</f>
        <v>buff_16</v>
      </c>
      <c r="O321" s="4" t="str">
        <f t="shared" si="52"/>
        <v>被动守护lv16</v>
      </c>
      <c r="T321" s="6" t="str">
        <f>IF(_xlfn.IFNA(VLOOKUP(O321,buff!$K:$L,2,FALSE),"")=0,"",_xlfn.IFNA(VLOOKUP(O321,buff!$K:$L,2,FALSE),""))</f>
        <v>200316:100:1:0</v>
      </c>
      <c r="U321" s="6" t="str">
        <f>IF(_xlfn.IFNA(VLOOKUP(P321,buff!$K:$L,2,FALSE),"")=0,"",_xlfn.IFNA(VLOOKUP(P321,buff!$K:$L,2,FALSE),""))</f>
        <v/>
      </c>
      <c r="V321" s="6" t="str">
        <f>IF(_xlfn.IFNA(VLOOKUP(Q321,buff!$K:$L,2,FALSE),"")=0,"",_xlfn.IFNA(VLOOKUP(Q321,buff!$K:$L,2,FALSE),""))</f>
        <v/>
      </c>
      <c r="W321" s="6" t="str">
        <f>IF(_xlfn.IFNA(VLOOKUP(R321,buff!$K:$L,2,FALSE),"")=0,"",_xlfn.IFNA(VLOOKUP(R321,buff!$K:$L,2,FALSE),""))</f>
        <v/>
      </c>
      <c r="X321" s="6" t="str">
        <f>IF(_xlfn.IFNA(VLOOKUP(S321,buff!$K:$L,2,FALSE),"")=0,"",_xlfn.IFNA(VLOOKUP(S321,buff!$K:$L,2,FALSE),""))</f>
        <v/>
      </c>
      <c r="Y321" t="str">
        <f>VLOOKUP($O321,buff!$BN:$CA,buff!BV$1,FALSE)</f>
        <v>防御+10%</v>
      </c>
      <c r="Z321" t="str">
        <f>VLOOKUP($O321,buff!$BN:$CA,buff!BZ$1,FALSE)</f>
        <v>免伤率+10</v>
      </c>
    </row>
    <row r="322" spans="1:26" x14ac:dyDescent="0.15">
      <c r="A322" s="8" t="str">
        <f t="shared" si="45"/>
        <v>被动技能16等级17</v>
      </c>
      <c r="B322" s="8">
        <f t="shared" si="50"/>
        <v>16</v>
      </c>
      <c r="C322" s="8">
        <f t="shared" si="51"/>
        <v>17</v>
      </c>
      <c r="E322" s="8">
        <f t="shared" si="46"/>
        <v>100317</v>
      </c>
      <c r="F322" t="str">
        <f t="shared" si="47"/>
        <v>守护</v>
      </c>
      <c r="G322">
        <v>100317</v>
      </c>
      <c r="H322" s="20" t="str">
        <f t="shared" si="44"/>
        <v>守护</v>
      </c>
      <c r="I322" s="4" t="str">
        <f t="shared" si="48"/>
        <v>自身防御+11%,免伤率+10</v>
      </c>
      <c r="J322" t="s">
        <v>154</v>
      </c>
      <c r="K322" s="10" t="str">
        <f t="shared" si="55"/>
        <v>200317:100:1:0</v>
      </c>
      <c r="L322" s="10">
        <f t="shared" si="49"/>
        <v>17</v>
      </c>
      <c r="M322" s="10" t="s">
        <v>108</v>
      </c>
      <c r="N322" s="10" t="str">
        <f>VLOOKUP(H322,特效对应!L:M,2,FALSE)</f>
        <v>buff_16</v>
      </c>
      <c r="O322" s="4" t="str">
        <f t="shared" si="52"/>
        <v>被动守护lv17</v>
      </c>
      <c r="T322" s="6" t="str">
        <f>IF(_xlfn.IFNA(VLOOKUP(O322,buff!$K:$L,2,FALSE),"")=0,"",_xlfn.IFNA(VLOOKUP(O322,buff!$K:$L,2,FALSE),""))</f>
        <v>200317:100:1:0</v>
      </c>
      <c r="U322" s="6" t="str">
        <f>IF(_xlfn.IFNA(VLOOKUP(P322,buff!$K:$L,2,FALSE),"")=0,"",_xlfn.IFNA(VLOOKUP(P322,buff!$K:$L,2,FALSE),""))</f>
        <v/>
      </c>
      <c r="V322" s="6" t="str">
        <f>IF(_xlfn.IFNA(VLOOKUP(Q322,buff!$K:$L,2,FALSE),"")=0,"",_xlfn.IFNA(VLOOKUP(Q322,buff!$K:$L,2,FALSE),""))</f>
        <v/>
      </c>
      <c r="W322" s="6" t="str">
        <f>IF(_xlfn.IFNA(VLOOKUP(R322,buff!$K:$L,2,FALSE),"")=0,"",_xlfn.IFNA(VLOOKUP(R322,buff!$K:$L,2,FALSE),""))</f>
        <v/>
      </c>
      <c r="X322" s="6" t="str">
        <f>IF(_xlfn.IFNA(VLOOKUP(S322,buff!$K:$L,2,FALSE),"")=0,"",_xlfn.IFNA(VLOOKUP(S322,buff!$K:$L,2,FALSE),""))</f>
        <v/>
      </c>
      <c r="Y322" t="str">
        <f>VLOOKUP($O322,buff!$BN:$CA,buff!BV$1,FALSE)</f>
        <v>防御+11%</v>
      </c>
      <c r="Z322" t="str">
        <f>VLOOKUP($O322,buff!$BN:$CA,buff!BZ$1,FALSE)</f>
        <v>免伤率+10</v>
      </c>
    </row>
    <row r="323" spans="1:26" x14ac:dyDescent="0.15">
      <c r="A323" s="8" t="str">
        <f t="shared" si="45"/>
        <v>被动技能16等级18</v>
      </c>
      <c r="B323" s="8">
        <f t="shared" si="50"/>
        <v>16</v>
      </c>
      <c r="C323" s="8">
        <f t="shared" si="51"/>
        <v>18</v>
      </c>
      <c r="E323" s="8">
        <f t="shared" si="46"/>
        <v>100318</v>
      </c>
      <c r="F323" t="str">
        <f t="shared" si="47"/>
        <v>守护</v>
      </c>
      <c r="G323">
        <v>100318</v>
      </c>
      <c r="H323" s="20" t="str">
        <f t="shared" si="44"/>
        <v>守护</v>
      </c>
      <c r="I323" s="4" t="str">
        <f t="shared" si="48"/>
        <v>自身防御+11%,免伤率+11</v>
      </c>
      <c r="J323" t="s">
        <v>154</v>
      </c>
      <c r="K323" s="10" t="str">
        <f t="shared" si="55"/>
        <v>200318:100:1:0</v>
      </c>
      <c r="L323" s="10">
        <f t="shared" si="49"/>
        <v>18</v>
      </c>
      <c r="M323" s="10" t="s">
        <v>108</v>
      </c>
      <c r="N323" s="10" t="str">
        <f>VLOOKUP(H323,特效对应!L:M,2,FALSE)</f>
        <v>buff_16</v>
      </c>
      <c r="O323" s="4" t="str">
        <f t="shared" si="52"/>
        <v>被动守护lv18</v>
      </c>
      <c r="T323" s="6" t="str">
        <f>IF(_xlfn.IFNA(VLOOKUP(O323,buff!$K:$L,2,FALSE),"")=0,"",_xlfn.IFNA(VLOOKUP(O323,buff!$K:$L,2,FALSE),""))</f>
        <v>200318:100:1:0</v>
      </c>
      <c r="U323" s="6" t="str">
        <f>IF(_xlfn.IFNA(VLOOKUP(P323,buff!$K:$L,2,FALSE),"")=0,"",_xlfn.IFNA(VLOOKUP(P323,buff!$K:$L,2,FALSE),""))</f>
        <v/>
      </c>
      <c r="V323" s="6" t="str">
        <f>IF(_xlfn.IFNA(VLOOKUP(Q323,buff!$K:$L,2,FALSE),"")=0,"",_xlfn.IFNA(VLOOKUP(Q323,buff!$K:$L,2,FALSE),""))</f>
        <v/>
      </c>
      <c r="W323" s="6" t="str">
        <f>IF(_xlfn.IFNA(VLOOKUP(R323,buff!$K:$L,2,FALSE),"")=0,"",_xlfn.IFNA(VLOOKUP(R323,buff!$K:$L,2,FALSE),""))</f>
        <v/>
      </c>
      <c r="X323" s="6" t="str">
        <f>IF(_xlfn.IFNA(VLOOKUP(S323,buff!$K:$L,2,FALSE),"")=0,"",_xlfn.IFNA(VLOOKUP(S323,buff!$K:$L,2,FALSE),""))</f>
        <v/>
      </c>
      <c r="Y323" t="str">
        <f>VLOOKUP($O323,buff!$BN:$CA,buff!BV$1,FALSE)</f>
        <v>防御+11%</v>
      </c>
      <c r="Z323" t="str">
        <f>VLOOKUP($O323,buff!$BN:$CA,buff!BZ$1,FALSE)</f>
        <v>免伤率+11</v>
      </c>
    </row>
    <row r="324" spans="1:26" x14ac:dyDescent="0.15">
      <c r="A324" s="8" t="str">
        <f t="shared" si="45"/>
        <v>被动技能16等级19</v>
      </c>
      <c r="B324" s="8">
        <f t="shared" si="50"/>
        <v>16</v>
      </c>
      <c r="C324" s="8">
        <f t="shared" si="51"/>
        <v>19</v>
      </c>
      <c r="E324" s="8">
        <f t="shared" si="46"/>
        <v>100319</v>
      </c>
      <c r="F324" t="str">
        <f t="shared" si="47"/>
        <v>守护</v>
      </c>
      <c r="G324">
        <v>100319</v>
      </c>
      <c r="H324" s="20" t="str">
        <f t="shared" si="44"/>
        <v>守护</v>
      </c>
      <c r="I324" s="4" t="str">
        <f t="shared" si="48"/>
        <v>自身防御+12%,免伤率+11</v>
      </c>
      <c r="J324" t="s">
        <v>154</v>
      </c>
      <c r="K324" s="10" t="str">
        <f t="shared" si="55"/>
        <v>200319:100:1:0</v>
      </c>
      <c r="L324" s="10">
        <f t="shared" si="49"/>
        <v>19</v>
      </c>
      <c r="M324" s="10" t="s">
        <v>108</v>
      </c>
      <c r="N324" s="10" t="str">
        <f>VLOOKUP(H324,特效对应!L:M,2,FALSE)</f>
        <v>buff_16</v>
      </c>
      <c r="O324" s="4" t="str">
        <f t="shared" si="52"/>
        <v>被动守护lv19</v>
      </c>
      <c r="T324" s="6" t="str">
        <f>IF(_xlfn.IFNA(VLOOKUP(O324,buff!$K:$L,2,FALSE),"")=0,"",_xlfn.IFNA(VLOOKUP(O324,buff!$K:$L,2,FALSE),""))</f>
        <v>200319:100:1:0</v>
      </c>
      <c r="U324" s="6" t="str">
        <f>IF(_xlfn.IFNA(VLOOKUP(P324,buff!$K:$L,2,FALSE),"")=0,"",_xlfn.IFNA(VLOOKUP(P324,buff!$K:$L,2,FALSE),""))</f>
        <v/>
      </c>
      <c r="V324" s="6" t="str">
        <f>IF(_xlfn.IFNA(VLOOKUP(Q324,buff!$K:$L,2,FALSE),"")=0,"",_xlfn.IFNA(VLOOKUP(Q324,buff!$K:$L,2,FALSE),""))</f>
        <v/>
      </c>
      <c r="W324" s="6" t="str">
        <f>IF(_xlfn.IFNA(VLOOKUP(R324,buff!$K:$L,2,FALSE),"")=0,"",_xlfn.IFNA(VLOOKUP(R324,buff!$K:$L,2,FALSE),""))</f>
        <v/>
      </c>
      <c r="X324" s="6" t="str">
        <f>IF(_xlfn.IFNA(VLOOKUP(S324,buff!$K:$L,2,FALSE),"")=0,"",_xlfn.IFNA(VLOOKUP(S324,buff!$K:$L,2,FALSE),""))</f>
        <v/>
      </c>
      <c r="Y324" t="str">
        <f>VLOOKUP($O324,buff!$BN:$CA,buff!BV$1,FALSE)</f>
        <v>防御+12%</v>
      </c>
      <c r="Z324" t="str">
        <f>VLOOKUP($O324,buff!$BN:$CA,buff!BZ$1,FALSE)</f>
        <v>免伤率+11</v>
      </c>
    </row>
    <row r="325" spans="1:26" x14ac:dyDescent="0.15">
      <c r="A325" s="8" t="str">
        <f t="shared" si="45"/>
        <v>被动技能16等级20</v>
      </c>
      <c r="B325" s="8">
        <f t="shared" si="50"/>
        <v>16</v>
      </c>
      <c r="C325" s="8">
        <f t="shared" si="51"/>
        <v>20</v>
      </c>
      <c r="E325" s="8">
        <f t="shared" si="46"/>
        <v>100320</v>
      </c>
      <c r="F325" t="str">
        <f t="shared" si="47"/>
        <v>守护</v>
      </c>
      <c r="G325">
        <v>100320</v>
      </c>
      <c r="H325" s="20" t="str">
        <f t="shared" si="44"/>
        <v>守护</v>
      </c>
      <c r="I325" s="4" t="str">
        <f t="shared" si="48"/>
        <v>自身防御+12%,免伤率+12</v>
      </c>
      <c r="J325" t="s">
        <v>154</v>
      </c>
      <c r="K325" s="10" t="str">
        <f t="shared" si="55"/>
        <v>200320:100:1:0</v>
      </c>
      <c r="L325" s="10">
        <f t="shared" si="49"/>
        <v>20</v>
      </c>
      <c r="M325" s="10" t="s">
        <v>108</v>
      </c>
      <c r="N325" s="10" t="str">
        <f>VLOOKUP(H325,特效对应!L:M,2,FALSE)</f>
        <v>buff_16</v>
      </c>
      <c r="O325" s="4" t="str">
        <f t="shared" si="52"/>
        <v>被动守护lv20</v>
      </c>
      <c r="T325" s="6" t="str">
        <f>IF(_xlfn.IFNA(VLOOKUP(O325,buff!$K:$L,2,FALSE),"")=0,"",_xlfn.IFNA(VLOOKUP(O325,buff!$K:$L,2,FALSE),""))</f>
        <v>200320:100:1:0</v>
      </c>
      <c r="U325" s="6" t="str">
        <f>IF(_xlfn.IFNA(VLOOKUP(P325,buff!$K:$L,2,FALSE),"")=0,"",_xlfn.IFNA(VLOOKUP(P325,buff!$K:$L,2,FALSE),""))</f>
        <v/>
      </c>
      <c r="V325" s="6" t="str">
        <f>IF(_xlfn.IFNA(VLOOKUP(Q325,buff!$K:$L,2,FALSE),"")=0,"",_xlfn.IFNA(VLOOKUP(Q325,buff!$K:$L,2,FALSE),""))</f>
        <v/>
      </c>
      <c r="W325" s="6" t="str">
        <f>IF(_xlfn.IFNA(VLOOKUP(R325,buff!$K:$L,2,FALSE),"")=0,"",_xlfn.IFNA(VLOOKUP(R325,buff!$K:$L,2,FALSE),""))</f>
        <v/>
      </c>
      <c r="X325" s="6" t="str">
        <f>IF(_xlfn.IFNA(VLOOKUP(S325,buff!$K:$L,2,FALSE),"")=0,"",_xlfn.IFNA(VLOOKUP(S325,buff!$K:$L,2,FALSE),""))</f>
        <v/>
      </c>
      <c r="Y325" t="str">
        <f>VLOOKUP($O325,buff!$BN:$CA,buff!BV$1,FALSE)</f>
        <v>防御+12%</v>
      </c>
      <c r="Z325" t="str">
        <f>VLOOKUP($O325,buff!$BN:$CA,buff!BZ$1,FALSE)</f>
        <v>免伤率+12</v>
      </c>
    </row>
    <row r="326" spans="1:26" x14ac:dyDescent="0.15">
      <c r="A326" s="8" t="str">
        <f t="shared" si="45"/>
        <v>被动技能17等级1</v>
      </c>
      <c r="B326" s="8">
        <f t="shared" si="50"/>
        <v>17</v>
      </c>
      <c r="C326" s="8">
        <f t="shared" si="51"/>
        <v>1</v>
      </c>
      <c r="E326" s="8">
        <f t="shared" si="46"/>
        <v>100321</v>
      </c>
      <c r="F326" t="str">
        <f t="shared" si="47"/>
        <v>刚烈</v>
      </c>
      <c r="G326">
        <v>100321</v>
      </c>
      <c r="H326" s="20" t="str">
        <f t="shared" ref="H326:H389" si="56">VLOOKUP(B326,AG:AH,2,FALSE)</f>
        <v>刚烈</v>
      </c>
      <c r="I326" s="4" t="str">
        <f t="shared" si="48"/>
        <v>自身反击率+3,格挡率+2</v>
      </c>
      <c r="J326" t="s">
        <v>154</v>
      </c>
      <c r="K326" s="10" t="str">
        <f t="shared" ref="K326:K365" si="57">IF(T326="","",T326)&amp;IF(U326="","","|"&amp;U326)&amp;IF(V326="","","|"&amp;V326)&amp;IF(W326="","","|"&amp;W326)&amp;IF(X326="","","|"&amp;X326)</f>
        <v>200321:100:1:0</v>
      </c>
      <c r="L326" s="10">
        <f t="shared" si="49"/>
        <v>1</v>
      </c>
      <c r="M326" s="10" t="s">
        <v>108</v>
      </c>
      <c r="N326" s="10" t="str">
        <f>VLOOKUP(H326,特效对应!L:M,2,FALSE)</f>
        <v>buff_17</v>
      </c>
      <c r="O326" s="4" t="str">
        <f t="shared" si="52"/>
        <v>被动刚烈lv1</v>
      </c>
      <c r="T326" s="6" t="str">
        <f>IF(_xlfn.IFNA(VLOOKUP(O326,buff!$K:$L,2,FALSE),"")=0,"",_xlfn.IFNA(VLOOKUP(O326,buff!$K:$L,2,FALSE),""))</f>
        <v>200321:100:1:0</v>
      </c>
      <c r="U326" s="6" t="str">
        <f>IF(_xlfn.IFNA(VLOOKUP(P326,buff!$K:$L,2,FALSE),"")=0,"",_xlfn.IFNA(VLOOKUP(P326,buff!$K:$L,2,FALSE),""))</f>
        <v/>
      </c>
      <c r="V326" s="6" t="str">
        <f>IF(_xlfn.IFNA(VLOOKUP(Q326,buff!$K:$L,2,FALSE),"")=0,"",_xlfn.IFNA(VLOOKUP(Q326,buff!$K:$L,2,FALSE),""))</f>
        <v/>
      </c>
      <c r="W326" s="6" t="str">
        <f>IF(_xlfn.IFNA(VLOOKUP(R326,buff!$K:$L,2,FALSE),"")=0,"",_xlfn.IFNA(VLOOKUP(R326,buff!$K:$L,2,FALSE),""))</f>
        <v/>
      </c>
      <c r="X326" s="6" t="str">
        <f>IF(_xlfn.IFNA(VLOOKUP(S326,buff!$K:$L,2,FALSE),"")=0,"",_xlfn.IFNA(VLOOKUP(S326,buff!$K:$L,2,FALSE),""))</f>
        <v/>
      </c>
      <c r="Y326" t="str">
        <f>VLOOKUP($O326,buff!$BN:$CA,buff!BV$1,FALSE)</f>
        <v>反击率+3</v>
      </c>
      <c r="Z326" t="str">
        <f>VLOOKUP($O326,buff!$BN:$CA,buff!BZ$1,FALSE)</f>
        <v>格挡率+2</v>
      </c>
    </row>
    <row r="327" spans="1:26" x14ac:dyDescent="0.15">
      <c r="A327" s="8" t="str">
        <f t="shared" ref="A327:A390" si="58">A$4&amp;B327&amp;A$5&amp;C327</f>
        <v>被动技能17等级2</v>
      </c>
      <c r="B327" s="8">
        <f t="shared" si="50"/>
        <v>17</v>
      </c>
      <c r="C327" s="8">
        <f t="shared" si="51"/>
        <v>2</v>
      </c>
      <c r="E327" s="8">
        <f t="shared" ref="E327:E390" si="59">G327</f>
        <v>100322</v>
      </c>
      <c r="F327" t="str">
        <f t="shared" ref="F327:F390" si="60">H327</f>
        <v>刚烈</v>
      </c>
      <c r="G327">
        <v>100322</v>
      </c>
      <c r="H327" s="20" t="str">
        <f t="shared" si="56"/>
        <v>刚烈</v>
      </c>
      <c r="I327" s="4" t="str">
        <f t="shared" ref="I327:I390" si="61">"自身"&amp;Y327&amp;IF(Z327="","",","&amp;Z327)</f>
        <v>自身反击率+3,格挡率+3</v>
      </c>
      <c r="J327" t="s">
        <v>154</v>
      </c>
      <c r="K327" s="10" t="str">
        <f t="shared" si="57"/>
        <v>200322:100:1:0</v>
      </c>
      <c r="L327" s="10">
        <f t="shared" ref="L327:L390" si="62">C327</f>
        <v>2</v>
      </c>
      <c r="M327" s="10" t="s">
        <v>108</v>
      </c>
      <c r="N327" s="10" t="str">
        <f>VLOOKUP(H327,特效对应!L:M,2,FALSE)</f>
        <v>buff_17</v>
      </c>
      <c r="O327" s="4" t="str">
        <f t="shared" si="52"/>
        <v>被动刚烈lv2</v>
      </c>
      <c r="T327" s="6" t="str">
        <f>IF(_xlfn.IFNA(VLOOKUP(O327,buff!$K:$L,2,FALSE),"")=0,"",_xlfn.IFNA(VLOOKUP(O327,buff!$K:$L,2,FALSE),""))</f>
        <v>200322:100:1:0</v>
      </c>
      <c r="U327" s="6" t="str">
        <f>IF(_xlfn.IFNA(VLOOKUP(P327,buff!$K:$L,2,FALSE),"")=0,"",_xlfn.IFNA(VLOOKUP(P327,buff!$K:$L,2,FALSE),""))</f>
        <v/>
      </c>
      <c r="V327" s="6" t="str">
        <f>IF(_xlfn.IFNA(VLOOKUP(Q327,buff!$K:$L,2,FALSE),"")=0,"",_xlfn.IFNA(VLOOKUP(Q327,buff!$K:$L,2,FALSE),""))</f>
        <v/>
      </c>
      <c r="W327" s="6" t="str">
        <f>IF(_xlfn.IFNA(VLOOKUP(R327,buff!$K:$L,2,FALSE),"")=0,"",_xlfn.IFNA(VLOOKUP(R327,buff!$K:$L,2,FALSE),""))</f>
        <v/>
      </c>
      <c r="X327" s="6" t="str">
        <f>IF(_xlfn.IFNA(VLOOKUP(S327,buff!$K:$L,2,FALSE),"")=0,"",_xlfn.IFNA(VLOOKUP(S327,buff!$K:$L,2,FALSE),""))</f>
        <v/>
      </c>
      <c r="Y327" t="str">
        <f>VLOOKUP($O327,buff!$BN:$CA,buff!BV$1,FALSE)</f>
        <v>反击率+3</v>
      </c>
      <c r="Z327" t="str">
        <f>VLOOKUP($O327,buff!$BN:$CA,buff!BZ$1,FALSE)</f>
        <v>格挡率+3</v>
      </c>
    </row>
    <row r="328" spans="1:26" x14ac:dyDescent="0.15">
      <c r="A328" s="8" t="str">
        <f t="shared" si="58"/>
        <v>被动技能17等级3</v>
      </c>
      <c r="B328" s="8">
        <f t="shared" ref="B328:B391" si="63">IF(C328=1,B327+1,B327)</f>
        <v>17</v>
      </c>
      <c r="C328" s="8">
        <f t="shared" si="51"/>
        <v>3</v>
      </c>
      <c r="E328" s="8">
        <f t="shared" si="59"/>
        <v>100323</v>
      </c>
      <c r="F328" t="str">
        <f t="shared" si="60"/>
        <v>刚烈</v>
      </c>
      <c r="G328">
        <v>100323</v>
      </c>
      <c r="H328" s="20" t="str">
        <f t="shared" si="56"/>
        <v>刚烈</v>
      </c>
      <c r="I328" s="4" t="str">
        <f t="shared" si="61"/>
        <v>自身反击率+4,格挡率+3</v>
      </c>
      <c r="J328" t="s">
        <v>154</v>
      </c>
      <c r="K328" s="10" t="str">
        <f t="shared" si="57"/>
        <v>200323:100:1:0</v>
      </c>
      <c r="L328" s="10">
        <f t="shared" si="62"/>
        <v>3</v>
      </c>
      <c r="M328" s="10" t="s">
        <v>108</v>
      </c>
      <c r="N328" s="10" t="str">
        <f>VLOOKUP(H328,特效对应!L:M,2,FALSE)</f>
        <v>buff_17</v>
      </c>
      <c r="O328" s="4" t="str">
        <f t="shared" si="52"/>
        <v>被动刚烈lv3</v>
      </c>
      <c r="T328" s="6" t="str">
        <f>IF(_xlfn.IFNA(VLOOKUP(O328,buff!$K:$L,2,FALSE),"")=0,"",_xlfn.IFNA(VLOOKUP(O328,buff!$K:$L,2,FALSE),""))</f>
        <v>200323:100:1:0</v>
      </c>
      <c r="U328" s="6" t="str">
        <f>IF(_xlfn.IFNA(VLOOKUP(P328,buff!$K:$L,2,FALSE),"")=0,"",_xlfn.IFNA(VLOOKUP(P328,buff!$K:$L,2,FALSE),""))</f>
        <v/>
      </c>
      <c r="V328" s="6" t="str">
        <f>IF(_xlfn.IFNA(VLOOKUP(Q328,buff!$K:$L,2,FALSE),"")=0,"",_xlfn.IFNA(VLOOKUP(Q328,buff!$K:$L,2,FALSE),""))</f>
        <v/>
      </c>
      <c r="W328" s="6" t="str">
        <f>IF(_xlfn.IFNA(VLOOKUP(R328,buff!$K:$L,2,FALSE),"")=0,"",_xlfn.IFNA(VLOOKUP(R328,buff!$K:$L,2,FALSE),""))</f>
        <v/>
      </c>
      <c r="X328" s="6" t="str">
        <f>IF(_xlfn.IFNA(VLOOKUP(S328,buff!$K:$L,2,FALSE),"")=0,"",_xlfn.IFNA(VLOOKUP(S328,buff!$K:$L,2,FALSE),""))</f>
        <v/>
      </c>
      <c r="Y328" t="str">
        <f>VLOOKUP($O328,buff!$BN:$CA,buff!BV$1,FALSE)</f>
        <v>反击率+4</v>
      </c>
      <c r="Z328" t="str">
        <f>VLOOKUP($O328,buff!$BN:$CA,buff!BZ$1,FALSE)</f>
        <v>格挡率+3</v>
      </c>
    </row>
    <row r="329" spans="1:26" x14ac:dyDescent="0.15">
      <c r="A329" s="8" t="str">
        <f t="shared" si="58"/>
        <v>被动技能17等级4</v>
      </c>
      <c r="B329" s="8">
        <f t="shared" si="63"/>
        <v>17</v>
      </c>
      <c r="C329" s="8">
        <f t="shared" si="51"/>
        <v>4</v>
      </c>
      <c r="E329" s="8">
        <f t="shared" si="59"/>
        <v>100324</v>
      </c>
      <c r="F329" t="str">
        <f t="shared" si="60"/>
        <v>刚烈</v>
      </c>
      <c r="G329">
        <v>100324</v>
      </c>
      <c r="H329" s="20" t="str">
        <f t="shared" si="56"/>
        <v>刚烈</v>
      </c>
      <c r="I329" s="4" t="str">
        <f t="shared" si="61"/>
        <v>自身反击率+4,格挡率+4</v>
      </c>
      <c r="J329" t="s">
        <v>154</v>
      </c>
      <c r="K329" s="10" t="str">
        <f t="shared" si="57"/>
        <v>200324:100:1:0</v>
      </c>
      <c r="L329" s="10">
        <f t="shared" si="62"/>
        <v>4</v>
      </c>
      <c r="M329" s="10" t="s">
        <v>108</v>
      </c>
      <c r="N329" s="10" t="str">
        <f>VLOOKUP(H329,特效对应!L:M,2,FALSE)</f>
        <v>buff_17</v>
      </c>
      <c r="O329" s="4" t="str">
        <f t="shared" si="52"/>
        <v>被动刚烈lv4</v>
      </c>
      <c r="T329" s="6" t="str">
        <f>IF(_xlfn.IFNA(VLOOKUP(O329,buff!$K:$L,2,FALSE),"")=0,"",_xlfn.IFNA(VLOOKUP(O329,buff!$K:$L,2,FALSE),""))</f>
        <v>200324:100:1:0</v>
      </c>
      <c r="U329" s="6" t="str">
        <f>IF(_xlfn.IFNA(VLOOKUP(P329,buff!$K:$L,2,FALSE),"")=0,"",_xlfn.IFNA(VLOOKUP(P329,buff!$K:$L,2,FALSE),""))</f>
        <v/>
      </c>
      <c r="V329" s="6" t="str">
        <f>IF(_xlfn.IFNA(VLOOKUP(Q329,buff!$K:$L,2,FALSE),"")=0,"",_xlfn.IFNA(VLOOKUP(Q329,buff!$K:$L,2,FALSE),""))</f>
        <v/>
      </c>
      <c r="W329" s="6" t="str">
        <f>IF(_xlfn.IFNA(VLOOKUP(R329,buff!$K:$L,2,FALSE),"")=0,"",_xlfn.IFNA(VLOOKUP(R329,buff!$K:$L,2,FALSE),""))</f>
        <v/>
      </c>
      <c r="X329" s="6" t="str">
        <f>IF(_xlfn.IFNA(VLOOKUP(S329,buff!$K:$L,2,FALSE),"")=0,"",_xlfn.IFNA(VLOOKUP(S329,buff!$K:$L,2,FALSE),""))</f>
        <v/>
      </c>
      <c r="Y329" t="str">
        <f>VLOOKUP($O329,buff!$BN:$CA,buff!BV$1,FALSE)</f>
        <v>反击率+4</v>
      </c>
      <c r="Z329" t="str">
        <f>VLOOKUP($O329,buff!$BN:$CA,buff!BZ$1,FALSE)</f>
        <v>格挡率+4</v>
      </c>
    </row>
    <row r="330" spans="1:26" x14ac:dyDescent="0.15">
      <c r="A330" s="8" t="str">
        <f t="shared" si="58"/>
        <v>被动技能17等级5</v>
      </c>
      <c r="B330" s="8">
        <f t="shared" si="63"/>
        <v>17</v>
      </c>
      <c r="C330" s="8">
        <f t="shared" si="51"/>
        <v>5</v>
      </c>
      <c r="E330" s="8">
        <f t="shared" si="59"/>
        <v>100325</v>
      </c>
      <c r="F330" t="str">
        <f t="shared" si="60"/>
        <v>刚烈</v>
      </c>
      <c r="G330">
        <v>100325</v>
      </c>
      <c r="H330" s="20" t="str">
        <f t="shared" si="56"/>
        <v>刚烈</v>
      </c>
      <c r="I330" s="4" t="str">
        <f t="shared" si="61"/>
        <v>自身反击率+5,格挡率+4</v>
      </c>
      <c r="J330" t="s">
        <v>154</v>
      </c>
      <c r="K330" s="10" t="str">
        <f t="shared" si="57"/>
        <v>200325:100:1:0</v>
      </c>
      <c r="L330" s="10">
        <f t="shared" si="62"/>
        <v>5</v>
      </c>
      <c r="M330" s="10" t="s">
        <v>108</v>
      </c>
      <c r="N330" s="10" t="str">
        <f>VLOOKUP(H330,特效对应!L:M,2,FALSE)</f>
        <v>buff_17</v>
      </c>
      <c r="O330" s="4" t="str">
        <f t="shared" si="52"/>
        <v>被动刚烈lv5</v>
      </c>
      <c r="T330" s="6" t="str">
        <f>IF(_xlfn.IFNA(VLOOKUP(O330,buff!$K:$L,2,FALSE),"")=0,"",_xlfn.IFNA(VLOOKUP(O330,buff!$K:$L,2,FALSE),""))</f>
        <v>200325:100:1:0</v>
      </c>
      <c r="U330" s="6" t="str">
        <f>IF(_xlfn.IFNA(VLOOKUP(P330,buff!$K:$L,2,FALSE),"")=0,"",_xlfn.IFNA(VLOOKUP(P330,buff!$K:$L,2,FALSE),""))</f>
        <v/>
      </c>
      <c r="V330" s="6" t="str">
        <f>IF(_xlfn.IFNA(VLOOKUP(Q330,buff!$K:$L,2,FALSE),"")=0,"",_xlfn.IFNA(VLOOKUP(Q330,buff!$K:$L,2,FALSE),""))</f>
        <v/>
      </c>
      <c r="W330" s="6" t="str">
        <f>IF(_xlfn.IFNA(VLOOKUP(R330,buff!$K:$L,2,FALSE),"")=0,"",_xlfn.IFNA(VLOOKUP(R330,buff!$K:$L,2,FALSE),""))</f>
        <v/>
      </c>
      <c r="X330" s="6" t="str">
        <f>IF(_xlfn.IFNA(VLOOKUP(S330,buff!$K:$L,2,FALSE),"")=0,"",_xlfn.IFNA(VLOOKUP(S330,buff!$K:$L,2,FALSE),""))</f>
        <v/>
      </c>
      <c r="Y330" t="str">
        <f>VLOOKUP($O330,buff!$BN:$CA,buff!BV$1,FALSE)</f>
        <v>反击率+5</v>
      </c>
      <c r="Z330" t="str">
        <f>VLOOKUP($O330,buff!$BN:$CA,buff!BZ$1,FALSE)</f>
        <v>格挡率+4</v>
      </c>
    </row>
    <row r="331" spans="1:26" x14ac:dyDescent="0.15">
      <c r="A331" s="8" t="str">
        <f t="shared" si="58"/>
        <v>被动技能17等级6</v>
      </c>
      <c r="B331" s="8">
        <f t="shared" si="63"/>
        <v>17</v>
      </c>
      <c r="C331" s="8">
        <f t="shared" si="51"/>
        <v>6</v>
      </c>
      <c r="E331" s="8">
        <f t="shared" si="59"/>
        <v>100326</v>
      </c>
      <c r="F331" t="str">
        <f t="shared" si="60"/>
        <v>刚烈</v>
      </c>
      <c r="G331">
        <v>100326</v>
      </c>
      <c r="H331" s="20" t="str">
        <f t="shared" si="56"/>
        <v>刚烈</v>
      </c>
      <c r="I331" s="4" t="str">
        <f t="shared" si="61"/>
        <v>自身反击率+5,格挡率+5</v>
      </c>
      <c r="J331" t="s">
        <v>154</v>
      </c>
      <c r="K331" s="10" t="str">
        <f t="shared" si="57"/>
        <v>200326:100:1:0</v>
      </c>
      <c r="L331" s="10">
        <f t="shared" si="62"/>
        <v>6</v>
      </c>
      <c r="M331" s="10" t="s">
        <v>108</v>
      </c>
      <c r="N331" s="10" t="str">
        <f>VLOOKUP(H331,特效对应!L:M,2,FALSE)</f>
        <v>buff_17</v>
      </c>
      <c r="O331" s="4" t="str">
        <f t="shared" si="52"/>
        <v>被动刚烈lv6</v>
      </c>
      <c r="T331" s="6" t="str">
        <f>IF(_xlfn.IFNA(VLOOKUP(O331,buff!$K:$L,2,FALSE),"")=0,"",_xlfn.IFNA(VLOOKUP(O331,buff!$K:$L,2,FALSE),""))</f>
        <v>200326:100:1:0</v>
      </c>
      <c r="U331" s="6" t="str">
        <f>IF(_xlfn.IFNA(VLOOKUP(P331,buff!$K:$L,2,FALSE),"")=0,"",_xlfn.IFNA(VLOOKUP(P331,buff!$K:$L,2,FALSE),""))</f>
        <v/>
      </c>
      <c r="V331" s="6" t="str">
        <f>IF(_xlfn.IFNA(VLOOKUP(Q331,buff!$K:$L,2,FALSE),"")=0,"",_xlfn.IFNA(VLOOKUP(Q331,buff!$K:$L,2,FALSE),""))</f>
        <v/>
      </c>
      <c r="W331" s="6" t="str">
        <f>IF(_xlfn.IFNA(VLOOKUP(R331,buff!$K:$L,2,FALSE),"")=0,"",_xlfn.IFNA(VLOOKUP(R331,buff!$K:$L,2,FALSE),""))</f>
        <v/>
      </c>
      <c r="X331" s="6" t="str">
        <f>IF(_xlfn.IFNA(VLOOKUP(S331,buff!$K:$L,2,FALSE),"")=0,"",_xlfn.IFNA(VLOOKUP(S331,buff!$K:$L,2,FALSE),""))</f>
        <v/>
      </c>
      <c r="Y331" t="str">
        <f>VLOOKUP($O331,buff!$BN:$CA,buff!BV$1,FALSE)</f>
        <v>反击率+5</v>
      </c>
      <c r="Z331" t="str">
        <f>VLOOKUP($O331,buff!$BN:$CA,buff!BZ$1,FALSE)</f>
        <v>格挡率+5</v>
      </c>
    </row>
    <row r="332" spans="1:26" x14ac:dyDescent="0.15">
      <c r="A332" s="8" t="str">
        <f t="shared" si="58"/>
        <v>被动技能17等级7</v>
      </c>
      <c r="B332" s="8">
        <f t="shared" si="63"/>
        <v>17</v>
      </c>
      <c r="C332" s="8">
        <f t="shared" si="51"/>
        <v>7</v>
      </c>
      <c r="E332" s="8">
        <f t="shared" si="59"/>
        <v>100327</v>
      </c>
      <c r="F332" t="str">
        <f t="shared" si="60"/>
        <v>刚烈</v>
      </c>
      <c r="G332">
        <v>100327</v>
      </c>
      <c r="H332" s="20" t="str">
        <f t="shared" si="56"/>
        <v>刚烈</v>
      </c>
      <c r="I332" s="4" t="str">
        <f t="shared" si="61"/>
        <v>自身反击率+6,格挡率+5</v>
      </c>
      <c r="J332" t="s">
        <v>154</v>
      </c>
      <c r="K332" s="10" t="str">
        <f t="shared" si="57"/>
        <v>200327:100:1:0</v>
      </c>
      <c r="L332" s="10">
        <f t="shared" si="62"/>
        <v>7</v>
      </c>
      <c r="M332" s="10" t="s">
        <v>108</v>
      </c>
      <c r="N332" s="10" t="str">
        <f>VLOOKUP(H332,特效对应!L:M,2,FALSE)</f>
        <v>buff_17</v>
      </c>
      <c r="O332" s="4" t="str">
        <f t="shared" si="52"/>
        <v>被动刚烈lv7</v>
      </c>
      <c r="T332" s="6" t="str">
        <f>IF(_xlfn.IFNA(VLOOKUP(O332,buff!$K:$L,2,FALSE),"")=0,"",_xlfn.IFNA(VLOOKUP(O332,buff!$K:$L,2,FALSE),""))</f>
        <v>200327:100:1:0</v>
      </c>
      <c r="U332" s="6" t="str">
        <f>IF(_xlfn.IFNA(VLOOKUP(P332,buff!$K:$L,2,FALSE),"")=0,"",_xlfn.IFNA(VLOOKUP(P332,buff!$K:$L,2,FALSE),""))</f>
        <v/>
      </c>
      <c r="V332" s="6" t="str">
        <f>IF(_xlfn.IFNA(VLOOKUP(Q332,buff!$K:$L,2,FALSE),"")=0,"",_xlfn.IFNA(VLOOKUP(Q332,buff!$K:$L,2,FALSE),""))</f>
        <v/>
      </c>
      <c r="W332" s="6" t="str">
        <f>IF(_xlfn.IFNA(VLOOKUP(R332,buff!$K:$L,2,FALSE),"")=0,"",_xlfn.IFNA(VLOOKUP(R332,buff!$K:$L,2,FALSE),""))</f>
        <v/>
      </c>
      <c r="X332" s="6" t="str">
        <f>IF(_xlfn.IFNA(VLOOKUP(S332,buff!$K:$L,2,FALSE),"")=0,"",_xlfn.IFNA(VLOOKUP(S332,buff!$K:$L,2,FALSE),""))</f>
        <v/>
      </c>
      <c r="Y332" t="str">
        <f>VLOOKUP($O332,buff!$BN:$CA,buff!BV$1,FALSE)</f>
        <v>反击率+6</v>
      </c>
      <c r="Z332" t="str">
        <f>VLOOKUP($O332,buff!$BN:$CA,buff!BZ$1,FALSE)</f>
        <v>格挡率+5</v>
      </c>
    </row>
    <row r="333" spans="1:26" x14ac:dyDescent="0.15">
      <c r="A333" s="8" t="str">
        <f t="shared" si="58"/>
        <v>被动技能17等级8</v>
      </c>
      <c r="B333" s="8">
        <f t="shared" si="63"/>
        <v>17</v>
      </c>
      <c r="C333" s="8">
        <f t="shared" si="51"/>
        <v>8</v>
      </c>
      <c r="E333" s="8">
        <f t="shared" si="59"/>
        <v>100328</v>
      </c>
      <c r="F333" t="str">
        <f t="shared" si="60"/>
        <v>刚烈</v>
      </c>
      <c r="G333">
        <v>100328</v>
      </c>
      <c r="H333" s="20" t="str">
        <f t="shared" si="56"/>
        <v>刚烈</v>
      </c>
      <c r="I333" s="4" t="str">
        <f t="shared" si="61"/>
        <v>自身反击率+6,格挡率+6</v>
      </c>
      <c r="J333" t="s">
        <v>154</v>
      </c>
      <c r="K333" s="10" t="str">
        <f t="shared" si="57"/>
        <v>200328:100:1:0</v>
      </c>
      <c r="L333" s="10">
        <f t="shared" si="62"/>
        <v>8</v>
      </c>
      <c r="M333" s="10" t="s">
        <v>108</v>
      </c>
      <c r="N333" s="10" t="str">
        <f>VLOOKUP(H333,特效对应!L:M,2,FALSE)</f>
        <v>buff_17</v>
      </c>
      <c r="O333" s="4" t="str">
        <f t="shared" si="52"/>
        <v>被动刚烈lv8</v>
      </c>
      <c r="T333" s="6" t="str">
        <f>IF(_xlfn.IFNA(VLOOKUP(O333,buff!$K:$L,2,FALSE),"")=0,"",_xlfn.IFNA(VLOOKUP(O333,buff!$K:$L,2,FALSE),""))</f>
        <v>200328:100:1:0</v>
      </c>
      <c r="U333" s="6" t="str">
        <f>IF(_xlfn.IFNA(VLOOKUP(P333,buff!$K:$L,2,FALSE),"")=0,"",_xlfn.IFNA(VLOOKUP(P333,buff!$K:$L,2,FALSE),""))</f>
        <v/>
      </c>
      <c r="V333" s="6" t="str">
        <f>IF(_xlfn.IFNA(VLOOKUP(Q333,buff!$K:$L,2,FALSE),"")=0,"",_xlfn.IFNA(VLOOKUP(Q333,buff!$K:$L,2,FALSE),""))</f>
        <v/>
      </c>
      <c r="W333" s="6" t="str">
        <f>IF(_xlfn.IFNA(VLOOKUP(R333,buff!$K:$L,2,FALSE),"")=0,"",_xlfn.IFNA(VLOOKUP(R333,buff!$K:$L,2,FALSE),""))</f>
        <v/>
      </c>
      <c r="X333" s="6" t="str">
        <f>IF(_xlfn.IFNA(VLOOKUP(S333,buff!$K:$L,2,FALSE),"")=0,"",_xlfn.IFNA(VLOOKUP(S333,buff!$K:$L,2,FALSE),""))</f>
        <v/>
      </c>
      <c r="Y333" t="str">
        <f>VLOOKUP($O333,buff!$BN:$CA,buff!BV$1,FALSE)</f>
        <v>反击率+6</v>
      </c>
      <c r="Z333" t="str">
        <f>VLOOKUP($O333,buff!$BN:$CA,buff!BZ$1,FALSE)</f>
        <v>格挡率+6</v>
      </c>
    </row>
    <row r="334" spans="1:26" x14ac:dyDescent="0.15">
      <c r="A334" s="8" t="str">
        <f t="shared" si="58"/>
        <v>被动技能17等级9</v>
      </c>
      <c r="B334" s="8">
        <f t="shared" si="63"/>
        <v>17</v>
      </c>
      <c r="C334" s="8">
        <f t="shared" si="51"/>
        <v>9</v>
      </c>
      <c r="E334" s="8">
        <f t="shared" si="59"/>
        <v>100329</v>
      </c>
      <c r="F334" t="str">
        <f t="shared" si="60"/>
        <v>刚烈</v>
      </c>
      <c r="G334">
        <v>100329</v>
      </c>
      <c r="H334" s="20" t="str">
        <f t="shared" si="56"/>
        <v>刚烈</v>
      </c>
      <c r="I334" s="4" t="str">
        <f t="shared" si="61"/>
        <v>自身反击率+7,格挡率+6</v>
      </c>
      <c r="J334" t="s">
        <v>154</v>
      </c>
      <c r="K334" s="10" t="str">
        <f t="shared" si="57"/>
        <v>200329:100:1:0</v>
      </c>
      <c r="L334" s="10">
        <f t="shared" si="62"/>
        <v>9</v>
      </c>
      <c r="M334" s="10" t="s">
        <v>108</v>
      </c>
      <c r="N334" s="10" t="str">
        <f>VLOOKUP(H334,特效对应!L:M,2,FALSE)</f>
        <v>buff_17</v>
      </c>
      <c r="O334" s="4" t="str">
        <f t="shared" si="52"/>
        <v>被动刚烈lv9</v>
      </c>
      <c r="T334" s="6" t="str">
        <f>IF(_xlfn.IFNA(VLOOKUP(O334,buff!$K:$L,2,FALSE),"")=0,"",_xlfn.IFNA(VLOOKUP(O334,buff!$K:$L,2,FALSE),""))</f>
        <v>200329:100:1:0</v>
      </c>
      <c r="U334" s="6" t="str">
        <f>IF(_xlfn.IFNA(VLOOKUP(P334,buff!$K:$L,2,FALSE),"")=0,"",_xlfn.IFNA(VLOOKUP(P334,buff!$K:$L,2,FALSE),""))</f>
        <v/>
      </c>
      <c r="V334" s="6" t="str">
        <f>IF(_xlfn.IFNA(VLOOKUP(Q334,buff!$K:$L,2,FALSE),"")=0,"",_xlfn.IFNA(VLOOKUP(Q334,buff!$K:$L,2,FALSE),""))</f>
        <v/>
      </c>
      <c r="W334" s="6" t="str">
        <f>IF(_xlfn.IFNA(VLOOKUP(R334,buff!$K:$L,2,FALSE),"")=0,"",_xlfn.IFNA(VLOOKUP(R334,buff!$K:$L,2,FALSE),""))</f>
        <v/>
      </c>
      <c r="X334" s="6" t="str">
        <f>IF(_xlfn.IFNA(VLOOKUP(S334,buff!$K:$L,2,FALSE),"")=0,"",_xlfn.IFNA(VLOOKUP(S334,buff!$K:$L,2,FALSE),""))</f>
        <v/>
      </c>
      <c r="Y334" t="str">
        <f>VLOOKUP($O334,buff!$BN:$CA,buff!BV$1,FALSE)</f>
        <v>反击率+7</v>
      </c>
      <c r="Z334" t="str">
        <f>VLOOKUP($O334,buff!$BN:$CA,buff!BZ$1,FALSE)</f>
        <v>格挡率+6</v>
      </c>
    </row>
    <row r="335" spans="1:26" x14ac:dyDescent="0.15">
      <c r="A335" s="8" t="str">
        <f t="shared" si="58"/>
        <v>被动技能17等级10</v>
      </c>
      <c r="B335" s="8">
        <f t="shared" si="63"/>
        <v>17</v>
      </c>
      <c r="C335" s="8">
        <f t="shared" si="51"/>
        <v>10</v>
      </c>
      <c r="E335" s="8">
        <f t="shared" si="59"/>
        <v>100330</v>
      </c>
      <c r="F335" t="str">
        <f t="shared" si="60"/>
        <v>刚烈</v>
      </c>
      <c r="G335">
        <v>100330</v>
      </c>
      <c r="H335" s="20" t="str">
        <f t="shared" si="56"/>
        <v>刚烈</v>
      </c>
      <c r="I335" s="4" t="str">
        <f t="shared" si="61"/>
        <v>自身反击率+7,格挡率+7</v>
      </c>
      <c r="J335" t="s">
        <v>154</v>
      </c>
      <c r="K335" s="10" t="str">
        <f t="shared" si="57"/>
        <v>200330:100:1:0</v>
      </c>
      <c r="L335" s="10">
        <f t="shared" si="62"/>
        <v>10</v>
      </c>
      <c r="M335" s="10" t="s">
        <v>108</v>
      </c>
      <c r="N335" s="10" t="str">
        <f>VLOOKUP(H335,特效对应!L:M,2,FALSE)</f>
        <v>buff_17</v>
      </c>
      <c r="O335" s="4" t="str">
        <f t="shared" si="52"/>
        <v>被动刚烈lv10</v>
      </c>
      <c r="T335" s="6" t="str">
        <f>IF(_xlfn.IFNA(VLOOKUP(O335,buff!$K:$L,2,FALSE),"")=0,"",_xlfn.IFNA(VLOOKUP(O335,buff!$K:$L,2,FALSE),""))</f>
        <v>200330:100:1:0</v>
      </c>
      <c r="U335" s="6" t="str">
        <f>IF(_xlfn.IFNA(VLOOKUP(P335,buff!$K:$L,2,FALSE),"")=0,"",_xlfn.IFNA(VLOOKUP(P335,buff!$K:$L,2,FALSE),""))</f>
        <v/>
      </c>
      <c r="V335" s="6" t="str">
        <f>IF(_xlfn.IFNA(VLOOKUP(Q335,buff!$K:$L,2,FALSE),"")=0,"",_xlfn.IFNA(VLOOKUP(Q335,buff!$K:$L,2,FALSE),""))</f>
        <v/>
      </c>
      <c r="W335" s="6" t="str">
        <f>IF(_xlfn.IFNA(VLOOKUP(R335,buff!$K:$L,2,FALSE),"")=0,"",_xlfn.IFNA(VLOOKUP(R335,buff!$K:$L,2,FALSE),""))</f>
        <v/>
      </c>
      <c r="X335" s="6" t="str">
        <f>IF(_xlfn.IFNA(VLOOKUP(S335,buff!$K:$L,2,FALSE),"")=0,"",_xlfn.IFNA(VLOOKUP(S335,buff!$K:$L,2,FALSE),""))</f>
        <v/>
      </c>
      <c r="Y335" t="str">
        <f>VLOOKUP($O335,buff!$BN:$CA,buff!BV$1,FALSE)</f>
        <v>反击率+7</v>
      </c>
      <c r="Z335" t="str">
        <f>VLOOKUP($O335,buff!$BN:$CA,buff!BZ$1,FALSE)</f>
        <v>格挡率+7</v>
      </c>
    </row>
    <row r="336" spans="1:26" x14ac:dyDescent="0.15">
      <c r="A336" s="8" t="str">
        <f t="shared" si="58"/>
        <v>被动技能17等级11</v>
      </c>
      <c r="B336" s="8">
        <f t="shared" si="63"/>
        <v>17</v>
      </c>
      <c r="C336" s="8">
        <f t="shared" si="51"/>
        <v>11</v>
      </c>
      <c r="E336" s="8">
        <f t="shared" si="59"/>
        <v>100331</v>
      </c>
      <c r="F336" t="str">
        <f t="shared" si="60"/>
        <v>刚烈</v>
      </c>
      <c r="G336">
        <v>100331</v>
      </c>
      <c r="H336" s="20" t="str">
        <f t="shared" si="56"/>
        <v>刚烈</v>
      </c>
      <c r="I336" s="4" t="str">
        <f t="shared" si="61"/>
        <v>自身反击率+8,格挡率+7</v>
      </c>
      <c r="J336" t="s">
        <v>154</v>
      </c>
      <c r="K336" s="10" t="str">
        <f t="shared" si="57"/>
        <v>200331:100:1:0</v>
      </c>
      <c r="L336" s="10">
        <f t="shared" si="62"/>
        <v>11</v>
      </c>
      <c r="M336" s="10" t="s">
        <v>108</v>
      </c>
      <c r="N336" s="10" t="str">
        <f>VLOOKUP(H336,特效对应!L:M,2,FALSE)</f>
        <v>buff_17</v>
      </c>
      <c r="O336" s="4" t="str">
        <f t="shared" si="52"/>
        <v>被动刚烈lv11</v>
      </c>
      <c r="T336" s="6" t="str">
        <f>IF(_xlfn.IFNA(VLOOKUP(O336,buff!$K:$L,2,FALSE),"")=0,"",_xlfn.IFNA(VLOOKUP(O336,buff!$K:$L,2,FALSE),""))</f>
        <v>200331:100:1:0</v>
      </c>
      <c r="U336" s="6" t="str">
        <f>IF(_xlfn.IFNA(VLOOKUP(P336,buff!$K:$L,2,FALSE),"")=0,"",_xlfn.IFNA(VLOOKUP(P336,buff!$K:$L,2,FALSE),""))</f>
        <v/>
      </c>
      <c r="V336" s="6" t="str">
        <f>IF(_xlfn.IFNA(VLOOKUP(Q336,buff!$K:$L,2,FALSE),"")=0,"",_xlfn.IFNA(VLOOKUP(Q336,buff!$K:$L,2,FALSE),""))</f>
        <v/>
      </c>
      <c r="W336" s="6" t="str">
        <f>IF(_xlfn.IFNA(VLOOKUP(R336,buff!$K:$L,2,FALSE),"")=0,"",_xlfn.IFNA(VLOOKUP(R336,buff!$K:$L,2,FALSE),""))</f>
        <v/>
      </c>
      <c r="X336" s="6" t="str">
        <f>IF(_xlfn.IFNA(VLOOKUP(S336,buff!$K:$L,2,FALSE),"")=0,"",_xlfn.IFNA(VLOOKUP(S336,buff!$K:$L,2,FALSE),""))</f>
        <v/>
      </c>
      <c r="Y336" t="str">
        <f>VLOOKUP($O336,buff!$BN:$CA,buff!BV$1,FALSE)</f>
        <v>反击率+8</v>
      </c>
      <c r="Z336" t="str">
        <f>VLOOKUP($O336,buff!$BN:$CA,buff!BZ$1,FALSE)</f>
        <v>格挡率+7</v>
      </c>
    </row>
    <row r="337" spans="1:26" x14ac:dyDescent="0.15">
      <c r="A337" s="8" t="str">
        <f t="shared" si="58"/>
        <v>被动技能17等级12</v>
      </c>
      <c r="B337" s="8">
        <f t="shared" si="63"/>
        <v>17</v>
      </c>
      <c r="C337" s="8">
        <f t="shared" si="51"/>
        <v>12</v>
      </c>
      <c r="E337" s="8">
        <f t="shared" si="59"/>
        <v>100332</v>
      </c>
      <c r="F337" t="str">
        <f t="shared" si="60"/>
        <v>刚烈</v>
      </c>
      <c r="G337">
        <v>100332</v>
      </c>
      <c r="H337" s="20" t="str">
        <f t="shared" si="56"/>
        <v>刚烈</v>
      </c>
      <c r="I337" s="4" t="str">
        <f t="shared" si="61"/>
        <v>自身反击率+8,格挡率+8</v>
      </c>
      <c r="J337" t="s">
        <v>154</v>
      </c>
      <c r="K337" s="10" t="str">
        <f t="shared" si="57"/>
        <v>200332:100:1:0</v>
      </c>
      <c r="L337" s="10">
        <f t="shared" si="62"/>
        <v>12</v>
      </c>
      <c r="M337" s="10" t="s">
        <v>108</v>
      </c>
      <c r="N337" s="10" t="str">
        <f>VLOOKUP(H337,特效对应!L:M,2,FALSE)</f>
        <v>buff_17</v>
      </c>
      <c r="O337" s="4" t="str">
        <f t="shared" si="52"/>
        <v>被动刚烈lv12</v>
      </c>
      <c r="T337" s="6" t="str">
        <f>IF(_xlfn.IFNA(VLOOKUP(O337,buff!$K:$L,2,FALSE),"")=0,"",_xlfn.IFNA(VLOOKUP(O337,buff!$K:$L,2,FALSE),""))</f>
        <v>200332:100:1:0</v>
      </c>
      <c r="U337" s="6" t="str">
        <f>IF(_xlfn.IFNA(VLOOKUP(P337,buff!$K:$L,2,FALSE),"")=0,"",_xlfn.IFNA(VLOOKUP(P337,buff!$K:$L,2,FALSE),""))</f>
        <v/>
      </c>
      <c r="V337" s="6" t="str">
        <f>IF(_xlfn.IFNA(VLOOKUP(Q337,buff!$K:$L,2,FALSE),"")=0,"",_xlfn.IFNA(VLOOKUP(Q337,buff!$K:$L,2,FALSE),""))</f>
        <v/>
      </c>
      <c r="W337" s="6" t="str">
        <f>IF(_xlfn.IFNA(VLOOKUP(R337,buff!$K:$L,2,FALSE),"")=0,"",_xlfn.IFNA(VLOOKUP(R337,buff!$K:$L,2,FALSE),""))</f>
        <v/>
      </c>
      <c r="X337" s="6" t="str">
        <f>IF(_xlfn.IFNA(VLOOKUP(S337,buff!$K:$L,2,FALSE),"")=0,"",_xlfn.IFNA(VLOOKUP(S337,buff!$K:$L,2,FALSE),""))</f>
        <v/>
      </c>
      <c r="Y337" t="str">
        <f>VLOOKUP($O337,buff!$BN:$CA,buff!BV$1,FALSE)</f>
        <v>反击率+8</v>
      </c>
      <c r="Z337" t="str">
        <f>VLOOKUP($O337,buff!$BN:$CA,buff!BZ$1,FALSE)</f>
        <v>格挡率+8</v>
      </c>
    </row>
    <row r="338" spans="1:26" x14ac:dyDescent="0.15">
      <c r="A338" s="8" t="str">
        <f t="shared" si="58"/>
        <v>被动技能17等级13</v>
      </c>
      <c r="B338" s="8">
        <f t="shared" si="63"/>
        <v>17</v>
      </c>
      <c r="C338" s="8">
        <f t="shared" si="51"/>
        <v>13</v>
      </c>
      <c r="E338" s="8">
        <f t="shared" si="59"/>
        <v>100333</v>
      </c>
      <c r="F338" t="str">
        <f t="shared" si="60"/>
        <v>刚烈</v>
      </c>
      <c r="G338">
        <v>100333</v>
      </c>
      <c r="H338" s="20" t="str">
        <f t="shared" si="56"/>
        <v>刚烈</v>
      </c>
      <c r="I338" s="4" t="str">
        <f t="shared" si="61"/>
        <v>自身反击率+9,格挡率+8</v>
      </c>
      <c r="J338" t="s">
        <v>154</v>
      </c>
      <c r="K338" s="10" t="str">
        <f t="shared" si="57"/>
        <v>200333:100:1:0</v>
      </c>
      <c r="L338" s="10">
        <f t="shared" si="62"/>
        <v>13</v>
      </c>
      <c r="M338" s="10" t="s">
        <v>108</v>
      </c>
      <c r="N338" s="10" t="str">
        <f>VLOOKUP(H338,特效对应!L:M,2,FALSE)</f>
        <v>buff_17</v>
      </c>
      <c r="O338" s="4" t="str">
        <f t="shared" si="52"/>
        <v>被动刚烈lv13</v>
      </c>
      <c r="T338" s="6" t="str">
        <f>IF(_xlfn.IFNA(VLOOKUP(O338,buff!$K:$L,2,FALSE),"")=0,"",_xlfn.IFNA(VLOOKUP(O338,buff!$K:$L,2,FALSE),""))</f>
        <v>200333:100:1:0</v>
      </c>
      <c r="U338" s="6" t="str">
        <f>IF(_xlfn.IFNA(VLOOKUP(P338,buff!$K:$L,2,FALSE),"")=0,"",_xlfn.IFNA(VLOOKUP(P338,buff!$K:$L,2,FALSE),""))</f>
        <v/>
      </c>
      <c r="V338" s="6" t="str">
        <f>IF(_xlfn.IFNA(VLOOKUP(Q338,buff!$K:$L,2,FALSE),"")=0,"",_xlfn.IFNA(VLOOKUP(Q338,buff!$K:$L,2,FALSE),""))</f>
        <v/>
      </c>
      <c r="W338" s="6" t="str">
        <f>IF(_xlfn.IFNA(VLOOKUP(R338,buff!$K:$L,2,FALSE),"")=0,"",_xlfn.IFNA(VLOOKUP(R338,buff!$K:$L,2,FALSE),""))</f>
        <v/>
      </c>
      <c r="X338" s="6" t="str">
        <f>IF(_xlfn.IFNA(VLOOKUP(S338,buff!$K:$L,2,FALSE),"")=0,"",_xlfn.IFNA(VLOOKUP(S338,buff!$K:$L,2,FALSE),""))</f>
        <v/>
      </c>
      <c r="Y338" t="str">
        <f>VLOOKUP($O338,buff!$BN:$CA,buff!BV$1,FALSE)</f>
        <v>反击率+9</v>
      </c>
      <c r="Z338" t="str">
        <f>VLOOKUP($O338,buff!$BN:$CA,buff!BZ$1,FALSE)</f>
        <v>格挡率+8</v>
      </c>
    </row>
    <row r="339" spans="1:26" x14ac:dyDescent="0.15">
      <c r="A339" s="8" t="str">
        <f t="shared" si="58"/>
        <v>被动技能17等级14</v>
      </c>
      <c r="B339" s="8">
        <f t="shared" si="63"/>
        <v>17</v>
      </c>
      <c r="C339" s="8">
        <f t="shared" si="51"/>
        <v>14</v>
      </c>
      <c r="E339" s="8">
        <f t="shared" si="59"/>
        <v>100334</v>
      </c>
      <c r="F339" t="str">
        <f t="shared" si="60"/>
        <v>刚烈</v>
      </c>
      <c r="G339">
        <v>100334</v>
      </c>
      <c r="H339" s="20" t="str">
        <f t="shared" si="56"/>
        <v>刚烈</v>
      </c>
      <c r="I339" s="4" t="str">
        <f t="shared" si="61"/>
        <v>自身反击率+9,格挡率+9</v>
      </c>
      <c r="J339" t="s">
        <v>154</v>
      </c>
      <c r="K339" s="10" t="str">
        <f t="shared" si="57"/>
        <v>200334:100:1:0</v>
      </c>
      <c r="L339" s="10">
        <f t="shared" si="62"/>
        <v>14</v>
      </c>
      <c r="M339" s="10" t="s">
        <v>108</v>
      </c>
      <c r="N339" s="10" t="str">
        <f>VLOOKUP(H339,特效对应!L:M,2,FALSE)</f>
        <v>buff_17</v>
      </c>
      <c r="O339" s="4" t="str">
        <f t="shared" si="52"/>
        <v>被动刚烈lv14</v>
      </c>
      <c r="T339" s="6" t="str">
        <f>IF(_xlfn.IFNA(VLOOKUP(O339,buff!$K:$L,2,FALSE),"")=0,"",_xlfn.IFNA(VLOOKUP(O339,buff!$K:$L,2,FALSE),""))</f>
        <v>200334:100:1:0</v>
      </c>
      <c r="U339" s="6" t="str">
        <f>IF(_xlfn.IFNA(VLOOKUP(P339,buff!$K:$L,2,FALSE),"")=0,"",_xlfn.IFNA(VLOOKUP(P339,buff!$K:$L,2,FALSE),""))</f>
        <v/>
      </c>
      <c r="V339" s="6" t="str">
        <f>IF(_xlfn.IFNA(VLOOKUP(Q339,buff!$K:$L,2,FALSE),"")=0,"",_xlfn.IFNA(VLOOKUP(Q339,buff!$K:$L,2,FALSE),""))</f>
        <v/>
      </c>
      <c r="W339" s="6" t="str">
        <f>IF(_xlfn.IFNA(VLOOKUP(R339,buff!$K:$L,2,FALSE),"")=0,"",_xlfn.IFNA(VLOOKUP(R339,buff!$K:$L,2,FALSE),""))</f>
        <v/>
      </c>
      <c r="X339" s="6" t="str">
        <f>IF(_xlfn.IFNA(VLOOKUP(S339,buff!$K:$L,2,FALSE),"")=0,"",_xlfn.IFNA(VLOOKUP(S339,buff!$K:$L,2,FALSE),""))</f>
        <v/>
      </c>
      <c r="Y339" t="str">
        <f>VLOOKUP($O339,buff!$BN:$CA,buff!BV$1,FALSE)</f>
        <v>反击率+9</v>
      </c>
      <c r="Z339" t="str">
        <f>VLOOKUP($O339,buff!$BN:$CA,buff!BZ$1,FALSE)</f>
        <v>格挡率+9</v>
      </c>
    </row>
    <row r="340" spans="1:26" x14ac:dyDescent="0.15">
      <c r="A340" s="8" t="str">
        <f t="shared" si="58"/>
        <v>被动技能17等级15</v>
      </c>
      <c r="B340" s="8">
        <f t="shared" si="63"/>
        <v>17</v>
      </c>
      <c r="C340" s="8">
        <f t="shared" si="51"/>
        <v>15</v>
      </c>
      <c r="E340" s="8">
        <f t="shared" si="59"/>
        <v>100335</v>
      </c>
      <c r="F340" t="str">
        <f t="shared" si="60"/>
        <v>刚烈</v>
      </c>
      <c r="G340">
        <v>100335</v>
      </c>
      <c r="H340" s="20" t="str">
        <f t="shared" si="56"/>
        <v>刚烈</v>
      </c>
      <c r="I340" s="4" t="str">
        <f t="shared" si="61"/>
        <v>自身反击率+10,格挡率+9</v>
      </c>
      <c r="J340" t="s">
        <v>154</v>
      </c>
      <c r="K340" s="10" t="str">
        <f t="shared" si="57"/>
        <v>200335:100:1:0</v>
      </c>
      <c r="L340" s="10">
        <f t="shared" si="62"/>
        <v>15</v>
      </c>
      <c r="M340" s="10" t="s">
        <v>108</v>
      </c>
      <c r="N340" s="10" t="str">
        <f>VLOOKUP(H340,特效对应!L:M,2,FALSE)</f>
        <v>buff_17</v>
      </c>
      <c r="O340" s="4" t="str">
        <f t="shared" si="52"/>
        <v>被动刚烈lv15</v>
      </c>
      <c r="T340" s="6" t="str">
        <f>IF(_xlfn.IFNA(VLOOKUP(O340,buff!$K:$L,2,FALSE),"")=0,"",_xlfn.IFNA(VLOOKUP(O340,buff!$K:$L,2,FALSE),""))</f>
        <v>200335:100:1:0</v>
      </c>
      <c r="U340" s="6" t="str">
        <f>IF(_xlfn.IFNA(VLOOKUP(P340,buff!$K:$L,2,FALSE),"")=0,"",_xlfn.IFNA(VLOOKUP(P340,buff!$K:$L,2,FALSE),""))</f>
        <v/>
      </c>
      <c r="V340" s="6" t="str">
        <f>IF(_xlfn.IFNA(VLOOKUP(Q340,buff!$K:$L,2,FALSE),"")=0,"",_xlfn.IFNA(VLOOKUP(Q340,buff!$K:$L,2,FALSE),""))</f>
        <v/>
      </c>
      <c r="W340" s="6" t="str">
        <f>IF(_xlfn.IFNA(VLOOKUP(R340,buff!$K:$L,2,FALSE),"")=0,"",_xlfn.IFNA(VLOOKUP(R340,buff!$K:$L,2,FALSE),""))</f>
        <v/>
      </c>
      <c r="X340" s="6" t="str">
        <f>IF(_xlfn.IFNA(VLOOKUP(S340,buff!$K:$L,2,FALSE),"")=0,"",_xlfn.IFNA(VLOOKUP(S340,buff!$K:$L,2,FALSE),""))</f>
        <v/>
      </c>
      <c r="Y340" t="str">
        <f>VLOOKUP($O340,buff!$BN:$CA,buff!BV$1,FALSE)</f>
        <v>反击率+10</v>
      </c>
      <c r="Z340" t="str">
        <f>VLOOKUP($O340,buff!$BN:$CA,buff!BZ$1,FALSE)</f>
        <v>格挡率+9</v>
      </c>
    </row>
    <row r="341" spans="1:26" x14ac:dyDescent="0.15">
      <c r="A341" s="8" t="str">
        <f t="shared" si="58"/>
        <v>被动技能17等级16</v>
      </c>
      <c r="B341" s="8">
        <f t="shared" si="63"/>
        <v>17</v>
      </c>
      <c r="C341" s="8">
        <f t="shared" si="51"/>
        <v>16</v>
      </c>
      <c r="E341" s="8">
        <f t="shared" si="59"/>
        <v>100336</v>
      </c>
      <c r="F341" t="str">
        <f t="shared" si="60"/>
        <v>刚烈</v>
      </c>
      <c r="G341">
        <v>100336</v>
      </c>
      <c r="H341" s="20" t="str">
        <f t="shared" si="56"/>
        <v>刚烈</v>
      </c>
      <c r="I341" s="4" t="str">
        <f t="shared" si="61"/>
        <v>自身反击率+10,格挡率+10</v>
      </c>
      <c r="J341" t="s">
        <v>154</v>
      </c>
      <c r="K341" s="10" t="str">
        <f t="shared" si="57"/>
        <v>200336:100:1:0</v>
      </c>
      <c r="L341" s="10">
        <f t="shared" si="62"/>
        <v>16</v>
      </c>
      <c r="M341" s="10" t="s">
        <v>108</v>
      </c>
      <c r="N341" s="10" t="str">
        <f>VLOOKUP(H341,特效对应!L:M,2,FALSE)</f>
        <v>buff_17</v>
      </c>
      <c r="O341" s="4" t="str">
        <f t="shared" si="52"/>
        <v>被动刚烈lv16</v>
      </c>
      <c r="T341" s="6" t="str">
        <f>IF(_xlfn.IFNA(VLOOKUP(O341,buff!$K:$L,2,FALSE),"")=0,"",_xlfn.IFNA(VLOOKUP(O341,buff!$K:$L,2,FALSE),""))</f>
        <v>200336:100:1:0</v>
      </c>
      <c r="U341" s="6" t="str">
        <f>IF(_xlfn.IFNA(VLOOKUP(P341,buff!$K:$L,2,FALSE),"")=0,"",_xlfn.IFNA(VLOOKUP(P341,buff!$K:$L,2,FALSE),""))</f>
        <v/>
      </c>
      <c r="V341" s="6" t="str">
        <f>IF(_xlfn.IFNA(VLOOKUP(Q341,buff!$K:$L,2,FALSE),"")=0,"",_xlfn.IFNA(VLOOKUP(Q341,buff!$K:$L,2,FALSE),""))</f>
        <v/>
      </c>
      <c r="W341" s="6" t="str">
        <f>IF(_xlfn.IFNA(VLOOKUP(R341,buff!$K:$L,2,FALSE),"")=0,"",_xlfn.IFNA(VLOOKUP(R341,buff!$K:$L,2,FALSE),""))</f>
        <v/>
      </c>
      <c r="X341" s="6" t="str">
        <f>IF(_xlfn.IFNA(VLOOKUP(S341,buff!$K:$L,2,FALSE),"")=0,"",_xlfn.IFNA(VLOOKUP(S341,buff!$K:$L,2,FALSE),""))</f>
        <v/>
      </c>
      <c r="Y341" t="str">
        <f>VLOOKUP($O341,buff!$BN:$CA,buff!BV$1,FALSE)</f>
        <v>反击率+10</v>
      </c>
      <c r="Z341" t="str">
        <f>VLOOKUP($O341,buff!$BN:$CA,buff!BZ$1,FALSE)</f>
        <v>格挡率+10</v>
      </c>
    </row>
    <row r="342" spans="1:26" x14ac:dyDescent="0.15">
      <c r="A342" s="8" t="str">
        <f t="shared" si="58"/>
        <v>被动技能17等级17</v>
      </c>
      <c r="B342" s="8">
        <f t="shared" si="63"/>
        <v>17</v>
      </c>
      <c r="C342" s="8">
        <f t="shared" si="51"/>
        <v>17</v>
      </c>
      <c r="E342" s="8">
        <f t="shared" si="59"/>
        <v>100337</v>
      </c>
      <c r="F342" t="str">
        <f t="shared" si="60"/>
        <v>刚烈</v>
      </c>
      <c r="G342">
        <v>100337</v>
      </c>
      <c r="H342" s="20" t="str">
        <f t="shared" si="56"/>
        <v>刚烈</v>
      </c>
      <c r="I342" s="4" t="str">
        <f t="shared" si="61"/>
        <v>自身反击率+11,格挡率+10</v>
      </c>
      <c r="J342" t="s">
        <v>154</v>
      </c>
      <c r="K342" s="10" t="str">
        <f t="shared" si="57"/>
        <v>200337:100:1:0</v>
      </c>
      <c r="L342" s="10">
        <f t="shared" si="62"/>
        <v>17</v>
      </c>
      <c r="M342" s="10" t="s">
        <v>108</v>
      </c>
      <c r="N342" s="10" t="str">
        <f>VLOOKUP(H342,特效对应!L:M,2,FALSE)</f>
        <v>buff_17</v>
      </c>
      <c r="O342" s="4" t="str">
        <f t="shared" si="52"/>
        <v>被动刚烈lv17</v>
      </c>
      <c r="T342" s="6" t="str">
        <f>IF(_xlfn.IFNA(VLOOKUP(O342,buff!$K:$L,2,FALSE),"")=0,"",_xlfn.IFNA(VLOOKUP(O342,buff!$K:$L,2,FALSE),""))</f>
        <v>200337:100:1:0</v>
      </c>
      <c r="U342" s="6" t="str">
        <f>IF(_xlfn.IFNA(VLOOKUP(P342,buff!$K:$L,2,FALSE),"")=0,"",_xlfn.IFNA(VLOOKUP(P342,buff!$K:$L,2,FALSE),""))</f>
        <v/>
      </c>
      <c r="V342" s="6" t="str">
        <f>IF(_xlfn.IFNA(VLOOKUP(Q342,buff!$K:$L,2,FALSE),"")=0,"",_xlfn.IFNA(VLOOKUP(Q342,buff!$K:$L,2,FALSE),""))</f>
        <v/>
      </c>
      <c r="W342" s="6" t="str">
        <f>IF(_xlfn.IFNA(VLOOKUP(R342,buff!$K:$L,2,FALSE),"")=0,"",_xlfn.IFNA(VLOOKUP(R342,buff!$K:$L,2,FALSE),""))</f>
        <v/>
      </c>
      <c r="X342" s="6" t="str">
        <f>IF(_xlfn.IFNA(VLOOKUP(S342,buff!$K:$L,2,FALSE),"")=0,"",_xlfn.IFNA(VLOOKUP(S342,buff!$K:$L,2,FALSE),""))</f>
        <v/>
      </c>
      <c r="Y342" t="str">
        <f>VLOOKUP($O342,buff!$BN:$CA,buff!BV$1,FALSE)</f>
        <v>反击率+11</v>
      </c>
      <c r="Z342" t="str">
        <f>VLOOKUP($O342,buff!$BN:$CA,buff!BZ$1,FALSE)</f>
        <v>格挡率+10</v>
      </c>
    </row>
    <row r="343" spans="1:26" x14ac:dyDescent="0.15">
      <c r="A343" s="8" t="str">
        <f t="shared" si="58"/>
        <v>被动技能17等级18</v>
      </c>
      <c r="B343" s="8">
        <f t="shared" si="63"/>
        <v>17</v>
      </c>
      <c r="C343" s="8">
        <f t="shared" ref="C343:C405" si="64">IF(C342=C$4,1,C342+1)</f>
        <v>18</v>
      </c>
      <c r="E343" s="8">
        <f t="shared" si="59"/>
        <v>100338</v>
      </c>
      <c r="F343" t="str">
        <f t="shared" si="60"/>
        <v>刚烈</v>
      </c>
      <c r="G343">
        <v>100338</v>
      </c>
      <c r="H343" s="20" t="str">
        <f t="shared" si="56"/>
        <v>刚烈</v>
      </c>
      <c r="I343" s="4" t="str">
        <f t="shared" si="61"/>
        <v>自身反击率+11,格挡率+11</v>
      </c>
      <c r="J343" t="s">
        <v>154</v>
      </c>
      <c r="K343" s="10" t="str">
        <f t="shared" si="57"/>
        <v>200338:100:1:0</v>
      </c>
      <c r="L343" s="10">
        <f t="shared" si="62"/>
        <v>18</v>
      </c>
      <c r="M343" s="10" t="s">
        <v>108</v>
      </c>
      <c r="N343" s="10" t="str">
        <f>VLOOKUP(H343,特效对应!L:M,2,FALSE)</f>
        <v>buff_17</v>
      </c>
      <c r="O343" s="4" t="str">
        <f t="shared" si="52"/>
        <v>被动刚烈lv18</v>
      </c>
      <c r="T343" s="6" t="str">
        <f>IF(_xlfn.IFNA(VLOOKUP(O343,buff!$K:$L,2,FALSE),"")=0,"",_xlfn.IFNA(VLOOKUP(O343,buff!$K:$L,2,FALSE),""))</f>
        <v>200338:100:1:0</v>
      </c>
      <c r="U343" s="6" t="str">
        <f>IF(_xlfn.IFNA(VLOOKUP(P343,buff!$K:$L,2,FALSE),"")=0,"",_xlfn.IFNA(VLOOKUP(P343,buff!$K:$L,2,FALSE),""))</f>
        <v/>
      </c>
      <c r="V343" s="6" t="str">
        <f>IF(_xlfn.IFNA(VLOOKUP(Q343,buff!$K:$L,2,FALSE),"")=0,"",_xlfn.IFNA(VLOOKUP(Q343,buff!$K:$L,2,FALSE),""))</f>
        <v/>
      </c>
      <c r="W343" s="6" t="str">
        <f>IF(_xlfn.IFNA(VLOOKUP(R343,buff!$K:$L,2,FALSE),"")=0,"",_xlfn.IFNA(VLOOKUP(R343,buff!$K:$L,2,FALSE),""))</f>
        <v/>
      </c>
      <c r="X343" s="6" t="str">
        <f>IF(_xlfn.IFNA(VLOOKUP(S343,buff!$K:$L,2,FALSE),"")=0,"",_xlfn.IFNA(VLOOKUP(S343,buff!$K:$L,2,FALSE),""))</f>
        <v/>
      </c>
      <c r="Y343" t="str">
        <f>VLOOKUP($O343,buff!$BN:$CA,buff!BV$1,FALSE)</f>
        <v>反击率+11</v>
      </c>
      <c r="Z343" t="str">
        <f>VLOOKUP($O343,buff!$BN:$CA,buff!BZ$1,FALSE)</f>
        <v>格挡率+11</v>
      </c>
    </row>
    <row r="344" spans="1:26" x14ac:dyDescent="0.15">
      <c r="A344" s="8" t="str">
        <f t="shared" si="58"/>
        <v>被动技能17等级19</v>
      </c>
      <c r="B344" s="8">
        <f t="shared" si="63"/>
        <v>17</v>
      </c>
      <c r="C344" s="8">
        <f t="shared" si="64"/>
        <v>19</v>
      </c>
      <c r="E344" s="8">
        <f t="shared" si="59"/>
        <v>100339</v>
      </c>
      <c r="F344" t="str">
        <f t="shared" si="60"/>
        <v>刚烈</v>
      </c>
      <c r="G344">
        <v>100339</v>
      </c>
      <c r="H344" s="20" t="str">
        <f t="shared" si="56"/>
        <v>刚烈</v>
      </c>
      <c r="I344" s="4" t="str">
        <f t="shared" si="61"/>
        <v>自身反击率+12,格挡率+11</v>
      </c>
      <c r="J344" t="s">
        <v>154</v>
      </c>
      <c r="K344" s="10" t="str">
        <f t="shared" si="57"/>
        <v>200339:100:1:0</v>
      </c>
      <c r="L344" s="10">
        <f t="shared" si="62"/>
        <v>19</v>
      </c>
      <c r="M344" s="10" t="s">
        <v>108</v>
      </c>
      <c r="N344" s="10" t="str">
        <f>VLOOKUP(H344,特效对应!L:M,2,FALSE)</f>
        <v>buff_17</v>
      </c>
      <c r="O344" s="4" t="str">
        <f t="shared" si="52"/>
        <v>被动刚烈lv19</v>
      </c>
      <c r="T344" s="6" t="str">
        <f>IF(_xlfn.IFNA(VLOOKUP(O344,buff!$K:$L,2,FALSE),"")=0,"",_xlfn.IFNA(VLOOKUP(O344,buff!$K:$L,2,FALSE),""))</f>
        <v>200339:100:1:0</v>
      </c>
      <c r="U344" s="6" t="str">
        <f>IF(_xlfn.IFNA(VLOOKUP(P344,buff!$K:$L,2,FALSE),"")=0,"",_xlfn.IFNA(VLOOKUP(P344,buff!$K:$L,2,FALSE),""))</f>
        <v/>
      </c>
      <c r="V344" s="6" t="str">
        <f>IF(_xlfn.IFNA(VLOOKUP(Q344,buff!$K:$L,2,FALSE),"")=0,"",_xlfn.IFNA(VLOOKUP(Q344,buff!$K:$L,2,FALSE),""))</f>
        <v/>
      </c>
      <c r="W344" s="6" t="str">
        <f>IF(_xlfn.IFNA(VLOOKUP(R344,buff!$K:$L,2,FALSE),"")=0,"",_xlfn.IFNA(VLOOKUP(R344,buff!$K:$L,2,FALSE),""))</f>
        <v/>
      </c>
      <c r="X344" s="6" t="str">
        <f>IF(_xlfn.IFNA(VLOOKUP(S344,buff!$K:$L,2,FALSE),"")=0,"",_xlfn.IFNA(VLOOKUP(S344,buff!$K:$L,2,FALSE),""))</f>
        <v/>
      </c>
      <c r="Y344" t="str">
        <f>VLOOKUP($O344,buff!$BN:$CA,buff!BV$1,FALSE)</f>
        <v>反击率+12</v>
      </c>
      <c r="Z344" t="str">
        <f>VLOOKUP($O344,buff!$BN:$CA,buff!BZ$1,FALSE)</f>
        <v>格挡率+11</v>
      </c>
    </row>
    <row r="345" spans="1:26" x14ac:dyDescent="0.15">
      <c r="A345" s="8" t="str">
        <f t="shared" si="58"/>
        <v>被动技能17等级20</v>
      </c>
      <c r="B345" s="8">
        <f t="shared" si="63"/>
        <v>17</v>
      </c>
      <c r="C345" s="8">
        <f t="shared" si="64"/>
        <v>20</v>
      </c>
      <c r="E345" s="8">
        <f t="shared" si="59"/>
        <v>100340</v>
      </c>
      <c r="F345" t="str">
        <f t="shared" si="60"/>
        <v>刚烈</v>
      </c>
      <c r="G345">
        <v>100340</v>
      </c>
      <c r="H345" s="20" t="str">
        <f t="shared" si="56"/>
        <v>刚烈</v>
      </c>
      <c r="I345" s="4" t="str">
        <f t="shared" si="61"/>
        <v>自身反击率+12,格挡率+12</v>
      </c>
      <c r="J345" t="s">
        <v>154</v>
      </c>
      <c r="K345" s="10" t="str">
        <f t="shared" si="57"/>
        <v>200340:100:1:0</v>
      </c>
      <c r="L345" s="10">
        <f t="shared" si="62"/>
        <v>20</v>
      </c>
      <c r="M345" s="10" t="s">
        <v>108</v>
      </c>
      <c r="N345" s="10" t="str">
        <f>VLOOKUP(H345,特效对应!L:M,2,FALSE)</f>
        <v>buff_17</v>
      </c>
      <c r="O345" s="4" t="str">
        <f t="shared" si="52"/>
        <v>被动刚烈lv20</v>
      </c>
      <c r="T345" s="6" t="str">
        <f>IF(_xlfn.IFNA(VLOOKUP(O345,buff!$K:$L,2,FALSE),"")=0,"",_xlfn.IFNA(VLOOKUP(O345,buff!$K:$L,2,FALSE),""))</f>
        <v>200340:100:1:0</v>
      </c>
      <c r="U345" s="6" t="str">
        <f>IF(_xlfn.IFNA(VLOOKUP(P345,buff!$K:$L,2,FALSE),"")=0,"",_xlfn.IFNA(VLOOKUP(P345,buff!$K:$L,2,FALSE),""))</f>
        <v/>
      </c>
      <c r="V345" s="6" t="str">
        <f>IF(_xlfn.IFNA(VLOOKUP(Q345,buff!$K:$L,2,FALSE),"")=0,"",_xlfn.IFNA(VLOOKUP(Q345,buff!$K:$L,2,FALSE),""))</f>
        <v/>
      </c>
      <c r="W345" s="6" t="str">
        <f>IF(_xlfn.IFNA(VLOOKUP(R345,buff!$K:$L,2,FALSE),"")=0,"",_xlfn.IFNA(VLOOKUP(R345,buff!$K:$L,2,FALSE),""))</f>
        <v/>
      </c>
      <c r="X345" s="6" t="str">
        <f>IF(_xlfn.IFNA(VLOOKUP(S345,buff!$K:$L,2,FALSE),"")=0,"",_xlfn.IFNA(VLOOKUP(S345,buff!$K:$L,2,FALSE),""))</f>
        <v/>
      </c>
      <c r="Y345" t="str">
        <f>VLOOKUP($O345,buff!$BN:$CA,buff!BV$1,FALSE)</f>
        <v>反击率+12</v>
      </c>
      <c r="Z345" t="str">
        <f>VLOOKUP($O345,buff!$BN:$CA,buff!BZ$1,FALSE)</f>
        <v>格挡率+12</v>
      </c>
    </row>
    <row r="346" spans="1:26" x14ac:dyDescent="0.15">
      <c r="A346" s="8" t="str">
        <f t="shared" si="58"/>
        <v>被动技能18等级1</v>
      </c>
      <c r="B346" s="8">
        <f t="shared" si="63"/>
        <v>18</v>
      </c>
      <c r="C346" s="8">
        <f t="shared" si="64"/>
        <v>1</v>
      </c>
      <c r="E346" s="8">
        <f t="shared" si="59"/>
        <v>100341</v>
      </c>
      <c r="F346" t="str">
        <f t="shared" si="60"/>
        <v>灵活</v>
      </c>
      <c r="G346">
        <v>100341</v>
      </c>
      <c r="H346" s="20" t="str">
        <f t="shared" si="56"/>
        <v>灵活</v>
      </c>
      <c r="I346" s="4" t="str">
        <f t="shared" si="61"/>
        <v>自身连击率+3,回避率+2</v>
      </c>
      <c r="J346" t="s">
        <v>154</v>
      </c>
      <c r="K346" s="10" t="str">
        <f t="shared" si="57"/>
        <v>200341:100:1:0</v>
      </c>
      <c r="L346" s="10">
        <f t="shared" si="62"/>
        <v>1</v>
      </c>
      <c r="M346" s="10" t="s">
        <v>108</v>
      </c>
      <c r="N346" s="10" t="str">
        <f>VLOOKUP(H346,特效对应!L:M,2,FALSE)</f>
        <v>buff_18</v>
      </c>
      <c r="O346" s="4" t="str">
        <f t="shared" si="52"/>
        <v>被动灵活lv1</v>
      </c>
      <c r="T346" s="6" t="str">
        <f>IF(_xlfn.IFNA(VLOOKUP(O346,buff!$K:$L,2,FALSE),"")=0,"",_xlfn.IFNA(VLOOKUP(O346,buff!$K:$L,2,FALSE),""))</f>
        <v>200341:100:1:0</v>
      </c>
      <c r="U346" s="6" t="str">
        <f>IF(_xlfn.IFNA(VLOOKUP(P346,buff!$K:$L,2,FALSE),"")=0,"",_xlfn.IFNA(VLOOKUP(P346,buff!$K:$L,2,FALSE),""))</f>
        <v/>
      </c>
      <c r="V346" s="6" t="str">
        <f>IF(_xlfn.IFNA(VLOOKUP(Q346,buff!$K:$L,2,FALSE),"")=0,"",_xlfn.IFNA(VLOOKUP(Q346,buff!$K:$L,2,FALSE),""))</f>
        <v/>
      </c>
      <c r="W346" s="6" t="str">
        <f>IF(_xlfn.IFNA(VLOOKUP(R346,buff!$K:$L,2,FALSE),"")=0,"",_xlfn.IFNA(VLOOKUP(R346,buff!$K:$L,2,FALSE),""))</f>
        <v/>
      </c>
      <c r="X346" s="6" t="str">
        <f>IF(_xlfn.IFNA(VLOOKUP(S346,buff!$K:$L,2,FALSE),"")=0,"",_xlfn.IFNA(VLOOKUP(S346,buff!$K:$L,2,FALSE),""))</f>
        <v/>
      </c>
      <c r="Y346" t="str">
        <f>VLOOKUP($O346,buff!$BN:$CA,buff!BV$1,FALSE)</f>
        <v>连击率+3</v>
      </c>
      <c r="Z346" t="str">
        <f>VLOOKUP($O346,buff!$BN:$CA,buff!BZ$1,FALSE)</f>
        <v>回避率+2</v>
      </c>
    </row>
    <row r="347" spans="1:26" x14ac:dyDescent="0.15">
      <c r="A347" s="8" t="str">
        <f t="shared" si="58"/>
        <v>被动技能18等级2</v>
      </c>
      <c r="B347" s="8">
        <f t="shared" si="63"/>
        <v>18</v>
      </c>
      <c r="C347" s="8">
        <f t="shared" si="64"/>
        <v>2</v>
      </c>
      <c r="E347" s="8">
        <f t="shared" si="59"/>
        <v>100342</v>
      </c>
      <c r="F347" t="str">
        <f t="shared" si="60"/>
        <v>灵活</v>
      </c>
      <c r="G347">
        <v>100342</v>
      </c>
      <c r="H347" s="20" t="str">
        <f t="shared" si="56"/>
        <v>灵活</v>
      </c>
      <c r="I347" s="4" t="str">
        <f t="shared" si="61"/>
        <v>自身连击率+3,回避率+3</v>
      </c>
      <c r="J347" t="s">
        <v>154</v>
      </c>
      <c r="K347" s="10" t="str">
        <f t="shared" si="57"/>
        <v>200342:100:1:0</v>
      </c>
      <c r="L347" s="10">
        <f t="shared" si="62"/>
        <v>2</v>
      </c>
      <c r="M347" s="10" t="s">
        <v>108</v>
      </c>
      <c r="N347" s="10" t="str">
        <f>VLOOKUP(H347,特效对应!L:M,2,FALSE)</f>
        <v>buff_18</v>
      </c>
      <c r="O347" s="4" t="str">
        <f t="shared" ref="O347:O405" si="65">"被动"&amp;F347&amp;"lv"&amp;C347</f>
        <v>被动灵活lv2</v>
      </c>
      <c r="T347" s="6" t="str">
        <f>IF(_xlfn.IFNA(VLOOKUP(O347,buff!$K:$L,2,FALSE),"")=0,"",_xlfn.IFNA(VLOOKUP(O347,buff!$K:$L,2,FALSE),""))</f>
        <v>200342:100:1:0</v>
      </c>
      <c r="U347" s="6" t="str">
        <f>IF(_xlfn.IFNA(VLOOKUP(P347,buff!$K:$L,2,FALSE),"")=0,"",_xlfn.IFNA(VLOOKUP(P347,buff!$K:$L,2,FALSE),""))</f>
        <v/>
      </c>
      <c r="V347" s="6" t="str">
        <f>IF(_xlfn.IFNA(VLOOKUP(Q347,buff!$K:$L,2,FALSE),"")=0,"",_xlfn.IFNA(VLOOKUP(Q347,buff!$K:$L,2,FALSE),""))</f>
        <v/>
      </c>
      <c r="W347" s="6" t="str">
        <f>IF(_xlfn.IFNA(VLOOKUP(R347,buff!$K:$L,2,FALSE),"")=0,"",_xlfn.IFNA(VLOOKUP(R347,buff!$K:$L,2,FALSE),""))</f>
        <v/>
      </c>
      <c r="X347" s="6" t="str">
        <f>IF(_xlfn.IFNA(VLOOKUP(S347,buff!$K:$L,2,FALSE),"")=0,"",_xlfn.IFNA(VLOOKUP(S347,buff!$K:$L,2,FALSE),""))</f>
        <v/>
      </c>
      <c r="Y347" t="str">
        <f>VLOOKUP($O347,buff!$BN:$CA,buff!BV$1,FALSE)</f>
        <v>连击率+3</v>
      </c>
      <c r="Z347" t="str">
        <f>VLOOKUP($O347,buff!$BN:$CA,buff!BZ$1,FALSE)</f>
        <v>回避率+3</v>
      </c>
    </row>
    <row r="348" spans="1:26" x14ac:dyDescent="0.15">
      <c r="A348" s="8" t="str">
        <f t="shared" si="58"/>
        <v>被动技能18等级3</v>
      </c>
      <c r="B348" s="8">
        <f t="shared" si="63"/>
        <v>18</v>
      </c>
      <c r="C348" s="8">
        <f t="shared" si="64"/>
        <v>3</v>
      </c>
      <c r="E348" s="8">
        <f t="shared" si="59"/>
        <v>100343</v>
      </c>
      <c r="F348" t="str">
        <f t="shared" si="60"/>
        <v>灵活</v>
      </c>
      <c r="G348">
        <v>100343</v>
      </c>
      <c r="H348" s="20" t="str">
        <f t="shared" si="56"/>
        <v>灵活</v>
      </c>
      <c r="I348" s="4" t="str">
        <f t="shared" si="61"/>
        <v>自身连击率+4,回避率+3</v>
      </c>
      <c r="J348" t="s">
        <v>154</v>
      </c>
      <c r="K348" s="10" t="str">
        <f t="shared" si="57"/>
        <v>200343:100:1:0</v>
      </c>
      <c r="L348" s="10">
        <f t="shared" si="62"/>
        <v>3</v>
      </c>
      <c r="M348" s="10" t="s">
        <v>108</v>
      </c>
      <c r="N348" s="10" t="str">
        <f>VLOOKUP(H348,特效对应!L:M,2,FALSE)</f>
        <v>buff_18</v>
      </c>
      <c r="O348" s="4" t="str">
        <f t="shared" si="65"/>
        <v>被动灵活lv3</v>
      </c>
      <c r="T348" s="6" t="str">
        <f>IF(_xlfn.IFNA(VLOOKUP(O348,buff!$K:$L,2,FALSE),"")=0,"",_xlfn.IFNA(VLOOKUP(O348,buff!$K:$L,2,FALSE),""))</f>
        <v>200343:100:1:0</v>
      </c>
      <c r="U348" s="6" t="str">
        <f>IF(_xlfn.IFNA(VLOOKUP(P348,buff!$K:$L,2,FALSE),"")=0,"",_xlfn.IFNA(VLOOKUP(P348,buff!$K:$L,2,FALSE),""))</f>
        <v/>
      </c>
      <c r="V348" s="6" t="str">
        <f>IF(_xlfn.IFNA(VLOOKUP(Q348,buff!$K:$L,2,FALSE),"")=0,"",_xlfn.IFNA(VLOOKUP(Q348,buff!$K:$L,2,FALSE),""))</f>
        <v/>
      </c>
      <c r="W348" s="6" t="str">
        <f>IF(_xlfn.IFNA(VLOOKUP(R348,buff!$K:$L,2,FALSE),"")=0,"",_xlfn.IFNA(VLOOKUP(R348,buff!$K:$L,2,FALSE),""))</f>
        <v/>
      </c>
      <c r="X348" s="6" t="str">
        <f>IF(_xlfn.IFNA(VLOOKUP(S348,buff!$K:$L,2,FALSE),"")=0,"",_xlfn.IFNA(VLOOKUP(S348,buff!$K:$L,2,FALSE),""))</f>
        <v/>
      </c>
      <c r="Y348" t="str">
        <f>VLOOKUP($O348,buff!$BN:$CA,buff!BV$1,FALSE)</f>
        <v>连击率+4</v>
      </c>
      <c r="Z348" t="str">
        <f>VLOOKUP($O348,buff!$BN:$CA,buff!BZ$1,FALSE)</f>
        <v>回避率+3</v>
      </c>
    </row>
    <row r="349" spans="1:26" x14ac:dyDescent="0.15">
      <c r="A349" s="8" t="str">
        <f t="shared" si="58"/>
        <v>被动技能18等级4</v>
      </c>
      <c r="B349" s="8">
        <f t="shared" si="63"/>
        <v>18</v>
      </c>
      <c r="C349" s="8">
        <f t="shared" si="64"/>
        <v>4</v>
      </c>
      <c r="E349" s="8">
        <f t="shared" si="59"/>
        <v>100344</v>
      </c>
      <c r="F349" t="str">
        <f t="shared" si="60"/>
        <v>灵活</v>
      </c>
      <c r="G349">
        <v>100344</v>
      </c>
      <c r="H349" s="20" t="str">
        <f t="shared" si="56"/>
        <v>灵活</v>
      </c>
      <c r="I349" s="4" t="str">
        <f t="shared" si="61"/>
        <v>自身连击率+4,回避率+4</v>
      </c>
      <c r="J349" t="s">
        <v>154</v>
      </c>
      <c r="K349" s="10" t="str">
        <f t="shared" si="57"/>
        <v>200344:100:1:0</v>
      </c>
      <c r="L349" s="10">
        <f t="shared" si="62"/>
        <v>4</v>
      </c>
      <c r="M349" s="10" t="s">
        <v>108</v>
      </c>
      <c r="N349" s="10" t="str">
        <f>VLOOKUP(H349,特效对应!L:M,2,FALSE)</f>
        <v>buff_18</v>
      </c>
      <c r="O349" s="4" t="str">
        <f t="shared" si="65"/>
        <v>被动灵活lv4</v>
      </c>
      <c r="T349" s="6" t="str">
        <f>IF(_xlfn.IFNA(VLOOKUP(O349,buff!$K:$L,2,FALSE),"")=0,"",_xlfn.IFNA(VLOOKUP(O349,buff!$K:$L,2,FALSE),""))</f>
        <v>200344:100:1:0</v>
      </c>
      <c r="U349" s="6" t="str">
        <f>IF(_xlfn.IFNA(VLOOKUP(P349,buff!$K:$L,2,FALSE),"")=0,"",_xlfn.IFNA(VLOOKUP(P349,buff!$K:$L,2,FALSE),""))</f>
        <v/>
      </c>
      <c r="V349" s="6" t="str">
        <f>IF(_xlfn.IFNA(VLOOKUP(Q349,buff!$K:$L,2,FALSE),"")=0,"",_xlfn.IFNA(VLOOKUP(Q349,buff!$K:$L,2,FALSE),""))</f>
        <v/>
      </c>
      <c r="W349" s="6" t="str">
        <f>IF(_xlfn.IFNA(VLOOKUP(R349,buff!$K:$L,2,FALSE),"")=0,"",_xlfn.IFNA(VLOOKUP(R349,buff!$K:$L,2,FALSE),""))</f>
        <v/>
      </c>
      <c r="X349" s="6" t="str">
        <f>IF(_xlfn.IFNA(VLOOKUP(S349,buff!$K:$L,2,FALSE),"")=0,"",_xlfn.IFNA(VLOOKUP(S349,buff!$K:$L,2,FALSE),""))</f>
        <v/>
      </c>
      <c r="Y349" t="str">
        <f>VLOOKUP($O349,buff!$BN:$CA,buff!BV$1,FALSE)</f>
        <v>连击率+4</v>
      </c>
      <c r="Z349" t="str">
        <f>VLOOKUP($O349,buff!$BN:$CA,buff!BZ$1,FALSE)</f>
        <v>回避率+4</v>
      </c>
    </row>
    <row r="350" spans="1:26" x14ac:dyDescent="0.15">
      <c r="A350" s="8" t="str">
        <f t="shared" si="58"/>
        <v>被动技能18等级5</v>
      </c>
      <c r="B350" s="8">
        <f t="shared" si="63"/>
        <v>18</v>
      </c>
      <c r="C350" s="8">
        <f t="shared" si="64"/>
        <v>5</v>
      </c>
      <c r="E350" s="8">
        <f t="shared" si="59"/>
        <v>100345</v>
      </c>
      <c r="F350" t="str">
        <f t="shared" si="60"/>
        <v>灵活</v>
      </c>
      <c r="G350">
        <v>100345</v>
      </c>
      <c r="H350" s="20" t="str">
        <f t="shared" si="56"/>
        <v>灵活</v>
      </c>
      <c r="I350" s="4" t="str">
        <f t="shared" si="61"/>
        <v>自身连击率+5,回避率+4</v>
      </c>
      <c r="J350" t="s">
        <v>154</v>
      </c>
      <c r="K350" s="10" t="str">
        <f t="shared" si="57"/>
        <v>200345:100:1:0</v>
      </c>
      <c r="L350" s="10">
        <f t="shared" si="62"/>
        <v>5</v>
      </c>
      <c r="M350" s="10" t="s">
        <v>108</v>
      </c>
      <c r="N350" s="10" t="str">
        <f>VLOOKUP(H350,特效对应!L:M,2,FALSE)</f>
        <v>buff_18</v>
      </c>
      <c r="O350" s="4" t="str">
        <f t="shared" si="65"/>
        <v>被动灵活lv5</v>
      </c>
      <c r="T350" s="6" t="str">
        <f>IF(_xlfn.IFNA(VLOOKUP(O350,buff!$K:$L,2,FALSE),"")=0,"",_xlfn.IFNA(VLOOKUP(O350,buff!$K:$L,2,FALSE),""))</f>
        <v>200345:100:1:0</v>
      </c>
      <c r="U350" s="6" t="str">
        <f>IF(_xlfn.IFNA(VLOOKUP(P350,buff!$K:$L,2,FALSE),"")=0,"",_xlfn.IFNA(VLOOKUP(P350,buff!$K:$L,2,FALSE),""))</f>
        <v/>
      </c>
      <c r="V350" s="6" t="str">
        <f>IF(_xlfn.IFNA(VLOOKUP(Q350,buff!$K:$L,2,FALSE),"")=0,"",_xlfn.IFNA(VLOOKUP(Q350,buff!$K:$L,2,FALSE),""))</f>
        <v/>
      </c>
      <c r="W350" s="6" t="str">
        <f>IF(_xlfn.IFNA(VLOOKUP(R350,buff!$K:$L,2,FALSE),"")=0,"",_xlfn.IFNA(VLOOKUP(R350,buff!$K:$L,2,FALSE),""))</f>
        <v/>
      </c>
      <c r="X350" s="6" t="str">
        <f>IF(_xlfn.IFNA(VLOOKUP(S350,buff!$K:$L,2,FALSE),"")=0,"",_xlfn.IFNA(VLOOKUP(S350,buff!$K:$L,2,FALSE),""))</f>
        <v/>
      </c>
      <c r="Y350" t="str">
        <f>VLOOKUP($O350,buff!$BN:$CA,buff!BV$1,FALSE)</f>
        <v>连击率+5</v>
      </c>
      <c r="Z350" t="str">
        <f>VLOOKUP($O350,buff!$BN:$CA,buff!BZ$1,FALSE)</f>
        <v>回避率+4</v>
      </c>
    </row>
    <row r="351" spans="1:26" x14ac:dyDescent="0.15">
      <c r="A351" s="8" t="str">
        <f t="shared" si="58"/>
        <v>被动技能18等级6</v>
      </c>
      <c r="B351" s="8">
        <f t="shared" si="63"/>
        <v>18</v>
      </c>
      <c r="C351" s="8">
        <f t="shared" si="64"/>
        <v>6</v>
      </c>
      <c r="E351" s="8">
        <f t="shared" si="59"/>
        <v>100346</v>
      </c>
      <c r="F351" t="str">
        <f t="shared" si="60"/>
        <v>灵活</v>
      </c>
      <c r="G351">
        <v>100346</v>
      </c>
      <c r="H351" s="20" t="str">
        <f t="shared" si="56"/>
        <v>灵活</v>
      </c>
      <c r="I351" s="4" t="str">
        <f t="shared" si="61"/>
        <v>自身连击率+5,回避率+5</v>
      </c>
      <c r="J351" t="s">
        <v>154</v>
      </c>
      <c r="K351" s="10" t="str">
        <f t="shared" si="57"/>
        <v>200346:100:1:0</v>
      </c>
      <c r="L351" s="10">
        <f t="shared" si="62"/>
        <v>6</v>
      </c>
      <c r="M351" s="10" t="s">
        <v>108</v>
      </c>
      <c r="N351" s="10" t="str">
        <f>VLOOKUP(H351,特效对应!L:M,2,FALSE)</f>
        <v>buff_18</v>
      </c>
      <c r="O351" s="4" t="str">
        <f t="shared" si="65"/>
        <v>被动灵活lv6</v>
      </c>
      <c r="T351" s="6" t="str">
        <f>IF(_xlfn.IFNA(VLOOKUP(O351,buff!$K:$L,2,FALSE),"")=0,"",_xlfn.IFNA(VLOOKUP(O351,buff!$K:$L,2,FALSE),""))</f>
        <v>200346:100:1:0</v>
      </c>
      <c r="U351" s="6" t="str">
        <f>IF(_xlfn.IFNA(VLOOKUP(P351,buff!$K:$L,2,FALSE),"")=0,"",_xlfn.IFNA(VLOOKUP(P351,buff!$K:$L,2,FALSE),""))</f>
        <v/>
      </c>
      <c r="V351" s="6" t="str">
        <f>IF(_xlfn.IFNA(VLOOKUP(Q351,buff!$K:$L,2,FALSE),"")=0,"",_xlfn.IFNA(VLOOKUP(Q351,buff!$K:$L,2,FALSE),""))</f>
        <v/>
      </c>
      <c r="W351" s="6" t="str">
        <f>IF(_xlfn.IFNA(VLOOKUP(R351,buff!$K:$L,2,FALSE),"")=0,"",_xlfn.IFNA(VLOOKUP(R351,buff!$K:$L,2,FALSE),""))</f>
        <v/>
      </c>
      <c r="X351" s="6" t="str">
        <f>IF(_xlfn.IFNA(VLOOKUP(S351,buff!$K:$L,2,FALSE),"")=0,"",_xlfn.IFNA(VLOOKUP(S351,buff!$K:$L,2,FALSE),""))</f>
        <v/>
      </c>
      <c r="Y351" t="str">
        <f>VLOOKUP($O351,buff!$BN:$CA,buff!BV$1,FALSE)</f>
        <v>连击率+5</v>
      </c>
      <c r="Z351" t="str">
        <f>VLOOKUP($O351,buff!$BN:$CA,buff!BZ$1,FALSE)</f>
        <v>回避率+5</v>
      </c>
    </row>
    <row r="352" spans="1:26" x14ac:dyDescent="0.15">
      <c r="A352" s="8" t="str">
        <f t="shared" si="58"/>
        <v>被动技能18等级7</v>
      </c>
      <c r="B352" s="8">
        <f t="shared" si="63"/>
        <v>18</v>
      </c>
      <c r="C352" s="8">
        <f t="shared" si="64"/>
        <v>7</v>
      </c>
      <c r="E352" s="8">
        <f t="shared" si="59"/>
        <v>100347</v>
      </c>
      <c r="F352" t="str">
        <f t="shared" si="60"/>
        <v>灵活</v>
      </c>
      <c r="G352">
        <v>100347</v>
      </c>
      <c r="H352" s="20" t="str">
        <f t="shared" si="56"/>
        <v>灵活</v>
      </c>
      <c r="I352" s="4" t="str">
        <f t="shared" si="61"/>
        <v>自身连击率+6,回避率+5</v>
      </c>
      <c r="J352" t="s">
        <v>154</v>
      </c>
      <c r="K352" s="10" t="str">
        <f t="shared" si="57"/>
        <v>200347:100:1:0</v>
      </c>
      <c r="L352" s="10">
        <f t="shared" si="62"/>
        <v>7</v>
      </c>
      <c r="M352" s="10" t="s">
        <v>108</v>
      </c>
      <c r="N352" s="10" t="str">
        <f>VLOOKUP(H352,特效对应!L:M,2,FALSE)</f>
        <v>buff_18</v>
      </c>
      <c r="O352" s="4" t="str">
        <f t="shared" si="65"/>
        <v>被动灵活lv7</v>
      </c>
      <c r="T352" s="6" t="str">
        <f>IF(_xlfn.IFNA(VLOOKUP(O352,buff!$K:$L,2,FALSE),"")=0,"",_xlfn.IFNA(VLOOKUP(O352,buff!$K:$L,2,FALSE),""))</f>
        <v>200347:100:1:0</v>
      </c>
      <c r="U352" s="6" t="str">
        <f>IF(_xlfn.IFNA(VLOOKUP(P352,buff!$K:$L,2,FALSE),"")=0,"",_xlfn.IFNA(VLOOKUP(P352,buff!$K:$L,2,FALSE),""))</f>
        <v/>
      </c>
      <c r="V352" s="6" t="str">
        <f>IF(_xlfn.IFNA(VLOOKUP(Q352,buff!$K:$L,2,FALSE),"")=0,"",_xlfn.IFNA(VLOOKUP(Q352,buff!$K:$L,2,FALSE),""))</f>
        <v/>
      </c>
      <c r="W352" s="6" t="str">
        <f>IF(_xlfn.IFNA(VLOOKUP(R352,buff!$K:$L,2,FALSE),"")=0,"",_xlfn.IFNA(VLOOKUP(R352,buff!$K:$L,2,FALSE),""))</f>
        <v/>
      </c>
      <c r="X352" s="6" t="str">
        <f>IF(_xlfn.IFNA(VLOOKUP(S352,buff!$K:$L,2,FALSE),"")=0,"",_xlfn.IFNA(VLOOKUP(S352,buff!$K:$L,2,FALSE),""))</f>
        <v/>
      </c>
      <c r="Y352" t="str">
        <f>VLOOKUP($O352,buff!$BN:$CA,buff!BV$1,FALSE)</f>
        <v>连击率+6</v>
      </c>
      <c r="Z352" t="str">
        <f>VLOOKUP($O352,buff!$BN:$CA,buff!BZ$1,FALSE)</f>
        <v>回避率+5</v>
      </c>
    </row>
    <row r="353" spans="1:26" x14ac:dyDescent="0.15">
      <c r="A353" s="8" t="str">
        <f t="shared" si="58"/>
        <v>被动技能18等级8</v>
      </c>
      <c r="B353" s="8">
        <f t="shared" si="63"/>
        <v>18</v>
      </c>
      <c r="C353" s="8">
        <f t="shared" si="64"/>
        <v>8</v>
      </c>
      <c r="E353" s="8">
        <f t="shared" si="59"/>
        <v>100348</v>
      </c>
      <c r="F353" t="str">
        <f t="shared" si="60"/>
        <v>灵活</v>
      </c>
      <c r="G353">
        <v>100348</v>
      </c>
      <c r="H353" s="20" t="str">
        <f t="shared" si="56"/>
        <v>灵活</v>
      </c>
      <c r="I353" s="4" t="str">
        <f t="shared" si="61"/>
        <v>自身连击率+6,回避率+6</v>
      </c>
      <c r="J353" t="s">
        <v>154</v>
      </c>
      <c r="K353" s="10" t="str">
        <f t="shared" si="57"/>
        <v>200348:100:1:0</v>
      </c>
      <c r="L353" s="10">
        <f t="shared" si="62"/>
        <v>8</v>
      </c>
      <c r="M353" s="10" t="s">
        <v>108</v>
      </c>
      <c r="N353" s="10" t="str">
        <f>VLOOKUP(H353,特效对应!L:M,2,FALSE)</f>
        <v>buff_18</v>
      </c>
      <c r="O353" s="4" t="str">
        <f t="shared" si="65"/>
        <v>被动灵活lv8</v>
      </c>
      <c r="T353" s="6" t="str">
        <f>IF(_xlfn.IFNA(VLOOKUP(O353,buff!$K:$L,2,FALSE),"")=0,"",_xlfn.IFNA(VLOOKUP(O353,buff!$K:$L,2,FALSE),""))</f>
        <v>200348:100:1:0</v>
      </c>
      <c r="U353" s="6" t="str">
        <f>IF(_xlfn.IFNA(VLOOKUP(P353,buff!$K:$L,2,FALSE),"")=0,"",_xlfn.IFNA(VLOOKUP(P353,buff!$K:$L,2,FALSE),""))</f>
        <v/>
      </c>
      <c r="V353" s="6" t="str">
        <f>IF(_xlfn.IFNA(VLOOKUP(Q353,buff!$K:$L,2,FALSE),"")=0,"",_xlfn.IFNA(VLOOKUP(Q353,buff!$K:$L,2,FALSE),""))</f>
        <v/>
      </c>
      <c r="W353" s="6" t="str">
        <f>IF(_xlfn.IFNA(VLOOKUP(R353,buff!$K:$L,2,FALSE),"")=0,"",_xlfn.IFNA(VLOOKUP(R353,buff!$K:$L,2,FALSE),""))</f>
        <v/>
      </c>
      <c r="X353" s="6" t="str">
        <f>IF(_xlfn.IFNA(VLOOKUP(S353,buff!$K:$L,2,FALSE),"")=0,"",_xlfn.IFNA(VLOOKUP(S353,buff!$K:$L,2,FALSE),""))</f>
        <v/>
      </c>
      <c r="Y353" t="str">
        <f>VLOOKUP($O353,buff!$BN:$CA,buff!BV$1,FALSE)</f>
        <v>连击率+6</v>
      </c>
      <c r="Z353" t="str">
        <f>VLOOKUP($O353,buff!$BN:$CA,buff!BZ$1,FALSE)</f>
        <v>回避率+6</v>
      </c>
    </row>
    <row r="354" spans="1:26" x14ac:dyDescent="0.15">
      <c r="A354" s="8" t="str">
        <f t="shared" si="58"/>
        <v>被动技能18等级9</v>
      </c>
      <c r="B354" s="8">
        <f t="shared" si="63"/>
        <v>18</v>
      </c>
      <c r="C354" s="8">
        <f t="shared" si="64"/>
        <v>9</v>
      </c>
      <c r="E354" s="8">
        <f t="shared" si="59"/>
        <v>100349</v>
      </c>
      <c r="F354" t="str">
        <f t="shared" si="60"/>
        <v>灵活</v>
      </c>
      <c r="G354">
        <v>100349</v>
      </c>
      <c r="H354" s="20" t="str">
        <f t="shared" si="56"/>
        <v>灵活</v>
      </c>
      <c r="I354" s="4" t="str">
        <f t="shared" si="61"/>
        <v>自身连击率+7,回避率+6</v>
      </c>
      <c r="J354" t="s">
        <v>154</v>
      </c>
      <c r="K354" s="10" t="str">
        <f t="shared" si="57"/>
        <v>200349:100:1:0</v>
      </c>
      <c r="L354" s="10">
        <f t="shared" si="62"/>
        <v>9</v>
      </c>
      <c r="M354" s="10" t="s">
        <v>108</v>
      </c>
      <c r="N354" s="10" t="str">
        <f>VLOOKUP(H354,特效对应!L:M,2,FALSE)</f>
        <v>buff_18</v>
      </c>
      <c r="O354" s="4" t="str">
        <f t="shared" si="65"/>
        <v>被动灵活lv9</v>
      </c>
      <c r="T354" s="6" t="str">
        <f>IF(_xlfn.IFNA(VLOOKUP(O354,buff!$K:$L,2,FALSE),"")=0,"",_xlfn.IFNA(VLOOKUP(O354,buff!$K:$L,2,FALSE),""))</f>
        <v>200349:100:1:0</v>
      </c>
      <c r="U354" s="6" t="str">
        <f>IF(_xlfn.IFNA(VLOOKUP(P354,buff!$K:$L,2,FALSE),"")=0,"",_xlfn.IFNA(VLOOKUP(P354,buff!$K:$L,2,FALSE),""))</f>
        <v/>
      </c>
      <c r="V354" s="6" t="str">
        <f>IF(_xlfn.IFNA(VLOOKUP(Q354,buff!$K:$L,2,FALSE),"")=0,"",_xlfn.IFNA(VLOOKUP(Q354,buff!$K:$L,2,FALSE),""))</f>
        <v/>
      </c>
      <c r="W354" s="6" t="str">
        <f>IF(_xlfn.IFNA(VLOOKUP(R354,buff!$K:$L,2,FALSE),"")=0,"",_xlfn.IFNA(VLOOKUP(R354,buff!$K:$L,2,FALSE),""))</f>
        <v/>
      </c>
      <c r="X354" s="6" t="str">
        <f>IF(_xlfn.IFNA(VLOOKUP(S354,buff!$K:$L,2,FALSE),"")=0,"",_xlfn.IFNA(VLOOKUP(S354,buff!$K:$L,2,FALSE),""))</f>
        <v/>
      </c>
      <c r="Y354" t="str">
        <f>VLOOKUP($O354,buff!$BN:$CA,buff!BV$1,FALSE)</f>
        <v>连击率+7</v>
      </c>
      <c r="Z354" t="str">
        <f>VLOOKUP($O354,buff!$BN:$CA,buff!BZ$1,FALSE)</f>
        <v>回避率+6</v>
      </c>
    </row>
    <row r="355" spans="1:26" x14ac:dyDescent="0.15">
      <c r="A355" s="8" t="str">
        <f t="shared" si="58"/>
        <v>被动技能18等级10</v>
      </c>
      <c r="B355" s="8">
        <f t="shared" si="63"/>
        <v>18</v>
      </c>
      <c r="C355" s="8">
        <f t="shared" si="64"/>
        <v>10</v>
      </c>
      <c r="E355" s="8">
        <f t="shared" si="59"/>
        <v>100350</v>
      </c>
      <c r="F355" t="str">
        <f t="shared" si="60"/>
        <v>灵活</v>
      </c>
      <c r="G355">
        <v>100350</v>
      </c>
      <c r="H355" s="20" t="str">
        <f t="shared" si="56"/>
        <v>灵活</v>
      </c>
      <c r="I355" s="4" t="str">
        <f t="shared" si="61"/>
        <v>自身连击率+7,回避率+7</v>
      </c>
      <c r="J355" t="s">
        <v>154</v>
      </c>
      <c r="K355" s="10" t="str">
        <f t="shared" si="57"/>
        <v>200350:100:1:0</v>
      </c>
      <c r="L355" s="10">
        <f t="shared" si="62"/>
        <v>10</v>
      </c>
      <c r="M355" s="10" t="s">
        <v>108</v>
      </c>
      <c r="N355" s="10" t="str">
        <f>VLOOKUP(H355,特效对应!L:M,2,FALSE)</f>
        <v>buff_18</v>
      </c>
      <c r="O355" s="4" t="str">
        <f t="shared" si="65"/>
        <v>被动灵活lv10</v>
      </c>
      <c r="T355" s="6" t="str">
        <f>IF(_xlfn.IFNA(VLOOKUP(O355,buff!$K:$L,2,FALSE),"")=0,"",_xlfn.IFNA(VLOOKUP(O355,buff!$K:$L,2,FALSE),""))</f>
        <v>200350:100:1:0</v>
      </c>
      <c r="U355" s="6" t="str">
        <f>IF(_xlfn.IFNA(VLOOKUP(P355,buff!$K:$L,2,FALSE),"")=0,"",_xlfn.IFNA(VLOOKUP(P355,buff!$K:$L,2,FALSE),""))</f>
        <v/>
      </c>
      <c r="V355" s="6" t="str">
        <f>IF(_xlfn.IFNA(VLOOKUP(Q355,buff!$K:$L,2,FALSE),"")=0,"",_xlfn.IFNA(VLOOKUP(Q355,buff!$K:$L,2,FALSE),""))</f>
        <v/>
      </c>
      <c r="W355" s="6" t="str">
        <f>IF(_xlfn.IFNA(VLOOKUP(R355,buff!$K:$L,2,FALSE),"")=0,"",_xlfn.IFNA(VLOOKUP(R355,buff!$K:$L,2,FALSE),""))</f>
        <v/>
      </c>
      <c r="X355" s="6" t="str">
        <f>IF(_xlfn.IFNA(VLOOKUP(S355,buff!$K:$L,2,FALSE),"")=0,"",_xlfn.IFNA(VLOOKUP(S355,buff!$K:$L,2,FALSE),""))</f>
        <v/>
      </c>
      <c r="Y355" t="str">
        <f>VLOOKUP($O355,buff!$BN:$CA,buff!BV$1,FALSE)</f>
        <v>连击率+7</v>
      </c>
      <c r="Z355" t="str">
        <f>VLOOKUP($O355,buff!$BN:$CA,buff!BZ$1,FALSE)</f>
        <v>回避率+7</v>
      </c>
    </row>
    <row r="356" spans="1:26" x14ac:dyDescent="0.15">
      <c r="A356" s="8" t="str">
        <f t="shared" si="58"/>
        <v>被动技能18等级11</v>
      </c>
      <c r="B356" s="8">
        <f t="shared" si="63"/>
        <v>18</v>
      </c>
      <c r="C356" s="8">
        <f t="shared" si="64"/>
        <v>11</v>
      </c>
      <c r="E356" s="8">
        <f t="shared" si="59"/>
        <v>100351</v>
      </c>
      <c r="F356" t="str">
        <f t="shared" si="60"/>
        <v>灵活</v>
      </c>
      <c r="G356">
        <v>100351</v>
      </c>
      <c r="H356" s="20" t="str">
        <f t="shared" si="56"/>
        <v>灵活</v>
      </c>
      <c r="I356" s="4" t="str">
        <f t="shared" si="61"/>
        <v>自身连击率+8,回避率+7</v>
      </c>
      <c r="J356" t="s">
        <v>154</v>
      </c>
      <c r="K356" s="10" t="str">
        <f t="shared" si="57"/>
        <v>200351:100:1:0</v>
      </c>
      <c r="L356" s="10">
        <f t="shared" si="62"/>
        <v>11</v>
      </c>
      <c r="M356" s="10" t="s">
        <v>108</v>
      </c>
      <c r="N356" s="10" t="str">
        <f>VLOOKUP(H356,特效对应!L:M,2,FALSE)</f>
        <v>buff_18</v>
      </c>
      <c r="O356" s="4" t="str">
        <f t="shared" si="65"/>
        <v>被动灵活lv11</v>
      </c>
      <c r="T356" s="6" t="str">
        <f>IF(_xlfn.IFNA(VLOOKUP(O356,buff!$K:$L,2,FALSE),"")=0,"",_xlfn.IFNA(VLOOKUP(O356,buff!$K:$L,2,FALSE),""))</f>
        <v>200351:100:1:0</v>
      </c>
      <c r="U356" s="6" t="str">
        <f>IF(_xlfn.IFNA(VLOOKUP(P356,buff!$K:$L,2,FALSE),"")=0,"",_xlfn.IFNA(VLOOKUP(P356,buff!$K:$L,2,FALSE),""))</f>
        <v/>
      </c>
      <c r="V356" s="6" t="str">
        <f>IF(_xlfn.IFNA(VLOOKUP(Q356,buff!$K:$L,2,FALSE),"")=0,"",_xlfn.IFNA(VLOOKUP(Q356,buff!$K:$L,2,FALSE),""))</f>
        <v/>
      </c>
      <c r="W356" s="6" t="str">
        <f>IF(_xlfn.IFNA(VLOOKUP(R356,buff!$K:$L,2,FALSE),"")=0,"",_xlfn.IFNA(VLOOKUP(R356,buff!$K:$L,2,FALSE),""))</f>
        <v/>
      </c>
      <c r="X356" s="6" t="str">
        <f>IF(_xlfn.IFNA(VLOOKUP(S356,buff!$K:$L,2,FALSE),"")=0,"",_xlfn.IFNA(VLOOKUP(S356,buff!$K:$L,2,FALSE),""))</f>
        <v/>
      </c>
      <c r="Y356" t="str">
        <f>VLOOKUP($O356,buff!$BN:$CA,buff!BV$1,FALSE)</f>
        <v>连击率+8</v>
      </c>
      <c r="Z356" t="str">
        <f>VLOOKUP($O356,buff!$BN:$CA,buff!BZ$1,FALSE)</f>
        <v>回避率+7</v>
      </c>
    </row>
    <row r="357" spans="1:26" x14ac:dyDescent="0.15">
      <c r="A357" s="8" t="str">
        <f t="shared" si="58"/>
        <v>被动技能18等级12</v>
      </c>
      <c r="B357" s="8">
        <f t="shared" si="63"/>
        <v>18</v>
      </c>
      <c r="C357" s="8">
        <f t="shared" si="64"/>
        <v>12</v>
      </c>
      <c r="E357" s="8">
        <f t="shared" si="59"/>
        <v>100352</v>
      </c>
      <c r="F357" t="str">
        <f t="shared" si="60"/>
        <v>灵活</v>
      </c>
      <c r="G357">
        <v>100352</v>
      </c>
      <c r="H357" s="20" t="str">
        <f t="shared" si="56"/>
        <v>灵活</v>
      </c>
      <c r="I357" s="4" t="str">
        <f t="shared" si="61"/>
        <v>自身连击率+8,回避率+8</v>
      </c>
      <c r="J357" t="s">
        <v>154</v>
      </c>
      <c r="K357" s="10" t="str">
        <f t="shared" si="57"/>
        <v>200352:100:1:0</v>
      </c>
      <c r="L357" s="10">
        <f t="shared" si="62"/>
        <v>12</v>
      </c>
      <c r="M357" s="10" t="s">
        <v>108</v>
      </c>
      <c r="N357" s="10" t="str">
        <f>VLOOKUP(H357,特效对应!L:M,2,FALSE)</f>
        <v>buff_18</v>
      </c>
      <c r="O357" s="4" t="str">
        <f t="shared" si="65"/>
        <v>被动灵活lv12</v>
      </c>
      <c r="T357" s="6" t="str">
        <f>IF(_xlfn.IFNA(VLOOKUP(O357,buff!$K:$L,2,FALSE),"")=0,"",_xlfn.IFNA(VLOOKUP(O357,buff!$K:$L,2,FALSE),""))</f>
        <v>200352:100:1:0</v>
      </c>
      <c r="U357" s="6" t="str">
        <f>IF(_xlfn.IFNA(VLOOKUP(P357,buff!$K:$L,2,FALSE),"")=0,"",_xlfn.IFNA(VLOOKUP(P357,buff!$K:$L,2,FALSE),""))</f>
        <v/>
      </c>
      <c r="V357" s="6" t="str">
        <f>IF(_xlfn.IFNA(VLOOKUP(Q357,buff!$K:$L,2,FALSE),"")=0,"",_xlfn.IFNA(VLOOKUP(Q357,buff!$K:$L,2,FALSE),""))</f>
        <v/>
      </c>
      <c r="W357" s="6" t="str">
        <f>IF(_xlfn.IFNA(VLOOKUP(R357,buff!$K:$L,2,FALSE),"")=0,"",_xlfn.IFNA(VLOOKUP(R357,buff!$K:$L,2,FALSE),""))</f>
        <v/>
      </c>
      <c r="X357" s="6" t="str">
        <f>IF(_xlfn.IFNA(VLOOKUP(S357,buff!$K:$L,2,FALSE),"")=0,"",_xlfn.IFNA(VLOOKUP(S357,buff!$K:$L,2,FALSE),""))</f>
        <v/>
      </c>
      <c r="Y357" t="str">
        <f>VLOOKUP($O357,buff!$BN:$CA,buff!BV$1,FALSE)</f>
        <v>连击率+8</v>
      </c>
      <c r="Z357" t="str">
        <f>VLOOKUP($O357,buff!$BN:$CA,buff!BZ$1,FALSE)</f>
        <v>回避率+8</v>
      </c>
    </row>
    <row r="358" spans="1:26" x14ac:dyDescent="0.15">
      <c r="A358" s="8" t="str">
        <f t="shared" si="58"/>
        <v>被动技能18等级13</v>
      </c>
      <c r="B358" s="8">
        <f t="shared" si="63"/>
        <v>18</v>
      </c>
      <c r="C358" s="8">
        <f t="shared" si="64"/>
        <v>13</v>
      </c>
      <c r="E358" s="8">
        <f t="shared" si="59"/>
        <v>100353</v>
      </c>
      <c r="F358" t="str">
        <f t="shared" si="60"/>
        <v>灵活</v>
      </c>
      <c r="G358">
        <v>100353</v>
      </c>
      <c r="H358" s="20" t="str">
        <f t="shared" si="56"/>
        <v>灵活</v>
      </c>
      <c r="I358" s="4" t="str">
        <f t="shared" si="61"/>
        <v>自身连击率+9,回避率+8</v>
      </c>
      <c r="J358" t="s">
        <v>154</v>
      </c>
      <c r="K358" s="10" t="str">
        <f t="shared" si="57"/>
        <v>200353:100:1:0</v>
      </c>
      <c r="L358" s="10">
        <f t="shared" si="62"/>
        <v>13</v>
      </c>
      <c r="M358" s="10" t="s">
        <v>108</v>
      </c>
      <c r="N358" s="10" t="str">
        <f>VLOOKUP(H358,特效对应!L:M,2,FALSE)</f>
        <v>buff_18</v>
      </c>
      <c r="O358" s="4" t="str">
        <f t="shared" si="65"/>
        <v>被动灵活lv13</v>
      </c>
      <c r="T358" s="6" t="str">
        <f>IF(_xlfn.IFNA(VLOOKUP(O358,buff!$K:$L,2,FALSE),"")=0,"",_xlfn.IFNA(VLOOKUP(O358,buff!$K:$L,2,FALSE),""))</f>
        <v>200353:100:1:0</v>
      </c>
      <c r="U358" s="6" t="str">
        <f>IF(_xlfn.IFNA(VLOOKUP(P358,buff!$K:$L,2,FALSE),"")=0,"",_xlfn.IFNA(VLOOKUP(P358,buff!$K:$L,2,FALSE),""))</f>
        <v/>
      </c>
      <c r="V358" s="6" t="str">
        <f>IF(_xlfn.IFNA(VLOOKUP(Q358,buff!$K:$L,2,FALSE),"")=0,"",_xlfn.IFNA(VLOOKUP(Q358,buff!$K:$L,2,FALSE),""))</f>
        <v/>
      </c>
      <c r="W358" s="6" t="str">
        <f>IF(_xlfn.IFNA(VLOOKUP(R358,buff!$K:$L,2,FALSE),"")=0,"",_xlfn.IFNA(VLOOKUP(R358,buff!$K:$L,2,FALSE),""))</f>
        <v/>
      </c>
      <c r="X358" s="6" t="str">
        <f>IF(_xlfn.IFNA(VLOOKUP(S358,buff!$K:$L,2,FALSE),"")=0,"",_xlfn.IFNA(VLOOKUP(S358,buff!$K:$L,2,FALSE),""))</f>
        <v/>
      </c>
      <c r="Y358" t="str">
        <f>VLOOKUP($O358,buff!$BN:$CA,buff!BV$1,FALSE)</f>
        <v>连击率+9</v>
      </c>
      <c r="Z358" t="str">
        <f>VLOOKUP($O358,buff!$BN:$CA,buff!BZ$1,FALSE)</f>
        <v>回避率+8</v>
      </c>
    </row>
    <row r="359" spans="1:26" x14ac:dyDescent="0.15">
      <c r="A359" s="8" t="str">
        <f t="shared" si="58"/>
        <v>被动技能18等级14</v>
      </c>
      <c r="B359" s="8">
        <f t="shared" si="63"/>
        <v>18</v>
      </c>
      <c r="C359" s="8">
        <f t="shared" si="64"/>
        <v>14</v>
      </c>
      <c r="E359" s="8">
        <f t="shared" si="59"/>
        <v>100354</v>
      </c>
      <c r="F359" t="str">
        <f t="shared" si="60"/>
        <v>灵活</v>
      </c>
      <c r="G359">
        <v>100354</v>
      </c>
      <c r="H359" s="20" t="str">
        <f t="shared" si="56"/>
        <v>灵活</v>
      </c>
      <c r="I359" s="4" t="str">
        <f t="shared" si="61"/>
        <v>自身连击率+9,回避率+9</v>
      </c>
      <c r="J359" t="s">
        <v>154</v>
      </c>
      <c r="K359" s="10" t="str">
        <f t="shared" si="57"/>
        <v>200354:100:1:0</v>
      </c>
      <c r="L359" s="10">
        <f t="shared" si="62"/>
        <v>14</v>
      </c>
      <c r="M359" s="10" t="s">
        <v>108</v>
      </c>
      <c r="N359" s="10" t="str">
        <f>VLOOKUP(H359,特效对应!L:M,2,FALSE)</f>
        <v>buff_18</v>
      </c>
      <c r="O359" s="4" t="str">
        <f t="shared" si="65"/>
        <v>被动灵活lv14</v>
      </c>
      <c r="T359" s="6" t="str">
        <f>IF(_xlfn.IFNA(VLOOKUP(O359,buff!$K:$L,2,FALSE),"")=0,"",_xlfn.IFNA(VLOOKUP(O359,buff!$K:$L,2,FALSE),""))</f>
        <v>200354:100:1:0</v>
      </c>
      <c r="U359" s="6" t="str">
        <f>IF(_xlfn.IFNA(VLOOKUP(P359,buff!$K:$L,2,FALSE),"")=0,"",_xlfn.IFNA(VLOOKUP(P359,buff!$K:$L,2,FALSE),""))</f>
        <v/>
      </c>
      <c r="V359" s="6" t="str">
        <f>IF(_xlfn.IFNA(VLOOKUP(Q359,buff!$K:$L,2,FALSE),"")=0,"",_xlfn.IFNA(VLOOKUP(Q359,buff!$K:$L,2,FALSE),""))</f>
        <v/>
      </c>
      <c r="W359" s="6" t="str">
        <f>IF(_xlfn.IFNA(VLOOKUP(R359,buff!$K:$L,2,FALSE),"")=0,"",_xlfn.IFNA(VLOOKUP(R359,buff!$K:$L,2,FALSE),""))</f>
        <v/>
      </c>
      <c r="X359" s="6" t="str">
        <f>IF(_xlfn.IFNA(VLOOKUP(S359,buff!$K:$L,2,FALSE),"")=0,"",_xlfn.IFNA(VLOOKUP(S359,buff!$K:$L,2,FALSE),""))</f>
        <v/>
      </c>
      <c r="Y359" t="str">
        <f>VLOOKUP($O359,buff!$BN:$CA,buff!BV$1,FALSE)</f>
        <v>连击率+9</v>
      </c>
      <c r="Z359" t="str">
        <f>VLOOKUP($O359,buff!$BN:$CA,buff!BZ$1,FALSE)</f>
        <v>回避率+9</v>
      </c>
    </row>
    <row r="360" spans="1:26" x14ac:dyDescent="0.15">
      <c r="A360" s="8" t="str">
        <f t="shared" si="58"/>
        <v>被动技能18等级15</v>
      </c>
      <c r="B360" s="8">
        <f t="shared" si="63"/>
        <v>18</v>
      </c>
      <c r="C360" s="8">
        <f t="shared" si="64"/>
        <v>15</v>
      </c>
      <c r="E360" s="8">
        <f t="shared" si="59"/>
        <v>100355</v>
      </c>
      <c r="F360" t="str">
        <f t="shared" si="60"/>
        <v>灵活</v>
      </c>
      <c r="G360">
        <v>100355</v>
      </c>
      <c r="H360" s="20" t="str">
        <f t="shared" si="56"/>
        <v>灵活</v>
      </c>
      <c r="I360" s="4" t="str">
        <f t="shared" si="61"/>
        <v>自身连击率+10,回避率+9</v>
      </c>
      <c r="J360" t="s">
        <v>154</v>
      </c>
      <c r="K360" s="10" t="str">
        <f t="shared" si="57"/>
        <v>200355:100:1:0</v>
      </c>
      <c r="L360" s="10">
        <f t="shared" si="62"/>
        <v>15</v>
      </c>
      <c r="M360" s="10" t="s">
        <v>108</v>
      </c>
      <c r="N360" s="10" t="str">
        <f>VLOOKUP(H360,特效对应!L:M,2,FALSE)</f>
        <v>buff_18</v>
      </c>
      <c r="O360" s="4" t="str">
        <f t="shared" si="65"/>
        <v>被动灵活lv15</v>
      </c>
      <c r="T360" s="6" t="str">
        <f>IF(_xlfn.IFNA(VLOOKUP(O360,buff!$K:$L,2,FALSE),"")=0,"",_xlfn.IFNA(VLOOKUP(O360,buff!$K:$L,2,FALSE),""))</f>
        <v>200355:100:1:0</v>
      </c>
      <c r="U360" s="6" t="str">
        <f>IF(_xlfn.IFNA(VLOOKUP(P360,buff!$K:$L,2,FALSE),"")=0,"",_xlfn.IFNA(VLOOKUP(P360,buff!$K:$L,2,FALSE),""))</f>
        <v/>
      </c>
      <c r="V360" s="6" t="str">
        <f>IF(_xlfn.IFNA(VLOOKUP(Q360,buff!$K:$L,2,FALSE),"")=0,"",_xlfn.IFNA(VLOOKUP(Q360,buff!$K:$L,2,FALSE),""))</f>
        <v/>
      </c>
      <c r="W360" s="6" t="str">
        <f>IF(_xlfn.IFNA(VLOOKUP(R360,buff!$K:$L,2,FALSE),"")=0,"",_xlfn.IFNA(VLOOKUP(R360,buff!$K:$L,2,FALSE),""))</f>
        <v/>
      </c>
      <c r="X360" s="6" t="str">
        <f>IF(_xlfn.IFNA(VLOOKUP(S360,buff!$K:$L,2,FALSE),"")=0,"",_xlfn.IFNA(VLOOKUP(S360,buff!$K:$L,2,FALSE),""))</f>
        <v/>
      </c>
      <c r="Y360" t="str">
        <f>VLOOKUP($O360,buff!$BN:$CA,buff!BV$1,FALSE)</f>
        <v>连击率+10</v>
      </c>
      <c r="Z360" t="str">
        <f>VLOOKUP($O360,buff!$BN:$CA,buff!BZ$1,FALSE)</f>
        <v>回避率+9</v>
      </c>
    </row>
    <row r="361" spans="1:26" x14ac:dyDescent="0.15">
      <c r="A361" s="8" t="str">
        <f t="shared" si="58"/>
        <v>被动技能18等级16</v>
      </c>
      <c r="B361" s="8">
        <f t="shared" si="63"/>
        <v>18</v>
      </c>
      <c r="C361" s="8">
        <f t="shared" si="64"/>
        <v>16</v>
      </c>
      <c r="E361" s="8">
        <f t="shared" si="59"/>
        <v>100356</v>
      </c>
      <c r="F361" t="str">
        <f t="shared" si="60"/>
        <v>灵活</v>
      </c>
      <c r="G361">
        <v>100356</v>
      </c>
      <c r="H361" s="20" t="str">
        <f t="shared" si="56"/>
        <v>灵活</v>
      </c>
      <c r="I361" s="4" t="str">
        <f t="shared" si="61"/>
        <v>自身连击率+10,回避率+10</v>
      </c>
      <c r="J361" t="s">
        <v>154</v>
      </c>
      <c r="K361" s="10" t="str">
        <f t="shared" si="57"/>
        <v>200356:100:1:0</v>
      </c>
      <c r="L361" s="10">
        <f t="shared" si="62"/>
        <v>16</v>
      </c>
      <c r="M361" s="10" t="s">
        <v>108</v>
      </c>
      <c r="N361" s="10" t="str">
        <f>VLOOKUP(H361,特效对应!L:M,2,FALSE)</f>
        <v>buff_18</v>
      </c>
      <c r="O361" s="4" t="str">
        <f t="shared" si="65"/>
        <v>被动灵活lv16</v>
      </c>
      <c r="T361" s="6" t="str">
        <f>IF(_xlfn.IFNA(VLOOKUP(O361,buff!$K:$L,2,FALSE),"")=0,"",_xlfn.IFNA(VLOOKUP(O361,buff!$K:$L,2,FALSE),""))</f>
        <v>200356:100:1:0</v>
      </c>
      <c r="U361" s="6" t="str">
        <f>IF(_xlfn.IFNA(VLOOKUP(P361,buff!$K:$L,2,FALSE),"")=0,"",_xlfn.IFNA(VLOOKUP(P361,buff!$K:$L,2,FALSE),""))</f>
        <v/>
      </c>
      <c r="V361" s="6" t="str">
        <f>IF(_xlfn.IFNA(VLOOKUP(Q361,buff!$K:$L,2,FALSE),"")=0,"",_xlfn.IFNA(VLOOKUP(Q361,buff!$K:$L,2,FALSE),""))</f>
        <v/>
      </c>
      <c r="W361" s="6" t="str">
        <f>IF(_xlfn.IFNA(VLOOKUP(R361,buff!$K:$L,2,FALSE),"")=0,"",_xlfn.IFNA(VLOOKUP(R361,buff!$K:$L,2,FALSE),""))</f>
        <v/>
      </c>
      <c r="X361" s="6" t="str">
        <f>IF(_xlfn.IFNA(VLOOKUP(S361,buff!$K:$L,2,FALSE),"")=0,"",_xlfn.IFNA(VLOOKUP(S361,buff!$K:$L,2,FALSE),""))</f>
        <v/>
      </c>
      <c r="Y361" t="str">
        <f>VLOOKUP($O361,buff!$BN:$CA,buff!BV$1,FALSE)</f>
        <v>连击率+10</v>
      </c>
      <c r="Z361" t="str">
        <f>VLOOKUP($O361,buff!$BN:$CA,buff!BZ$1,FALSE)</f>
        <v>回避率+10</v>
      </c>
    </row>
    <row r="362" spans="1:26" x14ac:dyDescent="0.15">
      <c r="A362" s="8" t="str">
        <f t="shared" si="58"/>
        <v>被动技能18等级17</v>
      </c>
      <c r="B362" s="8">
        <f t="shared" si="63"/>
        <v>18</v>
      </c>
      <c r="C362" s="8">
        <f t="shared" si="64"/>
        <v>17</v>
      </c>
      <c r="E362" s="8">
        <f t="shared" si="59"/>
        <v>100357</v>
      </c>
      <c r="F362" t="str">
        <f t="shared" si="60"/>
        <v>灵活</v>
      </c>
      <c r="G362">
        <v>100357</v>
      </c>
      <c r="H362" s="20" t="str">
        <f t="shared" si="56"/>
        <v>灵活</v>
      </c>
      <c r="I362" s="4" t="str">
        <f t="shared" si="61"/>
        <v>自身连击率+11,回避率+10</v>
      </c>
      <c r="J362" t="s">
        <v>154</v>
      </c>
      <c r="K362" s="10" t="str">
        <f t="shared" si="57"/>
        <v>200357:100:1:0</v>
      </c>
      <c r="L362" s="10">
        <f t="shared" si="62"/>
        <v>17</v>
      </c>
      <c r="M362" s="10" t="s">
        <v>108</v>
      </c>
      <c r="N362" s="10" t="str">
        <f>VLOOKUP(H362,特效对应!L:M,2,FALSE)</f>
        <v>buff_18</v>
      </c>
      <c r="O362" s="4" t="str">
        <f t="shared" si="65"/>
        <v>被动灵活lv17</v>
      </c>
      <c r="T362" s="6" t="str">
        <f>IF(_xlfn.IFNA(VLOOKUP(O362,buff!$K:$L,2,FALSE),"")=0,"",_xlfn.IFNA(VLOOKUP(O362,buff!$K:$L,2,FALSE),""))</f>
        <v>200357:100:1:0</v>
      </c>
      <c r="U362" s="6" t="str">
        <f>IF(_xlfn.IFNA(VLOOKUP(P362,buff!$K:$L,2,FALSE),"")=0,"",_xlfn.IFNA(VLOOKUP(P362,buff!$K:$L,2,FALSE),""))</f>
        <v/>
      </c>
      <c r="V362" s="6" t="str">
        <f>IF(_xlfn.IFNA(VLOOKUP(Q362,buff!$K:$L,2,FALSE),"")=0,"",_xlfn.IFNA(VLOOKUP(Q362,buff!$K:$L,2,FALSE),""))</f>
        <v/>
      </c>
      <c r="W362" s="6" t="str">
        <f>IF(_xlfn.IFNA(VLOOKUP(R362,buff!$K:$L,2,FALSE),"")=0,"",_xlfn.IFNA(VLOOKUP(R362,buff!$K:$L,2,FALSE),""))</f>
        <v/>
      </c>
      <c r="X362" s="6" t="str">
        <f>IF(_xlfn.IFNA(VLOOKUP(S362,buff!$K:$L,2,FALSE),"")=0,"",_xlfn.IFNA(VLOOKUP(S362,buff!$K:$L,2,FALSE),""))</f>
        <v/>
      </c>
      <c r="Y362" t="str">
        <f>VLOOKUP($O362,buff!$BN:$CA,buff!BV$1,FALSE)</f>
        <v>连击率+11</v>
      </c>
      <c r="Z362" t="str">
        <f>VLOOKUP($O362,buff!$BN:$CA,buff!BZ$1,FALSE)</f>
        <v>回避率+10</v>
      </c>
    </row>
    <row r="363" spans="1:26" x14ac:dyDescent="0.15">
      <c r="A363" s="8" t="str">
        <f t="shared" si="58"/>
        <v>被动技能18等级18</v>
      </c>
      <c r="B363" s="8">
        <f t="shared" si="63"/>
        <v>18</v>
      </c>
      <c r="C363" s="8">
        <f t="shared" si="64"/>
        <v>18</v>
      </c>
      <c r="E363" s="8">
        <f t="shared" si="59"/>
        <v>100358</v>
      </c>
      <c r="F363" t="str">
        <f t="shared" si="60"/>
        <v>灵活</v>
      </c>
      <c r="G363">
        <v>100358</v>
      </c>
      <c r="H363" s="20" t="str">
        <f t="shared" si="56"/>
        <v>灵活</v>
      </c>
      <c r="I363" s="4" t="str">
        <f t="shared" si="61"/>
        <v>自身连击率+11,回避率+11</v>
      </c>
      <c r="J363" t="s">
        <v>154</v>
      </c>
      <c r="K363" s="10" t="str">
        <f t="shared" si="57"/>
        <v>200358:100:1:0</v>
      </c>
      <c r="L363" s="10">
        <f t="shared" si="62"/>
        <v>18</v>
      </c>
      <c r="M363" s="10" t="s">
        <v>108</v>
      </c>
      <c r="N363" s="10" t="str">
        <f>VLOOKUP(H363,特效对应!L:M,2,FALSE)</f>
        <v>buff_18</v>
      </c>
      <c r="O363" s="4" t="str">
        <f t="shared" si="65"/>
        <v>被动灵活lv18</v>
      </c>
      <c r="T363" s="6" t="str">
        <f>IF(_xlfn.IFNA(VLOOKUP(O363,buff!$K:$L,2,FALSE),"")=0,"",_xlfn.IFNA(VLOOKUP(O363,buff!$K:$L,2,FALSE),""))</f>
        <v>200358:100:1:0</v>
      </c>
      <c r="U363" s="6" t="str">
        <f>IF(_xlfn.IFNA(VLOOKUP(P363,buff!$K:$L,2,FALSE),"")=0,"",_xlfn.IFNA(VLOOKUP(P363,buff!$K:$L,2,FALSE),""))</f>
        <v/>
      </c>
      <c r="V363" s="6" t="str">
        <f>IF(_xlfn.IFNA(VLOOKUP(Q363,buff!$K:$L,2,FALSE),"")=0,"",_xlfn.IFNA(VLOOKUP(Q363,buff!$K:$L,2,FALSE),""))</f>
        <v/>
      </c>
      <c r="W363" s="6" t="str">
        <f>IF(_xlfn.IFNA(VLOOKUP(R363,buff!$K:$L,2,FALSE),"")=0,"",_xlfn.IFNA(VLOOKUP(R363,buff!$K:$L,2,FALSE),""))</f>
        <v/>
      </c>
      <c r="X363" s="6" t="str">
        <f>IF(_xlfn.IFNA(VLOOKUP(S363,buff!$K:$L,2,FALSE),"")=0,"",_xlfn.IFNA(VLOOKUP(S363,buff!$K:$L,2,FALSE),""))</f>
        <v/>
      </c>
      <c r="Y363" t="str">
        <f>VLOOKUP($O363,buff!$BN:$CA,buff!BV$1,FALSE)</f>
        <v>连击率+11</v>
      </c>
      <c r="Z363" t="str">
        <f>VLOOKUP($O363,buff!$BN:$CA,buff!BZ$1,FALSE)</f>
        <v>回避率+11</v>
      </c>
    </row>
    <row r="364" spans="1:26" x14ac:dyDescent="0.15">
      <c r="A364" s="8" t="str">
        <f t="shared" si="58"/>
        <v>被动技能18等级19</v>
      </c>
      <c r="B364" s="8">
        <f t="shared" si="63"/>
        <v>18</v>
      </c>
      <c r="C364" s="8">
        <f t="shared" si="64"/>
        <v>19</v>
      </c>
      <c r="E364" s="8">
        <f t="shared" si="59"/>
        <v>100359</v>
      </c>
      <c r="F364" t="str">
        <f t="shared" si="60"/>
        <v>灵活</v>
      </c>
      <c r="G364">
        <v>100359</v>
      </c>
      <c r="H364" s="20" t="str">
        <f t="shared" si="56"/>
        <v>灵活</v>
      </c>
      <c r="I364" s="4" t="str">
        <f t="shared" si="61"/>
        <v>自身连击率+12,回避率+11</v>
      </c>
      <c r="J364" t="s">
        <v>154</v>
      </c>
      <c r="K364" s="10" t="str">
        <f t="shared" si="57"/>
        <v>200359:100:1:0</v>
      </c>
      <c r="L364" s="10">
        <f t="shared" si="62"/>
        <v>19</v>
      </c>
      <c r="M364" s="10" t="s">
        <v>108</v>
      </c>
      <c r="N364" s="10" t="str">
        <f>VLOOKUP(H364,特效对应!L:M,2,FALSE)</f>
        <v>buff_18</v>
      </c>
      <c r="O364" s="4" t="str">
        <f t="shared" si="65"/>
        <v>被动灵活lv19</v>
      </c>
      <c r="T364" s="6" t="str">
        <f>IF(_xlfn.IFNA(VLOOKUP(O364,buff!$K:$L,2,FALSE),"")=0,"",_xlfn.IFNA(VLOOKUP(O364,buff!$K:$L,2,FALSE),""))</f>
        <v>200359:100:1:0</v>
      </c>
      <c r="U364" s="6" t="str">
        <f>IF(_xlfn.IFNA(VLOOKUP(P364,buff!$K:$L,2,FALSE),"")=0,"",_xlfn.IFNA(VLOOKUP(P364,buff!$K:$L,2,FALSE),""))</f>
        <v/>
      </c>
      <c r="V364" s="6" t="str">
        <f>IF(_xlfn.IFNA(VLOOKUP(Q364,buff!$K:$L,2,FALSE),"")=0,"",_xlfn.IFNA(VLOOKUP(Q364,buff!$K:$L,2,FALSE),""))</f>
        <v/>
      </c>
      <c r="W364" s="6" t="str">
        <f>IF(_xlfn.IFNA(VLOOKUP(R364,buff!$K:$L,2,FALSE),"")=0,"",_xlfn.IFNA(VLOOKUP(R364,buff!$K:$L,2,FALSE),""))</f>
        <v/>
      </c>
      <c r="X364" s="6" t="str">
        <f>IF(_xlfn.IFNA(VLOOKUP(S364,buff!$K:$L,2,FALSE),"")=0,"",_xlfn.IFNA(VLOOKUP(S364,buff!$K:$L,2,FALSE),""))</f>
        <v/>
      </c>
      <c r="Y364" t="str">
        <f>VLOOKUP($O364,buff!$BN:$CA,buff!BV$1,FALSE)</f>
        <v>连击率+12</v>
      </c>
      <c r="Z364" t="str">
        <f>VLOOKUP($O364,buff!$BN:$CA,buff!BZ$1,FALSE)</f>
        <v>回避率+11</v>
      </c>
    </row>
    <row r="365" spans="1:26" x14ac:dyDescent="0.15">
      <c r="A365" s="8" t="str">
        <f t="shared" si="58"/>
        <v>被动技能18等级20</v>
      </c>
      <c r="B365" s="8">
        <f t="shared" si="63"/>
        <v>18</v>
      </c>
      <c r="C365" s="8">
        <f t="shared" si="64"/>
        <v>20</v>
      </c>
      <c r="E365" s="8">
        <f t="shared" si="59"/>
        <v>100360</v>
      </c>
      <c r="F365" t="str">
        <f t="shared" si="60"/>
        <v>灵活</v>
      </c>
      <c r="G365">
        <v>100360</v>
      </c>
      <c r="H365" s="20" t="str">
        <f t="shared" si="56"/>
        <v>灵活</v>
      </c>
      <c r="I365" s="4" t="str">
        <f t="shared" si="61"/>
        <v>自身连击率+12,回避率+12</v>
      </c>
      <c r="J365" t="s">
        <v>154</v>
      </c>
      <c r="K365" s="10" t="str">
        <f t="shared" si="57"/>
        <v>200360:100:1:0</v>
      </c>
      <c r="L365" s="10">
        <f t="shared" si="62"/>
        <v>20</v>
      </c>
      <c r="M365" s="10" t="s">
        <v>108</v>
      </c>
      <c r="N365" s="10" t="str">
        <f>VLOOKUP(H365,特效对应!L:M,2,FALSE)</f>
        <v>buff_18</v>
      </c>
      <c r="O365" s="4" t="str">
        <f t="shared" si="65"/>
        <v>被动灵活lv20</v>
      </c>
      <c r="T365" s="6" t="str">
        <f>IF(_xlfn.IFNA(VLOOKUP(O365,buff!$K:$L,2,FALSE),"")=0,"",_xlfn.IFNA(VLOOKUP(O365,buff!$K:$L,2,FALSE),""))</f>
        <v>200360:100:1:0</v>
      </c>
      <c r="U365" s="6" t="str">
        <f>IF(_xlfn.IFNA(VLOOKUP(P365,buff!$K:$L,2,FALSE),"")=0,"",_xlfn.IFNA(VLOOKUP(P365,buff!$K:$L,2,FALSE),""))</f>
        <v/>
      </c>
      <c r="V365" s="6" t="str">
        <f>IF(_xlfn.IFNA(VLOOKUP(Q365,buff!$K:$L,2,FALSE),"")=0,"",_xlfn.IFNA(VLOOKUP(Q365,buff!$K:$L,2,FALSE),""))</f>
        <v/>
      </c>
      <c r="W365" s="6" t="str">
        <f>IF(_xlfn.IFNA(VLOOKUP(R365,buff!$K:$L,2,FALSE),"")=0,"",_xlfn.IFNA(VLOOKUP(R365,buff!$K:$L,2,FALSE),""))</f>
        <v/>
      </c>
      <c r="X365" s="6" t="str">
        <f>IF(_xlfn.IFNA(VLOOKUP(S365,buff!$K:$L,2,FALSE),"")=0,"",_xlfn.IFNA(VLOOKUP(S365,buff!$K:$L,2,FALSE),""))</f>
        <v/>
      </c>
      <c r="Y365" t="str">
        <f>VLOOKUP($O365,buff!$BN:$CA,buff!BV$1,FALSE)</f>
        <v>连击率+12</v>
      </c>
      <c r="Z365" t="str">
        <f>VLOOKUP($O365,buff!$BN:$CA,buff!BZ$1,FALSE)</f>
        <v>回避率+12</v>
      </c>
    </row>
    <row r="366" spans="1:26" x14ac:dyDescent="0.15">
      <c r="A366" s="8" t="str">
        <f t="shared" si="58"/>
        <v>被动技能19等级1</v>
      </c>
      <c r="B366" s="8">
        <f t="shared" si="63"/>
        <v>19</v>
      </c>
      <c r="C366" s="8">
        <f t="shared" si="64"/>
        <v>1</v>
      </c>
      <c r="E366" s="8">
        <f t="shared" si="59"/>
        <v>100361</v>
      </c>
      <c r="F366" t="str">
        <f t="shared" si="60"/>
        <v>狂战</v>
      </c>
      <c r="G366">
        <v>100361</v>
      </c>
      <c r="H366" s="20" t="str">
        <f t="shared" si="56"/>
        <v>狂战</v>
      </c>
      <c r="I366" s="4" t="str">
        <f t="shared" si="61"/>
        <v>自身连击率+3,暴击率+2</v>
      </c>
      <c r="J366" t="s">
        <v>154</v>
      </c>
      <c r="K366" s="10" t="str">
        <f t="shared" si="55"/>
        <v>200361:100:1:0</v>
      </c>
      <c r="L366" s="10">
        <f t="shared" si="62"/>
        <v>1</v>
      </c>
      <c r="M366" s="10" t="s">
        <v>106</v>
      </c>
      <c r="N366" s="10" t="str">
        <f>VLOOKUP(H366,特效对应!L:M,2,FALSE)</f>
        <v>buff_19</v>
      </c>
      <c r="O366" s="4" t="str">
        <f t="shared" si="65"/>
        <v>被动狂战lv1</v>
      </c>
      <c r="T366" s="6" t="str">
        <f>IF(_xlfn.IFNA(VLOOKUP(O366,buff!$K:$L,2,FALSE),"")=0,"",_xlfn.IFNA(VLOOKUP(O366,buff!$K:$L,2,FALSE),""))</f>
        <v>200361:100:1:0</v>
      </c>
      <c r="U366" s="6" t="str">
        <f>IF(_xlfn.IFNA(VLOOKUP(P366,buff!$K:$L,2,FALSE),"")=0,"",_xlfn.IFNA(VLOOKUP(P366,buff!$K:$L,2,FALSE),""))</f>
        <v/>
      </c>
      <c r="V366" s="6" t="str">
        <f>IF(_xlfn.IFNA(VLOOKUP(Q366,buff!$K:$L,2,FALSE),"")=0,"",_xlfn.IFNA(VLOOKUP(Q366,buff!$K:$L,2,FALSE),""))</f>
        <v/>
      </c>
      <c r="W366" s="6" t="str">
        <f>IF(_xlfn.IFNA(VLOOKUP(R366,buff!$K:$L,2,FALSE),"")=0,"",_xlfn.IFNA(VLOOKUP(R366,buff!$K:$L,2,FALSE),""))</f>
        <v/>
      </c>
      <c r="X366" s="6" t="str">
        <f>IF(_xlfn.IFNA(VLOOKUP(S366,buff!$K:$L,2,FALSE),"")=0,"",_xlfn.IFNA(VLOOKUP(S366,buff!$K:$L,2,FALSE),""))</f>
        <v/>
      </c>
      <c r="Y366" t="str">
        <f>VLOOKUP($O366,buff!$BN:$CA,buff!BV$1,FALSE)</f>
        <v>连击率+3</v>
      </c>
      <c r="Z366" t="str">
        <f>VLOOKUP($O366,buff!$BN:$CA,buff!BZ$1,FALSE)</f>
        <v>暴击率+2</v>
      </c>
    </row>
    <row r="367" spans="1:26" x14ac:dyDescent="0.15">
      <c r="A367" s="8" t="str">
        <f t="shared" si="58"/>
        <v>被动技能19等级2</v>
      </c>
      <c r="B367" s="8">
        <f t="shared" si="63"/>
        <v>19</v>
      </c>
      <c r="C367" s="8">
        <f t="shared" si="64"/>
        <v>2</v>
      </c>
      <c r="E367" s="8">
        <f t="shared" si="59"/>
        <v>100362</v>
      </c>
      <c r="F367" t="str">
        <f t="shared" si="60"/>
        <v>狂战</v>
      </c>
      <c r="G367">
        <v>100362</v>
      </c>
      <c r="H367" s="20" t="str">
        <f t="shared" si="56"/>
        <v>狂战</v>
      </c>
      <c r="I367" s="4" t="str">
        <f t="shared" si="61"/>
        <v>自身连击率+3,暴击率+3</v>
      </c>
      <c r="J367" t="s">
        <v>154</v>
      </c>
      <c r="K367" s="10" t="str">
        <f t="shared" si="55"/>
        <v>200362:100:1:0</v>
      </c>
      <c r="L367" s="10">
        <f t="shared" si="62"/>
        <v>2</v>
      </c>
      <c r="M367" s="10" t="s">
        <v>106</v>
      </c>
      <c r="N367" s="10" t="str">
        <f>VLOOKUP(H367,特效对应!L:M,2,FALSE)</f>
        <v>buff_19</v>
      </c>
      <c r="O367" s="4" t="str">
        <f t="shared" si="65"/>
        <v>被动狂战lv2</v>
      </c>
      <c r="T367" s="6" t="str">
        <f>IF(_xlfn.IFNA(VLOOKUP(O367,buff!$K:$L,2,FALSE),"")=0,"",_xlfn.IFNA(VLOOKUP(O367,buff!$K:$L,2,FALSE),""))</f>
        <v>200362:100:1:0</v>
      </c>
      <c r="U367" s="6" t="str">
        <f>IF(_xlfn.IFNA(VLOOKUP(P367,buff!$K:$L,2,FALSE),"")=0,"",_xlfn.IFNA(VLOOKUP(P367,buff!$K:$L,2,FALSE),""))</f>
        <v/>
      </c>
      <c r="V367" s="6" t="str">
        <f>IF(_xlfn.IFNA(VLOOKUP(Q367,buff!$K:$L,2,FALSE),"")=0,"",_xlfn.IFNA(VLOOKUP(Q367,buff!$K:$L,2,FALSE),""))</f>
        <v/>
      </c>
      <c r="W367" s="6" t="str">
        <f>IF(_xlfn.IFNA(VLOOKUP(R367,buff!$K:$L,2,FALSE),"")=0,"",_xlfn.IFNA(VLOOKUP(R367,buff!$K:$L,2,FALSE),""))</f>
        <v/>
      </c>
      <c r="X367" s="6" t="str">
        <f>IF(_xlfn.IFNA(VLOOKUP(S367,buff!$K:$L,2,FALSE),"")=0,"",_xlfn.IFNA(VLOOKUP(S367,buff!$K:$L,2,FALSE),""))</f>
        <v/>
      </c>
      <c r="Y367" t="str">
        <f>VLOOKUP($O367,buff!$BN:$CA,buff!BV$1,FALSE)</f>
        <v>连击率+3</v>
      </c>
      <c r="Z367" t="str">
        <f>VLOOKUP($O367,buff!$BN:$CA,buff!BZ$1,FALSE)</f>
        <v>暴击率+3</v>
      </c>
    </row>
    <row r="368" spans="1:26" x14ac:dyDescent="0.15">
      <c r="A368" s="8" t="str">
        <f t="shared" si="58"/>
        <v>被动技能19等级3</v>
      </c>
      <c r="B368" s="8">
        <f t="shared" si="63"/>
        <v>19</v>
      </c>
      <c r="C368" s="8">
        <f t="shared" si="64"/>
        <v>3</v>
      </c>
      <c r="E368" s="8">
        <f t="shared" si="59"/>
        <v>100363</v>
      </c>
      <c r="F368" t="str">
        <f t="shared" si="60"/>
        <v>狂战</v>
      </c>
      <c r="G368">
        <v>100363</v>
      </c>
      <c r="H368" s="20" t="str">
        <f t="shared" si="56"/>
        <v>狂战</v>
      </c>
      <c r="I368" s="4" t="str">
        <f t="shared" si="61"/>
        <v>自身连击率+4,暴击率+3</v>
      </c>
      <c r="J368" t="s">
        <v>154</v>
      </c>
      <c r="K368" s="10" t="str">
        <f t="shared" si="55"/>
        <v>200363:100:1:0</v>
      </c>
      <c r="L368" s="10">
        <f t="shared" si="62"/>
        <v>3</v>
      </c>
      <c r="M368" s="10" t="s">
        <v>106</v>
      </c>
      <c r="N368" s="10" t="str">
        <f>VLOOKUP(H368,特效对应!L:M,2,FALSE)</f>
        <v>buff_19</v>
      </c>
      <c r="O368" s="4" t="str">
        <f t="shared" si="65"/>
        <v>被动狂战lv3</v>
      </c>
      <c r="T368" s="6" t="str">
        <f>IF(_xlfn.IFNA(VLOOKUP(O368,buff!$K:$L,2,FALSE),"")=0,"",_xlfn.IFNA(VLOOKUP(O368,buff!$K:$L,2,FALSE),""))</f>
        <v>200363:100:1:0</v>
      </c>
      <c r="U368" s="6" t="str">
        <f>IF(_xlfn.IFNA(VLOOKUP(P368,buff!$K:$L,2,FALSE),"")=0,"",_xlfn.IFNA(VLOOKUP(P368,buff!$K:$L,2,FALSE),""))</f>
        <v/>
      </c>
      <c r="V368" s="6" t="str">
        <f>IF(_xlfn.IFNA(VLOOKUP(Q368,buff!$K:$L,2,FALSE),"")=0,"",_xlfn.IFNA(VLOOKUP(Q368,buff!$K:$L,2,FALSE),""))</f>
        <v/>
      </c>
      <c r="W368" s="6" t="str">
        <f>IF(_xlfn.IFNA(VLOOKUP(R368,buff!$K:$L,2,FALSE),"")=0,"",_xlfn.IFNA(VLOOKUP(R368,buff!$K:$L,2,FALSE),""))</f>
        <v/>
      </c>
      <c r="X368" s="6" t="str">
        <f>IF(_xlfn.IFNA(VLOOKUP(S368,buff!$K:$L,2,FALSE),"")=0,"",_xlfn.IFNA(VLOOKUP(S368,buff!$K:$L,2,FALSE),""))</f>
        <v/>
      </c>
      <c r="Y368" t="str">
        <f>VLOOKUP($O368,buff!$BN:$CA,buff!BV$1,FALSE)</f>
        <v>连击率+4</v>
      </c>
      <c r="Z368" t="str">
        <f>VLOOKUP($O368,buff!$BN:$CA,buff!BZ$1,FALSE)</f>
        <v>暴击率+3</v>
      </c>
    </row>
    <row r="369" spans="1:26" x14ac:dyDescent="0.15">
      <c r="A369" s="8" t="str">
        <f t="shared" si="58"/>
        <v>被动技能19等级4</v>
      </c>
      <c r="B369" s="8">
        <f t="shared" si="63"/>
        <v>19</v>
      </c>
      <c r="C369" s="8">
        <f t="shared" si="64"/>
        <v>4</v>
      </c>
      <c r="E369" s="8">
        <f t="shared" si="59"/>
        <v>100364</v>
      </c>
      <c r="F369" t="str">
        <f t="shared" si="60"/>
        <v>狂战</v>
      </c>
      <c r="G369">
        <v>100364</v>
      </c>
      <c r="H369" s="20" t="str">
        <f t="shared" si="56"/>
        <v>狂战</v>
      </c>
      <c r="I369" s="4" t="str">
        <f t="shared" si="61"/>
        <v>自身连击率+4,暴击率+4</v>
      </c>
      <c r="J369" t="s">
        <v>154</v>
      </c>
      <c r="K369" s="10" t="str">
        <f t="shared" si="55"/>
        <v>200364:100:1:0</v>
      </c>
      <c r="L369" s="10">
        <f t="shared" si="62"/>
        <v>4</v>
      </c>
      <c r="M369" s="10" t="s">
        <v>106</v>
      </c>
      <c r="N369" s="10" t="str">
        <f>VLOOKUP(H369,特效对应!L:M,2,FALSE)</f>
        <v>buff_19</v>
      </c>
      <c r="O369" s="4" t="str">
        <f t="shared" si="65"/>
        <v>被动狂战lv4</v>
      </c>
      <c r="T369" s="6" t="str">
        <f>IF(_xlfn.IFNA(VLOOKUP(O369,buff!$K:$L,2,FALSE),"")=0,"",_xlfn.IFNA(VLOOKUP(O369,buff!$K:$L,2,FALSE),""))</f>
        <v>200364:100:1:0</v>
      </c>
      <c r="U369" s="6" t="str">
        <f>IF(_xlfn.IFNA(VLOOKUP(P369,buff!$K:$L,2,FALSE),"")=0,"",_xlfn.IFNA(VLOOKUP(P369,buff!$K:$L,2,FALSE),""))</f>
        <v/>
      </c>
      <c r="V369" s="6" t="str">
        <f>IF(_xlfn.IFNA(VLOOKUP(Q369,buff!$K:$L,2,FALSE),"")=0,"",_xlfn.IFNA(VLOOKUP(Q369,buff!$K:$L,2,FALSE),""))</f>
        <v/>
      </c>
      <c r="W369" s="6" t="str">
        <f>IF(_xlfn.IFNA(VLOOKUP(R369,buff!$K:$L,2,FALSE),"")=0,"",_xlfn.IFNA(VLOOKUP(R369,buff!$K:$L,2,FALSE),""))</f>
        <v/>
      </c>
      <c r="X369" s="6" t="str">
        <f>IF(_xlfn.IFNA(VLOOKUP(S369,buff!$K:$L,2,FALSE),"")=0,"",_xlfn.IFNA(VLOOKUP(S369,buff!$K:$L,2,FALSE),""))</f>
        <v/>
      </c>
      <c r="Y369" t="str">
        <f>VLOOKUP($O369,buff!$BN:$CA,buff!BV$1,FALSE)</f>
        <v>连击率+4</v>
      </c>
      <c r="Z369" t="str">
        <f>VLOOKUP($O369,buff!$BN:$CA,buff!BZ$1,FALSE)</f>
        <v>暴击率+4</v>
      </c>
    </row>
    <row r="370" spans="1:26" x14ac:dyDescent="0.15">
      <c r="A370" s="8" t="str">
        <f t="shared" si="58"/>
        <v>被动技能19等级5</v>
      </c>
      <c r="B370" s="8">
        <f t="shared" si="63"/>
        <v>19</v>
      </c>
      <c r="C370" s="8">
        <f t="shared" si="64"/>
        <v>5</v>
      </c>
      <c r="E370" s="8">
        <f t="shared" si="59"/>
        <v>100365</v>
      </c>
      <c r="F370" t="str">
        <f t="shared" si="60"/>
        <v>狂战</v>
      </c>
      <c r="G370">
        <v>100365</v>
      </c>
      <c r="H370" s="20" t="str">
        <f t="shared" si="56"/>
        <v>狂战</v>
      </c>
      <c r="I370" s="4" t="str">
        <f t="shared" si="61"/>
        <v>自身连击率+5,暴击率+4</v>
      </c>
      <c r="J370" t="s">
        <v>154</v>
      </c>
      <c r="K370" s="10" t="str">
        <f t="shared" si="55"/>
        <v>200365:100:1:0</v>
      </c>
      <c r="L370" s="10">
        <f t="shared" si="62"/>
        <v>5</v>
      </c>
      <c r="M370" s="10" t="s">
        <v>106</v>
      </c>
      <c r="N370" s="10" t="str">
        <f>VLOOKUP(H370,特效对应!L:M,2,FALSE)</f>
        <v>buff_19</v>
      </c>
      <c r="O370" s="4" t="str">
        <f t="shared" si="65"/>
        <v>被动狂战lv5</v>
      </c>
      <c r="T370" s="6" t="str">
        <f>IF(_xlfn.IFNA(VLOOKUP(O370,buff!$K:$L,2,FALSE),"")=0,"",_xlfn.IFNA(VLOOKUP(O370,buff!$K:$L,2,FALSE),""))</f>
        <v>200365:100:1:0</v>
      </c>
      <c r="U370" s="6" t="str">
        <f>IF(_xlfn.IFNA(VLOOKUP(P370,buff!$K:$L,2,FALSE),"")=0,"",_xlfn.IFNA(VLOOKUP(P370,buff!$K:$L,2,FALSE),""))</f>
        <v/>
      </c>
      <c r="V370" s="6" t="str">
        <f>IF(_xlfn.IFNA(VLOOKUP(Q370,buff!$K:$L,2,FALSE),"")=0,"",_xlfn.IFNA(VLOOKUP(Q370,buff!$K:$L,2,FALSE),""))</f>
        <v/>
      </c>
      <c r="W370" s="6" t="str">
        <f>IF(_xlfn.IFNA(VLOOKUP(R370,buff!$K:$L,2,FALSE),"")=0,"",_xlfn.IFNA(VLOOKUP(R370,buff!$K:$L,2,FALSE),""))</f>
        <v/>
      </c>
      <c r="X370" s="6" t="str">
        <f>IF(_xlfn.IFNA(VLOOKUP(S370,buff!$K:$L,2,FALSE),"")=0,"",_xlfn.IFNA(VLOOKUP(S370,buff!$K:$L,2,FALSE),""))</f>
        <v/>
      </c>
      <c r="Y370" t="str">
        <f>VLOOKUP($O370,buff!$BN:$CA,buff!BV$1,FALSE)</f>
        <v>连击率+5</v>
      </c>
      <c r="Z370" t="str">
        <f>VLOOKUP($O370,buff!$BN:$CA,buff!BZ$1,FALSE)</f>
        <v>暴击率+4</v>
      </c>
    </row>
    <row r="371" spans="1:26" x14ac:dyDescent="0.15">
      <c r="A371" s="8" t="str">
        <f t="shared" si="58"/>
        <v>被动技能19等级6</v>
      </c>
      <c r="B371" s="8">
        <f t="shared" si="63"/>
        <v>19</v>
      </c>
      <c r="C371" s="8">
        <f t="shared" si="64"/>
        <v>6</v>
      </c>
      <c r="E371" s="8">
        <f t="shared" si="59"/>
        <v>100366</v>
      </c>
      <c r="F371" t="str">
        <f t="shared" si="60"/>
        <v>狂战</v>
      </c>
      <c r="G371">
        <v>100366</v>
      </c>
      <c r="H371" s="20" t="str">
        <f t="shared" si="56"/>
        <v>狂战</v>
      </c>
      <c r="I371" s="4" t="str">
        <f t="shared" si="61"/>
        <v>自身连击率+5,暴击率+5</v>
      </c>
      <c r="J371" t="s">
        <v>154</v>
      </c>
      <c r="K371" s="10" t="str">
        <f t="shared" si="55"/>
        <v>200366:100:1:0</v>
      </c>
      <c r="L371" s="10">
        <f t="shared" si="62"/>
        <v>6</v>
      </c>
      <c r="M371" s="10" t="s">
        <v>106</v>
      </c>
      <c r="N371" s="10" t="str">
        <f>VLOOKUP(H371,特效对应!L:M,2,FALSE)</f>
        <v>buff_19</v>
      </c>
      <c r="O371" s="4" t="str">
        <f t="shared" si="65"/>
        <v>被动狂战lv6</v>
      </c>
      <c r="T371" s="6" t="str">
        <f>IF(_xlfn.IFNA(VLOOKUP(O371,buff!$K:$L,2,FALSE),"")=0,"",_xlfn.IFNA(VLOOKUP(O371,buff!$K:$L,2,FALSE),""))</f>
        <v>200366:100:1:0</v>
      </c>
      <c r="U371" s="6" t="str">
        <f>IF(_xlfn.IFNA(VLOOKUP(P371,buff!$K:$L,2,FALSE),"")=0,"",_xlfn.IFNA(VLOOKUP(P371,buff!$K:$L,2,FALSE),""))</f>
        <v/>
      </c>
      <c r="V371" s="6" t="str">
        <f>IF(_xlfn.IFNA(VLOOKUP(Q371,buff!$K:$L,2,FALSE),"")=0,"",_xlfn.IFNA(VLOOKUP(Q371,buff!$K:$L,2,FALSE),""))</f>
        <v/>
      </c>
      <c r="W371" s="6" t="str">
        <f>IF(_xlfn.IFNA(VLOOKUP(R371,buff!$K:$L,2,FALSE),"")=0,"",_xlfn.IFNA(VLOOKUP(R371,buff!$K:$L,2,FALSE),""))</f>
        <v/>
      </c>
      <c r="X371" s="6" t="str">
        <f>IF(_xlfn.IFNA(VLOOKUP(S371,buff!$K:$L,2,FALSE),"")=0,"",_xlfn.IFNA(VLOOKUP(S371,buff!$K:$L,2,FALSE),""))</f>
        <v/>
      </c>
      <c r="Y371" t="str">
        <f>VLOOKUP($O371,buff!$BN:$CA,buff!BV$1,FALSE)</f>
        <v>连击率+5</v>
      </c>
      <c r="Z371" t="str">
        <f>VLOOKUP($O371,buff!$BN:$CA,buff!BZ$1,FALSE)</f>
        <v>暴击率+5</v>
      </c>
    </row>
    <row r="372" spans="1:26" x14ac:dyDescent="0.15">
      <c r="A372" s="8" t="str">
        <f t="shared" si="58"/>
        <v>被动技能19等级7</v>
      </c>
      <c r="B372" s="8">
        <f t="shared" si="63"/>
        <v>19</v>
      </c>
      <c r="C372" s="8">
        <f t="shared" si="64"/>
        <v>7</v>
      </c>
      <c r="E372" s="8">
        <f t="shared" si="59"/>
        <v>100367</v>
      </c>
      <c r="F372" t="str">
        <f t="shared" si="60"/>
        <v>狂战</v>
      </c>
      <c r="G372">
        <v>100367</v>
      </c>
      <c r="H372" s="20" t="str">
        <f t="shared" si="56"/>
        <v>狂战</v>
      </c>
      <c r="I372" s="4" t="str">
        <f t="shared" si="61"/>
        <v>自身连击率+6,暴击率+5</v>
      </c>
      <c r="J372" t="s">
        <v>154</v>
      </c>
      <c r="K372" s="10" t="str">
        <f t="shared" si="55"/>
        <v>200367:100:1:0</v>
      </c>
      <c r="L372" s="10">
        <f t="shared" si="62"/>
        <v>7</v>
      </c>
      <c r="M372" s="10" t="s">
        <v>106</v>
      </c>
      <c r="N372" s="10" t="str">
        <f>VLOOKUP(H372,特效对应!L:M,2,FALSE)</f>
        <v>buff_19</v>
      </c>
      <c r="O372" s="4" t="str">
        <f t="shared" si="65"/>
        <v>被动狂战lv7</v>
      </c>
      <c r="T372" s="6" t="str">
        <f>IF(_xlfn.IFNA(VLOOKUP(O372,buff!$K:$L,2,FALSE),"")=0,"",_xlfn.IFNA(VLOOKUP(O372,buff!$K:$L,2,FALSE),""))</f>
        <v>200367:100:1:0</v>
      </c>
      <c r="U372" s="6" t="str">
        <f>IF(_xlfn.IFNA(VLOOKUP(P372,buff!$K:$L,2,FALSE),"")=0,"",_xlfn.IFNA(VLOOKUP(P372,buff!$K:$L,2,FALSE),""))</f>
        <v/>
      </c>
      <c r="V372" s="6" t="str">
        <f>IF(_xlfn.IFNA(VLOOKUP(Q372,buff!$K:$L,2,FALSE),"")=0,"",_xlfn.IFNA(VLOOKUP(Q372,buff!$K:$L,2,FALSE),""))</f>
        <v/>
      </c>
      <c r="W372" s="6" t="str">
        <f>IF(_xlfn.IFNA(VLOOKUP(R372,buff!$K:$L,2,FALSE),"")=0,"",_xlfn.IFNA(VLOOKUP(R372,buff!$K:$L,2,FALSE),""))</f>
        <v/>
      </c>
      <c r="X372" s="6" t="str">
        <f>IF(_xlfn.IFNA(VLOOKUP(S372,buff!$K:$L,2,FALSE),"")=0,"",_xlfn.IFNA(VLOOKUP(S372,buff!$K:$L,2,FALSE),""))</f>
        <v/>
      </c>
      <c r="Y372" t="str">
        <f>VLOOKUP($O372,buff!$BN:$CA,buff!BV$1,FALSE)</f>
        <v>连击率+6</v>
      </c>
      <c r="Z372" t="str">
        <f>VLOOKUP($O372,buff!$BN:$CA,buff!BZ$1,FALSE)</f>
        <v>暴击率+5</v>
      </c>
    </row>
    <row r="373" spans="1:26" x14ac:dyDescent="0.15">
      <c r="A373" s="8" t="str">
        <f t="shared" si="58"/>
        <v>被动技能19等级8</v>
      </c>
      <c r="B373" s="8">
        <f t="shared" si="63"/>
        <v>19</v>
      </c>
      <c r="C373" s="8">
        <f t="shared" si="64"/>
        <v>8</v>
      </c>
      <c r="E373" s="8">
        <f t="shared" si="59"/>
        <v>100368</v>
      </c>
      <c r="F373" t="str">
        <f t="shared" si="60"/>
        <v>狂战</v>
      </c>
      <c r="G373">
        <v>100368</v>
      </c>
      <c r="H373" s="20" t="str">
        <f t="shared" si="56"/>
        <v>狂战</v>
      </c>
      <c r="I373" s="4" t="str">
        <f t="shared" si="61"/>
        <v>自身连击率+6,暴击率+6</v>
      </c>
      <c r="J373" t="s">
        <v>154</v>
      </c>
      <c r="K373" s="10" t="str">
        <f t="shared" si="55"/>
        <v>200368:100:1:0</v>
      </c>
      <c r="L373" s="10">
        <f t="shared" si="62"/>
        <v>8</v>
      </c>
      <c r="M373" s="10" t="s">
        <v>106</v>
      </c>
      <c r="N373" s="10" t="str">
        <f>VLOOKUP(H373,特效对应!L:M,2,FALSE)</f>
        <v>buff_19</v>
      </c>
      <c r="O373" s="4" t="str">
        <f t="shared" si="65"/>
        <v>被动狂战lv8</v>
      </c>
      <c r="T373" s="6" t="str">
        <f>IF(_xlfn.IFNA(VLOOKUP(O373,buff!$K:$L,2,FALSE),"")=0,"",_xlfn.IFNA(VLOOKUP(O373,buff!$K:$L,2,FALSE),""))</f>
        <v>200368:100:1:0</v>
      </c>
      <c r="U373" s="6" t="str">
        <f>IF(_xlfn.IFNA(VLOOKUP(P373,buff!$K:$L,2,FALSE),"")=0,"",_xlfn.IFNA(VLOOKUP(P373,buff!$K:$L,2,FALSE),""))</f>
        <v/>
      </c>
      <c r="V373" s="6" t="str">
        <f>IF(_xlfn.IFNA(VLOOKUP(Q373,buff!$K:$L,2,FALSE),"")=0,"",_xlfn.IFNA(VLOOKUP(Q373,buff!$K:$L,2,FALSE),""))</f>
        <v/>
      </c>
      <c r="W373" s="6" t="str">
        <f>IF(_xlfn.IFNA(VLOOKUP(R373,buff!$K:$L,2,FALSE),"")=0,"",_xlfn.IFNA(VLOOKUP(R373,buff!$K:$L,2,FALSE),""))</f>
        <v/>
      </c>
      <c r="X373" s="6" t="str">
        <f>IF(_xlfn.IFNA(VLOOKUP(S373,buff!$K:$L,2,FALSE),"")=0,"",_xlfn.IFNA(VLOOKUP(S373,buff!$K:$L,2,FALSE),""))</f>
        <v/>
      </c>
      <c r="Y373" t="str">
        <f>VLOOKUP($O373,buff!$BN:$CA,buff!BV$1,FALSE)</f>
        <v>连击率+6</v>
      </c>
      <c r="Z373" t="str">
        <f>VLOOKUP($O373,buff!$BN:$CA,buff!BZ$1,FALSE)</f>
        <v>暴击率+6</v>
      </c>
    </row>
    <row r="374" spans="1:26" x14ac:dyDescent="0.15">
      <c r="A374" s="8" t="str">
        <f t="shared" si="58"/>
        <v>被动技能19等级9</v>
      </c>
      <c r="B374" s="8">
        <f t="shared" si="63"/>
        <v>19</v>
      </c>
      <c r="C374" s="8">
        <f t="shared" si="64"/>
        <v>9</v>
      </c>
      <c r="E374" s="8">
        <f t="shared" si="59"/>
        <v>100369</v>
      </c>
      <c r="F374" t="str">
        <f t="shared" si="60"/>
        <v>狂战</v>
      </c>
      <c r="G374">
        <v>100369</v>
      </c>
      <c r="H374" s="20" t="str">
        <f t="shared" si="56"/>
        <v>狂战</v>
      </c>
      <c r="I374" s="4" t="str">
        <f t="shared" si="61"/>
        <v>自身连击率+7,暴击率+6</v>
      </c>
      <c r="J374" t="s">
        <v>154</v>
      </c>
      <c r="K374" s="10" t="str">
        <f t="shared" si="55"/>
        <v>200369:100:1:0</v>
      </c>
      <c r="L374" s="10">
        <f t="shared" si="62"/>
        <v>9</v>
      </c>
      <c r="M374" s="10" t="s">
        <v>106</v>
      </c>
      <c r="N374" s="10" t="str">
        <f>VLOOKUP(H374,特效对应!L:M,2,FALSE)</f>
        <v>buff_19</v>
      </c>
      <c r="O374" s="4" t="str">
        <f t="shared" si="65"/>
        <v>被动狂战lv9</v>
      </c>
      <c r="T374" s="6" t="str">
        <f>IF(_xlfn.IFNA(VLOOKUP(O374,buff!$K:$L,2,FALSE),"")=0,"",_xlfn.IFNA(VLOOKUP(O374,buff!$K:$L,2,FALSE),""))</f>
        <v>200369:100:1:0</v>
      </c>
      <c r="U374" s="6" t="str">
        <f>IF(_xlfn.IFNA(VLOOKUP(P374,buff!$K:$L,2,FALSE),"")=0,"",_xlfn.IFNA(VLOOKUP(P374,buff!$K:$L,2,FALSE),""))</f>
        <v/>
      </c>
      <c r="V374" s="6" t="str">
        <f>IF(_xlfn.IFNA(VLOOKUP(Q374,buff!$K:$L,2,FALSE),"")=0,"",_xlfn.IFNA(VLOOKUP(Q374,buff!$K:$L,2,FALSE),""))</f>
        <v/>
      </c>
      <c r="W374" s="6" t="str">
        <f>IF(_xlfn.IFNA(VLOOKUP(R374,buff!$K:$L,2,FALSE),"")=0,"",_xlfn.IFNA(VLOOKUP(R374,buff!$K:$L,2,FALSE),""))</f>
        <v/>
      </c>
      <c r="X374" s="6" t="str">
        <f>IF(_xlfn.IFNA(VLOOKUP(S374,buff!$K:$L,2,FALSE),"")=0,"",_xlfn.IFNA(VLOOKUP(S374,buff!$K:$L,2,FALSE),""))</f>
        <v/>
      </c>
      <c r="Y374" t="str">
        <f>VLOOKUP($O374,buff!$BN:$CA,buff!BV$1,FALSE)</f>
        <v>连击率+7</v>
      </c>
      <c r="Z374" t="str">
        <f>VLOOKUP($O374,buff!$BN:$CA,buff!BZ$1,FALSE)</f>
        <v>暴击率+6</v>
      </c>
    </row>
    <row r="375" spans="1:26" x14ac:dyDescent="0.15">
      <c r="A375" s="8" t="str">
        <f t="shared" si="58"/>
        <v>被动技能19等级10</v>
      </c>
      <c r="B375" s="8">
        <f t="shared" si="63"/>
        <v>19</v>
      </c>
      <c r="C375" s="8">
        <f t="shared" si="64"/>
        <v>10</v>
      </c>
      <c r="E375" s="8">
        <f t="shared" si="59"/>
        <v>100370</v>
      </c>
      <c r="F375" t="str">
        <f t="shared" si="60"/>
        <v>狂战</v>
      </c>
      <c r="G375">
        <v>100370</v>
      </c>
      <c r="H375" s="20" t="str">
        <f t="shared" si="56"/>
        <v>狂战</v>
      </c>
      <c r="I375" s="4" t="str">
        <f t="shared" si="61"/>
        <v>自身连击率+7,暴击率+7</v>
      </c>
      <c r="J375" t="s">
        <v>154</v>
      </c>
      <c r="K375" s="10" t="str">
        <f t="shared" si="55"/>
        <v>200370:100:1:0</v>
      </c>
      <c r="L375" s="10">
        <f t="shared" si="62"/>
        <v>10</v>
      </c>
      <c r="M375" s="10" t="s">
        <v>106</v>
      </c>
      <c r="N375" s="10" t="str">
        <f>VLOOKUP(H375,特效对应!L:M,2,FALSE)</f>
        <v>buff_19</v>
      </c>
      <c r="O375" s="4" t="str">
        <f t="shared" si="65"/>
        <v>被动狂战lv10</v>
      </c>
      <c r="T375" s="6" t="str">
        <f>IF(_xlfn.IFNA(VLOOKUP(O375,buff!$K:$L,2,FALSE),"")=0,"",_xlfn.IFNA(VLOOKUP(O375,buff!$K:$L,2,FALSE),""))</f>
        <v>200370:100:1:0</v>
      </c>
      <c r="U375" s="6" t="str">
        <f>IF(_xlfn.IFNA(VLOOKUP(P375,buff!$K:$L,2,FALSE),"")=0,"",_xlfn.IFNA(VLOOKUP(P375,buff!$K:$L,2,FALSE),""))</f>
        <v/>
      </c>
      <c r="V375" s="6" t="str">
        <f>IF(_xlfn.IFNA(VLOOKUP(Q375,buff!$K:$L,2,FALSE),"")=0,"",_xlfn.IFNA(VLOOKUP(Q375,buff!$K:$L,2,FALSE),""))</f>
        <v/>
      </c>
      <c r="W375" s="6" t="str">
        <f>IF(_xlfn.IFNA(VLOOKUP(R375,buff!$K:$L,2,FALSE),"")=0,"",_xlfn.IFNA(VLOOKUP(R375,buff!$K:$L,2,FALSE),""))</f>
        <v/>
      </c>
      <c r="X375" s="6" t="str">
        <f>IF(_xlfn.IFNA(VLOOKUP(S375,buff!$K:$L,2,FALSE),"")=0,"",_xlfn.IFNA(VLOOKUP(S375,buff!$K:$L,2,FALSE),""))</f>
        <v/>
      </c>
      <c r="Y375" t="str">
        <f>VLOOKUP($O375,buff!$BN:$CA,buff!BV$1,FALSE)</f>
        <v>连击率+7</v>
      </c>
      <c r="Z375" t="str">
        <f>VLOOKUP($O375,buff!$BN:$CA,buff!BZ$1,FALSE)</f>
        <v>暴击率+7</v>
      </c>
    </row>
    <row r="376" spans="1:26" x14ac:dyDescent="0.15">
      <c r="A376" s="8" t="str">
        <f t="shared" si="58"/>
        <v>被动技能19等级11</v>
      </c>
      <c r="B376" s="8">
        <f t="shared" si="63"/>
        <v>19</v>
      </c>
      <c r="C376" s="8">
        <f t="shared" si="64"/>
        <v>11</v>
      </c>
      <c r="E376" s="8">
        <f t="shared" si="59"/>
        <v>100371</v>
      </c>
      <c r="F376" t="str">
        <f t="shared" si="60"/>
        <v>狂战</v>
      </c>
      <c r="G376">
        <v>100371</v>
      </c>
      <c r="H376" s="20" t="str">
        <f t="shared" si="56"/>
        <v>狂战</v>
      </c>
      <c r="I376" s="4" t="str">
        <f t="shared" si="61"/>
        <v>自身连击率+8,暴击率+7</v>
      </c>
      <c r="J376" t="s">
        <v>154</v>
      </c>
      <c r="K376" s="10" t="str">
        <f t="shared" si="55"/>
        <v>200371:100:1:0</v>
      </c>
      <c r="L376" s="10">
        <f t="shared" si="62"/>
        <v>11</v>
      </c>
      <c r="M376" s="10" t="s">
        <v>106</v>
      </c>
      <c r="N376" s="10" t="str">
        <f>VLOOKUP(H376,特效对应!L:M,2,FALSE)</f>
        <v>buff_19</v>
      </c>
      <c r="O376" s="4" t="str">
        <f t="shared" si="65"/>
        <v>被动狂战lv11</v>
      </c>
      <c r="T376" s="6" t="str">
        <f>IF(_xlfn.IFNA(VLOOKUP(O376,buff!$K:$L,2,FALSE),"")=0,"",_xlfn.IFNA(VLOOKUP(O376,buff!$K:$L,2,FALSE),""))</f>
        <v>200371:100:1:0</v>
      </c>
      <c r="U376" s="6" t="str">
        <f>IF(_xlfn.IFNA(VLOOKUP(P376,buff!$K:$L,2,FALSE),"")=0,"",_xlfn.IFNA(VLOOKUP(P376,buff!$K:$L,2,FALSE),""))</f>
        <v/>
      </c>
      <c r="V376" s="6" t="str">
        <f>IF(_xlfn.IFNA(VLOOKUP(Q376,buff!$K:$L,2,FALSE),"")=0,"",_xlfn.IFNA(VLOOKUP(Q376,buff!$K:$L,2,FALSE),""))</f>
        <v/>
      </c>
      <c r="W376" s="6" t="str">
        <f>IF(_xlfn.IFNA(VLOOKUP(R376,buff!$K:$L,2,FALSE),"")=0,"",_xlfn.IFNA(VLOOKUP(R376,buff!$K:$L,2,FALSE),""))</f>
        <v/>
      </c>
      <c r="X376" s="6" t="str">
        <f>IF(_xlfn.IFNA(VLOOKUP(S376,buff!$K:$L,2,FALSE),"")=0,"",_xlfn.IFNA(VLOOKUP(S376,buff!$K:$L,2,FALSE),""))</f>
        <v/>
      </c>
      <c r="Y376" t="str">
        <f>VLOOKUP($O376,buff!$BN:$CA,buff!BV$1,FALSE)</f>
        <v>连击率+8</v>
      </c>
      <c r="Z376" t="str">
        <f>VLOOKUP($O376,buff!$BN:$CA,buff!BZ$1,FALSE)</f>
        <v>暴击率+7</v>
      </c>
    </row>
    <row r="377" spans="1:26" x14ac:dyDescent="0.15">
      <c r="A377" s="8" t="str">
        <f t="shared" si="58"/>
        <v>被动技能19等级12</v>
      </c>
      <c r="B377" s="8">
        <f t="shared" si="63"/>
        <v>19</v>
      </c>
      <c r="C377" s="8">
        <f t="shared" si="64"/>
        <v>12</v>
      </c>
      <c r="E377" s="8">
        <f t="shared" si="59"/>
        <v>100372</v>
      </c>
      <c r="F377" t="str">
        <f t="shared" si="60"/>
        <v>狂战</v>
      </c>
      <c r="G377">
        <v>100372</v>
      </c>
      <c r="H377" s="20" t="str">
        <f t="shared" si="56"/>
        <v>狂战</v>
      </c>
      <c r="I377" s="4" t="str">
        <f t="shared" si="61"/>
        <v>自身连击率+8,暴击率+8</v>
      </c>
      <c r="J377" t="s">
        <v>154</v>
      </c>
      <c r="K377" s="10" t="str">
        <f t="shared" si="55"/>
        <v>200372:100:1:0</v>
      </c>
      <c r="L377" s="10">
        <f t="shared" si="62"/>
        <v>12</v>
      </c>
      <c r="M377" s="10" t="s">
        <v>106</v>
      </c>
      <c r="N377" s="10" t="str">
        <f>VLOOKUP(H377,特效对应!L:M,2,FALSE)</f>
        <v>buff_19</v>
      </c>
      <c r="O377" s="4" t="str">
        <f t="shared" si="65"/>
        <v>被动狂战lv12</v>
      </c>
      <c r="T377" s="6" t="str">
        <f>IF(_xlfn.IFNA(VLOOKUP(O377,buff!$K:$L,2,FALSE),"")=0,"",_xlfn.IFNA(VLOOKUP(O377,buff!$K:$L,2,FALSE),""))</f>
        <v>200372:100:1:0</v>
      </c>
      <c r="U377" s="6" t="str">
        <f>IF(_xlfn.IFNA(VLOOKUP(P377,buff!$K:$L,2,FALSE),"")=0,"",_xlfn.IFNA(VLOOKUP(P377,buff!$K:$L,2,FALSE),""))</f>
        <v/>
      </c>
      <c r="V377" s="6" t="str">
        <f>IF(_xlfn.IFNA(VLOOKUP(Q377,buff!$K:$L,2,FALSE),"")=0,"",_xlfn.IFNA(VLOOKUP(Q377,buff!$K:$L,2,FALSE),""))</f>
        <v/>
      </c>
      <c r="W377" s="6" t="str">
        <f>IF(_xlfn.IFNA(VLOOKUP(R377,buff!$K:$L,2,FALSE),"")=0,"",_xlfn.IFNA(VLOOKUP(R377,buff!$K:$L,2,FALSE),""))</f>
        <v/>
      </c>
      <c r="X377" s="6" t="str">
        <f>IF(_xlfn.IFNA(VLOOKUP(S377,buff!$K:$L,2,FALSE),"")=0,"",_xlfn.IFNA(VLOOKUP(S377,buff!$K:$L,2,FALSE),""))</f>
        <v/>
      </c>
      <c r="Y377" t="str">
        <f>VLOOKUP($O377,buff!$BN:$CA,buff!BV$1,FALSE)</f>
        <v>连击率+8</v>
      </c>
      <c r="Z377" t="str">
        <f>VLOOKUP($O377,buff!$BN:$CA,buff!BZ$1,FALSE)</f>
        <v>暴击率+8</v>
      </c>
    </row>
    <row r="378" spans="1:26" x14ac:dyDescent="0.15">
      <c r="A378" s="8" t="str">
        <f t="shared" si="58"/>
        <v>被动技能19等级13</v>
      </c>
      <c r="B378" s="8">
        <f t="shared" si="63"/>
        <v>19</v>
      </c>
      <c r="C378" s="8">
        <f t="shared" si="64"/>
        <v>13</v>
      </c>
      <c r="E378" s="8">
        <f t="shared" si="59"/>
        <v>100373</v>
      </c>
      <c r="F378" t="str">
        <f t="shared" si="60"/>
        <v>狂战</v>
      </c>
      <c r="G378">
        <v>100373</v>
      </c>
      <c r="H378" s="20" t="str">
        <f t="shared" si="56"/>
        <v>狂战</v>
      </c>
      <c r="I378" s="4" t="str">
        <f t="shared" si="61"/>
        <v>自身连击率+9,暴击率+8</v>
      </c>
      <c r="J378" t="s">
        <v>154</v>
      </c>
      <c r="K378" s="10" t="str">
        <f t="shared" si="55"/>
        <v>200373:100:1:0</v>
      </c>
      <c r="L378" s="10">
        <f t="shared" si="62"/>
        <v>13</v>
      </c>
      <c r="M378" s="10" t="s">
        <v>106</v>
      </c>
      <c r="N378" s="10" t="str">
        <f>VLOOKUP(H378,特效对应!L:M,2,FALSE)</f>
        <v>buff_19</v>
      </c>
      <c r="O378" s="4" t="str">
        <f t="shared" si="65"/>
        <v>被动狂战lv13</v>
      </c>
      <c r="T378" s="6" t="str">
        <f>IF(_xlfn.IFNA(VLOOKUP(O378,buff!$K:$L,2,FALSE),"")=0,"",_xlfn.IFNA(VLOOKUP(O378,buff!$K:$L,2,FALSE),""))</f>
        <v>200373:100:1:0</v>
      </c>
      <c r="U378" s="6" t="str">
        <f>IF(_xlfn.IFNA(VLOOKUP(P378,buff!$K:$L,2,FALSE),"")=0,"",_xlfn.IFNA(VLOOKUP(P378,buff!$K:$L,2,FALSE),""))</f>
        <v/>
      </c>
      <c r="V378" s="6" t="str">
        <f>IF(_xlfn.IFNA(VLOOKUP(Q378,buff!$K:$L,2,FALSE),"")=0,"",_xlfn.IFNA(VLOOKUP(Q378,buff!$K:$L,2,FALSE),""))</f>
        <v/>
      </c>
      <c r="W378" s="6" t="str">
        <f>IF(_xlfn.IFNA(VLOOKUP(R378,buff!$K:$L,2,FALSE),"")=0,"",_xlfn.IFNA(VLOOKUP(R378,buff!$K:$L,2,FALSE),""))</f>
        <v/>
      </c>
      <c r="X378" s="6" t="str">
        <f>IF(_xlfn.IFNA(VLOOKUP(S378,buff!$K:$L,2,FALSE),"")=0,"",_xlfn.IFNA(VLOOKUP(S378,buff!$K:$L,2,FALSE),""))</f>
        <v/>
      </c>
      <c r="Y378" t="str">
        <f>VLOOKUP($O378,buff!$BN:$CA,buff!BV$1,FALSE)</f>
        <v>连击率+9</v>
      </c>
      <c r="Z378" t="str">
        <f>VLOOKUP($O378,buff!$BN:$CA,buff!BZ$1,FALSE)</f>
        <v>暴击率+8</v>
      </c>
    </row>
    <row r="379" spans="1:26" x14ac:dyDescent="0.15">
      <c r="A379" s="8" t="str">
        <f t="shared" si="58"/>
        <v>被动技能19等级14</v>
      </c>
      <c r="B379" s="8">
        <f t="shared" si="63"/>
        <v>19</v>
      </c>
      <c r="C379" s="8">
        <f t="shared" si="64"/>
        <v>14</v>
      </c>
      <c r="E379" s="8">
        <f t="shared" si="59"/>
        <v>100374</v>
      </c>
      <c r="F379" t="str">
        <f t="shared" si="60"/>
        <v>狂战</v>
      </c>
      <c r="G379">
        <v>100374</v>
      </c>
      <c r="H379" s="20" t="str">
        <f t="shared" si="56"/>
        <v>狂战</v>
      </c>
      <c r="I379" s="4" t="str">
        <f t="shared" si="61"/>
        <v>自身连击率+9,暴击率+9</v>
      </c>
      <c r="J379" t="s">
        <v>154</v>
      </c>
      <c r="K379" s="10" t="str">
        <f t="shared" si="55"/>
        <v>200374:100:1:0</v>
      </c>
      <c r="L379" s="10">
        <f t="shared" si="62"/>
        <v>14</v>
      </c>
      <c r="M379" s="10" t="s">
        <v>106</v>
      </c>
      <c r="N379" s="10" t="str">
        <f>VLOOKUP(H379,特效对应!L:M,2,FALSE)</f>
        <v>buff_19</v>
      </c>
      <c r="O379" s="4" t="str">
        <f t="shared" si="65"/>
        <v>被动狂战lv14</v>
      </c>
      <c r="T379" s="6" t="str">
        <f>IF(_xlfn.IFNA(VLOOKUP(O379,buff!$K:$L,2,FALSE),"")=0,"",_xlfn.IFNA(VLOOKUP(O379,buff!$K:$L,2,FALSE),""))</f>
        <v>200374:100:1:0</v>
      </c>
      <c r="U379" s="6" t="str">
        <f>IF(_xlfn.IFNA(VLOOKUP(P379,buff!$K:$L,2,FALSE),"")=0,"",_xlfn.IFNA(VLOOKUP(P379,buff!$K:$L,2,FALSE),""))</f>
        <v/>
      </c>
      <c r="V379" s="6" t="str">
        <f>IF(_xlfn.IFNA(VLOOKUP(Q379,buff!$K:$L,2,FALSE),"")=0,"",_xlfn.IFNA(VLOOKUP(Q379,buff!$K:$L,2,FALSE),""))</f>
        <v/>
      </c>
      <c r="W379" s="6" t="str">
        <f>IF(_xlfn.IFNA(VLOOKUP(R379,buff!$K:$L,2,FALSE),"")=0,"",_xlfn.IFNA(VLOOKUP(R379,buff!$K:$L,2,FALSE),""))</f>
        <v/>
      </c>
      <c r="X379" s="6" t="str">
        <f>IF(_xlfn.IFNA(VLOOKUP(S379,buff!$K:$L,2,FALSE),"")=0,"",_xlfn.IFNA(VLOOKUP(S379,buff!$K:$L,2,FALSE),""))</f>
        <v/>
      </c>
      <c r="Y379" t="str">
        <f>VLOOKUP($O379,buff!$BN:$CA,buff!BV$1,FALSE)</f>
        <v>连击率+9</v>
      </c>
      <c r="Z379" t="str">
        <f>VLOOKUP($O379,buff!$BN:$CA,buff!BZ$1,FALSE)</f>
        <v>暴击率+9</v>
      </c>
    </row>
    <row r="380" spans="1:26" x14ac:dyDescent="0.15">
      <c r="A380" s="8" t="str">
        <f t="shared" si="58"/>
        <v>被动技能19等级15</v>
      </c>
      <c r="B380" s="8">
        <f t="shared" si="63"/>
        <v>19</v>
      </c>
      <c r="C380" s="8">
        <f t="shared" si="64"/>
        <v>15</v>
      </c>
      <c r="E380" s="8">
        <f t="shared" si="59"/>
        <v>100375</v>
      </c>
      <c r="F380" t="str">
        <f t="shared" si="60"/>
        <v>狂战</v>
      </c>
      <c r="G380">
        <v>100375</v>
      </c>
      <c r="H380" s="20" t="str">
        <f t="shared" si="56"/>
        <v>狂战</v>
      </c>
      <c r="I380" s="4" t="str">
        <f t="shared" si="61"/>
        <v>自身连击率+10,暴击率+9</v>
      </c>
      <c r="J380" t="s">
        <v>154</v>
      </c>
      <c r="K380" s="10" t="str">
        <f t="shared" si="55"/>
        <v>200375:100:1:0</v>
      </c>
      <c r="L380" s="10">
        <f t="shared" si="62"/>
        <v>15</v>
      </c>
      <c r="M380" s="10" t="s">
        <v>106</v>
      </c>
      <c r="N380" s="10" t="str">
        <f>VLOOKUP(H380,特效对应!L:M,2,FALSE)</f>
        <v>buff_19</v>
      </c>
      <c r="O380" s="4" t="str">
        <f t="shared" si="65"/>
        <v>被动狂战lv15</v>
      </c>
      <c r="T380" s="6" t="str">
        <f>IF(_xlfn.IFNA(VLOOKUP(O380,buff!$K:$L,2,FALSE),"")=0,"",_xlfn.IFNA(VLOOKUP(O380,buff!$K:$L,2,FALSE),""))</f>
        <v>200375:100:1:0</v>
      </c>
      <c r="U380" s="6" t="str">
        <f>IF(_xlfn.IFNA(VLOOKUP(P380,buff!$K:$L,2,FALSE),"")=0,"",_xlfn.IFNA(VLOOKUP(P380,buff!$K:$L,2,FALSE),""))</f>
        <v/>
      </c>
      <c r="V380" s="6" t="str">
        <f>IF(_xlfn.IFNA(VLOOKUP(Q380,buff!$K:$L,2,FALSE),"")=0,"",_xlfn.IFNA(VLOOKUP(Q380,buff!$K:$L,2,FALSE),""))</f>
        <v/>
      </c>
      <c r="W380" s="6" t="str">
        <f>IF(_xlfn.IFNA(VLOOKUP(R380,buff!$K:$L,2,FALSE),"")=0,"",_xlfn.IFNA(VLOOKUP(R380,buff!$K:$L,2,FALSE),""))</f>
        <v/>
      </c>
      <c r="X380" s="6" t="str">
        <f>IF(_xlfn.IFNA(VLOOKUP(S380,buff!$K:$L,2,FALSE),"")=0,"",_xlfn.IFNA(VLOOKUP(S380,buff!$K:$L,2,FALSE),""))</f>
        <v/>
      </c>
      <c r="Y380" t="str">
        <f>VLOOKUP($O380,buff!$BN:$CA,buff!BV$1,FALSE)</f>
        <v>连击率+10</v>
      </c>
      <c r="Z380" t="str">
        <f>VLOOKUP($O380,buff!$BN:$CA,buff!BZ$1,FALSE)</f>
        <v>暴击率+9</v>
      </c>
    </row>
    <row r="381" spans="1:26" x14ac:dyDescent="0.15">
      <c r="A381" s="8" t="str">
        <f t="shared" si="58"/>
        <v>被动技能19等级16</v>
      </c>
      <c r="B381" s="8">
        <f t="shared" si="63"/>
        <v>19</v>
      </c>
      <c r="C381" s="8">
        <f t="shared" si="64"/>
        <v>16</v>
      </c>
      <c r="E381" s="8">
        <f t="shared" si="59"/>
        <v>100376</v>
      </c>
      <c r="F381" t="str">
        <f t="shared" si="60"/>
        <v>狂战</v>
      </c>
      <c r="G381">
        <v>100376</v>
      </c>
      <c r="H381" s="20" t="str">
        <f t="shared" si="56"/>
        <v>狂战</v>
      </c>
      <c r="I381" s="4" t="str">
        <f t="shared" si="61"/>
        <v>自身连击率+10,暴击率+10</v>
      </c>
      <c r="J381" t="s">
        <v>154</v>
      </c>
      <c r="K381" s="10" t="str">
        <f t="shared" si="55"/>
        <v>200376:100:1:0</v>
      </c>
      <c r="L381" s="10">
        <f t="shared" si="62"/>
        <v>16</v>
      </c>
      <c r="M381" s="10" t="s">
        <v>106</v>
      </c>
      <c r="N381" s="10" t="str">
        <f>VLOOKUP(H381,特效对应!L:M,2,FALSE)</f>
        <v>buff_19</v>
      </c>
      <c r="O381" s="4" t="str">
        <f t="shared" si="65"/>
        <v>被动狂战lv16</v>
      </c>
      <c r="T381" s="6" t="str">
        <f>IF(_xlfn.IFNA(VLOOKUP(O381,buff!$K:$L,2,FALSE),"")=0,"",_xlfn.IFNA(VLOOKUP(O381,buff!$K:$L,2,FALSE),""))</f>
        <v>200376:100:1:0</v>
      </c>
      <c r="U381" s="6" t="str">
        <f>IF(_xlfn.IFNA(VLOOKUP(P381,buff!$K:$L,2,FALSE),"")=0,"",_xlfn.IFNA(VLOOKUP(P381,buff!$K:$L,2,FALSE),""))</f>
        <v/>
      </c>
      <c r="V381" s="6" t="str">
        <f>IF(_xlfn.IFNA(VLOOKUP(Q381,buff!$K:$L,2,FALSE),"")=0,"",_xlfn.IFNA(VLOOKUP(Q381,buff!$K:$L,2,FALSE),""))</f>
        <v/>
      </c>
      <c r="W381" s="6" t="str">
        <f>IF(_xlfn.IFNA(VLOOKUP(R381,buff!$K:$L,2,FALSE),"")=0,"",_xlfn.IFNA(VLOOKUP(R381,buff!$K:$L,2,FALSE),""))</f>
        <v/>
      </c>
      <c r="X381" s="6" t="str">
        <f>IF(_xlfn.IFNA(VLOOKUP(S381,buff!$K:$L,2,FALSE),"")=0,"",_xlfn.IFNA(VLOOKUP(S381,buff!$K:$L,2,FALSE),""))</f>
        <v/>
      </c>
      <c r="Y381" t="str">
        <f>VLOOKUP($O381,buff!$BN:$CA,buff!BV$1,FALSE)</f>
        <v>连击率+10</v>
      </c>
      <c r="Z381" t="str">
        <f>VLOOKUP($O381,buff!$BN:$CA,buff!BZ$1,FALSE)</f>
        <v>暴击率+10</v>
      </c>
    </row>
    <row r="382" spans="1:26" x14ac:dyDescent="0.15">
      <c r="A382" s="8" t="str">
        <f t="shared" si="58"/>
        <v>被动技能19等级17</v>
      </c>
      <c r="B382" s="8">
        <f t="shared" si="63"/>
        <v>19</v>
      </c>
      <c r="C382" s="8">
        <f t="shared" si="64"/>
        <v>17</v>
      </c>
      <c r="E382" s="8">
        <f t="shared" si="59"/>
        <v>100377</v>
      </c>
      <c r="F382" t="str">
        <f t="shared" si="60"/>
        <v>狂战</v>
      </c>
      <c r="G382">
        <v>100377</v>
      </c>
      <c r="H382" s="20" t="str">
        <f t="shared" si="56"/>
        <v>狂战</v>
      </c>
      <c r="I382" s="4" t="str">
        <f t="shared" si="61"/>
        <v>自身连击率+11,暴击率+10</v>
      </c>
      <c r="J382" t="s">
        <v>154</v>
      </c>
      <c r="K382" s="10" t="str">
        <f t="shared" si="55"/>
        <v>200377:100:1:0</v>
      </c>
      <c r="L382" s="10">
        <f t="shared" si="62"/>
        <v>17</v>
      </c>
      <c r="M382" s="10" t="s">
        <v>106</v>
      </c>
      <c r="N382" s="10" t="str">
        <f>VLOOKUP(H382,特效对应!L:M,2,FALSE)</f>
        <v>buff_19</v>
      </c>
      <c r="O382" s="4" t="str">
        <f t="shared" si="65"/>
        <v>被动狂战lv17</v>
      </c>
      <c r="T382" s="6" t="str">
        <f>IF(_xlfn.IFNA(VLOOKUP(O382,buff!$K:$L,2,FALSE),"")=0,"",_xlfn.IFNA(VLOOKUP(O382,buff!$K:$L,2,FALSE),""))</f>
        <v>200377:100:1:0</v>
      </c>
      <c r="U382" s="6" t="str">
        <f>IF(_xlfn.IFNA(VLOOKUP(P382,buff!$K:$L,2,FALSE),"")=0,"",_xlfn.IFNA(VLOOKUP(P382,buff!$K:$L,2,FALSE),""))</f>
        <v/>
      </c>
      <c r="V382" s="6" t="str">
        <f>IF(_xlfn.IFNA(VLOOKUP(Q382,buff!$K:$L,2,FALSE),"")=0,"",_xlfn.IFNA(VLOOKUP(Q382,buff!$K:$L,2,FALSE),""))</f>
        <v/>
      </c>
      <c r="W382" s="6" t="str">
        <f>IF(_xlfn.IFNA(VLOOKUP(R382,buff!$K:$L,2,FALSE),"")=0,"",_xlfn.IFNA(VLOOKUP(R382,buff!$K:$L,2,FALSE),""))</f>
        <v/>
      </c>
      <c r="X382" s="6" t="str">
        <f>IF(_xlfn.IFNA(VLOOKUP(S382,buff!$K:$L,2,FALSE),"")=0,"",_xlfn.IFNA(VLOOKUP(S382,buff!$K:$L,2,FALSE),""))</f>
        <v/>
      </c>
      <c r="Y382" t="str">
        <f>VLOOKUP($O382,buff!$BN:$CA,buff!BV$1,FALSE)</f>
        <v>连击率+11</v>
      </c>
      <c r="Z382" t="str">
        <f>VLOOKUP($O382,buff!$BN:$CA,buff!BZ$1,FALSE)</f>
        <v>暴击率+10</v>
      </c>
    </row>
    <row r="383" spans="1:26" x14ac:dyDescent="0.15">
      <c r="A383" s="8" t="str">
        <f t="shared" si="58"/>
        <v>被动技能19等级18</v>
      </c>
      <c r="B383" s="8">
        <f t="shared" si="63"/>
        <v>19</v>
      </c>
      <c r="C383" s="8">
        <f t="shared" si="64"/>
        <v>18</v>
      </c>
      <c r="E383" s="8">
        <f t="shared" si="59"/>
        <v>100378</v>
      </c>
      <c r="F383" t="str">
        <f t="shared" si="60"/>
        <v>狂战</v>
      </c>
      <c r="G383">
        <v>100378</v>
      </c>
      <c r="H383" s="20" t="str">
        <f t="shared" si="56"/>
        <v>狂战</v>
      </c>
      <c r="I383" s="4" t="str">
        <f t="shared" si="61"/>
        <v>自身连击率+11,暴击率+11</v>
      </c>
      <c r="J383" t="s">
        <v>154</v>
      </c>
      <c r="K383" s="10" t="str">
        <f t="shared" si="55"/>
        <v>200378:100:1:0</v>
      </c>
      <c r="L383" s="10">
        <f t="shared" si="62"/>
        <v>18</v>
      </c>
      <c r="M383" s="10" t="s">
        <v>106</v>
      </c>
      <c r="N383" s="10" t="str">
        <f>VLOOKUP(H383,特效对应!L:M,2,FALSE)</f>
        <v>buff_19</v>
      </c>
      <c r="O383" s="4" t="str">
        <f t="shared" si="65"/>
        <v>被动狂战lv18</v>
      </c>
      <c r="T383" s="6" t="str">
        <f>IF(_xlfn.IFNA(VLOOKUP(O383,buff!$K:$L,2,FALSE),"")=0,"",_xlfn.IFNA(VLOOKUP(O383,buff!$K:$L,2,FALSE),""))</f>
        <v>200378:100:1:0</v>
      </c>
      <c r="U383" s="6" t="str">
        <f>IF(_xlfn.IFNA(VLOOKUP(P383,buff!$K:$L,2,FALSE),"")=0,"",_xlfn.IFNA(VLOOKUP(P383,buff!$K:$L,2,FALSE),""))</f>
        <v/>
      </c>
      <c r="V383" s="6" t="str">
        <f>IF(_xlfn.IFNA(VLOOKUP(Q383,buff!$K:$L,2,FALSE),"")=0,"",_xlfn.IFNA(VLOOKUP(Q383,buff!$K:$L,2,FALSE),""))</f>
        <v/>
      </c>
      <c r="W383" s="6" t="str">
        <f>IF(_xlfn.IFNA(VLOOKUP(R383,buff!$K:$L,2,FALSE),"")=0,"",_xlfn.IFNA(VLOOKUP(R383,buff!$K:$L,2,FALSE),""))</f>
        <v/>
      </c>
      <c r="X383" s="6" t="str">
        <f>IF(_xlfn.IFNA(VLOOKUP(S383,buff!$K:$L,2,FALSE),"")=0,"",_xlfn.IFNA(VLOOKUP(S383,buff!$K:$L,2,FALSE),""))</f>
        <v/>
      </c>
      <c r="Y383" t="str">
        <f>VLOOKUP($O383,buff!$BN:$CA,buff!BV$1,FALSE)</f>
        <v>连击率+11</v>
      </c>
      <c r="Z383" t="str">
        <f>VLOOKUP($O383,buff!$BN:$CA,buff!BZ$1,FALSE)</f>
        <v>暴击率+11</v>
      </c>
    </row>
    <row r="384" spans="1:26" x14ac:dyDescent="0.15">
      <c r="A384" s="8" t="str">
        <f t="shared" si="58"/>
        <v>被动技能19等级19</v>
      </c>
      <c r="B384" s="8">
        <f t="shared" si="63"/>
        <v>19</v>
      </c>
      <c r="C384" s="8">
        <f t="shared" si="64"/>
        <v>19</v>
      </c>
      <c r="E384" s="8">
        <f t="shared" si="59"/>
        <v>100379</v>
      </c>
      <c r="F384" t="str">
        <f t="shared" si="60"/>
        <v>狂战</v>
      </c>
      <c r="G384">
        <v>100379</v>
      </c>
      <c r="H384" s="20" t="str">
        <f t="shared" si="56"/>
        <v>狂战</v>
      </c>
      <c r="I384" s="4" t="str">
        <f t="shared" si="61"/>
        <v>自身连击率+12,暴击率+11</v>
      </c>
      <c r="J384" t="s">
        <v>154</v>
      </c>
      <c r="K384" s="10" t="str">
        <f t="shared" si="55"/>
        <v>200379:100:1:0</v>
      </c>
      <c r="L384" s="10">
        <f t="shared" si="62"/>
        <v>19</v>
      </c>
      <c r="M384" s="10" t="s">
        <v>106</v>
      </c>
      <c r="N384" s="10" t="str">
        <f>VLOOKUP(H384,特效对应!L:M,2,FALSE)</f>
        <v>buff_19</v>
      </c>
      <c r="O384" s="4" t="str">
        <f t="shared" si="65"/>
        <v>被动狂战lv19</v>
      </c>
      <c r="T384" s="6" t="str">
        <f>IF(_xlfn.IFNA(VLOOKUP(O384,buff!$K:$L,2,FALSE),"")=0,"",_xlfn.IFNA(VLOOKUP(O384,buff!$K:$L,2,FALSE),""))</f>
        <v>200379:100:1:0</v>
      </c>
      <c r="U384" s="6" t="str">
        <f>IF(_xlfn.IFNA(VLOOKUP(P384,buff!$K:$L,2,FALSE),"")=0,"",_xlfn.IFNA(VLOOKUP(P384,buff!$K:$L,2,FALSE),""))</f>
        <v/>
      </c>
      <c r="V384" s="6" t="str">
        <f>IF(_xlfn.IFNA(VLOOKUP(Q384,buff!$K:$L,2,FALSE),"")=0,"",_xlfn.IFNA(VLOOKUP(Q384,buff!$K:$L,2,FALSE),""))</f>
        <v/>
      </c>
      <c r="W384" s="6" t="str">
        <f>IF(_xlfn.IFNA(VLOOKUP(R384,buff!$K:$L,2,FALSE),"")=0,"",_xlfn.IFNA(VLOOKUP(R384,buff!$K:$L,2,FALSE),""))</f>
        <v/>
      </c>
      <c r="X384" s="6" t="str">
        <f>IF(_xlfn.IFNA(VLOOKUP(S384,buff!$K:$L,2,FALSE),"")=0,"",_xlfn.IFNA(VLOOKUP(S384,buff!$K:$L,2,FALSE),""))</f>
        <v/>
      </c>
      <c r="Y384" t="str">
        <f>VLOOKUP($O384,buff!$BN:$CA,buff!BV$1,FALSE)</f>
        <v>连击率+12</v>
      </c>
      <c r="Z384" t="str">
        <f>VLOOKUP($O384,buff!$BN:$CA,buff!BZ$1,FALSE)</f>
        <v>暴击率+11</v>
      </c>
    </row>
    <row r="385" spans="1:26" x14ac:dyDescent="0.15">
      <c r="A385" s="8" t="str">
        <f t="shared" si="58"/>
        <v>被动技能19等级20</v>
      </c>
      <c r="B385" s="8">
        <f t="shared" si="63"/>
        <v>19</v>
      </c>
      <c r="C385" s="8">
        <f t="shared" si="64"/>
        <v>20</v>
      </c>
      <c r="E385" s="8">
        <f t="shared" si="59"/>
        <v>100380</v>
      </c>
      <c r="F385" t="str">
        <f t="shared" si="60"/>
        <v>狂战</v>
      </c>
      <c r="G385">
        <v>100380</v>
      </c>
      <c r="H385" s="20" t="str">
        <f t="shared" si="56"/>
        <v>狂战</v>
      </c>
      <c r="I385" s="4" t="str">
        <f t="shared" si="61"/>
        <v>自身连击率+12,暴击率+12</v>
      </c>
      <c r="J385" t="s">
        <v>154</v>
      </c>
      <c r="K385" s="10" t="str">
        <f t="shared" ref="K385:K405" si="66">IF(T385="","",T385)&amp;IF(U385="","","|"&amp;U385)&amp;IF(V385="","","|"&amp;V385)&amp;IF(W385="","","|"&amp;W385)&amp;IF(X385="","","|"&amp;X385)</f>
        <v>200380:100:1:0</v>
      </c>
      <c r="L385" s="10">
        <f t="shared" si="62"/>
        <v>20</v>
      </c>
      <c r="M385" s="10" t="s">
        <v>106</v>
      </c>
      <c r="N385" s="10" t="str">
        <f>VLOOKUP(H385,特效对应!L:M,2,FALSE)</f>
        <v>buff_19</v>
      </c>
      <c r="O385" s="4" t="str">
        <f t="shared" si="65"/>
        <v>被动狂战lv20</v>
      </c>
      <c r="T385" s="6" t="str">
        <f>IF(_xlfn.IFNA(VLOOKUP(O385,buff!$K:$L,2,FALSE),"")=0,"",_xlfn.IFNA(VLOOKUP(O385,buff!$K:$L,2,FALSE),""))</f>
        <v>200380:100:1:0</v>
      </c>
      <c r="U385" s="6" t="str">
        <f>IF(_xlfn.IFNA(VLOOKUP(P385,buff!$K:$L,2,FALSE),"")=0,"",_xlfn.IFNA(VLOOKUP(P385,buff!$K:$L,2,FALSE),""))</f>
        <v/>
      </c>
      <c r="V385" s="6" t="str">
        <f>IF(_xlfn.IFNA(VLOOKUP(Q385,buff!$K:$L,2,FALSE),"")=0,"",_xlfn.IFNA(VLOOKUP(Q385,buff!$K:$L,2,FALSE),""))</f>
        <v/>
      </c>
      <c r="W385" s="6" t="str">
        <f>IF(_xlfn.IFNA(VLOOKUP(R385,buff!$K:$L,2,FALSE),"")=0,"",_xlfn.IFNA(VLOOKUP(R385,buff!$K:$L,2,FALSE),""))</f>
        <v/>
      </c>
      <c r="X385" s="6" t="str">
        <f>IF(_xlfn.IFNA(VLOOKUP(S385,buff!$K:$L,2,FALSE),"")=0,"",_xlfn.IFNA(VLOOKUP(S385,buff!$K:$L,2,FALSE),""))</f>
        <v/>
      </c>
      <c r="Y385" t="str">
        <f>VLOOKUP($O385,buff!$BN:$CA,buff!BV$1,FALSE)</f>
        <v>连击率+12</v>
      </c>
      <c r="Z385" t="str">
        <f>VLOOKUP($O385,buff!$BN:$CA,buff!BZ$1,FALSE)</f>
        <v>暴击率+12</v>
      </c>
    </row>
    <row r="386" spans="1:26" x14ac:dyDescent="0.15">
      <c r="A386" s="8" t="str">
        <f t="shared" si="58"/>
        <v>被动技能20等级1</v>
      </c>
      <c r="B386" s="8">
        <f t="shared" si="63"/>
        <v>20</v>
      </c>
      <c r="C386" s="8">
        <f t="shared" si="64"/>
        <v>1</v>
      </c>
      <c r="E386" s="8">
        <f t="shared" si="59"/>
        <v>100381</v>
      </c>
      <c r="F386" t="str">
        <f t="shared" si="60"/>
        <v>致命</v>
      </c>
      <c r="G386">
        <v>100381</v>
      </c>
      <c r="H386" s="20" t="str">
        <f t="shared" si="56"/>
        <v>致命</v>
      </c>
      <c r="I386" s="4" t="str">
        <f t="shared" si="61"/>
        <v>自身破甲率+3,暴击率+2</v>
      </c>
      <c r="J386" t="s">
        <v>154</v>
      </c>
      <c r="K386" s="10" t="str">
        <f t="shared" si="66"/>
        <v>200381:100:1:0</v>
      </c>
      <c r="L386" s="10">
        <f t="shared" si="62"/>
        <v>1</v>
      </c>
      <c r="M386" s="10" t="s">
        <v>106</v>
      </c>
      <c r="N386" s="10" t="str">
        <f>VLOOKUP(H386,特效对应!L:M,2,FALSE)</f>
        <v>buff_20</v>
      </c>
      <c r="O386" s="4" t="str">
        <f t="shared" si="65"/>
        <v>被动致命lv1</v>
      </c>
      <c r="P386" s="4"/>
      <c r="T386" s="6" t="str">
        <f>IF(_xlfn.IFNA(VLOOKUP(O386,buff!$K:$L,2,FALSE),"")=0,"",_xlfn.IFNA(VLOOKUP(O386,buff!$K:$L,2,FALSE),""))</f>
        <v>200381:100:1:0</v>
      </c>
      <c r="U386" s="6" t="str">
        <f>IF(_xlfn.IFNA(VLOOKUP(P386,buff!$K:$L,2,FALSE),"")=0,"",_xlfn.IFNA(VLOOKUP(P386,buff!$K:$L,2,FALSE),""))</f>
        <v/>
      </c>
      <c r="V386" s="6" t="str">
        <f>IF(_xlfn.IFNA(VLOOKUP(Q386,buff!$K:$L,2,FALSE),"")=0,"",_xlfn.IFNA(VLOOKUP(Q386,buff!$K:$L,2,FALSE),""))</f>
        <v/>
      </c>
      <c r="W386" s="6" t="str">
        <f>IF(_xlfn.IFNA(VLOOKUP(R386,buff!$K:$L,2,FALSE),"")=0,"",_xlfn.IFNA(VLOOKUP(R386,buff!$K:$L,2,FALSE),""))</f>
        <v/>
      </c>
      <c r="X386" s="6" t="str">
        <f>IF(_xlfn.IFNA(VLOOKUP(S386,buff!$K:$L,2,FALSE),"")=0,"",_xlfn.IFNA(VLOOKUP(S386,buff!$K:$L,2,FALSE),""))</f>
        <v/>
      </c>
      <c r="Y386" t="str">
        <f>VLOOKUP($O386,buff!$BN:$CA,buff!BV$1,FALSE)</f>
        <v>破甲率+3</v>
      </c>
      <c r="Z386" t="str">
        <f>VLOOKUP($O386,buff!$BN:$CA,buff!BZ$1,FALSE)</f>
        <v>暴击率+2</v>
      </c>
    </row>
    <row r="387" spans="1:26" x14ac:dyDescent="0.15">
      <c r="A387" s="8" t="str">
        <f t="shared" si="58"/>
        <v>被动技能20等级2</v>
      </c>
      <c r="B387" s="8">
        <f t="shared" si="63"/>
        <v>20</v>
      </c>
      <c r="C387" s="8">
        <f t="shared" si="64"/>
        <v>2</v>
      </c>
      <c r="E387" s="8">
        <f t="shared" si="59"/>
        <v>100382</v>
      </c>
      <c r="F387" t="str">
        <f t="shared" si="60"/>
        <v>致命</v>
      </c>
      <c r="G387">
        <v>100382</v>
      </c>
      <c r="H387" s="20" t="str">
        <f t="shared" si="56"/>
        <v>致命</v>
      </c>
      <c r="I387" s="4" t="str">
        <f t="shared" si="61"/>
        <v>自身破甲率+3,暴击率+3</v>
      </c>
      <c r="J387" t="s">
        <v>154</v>
      </c>
      <c r="K387" s="10" t="str">
        <f t="shared" si="66"/>
        <v>200382:100:1:0</v>
      </c>
      <c r="L387" s="10">
        <f t="shared" si="62"/>
        <v>2</v>
      </c>
      <c r="M387" s="10" t="s">
        <v>106</v>
      </c>
      <c r="N387" s="10" t="str">
        <f>VLOOKUP(H387,特效对应!L:M,2,FALSE)</f>
        <v>buff_20</v>
      </c>
      <c r="O387" s="4" t="str">
        <f t="shared" si="65"/>
        <v>被动致命lv2</v>
      </c>
      <c r="P387" s="4"/>
      <c r="T387" s="6" t="str">
        <f>IF(_xlfn.IFNA(VLOOKUP(O387,buff!$K:$L,2,FALSE),"")=0,"",_xlfn.IFNA(VLOOKUP(O387,buff!$K:$L,2,FALSE),""))</f>
        <v>200382:100:1:0</v>
      </c>
      <c r="U387" s="6" t="str">
        <f>IF(_xlfn.IFNA(VLOOKUP(P387,buff!$K:$L,2,FALSE),"")=0,"",_xlfn.IFNA(VLOOKUP(P387,buff!$K:$L,2,FALSE),""))</f>
        <v/>
      </c>
      <c r="V387" s="6" t="str">
        <f>IF(_xlfn.IFNA(VLOOKUP(Q387,buff!$K:$L,2,FALSE),"")=0,"",_xlfn.IFNA(VLOOKUP(Q387,buff!$K:$L,2,FALSE),""))</f>
        <v/>
      </c>
      <c r="W387" s="6" t="str">
        <f>IF(_xlfn.IFNA(VLOOKUP(R387,buff!$K:$L,2,FALSE),"")=0,"",_xlfn.IFNA(VLOOKUP(R387,buff!$K:$L,2,FALSE),""))</f>
        <v/>
      </c>
      <c r="X387" s="6" t="str">
        <f>IF(_xlfn.IFNA(VLOOKUP(S387,buff!$K:$L,2,FALSE),"")=0,"",_xlfn.IFNA(VLOOKUP(S387,buff!$K:$L,2,FALSE),""))</f>
        <v/>
      </c>
      <c r="Y387" t="str">
        <f>VLOOKUP($O387,buff!$BN:$CA,buff!BV$1,FALSE)</f>
        <v>破甲率+3</v>
      </c>
      <c r="Z387" t="str">
        <f>VLOOKUP($O387,buff!$BN:$CA,buff!BZ$1,FALSE)</f>
        <v>暴击率+3</v>
      </c>
    </row>
    <row r="388" spans="1:26" x14ac:dyDescent="0.15">
      <c r="A388" s="8" t="str">
        <f t="shared" si="58"/>
        <v>被动技能20等级3</v>
      </c>
      <c r="B388" s="8">
        <f t="shared" si="63"/>
        <v>20</v>
      </c>
      <c r="C388" s="8">
        <f t="shared" si="64"/>
        <v>3</v>
      </c>
      <c r="E388" s="8">
        <f t="shared" si="59"/>
        <v>100383</v>
      </c>
      <c r="F388" t="str">
        <f t="shared" si="60"/>
        <v>致命</v>
      </c>
      <c r="G388">
        <v>100383</v>
      </c>
      <c r="H388" s="20" t="str">
        <f t="shared" si="56"/>
        <v>致命</v>
      </c>
      <c r="I388" s="4" t="str">
        <f t="shared" si="61"/>
        <v>自身破甲率+4,暴击率+3</v>
      </c>
      <c r="J388" t="s">
        <v>154</v>
      </c>
      <c r="K388" s="10" t="str">
        <f t="shared" si="66"/>
        <v>200383:100:1:0</v>
      </c>
      <c r="L388" s="10">
        <f t="shared" si="62"/>
        <v>3</v>
      </c>
      <c r="M388" s="10" t="s">
        <v>106</v>
      </c>
      <c r="N388" s="10" t="str">
        <f>VLOOKUP(H388,特效对应!L:M,2,FALSE)</f>
        <v>buff_20</v>
      </c>
      <c r="O388" s="4" t="str">
        <f t="shared" si="65"/>
        <v>被动致命lv3</v>
      </c>
      <c r="P388" s="4"/>
      <c r="T388" s="6" t="str">
        <f>IF(_xlfn.IFNA(VLOOKUP(O388,buff!$K:$L,2,FALSE),"")=0,"",_xlfn.IFNA(VLOOKUP(O388,buff!$K:$L,2,FALSE),""))</f>
        <v>200383:100:1:0</v>
      </c>
      <c r="U388" s="6" t="str">
        <f>IF(_xlfn.IFNA(VLOOKUP(P388,buff!$K:$L,2,FALSE),"")=0,"",_xlfn.IFNA(VLOOKUP(P388,buff!$K:$L,2,FALSE),""))</f>
        <v/>
      </c>
      <c r="V388" s="6" t="str">
        <f>IF(_xlfn.IFNA(VLOOKUP(Q388,buff!$K:$L,2,FALSE),"")=0,"",_xlfn.IFNA(VLOOKUP(Q388,buff!$K:$L,2,FALSE),""))</f>
        <v/>
      </c>
      <c r="W388" s="6" t="str">
        <f>IF(_xlfn.IFNA(VLOOKUP(R388,buff!$K:$L,2,FALSE),"")=0,"",_xlfn.IFNA(VLOOKUP(R388,buff!$K:$L,2,FALSE),""))</f>
        <v/>
      </c>
      <c r="X388" s="6" t="str">
        <f>IF(_xlfn.IFNA(VLOOKUP(S388,buff!$K:$L,2,FALSE),"")=0,"",_xlfn.IFNA(VLOOKUP(S388,buff!$K:$L,2,FALSE),""))</f>
        <v/>
      </c>
      <c r="Y388" t="str">
        <f>VLOOKUP($O388,buff!$BN:$CA,buff!BV$1,FALSE)</f>
        <v>破甲率+4</v>
      </c>
      <c r="Z388" t="str">
        <f>VLOOKUP($O388,buff!$BN:$CA,buff!BZ$1,FALSE)</f>
        <v>暴击率+3</v>
      </c>
    </row>
    <row r="389" spans="1:26" x14ac:dyDescent="0.15">
      <c r="A389" s="8" t="str">
        <f t="shared" si="58"/>
        <v>被动技能20等级4</v>
      </c>
      <c r="B389" s="8">
        <f t="shared" si="63"/>
        <v>20</v>
      </c>
      <c r="C389" s="8">
        <f t="shared" si="64"/>
        <v>4</v>
      </c>
      <c r="E389" s="8">
        <f t="shared" si="59"/>
        <v>100384</v>
      </c>
      <c r="F389" t="str">
        <f t="shared" si="60"/>
        <v>致命</v>
      </c>
      <c r="G389">
        <v>100384</v>
      </c>
      <c r="H389" s="20" t="str">
        <f t="shared" si="56"/>
        <v>致命</v>
      </c>
      <c r="I389" s="4" t="str">
        <f t="shared" si="61"/>
        <v>自身破甲率+4,暴击率+4</v>
      </c>
      <c r="J389" t="s">
        <v>154</v>
      </c>
      <c r="K389" s="10" t="str">
        <f t="shared" si="66"/>
        <v>200384:100:1:0</v>
      </c>
      <c r="L389" s="10">
        <f t="shared" si="62"/>
        <v>4</v>
      </c>
      <c r="M389" s="10" t="s">
        <v>106</v>
      </c>
      <c r="N389" s="10" t="str">
        <f>VLOOKUP(H389,特效对应!L:M,2,FALSE)</f>
        <v>buff_20</v>
      </c>
      <c r="O389" s="4" t="str">
        <f t="shared" si="65"/>
        <v>被动致命lv4</v>
      </c>
      <c r="P389" s="4"/>
      <c r="T389" s="6" t="str">
        <f>IF(_xlfn.IFNA(VLOOKUP(O389,buff!$K:$L,2,FALSE),"")=0,"",_xlfn.IFNA(VLOOKUP(O389,buff!$K:$L,2,FALSE),""))</f>
        <v>200384:100:1:0</v>
      </c>
      <c r="U389" s="6" t="str">
        <f>IF(_xlfn.IFNA(VLOOKUP(P389,buff!$K:$L,2,FALSE),"")=0,"",_xlfn.IFNA(VLOOKUP(P389,buff!$K:$L,2,FALSE),""))</f>
        <v/>
      </c>
      <c r="V389" s="6" t="str">
        <f>IF(_xlfn.IFNA(VLOOKUP(Q389,buff!$K:$L,2,FALSE),"")=0,"",_xlfn.IFNA(VLOOKUP(Q389,buff!$K:$L,2,FALSE),""))</f>
        <v/>
      </c>
      <c r="W389" s="6" t="str">
        <f>IF(_xlfn.IFNA(VLOOKUP(R389,buff!$K:$L,2,FALSE),"")=0,"",_xlfn.IFNA(VLOOKUP(R389,buff!$K:$L,2,FALSE),""))</f>
        <v/>
      </c>
      <c r="X389" s="6" t="str">
        <f>IF(_xlfn.IFNA(VLOOKUP(S389,buff!$K:$L,2,FALSE),"")=0,"",_xlfn.IFNA(VLOOKUP(S389,buff!$K:$L,2,FALSE),""))</f>
        <v/>
      </c>
      <c r="Y389" t="str">
        <f>VLOOKUP($O389,buff!$BN:$CA,buff!BV$1,FALSE)</f>
        <v>破甲率+4</v>
      </c>
      <c r="Z389" t="str">
        <f>VLOOKUP($O389,buff!$BN:$CA,buff!BZ$1,FALSE)</f>
        <v>暴击率+4</v>
      </c>
    </row>
    <row r="390" spans="1:26" x14ac:dyDescent="0.15">
      <c r="A390" s="8" t="str">
        <f t="shared" si="58"/>
        <v>被动技能20等级5</v>
      </c>
      <c r="B390" s="8">
        <f t="shared" si="63"/>
        <v>20</v>
      </c>
      <c r="C390" s="8">
        <f t="shared" si="64"/>
        <v>5</v>
      </c>
      <c r="E390" s="8">
        <f t="shared" si="59"/>
        <v>100385</v>
      </c>
      <c r="F390" t="str">
        <f t="shared" si="60"/>
        <v>致命</v>
      </c>
      <c r="G390">
        <v>100385</v>
      </c>
      <c r="H390" s="20" t="str">
        <f t="shared" ref="H390:H405" si="67">VLOOKUP(B390,AG:AH,2,FALSE)</f>
        <v>致命</v>
      </c>
      <c r="I390" s="4" t="str">
        <f t="shared" si="61"/>
        <v>自身破甲率+5,暴击率+4</v>
      </c>
      <c r="J390" t="s">
        <v>154</v>
      </c>
      <c r="K390" s="10" t="str">
        <f t="shared" si="66"/>
        <v>200385:100:1:0</v>
      </c>
      <c r="L390" s="10">
        <f t="shared" si="62"/>
        <v>5</v>
      </c>
      <c r="M390" s="10" t="s">
        <v>106</v>
      </c>
      <c r="N390" s="10" t="str">
        <f>VLOOKUP(H390,特效对应!L:M,2,FALSE)</f>
        <v>buff_20</v>
      </c>
      <c r="O390" s="4" t="str">
        <f t="shared" si="65"/>
        <v>被动致命lv5</v>
      </c>
      <c r="P390" s="4"/>
      <c r="T390" s="6" t="str">
        <f>IF(_xlfn.IFNA(VLOOKUP(O390,buff!$K:$L,2,FALSE),"")=0,"",_xlfn.IFNA(VLOOKUP(O390,buff!$K:$L,2,FALSE),""))</f>
        <v>200385:100:1:0</v>
      </c>
      <c r="U390" s="6" t="str">
        <f>IF(_xlfn.IFNA(VLOOKUP(P390,buff!$K:$L,2,FALSE),"")=0,"",_xlfn.IFNA(VLOOKUP(P390,buff!$K:$L,2,FALSE),""))</f>
        <v/>
      </c>
      <c r="V390" s="6" t="str">
        <f>IF(_xlfn.IFNA(VLOOKUP(Q390,buff!$K:$L,2,FALSE),"")=0,"",_xlfn.IFNA(VLOOKUP(Q390,buff!$K:$L,2,FALSE),""))</f>
        <v/>
      </c>
      <c r="W390" s="6" t="str">
        <f>IF(_xlfn.IFNA(VLOOKUP(R390,buff!$K:$L,2,FALSE),"")=0,"",_xlfn.IFNA(VLOOKUP(R390,buff!$K:$L,2,FALSE),""))</f>
        <v/>
      </c>
      <c r="X390" s="6" t="str">
        <f>IF(_xlfn.IFNA(VLOOKUP(S390,buff!$K:$L,2,FALSE),"")=0,"",_xlfn.IFNA(VLOOKUP(S390,buff!$K:$L,2,FALSE),""))</f>
        <v/>
      </c>
      <c r="Y390" t="str">
        <f>VLOOKUP($O390,buff!$BN:$CA,buff!BV$1,FALSE)</f>
        <v>破甲率+5</v>
      </c>
      <c r="Z390" t="str">
        <f>VLOOKUP($O390,buff!$BN:$CA,buff!BZ$1,FALSE)</f>
        <v>暴击率+4</v>
      </c>
    </row>
    <row r="391" spans="1:26" x14ac:dyDescent="0.15">
      <c r="A391" s="8" t="str">
        <f t="shared" ref="A391:A405" si="68">A$4&amp;B391&amp;A$5&amp;C391</f>
        <v>被动技能20等级6</v>
      </c>
      <c r="B391" s="8">
        <f t="shared" si="63"/>
        <v>20</v>
      </c>
      <c r="C391" s="8">
        <f t="shared" si="64"/>
        <v>6</v>
      </c>
      <c r="E391" s="8">
        <f t="shared" ref="E391:E405" si="69">G391</f>
        <v>100386</v>
      </c>
      <c r="F391" t="str">
        <f t="shared" ref="F391:F405" si="70">H391</f>
        <v>致命</v>
      </c>
      <c r="G391">
        <v>100386</v>
      </c>
      <c r="H391" s="20" t="str">
        <f t="shared" si="67"/>
        <v>致命</v>
      </c>
      <c r="I391" s="4" t="str">
        <f t="shared" ref="I391:I405" si="71">"自身"&amp;Y391&amp;IF(Z391="","",","&amp;Z391)</f>
        <v>自身破甲率+5,暴击率+5</v>
      </c>
      <c r="J391" t="s">
        <v>154</v>
      </c>
      <c r="K391" s="10" t="str">
        <f t="shared" si="66"/>
        <v>200386:100:1:0</v>
      </c>
      <c r="L391" s="10">
        <f t="shared" ref="L391:L405" si="72">C391</f>
        <v>6</v>
      </c>
      <c r="M391" s="10" t="s">
        <v>106</v>
      </c>
      <c r="N391" s="10" t="str">
        <f>VLOOKUP(H391,特效对应!L:M,2,FALSE)</f>
        <v>buff_20</v>
      </c>
      <c r="O391" s="4" t="str">
        <f t="shared" si="65"/>
        <v>被动致命lv6</v>
      </c>
      <c r="P391" s="4"/>
      <c r="T391" s="6" t="str">
        <f>IF(_xlfn.IFNA(VLOOKUP(O391,buff!$K:$L,2,FALSE),"")=0,"",_xlfn.IFNA(VLOOKUP(O391,buff!$K:$L,2,FALSE),""))</f>
        <v>200386:100:1:0</v>
      </c>
      <c r="U391" s="6" t="str">
        <f>IF(_xlfn.IFNA(VLOOKUP(P391,buff!$K:$L,2,FALSE),"")=0,"",_xlfn.IFNA(VLOOKUP(P391,buff!$K:$L,2,FALSE),""))</f>
        <v/>
      </c>
      <c r="V391" s="6" t="str">
        <f>IF(_xlfn.IFNA(VLOOKUP(Q391,buff!$K:$L,2,FALSE),"")=0,"",_xlfn.IFNA(VLOOKUP(Q391,buff!$K:$L,2,FALSE),""))</f>
        <v/>
      </c>
      <c r="W391" s="6" t="str">
        <f>IF(_xlfn.IFNA(VLOOKUP(R391,buff!$K:$L,2,FALSE),"")=0,"",_xlfn.IFNA(VLOOKUP(R391,buff!$K:$L,2,FALSE),""))</f>
        <v/>
      </c>
      <c r="X391" s="6" t="str">
        <f>IF(_xlfn.IFNA(VLOOKUP(S391,buff!$K:$L,2,FALSE),"")=0,"",_xlfn.IFNA(VLOOKUP(S391,buff!$K:$L,2,FALSE),""))</f>
        <v/>
      </c>
      <c r="Y391" t="str">
        <f>VLOOKUP($O391,buff!$BN:$CA,buff!BV$1,FALSE)</f>
        <v>破甲率+5</v>
      </c>
      <c r="Z391" t="str">
        <f>VLOOKUP($O391,buff!$BN:$CA,buff!BZ$1,FALSE)</f>
        <v>暴击率+5</v>
      </c>
    </row>
    <row r="392" spans="1:26" x14ac:dyDescent="0.15">
      <c r="A392" s="8" t="str">
        <f t="shared" si="68"/>
        <v>被动技能20等级7</v>
      </c>
      <c r="B392" s="8">
        <f t="shared" ref="B392:B405" si="73">IF(C392=1,B391+1,B391)</f>
        <v>20</v>
      </c>
      <c r="C392" s="8">
        <f t="shared" si="64"/>
        <v>7</v>
      </c>
      <c r="E392" s="8">
        <f t="shared" si="69"/>
        <v>100387</v>
      </c>
      <c r="F392" t="str">
        <f t="shared" si="70"/>
        <v>致命</v>
      </c>
      <c r="G392">
        <v>100387</v>
      </c>
      <c r="H392" s="20" t="str">
        <f t="shared" si="67"/>
        <v>致命</v>
      </c>
      <c r="I392" s="4" t="str">
        <f t="shared" si="71"/>
        <v>自身破甲率+6,暴击率+5</v>
      </c>
      <c r="J392" t="s">
        <v>154</v>
      </c>
      <c r="K392" s="10" t="str">
        <f t="shared" si="66"/>
        <v>200387:100:1:0</v>
      </c>
      <c r="L392" s="10">
        <f t="shared" si="72"/>
        <v>7</v>
      </c>
      <c r="M392" s="10" t="s">
        <v>106</v>
      </c>
      <c r="N392" s="10" t="str">
        <f>VLOOKUP(H392,特效对应!L:M,2,FALSE)</f>
        <v>buff_20</v>
      </c>
      <c r="O392" s="4" t="str">
        <f t="shared" si="65"/>
        <v>被动致命lv7</v>
      </c>
      <c r="P392" s="4"/>
      <c r="T392" s="6" t="str">
        <f>IF(_xlfn.IFNA(VLOOKUP(O392,buff!$K:$L,2,FALSE),"")=0,"",_xlfn.IFNA(VLOOKUP(O392,buff!$K:$L,2,FALSE),""))</f>
        <v>200387:100:1:0</v>
      </c>
      <c r="U392" s="6" t="str">
        <f>IF(_xlfn.IFNA(VLOOKUP(P392,buff!$K:$L,2,FALSE),"")=0,"",_xlfn.IFNA(VLOOKUP(P392,buff!$K:$L,2,FALSE),""))</f>
        <v/>
      </c>
      <c r="V392" s="6" t="str">
        <f>IF(_xlfn.IFNA(VLOOKUP(Q392,buff!$K:$L,2,FALSE),"")=0,"",_xlfn.IFNA(VLOOKUP(Q392,buff!$K:$L,2,FALSE),""))</f>
        <v/>
      </c>
      <c r="W392" s="6" t="str">
        <f>IF(_xlfn.IFNA(VLOOKUP(R392,buff!$K:$L,2,FALSE),"")=0,"",_xlfn.IFNA(VLOOKUP(R392,buff!$K:$L,2,FALSE),""))</f>
        <v/>
      </c>
      <c r="X392" s="6" t="str">
        <f>IF(_xlfn.IFNA(VLOOKUP(S392,buff!$K:$L,2,FALSE),"")=0,"",_xlfn.IFNA(VLOOKUP(S392,buff!$K:$L,2,FALSE),""))</f>
        <v/>
      </c>
      <c r="Y392" t="str">
        <f>VLOOKUP($O392,buff!$BN:$CA,buff!BV$1,FALSE)</f>
        <v>破甲率+6</v>
      </c>
      <c r="Z392" t="str">
        <f>VLOOKUP($O392,buff!$BN:$CA,buff!BZ$1,FALSE)</f>
        <v>暴击率+5</v>
      </c>
    </row>
    <row r="393" spans="1:26" x14ac:dyDescent="0.15">
      <c r="A393" s="8" t="str">
        <f t="shared" si="68"/>
        <v>被动技能20等级8</v>
      </c>
      <c r="B393" s="8">
        <f t="shared" si="73"/>
        <v>20</v>
      </c>
      <c r="C393" s="8">
        <f t="shared" si="64"/>
        <v>8</v>
      </c>
      <c r="E393" s="8">
        <f t="shared" si="69"/>
        <v>100388</v>
      </c>
      <c r="F393" t="str">
        <f t="shared" si="70"/>
        <v>致命</v>
      </c>
      <c r="G393">
        <v>100388</v>
      </c>
      <c r="H393" s="20" t="str">
        <f t="shared" si="67"/>
        <v>致命</v>
      </c>
      <c r="I393" s="4" t="str">
        <f t="shared" si="71"/>
        <v>自身破甲率+6,暴击率+6</v>
      </c>
      <c r="J393" t="s">
        <v>154</v>
      </c>
      <c r="K393" s="10" t="str">
        <f t="shared" si="66"/>
        <v>200388:100:1:0</v>
      </c>
      <c r="L393" s="10">
        <f t="shared" si="72"/>
        <v>8</v>
      </c>
      <c r="M393" s="10" t="s">
        <v>106</v>
      </c>
      <c r="N393" s="10" t="str">
        <f>VLOOKUP(H393,特效对应!L:M,2,FALSE)</f>
        <v>buff_20</v>
      </c>
      <c r="O393" s="4" t="str">
        <f t="shared" si="65"/>
        <v>被动致命lv8</v>
      </c>
      <c r="P393" s="4"/>
      <c r="T393" s="6" t="str">
        <f>IF(_xlfn.IFNA(VLOOKUP(O393,buff!$K:$L,2,FALSE),"")=0,"",_xlfn.IFNA(VLOOKUP(O393,buff!$K:$L,2,FALSE),""))</f>
        <v>200388:100:1:0</v>
      </c>
      <c r="U393" s="6" t="str">
        <f>IF(_xlfn.IFNA(VLOOKUP(P393,buff!$K:$L,2,FALSE),"")=0,"",_xlfn.IFNA(VLOOKUP(P393,buff!$K:$L,2,FALSE),""))</f>
        <v/>
      </c>
      <c r="V393" s="6" t="str">
        <f>IF(_xlfn.IFNA(VLOOKUP(Q393,buff!$K:$L,2,FALSE),"")=0,"",_xlfn.IFNA(VLOOKUP(Q393,buff!$K:$L,2,FALSE),""))</f>
        <v/>
      </c>
      <c r="W393" s="6" t="str">
        <f>IF(_xlfn.IFNA(VLOOKUP(R393,buff!$K:$L,2,FALSE),"")=0,"",_xlfn.IFNA(VLOOKUP(R393,buff!$K:$L,2,FALSE),""))</f>
        <v/>
      </c>
      <c r="X393" s="6" t="str">
        <f>IF(_xlfn.IFNA(VLOOKUP(S393,buff!$K:$L,2,FALSE),"")=0,"",_xlfn.IFNA(VLOOKUP(S393,buff!$K:$L,2,FALSE),""))</f>
        <v/>
      </c>
      <c r="Y393" t="str">
        <f>VLOOKUP($O393,buff!$BN:$CA,buff!BV$1,FALSE)</f>
        <v>破甲率+6</v>
      </c>
      <c r="Z393" t="str">
        <f>VLOOKUP($O393,buff!$BN:$CA,buff!BZ$1,FALSE)</f>
        <v>暴击率+6</v>
      </c>
    </row>
    <row r="394" spans="1:26" x14ac:dyDescent="0.15">
      <c r="A394" s="8" t="str">
        <f t="shared" si="68"/>
        <v>被动技能20等级9</v>
      </c>
      <c r="B394" s="8">
        <f t="shared" si="73"/>
        <v>20</v>
      </c>
      <c r="C394" s="8">
        <f t="shared" si="64"/>
        <v>9</v>
      </c>
      <c r="E394" s="8">
        <f t="shared" si="69"/>
        <v>100389</v>
      </c>
      <c r="F394" t="str">
        <f t="shared" si="70"/>
        <v>致命</v>
      </c>
      <c r="G394">
        <v>100389</v>
      </c>
      <c r="H394" s="20" t="str">
        <f t="shared" si="67"/>
        <v>致命</v>
      </c>
      <c r="I394" s="4" t="str">
        <f t="shared" si="71"/>
        <v>自身破甲率+7,暴击率+6</v>
      </c>
      <c r="J394" t="s">
        <v>154</v>
      </c>
      <c r="K394" s="10" t="str">
        <f t="shared" si="66"/>
        <v>200389:100:1:0</v>
      </c>
      <c r="L394" s="10">
        <f t="shared" si="72"/>
        <v>9</v>
      </c>
      <c r="M394" s="10" t="s">
        <v>106</v>
      </c>
      <c r="N394" s="10" t="str">
        <f>VLOOKUP(H394,特效对应!L:M,2,FALSE)</f>
        <v>buff_20</v>
      </c>
      <c r="O394" s="4" t="str">
        <f t="shared" si="65"/>
        <v>被动致命lv9</v>
      </c>
      <c r="P394" s="4"/>
      <c r="T394" s="6" t="str">
        <f>IF(_xlfn.IFNA(VLOOKUP(O394,buff!$K:$L,2,FALSE),"")=0,"",_xlfn.IFNA(VLOOKUP(O394,buff!$K:$L,2,FALSE),""))</f>
        <v>200389:100:1:0</v>
      </c>
      <c r="U394" s="6" t="str">
        <f>IF(_xlfn.IFNA(VLOOKUP(P394,buff!$K:$L,2,FALSE),"")=0,"",_xlfn.IFNA(VLOOKUP(P394,buff!$K:$L,2,FALSE),""))</f>
        <v/>
      </c>
      <c r="V394" s="6" t="str">
        <f>IF(_xlfn.IFNA(VLOOKUP(Q394,buff!$K:$L,2,FALSE),"")=0,"",_xlfn.IFNA(VLOOKUP(Q394,buff!$K:$L,2,FALSE),""))</f>
        <v/>
      </c>
      <c r="W394" s="6" t="str">
        <f>IF(_xlfn.IFNA(VLOOKUP(R394,buff!$K:$L,2,FALSE),"")=0,"",_xlfn.IFNA(VLOOKUP(R394,buff!$K:$L,2,FALSE),""))</f>
        <v/>
      </c>
      <c r="X394" s="6" t="str">
        <f>IF(_xlfn.IFNA(VLOOKUP(S394,buff!$K:$L,2,FALSE),"")=0,"",_xlfn.IFNA(VLOOKUP(S394,buff!$K:$L,2,FALSE),""))</f>
        <v/>
      </c>
      <c r="Y394" t="str">
        <f>VLOOKUP($O394,buff!$BN:$CA,buff!BV$1,FALSE)</f>
        <v>破甲率+7</v>
      </c>
      <c r="Z394" t="str">
        <f>VLOOKUP($O394,buff!$BN:$CA,buff!BZ$1,FALSE)</f>
        <v>暴击率+6</v>
      </c>
    </row>
    <row r="395" spans="1:26" x14ac:dyDescent="0.15">
      <c r="A395" s="8" t="str">
        <f t="shared" si="68"/>
        <v>被动技能20等级10</v>
      </c>
      <c r="B395" s="8">
        <f t="shared" si="73"/>
        <v>20</v>
      </c>
      <c r="C395" s="8">
        <f t="shared" si="64"/>
        <v>10</v>
      </c>
      <c r="E395" s="8">
        <f t="shared" si="69"/>
        <v>100390</v>
      </c>
      <c r="F395" t="str">
        <f t="shared" si="70"/>
        <v>致命</v>
      </c>
      <c r="G395">
        <v>100390</v>
      </c>
      <c r="H395" s="20" t="str">
        <f t="shared" si="67"/>
        <v>致命</v>
      </c>
      <c r="I395" s="4" t="str">
        <f t="shared" si="71"/>
        <v>自身破甲率+7,暴击率+7</v>
      </c>
      <c r="J395" t="s">
        <v>154</v>
      </c>
      <c r="K395" s="10" t="str">
        <f t="shared" si="66"/>
        <v>200390:100:1:0</v>
      </c>
      <c r="L395" s="10">
        <f t="shared" si="72"/>
        <v>10</v>
      </c>
      <c r="M395" s="10" t="s">
        <v>106</v>
      </c>
      <c r="N395" s="10" t="str">
        <f>VLOOKUP(H395,特效对应!L:M,2,FALSE)</f>
        <v>buff_20</v>
      </c>
      <c r="O395" s="4" t="str">
        <f t="shared" si="65"/>
        <v>被动致命lv10</v>
      </c>
      <c r="P395" s="4"/>
      <c r="T395" s="6" t="str">
        <f>IF(_xlfn.IFNA(VLOOKUP(O395,buff!$K:$L,2,FALSE),"")=0,"",_xlfn.IFNA(VLOOKUP(O395,buff!$K:$L,2,FALSE),""))</f>
        <v>200390:100:1:0</v>
      </c>
      <c r="U395" s="6" t="str">
        <f>IF(_xlfn.IFNA(VLOOKUP(P395,buff!$K:$L,2,FALSE),"")=0,"",_xlfn.IFNA(VLOOKUP(P395,buff!$K:$L,2,FALSE),""))</f>
        <v/>
      </c>
      <c r="V395" s="6" t="str">
        <f>IF(_xlfn.IFNA(VLOOKUP(Q395,buff!$K:$L,2,FALSE),"")=0,"",_xlfn.IFNA(VLOOKUP(Q395,buff!$K:$L,2,FALSE),""))</f>
        <v/>
      </c>
      <c r="W395" s="6" t="str">
        <f>IF(_xlfn.IFNA(VLOOKUP(R395,buff!$K:$L,2,FALSE),"")=0,"",_xlfn.IFNA(VLOOKUP(R395,buff!$K:$L,2,FALSE),""))</f>
        <v/>
      </c>
      <c r="X395" s="6" t="str">
        <f>IF(_xlfn.IFNA(VLOOKUP(S395,buff!$K:$L,2,FALSE),"")=0,"",_xlfn.IFNA(VLOOKUP(S395,buff!$K:$L,2,FALSE),""))</f>
        <v/>
      </c>
      <c r="Y395" t="str">
        <f>VLOOKUP($O395,buff!$BN:$CA,buff!BV$1,FALSE)</f>
        <v>破甲率+7</v>
      </c>
      <c r="Z395" t="str">
        <f>VLOOKUP($O395,buff!$BN:$CA,buff!BZ$1,FALSE)</f>
        <v>暴击率+7</v>
      </c>
    </row>
    <row r="396" spans="1:26" x14ac:dyDescent="0.15">
      <c r="A396" s="8" t="str">
        <f t="shared" si="68"/>
        <v>被动技能20等级11</v>
      </c>
      <c r="B396" s="8">
        <f t="shared" si="73"/>
        <v>20</v>
      </c>
      <c r="C396" s="8">
        <f t="shared" si="64"/>
        <v>11</v>
      </c>
      <c r="E396" s="8">
        <f t="shared" si="69"/>
        <v>100391</v>
      </c>
      <c r="F396" t="str">
        <f t="shared" si="70"/>
        <v>致命</v>
      </c>
      <c r="G396">
        <v>100391</v>
      </c>
      <c r="H396" s="20" t="str">
        <f t="shared" si="67"/>
        <v>致命</v>
      </c>
      <c r="I396" s="4" t="str">
        <f t="shared" si="71"/>
        <v>自身破甲率+8,暴击率+7</v>
      </c>
      <c r="J396" t="s">
        <v>154</v>
      </c>
      <c r="K396" s="10" t="str">
        <f t="shared" si="66"/>
        <v>200391:100:1:0</v>
      </c>
      <c r="L396" s="10">
        <f t="shared" si="72"/>
        <v>11</v>
      </c>
      <c r="M396" s="10" t="s">
        <v>106</v>
      </c>
      <c r="N396" s="10" t="str">
        <f>VLOOKUP(H396,特效对应!L:M,2,FALSE)</f>
        <v>buff_20</v>
      </c>
      <c r="O396" s="4" t="str">
        <f t="shared" si="65"/>
        <v>被动致命lv11</v>
      </c>
      <c r="P396" s="4"/>
      <c r="T396" s="6" t="str">
        <f>IF(_xlfn.IFNA(VLOOKUP(O396,buff!$K:$L,2,FALSE),"")=0,"",_xlfn.IFNA(VLOOKUP(O396,buff!$K:$L,2,FALSE),""))</f>
        <v>200391:100:1:0</v>
      </c>
      <c r="U396" s="6" t="str">
        <f>IF(_xlfn.IFNA(VLOOKUP(P396,buff!$K:$L,2,FALSE),"")=0,"",_xlfn.IFNA(VLOOKUP(P396,buff!$K:$L,2,FALSE),""))</f>
        <v/>
      </c>
      <c r="V396" s="6" t="str">
        <f>IF(_xlfn.IFNA(VLOOKUP(Q396,buff!$K:$L,2,FALSE),"")=0,"",_xlfn.IFNA(VLOOKUP(Q396,buff!$K:$L,2,FALSE),""))</f>
        <v/>
      </c>
      <c r="W396" s="6" t="str">
        <f>IF(_xlfn.IFNA(VLOOKUP(R396,buff!$K:$L,2,FALSE),"")=0,"",_xlfn.IFNA(VLOOKUP(R396,buff!$K:$L,2,FALSE),""))</f>
        <v/>
      </c>
      <c r="X396" s="6" t="str">
        <f>IF(_xlfn.IFNA(VLOOKUP(S396,buff!$K:$L,2,FALSE),"")=0,"",_xlfn.IFNA(VLOOKUP(S396,buff!$K:$L,2,FALSE),""))</f>
        <v/>
      </c>
      <c r="Y396" t="str">
        <f>VLOOKUP($O396,buff!$BN:$CA,buff!BV$1,FALSE)</f>
        <v>破甲率+8</v>
      </c>
      <c r="Z396" t="str">
        <f>VLOOKUP($O396,buff!$BN:$CA,buff!BZ$1,FALSE)</f>
        <v>暴击率+7</v>
      </c>
    </row>
    <row r="397" spans="1:26" x14ac:dyDescent="0.15">
      <c r="A397" s="8" t="str">
        <f t="shared" si="68"/>
        <v>被动技能20等级12</v>
      </c>
      <c r="B397" s="8">
        <f t="shared" si="73"/>
        <v>20</v>
      </c>
      <c r="C397" s="8">
        <f t="shared" si="64"/>
        <v>12</v>
      </c>
      <c r="E397" s="8">
        <f t="shared" si="69"/>
        <v>100392</v>
      </c>
      <c r="F397" t="str">
        <f t="shared" si="70"/>
        <v>致命</v>
      </c>
      <c r="G397">
        <v>100392</v>
      </c>
      <c r="H397" s="20" t="str">
        <f t="shared" si="67"/>
        <v>致命</v>
      </c>
      <c r="I397" s="4" t="str">
        <f t="shared" si="71"/>
        <v>自身破甲率+8,暴击率+8</v>
      </c>
      <c r="J397" t="s">
        <v>154</v>
      </c>
      <c r="K397" s="10" t="str">
        <f t="shared" si="66"/>
        <v>200392:100:1:0</v>
      </c>
      <c r="L397" s="10">
        <f t="shared" si="72"/>
        <v>12</v>
      </c>
      <c r="M397" s="10" t="s">
        <v>106</v>
      </c>
      <c r="N397" s="10" t="str">
        <f>VLOOKUP(H397,特效对应!L:M,2,FALSE)</f>
        <v>buff_20</v>
      </c>
      <c r="O397" s="4" t="str">
        <f t="shared" si="65"/>
        <v>被动致命lv12</v>
      </c>
      <c r="P397" s="4"/>
      <c r="T397" s="6" t="str">
        <f>IF(_xlfn.IFNA(VLOOKUP(O397,buff!$K:$L,2,FALSE),"")=0,"",_xlfn.IFNA(VLOOKUP(O397,buff!$K:$L,2,FALSE),""))</f>
        <v>200392:100:1:0</v>
      </c>
      <c r="U397" s="6" t="str">
        <f>IF(_xlfn.IFNA(VLOOKUP(P397,buff!$K:$L,2,FALSE),"")=0,"",_xlfn.IFNA(VLOOKUP(P397,buff!$K:$L,2,FALSE),""))</f>
        <v/>
      </c>
      <c r="V397" s="6" t="str">
        <f>IF(_xlfn.IFNA(VLOOKUP(Q397,buff!$K:$L,2,FALSE),"")=0,"",_xlfn.IFNA(VLOOKUP(Q397,buff!$K:$L,2,FALSE),""))</f>
        <v/>
      </c>
      <c r="W397" s="6" t="str">
        <f>IF(_xlfn.IFNA(VLOOKUP(R397,buff!$K:$L,2,FALSE),"")=0,"",_xlfn.IFNA(VLOOKUP(R397,buff!$K:$L,2,FALSE),""))</f>
        <v/>
      </c>
      <c r="X397" s="6" t="str">
        <f>IF(_xlfn.IFNA(VLOOKUP(S397,buff!$K:$L,2,FALSE),"")=0,"",_xlfn.IFNA(VLOOKUP(S397,buff!$K:$L,2,FALSE),""))</f>
        <v/>
      </c>
      <c r="Y397" t="str">
        <f>VLOOKUP($O397,buff!$BN:$CA,buff!BV$1,FALSE)</f>
        <v>破甲率+8</v>
      </c>
      <c r="Z397" t="str">
        <f>VLOOKUP($O397,buff!$BN:$CA,buff!BZ$1,FALSE)</f>
        <v>暴击率+8</v>
      </c>
    </row>
    <row r="398" spans="1:26" x14ac:dyDescent="0.15">
      <c r="A398" s="8" t="str">
        <f t="shared" si="68"/>
        <v>被动技能20等级13</v>
      </c>
      <c r="B398" s="8">
        <f t="shared" si="73"/>
        <v>20</v>
      </c>
      <c r="C398" s="8">
        <f t="shared" si="64"/>
        <v>13</v>
      </c>
      <c r="E398" s="8">
        <f t="shared" si="69"/>
        <v>100393</v>
      </c>
      <c r="F398" t="str">
        <f t="shared" si="70"/>
        <v>致命</v>
      </c>
      <c r="G398">
        <v>100393</v>
      </c>
      <c r="H398" s="20" t="str">
        <f t="shared" si="67"/>
        <v>致命</v>
      </c>
      <c r="I398" s="4" t="str">
        <f t="shared" si="71"/>
        <v>自身破甲率+9,暴击率+8</v>
      </c>
      <c r="J398" t="s">
        <v>154</v>
      </c>
      <c r="K398" s="10" t="str">
        <f t="shared" si="66"/>
        <v>200393:100:1:0</v>
      </c>
      <c r="L398" s="10">
        <f t="shared" si="72"/>
        <v>13</v>
      </c>
      <c r="M398" s="10" t="s">
        <v>106</v>
      </c>
      <c r="N398" s="10" t="str">
        <f>VLOOKUP(H398,特效对应!L:M,2,FALSE)</f>
        <v>buff_20</v>
      </c>
      <c r="O398" s="4" t="str">
        <f t="shared" si="65"/>
        <v>被动致命lv13</v>
      </c>
      <c r="P398" s="4"/>
      <c r="T398" s="6" t="str">
        <f>IF(_xlfn.IFNA(VLOOKUP(O398,buff!$K:$L,2,FALSE),"")=0,"",_xlfn.IFNA(VLOOKUP(O398,buff!$K:$L,2,FALSE),""))</f>
        <v>200393:100:1:0</v>
      </c>
      <c r="U398" s="6" t="str">
        <f>IF(_xlfn.IFNA(VLOOKUP(P398,buff!$K:$L,2,FALSE),"")=0,"",_xlfn.IFNA(VLOOKUP(P398,buff!$K:$L,2,FALSE),""))</f>
        <v/>
      </c>
      <c r="V398" s="6" t="str">
        <f>IF(_xlfn.IFNA(VLOOKUP(Q398,buff!$K:$L,2,FALSE),"")=0,"",_xlfn.IFNA(VLOOKUP(Q398,buff!$K:$L,2,FALSE),""))</f>
        <v/>
      </c>
      <c r="W398" s="6" t="str">
        <f>IF(_xlfn.IFNA(VLOOKUP(R398,buff!$K:$L,2,FALSE),"")=0,"",_xlfn.IFNA(VLOOKUP(R398,buff!$K:$L,2,FALSE),""))</f>
        <v/>
      </c>
      <c r="X398" s="6" t="str">
        <f>IF(_xlfn.IFNA(VLOOKUP(S398,buff!$K:$L,2,FALSE),"")=0,"",_xlfn.IFNA(VLOOKUP(S398,buff!$K:$L,2,FALSE),""))</f>
        <v/>
      </c>
      <c r="Y398" t="str">
        <f>VLOOKUP($O398,buff!$BN:$CA,buff!BV$1,FALSE)</f>
        <v>破甲率+9</v>
      </c>
      <c r="Z398" t="str">
        <f>VLOOKUP($O398,buff!$BN:$CA,buff!BZ$1,FALSE)</f>
        <v>暴击率+8</v>
      </c>
    </row>
    <row r="399" spans="1:26" x14ac:dyDescent="0.15">
      <c r="A399" s="8" t="str">
        <f t="shared" si="68"/>
        <v>被动技能20等级14</v>
      </c>
      <c r="B399" s="8">
        <f t="shared" si="73"/>
        <v>20</v>
      </c>
      <c r="C399" s="8">
        <f t="shared" si="64"/>
        <v>14</v>
      </c>
      <c r="E399" s="8">
        <f t="shared" si="69"/>
        <v>100394</v>
      </c>
      <c r="F399" t="str">
        <f t="shared" si="70"/>
        <v>致命</v>
      </c>
      <c r="G399">
        <v>100394</v>
      </c>
      <c r="H399" s="20" t="str">
        <f t="shared" si="67"/>
        <v>致命</v>
      </c>
      <c r="I399" s="4" t="str">
        <f t="shared" si="71"/>
        <v>自身破甲率+9,暴击率+9</v>
      </c>
      <c r="J399" t="s">
        <v>154</v>
      </c>
      <c r="K399" s="10" t="str">
        <f t="shared" si="66"/>
        <v>200394:100:1:0</v>
      </c>
      <c r="L399" s="10">
        <f t="shared" si="72"/>
        <v>14</v>
      </c>
      <c r="M399" s="10" t="s">
        <v>106</v>
      </c>
      <c r="N399" s="10" t="str">
        <f>VLOOKUP(H399,特效对应!L:M,2,FALSE)</f>
        <v>buff_20</v>
      </c>
      <c r="O399" s="4" t="str">
        <f t="shared" si="65"/>
        <v>被动致命lv14</v>
      </c>
      <c r="P399" s="4"/>
      <c r="T399" s="6" t="str">
        <f>IF(_xlfn.IFNA(VLOOKUP(O399,buff!$K:$L,2,FALSE),"")=0,"",_xlfn.IFNA(VLOOKUP(O399,buff!$K:$L,2,FALSE),""))</f>
        <v>200394:100:1:0</v>
      </c>
      <c r="U399" s="6" t="str">
        <f>IF(_xlfn.IFNA(VLOOKUP(P399,buff!$K:$L,2,FALSE),"")=0,"",_xlfn.IFNA(VLOOKUP(P399,buff!$K:$L,2,FALSE),""))</f>
        <v/>
      </c>
      <c r="V399" s="6" t="str">
        <f>IF(_xlfn.IFNA(VLOOKUP(Q399,buff!$K:$L,2,FALSE),"")=0,"",_xlfn.IFNA(VLOOKUP(Q399,buff!$K:$L,2,FALSE),""))</f>
        <v/>
      </c>
      <c r="W399" s="6" t="str">
        <f>IF(_xlfn.IFNA(VLOOKUP(R399,buff!$K:$L,2,FALSE),"")=0,"",_xlfn.IFNA(VLOOKUP(R399,buff!$K:$L,2,FALSE),""))</f>
        <v/>
      </c>
      <c r="X399" s="6" t="str">
        <f>IF(_xlfn.IFNA(VLOOKUP(S399,buff!$K:$L,2,FALSE),"")=0,"",_xlfn.IFNA(VLOOKUP(S399,buff!$K:$L,2,FALSE),""))</f>
        <v/>
      </c>
      <c r="Y399" t="str">
        <f>VLOOKUP($O399,buff!$BN:$CA,buff!BV$1,FALSE)</f>
        <v>破甲率+9</v>
      </c>
      <c r="Z399" t="str">
        <f>VLOOKUP($O399,buff!$BN:$CA,buff!BZ$1,FALSE)</f>
        <v>暴击率+9</v>
      </c>
    </row>
    <row r="400" spans="1:26" x14ac:dyDescent="0.15">
      <c r="A400" s="8" t="str">
        <f t="shared" si="68"/>
        <v>被动技能20等级15</v>
      </c>
      <c r="B400" s="8">
        <f t="shared" si="73"/>
        <v>20</v>
      </c>
      <c r="C400" s="8">
        <f t="shared" si="64"/>
        <v>15</v>
      </c>
      <c r="E400" s="8">
        <f t="shared" si="69"/>
        <v>100395</v>
      </c>
      <c r="F400" t="str">
        <f t="shared" si="70"/>
        <v>致命</v>
      </c>
      <c r="G400">
        <v>100395</v>
      </c>
      <c r="H400" s="20" t="str">
        <f t="shared" si="67"/>
        <v>致命</v>
      </c>
      <c r="I400" s="4" t="str">
        <f t="shared" si="71"/>
        <v>自身破甲率+10,暴击率+9</v>
      </c>
      <c r="J400" t="s">
        <v>154</v>
      </c>
      <c r="K400" s="10" t="str">
        <f t="shared" si="66"/>
        <v>200395:100:1:0</v>
      </c>
      <c r="L400" s="10">
        <f t="shared" si="72"/>
        <v>15</v>
      </c>
      <c r="M400" s="10" t="s">
        <v>106</v>
      </c>
      <c r="N400" s="10" t="str">
        <f>VLOOKUP(H400,特效对应!L:M,2,FALSE)</f>
        <v>buff_20</v>
      </c>
      <c r="O400" s="4" t="str">
        <f t="shared" si="65"/>
        <v>被动致命lv15</v>
      </c>
      <c r="P400" s="4"/>
      <c r="T400" s="6" t="str">
        <f>IF(_xlfn.IFNA(VLOOKUP(O400,buff!$K:$L,2,FALSE),"")=0,"",_xlfn.IFNA(VLOOKUP(O400,buff!$K:$L,2,FALSE),""))</f>
        <v>200395:100:1:0</v>
      </c>
      <c r="U400" s="6" t="str">
        <f>IF(_xlfn.IFNA(VLOOKUP(P400,buff!$K:$L,2,FALSE),"")=0,"",_xlfn.IFNA(VLOOKUP(P400,buff!$K:$L,2,FALSE),""))</f>
        <v/>
      </c>
      <c r="V400" s="6" t="str">
        <f>IF(_xlfn.IFNA(VLOOKUP(Q400,buff!$K:$L,2,FALSE),"")=0,"",_xlfn.IFNA(VLOOKUP(Q400,buff!$K:$L,2,FALSE),""))</f>
        <v/>
      </c>
      <c r="W400" s="6" t="str">
        <f>IF(_xlfn.IFNA(VLOOKUP(R400,buff!$K:$L,2,FALSE),"")=0,"",_xlfn.IFNA(VLOOKUP(R400,buff!$K:$L,2,FALSE),""))</f>
        <v/>
      </c>
      <c r="X400" s="6" t="str">
        <f>IF(_xlfn.IFNA(VLOOKUP(S400,buff!$K:$L,2,FALSE),"")=0,"",_xlfn.IFNA(VLOOKUP(S400,buff!$K:$L,2,FALSE),""))</f>
        <v/>
      </c>
      <c r="Y400" t="str">
        <f>VLOOKUP($O400,buff!$BN:$CA,buff!BV$1,FALSE)</f>
        <v>破甲率+10</v>
      </c>
      <c r="Z400" t="str">
        <f>VLOOKUP($O400,buff!$BN:$CA,buff!BZ$1,FALSE)</f>
        <v>暴击率+9</v>
      </c>
    </row>
    <row r="401" spans="1:26" x14ac:dyDescent="0.15">
      <c r="A401" s="8" t="str">
        <f t="shared" si="68"/>
        <v>被动技能20等级16</v>
      </c>
      <c r="B401" s="8">
        <f t="shared" si="73"/>
        <v>20</v>
      </c>
      <c r="C401" s="8">
        <f t="shared" si="64"/>
        <v>16</v>
      </c>
      <c r="E401" s="8">
        <f t="shared" si="69"/>
        <v>100396</v>
      </c>
      <c r="F401" t="str">
        <f t="shared" si="70"/>
        <v>致命</v>
      </c>
      <c r="G401">
        <v>100396</v>
      </c>
      <c r="H401" s="20" t="str">
        <f t="shared" si="67"/>
        <v>致命</v>
      </c>
      <c r="I401" s="4" t="str">
        <f t="shared" si="71"/>
        <v>自身破甲率+10,暴击率+10</v>
      </c>
      <c r="J401" t="s">
        <v>154</v>
      </c>
      <c r="K401" s="10" t="str">
        <f t="shared" si="66"/>
        <v>200396:100:1:0</v>
      </c>
      <c r="L401" s="10">
        <f t="shared" si="72"/>
        <v>16</v>
      </c>
      <c r="M401" s="10" t="s">
        <v>106</v>
      </c>
      <c r="N401" s="10" t="str">
        <f>VLOOKUP(H401,特效对应!L:M,2,FALSE)</f>
        <v>buff_20</v>
      </c>
      <c r="O401" s="4" t="str">
        <f t="shared" si="65"/>
        <v>被动致命lv16</v>
      </c>
      <c r="P401" s="4"/>
      <c r="T401" s="6" t="str">
        <f>IF(_xlfn.IFNA(VLOOKUP(O401,buff!$K:$L,2,FALSE),"")=0,"",_xlfn.IFNA(VLOOKUP(O401,buff!$K:$L,2,FALSE),""))</f>
        <v>200396:100:1:0</v>
      </c>
      <c r="U401" s="6" t="str">
        <f>IF(_xlfn.IFNA(VLOOKUP(P401,buff!$K:$L,2,FALSE),"")=0,"",_xlfn.IFNA(VLOOKUP(P401,buff!$K:$L,2,FALSE),""))</f>
        <v/>
      </c>
      <c r="V401" s="6" t="str">
        <f>IF(_xlfn.IFNA(VLOOKUP(Q401,buff!$K:$L,2,FALSE),"")=0,"",_xlfn.IFNA(VLOOKUP(Q401,buff!$K:$L,2,FALSE),""))</f>
        <v/>
      </c>
      <c r="W401" s="6" t="str">
        <f>IF(_xlfn.IFNA(VLOOKUP(R401,buff!$K:$L,2,FALSE),"")=0,"",_xlfn.IFNA(VLOOKUP(R401,buff!$K:$L,2,FALSE),""))</f>
        <v/>
      </c>
      <c r="X401" s="6" t="str">
        <f>IF(_xlfn.IFNA(VLOOKUP(S401,buff!$K:$L,2,FALSE),"")=0,"",_xlfn.IFNA(VLOOKUP(S401,buff!$K:$L,2,FALSE),""))</f>
        <v/>
      </c>
      <c r="Y401" t="str">
        <f>VLOOKUP($O401,buff!$BN:$CA,buff!BV$1,FALSE)</f>
        <v>破甲率+10</v>
      </c>
      <c r="Z401" t="str">
        <f>VLOOKUP($O401,buff!$BN:$CA,buff!BZ$1,FALSE)</f>
        <v>暴击率+10</v>
      </c>
    </row>
    <row r="402" spans="1:26" x14ac:dyDescent="0.15">
      <c r="A402" s="8" t="str">
        <f t="shared" si="68"/>
        <v>被动技能20等级17</v>
      </c>
      <c r="B402" s="8">
        <f t="shared" si="73"/>
        <v>20</v>
      </c>
      <c r="C402" s="8">
        <f t="shared" si="64"/>
        <v>17</v>
      </c>
      <c r="E402" s="8">
        <f t="shared" si="69"/>
        <v>100397</v>
      </c>
      <c r="F402" t="str">
        <f t="shared" si="70"/>
        <v>致命</v>
      </c>
      <c r="G402">
        <v>100397</v>
      </c>
      <c r="H402" s="20" t="str">
        <f t="shared" si="67"/>
        <v>致命</v>
      </c>
      <c r="I402" s="4" t="str">
        <f t="shared" si="71"/>
        <v>自身破甲率+11,暴击率+10</v>
      </c>
      <c r="J402" t="s">
        <v>154</v>
      </c>
      <c r="K402" s="10" t="str">
        <f t="shared" si="66"/>
        <v>200397:100:1:0</v>
      </c>
      <c r="L402" s="10">
        <f t="shared" si="72"/>
        <v>17</v>
      </c>
      <c r="M402" s="10" t="s">
        <v>106</v>
      </c>
      <c r="N402" s="10" t="str">
        <f>VLOOKUP(H402,特效对应!L:M,2,FALSE)</f>
        <v>buff_20</v>
      </c>
      <c r="O402" s="4" t="str">
        <f t="shared" si="65"/>
        <v>被动致命lv17</v>
      </c>
      <c r="P402" s="4"/>
      <c r="T402" s="6" t="str">
        <f>IF(_xlfn.IFNA(VLOOKUP(O402,buff!$K:$L,2,FALSE),"")=0,"",_xlfn.IFNA(VLOOKUP(O402,buff!$K:$L,2,FALSE),""))</f>
        <v>200397:100:1:0</v>
      </c>
      <c r="U402" s="6" t="str">
        <f>IF(_xlfn.IFNA(VLOOKUP(P402,buff!$K:$L,2,FALSE),"")=0,"",_xlfn.IFNA(VLOOKUP(P402,buff!$K:$L,2,FALSE),""))</f>
        <v/>
      </c>
      <c r="V402" s="6" t="str">
        <f>IF(_xlfn.IFNA(VLOOKUP(Q402,buff!$K:$L,2,FALSE),"")=0,"",_xlfn.IFNA(VLOOKUP(Q402,buff!$K:$L,2,FALSE),""))</f>
        <v/>
      </c>
      <c r="W402" s="6" t="str">
        <f>IF(_xlfn.IFNA(VLOOKUP(R402,buff!$K:$L,2,FALSE),"")=0,"",_xlfn.IFNA(VLOOKUP(R402,buff!$K:$L,2,FALSE),""))</f>
        <v/>
      </c>
      <c r="X402" s="6" t="str">
        <f>IF(_xlfn.IFNA(VLOOKUP(S402,buff!$K:$L,2,FALSE),"")=0,"",_xlfn.IFNA(VLOOKUP(S402,buff!$K:$L,2,FALSE),""))</f>
        <v/>
      </c>
      <c r="Y402" t="str">
        <f>VLOOKUP($O402,buff!$BN:$CA,buff!BV$1,FALSE)</f>
        <v>破甲率+11</v>
      </c>
      <c r="Z402" t="str">
        <f>VLOOKUP($O402,buff!$BN:$CA,buff!BZ$1,FALSE)</f>
        <v>暴击率+10</v>
      </c>
    </row>
    <row r="403" spans="1:26" x14ac:dyDescent="0.15">
      <c r="A403" s="8" t="str">
        <f t="shared" si="68"/>
        <v>被动技能20等级18</v>
      </c>
      <c r="B403" s="8">
        <f t="shared" si="73"/>
        <v>20</v>
      </c>
      <c r="C403" s="8">
        <f t="shared" si="64"/>
        <v>18</v>
      </c>
      <c r="E403" s="8">
        <f t="shared" si="69"/>
        <v>100398</v>
      </c>
      <c r="F403" t="str">
        <f t="shared" si="70"/>
        <v>致命</v>
      </c>
      <c r="G403">
        <v>100398</v>
      </c>
      <c r="H403" s="20" t="str">
        <f t="shared" si="67"/>
        <v>致命</v>
      </c>
      <c r="I403" s="4" t="str">
        <f t="shared" si="71"/>
        <v>自身破甲率+11,暴击率+11</v>
      </c>
      <c r="J403" t="s">
        <v>154</v>
      </c>
      <c r="K403" s="10" t="str">
        <f t="shared" si="66"/>
        <v>200398:100:1:0</v>
      </c>
      <c r="L403" s="10">
        <f t="shared" si="72"/>
        <v>18</v>
      </c>
      <c r="M403" s="10" t="s">
        <v>106</v>
      </c>
      <c r="N403" s="10" t="str">
        <f>VLOOKUP(H403,特效对应!L:M,2,FALSE)</f>
        <v>buff_20</v>
      </c>
      <c r="O403" s="4" t="str">
        <f t="shared" si="65"/>
        <v>被动致命lv18</v>
      </c>
      <c r="P403" s="4"/>
      <c r="T403" s="6" t="str">
        <f>IF(_xlfn.IFNA(VLOOKUP(O403,buff!$K:$L,2,FALSE),"")=0,"",_xlfn.IFNA(VLOOKUP(O403,buff!$K:$L,2,FALSE),""))</f>
        <v>200398:100:1:0</v>
      </c>
      <c r="U403" s="6" t="str">
        <f>IF(_xlfn.IFNA(VLOOKUP(P403,buff!$K:$L,2,FALSE),"")=0,"",_xlfn.IFNA(VLOOKUP(P403,buff!$K:$L,2,FALSE),""))</f>
        <v/>
      </c>
      <c r="V403" s="6" t="str">
        <f>IF(_xlfn.IFNA(VLOOKUP(Q403,buff!$K:$L,2,FALSE),"")=0,"",_xlfn.IFNA(VLOOKUP(Q403,buff!$K:$L,2,FALSE),""))</f>
        <v/>
      </c>
      <c r="W403" s="6" t="str">
        <f>IF(_xlfn.IFNA(VLOOKUP(R403,buff!$K:$L,2,FALSE),"")=0,"",_xlfn.IFNA(VLOOKUP(R403,buff!$K:$L,2,FALSE),""))</f>
        <v/>
      </c>
      <c r="X403" s="6" t="str">
        <f>IF(_xlfn.IFNA(VLOOKUP(S403,buff!$K:$L,2,FALSE),"")=0,"",_xlfn.IFNA(VLOOKUP(S403,buff!$K:$L,2,FALSE),""))</f>
        <v/>
      </c>
      <c r="Y403" t="str">
        <f>VLOOKUP($O403,buff!$BN:$CA,buff!BV$1,FALSE)</f>
        <v>破甲率+11</v>
      </c>
      <c r="Z403" t="str">
        <f>VLOOKUP($O403,buff!$BN:$CA,buff!BZ$1,FALSE)</f>
        <v>暴击率+11</v>
      </c>
    </row>
    <row r="404" spans="1:26" x14ac:dyDescent="0.15">
      <c r="A404" s="8" t="str">
        <f t="shared" si="68"/>
        <v>被动技能20等级19</v>
      </c>
      <c r="B404" s="8">
        <f t="shared" si="73"/>
        <v>20</v>
      </c>
      <c r="C404" s="8">
        <f t="shared" si="64"/>
        <v>19</v>
      </c>
      <c r="E404" s="8">
        <f t="shared" si="69"/>
        <v>100399</v>
      </c>
      <c r="F404" t="str">
        <f t="shared" si="70"/>
        <v>致命</v>
      </c>
      <c r="G404">
        <v>100399</v>
      </c>
      <c r="H404" s="20" t="str">
        <f t="shared" si="67"/>
        <v>致命</v>
      </c>
      <c r="I404" s="4" t="str">
        <f t="shared" si="71"/>
        <v>自身破甲率+12,暴击率+11</v>
      </c>
      <c r="J404" t="s">
        <v>154</v>
      </c>
      <c r="K404" s="10" t="str">
        <f t="shared" si="66"/>
        <v>200399:100:1:0</v>
      </c>
      <c r="L404" s="10">
        <f t="shared" si="72"/>
        <v>19</v>
      </c>
      <c r="M404" s="10" t="s">
        <v>106</v>
      </c>
      <c r="N404" s="10" t="str">
        <f>VLOOKUP(H404,特效对应!L:M,2,FALSE)</f>
        <v>buff_20</v>
      </c>
      <c r="O404" s="4" t="str">
        <f t="shared" si="65"/>
        <v>被动致命lv19</v>
      </c>
      <c r="P404" s="4"/>
      <c r="T404" s="6" t="str">
        <f>IF(_xlfn.IFNA(VLOOKUP(O404,buff!$K:$L,2,FALSE),"")=0,"",_xlfn.IFNA(VLOOKUP(O404,buff!$K:$L,2,FALSE),""))</f>
        <v>200399:100:1:0</v>
      </c>
      <c r="U404" s="6" t="str">
        <f>IF(_xlfn.IFNA(VLOOKUP(P404,buff!$K:$L,2,FALSE),"")=0,"",_xlfn.IFNA(VLOOKUP(P404,buff!$K:$L,2,FALSE),""))</f>
        <v/>
      </c>
      <c r="V404" s="6" t="str">
        <f>IF(_xlfn.IFNA(VLOOKUP(Q404,buff!$K:$L,2,FALSE),"")=0,"",_xlfn.IFNA(VLOOKUP(Q404,buff!$K:$L,2,FALSE),""))</f>
        <v/>
      </c>
      <c r="W404" s="6" t="str">
        <f>IF(_xlfn.IFNA(VLOOKUP(R404,buff!$K:$L,2,FALSE),"")=0,"",_xlfn.IFNA(VLOOKUP(R404,buff!$K:$L,2,FALSE),""))</f>
        <v/>
      </c>
      <c r="X404" s="6" t="str">
        <f>IF(_xlfn.IFNA(VLOOKUP(S404,buff!$K:$L,2,FALSE),"")=0,"",_xlfn.IFNA(VLOOKUP(S404,buff!$K:$L,2,FALSE),""))</f>
        <v/>
      </c>
      <c r="Y404" t="str">
        <f>VLOOKUP($O404,buff!$BN:$CA,buff!BV$1,FALSE)</f>
        <v>破甲率+12</v>
      </c>
      <c r="Z404" t="str">
        <f>VLOOKUP($O404,buff!$BN:$CA,buff!BZ$1,FALSE)</f>
        <v>暴击率+11</v>
      </c>
    </row>
    <row r="405" spans="1:26" x14ac:dyDescent="0.15">
      <c r="A405" s="8" t="str">
        <f t="shared" si="68"/>
        <v>被动技能20等级20</v>
      </c>
      <c r="B405" s="8">
        <f t="shared" si="73"/>
        <v>20</v>
      </c>
      <c r="C405" s="8">
        <f t="shared" si="64"/>
        <v>20</v>
      </c>
      <c r="E405" s="8">
        <f t="shared" si="69"/>
        <v>100400</v>
      </c>
      <c r="F405" t="str">
        <f t="shared" si="70"/>
        <v>致命</v>
      </c>
      <c r="G405">
        <v>100400</v>
      </c>
      <c r="H405" s="20" t="str">
        <f t="shared" si="67"/>
        <v>致命</v>
      </c>
      <c r="I405" s="4" t="str">
        <f t="shared" si="71"/>
        <v>自身破甲率+12,暴击率+12</v>
      </c>
      <c r="J405" t="s">
        <v>154</v>
      </c>
      <c r="K405" s="10" t="str">
        <f t="shared" si="66"/>
        <v>200400:100:1:0</v>
      </c>
      <c r="L405" s="10">
        <f t="shared" si="72"/>
        <v>20</v>
      </c>
      <c r="M405" s="10" t="s">
        <v>106</v>
      </c>
      <c r="N405" s="10" t="str">
        <f>VLOOKUP(H405,特效对应!L:M,2,FALSE)</f>
        <v>buff_20</v>
      </c>
      <c r="O405" s="4" t="str">
        <f t="shared" si="65"/>
        <v>被动致命lv20</v>
      </c>
      <c r="P405" s="4"/>
      <c r="T405" s="6" t="str">
        <f>IF(_xlfn.IFNA(VLOOKUP(O405,buff!$K:$L,2,FALSE),"")=0,"",_xlfn.IFNA(VLOOKUP(O405,buff!$K:$L,2,FALSE),""))</f>
        <v>200400:100:1:0</v>
      </c>
      <c r="U405" s="6" t="str">
        <f>IF(_xlfn.IFNA(VLOOKUP(P405,buff!$K:$L,2,FALSE),"")=0,"",_xlfn.IFNA(VLOOKUP(P405,buff!$K:$L,2,FALSE),""))</f>
        <v/>
      </c>
      <c r="V405" s="6" t="str">
        <f>IF(_xlfn.IFNA(VLOOKUP(Q405,buff!$K:$L,2,FALSE),"")=0,"",_xlfn.IFNA(VLOOKUP(Q405,buff!$K:$L,2,FALSE),""))</f>
        <v/>
      </c>
      <c r="W405" s="6" t="str">
        <f>IF(_xlfn.IFNA(VLOOKUP(R405,buff!$K:$L,2,FALSE),"")=0,"",_xlfn.IFNA(VLOOKUP(R405,buff!$K:$L,2,FALSE),""))</f>
        <v/>
      </c>
      <c r="X405" s="6" t="str">
        <f>IF(_xlfn.IFNA(VLOOKUP(S405,buff!$K:$L,2,FALSE),"")=0,"",_xlfn.IFNA(VLOOKUP(S405,buff!$K:$L,2,FALSE),""))</f>
        <v/>
      </c>
      <c r="Y405" t="str">
        <f>VLOOKUP($O405,buff!$BN:$CA,buff!BV$1,FALSE)</f>
        <v>破甲率+12</v>
      </c>
      <c r="Z405" t="str">
        <f>VLOOKUP($O405,buff!$BN:$CA,buff!BZ$1,FALSE)</f>
        <v>暴击率+12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H1:CA1138"/>
  <sheetViews>
    <sheetView tabSelected="1" topLeftCell="I1" workbookViewId="0">
      <pane ySplit="4" topLeftCell="A5" activePane="bottomLeft" state="frozen"/>
      <selection activeCell="G1" sqref="G1"/>
      <selection pane="bottomLeft" activeCell="R5" sqref="R5"/>
    </sheetView>
  </sheetViews>
  <sheetFormatPr baseColWidth="10" defaultRowHeight="15" x14ac:dyDescent="0.15"/>
  <cols>
    <col min="7" max="7" width="19.5" bestFit="1" customWidth="1"/>
    <col min="10" max="10" width="10" customWidth="1"/>
    <col min="11" max="11" width="25.5" customWidth="1"/>
    <col min="12" max="12" width="15.5" style="6" bestFit="1" customWidth="1"/>
    <col min="15" max="16" width="12.6640625" customWidth="1"/>
    <col min="18" max="18" width="29.5" bestFit="1" customWidth="1"/>
    <col min="19" max="19" width="22.5" customWidth="1"/>
    <col min="20" max="20" width="30.5" bestFit="1" customWidth="1"/>
    <col min="30" max="35" width="10.83203125" customWidth="1"/>
    <col min="36" max="36" width="44.5" style="12" customWidth="1"/>
    <col min="37" max="37" width="11.5" customWidth="1"/>
    <col min="38" max="38" width="8.1640625" customWidth="1"/>
    <col min="39" max="41" width="11.5" customWidth="1"/>
    <col min="42" max="43" width="13.1640625" customWidth="1"/>
    <col min="44" max="45" width="10.83203125" customWidth="1"/>
    <col min="46" max="46" width="18.1640625" customWidth="1"/>
    <col min="47" max="52" width="10.83203125" customWidth="1"/>
    <col min="53" max="53" width="40.5" style="12" customWidth="1"/>
    <col min="54" max="54" width="10.5" style="12" customWidth="1"/>
    <col min="55" max="63" width="10.83203125" style="12" customWidth="1"/>
    <col min="65" max="65" width="13.5" bestFit="1" customWidth="1"/>
    <col min="66" max="66" width="29.5" bestFit="1" customWidth="1"/>
    <col min="70" max="70" width="18.5" bestFit="1" customWidth="1"/>
  </cols>
  <sheetData>
    <row r="1" spans="8:79" x14ac:dyDescent="0.15">
      <c r="H1" t="s">
        <v>468</v>
      </c>
      <c r="I1" t="s">
        <v>126</v>
      </c>
      <c r="J1" t="s">
        <v>471</v>
      </c>
      <c r="BN1">
        <v>1</v>
      </c>
      <c r="BO1">
        <v>2</v>
      </c>
      <c r="BP1">
        <v>3</v>
      </c>
      <c r="BQ1">
        <v>4</v>
      </c>
      <c r="BR1">
        <v>5</v>
      </c>
      <c r="BS1">
        <v>6</v>
      </c>
      <c r="BT1">
        <v>7</v>
      </c>
      <c r="BU1">
        <v>8</v>
      </c>
      <c r="BV1" s="45">
        <v>9</v>
      </c>
      <c r="BW1">
        <v>10</v>
      </c>
      <c r="BX1">
        <v>11</v>
      </c>
      <c r="BY1">
        <v>12</v>
      </c>
      <c r="BZ1" s="45">
        <v>13</v>
      </c>
      <c r="CA1">
        <v>14</v>
      </c>
    </row>
    <row r="2" spans="8:79" x14ac:dyDescent="0.15">
      <c r="H2" t="s">
        <v>469</v>
      </c>
      <c r="J2" s="1"/>
      <c r="K2" s="1"/>
      <c r="L2" s="5"/>
      <c r="M2" s="1"/>
      <c r="N2" s="1"/>
      <c r="O2" s="1"/>
      <c r="P2" s="1"/>
      <c r="Q2" s="1" t="s">
        <v>2</v>
      </c>
      <c r="R2" s="1"/>
      <c r="S2" s="1" t="s">
        <v>3</v>
      </c>
      <c r="T2" s="1" t="s">
        <v>4</v>
      </c>
      <c r="U2" s="1" t="s">
        <v>139</v>
      </c>
      <c r="V2" s="1" t="s">
        <v>56</v>
      </c>
      <c r="W2" s="1" t="s">
        <v>57</v>
      </c>
      <c r="X2" s="1" t="s">
        <v>20</v>
      </c>
      <c r="Y2" s="1" t="s">
        <v>58</v>
      </c>
      <c r="AJ2" s="1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412</v>
      </c>
      <c r="AP2" s="1" t="s">
        <v>423</v>
      </c>
      <c r="AQ2" s="1" t="s">
        <v>424</v>
      </c>
      <c r="AR2" s="1" t="s">
        <v>65</v>
      </c>
      <c r="AS2" s="1" t="s">
        <v>66</v>
      </c>
      <c r="AT2" s="1" t="s">
        <v>67</v>
      </c>
      <c r="AU2" s="1" t="s">
        <v>68</v>
      </c>
      <c r="AV2" s="1"/>
      <c r="AW2" s="1"/>
      <c r="AX2" s="1"/>
      <c r="AY2" s="1"/>
      <c r="AZ2" s="1"/>
      <c r="BA2" s="11" t="s">
        <v>53</v>
      </c>
      <c r="BB2" s="11" t="s">
        <v>142</v>
      </c>
      <c r="BC2" s="11" t="s">
        <v>143</v>
      </c>
      <c r="BD2" s="11" t="s">
        <v>144</v>
      </c>
      <c r="BE2" s="11" t="s">
        <v>145</v>
      </c>
      <c r="BF2" s="11" t="s">
        <v>146</v>
      </c>
      <c r="BL2" s="1" t="s">
        <v>780</v>
      </c>
    </row>
    <row r="3" spans="8:79" x14ac:dyDescent="0.15">
      <c r="H3" t="s">
        <v>470</v>
      </c>
      <c r="J3" s="1"/>
      <c r="K3" s="1"/>
      <c r="L3" s="5"/>
      <c r="M3" s="1"/>
      <c r="N3" s="1"/>
      <c r="O3" s="1"/>
      <c r="P3" s="1"/>
      <c r="Q3" s="1" t="s">
        <v>25</v>
      </c>
      <c r="R3" s="1"/>
      <c r="S3" s="1" t="s">
        <v>26</v>
      </c>
      <c r="T3" s="1" t="s">
        <v>26</v>
      </c>
      <c r="U3" s="1" t="s">
        <v>25</v>
      </c>
      <c r="V3" s="1" t="s">
        <v>25</v>
      </c>
      <c r="W3" s="1" t="s">
        <v>25</v>
      </c>
      <c r="X3" s="1" t="s">
        <v>25</v>
      </c>
      <c r="Y3" s="1" t="s">
        <v>25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1" t="s">
        <v>26</v>
      </c>
      <c r="AK3" s="1" t="s">
        <v>25</v>
      </c>
      <c r="AL3" s="1" t="s">
        <v>25</v>
      </c>
      <c r="AM3" s="1" t="s">
        <v>25</v>
      </c>
      <c r="AN3" s="1" t="s">
        <v>25</v>
      </c>
      <c r="AO3" s="1" t="s">
        <v>25</v>
      </c>
      <c r="AP3" s="1" t="s">
        <v>25</v>
      </c>
      <c r="AQ3" s="1" t="s">
        <v>25</v>
      </c>
      <c r="AR3" s="1" t="s">
        <v>25</v>
      </c>
      <c r="AS3" s="1" t="s">
        <v>25</v>
      </c>
      <c r="AT3" s="1" t="s">
        <v>25</v>
      </c>
      <c r="AU3" s="1" t="s">
        <v>25</v>
      </c>
      <c r="AV3" s="1"/>
      <c r="AW3" s="1"/>
      <c r="AX3" s="1"/>
      <c r="AY3" s="1"/>
      <c r="AZ3" s="1"/>
      <c r="BA3" s="11" t="s">
        <v>26</v>
      </c>
      <c r="BL3" s="1" t="s">
        <v>26</v>
      </c>
    </row>
    <row r="4" spans="8:79" x14ac:dyDescent="0.15">
      <c r="H4" t="s">
        <v>141</v>
      </c>
      <c r="J4" s="1"/>
      <c r="K4" s="1"/>
      <c r="L4" s="5" t="s">
        <v>125</v>
      </c>
      <c r="M4" s="1" t="s">
        <v>120</v>
      </c>
      <c r="N4" s="1" t="s">
        <v>119</v>
      </c>
      <c r="O4" s="1" t="s">
        <v>123</v>
      </c>
      <c r="P4" s="1"/>
      <c r="Q4" s="1" t="s">
        <v>27</v>
      </c>
      <c r="R4" s="1" t="s">
        <v>831</v>
      </c>
      <c r="S4" s="1" t="s">
        <v>30</v>
      </c>
      <c r="T4" s="1" t="s">
        <v>31</v>
      </c>
      <c r="U4" s="1" t="s">
        <v>54</v>
      </c>
      <c r="V4" s="1" t="s">
        <v>69</v>
      </c>
      <c r="W4" s="1" t="s">
        <v>70</v>
      </c>
      <c r="X4" s="1" t="s">
        <v>47</v>
      </c>
      <c r="Y4" s="1" t="s">
        <v>71</v>
      </c>
      <c r="Z4" s="1" t="s">
        <v>161</v>
      </c>
      <c r="AA4" s="1" t="s">
        <v>162</v>
      </c>
      <c r="AB4" s="1" t="s">
        <v>163</v>
      </c>
      <c r="AC4" s="1" t="s">
        <v>164</v>
      </c>
      <c r="AD4" s="1" t="s">
        <v>165</v>
      </c>
      <c r="AE4" s="1" t="s">
        <v>166</v>
      </c>
      <c r="AF4" s="1" t="s">
        <v>167</v>
      </c>
      <c r="AG4" s="1" t="s">
        <v>168</v>
      </c>
      <c r="AH4" s="1" t="s">
        <v>169</v>
      </c>
      <c r="AI4" s="1" t="s">
        <v>170</v>
      </c>
      <c r="AJ4" s="11" t="s">
        <v>72</v>
      </c>
      <c r="AK4" s="1" t="s">
        <v>73</v>
      </c>
      <c r="AL4" s="1" t="s">
        <v>74</v>
      </c>
      <c r="AM4" s="1" t="s">
        <v>75</v>
      </c>
      <c r="AN4" s="1" t="s">
        <v>76</v>
      </c>
      <c r="AO4" s="1" t="s">
        <v>77</v>
      </c>
      <c r="AP4" s="1" t="s">
        <v>78</v>
      </c>
      <c r="AQ4" s="1" t="s">
        <v>79</v>
      </c>
      <c r="AR4" s="1" t="s">
        <v>80</v>
      </c>
      <c r="AS4" s="1" t="s">
        <v>81</v>
      </c>
      <c r="AT4" s="1" t="s">
        <v>82</v>
      </c>
      <c r="AU4" s="1" t="s">
        <v>83</v>
      </c>
      <c r="AV4" s="1" t="s">
        <v>294</v>
      </c>
      <c r="AW4" s="1" t="s">
        <v>295</v>
      </c>
      <c r="AX4" s="1" t="s">
        <v>296</v>
      </c>
      <c r="AY4" s="1" t="s">
        <v>297</v>
      </c>
      <c r="AZ4" s="1" t="s">
        <v>298</v>
      </c>
      <c r="BA4" s="11" t="s">
        <v>55</v>
      </c>
      <c r="BG4" s="12" t="s">
        <v>161</v>
      </c>
      <c r="BH4" s="12" t="s">
        <v>163</v>
      </c>
      <c r="BI4" s="12" t="s">
        <v>165</v>
      </c>
      <c r="BJ4" s="12" t="s">
        <v>167</v>
      </c>
      <c r="BK4" s="12" t="s">
        <v>169</v>
      </c>
      <c r="BL4" s="1" t="s">
        <v>44</v>
      </c>
      <c r="BM4" s="12" t="s">
        <v>781</v>
      </c>
      <c r="BN4" s="12" t="s">
        <v>1386</v>
      </c>
      <c r="BO4" s="12" t="s">
        <v>418</v>
      </c>
      <c r="BP4" s="12" t="s">
        <v>1387</v>
      </c>
      <c r="BQ4" s="12" t="s">
        <v>1388</v>
      </c>
      <c r="BR4" s="12" t="s">
        <v>1389</v>
      </c>
      <c r="BS4" s="12" t="s">
        <v>1406</v>
      </c>
    </row>
    <row r="5" spans="8:79" x14ac:dyDescent="0.15">
      <c r="K5" t="str">
        <f t="shared" ref="K5" si="0">R5</f>
        <v>主动流血</v>
      </c>
      <c r="L5" s="6" t="str">
        <f>Q5&amp;":"&amp;M5&amp;":"&amp;VLOOKUP(N5,对应表!B:C,2,FALSE)&amp;":"&amp;IF(buff!O5="",0,O5)</f>
        <v>100001:100:2:0</v>
      </c>
      <c r="M5">
        <v>100</v>
      </c>
      <c r="N5" s="1" t="s">
        <v>417</v>
      </c>
      <c r="O5">
        <v>0</v>
      </c>
      <c r="P5">
        <f t="shared" ref="P5:P68" si="1">BO5</f>
        <v>-5</v>
      </c>
      <c r="Q5">
        <v>100001</v>
      </c>
      <c r="R5" s="4" t="s">
        <v>580</v>
      </c>
      <c r="S5" s="4" t="s">
        <v>832</v>
      </c>
      <c r="T5" s="4" t="str">
        <f>R5</f>
        <v>主动流血</v>
      </c>
      <c r="U5" t="s">
        <v>617</v>
      </c>
      <c r="W5">
        <v>-5</v>
      </c>
      <c r="AJ5" s="12" t="str">
        <f t="shared" ref="AJ5" si="2">IF(BG5="","",BG5)&amp;IF(BH5="","","|"&amp;BH5)&amp;IF(BI5="","","|"&amp;BI5)&amp;IF(BJ5="","","|"&amp;BJ5)&amp;IF(BK5="","","|"&amp;BK5)</f>
        <v/>
      </c>
      <c r="AS5">
        <v>5</v>
      </c>
      <c r="AT5">
        <v>1</v>
      </c>
      <c r="AV5" s="4"/>
      <c r="AW5" s="4"/>
      <c r="AX5" s="4"/>
      <c r="AY5" s="4"/>
      <c r="BA5" s="12" t="str">
        <f t="shared" ref="BA5" si="3">IF(BB5="","",BB5)&amp;IF(BC5="","","|"&amp;BC5)&amp;IF(BD5="","","|"&amp;BD5)&amp;IF(BE5="","","|"&amp;BE5)&amp;IF(BF5="","","|"&amp;BF5)</f>
        <v/>
      </c>
      <c r="BB5" s="12" t="str">
        <f t="shared" ref="BB5:BB68" si="4">IF(_xlfn.IFNA(VLOOKUP(AV5,$K:$L,2,FALSE),"")=0,"",_xlfn.IFNA(VLOOKUP(AV5,$K:$L,2,FALSE),""))</f>
        <v/>
      </c>
      <c r="BC5" s="12" t="str">
        <f t="shared" ref="BC5:BC68" si="5">IF(_xlfn.IFNA(VLOOKUP(AW5,$K:$L,2,FALSE),"")=0,"",_xlfn.IFNA(VLOOKUP(AW5,$K:$L,2,FALSE),""))</f>
        <v/>
      </c>
      <c r="BD5" s="12" t="str">
        <f t="shared" ref="BD5:BD68" si="6">IF(_xlfn.IFNA(VLOOKUP(AX5,$K:$L,2,FALSE),"")=0,"",_xlfn.IFNA(VLOOKUP(AX5,$K:$L,2,FALSE),""))</f>
        <v/>
      </c>
      <c r="BE5" s="12" t="str">
        <f t="shared" ref="BE5:BE68" si="7">IF(_xlfn.IFNA(VLOOKUP(AY5,$K:$L,2,FALSE),"")=0,"",_xlfn.IFNA(VLOOKUP(AY5,$K:$L,2,FALSE),""))</f>
        <v/>
      </c>
      <c r="BF5" s="12" t="str">
        <f t="shared" ref="BF5:BF68" si="8">IF(_xlfn.IFNA(VLOOKUP(AZ5,$K:$L,2,FALSE),"")=0,"",_xlfn.IFNA(VLOOKUP(AZ5,$K:$L,2,FALSE),""))</f>
        <v/>
      </c>
      <c r="BG5" s="12" t="str">
        <f>_xlfn.IFNA(VLOOKUP(Z5,对应表!$Z:$AA,2,FALSE)&amp;AA5,"")</f>
        <v/>
      </c>
      <c r="BH5" s="12" t="str">
        <f>_xlfn.IFNA(VLOOKUP(AB5,对应表!$Z:$AA,2,FALSE)&amp;AC5,"")</f>
        <v/>
      </c>
      <c r="BI5" s="12" t="str">
        <f>_xlfn.IFNA(VLOOKUP(AD5,对应表!$Z:$AA,2,FALSE)&amp;AE5,"")</f>
        <v/>
      </c>
      <c r="BJ5" s="12" t="str">
        <f>_xlfn.IFNA(VLOOKUP(AF5,对应表!$Z:$AA,2,FALSE)&amp;AG5,"")</f>
        <v/>
      </c>
      <c r="BK5" s="12" t="str">
        <f>_xlfn.IFNA(VLOOKUP(AH5,对应表!$Z:$AA,2,FALSE)&amp;AI5,"")</f>
        <v/>
      </c>
      <c r="BL5" t="str">
        <f>_xlfn.IFNA(VLOOKUP(BM5,特效对应!O:P,2,FALSE),"")</f>
        <v>buff_45</v>
      </c>
      <c r="BM5" t="s">
        <v>797</v>
      </c>
      <c r="BN5" t="str">
        <f>K5</f>
        <v>主动流血</v>
      </c>
      <c r="BO5">
        <f t="shared" ref="BO5:BO68" si="9">IF(AA5="",IF(V5="",IF(AP5="",W5,AP5),V5),AA5)</f>
        <v>-5</v>
      </c>
      <c r="BP5" t="str">
        <f t="shared" ref="BP5:BP68" si="10">IF(AC5="","",AC5)</f>
        <v/>
      </c>
      <c r="BQ5">
        <f>Z5</f>
        <v>0</v>
      </c>
      <c r="BR5">
        <f>AB5</f>
        <v>0</v>
      </c>
    </row>
    <row r="6" spans="8:79" x14ac:dyDescent="0.15">
      <c r="K6" t="str">
        <f t="shared" ref="K6" si="11">R6</f>
        <v>主动眩晕</v>
      </c>
      <c r="L6" s="6" t="str">
        <f>Q6&amp;":"&amp;M6&amp;":"&amp;VLOOKUP(N6,对应表!B:C,2,FALSE)&amp;":"&amp;IF(buff!O6="",0,O6)</f>
        <v>100002:100:2:0</v>
      </c>
      <c r="M6">
        <v>100</v>
      </c>
      <c r="N6" s="1" t="s">
        <v>417</v>
      </c>
      <c r="O6">
        <v>0</v>
      </c>
      <c r="P6">
        <f t="shared" si="1"/>
        <v>0</v>
      </c>
      <c r="Q6">
        <v>100002</v>
      </c>
      <c r="R6" s="4" t="s">
        <v>581</v>
      </c>
      <c r="S6" s="4" t="s">
        <v>833</v>
      </c>
      <c r="T6" s="4" t="str">
        <f>R6</f>
        <v>主动眩晕</v>
      </c>
      <c r="U6" t="s">
        <v>279</v>
      </c>
      <c r="AJ6" s="12" t="str">
        <f t="shared" ref="AJ6" si="12">IF(BG6="","",BG6)&amp;IF(BH6="","","|"&amp;BH6)&amp;IF(BI6="","","|"&amp;BI6)&amp;IF(BJ6="","","|"&amp;BJ6)&amp;IF(BK6="","","|"&amp;BK6)</f>
        <v/>
      </c>
      <c r="AK6">
        <v>1</v>
      </c>
      <c r="AS6">
        <v>2</v>
      </c>
      <c r="AV6" s="4"/>
      <c r="AW6" s="4"/>
      <c r="AX6" s="4"/>
      <c r="AY6" s="4"/>
      <c r="BA6" s="12" t="str">
        <f t="shared" ref="BA6" si="13">IF(BB6="","",BB6)&amp;IF(BC6="","","|"&amp;BC6)&amp;IF(BD6="","","|"&amp;BD6)&amp;IF(BE6="","","|"&amp;BE6)&amp;IF(BF6="","","|"&amp;BF6)</f>
        <v/>
      </c>
      <c r="BB6" s="12" t="str">
        <f t="shared" si="4"/>
        <v/>
      </c>
      <c r="BC6" s="12" t="str">
        <f t="shared" si="5"/>
        <v/>
      </c>
      <c r="BD6" s="12" t="str">
        <f t="shared" si="6"/>
        <v/>
      </c>
      <c r="BE6" s="12" t="str">
        <f t="shared" si="7"/>
        <v/>
      </c>
      <c r="BF6" s="12" t="str">
        <f t="shared" si="8"/>
        <v/>
      </c>
      <c r="BG6" s="12" t="str">
        <f>_xlfn.IFNA(VLOOKUP(Z6,对应表!$Z:$AA,2,FALSE)&amp;AA6,"")</f>
        <v/>
      </c>
      <c r="BH6" s="12" t="str">
        <f>_xlfn.IFNA(VLOOKUP(AB6,对应表!$Z:$AA,2,FALSE)&amp;AC6,"")</f>
        <v/>
      </c>
      <c r="BI6" s="12" t="str">
        <f>_xlfn.IFNA(VLOOKUP(AD6,对应表!$Z:$AA,2,FALSE)&amp;AE6,"")</f>
        <v/>
      </c>
      <c r="BJ6" s="12" t="str">
        <f>_xlfn.IFNA(VLOOKUP(AF6,对应表!$Z:$AA,2,FALSE)&amp;AG6,"")</f>
        <v/>
      </c>
      <c r="BK6" s="12" t="str">
        <f>_xlfn.IFNA(VLOOKUP(AH6,对应表!$Z:$AA,2,FALSE)&amp;AI6,"")</f>
        <v/>
      </c>
      <c r="BL6" t="str">
        <f>_xlfn.IFNA(VLOOKUP(BM6,特效对应!O:P,2,FALSE),"")</f>
        <v>buff_46</v>
      </c>
      <c r="BM6" t="s">
        <v>798</v>
      </c>
      <c r="BN6" t="str">
        <f t="shared" ref="BN6:BN69" si="14">K6</f>
        <v>主动眩晕</v>
      </c>
      <c r="BO6">
        <f t="shared" si="9"/>
        <v>0</v>
      </c>
      <c r="BP6" t="str">
        <f t="shared" si="10"/>
        <v/>
      </c>
      <c r="BQ6">
        <f t="shared" ref="BQ6:BQ69" si="15">Z6</f>
        <v>0</v>
      </c>
      <c r="BR6">
        <f t="shared" ref="BR6:BR69" si="16">AB6</f>
        <v>0</v>
      </c>
    </row>
    <row r="7" spans="8:79" x14ac:dyDescent="0.15">
      <c r="K7" t="str">
        <f t="shared" ref="K7:K34" si="17">R7</f>
        <v>主动减速</v>
      </c>
      <c r="L7" s="6" t="str">
        <f>Q7&amp;":"&amp;M7&amp;":"&amp;VLOOKUP(N7,对应表!B:C,2,FALSE)&amp;":"&amp;IF(buff!O7="",0,O7)</f>
        <v>100003:100:2:0</v>
      </c>
      <c r="M7">
        <v>100</v>
      </c>
      <c r="N7" s="1" t="s">
        <v>417</v>
      </c>
      <c r="O7">
        <v>0</v>
      </c>
      <c r="P7">
        <f t="shared" si="1"/>
        <v>-25</v>
      </c>
      <c r="Q7">
        <v>100003</v>
      </c>
      <c r="R7" s="4" t="s">
        <v>582</v>
      </c>
      <c r="S7" s="4" t="s">
        <v>834</v>
      </c>
      <c r="T7" s="4" t="str">
        <f>R7</f>
        <v>主动减速</v>
      </c>
      <c r="U7" t="s">
        <v>279</v>
      </c>
      <c r="Z7" t="s">
        <v>392</v>
      </c>
      <c r="AA7">
        <v>-25</v>
      </c>
      <c r="AJ7" s="12" t="str">
        <f t="shared" ref="AJ7:AJ34" si="18">IF(BG7="","",BG7)&amp;IF(BH7="","","|"&amp;BH7)&amp;IF(BI7="","","|"&amp;BI7)&amp;IF(BJ7="","","|"&amp;BJ7)&amp;IF(BK7="","","|"&amp;BK7)</f>
        <v>SPD_P:-25</v>
      </c>
      <c r="AS7">
        <v>2</v>
      </c>
      <c r="AV7" s="4"/>
      <c r="AW7" s="4"/>
      <c r="AX7" s="4"/>
      <c r="AY7" s="4"/>
      <c r="BA7" s="12" t="str">
        <f t="shared" ref="BA7:BA34" si="19">IF(BB7="","",BB7)&amp;IF(BC7="","","|"&amp;BC7)&amp;IF(BD7="","","|"&amp;BD7)&amp;IF(BE7="","","|"&amp;BE7)&amp;IF(BF7="","","|"&amp;BF7)</f>
        <v/>
      </c>
      <c r="BB7" s="12" t="str">
        <f t="shared" si="4"/>
        <v/>
      </c>
      <c r="BC7" s="12" t="str">
        <f t="shared" si="5"/>
        <v/>
      </c>
      <c r="BD7" s="12" t="str">
        <f t="shared" si="6"/>
        <v/>
      </c>
      <c r="BE7" s="12" t="str">
        <f t="shared" si="7"/>
        <v/>
      </c>
      <c r="BF7" s="12" t="str">
        <f t="shared" si="8"/>
        <v/>
      </c>
      <c r="BG7" s="12" t="str">
        <f>_xlfn.IFNA(VLOOKUP(Z7,对应表!$Z:$AA,2,FALSE)&amp;AA7,"")</f>
        <v>SPD_P:-25</v>
      </c>
      <c r="BH7" s="12" t="str">
        <f>_xlfn.IFNA(VLOOKUP(AB7,对应表!$Z:$AA,2,FALSE)&amp;AC7,"")</f>
        <v/>
      </c>
      <c r="BI7" s="12" t="str">
        <f>_xlfn.IFNA(VLOOKUP(AD7,对应表!$Z:$AA,2,FALSE)&amp;AE7,"")</f>
        <v/>
      </c>
      <c r="BJ7" s="12" t="str">
        <f>_xlfn.IFNA(VLOOKUP(AF7,对应表!$Z:$AA,2,FALSE)&amp;AG7,"")</f>
        <v/>
      </c>
      <c r="BK7" s="12" t="str">
        <f>_xlfn.IFNA(VLOOKUP(AH7,对应表!$Z:$AA,2,FALSE)&amp;AI7,"")</f>
        <v/>
      </c>
      <c r="BL7" t="str">
        <f>_xlfn.IFNA(VLOOKUP(BM7,特效对应!O:P,2,FALSE),"")</f>
        <v>buff_47</v>
      </c>
      <c r="BM7" t="s">
        <v>799</v>
      </c>
      <c r="BN7" t="str">
        <f t="shared" si="14"/>
        <v>主动减速</v>
      </c>
      <c r="BO7">
        <f t="shared" si="9"/>
        <v>-25</v>
      </c>
      <c r="BP7" t="str">
        <f t="shared" si="10"/>
        <v/>
      </c>
      <c r="BQ7" t="str">
        <f t="shared" si="15"/>
        <v>速度比率</v>
      </c>
      <c r="BR7">
        <f t="shared" si="16"/>
        <v>0</v>
      </c>
    </row>
    <row r="8" spans="8:79" x14ac:dyDescent="0.15">
      <c r="K8" t="str">
        <f t="shared" si="17"/>
        <v>主动单体回复生命0.2</v>
      </c>
      <c r="L8" s="6" t="str">
        <f>Q8&amp;":"&amp;M8&amp;":"&amp;VLOOKUP(N8,对应表!B:C,2,FALSE)&amp;":"&amp;IF(buff!O8="",0,O8)</f>
        <v>100004:100:2:0</v>
      </c>
      <c r="M8">
        <v>100</v>
      </c>
      <c r="N8" s="1" t="s">
        <v>417</v>
      </c>
      <c r="O8">
        <v>0</v>
      </c>
      <c r="P8">
        <f t="shared" si="1"/>
        <v>20</v>
      </c>
      <c r="Q8">
        <v>100004</v>
      </c>
      <c r="R8" s="4" t="s">
        <v>585</v>
      </c>
      <c r="S8" s="4" t="s">
        <v>835</v>
      </c>
      <c r="T8" s="4" t="str">
        <f t="shared" ref="T8" si="20">R8</f>
        <v>主动单体回复生命0.2</v>
      </c>
      <c r="U8" t="s">
        <v>279</v>
      </c>
      <c r="W8">
        <v>20</v>
      </c>
      <c r="AJ8" s="12" t="str">
        <f t="shared" si="18"/>
        <v/>
      </c>
      <c r="AR8">
        <v>1</v>
      </c>
      <c r="AV8" s="4"/>
      <c r="AW8" s="4"/>
      <c r="AX8" s="4"/>
      <c r="AY8" s="4"/>
      <c r="BA8" s="12" t="str">
        <f t="shared" si="19"/>
        <v/>
      </c>
      <c r="BB8" s="12" t="str">
        <f t="shared" si="4"/>
        <v/>
      </c>
      <c r="BC8" s="12" t="str">
        <f t="shared" si="5"/>
        <v/>
      </c>
      <c r="BD8" s="12" t="str">
        <f t="shared" si="6"/>
        <v/>
      </c>
      <c r="BE8" s="12" t="str">
        <f t="shared" si="7"/>
        <v/>
      </c>
      <c r="BF8" s="12" t="str">
        <f t="shared" si="8"/>
        <v/>
      </c>
      <c r="BG8" s="12" t="str">
        <f>_xlfn.IFNA(VLOOKUP(Z8,对应表!$Z:$AA,2,FALSE)&amp;AA8,"")</f>
        <v/>
      </c>
      <c r="BH8" s="12" t="str">
        <f>_xlfn.IFNA(VLOOKUP(AB8,对应表!$Z:$AA,2,FALSE)&amp;AC8,"")</f>
        <v/>
      </c>
      <c r="BI8" s="12" t="str">
        <f>_xlfn.IFNA(VLOOKUP(AD8,对应表!$Z:$AA,2,FALSE)&amp;AE8,"")</f>
        <v/>
      </c>
      <c r="BJ8" s="12" t="str">
        <f>_xlfn.IFNA(VLOOKUP(AF8,对应表!$Z:$AA,2,FALSE)&amp;AG8,"")</f>
        <v/>
      </c>
      <c r="BK8" s="12" t="str">
        <f>_xlfn.IFNA(VLOOKUP(AH8,对应表!$Z:$AA,2,FALSE)&amp;AI8,"")</f>
        <v/>
      </c>
      <c r="BL8" t="str">
        <f>_xlfn.IFNA(VLOOKUP(BM8,特效对应!O:P,2,FALSE),"")</f>
        <v/>
      </c>
      <c r="BN8" t="str">
        <f t="shared" si="14"/>
        <v>主动单体回复生命0.2</v>
      </c>
      <c r="BO8">
        <f t="shared" si="9"/>
        <v>20</v>
      </c>
      <c r="BP8" t="str">
        <f t="shared" si="10"/>
        <v/>
      </c>
      <c r="BQ8">
        <f t="shared" si="15"/>
        <v>0</v>
      </c>
      <c r="BR8">
        <f t="shared" si="16"/>
        <v>0</v>
      </c>
    </row>
    <row r="9" spans="8:79" x14ac:dyDescent="0.15">
      <c r="K9" t="str">
        <f t="shared" si="17"/>
        <v>主动中毒</v>
      </c>
      <c r="L9" s="6" t="str">
        <f>Q9&amp;":"&amp;M9&amp;":"&amp;VLOOKUP(N9,对应表!B:C,2,FALSE)&amp;":"&amp;IF(buff!O9="",0,O9)</f>
        <v>100005:100:2:0</v>
      </c>
      <c r="M9">
        <v>100</v>
      </c>
      <c r="N9" s="1" t="s">
        <v>417</v>
      </c>
      <c r="O9">
        <v>0</v>
      </c>
      <c r="P9">
        <f t="shared" si="1"/>
        <v>-5</v>
      </c>
      <c r="Q9">
        <v>100005</v>
      </c>
      <c r="R9" s="4" t="s">
        <v>951</v>
      </c>
      <c r="S9" s="4" t="s">
        <v>951</v>
      </c>
      <c r="T9" s="4" t="str">
        <f>R9</f>
        <v>主动中毒</v>
      </c>
      <c r="U9" t="s">
        <v>617</v>
      </c>
      <c r="W9">
        <v>-5</v>
      </c>
      <c r="AJ9" s="12" t="str">
        <f t="shared" si="18"/>
        <v/>
      </c>
      <c r="AS9">
        <v>5</v>
      </c>
      <c r="AV9" s="4"/>
      <c r="AW9" s="4"/>
      <c r="AX9" s="4"/>
      <c r="AY9" s="4"/>
      <c r="BA9" s="12" t="str">
        <f t="shared" si="19"/>
        <v/>
      </c>
      <c r="BB9" s="12" t="str">
        <f t="shared" si="4"/>
        <v/>
      </c>
      <c r="BC9" s="12" t="str">
        <f t="shared" si="5"/>
        <v/>
      </c>
      <c r="BD9" s="12" t="str">
        <f t="shared" si="6"/>
        <v/>
      </c>
      <c r="BE9" s="12" t="str">
        <f t="shared" si="7"/>
        <v/>
      </c>
      <c r="BF9" s="12" t="str">
        <f t="shared" si="8"/>
        <v/>
      </c>
      <c r="BG9" s="12" t="str">
        <f>_xlfn.IFNA(VLOOKUP(Z9,对应表!$Z:$AA,2,FALSE)&amp;AA9,"")</f>
        <v/>
      </c>
      <c r="BH9" s="12" t="str">
        <f>_xlfn.IFNA(VLOOKUP(AB9,对应表!$Z:$AA,2,FALSE)&amp;AC9,"")</f>
        <v/>
      </c>
      <c r="BI9" s="12" t="str">
        <f>_xlfn.IFNA(VLOOKUP(AD9,对应表!$Z:$AA,2,FALSE)&amp;AE9,"")</f>
        <v/>
      </c>
      <c r="BJ9" s="12" t="str">
        <f>_xlfn.IFNA(VLOOKUP(AF9,对应表!$Z:$AA,2,FALSE)&amp;AG9,"")</f>
        <v/>
      </c>
      <c r="BK9" s="12" t="str">
        <f>_xlfn.IFNA(VLOOKUP(AH9,对应表!$Z:$AA,2,FALSE)&amp;AI9,"")</f>
        <v/>
      </c>
      <c r="BL9" t="str">
        <f>_xlfn.IFNA(VLOOKUP(BM9,特效对应!O:P,2,FALSE),"")</f>
        <v>buff_45</v>
      </c>
      <c r="BM9" t="s">
        <v>797</v>
      </c>
      <c r="BN9" t="str">
        <f t="shared" si="14"/>
        <v>主动中毒</v>
      </c>
      <c r="BO9">
        <f t="shared" si="9"/>
        <v>-5</v>
      </c>
      <c r="BP9" t="str">
        <f t="shared" si="10"/>
        <v/>
      </c>
      <c r="BQ9">
        <f t="shared" si="15"/>
        <v>0</v>
      </c>
      <c r="BR9">
        <f t="shared" si="16"/>
        <v>0</v>
      </c>
    </row>
    <row r="10" spans="8:79" x14ac:dyDescent="0.15">
      <c r="K10" t="str">
        <f t="shared" si="17"/>
        <v>星雨降临概率眩晕</v>
      </c>
      <c r="L10" s="6" t="str">
        <f>Q10&amp;":"&amp;M10&amp;":"&amp;VLOOKUP(N10,对应表!B:C,2,FALSE)&amp;":"&amp;IF(buff!O10="",0,O10)</f>
        <v>100006:20:2:0</v>
      </c>
      <c r="M10">
        <v>20</v>
      </c>
      <c r="N10" s="1" t="s">
        <v>417</v>
      </c>
      <c r="O10">
        <v>0</v>
      </c>
      <c r="P10">
        <f t="shared" si="1"/>
        <v>0</v>
      </c>
      <c r="Q10">
        <v>100006</v>
      </c>
      <c r="R10" s="4" t="s">
        <v>929</v>
      </c>
      <c r="S10" s="4" t="s">
        <v>929</v>
      </c>
      <c r="T10" s="4" t="str">
        <f>R10</f>
        <v>星雨降临概率眩晕</v>
      </c>
      <c r="U10" t="s">
        <v>279</v>
      </c>
      <c r="AJ10" s="12" t="str">
        <f t="shared" si="18"/>
        <v/>
      </c>
      <c r="AK10">
        <v>1</v>
      </c>
      <c r="AS10">
        <v>2</v>
      </c>
      <c r="AV10" s="4"/>
      <c r="AW10" s="4"/>
      <c r="AX10" s="4"/>
      <c r="AY10" s="4"/>
      <c r="BA10" s="12" t="str">
        <f t="shared" si="19"/>
        <v/>
      </c>
      <c r="BB10" s="12" t="str">
        <f t="shared" si="4"/>
        <v/>
      </c>
      <c r="BC10" s="12" t="str">
        <f t="shared" si="5"/>
        <v/>
      </c>
      <c r="BD10" s="12" t="str">
        <f t="shared" si="6"/>
        <v/>
      </c>
      <c r="BE10" s="12" t="str">
        <f t="shared" si="7"/>
        <v/>
      </c>
      <c r="BF10" s="12" t="str">
        <f t="shared" si="8"/>
        <v/>
      </c>
      <c r="BG10" s="12" t="str">
        <f>_xlfn.IFNA(VLOOKUP(Z10,对应表!$Z:$AA,2,FALSE)&amp;AA10,"")</f>
        <v/>
      </c>
      <c r="BH10" s="12" t="str">
        <f>_xlfn.IFNA(VLOOKUP(AB10,对应表!$Z:$AA,2,FALSE)&amp;AC10,"")</f>
        <v/>
      </c>
      <c r="BI10" s="12" t="str">
        <f>_xlfn.IFNA(VLOOKUP(AD10,对应表!$Z:$AA,2,FALSE)&amp;AE10,"")</f>
        <v/>
      </c>
      <c r="BJ10" s="12" t="str">
        <f>_xlfn.IFNA(VLOOKUP(AF10,对应表!$Z:$AA,2,FALSE)&amp;AG10,"")</f>
        <v/>
      </c>
      <c r="BK10" s="12" t="str">
        <f>_xlfn.IFNA(VLOOKUP(AH10,对应表!$Z:$AA,2,FALSE)&amp;AI10,"")</f>
        <v/>
      </c>
      <c r="BL10" t="str">
        <f>_xlfn.IFNA(VLOOKUP(BM10,特效对应!O:P,2,FALSE),"")</f>
        <v>buff_46</v>
      </c>
      <c r="BM10" t="s">
        <v>803</v>
      </c>
      <c r="BN10" t="str">
        <f t="shared" si="14"/>
        <v>星雨降临概率眩晕</v>
      </c>
      <c r="BO10">
        <f t="shared" si="9"/>
        <v>0</v>
      </c>
      <c r="BP10" t="str">
        <f t="shared" si="10"/>
        <v/>
      </c>
      <c r="BQ10">
        <f t="shared" si="15"/>
        <v>0</v>
      </c>
      <c r="BR10">
        <f t="shared" si="16"/>
        <v>0</v>
      </c>
    </row>
    <row r="11" spans="8:79" x14ac:dyDescent="0.15">
      <c r="K11" t="str">
        <f t="shared" si="17"/>
        <v>自然馈赠回复生命0.10</v>
      </c>
      <c r="L11" s="6" t="str">
        <f>Q11&amp;":"&amp;M11&amp;":"&amp;VLOOKUP(N11,对应表!B:C,2,FALSE)&amp;":"&amp;IF(buff!O11="",0,O11)</f>
        <v>100007:100:2:0</v>
      </c>
      <c r="M11">
        <v>100</v>
      </c>
      <c r="N11" s="1" t="s">
        <v>417</v>
      </c>
      <c r="O11">
        <v>0</v>
      </c>
      <c r="P11">
        <f t="shared" si="1"/>
        <v>10</v>
      </c>
      <c r="Q11">
        <v>100007</v>
      </c>
      <c r="R11" s="4" t="s">
        <v>861</v>
      </c>
      <c r="S11" s="4" t="s">
        <v>861</v>
      </c>
      <c r="T11" s="4" t="str">
        <f t="shared" ref="T11" si="21">R11</f>
        <v>自然馈赠回复生命0.10</v>
      </c>
      <c r="U11" t="s">
        <v>279</v>
      </c>
      <c r="W11">
        <v>10</v>
      </c>
      <c r="AJ11" s="12" t="str">
        <f t="shared" si="18"/>
        <v/>
      </c>
      <c r="AR11">
        <v>1</v>
      </c>
      <c r="AV11" s="4"/>
      <c r="AW11" s="4"/>
      <c r="AX11" s="4"/>
      <c r="AY11" s="4"/>
      <c r="BA11" s="12" t="str">
        <f t="shared" si="19"/>
        <v/>
      </c>
      <c r="BB11" s="12" t="str">
        <f t="shared" si="4"/>
        <v/>
      </c>
      <c r="BC11" s="12" t="str">
        <f t="shared" si="5"/>
        <v/>
      </c>
      <c r="BD11" s="12" t="str">
        <f t="shared" si="6"/>
        <v/>
      </c>
      <c r="BE11" s="12" t="str">
        <f t="shared" si="7"/>
        <v/>
      </c>
      <c r="BF11" s="12" t="str">
        <f t="shared" si="8"/>
        <v/>
      </c>
      <c r="BG11" s="12" t="str">
        <f>_xlfn.IFNA(VLOOKUP(Z11,对应表!$Z:$AA,2,FALSE)&amp;AA11,"")</f>
        <v/>
      </c>
      <c r="BH11" s="12" t="str">
        <f>_xlfn.IFNA(VLOOKUP(AB11,对应表!$Z:$AA,2,FALSE)&amp;AC11,"")</f>
        <v/>
      </c>
      <c r="BI11" s="12" t="str">
        <f>_xlfn.IFNA(VLOOKUP(AD11,对应表!$Z:$AA,2,FALSE)&amp;AE11,"")</f>
        <v/>
      </c>
      <c r="BJ11" s="12" t="str">
        <f>_xlfn.IFNA(VLOOKUP(AF11,对应表!$Z:$AA,2,FALSE)&amp;AG11,"")</f>
        <v/>
      </c>
      <c r="BK11" s="12" t="str">
        <f>_xlfn.IFNA(VLOOKUP(AH11,对应表!$Z:$AA,2,FALSE)&amp;AI11,"")</f>
        <v/>
      </c>
      <c r="BL11" t="str">
        <f>_xlfn.IFNA(VLOOKUP(BM11,特效对应!O:P,2,FALSE),"")</f>
        <v/>
      </c>
      <c r="BN11" t="str">
        <f t="shared" si="14"/>
        <v>自然馈赠回复生命0.10</v>
      </c>
      <c r="BO11">
        <f t="shared" si="9"/>
        <v>10</v>
      </c>
      <c r="BP11" t="str">
        <f t="shared" si="10"/>
        <v/>
      </c>
      <c r="BQ11">
        <f t="shared" si="15"/>
        <v>0</v>
      </c>
      <c r="BR11">
        <f t="shared" si="16"/>
        <v>0</v>
      </c>
    </row>
    <row r="12" spans="8:79" x14ac:dyDescent="0.15">
      <c r="K12" t="str">
        <f t="shared" ref="K12:K21" si="22">R12</f>
        <v>自然馈赠回复生命0.11</v>
      </c>
      <c r="L12" s="6" t="str">
        <f>Q12&amp;":"&amp;M12&amp;":"&amp;VLOOKUP(N12,对应表!B:C,2,FALSE)&amp;":"&amp;IF(buff!O12="",0,O12)</f>
        <v>100008:100:2:0</v>
      </c>
      <c r="M12">
        <v>100</v>
      </c>
      <c r="N12" s="1" t="s">
        <v>417</v>
      </c>
      <c r="O12">
        <v>0</v>
      </c>
      <c r="P12">
        <f t="shared" si="1"/>
        <v>11</v>
      </c>
      <c r="Q12">
        <v>100008</v>
      </c>
      <c r="R12" s="4" t="s">
        <v>862</v>
      </c>
      <c r="S12" s="4" t="s">
        <v>862</v>
      </c>
      <c r="T12" s="4" t="str">
        <f t="shared" ref="T12:T21" si="23">R12</f>
        <v>自然馈赠回复生命0.11</v>
      </c>
      <c r="U12" t="s">
        <v>279</v>
      </c>
      <c r="W12">
        <v>11</v>
      </c>
      <c r="AJ12" s="12" t="str">
        <f t="shared" ref="AJ12:AJ21" si="24">IF(BG12="","",BG12)&amp;IF(BH12="","","|"&amp;BH12)&amp;IF(BI12="","","|"&amp;BI12)&amp;IF(BJ12="","","|"&amp;BJ12)&amp;IF(BK12="","","|"&amp;BK12)</f>
        <v/>
      </c>
      <c r="AR12">
        <v>1</v>
      </c>
      <c r="AV12" s="4"/>
      <c r="AW12" s="4"/>
      <c r="AX12" s="4"/>
      <c r="AY12" s="4"/>
      <c r="BA12" s="12" t="str">
        <f t="shared" ref="BA12:BA21" si="25">IF(BB12="","",BB12)&amp;IF(BC12="","","|"&amp;BC12)&amp;IF(BD12="","","|"&amp;BD12)&amp;IF(BE12="","","|"&amp;BE12)&amp;IF(BF12="","","|"&amp;BF12)</f>
        <v/>
      </c>
      <c r="BB12" s="12" t="str">
        <f t="shared" si="4"/>
        <v/>
      </c>
      <c r="BC12" s="12" t="str">
        <f t="shared" si="5"/>
        <v/>
      </c>
      <c r="BD12" s="12" t="str">
        <f t="shared" si="6"/>
        <v/>
      </c>
      <c r="BE12" s="12" t="str">
        <f t="shared" si="7"/>
        <v/>
      </c>
      <c r="BF12" s="12" t="str">
        <f t="shared" si="8"/>
        <v/>
      </c>
      <c r="BG12" s="12" t="str">
        <f>_xlfn.IFNA(VLOOKUP(Z12,对应表!$Z:$AA,2,FALSE)&amp;AA12,"")</f>
        <v/>
      </c>
      <c r="BH12" s="12" t="str">
        <f>_xlfn.IFNA(VLOOKUP(AB12,对应表!$Z:$AA,2,FALSE)&amp;AC12,"")</f>
        <v/>
      </c>
      <c r="BI12" s="12" t="str">
        <f>_xlfn.IFNA(VLOOKUP(AD12,对应表!$Z:$AA,2,FALSE)&amp;AE12,"")</f>
        <v/>
      </c>
      <c r="BJ12" s="12" t="str">
        <f>_xlfn.IFNA(VLOOKUP(AF12,对应表!$Z:$AA,2,FALSE)&amp;AG12,"")</f>
        <v/>
      </c>
      <c r="BK12" s="12" t="str">
        <f>_xlfn.IFNA(VLOOKUP(AH12,对应表!$Z:$AA,2,FALSE)&amp;AI12,"")</f>
        <v/>
      </c>
      <c r="BL12" t="str">
        <f>_xlfn.IFNA(VLOOKUP(BM12,特效对应!O:P,2,FALSE),"")</f>
        <v/>
      </c>
      <c r="BN12" t="str">
        <f t="shared" si="14"/>
        <v>自然馈赠回复生命0.11</v>
      </c>
      <c r="BO12">
        <f t="shared" si="9"/>
        <v>11</v>
      </c>
      <c r="BP12" t="str">
        <f t="shared" si="10"/>
        <v/>
      </c>
      <c r="BQ12">
        <f t="shared" si="15"/>
        <v>0</v>
      </c>
      <c r="BR12">
        <f t="shared" si="16"/>
        <v>0</v>
      </c>
    </row>
    <row r="13" spans="8:79" x14ac:dyDescent="0.15">
      <c r="K13" t="str">
        <f t="shared" si="22"/>
        <v>自然馈赠回复生命0.12</v>
      </c>
      <c r="L13" s="6" t="str">
        <f>Q13&amp;":"&amp;M13&amp;":"&amp;VLOOKUP(N13,对应表!B:C,2,FALSE)&amp;":"&amp;IF(buff!O13="",0,O13)</f>
        <v>100009:100:2:0</v>
      </c>
      <c r="M13">
        <v>100</v>
      </c>
      <c r="N13" s="1" t="s">
        <v>417</v>
      </c>
      <c r="O13">
        <v>0</v>
      </c>
      <c r="P13">
        <f t="shared" si="1"/>
        <v>12</v>
      </c>
      <c r="Q13">
        <v>100009</v>
      </c>
      <c r="R13" s="4" t="s">
        <v>863</v>
      </c>
      <c r="S13" s="4" t="s">
        <v>863</v>
      </c>
      <c r="T13" s="4" t="str">
        <f t="shared" si="23"/>
        <v>自然馈赠回复生命0.12</v>
      </c>
      <c r="U13" t="s">
        <v>279</v>
      </c>
      <c r="W13">
        <v>12</v>
      </c>
      <c r="AJ13" s="12" t="str">
        <f t="shared" si="24"/>
        <v/>
      </c>
      <c r="AR13">
        <v>1</v>
      </c>
      <c r="AV13" s="4"/>
      <c r="AW13" s="4"/>
      <c r="AX13" s="4"/>
      <c r="AY13" s="4"/>
      <c r="BA13" s="12" t="str">
        <f t="shared" si="25"/>
        <v/>
      </c>
      <c r="BB13" s="12" t="str">
        <f t="shared" si="4"/>
        <v/>
      </c>
      <c r="BC13" s="12" t="str">
        <f t="shared" si="5"/>
        <v/>
      </c>
      <c r="BD13" s="12" t="str">
        <f t="shared" si="6"/>
        <v/>
      </c>
      <c r="BE13" s="12" t="str">
        <f t="shared" si="7"/>
        <v/>
      </c>
      <c r="BF13" s="12" t="str">
        <f t="shared" si="8"/>
        <v/>
      </c>
      <c r="BG13" s="12" t="str">
        <f>_xlfn.IFNA(VLOOKUP(Z13,对应表!$Z:$AA,2,FALSE)&amp;AA13,"")</f>
        <v/>
      </c>
      <c r="BH13" s="12" t="str">
        <f>_xlfn.IFNA(VLOOKUP(AB13,对应表!$Z:$AA,2,FALSE)&amp;AC13,"")</f>
        <v/>
      </c>
      <c r="BI13" s="12" t="str">
        <f>_xlfn.IFNA(VLOOKUP(AD13,对应表!$Z:$AA,2,FALSE)&amp;AE13,"")</f>
        <v/>
      </c>
      <c r="BJ13" s="12" t="str">
        <f>_xlfn.IFNA(VLOOKUP(AF13,对应表!$Z:$AA,2,FALSE)&amp;AG13,"")</f>
        <v/>
      </c>
      <c r="BK13" s="12" t="str">
        <f>_xlfn.IFNA(VLOOKUP(AH13,对应表!$Z:$AA,2,FALSE)&amp;AI13,"")</f>
        <v/>
      </c>
      <c r="BL13" t="str">
        <f>_xlfn.IFNA(VLOOKUP(BM13,特效对应!O:P,2,FALSE),"")</f>
        <v/>
      </c>
      <c r="BN13" t="str">
        <f t="shared" si="14"/>
        <v>自然馈赠回复生命0.12</v>
      </c>
      <c r="BO13">
        <f t="shared" si="9"/>
        <v>12</v>
      </c>
      <c r="BP13" t="str">
        <f t="shared" si="10"/>
        <v/>
      </c>
      <c r="BQ13">
        <f t="shared" si="15"/>
        <v>0</v>
      </c>
      <c r="BR13">
        <f t="shared" si="16"/>
        <v>0</v>
      </c>
    </row>
    <row r="14" spans="8:79" x14ac:dyDescent="0.15">
      <c r="K14" t="str">
        <f t="shared" si="22"/>
        <v>自然馈赠回复生命0.13</v>
      </c>
      <c r="L14" s="6" t="str">
        <f>Q14&amp;":"&amp;M14&amp;":"&amp;VLOOKUP(N14,对应表!B:C,2,FALSE)&amp;":"&amp;IF(buff!O14="",0,O14)</f>
        <v>100010:100:2:0</v>
      </c>
      <c r="M14">
        <v>100</v>
      </c>
      <c r="N14" s="1" t="s">
        <v>417</v>
      </c>
      <c r="O14">
        <v>0</v>
      </c>
      <c r="P14">
        <f t="shared" si="1"/>
        <v>13</v>
      </c>
      <c r="Q14">
        <v>100010</v>
      </c>
      <c r="R14" s="4" t="s">
        <v>864</v>
      </c>
      <c r="S14" s="4" t="s">
        <v>864</v>
      </c>
      <c r="T14" s="4" t="str">
        <f t="shared" si="23"/>
        <v>自然馈赠回复生命0.13</v>
      </c>
      <c r="U14" t="s">
        <v>279</v>
      </c>
      <c r="W14">
        <v>13</v>
      </c>
      <c r="AJ14" s="12" t="str">
        <f t="shared" si="24"/>
        <v/>
      </c>
      <c r="AR14">
        <v>1</v>
      </c>
      <c r="AV14" s="4"/>
      <c r="AW14" s="4"/>
      <c r="AX14" s="4"/>
      <c r="AY14" s="4"/>
      <c r="BA14" s="12" t="str">
        <f t="shared" si="25"/>
        <v/>
      </c>
      <c r="BB14" s="12" t="str">
        <f t="shared" si="4"/>
        <v/>
      </c>
      <c r="BC14" s="12" t="str">
        <f t="shared" si="5"/>
        <v/>
      </c>
      <c r="BD14" s="12" t="str">
        <f t="shared" si="6"/>
        <v/>
      </c>
      <c r="BE14" s="12" t="str">
        <f t="shared" si="7"/>
        <v/>
      </c>
      <c r="BF14" s="12" t="str">
        <f t="shared" si="8"/>
        <v/>
      </c>
      <c r="BG14" s="12" t="str">
        <f>_xlfn.IFNA(VLOOKUP(Z14,对应表!$Z:$AA,2,FALSE)&amp;AA14,"")</f>
        <v/>
      </c>
      <c r="BH14" s="12" t="str">
        <f>_xlfn.IFNA(VLOOKUP(AB14,对应表!$Z:$AA,2,FALSE)&amp;AC14,"")</f>
        <v/>
      </c>
      <c r="BI14" s="12" t="str">
        <f>_xlfn.IFNA(VLOOKUP(AD14,对应表!$Z:$AA,2,FALSE)&amp;AE14,"")</f>
        <v/>
      </c>
      <c r="BJ14" s="12" t="str">
        <f>_xlfn.IFNA(VLOOKUP(AF14,对应表!$Z:$AA,2,FALSE)&amp;AG14,"")</f>
        <v/>
      </c>
      <c r="BK14" s="12" t="str">
        <f>_xlfn.IFNA(VLOOKUP(AH14,对应表!$Z:$AA,2,FALSE)&amp;AI14,"")</f>
        <v/>
      </c>
      <c r="BL14" t="str">
        <f>_xlfn.IFNA(VLOOKUP(BM14,特效对应!O:P,2,FALSE),"")</f>
        <v/>
      </c>
      <c r="BN14" t="str">
        <f t="shared" si="14"/>
        <v>自然馈赠回复生命0.13</v>
      </c>
      <c r="BO14">
        <f t="shared" si="9"/>
        <v>13</v>
      </c>
      <c r="BP14" t="str">
        <f t="shared" si="10"/>
        <v/>
      </c>
      <c r="BQ14">
        <f t="shared" si="15"/>
        <v>0</v>
      </c>
      <c r="BR14">
        <f t="shared" si="16"/>
        <v>0</v>
      </c>
    </row>
    <row r="15" spans="8:79" x14ac:dyDescent="0.15">
      <c r="K15" t="str">
        <f t="shared" si="22"/>
        <v>自然馈赠回复生命0.14</v>
      </c>
      <c r="L15" s="6" t="str">
        <f>Q15&amp;":"&amp;M15&amp;":"&amp;VLOOKUP(N15,对应表!B:C,2,FALSE)&amp;":"&amp;IF(buff!O15="",0,O15)</f>
        <v>100011:100:2:0</v>
      </c>
      <c r="M15">
        <v>100</v>
      </c>
      <c r="N15" s="1" t="s">
        <v>417</v>
      </c>
      <c r="O15">
        <v>0</v>
      </c>
      <c r="P15">
        <f t="shared" si="1"/>
        <v>14</v>
      </c>
      <c r="Q15">
        <v>100011</v>
      </c>
      <c r="R15" s="4" t="s">
        <v>865</v>
      </c>
      <c r="S15" s="4" t="s">
        <v>865</v>
      </c>
      <c r="T15" s="4" t="str">
        <f t="shared" si="23"/>
        <v>自然馈赠回复生命0.14</v>
      </c>
      <c r="U15" t="s">
        <v>279</v>
      </c>
      <c r="W15">
        <v>14</v>
      </c>
      <c r="AJ15" s="12" t="str">
        <f t="shared" si="24"/>
        <v/>
      </c>
      <c r="AR15">
        <v>1</v>
      </c>
      <c r="AV15" s="4"/>
      <c r="AW15" s="4"/>
      <c r="AX15" s="4"/>
      <c r="AY15" s="4"/>
      <c r="BA15" s="12" t="str">
        <f t="shared" si="25"/>
        <v/>
      </c>
      <c r="BB15" s="12" t="str">
        <f t="shared" si="4"/>
        <v/>
      </c>
      <c r="BC15" s="12" t="str">
        <f t="shared" si="5"/>
        <v/>
      </c>
      <c r="BD15" s="12" t="str">
        <f t="shared" si="6"/>
        <v/>
      </c>
      <c r="BE15" s="12" t="str">
        <f t="shared" si="7"/>
        <v/>
      </c>
      <c r="BF15" s="12" t="str">
        <f t="shared" si="8"/>
        <v/>
      </c>
      <c r="BG15" s="12" t="str">
        <f>_xlfn.IFNA(VLOOKUP(Z15,对应表!$Z:$AA,2,FALSE)&amp;AA15,"")</f>
        <v/>
      </c>
      <c r="BH15" s="12" t="str">
        <f>_xlfn.IFNA(VLOOKUP(AB15,对应表!$Z:$AA,2,FALSE)&amp;AC15,"")</f>
        <v/>
      </c>
      <c r="BI15" s="12" t="str">
        <f>_xlfn.IFNA(VLOOKUP(AD15,对应表!$Z:$AA,2,FALSE)&amp;AE15,"")</f>
        <v/>
      </c>
      <c r="BJ15" s="12" t="str">
        <f>_xlfn.IFNA(VLOOKUP(AF15,对应表!$Z:$AA,2,FALSE)&amp;AG15,"")</f>
        <v/>
      </c>
      <c r="BK15" s="12" t="str">
        <f>_xlfn.IFNA(VLOOKUP(AH15,对应表!$Z:$AA,2,FALSE)&amp;AI15,"")</f>
        <v/>
      </c>
      <c r="BL15" t="str">
        <f>_xlfn.IFNA(VLOOKUP(BM15,特效对应!O:P,2,FALSE),"")</f>
        <v/>
      </c>
      <c r="BN15" t="str">
        <f t="shared" si="14"/>
        <v>自然馈赠回复生命0.14</v>
      </c>
      <c r="BO15">
        <f t="shared" si="9"/>
        <v>14</v>
      </c>
      <c r="BP15" t="str">
        <f t="shared" si="10"/>
        <v/>
      </c>
      <c r="BQ15">
        <f t="shared" si="15"/>
        <v>0</v>
      </c>
      <c r="BR15">
        <f t="shared" si="16"/>
        <v>0</v>
      </c>
    </row>
    <row r="16" spans="8:79" x14ac:dyDescent="0.15">
      <c r="K16" t="str">
        <f t="shared" si="22"/>
        <v>自然馈赠回复生命0.15</v>
      </c>
      <c r="L16" s="6" t="str">
        <f>Q16&amp;":"&amp;M16&amp;":"&amp;VLOOKUP(N16,对应表!B:C,2,FALSE)&amp;":"&amp;IF(buff!O16="",0,O16)</f>
        <v>100012:100:2:0</v>
      </c>
      <c r="M16">
        <v>100</v>
      </c>
      <c r="N16" s="1" t="s">
        <v>417</v>
      </c>
      <c r="O16">
        <v>0</v>
      </c>
      <c r="P16">
        <f t="shared" si="1"/>
        <v>15</v>
      </c>
      <c r="Q16">
        <v>100012</v>
      </c>
      <c r="R16" s="4" t="s">
        <v>866</v>
      </c>
      <c r="S16" s="4" t="s">
        <v>866</v>
      </c>
      <c r="T16" s="4" t="str">
        <f t="shared" si="23"/>
        <v>自然馈赠回复生命0.15</v>
      </c>
      <c r="U16" t="s">
        <v>279</v>
      </c>
      <c r="W16">
        <v>15</v>
      </c>
      <c r="AJ16" s="12" t="str">
        <f t="shared" si="24"/>
        <v/>
      </c>
      <c r="AR16">
        <v>1</v>
      </c>
      <c r="AV16" s="4"/>
      <c r="AW16" s="4"/>
      <c r="AX16" s="4"/>
      <c r="AY16" s="4"/>
      <c r="BA16" s="12" t="str">
        <f t="shared" si="25"/>
        <v/>
      </c>
      <c r="BB16" s="12" t="str">
        <f t="shared" si="4"/>
        <v/>
      </c>
      <c r="BC16" s="12" t="str">
        <f t="shared" si="5"/>
        <v/>
      </c>
      <c r="BD16" s="12" t="str">
        <f t="shared" si="6"/>
        <v/>
      </c>
      <c r="BE16" s="12" t="str">
        <f t="shared" si="7"/>
        <v/>
      </c>
      <c r="BF16" s="12" t="str">
        <f t="shared" si="8"/>
        <v/>
      </c>
      <c r="BG16" s="12" t="str">
        <f>_xlfn.IFNA(VLOOKUP(Z16,对应表!$Z:$AA,2,FALSE)&amp;AA16,"")</f>
        <v/>
      </c>
      <c r="BH16" s="12" t="str">
        <f>_xlfn.IFNA(VLOOKUP(AB16,对应表!$Z:$AA,2,FALSE)&amp;AC16,"")</f>
        <v/>
      </c>
      <c r="BI16" s="12" t="str">
        <f>_xlfn.IFNA(VLOOKUP(AD16,对应表!$Z:$AA,2,FALSE)&amp;AE16,"")</f>
        <v/>
      </c>
      <c r="BJ16" s="12" t="str">
        <f>_xlfn.IFNA(VLOOKUP(AF16,对应表!$Z:$AA,2,FALSE)&amp;AG16,"")</f>
        <v/>
      </c>
      <c r="BK16" s="12" t="str">
        <f>_xlfn.IFNA(VLOOKUP(AH16,对应表!$Z:$AA,2,FALSE)&amp;AI16,"")</f>
        <v/>
      </c>
      <c r="BL16" t="str">
        <f>_xlfn.IFNA(VLOOKUP(BM16,特效对应!O:P,2,FALSE),"")</f>
        <v/>
      </c>
      <c r="BN16" t="str">
        <f t="shared" si="14"/>
        <v>自然馈赠回复生命0.15</v>
      </c>
      <c r="BO16">
        <f t="shared" si="9"/>
        <v>15</v>
      </c>
      <c r="BP16" t="str">
        <f t="shared" si="10"/>
        <v/>
      </c>
      <c r="BQ16">
        <f t="shared" si="15"/>
        <v>0</v>
      </c>
      <c r="BR16">
        <f t="shared" si="16"/>
        <v>0</v>
      </c>
    </row>
    <row r="17" spans="11:70" x14ac:dyDescent="0.15">
      <c r="K17" t="str">
        <f t="shared" si="22"/>
        <v>自然馈赠回复生命0.16</v>
      </c>
      <c r="L17" s="6" t="str">
        <f>Q17&amp;":"&amp;M17&amp;":"&amp;VLOOKUP(N17,对应表!B:C,2,FALSE)&amp;":"&amp;IF(buff!O17="",0,O17)</f>
        <v>100013:100:2:0</v>
      </c>
      <c r="M17">
        <v>100</v>
      </c>
      <c r="N17" s="1" t="s">
        <v>417</v>
      </c>
      <c r="O17">
        <v>0</v>
      </c>
      <c r="P17">
        <f t="shared" si="1"/>
        <v>16</v>
      </c>
      <c r="Q17">
        <v>100013</v>
      </c>
      <c r="R17" s="4" t="s">
        <v>867</v>
      </c>
      <c r="S17" s="4" t="s">
        <v>867</v>
      </c>
      <c r="T17" s="4" t="str">
        <f t="shared" si="23"/>
        <v>自然馈赠回复生命0.16</v>
      </c>
      <c r="U17" t="s">
        <v>279</v>
      </c>
      <c r="W17">
        <v>16</v>
      </c>
      <c r="AJ17" s="12" t="str">
        <f t="shared" si="24"/>
        <v/>
      </c>
      <c r="AR17">
        <v>1</v>
      </c>
      <c r="AV17" s="4"/>
      <c r="AW17" s="4"/>
      <c r="AX17" s="4"/>
      <c r="AY17" s="4"/>
      <c r="BA17" s="12" t="str">
        <f t="shared" si="25"/>
        <v/>
      </c>
      <c r="BB17" s="12" t="str">
        <f t="shared" si="4"/>
        <v/>
      </c>
      <c r="BC17" s="12" t="str">
        <f t="shared" si="5"/>
        <v/>
      </c>
      <c r="BD17" s="12" t="str">
        <f t="shared" si="6"/>
        <v/>
      </c>
      <c r="BE17" s="12" t="str">
        <f t="shared" si="7"/>
        <v/>
      </c>
      <c r="BF17" s="12" t="str">
        <f t="shared" si="8"/>
        <v/>
      </c>
      <c r="BG17" s="12" t="str">
        <f>_xlfn.IFNA(VLOOKUP(Z17,对应表!$Z:$AA,2,FALSE)&amp;AA17,"")</f>
        <v/>
      </c>
      <c r="BH17" s="12" t="str">
        <f>_xlfn.IFNA(VLOOKUP(AB17,对应表!$Z:$AA,2,FALSE)&amp;AC17,"")</f>
        <v/>
      </c>
      <c r="BI17" s="12" t="str">
        <f>_xlfn.IFNA(VLOOKUP(AD17,对应表!$Z:$AA,2,FALSE)&amp;AE17,"")</f>
        <v/>
      </c>
      <c r="BJ17" s="12" t="str">
        <f>_xlfn.IFNA(VLOOKUP(AF17,对应表!$Z:$AA,2,FALSE)&amp;AG17,"")</f>
        <v/>
      </c>
      <c r="BK17" s="12" t="str">
        <f>_xlfn.IFNA(VLOOKUP(AH17,对应表!$Z:$AA,2,FALSE)&amp;AI17,"")</f>
        <v/>
      </c>
      <c r="BL17" t="str">
        <f>_xlfn.IFNA(VLOOKUP(BM17,特效对应!O:P,2,FALSE),"")</f>
        <v/>
      </c>
      <c r="BN17" t="str">
        <f t="shared" si="14"/>
        <v>自然馈赠回复生命0.16</v>
      </c>
      <c r="BO17">
        <f t="shared" si="9"/>
        <v>16</v>
      </c>
      <c r="BP17" t="str">
        <f t="shared" si="10"/>
        <v/>
      </c>
      <c r="BQ17">
        <f t="shared" si="15"/>
        <v>0</v>
      </c>
      <c r="BR17">
        <f t="shared" si="16"/>
        <v>0</v>
      </c>
    </row>
    <row r="18" spans="11:70" x14ac:dyDescent="0.15">
      <c r="K18" t="str">
        <f t="shared" si="22"/>
        <v>自然馈赠回复生命0.17</v>
      </c>
      <c r="L18" s="6" t="str">
        <f>Q18&amp;":"&amp;M18&amp;":"&amp;VLOOKUP(N18,对应表!B:C,2,FALSE)&amp;":"&amp;IF(buff!O18="",0,O18)</f>
        <v>100014:100:2:0</v>
      </c>
      <c r="M18">
        <v>100</v>
      </c>
      <c r="N18" s="1" t="s">
        <v>417</v>
      </c>
      <c r="O18">
        <v>0</v>
      </c>
      <c r="P18">
        <f t="shared" si="1"/>
        <v>17</v>
      </c>
      <c r="Q18">
        <v>100014</v>
      </c>
      <c r="R18" s="4" t="s">
        <v>868</v>
      </c>
      <c r="S18" s="4" t="s">
        <v>868</v>
      </c>
      <c r="T18" s="4" t="str">
        <f t="shared" si="23"/>
        <v>自然馈赠回复生命0.17</v>
      </c>
      <c r="U18" t="s">
        <v>279</v>
      </c>
      <c r="W18">
        <v>17</v>
      </c>
      <c r="AJ18" s="12" t="str">
        <f t="shared" si="24"/>
        <v/>
      </c>
      <c r="AR18">
        <v>1</v>
      </c>
      <c r="AV18" s="4"/>
      <c r="AW18" s="4"/>
      <c r="AX18" s="4"/>
      <c r="AY18" s="4"/>
      <c r="BA18" s="12" t="str">
        <f t="shared" si="25"/>
        <v/>
      </c>
      <c r="BB18" s="12" t="str">
        <f t="shared" si="4"/>
        <v/>
      </c>
      <c r="BC18" s="12" t="str">
        <f t="shared" si="5"/>
        <v/>
      </c>
      <c r="BD18" s="12" t="str">
        <f t="shared" si="6"/>
        <v/>
      </c>
      <c r="BE18" s="12" t="str">
        <f t="shared" si="7"/>
        <v/>
      </c>
      <c r="BF18" s="12" t="str">
        <f t="shared" si="8"/>
        <v/>
      </c>
      <c r="BG18" s="12" t="str">
        <f>_xlfn.IFNA(VLOOKUP(Z18,对应表!$Z:$AA,2,FALSE)&amp;AA18,"")</f>
        <v/>
      </c>
      <c r="BH18" s="12" t="str">
        <f>_xlfn.IFNA(VLOOKUP(AB18,对应表!$Z:$AA,2,FALSE)&amp;AC18,"")</f>
        <v/>
      </c>
      <c r="BI18" s="12" t="str">
        <f>_xlfn.IFNA(VLOOKUP(AD18,对应表!$Z:$AA,2,FALSE)&amp;AE18,"")</f>
        <v/>
      </c>
      <c r="BJ18" s="12" t="str">
        <f>_xlfn.IFNA(VLOOKUP(AF18,对应表!$Z:$AA,2,FALSE)&amp;AG18,"")</f>
        <v/>
      </c>
      <c r="BK18" s="12" t="str">
        <f>_xlfn.IFNA(VLOOKUP(AH18,对应表!$Z:$AA,2,FALSE)&amp;AI18,"")</f>
        <v/>
      </c>
      <c r="BL18" t="str">
        <f>_xlfn.IFNA(VLOOKUP(BM18,特效对应!O:P,2,FALSE),"")</f>
        <v/>
      </c>
      <c r="BN18" t="str">
        <f t="shared" si="14"/>
        <v>自然馈赠回复生命0.17</v>
      </c>
      <c r="BO18">
        <f t="shared" si="9"/>
        <v>17</v>
      </c>
      <c r="BP18" t="str">
        <f t="shared" si="10"/>
        <v/>
      </c>
      <c r="BQ18">
        <f t="shared" si="15"/>
        <v>0</v>
      </c>
      <c r="BR18">
        <f t="shared" si="16"/>
        <v>0</v>
      </c>
    </row>
    <row r="19" spans="11:70" x14ac:dyDescent="0.15">
      <c r="K19" t="str">
        <f t="shared" si="22"/>
        <v>自然馈赠回复生命0.18</v>
      </c>
      <c r="L19" s="6" t="str">
        <f>Q19&amp;":"&amp;M19&amp;":"&amp;VLOOKUP(N19,对应表!B:C,2,FALSE)&amp;":"&amp;IF(buff!O19="",0,O19)</f>
        <v>100015:100:2:0</v>
      </c>
      <c r="M19">
        <v>100</v>
      </c>
      <c r="N19" s="1" t="s">
        <v>417</v>
      </c>
      <c r="O19">
        <v>0</v>
      </c>
      <c r="P19">
        <f t="shared" si="1"/>
        <v>18</v>
      </c>
      <c r="Q19">
        <v>100015</v>
      </c>
      <c r="R19" s="4" t="s">
        <v>869</v>
      </c>
      <c r="S19" s="4" t="s">
        <v>869</v>
      </c>
      <c r="T19" s="4" t="str">
        <f t="shared" si="23"/>
        <v>自然馈赠回复生命0.18</v>
      </c>
      <c r="U19" t="s">
        <v>279</v>
      </c>
      <c r="W19">
        <v>18</v>
      </c>
      <c r="AJ19" s="12" t="str">
        <f t="shared" si="24"/>
        <v/>
      </c>
      <c r="AR19">
        <v>1</v>
      </c>
      <c r="AV19" s="4"/>
      <c r="AW19" s="4"/>
      <c r="AX19" s="4"/>
      <c r="AY19" s="4"/>
      <c r="BA19" s="12" t="str">
        <f t="shared" si="25"/>
        <v/>
      </c>
      <c r="BB19" s="12" t="str">
        <f t="shared" si="4"/>
        <v/>
      </c>
      <c r="BC19" s="12" t="str">
        <f t="shared" si="5"/>
        <v/>
      </c>
      <c r="BD19" s="12" t="str">
        <f t="shared" si="6"/>
        <v/>
      </c>
      <c r="BE19" s="12" t="str">
        <f t="shared" si="7"/>
        <v/>
      </c>
      <c r="BF19" s="12" t="str">
        <f t="shared" si="8"/>
        <v/>
      </c>
      <c r="BG19" s="12" t="str">
        <f>_xlfn.IFNA(VLOOKUP(Z19,对应表!$Z:$AA,2,FALSE)&amp;AA19,"")</f>
        <v/>
      </c>
      <c r="BH19" s="12" t="str">
        <f>_xlfn.IFNA(VLOOKUP(AB19,对应表!$Z:$AA,2,FALSE)&amp;AC19,"")</f>
        <v/>
      </c>
      <c r="BI19" s="12" t="str">
        <f>_xlfn.IFNA(VLOOKUP(AD19,对应表!$Z:$AA,2,FALSE)&amp;AE19,"")</f>
        <v/>
      </c>
      <c r="BJ19" s="12" t="str">
        <f>_xlfn.IFNA(VLOOKUP(AF19,对应表!$Z:$AA,2,FALSE)&amp;AG19,"")</f>
        <v/>
      </c>
      <c r="BK19" s="12" t="str">
        <f>_xlfn.IFNA(VLOOKUP(AH19,对应表!$Z:$AA,2,FALSE)&amp;AI19,"")</f>
        <v/>
      </c>
      <c r="BL19" t="str">
        <f>_xlfn.IFNA(VLOOKUP(BM19,特效对应!O:P,2,FALSE),"")</f>
        <v/>
      </c>
      <c r="BN19" t="str">
        <f t="shared" si="14"/>
        <v>自然馈赠回复生命0.18</v>
      </c>
      <c r="BO19">
        <f t="shared" si="9"/>
        <v>18</v>
      </c>
      <c r="BP19" t="str">
        <f t="shared" si="10"/>
        <v/>
      </c>
      <c r="BQ19">
        <f t="shared" si="15"/>
        <v>0</v>
      </c>
      <c r="BR19">
        <f t="shared" si="16"/>
        <v>0</v>
      </c>
    </row>
    <row r="20" spans="11:70" x14ac:dyDescent="0.15">
      <c r="K20" t="str">
        <f t="shared" si="22"/>
        <v>自然馈赠回复生命0.19</v>
      </c>
      <c r="L20" s="6" t="str">
        <f>Q20&amp;":"&amp;M20&amp;":"&amp;VLOOKUP(N20,对应表!B:C,2,FALSE)&amp;":"&amp;IF(buff!O20="",0,O20)</f>
        <v>100016:100:2:0</v>
      </c>
      <c r="M20">
        <v>100</v>
      </c>
      <c r="N20" s="1" t="s">
        <v>417</v>
      </c>
      <c r="O20">
        <v>0</v>
      </c>
      <c r="P20">
        <f t="shared" si="1"/>
        <v>19</v>
      </c>
      <c r="Q20">
        <v>100016</v>
      </c>
      <c r="R20" s="4" t="s">
        <v>870</v>
      </c>
      <c r="S20" s="4" t="s">
        <v>870</v>
      </c>
      <c r="T20" s="4" t="str">
        <f t="shared" si="23"/>
        <v>自然馈赠回复生命0.19</v>
      </c>
      <c r="U20" t="s">
        <v>279</v>
      </c>
      <c r="W20">
        <v>19</v>
      </c>
      <c r="AJ20" s="12" t="str">
        <f t="shared" si="24"/>
        <v/>
      </c>
      <c r="AR20">
        <v>1</v>
      </c>
      <c r="AV20" s="4"/>
      <c r="AW20" s="4"/>
      <c r="AX20" s="4"/>
      <c r="AY20" s="4"/>
      <c r="BA20" s="12" t="str">
        <f t="shared" si="25"/>
        <v/>
      </c>
      <c r="BB20" s="12" t="str">
        <f t="shared" si="4"/>
        <v/>
      </c>
      <c r="BC20" s="12" t="str">
        <f t="shared" si="5"/>
        <v/>
      </c>
      <c r="BD20" s="12" t="str">
        <f t="shared" si="6"/>
        <v/>
      </c>
      <c r="BE20" s="12" t="str">
        <f t="shared" si="7"/>
        <v/>
      </c>
      <c r="BF20" s="12" t="str">
        <f t="shared" si="8"/>
        <v/>
      </c>
      <c r="BG20" s="12" t="str">
        <f>_xlfn.IFNA(VLOOKUP(Z20,对应表!$Z:$AA,2,FALSE)&amp;AA20,"")</f>
        <v/>
      </c>
      <c r="BH20" s="12" t="str">
        <f>_xlfn.IFNA(VLOOKUP(AB20,对应表!$Z:$AA,2,FALSE)&amp;AC20,"")</f>
        <v/>
      </c>
      <c r="BI20" s="12" t="str">
        <f>_xlfn.IFNA(VLOOKUP(AD20,对应表!$Z:$AA,2,FALSE)&amp;AE20,"")</f>
        <v/>
      </c>
      <c r="BJ20" s="12" t="str">
        <f>_xlfn.IFNA(VLOOKUP(AF20,对应表!$Z:$AA,2,FALSE)&amp;AG20,"")</f>
        <v/>
      </c>
      <c r="BK20" s="12" t="str">
        <f>_xlfn.IFNA(VLOOKUP(AH20,对应表!$Z:$AA,2,FALSE)&amp;AI20,"")</f>
        <v/>
      </c>
      <c r="BL20" t="str">
        <f>_xlfn.IFNA(VLOOKUP(BM20,特效对应!O:P,2,FALSE),"")</f>
        <v/>
      </c>
      <c r="BN20" t="str">
        <f t="shared" si="14"/>
        <v>自然馈赠回复生命0.19</v>
      </c>
      <c r="BO20">
        <f t="shared" si="9"/>
        <v>19</v>
      </c>
      <c r="BP20" t="str">
        <f t="shared" si="10"/>
        <v/>
      </c>
      <c r="BQ20">
        <f t="shared" si="15"/>
        <v>0</v>
      </c>
      <c r="BR20">
        <f t="shared" si="16"/>
        <v>0</v>
      </c>
    </row>
    <row r="21" spans="11:70" x14ac:dyDescent="0.15">
      <c r="K21" t="str">
        <f t="shared" si="22"/>
        <v>自然馈赠回复生命0.20</v>
      </c>
      <c r="L21" s="6" t="str">
        <f>Q21&amp;":"&amp;M21&amp;":"&amp;VLOOKUP(N21,对应表!B:C,2,FALSE)&amp;":"&amp;IF(buff!O21="",0,O21)</f>
        <v>100017:100:2:0</v>
      </c>
      <c r="M21">
        <v>100</v>
      </c>
      <c r="N21" s="1" t="s">
        <v>417</v>
      </c>
      <c r="O21">
        <v>0</v>
      </c>
      <c r="P21">
        <f t="shared" si="1"/>
        <v>20</v>
      </c>
      <c r="Q21">
        <v>100017</v>
      </c>
      <c r="R21" s="4" t="s">
        <v>871</v>
      </c>
      <c r="S21" s="4" t="s">
        <v>871</v>
      </c>
      <c r="T21" s="4" t="str">
        <f t="shared" si="23"/>
        <v>自然馈赠回复生命0.20</v>
      </c>
      <c r="U21" t="s">
        <v>279</v>
      </c>
      <c r="W21">
        <v>20</v>
      </c>
      <c r="AJ21" s="12" t="str">
        <f t="shared" si="24"/>
        <v/>
      </c>
      <c r="AR21">
        <v>1</v>
      </c>
      <c r="AV21" s="4"/>
      <c r="AW21" s="4"/>
      <c r="AX21" s="4"/>
      <c r="AY21" s="4"/>
      <c r="BA21" s="12" t="str">
        <f t="shared" si="25"/>
        <v/>
      </c>
      <c r="BB21" s="12" t="str">
        <f t="shared" si="4"/>
        <v/>
      </c>
      <c r="BC21" s="12" t="str">
        <f t="shared" si="5"/>
        <v/>
      </c>
      <c r="BD21" s="12" t="str">
        <f t="shared" si="6"/>
        <v/>
      </c>
      <c r="BE21" s="12" t="str">
        <f t="shared" si="7"/>
        <v/>
      </c>
      <c r="BF21" s="12" t="str">
        <f t="shared" si="8"/>
        <v/>
      </c>
      <c r="BG21" s="12" t="str">
        <f>_xlfn.IFNA(VLOOKUP(Z21,对应表!$Z:$AA,2,FALSE)&amp;AA21,"")</f>
        <v/>
      </c>
      <c r="BH21" s="12" t="str">
        <f>_xlfn.IFNA(VLOOKUP(AB21,对应表!$Z:$AA,2,FALSE)&amp;AC21,"")</f>
        <v/>
      </c>
      <c r="BI21" s="12" t="str">
        <f>_xlfn.IFNA(VLOOKUP(AD21,对应表!$Z:$AA,2,FALSE)&amp;AE21,"")</f>
        <v/>
      </c>
      <c r="BJ21" s="12" t="str">
        <f>_xlfn.IFNA(VLOOKUP(AF21,对应表!$Z:$AA,2,FALSE)&amp;AG21,"")</f>
        <v/>
      </c>
      <c r="BK21" s="12" t="str">
        <f>_xlfn.IFNA(VLOOKUP(AH21,对应表!$Z:$AA,2,FALSE)&amp;AI21,"")</f>
        <v/>
      </c>
      <c r="BL21" t="str">
        <f>_xlfn.IFNA(VLOOKUP(BM21,特效对应!O:P,2,FALSE),"")</f>
        <v/>
      </c>
      <c r="BN21" t="str">
        <f t="shared" si="14"/>
        <v>自然馈赠回复生命0.20</v>
      </c>
      <c r="BO21">
        <f t="shared" si="9"/>
        <v>20</v>
      </c>
      <c r="BP21" t="str">
        <f t="shared" si="10"/>
        <v/>
      </c>
      <c r="BQ21">
        <f t="shared" si="15"/>
        <v>0</v>
      </c>
      <c r="BR21">
        <f t="shared" si="16"/>
        <v>0</v>
      </c>
    </row>
    <row r="22" spans="11:70" x14ac:dyDescent="0.15">
      <c r="K22" t="str">
        <f t="shared" ref="K22:K23" si="26">R22</f>
        <v>自然馈赠回复生命0.21</v>
      </c>
      <c r="L22" s="6" t="str">
        <f>Q22&amp;":"&amp;M22&amp;":"&amp;VLOOKUP(N22,对应表!B:C,2,FALSE)&amp;":"&amp;IF(buff!O22="",0,O22)</f>
        <v>100018:100:2:0</v>
      </c>
      <c r="M22">
        <v>100</v>
      </c>
      <c r="N22" s="1" t="s">
        <v>417</v>
      </c>
      <c r="O22">
        <v>0</v>
      </c>
      <c r="P22">
        <f t="shared" si="1"/>
        <v>20</v>
      </c>
      <c r="Q22">
        <v>100018</v>
      </c>
      <c r="R22" s="4" t="s">
        <v>949</v>
      </c>
      <c r="S22" s="4" t="s">
        <v>949</v>
      </c>
      <c r="T22" s="4" t="str">
        <f t="shared" ref="T22:T23" si="27">R22</f>
        <v>自然馈赠回复生命0.21</v>
      </c>
      <c r="U22" t="s">
        <v>279</v>
      </c>
      <c r="W22">
        <v>20</v>
      </c>
      <c r="AJ22" s="12" t="str">
        <f t="shared" ref="AJ22:AJ23" si="28">IF(BG22="","",BG22)&amp;IF(BH22="","","|"&amp;BH22)&amp;IF(BI22="","","|"&amp;BI22)&amp;IF(BJ22="","","|"&amp;BJ22)&amp;IF(BK22="","","|"&amp;BK22)</f>
        <v/>
      </c>
      <c r="AR22">
        <v>1</v>
      </c>
      <c r="AV22" s="4"/>
      <c r="AW22" s="4"/>
      <c r="AX22" s="4"/>
      <c r="AY22" s="4"/>
      <c r="BA22" s="12" t="str">
        <f t="shared" ref="BA22:BA23" si="29">IF(BB22="","",BB22)&amp;IF(BC22="","","|"&amp;BC22)&amp;IF(BD22="","","|"&amp;BD22)&amp;IF(BE22="","","|"&amp;BE22)&amp;IF(BF22="","","|"&amp;BF22)</f>
        <v/>
      </c>
      <c r="BB22" s="12" t="str">
        <f t="shared" si="4"/>
        <v/>
      </c>
      <c r="BC22" s="12" t="str">
        <f t="shared" si="5"/>
        <v/>
      </c>
      <c r="BD22" s="12" t="str">
        <f t="shared" si="6"/>
        <v/>
      </c>
      <c r="BE22" s="12" t="str">
        <f t="shared" si="7"/>
        <v/>
      </c>
      <c r="BF22" s="12" t="str">
        <f t="shared" si="8"/>
        <v/>
      </c>
      <c r="BG22" s="12" t="str">
        <f>_xlfn.IFNA(VLOOKUP(Z22,对应表!$Z:$AA,2,FALSE)&amp;AA22,"")</f>
        <v/>
      </c>
      <c r="BH22" s="12" t="str">
        <f>_xlfn.IFNA(VLOOKUP(AB22,对应表!$Z:$AA,2,FALSE)&amp;AC22,"")</f>
        <v/>
      </c>
      <c r="BI22" s="12" t="str">
        <f>_xlfn.IFNA(VLOOKUP(AD22,对应表!$Z:$AA,2,FALSE)&amp;AE22,"")</f>
        <v/>
      </c>
      <c r="BJ22" s="12" t="str">
        <f>_xlfn.IFNA(VLOOKUP(AF22,对应表!$Z:$AA,2,FALSE)&amp;AG22,"")</f>
        <v/>
      </c>
      <c r="BK22" s="12" t="str">
        <f>_xlfn.IFNA(VLOOKUP(AH22,对应表!$Z:$AA,2,FALSE)&amp;AI22,"")</f>
        <v/>
      </c>
      <c r="BL22" t="str">
        <f>_xlfn.IFNA(VLOOKUP(BM22,特效对应!O:P,2,FALSE),"")</f>
        <v/>
      </c>
      <c r="BN22" t="str">
        <f t="shared" si="14"/>
        <v>自然馈赠回复生命0.21</v>
      </c>
      <c r="BO22">
        <f t="shared" si="9"/>
        <v>20</v>
      </c>
      <c r="BP22" t="str">
        <f t="shared" si="10"/>
        <v/>
      </c>
      <c r="BQ22">
        <f t="shared" si="15"/>
        <v>0</v>
      </c>
      <c r="BR22">
        <f t="shared" si="16"/>
        <v>0</v>
      </c>
    </row>
    <row r="23" spans="11:70" x14ac:dyDescent="0.15">
      <c r="K23" t="str">
        <f t="shared" si="26"/>
        <v>自然馈赠攻击增加0.10</v>
      </c>
      <c r="L23" s="6" t="str">
        <f>Q23&amp;":"&amp;M23&amp;":"&amp;VLOOKUP(N23,对应表!B:C,2,FALSE)&amp;":"&amp;IF(buff!O23="",0,O23)</f>
        <v>100019:100:2:0</v>
      </c>
      <c r="M23">
        <v>100</v>
      </c>
      <c r="N23" s="1" t="s">
        <v>417</v>
      </c>
      <c r="O23">
        <v>0</v>
      </c>
      <c r="P23">
        <f t="shared" si="1"/>
        <v>10</v>
      </c>
      <c r="Q23">
        <v>100019</v>
      </c>
      <c r="R23" s="4" t="s">
        <v>930</v>
      </c>
      <c r="S23" s="4" t="s">
        <v>930</v>
      </c>
      <c r="T23" s="4" t="str">
        <f t="shared" si="27"/>
        <v>自然馈赠攻击增加0.10</v>
      </c>
      <c r="U23" t="s">
        <v>279</v>
      </c>
      <c r="Z23" t="s">
        <v>280</v>
      </c>
      <c r="AA23">
        <v>10</v>
      </c>
      <c r="AJ23" s="12" t="str">
        <f t="shared" si="28"/>
        <v>ATK_P:10</v>
      </c>
      <c r="AS23">
        <v>3</v>
      </c>
      <c r="AV23" s="4"/>
      <c r="AW23" s="4"/>
      <c r="AX23" s="4"/>
      <c r="AY23" s="4"/>
      <c r="BA23" s="12" t="str">
        <f t="shared" si="29"/>
        <v/>
      </c>
      <c r="BB23" s="12" t="str">
        <f t="shared" si="4"/>
        <v/>
      </c>
      <c r="BC23" s="12" t="str">
        <f t="shared" si="5"/>
        <v/>
      </c>
      <c r="BD23" s="12" t="str">
        <f t="shared" si="6"/>
        <v/>
      </c>
      <c r="BE23" s="12" t="str">
        <f t="shared" si="7"/>
        <v/>
      </c>
      <c r="BF23" s="12" t="str">
        <f t="shared" si="8"/>
        <v/>
      </c>
      <c r="BG23" s="12" t="str">
        <f>_xlfn.IFNA(VLOOKUP(Z23,对应表!$Z:$AA,2,FALSE)&amp;AA23,"")</f>
        <v>ATK_P:10</v>
      </c>
      <c r="BH23" s="12" t="str">
        <f>_xlfn.IFNA(VLOOKUP(AB23,对应表!$Z:$AA,2,FALSE)&amp;AC23,"")</f>
        <v/>
      </c>
      <c r="BI23" s="12" t="str">
        <f>_xlfn.IFNA(VLOOKUP(AD23,对应表!$Z:$AA,2,FALSE)&amp;AE23,"")</f>
        <v/>
      </c>
      <c r="BJ23" s="12" t="str">
        <f>_xlfn.IFNA(VLOOKUP(AF23,对应表!$Z:$AA,2,FALSE)&amp;AG23,"")</f>
        <v/>
      </c>
      <c r="BK23" s="12" t="str">
        <f>_xlfn.IFNA(VLOOKUP(AH23,对应表!$Z:$AA,2,FALSE)&amp;AI23,"")</f>
        <v/>
      </c>
      <c r="BL23" t="str">
        <f>_xlfn.IFNA(VLOOKUP(BM23,特效对应!O:P,2,FALSE),"")</f>
        <v>buff_54</v>
      </c>
      <c r="BM23" t="s">
        <v>802</v>
      </c>
      <c r="BN23" t="str">
        <f t="shared" si="14"/>
        <v>自然馈赠攻击增加0.10</v>
      </c>
      <c r="BO23">
        <f t="shared" si="9"/>
        <v>10</v>
      </c>
      <c r="BP23" t="str">
        <f t="shared" si="10"/>
        <v/>
      </c>
      <c r="BQ23" t="str">
        <f t="shared" si="15"/>
        <v>攻击比率</v>
      </c>
      <c r="BR23">
        <f t="shared" si="16"/>
        <v>0</v>
      </c>
    </row>
    <row r="24" spans="11:70" x14ac:dyDescent="0.15">
      <c r="K24" t="str">
        <f t="shared" ref="K24:K33" si="30">R24</f>
        <v>自然馈赠攻击增加0.11</v>
      </c>
      <c r="L24" s="6" t="str">
        <f>Q24&amp;":"&amp;M24&amp;":"&amp;VLOOKUP(N24,对应表!B:C,2,FALSE)&amp;":"&amp;IF(buff!O24="",0,O24)</f>
        <v>100020:100:2:0</v>
      </c>
      <c r="M24">
        <v>100</v>
      </c>
      <c r="N24" s="1" t="s">
        <v>417</v>
      </c>
      <c r="O24">
        <v>0</v>
      </c>
      <c r="P24">
        <f t="shared" si="1"/>
        <v>11</v>
      </c>
      <c r="Q24">
        <v>100020</v>
      </c>
      <c r="R24" s="4" t="s">
        <v>931</v>
      </c>
      <c r="S24" s="4" t="s">
        <v>931</v>
      </c>
      <c r="T24" s="4" t="str">
        <f t="shared" ref="T24:T33" si="31">R24</f>
        <v>自然馈赠攻击增加0.11</v>
      </c>
      <c r="U24" t="s">
        <v>279</v>
      </c>
      <c r="Z24" t="s">
        <v>280</v>
      </c>
      <c r="AA24">
        <v>11</v>
      </c>
      <c r="AJ24" s="12" t="str">
        <f t="shared" ref="AJ24:AJ33" si="32">IF(BG24="","",BG24)&amp;IF(BH24="","","|"&amp;BH24)&amp;IF(BI24="","","|"&amp;BI24)&amp;IF(BJ24="","","|"&amp;BJ24)&amp;IF(BK24="","","|"&amp;BK24)</f>
        <v>ATK_P:11</v>
      </c>
      <c r="AS24">
        <v>3</v>
      </c>
      <c r="AV24" s="4"/>
      <c r="AW24" s="4"/>
      <c r="AX24" s="4"/>
      <c r="AY24" s="4"/>
      <c r="BA24" s="12" t="str">
        <f t="shared" ref="BA24:BA33" si="33">IF(BB24="","",BB24)&amp;IF(BC24="","","|"&amp;BC24)&amp;IF(BD24="","","|"&amp;BD24)&amp;IF(BE24="","","|"&amp;BE24)&amp;IF(BF24="","","|"&amp;BF24)</f>
        <v/>
      </c>
      <c r="BB24" s="12" t="str">
        <f t="shared" si="4"/>
        <v/>
      </c>
      <c r="BC24" s="12" t="str">
        <f t="shared" si="5"/>
        <v/>
      </c>
      <c r="BD24" s="12" t="str">
        <f t="shared" si="6"/>
        <v/>
      </c>
      <c r="BE24" s="12" t="str">
        <f t="shared" si="7"/>
        <v/>
      </c>
      <c r="BF24" s="12" t="str">
        <f t="shared" si="8"/>
        <v/>
      </c>
      <c r="BG24" s="12" t="str">
        <f>_xlfn.IFNA(VLOOKUP(Z24,对应表!$Z:$AA,2,FALSE)&amp;AA24,"")</f>
        <v>ATK_P:11</v>
      </c>
      <c r="BH24" s="12" t="str">
        <f>_xlfn.IFNA(VLOOKUP(AB24,对应表!$Z:$AA,2,FALSE)&amp;AC24,"")</f>
        <v/>
      </c>
      <c r="BI24" s="12" t="str">
        <f>_xlfn.IFNA(VLOOKUP(AD24,对应表!$Z:$AA,2,FALSE)&amp;AE24,"")</f>
        <v/>
      </c>
      <c r="BJ24" s="12" t="str">
        <f>_xlfn.IFNA(VLOOKUP(AF24,对应表!$Z:$AA,2,FALSE)&amp;AG24,"")</f>
        <v/>
      </c>
      <c r="BK24" s="12" t="str">
        <f>_xlfn.IFNA(VLOOKUP(AH24,对应表!$Z:$AA,2,FALSE)&amp;AI24,"")</f>
        <v/>
      </c>
      <c r="BL24" t="str">
        <f>_xlfn.IFNA(VLOOKUP(BM24,特效对应!O:P,2,FALSE),"")</f>
        <v>buff_54</v>
      </c>
      <c r="BM24" t="s">
        <v>802</v>
      </c>
      <c r="BN24" t="str">
        <f t="shared" si="14"/>
        <v>自然馈赠攻击增加0.11</v>
      </c>
      <c r="BO24">
        <f t="shared" si="9"/>
        <v>11</v>
      </c>
      <c r="BP24" t="str">
        <f t="shared" si="10"/>
        <v/>
      </c>
      <c r="BQ24" t="str">
        <f t="shared" si="15"/>
        <v>攻击比率</v>
      </c>
      <c r="BR24">
        <f t="shared" si="16"/>
        <v>0</v>
      </c>
    </row>
    <row r="25" spans="11:70" x14ac:dyDescent="0.15">
      <c r="K25" t="str">
        <f t="shared" si="30"/>
        <v>自然馈赠攻击增加0.12</v>
      </c>
      <c r="L25" s="6" t="str">
        <f>Q25&amp;":"&amp;M25&amp;":"&amp;VLOOKUP(N25,对应表!B:C,2,FALSE)&amp;":"&amp;IF(buff!O25="",0,O25)</f>
        <v>100021:100:2:0</v>
      </c>
      <c r="M25">
        <v>100</v>
      </c>
      <c r="N25" s="1" t="s">
        <v>417</v>
      </c>
      <c r="O25">
        <v>0</v>
      </c>
      <c r="P25">
        <f t="shared" si="1"/>
        <v>12</v>
      </c>
      <c r="Q25">
        <v>100021</v>
      </c>
      <c r="R25" s="4" t="s">
        <v>932</v>
      </c>
      <c r="S25" s="4" t="s">
        <v>932</v>
      </c>
      <c r="T25" s="4" t="str">
        <f t="shared" si="31"/>
        <v>自然馈赠攻击增加0.12</v>
      </c>
      <c r="U25" t="s">
        <v>279</v>
      </c>
      <c r="Z25" t="s">
        <v>280</v>
      </c>
      <c r="AA25">
        <v>12</v>
      </c>
      <c r="AJ25" s="12" t="str">
        <f t="shared" si="32"/>
        <v>ATK_P:12</v>
      </c>
      <c r="AS25">
        <v>3</v>
      </c>
      <c r="AV25" s="4"/>
      <c r="AW25" s="4"/>
      <c r="AX25" s="4"/>
      <c r="AY25" s="4"/>
      <c r="BA25" s="12" t="str">
        <f t="shared" si="33"/>
        <v/>
      </c>
      <c r="BB25" s="12" t="str">
        <f t="shared" si="4"/>
        <v/>
      </c>
      <c r="BC25" s="12" t="str">
        <f t="shared" si="5"/>
        <v/>
      </c>
      <c r="BD25" s="12" t="str">
        <f t="shared" si="6"/>
        <v/>
      </c>
      <c r="BE25" s="12" t="str">
        <f t="shared" si="7"/>
        <v/>
      </c>
      <c r="BF25" s="12" t="str">
        <f t="shared" si="8"/>
        <v/>
      </c>
      <c r="BG25" s="12" t="str">
        <f>_xlfn.IFNA(VLOOKUP(Z25,对应表!$Z:$AA,2,FALSE)&amp;AA25,"")</f>
        <v>ATK_P:12</v>
      </c>
      <c r="BH25" s="12" t="str">
        <f>_xlfn.IFNA(VLOOKUP(AB25,对应表!$Z:$AA,2,FALSE)&amp;AC25,"")</f>
        <v/>
      </c>
      <c r="BI25" s="12" t="str">
        <f>_xlfn.IFNA(VLOOKUP(AD25,对应表!$Z:$AA,2,FALSE)&amp;AE25,"")</f>
        <v/>
      </c>
      <c r="BJ25" s="12" t="str">
        <f>_xlfn.IFNA(VLOOKUP(AF25,对应表!$Z:$AA,2,FALSE)&amp;AG25,"")</f>
        <v/>
      </c>
      <c r="BK25" s="12" t="str">
        <f>_xlfn.IFNA(VLOOKUP(AH25,对应表!$Z:$AA,2,FALSE)&amp;AI25,"")</f>
        <v/>
      </c>
      <c r="BL25" t="str">
        <f>_xlfn.IFNA(VLOOKUP(BM25,特效对应!O:P,2,FALSE),"")</f>
        <v>buff_54</v>
      </c>
      <c r="BM25" t="s">
        <v>802</v>
      </c>
      <c r="BN25" t="str">
        <f t="shared" si="14"/>
        <v>自然馈赠攻击增加0.12</v>
      </c>
      <c r="BO25">
        <f t="shared" si="9"/>
        <v>12</v>
      </c>
      <c r="BP25" t="str">
        <f t="shared" si="10"/>
        <v/>
      </c>
      <c r="BQ25" t="str">
        <f t="shared" si="15"/>
        <v>攻击比率</v>
      </c>
      <c r="BR25">
        <f t="shared" si="16"/>
        <v>0</v>
      </c>
    </row>
    <row r="26" spans="11:70" x14ac:dyDescent="0.15">
      <c r="K26" t="str">
        <f t="shared" si="30"/>
        <v>自然馈赠攻击增加0.13</v>
      </c>
      <c r="L26" s="6" t="str">
        <f>Q26&amp;":"&amp;M26&amp;":"&amp;VLOOKUP(N26,对应表!B:C,2,FALSE)&amp;":"&amp;IF(buff!O26="",0,O26)</f>
        <v>100022:100:2:0</v>
      </c>
      <c r="M26">
        <v>100</v>
      </c>
      <c r="N26" s="1" t="s">
        <v>417</v>
      </c>
      <c r="O26">
        <v>0</v>
      </c>
      <c r="P26">
        <f t="shared" si="1"/>
        <v>13</v>
      </c>
      <c r="Q26">
        <v>100022</v>
      </c>
      <c r="R26" s="4" t="s">
        <v>933</v>
      </c>
      <c r="S26" s="4" t="s">
        <v>933</v>
      </c>
      <c r="T26" s="4" t="str">
        <f t="shared" si="31"/>
        <v>自然馈赠攻击增加0.13</v>
      </c>
      <c r="U26" t="s">
        <v>279</v>
      </c>
      <c r="Z26" t="s">
        <v>280</v>
      </c>
      <c r="AA26">
        <v>13</v>
      </c>
      <c r="AJ26" s="12" t="str">
        <f t="shared" si="32"/>
        <v>ATK_P:13</v>
      </c>
      <c r="AS26">
        <v>3</v>
      </c>
      <c r="AV26" s="4"/>
      <c r="AW26" s="4"/>
      <c r="AX26" s="4"/>
      <c r="AY26" s="4"/>
      <c r="BA26" s="12" t="str">
        <f t="shared" si="33"/>
        <v/>
      </c>
      <c r="BB26" s="12" t="str">
        <f t="shared" si="4"/>
        <v/>
      </c>
      <c r="BC26" s="12" t="str">
        <f t="shared" si="5"/>
        <v/>
      </c>
      <c r="BD26" s="12" t="str">
        <f t="shared" si="6"/>
        <v/>
      </c>
      <c r="BE26" s="12" t="str">
        <f t="shared" si="7"/>
        <v/>
      </c>
      <c r="BF26" s="12" t="str">
        <f t="shared" si="8"/>
        <v/>
      </c>
      <c r="BG26" s="12" t="str">
        <f>_xlfn.IFNA(VLOOKUP(Z26,对应表!$Z:$AA,2,FALSE)&amp;AA26,"")</f>
        <v>ATK_P:13</v>
      </c>
      <c r="BH26" s="12" t="str">
        <f>_xlfn.IFNA(VLOOKUP(AB26,对应表!$Z:$AA,2,FALSE)&amp;AC26,"")</f>
        <v/>
      </c>
      <c r="BI26" s="12" t="str">
        <f>_xlfn.IFNA(VLOOKUP(AD26,对应表!$Z:$AA,2,FALSE)&amp;AE26,"")</f>
        <v/>
      </c>
      <c r="BJ26" s="12" t="str">
        <f>_xlfn.IFNA(VLOOKUP(AF26,对应表!$Z:$AA,2,FALSE)&amp;AG26,"")</f>
        <v/>
      </c>
      <c r="BK26" s="12" t="str">
        <f>_xlfn.IFNA(VLOOKUP(AH26,对应表!$Z:$AA,2,FALSE)&amp;AI26,"")</f>
        <v/>
      </c>
      <c r="BL26" t="str">
        <f>_xlfn.IFNA(VLOOKUP(BM26,特效对应!O:P,2,FALSE),"")</f>
        <v>buff_54</v>
      </c>
      <c r="BM26" t="s">
        <v>802</v>
      </c>
      <c r="BN26" t="str">
        <f t="shared" si="14"/>
        <v>自然馈赠攻击增加0.13</v>
      </c>
      <c r="BO26">
        <f t="shared" si="9"/>
        <v>13</v>
      </c>
      <c r="BP26" t="str">
        <f t="shared" si="10"/>
        <v/>
      </c>
      <c r="BQ26" t="str">
        <f t="shared" si="15"/>
        <v>攻击比率</v>
      </c>
      <c r="BR26">
        <f t="shared" si="16"/>
        <v>0</v>
      </c>
    </row>
    <row r="27" spans="11:70" x14ac:dyDescent="0.15">
      <c r="K27" t="str">
        <f t="shared" si="30"/>
        <v>自然馈赠攻击增加0.14</v>
      </c>
      <c r="L27" s="6" t="str">
        <f>Q27&amp;":"&amp;M27&amp;":"&amp;VLOOKUP(N27,对应表!B:C,2,FALSE)&amp;":"&amp;IF(buff!O27="",0,O27)</f>
        <v>100023:100:2:0</v>
      </c>
      <c r="M27">
        <v>100</v>
      </c>
      <c r="N27" s="1" t="s">
        <v>417</v>
      </c>
      <c r="O27">
        <v>0</v>
      </c>
      <c r="P27">
        <f t="shared" si="1"/>
        <v>14</v>
      </c>
      <c r="Q27">
        <v>100023</v>
      </c>
      <c r="R27" s="4" t="s">
        <v>934</v>
      </c>
      <c r="S27" s="4" t="s">
        <v>934</v>
      </c>
      <c r="T27" s="4" t="str">
        <f t="shared" si="31"/>
        <v>自然馈赠攻击增加0.14</v>
      </c>
      <c r="U27" t="s">
        <v>279</v>
      </c>
      <c r="Z27" t="s">
        <v>280</v>
      </c>
      <c r="AA27">
        <v>14</v>
      </c>
      <c r="AJ27" s="12" t="str">
        <f t="shared" si="32"/>
        <v>ATK_P:14</v>
      </c>
      <c r="AS27">
        <v>3</v>
      </c>
      <c r="AV27" s="4"/>
      <c r="AW27" s="4"/>
      <c r="AX27" s="4"/>
      <c r="AY27" s="4"/>
      <c r="BA27" s="12" t="str">
        <f t="shared" si="33"/>
        <v/>
      </c>
      <c r="BB27" s="12" t="str">
        <f t="shared" si="4"/>
        <v/>
      </c>
      <c r="BC27" s="12" t="str">
        <f t="shared" si="5"/>
        <v/>
      </c>
      <c r="BD27" s="12" t="str">
        <f t="shared" si="6"/>
        <v/>
      </c>
      <c r="BE27" s="12" t="str">
        <f t="shared" si="7"/>
        <v/>
      </c>
      <c r="BF27" s="12" t="str">
        <f t="shared" si="8"/>
        <v/>
      </c>
      <c r="BG27" s="12" t="str">
        <f>_xlfn.IFNA(VLOOKUP(Z27,对应表!$Z:$AA,2,FALSE)&amp;AA27,"")</f>
        <v>ATK_P:14</v>
      </c>
      <c r="BH27" s="12" t="str">
        <f>_xlfn.IFNA(VLOOKUP(AB27,对应表!$Z:$AA,2,FALSE)&amp;AC27,"")</f>
        <v/>
      </c>
      <c r="BI27" s="12" t="str">
        <f>_xlfn.IFNA(VLOOKUP(AD27,对应表!$Z:$AA,2,FALSE)&amp;AE27,"")</f>
        <v/>
      </c>
      <c r="BJ27" s="12" t="str">
        <f>_xlfn.IFNA(VLOOKUP(AF27,对应表!$Z:$AA,2,FALSE)&amp;AG27,"")</f>
        <v/>
      </c>
      <c r="BK27" s="12" t="str">
        <f>_xlfn.IFNA(VLOOKUP(AH27,对应表!$Z:$AA,2,FALSE)&amp;AI27,"")</f>
        <v/>
      </c>
      <c r="BL27" t="str">
        <f>_xlfn.IFNA(VLOOKUP(BM27,特效对应!O:P,2,FALSE),"")</f>
        <v>buff_54</v>
      </c>
      <c r="BM27" t="s">
        <v>802</v>
      </c>
      <c r="BN27" t="str">
        <f t="shared" si="14"/>
        <v>自然馈赠攻击增加0.14</v>
      </c>
      <c r="BO27">
        <f t="shared" si="9"/>
        <v>14</v>
      </c>
      <c r="BP27" t="str">
        <f t="shared" si="10"/>
        <v/>
      </c>
      <c r="BQ27" t="str">
        <f t="shared" si="15"/>
        <v>攻击比率</v>
      </c>
      <c r="BR27">
        <f t="shared" si="16"/>
        <v>0</v>
      </c>
    </row>
    <row r="28" spans="11:70" x14ac:dyDescent="0.15">
      <c r="K28" t="str">
        <f t="shared" si="30"/>
        <v>自然馈赠攻击增加0.15</v>
      </c>
      <c r="L28" s="6" t="str">
        <f>Q28&amp;":"&amp;M28&amp;":"&amp;VLOOKUP(N28,对应表!B:C,2,FALSE)&amp;":"&amp;IF(buff!O28="",0,O28)</f>
        <v>100024:100:2:0</v>
      </c>
      <c r="M28">
        <v>100</v>
      </c>
      <c r="N28" s="1" t="s">
        <v>417</v>
      </c>
      <c r="O28">
        <v>0</v>
      </c>
      <c r="P28">
        <f t="shared" si="1"/>
        <v>15</v>
      </c>
      <c r="Q28">
        <v>100024</v>
      </c>
      <c r="R28" s="4" t="s">
        <v>935</v>
      </c>
      <c r="S28" s="4" t="s">
        <v>935</v>
      </c>
      <c r="T28" s="4" t="str">
        <f t="shared" si="31"/>
        <v>自然馈赠攻击增加0.15</v>
      </c>
      <c r="U28" t="s">
        <v>279</v>
      </c>
      <c r="Z28" t="s">
        <v>280</v>
      </c>
      <c r="AA28">
        <v>15</v>
      </c>
      <c r="AJ28" s="12" t="str">
        <f t="shared" si="32"/>
        <v>ATK_P:15</v>
      </c>
      <c r="AS28">
        <v>3</v>
      </c>
      <c r="AV28" s="4"/>
      <c r="AW28" s="4"/>
      <c r="AX28" s="4"/>
      <c r="AY28" s="4"/>
      <c r="BA28" s="12" t="str">
        <f t="shared" si="33"/>
        <v/>
      </c>
      <c r="BB28" s="12" t="str">
        <f t="shared" si="4"/>
        <v/>
      </c>
      <c r="BC28" s="12" t="str">
        <f t="shared" si="5"/>
        <v/>
      </c>
      <c r="BD28" s="12" t="str">
        <f t="shared" si="6"/>
        <v/>
      </c>
      <c r="BE28" s="12" t="str">
        <f t="shared" si="7"/>
        <v/>
      </c>
      <c r="BF28" s="12" t="str">
        <f t="shared" si="8"/>
        <v/>
      </c>
      <c r="BG28" s="12" t="str">
        <f>_xlfn.IFNA(VLOOKUP(Z28,对应表!$Z:$AA,2,FALSE)&amp;AA28,"")</f>
        <v>ATK_P:15</v>
      </c>
      <c r="BH28" s="12" t="str">
        <f>_xlfn.IFNA(VLOOKUP(AB28,对应表!$Z:$AA,2,FALSE)&amp;AC28,"")</f>
        <v/>
      </c>
      <c r="BI28" s="12" t="str">
        <f>_xlfn.IFNA(VLOOKUP(AD28,对应表!$Z:$AA,2,FALSE)&amp;AE28,"")</f>
        <v/>
      </c>
      <c r="BJ28" s="12" t="str">
        <f>_xlfn.IFNA(VLOOKUP(AF28,对应表!$Z:$AA,2,FALSE)&amp;AG28,"")</f>
        <v/>
      </c>
      <c r="BK28" s="12" t="str">
        <f>_xlfn.IFNA(VLOOKUP(AH28,对应表!$Z:$AA,2,FALSE)&amp;AI28,"")</f>
        <v/>
      </c>
      <c r="BL28" t="str">
        <f>_xlfn.IFNA(VLOOKUP(BM28,特效对应!O:P,2,FALSE),"")</f>
        <v>buff_54</v>
      </c>
      <c r="BM28" t="s">
        <v>802</v>
      </c>
      <c r="BN28" t="str">
        <f t="shared" si="14"/>
        <v>自然馈赠攻击增加0.15</v>
      </c>
      <c r="BO28">
        <f t="shared" si="9"/>
        <v>15</v>
      </c>
      <c r="BP28" t="str">
        <f t="shared" si="10"/>
        <v/>
      </c>
      <c r="BQ28" t="str">
        <f t="shared" si="15"/>
        <v>攻击比率</v>
      </c>
      <c r="BR28">
        <f t="shared" si="16"/>
        <v>0</v>
      </c>
    </row>
    <row r="29" spans="11:70" x14ac:dyDescent="0.15">
      <c r="K29" t="str">
        <f t="shared" si="30"/>
        <v>自然馈赠攻击增加0.16</v>
      </c>
      <c r="L29" s="6" t="str">
        <f>Q29&amp;":"&amp;M29&amp;":"&amp;VLOOKUP(N29,对应表!B:C,2,FALSE)&amp;":"&amp;IF(buff!O29="",0,O29)</f>
        <v>100025:100:2:0</v>
      </c>
      <c r="M29">
        <v>100</v>
      </c>
      <c r="N29" s="1" t="s">
        <v>417</v>
      </c>
      <c r="O29">
        <v>0</v>
      </c>
      <c r="P29">
        <f t="shared" si="1"/>
        <v>16</v>
      </c>
      <c r="Q29">
        <v>100025</v>
      </c>
      <c r="R29" s="4" t="s">
        <v>936</v>
      </c>
      <c r="S29" s="4" t="s">
        <v>936</v>
      </c>
      <c r="T29" s="4" t="str">
        <f t="shared" si="31"/>
        <v>自然馈赠攻击增加0.16</v>
      </c>
      <c r="U29" t="s">
        <v>279</v>
      </c>
      <c r="Z29" t="s">
        <v>280</v>
      </c>
      <c r="AA29">
        <v>16</v>
      </c>
      <c r="AJ29" s="12" t="str">
        <f t="shared" si="32"/>
        <v>ATK_P:16</v>
      </c>
      <c r="AS29">
        <v>3</v>
      </c>
      <c r="AV29" s="4"/>
      <c r="AW29" s="4"/>
      <c r="AX29" s="4"/>
      <c r="AY29" s="4"/>
      <c r="BA29" s="12" t="str">
        <f t="shared" si="33"/>
        <v/>
      </c>
      <c r="BB29" s="12" t="str">
        <f t="shared" si="4"/>
        <v/>
      </c>
      <c r="BC29" s="12" t="str">
        <f t="shared" si="5"/>
        <v/>
      </c>
      <c r="BD29" s="12" t="str">
        <f t="shared" si="6"/>
        <v/>
      </c>
      <c r="BE29" s="12" t="str">
        <f t="shared" si="7"/>
        <v/>
      </c>
      <c r="BF29" s="12" t="str">
        <f t="shared" si="8"/>
        <v/>
      </c>
      <c r="BG29" s="12" t="str">
        <f>_xlfn.IFNA(VLOOKUP(Z29,对应表!$Z:$AA,2,FALSE)&amp;AA29,"")</f>
        <v>ATK_P:16</v>
      </c>
      <c r="BH29" s="12" t="str">
        <f>_xlfn.IFNA(VLOOKUP(AB29,对应表!$Z:$AA,2,FALSE)&amp;AC29,"")</f>
        <v/>
      </c>
      <c r="BI29" s="12" t="str">
        <f>_xlfn.IFNA(VLOOKUP(AD29,对应表!$Z:$AA,2,FALSE)&amp;AE29,"")</f>
        <v/>
      </c>
      <c r="BJ29" s="12" t="str">
        <f>_xlfn.IFNA(VLOOKUP(AF29,对应表!$Z:$AA,2,FALSE)&amp;AG29,"")</f>
        <v/>
      </c>
      <c r="BK29" s="12" t="str">
        <f>_xlfn.IFNA(VLOOKUP(AH29,对应表!$Z:$AA,2,FALSE)&amp;AI29,"")</f>
        <v/>
      </c>
      <c r="BL29" t="str">
        <f>_xlfn.IFNA(VLOOKUP(BM29,特效对应!O:P,2,FALSE),"")</f>
        <v>buff_54</v>
      </c>
      <c r="BM29" t="s">
        <v>802</v>
      </c>
      <c r="BN29" t="str">
        <f t="shared" si="14"/>
        <v>自然馈赠攻击增加0.16</v>
      </c>
      <c r="BO29">
        <f t="shared" si="9"/>
        <v>16</v>
      </c>
      <c r="BP29" t="str">
        <f t="shared" si="10"/>
        <v/>
      </c>
      <c r="BQ29" t="str">
        <f t="shared" si="15"/>
        <v>攻击比率</v>
      </c>
      <c r="BR29">
        <f t="shared" si="16"/>
        <v>0</v>
      </c>
    </row>
    <row r="30" spans="11:70" x14ac:dyDescent="0.15">
      <c r="K30" t="str">
        <f t="shared" si="30"/>
        <v>自然馈赠攻击增加0.17</v>
      </c>
      <c r="L30" s="6" t="str">
        <f>Q30&amp;":"&amp;M30&amp;":"&amp;VLOOKUP(N30,对应表!B:C,2,FALSE)&amp;":"&amp;IF(buff!O30="",0,O30)</f>
        <v>100026:100:2:0</v>
      </c>
      <c r="M30">
        <v>100</v>
      </c>
      <c r="N30" s="1" t="s">
        <v>417</v>
      </c>
      <c r="O30">
        <v>0</v>
      </c>
      <c r="P30">
        <f t="shared" si="1"/>
        <v>17</v>
      </c>
      <c r="Q30">
        <v>100026</v>
      </c>
      <c r="R30" s="4" t="s">
        <v>937</v>
      </c>
      <c r="S30" s="4" t="s">
        <v>937</v>
      </c>
      <c r="T30" s="4" t="str">
        <f t="shared" si="31"/>
        <v>自然馈赠攻击增加0.17</v>
      </c>
      <c r="U30" t="s">
        <v>279</v>
      </c>
      <c r="Z30" t="s">
        <v>280</v>
      </c>
      <c r="AA30">
        <v>17</v>
      </c>
      <c r="AJ30" s="12" t="str">
        <f t="shared" si="32"/>
        <v>ATK_P:17</v>
      </c>
      <c r="AS30">
        <v>3</v>
      </c>
      <c r="AV30" s="4"/>
      <c r="AW30" s="4"/>
      <c r="AX30" s="4"/>
      <c r="AY30" s="4"/>
      <c r="BA30" s="12" t="str">
        <f t="shared" si="33"/>
        <v/>
      </c>
      <c r="BB30" s="12" t="str">
        <f t="shared" si="4"/>
        <v/>
      </c>
      <c r="BC30" s="12" t="str">
        <f t="shared" si="5"/>
        <v/>
      </c>
      <c r="BD30" s="12" t="str">
        <f t="shared" si="6"/>
        <v/>
      </c>
      <c r="BE30" s="12" t="str">
        <f t="shared" si="7"/>
        <v/>
      </c>
      <c r="BF30" s="12" t="str">
        <f t="shared" si="8"/>
        <v/>
      </c>
      <c r="BG30" s="12" t="str">
        <f>_xlfn.IFNA(VLOOKUP(Z30,对应表!$Z:$AA,2,FALSE)&amp;AA30,"")</f>
        <v>ATK_P:17</v>
      </c>
      <c r="BH30" s="12" t="str">
        <f>_xlfn.IFNA(VLOOKUP(AB30,对应表!$Z:$AA,2,FALSE)&amp;AC30,"")</f>
        <v/>
      </c>
      <c r="BI30" s="12" t="str">
        <f>_xlfn.IFNA(VLOOKUP(AD30,对应表!$Z:$AA,2,FALSE)&amp;AE30,"")</f>
        <v/>
      </c>
      <c r="BJ30" s="12" t="str">
        <f>_xlfn.IFNA(VLOOKUP(AF30,对应表!$Z:$AA,2,FALSE)&amp;AG30,"")</f>
        <v/>
      </c>
      <c r="BK30" s="12" t="str">
        <f>_xlfn.IFNA(VLOOKUP(AH30,对应表!$Z:$AA,2,FALSE)&amp;AI30,"")</f>
        <v/>
      </c>
      <c r="BL30" t="str">
        <f>_xlfn.IFNA(VLOOKUP(BM30,特效对应!O:P,2,FALSE),"")</f>
        <v>buff_54</v>
      </c>
      <c r="BM30" t="s">
        <v>802</v>
      </c>
      <c r="BN30" t="str">
        <f t="shared" si="14"/>
        <v>自然馈赠攻击增加0.17</v>
      </c>
      <c r="BO30">
        <f t="shared" si="9"/>
        <v>17</v>
      </c>
      <c r="BP30" t="str">
        <f t="shared" si="10"/>
        <v/>
      </c>
      <c r="BQ30" t="str">
        <f t="shared" si="15"/>
        <v>攻击比率</v>
      </c>
      <c r="BR30">
        <f t="shared" si="16"/>
        <v>0</v>
      </c>
    </row>
    <row r="31" spans="11:70" x14ac:dyDescent="0.15">
      <c r="K31" t="str">
        <f t="shared" si="30"/>
        <v>自然馈赠攻击增加0.18</v>
      </c>
      <c r="L31" s="6" t="str">
        <f>Q31&amp;":"&amp;M31&amp;":"&amp;VLOOKUP(N31,对应表!B:C,2,FALSE)&amp;":"&amp;IF(buff!O31="",0,O31)</f>
        <v>100027:100:2:0</v>
      </c>
      <c r="M31">
        <v>100</v>
      </c>
      <c r="N31" s="1" t="s">
        <v>417</v>
      </c>
      <c r="O31">
        <v>0</v>
      </c>
      <c r="P31">
        <f t="shared" si="1"/>
        <v>18</v>
      </c>
      <c r="Q31">
        <v>100027</v>
      </c>
      <c r="R31" s="4" t="s">
        <v>938</v>
      </c>
      <c r="S31" s="4" t="s">
        <v>938</v>
      </c>
      <c r="T31" s="4" t="str">
        <f t="shared" si="31"/>
        <v>自然馈赠攻击增加0.18</v>
      </c>
      <c r="U31" t="s">
        <v>279</v>
      </c>
      <c r="Z31" t="s">
        <v>280</v>
      </c>
      <c r="AA31">
        <v>18</v>
      </c>
      <c r="AJ31" s="12" t="str">
        <f t="shared" si="32"/>
        <v>ATK_P:18</v>
      </c>
      <c r="AS31">
        <v>3</v>
      </c>
      <c r="AV31" s="4"/>
      <c r="AW31" s="4"/>
      <c r="AX31" s="4"/>
      <c r="AY31" s="4"/>
      <c r="BA31" s="12" t="str">
        <f t="shared" si="33"/>
        <v/>
      </c>
      <c r="BB31" s="12" t="str">
        <f t="shared" si="4"/>
        <v/>
      </c>
      <c r="BC31" s="12" t="str">
        <f t="shared" si="5"/>
        <v/>
      </c>
      <c r="BD31" s="12" t="str">
        <f t="shared" si="6"/>
        <v/>
      </c>
      <c r="BE31" s="12" t="str">
        <f t="shared" si="7"/>
        <v/>
      </c>
      <c r="BF31" s="12" t="str">
        <f t="shared" si="8"/>
        <v/>
      </c>
      <c r="BG31" s="12" t="str">
        <f>_xlfn.IFNA(VLOOKUP(Z31,对应表!$Z:$AA,2,FALSE)&amp;AA31,"")</f>
        <v>ATK_P:18</v>
      </c>
      <c r="BH31" s="12" t="str">
        <f>_xlfn.IFNA(VLOOKUP(AB31,对应表!$Z:$AA,2,FALSE)&amp;AC31,"")</f>
        <v/>
      </c>
      <c r="BI31" s="12" t="str">
        <f>_xlfn.IFNA(VLOOKUP(AD31,对应表!$Z:$AA,2,FALSE)&amp;AE31,"")</f>
        <v/>
      </c>
      <c r="BJ31" s="12" t="str">
        <f>_xlfn.IFNA(VLOOKUP(AF31,对应表!$Z:$AA,2,FALSE)&amp;AG31,"")</f>
        <v/>
      </c>
      <c r="BK31" s="12" t="str">
        <f>_xlfn.IFNA(VLOOKUP(AH31,对应表!$Z:$AA,2,FALSE)&amp;AI31,"")</f>
        <v/>
      </c>
      <c r="BL31" t="str">
        <f>_xlfn.IFNA(VLOOKUP(BM31,特效对应!O:P,2,FALSE),"")</f>
        <v>buff_54</v>
      </c>
      <c r="BM31" t="s">
        <v>802</v>
      </c>
      <c r="BN31" t="str">
        <f t="shared" si="14"/>
        <v>自然馈赠攻击增加0.18</v>
      </c>
      <c r="BO31">
        <f t="shared" si="9"/>
        <v>18</v>
      </c>
      <c r="BP31" t="str">
        <f t="shared" si="10"/>
        <v/>
      </c>
      <c r="BQ31" t="str">
        <f t="shared" si="15"/>
        <v>攻击比率</v>
      </c>
      <c r="BR31">
        <f t="shared" si="16"/>
        <v>0</v>
      </c>
    </row>
    <row r="32" spans="11:70" x14ac:dyDescent="0.15">
      <c r="K32" t="str">
        <f t="shared" si="30"/>
        <v>自然馈赠攻击增加0.19</v>
      </c>
      <c r="L32" s="6" t="str">
        <f>Q32&amp;":"&amp;M32&amp;":"&amp;VLOOKUP(N32,对应表!B:C,2,FALSE)&amp;":"&amp;IF(buff!O32="",0,O32)</f>
        <v>100028:100:2:0</v>
      </c>
      <c r="M32">
        <v>100</v>
      </c>
      <c r="N32" s="1" t="s">
        <v>417</v>
      </c>
      <c r="O32">
        <v>0</v>
      </c>
      <c r="P32">
        <f t="shared" si="1"/>
        <v>19</v>
      </c>
      <c r="Q32">
        <v>100028</v>
      </c>
      <c r="R32" s="4" t="s">
        <v>939</v>
      </c>
      <c r="S32" s="4" t="s">
        <v>939</v>
      </c>
      <c r="T32" s="4" t="str">
        <f t="shared" si="31"/>
        <v>自然馈赠攻击增加0.19</v>
      </c>
      <c r="U32" t="s">
        <v>279</v>
      </c>
      <c r="Z32" t="s">
        <v>280</v>
      </c>
      <c r="AA32">
        <v>19</v>
      </c>
      <c r="AJ32" s="12" t="str">
        <f t="shared" si="32"/>
        <v>ATK_P:19</v>
      </c>
      <c r="AS32">
        <v>3</v>
      </c>
      <c r="AV32" s="4"/>
      <c r="AW32" s="4"/>
      <c r="AX32" s="4"/>
      <c r="AY32" s="4"/>
      <c r="BA32" s="12" t="str">
        <f t="shared" si="33"/>
        <v/>
      </c>
      <c r="BB32" s="12" t="str">
        <f t="shared" si="4"/>
        <v/>
      </c>
      <c r="BC32" s="12" t="str">
        <f t="shared" si="5"/>
        <v/>
      </c>
      <c r="BD32" s="12" t="str">
        <f t="shared" si="6"/>
        <v/>
      </c>
      <c r="BE32" s="12" t="str">
        <f t="shared" si="7"/>
        <v/>
      </c>
      <c r="BF32" s="12" t="str">
        <f t="shared" si="8"/>
        <v/>
      </c>
      <c r="BG32" s="12" t="str">
        <f>_xlfn.IFNA(VLOOKUP(Z32,对应表!$Z:$AA,2,FALSE)&amp;AA32,"")</f>
        <v>ATK_P:19</v>
      </c>
      <c r="BH32" s="12" t="str">
        <f>_xlfn.IFNA(VLOOKUP(AB32,对应表!$Z:$AA,2,FALSE)&amp;AC32,"")</f>
        <v/>
      </c>
      <c r="BI32" s="12" t="str">
        <f>_xlfn.IFNA(VLOOKUP(AD32,对应表!$Z:$AA,2,FALSE)&amp;AE32,"")</f>
        <v/>
      </c>
      <c r="BJ32" s="12" t="str">
        <f>_xlfn.IFNA(VLOOKUP(AF32,对应表!$Z:$AA,2,FALSE)&amp;AG32,"")</f>
        <v/>
      </c>
      <c r="BK32" s="12" t="str">
        <f>_xlfn.IFNA(VLOOKUP(AH32,对应表!$Z:$AA,2,FALSE)&amp;AI32,"")</f>
        <v/>
      </c>
      <c r="BL32" t="str">
        <f>_xlfn.IFNA(VLOOKUP(BM32,特效对应!O:P,2,FALSE),"")</f>
        <v>buff_54</v>
      </c>
      <c r="BM32" t="s">
        <v>802</v>
      </c>
      <c r="BN32" t="str">
        <f t="shared" si="14"/>
        <v>自然馈赠攻击增加0.19</v>
      </c>
      <c r="BO32">
        <f t="shared" si="9"/>
        <v>19</v>
      </c>
      <c r="BP32" t="str">
        <f t="shared" si="10"/>
        <v/>
      </c>
      <c r="BQ32" t="str">
        <f t="shared" si="15"/>
        <v>攻击比率</v>
      </c>
      <c r="BR32">
        <f t="shared" si="16"/>
        <v>0</v>
      </c>
    </row>
    <row r="33" spans="8:70" x14ac:dyDescent="0.15">
      <c r="K33" t="str">
        <f t="shared" si="30"/>
        <v>自然馈赠攻击增加0.20</v>
      </c>
      <c r="L33" s="6" t="str">
        <f>Q33&amp;":"&amp;M33&amp;":"&amp;VLOOKUP(N33,对应表!B:C,2,FALSE)&amp;":"&amp;IF(buff!O33="",0,O33)</f>
        <v>100029:100:2:0</v>
      </c>
      <c r="M33">
        <v>100</v>
      </c>
      <c r="N33" s="1" t="s">
        <v>417</v>
      </c>
      <c r="O33">
        <v>0</v>
      </c>
      <c r="P33">
        <f t="shared" si="1"/>
        <v>20</v>
      </c>
      <c r="Q33">
        <v>100029</v>
      </c>
      <c r="R33" s="4" t="s">
        <v>940</v>
      </c>
      <c r="S33" s="4" t="s">
        <v>940</v>
      </c>
      <c r="T33" s="4" t="str">
        <f t="shared" si="31"/>
        <v>自然馈赠攻击增加0.20</v>
      </c>
      <c r="U33" t="s">
        <v>279</v>
      </c>
      <c r="Z33" t="s">
        <v>280</v>
      </c>
      <c r="AA33">
        <v>20</v>
      </c>
      <c r="AJ33" s="12" t="str">
        <f t="shared" si="32"/>
        <v>ATK_P:20</v>
      </c>
      <c r="AS33">
        <v>3</v>
      </c>
      <c r="AV33" s="4"/>
      <c r="AW33" s="4"/>
      <c r="AX33" s="4"/>
      <c r="AY33" s="4"/>
      <c r="BA33" s="12" t="str">
        <f t="shared" si="33"/>
        <v/>
      </c>
      <c r="BB33" s="12" t="str">
        <f t="shared" si="4"/>
        <v/>
      </c>
      <c r="BC33" s="12" t="str">
        <f t="shared" si="5"/>
        <v/>
      </c>
      <c r="BD33" s="12" t="str">
        <f t="shared" si="6"/>
        <v/>
      </c>
      <c r="BE33" s="12" t="str">
        <f t="shared" si="7"/>
        <v/>
      </c>
      <c r="BF33" s="12" t="str">
        <f t="shared" si="8"/>
        <v/>
      </c>
      <c r="BG33" s="12" t="str">
        <f>_xlfn.IFNA(VLOOKUP(Z33,对应表!$Z:$AA,2,FALSE)&amp;AA33,"")</f>
        <v>ATK_P:20</v>
      </c>
      <c r="BH33" s="12" t="str">
        <f>_xlfn.IFNA(VLOOKUP(AB33,对应表!$Z:$AA,2,FALSE)&amp;AC33,"")</f>
        <v/>
      </c>
      <c r="BI33" s="12" t="str">
        <f>_xlfn.IFNA(VLOOKUP(AD33,对应表!$Z:$AA,2,FALSE)&amp;AE33,"")</f>
        <v/>
      </c>
      <c r="BJ33" s="12" t="str">
        <f>_xlfn.IFNA(VLOOKUP(AF33,对应表!$Z:$AA,2,FALSE)&amp;AG33,"")</f>
        <v/>
      </c>
      <c r="BK33" s="12" t="str">
        <f>_xlfn.IFNA(VLOOKUP(AH33,对应表!$Z:$AA,2,FALSE)&amp;AI33,"")</f>
        <v/>
      </c>
      <c r="BL33" t="str">
        <f>_xlfn.IFNA(VLOOKUP(BM33,特效对应!O:P,2,FALSE),"")</f>
        <v>buff_54</v>
      </c>
      <c r="BM33" t="s">
        <v>802</v>
      </c>
      <c r="BN33" t="str">
        <f t="shared" si="14"/>
        <v>自然馈赠攻击增加0.20</v>
      </c>
      <c r="BO33">
        <f t="shared" si="9"/>
        <v>20</v>
      </c>
      <c r="BP33" t="str">
        <f t="shared" si="10"/>
        <v/>
      </c>
      <c r="BQ33" t="str">
        <f t="shared" si="15"/>
        <v>攻击比率</v>
      </c>
      <c r="BR33">
        <f t="shared" si="16"/>
        <v>0</v>
      </c>
    </row>
    <row r="34" spans="8:70" x14ac:dyDescent="0.15">
      <c r="H34" t="s">
        <v>141</v>
      </c>
      <c r="I34">
        <v>1</v>
      </c>
      <c r="J34">
        <v>0.2</v>
      </c>
      <c r="K34" t="str">
        <f t="shared" si="17"/>
        <v>回春术回复生命lv1</v>
      </c>
      <c r="L34" s="6" t="str">
        <f>Q34&amp;":"&amp;M34&amp;":"&amp;VLOOKUP(N34,对应表!B:C,2,FALSE)&amp;":"&amp;IF(buff!O34="",0,O34)</f>
        <v>100030:100:3:3</v>
      </c>
      <c r="M34">
        <v>100</v>
      </c>
      <c r="N34" s="1" t="s">
        <v>121</v>
      </c>
      <c r="O34">
        <v>3</v>
      </c>
      <c r="P34">
        <f t="shared" si="1"/>
        <v>354</v>
      </c>
      <c r="Q34">
        <v>100030</v>
      </c>
      <c r="R34" s="4" t="s">
        <v>889</v>
      </c>
      <c r="S34" s="4" t="s">
        <v>889</v>
      </c>
      <c r="T34" s="4" t="str">
        <f>R34</f>
        <v>回春术回复生命lv1</v>
      </c>
      <c r="U34" t="s">
        <v>279</v>
      </c>
      <c r="V34">
        <f>INT(VLOOKUP($I34,角色属性概况!$I:$N,VLOOKUP($H34,对应表!$AD:$AE,2,FALSE),FALSE)*$J34)</f>
        <v>354</v>
      </c>
      <c r="W34">
        <v>10</v>
      </c>
      <c r="AJ34" s="12" t="str">
        <f t="shared" si="18"/>
        <v/>
      </c>
      <c r="AR34">
        <v>1</v>
      </c>
      <c r="AV34" s="4"/>
      <c r="AW34" s="4"/>
      <c r="AX34" s="4"/>
      <c r="AY34" s="4"/>
      <c r="BA34" s="12" t="str">
        <f t="shared" si="19"/>
        <v/>
      </c>
      <c r="BB34" s="12" t="str">
        <f t="shared" si="4"/>
        <v/>
      </c>
      <c r="BC34" s="12" t="str">
        <f t="shared" si="5"/>
        <v/>
      </c>
      <c r="BD34" s="12" t="str">
        <f t="shared" si="6"/>
        <v/>
      </c>
      <c r="BE34" s="12" t="str">
        <f t="shared" si="7"/>
        <v/>
      </c>
      <c r="BF34" s="12" t="str">
        <f t="shared" si="8"/>
        <v/>
      </c>
      <c r="BG34" s="12" t="str">
        <f>_xlfn.IFNA(VLOOKUP(Z34,对应表!$Z:$AA,2,FALSE)&amp;AA34,"")</f>
        <v/>
      </c>
      <c r="BH34" s="12" t="str">
        <f>_xlfn.IFNA(VLOOKUP(AB34,对应表!$Z:$AA,2,FALSE)&amp;AC34,"")</f>
        <v/>
      </c>
      <c r="BI34" s="12" t="str">
        <f>_xlfn.IFNA(VLOOKUP(AD34,对应表!$Z:$AA,2,FALSE)&amp;AE34,"")</f>
        <v/>
      </c>
      <c r="BJ34" s="12" t="str">
        <f>_xlfn.IFNA(VLOOKUP(AF34,对应表!$Z:$AA,2,FALSE)&amp;AG34,"")</f>
        <v/>
      </c>
      <c r="BK34" s="12" t="str">
        <f>_xlfn.IFNA(VLOOKUP(AH34,对应表!$Z:$AA,2,FALSE)&amp;AI34,"")</f>
        <v/>
      </c>
      <c r="BL34" t="str">
        <f>_xlfn.IFNA(VLOOKUP(BM34,特效对应!O:P,2,FALSE),"")</f>
        <v/>
      </c>
      <c r="BN34" t="str">
        <f t="shared" si="14"/>
        <v>回春术回复生命lv1</v>
      </c>
      <c r="BO34">
        <f t="shared" si="9"/>
        <v>354</v>
      </c>
      <c r="BP34" t="str">
        <f t="shared" si="10"/>
        <v/>
      </c>
      <c r="BQ34">
        <f t="shared" si="15"/>
        <v>0</v>
      </c>
      <c r="BR34">
        <f t="shared" si="16"/>
        <v>0</v>
      </c>
    </row>
    <row r="35" spans="8:70" x14ac:dyDescent="0.15">
      <c r="H35" t="s">
        <v>141</v>
      </c>
      <c r="I35">
        <v>2</v>
      </c>
      <c r="J35">
        <v>0.2</v>
      </c>
      <c r="K35" t="str">
        <f t="shared" ref="K35:K51" si="34">R35</f>
        <v>回春术回复生命lv2</v>
      </c>
      <c r="L35" s="6" t="str">
        <f>Q35&amp;":"&amp;M35&amp;":"&amp;VLOOKUP(N35,对应表!B:C,2,FALSE)&amp;":"&amp;IF(buff!O35="",0,O35)</f>
        <v>100031:100:3:3</v>
      </c>
      <c r="M35">
        <v>100</v>
      </c>
      <c r="N35" s="1" t="s">
        <v>121</v>
      </c>
      <c r="O35">
        <v>3</v>
      </c>
      <c r="P35">
        <f t="shared" si="1"/>
        <v>391</v>
      </c>
      <c r="Q35">
        <v>100031</v>
      </c>
      <c r="R35" s="4" t="s">
        <v>890</v>
      </c>
      <c r="S35" s="4" t="s">
        <v>890</v>
      </c>
      <c r="T35" s="4" t="str">
        <f t="shared" ref="T35:T74" si="35">R35</f>
        <v>回春术回复生命lv2</v>
      </c>
      <c r="U35" t="s">
        <v>279</v>
      </c>
      <c r="V35">
        <f>INT(VLOOKUP($I35,角色属性概况!$I:$N,VLOOKUP($H35,对应表!$AD:$AE,2,FALSE),FALSE)*$J35)</f>
        <v>391</v>
      </c>
      <c r="W35">
        <v>10</v>
      </c>
      <c r="AJ35" s="12" t="str">
        <f t="shared" ref="AJ35:AJ51" si="36">IF(BG35="","",BG35)&amp;IF(BH35="","","|"&amp;BH35)&amp;IF(BI35="","","|"&amp;BI35)&amp;IF(BJ35="","","|"&amp;BJ35)&amp;IF(BK35="","","|"&amp;BK35)</f>
        <v/>
      </c>
      <c r="AR35">
        <v>1</v>
      </c>
      <c r="AV35" s="4"/>
      <c r="AW35" s="4"/>
      <c r="AX35" s="4"/>
      <c r="AY35" s="4"/>
      <c r="BA35" s="12" t="str">
        <f t="shared" ref="BA35:BA51" si="37">IF(BB35="","",BB35)&amp;IF(BC35="","","|"&amp;BC35)&amp;IF(BD35="","","|"&amp;BD35)&amp;IF(BE35="","","|"&amp;BE35)&amp;IF(BF35="","","|"&amp;BF35)</f>
        <v/>
      </c>
      <c r="BB35" s="12" t="str">
        <f t="shared" si="4"/>
        <v/>
      </c>
      <c r="BC35" s="12" t="str">
        <f t="shared" si="5"/>
        <v/>
      </c>
      <c r="BD35" s="12" t="str">
        <f t="shared" si="6"/>
        <v/>
      </c>
      <c r="BE35" s="12" t="str">
        <f t="shared" si="7"/>
        <v/>
      </c>
      <c r="BF35" s="12" t="str">
        <f t="shared" si="8"/>
        <v/>
      </c>
      <c r="BG35" s="12" t="str">
        <f>_xlfn.IFNA(VLOOKUP(Z35,对应表!$Z:$AA,2,FALSE)&amp;AA35,"")</f>
        <v/>
      </c>
      <c r="BH35" s="12" t="str">
        <f>_xlfn.IFNA(VLOOKUP(AB35,对应表!$Z:$AA,2,FALSE)&amp;AC35,"")</f>
        <v/>
      </c>
      <c r="BI35" s="12" t="str">
        <f>_xlfn.IFNA(VLOOKUP(AD35,对应表!$Z:$AA,2,FALSE)&amp;AE35,"")</f>
        <v/>
      </c>
      <c r="BJ35" s="12" t="str">
        <f>_xlfn.IFNA(VLOOKUP(AF35,对应表!$Z:$AA,2,FALSE)&amp;AG35,"")</f>
        <v/>
      </c>
      <c r="BK35" s="12" t="str">
        <f>_xlfn.IFNA(VLOOKUP(AH35,对应表!$Z:$AA,2,FALSE)&amp;AI35,"")</f>
        <v/>
      </c>
      <c r="BL35" t="str">
        <f>_xlfn.IFNA(VLOOKUP(BM35,特效对应!O:P,2,FALSE),"")</f>
        <v/>
      </c>
      <c r="BN35" t="str">
        <f t="shared" si="14"/>
        <v>回春术回复生命lv2</v>
      </c>
      <c r="BO35">
        <f t="shared" si="9"/>
        <v>391</v>
      </c>
      <c r="BP35" t="str">
        <f t="shared" si="10"/>
        <v/>
      </c>
      <c r="BQ35">
        <f t="shared" si="15"/>
        <v>0</v>
      </c>
      <c r="BR35">
        <f t="shared" si="16"/>
        <v>0</v>
      </c>
    </row>
    <row r="36" spans="8:70" x14ac:dyDescent="0.15">
      <c r="H36" t="s">
        <v>141</v>
      </c>
      <c r="I36">
        <v>3</v>
      </c>
      <c r="J36">
        <v>0.2</v>
      </c>
      <c r="K36" t="str">
        <f t="shared" si="34"/>
        <v>回春术回复生命lv3</v>
      </c>
      <c r="L36" s="6" t="str">
        <f>Q36&amp;":"&amp;M36&amp;":"&amp;VLOOKUP(N36,对应表!B:C,2,FALSE)&amp;":"&amp;IF(buff!O36="",0,O36)</f>
        <v>100032:100:3:3</v>
      </c>
      <c r="M36">
        <v>100</v>
      </c>
      <c r="N36" s="1" t="s">
        <v>121</v>
      </c>
      <c r="O36">
        <v>3</v>
      </c>
      <c r="P36">
        <f t="shared" si="1"/>
        <v>517</v>
      </c>
      <c r="Q36">
        <v>100032</v>
      </c>
      <c r="R36" s="4" t="s">
        <v>891</v>
      </c>
      <c r="S36" s="4" t="s">
        <v>891</v>
      </c>
      <c r="T36" s="4" t="str">
        <f t="shared" si="35"/>
        <v>回春术回复生命lv3</v>
      </c>
      <c r="U36" t="s">
        <v>279</v>
      </c>
      <c r="V36">
        <f>INT(VLOOKUP($I36,角色属性概况!$I:$N,VLOOKUP($H36,对应表!$AD:$AE,2,FALSE),FALSE)*$J36)</f>
        <v>517</v>
      </c>
      <c r="W36">
        <v>10</v>
      </c>
      <c r="AJ36" s="12" t="str">
        <f t="shared" si="36"/>
        <v/>
      </c>
      <c r="AR36">
        <v>1</v>
      </c>
      <c r="AV36" s="4"/>
      <c r="AW36" s="4"/>
      <c r="AX36" s="4"/>
      <c r="AY36" s="4"/>
      <c r="BA36" s="12" t="str">
        <f t="shared" si="37"/>
        <v/>
      </c>
      <c r="BB36" s="12" t="str">
        <f t="shared" si="4"/>
        <v/>
      </c>
      <c r="BC36" s="12" t="str">
        <f t="shared" si="5"/>
        <v/>
      </c>
      <c r="BD36" s="12" t="str">
        <f t="shared" si="6"/>
        <v/>
      </c>
      <c r="BE36" s="12" t="str">
        <f t="shared" si="7"/>
        <v/>
      </c>
      <c r="BF36" s="12" t="str">
        <f t="shared" si="8"/>
        <v/>
      </c>
      <c r="BG36" s="12" t="str">
        <f>_xlfn.IFNA(VLOOKUP(Z36,对应表!$Z:$AA,2,FALSE)&amp;AA36,"")</f>
        <v/>
      </c>
      <c r="BH36" s="12" t="str">
        <f>_xlfn.IFNA(VLOOKUP(AB36,对应表!$Z:$AA,2,FALSE)&amp;AC36,"")</f>
        <v/>
      </c>
      <c r="BI36" s="12" t="str">
        <f>_xlfn.IFNA(VLOOKUP(AD36,对应表!$Z:$AA,2,FALSE)&amp;AE36,"")</f>
        <v/>
      </c>
      <c r="BJ36" s="12" t="str">
        <f>_xlfn.IFNA(VLOOKUP(AF36,对应表!$Z:$AA,2,FALSE)&amp;AG36,"")</f>
        <v/>
      </c>
      <c r="BK36" s="12" t="str">
        <f>_xlfn.IFNA(VLOOKUP(AH36,对应表!$Z:$AA,2,FALSE)&amp;AI36,"")</f>
        <v/>
      </c>
      <c r="BL36" t="str">
        <f>_xlfn.IFNA(VLOOKUP(BM36,特效对应!O:P,2,FALSE),"")</f>
        <v/>
      </c>
      <c r="BN36" t="str">
        <f t="shared" si="14"/>
        <v>回春术回复生命lv3</v>
      </c>
      <c r="BO36">
        <f t="shared" si="9"/>
        <v>517</v>
      </c>
      <c r="BP36" t="str">
        <f t="shared" si="10"/>
        <v/>
      </c>
      <c r="BQ36">
        <f t="shared" si="15"/>
        <v>0</v>
      </c>
      <c r="BR36">
        <f t="shared" si="16"/>
        <v>0</v>
      </c>
    </row>
    <row r="37" spans="8:70" x14ac:dyDescent="0.15">
      <c r="H37" t="s">
        <v>141</v>
      </c>
      <c r="I37">
        <v>4</v>
      </c>
      <c r="J37">
        <v>0.2</v>
      </c>
      <c r="K37" t="str">
        <f t="shared" si="34"/>
        <v>回春术回复生命lv4</v>
      </c>
      <c r="L37" s="6" t="str">
        <f>Q37&amp;":"&amp;M37&amp;":"&amp;VLOOKUP(N37,对应表!B:C,2,FALSE)&amp;":"&amp;IF(buff!O37="",0,O37)</f>
        <v>100033:100:3:3</v>
      </c>
      <c r="M37">
        <v>100</v>
      </c>
      <c r="N37" s="1" t="s">
        <v>121</v>
      </c>
      <c r="O37">
        <v>3</v>
      </c>
      <c r="P37">
        <f t="shared" si="1"/>
        <v>798</v>
      </c>
      <c r="Q37">
        <v>100033</v>
      </c>
      <c r="R37" s="4" t="s">
        <v>892</v>
      </c>
      <c r="S37" s="4" t="s">
        <v>892</v>
      </c>
      <c r="T37" s="4" t="str">
        <f t="shared" si="35"/>
        <v>回春术回复生命lv4</v>
      </c>
      <c r="U37" t="s">
        <v>279</v>
      </c>
      <c r="V37">
        <f>INT(VLOOKUP($I37,角色属性概况!$I:$N,VLOOKUP($H37,对应表!$AD:$AE,2,FALSE),FALSE)*$J37)</f>
        <v>798</v>
      </c>
      <c r="W37">
        <v>10</v>
      </c>
      <c r="AJ37" s="12" t="str">
        <f t="shared" si="36"/>
        <v/>
      </c>
      <c r="AR37">
        <v>1</v>
      </c>
      <c r="AV37" s="4"/>
      <c r="AW37" s="4"/>
      <c r="AX37" s="4"/>
      <c r="AY37" s="4"/>
      <c r="BA37" s="12" t="str">
        <f t="shared" si="37"/>
        <v/>
      </c>
      <c r="BB37" s="12" t="str">
        <f t="shared" si="4"/>
        <v/>
      </c>
      <c r="BC37" s="12" t="str">
        <f t="shared" si="5"/>
        <v/>
      </c>
      <c r="BD37" s="12" t="str">
        <f t="shared" si="6"/>
        <v/>
      </c>
      <c r="BE37" s="12" t="str">
        <f t="shared" si="7"/>
        <v/>
      </c>
      <c r="BF37" s="12" t="str">
        <f t="shared" si="8"/>
        <v/>
      </c>
      <c r="BG37" s="12" t="str">
        <f>_xlfn.IFNA(VLOOKUP(Z37,对应表!$Z:$AA,2,FALSE)&amp;AA37,"")</f>
        <v/>
      </c>
      <c r="BH37" s="12" t="str">
        <f>_xlfn.IFNA(VLOOKUP(AB37,对应表!$Z:$AA,2,FALSE)&amp;AC37,"")</f>
        <v/>
      </c>
      <c r="BI37" s="12" t="str">
        <f>_xlfn.IFNA(VLOOKUP(AD37,对应表!$Z:$AA,2,FALSE)&amp;AE37,"")</f>
        <v/>
      </c>
      <c r="BJ37" s="12" t="str">
        <f>_xlfn.IFNA(VLOOKUP(AF37,对应表!$Z:$AA,2,FALSE)&amp;AG37,"")</f>
        <v/>
      </c>
      <c r="BK37" s="12" t="str">
        <f>_xlfn.IFNA(VLOOKUP(AH37,对应表!$Z:$AA,2,FALSE)&amp;AI37,"")</f>
        <v/>
      </c>
      <c r="BL37" t="str">
        <f>_xlfn.IFNA(VLOOKUP(BM37,特效对应!O:P,2,FALSE),"")</f>
        <v/>
      </c>
      <c r="BN37" t="str">
        <f t="shared" si="14"/>
        <v>回春术回复生命lv4</v>
      </c>
      <c r="BO37">
        <f t="shared" si="9"/>
        <v>798</v>
      </c>
      <c r="BP37" t="str">
        <f t="shared" si="10"/>
        <v/>
      </c>
      <c r="BQ37">
        <f t="shared" si="15"/>
        <v>0</v>
      </c>
      <c r="BR37">
        <f t="shared" si="16"/>
        <v>0</v>
      </c>
    </row>
    <row r="38" spans="8:70" x14ac:dyDescent="0.15">
      <c r="H38" t="s">
        <v>141</v>
      </c>
      <c r="I38">
        <v>5</v>
      </c>
      <c r="J38">
        <v>0.2</v>
      </c>
      <c r="K38" t="str">
        <f t="shared" si="34"/>
        <v>回春术回复生命lv5</v>
      </c>
      <c r="L38" s="6" t="str">
        <f>Q38&amp;":"&amp;M38&amp;":"&amp;VLOOKUP(N38,对应表!B:C,2,FALSE)&amp;":"&amp;IF(buff!O38="",0,O38)</f>
        <v>100034:100:3:3</v>
      </c>
      <c r="M38">
        <v>100</v>
      </c>
      <c r="N38" s="1" t="s">
        <v>121</v>
      </c>
      <c r="O38">
        <v>3</v>
      </c>
      <c r="P38">
        <f t="shared" si="1"/>
        <v>1195</v>
      </c>
      <c r="Q38">
        <v>100034</v>
      </c>
      <c r="R38" s="4" t="s">
        <v>893</v>
      </c>
      <c r="S38" s="4" t="s">
        <v>893</v>
      </c>
      <c r="T38" s="4" t="str">
        <f t="shared" si="35"/>
        <v>回春术回复生命lv5</v>
      </c>
      <c r="U38" t="s">
        <v>279</v>
      </c>
      <c r="V38">
        <f>INT(VLOOKUP($I38,角色属性概况!$I:$N,VLOOKUP($H38,对应表!$AD:$AE,2,FALSE),FALSE)*$J38)</f>
        <v>1195</v>
      </c>
      <c r="W38">
        <v>10</v>
      </c>
      <c r="AJ38" s="12" t="str">
        <f t="shared" si="36"/>
        <v/>
      </c>
      <c r="AR38">
        <v>1</v>
      </c>
      <c r="AV38" s="4"/>
      <c r="AW38" s="4"/>
      <c r="AX38" s="4"/>
      <c r="AY38" s="4"/>
      <c r="BA38" s="12" t="str">
        <f t="shared" si="37"/>
        <v/>
      </c>
      <c r="BB38" s="12" t="str">
        <f t="shared" si="4"/>
        <v/>
      </c>
      <c r="BC38" s="12" t="str">
        <f t="shared" si="5"/>
        <v/>
      </c>
      <c r="BD38" s="12" t="str">
        <f t="shared" si="6"/>
        <v/>
      </c>
      <c r="BE38" s="12" t="str">
        <f t="shared" si="7"/>
        <v/>
      </c>
      <c r="BF38" s="12" t="str">
        <f t="shared" si="8"/>
        <v/>
      </c>
      <c r="BG38" s="12" t="str">
        <f>_xlfn.IFNA(VLOOKUP(Z38,对应表!$Z:$AA,2,FALSE)&amp;AA38,"")</f>
        <v/>
      </c>
      <c r="BH38" s="12" t="str">
        <f>_xlfn.IFNA(VLOOKUP(AB38,对应表!$Z:$AA,2,FALSE)&amp;AC38,"")</f>
        <v/>
      </c>
      <c r="BI38" s="12" t="str">
        <f>_xlfn.IFNA(VLOOKUP(AD38,对应表!$Z:$AA,2,FALSE)&amp;AE38,"")</f>
        <v/>
      </c>
      <c r="BJ38" s="12" t="str">
        <f>_xlfn.IFNA(VLOOKUP(AF38,对应表!$Z:$AA,2,FALSE)&amp;AG38,"")</f>
        <v/>
      </c>
      <c r="BK38" s="12" t="str">
        <f>_xlfn.IFNA(VLOOKUP(AH38,对应表!$Z:$AA,2,FALSE)&amp;AI38,"")</f>
        <v/>
      </c>
      <c r="BL38" t="str">
        <f>_xlfn.IFNA(VLOOKUP(BM38,特效对应!O:P,2,FALSE),"")</f>
        <v/>
      </c>
      <c r="BN38" t="str">
        <f t="shared" si="14"/>
        <v>回春术回复生命lv5</v>
      </c>
      <c r="BO38">
        <f t="shared" si="9"/>
        <v>1195</v>
      </c>
      <c r="BP38" t="str">
        <f t="shared" si="10"/>
        <v/>
      </c>
      <c r="BQ38">
        <f t="shared" si="15"/>
        <v>0</v>
      </c>
      <c r="BR38">
        <f t="shared" si="16"/>
        <v>0</v>
      </c>
    </row>
    <row r="39" spans="8:70" x14ac:dyDescent="0.15">
      <c r="H39" t="s">
        <v>141</v>
      </c>
      <c r="I39">
        <v>6</v>
      </c>
      <c r="J39">
        <v>0.2</v>
      </c>
      <c r="K39" t="str">
        <f t="shared" si="34"/>
        <v>回春术回复生命lv6</v>
      </c>
      <c r="L39" s="6" t="str">
        <f>Q39&amp;":"&amp;M39&amp;":"&amp;VLOOKUP(N39,对应表!B:C,2,FALSE)&amp;":"&amp;IF(buff!O39="",0,O39)</f>
        <v>100035:100:3:3</v>
      </c>
      <c r="M39">
        <v>100</v>
      </c>
      <c r="N39" s="1" t="s">
        <v>121</v>
      </c>
      <c r="O39">
        <v>3</v>
      </c>
      <c r="P39">
        <f t="shared" si="1"/>
        <v>1757</v>
      </c>
      <c r="Q39">
        <v>100035</v>
      </c>
      <c r="R39" s="4" t="s">
        <v>894</v>
      </c>
      <c r="S39" s="4" t="s">
        <v>894</v>
      </c>
      <c r="T39" s="4" t="str">
        <f t="shared" si="35"/>
        <v>回春术回复生命lv6</v>
      </c>
      <c r="U39" t="s">
        <v>279</v>
      </c>
      <c r="V39">
        <f>INT(VLOOKUP($I39,角色属性概况!$I:$N,VLOOKUP($H39,对应表!$AD:$AE,2,FALSE),FALSE)*$J39)</f>
        <v>1757</v>
      </c>
      <c r="W39">
        <v>10</v>
      </c>
      <c r="AJ39" s="12" t="str">
        <f t="shared" si="36"/>
        <v/>
      </c>
      <c r="AR39">
        <v>1</v>
      </c>
      <c r="AV39" s="4"/>
      <c r="AW39" s="4"/>
      <c r="AX39" s="4"/>
      <c r="AY39" s="4"/>
      <c r="BA39" s="12" t="str">
        <f t="shared" si="37"/>
        <v/>
      </c>
      <c r="BB39" s="12" t="str">
        <f t="shared" si="4"/>
        <v/>
      </c>
      <c r="BC39" s="12" t="str">
        <f t="shared" si="5"/>
        <v/>
      </c>
      <c r="BD39" s="12" t="str">
        <f t="shared" si="6"/>
        <v/>
      </c>
      <c r="BE39" s="12" t="str">
        <f t="shared" si="7"/>
        <v/>
      </c>
      <c r="BF39" s="12" t="str">
        <f t="shared" si="8"/>
        <v/>
      </c>
      <c r="BG39" s="12" t="str">
        <f>_xlfn.IFNA(VLOOKUP(Z39,对应表!$Z:$AA,2,FALSE)&amp;AA39,"")</f>
        <v/>
      </c>
      <c r="BH39" s="12" t="str">
        <f>_xlfn.IFNA(VLOOKUP(AB39,对应表!$Z:$AA,2,FALSE)&amp;AC39,"")</f>
        <v/>
      </c>
      <c r="BI39" s="12" t="str">
        <f>_xlfn.IFNA(VLOOKUP(AD39,对应表!$Z:$AA,2,FALSE)&amp;AE39,"")</f>
        <v/>
      </c>
      <c r="BJ39" s="12" t="str">
        <f>_xlfn.IFNA(VLOOKUP(AF39,对应表!$Z:$AA,2,FALSE)&amp;AG39,"")</f>
        <v/>
      </c>
      <c r="BK39" s="12" t="str">
        <f>_xlfn.IFNA(VLOOKUP(AH39,对应表!$Z:$AA,2,FALSE)&amp;AI39,"")</f>
        <v/>
      </c>
      <c r="BL39" t="str">
        <f>_xlfn.IFNA(VLOOKUP(BM39,特效对应!O:P,2,FALSE),"")</f>
        <v/>
      </c>
      <c r="BN39" t="str">
        <f t="shared" si="14"/>
        <v>回春术回复生命lv6</v>
      </c>
      <c r="BO39">
        <f t="shared" si="9"/>
        <v>1757</v>
      </c>
      <c r="BP39" t="str">
        <f t="shared" si="10"/>
        <v/>
      </c>
      <c r="BQ39">
        <f t="shared" si="15"/>
        <v>0</v>
      </c>
      <c r="BR39">
        <f t="shared" si="16"/>
        <v>0</v>
      </c>
    </row>
    <row r="40" spans="8:70" x14ac:dyDescent="0.15">
      <c r="H40" t="s">
        <v>141</v>
      </c>
      <c r="I40">
        <v>7</v>
      </c>
      <c r="J40">
        <v>0.2</v>
      </c>
      <c r="K40" t="str">
        <f t="shared" si="34"/>
        <v>回春术回复生命lv7</v>
      </c>
      <c r="L40" s="6" t="str">
        <f>Q40&amp;":"&amp;M40&amp;":"&amp;VLOOKUP(N40,对应表!B:C,2,FALSE)&amp;":"&amp;IF(buff!O40="",0,O40)</f>
        <v>100036:100:3:3</v>
      </c>
      <c r="M40">
        <v>100</v>
      </c>
      <c r="N40" s="1" t="s">
        <v>121</v>
      </c>
      <c r="O40">
        <v>3</v>
      </c>
      <c r="P40">
        <f t="shared" si="1"/>
        <v>2552</v>
      </c>
      <c r="Q40">
        <v>100036</v>
      </c>
      <c r="R40" s="4" t="s">
        <v>895</v>
      </c>
      <c r="S40" s="4" t="s">
        <v>895</v>
      </c>
      <c r="T40" s="4" t="str">
        <f t="shared" si="35"/>
        <v>回春术回复生命lv7</v>
      </c>
      <c r="U40" t="s">
        <v>279</v>
      </c>
      <c r="V40">
        <f>INT(VLOOKUP($I40,角色属性概况!$I:$N,VLOOKUP($H40,对应表!$AD:$AE,2,FALSE),FALSE)*$J40)</f>
        <v>2552</v>
      </c>
      <c r="W40">
        <v>10</v>
      </c>
      <c r="AJ40" s="12" t="str">
        <f t="shared" si="36"/>
        <v/>
      </c>
      <c r="AR40">
        <v>1</v>
      </c>
      <c r="AV40" s="4"/>
      <c r="AW40" s="4"/>
      <c r="AX40" s="4"/>
      <c r="AY40" s="4"/>
      <c r="BA40" s="12" t="str">
        <f t="shared" si="37"/>
        <v/>
      </c>
      <c r="BB40" s="12" t="str">
        <f t="shared" si="4"/>
        <v/>
      </c>
      <c r="BC40" s="12" t="str">
        <f t="shared" si="5"/>
        <v/>
      </c>
      <c r="BD40" s="12" t="str">
        <f t="shared" si="6"/>
        <v/>
      </c>
      <c r="BE40" s="12" t="str">
        <f t="shared" si="7"/>
        <v/>
      </c>
      <c r="BF40" s="12" t="str">
        <f t="shared" si="8"/>
        <v/>
      </c>
      <c r="BG40" s="12" t="str">
        <f>_xlfn.IFNA(VLOOKUP(Z40,对应表!$Z:$AA,2,FALSE)&amp;AA40,"")</f>
        <v/>
      </c>
      <c r="BH40" s="12" t="str">
        <f>_xlfn.IFNA(VLOOKUP(AB40,对应表!$Z:$AA,2,FALSE)&amp;AC40,"")</f>
        <v/>
      </c>
      <c r="BI40" s="12" t="str">
        <f>_xlfn.IFNA(VLOOKUP(AD40,对应表!$Z:$AA,2,FALSE)&amp;AE40,"")</f>
        <v/>
      </c>
      <c r="BJ40" s="12" t="str">
        <f>_xlfn.IFNA(VLOOKUP(AF40,对应表!$Z:$AA,2,FALSE)&amp;AG40,"")</f>
        <v/>
      </c>
      <c r="BK40" s="12" t="str">
        <f>_xlfn.IFNA(VLOOKUP(AH40,对应表!$Z:$AA,2,FALSE)&amp;AI40,"")</f>
        <v/>
      </c>
      <c r="BL40" t="str">
        <f>_xlfn.IFNA(VLOOKUP(BM40,特效对应!O:P,2,FALSE),"")</f>
        <v/>
      </c>
      <c r="BN40" t="str">
        <f t="shared" si="14"/>
        <v>回春术回复生命lv7</v>
      </c>
      <c r="BO40">
        <f t="shared" si="9"/>
        <v>2552</v>
      </c>
      <c r="BP40" t="str">
        <f t="shared" si="10"/>
        <v/>
      </c>
      <c r="BQ40">
        <f t="shared" si="15"/>
        <v>0</v>
      </c>
      <c r="BR40">
        <f t="shared" si="16"/>
        <v>0</v>
      </c>
    </row>
    <row r="41" spans="8:70" x14ac:dyDescent="0.15">
      <c r="H41" t="s">
        <v>141</v>
      </c>
      <c r="I41">
        <v>8</v>
      </c>
      <c r="J41">
        <v>0.2</v>
      </c>
      <c r="K41" t="str">
        <f t="shared" si="34"/>
        <v>回春术回复生命lv8</v>
      </c>
      <c r="L41" s="6" t="str">
        <f>Q41&amp;":"&amp;M41&amp;":"&amp;VLOOKUP(N41,对应表!B:C,2,FALSE)&amp;":"&amp;IF(buff!O41="",0,O41)</f>
        <v>100037:100:3:3</v>
      </c>
      <c r="M41">
        <v>100</v>
      </c>
      <c r="N41" s="1" t="s">
        <v>121</v>
      </c>
      <c r="O41">
        <v>3</v>
      </c>
      <c r="P41">
        <f t="shared" si="1"/>
        <v>3679</v>
      </c>
      <c r="Q41">
        <v>100037</v>
      </c>
      <c r="R41" s="4" t="s">
        <v>896</v>
      </c>
      <c r="S41" s="4" t="s">
        <v>896</v>
      </c>
      <c r="T41" s="4" t="str">
        <f t="shared" si="35"/>
        <v>回春术回复生命lv8</v>
      </c>
      <c r="U41" t="s">
        <v>279</v>
      </c>
      <c r="V41">
        <f>INT(VLOOKUP($I41,角色属性概况!$I:$N,VLOOKUP($H41,对应表!$AD:$AE,2,FALSE),FALSE)*$J41)</f>
        <v>3679</v>
      </c>
      <c r="W41">
        <v>10</v>
      </c>
      <c r="AJ41" s="12" t="str">
        <f t="shared" si="36"/>
        <v/>
      </c>
      <c r="AR41">
        <v>1</v>
      </c>
      <c r="AV41" s="4"/>
      <c r="AW41" s="4"/>
      <c r="AX41" s="4"/>
      <c r="AY41" s="4"/>
      <c r="BA41" s="12" t="str">
        <f t="shared" si="37"/>
        <v/>
      </c>
      <c r="BB41" s="12" t="str">
        <f t="shared" si="4"/>
        <v/>
      </c>
      <c r="BC41" s="12" t="str">
        <f t="shared" si="5"/>
        <v/>
      </c>
      <c r="BD41" s="12" t="str">
        <f t="shared" si="6"/>
        <v/>
      </c>
      <c r="BE41" s="12" t="str">
        <f t="shared" si="7"/>
        <v/>
      </c>
      <c r="BF41" s="12" t="str">
        <f t="shared" si="8"/>
        <v/>
      </c>
      <c r="BG41" s="12" t="str">
        <f>_xlfn.IFNA(VLOOKUP(Z41,对应表!$Z:$AA,2,FALSE)&amp;AA41,"")</f>
        <v/>
      </c>
      <c r="BH41" s="12" t="str">
        <f>_xlfn.IFNA(VLOOKUP(AB41,对应表!$Z:$AA,2,FALSE)&amp;AC41,"")</f>
        <v/>
      </c>
      <c r="BI41" s="12" t="str">
        <f>_xlfn.IFNA(VLOOKUP(AD41,对应表!$Z:$AA,2,FALSE)&amp;AE41,"")</f>
        <v/>
      </c>
      <c r="BJ41" s="12" t="str">
        <f>_xlfn.IFNA(VLOOKUP(AF41,对应表!$Z:$AA,2,FALSE)&amp;AG41,"")</f>
        <v/>
      </c>
      <c r="BK41" s="12" t="str">
        <f>_xlfn.IFNA(VLOOKUP(AH41,对应表!$Z:$AA,2,FALSE)&amp;AI41,"")</f>
        <v/>
      </c>
      <c r="BL41" t="str">
        <f>_xlfn.IFNA(VLOOKUP(BM41,特效对应!O:P,2,FALSE),"")</f>
        <v/>
      </c>
      <c r="BN41" t="str">
        <f t="shared" si="14"/>
        <v>回春术回复生命lv8</v>
      </c>
      <c r="BO41">
        <f t="shared" si="9"/>
        <v>3679</v>
      </c>
      <c r="BP41" t="str">
        <f t="shared" si="10"/>
        <v/>
      </c>
      <c r="BQ41">
        <f t="shared" si="15"/>
        <v>0</v>
      </c>
      <c r="BR41">
        <f t="shared" si="16"/>
        <v>0</v>
      </c>
    </row>
    <row r="42" spans="8:70" x14ac:dyDescent="0.15">
      <c r="H42" t="s">
        <v>141</v>
      </c>
      <c r="I42">
        <v>9</v>
      </c>
      <c r="J42">
        <v>0.2</v>
      </c>
      <c r="K42" t="str">
        <f t="shared" si="34"/>
        <v>回春术回复生命lv9</v>
      </c>
      <c r="L42" s="6" t="str">
        <f>Q42&amp;":"&amp;M42&amp;":"&amp;VLOOKUP(N42,对应表!B:C,2,FALSE)&amp;":"&amp;IF(buff!O42="",0,O42)</f>
        <v>100038:100:3:3</v>
      </c>
      <c r="M42">
        <v>100</v>
      </c>
      <c r="N42" s="1" t="s">
        <v>121</v>
      </c>
      <c r="O42">
        <v>3</v>
      </c>
      <c r="P42">
        <f t="shared" si="1"/>
        <v>5273</v>
      </c>
      <c r="Q42">
        <v>100038</v>
      </c>
      <c r="R42" s="4" t="s">
        <v>897</v>
      </c>
      <c r="S42" s="4" t="s">
        <v>897</v>
      </c>
      <c r="T42" s="4" t="str">
        <f t="shared" si="35"/>
        <v>回春术回复生命lv9</v>
      </c>
      <c r="U42" t="s">
        <v>279</v>
      </c>
      <c r="V42">
        <f>INT(VLOOKUP($I42,角色属性概况!$I:$N,VLOOKUP($H42,对应表!$AD:$AE,2,FALSE),FALSE)*$J42)</f>
        <v>5273</v>
      </c>
      <c r="W42">
        <v>10</v>
      </c>
      <c r="AJ42" s="12" t="str">
        <f t="shared" si="36"/>
        <v/>
      </c>
      <c r="AR42">
        <v>1</v>
      </c>
      <c r="AV42" s="4"/>
      <c r="AW42" s="4"/>
      <c r="AX42" s="4"/>
      <c r="AY42" s="4"/>
      <c r="BA42" s="12" t="str">
        <f t="shared" si="37"/>
        <v/>
      </c>
      <c r="BB42" s="12" t="str">
        <f t="shared" si="4"/>
        <v/>
      </c>
      <c r="BC42" s="12" t="str">
        <f t="shared" si="5"/>
        <v/>
      </c>
      <c r="BD42" s="12" t="str">
        <f t="shared" si="6"/>
        <v/>
      </c>
      <c r="BE42" s="12" t="str">
        <f t="shared" si="7"/>
        <v/>
      </c>
      <c r="BF42" s="12" t="str">
        <f t="shared" si="8"/>
        <v/>
      </c>
      <c r="BG42" s="12" t="str">
        <f>_xlfn.IFNA(VLOOKUP(Z42,对应表!$Z:$AA,2,FALSE)&amp;AA42,"")</f>
        <v/>
      </c>
      <c r="BH42" s="12" t="str">
        <f>_xlfn.IFNA(VLOOKUP(AB42,对应表!$Z:$AA,2,FALSE)&amp;AC42,"")</f>
        <v/>
      </c>
      <c r="BI42" s="12" t="str">
        <f>_xlfn.IFNA(VLOOKUP(AD42,对应表!$Z:$AA,2,FALSE)&amp;AE42,"")</f>
        <v/>
      </c>
      <c r="BJ42" s="12" t="str">
        <f>_xlfn.IFNA(VLOOKUP(AF42,对应表!$Z:$AA,2,FALSE)&amp;AG42,"")</f>
        <v/>
      </c>
      <c r="BK42" s="12" t="str">
        <f>_xlfn.IFNA(VLOOKUP(AH42,对应表!$Z:$AA,2,FALSE)&amp;AI42,"")</f>
        <v/>
      </c>
      <c r="BL42" t="str">
        <f>_xlfn.IFNA(VLOOKUP(BM42,特效对应!O:P,2,FALSE),"")</f>
        <v/>
      </c>
      <c r="BN42" t="str">
        <f t="shared" si="14"/>
        <v>回春术回复生命lv9</v>
      </c>
      <c r="BO42">
        <f t="shared" si="9"/>
        <v>5273</v>
      </c>
      <c r="BP42" t="str">
        <f t="shared" si="10"/>
        <v/>
      </c>
      <c r="BQ42">
        <f t="shared" si="15"/>
        <v>0</v>
      </c>
      <c r="BR42">
        <f t="shared" si="16"/>
        <v>0</v>
      </c>
    </row>
    <row r="43" spans="8:70" x14ac:dyDescent="0.15">
      <c r="H43" t="s">
        <v>141</v>
      </c>
      <c r="I43">
        <v>10</v>
      </c>
      <c r="J43">
        <v>0.2</v>
      </c>
      <c r="K43" t="str">
        <f t="shared" si="34"/>
        <v>回春术回复生命lv10</v>
      </c>
      <c r="L43" s="6" t="str">
        <f>Q43&amp;":"&amp;M43&amp;":"&amp;VLOOKUP(N43,对应表!B:C,2,FALSE)&amp;":"&amp;IF(buff!O43="",0,O43)</f>
        <v>100039:100:3:3</v>
      </c>
      <c r="M43">
        <v>100</v>
      </c>
      <c r="N43" s="1" t="s">
        <v>121</v>
      </c>
      <c r="O43">
        <v>3</v>
      </c>
      <c r="P43">
        <f t="shared" si="1"/>
        <v>7531</v>
      </c>
      <c r="Q43">
        <v>100039</v>
      </c>
      <c r="R43" s="4" t="s">
        <v>898</v>
      </c>
      <c r="S43" s="4" t="s">
        <v>898</v>
      </c>
      <c r="T43" s="4" t="str">
        <f t="shared" si="35"/>
        <v>回春术回复生命lv10</v>
      </c>
      <c r="U43" t="s">
        <v>279</v>
      </c>
      <c r="V43">
        <f>INT(VLOOKUP($I43,角色属性概况!$I:$N,VLOOKUP($H43,对应表!$AD:$AE,2,FALSE),FALSE)*$J43)</f>
        <v>7531</v>
      </c>
      <c r="W43">
        <v>10</v>
      </c>
      <c r="AJ43" s="12" t="str">
        <f t="shared" si="36"/>
        <v/>
      </c>
      <c r="AR43">
        <v>1</v>
      </c>
      <c r="AV43" s="4"/>
      <c r="AW43" s="4"/>
      <c r="AX43" s="4"/>
      <c r="AY43" s="4"/>
      <c r="BA43" s="12" t="str">
        <f t="shared" si="37"/>
        <v/>
      </c>
      <c r="BB43" s="12" t="str">
        <f t="shared" si="4"/>
        <v/>
      </c>
      <c r="BC43" s="12" t="str">
        <f t="shared" si="5"/>
        <v/>
      </c>
      <c r="BD43" s="12" t="str">
        <f t="shared" si="6"/>
        <v/>
      </c>
      <c r="BE43" s="12" t="str">
        <f t="shared" si="7"/>
        <v/>
      </c>
      <c r="BF43" s="12" t="str">
        <f t="shared" si="8"/>
        <v/>
      </c>
      <c r="BG43" s="12" t="str">
        <f>_xlfn.IFNA(VLOOKUP(Z43,对应表!$Z:$AA,2,FALSE)&amp;AA43,"")</f>
        <v/>
      </c>
      <c r="BH43" s="12" t="str">
        <f>_xlfn.IFNA(VLOOKUP(AB43,对应表!$Z:$AA,2,FALSE)&amp;AC43,"")</f>
        <v/>
      </c>
      <c r="BI43" s="12" t="str">
        <f>_xlfn.IFNA(VLOOKUP(AD43,对应表!$Z:$AA,2,FALSE)&amp;AE43,"")</f>
        <v/>
      </c>
      <c r="BJ43" s="12" t="str">
        <f>_xlfn.IFNA(VLOOKUP(AF43,对应表!$Z:$AA,2,FALSE)&amp;AG43,"")</f>
        <v/>
      </c>
      <c r="BK43" s="12" t="str">
        <f>_xlfn.IFNA(VLOOKUP(AH43,对应表!$Z:$AA,2,FALSE)&amp;AI43,"")</f>
        <v/>
      </c>
      <c r="BL43" t="str">
        <f>_xlfn.IFNA(VLOOKUP(BM43,特效对应!O:P,2,FALSE),"")</f>
        <v/>
      </c>
      <c r="BN43" t="str">
        <f t="shared" si="14"/>
        <v>回春术回复生命lv10</v>
      </c>
      <c r="BO43">
        <f t="shared" si="9"/>
        <v>7531</v>
      </c>
      <c r="BP43" t="str">
        <f t="shared" si="10"/>
        <v/>
      </c>
      <c r="BQ43">
        <f t="shared" si="15"/>
        <v>0</v>
      </c>
      <c r="BR43">
        <f t="shared" si="16"/>
        <v>0</v>
      </c>
    </row>
    <row r="44" spans="8:70" x14ac:dyDescent="0.15">
      <c r="H44" t="s">
        <v>141</v>
      </c>
      <c r="I44">
        <v>11</v>
      </c>
      <c r="J44">
        <v>0.2</v>
      </c>
      <c r="K44" t="str">
        <f t="shared" si="34"/>
        <v>回春术回复生命lv11</v>
      </c>
      <c r="L44" s="6" t="str">
        <f>Q44&amp;":"&amp;M44&amp;":"&amp;VLOOKUP(N44,对应表!B:C,2,FALSE)&amp;":"&amp;IF(buff!O44="",0,O44)</f>
        <v>100040:100:3:3</v>
      </c>
      <c r="M44">
        <v>100</v>
      </c>
      <c r="N44" s="1" t="s">
        <v>121</v>
      </c>
      <c r="O44">
        <v>3</v>
      </c>
      <c r="P44">
        <f t="shared" si="1"/>
        <v>10727</v>
      </c>
      <c r="Q44">
        <v>100040</v>
      </c>
      <c r="R44" s="4" t="s">
        <v>899</v>
      </c>
      <c r="S44" s="4" t="s">
        <v>899</v>
      </c>
      <c r="T44" s="4" t="str">
        <f t="shared" si="35"/>
        <v>回春术回复生命lv11</v>
      </c>
      <c r="U44" t="s">
        <v>279</v>
      </c>
      <c r="V44">
        <f>INT(VLOOKUP($I44,角色属性概况!$I:$N,VLOOKUP($H44,对应表!$AD:$AE,2,FALSE),FALSE)*$J44)</f>
        <v>10727</v>
      </c>
      <c r="W44">
        <v>10</v>
      </c>
      <c r="AJ44" s="12" t="str">
        <f t="shared" si="36"/>
        <v/>
      </c>
      <c r="AR44">
        <v>1</v>
      </c>
      <c r="AV44" s="4"/>
      <c r="AW44" s="4"/>
      <c r="AX44" s="4"/>
      <c r="AY44" s="4"/>
      <c r="BA44" s="12" t="str">
        <f t="shared" si="37"/>
        <v/>
      </c>
      <c r="BB44" s="12" t="str">
        <f t="shared" si="4"/>
        <v/>
      </c>
      <c r="BC44" s="12" t="str">
        <f t="shared" si="5"/>
        <v/>
      </c>
      <c r="BD44" s="12" t="str">
        <f t="shared" si="6"/>
        <v/>
      </c>
      <c r="BE44" s="12" t="str">
        <f t="shared" si="7"/>
        <v/>
      </c>
      <c r="BF44" s="12" t="str">
        <f t="shared" si="8"/>
        <v/>
      </c>
      <c r="BG44" s="12" t="str">
        <f>_xlfn.IFNA(VLOOKUP(Z44,对应表!$Z:$AA,2,FALSE)&amp;AA44,"")</f>
        <v/>
      </c>
      <c r="BH44" s="12" t="str">
        <f>_xlfn.IFNA(VLOOKUP(AB44,对应表!$Z:$AA,2,FALSE)&amp;AC44,"")</f>
        <v/>
      </c>
      <c r="BI44" s="12" t="str">
        <f>_xlfn.IFNA(VLOOKUP(AD44,对应表!$Z:$AA,2,FALSE)&amp;AE44,"")</f>
        <v/>
      </c>
      <c r="BJ44" s="12" t="str">
        <f>_xlfn.IFNA(VLOOKUP(AF44,对应表!$Z:$AA,2,FALSE)&amp;AG44,"")</f>
        <v/>
      </c>
      <c r="BK44" s="12" t="str">
        <f>_xlfn.IFNA(VLOOKUP(AH44,对应表!$Z:$AA,2,FALSE)&amp;AI44,"")</f>
        <v/>
      </c>
      <c r="BL44" t="str">
        <f>_xlfn.IFNA(VLOOKUP(BM44,特效对应!O:P,2,FALSE),"")</f>
        <v/>
      </c>
      <c r="BN44" t="str">
        <f t="shared" si="14"/>
        <v>回春术回复生命lv11</v>
      </c>
      <c r="BO44">
        <f t="shared" si="9"/>
        <v>10727</v>
      </c>
      <c r="BP44" t="str">
        <f t="shared" si="10"/>
        <v/>
      </c>
      <c r="BQ44">
        <f t="shared" si="15"/>
        <v>0</v>
      </c>
      <c r="BR44">
        <f t="shared" si="16"/>
        <v>0</v>
      </c>
    </row>
    <row r="45" spans="8:70" x14ac:dyDescent="0.15">
      <c r="H45" t="s">
        <v>141</v>
      </c>
      <c r="I45">
        <v>12</v>
      </c>
      <c r="J45">
        <v>0.2</v>
      </c>
      <c r="K45" t="str">
        <f t="shared" si="34"/>
        <v>回春术回复生命lv12</v>
      </c>
      <c r="L45" s="6" t="str">
        <f>Q45&amp;":"&amp;M45&amp;":"&amp;VLOOKUP(N45,对应表!B:C,2,FALSE)&amp;":"&amp;IF(buff!O45="",0,O45)</f>
        <v>100041:100:3:3</v>
      </c>
      <c r="M45">
        <v>100</v>
      </c>
      <c r="N45" s="1" t="s">
        <v>121</v>
      </c>
      <c r="O45">
        <v>3</v>
      </c>
      <c r="P45">
        <f t="shared" si="1"/>
        <v>15251</v>
      </c>
      <c r="Q45">
        <v>100041</v>
      </c>
      <c r="R45" s="4" t="s">
        <v>900</v>
      </c>
      <c r="S45" s="4" t="s">
        <v>900</v>
      </c>
      <c r="T45" s="4" t="str">
        <f t="shared" si="35"/>
        <v>回春术回复生命lv12</v>
      </c>
      <c r="U45" t="s">
        <v>279</v>
      </c>
      <c r="V45">
        <f>INT(VLOOKUP($I45,角色属性概况!$I:$N,VLOOKUP($H45,对应表!$AD:$AE,2,FALSE),FALSE)*$J45)</f>
        <v>15251</v>
      </c>
      <c r="W45">
        <v>10</v>
      </c>
      <c r="AJ45" s="12" t="str">
        <f t="shared" si="36"/>
        <v/>
      </c>
      <c r="AR45">
        <v>1</v>
      </c>
      <c r="AV45" s="4"/>
      <c r="AW45" s="4"/>
      <c r="AX45" s="4"/>
      <c r="AY45" s="4"/>
      <c r="BA45" s="12" t="str">
        <f t="shared" si="37"/>
        <v/>
      </c>
      <c r="BB45" s="12" t="str">
        <f t="shared" si="4"/>
        <v/>
      </c>
      <c r="BC45" s="12" t="str">
        <f t="shared" si="5"/>
        <v/>
      </c>
      <c r="BD45" s="12" t="str">
        <f t="shared" si="6"/>
        <v/>
      </c>
      <c r="BE45" s="12" t="str">
        <f t="shared" si="7"/>
        <v/>
      </c>
      <c r="BF45" s="12" t="str">
        <f t="shared" si="8"/>
        <v/>
      </c>
      <c r="BG45" s="12" t="str">
        <f>_xlfn.IFNA(VLOOKUP(Z45,对应表!$Z:$AA,2,FALSE)&amp;AA45,"")</f>
        <v/>
      </c>
      <c r="BH45" s="12" t="str">
        <f>_xlfn.IFNA(VLOOKUP(AB45,对应表!$Z:$AA,2,FALSE)&amp;AC45,"")</f>
        <v/>
      </c>
      <c r="BI45" s="12" t="str">
        <f>_xlfn.IFNA(VLOOKUP(AD45,对应表!$Z:$AA,2,FALSE)&amp;AE45,"")</f>
        <v/>
      </c>
      <c r="BJ45" s="12" t="str">
        <f>_xlfn.IFNA(VLOOKUP(AF45,对应表!$Z:$AA,2,FALSE)&amp;AG45,"")</f>
        <v/>
      </c>
      <c r="BK45" s="12" t="str">
        <f>_xlfn.IFNA(VLOOKUP(AH45,对应表!$Z:$AA,2,FALSE)&amp;AI45,"")</f>
        <v/>
      </c>
      <c r="BL45" t="str">
        <f>_xlfn.IFNA(VLOOKUP(BM45,特效对应!O:P,2,FALSE),"")</f>
        <v/>
      </c>
      <c r="BN45" t="str">
        <f t="shared" si="14"/>
        <v>回春术回复生命lv12</v>
      </c>
      <c r="BO45">
        <f t="shared" si="9"/>
        <v>15251</v>
      </c>
      <c r="BP45" t="str">
        <f t="shared" si="10"/>
        <v/>
      </c>
      <c r="BQ45">
        <f t="shared" si="15"/>
        <v>0</v>
      </c>
      <c r="BR45">
        <f t="shared" si="16"/>
        <v>0</v>
      </c>
    </row>
    <row r="46" spans="8:70" x14ac:dyDescent="0.15">
      <c r="H46" t="s">
        <v>141</v>
      </c>
      <c r="I46">
        <v>13</v>
      </c>
      <c r="J46">
        <v>0.2</v>
      </c>
      <c r="K46" t="str">
        <f t="shared" si="34"/>
        <v>回春术回复生命lv13</v>
      </c>
      <c r="L46" s="6" t="str">
        <f>Q46&amp;":"&amp;M46&amp;":"&amp;VLOOKUP(N46,对应表!B:C,2,FALSE)&amp;":"&amp;IF(buff!O46="",0,O46)</f>
        <v>100042:100:3:3</v>
      </c>
      <c r="M46">
        <v>100</v>
      </c>
      <c r="N46" s="1" t="s">
        <v>121</v>
      </c>
      <c r="O46">
        <v>3</v>
      </c>
      <c r="P46">
        <f t="shared" si="1"/>
        <v>21656</v>
      </c>
      <c r="Q46">
        <v>100042</v>
      </c>
      <c r="R46" s="4" t="s">
        <v>901</v>
      </c>
      <c r="S46" s="4" t="s">
        <v>901</v>
      </c>
      <c r="T46" s="4" t="str">
        <f t="shared" si="35"/>
        <v>回春术回复生命lv13</v>
      </c>
      <c r="U46" t="s">
        <v>279</v>
      </c>
      <c r="V46">
        <f>INT(VLOOKUP($I46,角色属性概况!$I:$N,VLOOKUP($H46,对应表!$AD:$AE,2,FALSE),FALSE)*$J46)</f>
        <v>21656</v>
      </c>
      <c r="W46">
        <v>10</v>
      </c>
      <c r="AJ46" s="12" t="str">
        <f t="shared" si="36"/>
        <v/>
      </c>
      <c r="AR46">
        <v>1</v>
      </c>
      <c r="AV46" s="4"/>
      <c r="AW46" s="4"/>
      <c r="AX46" s="4"/>
      <c r="AY46" s="4"/>
      <c r="BA46" s="12" t="str">
        <f t="shared" si="37"/>
        <v/>
      </c>
      <c r="BB46" s="12" t="str">
        <f t="shared" si="4"/>
        <v/>
      </c>
      <c r="BC46" s="12" t="str">
        <f t="shared" si="5"/>
        <v/>
      </c>
      <c r="BD46" s="12" t="str">
        <f t="shared" si="6"/>
        <v/>
      </c>
      <c r="BE46" s="12" t="str">
        <f t="shared" si="7"/>
        <v/>
      </c>
      <c r="BF46" s="12" t="str">
        <f t="shared" si="8"/>
        <v/>
      </c>
      <c r="BG46" s="12" t="str">
        <f>_xlfn.IFNA(VLOOKUP(Z46,对应表!$Z:$AA,2,FALSE)&amp;AA46,"")</f>
        <v/>
      </c>
      <c r="BH46" s="12" t="str">
        <f>_xlfn.IFNA(VLOOKUP(AB46,对应表!$Z:$AA,2,FALSE)&amp;AC46,"")</f>
        <v/>
      </c>
      <c r="BI46" s="12" t="str">
        <f>_xlfn.IFNA(VLOOKUP(AD46,对应表!$Z:$AA,2,FALSE)&amp;AE46,"")</f>
        <v/>
      </c>
      <c r="BJ46" s="12" t="str">
        <f>_xlfn.IFNA(VLOOKUP(AF46,对应表!$Z:$AA,2,FALSE)&amp;AG46,"")</f>
        <v/>
      </c>
      <c r="BK46" s="12" t="str">
        <f>_xlfn.IFNA(VLOOKUP(AH46,对应表!$Z:$AA,2,FALSE)&amp;AI46,"")</f>
        <v/>
      </c>
      <c r="BL46" t="str">
        <f>_xlfn.IFNA(VLOOKUP(BM46,特效对应!O:P,2,FALSE),"")</f>
        <v/>
      </c>
      <c r="BN46" t="str">
        <f t="shared" si="14"/>
        <v>回春术回复生命lv13</v>
      </c>
      <c r="BO46">
        <f t="shared" si="9"/>
        <v>21656</v>
      </c>
      <c r="BP46" t="str">
        <f t="shared" si="10"/>
        <v/>
      </c>
      <c r="BQ46">
        <f t="shared" si="15"/>
        <v>0</v>
      </c>
      <c r="BR46">
        <f t="shared" si="16"/>
        <v>0</v>
      </c>
    </row>
    <row r="47" spans="8:70" x14ac:dyDescent="0.15">
      <c r="H47" t="s">
        <v>141</v>
      </c>
      <c r="I47">
        <v>14</v>
      </c>
      <c r="J47">
        <v>0.2</v>
      </c>
      <c r="K47" t="str">
        <f t="shared" si="34"/>
        <v>回春术回复生命lv14</v>
      </c>
      <c r="L47" s="6" t="str">
        <f>Q47&amp;":"&amp;M47&amp;":"&amp;VLOOKUP(N47,对应表!B:C,2,FALSE)&amp;":"&amp;IF(buff!O47="",0,O47)</f>
        <v>100043:100:3:3</v>
      </c>
      <c r="M47">
        <v>100</v>
      </c>
      <c r="N47" s="1" t="s">
        <v>121</v>
      </c>
      <c r="O47">
        <v>3</v>
      </c>
      <c r="P47">
        <f t="shared" si="1"/>
        <v>30725</v>
      </c>
      <c r="Q47">
        <v>100043</v>
      </c>
      <c r="R47" s="4" t="s">
        <v>902</v>
      </c>
      <c r="S47" s="4" t="s">
        <v>902</v>
      </c>
      <c r="T47" s="4" t="str">
        <f t="shared" si="35"/>
        <v>回春术回复生命lv14</v>
      </c>
      <c r="U47" t="s">
        <v>279</v>
      </c>
      <c r="V47">
        <f>INT(VLOOKUP($I47,角色属性概况!$I:$N,VLOOKUP($H47,对应表!$AD:$AE,2,FALSE),FALSE)*$J47)</f>
        <v>30725</v>
      </c>
      <c r="W47">
        <v>10</v>
      </c>
      <c r="AJ47" s="12" t="str">
        <f t="shared" si="36"/>
        <v/>
      </c>
      <c r="AR47">
        <v>1</v>
      </c>
      <c r="AV47" s="4"/>
      <c r="AW47" s="4"/>
      <c r="AX47" s="4"/>
      <c r="AY47" s="4"/>
      <c r="BA47" s="12" t="str">
        <f t="shared" si="37"/>
        <v/>
      </c>
      <c r="BB47" s="12" t="str">
        <f t="shared" si="4"/>
        <v/>
      </c>
      <c r="BC47" s="12" t="str">
        <f t="shared" si="5"/>
        <v/>
      </c>
      <c r="BD47" s="12" t="str">
        <f t="shared" si="6"/>
        <v/>
      </c>
      <c r="BE47" s="12" t="str">
        <f t="shared" si="7"/>
        <v/>
      </c>
      <c r="BF47" s="12" t="str">
        <f t="shared" si="8"/>
        <v/>
      </c>
      <c r="BG47" s="12" t="str">
        <f>_xlfn.IFNA(VLOOKUP(Z47,对应表!$Z:$AA,2,FALSE)&amp;AA47,"")</f>
        <v/>
      </c>
      <c r="BH47" s="12" t="str">
        <f>_xlfn.IFNA(VLOOKUP(AB47,对应表!$Z:$AA,2,FALSE)&amp;AC47,"")</f>
        <v/>
      </c>
      <c r="BI47" s="12" t="str">
        <f>_xlfn.IFNA(VLOOKUP(AD47,对应表!$Z:$AA,2,FALSE)&amp;AE47,"")</f>
        <v/>
      </c>
      <c r="BJ47" s="12" t="str">
        <f>_xlfn.IFNA(VLOOKUP(AF47,对应表!$Z:$AA,2,FALSE)&amp;AG47,"")</f>
        <v/>
      </c>
      <c r="BK47" s="12" t="str">
        <f>_xlfn.IFNA(VLOOKUP(AH47,对应表!$Z:$AA,2,FALSE)&amp;AI47,"")</f>
        <v/>
      </c>
      <c r="BL47" t="str">
        <f>_xlfn.IFNA(VLOOKUP(BM47,特效对应!O:P,2,FALSE),"")</f>
        <v/>
      </c>
      <c r="BN47" t="str">
        <f t="shared" si="14"/>
        <v>回春术回复生命lv14</v>
      </c>
      <c r="BO47">
        <f t="shared" si="9"/>
        <v>30725</v>
      </c>
      <c r="BP47" t="str">
        <f t="shared" si="10"/>
        <v/>
      </c>
      <c r="BQ47">
        <f t="shared" si="15"/>
        <v>0</v>
      </c>
      <c r="BR47">
        <f t="shared" si="16"/>
        <v>0</v>
      </c>
    </row>
    <row r="48" spans="8:70" x14ac:dyDescent="0.15">
      <c r="H48" t="s">
        <v>141</v>
      </c>
      <c r="I48">
        <v>15</v>
      </c>
      <c r="J48">
        <v>0.2</v>
      </c>
      <c r="K48" t="str">
        <f t="shared" si="34"/>
        <v>回春术回复生命lv15</v>
      </c>
      <c r="L48" s="6" t="str">
        <f>Q48&amp;":"&amp;M48&amp;":"&amp;VLOOKUP(N48,对应表!B:C,2,FALSE)&amp;":"&amp;IF(buff!O48="",0,O48)</f>
        <v>100044:100:3:3</v>
      </c>
      <c r="M48">
        <v>100</v>
      </c>
      <c r="N48" s="1" t="s">
        <v>121</v>
      </c>
      <c r="O48">
        <v>3</v>
      </c>
      <c r="P48">
        <f t="shared" si="1"/>
        <v>43562</v>
      </c>
      <c r="Q48">
        <v>100044</v>
      </c>
      <c r="R48" s="4" t="s">
        <v>903</v>
      </c>
      <c r="S48" s="4" t="s">
        <v>903</v>
      </c>
      <c r="T48" s="4" t="str">
        <f t="shared" si="35"/>
        <v>回春术回复生命lv15</v>
      </c>
      <c r="U48" t="s">
        <v>279</v>
      </c>
      <c r="V48">
        <f>INT(VLOOKUP($I48,角色属性概况!$I:$N,VLOOKUP($H48,对应表!$AD:$AE,2,FALSE),FALSE)*$J48)</f>
        <v>43562</v>
      </c>
      <c r="W48">
        <v>10</v>
      </c>
      <c r="AJ48" s="12" t="str">
        <f t="shared" si="36"/>
        <v/>
      </c>
      <c r="AR48">
        <v>1</v>
      </c>
      <c r="AV48" s="4"/>
      <c r="AW48" s="4"/>
      <c r="AX48" s="4"/>
      <c r="AY48" s="4"/>
      <c r="BA48" s="12" t="str">
        <f t="shared" si="37"/>
        <v/>
      </c>
      <c r="BB48" s="12" t="str">
        <f t="shared" si="4"/>
        <v/>
      </c>
      <c r="BC48" s="12" t="str">
        <f t="shared" si="5"/>
        <v/>
      </c>
      <c r="BD48" s="12" t="str">
        <f t="shared" si="6"/>
        <v/>
      </c>
      <c r="BE48" s="12" t="str">
        <f t="shared" si="7"/>
        <v/>
      </c>
      <c r="BF48" s="12" t="str">
        <f t="shared" si="8"/>
        <v/>
      </c>
      <c r="BG48" s="12" t="str">
        <f>_xlfn.IFNA(VLOOKUP(Z48,对应表!$Z:$AA,2,FALSE)&amp;AA48,"")</f>
        <v/>
      </c>
      <c r="BH48" s="12" t="str">
        <f>_xlfn.IFNA(VLOOKUP(AB48,对应表!$Z:$AA,2,FALSE)&amp;AC48,"")</f>
        <v/>
      </c>
      <c r="BI48" s="12" t="str">
        <f>_xlfn.IFNA(VLOOKUP(AD48,对应表!$Z:$AA,2,FALSE)&amp;AE48,"")</f>
        <v/>
      </c>
      <c r="BJ48" s="12" t="str">
        <f>_xlfn.IFNA(VLOOKUP(AF48,对应表!$Z:$AA,2,FALSE)&amp;AG48,"")</f>
        <v/>
      </c>
      <c r="BK48" s="12" t="str">
        <f>_xlfn.IFNA(VLOOKUP(AH48,对应表!$Z:$AA,2,FALSE)&amp;AI48,"")</f>
        <v/>
      </c>
      <c r="BL48" t="str">
        <f>_xlfn.IFNA(VLOOKUP(BM48,特效对应!O:P,2,FALSE),"")</f>
        <v/>
      </c>
      <c r="BN48" t="str">
        <f t="shared" si="14"/>
        <v>回春术回复生命lv15</v>
      </c>
      <c r="BO48">
        <f t="shared" si="9"/>
        <v>43562</v>
      </c>
      <c r="BP48" t="str">
        <f t="shared" si="10"/>
        <v/>
      </c>
      <c r="BQ48">
        <f t="shared" si="15"/>
        <v>0</v>
      </c>
      <c r="BR48">
        <f t="shared" si="16"/>
        <v>0</v>
      </c>
    </row>
    <row r="49" spans="8:70" x14ac:dyDescent="0.15">
      <c r="H49" t="s">
        <v>141</v>
      </c>
      <c r="I49">
        <v>16</v>
      </c>
      <c r="J49">
        <v>0.2</v>
      </c>
      <c r="K49" t="str">
        <f t="shared" si="34"/>
        <v>回春术回复生命lv16</v>
      </c>
      <c r="L49" s="6" t="str">
        <f>Q49&amp;":"&amp;M49&amp;":"&amp;VLOOKUP(N49,对应表!B:C,2,FALSE)&amp;":"&amp;IF(buff!O49="",0,O49)</f>
        <v>100045:100:3:3</v>
      </c>
      <c r="M49">
        <v>100</v>
      </c>
      <c r="N49" s="1" t="s">
        <v>121</v>
      </c>
      <c r="O49">
        <v>3</v>
      </c>
      <c r="P49">
        <f t="shared" si="1"/>
        <v>61737</v>
      </c>
      <c r="Q49">
        <v>100045</v>
      </c>
      <c r="R49" s="4" t="s">
        <v>904</v>
      </c>
      <c r="S49" s="4" t="s">
        <v>904</v>
      </c>
      <c r="T49" s="4" t="str">
        <f t="shared" si="35"/>
        <v>回春术回复生命lv16</v>
      </c>
      <c r="U49" t="s">
        <v>279</v>
      </c>
      <c r="V49">
        <f>INT(VLOOKUP($I49,角色属性概况!$I:$N,VLOOKUP($H49,对应表!$AD:$AE,2,FALSE),FALSE)*$J49)</f>
        <v>61737</v>
      </c>
      <c r="W49">
        <v>10</v>
      </c>
      <c r="AJ49" s="12" t="str">
        <f t="shared" si="36"/>
        <v/>
      </c>
      <c r="AR49">
        <v>1</v>
      </c>
      <c r="AV49" s="4"/>
      <c r="AW49" s="4"/>
      <c r="AX49" s="4"/>
      <c r="AY49" s="4"/>
      <c r="BA49" s="12" t="str">
        <f t="shared" si="37"/>
        <v/>
      </c>
      <c r="BB49" s="12" t="str">
        <f t="shared" si="4"/>
        <v/>
      </c>
      <c r="BC49" s="12" t="str">
        <f t="shared" si="5"/>
        <v/>
      </c>
      <c r="BD49" s="12" t="str">
        <f t="shared" si="6"/>
        <v/>
      </c>
      <c r="BE49" s="12" t="str">
        <f t="shared" si="7"/>
        <v/>
      </c>
      <c r="BF49" s="12" t="str">
        <f t="shared" si="8"/>
        <v/>
      </c>
      <c r="BG49" s="12" t="str">
        <f>_xlfn.IFNA(VLOOKUP(Z49,对应表!$Z:$AA,2,FALSE)&amp;AA49,"")</f>
        <v/>
      </c>
      <c r="BH49" s="12" t="str">
        <f>_xlfn.IFNA(VLOOKUP(AB49,对应表!$Z:$AA,2,FALSE)&amp;AC49,"")</f>
        <v/>
      </c>
      <c r="BI49" s="12" t="str">
        <f>_xlfn.IFNA(VLOOKUP(AD49,对应表!$Z:$AA,2,FALSE)&amp;AE49,"")</f>
        <v/>
      </c>
      <c r="BJ49" s="12" t="str">
        <f>_xlfn.IFNA(VLOOKUP(AF49,对应表!$Z:$AA,2,FALSE)&amp;AG49,"")</f>
        <v/>
      </c>
      <c r="BK49" s="12" t="str">
        <f>_xlfn.IFNA(VLOOKUP(AH49,对应表!$Z:$AA,2,FALSE)&amp;AI49,"")</f>
        <v/>
      </c>
      <c r="BL49" t="str">
        <f>_xlfn.IFNA(VLOOKUP(BM49,特效对应!O:P,2,FALSE),"")</f>
        <v/>
      </c>
      <c r="BN49" t="str">
        <f t="shared" si="14"/>
        <v>回春术回复生命lv16</v>
      </c>
      <c r="BO49">
        <f t="shared" si="9"/>
        <v>61737</v>
      </c>
      <c r="BP49" t="str">
        <f t="shared" si="10"/>
        <v/>
      </c>
      <c r="BQ49">
        <f t="shared" si="15"/>
        <v>0</v>
      </c>
      <c r="BR49">
        <f t="shared" si="16"/>
        <v>0</v>
      </c>
    </row>
    <row r="50" spans="8:70" x14ac:dyDescent="0.15">
      <c r="H50" t="s">
        <v>141</v>
      </c>
      <c r="I50">
        <v>17</v>
      </c>
      <c r="J50">
        <v>0.2</v>
      </c>
      <c r="K50" t="str">
        <f t="shared" si="34"/>
        <v>回春术回复生命lv17</v>
      </c>
      <c r="L50" s="6" t="str">
        <f>Q50&amp;":"&amp;M50&amp;":"&amp;VLOOKUP(N50,对应表!B:C,2,FALSE)&amp;":"&amp;IF(buff!O50="",0,O50)</f>
        <v>100046:100:3:3</v>
      </c>
      <c r="M50">
        <v>100</v>
      </c>
      <c r="N50" s="1" t="s">
        <v>121</v>
      </c>
      <c r="O50">
        <v>3</v>
      </c>
      <c r="P50">
        <f t="shared" si="1"/>
        <v>87466</v>
      </c>
      <c r="Q50">
        <v>100046</v>
      </c>
      <c r="R50" s="4" t="s">
        <v>905</v>
      </c>
      <c r="S50" s="4" t="s">
        <v>905</v>
      </c>
      <c r="T50" s="4" t="str">
        <f t="shared" si="35"/>
        <v>回春术回复生命lv17</v>
      </c>
      <c r="U50" t="s">
        <v>279</v>
      </c>
      <c r="V50">
        <f>INT(VLOOKUP($I50,角色属性概况!$I:$N,VLOOKUP($H50,对应表!$AD:$AE,2,FALSE),FALSE)*$J50)</f>
        <v>87466</v>
      </c>
      <c r="W50">
        <v>10</v>
      </c>
      <c r="AJ50" s="12" t="str">
        <f t="shared" si="36"/>
        <v/>
      </c>
      <c r="AR50">
        <v>1</v>
      </c>
      <c r="AV50" s="4"/>
      <c r="AW50" s="4"/>
      <c r="AX50" s="4"/>
      <c r="AY50" s="4"/>
      <c r="BA50" s="12" t="str">
        <f t="shared" si="37"/>
        <v/>
      </c>
      <c r="BB50" s="12" t="str">
        <f t="shared" si="4"/>
        <v/>
      </c>
      <c r="BC50" s="12" t="str">
        <f t="shared" si="5"/>
        <v/>
      </c>
      <c r="BD50" s="12" t="str">
        <f t="shared" si="6"/>
        <v/>
      </c>
      <c r="BE50" s="12" t="str">
        <f t="shared" si="7"/>
        <v/>
      </c>
      <c r="BF50" s="12" t="str">
        <f t="shared" si="8"/>
        <v/>
      </c>
      <c r="BG50" s="12" t="str">
        <f>_xlfn.IFNA(VLOOKUP(Z50,对应表!$Z:$AA,2,FALSE)&amp;AA50,"")</f>
        <v/>
      </c>
      <c r="BH50" s="12" t="str">
        <f>_xlfn.IFNA(VLOOKUP(AB50,对应表!$Z:$AA,2,FALSE)&amp;AC50,"")</f>
        <v/>
      </c>
      <c r="BI50" s="12" t="str">
        <f>_xlfn.IFNA(VLOOKUP(AD50,对应表!$Z:$AA,2,FALSE)&amp;AE50,"")</f>
        <v/>
      </c>
      <c r="BJ50" s="12" t="str">
        <f>_xlfn.IFNA(VLOOKUP(AF50,对应表!$Z:$AA,2,FALSE)&amp;AG50,"")</f>
        <v/>
      </c>
      <c r="BK50" s="12" t="str">
        <f>_xlfn.IFNA(VLOOKUP(AH50,对应表!$Z:$AA,2,FALSE)&amp;AI50,"")</f>
        <v/>
      </c>
      <c r="BL50" t="str">
        <f>_xlfn.IFNA(VLOOKUP(BM50,特效对应!O:P,2,FALSE),"")</f>
        <v/>
      </c>
      <c r="BN50" t="str">
        <f t="shared" si="14"/>
        <v>回春术回复生命lv17</v>
      </c>
      <c r="BO50">
        <f t="shared" si="9"/>
        <v>87466</v>
      </c>
      <c r="BP50" t="str">
        <f t="shared" si="10"/>
        <v/>
      </c>
      <c r="BQ50">
        <f t="shared" si="15"/>
        <v>0</v>
      </c>
      <c r="BR50">
        <f t="shared" si="16"/>
        <v>0</v>
      </c>
    </row>
    <row r="51" spans="8:70" x14ac:dyDescent="0.15">
      <c r="H51" t="s">
        <v>141</v>
      </c>
      <c r="I51">
        <v>18</v>
      </c>
      <c r="J51">
        <v>0.2</v>
      </c>
      <c r="K51" t="str">
        <f t="shared" si="34"/>
        <v>回春术回复生命lv18</v>
      </c>
      <c r="L51" s="6" t="str">
        <f>Q51&amp;":"&amp;M51&amp;":"&amp;VLOOKUP(N51,对应表!B:C,2,FALSE)&amp;":"&amp;IF(buff!O51="",0,O51)</f>
        <v>100047:100:3:3</v>
      </c>
      <c r="M51">
        <v>100</v>
      </c>
      <c r="N51" s="1" t="s">
        <v>121</v>
      </c>
      <c r="O51">
        <v>3</v>
      </c>
      <c r="P51">
        <f t="shared" si="1"/>
        <v>123892</v>
      </c>
      <c r="Q51">
        <v>100047</v>
      </c>
      <c r="R51" s="4" t="s">
        <v>906</v>
      </c>
      <c r="S51" s="4" t="s">
        <v>906</v>
      </c>
      <c r="T51" s="4" t="str">
        <f t="shared" si="35"/>
        <v>回春术回复生命lv18</v>
      </c>
      <c r="U51" t="s">
        <v>279</v>
      </c>
      <c r="V51">
        <f>INT(VLOOKUP($I51,角色属性概况!$I:$N,VLOOKUP($H51,对应表!$AD:$AE,2,FALSE),FALSE)*$J51)</f>
        <v>123892</v>
      </c>
      <c r="W51">
        <v>10</v>
      </c>
      <c r="AJ51" s="12" t="str">
        <f t="shared" si="36"/>
        <v/>
      </c>
      <c r="AR51">
        <v>1</v>
      </c>
      <c r="AV51" s="4"/>
      <c r="AW51" s="4"/>
      <c r="AX51" s="4"/>
      <c r="AY51" s="4"/>
      <c r="BA51" s="12" t="str">
        <f t="shared" si="37"/>
        <v/>
      </c>
      <c r="BB51" s="12" t="str">
        <f t="shared" si="4"/>
        <v/>
      </c>
      <c r="BC51" s="12" t="str">
        <f t="shared" si="5"/>
        <v/>
      </c>
      <c r="BD51" s="12" t="str">
        <f t="shared" si="6"/>
        <v/>
      </c>
      <c r="BE51" s="12" t="str">
        <f t="shared" si="7"/>
        <v/>
      </c>
      <c r="BF51" s="12" t="str">
        <f t="shared" si="8"/>
        <v/>
      </c>
      <c r="BG51" s="12" t="str">
        <f>_xlfn.IFNA(VLOOKUP(Z51,对应表!$Z:$AA,2,FALSE)&amp;AA51,"")</f>
        <v/>
      </c>
      <c r="BH51" s="12" t="str">
        <f>_xlfn.IFNA(VLOOKUP(AB51,对应表!$Z:$AA,2,FALSE)&amp;AC51,"")</f>
        <v/>
      </c>
      <c r="BI51" s="12" t="str">
        <f>_xlfn.IFNA(VLOOKUP(AD51,对应表!$Z:$AA,2,FALSE)&amp;AE51,"")</f>
        <v/>
      </c>
      <c r="BJ51" s="12" t="str">
        <f>_xlfn.IFNA(VLOOKUP(AF51,对应表!$Z:$AA,2,FALSE)&amp;AG51,"")</f>
        <v/>
      </c>
      <c r="BK51" s="12" t="str">
        <f>_xlfn.IFNA(VLOOKUP(AH51,对应表!$Z:$AA,2,FALSE)&amp;AI51,"")</f>
        <v/>
      </c>
      <c r="BL51" t="str">
        <f>_xlfn.IFNA(VLOOKUP(BM51,特效对应!O:P,2,FALSE),"")</f>
        <v/>
      </c>
      <c r="BN51" t="str">
        <f t="shared" si="14"/>
        <v>回春术回复生命lv18</v>
      </c>
      <c r="BO51">
        <f t="shared" si="9"/>
        <v>123892</v>
      </c>
      <c r="BP51" t="str">
        <f t="shared" si="10"/>
        <v/>
      </c>
      <c r="BQ51">
        <f t="shared" si="15"/>
        <v>0</v>
      </c>
      <c r="BR51">
        <f t="shared" si="16"/>
        <v>0</v>
      </c>
    </row>
    <row r="52" spans="8:70" x14ac:dyDescent="0.15">
      <c r="H52" t="s">
        <v>141</v>
      </c>
      <c r="I52">
        <v>19</v>
      </c>
      <c r="J52">
        <v>0.2</v>
      </c>
      <c r="K52" t="str">
        <f t="shared" ref="K52:K53" si="38">R52</f>
        <v>回春术回复生命lv19</v>
      </c>
      <c r="L52" s="6" t="str">
        <f>Q52&amp;":"&amp;M52&amp;":"&amp;VLOOKUP(N52,对应表!B:C,2,FALSE)&amp;":"&amp;IF(buff!O52="",0,O52)</f>
        <v>100048:100:3:3</v>
      </c>
      <c r="M52">
        <v>100</v>
      </c>
      <c r="N52" s="1" t="s">
        <v>121</v>
      </c>
      <c r="O52">
        <v>3</v>
      </c>
      <c r="P52">
        <f t="shared" si="1"/>
        <v>175461</v>
      </c>
      <c r="Q52">
        <v>100048</v>
      </c>
      <c r="R52" s="4" t="s">
        <v>907</v>
      </c>
      <c r="S52" s="4" t="s">
        <v>907</v>
      </c>
      <c r="T52" s="4" t="str">
        <f t="shared" si="35"/>
        <v>回春术回复生命lv19</v>
      </c>
      <c r="U52" t="s">
        <v>279</v>
      </c>
      <c r="V52">
        <f>INT(VLOOKUP($I52,角色属性概况!$I:$N,VLOOKUP($H52,对应表!$AD:$AE,2,FALSE),FALSE)*$J52)</f>
        <v>175461</v>
      </c>
      <c r="W52">
        <v>10</v>
      </c>
      <c r="AJ52" s="12" t="str">
        <f t="shared" ref="AJ52:AJ53" si="39">IF(BG52="","",BG52)&amp;IF(BH52="","","|"&amp;BH52)&amp;IF(BI52="","","|"&amp;BI52)&amp;IF(BJ52="","","|"&amp;BJ52)&amp;IF(BK52="","","|"&amp;BK52)</f>
        <v/>
      </c>
      <c r="AR52">
        <v>1</v>
      </c>
      <c r="AV52" s="4"/>
      <c r="AW52" s="4"/>
      <c r="AX52" s="4"/>
      <c r="AY52" s="4"/>
      <c r="BA52" s="12" t="str">
        <f t="shared" ref="BA52:BA53" si="40">IF(BB52="","",BB52)&amp;IF(BC52="","","|"&amp;BC52)&amp;IF(BD52="","","|"&amp;BD52)&amp;IF(BE52="","","|"&amp;BE52)&amp;IF(BF52="","","|"&amp;BF52)</f>
        <v/>
      </c>
      <c r="BB52" s="12" t="str">
        <f t="shared" si="4"/>
        <v/>
      </c>
      <c r="BC52" s="12" t="str">
        <f t="shared" si="5"/>
        <v/>
      </c>
      <c r="BD52" s="12" t="str">
        <f t="shared" si="6"/>
        <v/>
      </c>
      <c r="BE52" s="12" t="str">
        <f t="shared" si="7"/>
        <v/>
      </c>
      <c r="BF52" s="12" t="str">
        <f t="shared" si="8"/>
        <v/>
      </c>
      <c r="BG52" s="12" t="str">
        <f>_xlfn.IFNA(VLOOKUP(Z52,对应表!$Z:$AA,2,FALSE)&amp;AA52,"")</f>
        <v/>
      </c>
      <c r="BH52" s="12" t="str">
        <f>_xlfn.IFNA(VLOOKUP(AB52,对应表!$Z:$AA,2,FALSE)&amp;AC52,"")</f>
        <v/>
      </c>
      <c r="BI52" s="12" t="str">
        <f>_xlfn.IFNA(VLOOKUP(AD52,对应表!$Z:$AA,2,FALSE)&amp;AE52,"")</f>
        <v/>
      </c>
      <c r="BJ52" s="12" t="str">
        <f>_xlfn.IFNA(VLOOKUP(AF52,对应表!$Z:$AA,2,FALSE)&amp;AG52,"")</f>
        <v/>
      </c>
      <c r="BK52" s="12" t="str">
        <f>_xlfn.IFNA(VLOOKUP(AH52,对应表!$Z:$AA,2,FALSE)&amp;AI52,"")</f>
        <v/>
      </c>
      <c r="BL52" t="str">
        <f>_xlfn.IFNA(VLOOKUP(BM52,特效对应!O:P,2,FALSE),"")</f>
        <v/>
      </c>
      <c r="BN52" t="str">
        <f t="shared" si="14"/>
        <v>回春术回复生命lv19</v>
      </c>
      <c r="BO52">
        <f t="shared" si="9"/>
        <v>175461</v>
      </c>
      <c r="BP52" t="str">
        <f t="shared" si="10"/>
        <v/>
      </c>
      <c r="BQ52">
        <f t="shared" si="15"/>
        <v>0</v>
      </c>
      <c r="BR52">
        <f t="shared" si="16"/>
        <v>0</v>
      </c>
    </row>
    <row r="53" spans="8:70" x14ac:dyDescent="0.15">
      <c r="H53" t="s">
        <v>141</v>
      </c>
      <c r="I53">
        <v>20</v>
      </c>
      <c r="J53">
        <v>0.2</v>
      </c>
      <c r="K53" t="str">
        <f t="shared" si="38"/>
        <v>回春术回复生命lv20</v>
      </c>
      <c r="L53" s="6" t="str">
        <f>Q53&amp;":"&amp;M53&amp;":"&amp;VLOOKUP(N53,对应表!B:C,2,FALSE)&amp;":"&amp;IF(buff!O53="",0,O53)</f>
        <v>100049:100:3:3</v>
      </c>
      <c r="M53">
        <v>100</v>
      </c>
      <c r="N53" s="1" t="s">
        <v>121</v>
      </c>
      <c r="O53">
        <v>3</v>
      </c>
      <c r="P53">
        <f t="shared" si="1"/>
        <v>248467</v>
      </c>
      <c r="Q53">
        <v>100049</v>
      </c>
      <c r="R53" s="4" t="s">
        <v>908</v>
      </c>
      <c r="S53" s="4" t="s">
        <v>908</v>
      </c>
      <c r="T53" s="4" t="str">
        <f t="shared" si="35"/>
        <v>回春术回复生命lv20</v>
      </c>
      <c r="U53" t="s">
        <v>279</v>
      </c>
      <c r="V53">
        <f>INT(VLOOKUP($I53,角色属性概况!$I:$N,VLOOKUP($H53,对应表!$AD:$AE,2,FALSE),FALSE)*$J53)</f>
        <v>248467</v>
      </c>
      <c r="W53">
        <v>10</v>
      </c>
      <c r="AJ53" s="12" t="str">
        <f t="shared" si="39"/>
        <v/>
      </c>
      <c r="AR53">
        <v>1</v>
      </c>
      <c r="AV53" s="4"/>
      <c r="AW53" s="4"/>
      <c r="AX53" s="4"/>
      <c r="AY53" s="4"/>
      <c r="BA53" s="12" t="str">
        <f t="shared" si="40"/>
        <v/>
      </c>
      <c r="BB53" s="12" t="str">
        <f t="shared" si="4"/>
        <v/>
      </c>
      <c r="BC53" s="12" t="str">
        <f t="shared" si="5"/>
        <v/>
      </c>
      <c r="BD53" s="12" t="str">
        <f t="shared" si="6"/>
        <v/>
      </c>
      <c r="BE53" s="12" t="str">
        <f t="shared" si="7"/>
        <v/>
      </c>
      <c r="BF53" s="12" t="str">
        <f t="shared" si="8"/>
        <v/>
      </c>
      <c r="BG53" s="12" t="str">
        <f>_xlfn.IFNA(VLOOKUP(Z53,对应表!$Z:$AA,2,FALSE)&amp;AA53,"")</f>
        <v/>
      </c>
      <c r="BH53" s="12" t="str">
        <f>_xlfn.IFNA(VLOOKUP(AB53,对应表!$Z:$AA,2,FALSE)&amp;AC53,"")</f>
        <v/>
      </c>
      <c r="BI53" s="12" t="str">
        <f>_xlfn.IFNA(VLOOKUP(AD53,对应表!$Z:$AA,2,FALSE)&amp;AE53,"")</f>
        <v/>
      </c>
      <c r="BJ53" s="12" t="str">
        <f>_xlfn.IFNA(VLOOKUP(AF53,对应表!$Z:$AA,2,FALSE)&amp;AG53,"")</f>
        <v/>
      </c>
      <c r="BK53" s="12" t="str">
        <f>_xlfn.IFNA(VLOOKUP(AH53,对应表!$Z:$AA,2,FALSE)&amp;AI53,"")</f>
        <v/>
      </c>
      <c r="BL53" t="str">
        <f>_xlfn.IFNA(VLOOKUP(BM53,特效对应!O:P,2,FALSE),"")</f>
        <v/>
      </c>
      <c r="BN53" t="str">
        <f t="shared" si="14"/>
        <v>回春术回复生命lv20</v>
      </c>
      <c r="BO53">
        <f t="shared" si="9"/>
        <v>248467</v>
      </c>
      <c r="BP53" t="str">
        <f t="shared" si="10"/>
        <v/>
      </c>
      <c r="BQ53">
        <f t="shared" si="15"/>
        <v>0</v>
      </c>
      <c r="BR53">
        <f t="shared" si="16"/>
        <v>0</v>
      </c>
    </row>
    <row r="54" spans="8:70" x14ac:dyDescent="0.15">
      <c r="H54" t="s">
        <v>539</v>
      </c>
      <c r="I54">
        <v>1</v>
      </c>
      <c r="J54">
        <v>0.2</v>
      </c>
      <c r="K54" t="str">
        <f t="shared" ref="K54" si="41">R54</f>
        <v>守护之力增加防御lv1</v>
      </c>
      <c r="L54" s="6" t="str">
        <f>Q54&amp;":"&amp;M54&amp;":"&amp;VLOOKUP(N54,对应表!B:C,2,FALSE)&amp;":"&amp;IF(buff!O54="",0,O54)</f>
        <v>100050:100:2:0</v>
      </c>
      <c r="M54">
        <v>100</v>
      </c>
      <c r="N54" s="1" t="s">
        <v>417</v>
      </c>
      <c r="O54">
        <v>0</v>
      </c>
      <c r="P54">
        <f t="shared" si="1"/>
        <v>221</v>
      </c>
      <c r="Q54">
        <v>100050</v>
      </c>
      <c r="R54" s="4" t="s">
        <v>909</v>
      </c>
      <c r="S54" s="4" t="s">
        <v>584</v>
      </c>
      <c r="T54" s="4" t="str">
        <f t="shared" si="35"/>
        <v>守护之力增加防御lv1</v>
      </c>
      <c r="U54" t="s">
        <v>279</v>
      </c>
      <c r="Z54" t="s">
        <v>538</v>
      </c>
      <c r="AA54">
        <f>INT(VLOOKUP($I54,角色属性概况!$I:$N,VLOOKUP($H54,对应表!$AD:$AE,2,FALSE),FALSE)*$J54)</f>
        <v>221</v>
      </c>
      <c r="AB54" t="s">
        <v>586</v>
      </c>
      <c r="AC54">
        <v>10</v>
      </c>
      <c r="AJ54" s="12" t="str">
        <f t="shared" ref="AJ54" si="42">IF(BG54="","",BG54)&amp;IF(BH54="","","|"&amp;BH54)&amp;IF(BI54="","","|"&amp;BI54)&amp;IF(BJ54="","","|"&amp;BJ54)&amp;IF(BK54="","","|"&amp;BK54)</f>
        <v>DEF:221|DEF_P:10</v>
      </c>
      <c r="AS54">
        <v>3</v>
      </c>
      <c r="AV54" s="4"/>
      <c r="AW54" s="4"/>
      <c r="AX54" s="4"/>
      <c r="AY54" s="4"/>
      <c r="BA54" s="12" t="str">
        <f t="shared" ref="BA54" si="43">IF(BB54="","",BB54)&amp;IF(BC54="","","|"&amp;BC54)&amp;IF(BD54="","","|"&amp;BD54)&amp;IF(BE54="","","|"&amp;BE54)&amp;IF(BF54="","","|"&amp;BF54)</f>
        <v/>
      </c>
      <c r="BB54" s="12" t="str">
        <f t="shared" si="4"/>
        <v/>
      </c>
      <c r="BC54" s="12" t="str">
        <f t="shared" si="5"/>
        <v/>
      </c>
      <c r="BD54" s="12" t="str">
        <f t="shared" si="6"/>
        <v/>
      </c>
      <c r="BE54" s="12" t="str">
        <f t="shared" si="7"/>
        <v/>
      </c>
      <c r="BF54" s="12" t="str">
        <f t="shared" si="8"/>
        <v/>
      </c>
      <c r="BG54" s="12" t="str">
        <f>_xlfn.IFNA(VLOOKUP(Z54,对应表!$Z:$AA,2,FALSE)&amp;AA54,"")</f>
        <v>DEF:221</v>
      </c>
      <c r="BH54" s="12" t="str">
        <f>_xlfn.IFNA(VLOOKUP(AB54,对应表!$Z:$AA,2,FALSE)&amp;AC54,"")</f>
        <v>DEF_P:10</v>
      </c>
      <c r="BI54" s="12" t="str">
        <f>_xlfn.IFNA(VLOOKUP(AD54,对应表!$Z:$AA,2,FALSE)&amp;AE54,"")</f>
        <v/>
      </c>
      <c r="BJ54" s="12" t="str">
        <f>_xlfn.IFNA(VLOOKUP(AF54,对应表!$Z:$AA,2,FALSE)&amp;AG54,"")</f>
        <v/>
      </c>
      <c r="BK54" s="12" t="str">
        <f>_xlfn.IFNA(VLOOKUP(AH54,对应表!$Z:$AA,2,FALSE)&amp;AI54,"")</f>
        <v/>
      </c>
      <c r="BL54" t="str">
        <f>_xlfn.IFNA(VLOOKUP(BM54,特效对应!O:P,2,FALSE),"")</f>
        <v>buff_48</v>
      </c>
      <c r="BM54" t="s">
        <v>800</v>
      </c>
      <c r="BN54" t="str">
        <f t="shared" si="14"/>
        <v>守护之力增加防御lv1</v>
      </c>
      <c r="BO54">
        <f t="shared" si="9"/>
        <v>221</v>
      </c>
      <c r="BP54">
        <f t="shared" si="10"/>
        <v>10</v>
      </c>
      <c r="BQ54" t="str">
        <f t="shared" si="15"/>
        <v>防御值</v>
      </c>
      <c r="BR54" t="str">
        <f t="shared" si="16"/>
        <v>防御比率</v>
      </c>
    </row>
    <row r="55" spans="8:70" x14ac:dyDescent="0.15">
      <c r="H55" t="s">
        <v>539</v>
      </c>
      <c r="I55">
        <v>2</v>
      </c>
      <c r="J55">
        <v>0.2</v>
      </c>
      <c r="K55" t="str">
        <f t="shared" ref="K55:K71" si="44">R55</f>
        <v>守护之力增加防御lv2</v>
      </c>
      <c r="L55" s="6" t="str">
        <f>Q55&amp;":"&amp;M55&amp;":"&amp;VLOOKUP(N55,对应表!B:C,2,FALSE)&amp;":"&amp;IF(buff!O55="",0,O55)</f>
        <v>100051:100:2:0</v>
      </c>
      <c r="M55">
        <v>100</v>
      </c>
      <c r="N55" s="1" t="s">
        <v>417</v>
      </c>
      <c r="O55">
        <v>0</v>
      </c>
      <c r="P55">
        <f t="shared" si="1"/>
        <v>244</v>
      </c>
      <c r="Q55">
        <v>100051</v>
      </c>
      <c r="R55" s="4" t="s">
        <v>910</v>
      </c>
      <c r="S55" s="4" t="s">
        <v>587</v>
      </c>
      <c r="T55" s="4" t="str">
        <f t="shared" si="35"/>
        <v>守护之力增加防御lv2</v>
      </c>
      <c r="U55" t="s">
        <v>279</v>
      </c>
      <c r="Z55" t="s">
        <v>538</v>
      </c>
      <c r="AA55">
        <f>INT(VLOOKUP($I55,角色属性概况!$I:$N,VLOOKUP($H55,对应表!$AD:$AE,2,FALSE),FALSE)*$J55)</f>
        <v>244</v>
      </c>
      <c r="AB55" t="s">
        <v>586</v>
      </c>
      <c r="AC55">
        <v>10</v>
      </c>
      <c r="AJ55" s="12" t="str">
        <f t="shared" ref="AJ55:AJ71" si="45">IF(BG55="","",BG55)&amp;IF(BH55="","","|"&amp;BH55)&amp;IF(BI55="","","|"&amp;BI55)&amp;IF(BJ55="","","|"&amp;BJ55)&amp;IF(BK55="","","|"&amp;BK55)</f>
        <v>DEF:244|DEF_P:10</v>
      </c>
      <c r="AS55">
        <v>3</v>
      </c>
      <c r="AV55" s="4"/>
      <c r="AW55" s="4"/>
      <c r="AX55" s="4"/>
      <c r="AY55" s="4"/>
      <c r="BA55" s="12" t="str">
        <f t="shared" ref="BA55:BA71" si="46">IF(BB55="","",BB55)&amp;IF(BC55="","","|"&amp;BC55)&amp;IF(BD55="","","|"&amp;BD55)&amp;IF(BE55="","","|"&amp;BE55)&amp;IF(BF55="","","|"&amp;BF55)</f>
        <v/>
      </c>
      <c r="BB55" s="12" t="str">
        <f t="shared" si="4"/>
        <v/>
      </c>
      <c r="BC55" s="12" t="str">
        <f t="shared" si="5"/>
        <v/>
      </c>
      <c r="BD55" s="12" t="str">
        <f t="shared" si="6"/>
        <v/>
      </c>
      <c r="BE55" s="12" t="str">
        <f t="shared" si="7"/>
        <v/>
      </c>
      <c r="BF55" s="12" t="str">
        <f t="shared" si="8"/>
        <v/>
      </c>
      <c r="BG55" s="12" t="str">
        <f>_xlfn.IFNA(VLOOKUP(Z55,对应表!$Z:$AA,2,FALSE)&amp;AA55,"")</f>
        <v>DEF:244</v>
      </c>
      <c r="BH55" s="12" t="str">
        <f>_xlfn.IFNA(VLOOKUP(AB55,对应表!$Z:$AA,2,FALSE)&amp;AC55,"")</f>
        <v>DEF_P:10</v>
      </c>
      <c r="BI55" s="12" t="str">
        <f>_xlfn.IFNA(VLOOKUP(AD55,对应表!$Z:$AA,2,FALSE)&amp;AE55,"")</f>
        <v/>
      </c>
      <c r="BJ55" s="12" t="str">
        <f>_xlfn.IFNA(VLOOKUP(AF55,对应表!$Z:$AA,2,FALSE)&amp;AG55,"")</f>
        <v/>
      </c>
      <c r="BK55" s="12" t="str">
        <f>_xlfn.IFNA(VLOOKUP(AH55,对应表!$Z:$AA,2,FALSE)&amp;AI55,"")</f>
        <v/>
      </c>
      <c r="BL55" t="str">
        <f>_xlfn.IFNA(VLOOKUP(BM55,特效对应!O:P,2,FALSE),"")</f>
        <v>buff_48</v>
      </c>
      <c r="BM55" t="s">
        <v>800</v>
      </c>
      <c r="BN55" t="str">
        <f t="shared" si="14"/>
        <v>守护之力增加防御lv2</v>
      </c>
      <c r="BO55">
        <f t="shared" si="9"/>
        <v>244</v>
      </c>
      <c r="BP55">
        <f t="shared" si="10"/>
        <v>10</v>
      </c>
      <c r="BQ55" t="str">
        <f t="shared" si="15"/>
        <v>防御值</v>
      </c>
      <c r="BR55" t="str">
        <f t="shared" si="16"/>
        <v>防御比率</v>
      </c>
    </row>
    <row r="56" spans="8:70" x14ac:dyDescent="0.15">
      <c r="H56" t="s">
        <v>539</v>
      </c>
      <c r="I56">
        <v>3</v>
      </c>
      <c r="J56">
        <v>0.2</v>
      </c>
      <c r="K56" t="str">
        <f t="shared" si="44"/>
        <v>守护之力增加防御lv3</v>
      </c>
      <c r="L56" s="6" t="str">
        <f>Q56&amp;":"&amp;M56&amp;":"&amp;VLOOKUP(N56,对应表!B:C,2,FALSE)&amp;":"&amp;IF(buff!O56="",0,O56)</f>
        <v>100052:100:2:0</v>
      </c>
      <c r="M56">
        <v>100</v>
      </c>
      <c r="N56" s="1" t="s">
        <v>417</v>
      </c>
      <c r="O56">
        <v>0</v>
      </c>
      <c r="P56">
        <f t="shared" si="1"/>
        <v>323</v>
      </c>
      <c r="Q56">
        <v>100052</v>
      </c>
      <c r="R56" s="4" t="s">
        <v>911</v>
      </c>
      <c r="S56" s="4" t="s">
        <v>588</v>
      </c>
      <c r="T56" s="4" t="str">
        <f t="shared" si="35"/>
        <v>守护之力增加防御lv3</v>
      </c>
      <c r="U56" t="s">
        <v>279</v>
      </c>
      <c r="Z56" t="s">
        <v>538</v>
      </c>
      <c r="AA56">
        <f>INT(VLOOKUP($I56,角色属性概况!$I:$N,VLOOKUP($H56,对应表!$AD:$AE,2,FALSE),FALSE)*$J56)</f>
        <v>323</v>
      </c>
      <c r="AB56" t="s">
        <v>586</v>
      </c>
      <c r="AC56">
        <v>10</v>
      </c>
      <c r="AJ56" s="12" t="str">
        <f t="shared" si="45"/>
        <v>DEF:323|DEF_P:10</v>
      </c>
      <c r="AS56">
        <v>3</v>
      </c>
      <c r="AV56" s="4"/>
      <c r="AW56" s="4"/>
      <c r="AX56" s="4"/>
      <c r="AY56" s="4"/>
      <c r="BA56" s="12" t="str">
        <f t="shared" si="46"/>
        <v/>
      </c>
      <c r="BB56" s="12" t="str">
        <f t="shared" si="4"/>
        <v/>
      </c>
      <c r="BC56" s="12" t="str">
        <f t="shared" si="5"/>
        <v/>
      </c>
      <c r="BD56" s="12" t="str">
        <f t="shared" si="6"/>
        <v/>
      </c>
      <c r="BE56" s="12" t="str">
        <f t="shared" si="7"/>
        <v/>
      </c>
      <c r="BF56" s="12" t="str">
        <f t="shared" si="8"/>
        <v/>
      </c>
      <c r="BG56" s="12" t="str">
        <f>_xlfn.IFNA(VLOOKUP(Z56,对应表!$Z:$AA,2,FALSE)&amp;AA56,"")</f>
        <v>DEF:323</v>
      </c>
      <c r="BH56" s="12" t="str">
        <f>_xlfn.IFNA(VLOOKUP(AB56,对应表!$Z:$AA,2,FALSE)&amp;AC56,"")</f>
        <v>DEF_P:10</v>
      </c>
      <c r="BI56" s="12" t="str">
        <f>_xlfn.IFNA(VLOOKUP(AD56,对应表!$Z:$AA,2,FALSE)&amp;AE56,"")</f>
        <v/>
      </c>
      <c r="BJ56" s="12" t="str">
        <f>_xlfn.IFNA(VLOOKUP(AF56,对应表!$Z:$AA,2,FALSE)&amp;AG56,"")</f>
        <v/>
      </c>
      <c r="BK56" s="12" t="str">
        <f>_xlfn.IFNA(VLOOKUP(AH56,对应表!$Z:$AA,2,FALSE)&amp;AI56,"")</f>
        <v/>
      </c>
      <c r="BL56" t="str">
        <f>_xlfn.IFNA(VLOOKUP(BM56,特效对应!O:P,2,FALSE),"")</f>
        <v>buff_48</v>
      </c>
      <c r="BM56" t="s">
        <v>800</v>
      </c>
      <c r="BN56" t="str">
        <f t="shared" si="14"/>
        <v>守护之力增加防御lv3</v>
      </c>
      <c r="BO56">
        <f t="shared" si="9"/>
        <v>323</v>
      </c>
      <c r="BP56">
        <f t="shared" si="10"/>
        <v>10</v>
      </c>
      <c r="BQ56" t="str">
        <f t="shared" si="15"/>
        <v>防御值</v>
      </c>
      <c r="BR56" t="str">
        <f t="shared" si="16"/>
        <v>防御比率</v>
      </c>
    </row>
    <row r="57" spans="8:70" x14ac:dyDescent="0.15">
      <c r="H57" t="s">
        <v>539</v>
      </c>
      <c r="I57">
        <v>4</v>
      </c>
      <c r="J57">
        <v>0.2</v>
      </c>
      <c r="K57" t="str">
        <f t="shared" si="44"/>
        <v>守护之力增加防御lv4</v>
      </c>
      <c r="L57" s="6" t="str">
        <f>Q57&amp;":"&amp;M57&amp;":"&amp;VLOOKUP(N57,对应表!B:C,2,FALSE)&amp;":"&amp;IF(buff!O57="",0,O57)</f>
        <v>100053:100:2:0</v>
      </c>
      <c r="M57">
        <v>100</v>
      </c>
      <c r="N57" s="1" t="s">
        <v>417</v>
      </c>
      <c r="O57">
        <v>0</v>
      </c>
      <c r="P57">
        <f t="shared" si="1"/>
        <v>499</v>
      </c>
      <c r="Q57">
        <v>100053</v>
      </c>
      <c r="R57" s="4" t="s">
        <v>912</v>
      </c>
      <c r="S57" s="4" t="s">
        <v>589</v>
      </c>
      <c r="T57" s="4" t="str">
        <f t="shared" si="35"/>
        <v>守护之力增加防御lv4</v>
      </c>
      <c r="U57" t="s">
        <v>279</v>
      </c>
      <c r="Z57" t="s">
        <v>538</v>
      </c>
      <c r="AA57">
        <f>INT(VLOOKUP($I57,角色属性概况!$I:$N,VLOOKUP($H57,对应表!$AD:$AE,2,FALSE),FALSE)*$J57)</f>
        <v>499</v>
      </c>
      <c r="AB57" t="s">
        <v>586</v>
      </c>
      <c r="AC57">
        <v>10</v>
      </c>
      <c r="AJ57" s="12" t="str">
        <f t="shared" si="45"/>
        <v>DEF:499|DEF_P:10</v>
      </c>
      <c r="AS57">
        <v>3</v>
      </c>
      <c r="AV57" s="4"/>
      <c r="AW57" s="4"/>
      <c r="AX57" s="4"/>
      <c r="AY57" s="4"/>
      <c r="BA57" s="12" t="str">
        <f t="shared" si="46"/>
        <v/>
      </c>
      <c r="BB57" s="12" t="str">
        <f t="shared" si="4"/>
        <v/>
      </c>
      <c r="BC57" s="12" t="str">
        <f t="shared" si="5"/>
        <v/>
      </c>
      <c r="BD57" s="12" t="str">
        <f t="shared" si="6"/>
        <v/>
      </c>
      <c r="BE57" s="12" t="str">
        <f t="shared" si="7"/>
        <v/>
      </c>
      <c r="BF57" s="12" t="str">
        <f t="shared" si="8"/>
        <v/>
      </c>
      <c r="BG57" s="12" t="str">
        <f>_xlfn.IFNA(VLOOKUP(Z57,对应表!$Z:$AA,2,FALSE)&amp;AA57,"")</f>
        <v>DEF:499</v>
      </c>
      <c r="BH57" s="12" t="str">
        <f>_xlfn.IFNA(VLOOKUP(AB57,对应表!$Z:$AA,2,FALSE)&amp;AC57,"")</f>
        <v>DEF_P:10</v>
      </c>
      <c r="BI57" s="12" t="str">
        <f>_xlfn.IFNA(VLOOKUP(AD57,对应表!$Z:$AA,2,FALSE)&amp;AE57,"")</f>
        <v/>
      </c>
      <c r="BJ57" s="12" t="str">
        <f>_xlfn.IFNA(VLOOKUP(AF57,对应表!$Z:$AA,2,FALSE)&amp;AG57,"")</f>
        <v/>
      </c>
      <c r="BK57" s="12" t="str">
        <f>_xlfn.IFNA(VLOOKUP(AH57,对应表!$Z:$AA,2,FALSE)&amp;AI57,"")</f>
        <v/>
      </c>
      <c r="BL57" t="str">
        <f>_xlfn.IFNA(VLOOKUP(BM57,特效对应!O:P,2,FALSE),"")</f>
        <v>buff_48</v>
      </c>
      <c r="BM57" t="s">
        <v>800</v>
      </c>
      <c r="BN57" t="str">
        <f t="shared" si="14"/>
        <v>守护之力增加防御lv4</v>
      </c>
      <c r="BO57">
        <f t="shared" si="9"/>
        <v>499</v>
      </c>
      <c r="BP57">
        <f t="shared" si="10"/>
        <v>10</v>
      </c>
      <c r="BQ57" t="str">
        <f t="shared" si="15"/>
        <v>防御值</v>
      </c>
      <c r="BR57" t="str">
        <f t="shared" si="16"/>
        <v>防御比率</v>
      </c>
    </row>
    <row r="58" spans="8:70" x14ac:dyDescent="0.15">
      <c r="H58" t="s">
        <v>539</v>
      </c>
      <c r="I58">
        <v>5</v>
      </c>
      <c r="J58">
        <v>0.2</v>
      </c>
      <c r="K58" t="str">
        <f t="shared" si="44"/>
        <v>守护之力增加防御lv5</v>
      </c>
      <c r="L58" s="6" t="str">
        <f>Q58&amp;":"&amp;M58&amp;":"&amp;VLOOKUP(N58,对应表!B:C,2,FALSE)&amp;":"&amp;IF(buff!O58="",0,O58)</f>
        <v>100054:100:2:0</v>
      </c>
      <c r="M58">
        <v>100</v>
      </c>
      <c r="N58" s="1" t="s">
        <v>417</v>
      </c>
      <c r="O58">
        <v>0</v>
      </c>
      <c r="P58">
        <f t="shared" si="1"/>
        <v>747</v>
      </c>
      <c r="Q58">
        <v>100054</v>
      </c>
      <c r="R58" s="4" t="s">
        <v>913</v>
      </c>
      <c r="S58" s="4" t="s">
        <v>590</v>
      </c>
      <c r="T58" s="4" t="str">
        <f t="shared" si="35"/>
        <v>守护之力增加防御lv5</v>
      </c>
      <c r="U58" t="s">
        <v>279</v>
      </c>
      <c r="Z58" t="s">
        <v>538</v>
      </c>
      <c r="AA58">
        <f>INT(VLOOKUP($I58,角色属性概况!$I:$N,VLOOKUP($H58,对应表!$AD:$AE,2,FALSE),FALSE)*$J58)</f>
        <v>747</v>
      </c>
      <c r="AB58" t="s">
        <v>586</v>
      </c>
      <c r="AC58">
        <v>10</v>
      </c>
      <c r="AJ58" s="12" t="str">
        <f t="shared" si="45"/>
        <v>DEF:747|DEF_P:10</v>
      </c>
      <c r="AS58">
        <v>3</v>
      </c>
      <c r="AV58" s="4"/>
      <c r="AW58" s="4"/>
      <c r="AX58" s="4"/>
      <c r="AY58" s="4"/>
      <c r="BA58" s="12" t="str">
        <f t="shared" si="46"/>
        <v/>
      </c>
      <c r="BB58" s="12" t="str">
        <f t="shared" si="4"/>
        <v/>
      </c>
      <c r="BC58" s="12" t="str">
        <f t="shared" si="5"/>
        <v/>
      </c>
      <c r="BD58" s="12" t="str">
        <f t="shared" si="6"/>
        <v/>
      </c>
      <c r="BE58" s="12" t="str">
        <f t="shared" si="7"/>
        <v/>
      </c>
      <c r="BF58" s="12" t="str">
        <f t="shared" si="8"/>
        <v/>
      </c>
      <c r="BG58" s="12" t="str">
        <f>_xlfn.IFNA(VLOOKUP(Z58,对应表!$Z:$AA,2,FALSE)&amp;AA58,"")</f>
        <v>DEF:747</v>
      </c>
      <c r="BH58" s="12" t="str">
        <f>_xlfn.IFNA(VLOOKUP(AB58,对应表!$Z:$AA,2,FALSE)&amp;AC58,"")</f>
        <v>DEF_P:10</v>
      </c>
      <c r="BI58" s="12" t="str">
        <f>_xlfn.IFNA(VLOOKUP(AD58,对应表!$Z:$AA,2,FALSE)&amp;AE58,"")</f>
        <v/>
      </c>
      <c r="BJ58" s="12" t="str">
        <f>_xlfn.IFNA(VLOOKUP(AF58,对应表!$Z:$AA,2,FALSE)&amp;AG58,"")</f>
        <v/>
      </c>
      <c r="BK58" s="12" t="str">
        <f>_xlfn.IFNA(VLOOKUP(AH58,对应表!$Z:$AA,2,FALSE)&amp;AI58,"")</f>
        <v/>
      </c>
      <c r="BL58" t="str">
        <f>_xlfn.IFNA(VLOOKUP(BM58,特效对应!O:P,2,FALSE),"")</f>
        <v>buff_48</v>
      </c>
      <c r="BM58" t="s">
        <v>800</v>
      </c>
      <c r="BN58" t="str">
        <f t="shared" si="14"/>
        <v>守护之力增加防御lv5</v>
      </c>
      <c r="BO58">
        <f t="shared" si="9"/>
        <v>747</v>
      </c>
      <c r="BP58">
        <f t="shared" si="10"/>
        <v>10</v>
      </c>
      <c r="BQ58" t="str">
        <f t="shared" si="15"/>
        <v>防御值</v>
      </c>
      <c r="BR58" t="str">
        <f t="shared" si="16"/>
        <v>防御比率</v>
      </c>
    </row>
    <row r="59" spans="8:70" x14ac:dyDescent="0.15">
      <c r="H59" t="s">
        <v>539</v>
      </c>
      <c r="I59">
        <v>6</v>
      </c>
      <c r="J59">
        <v>0.2</v>
      </c>
      <c r="K59" t="str">
        <f t="shared" si="44"/>
        <v>守护之力增加防御lv6</v>
      </c>
      <c r="L59" s="6" t="str">
        <f>Q59&amp;":"&amp;M59&amp;":"&amp;VLOOKUP(N59,对应表!B:C,2,FALSE)&amp;":"&amp;IF(buff!O59="",0,O59)</f>
        <v>100055:100:2:0</v>
      </c>
      <c r="M59">
        <v>100</v>
      </c>
      <c r="N59" s="1" t="s">
        <v>417</v>
      </c>
      <c r="O59">
        <v>0</v>
      </c>
      <c r="P59">
        <f t="shared" si="1"/>
        <v>1098</v>
      </c>
      <c r="Q59">
        <v>100055</v>
      </c>
      <c r="R59" s="4" t="s">
        <v>914</v>
      </c>
      <c r="S59" s="4" t="s">
        <v>591</v>
      </c>
      <c r="T59" s="4" t="str">
        <f t="shared" si="35"/>
        <v>守护之力增加防御lv6</v>
      </c>
      <c r="U59" t="s">
        <v>279</v>
      </c>
      <c r="Z59" t="s">
        <v>538</v>
      </c>
      <c r="AA59">
        <f>INT(VLOOKUP($I59,角色属性概况!$I:$N,VLOOKUP($H59,对应表!$AD:$AE,2,FALSE),FALSE)*$J59)</f>
        <v>1098</v>
      </c>
      <c r="AB59" t="s">
        <v>586</v>
      </c>
      <c r="AC59">
        <v>10</v>
      </c>
      <c r="AJ59" s="12" t="str">
        <f t="shared" si="45"/>
        <v>DEF:1098|DEF_P:10</v>
      </c>
      <c r="AS59">
        <v>3</v>
      </c>
      <c r="AV59" s="4"/>
      <c r="AW59" s="4"/>
      <c r="AX59" s="4"/>
      <c r="AY59" s="4"/>
      <c r="BA59" s="12" t="str">
        <f t="shared" si="46"/>
        <v/>
      </c>
      <c r="BB59" s="12" t="str">
        <f t="shared" si="4"/>
        <v/>
      </c>
      <c r="BC59" s="12" t="str">
        <f t="shared" si="5"/>
        <v/>
      </c>
      <c r="BD59" s="12" t="str">
        <f t="shared" si="6"/>
        <v/>
      </c>
      <c r="BE59" s="12" t="str">
        <f t="shared" si="7"/>
        <v/>
      </c>
      <c r="BF59" s="12" t="str">
        <f t="shared" si="8"/>
        <v/>
      </c>
      <c r="BG59" s="12" t="str">
        <f>_xlfn.IFNA(VLOOKUP(Z59,对应表!$Z:$AA,2,FALSE)&amp;AA59,"")</f>
        <v>DEF:1098</v>
      </c>
      <c r="BH59" s="12" t="str">
        <f>_xlfn.IFNA(VLOOKUP(AB59,对应表!$Z:$AA,2,FALSE)&amp;AC59,"")</f>
        <v>DEF_P:10</v>
      </c>
      <c r="BI59" s="12" t="str">
        <f>_xlfn.IFNA(VLOOKUP(AD59,对应表!$Z:$AA,2,FALSE)&amp;AE59,"")</f>
        <v/>
      </c>
      <c r="BJ59" s="12" t="str">
        <f>_xlfn.IFNA(VLOOKUP(AF59,对应表!$Z:$AA,2,FALSE)&amp;AG59,"")</f>
        <v/>
      </c>
      <c r="BK59" s="12" t="str">
        <f>_xlfn.IFNA(VLOOKUP(AH59,对应表!$Z:$AA,2,FALSE)&amp;AI59,"")</f>
        <v/>
      </c>
      <c r="BL59" t="str">
        <f>_xlfn.IFNA(VLOOKUP(BM59,特效对应!O:P,2,FALSE),"")</f>
        <v>buff_48</v>
      </c>
      <c r="BM59" t="s">
        <v>800</v>
      </c>
      <c r="BN59" t="str">
        <f t="shared" si="14"/>
        <v>守护之力增加防御lv6</v>
      </c>
      <c r="BO59">
        <f t="shared" si="9"/>
        <v>1098</v>
      </c>
      <c r="BP59">
        <f t="shared" si="10"/>
        <v>10</v>
      </c>
      <c r="BQ59" t="str">
        <f t="shared" si="15"/>
        <v>防御值</v>
      </c>
      <c r="BR59" t="str">
        <f t="shared" si="16"/>
        <v>防御比率</v>
      </c>
    </row>
    <row r="60" spans="8:70" x14ac:dyDescent="0.15">
      <c r="H60" t="s">
        <v>539</v>
      </c>
      <c r="I60">
        <v>7</v>
      </c>
      <c r="J60">
        <v>0.2</v>
      </c>
      <c r="K60" t="str">
        <f t="shared" si="44"/>
        <v>守护之力增加防御lv7</v>
      </c>
      <c r="L60" s="6" t="str">
        <f>Q60&amp;":"&amp;M60&amp;":"&amp;VLOOKUP(N60,对应表!B:C,2,FALSE)&amp;":"&amp;IF(buff!O60="",0,O60)</f>
        <v>100056:100:2:0</v>
      </c>
      <c r="M60">
        <v>100</v>
      </c>
      <c r="N60" s="1" t="s">
        <v>417</v>
      </c>
      <c r="O60">
        <v>0</v>
      </c>
      <c r="P60">
        <f t="shared" si="1"/>
        <v>1595</v>
      </c>
      <c r="Q60">
        <v>100056</v>
      </c>
      <c r="R60" s="4" t="s">
        <v>915</v>
      </c>
      <c r="S60" s="4" t="s">
        <v>592</v>
      </c>
      <c r="T60" s="4" t="str">
        <f t="shared" si="35"/>
        <v>守护之力增加防御lv7</v>
      </c>
      <c r="U60" t="s">
        <v>279</v>
      </c>
      <c r="Z60" t="s">
        <v>538</v>
      </c>
      <c r="AA60">
        <f>INT(VLOOKUP($I60,角色属性概况!$I:$N,VLOOKUP($H60,对应表!$AD:$AE,2,FALSE),FALSE)*$J60)</f>
        <v>1595</v>
      </c>
      <c r="AB60" t="s">
        <v>586</v>
      </c>
      <c r="AC60">
        <v>10</v>
      </c>
      <c r="AJ60" s="12" t="str">
        <f t="shared" si="45"/>
        <v>DEF:1595|DEF_P:10</v>
      </c>
      <c r="AS60">
        <v>3</v>
      </c>
      <c r="AV60" s="4"/>
      <c r="AW60" s="4"/>
      <c r="AX60" s="4"/>
      <c r="AY60" s="4"/>
      <c r="BA60" s="12" t="str">
        <f t="shared" si="46"/>
        <v/>
      </c>
      <c r="BB60" s="12" t="str">
        <f t="shared" si="4"/>
        <v/>
      </c>
      <c r="BC60" s="12" t="str">
        <f t="shared" si="5"/>
        <v/>
      </c>
      <c r="BD60" s="12" t="str">
        <f t="shared" si="6"/>
        <v/>
      </c>
      <c r="BE60" s="12" t="str">
        <f t="shared" si="7"/>
        <v/>
      </c>
      <c r="BF60" s="12" t="str">
        <f t="shared" si="8"/>
        <v/>
      </c>
      <c r="BG60" s="12" t="str">
        <f>_xlfn.IFNA(VLOOKUP(Z60,对应表!$Z:$AA,2,FALSE)&amp;AA60,"")</f>
        <v>DEF:1595</v>
      </c>
      <c r="BH60" s="12" t="str">
        <f>_xlfn.IFNA(VLOOKUP(AB60,对应表!$Z:$AA,2,FALSE)&amp;AC60,"")</f>
        <v>DEF_P:10</v>
      </c>
      <c r="BI60" s="12" t="str">
        <f>_xlfn.IFNA(VLOOKUP(AD60,对应表!$Z:$AA,2,FALSE)&amp;AE60,"")</f>
        <v/>
      </c>
      <c r="BJ60" s="12" t="str">
        <f>_xlfn.IFNA(VLOOKUP(AF60,对应表!$Z:$AA,2,FALSE)&amp;AG60,"")</f>
        <v/>
      </c>
      <c r="BK60" s="12" t="str">
        <f>_xlfn.IFNA(VLOOKUP(AH60,对应表!$Z:$AA,2,FALSE)&amp;AI60,"")</f>
        <v/>
      </c>
      <c r="BL60" t="str">
        <f>_xlfn.IFNA(VLOOKUP(BM60,特效对应!O:P,2,FALSE),"")</f>
        <v>buff_48</v>
      </c>
      <c r="BM60" t="s">
        <v>800</v>
      </c>
      <c r="BN60" t="str">
        <f t="shared" si="14"/>
        <v>守护之力增加防御lv7</v>
      </c>
      <c r="BO60">
        <f t="shared" si="9"/>
        <v>1595</v>
      </c>
      <c r="BP60">
        <f t="shared" si="10"/>
        <v>10</v>
      </c>
      <c r="BQ60" t="str">
        <f t="shared" si="15"/>
        <v>防御值</v>
      </c>
      <c r="BR60" t="str">
        <f t="shared" si="16"/>
        <v>防御比率</v>
      </c>
    </row>
    <row r="61" spans="8:70" x14ac:dyDescent="0.15">
      <c r="H61" t="s">
        <v>539</v>
      </c>
      <c r="I61">
        <v>8</v>
      </c>
      <c r="J61">
        <v>0.2</v>
      </c>
      <c r="K61" t="str">
        <f t="shared" si="44"/>
        <v>守护之力增加防御lv8</v>
      </c>
      <c r="L61" s="6" t="str">
        <f>Q61&amp;":"&amp;M61&amp;":"&amp;VLOOKUP(N61,对应表!B:C,2,FALSE)&amp;":"&amp;IF(buff!O61="",0,O61)</f>
        <v>100057:100:2:0</v>
      </c>
      <c r="M61">
        <v>100</v>
      </c>
      <c r="N61" s="1" t="s">
        <v>417</v>
      </c>
      <c r="O61">
        <v>0</v>
      </c>
      <c r="P61">
        <f t="shared" si="1"/>
        <v>2299</v>
      </c>
      <c r="Q61">
        <v>100057</v>
      </c>
      <c r="R61" s="4" t="s">
        <v>916</v>
      </c>
      <c r="S61" s="4" t="s">
        <v>593</v>
      </c>
      <c r="T61" s="4" t="str">
        <f t="shared" si="35"/>
        <v>守护之力增加防御lv8</v>
      </c>
      <c r="U61" t="s">
        <v>279</v>
      </c>
      <c r="Z61" t="s">
        <v>538</v>
      </c>
      <c r="AA61">
        <f>INT(VLOOKUP($I61,角色属性概况!$I:$N,VLOOKUP($H61,对应表!$AD:$AE,2,FALSE),FALSE)*$J61)</f>
        <v>2299</v>
      </c>
      <c r="AB61" t="s">
        <v>586</v>
      </c>
      <c r="AC61">
        <v>10</v>
      </c>
      <c r="AJ61" s="12" t="str">
        <f t="shared" si="45"/>
        <v>DEF:2299|DEF_P:10</v>
      </c>
      <c r="AS61">
        <v>3</v>
      </c>
      <c r="AV61" s="4"/>
      <c r="AW61" s="4"/>
      <c r="AX61" s="4"/>
      <c r="AY61" s="4"/>
      <c r="BA61" s="12" t="str">
        <f t="shared" si="46"/>
        <v/>
      </c>
      <c r="BB61" s="12" t="str">
        <f t="shared" si="4"/>
        <v/>
      </c>
      <c r="BC61" s="12" t="str">
        <f t="shared" si="5"/>
        <v/>
      </c>
      <c r="BD61" s="12" t="str">
        <f t="shared" si="6"/>
        <v/>
      </c>
      <c r="BE61" s="12" t="str">
        <f t="shared" si="7"/>
        <v/>
      </c>
      <c r="BF61" s="12" t="str">
        <f t="shared" si="8"/>
        <v/>
      </c>
      <c r="BG61" s="12" t="str">
        <f>_xlfn.IFNA(VLOOKUP(Z61,对应表!$Z:$AA,2,FALSE)&amp;AA61,"")</f>
        <v>DEF:2299</v>
      </c>
      <c r="BH61" s="12" t="str">
        <f>_xlfn.IFNA(VLOOKUP(AB61,对应表!$Z:$AA,2,FALSE)&amp;AC61,"")</f>
        <v>DEF_P:10</v>
      </c>
      <c r="BI61" s="12" t="str">
        <f>_xlfn.IFNA(VLOOKUP(AD61,对应表!$Z:$AA,2,FALSE)&amp;AE61,"")</f>
        <v/>
      </c>
      <c r="BJ61" s="12" t="str">
        <f>_xlfn.IFNA(VLOOKUP(AF61,对应表!$Z:$AA,2,FALSE)&amp;AG61,"")</f>
        <v/>
      </c>
      <c r="BK61" s="12" t="str">
        <f>_xlfn.IFNA(VLOOKUP(AH61,对应表!$Z:$AA,2,FALSE)&amp;AI61,"")</f>
        <v/>
      </c>
      <c r="BL61" t="str">
        <f>_xlfn.IFNA(VLOOKUP(BM61,特效对应!O:P,2,FALSE),"")</f>
        <v>buff_48</v>
      </c>
      <c r="BM61" t="s">
        <v>800</v>
      </c>
      <c r="BN61" t="str">
        <f t="shared" si="14"/>
        <v>守护之力增加防御lv8</v>
      </c>
      <c r="BO61">
        <f t="shared" si="9"/>
        <v>2299</v>
      </c>
      <c r="BP61">
        <f t="shared" si="10"/>
        <v>10</v>
      </c>
      <c r="BQ61" t="str">
        <f t="shared" si="15"/>
        <v>防御值</v>
      </c>
      <c r="BR61" t="str">
        <f t="shared" si="16"/>
        <v>防御比率</v>
      </c>
    </row>
    <row r="62" spans="8:70" x14ac:dyDescent="0.15">
      <c r="H62" t="s">
        <v>539</v>
      </c>
      <c r="I62">
        <v>9</v>
      </c>
      <c r="J62">
        <v>0.2</v>
      </c>
      <c r="K62" t="str">
        <f t="shared" si="44"/>
        <v>守护之力增加防御lv9</v>
      </c>
      <c r="L62" s="6" t="str">
        <f>Q62&amp;":"&amp;M62&amp;":"&amp;VLOOKUP(N62,对应表!B:C,2,FALSE)&amp;":"&amp;IF(buff!O62="",0,O62)</f>
        <v>100058:100:2:0</v>
      </c>
      <c r="M62">
        <v>100</v>
      </c>
      <c r="N62" s="1" t="s">
        <v>417</v>
      </c>
      <c r="O62">
        <v>0</v>
      </c>
      <c r="P62">
        <f t="shared" si="1"/>
        <v>3296</v>
      </c>
      <c r="Q62">
        <v>100058</v>
      </c>
      <c r="R62" s="4" t="s">
        <v>917</v>
      </c>
      <c r="S62" s="4" t="s">
        <v>594</v>
      </c>
      <c r="T62" s="4" t="str">
        <f t="shared" si="35"/>
        <v>守护之力增加防御lv9</v>
      </c>
      <c r="U62" t="s">
        <v>279</v>
      </c>
      <c r="Z62" t="s">
        <v>538</v>
      </c>
      <c r="AA62">
        <f>INT(VLOOKUP($I62,角色属性概况!$I:$N,VLOOKUP($H62,对应表!$AD:$AE,2,FALSE),FALSE)*$J62)</f>
        <v>3296</v>
      </c>
      <c r="AB62" t="s">
        <v>586</v>
      </c>
      <c r="AC62">
        <v>10</v>
      </c>
      <c r="AJ62" s="12" t="str">
        <f t="shared" si="45"/>
        <v>DEF:3296|DEF_P:10</v>
      </c>
      <c r="AS62">
        <v>3</v>
      </c>
      <c r="AV62" s="4"/>
      <c r="AW62" s="4"/>
      <c r="AX62" s="4"/>
      <c r="AY62" s="4"/>
      <c r="BA62" s="12" t="str">
        <f t="shared" si="46"/>
        <v/>
      </c>
      <c r="BB62" s="12" t="str">
        <f t="shared" si="4"/>
        <v/>
      </c>
      <c r="BC62" s="12" t="str">
        <f t="shared" si="5"/>
        <v/>
      </c>
      <c r="BD62" s="12" t="str">
        <f t="shared" si="6"/>
        <v/>
      </c>
      <c r="BE62" s="12" t="str">
        <f t="shared" si="7"/>
        <v/>
      </c>
      <c r="BF62" s="12" t="str">
        <f t="shared" si="8"/>
        <v/>
      </c>
      <c r="BG62" s="12" t="str">
        <f>_xlfn.IFNA(VLOOKUP(Z62,对应表!$Z:$AA,2,FALSE)&amp;AA62,"")</f>
        <v>DEF:3296</v>
      </c>
      <c r="BH62" s="12" t="str">
        <f>_xlfn.IFNA(VLOOKUP(AB62,对应表!$Z:$AA,2,FALSE)&amp;AC62,"")</f>
        <v>DEF_P:10</v>
      </c>
      <c r="BI62" s="12" t="str">
        <f>_xlfn.IFNA(VLOOKUP(AD62,对应表!$Z:$AA,2,FALSE)&amp;AE62,"")</f>
        <v/>
      </c>
      <c r="BJ62" s="12" t="str">
        <f>_xlfn.IFNA(VLOOKUP(AF62,对应表!$Z:$AA,2,FALSE)&amp;AG62,"")</f>
        <v/>
      </c>
      <c r="BK62" s="12" t="str">
        <f>_xlfn.IFNA(VLOOKUP(AH62,对应表!$Z:$AA,2,FALSE)&amp;AI62,"")</f>
        <v/>
      </c>
      <c r="BL62" t="str">
        <f>_xlfn.IFNA(VLOOKUP(BM62,特效对应!O:P,2,FALSE),"")</f>
        <v>buff_48</v>
      </c>
      <c r="BM62" t="s">
        <v>800</v>
      </c>
      <c r="BN62" t="str">
        <f t="shared" si="14"/>
        <v>守护之力增加防御lv9</v>
      </c>
      <c r="BO62">
        <f t="shared" si="9"/>
        <v>3296</v>
      </c>
      <c r="BP62">
        <f t="shared" si="10"/>
        <v>10</v>
      </c>
      <c r="BQ62" t="str">
        <f t="shared" si="15"/>
        <v>防御值</v>
      </c>
      <c r="BR62" t="str">
        <f t="shared" si="16"/>
        <v>防御比率</v>
      </c>
    </row>
    <row r="63" spans="8:70" x14ac:dyDescent="0.15">
      <c r="H63" t="s">
        <v>539</v>
      </c>
      <c r="I63">
        <v>10</v>
      </c>
      <c r="J63">
        <v>0.2</v>
      </c>
      <c r="K63" t="str">
        <f t="shared" si="44"/>
        <v>守护之力增加防御lv10</v>
      </c>
      <c r="L63" s="6" t="str">
        <f>Q63&amp;":"&amp;M63&amp;":"&amp;VLOOKUP(N63,对应表!B:C,2,FALSE)&amp;":"&amp;IF(buff!O63="",0,O63)</f>
        <v>100059:100:2:0</v>
      </c>
      <c r="M63">
        <v>100</v>
      </c>
      <c r="N63" s="1" t="s">
        <v>417</v>
      </c>
      <c r="O63">
        <v>0</v>
      </c>
      <c r="P63">
        <f t="shared" si="1"/>
        <v>4707</v>
      </c>
      <c r="Q63">
        <v>100059</v>
      </c>
      <c r="R63" s="4" t="s">
        <v>918</v>
      </c>
      <c r="S63" s="4" t="s">
        <v>595</v>
      </c>
      <c r="T63" s="4" t="str">
        <f t="shared" si="35"/>
        <v>守护之力增加防御lv10</v>
      </c>
      <c r="U63" t="s">
        <v>279</v>
      </c>
      <c r="Z63" t="s">
        <v>538</v>
      </c>
      <c r="AA63">
        <f>INT(VLOOKUP($I63,角色属性概况!$I:$N,VLOOKUP($H63,对应表!$AD:$AE,2,FALSE),FALSE)*$J63)</f>
        <v>4707</v>
      </c>
      <c r="AB63" t="s">
        <v>586</v>
      </c>
      <c r="AC63">
        <v>10</v>
      </c>
      <c r="AJ63" s="12" t="str">
        <f t="shared" si="45"/>
        <v>DEF:4707|DEF_P:10</v>
      </c>
      <c r="AS63">
        <v>3</v>
      </c>
      <c r="AV63" s="4"/>
      <c r="AW63" s="4"/>
      <c r="AX63" s="4"/>
      <c r="AY63" s="4"/>
      <c r="BA63" s="12" t="str">
        <f t="shared" si="46"/>
        <v/>
      </c>
      <c r="BB63" s="12" t="str">
        <f t="shared" si="4"/>
        <v/>
      </c>
      <c r="BC63" s="12" t="str">
        <f t="shared" si="5"/>
        <v/>
      </c>
      <c r="BD63" s="12" t="str">
        <f t="shared" si="6"/>
        <v/>
      </c>
      <c r="BE63" s="12" t="str">
        <f t="shared" si="7"/>
        <v/>
      </c>
      <c r="BF63" s="12" t="str">
        <f t="shared" si="8"/>
        <v/>
      </c>
      <c r="BG63" s="12" t="str">
        <f>_xlfn.IFNA(VLOOKUP(Z63,对应表!$Z:$AA,2,FALSE)&amp;AA63,"")</f>
        <v>DEF:4707</v>
      </c>
      <c r="BH63" s="12" t="str">
        <f>_xlfn.IFNA(VLOOKUP(AB63,对应表!$Z:$AA,2,FALSE)&amp;AC63,"")</f>
        <v>DEF_P:10</v>
      </c>
      <c r="BI63" s="12" t="str">
        <f>_xlfn.IFNA(VLOOKUP(AD63,对应表!$Z:$AA,2,FALSE)&amp;AE63,"")</f>
        <v/>
      </c>
      <c r="BJ63" s="12" t="str">
        <f>_xlfn.IFNA(VLOOKUP(AF63,对应表!$Z:$AA,2,FALSE)&amp;AG63,"")</f>
        <v/>
      </c>
      <c r="BK63" s="12" t="str">
        <f>_xlfn.IFNA(VLOOKUP(AH63,对应表!$Z:$AA,2,FALSE)&amp;AI63,"")</f>
        <v/>
      </c>
      <c r="BL63" t="str">
        <f>_xlfn.IFNA(VLOOKUP(BM63,特效对应!O:P,2,FALSE),"")</f>
        <v>buff_48</v>
      </c>
      <c r="BM63" t="s">
        <v>800</v>
      </c>
      <c r="BN63" t="str">
        <f t="shared" si="14"/>
        <v>守护之力增加防御lv10</v>
      </c>
      <c r="BO63">
        <f t="shared" si="9"/>
        <v>4707</v>
      </c>
      <c r="BP63">
        <f t="shared" si="10"/>
        <v>10</v>
      </c>
      <c r="BQ63" t="str">
        <f t="shared" si="15"/>
        <v>防御值</v>
      </c>
      <c r="BR63" t="str">
        <f t="shared" si="16"/>
        <v>防御比率</v>
      </c>
    </row>
    <row r="64" spans="8:70" x14ac:dyDescent="0.15">
      <c r="H64" t="s">
        <v>539</v>
      </c>
      <c r="I64">
        <v>11</v>
      </c>
      <c r="J64">
        <v>0.2</v>
      </c>
      <c r="K64" t="str">
        <f t="shared" si="44"/>
        <v>守护之力增加防御lv11</v>
      </c>
      <c r="L64" s="6" t="str">
        <f>Q64&amp;":"&amp;M64&amp;":"&amp;VLOOKUP(N64,对应表!B:C,2,FALSE)&amp;":"&amp;IF(buff!O64="",0,O64)</f>
        <v>100060:100:2:0</v>
      </c>
      <c r="M64">
        <v>100</v>
      </c>
      <c r="N64" s="1" t="s">
        <v>417</v>
      </c>
      <c r="O64">
        <v>0</v>
      </c>
      <c r="P64">
        <f t="shared" si="1"/>
        <v>6704</v>
      </c>
      <c r="Q64">
        <v>100060</v>
      </c>
      <c r="R64" s="4" t="s">
        <v>919</v>
      </c>
      <c r="S64" s="4" t="s">
        <v>596</v>
      </c>
      <c r="T64" s="4" t="str">
        <f t="shared" si="35"/>
        <v>守护之力增加防御lv11</v>
      </c>
      <c r="U64" t="s">
        <v>279</v>
      </c>
      <c r="Z64" t="s">
        <v>538</v>
      </c>
      <c r="AA64">
        <f>INT(VLOOKUP($I64,角色属性概况!$I:$N,VLOOKUP($H64,对应表!$AD:$AE,2,FALSE),FALSE)*$J64)</f>
        <v>6704</v>
      </c>
      <c r="AB64" t="s">
        <v>586</v>
      </c>
      <c r="AC64">
        <v>10</v>
      </c>
      <c r="AJ64" s="12" t="str">
        <f t="shared" si="45"/>
        <v>DEF:6704|DEF_P:10</v>
      </c>
      <c r="AS64">
        <v>3</v>
      </c>
      <c r="AV64" s="4"/>
      <c r="AW64" s="4"/>
      <c r="AX64" s="4"/>
      <c r="AY64" s="4"/>
      <c r="BA64" s="12" t="str">
        <f t="shared" si="46"/>
        <v/>
      </c>
      <c r="BB64" s="12" t="str">
        <f t="shared" si="4"/>
        <v/>
      </c>
      <c r="BC64" s="12" t="str">
        <f t="shared" si="5"/>
        <v/>
      </c>
      <c r="BD64" s="12" t="str">
        <f t="shared" si="6"/>
        <v/>
      </c>
      <c r="BE64" s="12" t="str">
        <f t="shared" si="7"/>
        <v/>
      </c>
      <c r="BF64" s="12" t="str">
        <f t="shared" si="8"/>
        <v/>
      </c>
      <c r="BG64" s="12" t="str">
        <f>_xlfn.IFNA(VLOOKUP(Z64,对应表!$Z:$AA,2,FALSE)&amp;AA64,"")</f>
        <v>DEF:6704</v>
      </c>
      <c r="BH64" s="12" t="str">
        <f>_xlfn.IFNA(VLOOKUP(AB64,对应表!$Z:$AA,2,FALSE)&amp;AC64,"")</f>
        <v>DEF_P:10</v>
      </c>
      <c r="BI64" s="12" t="str">
        <f>_xlfn.IFNA(VLOOKUP(AD64,对应表!$Z:$AA,2,FALSE)&amp;AE64,"")</f>
        <v/>
      </c>
      <c r="BJ64" s="12" t="str">
        <f>_xlfn.IFNA(VLOOKUP(AF64,对应表!$Z:$AA,2,FALSE)&amp;AG64,"")</f>
        <v/>
      </c>
      <c r="BK64" s="12" t="str">
        <f>_xlfn.IFNA(VLOOKUP(AH64,对应表!$Z:$AA,2,FALSE)&amp;AI64,"")</f>
        <v/>
      </c>
      <c r="BL64" t="str">
        <f>_xlfn.IFNA(VLOOKUP(BM64,特效对应!O:P,2,FALSE),"")</f>
        <v>buff_48</v>
      </c>
      <c r="BM64" t="s">
        <v>800</v>
      </c>
      <c r="BN64" t="str">
        <f t="shared" si="14"/>
        <v>守护之力增加防御lv11</v>
      </c>
      <c r="BO64">
        <f t="shared" si="9"/>
        <v>6704</v>
      </c>
      <c r="BP64">
        <f t="shared" si="10"/>
        <v>10</v>
      </c>
      <c r="BQ64" t="str">
        <f t="shared" si="15"/>
        <v>防御值</v>
      </c>
      <c r="BR64" t="str">
        <f t="shared" si="16"/>
        <v>防御比率</v>
      </c>
    </row>
    <row r="65" spans="8:70" x14ac:dyDescent="0.15">
      <c r="H65" t="s">
        <v>539</v>
      </c>
      <c r="I65">
        <v>12</v>
      </c>
      <c r="J65">
        <v>0.2</v>
      </c>
      <c r="K65" t="str">
        <f t="shared" si="44"/>
        <v>守护之力增加防御lv12</v>
      </c>
      <c r="L65" s="6" t="str">
        <f>Q65&amp;":"&amp;M65&amp;":"&amp;VLOOKUP(N65,对应表!B:C,2,FALSE)&amp;":"&amp;IF(buff!O65="",0,O65)</f>
        <v>100061:100:2:0</v>
      </c>
      <c r="M65">
        <v>100</v>
      </c>
      <c r="N65" s="1" t="s">
        <v>417</v>
      </c>
      <c r="O65">
        <v>0</v>
      </c>
      <c r="P65">
        <f t="shared" si="1"/>
        <v>9532</v>
      </c>
      <c r="Q65">
        <v>100061</v>
      </c>
      <c r="R65" s="4" t="s">
        <v>920</v>
      </c>
      <c r="S65" s="4" t="s">
        <v>597</v>
      </c>
      <c r="T65" s="4" t="str">
        <f t="shared" si="35"/>
        <v>守护之力增加防御lv12</v>
      </c>
      <c r="U65" t="s">
        <v>279</v>
      </c>
      <c r="Z65" t="s">
        <v>538</v>
      </c>
      <c r="AA65">
        <f>INT(VLOOKUP($I65,角色属性概况!$I:$N,VLOOKUP($H65,对应表!$AD:$AE,2,FALSE),FALSE)*$J65)</f>
        <v>9532</v>
      </c>
      <c r="AB65" t="s">
        <v>586</v>
      </c>
      <c r="AC65">
        <v>10</v>
      </c>
      <c r="AJ65" s="12" t="str">
        <f t="shared" si="45"/>
        <v>DEF:9532|DEF_P:10</v>
      </c>
      <c r="AS65">
        <v>3</v>
      </c>
      <c r="AV65" s="4"/>
      <c r="AW65" s="4"/>
      <c r="AX65" s="4"/>
      <c r="AY65" s="4"/>
      <c r="BA65" s="12" t="str">
        <f t="shared" si="46"/>
        <v/>
      </c>
      <c r="BB65" s="12" t="str">
        <f t="shared" si="4"/>
        <v/>
      </c>
      <c r="BC65" s="12" t="str">
        <f t="shared" si="5"/>
        <v/>
      </c>
      <c r="BD65" s="12" t="str">
        <f t="shared" si="6"/>
        <v/>
      </c>
      <c r="BE65" s="12" t="str">
        <f t="shared" si="7"/>
        <v/>
      </c>
      <c r="BF65" s="12" t="str">
        <f t="shared" si="8"/>
        <v/>
      </c>
      <c r="BG65" s="12" t="str">
        <f>_xlfn.IFNA(VLOOKUP(Z65,对应表!$Z:$AA,2,FALSE)&amp;AA65,"")</f>
        <v>DEF:9532</v>
      </c>
      <c r="BH65" s="12" t="str">
        <f>_xlfn.IFNA(VLOOKUP(AB65,对应表!$Z:$AA,2,FALSE)&amp;AC65,"")</f>
        <v>DEF_P:10</v>
      </c>
      <c r="BI65" s="12" t="str">
        <f>_xlfn.IFNA(VLOOKUP(AD65,对应表!$Z:$AA,2,FALSE)&amp;AE65,"")</f>
        <v/>
      </c>
      <c r="BJ65" s="12" t="str">
        <f>_xlfn.IFNA(VLOOKUP(AF65,对应表!$Z:$AA,2,FALSE)&amp;AG65,"")</f>
        <v/>
      </c>
      <c r="BK65" s="12" t="str">
        <f>_xlfn.IFNA(VLOOKUP(AH65,对应表!$Z:$AA,2,FALSE)&amp;AI65,"")</f>
        <v/>
      </c>
      <c r="BL65" t="str">
        <f>_xlfn.IFNA(VLOOKUP(BM65,特效对应!O:P,2,FALSE),"")</f>
        <v>buff_48</v>
      </c>
      <c r="BM65" t="s">
        <v>800</v>
      </c>
      <c r="BN65" t="str">
        <f t="shared" si="14"/>
        <v>守护之力增加防御lv12</v>
      </c>
      <c r="BO65">
        <f t="shared" si="9"/>
        <v>9532</v>
      </c>
      <c r="BP65">
        <f t="shared" si="10"/>
        <v>10</v>
      </c>
      <c r="BQ65" t="str">
        <f t="shared" si="15"/>
        <v>防御值</v>
      </c>
      <c r="BR65" t="str">
        <f t="shared" si="16"/>
        <v>防御比率</v>
      </c>
    </row>
    <row r="66" spans="8:70" x14ac:dyDescent="0.15">
      <c r="H66" t="s">
        <v>539</v>
      </c>
      <c r="I66">
        <v>13</v>
      </c>
      <c r="J66">
        <v>0.2</v>
      </c>
      <c r="K66" t="str">
        <f t="shared" si="44"/>
        <v>守护之力增加防御lv13</v>
      </c>
      <c r="L66" s="6" t="str">
        <f>Q66&amp;":"&amp;M66&amp;":"&amp;VLOOKUP(N66,对应表!B:C,2,FALSE)&amp;":"&amp;IF(buff!O66="",0,O66)</f>
        <v>100062:100:2:0</v>
      </c>
      <c r="M66">
        <v>100</v>
      </c>
      <c r="N66" s="1" t="s">
        <v>417</v>
      </c>
      <c r="O66">
        <v>0</v>
      </c>
      <c r="P66">
        <f t="shared" si="1"/>
        <v>13535</v>
      </c>
      <c r="Q66">
        <v>100062</v>
      </c>
      <c r="R66" s="4" t="s">
        <v>921</v>
      </c>
      <c r="S66" s="4" t="s">
        <v>598</v>
      </c>
      <c r="T66" s="4" t="str">
        <f t="shared" si="35"/>
        <v>守护之力增加防御lv13</v>
      </c>
      <c r="U66" t="s">
        <v>279</v>
      </c>
      <c r="Z66" t="s">
        <v>538</v>
      </c>
      <c r="AA66">
        <f>INT(VLOOKUP($I66,角色属性概况!$I:$N,VLOOKUP($H66,对应表!$AD:$AE,2,FALSE),FALSE)*$J66)</f>
        <v>13535</v>
      </c>
      <c r="AB66" t="s">
        <v>586</v>
      </c>
      <c r="AC66">
        <v>10</v>
      </c>
      <c r="AJ66" s="12" t="str">
        <f t="shared" si="45"/>
        <v>DEF:13535|DEF_P:10</v>
      </c>
      <c r="AS66">
        <v>3</v>
      </c>
      <c r="AV66" s="4"/>
      <c r="AW66" s="4"/>
      <c r="AX66" s="4"/>
      <c r="AY66" s="4"/>
      <c r="BA66" s="12" t="str">
        <f t="shared" si="46"/>
        <v/>
      </c>
      <c r="BB66" s="12" t="str">
        <f t="shared" si="4"/>
        <v/>
      </c>
      <c r="BC66" s="12" t="str">
        <f t="shared" si="5"/>
        <v/>
      </c>
      <c r="BD66" s="12" t="str">
        <f t="shared" si="6"/>
        <v/>
      </c>
      <c r="BE66" s="12" t="str">
        <f t="shared" si="7"/>
        <v/>
      </c>
      <c r="BF66" s="12" t="str">
        <f t="shared" si="8"/>
        <v/>
      </c>
      <c r="BG66" s="12" t="str">
        <f>_xlfn.IFNA(VLOOKUP(Z66,对应表!$Z:$AA,2,FALSE)&amp;AA66,"")</f>
        <v>DEF:13535</v>
      </c>
      <c r="BH66" s="12" t="str">
        <f>_xlfn.IFNA(VLOOKUP(AB66,对应表!$Z:$AA,2,FALSE)&amp;AC66,"")</f>
        <v>DEF_P:10</v>
      </c>
      <c r="BI66" s="12" t="str">
        <f>_xlfn.IFNA(VLOOKUP(AD66,对应表!$Z:$AA,2,FALSE)&amp;AE66,"")</f>
        <v/>
      </c>
      <c r="BJ66" s="12" t="str">
        <f>_xlfn.IFNA(VLOOKUP(AF66,对应表!$Z:$AA,2,FALSE)&amp;AG66,"")</f>
        <v/>
      </c>
      <c r="BK66" s="12" t="str">
        <f>_xlfn.IFNA(VLOOKUP(AH66,对应表!$Z:$AA,2,FALSE)&amp;AI66,"")</f>
        <v/>
      </c>
      <c r="BL66" t="str">
        <f>_xlfn.IFNA(VLOOKUP(BM66,特效对应!O:P,2,FALSE),"")</f>
        <v>buff_48</v>
      </c>
      <c r="BM66" t="s">
        <v>800</v>
      </c>
      <c r="BN66" t="str">
        <f t="shared" si="14"/>
        <v>守护之力增加防御lv13</v>
      </c>
      <c r="BO66">
        <f t="shared" si="9"/>
        <v>13535</v>
      </c>
      <c r="BP66">
        <f t="shared" si="10"/>
        <v>10</v>
      </c>
      <c r="BQ66" t="str">
        <f t="shared" si="15"/>
        <v>防御值</v>
      </c>
      <c r="BR66" t="str">
        <f t="shared" si="16"/>
        <v>防御比率</v>
      </c>
    </row>
    <row r="67" spans="8:70" x14ac:dyDescent="0.15">
      <c r="H67" t="s">
        <v>539</v>
      </c>
      <c r="I67">
        <v>14</v>
      </c>
      <c r="J67">
        <v>0.2</v>
      </c>
      <c r="K67" t="str">
        <f t="shared" si="44"/>
        <v>守护之力增加防御lv14</v>
      </c>
      <c r="L67" s="6" t="str">
        <f>Q67&amp;":"&amp;M67&amp;":"&amp;VLOOKUP(N67,对应表!B:C,2,FALSE)&amp;":"&amp;IF(buff!O67="",0,O67)</f>
        <v>100063:100:2:0</v>
      </c>
      <c r="M67">
        <v>100</v>
      </c>
      <c r="N67" s="1" t="s">
        <v>417</v>
      </c>
      <c r="O67">
        <v>0</v>
      </c>
      <c r="P67">
        <f t="shared" si="1"/>
        <v>19203</v>
      </c>
      <c r="Q67">
        <v>100063</v>
      </c>
      <c r="R67" s="4" t="s">
        <v>922</v>
      </c>
      <c r="S67" s="4" t="s">
        <v>599</v>
      </c>
      <c r="T67" s="4" t="str">
        <f t="shared" si="35"/>
        <v>守护之力增加防御lv14</v>
      </c>
      <c r="U67" t="s">
        <v>279</v>
      </c>
      <c r="Z67" t="s">
        <v>538</v>
      </c>
      <c r="AA67">
        <f>INT(VLOOKUP($I67,角色属性概况!$I:$N,VLOOKUP($H67,对应表!$AD:$AE,2,FALSE),FALSE)*$J67)</f>
        <v>19203</v>
      </c>
      <c r="AB67" t="s">
        <v>586</v>
      </c>
      <c r="AC67">
        <v>10</v>
      </c>
      <c r="AJ67" s="12" t="str">
        <f t="shared" si="45"/>
        <v>DEF:19203|DEF_P:10</v>
      </c>
      <c r="AS67">
        <v>3</v>
      </c>
      <c r="AV67" s="4"/>
      <c r="AW67" s="4"/>
      <c r="AX67" s="4"/>
      <c r="AY67" s="4"/>
      <c r="BA67" s="12" t="str">
        <f t="shared" si="46"/>
        <v/>
      </c>
      <c r="BB67" s="12" t="str">
        <f t="shared" si="4"/>
        <v/>
      </c>
      <c r="BC67" s="12" t="str">
        <f t="shared" si="5"/>
        <v/>
      </c>
      <c r="BD67" s="12" t="str">
        <f t="shared" si="6"/>
        <v/>
      </c>
      <c r="BE67" s="12" t="str">
        <f t="shared" si="7"/>
        <v/>
      </c>
      <c r="BF67" s="12" t="str">
        <f t="shared" si="8"/>
        <v/>
      </c>
      <c r="BG67" s="12" t="str">
        <f>_xlfn.IFNA(VLOOKUP(Z67,对应表!$Z:$AA,2,FALSE)&amp;AA67,"")</f>
        <v>DEF:19203</v>
      </c>
      <c r="BH67" s="12" t="str">
        <f>_xlfn.IFNA(VLOOKUP(AB67,对应表!$Z:$AA,2,FALSE)&amp;AC67,"")</f>
        <v>DEF_P:10</v>
      </c>
      <c r="BI67" s="12" t="str">
        <f>_xlfn.IFNA(VLOOKUP(AD67,对应表!$Z:$AA,2,FALSE)&amp;AE67,"")</f>
        <v/>
      </c>
      <c r="BJ67" s="12" t="str">
        <f>_xlfn.IFNA(VLOOKUP(AF67,对应表!$Z:$AA,2,FALSE)&amp;AG67,"")</f>
        <v/>
      </c>
      <c r="BK67" s="12" t="str">
        <f>_xlfn.IFNA(VLOOKUP(AH67,对应表!$Z:$AA,2,FALSE)&amp;AI67,"")</f>
        <v/>
      </c>
      <c r="BL67" t="str">
        <f>_xlfn.IFNA(VLOOKUP(BM67,特效对应!O:P,2,FALSE),"")</f>
        <v>buff_48</v>
      </c>
      <c r="BM67" t="s">
        <v>800</v>
      </c>
      <c r="BN67" t="str">
        <f t="shared" si="14"/>
        <v>守护之力增加防御lv14</v>
      </c>
      <c r="BO67">
        <f t="shared" si="9"/>
        <v>19203</v>
      </c>
      <c r="BP67">
        <f t="shared" si="10"/>
        <v>10</v>
      </c>
      <c r="BQ67" t="str">
        <f t="shared" si="15"/>
        <v>防御值</v>
      </c>
      <c r="BR67" t="str">
        <f t="shared" si="16"/>
        <v>防御比率</v>
      </c>
    </row>
    <row r="68" spans="8:70" x14ac:dyDescent="0.15">
      <c r="H68" t="s">
        <v>539</v>
      </c>
      <c r="I68">
        <v>15</v>
      </c>
      <c r="J68">
        <v>0.2</v>
      </c>
      <c r="K68" t="str">
        <f t="shared" si="44"/>
        <v>守护之力增加防御lv15</v>
      </c>
      <c r="L68" s="6" t="str">
        <f>Q68&amp;":"&amp;M68&amp;":"&amp;VLOOKUP(N68,对应表!B:C,2,FALSE)&amp;":"&amp;IF(buff!O68="",0,O68)</f>
        <v>100064:100:2:0</v>
      </c>
      <c r="M68">
        <v>100</v>
      </c>
      <c r="N68" s="1" t="s">
        <v>417</v>
      </c>
      <c r="O68">
        <v>0</v>
      </c>
      <c r="P68">
        <f t="shared" si="1"/>
        <v>27226</v>
      </c>
      <c r="Q68">
        <v>100064</v>
      </c>
      <c r="R68" s="4" t="s">
        <v>923</v>
      </c>
      <c r="S68" s="4" t="s">
        <v>600</v>
      </c>
      <c r="T68" s="4" t="str">
        <f t="shared" si="35"/>
        <v>守护之力增加防御lv15</v>
      </c>
      <c r="U68" t="s">
        <v>279</v>
      </c>
      <c r="Z68" t="s">
        <v>538</v>
      </c>
      <c r="AA68">
        <f>INT(VLOOKUP($I68,角色属性概况!$I:$N,VLOOKUP($H68,对应表!$AD:$AE,2,FALSE),FALSE)*$J68)</f>
        <v>27226</v>
      </c>
      <c r="AB68" t="s">
        <v>586</v>
      </c>
      <c r="AC68">
        <v>10</v>
      </c>
      <c r="AJ68" s="12" t="str">
        <f t="shared" si="45"/>
        <v>DEF:27226|DEF_P:10</v>
      </c>
      <c r="AS68">
        <v>3</v>
      </c>
      <c r="AV68" s="4"/>
      <c r="AW68" s="4"/>
      <c r="AX68" s="4"/>
      <c r="AY68" s="4"/>
      <c r="BA68" s="12" t="str">
        <f t="shared" si="46"/>
        <v/>
      </c>
      <c r="BB68" s="12" t="str">
        <f t="shared" si="4"/>
        <v/>
      </c>
      <c r="BC68" s="12" t="str">
        <f t="shared" si="5"/>
        <v/>
      </c>
      <c r="BD68" s="12" t="str">
        <f t="shared" si="6"/>
        <v/>
      </c>
      <c r="BE68" s="12" t="str">
        <f t="shared" si="7"/>
        <v/>
      </c>
      <c r="BF68" s="12" t="str">
        <f t="shared" si="8"/>
        <v/>
      </c>
      <c r="BG68" s="12" t="str">
        <f>_xlfn.IFNA(VLOOKUP(Z68,对应表!$Z:$AA,2,FALSE)&amp;AA68,"")</f>
        <v>DEF:27226</v>
      </c>
      <c r="BH68" s="12" t="str">
        <f>_xlfn.IFNA(VLOOKUP(AB68,对应表!$Z:$AA,2,FALSE)&amp;AC68,"")</f>
        <v>DEF_P:10</v>
      </c>
      <c r="BI68" s="12" t="str">
        <f>_xlfn.IFNA(VLOOKUP(AD68,对应表!$Z:$AA,2,FALSE)&amp;AE68,"")</f>
        <v/>
      </c>
      <c r="BJ68" s="12" t="str">
        <f>_xlfn.IFNA(VLOOKUP(AF68,对应表!$Z:$AA,2,FALSE)&amp;AG68,"")</f>
        <v/>
      </c>
      <c r="BK68" s="12" t="str">
        <f>_xlfn.IFNA(VLOOKUP(AH68,对应表!$Z:$AA,2,FALSE)&amp;AI68,"")</f>
        <v/>
      </c>
      <c r="BL68" t="str">
        <f>_xlfn.IFNA(VLOOKUP(BM68,特效对应!O:P,2,FALSE),"")</f>
        <v>buff_48</v>
      </c>
      <c r="BM68" t="s">
        <v>800</v>
      </c>
      <c r="BN68" t="str">
        <f t="shared" si="14"/>
        <v>守护之力增加防御lv15</v>
      </c>
      <c r="BO68">
        <f t="shared" si="9"/>
        <v>27226</v>
      </c>
      <c r="BP68">
        <f t="shared" si="10"/>
        <v>10</v>
      </c>
      <c r="BQ68" t="str">
        <f t="shared" si="15"/>
        <v>防御值</v>
      </c>
      <c r="BR68" t="str">
        <f t="shared" si="16"/>
        <v>防御比率</v>
      </c>
    </row>
    <row r="69" spans="8:70" x14ac:dyDescent="0.15">
      <c r="H69" t="s">
        <v>539</v>
      </c>
      <c r="I69">
        <v>16</v>
      </c>
      <c r="J69">
        <v>0.2</v>
      </c>
      <c r="K69" t="str">
        <f t="shared" si="44"/>
        <v>守护之力增加防御lv16</v>
      </c>
      <c r="L69" s="6" t="str">
        <f>Q69&amp;":"&amp;M69&amp;":"&amp;VLOOKUP(N69,对应表!B:C,2,FALSE)&amp;":"&amp;IF(buff!O69="",0,O69)</f>
        <v>100065:100:2:0</v>
      </c>
      <c r="M69">
        <v>100</v>
      </c>
      <c r="N69" s="1" t="s">
        <v>417</v>
      </c>
      <c r="O69">
        <v>0</v>
      </c>
      <c r="P69">
        <f t="shared" ref="P69:P132" si="47">BO69</f>
        <v>38585</v>
      </c>
      <c r="Q69">
        <v>100065</v>
      </c>
      <c r="R69" s="4" t="s">
        <v>924</v>
      </c>
      <c r="S69" s="4" t="s">
        <v>601</v>
      </c>
      <c r="T69" s="4" t="str">
        <f t="shared" si="35"/>
        <v>守护之力增加防御lv16</v>
      </c>
      <c r="U69" t="s">
        <v>279</v>
      </c>
      <c r="Z69" t="s">
        <v>538</v>
      </c>
      <c r="AA69">
        <f>INT(VLOOKUP($I69,角色属性概况!$I:$N,VLOOKUP($H69,对应表!$AD:$AE,2,FALSE),FALSE)*$J69)</f>
        <v>38585</v>
      </c>
      <c r="AB69" t="s">
        <v>586</v>
      </c>
      <c r="AC69">
        <v>10</v>
      </c>
      <c r="AJ69" s="12" t="str">
        <f t="shared" si="45"/>
        <v>DEF:38585|DEF_P:10</v>
      </c>
      <c r="AS69">
        <v>3</v>
      </c>
      <c r="AV69" s="4"/>
      <c r="AW69" s="4"/>
      <c r="AX69" s="4"/>
      <c r="AY69" s="4"/>
      <c r="BA69" s="12" t="str">
        <f t="shared" si="46"/>
        <v/>
      </c>
      <c r="BB69" s="12" t="str">
        <f t="shared" ref="BB69:BB132" si="48">IF(_xlfn.IFNA(VLOOKUP(AV69,$K:$L,2,FALSE),"")=0,"",_xlfn.IFNA(VLOOKUP(AV69,$K:$L,2,FALSE),""))</f>
        <v/>
      </c>
      <c r="BC69" s="12" t="str">
        <f t="shared" ref="BC69:BC132" si="49">IF(_xlfn.IFNA(VLOOKUP(AW69,$K:$L,2,FALSE),"")=0,"",_xlfn.IFNA(VLOOKUP(AW69,$K:$L,2,FALSE),""))</f>
        <v/>
      </c>
      <c r="BD69" s="12" t="str">
        <f t="shared" ref="BD69:BD132" si="50">IF(_xlfn.IFNA(VLOOKUP(AX69,$K:$L,2,FALSE),"")=0,"",_xlfn.IFNA(VLOOKUP(AX69,$K:$L,2,FALSE),""))</f>
        <v/>
      </c>
      <c r="BE69" s="12" t="str">
        <f t="shared" ref="BE69:BE132" si="51">IF(_xlfn.IFNA(VLOOKUP(AY69,$K:$L,2,FALSE),"")=0,"",_xlfn.IFNA(VLOOKUP(AY69,$K:$L,2,FALSE),""))</f>
        <v/>
      </c>
      <c r="BF69" s="12" t="str">
        <f t="shared" ref="BF69:BF132" si="52">IF(_xlfn.IFNA(VLOOKUP(AZ69,$K:$L,2,FALSE),"")=0,"",_xlfn.IFNA(VLOOKUP(AZ69,$K:$L,2,FALSE),""))</f>
        <v/>
      </c>
      <c r="BG69" s="12" t="str">
        <f>_xlfn.IFNA(VLOOKUP(Z69,对应表!$Z:$AA,2,FALSE)&amp;AA69,"")</f>
        <v>DEF:38585</v>
      </c>
      <c r="BH69" s="12" t="str">
        <f>_xlfn.IFNA(VLOOKUP(AB69,对应表!$Z:$AA,2,FALSE)&amp;AC69,"")</f>
        <v>DEF_P:10</v>
      </c>
      <c r="BI69" s="12" t="str">
        <f>_xlfn.IFNA(VLOOKUP(AD69,对应表!$Z:$AA,2,FALSE)&amp;AE69,"")</f>
        <v/>
      </c>
      <c r="BJ69" s="12" t="str">
        <f>_xlfn.IFNA(VLOOKUP(AF69,对应表!$Z:$AA,2,FALSE)&amp;AG69,"")</f>
        <v/>
      </c>
      <c r="BK69" s="12" t="str">
        <f>_xlfn.IFNA(VLOOKUP(AH69,对应表!$Z:$AA,2,FALSE)&amp;AI69,"")</f>
        <v/>
      </c>
      <c r="BL69" t="str">
        <f>_xlfn.IFNA(VLOOKUP(BM69,特效对应!O:P,2,FALSE),"")</f>
        <v>buff_48</v>
      </c>
      <c r="BM69" t="s">
        <v>800</v>
      </c>
      <c r="BN69" t="str">
        <f t="shared" si="14"/>
        <v>守护之力增加防御lv16</v>
      </c>
      <c r="BO69">
        <f t="shared" ref="BO69:BO132" si="53">IF(AA69="",IF(V69="",IF(AP69="",W69,AP69),V69),AA69)</f>
        <v>38585</v>
      </c>
      <c r="BP69">
        <f t="shared" ref="BP69:BP132" si="54">IF(AC69="","",AC69)</f>
        <v>10</v>
      </c>
      <c r="BQ69" t="str">
        <f t="shared" si="15"/>
        <v>防御值</v>
      </c>
      <c r="BR69" t="str">
        <f t="shared" si="16"/>
        <v>防御比率</v>
      </c>
    </row>
    <row r="70" spans="8:70" x14ac:dyDescent="0.15">
      <c r="H70" t="s">
        <v>539</v>
      </c>
      <c r="I70">
        <v>17</v>
      </c>
      <c r="J70">
        <v>0.2</v>
      </c>
      <c r="K70" t="str">
        <f t="shared" si="44"/>
        <v>守护之力增加防御lv17</v>
      </c>
      <c r="L70" s="6" t="str">
        <f>Q70&amp;":"&amp;M70&amp;":"&amp;VLOOKUP(N70,对应表!B:C,2,FALSE)&amp;":"&amp;IF(buff!O70="",0,O70)</f>
        <v>100066:100:2:0</v>
      </c>
      <c r="M70">
        <v>100</v>
      </c>
      <c r="N70" s="1" t="s">
        <v>417</v>
      </c>
      <c r="O70">
        <v>0</v>
      </c>
      <c r="P70">
        <f t="shared" si="47"/>
        <v>54666</v>
      </c>
      <c r="Q70">
        <v>100066</v>
      </c>
      <c r="R70" s="4" t="s">
        <v>925</v>
      </c>
      <c r="S70" s="4" t="s">
        <v>602</v>
      </c>
      <c r="T70" s="4" t="str">
        <f t="shared" si="35"/>
        <v>守护之力增加防御lv17</v>
      </c>
      <c r="U70" t="s">
        <v>279</v>
      </c>
      <c r="Z70" t="s">
        <v>538</v>
      </c>
      <c r="AA70">
        <f>INT(VLOOKUP($I70,角色属性概况!$I:$N,VLOOKUP($H70,对应表!$AD:$AE,2,FALSE),FALSE)*$J70)</f>
        <v>54666</v>
      </c>
      <c r="AB70" t="s">
        <v>586</v>
      </c>
      <c r="AC70">
        <v>10</v>
      </c>
      <c r="AJ70" s="12" t="str">
        <f t="shared" si="45"/>
        <v>DEF:54666|DEF_P:10</v>
      </c>
      <c r="AS70">
        <v>3</v>
      </c>
      <c r="AV70" s="4"/>
      <c r="AW70" s="4"/>
      <c r="AX70" s="4"/>
      <c r="AY70" s="4"/>
      <c r="BA70" s="12" t="str">
        <f t="shared" si="46"/>
        <v/>
      </c>
      <c r="BB70" s="12" t="str">
        <f t="shared" si="48"/>
        <v/>
      </c>
      <c r="BC70" s="12" t="str">
        <f t="shared" si="49"/>
        <v/>
      </c>
      <c r="BD70" s="12" t="str">
        <f t="shared" si="50"/>
        <v/>
      </c>
      <c r="BE70" s="12" t="str">
        <f t="shared" si="51"/>
        <v/>
      </c>
      <c r="BF70" s="12" t="str">
        <f t="shared" si="52"/>
        <v/>
      </c>
      <c r="BG70" s="12" t="str">
        <f>_xlfn.IFNA(VLOOKUP(Z70,对应表!$Z:$AA,2,FALSE)&amp;AA70,"")</f>
        <v>DEF:54666</v>
      </c>
      <c r="BH70" s="12" t="str">
        <f>_xlfn.IFNA(VLOOKUP(AB70,对应表!$Z:$AA,2,FALSE)&amp;AC70,"")</f>
        <v>DEF_P:10</v>
      </c>
      <c r="BI70" s="12" t="str">
        <f>_xlfn.IFNA(VLOOKUP(AD70,对应表!$Z:$AA,2,FALSE)&amp;AE70,"")</f>
        <v/>
      </c>
      <c r="BJ70" s="12" t="str">
        <f>_xlfn.IFNA(VLOOKUP(AF70,对应表!$Z:$AA,2,FALSE)&amp;AG70,"")</f>
        <v/>
      </c>
      <c r="BK70" s="12" t="str">
        <f>_xlfn.IFNA(VLOOKUP(AH70,对应表!$Z:$AA,2,FALSE)&amp;AI70,"")</f>
        <v/>
      </c>
      <c r="BL70" t="str">
        <f>_xlfn.IFNA(VLOOKUP(BM70,特效对应!O:P,2,FALSE),"")</f>
        <v>buff_48</v>
      </c>
      <c r="BM70" t="s">
        <v>800</v>
      </c>
      <c r="BN70" t="str">
        <f t="shared" ref="BN70:BN133" si="55">K70</f>
        <v>守护之力增加防御lv17</v>
      </c>
      <c r="BO70">
        <f t="shared" si="53"/>
        <v>54666</v>
      </c>
      <c r="BP70">
        <f t="shared" si="54"/>
        <v>10</v>
      </c>
      <c r="BQ70" t="str">
        <f t="shared" ref="BQ70:BQ133" si="56">Z70</f>
        <v>防御值</v>
      </c>
      <c r="BR70" t="str">
        <f t="shared" ref="BR70:BR133" si="57">AB70</f>
        <v>防御比率</v>
      </c>
    </row>
    <row r="71" spans="8:70" x14ac:dyDescent="0.15">
      <c r="H71" t="s">
        <v>539</v>
      </c>
      <c r="I71">
        <v>18</v>
      </c>
      <c r="J71">
        <v>0.2</v>
      </c>
      <c r="K71" t="str">
        <f t="shared" si="44"/>
        <v>守护之力增加防御lv18</v>
      </c>
      <c r="L71" s="6" t="str">
        <f>Q71&amp;":"&amp;M71&amp;":"&amp;VLOOKUP(N71,对应表!B:C,2,FALSE)&amp;":"&amp;IF(buff!O71="",0,O71)</f>
        <v>100067:100:2:0</v>
      </c>
      <c r="M71">
        <v>100</v>
      </c>
      <c r="N71" s="1" t="s">
        <v>417</v>
      </c>
      <c r="O71">
        <v>0</v>
      </c>
      <c r="P71">
        <f t="shared" si="47"/>
        <v>77433</v>
      </c>
      <c r="Q71">
        <v>100067</v>
      </c>
      <c r="R71" s="4" t="s">
        <v>926</v>
      </c>
      <c r="S71" s="4" t="s">
        <v>603</v>
      </c>
      <c r="T71" s="4" t="str">
        <f t="shared" si="35"/>
        <v>守护之力增加防御lv18</v>
      </c>
      <c r="U71" t="s">
        <v>279</v>
      </c>
      <c r="Z71" t="s">
        <v>538</v>
      </c>
      <c r="AA71">
        <f>INT(VLOOKUP($I71,角色属性概况!$I:$N,VLOOKUP($H71,对应表!$AD:$AE,2,FALSE),FALSE)*$J71)</f>
        <v>77433</v>
      </c>
      <c r="AB71" t="s">
        <v>586</v>
      </c>
      <c r="AC71">
        <v>10</v>
      </c>
      <c r="AJ71" s="12" t="str">
        <f t="shared" si="45"/>
        <v>DEF:77433|DEF_P:10</v>
      </c>
      <c r="AS71">
        <v>3</v>
      </c>
      <c r="AV71" s="4"/>
      <c r="AW71" s="4"/>
      <c r="AX71" s="4"/>
      <c r="AY71" s="4"/>
      <c r="BA71" s="12" t="str">
        <f t="shared" si="46"/>
        <v/>
      </c>
      <c r="BB71" s="12" t="str">
        <f t="shared" si="48"/>
        <v/>
      </c>
      <c r="BC71" s="12" t="str">
        <f t="shared" si="49"/>
        <v/>
      </c>
      <c r="BD71" s="12" t="str">
        <f t="shared" si="50"/>
        <v/>
      </c>
      <c r="BE71" s="12" t="str">
        <f t="shared" si="51"/>
        <v/>
      </c>
      <c r="BF71" s="12" t="str">
        <f t="shared" si="52"/>
        <v/>
      </c>
      <c r="BG71" s="12" t="str">
        <f>_xlfn.IFNA(VLOOKUP(Z71,对应表!$Z:$AA,2,FALSE)&amp;AA71,"")</f>
        <v>DEF:77433</v>
      </c>
      <c r="BH71" s="12" t="str">
        <f>_xlfn.IFNA(VLOOKUP(AB71,对应表!$Z:$AA,2,FALSE)&amp;AC71,"")</f>
        <v>DEF_P:10</v>
      </c>
      <c r="BI71" s="12" t="str">
        <f>_xlfn.IFNA(VLOOKUP(AD71,对应表!$Z:$AA,2,FALSE)&amp;AE71,"")</f>
        <v/>
      </c>
      <c r="BJ71" s="12" t="str">
        <f>_xlfn.IFNA(VLOOKUP(AF71,对应表!$Z:$AA,2,FALSE)&amp;AG71,"")</f>
        <v/>
      </c>
      <c r="BK71" s="12" t="str">
        <f>_xlfn.IFNA(VLOOKUP(AH71,对应表!$Z:$AA,2,FALSE)&amp;AI71,"")</f>
        <v/>
      </c>
      <c r="BL71" t="str">
        <f>_xlfn.IFNA(VLOOKUP(BM71,特效对应!O:P,2,FALSE),"")</f>
        <v>buff_48</v>
      </c>
      <c r="BM71" t="s">
        <v>800</v>
      </c>
      <c r="BN71" t="str">
        <f t="shared" si="55"/>
        <v>守护之力增加防御lv18</v>
      </c>
      <c r="BO71">
        <f t="shared" si="53"/>
        <v>77433</v>
      </c>
      <c r="BP71">
        <f t="shared" si="54"/>
        <v>10</v>
      </c>
      <c r="BQ71" t="str">
        <f t="shared" si="56"/>
        <v>防御值</v>
      </c>
      <c r="BR71" t="str">
        <f t="shared" si="57"/>
        <v>防御比率</v>
      </c>
    </row>
    <row r="72" spans="8:70" x14ac:dyDescent="0.15">
      <c r="H72" t="s">
        <v>539</v>
      </c>
      <c r="I72">
        <v>19</v>
      </c>
      <c r="J72">
        <v>0.2</v>
      </c>
      <c r="K72" t="str">
        <f t="shared" ref="K72:K74" si="58">R72</f>
        <v>守护之力增加防御lv19</v>
      </c>
      <c r="L72" s="6" t="str">
        <f>Q72&amp;":"&amp;M72&amp;":"&amp;VLOOKUP(N72,对应表!B:C,2,FALSE)&amp;":"&amp;IF(buff!O72="",0,O72)</f>
        <v>100068:100:2:0</v>
      </c>
      <c r="M72">
        <v>100</v>
      </c>
      <c r="N72" s="1" t="s">
        <v>417</v>
      </c>
      <c r="O72">
        <v>0</v>
      </c>
      <c r="P72">
        <f t="shared" si="47"/>
        <v>109663</v>
      </c>
      <c r="Q72">
        <v>100068</v>
      </c>
      <c r="R72" s="4" t="s">
        <v>927</v>
      </c>
      <c r="S72" s="4" t="s">
        <v>604</v>
      </c>
      <c r="T72" s="4" t="str">
        <f t="shared" si="35"/>
        <v>守护之力增加防御lv19</v>
      </c>
      <c r="U72" t="s">
        <v>279</v>
      </c>
      <c r="Z72" t="s">
        <v>538</v>
      </c>
      <c r="AA72">
        <f>INT(VLOOKUP($I72,角色属性概况!$I:$N,VLOOKUP($H72,对应表!$AD:$AE,2,FALSE),FALSE)*$J72)</f>
        <v>109663</v>
      </c>
      <c r="AB72" t="s">
        <v>586</v>
      </c>
      <c r="AC72">
        <v>10</v>
      </c>
      <c r="AJ72" s="12" t="str">
        <f t="shared" ref="AJ72:AJ74" si="59">IF(BG72="","",BG72)&amp;IF(BH72="","","|"&amp;BH72)&amp;IF(BI72="","","|"&amp;BI72)&amp;IF(BJ72="","","|"&amp;BJ72)&amp;IF(BK72="","","|"&amp;BK72)</f>
        <v>DEF:109663|DEF_P:10</v>
      </c>
      <c r="AS72">
        <v>3</v>
      </c>
      <c r="AV72" s="4"/>
      <c r="AW72" s="4"/>
      <c r="AX72" s="4"/>
      <c r="AY72" s="4"/>
      <c r="BA72" s="12" t="str">
        <f t="shared" ref="BA72:BA74" si="60">IF(BB72="","",BB72)&amp;IF(BC72="","","|"&amp;BC72)&amp;IF(BD72="","","|"&amp;BD72)&amp;IF(BE72="","","|"&amp;BE72)&amp;IF(BF72="","","|"&amp;BF72)</f>
        <v/>
      </c>
      <c r="BB72" s="12" t="str">
        <f t="shared" si="48"/>
        <v/>
      </c>
      <c r="BC72" s="12" t="str">
        <f t="shared" si="49"/>
        <v/>
      </c>
      <c r="BD72" s="12" t="str">
        <f t="shared" si="50"/>
        <v/>
      </c>
      <c r="BE72" s="12" t="str">
        <f t="shared" si="51"/>
        <v/>
      </c>
      <c r="BF72" s="12" t="str">
        <f t="shared" si="52"/>
        <v/>
      </c>
      <c r="BG72" s="12" t="str">
        <f>_xlfn.IFNA(VLOOKUP(Z72,对应表!$Z:$AA,2,FALSE)&amp;AA72,"")</f>
        <v>DEF:109663</v>
      </c>
      <c r="BH72" s="12" t="str">
        <f>_xlfn.IFNA(VLOOKUP(AB72,对应表!$Z:$AA,2,FALSE)&amp;AC72,"")</f>
        <v>DEF_P:10</v>
      </c>
      <c r="BI72" s="12" t="str">
        <f>_xlfn.IFNA(VLOOKUP(AD72,对应表!$Z:$AA,2,FALSE)&amp;AE72,"")</f>
        <v/>
      </c>
      <c r="BJ72" s="12" t="str">
        <f>_xlfn.IFNA(VLOOKUP(AF72,对应表!$Z:$AA,2,FALSE)&amp;AG72,"")</f>
        <v/>
      </c>
      <c r="BK72" s="12" t="str">
        <f>_xlfn.IFNA(VLOOKUP(AH72,对应表!$Z:$AA,2,FALSE)&amp;AI72,"")</f>
        <v/>
      </c>
      <c r="BL72" t="str">
        <f>_xlfn.IFNA(VLOOKUP(BM72,特效对应!O:P,2,FALSE),"")</f>
        <v>buff_48</v>
      </c>
      <c r="BM72" t="s">
        <v>800</v>
      </c>
      <c r="BN72" t="str">
        <f t="shared" si="55"/>
        <v>守护之力增加防御lv19</v>
      </c>
      <c r="BO72">
        <f t="shared" si="53"/>
        <v>109663</v>
      </c>
      <c r="BP72">
        <f t="shared" si="54"/>
        <v>10</v>
      </c>
      <c r="BQ72" t="str">
        <f t="shared" si="56"/>
        <v>防御值</v>
      </c>
      <c r="BR72" t="str">
        <f t="shared" si="57"/>
        <v>防御比率</v>
      </c>
    </row>
    <row r="73" spans="8:70" x14ac:dyDescent="0.15">
      <c r="H73" t="s">
        <v>539</v>
      </c>
      <c r="I73">
        <v>20</v>
      </c>
      <c r="J73">
        <v>0.2</v>
      </c>
      <c r="K73" t="str">
        <f t="shared" si="58"/>
        <v>守护之力增加防御lv20</v>
      </c>
      <c r="L73" s="6" t="str">
        <f>Q73&amp;":"&amp;M73&amp;":"&amp;VLOOKUP(N73,对应表!B:C,2,FALSE)&amp;":"&amp;IF(buff!O73="",0,O73)</f>
        <v>100069:100:2:0</v>
      </c>
      <c r="M73">
        <v>100</v>
      </c>
      <c r="N73" s="1" t="s">
        <v>417</v>
      </c>
      <c r="O73">
        <v>0</v>
      </c>
      <c r="P73">
        <f t="shared" si="47"/>
        <v>155292</v>
      </c>
      <c r="Q73">
        <v>100069</v>
      </c>
      <c r="R73" s="4" t="s">
        <v>928</v>
      </c>
      <c r="S73" s="4" t="s">
        <v>605</v>
      </c>
      <c r="T73" s="4" t="str">
        <f t="shared" si="35"/>
        <v>守护之力增加防御lv20</v>
      </c>
      <c r="U73" t="s">
        <v>279</v>
      </c>
      <c r="Z73" t="s">
        <v>538</v>
      </c>
      <c r="AA73">
        <f>INT(VLOOKUP($I73,角色属性概况!$I:$N,VLOOKUP($H73,对应表!$AD:$AE,2,FALSE),FALSE)*$J73)</f>
        <v>155292</v>
      </c>
      <c r="AB73" t="s">
        <v>586</v>
      </c>
      <c r="AC73">
        <v>10</v>
      </c>
      <c r="AJ73" s="12" t="str">
        <f t="shared" si="59"/>
        <v>DEF:155292|DEF_P:10</v>
      </c>
      <c r="AS73">
        <v>3</v>
      </c>
      <c r="AV73" s="4"/>
      <c r="AW73" s="4"/>
      <c r="AX73" s="4"/>
      <c r="AY73" s="4"/>
      <c r="BA73" s="12" t="str">
        <f t="shared" si="60"/>
        <v/>
      </c>
      <c r="BB73" s="12" t="str">
        <f t="shared" si="48"/>
        <v/>
      </c>
      <c r="BC73" s="12" t="str">
        <f t="shared" si="49"/>
        <v/>
      </c>
      <c r="BD73" s="12" t="str">
        <f t="shared" si="50"/>
        <v/>
      </c>
      <c r="BE73" s="12" t="str">
        <f t="shared" si="51"/>
        <v/>
      </c>
      <c r="BF73" s="12" t="str">
        <f t="shared" si="52"/>
        <v/>
      </c>
      <c r="BG73" s="12" t="str">
        <f>_xlfn.IFNA(VLOOKUP(Z73,对应表!$Z:$AA,2,FALSE)&amp;AA73,"")</f>
        <v>DEF:155292</v>
      </c>
      <c r="BH73" s="12" t="str">
        <f>_xlfn.IFNA(VLOOKUP(AB73,对应表!$Z:$AA,2,FALSE)&amp;AC73,"")</f>
        <v>DEF_P:10</v>
      </c>
      <c r="BI73" s="12" t="str">
        <f>_xlfn.IFNA(VLOOKUP(AD73,对应表!$Z:$AA,2,FALSE)&amp;AE73,"")</f>
        <v/>
      </c>
      <c r="BJ73" s="12" t="str">
        <f>_xlfn.IFNA(VLOOKUP(AF73,对应表!$Z:$AA,2,FALSE)&amp;AG73,"")</f>
        <v/>
      </c>
      <c r="BK73" s="12" t="str">
        <f>_xlfn.IFNA(VLOOKUP(AH73,对应表!$Z:$AA,2,FALSE)&amp;AI73,"")</f>
        <v/>
      </c>
      <c r="BL73" t="str">
        <f>_xlfn.IFNA(VLOOKUP(BM73,特效对应!O:P,2,FALSE),"")</f>
        <v>buff_48</v>
      </c>
      <c r="BM73" t="s">
        <v>800</v>
      </c>
      <c r="BN73" t="str">
        <f t="shared" si="55"/>
        <v>守护之力增加防御lv20</v>
      </c>
      <c r="BO73">
        <f t="shared" si="53"/>
        <v>155292</v>
      </c>
      <c r="BP73">
        <f t="shared" si="54"/>
        <v>10</v>
      </c>
      <c r="BQ73" t="str">
        <f t="shared" si="56"/>
        <v>防御值</v>
      </c>
      <c r="BR73" t="str">
        <f t="shared" si="57"/>
        <v>防御比率</v>
      </c>
    </row>
    <row r="74" spans="8:70" x14ac:dyDescent="0.15">
      <c r="K74" t="str">
        <f t="shared" si="58"/>
        <v>神乐华彩减防20</v>
      </c>
      <c r="L74" s="6" t="str">
        <f>Q74&amp;":"&amp;M74&amp;":"&amp;VLOOKUP(N74,对应表!B:C,2,FALSE)&amp;":"&amp;IF(buff!O74="",0,O74)</f>
        <v>100070:100:2:0</v>
      </c>
      <c r="M74">
        <v>100</v>
      </c>
      <c r="N74" s="1" t="s">
        <v>417</v>
      </c>
      <c r="O74">
        <v>0</v>
      </c>
      <c r="P74">
        <f t="shared" si="47"/>
        <v>-20</v>
      </c>
      <c r="Q74">
        <v>100070</v>
      </c>
      <c r="R74" s="4" t="s">
        <v>957</v>
      </c>
      <c r="S74" s="4" t="s">
        <v>957</v>
      </c>
      <c r="T74" s="4" t="str">
        <f t="shared" si="35"/>
        <v>神乐华彩减防20</v>
      </c>
      <c r="U74" t="s">
        <v>279</v>
      </c>
      <c r="Z74" t="s">
        <v>586</v>
      </c>
      <c r="AA74">
        <v>-20</v>
      </c>
      <c r="AJ74" s="12" t="str">
        <f t="shared" si="59"/>
        <v>DEF_P:-20</v>
      </c>
      <c r="AS74">
        <v>3</v>
      </c>
      <c r="AV74" s="4"/>
      <c r="AW74" s="4"/>
      <c r="AX74" s="4"/>
      <c r="AY74" s="4"/>
      <c r="BA74" s="12" t="str">
        <f t="shared" si="60"/>
        <v/>
      </c>
      <c r="BB74" s="12" t="str">
        <f t="shared" si="48"/>
        <v/>
      </c>
      <c r="BC74" s="12" t="str">
        <f t="shared" si="49"/>
        <v/>
      </c>
      <c r="BD74" s="12" t="str">
        <f t="shared" si="50"/>
        <v/>
      </c>
      <c r="BE74" s="12" t="str">
        <f t="shared" si="51"/>
        <v/>
      </c>
      <c r="BF74" s="12" t="str">
        <f t="shared" si="52"/>
        <v/>
      </c>
      <c r="BG74" s="12" t="str">
        <f>_xlfn.IFNA(VLOOKUP(Z74,对应表!$Z:$AA,2,FALSE)&amp;AA74,"")</f>
        <v>DEF_P:-20</v>
      </c>
      <c r="BH74" s="12" t="str">
        <f>_xlfn.IFNA(VLOOKUP(AB74,对应表!$Z:$AA,2,FALSE)&amp;AC74,"")</f>
        <v/>
      </c>
      <c r="BI74" s="12" t="str">
        <f>_xlfn.IFNA(VLOOKUP(AD74,对应表!$Z:$AA,2,FALSE)&amp;AE74,"")</f>
        <v/>
      </c>
      <c r="BJ74" s="12" t="str">
        <f>_xlfn.IFNA(VLOOKUP(AF74,对应表!$Z:$AA,2,FALSE)&amp;AG74,"")</f>
        <v/>
      </c>
      <c r="BK74" s="12" t="str">
        <f>_xlfn.IFNA(VLOOKUP(AH74,对应表!$Z:$AA,2,FALSE)&amp;AI74,"")</f>
        <v/>
      </c>
      <c r="BL74" t="str">
        <f>_xlfn.IFNA(VLOOKUP(BM74,特效对应!O:P,2,FALSE),"")</f>
        <v>buff_50</v>
      </c>
      <c r="BM74" t="s">
        <v>801</v>
      </c>
      <c r="BN74" t="str">
        <f t="shared" si="55"/>
        <v>神乐华彩减防20</v>
      </c>
      <c r="BO74">
        <f t="shared" si="53"/>
        <v>-20</v>
      </c>
      <c r="BP74" t="str">
        <f t="shared" si="54"/>
        <v/>
      </c>
      <c r="BQ74" t="str">
        <f t="shared" si="56"/>
        <v>防御比率</v>
      </c>
      <c r="BR74">
        <f t="shared" si="57"/>
        <v>0</v>
      </c>
    </row>
    <row r="75" spans="8:70" x14ac:dyDescent="0.15">
      <c r="K75" t="str">
        <f t="shared" ref="K75:K85" si="61">R75</f>
        <v>神乐华彩减防22</v>
      </c>
      <c r="L75" s="6" t="str">
        <f>Q75&amp;":"&amp;M75&amp;":"&amp;VLOOKUP(N75,对应表!B:C,2,FALSE)&amp;":"&amp;IF(buff!O75="",0,O75)</f>
        <v>100071:100:2:0</v>
      </c>
      <c r="M75">
        <v>100</v>
      </c>
      <c r="N75" s="1" t="s">
        <v>417</v>
      </c>
      <c r="O75">
        <v>0</v>
      </c>
      <c r="P75">
        <f t="shared" si="47"/>
        <v>-22</v>
      </c>
      <c r="Q75">
        <v>100071</v>
      </c>
      <c r="R75" s="4" t="s">
        <v>958</v>
      </c>
      <c r="S75" s="4" t="s">
        <v>958</v>
      </c>
      <c r="T75" s="4" t="str">
        <f t="shared" ref="T75:T95" si="62">R75</f>
        <v>神乐华彩减防22</v>
      </c>
      <c r="U75" t="s">
        <v>279</v>
      </c>
      <c r="Z75" t="s">
        <v>586</v>
      </c>
      <c r="AA75">
        <v>-22</v>
      </c>
      <c r="AJ75" s="12" t="str">
        <f t="shared" ref="AJ75:AJ85" si="63">IF(BG75="","",BG75)&amp;IF(BH75="","","|"&amp;BH75)&amp;IF(BI75="","","|"&amp;BI75)&amp;IF(BJ75="","","|"&amp;BJ75)&amp;IF(BK75="","","|"&amp;BK75)</f>
        <v>DEF_P:-22</v>
      </c>
      <c r="AS75">
        <v>3</v>
      </c>
      <c r="AV75" s="4"/>
      <c r="AW75" s="4"/>
      <c r="AX75" s="4"/>
      <c r="AY75" s="4"/>
      <c r="BA75" s="12" t="str">
        <f t="shared" ref="BA75:BA85" si="64">IF(BB75="","",BB75)&amp;IF(BC75="","","|"&amp;BC75)&amp;IF(BD75="","","|"&amp;BD75)&amp;IF(BE75="","","|"&amp;BE75)&amp;IF(BF75="","","|"&amp;BF75)</f>
        <v/>
      </c>
      <c r="BB75" s="12" t="str">
        <f t="shared" si="48"/>
        <v/>
      </c>
      <c r="BC75" s="12" t="str">
        <f t="shared" si="49"/>
        <v/>
      </c>
      <c r="BD75" s="12" t="str">
        <f t="shared" si="50"/>
        <v/>
      </c>
      <c r="BE75" s="12" t="str">
        <f t="shared" si="51"/>
        <v/>
      </c>
      <c r="BF75" s="12" t="str">
        <f t="shared" si="52"/>
        <v/>
      </c>
      <c r="BG75" s="12" t="str">
        <f>_xlfn.IFNA(VLOOKUP(Z75,对应表!$Z:$AA,2,FALSE)&amp;AA75,"")</f>
        <v>DEF_P:-22</v>
      </c>
      <c r="BH75" s="12" t="str">
        <f>_xlfn.IFNA(VLOOKUP(AB75,对应表!$Z:$AA,2,FALSE)&amp;AC75,"")</f>
        <v/>
      </c>
      <c r="BI75" s="12" t="str">
        <f>_xlfn.IFNA(VLOOKUP(AD75,对应表!$Z:$AA,2,FALSE)&amp;AE75,"")</f>
        <v/>
      </c>
      <c r="BJ75" s="12" t="str">
        <f>_xlfn.IFNA(VLOOKUP(AF75,对应表!$Z:$AA,2,FALSE)&amp;AG75,"")</f>
        <v/>
      </c>
      <c r="BK75" s="12" t="str">
        <f>_xlfn.IFNA(VLOOKUP(AH75,对应表!$Z:$AA,2,FALSE)&amp;AI75,"")</f>
        <v/>
      </c>
      <c r="BL75" t="str">
        <f>_xlfn.IFNA(VLOOKUP(BM75,特效对应!O:P,2,FALSE),"")</f>
        <v>buff_50</v>
      </c>
      <c r="BM75" t="s">
        <v>801</v>
      </c>
      <c r="BN75" t="str">
        <f t="shared" si="55"/>
        <v>神乐华彩减防22</v>
      </c>
      <c r="BO75">
        <f t="shared" si="53"/>
        <v>-22</v>
      </c>
      <c r="BP75" t="str">
        <f t="shared" si="54"/>
        <v/>
      </c>
      <c r="BQ75" t="str">
        <f t="shared" si="56"/>
        <v>防御比率</v>
      </c>
      <c r="BR75">
        <f t="shared" si="57"/>
        <v>0</v>
      </c>
    </row>
    <row r="76" spans="8:70" x14ac:dyDescent="0.15">
      <c r="K76" t="str">
        <f t="shared" si="61"/>
        <v>神乐华彩减防24</v>
      </c>
      <c r="L76" s="6" t="str">
        <f>Q76&amp;":"&amp;M76&amp;":"&amp;VLOOKUP(N76,对应表!B:C,2,FALSE)&amp;":"&amp;IF(buff!O76="",0,O76)</f>
        <v>100072:100:2:0</v>
      </c>
      <c r="M76">
        <v>100</v>
      </c>
      <c r="N76" s="1" t="s">
        <v>417</v>
      </c>
      <c r="O76">
        <v>0</v>
      </c>
      <c r="P76">
        <f t="shared" si="47"/>
        <v>-24</v>
      </c>
      <c r="Q76">
        <v>100072</v>
      </c>
      <c r="R76" s="4" t="s">
        <v>959</v>
      </c>
      <c r="S76" s="4" t="s">
        <v>959</v>
      </c>
      <c r="T76" s="4" t="str">
        <f t="shared" si="62"/>
        <v>神乐华彩减防24</v>
      </c>
      <c r="U76" t="s">
        <v>279</v>
      </c>
      <c r="Z76" t="s">
        <v>586</v>
      </c>
      <c r="AA76">
        <v>-24</v>
      </c>
      <c r="AJ76" s="12" t="str">
        <f t="shared" si="63"/>
        <v>DEF_P:-24</v>
      </c>
      <c r="AS76">
        <v>3</v>
      </c>
      <c r="AV76" s="4"/>
      <c r="AW76" s="4"/>
      <c r="AX76" s="4"/>
      <c r="AY76" s="4"/>
      <c r="BA76" s="12" t="str">
        <f t="shared" si="64"/>
        <v/>
      </c>
      <c r="BB76" s="12" t="str">
        <f t="shared" si="48"/>
        <v/>
      </c>
      <c r="BC76" s="12" t="str">
        <f t="shared" si="49"/>
        <v/>
      </c>
      <c r="BD76" s="12" t="str">
        <f t="shared" si="50"/>
        <v/>
      </c>
      <c r="BE76" s="12" t="str">
        <f t="shared" si="51"/>
        <v/>
      </c>
      <c r="BF76" s="12" t="str">
        <f t="shared" si="52"/>
        <v/>
      </c>
      <c r="BG76" s="12" t="str">
        <f>_xlfn.IFNA(VLOOKUP(Z76,对应表!$Z:$AA,2,FALSE)&amp;AA76,"")</f>
        <v>DEF_P:-24</v>
      </c>
      <c r="BH76" s="12" t="str">
        <f>_xlfn.IFNA(VLOOKUP(AB76,对应表!$Z:$AA,2,FALSE)&amp;AC76,"")</f>
        <v/>
      </c>
      <c r="BI76" s="12" t="str">
        <f>_xlfn.IFNA(VLOOKUP(AD76,对应表!$Z:$AA,2,FALSE)&amp;AE76,"")</f>
        <v/>
      </c>
      <c r="BJ76" s="12" t="str">
        <f>_xlfn.IFNA(VLOOKUP(AF76,对应表!$Z:$AA,2,FALSE)&amp;AG76,"")</f>
        <v/>
      </c>
      <c r="BK76" s="12" t="str">
        <f>_xlfn.IFNA(VLOOKUP(AH76,对应表!$Z:$AA,2,FALSE)&amp;AI76,"")</f>
        <v/>
      </c>
      <c r="BL76" t="str">
        <f>_xlfn.IFNA(VLOOKUP(BM76,特效对应!O:P,2,FALSE),"")</f>
        <v>buff_50</v>
      </c>
      <c r="BM76" t="s">
        <v>801</v>
      </c>
      <c r="BN76" t="str">
        <f t="shared" si="55"/>
        <v>神乐华彩减防24</v>
      </c>
      <c r="BO76">
        <f t="shared" si="53"/>
        <v>-24</v>
      </c>
      <c r="BP76" t="str">
        <f t="shared" si="54"/>
        <v/>
      </c>
      <c r="BQ76" t="str">
        <f t="shared" si="56"/>
        <v>防御比率</v>
      </c>
      <c r="BR76">
        <f t="shared" si="57"/>
        <v>0</v>
      </c>
    </row>
    <row r="77" spans="8:70" x14ac:dyDescent="0.15">
      <c r="K77" t="str">
        <f t="shared" si="61"/>
        <v>神乐华彩减防26</v>
      </c>
      <c r="L77" s="6" t="str">
        <f>Q77&amp;":"&amp;M77&amp;":"&amp;VLOOKUP(N77,对应表!B:C,2,FALSE)&amp;":"&amp;IF(buff!O77="",0,O77)</f>
        <v>100073:100:2:0</v>
      </c>
      <c r="M77">
        <v>100</v>
      </c>
      <c r="N77" s="1" t="s">
        <v>417</v>
      </c>
      <c r="O77">
        <v>0</v>
      </c>
      <c r="P77">
        <f t="shared" si="47"/>
        <v>-26</v>
      </c>
      <c r="Q77">
        <v>100073</v>
      </c>
      <c r="R77" s="4" t="s">
        <v>960</v>
      </c>
      <c r="S77" s="4" t="s">
        <v>960</v>
      </c>
      <c r="T77" s="4" t="str">
        <f t="shared" si="62"/>
        <v>神乐华彩减防26</v>
      </c>
      <c r="U77" t="s">
        <v>279</v>
      </c>
      <c r="Z77" t="s">
        <v>586</v>
      </c>
      <c r="AA77">
        <v>-26</v>
      </c>
      <c r="AJ77" s="12" t="str">
        <f t="shared" si="63"/>
        <v>DEF_P:-26</v>
      </c>
      <c r="AS77">
        <v>3</v>
      </c>
      <c r="AV77" s="4"/>
      <c r="AW77" s="4"/>
      <c r="AX77" s="4"/>
      <c r="AY77" s="4"/>
      <c r="BA77" s="12" t="str">
        <f t="shared" si="64"/>
        <v/>
      </c>
      <c r="BB77" s="12" t="str">
        <f t="shared" si="48"/>
        <v/>
      </c>
      <c r="BC77" s="12" t="str">
        <f t="shared" si="49"/>
        <v/>
      </c>
      <c r="BD77" s="12" t="str">
        <f t="shared" si="50"/>
        <v/>
      </c>
      <c r="BE77" s="12" t="str">
        <f t="shared" si="51"/>
        <v/>
      </c>
      <c r="BF77" s="12" t="str">
        <f t="shared" si="52"/>
        <v/>
      </c>
      <c r="BG77" s="12" t="str">
        <f>_xlfn.IFNA(VLOOKUP(Z77,对应表!$Z:$AA,2,FALSE)&amp;AA77,"")</f>
        <v>DEF_P:-26</v>
      </c>
      <c r="BH77" s="12" t="str">
        <f>_xlfn.IFNA(VLOOKUP(AB77,对应表!$Z:$AA,2,FALSE)&amp;AC77,"")</f>
        <v/>
      </c>
      <c r="BI77" s="12" t="str">
        <f>_xlfn.IFNA(VLOOKUP(AD77,对应表!$Z:$AA,2,FALSE)&amp;AE77,"")</f>
        <v/>
      </c>
      <c r="BJ77" s="12" t="str">
        <f>_xlfn.IFNA(VLOOKUP(AF77,对应表!$Z:$AA,2,FALSE)&amp;AG77,"")</f>
        <v/>
      </c>
      <c r="BK77" s="12" t="str">
        <f>_xlfn.IFNA(VLOOKUP(AH77,对应表!$Z:$AA,2,FALSE)&amp;AI77,"")</f>
        <v/>
      </c>
      <c r="BL77" t="str">
        <f>_xlfn.IFNA(VLOOKUP(BM77,特效对应!O:P,2,FALSE),"")</f>
        <v>buff_50</v>
      </c>
      <c r="BM77" t="s">
        <v>801</v>
      </c>
      <c r="BN77" t="str">
        <f t="shared" si="55"/>
        <v>神乐华彩减防26</v>
      </c>
      <c r="BO77">
        <f t="shared" si="53"/>
        <v>-26</v>
      </c>
      <c r="BP77" t="str">
        <f t="shared" si="54"/>
        <v/>
      </c>
      <c r="BQ77" t="str">
        <f t="shared" si="56"/>
        <v>防御比率</v>
      </c>
      <c r="BR77">
        <f t="shared" si="57"/>
        <v>0</v>
      </c>
    </row>
    <row r="78" spans="8:70" x14ac:dyDescent="0.15">
      <c r="K78" t="str">
        <f t="shared" si="61"/>
        <v>神乐华彩减防28</v>
      </c>
      <c r="L78" s="6" t="str">
        <f>Q78&amp;":"&amp;M78&amp;":"&amp;VLOOKUP(N78,对应表!B:C,2,FALSE)&amp;":"&amp;IF(buff!O78="",0,O78)</f>
        <v>100074:100:2:0</v>
      </c>
      <c r="M78">
        <v>100</v>
      </c>
      <c r="N78" s="1" t="s">
        <v>417</v>
      </c>
      <c r="O78">
        <v>0</v>
      </c>
      <c r="P78">
        <f t="shared" si="47"/>
        <v>-28</v>
      </c>
      <c r="Q78">
        <v>100074</v>
      </c>
      <c r="R78" s="4" t="s">
        <v>961</v>
      </c>
      <c r="S78" s="4" t="s">
        <v>961</v>
      </c>
      <c r="T78" s="4" t="str">
        <f t="shared" si="62"/>
        <v>神乐华彩减防28</v>
      </c>
      <c r="U78" t="s">
        <v>279</v>
      </c>
      <c r="Z78" t="s">
        <v>586</v>
      </c>
      <c r="AA78">
        <v>-28</v>
      </c>
      <c r="AJ78" s="12" t="str">
        <f t="shared" si="63"/>
        <v>DEF_P:-28</v>
      </c>
      <c r="AS78">
        <v>3</v>
      </c>
      <c r="AV78" s="4"/>
      <c r="AW78" s="4"/>
      <c r="AX78" s="4"/>
      <c r="AY78" s="4"/>
      <c r="BA78" s="12" t="str">
        <f t="shared" si="64"/>
        <v/>
      </c>
      <c r="BB78" s="12" t="str">
        <f t="shared" si="48"/>
        <v/>
      </c>
      <c r="BC78" s="12" t="str">
        <f t="shared" si="49"/>
        <v/>
      </c>
      <c r="BD78" s="12" t="str">
        <f t="shared" si="50"/>
        <v/>
      </c>
      <c r="BE78" s="12" t="str">
        <f t="shared" si="51"/>
        <v/>
      </c>
      <c r="BF78" s="12" t="str">
        <f t="shared" si="52"/>
        <v/>
      </c>
      <c r="BG78" s="12" t="str">
        <f>_xlfn.IFNA(VLOOKUP(Z78,对应表!$Z:$AA,2,FALSE)&amp;AA78,"")</f>
        <v>DEF_P:-28</v>
      </c>
      <c r="BH78" s="12" t="str">
        <f>_xlfn.IFNA(VLOOKUP(AB78,对应表!$Z:$AA,2,FALSE)&amp;AC78,"")</f>
        <v/>
      </c>
      <c r="BI78" s="12" t="str">
        <f>_xlfn.IFNA(VLOOKUP(AD78,对应表!$Z:$AA,2,FALSE)&amp;AE78,"")</f>
        <v/>
      </c>
      <c r="BJ78" s="12" t="str">
        <f>_xlfn.IFNA(VLOOKUP(AF78,对应表!$Z:$AA,2,FALSE)&amp;AG78,"")</f>
        <v/>
      </c>
      <c r="BK78" s="12" t="str">
        <f>_xlfn.IFNA(VLOOKUP(AH78,对应表!$Z:$AA,2,FALSE)&amp;AI78,"")</f>
        <v/>
      </c>
      <c r="BL78" t="str">
        <f>_xlfn.IFNA(VLOOKUP(BM78,特效对应!O:P,2,FALSE),"")</f>
        <v>buff_50</v>
      </c>
      <c r="BM78" t="s">
        <v>801</v>
      </c>
      <c r="BN78" t="str">
        <f t="shared" si="55"/>
        <v>神乐华彩减防28</v>
      </c>
      <c r="BO78">
        <f t="shared" si="53"/>
        <v>-28</v>
      </c>
      <c r="BP78" t="str">
        <f t="shared" si="54"/>
        <v/>
      </c>
      <c r="BQ78" t="str">
        <f t="shared" si="56"/>
        <v>防御比率</v>
      </c>
      <c r="BR78">
        <f t="shared" si="57"/>
        <v>0</v>
      </c>
    </row>
    <row r="79" spans="8:70" x14ac:dyDescent="0.15">
      <c r="K79" t="str">
        <f t="shared" si="61"/>
        <v>神乐华彩减防30</v>
      </c>
      <c r="L79" s="6" t="str">
        <f>Q79&amp;":"&amp;M79&amp;":"&amp;VLOOKUP(N79,对应表!B:C,2,FALSE)&amp;":"&amp;IF(buff!O79="",0,O79)</f>
        <v>100075:100:2:0</v>
      </c>
      <c r="M79">
        <v>100</v>
      </c>
      <c r="N79" s="1" t="s">
        <v>417</v>
      </c>
      <c r="O79">
        <v>0</v>
      </c>
      <c r="P79">
        <f t="shared" si="47"/>
        <v>-30</v>
      </c>
      <c r="Q79">
        <v>100075</v>
      </c>
      <c r="R79" s="4" t="s">
        <v>962</v>
      </c>
      <c r="S79" s="4" t="s">
        <v>962</v>
      </c>
      <c r="T79" s="4" t="str">
        <f t="shared" si="62"/>
        <v>神乐华彩减防30</v>
      </c>
      <c r="U79" t="s">
        <v>279</v>
      </c>
      <c r="Z79" t="s">
        <v>586</v>
      </c>
      <c r="AA79">
        <v>-30</v>
      </c>
      <c r="AJ79" s="12" t="str">
        <f t="shared" si="63"/>
        <v>DEF_P:-30</v>
      </c>
      <c r="AS79">
        <v>3</v>
      </c>
      <c r="AV79" s="4"/>
      <c r="AW79" s="4"/>
      <c r="AX79" s="4"/>
      <c r="AY79" s="4"/>
      <c r="BA79" s="12" t="str">
        <f t="shared" si="64"/>
        <v/>
      </c>
      <c r="BB79" s="12" t="str">
        <f t="shared" si="48"/>
        <v/>
      </c>
      <c r="BC79" s="12" t="str">
        <f t="shared" si="49"/>
        <v/>
      </c>
      <c r="BD79" s="12" t="str">
        <f t="shared" si="50"/>
        <v/>
      </c>
      <c r="BE79" s="12" t="str">
        <f t="shared" si="51"/>
        <v/>
      </c>
      <c r="BF79" s="12" t="str">
        <f t="shared" si="52"/>
        <v/>
      </c>
      <c r="BG79" s="12" t="str">
        <f>_xlfn.IFNA(VLOOKUP(Z79,对应表!$Z:$AA,2,FALSE)&amp;AA79,"")</f>
        <v>DEF_P:-30</v>
      </c>
      <c r="BH79" s="12" t="str">
        <f>_xlfn.IFNA(VLOOKUP(AB79,对应表!$Z:$AA,2,FALSE)&amp;AC79,"")</f>
        <v/>
      </c>
      <c r="BI79" s="12" t="str">
        <f>_xlfn.IFNA(VLOOKUP(AD79,对应表!$Z:$AA,2,FALSE)&amp;AE79,"")</f>
        <v/>
      </c>
      <c r="BJ79" s="12" t="str">
        <f>_xlfn.IFNA(VLOOKUP(AF79,对应表!$Z:$AA,2,FALSE)&amp;AG79,"")</f>
        <v/>
      </c>
      <c r="BK79" s="12" t="str">
        <f>_xlfn.IFNA(VLOOKUP(AH79,对应表!$Z:$AA,2,FALSE)&amp;AI79,"")</f>
        <v/>
      </c>
      <c r="BL79" t="str">
        <f>_xlfn.IFNA(VLOOKUP(BM79,特效对应!O:P,2,FALSE),"")</f>
        <v>buff_50</v>
      </c>
      <c r="BM79" t="s">
        <v>801</v>
      </c>
      <c r="BN79" t="str">
        <f t="shared" si="55"/>
        <v>神乐华彩减防30</v>
      </c>
      <c r="BO79">
        <f t="shared" si="53"/>
        <v>-30</v>
      </c>
      <c r="BP79" t="str">
        <f t="shared" si="54"/>
        <v/>
      </c>
      <c r="BQ79" t="str">
        <f t="shared" si="56"/>
        <v>防御比率</v>
      </c>
      <c r="BR79">
        <f t="shared" si="57"/>
        <v>0</v>
      </c>
    </row>
    <row r="80" spans="8:70" x14ac:dyDescent="0.15">
      <c r="K80" t="str">
        <f t="shared" si="61"/>
        <v>神乐华彩减防32</v>
      </c>
      <c r="L80" s="6" t="str">
        <f>Q80&amp;":"&amp;M80&amp;":"&amp;VLOOKUP(N80,对应表!B:C,2,FALSE)&amp;":"&amp;IF(buff!O80="",0,O80)</f>
        <v>100076:100:2:0</v>
      </c>
      <c r="M80">
        <v>100</v>
      </c>
      <c r="N80" s="1" t="s">
        <v>417</v>
      </c>
      <c r="O80">
        <v>0</v>
      </c>
      <c r="P80">
        <f t="shared" si="47"/>
        <v>-32</v>
      </c>
      <c r="Q80">
        <v>100076</v>
      </c>
      <c r="R80" s="4" t="s">
        <v>963</v>
      </c>
      <c r="S80" s="4" t="s">
        <v>963</v>
      </c>
      <c r="T80" s="4" t="str">
        <f t="shared" si="62"/>
        <v>神乐华彩减防32</v>
      </c>
      <c r="U80" t="s">
        <v>279</v>
      </c>
      <c r="Z80" t="s">
        <v>586</v>
      </c>
      <c r="AA80">
        <v>-32</v>
      </c>
      <c r="AJ80" s="12" t="str">
        <f t="shared" si="63"/>
        <v>DEF_P:-32</v>
      </c>
      <c r="AS80">
        <v>3</v>
      </c>
      <c r="AV80" s="4"/>
      <c r="AW80" s="4"/>
      <c r="AX80" s="4"/>
      <c r="AY80" s="4"/>
      <c r="BA80" s="12" t="str">
        <f t="shared" si="64"/>
        <v/>
      </c>
      <c r="BB80" s="12" t="str">
        <f t="shared" si="48"/>
        <v/>
      </c>
      <c r="BC80" s="12" t="str">
        <f t="shared" si="49"/>
        <v/>
      </c>
      <c r="BD80" s="12" t="str">
        <f t="shared" si="50"/>
        <v/>
      </c>
      <c r="BE80" s="12" t="str">
        <f t="shared" si="51"/>
        <v/>
      </c>
      <c r="BF80" s="12" t="str">
        <f t="shared" si="52"/>
        <v/>
      </c>
      <c r="BG80" s="12" t="str">
        <f>_xlfn.IFNA(VLOOKUP(Z80,对应表!$Z:$AA,2,FALSE)&amp;AA80,"")</f>
        <v>DEF_P:-32</v>
      </c>
      <c r="BH80" s="12" t="str">
        <f>_xlfn.IFNA(VLOOKUP(AB80,对应表!$Z:$AA,2,FALSE)&amp;AC80,"")</f>
        <v/>
      </c>
      <c r="BI80" s="12" t="str">
        <f>_xlfn.IFNA(VLOOKUP(AD80,对应表!$Z:$AA,2,FALSE)&amp;AE80,"")</f>
        <v/>
      </c>
      <c r="BJ80" s="12" t="str">
        <f>_xlfn.IFNA(VLOOKUP(AF80,对应表!$Z:$AA,2,FALSE)&amp;AG80,"")</f>
        <v/>
      </c>
      <c r="BK80" s="12" t="str">
        <f>_xlfn.IFNA(VLOOKUP(AH80,对应表!$Z:$AA,2,FALSE)&amp;AI80,"")</f>
        <v/>
      </c>
      <c r="BL80" t="str">
        <f>_xlfn.IFNA(VLOOKUP(BM80,特效对应!O:P,2,FALSE),"")</f>
        <v>buff_50</v>
      </c>
      <c r="BM80" t="s">
        <v>801</v>
      </c>
      <c r="BN80" t="str">
        <f t="shared" si="55"/>
        <v>神乐华彩减防32</v>
      </c>
      <c r="BO80">
        <f t="shared" si="53"/>
        <v>-32</v>
      </c>
      <c r="BP80" t="str">
        <f t="shared" si="54"/>
        <v/>
      </c>
      <c r="BQ80" t="str">
        <f t="shared" si="56"/>
        <v>防御比率</v>
      </c>
      <c r="BR80">
        <f t="shared" si="57"/>
        <v>0</v>
      </c>
    </row>
    <row r="81" spans="11:78" x14ac:dyDescent="0.15">
      <c r="K81" t="str">
        <f t="shared" si="61"/>
        <v>神乐华彩减防34</v>
      </c>
      <c r="L81" s="6" t="str">
        <f>Q81&amp;":"&amp;M81&amp;":"&amp;VLOOKUP(N81,对应表!B:C,2,FALSE)&amp;":"&amp;IF(buff!O81="",0,O81)</f>
        <v>100077:100:2:0</v>
      </c>
      <c r="M81">
        <v>100</v>
      </c>
      <c r="N81" s="1" t="s">
        <v>417</v>
      </c>
      <c r="O81">
        <v>0</v>
      </c>
      <c r="P81">
        <f t="shared" si="47"/>
        <v>-34</v>
      </c>
      <c r="Q81">
        <v>100077</v>
      </c>
      <c r="R81" s="4" t="s">
        <v>964</v>
      </c>
      <c r="S81" s="4" t="s">
        <v>964</v>
      </c>
      <c r="T81" s="4" t="str">
        <f t="shared" si="62"/>
        <v>神乐华彩减防34</v>
      </c>
      <c r="U81" t="s">
        <v>279</v>
      </c>
      <c r="Z81" t="s">
        <v>586</v>
      </c>
      <c r="AA81">
        <v>-34</v>
      </c>
      <c r="AJ81" s="12" t="str">
        <f t="shared" si="63"/>
        <v>DEF_P:-34</v>
      </c>
      <c r="AS81">
        <v>3</v>
      </c>
      <c r="AV81" s="4"/>
      <c r="AW81" s="4"/>
      <c r="AX81" s="4"/>
      <c r="AY81" s="4"/>
      <c r="BA81" s="12" t="str">
        <f t="shared" si="64"/>
        <v/>
      </c>
      <c r="BB81" s="12" t="str">
        <f t="shared" si="48"/>
        <v/>
      </c>
      <c r="BC81" s="12" t="str">
        <f t="shared" si="49"/>
        <v/>
      </c>
      <c r="BD81" s="12" t="str">
        <f t="shared" si="50"/>
        <v/>
      </c>
      <c r="BE81" s="12" t="str">
        <f t="shared" si="51"/>
        <v/>
      </c>
      <c r="BF81" s="12" t="str">
        <f t="shared" si="52"/>
        <v/>
      </c>
      <c r="BG81" s="12" t="str">
        <f>_xlfn.IFNA(VLOOKUP(Z81,对应表!$Z:$AA,2,FALSE)&amp;AA81,"")</f>
        <v>DEF_P:-34</v>
      </c>
      <c r="BH81" s="12" t="str">
        <f>_xlfn.IFNA(VLOOKUP(AB81,对应表!$Z:$AA,2,FALSE)&amp;AC81,"")</f>
        <v/>
      </c>
      <c r="BI81" s="12" t="str">
        <f>_xlfn.IFNA(VLOOKUP(AD81,对应表!$Z:$AA,2,FALSE)&amp;AE81,"")</f>
        <v/>
      </c>
      <c r="BJ81" s="12" t="str">
        <f>_xlfn.IFNA(VLOOKUP(AF81,对应表!$Z:$AA,2,FALSE)&amp;AG81,"")</f>
        <v/>
      </c>
      <c r="BK81" s="12" t="str">
        <f>_xlfn.IFNA(VLOOKUP(AH81,对应表!$Z:$AA,2,FALSE)&amp;AI81,"")</f>
        <v/>
      </c>
      <c r="BL81" t="str">
        <f>_xlfn.IFNA(VLOOKUP(BM81,特效对应!O:P,2,FALSE),"")</f>
        <v>buff_50</v>
      </c>
      <c r="BM81" t="s">
        <v>801</v>
      </c>
      <c r="BN81" t="str">
        <f t="shared" si="55"/>
        <v>神乐华彩减防34</v>
      </c>
      <c r="BO81">
        <f t="shared" si="53"/>
        <v>-34</v>
      </c>
      <c r="BP81" t="str">
        <f t="shared" si="54"/>
        <v/>
      </c>
      <c r="BQ81" t="str">
        <f t="shared" si="56"/>
        <v>防御比率</v>
      </c>
      <c r="BR81">
        <f t="shared" si="57"/>
        <v>0</v>
      </c>
    </row>
    <row r="82" spans="11:78" x14ac:dyDescent="0.15">
      <c r="K82" t="str">
        <f t="shared" si="61"/>
        <v>神乐华彩减防36</v>
      </c>
      <c r="L82" s="6" t="str">
        <f>Q82&amp;":"&amp;M82&amp;":"&amp;VLOOKUP(N82,对应表!B:C,2,FALSE)&amp;":"&amp;IF(buff!O82="",0,O82)</f>
        <v>100078:100:2:0</v>
      </c>
      <c r="M82">
        <v>100</v>
      </c>
      <c r="N82" s="1" t="s">
        <v>417</v>
      </c>
      <c r="O82">
        <v>0</v>
      </c>
      <c r="P82">
        <f t="shared" si="47"/>
        <v>-36</v>
      </c>
      <c r="Q82">
        <v>100078</v>
      </c>
      <c r="R82" s="4" t="s">
        <v>965</v>
      </c>
      <c r="S82" s="4" t="s">
        <v>965</v>
      </c>
      <c r="T82" s="4" t="str">
        <f t="shared" si="62"/>
        <v>神乐华彩减防36</v>
      </c>
      <c r="U82" t="s">
        <v>279</v>
      </c>
      <c r="Z82" t="s">
        <v>586</v>
      </c>
      <c r="AA82">
        <v>-36</v>
      </c>
      <c r="AJ82" s="12" t="str">
        <f t="shared" si="63"/>
        <v>DEF_P:-36</v>
      </c>
      <c r="AS82">
        <v>3</v>
      </c>
      <c r="AV82" s="4"/>
      <c r="AW82" s="4"/>
      <c r="AX82" s="4"/>
      <c r="AY82" s="4"/>
      <c r="BA82" s="12" t="str">
        <f t="shared" si="64"/>
        <v/>
      </c>
      <c r="BB82" s="12" t="str">
        <f t="shared" si="48"/>
        <v/>
      </c>
      <c r="BC82" s="12" t="str">
        <f t="shared" si="49"/>
        <v/>
      </c>
      <c r="BD82" s="12" t="str">
        <f t="shared" si="50"/>
        <v/>
      </c>
      <c r="BE82" s="12" t="str">
        <f t="shared" si="51"/>
        <v/>
      </c>
      <c r="BF82" s="12" t="str">
        <f t="shared" si="52"/>
        <v/>
      </c>
      <c r="BG82" s="12" t="str">
        <f>_xlfn.IFNA(VLOOKUP(Z82,对应表!$Z:$AA,2,FALSE)&amp;AA82,"")</f>
        <v>DEF_P:-36</v>
      </c>
      <c r="BH82" s="12" t="str">
        <f>_xlfn.IFNA(VLOOKUP(AB82,对应表!$Z:$AA,2,FALSE)&amp;AC82,"")</f>
        <v/>
      </c>
      <c r="BI82" s="12" t="str">
        <f>_xlfn.IFNA(VLOOKUP(AD82,对应表!$Z:$AA,2,FALSE)&amp;AE82,"")</f>
        <v/>
      </c>
      <c r="BJ82" s="12" t="str">
        <f>_xlfn.IFNA(VLOOKUP(AF82,对应表!$Z:$AA,2,FALSE)&amp;AG82,"")</f>
        <v/>
      </c>
      <c r="BK82" s="12" t="str">
        <f>_xlfn.IFNA(VLOOKUP(AH82,对应表!$Z:$AA,2,FALSE)&amp;AI82,"")</f>
        <v/>
      </c>
      <c r="BL82" t="str">
        <f>_xlfn.IFNA(VLOOKUP(BM82,特效对应!O:P,2,FALSE),"")</f>
        <v>buff_50</v>
      </c>
      <c r="BM82" t="s">
        <v>801</v>
      </c>
      <c r="BN82" t="str">
        <f t="shared" si="55"/>
        <v>神乐华彩减防36</v>
      </c>
      <c r="BO82">
        <f t="shared" si="53"/>
        <v>-36</v>
      </c>
      <c r="BP82" t="str">
        <f t="shared" si="54"/>
        <v/>
      </c>
      <c r="BQ82" t="str">
        <f t="shared" si="56"/>
        <v>防御比率</v>
      </c>
      <c r="BR82">
        <f t="shared" si="57"/>
        <v>0</v>
      </c>
    </row>
    <row r="83" spans="11:78" x14ac:dyDescent="0.15">
      <c r="K83" t="str">
        <f t="shared" si="61"/>
        <v>神乐华彩减防38</v>
      </c>
      <c r="L83" s="6" t="str">
        <f>Q83&amp;":"&amp;M83&amp;":"&amp;VLOOKUP(N83,对应表!B:C,2,FALSE)&amp;":"&amp;IF(buff!O83="",0,O83)</f>
        <v>100079:100:2:0</v>
      </c>
      <c r="M83">
        <v>100</v>
      </c>
      <c r="N83" s="1" t="s">
        <v>417</v>
      </c>
      <c r="O83">
        <v>0</v>
      </c>
      <c r="P83">
        <f t="shared" si="47"/>
        <v>-38</v>
      </c>
      <c r="Q83">
        <v>100079</v>
      </c>
      <c r="R83" s="4" t="s">
        <v>966</v>
      </c>
      <c r="S83" s="4" t="s">
        <v>966</v>
      </c>
      <c r="T83" s="4" t="str">
        <f t="shared" si="62"/>
        <v>神乐华彩减防38</v>
      </c>
      <c r="U83" t="s">
        <v>279</v>
      </c>
      <c r="Z83" t="s">
        <v>586</v>
      </c>
      <c r="AA83">
        <v>-38</v>
      </c>
      <c r="AJ83" s="12" t="str">
        <f t="shared" si="63"/>
        <v>DEF_P:-38</v>
      </c>
      <c r="AS83">
        <v>3</v>
      </c>
      <c r="AV83" s="4"/>
      <c r="AW83" s="4"/>
      <c r="AX83" s="4"/>
      <c r="AY83" s="4"/>
      <c r="BA83" s="12" t="str">
        <f t="shared" si="64"/>
        <v/>
      </c>
      <c r="BB83" s="12" t="str">
        <f t="shared" si="48"/>
        <v/>
      </c>
      <c r="BC83" s="12" t="str">
        <f t="shared" si="49"/>
        <v/>
      </c>
      <c r="BD83" s="12" t="str">
        <f t="shared" si="50"/>
        <v/>
      </c>
      <c r="BE83" s="12" t="str">
        <f t="shared" si="51"/>
        <v/>
      </c>
      <c r="BF83" s="12" t="str">
        <f t="shared" si="52"/>
        <v/>
      </c>
      <c r="BG83" s="12" t="str">
        <f>_xlfn.IFNA(VLOOKUP(Z83,对应表!$Z:$AA,2,FALSE)&amp;AA83,"")</f>
        <v>DEF_P:-38</v>
      </c>
      <c r="BH83" s="12" t="str">
        <f>_xlfn.IFNA(VLOOKUP(AB83,对应表!$Z:$AA,2,FALSE)&amp;AC83,"")</f>
        <v/>
      </c>
      <c r="BI83" s="12" t="str">
        <f>_xlfn.IFNA(VLOOKUP(AD83,对应表!$Z:$AA,2,FALSE)&amp;AE83,"")</f>
        <v/>
      </c>
      <c r="BJ83" s="12" t="str">
        <f>_xlfn.IFNA(VLOOKUP(AF83,对应表!$Z:$AA,2,FALSE)&amp;AG83,"")</f>
        <v/>
      </c>
      <c r="BK83" s="12" t="str">
        <f>_xlfn.IFNA(VLOOKUP(AH83,对应表!$Z:$AA,2,FALSE)&amp;AI83,"")</f>
        <v/>
      </c>
      <c r="BL83" t="str">
        <f>_xlfn.IFNA(VLOOKUP(BM83,特效对应!O:P,2,FALSE),"")</f>
        <v>buff_50</v>
      </c>
      <c r="BM83" t="s">
        <v>801</v>
      </c>
      <c r="BN83" t="str">
        <f t="shared" si="55"/>
        <v>神乐华彩减防38</v>
      </c>
      <c r="BO83">
        <f t="shared" si="53"/>
        <v>-38</v>
      </c>
      <c r="BP83" t="str">
        <f t="shared" si="54"/>
        <v/>
      </c>
      <c r="BQ83" t="str">
        <f t="shared" si="56"/>
        <v>防御比率</v>
      </c>
      <c r="BR83">
        <f t="shared" si="57"/>
        <v>0</v>
      </c>
    </row>
    <row r="84" spans="11:78" x14ac:dyDescent="0.15">
      <c r="K84" t="str">
        <f t="shared" si="61"/>
        <v>神乐华彩减防40</v>
      </c>
      <c r="L84" s="6" t="str">
        <f>Q84&amp;":"&amp;M84&amp;":"&amp;VLOOKUP(N84,对应表!B:C,2,FALSE)&amp;":"&amp;IF(buff!O84="",0,O84)</f>
        <v>100080:100:2:0</v>
      </c>
      <c r="M84">
        <v>100</v>
      </c>
      <c r="N84" s="1" t="s">
        <v>417</v>
      </c>
      <c r="O84">
        <v>0</v>
      </c>
      <c r="P84">
        <f t="shared" si="47"/>
        <v>-40</v>
      </c>
      <c r="Q84">
        <v>100080</v>
      </c>
      <c r="R84" s="4" t="s">
        <v>967</v>
      </c>
      <c r="S84" s="4" t="s">
        <v>967</v>
      </c>
      <c r="T84" s="4" t="str">
        <f t="shared" si="62"/>
        <v>神乐华彩减防40</v>
      </c>
      <c r="U84" t="s">
        <v>279</v>
      </c>
      <c r="Z84" t="s">
        <v>586</v>
      </c>
      <c r="AA84">
        <v>-40</v>
      </c>
      <c r="AJ84" s="12" t="str">
        <f t="shared" si="63"/>
        <v>DEF_P:-40</v>
      </c>
      <c r="AS84">
        <v>3</v>
      </c>
      <c r="AV84" s="4"/>
      <c r="AW84" s="4"/>
      <c r="AX84" s="4"/>
      <c r="AY84" s="4"/>
      <c r="BA84" s="12" t="str">
        <f t="shared" si="64"/>
        <v/>
      </c>
      <c r="BB84" s="12" t="str">
        <f t="shared" si="48"/>
        <v/>
      </c>
      <c r="BC84" s="12" t="str">
        <f t="shared" si="49"/>
        <v/>
      </c>
      <c r="BD84" s="12" t="str">
        <f t="shared" si="50"/>
        <v/>
      </c>
      <c r="BE84" s="12" t="str">
        <f t="shared" si="51"/>
        <v/>
      </c>
      <c r="BF84" s="12" t="str">
        <f t="shared" si="52"/>
        <v/>
      </c>
      <c r="BG84" s="12" t="str">
        <f>_xlfn.IFNA(VLOOKUP(Z84,对应表!$Z:$AA,2,FALSE)&amp;AA84,"")</f>
        <v>DEF_P:-40</v>
      </c>
      <c r="BH84" s="12" t="str">
        <f>_xlfn.IFNA(VLOOKUP(AB84,对应表!$Z:$AA,2,FALSE)&amp;AC84,"")</f>
        <v/>
      </c>
      <c r="BI84" s="12" t="str">
        <f>_xlfn.IFNA(VLOOKUP(AD84,对应表!$Z:$AA,2,FALSE)&amp;AE84,"")</f>
        <v/>
      </c>
      <c r="BJ84" s="12" t="str">
        <f>_xlfn.IFNA(VLOOKUP(AF84,对应表!$Z:$AA,2,FALSE)&amp;AG84,"")</f>
        <v/>
      </c>
      <c r="BK84" s="12" t="str">
        <f>_xlfn.IFNA(VLOOKUP(AH84,对应表!$Z:$AA,2,FALSE)&amp;AI84,"")</f>
        <v/>
      </c>
      <c r="BL84" t="str">
        <f>_xlfn.IFNA(VLOOKUP(BM84,特效对应!O:P,2,FALSE),"")</f>
        <v>buff_50</v>
      </c>
      <c r="BM84" t="s">
        <v>801</v>
      </c>
      <c r="BN84" t="str">
        <f t="shared" si="55"/>
        <v>神乐华彩减防40</v>
      </c>
      <c r="BO84">
        <f t="shared" si="53"/>
        <v>-40</v>
      </c>
      <c r="BP84" t="str">
        <f t="shared" si="54"/>
        <v/>
      </c>
      <c r="BQ84" t="str">
        <f t="shared" si="56"/>
        <v>防御比率</v>
      </c>
      <c r="BR84">
        <f t="shared" si="57"/>
        <v>0</v>
      </c>
    </row>
    <row r="85" spans="11:78" x14ac:dyDescent="0.15">
      <c r="K85" t="str">
        <f t="shared" si="61"/>
        <v>神乐华彩减攻10</v>
      </c>
      <c r="L85" s="6" t="str">
        <f>Q85&amp;":"&amp;M85&amp;":"&amp;VLOOKUP(N85,对应表!B:C,2,FALSE)&amp;":"&amp;IF(buff!O85="",0,O85)</f>
        <v>100081:100:2:0</v>
      </c>
      <c r="M85">
        <v>100</v>
      </c>
      <c r="N85" s="1" t="s">
        <v>417</v>
      </c>
      <c r="O85">
        <v>0</v>
      </c>
      <c r="P85">
        <f t="shared" si="47"/>
        <v>-10</v>
      </c>
      <c r="Q85">
        <v>100081</v>
      </c>
      <c r="R85" s="4" t="s">
        <v>969</v>
      </c>
      <c r="S85" s="4" t="s">
        <v>969</v>
      </c>
      <c r="T85" s="4" t="str">
        <f t="shared" si="62"/>
        <v>神乐华彩减攻10</v>
      </c>
      <c r="U85" t="s">
        <v>279</v>
      </c>
      <c r="Z85" t="s">
        <v>280</v>
      </c>
      <c r="AA85">
        <v>-10</v>
      </c>
      <c r="AJ85" s="12" t="str">
        <f t="shared" si="63"/>
        <v>ATK_P:-10</v>
      </c>
      <c r="AS85">
        <v>3</v>
      </c>
      <c r="AV85" s="4"/>
      <c r="AW85" s="4"/>
      <c r="AX85" s="4"/>
      <c r="AY85" s="4"/>
      <c r="BA85" s="12" t="str">
        <f t="shared" si="64"/>
        <v/>
      </c>
      <c r="BB85" s="12" t="str">
        <f t="shared" si="48"/>
        <v/>
      </c>
      <c r="BC85" s="12" t="str">
        <f t="shared" si="49"/>
        <v/>
      </c>
      <c r="BD85" s="12" t="str">
        <f t="shared" si="50"/>
        <v/>
      </c>
      <c r="BE85" s="12" t="str">
        <f t="shared" si="51"/>
        <v/>
      </c>
      <c r="BF85" s="12" t="str">
        <f t="shared" si="52"/>
        <v/>
      </c>
      <c r="BG85" s="12" t="str">
        <f>_xlfn.IFNA(VLOOKUP(Z85,对应表!$Z:$AA,2,FALSE)&amp;AA85,"")</f>
        <v>ATK_P:-10</v>
      </c>
      <c r="BH85" s="12" t="str">
        <f>_xlfn.IFNA(VLOOKUP(AB85,对应表!$Z:$AA,2,FALSE)&amp;AC85,"")</f>
        <v/>
      </c>
      <c r="BI85" s="12" t="str">
        <f>_xlfn.IFNA(VLOOKUP(AD85,对应表!$Z:$AA,2,FALSE)&amp;AE85,"")</f>
        <v/>
      </c>
      <c r="BJ85" s="12" t="str">
        <f>_xlfn.IFNA(VLOOKUP(AF85,对应表!$Z:$AA,2,FALSE)&amp;AG85,"")</f>
        <v/>
      </c>
      <c r="BK85" s="12" t="str">
        <f>_xlfn.IFNA(VLOOKUP(AH85,对应表!$Z:$AA,2,FALSE)&amp;AI85,"")</f>
        <v/>
      </c>
      <c r="BL85" t="str">
        <f>_xlfn.IFNA(VLOOKUP(BM85,特效对应!O:P,2,FALSE),"")</f>
        <v>buff_50</v>
      </c>
      <c r="BM85" t="s">
        <v>801</v>
      </c>
      <c r="BN85" t="str">
        <f t="shared" si="55"/>
        <v>神乐华彩减攻10</v>
      </c>
      <c r="BO85">
        <f t="shared" si="53"/>
        <v>-10</v>
      </c>
      <c r="BP85" t="str">
        <f t="shared" si="54"/>
        <v/>
      </c>
      <c r="BQ85" t="str">
        <f t="shared" si="56"/>
        <v>攻击比率</v>
      </c>
      <c r="BR85">
        <f t="shared" si="57"/>
        <v>0</v>
      </c>
    </row>
    <row r="86" spans="11:78" x14ac:dyDescent="0.15">
      <c r="K86" t="str">
        <f t="shared" ref="K86:K95" si="65">R86</f>
        <v>神乐华彩减攻11</v>
      </c>
      <c r="L86" s="6" t="str">
        <f>Q86&amp;":"&amp;M86&amp;":"&amp;VLOOKUP(N86,对应表!B:C,2,FALSE)&amp;":"&amp;IF(buff!O86="",0,O86)</f>
        <v>100082:100:2:0</v>
      </c>
      <c r="M86">
        <v>100</v>
      </c>
      <c r="N86" s="1" t="s">
        <v>417</v>
      </c>
      <c r="O86">
        <v>0</v>
      </c>
      <c r="P86">
        <f t="shared" si="47"/>
        <v>-11</v>
      </c>
      <c r="Q86">
        <v>100082</v>
      </c>
      <c r="R86" s="4" t="s">
        <v>970</v>
      </c>
      <c r="S86" s="4" t="s">
        <v>970</v>
      </c>
      <c r="T86" s="4" t="str">
        <f t="shared" si="62"/>
        <v>神乐华彩减攻11</v>
      </c>
      <c r="U86" t="s">
        <v>279</v>
      </c>
      <c r="Z86" t="s">
        <v>280</v>
      </c>
      <c r="AA86">
        <v>-11</v>
      </c>
      <c r="AJ86" s="12" t="str">
        <f t="shared" ref="AJ86:AJ95" si="66">IF(BG86="","",BG86)&amp;IF(BH86="","","|"&amp;BH86)&amp;IF(BI86="","","|"&amp;BI86)&amp;IF(BJ86="","","|"&amp;BJ86)&amp;IF(BK86="","","|"&amp;BK86)</f>
        <v>ATK_P:-11</v>
      </c>
      <c r="AS86">
        <v>3</v>
      </c>
      <c r="AV86" s="4"/>
      <c r="AW86" s="4"/>
      <c r="AX86" s="4"/>
      <c r="AY86" s="4"/>
      <c r="BA86" s="12" t="str">
        <f t="shared" ref="BA86:BA95" si="67">IF(BB86="","",BB86)&amp;IF(BC86="","","|"&amp;BC86)&amp;IF(BD86="","","|"&amp;BD86)&amp;IF(BE86="","","|"&amp;BE86)&amp;IF(BF86="","","|"&amp;BF86)</f>
        <v/>
      </c>
      <c r="BB86" s="12" t="str">
        <f t="shared" si="48"/>
        <v/>
      </c>
      <c r="BC86" s="12" t="str">
        <f t="shared" si="49"/>
        <v/>
      </c>
      <c r="BD86" s="12" t="str">
        <f t="shared" si="50"/>
        <v/>
      </c>
      <c r="BE86" s="12" t="str">
        <f t="shared" si="51"/>
        <v/>
      </c>
      <c r="BF86" s="12" t="str">
        <f t="shared" si="52"/>
        <v/>
      </c>
      <c r="BG86" s="12" t="str">
        <f>_xlfn.IFNA(VLOOKUP(Z86,对应表!$Z:$AA,2,FALSE)&amp;AA86,"")</f>
        <v>ATK_P:-11</v>
      </c>
      <c r="BH86" s="12" t="str">
        <f>_xlfn.IFNA(VLOOKUP(AB86,对应表!$Z:$AA,2,FALSE)&amp;AC86,"")</f>
        <v/>
      </c>
      <c r="BI86" s="12" t="str">
        <f>_xlfn.IFNA(VLOOKUP(AD86,对应表!$Z:$AA,2,FALSE)&amp;AE86,"")</f>
        <v/>
      </c>
      <c r="BJ86" s="12" t="str">
        <f>_xlfn.IFNA(VLOOKUP(AF86,对应表!$Z:$AA,2,FALSE)&amp;AG86,"")</f>
        <v/>
      </c>
      <c r="BK86" s="12" t="str">
        <f>_xlfn.IFNA(VLOOKUP(AH86,对应表!$Z:$AA,2,FALSE)&amp;AI86,"")</f>
        <v/>
      </c>
      <c r="BL86" t="str">
        <f>_xlfn.IFNA(VLOOKUP(BM86,特效对应!O:P,2,FALSE),"")</f>
        <v>buff_50</v>
      </c>
      <c r="BM86" t="s">
        <v>801</v>
      </c>
      <c r="BN86" t="str">
        <f t="shared" si="55"/>
        <v>神乐华彩减攻11</v>
      </c>
      <c r="BO86">
        <f t="shared" si="53"/>
        <v>-11</v>
      </c>
      <c r="BP86" t="str">
        <f t="shared" si="54"/>
        <v/>
      </c>
      <c r="BQ86" t="str">
        <f t="shared" si="56"/>
        <v>攻击比率</v>
      </c>
      <c r="BR86">
        <f t="shared" si="57"/>
        <v>0</v>
      </c>
    </row>
    <row r="87" spans="11:78" x14ac:dyDescent="0.15">
      <c r="K87" t="str">
        <f t="shared" si="65"/>
        <v>神乐华彩减攻12</v>
      </c>
      <c r="L87" s="6" t="str">
        <f>Q87&amp;":"&amp;M87&amp;":"&amp;VLOOKUP(N87,对应表!B:C,2,FALSE)&amp;":"&amp;IF(buff!O87="",0,O87)</f>
        <v>100083:100:2:0</v>
      </c>
      <c r="M87">
        <v>100</v>
      </c>
      <c r="N87" s="1" t="s">
        <v>417</v>
      </c>
      <c r="O87">
        <v>0</v>
      </c>
      <c r="P87">
        <f t="shared" si="47"/>
        <v>-12</v>
      </c>
      <c r="Q87">
        <v>100083</v>
      </c>
      <c r="R87" s="4" t="s">
        <v>971</v>
      </c>
      <c r="S87" s="4" t="s">
        <v>971</v>
      </c>
      <c r="T87" s="4" t="str">
        <f t="shared" si="62"/>
        <v>神乐华彩减攻12</v>
      </c>
      <c r="U87" t="s">
        <v>279</v>
      </c>
      <c r="Z87" t="s">
        <v>280</v>
      </c>
      <c r="AA87">
        <v>-12</v>
      </c>
      <c r="AJ87" s="12" t="str">
        <f t="shared" si="66"/>
        <v>ATK_P:-12</v>
      </c>
      <c r="AS87">
        <v>3</v>
      </c>
      <c r="AV87" s="4"/>
      <c r="AW87" s="4"/>
      <c r="AX87" s="4"/>
      <c r="AY87" s="4"/>
      <c r="BA87" s="12" t="str">
        <f t="shared" si="67"/>
        <v/>
      </c>
      <c r="BB87" s="12" t="str">
        <f t="shared" si="48"/>
        <v/>
      </c>
      <c r="BC87" s="12" t="str">
        <f t="shared" si="49"/>
        <v/>
      </c>
      <c r="BD87" s="12" t="str">
        <f t="shared" si="50"/>
        <v/>
      </c>
      <c r="BE87" s="12" t="str">
        <f t="shared" si="51"/>
        <v/>
      </c>
      <c r="BF87" s="12" t="str">
        <f t="shared" si="52"/>
        <v/>
      </c>
      <c r="BG87" s="12" t="str">
        <f>_xlfn.IFNA(VLOOKUP(Z87,对应表!$Z:$AA,2,FALSE)&amp;AA87,"")</f>
        <v>ATK_P:-12</v>
      </c>
      <c r="BH87" s="12" t="str">
        <f>_xlfn.IFNA(VLOOKUP(AB87,对应表!$Z:$AA,2,FALSE)&amp;AC87,"")</f>
        <v/>
      </c>
      <c r="BI87" s="12" t="str">
        <f>_xlfn.IFNA(VLOOKUP(AD87,对应表!$Z:$AA,2,FALSE)&amp;AE87,"")</f>
        <v/>
      </c>
      <c r="BJ87" s="12" t="str">
        <f>_xlfn.IFNA(VLOOKUP(AF87,对应表!$Z:$AA,2,FALSE)&amp;AG87,"")</f>
        <v/>
      </c>
      <c r="BK87" s="12" t="str">
        <f>_xlfn.IFNA(VLOOKUP(AH87,对应表!$Z:$AA,2,FALSE)&amp;AI87,"")</f>
        <v/>
      </c>
      <c r="BL87" t="str">
        <f>_xlfn.IFNA(VLOOKUP(BM87,特效对应!O:P,2,FALSE),"")</f>
        <v>buff_50</v>
      </c>
      <c r="BM87" t="s">
        <v>801</v>
      </c>
      <c r="BN87" t="str">
        <f t="shared" si="55"/>
        <v>神乐华彩减攻12</v>
      </c>
      <c r="BO87">
        <f t="shared" si="53"/>
        <v>-12</v>
      </c>
      <c r="BP87" t="str">
        <f t="shared" si="54"/>
        <v/>
      </c>
      <c r="BQ87" t="str">
        <f t="shared" si="56"/>
        <v>攻击比率</v>
      </c>
      <c r="BR87">
        <f t="shared" si="57"/>
        <v>0</v>
      </c>
    </row>
    <row r="88" spans="11:78" x14ac:dyDescent="0.15">
      <c r="K88" t="str">
        <f t="shared" si="65"/>
        <v>神乐华彩减攻13</v>
      </c>
      <c r="L88" s="6" t="str">
        <f>Q88&amp;":"&amp;M88&amp;":"&amp;VLOOKUP(N88,对应表!B:C,2,FALSE)&amp;":"&amp;IF(buff!O88="",0,O88)</f>
        <v>100084:100:2:0</v>
      </c>
      <c r="M88">
        <v>100</v>
      </c>
      <c r="N88" s="1" t="s">
        <v>417</v>
      </c>
      <c r="O88">
        <v>0</v>
      </c>
      <c r="P88">
        <f t="shared" si="47"/>
        <v>-13</v>
      </c>
      <c r="Q88">
        <v>100084</v>
      </c>
      <c r="R88" s="4" t="s">
        <v>972</v>
      </c>
      <c r="S88" s="4" t="s">
        <v>972</v>
      </c>
      <c r="T88" s="4" t="str">
        <f t="shared" si="62"/>
        <v>神乐华彩减攻13</v>
      </c>
      <c r="U88" t="s">
        <v>279</v>
      </c>
      <c r="Z88" t="s">
        <v>280</v>
      </c>
      <c r="AA88">
        <v>-13</v>
      </c>
      <c r="AJ88" s="12" t="str">
        <f t="shared" si="66"/>
        <v>ATK_P:-13</v>
      </c>
      <c r="AS88">
        <v>3</v>
      </c>
      <c r="AV88" s="4"/>
      <c r="AW88" s="4"/>
      <c r="AX88" s="4"/>
      <c r="AY88" s="4"/>
      <c r="BA88" s="12" t="str">
        <f t="shared" si="67"/>
        <v/>
      </c>
      <c r="BB88" s="12" t="str">
        <f t="shared" si="48"/>
        <v/>
      </c>
      <c r="BC88" s="12" t="str">
        <f t="shared" si="49"/>
        <v/>
      </c>
      <c r="BD88" s="12" t="str">
        <f t="shared" si="50"/>
        <v/>
      </c>
      <c r="BE88" s="12" t="str">
        <f t="shared" si="51"/>
        <v/>
      </c>
      <c r="BF88" s="12" t="str">
        <f t="shared" si="52"/>
        <v/>
      </c>
      <c r="BG88" s="12" t="str">
        <f>_xlfn.IFNA(VLOOKUP(Z88,对应表!$Z:$AA,2,FALSE)&amp;AA88,"")</f>
        <v>ATK_P:-13</v>
      </c>
      <c r="BH88" s="12" t="str">
        <f>_xlfn.IFNA(VLOOKUP(AB88,对应表!$Z:$AA,2,FALSE)&amp;AC88,"")</f>
        <v/>
      </c>
      <c r="BI88" s="12" t="str">
        <f>_xlfn.IFNA(VLOOKUP(AD88,对应表!$Z:$AA,2,FALSE)&amp;AE88,"")</f>
        <v/>
      </c>
      <c r="BJ88" s="12" t="str">
        <f>_xlfn.IFNA(VLOOKUP(AF88,对应表!$Z:$AA,2,FALSE)&amp;AG88,"")</f>
        <v/>
      </c>
      <c r="BK88" s="12" t="str">
        <f>_xlfn.IFNA(VLOOKUP(AH88,对应表!$Z:$AA,2,FALSE)&amp;AI88,"")</f>
        <v/>
      </c>
      <c r="BL88" t="str">
        <f>_xlfn.IFNA(VLOOKUP(BM88,特效对应!O:P,2,FALSE),"")</f>
        <v>buff_50</v>
      </c>
      <c r="BM88" t="s">
        <v>801</v>
      </c>
      <c r="BN88" t="str">
        <f t="shared" si="55"/>
        <v>神乐华彩减攻13</v>
      </c>
      <c r="BO88">
        <f t="shared" si="53"/>
        <v>-13</v>
      </c>
      <c r="BP88" t="str">
        <f t="shared" si="54"/>
        <v/>
      </c>
      <c r="BQ88" t="str">
        <f t="shared" si="56"/>
        <v>攻击比率</v>
      </c>
      <c r="BR88">
        <f t="shared" si="57"/>
        <v>0</v>
      </c>
    </row>
    <row r="89" spans="11:78" x14ac:dyDescent="0.15">
      <c r="K89" t="str">
        <f t="shared" si="65"/>
        <v>神乐华彩减攻14</v>
      </c>
      <c r="L89" s="6" t="str">
        <f>Q89&amp;":"&amp;M89&amp;":"&amp;VLOOKUP(N89,对应表!B:C,2,FALSE)&amp;":"&amp;IF(buff!O89="",0,O89)</f>
        <v>100085:100:2:0</v>
      </c>
      <c r="M89">
        <v>100</v>
      </c>
      <c r="N89" s="1" t="s">
        <v>417</v>
      </c>
      <c r="O89">
        <v>0</v>
      </c>
      <c r="P89">
        <f t="shared" si="47"/>
        <v>-14</v>
      </c>
      <c r="Q89">
        <v>100085</v>
      </c>
      <c r="R89" s="4" t="s">
        <v>973</v>
      </c>
      <c r="S89" s="4" t="s">
        <v>973</v>
      </c>
      <c r="T89" s="4" t="str">
        <f t="shared" si="62"/>
        <v>神乐华彩减攻14</v>
      </c>
      <c r="U89" t="s">
        <v>279</v>
      </c>
      <c r="Z89" t="s">
        <v>280</v>
      </c>
      <c r="AA89">
        <v>-14</v>
      </c>
      <c r="AJ89" s="12" t="str">
        <f t="shared" si="66"/>
        <v>ATK_P:-14</v>
      </c>
      <c r="AS89">
        <v>3</v>
      </c>
      <c r="AV89" s="4"/>
      <c r="AW89" s="4"/>
      <c r="AX89" s="4"/>
      <c r="AY89" s="4"/>
      <c r="BA89" s="12" t="str">
        <f t="shared" si="67"/>
        <v/>
      </c>
      <c r="BB89" s="12" t="str">
        <f t="shared" si="48"/>
        <v/>
      </c>
      <c r="BC89" s="12" t="str">
        <f t="shared" si="49"/>
        <v/>
      </c>
      <c r="BD89" s="12" t="str">
        <f t="shared" si="50"/>
        <v/>
      </c>
      <c r="BE89" s="12" t="str">
        <f t="shared" si="51"/>
        <v/>
      </c>
      <c r="BF89" s="12" t="str">
        <f t="shared" si="52"/>
        <v/>
      </c>
      <c r="BG89" s="12" t="str">
        <f>_xlfn.IFNA(VLOOKUP(Z89,对应表!$Z:$AA,2,FALSE)&amp;AA89,"")</f>
        <v>ATK_P:-14</v>
      </c>
      <c r="BH89" s="12" t="str">
        <f>_xlfn.IFNA(VLOOKUP(AB89,对应表!$Z:$AA,2,FALSE)&amp;AC89,"")</f>
        <v/>
      </c>
      <c r="BI89" s="12" t="str">
        <f>_xlfn.IFNA(VLOOKUP(AD89,对应表!$Z:$AA,2,FALSE)&amp;AE89,"")</f>
        <v/>
      </c>
      <c r="BJ89" s="12" t="str">
        <f>_xlfn.IFNA(VLOOKUP(AF89,对应表!$Z:$AA,2,FALSE)&amp;AG89,"")</f>
        <v/>
      </c>
      <c r="BK89" s="12" t="str">
        <f>_xlfn.IFNA(VLOOKUP(AH89,对应表!$Z:$AA,2,FALSE)&amp;AI89,"")</f>
        <v/>
      </c>
      <c r="BL89" t="str">
        <f>_xlfn.IFNA(VLOOKUP(BM89,特效对应!O:P,2,FALSE),"")</f>
        <v>buff_50</v>
      </c>
      <c r="BM89" t="s">
        <v>801</v>
      </c>
      <c r="BN89" t="str">
        <f t="shared" si="55"/>
        <v>神乐华彩减攻14</v>
      </c>
      <c r="BO89">
        <f t="shared" si="53"/>
        <v>-14</v>
      </c>
      <c r="BP89" t="str">
        <f t="shared" si="54"/>
        <v/>
      </c>
      <c r="BQ89" t="str">
        <f t="shared" si="56"/>
        <v>攻击比率</v>
      </c>
      <c r="BR89">
        <f t="shared" si="57"/>
        <v>0</v>
      </c>
    </row>
    <row r="90" spans="11:78" x14ac:dyDescent="0.15">
      <c r="K90" t="str">
        <f t="shared" si="65"/>
        <v>神乐华彩减攻15</v>
      </c>
      <c r="L90" s="6" t="str">
        <f>Q90&amp;":"&amp;M90&amp;":"&amp;VLOOKUP(N90,对应表!B:C,2,FALSE)&amp;":"&amp;IF(buff!O90="",0,O90)</f>
        <v>100086:100:2:0</v>
      </c>
      <c r="M90">
        <v>100</v>
      </c>
      <c r="N90" s="1" t="s">
        <v>417</v>
      </c>
      <c r="O90">
        <v>0</v>
      </c>
      <c r="P90">
        <f t="shared" si="47"/>
        <v>-15</v>
      </c>
      <c r="Q90">
        <v>100086</v>
      </c>
      <c r="R90" s="4" t="s">
        <v>974</v>
      </c>
      <c r="S90" s="4" t="s">
        <v>974</v>
      </c>
      <c r="T90" s="4" t="str">
        <f t="shared" si="62"/>
        <v>神乐华彩减攻15</v>
      </c>
      <c r="U90" t="s">
        <v>279</v>
      </c>
      <c r="Z90" t="s">
        <v>280</v>
      </c>
      <c r="AA90">
        <v>-15</v>
      </c>
      <c r="AJ90" s="12" t="str">
        <f t="shared" si="66"/>
        <v>ATK_P:-15</v>
      </c>
      <c r="AS90">
        <v>3</v>
      </c>
      <c r="AV90" s="4"/>
      <c r="AW90" s="4"/>
      <c r="AX90" s="4"/>
      <c r="AY90" s="4"/>
      <c r="BA90" s="12" t="str">
        <f t="shared" si="67"/>
        <v/>
      </c>
      <c r="BB90" s="12" t="str">
        <f t="shared" si="48"/>
        <v/>
      </c>
      <c r="BC90" s="12" t="str">
        <f t="shared" si="49"/>
        <v/>
      </c>
      <c r="BD90" s="12" t="str">
        <f t="shared" si="50"/>
        <v/>
      </c>
      <c r="BE90" s="12" t="str">
        <f t="shared" si="51"/>
        <v/>
      </c>
      <c r="BF90" s="12" t="str">
        <f t="shared" si="52"/>
        <v/>
      </c>
      <c r="BG90" s="12" t="str">
        <f>_xlfn.IFNA(VLOOKUP(Z90,对应表!$Z:$AA,2,FALSE)&amp;AA90,"")</f>
        <v>ATK_P:-15</v>
      </c>
      <c r="BH90" s="12" t="str">
        <f>_xlfn.IFNA(VLOOKUP(AB90,对应表!$Z:$AA,2,FALSE)&amp;AC90,"")</f>
        <v/>
      </c>
      <c r="BI90" s="12" t="str">
        <f>_xlfn.IFNA(VLOOKUP(AD90,对应表!$Z:$AA,2,FALSE)&amp;AE90,"")</f>
        <v/>
      </c>
      <c r="BJ90" s="12" t="str">
        <f>_xlfn.IFNA(VLOOKUP(AF90,对应表!$Z:$AA,2,FALSE)&amp;AG90,"")</f>
        <v/>
      </c>
      <c r="BK90" s="12" t="str">
        <f>_xlfn.IFNA(VLOOKUP(AH90,对应表!$Z:$AA,2,FALSE)&amp;AI90,"")</f>
        <v/>
      </c>
      <c r="BL90" t="str">
        <f>_xlfn.IFNA(VLOOKUP(BM90,特效对应!O:P,2,FALSE),"")</f>
        <v>buff_50</v>
      </c>
      <c r="BM90" t="s">
        <v>801</v>
      </c>
      <c r="BN90" t="str">
        <f t="shared" si="55"/>
        <v>神乐华彩减攻15</v>
      </c>
      <c r="BO90">
        <f t="shared" si="53"/>
        <v>-15</v>
      </c>
      <c r="BP90" t="str">
        <f t="shared" si="54"/>
        <v/>
      </c>
      <c r="BQ90" t="str">
        <f t="shared" si="56"/>
        <v>攻击比率</v>
      </c>
      <c r="BR90">
        <f t="shared" si="57"/>
        <v>0</v>
      </c>
    </row>
    <row r="91" spans="11:78" x14ac:dyDescent="0.15">
      <c r="K91" t="str">
        <f t="shared" si="65"/>
        <v>神乐华彩减攻16</v>
      </c>
      <c r="L91" s="6" t="str">
        <f>Q91&amp;":"&amp;M91&amp;":"&amp;VLOOKUP(N91,对应表!B:C,2,FALSE)&amp;":"&amp;IF(buff!O91="",0,O91)</f>
        <v>100087:100:2:0</v>
      </c>
      <c r="M91">
        <v>100</v>
      </c>
      <c r="N91" s="1" t="s">
        <v>417</v>
      </c>
      <c r="O91">
        <v>0</v>
      </c>
      <c r="P91">
        <f t="shared" si="47"/>
        <v>-16</v>
      </c>
      <c r="Q91">
        <v>100087</v>
      </c>
      <c r="R91" s="4" t="s">
        <v>975</v>
      </c>
      <c r="S91" s="4" t="s">
        <v>975</v>
      </c>
      <c r="T91" s="4" t="str">
        <f t="shared" si="62"/>
        <v>神乐华彩减攻16</v>
      </c>
      <c r="U91" t="s">
        <v>279</v>
      </c>
      <c r="Z91" t="s">
        <v>280</v>
      </c>
      <c r="AA91">
        <v>-16</v>
      </c>
      <c r="AJ91" s="12" t="str">
        <f t="shared" si="66"/>
        <v>ATK_P:-16</v>
      </c>
      <c r="AS91">
        <v>3</v>
      </c>
      <c r="AV91" s="4"/>
      <c r="AW91" s="4"/>
      <c r="AX91" s="4"/>
      <c r="AY91" s="4"/>
      <c r="BA91" s="12" t="str">
        <f t="shared" si="67"/>
        <v/>
      </c>
      <c r="BB91" s="12" t="str">
        <f t="shared" si="48"/>
        <v/>
      </c>
      <c r="BC91" s="12" t="str">
        <f t="shared" si="49"/>
        <v/>
      </c>
      <c r="BD91" s="12" t="str">
        <f t="shared" si="50"/>
        <v/>
      </c>
      <c r="BE91" s="12" t="str">
        <f t="shared" si="51"/>
        <v/>
      </c>
      <c r="BF91" s="12" t="str">
        <f t="shared" si="52"/>
        <v/>
      </c>
      <c r="BG91" s="12" t="str">
        <f>_xlfn.IFNA(VLOOKUP(Z91,对应表!$Z:$AA,2,FALSE)&amp;AA91,"")</f>
        <v>ATK_P:-16</v>
      </c>
      <c r="BH91" s="12" t="str">
        <f>_xlfn.IFNA(VLOOKUP(AB91,对应表!$Z:$AA,2,FALSE)&amp;AC91,"")</f>
        <v/>
      </c>
      <c r="BI91" s="12" t="str">
        <f>_xlfn.IFNA(VLOOKUP(AD91,对应表!$Z:$AA,2,FALSE)&amp;AE91,"")</f>
        <v/>
      </c>
      <c r="BJ91" s="12" t="str">
        <f>_xlfn.IFNA(VLOOKUP(AF91,对应表!$Z:$AA,2,FALSE)&amp;AG91,"")</f>
        <v/>
      </c>
      <c r="BK91" s="12" t="str">
        <f>_xlfn.IFNA(VLOOKUP(AH91,对应表!$Z:$AA,2,FALSE)&amp;AI91,"")</f>
        <v/>
      </c>
      <c r="BL91" t="str">
        <f>_xlfn.IFNA(VLOOKUP(BM91,特效对应!O:P,2,FALSE),"")</f>
        <v>buff_50</v>
      </c>
      <c r="BM91" t="s">
        <v>801</v>
      </c>
      <c r="BN91" t="str">
        <f t="shared" si="55"/>
        <v>神乐华彩减攻16</v>
      </c>
      <c r="BO91">
        <f t="shared" si="53"/>
        <v>-16</v>
      </c>
      <c r="BP91" t="str">
        <f t="shared" si="54"/>
        <v/>
      </c>
      <c r="BQ91" t="str">
        <f t="shared" si="56"/>
        <v>攻击比率</v>
      </c>
      <c r="BR91">
        <f t="shared" si="57"/>
        <v>0</v>
      </c>
    </row>
    <row r="92" spans="11:78" x14ac:dyDescent="0.15">
      <c r="K92" t="str">
        <f t="shared" si="65"/>
        <v>神乐华彩减攻17</v>
      </c>
      <c r="L92" s="6" t="str">
        <f>Q92&amp;":"&amp;M92&amp;":"&amp;VLOOKUP(N92,对应表!B:C,2,FALSE)&amp;":"&amp;IF(buff!O92="",0,O92)</f>
        <v>100088:100:2:0</v>
      </c>
      <c r="M92">
        <v>100</v>
      </c>
      <c r="N92" s="1" t="s">
        <v>417</v>
      </c>
      <c r="O92">
        <v>0</v>
      </c>
      <c r="P92">
        <f t="shared" si="47"/>
        <v>-17</v>
      </c>
      <c r="Q92">
        <v>100088</v>
      </c>
      <c r="R92" s="4" t="s">
        <v>976</v>
      </c>
      <c r="S92" s="4" t="s">
        <v>976</v>
      </c>
      <c r="T92" s="4" t="str">
        <f t="shared" si="62"/>
        <v>神乐华彩减攻17</v>
      </c>
      <c r="U92" t="s">
        <v>279</v>
      </c>
      <c r="Z92" t="s">
        <v>280</v>
      </c>
      <c r="AA92">
        <v>-17</v>
      </c>
      <c r="AJ92" s="12" t="str">
        <f t="shared" si="66"/>
        <v>ATK_P:-17</v>
      </c>
      <c r="AS92">
        <v>3</v>
      </c>
      <c r="AV92" s="4"/>
      <c r="AW92" s="4"/>
      <c r="AX92" s="4"/>
      <c r="AY92" s="4"/>
      <c r="BA92" s="12" t="str">
        <f t="shared" si="67"/>
        <v/>
      </c>
      <c r="BB92" s="12" t="str">
        <f t="shared" si="48"/>
        <v/>
      </c>
      <c r="BC92" s="12" t="str">
        <f t="shared" si="49"/>
        <v/>
      </c>
      <c r="BD92" s="12" t="str">
        <f t="shared" si="50"/>
        <v/>
      </c>
      <c r="BE92" s="12" t="str">
        <f t="shared" si="51"/>
        <v/>
      </c>
      <c r="BF92" s="12" t="str">
        <f t="shared" si="52"/>
        <v/>
      </c>
      <c r="BG92" s="12" t="str">
        <f>_xlfn.IFNA(VLOOKUP(Z92,对应表!$Z:$AA,2,FALSE)&amp;AA92,"")</f>
        <v>ATK_P:-17</v>
      </c>
      <c r="BH92" s="12" t="str">
        <f>_xlfn.IFNA(VLOOKUP(AB92,对应表!$Z:$AA,2,FALSE)&amp;AC92,"")</f>
        <v/>
      </c>
      <c r="BI92" s="12" t="str">
        <f>_xlfn.IFNA(VLOOKUP(AD92,对应表!$Z:$AA,2,FALSE)&amp;AE92,"")</f>
        <v/>
      </c>
      <c r="BJ92" s="12" t="str">
        <f>_xlfn.IFNA(VLOOKUP(AF92,对应表!$Z:$AA,2,FALSE)&amp;AG92,"")</f>
        <v/>
      </c>
      <c r="BK92" s="12" t="str">
        <f>_xlfn.IFNA(VLOOKUP(AH92,对应表!$Z:$AA,2,FALSE)&amp;AI92,"")</f>
        <v/>
      </c>
      <c r="BL92" t="str">
        <f>_xlfn.IFNA(VLOOKUP(BM92,特效对应!O:P,2,FALSE),"")</f>
        <v>buff_50</v>
      </c>
      <c r="BM92" t="s">
        <v>801</v>
      </c>
      <c r="BN92" t="str">
        <f t="shared" si="55"/>
        <v>神乐华彩减攻17</v>
      </c>
      <c r="BO92">
        <f t="shared" si="53"/>
        <v>-17</v>
      </c>
      <c r="BP92" t="str">
        <f t="shared" si="54"/>
        <v/>
      </c>
      <c r="BQ92" t="str">
        <f t="shared" si="56"/>
        <v>攻击比率</v>
      </c>
      <c r="BR92">
        <f t="shared" si="57"/>
        <v>0</v>
      </c>
    </row>
    <row r="93" spans="11:78" x14ac:dyDescent="0.15">
      <c r="K93" t="str">
        <f t="shared" si="65"/>
        <v>神乐华彩减攻18</v>
      </c>
      <c r="L93" s="6" t="str">
        <f>Q93&amp;":"&amp;M93&amp;":"&amp;VLOOKUP(N93,对应表!B:C,2,FALSE)&amp;":"&amp;IF(buff!O93="",0,O93)</f>
        <v>100089:100:2:0</v>
      </c>
      <c r="M93">
        <v>100</v>
      </c>
      <c r="N93" s="1" t="s">
        <v>417</v>
      </c>
      <c r="O93">
        <v>0</v>
      </c>
      <c r="P93">
        <f t="shared" si="47"/>
        <v>-18</v>
      </c>
      <c r="Q93">
        <v>100089</v>
      </c>
      <c r="R93" s="4" t="s">
        <v>977</v>
      </c>
      <c r="S93" s="4" t="s">
        <v>977</v>
      </c>
      <c r="T93" s="4" t="str">
        <f t="shared" si="62"/>
        <v>神乐华彩减攻18</v>
      </c>
      <c r="U93" t="s">
        <v>279</v>
      </c>
      <c r="Z93" t="s">
        <v>280</v>
      </c>
      <c r="AA93">
        <v>-18</v>
      </c>
      <c r="AJ93" s="12" t="str">
        <f t="shared" si="66"/>
        <v>ATK_P:-18</v>
      </c>
      <c r="AS93">
        <v>3</v>
      </c>
      <c r="AV93" s="4"/>
      <c r="AW93" s="4"/>
      <c r="AX93" s="4"/>
      <c r="AY93" s="4"/>
      <c r="BA93" s="12" t="str">
        <f t="shared" si="67"/>
        <v/>
      </c>
      <c r="BB93" s="12" t="str">
        <f t="shared" si="48"/>
        <v/>
      </c>
      <c r="BC93" s="12" t="str">
        <f t="shared" si="49"/>
        <v/>
      </c>
      <c r="BD93" s="12" t="str">
        <f t="shared" si="50"/>
        <v/>
      </c>
      <c r="BE93" s="12" t="str">
        <f t="shared" si="51"/>
        <v/>
      </c>
      <c r="BF93" s="12" t="str">
        <f t="shared" si="52"/>
        <v/>
      </c>
      <c r="BG93" s="12" t="str">
        <f>_xlfn.IFNA(VLOOKUP(Z93,对应表!$Z:$AA,2,FALSE)&amp;AA93,"")</f>
        <v>ATK_P:-18</v>
      </c>
      <c r="BH93" s="12" t="str">
        <f>_xlfn.IFNA(VLOOKUP(AB93,对应表!$Z:$AA,2,FALSE)&amp;AC93,"")</f>
        <v/>
      </c>
      <c r="BI93" s="12" t="str">
        <f>_xlfn.IFNA(VLOOKUP(AD93,对应表!$Z:$AA,2,FALSE)&amp;AE93,"")</f>
        <v/>
      </c>
      <c r="BJ93" s="12" t="str">
        <f>_xlfn.IFNA(VLOOKUP(AF93,对应表!$Z:$AA,2,FALSE)&amp;AG93,"")</f>
        <v/>
      </c>
      <c r="BK93" s="12" t="str">
        <f>_xlfn.IFNA(VLOOKUP(AH93,对应表!$Z:$AA,2,FALSE)&amp;AI93,"")</f>
        <v/>
      </c>
      <c r="BL93" t="str">
        <f>_xlfn.IFNA(VLOOKUP(BM93,特效对应!O:P,2,FALSE),"")</f>
        <v>buff_50</v>
      </c>
      <c r="BM93" t="s">
        <v>801</v>
      </c>
      <c r="BN93" t="str">
        <f t="shared" si="55"/>
        <v>神乐华彩减攻18</v>
      </c>
      <c r="BO93">
        <f t="shared" si="53"/>
        <v>-18</v>
      </c>
      <c r="BP93" t="str">
        <f t="shared" si="54"/>
        <v/>
      </c>
      <c r="BQ93" t="str">
        <f t="shared" si="56"/>
        <v>攻击比率</v>
      </c>
      <c r="BR93">
        <f t="shared" si="57"/>
        <v>0</v>
      </c>
    </row>
    <row r="94" spans="11:78" x14ac:dyDescent="0.15">
      <c r="K94" t="str">
        <f t="shared" si="65"/>
        <v>神乐华彩减攻19</v>
      </c>
      <c r="L94" s="6" t="str">
        <f>Q94&amp;":"&amp;M94&amp;":"&amp;VLOOKUP(N94,对应表!B:C,2,FALSE)&amp;":"&amp;IF(buff!O94="",0,O94)</f>
        <v>100090:100:2:0</v>
      </c>
      <c r="M94">
        <v>100</v>
      </c>
      <c r="N94" s="1" t="s">
        <v>417</v>
      </c>
      <c r="O94">
        <v>0</v>
      </c>
      <c r="P94">
        <f t="shared" si="47"/>
        <v>-19</v>
      </c>
      <c r="Q94">
        <v>100090</v>
      </c>
      <c r="R94" s="4" t="s">
        <v>978</v>
      </c>
      <c r="S94" s="4" t="s">
        <v>978</v>
      </c>
      <c r="T94" s="4" t="str">
        <f t="shared" si="62"/>
        <v>神乐华彩减攻19</v>
      </c>
      <c r="U94" t="s">
        <v>279</v>
      </c>
      <c r="Z94" t="s">
        <v>280</v>
      </c>
      <c r="AA94">
        <v>-19</v>
      </c>
      <c r="AJ94" s="12" t="str">
        <f t="shared" si="66"/>
        <v>ATK_P:-19</v>
      </c>
      <c r="AS94">
        <v>3</v>
      </c>
      <c r="AV94" s="4"/>
      <c r="AW94" s="4"/>
      <c r="AX94" s="4"/>
      <c r="AY94" s="4"/>
      <c r="BA94" s="12" t="str">
        <f t="shared" si="67"/>
        <v/>
      </c>
      <c r="BB94" s="12" t="str">
        <f t="shared" si="48"/>
        <v/>
      </c>
      <c r="BC94" s="12" t="str">
        <f t="shared" si="49"/>
        <v/>
      </c>
      <c r="BD94" s="12" t="str">
        <f t="shared" si="50"/>
        <v/>
      </c>
      <c r="BE94" s="12" t="str">
        <f t="shared" si="51"/>
        <v/>
      </c>
      <c r="BF94" s="12" t="str">
        <f t="shared" si="52"/>
        <v/>
      </c>
      <c r="BG94" s="12" t="str">
        <f>_xlfn.IFNA(VLOOKUP(Z94,对应表!$Z:$AA,2,FALSE)&amp;AA94,"")</f>
        <v>ATK_P:-19</v>
      </c>
      <c r="BH94" s="12" t="str">
        <f>_xlfn.IFNA(VLOOKUP(AB94,对应表!$Z:$AA,2,FALSE)&amp;AC94,"")</f>
        <v/>
      </c>
      <c r="BI94" s="12" t="str">
        <f>_xlfn.IFNA(VLOOKUP(AD94,对应表!$Z:$AA,2,FALSE)&amp;AE94,"")</f>
        <v/>
      </c>
      <c r="BJ94" s="12" t="str">
        <f>_xlfn.IFNA(VLOOKUP(AF94,对应表!$Z:$AA,2,FALSE)&amp;AG94,"")</f>
        <v/>
      </c>
      <c r="BK94" s="12" t="str">
        <f>_xlfn.IFNA(VLOOKUP(AH94,对应表!$Z:$AA,2,FALSE)&amp;AI94,"")</f>
        <v/>
      </c>
      <c r="BL94" t="str">
        <f>_xlfn.IFNA(VLOOKUP(BM94,特效对应!O:P,2,FALSE),"")</f>
        <v>buff_50</v>
      </c>
      <c r="BM94" t="s">
        <v>801</v>
      </c>
      <c r="BN94" t="str">
        <f t="shared" si="55"/>
        <v>神乐华彩减攻19</v>
      </c>
      <c r="BO94">
        <f t="shared" si="53"/>
        <v>-19</v>
      </c>
      <c r="BP94" t="str">
        <f t="shared" si="54"/>
        <v/>
      </c>
      <c r="BQ94" t="str">
        <f t="shared" si="56"/>
        <v>攻击比率</v>
      </c>
      <c r="BR94">
        <f t="shared" si="57"/>
        <v>0</v>
      </c>
    </row>
    <row r="95" spans="11:78" x14ac:dyDescent="0.15">
      <c r="K95" t="str">
        <f t="shared" si="65"/>
        <v>神乐华彩减攻20</v>
      </c>
      <c r="L95" s="6" t="str">
        <f>Q95&amp;":"&amp;M95&amp;":"&amp;VLOOKUP(N95,对应表!B:C,2,FALSE)&amp;":"&amp;IF(buff!O95="",0,O95)</f>
        <v>100091:100:2:0</v>
      </c>
      <c r="M95">
        <v>100</v>
      </c>
      <c r="N95" s="1" t="s">
        <v>417</v>
      </c>
      <c r="O95">
        <v>0</v>
      </c>
      <c r="P95">
        <f t="shared" si="47"/>
        <v>-20</v>
      </c>
      <c r="Q95">
        <v>100091</v>
      </c>
      <c r="R95" s="4" t="s">
        <v>968</v>
      </c>
      <c r="S95" s="4" t="s">
        <v>968</v>
      </c>
      <c r="T95" s="4" t="str">
        <f t="shared" si="62"/>
        <v>神乐华彩减攻20</v>
      </c>
      <c r="U95" t="s">
        <v>279</v>
      </c>
      <c r="Z95" t="s">
        <v>280</v>
      </c>
      <c r="AA95">
        <v>-20</v>
      </c>
      <c r="AJ95" s="12" t="str">
        <f t="shared" si="66"/>
        <v>ATK_P:-20</v>
      </c>
      <c r="AS95">
        <v>3</v>
      </c>
      <c r="AV95" s="4"/>
      <c r="AW95" s="4"/>
      <c r="AX95" s="4"/>
      <c r="AY95" s="4"/>
      <c r="BA95" s="12" t="str">
        <f t="shared" si="67"/>
        <v/>
      </c>
      <c r="BB95" s="12" t="str">
        <f t="shared" si="48"/>
        <v/>
      </c>
      <c r="BC95" s="12" t="str">
        <f t="shared" si="49"/>
        <v/>
      </c>
      <c r="BD95" s="12" t="str">
        <f t="shared" si="50"/>
        <v/>
      </c>
      <c r="BE95" s="12" t="str">
        <f t="shared" si="51"/>
        <v/>
      </c>
      <c r="BF95" s="12" t="str">
        <f t="shared" si="52"/>
        <v/>
      </c>
      <c r="BG95" s="12" t="str">
        <f>_xlfn.IFNA(VLOOKUP(Z95,对应表!$Z:$AA,2,FALSE)&amp;AA95,"")</f>
        <v>ATK_P:-20</v>
      </c>
      <c r="BH95" s="12" t="str">
        <f>_xlfn.IFNA(VLOOKUP(AB95,对应表!$Z:$AA,2,FALSE)&amp;AC95,"")</f>
        <v/>
      </c>
      <c r="BI95" s="12" t="str">
        <f>_xlfn.IFNA(VLOOKUP(AD95,对应表!$Z:$AA,2,FALSE)&amp;AE95,"")</f>
        <v/>
      </c>
      <c r="BJ95" s="12" t="str">
        <f>_xlfn.IFNA(VLOOKUP(AF95,对应表!$Z:$AA,2,FALSE)&amp;AG95,"")</f>
        <v/>
      </c>
      <c r="BK95" s="12" t="str">
        <f>_xlfn.IFNA(VLOOKUP(AH95,对应表!$Z:$AA,2,FALSE)&amp;AI95,"")</f>
        <v/>
      </c>
      <c r="BL95" t="str">
        <f>_xlfn.IFNA(VLOOKUP(BM95,特效对应!O:P,2,FALSE),"")</f>
        <v>buff_50</v>
      </c>
      <c r="BM95" t="s">
        <v>801</v>
      </c>
      <c r="BN95" t="str">
        <f t="shared" si="55"/>
        <v>神乐华彩减攻20</v>
      </c>
      <c r="BO95">
        <f t="shared" si="53"/>
        <v>-20</v>
      </c>
      <c r="BP95" t="str">
        <f t="shared" si="54"/>
        <v/>
      </c>
      <c r="BQ95" t="str">
        <f t="shared" si="56"/>
        <v>攻击比率</v>
      </c>
      <c r="BR95">
        <f t="shared" si="57"/>
        <v>0</v>
      </c>
    </row>
    <row r="96" spans="11:78" s="22" customFormat="1" x14ac:dyDescent="0.15">
      <c r="K96" s="22" t="str">
        <f t="shared" ref="K96" si="68">R96</f>
        <v>被动攻击lv1</v>
      </c>
      <c r="L96" s="22" t="str">
        <f>Q96&amp;":"&amp;M96&amp;":"&amp;VLOOKUP(N96,对应表!B:C,2,FALSE)&amp;":"&amp;IF(buff!O96="",0,O96)</f>
        <v>200001:100:1:0</v>
      </c>
      <c r="M96" s="22">
        <v>100</v>
      </c>
      <c r="N96" s="23" t="s">
        <v>278</v>
      </c>
      <c r="O96" s="22">
        <v>0</v>
      </c>
      <c r="P96">
        <f t="shared" si="47"/>
        <v>5</v>
      </c>
      <c r="Q96">
        <v>200001</v>
      </c>
      <c r="R96" s="24" t="s">
        <v>981</v>
      </c>
      <c r="S96" s="4" t="str">
        <f>R96</f>
        <v>被动攻击lv1</v>
      </c>
      <c r="T96" s="24" t="str">
        <f>R96</f>
        <v>被动攻击lv1</v>
      </c>
      <c r="U96" s="22" t="s">
        <v>279</v>
      </c>
      <c r="Z96" t="s">
        <v>280</v>
      </c>
      <c r="AA96" s="22">
        <v>5</v>
      </c>
      <c r="AJ96" s="22" t="str">
        <f t="shared" ref="AJ96" si="69">IF(BG96="","",BG96)&amp;IF(BH96="","","|"&amp;BH96)&amp;IF(BI96="","","|"&amp;BI96)&amp;IF(BJ96="","","|"&amp;BJ96)&amp;IF(BK96="","","|"&amp;BK96)</f>
        <v>ATK_P:5</v>
      </c>
      <c r="AS96" s="22">
        <v>999</v>
      </c>
      <c r="AV96" s="24"/>
      <c r="AW96" s="24"/>
      <c r="AX96" s="24"/>
      <c r="AY96" s="24"/>
      <c r="BA96" s="22" t="str">
        <f t="shared" ref="BA96" si="70">IF(BB96="","",BB96)&amp;IF(BC96="","","|"&amp;BC96)&amp;IF(BD96="","","|"&amp;BD96)&amp;IF(BE96="","","|"&amp;BE96)&amp;IF(BF96="","","|"&amp;BF96)</f>
        <v/>
      </c>
      <c r="BB96" s="22" t="str">
        <f t="shared" si="48"/>
        <v/>
      </c>
      <c r="BC96" s="22" t="str">
        <f t="shared" si="49"/>
        <v/>
      </c>
      <c r="BD96" s="22" t="str">
        <f t="shared" si="50"/>
        <v/>
      </c>
      <c r="BE96" s="22" t="str">
        <f t="shared" si="51"/>
        <v/>
      </c>
      <c r="BF96" s="22" t="str">
        <f t="shared" si="52"/>
        <v/>
      </c>
      <c r="BG96" s="22" t="str">
        <f>_xlfn.IFNA(VLOOKUP(Z96,对应表!$Z:$AA,2,FALSE)&amp;AA96,"")</f>
        <v>ATK_P:5</v>
      </c>
      <c r="BH96" s="22" t="str">
        <f>_xlfn.IFNA(VLOOKUP(AB96,对应表!$Z:$AA,2,FALSE)&amp;AC96,"")</f>
        <v/>
      </c>
      <c r="BI96" s="22" t="str">
        <f>_xlfn.IFNA(VLOOKUP(AD96,对应表!$Z:$AA,2,FALSE)&amp;AE96,"")</f>
        <v/>
      </c>
      <c r="BJ96" s="22" t="str">
        <f>_xlfn.IFNA(VLOOKUP(AF96,对应表!$Z:$AA,2,FALSE)&amp;AG96,"")</f>
        <v/>
      </c>
      <c r="BK96" s="22" t="str">
        <f>_xlfn.IFNA(VLOOKUP(AH96,对应表!$Z:$AA,2,FALSE)&amp;AI96,"")</f>
        <v/>
      </c>
      <c r="BN96" t="str">
        <f t="shared" si="55"/>
        <v>被动攻击lv1</v>
      </c>
      <c r="BO96">
        <f t="shared" si="53"/>
        <v>5</v>
      </c>
      <c r="BP96" s="22" t="str">
        <f t="shared" si="54"/>
        <v/>
      </c>
      <c r="BQ96" t="str">
        <f t="shared" si="56"/>
        <v>攻击比率</v>
      </c>
      <c r="BR96">
        <f t="shared" si="57"/>
        <v>0</v>
      </c>
      <c r="BS96" s="22" t="str">
        <f>VLOOKUP(BQ96,对应表!AS:AU,3,FALSE)</f>
        <v>攻击</v>
      </c>
      <c r="BT96" s="22">
        <f>VLOOKUP(BQ96,对应表!AS:AU,2,FALSE)</f>
        <v>2</v>
      </c>
      <c r="BU96" s="22" t="str">
        <f t="shared" ref="BU96:BU159" si="71">IF(BT96=2,"+"&amp;BO96&amp;"%","+"&amp;BO96)</f>
        <v>+5%</v>
      </c>
      <c r="BV96" s="22" t="str">
        <f>IF(BS96="","",BS96&amp;BU96)</f>
        <v>攻击+5%</v>
      </c>
      <c r="BW96" s="22" t="str">
        <f>_xlfn.IFNA(VLOOKUP(BR96,对应表!AS:AU,3,FALSE),"")</f>
        <v/>
      </c>
      <c r="BX96" s="22" t="str">
        <f>_xlfn.IFNA(VLOOKUP(BR96,对应表!AS:AU,2,FALSE),"")</f>
        <v/>
      </c>
      <c r="BY96" s="22" t="str">
        <f>IF(BX96=2,"+"&amp;BP96&amp;"%","+"&amp;BP96)</f>
        <v>+</v>
      </c>
      <c r="BZ96" s="22" t="str">
        <f>IF(BW96="","",BW96&amp;BY96)</f>
        <v/>
      </c>
    </row>
    <row r="97" spans="10:78" x14ac:dyDescent="0.15">
      <c r="J97" s="22"/>
      <c r="K97" t="str">
        <f t="shared" ref="K97:K115" si="72">R97</f>
        <v>被动攻击lv2</v>
      </c>
      <c r="L97" s="6" t="str">
        <f>Q97&amp;":"&amp;M97&amp;":"&amp;VLOOKUP(N97,对应表!B:C,2,FALSE)&amp;":"&amp;IF(buff!O97="",0,O97)</f>
        <v>200002:100:1:0</v>
      </c>
      <c r="M97">
        <v>100</v>
      </c>
      <c r="N97" s="1" t="s">
        <v>278</v>
      </c>
      <c r="O97">
        <v>0</v>
      </c>
      <c r="P97">
        <f t="shared" si="47"/>
        <v>6</v>
      </c>
      <c r="Q97">
        <v>200002</v>
      </c>
      <c r="R97" s="24" t="s">
        <v>982</v>
      </c>
      <c r="S97" s="4" t="str">
        <f t="shared" ref="S97:S160" si="73">R97</f>
        <v>被动攻击lv2</v>
      </c>
      <c r="T97" s="4" t="str">
        <f t="shared" ref="T97:T120" si="74">R97</f>
        <v>被动攻击lv2</v>
      </c>
      <c r="U97" t="s">
        <v>279</v>
      </c>
      <c r="Z97" t="s">
        <v>280</v>
      </c>
      <c r="AA97">
        <v>6</v>
      </c>
      <c r="AJ97" s="12" t="str">
        <f t="shared" ref="AJ97:AJ115" si="75">IF(BG97="","",BG97)&amp;IF(BH97="","","|"&amp;BH97)&amp;IF(BI97="","","|"&amp;BI97)&amp;IF(BJ97="","","|"&amp;BJ97)&amp;IF(BK97="","","|"&amp;BK97)</f>
        <v>ATK_P:6</v>
      </c>
      <c r="AS97">
        <v>999</v>
      </c>
      <c r="AV97" s="4"/>
      <c r="AW97" s="4"/>
      <c r="AX97" s="4"/>
      <c r="AY97" s="4"/>
      <c r="BA97" s="12" t="str">
        <f t="shared" ref="BA97:BA115" si="76">IF(BB97="","",BB97)&amp;IF(BC97="","","|"&amp;BC97)&amp;IF(BD97="","","|"&amp;BD97)&amp;IF(BE97="","","|"&amp;BE97)&amp;IF(BF97="","","|"&amp;BF97)</f>
        <v/>
      </c>
      <c r="BB97" s="12" t="str">
        <f t="shared" si="48"/>
        <v/>
      </c>
      <c r="BC97" s="12" t="str">
        <f t="shared" si="49"/>
        <v/>
      </c>
      <c r="BD97" s="12" t="str">
        <f t="shared" si="50"/>
        <v/>
      </c>
      <c r="BE97" s="12" t="str">
        <f t="shared" si="51"/>
        <v/>
      </c>
      <c r="BF97" s="12" t="str">
        <f t="shared" si="52"/>
        <v/>
      </c>
      <c r="BG97" s="12" t="str">
        <f>_xlfn.IFNA(VLOOKUP(Z97,对应表!$Z:$AA,2,FALSE)&amp;AA97,"")</f>
        <v>ATK_P:6</v>
      </c>
      <c r="BH97" s="12" t="str">
        <f>_xlfn.IFNA(VLOOKUP(AB97,对应表!$Z:$AA,2,FALSE)&amp;AC97,"")</f>
        <v/>
      </c>
      <c r="BI97" s="12" t="str">
        <f>_xlfn.IFNA(VLOOKUP(AD97,对应表!$Z:$AA,2,FALSE)&amp;AE97,"")</f>
        <v/>
      </c>
      <c r="BJ97" s="12" t="str">
        <f>_xlfn.IFNA(VLOOKUP(AF97,对应表!$Z:$AA,2,FALSE)&amp;AG97,"")</f>
        <v/>
      </c>
      <c r="BK97" s="12" t="str">
        <f>_xlfn.IFNA(VLOOKUP(AH97,对应表!$Z:$AA,2,FALSE)&amp;AI97,"")</f>
        <v/>
      </c>
      <c r="BN97" t="str">
        <f t="shared" si="55"/>
        <v>被动攻击lv2</v>
      </c>
      <c r="BO97">
        <f t="shared" si="53"/>
        <v>6</v>
      </c>
      <c r="BP97" t="str">
        <f t="shared" si="54"/>
        <v/>
      </c>
      <c r="BQ97" t="str">
        <f t="shared" si="56"/>
        <v>攻击比率</v>
      </c>
      <c r="BR97">
        <f t="shared" si="57"/>
        <v>0</v>
      </c>
      <c r="BS97" s="22" t="str">
        <f>VLOOKUP(BQ97,对应表!AS:AU,3,FALSE)</f>
        <v>攻击</v>
      </c>
      <c r="BT97" s="22">
        <f>VLOOKUP(BQ97,对应表!AS:AU,2,FALSE)</f>
        <v>2</v>
      </c>
      <c r="BU97" s="22" t="str">
        <f t="shared" si="71"/>
        <v>+6%</v>
      </c>
      <c r="BV97" s="22" t="str">
        <f t="shared" ref="BV97:BV160" si="77">IF(BS97="","",BS97&amp;BU97)</f>
        <v>攻击+6%</v>
      </c>
      <c r="BW97" s="22" t="str">
        <f>_xlfn.IFNA(VLOOKUP(BR97,对应表!AS:AU,3,FALSE),"")</f>
        <v/>
      </c>
      <c r="BX97" s="22" t="str">
        <f>_xlfn.IFNA(VLOOKUP(BR97,对应表!AS:AU,2,FALSE),"")</f>
        <v/>
      </c>
      <c r="BY97" s="22" t="str">
        <f t="shared" ref="BY97:BY160" si="78">IF(BX97=2,"+"&amp;BP97&amp;"%","+"&amp;BP97)</f>
        <v>+</v>
      </c>
      <c r="BZ97" s="22" t="str">
        <f t="shared" ref="BZ97:BZ160" si="79">IF(BW97="","",BW97&amp;BY97)</f>
        <v/>
      </c>
    </row>
    <row r="98" spans="10:78" x14ac:dyDescent="0.15">
      <c r="J98" s="22"/>
      <c r="K98" t="str">
        <f t="shared" si="72"/>
        <v>被动攻击lv3</v>
      </c>
      <c r="L98" s="6" t="str">
        <f>Q98&amp;":"&amp;M98&amp;":"&amp;VLOOKUP(N98,对应表!B:C,2,FALSE)&amp;":"&amp;IF(buff!O98="",0,O98)</f>
        <v>200003:100:1:0</v>
      </c>
      <c r="M98">
        <v>100</v>
      </c>
      <c r="N98" s="1" t="s">
        <v>278</v>
      </c>
      <c r="O98">
        <v>0</v>
      </c>
      <c r="P98">
        <f t="shared" si="47"/>
        <v>7</v>
      </c>
      <c r="Q98">
        <v>200003</v>
      </c>
      <c r="R98" s="24" t="s">
        <v>983</v>
      </c>
      <c r="S98" s="4" t="str">
        <f t="shared" si="73"/>
        <v>被动攻击lv3</v>
      </c>
      <c r="T98" s="4" t="str">
        <f t="shared" si="74"/>
        <v>被动攻击lv3</v>
      </c>
      <c r="U98" t="s">
        <v>279</v>
      </c>
      <c r="Z98" t="s">
        <v>280</v>
      </c>
      <c r="AA98" s="22">
        <v>7</v>
      </c>
      <c r="AJ98" s="12" t="str">
        <f t="shared" si="75"/>
        <v>ATK_P:7</v>
      </c>
      <c r="AS98">
        <v>999</v>
      </c>
      <c r="AV98" s="4"/>
      <c r="AW98" s="4"/>
      <c r="AX98" s="4"/>
      <c r="AY98" s="4"/>
      <c r="BA98" s="12" t="str">
        <f t="shared" si="76"/>
        <v/>
      </c>
      <c r="BB98" s="12" t="str">
        <f t="shared" si="48"/>
        <v/>
      </c>
      <c r="BC98" s="12" t="str">
        <f t="shared" si="49"/>
        <v/>
      </c>
      <c r="BD98" s="12" t="str">
        <f t="shared" si="50"/>
        <v/>
      </c>
      <c r="BE98" s="12" t="str">
        <f t="shared" si="51"/>
        <v/>
      </c>
      <c r="BF98" s="12" t="str">
        <f t="shared" si="52"/>
        <v/>
      </c>
      <c r="BG98" s="12" t="str">
        <f>_xlfn.IFNA(VLOOKUP(Z98,对应表!$Z:$AA,2,FALSE)&amp;AA98,"")</f>
        <v>ATK_P:7</v>
      </c>
      <c r="BH98" s="12" t="str">
        <f>_xlfn.IFNA(VLOOKUP(AB98,对应表!$Z:$AA,2,FALSE)&amp;AC98,"")</f>
        <v/>
      </c>
      <c r="BI98" s="12" t="str">
        <f>_xlfn.IFNA(VLOOKUP(AD98,对应表!$Z:$AA,2,FALSE)&amp;AE98,"")</f>
        <v/>
      </c>
      <c r="BJ98" s="12" t="str">
        <f>_xlfn.IFNA(VLOOKUP(AF98,对应表!$Z:$AA,2,FALSE)&amp;AG98,"")</f>
        <v/>
      </c>
      <c r="BK98" s="12" t="str">
        <f>_xlfn.IFNA(VLOOKUP(AH98,对应表!$Z:$AA,2,FALSE)&amp;AI98,"")</f>
        <v/>
      </c>
      <c r="BN98" t="str">
        <f t="shared" si="55"/>
        <v>被动攻击lv3</v>
      </c>
      <c r="BO98">
        <f t="shared" si="53"/>
        <v>7</v>
      </c>
      <c r="BP98" t="str">
        <f t="shared" si="54"/>
        <v/>
      </c>
      <c r="BQ98" t="str">
        <f t="shared" si="56"/>
        <v>攻击比率</v>
      </c>
      <c r="BR98">
        <f t="shared" si="57"/>
        <v>0</v>
      </c>
      <c r="BS98" s="22" t="str">
        <f>VLOOKUP(BQ98,对应表!AS:AU,3,FALSE)</f>
        <v>攻击</v>
      </c>
      <c r="BT98" s="22">
        <f>VLOOKUP(BQ98,对应表!AS:AU,2,FALSE)</f>
        <v>2</v>
      </c>
      <c r="BU98" s="22" t="str">
        <f t="shared" si="71"/>
        <v>+7%</v>
      </c>
      <c r="BV98" s="22" t="str">
        <f t="shared" si="77"/>
        <v>攻击+7%</v>
      </c>
      <c r="BW98" s="22" t="str">
        <f>_xlfn.IFNA(VLOOKUP(BR98,对应表!AS:AU,3,FALSE),"")</f>
        <v/>
      </c>
      <c r="BX98" s="22" t="str">
        <f>_xlfn.IFNA(VLOOKUP(BR98,对应表!AS:AU,2,FALSE),"")</f>
        <v/>
      </c>
      <c r="BY98" s="22" t="str">
        <f t="shared" si="78"/>
        <v>+</v>
      </c>
      <c r="BZ98" s="22" t="str">
        <f t="shared" si="79"/>
        <v/>
      </c>
    </row>
    <row r="99" spans="10:78" x14ac:dyDescent="0.15">
      <c r="J99" s="22"/>
      <c r="K99" t="str">
        <f t="shared" si="72"/>
        <v>被动攻击lv4</v>
      </c>
      <c r="L99" s="6" t="str">
        <f>Q99&amp;":"&amp;M99&amp;":"&amp;VLOOKUP(N99,对应表!B:C,2,FALSE)&amp;":"&amp;IF(buff!O99="",0,O99)</f>
        <v>200004:100:1:0</v>
      </c>
      <c r="M99">
        <v>100</v>
      </c>
      <c r="N99" s="1" t="s">
        <v>278</v>
      </c>
      <c r="O99">
        <v>0</v>
      </c>
      <c r="P99">
        <f t="shared" si="47"/>
        <v>8</v>
      </c>
      <c r="Q99">
        <v>200004</v>
      </c>
      <c r="R99" s="24" t="s">
        <v>984</v>
      </c>
      <c r="S99" s="4" t="str">
        <f t="shared" si="73"/>
        <v>被动攻击lv4</v>
      </c>
      <c r="T99" s="4" t="str">
        <f t="shared" si="74"/>
        <v>被动攻击lv4</v>
      </c>
      <c r="U99" t="s">
        <v>279</v>
      </c>
      <c r="Z99" t="s">
        <v>280</v>
      </c>
      <c r="AA99">
        <v>8</v>
      </c>
      <c r="AJ99" s="12" t="str">
        <f t="shared" si="75"/>
        <v>ATK_P:8</v>
      </c>
      <c r="AS99">
        <v>999</v>
      </c>
      <c r="AV99" s="4"/>
      <c r="AW99" s="4"/>
      <c r="AX99" s="4"/>
      <c r="AY99" s="4"/>
      <c r="BA99" s="12" t="str">
        <f t="shared" si="76"/>
        <v/>
      </c>
      <c r="BB99" s="12" t="str">
        <f t="shared" si="48"/>
        <v/>
      </c>
      <c r="BC99" s="12" t="str">
        <f t="shared" si="49"/>
        <v/>
      </c>
      <c r="BD99" s="12" t="str">
        <f t="shared" si="50"/>
        <v/>
      </c>
      <c r="BE99" s="12" t="str">
        <f t="shared" si="51"/>
        <v/>
      </c>
      <c r="BF99" s="12" t="str">
        <f t="shared" si="52"/>
        <v/>
      </c>
      <c r="BG99" s="12" t="str">
        <f>_xlfn.IFNA(VLOOKUP(Z99,对应表!$Z:$AA,2,FALSE)&amp;AA99,"")</f>
        <v>ATK_P:8</v>
      </c>
      <c r="BH99" s="12" t="str">
        <f>_xlfn.IFNA(VLOOKUP(AB99,对应表!$Z:$AA,2,FALSE)&amp;AC99,"")</f>
        <v/>
      </c>
      <c r="BI99" s="12" t="str">
        <f>_xlfn.IFNA(VLOOKUP(AD99,对应表!$Z:$AA,2,FALSE)&amp;AE99,"")</f>
        <v/>
      </c>
      <c r="BJ99" s="12" t="str">
        <f>_xlfn.IFNA(VLOOKUP(AF99,对应表!$Z:$AA,2,FALSE)&amp;AG99,"")</f>
        <v/>
      </c>
      <c r="BK99" s="12" t="str">
        <f>_xlfn.IFNA(VLOOKUP(AH99,对应表!$Z:$AA,2,FALSE)&amp;AI99,"")</f>
        <v/>
      </c>
      <c r="BN99" t="str">
        <f t="shared" si="55"/>
        <v>被动攻击lv4</v>
      </c>
      <c r="BO99">
        <f t="shared" si="53"/>
        <v>8</v>
      </c>
      <c r="BP99" t="str">
        <f t="shared" si="54"/>
        <v/>
      </c>
      <c r="BQ99" t="str">
        <f t="shared" si="56"/>
        <v>攻击比率</v>
      </c>
      <c r="BR99">
        <f t="shared" si="57"/>
        <v>0</v>
      </c>
      <c r="BS99" s="22" t="str">
        <f>VLOOKUP(BQ99,对应表!AS:AU,3,FALSE)</f>
        <v>攻击</v>
      </c>
      <c r="BT99" s="22">
        <f>VLOOKUP(BQ99,对应表!AS:AU,2,FALSE)</f>
        <v>2</v>
      </c>
      <c r="BU99" s="22" t="str">
        <f t="shared" si="71"/>
        <v>+8%</v>
      </c>
      <c r="BV99" s="22" t="str">
        <f t="shared" si="77"/>
        <v>攻击+8%</v>
      </c>
      <c r="BW99" s="22" t="str">
        <f>_xlfn.IFNA(VLOOKUP(BR99,对应表!AS:AU,3,FALSE),"")</f>
        <v/>
      </c>
      <c r="BX99" s="22" t="str">
        <f>_xlfn.IFNA(VLOOKUP(BR99,对应表!AS:AU,2,FALSE),"")</f>
        <v/>
      </c>
      <c r="BY99" s="22" t="str">
        <f t="shared" si="78"/>
        <v>+</v>
      </c>
      <c r="BZ99" s="22" t="str">
        <f t="shared" si="79"/>
        <v/>
      </c>
    </row>
    <row r="100" spans="10:78" x14ac:dyDescent="0.15">
      <c r="J100" s="22"/>
      <c r="K100" t="str">
        <f t="shared" si="72"/>
        <v>被动攻击lv5</v>
      </c>
      <c r="L100" s="6" t="str">
        <f>Q100&amp;":"&amp;M100&amp;":"&amp;VLOOKUP(N100,对应表!B:C,2,FALSE)&amp;":"&amp;IF(buff!O100="",0,O100)</f>
        <v>200005:100:1:0</v>
      </c>
      <c r="M100">
        <v>100</v>
      </c>
      <c r="N100" s="1" t="s">
        <v>278</v>
      </c>
      <c r="O100">
        <v>0</v>
      </c>
      <c r="P100">
        <f t="shared" si="47"/>
        <v>9</v>
      </c>
      <c r="Q100">
        <v>200005</v>
      </c>
      <c r="R100" s="24" t="s">
        <v>985</v>
      </c>
      <c r="S100" s="4" t="str">
        <f t="shared" si="73"/>
        <v>被动攻击lv5</v>
      </c>
      <c r="T100" s="4" t="str">
        <f t="shared" si="74"/>
        <v>被动攻击lv5</v>
      </c>
      <c r="U100" t="s">
        <v>279</v>
      </c>
      <c r="Z100" t="s">
        <v>280</v>
      </c>
      <c r="AA100" s="22">
        <v>9</v>
      </c>
      <c r="AJ100" s="12" t="str">
        <f t="shared" si="75"/>
        <v>ATK_P:9</v>
      </c>
      <c r="AS100">
        <v>999</v>
      </c>
      <c r="AV100" s="4"/>
      <c r="AW100" s="4"/>
      <c r="AX100" s="4"/>
      <c r="AY100" s="4"/>
      <c r="BA100" s="12" t="str">
        <f t="shared" si="76"/>
        <v/>
      </c>
      <c r="BB100" s="12" t="str">
        <f t="shared" si="48"/>
        <v/>
      </c>
      <c r="BC100" s="12" t="str">
        <f t="shared" si="49"/>
        <v/>
      </c>
      <c r="BD100" s="12" t="str">
        <f t="shared" si="50"/>
        <v/>
      </c>
      <c r="BE100" s="12" t="str">
        <f t="shared" si="51"/>
        <v/>
      </c>
      <c r="BF100" s="12" t="str">
        <f t="shared" si="52"/>
        <v/>
      </c>
      <c r="BG100" s="12" t="str">
        <f>_xlfn.IFNA(VLOOKUP(Z100,对应表!$Z:$AA,2,FALSE)&amp;AA100,"")</f>
        <v>ATK_P:9</v>
      </c>
      <c r="BH100" s="12" t="str">
        <f>_xlfn.IFNA(VLOOKUP(AB100,对应表!$Z:$AA,2,FALSE)&amp;AC100,"")</f>
        <v/>
      </c>
      <c r="BI100" s="12" t="str">
        <f>_xlfn.IFNA(VLOOKUP(AD100,对应表!$Z:$AA,2,FALSE)&amp;AE100,"")</f>
        <v/>
      </c>
      <c r="BJ100" s="12" t="str">
        <f>_xlfn.IFNA(VLOOKUP(AF100,对应表!$Z:$AA,2,FALSE)&amp;AG100,"")</f>
        <v/>
      </c>
      <c r="BK100" s="12" t="str">
        <f>_xlfn.IFNA(VLOOKUP(AH100,对应表!$Z:$AA,2,FALSE)&amp;AI100,"")</f>
        <v/>
      </c>
      <c r="BN100" t="str">
        <f t="shared" si="55"/>
        <v>被动攻击lv5</v>
      </c>
      <c r="BO100">
        <f t="shared" si="53"/>
        <v>9</v>
      </c>
      <c r="BP100" t="str">
        <f t="shared" si="54"/>
        <v/>
      </c>
      <c r="BQ100" t="str">
        <f t="shared" si="56"/>
        <v>攻击比率</v>
      </c>
      <c r="BR100">
        <f t="shared" si="57"/>
        <v>0</v>
      </c>
      <c r="BS100" s="22" t="str">
        <f>VLOOKUP(BQ100,对应表!AS:AU,3,FALSE)</f>
        <v>攻击</v>
      </c>
      <c r="BT100" s="22">
        <f>VLOOKUP(BQ100,对应表!AS:AU,2,FALSE)</f>
        <v>2</v>
      </c>
      <c r="BU100" s="22" t="str">
        <f t="shared" si="71"/>
        <v>+9%</v>
      </c>
      <c r="BV100" s="22" t="str">
        <f t="shared" si="77"/>
        <v>攻击+9%</v>
      </c>
      <c r="BW100" s="22" t="str">
        <f>_xlfn.IFNA(VLOOKUP(BR100,对应表!AS:AU,3,FALSE),"")</f>
        <v/>
      </c>
      <c r="BX100" s="22" t="str">
        <f>_xlfn.IFNA(VLOOKUP(BR100,对应表!AS:AU,2,FALSE),"")</f>
        <v/>
      </c>
      <c r="BY100" s="22" t="str">
        <f t="shared" si="78"/>
        <v>+</v>
      </c>
      <c r="BZ100" s="22" t="str">
        <f t="shared" si="79"/>
        <v/>
      </c>
    </row>
    <row r="101" spans="10:78" x14ac:dyDescent="0.15">
      <c r="J101" s="22"/>
      <c r="K101" t="str">
        <f t="shared" si="72"/>
        <v>被动攻击lv6</v>
      </c>
      <c r="L101" s="6" t="str">
        <f>Q101&amp;":"&amp;M101&amp;":"&amp;VLOOKUP(N101,对应表!B:C,2,FALSE)&amp;":"&amp;IF(buff!O101="",0,O101)</f>
        <v>200006:100:1:0</v>
      </c>
      <c r="M101">
        <v>100</v>
      </c>
      <c r="N101" s="1" t="s">
        <v>278</v>
      </c>
      <c r="O101">
        <v>0</v>
      </c>
      <c r="P101">
        <f t="shared" si="47"/>
        <v>10</v>
      </c>
      <c r="Q101">
        <v>200006</v>
      </c>
      <c r="R101" s="24" t="s">
        <v>986</v>
      </c>
      <c r="S101" s="4" t="str">
        <f t="shared" si="73"/>
        <v>被动攻击lv6</v>
      </c>
      <c r="T101" s="4" t="str">
        <f t="shared" si="74"/>
        <v>被动攻击lv6</v>
      </c>
      <c r="U101" t="s">
        <v>279</v>
      </c>
      <c r="Z101" t="s">
        <v>280</v>
      </c>
      <c r="AA101">
        <v>10</v>
      </c>
      <c r="AJ101" s="12" t="str">
        <f t="shared" si="75"/>
        <v>ATK_P:10</v>
      </c>
      <c r="AS101">
        <v>999</v>
      </c>
      <c r="AV101" s="4"/>
      <c r="AW101" s="4"/>
      <c r="AX101" s="4"/>
      <c r="AY101" s="4"/>
      <c r="BA101" s="12" t="str">
        <f t="shared" si="76"/>
        <v/>
      </c>
      <c r="BB101" s="12" t="str">
        <f t="shared" si="48"/>
        <v/>
      </c>
      <c r="BC101" s="12" t="str">
        <f t="shared" si="49"/>
        <v/>
      </c>
      <c r="BD101" s="12" t="str">
        <f t="shared" si="50"/>
        <v/>
      </c>
      <c r="BE101" s="12" t="str">
        <f t="shared" si="51"/>
        <v/>
      </c>
      <c r="BF101" s="12" t="str">
        <f t="shared" si="52"/>
        <v/>
      </c>
      <c r="BG101" s="12" t="str">
        <f>_xlfn.IFNA(VLOOKUP(Z101,对应表!$Z:$AA,2,FALSE)&amp;AA101,"")</f>
        <v>ATK_P:10</v>
      </c>
      <c r="BH101" s="12" t="str">
        <f>_xlfn.IFNA(VLOOKUP(AB101,对应表!$Z:$AA,2,FALSE)&amp;AC101,"")</f>
        <v/>
      </c>
      <c r="BI101" s="12" t="str">
        <f>_xlfn.IFNA(VLOOKUP(AD101,对应表!$Z:$AA,2,FALSE)&amp;AE101,"")</f>
        <v/>
      </c>
      <c r="BJ101" s="12" t="str">
        <f>_xlfn.IFNA(VLOOKUP(AF101,对应表!$Z:$AA,2,FALSE)&amp;AG101,"")</f>
        <v/>
      </c>
      <c r="BK101" s="12" t="str">
        <f>_xlfn.IFNA(VLOOKUP(AH101,对应表!$Z:$AA,2,FALSE)&amp;AI101,"")</f>
        <v/>
      </c>
      <c r="BN101" t="str">
        <f t="shared" si="55"/>
        <v>被动攻击lv6</v>
      </c>
      <c r="BO101">
        <f t="shared" si="53"/>
        <v>10</v>
      </c>
      <c r="BP101" t="str">
        <f t="shared" si="54"/>
        <v/>
      </c>
      <c r="BQ101" t="str">
        <f t="shared" si="56"/>
        <v>攻击比率</v>
      </c>
      <c r="BR101">
        <f t="shared" si="57"/>
        <v>0</v>
      </c>
      <c r="BS101" s="22" t="str">
        <f>VLOOKUP(BQ101,对应表!AS:AU,3,FALSE)</f>
        <v>攻击</v>
      </c>
      <c r="BT101" s="22">
        <f>VLOOKUP(BQ101,对应表!AS:AU,2,FALSE)</f>
        <v>2</v>
      </c>
      <c r="BU101" s="22" t="str">
        <f t="shared" si="71"/>
        <v>+10%</v>
      </c>
      <c r="BV101" s="22" t="str">
        <f t="shared" si="77"/>
        <v>攻击+10%</v>
      </c>
      <c r="BW101" s="22" t="str">
        <f>_xlfn.IFNA(VLOOKUP(BR101,对应表!AS:AU,3,FALSE),"")</f>
        <v/>
      </c>
      <c r="BX101" s="22" t="str">
        <f>_xlfn.IFNA(VLOOKUP(BR101,对应表!AS:AU,2,FALSE),"")</f>
        <v/>
      </c>
      <c r="BY101" s="22" t="str">
        <f t="shared" si="78"/>
        <v>+</v>
      </c>
      <c r="BZ101" s="22" t="str">
        <f t="shared" si="79"/>
        <v/>
      </c>
    </row>
    <row r="102" spans="10:78" x14ac:dyDescent="0.15">
      <c r="J102" s="22"/>
      <c r="K102" t="str">
        <f t="shared" si="72"/>
        <v>被动攻击lv7</v>
      </c>
      <c r="L102" s="6" t="str">
        <f>Q102&amp;":"&amp;M102&amp;":"&amp;VLOOKUP(N102,对应表!B:C,2,FALSE)&amp;":"&amp;IF(buff!O102="",0,O102)</f>
        <v>200007:100:1:0</v>
      </c>
      <c r="M102">
        <v>100</v>
      </c>
      <c r="N102" s="1" t="s">
        <v>278</v>
      </c>
      <c r="O102">
        <v>0</v>
      </c>
      <c r="P102">
        <f t="shared" si="47"/>
        <v>11</v>
      </c>
      <c r="Q102">
        <v>200007</v>
      </c>
      <c r="R102" s="24" t="s">
        <v>987</v>
      </c>
      <c r="S102" s="4" t="str">
        <f t="shared" si="73"/>
        <v>被动攻击lv7</v>
      </c>
      <c r="T102" s="4" t="str">
        <f t="shared" si="74"/>
        <v>被动攻击lv7</v>
      </c>
      <c r="U102" t="s">
        <v>279</v>
      </c>
      <c r="Z102" t="s">
        <v>280</v>
      </c>
      <c r="AA102" s="22">
        <v>11</v>
      </c>
      <c r="AJ102" s="12" t="str">
        <f t="shared" si="75"/>
        <v>ATK_P:11</v>
      </c>
      <c r="AS102">
        <v>999</v>
      </c>
      <c r="AV102" s="4"/>
      <c r="AW102" s="4"/>
      <c r="AX102" s="4"/>
      <c r="AY102" s="4"/>
      <c r="BA102" s="12" t="str">
        <f t="shared" si="76"/>
        <v/>
      </c>
      <c r="BB102" s="12" t="str">
        <f t="shared" si="48"/>
        <v/>
      </c>
      <c r="BC102" s="12" t="str">
        <f t="shared" si="49"/>
        <v/>
      </c>
      <c r="BD102" s="12" t="str">
        <f t="shared" si="50"/>
        <v/>
      </c>
      <c r="BE102" s="12" t="str">
        <f t="shared" si="51"/>
        <v/>
      </c>
      <c r="BF102" s="12" t="str">
        <f t="shared" si="52"/>
        <v/>
      </c>
      <c r="BG102" s="12" t="str">
        <f>_xlfn.IFNA(VLOOKUP(Z102,对应表!$Z:$AA,2,FALSE)&amp;AA102,"")</f>
        <v>ATK_P:11</v>
      </c>
      <c r="BH102" s="12" t="str">
        <f>_xlfn.IFNA(VLOOKUP(AB102,对应表!$Z:$AA,2,FALSE)&amp;AC102,"")</f>
        <v/>
      </c>
      <c r="BI102" s="12" t="str">
        <f>_xlfn.IFNA(VLOOKUP(AD102,对应表!$Z:$AA,2,FALSE)&amp;AE102,"")</f>
        <v/>
      </c>
      <c r="BJ102" s="12" t="str">
        <f>_xlfn.IFNA(VLOOKUP(AF102,对应表!$Z:$AA,2,FALSE)&amp;AG102,"")</f>
        <v/>
      </c>
      <c r="BK102" s="12" t="str">
        <f>_xlfn.IFNA(VLOOKUP(AH102,对应表!$Z:$AA,2,FALSE)&amp;AI102,"")</f>
        <v/>
      </c>
      <c r="BN102" t="str">
        <f t="shared" si="55"/>
        <v>被动攻击lv7</v>
      </c>
      <c r="BO102">
        <f t="shared" si="53"/>
        <v>11</v>
      </c>
      <c r="BP102" t="str">
        <f t="shared" si="54"/>
        <v/>
      </c>
      <c r="BQ102" t="str">
        <f t="shared" si="56"/>
        <v>攻击比率</v>
      </c>
      <c r="BR102">
        <f t="shared" si="57"/>
        <v>0</v>
      </c>
      <c r="BS102" s="22" t="str">
        <f>VLOOKUP(BQ102,对应表!AS:AU,3,FALSE)</f>
        <v>攻击</v>
      </c>
      <c r="BT102" s="22">
        <f>VLOOKUP(BQ102,对应表!AS:AU,2,FALSE)</f>
        <v>2</v>
      </c>
      <c r="BU102" s="22" t="str">
        <f t="shared" si="71"/>
        <v>+11%</v>
      </c>
      <c r="BV102" s="22" t="str">
        <f t="shared" si="77"/>
        <v>攻击+11%</v>
      </c>
      <c r="BW102" s="22" t="str">
        <f>_xlfn.IFNA(VLOOKUP(BR102,对应表!AS:AU,3,FALSE),"")</f>
        <v/>
      </c>
      <c r="BX102" s="22" t="str">
        <f>_xlfn.IFNA(VLOOKUP(BR102,对应表!AS:AU,2,FALSE),"")</f>
        <v/>
      </c>
      <c r="BY102" s="22" t="str">
        <f t="shared" si="78"/>
        <v>+</v>
      </c>
      <c r="BZ102" s="22" t="str">
        <f t="shared" si="79"/>
        <v/>
      </c>
    </row>
    <row r="103" spans="10:78" x14ac:dyDescent="0.15">
      <c r="J103" s="22"/>
      <c r="K103" t="str">
        <f t="shared" si="72"/>
        <v>被动攻击lv8</v>
      </c>
      <c r="L103" s="6" t="str">
        <f>Q103&amp;":"&amp;M103&amp;":"&amp;VLOOKUP(N103,对应表!B:C,2,FALSE)&amp;":"&amp;IF(buff!O103="",0,O103)</f>
        <v>200008:100:1:0</v>
      </c>
      <c r="M103">
        <v>100</v>
      </c>
      <c r="N103" s="1" t="s">
        <v>278</v>
      </c>
      <c r="O103">
        <v>0</v>
      </c>
      <c r="P103">
        <f t="shared" si="47"/>
        <v>12</v>
      </c>
      <c r="Q103">
        <v>200008</v>
      </c>
      <c r="R103" s="24" t="s">
        <v>988</v>
      </c>
      <c r="S103" s="4" t="str">
        <f t="shared" si="73"/>
        <v>被动攻击lv8</v>
      </c>
      <c r="T103" s="4" t="str">
        <f t="shared" si="74"/>
        <v>被动攻击lv8</v>
      </c>
      <c r="U103" t="s">
        <v>279</v>
      </c>
      <c r="Z103" t="s">
        <v>280</v>
      </c>
      <c r="AA103">
        <v>12</v>
      </c>
      <c r="AJ103" s="12" t="str">
        <f t="shared" si="75"/>
        <v>ATK_P:12</v>
      </c>
      <c r="AS103">
        <v>999</v>
      </c>
      <c r="AV103" s="4"/>
      <c r="AW103" s="4"/>
      <c r="AX103" s="4"/>
      <c r="AY103" s="4"/>
      <c r="BA103" s="12" t="str">
        <f t="shared" si="76"/>
        <v/>
      </c>
      <c r="BB103" s="12" t="str">
        <f t="shared" si="48"/>
        <v/>
      </c>
      <c r="BC103" s="12" t="str">
        <f t="shared" si="49"/>
        <v/>
      </c>
      <c r="BD103" s="12" t="str">
        <f t="shared" si="50"/>
        <v/>
      </c>
      <c r="BE103" s="12" t="str">
        <f t="shared" si="51"/>
        <v/>
      </c>
      <c r="BF103" s="12" t="str">
        <f t="shared" si="52"/>
        <v/>
      </c>
      <c r="BG103" s="12" t="str">
        <f>_xlfn.IFNA(VLOOKUP(Z103,对应表!$Z:$AA,2,FALSE)&amp;AA103,"")</f>
        <v>ATK_P:12</v>
      </c>
      <c r="BH103" s="12" t="str">
        <f>_xlfn.IFNA(VLOOKUP(AB103,对应表!$Z:$AA,2,FALSE)&amp;AC103,"")</f>
        <v/>
      </c>
      <c r="BI103" s="12" t="str">
        <f>_xlfn.IFNA(VLOOKUP(AD103,对应表!$Z:$AA,2,FALSE)&amp;AE103,"")</f>
        <v/>
      </c>
      <c r="BJ103" s="12" t="str">
        <f>_xlfn.IFNA(VLOOKUP(AF103,对应表!$Z:$AA,2,FALSE)&amp;AG103,"")</f>
        <v/>
      </c>
      <c r="BK103" s="12" t="str">
        <f>_xlfn.IFNA(VLOOKUP(AH103,对应表!$Z:$AA,2,FALSE)&amp;AI103,"")</f>
        <v/>
      </c>
      <c r="BN103" t="str">
        <f t="shared" si="55"/>
        <v>被动攻击lv8</v>
      </c>
      <c r="BO103">
        <f t="shared" si="53"/>
        <v>12</v>
      </c>
      <c r="BP103" t="str">
        <f t="shared" si="54"/>
        <v/>
      </c>
      <c r="BQ103" t="str">
        <f t="shared" si="56"/>
        <v>攻击比率</v>
      </c>
      <c r="BR103">
        <f t="shared" si="57"/>
        <v>0</v>
      </c>
      <c r="BS103" s="22" t="str">
        <f>VLOOKUP(BQ103,对应表!AS:AU,3,FALSE)</f>
        <v>攻击</v>
      </c>
      <c r="BT103" s="22">
        <f>VLOOKUP(BQ103,对应表!AS:AU,2,FALSE)</f>
        <v>2</v>
      </c>
      <c r="BU103" s="22" t="str">
        <f t="shared" si="71"/>
        <v>+12%</v>
      </c>
      <c r="BV103" s="22" t="str">
        <f t="shared" si="77"/>
        <v>攻击+12%</v>
      </c>
      <c r="BW103" s="22" t="str">
        <f>_xlfn.IFNA(VLOOKUP(BR103,对应表!AS:AU,3,FALSE),"")</f>
        <v/>
      </c>
      <c r="BX103" s="22" t="str">
        <f>_xlfn.IFNA(VLOOKUP(BR103,对应表!AS:AU,2,FALSE),"")</f>
        <v/>
      </c>
      <c r="BY103" s="22" t="str">
        <f t="shared" si="78"/>
        <v>+</v>
      </c>
      <c r="BZ103" s="22" t="str">
        <f t="shared" si="79"/>
        <v/>
      </c>
    </row>
    <row r="104" spans="10:78" x14ac:dyDescent="0.15">
      <c r="J104" s="22"/>
      <c r="K104" t="str">
        <f t="shared" si="72"/>
        <v>被动攻击lv9</v>
      </c>
      <c r="L104" s="6" t="str">
        <f>Q104&amp;":"&amp;M104&amp;":"&amp;VLOOKUP(N104,对应表!B:C,2,FALSE)&amp;":"&amp;IF(buff!O104="",0,O104)</f>
        <v>200009:100:1:0</v>
      </c>
      <c r="M104">
        <v>100</v>
      </c>
      <c r="N104" s="1" t="s">
        <v>278</v>
      </c>
      <c r="O104">
        <v>0</v>
      </c>
      <c r="P104">
        <f t="shared" si="47"/>
        <v>13</v>
      </c>
      <c r="Q104">
        <v>200009</v>
      </c>
      <c r="R104" s="24" t="s">
        <v>989</v>
      </c>
      <c r="S104" s="4" t="str">
        <f t="shared" si="73"/>
        <v>被动攻击lv9</v>
      </c>
      <c r="T104" s="4" t="str">
        <f t="shared" si="74"/>
        <v>被动攻击lv9</v>
      </c>
      <c r="U104" t="s">
        <v>279</v>
      </c>
      <c r="Z104" t="s">
        <v>280</v>
      </c>
      <c r="AA104" s="22">
        <v>13</v>
      </c>
      <c r="AJ104" s="12" t="str">
        <f t="shared" si="75"/>
        <v>ATK_P:13</v>
      </c>
      <c r="AS104">
        <v>999</v>
      </c>
      <c r="AV104" s="4"/>
      <c r="AW104" s="4"/>
      <c r="AX104" s="4"/>
      <c r="AY104" s="4"/>
      <c r="BA104" s="12" t="str">
        <f t="shared" si="76"/>
        <v/>
      </c>
      <c r="BB104" s="12" t="str">
        <f t="shared" si="48"/>
        <v/>
      </c>
      <c r="BC104" s="12" t="str">
        <f t="shared" si="49"/>
        <v/>
      </c>
      <c r="BD104" s="12" t="str">
        <f t="shared" si="50"/>
        <v/>
      </c>
      <c r="BE104" s="12" t="str">
        <f t="shared" si="51"/>
        <v/>
      </c>
      <c r="BF104" s="12" t="str">
        <f t="shared" si="52"/>
        <v/>
      </c>
      <c r="BG104" s="12" t="str">
        <f>_xlfn.IFNA(VLOOKUP(Z104,对应表!$Z:$AA,2,FALSE)&amp;AA104,"")</f>
        <v>ATK_P:13</v>
      </c>
      <c r="BH104" s="12" t="str">
        <f>_xlfn.IFNA(VLOOKUP(AB104,对应表!$Z:$AA,2,FALSE)&amp;AC104,"")</f>
        <v/>
      </c>
      <c r="BI104" s="12" t="str">
        <f>_xlfn.IFNA(VLOOKUP(AD104,对应表!$Z:$AA,2,FALSE)&amp;AE104,"")</f>
        <v/>
      </c>
      <c r="BJ104" s="12" t="str">
        <f>_xlfn.IFNA(VLOOKUP(AF104,对应表!$Z:$AA,2,FALSE)&amp;AG104,"")</f>
        <v/>
      </c>
      <c r="BK104" s="12" t="str">
        <f>_xlfn.IFNA(VLOOKUP(AH104,对应表!$Z:$AA,2,FALSE)&amp;AI104,"")</f>
        <v/>
      </c>
      <c r="BN104" t="str">
        <f t="shared" si="55"/>
        <v>被动攻击lv9</v>
      </c>
      <c r="BO104">
        <f t="shared" si="53"/>
        <v>13</v>
      </c>
      <c r="BP104" t="str">
        <f t="shared" si="54"/>
        <v/>
      </c>
      <c r="BQ104" t="str">
        <f t="shared" si="56"/>
        <v>攻击比率</v>
      </c>
      <c r="BR104">
        <f t="shared" si="57"/>
        <v>0</v>
      </c>
      <c r="BS104" s="22" t="str">
        <f>VLOOKUP(BQ104,对应表!AS:AU,3,FALSE)</f>
        <v>攻击</v>
      </c>
      <c r="BT104" s="22">
        <f>VLOOKUP(BQ104,对应表!AS:AU,2,FALSE)</f>
        <v>2</v>
      </c>
      <c r="BU104" s="22" t="str">
        <f t="shared" si="71"/>
        <v>+13%</v>
      </c>
      <c r="BV104" s="22" t="str">
        <f t="shared" si="77"/>
        <v>攻击+13%</v>
      </c>
      <c r="BW104" s="22" t="str">
        <f>_xlfn.IFNA(VLOOKUP(BR104,对应表!AS:AU,3,FALSE),"")</f>
        <v/>
      </c>
      <c r="BX104" s="22" t="str">
        <f>_xlfn.IFNA(VLOOKUP(BR104,对应表!AS:AU,2,FALSE),"")</f>
        <v/>
      </c>
      <c r="BY104" s="22" t="str">
        <f t="shared" si="78"/>
        <v>+</v>
      </c>
      <c r="BZ104" s="22" t="str">
        <f t="shared" si="79"/>
        <v/>
      </c>
    </row>
    <row r="105" spans="10:78" x14ac:dyDescent="0.15">
      <c r="J105" s="22"/>
      <c r="K105" t="str">
        <f t="shared" si="72"/>
        <v>被动攻击lv10</v>
      </c>
      <c r="L105" s="6" t="str">
        <f>Q105&amp;":"&amp;M105&amp;":"&amp;VLOOKUP(N105,对应表!B:C,2,FALSE)&amp;":"&amp;IF(buff!O105="",0,O105)</f>
        <v>200010:100:1:0</v>
      </c>
      <c r="M105">
        <v>100</v>
      </c>
      <c r="N105" s="1" t="s">
        <v>278</v>
      </c>
      <c r="O105">
        <v>0</v>
      </c>
      <c r="P105">
        <f t="shared" si="47"/>
        <v>14</v>
      </c>
      <c r="Q105">
        <v>200010</v>
      </c>
      <c r="R105" s="24" t="s">
        <v>990</v>
      </c>
      <c r="S105" s="4" t="str">
        <f t="shared" si="73"/>
        <v>被动攻击lv10</v>
      </c>
      <c r="T105" s="4" t="str">
        <f t="shared" si="74"/>
        <v>被动攻击lv10</v>
      </c>
      <c r="U105" t="s">
        <v>279</v>
      </c>
      <c r="Z105" t="s">
        <v>280</v>
      </c>
      <c r="AA105">
        <v>14</v>
      </c>
      <c r="AJ105" s="12" t="str">
        <f t="shared" si="75"/>
        <v>ATK_P:14</v>
      </c>
      <c r="AS105">
        <v>999</v>
      </c>
      <c r="AV105" s="4"/>
      <c r="AW105" s="4"/>
      <c r="AX105" s="4"/>
      <c r="AY105" s="4"/>
      <c r="BA105" s="12" t="str">
        <f t="shared" si="76"/>
        <v/>
      </c>
      <c r="BB105" s="12" t="str">
        <f t="shared" si="48"/>
        <v/>
      </c>
      <c r="BC105" s="12" t="str">
        <f t="shared" si="49"/>
        <v/>
      </c>
      <c r="BD105" s="12" t="str">
        <f t="shared" si="50"/>
        <v/>
      </c>
      <c r="BE105" s="12" t="str">
        <f t="shared" si="51"/>
        <v/>
      </c>
      <c r="BF105" s="12" t="str">
        <f t="shared" si="52"/>
        <v/>
      </c>
      <c r="BG105" s="12" t="str">
        <f>_xlfn.IFNA(VLOOKUP(Z105,对应表!$Z:$AA,2,FALSE)&amp;AA105,"")</f>
        <v>ATK_P:14</v>
      </c>
      <c r="BH105" s="12" t="str">
        <f>_xlfn.IFNA(VLOOKUP(AB105,对应表!$Z:$AA,2,FALSE)&amp;AC105,"")</f>
        <v/>
      </c>
      <c r="BI105" s="12" t="str">
        <f>_xlfn.IFNA(VLOOKUP(AD105,对应表!$Z:$AA,2,FALSE)&amp;AE105,"")</f>
        <v/>
      </c>
      <c r="BJ105" s="12" t="str">
        <f>_xlfn.IFNA(VLOOKUP(AF105,对应表!$Z:$AA,2,FALSE)&amp;AG105,"")</f>
        <v/>
      </c>
      <c r="BK105" s="12" t="str">
        <f>_xlfn.IFNA(VLOOKUP(AH105,对应表!$Z:$AA,2,FALSE)&amp;AI105,"")</f>
        <v/>
      </c>
      <c r="BN105" t="str">
        <f t="shared" si="55"/>
        <v>被动攻击lv10</v>
      </c>
      <c r="BO105">
        <f t="shared" si="53"/>
        <v>14</v>
      </c>
      <c r="BP105" t="str">
        <f t="shared" si="54"/>
        <v/>
      </c>
      <c r="BQ105" t="str">
        <f t="shared" si="56"/>
        <v>攻击比率</v>
      </c>
      <c r="BR105">
        <f t="shared" si="57"/>
        <v>0</v>
      </c>
      <c r="BS105" s="22" t="str">
        <f>VLOOKUP(BQ105,对应表!AS:AU,3,FALSE)</f>
        <v>攻击</v>
      </c>
      <c r="BT105" s="22">
        <f>VLOOKUP(BQ105,对应表!AS:AU,2,FALSE)</f>
        <v>2</v>
      </c>
      <c r="BU105" s="22" t="str">
        <f t="shared" si="71"/>
        <v>+14%</v>
      </c>
      <c r="BV105" s="22" t="str">
        <f t="shared" si="77"/>
        <v>攻击+14%</v>
      </c>
      <c r="BW105" s="22" t="str">
        <f>_xlfn.IFNA(VLOOKUP(BR105,对应表!AS:AU,3,FALSE),"")</f>
        <v/>
      </c>
      <c r="BX105" s="22" t="str">
        <f>_xlfn.IFNA(VLOOKUP(BR105,对应表!AS:AU,2,FALSE),"")</f>
        <v/>
      </c>
      <c r="BY105" s="22" t="str">
        <f t="shared" si="78"/>
        <v>+</v>
      </c>
      <c r="BZ105" s="22" t="str">
        <f t="shared" si="79"/>
        <v/>
      </c>
    </row>
    <row r="106" spans="10:78" x14ac:dyDescent="0.15">
      <c r="J106" s="22"/>
      <c r="K106" t="str">
        <f t="shared" si="72"/>
        <v>被动攻击lv11</v>
      </c>
      <c r="L106" s="6" t="str">
        <f>Q106&amp;":"&amp;M106&amp;":"&amp;VLOOKUP(N106,对应表!B:C,2,FALSE)&amp;":"&amp;IF(buff!O106="",0,O106)</f>
        <v>200011:100:1:0</v>
      </c>
      <c r="M106">
        <v>100</v>
      </c>
      <c r="N106" s="1" t="s">
        <v>278</v>
      </c>
      <c r="O106">
        <v>0</v>
      </c>
      <c r="P106">
        <f t="shared" si="47"/>
        <v>15</v>
      </c>
      <c r="Q106">
        <v>200011</v>
      </c>
      <c r="R106" s="24" t="s">
        <v>991</v>
      </c>
      <c r="S106" s="4" t="str">
        <f t="shared" si="73"/>
        <v>被动攻击lv11</v>
      </c>
      <c r="T106" s="4" t="str">
        <f t="shared" si="74"/>
        <v>被动攻击lv11</v>
      </c>
      <c r="U106" t="s">
        <v>279</v>
      </c>
      <c r="Z106" t="s">
        <v>280</v>
      </c>
      <c r="AA106" s="22">
        <v>15</v>
      </c>
      <c r="AJ106" s="12" t="str">
        <f t="shared" si="75"/>
        <v>ATK_P:15</v>
      </c>
      <c r="AS106">
        <v>999</v>
      </c>
      <c r="AV106" s="4"/>
      <c r="AW106" s="4"/>
      <c r="AX106" s="4"/>
      <c r="AY106" s="4"/>
      <c r="BA106" s="12" t="str">
        <f t="shared" si="76"/>
        <v/>
      </c>
      <c r="BB106" s="12" t="str">
        <f t="shared" si="48"/>
        <v/>
      </c>
      <c r="BC106" s="12" t="str">
        <f t="shared" si="49"/>
        <v/>
      </c>
      <c r="BD106" s="12" t="str">
        <f t="shared" si="50"/>
        <v/>
      </c>
      <c r="BE106" s="12" t="str">
        <f t="shared" si="51"/>
        <v/>
      </c>
      <c r="BF106" s="12" t="str">
        <f t="shared" si="52"/>
        <v/>
      </c>
      <c r="BG106" s="12" t="str">
        <f>_xlfn.IFNA(VLOOKUP(Z106,对应表!$Z:$AA,2,FALSE)&amp;AA106,"")</f>
        <v>ATK_P:15</v>
      </c>
      <c r="BH106" s="12" t="str">
        <f>_xlfn.IFNA(VLOOKUP(AB106,对应表!$Z:$AA,2,FALSE)&amp;AC106,"")</f>
        <v/>
      </c>
      <c r="BI106" s="12" t="str">
        <f>_xlfn.IFNA(VLOOKUP(AD106,对应表!$Z:$AA,2,FALSE)&amp;AE106,"")</f>
        <v/>
      </c>
      <c r="BJ106" s="12" t="str">
        <f>_xlfn.IFNA(VLOOKUP(AF106,对应表!$Z:$AA,2,FALSE)&amp;AG106,"")</f>
        <v/>
      </c>
      <c r="BK106" s="12" t="str">
        <f>_xlfn.IFNA(VLOOKUP(AH106,对应表!$Z:$AA,2,FALSE)&amp;AI106,"")</f>
        <v/>
      </c>
      <c r="BN106" t="str">
        <f t="shared" si="55"/>
        <v>被动攻击lv11</v>
      </c>
      <c r="BO106">
        <f t="shared" si="53"/>
        <v>15</v>
      </c>
      <c r="BP106" t="str">
        <f t="shared" si="54"/>
        <v/>
      </c>
      <c r="BQ106" t="str">
        <f t="shared" si="56"/>
        <v>攻击比率</v>
      </c>
      <c r="BR106">
        <f t="shared" si="57"/>
        <v>0</v>
      </c>
      <c r="BS106" s="22" t="str">
        <f>VLOOKUP(BQ106,对应表!AS:AU,3,FALSE)</f>
        <v>攻击</v>
      </c>
      <c r="BT106" s="22">
        <f>VLOOKUP(BQ106,对应表!AS:AU,2,FALSE)</f>
        <v>2</v>
      </c>
      <c r="BU106" s="22" t="str">
        <f t="shared" si="71"/>
        <v>+15%</v>
      </c>
      <c r="BV106" s="22" t="str">
        <f t="shared" si="77"/>
        <v>攻击+15%</v>
      </c>
      <c r="BW106" s="22" t="str">
        <f>_xlfn.IFNA(VLOOKUP(BR106,对应表!AS:AU,3,FALSE),"")</f>
        <v/>
      </c>
      <c r="BX106" s="22" t="str">
        <f>_xlfn.IFNA(VLOOKUP(BR106,对应表!AS:AU,2,FALSE),"")</f>
        <v/>
      </c>
      <c r="BY106" s="22" t="str">
        <f t="shared" si="78"/>
        <v>+</v>
      </c>
      <c r="BZ106" s="22" t="str">
        <f t="shared" si="79"/>
        <v/>
      </c>
    </row>
    <row r="107" spans="10:78" x14ac:dyDescent="0.15">
      <c r="J107" s="22"/>
      <c r="K107" t="str">
        <f t="shared" si="72"/>
        <v>被动攻击lv12</v>
      </c>
      <c r="L107" s="6" t="str">
        <f>Q107&amp;":"&amp;M107&amp;":"&amp;VLOOKUP(N107,对应表!B:C,2,FALSE)&amp;":"&amp;IF(buff!O107="",0,O107)</f>
        <v>200012:100:1:0</v>
      </c>
      <c r="M107">
        <v>100</v>
      </c>
      <c r="N107" s="1" t="s">
        <v>278</v>
      </c>
      <c r="O107">
        <v>0</v>
      </c>
      <c r="P107">
        <f t="shared" si="47"/>
        <v>16</v>
      </c>
      <c r="Q107">
        <v>200012</v>
      </c>
      <c r="R107" s="24" t="s">
        <v>992</v>
      </c>
      <c r="S107" s="4" t="str">
        <f t="shared" si="73"/>
        <v>被动攻击lv12</v>
      </c>
      <c r="T107" s="4" t="str">
        <f t="shared" si="74"/>
        <v>被动攻击lv12</v>
      </c>
      <c r="U107" t="s">
        <v>279</v>
      </c>
      <c r="Z107" t="s">
        <v>280</v>
      </c>
      <c r="AA107">
        <v>16</v>
      </c>
      <c r="AJ107" s="12" t="str">
        <f t="shared" si="75"/>
        <v>ATK_P:16</v>
      </c>
      <c r="AS107">
        <v>999</v>
      </c>
      <c r="AV107" s="4"/>
      <c r="AW107" s="4"/>
      <c r="AX107" s="4"/>
      <c r="AY107" s="4"/>
      <c r="BA107" s="12" t="str">
        <f t="shared" si="76"/>
        <v/>
      </c>
      <c r="BB107" s="12" t="str">
        <f t="shared" si="48"/>
        <v/>
      </c>
      <c r="BC107" s="12" t="str">
        <f t="shared" si="49"/>
        <v/>
      </c>
      <c r="BD107" s="12" t="str">
        <f t="shared" si="50"/>
        <v/>
      </c>
      <c r="BE107" s="12" t="str">
        <f t="shared" si="51"/>
        <v/>
      </c>
      <c r="BF107" s="12" t="str">
        <f t="shared" si="52"/>
        <v/>
      </c>
      <c r="BG107" s="12" t="str">
        <f>_xlfn.IFNA(VLOOKUP(Z107,对应表!$Z:$AA,2,FALSE)&amp;AA107,"")</f>
        <v>ATK_P:16</v>
      </c>
      <c r="BH107" s="12" t="str">
        <f>_xlfn.IFNA(VLOOKUP(AB107,对应表!$Z:$AA,2,FALSE)&amp;AC107,"")</f>
        <v/>
      </c>
      <c r="BI107" s="12" t="str">
        <f>_xlfn.IFNA(VLOOKUP(AD107,对应表!$Z:$AA,2,FALSE)&amp;AE107,"")</f>
        <v/>
      </c>
      <c r="BJ107" s="12" t="str">
        <f>_xlfn.IFNA(VLOOKUP(AF107,对应表!$Z:$AA,2,FALSE)&amp;AG107,"")</f>
        <v/>
      </c>
      <c r="BK107" s="12" t="str">
        <f>_xlfn.IFNA(VLOOKUP(AH107,对应表!$Z:$AA,2,FALSE)&amp;AI107,"")</f>
        <v/>
      </c>
      <c r="BN107" t="str">
        <f t="shared" si="55"/>
        <v>被动攻击lv12</v>
      </c>
      <c r="BO107">
        <f t="shared" si="53"/>
        <v>16</v>
      </c>
      <c r="BP107" t="str">
        <f t="shared" si="54"/>
        <v/>
      </c>
      <c r="BQ107" t="str">
        <f t="shared" si="56"/>
        <v>攻击比率</v>
      </c>
      <c r="BR107">
        <f t="shared" si="57"/>
        <v>0</v>
      </c>
      <c r="BS107" s="22" t="str">
        <f>VLOOKUP(BQ107,对应表!AS:AU,3,FALSE)</f>
        <v>攻击</v>
      </c>
      <c r="BT107" s="22">
        <f>VLOOKUP(BQ107,对应表!AS:AU,2,FALSE)</f>
        <v>2</v>
      </c>
      <c r="BU107" s="22" t="str">
        <f t="shared" si="71"/>
        <v>+16%</v>
      </c>
      <c r="BV107" s="22" t="str">
        <f t="shared" si="77"/>
        <v>攻击+16%</v>
      </c>
      <c r="BW107" s="22" t="str">
        <f>_xlfn.IFNA(VLOOKUP(BR107,对应表!AS:AU,3,FALSE),"")</f>
        <v/>
      </c>
      <c r="BX107" s="22" t="str">
        <f>_xlfn.IFNA(VLOOKUP(BR107,对应表!AS:AU,2,FALSE),"")</f>
        <v/>
      </c>
      <c r="BY107" s="22" t="str">
        <f t="shared" si="78"/>
        <v>+</v>
      </c>
      <c r="BZ107" s="22" t="str">
        <f t="shared" si="79"/>
        <v/>
      </c>
    </row>
    <row r="108" spans="10:78" x14ac:dyDescent="0.15">
      <c r="J108" s="22"/>
      <c r="K108" t="str">
        <f t="shared" si="72"/>
        <v>被动攻击lv13</v>
      </c>
      <c r="L108" s="6" t="str">
        <f>Q108&amp;":"&amp;M108&amp;":"&amp;VLOOKUP(N108,对应表!B:C,2,FALSE)&amp;":"&amp;IF(buff!O108="",0,O108)</f>
        <v>200013:100:1:0</v>
      </c>
      <c r="M108">
        <v>100</v>
      </c>
      <c r="N108" s="1" t="s">
        <v>278</v>
      </c>
      <c r="O108">
        <v>0</v>
      </c>
      <c r="P108">
        <f t="shared" si="47"/>
        <v>17</v>
      </c>
      <c r="Q108">
        <v>200013</v>
      </c>
      <c r="R108" s="24" t="s">
        <v>993</v>
      </c>
      <c r="S108" s="4" t="str">
        <f t="shared" si="73"/>
        <v>被动攻击lv13</v>
      </c>
      <c r="T108" s="4" t="str">
        <f t="shared" si="74"/>
        <v>被动攻击lv13</v>
      </c>
      <c r="U108" t="s">
        <v>279</v>
      </c>
      <c r="Z108" t="s">
        <v>280</v>
      </c>
      <c r="AA108" s="22">
        <v>17</v>
      </c>
      <c r="AJ108" s="12" t="str">
        <f t="shared" si="75"/>
        <v>ATK_P:17</v>
      </c>
      <c r="AS108">
        <v>999</v>
      </c>
      <c r="AV108" s="4"/>
      <c r="AW108" s="4"/>
      <c r="AX108" s="4"/>
      <c r="AY108" s="4"/>
      <c r="BA108" s="12" t="str">
        <f t="shared" si="76"/>
        <v/>
      </c>
      <c r="BB108" s="12" t="str">
        <f t="shared" si="48"/>
        <v/>
      </c>
      <c r="BC108" s="12" t="str">
        <f t="shared" si="49"/>
        <v/>
      </c>
      <c r="BD108" s="12" t="str">
        <f t="shared" si="50"/>
        <v/>
      </c>
      <c r="BE108" s="12" t="str">
        <f t="shared" si="51"/>
        <v/>
      </c>
      <c r="BF108" s="12" t="str">
        <f t="shared" si="52"/>
        <v/>
      </c>
      <c r="BG108" s="12" t="str">
        <f>_xlfn.IFNA(VLOOKUP(Z108,对应表!$Z:$AA,2,FALSE)&amp;AA108,"")</f>
        <v>ATK_P:17</v>
      </c>
      <c r="BH108" s="12" t="str">
        <f>_xlfn.IFNA(VLOOKUP(AB108,对应表!$Z:$AA,2,FALSE)&amp;AC108,"")</f>
        <v/>
      </c>
      <c r="BI108" s="12" t="str">
        <f>_xlfn.IFNA(VLOOKUP(AD108,对应表!$Z:$AA,2,FALSE)&amp;AE108,"")</f>
        <v/>
      </c>
      <c r="BJ108" s="12" t="str">
        <f>_xlfn.IFNA(VLOOKUP(AF108,对应表!$Z:$AA,2,FALSE)&amp;AG108,"")</f>
        <v/>
      </c>
      <c r="BK108" s="12" t="str">
        <f>_xlfn.IFNA(VLOOKUP(AH108,对应表!$Z:$AA,2,FALSE)&amp;AI108,"")</f>
        <v/>
      </c>
      <c r="BN108" t="str">
        <f t="shared" si="55"/>
        <v>被动攻击lv13</v>
      </c>
      <c r="BO108">
        <f t="shared" si="53"/>
        <v>17</v>
      </c>
      <c r="BP108" t="str">
        <f t="shared" si="54"/>
        <v/>
      </c>
      <c r="BQ108" t="str">
        <f t="shared" si="56"/>
        <v>攻击比率</v>
      </c>
      <c r="BR108">
        <f t="shared" si="57"/>
        <v>0</v>
      </c>
      <c r="BS108" s="22" t="str">
        <f>VLOOKUP(BQ108,对应表!AS:AU,3,FALSE)</f>
        <v>攻击</v>
      </c>
      <c r="BT108" s="22">
        <f>VLOOKUP(BQ108,对应表!AS:AU,2,FALSE)</f>
        <v>2</v>
      </c>
      <c r="BU108" s="22" t="str">
        <f t="shared" si="71"/>
        <v>+17%</v>
      </c>
      <c r="BV108" s="22" t="str">
        <f t="shared" si="77"/>
        <v>攻击+17%</v>
      </c>
      <c r="BW108" s="22" t="str">
        <f>_xlfn.IFNA(VLOOKUP(BR108,对应表!AS:AU,3,FALSE),"")</f>
        <v/>
      </c>
      <c r="BX108" s="22" t="str">
        <f>_xlfn.IFNA(VLOOKUP(BR108,对应表!AS:AU,2,FALSE),"")</f>
        <v/>
      </c>
      <c r="BY108" s="22" t="str">
        <f t="shared" si="78"/>
        <v>+</v>
      </c>
      <c r="BZ108" s="22" t="str">
        <f t="shared" si="79"/>
        <v/>
      </c>
    </row>
    <row r="109" spans="10:78" x14ac:dyDescent="0.15">
      <c r="J109" s="22"/>
      <c r="K109" t="str">
        <f t="shared" si="72"/>
        <v>被动攻击lv14</v>
      </c>
      <c r="L109" s="6" t="str">
        <f>Q109&amp;":"&amp;M109&amp;":"&amp;VLOOKUP(N109,对应表!B:C,2,FALSE)&amp;":"&amp;IF(buff!O109="",0,O109)</f>
        <v>200014:100:1:0</v>
      </c>
      <c r="M109">
        <v>100</v>
      </c>
      <c r="N109" s="1" t="s">
        <v>278</v>
      </c>
      <c r="O109">
        <v>0</v>
      </c>
      <c r="P109">
        <f t="shared" si="47"/>
        <v>18</v>
      </c>
      <c r="Q109">
        <v>200014</v>
      </c>
      <c r="R109" s="24" t="s">
        <v>994</v>
      </c>
      <c r="S109" s="4" t="str">
        <f t="shared" si="73"/>
        <v>被动攻击lv14</v>
      </c>
      <c r="T109" s="4" t="str">
        <f t="shared" si="74"/>
        <v>被动攻击lv14</v>
      </c>
      <c r="U109" t="s">
        <v>279</v>
      </c>
      <c r="Z109" t="s">
        <v>280</v>
      </c>
      <c r="AA109">
        <v>18</v>
      </c>
      <c r="AJ109" s="12" t="str">
        <f t="shared" si="75"/>
        <v>ATK_P:18</v>
      </c>
      <c r="AS109">
        <v>999</v>
      </c>
      <c r="AV109" s="4"/>
      <c r="AW109" s="4"/>
      <c r="AX109" s="4"/>
      <c r="AY109" s="4"/>
      <c r="BA109" s="12" t="str">
        <f t="shared" si="76"/>
        <v/>
      </c>
      <c r="BB109" s="12" t="str">
        <f t="shared" si="48"/>
        <v/>
      </c>
      <c r="BC109" s="12" t="str">
        <f t="shared" si="49"/>
        <v/>
      </c>
      <c r="BD109" s="12" t="str">
        <f t="shared" si="50"/>
        <v/>
      </c>
      <c r="BE109" s="12" t="str">
        <f t="shared" si="51"/>
        <v/>
      </c>
      <c r="BF109" s="12" t="str">
        <f t="shared" si="52"/>
        <v/>
      </c>
      <c r="BG109" s="12" t="str">
        <f>_xlfn.IFNA(VLOOKUP(Z109,对应表!$Z:$AA,2,FALSE)&amp;AA109,"")</f>
        <v>ATK_P:18</v>
      </c>
      <c r="BH109" s="12" t="str">
        <f>_xlfn.IFNA(VLOOKUP(AB109,对应表!$Z:$AA,2,FALSE)&amp;AC109,"")</f>
        <v/>
      </c>
      <c r="BI109" s="12" t="str">
        <f>_xlfn.IFNA(VLOOKUP(AD109,对应表!$Z:$AA,2,FALSE)&amp;AE109,"")</f>
        <v/>
      </c>
      <c r="BJ109" s="12" t="str">
        <f>_xlfn.IFNA(VLOOKUP(AF109,对应表!$Z:$AA,2,FALSE)&amp;AG109,"")</f>
        <v/>
      </c>
      <c r="BK109" s="12" t="str">
        <f>_xlfn.IFNA(VLOOKUP(AH109,对应表!$Z:$AA,2,FALSE)&amp;AI109,"")</f>
        <v/>
      </c>
      <c r="BN109" t="str">
        <f t="shared" si="55"/>
        <v>被动攻击lv14</v>
      </c>
      <c r="BO109">
        <f t="shared" si="53"/>
        <v>18</v>
      </c>
      <c r="BP109" t="str">
        <f t="shared" si="54"/>
        <v/>
      </c>
      <c r="BQ109" t="str">
        <f t="shared" si="56"/>
        <v>攻击比率</v>
      </c>
      <c r="BR109">
        <f t="shared" si="57"/>
        <v>0</v>
      </c>
      <c r="BS109" s="22" t="str">
        <f>VLOOKUP(BQ109,对应表!AS:AU,3,FALSE)</f>
        <v>攻击</v>
      </c>
      <c r="BT109" s="22">
        <f>VLOOKUP(BQ109,对应表!AS:AU,2,FALSE)</f>
        <v>2</v>
      </c>
      <c r="BU109" s="22" t="str">
        <f t="shared" si="71"/>
        <v>+18%</v>
      </c>
      <c r="BV109" s="22" t="str">
        <f t="shared" si="77"/>
        <v>攻击+18%</v>
      </c>
      <c r="BW109" s="22" t="str">
        <f>_xlfn.IFNA(VLOOKUP(BR109,对应表!AS:AU,3,FALSE),"")</f>
        <v/>
      </c>
      <c r="BX109" s="22" t="str">
        <f>_xlfn.IFNA(VLOOKUP(BR109,对应表!AS:AU,2,FALSE),"")</f>
        <v/>
      </c>
      <c r="BY109" s="22" t="str">
        <f t="shared" si="78"/>
        <v>+</v>
      </c>
      <c r="BZ109" s="22" t="str">
        <f t="shared" si="79"/>
        <v/>
      </c>
    </row>
    <row r="110" spans="10:78" x14ac:dyDescent="0.15">
      <c r="J110" s="22"/>
      <c r="K110" t="str">
        <f t="shared" si="72"/>
        <v>被动攻击lv15</v>
      </c>
      <c r="L110" s="6" t="str">
        <f>Q110&amp;":"&amp;M110&amp;":"&amp;VLOOKUP(N110,对应表!B:C,2,FALSE)&amp;":"&amp;IF(buff!O110="",0,O110)</f>
        <v>200015:100:1:0</v>
      </c>
      <c r="M110">
        <v>100</v>
      </c>
      <c r="N110" s="1" t="s">
        <v>278</v>
      </c>
      <c r="O110">
        <v>0</v>
      </c>
      <c r="P110">
        <f t="shared" si="47"/>
        <v>19</v>
      </c>
      <c r="Q110">
        <v>200015</v>
      </c>
      <c r="R110" s="24" t="s">
        <v>995</v>
      </c>
      <c r="S110" s="4" t="str">
        <f t="shared" si="73"/>
        <v>被动攻击lv15</v>
      </c>
      <c r="T110" s="4" t="str">
        <f t="shared" si="74"/>
        <v>被动攻击lv15</v>
      </c>
      <c r="U110" t="s">
        <v>279</v>
      </c>
      <c r="Z110" t="s">
        <v>280</v>
      </c>
      <c r="AA110" s="22">
        <v>19</v>
      </c>
      <c r="AJ110" s="12" t="str">
        <f t="shared" si="75"/>
        <v>ATK_P:19</v>
      </c>
      <c r="AS110">
        <v>999</v>
      </c>
      <c r="AV110" s="4"/>
      <c r="AW110" s="4"/>
      <c r="AX110" s="4"/>
      <c r="AY110" s="4"/>
      <c r="BA110" s="12" t="str">
        <f t="shared" si="76"/>
        <v/>
      </c>
      <c r="BB110" s="12" t="str">
        <f t="shared" si="48"/>
        <v/>
      </c>
      <c r="BC110" s="12" t="str">
        <f t="shared" si="49"/>
        <v/>
      </c>
      <c r="BD110" s="12" t="str">
        <f t="shared" si="50"/>
        <v/>
      </c>
      <c r="BE110" s="12" t="str">
        <f t="shared" si="51"/>
        <v/>
      </c>
      <c r="BF110" s="12" t="str">
        <f t="shared" si="52"/>
        <v/>
      </c>
      <c r="BG110" s="12" t="str">
        <f>_xlfn.IFNA(VLOOKUP(Z110,对应表!$Z:$AA,2,FALSE)&amp;AA110,"")</f>
        <v>ATK_P:19</v>
      </c>
      <c r="BH110" s="12" t="str">
        <f>_xlfn.IFNA(VLOOKUP(AB110,对应表!$Z:$AA,2,FALSE)&amp;AC110,"")</f>
        <v/>
      </c>
      <c r="BI110" s="12" t="str">
        <f>_xlfn.IFNA(VLOOKUP(AD110,对应表!$Z:$AA,2,FALSE)&amp;AE110,"")</f>
        <v/>
      </c>
      <c r="BJ110" s="12" t="str">
        <f>_xlfn.IFNA(VLOOKUP(AF110,对应表!$Z:$AA,2,FALSE)&amp;AG110,"")</f>
        <v/>
      </c>
      <c r="BK110" s="12" t="str">
        <f>_xlfn.IFNA(VLOOKUP(AH110,对应表!$Z:$AA,2,FALSE)&amp;AI110,"")</f>
        <v/>
      </c>
      <c r="BN110" t="str">
        <f t="shared" si="55"/>
        <v>被动攻击lv15</v>
      </c>
      <c r="BO110">
        <f t="shared" si="53"/>
        <v>19</v>
      </c>
      <c r="BP110" t="str">
        <f t="shared" si="54"/>
        <v/>
      </c>
      <c r="BQ110" t="str">
        <f t="shared" si="56"/>
        <v>攻击比率</v>
      </c>
      <c r="BR110">
        <f t="shared" si="57"/>
        <v>0</v>
      </c>
      <c r="BS110" s="22" t="str">
        <f>VLOOKUP(BQ110,对应表!AS:AU,3,FALSE)</f>
        <v>攻击</v>
      </c>
      <c r="BT110" s="22">
        <f>VLOOKUP(BQ110,对应表!AS:AU,2,FALSE)</f>
        <v>2</v>
      </c>
      <c r="BU110" s="22" t="str">
        <f t="shared" si="71"/>
        <v>+19%</v>
      </c>
      <c r="BV110" s="22" t="str">
        <f t="shared" si="77"/>
        <v>攻击+19%</v>
      </c>
      <c r="BW110" s="22" t="str">
        <f>_xlfn.IFNA(VLOOKUP(BR110,对应表!AS:AU,3,FALSE),"")</f>
        <v/>
      </c>
      <c r="BX110" s="22" t="str">
        <f>_xlfn.IFNA(VLOOKUP(BR110,对应表!AS:AU,2,FALSE),"")</f>
        <v/>
      </c>
      <c r="BY110" s="22" t="str">
        <f t="shared" si="78"/>
        <v>+</v>
      </c>
      <c r="BZ110" s="22" t="str">
        <f t="shared" si="79"/>
        <v/>
      </c>
    </row>
    <row r="111" spans="10:78" x14ac:dyDescent="0.15">
      <c r="J111" s="22"/>
      <c r="K111" t="str">
        <f t="shared" si="72"/>
        <v>被动攻击lv16</v>
      </c>
      <c r="L111" s="6" t="str">
        <f>Q111&amp;":"&amp;M111&amp;":"&amp;VLOOKUP(N111,对应表!B:C,2,FALSE)&amp;":"&amp;IF(buff!O111="",0,O111)</f>
        <v>200016:100:1:0</v>
      </c>
      <c r="M111">
        <v>100</v>
      </c>
      <c r="N111" s="1" t="s">
        <v>278</v>
      </c>
      <c r="O111">
        <v>0</v>
      </c>
      <c r="P111">
        <f t="shared" si="47"/>
        <v>20</v>
      </c>
      <c r="Q111">
        <v>200016</v>
      </c>
      <c r="R111" s="24" t="s">
        <v>996</v>
      </c>
      <c r="S111" s="4" t="str">
        <f t="shared" si="73"/>
        <v>被动攻击lv16</v>
      </c>
      <c r="T111" s="4" t="str">
        <f t="shared" si="74"/>
        <v>被动攻击lv16</v>
      </c>
      <c r="U111" t="s">
        <v>279</v>
      </c>
      <c r="Z111" t="s">
        <v>280</v>
      </c>
      <c r="AA111">
        <v>20</v>
      </c>
      <c r="AJ111" s="12" t="str">
        <f t="shared" si="75"/>
        <v>ATK_P:20</v>
      </c>
      <c r="AS111">
        <v>999</v>
      </c>
      <c r="AV111" s="4"/>
      <c r="AW111" s="4"/>
      <c r="AX111" s="4"/>
      <c r="AY111" s="4"/>
      <c r="BA111" s="12" t="str">
        <f t="shared" si="76"/>
        <v/>
      </c>
      <c r="BB111" s="12" t="str">
        <f t="shared" si="48"/>
        <v/>
      </c>
      <c r="BC111" s="12" t="str">
        <f t="shared" si="49"/>
        <v/>
      </c>
      <c r="BD111" s="12" t="str">
        <f t="shared" si="50"/>
        <v/>
      </c>
      <c r="BE111" s="12" t="str">
        <f t="shared" si="51"/>
        <v/>
      </c>
      <c r="BF111" s="12" t="str">
        <f t="shared" si="52"/>
        <v/>
      </c>
      <c r="BG111" s="12" t="str">
        <f>_xlfn.IFNA(VLOOKUP(Z111,对应表!$Z:$AA,2,FALSE)&amp;AA111,"")</f>
        <v>ATK_P:20</v>
      </c>
      <c r="BH111" s="12" t="str">
        <f>_xlfn.IFNA(VLOOKUP(AB111,对应表!$Z:$AA,2,FALSE)&amp;AC111,"")</f>
        <v/>
      </c>
      <c r="BI111" s="12" t="str">
        <f>_xlfn.IFNA(VLOOKUP(AD111,对应表!$Z:$AA,2,FALSE)&amp;AE111,"")</f>
        <v/>
      </c>
      <c r="BJ111" s="12" t="str">
        <f>_xlfn.IFNA(VLOOKUP(AF111,对应表!$Z:$AA,2,FALSE)&amp;AG111,"")</f>
        <v/>
      </c>
      <c r="BK111" s="12" t="str">
        <f>_xlfn.IFNA(VLOOKUP(AH111,对应表!$Z:$AA,2,FALSE)&amp;AI111,"")</f>
        <v/>
      </c>
      <c r="BN111" t="str">
        <f t="shared" si="55"/>
        <v>被动攻击lv16</v>
      </c>
      <c r="BO111">
        <f t="shared" si="53"/>
        <v>20</v>
      </c>
      <c r="BP111" t="str">
        <f t="shared" si="54"/>
        <v/>
      </c>
      <c r="BQ111" t="str">
        <f t="shared" si="56"/>
        <v>攻击比率</v>
      </c>
      <c r="BR111">
        <f t="shared" si="57"/>
        <v>0</v>
      </c>
      <c r="BS111" s="22" t="str">
        <f>VLOOKUP(BQ111,对应表!AS:AU,3,FALSE)</f>
        <v>攻击</v>
      </c>
      <c r="BT111" s="22">
        <f>VLOOKUP(BQ111,对应表!AS:AU,2,FALSE)</f>
        <v>2</v>
      </c>
      <c r="BU111" s="22" t="str">
        <f t="shared" si="71"/>
        <v>+20%</v>
      </c>
      <c r="BV111" s="22" t="str">
        <f t="shared" si="77"/>
        <v>攻击+20%</v>
      </c>
      <c r="BW111" s="22" t="str">
        <f>_xlfn.IFNA(VLOOKUP(BR111,对应表!AS:AU,3,FALSE),"")</f>
        <v/>
      </c>
      <c r="BX111" s="22" t="str">
        <f>_xlfn.IFNA(VLOOKUP(BR111,对应表!AS:AU,2,FALSE),"")</f>
        <v/>
      </c>
      <c r="BY111" s="22" t="str">
        <f t="shared" si="78"/>
        <v>+</v>
      </c>
      <c r="BZ111" s="22" t="str">
        <f t="shared" si="79"/>
        <v/>
      </c>
    </row>
    <row r="112" spans="10:78" x14ac:dyDescent="0.15">
      <c r="J112" s="22"/>
      <c r="K112" t="str">
        <f t="shared" si="72"/>
        <v>被动攻击lv17</v>
      </c>
      <c r="L112" s="6" t="str">
        <f>Q112&amp;":"&amp;M112&amp;":"&amp;VLOOKUP(N112,对应表!B:C,2,FALSE)&amp;":"&amp;IF(buff!O112="",0,O112)</f>
        <v>200017:100:1:0</v>
      </c>
      <c r="M112">
        <v>100</v>
      </c>
      <c r="N112" s="1" t="s">
        <v>278</v>
      </c>
      <c r="O112">
        <v>0</v>
      </c>
      <c r="P112">
        <f t="shared" si="47"/>
        <v>21</v>
      </c>
      <c r="Q112">
        <v>200017</v>
      </c>
      <c r="R112" s="24" t="s">
        <v>997</v>
      </c>
      <c r="S112" s="4" t="str">
        <f t="shared" si="73"/>
        <v>被动攻击lv17</v>
      </c>
      <c r="T112" s="4" t="str">
        <f t="shared" si="74"/>
        <v>被动攻击lv17</v>
      </c>
      <c r="U112" t="s">
        <v>279</v>
      </c>
      <c r="Z112" t="s">
        <v>280</v>
      </c>
      <c r="AA112" s="22">
        <v>21</v>
      </c>
      <c r="AJ112" s="12" t="str">
        <f t="shared" si="75"/>
        <v>ATK_P:21</v>
      </c>
      <c r="AS112">
        <v>999</v>
      </c>
      <c r="AV112" s="4"/>
      <c r="AW112" s="4"/>
      <c r="AX112" s="4"/>
      <c r="AY112" s="4"/>
      <c r="BA112" s="12" t="str">
        <f t="shared" si="76"/>
        <v/>
      </c>
      <c r="BB112" s="12" t="str">
        <f t="shared" si="48"/>
        <v/>
      </c>
      <c r="BC112" s="12" t="str">
        <f t="shared" si="49"/>
        <v/>
      </c>
      <c r="BD112" s="12" t="str">
        <f t="shared" si="50"/>
        <v/>
      </c>
      <c r="BE112" s="12" t="str">
        <f t="shared" si="51"/>
        <v/>
      </c>
      <c r="BF112" s="12" t="str">
        <f t="shared" si="52"/>
        <v/>
      </c>
      <c r="BG112" s="12" t="str">
        <f>_xlfn.IFNA(VLOOKUP(Z112,对应表!$Z:$AA,2,FALSE)&amp;AA112,"")</f>
        <v>ATK_P:21</v>
      </c>
      <c r="BH112" s="12" t="str">
        <f>_xlfn.IFNA(VLOOKUP(AB112,对应表!$Z:$AA,2,FALSE)&amp;AC112,"")</f>
        <v/>
      </c>
      <c r="BI112" s="12" t="str">
        <f>_xlfn.IFNA(VLOOKUP(AD112,对应表!$Z:$AA,2,FALSE)&amp;AE112,"")</f>
        <v/>
      </c>
      <c r="BJ112" s="12" t="str">
        <f>_xlfn.IFNA(VLOOKUP(AF112,对应表!$Z:$AA,2,FALSE)&amp;AG112,"")</f>
        <v/>
      </c>
      <c r="BK112" s="12" t="str">
        <f>_xlfn.IFNA(VLOOKUP(AH112,对应表!$Z:$AA,2,FALSE)&amp;AI112,"")</f>
        <v/>
      </c>
      <c r="BN112" t="str">
        <f t="shared" si="55"/>
        <v>被动攻击lv17</v>
      </c>
      <c r="BO112">
        <f t="shared" si="53"/>
        <v>21</v>
      </c>
      <c r="BP112" t="str">
        <f t="shared" si="54"/>
        <v/>
      </c>
      <c r="BQ112" t="str">
        <f t="shared" si="56"/>
        <v>攻击比率</v>
      </c>
      <c r="BR112">
        <f t="shared" si="57"/>
        <v>0</v>
      </c>
      <c r="BS112" s="22" t="str">
        <f>VLOOKUP(BQ112,对应表!AS:AU,3,FALSE)</f>
        <v>攻击</v>
      </c>
      <c r="BT112" s="22">
        <f>VLOOKUP(BQ112,对应表!AS:AU,2,FALSE)</f>
        <v>2</v>
      </c>
      <c r="BU112" s="22" t="str">
        <f t="shared" si="71"/>
        <v>+21%</v>
      </c>
      <c r="BV112" s="22" t="str">
        <f t="shared" si="77"/>
        <v>攻击+21%</v>
      </c>
      <c r="BW112" s="22" t="str">
        <f>_xlfn.IFNA(VLOOKUP(BR112,对应表!AS:AU,3,FALSE),"")</f>
        <v/>
      </c>
      <c r="BX112" s="22" t="str">
        <f>_xlfn.IFNA(VLOOKUP(BR112,对应表!AS:AU,2,FALSE),"")</f>
        <v/>
      </c>
      <c r="BY112" s="22" t="str">
        <f t="shared" si="78"/>
        <v>+</v>
      </c>
      <c r="BZ112" s="22" t="str">
        <f t="shared" si="79"/>
        <v/>
      </c>
    </row>
    <row r="113" spans="10:78" x14ac:dyDescent="0.15">
      <c r="J113" s="22"/>
      <c r="K113" t="str">
        <f t="shared" si="72"/>
        <v>被动攻击lv18</v>
      </c>
      <c r="L113" s="6" t="str">
        <f>Q113&amp;":"&amp;M113&amp;":"&amp;VLOOKUP(N113,对应表!B:C,2,FALSE)&amp;":"&amp;IF(buff!O113="",0,O113)</f>
        <v>200018:100:1:0</v>
      </c>
      <c r="M113">
        <v>100</v>
      </c>
      <c r="N113" s="1" t="s">
        <v>278</v>
      </c>
      <c r="O113">
        <v>0</v>
      </c>
      <c r="P113">
        <f t="shared" si="47"/>
        <v>22</v>
      </c>
      <c r="Q113">
        <v>200018</v>
      </c>
      <c r="R113" s="24" t="s">
        <v>998</v>
      </c>
      <c r="S113" s="4" t="str">
        <f t="shared" si="73"/>
        <v>被动攻击lv18</v>
      </c>
      <c r="T113" s="4" t="str">
        <f t="shared" si="74"/>
        <v>被动攻击lv18</v>
      </c>
      <c r="U113" t="s">
        <v>279</v>
      </c>
      <c r="Z113" t="s">
        <v>280</v>
      </c>
      <c r="AA113">
        <v>22</v>
      </c>
      <c r="AJ113" s="12" t="str">
        <f t="shared" si="75"/>
        <v>ATK_P:22</v>
      </c>
      <c r="AS113">
        <v>999</v>
      </c>
      <c r="AV113" s="4"/>
      <c r="AW113" s="4"/>
      <c r="AX113" s="4"/>
      <c r="AY113" s="4"/>
      <c r="BA113" s="12" t="str">
        <f t="shared" si="76"/>
        <v/>
      </c>
      <c r="BB113" s="12" t="str">
        <f t="shared" si="48"/>
        <v/>
      </c>
      <c r="BC113" s="12" t="str">
        <f t="shared" si="49"/>
        <v/>
      </c>
      <c r="BD113" s="12" t="str">
        <f t="shared" si="50"/>
        <v/>
      </c>
      <c r="BE113" s="12" t="str">
        <f t="shared" si="51"/>
        <v/>
      </c>
      <c r="BF113" s="12" t="str">
        <f t="shared" si="52"/>
        <v/>
      </c>
      <c r="BG113" s="12" t="str">
        <f>_xlfn.IFNA(VLOOKUP(Z113,对应表!$Z:$AA,2,FALSE)&amp;AA113,"")</f>
        <v>ATK_P:22</v>
      </c>
      <c r="BH113" s="12" t="str">
        <f>_xlfn.IFNA(VLOOKUP(AB113,对应表!$Z:$AA,2,FALSE)&amp;AC113,"")</f>
        <v/>
      </c>
      <c r="BI113" s="12" t="str">
        <f>_xlfn.IFNA(VLOOKUP(AD113,对应表!$Z:$AA,2,FALSE)&amp;AE113,"")</f>
        <v/>
      </c>
      <c r="BJ113" s="12" t="str">
        <f>_xlfn.IFNA(VLOOKUP(AF113,对应表!$Z:$AA,2,FALSE)&amp;AG113,"")</f>
        <v/>
      </c>
      <c r="BK113" s="12" t="str">
        <f>_xlfn.IFNA(VLOOKUP(AH113,对应表!$Z:$AA,2,FALSE)&amp;AI113,"")</f>
        <v/>
      </c>
      <c r="BN113" t="str">
        <f t="shared" si="55"/>
        <v>被动攻击lv18</v>
      </c>
      <c r="BO113">
        <f t="shared" si="53"/>
        <v>22</v>
      </c>
      <c r="BP113" t="str">
        <f t="shared" si="54"/>
        <v/>
      </c>
      <c r="BQ113" t="str">
        <f t="shared" si="56"/>
        <v>攻击比率</v>
      </c>
      <c r="BR113">
        <f t="shared" si="57"/>
        <v>0</v>
      </c>
      <c r="BS113" s="22" t="str">
        <f>VLOOKUP(BQ113,对应表!AS:AU,3,FALSE)</f>
        <v>攻击</v>
      </c>
      <c r="BT113" s="22">
        <f>VLOOKUP(BQ113,对应表!AS:AU,2,FALSE)</f>
        <v>2</v>
      </c>
      <c r="BU113" s="22" t="str">
        <f t="shared" si="71"/>
        <v>+22%</v>
      </c>
      <c r="BV113" s="22" t="str">
        <f t="shared" si="77"/>
        <v>攻击+22%</v>
      </c>
      <c r="BW113" s="22" t="str">
        <f>_xlfn.IFNA(VLOOKUP(BR113,对应表!AS:AU,3,FALSE),"")</f>
        <v/>
      </c>
      <c r="BX113" s="22" t="str">
        <f>_xlfn.IFNA(VLOOKUP(BR113,对应表!AS:AU,2,FALSE),"")</f>
        <v/>
      </c>
      <c r="BY113" s="22" t="str">
        <f t="shared" si="78"/>
        <v>+</v>
      </c>
      <c r="BZ113" s="22" t="str">
        <f t="shared" si="79"/>
        <v/>
      </c>
    </row>
    <row r="114" spans="10:78" x14ac:dyDescent="0.15">
      <c r="J114" s="22"/>
      <c r="K114" t="str">
        <f t="shared" si="72"/>
        <v>被动攻击lv19</v>
      </c>
      <c r="L114" s="6" t="str">
        <f>Q114&amp;":"&amp;M114&amp;":"&amp;VLOOKUP(N114,对应表!B:C,2,FALSE)&amp;":"&amp;IF(buff!O114="",0,O114)</f>
        <v>200019:100:1:0</v>
      </c>
      <c r="M114">
        <v>100</v>
      </c>
      <c r="N114" s="1" t="s">
        <v>278</v>
      </c>
      <c r="O114">
        <v>0</v>
      </c>
      <c r="P114">
        <f t="shared" si="47"/>
        <v>23</v>
      </c>
      <c r="Q114">
        <v>200019</v>
      </c>
      <c r="R114" s="24" t="s">
        <v>999</v>
      </c>
      <c r="S114" s="4" t="str">
        <f t="shared" si="73"/>
        <v>被动攻击lv19</v>
      </c>
      <c r="T114" s="4" t="str">
        <f t="shared" si="74"/>
        <v>被动攻击lv19</v>
      </c>
      <c r="U114" t="s">
        <v>279</v>
      </c>
      <c r="Z114" t="s">
        <v>280</v>
      </c>
      <c r="AA114" s="22">
        <v>23</v>
      </c>
      <c r="AJ114" s="12" t="str">
        <f t="shared" si="75"/>
        <v>ATK_P:23</v>
      </c>
      <c r="AS114">
        <v>999</v>
      </c>
      <c r="AV114" s="4"/>
      <c r="AW114" s="4"/>
      <c r="AX114" s="4"/>
      <c r="AY114" s="4"/>
      <c r="BA114" s="12" t="str">
        <f t="shared" si="76"/>
        <v/>
      </c>
      <c r="BB114" s="12" t="str">
        <f t="shared" si="48"/>
        <v/>
      </c>
      <c r="BC114" s="12" t="str">
        <f t="shared" si="49"/>
        <v/>
      </c>
      <c r="BD114" s="12" t="str">
        <f t="shared" si="50"/>
        <v/>
      </c>
      <c r="BE114" s="12" t="str">
        <f t="shared" si="51"/>
        <v/>
      </c>
      <c r="BF114" s="12" t="str">
        <f t="shared" si="52"/>
        <v/>
      </c>
      <c r="BG114" s="12" t="str">
        <f>_xlfn.IFNA(VLOOKUP(Z114,对应表!$Z:$AA,2,FALSE)&amp;AA114,"")</f>
        <v>ATK_P:23</v>
      </c>
      <c r="BH114" s="12" t="str">
        <f>_xlfn.IFNA(VLOOKUP(AB114,对应表!$Z:$AA,2,FALSE)&amp;AC114,"")</f>
        <v/>
      </c>
      <c r="BI114" s="12" t="str">
        <f>_xlfn.IFNA(VLOOKUP(AD114,对应表!$Z:$AA,2,FALSE)&amp;AE114,"")</f>
        <v/>
      </c>
      <c r="BJ114" s="12" t="str">
        <f>_xlfn.IFNA(VLOOKUP(AF114,对应表!$Z:$AA,2,FALSE)&amp;AG114,"")</f>
        <v/>
      </c>
      <c r="BK114" s="12" t="str">
        <f>_xlfn.IFNA(VLOOKUP(AH114,对应表!$Z:$AA,2,FALSE)&amp;AI114,"")</f>
        <v/>
      </c>
      <c r="BN114" t="str">
        <f t="shared" si="55"/>
        <v>被动攻击lv19</v>
      </c>
      <c r="BO114">
        <f t="shared" si="53"/>
        <v>23</v>
      </c>
      <c r="BP114" t="str">
        <f t="shared" si="54"/>
        <v/>
      </c>
      <c r="BQ114" t="str">
        <f t="shared" si="56"/>
        <v>攻击比率</v>
      </c>
      <c r="BR114">
        <f t="shared" si="57"/>
        <v>0</v>
      </c>
      <c r="BS114" s="22" t="str">
        <f>VLOOKUP(BQ114,对应表!AS:AU,3,FALSE)</f>
        <v>攻击</v>
      </c>
      <c r="BT114" s="22">
        <f>VLOOKUP(BQ114,对应表!AS:AU,2,FALSE)</f>
        <v>2</v>
      </c>
      <c r="BU114" s="22" t="str">
        <f t="shared" si="71"/>
        <v>+23%</v>
      </c>
      <c r="BV114" s="22" t="str">
        <f t="shared" si="77"/>
        <v>攻击+23%</v>
      </c>
      <c r="BW114" s="22" t="str">
        <f>_xlfn.IFNA(VLOOKUP(BR114,对应表!AS:AU,3,FALSE),"")</f>
        <v/>
      </c>
      <c r="BX114" s="22" t="str">
        <f>_xlfn.IFNA(VLOOKUP(BR114,对应表!AS:AU,2,FALSE),"")</f>
        <v/>
      </c>
      <c r="BY114" s="22" t="str">
        <f t="shared" si="78"/>
        <v>+</v>
      </c>
      <c r="BZ114" s="22" t="str">
        <f t="shared" si="79"/>
        <v/>
      </c>
    </row>
    <row r="115" spans="10:78" x14ac:dyDescent="0.15">
      <c r="J115" s="22"/>
      <c r="K115" t="str">
        <f t="shared" si="72"/>
        <v>被动攻击lv20</v>
      </c>
      <c r="L115" s="6" t="str">
        <f>Q115&amp;":"&amp;M115&amp;":"&amp;VLOOKUP(N115,对应表!B:C,2,FALSE)&amp;":"&amp;IF(buff!O115="",0,O115)</f>
        <v>200020:100:1:0</v>
      </c>
      <c r="M115">
        <v>100</v>
      </c>
      <c r="N115" s="1" t="s">
        <v>278</v>
      </c>
      <c r="O115">
        <v>0</v>
      </c>
      <c r="P115">
        <f t="shared" si="47"/>
        <v>24</v>
      </c>
      <c r="Q115">
        <v>200020</v>
      </c>
      <c r="R115" s="24" t="s">
        <v>1000</v>
      </c>
      <c r="S115" s="4" t="str">
        <f t="shared" si="73"/>
        <v>被动攻击lv20</v>
      </c>
      <c r="T115" s="4" t="str">
        <f t="shared" si="74"/>
        <v>被动攻击lv20</v>
      </c>
      <c r="U115" t="s">
        <v>279</v>
      </c>
      <c r="Z115" t="s">
        <v>280</v>
      </c>
      <c r="AA115">
        <v>24</v>
      </c>
      <c r="AJ115" s="12" t="str">
        <f t="shared" si="75"/>
        <v>ATK_P:24</v>
      </c>
      <c r="AS115">
        <v>999</v>
      </c>
      <c r="AV115" s="4"/>
      <c r="AW115" s="4"/>
      <c r="AX115" s="4"/>
      <c r="AY115" s="4"/>
      <c r="BA115" s="12" t="str">
        <f t="shared" si="76"/>
        <v/>
      </c>
      <c r="BB115" s="12" t="str">
        <f t="shared" si="48"/>
        <v/>
      </c>
      <c r="BC115" s="12" t="str">
        <f t="shared" si="49"/>
        <v/>
      </c>
      <c r="BD115" s="12" t="str">
        <f t="shared" si="50"/>
        <v/>
      </c>
      <c r="BE115" s="12" t="str">
        <f t="shared" si="51"/>
        <v/>
      </c>
      <c r="BF115" s="12" t="str">
        <f t="shared" si="52"/>
        <v/>
      </c>
      <c r="BG115" s="12" t="str">
        <f>_xlfn.IFNA(VLOOKUP(Z115,对应表!$Z:$AA,2,FALSE)&amp;AA115,"")</f>
        <v>ATK_P:24</v>
      </c>
      <c r="BH115" s="12" t="str">
        <f>_xlfn.IFNA(VLOOKUP(AB115,对应表!$Z:$AA,2,FALSE)&amp;AC115,"")</f>
        <v/>
      </c>
      <c r="BI115" s="12" t="str">
        <f>_xlfn.IFNA(VLOOKUP(AD115,对应表!$Z:$AA,2,FALSE)&amp;AE115,"")</f>
        <v/>
      </c>
      <c r="BJ115" s="12" t="str">
        <f>_xlfn.IFNA(VLOOKUP(AF115,对应表!$Z:$AA,2,FALSE)&amp;AG115,"")</f>
        <v/>
      </c>
      <c r="BK115" s="12" t="str">
        <f>_xlfn.IFNA(VLOOKUP(AH115,对应表!$Z:$AA,2,FALSE)&amp;AI115,"")</f>
        <v/>
      </c>
      <c r="BN115" t="str">
        <f t="shared" si="55"/>
        <v>被动攻击lv20</v>
      </c>
      <c r="BO115">
        <f t="shared" si="53"/>
        <v>24</v>
      </c>
      <c r="BP115" t="str">
        <f t="shared" si="54"/>
        <v/>
      </c>
      <c r="BQ115" t="str">
        <f t="shared" si="56"/>
        <v>攻击比率</v>
      </c>
      <c r="BR115">
        <f t="shared" si="57"/>
        <v>0</v>
      </c>
      <c r="BS115" s="22" t="str">
        <f>VLOOKUP(BQ115,对应表!AS:AU,3,FALSE)</f>
        <v>攻击</v>
      </c>
      <c r="BT115" s="22">
        <f>VLOOKUP(BQ115,对应表!AS:AU,2,FALSE)</f>
        <v>2</v>
      </c>
      <c r="BU115" s="22" t="str">
        <f t="shared" si="71"/>
        <v>+24%</v>
      </c>
      <c r="BV115" s="22" t="str">
        <f t="shared" si="77"/>
        <v>攻击+24%</v>
      </c>
      <c r="BW115" s="22" t="str">
        <f>_xlfn.IFNA(VLOOKUP(BR115,对应表!AS:AU,3,FALSE),"")</f>
        <v/>
      </c>
      <c r="BX115" s="22" t="str">
        <f>_xlfn.IFNA(VLOOKUP(BR115,对应表!AS:AU,2,FALSE),"")</f>
        <v/>
      </c>
      <c r="BY115" s="22" t="str">
        <f t="shared" si="78"/>
        <v>+</v>
      </c>
      <c r="BZ115" s="22" t="str">
        <f t="shared" si="79"/>
        <v/>
      </c>
    </row>
    <row r="116" spans="10:78" x14ac:dyDescent="0.15">
      <c r="K116" t="str">
        <f t="shared" ref="K116:K136" si="80">R116</f>
        <v>被动防御lv1</v>
      </c>
      <c r="L116" s="6" t="str">
        <f>Q116&amp;":"&amp;M116&amp;":"&amp;VLOOKUP(N116,对应表!B:C,2,FALSE)&amp;":"&amp;IF(buff!O116="",0,O116)</f>
        <v>200021:100:1:0</v>
      </c>
      <c r="M116">
        <v>100</v>
      </c>
      <c r="N116" s="1" t="s">
        <v>278</v>
      </c>
      <c r="O116">
        <v>0</v>
      </c>
      <c r="P116">
        <f t="shared" si="47"/>
        <v>5</v>
      </c>
      <c r="Q116">
        <v>200021</v>
      </c>
      <c r="R116" s="4" t="s">
        <v>1002</v>
      </c>
      <c r="S116" s="4" t="str">
        <f t="shared" si="73"/>
        <v>被动防御lv1</v>
      </c>
      <c r="T116" s="4" t="str">
        <f>R116</f>
        <v>被动防御lv1</v>
      </c>
      <c r="U116" t="s">
        <v>279</v>
      </c>
      <c r="Z116" t="s">
        <v>1022</v>
      </c>
      <c r="AA116">
        <v>5</v>
      </c>
      <c r="AJ116" s="12" t="str">
        <f t="shared" ref="AJ116:AJ136" si="81">IF(BG116="","",BG116)&amp;IF(BH116="","","|"&amp;BH116)&amp;IF(BI116="","","|"&amp;BI116)&amp;IF(BJ116="","","|"&amp;BJ116)&amp;IF(BK116="","","|"&amp;BK116)</f>
        <v>DEF_P:5</v>
      </c>
      <c r="AS116">
        <v>999</v>
      </c>
      <c r="AV116" s="4"/>
      <c r="AW116" s="4"/>
      <c r="AX116" s="4"/>
      <c r="AY116" s="4"/>
      <c r="BA116" s="12" t="str">
        <f t="shared" ref="BA116:BA136" si="82">IF(BB116="","",BB116)&amp;IF(BC116="","","|"&amp;BC116)&amp;IF(BD116="","","|"&amp;BD116)&amp;IF(BE116="","","|"&amp;BE116)&amp;IF(BF116="","","|"&amp;BF116)</f>
        <v/>
      </c>
      <c r="BB116" s="12" t="str">
        <f t="shared" si="48"/>
        <v/>
      </c>
      <c r="BC116" s="12" t="str">
        <f t="shared" si="49"/>
        <v/>
      </c>
      <c r="BD116" s="12" t="str">
        <f t="shared" si="50"/>
        <v/>
      </c>
      <c r="BE116" s="12" t="str">
        <f t="shared" si="51"/>
        <v/>
      </c>
      <c r="BF116" s="12" t="str">
        <f t="shared" si="52"/>
        <v/>
      </c>
      <c r="BG116" s="12" t="str">
        <f>_xlfn.IFNA(VLOOKUP(Z116,对应表!$Z:$AA,2,FALSE)&amp;AA116,"")</f>
        <v>DEF_P:5</v>
      </c>
      <c r="BH116" s="12" t="str">
        <f>_xlfn.IFNA(VLOOKUP(AB116,对应表!$Z:$AA,2,FALSE)&amp;AC116,"")</f>
        <v/>
      </c>
      <c r="BI116" s="12" t="str">
        <f>_xlfn.IFNA(VLOOKUP(AD116,对应表!$Z:$AA,2,FALSE)&amp;AE116,"")</f>
        <v/>
      </c>
      <c r="BJ116" s="12" t="str">
        <f>_xlfn.IFNA(VLOOKUP(AF116,对应表!$Z:$AA,2,FALSE)&amp;AG116,"")</f>
        <v/>
      </c>
      <c r="BK116" s="12" t="str">
        <f>_xlfn.IFNA(VLOOKUP(AH116,对应表!$Z:$AA,2,FALSE)&amp;AI116,"")</f>
        <v/>
      </c>
      <c r="BN116" t="str">
        <f t="shared" si="55"/>
        <v>被动防御lv1</v>
      </c>
      <c r="BO116">
        <f t="shared" si="53"/>
        <v>5</v>
      </c>
      <c r="BP116" t="str">
        <f t="shared" si="54"/>
        <v/>
      </c>
      <c r="BQ116" t="str">
        <f t="shared" si="56"/>
        <v>防御比率</v>
      </c>
      <c r="BR116">
        <f t="shared" si="57"/>
        <v>0</v>
      </c>
      <c r="BS116" s="22" t="str">
        <f>VLOOKUP(BQ116,对应表!AS:AU,3,FALSE)</f>
        <v>防御</v>
      </c>
      <c r="BT116" s="22">
        <f>VLOOKUP(BQ116,对应表!AS:AU,2,FALSE)</f>
        <v>2</v>
      </c>
      <c r="BU116" s="22" t="str">
        <f t="shared" si="71"/>
        <v>+5%</v>
      </c>
      <c r="BV116" s="22" t="str">
        <f t="shared" si="77"/>
        <v>防御+5%</v>
      </c>
      <c r="BW116" s="22" t="str">
        <f>_xlfn.IFNA(VLOOKUP(BR116,对应表!AS:AU,3,FALSE),"")</f>
        <v/>
      </c>
      <c r="BX116" s="22" t="str">
        <f>_xlfn.IFNA(VLOOKUP(BR116,对应表!AS:AU,2,FALSE),"")</f>
        <v/>
      </c>
      <c r="BY116" s="22" t="str">
        <f t="shared" si="78"/>
        <v>+</v>
      </c>
      <c r="BZ116" s="22" t="str">
        <f t="shared" si="79"/>
        <v/>
      </c>
    </row>
    <row r="117" spans="10:78" x14ac:dyDescent="0.15">
      <c r="K117" t="str">
        <f t="shared" si="80"/>
        <v>被动防御lv2</v>
      </c>
      <c r="L117" s="6" t="str">
        <f>Q117&amp;":"&amp;M117&amp;":"&amp;VLOOKUP(N117,对应表!B:C,2,FALSE)&amp;":"&amp;IF(buff!O117="",0,O117)</f>
        <v>200022:100:1:0</v>
      </c>
      <c r="M117">
        <v>100</v>
      </c>
      <c r="N117" s="1" t="s">
        <v>278</v>
      </c>
      <c r="O117">
        <v>0</v>
      </c>
      <c r="P117">
        <f t="shared" si="47"/>
        <v>6</v>
      </c>
      <c r="Q117">
        <v>200022</v>
      </c>
      <c r="R117" s="4" t="s">
        <v>1003</v>
      </c>
      <c r="S117" s="4" t="str">
        <f t="shared" si="73"/>
        <v>被动防御lv2</v>
      </c>
      <c r="T117" s="4" t="str">
        <f t="shared" si="74"/>
        <v>被动防御lv2</v>
      </c>
      <c r="U117" t="s">
        <v>279</v>
      </c>
      <c r="Z117" t="s">
        <v>1022</v>
      </c>
      <c r="AA117">
        <v>6</v>
      </c>
      <c r="AJ117" s="12" t="str">
        <f t="shared" si="81"/>
        <v>DEF_P:6</v>
      </c>
      <c r="AS117">
        <v>999</v>
      </c>
      <c r="AV117" s="4"/>
      <c r="AW117" s="4"/>
      <c r="AX117" s="4"/>
      <c r="AY117" s="4"/>
      <c r="BA117" s="12" t="str">
        <f t="shared" si="82"/>
        <v/>
      </c>
      <c r="BB117" s="12" t="str">
        <f t="shared" si="48"/>
        <v/>
      </c>
      <c r="BC117" s="12" t="str">
        <f t="shared" si="49"/>
        <v/>
      </c>
      <c r="BD117" s="12" t="str">
        <f t="shared" si="50"/>
        <v/>
      </c>
      <c r="BE117" s="12" t="str">
        <f t="shared" si="51"/>
        <v/>
      </c>
      <c r="BF117" s="12" t="str">
        <f t="shared" si="52"/>
        <v/>
      </c>
      <c r="BG117" s="12" t="str">
        <f>_xlfn.IFNA(VLOOKUP(Z117,对应表!$Z:$AA,2,FALSE)&amp;AA117,"")</f>
        <v>DEF_P:6</v>
      </c>
      <c r="BH117" s="12" t="str">
        <f>_xlfn.IFNA(VLOOKUP(AB117,对应表!$Z:$AA,2,FALSE)&amp;AC117,"")</f>
        <v/>
      </c>
      <c r="BI117" s="12" t="str">
        <f>_xlfn.IFNA(VLOOKUP(AD117,对应表!$Z:$AA,2,FALSE)&amp;AE117,"")</f>
        <v/>
      </c>
      <c r="BJ117" s="12" t="str">
        <f>_xlfn.IFNA(VLOOKUP(AF117,对应表!$Z:$AA,2,FALSE)&amp;AG117,"")</f>
        <v/>
      </c>
      <c r="BK117" s="12" t="str">
        <f>_xlfn.IFNA(VLOOKUP(AH117,对应表!$Z:$AA,2,FALSE)&amp;AI117,"")</f>
        <v/>
      </c>
      <c r="BN117" t="str">
        <f t="shared" si="55"/>
        <v>被动防御lv2</v>
      </c>
      <c r="BO117">
        <f t="shared" si="53"/>
        <v>6</v>
      </c>
      <c r="BP117" t="str">
        <f t="shared" si="54"/>
        <v/>
      </c>
      <c r="BQ117" t="str">
        <f t="shared" si="56"/>
        <v>防御比率</v>
      </c>
      <c r="BR117">
        <f t="shared" si="57"/>
        <v>0</v>
      </c>
      <c r="BS117" s="22" t="str">
        <f>VLOOKUP(BQ117,对应表!AS:AU,3,FALSE)</f>
        <v>防御</v>
      </c>
      <c r="BT117" s="22">
        <f>VLOOKUP(BQ117,对应表!AS:AU,2,FALSE)</f>
        <v>2</v>
      </c>
      <c r="BU117" s="22" t="str">
        <f t="shared" si="71"/>
        <v>+6%</v>
      </c>
      <c r="BV117" s="22" t="str">
        <f t="shared" si="77"/>
        <v>防御+6%</v>
      </c>
      <c r="BW117" s="22" t="str">
        <f>_xlfn.IFNA(VLOOKUP(BR117,对应表!AS:AU,3,FALSE),"")</f>
        <v/>
      </c>
      <c r="BX117" s="22" t="str">
        <f>_xlfn.IFNA(VLOOKUP(BR117,对应表!AS:AU,2,FALSE),"")</f>
        <v/>
      </c>
      <c r="BY117" s="22" t="str">
        <f t="shared" si="78"/>
        <v>+</v>
      </c>
      <c r="BZ117" s="22" t="str">
        <f t="shared" si="79"/>
        <v/>
      </c>
    </row>
    <row r="118" spans="10:78" x14ac:dyDescent="0.15">
      <c r="K118" t="str">
        <f t="shared" si="80"/>
        <v>被动防御lv3</v>
      </c>
      <c r="L118" s="6" t="str">
        <f>Q118&amp;":"&amp;M118&amp;":"&amp;VLOOKUP(N118,对应表!B:C,2,FALSE)&amp;":"&amp;IF(buff!O118="",0,O118)</f>
        <v>200023:100:1:0</v>
      </c>
      <c r="M118">
        <v>100</v>
      </c>
      <c r="N118" s="1" t="s">
        <v>278</v>
      </c>
      <c r="O118">
        <v>0</v>
      </c>
      <c r="P118">
        <f t="shared" si="47"/>
        <v>7</v>
      </c>
      <c r="Q118">
        <v>200023</v>
      </c>
      <c r="R118" s="4" t="s">
        <v>1004</v>
      </c>
      <c r="S118" s="4" t="str">
        <f t="shared" si="73"/>
        <v>被动防御lv3</v>
      </c>
      <c r="T118" s="4" t="str">
        <f t="shared" si="74"/>
        <v>被动防御lv3</v>
      </c>
      <c r="U118" t="s">
        <v>279</v>
      </c>
      <c r="Z118" t="s">
        <v>1022</v>
      </c>
      <c r="AA118">
        <v>7</v>
      </c>
      <c r="AJ118" s="12" t="str">
        <f t="shared" si="81"/>
        <v>DEF_P:7</v>
      </c>
      <c r="AS118">
        <v>999</v>
      </c>
      <c r="AV118" s="4"/>
      <c r="AW118" s="4"/>
      <c r="AX118" s="4"/>
      <c r="AY118" s="4"/>
      <c r="BA118" s="12" t="str">
        <f t="shared" si="82"/>
        <v/>
      </c>
      <c r="BB118" s="12" t="str">
        <f t="shared" si="48"/>
        <v/>
      </c>
      <c r="BC118" s="12" t="str">
        <f t="shared" si="49"/>
        <v/>
      </c>
      <c r="BD118" s="12" t="str">
        <f t="shared" si="50"/>
        <v/>
      </c>
      <c r="BE118" s="12" t="str">
        <f t="shared" si="51"/>
        <v/>
      </c>
      <c r="BF118" s="12" t="str">
        <f t="shared" si="52"/>
        <v/>
      </c>
      <c r="BG118" s="12" t="str">
        <f>_xlfn.IFNA(VLOOKUP(Z118,对应表!$Z:$AA,2,FALSE)&amp;AA118,"")</f>
        <v>DEF_P:7</v>
      </c>
      <c r="BH118" s="12" t="str">
        <f>_xlfn.IFNA(VLOOKUP(AB118,对应表!$Z:$AA,2,FALSE)&amp;AC118,"")</f>
        <v/>
      </c>
      <c r="BI118" s="12" t="str">
        <f>_xlfn.IFNA(VLOOKUP(AD118,对应表!$Z:$AA,2,FALSE)&amp;AE118,"")</f>
        <v/>
      </c>
      <c r="BJ118" s="12" t="str">
        <f>_xlfn.IFNA(VLOOKUP(AF118,对应表!$Z:$AA,2,FALSE)&amp;AG118,"")</f>
        <v/>
      </c>
      <c r="BK118" s="12" t="str">
        <f>_xlfn.IFNA(VLOOKUP(AH118,对应表!$Z:$AA,2,FALSE)&amp;AI118,"")</f>
        <v/>
      </c>
      <c r="BN118" t="str">
        <f t="shared" si="55"/>
        <v>被动防御lv3</v>
      </c>
      <c r="BO118">
        <f t="shared" si="53"/>
        <v>7</v>
      </c>
      <c r="BP118" t="str">
        <f t="shared" si="54"/>
        <v/>
      </c>
      <c r="BQ118" t="str">
        <f t="shared" si="56"/>
        <v>防御比率</v>
      </c>
      <c r="BR118">
        <f t="shared" si="57"/>
        <v>0</v>
      </c>
      <c r="BS118" s="22" t="str">
        <f>VLOOKUP(BQ118,对应表!AS:AU,3,FALSE)</f>
        <v>防御</v>
      </c>
      <c r="BT118" s="22">
        <f>VLOOKUP(BQ118,对应表!AS:AU,2,FALSE)</f>
        <v>2</v>
      </c>
      <c r="BU118" s="22" t="str">
        <f t="shared" si="71"/>
        <v>+7%</v>
      </c>
      <c r="BV118" s="22" t="str">
        <f t="shared" si="77"/>
        <v>防御+7%</v>
      </c>
      <c r="BW118" s="22" t="str">
        <f>_xlfn.IFNA(VLOOKUP(BR118,对应表!AS:AU,3,FALSE),"")</f>
        <v/>
      </c>
      <c r="BX118" s="22" t="str">
        <f>_xlfn.IFNA(VLOOKUP(BR118,对应表!AS:AU,2,FALSE),"")</f>
        <v/>
      </c>
      <c r="BY118" s="22" t="str">
        <f t="shared" si="78"/>
        <v>+</v>
      </c>
      <c r="BZ118" s="22" t="str">
        <f t="shared" si="79"/>
        <v/>
      </c>
    </row>
    <row r="119" spans="10:78" x14ac:dyDescent="0.15">
      <c r="K119" t="str">
        <f t="shared" si="80"/>
        <v>被动防御lv4</v>
      </c>
      <c r="L119" s="6" t="str">
        <f>Q119&amp;":"&amp;M119&amp;":"&amp;VLOOKUP(N119,对应表!B:C,2,FALSE)&amp;":"&amp;IF(buff!O119="",0,O119)</f>
        <v>200024:100:1:0</v>
      </c>
      <c r="M119">
        <v>100</v>
      </c>
      <c r="N119" s="1" t="s">
        <v>278</v>
      </c>
      <c r="O119">
        <v>0</v>
      </c>
      <c r="P119">
        <f t="shared" si="47"/>
        <v>8</v>
      </c>
      <c r="Q119">
        <v>200024</v>
      </c>
      <c r="R119" s="4" t="s">
        <v>1005</v>
      </c>
      <c r="S119" s="4" t="str">
        <f t="shared" si="73"/>
        <v>被动防御lv4</v>
      </c>
      <c r="T119" s="4" t="str">
        <f t="shared" si="74"/>
        <v>被动防御lv4</v>
      </c>
      <c r="U119" t="s">
        <v>279</v>
      </c>
      <c r="Z119" t="s">
        <v>1022</v>
      </c>
      <c r="AA119">
        <v>8</v>
      </c>
      <c r="AJ119" s="12" t="str">
        <f t="shared" si="81"/>
        <v>DEF_P:8</v>
      </c>
      <c r="AS119">
        <v>999</v>
      </c>
      <c r="AV119" s="4"/>
      <c r="AW119" s="4"/>
      <c r="AX119" s="4"/>
      <c r="AY119" s="4"/>
      <c r="BA119" s="12" t="str">
        <f t="shared" si="82"/>
        <v/>
      </c>
      <c r="BB119" s="12" t="str">
        <f t="shared" si="48"/>
        <v/>
      </c>
      <c r="BC119" s="12" t="str">
        <f t="shared" si="49"/>
        <v/>
      </c>
      <c r="BD119" s="12" t="str">
        <f t="shared" si="50"/>
        <v/>
      </c>
      <c r="BE119" s="12" t="str">
        <f t="shared" si="51"/>
        <v/>
      </c>
      <c r="BF119" s="12" t="str">
        <f t="shared" si="52"/>
        <v/>
      </c>
      <c r="BG119" s="12" t="str">
        <f>_xlfn.IFNA(VLOOKUP(Z119,对应表!$Z:$AA,2,FALSE)&amp;AA119,"")</f>
        <v>DEF_P:8</v>
      </c>
      <c r="BH119" s="12" t="str">
        <f>_xlfn.IFNA(VLOOKUP(AB119,对应表!$Z:$AA,2,FALSE)&amp;AC119,"")</f>
        <v/>
      </c>
      <c r="BI119" s="12" t="str">
        <f>_xlfn.IFNA(VLOOKUP(AD119,对应表!$Z:$AA,2,FALSE)&amp;AE119,"")</f>
        <v/>
      </c>
      <c r="BJ119" s="12" t="str">
        <f>_xlfn.IFNA(VLOOKUP(AF119,对应表!$Z:$AA,2,FALSE)&amp;AG119,"")</f>
        <v/>
      </c>
      <c r="BK119" s="12" t="str">
        <f>_xlfn.IFNA(VLOOKUP(AH119,对应表!$Z:$AA,2,FALSE)&amp;AI119,"")</f>
        <v/>
      </c>
      <c r="BN119" t="str">
        <f t="shared" si="55"/>
        <v>被动防御lv4</v>
      </c>
      <c r="BO119">
        <f t="shared" si="53"/>
        <v>8</v>
      </c>
      <c r="BP119" t="str">
        <f t="shared" si="54"/>
        <v/>
      </c>
      <c r="BQ119" t="str">
        <f t="shared" si="56"/>
        <v>防御比率</v>
      </c>
      <c r="BR119">
        <f t="shared" si="57"/>
        <v>0</v>
      </c>
      <c r="BS119" s="22" t="str">
        <f>VLOOKUP(BQ119,对应表!AS:AU,3,FALSE)</f>
        <v>防御</v>
      </c>
      <c r="BT119" s="22">
        <f>VLOOKUP(BQ119,对应表!AS:AU,2,FALSE)</f>
        <v>2</v>
      </c>
      <c r="BU119" s="22" t="str">
        <f t="shared" si="71"/>
        <v>+8%</v>
      </c>
      <c r="BV119" s="22" t="str">
        <f t="shared" si="77"/>
        <v>防御+8%</v>
      </c>
      <c r="BW119" s="22" t="str">
        <f>_xlfn.IFNA(VLOOKUP(BR119,对应表!AS:AU,3,FALSE),"")</f>
        <v/>
      </c>
      <c r="BX119" s="22" t="str">
        <f>_xlfn.IFNA(VLOOKUP(BR119,对应表!AS:AU,2,FALSE),"")</f>
        <v/>
      </c>
      <c r="BY119" s="22" t="str">
        <f t="shared" si="78"/>
        <v>+</v>
      </c>
      <c r="BZ119" s="22" t="str">
        <f t="shared" si="79"/>
        <v/>
      </c>
    </row>
    <row r="120" spans="10:78" x14ac:dyDescent="0.15">
      <c r="K120" t="str">
        <f t="shared" si="80"/>
        <v>被动防御lv5</v>
      </c>
      <c r="L120" s="6" t="str">
        <f>Q120&amp;":"&amp;M120&amp;":"&amp;VLOOKUP(N120,对应表!B:C,2,FALSE)&amp;":"&amp;IF(buff!O120="",0,O120)</f>
        <v>200025:100:1:0</v>
      </c>
      <c r="M120">
        <v>100</v>
      </c>
      <c r="N120" s="1" t="s">
        <v>278</v>
      </c>
      <c r="O120">
        <v>0</v>
      </c>
      <c r="P120">
        <f t="shared" si="47"/>
        <v>9</v>
      </c>
      <c r="Q120">
        <v>200025</v>
      </c>
      <c r="R120" s="4" t="s">
        <v>1006</v>
      </c>
      <c r="S120" s="4" t="str">
        <f t="shared" si="73"/>
        <v>被动防御lv5</v>
      </c>
      <c r="T120" s="4" t="str">
        <f t="shared" si="74"/>
        <v>被动防御lv5</v>
      </c>
      <c r="U120" t="s">
        <v>279</v>
      </c>
      <c r="Z120" t="s">
        <v>1022</v>
      </c>
      <c r="AA120">
        <v>9</v>
      </c>
      <c r="AJ120" s="12" t="str">
        <f t="shared" si="81"/>
        <v>DEF_P:9</v>
      </c>
      <c r="AS120">
        <v>999</v>
      </c>
      <c r="AV120" s="4"/>
      <c r="AW120" s="4"/>
      <c r="AX120" s="4"/>
      <c r="AY120" s="4"/>
      <c r="BA120" s="12" t="str">
        <f t="shared" si="82"/>
        <v/>
      </c>
      <c r="BB120" s="12" t="str">
        <f t="shared" si="48"/>
        <v/>
      </c>
      <c r="BC120" s="12" t="str">
        <f t="shared" si="49"/>
        <v/>
      </c>
      <c r="BD120" s="12" t="str">
        <f t="shared" si="50"/>
        <v/>
      </c>
      <c r="BE120" s="12" t="str">
        <f t="shared" si="51"/>
        <v/>
      </c>
      <c r="BF120" s="12" t="str">
        <f t="shared" si="52"/>
        <v/>
      </c>
      <c r="BG120" s="12" t="str">
        <f>_xlfn.IFNA(VLOOKUP(Z120,对应表!$Z:$AA,2,FALSE)&amp;AA120,"")</f>
        <v>DEF_P:9</v>
      </c>
      <c r="BH120" s="12" t="str">
        <f>_xlfn.IFNA(VLOOKUP(AB120,对应表!$Z:$AA,2,FALSE)&amp;AC120,"")</f>
        <v/>
      </c>
      <c r="BI120" s="12" t="str">
        <f>_xlfn.IFNA(VLOOKUP(AD120,对应表!$Z:$AA,2,FALSE)&amp;AE120,"")</f>
        <v/>
      </c>
      <c r="BJ120" s="12" t="str">
        <f>_xlfn.IFNA(VLOOKUP(AF120,对应表!$Z:$AA,2,FALSE)&amp;AG120,"")</f>
        <v/>
      </c>
      <c r="BK120" s="12" t="str">
        <f>_xlfn.IFNA(VLOOKUP(AH120,对应表!$Z:$AA,2,FALSE)&amp;AI120,"")</f>
        <v/>
      </c>
      <c r="BN120" t="str">
        <f t="shared" si="55"/>
        <v>被动防御lv5</v>
      </c>
      <c r="BO120">
        <f t="shared" si="53"/>
        <v>9</v>
      </c>
      <c r="BP120" t="str">
        <f t="shared" si="54"/>
        <v/>
      </c>
      <c r="BQ120" t="str">
        <f t="shared" si="56"/>
        <v>防御比率</v>
      </c>
      <c r="BR120">
        <f t="shared" si="57"/>
        <v>0</v>
      </c>
      <c r="BS120" s="22" t="str">
        <f>VLOOKUP(BQ120,对应表!AS:AU,3,FALSE)</f>
        <v>防御</v>
      </c>
      <c r="BT120" s="22">
        <f>VLOOKUP(BQ120,对应表!AS:AU,2,FALSE)</f>
        <v>2</v>
      </c>
      <c r="BU120" s="22" t="str">
        <f t="shared" si="71"/>
        <v>+9%</v>
      </c>
      <c r="BV120" s="22" t="str">
        <f t="shared" si="77"/>
        <v>防御+9%</v>
      </c>
      <c r="BW120" s="22" t="str">
        <f>_xlfn.IFNA(VLOOKUP(BR120,对应表!AS:AU,3,FALSE),"")</f>
        <v/>
      </c>
      <c r="BX120" s="22" t="str">
        <f>_xlfn.IFNA(VLOOKUP(BR120,对应表!AS:AU,2,FALSE),"")</f>
        <v/>
      </c>
      <c r="BY120" s="22" t="str">
        <f t="shared" si="78"/>
        <v>+</v>
      </c>
      <c r="BZ120" s="22" t="str">
        <f t="shared" si="79"/>
        <v/>
      </c>
    </row>
    <row r="121" spans="10:78" x14ac:dyDescent="0.15">
      <c r="K121" t="str">
        <f t="shared" si="80"/>
        <v>被动防御lv6</v>
      </c>
      <c r="L121" s="6" t="str">
        <f>Q121&amp;":"&amp;M121&amp;":"&amp;VLOOKUP(N121,对应表!B:C,2,FALSE)&amp;":"&amp;IF(buff!O121="",0,O121)</f>
        <v>200026:100:1:0</v>
      </c>
      <c r="M121">
        <v>100</v>
      </c>
      <c r="N121" s="1" t="s">
        <v>278</v>
      </c>
      <c r="O121">
        <v>0</v>
      </c>
      <c r="P121">
        <f t="shared" si="47"/>
        <v>10</v>
      </c>
      <c r="Q121">
        <v>200026</v>
      </c>
      <c r="R121" s="4" t="s">
        <v>1007</v>
      </c>
      <c r="S121" s="4" t="str">
        <f t="shared" si="73"/>
        <v>被动防御lv6</v>
      </c>
      <c r="T121" s="4" t="str">
        <f t="shared" ref="T121:T155" si="83">R121</f>
        <v>被动防御lv6</v>
      </c>
      <c r="U121" t="s">
        <v>279</v>
      </c>
      <c r="Z121" t="s">
        <v>1022</v>
      </c>
      <c r="AA121">
        <v>10</v>
      </c>
      <c r="AJ121" s="12" t="str">
        <f t="shared" si="81"/>
        <v>DEF_P:10</v>
      </c>
      <c r="AS121">
        <v>999</v>
      </c>
      <c r="AV121" s="4"/>
      <c r="AW121" s="4"/>
      <c r="AX121" s="4"/>
      <c r="AY121" s="4"/>
      <c r="BA121" s="12" t="str">
        <f t="shared" si="82"/>
        <v/>
      </c>
      <c r="BB121" s="12" t="str">
        <f t="shared" si="48"/>
        <v/>
      </c>
      <c r="BC121" s="12" t="str">
        <f t="shared" si="49"/>
        <v/>
      </c>
      <c r="BD121" s="12" t="str">
        <f t="shared" si="50"/>
        <v/>
      </c>
      <c r="BE121" s="12" t="str">
        <f t="shared" si="51"/>
        <v/>
      </c>
      <c r="BF121" s="12" t="str">
        <f t="shared" si="52"/>
        <v/>
      </c>
      <c r="BG121" s="12" t="str">
        <f>_xlfn.IFNA(VLOOKUP(Z121,对应表!$Z:$AA,2,FALSE)&amp;AA121,"")</f>
        <v>DEF_P:10</v>
      </c>
      <c r="BH121" s="12" t="str">
        <f>_xlfn.IFNA(VLOOKUP(AB121,对应表!$Z:$AA,2,FALSE)&amp;AC121,"")</f>
        <v/>
      </c>
      <c r="BI121" s="12" t="str">
        <f>_xlfn.IFNA(VLOOKUP(AD121,对应表!$Z:$AA,2,FALSE)&amp;AE121,"")</f>
        <v/>
      </c>
      <c r="BJ121" s="12" t="str">
        <f>_xlfn.IFNA(VLOOKUP(AF121,对应表!$Z:$AA,2,FALSE)&amp;AG121,"")</f>
        <v/>
      </c>
      <c r="BK121" s="12" t="str">
        <f>_xlfn.IFNA(VLOOKUP(AH121,对应表!$Z:$AA,2,FALSE)&amp;AI121,"")</f>
        <v/>
      </c>
      <c r="BN121" t="str">
        <f t="shared" si="55"/>
        <v>被动防御lv6</v>
      </c>
      <c r="BO121">
        <f t="shared" si="53"/>
        <v>10</v>
      </c>
      <c r="BP121" t="str">
        <f t="shared" si="54"/>
        <v/>
      </c>
      <c r="BQ121" t="str">
        <f t="shared" si="56"/>
        <v>防御比率</v>
      </c>
      <c r="BR121">
        <f t="shared" si="57"/>
        <v>0</v>
      </c>
      <c r="BS121" s="22" t="str">
        <f>VLOOKUP(BQ121,对应表!AS:AU,3,FALSE)</f>
        <v>防御</v>
      </c>
      <c r="BT121" s="22">
        <f>VLOOKUP(BQ121,对应表!AS:AU,2,FALSE)</f>
        <v>2</v>
      </c>
      <c r="BU121" s="22" t="str">
        <f t="shared" si="71"/>
        <v>+10%</v>
      </c>
      <c r="BV121" s="22" t="str">
        <f t="shared" si="77"/>
        <v>防御+10%</v>
      </c>
      <c r="BW121" s="22" t="str">
        <f>_xlfn.IFNA(VLOOKUP(BR121,对应表!AS:AU,3,FALSE),"")</f>
        <v/>
      </c>
      <c r="BX121" s="22" t="str">
        <f>_xlfn.IFNA(VLOOKUP(BR121,对应表!AS:AU,2,FALSE),"")</f>
        <v/>
      </c>
      <c r="BY121" s="22" t="str">
        <f t="shared" si="78"/>
        <v>+</v>
      </c>
      <c r="BZ121" s="22" t="str">
        <f t="shared" si="79"/>
        <v/>
      </c>
    </row>
    <row r="122" spans="10:78" x14ac:dyDescent="0.15">
      <c r="K122" t="str">
        <f t="shared" si="80"/>
        <v>被动防御lv7</v>
      </c>
      <c r="L122" s="6" t="str">
        <f>Q122&amp;":"&amp;M122&amp;":"&amp;VLOOKUP(N122,对应表!B:C,2,FALSE)&amp;":"&amp;IF(buff!O122="",0,O122)</f>
        <v>200027:100:1:0</v>
      </c>
      <c r="M122">
        <v>100</v>
      </c>
      <c r="N122" s="1" t="s">
        <v>278</v>
      </c>
      <c r="O122">
        <v>0</v>
      </c>
      <c r="P122">
        <f t="shared" si="47"/>
        <v>11</v>
      </c>
      <c r="Q122">
        <v>200027</v>
      </c>
      <c r="R122" s="4" t="s">
        <v>1008</v>
      </c>
      <c r="S122" s="4" t="str">
        <f t="shared" si="73"/>
        <v>被动防御lv7</v>
      </c>
      <c r="T122" s="4" t="str">
        <f t="shared" si="83"/>
        <v>被动防御lv7</v>
      </c>
      <c r="U122" t="s">
        <v>279</v>
      </c>
      <c r="Z122" t="s">
        <v>1022</v>
      </c>
      <c r="AA122">
        <v>11</v>
      </c>
      <c r="AJ122" s="12" t="str">
        <f t="shared" si="81"/>
        <v>DEF_P:11</v>
      </c>
      <c r="AS122">
        <v>999</v>
      </c>
      <c r="AV122" s="4"/>
      <c r="AW122" s="4"/>
      <c r="AX122" s="4"/>
      <c r="AY122" s="4"/>
      <c r="BA122" s="12" t="str">
        <f t="shared" si="82"/>
        <v/>
      </c>
      <c r="BB122" s="12" t="str">
        <f t="shared" si="48"/>
        <v/>
      </c>
      <c r="BC122" s="12" t="str">
        <f t="shared" si="49"/>
        <v/>
      </c>
      <c r="BD122" s="12" t="str">
        <f t="shared" si="50"/>
        <v/>
      </c>
      <c r="BE122" s="12" t="str">
        <f t="shared" si="51"/>
        <v/>
      </c>
      <c r="BF122" s="12" t="str">
        <f t="shared" si="52"/>
        <v/>
      </c>
      <c r="BG122" s="12" t="str">
        <f>_xlfn.IFNA(VLOOKUP(Z122,对应表!$Z:$AA,2,FALSE)&amp;AA122,"")</f>
        <v>DEF_P:11</v>
      </c>
      <c r="BH122" s="12" t="str">
        <f>_xlfn.IFNA(VLOOKUP(AB122,对应表!$Z:$AA,2,FALSE)&amp;AC122,"")</f>
        <v/>
      </c>
      <c r="BI122" s="12" t="str">
        <f>_xlfn.IFNA(VLOOKUP(AD122,对应表!$Z:$AA,2,FALSE)&amp;AE122,"")</f>
        <v/>
      </c>
      <c r="BJ122" s="12" t="str">
        <f>_xlfn.IFNA(VLOOKUP(AF122,对应表!$Z:$AA,2,FALSE)&amp;AG122,"")</f>
        <v/>
      </c>
      <c r="BK122" s="12" t="str">
        <f>_xlfn.IFNA(VLOOKUP(AH122,对应表!$Z:$AA,2,FALSE)&amp;AI122,"")</f>
        <v/>
      </c>
      <c r="BN122" t="str">
        <f t="shared" si="55"/>
        <v>被动防御lv7</v>
      </c>
      <c r="BO122">
        <f t="shared" si="53"/>
        <v>11</v>
      </c>
      <c r="BP122" t="str">
        <f t="shared" si="54"/>
        <v/>
      </c>
      <c r="BQ122" t="str">
        <f t="shared" si="56"/>
        <v>防御比率</v>
      </c>
      <c r="BR122">
        <f t="shared" si="57"/>
        <v>0</v>
      </c>
      <c r="BS122" s="22" t="str">
        <f>VLOOKUP(BQ122,对应表!AS:AU,3,FALSE)</f>
        <v>防御</v>
      </c>
      <c r="BT122" s="22">
        <f>VLOOKUP(BQ122,对应表!AS:AU,2,FALSE)</f>
        <v>2</v>
      </c>
      <c r="BU122" s="22" t="str">
        <f t="shared" si="71"/>
        <v>+11%</v>
      </c>
      <c r="BV122" s="22" t="str">
        <f t="shared" si="77"/>
        <v>防御+11%</v>
      </c>
      <c r="BW122" s="22" t="str">
        <f>_xlfn.IFNA(VLOOKUP(BR122,对应表!AS:AU,3,FALSE),"")</f>
        <v/>
      </c>
      <c r="BX122" s="22" t="str">
        <f>_xlfn.IFNA(VLOOKUP(BR122,对应表!AS:AU,2,FALSE),"")</f>
        <v/>
      </c>
      <c r="BY122" s="22" t="str">
        <f t="shared" si="78"/>
        <v>+</v>
      </c>
      <c r="BZ122" s="22" t="str">
        <f t="shared" si="79"/>
        <v/>
      </c>
    </row>
    <row r="123" spans="10:78" x14ac:dyDescent="0.15">
      <c r="K123" t="str">
        <f t="shared" si="80"/>
        <v>被动防御lv8</v>
      </c>
      <c r="L123" s="6" t="str">
        <f>Q123&amp;":"&amp;M123&amp;":"&amp;VLOOKUP(N123,对应表!B:C,2,FALSE)&amp;":"&amp;IF(buff!O123="",0,O123)</f>
        <v>200028:100:1:0</v>
      </c>
      <c r="M123">
        <v>100</v>
      </c>
      <c r="N123" s="1" t="s">
        <v>278</v>
      </c>
      <c r="O123">
        <v>0</v>
      </c>
      <c r="P123">
        <f t="shared" si="47"/>
        <v>12</v>
      </c>
      <c r="Q123">
        <v>200028</v>
      </c>
      <c r="R123" s="4" t="s">
        <v>1009</v>
      </c>
      <c r="S123" s="4" t="str">
        <f t="shared" si="73"/>
        <v>被动防御lv8</v>
      </c>
      <c r="T123" s="4" t="str">
        <f t="shared" si="83"/>
        <v>被动防御lv8</v>
      </c>
      <c r="U123" t="s">
        <v>279</v>
      </c>
      <c r="Z123" t="s">
        <v>1022</v>
      </c>
      <c r="AA123">
        <v>12</v>
      </c>
      <c r="AJ123" s="12" t="str">
        <f t="shared" si="81"/>
        <v>DEF_P:12</v>
      </c>
      <c r="AS123">
        <v>999</v>
      </c>
      <c r="AV123" s="4"/>
      <c r="AW123" s="4"/>
      <c r="AX123" s="4"/>
      <c r="AY123" s="4"/>
      <c r="BA123" s="12" t="str">
        <f t="shared" si="82"/>
        <v/>
      </c>
      <c r="BB123" s="12" t="str">
        <f t="shared" si="48"/>
        <v/>
      </c>
      <c r="BC123" s="12" t="str">
        <f t="shared" si="49"/>
        <v/>
      </c>
      <c r="BD123" s="12" t="str">
        <f t="shared" si="50"/>
        <v/>
      </c>
      <c r="BE123" s="12" t="str">
        <f t="shared" si="51"/>
        <v/>
      </c>
      <c r="BF123" s="12" t="str">
        <f t="shared" si="52"/>
        <v/>
      </c>
      <c r="BG123" s="12" t="str">
        <f>_xlfn.IFNA(VLOOKUP(Z123,对应表!$Z:$AA,2,FALSE)&amp;AA123,"")</f>
        <v>DEF_P:12</v>
      </c>
      <c r="BH123" s="12" t="str">
        <f>_xlfn.IFNA(VLOOKUP(AB123,对应表!$Z:$AA,2,FALSE)&amp;AC123,"")</f>
        <v/>
      </c>
      <c r="BI123" s="12" t="str">
        <f>_xlfn.IFNA(VLOOKUP(AD123,对应表!$Z:$AA,2,FALSE)&amp;AE123,"")</f>
        <v/>
      </c>
      <c r="BJ123" s="12" t="str">
        <f>_xlfn.IFNA(VLOOKUP(AF123,对应表!$Z:$AA,2,FALSE)&amp;AG123,"")</f>
        <v/>
      </c>
      <c r="BK123" s="12" t="str">
        <f>_xlfn.IFNA(VLOOKUP(AH123,对应表!$Z:$AA,2,FALSE)&amp;AI123,"")</f>
        <v/>
      </c>
      <c r="BN123" t="str">
        <f t="shared" si="55"/>
        <v>被动防御lv8</v>
      </c>
      <c r="BO123">
        <f t="shared" si="53"/>
        <v>12</v>
      </c>
      <c r="BP123" t="str">
        <f t="shared" si="54"/>
        <v/>
      </c>
      <c r="BQ123" t="str">
        <f t="shared" si="56"/>
        <v>防御比率</v>
      </c>
      <c r="BR123">
        <f t="shared" si="57"/>
        <v>0</v>
      </c>
      <c r="BS123" s="22" t="str">
        <f>VLOOKUP(BQ123,对应表!AS:AU,3,FALSE)</f>
        <v>防御</v>
      </c>
      <c r="BT123" s="22">
        <f>VLOOKUP(BQ123,对应表!AS:AU,2,FALSE)</f>
        <v>2</v>
      </c>
      <c r="BU123" s="22" t="str">
        <f t="shared" si="71"/>
        <v>+12%</v>
      </c>
      <c r="BV123" s="22" t="str">
        <f t="shared" si="77"/>
        <v>防御+12%</v>
      </c>
      <c r="BW123" s="22" t="str">
        <f>_xlfn.IFNA(VLOOKUP(BR123,对应表!AS:AU,3,FALSE),"")</f>
        <v/>
      </c>
      <c r="BX123" s="22" t="str">
        <f>_xlfn.IFNA(VLOOKUP(BR123,对应表!AS:AU,2,FALSE),"")</f>
        <v/>
      </c>
      <c r="BY123" s="22" t="str">
        <f t="shared" si="78"/>
        <v>+</v>
      </c>
      <c r="BZ123" s="22" t="str">
        <f t="shared" si="79"/>
        <v/>
      </c>
    </row>
    <row r="124" spans="10:78" x14ac:dyDescent="0.15">
      <c r="K124" t="str">
        <f t="shared" si="80"/>
        <v>被动防御lv9</v>
      </c>
      <c r="L124" s="6" t="str">
        <f>Q124&amp;":"&amp;M124&amp;":"&amp;VLOOKUP(N124,对应表!B:C,2,FALSE)&amp;":"&amp;IF(buff!O124="",0,O124)</f>
        <v>200029:100:1:0</v>
      </c>
      <c r="M124">
        <v>100</v>
      </c>
      <c r="N124" s="1" t="s">
        <v>278</v>
      </c>
      <c r="O124">
        <v>0</v>
      </c>
      <c r="P124">
        <f t="shared" si="47"/>
        <v>13</v>
      </c>
      <c r="Q124">
        <v>200029</v>
      </c>
      <c r="R124" s="4" t="s">
        <v>1010</v>
      </c>
      <c r="S124" s="4" t="str">
        <f t="shared" si="73"/>
        <v>被动防御lv9</v>
      </c>
      <c r="T124" s="4" t="str">
        <f t="shared" si="83"/>
        <v>被动防御lv9</v>
      </c>
      <c r="U124" t="s">
        <v>279</v>
      </c>
      <c r="Z124" t="s">
        <v>1022</v>
      </c>
      <c r="AA124">
        <v>13</v>
      </c>
      <c r="AJ124" s="12" t="str">
        <f t="shared" si="81"/>
        <v>DEF_P:13</v>
      </c>
      <c r="AS124">
        <v>999</v>
      </c>
      <c r="AV124" s="4"/>
      <c r="AW124" s="4"/>
      <c r="AX124" s="4"/>
      <c r="AY124" s="4"/>
      <c r="BA124" s="12" t="str">
        <f t="shared" si="82"/>
        <v/>
      </c>
      <c r="BB124" s="12" t="str">
        <f t="shared" si="48"/>
        <v/>
      </c>
      <c r="BC124" s="12" t="str">
        <f t="shared" si="49"/>
        <v/>
      </c>
      <c r="BD124" s="12" t="str">
        <f t="shared" si="50"/>
        <v/>
      </c>
      <c r="BE124" s="12" t="str">
        <f t="shared" si="51"/>
        <v/>
      </c>
      <c r="BF124" s="12" t="str">
        <f t="shared" si="52"/>
        <v/>
      </c>
      <c r="BG124" s="12" t="str">
        <f>_xlfn.IFNA(VLOOKUP(Z124,对应表!$Z:$AA,2,FALSE)&amp;AA124,"")</f>
        <v>DEF_P:13</v>
      </c>
      <c r="BH124" s="12" t="str">
        <f>_xlfn.IFNA(VLOOKUP(AB124,对应表!$Z:$AA,2,FALSE)&amp;AC124,"")</f>
        <v/>
      </c>
      <c r="BI124" s="12" t="str">
        <f>_xlfn.IFNA(VLOOKUP(AD124,对应表!$Z:$AA,2,FALSE)&amp;AE124,"")</f>
        <v/>
      </c>
      <c r="BJ124" s="12" t="str">
        <f>_xlfn.IFNA(VLOOKUP(AF124,对应表!$Z:$AA,2,FALSE)&amp;AG124,"")</f>
        <v/>
      </c>
      <c r="BK124" s="12" t="str">
        <f>_xlfn.IFNA(VLOOKUP(AH124,对应表!$Z:$AA,2,FALSE)&amp;AI124,"")</f>
        <v/>
      </c>
      <c r="BN124" t="str">
        <f t="shared" si="55"/>
        <v>被动防御lv9</v>
      </c>
      <c r="BO124">
        <f t="shared" si="53"/>
        <v>13</v>
      </c>
      <c r="BP124" t="str">
        <f t="shared" si="54"/>
        <v/>
      </c>
      <c r="BQ124" t="str">
        <f t="shared" si="56"/>
        <v>防御比率</v>
      </c>
      <c r="BR124">
        <f t="shared" si="57"/>
        <v>0</v>
      </c>
      <c r="BS124" s="22" t="str">
        <f>VLOOKUP(BQ124,对应表!AS:AU,3,FALSE)</f>
        <v>防御</v>
      </c>
      <c r="BT124" s="22">
        <f>VLOOKUP(BQ124,对应表!AS:AU,2,FALSE)</f>
        <v>2</v>
      </c>
      <c r="BU124" s="22" t="str">
        <f t="shared" si="71"/>
        <v>+13%</v>
      </c>
      <c r="BV124" s="22" t="str">
        <f t="shared" si="77"/>
        <v>防御+13%</v>
      </c>
      <c r="BW124" s="22" t="str">
        <f>_xlfn.IFNA(VLOOKUP(BR124,对应表!AS:AU,3,FALSE),"")</f>
        <v/>
      </c>
      <c r="BX124" s="22" t="str">
        <f>_xlfn.IFNA(VLOOKUP(BR124,对应表!AS:AU,2,FALSE),"")</f>
        <v/>
      </c>
      <c r="BY124" s="22" t="str">
        <f t="shared" si="78"/>
        <v>+</v>
      </c>
      <c r="BZ124" s="22" t="str">
        <f t="shared" si="79"/>
        <v/>
      </c>
    </row>
    <row r="125" spans="10:78" x14ac:dyDescent="0.15">
      <c r="K125" t="str">
        <f t="shared" si="80"/>
        <v>被动防御lv10</v>
      </c>
      <c r="L125" s="6" t="str">
        <f>Q125&amp;":"&amp;M125&amp;":"&amp;VLOOKUP(N125,对应表!B:C,2,FALSE)&amp;":"&amp;IF(buff!O125="",0,O125)</f>
        <v>200030:100:1:0</v>
      </c>
      <c r="M125">
        <v>100</v>
      </c>
      <c r="N125" s="1" t="s">
        <v>278</v>
      </c>
      <c r="O125">
        <v>0</v>
      </c>
      <c r="P125">
        <f t="shared" si="47"/>
        <v>14</v>
      </c>
      <c r="Q125">
        <v>200030</v>
      </c>
      <c r="R125" s="4" t="s">
        <v>1011</v>
      </c>
      <c r="S125" s="4" t="str">
        <f t="shared" si="73"/>
        <v>被动防御lv10</v>
      </c>
      <c r="T125" s="4" t="str">
        <f t="shared" si="83"/>
        <v>被动防御lv10</v>
      </c>
      <c r="U125" t="s">
        <v>279</v>
      </c>
      <c r="Z125" t="s">
        <v>1022</v>
      </c>
      <c r="AA125">
        <v>14</v>
      </c>
      <c r="AJ125" s="12" t="str">
        <f t="shared" si="81"/>
        <v>DEF_P:14</v>
      </c>
      <c r="AS125">
        <v>999</v>
      </c>
      <c r="AV125" s="4"/>
      <c r="AW125" s="4"/>
      <c r="AX125" s="4"/>
      <c r="AY125" s="4"/>
      <c r="BA125" s="12" t="str">
        <f t="shared" si="82"/>
        <v/>
      </c>
      <c r="BB125" s="12" t="str">
        <f t="shared" si="48"/>
        <v/>
      </c>
      <c r="BC125" s="12" t="str">
        <f t="shared" si="49"/>
        <v/>
      </c>
      <c r="BD125" s="12" t="str">
        <f t="shared" si="50"/>
        <v/>
      </c>
      <c r="BE125" s="12" t="str">
        <f t="shared" si="51"/>
        <v/>
      </c>
      <c r="BF125" s="12" t="str">
        <f t="shared" si="52"/>
        <v/>
      </c>
      <c r="BG125" s="12" t="str">
        <f>_xlfn.IFNA(VLOOKUP(Z125,对应表!$Z:$AA,2,FALSE)&amp;AA125,"")</f>
        <v>DEF_P:14</v>
      </c>
      <c r="BH125" s="12" t="str">
        <f>_xlfn.IFNA(VLOOKUP(AB125,对应表!$Z:$AA,2,FALSE)&amp;AC125,"")</f>
        <v/>
      </c>
      <c r="BI125" s="12" t="str">
        <f>_xlfn.IFNA(VLOOKUP(AD125,对应表!$Z:$AA,2,FALSE)&amp;AE125,"")</f>
        <v/>
      </c>
      <c r="BJ125" s="12" t="str">
        <f>_xlfn.IFNA(VLOOKUP(AF125,对应表!$Z:$AA,2,FALSE)&amp;AG125,"")</f>
        <v/>
      </c>
      <c r="BK125" s="12" t="str">
        <f>_xlfn.IFNA(VLOOKUP(AH125,对应表!$Z:$AA,2,FALSE)&amp;AI125,"")</f>
        <v/>
      </c>
      <c r="BN125" t="str">
        <f t="shared" si="55"/>
        <v>被动防御lv10</v>
      </c>
      <c r="BO125">
        <f t="shared" si="53"/>
        <v>14</v>
      </c>
      <c r="BP125" t="str">
        <f t="shared" si="54"/>
        <v/>
      </c>
      <c r="BQ125" t="str">
        <f t="shared" si="56"/>
        <v>防御比率</v>
      </c>
      <c r="BR125">
        <f t="shared" si="57"/>
        <v>0</v>
      </c>
      <c r="BS125" s="22" t="str">
        <f>VLOOKUP(BQ125,对应表!AS:AU,3,FALSE)</f>
        <v>防御</v>
      </c>
      <c r="BT125" s="22">
        <f>VLOOKUP(BQ125,对应表!AS:AU,2,FALSE)</f>
        <v>2</v>
      </c>
      <c r="BU125" s="22" t="str">
        <f t="shared" si="71"/>
        <v>+14%</v>
      </c>
      <c r="BV125" s="22" t="str">
        <f t="shared" si="77"/>
        <v>防御+14%</v>
      </c>
      <c r="BW125" s="22" t="str">
        <f>_xlfn.IFNA(VLOOKUP(BR125,对应表!AS:AU,3,FALSE),"")</f>
        <v/>
      </c>
      <c r="BX125" s="22" t="str">
        <f>_xlfn.IFNA(VLOOKUP(BR125,对应表!AS:AU,2,FALSE),"")</f>
        <v/>
      </c>
      <c r="BY125" s="22" t="str">
        <f t="shared" si="78"/>
        <v>+</v>
      </c>
      <c r="BZ125" s="22" t="str">
        <f t="shared" si="79"/>
        <v/>
      </c>
    </row>
    <row r="126" spans="10:78" x14ac:dyDescent="0.15">
      <c r="K126" t="str">
        <f t="shared" si="80"/>
        <v>被动防御lv11</v>
      </c>
      <c r="L126" s="6" t="str">
        <f>Q126&amp;":"&amp;M126&amp;":"&amp;VLOOKUP(N126,对应表!B:C,2,FALSE)&amp;":"&amp;IF(buff!O126="",0,O126)</f>
        <v>200031:100:1:0</v>
      </c>
      <c r="M126">
        <v>100</v>
      </c>
      <c r="N126" s="1" t="s">
        <v>278</v>
      </c>
      <c r="O126">
        <v>0</v>
      </c>
      <c r="P126">
        <f t="shared" si="47"/>
        <v>15</v>
      </c>
      <c r="Q126">
        <v>200031</v>
      </c>
      <c r="R126" s="4" t="s">
        <v>1012</v>
      </c>
      <c r="S126" s="4" t="str">
        <f t="shared" si="73"/>
        <v>被动防御lv11</v>
      </c>
      <c r="T126" s="4" t="str">
        <f t="shared" si="83"/>
        <v>被动防御lv11</v>
      </c>
      <c r="U126" t="s">
        <v>279</v>
      </c>
      <c r="Z126" t="s">
        <v>1022</v>
      </c>
      <c r="AA126">
        <v>15</v>
      </c>
      <c r="AJ126" s="12" t="str">
        <f t="shared" si="81"/>
        <v>DEF_P:15</v>
      </c>
      <c r="AS126">
        <v>999</v>
      </c>
      <c r="AV126" s="4"/>
      <c r="AW126" s="4"/>
      <c r="AX126" s="4"/>
      <c r="AY126" s="4"/>
      <c r="BA126" s="12" t="str">
        <f t="shared" si="82"/>
        <v/>
      </c>
      <c r="BB126" s="12" t="str">
        <f t="shared" si="48"/>
        <v/>
      </c>
      <c r="BC126" s="12" t="str">
        <f t="shared" si="49"/>
        <v/>
      </c>
      <c r="BD126" s="12" t="str">
        <f t="shared" si="50"/>
        <v/>
      </c>
      <c r="BE126" s="12" t="str">
        <f t="shared" si="51"/>
        <v/>
      </c>
      <c r="BF126" s="12" t="str">
        <f t="shared" si="52"/>
        <v/>
      </c>
      <c r="BG126" s="12" t="str">
        <f>_xlfn.IFNA(VLOOKUP(Z126,对应表!$Z:$AA,2,FALSE)&amp;AA126,"")</f>
        <v>DEF_P:15</v>
      </c>
      <c r="BH126" s="12" t="str">
        <f>_xlfn.IFNA(VLOOKUP(AB126,对应表!$Z:$AA,2,FALSE)&amp;AC126,"")</f>
        <v/>
      </c>
      <c r="BI126" s="12" t="str">
        <f>_xlfn.IFNA(VLOOKUP(AD126,对应表!$Z:$AA,2,FALSE)&amp;AE126,"")</f>
        <v/>
      </c>
      <c r="BJ126" s="12" t="str">
        <f>_xlfn.IFNA(VLOOKUP(AF126,对应表!$Z:$AA,2,FALSE)&amp;AG126,"")</f>
        <v/>
      </c>
      <c r="BK126" s="12" t="str">
        <f>_xlfn.IFNA(VLOOKUP(AH126,对应表!$Z:$AA,2,FALSE)&amp;AI126,"")</f>
        <v/>
      </c>
      <c r="BN126" t="str">
        <f t="shared" si="55"/>
        <v>被动防御lv11</v>
      </c>
      <c r="BO126">
        <f t="shared" si="53"/>
        <v>15</v>
      </c>
      <c r="BP126" t="str">
        <f t="shared" si="54"/>
        <v/>
      </c>
      <c r="BQ126" t="str">
        <f t="shared" si="56"/>
        <v>防御比率</v>
      </c>
      <c r="BR126">
        <f t="shared" si="57"/>
        <v>0</v>
      </c>
      <c r="BS126" s="22" t="str">
        <f>VLOOKUP(BQ126,对应表!AS:AU,3,FALSE)</f>
        <v>防御</v>
      </c>
      <c r="BT126" s="22">
        <f>VLOOKUP(BQ126,对应表!AS:AU,2,FALSE)</f>
        <v>2</v>
      </c>
      <c r="BU126" s="22" t="str">
        <f t="shared" si="71"/>
        <v>+15%</v>
      </c>
      <c r="BV126" s="22" t="str">
        <f t="shared" si="77"/>
        <v>防御+15%</v>
      </c>
      <c r="BW126" s="22" t="str">
        <f>_xlfn.IFNA(VLOOKUP(BR126,对应表!AS:AU,3,FALSE),"")</f>
        <v/>
      </c>
      <c r="BX126" s="22" t="str">
        <f>_xlfn.IFNA(VLOOKUP(BR126,对应表!AS:AU,2,FALSE),"")</f>
        <v/>
      </c>
      <c r="BY126" s="22" t="str">
        <f t="shared" si="78"/>
        <v>+</v>
      </c>
      <c r="BZ126" s="22" t="str">
        <f t="shared" si="79"/>
        <v/>
      </c>
    </row>
    <row r="127" spans="10:78" x14ac:dyDescent="0.15">
      <c r="K127" t="str">
        <f t="shared" si="80"/>
        <v>被动防御lv12</v>
      </c>
      <c r="L127" s="6" t="str">
        <f>Q127&amp;":"&amp;M127&amp;":"&amp;VLOOKUP(N127,对应表!B:C,2,FALSE)&amp;":"&amp;IF(buff!O127="",0,O127)</f>
        <v>200032:100:1:0</v>
      </c>
      <c r="M127">
        <v>100</v>
      </c>
      <c r="N127" s="1" t="s">
        <v>278</v>
      </c>
      <c r="O127">
        <v>0</v>
      </c>
      <c r="P127">
        <f t="shared" si="47"/>
        <v>16</v>
      </c>
      <c r="Q127">
        <v>200032</v>
      </c>
      <c r="R127" s="4" t="s">
        <v>1013</v>
      </c>
      <c r="S127" s="4" t="str">
        <f t="shared" si="73"/>
        <v>被动防御lv12</v>
      </c>
      <c r="T127" s="4" t="str">
        <f t="shared" si="83"/>
        <v>被动防御lv12</v>
      </c>
      <c r="U127" t="s">
        <v>279</v>
      </c>
      <c r="Z127" t="s">
        <v>1022</v>
      </c>
      <c r="AA127">
        <v>16</v>
      </c>
      <c r="AJ127" s="12" t="str">
        <f t="shared" si="81"/>
        <v>DEF_P:16</v>
      </c>
      <c r="AS127">
        <v>999</v>
      </c>
      <c r="AV127" s="4"/>
      <c r="AW127" s="4"/>
      <c r="AX127" s="4"/>
      <c r="AY127" s="4"/>
      <c r="BA127" s="12" t="str">
        <f t="shared" si="82"/>
        <v/>
      </c>
      <c r="BB127" s="12" t="str">
        <f t="shared" si="48"/>
        <v/>
      </c>
      <c r="BC127" s="12" t="str">
        <f t="shared" si="49"/>
        <v/>
      </c>
      <c r="BD127" s="12" t="str">
        <f t="shared" si="50"/>
        <v/>
      </c>
      <c r="BE127" s="12" t="str">
        <f t="shared" si="51"/>
        <v/>
      </c>
      <c r="BF127" s="12" t="str">
        <f t="shared" si="52"/>
        <v/>
      </c>
      <c r="BG127" s="12" t="str">
        <f>_xlfn.IFNA(VLOOKUP(Z127,对应表!$Z:$AA,2,FALSE)&amp;AA127,"")</f>
        <v>DEF_P:16</v>
      </c>
      <c r="BH127" s="12" t="str">
        <f>_xlfn.IFNA(VLOOKUP(AB127,对应表!$Z:$AA,2,FALSE)&amp;AC127,"")</f>
        <v/>
      </c>
      <c r="BI127" s="12" t="str">
        <f>_xlfn.IFNA(VLOOKUP(AD127,对应表!$Z:$AA,2,FALSE)&amp;AE127,"")</f>
        <v/>
      </c>
      <c r="BJ127" s="12" t="str">
        <f>_xlfn.IFNA(VLOOKUP(AF127,对应表!$Z:$AA,2,FALSE)&amp;AG127,"")</f>
        <v/>
      </c>
      <c r="BK127" s="12" t="str">
        <f>_xlfn.IFNA(VLOOKUP(AH127,对应表!$Z:$AA,2,FALSE)&amp;AI127,"")</f>
        <v/>
      </c>
      <c r="BN127" t="str">
        <f t="shared" si="55"/>
        <v>被动防御lv12</v>
      </c>
      <c r="BO127">
        <f t="shared" si="53"/>
        <v>16</v>
      </c>
      <c r="BP127" t="str">
        <f t="shared" si="54"/>
        <v/>
      </c>
      <c r="BQ127" t="str">
        <f t="shared" si="56"/>
        <v>防御比率</v>
      </c>
      <c r="BR127">
        <f t="shared" si="57"/>
        <v>0</v>
      </c>
      <c r="BS127" s="22" t="str">
        <f>VLOOKUP(BQ127,对应表!AS:AU,3,FALSE)</f>
        <v>防御</v>
      </c>
      <c r="BT127" s="22">
        <f>VLOOKUP(BQ127,对应表!AS:AU,2,FALSE)</f>
        <v>2</v>
      </c>
      <c r="BU127" s="22" t="str">
        <f t="shared" si="71"/>
        <v>+16%</v>
      </c>
      <c r="BV127" s="22" t="str">
        <f t="shared" si="77"/>
        <v>防御+16%</v>
      </c>
      <c r="BW127" s="22" t="str">
        <f>_xlfn.IFNA(VLOOKUP(BR127,对应表!AS:AU,3,FALSE),"")</f>
        <v/>
      </c>
      <c r="BX127" s="22" t="str">
        <f>_xlfn.IFNA(VLOOKUP(BR127,对应表!AS:AU,2,FALSE),"")</f>
        <v/>
      </c>
      <c r="BY127" s="22" t="str">
        <f t="shared" si="78"/>
        <v>+</v>
      </c>
      <c r="BZ127" s="22" t="str">
        <f t="shared" si="79"/>
        <v/>
      </c>
    </row>
    <row r="128" spans="10:78" x14ac:dyDescent="0.15">
      <c r="K128" t="str">
        <f t="shared" si="80"/>
        <v>被动防御lv13</v>
      </c>
      <c r="L128" s="6" t="str">
        <f>Q128&amp;":"&amp;M128&amp;":"&amp;VLOOKUP(N128,对应表!B:C,2,FALSE)&amp;":"&amp;IF(buff!O128="",0,O128)</f>
        <v>200033:100:1:0</v>
      </c>
      <c r="M128">
        <v>100</v>
      </c>
      <c r="N128" s="1" t="s">
        <v>278</v>
      </c>
      <c r="O128">
        <v>0</v>
      </c>
      <c r="P128">
        <f t="shared" si="47"/>
        <v>17</v>
      </c>
      <c r="Q128">
        <v>200033</v>
      </c>
      <c r="R128" s="4" t="s">
        <v>1014</v>
      </c>
      <c r="S128" s="4" t="str">
        <f t="shared" si="73"/>
        <v>被动防御lv13</v>
      </c>
      <c r="T128" s="4" t="str">
        <f t="shared" si="83"/>
        <v>被动防御lv13</v>
      </c>
      <c r="U128" t="s">
        <v>279</v>
      </c>
      <c r="Z128" t="s">
        <v>1022</v>
      </c>
      <c r="AA128">
        <v>17</v>
      </c>
      <c r="AJ128" s="12" t="str">
        <f t="shared" si="81"/>
        <v>DEF_P:17</v>
      </c>
      <c r="AS128">
        <v>999</v>
      </c>
      <c r="AV128" s="4"/>
      <c r="AW128" s="4"/>
      <c r="AX128" s="4"/>
      <c r="AY128" s="4"/>
      <c r="BA128" s="12" t="str">
        <f t="shared" si="82"/>
        <v/>
      </c>
      <c r="BB128" s="12" t="str">
        <f t="shared" si="48"/>
        <v/>
      </c>
      <c r="BC128" s="12" t="str">
        <f t="shared" si="49"/>
        <v/>
      </c>
      <c r="BD128" s="12" t="str">
        <f t="shared" si="50"/>
        <v/>
      </c>
      <c r="BE128" s="12" t="str">
        <f t="shared" si="51"/>
        <v/>
      </c>
      <c r="BF128" s="12" t="str">
        <f t="shared" si="52"/>
        <v/>
      </c>
      <c r="BG128" s="12" t="str">
        <f>_xlfn.IFNA(VLOOKUP(Z128,对应表!$Z:$AA,2,FALSE)&amp;AA128,"")</f>
        <v>DEF_P:17</v>
      </c>
      <c r="BH128" s="12" t="str">
        <f>_xlfn.IFNA(VLOOKUP(AB128,对应表!$Z:$AA,2,FALSE)&amp;AC128,"")</f>
        <v/>
      </c>
      <c r="BI128" s="12" t="str">
        <f>_xlfn.IFNA(VLOOKUP(AD128,对应表!$Z:$AA,2,FALSE)&amp;AE128,"")</f>
        <v/>
      </c>
      <c r="BJ128" s="12" t="str">
        <f>_xlfn.IFNA(VLOOKUP(AF128,对应表!$Z:$AA,2,FALSE)&amp;AG128,"")</f>
        <v/>
      </c>
      <c r="BK128" s="12" t="str">
        <f>_xlfn.IFNA(VLOOKUP(AH128,对应表!$Z:$AA,2,FALSE)&amp;AI128,"")</f>
        <v/>
      </c>
      <c r="BN128" t="str">
        <f t="shared" si="55"/>
        <v>被动防御lv13</v>
      </c>
      <c r="BO128">
        <f t="shared" si="53"/>
        <v>17</v>
      </c>
      <c r="BP128" t="str">
        <f t="shared" si="54"/>
        <v/>
      </c>
      <c r="BQ128" t="str">
        <f t="shared" si="56"/>
        <v>防御比率</v>
      </c>
      <c r="BR128">
        <f t="shared" si="57"/>
        <v>0</v>
      </c>
      <c r="BS128" s="22" t="str">
        <f>VLOOKUP(BQ128,对应表!AS:AU,3,FALSE)</f>
        <v>防御</v>
      </c>
      <c r="BT128" s="22">
        <f>VLOOKUP(BQ128,对应表!AS:AU,2,FALSE)</f>
        <v>2</v>
      </c>
      <c r="BU128" s="22" t="str">
        <f t="shared" si="71"/>
        <v>+17%</v>
      </c>
      <c r="BV128" s="22" t="str">
        <f t="shared" si="77"/>
        <v>防御+17%</v>
      </c>
      <c r="BW128" s="22" t="str">
        <f>_xlfn.IFNA(VLOOKUP(BR128,对应表!AS:AU,3,FALSE),"")</f>
        <v/>
      </c>
      <c r="BX128" s="22" t="str">
        <f>_xlfn.IFNA(VLOOKUP(BR128,对应表!AS:AU,2,FALSE),"")</f>
        <v/>
      </c>
      <c r="BY128" s="22" t="str">
        <f t="shared" si="78"/>
        <v>+</v>
      </c>
      <c r="BZ128" s="22" t="str">
        <f t="shared" si="79"/>
        <v/>
      </c>
    </row>
    <row r="129" spans="11:78" x14ac:dyDescent="0.15">
      <c r="K129" t="str">
        <f t="shared" si="80"/>
        <v>被动防御lv14</v>
      </c>
      <c r="L129" s="6" t="str">
        <f>Q129&amp;":"&amp;M129&amp;":"&amp;VLOOKUP(N129,对应表!B:C,2,FALSE)&amp;":"&amp;IF(buff!O129="",0,O129)</f>
        <v>200034:100:1:0</v>
      </c>
      <c r="M129">
        <v>100</v>
      </c>
      <c r="N129" s="1" t="s">
        <v>278</v>
      </c>
      <c r="O129">
        <v>0</v>
      </c>
      <c r="P129">
        <f t="shared" si="47"/>
        <v>18</v>
      </c>
      <c r="Q129">
        <v>200034</v>
      </c>
      <c r="R129" s="4" t="s">
        <v>1015</v>
      </c>
      <c r="S129" s="4" t="str">
        <f t="shared" si="73"/>
        <v>被动防御lv14</v>
      </c>
      <c r="T129" s="4" t="str">
        <f t="shared" si="83"/>
        <v>被动防御lv14</v>
      </c>
      <c r="U129" t="s">
        <v>279</v>
      </c>
      <c r="Z129" t="s">
        <v>1022</v>
      </c>
      <c r="AA129">
        <v>18</v>
      </c>
      <c r="AJ129" s="12" t="str">
        <f t="shared" si="81"/>
        <v>DEF_P:18</v>
      </c>
      <c r="AS129">
        <v>999</v>
      </c>
      <c r="AV129" s="4"/>
      <c r="AW129" s="4"/>
      <c r="AX129" s="4"/>
      <c r="AY129" s="4"/>
      <c r="BA129" s="12" t="str">
        <f t="shared" si="82"/>
        <v/>
      </c>
      <c r="BB129" s="12" t="str">
        <f t="shared" si="48"/>
        <v/>
      </c>
      <c r="BC129" s="12" t="str">
        <f t="shared" si="49"/>
        <v/>
      </c>
      <c r="BD129" s="12" t="str">
        <f t="shared" si="50"/>
        <v/>
      </c>
      <c r="BE129" s="12" t="str">
        <f t="shared" si="51"/>
        <v/>
      </c>
      <c r="BF129" s="12" t="str">
        <f t="shared" si="52"/>
        <v/>
      </c>
      <c r="BG129" s="12" t="str">
        <f>_xlfn.IFNA(VLOOKUP(Z129,对应表!$Z:$AA,2,FALSE)&amp;AA129,"")</f>
        <v>DEF_P:18</v>
      </c>
      <c r="BH129" s="12" t="str">
        <f>_xlfn.IFNA(VLOOKUP(AB129,对应表!$Z:$AA,2,FALSE)&amp;AC129,"")</f>
        <v/>
      </c>
      <c r="BI129" s="12" t="str">
        <f>_xlfn.IFNA(VLOOKUP(AD129,对应表!$Z:$AA,2,FALSE)&amp;AE129,"")</f>
        <v/>
      </c>
      <c r="BJ129" s="12" t="str">
        <f>_xlfn.IFNA(VLOOKUP(AF129,对应表!$Z:$AA,2,FALSE)&amp;AG129,"")</f>
        <v/>
      </c>
      <c r="BK129" s="12" t="str">
        <f>_xlfn.IFNA(VLOOKUP(AH129,对应表!$Z:$AA,2,FALSE)&amp;AI129,"")</f>
        <v/>
      </c>
      <c r="BN129" t="str">
        <f t="shared" si="55"/>
        <v>被动防御lv14</v>
      </c>
      <c r="BO129">
        <f t="shared" si="53"/>
        <v>18</v>
      </c>
      <c r="BP129" t="str">
        <f t="shared" si="54"/>
        <v/>
      </c>
      <c r="BQ129" t="str">
        <f t="shared" si="56"/>
        <v>防御比率</v>
      </c>
      <c r="BR129">
        <f t="shared" si="57"/>
        <v>0</v>
      </c>
      <c r="BS129" s="22" t="str">
        <f>VLOOKUP(BQ129,对应表!AS:AU,3,FALSE)</f>
        <v>防御</v>
      </c>
      <c r="BT129" s="22">
        <f>VLOOKUP(BQ129,对应表!AS:AU,2,FALSE)</f>
        <v>2</v>
      </c>
      <c r="BU129" s="22" t="str">
        <f t="shared" si="71"/>
        <v>+18%</v>
      </c>
      <c r="BV129" s="22" t="str">
        <f t="shared" si="77"/>
        <v>防御+18%</v>
      </c>
      <c r="BW129" s="22" t="str">
        <f>_xlfn.IFNA(VLOOKUP(BR129,对应表!AS:AU,3,FALSE),"")</f>
        <v/>
      </c>
      <c r="BX129" s="22" t="str">
        <f>_xlfn.IFNA(VLOOKUP(BR129,对应表!AS:AU,2,FALSE),"")</f>
        <v/>
      </c>
      <c r="BY129" s="22" t="str">
        <f t="shared" si="78"/>
        <v>+</v>
      </c>
      <c r="BZ129" s="22" t="str">
        <f t="shared" si="79"/>
        <v/>
      </c>
    </row>
    <row r="130" spans="11:78" x14ac:dyDescent="0.15">
      <c r="K130" t="str">
        <f t="shared" si="80"/>
        <v>被动防御lv15</v>
      </c>
      <c r="L130" s="6" t="str">
        <f>Q130&amp;":"&amp;M130&amp;":"&amp;VLOOKUP(N130,对应表!B:C,2,FALSE)&amp;":"&amp;IF(buff!O130="",0,O130)</f>
        <v>200035:100:1:0</v>
      </c>
      <c r="M130">
        <v>100</v>
      </c>
      <c r="N130" s="1" t="s">
        <v>278</v>
      </c>
      <c r="O130">
        <v>0</v>
      </c>
      <c r="P130">
        <f t="shared" si="47"/>
        <v>19</v>
      </c>
      <c r="Q130">
        <v>200035</v>
      </c>
      <c r="R130" s="4" t="s">
        <v>1016</v>
      </c>
      <c r="S130" s="4" t="str">
        <f t="shared" si="73"/>
        <v>被动防御lv15</v>
      </c>
      <c r="T130" s="4" t="str">
        <f t="shared" si="83"/>
        <v>被动防御lv15</v>
      </c>
      <c r="U130" t="s">
        <v>279</v>
      </c>
      <c r="Z130" t="s">
        <v>1022</v>
      </c>
      <c r="AA130">
        <v>19</v>
      </c>
      <c r="AJ130" s="12" t="str">
        <f t="shared" si="81"/>
        <v>DEF_P:19</v>
      </c>
      <c r="AS130">
        <v>999</v>
      </c>
      <c r="AV130" s="4"/>
      <c r="AW130" s="4"/>
      <c r="AX130" s="4"/>
      <c r="AY130" s="4"/>
      <c r="BA130" s="12" t="str">
        <f t="shared" si="82"/>
        <v/>
      </c>
      <c r="BB130" s="12" t="str">
        <f t="shared" si="48"/>
        <v/>
      </c>
      <c r="BC130" s="12" t="str">
        <f t="shared" si="49"/>
        <v/>
      </c>
      <c r="BD130" s="12" t="str">
        <f t="shared" si="50"/>
        <v/>
      </c>
      <c r="BE130" s="12" t="str">
        <f t="shared" si="51"/>
        <v/>
      </c>
      <c r="BF130" s="12" t="str">
        <f t="shared" si="52"/>
        <v/>
      </c>
      <c r="BG130" s="12" t="str">
        <f>_xlfn.IFNA(VLOOKUP(Z130,对应表!$Z:$AA,2,FALSE)&amp;AA130,"")</f>
        <v>DEF_P:19</v>
      </c>
      <c r="BH130" s="12" t="str">
        <f>_xlfn.IFNA(VLOOKUP(AB130,对应表!$Z:$AA,2,FALSE)&amp;AC130,"")</f>
        <v/>
      </c>
      <c r="BI130" s="12" t="str">
        <f>_xlfn.IFNA(VLOOKUP(AD130,对应表!$Z:$AA,2,FALSE)&amp;AE130,"")</f>
        <v/>
      </c>
      <c r="BJ130" s="12" t="str">
        <f>_xlfn.IFNA(VLOOKUP(AF130,对应表!$Z:$AA,2,FALSE)&amp;AG130,"")</f>
        <v/>
      </c>
      <c r="BK130" s="12" t="str">
        <f>_xlfn.IFNA(VLOOKUP(AH130,对应表!$Z:$AA,2,FALSE)&amp;AI130,"")</f>
        <v/>
      </c>
      <c r="BN130" t="str">
        <f t="shared" si="55"/>
        <v>被动防御lv15</v>
      </c>
      <c r="BO130">
        <f t="shared" si="53"/>
        <v>19</v>
      </c>
      <c r="BP130" t="str">
        <f t="shared" si="54"/>
        <v/>
      </c>
      <c r="BQ130" t="str">
        <f t="shared" si="56"/>
        <v>防御比率</v>
      </c>
      <c r="BR130">
        <f t="shared" si="57"/>
        <v>0</v>
      </c>
      <c r="BS130" s="22" t="str">
        <f>VLOOKUP(BQ130,对应表!AS:AU,3,FALSE)</f>
        <v>防御</v>
      </c>
      <c r="BT130" s="22">
        <f>VLOOKUP(BQ130,对应表!AS:AU,2,FALSE)</f>
        <v>2</v>
      </c>
      <c r="BU130" s="22" t="str">
        <f t="shared" si="71"/>
        <v>+19%</v>
      </c>
      <c r="BV130" s="22" t="str">
        <f t="shared" si="77"/>
        <v>防御+19%</v>
      </c>
      <c r="BW130" s="22" t="str">
        <f>_xlfn.IFNA(VLOOKUP(BR130,对应表!AS:AU,3,FALSE),"")</f>
        <v/>
      </c>
      <c r="BX130" s="22" t="str">
        <f>_xlfn.IFNA(VLOOKUP(BR130,对应表!AS:AU,2,FALSE),"")</f>
        <v/>
      </c>
      <c r="BY130" s="22" t="str">
        <f t="shared" si="78"/>
        <v>+</v>
      </c>
      <c r="BZ130" s="22" t="str">
        <f t="shared" si="79"/>
        <v/>
      </c>
    </row>
    <row r="131" spans="11:78" x14ac:dyDescent="0.15">
      <c r="K131" t="str">
        <f t="shared" si="80"/>
        <v>被动防御lv16</v>
      </c>
      <c r="L131" s="6" t="str">
        <f>Q131&amp;":"&amp;M131&amp;":"&amp;VLOOKUP(N131,对应表!B:C,2,FALSE)&amp;":"&amp;IF(buff!O131="",0,O131)</f>
        <v>200036:100:1:0</v>
      </c>
      <c r="M131">
        <v>100</v>
      </c>
      <c r="N131" s="1" t="s">
        <v>278</v>
      </c>
      <c r="O131">
        <v>0</v>
      </c>
      <c r="P131">
        <f t="shared" si="47"/>
        <v>20</v>
      </c>
      <c r="Q131">
        <v>200036</v>
      </c>
      <c r="R131" s="4" t="s">
        <v>1017</v>
      </c>
      <c r="S131" s="4" t="str">
        <f t="shared" si="73"/>
        <v>被动防御lv16</v>
      </c>
      <c r="T131" s="4" t="str">
        <f t="shared" si="83"/>
        <v>被动防御lv16</v>
      </c>
      <c r="U131" t="s">
        <v>279</v>
      </c>
      <c r="Z131" t="s">
        <v>1022</v>
      </c>
      <c r="AA131">
        <v>20</v>
      </c>
      <c r="AJ131" s="12" t="str">
        <f t="shared" si="81"/>
        <v>DEF_P:20</v>
      </c>
      <c r="AS131">
        <v>999</v>
      </c>
      <c r="AV131" s="4"/>
      <c r="AW131" s="4"/>
      <c r="AX131" s="4"/>
      <c r="AY131" s="4"/>
      <c r="BA131" s="12" t="str">
        <f t="shared" si="82"/>
        <v/>
      </c>
      <c r="BB131" s="12" t="str">
        <f t="shared" si="48"/>
        <v/>
      </c>
      <c r="BC131" s="12" t="str">
        <f t="shared" si="49"/>
        <v/>
      </c>
      <c r="BD131" s="12" t="str">
        <f t="shared" si="50"/>
        <v/>
      </c>
      <c r="BE131" s="12" t="str">
        <f t="shared" si="51"/>
        <v/>
      </c>
      <c r="BF131" s="12" t="str">
        <f t="shared" si="52"/>
        <v/>
      </c>
      <c r="BG131" s="12" t="str">
        <f>_xlfn.IFNA(VLOOKUP(Z131,对应表!$Z:$AA,2,FALSE)&amp;AA131,"")</f>
        <v>DEF_P:20</v>
      </c>
      <c r="BH131" s="12" t="str">
        <f>_xlfn.IFNA(VLOOKUP(AB131,对应表!$Z:$AA,2,FALSE)&amp;AC131,"")</f>
        <v/>
      </c>
      <c r="BI131" s="12" t="str">
        <f>_xlfn.IFNA(VLOOKUP(AD131,对应表!$Z:$AA,2,FALSE)&amp;AE131,"")</f>
        <v/>
      </c>
      <c r="BJ131" s="12" t="str">
        <f>_xlfn.IFNA(VLOOKUP(AF131,对应表!$Z:$AA,2,FALSE)&amp;AG131,"")</f>
        <v/>
      </c>
      <c r="BK131" s="12" t="str">
        <f>_xlfn.IFNA(VLOOKUP(AH131,对应表!$Z:$AA,2,FALSE)&amp;AI131,"")</f>
        <v/>
      </c>
      <c r="BN131" t="str">
        <f t="shared" si="55"/>
        <v>被动防御lv16</v>
      </c>
      <c r="BO131">
        <f t="shared" si="53"/>
        <v>20</v>
      </c>
      <c r="BP131" t="str">
        <f t="shared" si="54"/>
        <v/>
      </c>
      <c r="BQ131" t="str">
        <f t="shared" si="56"/>
        <v>防御比率</v>
      </c>
      <c r="BR131">
        <f t="shared" si="57"/>
        <v>0</v>
      </c>
      <c r="BS131" s="22" t="str">
        <f>VLOOKUP(BQ131,对应表!AS:AU,3,FALSE)</f>
        <v>防御</v>
      </c>
      <c r="BT131" s="22">
        <f>VLOOKUP(BQ131,对应表!AS:AU,2,FALSE)</f>
        <v>2</v>
      </c>
      <c r="BU131" s="22" t="str">
        <f t="shared" si="71"/>
        <v>+20%</v>
      </c>
      <c r="BV131" s="22" t="str">
        <f t="shared" si="77"/>
        <v>防御+20%</v>
      </c>
      <c r="BW131" s="22" t="str">
        <f>_xlfn.IFNA(VLOOKUP(BR131,对应表!AS:AU,3,FALSE),"")</f>
        <v/>
      </c>
      <c r="BX131" s="22" t="str">
        <f>_xlfn.IFNA(VLOOKUP(BR131,对应表!AS:AU,2,FALSE),"")</f>
        <v/>
      </c>
      <c r="BY131" s="22" t="str">
        <f t="shared" si="78"/>
        <v>+</v>
      </c>
      <c r="BZ131" s="22" t="str">
        <f t="shared" si="79"/>
        <v/>
      </c>
    </row>
    <row r="132" spans="11:78" x14ac:dyDescent="0.15">
      <c r="K132" t="str">
        <f t="shared" si="80"/>
        <v>被动防御lv17</v>
      </c>
      <c r="L132" s="6" t="str">
        <f>Q132&amp;":"&amp;M132&amp;":"&amp;VLOOKUP(N132,对应表!B:C,2,FALSE)&amp;":"&amp;IF(buff!O132="",0,O132)</f>
        <v>200037:100:1:0</v>
      </c>
      <c r="M132">
        <v>100</v>
      </c>
      <c r="N132" s="1" t="s">
        <v>278</v>
      </c>
      <c r="O132">
        <v>0</v>
      </c>
      <c r="P132">
        <f t="shared" si="47"/>
        <v>21</v>
      </c>
      <c r="Q132">
        <v>200037</v>
      </c>
      <c r="R132" s="4" t="s">
        <v>1018</v>
      </c>
      <c r="S132" s="4" t="str">
        <f t="shared" si="73"/>
        <v>被动防御lv17</v>
      </c>
      <c r="T132" s="4" t="str">
        <f t="shared" si="83"/>
        <v>被动防御lv17</v>
      </c>
      <c r="U132" t="s">
        <v>279</v>
      </c>
      <c r="Z132" t="s">
        <v>1022</v>
      </c>
      <c r="AA132">
        <v>21</v>
      </c>
      <c r="AJ132" s="12" t="str">
        <f t="shared" si="81"/>
        <v>DEF_P:21</v>
      </c>
      <c r="AS132">
        <v>999</v>
      </c>
      <c r="AV132" s="4"/>
      <c r="AW132" s="4"/>
      <c r="AX132" s="4"/>
      <c r="AY132" s="4"/>
      <c r="BA132" s="12" t="str">
        <f t="shared" si="82"/>
        <v/>
      </c>
      <c r="BB132" s="12" t="str">
        <f t="shared" si="48"/>
        <v/>
      </c>
      <c r="BC132" s="12" t="str">
        <f t="shared" si="49"/>
        <v/>
      </c>
      <c r="BD132" s="12" t="str">
        <f t="shared" si="50"/>
        <v/>
      </c>
      <c r="BE132" s="12" t="str">
        <f t="shared" si="51"/>
        <v/>
      </c>
      <c r="BF132" s="12" t="str">
        <f t="shared" si="52"/>
        <v/>
      </c>
      <c r="BG132" s="12" t="str">
        <f>_xlfn.IFNA(VLOOKUP(Z132,对应表!$Z:$AA,2,FALSE)&amp;AA132,"")</f>
        <v>DEF_P:21</v>
      </c>
      <c r="BH132" s="12" t="str">
        <f>_xlfn.IFNA(VLOOKUP(AB132,对应表!$Z:$AA,2,FALSE)&amp;AC132,"")</f>
        <v/>
      </c>
      <c r="BI132" s="12" t="str">
        <f>_xlfn.IFNA(VLOOKUP(AD132,对应表!$Z:$AA,2,FALSE)&amp;AE132,"")</f>
        <v/>
      </c>
      <c r="BJ132" s="12" t="str">
        <f>_xlfn.IFNA(VLOOKUP(AF132,对应表!$Z:$AA,2,FALSE)&amp;AG132,"")</f>
        <v/>
      </c>
      <c r="BK132" s="12" t="str">
        <f>_xlfn.IFNA(VLOOKUP(AH132,对应表!$Z:$AA,2,FALSE)&amp;AI132,"")</f>
        <v/>
      </c>
      <c r="BN132" t="str">
        <f t="shared" si="55"/>
        <v>被动防御lv17</v>
      </c>
      <c r="BO132">
        <f t="shared" si="53"/>
        <v>21</v>
      </c>
      <c r="BP132" t="str">
        <f t="shared" si="54"/>
        <v/>
      </c>
      <c r="BQ132" t="str">
        <f t="shared" si="56"/>
        <v>防御比率</v>
      </c>
      <c r="BR132">
        <f t="shared" si="57"/>
        <v>0</v>
      </c>
      <c r="BS132" s="22" t="str">
        <f>VLOOKUP(BQ132,对应表!AS:AU,3,FALSE)</f>
        <v>防御</v>
      </c>
      <c r="BT132" s="22">
        <f>VLOOKUP(BQ132,对应表!AS:AU,2,FALSE)</f>
        <v>2</v>
      </c>
      <c r="BU132" s="22" t="str">
        <f t="shared" si="71"/>
        <v>+21%</v>
      </c>
      <c r="BV132" s="22" t="str">
        <f t="shared" si="77"/>
        <v>防御+21%</v>
      </c>
      <c r="BW132" s="22" t="str">
        <f>_xlfn.IFNA(VLOOKUP(BR132,对应表!AS:AU,3,FALSE),"")</f>
        <v/>
      </c>
      <c r="BX132" s="22" t="str">
        <f>_xlfn.IFNA(VLOOKUP(BR132,对应表!AS:AU,2,FALSE),"")</f>
        <v/>
      </c>
      <c r="BY132" s="22" t="str">
        <f t="shared" si="78"/>
        <v>+</v>
      </c>
      <c r="BZ132" s="22" t="str">
        <f t="shared" si="79"/>
        <v/>
      </c>
    </row>
    <row r="133" spans="11:78" x14ac:dyDescent="0.15">
      <c r="K133" t="str">
        <f t="shared" si="80"/>
        <v>被动防御lv18</v>
      </c>
      <c r="L133" s="6" t="str">
        <f>Q133&amp;":"&amp;M133&amp;":"&amp;VLOOKUP(N133,对应表!B:C,2,FALSE)&amp;":"&amp;IF(buff!O133="",0,O133)</f>
        <v>200038:100:1:0</v>
      </c>
      <c r="M133">
        <v>100</v>
      </c>
      <c r="N133" s="1" t="s">
        <v>278</v>
      </c>
      <c r="O133">
        <v>0</v>
      </c>
      <c r="P133">
        <f t="shared" ref="P133:P196" si="84">BO133</f>
        <v>22</v>
      </c>
      <c r="Q133">
        <v>200038</v>
      </c>
      <c r="R133" s="4" t="s">
        <v>1019</v>
      </c>
      <c r="S133" s="4" t="str">
        <f t="shared" si="73"/>
        <v>被动防御lv18</v>
      </c>
      <c r="T133" s="4" t="str">
        <f t="shared" si="83"/>
        <v>被动防御lv18</v>
      </c>
      <c r="U133" t="s">
        <v>279</v>
      </c>
      <c r="Z133" t="s">
        <v>1022</v>
      </c>
      <c r="AA133">
        <v>22</v>
      </c>
      <c r="AJ133" s="12" t="str">
        <f t="shared" si="81"/>
        <v>DEF_P:22</v>
      </c>
      <c r="AS133">
        <v>999</v>
      </c>
      <c r="AV133" s="4"/>
      <c r="AW133" s="4"/>
      <c r="AX133" s="4"/>
      <c r="AY133" s="4"/>
      <c r="BA133" s="12" t="str">
        <f t="shared" si="82"/>
        <v/>
      </c>
      <c r="BB133" s="12" t="str">
        <f t="shared" ref="BB133:BB196" si="85">IF(_xlfn.IFNA(VLOOKUP(AV133,$K:$L,2,FALSE),"")=0,"",_xlfn.IFNA(VLOOKUP(AV133,$K:$L,2,FALSE),""))</f>
        <v/>
      </c>
      <c r="BC133" s="12" t="str">
        <f t="shared" ref="BC133:BC196" si="86">IF(_xlfn.IFNA(VLOOKUP(AW133,$K:$L,2,FALSE),"")=0,"",_xlfn.IFNA(VLOOKUP(AW133,$K:$L,2,FALSE),""))</f>
        <v/>
      </c>
      <c r="BD133" s="12" t="str">
        <f t="shared" ref="BD133:BD196" si="87">IF(_xlfn.IFNA(VLOOKUP(AX133,$K:$L,2,FALSE),"")=0,"",_xlfn.IFNA(VLOOKUP(AX133,$K:$L,2,FALSE),""))</f>
        <v/>
      </c>
      <c r="BE133" s="12" t="str">
        <f t="shared" ref="BE133:BE196" si="88">IF(_xlfn.IFNA(VLOOKUP(AY133,$K:$L,2,FALSE),"")=0,"",_xlfn.IFNA(VLOOKUP(AY133,$K:$L,2,FALSE),""))</f>
        <v/>
      </c>
      <c r="BF133" s="12" t="str">
        <f t="shared" ref="BF133:BF196" si="89">IF(_xlfn.IFNA(VLOOKUP(AZ133,$K:$L,2,FALSE),"")=0,"",_xlfn.IFNA(VLOOKUP(AZ133,$K:$L,2,FALSE),""))</f>
        <v/>
      </c>
      <c r="BG133" s="12" t="str">
        <f>_xlfn.IFNA(VLOOKUP(Z133,对应表!$Z:$AA,2,FALSE)&amp;AA133,"")</f>
        <v>DEF_P:22</v>
      </c>
      <c r="BH133" s="12" t="str">
        <f>_xlfn.IFNA(VLOOKUP(AB133,对应表!$Z:$AA,2,FALSE)&amp;AC133,"")</f>
        <v/>
      </c>
      <c r="BI133" s="12" t="str">
        <f>_xlfn.IFNA(VLOOKUP(AD133,对应表!$Z:$AA,2,FALSE)&amp;AE133,"")</f>
        <v/>
      </c>
      <c r="BJ133" s="12" t="str">
        <f>_xlfn.IFNA(VLOOKUP(AF133,对应表!$Z:$AA,2,FALSE)&amp;AG133,"")</f>
        <v/>
      </c>
      <c r="BK133" s="12" t="str">
        <f>_xlfn.IFNA(VLOOKUP(AH133,对应表!$Z:$AA,2,FALSE)&amp;AI133,"")</f>
        <v/>
      </c>
      <c r="BN133" t="str">
        <f t="shared" si="55"/>
        <v>被动防御lv18</v>
      </c>
      <c r="BO133">
        <f t="shared" ref="BO133:BO196" si="90">IF(AA133="",IF(V133="",IF(AP133="",W133,AP133),V133),AA133)</f>
        <v>22</v>
      </c>
      <c r="BP133" t="str">
        <f t="shared" ref="BP133:BP196" si="91">IF(AC133="","",AC133)</f>
        <v/>
      </c>
      <c r="BQ133" t="str">
        <f t="shared" si="56"/>
        <v>防御比率</v>
      </c>
      <c r="BR133">
        <f t="shared" si="57"/>
        <v>0</v>
      </c>
      <c r="BS133" s="22" t="str">
        <f>VLOOKUP(BQ133,对应表!AS:AU,3,FALSE)</f>
        <v>防御</v>
      </c>
      <c r="BT133" s="22">
        <f>VLOOKUP(BQ133,对应表!AS:AU,2,FALSE)</f>
        <v>2</v>
      </c>
      <c r="BU133" s="22" t="str">
        <f t="shared" si="71"/>
        <v>+22%</v>
      </c>
      <c r="BV133" s="22" t="str">
        <f t="shared" si="77"/>
        <v>防御+22%</v>
      </c>
      <c r="BW133" s="22" t="str">
        <f>_xlfn.IFNA(VLOOKUP(BR133,对应表!AS:AU,3,FALSE),"")</f>
        <v/>
      </c>
      <c r="BX133" s="22" t="str">
        <f>_xlfn.IFNA(VLOOKUP(BR133,对应表!AS:AU,2,FALSE),"")</f>
        <v/>
      </c>
      <c r="BY133" s="22" t="str">
        <f t="shared" si="78"/>
        <v>+</v>
      </c>
      <c r="BZ133" s="22" t="str">
        <f t="shared" si="79"/>
        <v/>
      </c>
    </row>
    <row r="134" spans="11:78" x14ac:dyDescent="0.15">
      <c r="K134" t="str">
        <f t="shared" si="80"/>
        <v>被动防御lv19</v>
      </c>
      <c r="L134" s="6" t="str">
        <f>Q134&amp;":"&amp;M134&amp;":"&amp;VLOOKUP(N134,对应表!B:C,2,FALSE)&amp;":"&amp;IF(buff!O134="",0,O134)</f>
        <v>200039:100:1:0</v>
      </c>
      <c r="M134">
        <v>100</v>
      </c>
      <c r="N134" s="1" t="s">
        <v>278</v>
      </c>
      <c r="O134">
        <v>0</v>
      </c>
      <c r="P134">
        <f t="shared" si="84"/>
        <v>23</v>
      </c>
      <c r="Q134">
        <v>200039</v>
      </c>
      <c r="R134" s="4" t="s">
        <v>1020</v>
      </c>
      <c r="S134" s="4" t="str">
        <f t="shared" si="73"/>
        <v>被动防御lv19</v>
      </c>
      <c r="T134" s="4" t="str">
        <f t="shared" si="83"/>
        <v>被动防御lv19</v>
      </c>
      <c r="U134" t="s">
        <v>279</v>
      </c>
      <c r="Z134" t="s">
        <v>1022</v>
      </c>
      <c r="AA134">
        <v>23</v>
      </c>
      <c r="AJ134" s="12" t="str">
        <f t="shared" si="81"/>
        <v>DEF_P:23</v>
      </c>
      <c r="AS134">
        <v>999</v>
      </c>
      <c r="AV134" s="4"/>
      <c r="AW134" s="4"/>
      <c r="AX134" s="4"/>
      <c r="AY134" s="4"/>
      <c r="BA134" s="12" t="str">
        <f t="shared" si="82"/>
        <v/>
      </c>
      <c r="BB134" s="12" t="str">
        <f t="shared" si="85"/>
        <v/>
      </c>
      <c r="BC134" s="12" t="str">
        <f t="shared" si="86"/>
        <v/>
      </c>
      <c r="BD134" s="12" t="str">
        <f t="shared" si="87"/>
        <v/>
      </c>
      <c r="BE134" s="12" t="str">
        <f t="shared" si="88"/>
        <v/>
      </c>
      <c r="BF134" s="12" t="str">
        <f t="shared" si="89"/>
        <v/>
      </c>
      <c r="BG134" s="12" t="str">
        <f>_xlfn.IFNA(VLOOKUP(Z134,对应表!$Z:$AA,2,FALSE)&amp;AA134,"")</f>
        <v>DEF_P:23</v>
      </c>
      <c r="BH134" s="12" t="str">
        <f>_xlfn.IFNA(VLOOKUP(AB134,对应表!$Z:$AA,2,FALSE)&amp;AC134,"")</f>
        <v/>
      </c>
      <c r="BI134" s="12" t="str">
        <f>_xlfn.IFNA(VLOOKUP(AD134,对应表!$Z:$AA,2,FALSE)&amp;AE134,"")</f>
        <v/>
      </c>
      <c r="BJ134" s="12" t="str">
        <f>_xlfn.IFNA(VLOOKUP(AF134,对应表!$Z:$AA,2,FALSE)&amp;AG134,"")</f>
        <v/>
      </c>
      <c r="BK134" s="12" t="str">
        <f>_xlfn.IFNA(VLOOKUP(AH134,对应表!$Z:$AA,2,FALSE)&amp;AI134,"")</f>
        <v/>
      </c>
      <c r="BN134" t="str">
        <f t="shared" ref="BN134:BN197" si="92">K134</f>
        <v>被动防御lv19</v>
      </c>
      <c r="BO134">
        <f t="shared" si="90"/>
        <v>23</v>
      </c>
      <c r="BP134" t="str">
        <f t="shared" si="91"/>
        <v/>
      </c>
      <c r="BQ134" t="str">
        <f t="shared" ref="BQ134:BQ197" si="93">Z134</f>
        <v>防御比率</v>
      </c>
      <c r="BR134">
        <f t="shared" ref="BR134:BR197" si="94">AB134</f>
        <v>0</v>
      </c>
      <c r="BS134" s="22" t="str">
        <f>VLOOKUP(BQ134,对应表!AS:AU,3,FALSE)</f>
        <v>防御</v>
      </c>
      <c r="BT134" s="22">
        <f>VLOOKUP(BQ134,对应表!AS:AU,2,FALSE)</f>
        <v>2</v>
      </c>
      <c r="BU134" s="22" t="str">
        <f t="shared" si="71"/>
        <v>+23%</v>
      </c>
      <c r="BV134" s="22" t="str">
        <f t="shared" si="77"/>
        <v>防御+23%</v>
      </c>
      <c r="BW134" s="22" t="str">
        <f>_xlfn.IFNA(VLOOKUP(BR134,对应表!AS:AU,3,FALSE),"")</f>
        <v/>
      </c>
      <c r="BX134" s="22" t="str">
        <f>_xlfn.IFNA(VLOOKUP(BR134,对应表!AS:AU,2,FALSE),"")</f>
        <v/>
      </c>
      <c r="BY134" s="22" t="str">
        <f t="shared" si="78"/>
        <v>+</v>
      </c>
      <c r="BZ134" s="22" t="str">
        <f t="shared" si="79"/>
        <v/>
      </c>
    </row>
    <row r="135" spans="11:78" x14ac:dyDescent="0.15">
      <c r="K135" t="str">
        <f t="shared" si="80"/>
        <v>被动防御lv20</v>
      </c>
      <c r="L135" s="6" t="str">
        <f>Q135&amp;":"&amp;M135&amp;":"&amp;VLOOKUP(N135,对应表!B:C,2,FALSE)&amp;":"&amp;IF(buff!O135="",0,O135)</f>
        <v>200040:100:1:0</v>
      </c>
      <c r="M135">
        <v>100</v>
      </c>
      <c r="N135" s="1" t="s">
        <v>278</v>
      </c>
      <c r="O135">
        <v>0</v>
      </c>
      <c r="P135">
        <f t="shared" si="84"/>
        <v>24</v>
      </c>
      <c r="Q135">
        <v>200040</v>
      </c>
      <c r="R135" s="4" t="s">
        <v>1021</v>
      </c>
      <c r="S135" s="4" t="str">
        <f t="shared" si="73"/>
        <v>被动防御lv20</v>
      </c>
      <c r="T135" s="4" t="str">
        <f t="shared" si="83"/>
        <v>被动防御lv20</v>
      </c>
      <c r="U135" t="s">
        <v>279</v>
      </c>
      <c r="Z135" t="s">
        <v>1022</v>
      </c>
      <c r="AA135">
        <v>24</v>
      </c>
      <c r="AJ135" s="12" t="str">
        <f t="shared" si="81"/>
        <v>DEF_P:24</v>
      </c>
      <c r="AS135">
        <v>999</v>
      </c>
      <c r="AV135" s="4"/>
      <c r="AW135" s="4"/>
      <c r="AX135" s="4"/>
      <c r="AY135" s="4"/>
      <c r="BA135" s="12" t="str">
        <f t="shared" si="82"/>
        <v/>
      </c>
      <c r="BB135" s="12" t="str">
        <f t="shared" si="85"/>
        <v/>
      </c>
      <c r="BC135" s="12" t="str">
        <f t="shared" si="86"/>
        <v/>
      </c>
      <c r="BD135" s="12" t="str">
        <f t="shared" si="87"/>
        <v/>
      </c>
      <c r="BE135" s="12" t="str">
        <f t="shared" si="88"/>
        <v/>
      </c>
      <c r="BF135" s="12" t="str">
        <f t="shared" si="89"/>
        <v/>
      </c>
      <c r="BG135" s="12" t="str">
        <f>_xlfn.IFNA(VLOOKUP(Z135,对应表!$Z:$AA,2,FALSE)&amp;AA135,"")</f>
        <v>DEF_P:24</v>
      </c>
      <c r="BH135" s="12" t="str">
        <f>_xlfn.IFNA(VLOOKUP(AB135,对应表!$Z:$AA,2,FALSE)&amp;AC135,"")</f>
        <v/>
      </c>
      <c r="BI135" s="12" t="str">
        <f>_xlfn.IFNA(VLOOKUP(AD135,对应表!$Z:$AA,2,FALSE)&amp;AE135,"")</f>
        <v/>
      </c>
      <c r="BJ135" s="12" t="str">
        <f>_xlfn.IFNA(VLOOKUP(AF135,对应表!$Z:$AA,2,FALSE)&amp;AG135,"")</f>
        <v/>
      </c>
      <c r="BK135" s="12" t="str">
        <f>_xlfn.IFNA(VLOOKUP(AH135,对应表!$Z:$AA,2,FALSE)&amp;AI135,"")</f>
        <v/>
      </c>
      <c r="BN135" t="str">
        <f t="shared" si="92"/>
        <v>被动防御lv20</v>
      </c>
      <c r="BO135">
        <f t="shared" si="90"/>
        <v>24</v>
      </c>
      <c r="BP135" t="str">
        <f t="shared" si="91"/>
        <v/>
      </c>
      <c r="BQ135" t="str">
        <f t="shared" si="93"/>
        <v>防御比率</v>
      </c>
      <c r="BR135">
        <f t="shared" si="94"/>
        <v>0</v>
      </c>
      <c r="BS135" s="22" t="str">
        <f>VLOOKUP(BQ135,对应表!AS:AU,3,FALSE)</f>
        <v>防御</v>
      </c>
      <c r="BT135" s="22">
        <f>VLOOKUP(BQ135,对应表!AS:AU,2,FALSE)</f>
        <v>2</v>
      </c>
      <c r="BU135" s="22" t="str">
        <f t="shared" si="71"/>
        <v>+24%</v>
      </c>
      <c r="BV135" s="22" t="str">
        <f t="shared" si="77"/>
        <v>防御+24%</v>
      </c>
      <c r="BW135" s="22" t="str">
        <f>_xlfn.IFNA(VLOOKUP(BR135,对应表!AS:AU,3,FALSE),"")</f>
        <v/>
      </c>
      <c r="BX135" s="22" t="str">
        <f>_xlfn.IFNA(VLOOKUP(BR135,对应表!AS:AU,2,FALSE),"")</f>
        <v/>
      </c>
      <c r="BY135" s="22" t="str">
        <f t="shared" si="78"/>
        <v>+</v>
      </c>
      <c r="BZ135" s="22" t="str">
        <f t="shared" si="79"/>
        <v/>
      </c>
    </row>
    <row r="136" spans="11:78" x14ac:dyDescent="0.15">
      <c r="K136" t="str">
        <f t="shared" si="80"/>
        <v>被动速度lv1</v>
      </c>
      <c r="L136" s="6" t="str">
        <f>Q136&amp;":"&amp;M136&amp;":"&amp;VLOOKUP(N136,对应表!B:C,2,FALSE)&amp;":"&amp;IF(buff!O136="",0,O136)</f>
        <v>200041:100:1:0</v>
      </c>
      <c r="M136">
        <v>100</v>
      </c>
      <c r="N136" s="1" t="s">
        <v>278</v>
      </c>
      <c r="O136">
        <v>0</v>
      </c>
      <c r="P136">
        <f t="shared" si="84"/>
        <v>5</v>
      </c>
      <c r="Q136">
        <v>200041</v>
      </c>
      <c r="R136" s="4" t="s">
        <v>1023</v>
      </c>
      <c r="S136" s="4" t="str">
        <f t="shared" si="73"/>
        <v>被动速度lv1</v>
      </c>
      <c r="T136" s="4" t="str">
        <f t="shared" si="83"/>
        <v>被动速度lv1</v>
      </c>
      <c r="U136" t="s">
        <v>279</v>
      </c>
      <c r="Z136" t="s">
        <v>392</v>
      </c>
      <c r="AA136">
        <v>5</v>
      </c>
      <c r="AJ136" s="12" t="str">
        <f t="shared" si="81"/>
        <v>SPD_P:5</v>
      </c>
      <c r="AS136">
        <v>999</v>
      </c>
      <c r="AV136" s="4"/>
      <c r="AW136" s="4"/>
      <c r="AX136" s="4"/>
      <c r="AY136" s="4"/>
      <c r="BA136" s="12" t="str">
        <f t="shared" si="82"/>
        <v/>
      </c>
      <c r="BB136" s="12" t="str">
        <f t="shared" si="85"/>
        <v/>
      </c>
      <c r="BC136" s="12" t="str">
        <f t="shared" si="86"/>
        <v/>
      </c>
      <c r="BD136" s="12" t="str">
        <f t="shared" si="87"/>
        <v/>
      </c>
      <c r="BE136" s="12" t="str">
        <f t="shared" si="88"/>
        <v/>
      </c>
      <c r="BF136" s="12" t="str">
        <f t="shared" si="89"/>
        <v/>
      </c>
      <c r="BG136" s="12" t="str">
        <f>_xlfn.IFNA(VLOOKUP(Z136,对应表!$Z:$AA,2,FALSE)&amp;AA136,"")</f>
        <v>SPD_P:5</v>
      </c>
      <c r="BH136" s="12" t="str">
        <f>_xlfn.IFNA(VLOOKUP(AB136,对应表!$Z:$AA,2,FALSE)&amp;AC136,"")</f>
        <v/>
      </c>
      <c r="BI136" s="12" t="str">
        <f>_xlfn.IFNA(VLOOKUP(AD136,对应表!$Z:$AA,2,FALSE)&amp;AE136,"")</f>
        <v/>
      </c>
      <c r="BJ136" s="12" t="str">
        <f>_xlfn.IFNA(VLOOKUP(AF136,对应表!$Z:$AA,2,FALSE)&amp;AG136,"")</f>
        <v/>
      </c>
      <c r="BK136" s="12" t="str">
        <f>_xlfn.IFNA(VLOOKUP(AH136,对应表!$Z:$AA,2,FALSE)&amp;AI136,"")</f>
        <v/>
      </c>
      <c r="BN136" t="str">
        <f t="shared" si="92"/>
        <v>被动速度lv1</v>
      </c>
      <c r="BO136">
        <f t="shared" si="90"/>
        <v>5</v>
      </c>
      <c r="BP136" t="str">
        <f t="shared" si="91"/>
        <v/>
      </c>
      <c r="BQ136" t="str">
        <f t="shared" si="93"/>
        <v>速度比率</v>
      </c>
      <c r="BR136">
        <f t="shared" si="94"/>
        <v>0</v>
      </c>
      <c r="BS136" s="22" t="str">
        <f>VLOOKUP(BQ136,对应表!AS:AU,3,FALSE)</f>
        <v>速度</v>
      </c>
      <c r="BT136" s="22">
        <f>VLOOKUP(BQ136,对应表!AS:AU,2,FALSE)</f>
        <v>2</v>
      </c>
      <c r="BU136" s="22" t="str">
        <f t="shared" si="71"/>
        <v>+5%</v>
      </c>
      <c r="BV136" s="22" t="str">
        <f t="shared" si="77"/>
        <v>速度+5%</v>
      </c>
      <c r="BW136" s="22" t="str">
        <f>_xlfn.IFNA(VLOOKUP(BR136,对应表!AS:AU,3,FALSE),"")</f>
        <v/>
      </c>
      <c r="BX136" s="22" t="str">
        <f>_xlfn.IFNA(VLOOKUP(BR136,对应表!AS:AU,2,FALSE),"")</f>
        <v/>
      </c>
      <c r="BY136" s="22" t="str">
        <f t="shared" si="78"/>
        <v>+</v>
      </c>
      <c r="BZ136" s="22" t="str">
        <f t="shared" si="79"/>
        <v/>
      </c>
    </row>
    <row r="137" spans="11:78" x14ac:dyDescent="0.15">
      <c r="K137" t="str">
        <f t="shared" ref="K137:K156" si="95">R137</f>
        <v>被动速度lv2</v>
      </c>
      <c r="L137" s="6" t="str">
        <f>Q137&amp;":"&amp;M137&amp;":"&amp;VLOOKUP(N137,对应表!B:C,2,FALSE)&amp;":"&amp;IF(buff!O137="",0,O137)</f>
        <v>200042:100:1:0</v>
      </c>
      <c r="M137">
        <v>100</v>
      </c>
      <c r="N137" s="1" t="s">
        <v>278</v>
      </c>
      <c r="O137">
        <v>0</v>
      </c>
      <c r="P137">
        <f t="shared" si="84"/>
        <v>6</v>
      </c>
      <c r="Q137">
        <v>200042</v>
      </c>
      <c r="R137" s="4" t="s">
        <v>1024</v>
      </c>
      <c r="S137" s="4" t="str">
        <f t="shared" si="73"/>
        <v>被动速度lv2</v>
      </c>
      <c r="T137" s="4" t="str">
        <f t="shared" si="83"/>
        <v>被动速度lv2</v>
      </c>
      <c r="U137" t="s">
        <v>279</v>
      </c>
      <c r="Z137" t="s">
        <v>392</v>
      </c>
      <c r="AA137">
        <v>6</v>
      </c>
      <c r="AJ137" s="12" t="str">
        <f t="shared" ref="AJ137:AJ176" si="96">IF(BG137="","",BG137)&amp;IF(BH137="","","|"&amp;BH137)&amp;IF(BI137="","","|"&amp;BI137)&amp;IF(BJ137="","","|"&amp;BJ137)&amp;IF(BK137="","","|"&amp;BK137)</f>
        <v>SPD_P:6</v>
      </c>
      <c r="AS137">
        <v>999</v>
      </c>
      <c r="AV137" s="4"/>
      <c r="AW137" s="4"/>
      <c r="AX137" s="4"/>
      <c r="AY137" s="4"/>
      <c r="BA137" s="12" t="str">
        <f t="shared" ref="BA137:BA176" si="97">IF(BB137="","",BB137)&amp;IF(BC137="","","|"&amp;BC137)&amp;IF(BD137="","","|"&amp;BD137)&amp;IF(BE137="","","|"&amp;BE137)&amp;IF(BF137="","","|"&amp;BF137)</f>
        <v/>
      </c>
      <c r="BB137" s="12" t="str">
        <f t="shared" si="85"/>
        <v/>
      </c>
      <c r="BC137" s="12" t="str">
        <f t="shared" si="86"/>
        <v/>
      </c>
      <c r="BD137" s="12" t="str">
        <f t="shared" si="87"/>
        <v/>
      </c>
      <c r="BE137" s="12" t="str">
        <f t="shared" si="88"/>
        <v/>
      </c>
      <c r="BF137" s="12" t="str">
        <f t="shared" si="89"/>
        <v/>
      </c>
      <c r="BG137" s="12" t="str">
        <f>_xlfn.IFNA(VLOOKUP(Z137,对应表!$Z:$AA,2,FALSE)&amp;AA137,"")</f>
        <v>SPD_P:6</v>
      </c>
      <c r="BH137" s="12" t="str">
        <f>_xlfn.IFNA(VLOOKUP(AB137,对应表!$Z:$AA,2,FALSE)&amp;AC137,"")</f>
        <v/>
      </c>
      <c r="BI137" s="12" t="str">
        <f>_xlfn.IFNA(VLOOKUP(AD137,对应表!$Z:$AA,2,FALSE)&amp;AE137,"")</f>
        <v/>
      </c>
      <c r="BJ137" s="12" t="str">
        <f>_xlfn.IFNA(VLOOKUP(AF137,对应表!$Z:$AA,2,FALSE)&amp;AG137,"")</f>
        <v/>
      </c>
      <c r="BK137" s="12" t="str">
        <f>_xlfn.IFNA(VLOOKUP(AH137,对应表!$Z:$AA,2,FALSE)&amp;AI137,"")</f>
        <v/>
      </c>
      <c r="BN137" t="str">
        <f t="shared" si="92"/>
        <v>被动速度lv2</v>
      </c>
      <c r="BO137">
        <f t="shared" si="90"/>
        <v>6</v>
      </c>
      <c r="BP137" t="str">
        <f t="shared" si="91"/>
        <v/>
      </c>
      <c r="BQ137" t="str">
        <f t="shared" si="93"/>
        <v>速度比率</v>
      </c>
      <c r="BR137">
        <f t="shared" si="94"/>
        <v>0</v>
      </c>
      <c r="BS137" s="22" t="str">
        <f>VLOOKUP(BQ137,对应表!AS:AU,3,FALSE)</f>
        <v>速度</v>
      </c>
      <c r="BT137" s="22">
        <f>VLOOKUP(BQ137,对应表!AS:AU,2,FALSE)</f>
        <v>2</v>
      </c>
      <c r="BU137" s="22" t="str">
        <f t="shared" si="71"/>
        <v>+6%</v>
      </c>
      <c r="BV137" s="22" t="str">
        <f t="shared" si="77"/>
        <v>速度+6%</v>
      </c>
      <c r="BW137" s="22" t="str">
        <f>_xlfn.IFNA(VLOOKUP(BR137,对应表!AS:AU,3,FALSE),"")</f>
        <v/>
      </c>
      <c r="BX137" s="22" t="str">
        <f>_xlfn.IFNA(VLOOKUP(BR137,对应表!AS:AU,2,FALSE),"")</f>
        <v/>
      </c>
      <c r="BY137" s="22" t="str">
        <f t="shared" si="78"/>
        <v>+</v>
      </c>
      <c r="BZ137" s="22" t="str">
        <f t="shared" si="79"/>
        <v/>
      </c>
    </row>
    <row r="138" spans="11:78" x14ac:dyDescent="0.15">
      <c r="K138" t="str">
        <f t="shared" si="95"/>
        <v>被动速度lv3</v>
      </c>
      <c r="L138" s="6" t="str">
        <f>Q138&amp;":"&amp;M138&amp;":"&amp;VLOOKUP(N138,对应表!B:C,2,FALSE)&amp;":"&amp;IF(buff!O138="",0,O138)</f>
        <v>200043:100:1:0</v>
      </c>
      <c r="M138">
        <v>100</v>
      </c>
      <c r="N138" s="1" t="s">
        <v>278</v>
      </c>
      <c r="O138">
        <v>0</v>
      </c>
      <c r="P138">
        <f t="shared" si="84"/>
        <v>7</v>
      </c>
      <c r="Q138">
        <v>200043</v>
      </c>
      <c r="R138" s="4" t="s">
        <v>1025</v>
      </c>
      <c r="S138" s="4" t="str">
        <f t="shared" si="73"/>
        <v>被动速度lv3</v>
      </c>
      <c r="T138" s="4" t="str">
        <f t="shared" si="83"/>
        <v>被动速度lv3</v>
      </c>
      <c r="U138" t="s">
        <v>279</v>
      </c>
      <c r="Z138" t="s">
        <v>392</v>
      </c>
      <c r="AA138">
        <v>7</v>
      </c>
      <c r="AJ138" s="12" t="str">
        <f t="shared" si="96"/>
        <v>SPD_P:7</v>
      </c>
      <c r="AS138">
        <v>999</v>
      </c>
      <c r="AV138" s="4"/>
      <c r="AW138" s="4"/>
      <c r="AX138" s="4"/>
      <c r="AY138" s="4"/>
      <c r="BA138" s="12" t="str">
        <f t="shared" si="97"/>
        <v/>
      </c>
      <c r="BB138" s="12" t="str">
        <f t="shared" si="85"/>
        <v/>
      </c>
      <c r="BC138" s="12" t="str">
        <f t="shared" si="86"/>
        <v/>
      </c>
      <c r="BD138" s="12" t="str">
        <f t="shared" si="87"/>
        <v/>
      </c>
      <c r="BE138" s="12" t="str">
        <f t="shared" si="88"/>
        <v/>
      </c>
      <c r="BF138" s="12" t="str">
        <f t="shared" si="89"/>
        <v/>
      </c>
      <c r="BG138" s="12" t="str">
        <f>_xlfn.IFNA(VLOOKUP(Z138,对应表!$Z:$AA,2,FALSE)&amp;AA138,"")</f>
        <v>SPD_P:7</v>
      </c>
      <c r="BH138" s="12" t="str">
        <f>_xlfn.IFNA(VLOOKUP(AB138,对应表!$Z:$AA,2,FALSE)&amp;AC138,"")</f>
        <v/>
      </c>
      <c r="BI138" s="12" t="str">
        <f>_xlfn.IFNA(VLOOKUP(AD138,对应表!$Z:$AA,2,FALSE)&amp;AE138,"")</f>
        <v/>
      </c>
      <c r="BJ138" s="12" t="str">
        <f>_xlfn.IFNA(VLOOKUP(AF138,对应表!$Z:$AA,2,FALSE)&amp;AG138,"")</f>
        <v/>
      </c>
      <c r="BK138" s="12" t="str">
        <f>_xlfn.IFNA(VLOOKUP(AH138,对应表!$Z:$AA,2,FALSE)&amp;AI138,"")</f>
        <v/>
      </c>
      <c r="BN138" t="str">
        <f t="shared" si="92"/>
        <v>被动速度lv3</v>
      </c>
      <c r="BO138">
        <f t="shared" si="90"/>
        <v>7</v>
      </c>
      <c r="BP138" t="str">
        <f t="shared" si="91"/>
        <v/>
      </c>
      <c r="BQ138" t="str">
        <f t="shared" si="93"/>
        <v>速度比率</v>
      </c>
      <c r="BR138">
        <f t="shared" si="94"/>
        <v>0</v>
      </c>
      <c r="BS138" s="22" t="str">
        <f>VLOOKUP(BQ138,对应表!AS:AU,3,FALSE)</f>
        <v>速度</v>
      </c>
      <c r="BT138" s="22">
        <f>VLOOKUP(BQ138,对应表!AS:AU,2,FALSE)</f>
        <v>2</v>
      </c>
      <c r="BU138" s="22" t="str">
        <f t="shared" si="71"/>
        <v>+7%</v>
      </c>
      <c r="BV138" s="22" t="str">
        <f t="shared" si="77"/>
        <v>速度+7%</v>
      </c>
      <c r="BW138" s="22" t="str">
        <f>_xlfn.IFNA(VLOOKUP(BR138,对应表!AS:AU,3,FALSE),"")</f>
        <v/>
      </c>
      <c r="BX138" s="22" t="str">
        <f>_xlfn.IFNA(VLOOKUP(BR138,对应表!AS:AU,2,FALSE),"")</f>
        <v/>
      </c>
      <c r="BY138" s="22" t="str">
        <f t="shared" si="78"/>
        <v>+</v>
      </c>
      <c r="BZ138" s="22" t="str">
        <f t="shared" si="79"/>
        <v/>
      </c>
    </row>
    <row r="139" spans="11:78" x14ac:dyDescent="0.15">
      <c r="K139" t="str">
        <f t="shared" si="95"/>
        <v>被动速度lv4</v>
      </c>
      <c r="L139" s="6" t="str">
        <f>Q139&amp;":"&amp;M139&amp;":"&amp;VLOOKUP(N139,对应表!B:C,2,FALSE)&amp;":"&amp;IF(buff!O139="",0,O139)</f>
        <v>200044:100:1:0</v>
      </c>
      <c r="M139">
        <v>100</v>
      </c>
      <c r="N139" s="1" t="s">
        <v>278</v>
      </c>
      <c r="O139">
        <v>0</v>
      </c>
      <c r="P139">
        <f t="shared" si="84"/>
        <v>8</v>
      </c>
      <c r="Q139">
        <v>200044</v>
      </c>
      <c r="R139" s="4" t="s">
        <v>1026</v>
      </c>
      <c r="S139" s="4" t="str">
        <f t="shared" si="73"/>
        <v>被动速度lv4</v>
      </c>
      <c r="T139" s="4" t="str">
        <f t="shared" si="83"/>
        <v>被动速度lv4</v>
      </c>
      <c r="U139" t="s">
        <v>279</v>
      </c>
      <c r="Z139" t="s">
        <v>392</v>
      </c>
      <c r="AA139">
        <v>8</v>
      </c>
      <c r="AJ139" s="12" t="str">
        <f t="shared" si="96"/>
        <v>SPD_P:8</v>
      </c>
      <c r="AS139">
        <v>999</v>
      </c>
      <c r="AV139" s="4"/>
      <c r="AW139" s="4"/>
      <c r="AX139" s="4"/>
      <c r="AY139" s="4"/>
      <c r="BA139" s="12" t="str">
        <f t="shared" si="97"/>
        <v/>
      </c>
      <c r="BB139" s="12" t="str">
        <f t="shared" si="85"/>
        <v/>
      </c>
      <c r="BC139" s="12" t="str">
        <f t="shared" si="86"/>
        <v/>
      </c>
      <c r="BD139" s="12" t="str">
        <f t="shared" si="87"/>
        <v/>
      </c>
      <c r="BE139" s="12" t="str">
        <f t="shared" si="88"/>
        <v/>
      </c>
      <c r="BF139" s="12" t="str">
        <f t="shared" si="89"/>
        <v/>
      </c>
      <c r="BG139" s="12" t="str">
        <f>_xlfn.IFNA(VLOOKUP(Z139,对应表!$Z:$AA,2,FALSE)&amp;AA139,"")</f>
        <v>SPD_P:8</v>
      </c>
      <c r="BH139" s="12" t="str">
        <f>_xlfn.IFNA(VLOOKUP(AB139,对应表!$Z:$AA,2,FALSE)&amp;AC139,"")</f>
        <v/>
      </c>
      <c r="BI139" s="12" t="str">
        <f>_xlfn.IFNA(VLOOKUP(AD139,对应表!$Z:$AA,2,FALSE)&amp;AE139,"")</f>
        <v/>
      </c>
      <c r="BJ139" s="12" t="str">
        <f>_xlfn.IFNA(VLOOKUP(AF139,对应表!$Z:$AA,2,FALSE)&amp;AG139,"")</f>
        <v/>
      </c>
      <c r="BK139" s="12" t="str">
        <f>_xlfn.IFNA(VLOOKUP(AH139,对应表!$Z:$AA,2,FALSE)&amp;AI139,"")</f>
        <v/>
      </c>
      <c r="BN139" t="str">
        <f t="shared" si="92"/>
        <v>被动速度lv4</v>
      </c>
      <c r="BO139">
        <f t="shared" si="90"/>
        <v>8</v>
      </c>
      <c r="BP139" t="str">
        <f t="shared" si="91"/>
        <v/>
      </c>
      <c r="BQ139" t="str">
        <f t="shared" si="93"/>
        <v>速度比率</v>
      </c>
      <c r="BR139">
        <f t="shared" si="94"/>
        <v>0</v>
      </c>
      <c r="BS139" s="22" t="str">
        <f>VLOOKUP(BQ139,对应表!AS:AU,3,FALSE)</f>
        <v>速度</v>
      </c>
      <c r="BT139" s="22">
        <f>VLOOKUP(BQ139,对应表!AS:AU,2,FALSE)</f>
        <v>2</v>
      </c>
      <c r="BU139" s="22" t="str">
        <f t="shared" si="71"/>
        <v>+8%</v>
      </c>
      <c r="BV139" s="22" t="str">
        <f t="shared" si="77"/>
        <v>速度+8%</v>
      </c>
      <c r="BW139" s="22" t="str">
        <f>_xlfn.IFNA(VLOOKUP(BR139,对应表!AS:AU,3,FALSE),"")</f>
        <v/>
      </c>
      <c r="BX139" s="22" t="str">
        <f>_xlfn.IFNA(VLOOKUP(BR139,对应表!AS:AU,2,FALSE),"")</f>
        <v/>
      </c>
      <c r="BY139" s="22" t="str">
        <f t="shared" si="78"/>
        <v>+</v>
      </c>
      <c r="BZ139" s="22" t="str">
        <f t="shared" si="79"/>
        <v/>
      </c>
    </row>
    <row r="140" spans="11:78" x14ac:dyDescent="0.15">
      <c r="K140" t="str">
        <f t="shared" si="95"/>
        <v>被动速度lv5</v>
      </c>
      <c r="L140" s="6" t="str">
        <f>Q140&amp;":"&amp;M140&amp;":"&amp;VLOOKUP(N140,对应表!B:C,2,FALSE)&amp;":"&amp;IF(buff!O140="",0,O140)</f>
        <v>200045:100:1:0</v>
      </c>
      <c r="M140">
        <v>100</v>
      </c>
      <c r="N140" s="1" t="s">
        <v>278</v>
      </c>
      <c r="O140">
        <v>0</v>
      </c>
      <c r="P140">
        <f t="shared" si="84"/>
        <v>9</v>
      </c>
      <c r="Q140">
        <v>200045</v>
      </c>
      <c r="R140" s="4" t="s">
        <v>1027</v>
      </c>
      <c r="S140" s="4" t="str">
        <f t="shared" si="73"/>
        <v>被动速度lv5</v>
      </c>
      <c r="T140" s="4" t="str">
        <f t="shared" si="83"/>
        <v>被动速度lv5</v>
      </c>
      <c r="U140" t="s">
        <v>279</v>
      </c>
      <c r="Z140" t="s">
        <v>392</v>
      </c>
      <c r="AA140">
        <v>9</v>
      </c>
      <c r="AJ140" s="12" t="str">
        <f t="shared" si="96"/>
        <v>SPD_P:9</v>
      </c>
      <c r="AS140">
        <v>999</v>
      </c>
      <c r="AV140" s="4"/>
      <c r="AW140" s="4"/>
      <c r="AX140" s="4"/>
      <c r="AY140" s="4"/>
      <c r="BA140" s="12" t="str">
        <f t="shared" si="97"/>
        <v/>
      </c>
      <c r="BB140" s="12" t="str">
        <f t="shared" si="85"/>
        <v/>
      </c>
      <c r="BC140" s="12" t="str">
        <f t="shared" si="86"/>
        <v/>
      </c>
      <c r="BD140" s="12" t="str">
        <f t="shared" si="87"/>
        <v/>
      </c>
      <c r="BE140" s="12" t="str">
        <f t="shared" si="88"/>
        <v/>
      </c>
      <c r="BF140" s="12" t="str">
        <f t="shared" si="89"/>
        <v/>
      </c>
      <c r="BG140" s="12" t="str">
        <f>_xlfn.IFNA(VLOOKUP(Z140,对应表!$Z:$AA,2,FALSE)&amp;AA140,"")</f>
        <v>SPD_P:9</v>
      </c>
      <c r="BH140" s="12" t="str">
        <f>_xlfn.IFNA(VLOOKUP(AB140,对应表!$Z:$AA,2,FALSE)&amp;AC140,"")</f>
        <v/>
      </c>
      <c r="BI140" s="12" t="str">
        <f>_xlfn.IFNA(VLOOKUP(AD140,对应表!$Z:$AA,2,FALSE)&amp;AE140,"")</f>
        <v/>
      </c>
      <c r="BJ140" s="12" t="str">
        <f>_xlfn.IFNA(VLOOKUP(AF140,对应表!$Z:$AA,2,FALSE)&amp;AG140,"")</f>
        <v/>
      </c>
      <c r="BK140" s="12" t="str">
        <f>_xlfn.IFNA(VLOOKUP(AH140,对应表!$Z:$AA,2,FALSE)&amp;AI140,"")</f>
        <v/>
      </c>
      <c r="BN140" t="str">
        <f t="shared" si="92"/>
        <v>被动速度lv5</v>
      </c>
      <c r="BO140">
        <f t="shared" si="90"/>
        <v>9</v>
      </c>
      <c r="BP140" t="str">
        <f t="shared" si="91"/>
        <v/>
      </c>
      <c r="BQ140" t="str">
        <f t="shared" si="93"/>
        <v>速度比率</v>
      </c>
      <c r="BR140">
        <f t="shared" si="94"/>
        <v>0</v>
      </c>
      <c r="BS140" s="22" t="str">
        <f>VLOOKUP(BQ140,对应表!AS:AU,3,FALSE)</f>
        <v>速度</v>
      </c>
      <c r="BT140" s="22">
        <f>VLOOKUP(BQ140,对应表!AS:AU,2,FALSE)</f>
        <v>2</v>
      </c>
      <c r="BU140" s="22" t="str">
        <f t="shared" si="71"/>
        <v>+9%</v>
      </c>
      <c r="BV140" s="22" t="str">
        <f t="shared" si="77"/>
        <v>速度+9%</v>
      </c>
      <c r="BW140" s="22" t="str">
        <f>_xlfn.IFNA(VLOOKUP(BR140,对应表!AS:AU,3,FALSE),"")</f>
        <v/>
      </c>
      <c r="BX140" s="22" t="str">
        <f>_xlfn.IFNA(VLOOKUP(BR140,对应表!AS:AU,2,FALSE),"")</f>
        <v/>
      </c>
      <c r="BY140" s="22" t="str">
        <f t="shared" si="78"/>
        <v>+</v>
      </c>
      <c r="BZ140" s="22" t="str">
        <f t="shared" si="79"/>
        <v/>
      </c>
    </row>
    <row r="141" spans="11:78" x14ac:dyDescent="0.15">
      <c r="K141" t="str">
        <f t="shared" si="95"/>
        <v>被动速度lv6</v>
      </c>
      <c r="L141" s="6" t="str">
        <f>Q141&amp;":"&amp;M141&amp;":"&amp;VLOOKUP(N141,对应表!B:C,2,FALSE)&amp;":"&amp;IF(buff!O141="",0,O141)</f>
        <v>200046:100:1:0</v>
      </c>
      <c r="M141">
        <v>100</v>
      </c>
      <c r="N141" s="1" t="s">
        <v>278</v>
      </c>
      <c r="O141">
        <v>0</v>
      </c>
      <c r="P141">
        <f t="shared" si="84"/>
        <v>10</v>
      </c>
      <c r="Q141">
        <v>200046</v>
      </c>
      <c r="R141" s="4" t="s">
        <v>1028</v>
      </c>
      <c r="S141" s="4" t="str">
        <f t="shared" si="73"/>
        <v>被动速度lv6</v>
      </c>
      <c r="T141" s="4" t="str">
        <f t="shared" si="83"/>
        <v>被动速度lv6</v>
      </c>
      <c r="U141" t="s">
        <v>279</v>
      </c>
      <c r="Z141" t="s">
        <v>392</v>
      </c>
      <c r="AA141">
        <v>10</v>
      </c>
      <c r="AJ141" s="12" t="str">
        <f t="shared" si="96"/>
        <v>SPD_P:10</v>
      </c>
      <c r="AS141">
        <v>999</v>
      </c>
      <c r="AV141" s="4"/>
      <c r="AW141" s="4"/>
      <c r="AX141" s="4"/>
      <c r="AY141" s="4"/>
      <c r="BA141" s="12" t="str">
        <f t="shared" si="97"/>
        <v/>
      </c>
      <c r="BB141" s="12" t="str">
        <f t="shared" si="85"/>
        <v/>
      </c>
      <c r="BC141" s="12" t="str">
        <f t="shared" si="86"/>
        <v/>
      </c>
      <c r="BD141" s="12" t="str">
        <f t="shared" si="87"/>
        <v/>
      </c>
      <c r="BE141" s="12" t="str">
        <f t="shared" si="88"/>
        <v/>
      </c>
      <c r="BF141" s="12" t="str">
        <f t="shared" si="89"/>
        <v/>
      </c>
      <c r="BG141" s="12" t="str">
        <f>_xlfn.IFNA(VLOOKUP(Z141,对应表!$Z:$AA,2,FALSE)&amp;AA141,"")</f>
        <v>SPD_P:10</v>
      </c>
      <c r="BH141" s="12" t="str">
        <f>_xlfn.IFNA(VLOOKUP(AB141,对应表!$Z:$AA,2,FALSE)&amp;AC141,"")</f>
        <v/>
      </c>
      <c r="BI141" s="12" t="str">
        <f>_xlfn.IFNA(VLOOKUP(AD141,对应表!$Z:$AA,2,FALSE)&amp;AE141,"")</f>
        <v/>
      </c>
      <c r="BJ141" s="12" t="str">
        <f>_xlfn.IFNA(VLOOKUP(AF141,对应表!$Z:$AA,2,FALSE)&amp;AG141,"")</f>
        <v/>
      </c>
      <c r="BK141" s="12" t="str">
        <f>_xlfn.IFNA(VLOOKUP(AH141,对应表!$Z:$AA,2,FALSE)&amp;AI141,"")</f>
        <v/>
      </c>
      <c r="BN141" t="str">
        <f t="shared" si="92"/>
        <v>被动速度lv6</v>
      </c>
      <c r="BO141">
        <f t="shared" si="90"/>
        <v>10</v>
      </c>
      <c r="BP141" t="str">
        <f t="shared" si="91"/>
        <v/>
      </c>
      <c r="BQ141" t="str">
        <f t="shared" si="93"/>
        <v>速度比率</v>
      </c>
      <c r="BR141">
        <f t="shared" si="94"/>
        <v>0</v>
      </c>
      <c r="BS141" s="22" t="str">
        <f>VLOOKUP(BQ141,对应表!AS:AU,3,FALSE)</f>
        <v>速度</v>
      </c>
      <c r="BT141" s="22">
        <f>VLOOKUP(BQ141,对应表!AS:AU,2,FALSE)</f>
        <v>2</v>
      </c>
      <c r="BU141" s="22" t="str">
        <f t="shared" si="71"/>
        <v>+10%</v>
      </c>
      <c r="BV141" s="22" t="str">
        <f t="shared" si="77"/>
        <v>速度+10%</v>
      </c>
      <c r="BW141" s="22" t="str">
        <f>_xlfn.IFNA(VLOOKUP(BR141,对应表!AS:AU,3,FALSE),"")</f>
        <v/>
      </c>
      <c r="BX141" s="22" t="str">
        <f>_xlfn.IFNA(VLOOKUP(BR141,对应表!AS:AU,2,FALSE),"")</f>
        <v/>
      </c>
      <c r="BY141" s="22" t="str">
        <f t="shared" si="78"/>
        <v>+</v>
      </c>
      <c r="BZ141" s="22" t="str">
        <f t="shared" si="79"/>
        <v/>
      </c>
    </row>
    <row r="142" spans="11:78" x14ac:dyDescent="0.15">
      <c r="K142" t="str">
        <f t="shared" si="95"/>
        <v>被动速度lv7</v>
      </c>
      <c r="L142" s="6" t="str">
        <f>Q142&amp;":"&amp;M142&amp;":"&amp;VLOOKUP(N142,对应表!B:C,2,FALSE)&amp;":"&amp;IF(buff!O142="",0,O142)</f>
        <v>200047:100:1:0</v>
      </c>
      <c r="M142">
        <v>100</v>
      </c>
      <c r="N142" s="1" t="s">
        <v>278</v>
      </c>
      <c r="O142">
        <v>0</v>
      </c>
      <c r="P142">
        <f t="shared" si="84"/>
        <v>11</v>
      </c>
      <c r="Q142">
        <v>200047</v>
      </c>
      <c r="R142" s="4" t="s">
        <v>1029</v>
      </c>
      <c r="S142" s="4" t="str">
        <f t="shared" si="73"/>
        <v>被动速度lv7</v>
      </c>
      <c r="T142" s="4" t="str">
        <f t="shared" si="83"/>
        <v>被动速度lv7</v>
      </c>
      <c r="U142" t="s">
        <v>279</v>
      </c>
      <c r="Z142" t="s">
        <v>392</v>
      </c>
      <c r="AA142">
        <v>11</v>
      </c>
      <c r="AJ142" s="12" t="str">
        <f t="shared" si="96"/>
        <v>SPD_P:11</v>
      </c>
      <c r="AS142">
        <v>999</v>
      </c>
      <c r="AV142" s="4"/>
      <c r="AW142" s="4"/>
      <c r="AX142" s="4"/>
      <c r="AY142" s="4"/>
      <c r="BA142" s="12" t="str">
        <f t="shared" si="97"/>
        <v/>
      </c>
      <c r="BB142" s="12" t="str">
        <f t="shared" si="85"/>
        <v/>
      </c>
      <c r="BC142" s="12" t="str">
        <f t="shared" si="86"/>
        <v/>
      </c>
      <c r="BD142" s="12" t="str">
        <f t="shared" si="87"/>
        <v/>
      </c>
      <c r="BE142" s="12" t="str">
        <f t="shared" si="88"/>
        <v/>
      </c>
      <c r="BF142" s="12" t="str">
        <f t="shared" si="89"/>
        <v/>
      </c>
      <c r="BG142" s="12" t="str">
        <f>_xlfn.IFNA(VLOOKUP(Z142,对应表!$Z:$AA,2,FALSE)&amp;AA142,"")</f>
        <v>SPD_P:11</v>
      </c>
      <c r="BH142" s="12" t="str">
        <f>_xlfn.IFNA(VLOOKUP(AB142,对应表!$Z:$AA,2,FALSE)&amp;AC142,"")</f>
        <v/>
      </c>
      <c r="BI142" s="12" t="str">
        <f>_xlfn.IFNA(VLOOKUP(AD142,对应表!$Z:$AA,2,FALSE)&amp;AE142,"")</f>
        <v/>
      </c>
      <c r="BJ142" s="12" t="str">
        <f>_xlfn.IFNA(VLOOKUP(AF142,对应表!$Z:$AA,2,FALSE)&amp;AG142,"")</f>
        <v/>
      </c>
      <c r="BK142" s="12" t="str">
        <f>_xlfn.IFNA(VLOOKUP(AH142,对应表!$Z:$AA,2,FALSE)&amp;AI142,"")</f>
        <v/>
      </c>
      <c r="BN142" t="str">
        <f t="shared" si="92"/>
        <v>被动速度lv7</v>
      </c>
      <c r="BO142">
        <f t="shared" si="90"/>
        <v>11</v>
      </c>
      <c r="BP142" t="str">
        <f t="shared" si="91"/>
        <v/>
      </c>
      <c r="BQ142" t="str">
        <f t="shared" si="93"/>
        <v>速度比率</v>
      </c>
      <c r="BR142">
        <f t="shared" si="94"/>
        <v>0</v>
      </c>
      <c r="BS142" s="22" t="str">
        <f>VLOOKUP(BQ142,对应表!AS:AU,3,FALSE)</f>
        <v>速度</v>
      </c>
      <c r="BT142" s="22">
        <f>VLOOKUP(BQ142,对应表!AS:AU,2,FALSE)</f>
        <v>2</v>
      </c>
      <c r="BU142" s="22" t="str">
        <f t="shared" si="71"/>
        <v>+11%</v>
      </c>
      <c r="BV142" s="22" t="str">
        <f t="shared" si="77"/>
        <v>速度+11%</v>
      </c>
      <c r="BW142" s="22" t="str">
        <f>_xlfn.IFNA(VLOOKUP(BR142,对应表!AS:AU,3,FALSE),"")</f>
        <v/>
      </c>
      <c r="BX142" s="22" t="str">
        <f>_xlfn.IFNA(VLOOKUP(BR142,对应表!AS:AU,2,FALSE),"")</f>
        <v/>
      </c>
      <c r="BY142" s="22" t="str">
        <f t="shared" si="78"/>
        <v>+</v>
      </c>
      <c r="BZ142" s="22" t="str">
        <f t="shared" si="79"/>
        <v/>
      </c>
    </row>
    <row r="143" spans="11:78" x14ac:dyDescent="0.15">
      <c r="K143" t="str">
        <f t="shared" si="95"/>
        <v>被动速度lv8</v>
      </c>
      <c r="L143" s="6" t="str">
        <f>Q143&amp;":"&amp;M143&amp;":"&amp;VLOOKUP(N143,对应表!B:C,2,FALSE)&amp;":"&amp;IF(buff!O143="",0,O143)</f>
        <v>200048:100:1:0</v>
      </c>
      <c r="M143">
        <v>100</v>
      </c>
      <c r="N143" s="1" t="s">
        <v>278</v>
      </c>
      <c r="O143">
        <v>0</v>
      </c>
      <c r="P143">
        <f t="shared" si="84"/>
        <v>12</v>
      </c>
      <c r="Q143">
        <v>200048</v>
      </c>
      <c r="R143" s="4" t="s">
        <v>1030</v>
      </c>
      <c r="S143" s="4" t="str">
        <f t="shared" si="73"/>
        <v>被动速度lv8</v>
      </c>
      <c r="T143" s="4" t="str">
        <f t="shared" si="83"/>
        <v>被动速度lv8</v>
      </c>
      <c r="U143" t="s">
        <v>279</v>
      </c>
      <c r="Z143" t="s">
        <v>392</v>
      </c>
      <c r="AA143">
        <v>12</v>
      </c>
      <c r="AJ143" s="12" t="str">
        <f t="shared" si="96"/>
        <v>SPD_P:12</v>
      </c>
      <c r="AS143">
        <v>999</v>
      </c>
      <c r="AV143" s="4"/>
      <c r="AW143" s="4"/>
      <c r="AX143" s="4"/>
      <c r="AY143" s="4"/>
      <c r="BA143" s="12" t="str">
        <f t="shared" si="97"/>
        <v/>
      </c>
      <c r="BB143" s="12" t="str">
        <f t="shared" si="85"/>
        <v/>
      </c>
      <c r="BC143" s="12" t="str">
        <f t="shared" si="86"/>
        <v/>
      </c>
      <c r="BD143" s="12" t="str">
        <f t="shared" si="87"/>
        <v/>
      </c>
      <c r="BE143" s="12" t="str">
        <f t="shared" si="88"/>
        <v/>
      </c>
      <c r="BF143" s="12" t="str">
        <f t="shared" si="89"/>
        <v/>
      </c>
      <c r="BG143" s="12" t="str">
        <f>_xlfn.IFNA(VLOOKUP(Z143,对应表!$Z:$AA,2,FALSE)&amp;AA143,"")</f>
        <v>SPD_P:12</v>
      </c>
      <c r="BH143" s="12" t="str">
        <f>_xlfn.IFNA(VLOOKUP(AB143,对应表!$Z:$AA,2,FALSE)&amp;AC143,"")</f>
        <v/>
      </c>
      <c r="BI143" s="12" t="str">
        <f>_xlfn.IFNA(VLOOKUP(AD143,对应表!$Z:$AA,2,FALSE)&amp;AE143,"")</f>
        <v/>
      </c>
      <c r="BJ143" s="12" t="str">
        <f>_xlfn.IFNA(VLOOKUP(AF143,对应表!$Z:$AA,2,FALSE)&amp;AG143,"")</f>
        <v/>
      </c>
      <c r="BK143" s="12" t="str">
        <f>_xlfn.IFNA(VLOOKUP(AH143,对应表!$Z:$AA,2,FALSE)&amp;AI143,"")</f>
        <v/>
      </c>
      <c r="BN143" t="str">
        <f t="shared" si="92"/>
        <v>被动速度lv8</v>
      </c>
      <c r="BO143">
        <f t="shared" si="90"/>
        <v>12</v>
      </c>
      <c r="BP143" t="str">
        <f t="shared" si="91"/>
        <v/>
      </c>
      <c r="BQ143" t="str">
        <f t="shared" si="93"/>
        <v>速度比率</v>
      </c>
      <c r="BR143">
        <f t="shared" si="94"/>
        <v>0</v>
      </c>
      <c r="BS143" s="22" t="str">
        <f>VLOOKUP(BQ143,对应表!AS:AU,3,FALSE)</f>
        <v>速度</v>
      </c>
      <c r="BT143" s="22">
        <f>VLOOKUP(BQ143,对应表!AS:AU,2,FALSE)</f>
        <v>2</v>
      </c>
      <c r="BU143" s="22" t="str">
        <f t="shared" si="71"/>
        <v>+12%</v>
      </c>
      <c r="BV143" s="22" t="str">
        <f t="shared" si="77"/>
        <v>速度+12%</v>
      </c>
      <c r="BW143" s="22" t="str">
        <f>_xlfn.IFNA(VLOOKUP(BR143,对应表!AS:AU,3,FALSE),"")</f>
        <v/>
      </c>
      <c r="BX143" s="22" t="str">
        <f>_xlfn.IFNA(VLOOKUP(BR143,对应表!AS:AU,2,FALSE),"")</f>
        <v/>
      </c>
      <c r="BY143" s="22" t="str">
        <f t="shared" si="78"/>
        <v>+</v>
      </c>
      <c r="BZ143" s="22" t="str">
        <f t="shared" si="79"/>
        <v/>
      </c>
    </row>
    <row r="144" spans="11:78" x14ac:dyDescent="0.15">
      <c r="K144" t="str">
        <f t="shared" si="95"/>
        <v>被动速度lv9</v>
      </c>
      <c r="L144" s="6" t="str">
        <f>Q144&amp;":"&amp;M144&amp;":"&amp;VLOOKUP(N144,对应表!B:C,2,FALSE)&amp;":"&amp;IF(buff!O144="",0,O144)</f>
        <v>200049:100:1:0</v>
      </c>
      <c r="M144">
        <v>100</v>
      </c>
      <c r="N144" s="1" t="s">
        <v>278</v>
      </c>
      <c r="O144">
        <v>0</v>
      </c>
      <c r="P144">
        <f t="shared" si="84"/>
        <v>13</v>
      </c>
      <c r="Q144">
        <v>200049</v>
      </c>
      <c r="R144" s="4" t="s">
        <v>1031</v>
      </c>
      <c r="S144" s="4" t="str">
        <f t="shared" si="73"/>
        <v>被动速度lv9</v>
      </c>
      <c r="T144" s="4" t="str">
        <f t="shared" si="83"/>
        <v>被动速度lv9</v>
      </c>
      <c r="U144" t="s">
        <v>279</v>
      </c>
      <c r="Z144" t="s">
        <v>392</v>
      </c>
      <c r="AA144">
        <v>13</v>
      </c>
      <c r="AJ144" s="12" t="str">
        <f t="shared" si="96"/>
        <v>SPD_P:13</v>
      </c>
      <c r="AS144">
        <v>999</v>
      </c>
      <c r="AV144" s="4"/>
      <c r="AW144" s="4"/>
      <c r="AX144" s="4"/>
      <c r="AY144" s="4"/>
      <c r="BA144" s="12" t="str">
        <f t="shared" si="97"/>
        <v/>
      </c>
      <c r="BB144" s="12" t="str">
        <f t="shared" si="85"/>
        <v/>
      </c>
      <c r="BC144" s="12" t="str">
        <f t="shared" si="86"/>
        <v/>
      </c>
      <c r="BD144" s="12" t="str">
        <f t="shared" si="87"/>
        <v/>
      </c>
      <c r="BE144" s="12" t="str">
        <f t="shared" si="88"/>
        <v/>
      </c>
      <c r="BF144" s="12" t="str">
        <f t="shared" si="89"/>
        <v/>
      </c>
      <c r="BG144" s="12" t="str">
        <f>_xlfn.IFNA(VLOOKUP(Z144,对应表!$Z:$AA,2,FALSE)&amp;AA144,"")</f>
        <v>SPD_P:13</v>
      </c>
      <c r="BH144" s="12" t="str">
        <f>_xlfn.IFNA(VLOOKUP(AB144,对应表!$Z:$AA,2,FALSE)&amp;AC144,"")</f>
        <v/>
      </c>
      <c r="BI144" s="12" t="str">
        <f>_xlfn.IFNA(VLOOKUP(AD144,对应表!$Z:$AA,2,FALSE)&amp;AE144,"")</f>
        <v/>
      </c>
      <c r="BJ144" s="12" t="str">
        <f>_xlfn.IFNA(VLOOKUP(AF144,对应表!$Z:$AA,2,FALSE)&amp;AG144,"")</f>
        <v/>
      </c>
      <c r="BK144" s="12" t="str">
        <f>_xlfn.IFNA(VLOOKUP(AH144,对应表!$Z:$AA,2,FALSE)&amp;AI144,"")</f>
        <v/>
      </c>
      <c r="BN144" t="str">
        <f t="shared" si="92"/>
        <v>被动速度lv9</v>
      </c>
      <c r="BO144">
        <f t="shared" si="90"/>
        <v>13</v>
      </c>
      <c r="BP144" t="str">
        <f t="shared" si="91"/>
        <v/>
      </c>
      <c r="BQ144" t="str">
        <f t="shared" si="93"/>
        <v>速度比率</v>
      </c>
      <c r="BR144">
        <f t="shared" si="94"/>
        <v>0</v>
      </c>
      <c r="BS144" s="22" t="str">
        <f>VLOOKUP(BQ144,对应表!AS:AU,3,FALSE)</f>
        <v>速度</v>
      </c>
      <c r="BT144" s="22">
        <f>VLOOKUP(BQ144,对应表!AS:AU,2,FALSE)</f>
        <v>2</v>
      </c>
      <c r="BU144" s="22" t="str">
        <f t="shared" si="71"/>
        <v>+13%</v>
      </c>
      <c r="BV144" s="22" t="str">
        <f t="shared" si="77"/>
        <v>速度+13%</v>
      </c>
      <c r="BW144" s="22" t="str">
        <f>_xlfn.IFNA(VLOOKUP(BR144,对应表!AS:AU,3,FALSE),"")</f>
        <v/>
      </c>
      <c r="BX144" s="22" t="str">
        <f>_xlfn.IFNA(VLOOKUP(BR144,对应表!AS:AU,2,FALSE),"")</f>
        <v/>
      </c>
      <c r="BY144" s="22" t="str">
        <f t="shared" si="78"/>
        <v>+</v>
      </c>
      <c r="BZ144" s="22" t="str">
        <f t="shared" si="79"/>
        <v/>
      </c>
    </row>
    <row r="145" spans="11:78" x14ac:dyDescent="0.15">
      <c r="K145" t="str">
        <f t="shared" si="95"/>
        <v>被动速度lv10</v>
      </c>
      <c r="L145" s="6" t="str">
        <f>Q145&amp;":"&amp;M145&amp;":"&amp;VLOOKUP(N145,对应表!B:C,2,FALSE)&amp;":"&amp;IF(buff!O145="",0,O145)</f>
        <v>200050:100:1:0</v>
      </c>
      <c r="M145">
        <v>100</v>
      </c>
      <c r="N145" s="1" t="s">
        <v>278</v>
      </c>
      <c r="O145">
        <v>0</v>
      </c>
      <c r="P145">
        <f t="shared" si="84"/>
        <v>14</v>
      </c>
      <c r="Q145">
        <v>200050</v>
      </c>
      <c r="R145" s="4" t="s">
        <v>1032</v>
      </c>
      <c r="S145" s="4" t="str">
        <f t="shared" si="73"/>
        <v>被动速度lv10</v>
      </c>
      <c r="T145" s="4" t="str">
        <f t="shared" si="83"/>
        <v>被动速度lv10</v>
      </c>
      <c r="U145" t="s">
        <v>279</v>
      </c>
      <c r="Z145" t="s">
        <v>392</v>
      </c>
      <c r="AA145">
        <v>14</v>
      </c>
      <c r="AJ145" s="12" t="str">
        <f t="shared" si="96"/>
        <v>SPD_P:14</v>
      </c>
      <c r="AS145">
        <v>999</v>
      </c>
      <c r="AV145" s="4"/>
      <c r="AW145" s="4"/>
      <c r="AX145" s="4"/>
      <c r="AY145" s="4"/>
      <c r="BA145" s="12" t="str">
        <f t="shared" si="97"/>
        <v/>
      </c>
      <c r="BB145" s="12" t="str">
        <f t="shared" si="85"/>
        <v/>
      </c>
      <c r="BC145" s="12" t="str">
        <f t="shared" si="86"/>
        <v/>
      </c>
      <c r="BD145" s="12" t="str">
        <f t="shared" si="87"/>
        <v/>
      </c>
      <c r="BE145" s="12" t="str">
        <f t="shared" si="88"/>
        <v/>
      </c>
      <c r="BF145" s="12" t="str">
        <f t="shared" si="89"/>
        <v/>
      </c>
      <c r="BG145" s="12" t="str">
        <f>_xlfn.IFNA(VLOOKUP(Z145,对应表!$Z:$AA,2,FALSE)&amp;AA145,"")</f>
        <v>SPD_P:14</v>
      </c>
      <c r="BH145" s="12" t="str">
        <f>_xlfn.IFNA(VLOOKUP(AB145,对应表!$Z:$AA,2,FALSE)&amp;AC145,"")</f>
        <v/>
      </c>
      <c r="BI145" s="12" t="str">
        <f>_xlfn.IFNA(VLOOKUP(AD145,对应表!$Z:$AA,2,FALSE)&amp;AE145,"")</f>
        <v/>
      </c>
      <c r="BJ145" s="12" t="str">
        <f>_xlfn.IFNA(VLOOKUP(AF145,对应表!$Z:$AA,2,FALSE)&amp;AG145,"")</f>
        <v/>
      </c>
      <c r="BK145" s="12" t="str">
        <f>_xlfn.IFNA(VLOOKUP(AH145,对应表!$Z:$AA,2,FALSE)&amp;AI145,"")</f>
        <v/>
      </c>
      <c r="BN145" t="str">
        <f t="shared" si="92"/>
        <v>被动速度lv10</v>
      </c>
      <c r="BO145">
        <f t="shared" si="90"/>
        <v>14</v>
      </c>
      <c r="BP145" t="str">
        <f t="shared" si="91"/>
        <v/>
      </c>
      <c r="BQ145" t="str">
        <f t="shared" si="93"/>
        <v>速度比率</v>
      </c>
      <c r="BR145">
        <f t="shared" si="94"/>
        <v>0</v>
      </c>
      <c r="BS145" s="22" t="str">
        <f>VLOOKUP(BQ145,对应表!AS:AU,3,FALSE)</f>
        <v>速度</v>
      </c>
      <c r="BT145" s="22">
        <f>VLOOKUP(BQ145,对应表!AS:AU,2,FALSE)</f>
        <v>2</v>
      </c>
      <c r="BU145" s="22" t="str">
        <f t="shared" si="71"/>
        <v>+14%</v>
      </c>
      <c r="BV145" s="22" t="str">
        <f t="shared" si="77"/>
        <v>速度+14%</v>
      </c>
      <c r="BW145" s="22" t="str">
        <f>_xlfn.IFNA(VLOOKUP(BR145,对应表!AS:AU,3,FALSE),"")</f>
        <v/>
      </c>
      <c r="BX145" s="22" t="str">
        <f>_xlfn.IFNA(VLOOKUP(BR145,对应表!AS:AU,2,FALSE),"")</f>
        <v/>
      </c>
      <c r="BY145" s="22" t="str">
        <f t="shared" si="78"/>
        <v>+</v>
      </c>
      <c r="BZ145" s="22" t="str">
        <f t="shared" si="79"/>
        <v/>
      </c>
    </row>
    <row r="146" spans="11:78" x14ac:dyDescent="0.15">
      <c r="K146" t="str">
        <f t="shared" si="95"/>
        <v>被动速度lv11</v>
      </c>
      <c r="L146" s="6" t="str">
        <f>Q146&amp;":"&amp;M146&amp;":"&amp;VLOOKUP(N146,对应表!B:C,2,FALSE)&amp;":"&amp;IF(buff!O146="",0,O146)</f>
        <v>200051:100:1:0</v>
      </c>
      <c r="M146">
        <v>100</v>
      </c>
      <c r="N146" s="1" t="s">
        <v>278</v>
      </c>
      <c r="O146">
        <v>0</v>
      </c>
      <c r="P146">
        <f t="shared" si="84"/>
        <v>15</v>
      </c>
      <c r="Q146">
        <v>200051</v>
      </c>
      <c r="R146" s="4" t="s">
        <v>1033</v>
      </c>
      <c r="S146" s="4" t="str">
        <f t="shared" si="73"/>
        <v>被动速度lv11</v>
      </c>
      <c r="T146" s="4" t="str">
        <f t="shared" si="83"/>
        <v>被动速度lv11</v>
      </c>
      <c r="U146" t="s">
        <v>279</v>
      </c>
      <c r="Z146" t="s">
        <v>392</v>
      </c>
      <c r="AA146">
        <v>15</v>
      </c>
      <c r="AJ146" s="12" t="str">
        <f t="shared" si="96"/>
        <v>SPD_P:15</v>
      </c>
      <c r="AS146">
        <v>999</v>
      </c>
      <c r="AV146" s="4"/>
      <c r="AW146" s="4"/>
      <c r="AX146" s="4"/>
      <c r="AY146" s="4"/>
      <c r="BA146" s="12" t="str">
        <f t="shared" si="97"/>
        <v/>
      </c>
      <c r="BB146" s="12" t="str">
        <f t="shared" si="85"/>
        <v/>
      </c>
      <c r="BC146" s="12" t="str">
        <f t="shared" si="86"/>
        <v/>
      </c>
      <c r="BD146" s="12" t="str">
        <f t="shared" si="87"/>
        <v/>
      </c>
      <c r="BE146" s="12" t="str">
        <f t="shared" si="88"/>
        <v/>
      </c>
      <c r="BF146" s="12" t="str">
        <f t="shared" si="89"/>
        <v/>
      </c>
      <c r="BG146" s="12" t="str">
        <f>_xlfn.IFNA(VLOOKUP(Z146,对应表!$Z:$AA,2,FALSE)&amp;AA146,"")</f>
        <v>SPD_P:15</v>
      </c>
      <c r="BH146" s="12" t="str">
        <f>_xlfn.IFNA(VLOOKUP(AB146,对应表!$Z:$AA,2,FALSE)&amp;AC146,"")</f>
        <v/>
      </c>
      <c r="BI146" s="12" t="str">
        <f>_xlfn.IFNA(VLOOKUP(AD146,对应表!$Z:$AA,2,FALSE)&amp;AE146,"")</f>
        <v/>
      </c>
      <c r="BJ146" s="12" t="str">
        <f>_xlfn.IFNA(VLOOKUP(AF146,对应表!$Z:$AA,2,FALSE)&amp;AG146,"")</f>
        <v/>
      </c>
      <c r="BK146" s="12" t="str">
        <f>_xlfn.IFNA(VLOOKUP(AH146,对应表!$Z:$AA,2,FALSE)&amp;AI146,"")</f>
        <v/>
      </c>
      <c r="BN146" t="str">
        <f t="shared" si="92"/>
        <v>被动速度lv11</v>
      </c>
      <c r="BO146">
        <f t="shared" si="90"/>
        <v>15</v>
      </c>
      <c r="BP146" t="str">
        <f t="shared" si="91"/>
        <v/>
      </c>
      <c r="BQ146" t="str">
        <f t="shared" si="93"/>
        <v>速度比率</v>
      </c>
      <c r="BR146">
        <f t="shared" si="94"/>
        <v>0</v>
      </c>
      <c r="BS146" s="22" t="str">
        <f>VLOOKUP(BQ146,对应表!AS:AU,3,FALSE)</f>
        <v>速度</v>
      </c>
      <c r="BT146" s="22">
        <f>VLOOKUP(BQ146,对应表!AS:AU,2,FALSE)</f>
        <v>2</v>
      </c>
      <c r="BU146" s="22" t="str">
        <f t="shared" si="71"/>
        <v>+15%</v>
      </c>
      <c r="BV146" s="22" t="str">
        <f t="shared" si="77"/>
        <v>速度+15%</v>
      </c>
      <c r="BW146" s="22" t="str">
        <f>_xlfn.IFNA(VLOOKUP(BR146,对应表!AS:AU,3,FALSE),"")</f>
        <v/>
      </c>
      <c r="BX146" s="22" t="str">
        <f>_xlfn.IFNA(VLOOKUP(BR146,对应表!AS:AU,2,FALSE),"")</f>
        <v/>
      </c>
      <c r="BY146" s="22" t="str">
        <f t="shared" si="78"/>
        <v>+</v>
      </c>
      <c r="BZ146" s="22" t="str">
        <f t="shared" si="79"/>
        <v/>
      </c>
    </row>
    <row r="147" spans="11:78" x14ac:dyDescent="0.15">
      <c r="K147" t="str">
        <f t="shared" si="95"/>
        <v>被动速度lv12</v>
      </c>
      <c r="L147" s="6" t="str">
        <f>Q147&amp;":"&amp;M147&amp;":"&amp;VLOOKUP(N147,对应表!B:C,2,FALSE)&amp;":"&amp;IF(buff!O147="",0,O147)</f>
        <v>200052:100:1:0</v>
      </c>
      <c r="M147">
        <v>100</v>
      </c>
      <c r="N147" s="1" t="s">
        <v>278</v>
      </c>
      <c r="O147">
        <v>0</v>
      </c>
      <c r="P147">
        <f t="shared" si="84"/>
        <v>16</v>
      </c>
      <c r="Q147">
        <v>200052</v>
      </c>
      <c r="R147" s="4" t="s">
        <v>1034</v>
      </c>
      <c r="S147" s="4" t="str">
        <f t="shared" si="73"/>
        <v>被动速度lv12</v>
      </c>
      <c r="T147" s="4" t="str">
        <f t="shared" si="83"/>
        <v>被动速度lv12</v>
      </c>
      <c r="U147" t="s">
        <v>279</v>
      </c>
      <c r="Z147" t="s">
        <v>392</v>
      </c>
      <c r="AA147">
        <v>16</v>
      </c>
      <c r="AJ147" s="12" t="str">
        <f t="shared" si="96"/>
        <v>SPD_P:16</v>
      </c>
      <c r="AS147">
        <v>999</v>
      </c>
      <c r="AV147" s="4"/>
      <c r="AW147" s="4"/>
      <c r="AX147" s="4"/>
      <c r="AY147" s="4"/>
      <c r="BA147" s="12" t="str">
        <f t="shared" si="97"/>
        <v/>
      </c>
      <c r="BB147" s="12" t="str">
        <f t="shared" si="85"/>
        <v/>
      </c>
      <c r="BC147" s="12" t="str">
        <f t="shared" si="86"/>
        <v/>
      </c>
      <c r="BD147" s="12" t="str">
        <f t="shared" si="87"/>
        <v/>
      </c>
      <c r="BE147" s="12" t="str">
        <f t="shared" si="88"/>
        <v/>
      </c>
      <c r="BF147" s="12" t="str">
        <f t="shared" si="89"/>
        <v/>
      </c>
      <c r="BG147" s="12" t="str">
        <f>_xlfn.IFNA(VLOOKUP(Z147,对应表!$Z:$AA,2,FALSE)&amp;AA147,"")</f>
        <v>SPD_P:16</v>
      </c>
      <c r="BH147" s="12" t="str">
        <f>_xlfn.IFNA(VLOOKUP(AB147,对应表!$Z:$AA,2,FALSE)&amp;AC147,"")</f>
        <v/>
      </c>
      <c r="BI147" s="12" t="str">
        <f>_xlfn.IFNA(VLOOKUP(AD147,对应表!$Z:$AA,2,FALSE)&amp;AE147,"")</f>
        <v/>
      </c>
      <c r="BJ147" s="12" t="str">
        <f>_xlfn.IFNA(VLOOKUP(AF147,对应表!$Z:$AA,2,FALSE)&amp;AG147,"")</f>
        <v/>
      </c>
      <c r="BK147" s="12" t="str">
        <f>_xlfn.IFNA(VLOOKUP(AH147,对应表!$Z:$AA,2,FALSE)&amp;AI147,"")</f>
        <v/>
      </c>
      <c r="BN147" t="str">
        <f t="shared" si="92"/>
        <v>被动速度lv12</v>
      </c>
      <c r="BO147">
        <f t="shared" si="90"/>
        <v>16</v>
      </c>
      <c r="BP147" t="str">
        <f t="shared" si="91"/>
        <v/>
      </c>
      <c r="BQ147" t="str">
        <f t="shared" si="93"/>
        <v>速度比率</v>
      </c>
      <c r="BR147">
        <f t="shared" si="94"/>
        <v>0</v>
      </c>
      <c r="BS147" s="22" t="str">
        <f>VLOOKUP(BQ147,对应表!AS:AU,3,FALSE)</f>
        <v>速度</v>
      </c>
      <c r="BT147" s="22">
        <f>VLOOKUP(BQ147,对应表!AS:AU,2,FALSE)</f>
        <v>2</v>
      </c>
      <c r="BU147" s="22" t="str">
        <f t="shared" si="71"/>
        <v>+16%</v>
      </c>
      <c r="BV147" s="22" t="str">
        <f t="shared" si="77"/>
        <v>速度+16%</v>
      </c>
      <c r="BW147" s="22" t="str">
        <f>_xlfn.IFNA(VLOOKUP(BR147,对应表!AS:AU,3,FALSE),"")</f>
        <v/>
      </c>
      <c r="BX147" s="22" t="str">
        <f>_xlfn.IFNA(VLOOKUP(BR147,对应表!AS:AU,2,FALSE),"")</f>
        <v/>
      </c>
      <c r="BY147" s="22" t="str">
        <f t="shared" si="78"/>
        <v>+</v>
      </c>
      <c r="BZ147" s="22" t="str">
        <f t="shared" si="79"/>
        <v/>
      </c>
    </row>
    <row r="148" spans="11:78" x14ac:dyDescent="0.15">
      <c r="K148" t="str">
        <f t="shared" si="95"/>
        <v>被动速度lv13</v>
      </c>
      <c r="L148" s="6" t="str">
        <f>Q148&amp;":"&amp;M148&amp;":"&amp;VLOOKUP(N148,对应表!B:C,2,FALSE)&amp;":"&amp;IF(buff!O148="",0,O148)</f>
        <v>200053:100:1:0</v>
      </c>
      <c r="M148">
        <v>100</v>
      </c>
      <c r="N148" s="1" t="s">
        <v>278</v>
      </c>
      <c r="O148">
        <v>0</v>
      </c>
      <c r="P148">
        <f t="shared" si="84"/>
        <v>17</v>
      </c>
      <c r="Q148">
        <v>200053</v>
      </c>
      <c r="R148" s="4" t="s">
        <v>1035</v>
      </c>
      <c r="S148" s="4" t="str">
        <f t="shared" si="73"/>
        <v>被动速度lv13</v>
      </c>
      <c r="T148" s="4" t="str">
        <f t="shared" si="83"/>
        <v>被动速度lv13</v>
      </c>
      <c r="U148" t="s">
        <v>279</v>
      </c>
      <c r="Z148" t="s">
        <v>392</v>
      </c>
      <c r="AA148">
        <v>17</v>
      </c>
      <c r="AJ148" s="12" t="str">
        <f t="shared" si="96"/>
        <v>SPD_P:17</v>
      </c>
      <c r="AS148">
        <v>999</v>
      </c>
      <c r="AV148" s="4"/>
      <c r="AW148" s="4"/>
      <c r="AX148" s="4"/>
      <c r="AY148" s="4"/>
      <c r="BA148" s="12" t="str">
        <f t="shared" si="97"/>
        <v/>
      </c>
      <c r="BB148" s="12" t="str">
        <f t="shared" si="85"/>
        <v/>
      </c>
      <c r="BC148" s="12" t="str">
        <f t="shared" si="86"/>
        <v/>
      </c>
      <c r="BD148" s="12" t="str">
        <f t="shared" si="87"/>
        <v/>
      </c>
      <c r="BE148" s="12" t="str">
        <f t="shared" si="88"/>
        <v/>
      </c>
      <c r="BF148" s="12" t="str">
        <f t="shared" si="89"/>
        <v/>
      </c>
      <c r="BG148" s="12" t="str">
        <f>_xlfn.IFNA(VLOOKUP(Z148,对应表!$Z:$AA,2,FALSE)&amp;AA148,"")</f>
        <v>SPD_P:17</v>
      </c>
      <c r="BH148" s="12" t="str">
        <f>_xlfn.IFNA(VLOOKUP(AB148,对应表!$Z:$AA,2,FALSE)&amp;AC148,"")</f>
        <v/>
      </c>
      <c r="BI148" s="12" t="str">
        <f>_xlfn.IFNA(VLOOKUP(AD148,对应表!$Z:$AA,2,FALSE)&amp;AE148,"")</f>
        <v/>
      </c>
      <c r="BJ148" s="12" t="str">
        <f>_xlfn.IFNA(VLOOKUP(AF148,对应表!$Z:$AA,2,FALSE)&amp;AG148,"")</f>
        <v/>
      </c>
      <c r="BK148" s="12" t="str">
        <f>_xlfn.IFNA(VLOOKUP(AH148,对应表!$Z:$AA,2,FALSE)&amp;AI148,"")</f>
        <v/>
      </c>
      <c r="BN148" t="str">
        <f t="shared" si="92"/>
        <v>被动速度lv13</v>
      </c>
      <c r="BO148">
        <f t="shared" si="90"/>
        <v>17</v>
      </c>
      <c r="BP148" t="str">
        <f t="shared" si="91"/>
        <v/>
      </c>
      <c r="BQ148" t="str">
        <f t="shared" si="93"/>
        <v>速度比率</v>
      </c>
      <c r="BR148">
        <f t="shared" si="94"/>
        <v>0</v>
      </c>
      <c r="BS148" s="22" t="str">
        <f>VLOOKUP(BQ148,对应表!AS:AU,3,FALSE)</f>
        <v>速度</v>
      </c>
      <c r="BT148" s="22">
        <f>VLOOKUP(BQ148,对应表!AS:AU,2,FALSE)</f>
        <v>2</v>
      </c>
      <c r="BU148" s="22" t="str">
        <f t="shared" si="71"/>
        <v>+17%</v>
      </c>
      <c r="BV148" s="22" t="str">
        <f t="shared" si="77"/>
        <v>速度+17%</v>
      </c>
      <c r="BW148" s="22" t="str">
        <f>_xlfn.IFNA(VLOOKUP(BR148,对应表!AS:AU,3,FALSE),"")</f>
        <v/>
      </c>
      <c r="BX148" s="22" t="str">
        <f>_xlfn.IFNA(VLOOKUP(BR148,对应表!AS:AU,2,FALSE),"")</f>
        <v/>
      </c>
      <c r="BY148" s="22" t="str">
        <f t="shared" si="78"/>
        <v>+</v>
      </c>
      <c r="BZ148" s="22" t="str">
        <f t="shared" si="79"/>
        <v/>
      </c>
    </row>
    <row r="149" spans="11:78" x14ac:dyDescent="0.15">
      <c r="K149" t="str">
        <f t="shared" si="95"/>
        <v>被动速度lv14</v>
      </c>
      <c r="L149" s="6" t="str">
        <f>Q149&amp;":"&amp;M149&amp;":"&amp;VLOOKUP(N149,对应表!B:C,2,FALSE)&amp;":"&amp;IF(buff!O149="",0,O149)</f>
        <v>200054:100:1:0</v>
      </c>
      <c r="M149">
        <v>100</v>
      </c>
      <c r="N149" s="1" t="s">
        <v>278</v>
      </c>
      <c r="O149">
        <v>0</v>
      </c>
      <c r="P149">
        <f t="shared" si="84"/>
        <v>18</v>
      </c>
      <c r="Q149">
        <v>200054</v>
      </c>
      <c r="R149" s="4" t="s">
        <v>1036</v>
      </c>
      <c r="S149" s="4" t="str">
        <f t="shared" si="73"/>
        <v>被动速度lv14</v>
      </c>
      <c r="T149" s="4" t="str">
        <f t="shared" si="83"/>
        <v>被动速度lv14</v>
      </c>
      <c r="U149" t="s">
        <v>279</v>
      </c>
      <c r="Z149" t="s">
        <v>392</v>
      </c>
      <c r="AA149">
        <v>18</v>
      </c>
      <c r="AJ149" s="12" t="str">
        <f t="shared" si="96"/>
        <v>SPD_P:18</v>
      </c>
      <c r="AS149">
        <v>999</v>
      </c>
      <c r="AV149" s="4"/>
      <c r="AW149" s="4"/>
      <c r="AX149" s="4"/>
      <c r="AY149" s="4"/>
      <c r="BA149" s="12" t="str">
        <f t="shared" si="97"/>
        <v/>
      </c>
      <c r="BB149" s="12" t="str">
        <f t="shared" si="85"/>
        <v/>
      </c>
      <c r="BC149" s="12" t="str">
        <f t="shared" si="86"/>
        <v/>
      </c>
      <c r="BD149" s="12" t="str">
        <f t="shared" si="87"/>
        <v/>
      </c>
      <c r="BE149" s="12" t="str">
        <f t="shared" si="88"/>
        <v/>
      </c>
      <c r="BF149" s="12" t="str">
        <f t="shared" si="89"/>
        <v/>
      </c>
      <c r="BG149" s="12" t="str">
        <f>_xlfn.IFNA(VLOOKUP(Z149,对应表!$Z:$AA,2,FALSE)&amp;AA149,"")</f>
        <v>SPD_P:18</v>
      </c>
      <c r="BH149" s="12" t="str">
        <f>_xlfn.IFNA(VLOOKUP(AB149,对应表!$Z:$AA,2,FALSE)&amp;AC149,"")</f>
        <v/>
      </c>
      <c r="BI149" s="12" t="str">
        <f>_xlfn.IFNA(VLOOKUP(AD149,对应表!$Z:$AA,2,FALSE)&amp;AE149,"")</f>
        <v/>
      </c>
      <c r="BJ149" s="12" t="str">
        <f>_xlfn.IFNA(VLOOKUP(AF149,对应表!$Z:$AA,2,FALSE)&amp;AG149,"")</f>
        <v/>
      </c>
      <c r="BK149" s="12" t="str">
        <f>_xlfn.IFNA(VLOOKUP(AH149,对应表!$Z:$AA,2,FALSE)&amp;AI149,"")</f>
        <v/>
      </c>
      <c r="BN149" t="str">
        <f t="shared" si="92"/>
        <v>被动速度lv14</v>
      </c>
      <c r="BO149">
        <f t="shared" si="90"/>
        <v>18</v>
      </c>
      <c r="BP149" t="str">
        <f t="shared" si="91"/>
        <v/>
      </c>
      <c r="BQ149" t="str">
        <f t="shared" si="93"/>
        <v>速度比率</v>
      </c>
      <c r="BR149">
        <f t="shared" si="94"/>
        <v>0</v>
      </c>
      <c r="BS149" s="22" t="str">
        <f>VLOOKUP(BQ149,对应表!AS:AU,3,FALSE)</f>
        <v>速度</v>
      </c>
      <c r="BT149" s="22">
        <f>VLOOKUP(BQ149,对应表!AS:AU,2,FALSE)</f>
        <v>2</v>
      </c>
      <c r="BU149" s="22" t="str">
        <f t="shared" si="71"/>
        <v>+18%</v>
      </c>
      <c r="BV149" s="22" t="str">
        <f t="shared" si="77"/>
        <v>速度+18%</v>
      </c>
      <c r="BW149" s="22" t="str">
        <f>_xlfn.IFNA(VLOOKUP(BR149,对应表!AS:AU,3,FALSE),"")</f>
        <v/>
      </c>
      <c r="BX149" s="22" t="str">
        <f>_xlfn.IFNA(VLOOKUP(BR149,对应表!AS:AU,2,FALSE),"")</f>
        <v/>
      </c>
      <c r="BY149" s="22" t="str">
        <f t="shared" si="78"/>
        <v>+</v>
      </c>
      <c r="BZ149" s="22" t="str">
        <f t="shared" si="79"/>
        <v/>
      </c>
    </row>
    <row r="150" spans="11:78" x14ac:dyDescent="0.15">
      <c r="K150" t="str">
        <f t="shared" si="95"/>
        <v>被动速度lv15</v>
      </c>
      <c r="L150" s="6" t="str">
        <f>Q150&amp;":"&amp;M150&amp;":"&amp;VLOOKUP(N150,对应表!B:C,2,FALSE)&amp;":"&amp;IF(buff!O150="",0,O150)</f>
        <v>200055:100:1:0</v>
      </c>
      <c r="M150">
        <v>100</v>
      </c>
      <c r="N150" s="1" t="s">
        <v>278</v>
      </c>
      <c r="O150">
        <v>0</v>
      </c>
      <c r="P150">
        <f t="shared" si="84"/>
        <v>19</v>
      </c>
      <c r="Q150">
        <v>200055</v>
      </c>
      <c r="R150" s="4" t="s">
        <v>1037</v>
      </c>
      <c r="S150" s="4" t="str">
        <f t="shared" si="73"/>
        <v>被动速度lv15</v>
      </c>
      <c r="T150" s="4" t="str">
        <f t="shared" si="83"/>
        <v>被动速度lv15</v>
      </c>
      <c r="U150" t="s">
        <v>279</v>
      </c>
      <c r="Z150" t="s">
        <v>392</v>
      </c>
      <c r="AA150">
        <v>19</v>
      </c>
      <c r="AJ150" s="12" t="str">
        <f t="shared" si="96"/>
        <v>SPD_P:19</v>
      </c>
      <c r="AS150">
        <v>999</v>
      </c>
      <c r="AV150" s="4"/>
      <c r="AW150" s="4"/>
      <c r="AX150" s="4"/>
      <c r="AY150" s="4"/>
      <c r="BA150" s="12" t="str">
        <f t="shared" si="97"/>
        <v/>
      </c>
      <c r="BB150" s="12" t="str">
        <f t="shared" si="85"/>
        <v/>
      </c>
      <c r="BC150" s="12" t="str">
        <f t="shared" si="86"/>
        <v/>
      </c>
      <c r="BD150" s="12" t="str">
        <f t="shared" si="87"/>
        <v/>
      </c>
      <c r="BE150" s="12" t="str">
        <f t="shared" si="88"/>
        <v/>
      </c>
      <c r="BF150" s="12" t="str">
        <f t="shared" si="89"/>
        <v/>
      </c>
      <c r="BG150" s="12" t="str">
        <f>_xlfn.IFNA(VLOOKUP(Z150,对应表!$Z:$AA,2,FALSE)&amp;AA150,"")</f>
        <v>SPD_P:19</v>
      </c>
      <c r="BH150" s="12" t="str">
        <f>_xlfn.IFNA(VLOOKUP(AB150,对应表!$Z:$AA,2,FALSE)&amp;AC150,"")</f>
        <v/>
      </c>
      <c r="BI150" s="12" t="str">
        <f>_xlfn.IFNA(VLOOKUP(AD150,对应表!$Z:$AA,2,FALSE)&amp;AE150,"")</f>
        <v/>
      </c>
      <c r="BJ150" s="12" t="str">
        <f>_xlfn.IFNA(VLOOKUP(AF150,对应表!$Z:$AA,2,FALSE)&amp;AG150,"")</f>
        <v/>
      </c>
      <c r="BK150" s="12" t="str">
        <f>_xlfn.IFNA(VLOOKUP(AH150,对应表!$Z:$AA,2,FALSE)&amp;AI150,"")</f>
        <v/>
      </c>
      <c r="BN150" t="str">
        <f t="shared" si="92"/>
        <v>被动速度lv15</v>
      </c>
      <c r="BO150">
        <f t="shared" si="90"/>
        <v>19</v>
      </c>
      <c r="BP150" t="str">
        <f t="shared" si="91"/>
        <v/>
      </c>
      <c r="BQ150" t="str">
        <f t="shared" si="93"/>
        <v>速度比率</v>
      </c>
      <c r="BR150">
        <f t="shared" si="94"/>
        <v>0</v>
      </c>
      <c r="BS150" s="22" t="str">
        <f>VLOOKUP(BQ150,对应表!AS:AU,3,FALSE)</f>
        <v>速度</v>
      </c>
      <c r="BT150" s="22">
        <f>VLOOKUP(BQ150,对应表!AS:AU,2,FALSE)</f>
        <v>2</v>
      </c>
      <c r="BU150" s="22" t="str">
        <f t="shared" si="71"/>
        <v>+19%</v>
      </c>
      <c r="BV150" s="22" t="str">
        <f t="shared" si="77"/>
        <v>速度+19%</v>
      </c>
      <c r="BW150" s="22" t="str">
        <f>_xlfn.IFNA(VLOOKUP(BR150,对应表!AS:AU,3,FALSE),"")</f>
        <v/>
      </c>
      <c r="BX150" s="22" t="str">
        <f>_xlfn.IFNA(VLOOKUP(BR150,对应表!AS:AU,2,FALSE),"")</f>
        <v/>
      </c>
      <c r="BY150" s="22" t="str">
        <f t="shared" si="78"/>
        <v>+</v>
      </c>
      <c r="BZ150" s="22" t="str">
        <f t="shared" si="79"/>
        <v/>
      </c>
    </row>
    <row r="151" spans="11:78" x14ac:dyDescent="0.15">
      <c r="K151" t="str">
        <f t="shared" si="95"/>
        <v>被动速度lv16</v>
      </c>
      <c r="L151" s="6" t="str">
        <f>Q151&amp;":"&amp;M151&amp;":"&amp;VLOOKUP(N151,对应表!B:C,2,FALSE)&amp;":"&amp;IF(buff!O151="",0,O151)</f>
        <v>200056:100:1:0</v>
      </c>
      <c r="M151">
        <v>100</v>
      </c>
      <c r="N151" s="1" t="s">
        <v>278</v>
      </c>
      <c r="O151">
        <v>0</v>
      </c>
      <c r="P151">
        <f t="shared" si="84"/>
        <v>20</v>
      </c>
      <c r="Q151">
        <v>200056</v>
      </c>
      <c r="R151" s="4" t="s">
        <v>1038</v>
      </c>
      <c r="S151" s="4" t="str">
        <f t="shared" si="73"/>
        <v>被动速度lv16</v>
      </c>
      <c r="T151" s="4" t="str">
        <f t="shared" si="83"/>
        <v>被动速度lv16</v>
      </c>
      <c r="U151" t="s">
        <v>279</v>
      </c>
      <c r="Z151" t="s">
        <v>392</v>
      </c>
      <c r="AA151">
        <v>20</v>
      </c>
      <c r="AJ151" s="12" t="str">
        <f t="shared" si="96"/>
        <v>SPD_P:20</v>
      </c>
      <c r="AS151">
        <v>999</v>
      </c>
      <c r="AV151" s="4"/>
      <c r="AW151" s="4"/>
      <c r="AX151" s="4"/>
      <c r="AY151" s="4"/>
      <c r="BA151" s="12" t="str">
        <f t="shared" si="97"/>
        <v/>
      </c>
      <c r="BB151" s="12" t="str">
        <f t="shared" si="85"/>
        <v/>
      </c>
      <c r="BC151" s="12" t="str">
        <f t="shared" si="86"/>
        <v/>
      </c>
      <c r="BD151" s="12" t="str">
        <f t="shared" si="87"/>
        <v/>
      </c>
      <c r="BE151" s="12" t="str">
        <f t="shared" si="88"/>
        <v/>
      </c>
      <c r="BF151" s="12" t="str">
        <f t="shared" si="89"/>
        <v/>
      </c>
      <c r="BG151" s="12" t="str">
        <f>_xlfn.IFNA(VLOOKUP(Z151,对应表!$Z:$AA,2,FALSE)&amp;AA151,"")</f>
        <v>SPD_P:20</v>
      </c>
      <c r="BH151" s="12" t="str">
        <f>_xlfn.IFNA(VLOOKUP(AB151,对应表!$Z:$AA,2,FALSE)&amp;AC151,"")</f>
        <v/>
      </c>
      <c r="BI151" s="12" t="str">
        <f>_xlfn.IFNA(VLOOKUP(AD151,对应表!$Z:$AA,2,FALSE)&amp;AE151,"")</f>
        <v/>
      </c>
      <c r="BJ151" s="12" t="str">
        <f>_xlfn.IFNA(VLOOKUP(AF151,对应表!$Z:$AA,2,FALSE)&amp;AG151,"")</f>
        <v/>
      </c>
      <c r="BK151" s="12" t="str">
        <f>_xlfn.IFNA(VLOOKUP(AH151,对应表!$Z:$AA,2,FALSE)&amp;AI151,"")</f>
        <v/>
      </c>
      <c r="BN151" t="str">
        <f t="shared" si="92"/>
        <v>被动速度lv16</v>
      </c>
      <c r="BO151">
        <f t="shared" si="90"/>
        <v>20</v>
      </c>
      <c r="BP151" t="str">
        <f t="shared" si="91"/>
        <v/>
      </c>
      <c r="BQ151" t="str">
        <f t="shared" si="93"/>
        <v>速度比率</v>
      </c>
      <c r="BR151">
        <f t="shared" si="94"/>
        <v>0</v>
      </c>
      <c r="BS151" s="22" t="str">
        <f>VLOOKUP(BQ151,对应表!AS:AU,3,FALSE)</f>
        <v>速度</v>
      </c>
      <c r="BT151" s="22">
        <f>VLOOKUP(BQ151,对应表!AS:AU,2,FALSE)</f>
        <v>2</v>
      </c>
      <c r="BU151" s="22" t="str">
        <f t="shared" si="71"/>
        <v>+20%</v>
      </c>
      <c r="BV151" s="22" t="str">
        <f t="shared" si="77"/>
        <v>速度+20%</v>
      </c>
      <c r="BW151" s="22" t="str">
        <f>_xlfn.IFNA(VLOOKUP(BR151,对应表!AS:AU,3,FALSE),"")</f>
        <v/>
      </c>
      <c r="BX151" s="22" t="str">
        <f>_xlfn.IFNA(VLOOKUP(BR151,对应表!AS:AU,2,FALSE),"")</f>
        <v/>
      </c>
      <c r="BY151" s="22" t="str">
        <f t="shared" si="78"/>
        <v>+</v>
      </c>
      <c r="BZ151" s="22" t="str">
        <f t="shared" si="79"/>
        <v/>
      </c>
    </row>
    <row r="152" spans="11:78" x14ac:dyDescent="0.15">
      <c r="K152" t="str">
        <f t="shared" si="95"/>
        <v>被动速度lv17</v>
      </c>
      <c r="L152" s="6" t="str">
        <f>Q152&amp;":"&amp;M152&amp;":"&amp;VLOOKUP(N152,对应表!B:C,2,FALSE)&amp;":"&amp;IF(buff!O152="",0,O152)</f>
        <v>200057:100:1:0</v>
      </c>
      <c r="M152">
        <v>100</v>
      </c>
      <c r="N152" s="1" t="s">
        <v>278</v>
      </c>
      <c r="O152">
        <v>0</v>
      </c>
      <c r="P152">
        <f t="shared" si="84"/>
        <v>21</v>
      </c>
      <c r="Q152">
        <v>200057</v>
      </c>
      <c r="R152" s="4" t="s">
        <v>1039</v>
      </c>
      <c r="S152" s="4" t="str">
        <f t="shared" si="73"/>
        <v>被动速度lv17</v>
      </c>
      <c r="T152" s="4" t="str">
        <f t="shared" si="83"/>
        <v>被动速度lv17</v>
      </c>
      <c r="U152" t="s">
        <v>279</v>
      </c>
      <c r="Z152" t="s">
        <v>392</v>
      </c>
      <c r="AA152">
        <v>21</v>
      </c>
      <c r="AJ152" s="12" t="str">
        <f t="shared" si="96"/>
        <v>SPD_P:21</v>
      </c>
      <c r="AS152">
        <v>999</v>
      </c>
      <c r="AV152" s="4"/>
      <c r="AW152" s="4"/>
      <c r="AX152" s="4"/>
      <c r="AY152" s="4"/>
      <c r="BA152" s="12" t="str">
        <f t="shared" si="97"/>
        <v/>
      </c>
      <c r="BB152" s="12" t="str">
        <f t="shared" si="85"/>
        <v/>
      </c>
      <c r="BC152" s="12" t="str">
        <f t="shared" si="86"/>
        <v/>
      </c>
      <c r="BD152" s="12" t="str">
        <f t="shared" si="87"/>
        <v/>
      </c>
      <c r="BE152" s="12" t="str">
        <f t="shared" si="88"/>
        <v/>
      </c>
      <c r="BF152" s="12" t="str">
        <f t="shared" si="89"/>
        <v/>
      </c>
      <c r="BG152" s="12" t="str">
        <f>_xlfn.IFNA(VLOOKUP(Z152,对应表!$Z:$AA,2,FALSE)&amp;AA152,"")</f>
        <v>SPD_P:21</v>
      </c>
      <c r="BH152" s="12" t="str">
        <f>_xlfn.IFNA(VLOOKUP(AB152,对应表!$Z:$AA,2,FALSE)&amp;AC152,"")</f>
        <v/>
      </c>
      <c r="BI152" s="12" t="str">
        <f>_xlfn.IFNA(VLOOKUP(AD152,对应表!$Z:$AA,2,FALSE)&amp;AE152,"")</f>
        <v/>
      </c>
      <c r="BJ152" s="12" t="str">
        <f>_xlfn.IFNA(VLOOKUP(AF152,对应表!$Z:$AA,2,FALSE)&amp;AG152,"")</f>
        <v/>
      </c>
      <c r="BK152" s="12" t="str">
        <f>_xlfn.IFNA(VLOOKUP(AH152,对应表!$Z:$AA,2,FALSE)&amp;AI152,"")</f>
        <v/>
      </c>
      <c r="BN152" t="str">
        <f t="shared" si="92"/>
        <v>被动速度lv17</v>
      </c>
      <c r="BO152">
        <f t="shared" si="90"/>
        <v>21</v>
      </c>
      <c r="BP152" t="str">
        <f t="shared" si="91"/>
        <v/>
      </c>
      <c r="BQ152" t="str">
        <f t="shared" si="93"/>
        <v>速度比率</v>
      </c>
      <c r="BR152">
        <f t="shared" si="94"/>
        <v>0</v>
      </c>
      <c r="BS152" s="22" t="str">
        <f>VLOOKUP(BQ152,对应表!AS:AU,3,FALSE)</f>
        <v>速度</v>
      </c>
      <c r="BT152" s="22">
        <f>VLOOKUP(BQ152,对应表!AS:AU,2,FALSE)</f>
        <v>2</v>
      </c>
      <c r="BU152" s="22" t="str">
        <f t="shared" si="71"/>
        <v>+21%</v>
      </c>
      <c r="BV152" s="22" t="str">
        <f t="shared" si="77"/>
        <v>速度+21%</v>
      </c>
      <c r="BW152" s="22" t="str">
        <f>_xlfn.IFNA(VLOOKUP(BR152,对应表!AS:AU,3,FALSE),"")</f>
        <v/>
      </c>
      <c r="BX152" s="22" t="str">
        <f>_xlfn.IFNA(VLOOKUP(BR152,对应表!AS:AU,2,FALSE),"")</f>
        <v/>
      </c>
      <c r="BY152" s="22" t="str">
        <f t="shared" si="78"/>
        <v>+</v>
      </c>
      <c r="BZ152" s="22" t="str">
        <f t="shared" si="79"/>
        <v/>
      </c>
    </row>
    <row r="153" spans="11:78" x14ac:dyDescent="0.15">
      <c r="K153" t="str">
        <f t="shared" si="95"/>
        <v>被动速度lv18</v>
      </c>
      <c r="L153" s="6" t="str">
        <f>Q153&amp;":"&amp;M153&amp;":"&amp;VLOOKUP(N153,对应表!B:C,2,FALSE)&amp;":"&amp;IF(buff!O153="",0,O153)</f>
        <v>200058:100:1:0</v>
      </c>
      <c r="M153">
        <v>100</v>
      </c>
      <c r="N153" s="1" t="s">
        <v>278</v>
      </c>
      <c r="O153">
        <v>0</v>
      </c>
      <c r="P153">
        <f t="shared" si="84"/>
        <v>22</v>
      </c>
      <c r="Q153">
        <v>200058</v>
      </c>
      <c r="R153" s="4" t="s">
        <v>1040</v>
      </c>
      <c r="S153" s="4" t="str">
        <f t="shared" si="73"/>
        <v>被动速度lv18</v>
      </c>
      <c r="T153" s="4" t="str">
        <f t="shared" si="83"/>
        <v>被动速度lv18</v>
      </c>
      <c r="U153" t="s">
        <v>279</v>
      </c>
      <c r="Z153" t="s">
        <v>392</v>
      </c>
      <c r="AA153">
        <v>22</v>
      </c>
      <c r="AJ153" s="12" t="str">
        <f t="shared" si="96"/>
        <v>SPD_P:22</v>
      </c>
      <c r="AS153">
        <v>999</v>
      </c>
      <c r="AV153" s="4"/>
      <c r="AW153" s="4"/>
      <c r="AX153" s="4"/>
      <c r="AY153" s="4"/>
      <c r="BA153" s="12" t="str">
        <f t="shared" si="97"/>
        <v/>
      </c>
      <c r="BB153" s="12" t="str">
        <f t="shared" si="85"/>
        <v/>
      </c>
      <c r="BC153" s="12" t="str">
        <f t="shared" si="86"/>
        <v/>
      </c>
      <c r="BD153" s="12" t="str">
        <f t="shared" si="87"/>
        <v/>
      </c>
      <c r="BE153" s="12" t="str">
        <f t="shared" si="88"/>
        <v/>
      </c>
      <c r="BF153" s="12" t="str">
        <f t="shared" si="89"/>
        <v/>
      </c>
      <c r="BG153" s="12" t="str">
        <f>_xlfn.IFNA(VLOOKUP(Z153,对应表!$Z:$AA,2,FALSE)&amp;AA153,"")</f>
        <v>SPD_P:22</v>
      </c>
      <c r="BH153" s="12" t="str">
        <f>_xlfn.IFNA(VLOOKUP(AB153,对应表!$Z:$AA,2,FALSE)&amp;AC153,"")</f>
        <v/>
      </c>
      <c r="BI153" s="12" t="str">
        <f>_xlfn.IFNA(VLOOKUP(AD153,对应表!$Z:$AA,2,FALSE)&amp;AE153,"")</f>
        <v/>
      </c>
      <c r="BJ153" s="12" t="str">
        <f>_xlfn.IFNA(VLOOKUP(AF153,对应表!$Z:$AA,2,FALSE)&amp;AG153,"")</f>
        <v/>
      </c>
      <c r="BK153" s="12" t="str">
        <f>_xlfn.IFNA(VLOOKUP(AH153,对应表!$Z:$AA,2,FALSE)&amp;AI153,"")</f>
        <v/>
      </c>
      <c r="BN153" t="str">
        <f t="shared" si="92"/>
        <v>被动速度lv18</v>
      </c>
      <c r="BO153">
        <f t="shared" si="90"/>
        <v>22</v>
      </c>
      <c r="BP153" t="str">
        <f t="shared" si="91"/>
        <v/>
      </c>
      <c r="BQ153" t="str">
        <f t="shared" si="93"/>
        <v>速度比率</v>
      </c>
      <c r="BR153">
        <f t="shared" si="94"/>
        <v>0</v>
      </c>
      <c r="BS153" s="22" t="str">
        <f>VLOOKUP(BQ153,对应表!AS:AU,3,FALSE)</f>
        <v>速度</v>
      </c>
      <c r="BT153" s="22">
        <f>VLOOKUP(BQ153,对应表!AS:AU,2,FALSE)</f>
        <v>2</v>
      </c>
      <c r="BU153" s="22" t="str">
        <f t="shared" si="71"/>
        <v>+22%</v>
      </c>
      <c r="BV153" s="22" t="str">
        <f t="shared" si="77"/>
        <v>速度+22%</v>
      </c>
      <c r="BW153" s="22" t="str">
        <f>_xlfn.IFNA(VLOOKUP(BR153,对应表!AS:AU,3,FALSE),"")</f>
        <v/>
      </c>
      <c r="BX153" s="22" t="str">
        <f>_xlfn.IFNA(VLOOKUP(BR153,对应表!AS:AU,2,FALSE),"")</f>
        <v/>
      </c>
      <c r="BY153" s="22" t="str">
        <f t="shared" si="78"/>
        <v>+</v>
      </c>
      <c r="BZ153" s="22" t="str">
        <f t="shared" si="79"/>
        <v/>
      </c>
    </row>
    <row r="154" spans="11:78" x14ac:dyDescent="0.15">
      <c r="K154" t="str">
        <f t="shared" si="95"/>
        <v>被动速度lv19</v>
      </c>
      <c r="L154" s="6" t="str">
        <f>Q154&amp;":"&amp;M154&amp;":"&amp;VLOOKUP(N154,对应表!B:C,2,FALSE)&amp;":"&amp;IF(buff!O154="",0,O154)</f>
        <v>200059:100:1:0</v>
      </c>
      <c r="M154">
        <v>100</v>
      </c>
      <c r="N154" s="1" t="s">
        <v>278</v>
      </c>
      <c r="O154">
        <v>0</v>
      </c>
      <c r="P154">
        <f t="shared" si="84"/>
        <v>23</v>
      </c>
      <c r="Q154">
        <v>200059</v>
      </c>
      <c r="R154" s="4" t="s">
        <v>1041</v>
      </c>
      <c r="S154" s="4" t="str">
        <f t="shared" si="73"/>
        <v>被动速度lv19</v>
      </c>
      <c r="T154" s="4" t="str">
        <f t="shared" si="83"/>
        <v>被动速度lv19</v>
      </c>
      <c r="U154" t="s">
        <v>279</v>
      </c>
      <c r="Z154" t="s">
        <v>392</v>
      </c>
      <c r="AA154">
        <v>23</v>
      </c>
      <c r="AJ154" s="12" t="str">
        <f t="shared" si="96"/>
        <v>SPD_P:23</v>
      </c>
      <c r="AS154">
        <v>999</v>
      </c>
      <c r="AV154" s="4"/>
      <c r="AW154" s="4"/>
      <c r="AX154" s="4"/>
      <c r="AY154" s="4"/>
      <c r="BA154" s="12" t="str">
        <f t="shared" si="97"/>
        <v/>
      </c>
      <c r="BB154" s="12" t="str">
        <f t="shared" si="85"/>
        <v/>
      </c>
      <c r="BC154" s="12" t="str">
        <f t="shared" si="86"/>
        <v/>
      </c>
      <c r="BD154" s="12" t="str">
        <f t="shared" si="87"/>
        <v/>
      </c>
      <c r="BE154" s="12" t="str">
        <f t="shared" si="88"/>
        <v/>
      </c>
      <c r="BF154" s="12" t="str">
        <f t="shared" si="89"/>
        <v/>
      </c>
      <c r="BG154" s="12" t="str">
        <f>_xlfn.IFNA(VLOOKUP(Z154,对应表!$Z:$AA,2,FALSE)&amp;AA154,"")</f>
        <v>SPD_P:23</v>
      </c>
      <c r="BH154" s="12" t="str">
        <f>_xlfn.IFNA(VLOOKUP(AB154,对应表!$Z:$AA,2,FALSE)&amp;AC154,"")</f>
        <v/>
      </c>
      <c r="BI154" s="12" t="str">
        <f>_xlfn.IFNA(VLOOKUP(AD154,对应表!$Z:$AA,2,FALSE)&amp;AE154,"")</f>
        <v/>
      </c>
      <c r="BJ154" s="12" t="str">
        <f>_xlfn.IFNA(VLOOKUP(AF154,对应表!$Z:$AA,2,FALSE)&amp;AG154,"")</f>
        <v/>
      </c>
      <c r="BK154" s="12" t="str">
        <f>_xlfn.IFNA(VLOOKUP(AH154,对应表!$Z:$AA,2,FALSE)&amp;AI154,"")</f>
        <v/>
      </c>
      <c r="BN154" t="str">
        <f t="shared" si="92"/>
        <v>被动速度lv19</v>
      </c>
      <c r="BO154">
        <f t="shared" si="90"/>
        <v>23</v>
      </c>
      <c r="BP154" t="str">
        <f t="shared" si="91"/>
        <v/>
      </c>
      <c r="BQ154" t="str">
        <f t="shared" si="93"/>
        <v>速度比率</v>
      </c>
      <c r="BR154">
        <f t="shared" si="94"/>
        <v>0</v>
      </c>
      <c r="BS154" s="22" t="str">
        <f>VLOOKUP(BQ154,对应表!AS:AU,3,FALSE)</f>
        <v>速度</v>
      </c>
      <c r="BT154" s="22">
        <f>VLOOKUP(BQ154,对应表!AS:AU,2,FALSE)</f>
        <v>2</v>
      </c>
      <c r="BU154" s="22" t="str">
        <f t="shared" si="71"/>
        <v>+23%</v>
      </c>
      <c r="BV154" s="22" t="str">
        <f t="shared" si="77"/>
        <v>速度+23%</v>
      </c>
      <c r="BW154" s="22" t="str">
        <f>_xlfn.IFNA(VLOOKUP(BR154,对应表!AS:AU,3,FALSE),"")</f>
        <v/>
      </c>
      <c r="BX154" s="22" t="str">
        <f>_xlfn.IFNA(VLOOKUP(BR154,对应表!AS:AU,2,FALSE),"")</f>
        <v/>
      </c>
      <c r="BY154" s="22" t="str">
        <f t="shared" si="78"/>
        <v>+</v>
      </c>
      <c r="BZ154" s="22" t="str">
        <f t="shared" si="79"/>
        <v/>
      </c>
    </row>
    <row r="155" spans="11:78" x14ac:dyDescent="0.15">
      <c r="K155" t="str">
        <f t="shared" si="95"/>
        <v>被动速度lv20</v>
      </c>
      <c r="L155" s="6" t="str">
        <f>Q155&amp;":"&amp;M155&amp;":"&amp;VLOOKUP(N155,对应表!B:C,2,FALSE)&amp;":"&amp;IF(buff!O155="",0,O155)</f>
        <v>200060:100:1:0</v>
      </c>
      <c r="M155">
        <v>100</v>
      </c>
      <c r="N155" s="1" t="s">
        <v>278</v>
      </c>
      <c r="O155">
        <v>0</v>
      </c>
      <c r="P155">
        <f t="shared" si="84"/>
        <v>24</v>
      </c>
      <c r="Q155">
        <v>200060</v>
      </c>
      <c r="R155" s="4" t="s">
        <v>1042</v>
      </c>
      <c r="S155" s="4" t="str">
        <f t="shared" si="73"/>
        <v>被动速度lv20</v>
      </c>
      <c r="T155" s="4" t="str">
        <f t="shared" si="83"/>
        <v>被动速度lv20</v>
      </c>
      <c r="U155" t="s">
        <v>279</v>
      </c>
      <c r="Z155" t="s">
        <v>392</v>
      </c>
      <c r="AA155">
        <v>24</v>
      </c>
      <c r="AJ155" s="12" t="str">
        <f t="shared" si="96"/>
        <v>SPD_P:24</v>
      </c>
      <c r="AS155">
        <v>999</v>
      </c>
      <c r="AV155" s="4"/>
      <c r="AW155" s="4"/>
      <c r="AX155" s="4"/>
      <c r="AY155" s="4"/>
      <c r="BA155" s="12" t="str">
        <f t="shared" si="97"/>
        <v/>
      </c>
      <c r="BB155" s="12" t="str">
        <f t="shared" si="85"/>
        <v/>
      </c>
      <c r="BC155" s="12" t="str">
        <f t="shared" si="86"/>
        <v/>
      </c>
      <c r="BD155" s="12" t="str">
        <f t="shared" si="87"/>
        <v/>
      </c>
      <c r="BE155" s="12" t="str">
        <f t="shared" si="88"/>
        <v/>
      </c>
      <c r="BF155" s="12" t="str">
        <f t="shared" si="89"/>
        <v/>
      </c>
      <c r="BG155" s="12" t="str">
        <f>_xlfn.IFNA(VLOOKUP(Z155,对应表!$Z:$AA,2,FALSE)&amp;AA155,"")</f>
        <v>SPD_P:24</v>
      </c>
      <c r="BH155" s="12" t="str">
        <f>_xlfn.IFNA(VLOOKUP(AB155,对应表!$Z:$AA,2,FALSE)&amp;AC155,"")</f>
        <v/>
      </c>
      <c r="BI155" s="12" t="str">
        <f>_xlfn.IFNA(VLOOKUP(AD155,对应表!$Z:$AA,2,FALSE)&amp;AE155,"")</f>
        <v/>
      </c>
      <c r="BJ155" s="12" t="str">
        <f>_xlfn.IFNA(VLOOKUP(AF155,对应表!$Z:$AA,2,FALSE)&amp;AG155,"")</f>
        <v/>
      </c>
      <c r="BK155" s="12" t="str">
        <f>_xlfn.IFNA(VLOOKUP(AH155,对应表!$Z:$AA,2,FALSE)&amp;AI155,"")</f>
        <v/>
      </c>
      <c r="BN155" t="str">
        <f t="shared" si="92"/>
        <v>被动速度lv20</v>
      </c>
      <c r="BO155">
        <f t="shared" si="90"/>
        <v>24</v>
      </c>
      <c r="BP155" t="str">
        <f t="shared" si="91"/>
        <v/>
      </c>
      <c r="BQ155" t="str">
        <f t="shared" si="93"/>
        <v>速度比率</v>
      </c>
      <c r="BR155">
        <f t="shared" si="94"/>
        <v>0</v>
      </c>
      <c r="BS155" s="22" t="str">
        <f>VLOOKUP(BQ155,对应表!AS:AU,3,FALSE)</f>
        <v>速度</v>
      </c>
      <c r="BT155" s="22">
        <f>VLOOKUP(BQ155,对应表!AS:AU,2,FALSE)</f>
        <v>2</v>
      </c>
      <c r="BU155" s="22" t="str">
        <f t="shared" si="71"/>
        <v>+24%</v>
      </c>
      <c r="BV155" s="22" t="str">
        <f t="shared" si="77"/>
        <v>速度+24%</v>
      </c>
      <c r="BW155" s="22" t="str">
        <f>_xlfn.IFNA(VLOOKUP(BR155,对应表!AS:AU,3,FALSE),"")</f>
        <v/>
      </c>
      <c r="BX155" s="22" t="str">
        <f>_xlfn.IFNA(VLOOKUP(BR155,对应表!AS:AU,2,FALSE),"")</f>
        <v/>
      </c>
      <c r="BY155" s="22" t="str">
        <f t="shared" si="78"/>
        <v>+</v>
      </c>
      <c r="BZ155" s="22" t="str">
        <f t="shared" si="79"/>
        <v/>
      </c>
    </row>
    <row r="156" spans="11:78" x14ac:dyDescent="0.15">
      <c r="K156" t="str">
        <f t="shared" si="95"/>
        <v>被动命中lv1</v>
      </c>
      <c r="L156" s="6" t="str">
        <f>Q156&amp;":"&amp;M156&amp;":"&amp;VLOOKUP(N156,对应表!B:C,2,FALSE)&amp;":"&amp;IF(buff!O156="",0,O156)</f>
        <v>200061:100:1:0</v>
      </c>
      <c r="M156">
        <v>100</v>
      </c>
      <c r="N156" s="1" t="s">
        <v>278</v>
      </c>
      <c r="O156">
        <v>0</v>
      </c>
      <c r="P156">
        <f t="shared" si="84"/>
        <v>5</v>
      </c>
      <c r="Q156">
        <v>200061</v>
      </c>
      <c r="R156" s="4" t="s">
        <v>1043</v>
      </c>
      <c r="S156" s="4" t="str">
        <f t="shared" si="73"/>
        <v>被动命中lv1</v>
      </c>
      <c r="T156" s="4" t="str">
        <f t="shared" ref="T156:T195" si="98">R156</f>
        <v>被动命中lv1</v>
      </c>
      <c r="U156" t="s">
        <v>279</v>
      </c>
      <c r="Z156" t="s">
        <v>391</v>
      </c>
      <c r="AA156">
        <v>5</v>
      </c>
      <c r="AJ156" s="12" t="str">
        <f t="shared" si="96"/>
        <v>HIT:5</v>
      </c>
      <c r="AS156">
        <v>999</v>
      </c>
      <c r="AV156" s="4"/>
      <c r="AW156" s="4"/>
      <c r="AX156" s="4"/>
      <c r="AY156" s="4"/>
      <c r="BA156" s="12" t="str">
        <f t="shared" si="97"/>
        <v/>
      </c>
      <c r="BB156" s="12" t="str">
        <f t="shared" si="85"/>
        <v/>
      </c>
      <c r="BC156" s="12" t="str">
        <f t="shared" si="86"/>
        <v/>
      </c>
      <c r="BD156" s="12" t="str">
        <f t="shared" si="87"/>
        <v/>
      </c>
      <c r="BE156" s="12" t="str">
        <f t="shared" si="88"/>
        <v/>
      </c>
      <c r="BF156" s="12" t="str">
        <f t="shared" si="89"/>
        <v/>
      </c>
      <c r="BG156" s="12" t="str">
        <f>_xlfn.IFNA(VLOOKUP(Z156,对应表!$Z:$AA,2,FALSE)&amp;AA156,"")</f>
        <v>HIT:5</v>
      </c>
      <c r="BH156" s="12" t="str">
        <f>_xlfn.IFNA(VLOOKUP(AB156,对应表!$Z:$AA,2,FALSE)&amp;AC156,"")</f>
        <v/>
      </c>
      <c r="BI156" s="12" t="str">
        <f>_xlfn.IFNA(VLOOKUP(AD156,对应表!$Z:$AA,2,FALSE)&amp;AE156,"")</f>
        <v/>
      </c>
      <c r="BJ156" s="12" t="str">
        <f>_xlfn.IFNA(VLOOKUP(AF156,对应表!$Z:$AA,2,FALSE)&amp;AG156,"")</f>
        <v/>
      </c>
      <c r="BK156" s="12" t="str">
        <f>_xlfn.IFNA(VLOOKUP(AH156,对应表!$Z:$AA,2,FALSE)&amp;AI156,"")</f>
        <v/>
      </c>
      <c r="BN156" t="str">
        <f t="shared" si="92"/>
        <v>被动命中lv1</v>
      </c>
      <c r="BO156">
        <f t="shared" si="90"/>
        <v>5</v>
      </c>
      <c r="BP156" t="str">
        <f t="shared" si="91"/>
        <v/>
      </c>
      <c r="BQ156" t="str">
        <f t="shared" si="93"/>
        <v>命中率值</v>
      </c>
      <c r="BR156">
        <f t="shared" si="94"/>
        <v>0</v>
      </c>
      <c r="BS156" s="22" t="str">
        <f>VLOOKUP(BQ156,对应表!AS:AU,3,FALSE)</f>
        <v>命中率</v>
      </c>
      <c r="BT156" s="22">
        <f>VLOOKUP(BQ156,对应表!AS:AU,2,FALSE)</f>
        <v>1</v>
      </c>
      <c r="BU156" s="22" t="str">
        <f t="shared" si="71"/>
        <v>+5</v>
      </c>
      <c r="BV156" s="22" t="str">
        <f t="shared" si="77"/>
        <v>命中率+5</v>
      </c>
      <c r="BW156" s="22" t="str">
        <f>_xlfn.IFNA(VLOOKUP(BR156,对应表!AS:AU,3,FALSE),"")</f>
        <v/>
      </c>
      <c r="BX156" s="22" t="str">
        <f>_xlfn.IFNA(VLOOKUP(BR156,对应表!AS:AU,2,FALSE),"")</f>
        <v/>
      </c>
      <c r="BY156" s="22" t="str">
        <f t="shared" si="78"/>
        <v>+</v>
      </c>
      <c r="BZ156" s="22" t="str">
        <f t="shared" si="79"/>
        <v/>
      </c>
    </row>
    <row r="157" spans="11:78" x14ac:dyDescent="0.15">
      <c r="K157" t="str">
        <f t="shared" ref="K157:K196" si="99">R157</f>
        <v>被动命中lv2</v>
      </c>
      <c r="L157" s="6" t="str">
        <f>Q157&amp;":"&amp;M157&amp;":"&amp;VLOOKUP(N157,对应表!B:C,2,FALSE)&amp;":"&amp;IF(buff!O157="",0,O157)</f>
        <v>200062:100:1:0</v>
      </c>
      <c r="M157">
        <v>100</v>
      </c>
      <c r="N157" s="1" t="s">
        <v>278</v>
      </c>
      <c r="O157">
        <v>0</v>
      </c>
      <c r="P157">
        <f t="shared" si="84"/>
        <v>6</v>
      </c>
      <c r="Q157">
        <v>200062</v>
      </c>
      <c r="R157" s="4" t="s">
        <v>1044</v>
      </c>
      <c r="S157" s="4" t="str">
        <f t="shared" si="73"/>
        <v>被动命中lv2</v>
      </c>
      <c r="T157" s="4" t="str">
        <f t="shared" si="98"/>
        <v>被动命中lv2</v>
      </c>
      <c r="U157" t="s">
        <v>279</v>
      </c>
      <c r="Z157" t="s">
        <v>391</v>
      </c>
      <c r="AA157">
        <v>6</v>
      </c>
      <c r="AJ157" s="12" t="str">
        <f t="shared" si="96"/>
        <v>HIT:6</v>
      </c>
      <c r="AS157">
        <v>999</v>
      </c>
      <c r="AV157" s="4"/>
      <c r="AW157" s="4"/>
      <c r="AX157" s="4"/>
      <c r="AY157" s="4"/>
      <c r="BA157" s="12" t="str">
        <f t="shared" si="97"/>
        <v/>
      </c>
      <c r="BB157" s="12" t="str">
        <f t="shared" si="85"/>
        <v/>
      </c>
      <c r="BC157" s="12" t="str">
        <f t="shared" si="86"/>
        <v/>
      </c>
      <c r="BD157" s="12" t="str">
        <f t="shared" si="87"/>
        <v/>
      </c>
      <c r="BE157" s="12" t="str">
        <f t="shared" si="88"/>
        <v/>
      </c>
      <c r="BF157" s="12" t="str">
        <f t="shared" si="89"/>
        <v/>
      </c>
      <c r="BG157" s="12" t="str">
        <f>_xlfn.IFNA(VLOOKUP(Z157,对应表!$Z:$AA,2,FALSE)&amp;AA157,"")</f>
        <v>HIT:6</v>
      </c>
      <c r="BH157" s="12" t="str">
        <f>_xlfn.IFNA(VLOOKUP(AB157,对应表!$Z:$AA,2,FALSE)&amp;AC157,"")</f>
        <v/>
      </c>
      <c r="BI157" s="12" t="str">
        <f>_xlfn.IFNA(VLOOKUP(AD157,对应表!$Z:$AA,2,FALSE)&amp;AE157,"")</f>
        <v/>
      </c>
      <c r="BJ157" s="12" t="str">
        <f>_xlfn.IFNA(VLOOKUP(AF157,对应表!$Z:$AA,2,FALSE)&amp;AG157,"")</f>
        <v/>
      </c>
      <c r="BK157" s="12" t="str">
        <f>_xlfn.IFNA(VLOOKUP(AH157,对应表!$Z:$AA,2,FALSE)&amp;AI157,"")</f>
        <v/>
      </c>
      <c r="BN157" t="str">
        <f t="shared" si="92"/>
        <v>被动命中lv2</v>
      </c>
      <c r="BO157">
        <f t="shared" si="90"/>
        <v>6</v>
      </c>
      <c r="BP157" t="str">
        <f t="shared" si="91"/>
        <v/>
      </c>
      <c r="BQ157" t="str">
        <f t="shared" si="93"/>
        <v>命中率值</v>
      </c>
      <c r="BR157">
        <f t="shared" si="94"/>
        <v>0</v>
      </c>
      <c r="BS157" s="22" t="str">
        <f>VLOOKUP(BQ157,对应表!AS:AU,3,FALSE)</f>
        <v>命中率</v>
      </c>
      <c r="BT157" s="22">
        <f>VLOOKUP(BQ157,对应表!AS:AU,2,FALSE)</f>
        <v>1</v>
      </c>
      <c r="BU157" s="22" t="str">
        <f t="shared" si="71"/>
        <v>+6</v>
      </c>
      <c r="BV157" s="22" t="str">
        <f t="shared" si="77"/>
        <v>命中率+6</v>
      </c>
      <c r="BW157" s="22" t="str">
        <f>_xlfn.IFNA(VLOOKUP(BR157,对应表!AS:AU,3,FALSE),"")</f>
        <v/>
      </c>
      <c r="BX157" s="22" t="str">
        <f>_xlfn.IFNA(VLOOKUP(BR157,对应表!AS:AU,2,FALSE),"")</f>
        <v/>
      </c>
      <c r="BY157" s="22" t="str">
        <f t="shared" si="78"/>
        <v>+</v>
      </c>
      <c r="BZ157" s="22" t="str">
        <f t="shared" si="79"/>
        <v/>
      </c>
    </row>
    <row r="158" spans="11:78" x14ac:dyDescent="0.15">
      <c r="K158" t="str">
        <f t="shared" si="99"/>
        <v>被动命中lv3</v>
      </c>
      <c r="L158" s="6" t="str">
        <f>Q158&amp;":"&amp;M158&amp;":"&amp;VLOOKUP(N158,对应表!B:C,2,FALSE)&amp;":"&amp;IF(buff!O158="",0,O158)</f>
        <v>200063:100:1:0</v>
      </c>
      <c r="M158">
        <v>100</v>
      </c>
      <c r="N158" s="1" t="s">
        <v>278</v>
      </c>
      <c r="O158">
        <v>0</v>
      </c>
      <c r="P158">
        <f t="shared" si="84"/>
        <v>7</v>
      </c>
      <c r="Q158">
        <v>200063</v>
      </c>
      <c r="R158" s="4" t="s">
        <v>1045</v>
      </c>
      <c r="S158" s="4" t="str">
        <f t="shared" si="73"/>
        <v>被动命中lv3</v>
      </c>
      <c r="T158" s="4" t="str">
        <f t="shared" si="98"/>
        <v>被动命中lv3</v>
      </c>
      <c r="U158" t="s">
        <v>279</v>
      </c>
      <c r="Z158" t="s">
        <v>391</v>
      </c>
      <c r="AA158">
        <v>7</v>
      </c>
      <c r="AJ158" s="12" t="str">
        <f t="shared" si="96"/>
        <v>HIT:7</v>
      </c>
      <c r="AS158">
        <v>999</v>
      </c>
      <c r="AV158" s="4"/>
      <c r="AW158" s="4"/>
      <c r="AX158" s="4"/>
      <c r="AY158" s="4"/>
      <c r="BA158" s="12" t="str">
        <f t="shared" si="97"/>
        <v/>
      </c>
      <c r="BB158" s="12" t="str">
        <f t="shared" si="85"/>
        <v/>
      </c>
      <c r="BC158" s="12" t="str">
        <f t="shared" si="86"/>
        <v/>
      </c>
      <c r="BD158" s="12" t="str">
        <f t="shared" si="87"/>
        <v/>
      </c>
      <c r="BE158" s="12" t="str">
        <f t="shared" si="88"/>
        <v/>
      </c>
      <c r="BF158" s="12" t="str">
        <f t="shared" si="89"/>
        <v/>
      </c>
      <c r="BG158" s="12" t="str">
        <f>_xlfn.IFNA(VLOOKUP(Z158,对应表!$Z:$AA,2,FALSE)&amp;AA158,"")</f>
        <v>HIT:7</v>
      </c>
      <c r="BH158" s="12" t="str">
        <f>_xlfn.IFNA(VLOOKUP(AB158,对应表!$Z:$AA,2,FALSE)&amp;AC158,"")</f>
        <v/>
      </c>
      <c r="BI158" s="12" t="str">
        <f>_xlfn.IFNA(VLOOKUP(AD158,对应表!$Z:$AA,2,FALSE)&amp;AE158,"")</f>
        <v/>
      </c>
      <c r="BJ158" s="12" t="str">
        <f>_xlfn.IFNA(VLOOKUP(AF158,对应表!$Z:$AA,2,FALSE)&amp;AG158,"")</f>
        <v/>
      </c>
      <c r="BK158" s="12" t="str">
        <f>_xlfn.IFNA(VLOOKUP(AH158,对应表!$Z:$AA,2,FALSE)&amp;AI158,"")</f>
        <v/>
      </c>
      <c r="BN158" t="str">
        <f t="shared" si="92"/>
        <v>被动命中lv3</v>
      </c>
      <c r="BO158">
        <f t="shared" si="90"/>
        <v>7</v>
      </c>
      <c r="BP158" t="str">
        <f t="shared" si="91"/>
        <v/>
      </c>
      <c r="BQ158" t="str">
        <f t="shared" si="93"/>
        <v>命中率值</v>
      </c>
      <c r="BR158">
        <f t="shared" si="94"/>
        <v>0</v>
      </c>
      <c r="BS158" s="22" t="str">
        <f>VLOOKUP(BQ158,对应表!AS:AU,3,FALSE)</f>
        <v>命中率</v>
      </c>
      <c r="BT158" s="22">
        <f>VLOOKUP(BQ158,对应表!AS:AU,2,FALSE)</f>
        <v>1</v>
      </c>
      <c r="BU158" s="22" t="str">
        <f t="shared" si="71"/>
        <v>+7</v>
      </c>
      <c r="BV158" s="22" t="str">
        <f t="shared" si="77"/>
        <v>命中率+7</v>
      </c>
      <c r="BW158" s="22" t="str">
        <f>_xlfn.IFNA(VLOOKUP(BR158,对应表!AS:AU,3,FALSE),"")</f>
        <v/>
      </c>
      <c r="BX158" s="22" t="str">
        <f>_xlfn.IFNA(VLOOKUP(BR158,对应表!AS:AU,2,FALSE),"")</f>
        <v/>
      </c>
      <c r="BY158" s="22" t="str">
        <f t="shared" si="78"/>
        <v>+</v>
      </c>
      <c r="BZ158" s="22" t="str">
        <f t="shared" si="79"/>
        <v/>
      </c>
    </row>
    <row r="159" spans="11:78" x14ac:dyDescent="0.15">
      <c r="K159" t="str">
        <f t="shared" si="99"/>
        <v>被动命中lv4</v>
      </c>
      <c r="L159" s="6" t="str">
        <f>Q159&amp;":"&amp;M159&amp;":"&amp;VLOOKUP(N159,对应表!B:C,2,FALSE)&amp;":"&amp;IF(buff!O159="",0,O159)</f>
        <v>200064:100:1:0</v>
      </c>
      <c r="M159">
        <v>100</v>
      </c>
      <c r="N159" s="1" t="s">
        <v>278</v>
      </c>
      <c r="O159">
        <v>0</v>
      </c>
      <c r="P159">
        <f t="shared" si="84"/>
        <v>8</v>
      </c>
      <c r="Q159">
        <v>200064</v>
      </c>
      <c r="R159" s="4" t="s">
        <v>1046</v>
      </c>
      <c r="S159" s="4" t="str">
        <f t="shared" si="73"/>
        <v>被动命中lv4</v>
      </c>
      <c r="T159" s="4" t="str">
        <f t="shared" si="98"/>
        <v>被动命中lv4</v>
      </c>
      <c r="U159" t="s">
        <v>279</v>
      </c>
      <c r="Z159" t="s">
        <v>391</v>
      </c>
      <c r="AA159">
        <v>8</v>
      </c>
      <c r="AJ159" s="12" t="str">
        <f t="shared" si="96"/>
        <v>HIT:8</v>
      </c>
      <c r="AS159">
        <v>999</v>
      </c>
      <c r="AV159" s="4"/>
      <c r="AW159" s="4"/>
      <c r="AX159" s="4"/>
      <c r="AY159" s="4"/>
      <c r="BA159" s="12" t="str">
        <f t="shared" si="97"/>
        <v/>
      </c>
      <c r="BB159" s="12" t="str">
        <f t="shared" si="85"/>
        <v/>
      </c>
      <c r="BC159" s="12" t="str">
        <f t="shared" si="86"/>
        <v/>
      </c>
      <c r="BD159" s="12" t="str">
        <f t="shared" si="87"/>
        <v/>
      </c>
      <c r="BE159" s="12" t="str">
        <f t="shared" si="88"/>
        <v/>
      </c>
      <c r="BF159" s="12" t="str">
        <f t="shared" si="89"/>
        <v/>
      </c>
      <c r="BG159" s="12" t="str">
        <f>_xlfn.IFNA(VLOOKUP(Z159,对应表!$Z:$AA,2,FALSE)&amp;AA159,"")</f>
        <v>HIT:8</v>
      </c>
      <c r="BH159" s="12" t="str">
        <f>_xlfn.IFNA(VLOOKUP(AB159,对应表!$Z:$AA,2,FALSE)&amp;AC159,"")</f>
        <v/>
      </c>
      <c r="BI159" s="12" t="str">
        <f>_xlfn.IFNA(VLOOKUP(AD159,对应表!$Z:$AA,2,FALSE)&amp;AE159,"")</f>
        <v/>
      </c>
      <c r="BJ159" s="12" t="str">
        <f>_xlfn.IFNA(VLOOKUP(AF159,对应表!$Z:$AA,2,FALSE)&amp;AG159,"")</f>
        <v/>
      </c>
      <c r="BK159" s="12" t="str">
        <f>_xlfn.IFNA(VLOOKUP(AH159,对应表!$Z:$AA,2,FALSE)&amp;AI159,"")</f>
        <v/>
      </c>
      <c r="BN159" t="str">
        <f t="shared" si="92"/>
        <v>被动命中lv4</v>
      </c>
      <c r="BO159">
        <f t="shared" si="90"/>
        <v>8</v>
      </c>
      <c r="BP159" t="str">
        <f t="shared" si="91"/>
        <v/>
      </c>
      <c r="BQ159" t="str">
        <f t="shared" si="93"/>
        <v>命中率值</v>
      </c>
      <c r="BR159">
        <f t="shared" si="94"/>
        <v>0</v>
      </c>
      <c r="BS159" s="22" t="str">
        <f>VLOOKUP(BQ159,对应表!AS:AU,3,FALSE)</f>
        <v>命中率</v>
      </c>
      <c r="BT159" s="22">
        <f>VLOOKUP(BQ159,对应表!AS:AU,2,FALSE)</f>
        <v>1</v>
      </c>
      <c r="BU159" s="22" t="str">
        <f t="shared" si="71"/>
        <v>+8</v>
      </c>
      <c r="BV159" s="22" t="str">
        <f t="shared" si="77"/>
        <v>命中率+8</v>
      </c>
      <c r="BW159" s="22" t="str">
        <f>_xlfn.IFNA(VLOOKUP(BR159,对应表!AS:AU,3,FALSE),"")</f>
        <v/>
      </c>
      <c r="BX159" s="22" t="str">
        <f>_xlfn.IFNA(VLOOKUP(BR159,对应表!AS:AU,2,FALSE),"")</f>
        <v/>
      </c>
      <c r="BY159" s="22" t="str">
        <f t="shared" si="78"/>
        <v>+</v>
      </c>
      <c r="BZ159" s="22" t="str">
        <f t="shared" si="79"/>
        <v/>
      </c>
    </row>
    <row r="160" spans="11:78" x14ac:dyDescent="0.15">
      <c r="K160" t="str">
        <f t="shared" si="99"/>
        <v>被动命中lv5</v>
      </c>
      <c r="L160" s="6" t="str">
        <f>Q160&amp;":"&amp;M160&amp;":"&amp;VLOOKUP(N160,对应表!B:C,2,FALSE)&amp;":"&amp;IF(buff!O160="",0,O160)</f>
        <v>200065:100:1:0</v>
      </c>
      <c r="M160">
        <v>100</v>
      </c>
      <c r="N160" s="1" t="s">
        <v>278</v>
      </c>
      <c r="O160">
        <v>0</v>
      </c>
      <c r="P160">
        <f t="shared" si="84"/>
        <v>9</v>
      </c>
      <c r="Q160">
        <v>200065</v>
      </c>
      <c r="R160" s="4" t="s">
        <v>1047</v>
      </c>
      <c r="S160" s="4" t="str">
        <f t="shared" si="73"/>
        <v>被动命中lv5</v>
      </c>
      <c r="T160" s="4" t="str">
        <f t="shared" si="98"/>
        <v>被动命中lv5</v>
      </c>
      <c r="U160" t="s">
        <v>279</v>
      </c>
      <c r="Z160" t="s">
        <v>391</v>
      </c>
      <c r="AA160">
        <v>9</v>
      </c>
      <c r="AJ160" s="12" t="str">
        <f t="shared" si="96"/>
        <v>HIT:9</v>
      </c>
      <c r="AS160">
        <v>999</v>
      </c>
      <c r="AV160" s="4"/>
      <c r="AW160" s="4"/>
      <c r="AX160" s="4"/>
      <c r="AY160" s="4"/>
      <c r="BA160" s="12" t="str">
        <f t="shared" si="97"/>
        <v/>
      </c>
      <c r="BB160" s="12" t="str">
        <f t="shared" si="85"/>
        <v/>
      </c>
      <c r="BC160" s="12" t="str">
        <f t="shared" si="86"/>
        <v/>
      </c>
      <c r="BD160" s="12" t="str">
        <f t="shared" si="87"/>
        <v/>
      </c>
      <c r="BE160" s="12" t="str">
        <f t="shared" si="88"/>
        <v/>
      </c>
      <c r="BF160" s="12" t="str">
        <f t="shared" si="89"/>
        <v/>
      </c>
      <c r="BG160" s="12" t="str">
        <f>_xlfn.IFNA(VLOOKUP(Z160,对应表!$Z:$AA,2,FALSE)&amp;AA160,"")</f>
        <v>HIT:9</v>
      </c>
      <c r="BH160" s="12" t="str">
        <f>_xlfn.IFNA(VLOOKUP(AB160,对应表!$Z:$AA,2,FALSE)&amp;AC160,"")</f>
        <v/>
      </c>
      <c r="BI160" s="12" t="str">
        <f>_xlfn.IFNA(VLOOKUP(AD160,对应表!$Z:$AA,2,FALSE)&amp;AE160,"")</f>
        <v/>
      </c>
      <c r="BJ160" s="12" t="str">
        <f>_xlfn.IFNA(VLOOKUP(AF160,对应表!$Z:$AA,2,FALSE)&amp;AG160,"")</f>
        <v/>
      </c>
      <c r="BK160" s="12" t="str">
        <f>_xlfn.IFNA(VLOOKUP(AH160,对应表!$Z:$AA,2,FALSE)&amp;AI160,"")</f>
        <v/>
      </c>
      <c r="BN160" t="str">
        <f t="shared" si="92"/>
        <v>被动命中lv5</v>
      </c>
      <c r="BO160">
        <f t="shared" si="90"/>
        <v>9</v>
      </c>
      <c r="BP160" t="str">
        <f t="shared" si="91"/>
        <v/>
      </c>
      <c r="BQ160" t="str">
        <f t="shared" si="93"/>
        <v>命中率值</v>
      </c>
      <c r="BR160">
        <f t="shared" si="94"/>
        <v>0</v>
      </c>
      <c r="BS160" s="22" t="str">
        <f>VLOOKUP(BQ160,对应表!AS:AU,3,FALSE)</f>
        <v>命中率</v>
      </c>
      <c r="BT160" s="22">
        <f>VLOOKUP(BQ160,对应表!AS:AU,2,FALSE)</f>
        <v>1</v>
      </c>
      <c r="BU160" s="22" t="str">
        <f t="shared" ref="BU160:BU223" si="100">IF(BT160=2,"+"&amp;BO160&amp;"%","+"&amp;BO160)</f>
        <v>+9</v>
      </c>
      <c r="BV160" s="22" t="str">
        <f t="shared" si="77"/>
        <v>命中率+9</v>
      </c>
      <c r="BW160" s="22" t="str">
        <f>_xlfn.IFNA(VLOOKUP(BR160,对应表!AS:AU,3,FALSE),"")</f>
        <v/>
      </c>
      <c r="BX160" s="22" t="str">
        <f>_xlfn.IFNA(VLOOKUP(BR160,对应表!AS:AU,2,FALSE),"")</f>
        <v/>
      </c>
      <c r="BY160" s="22" t="str">
        <f t="shared" si="78"/>
        <v>+</v>
      </c>
      <c r="BZ160" s="22" t="str">
        <f t="shared" si="79"/>
        <v/>
      </c>
    </row>
    <row r="161" spans="11:78" x14ac:dyDescent="0.15">
      <c r="K161" t="str">
        <f t="shared" si="99"/>
        <v>被动命中lv6</v>
      </c>
      <c r="L161" s="6" t="str">
        <f>Q161&amp;":"&amp;M161&amp;":"&amp;VLOOKUP(N161,对应表!B:C,2,FALSE)&amp;":"&amp;IF(buff!O161="",0,O161)</f>
        <v>200066:100:1:0</v>
      </c>
      <c r="M161">
        <v>100</v>
      </c>
      <c r="N161" s="1" t="s">
        <v>278</v>
      </c>
      <c r="O161">
        <v>0</v>
      </c>
      <c r="P161">
        <f t="shared" si="84"/>
        <v>10</v>
      </c>
      <c r="Q161">
        <v>200066</v>
      </c>
      <c r="R161" s="4" t="s">
        <v>1048</v>
      </c>
      <c r="S161" s="4" t="str">
        <f t="shared" ref="S161:S224" si="101">R161</f>
        <v>被动命中lv6</v>
      </c>
      <c r="T161" s="4" t="str">
        <f t="shared" si="98"/>
        <v>被动命中lv6</v>
      </c>
      <c r="U161" t="s">
        <v>279</v>
      </c>
      <c r="Z161" t="s">
        <v>391</v>
      </c>
      <c r="AA161">
        <v>10</v>
      </c>
      <c r="AJ161" s="12" t="str">
        <f t="shared" si="96"/>
        <v>HIT:10</v>
      </c>
      <c r="AS161">
        <v>999</v>
      </c>
      <c r="AV161" s="4"/>
      <c r="AW161" s="4"/>
      <c r="AX161" s="4"/>
      <c r="AY161" s="4"/>
      <c r="BA161" s="12" t="str">
        <f t="shared" si="97"/>
        <v/>
      </c>
      <c r="BB161" s="12" t="str">
        <f t="shared" si="85"/>
        <v/>
      </c>
      <c r="BC161" s="12" t="str">
        <f t="shared" si="86"/>
        <v/>
      </c>
      <c r="BD161" s="12" t="str">
        <f t="shared" si="87"/>
        <v/>
      </c>
      <c r="BE161" s="12" t="str">
        <f t="shared" si="88"/>
        <v/>
      </c>
      <c r="BF161" s="12" t="str">
        <f t="shared" si="89"/>
        <v/>
      </c>
      <c r="BG161" s="12" t="str">
        <f>_xlfn.IFNA(VLOOKUP(Z161,对应表!$Z:$AA,2,FALSE)&amp;AA161,"")</f>
        <v>HIT:10</v>
      </c>
      <c r="BH161" s="12" t="str">
        <f>_xlfn.IFNA(VLOOKUP(AB161,对应表!$Z:$AA,2,FALSE)&amp;AC161,"")</f>
        <v/>
      </c>
      <c r="BI161" s="12" t="str">
        <f>_xlfn.IFNA(VLOOKUP(AD161,对应表!$Z:$AA,2,FALSE)&amp;AE161,"")</f>
        <v/>
      </c>
      <c r="BJ161" s="12" t="str">
        <f>_xlfn.IFNA(VLOOKUP(AF161,对应表!$Z:$AA,2,FALSE)&amp;AG161,"")</f>
        <v/>
      </c>
      <c r="BK161" s="12" t="str">
        <f>_xlfn.IFNA(VLOOKUP(AH161,对应表!$Z:$AA,2,FALSE)&amp;AI161,"")</f>
        <v/>
      </c>
      <c r="BN161" t="str">
        <f t="shared" si="92"/>
        <v>被动命中lv6</v>
      </c>
      <c r="BO161">
        <f t="shared" si="90"/>
        <v>10</v>
      </c>
      <c r="BP161" t="str">
        <f t="shared" si="91"/>
        <v/>
      </c>
      <c r="BQ161" t="str">
        <f t="shared" si="93"/>
        <v>命中率值</v>
      </c>
      <c r="BR161">
        <f t="shared" si="94"/>
        <v>0</v>
      </c>
      <c r="BS161" s="22" t="str">
        <f>VLOOKUP(BQ161,对应表!AS:AU,3,FALSE)</f>
        <v>命中率</v>
      </c>
      <c r="BT161" s="22">
        <f>VLOOKUP(BQ161,对应表!AS:AU,2,FALSE)</f>
        <v>1</v>
      </c>
      <c r="BU161" s="22" t="str">
        <f t="shared" si="100"/>
        <v>+10</v>
      </c>
      <c r="BV161" s="22" t="str">
        <f t="shared" ref="BV161:BV224" si="102">IF(BS161="","",BS161&amp;BU161)</f>
        <v>命中率+10</v>
      </c>
      <c r="BW161" s="22" t="str">
        <f>_xlfn.IFNA(VLOOKUP(BR161,对应表!AS:AU,3,FALSE),"")</f>
        <v/>
      </c>
      <c r="BX161" s="22" t="str">
        <f>_xlfn.IFNA(VLOOKUP(BR161,对应表!AS:AU,2,FALSE),"")</f>
        <v/>
      </c>
      <c r="BY161" s="22" t="str">
        <f t="shared" ref="BY161:BY224" si="103">IF(BX161=2,"+"&amp;BP161&amp;"%","+"&amp;BP161)</f>
        <v>+</v>
      </c>
      <c r="BZ161" s="22" t="str">
        <f t="shared" ref="BZ161:BZ224" si="104">IF(BW161="","",BW161&amp;BY161)</f>
        <v/>
      </c>
    </row>
    <row r="162" spans="11:78" x14ac:dyDescent="0.15">
      <c r="K162" t="str">
        <f t="shared" si="99"/>
        <v>被动命中lv7</v>
      </c>
      <c r="L162" s="6" t="str">
        <f>Q162&amp;":"&amp;M162&amp;":"&amp;VLOOKUP(N162,对应表!B:C,2,FALSE)&amp;":"&amp;IF(buff!O162="",0,O162)</f>
        <v>200067:100:1:0</v>
      </c>
      <c r="M162">
        <v>100</v>
      </c>
      <c r="N162" s="1" t="s">
        <v>278</v>
      </c>
      <c r="O162">
        <v>0</v>
      </c>
      <c r="P162">
        <f t="shared" si="84"/>
        <v>11</v>
      </c>
      <c r="Q162">
        <v>200067</v>
      </c>
      <c r="R162" s="4" t="s">
        <v>1049</v>
      </c>
      <c r="S162" s="4" t="str">
        <f t="shared" si="101"/>
        <v>被动命中lv7</v>
      </c>
      <c r="T162" s="4" t="str">
        <f t="shared" si="98"/>
        <v>被动命中lv7</v>
      </c>
      <c r="U162" t="s">
        <v>279</v>
      </c>
      <c r="Z162" t="s">
        <v>391</v>
      </c>
      <c r="AA162">
        <v>11</v>
      </c>
      <c r="AJ162" s="12" t="str">
        <f t="shared" si="96"/>
        <v>HIT:11</v>
      </c>
      <c r="AS162">
        <v>999</v>
      </c>
      <c r="AV162" s="4"/>
      <c r="AW162" s="4"/>
      <c r="AX162" s="4"/>
      <c r="AY162" s="4"/>
      <c r="BA162" s="12" t="str">
        <f t="shared" si="97"/>
        <v/>
      </c>
      <c r="BB162" s="12" t="str">
        <f t="shared" si="85"/>
        <v/>
      </c>
      <c r="BC162" s="12" t="str">
        <f t="shared" si="86"/>
        <v/>
      </c>
      <c r="BD162" s="12" t="str">
        <f t="shared" si="87"/>
        <v/>
      </c>
      <c r="BE162" s="12" t="str">
        <f t="shared" si="88"/>
        <v/>
      </c>
      <c r="BF162" s="12" t="str">
        <f t="shared" si="89"/>
        <v/>
      </c>
      <c r="BG162" s="12" t="str">
        <f>_xlfn.IFNA(VLOOKUP(Z162,对应表!$Z:$AA,2,FALSE)&amp;AA162,"")</f>
        <v>HIT:11</v>
      </c>
      <c r="BH162" s="12" t="str">
        <f>_xlfn.IFNA(VLOOKUP(AB162,对应表!$Z:$AA,2,FALSE)&amp;AC162,"")</f>
        <v/>
      </c>
      <c r="BI162" s="12" t="str">
        <f>_xlfn.IFNA(VLOOKUP(AD162,对应表!$Z:$AA,2,FALSE)&amp;AE162,"")</f>
        <v/>
      </c>
      <c r="BJ162" s="12" t="str">
        <f>_xlfn.IFNA(VLOOKUP(AF162,对应表!$Z:$AA,2,FALSE)&amp;AG162,"")</f>
        <v/>
      </c>
      <c r="BK162" s="12" t="str">
        <f>_xlfn.IFNA(VLOOKUP(AH162,对应表!$Z:$AA,2,FALSE)&amp;AI162,"")</f>
        <v/>
      </c>
      <c r="BN162" t="str">
        <f t="shared" si="92"/>
        <v>被动命中lv7</v>
      </c>
      <c r="BO162">
        <f t="shared" si="90"/>
        <v>11</v>
      </c>
      <c r="BP162" t="str">
        <f t="shared" si="91"/>
        <v/>
      </c>
      <c r="BQ162" t="str">
        <f t="shared" si="93"/>
        <v>命中率值</v>
      </c>
      <c r="BR162">
        <f t="shared" si="94"/>
        <v>0</v>
      </c>
      <c r="BS162" s="22" t="str">
        <f>VLOOKUP(BQ162,对应表!AS:AU,3,FALSE)</f>
        <v>命中率</v>
      </c>
      <c r="BT162" s="22">
        <f>VLOOKUP(BQ162,对应表!AS:AU,2,FALSE)</f>
        <v>1</v>
      </c>
      <c r="BU162" s="22" t="str">
        <f t="shared" si="100"/>
        <v>+11</v>
      </c>
      <c r="BV162" s="22" t="str">
        <f t="shared" si="102"/>
        <v>命中率+11</v>
      </c>
      <c r="BW162" s="22" t="str">
        <f>_xlfn.IFNA(VLOOKUP(BR162,对应表!AS:AU,3,FALSE),"")</f>
        <v/>
      </c>
      <c r="BX162" s="22" t="str">
        <f>_xlfn.IFNA(VLOOKUP(BR162,对应表!AS:AU,2,FALSE),"")</f>
        <v/>
      </c>
      <c r="BY162" s="22" t="str">
        <f t="shared" si="103"/>
        <v>+</v>
      </c>
      <c r="BZ162" s="22" t="str">
        <f t="shared" si="104"/>
        <v/>
      </c>
    </row>
    <row r="163" spans="11:78" x14ac:dyDescent="0.15">
      <c r="K163" t="str">
        <f t="shared" si="99"/>
        <v>被动命中lv8</v>
      </c>
      <c r="L163" s="6" t="str">
        <f>Q163&amp;":"&amp;M163&amp;":"&amp;VLOOKUP(N163,对应表!B:C,2,FALSE)&amp;":"&amp;IF(buff!O163="",0,O163)</f>
        <v>200068:100:1:0</v>
      </c>
      <c r="M163">
        <v>100</v>
      </c>
      <c r="N163" s="1" t="s">
        <v>278</v>
      </c>
      <c r="O163">
        <v>0</v>
      </c>
      <c r="P163">
        <f t="shared" si="84"/>
        <v>12</v>
      </c>
      <c r="Q163">
        <v>200068</v>
      </c>
      <c r="R163" s="4" t="s">
        <v>1050</v>
      </c>
      <c r="S163" s="4" t="str">
        <f t="shared" si="101"/>
        <v>被动命中lv8</v>
      </c>
      <c r="T163" s="4" t="str">
        <f t="shared" si="98"/>
        <v>被动命中lv8</v>
      </c>
      <c r="U163" t="s">
        <v>279</v>
      </c>
      <c r="Z163" t="s">
        <v>391</v>
      </c>
      <c r="AA163">
        <v>12</v>
      </c>
      <c r="AJ163" s="12" t="str">
        <f t="shared" si="96"/>
        <v>HIT:12</v>
      </c>
      <c r="AS163">
        <v>999</v>
      </c>
      <c r="AV163" s="4"/>
      <c r="AW163" s="4"/>
      <c r="AX163" s="4"/>
      <c r="AY163" s="4"/>
      <c r="BA163" s="12" t="str">
        <f t="shared" si="97"/>
        <v/>
      </c>
      <c r="BB163" s="12" t="str">
        <f t="shared" si="85"/>
        <v/>
      </c>
      <c r="BC163" s="12" t="str">
        <f t="shared" si="86"/>
        <v/>
      </c>
      <c r="BD163" s="12" t="str">
        <f t="shared" si="87"/>
        <v/>
      </c>
      <c r="BE163" s="12" t="str">
        <f t="shared" si="88"/>
        <v/>
      </c>
      <c r="BF163" s="12" t="str">
        <f t="shared" si="89"/>
        <v/>
      </c>
      <c r="BG163" s="12" t="str">
        <f>_xlfn.IFNA(VLOOKUP(Z163,对应表!$Z:$AA,2,FALSE)&amp;AA163,"")</f>
        <v>HIT:12</v>
      </c>
      <c r="BH163" s="12" t="str">
        <f>_xlfn.IFNA(VLOOKUP(AB163,对应表!$Z:$AA,2,FALSE)&amp;AC163,"")</f>
        <v/>
      </c>
      <c r="BI163" s="12" t="str">
        <f>_xlfn.IFNA(VLOOKUP(AD163,对应表!$Z:$AA,2,FALSE)&amp;AE163,"")</f>
        <v/>
      </c>
      <c r="BJ163" s="12" t="str">
        <f>_xlfn.IFNA(VLOOKUP(AF163,对应表!$Z:$AA,2,FALSE)&amp;AG163,"")</f>
        <v/>
      </c>
      <c r="BK163" s="12" t="str">
        <f>_xlfn.IFNA(VLOOKUP(AH163,对应表!$Z:$AA,2,FALSE)&amp;AI163,"")</f>
        <v/>
      </c>
      <c r="BN163" t="str">
        <f t="shared" si="92"/>
        <v>被动命中lv8</v>
      </c>
      <c r="BO163">
        <f t="shared" si="90"/>
        <v>12</v>
      </c>
      <c r="BP163" t="str">
        <f t="shared" si="91"/>
        <v/>
      </c>
      <c r="BQ163" t="str">
        <f t="shared" si="93"/>
        <v>命中率值</v>
      </c>
      <c r="BR163">
        <f t="shared" si="94"/>
        <v>0</v>
      </c>
      <c r="BS163" s="22" t="str">
        <f>VLOOKUP(BQ163,对应表!AS:AU,3,FALSE)</f>
        <v>命中率</v>
      </c>
      <c r="BT163" s="22">
        <f>VLOOKUP(BQ163,对应表!AS:AU,2,FALSE)</f>
        <v>1</v>
      </c>
      <c r="BU163" s="22" t="str">
        <f t="shared" si="100"/>
        <v>+12</v>
      </c>
      <c r="BV163" s="22" t="str">
        <f t="shared" si="102"/>
        <v>命中率+12</v>
      </c>
      <c r="BW163" s="22" t="str">
        <f>_xlfn.IFNA(VLOOKUP(BR163,对应表!AS:AU,3,FALSE),"")</f>
        <v/>
      </c>
      <c r="BX163" s="22" t="str">
        <f>_xlfn.IFNA(VLOOKUP(BR163,对应表!AS:AU,2,FALSE),"")</f>
        <v/>
      </c>
      <c r="BY163" s="22" t="str">
        <f t="shared" si="103"/>
        <v>+</v>
      </c>
      <c r="BZ163" s="22" t="str">
        <f t="shared" si="104"/>
        <v/>
      </c>
    </row>
    <row r="164" spans="11:78" x14ac:dyDescent="0.15">
      <c r="K164" t="str">
        <f t="shared" si="99"/>
        <v>被动命中lv9</v>
      </c>
      <c r="L164" s="6" t="str">
        <f>Q164&amp;":"&amp;M164&amp;":"&amp;VLOOKUP(N164,对应表!B:C,2,FALSE)&amp;":"&amp;IF(buff!O164="",0,O164)</f>
        <v>200069:100:1:0</v>
      </c>
      <c r="M164">
        <v>100</v>
      </c>
      <c r="N164" s="1" t="s">
        <v>278</v>
      </c>
      <c r="O164">
        <v>0</v>
      </c>
      <c r="P164">
        <f t="shared" si="84"/>
        <v>13</v>
      </c>
      <c r="Q164">
        <v>200069</v>
      </c>
      <c r="R164" s="4" t="s">
        <v>1051</v>
      </c>
      <c r="S164" s="4" t="str">
        <f t="shared" si="101"/>
        <v>被动命中lv9</v>
      </c>
      <c r="T164" s="4" t="str">
        <f t="shared" si="98"/>
        <v>被动命中lv9</v>
      </c>
      <c r="U164" t="s">
        <v>279</v>
      </c>
      <c r="Z164" t="s">
        <v>391</v>
      </c>
      <c r="AA164">
        <v>13</v>
      </c>
      <c r="AJ164" s="12" t="str">
        <f t="shared" si="96"/>
        <v>HIT:13</v>
      </c>
      <c r="AS164">
        <v>999</v>
      </c>
      <c r="AV164" s="4"/>
      <c r="AW164" s="4"/>
      <c r="AX164" s="4"/>
      <c r="AY164" s="4"/>
      <c r="BA164" s="12" t="str">
        <f t="shared" si="97"/>
        <v/>
      </c>
      <c r="BB164" s="12" t="str">
        <f t="shared" si="85"/>
        <v/>
      </c>
      <c r="BC164" s="12" t="str">
        <f t="shared" si="86"/>
        <v/>
      </c>
      <c r="BD164" s="12" t="str">
        <f t="shared" si="87"/>
        <v/>
      </c>
      <c r="BE164" s="12" t="str">
        <f t="shared" si="88"/>
        <v/>
      </c>
      <c r="BF164" s="12" t="str">
        <f t="shared" si="89"/>
        <v/>
      </c>
      <c r="BG164" s="12" t="str">
        <f>_xlfn.IFNA(VLOOKUP(Z164,对应表!$Z:$AA,2,FALSE)&amp;AA164,"")</f>
        <v>HIT:13</v>
      </c>
      <c r="BH164" s="12" t="str">
        <f>_xlfn.IFNA(VLOOKUP(AB164,对应表!$Z:$AA,2,FALSE)&amp;AC164,"")</f>
        <v/>
      </c>
      <c r="BI164" s="12" t="str">
        <f>_xlfn.IFNA(VLOOKUP(AD164,对应表!$Z:$AA,2,FALSE)&amp;AE164,"")</f>
        <v/>
      </c>
      <c r="BJ164" s="12" t="str">
        <f>_xlfn.IFNA(VLOOKUP(AF164,对应表!$Z:$AA,2,FALSE)&amp;AG164,"")</f>
        <v/>
      </c>
      <c r="BK164" s="12" t="str">
        <f>_xlfn.IFNA(VLOOKUP(AH164,对应表!$Z:$AA,2,FALSE)&amp;AI164,"")</f>
        <v/>
      </c>
      <c r="BN164" t="str">
        <f t="shared" si="92"/>
        <v>被动命中lv9</v>
      </c>
      <c r="BO164">
        <f t="shared" si="90"/>
        <v>13</v>
      </c>
      <c r="BP164" t="str">
        <f t="shared" si="91"/>
        <v/>
      </c>
      <c r="BQ164" t="str">
        <f t="shared" si="93"/>
        <v>命中率值</v>
      </c>
      <c r="BR164">
        <f t="shared" si="94"/>
        <v>0</v>
      </c>
      <c r="BS164" s="22" t="str">
        <f>VLOOKUP(BQ164,对应表!AS:AU,3,FALSE)</f>
        <v>命中率</v>
      </c>
      <c r="BT164" s="22">
        <f>VLOOKUP(BQ164,对应表!AS:AU,2,FALSE)</f>
        <v>1</v>
      </c>
      <c r="BU164" s="22" t="str">
        <f t="shared" si="100"/>
        <v>+13</v>
      </c>
      <c r="BV164" s="22" t="str">
        <f t="shared" si="102"/>
        <v>命中率+13</v>
      </c>
      <c r="BW164" s="22" t="str">
        <f>_xlfn.IFNA(VLOOKUP(BR164,对应表!AS:AU,3,FALSE),"")</f>
        <v/>
      </c>
      <c r="BX164" s="22" t="str">
        <f>_xlfn.IFNA(VLOOKUP(BR164,对应表!AS:AU,2,FALSE),"")</f>
        <v/>
      </c>
      <c r="BY164" s="22" t="str">
        <f t="shared" si="103"/>
        <v>+</v>
      </c>
      <c r="BZ164" s="22" t="str">
        <f t="shared" si="104"/>
        <v/>
      </c>
    </row>
    <row r="165" spans="11:78" x14ac:dyDescent="0.15">
      <c r="K165" t="str">
        <f t="shared" si="99"/>
        <v>被动命中lv10</v>
      </c>
      <c r="L165" s="6" t="str">
        <f>Q165&amp;":"&amp;M165&amp;":"&amp;VLOOKUP(N165,对应表!B:C,2,FALSE)&amp;":"&amp;IF(buff!O165="",0,O165)</f>
        <v>200070:100:1:0</v>
      </c>
      <c r="M165">
        <v>100</v>
      </c>
      <c r="N165" s="1" t="s">
        <v>278</v>
      </c>
      <c r="O165">
        <v>0</v>
      </c>
      <c r="P165">
        <f t="shared" si="84"/>
        <v>14</v>
      </c>
      <c r="Q165">
        <v>200070</v>
      </c>
      <c r="R165" s="4" t="s">
        <v>1052</v>
      </c>
      <c r="S165" s="4" t="str">
        <f t="shared" si="101"/>
        <v>被动命中lv10</v>
      </c>
      <c r="T165" s="4" t="str">
        <f t="shared" si="98"/>
        <v>被动命中lv10</v>
      </c>
      <c r="U165" t="s">
        <v>279</v>
      </c>
      <c r="Z165" t="s">
        <v>391</v>
      </c>
      <c r="AA165">
        <v>14</v>
      </c>
      <c r="AJ165" s="12" t="str">
        <f t="shared" si="96"/>
        <v>HIT:14</v>
      </c>
      <c r="AS165">
        <v>999</v>
      </c>
      <c r="AV165" s="4"/>
      <c r="AW165" s="4"/>
      <c r="AX165" s="4"/>
      <c r="AY165" s="4"/>
      <c r="BA165" s="12" t="str">
        <f t="shared" si="97"/>
        <v/>
      </c>
      <c r="BB165" s="12" t="str">
        <f t="shared" si="85"/>
        <v/>
      </c>
      <c r="BC165" s="12" t="str">
        <f t="shared" si="86"/>
        <v/>
      </c>
      <c r="BD165" s="12" t="str">
        <f t="shared" si="87"/>
        <v/>
      </c>
      <c r="BE165" s="12" t="str">
        <f t="shared" si="88"/>
        <v/>
      </c>
      <c r="BF165" s="12" t="str">
        <f t="shared" si="89"/>
        <v/>
      </c>
      <c r="BG165" s="12" t="str">
        <f>_xlfn.IFNA(VLOOKUP(Z165,对应表!$Z:$AA,2,FALSE)&amp;AA165,"")</f>
        <v>HIT:14</v>
      </c>
      <c r="BH165" s="12" t="str">
        <f>_xlfn.IFNA(VLOOKUP(AB165,对应表!$Z:$AA,2,FALSE)&amp;AC165,"")</f>
        <v/>
      </c>
      <c r="BI165" s="12" t="str">
        <f>_xlfn.IFNA(VLOOKUP(AD165,对应表!$Z:$AA,2,FALSE)&amp;AE165,"")</f>
        <v/>
      </c>
      <c r="BJ165" s="12" t="str">
        <f>_xlfn.IFNA(VLOOKUP(AF165,对应表!$Z:$AA,2,FALSE)&amp;AG165,"")</f>
        <v/>
      </c>
      <c r="BK165" s="12" t="str">
        <f>_xlfn.IFNA(VLOOKUP(AH165,对应表!$Z:$AA,2,FALSE)&amp;AI165,"")</f>
        <v/>
      </c>
      <c r="BN165" t="str">
        <f t="shared" si="92"/>
        <v>被动命中lv10</v>
      </c>
      <c r="BO165">
        <f t="shared" si="90"/>
        <v>14</v>
      </c>
      <c r="BP165" t="str">
        <f t="shared" si="91"/>
        <v/>
      </c>
      <c r="BQ165" t="str">
        <f t="shared" si="93"/>
        <v>命中率值</v>
      </c>
      <c r="BR165">
        <f t="shared" si="94"/>
        <v>0</v>
      </c>
      <c r="BS165" s="22" t="str">
        <f>VLOOKUP(BQ165,对应表!AS:AU,3,FALSE)</f>
        <v>命中率</v>
      </c>
      <c r="BT165" s="22">
        <f>VLOOKUP(BQ165,对应表!AS:AU,2,FALSE)</f>
        <v>1</v>
      </c>
      <c r="BU165" s="22" t="str">
        <f t="shared" si="100"/>
        <v>+14</v>
      </c>
      <c r="BV165" s="22" t="str">
        <f t="shared" si="102"/>
        <v>命中率+14</v>
      </c>
      <c r="BW165" s="22" t="str">
        <f>_xlfn.IFNA(VLOOKUP(BR165,对应表!AS:AU,3,FALSE),"")</f>
        <v/>
      </c>
      <c r="BX165" s="22" t="str">
        <f>_xlfn.IFNA(VLOOKUP(BR165,对应表!AS:AU,2,FALSE),"")</f>
        <v/>
      </c>
      <c r="BY165" s="22" t="str">
        <f t="shared" si="103"/>
        <v>+</v>
      </c>
      <c r="BZ165" s="22" t="str">
        <f t="shared" si="104"/>
        <v/>
      </c>
    </row>
    <row r="166" spans="11:78" x14ac:dyDescent="0.15">
      <c r="K166" t="str">
        <f t="shared" si="99"/>
        <v>被动命中lv11</v>
      </c>
      <c r="L166" s="6" t="str">
        <f>Q166&amp;":"&amp;M166&amp;":"&amp;VLOOKUP(N166,对应表!B:C,2,FALSE)&amp;":"&amp;IF(buff!O166="",0,O166)</f>
        <v>200071:100:1:0</v>
      </c>
      <c r="M166">
        <v>100</v>
      </c>
      <c r="N166" s="1" t="s">
        <v>278</v>
      </c>
      <c r="O166">
        <v>0</v>
      </c>
      <c r="P166">
        <f t="shared" si="84"/>
        <v>15</v>
      </c>
      <c r="Q166">
        <v>200071</v>
      </c>
      <c r="R166" s="4" t="s">
        <v>1053</v>
      </c>
      <c r="S166" s="4" t="str">
        <f t="shared" si="101"/>
        <v>被动命中lv11</v>
      </c>
      <c r="T166" s="4" t="str">
        <f t="shared" si="98"/>
        <v>被动命中lv11</v>
      </c>
      <c r="U166" t="s">
        <v>279</v>
      </c>
      <c r="Z166" t="s">
        <v>391</v>
      </c>
      <c r="AA166">
        <v>15</v>
      </c>
      <c r="AJ166" s="12" t="str">
        <f t="shared" si="96"/>
        <v>HIT:15</v>
      </c>
      <c r="AS166">
        <v>999</v>
      </c>
      <c r="AV166" s="4"/>
      <c r="AW166" s="4"/>
      <c r="AX166" s="4"/>
      <c r="AY166" s="4"/>
      <c r="BA166" s="12" t="str">
        <f t="shared" si="97"/>
        <v/>
      </c>
      <c r="BB166" s="12" t="str">
        <f t="shared" si="85"/>
        <v/>
      </c>
      <c r="BC166" s="12" t="str">
        <f t="shared" si="86"/>
        <v/>
      </c>
      <c r="BD166" s="12" t="str">
        <f t="shared" si="87"/>
        <v/>
      </c>
      <c r="BE166" s="12" t="str">
        <f t="shared" si="88"/>
        <v/>
      </c>
      <c r="BF166" s="12" t="str">
        <f t="shared" si="89"/>
        <v/>
      </c>
      <c r="BG166" s="12" t="str">
        <f>_xlfn.IFNA(VLOOKUP(Z166,对应表!$Z:$AA,2,FALSE)&amp;AA166,"")</f>
        <v>HIT:15</v>
      </c>
      <c r="BH166" s="12" t="str">
        <f>_xlfn.IFNA(VLOOKUP(AB166,对应表!$Z:$AA,2,FALSE)&amp;AC166,"")</f>
        <v/>
      </c>
      <c r="BI166" s="12" t="str">
        <f>_xlfn.IFNA(VLOOKUP(AD166,对应表!$Z:$AA,2,FALSE)&amp;AE166,"")</f>
        <v/>
      </c>
      <c r="BJ166" s="12" t="str">
        <f>_xlfn.IFNA(VLOOKUP(AF166,对应表!$Z:$AA,2,FALSE)&amp;AG166,"")</f>
        <v/>
      </c>
      <c r="BK166" s="12" t="str">
        <f>_xlfn.IFNA(VLOOKUP(AH166,对应表!$Z:$AA,2,FALSE)&amp;AI166,"")</f>
        <v/>
      </c>
      <c r="BN166" t="str">
        <f t="shared" si="92"/>
        <v>被动命中lv11</v>
      </c>
      <c r="BO166">
        <f t="shared" si="90"/>
        <v>15</v>
      </c>
      <c r="BP166" t="str">
        <f t="shared" si="91"/>
        <v/>
      </c>
      <c r="BQ166" t="str">
        <f t="shared" si="93"/>
        <v>命中率值</v>
      </c>
      <c r="BR166">
        <f t="shared" si="94"/>
        <v>0</v>
      </c>
      <c r="BS166" s="22" t="str">
        <f>VLOOKUP(BQ166,对应表!AS:AU,3,FALSE)</f>
        <v>命中率</v>
      </c>
      <c r="BT166" s="22">
        <f>VLOOKUP(BQ166,对应表!AS:AU,2,FALSE)</f>
        <v>1</v>
      </c>
      <c r="BU166" s="22" t="str">
        <f t="shared" si="100"/>
        <v>+15</v>
      </c>
      <c r="BV166" s="22" t="str">
        <f t="shared" si="102"/>
        <v>命中率+15</v>
      </c>
      <c r="BW166" s="22" t="str">
        <f>_xlfn.IFNA(VLOOKUP(BR166,对应表!AS:AU,3,FALSE),"")</f>
        <v/>
      </c>
      <c r="BX166" s="22" t="str">
        <f>_xlfn.IFNA(VLOOKUP(BR166,对应表!AS:AU,2,FALSE),"")</f>
        <v/>
      </c>
      <c r="BY166" s="22" t="str">
        <f t="shared" si="103"/>
        <v>+</v>
      </c>
      <c r="BZ166" s="22" t="str">
        <f t="shared" si="104"/>
        <v/>
      </c>
    </row>
    <row r="167" spans="11:78" x14ac:dyDescent="0.15">
      <c r="K167" t="str">
        <f t="shared" si="99"/>
        <v>被动命中lv12</v>
      </c>
      <c r="L167" s="6" t="str">
        <f>Q167&amp;":"&amp;M167&amp;":"&amp;VLOOKUP(N167,对应表!B:C,2,FALSE)&amp;":"&amp;IF(buff!O167="",0,O167)</f>
        <v>200072:100:1:0</v>
      </c>
      <c r="M167">
        <v>100</v>
      </c>
      <c r="N167" s="1" t="s">
        <v>278</v>
      </c>
      <c r="O167">
        <v>0</v>
      </c>
      <c r="P167">
        <f t="shared" si="84"/>
        <v>16</v>
      </c>
      <c r="Q167">
        <v>200072</v>
      </c>
      <c r="R167" s="4" t="s">
        <v>1054</v>
      </c>
      <c r="S167" s="4" t="str">
        <f t="shared" si="101"/>
        <v>被动命中lv12</v>
      </c>
      <c r="T167" s="4" t="str">
        <f t="shared" si="98"/>
        <v>被动命中lv12</v>
      </c>
      <c r="U167" t="s">
        <v>279</v>
      </c>
      <c r="Z167" t="s">
        <v>391</v>
      </c>
      <c r="AA167">
        <v>16</v>
      </c>
      <c r="AJ167" s="12" t="str">
        <f t="shared" si="96"/>
        <v>HIT:16</v>
      </c>
      <c r="AS167">
        <v>999</v>
      </c>
      <c r="AV167" s="4"/>
      <c r="AW167" s="4"/>
      <c r="AX167" s="4"/>
      <c r="AY167" s="4"/>
      <c r="BA167" s="12" t="str">
        <f t="shared" si="97"/>
        <v/>
      </c>
      <c r="BB167" s="12" t="str">
        <f t="shared" si="85"/>
        <v/>
      </c>
      <c r="BC167" s="12" t="str">
        <f t="shared" si="86"/>
        <v/>
      </c>
      <c r="BD167" s="12" t="str">
        <f t="shared" si="87"/>
        <v/>
      </c>
      <c r="BE167" s="12" t="str">
        <f t="shared" si="88"/>
        <v/>
      </c>
      <c r="BF167" s="12" t="str">
        <f t="shared" si="89"/>
        <v/>
      </c>
      <c r="BG167" s="12" t="str">
        <f>_xlfn.IFNA(VLOOKUP(Z167,对应表!$Z:$AA,2,FALSE)&amp;AA167,"")</f>
        <v>HIT:16</v>
      </c>
      <c r="BH167" s="12" t="str">
        <f>_xlfn.IFNA(VLOOKUP(AB167,对应表!$Z:$AA,2,FALSE)&amp;AC167,"")</f>
        <v/>
      </c>
      <c r="BI167" s="12" t="str">
        <f>_xlfn.IFNA(VLOOKUP(AD167,对应表!$Z:$AA,2,FALSE)&amp;AE167,"")</f>
        <v/>
      </c>
      <c r="BJ167" s="12" t="str">
        <f>_xlfn.IFNA(VLOOKUP(AF167,对应表!$Z:$AA,2,FALSE)&amp;AG167,"")</f>
        <v/>
      </c>
      <c r="BK167" s="12" t="str">
        <f>_xlfn.IFNA(VLOOKUP(AH167,对应表!$Z:$AA,2,FALSE)&amp;AI167,"")</f>
        <v/>
      </c>
      <c r="BN167" t="str">
        <f t="shared" si="92"/>
        <v>被动命中lv12</v>
      </c>
      <c r="BO167">
        <f t="shared" si="90"/>
        <v>16</v>
      </c>
      <c r="BP167" t="str">
        <f t="shared" si="91"/>
        <v/>
      </c>
      <c r="BQ167" t="str">
        <f t="shared" si="93"/>
        <v>命中率值</v>
      </c>
      <c r="BR167">
        <f t="shared" si="94"/>
        <v>0</v>
      </c>
      <c r="BS167" s="22" t="str">
        <f>VLOOKUP(BQ167,对应表!AS:AU,3,FALSE)</f>
        <v>命中率</v>
      </c>
      <c r="BT167" s="22">
        <f>VLOOKUP(BQ167,对应表!AS:AU,2,FALSE)</f>
        <v>1</v>
      </c>
      <c r="BU167" s="22" t="str">
        <f t="shared" si="100"/>
        <v>+16</v>
      </c>
      <c r="BV167" s="22" t="str">
        <f t="shared" si="102"/>
        <v>命中率+16</v>
      </c>
      <c r="BW167" s="22" t="str">
        <f>_xlfn.IFNA(VLOOKUP(BR167,对应表!AS:AU,3,FALSE),"")</f>
        <v/>
      </c>
      <c r="BX167" s="22" t="str">
        <f>_xlfn.IFNA(VLOOKUP(BR167,对应表!AS:AU,2,FALSE),"")</f>
        <v/>
      </c>
      <c r="BY167" s="22" t="str">
        <f t="shared" si="103"/>
        <v>+</v>
      </c>
      <c r="BZ167" s="22" t="str">
        <f t="shared" si="104"/>
        <v/>
      </c>
    </row>
    <row r="168" spans="11:78" x14ac:dyDescent="0.15">
      <c r="K168" t="str">
        <f t="shared" si="99"/>
        <v>被动命中lv13</v>
      </c>
      <c r="L168" s="6" t="str">
        <f>Q168&amp;":"&amp;M168&amp;":"&amp;VLOOKUP(N168,对应表!B:C,2,FALSE)&amp;":"&amp;IF(buff!O168="",0,O168)</f>
        <v>200073:100:1:0</v>
      </c>
      <c r="M168">
        <v>100</v>
      </c>
      <c r="N168" s="1" t="s">
        <v>278</v>
      </c>
      <c r="O168">
        <v>0</v>
      </c>
      <c r="P168">
        <f t="shared" si="84"/>
        <v>17</v>
      </c>
      <c r="Q168">
        <v>200073</v>
      </c>
      <c r="R168" s="4" t="s">
        <v>1055</v>
      </c>
      <c r="S168" s="4" t="str">
        <f t="shared" si="101"/>
        <v>被动命中lv13</v>
      </c>
      <c r="T168" s="4" t="str">
        <f t="shared" si="98"/>
        <v>被动命中lv13</v>
      </c>
      <c r="U168" t="s">
        <v>279</v>
      </c>
      <c r="Z168" t="s">
        <v>391</v>
      </c>
      <c r="AA168">
        <v>17</v>
      </c>
      <c r="AJ168" s="12" t="str">
        <f t="shared" si="96"/>
        <v>HIT:17</v>
      </c>
      <c r="AS168">
        <v>999</v>
      </c>
      <c r="AV168" s="4"/>
      <c r="AW168" s="4"/>
      <c r="AX168" s="4"/>
      <c r="AY168" s="4"/>
      <c r="BA168" s="12" t="str">
        <f t="shared" si="97"/>
        <v/>
      </c>
      <c r="BB168" s="12" t="str">
        <f t="shared" si="85"/>
        <v/>
      </c>
      <c r="BC168" s="12" t="str">
        <f t="shared" si="86"/>
        <v/>
      </c>
      <c r="BD168" s="12" t="str">
        <f t="shared" si="87"/>
        <v/>
      </c>
      <c r="BE168" s="12" t="str">
        <f t="shared" si="88"/>
        <v/>
      </c>
      <c r="BF168" s="12" t="str">
        <f t="shared" si="89"/>
        <v/>
      </c>
      <c r="BG168" s="12" t="str">
        <f>_xlfn.IFNA(VLOOKUP(Z168,对应表!$Z:$AA,2,FALSE)&amp;AA168,"")</f>
        <v>HIT:17</v>
      </c>
      <c r="BH168" s="12" t="str">
        <f>_xlfn.IFNA(VLOOKUP(AB168,对应表!$Z:$AA,2,FALSE)&amp;AC168,"")</f>
        <v/>
      </c>
      <c r="BI168" s="12" t="str">
        <f>_xlfn.IFNA(VLOOKUP(AD168,对应表!$Z:$AA,2,FALSE)&amp;AE168,"")</f>
        <v/>
      </c>
      <c r="BJ168" s="12" t="str">
        <f>_xlfn.IFNA(VLOOKUP(AF168,对应表!$Z:$AA,2,FALSE)&amp;AG168,"")</f>
        <v/>
      </c>
      <c r="BK168" s="12" t="str">
        <f>_xlfn.IFNA(VLOOKUP(AH168,对应表!$Z:$AA,2,FALSE)&amp;AI168,"")</f>
        <v/>
      </c>
      <c r="BN168" t="str">
        <f t="shared" si="92"/>
        <v>被动命中lv13</v>
      </c>
      <c r="BO168">
        <f t="shared" si="90"/>
        <v>17</v>
      </c>
      <c r="BP168" t="str">
        <f t="shared" si="91"/>
        <v/>
      </c>
      <c r="BQ168" t="str">
        <f t="shared" si="93"/>
        <v>命中率值</v>
      </c>
      <c r="BR168">
        <f t="shared" si="94"/>
        <v>0</v>
      </c>
      <c r="BS168" s="22" t="str">
        <f>VLOOKUP(BQ168,对应表!AS:AU,3,FALSE)</f>
        <v>命中率</v>
      </c>
      <c r="BT168" s="22">
        <f>VLOOKUP(BQ168,对应表!AS:AU,2,FALSE)</f>
        <v>1</v>
      </c>
      <c r="BU168" s="22" t="str">
        <f t="shared" si="100"/>
        <v>+17</v>
      </c>
      <c r="BV168" s="22" t="str">
        <f t="shared" si="102"/>
        <v>命中率+17</v>
      </c>
      <c r="BW168" s="22" t="str">
        <f>_xlfn.IFNA(VLOOKUP(BR168,对应表!AS:AU,3,FALSE),"")</f>
        <v/>
      </c>
      <c r="BX168" s="22" t="str">
        <f>_xlfn.IFNA(VLOOKUP(BR168,对应表!AS:AU,2,FALSE),"")</f>
        <v/>
      </c>
      <c r="BY168" s="22" t="str">
        <f t="shared" si="103"/>
        <v>+</v>
      </c>
      <c r="BZ168" s="22" t="str">
        <f t="shared" si="104"/>
        <v/>
      </c>
    </row>
    <row r="169" spans="11:78" x14ac:dyDescent="0.15">
      <c r="K169" t="str">
        <f t="shared" si="99"/>
        <v>被动命中lv14</v>
      </c>
      <c r="L169" s="6" t="str">
        <f>Q169&amp;":"&amp;M169&amp;":"&amp;VLOOKUP(N169,对应表!B:C,2,FALSE)&amp;":"&amp;IF(buff!O169="",0,O169)</f>
        <v>200074:100:1:0</v>
      </c>
      <c r="M169">
        <v>100</v>
      </c>
      <c r="N169" s="1" t="s">
        <v>278</v>
      </c>
      <c r="O169">
        <v>0</v>
      </c>
      <c r="P169">
        <f t="shared" si="84"/>
        <v>18</v>
      </c>
      <c r="Q169">
        <v>200074</v>
      </c>
      <c r="R169" s="4" t="s">
        <v>1056</v>
      </c>
      <c r="S169" s="4" t="str">
        <f t="shared" si="101"/>
        <v>被动命中lv14</v>
      </c>
      <c r="T169" s="4" t="str">
        <f t="shared" si="98"/>
        <v>被动命中lv14</v>
      </c>
      <c r="U169" t="s">
        <v>279</v>
      </c>
      <c r="Z169" t="s">
        <v>391</v>
      </c>
      <c r="AA169">
        <v>18</v>
      </c>
      <c r="AJ169" s="12" t="str">
        <f t="shared" si="96"/>
        <v>HIT:18</v>
      </c>
      <c r="AS169">
        <v>999</v>
      </c>
      <c r="AV169" s="4"/>
      <c r="AW169" s="4"/>
      <c r="AX169" s="4"/>
      <c r="AY169" s="4"/>
      <c r="BA169" s="12" t="str">
        <f t="shared" si="97"/>
        <v/>
      </c>
      <c r="BB169" s="12" t="str">
        <f t="shared" si="85"/>
        <v/>
      </c>
      <c r="BC169" s="12" t="str">
        <f t="shared" si="86"/>
        <v/>
      </c>
      <c r="BD169" s="12" t="str">
        <f t="shared" si="87"/>
        <v/>
      </c>
      <c r="BE169" s="12" t="str">
        <f t="shared" si="88"/>
        <v/>
      </c>
      <c r="BF169" s="12" t="str">
        <f t="shared" si="89"/>
        <v/>
      </c>
      <c r="BG169" s="12" t="str">
        <f>_xlfn.IFNA(VLOOKUP(Z169,对应表!$Z:$AA,2,FALSE)&amp;AA169,"")</f>
        <v>HIT:18</v>
      </c>
      <c r="BH169" s="12" t="str">
        <f>_xlfn.IFNA(VLOOKUP(AB169,对应表!$Z:$AA,2,FALSE)&amp;AC169,"")</f>
        <v/>
      </c>
      <c r="BI169" s="12" t="str">
        <f>_xlfn.IFNA(VLOOKUP(AD169,对应表!$Z:$AA,2,FALSE)&amp;AE169,"")</f>
        <v/>
      </c>
      <c r="BJ169" s="12" t="str">
        <f>_xlfn.IFNA(VLOOKUP(AF169,对应表!$Z:$AA,2,FALSE)&amp;AG169,"")</f>
        <v/>
      </c>
      <c r="BK169" s="12" t="str">
        <f>_xlfn.IFNA(VLOOKUP(AH169,对应表!$Z:$AA,2,FALSE)&amp;AI169,"")</f>
        <v/>
      </c>
      <c r="BN169" t="str">
        <f t="shared" si="92"/>
        <v>被动命中lv14</v>
      </c>
      <c r="BO169">
        <f t="shared" si="90"/>
        <v>18</v>
      </c>
      <c r="BP169" t="str">
        <f t="shared" si="91"/>
        <v/>
      </c>
      <c r="BQ169" t="str">
        <f t="shared" si="93"/>
        <v>命中率值</v>
      </c>
      <c r="BR169">
        <f t="shared" si="94"/>
        <v>0</v>
      </c>
      <c r="BS169" s="22" t="str">
        <f>VLOOKUP(BQ169,对应表!AS:AU,3,FALSE)</f>
        <v>命中率</v>
      </c>
      <c r="BT169" s="22">
        <f>VLOOKUP(BQ169,对应表!AS:AU,2,FALSE)</f>
        <v>1</v>
      </c>
      <c r="BU169" s="22" t="str">
        <f t="shared" si="100"/>
        <v>+18</v>
      </c>
      <c r="BV169" s="22" t="str">
        <f t="shared" si="102"/>
        <v>命中率+18</v>
      </c>
      <c r="BW169" s="22" t="str">
        <f>_xlfn.IFNA(VLOOKUP(BR169,对应表!AS:AU,3,FALSE),"")</f>
        <v/>
      </c>
      <c r="BX169" s="22" t="str">
        <f>_xlfn.IFNA(VLOOKUP(BR169,对应表!AS:AU,2,FALSE),"")</f>
        <v/>
      </c>
      <c r="BY169" s="22" t="str">
        <f t="shared" si="103"/>
        <v>+</v>
      </c>
      <c r="BZ169" s="22" t="str">
        <f t="shared" si="104"/>
        <v/>
      </c>
    </row>
    <row r="170" spans="11:78" x14ac:dyDescent="0.15">
      <c r="K170" t="str">
        <f t="shared" si="99"/>
        <v>被动命中lv15</v>
      </c>
      <c r="L170" s="6" t="str">
        <f>Q170&amp;":"&amp;M170&amp;":"&amp;VLOOKUP(N170,对应表!B:C,2,FALSE)&amp;":"&amp;IF(buff!O170="",0,O170)</f>
        <v>200075:100:1:0</v>
      </c>
      <c r="M170">
        <v>100</v>
      </c>
      <c r="N170" s="1" t="s">
        <v>278</v>
      </c>
      <c r="O170">
        <v>0</v>
      </c>
      <c r="P170">
        <f t="shared" si="84"/>
        <v>19</v>
      </c>
      <c r="Q170">
        <v>200075</v>
      </c>
      <c r="R170" s="4" t="s">
        <v>1057</v>
      </c>
      <c r="S170" s="4" t="str">
        <f t="shared" si="101"/>
        <v>被动命中lv15</v>
      </c>
      <c r="T170" s="4" t="str">
        <f t="shared" si="98"/>
        <v>被动命中lv15</v>
      </c>
      <c r="U170" t="s">
        <v>279</v>
      </c>
      <c r="Z170" t="s">
        <v>391</v>
      </c>
      <c r="AA170">
        <v>19</v>
      </c>
      <c r="AJ170" s="12" t="str">
        <f t="shared" si="96"/>
        <v>HIT:19</v>
      </c>
      <c r="AS170">
        <v>999</v>
      </c>
      <c r="AV170" s="4"/>
      <c r="AW170" s="4"/>
      <c r="AX170" s="4"/>
      <c r="AY170" s="4"/>
      <c r="BA170" s="12" t="str">
        <f t="shared" si="97"/>
        <v/>
      </c>
      <c r="BB170" s="12" t="str">
        <f t="shared" si="85"/>
        <v/>
      </c>
      <c r="BC170" s="12" t="str">
        <f t="shared" si="86"/>
        <v/>
      </c>
      <c r="BD170" s="12" t="str">
        <f t="shared" si="87"/>
        <v/>
      </c>
      <c r="BE170" s="12" t="str">
        <f t="shared" si="88"/>
        <v/>
      </c>
      <c r="BF170" s="12" t="str">
        <f t="shared" si="89"/>
        <v/>
      </c>
      <c r="BG170" s="12" t="str">
        <f>_xlfn.IFNA(VLOOKUP(Z170,对应表!$Z:$AA,2,FALSE)&amp;AA170,"")</f>
        <v>HIT:19</v>
      </c>
      <c r="BH170" s="12" t="str">
        <f>_xlfn.IFNA(VLOOKUP(AB170,对应表!$Z:$AA,2,FALSE)&amp;AC170,"")</f>
        <v/>
      </c>
      <c r="BI170" s="12" t="str">
        <f>_xlfn.IFNA(VLOOKUP(AD170,对应表!$Z:$AA,2,FALSE)&amp;AE170,"")</f>
        <v/>
      </c>
      <c r="BJ170" s="12" t="str">
        <f>_xlfn.IFNA(VLOOKUP(AF170,对应表!$Z:$AA,2,FALSE)&amp;AG170,"")</f>
        <v/>
      </c>
      <c r="BK170" s="12" t="str">
        <f>_xlfn.IFNA(VLOOKUP(AH170,对应表!$Z:$AA,2,FALSE)&amp;AI170,"")</f>
        <v/>
      </c>
      <c r="BN170" t="str">
        <f t="shared" si="92"/>
        <v>被动命中lv15</v>
      </c>
      <c r="BO170">
        <f t="shared" si="90"/>
        <v>19</v>
      </c>
      <c r="BP170" t="str">
        <f t="shared" si="91"/>
        <v/>
      </c>
      <c r="BQ170" t="str">
        <f t="shared" si="93"/>
        <v>命中率值</v>
      </c>
      <c r="BR170">
        <f t="shared" si="94"/>
        <v>0</v>
      </c>
      <c r="BS170" s="22" t="str">
        <f>VLOOKUP(BQ170,对应表!AS:AU,3,FALSE)</f>
        <v>命中率</v>
      </c>
      <c r="BT170" s="22">
        <f>VLOOKUP(BQ170,对应表!AS:AU,2,FALSE)</f>
        <v>1</v>
      </c>
      <c r="BU170" s="22" t="str">
        <f t="shared" si="100"/>
        <v>+19</v>
      </c>
      <c r="BV170" s="22" t="str">
        <f t="shared" si="102"/>
        <v>命中率+19</v>
      </c>
      <c r="BW170" s="22" t="str">
        <f>_xlfn.IFNA(VLOOKUP(BR170,对应表!AS:AU,3,FALSE),"")</f>
        <v/>
      </c>
      <c r="BX170" s="22" t="str">
        <f>_xlfn.IFNA(VLOOKUP(BR170,对应表!AS:AU,2,FALSE),"")</f>
        <v/>
      </c>
      <c r="BY170" s="22" t="str">
        <f t="shared" si="103"/>
        <v>+</v>
      </c>
      <c r="BZ170" s="22" t="str">
        <f t="shared" si="104"/>
        <v/>
      </c>
    </row>
    <row r="171" spans="11:78" x14ac:dyDescent="0.15">
      <c r="K171" t="str">
        <f t="shared" si="99"/>
        <v>被动命中lv16</v>
      </c>
      <c r="L171" s="6" t="str">
        <f>Q171&amp;":"&amp;M171&amp;":"&amp;VLOOKUP(N171,对应表!B:C,2,FALSE)&amp;":"&amp;IF(buff!O171="",0,O171)</f>
        <v>200076:100:1:0</v>
      </c>
      <c r="M171">
        <v>100</v>
      </c>
      <c r="N171" s="1" t="s">
        <v>278</v>
      </c>
      <c r="O171">
        <v>0</v>
      </c>
      <c r="P171">
        <f t="shared" si="84"/>
        <v>20</v>
      </c>
      <c r="Q171">
        <v>200076</v>
      </c>
      <c r="R171" s="4" t="s">
        <v>1058</v>
      </c>
      <c r="S171" s="4" t="str">
        <f t="shared" si="101"/>
        <v>被动命中lv16</v>
      </c>
      <c r="T171" s="4" t="str">
        <f t="shared" si="98"/>
        <v>被动命中lv16</v>
      </c>
      <c r="U171" t="s">
        <v>279</v>
      </c>
      <c r="Z171" t="s">
        <v>391</v>
      </c>
      <c r="AA171">
        <v>20</v>
      </c>
      <c r="AJ171" s="12" t="str">
        <f t="shared" si="96"/>
        <v>HIT:20</v>
      </c>
      <c r="AS171">
        <v>999</v>
      </c>
      <c r="AV171" s="4"/>
      <c r="AW171" s="4"/>
      <c r="AX171" s="4"/>
      <c r="AY171" s="4"/>
      <c r="BA171" s="12" t="str">
        <f t="shared" si="97"/>
        <v/>
      </c>
      <c r="BB171" s="12" t="str">
        <f t="shared" si="85"/>
        <v/>
      </c>
      <c r="BC171" s="12" t="str">
        <f t="shared" si="86"/>
        <v/>
      </c>
      <c r="BD171" s="12" t="str">
        <f t="shared" si="87"/>
        <v/>
      </c>
      <c r="BE171" s="12" t="str">
        <f t="shared" si="88"/>
        <v/>
      </c>
      <c r="BF171" s="12" t="str">
        <f t="shared" si="89"/>
        <v/>
      </c>
      <c r="BG171" s="12" t="str">
        <f>_xlfn.IFNA(VLOOKUP(Z171,对应表!$Z:$AA,2,FALSE)&amp;AA171,"")</f>
        <v>HIT:20</v>
      </c>
      <c r="BH171" s="12" t="str">
        <f>_xlfn.IFNA(VLOOKUP(AB171,对应表!$Z:$AA,2,FALSE)&amp;AC171,"")</f>
        <v/>
      </c>
      <c r="BI171" s="12" t="str">
        <f>_xlfn.IFNA(VLOOKUP(AD171,对应表!$Z:$AA,2,FALSE)&amp;AE171,"")</f>
        <v/>
      </c>
      <c r="BJ171" s="12" t="str">
        <f>_xlfn.IFNA(VLOOKUP(AF171,对应表!$Z:$AA,2,FALSE)&amp;AG171,"")</f>
        <v/>
      </c>
      <c r="BK171" s="12" t="str">
        <f>_xlfn.IFNA(VLOOKUP(AH171,对应表!$Z:$AA,2,FALSE)&amp;AI171,"")</f>
        <v/>
      </c>
      <c r="BN171" t="str">
        <f t="shared" si="92"/>
        <v>被动命中lv16</v>
      </c>
      <c r="BO171">
        <f t="shared" si="90"/>
        <v>20</v>
      </c>
      <c r="BP171" t="str">
        <f t="shared" si="91"/>
        <v/>
      </c>
      <c r="BQ171" t="str">
        <f t="shared" si="93"/>
        <v>命中率值</v>
      </c>
      <c r="BR171">
        <f t="shared" si="94"/>
        <v>0</v>
      </c>
      <c r="BS171" s="22" t="str">
        <f>VLOOKUP(BQ171,对应表!AS:AU,3,FALSE)</f>
        <v>命中率</v>
      </c>
      <c r="BT171" s="22">
        <f>VLOOKUP(BQ171,对应表!AS:AU,2,FALSE)</f>
        <v>1</v>
      </c>
      <c r="BU171" s="22" t="str">
        <f t="shared" si="100"/>
        <v>+20</v>
      </c>
      <c r="BV171" s="22" t="str">
        <f t="shared" si="102"/>
        <v>命中率+20</v>
      </c>
      <c r="BW171" s="22" t="str">
        <f>_xlfn.IFNA(VLOOKUP(BR171,对应表!AS:AU,3,FALSE),"")</f>
        <v/>
      </c>
      <c r="BX171" s="22" t="str">
        <f>_xlfn.IFNA(VLOOKUP(BR171,对应表!AS:AU,2,FALSE),"")</f>
        <v/>
      </c>
      <c r="BY171" s="22" t="str">
        <f t="shared" si="103"/>
        <v>+</v>
      </c>
      <c r="BZ171" s="22" t="str">
        <f t="shared" si="104"/>
        <v/>
      </c>
    </row>
    <row r="172" spans="11:78" x14ac:dyDescent="0.15">
      <c r="K172" t="str">
        <f t="shared" si="99"/>
        <v>被动命中lv17</v>
      </c>
      <c r="L172" s="6" t="str">
        <f>Q172&amp;":"&amp;M172&amp;":"&amp;VLOOKUP(N172,对应表!B:C,2,FALSE)&amp;":"&amp;IF(buff!O172="",0,O172)</f>
        <v>200077:100:1:0</v>
      </c>
      <c r="M172">
        <v>100</v>
      </c>
      <c r="N172" s="1" t="s">
        <v>278</v>
      </c>
      <c r="O172">
        <v>0</v>
      </c>
      <c r="P172">
        <f t="shared" si="84"/>
        <v>21</v>
      </c>
      <c r="Q172">
        <v>200077</v>
      </c>
      <c r="R172" s="4" t="s">
        <v>1059</v>
      </c>
      <c r="S172" s="4" t="str">
        <f t="shared" si="101"/>
        <v>被动命中lv17</v>
      </c>
      <c r="T172" s="4" t="str">
        <f t="shared" si="98"/>
        <v>被动命中lv17</v>
      </c>
      <c r="U172" t="s">
        <v>279</v>
      </c>
      <c r="Z172" t="s">
        <v>391</v>
      </c>
      <c r="AA172">
        <v>21</v>
      </c>
      <c r="AJ172" s="12" t="str">
        <f t="shared" si="96"/>
        <v>HIT:21</v>
      </c>
      <c r="AS172">
        <v>999</v>
      </c>
      <c r="AV172" s="4"/>
      <c r="AW172" s="4"/>
      <c r="AX172" s="4"/>
      <c r="AY172" s="4"/>
      <c r="BA172" s="12" t="str">
        <f t="shared" si="97"/>
        <v/>
      </c>
      <c r="BB172" s="12" t="str">
        <f t="shared" si="85"/>
        <v/>
      </c>
      <c r="BC172" s="12" t="str">
        <f t="shared" si="86"/>
        <v/>
      </c>
      <c r="BD172" s="12" t="str">
        <f t="shared" si="87"/>
        <v/>
      </c>
      <c r="BE172" s="12" t="str">
        <f t="shared" si="88"/>
        <v/>
      </c>
      <c r="BF172" s="12" t="str">
        <f t="shared" si="89"/>
        <v/>
      </c>
      <c r="BG172" s="12" t="str">
        <f>_xlfn.IFNA(VLOOKUP(Z172,对应表!$Z:$AA,2,FALSE)&amp;AA172,"")</f>
        <v>HIT:21</v>
      </c>
      <c r="BH172" s="12" t="str">
        <f>_xlfn.IFNA(VLOOKUP(AB172,对应表!$Z:$AA,2,FALSE)&amp;AC172,"")</f>
        <v/>
      </c>
      <c r="BI172" s="12" t="str">
        <f>_xlfn.IFNA(VLOOKUP(AD172,对应表!$Z:$AA,2,FALSE)&amp;AE172,"")</f>
        <v/>
      </c>
      <c r="BJ172" s="12" t="str">
        <f>_xlfn.IFNA(VLOOKUP(AF172,对应表!$Z:$AA,2,FALSE)&amp;AG172,"")</f>
        <v/>
      </c>
      <c r="BK172" s="12" t="str">
        <f>_xlfn.IFNA(VLOOKUP(AH172,对应表!$Z:$AA,2,FALSE)&amp;AI172,"")</f>
        <v/>
      </c>
      <c r="BN172" t="str">
        <f t="shared" si="92"/>
        <v>被动命中lv17</v>
      </c>
      <c r="BO172">
        <f t="shared" si="90"/>
        <v>21</v>
      </c>
      <c r="BP172" t="str">
        <f t="shared" si="91"/>
        <v/>
      </c>
      <c r="BQ172" t="str">
        <f t="shared" si="93"/>
        <v>命中率值</v>
      </c>
      <c r="BR172">
        <f t="shared" si="94"/>
        <v>0</v>
      </c>
      <c r="BS172" s="22" t="str">
        <f>VLOOKUP(BQ172,对应表!AS:AU,3,FALSE)</f>
        <v>命中率</v>
      </c>
      <c r="BT172" s="22">
        <f>VLOOKUP(BQ172,对应表!AS:AU,2,FALSE)</f>
        <v>1</v>
      </c>
      <c r="BU172" s="22" t="str">
        <f t="shared" si="100"/>
        <v>+21</v>
      </c>
      <c r="BV172" s="22" t="str">
        <f t="shared" si="102"/>
        <v>命中率+21</v>
      </c>
      <c r="BW172" s="22" t="str">
        <f>_xlfn.IFNA(VLOOKUP(BR172,对应表!AS:AU,3,FALSE),"")</f>
        <v/>
      </c>
      <c r="BX172" s="22" t="str">
        <f>_xlfn.IFNA(VLOOKUP(BR172,对应表!AS:AU,2,FALSE),"")</f>
        <v/>
      </c>
      <c r="BY172" s="22" t="str">
        <f t="shared" si="103"/>
        <v>+</v>
      </c>
      <c r="BZ172" s="22" t="str">
        <f t="shared" si="104"/>
        <v/>
      </c>
    </row>
    <row r="173" spans="11:78" x14ac:dyDescent="0.15">
      <c r="K173" t="str">
        <f t="shared" si="99"/>
        <v>被动命中lv18</v>
      </c>
      <c r="L173" s="6" t="str">
        <f>Q173&amp;":"&amp;M173&amp;":"&amp;VLOOKUP(N173,对应表!B:C,2,FALSE)&amp;":"&amp;IF(buff!O173="",0,O173)</f>
        <v>200078:100:1:0</v>
      </c>
      <c r="M173">
        <v>100</v>
      </c>
      <c r="N173" s="1" t="s">
        <v>278</v>
      </c>
      <c r="O173">
        <v>0</v>
      </c>
      <c r="P173">
        <f t="shared" si="84"/>
        <v>22</v>
      </c>
      <c r="Q173">
        <v>200078</v>
      </c>
      <c r="R173" s="4" t="s">
        <v>1060</v>
      </c>
      <c r="S173" s="4" t="str">
        <f t="shared" si="101"/>
        <v>被动命中lv18</v>
      </c>
      <c r="T173" s="4" t="str">
        <f t="shared" si="98"/>
        <v>被动命中lv18</v>
      </c>
      <c r="U173" t="s">
        <v>279</v>
      </c>
      <c r="Z173" t="s">
        <v>391</v>
      </c>
      <c r="AA173">
        <v>22</v>
      </c>
      <c r="AJ173" s="12" t="str">
        <f t="shared" si="96"/>
        <v>HIT:22</v>
      </c>
      <c r="AS173">
        <v>999</v>
      </c>
      <c r="AV173" s="4"/>
      <c r="AW173" s="4"/>
      <c r="AX173" s="4"/>
      <c r="AY173" s="4"/>
      <c r="BA173" s="12" t="str">
        <f t="shared" si="97"/>
        <v/>
      </c>
      <c r="BB173" s="12" t="str">
        <f t="shared" si="85"/>
        <v/>
      </c>
      <c r="BC173" s="12" t="str">
        <f t="shared" si="86"/>
        <v/>
      </c>
      <c r="BD173" s="12" t="str">
        <f t="shared" si="87"/>
        <v/>
      </c>
      <c r="BE173" s="12" t="str">
        <f t="shared" si="88"/>
        <v/>
      </c>
      <c r="BF173" s="12" t="str">
        <f t="shared" si="89"/>
        <v/>
      </c>
      <c r="BG173" s="12" t="str">
        <f>_xlfn.IFNA(VLOOKUP(Z173,对应表!$Z:$AA,2,FALSE)&amp;AA173,"")</f>
        <v>HIT:22</v>
      </c>
      <c r="BH173" s="12" t="str">
        <f>_xlfn.IFNA(VLOOKUP(AB173,对应表!$Z:$AA,2,FALSE)&amp;AC173,"")</f>
        <v/>
      </c>
      <c r="BI173" s="12" t="str">
        <f>_xlfn.IFNA(VLOOKUP(AD173,对应表!$Z:$AA,2,FALSE)&amp;AE173,"")</f>
        <v/>
      </c>
      <c r="BJ173" s="12" t="str">
        <f>_xlfn.IFNA(VLOOKUP(AF173,对应表!$Z:$AA,2,FALSE)&amp;AG173,"")</f>
        <v/>
      </c>
      <c r="BK173" s="12" t="str">
        <f>_xlfn.IFNA(VLOOKUP(AH173,对应表!$Z:$AA,2,FALSE)&amp;AI173,"")</f>
        <v/>
      </c>
      <c r="BN173" t="str">
        <f t="shared" si="92"/>
        <v>被动命中lv18</v>
      </c>
      <c r="BO173">
        <f t="shared" si="90"/>
        <v>22</v>
      </c>
      <c r="BP173" t="str">
        <f t="shared" si="91"/>
        <v/>
      </c>
      <c r="BQ173" t="str">
        <f t="shared" si="93"/>
        <v>命中率值</v>
      </c>
      <c r="BR173">
        <f t="shared" si="94"/>
        <v>0</v>
      </c>
      <c r="BS173" s="22" t="str">
        <f>VLOOKUP(BQ173,对应表!AS:AU,3,FALSE)</f>
        <v>命中率</v>
      </c>
      <c r="BT173" s="22">
        <f>VLOOKUP(BQ173,对应表!AS:AU,2,FALSE)</f>
        <v>1</v>
      </c>
      <c r="BU173" s="22" t="str">
        <f t="shared" si="100"/>
        <v>+22</v>
      </c>
      <c r="BV173" s="22" t="str">
        <f t="shared" si="102"/>
        <v>命中率+22</v>
      </c>
      <c r="BW173" s="22" t="str">
        <f>_xlfn.IFNA(VLOOKUP(BR173,对应表!AS:AU,3,FALSE),"")</f>
        <v/>
      </c>
      <c r="BX173" s="22" t="str">
        <f>_xlfn.IFNA(VLOOKUP(BR173,对应表!AS:AU,2,FALSE),"")</f>
        <v/>
      </c>
      <c r="BY173" s="22" t="str">
        <f t="shared" si="103"/>
        <v>+</v>
      </c>
      <c r="BZ173" s="22" t="str">
        <f t="shared" si="104"/>
        <v/>
      </c>
    </row>
    <row r="174" spans="11:78" x14ac:dyDescent="0.15">
      <c r="K174" t="str">
        <f t="shared" si="99"/>
        <v>被动命中lv19</v>
      </c>
      <c r="L174" s="6" t="str">
        <f>Q174&amp;":"&amp;M174&amp;":"&amp;VLOOKUP(N174,对应表!B:C,2,FALSE)&amp;":"&amp;IF(buff!O174="",0,O174)</f>
        <v>200079:100:1:0</v>
      </c>
      <c r="M174">
        <v>100</v>
      </c>
      <c r="N174" s="1" t="s">
        <v>278</v>
      </c>
      <c r="O174">
        <v>0</v>
      </c>
      <c r="P174">
        <f t="shared" si="84"/>
        <v>23</v>
      </c>
      <c r="Q174">
        <v>200079</v>
      </c>
      <c r="R174" s="4" t="s">
        <v>1061</v>
      </c>
      <c r="S174" s="4" t="str">
        <f t="shared" si="101"/>
        <v>被动命中lv19</v>
      </c>
      <c r="T174" s="4" t="str">
        <f t="shared" si="98"/>
        <v>被动命中lv19</v>
      </c>
      <c r="U174" t="s">
        <v>279</v>
      </c>
      <c r="Z174" t="s">
        <v>391</v>
      </c>
      <c r="AA174">
        <v>23</v>
      </c>
      <c r="AJ174" s="12" t="str">
        <f t="shared" si="96"/>
        <v>HIT:23</v>
      </c>
      <c r="AS174">
        <v>999</v>
      </c>
      <c r="AV174" s="4"/>
      <c r="AW174" s="4"/>
      <c r="AX174" s="4"/>
      <c r="AY174" s="4"/>
      <c r="BA174" s="12" t="str">
        <f t="shared" si="97"/>
        <v/>
      </c>
      <c r="BB174" s="12" t="str">
        <f t="shared" si="85"/>
        <v/>
      </c>
      <c r="BC174" s="12" t="str">
        <f t="shared" si="86"/>
        <v/>
      </c>
      <c r="BD174" s="12" t="str">
        <f t="shared" si="87"/>
        <v/>
      </c>
      <c r="BE174" s="12" t="str">
        <f t="shared" si="88"/>
        <v/>
      </c>
      <c r="BF174" s="12" t="str">
        <f t="shared" si="89"/>
        <v/>
      </c>
      <c r="BG174" s="12" t="str">
        <f>_xlfn.IFNA(VLOOKUP(Z174,对应表!$Z:$AA,2,FALSE)&amp;AA174,"")</f>
        <v>HIT:23</v>
      </c>
      <c r="BH174" s="12" t="str">
        <f>_xlfn.IFNA(VLOOKUP(AB174,对应表!$Z:$AA,2,FALSE)&amp;AC174,"")</f>
        <v/>
      </c>
      <c r="BI174" s="12" t="str">
        <f>_xlfn.IFNA(VLOOKUP(AD174,对应表!$Z:$AA,2,FALSE)&amp;AE174,"")</f>
        <v/>
      </c>
      <c r="BJ174" s="12" t="str">
        <f>_xlfn.IFNA(VLOOKUP(AF174,对应表!$Z:$AA,2,FALSE)&amp;AG174,"")</f>
        <v/>
      </c>
      <c r="BK174" s="12" t="str">
        <f>_xlfn.IFNA(VLOOKUP(AH174,对应表!$Z:$AA,2,FALSE)&amp;AI174,"")</f>
        <v/>
      </c>
      <c r="BN174" t="str">
        <f t="shared" si="92"/>
        <v>被动命中lv19</v>
      </c>
      <c r="BO174">
        <f t="shared" si="90"/>
        <v>23</v>
      </c>
      <c r="BP174" t="str">
        <f t="shared" si="91"/>
        <v/>
      </c>
      <c r="BQ174" t="str">
        <f t="shared" si="93"/>
        <v>命中率值</v>
      </c>
      <c r="BR174">
        <f t="shared" si="94"/>
        <v>0</v>
      </c>
      <c r="BS174" s="22" t="str">
        <f>VLOOKUP(BQ174,对应表!AS:AU,3,FALSE)</f>
        <v>命中率</v>
      </c>
      <c r="BT174" s="22">
        <f>VLOOKUP(BQ174,对应表!AS:AU,2,FALSE)</f>
        <v>1</v>
      </c>
      <c r="BU174" s="22" t="str">
        <f t="shared" si="100"/>
        <v>+23</v>
      </c>
      <c r="BV174" s="22" t="str">
        <f t="shared" si="102"/>
        <v>命中率+23</v>
      </c>
      <c r="BW174" s="22" t="str">
        <f>_xlfn.IFNA(VLOOKUP(BR174,对应表!AS:AU,3,FALSE),"")</f>
        <v/>
      </c>
      <c r="BX174" s="22" t="str">
        <f>_xlfn.IFNA(VLOOKUP(BR174,对应表!AS:AU,2,FALSE),"")</f>
        <v/>
      </c>
      <c r="BY174" s="22" t="str">
        <f t="shared" si="103"/>
        <v>+</v>
      </c>
      <c r="BZ174" s="22" t="str">
        <f t="shared" si="104"/>
        <v/>
      </c>
    </row>
    <row r="175" spans="11:78" x14ac:dyDescent="0.15">
      <c r="K175" t="str">
        <f t="shared" si="99"/>
        <v>被动命中lv20</v>
      </c>
      <c r="L175" s="6" t="str">
        <f>Q175&amp;":"&amp;M175&amp;":"&amp;VLOOKUP(N175,对应表!B:C,2,FALSE)&amp;":"&amp;IF(buff!O175="",0,O175)</f>
        <v>200080:100:1:0</v>
      </c>
      <c r="M175">
        <v>100</v>
      </c>
      <c r="N175" s="1" t="s">
        <v>278</v>
      </c>
      <c r="O175">
        <v>0</v>
      </c>
      <c r="P175">
        <f t="shared" si="84"/>
        <v>24</v>
      </c>
      <c r="Q175">
        <v>200080</v>
      </c>
      <c r="R175" s="4" t="s">
        <v>1062</v>
      </c>
      <c r="S175" s="4" t="str">
        <f t="shared" si="101"/>
        <v>被动命中lv20</v>
      </c>
      <c r="T175" s="4" t="str">
        <f t="shared" si="98"/>
        <v>被动命中lv20</v>
      </c>
      <c r="U175" t="s">
        <v>279</v>
      </c>
      <c r="Z175" t="s">
        <v>391</v>
      </c>
      <c r="AA175">
        <v>24</v>
      </c>
      <c r="AJ175" s="12" t="str">
        <f t="shared" si="96"/>
        <v>HIT:24</v>
      </c>
      <c r="AS175">
        <v>999</v>
      </c>
      <c r="AV175" s="4"/>
      <c r="AW175" s="4"/>
      <c r="AX175" s="4"/>
      <c r="AY175" s="4"/>
      <c r="BA175" s="12" t="str">
        <f t="shared" si="97"/>
        <v/>
      </c>
      <c r="BB175" s="12" t="str">
        <f t="shared" si="85"/>
        <v/>
      </c>
      <c r="BC175" s="12" t="str">
        <f t="shared" si="86"/>
        <v/>
      </c>
      <c r="BD175" s="12" t="str">
        <f t="shared" si="87"/>
        <v/>
      </c>
      <c r="BE175" s="12" t="str">
        <f t="shared" si="88"/>
        <v/>
      </c>
      <c r="BF175" s="12" t="str">
        <f t="shared" si="89"/>
        <v/>
      </c>
      <c r="BG175" s="12" t="str">
        <f>_xlfn.IFNA(VLOOKUP(Z175,对应表!$Z:$AA,2,FALSE)&amp;AA175,"")</f>
        <v>HIT:24</v>
      </c>
      <c r="BH175" s="12" t="str">
        <f>_xlfn.IFNA(VLOOKUP(AB175,对应表!$Z:$AA,2,FALSE)&amp;AC175,"")</f>
        <v/>
      </c>
      <c r="BI175" s="12" t="str">
        <f>_xlfn.IFNA(VLOOKUP(AD175,对应表!$Z:$AA,2,FALSE)&amp;AE175,"")</f>
        <v/>
      </c>
      <c r="BJ175" s="12" t="str">
        <f>_xlfn.IFNA(VLOOKUP(AF175,对应表!$Z:$AA,2,FALSE)&amp;AG175,"")</f>
        <v/>
      </c>
      <c r="BK175" s="12" t="str">
        <f>_xlfn.IFNA(VLOOKUP(AH175,对应表!$Z:$AA,2,FALSE)&amp;AI175,"")</f>
        <v/>
      </c>
      <c r="BN175" t="str">
        <f t="shared" si="92"/>
        <v>被动命中lv20</v>
      </c>
      <c r="BO175">
        <f t="shared" si="90"/>
        <v>24</v>
      </c>
      <c r="BP175" t="str">
        <f t="shared" si="91"/>
        <v/>
      </c>
      <c r="BQ175" t="str">
        <f t="shared" si="93"/>
        <v>命中率值</v>
      </c>
      <c r="BR175">
        <f t="shared" si="94"/>
        <v>0</v>
      </c>
      <c r="BS175" s="22" t="str">
        <f>VLOOKUP(BQ175,对应表!AS:AU,3,FALSE)</f>
        <v>命中率</v>
      </c>
      <c r="BT175" s="22">
        <f>VLOOKUP(BQ175,对应表!AS:AU,2,FALSE)</f>
        <v>1</v>
      </c>
      <c r="BU175" s="22" t="str">
        <f t="shared" si="100"/>
        <v>+24</v>
      </c>
      <c r="BV175" s="22" t="str">
        <f t="shared" si="102"/>
        <v>命中率+24</v>
      </c>
      <c r="BW175" s="22" t="str">
        <f>_xlfn.IFNA(VLOOKUP(BR175,对应表!AS:AU,3,FALSE),"")</f>
        <v/>
      </c>
      <c r="BX175" s="22" t="str">
        <f>_xlfn.IFNA(VLOOKUP(BR175,对应表!AS:AU,2,FALSE),"")</f>
        <v/>
      </c>
      <c r="BY175" s="22" t="str">
        <f t="shared" si="103"/>
        <v>+</v>
      </c>
      <c r="BZ175" s="22" t="str">
        <f t="shared" si="104"/>
        <v/>
      </c>
    </row>
    <row r="176" spans="11:78" x14ac:dyDescent="0.15">
      <c r="K176" t="str">
        <f t="shared" si="99"/>
        <v>被动回避lv1</v>
      </c>
      <c r="L176" s="6" t="str">
        <f>Q176&amp;":"&amp;M176&amp;":"&amp;VLOOKUP(N176,对应表!B:C,2,FALSE)&amp;":"&amp;IF(buff!O176="",0,O176)</f>
        <v>200081:100:1:0</v>
      </c>
      <c r="M176">
        <v>100</v>
      </c>
      <c r="N176" s="1" t="s">
        <v>278</v>
      </c>
      <c r="O176">
        <v>0</v>
      </c>
      <c r="P176">
        <f t="shared" si="84"/>
        <v>5</v>
      </c>
      <c r="Q176">
        <v>200081</v>
      </c>
      <c r="R176" s="4" t="s">
        <v>1063</v>
      </c>
      <c r="S176" s="4" t="str">
        <f t="shared" si="101"/>
        <v>被动回避lv1</v>
      </c>
      <c r="T176" s="4" t="str">
        <f t="shared" si="98"/>
        <v>被动回避lv1</v>
      </c>
      <c r="U176" t="s">
        <v>279</v>
      </c>
      <c r="Z176" t="s">
        <v>517</v>
      </c>
      <c r="AA176">
        <v>5</v>
      </c>
      <c r="AJ176" s="12" t="str">
        <f t="shared" si="96"/>
        <v>MIS:5</v>
      </c>
      <c r="AS176">
        <v>999</v>
      </c>
      <c r="AV176" s="4"/>
      <c r="AW176" s="4"/>
      <c r="AX176" s="4"/>
      <c r="AY176" s="4"/>
      <c r="BA176" s="12" t="str">
        <f t="shared" si="97"/>
        <v/>
      </c>
      <c r="BB176" s="12" t="str">
        <f t="shared" si="85"/>
        <v/>
      </c>
      <c r="BC176" s="12" t="str">
        <f t="shared" si="86"/>
        <v/>
      </c>
      <c r="BD176" s="12" t="str">
        <f t="shared" si="87"/>
        <v/>
      </c>
      <c r="BE176" s="12" t="str">
        <f t="shared" si="88"/>
        <v/>
      </c>
      <c r="BF176" s="12" t="str">
        <f t="shared" si="89"/>
        <v/>
      </c>
      <c r="BG176" s="12" t="str">
        <f>_xlfn.IFNA(VLOOKUP(Z176,对应表!$Z:$AA,2,FALSE)&amp;AA176,"")</f>
        <v>MIS:5</v>
      </c>
      <c r="BH176" s="12" t="str">
        <f>_xlfn.IFNA(VLOOKUP(AB176,对应表!$Z:$AA,2,FALSE)&amp;AC176,"")</f>
        <v/>
      </c>
      <c r="BI176" s="12" t="str">
        <f>_xlfn.IFNA(VLOOKUP(AD176,对应表!$Z:$AA,2,FALSE)&amp;AE176,"")</f>
        <v/>
      </c>
      <c r="BJ176" s="12" t="str">
        <f>_xlfn.IFNA(VLOOKUP(AF176,对应表!$Z:$AA,2,FALSE)&amp;AG176,"")</f>
        <v/>
      </c>
      <c r="BK176" s="12" t="str">
        <f>_xlfn.IFNA(VLOOKUP(AH176,对应表!$Z:$AA,2,FALSE)&amp;AI176,"")</f>
        <v/>
      </c>
      <c r="BN176" t="str">
        <f t="shared" si="92"/>
        <v>被动回避lv1</v>
      </c>
      <c r="BO176">
        <f t="shared" si="90"/>
        <v>5</v>
      </c>
      <c r="BP176" t="str">
        <f t="shared" si="91"/>
        <v/>
      </c>
      <c r="BQ176" t="str">
        <f t="shared" si="93"/>
        <v>回避率值</v>
      </c>
      <c r="BR176">
        <f t="shared" si="94"/>
        <v>0</v>
      </c>
      <c r="BS176" s="22" t="str">
        <f>VLOOKUP(BQ176,对应表!AS:AU,3,FALSE)</f>
        <v>回避率</v>
      </c>
      <c r="BT176" s="22">
        <f>VLOOKUP(BQ176,对应表!AS:AU,2,FALSE)</f>
        <v>1</v>
      </c>
      <c r="BU176" s="22" t="str">
        <f t="shared" si="100"/>
        <v>+5</v>
      </c>
      <c r="BV176" s="22" t="str">
        <f t="shared" si="102"/>
        <v>回避率+5</v>
      </c>
      <c r="BW176" s="22" t="str">
        <f>_xlfn.IFNA(VLOOKUP(BR176,对应表!AS:AU,3,FALSE),"")</f>
        <v/>
      </c>
      <c r="BX176" s="22" t="str">
        <f>_xlfn.IFNA(VLOOKUP(BR176,对应表!AS:AU,2,FALSE),"")</f>
        <v/>
      </c>
      <c r="BY176" s="22" t="str">
        <f t="shared" si="103"/>
        <v>+</v>
      </c>
      <c r="BZ176" s="22" t="str">
        <f t="shared" si="104"/>
        <v/>
      </c>
    </row>
    <row r="177" spans="11:78" x14ac:dyDescent="0.15">
      <c r="K177" t="str">
        <f t="shared" si="99"/>
        <v>被动回避lv2</v>
      </c>
      <c r="L177" s="6" t="str">
        <f>Q177&amp;":"&amp;M177&amp;":"&amp;VLOOKUP(N177,对应表!B:C,2,FALSE)&amp;":"&amp;IF(buff!O177="",0,O177)</f>
        <v>200082:100:1:0</v>
      </c>
      <c r="M177">
        <v>100</v>
      </c>
      <c r="N177" s="1" t="s">
        <v>278</v>
      </c>
      <c r="O177">
        <v>0</v>
      </c>
      <c r="P177">
        <f t="shared" si="84"/>
        <v>6</v>
      </c>
      <c r="Q177">
        <v>200082</v>
      </c>
      <c r="R177" s="4" t="s">
        <v>1064</v>
      </c>
      <c r="S177" s="4" t="str">
        <f t="shared" si="101"/>
        <v>被动回避lv2</v>
      </c>
      <c r="T177" s="4" t="str">
        <f t="shared" si="98"/>
        <v>被动回避lv2</v>
      </c>
      <c r="U177" t="s">
        <v>279</v>
      </c>
      <c r="Z177" t="s">
        <v>517</v>
      </c>
      <c r="AA177">
        <v>6</v>
      </c>
      <c r="AJ177" s="12" t="str">
        <f t="shared" ref="AJ177:AJ240" si="105">IF(BG177="","",BG177)&amp;IF(BH177="","","|"&amp;BH177)&amp;IF(BI177="","","|"&amp;BI177)&amp;IF(BJ177="","","|"&amp;BJ177)&amp;IF(BK177="","","|"&amp;BK177)</f>
        <v>MIS:6</v>
      </c>
      <c r="AS177">
        <v>999</v>
      </c>
      <c r="AV177" s="4"/>
      <c r="AW177" s="4"/>
      <c r="AX177" s="4"/>
      <c r="AY177" s="4"/>
      <c r="BA177" s="12" t="str">
        <f t="shared" ref="BA177:BA240" si="106">IF(BB177="","",BB177)&amp;IF(BC177="","","|"&amp;BC177)&amp;IF(BD177="","","|"&amp;BD177)&amp;IF(BE177="","","|"&amp;BE177)&amp;IF(BF177="","","|"&amp;BF177)</f>
        <v/>
      </c>
      <c r="BB177" s="12" t="str">
        <f t="shared" si="85"/>
        <v/>
      </c>
      <c r="BC177" s="12" t="str">
        <f t="shared" si="86"/>
        <v/>
      </c>
      <c r="BD177" s="12" t="str">
        <f t="shared" si="87"/>
        <v/>
      </c>
      <c r="BE177" s="12" t="str">
        <f t="shared" si="88"/>
        <v/>
      </c>
      <c r="BF177" s="12" t="str">
        <f t="shared" si="89"/>
        <v/>
      </c>
      <c r="BG177" s="12" t="str">
        <f>_xlfn.IFNA(VLOOKUP(Z177,对应表!$Z:$AA,2,FALSE)&amp;AA177,"")</f>
        <v>MIS:6</v>
      </c>
      <c r="BH177" s="12" t="str">
        <f>_xlfn.IFNA(VLOOKUP(AB177,对应表!$Z:$AA,2,FALSE)&amp;AC177,"")</f>
        <v/>
      </c>
      <c r="BI177" s="12" t="str">
        <f>_xlfn.IFNA(VLOOKUP(AD177,对应表!$Z:$AA,2,FALSE)&amp;AE177,"")</f>
        <v/>
      </c>
      <c r="BJ177" s="12" t="str">
        <f>_xlfn.IFNA(VLOOKUP(AF177,对应表!$Z:$AA,2,FALSE)&amp;AG177,"")</f>
        <v/>
      </c>
      <c r="BK177" s="12" t="str">
        <f>_xlfn.IFNA(VLOOKUP(AH177,对应表!$Z:$AA,2,FALSE)&amp;AI177,"")</f>
        <v/>
      </c>
      <c r="BN177" t="str">
        <f t="shared" si="92"/>
        <v>被动回避lv2</v>
      </c>
      <c r="BO177">
        <f t="shared" si="90"/>
        <v>6</v>
      </c>
      <c r="BP177" t="str">
        <f t="shared" si="91"/>
        <v/>
      </c>
      <c r="BQ177" t="str">
        <f t="shared" si="93"/>
        <v>回避率值</v>
      </c>
      <c r="BR177">
        <f t="shared" si="94"/>
        <v>0</v>
      </c>
      <c r="BS177" s="22" t="str">
        <f>VLOOKUP(BQ177,对应表!AS:AU,3,FALSE)</f>
        <v>回避率</v>
      </c>
      <c r="BT177" s="22">
        <f>VLOOKUP(BQ177,对应表!AS:AU,2,FALSE)</f>
        <v>1</v>
      </c>
      <c r="BU177" s="22" t="str">
        <f t="shared" si="100"/>
        <v>+6</v>
      </c>
      <c r="BV177" s="22" t="str">
        <f t="shared" si="102"/>
        <v>回避率+6</v>
      </c>
      <c r="BW177" s="22" t="str">
        <f>_xlfn.IFNA(VLOOKUP(BR177,对应表!AS:AU,3,FALSE),"")</f>
        <v/>
      </c>
      <c r="BX177" s="22" t="str">
        <f>_xlfn.IFNA(VLOOKUP(BR177,对应表!AS:AU,2,FALSE),"")</f>
        <v/>
      </c>
      <c r="BY177" s="22" t="str">
        <f t="shared" si="103"/>
        <v>+</v>
      </c>
      <c r="BZ177" s="22" t="str">
        <f t="shared" si="104"/>
        <v/>
      </c>
    </row>
    <row r="178" spans="11:78" x14ac:dyDescent="0.15">
      <c r="K178" t="str">
        <f t="shared" si="99"/>
        <v>被动回避lv3</v>
      </c>
      <c r="L178" s="6" t="str">
        <f>Q178&amp;":"&amp;M178&amp;":"&amp;VLOOKUP(N178,对应表!B:C,2,FALSE)&amp;":"&amp;IF(buff!O178="",0,O178)</f>
        <v>200083:100:1:0</v>
      </c>
      <c r="M178">
        <v>100</v>
      </c>
      <c r="N178" s="1" t="s">
        <v>278</v>
      </c>
      <c r="O178">
        <v>0</v>
      </c>
      <c r="P178">
        <f t="shared" si="84"/>
        <v>7</v>
      </c>
      <c r="Q178">
        <v>200083</v>
      </c>
      <c r="R178" s="4" t="s">
        <v>1065</v>
      </c>
      <c r="S178" s="4" t="str">
        <f t="shared" si="101"/>
        <v>被动回避lv3</v>
      </c>
      <c r="T178" s="4" t="str">
        <f t="shared" si="98"/>
        <v>被动回避lv3</v>
      </c>
      <c r="U178" t="s">
        <v>279</v>
      </c>
      <c r="Z178" t="s">
        <v>517</v>
      </c>
      <c r="AA178">
        <v>7</v>
      </c>
      <c r="AJ178" s="12" t="str">
        <f t="shared" si="105"/>
        <v>MIS:7</v>
      </c>
      <c r="AS178">
        <v>999</v>
      </c>
      <c r="AV178" s="4"/>
      <c r="AW178" s="4"/>
      <c r="AX178" s="4"/>
      <c r="AY178" s="4"/>
      <c r="BA178" s="12" t="str">
        <f t="shared" si="106"/>
        <v/>
      </c>
      <c r="BB178" s="12" t="str">
        <f t="shared" si="85"/>
        <v/>
      </c>
      <c r="BC178" s="12" t="str">
        <f t="shared" si="86"/>
        <v/>
      </c>
      <c r="BD178" s="12" t="str">
        <f t="shared" si="87"/>
        <v/>
      </c>
      <c r="BE178" s="12" t="str">
        <f t="shared" si="88"/>
        <v/>
      </c>
      <c r="BF178" s="12" t="str">
        <f t="shared" si="89"/>
        <v/>
      </c>
      <c r="BG178" s="12" t="str">
        <f>_xlfn.IFNA(VLOOKUP(Z178,对应表!$Z:$AA,2,FALSE)&amp;AA178,"")</f>
        <v>MIS:7</v>
      </c>
      <c r="BH178" s="12" t="str">
        <f>_xlfn.IFNA(VLOOKUP(AB178,对应表!$Z:$AA,2,FALSE)&amp;AC178,"")</f>
        <v/>
      </c>
      <c r="BI178" s="12" t="str">
        <f>_xlfn.IFNA(VLOOKUP(AD178,对应表!$Z:$AA,2,FALSE)&amp;AE178,"")</f>
        <v/>
      </c>
      <c r="BJ178" s="12" t="str">
        <f>_xlfn.IFNA(VLOOKUP(AF178,对应表!$Z:$AA,2,FALSE)&amp;AG178,"")</f>
        <v/>
      </c>
      <c r="BK178" s="12" t="str">
        <f>_xlfn.IFNA(VLOOKUP(AH178,对应表!$Z:$AA,2,FALSE)&amp;AI178,"")</f>
        <v/>
      </c>
      <c r="BN178" t="str">
        <f t="shared" si="92"/>
        <v>被动回避lv3</v>
      </c>
      <c r="BO178">
        <f t="shared" si="90"/>
        <v>7</v>
      </c>
      <c r="BP178" t="str">
        <f t="shared" si="91"/>
        <v/>
      </c>
      <c r="BQ178" t="str">
        <f t="shared" si="93"/>
        <v>回避率值</v>
      </c>
      <c r="BR178">
        <f t="shared" si="94"/>
        <v>0</v>
      </c>
      <c r="BS178" s="22" t="str">
        <f>VLOOKUP(BQ178,对应表!AS:AU,3,FALSE)</f>
        <v>回避率</v>
      </c>
      <c r="BT178" s="22">
        <f>VLOOKUP(BQ178,对应表!AS:AU,2,FALSE)</f>
        <v>1</v>
      </c>
      <c r="BU178" s="22" t="str">
        <f t="shared" si="100"/>
        <v>+7</v>
      </c>
      <c r="BV178" s="22" t="str">
        <f t="shared" si="102"/>
        <v>回避率+7</v>
      </c>
      <c r="BW178" s="22" t="str">
        <f>_xlfn.IFNA(VLOOKUP(BR178,对应表!AS:AU,3,FALSE),"")</f>
        <v/>
      </c>
      <c r="BX178" s="22" t="str">
        <f>_xlfn.IFNA(VLOOKUP(BR178,对应表!AS:AU,2,FALSE),"")</f>
        <v/>
      </c>
      <c r="BY178" s="22" t="str">
        <f t="shared" si="103"/>
        <v>+</v>
      </c>
      <c r="BZ178" s="22" t="str">
        <f t="shared" si="104"/>
        <v/>
      </c>
    </row>
    <row r="179" spans="11:78" x14ac:dyDescent="0.15">
      <c r="K179" t="str">
        <f t="shared" si="99"/>
        <v>被动回避lv4</v>
      </c>
      <c r="L179" s="6" t="str">
        <f>Q179&amp;":"&amp;M179&amp;":"&amp;VLOOKUP(N179,对应表!B:C,2,FALSE)&amp;":"&amp;IF(buff!O179="",0,O179)</f>
        <v>200084:100:1:0</v>
      </c>
      <c r="M179">
        <v>100</v>
      </c>
      <c r="N179" s="1" t="s">
        <v>278</v>
      </c>
      <c r="O179">
        <v>0</v>
      </c>
      <c r="P179">
        <f t="shared" si="84"/>
        <v>8</v>
      </c>
      <c r="Q179">
        <v>200084</v>
      </c>
      <c r="R179" s="4" t="s">
        <v>1066</v>
      </c>
      <c r="S179" s="4" t="str">
        <f t="shared" si="101"/>
        <v>被动回避lv4</v>
      </c>
      <c r="T179" s="4" t="str">
        <f t="shared" si="98"/>
        <v>被动回避lv4</v>
      </c>
      <c r="U179" t="s">
        <v>279</v>
      </c>
      <c r="Z179" t="s">
        <v>517</v>
      </c>
      <c r="AA179">
        <v>8</v>
      </c>
      <c r="AJ179" s="12" t="str">
        <f t="shared" si="105"/>
        <v>MIS:8</v>
      </c>
      <c r="AS179">
        <v>999</v>
      </c>
      <c r="AV179" s="4"/>
      <c r="AW179" s="4"/>
      <c r="AX179" s="4"/>
      <c r="AY179" s="4"/>
      <c r="BA179" s="12" t="str">
        <f t="shared" si="106"/>
        <v/>
      </c>
      <c r="BB179" s="12" t="str">
        <f t="shared" si="85"/>
        <v/>
      </c>
      <c r="BC179" s="12" t="str">
        <f t="shared" si="86"/>
        <v/>
      </c>
      <c r="BD179" s="12" t="str">
        <f t="shared" si="87"/>
        <v/>
      </c>
      <c r="BE179" s="12" t="str">
        <f t="shared" si="88"/>
        <v/>
      </c>
      <c r="BF179" s="12" t="str">
        <f t="shared" si="89"/>
        <v/>
      </c>
      <c r="BG179" s="12" t="str">
        <f>_xlfn.IFNA(VLOOKUP(Z179,对应表!$Z:$AA,2,FALSE)&amp;AA179,"")</f>
        <v>MIS:8</v>
      </c>
      <c r="BH179" s="12" t="str">
        <f>_xlfn.IFNA(VLOOKUP(AB179,对应表!$Z:$AA,2,FALSE)&amp;AC179,"")</f>
        <v/>
      </c>
      <c r="BI179" s="12" t="str">
        <f>_xlfn.IFNA(VLOOKUP(AD179,对应表!$Z:$AA,2,FALSE)&amp;AE179,"")</f>
        <v/>
      </c>
      <c r="BJ179" s="12" t="str">
        <f>_xlfn.IFNA(VLOOKUP(AF179,对应表!$Z:$AA,2,FALSE)&amp;AG179,"")</f>
        <v/>
      </c>
      <c r="BK179" s="12" t="str">
        <f>_xlfn.IFNA(VLOOKUP(AH179,对应表!$Z:$AA,2,FALSE)&amp;AI179,"")</f>
        <v/>
      </c>
      <c r="BN179" t="str">
        <f t="shared" si="92"/>
        <v>被动回避lv4</v>
      </c>
      <c r="BO179">
        <f t="shared" si="90"/>
        <v>8</v>
      </c>
      <c r="BP179" t="str">
        <f t="shared" si="91"/>
        <v/>
      </c>
      <c r="BQ179" t="str">
        <f t="shared" si="93"/>
        <v>回避率值</v>
      </c>
      <c r="BR179">
        <f t="shared" si="94"/>
        <v>0</v>
      </c>
      <c r="BS179" s="22" t="str">
        <f>VLOOKUP(BQ179,对应表!AS:AU,3,FALSE)</f>
        <v>回避率</v>
      </c>
      <c r="BT179" s="22">
        <f>VLOOKUP(BQ179,对应表!AS:AU,2,FALSE)</f>
        <v>1</v>
      </c>
      <c r="BU179" s="22" t="str">
        <f t="shared" si="100"/>
        <v>+8</v>
      </c>
      <c r="BV179" s="22" t="str">
        <f t="shared" si="102"/>
        <v>回避率+8</v>
      </c>
      <c r="BW179" s="22" t="str">
        <f>_xlfn.IFNA(VLOOKUP(BR179,对应表!AS:AU,3,FALSE),"")</f>
        <v/>
      </c>
      <c r="BX179" s="22" t="str">
        <f>_xlfn.IFNA(VLOOKUP(BR179,对应表!AS:AU,2,FALSE),"")</f>
        <v/>
      </c>
      <c r="BY179" s="22" t="str">
        <f t="shared" si="103"/>
        <v>+</v>
      </c>
      <c r="BZ179" s="22" t="str">
        <f t="shared" si="104"/>
        <v/>
      </c>
    </row>
    <row r="180" spans="11:78" x14ac:dyDescent="0.15">
      <c r="K180" t="str">
        <f t="shared" si="99"/>
        <v>被动回避lv5</v>
      </c>
      <c r="L180" s="6" t="str">
        <f>Q180&amp;":"&amp;M180&amp;":"&amp;VLOOKUP(N180,对应表!B:C,2,FALSE)&amp;":"&amp;IF(buff!O180="",0,O180)</f>
        <v>200085:100:1:0</v>
      </c>
      <c r="M180">
        <v>100</v>
      </c>
      <c r="N180" s="1" t="s">
        <v>278</v>
      </c>
      <c r="O180">
        <v>0</v>
      </c>
      <c r="P180">
        <f t="shared" si="84"/>
        <v>9</v>
      </c>
      <c r="Q180">
        <v>200085</v>
      </c>
      <c r="R180" s="4" t="s">
        <v>1067</v>
      </c>
      <c r="S180" s="4" t="str">
        <f t="shared" si="101"/>
        <v>被动回避lv5</v>
      </c>
      <c r="T180" s="4" t="str">
        <f t="shared" si="98"/>
        <v>被动回避lv5</v>
      </c>
      <c r="U180" t="s">
        <v>279</v>
      </c>
      <c r="Z180" t="s">
        <v>517</v>
      </c>
      <c r="AA180">
        <v>9</v>
      </c>
      <c r="AJ180" s="12" t="str">
        <f t="shared" si="105"/>
        <v>MIS:9</v>
      </c>
      <c r="AS180">
        <v>999</v>
      </c>
      <c r="AV180" s="4"/>
      <c r="AW180" s="4"/>
      <c r="AX180" s="4"/>
      <c r="AY180" s="4"/>
      <c r="BA180" s="12" t="str">
        <f t="shared" si="106"/>
        <v/>
      </c>
      <c r="BB180" s="12" t="str">
        <f t="shared" si="85"/>
        <v/>
      </c>
      <c r="BC180" s="12" t="str">
        <f t="shared" si="86"/>
        <v/>
      </c>
      <c r="BD180" s="12" t="str">
        <f t="shared" si="87"/>
        <v/>
      </c>
      <c r="BE180" s="12" t="str">
        <f t="shared" si="88"/>
        <v/>
      </c>
      <c r="BF180" s="12" t="str">
        <f t="shared" si="89"/>
        <v/>
      </c>
      <c r="BG180" s="12" t="str">
        <f>_xlfn.IFNA(VLOOKUP(Z180,对应表!$Z:$AA,2,FALSE)&amp;AA180,"")</f>
        <v>MIS:9</v>
      </c>
      <c r="BH180" s="12" t="str">
        <f>_xlfn.IFNA(VLOOKUP(AB180,对应表!$Z:$AA,2,FALSE)&amp;AC180,"")</f>
        <v/>
      </c>
      <c r="BI180" s="12" t="str">
        <f>_xlfn.IFNA(VLOOKUP(AD180,对应表!$Z:$AA,2,FALSE)&amp;AE180,"")</f>
        <v/>
      </c>
      <c r="BJ180" s="12" t="str">
        <f>_xlfn.IFNA(VLOOKUP(AF180,对应表!$Z:$AA,2,FALSE)&amp;AG180,"")</f>
        <v/>
      </c>
      <c r="BK180" s="12" t="str">
        <f>_xlfn.IFNA(VLOOKUP(AH180,对应表!$Z:$AA,2,FALSE)&amp;AI180,"")</f>
        <v/>
      </c>
      <c r="BN180" t="str">
        <f t="shared" si="92"/>
        <v>被动回避lv5</v>
      </c>
      <c r="BO180">
        <f t="shared" si="90"/>
        <v>9</v>
      </c>
      <c r="BP180" t="str">
        <f t="shared" si="91"/>
        <v/>
      </c>
      <c r="BQ180" t="str">
        <f t="shared" si="93"/>
        <v>回避率值</v>
      </c>
      <c r="BR180">
        <f t="shared" si="94"/>
        <v>0</v>
      </c>
      <c r="BS180" s="22" t="str">
        <f>VLOOKUP(BQ180,对应表!AS:AU,3,FALSE)</f>
        <v>回避率</v>
      </c>
      <c r="BT180" s="22">
        <f>VLOOKUP(BQ180,对应表!AS:AU,2,FALSE)</f>
        <v>1</v>
      </c>
      <c r="BU180" s="22" t="str">
        <f t="shared" si="100"/>
        <v>+9</v>
      </c>
      <c r="BV180" s="22" t="str">
        <f t="shared" si="102"/>
        <v>回避率+9</v>
      </c>
      <c r="BW180" s="22" t="str">
        <f>_xlfn.IFNA(VLOOKUP(BR180,对应表!AS:AU,3,FALSE),"")</f>
        <v/>
      </c>
      <c r="BX180" s="22" t="str">
        <f>_xlfn.IFNA(VLOOKUP(BR180,对应表!AS:AU,2,FALSE),"")</f>
        <v/>
      </c>
      <c r="BY180" s="22" t="str">
        <f t="shared" si="103"/>
        <v>+</v>
      </c>
      <c r="BZ180" s="22" t="str">
        <f t="shared" si="104"/>
        <v/>
      </c>
    </row>
    <row r="181" spans="11:78" x14ac:dyDescent="0.15">
      <c r="K181" t="str">
        <f t="shared" si="99"/>
        <v>被动回避lv6</v>
      </c>
      <c r="L181" s="6" t="str">
        <f>Q181&amp;":"&amp;M181&amp;":"&amp;VLOOKUP(N181,对应表!B:C,2,FALSE)&amp;":"&amp;IF(buff!O181="",0,O181)</f>
        <v>200086:100:1:0</v>
      </c>
      <c r="M181">
        <v>100</v>
      </c>
      <c r="N181" s="1" t="s">
        <v>278</v>
      </c>
      <c r="O181">
        <v>0</v>
      </c>
      <c r="P181">
        <f t="shared" si="84"/>
        <v>10</v>
      </c>
      <c r="Q181">
        <v>200086</v>
      </c>
      <c r="R181" s="4" t="s">
        <v>1068</v>
      </c>
      <c r="S181" s="4" t="str">
        <f t="shared" si="101"/>
        <v>被动回避lv6</v>
      </c>
      <c r="T181" s="4" t="str">
        <f t="shared" si="98"/>
        <v>被动回避lv6</v>
      </c>
      <c r="U181" t="s">
        <v>279</v>
      </c>
      <c r="Z181" t="s">
        <v>517</v>
      </c>
      <c r="AA181">
        <v>10</v>
      </c>
      <c r="AJ181" s="12" t="str">
        <f t="shared" si="105"/>
        <v>MIS:10</v>
      </c>
      <c r="AS181">
        <v>999</v>
      </c>
      <c r="AV181" s="4"/>
      <c r="AW181" s="4"/>
      <c r="AX181" s="4"/>
      <c r="AY181" s="4"/>
      <c r="BA181" s="12" t="str">
        <f t="shared" si="106"/>
        <v/>
      </c>
      <c r="BB181" s="12" t="str">
        <f t="shared" si="85"/>
        <v/>
      </c>
      <c r="BC181" s="12" t="str">
        <f t="shared" si="86"/>
        <v/>
      </c>
      <c r="BD181" s="12" t="str">
        <f t="shared" si="87"/>
        <v/>
      </c>
      <c r="BE181" s="12" t="str">
        <f t="shared" si="88"/>
        <v/>
      </c>
      <c r="BF181" s="12" t="str">
        <f t="shared" si="89"/>
        <v/>
      </c>
      <c r="BG181" s="12" t="str">
        <f>_xlfn.IFNA(VLOOKUP(Z181,对应表!$Z:$AA,2,FALSE)&amp;AA181,"")</f>
        <v>MIS:10</v>
      </c>
      <c r="BH181" s="12" t="str">
        <f>_xlfn.IFNA(VLOOKUP(AB181,对应表!$Z:$AA,2,FALSE)&amp;AC181,"")</f>
        <v/>
      </c>
      <c r="BI181" s="12" t="str">
        <f>_xlfn.IFNA(VLOOKUP(AD181,对应表!$Z:$AA,2,FALSE)&amp;AE181,"")</f>
        <v/>
      </c>
      <c r="BJ181" s="12" t="str">
        <f>_xlfn.IFNA(VLOOKUP(AF181,对应表!$Z:$AA,2,FALSE)&amp;AG181,"")</f>
        <v/>
      </c>
      <c r="BK181" s="12" t="str">
        <f>_xlfn.IFNA(VLOOKUP(AH181,对应表!$Z:$AA,2,FALSE)&amp;AI181,"")</f>
        <v/>
      </c>
      <c r="BN181" t="str">
        <f t="shared" si="92"/>
        <v>被动回避lv6</v>
      </c>
      <c r="BO181">
        <f t="shared" si="90"/>
        <v>10</v>
      </c>
      <c r="BP181" t="str">
        <f t="shared" si="91"/>
        <v/>
      </c>
      <c r="BQ181" t="str">
        <f t="shared" si="93"/>
        <v>回避率值</v>
      </c>
      <c r="BR181">
        <f t="shared" si="94"/>
        <v>0</v>
      </c>
      <c r="BS181" s="22" t="str">
        <f>VLOOKUP(BQ181,对应表!AS:AU,3,FALSE)</f>
        <v>回避率</v>
      </c>
      <c r="BT181" s="22">
        <f>VLOOKUP(BQ181,对应表!AS:AU,2,FALSE)</f>
        <v>1</v>
      </c>
      <c r="BU181" s="22" t="str">
        <f t="shared" si="100"/>
        <v>+10</v>
      </c>
      <c r="BV181" s="22" t="str">
        <f t="shared" si="102"/>
        <v>回避率+10</v>
      </c>
      <c r="BW181" s="22" t="str">
        <f>_xlfn.IFNA(VLOOKUP(BR181,对应表!AS:AU,3,FALSE),"")</f>
        <v/>
      </c>
      <c r="BX181" s="22" t="str">
        <f>_xlfn.IFNA(VLOOKUP(BR181,对应表!AS:AU,2,FALSE),"")</f>
        <v/>
      </c>
      <c r="BY181" s="22" t="str">
        <f t="shared" si="103"/>
        <v>+</v>
      </c>
      <c r="BZ181" s="22" t="str">
        <f t="shared" si="104"/>
        <v/>
      </c>
    </row>
    <row r="182" spans="11:78" x14ac:dyDescent="0.15">
      <c r="K182" t="str">
        <f t="shared" si="99"/>
        <v>被动回避lv7</v>
      </c>
      <c r="L182" s="6" t="str">
        <f>Q182&amp;":"&amp;M182&amp;":"&amp;VLOOKUP(N182,对应表!B:C,2,FALSE)&amp;":"&amp;IF(buff!O182="",0,O182)</f>
        <v>200087:100:1:0</v>
      </c>
      <c r="M182">
        <v>100</v>
      </c>
      <c r="N182" s="1" t="s">
        <v>278</v>
      </c>
      <c r="O182">
        <v>0</v>
      </c>
      <c r="P182">
        <f t="shared" si="84"/>
        <v>11</v>
      </c>
      <c r="Q182">
        <v>200087</v>
      </c>
      <c r="R182" s="4" t="s">
        <v>1069</v>
      </c>
      <c r="S182" s="4" t="str">
        <f t="shared" si="101"/>
        <v>被动回避lv7</v>
      </c>
      <c r="T182" s="4" t="str">
        <f t="shared" si="98"/>
        <v>被动回避lv7</v>
      </c>
      <c r="U182" t="s">
        <v>279</v>
      </c>
      <c r="Z182" t="s">
        <v>517</v>
      </c>
      <c r="AA182">
        <v>11</v>
      </c>
      <c r="AJ182" s="12" t="str">
        <f t="shared" si="105"/>
        <v>MIS:11</v>
      </c>
      <c r="AS182">
        <v>999</v>
      </c>
      <c r="AV182" s="4"/>
      <c r="AW182" s="4"/>
      <c r="AX182" s="4"/>
      <c r="AY182" s="4"/>
      <c r="BA182" s="12" t="str">
        <f t="shared" si="106"/>
        <v/>
      </c>
      <c r="BB182" s="12" t="str">
        <f t="shared" si="85"/>
        <v/>
      </c>
      <c r="BC182" s="12" t="str">
        <f t="shared" si="86"/>
        <v/>
      </c>
      <c r="BD182" s="12" t="str">
        <f t="shared" si="87"/>
        <v/>
      </c>
      <c r="BE182" s="12" t="str">
        <f t="shared" si="88"/>
        <v/>
      </c>
      <c r="BF182" s="12" t="str">
        <f t="shared" si="89"/>
        <v/>
      </c>
      <c r="BG182" s="12" t="str">
        <f>_xlfn.IFNA(VLOOKUP(Z182,对应表!$Z:$AA,2,FALSE)&amp;AA182,"")</f>
        <v>MIS:11</v>
      </c>
      <c r="BH182" s="12" t="str">
        <f>_xlfn.IFNA(VLOOKUP(AB182,对应表!$Z:$AA,2,FALSE)&amp;AC182,"")</f>
        <v/>
      </c>
      <c r="BI182" s="12" t="str">
        <f>_xlfn.IFNA(VLOOKUP(AD182,对应表!$Z:$AA,2,FALSE)&amp;AE182,"")</f>
        <v/>
      </c>
      <c r="BJ182" s="12" t="str">
        <f>_xlfn.IFNA(VLOOKUP(AF182,对应表!$Z:$AA,2,FALSE)&amp;AG182,"")</f>
        <v/>
      </c>
      <c r="BK182" s="12" t="str">
        <f>_xlfn.IFNA(VLOOKUP(AH182,对应表!$Z:$AA,2,FALSE)&amp;AI182,"")</f>
        <v/>
      </c>
      <c r="BN182" t="str">
        <f t="shared" si="92"/>
        <v>被动回避lv7</v>
      </c>
      <c r="BO182">
        <f t="shared" si="90"/>
        <v>11</v>
      </c>
      <c r="BP182" t="str">
        <f t="shared" si="91"/>
        <v/>
      </c>
      <c r="BQ182" t="str">
        <f t="shared" si="93"/>
        <v>回避率值</v>
      </c>
      <c r="BR182">
        <f t="shared" si="94"/>
        <v>0</v>
      </c>
      <c r="BS182" s="22" t="str">
        <f>VLOOKUP(BQ182,对应表!AS:AU,3,FALSE)</f>
        <v>回避率</v>
      </c>
      <c r="BT182" s="22">
        <f>VLOOKUP(BQ182,对应表!AS:AU,2,FALSE)</f>
        <v>1</v>
      </c>
      <c r="BU182" s="22" t="str">
        <f t="shared" si="100"/>
        <v>+11</v>
      </c>
      <c r="BV182" s="22" t="str">
        <f t="shared" si="102"/>
        <v>回避率+11</v>
      </c>
      <c r="BW182" s="22" t="str">
        <f>_xlfn.IFNA(VLOOKUP(BR182,对应表!AS:AU,3,FALSE),"")</f>
        <v/>
      </c>
      <c r="BX182" s="22" t="str">
        <f>_xlfn.IFNA(VLOOKUP(BR182,对应表!AS:AU,2,FALSE),"")</f>
        <v/>
      </c>
      <c r="BY182" s="22" t="str">
        <f t="shared" si="103"/>
        <v>+</v>
      </c>
      <c r="BZ182" s="22" t="str">
        <f t="shared" si="104"/>
        <v/>
      </c>
    </row>
    <row r="183" spans="11:78" x14ac:dyDescent="0.15">
      <c r="K183" t="str">
        <f t="shared" si="99"/>
        <v>被动回避lv8</v>
      </c>
      <c r="L183" s="6" t="str">
        <f>Q183&amp;":"&amp;M183&amp;":"&amp;VLOOKUP(N183,对应表!B:C,2,FALSE)&amp;":"&amp;IF(buff!O183="",0,O183)</f>
        <v>200088:100:1:0</v>
      </c>
      <c r="M183">
        <v>100</v>
      </c>
      <c r="N183" s="1" t="s">
        <v>278</v>
      </c>
      <c r="O183">
        <v>0</v>
      </c>
      <c r="P183">
        <f t="shared" si="84"/>
        <v>12</v>
      </c>
      <c r="Q183">
        <v>200088</v>
      </c>
      <c r="R183" s="4" t="s">
        <v>1070</v>
      </c>
      <c r="S183" s="4" t="str">
        <f t="shared" si="101"/>
        <v>被动回避lv8</v>
      </c>
      <c r="T183" s="4" t="str">
        <f t="shared" si="98"/>
        <v>被动回避lv8</v>
      </c>
      <c r="U183" t="s">
        <v>279</v>
      </c>
      <c r="Z183" t="s">
        <v>517</v>
      </c>
      <c r="AA183">
        <v>12</v>
      </c>
      <c r="AJ183" s="12" t="str">
        <f t="shared" si="105"/>
        <v>MIS:12</v>
      </c>
      <c r="AS183">
        <v>999</v>
      </c>
      <c r="AV183" s="4"/>
      <c r="AW183" s="4"/>
      <c r="AX183" s="4"/>
      <c r="AY183" s="4"/>
      <c r="BA183" s="12" t="str">
        <f t="shared" si="106"/>
        <v/>
      </c>
      <c r="BB183" s="12" t="str">
        <f t="shared" si="85"/>
        <v/>
      </c>
      <c r="BC183" s="12" t="str">
        <f t="shared" si="86"/>
        <v/>
      </c>
      <c r="BD183" s="12" t="str">
        <f t="shared" si="87"/>
        <v/>
      </c>
      <c r="BE183" s="12" t="str">
        <f t="shared" si="88"/>
        <v/>
      </c>
      <c r="BF183" s="12" t="str">
        <f t="shared" si="89"/>
        <v/>
      </c>
      <c r="BG183" s="12" t="str">
        <f>_xlfn.IFNA(VLOOKUP(Z183,对应表!$Z:$AA,2,FALSE)&amp;AA183,"")</f>
        <v>MIS:12</v>
      </c>
      <c r="BH183" s="12" t="str">
        <f>_xlfn.IFNA(VLOOKUP(AB183,对应表!$Z:$AA,2,FALSE)&amp;AC183,"")</f>
        <v/>
      </c>
      <c r="BI183" s="12" t="str">
        <f>_xlfn.IFNA(VLOOKUP(AD183,对应表!$Z:$AA,2,FALSE)&amp;AE183,"")</f>
        <v/>
      </c>
      <c r="BJ183" s="12" t="str">
        <f>_xlfn.IFNA(VLOOKUP(AF183,对应表!$Z:$AA,2,FALSE)&amp;AG183,"")</f>
        <v/>
      </c>
      <c r="BK183" s="12" t="str">
        <f>_xlfn.IFNA(VLOOKUP(AH183,对应表!$Z:$AA,2,FALSE)&amp;AI183,"")</f>
        <v/>
      </c>
      <c r="BN183" t="str">
        <f t="shared" si="92"/>
        <v>被动回避lv8</v>
      </c>
      <c r="BO183">
        <f t="shared" si="90"/>
        <v>12</v>
      </c>
      <c r="BP183" t="str">
        <f t="shared" si="91"/>
        <v/>
      </c>
      <c r="BQ183" t="str">
        <f t="shared" si="93"/>
        <v>回避率值</v>
      </c>
      <c r="BR183">
        <f t="shared" si="94"/>
        <v>0</v>
      </c>
      <c r="BS183" s="22" t="str">
        <f>VLOOKUP(BQ183,对应表!AS:AU,3,FALSE)</f>
        <v>回避率</v>
      </c>
      <c r="BT183" s="22">
        <f>VLOOKUP(BQ183,对应表!AS:AU,2,FALSE)</f>
        <v>1</v>
      </c>
      <c r="BU183" s="22" t="str">
        <f t="shared" si="100"/>
        <v>+12</v>
      </c>
      <c r="BV183" s="22" t="str">
        <f t="shared" si="102"/>
        <v>回避率+12</v>
      </c>
      <c r="BW183" s="22" t="str">
        <f>_xlfn.IFNA(VLOOKUP(BR183,对应表!AS:AU,3,FALSE),"")</f>
        <v/>
      </c>
      <c r="BX183" s="22" t="str">
        <f>_xlfn.IFNA(VLOOKUP(BR183,对应表!AS:AU,2,FALSE),"")</f>
        <v/>
      </c>
      <c r="BY183" s="22" t="str">
        <f t="shared" si="103"/>
        <v>+</v>
      </c>
      <c r="BZ183" s="22" t="str">
        <f t="shared" si="104"/>
        <v/>
      </c>
    </row>
    <row r="184" spans="11:78" x14ac:dyDescent="0.15">
      <c r="K184" t="str">
        <f t="shared" si="99"/>
        <v>被动回避lv9</v>
      </c>
      <c r="L184" s="6" t="str">
        <f>Q184&amp;":"&amp;M184&amp;":"&amp;VLOOKUP(N184,对应表!B:C,2,FALSE)&amp;":"&amp;IF(buff!O184="",0,O184)</f>
        <v>200089:100:1:0</v>
      </c>
      <c r="M184">
        <v>100</v>
      </c>
      <c r="N184" s="1" t="s">
        <v>278</v>
      </c>
      <c r="O184">
        <v>0</v>
      </c>
      <c r="P184">
        <f t="shared" si="84"/>
        <v>13</v>
      </c>
      <c r="Q184">
        <v>200089</v>
      </c>
      <c r="R184" s="4" t="s">
        <v>1071</v>
      </c>
      <c r="S184" s="4" t="str">
        <f t="shared" si="101"/>
        <v>被动回避lv9</v>
      </c>
      <c r="T184" s="4" t="str">
        <f t="shared" si="98"/>
        <v>被动回避lv9</v>
      </c>
      <c r="U184" t="s">
        <v>279</v>
      </c>
      <c r="Z184" t="s">
        <v>517</v>
      </c>
      <c r="AA184">
        <v>13</v>
      </c>
      <c r="AJ184" s="12" t="str">
        <f t="shared" si="105"/>
        <v>MIS:13</v>
      </c>
      <c r="AS184">
        <v>999</v>
      </c>
      <c r="AV184" s="4"/>
      <c r="AW184" s="4"/>
      <c r="AX184" s="4"/>
      <c r="AY184" s="4"/>
      <c r="BA184" s="12" t="str">
        <f t="shared" si="106"/>
        <v/>
      </c>
      <c r="BB184" s="12" t="str">
        <f t="shared" si="85"/>
        <v/>
      </c>
      <c r="BC184" s="12" t="str">
        <f t="shared" si="86"/>
        <v/>
      </c>
      <c r="BD184" s="12" t="str">
        <f t="shared" si="87"/>
        <v/>
      </c>
      <c r="BE184" s="12" t="str">
        <f t="shared" si="88"/>
        <v/>
      </c>
      <c r="BF184" s="12" t="str">
        <f t="shared" si="89"/>
        <v/>
      </c>
      <c r="BG184" s="12" t="str">
        <f>_xlfn.IFNA(VLOOKUP(Z184,对应表!$Z:$AA,2,FALSE)&amp;AA184,"")</f>
        <v>MIS:13</v>
      </c>
      <c r="BH184" s="12" t="str">
        <f>_xlfn.IFNA(VLOOKUP(AB184,对应表!$Z:$AA,2,FALSE)&amp;AC184,"")</f>
        <v/>
      </c>
      <c r="BI184" s="12" t="str">
        <f>_xlfn.IFNA(VLOOKUP(AD184,对应表!$Z:$AA,2,FALSE)&amp;AE184,"")</f>
        <v/>
      </c>
      <c r="BJ184" s="12" t="str">
        <f>_xlfn.IFNA(VLOOKUP(AF184,对应表!$Z:$AA,2,FALSE)&amp;AG184,"")</f>
        <v/>
      </c>
      <c r="BK184" s="12" t="str">
        <f>_xlfn.IFNA(VLOOKUP(AH184,对应表!$Z:$AA,2,FALSE)&amp;AI184,"")</f>
        <v/>
      </c>
      <c r="BN184" t="str">
        <f t="shared" si="92"/>
        <v>被动回避lv9</v>
      </c>
      <c r="BO184">
        <f t="shared" si="90"/>
        <v>13</v>
      </c>
      <c r="BP184" t="str">
        <f t="shared" si="91"/>
        <v/>
      </c>
      <c r="BQ184" t="str">
        <f t="shared" si="93"/>
        <v>回避率值</v>
      </c>
      <c r="BR184">
        <f t="shared" si="94"/>
        <v>0</v>
      </c>
      <c r="BS184" s="22" t="str">
        <f>VLOOKUP(BQ184,对应表!AS:AU,3,FALSE)</f>
        <v>回避率</v>
      </c>
      <c r="BT184" s="22">
        <f>VLOOKUP(BQ184,对应表!AS:AU,2,FALSE)</f>
        <v>1</v>
      </c>
      <c r="BU184" s="22" t="str">
        <f t="shared" si="100"/>
        <v>+13</v>
      </c>
      <c r="BV184" s="22" t="str">
        <f t="shared" si="102"/>
        <v>回避率+13</v>
      </c>
      <c r="BW184" s="22" t="str">
        <f>_xlfn.IFNA(VLOOKUP(BR184,对应表!AS:AU,3,FALSE),"")</f>
        <v/>
      </c>
      <c r="BX184" s="22" t="str">
        <f>_xlfn.IFNA(VLOOKUP(BR184,对应表!AS:AU,2,FALSE),"")</f>
        <v/>
      </c>
      <c r="BY184" s="22" t="str">
        <f t="shared" si="103"/>
        <v>+</v>
      </c>
      <c r="BZ184" s="22" t="str">
        <f t="shared" si="104"/>
        <v/>
      </c>
    </row>
    <row r="185" spans="11:78" x14ac:dyDescent="0.15">
      <c r="K185" t="str">
        <f t="shared" si="99"/>
        <v>被动回避lv10</v>
      </c>
      <c r="L185" s="6" t="str">
        <f>Q185&amp;":"&amp;M185&amp;":"&amp;VLOOKUP(N185,对应表!B:C,2,FALSE)&amp;":"&amp;IF(buff!O185="",0,O185)</f>
        <v>200090:100:1:0</v>
      </c>
      <c r="M185">
        <v>100</v>
      </c>
      <c r="N185" s="1" t="s">
        <v>278</v>
      </c>
      <c r="O185">
        <v>0</v>
      </c>
      <c r="P185">
        <f t="shared" si="84"/>
        <v>14</v>
      </c>
      <c r="Q185">
        <v>200090</v>
      </c>
      <c r="R185" s="4" t="s">
        <v>1072</v>
      </c>
      <c r="S185" s="4" t="str">
        <f t="shared" si="101"/>
        <v>被动回避lv10</v>
      </c>
      <c r="T185" s="4" t="str">
        <f t="shared" si="98"/>
        <v>被动回避lv10</v>
      </c>
      <c r="U185" t="s">
        <v>279</v>
      </c>
      <c r="Z185" t="s">
        <v>517</v>
      </c>
      <c r="AA185">
        <v>14</v>
      </c>
      <c r="AJ185" s="12" t="str">
        <f t="shared" si="105"/>
        <v>MIS:14</v>
      </c>
      <c r="AS185">
        <v>999</v>
      </c>
      <c r="AV185" s="4"/>
      <c r="AW185" s="4"/>
      <c r="AX185" s="4"/>
      <c r="AY185" s="4"/>
      <c r="BA185" s="12" t="str">
        <f t="shared" si="106"/>
        <v/>
      </c>
      <c r="BB185" s="12" t="str">
        <f t="shared" si="85"/>
        <v/>
      </c>
      <c r="BC185" s="12" t="str">
        <f t="shared" si="86"/>
        <v/>
      </c>
      <c r="BD185" s="12" t="str">
        <f t="shared" si="87"/>
        <v/>
      </c>
      <c r="BE185" s="12" t="str">
        <f t="shared" si="88"/>
        <v/>
      </c>
      <c r="BF185" s="12" t="str">
        <f t="shared" si="89"/>
        <v/>
      </c>
      <c r="BG185" s="12" t="str">
        <f>_xlfn.IFNA(VLOOKUP(Z185,对应表!$Z:$AA,2,FALSE)&amp;AA185,"")</f>
        <v>MIS:14</v>
      </c>
      <c r="BH185" s="12" t="str">
        <f>_xlfn.IFNA(VLOOKUP(AB185,对应表!$Z:$AA,2,FALSE)&amp;AC185,"")</f>
        <v/>
      </c>
      <c r="BI185" s="12" t="str">
        <f>_xlfn.IFNA(VLOOKUP(AD185,对应表!$Z:$AA,2,FALSE)&amp;AE185,"")</f>
        <v/>
      </c>
      <c r="BJ185" s="12" t="str">
        <f>_xlfn.IFNA(VLOOKUP(AF185,对应表!$Z:$AA,2,FALSE)&amp;AG185,"")</f>
        <v/>
      </c>
      <c r="BK185" s="12" t="str">
        <f>_xlfn.IFNA(VLOOKUP(AH185,对应表!$Z:$AA,2,FALSE)&amp;AI185,"")</f>
        <v/>
      </c>
      <c r="BN185" t="str">
        <f t="shared" si="92"/>
        <v>被动回避lv10</v>
      </c>
      <c r="BO185">
        <f t="shared" si="90"/>
        <v>14</v>
      </c>
      <c r="BP185" t="str">
        <f t="shared" si="91"/>
        <v/>
      </c>
      <c r="BQ185" t="str">
        <f t="shared" si="93"/>
        <v>回避率值</v>
      </c>
      <c r="BR185">
        <f t="shared" si="94"/>
        <v>0</v>
      </c>
      <c r="BS185" s="22" t="str">
        <f>VLOOKUP(BQ185,对应表!AS:AU,3,FALSE)</f>
        <v>回避率</v>
      </c>
      <c r="BT185" s="22">
        <f>VLOOKUP(BQ185,对应表!AS:AU,2,FALSE)</f>
        <v>1</v>
      </c>
      <c r="BU185" s="22" t="str">
        <f t="shared" si="100"/>
        <v>+14</v>
      </c>
      <c r="BV185" s="22" t="str">
        <f t="shared" si="102"/>
        <v>回避率+14</v>
      </c>
      <c r="BW185" s="22" t="str">
        <f>_xlfn.IFNA(VLOOKUP(BR185,对应表!AS:AU,3,FALSE),"")</f>
        <v/>
      </c>
      <c r="BX185" s="22" t="str">
        <f>_xlfn.IFNA(VLOOKUP(BR185,对应表!AS:AU,2,FALSE),"")</f>
        <v/>
      </c>
      <c r="BY185" s="22" t="str">
        <f t="shared" si="103"/>
        <v>+</v>
      </c>
      <c r="BZ185" s="22" t="str">
        <f t="shared" si="104"/>
        <v/>
      </c>
    </row>
    <row r="186" spans="11:78" x14ac:dyDescent="0.15">
      <c r="K186" t="str">
        <f t="shared" si="99"/>
        <v>被动回避lv11</v>
      </c>
      <c r="L186" s="6" t="str">
        <f>Q186&amp;":"&amp;M186&amp;":"&amp;VLOOKUP(N186,对应表!B:C,2,FALSE)&amp;":"&amp;IF(buff!O186="",0,O186)</f>
        <v>200091:100:1:0</v>
      </c>
      <c r="M186">
        <v>100</v>
      </c>
      <c r="N186" s="1" t="s">
        <v>278</v>
      </c>
      <c r="O186">
        <v>0</v>
      </c>
      <c r="P186">
        <f t="shared" si="84"/>
        <v>15</v>
      </c>
      <c r="Q186">
        <v>200091</v>
      </c>
      <c r="R186" s="4" t="s">
        <v>1073</v>
      </c>
      <c r="S186" s="4" t="str">
        <f t="shared" si="101"/>
        <v>被动回避lv11</v>
      </c>
      <c r="T186" s="4" t="str">
        <f t="shared" si="98"/>
        <v>被动回避lv11</v>
      </c>
      <c r="U186" t="s">
        <v>279</v>
      </c>
      <c r="Z186" t="s">
        <v>517</v>
      </c>
      <c r="AA186">
        <v>15</v>
      </c>
      <c r="AJ186" s="12" t="str">
        <f t="shared" si="105"/>
        <v>MIS:15</v>
      </c>
      <c r="AS186">
        <v>999</v>
      </c>
      <c r="AV186" s="4"/>
      <c r="AW186" s="4"/>
      <c r="AX186" s="4"/>
      <c r="AY186" s="4"/>
      <c r="BA186" s="12" t="str">
        <f t="shared" si="106"/>
        <v/>
      </c>
      <c r="BB186" s="12" t="str">
        <f t="shared" si="85"/>
        <v/>
      </c>
      <c r="BC186" s="12" t="str">
        <f t="shared" si="86"/>
        <v/>
      </c>
      <c r="BD186" s="12" t="str">
        <f t="shared" si="87"/>
        <v/>
      </c>
      <c r="BE186" s="12" t="str">
        <f t="shared" si="88"/>
        <v/>
      </c>
      <c r="BF186" s="12" t="str">
        <f t="shared" si="89"/>
        <v/>
      </c>
      <c r="BG186" s="12" t="str">
        <f>_xlfn.IFNA(VLOOKUP(Z186,对应表!$Z:$AA,2,FALSE)&amp;AA186,"")</f>
        <v>MIS:15</v>
      </c>
      <c r="BH186" s="12" t="str">
        <f>_xlfn.IFNA(VLOOKUP(AB186,对应表!$Z:$AA,2,FALSE)&amp;AC186,"")</f>
        <v/>
      </c>
      <c r="BI186" s="12" t="str">
        <f>_xlfn.IFNA(VLOOKUP(AD186,对应表!$Z:$AA,2,FALSE)&amp;AE186,"")</f>
        <v/>
      </c>
      <c r="BJ186" s="12" t="str">
        <f>_xlfn.IFNA(VLOOKUP(AF186,对应表!$Z:$AA,2,FALSE)&amp;AG186,"")</f>
        <v/>
      </c>
      <c r="BK186" s="12" t="str">
        <f>_xlfn.IFNA(VLOOKUP(AH186,对应表!$Z:$AA,2,FALSE)&amp;AI186,"")</f>
        <v/>
      </c>
      <c r="BN186" t="str">
        <f t="shared" si="92"/>
        <v>被动回避lv11</v>
      </c>
      <c r="BO186">
        <f t="shared" si="90"/>
        <v>15</v>
      </c>
      <c r="BP186" t="str">
        <f t="shared" si="91"/>
        <v/>
      </c>
      <c r="BQ186" t="str">
        <f t="shared" si="93"/>
        <v>回避率值</v>
      </c>
      <c r="BR186">
        <f t="shared" si="94"/>
        <v>0</v>
      </c>
      <c r="BS186" s="22" t="str">
        <f>VLOOKUP(BQ186,对应表!AS:AU,3,FALSE)</f>
        <v>回避率</v>
      </c>
      <c r="BT186" s="22">
        <f>VLOOKUP(BQ186,对应表!AS:AU,2,FALSE)</f>
        <v>1</v>
      </c>
      <c r="BU186" s="22" t="str">
        <f t="shared" si="100"/>
        <v>+15</v>
      </c>
      <c r="BV186" s="22" t="str">
        <f t="shared" si="102"/>
        <v>回避率+15</v>
      </c>
      <c r="BW186" s="22" t="str">
        <f>_xlfn.IFNA(VLOOKUP(BR186,对应表!AS:AU,3,FALSE),"")</f>
        <v/>
      </c>
      <c r="BX186" s="22" t="str">
        <f>_xlfn.IFNA(VLOOKUP(BR186,对应表!AS:AU,2,FALSE),"")</f>
        <v/>
      </c>
      <c r="BY186" s="22" t="str">
        <f t="shared" si="103"/>
        <v>+</v>
      </c>
      <c r="BZ186" s="22" t="str">
        <f t="shared" si="104"/>
        <v/>
      </c>
    </row>
    <row r="187" spans="11:78" x14ac:dyDescent="0.15">
      <c r="K187" t="str">
        <f t="shared" si="99"/>
        <v>被动回避lv12</v>
      </c>
      <c r="L187" s="6" t="str">
        <f>Q187&amp;":"&amp;M187&amp;":"&amp;VLOOKUP(N187,对应表!B:C,2,FALSE)&amp;":"&amp;IF(buff!O187="",0,O187)</f>
        <v>200092:100:1:0</v>
      </c>
      <c r="M187">
        <v>100</v>
      </c>
      <c r="N187" s="1" t="s">
        <v>278</v>
      </c>
      <c r="O187">
        <v>0</v>
      </c>
      <c r="P187">
        <f t="shared" si="84"/>
        <v>16</v>
      </c>
      <c r="Q187">
        <v>200092</v>
      </c>
      <c r="R187" s="4" t="s">
        <v>1074</v>
      </c>
      <c r="S187" s="4" t="str">
        <f t="shared" si="101"/>
        <v>被动回避lv12</v>
      </c>
      <c r="T187" s="4" t="str">
        <f t="shared" si="98"/>
        <v>被动回避lv12</v>
      </c>
      <c r="U187" t="s">
        <v>279</v>
      </c>
      <c r="Z187" t="s">
        <v>517</v>
      </c>
      <c r="AA187">
        <v>16</v>
      </c>
      <c r="AJ187" s="12" t="str">
        <f t="shared" si="105"/>
        <v>MIS:16</v>
      </c>
      <c r="AS187">
        <v>999</v>
      </c>
      <c r="AV187" s="4"/>
      <c r="AW187" s="4"/>
      <c r="AX187" s="4"/>
      <c r="AY187" s="4"/>
      <c r="BA187" s="12" t="str">
        <f t="shared" si="106"/>
        <v/>
      </c>
      <c r="BB187" s="12" t="str">
        <f t="shared" si="85"/>
        <v/>
      </c>
      <c r="BC187" s="12" t="str">
        <f t="shared" si="86"/>
        <v/>
      </c>
      <c r="BD187" s="12" t="str">
        <f t="shared" si="87"/>
        <v/>
      </c>
      <c r="BE187" s="12" t="str">
        <f t="shared" si="88"/>
        <v/>
      </c>
      <c r="BF187" s="12" t="str">
        <f t="shared" si="89"/>
        <v/>
      </c>
      <c r="BG187" s="12" t="str">
        <f>_xlfn.IFNA(VLOOKUP(Z187,对应表!$Z:$AA,2,FALSE)&amp;AA187,"")</f>
        <v>MIS:16</v>
      </c>
      <c r="BH187" s="12" t="str">
        <f>_xlfn.IFNA(VLOOKUP(AB187,对应表!$Z:$AA,2,FALSE)&amp;AC187,"")</f>
        <v/>
      </c>
      <c r="BI187" s="12" t="str">
        <f>_xlfn.IFNA(VLOOKUP(AD187,对应表!$Z:$AA,2,FALSE)&amp;AE187,"")</f>
        <v/>
      </c>
      <c r="BJ187" s="12" t="str">
        <f>_xlfn.IFNA(VLOOKUP(AF187,对应表!$Z:$AA,2,FALSE)&amp;AG187,"")</f>
        <v/>
      </c>
      <c r="BK187" s="12" t="str">
        <f>_xlfn.IFNA(VLOOKUP(AH187,对应表!$Z:$AA,2,FALSE)&amp;AI187,"")</f>
        <v/>
      </c>
      <c r="BN187" t="str">
        <f t="shared" si="92"/>
        <v>被动回避lv12</v>
      </c>
      <c r="BO187">
        <f t="shared" si="90"/>
        <v>16</v>
      </c>
      <c r="BP187" t="str">
        <f t="shared" si="91"/>
        <v/>
      </c>
      <c r="BQ187" t="str">
        <f t="shared" si="93"/>
        <v>回避率值</v>
      </c>
      <c r="BR187">
        <f t="shared" si="94"/>
        <v>0</v>
      </c>
      <c r="BS187" s="22" t="str">
        <f>VLOOKUP(BQ187,对应表!AS:AU,3,FALSE)</f>
        <v>回避率</v>
      </c>
      <c r="BT187" s="22">
        <f>VLOOKUP(BQ187,对应表!AS:AU,2,FALSE)</f>
        <v>1</v>
      </c>
      <c r="BU187" s="22" t="str">
        <f t="shared" si="100"/>
        <v>+16</v>
      </c>
      <c r="BV187" s="22" t="str">
        <f t="shared" si="102"/>
        <v>回避率+16</v>
      </c>
      <c r="BW187" s="22" t="str">
        <f>_xlfn.IFNA(VLOOKUP(BR187,对应表!AS:AU,3,FALSE),"")</f>
        <v/>
      </c>
      <c r="BX187" s="22" t="str">
        <f>_xlfn.IFNA(VLOOKUP(BR187,对应表!AS:AU,2,FALSE),"")</f>
        <v/>
      </c>
      <c r="BY187" s="22" t="str">
        <f t="shared" si="103"/>
        <v>+</v>
      </c>
      <c r="BZ187" s="22" t="str">
        <f t="shared" si="104"/>
        <v/>
      </c>
    </row>
    <row r="188" spans="11:78" x14ac:dyDescent="0.15">
      <c r="K188" t="str">
        <f t="shared" si="99"/>
        <v>被动回避lv13</v>
      </c>
      <c r="L188" s="6" t="str">
        <f>Q188&amp;":"&amp;M188&amp;":"&amp;VLOOKUP(N188,对应表!B:C,2,FALSE)&amp;":"&amp;IF(buff!O188="",0,O188)</f>
        <v>200093:100:1:0</v>
      </c>
      <c r="M188">
        <v>100</v>
      </c>
      <c r="N188" s="1" t="s">
        <v>278</v>
      </c>
      <c r="O188">
        <v>0</v>
      </c>
      <c r="P188">
        <f t="shared" si="84"/>
        <v>17</v>
      </c>
      <c r="Q188">
        <v>200093</v>
      </c>
      <c r="R188" s="4" t="s">
        <v>1075</v>
      </c>
      <c r="S188" s="4" t="str">
        <f t="shared" si="101"/>
        <v>被动回避lv13</v>
      </c>
      <c r="T188" s="4" t="str">
        <f t="shared" si="98"/>
        <v>被动回避lv13</v>
      </c>
      <c r="U188" t="s">
        <v>279</v>
      </c>
      <c r="Z188" t="s">
        <v>517</v>
      </c>
      <c r="AA188">
        <v>17</v>
      </c>
      <c r="AJ188" s="12" t="str">
        <f t="shared" si="105"/>
        <v>MIS:17</v>
      </c>
      <c r="AS188">
        <v>999</v>
      </c>
      <c r="AV188" s="4"/>
      <c r="AW188" s="4"/>
      <c r="AX188" s="4"/>
      <c r="AY188" s="4"/>
      <c r="BA188" s="12" t="str">
        <f t="shared" si="106"/>
        <v/>
      </c>
      <c r="BB188" s="12" t="str">
        <f t="shared" si="85"/>
        <v/>
      </c>
      <c r="BC188" s="12" t="str">
        <f t="shared" si="86"/>
        <v/>
      </c>
      <c r="BD188" s="12" t="str">
        <f t="shared" si="87"/>
        <v/>
      </c>
      <c r="BE188" s="12" t="str">
        <f t="shared" si="88"/>
        <v/>
      </c>
      <c r="BF188" s="12" t="str">
        <f t="shared" si="89"/>
        <v/>
      </c>
      <c r="BG188" s="12" t="str">
        <f>_xlfn.IFNA(VLOOKUP(Z188,对应表!$Z:$AA,2,FALSE)&amp;AA188,"")</f>
        <v>MIS:17</v>
      </c>
      <c r="BH188" s="12" t="str">
        <f>_xlfn.IFNA(VLOOKUP(AB188,对应表!$Z:$AA,2,FALSE)&amp;AC188,"")</f>
        <v/>
      </c>
      <c r="BI188" s="12" t="str">
        <f>_xlfn.IFNA(VLOOKUP(AD188,对应表!$Z:$AA,2,FALSE)&amp;AE188,"")</f>
        <v/>
      </c>
      <c r="BJ188" s="12" t="str">
        <f>_xlfn.IFNA(VLOOKUP(AF188,对应表!$Z:$AA,2,FALSE)&amp;AG188,"")</f>
        <v/>
      </c>
      <c r="BK188" s="12" t="str">
        <f>_xlfn.IFNA(VLOOKUP(AH188,对应表!$Z:$AA,2,FALSE)&amp;AI188,"")</f>
        <v/>
      </c>
      <c r="BN188" t="str">
        <f t="shared" si="92"/>
        <v>被动回避lv13</v>
      </c>
      <c r="BO188">
        <f t="shared" si="90"/>
        <v>17</v>
      </c>
      <c r="BP188" t="str">
        <f t="shared" si="91"/>
        <v/>
      </c>
      <c r="BQ188" t="str">
        <f t="shared" si="93"/>
        <v>回避率值</v>
      </c>
      <c r="BR188">
        <f t="shared" si="94"/>
        <v>0</v>
      </c>
      <c r="BS188" s="22" t="str">
        <f>VLOOKUP(BQ188,对应表!AS:AU,3,FALSE)</f>
        <v>回避率</v>
      </c>
      <c r="BT188" s="22">
        <f>VLOOKUP(BQ188,对应表!AS:AU,2,FALSE)</f>
        <v>1</v>
      </c>
      <c r="BU188" s="22" t="str">
        <f t="shared" si="100"/>
        <v>+17</v>
      </c>
      <c r="BV188" s="22" t="str">
        <f t="shared" si="102"/>
        <v>回避率+17</v>
      </c>
      <c r="BW188" s="22" t="str">
        <f>_xlfn.IFNA(VLOOKUP(BR188,对应表!AS:AU,3,FALSE),"")</f>
        <v/>
      </c>
      <c r="BX188" s="22" t="str">
        <f>_xlfn.IFNA(VLOOKUP(BR188,对应表!AS:AU,2,FALSE),"")</f>
        <v/>
      </c>
      <c r="BY188" s="22" t="str">
        <f t="shared" si="103"/>
        <v>+</v>
      </c>
      <c r="BZ188" s="22" t="str">
        <f t="shared" si="104"/>
        <v/>
      </c>
    </row>
    <row r="189" spans="11:78" x14ac:dyDescent="0.15">
      <c r="K189" t="str">
        <f t="shared" si="99"/>
        <v>被动回避lv14</v>
      </c>
      <c r="L189" s="6" t="str">
        <f>Q189&amp;":"&amp;M189&amp;":"&amp;VLOOKUP(N189,对应表!B:C,2,FALSE)&amp;":"&amp;IF(buff!O189="",0,O189)</f>
        <v>200094:100:1:0</v>
      </c>
      <c r="M189">
        <v>100</v>
      </c>
      <c r="N189" s="1" t="s">
        <v>278</v>
      </c>
      <c r="O189">
        <v>0</v>
      </c>
      <c r="P189">
        <f t="shared" si="84"/>
        <v>18</v>
      </c>
      <c r="Q189">
        <v>200094</v>
      </c>
      <c r="R189" s="4" t="s">
        <v>1076</v>
      </c>
      <c r="S189" s="4" t="str">
        <f t="shared" si="101"/>
        <v>被动回避lv14</v>
      </c>
      <c r="T189" s="4" t="str">
        <f t="shared" si="98"/>
        <v>被动回避lv14</v>
      </c>
      <c r="U189" t="s">
        <v>279</v>
      </c>
      <c r="Z189" t="s">
        <v>517</v>
      </c>
      <c r="AA189">
        <v>18</v>
      </c>
      <c r="AJ189" s="12" t="str">
        <f t="shared" si="105"/>
        <v>MIS:18</v>
      </c>
      <c r="AS189">
        <v>999</v>
      </c>
      <c r="AV189" s="4"/>
      <c r="AW189" s="4"/>
      <c r="AX189" s="4"/>
      <c r="AY189" s="4"/>
      <c r="BA189" s="12" t="str">
        <f t="shared" si="106"/>
        <v/>
      </c>
      <c r="BB189" s="12" t="str">
        <f t="shared" si="85"/>
        <v/>
      </c>
      <c r="BC189" s="12" t="str">
        <f t="shared" si="86"/>
        <v/>
      </c>
      <c r="BD189" s="12" t="str">
        <f t="shared" si="87"/>
        <v/>
      </c>
      <c r="BE189" s="12" t="str">
        <f t="shared" si="88"/>
        <v/>
      </c>
      <c r="BF189" s="12" t="str">
        <f t="shared" si="89"/>
        <v/>
      </c>
      <c r="BG189" s="12" t="str">
        <f>_xlfn.IFNA(VLOOKUP(Z189,对应表!$Z:$AA,2,FALSE)&amp;AA189,"")</f>
        <v>MIS:18</v>
      </c>
      <c r="BH189" s="12" t="str">
        <f>_xlfn.IFNA(VLOOKUP(AB189,对应表!$Z:$AA,2,FALSE)&amp;AC189,"")</f>
        <v/>
      </c>
      <c r="BI189" s="12" t="str">
        <f>_xlfn.IFNA(VLOOKUP(AD189,对应表!$Z:$AA,2,FALSE)&amp;AE189,"")</f>
        <v/>
      </c>
      <c r="BJ189" s="12" t="str">
        <f>_xlfn.IFNA(VLOOKUP(AF189,对应表!$Z:$AA,2,FALSE)&amp;AG189,"")</f>
        <v/>
      </c>
      <c r="BK189" s="12" t="str">
        <f>_xlfn.IFNA(VLOOKUP(AH189,对应表!$Z:$AA,2,FALSE)&amp;AI189,"")</f>
        <v/>
      </c>
      <c r="BN189" t="str">
        <f t="shared" si="92"/>
        <v>被动回避lv14</v>
      </c>
      <c r="BO189">
        <f t="shared" si="90"/>
        <v>18</v>
      </c>
      <c r="BP189" t="str">
        <f t="shared" si="91"/>
        <v/>
      </c>
      <c r="BQ189" t="str">
        <f t="shared" si="93"/>
        <v>回避率值</v>
      </c>
      <c r="BR189">
        <f t="shared" si="94"/>
        <v>0</v>
      </c>
      <c r="BS189" s="22" t="str">
        <f>VLOOKUP(BQ189,对应表!AS:AU,3,FALSE)</f>
        <v>回避率</v>
      </c>
      <c r="BT189" s="22">
        <f>VLOOKUP(BQ189,对应表!AS:AU,2,FALSE)</f>
        <v>1</v>
      </c>
      <c r="BU189" s="22" t="str">
        <f t="shared" si="100"/>
        <v>+18</v>
      </c>
      <c r="BV189" s="22" t="str">
        <f t="shared" si="102"/>
        <v>回避率+18</v>
      </c>
      <c r="BW189" s="22" t="str">
        <f>_xlfn.IFNA(VLOOKUP(BR189,对应表!AS:AU,3,FALSE),"")</f>
        <v/>
      </c>
      <c r="BX189" s="22" t="str">
        <f>_xlfn.IFNA(VLOOKUP(BR189,对应表!AS:AU,2,FALSE),"")</f>
        <v/>
      </c>
      <c r="BY189" s="22" t="str">
        <f t="shared" si="103"/>
        <v>+</v>
      </c>
      <c r="BZ189" s="22" t="str">
        <f t="shared" si="104"/>
        <v/>
      </c>
    </row>
    <row r="190" spans="11:78" x14ac:dyDescent="0.15">
      <c r="K190" t="str">
        <f t="shared" si="99"/>
        <v>被动回避lv15</v>
      </c>
      <c r="L190" s="6" t="str">
        <f>Q190&amp;":"&amp;M190&amp;":"&amp;VLOOKUP(N190,对应表!B:C,2,FALSE)&amp;":"&amp;IF(buff!O190="",0,O190)</f>
        <v>200095:100:1:0</v>
      </c>
      <c r="M190">
        <v>100</v>
      </c>
      <c r="N190" s="1" t="s">
        <v>278</v>
      </c>
      <c r="O190">
        <v>0</v>
      </c>
      <c r="P190">
        <f t="shared" si="84"/>
        <v>19</v>
      </c>
      <c r="Q190">
        <v>200095</v>
      </c>
      <c r="R190" s="4" t="s">
        <v>1077</v>
      </c>
      <c r="S190" s="4" t="str">
        <f t="shared" si="101"/>
        <v>被动回避lv15</v>
      </c>
      <c r="T190" s="4" t="str">
        <f t="shared" si="98"/>
        <v>被动回避lv15</v>
      </c>
      <c r="U190" t="s">
        <v>279</v>
      </c>
      <c r="Z190" t="s">
        <v>517</v>
      </c>
      <c r="AA190">
        <v>19</v>
      </c>
      <c r="AJ190" s="12" t="str">
        <f t="shared" si="105"/>
        <v>MIS:19</v>
      </c>
      <c r="AS190">
        <v>999</v>
      </c>
      <c r="AV190" s="4"/>
      <c r="AW190" s="4"/>
      <c r="AX190" s="4"/>
      <c r="AY190" s="4"/>
      <c r="BA190" s="12" t="str">
        <f t="shared" si="106"/>
        <v/>
      </c>
      <c r="BB190" s="12" t="str">
        <f t="shared" si="85"/>
        <v/>
      </c>
      <c r="BC190" s="12" t="str">
        <f t="shared" si="86"/>
        <v/>
      </c>
      <c r="BD190" s="12" t="str">
        <f t="shared" si="87"/>
        <v/>
      </c>
      <c r="BE190" s="12" t="str">
        <f t="shared" si="88"/>
        <v/>
      </c>
      <c r="BF190" s="12" t="str">
        <f t="shared" si="89"/>
        <v/>
      </c>
      <c r="BG190" s="12" t="str">
        <f>_xlfn.IFNA(VLOOKUP(Z190,对应表!$Z:$AA,2,FALSE)&amp;AA190,"")</f>
        <v>MIS:19</v>
      </c>
      <c r="BH190" s="12" t="str">
        <f>_xlfn.IFNA(VLOOKUP(AB190,对应表!$Z:$AA,2,FALSE)&amp;AC190,"")</f>
        <v/>
      </c>
      <c r="BI190" s="12" t="str">
        <f>_xlfn.IFNA(VLOOKUP(AD190,对应表!$Z:$AA,2,FALSE)&amp;AE190,"")</f>
        <v/>
      </c>
      <c r="BJ190" s="12" t="str">
        <f>_xlfn.IFNA(VLOOKUP(AF190,对应表!$Z:$AA,2,FALSE)&amp;AG190,"")</f>
        <v/>
      </c>
      <c r="BK190" s="12" t="str">
        <f>_xlfn.IFNA(VLOOKUP(AH190,对应表!$Z:$AA,2,FALSE)&amp;AI190,"")</f>
        <v/>
      </c>
      <c r="BN190" t="str">
        <f t="shared" si="92"/>
        <v>被动回避lv15</v>
      </c>
      <c r="BO190">
        <f t="shared" si="90"/>
        <v>19</v>
      </c>
      <c r="BP190" t="str">
        <f t="shared" si="91"/>
        <v/>
      </c>
      <c r="BQ190" t="str">
        <f t="shared" si="93"/>
        <v>回避率值</v>
      </c>
      <c r="BR190">
        <f t="shared" si="94"/>
        <v>0</v>
      </c>
      <c r="BS190" s="22" t="str">
        <f>VLOOKUP(BQ190,对应表!AS:AU,3,FALSE)</f>
        <v>回避率</v>
      </c>
      <c r="BT190" s="22">
        <f>VLOOKUP(BQ190,对应表!AS:AU,2,FALSE)</f>
        <v>1</v>
      </c>
      <c r="BU190" s="22" t="str">
        <f t="shared" si="100"/>
        <v>+19</v>
      </c>
      <c r="BV190" s="22" t="str">
        <f t="shared" si="102"/>
        <v>回避率+19</v>
      </c>
      <c r="BW190" s="22" t="str">
        <f>_xlfn.IFNA(VLOOKUP(BR190,对应表!AS:AU,3,FALSE),"")</f>
        <v/>
      </c>
      <c r="BX190" s="22" t="str">
        <f>_xlfn.IFNA(VLOOKUP(BR190,对应表!AS:AU,2,FALSE),"")</f>
        <v/>
      </c>
      <c r="BY190" s="22" t="str">
        <f t="shared" si="103"/>
        <v>+</v>
      </c>
      <c r="BZ190" s="22" t="str">
        <f t="shared" si="104"/>
        <v/>
      </c>
    </row>
    <row r="191" spans="11:78" x14ac:dyDescent="0.15">
      <c r="K191" t="str">
        <f t="shared" si="99"/>
        <v>被动回避lv16</v>
      </c>
      <c r="L191" s="6" t="str">
        <f>Q191&amp;":"&amp;M191&amp;":"&amp;VLOOKUP(N191,对应表!B:C,2,FALSE)&amp;":"&amp;IF(buff!O191="",0,O191)</f>
        <v>200096:100:1:0</v>
      </c>
      <c r="M191">
        <v>100</v>
      </c>
      <c r="N191" s="1" t="s">
        <v>278</v>
      </c>
      <c r="O191">
        <v>0</v>
      </c>
      <c r="P191">
        <f t="shared" si="84"/>
        <v>20</v>
      </c>
      <c r="Q191">
        <v>200096</v>
      </c>
      <c r="R191" s="4" t="s">
        <v>1078</v>
      </c>
      <c r="S191" s="4" t="str">
        <f t="shared" si="101"/>
        <v>被动回避lv16</v>
      </c>
      <c r="T191" s="4" t="str">
        <f t="shared" si="98"/>
        <v>被动回避lv16</v>
      </c>
      <c r="U191" t="s">
        <v>279</v>
      </c>
      <c r="Z191" t="s">
        <v>517</v>
      </c>
      <c r="AA191">
        <v>20</v>
      </c>
      <c r="AJ191" s="12" t="str">
        <f t="shared" si="105"/>
        <v>MIS:20</v>
      </c>
      <c r="AS191">
        <v>999</v>
      </c>
      <c r="AV191" s="4"/>
      <c r="AW191" s="4"/>
      <c r="AX191" s="4"/>
      <c r="AY191" s="4"/>
      <c r="BA191" s="12" t="str">
        <f t="shared" si="106"/>
        <v/>
      </c>
      <c r="BB191" s="12" t="str">
        <f t="shared" si="85"/>
        <v/>
      </c>
      <c r="BC191" s="12" t="str">
        <f t="shared" si="86"/>
        <v/>
      </c>
      <c r="BD191" s="12" t="str">
        <f t="shared" si="87"/>
        <v/>
      </c>
      <c r="BE191" s="12" t="str">
        <f t="shared" si="88"/>
        <v/>
      </c>
      <c r="BF191" s="12" t="str">
        <f t="shared" si="89"/>
        <v/>
      </c>
      <c r="BG191" s="12" t="str">
        <f>_xlfn.IFNA(VLOOKUP(Z191,对应表!$Z:$AA,2,FALSE)&amp;AA191,"")</f>
        <v>MIS:20</v>
      </c>
      <c r="BH191" s="12" t="str">
        <f>_xlfn.IFNA(VLOOKUP(AB191,对应表!$Z:$AA,2,FALSE)&amp;AC191,"")</f>
        <v/>
      </c>
      <c r="BI191" s="12" t="str">
        <f>_xlfn.IFNA(VLOOKUP(AD191,对应表!$Z:$AA,2,FALSE)&amp;AE191,"")</f>
        <v/>
      </c>
      <c r="BJ191" s="12" t="str">
        <f>_xlfn.IFNA(VLOOKUP(AF191,对应表!$Z:$AA,2,FALSE)&amp;AG191,"")</f>
        <v/>
      </c>
      <c r="BK191" s="12" t="str">
        <f>_xlfn.IFNA(VLOOKUP(AH191,对应表!$Z:$AA,2,FALSE)&amp;AI191,"")</f>
        <v/>
      </c>
      <c r="BN191" t="str">
        <f t="shared" si="92"/>
        <v>被动回避lv16</v>
      </c>
      <c r="BO191">
        <f t="shared" si="90"/>
        <v>20</v>
      </c>
      <c r="BP191" t="str">
        <f t="shared" si="91"/>
        <v/>
      </c>
      <c r="BQ191" t="str">
        <f t="shared" si="93"/>
        <v>回避率值</v>
      </c>
      <c r="BR191">
        <f t="shared" si="94"/>
        <v>0</v>
      </c>
      <c r="BS191" s="22" t="str">
        <f>VLOOKUP(BQ191,对应表!AS:AU,3,FALSE)</f>
        <v>回避率</v>
      </c>
      <c r="BT191" s="22">
        <f>VLOOKUP(BQ191,对应表!AS:AU,2,FALSE)</f>
        <v>1</v>
      </c>
      <c r="BU191" s="22" t="str">
        <f t="shared" si="100"/>
        <v>+20</v>
      </c>
      <c r="BV191" s="22" t="str">
        <f t="shared" si="102"/>
        <v>回避率+20</v>
      </c>
      <c r="BW191" s="22" t="str">
        <f>_xlfn.IFNA(VLOOKUP(BR191,对应表!AS:AU,3,FALSE),"")</f>
        <v/>
      </c>
      <c r="BX191" s="22" t="str">
        <f>_xlfn.IFNA(VLOOKUP(BR191,对应表!AS:AU,2,FALSE),"")</f>
        <v/>
      </c>
      <c r="BY191" s="22" t="str">
        <f t="shared" si="103"/>
        <v>+</v>
      </c>
      <c r="BZ191" s="22" t="str">
        <f t="shared" si="104"/>
        <v/>
      </c>
    </row>
    <row r="192" spans="11:78" x14ac:dyDescent="0.15">
      <c r="K192" t="str">
        <f t="shared" si="99"/>
        <v>被动回避lv17</v>
      </c>
      <c r="L192" s="6" t="str">
        <f>Q192&amp;":"&amp;M192&amp;":"&amp;VLOOKUP(N192,对应表!B:C,2,FALSE)&amp;":"&amp;IF(buff!O192="",0,O192)</f>
        <v>200097:100:1:0</v>
      </c>
      <c r="M192">
        <v>100</v>
      </c>
      <c r="N192" s="1" t="s">
        <v>278</v>
      </c>
      <c r="O192">
        <v>0</v>
      </c>
      <c r="P192">
        <f t="shared" si="84"/>
        <v>21</v>
      </c>
      <c r="Q192">
        <v>200097</v>
      </c>
      <c r="R192" s="4" t="s">
        <v>1079</v>
      </c>
      <c r="S192" s="4" t="str">
        <f t="shared" si="101"/>
        <v>被动回避lv17</v>
      </c>
      <c r="T192" s="4" t="str">
        <f t="shared" si="98"/>
        <v>被动回避lv17</v>
      </c>
      <c r="U192" t="s">
        <v>279</v>
      </c>
      <c r="Z192" t="s">
        <v>517</v>
      </c>
      <c r="AA192">
        <v>21</v>
      </c>
      <c r="AJ192" s="12" t="str">
        <f t="shared" si="105"/>
        <v>MIS:21</v>
      </c>
      <c r="AS192">
        <v>999</v>
      </c>
      <c r="AV192" s="4"/>
      <c r="AW192" s="4"/>
      <c r="AX192" s="4"/>
      <c r="AY192" s="4"/>
      <c r="BA192" s="12" t="str">
        <f t="shared" si="106"/>
        <v/>
      </c>
      <c r="BB192" s="12" t="str">
        <f t="shared" si="85"/>
        <v/>
      </c>
      <c r="BC192" s="12" t="str">
        <f t="shared" si="86"/>
        <v/>
      </c>
      <c r="BD192" s="12" t="str">
        <f t="shared" si="87"/>
        <v/>
      </c>
      <c r="BE192" s="12" t="str">
        <f t="shared" si="88"/>
        <v/>
      </c>
      <c r="BF192" s="12" t="str">
        <f t="shared" si="89"/>
        <v/>
      </c>
      <c r="BG192" s="12" t="str">
        <f>_xlfn.IFNA(VLOOKUP(Z192,对应表!$Z:$AA,2,FALSE)&amp;AA192,"")</f>
        <v>MIS:21</v>
      </c>
      <c r="BH192" s="12" t="str">
        <f>_xlfn.IFNA(VLOOKUP(AB192,对应表!$Z:$AA,2,FALSE)&amp;AC192,"")</f>
        <v/>
      </c>
      <c r="BI192" s="12" t="str">
        <f>_xlfn.IFNA(VLOOKUP(AD192,对应表!$Z:$AA,2,FALSE)&amp;AE192,"")</f>
        <v/>
      </c>
      <c r="BJ192" s="12" t="str">
        <f>_xlfn.IFNA(VLOOKUP(AF192,对应表!$Z:$AA,2,FALSE)&amp;AG192,"")</f>
        <v/>
      </c>
      <c r="BK192" s="12" t="str">
        <f>_xlfn.IFNA(VLOOKUP(AH192,对应表!$Z:$AA,2,FALSE)&amp;AI192,"")</f>
        <v/>
      </c>
      <c r="BN192" t="str">
        <f t="shared" si="92"/>
        <v>被动回避lv17</v>
      </c>
      <c r="BO192">
        <f t="shared" si="90"/>
        <v>21</v>
      </c>
      <c r="BP192" t="str">
        <f t="shared" si="91"/>
        <v/>
      </c>
      <c r="BQ192" t="str">
        <f t="shared" si="93"/>
        <v>回避率值</v>
      </c>
      <c r="BR192">
        <f t="shared" si="94"/>
        <v>0</v>
      </c>
      <c r="BS192" s="22" t="str">
        <f>VLOOKUP(BQ192,对应表!AS:AU,3,FALSE)</f>
        <v>回避率</v>
      </c>
      <c r="BT192" s="22">
        <f>VLOOKUP(BQ192,对应表!AS:AU,2,FALSE)</f>
        <v>1</v>
      </c>
      <c r="BU192" s="22" t="str">
        <f t="shared" si="100"/>
        <v>+21</v>
      </c>
      <c r="BV192" s="22" t="str">
        <f t="shared" si="102"/>
        <v>回避率+21</v>
      </c>
      <c r="BW192" s="22" t="str">
        <f>_xlfn.IFNA(VLOOKUP(BR192,对应表!AS:AU,3,FALSE),"")</f>
        <v/>
      </c>
      <c r="BX192" s="22" t="str">
        <f>_xlfn.IFNA(VLOOKUP(BR192,对应表!AS:AU,2,FALSE),"")</f>
        <v/>
      </c>
      <c r="BY192" s="22" t="str">
        <f t="shared" si="103"/>
        <v>+</v>
      </c>
      <c r="BZ192" s="22" t="str">
        <f t="shared" si="104"/>
        <v/>
      </c>
    </row>
    <row r="193" spans="11:78" x14ac:dyDescent="0.15">
      <c r="K193" t="str">
        <f t="shared" si="99"/>
        <v>被动回避lv18</v>
      </c>
      <c r="L193" s="6" t="str">
        <f>Q193&amp;":"&amp;M193&amp;":"&amp;VLOOKUP(N193,对应表!B:C,2,FALSE)&amp;":"&amp;IF(buff!O193="",0,O193)</f>
        <v>200098:100:1:0</v>
      </c>
      <c r="M193">
        <v>100</v>
      </c>
      <c r="N193" s="1" t="s">
        <v>278</v>
      </c>
      <c r="O193">
        <v>0</v>
      </c>
      <c r="P193">
        <f t="shared" si="84"/>
        <v>22</v>
      </c>
      <c r="Q193">
        <v>200098</v>
      </c>
      <c r="R193" s="4" t="s">
        <v>1080</v>
      </c>
      <c r="S193" s="4" t="str">
        <f t="shared" si="101"/>
        <v>被动回避lv18</v>
      </c>
      <c r="T193" s="4" t="str">
        <f t="shared" si="98"/>
        <v>被动回避lv18</v>
      </c>
      <c r="U193" t="s">
        <v>279</v>
      </c>
      <c r="Z193" t="s">
        <v>517</v>
      </c>
      <c r="AA193">
        <v>22</v>
      </c>
      <c r="AJ193" s="12" t="str">
        <f t="shared" si="105"/>
        <v>MIS:22</v>
      </c>
      <c r="AS193">
        <v>999</v>
      </c>
      <c r="AV193" s="4"/>
      <c r="AW193" s="4"/>
      <c r="AX193" s="4"/>
      <c r="AY193" s="4"/>
      <c r="BA193" s="12" t="str">
        <f t="shared" si="106"/>
        <v/>
      </c>
      <c r="BB193" s="12" t="str">
        <f t="shared" si="85"/>
        <v/>
      </c>
      <c r="BC193" s="12" t="str">
        <f t="shared" si="86"/>
        <v/>
      </c>
      <c r="BD193" s="12" t="str">
        <f t="shared" si="87"/>
        <v/>
      </c>
      <c r="BE193" s="12" t="str">
        <f t="shared" si="88"/>
        <v/>
      </c>
      <c r="BF193" s="12" t="str">
        <f t="shared" si="89"/>
        <v/>
      </c>
      <c r="BG193" s="12" t="str">
        <f>_xlfn.IFNA(VLOOKUP(Z193,对应表!$Z:$AA,2,FALSE)&amp;AA193,"")</f>
        <v>MIS:22</v>
      </c>
      <c r="BH193" s="12" t="str">
        <f>_xlfn.IFNA(VLOOKUP(AB193,对应表!$Z:$AA,2,FALSE)&amp;AC193,"")</f>
        <v/>
      </c>
      <c r="BI193" s="12" t="str">
        <f>_xlfn.IFNA(VLOOKUP(AD193,对应表!$Z:$AA,2,FALSE)&amp;AE193,"")</f>
        <v/>
      </c>
      <c r="BJ193" s="12" t="str">
        <f>_xlfn.IFNA(VLOOKUP(AF193,对应表!$Z:$AA,2,FALSE)&amp;AG193,"")</f>
        <v/>
      </c>
      <c r="BK193" s="12" t="str">
        <f>_xlfn.IFNA(VLOOKUP(AH193,对应表!$Z:$AA,2,FALSE)&amp;AI193,"")</f>
        <v/>
      </c>
      <c r="BN193" t="str">
        <f t="shared" si="92"/>
        <v>被动回避lv18</v>
      </c>
      <c r="BO193">
        <f t="shared" si="90"/>
        <v>22</v>
      </c>
      <c r="BP193" t="str">
        <f t="shared" si="91"/>
        <v/>
      </c>
      <c r="BQ193" t="str">
        <f t="shared" si="93"/>
        <v>回避率值</v>
      </c>
      <c r="BR193">
        <f t="shared" si="94"/>
        <v>0</v>
      </c>
      <c r="BS193" s="22" t="str">
        <f>VLOOKUP(BQ193,对应表!AS:AU,3,FALSE)</f>
        <v>回避率</v>
      </c>
      <c r="BT193" s="22">
        <f>VLOOKUP(BQ193,对应表!AS:AU,2,FALSE)</f>
        <v>1</v>
      </c>
      <c r="BU193" s="22" t="str">
        <f t="shared" si="100"/>
        <v>+22</v>
      </c>
      <c r="BV193" s="22" t="str">
        <f t="shared" si="102"/>
        <v>回避率+22</v>
      </c>
      <c r="BW193" s="22" t="str">
        <f>_xlfn.IFNA(VLOOKUP(BR193,对应表!AS:AU,3,FALSE),"")</f>
        <v/>
      </c>
      <c r="BX193" s="22" t="str">
        <f>_xlfn.IFNA(VLOOKUP(BR193,对应表!AS:AU,2,FALSE),"")</f>
        <v/>
      </c>
      <c r="BY193" s="22" t="str">
        <f t="shared" si="103"/>
        <v>+</v>
      </c>
      <c r="BZ193" s="22" t="str">
        <f t="shared" si="104"/>
        <v/>
      </c>
    </row>
    <row r="194" spans="11:78" x14ac:dyDescent="0.15">
      <c r="K194" t="str">
        <f t="shared" si="99"/>
        <v>被动回避lv19</v>
      </c>
      <c r="L194" s="6" t="str">
        <f>Q194&amp;":"&amp;M194&amp;":"&amp;VLOOKUP(N194,对应表!B:C,2,FALSE)&amp;":"&amp;IF(buff!O194="",0,O194)</f>
        <v>200099:100:1:0</v>
      </c>
      <c r="M194">
        <v>100</v>
      </c>
      <c r="N194" s="1" t="s">
        <v>278</v>
      </c>
      <c r="O194">
        <v>0</v>
      </c>
      <c r="P194">
        <f t="shared" si="84"/>
        <v>23</v>
      </c>
      <c r="Q194">
        <v>200099</v>
      </c>
      <c r="R194" s="4" t="s">
        <v>1081</v>
      </c>
      <c r="S194" s="4" t="str">
        <f t="shared" si="101"/>
        <v>被动回避lv19</v>
      </c>
      <c r="T194" s="4" t="str">
        <f t="shared" si="98"/>
        <v>被动回避lv19</v>
      </c>
      <c r="U194" t="s">
        <v>279</v>
      </c>
      <c r="Z194" t="s">
        <v>517</v>
      </c>
      <c r="AA194">
        <v>23</v>
      </c>
      <c r="AJ194" s="12" t="str">
        <f t="shared" si="105"/>
        <v>MIS:23</v>
      </c>
      <c r="AS194">
        <v>999</v>
      </c>
      <c r="AV194" s="4"/>
      <c r="AW194" s="4"/>
      <c r="AX194" s="4"/>
      <c r="AY194" s="4"/>
      <c r="BA194" s="12" t="str">
        <f t="shared" si="106"/>
        <v/>
      </c>
      <c r="BB194" s="12" t="str">
        <f t="shared" si="85"/>
        <v/>
      </c>
      <c r="BC194" s="12" t="str">
        <f t="shared" si="86"/>
        <v/>
      </c>
      <c r="BD194" s="12" t="str">
        <f t="shared" si="87"/>
        <v/>
      </c>
      <c r="BE194" s="12" t="str">
        <f t="shared" si="88"/>
        <v/>
      </c>
      <c r="BF194" s="12" t="str">
        <f t="shared" si="89"/>
        <v/>
      </c>
      <c r="BG194" s="12" t="str">
        <f>_xlfn.IFNA(VLOOKUP(Z194,对应表!$Z:$AA,2,FALSE)&amp;AA194,"")</f>
        <v>MIS:23</v>
      </c>
      <c r="BH194" s="12" t="str">
        <f>_xlfn.IFNA(VLOOKUP(AB194,对应表!$Z:$AA,2,FALSE)&amp;AC194,"")</f>
        <v/>
      </c>
      <c r="BI194" s="12" t="str">
        <f>_xlfn.IFNA(VLOOKUP(AD194,对应表!$Z:$AA,2,FALSE)&amp;AE194,"")</f>
        <v/>
      </c>
      <c r="BJ194" s="12" t="str">
        <f>_xlfn.IFNA(VLOOKUP(AF194,对应表!$Z:$AA,2,FALSE)&amp;AG194,"")</f>
        <v/>
      </c>
      <c r="BK194" s="12" t="str">
        <f>_xlfn.IFNA(VLOOKUP(AH194,对应表!$Z:$AA,2,FALSE)&amp;AI194,"")</f>
        <v/>
      </c>
      <c r="BN194" t="str">
        <f t="shared" si="92"/>
        <v>被动回避lv19</v>
      </c>
      <c r="BO194">
        <f t="shared" si="90"/>
        <v>23</v>
      </c>
      <c r="BP194" t="str">
        <f t="shared" si="91"/>
        <v/>
      </c>
      <c r="BQ194" t="str">
        <f t="shared" si="93"/>
        <v>回避率值</v>
      </c>
      <c r="BR194">
        <f t="shared" si="94"/>
        <v>0</v>
      </c>
      <c r="BS194" s="22" t="str">
        <f>VLOOKUP(BQ194,对应表!AS:AU,3,FALSE)</f>
        <v>回避率</v>
      </c>
      <c r="BT194" s="22">
        <f>VLOOKUP(BQ194,对应表!AS:AU,2,FALSE)</f>
        <v>1</v>
      </c>
      <c r="BU194" s="22" t="str">
        <f t="shared" si="100"/>
        <v>+23</v>
      </c>
      <c r="BV194" s="22" t="str">
        <f t="shared" si="102"/>
        <v>回避率+23</v>
      </c>
      <c r="BW194" s="22" t="str">
        <f>_xlfn.IFNA(VLOOKUP(BR194,对应表!AS:AU,3,FALSE),"")</f>
        <v/>
      </c>
      <c r="BX194" s="22" t="str">
        <f>_xlfn.IFNA(VLOOKUP(BR194,对应表!AS:AU,2,FALSE),"")</f>
        <v/>
      </c>
      <c r="BY194" s="22" t="str">
        <f t="shared" si="103"/>
        <v>+</v>
      </c>
      <c r="BZ194" s="22" t="str">
        <f t="shared" si="104"/>
        <v/>
      </c>
    </row>
    <row r="195" spans="11:78" x14ac:dyDescent="0.15">
      <c r="K195" t="str">
        <f t="shared" si="99"/>
        <v>被动回避lv20</v>
      </c>
      <c r="L195" s="6" t="str">
        <f>Q195&amp;":"&amp;M195&amp;":"&amp;VLOOKUP(N195,对应表!B:C,2,FALSE)&amp;":"&amp;IF(buff!O195="",0,O195)</f>
        <v>200100:100:1:0</v>
      </c>
      <c r="M195">
        <v>100</v>
      </c>
      <c r="N195" s="1" t="s">
        <v>278</v>
      </c>
      <c r="O195">
        <v>0</v>
      </c>
      <c r="P195">
        <f t="shared" si="84"/>
        <v>24</v>
      </c>
      <c r="Q195">
        <v>200100</v>
      </c>
      <c r="R195" s="4" t="s">
        <v>1082</v>
      </c>
      <c r="S195" s="4" t="str">
        <f t="shared" si="101"/>
        <v>被动回避lv20</v>
      </c>
      <c r="T195" s="4" t="str">
        <f t="shared" si="98"/>
        <v>被动回避lv20</v>
      </c>
      <c r="U195" t="s">
        <v>279</v>
      </c>
      <c r="Z195" t="s">
        <v>517</v>
      </c>
      <c r="AA195">
        <v>24</v>
      </c>
      <c r="AJ195" s="12" t="str">
        <f t="shared" si="105"/>
        <v>MIS:24</v>
      </c>
      <c r="AS195">
        <v>999</v>
      </c>
      <c r="AV195" s="4"/>
      <c r="AW195" s="4"/>
      <c r="AX195" s="4"/>
      <c r="AY195" s="4"/>
      <c r="BA195" s="12" t="str">
        <f t="shared" si="106"/>
        <v/>
      </c>
      <c r="BB195" s="12" t="str">
        <f t="shared" si="85"/>
        <v/>
      </c>
      <c r="BC195" s="12" t="str">
        <f t="shared" si="86"/>
        <v/>
      </c>
      <c r="BD195" s="12" t="str">
        <f t="shared" si="87"/>
        <v/>
      </c>
      <c r="BE195" s="12" t="str">
        <f t="shared" si="88"/>
        <v/>
      </c>
      <c r="BF195" s="12" t="str">
        <f t="shared" si="89"/>
        <v/>
      </c>
      <c r="BG195" s="12" t="str">
        <f>_xlfn.IFNA(VLOOKUP(Z195,对应表!$Z:$AA,2,FALSE)&amp;AA195,"")</f>
        <v>MIS:24</v>
      </c>
      <c r="BH195" s="12" t="str">
        <f>_xlfn.IFNA(VLOOKUP(AB195,对应表!$Z:$AA,2,FALSE)&amp;AC195,"")</f>
        <v/>
      </c>
      <c r="BI195" s="12" t="str">
        <f>_xlfn.IFNA(VLOOKUP(AD195,对应表!$Z:$AA,2,FALSE)&amp;AE195,"")</f>
        <v/>
      </c>
      <c r="BJ195" s="12" t="str">
        <f>_xlfn.IFNA(VLOOKUP(AF195,对应表!$Z:$AA,2,FALSE)&amp;AG195,"")</f>
        <v/>
      </c>
      <c r="BK195" s="12" t="str">
        <f>_xlfn.IFNA(VLOOKUP(AH195,对应表!$Z:$AA,2,FALSE)&amp;AI195,"")</f>
        <v/>
      </c>
      <c r="BN195" t="str">
        <f t="shared" si="92"/>
        <v>被动回避lv20</v>
      </c>
      <c r="BO195">
        <f t="shared" si="90"/>
        <v>24</v>
      </c>
      <c r="BP195" t="str">
        <f t="shared" si="91"/>
        <v/>
      </c>
      <c r="BQ195" t="str">
        <f t="shared" si="93"/>
        <v>回避率值</v>
      </c>
      <c r="BR195">
        <f t="shared" si="94"/>
        <v>0</v>
      </c>
      <c r="BS195" s="22" t="str">
        <f>VLOOKUP(BQ195,对应表!AS:AU,3,FALSE)</f>
        <v>回避率</v>
      </c>
      <c r="BT195" s="22">
        <f>VLOOKUP(BQ195,对应表!AS:AU,2,FALSE)</f>
        <v>1</v>
      </c>
      <c r="BU195" s="22" t="str">
        <f t="shared" si="100"/>
        <v>+24</v>
      </c>
      <c r="BV195" s="22" t="str">
        <f t="shared" si="102"/>
        <v>回避率+24</v>
      </c>
      <c r="BW195" s="22" t="str">
        <f>_xlfn.IFNA(VLOOKUP(BR195,对应表!AS:AU,3,FALSE),"")</f>
        <v/>
      </c>
      <c r="BX195" s="22" t="str">
        <f>_xlfn.IFNA(VLOOKUP(BR195,对应表!AS:AU,2,FALSE),"")</f>
        <v/>
      </c>
      <c r="BY195" s="22" t="str">
        <f t="shared" si="103"/>
        <v>+</v>
      </c>
      <c r="BZ195" s="22" t="str">
        <f t="shared" si="104"/>
        <v/>
      </c>
    </row>
    <row r="196" spans="11:78" x14ac:dyDescent="0.15">
      <c r="K196" t="str">
        <f t="shared" si="99"/>
        <v>被动格挡lv1</v>
      </c>
      <c r="L196" s="6" t="str">
        <f>Q196&amp;":"&amp;M196&amp;":"&amp;VLOOKUP(N196,对应表!B:C,2,FALSE)&amp;":"&amp;IF(buff!O196="",0,O196)</f>
        <v>200101:100:1:0</v>
      </c>
      <c r="M196">
        <v>100</v>
      </c>
      <c r="N196" s="1" t="s">
        <v>278</v>
      </c>
      <c r="O196">
        <v>0</v>
      </c>
      <c r="P196">
        <f t="shared" si="84"/>
        <v>5</v>
      </c>
      <c r="Q196">
        <v>200101</v>
      </c>
      <c r="R196" s="4" t="s">
        <v>540</v>
      </c>
      <c r="S196" s="4" t="str">
        <f t="shared" si="101"/>
        <v>被动格挡lv1</v>
      </c>
      <c r="T196" s="4" t="str">
        <f t="shared" ref="T196:T259" si="107">R196</f>
        <v>被动格挡lv1</v>
      </c>
      <c r="U196" t="s">
        <v>279</v>
      </c>
      <c r="Z196" t="s">
        <v>1083</v>
      </c>
      <c r="AA196">
        <v>5</v>
      </c>
      <c r="AJ196" s="12" t="str">
        <f t="shared" si="105"/>
        <v>BOK:5</v>
      </c>
      <c r="AS196">
        <v>999</v>
      </c>
      <c r="AV196" s="4"/>
      <c r="AW196" s="4"/>
      <c r="AX196" s="4"/>
      <c r="AY196" s="4"/>
      <c r="BA196" s="12" t="str">
        <f t="shared" si="106"/>
        <v/>
      </c>
      <c r="BB196" s="12" t="str">
        <f t="shared" si="85"/>
        <v/>
      </c>
      <c r="BC196" s="12" t="str">
        <f t="shared" si="86"/>
        <v/>
      </c>
      <c r="BD196" s="12" t="str">
        <f t="shared" si="87"/>
        <v/>
      </c>
      <c r="BE196" s="12" t="str">
        <f t="shared" si="88"/>
        <v/>
      </c>
      <c r="BF196" s="12" t="str">
        <f t="shared" si="89"/>
        <v/>
      </c>
      <c r="BG196" s="12" t="str">
        <f>_xlfn.IFNA(VLOOKUP(Z196,对应表!$Z:$AA,2,FALSE)&amp;AA196,"")</f>
        <v>BOK:5</v>
      </c>
      <c r="BH196" s="12" t="str">
        <f>_xlfn.IFNA(VLOOKUP(AB196,对应表!$Z:$AA,2,FALSE)&amp;AC196,"")</f>
        <v/>
      </c>
      <c r="BI196" s="12" t="str">
        <f>_xlfn.IFNA(VLOOKUP(AD196,对应表!$Z:$AA,2,FALSE)&amp;AE196,"")</f>
        <v/>
      </c>
      <c r="BJ196" s="12" t="str">
        <f>_xlfn.IFNA(VLOOKUP(AF196,对应表!$Z:$AA,2,FALSE)&amp;AG196,"")</f>
        <v/>
      </c>
      <c r="BK196" s="12" t="str">
        <f>_xlfn.IFNA(VLOOKUP(AH196,对应表!$Z:$AA,2,FALSE)&amp;AI196,"")</f>
        <v/>
      </c>
      <c r="BN196" t="str">
        <f t="shared" si="92"/>
        <v>被动格挡lv1</v>
      </c>
      <c r="BO196">
        <f t="shared" si="90"/>
        <v>5</v>
      </c>
      <c r="BP196" t="str">
        <f t="shared" si="91"/>
        <v/>
      </c>
      <c r="BQ196" t="str">
        <f t="shared" si="93"/>
        <v>格挡率值</v>
      </c>
      <c r="BR196">
        <f t="shared" si="94"/>
        <v>0</v>
      </c>
      <c r="BS196" s="22" t="str">
        <f>VLOOKUP(BQ196,对应表!AS:AU,3,FALSE)</f>
        <v>格挡率</v>
      </c>
      <c r="BT196" s="22">
        <f>VLOOKUP(BQ196,对应表!AS:AU,2,FALSE)</f>
        <v>1</v>
      </c>
      <c r="BU196" s="22" t="str">
        <f t="shared" si="100"/>
        <v>+5</v>
      </c>
      <c r="BV196" s="22" t="str">
        <f t="shared" si="102"/>
        <v>格挡率+5</v>
      </c>
      <c r="BW196" s="22" t="str">
        <f>_xlfn.IFNA(VLOOKUP(BR196,对应表!AS:AU,3,FALSE),"")</f>
        <v/>
      </c>
      <c r="BX196" s="22" t="str">
        <f>_xlfn.IFNA(VLOOKUP(BR196,对应表!AS:AU,2,FALSE),"")</f>
        <v/>
      </c>
      <c r="BY196" s="22" t="str">
        <f t="shared" si="103"/>
        <v>+</v>
      </c>
      <c r="BZ196" s="22" t="str">
        <f t="shared" si="104"/>
        <v/>
      </c>
    </row>
    <row r="197" spans="11:78" x14ac:dyDescent="0.15">
      <c r="K197" t="str">
        <f t="shared" ref="K197:K260" si="108">R197</f>
        <v>被动格挡lv2</v>
      </c>
      <c r="L197" s="6" t="str">
        <f>Q197&amp;":"&amp;M197&amp;":"&amp;VLOOKUP(N197,对应表!B:C,2,FALSE)&amp;":"&amp;IF(buff!O197="",0,O197)</f>
        <v>200102:100:1:0</v>
      </c>
      <c r="M197">
        <v>100</v>
      </c>
      <c r="N197" s="1" t="s">
        <v>278</v>
      </c>
      <c r="O197">
        <v>0</v>
      </c>
      <c r="P197">
        <f t="shared" ref="P197:P260" si="109">BO197</f>
        <v>6</v>
      </c>
      <c r="Q197">
        <v>200102</v>
      </c>
      <c r="R197" s="4" t="s">
        <v>541</v>
      </c>
      <c r="S197" s="4" t="str">
        <f t="shared" si="101"/>
        <v>被动格挡lv2</v>
      </c>
      <c r="T197" s="4" t="str">
        <f t="shared" si="107"/>
        <v>被动格挡lv2</v>
      </c>
      <c r="U197" t="s">
        <v>279</v>
      </c>
      <c r="Z197" t="s">
        <v>1083</v>
      </c>
      <c r="AA197">
        <v>6</v>
      </c>
      <c r="AJ197" s="12" t="str">
        <f t="shared" si="105"/>
        <v>BOK:6</v>
      </c>
      <c r="AS197">
        <v>999</v>
      </c>
      <c r="AV197" s="4"/>
      <c r="AW197" s="4"/>
      <c r="AX197" s="4"/>
      <c r="AY197" s="4"/>
      <c r="BA197" s="12" t="str">
        <f t="shared" si="106"/>
        <v/>
      </c>
      <c r="BB197" s="12" t="str">
        <f t="shared" ref="BB197:BB260" si="110">IF(_xlfn.IFNA(VLOOKUP(AV197,$K:$L,2,FALSE),"")=0,"",_xlfn.IFNA(VLOOKUP(AV197,$K:$L,2,FALSE),""))</f>
        <v/>
      </c>
      <c r="BC197" s="12" t="str">
        <f t="shared" ref="BC197:BC260" si="111">IF(_xlfn.IFNA(VLOOKUP(AW197,$K:$L,2,FALSE),"")=0,"",_xlfn.IFNA(VLOOKUP(AW197,$K:$L,2,FALSE),""))</f>
        <v/>
      </c>
      <c r="BD197" s="12" t="str">
        <f t="shared" ref="BD197:BD260" si="112">IF(_xlfn.IFNA(VLOOKUP(AX197,$K:$L,2,FALSE),"")=0,"",_xlfn.IFNA(VLOOKUP(AX197,$K:$L,2,FALSE),""))</f>
        <v/>
      </c>
      <c r="BE197" s="12" t="str">
        <f t="shared" ref="BE197:BE260" si="113">IF(_xlfn.IFNA(VLOOKUP(AY197,$K:$L,2,FALSE),"")=0,"",_xlfn.IFNA(VLOOKUP(AY197,$K:$L,2,FALSE),""))</f>
        <v/>
      </c>
      <c r="BF197" s="12" t="str">
        <f t="shared" ref="BF197:BF260" si="114">IF(_xlfn.IFNA(VLOOKUP(AZ197,$K:$L,2,FALSE),"")=0,"",_xlfn.IFNA(VLOOKUP(AZ197,$K:$L,2,FALSE),""))</f>
        <v/>
      </c>
      <c r="BG197" s="12" t="str">
        <f>_xlfn.IFNA(VLOOKUP(Z197,对应表!$Z:$AA,2,FALSE)&amp;AA197,"")</f>
        <v>BOK:6</v>
      </c>
      <c r="BH197" s="12" t="str">
        <f>_xlfn.IFNA(VLOOKUP(AB197,对应表!$Z:$AA,2,FALSE)&amp;AC197,"")</f>
        <v/>
      </c>
      <c r="BI197" s="12" t="str">
        <f>_xlfn.IFNA(VLOOKUP(AD197,对应表!$Z:$AA,2,FALSE)&amp;AE197,"")</f>
        <v/>
      </c>
      <c r="BJ197" s="12" t="str">
        <f>_xlfn.IFNA(VLOOKUP(AF197,对应表!$Z:$AA,2,FALSE)&amp;AG197,"")</f>
        <v/>
      </c>
      <c r="BK197" s="12" t="str">
        <f>_xlfn.IFNA(VLOOKUP(AH197,对应表!$Z:$AA,2,FALSE)&amp;AI197,"")</f>
        <v/>
      </c>
      <c r="BN197" t="str">
        <f t="shared" si="92"/>
        <v>被动格挡lv2</v>
      </c>
      <c r="BO197">
        <f t="shared" ref="BO197:BO260" si="115">IF(AA197="",IF(V197="",IF(AP197="",W197,AP197),V197),AA197)</f>
        <v>6</v>
      </c>
      <c r="BP197" t="str">
        <f t="shared" ref="BP197:BP260" si="116">IF(AC197="","",AC197)</f>
        <v/>
      </c>
      <c r="BQ197" t="str">
        <f t="shared" si="93"/>
        <v>格挡率值</v>
      </c>
      <c r="BR197">
        <f t="shared" si="94"/>
        <v>0</v>
      </c>
      <c r="BS197" s="22" t="str">
        <f>VLOOKUP(BQ197,对应表!AS:AU,3,FALSE)</f>
        <v>格挡率</v>
      </c>
      <c r="BT197" s="22">
        <f>VLOOKUP(BQ197,对应表!AS:AU,2,FALSE)</f>
        <v>1</v>
      </c>
      <c r="BU197" s="22" t="str">
        <f t="shared" si="100"/>
        <v>+6</v>
      </c>
      <c r="BV197" s="22" t="str">
        <f t="shared" si="102"/>
        <v>格挡率+6</v>
      </c>
      <c r="BW197" s="22" t="str">
        <f>_xlfn.IFNA(VLOOKUP(BR197,对应表!AS:AU,3,FALSE),"")</f>
        <v/>
      </c>
      <c r="BX197" s="22" t="str">
        <f>_xlfn.IFNA(VLOOKUP(BR197,对应表!AS:AU,2,FALSE),"")</f>
        <v/>
      </c>
      <c r="BY197" s="22" t="str">
        <f t="shared" si="103"/>
        <v>+</v>
      </c>
      <c r="BZ197" s="22" t="str">
        <f t="shared" si="104"/>
        <v/>
      </c>
    </row>
    <row r="198" spans="11:78" x14ac:dyDescent="0.15">
      <c r="K198" t="str">
        <f t="shared" si="108"/>
        <v>被动格挡lv3</v>
      </c>
      <c r="L198" s="6" t="str">
        <f>Q198&amp;":"&amp;M198&amp;":"&amp;VLOOKUP(N198,对应表!B:C,2,FALSE)&amp;":"&amp;IF(buff!O198="",0,O198)</f>
        <v>200103:100:1:0</v>
      </c>
      <c r="M198">
        <v>100</v>
      </c>
      <c r="N198" s="1" t="s">
        <v>278</v>
      </c>
      <c r="O198">
        <v>0</v>
      </c>
      <c r="P198">
        <f t="shared" si="109"/>
        <v>7</v>
      </c>
      <c r="Q198">
        <v>200103</v>
      </c>
      <c r="R198" s="4" t="s">
        <v>542</v>
      </c>
      <c r="S198" s="4" t="str">
        <f t="shared" si="101"/>
        <v>被动格挡lv3</v>
      </c>
      <c r="T198" s="4" t="str">
        <f t="shared" si="107"/>
        <v>被动格挡lv3</v>
      </c>
      <c r="U198" t="s">
        <v>279</v>
      </c>
      <c r="Z198" t="s">
        <v>1083</v>
      </c>
      <c r="AA198">
        <v>7</v>
      </c>
      <c r="AJ198" s="12" t="str">
        <f t="shared" si="105"/>
        <v>BOK:7</v>
      </c>
      <c r="AS198">
        <v>999</v>
      </c>
      <c r="AV198" s="4"/>
      <c r="AW198" s="4"/>
      <c r="AX198" s="4"/>
      <c r="AY198" s="4"/>
      <c r="BA198" s="12" t="str">
        <f t="shared" si="106"/>
        <v/>
      </c>
      <c r="BB198" s="12" t="str">
        <f t="shared" si="110"/>
        <v/>
      </c>
      <c r="BC198" s="12" t="str">
        <f t="shared" si="111"/>
        <v/>
      </c>
      <c r="BD198" s="12" t="str">
        <f t="shared" si="112"/>
        <v/>
      </c>
      <c r="BE198" s="12" t="str">
        <f t="shared" si="113"/>
        <v/>
      </c>
      <c r="BF198" s="12" t="str">
        <f t="shared" si="114"/>
        <v/>
      </c>
      <c r="BG198" s="12" t="str">
        <f>_xlfn.IFNA(VLOOKUP(Z198,对应表!$Z:$AA,2,FALSE)&amp;AA198,"")</f>
        <v>BOK:7</v>
      </c>
      <c r="BH198" s="12" t="str">
        <f>_xlfn.IFNA(VLOOKUP(AB198,对应表!$Z:$AA,2,FALSE)&amp;AC198,"")</f>
        <v/>
      </c>
      <c r="BI198" s="12" t="str">
        <f>_xlfn.IFNA(VLOOKUP(AD198,对应表!$Z:$AA,2,FALSE)&amp;AE198,"")</f>
        <v/>
      </c>
      <c r="BJ198" s="12" t="str">
        <f>_xlfn.IFNA(VLOOKUP(AF198,对应表!$Z:$AA,2,FALSE)&amp;AG198,"")</f>
        <v/>
      </c>
      <c r="BK198" s="12" t="str">
        <f>_xlfn.IFNA(VLOOKUP(AH198,对应表!$Z:$AA,2,FALSE)&amp;AI198,"")</f>
        <v/>
      </c>
      <c r="BN198" t="str">
        <f t="shared" ref="BN198:BN261" si="117">K198</f>
        <v>被动格挡lv3</v>
      </c>
      <c r="BO198">
        <f t="shared" si="115"/>
        <v>7</v>
      </c>
      <c r="BP198" t="str">
        <f t="shared" si="116"/>
        <v/>
      </c>
      <c r="BQ198" t="str">
        <f t="shared" ref="BQ198:BQ261" si="118">Z198</f>
        <v>格挡率值</v>
      </c>
      <c r="BR198">
        <f t="shared" ref="BR198:BR261" si="119">AB198</f>
        <v>0</v>
      </c>
      <c r="BS198" s="22" t="str">
        <f>VLOOKUP(BQ198,对应表!AS:AU,3,FALSE)</f>
        <v>格挡率</v>
      </c>
      <c r="BT198" s="22">
        <f>VLOOKUP(BQ198,对应表!AS:AU,2,FALSE)</f>
        <v>1</v>
      </c>
      <c r="BU198" s="22" t="str">
        <f t="shared" si="100"/>
        <v>+7</v>
      </c>
      <c r="BV198" s="22" t="str">
        <f t="shared" si="102"/>
        <v>格挡率+7</v>
      </c>
      <c r="BW198" s="22" t="str">
        <f>_xlfn.IFNA(VLOOKUP(BR198,对应表!AS:AU,3,FALSE),"")</f>
        <v/>
      </c>
      <c r="BX198" s="22" t="str">
        <f>_xlfn.IFNA(VLOOKUP(BR198,对应表!AS:AU,2,FALSE),"")</f>
        <v/>
      </c>
      <c r="BY198" s="22" t="str">
        <f t="shared" si="103"/>
        <v>+</v>
      </c>
      <c r="BZ198" s="22" t="str">
        <f t="shared" si="104"/>
        <v/>
      </c>
    </row>
    <row r="199" spans="11:78" x14ac:dyDescent="0.15">
      <c r="K199" t="str">
        <f t="shared" si="108"/>
        <v>被动格挡lv4</v>
      </c>
      <c r="L199" s="6" t="str">
        <f>Q199&amp;":"&amp;M199&amp;":"&amp;VLOOKUP(N199,对应表!B:C,2,FALSE)&amp;":"&amp;IF(buff!O199="",0,O199)</f>
        <v>200104:100:1:0</v>
      </c>
      <c r="M199">
        <v>100</v>
      </c>
      <c r="N199" s="1" t="s">
        <v>278</v>
      </c>
      <c r="O199">
        <v>0</v>
      </c>
      <c r="P199">
        <f t="shared" si="109"/>
        <v>8</v>
      </c>
      <c r="Q199">
        <v>200104</v>
      </c>
      <c r="R199" s="4" t="s">
        <v>543</v>
      </c>
      <c r="S199" s="4" t="str">
        <f t="shared" si="101"/>
        <v>被动格挡lv4</v>
      </c>
      <c r="T199" s="4" t="str">
        <f t="shared" si="107"/>
        <v>被动格挡lv4</v>
      </c>
      <c r="U199" t="s">
        <v>279</v>
      </c>
      <c r="Z199" t="s">
        <v>1083</v>
      </c>
      <c r="AA199">
        <v>8</v>
      </c>
      <c r="AJ199" s="12" t="str">
        <f t="shared" si="105"/>
        <v>BOK:8</v>
      </c>
      <c r="AS199">
        <v>999</v>
      </c>
      <c r="AV199" s="4"/>
      <c r="AW199" s="4"/>
      <c r="AX199" s="4"/>
      <c r="AY199" s="4"/>
      <c r="BA199" s="12" t="str">
        <f t="shared" si="106"/>
        <v/>
      </c>
      <c r="BB199" s="12" t="str">
        <f t="shared" si="110"/>
        <v/>
      </c>
      <c r="BC199" s="12" t="str">
        <f t="shared" si="111"/>
        <v/>
      </c>
      <c r="BD199" s="12" t="str">
        <f t="shared" si="112"/>
        <v/>
      </c>
      <c r="BE199" s="12" t="str">
        <f t="shared" si="113"/>
        <v/>
      </c>
      <c r="BF199" s="12" t="str">
        <f t="shared" si="114"/>
        <v/>
      </c>
      <c r="BG199" s="12" t="str">
        <f>_xlfn.IFNA(VLOOKUP(Z199,对应表!$Z:$AA,2,FALSE)&amp;AA199,"")</f>
        <v>BOK:8</v>
      </c>
      <c r="BH199" s="12" t="str">
        <f>_xlfn.IFNA(VLOOKUP(AB199,对应表!$Z:$AA,2,FALSE)&amp;AC199,"")</f>
        <v/>
      </c>
      <c r="BI199" s="12" t="str">
        <f>_xlfn.IFNA(VLOOKUP(AD199,对应表!$Z:$AA,2,FALSE)&amp;AE199,"")</f>
        <v/>
      </c>
      <c r="BJ199" s="12" t="str">
        <f>_xlfn.IFNA(VLOOKUP(AF199,对应表!$Z:$AA,2,FALSE)&amp;AG199,"")</f>
        <v/>
      </c>
      <c r="BK199" s="12" t="str">
        <f>_xlfn.IFNA(VLOOKUP(AH199,对应表!$Z:$AA,2,FALSE)&amp;AI199,"")</f>
        <v/>
      </c>
      <c r="BN199" t="str">
        <f t="shared" si="117"/>
        <v>被动格挡lv4</v>
      </c>
      <c r="BO199">
        <f t="shared" si="115"/>
        <v>8</v>
      </c>
      <c r="BP199" t="str">
        <f t="shared" si="116"/>
        <v/>
      </c>
      <c r="BQ199" t="str">
        <f t="shared" si="118"/>
        <v>格挡率值</v>
      </c>
      <c r="BR199">
        <f t="shared" si="119"/>
        <v>0</v>
      </c>
      <c r="BS199" s="22" t="str">
        <f>VLOOKUP(BQ199,对应表!AS:AU,3,FALSE)</f>
        <v>格挡率</v>
      </c>
      <c r="BT199" s="22">
        <f>VLOOKUP(BQ199,对应表!AS:AU,2,FALSE)</f>
        <v>1</v>
      </c>
      <c r="BU199" s="22" t="str">
        <f t="shared" si="100"/>
        <v>+8</v>
      </c>
      <c r="BV199" s="22" t="str">
        <f t="shared" si="102"/>
        <v>格挡率+8</v>
      </c>
      <c r="BW199" s="22" t="str">
        <f>_xlfn.IFNA(VLOOKUP(BR199,对应表!AS:AU,3,FALSE),"")</f>
        <v/>
      </c>
      <c r="BX199" s="22" t="str">
        <f>_xlfn.IFNA(VLOOKUP(BR199,对应表!AS:AU,2,FALSE),"")</f>
        <v/>
      </c>
      <c r="BY199" s="22" t="str">
        <f t="shared" si="103"/>
        <v>+</v>
      </c>
      <c r="BZ199" s="22" t="str">
        <f t="shared" si="104"/>
        <v/>
      </c>
    </row>
    <row r="200" spans="11:78" x14ac:dyDescent="0.15">
      <c r="K200" t="str">
        <f t="shared" si="108"/>
        <v>被动格挡lv5</v>
      </c>
      <c r="L200" s="6" t="str">
        <f>Q200&amp;":"&amp;M200&amp;":"&amp;VLOOKUP(N200,对应表!B:C,2,FALSE)&amp;":"&amp;IF(buff!O200="",0,O200)</f>
        <v>200105:100:1:0</v>
      </c>
      <c r="M200">
        <v>100</v>
      </c>
      <c r="N200" s="1" t="s">
        <v>278</v>
      </c>
      <c r="O200">
        <v>0</v>
      </c>
      <c r="P200">
        <f t="shared" si="109"/>
        <v>9</v>
      </c>
      <c r="Q200">
        <v>200105</v>
      </c>
      <c r="R200" s="4" t="s">
        <v>544</v>
      </c>
      <c r="S200" s="4" t="str">
        <f t="shared" si="101"/>
        <v>被动格挡lv5</v>
      </c>
      <c r="T200" s="4" t="str">
        <f t="shared" si="107"/>
        <v>被动格挡lv5</v>
      </c>
      <c r="U200" t="s">
        <v>279</v>
      </c>
      <c r="Z200" t="s">
        <v>1083</v>
      </c>
      <c r="AA200">
        <v>9</v>
      </c>
      <c r="AJ200" s="12" t="str">
        <f t="shared" si="105"/>
        <v>BOK:9</v>
      </c>
      <c r="AS200">
        <v>999</v>
      </c>
      <c r="AV200" s="4"/>
      <c r="AW200" s="4"/>
      <c r="AX200" s="4"/>
      <c r="AY200" s="4"/>
      <c r="BA200" s="12" t="str">
        <f t="shared" si="106"/>
        <v/>
      </c>
      <c r="BB200" s="12" t="str">
        <f t="shared" si="110"/>
        <v/>
      </c>
      <c r="BC200" s="12" t="str">
        <f t="shared" si="111"/>
        <v/>
      </c>
      <c r="BD200" s="12" t="str">
        <f t="shared" si="112"/>
        <v/>
      </c>
      <c r="BE200" s="12" t="str">
        <f t="shared" si="113"/>
        <v/>
      </c>
      <c r="BF200" s="12" t="str">
        <f t="shared" si="114"/>
        <v/>
      </c>
      <c r="BG200" s="12" t="str">
        <f>_xlfn.IFNA(VLOOKUP(Z200,对应表!$Z:$AA,2,FALSE)&amp;AA200,"")</f>
        <v>BOK:9</v>
      </c>
      <c r="BH200" s="12" t="str">
        <f>_xlfn.IFNA(VLOOKUP(AB200,对应表!$Z:$AA,2,FALSE)&amp;AC200,"")</f>
        <v/>
      </c>
      <c r="BI200" s="12" t="str">
        <f>_xlfn.IFNA(VLOOKUP(AD200,对应表!$Z:$AA,2,FALSE)&amp;AE200,"")</f>
        <v/>
      </c>
      <c r="BJ200" s="12" t="str">
        <f>_xlfn.IFNA(VLOOKUP(AF200,对应表!$Z:$AA,2,FALSE)&amp;AG200,"")</f>
        <v/>
      </c>
      <c r="BK200" s="12" t="str">
        <f>_xlfn.IFNA(VLOOKUP(AH200,对应表!$Z:$AA,2,FALSE)&amp;AI200,"")</f>
        <v/>
      </c>
      <c r="BN200" t="str">
        <f t="shared" si="117"/>
        <v>被动格挡lv5</v>
      </c>
      <c r="BO200">
        <f t="shared" si="115"/>
        <v>9</v>
      </c>
      <c r="BP200" t="str">
        <f t="shared" si="116"/>
        <v/>
      </c>
      <c r="BQ200" t="str">
        <f t="shared" si="118"/>
        <v>格挡率值</v>
      </c>
      <c r="BR200">
        <f t="shared" si="119"/>
        <v>0</v>
      </c>
      <c r="BS200" s="22" t="str">
        <f>VLOOKUP(BQ200,对应表!AS:AU,3,FALSE)</f>
        <v>格挡率</v>
      </c>
      <c r="BT200" s="22">
        <f>VLOOKUP(BQ200,对应表!AS:AU,2,FALSE)</f>
        <v>1</v>
      </c>
      <c r="BU200" s="22" t="str">
        <f t="shared" si="100"/>
        <v>+9</v>
      </c>
      <c r="BV200" s="22" t="str">
        <f t="shared" si="102"/>
        <v>格挡率+9</v>
      </c>
      <c r="BW200" s="22" t="str">
        <f>_xlfn.IFNA(VLOOKUP(BR200,对应表!AS:AU,3,FALSE),"")</f>
        <v/>
      </c>
      <c r="BX200" s="22" t="str">
        <f>_xlfn.IFNA(VLOOKUP(BR200,对应表!AS:AU,2,FALSE),"")</f>
        <v/>
      </c>
      <c r="BY200" s="22" t="str">
        <f t="shared" si="103"/>
        <v>+</v>
      </c>
      <c r="BZ200" s="22" t="str">
        <f t="shared" si="104"/>
        <v/>
      </c>
    </row>
    <row r="201" spans="11:78" x14ac:dyDescent="0.15">
      <c r="K201" t="str">
        <f t="shared" si="108"/>
        <v>被动格挡lv6</v>
      </c>
      <c r="L201" s="6" t="str">
        <f>Q201&amp;":"&amp;M201&amp;":"&amp;VLOOKUP(N201,对应表!B:C,2,FALSE)&amp;":"&amp;IF(buff!O201="",0,O201)</f>
        <v>200106:100:1:0</v>
      </c>
      <c r="M201">
        <v>100</v>
      </c>
      <c r="N201" s="1" t="s">
        <v>278</v>
      </c>
      <c r="O201">
        <v>0</v>
      </c>
      <c r="P201">
        <f t="shared" si="109"/>
        <v>10</v>
      </c>
      <c r="Q201">
        <v>200106</v>
      </c>
      <c r="R201" s="4" t="s">
        <v>545</v>
      </c>
      <c r="S201" s="4" t="str">
        <f t="shared" si="101"/>
        <v>被动格挡lv6</v>
      </c>
      <c r="T201" s="4" t="str">
        <f t="shared" si="107"/>
        <v>被动格挡lv6</v>
      </c>
      <c r="U201" t="s">
        <v>279</v>
      </c>
      <c r="Z201" t="s">
        <v>1083</v>
      </c>
      <c r="AA201">
        <v>10</v>
      </c>
      <c r="AJ201" s="12" t="str">
        <f t="shared" si="105"/>
        <v>BOK:10</v>
      </c>
      <c r="AS201">
        <v>999</v>
      </c>
      <c r="AV201" s="4"/>
      <c r="AW201" s="4"/>
      <c r="AX201" s="4"/>
      <c r="AY201" s="4"/>
      <c r="BA201" s="12" t="str">
        <f t="shared" si="106"/>
        <v/>
      </c>
      <c r="BB201" s="12" t="str">
        <f t="shared" si="110"/>
        <v/>
      </c>
      <c r="BC201" s="12" t="str">
        <f t="shared" si="111"/>
        <v/>
      </c>
      <c r="BD201" s="12" t="str">
        <f t="shared" si="112"/>
        <v/>
      </c>
      <c r="BE201" s="12" t="str">
        <f t="shared" si="113"/>
        <v/>
      </c>
      <c r="BF201" s="12" t="str">
        <f t="shared" si="114"/>
        <v/>
      </c>
      <c r="BG201" s="12" t="str">
        <f>_xlfn.IFNA(VLOOKUP(Z201,对应表!$Z:$AA,2,FALSE)&amp;AA201,"")</f>
        <v>BOK:10</v>
      </c>
      <c r="BH201" s="12" t="str">
        <f>_xlfn.IFNA(VLOOKUP(AB201,对应表!$Z:$AA,2,FALSE)&amp;AC201,"")</f>
        <v/>
      </c>
      <c r="BI201" s="12" t="str">
        <f>_xlfn.IFNA(VLOOKUP(AD201,对应表!$Z:$AA,2,FALSE)&amp;AE201,"")</f>
        <v/>
      </c>
      <c r="BJ201" s="12" t="str">
        <f>_xlfn.IFNA(VLOOKUP(AF201,对应表!$Z:$AA,2,FALSE)&amp;AG201,"")</f>
        <v/>
      </c>
      <c r="BK201" s="12" t="str">
        <f>_xlfn.IFNA(VLOOKUP(AH201,对应表!$Z:$AA,2,FALSE)&amp;AI201,"")</f>
        <v/>
      </c>
      <c r="BN201" t="str">
        <f t="shared" si="117"/>
        <v>被动格挡lv6</v>
      </c>
      <c r="BO201">
        <f t="shared" si="115"/>
        <v>10</v>
      </c>
      <c r="BP201" t="str">
        <f t="shared" si="116"/>
        <v/>
      </c>
      <c r="BQ201" t="str">
        <f t="shared" si="118"/>
        <v>格挡率值</v>
      </c>
      <c r="BR201">
        <f t="shared" si="119"/>
        <v>0</v>
      </c>
      <c r="BS201" s="22" t="str">
        <f>VLOOKUP(BQ201,对应表!AS:AU,3,FALSE)</f>
        <v>格挡率</v>
      </c>
      <c r="BT201" s="22">
        <f>VLOOKUP(BQ201,对应表!AS:AU,2,FALSE)</f>
        <v>1</v>
      </c>
      <c r="BU201" s="22" t="str">
        <f t="shared" si="100"/>
        <v>+10</v>
      </c>
      <c r="BV201" s="22" t="str">
        <f t="shared" si="102"/>
        <v>格挡率+10</v>
      </c>
      <c r="BW201" s="22" t="str">
        <f>_xlfn.IFNA(VLOOKUP(BR201,对应表!AS:AU,3,FALSE),"")</f>
        <v/>
      </c>
      <c r="BX201" s="22" t="str">
        <f>_xlfn.IFNA(VLOOKUP(BR201,对应表!AS:AU,2,FALSE),"")</f>
        <v/>
      </c>
      <c r="BY201" s="22" t="str">
        <f t="shared" si="103"/>
        <v>+</v>
      </c>
      <c r="BZ201" s="22" t="str">
        <f t="shared" si="104"/>
        <v/>
      </c>
    </row>
    <row r="202" spans="11:78" x14ac:dyDescent="0.15">
      <c r="K202" t="str">
        <f t="shared" si="108"/>
        <v>被动格挡lv7</v>
      </c>
      <c r="L202" s="6" t="str">
        <f>Q202&amp;":"&amp;M202&amp;":"&amp;VLOOKUP(N202,对应表!B:C,2,FALSE)&amp;":"&amp;IF(buff!O202="",0,O202)</f>
        <v>200107:100:1:0</v>
      </c>
      <c r="M202">
        <v>100</v>
      </c>
      <c r="N202" s="1" t="s">
        <v>278</v>
      </c>
      <c r="O202">
        <v>0</v>
      </c>
      <c r="P202">
        <f t="shared" si="109"/>
        <v>11</v>
      </c>
      <c r="Q202">
        <v>200107</v>
      </c>
      <c r="R202" s="4" t="s">
        <v>546</v>
      </c>
      <c r="S202" s="4" t="str">
        <f t="shared" si="101"/>
        <v>被动格挡lv7</v>
      </c>
      <c r="T202" s="4" t="str">
        <f t="shared" si="107"/>
        <v>被动格挡lv7</v>
      </c>
      <c r="U202" t="s">
        <v>279</v>
      </c>
      <c r="Z202" t="s">
        <v>1083</v>
      </c>
      <c r="AA202">
        <v>11</v>
      </c>
      <c r="AJ202" s="12" t="str">
        <f t="shared" si="105"/>
        <v>BOK:11</v>
      </c>
      <c r="AS202">
        <v>999</v>
      </c>
      <c r="AV202" s="4"/>
      <c r="AW202" s="4"/>
      <c r="AX202" s="4"/>
      <c r="AY202" s="4"/>
      <c r="BA202" s="12" t="str">
        <f t="shared" si="106"/>
        <v/>
      </c>
      <c r="BB202" s="12" t="str">
        <f t="shared" si="110"/>
        <v/>
      </c>
      <c r="BC202" s="12" t="str">
        <f t="shared" si="111"/>
        <v/>
      </c>
      <c r="BD202" s="12" t="str">
        <f t="shared" si="112"/>
        <v/>
      </c>
      <c r="BE202" s="12" t="str">
        <f t="shared" si="113"/>
        <v/>
      </c>
      <c r="BF202" s="12" t="str">
        <f t="shared" si="114"/>
        <v/>
      </c>
      <c r="BG202" s="12" t="str">
        <f>_xlfn.IFNA(VLOOKUP(Z202,对应表!$Z:$AA,2,FALSE)&amp;AA202,"")</f>
        <v>BOK:11</v>
      </c>
      <c r="BH202" s="12" t="str">
        <f>_xlfn.IFNA(VLOOKUP(AB202,对应表!$Z:$AA,2,FALSE)&amp;AC202,"")</f>
        <v/>
      </c>
      <c r="BI202" s="12" t="str">
        <f>_xlfn.IFNA(VLOOKUP(AD202,对应表!$Z:$AA,2,FALSE)&amp;AE202,"")</f>
        <v/>
      </c>
      <c r="BJ202" s="12" t="str">
        <f>_xlfn.IFNA(VLOOKUP(AF202,对应表!$Z:$AA,2,FALSE)&amp;AG202,"")</f>
        <v/>
      </c>
      <c r="BK202" s="12" t="str">
        <f>_xlfn.IFNA(VLOOKUP(AH202,对应表!$Z:$AA,2,FALSE)&amp;AI202,"")</f>
        <v/>
      </c>
      <c r="BN202" t="str">
        <f t="shared" si="117"/>
        <v>被动格挡lv7</v>
      </c>
      <c r="BO202">
        <f t="shared" si="115"/>
        <v>11</v>
      </c>
      <c r="BP202" t="str">
        <f t="shared" si="116"/>
        <v/>
      </c>
      <c r="BQ202" t="str">
        <f t="shared" si="118"/>
        <v>格挡率值</v>
      </c>
      <c r="BR202">
        <f t="shared" si="119"/>
        <v>0</v>
      </c>
      <c r="BS202" s="22" t="str">
        <f>VLOOKUP(BQ202,对应表!AS:AU,3,FALSE)</f>
        <v>格挡率</v>
      </c>
      <c r="BT202" s="22">
        <f>VLOOKUP(BQ202,对应表!AS:AU,2,FALSE)</f>
        <v>1</v>
      </c>
      <c r="BU202" s="22" t="str">
        <f t="shared" si="100"/>
        <v>+11</v>
      </c>
      <c r="BV202" s="22" t="str">
        <f t="shared" si="102"/>
        <v>格挡率+11</v>
      </c>
      <c r="BW202" s="22" t="str">
        <f>_xlfn.IFNA(VLOOKUP(BR202,对应表!AS:AU,3,FALSE),"")</f>
        <v/>
      </c>
      <c r="BX202" s="22" t="str">
        <f>_xlfn.IFNA(VLOOKUP(BR202,对应表!AS:AU,2,FALSE),"")</f>
        <v/>
      </c>
      <c r="BY202" s="22" t="str">
        <f t="shared" si="103"/>
        <v>+</v>
      </c>
      <c r="BZ202" s="22" t="str">
        <f t="shared" si="104"/>
        <v/>
      </c>
    </row>
    <row r="203" spans="11:78" x14ac:dyDescent="0.15">
      <c r="K203" t="str">
        <f t="shared" si="108"/>
        <v>被动格挡lv8</v>
      </c>
      <c r="L203" s="6" t="str">
        <f>Q203&amp;":"&amp;M203&amp;":"&amp;VLOOKUP(N203,对应表!B:C,2,FALSE)&amp;":"&amp;IF(buff!O203="",0,O203)</f>
        <v>200108:100:1:0</v>
      </c>
      <c r="M203">
        <v>100</v>
      </c>
      <c r="N203" s="1" t="s">
        <v>278</v>
      </c>
      <c r="O203">
        <v>0</v>
      </c>
      <c r="P203">
        <f t="shared" si="109"/>
        <v>12</v>
      </c>
      <c r="Q203">
        <v>200108</v>
      </c>
      <c r="R203" s="4" t="s">
        <v>547</v>
      </c>
      <c r="S203" s="4" t="str">
        <f t="shared" si="101"/>
        <v>被动格挡lv8</v>
      </c>
      <c r="T203" s="4" t="str">
        <f t="shared" si="107"/>
        <v>被动格挡lv8</v>
      </c>
      <c r="U203" t="s">
        <v>279</v>
      </c>
      <c r="Z203" t="s">
        <v>1083</v>
      </c>
      <c r="AA203">
        <v>12</v>
      </c>
      <c r="AJ203" s="12" t="str">
        <f t="shared" si="105"/>
        <v>BOK:12</v>
      </c>
      <c r="AS203">
        <v>999</v>
      </c>
      <c r="AV203" s="4"/>
      <c r="AW203" s="4"/>
      <c r="AX203" s="4"/>
      <c r="AY203" s="4"/>
      <c r="BA203" s="12" t="str">
        <f t="shared" si="106"/>
        <v/>
      </c>
      <c r="BB203" s="12" t="str">
        <f t="shared" si="110"/>
        <v/>
      </c>
      <c r="BC203" s="12" t="str">
        <f t="shared" si="111"/>
        <v/>
      </c>
      <c r="BD203" s="12" t="str">
        <f t="shared" si="112"/>
        <v/>
      </c>
      <c r="BE203" s="12" t="str">
        <f t="shared" si="113"/>
        <v/>
      </c>
      <c r="BF203" s="12" t="str">
        <f t="shared" si="114"/>
        <v/>
      </c>
      <c r="BG203" s="12" t="str">
        <f>_xlfn.IFNA(VLOOKUP(Z203,对应表!$Z:$AA,2,FALSE)&amp;AA203,"")</f>
        <v>BOK:12</v>
      </c>
      <c r="BH203" s="12" t="str">
        <f>_xlfn.IFNA(VLOOKUP(AB203,对应表!$Z:$AA,2,FALSE)&amp;AC203,"")</f>
        <v/>
      </c>
      <c r="BI203" s="12" t="str">
        <f>_xlfn.IFNA(VLOOKUP(AD203,对应表!$Z:$AA,2,FALSE)&amp;AE203,"")</f>
        <v/>
      </c>
      <c r="BJ203" s="12" t="str">
        <f>_xlfn.IFNA(VLOOKUP(AF203,对应表!$Z:$AA,2,FALSE)&amp;AG203,"")</f>
        <v/>
      </c>
      <c r="BK203" s="12" t="str">
        <f>_xlfn.IFNA(VLOOKUP(AH203,对应表!$Z:$AA,2,FALSE)&amp;AI203,"")</f>
        <v/>
      </c>
      <c r="BN203" t="str">
        <f t="shared" si="117"/>
        <v>被动格挡lv8</v>
      </c>
      <c r="BO203">
        <f t="shared" si="115"/>
        <v>12</v>
      </c>
      <c r="BP203" t="str">
        <f t="shared" si="116"/>
        <v/>
      </c>
      <c r="BQ203" t="str">
        <f t="shared" si="118"/>
        <v>格挡率值</v>
      </c>
      <c r="BR203">
        <f t="shared" si="119"/>
        <v>0</v>
      </c>
      <c r="BS203" s="22" t="str">
        <f>VLOOKUP(BQ203,对应表!AS:AU,3,FALSE)</f>
        <v>格挡率</v>
      </c>
      <c r="BT203" s="22">
        <f>VLOOKUP(BQ203,对应表!AS:AU,2,FALSE)</f>
        <v>1</v>
      </c>
      <c r="BU203" s="22" t="str">
        <f t="shared" si="100"/>
        <v>+12</v>
      </c>
      <c r="BV203" s="22" t="str">
        <f t="shared" si="102"/>
        <v>格挡率+12</v>
      </c>
      <c r="BW203" s="22" t="str">
        <f>_xlfn.IFNA(VLOOKUP(BR203,对应表!AS:AU,3,FALSE),"")</f>
        <v/>
      </c>
      <c r="BX203" s="22" t="str">
        <f>_xlfn.IFNA(VLOOKUP(BR203,对应表!AS:AU,2,FALSE),"")</f>
        <v/>
      </c>
      <c r="BY203" s="22" t="str">
        <f t="shared" si="103"/>
        <v>+</v>
      </c>
      <c r="BZ203" s="22" t="str">
        <f t="shared" si="104"/>
        <v/>
      </c>
    </row>
    <row r="204" spans="11:78" x14ac:dyDescent="0.15">
      <c r="K204" t="str">
        <f t="shared" si="108"/>
        <v>被动格挡lv9</v>
      </c>
      <c r="L204" s="6" t="str">
        <f>Q204&amp;":"&amp;M204&amp;":"&amp;VLOOKUP(N204,对应表!B:C,2,FALSE)&amp;":"&amp;IF(buff!O204="",0,O204)</f>
        <v>200109:100:1:0</v>
      </c>
      <c r="M204">
        <v>100</v>
      </c>
      <c r="N204" s="1" t="s">
        <v>278</v>
      </c>
      <c r="O204">
        <v>0</v>
      </c>
      <c r="P204">
        <f t="shared" si="109"/>
        <v>13</v>
      </c>
      <c r="Q204">
        <v>200109</v>
      </c>
      <c r="R204" s="4" t="s">
        <v>548</v>
      </c>
      <c r="S204" s="4" t="str">
        <f t="shared" si="101"/>
        <v>被动格挡lv9</v>
      </c>
      <c r="T204" s="4" t="str">
        <f t="shared" si="107"/>
        <v>被动格挡lv9</v>
      </c>
      <c r="U204" t="s">
        <v>279</v>
      </c>
      <c r="Z204" t="s">
        <v>1083</v>
      </c>
      <c r="AA204">
        <v>13</v>
      </c>
      <c r="AJ204" s="12" t="str">
        <f t="shared" si="105"/>
        <v>BOK:13</v>
      </c>
      <c r="AS204">
        <v>999</v>
      </c>
      <c r="AV204" s="4"/>
      <c r="AW204" s="4"/>
      <c r="AX204" s="4"/>
      <c r="AY204" s="4"/>
      <c r="BA204" s="12" t="str">
        <f t="shared" si="106"/>
        <v/>
      </c>
      <c r="BB204" s="12" t="str">
        <f t="shared" si="110"/>
        <v/>
      </c>
      <c r="BC204" s="12" t="str">
        <f t="shared" si="111"/>
        <v/>
      </c>
      <c r="BD204" s="12" t="str">
        <f t="shared" si="112"/>
        <v/>
      </c>
      <c r="BE204" s="12" t="str">
        <f t="shared" si="113"/>
        <v/>
      </c>
      <c r="BF204" s="12" t="str">
        <f t="shared" si="114"/>
        <v/>
      </c>
      <c r="BG204" s="12" t="str">
        <f>_xlfn.IFNA(VLOOKUP(Z204,对应表!$Z:$AA,2,FALSE)&amp;AA204,"")</f>
        <v>BOK:13</v>
      </c>
      <c r="BH204" s="12" t="str">
        <f>_xlfn.IFNA(VLOOKUP(AB204,对应表!$Z:$AA,2,FALSE)&amp;AC204,"")</f>
        <v/>
      </c>
      <c r="BI204" s="12" t="str">
        <f>_xlfn.IFNA(VLOOKUP(AD204,对应表!$Z:$AA,2,FALSE)&amp;AE204,"")</f>
        <v/>
      </c>
      <c r="BJ204" s="12" t="str">
        <f>_xlfn.IFNA(VLOOKUP(AF204,对应表!$Z:$AA,2,FALSE)&amp;AG204,"")</f>
        <v/>
      </c>
      <c r="BK204" s="12" t="str">
        <f>_xlfn.IFNA(VLOOKUP(AH204,对应表!$Z:$AA,2,FALSE)&amp;AI204,"")</f>
        <v/>
      </c>
      <c r="BN204" t="str">
        <f t="shared" si="117"/>
        <v>被动格挡lv9</v>
      </c>
      <c r="BO204">
        <f t="shared" si="115"/>
        <v>13</v>
      </c>
      <c r="BP204" t="str">
        <f t="shared" si="116"/>
        <v/>
      </c>
      <c r="BQ204" t="str">
        <f t="shared" si="118"/>
        <v>格挡率值</v>
      </c>
      <c r="BR204">
        <f t="shared" si="119"/>
        <v>0</v>
      </c>
      <c r="BS204" s="22" t="str">
        <f>VLOOKUP(BQ204,对应表!AS:AU,3,FALSE)</f>
        <v>格挡率</v>
      </c>
      <c r="BT204" s="22">
        <f>VLOOKUP(BQ204,对应表!AS:AU,2,FALSE)</f>
        <v>1</v>
      </c>
      <c r="BU204" s="22" t="str">
        <f t="shared" si="100"/>
        <v>+13</v>
      </c>
      <c r="BV204" s="22" t="str">
        <f t="shared" si="102"/>
        <v>格挡率+13</v>
      </c>
      <c r="BW204" s="22" t="str">
        <f>_xlfn.IFNA(VLOOKUP(BR204,对应表!AS:AU,3,FALSE),"")</f>
        <v/>
      </c>
      <c r="BX204" s="22" t="str">
        <f>_xlfn.IFNA(VLOOKUP(BR204,对应表!AS:AU,2,FALSE),"")</f>
        <v/>
      </c>
      <c r="BY204" s="22" t="str">
        <f t="shared" si="103"/>
        <v>+</v>
      </c>
      <c r="BZ204" s="22" t="str">
        <f t="shared" si="104"/>
        <v/>
      </c>
    </row>
    <row r="205" spans="11:78" x14ac:dyDescent="0.15">
      <c r="K205" t="str">
        <f t="shared" si="108"/>
        <v>被动格挡lv10</v>
      </c>
      <c r="L205" s="6" t="str">
        <f>Q205&amp;":"&amp;M205&amp;":"&amp;VLOOKUP(N205,对应表!B:C,2,FALSE)&amp;":"&amp;IF(buff!O205="",0,O205)</f>
        <v>200110:100:1:0</v>
      </c>
      <c r="M205">
        <v>100</v>
      </c>
      <c r="N205" s="1" t="s">
        <v>278</v>
      </c>
      <c r="O205">
        <v>0</v>
      </c>
      <c r="P205">
        <f t="shared" si="109"/>
        <v>14</v>
      </c>
      <c r="Q205">
        <v>200110</v>
      </c>
      <c r="R205" s="4" t="s">
        <v>549</v>
      </c>
      <c r="S205" s="4" t="str">
        <f t="shared" si="101"/>
        <v>被动格挡lv10</v>
      </c>
      <c r="T205" s="4" t="str">
        <f t="shared" si="107"/>
        <v>被动格挡lv10</v>
      </c>
      <c r="U205" t="s">
        <v>279</v>
      </c>
      <c r="Z205" t="s">
        <v>1083</v>
      </c>
      <c r="AA205">
        <v>14</v>
      </c>
      <c r="AJ205" s="12" t="str">
        <f t="shared" si="105"/>
        <v>BOK:14</v>
      </c>
      <c r="AS205">
        <v>999</v>
      </c>
      <c r="AV205" s="4"/>
      <c r="AW205" s="4"/>
      <c r="AX205" s="4"/>
      <c r="AY205" s="4"/>
      <c r="BA205" s="12" t="str">
        <f t="shared" si="106"/>
        <v/>
      </c>
      <c r="BB205" s="12" t="str">
        <f t="shared" si="110"/>
        <v/>
      </c>
      <c r="BC205" s="12" t="str">
        <f t="shared" si="111"/>
        <v/>
      </c>
      <c r="BD205" s="12" t="str">
        <f t="shared" si="112"/>
        <v/>
      </c>
      <c r="BE205" s="12" t="str">
        <f t="shared" si="113"/>
        <v/>
      </c>
      <c r="BF205" s="12" t="str">
        <f t="shared" si="114"/>
        <v/>
      </c>
      <c r="BG205" s="12" t="str">
        <f>_xlfn.IFNA(VLOOKUP(Z205,对应表!$Z:$AA,2,FALSE)&amp;AA205,"")</f>
        <v>BOK:14</v>
      </c>
      <c r="BH205" s="12" t="str">
        <f>_xlfn.IFNA(VLOOKUP(AB205,对应表!$Z:$AA,2,FALSE)&amp;AC205,"")</f>
        <v/>
      </c>
      <c r="BI205" s="12" t="str">
        <f>_xlfn.IFNA(VLOOKUP(AD205,对应表!$Z:$AA,2,FALSE)&amp;AE205,"")</f>
        <v/>
      </c>
      <c r="BJ205" s="12" t="str">
        <f>_xlfn.IFNA(VLOOKUP(AF205,对应表!$Z:$AA,2,FALSE)&amp;AG205,"")</f>
        <v/>
      </c>
      <c r="BK205" s="12" t="str">
        <f>_xlfn.IFNA(VLOOKUP(AH205,对应表!$Z:$AA,2,FALSE)&amp;AI205,"")</f>
        <v/>
      </c>
      <c r="BN205" t="str">
        <f t="shared" si="117"/>
        <v>被动格挡lv10</v>
      </c>
      <c r="BO205">
        <f t="shared" si="115"/>
        <v>14</v>
      </c>
      <c r="BP205" t="str">
        <f t="shared" si="116"/>
        <v/>
      </c>
      <c r="BQ205" t="str">
        <f t="shared" si="118"/>
        <v>格挡率值</v>
      </c>
      <c r="BR205">
        <f t="shared" si="119"/>
        <v>0</v>
      </c>
      <c r="BS205" s="22" t="str">
        <f>VLOOKUP(BQ205,对应表!AS:AU,3,FALSE)</f>
        <v>格挡率</v>
      </c>
      <c r="BT205" s="22">
        <f>VLOOKUP(BQ205,对应表!AS:AU,2,FALSE)</f>
        <v>1</v>
      </c>
      <c r="BU205" s="22" t="str">
        <f t="shared" si="100"/>
        <v>+14</v>
      </c>
      <c r="BV205" s="22" t="str">
        <f t="shared" si="102"/>
        <v>格挡率+14</v>
      </c>
      <c r="BW205" s="22" t="str">
        <f>_xlfn.IFNA(VLOOKUP(BR205,对应表!AS:AU,3,FALSE),"")</f>
        <v/>
      </c>
      <c r="BX205" s="22" t="str">
        <f>_xlfn.IFNA(VLOOKUP(BR205,对应表!AS:AU,2,FALSE),"")</f>
        <v/>
      </c>
      <c r="BY205" s="22" t="str">
        <f t="shared" si="103"/>
        <v>+</v>
      </c>
      <c r="BZ205" s="22" t="str">
        <f t="shared" si="104"/>
        <v/>
      </c>
    </row>
    <row r="206" spans="11:78" x14ac:dyDescent="0.15">
      <c r="K206" t="str">
        <f t="shared" si="108"/>
        <v>被动格挡lv11</v>
      </c>
      <c r="L206" s="6" t="str">
        <f>Q206&amp;":"&amp;M206&amp;":"&amp;VLOOKUP(N206,对应表!B:C,2,FALSE)&amp;":"&amp;IF(buff!O206="",0,O206)</f>
        <v>200111:100:1:0</v>
      </c>
      <c r="M206">
        <v>100</v>
      </c>
      <c r="N206" s="1" t="s">
        <v>278</v>
      </c>
      <c r="O206">
        <v>0</v>
      </c>
      <c r="P206">
        <f t="shared" si="109"/>
        <v>15</v>
      </c>
      <c r="Q206">
        <v>200111</v>
      </c>
      <c r="R206" s="4" t="s">
        <v>550</v>
      </c>
      <c r="S206" s="4" t="str">
        <f t="shared" si="101"/>
        <v>被动格挡lv11</v>
      </c>
      <c r="T206" s="4" t="str">
        <f t="shared" si="107"/>
        <v>被动格挡lv11</v>
      </c>
      <c r="U206" t="s">
        <v>279</v>
      </c>
      <c r="Z206" t="s">
        <v>1083</v>
      </c>
      <c r="AA206">
        <v>15</v>
      </c>
      <c r="AJ206" s="12" t="str">
        <f t="shared" si="105"/>
        <v>BOK:15</v>
      </c>
      <c r="AS206">
        <v>999</v>
      </c>
      <c r="AV206" s="4"/>
      <c r="AW206" s="4"/>
      <c r="AX206" s="4"/>
      <c r="AY206" s="4"/>
      <c r="BA206" s="12" t="str">
        <f t="shared" si="106"/>
        <v/>
      </c>
      <c r="BB206" s="12" t="str">
        <f t="shared" si="110"/>
        <v/>
      </c>
      <c r="BC206" s="12" t="str">
        <f t="shared" si="111"/>
        <v/>
      </c>
      <c r="BD206" s="12" t="str">
        <f t="shared" si="112"/>
        <v/>
      </c>
      <c r="BE206" s="12" t="str">
        <f t="shared" si="113"/>
        <v/>
      </c>
      <c r="BF206" s="12" t="str">
        <f t="shared" si="114"/>
        <v/>
      </c>
      <c r="BG206" s="12" t="str">
        <f>_xlfn.IFNA(VLOOKUP(Z206,对应表!$Z:$AA,2,FALSE)&amp;AA206,"")</f>
        <v>BOK:15</v>
      </c>
      <c r="BH206" s="12" t="str">
        <f>_xlfn.IFNA(VLOOKUP(AB206,对应表!$Z:$AA,2,FALSE)&amp;AC206,"")</f>
        <v/>
      </c>
      <c r="BI206" s="12" t="str">
        <f>_xlfn.IFNA(VLOOKUP(AD206,对应表!$Z:$AA,2,FALSE)&amp;AE206,"")</f>
        <v/>
      </c>
      <c r="BJ206" s="12" t="str">
        <f>_xlfn.IFNA(VLOOKUP(AF206,对应表!$Z:$AA,2,FALSE)&amp;AG206,"")</f>
        <v/>
      </c>
      <c r="BK206" s="12" t="str">
        <f>_xlfn.IFNA(VLOOKUP(AH206,对应表!$Z:$AA,2,FALSE)&amp;AI206,"")</f>
        <v/>
      </c>
      <c r="BN206" t="str">
        <f t="shared" si="117"/>
        <v>被动格挡lv11</v>
      </c>
      <c r="BO206">
        <f t="shared" si="115"/>
        <v>15</v>
      </c>
      <c r="BP206" t="str">
        <f t="shared" si="116"/>
        <v/>
      </c>
      <c r="BQ206" t="str">
        <f t="shared" si="118"/>
        <v>格挡率值</v>
      </c>
      <c r="BR206">
        <f t="shared" si="119"/>
        <v>0</v>
      </c>
      <c r="BS206" s="22" t="str">
        <f>VLOOKUP(BQ206,对应表!AS:AU,3,FALSE)</f>
        <v>格挡率</v>
      </c>
      <c r="BT206" s="22">
        <f>VLOOKUP(BQ206,对应表!AS:AU,2,FALSE)</f>
        <v>1</v>
      </c>
      <c r="BU206" s="22" t="str">
        <f t="shared" si="100"/>
        <v>+15</v>
      </c>
      <c r="BV206" s="22" t="str">
        <f t="shared" si="102"/>
        <v>格挡率+15</v>
      </c>
      <c r="BW206" s="22" t="str">
        <f>_xlfn.IFNA(VLOOKUP(BR206,对应表!AS:AU,3,FALSE),"")</f>
        <v/>
      </c>
      <c r="BX206" s="22" t="str">
        <f>_xlfn.IFNA(VLOOKUP(BR206,对应表!AS:AU,2,FALSE),"")</f>
        <v/>
      </c>
      <c r="BY206" s="22" t="str">
        <f t="shared" si="103"/>
        <v>+</v>
      </c>
      <c r="BZ206" s="22" t="str">
        <f t="shared" si="104"/>
        <v/>
      </c>
    </row>
    <row r="207" spans="11:78" x14ac:dyDescent="0.15">
      <c r="K207" t="str">
        <f t="shared" si="108"/>
        <v>被动格挡lv12</v>
      </c>
      <c r="L207" s="6" t="str">
        <f>Q207&amp;":"&amp;M207&amp;":"&amp;VLOOKUP(N207,对应表!B:C,2,FALSE)&amp;":"&amp;IF(buff!O207="",0,O207)</f>
        <v>200112:100:1:0</v>
      </c>
      <c r="M207">
        <v>100</v>
      </c>
      <c r="N207" s="1" t="s">
        <v>278</v>
      </c>
      <c r="O207">
        <v>0</v>
      </c>
      <c r="P207">
        <f t="shared" si="109"/>
        <v>16</v>
      </c>
      <c r="Q207">
        <v>200112</v>
      </c>
      <c r="R207" s="4" t="s">
        <v>551</v>
      </c>
      <c r="S207" s="4" t="str">
        <f t="shared" si="101"/>
        <v>被动格挡lv12</v>
      </c>
      <c r="T207" s="4" t="str">
        <f t="shared" si="107"/>
        <v>被动格挡lv12</v>
      </c>
      <c r="U207" t="s">
        <v>279</v>
      </c>
      <c r="Z207" t="s">
        <v>1083</v>
      </c>
      <c r="AA207">
        <v>16</v>
      </c>
      <c r="AJ207" s="12" t="str">
        <f t="shared" si="105"/>
        <v>BOK:16</v>
      </c>
      <c r="AS207">
        <v>999</v>
      </c>
      <c r="AV207" s="4"/>
      <c r="AW207" s="4"/>
      <c r="AX207" s="4"/>
      <c r="AY207" s="4"/>
      <c r="BA207" s="12" t="str">
        <f t="shared" si="106"/>
        <v/>
      </c>
      <c r="BB207" s="12" t="str">
        <f t="shared" si="110"/>
        <v/>
      </c>
      <c r="BC207" s="12" t="str">
        <f t="shared" si="111"/>
        <v/>
      </c>
      <c r="BD207" s="12" t="str">
        <f t="shared" si="112"/>
        <v/>
      </c>
      <c r="BE207" s="12" t="str">
        <f t="shared" si="113"/>
        <v/>
      </c>
      <c r="BF207" s="12" t="str">
        <f t="shared" si="114"/>
        <v/>
      </c>
      <c r="BG207" s="12" t="str">
        <f>_xlfn.IFNA(VLOOKUP(Z207,对应表!$Z:$AA,2,FALSE)&amp;AA207,"")</f>
        <v>BOK:16</v>
      </c>
      <c r="BH207" s="12" t="str">
        <f>_xlfn.IFNA(VLOOKUP(AB207,对应表!$Z:$AA,2,FALSE)&amp;AC207,"")</f>
        <v/>
      </c>
      <c r="BI207" s="12" t="str">
        <f>_xlfn.IFNA(VLOOKUP(AD207,对应表!$Z:$AA,2,FALSE)&amp;AE207,"")</f>
        <v/>
      </c>
      <c r="BJ207" s="12" t="str">
        <f>_xlfn.IFNA(VLOOKUP(AF207,对应表!$Z:$AA,2,FALSE)&amp;AG207,"")</f>
        <v/>
      </c>
      <c r="BK207" s="12" t="str">
        <f>_xlfn.IFNA(VLOOKUP(AH207,对应表!$Z:$AA,2,FALSE)&amp;AI207,"")</f>
        <v/>
      </c>
      <c r="BN207" t="str">
        <f t="shared" si="117"/>
        <v>被动格挡lv12</v>
      </c>
      <c r="BO207">
        <f t="shared" si="115"/>
        <v>16</v>
      </c>
      <c r="BP207" t="str">
        <f t="shared" si="116"/>
        <v/>
      </c>
      <c r="BQ207" t="str">
        <f t="shared" si="118"/>
        <v>格挡率值</v>
      </c>
      <c r="BR207">
        <f t="shared" si="119"/>
        <v>0</v>
      </c>
      <c r="BS207" s="22" t="str">
        <f>VLOOKUP(BQ207,对应表!AS:AU,3,FALSE)</f>
        <v>格挡率</v>
      </c>
      <c r="BT207" s="22">
        <f>VLOOKUP(BQ207,对应表!AS:AU,2,FALSE)</f>
        <v>1</v>
      </c>
      <c r="BU207" s="22" t="str">
        <f t="shared" si="100"/>
        <v>+16</v>
      </c>
      <c r="BV207" s="22" t="str">
        <f t="shared" si="102"/>
        <v>格挡率+16</v>
      </c>
      <c r="BW207" s="22" t="str">
        <f>_xlfn.IFNA(VLOOKUP(BR207,对应表!AS:AU,3,FALSE),"")</f>
        <v/>
      </c>
      <c r="BX207" s="22" t="str">
        <f>_xlfn.IFNA(VLOOKUP(BR207,对应表!AS:AU,2,FALSE),"")</f>
        <v/>
      </c>
      <c r="BY207" s="22" t="str">
        <f t="shared" si="103"/>
        <v>+</v>
      </c>
      <c r="BZ207" s="22" t="str">
        <f t="shared" si="104"/>
        <v/>
      </c>
    </row>
    <row r="208" spans="11:78" x14ac:dyDescent="0.15">
      <c r="K208" t="str">
        <f t="shared" si="108"/>
        <v>被动格挡lv13</v>
      </c>
      <c r="L208" s="6" t="str">
        <f>Q208&amp;":"&amp;M208&amp;":"&amp;VLOOKUP(N208,对应表!B:C,2,FALSE)&amp;":"&amp;IF(buff!O208="",0,O208)</f>
        <v>200113:100:1:0</v>
      </c>
      <c r="M208">
        <v>100</v>
      </c>
      <c r="N208" s="1" t="s">
        <v>278</v>
      </c>
      <c r="O208">
        <v>0</v>
      </c>
      <c r="P208">
        <f t="shared" si="109"/>
        <v>17</v>
      </c>
      <c r="Q208">
        <v>200113</v>
      </c>
      <c r="R208" s="4" t="s">
        <v>552</v>
      </c>
      <c r="S208" s="4" t="str">
        <f t="shared" si="101"/>
        <v>被动格挡lv13</v>
      </c>
      <c r="T208" s="4" t="str">
        <f t="shared" si="107"/>
        <v>被动格挡lv13</v>
      </c>
      <c r="U208" t="s">
        <v>279</v>
      </c>
      <c r="Z208" t="s">
        <v>1083</v>
      </c>
      <c r="AA208">
        <v>17</v>
      </c>
      <c r="AJ208" s="12" t="str">
        <f t="shared" si="105"/>
        <v>BOK:17</v>
      </c>
      <c r="AS208">
        <v>999</v>
      </c>
      <c r="AV208" s="4"/>
      <c r="AW208" s="4"/>
      <c r="AX208" s="4"/>
      <c r="AY208" s="4"/>
      <c r="BA208" s="12" t="str">
        <f t="shared" si="106"/>
        <v/>
      </c>
      <c r="BB208" s="12" t="str">
        <f t="shared" si="110"/>
        <v/>
      </c>
      <c r="BC208" s="12" t="str">
        <f t="shared" si="111"/>
        <v/>
      </c>
      <c r="BD208" s="12" t="str">
        <f t="shared" si="112"/>
        <v/>
      </c>
      <c r="BE208" s="12" t="str">
        <f t="shared" si="113"/>
        <v/>
      </c>
      <c r="BF208" s="12" t="str">
        <f t="shared" si="114"/>
        <v/>
      </c>
      <c r="BG208" s="12" t="str">
        <f>_xlfn.IFNA(VLOOKUP(Z208,对应表!$Z:$AA,2,FALSE)&amp;AA208,"")</f>
        <v>BOK:17</v>
      </c>
      <c r="BH208" s="12" t="str">
        <f>_xlfn.IFNA(VLOOKUP(AB208,对应表!$Z:$AA,2,FALSE)&amp;AC208,"")</f>
        <v/>
      </c>
      <c r="BI208" s="12" t="str">
        <f>_xlfn.IFNA(VLOOKUP(AD208,对应表!$Z:$AA,2,FALSE)&amp;AE208,"")</f>
        <v/>
      </c>
      <c r="BJ208" s="12" t="str">
        <f>_xlfn.IFNA(VLOOKUP(AF208,对应表!$Z:$AA,2,FALSE)&amp;AG208,"")</f>
        <v/>
      </c>
      <c r="BK208" s="12" t="str">
        <f>_xlfn.IFNA(VLOOKUP(AH208,对应表!$Z:$AA,2,FALSE)&amp;AI208,"")</f>
        <v/>
      </c>
      <c r="BN208" t="str">
        <f t="shared" si="117"/>
        <v>被动格挡lv13</v>
      </c>
      <c r="BO208">
        <f t="shared" si="115"/>
        <v>17</v>
      </c>
      <c r="BP208" t="str">
        <f t="shared" si="116"/>
        <v/>
      </c>
      <c r="BQ208" t="str">
        <f t="shared" si="118"/>
        <v>格挡率值</v>
      </c>
      <c r="BR208">
        <f t="shared" si="119"/>
        <v>0</v>
      </c>
      <c r="BS208" s="22" t="str">
        <f>VLOOKUP(BQ208,对应表!AS:AU,3,FALSE)</f>
        <v>格挡率</v>
      </c>
      <c r="BT208" s="22">
        <f>VLOOKUP(BQ208,对应表!AS:AU,2,FALSE)</f>
        <v>1</v>
      </c>
      <c r="BU208" s="22" t="str">
        <f t="shared" si="100"/>
        <v>+17</v>
      </c>
      <c r="BV208" s="22" t="str">
        <f t="shared" si="102"/>
        <v>格挡率+17</v>
      </c>
      <c r="BW208" s="22" t="str">
        <f>_xlfn.IFNA(VLOOKUP(BR208,对应表!AS:AU,3,FALSE),"")</f>
        <v/>
      </c>
      <c r="BX208" s="22" t="str">
        <f>_xlfn.IFNA(VLOOKUP(BR208,对应表!AS:AU,2,FALSE),"")</f>
        <v/>
      </c>
      <c r="BY208" s="22" t="str">
        <f t="shared" si="103"/>
        <v>+</v>
      </c>
      <c r="BZ208" s="22" t="str">
        <f t="shared" si="104"/>
        <v/>
      </c>
    </row>
    <row r="209" spans="11:78" x14ac:dyDescent="0.15">
      <c r="K209" t="str">
        <f t="shared" si="108"/>
        <v>被动格挡lv14</v>
      </c>
      <c r="L209" s="6" t="str">
        <f>Q209&amp;":"&amp;M209&amp;":"&amp;VLOOKUP(N209,对应表!B:C,2,FALSE)&amp;":"&amp;IF(buff!O209="",0,O209)</f>
        <v>200114:100:1:0</v>
      </c>
      <c r="M209">
        <v>100</v>
      </c>
      <c r="N209" s="1" t="s">
        <v>278</v>
      </c>
      <c r="O209">
        <v>0</v>
      </c>
      <c r="P209">
        <f t="shared" si="109"/>
        <v>18</v>
      </c>
      <c r="Q209">
        <v>200114</v>
      </c>
      <c r="R209" s="4" t="s">
        <v>553</v>
      </c>
      <c r="S209" s="4" t="str">
        <f t="shared" si="101"/>
        <v>被动格挡lv14</v>
      </c>
      <c r="T209" s="4" t="str">
        <f t="shared" si="107"/>
        <v>被动格挡lv14</v>
      </c>
      <c r="U209" t="s">
        <v>279</v>
      </c>
      <c r="Z209" t="s">
        <v>1083</v>
      </c>
      <c r="AA209">
        <v>18</v>
      </c>
      <c r="AJ209" s="12" t="str">
        <f t="shared" si="105"/>
        <v>BOK:18</v>
      </c>
      <c r="AS209">
        <v>999</v>
      </c>
      <c r="AV209" s="4"/>
      <c r="AW209" s="4"/>
      <c r="AX209" s="4"/>
      <c r="AY209" s="4"/>
      <c r="BA209" s="12" t="str">
        <f t="shared" si="106"/>
        <v/>
      </c>
      <c r="BB209" s="12" t="str">
        <f t="shared" si="110"/>
        <v/>
      </c>
      <c r="BC209" s="12" t="str">
        <f t="shared" si="111"/>
        <v/>
      </c>
      <c r="BD209" s="12" t="str">
        <f t="shared" si="112"/>
        <v/>
      </c>
      <c r="BE209" s="12" t="str">
        <f t="shared" si="113"/>
        <v/>
      </c>
      <c r="BF209" s="12" t="str">
        <f t="shared" si="114"/>
        <v/>
      </c>
      <c r="BG209" s="12" t="str">
        <f>_xlfn.IFNA(VLOOKUP(Z209,对应表!$Z:$AA,2,FALSE)&amp;AA209,"")</f>
        <v>BOK:18</v>
      </c>
      <c r="BH209" s="12" t="str">
        <f>_xlfn.IFNA(VLOOKUP(AB209,对应表!$Z:$AA,2,FALSE)&amp;AC209,"")</f>
        <v/>
      </c>
      <c r="BI209" s="12" t="str">
        <f>_xlfn.IFNA(VLOOKUP(AD209,对应表!$Z:$AA,2,FALSE)&amp;AE209,"")</f>
        <v/>
      </c>
      <c r="BJ209" s="12" t="str">
        <f>_xlfn.IFNA(VLOOKUP(AF209,对应表!$Z:$AA,2,FALSE)&amp;AG209,"")</f>
        <v/>
      </c>
      <c r="BK209" s="12" t="str">
        <f>_xlfn.IFNA(VLOOKUP(AH209,对应表!$Z:$AA,2,FALSE)&amp;AI209,"")</f>
        <v/>
      </c>
      <c r="BN209" t="str">
        <f t="shared" si="117"/>
        <v>被动格挡lv14</v>
      </c>
      <c r="BO209">
        <f t="shared" si="115"/>
        <v>18</v>
      </c>
      <c r="BP209" t="str">
        <f t="shared" si="116"/>
        <v/>
      </c>
      <c r="BQ209" t="str">
        <f t="shared" si="118"/>
        <v>格挡率值</v>
      </c>
      <c r="BR209">
        <f t="shared" si="119"/>
        <v>0</v>
      </c>
      <c r="BS209" s="22" t="str">
        <f>VLOOKUP(BQ209,对应表!AS:AU,3,FALSE)</f>
        <v>格挡率</v>
      </c>
      <c r="BT209" s="22">
        <f>VLOOKUP(BQ209,对应表!AS:AU,2,FALSE)</f>
        <v>1</v>
      </c>
      <c r="BU209" s="22" t="str">
        <f t="shared" si="100"/>
        <v>+18</v>
      </c>
      <c r="BV209" s="22" t="str">
        <f t="shared" si="102"/>
        <v>格挡率+18</v>
      </c>
      <c r="BW209" s="22" t="str">
        <f>_xlfn.IFNA(VLOOKUP(BR209,对应表!AS:AU,3,FALSE),"")</f>
        <v/>
      </c>
      <c r="BX209" s="22" t="str">
        <f>_xlfn.IFNA(VLOOKUP(BR209,对应表!AS:AU,2,FALSE),"")</f>
        <v/>
      </c>
      <c r="BY209" s="22" t="str">
        <f t="shared" si="103"/>
        <v>+</v>
      </c>
      <c r="BZ209" s="22" t="str">
        <f t="shared" si="104"/>
        <v/>
      </c>
    </row>
    <row r="210" spans="11:78" x14ac:dyDescent="0.15">
      <c r="K210" t="str">
        <f t="shared" si="108"/>
        <v>被动格挡lv15</v>
      </c>
      <c r="L210" s="6" t="str">
        <f>Q210&amp;":"&amp;M210&amp;":"&amp;VLOOKUP(N210,对应表!B:C,2,FALSE)&amp;":"&amp;IF(buff!O210="",0,O210)</f>
        <v>200115:100:1:0</v>
      </c>
      <c r="M210">
        <v>100</v>
      </c>
      <c r="N210" s="1" t="s">
        <v>278</v>
      </c>
      <c r="O210">
        <v>0</v>
      </c>
      <c r="P210">
        <f t="shared" si="109"/>
        <v>19</v>
      </c>
      <c r="Q210">
        <v>200115</v>
      </c>
      <c r="R210" s="4" t="s">
        <v>554</v>
      </c>
      <c r="S210" s="4" t="str">
        <f t="shared" si="101"/>
        <v>被动格挡lv15</v>
      </c>
      <c r="T210" s="4" t="str">
        <f t="shared" si="107"/>
        <v>被动格挡lv15</v>
      </c>
      <c r="U210" t="s">
        <v>279</v>
      </c>
      <c r="Z210" t="s">
        <v>1083</v>
      </c>
      <c r="AA210">
        <v>19</v>
      </c>
      <c r="AJ210" s="12" t="str">
        <f t="shared" si="105"/>
        <v>BOK:19</v>
      </c>
      <c r="AS210">
        <v>999</v>
      </c>
      <c r="AV210" s="4"/>
      <c r="AW210" s="4"/>
      <c r="AX210" s="4"/>
      <c r="AY210" s="4"/>
      <c r="BA210" s="12" t="str">
        <f t="shared" si="106"/>
        <v/>
      </c>
      <c r="BB210" s="12" t="str">
        <f t="shared" si="110"/>
        <v/>
      </c>
      <c r="BC210" s="12" t="str">
        <f t="shared" si="111"/>
        <v/>
      </c>
      <c r="BD210" s="12" t="str">
        <f t="shared" si="112"/>
        <v/>
      </c>
      <c r="BE210" s="12" t="str">
        <f t="shared" si="113"/>
        <v/>
      </c>
      <c r="BF210" s="12" t="str">
        <f t="shared" si="114"/>
        <v/>
      </c>
      <c r="BG210" s="12" t="str">
        <f>_xlfn.IFNA(VLOOKUP(Z210,对应表!$Z:$AA,2,FALSE)&amp;AA210,"")</f>
        <v>BOK:19</v>
      </c>
      <c r="BH210" s="12" t="str">
        <f>_xlfn.IFNA(VLOOKUP(AB210,对应表!$Z:$AA,2,FALSE)&amp;AC210,"")</f>
        <v/>
      </c>
      <c r="BI210" s="12" t="str">
        <f>_xlfn.IFNA(VLOOKUP(AD210,对应表!$Z:$AA,2,FALSE)&amp;AE210,"")</f>
        <v/>
      </c>
      <c r="BJ210" s="12" t="str">
        <f>_xlfn.IFNA(VLOOKUP(AF210,对应表!$Z:$AA,2,FALSE)&amp;AG210,"")</f>
        <v/>
      </c>
      <c r="BK210" s="12" t="str">
        <f>_xlfn.IFNA(VLOOKUP(AH210,对应表!$Z:$AA,2,FALSE)&amp;AI210,"")</f>
        <v/>
      </c>
      <c r="BN210" t="str">
        <f t="shared" si="117"/>
        <v>被动格挡lv15</v>
      </c>
      <c r="BO210">
        <f t="shared" si="115"/>
        <v>19</v>
      </c>
      <c r="BP210" t="str">
        <f t="shared" si="116"/>
        <v/>
      </c>
      <c r="BQ210" t="str">
        <f t="shared" si="118"/>
        <v>格挡率值</v>
      </c>
      <c r="BR210">
        <f t="shared" si="119"/>
        <v>0</v>
      </c>
      <c r="BS210" s="22" t="str">
        <f>VLOOKUP(BQ210,对应表!AS:AU,3,FALSE)</f>
        <v>格挡率</v>
      </c>
      <c r="BT210" s="22">
        <f>VLOOKUP(BQ210,对应表!AS:AU,2,FALSE)</f>
        <v>1</v>
      </c>
      <c r="BU210" s="22" t="str">
        <f t="shared" si="100"/>
        <v>+19</v>
      </c>
      <c r="BV210" s="22" t="str">
        <f t="shared" si="102"/>
        <v>格挡率+19</v>
      </c>
      <c r="BW210" s="22" t="str">
        <f>_xlfn.IFNA(VLOOKUP(BR210,对应表!AS:AU,3,FALSE),"")</f>
        <v/>
      </c>
      <c r="BX210" s="22" t="str">
        <f>_xlfn.IFNA(VLOOKUP(BR210,对应表!AS:AU,2,FALSE),"")</f>
        <v/>
      </c>
      <c r="BY210" s="22" t="str">
        <f t="shared" si="103"/>
        <v>+</v>
      </c>
      <c r="BZ210" s="22" t="str">
        <f t="shared" si="104"/>
        <v/>
      </c>
    </row>
    <row r="211" spans="11:78" x14ac:dyDescent="0.15">
      <c r="K211" t="str">
        <f t="shared" si="108"/>
        <v>被动格挡lv16</v>
      </c>
      <c r="L211" s="6" t="str">
        <f>Q211&amp;":"&amp;M211&amp;":"&amp;VLOOKUP(N211,对应表!B:C,2,FALSE)&amp;":"&amp;IF(buff!O211="",0,O211)</f>
        <v>200116:100:1:0</v>
      </c>
      <c r="M211">
        <v>100</v>
      </c>
      <c r="N211" s="1" t="s">
        <v>278</v>
      </c>
      <c r="O211">
        <v>0</v>
      </c>
      <c r="P211">
        <f t="shared" si="109"/>
        <v>20</v>
      </c>
      <c r="Q211">
        <v>200116</v>
      </c>
      <c r="R211" s="4" t="s">
        <v>555</v>
      </c>
      <c r="S211" s="4" t="str">
        <f t="shared" si="101"/>
        <v>被动格挡lv16</v>
      </c>
      <c r="T211" s="4" t="str">
        <f t="shared" si="107"/>
        <v>被动格挡lv16</v>
      </c>
      <c r="U211" t="s">
        <v>279</v>
      </c>
      <c r="Z211" t="s">
        <v>1083</v>
      </c>
      <c r="AA211">
        <v>20</v>
      </c>
      <c r="AJ211" s="12" t="str">
        <f t="shared" si="105"/>
        <v>BOK:20</v>
      </c>
      <c r="AS211">
        <v>999</v>
      </c>
      <c r="AV211" s="4"/>
      <c r="AW211" s="4"/>
      <c r="AX211" s="4"/>
      <c r="AY211" s="4"/>
      <c r="BA211" s="12" t="str">
        <f t="shared" si="106"/>
        <v/>
      </c>
      <c r="BB211" s="12" t="str">
        <f t="shared" si="110"/>
        <v/>
      </c>
      <c r="BC211" s="12" t="str">
        <f t="shared" si="111"/>
        <v/>
      </c>
      <c r="BD211" s="12" t="str">
        <f t="shared" si="112"/>
        <v/>
      </c>
      <c r="BE211" s="12" t="str">
        <f t="shared" si="113"/>
        <v/>
      </c>
      <c r="BF211" s="12" t="str">
        <f t="shared" si="114"/>
        <v/>
      </c>
      <c r="BG211" s="12" t="str">
        <f>_xlfn.IFNA(VLOOKUP(Z211,对应表!$Z:$AA,2,FALSE)&amp;AA211,"")</f>
        <v>BOK:20</v>
      </c>
      <c r="BH211" s="12" t="str">
        <f>_xlfn.IFNA(VLOOKUP(AB211,对应表!$Z:$AA,2,FALSE)&amp;AC211,"")</f>
        <v/>
      </c>
      <c r="BI211" s="12" t="str">
        <f>_xlfn.IFNA(VLOOKUP(AD211,对应表!$Z:$AA,2,FALSE)&amp;AE211,"")</f>
        <v/>
      </c>
      <c r="BJ211" s="12" t="str">
        <f>_xlfn.IFNA(VLOOKUP(AF211,对应表!$Z:$AA,2,FALSE)&amp;AG211,"")</f>
        <v/>
      </c>
      <c r="BK211" s="12" t="str">
        <f>_xlfn.IFNA(VLOOKUP(AH211,对应表!$Z:$AA,2,FALSE)&amp;AI211,"")</f>
        <v/>
      </c>
      <c r="BN211" t="str">
        <f t="shared" si="117"/>
        <v>被动格挡lv16</v>
      </c>
      <c r="BO211">
        <f t="shared" si="115"/>
        <v>20</v>
      </c>
      <c r="BP211" t="str">
        <f t="shared" si="116"/>
        <v/>
      </c>
      <c r="BQ211" t="str">
        <f t="shared" si="118"/>
        <v>格挡率值</v>
      </c>
      <c r="BR211">
        <f t="shared" si="119"/>
        <v>0</v>
      </c>
      <c r="BS211" s="22" t="str">
        <f>VLOOKUP(BQ211,对应表!AS:AU,3,FALSE)</f>
        <v>格挡率</v>
      </c>
      <c r="BT211" s="22">
        <f>VLOOKUP(BQ211,对应表!AS:AU,2,FALSE)</f>
        <v>1</v>
      </c>
      <c r="BU211" s="22" t="str">
        <f t="shared" si="100"/>
        <v>+20</v>
      </c>
      <c r="BV211" s="22" t="str">
        <f t="shared" si="102"/>
        <v>格挡率+20</v>
      </c>
      <c r="BW211" s="22" t="str">
        <f>_xlfn.IFNA(VLOOKUP(BR211,对应表!AS:AU,3,FALSE),"")</f>
        <v/>
      </c>
      <c r="BX211" s="22" t="str">
        <f>_xlfn.IFNA(VLOOKUP(BR211,对应表!AS:AU,2,FALSE),"")</f>
        <v/>
      </c>
      <c r="BY211" s="22" t="str">
        <f t="shared" si="103"/>
        <v>+</v>
      </c>
      <c r="BZ211" s="22" t="str">
        <f t="shared" si="104"/>
        <v/>
      </c>
    </row>
    <row r="212" spans="11:78" x14ac:dyDescent="0.15">
      <c r="K212" t="str">
        <f t="shared" si="108"/>
        <v>被动格挡lv17</v>
      </c>
      <c r="L212" s="6" t="str">
        <f>Q212&amp;":"&amp;M212&amp;":"&amp;VLOOKUP(N212,对应表!B:C,2,FALSE)&amp;":"&amp;IF(buff!O212="",0,O212)</f>
        <v>200117:100:1:0</v>
      </c>
      <c r="M212">
        <v>100</v>
      </c>
      <c r="N212" s="1" t="s">
        <v>278</v>
      </c>
      <c r="O212">
        <v>0</v>
      </c>
      <c r="P212">
        <f t="shared" si="109"/>
        <v>21</v>
      </c>
      <c r="Q212">
        <v>200117</v>
      </c>
      <c r="R212" s="4" t="s">
        <v>556</v>
      </c>
      <c r="S212" s="4" t="str">
        <f t="shared" si="101"/>
        <v>被动格挡lv17</v>
      </c>
      <c r="T212" s="4" t="str">
        <f t="shared" si="107"/>
        <v>被动格挡lv17</v>
      </c>
      <c r="U212" t="s">
        <v>279</v>
      </c>
      <c r="Z212" t="s">
        <v>1083</v>
      </c>
      <c r="AA212">
        <v>21</v>
      </c>
      <c r="AJ212" s="12" t="str">
        <f t="shared" si="105"/>
        <v>BOK:21</v>
      </c>
      <c r="AS212">
        <v>999</v>
      </c>
      <c r="AV212" s="4"/>
      <c r="AW212" s="4"/>
      <c r="AX212" s="4"/>
      <c r="AY212" s="4"/>
      <c r="BA212" s="12" t="str">
        <f t="shared" si="106"/>
        <v/>
      </c>
      <c r="BB212" s="12" t="str">
        <f t="shared" si="110"/>
        <v/>
      </c>
      <c r="BC212" s="12" t="str">
        <f t="shared" si="111"/>
        <v/>
      </c>
      <c r="BD212" s="12" t="str">
        <f t="shared" si="112"/>
        <v/>
      </c>
      <c r="BE212" s="12" t="str">
        <f t="shared" si="113"/>
        <v/>
      </c>
      <c r="BF212" s="12" t="str">
        <f t="shared" si="114"/>
        <v/>
      </c>
      <c r="BG212" s="12" t="str">
        <f>_xlfn.IFNA(VLOOKUP(Z212,对应表!$Z:$AA,2,FALSE)&amp;AA212,"")</f>
        <v>BOK:21</v>
      </c>
      <c r="BH212" s="12" t="str">
        <f>_xlfn.IFNA(VLOOKUP(AB212,对应表!$Z:$AA,2,FALSE)&amp;AC212,"")</f>
        <v/>
      </c>
      <c r="BI212" s="12" t="str">
        <f>_xlfn.IFNA(VLOOKUP(AD212,对应表!$Z:$AA,2,FALSE)&amp;AE212,"")</f>
        <v/>
      </c>
      <c r="BJ212" s="12" t="str">
        <f>_xlfn.IFNA(VLOOKUP(AF212,对应表!$Z:$AA,2,FALSE)&amp;AG212,"")</f>
        <v/>
      </c>
      <c r="BK212" s="12" t="str">
        <f>_xlfn.IFNA(VLOOKUP(AH212,对应表!$Z:$AA,2,FALSE)&amp;AI212,"")</f>
        <v/>
      </c>
      <c r="BN212" t="str">
        <f t="shared" si="117"/>
        <v>被动格挡lv17</v>
      </c>
      <c r="BO212">
        <f t="shared" si="115"/>
        <v>21</v>
      </c>
      <c r="BP212" t="str">
        <f t="shared" si="116"/>
        <v/>
      </c>
      <c r="BQ212" t="str">
        <f t="shared" si="118"/>
        <v>格挡率值</v>
      </c>
      <c r="BR212">
        <f t="shared" si="119"/>
        <v>0</v>
      </c>
      <c r="BS212" s="22" t="str">
        <f>VLOOKUP(BQ212,对应表!AS:AU,3,FALSE)</f>
        <v>格挡率</v>
      </c>
      <c r="BT212" s="22">
        <f>VLOOKUP(BQ212,对应表!AS:AU,2,FALSE)</f>
        <v>1</v>
      </c>
      <c r="BU212" s="22" t="str">
        <f t="shared" si="100"/>
        <v>+21</v>
      </c>
      <c r="BV212" s="22" t="str">
        <f t="shared" si="102"/>
        <v>格挡率+21</v>
      </c>
      <c r="BW212" s="22" t="str">
        <f>_xlfn.IFNA(VLOOKUP(BR212,对应表!AS:AU,3,FALSE),"")</f>
        <v/>
      </c>
      <c r="BX212" s="22" t="str">
        <f>_xlfn.IFNA(VLOOKUP(BR212,对应表!AS:AU,2,FALSE),"")</f>
        <v/>
      </c>
      <c r="BY212" s="22" t="str">
        <f t="shared" si="103"/>
        <v>+</v>
      </c>
      <c r="BZ212" s="22" t="str">
        <f t="shared" si="104"/>
        <v/>
      </c>
    </row>
    <row r="213" spans="11:78" x14ac:dyDescent="0.15">
      <c r="K213" t="str">
        <f t="shared" si="108"/>
        <v>被动格挡lv18</v>
      </c>
      <c r="L213" s="6" t="str">
        <f>Q213&amp;":"&amp;M213&amp;":"&amp;VLOOKUP(N213,对应表!B:C,2,FALSE)&amp;":"&amp;IF(buff!O213="",0,O213)</f>
        <v>200118:100:1:0</v>
      </c>
      <c r="M213">
        <v>100</v>
      </c>
      <c r="N213" s="1" t="s">
        <v>278</v>
      </c>
      <c r="O213">
        <v>0</v>
      </c>
      <c r="P213">
        <f t="shared" si="109"/>
        <v>22</v>
      </c>
      <c r="Q213">
        <v>200118</v>
      </c>
      <c r="R213" s="4" t="s">
        <v>557</v>
      </c>
      <c r="S213" s="4" t="str">
        <f t="shared" si="101"/>
        <v>被动格挡lv18</v>
      </c>
      <c r="T213" s="4" t="str">
        <f t="shared" si="107"/>
        <v>被动格挡lv18</v>
      </c>
      <c r="U213" t="s">
        <v>279</v>
      </c>
      <c r="Z213" t="s">
        <v>1083</v>
      </c>
      <c r="AA213">
        <v>22</v>
      </c>
      <c r="AJ213" s="12" t="str">
        <f t="shared" si="105"/>
        <v>BOK:22</v>
      </c>
      <c r="AS213">
        <v>999</v>
      </c>
      <c r="AV213" s="4"/>
      <c r="AW213" s="4"/>
      <c r="AX213" s="4"/>
      <c r="AY213" s="4"/>
      <c r="BA213" s="12" t="str">
        <f t="shared" si="106"/>
        <v/>
      </c>
      <c r="BB213" s="12" t="str">
        <f t="shared" si="110"/>
        <v/>
      </c>
      <c r="BC213" s="12" t="str">
        <f t="shared" si="111"/>
        <v/>
      </c>
      <c r="BD213" s="12" t="str">
        <f t="shared" si="112"/>
        <v/>
      </c>
      <c r="BE213" s="12" t="str">
        <f t="shared" si="113"/>
        <v/>
      </c>
      <c r="BF213" s="12" t="str">
        <f t="shared" si="114"/>
        <v/>
      </c>
      <c r="BG213" s="12" t="str">
        <f>_xlfn.IFNA(VLOOKUP(Z213,对应表!$Z:$AA,2,FALSE)&amp;AA213,"")</f>
        <v>BOK:22</v>
      </c>
      <c r="BH213" s="12" t="str">
        <f>_xlfn.IFNA(VLOOKUP(AB213,对应表!$Z:$AA,2,FALSE)&amp;AC213,"")</f>
        <v/>
      </c>
      <c r="BI213" s="12" t="str">
        <f>_xlfn.IFNA(VLOOKUP(AD213,对应表!$Z:$AA,2,FALSE)&amp;AE213,"")</f>
        <v/>
      </c>
      <c r="BJ213" s="12" t="str">
        <f>_xlfn.IFNA(VLOOKUP(AF213,对应表!$Z:$AA,2,FALSE)&amp;AG213,"")</f>
        <v/>
      </c>
      <c r="BK213" s="12" t="str">
        <f>_xlfn.IFNA(VLOOKUP(AH213,对应表!$Z:$AA,2,FALSE)&amp;AI213,"")</f>
        <v/>
      </c>
      <c r="BN213" t="str">
        <f t="shared" si="117"/>
        <v>被动格挡lv18</v>
      </c>
      <c r="BO213">
        <f t="shared" si="115"/>
        <v>22</v>
      </c>
      <c r="BP213" t="str">
        <f t="shared" si="116"/>
        <v/>
      </c>
      <c r="BQ213" t="str">
        <f t="shared" si="118"/>
        <v>格挡率值</v>
      </c>
      <c r="BR213">
        <f t="shared" si="119"/>
        <v>0</v>
      </c>
      <c r="BS213" s="22" t="str">
        <f>VLOOKUP(BQ213,对应表!AS:AU,3,FALSE)</f>
        <v>格挡率</v>
      </c>
      <c r="BT213" s="22">
        <f>VLOOKUP(BQ213,对应表!AS:AU,2,FALSE)</f>
        <v>1</v>
      </c>
      <c r="BU213" s="22" t="str">
        <f t="shared" si="100"/>
        <v>+22</v>
      </c>
      <c r="BV213" s="22" t="str">
        <f t="shared" si="102"/>
        <v>格挡率+22</v>
      </c>
      <c r="BW213" s="22" t="str">
        <f>_xlfn.IFNA(VLOOKUP(BR213,对应表!AS:AU,3,FALSE),"")</f>
        <v/>
      </c>
      <c r="BX213" s="22" t="str">
        <f>_xlfn.IFNA(VLOOKUP(BR213,对应表!AS:AU,2,FALSE),"")</f>
        <v/>
      </c>
      <c r="BY213" s="22" t="str">
        <f t="shared" si="103"/>
        <v>+</v>
      </c>
      <c r="BZ213" s="22" t="str">
        <f t="shared" si="104"/>
        <v/>
      </c>
    </row>
    <row r="214" spans="11:78" x14ac:dyDescent="0.15">
      <c r="K214" t="str">
        <f t="shared" si="108"/>
        <v>被动格挡lv19</v>
      </c>
      <c r="L214" s="6" t="str">
        <f>Q214&amp;":"&amp;M214&amp;":"&amp;VLOOKUP(N214,对应表!B:C,2,FALSE)&amp;":"&amp;IF(buff!O214="",0,O214)</f>
        <v>200119:100:1:0</v>
      </c>
      <c r="M214">
        <v>100</v>
      </c>
      <c r="N214" s="1" t="s">
        <v>278</v>
      </c>
      <c r="O214">
        <v>0</v>
      </c>
      <c r="P214">
        <f t="shared" si="109"/>
        <v>23</v>
      </c>
      <c r="Q214">
        <v>200119</v>
      </c>
      <c r="R214" s="4" t="s">
        <v>558</v>
      </c>
      <c r="S214" s="4" t="str">
        <f t="shared" si="101"/>
        <v>被动格挡lv19</v>
      </c>
      <c r="T214" s="4" t="str">
        <f t="shared" si="107"/>
        <v>被动格挡lv19</v>
      </c>
      <c r="U214" t="s">
        <v>279</v>
      </c>
      <c r="Z214" t="s">
        <v>1083</v>
      </c>
      <c r="AA214">
        <v>23</v>
      </c>
      <c r="AJ214" s="12" t="str">
        <f t="shared" si="105"/>
        <v>BOK:23</v>
      </c>
      <c r="AS214">
        <v>999</v>
      </c>
      <c r="AV214" s="4"/>
      <c r="AW214" s="4"/>
      <c r="AX214" s="4"/>
      <c r="AY214" s="4"/>
      <c r="BA214" s="12" t="str">
        <f t="shared" si="106"/>
        <v/>
      </c>
      <c r="BB214" s="12" t="str">
        <f t="shared" si="110"/>
        <v/>
      </c>
      <c r="BC214" s="12" t="str">
        <f t="shared" si="111"/>
        <v/>
      </c>
      <c r="BD214" s="12" t="str">
        <f t="shared" si="112"/>
        <v/>
      </c>
      <c r="BE214" s="12" t="str">
        <f t="shared" si="113"/>
        <v/>
      </c>
      <c r="BF214" s="12" t="str">
        <f t="shared" si="114"/>
        <v/>
      </c>
      <c r="BG214" s="12" t="str">
        <f>_xlfn.IFNA(VLOOKUP(Z214,对应表!$Z:$AA,2,FALSE)&amp;AA214,"")</f>
        <v>BOK:23</v>
      </c>
      <c r="BH214" s="12" t="str">
        <f>_xlfn.IFNA(VLOOKUP(AB214,对应表!$Z:$AA,2,FALSE)&amp;AC214,"")</f>
        <v/>
      </c>
      <c r="BI214" s="12" t="str">
        <f>_xlfn.IFNA(VLOOKUP(AD214,对应表!$Z:$AA,2,FALSE)&amp;AE214,"")</f>
        <v/>
      </c>
      <c r="BJ214" s="12" t="str">
        <f>_xlfn.IFNA(VLOOKUP(AF214,对应表!$Z:$AA,2,FALSE)&amp;AG214,"")</f>
        <v/>
      </c>
      <c r="BK214" s="12" t="str">
        <f>_xlfn.IFNA(VLOOKUP(AH214,对应表!$Z:$AA,2,FALSE)&amp;AI214,"")</f>
        <v/>
      </c>
      <c r="BN214" t="str">
        <f t="shared" si="117"/>
        <v>被动格挡lv19</v>
      </c>
      <c r="BO214">
        <f t="shared" si="115"/>
        <v>23</v>
      </c>
      <c r="BP214" t="str">
        <f t="shared" si="116"/>
        <v/>
      </c>
      <c r="BQ214" t="str">
        <f t="shared" si="118"/>
        <v>格挡率值</v>
      </c>
      <c r="BR214">
        <f t="shared" si="119"/>
        <v>0</v>
      </c>
      <c r="BS214" s="22" t="str">
        <f>VLOOKUP(BQ214,对应表!AS:AU,3,FALSE)</f>
        <v>格挡率</v>
      </c>
      <c r="BT214" s="22">
        <f>VLOOKUP(BQ214,对应表!AS:AU,2,FALSE)</f>
        <v>1</v>
      </c>
      <c r="BU214" s="22" t="str">
        <f t="shared" si="100"/>
        <v>+23</v>
      </c>
      <c r="BV214" s="22" t="str">
        <f t="shared" si="102"/>
        <v>格挡率+23</v>
      </c>
      <c r="BW214" s="22" t="str">
        <f>_xlfn.IFNA(VLOOKUP(BR214,对应表!AS:AU,3,FALSE),"")</f>
        <v/>
      </c>
      <c r="BX214" s="22" t="str">
        <f>_xlfn.IFNA(VLOOKUP(BR214,对应表!AS:AU,2,FALSE),"")</f>
        <v/>
      </c>
      <c r="BY214" s="22" t="str">
        <f t="shared" si="103"/>
        <v>+</v>
      </c>
      <c r="BZ214" s="22" t="str">
        <f t="shared" si="104"/>
        <v/>
      </c>
    </row>
    <row r="215" spans="11:78" x14ac:dyDescent="0.15">
      <c r="K215" t="str">
        <f t="shared" si="108"/>
        <v>被动格挡lv20</v>
      </c>
      <c r="L215" s="6" t="str">
        <f>Q215&amp;":"&amp;M215&amp;":"&amp;VLOOKUP(N215,对应表!B:C,2,FALSE)&amp;":"&amp;IF(buff!O215="",0,O215)</f>
        <v>200120:100:1:0</v>
      </c>
      <c r="M215">
        <v>100</v>
      </c>
      <c r="N215" s="1" t="s">
        <v>278</v>
      </c>
      <c r="O215">
        <v>0</v>
      </c>
      <c r="P215">
        <f t="shared" si="109"/>
        <v>24</v>
      </c>
      <c r="Q215">
        <v>200120</v>
      </c>
      <c r="R215" s="4" t="s">
        <v>559</v>
      </c>
      <c r="S215" s="4" t="str">
        <f t="shared" si="101"/>
        <v>被动格挡lv20</v>
      </c>
      <c r="T215" s="4" t="str">
        <f t="shared" si="107"/>
        <v>被动格挡lv20</v>
      </c>
      <c r="U215" t="s">
        <v>279</v>
      </c>
      <c r="Z215" t="s">
        <v>1083</v>
      </c>
      <c r="AA215">
        <v>24</v>
      </c>
      <c r="AJ215" s="12" t="str">
        <f t="shared" si="105"/>
        <v>BOK:24</v>
      </c>
      <c r="AS215">
        <v>999</v>
      </c>
      <c r="AV215" s="4"/>
      <c r="AW215" s="4"/>
      <c r="AX215" s="4"/>
      <c r="AY215" s="4"/>
      <c r="BA215" s="12" t="str">
        <f t="shared" si="106"/>
        <v/>
      </c>
      <c r="BB215" s="12" t="str">
        <f t="shared" si="110"/>
        <v/>
      </c>
      <c r="BC215" s="12" t="str">
        <f t="shared" si="111"/>
        <v/>
      </c>
      <c r="BD215" s="12" t="str">
        <f t="shared" si="112"/>
        <v/>
      </c>
      <c r="BE215" s="12" t="str">
        <f t="shared" si="113"/>
        <v/>
      </c>
      <c r="BF215" s="12" t="str">
        <f t="shared" si="114"/>
        <v/>
      </c>
      <c r="BG215" s="12" t="str">
        <f>_xlfn.IFNA(VLOOKUP(Z215,对应表!$Z:$AA,2,FALSE)&amp;AA215,"")</f>
        <v>BOK:24</v>
      </c>
      <c r="BH215" s="12" t="str">
        <f>_xlfn.IFNA(VLOOKUP(AB215,对应表!$Z:$AA,2,FALSE)&amp;AC215,"")</f>
        <v/>
      </c>
      <c r="BI215" s="12" t="str">
        <f>_xlfn.IFNA(VLOOKUP(AD215,对应表!$Z:$AA,2,FALSE)&amp;AE215,"")</f>
        <v/>
      </c>
      <c r="BJ215" s="12" t="str">
        <f>_xlfn.IFNA(VLOOKUP(AF215,对应表!$Z:$AA,2,FALSE)&amp;AG215,"")</f>
        <v/>
      </c>
      <c r="BK215" s="12" t="str">
        <f>_xlfn.IFNA(VLOOKUP(AH215,对应表!$Z:$AA,2,FALSE)&amp;AI215,"")</f>
        <v/>
      </c>
      <c r="BN215" t="str">
        <f t="shared" si="117"/>
        <v>被动格挡lv20</v>
      </c>
      <c r="BO215">
        <f t="shared" si="115"/>
        <v>24</v>
      </c>
      <c r="BP215" t="str">
        <f t="shared" si="116"/>
        <v/>
      </c>
      <c r="BQ215" t="str">
        <f t="shared" si="118"/>
        <v>格挡率值</v>
      </c>
      <c r="BR215">
        <f t="shared" si="119"/>
        <v>0</v>
      </c>
      <c r="BS215" s="22" t="str">
        <f>VLOOKUP(BQ215,对应表!AS:AU,3,FALSE)</f>
        <v>格挡率</v>
      </c>
      <c r="BT215" s="22">
        <f>VLOOKUP(BQ215,对应表!AS:AU,2,FALSE)</f>
        <v>1</v>
      </c>
      <c r="BU215" s="22" t="str">
        <f t="shared" si="100"/>
        <v>+24</v>
      </c>
      <c r="BV215" s="22" t="str">
        <f t="shared" si="102"/>
        <v>格挡率+24</v>
      </c>
      <c r="BW215" s="22" t="str">
        <f>_xlfn.IFNA(VLOOKUP(BR215,对应表!AS:AU,3,FALSE),"")</f>
        <v/>
      </c>
      <c r="BX215" s="22" t="str">
        <f>_xlfn.IFNA(VLOOKUP(BR215,对应表!AS:AU,2,FALSE),"")</f>
        <v/>
      </c>
      <c r="BY215" s="22" t="str">
        <f t="shared" si="103"/>
        <v>+</v>
      </c>
      <c r="BZ215" s="22" t="str">
        <f t="shared" si="104"/>
        <v/>
      </c>
    </row>
    <row r="216" spans="11:78" x14ac:dyDescent="0.15">
      <c r="K216" t="str">
        <f t="shared" si="108"/>
        <v>被动反击lv1</v>
      </c>
      <c r="L216" s="6" t="str">
        <f>Q216&amp;":"&amp;M216&amp;":"&amp;VLOOKUP(N216,对应表!B:C,2,FALSE)&amp;":"&amp;IF(buff!O216="",0,O216)</f>
        <v>200121:100:1:0</v>
      </c>
      <c r="M216">
        <v>100</v>
      </c>
      <c r="N216" s="1" t="s">
        <v>278</v>
      </c>
      <c r="O216">
        <v>0</v>
      </c>
      <c r="P216">
        <f t="shared" si="109"/>
        <v>5</v>
      </c>
      <c r="Q216">
        <v>200121</v>
      </c>
      <c r="R216" s="4" t="s">
        <v>1084</v>
      </c>
      <c r="S216" s="4" t="str">
        <f t="shared" si="101"/>
        <v>被动反击lv1</v>
      </c>
      <c r="T216" s="4" t="str">
        <f t="shared" si="107"/>
        <v>被动反击lv1</v>
      </c>
      <c r="U216" t="s">
        <v>279</v>
      </c>
      <c r="Z216" t="s">
        <v>415</v>
      </c>
      <c r="AA216">
        <v>5</v>
      </c>
      <c r="AJ216" s="12" t="str">
        <f t="shared" si="105"/>
        <v>COT:5</v>
      </c>
      <c r="AS216">
        <v>999</v>
      </c>
      <c r="AV216" s="4"/>
      <c r="AW216" s="4"/>
      <c r="AX216" s="4"/>
      <c r="AY216" s="4"/>
      <c r="BA216" s="12" t="str">
        <f t="shared" si="106"/>
        <v/>
      </c>
      <c r="BB216" s="12" t="str">
        <f t="shared" si="110"/>
        <v/>
      </c>
      <c r="BC216" s="12" t="str">
        <f t="shared" si="111"/>
        <v/>
      </c>
      <c r="BD216" s="12" t="str">
        <f t="shared" si="112"/>
        <v/>
      </c>
      <c r="BE216" s="12" t="str">
        <f t="shared" si="113"/>
        <v/>
      </c>
      <c r="BF216" s="12" t="str">
        <f t="shared" si="114"/>
        <v/>
      </c>
      <c r="BG216" s="12" t="str">
        <f>_xlfn.IFNA(VLOOKUP(Z216,对应表!$Z:$AA,2,FALSE)&amp;AA216,"")</f>
        <v>COT:5</v>
      </c>
      <c r="BH216" s="12" t="str">
        <f>_xlfn.IFNA(VLOOKUP(AB216,对应表!$Z:$AA,2,FALSE)&amp;AC216,"")</f>
        <v/>
      </c>
      <c r="BI216" s="12" t="str">
        <f>_xlfn.IFNA(VLOOKUP(AD216,对应表!$Z:$AA,2,FALSE)&amp;AE216,"")</f>
        <v/>
      </c>
      <c r="BJ216" s="12" t="str">
        <f>_xlfn.IFNA(VLOOKUP(AF216,对应表!$Z:$AA,2,FALSE)&amp;AG216,"")</f>
        <v/>
      </c>
      <c r="BK216" s="12" t="str">
        <f>_xlfn.IFNA(VLOOKUP(AH216,对应表!$Z:$AA,2,FALSE)&amp;AI216,"")</f>
        <v/>
      </c>
      <c r="BN216" t="str">
        <f t="shared" si="117"/>
        <v>被动反击lv1</v>
      </c>
      <c r="BO216">
        <f t="shared" si="115"/>
        <v>5</v>
      </c>
      <c r="BP216" t="str">
        <f t="shared" si="116"/>
        <v/>
      </c>
      <c r="BQ216" t="str">
        <f t="shared" si="118"/>
        <v>反击率值</v>
      </c>
      <c r="BR216">
        <f t="shared" si="119"/>
        <v>0</v>
      </c>
      <c r="BS216" s="22" t="str">
        <f>VLOOKUP(BQ216,对应表!AS:AU,3,FALSE)</f>
        <v>反击率</v>
      </c>
      <c r="BT216" s="22">
        <f>VLOOKUP(BQ216,对应表!AS:AU,2,FALSE)</f>
        <v>1</v>
      </c>
      <c r="BU216" s="22" t="str">
        <f t="shared" si="100"/>
        <v>+5</v>
      </c>
      <c r="BV216" s="22" t="str">
        <f t="shared" si="102"/>
        <v>反击率+5</v>
      </c>
      <c r="BW216" s="22" t="str">
        <f>_xlfn.IFNA(VLOOKUP(BR216,对应表!AS:AU,3,FALSE),"")</f>
        <v/>
      </c>
      <c r="BX216" s="22" t="str">
        <f>_xlfn.IFNA(VLOOKUP(BR216,对应表!AS:AU,2,FALSE),"")</f>
        <v/>
      </c>
      <c r="BY216" s="22" t="str">
        <f t="shared" si="103"/>
        <v>+</v>
      </c>
      <c r="BZ216" s="22" t="str">
        <f t="shared" si="104"/>
        <v/>
      </c>
    </row>
    <row r="217" spans="11:78" x14ac:dyDescent="0.15">
      <c r="K217" t="str">
        <f t="shared" si="108"/>
        <v>被动反击lv2</v>
      </c>
      <c r="L217" s="6" t="str">
        <f>Q217&amp;":"&amp;M217&amp;":"&amp;VLOOKUP(N217,对应表!B:C,2,FALSE)&amp;":"&amp;IF(buff!O217="",0,O217)</f>
        <v>200122:100:1:0</v>
      </c>
      <c r="M217">
        <v>100</v>
      </c>
      <c r="N217" s="1" t="s">
        <v>278</v>
      </c>
      <c r="O217">
        <v>0</v>
      </c>
      <c r="P217">
        <f t="shared" si="109"/>
        <v>6</v>
      </c>
      <c r="Q217">
        <v>200122</v>
      </c>
      <c r="R217" s="4" t="s">
        <v>1085</v>
      </c>
      <c r="S217" s="4" t="str">
        <f t="shared" si="101"/>
        <v>被动反击lv2</v>
      </c>
      <c r="T217" s="4" t="str">
        <f t="shared" si="107"/>
        <v>被动反击lv2</v>
      </c>
      <c r="U217" t="s">
        <v>279</v>
      </c>
      <c r="Z217" t="s">
        <v>415</v>
      </c>
      <c r="AA217">
        <v>6</v>
      </c>
      <c r="AJ217" s="12" t="str">
        <f t="shared" si="105"/>
        <v>COT:6</v>
      </c>
      <c r="AS217">
        <v>999</v>
      </c>
      <c r="AV217" s="4"/>
      <c r="AW217" s="4"/>
      <c r="AX217" s="4"/>
      <c r="AY217" s="4"/>
      <c r="BA217" s="12" t="str">
        <f t="shared" si="106"/>
        <v/>
      </c>
      <c r="BB217" s="12" t="str">
        <f t="shared" si="110"/>
        <v/>
      </c>
      <c r="BC217" s="12" t="str">
        <f t="shared" si="111"/>
        <v/>
      </c>
      <c r="BD217" s="12" t="str">
        <f t="shared" si="112"/>
        <v/>
      </c>
      <c r="BE217" s="12" t="str">
        <f t="shared" si="113"/>
        <v/>
      </c>
      <c r="BF217" s="12" t="str">
        <f t="shared" si="114"/>
        <v/>
      </c>
      <c r="BG217" s="12" t="str">
        <f>_xlfn.IFNA(VLOOKUP(Z217,对应表!$Z:$AA,2,FALSE)&amp;AA217,"")</f>
        <v>COT:6</v>
      </c>
      <c r="BH217" s="12" t="str">
        <f>_xlfn.IFNA(VLOOKUP(AB217,对应表!$Z:$AA,2,FALSE)&amp;AC217,"")</f>
        <v/>
      </c>
      <c r="BI217" s="12" t="str">
        <f>_xlfn.IFNA(VLOOKUP(AD217,对应表!$Z:$AA,2,FALSE)&amp;AE217,"")</f>
        <v/>
      </c>
      <c r="BJ217" s="12" t="str">
        <f>_xlfn.IFNA(VLOOKUP(AF217,对应表!$Z:$AA,2,FALSE)&amp;AG217,"")</f>
        <v/>
      </c>
      <c r="BK217" s="12" t="str">
        <f>_xlfn.IFNA(VLOOKUP(AH217,对应表!$Z:$AA,2,FALSE)&amp;AI217,"")</f>
        <v/>
      </c>
      <c r="BN217" t="str">
        <f t="shared" si="117"/>
        <v>被动反击lv2</v>
      </c>
      <c r="BO217">
        <f t="shared" si="115"/>
        <v>6</v>
      </c>
      <c r="BP217" t="str">
        <f t="shared" si="116"/>
        <v/>
      </c>
      <c r="BQ217" t="str">
        <f t="shared" si="118"/>
        <v>反击率值</v>
      </c>
      <c r="BR217">
        <f t="shared" si="119"/>
        <v>0</v>
      </c>
      <c r="BS217" s="22" t="str">
        <f>VLOOKUP(BQ217,对应表!AS:AU,3,FALSE)</f>
        <v>反击率</v>
      </c>
      <c r="BT217" s="22">
        <f>VLOOKUP(BQ217,对应表!AS:AU,2,FALSE)</f>
        <v>1</v>
      </c>
      <c r="BU217" s="22" t="str">
        <f t="shared" si="100"/>
        <v>+6</v>
      </c>
      <c r="BV217" s="22" t="str">
        <f t="shared" si="102"/>
        <v>反击率+6</v>
      </c>
      <c r="BW217" s="22" t="str">
        <f>_xlfn.IFNA(VLOOKUP(BR217,对应表!AS:AU,3,FALSE),"")</f>
        <v/>
      </c>
      <c r="BX217" s="22" t="str">
        <f>_xlfn.IFNA(VLOOKUP(BR217,对应表!AS:AU,2,FALSE),"")</f>
        <v/>
      </c>
      <c r="BY217" s="22" t="str">
        <f t="shared" si="103"/>
        <v>+</v>
      </c>
      <c r="BZ217" s="22" t="str">
        <f t="shared" si="104"/>
        <v/>
      </c>
    </row>
    <row r="218" spans="11:78" x14ac:dyDescent="0.15">
      <c r="K218" t="str">
        <f t="shared" si="108"/>
        <v>被动反击lv3</v>
      </c>
      <c r="L218" s="6" t="str">
        <f>Q218&amp;":"&amp;M218&amp;":"&amp;VLOOKUP(N218,对应表!B:C,2,FALSE)&amp;":"&amp;IF(buff!O218="",0,O218)</f>
        <v>200123:100:1:0</v>
      </c>
      <c r="M218">
        <v>100</v>
      </c>
      <c r="N218" s="1" t="s">
        <v>278</v>
      </c>
      <c r="O218">
        <v>0</v>
      </c>
      <c r="P218">
        <f t="shared" si="109"/>
        <v>7</v>
      </c>
      <c r="Q218">
        <v>200123</v>
      </c>
      <c r="R218" s="4" t="s">
        <v>1086</v>
      </c>
      <c r="S218" s="4" t="str">
        <f t="shared" si="101"/>
        <v>被动反击lv3</v>
      </c>
      <c r="T218" s="4" t="str">
        <f t="shared" si="107"/>
        <v>被动反击lv3</v>
      </c>
      <c r="U218" t="s">
        <v>279</v>
      </c>
      <c r="Z218" t="s">
        <v>415</v>
      </c>
      <c r="AA218">
        <v>7</v>
      </c>
      <c r="AJ218" s="12" t="str">
        <f t="shared" si="105"/>
        <v>COT:7</v>
      </c>
      <c r="AS218">
        <v>999</v>
      </c>
      <c r="AV218" s="4"/>
      <c r="AW218" s="4"/>
      <c r="AX218" s="4"/>
      <c r="AY218" s="4"/>
      <c r="BA218" s="12" t="str">
        <f t="shared" si="106"/>
        <v/>
      </c>
      <c r="BB218" s="12" t="str">
        <f t="shared" si="110"/>
        <v/>
      </c>
      <c r="BC218" s="12" t="str">
        <f t="shared" si="111"/>
        <v/>
      </c>
      <c r="BD218" s="12" t="str">
        <f t="shared" si="112"/>
        <v/>
      </c>
      <c r="BE218" s="12" t="str">
        <f t="shared" si="113"/>
        <v/>
      </c>
      <c r="BF218" s="12" t="str">
        <f t="shared" si="114"/>
        <v/>
      </c>
      <c r="BG218" s="12" t="str">
        <f>_xlfn.IFNA(VLOOKUP(Z218,对应表!$Z:$AA,2,FALSE)&amp;AA218,"")</f>
        <v>COT:7</v>
      </c>
      <c r="BH218" s="12" t="str">
        <f>_xlfn.IFNA(VLOOKUP(AB218,对应表!$Z:$AA,2,FALSE)&amp;AC218,"")</f>
        <v/>
      </c>
      <c r="BI218" s="12" t="str">
        <f>_xlfn.IFNA(VLOOKUP(AD218,对应表!$Z:$AA,2,FALSE)&amp;AE218,"")</f>
        <v/>
      </c>
      <c r="BJ218" s="12" t="str">
        <f>_xlfn.IFNA(VLOOKUP(AF218,对应表!$Z:$AA,2,FALSE)&amp;AG218,"")</f>
        <v/>
      </c>
      <c r="BK218" s="12" t="str">
        <f>_xlfn.IFNA(VLOOKUP(AH218,对应表!$Z:$AA,2,FALSE)&amp;AI218,"")</f>
        <v/>
      </c>
      <c r="BN218" t="str">
        <f t="shared" si="117"/>
        <v>被动反击lv3</v>
      </c>
      <c r="BO218">
        <f t="shared" si="115"/>
        <v>7</v>
      </c>
      <c r="BP218" t="str">
        <f t="shared" si="116"/>
        <v/>
      </c>
      <c r="BQ218" t="str">
        <f t="shared" si="118"/>
        <v>反击率值</v>
      </c>
      <c r="BR218">
        <f t="shared" si="119"/>
        <v>0</v>
      </c>
      <c r="BS218" s="22" t="str">
        <f>VLOOKUP(BQ218,对应表!AS:AU,3,FALSE)</f>
        <v>反击率</v>
      </c>
      <c r="BT218" s="22">
        <f>VLOOKUP(BQ218,对应表!AS:AU,2,FALSE)</f>
        <v>1</v>
      </c>
      <c r="BU218" s="22" t="str">
        <f t="shared" si="100"/>
        <v>+7</v>
      </c>
      <c r="BV218" s="22" t="str">
        <f t="shared" si="102"/>
        <v>反击率+7</v>
      </c>
      <c r="BW218" s="22" t="str">
        <f>_xlfn.IFNA(VLOOKUP(BR218,对应表!AS:AU,3,FALSE),"")</f>
        <v/>
      </c>
      <c r="BX218" s="22" t="str">
        <f>_xlfn.IFNA(VLOOKUP(BR218,对应表!AS:AU,2,FALSE),"")</f>
        <v/>
      </c>
      <c r="BY218" s="22" t="str">
        <f t="shared" si="103"/>
        <v>+</v>
      </c>
      <c r="BZ218" s="22" t="str">
        <f t="shared" si="104"/>
        <v/>
      </c>
    </row>
    <row r="219" spans="11:78" x14ac:dyDescent="0.15">
      <c r="K219" t="str">
        <f t="shared" si="108"/>
        <v>被动反击lv4</v>
      </c>
      <c r="L219" s="6" t="str">
        <f>Q219&amp;":"&amp;M219&amp;":"&amp;VLOOKUP(N219,对应表!B:C,2,FALSE)&amp;":"&amp;IF(buff!O219="",0,O219)</f>
        <v>200124:100:1:0</v>
      </c>
      <c r="M219">
        <v>100</v>
      </c>
      <c r="N219" s="1" t="s">
        <v>278</v>
      </c>
      <c r="O219">
        <v>0</v>
      </c>
      <c r="P219">
        <f t="shared" si="109"/>
        <v>8</v>
      </c>
      <c r="Q219">
        <v>200124</v>
      </c>
      <c r="R219" s="4" t="s">
        <v>1087</v>
      </c>
      <c r="S219" s="4" t="str">
        <f t="shared" si="101"/>
        <v>被动反击lv4</v>
      </c>
      <c r="T219" s="4" t="str">
        <f t="shared" si="107"/>
        <v>被动反击lv4</v>
      </c>
      <c r="U219" t="s">
        <v>279</v>
      </c>
      <c r="Z219" t="s">
        <v>415</v>
      </c>
      <c r="AA219">
        <v>8</v>
      </c>
      <c r="AJ219" s="12" t="str">
        <f t="shared" si="105"/>
        <v>COT:8</v>
      </c>
      <c r="AS219">
        <v>999</v>
      </c>
      <c r="AV219" s="4"/>
      <c r="AW219" s="4"/>
      <c r="AX219" s="4"/>
      <c r="AY219" s="4"/>
      <c r="BA219" s="12" t="str">
        <f t="shared" si="106"/>
        <v/>
      </c>
      <c r="BB219" s="12" t="str">
        <f t="shared" si="110"/>
        <v/>
      </c>
      <c r="BC219" s="12" t="str">
        <f t="shared" si="111"/>
        <v/>
      </c>
      <c r="BD219" s="12" t="str">
        <f t="shared" si="112"/>
        <v/>
      </c>
      <c r="BE219" s="12" t="str">
        <f t="shared" si="113"/>
        <v/>
      </c>
      <c r="BF219" s="12" t="str">
        <f t="shared" si="114"/>
        <v/>
      </c>
      <c r="BG219" s="12" t="str">
        <f>_xlfn.IFNA(VLOOKUP(Z219,对应表!$Z:$AA,2,FALSE)&amp;AA219,"")</f>
        <v>COT:8</v>
      </c>
      <c r="BH219" s="12" t="str">
        <f>_xlfn.IFNA(VLOOKUP(AB219,对应表!$Z:$AA,2,FALSE)&amp;AC219,"")</f>
        <v/>
      </c>
      <c r="BI219" s="12" t="str">
        <f>_xlfn.IFNA(VLOOKUP(AD219,对应表!$Z:$AA,2,FALSE)&amp;AE219,"")</f>
        <v/>
      </c>
      <c r="BJ219" s="12" t="str">
        <f>_xlfn.IFNA(VLOOKUP(AF219,对应表!$Z:$AA,2,FALSE)&amp;AG219,"")</f>
        <v/>
      </c>
      <c r="BK219" s="12" t="str">
        <f>_xlfn.IFNA(VLOOKUP(AH219,对应表!$Z:$AA,2,FALSE)&amp;AI219,"")</f>
        <v/>
      </c>
      <c r="BN219" t="str">
        <f t="shared" si="117"/>
        <v>被动反击lv4</v>
      </c>
      <c r="BO219">
        <f t="shared" si="115"/>
        <v>8</v>
      </c>
      <c r="BP219" t="str">
        <f t="shared" si="116"/>
        <v/>
      </c>
      <c r="BQ219" t="str">
        <f t="shared" si="118"/>
        <v>反击率值</v>
      </c>
      <c r="BR219">
        <f t="shared" si="119"/>
        <v>0</v>
      </c>
      <c r="BS219" s="22" t="str">
        <f>VLOOKUP(BQ219,对应表!AS:AU,3,FALSE)</f>
        <v>反击率</v>
      </c>
      <c r="BT219" s="22">
        <f>VLOOKUP(BQ219,对应表!AS:AU,2,FALSE)</f>
        <v>1</v>
      </c>
      <c r="BU219" s="22" t="str">
        <f t="shared" si="100"/>
        <v>+8</v>
      </c>
      <c r="BV219" s="22" t="str">
        <f t="shared" si="102"/>
        <v>反击率+8</v>
      </c>
      <c r="BW219" s="22" t="str">
        <f>_xlfn.IFNA(VLOOKUP(BR219,对应表!AS:AU,3,FALSE),"")</f>
        <v/>
      </c>
      <c r="BX219" s="22" t="str">
        <f>_xlfn.IFNA(VLOOKUP(BR219,对应表!AS:AU,2,FALSE),"")</f>
        <v/>
      </c>
      <c r="BY219" s="22" t="str">
        <f t="shared" si="103"/>
        <v>+</v>
      </c>
      <c r="BZ219" s="22" t="str">
        <f t="shared" si="104"/>
        <v/>
      </c>
    </row>
    <row r="220" spans="11:78" x14ac:dyDescent="0.15">
      <c r="K220" t="str">
        <f t="shared" si="108"/>
        <v>被动反击lv5</v>
      </c>
      <c r="L220" s="6" t="str">
        <f>Q220&amp;":"&amp;M220&amp;":"&amp;VLOOKUP(N220,对应表!B:C,2,FALSE)&amp;":"&amp;IF(buff!O220="",0,O220)</f>
        <v>200125:100:1:0</v>
      </c>
      <c r="M220">
        <v>100</v>
      </c>
      <c r="N220" s="1" t="s">
        <v>278</v>
      </c>
      <c r="O220">
        <v>0</v>
      </c>
      <c r="P220">
        <f t="shared" si="109"/>
        <v>9</v>
      </c>
      <c r="Q220">
        <v>200125</v>
      </c>
      <c r="R220" s="4" t="s">
        <v>1088</v>
      </c>
      <c r="S220" s="4" t="str">
        <f t="shared" si="101"/>
        <v>被动反击lv5</v>
      </c>
      <c r="T220" s="4" t="str">
        <f t="shared" si="107"/>
        <v>被动反击lv5</v>
      </c>
      <c r="U220" t="s">
        <v>279</v>
      </c>
      <c r="Z220" t="s">
        <v>415</v>
      </c>
      <c r="AA220">
        <v>9</v>
      </c>
      <c r="AJ220" s="12" t="str">
        <f t="shared" si="105"/>
        <v>COT:9</v>
      </c>
      <c r="AS220">
        <v>999</v>
      </c>
      <c r="AV220" s="4"/>
      <c r="AW220" s="4"/>
      <c r="AX220" s="4"/>
      <c r="AY220" s="4"/>
      <c r="BA220" s="12" t="str">
        <f t="shared" si="106"/>
        <v/>
      </c>
      <c r="BB220" s="12" t="str">
        <f t="shared" si="110"/>
        <v/>
      </c>
      <c r="BC220" s="12" t="str">
        <f t="shared" si="111"/>
        <v/>
      </c>
      <c r="BD220" s="12" t="str">
        <f t="shared" si="112"/>
        <v/>
      </c>
      <c r="BE220" s="12" t="str">
        <f t="shared" si="113"/>
        <v/>
      </c>
      <c r="BF220" s="12" t="str">
        <f t="shared" si="114"/>
        <v/>
      </c>
      <c r="BG220" s="12" t="str">
        <f>_xlfn.IFNA(VLOOKUP(Z220,对应表!$Z:$AA,2,FALSE)&amp;AA220,"")</f>
        <v>COT:9</v>
      </c>
      <c r="BH220" s="12" t="str">
        <f>_xlfn.IFNA(VLOOKUP(AB220,对应表!$Z:$AA,2,FALSE)&amp;AC220,"")</f>
        <v/>
      </c>
      <c r="BI220" s="12" t="str">
        <f>_xlfn.IFNA(VLOOKUP(AD220,对应表!$Z:$AA,2,FALSE)&amp;AE220,"")</f>
        <v/>
      </c>
      <c r="BJ220" s="12" t="str">
        <f>_xlfn.IFNA(VLOOKUP(AF220,对应表!$Z:$AA,2,FALSE)&amp;AG220,"")</f>
        <v/>
      </c>
      <c r="BK220" s="12" t="str">
        <f>_xlfn.IFNA(VLOOKUP(AH220,对应表!$Z:$AA,2,FALSE)&amp;AI220,"")</f>
        <v/>
      </c>
      <c r="BN220" t="str">
        <f t="shared" si="117"/>
        <v>被动反击lv5</v>
      </c>
      <c r="BO220">
        <f t="shared" si="115"/>
        <v>9</v>
      </c>
      <c r="BP220" t="str">
        <f t="shared" si="116"/>
        <v/>
      </c>
      <c r="BQ220" t="str">
        <f t="shared" si="118"/>
        <v>反击率值</v>
      </c>
      <c r="BR220">
        <f t="shared" si="119"/>
        <v>0</v>
      </c>
      <c r="BS220" s="22" t="str">
        <f>VLOOKUP(BQ220,对应表!AS:AU,3,FALSE)</f>
        <v>反击率</v>
      </c>
      <c r="BT220" s="22">
        <f>VLOOKUP(BQ220,对应表!AS:AU,2,FALSE)</f>
        <v>1</v>
      </c>
      <c r="BU220" s="22" t="str">
        <f t="shared" si="100"/>
        <v>+9</v>
      </c>
      <c r="BV220" s="22" t="str">
        <f t="shared" si="102"/>
        <v>反击率+9</v>
      </c>
      <c r="BW220" s="22" t="str">
        <f>_xlfn.IFNA(VLOOKUP(BR220,对应表!AS:AU,3,FALSE),"")</f>
        <v/>
      </c>
      <c r="BX220" s="22" t="str">
        <f>_xlfn.IFNA(VLOOKUP(BR220,对应表!AS:AU,2,FALSE),"")</f>
        <v/>
      </c>
      <c r="BY220" s="22" t="str">
        <f t="shared" si="103"/>
        <v>+</v>
      </c>
      <c r="BZ220" s="22" t="str">
        <f t="shared" si="104"/>
        <v/>
      </c>
    </row>
    <row r="221" spans="11:78" x14ac:dyDescent="0.15">
      <c r="K221" t="str">
        <f t="shared" si="108"/>
        <v>被动反击lv6</v>
      </c>
      <c r="L221" s="6" t="str">
        <f>Q221&amp;":"&amp;M221&amp;":"&amp;VLOOKUP(N221,对应表!B:C,2,FALSE)&amp;":"&amp;IF(buff!O221="",0,O221)</f>
        <v>200126:100:1:0</v>
      </c>
      <c r="M221">
        <v>100</v>
      </c>
      <c r="N221" s="1" t="s">
        <v>278</v>
      </c>
      <c r="O221">
        <v>0</v>
      </c>
      <c r="P221">
        <f t="shared" si="109"/>
        <v>10</v>
      </c>
      <c r="Q221">
        <v>200126</v>
      </c>
      <c r="R221" s="4" t="s">
        <v>1089</v>
      </c>
      <c r="S221" s="4" t="str">
        <f t="shared" si="101"/>
        <v>被动反击lv6</v>
      </c>
      <c r="T221" s="4" t="str">
        <f t="shared" si="107"/>
        <v>被动反击lv6</v>
      </c>
      <c r="U221" t="s">
        <v>279</v>
      </c>
      <c r="Z221" t="s">
        <v>415</v>
      </c>
      <c r="AA221">
        <v>10</v>
      </c>
      <c r="AJ221" s="12" t="str">
        <f t="shared" si="105"/>
        <v>COT:10</v>
      </c>
      <c r="AS221">
        <v>999</v>
      </c>
      <c r="AV221" s="4"/>
      <c r="AW221" s="4"/>
      <c r="AX221" s="4"/>
      <c r="AY221" s="4"/>
      <c r="BA221" s="12" t="str">
        <f t="shared" si="106"/>
        <v/>
      </c>
      <c r="BB221" s="12" t="str">
        <f t="shared" si="110"/>
        <v/>
      </c>
      <c r="BC221" s="12" t="str">
        <f t="shared" si="111"/>
        <v/>
      </c>
      <c r="BD221" s="12" t="str">
        <f t="shared" si="112"/>
        <v/>
      </c>
      <c r="BE221" s="12" t="str">
        <f t="shared" si="113"/>
        <v/>
      </c>
      <c r="BF221" s="12" t="str">
        <f t="shared" si="114"/>
        <v/>
      </c>
      <c r="BG221" s="12" t="str">
        <f>_xlfn.IFNA(VLOOKUP(Z221,对应表!$Z:$AA,2,FALSE)&amp;AA221,"")</f>
        <v>COT:10</v>
      </c>
      <c r="BH221" s="12" t="str">
        <f>_xlfn.IFNA(VLOOKUP(AB221,对应表!$Z:$AA,2,FALSE)&amp;AC221,"")</f>
        <v/>
      </c>
      <c r="BI221" s="12" t="str">
        <f>_xlfn.IFNA(VLOOKUP(AD221,对应表!$Z:$AA,2,FALSE)&amp;AE221,"")</f>
        <v/>
      </c>
      <c r="BJ221" s="12" t="str">
        <f>_xlfn.IFNA(VLOOKUP(AF221,对应表!$Z:$AA,2,FALSE)&amp;AG221,"")</f>
        <v/>
      </c>
      <c r="BK221" s="12" t="str">
        <f>_xlfn.IFNA(VLOOKUP(AH221,对应表!$Z:$AA,2,FALSE)&amp;AI221,"")</f>
        <v/>
      </c>
      <c r="BN221" t="str">
        <f t="shared" si="117"/>
        <v>被动反击lv6</v>
      </c>
      <c r="BO221">
        <f t="shared" si="115"/>
        <v>10</v>
      </c>
      <c r="BP221" t="str">
        <f t="shared" si="116"/>
        <v/>
      </c>
      <c r="BQ221" t="str">
        <f t="shared" si="118"/>
        <v>反击率值</v>
      </c>
      <c r="BR221">
        <f t="shared" si="119"/>
        <v>0</v>
      </c>
      <c r="BS221" s="22" t="str">
        <f>VLOOKUP(BQ221,对应表!AS:AU,3,FALSE)</f>
        <v>反击率</v>
      </c>
      <c r="BT221" s="22">
        <f>VLOOKUP(BQ221,对应表!AS:AU,2,FALSE)</f>
        <v>1</v>
      </c>
      <c r="BU221" s="22" t="str">
        <f t="shared" si="100"/>
        <v>+10</v>
      </c>
      <c r="BV221" s="22" t="str">
        <f t="shared" si="102"/>
        <v>反击率+10</v>
      </c>
      <c r="BW221" s="22" t="str">
        <f>_xlfn.IFNA(VLOOKUP(BR221,对应表!AS:AU,3,FALSE),"")</f>
        <v/>
      </c>
      <c r="BX221" s="22" t="str">
        <f>_xlfn.IFNA(VLOOKUP(BR221,对应表!AS:AU,2,FALSE),"")</f>
        <v/>
      </c>
      <c r="BY221" s="22" t="str">
        <f t="shared" si="103"/>
        <v>+</v>
      </c>
      <c r="BZ221" s="22" t="str">
        <f t="shared" si="104"/>
        <v/>
      </c>
    </row>
    <row r="222" spans="11:78" x14ac:dyDescent="0.15">
      <c r="K222" t="str">
        <f t="shared" si="108"/>
        <v>被动反击lv7</v>
      </c>
      <c r="L222" s="6" t="str">
        <f>Q222&amp;":"&amp;M222&amp;":"&amp;VLOOKUP(N222,对应表!B:C,2,FALSE)&amp;":"&amp;IF(buff!O222="",0,O222)</f>
        <v>200127:100:1:0</v>
      </c>
      <c r="M222">
        <v>100</v>
      </c>
      <c r="N222" s="1" t="s">
        <v>278</v>
      </c>
      <c r="O222">
        <v>0</v>
      </c>
      <c r="P222">
        <f t="shared" si="109"/>
        <v>11</v>
      </c>
      <c r="Q222">
        <v>200127</v>
      </c>
      <c r="R222" s="4" t="s">
        <v>1090</v>
      </c>
      <c r="S222" s="4" t="str">
        <f t="shared" si="101"/>
        <v>被动反击lv7</v>
      </c>
      <c r="T222" s="4" t="str">
        <f t="shared" si="107"/>
        <v>被动反击lv7</v>
      </c>
      <c r="U222" t="s">
        <v>279</v>
      </c>
      <c r="Z222" t="s">
        <v>415</v>
      </c>
      <c r="AA222">
        <v>11</v>
      </c>
      <c r="AJ222" s="12" t="str">
        <f t="shared" si="105"/>
        <v>COT:11</v>
      </c>
      <c r="AS222">
        <v>999</v>
      </c>
      <c r="AV222" s="4"/>
      <c r="AW222" s="4"/>
      <c r="AX222" s="4"/>
      <c r="AY222" s="4"/>
      <c r="BA222" s="12" t="str">
        <f t="shared" si="106"/>
        <v/>
      </c>
      <c r="BB222" s="12" t="str">
        <f t="shared" si="110"/>
        <v/>
      </c>
      <c r="BC222" s="12" t="str">
        <f t="shared" si="111"/>
        <v/>
      </c>
      <c r="BD222" s="12" t="str">
        <f t="shared" si="112"/>
        <v/>
      </c>
      <c r="BE222" s="12" t="str">
        <f t="shared" si="113"/>
        <v/>
      </c>
      <c r="BF222" s="12" t="str">
        <f t="shared" si="114"/>
        <v/>
      </c>
      <c r="BG222" s="12" t="str">
        <f>_xlfn.IFNA(VLOOKUP(Z222,对应表!$Z:$AA,2,FALSE)&amp;AA222,"")</f>
        <v>COT:11</v>
      </c>
      <c r="BH222" s="12" t="str">
        <f>_xlfn.IFNA(VLOOKUP(AB222,对应表!$Z:$AA,2,FALSE)&amp;AC222,"")</f>
        <v/>
      </c>
      <c r="BI222" s="12" t="str">
        <f>_xlfn.IFNA(VLOOKUP(AD222,对应表!$Z:$AA,2,FALSE)&amp;AE222,"")</f>
        <v/>
      </c>
      <c r="BJ222" s="12" t="str">
        <f>_xlfn.IFNA(VLOOKUP(AF222,对应表!$Z:$AA,2,FALSE)&amp;AG222,"")</f>
        <v/>
      </c>
      <c r="BK222" s="12" t="str">
        <f>_xlfn.IFNA(VLOOKUP(AH222,对应表!$Z:$AA,2,FALSE)&amp;AI222,"")</f>
        <v/>
      </c>
      <c r="BN222" t="str">
        <f t="shared" si="117"/>
        <v>被动反击lv7</v>
      </c>
      <c r="BO222">
        <f t="shared" si="115"/>
        <v>11</v>
      </c>
      <c r="BP222" t="str">
        <f t="shared" si="116"/>
        <v/>
      </c>
      <c r="BQ222" t="str">
        <f t="shared" si="118"/>
        <v>反击率值</v>
      </c>
      <c r="BR222">
        <f t="shared" si="119"/>
        <v>0</v>
      </c>
      <c r="BS222" s="22" t="str">
        <f>VLOOKUP(BQ222,对应表!AS:AU,3,FALSE)</f>
        <v>反击率</v>
      </c>
      <c r="BT222" s="22">
        <f>VLOOKUP(BQ222,对应表!AS:AU,2,FALSE)</f>
        <v>1</v>
      </c>
      <c r="BU222" s="22" t="str">
        <f t="shared" si="100"/>
        <v>+11</v>
      </c>
      <c r="BV222" s="22" t="str">
        <f t="shared" si="102"/>
        <v>反击率+11</v>
      </c>
      <c r="BW222" s="22" t="str">
        <f>_xlfn.IFNA(VLOOKUP(BR222,对应表!AS:AU,3,FALSE),"")</f>
        <v/>
      </c>
      <c r="BX222" s="22" t="str">
        <f>_xlfn.IFNA(VLOOKUP(BR222,对应表!AS:AU,2,FALSE),"")</f>
        <v/>
      </c>
      <c r="BY222" s="22" t="str">
        <f t="shared" si="103"/>
        <v>+</v>
      </c>
      <c r="BZ222" s="22" t="str">
        <f t="shared" si="104"/>
        <v/>
      </c>
    </row>
    <row r="223" spans="11:78" x14ac:dyDescent="0.15">
      <c r="K223" t="str">
        <f t="shared" si="108"/>
        <v>被动反击lv8</v>
      </c>
      <c r="L223" s="6" t="str">
        <f>Q223&amp;":"&amp;M223&amp;":"&amp;VLOOKUP(N223,对应表!B:C,2,FALSE)&amp;":"&amp;IF(buff!O223="",0,O223)</f>
        <v>200128:100:1:0</v>
      </c>
      <c r="M223">
        <v>100</v>
      </c>
      <c r="N223" s="1" t="s">
        <v>278</v>
      </c>
      <c r="O223">
        <v>0</v>
      </c>
      <c r="P223">
        <f t="shared" si="109"/>
        <v>12</v>
      </c>
      <c r="Q223">
        <v>200128</v>
      </c>
      <c r="R223" s="4" t="s">
        <v>1091</v>
      </c>
      <c r="S223" s="4" t="str">
        <f t="shared" si="101"/>
        <v>被动反击lv8</v>
      </c>
      <c r="T223" s="4" t="str">
        <f t="shared" si="107"/>
        <v>被动反击lv8</v>
      </c>
      <c r="U223" t="s">
        <v>279</v>
      </c>
      <c r="Z223" t="s">
        <v>415</v>
      </c>
      <c r="AA223">
        <v>12</v>
      </c>
      <c r="AJ223" s="12" t="str">
        <f t="shared" si="105"/>
        <v>COT:12</v>
      </c>
      <c r="AS223">
        <v>999</v>
      </c>
      <c r="AV223" s="4"/>
      <c r="AW223" s="4"/>
      <c r="AX223" s="4"/>
      <c r="AY223" s="4"/>
      <c r="BA223" s="12" t="str">
        <f t="shared" si="106"/>
        <v/>
      </c>
      <c r="BB223" s="12" t="str">
        <f t="shared" si="110"/>
        <v/>
      </c>
      <c r="BC223" s="12" t="str">
        <f t="shared" si="111"/>
        <v/>
      </c>
      <c r="BD223" s="12" t="str">
        <f t="shared" si="112"/>
        <v/>
      </c>
      <c r="BE223" s="12" t="str">
        <f t="shared" si="113"/>
        <v/>
      </c>
      <c r="BF223" s="12" t="str">
        <f t="shared" si="114"/>
        <v/>
      </c>
      <c r="BG223" s="12" t="str">
        <f>_xlfn.IFNA(VLOOKUP(Z223,对应表!$Z:$AA,2,FALSE)&amp;AA223,"")</f>
        <v>COT:12</v>
      </c>
      <c r="BH223" s="12" t="str">
        <f>_xlfn.IFNA(VLOOKUP(AB223,对应表!$Z:$AA,2,FALSE)&amp;AC223,"")</f>
        <v/>
      </c>
      <c r="BI223" s="12" t="str">
        <f>_xlfn.IFNA(VLOOKUP(AD223,对应表!$Z:$AA,2,FALSE)&amp;AE223,"")</f>
        <v/>
      </c>
      <c r="BJ223" s="12" t="str">
        <f>_xlfn.IFNA(VLOOKUP(AF223,对应表!$Z:$AA,2,FALSE)&amp;AG223,"")</f>
        <v/>
      </c>
      <c r="BK223" s="12" t="str">
        <f>_xlfn.IFNA(VLOOKUP(AH223,对应表!$Z:$AA,2,FALSE)&amp;AI223,"")</f>
        <v/>
      </c>
      <c r="BN223" t="str">
        <f t="shared" si="117"/>
        <v>被动反击lv8</v>
      </c>
      <c r="BO223">
        <f t="shared" si="115"/>
        <v>12</v>
      </c>
      <c r="BP223" t="str">
        <f t="shared" si="116"/>
        <v/>
      </c>
      <c r="BQ223" t="str">
        <f t="shared" si="118"/>
        <v>反击率值</v>
      </c>
      <c r="BR223">
        <f t="shared" si="119"/>
        <v>0</v>
      </c>
      <c r="BS223" s="22" t="str">
        <f>VLOOKUP(BQ223,对应表!AS:AU,3,FALSE)</f>
        <v>反击率</v>
      </c>
      <c r="BT223" s="22">
        <f>VLOOKUP(BQ223,对应表!AS:AU,2,FALSE)</f>
        <v>1</v>
      </c>
      <c r="BU223" s="22" t="str">
        <f t="shared" si="100"/>
        <v>+12</v>
      </c>
      <c r="BV223" s="22" t="str">
        <f t="shared" si="102"/>
        <v>反击率+12</v>
      </c>
      <c r="BW223" s="22" t="str">
        <f>_xlfn.IFNA(VLOOKUP(BR223,对应表!AS:AU,3,FALSE),"")</f>
        <v/>
      </c>
      <c r="BX223" s="22" t="str">
        <f>_xlfn.IFNA(VLOOKUP(BR223,对应表!AS:AU,2,FALSE),"")</f>
        <v/>
      </c>
      <c r="BY223" s="22" t="str">
        <f t="shared" si="103"/>
        <v>+</v>
      </c>
      <c r="BZ223" s="22" t="str">
        <f t="shared" si="104"/>
        <v/>
      </c>
    </row>
    <row r="224" spans="11:78" x14ac:dyDescent="0.15">
      <c r="K224" t="str">
        <f t="shared" si="108"/>
        <v>被动反击lv9</v>
      </c>
      <c r="L224" s="6" t="str">
        <f>Q224&amp;":"&amp;M224&amp;":"&amp;VLOOKUP(N224,对应表!B:C,2,FALSE)&amp;":"&amp;IF(buff!O224="",0,O224)</f>
        <v>200129:100:1:0</v>
      </c>
      <c r="M224">
        <v>100</v>
      </c>
      <c r="N224" s="1" t="s">
        <v>278</v>
      </c>
      <c r="O224">
        <v>0</v>
      </c>
      <c r="P224">
        <f t="shared" si="109"/>
        <v>13</v>
      </c>
      <c r="Q224">
        <v>200129</v>
      </c>
      <c r="R224" s="4" t="s">
        <v>1092</v>
      </c>
      <c r="S224" s="4" t="str">
        <f t="shared" si="101"/>
        <v>被动反击lv9</v>
      </c>
      <c r="T224" s="4" t="str">
        <f t="shared" si="107"/>
        <v>被动反击lv9</v>
      </c>
      <c r="U224" t="s">
        <v>279</v>
      </c>
      <c r="Z224" t="s">
        <v>415</v>
      </c>
      <c r="AA224">
        <v>13</v>
      </c>
      <c r="AJ224" s="12" t="str">
        <f t="shared" si="105"/>
        <v>COT:13</v>
      </c>
      <c r="AS224">
        <v>999</v>
      </c>
      <c r="AV224" s="4"/>
      <c r="AW224" s="4"/>
      <c r="AX224" s="4"/>
      <c r="AY224" s="4"/>
      <c r="BA224" s="12" t="str">
        <f t="shared" si="106"/>
        <v/>
      </c>
      <c r="BB224" s="12" t="str">
        <f t="shared" si="110"/>
        <v/>
      </c>
      <c r="BC224" s="12" t="str">
        <f t="shared" si="111"/>
        <v/>
      </c>
      <c r="BD224" s="12" t="str">
        <f t="shared" si="112"/>
        <v/>
      </c>
      <c r="BE224" s="12" t="str">
        <f t="shared" si="113"/>
        <v/>
      </c>
      <c r="BF224" s="12" t="str">
        <f t="shared" si="114"/>
        <v/>
      </c>
      <c r="BG224" s="12" t="str">
        <f>_xlfn.IFNA(VLOOKUP(Z224,对应表!$Z:$AA,2,FALSE)&amp;AA224,"")</f>
        <v>COT:13</v>
      </c>
      <c r="BH224" s="12" t="str">
        <f>_xlfn.IFNA(VLOOKUP(AB224,对应表!$Z:$AA,2,FALSE)&amp;AC224,"")</f>
        <v/>
      </c>
      <c r="BI224" s="12" t="str">
        <f>_xlfn.IFNA(VLOOKUP(AD224,对应表!$Z:$AA,2,FALSE)&amp;AE224,"")</f>
        <v/>
      </c>
      <c r="BJ224" s="12" t="str">
        <f>_xlfn.IFNA(VLOOKUP(AF224,对应表!$Z:$AA,2,FALSE)&amp;AG224,"")</f>
        <v/>
      </c>
      <c r="BK224" s="12" t="str">
        <f>_xlfn.IFNA(VLOOKUP(AH224,对应表!$Z:$AA,2,FALSE)&amp;AI224,"")</f>
        <v/>
      </c>
      <c r="BN224" t="str">
        <f t="shared" si="117"/>
        <v>被动反击lv9</v>
      </c>
      <c r="BO224">
        <f t="shared" si="115"/>
        <v>13</v>
      </c>
      <c r="BP224" t="str">
        <f t="shared" si="116"/>
        <v/>
      </c>
      <c r="BQ224" t="str">
        <f t="shared" si="118"/>
        <v>反击率值</v>
      </c>
      <c r="BR224">
        <f t="shared" si="119"/>
        <v>0</v>
      </c>
      <c r="BS224" s="22" t="str">
        <f>VLOOKUP(BQ224,对应表!AS:AU,3,FALSE)</f>
        <v>反击率</v>
      </c>
      <c r="BT224" s="22">
        <f>VLOOKUP(BQ224,对应表!AS:AU,2,FALSE)</f>
        <v>1</v>
      </c>
      <c r="BU224" s="22" t="str">
        <f t="shared" ref="BU224:BU287" si="120">IF(BT224=2,"+"&amp;BO224&amp;"%","+"&amp;BO224)</f>
        <v>+13</v>
      </c>
      <c r="BV224" s="22" t="str">
        <f t="shared" si="102"/>
        <v>反击率+13</v>
      </c>
      <c r="BW224" s="22" t="str">
        <f>_xlfn.IFNA(VLOOKUP(BR224,对应表!AS:AU,3,FALSE),"")</f>
        <v/>
      </c>
      <c r="BX224" s="22" t="str">
        <f>_xlfn.IFNA(VLOOKUP(BR224,对应表!AS:AU,2,FALSE),"")</f>
        <v/>
      </c>
      <c r="BY224" s="22" t="str">
        <f t="shared" si="103"/>
        <v>+</v>
      </c>
      <c r="BZ224" s="22" t="str">
        <f t="shared" si="104"/>
        <v/>
      </c>
    </row>
    <row r="225" spans="11:78" x14ac:dyDescent="0.15">
      <c r="K225" t="str">
        <f t="shared" si="108"/>
        <v>被动反击lv10</v>
      </c>
      <c r="L225" s="6" t="str">
        <f>Q225&amp;":"&amp;M225&amp;":"&amp;VLOOKUP(N225,对应表!B:C,2,FALSE)&amp;":"&amp;IF(buff!O225="",0,O225)</f>
        <v>200130:100:1:0</v>
      </c>
      <c r="M225">
        <v>100</v>
      </c>
      <c r="N225" s="1" t="s">
        <v>278</v>
      </c>
      <c r="O225">
        <v>0</v>
      </c>
      <c r="P225">
        <f t="shared" si="109"/>
        <v>14</v>
      </c>
      <c r="Q225">
        <v>200130</v>
      </c>
      <c r="R225" s="4" t="s">
        <v>1093</v>
      </c>
      <c r="S225" s="4" t="str">
        <f t="shared" ref="S225:S288" si="121">R225</f>
        <v>被动反击lv10</v>
      </c>
      <c r="T225" s="4" t="str">
        <f t="shared" si="107"/>
        <v>被动反击lv10</v>
      </c>
      <c r="U225" t="s">
        <v>279</v>
      </c>
      <c r="Z225" t="s">
        <v>415</v>
      </c>
      <c r="AA225">
        <v>14</v>
      </c>
      <c r="AJ225" s="12" t="str">
        <f t="shared" si="105"/>
        <v>COT:14</v>
      </c>
      <c r="AS225">
        <v>999</v>
      </c>
      <c r="AV225" s="4"/>
      <c r="AW225" s="4"/>
      <c r="AX225" s="4"/>
      <c r="AY225" s="4"/>
      <c r="BA225" s="12" t="str">
        <f t="shared" si="106"/>
        <v/>
      </c>
      <c r="BB225" s="12" t="str">
        <f t="shared" si="110"/>
        <v/>
      </c>
      <c r="BC225" s="12" t="str">
        <f t="shared" si="111"/>
        <v/>
      </c>
      <c r="BD225" s="12" t="str">
        <f t="shared" si="112"/>
        <v/>
      </c>
      <c r="BE225" s="12" t="str">
        <f t="shared" si="113"/>
        <v/>
      </c>
      <c r="BF225" s="12" t="str">
        <f t="shared" si="114"/>
        <v/>
      </c>
      <c r="BG225" s="12" t="str">
        <f>_xlfn.IFNA(VLOOKUP(Z225,对应表!$Z:$AA,2,FALSE)&amp;AA225,"")</f>
        <v>COT:14</v>
      </c>
      <c r="BH225" s="12" t="str">
        <f>_xlfn.IFNA(VLOOKUP(AB225,对应表!$Z:$AA,2,FALSE)&amp;AC225,"")</f>
        <v/>
      </c>
      <c r="BI225" s="12" t="str">
        <f>_xlfn.IFNA(VLOOKUP(AD225,对应表!$Z:$AA,2,FALSE)&amp;AE225,"")</f>
        <v/>
      </c>
      <c r="BJ225" s="12" t="str">
        <f>_xlfn.IFNA(VLOOKUP(AF225,对应表!$Z:$AA,2,FALSE)&amp;AG225,"")</f>
        <v/>
      </c>
      <c r="BK225" s="12" t="str">
        <f>_xlfn.IFNA(VLOOKUP(AH225,对应表!$Z:$AA,2,FALSE)&amp;AI225,"")</f>
        <v/>
      </c>
      <c r="BN225" t="str">
        <f t="shared" si="117"/>
        <v>被动反击lv10</v>
      </c>
      <c r="BO225">
        <f t="shared" si="115"/>
        <v>14</v>
      </c>
      <c r="BP225" t="str">
        <f t="shared" si="116"/>
        <v/>
      </c>
      <c r="BQ225" t="str">
        <f t="shared" si="118"/>
        <v>反击率值</v>
      </c>
      <c r="BR225">
        <f t="shared" si="119"/>
        <v>0</v>
      </c>
      <c r="BS225" s="22" t="str">
        <f>VLOOKUP(BQ225,对应表!AS:AU,3,FALSE)</f>
        <v>反击率</v>
      </c>
      <c r="BT225" s="22">
        <f>VLOOKUP(BQ225,对应表!AS:AU,2,FALSE)</f>
        <v>1</v>
      </c>
      <c r="BU225" s="22" t="str">
        <f t="shared" si="120"/>
        <v>+14</v>
      </c>
      <c r="BV225" s="22" t="str">
        <f t="shared" ref="BV225:BV288" si="122">IF(BS225="","",BS225&amp;BU225)</f>
        <v>反击率+14</v>
      </c>
      <c r="BW225" s="22" t="str">
        <f>_xlfn.IFNA(VLOOKUP(BR225,对应表!AS:AU,3,FALSE),"")</f>
        <v/>
      </c>
      <c r="BX225" s="22" t="str">
        <f>_xlfn.IFNA(VLOOKUP(BR225,对应表!AS:AU,2,FALSE),"")</f>
        <v/>
      </c>
      <c r="BY225" s="22" t="str">
        <f t="shared" ref="BY225:BY288" si="123">IF(BX225=2,"+"&amp;BP225&amp;"%","+"&amp;BP225)</f>
        <v>+</v>
      </c>
      <c r="BZ225" s="22" t="str">
        <f t="shared" ref="BZ225:BZ288" si="124">IF(BW225="","",BW225&amp;BY225)</f>
        <v/>
      </c>
    </row>
    <row r="226" spans="11:78" x14ac:dyDescent="0.15">
      <c r="K226" t="str">
        <f t="shared" si="108"/>
        <v>被动反击lv11</v>
      </c>
      <c r="L226" s="6" t="str">
        <f>Q226&amp;":"&amp;M226&amp;":"&amp;VLOOKUP(N226,对应表!B:C,2,FALSE)&amp;":"&amp;IF(buff!O226="",0,O226)</f>
        <v>200131:100:1:0</v>
      </c>
      <c r="M226">
        <v>100</v>
      </c>
      <c r="N226" s="1" t="s">
        <v>278</v>
      </c>
      <c r="O226">
        <v>0</v>
      </c>
      <c r="P226">
        <f t="shared" si="109"/>
        <v>15</v>
      </c>
      <c r="Q226">
        <v>200131</v>
      </c>
      <c r="R226" s="4" t="s">
        <v>1094</v>
      </c>
      <c r="S226" s="4" t="str">
        <f t="shared" si="121"/>
        <v>被动反击lv11</v>
      </c>
      <c r="T226" s="4" t="str">
        <f t="shared" si="107"/>
        <v>被动反击lv11</v>
      </c>
      <c r="U226" t="s">
        <v>279</v>
      </c>
      <c r="Z226" t="s">
        <v>415</v>
      </c>
      <c r="AA226">
        <v>15</v>
      </c>
      <c r="AJ226" s="12" t="str">
        <f t="shared" si="105"/>
        <v>COT:15</v>
      </c>
      <c r="AS226">
        <v>999</v>
      </c>
      <c r="AV226" s="4"/>
      <c r="AW226" s="4"/>
      <c r="AX226" s="4"/>
      <c r="AY226" s="4"/>
      <c r="BA226" s="12" t="str">
        <f t="shared" si="106"/>
        <v/>
      </c>
      <c r="BB226" s="12" t="str">
        <f t="shared" si="110"/>
        <v/>
      </c>
      <c r="BC226" s="12" t="str">
        <f t="shared" si="111"/>
        <v/>
      </c>
      <c r="BD226" s="12" t="str">
        <f t="shared" si="112"/>
        <v/>
      </c>
      <c r="BE226" s="12" t="str">
        <f t="shared" si="113"/>
        <v/>
      </c>
      <c r="BF226" s="12" t="str">
        <f t="shared" si="114"/>
        <v/>
      </c>
      <c r="BG226" s="12" t="str">
        <f>_xlfn.IFNA(VLOOKUP(Z226,对应表!$Z:$AA,2,FALSE)&amp;AA226,"")</f>
        <v>COT:15</v>
      </c>
      <c r="BH226" s="12" t="str">
        <f>_xlfn.IFNA(VLOOKUP(AB226,对应表!$Z:$AA,2,FALSE)&amp;AC226,"")</f>
        <v/>
      </c>
      <c r="BI226" s="12" t="str">
        <f>_xlfn.IFNA(VLOOKUP(AD226,对应表!$Z:$AA,2,FALSE)&amp;AE226,"")</f>
        <v/>
      </c>
      <c r="BJ226" s="12" t="str">
        <f>_xlfn.IFNA(VLOOKUP(AF226,对应表!$Z:$AA,2,FALSE)&amp;AG226,"")</f>
        <v/>
      </c>
      <c r="BK226" s="12" t="str">
        <f>_xlfn.IFNA(VLOOKUP(AH226,对应表!$Z:$AA,2,FALSE)&amp;AI226,"")</f>
        <v/>
      </c>
      <c r="BN226" t="str">
        <f t="shared" si="117"/>
        <v>被动反击lv11</v>
      </c>
      <c r="BO226">
        <f t="shared" si="115"/>
        <v>15</v>
      </c>
      <c r="BP226" t="str">
        <f t="shared" si="116"/>
        <v/>
      </c>
      <c r="BQ226" t="str">
        <f t="shared" si="118"/>
        <v>反击率值</v>
      </c>
      <c r="BR226">
        <f t="shared" si="119"/>
        <v>0</v>
      </c>
      <c r="BS226" s="22" t="str">
        <f>VLOOKUP(BQ226,对应表!AS:AU,3,FALSE)</f>
        <v>反击率</v>
      </c>
      <c r="BT226" s="22">
        <f>VLOOKUP(BQ226,对应表!AS:AU,2,FALSE)</f>
        <v>1</v>
      </c>
      <c r="BU226" s="22" t="str">
        <f t="shared" si="120"/>
        <v>+15</v>
      </c>
      <c r="BV226" s="22" t="str">
        <f t="shared" si="122"/>
        <v>反击率+15</v>
      </c>
      <c r="BW226" s="22" t="str">
        <f>_xlfn.IFNA(VLOOKUP(BR226,对应表!AS:AU,3,FALSE),"")</f>
        <v/>
      </c>
      <c r="BX226" s="22" t="str">
        <f>_xlfn.IFNA(VLOOKUP(BR226,对应表!AS:AU,2,FALSE),"")</f>
        <v/>
      </c>
      <c r="BY226" s="22" t="str">
        <f t="shared" si="123"/>
        <v>+</v>
      </c>
      <c r="BZ226" s="22" t="str">
        <f t="shared" si="124"/>
        <v/>
      </c>
    </row>
    <row r="227" spans="11:78" x14ac:dyDescent="0.15">
      <c r="K227" t="str">
        <f t="shared" si="108"/>
        <v>被动反击lv12</v>
      </c>
      <c r="L227" s="6" t="str">
        <f>Q227&amp;":"&amp;M227&amp;":"&amp;VLOOKUP(N227,对应表!B:C,2,FALSE)&amp;":"&amp;IF(buff!O227="",0,O227)</f>
        <v>200132:100:1:0</v>
      </c>
      <c r="M227">
        <v>100</v>
      </c>
      <c r="N227" s="1" t="s">
        <v>278</v>
      </c>
      <c r="O227">
        <v>0</v>
      </c>
      <c r="P227">
        <f t="shared" si="109"/>
        <v>16</v>
      </c>
      <c r="Q227">
        <v>200132</v>
      </c>
      <c r="R227" s="4" t="s">
        <v>1095</v>
      </c>
      <c r="S227" s="4" t="str">
        <f t="shared" si="121"/>
        <v>被动反击lv12</v>
      </c>
      <c r="T227" s="4" t="str">
        <f t="shared" si="107"/>
        <v>被动反击lv12</v>
      </c>
      <c r="U227" t="s">
        <v>279</v>
      </c>
      <c r="Z227" t="s">
        <v>415</v>
      </c>
      <c r="AA227">
        <v>16</v>
      </c>
      <c r="AJ227" s="12" t="str">
        <f t="shared" si="105"/>
        <v>COT:16</v>
      </c>
      <c r="AS227">
        <v>999</v>
      </c>
      <c r="AV227" s="4"/>
      <c r="AW227" s="4"/>
      <c r="AX227" s="4"/>
      <c r="AY227" s="4"/>
      <c r="BA227" s="12" t="str">
        <f t="shared" si="106"/>
        <v/>
      </c>
      <c r="BB227" s="12" t="str">
        <f t="shared" si="110"/>
        <v/>
      </c>
      <c r="BC227" s="12" t="str">
        <f t="shared" si="111"/>
        <v/>
      </c>
      <c r="BD227" s="12" t="str">
        <f t="shared" si="112"/>
        <v/>
      </c>
      <c r="BE227" s="12" t="str">
        <f t="shared" si="113"/>
        <v/>
      </c>
      <c r="BF227" s="12" t="str">
        <f t="shared" si="114"/>
        <v/>
      </c>
      <c r="BG227" s="12" t="str">
        <f>_xlfn.IFNA(VLOOKUP(Z227,对应表!$Z:$AA,2,FALSE)&amp;AA227,"")</f>
        <v>COT:16</v>
      </c>
      <c r="BH227" s="12" t="str">
        <f>_xlfn.IFNA(VLOOKUP(AB227,对应表!$Z:$AA,2,FALSE)&amp;AC227,"")</f>
        <v/>
      </c>
      <c r="BI227" s="12" t="str">
        <f>_xlfn.IFNA(VLOOKUP(AD227,对应表!$Z:$AA,2,FALSE)&amp;AE227,"")</f>
        <v/>
      </c>
      <c r="BJ227" s="12" t="str">
        <f>_xlfn.IFNA(VLOOKUP(AF227,对应表!$Z:$AA,2,FALSE)&amp;AG227,"")</f>
        <v/>
      </c>
      <c r="BK227" s="12" t="str">
        <f>_xlfn.IFNA(VLOOKUP(AH227,对应表!$Z:$AA,2,FALSE)&amp;AI227,"")</f>
        <v/>
      </c>
      <c r="BN227" t="str">
        <f t="shared" si="117"/>
        <v>被动反击lv12</v>
      </c>
      <c r="BO227">
        <f t="shared" si="115"/>
        <v>16</v>
      </c>
      <c r="BP227" t="str">
        <f t="shared" si="116"/>
        <v/>
      </c>
      <c r="BQ227" t="str">
        <f t="shared" si="118"/>
        <v>反击率值</v>
      </c>
      <c r="BR227">
        <f t="shared" si="119"/>
        <v>0</v>
      </c>
      <c r="BS227" s="22" t="str">
        <f>VLOOKUP(BQ227,对应表!AS:AU,3,FALSE)</f>
        <v>反击率</v>
      </c>
      <c r="BT227" s="22">
        <f>VLOOKUP(BQ227,对应表!AS:AU,2,FALSE)</f>
        <v>1</v>
      </c>
      <c r="BU227" s="22" t="str">
        <f t="shared" si="120"/>
        <v>+16</v>
      </c>
      <c r="BV227" s="22" t="str">
        <f t="shared" si="122"/>
        <v>反击率+16</v>
      </c>
      <c r="BW227" s="22" t="str">
        <f>_xlfn.IFNA(VLOOKUP(BR227,对应表!AS:AU,3,FALSE),"")</f>
        <v/>
      </c>
      <c r="BX227" s="22" t="str">
        <f>_xlfn.IFNA(VLOOKUP(BR227,对应表!AS:AU,2,FALSE),"")</f>
        <v/>
      </c>
      <c r="BY227" s="22" t="str">
        <f t="shared" si="123"/>
        <v>+</v>
      </c>
      <c r="BZ227" s="22" t="str">
        <f t="shared" si="124"/>
        <v/>
      </c>
    </row>
    <row r="228" spans="11:78" x14ac:dyDescent="0.15">
      <c r="K228" t="str">
        <f t="shared" si="108"/>
        <v>被动反击lv13</v>
      </c>
      <c r="L228" s="6" t="str">
        <f>Q228&amp;":"&amp;M228&amp;":"&amp;VLOOKUP(N228,对应表!B:C,2,FALSE)&amp;":"&amp;IF(buff!O228="",0,O228)</f>
        <v>200133:100:1:0</v>
      </c>
      <c r="M228">
        <v>100</v>
      </c>
      <c r="N228" s="1" t="s">
        <v>278</v>
      </c>
      <c r="O228">
        <v>0</v>
      </c>
      <c r="P228">
        <f t="shared" si="109"/>
        <v>17</v>
      </c>
      <c r="Q228">
        <v>200133</v>
      </c>
      <c r="R228" s="4" t="s">
        <v>1096</v>
      </c>
      <c r="S228" s="4" t="str">
        <f t="shared" si="121"/>
        <v>被动反击lv13</v>
      </c>
      <c r="T228" s="4" t="str">
        <f t="shared" si="107"/>
        <v>被动反击lv13</v>
      </c>
      <c r="U228" t="s">
        <v>279</v>
      </c>
      <c r="Z228" t="s">
        <v>415</v>
      </c>
      <c r="AA228">
        <v>17</v>
      </c>
      <c r="AJ228" s="12" t="str">
        <f t="shared" si="105"/>
        <v>COT:17</v>
      </c>
      <c r="AS228">
        <v>999</v>
      </c>
      <c r="AV228" s="4"/>
      <c r="AW228" s="4"/>
      <c r="AX228" s="4"/>
      <c r="AY228" s="4"/>
      <c r="BA228" s="12" t="str">
        <f t="shared" si="106"/>
        <v/>
      </c>
      <c r="BB228" s="12" t="str">
        <f t="shared" si="110"/>
        <v/>
      </c>
      <c r="BC228" s="12" t="str">
        <f t="shared" si="111"/>
        <v/>
      </c>
      <c r="BD228" s="12" t="str">
        <f t="shared" si="112"/>
        <v/>
      </c>
      <c r="BE228" s="12" t="str">
        <f t="shared" si="113"/>
        <v/>
      </c>
      <c r="BF228" s="12" t="str">
        <f t="shared" si="114"/>
        <v/>
      </c>
      <c r="BG228" s="12" t="str">
        <f>_xlfn.IFNA(VLOOKUP(Z228,对应表!$Z:$AA,2,FALSE)&amp;AA228,"")</f>
        <v>COT:17</v>
      </c>
      <c r="BH228" s="12" t="str">
        <f>_xlfn.IFNA(VLOOKUP(AB228,对应表!$Z:$AA,2,FALSE)&amp;AC228,"")</f>
        <v/>
      </c>
      <c r="BI228" s="12" t="str">
        <f>_xlfn.IFNA(VLOOKUP(AD228,对应表!$Z:$AA,2,FALSE)&amp;AE228,"")</f>
        <v/>
      </c>
      <c r="BJ228" s="12" t="str">
        <f>_xlfn.IFNA(VLOOKUP(AF228,对应表!$Z:$AA,2,FALSE)&amp;AG228,"")</f>
        <v/>
      </c>
      <c r="BK228" s="12" t="str">
        <f>_xlfn.IFNA(VLOOKUP(AH228,对应表!$Z:$AA,2,FALSE)&amp;AI228,"")</f>
        <v/>
      </c>
      <c r="BN228" t="str">
        <f t="shared" si="117"/>
        <v>被动反击lv13</v>
      </c>
      <c r="BO228">
        <f t="shared" si="115"/>
        <v>17</v>
      </c>
      <c r="BP228" t="str">
        <f t="shared" si="116"/>
        <v/>
      </c>
      <c r="BQ228" t="str">
        <f t="shared" si="118"/>
        <v>反击率值</v>
      </c>
      <c r="BR228">
        <f t="shared" si="119"/>
        <v>0</v>
      </c>
      <c r="BS228" s="22" t="str">
        <f>VLOOKUP(BQ228,对应表!AS:AU,3,FALSE)</f>
        <v>反击率</v>
      </c>
      <c r="BT228" s="22">
        <f>VLOOKUP(BQ228,对应表!AS:AU,2,FALSE)</f>
        <v>1</v>
      </c>
      <c r="BU228" s="22" t="str">
        <f t="shared" si="120"/>
        <v>+17</v>
      </c>
      <c r="BV228" s="22" t="str">
        <f t="shared" si="122"/>
        <v>反击率+17</v>
      </c>
      <c r="BW228" s="22" t="str">
        <f>_xlfn.IFNA(VLOOKUP(BR228,对应表!AS:AU,3,FALSE),"")</f>
        <v/>
      </c>
      <c r="BX228" s="22" t="str">
        <f>_xlfn.IFNA(VLOOKUP(BR228,对应表!AS:AU,2,FALSE),"")</f>
        <v/>
      </c>
      <c r="BY228" s="22" t="str">
        <f t="shared" si="123"/>
        <v>+</v>
      </c>
      <c r="BZ228" s="22" t="str">
        <f t="shared" si="124"/>
        <v/>
      </c>
    </row>
    <row r="229" spans="11:78" x14ac:dyDescent="0.15">
      <c r="K229" t="str">
        <f t="shared" si="108"/>
        <v>被动反击lv14</v>
      </c>
      <c r="L229" s="6" t="str">
        <f>Q229&amp;":"&amp;M229&amp;":"&amp;VLOOKUP(N229,对应表!B:C,2,FALSE)&amp;":"&amp;IF(buff!O229="",0,O229)</f>
        <v>200134:100:1:0</v>
      </c>
      <c r="M229">
        <v>100</v>
      </c>
      <c r="N229" s="1" t="s">
        <v>278</v>
      </c>
      <c r="O229">
        <v>0</v>
      </c>
      <c r="P229">
        <f t="shared" si="109"/>
        <v>18</v>
      </c>
      <c r="Q229">
        <v>200134</v>
      </c>
      <c r="R229" s="4" t="s">
        <v>1097</v>
      </c>
      <c r="S229" s="4" t="str">
        <f t="shared" si="121"/>
        <v>被动反击lv14</v>
      </c>
      <c r="T229" s="4" t="str">
        <f t="shared" si="107"/>
        <v>被动反击lv14</v>
      </c>
      <c r="U229" t="s">
        <v>279</v>
      </c>
      <c r="Z229" t="s">
        <v>415</v>
      </c>
      <c r="AA229">
        <v>18</v>
      </c>
      <c r="AJ229" s="12" t="str">
        <f t="shared" si="105"/>
        <v>COT:18</v>
      </c>
      <c r="AS229">
        <v>999</v>
      </c>
      <c r="AV229" s="4"/>
      <c r="AW229" s="4"/>
      <c r="AX229" s="4"/>
      <c r="AY229" s="4"/>
      <c r="BA229" s="12" t="str">
        <f t="shared" si="106"/>
        <v/>
      </c>
      <c r="BB229" s="12" t="str">
        <f t="shared" si="110"/>
        <v/>
      </c>
      <c r="BC229" s="12" t="str">
        <f t="shared" si="111"/>
        <v/>
      </c>
      <c r="BD229" s="12" t="str">
        <f t="shared" si="112"/>
        <v/>
      </c>
      <c r="BE229" s="12" t="str">
        <f t="shared" si="113"/>
        <v/>
      </c>
      <c r="BF229" s="12" t="str">
        <f t="shared" si="114"/>
        <v/>
      </c>
      <c r="BG229" s="12" t="str">
        <f>_xlfn.IFNA(VLOOKUP(Z229,对应表!$Z:$AA,2,FALSE)&amp;AA229,"")</f>
        <v>COT:18</v>
      </c>
      <c r="BH229" s="12" t="str">
        <f>_xlfn.IFNA(VLOOKUP(AB229,对应表!$Z:$AA,2,FALSE)&amp;AC229,"")</f>
        <v/>
      </c>
      <c r="BI229" s="12" t="str">
        <f>_xlfn.IFNA(VLOOKUP(AD229,对应表!$Z:$AA,2,FALSE)&amp;AE229,"")</f>
        <v/>
      </c>
      <c r="BJ229" s="12" t="str">
        <f>_xlfn.IFNA(VLOOKUP(AF229,对应表!$Z:$AA,2,FALSE)&amp;AG229,"")</f>
        <v/>
      </c>
      <c r="BK229" s="12" t="str">
        <f>_xlfn.IFNA(VLOOKUP(AH229,对应表!$Z:$AA,2,FALSE)&amp;AI229,"")</f>
        <v/>
      </c>
      <c r="BN229" t="str">
        <f t="shared" si="117"/>
        <v>被动反击lv14</v>
      </c>
      <c r="BO229">
        <f t="shared" si="115"/>
        <v>18</v>
      </c>
      <c r="BP229" t="str">
        <f t="shared" si="116"/>
        <v/>
      </c>
      <c r="BQ229" t="str">
        <f t="shared" si="118"/>
        <v>反击率值</v>
      </c>
      <c r="BR229">
        <f t="shared" si="119"/>
        <v>0</v>
      </c>
      <c r="BS229" s="22" t="str">
        <f>VLOOKUP(BQ229,对应表!AS:AU,3,FALSE)</f>
        <v>反击率</v>
      </c>
      <c r="BT229" s="22">
        <f>VLOOKUP(BQ229,对应表!AS:AU,2,FALSE)</f>
        <v>1</v>
      </c>
      <c r="BU229" s="22" t="str">
        <f t="shared" si="120"/>
        <v>+18</v>
      </c>
      <c r="BV229" s="22" t="str">
        <f t="shared" si="122"/>
        <v>反击率+18</v>
      </c>
      <c r="BW229" s="22" t="str">
        <f>_xlfn.IFNA(VLOOKUP(BR229,对应表!AS:AU,3,FALSE),"")</f>
        <v/>
      </c>
      <c r="BX229" s="22" t="str">
        <f>_xlfn.IFNA(VLOOKUP(BR229,对应表!AS:AU,2,FALSE),"")</f>
        <v/>
      </c>
      <c r="BY229" s="22" t="str">
        <f t="shared" si="123"/>
        <v>+</v>
      </c>
      <c r="BZ229" s="22" t="str">
        <f t="shared" si="124"/>
        <v/>
      </c>
    </row>
    <row r="230" spans="11:78" x14ac:dyDescent="0.15">
      <c r="K230" t="str">
        <f t="shared" si="108"/>
        <v>被动反击lv15</v>
      </c>
      <c r="L230" s="6" t="str">
        <f>Q230&amp;":"&amp;M230&amp;":"&amp;VLOOKUP(N230,对应表!B:C,2,FALSE)&amp;":"&amp;IF(buff!O230="",0,O230)</f>
        <v>200135:100:1:0</v>
      </c>
      <c r="M230">
        <v>100</v>
      </c>
      <c r="N230" s="1" t="s">
        <v>278</v>
      </c>
      <c r="O230">
        <v>0</v>
      </c>
      <c r="P230">
        <f t="shared" si="109"/>
        <v>19</v>
      </c>
      <c r="Q230">
        <v>200135</v>
      </c>
      <c r="R230" s="4" t="s">
        <v>1098</v>
      </c>
      <c r="S230" s="4" t="str">
        <f t="shared" si="121"/>
        <v>被动反击lv15</v>
      </c>
      <c r="T230" s="4" t="str">
        <f t="shared" si="107"/>
        <v>被动反击lv15</v>
      </c>
      <c r="U230" t="s">
        <v>279</v>
      </c>
      <c r="Z230" t="s">
        <v>415</v>
      </c>
      <c r="AA230">
        <v>19</v>
      </c>
      <c r="AJ230" s="12" t="str">
        <f t="shared" si="105"/>
        <v>COT:19</v>
      </c>
      <c r="AS230">
        <v>999</v>
      </c>
      <c r="AV230" s="4"/>
      <c r="AW230" s="4"/>
      <c r="AX230" s="4"/>
      <c r="AY230" s="4"/>
      <c r="BA230" s="12" t="str">
        <f t="shared" si="106"/>
        <v/>
      </c>
      <c r="BB230" s="12" t="str">
        <f t="shared" si="110"/>
        <v/>
      </c>
      <c r="BC230" s="12" t="str">
        <f t="shared" si="111"/>
        <v/>
      </c>
      <c r="BD230" s="12" t="str">
        <f t="shared" si="112"/>
        <v/>
      </c>
      <c r="BE230" s="12" t="str">
        <f t="shared" si="113"/>
        <v/>
      </c>
      <c r="BF230" s="12" t="str">
        <f t="shared" si="114"/>
        <v/>
      </c>
      <c r="BG230" s="12" t="str">
        <f>_xlfn.IFNA(VLOOKUP(Z230,对应表!$Z:$AA,2,FALSE)&amp;AA230,"")</f>
        <v>COT:19</v>
      </c>
      <c r="BH230" s="12" t="str">
        <f>_xlfn.IFNA(VLOOKUP(AB230,对应表!$Z:$AA,2,FALSE)&amp;AC230,"")</f>
        <v/>
      </c>
      <c r="BI230" s="12" t="str">
        <f>_xlfn.IFNA(VLOOKUP(AD230,对应表!$Z:$AA,2,FALSE)&amp;AE230,"")</f>
        <v/>
      </c>
      <c r="BJ230" s="12" t="str">
        <f>_xlfn.IFNA(VLOOKUP(AF230,对应表!$Z:$AA,2,FALSE)&amp;AG230,"")</f>
        <v/>
      </c>
      <c r="BK230" s="12" t="str">
        <f>_xlfn.IFNA(VLOOKUP(AH230,对应表!$Z:$AA,2,FALSE)&amp;AI230,"")</f>
        <v/>
      </c>
      <c r="BN230" t="str">
        <f t="shared" si="117"/>
        <v>被动反击lv15</v>
      </c>
      <c r="BO230">
        <f t="shared" si="115"/>
        <v>19</v>
      </c>
      <c r="BP230" t="str">
        <f t="shared" si="116"/>
        <v/>
      </c>
      <c r="BQ230" t="str">
        <f t="shared" si="118"/>
        <v>反击率值</v>
      </c>
      <c r="BR230">
        <f t="shared" si="119"/>
        <v>0</v>
      </c>
      <c r="BS230" s="22" t="str">
        <f>VLOOKUP(BQ230,对应表!AS:AU,3,FALSE)</f>
        <v>反击率</v>
      </c>
      <c r="BT230" s="22">
        <f>VLOOKUP(BQ230,对应表!AS:AU,2,FALSE)</f>
        <v>1</v>
      </c>
      <c r="BU230" s="22" t="str">
        <f t="shared" si="120"/>
        <v>+19</v>
      </c>
      <c r="BV230" s="22" t="str">
        <f t="shared" si="122"/>
        <v>反击率+19</v>
      </c>
      <c r="BW230" s="22" t="str">
        <f>_xlfn.IFNA(VLOOKUP(BR230,对应表!AS:AU,3,FALSE),"")</f>
        <v/>
      </c>
      <c r="BX230" s="22" t="str">
        <f>_xlfn.IFNA(VLOOKUP(BR230,对应表!AS:AU,2,FALSE),"")</f>
        <v/>
      </c>
      <c r="BY230" s="22" t="str">
        <f t="shared" si="123"/>
        <v>+</v>
      </c>
      <c r="BZ230" s="22" t="str">
        <f t="shared" si="124"/>
        <v/>
      </c>
    </row>
    <row r="231" spans="11:78" x14ac:dyDescent="0.15">
      <c r="K231" t="str">
        <f t="shared" si="108"/>
        <v>被动反击lv16</v>
      </c>
      <c r="L231" s="6" t="str">
        <f>Q231&amp;":"&amp;M231&amp;":"&amp;VLOOKUP(N231,对应表!B:C,2,FALSE)&amp;":"&amp;IF(buff!O231="",0,O231)</f>
        <v>200136:100:1:0</v>
      </c>
      <c r="M231">
        <v>100</v>
      </c>
      <c r="N231" s="1" t="s">
        <v>278</v>
      </c>
      <c r="O231">
        <v>0</v>
      </c>
      <c r="P231">
        <f t="shared" si="109"/>
        <v>20</v>
      </c>
      <c r="Q231">
        <v>200136</v>
      </c>
      <c r="R231" s="4" t="s">
        <v>1099</v>
      </c>
      <c r="S231" s="4" t="str">
        <f t="shared" si="121"/>
        <v>被动反击lv16</v>
      </c>
      <c r="T231" s="4" t="str">
        <f t="shared" si="107"/>
        <v>被动反击lv16</v>
      </c>
      <c r="U231" t="s">
        <v>279</v>
      </c>
      <c r="Z231" t="s">
        <v>415</v>
      </c>
      <c r="AA231">
        <v>20</v>
      </c>
      <c r="AJ231" s="12" t="str">
        <f t="shared" si="105"/>
        <v>COT:20</v>
      </c>
      <c r="AS231">
        <v>999</v>
      </c>
      <c r="AV231" s="4"/>
      <c r="AW231" s="4"/>
      <c r="AX231" s="4"/>
      <c r="AY231" s="4"/>
      <c r="BA231" s="12" t="str">
        <f t="shared" si="106"/>
        <v/>
      </c>
      <c r="BB231" s="12" t="str">
        <f t="shared" si="110"/>
        <v/>
      </c>
      <c r="BC231" s="12" t="str">
        <f t="shared" si="111"/>
        <v/>
      </c>
      <c r="BD231" s="12" t="str">
        <f t="shared" si="112"/>
        <v/>
      </c>
      <c r="BE231" s="12" t="str">
        <f t="shared" si="113"/>
        <v/>
      </c>
      <c r="BF231" s="12" t="str">
        <f t="shared" si="114"/>
        <v/>
      </c>
      <c r="BG231" s="12" t="str">
        <f>_xlfn.IFNA(VLOOKUP(Z231,对应表!$Z:$AA,2,FALSE)&amp;AA231,"")</f>
        <v>COT:20</v>
      </c>
      <c r="BH231" s="12" t="str">
        <f>_xlfn.IFNA(VLOOKUP(AB231,对应表!$Z:$AA,2,FALSE)&amp;AC231,"")</f>
        <v/>
      </c>
      <c r="BI231" s="12" t="str">
        <f>_xlfn.IFNA(VLOOKUP(AD231,对应表!$Z:$AA,2,FALSE)&amp;AE231,"")</f>
        <v/>
      </c>
      <c r="BJ231" s="12" t="str">
        <f>_xlfn.IFNA(VLOOKUP(AF231,对应表!$Z:$AA,2,FALSE)&amp;AG231,"")</f>
        <v/>
      </c>
      <c r="BK231" s="12" t="str">
        <f>_xlfn.IFNA(VLOOKUP(AH231,对应表!$Z:$AA,2,FALSE)&amp;AI231,"")</f>
        <v/>
      </c>
      <c r="BN231" t="str">
        <f t="shared" si="117"/>
        <v>被动反击lv16</v>
      </c>
      <c r="BO231">
        <f t="shared" si="115"/>
        <v>20</v>
      </c>
      <c r="BP231" t="str">
        <f t="shared" si="116"/>
        <v/>
      </c>
      <c r="BQ231" t="str">
        <f t="shared" si="118"/>
        <v>反击率值</v>
      </c>
      <c r="BR231">
        <f t="shared" si="119"/>
        <v>0</v>
      </c>
      <c r="BS231" s="22" t="str">
        <f>VLOOKUP(BQ231,对应表!AS:AU,3,FALSE)</f>
        <v>反击率</v>
      </c>
      <c r="BT231" s="22">
        <f>VLOOKUP(BQ231,对应表!AS:AU,2,FALSE)</f>
        <v>1</v>
      </c>
      <c r="BU231" s="22" t="str">
        <f t="shared" si="120"/>
        <v>+20</v>
      </c>
      <c r="BV231" s="22" t="str">
        <f t="shared" si="122"/>
        <v>反击率+20</v>
      </c>
      <c r="BW231" s="22" t="str">
        <f>_xlfn.IFNA(VLOOKUP(BR231,对应表!AS:AU,3,FALSE),"")</f>
        <v/>
      </c>
      <c r="BX231" s="22" t="str">
        <f>_xlfn.IFNA(VLOOKUP(BR231,对应表!AS:AU,2,FALSE),"")</f>
        <v/>
      </c>
      <c r="BY231" s="22" t="str">
        <f t="shared" si="123"/>
        <v>+</v>
      </c>
      <c r="BZ231" s="22" t="str">
        <f t="shared" si="124"/>
        <v/>
      </c>
    </row>
    <row r="232" spans="11:78" x14ac:dyDescent="0.15">
      <c r="K232" t="str">
        <f t="shared" si="108"/>
        <v>被动反击lv17</v>
      </c>
      <c r="L232" s="6" t="str">
        <f>Q232&amp;":"&amp;M232&amp;":"&amp;VLOOKUP(N232,对应表!B:C,2,FALSE)&amp;":"&amp;IF(buff!O232="",0,O232)</f>
        <v>200137:100:1:0</v>
      </c>
      <c r="M232">
        <v>100</v>
      </c>
      <c r="N232" s="1" t="s">
        <v>278</v>
      </c>
      <c r="O232">
        <v>0</v>
      </c>
      <c r="P232">
        <f t="shared" si="109"/>
        <v>21</v>
      </c>
      <c r="Q232">
        <v>200137</v>
      </c>
      <c r="R232" s="4" t="s">
        <v>1100</v>
      </c>
      <c r="S232" s="4" t="str">
        <f t="shared" si="121"/>
        <v>被动反击lv17</v>
      </c>
      <c r="T232" s="4" t="str">
        <f t="shared" si="107"/>
        <v>被动反击lv17</v>
      </c>
      <c r="U232" t="s">
        <v>279</v>
      </c>
      <c r="Z232" t="s">
        <v>415</v>
      </c>
      <c r="AA232">
        <v>21</v>
      </c>
      <c r="AJ232" s="12" t="str">
        <f t="shared" si="105"/>
        <v>COT:21</v>
      </c>
      <c r="AS232">
        <v>999</v>
      </c>
      <c r="AV232" s="4"/>
      <c r="AW232" s="4"/>
      <c r="AX232" s="4"/>
      <c r="AY232" s="4"/>
      <c r="BA232" s="12" t="str">
        <f t="shared" si="106"/>
        <v/>
      </c>
      <c r="BB232" s="12" t="str">
        <f t="shared" si="110"/>
        <v/>
      </c>
      <c r="BC232" s="12" t="str">
        <f t="shared" si="111"/>
        <v/>
      </c>
      <c r="BD232" s="12" t="str">
        <f t="shared" si="112"/>
        <v/>
      </c>
      <c r="BE232" s="12" t="str">
        <f t="shared" si="113"/>
        <v/>
      </c>
      <c r="BF232" s="12" t="str">
        <f t="shared" si="114"/>
        <v/>
      </c>
      <c r="BG232" s="12" t="str">
        <f>_xlfn.IFNA(VLOOKUP(Z232,对应表!$Z:$AA,2,FALSE)&amp;AA232,"")</f>
        <v>COT:21</v>
      </c>
      <c r="BH232" s="12" t="str">
        <f>_xlfn.IFNA(VLOOKUP(AB232,对应表!$Z:$AA,2,FALSE)&amp;AC232,"")</f>
        <v/>
      </c>
      <c r="BI232" s="12" t="str">
        <f>_xlfn.IFNA(VLOOKUP(AD232,对应表!$Z:$AA,2,FALSE)&amp;AE232,"")</f>
        <v/>
      </c>
      <c r="BJ232" s="12" t="str">
        <f>_xlfn.IFNA(VLOOKUP(AF232,对应表!$Z:$AA,2,FALSE)&amp;AG232,"")</f>
        <v/>
      </c>
      <c r="BK232" s="12" t="str">
        <f>_xlfn.IFNA(VLOOKUP(AH232,对应表!$Z:$AA,2,FALSE)&amp;AI232,"")</f>
        <v/>
      </c>
      <c r="BN232" t="str">
        <f t="shared" si="117"/>
        <v>被动反击lv17</v>
      </c>
      <c r="BO232">
        <f t="shared" si="115"/>
        <v>21</v>
      </c>
      <c r="BP232" t="str">
        <f t="shared" si="116"/>
        <v/>
      </c>
      <c r="BQ232" t="str">
        <f t="shared" si="118"/>
        <v>反击率值</v>
      </c>
      <c r="BR232">
        <f t="shared" si="119"/>
        <v>0</v>
      </c>
      <c r="BS232" s="22" t="str">
        <f>VLOOKUP(BQ232,对应表!AS:AU,3,FALSE)</f>
        <v>反击率</v>
      </c>
      <c r="BT232" s="22">
        <f>VLOOKUP(BQ232,对应表!AS:AU,2,FALSE)</f>
        <v>1</v>
      </c>
      <c r="BU232" s="22" t="str">
        <f t="shared" si="120"/>
        <v>+21</v>
      </c>
      <c r="BV232" s="22" t="str">
        <f t="shared" si="122"/>
        <v>反击率+21</v>
      </c>
      <c r="BW232" s="22" t="str">
        <f>_xlfn.IFNA(VLOOKUP(BR232,对应表!AS:AU,3,FALSE),"")</f>
        <v/>
      </c>
      <c r="BX232" s="22" t="str">
        <f>_xlfn.IFNA(VLOOKUP(BR232,对应表!AS:AU,2,FALSE),"")</f>
        <v/>
      </c>
      <c r="BY232" s="22" t="str">
        <f t="shared" si="123"/>
        <v>+</v>
      </c>
      <c r="BZ232" s="22" t="str">
        <f t="shared" si="124"/>
        <v/>
      </c>
    </row>
    <row r="233" spans="11:78" x14ac:dyDescent="0.15">
      <c r="K233" t="str">
        <f t="shared" si="108"/>
        <v>被动反击lv18</v>
      </c>
      <c r="L233" s="6" t="str">
        <f>Q233&amp;":"&amp;M233&amp;":"&amp;VLOOKUP(N233,对应表!B:C,2,FALSE)&amp;":"&amp;IF(buff!O233="",0,O233)</f>
        <v>200138:100:1:0</v>
      </c>
      <c r="M233">
        <v>100</v>
      </c>
      <c r="N233" s="1" t="s">
        <v>278</v>
      </c>
      <c r="O233">
        <v>0</v>
      </c>
      <c r="P233">
        <f t="shared" si="109"/>
        <v>22</v>
      </c>
      <c r="Q233">
        <v>200138</v>
      </c>
      <c r="R233" s="4" t="s">
        <v>1101</v>
      </c>
      <c r="S233" s="4" t="str">
        <f t="shared" si="121"/>
        <v>被动反击lv18</v>
      </c>
      <c r="T233" s="4" t="str">
        <f t="shared" si="107"/>
        <v>被动反击lv18</v>
      </c>
      <c r="U233" t="s">
        <v>279</v>
      </c>
      <c r="Z233" t="s">
        <v>415</v>
      </c>
      <c r="AA233">
        <v>22</v>
      </c>
      <c r="AJ233" s="12" t="str">
        <f t="shared" si="105"/>
        <v>COT:22</v>
      </c>
      <c r="AS233">
        <v>999</v>
      </c>
      <c r="AV233" s="4"/>
      <c r="AW233" s="4"/>
      <c r="AX233" s="4"/>
      <c r="AY233" s="4"/>
      <c r="BA233" s="12" t="str">
        <f t="shared" si="106"/>
        <v/>
      </c>
      <c r="BB233" s="12" t="str">
        <f t="shared" si="110"/>
        <v/>
      </c>
      <c r="BC233" s="12" t="str">
        <f t="shared" si="111"/>
        <v/>
      </c>
      <c r="BD233" s="12" t="str">
        <f t="shared" si="112"/>
        <v/>
      </c>
      <c r="BE233" s="12" t="str">
        <f t="shared" si="113"/>
        <v/>
      </c>
      <c r="BF233" s="12" t="str">
        <f t="shared" si="114"/>
        <v/>
      </c>
      <c r="BG233" s="12" t="str">
        <f>_xlfn.IFNA(VLOOKUP(Z233,对应表!$Z:$AA,2,FALSE)&amp;AA233,"")</f>
        <v>COT:22</v>
      </c>
      <c r="BH233" s="12" t="str">
        <f>_xlfn.IFNA(VLOOKUP(AB233,对应表!$Z:$AA,2,FALSE)&amp;AC233,"")</f>
        <v/>
      </c>
      <c r="BI233" s="12" t="str">
        <f>_xlfn.IFNA(VLOOKUP(AD233,对应表!$Z:$AA,2,FALSE)&amp;AE233,"")</f>
        <v/>
      </c>
      <c r="BJ233" s="12" t="str">
        <f>_xlfn.IFNA(VLOOKUP(AF233,对应表!$Z:$AA,2,FALSE)&amp;AG233,"")</f>
        <v/>
      </c>
      <c r="BK233" s="12" t="str">
        <f>_xlfn.IFNA(VLOOKUP(AH233,对应表!$Z:$AA,2,FALSE)&amp;AI233,"")</f>
        <v/>
      </c>
      <c r="BN233" t="str">
        <f t="shared" si="117"/>
        <v>被动反击lv18</v>
      </c>
      <c r="BO233">
        <f t="shared" si="115"/>
        <v>22</v>
      </c>
      <c r="BP233" t="str">
        <f t="shared" si="116"/>
        <v/>
      </c>
      <c r="BQ233" t="str">
        <f t="shared" si="118"/>
        <v>反击率值</v>
      </c>
      <c r="BR233">
        <f t="shared" si="119"/>
        <v>0</v>
      </c>
      <c r="BS233" s="22" t="str">
        <f>VLOOKUP(BQ233,对应表!AS:AU,3,FALSE)</f>
        <v>反击率</v>
      </c>
      <c r="BT233" s="22">
        <f>VLOOKUP(BQ233,对应表!AS:AU,2,FALSE)</f>
        <v>1</v>
      </c>
      <c r="BU233" s="22" t="str">
        <f t="shared" si="120"/>
        <v>+22</v>
      </c>
      <c r="BV233" s="22" t="str">
        <f t="shared" si="122"/>
        <v>反击率+22</v>
      </c>
      <c r="BW233" s="22" t="str">
        <f>_xlfn.IFNA(VLOOKUP(BR233,对应表!AS:AU,3,FALSE),"")</f>
        <v/>
      </c>
      <c r="BX233" s="22" t="str">
        <f>_xlfn.IFNA(VLOOKUP(BR233,对应表!AS:AU,2,FALSE),"")</f>
        <v/>
      </c>
      <c r="BY233" s="22" t="str">
        <f t="shared" si="123"/>
        <v>+</v>
      </c>
      <c r="BZ233" s="22" t="str">
        <f t="shared" si="124"/>
        <v/>
      </c>
    </row>
    <row r="234" spans="11:78" x14ac:dyDescent="0.15">
      <c r="K234" t="str">
        <f t="shared" si="108"/>
        <v>被动反击lv19</v>
      </c>
      <c r="L234" s="6" t="str">
        <f>Q234&amp;":"&amp;M234&amp;":"&amp;VLOOKUP(N234,对应表!B:C,2,FALSE)&amp;":"&amp;IF(buff!O234="",0,O234)</f>
        <v>200139:100:1:0</v>
      </c>
      <c r="M234">
        <v>100</v>
      </c>
      <c r="N234" s="1" t="s">
        <v>278</v>
      </c>
      <c r="O234">
        <v>0</v>
      </c>
      <c r="P234">
        <f t="shared" si="109"/>
        <v>23</v>
      </c>
      <c r="Q234">
        <v>200139</v>
      </c>
      <c r="R234" s="4" t="s">
        <v>1102</v>
      </c>
      <c r="S234" s="4" t="str">
        <f t="shared" si="121"/>
        <v>被动反击lv19</v>
      </c>
      <c r="T234" s="4" t="str">
        <f t="shared" si="107"/>
        <v>被动反击lv19</v>
      </c>
      <c r="U234" t="s">
        <v>279</v>
      </c>
      <c r="Z234" t="s">
        <v>415</v>
      </c>
      <c r="AA234">
        <v>23</v>
      </c>
      <c r="AJ234" s="12" t="str">
        <f t="shared" si="105"/>
        <v>COT:23</v>
      </c>
      <c r="AS234">
        <v>999</v>
      </c>
      <c r="AV234" s="4"/>
      <c r="AW234" s="4"/>
      <c r="AX234" s="4"/>
      <c r="AY234" s="4"/>
      <c r="BA234" s="12" t="str">
        <f t="shared" si="106"/>
        <v/>
      </c>
      <c r="BB234" s="12" t="str">
        <f t="shared" si="110"/>
        <v/>
      </c>
      <c r="BC234" s="12" t="str">
        <f t="shared" si="111"/>
        <v/>
      </c>
      <c r="BD234" s="12" t="str">
        <f t="shared" si="112"/>
        <v/>
      </c>
      <c r="BE234" s="12" t="str">
        <f t="shared" si="113"/>
        <v/>
      </c>
      <c r="BF234" s="12" t="str">
        <f t="shared" si="114"/>
        <v/>
      </c>
      <c r="BG234" s="12" t="str">
        <f>_xlfn.IFNA(VLOOKUP(Z234,对应表!$Z:$AA,2,FALSE)&amp;AA234,"")</f>
        <v>COT:23</v>
      </c>
      <c r="BH234" s="12" t="str">
        <f>_xlfn.IFNA(VLOOKUP(AB234,对应表!$Z:$AA,2,FALSE)&amp;AC234,"")</f>
        <v/>
      </c>
      <c r="BI234" s="12" t="str">
        <f>_xlfn.IFNA(VLOOKUP(AD234,对应表!$Z:$AA,2,FALSE)&amp;AE234,"")</f>
        <v/>
      </c>
      <c r="BJ234" s="12" t="str">
        <f>_xlfn.IFNA(VLOOKUP(AF234,对应表!$Z:$AA,2,FALSE)&amp;AG234,"")</f>
        <v/>
      </c>
      <c r="BK234" s="12" t="str">
        <f>_xlfn.IFNA(VLOOKUP(AH234,对应表!$Z:$AA,2,FALSE)&amp;AI234,"")</f>
        <v/>
      </c>
      <c r="BN234" t="str">
        <f t="shared" si="117"/>
        <v>被动反击lv19</v>
      </c>
      <c r="BO234">
        <f t="shared" si="115"/>
        <v>23</v>
      </c>
      <c r="BP234" t="str">
        <f t="shared" si="116"/>
        <v/>
      </c>
      <c r="BQ234" t="str">
        <f t="shared" si="118"/>
        <v>反击率值</v>
      </c>
      <c r="BR234">
        <f t="shared" si="119"/>
        <v>0</v>
      </c>
      <c r="BS234" s="22" t="str">
        <f>VLOOKUP(BQ234,对应表!AS:AU,3,FALSE)</f>
        <v>反击率</v>
      </c>
      <c r="BT234" s="22">
        <f>VLOOKUP(BQ234,对应表!AS:AU,2,FALSE)</f>
        <v>1</v>
      </c>
      <c r="BU234" s="22" t="str">
        <f t="shared" si="120"/>
        <v>+23</v>
      </c>
      <c r="BV234" s="22" t="str">
        <f t="shared" si="122"/>
        <v>反击率+23</v>
      </c>
      <c r="BW234" s="22" t="str">
        <f>_xlfn.IFNA(VLOOKUP(BR234,对应表!AS:AU,3,FALSE),"")</f>
        <v/>
      </c>
      <c r="BX234" s="22" t="str">
        <f>_xlfn.IFNA(VLOOKUP(BR234,对应表!AS:AU,2,FALSE),"")</f>
        <v/>
      </c>
      <c r="BY234" s="22" t="str">
        <f t="shared" si="123"/>
        <v>+</v>
      </c>
      <c r="BZ234" s="22" t="str">
        <f t="shared" si="124"/>
        <v/>
      </c>
    </row>
    <row r="235" spans="11:78" x14ac:dyDescent="0.15">
      <c r="K235" t="str">
        <f t="shared" si="108"/>
        <v>被动反击lv20</v>
      </c>
      <c r="L235" s="6" t="str">
        <f>Q235&amp;":"&amp;M235&amp;":"&amp;VLOOKUP(N235,对应表!B:C,2,FALSE)&amp;":"&amp;IF(buff!O235="",0,O235)</f>
        <v>200140:100:1:0</v>
      </c>
      <c r="M235">
        <v>100</v>
      </c>
      <c r="N235" s="1" t="s">
        <v>278</v>
      </c>
      <c r="O235">
        <v>0</v>
      </c>
      <c r="P235">
        <f t="shared" si="109"/>
        <v>24</v>
      </c>
      <c r="Q235">
        <v>200140</v>
      </c>
      <c r="R235" s="4" t="s">
        <v>1103</v>
      </c>
      <c r="S235" s="4" t="str">
        <f t="shared" si="121"/>
        <v>被动反击lv20</v>
      </c>
      <c r="T235" s="4" t="str">
        <f t="shared" si="107"/>
        <v>被动反击lv20</v>
      </c>
      <c r="U235" t="s">
        <v>279</v>
      </c>
      <c r="Z235" t="s">
        <v>415</v>
      </c>
      <c r="AA235">
        <v>24</v>
      </c>
      <c r="AJ235" s="12" t="str">
        <f t="shared" si="105"/>
        <v>COT:24</v>
      </c>
      <c r="AS235">
        <v>999</v>
      </c>
      <c r="AV235" s="4"/>
      <c r="AW235" s="4"/>
      <c r="AX235" s="4"/>
      <c r="AY235" s="4"/>
      <c r="BA235" s="12" t="str">
        <f t="shared" si="106"/>
        <v/>
      </c>
      <c r="BB235" s="12" t="str">
        <f t="shared" si="110"/>
        <v/>
      </c>
      <c r="BC235" s="12" t="str">
        <f t="shared" si="111"/>
        <v/>
      </c>
      <c r="BD235" s="12" t="str">
        <f t="shared" si="112"/>
        <v/>
      </c>
      <c r="BE235" s="12" t="str">
        <f t="shared" si="113"/>
        <v/>
      </c>
      <c r="BF235" s="12" t="str">
        <f t="shared" si="114"/>
        <v/>
      </c>
      <c r="BG235" s="12" t="str">
        <f>_xlfn.IFNA(VLOOKUP(Z235,对应表!$Z:$AA,2,FALSE)&amp;AA235,"")</f>
        <v>COT:24</v>
      </c>
      <c r="BH235" s="12" t="str">
        <f>_xlfn.IFNA(VLOOKUP(AB235,对应表!$Z:$AA,2,FALSE)&amp;AC235,"")</f>
        <v/>
      </c>
      <c r="BI235" s="12" t="str">
        <f>_xlfn.IFNA(VLOOKUP(AD235,对应表!$Z:$AA,2,FALSE)&amp;AE235,"")</f>
        <v/>
      </c>
      <c r="BJ235" s="12" t="str">
        <f>_xlfn.IFNA(VLOOKUP(AF235,对应表!$Z:$AA,2,FALSE)&amp;AG235,"")</f>
        <v/>
      </c>
      <c r="BK235" s="12" t="str">
        <f>_xlfn.IFNA(VLOOKUP(AH235,对应表!$Z:$AA,2,FALSE)&amp;AI235,"")</f>
        <v/>
      </c>
      <c r="BN235" t="str">
        <f t="shared" si="117"/>
        <v>被动反击lv20</v>
      </c>
      <c r="BO235">
        <f t="shared" si="115"/>
        <v>24</v>
      </c>
      <c r="BP235" t="str">
        <f t="shared" si="116"/>
        <v/>
      </c>
      <c r="BQ235" t="str">
        <f t="shared" si="118"/>
        <v>反击率值</v>
      </c>
      <c r="BR235">
        <f t="shared" si="119"/>
        <v>0</v>
      </c>
      <c r="BS235" s="22" t="str">
        <f>VLOOKUP(BQ235,对应表!AS:AU,3,FALSE)</f>
        <v>反击率</v>
      </c>
      <c r="BT235" s="22">
        <f>VLOOKUP(BQ235,对应表!AS:AU,2,FALSE)</f>
        <v>1</v>
      </c>
      <c r="BU235" s="22" t="str">
        <f t="shared" si="120"/>
        <v>+24</v>
      </c>
      <c r="BV235" s="22" t="str">
        <f t="shared" si="122"/>
        <v>反击率+24</v>
      </c>
      <c r="BW235" s="22" t="str">
        <f>_xlfn.IFNA(VLOOKUP(BR235,对应表!AS:AU,3,FALSE),"")</f>
        <v/>
      </c>
      <c r="BX235" s="22" t="str">
        <f>_xlfn.IFNA(VLOOKUP(BR235,对应表!AS:AU,2,FALSE),"")</f>
        <v/>
      </c>
      <c r="BY235" s="22" t="str">
        <f t="shared" si="123"/>
        <v>+</v>
      </c>
      <c r="BZ235" s="22" t="str">
        <f t="shared" si="124"/>
        <v/>
      </c>
    </row>
    <row r="236" spans="11:78" x14ac:dyDescent="0.15">
      <c r="K236" t="str">
        <f t="shared" si="108"/>
        <v>被动连击lv1</v>
      </c>
      <c r="L236" s="6" t="str">
        <f>Q236&amp;":"&amp;M236&amp;":"&amp;VLOOKUP(N236,对应表!B:C,2,FALSE)&amp;":"&amp;IF(buff!O236="",0,O236)</f>
        <v>200141:100:1:0</v>
      </c>
      <c r="M236">
        <v>100</v>
      </c>
      <c r="N236" s="1" t="s">
        <v>278</v>
      </c>
      <c r="O236">
        <v>0</v>
      </c>
      <c r="P236">
        <f t="shared" si="109"/>
        <v>5</v>
      </c>
      <c r="Q236">
        <v>200141</v>
      </c>
      <c r="R236" s="4" t="s">
        <v>1104</v>
      </c>
      <c r="S236" s="4" t="str">
        <f t="shared" si="121"/>
        <v>被动连击lv1</v>
      </c>
      <c r="T236" s="4" t="str">
        <f t="shared" si="107"/>
        <v>被动连击lv1</v>
      </c>
      <c r="U236" t="s">
        <v>279</v>
      </c>
      <c r="Z236" t="s">
        <v>1124</v>
      </c>
      <c r="AA236">
        <v>5</v>
      </c>
      <c r="AJ236" s="12" t="str">
        <f t="shared" si="105"/>
        <v>COB:5</v>
      </c>
      <c r="AS236">
        <v>999</v>
      </c>
      <c r="AV236" s="4"/>
      <c r="AW236" s="4"/>
      <c r="AX236" s="4"/>
      <c r="AY236" s="4"/>
      <c r="BA236" s="12" t="str">
        <f t="shared" si="106"/>
        <v/>
      </c>
      <c r="BB236" s="12" t="str">
        <f t="shared" si="110"/>
        <v/>
      </c>
      <c r="BC236" s="12" t="str">
        <f t="shared" si="111"/>
        <v/>
      </c>
      <c r="BD236" s="12" t="str">
        <f t="shared" si="112"/>
        <v/>
      </c>
      <c r="BE236" s="12" t="str">
        <f t="shared" si="113"/>
        <v/>
      </c>
      <c r="BF236" s="12" t="str">
        <f t="shared" si="114"/>
        <v/>
      </c>
      <c r="BG236" s="12" t="str">
        <f>_xlfn.IFNA(VLOOKUP(Z236,对应表!$Z:$AA,2,FALSE)&amp;AA236,"")</f>
        <v>COB:5</v>
      </c>
      <c r="BH236" s="12" t="str">
        <f>_xlfn.IFNA(VLOOKUP(AB236,对应表!$Z:$AA,2,FALSE)&amp;AC236,"")</f>
        <v/>
      </c>
      <c r="BI236" s="12" t="str">
        <f>_xlfn.IFNA(VLOOKUP(AD236,对应表!$Z:$AA,2,FALSE)&amp;AE236,"")</f>
        <v/>
      </c>
      <c r="BJ236" s="12" t="str">
        <f>_xlfn.IFNA(VLOOKUP(AF236,对应表!$Z:$AA,2,FALSE)&amp;AG236,"")</f>
        <v/>
      </c>
      <c r="BK236" s="12" t="str">
        <f>_xlfn.IFNA(VLOOKUP(AH236,对应表!$Z:$AA,2,FALSE)&amp;AI236,"")</f>
        <v/>
      </c>
      <c r="BN236" t="str">
        <f t="shared" si="117"/>
        <v>被动连击lv1</v>
      </c>
      <c r="BO236">
        <f t="shared" si="115"/>
        <v>5</v>
      </c>
      <c r="BP236" t="str">
        <f t="shared" si="116"/>
        <v/>
      </c>
      <c r="BQ236" t="str">
        <f t="shared" si="118"/>
        <v>连击率值</v>
      </c>
      <c r="BR236">
        <f t="shared" si="119"/>
        <v>0</v>
      </c>
      <c r="BS236" s="22" t="str">
        <f>VLOOKUP(BQ236,对应表!AS:AU,3,FALSE)</f>
        <v>连击率</v>
      </c>
      <c r="BT236" s="22">
        <f>VLOOKUP(BQ236,对应表!AS:AU,2,FALSE)</f>
        <v>1</v>
      </c>
      <c r="BU236" s="22" t="str">
        <f t="shared" si="120"/>
        <v>+5</v>
      </c>
      <c r="BV236" s="22" t="str">
        <f t="shared" si="122"/>
        <v>连击率+5</v>
      </c>
      <c r="BW236" s="22" t="str">
        <f>_xlfn.IFNA(VLOOKUP(BR236,对应表!AS:AU,3,FALSE),"")</f>
        <v/>
      </c>
      <c r="BX236" s="22" t="str">
        <f>_xlfn.IFNA(VLOOKUP(BR236,对应表!AS:AU,2,FALSE),"")</f>
        <v/>
      </c>
      <c r="BY236" s="22" t="str">
        <f t="shared" si="123"/>
        <v>+</v>
      </c>
      <c r="BZ236" s="22" t="str">
        <f t="shared" si="124"/>
        <v/>
      </c>
    </row>
    <row r="237" spans="11:78" x14ac:dyDescent="0.15">
      <c r="K237" t="str">
        <f t="shared" si="108"/>
        <v>被动连击lv2</v>
      </c>
      <c r="L237" s="6" t="str">
        <f>Q237&amp;":"&amp;M237&amp;":"&amp;VLOOKUP(N237,对应表!B:C,2,FALSE)&amp;":"&amp;IF(buff!O237="",0,O237)</f>
        <v>200142:100:1:0</v>
      </c>
      <c r="M237">
        <v>100</v>
      </c>
      <c r="N237" s="1" t="s">
        <v>278</v>
      </c>
      <c r="O237">
        <v>0</v>
      </c>
      <c r="P237">
        <f t="shared" si="109"/>
        <v>6</v>
      </c>
      <c r="Q237">
        <v>200142</v>
      </c>
      <c r="R237" s="4" t="s">
        <v>1105</v>
      </c>
      <c r="S237" s="4" t="str">
        <f t="shared" si="121"/>
        <v>被动连击lv2</v>
      </c>
      <c r="T237" s="4" t="str">
        <f t="shared" si="107"/>
        <v>被动连击lv2</v>
      </c>
      <c r="U237" t="s">
        <v>279</v>
      </c>
      <c r="Z237" t="s">
        <v>1124</v>
      </c>
      <c r="AA237">
        <v>6</v>
      </c>
      <c r="AJ237" s="12" t="str">
        <f t="shared" si="105"/>
        <v>COB:6</v>
      </c>
      <c r="AS237">
        <v>999</v>
      </c>
      <c r="AV237" s="4"/>
      <c r="AW237" s="4"/>
      <c r="AX237" s="4"/>
      <c r="AY237" s="4"/>
      <c r="BA237" s="12" t="str">
        <f t="shared" si="106"/>
        <v/>
      </c>
      <c r="BB237" s="12" t="str">
        <f t="shared" si="110"/>
        <v/>
      </c>
      <c r="BC237" s="12" t="str">
        <f t="shared" si="111"/>
        <v/>
      </c>
      <c r="BD237" s="12" t="str">
        <f t="shared" si="112"/>
        <v/>
      </c>
      <c r="BE237" s="12" t="str">
        <f t="shared" si="113"/>
        <v/>
      </c>
      <c r="BF237" s="12" t="str">
        <f t="shared" si="114"/>
        <v/>
      </c>
      <c r="BG237" s="12" t="str">
        <f>_xlfn.IFNA(VLOOKUP(Z237,对应表!$Z:$AA,2,FALSE)&amp;AA237,"")</f>
        <v>COB:6</v>
      </c>
      <c r="BH237" s="12" t="str">
        <f>_xlfn.IFNA(VLOOKUP(AB237,对应表!$Z:$AA,2,FALSE)&amp;AC237,"")</f>
        <v/>
      </c>
      <c r="BI237" s="12" t="str">
        <f>_xlfn.IFNA(VLOOKUP(AD237,对应表!$Z:$AA,2,FALSE)&amp;AE237,"")</f>
        <v/>
      </c>
      <c r="BJ237" s="12" t="str">
        <f>_xlfn.IFNA(VLOOKUP(AF237,对应表!$Z:$AA,2,FALSE)&amp;AG237,"")</f>
        <v/>
      </c>
      <c r="BK237" s="12" t="str">
        <f>_xlfn.IFNA(VLOOKUP(AH237,对应表!$Z:$AA,2,FALSE)&amp;AI237,"")</f>
        <v/>
      </c>
      <c r="BN237" t="str">
        <f t="shared" si="117"/>
        <v>被动连击lv2</v>
      </c>
      <c r="BO237">
        <f t="shared" si="115"/>
        <v>6</v>
      </c>
      <c r="BP237" t="str">
        <f t="shared" si="116"/>
        <v/>
      </c>
      <c r="BQ237" t="str">
        <f t="shared" si="118"/>
        <v>连击率值</v>
      </c>
      <c r="BR237">
        <f t="shared" si="119"/>
        <v>0</v>
      </c>
      <c r="BS237" s="22" t="str">
        <f>VLOOKUP(BQ237,对应表!AS:AU,3,FALSE)</f>
        <v>连击率</v>
      </c>
      <c r="BT237" s="22">
        <f>VLOOKUP(BQ237,对应表!AS:AU,2,FALSE)</f>
        <v>1</v>
      </c>
      <c r="BU237" s="22" t="str">
        <f t="shared" si="120"/>
        <v>+6</v>
      </c>
      <c r="BV237" s="22" t="str">
        <f t="shared" si="122"/>
        <v>连击率+6</v>
      </c>
      <c r="BW237" s="22" t="str">
        <f>_xlfn.IFNA(VLOOKUP(BR237,对应表!AS:AU,3,FALSE),"")</f>
        <v/>
      </c>
      <c r="BX237" s="22" t="str">
        <f>_xlfn.IFNA(VLOOKUP(BR237,对应表!AS:AU,2,FALSE),"")</f>
        <v/>
      </c>
      <c r="BY237" s="22" t="str">
        <f t="shared" si="123"/>
        <v>+</v>
      </c>
      <c r="BZ237" s="22" t="str">
        <f t="shared" si="124"/>
        <v/>
      </c>
    </row>
    <row r="238" spans="11:78" x14ac:dyDescent="0.15">
      <c r="K238" t="str">
        <f t="shared" si="108"/>
        <v>被动连击lv3</v>
      </c>
      <c r="L238" s="6" t="str">
        <f>Q238&amp;":"&amp;M238&amp;":"&amp;VLOOKUP(N238,对应表!B:C,2,FALSE)&amp;":"&amp;IF(buff!O238="",0,O238)</f>
        <v>200143:100:1:0</v>
      </c>
      <c r="M238">
        <v>100</v>
      </c>
      <c r="N238" s="1" t="s">
        <v>278</v>
      </c>
      <c r="O238">
        <v>0</v>
      </c>
      <c r="P238">
        <f t="shared" si="109"/>
        <v>7</v>
      </c>
      <c r="Q238">
        <v>200143</v>
      </c>
      <c r="R238" s="4" t="s">
        <v>1106</v>
      </c>
      <c r="S238" s="4" t="str">
        <f t="shared" si="121"/>
        <v>被动连击lv3</v>
      </c>
      <c r="T238" s="4" t="str">
        <f t="shared" si="107"/>
        <v>被动连击lv3</v>
      </c>
      <c r="U238" t="s">
        <v>279</v>
      </c>
      <c r="Z238" t="s">
        <v>1124</v>
      </c>
      <c r="AA238">
        <v>7</v>
      </c>
      <c r="AJ238" s="12" t="str">
        <f t="shared" si="105"/>
        <v>COB:7</v>
      </c>
      <c r="AS238">
        <v>999</v>
      </c>
      <c r="AV238" s="4"/>
      <c r="AW238" s="4"/>
      <c r="AX238" s="4"/>
      <c r="AY238" s="4"/>
      <c r="BA238" s="12" t="str">
        <f t="shared" si="106"/>
        <v/>
      </c>
      <c r="BB238" s="12" t="str">
        <f t="shared" si="110"/>
        <v/>
      </c>
      <c r="BC238" s="12" t="str">
        <f t="shared" si="111"/>
        <v/>
      </c>
      <c r="BD238" s="12" t="str">
        <f t="shared" si="112"/>
        <v/>
      </c>
      <c r="BE238" s="12" t="str">
        <f t="shared" si="113"/>
        <v/>
      </c>
      <c r="BF238" s="12" t="str">
        <f t="shared" si="114"/>
        <v/>
      </c>
      <c r="BG238" s="12" t="str">
        <f>_xlfn.IFNA(VLOOKUP(Z238,对应表!$Z:$AA,2,FALSE)&amp;AA238,"")</f>
        <v>COB:7</v>
      </c>
      <c r="BH238" s="12" t="str">
        <f>_xlfn.IFNA(VLOOKUP(AB238,对应表!$Z:$AA,2,FALSE)&amp;AC238,"")</f>
        <v/>
      </c>
      <c r="BI238" s="12" t="str">
        <f>_xlfn.IFNA(VLOOKUP(AD238,对应表!$Z:$AA,2,FALSE)&amp;AE238,"")</f>
        <v/>
      </c>
      <c r="BJ238" s="12" t="str">
        <f>_xlfn.IFNA(VLOOKUP(AF238,对应表!$Z:$AA,2,FALSE)&amp;AG238,"")</f>
        <v/>
      </c>
      <c r="BK238" s="12" t="str">
        <f>_xlfn.IFNA(VLOOKUP(AH238,对应表!$Z:$AA,2,FALSE)&amp;AI238,"")</f>
        <v/>
      </c>
      <c r="BN238" t="str">
        <f t="shared" si="117"/>
        <v>被动连击lv3</v>
      </c>
      <c r="BO238">
        <f t="shared" si="115"/>
        <v>7</v>
      </c>
      <c r="BP238" t="str">
        <f t="shared" si="116"/>
        <v/>
      </c>
      <c r="BQ238" t="str">
        <f t="shared" si="118"/>
        <v>连击率值</v>
      </c>
      <c r="BR238">
        <f t="shared" si="119"/>
        <v>0</v>
      </c>
      <c r="BS238" s="22" t="str">
        <f>VLOOKUP(BQ238,对应表!AS:AU,3,FALSE)</f>
        <v>连击率</v>
      </c>
      <c r="BT238" s="22">
        <f>VLOOKUP(BQ238,对应表!AS:AU,2,FALSE)</f>
        <v>1</v>
      </c>
      <c r="BU238" s="22" t="str">
        <f t="shared" si="120"/>
        <v>+7</v>
      </c>
      <c r="BV238" s="22" t="str">
        <f t="shared" si="122"/>
        <v>连击率+7</v>
      </c>
      <c r="BW238" s="22" t="str">
        <f>_xlfn.IFNA(VLOOKUP(BR238,对应表!AS:AU,3,FALSE),"")</f>
        <v/>
      </c>
      <c r="BX238" s="22" t="str">
        <f>_xlfn.IFNA(VLOOKUP(BR238,对应表!AS:AU,2,FALSE),"")</f>
        <v/>
      </c>
      <c r="BY238" s="22" t="str">
        <f t="shared" si="123"/>
        <v>+</v>
      </c>
      <c r="BZ238" s="22" t="str">
        <f t="shared" si="124"/>
        <v/>
      </c>
    </row>
    <row r="239" spans="11:78" x14ac:dyDescent="0.15">
      <c r="K239" t="str">
        <f t="shared" si="108"/>
        <v>被动连击lv4</v>
      </c>
      <c r="L239" s="6" t="str">
        <f>Q239&amp;":"&amp;M239&amp;":"&amp;VLOOKUP(N239,对应表!B:C,2,FALSE)&amp;":"&amp;IF(buff!O239="",0,O239)</f>
        <v>200144:100:1:0</v>
      </c>
      <c r="M239">
        <v>100</v>
      </c>
      <c r="N239" s="1" t="s">
        <v>278</v>
      </c>
      <c r="O239">
        <v>0</v>
      </c>
      <c r="P239">
        <f t="shared" si="109"/>
        <v>8</v>
      </c>
      <c r="Q239">
        <v>200144</v>
      </c>
      <c r="R239" s="4" t="s">
        <v>1107</v>
      </c>
      <c r="S239" s="4" t="str">
        <f t="shared" si="121"/>
        <v>被动连击lv4</v>
      </c>
      <c r="T239" s="4" t="str">
        <f t="shared" si="107"/>
        <v>被动连击lv4</v>
      </c>
      <c r="U239" t="s">
        <v>279</v>
      </c>
      <c r="Z239" t="s">
        <v>1124</v>
      </c>
      <c r="AA239">
        <v>8</v>
      </c>
      <c r="AJ239" s="12" t="str">
        <f t="shared" si="105"/>
        <v>COB:8</v>
      </c>
      <c r="AS239">
        <v>999</v>
      </c>
      <c r="AV239" s="4"/>
      <c r="AW239" s="4"/>
      <c r="AX239" s="4"/>
      <c r="AY239" s="4"/>
      <c r="BA239" s="12" t="str">
        <f t="shared" si="106"/>
        <v/>
      </c>
      <c r="BB239" s="12" t="str">
        <f t="shared" si="110"/>
        <v/>
      </c>
      <c r="BC239" s="12" t="str">
        <f t="shared" si="111"/>
        <v/>
      </c>
      <c r="BD239" s="12" t="str">
        <f t="shared" si="112"/>
        <v/>
      </c>
      <c r="BE239" s="12" t="str">
        <f t="shared" si="113"/>
        <v/>
      </c>
      <c r="BF239" s="12" t="str">
        <f t="shared" si="114"/>
        <v/>
      </c>
      <c r="BG239" s="12" t="str">
        <f>_xlfn.IFNA(VLOOKUP(Z239,对应表!$Z:$AA,2,FALSE)&amp;AA239,"")</f>
        <v>COB:8</v>
      </c>
      <c r="BH239" s="12" t="str">
        <f>_xlfn.IFNA(VLOOKUP(AB239,对应表!$Z:$AA,2,FALSE)&amp;AC239,"")</f>
        <v/>
      </c>
      <c r="BI239" s="12" t="str">
        <f>_xlfn.IFNA(VLOOKUP(AD239,对应表!$Z:$AA,2,FALSE)&amp;AE239,"")</f>
        <v/>
      </c>
      <c r="BJ239" s="12" t="str">
        <f>_xlfn.IFNA(VLOOKUP(AF239,对应表!$Z:$AA,2,FALSE)&amp;AG239,"")</f>
        <v/>
      </c>
      <c r="BK239" s="12" t="str">
        <f>_xlfn.IFNA(VLOOKUP(AH239,对应表!$Z:$AA,2,FALSE)&amp;AI239,"")</f>
        <v/>
      </c>
      <c r="BN239" t="str">
        <f t="shared" si="117"/>
        <v>被动连击lv4</v>
      </c>
      <c r="BO239">
        <f t="shared" si="115"/>
        <v>8</v>
      </c>
      <c r="BP239" t="str">
        <f t="shared" si="116"/>
        <v/>
      </c>
      <c r="BQ239" t="str">
        <f t="shared" si="118"/>
        <v>连击率值</v>
      </c>
      <c r="BR239">
        <f t="shared" si="119"/>
        <v>0</v>
      </c>
      <c r="BS239" s="22" t="str">
        <f>VLOOKUP(BQ239,对应表!AS:AU,3,FALSE)</f>
        <v>连击率</v>
      </c>
      <c r="BT239" s="22">
        <f>VLOOKUP(BQ239,对应表!AS:AU,2,FALSE)</f>
        <v>1</v>
      </c>
      <c r="BU239" s="22" t="str">
        <f t="shared" si="120"/>
        <v>+8</v>
      </c>
      <c r="BV239" s="22" t="str">
        <f t="shared" si="122"/>
        <v>连击率+8</v>
      </c>
      <c r="BW239" s="22" t="str">
        <f>_xlfn.IFNA(VLOOKUP(BR239,对应表!AS:AU,3,FALSE),"")</f>
        <v/>
      </c>
      <c r="BX239" s="22" t="str">
        <f>_xlfn.IFNA(VLOOKUP(BR239,对应表!AS:AU,2,FALSE),"")</f>
        <v/>
      </c>
      <c r="BY239" s="22" t="str">
        <f t="shared" si="123"/>
        <v>+</v>
      </c>
      <c r="BZ239" s="22" t="str">
        <f t="shared" si="124"/>
        <v/>
      </c>
    </row>
    <row r="240" spans="11:78" x14ac:dyDescent="0.15">
      <c r="K240" t="str">
        <f t="shared" si="108"/>
        <v>被动连击lv5</v>
      </c>
      <c r="L240" s="6" t="str">
        <f>Q240&amp;":"&amp;M240&amp;":"&amp;VLOOKUP(N240,对应表!B:C,2,FALSE)&amp;":"&amp;IF(buff!O240="",0,O240)</f>
        <v>200145:100:1:0</v>
      </c>
      <c r="M240">
        <v>100</v>
      </c>
      <c r="N240" s="1" t="s">
        <v>278</v>
      </c>
      <c r="O240">
        <v>0</v>
      </c>
      <c r="P240">
        <f t="shared" si="109"/>
        <v>9</v>
      </c>
      <c r="Q240">
        <v>200145</v>
      </c>
      <c r="R240" s="4" t="s">
        <v>1108</v>
      </c>
      <c r="S240" s="4" t="str">
        <f t="shared" si="121"/>
        <v>被动连击lv5</v>
      </c>
      <c r="T240" s="4" t="str">
        <f t="shared" si="107"/>
        <v>被动连击lv5</v>
      </c>
      <c r="U240" t="s">
        <v>279</v>
      </c>
      <c r="Z240" t="s">
        <v>1124</v>
      </c>
      <c r="AA240">
        <v>9</v>
      </c>
      <c r="AJ240" s="12" t="str">
        <f t="shared" si="105"/>
        <v>COB:9</v>
      </c>
      <c r="AS240">
        <v>999</v>
      </c>
      <c r="AV240" s="4"/>
      <c r="AW240" s="4"/>
      <c r="AX240" s="4"/>
      <c r="AY240" s="4"/>
      <c r="BA240" s="12" t="str">
        <f t="shared" si="106"/>
        <v/>
      </c>
      <c r="BB240" s="12" t="str">
        <f t="shared" si="110"/>
        <v/>
      </c>
      <c r="BC240" s="12" t="str">
        <f t="shared" si="111"/>
        <v/>
      </c>
      <c r="BD240" s="12" t="str">
        <f t="shared" si="112"/>
        <v/>
      </c>
      <c r="BE240" s="12" t="str">
        <f t="shared" si="113"/>
        <v/>
      </c>
      <c r="BF240" s="12" t="str">
        <f t="shared" si="114"/>
        <v/>
      </c>
      <c r="BG240" s="12" t="str">
        <f>_xlfn.IFNA(VLOOKUP(Z240,对应表!$Z:$AA,2,FALSE)&amp;AA240,"")</f>
        <v>COB:9</v>
      </c>
      <c r="BH240" s="12" t="str">
        <f>_xlfn.IFNA(VLOOKUP(AB240,对应表!$Z:$AA,2,FALSE)&amp;AC240,"")</f>
        <v/>
      </c>
      <c r="BI240" s="12" t="str">
        <f>_xlfn.IFNA(VLOOKUP(AD240,对应表!$Z:$AA,2,FALSE)&amp;AE240,"")</f>
        <v/>
      </c>
      <c r="BJ240" s="12" t="str">
        <f>_xlfn.IFNA(VLOOKUP(AF240,对应表!$Z:$AA,2,FALSE)&amp;AG240,"")</f>
        <v/>
      </c>
      <c r="BK240" s="12" t="str">
        <f>_xlfn.IFNA(VLOOKUP(AH240,对应表!$Z:$AA,2,FALSE)&amp;AI240,"")</f>
        <v/>
      </c>
      <c r="BN240" t="str">
        <f t="shared" si="117"/>
        <v>被动连击lv5</v>
      </c>
      <c r="BO240">
        <f t="shared" si="115"/>
        <v>9</v>
      </c>
      <c r="BP240" t="str">
        <f t="shared" si="116"/>
        <v/>
      </c>
      <c r="BQ240" t="str">
        <f t="shared" si="118"/>
        <v>连击率值</v>
      </c>
      <c r="BR240">
        <f t="shared" si="119"/>
        <v>0</v>
      </c>
      <c r="BS240" s="22" t="str">
        <f>VLOOKUP(BQ240,对应表!AS:AU,3,FALSE)</f>
        <v>连击率</v>
      </c>
      <c r="BT240" s="22">
        <f>VLOOKUP(BQ240,对应表!AS:AU,2,FALSE)</f>
        <v>1</v>
      </c>
      <c r="BU240" s="22" t="str">
        <f t="shared" si="120"/>
        <v>+9</v>
      </c>
      <c r="BV240" s="22" t="str">
        <f t="shared" si="122"/>
        <v>连击率+9</v>
      </c>
      <c r="BW240" s="22" t="str">
        <f>_xlfn.IFNA(VLOOKUP(BR240,对应表!AS:AU,3,FALSE),"")</f>
        <v/>
      </c>
      <c r="BX240" s="22" t="str">
        <f>_xlfn.IFNA(VLOOKUP(BR240,对应表!AS:AU,2,FALSE),"")</f>
        <v/>
      </c>
      <c r="BY240" s="22" t="str">
        <f t="shared" si="123"/>
        <v>+</v>
      </c>
      <c r="BZ240" s="22" t="str">
        <f t="shared" si="124"/>
        <v/>
      </c>
    </row>
    <row r="241" spans="11:78" x14ac:dyDescent="0.15">
      <c r="K241" t="str">
        <f t="shared" si="108"/>
        <v>被动连击lv6</v>
      </c>
      <c r="L241" s="6" t="str">
        <f>Q241&amp;":"&amp;M241&amp;":"&amp;VLOOKUP(N241,对应表!B:C,2,FALSE)&amp;":"&amp;IF(buff!O241="",0,O241)</f>
        <v>200146:100:1:0</v>
      </c>
      <c r="M241">
        <v>100</v>
      </c>
      <c r="N241" s="1" t="s">
        <v>278</v>
      </c>
      <c r="O241">
        <v>0</v>
      </c>
      <c r="P241">
        <f t="shared" si="109"/>
        <v>10</v>
      </c>
      <c r="Q241">
        <v>200146</v>
      </c>
      <c r="R241" s="4" t="s">
        <v>1109</v>
      </c>
      <c r="S241" s="4" t="str">
        <f t="shared" si="121"/>
        <v>被动连击lv6</v>
      </c>
      <c r="T241" s="4" t="str">
        <f t="shared" si="107"/>
        <v>被动连击lv6</v>
      </c>
      <c r="U241" t="s">
        <v>279</v>
      </c>
      <c r="Z241" t="s">
        <v>1124</v>
      </c>
      <c r="AA241">
        <v>10</v>
      </c>
      <c r="AJ241" s="12" t="str">
        <f t="shared" ref="AJ241:AJ295" si="125">IF(BG241="","",BG241)&amp;IF(BH241="","","|"&amp;BH241)&amp;IF(BI241="","","|"&amp;BI241)&amp;IF(BJ241="","","|"&amp;BJ241)&amp;IF(BK241="","","|"&amp;BK241)</f>
        <v>COB:10</v>
      </c>
      <c r="AS241">
        <v>999</v>
      </c>
      <c r="AV241" s="4"/>
      <c r="AW241" s="4"/>
      <c r="AX241" s="4"/>
      <c r="AY241" s="4"/>
      <c r="BA241" s="12" t="str">
        <f t="shared" ref="BA241:BA295" si="126">IF(BB241="","",BB241)&amp;IF(BC241="","","|"&amp;BC241)&amp;IF(BD241="","","|"&amp;BD241)&amp;IF(BE241="","","|"&amp;BE241)&amp;IF(BF241="","","|"&amp;BF241)</f>
        <v/>
      </c>
      <c r="BB241" s="12" t="str">
        <f t="shared" si="110"/>
        <v/>
      </c>
      <c r="BC241" s="12" t="str">
        <f t="shared" si="111"/>
        <v/>
      </c>
      <c r="BD241" s="12" t="str">
        <f t="shared" si="112"/>
        <v/>
      </c>
      <c r="BE241" s="12" t="str">
        <f t="shared" si="113"/>
        <v/>
      </c>
      <c r="BF241" s="12" t="str">
        <f t="shared" si="114"/>
        <v/>
      </c>
      <c r="BG241" s="12" t="str">
        <f>_xlfn.IFNA(VLOOKUP(Z241,对应表!$Z:$AA,2,FALSE)&amp;AA241,"")</f>
        <v>COB:10</v>
      </c>
      <c r="BH241" s="12" t="str">
        <f>_xlfn.IFNA(VLOOKUP(AB241,对应表!$Z:$AA,2,FALSE)&amp;AC241,"")</f>
        <v/>
      </c>
      <c r="BI241" s="12" t="str">
        <f>_xlfn.IFNA(VLOOKUP(AD241,对应表!$Z:$AA,2,FALSE)&amp;AE241,"")</f>
        <v/>
      </c>
      <c r="BJ241" s="12" t="str">
        <f>_xlfn.IFNA(VLOOKUP(AF241,对应表!$Z:$AA,2,FALSE)&amp;AG241,"")</f>
        <v/>
      </c>
      <c r="BK241" s="12" t="str">
        <f>_xlfn.IFNA(VLOOKUP(AH241,对应表!$Z:$AA,2,FALSE)&amp;AI241,"")</f>
        <v/>
      </c>
      <c r="BN241" t="str">
        <f t="shared" si="117"/>
        <v>被动连击lv6</v>
      </c>
      <c r="BO241">
        <f t="shared" si="115"/>
        <v>10</v>
      </c>
      <c r="BP241" t="str">
        <f t="shared" si="116"/>
        <v/>
      </c>
      <c r="BQ241" t="str">
        <f t="shared" si="118"/>
        <v>连击率值</v>
      </c>
      <c r="BR241">
        <f t="shared" si="119"/>
        <v>0</v>
      </c>
      <c r="BS241" s="22" t="str">
        <f>VLOOKUP(BQ241,对应表!AS:AU,3,FALSE)</f>
        <v>连击率</v>
      </c>
      <c r="BT241" s="22">
        <f>VLOOKUP(BQ241,对应表!AS:AU,2,FALSE)</f>
        <v>1</v>
      </c>
      <c r="BU241" s="22" t="str">
        <f t="shared" si="120"/>
        <v>+10</v>
      </c>
      <c r="BV241" s="22" t="str">
        <f t="shared" si="122"/>
        <v>连击率+10</v>
      </c>
      <c r="BW241" s="22" t="str">
        <f>_xlfn.IFNA(VLOOKUP(BR241,对应表!AS:AU,3,FALSE),"")</f>
        <v/>
      </c>
      <c r="BX241" s="22" t="str">
        <f>_xlfn.IFNA(VLOOKUP(BR241,对应表!AS:AU,2,FALSE),"")</f>
        <v/>
      </c>
      <c r="BY241" s="22" t="str">
        <f t="shared" si="123"/>
        <v>+</v>
      </c>
      <c r="BZ241" s="22" t="str">
        <f t="shared" si="124"/>
        <v/>
      </c>
    </row>
    <row r="242" spans="11:78" x14ac:dyDescent="0.15">
      <c r="K242" t="str">
        <f t="shared" si="108"/>
        <v>被动连击lv7</v>
      </c>
      <c r="L242" s="6" t="str">
        <f>Q242&amp;":"&amp;M242&amp;":"&amp;VLOOKUP(N242,对应表!B:C,2,FALSE)&amp;":"&amp;IF(buff!O242="",0,O242)</f>
        <v>200147:100:1:0</v>
      </c>
      <c r="M242">
        <v>100</v>
      </c>
      <c r="N242" s="1" t="s">
        <v>278</v>
      </c>
      <c r="O242">
        <v>0</v>
      </c>
      <c r="P242">
        <f t="shared" si="109"/>
        <v>11</v>
      </c>
      <c r="Q242">
        <v>200147</v>
      </c>
      <c r="R242" s="4" t="s">
        <v>1110</v>
      </c>
      <c r="S242" s="4" t="str">
        <f t="shared" si="121"/>
        <v>被动连击lv7</v>
      </c>
      <c r="T242" s="4" t="str">
        <f t="shared" si="107"/>
        <v>被动连击lv7</v>
      </c>
      <c r="U242" t="s">
        <v>279</v>
      </c>
      <c r="Z242" t="s">
        <v>1124</v>
      </c>
      <c r="AA242">
        <v>11</v>
      </c>
      <c r="AJ242" s="12" t="str">
        <f t="shared" si="125"/>
        <v>COB:11</v>
      </c>
      <c r="AS242">
        <v>999</v>
      </c>
      <c r="AV242" s="4"/>
      <c r="AW242" s="4"/>
      <c r="AX242" s="4"/>
      <c r="AY242" s="4"/>
      <c r="BA242" s="12" t="str">
        <f t="shared" si="126"/>
        <v/>
      </c>
      <c r="BB242" s="12" t="str">
        <f t="shared" si="110"/>
        <v/>
      </c>
      <c r="BC242" s="12" t="str">
        <f t="shared" si="111"/>
        <v/>
      </c>
      <c r="BD242" s="12" t="str">
        <f t="shared" si="112"/>
        <v/>
      </c>
      <c r="BE242" s="12" t="str">
        <f t="shared" si="113"/>
        <v/>
      </c>
      <c r="BF242" s="12" t="str">
        <f t="shared" si="114"/>
        <v/>
      </c>
      <c r="BG242" s="12" t="str">
        <f>_xlfn.IFNA(VLOOKUP(Z242,对应表!$Z:$AA,2,FALSE)&amp;AA242,"")</f>
        <v>COB:11</v>
      </c>
      <c r="BH242" s="12" t="str">
        <f>_xlfn.IFNA(VLOOKUP(AB242,对应表!$Z:$AA,2,FALSE)&amp;AC242,"")</f>
        <v/>
      </c>
      <c r="BI242" s="12" t="str">
        <f>_xlfn.IFNA(VLOOKUP(AD242,对应表!$Z:$AA,2,FALSE)&amp;AE242,"")</f>
        <v/>
      </c>
      <c r="BJ242" s="12" t="str">
        <f>_xlfn.IFNA(VLOOKUP(AF242,对应表!$Z:$AA,2,FALSE)&amp;AG242,"")</f>
        <v/>
      </c>
      <c r="BK242" s="12" t="str">
        <f>_xlfn.IFNA(VLOOKUP(AH242,对应表!$Z:$AA,2,FALSE)&amp;AI242,"")</f>
        <v/>
      </c>
      <c r="BN242" t="str">
        <f t="shared" si="117"/>
        <v>被动连击lv7</v>
      </c>
      <c r="BO242">
        <f t="shared" si="115"/>
        <v>11</v>
      </c>
      <c r="BP242" t="str">
        <f t="shared" si="116"/>
        <v/>
      </c>
      <c r="BQ242" t="str">
        <f t="shared" si="118"/>
        <v>连击率值</v>
      </c>
      <c r="BR242">
        <f t="shared" si="119"/>
        <v>0</v>
      </c>
      <c r="BS242" s="22" t="str">
        <f>VLOOKUP(BQ242,对应表!AS:AU,3,FALSE)</f>
        <v>连击率</v>
      </c>
      <c r="BT242" s="22">
        <f>VLOOKUP(BQ242,对应表!AS:AU,2,FALSE)</f>
        <v>1</v>
      </c>
      <c r="BU242" s="22" t="str">
        <f t="shared" si="120"/>
        <v>+11</v>
      </c>
      <c r="BV242" s="22" t="str">
        <f t="shared" si="122"/>
        <v>连击率+11</v>
      </c>
      <c r="BW242" s="22" t="str">
        <f>_xlfn.IFNA(VLOOKUP(BR242,对应表!AS:AU,3,FALSE),"")</f>
        <v/>
      </c>
      <c r="BX242" s="22" t="str">
        <f>_xlfn.IFNA(VLOOKUP(BR242,对应表!AS:AU,2,FALSE),"")</f>
        <v/>
      </c>
      <c r="BY242" s="22" t="str">
        <f t="shared" si="123"/>
        <v>+</v>
      </c>
      <c r="BZ242" s="22" t="str">
        <f t="shared" si="124"/>
        <v/>
      </c>
    </row>
    <row r="243" spans="11:78" x14ac:dyDescent="0.15">
      <c r="K243" t="str">
        <f t="shared" si="108"/>
        <v>被动连击lv8</v>
      </c>
      <c r="L243" s="6" t="str">
        <f>Q243&amp;":"&amp;M243&amp;":"&amp;VLOOKUP(N243,对应表!B:C,2,FALSE)&amp;":"&amp;IF(buff!O243="",0,O243)</f>
        <v>200148:100:1:0</v>
      </c>
      <c r="M243">
        <v>100</v>
      </c>
      <c r="N243" s="1" t="s">
        <v>278</v>
      </c>
      <c r="O243">
        <v>0</v>
      </c>
      <c r="P243">
        <f t="shared" si="109"/>
        <v>12</v>
      </c>
      <c r="Q243">
        <v>200148</v>
      </c>
      <c r="R243" s="4" t="s">
        <v>1111</v>
      </c>
      <c r="S243" s="4" t="str">
        <f t="shared" si="121"/>
        <v>被动连击lv8</v>
      </c>
      <c r="T243" s="4" t="str">
        <f t="shared" si="107"/>
        <v>被动连击lv8</v>
      </c>
      <c r="U243" t="s">
        <v>279</v>
      </c>
      <c r="Z243" t="s">
        <v>1124</v>
      </c>
      <c r="AA243">
        <v>12</v>
      </c>
      <c r="AJ243" s="12" t="str">
        <f t="shared" si="125"/>
        <v>COB:12</v>
      </c>
      <c r="AS243">
        <v>999</v>
      </c>
      <c r="AV243" s="4"/>
      <c r="AW243" s="4"/>
      <c r="AX243" s="4"/>
      <c r="AY243" s="4"/>
      <c r="BA243" s="12" t="str">
        <f t="shared" si="126"/>
        <v/>
      </c>
      <c r="BB243" s="12" t="str">
        <f t="shared" si="110"/>
        <v/>
      </c>
      <c r="BC243" s="12" t="str">
        <f t="shared" si="111"/>
        <v/>
      </c>
      <c r="BD243" s="12" t="str">
        <f t="shared" si="112"/>
        <v/>
      </c>
      <c r="BE243" s="12" t="str">
        <f t="shared" si="113"/>
        <v/>
      </c>
      <c r="BF243" s="12" t="str">
        <f t="shared" si="114"/>
        <v/>
      </c>
      <c r="BG243" s="12" t="str">
        <f>_xlfn.IFNA(VLOOKUP(Z243,对应表!$Z:$AA,2,FALSE)&amp;AA243,"")</f>
        <v>COB:12</v>
      </c>
      <c r="BH243" s="12" t="str">
        <f>_xlfn.IFNA(VLOOKUP(AB243,对应表!$Z:$AA,2,FALSE)&amp;AC243,"")</f>
        <v/>
      </c>
      <c r="BI243" s="12" t="str">
        <f>_xlfn.IFNA(VLOOKUP(AD243,对应表!$Z:$AA,2,FALSE)&amp;AE243,"")</f>
        <v/>
      </c>
      <c r="BJ243" s="12" t="str">
        <f>_xlfn.IFNA(VLOOKUP(AF243,对应表!$Z:$AA,2,FALSE)&amp;AG243,"")</f>
        <v/>
      </c>
      <c r="BK243" s="12" t="str">
        <f>_xlfn.IFNA(VLOOKUP(AH243,对应表!$Z:$AA,2,FALSE)&amp;AI243,"")</f>
        <v/>
      </c>
      <c r="BN243" t="str">
        <f t="shared" si="117"/>
        <v>被动连击lv8</v>
      </c>
      <c r="BO243">
        <f t="shared" si="115"/>
        <v>12</v>
      </c>
      <c r="BP243" t="str">
        <f t="shared" si="116"/>
        <v/>
      </c>
      <c r="BQ243" t="str">
        <f t="shared" si="118"/>
        <v>连击率值</v>
      </c>
      <c r="BR243">
        <f t="shared" si="119"/>
        <v>0</v>
      </c>
      <c r="BS243" s="22" t="str">
        <f>VLOOKUP(BQ243,对应表!AS:AU,3,FALSE)</f>
        <v>连击率</v>
      </c>
      <c r="BT243" s="22">
        <f>VLOOKUP(BQ243,对应表!AS:AU,2,FALSE)</f>
        <v>1</v>
      </c>
      <c r="BU243" s="22" t="str">
        <f t="shared" si="120"/>
        <v>+12</v>
      </c>
      <c r="BV243" s="22" t="str">
        <f t="shared" si="122"/>
        <v>连击率+12</v>
      </c>
      <c r="BW243" s="22" t="str">
        <f>_xlfn.IFNA(VLOOKUP(BR243,对应表!AS:AU,3,FALSE),"")</f>
        <v/>
      </c>
      <c r="BX243" s="22" t="str">
        <f>_xlfn.IFNA(VLOOKUP(BR243,对应表!AS:AU,2,FALSE),"")</f>
        <v/>
      </c>
      <c r="BY243" s="22" t="str">
        <f t="shared" si="123"/>
        <v>+</v>
      </c>
      <c r="BZ243" s="22" t="str">
        <f t="shared" si="124"/>
        <v/>
      </c>
    </row>
    <row r="244" spans="11:78" x14ac:dyDescent="0.15">
      <c r="K244" t="str">
        <f t="shared" si="108"/>
        <v>被动连击lv9</v>
      </c>
      <c r="L244" s="6" t="str">
        <f>Q244&amp;":"&amp;M244&amp;":"&amp;VLOOKUP(N244,对应表!B:C,2,FALSE)&amp;":"&amp;IF(buff!O244="",0,O244)</f>
        <v>200149:100:1:0</v>
      </c>
      <c r="M244">
        <v>100</v>
      </c>
      <c r="N244" s="1" t="s">
        <v>278</v>
      </c>
      <c r="O244">
        <v>0</v>
      </c>
      <c r="P244">
        <f t="shared" si="109"/>
        <v>13</v>
      </c>
      <c r="Q244">
        <v>200149</v>
      </c>
      <c r="R244" s="4" t="s">
        <v>1112</v>
      </c>
      <c r="S244" s="4" t="str">
        <f t="shared" si="121"/>
        <v>被动连击lv9</v>
      </c>
      <c r="T244" s="4" t="str">
        <f t="shared" si="107"/>
        <v>被动连击lv9</v>
      </c>
      <c r="U244" t="s">
        <v>279</v>
      </c>
      <c r="Z244" t="s">
        <v>1124</v>
      </c>
      <c r="AA244">
        <v>13</v>
      </c>
      <c r="AJ244" s="12" t="str">
        <f t="shared" si="125"/>
        <v>COB:13</v>
      </c>
      <c r="AS244">
        <v>999</v>
      </c>
      <c r="AV244" s="4"/>
      <c r="AW244" s="4"/>
      <c r="AX244" s="4"/>
      <c r="AY244" s="4"/>
      <c r="BA244" s="12" t="str">
        <f t="shared" si="126"/>
        <v/>
      </c>
      <c r="BB244" s="12" t="str">
        <f t="shared" si="110"/>
        <v/>
      </c>
      <c r="BC244" s="12" t="str">
        <f t="shared" si="111"/>
        <v/>
      </c>
      <c r="BD244" s="12" t="str">
        <f t="shared" si="112"/>
        <v/>
      </c>
      <c r="BE244" s="12" t="str">
        <f t="shared" si="113"/>
        <v/>
      </c>
      <c r="BF244" s="12" t="str">
        <f t="shared" si="114"/>
        <v/>
      </c>
      <c r="BG244" s="12" t="str">
        <f>_xlfn.IFNA(VLOOKUP(Z244,对应表!$Z:$AA,2,FALSE)&amp;AA244,"")</f>
        <v>COB:13</v>
      </c>
      <c r="BH244" s="12" t="str">
        <f>_xlfn.IFNA(VLOOKUP(AB244,对应表!$Z:$AA,2,FALSE)&amp;AC244,"")</f>
        <v/>
      </c>
      <c r="BI244" s="12" t="str">
        <f>_xlfn.IFNA(VLOOKUP(AD244,对应表!$Z:$AA,2,FALSE)&amp;AE244,"")</f>
        <v/>
      </c>
      <c r="BJ244" s="12" t="str">
        <f>_xlfn.IFNA(VLOOKUP(AF244,对应表!$Z:$AA,2,FALSE)&amp;AG244,"")</f>
        <v/>
      </c>
      <c r="BK244" s="12" t="str">
        <f>_xlfn.IFNA(VLOOKUP(AH244,对应表!$Z:$AA,2,FALSE)&amp;AI244,"")</f>
        <v/>
      </c>
      <c r="BN244" t="str">
        <f t="shared" si="117"/>
        <v>被动连击lv9</v>
      </c>
      <c r="BO244">
        <f t="shared" si="115"/>
        <v>13</v>
      </c>
      <c r="BP244" t="str">
        <f t="shared" si="116"/>
        <v/>
      </c>
      <c r="BQ244" t="str">
        <f t="shared" si="118"/>
        <v>连击率值</v>
      </c>
      <c r="BR244">
        <f t="shared" si="119"/>
        <v>0</v>
      </c>
      <c r="BS244" s="22" t="str">
        <f>VLOOKUP(BQ244,对应表!AS:AU,3,FALSE)</f>
        <v>连击率</v>
      </c>
      <c r="BT244" s="22">
        <f>VLOOKUP(BQ244,对应表!AS:AU,2,FALSE)</f>
        <v>1</v>
      </c>
      <c r="BU244" s="22" t="str">
        <f t="shared" si="120"/>
        <v>+13</v>
      </c>
      <c r="BV244" s="22" t="str">
        <f t="shared" si="122"/>
        <v>连击率+13</v>
      </c>
      <c r="BW244" s="22" t="str">
        <f>_xlfn.IFNA(VLOOKUP(BR244,对应表!AS:AU,3,FALSE),"")</f>
        <v/>
      </c>
      <c r="BX244" s="22" t="str">
        <f>_xlfn.IFNA(VLOOKUP(BR244,对应表!AS:AU,2,FALSE),"")</f>
        <v/>
      </c>
      <c r="BY244" s="22" t="str">
        <f t="shared" si="123"/>
        <v>+</v>
      </c>
      <c r="BZ244" s="22" t="str">
        <f t="shared" si="124"/>
        <v/>
      </c>
    </row>
    <row r="245" spans="11:78" x14ac:dyDescent="0.15">
      <c r="K245" t="str">
        <f t="shared" si="108"/>
        <v>被动连击lv10</v>
      </c>
      <c r="L245" s="6" t="str">
        <f>Q245&amp;":"&amp;M245&amp;":"&amp;VLOOKUP(N245,对应表!B:C,2,FALSE)&amp;":"&amp;IF(buff!O245="",0,O245)</f>
        <v>200150:100:1:0</v>
      </c>
      <c r="M245">
        <v>100</v>
      </c>
      <c r="N245" s="1" t="s">
        <v>278</v>
      </c>
      <c r="O245">
        <v>0</v>
      </c>
      <c r="P245">
        <f t="shared" si="109"/>
        <v>14</v>
      </c>
      <c r="Q245">
        <v>200150</v>
      </c>
      <c r="R245" s="4" t="s">
        <v>1113</v>
      </c>
      <c r="S245" s="4" t="str">
        <f t="shared" si="121"/>
        <v>被动连击lv10</v>
      </c>
      <c r="T245" s="4" t="str">
        <f t="shared" si="107"/>
        <v>被动连击lv10</v>
      </c>
      <c r="U245" t="s">
        <v>279</v>
      </c>
      <c r="Z245" t="s">
        <v>1124</v>
      </c>
      <c r="AA245">
        <v>14</v>
      </c>
      <c r="AJ245" s="12" t="str">
        <f t="shared" si="125"/>
        <v>COB:14</v>
      </c>
      <c r="AS245">
        <v>999</v>
      </c>
      <c r="AV245" s="4"/>
      <c r="AW245" s="4"/>
      <c r="AX245" s="4"/>
      <c r="AY245" s="4"/>
      <c r="BA245" s="12" t="str">
        <f t="shared" si="126"/>
        <v/>
      </c>
      <c r="BB245" s="12" t="str">
        <f t="shared" si="110"/>
        <v/>
      </c>
      <c r="BC245" s="12" t="str">
        <f t="shared" si="111"/>
        <v/>
      </c>
      <c r="BD245" s="12" t="str">
        <f t="shared" si="112"/>
        <v/>
      </c>
      <c r="BE245" s="12" t="str">
        <f t="shared" si="113"/>
        <v/>
      </c>
      <c r="BF245" s="12" t="str">
        <f t="shared" si="114"/>
        <v/>
      </c>
      <c r="BG245" s="12" t="str">
        <f>_xlfn.IFNA(VLOOKUP(Z245,对应表!$Z:$AA,2,FALSE)&amp;AA245,"")</f>
        <v>COB:14</v>
      </c>
      <c r="BH245" s="12" t="str">
        <f>_xlfn.IFNA(VLOOKUP(AB245,对应表!$Z:$AA,2,FALSE)&amp;AC245,"")</f>
        <v/>
      </c>
      <c r="BI245" s="12" t="str">
        <f>_xlfn.IFNA(VLOOKUP(AD245,对应表!$Z:$AA,2,FALSE)&amp;AE245,"")</f>
        <v/>
      </c>
      <c r="BJ245" s="12" t="str">
        <f>_xlfn.IFNA(VLOOKUP(AF245,对应表!$Z:$AA,2,FALSE)&amp;AG245,"")</f>
        <v/>
      </c>
      <c r="BK245" s="12" t="str">
        <f>_xlfn.IFNA(VLOOKUP(AH245,对应表!$Z:$AA,2,FALSE)&amp;AI245,"")</f>
        <v/>
      </c>
      <c r="BN245" t="str">
        <f t="shared" si="117"/>
        <v>被动连击lv10</v>
      </c>
      <c r="BO245">
        <f t="shared" si="115"/>
        <v>14</v>
      </c>
      <c r="BP245" t="str">
        <f t="shared" si="116"/>
        <v/>
      </c>
      <c r="BQ245" t="str">
        <f t="shared" si="118"/>
        <v>连击率值</v>
      </c>
      <c r="BR245">
        <f t="shared" si="119"/>
        <v>0</v>
      </c>
      <c r="BS245" s="22" t="str">
        <f>VLOOKUP(BQ245,对应表!AS:AU,3,FALSE)</f>
        <v>连击率</v>
      </c>
      <c r="BT245" s="22">
        <f>VLOOKUP(BQ245,对应表!AS:AU,2,FALSE)</f>
        <v>1</v>
      </c>
      <c r="BU245" s="22" t="str">
        <f t="shared" si="120"/>
        <v>+14</v>
      </c>
      <c r="BV245" s="22" t="str">
        <f t="shared" si="122"/>
        <v>连击率+14</v>
      </c>
      <c r="BW245" s="22" t="str">
        <f>_xlfn.IFNA(VLOOKUP(BR245,对应表!AS:AU,3,FALSE),"")</f>
        <v/>
      </c>
      <c r="BX245" s="22" t="str">
        <f>_xlfn.IFNA(VLOOKUP(BR245,对应表!AS:AU,2,FALSE),"")</f>
        <v/>
      </c>
      <c r="BY245" s="22" t="str">
        <f t="shared" si="123"/>
        <v>+</v>
      </c>
      <c r="BZ245" s="22" t="str">
        <f t="shared" si="124"/>
        <v/>
      </c>
    </row>
    <row r="246" spans="11:78" x14ac:dyDescent="0.15">
      <c r="K246" t="str">
        <f t="shared" si="108"/>
        <v>被动连击lv11</v>
      </c>
      <c r="L246" s="6" t="str">
        <f>Q246&amp;":"&amp;M246&amp;":"&amp;VLOOKUP(N246,对应表!B:C,2,FALSE)&amp;":"&amp;IF(buff!O246="",0,O246)</f>
        <v>200151:100:1:0</v>
      </c>
      <c r="M246">
        <v>100</v>
      </c>
      <c r="N246" s="1" t="s">
        <v>278</v>
      </c>
      <c r="O246">
        <v>0</v>
      </c>
      <c r="P246">
        <f t="shared" si="109"/>
        <v>15</v>
      </c>
      <c r="Q246">
        <v>200151</v>
      </c>
      <c r="R246" s="4" t="s">
        <v>1114</v>
      </c>
      <c r="S246" s="4" t="str">
        <f t="shared" si="121"/>
        <v>被动连击lv11</v>
      </c>
      <c r="T246" s="4" t="str">
        <f t="shared" si="107"/>
        <v>被动连击lv11</v>
      </c>
      <c r="U246" t="s">
        <v>279</v>
      </c>
      <c r="Z246" t="s">
        <v>1124</v>
      </c>
      <c r="AA246">
        <v>15</v>
      </c>
      <c r="AJ246" s="12" t="str">
        <f t="shared" si="125"/>
        <v>COB:15</v>
      </c>
      <c r="AS246">
        <v>999</v>
      </c>
      <c r="AV246" s="4"/>
      <c r="AW246" s="4"/>
      <c r="AX246" s="4"/>
      <c r="AY246" s="4"/>
      <c r="BA246" s="12" t="str">
        <f t="shared" si="126"/>
        <v/>
      </c>
      <c r="BB246" s="12" t="str">
        <f t="shared" si="110"/>
        <v/>
      </c>
      <c r="BC246" s="12" t="str">
        <f t="shared" si="111"/>
        <v/>
      </c>
      <c r="BD246" s="12" t="str">
        <f t="shared" si="112"/>
        <v/>
      </c>
      <c r="BE246" s="12" t="str">
        <f t="shared" si="113"/>
        <v/>
      </c>
      <c r="BF246" s="12" t="str">
        <f t="shared" si="114"/>
        <v/>
      </c>
      <c r="BG246" s="12" t="str">
        <f>_xlfn.IFNA(VLOOKUP(Z246,对应表!$Z:$AA,2,FALSE)&amp;AA246,"")</f>
        <v>COB:15</v>
      </c>
      <c r="BH246" s="12" t="str">
        <f>_xlfn.IFNA(VLOOKUP(AB246,对应表!$Z:$AA,2,FALSE)&amp;AC246,"")</f>
        <v/>
      </c>
      <c r="BI246" s="12" t="str">
        <f>_xlfn.IFNA(VLOOKUP(AD246,对应表!$Z:$AA,2,FALSE)&amp;AE246,"")</f>
        <v/>
      </c>
      <c r="BJ246" s="12" t="str">
        <f>_xlfn.IFNA(VLOOKUP(AF246,对应表!$Z:$AA,2,FALSE)&amp;AG246,"")</f>
        <v/>
      </c>
      <c r="BK246" s="12" t="str">
        <f>_xlfn.IFNA(VLOOKUP(AH246,对应表!$Z:$AA,2,FALSE)&amp;AI246,"")</f>
        <v/>
      </c>
      <c r="BN246" t="str">
        <f t="shared" si="117"/>
        <v>被动连击lv11</v>
      </c>
      <c r="BO246">
        <f t="shared" si="115"/>
        <v>15</v>
      </c>
      <c r="BP246" t="str">
        <f t="shared" si="116"/>
        <v/>
      </c>
      <c r="BQ246" t="str">
        <f t="shared" si="118"/>
        <v>连击率值</v>
      </c>
      <c r="BR246">
        <f t="shared" si="119"/>
        <v>0</v>
      </c>
      <c r="BS246" s="22" t="str">
        <f>VLOOKUP(BQ246,对应表!AS:AU,3,FALSE)</f>
        <v>连击率</v>
      </c>
      <c r="BT246" s="22">
        <f>VLOOKUP(BQ246,对应表!AS:AU,2,FALSE)</f>
        <v>1</v>
      </c>
      <c r="BU246" s="22" t="str">
        <f t="shared" si="120"/>
        <v>+15</v>
      </c>
      <c r="BV246" s="22" t="str">
        <f t="shared" si="122"/>
        <v>连击率+15</v>
      </c>
      <c r="BW246" s="22" t="str">
        <f>_xlfn.IFNA(VLOOKUP(BR246,对应表!AS:AU,3,FALSE),"")</f>
        <v/>
      </c>
      <c r="BX246" s="22" t="str">
        <f>_xlfn.IFNA(VLOOKUP(BR246,对应表!AS:AU,2,FALSE),"")</f>
        <v/>
      </c>
      <c r="BY246" s="22" t="str">
        <f t="shared" si="123"/>
        <v>+</v>
      </c>
      <c r="BZ246" s="22" t="str">
        <f t="shared" si="124"/>
        <v/>
      </c>
    </row>
    <row r="247" spans="11:78" x14ac:dyDescent="0.15">
      <c r="K247" t="str">
        <f t="shared" si="108"/>
        <v>被动连击lv12</v>
      </c>
      <c r="L247" s="6" t="str">
        <f>Q247&amp;":"&amp;M247&amp;":"&amp;VLOOKUP(N247,对应表!B:C,2,FALSE)&amp;":"&amp;IF(buff!O247="",0,O247)</f>
        <v>200152:100:1:0</v>
      </c>
      <c r="M247">
        <v>100</v>
      </c>
      <c r="N247" s="1" t="s">
        <v>278</v>
      </c>
      <c r="O247">
        <v>0</v>
      </c>
      <c r="P247">
        <f t="shared" si="109"/>
        <v>16</v>
      </c>
      <c r="Q247">
        <v>200152</v>
      </c>
      <c r="R247" s="4" t="s">
        <v>1115</v>
      </c>
      <c r="S247" s="4" t="str">
        <f t="shared" si="121"/>
        <v>被动连击lv12</v>
      </c>
      <c r="T247" s="4" t="str">
        <f t="shared" si="107"/>
        <v>被动连击lv12</v>
      </c>
      <c r="U247" t="s">
        <v>279</v>
      </c>
      <c r="Z247" t="s">
        <v>1124</v>
      </c>
      <c r="AA247">
        <v>16</v>
      </c>
      <c r="AJ247" s="12" t="str">
        <f t="shared" si="125"/>
        <v>COB:16</v>
      </c>
      <c r="AS247">
        <v>999</v>
      </c>
      <c r="AV247" s="4"/>
      <c r="AW247" s="4"/>
      <c r="AX247" s="4"/>
      <c r="AY247" s="4"/>
      <c r="BA247" s="12" t="str">
        <f t="shared" si="126"/>
        <v/>
      </c>
      <c r="BB247" s="12" t="str">
        <f t="shared" si="110"/>
        <v/>
      </c>
      <c r="BC247" s="12" t="str">
        <f t="shared" si="111"/>
        <v/>
      </c>
      <c r="BD247" s="12" t="str">
        <f t="shared" si="112"/>
        <v/>
      </c>
      <c r="BE247" s="12" t="str">
        <f t="shared" si="113"/>
        <v/>
      </c>
      <c r="BF247" s="12" t="str">
        <f t="shared" si="114"/>
        <v/>
      </c>
      <c r="BG247" s="12" t="str">
        <f>_xlfn.IFNA(VLOOKUP(Z247,对应表!$Z:$AA,2,FALSE)&amp;AA247,"")</f>
        <v>COB:16</v>
      </c>
      <c r="BH247" s="12" t="str">
        <f>_xlfn.IFNA(VLOOKUP(AB247,对应表!$Z:$AA,2,FALSE)&amp;AC247,"")</f>
        <v/>
      </c>
      <c r="BI247" s="12" t="str">
        <f>_xlfn.IFNA(VLOOKUP(AD247,对应表!$Z:$AA,2,FALSE)&amp;AE247,"")</f>
        <v/>
      </c>
      <c r="BJ247" s="12" t="str">
        <f>_xlfn.IFNA(VLOOKUP(AF247,对应表!$Z:$AA,2,FALSE)&amp;AG247,"")</f>
        <v/>
      </c>
      <c r="BK247" s="12" t="str">
        <f>_xlfn.IFNA(VLOOKUP(AH247,对应表!$Z:$AA,2,FALSE)&amp;AI247,"")</f>
        <v/>
      </c>
      <c r="BN247" t="str">
        <f t="shared" si="117"/>
        <v>被动连击lv12</v>
      </c>
      <c r="BO247">
        <f t="shared" si="115"/>
        <v>16</v>
      </c>
      <c r="BP247" t="str">
        <f t="shared" si="116"/>
        <v/>
      </c>
      <c r="BQ247" t="str">
        <f t="shared" si="118"/>
        <v>连击率值</v>
      </c>
      <c r="BR247">
        <f t="shared" si="119"/>
        <v>0</v>
      </c>
      <c r="BS247" s="22" t="str">
        <f>VLOOKUP(BQ247,对应表!AS:AU,3,FALSE)</f>
        <v>连击率</v>
      </c>
      <c r="BT247" s="22">
        <f>VLOOKUP(BQ247,对应表!AS:AU,2,FALSE)</f>
        <v>1</v>
      </c>
      <c r="BU247" s="22" t="str">
        <f t="shared" si="120"/>
        <v>+16</v>
      </c>
      <c r="BV247" s="22" t="str">
        <f t="shared" si="122"/>
        <v>连击率+16</v>
      </c>
      <c r="BW247" s="22" t="str">
        <f>_xlfn.IFNA(VLOOKUP(BR247,对应表!AS:AU,3,FALSE),"")</f>
        <v/>
      </c>
      <c r="BX247" s="22" t="str">
        <f>_xlfn.IFNA(VLOOKUP(BR247,对应表!AS:AU,2,FALSE),"")</f>
        <v/>
      </c>
      <c r="BY247" s="22" t="str">
        <f t="shared" si="123"/>
        <v>+</v>
      </c>
      <c r="BZ247" s="22" t="str">
        <f t="shared" si="124"/>
        <v/>
      </c>
    </row>
    <row r="248" spans="11:78" x14ac:dyDescent="0.15">
      <c r="K248" t="str">
        <f t="shared" si="108"/>
        <v>被动连击lv13</v>
      </c>
      <c r="L248" s="6" t="str">
        <f>Q248&amp;":"&amp;M248&amp;":"&amp;VLOOKUP(N248,对应表!B:C,2,FALSE)&amp;":"&amp;IF(buff!O248="",0,O248)</f>
        <v>200153:100:1:0</v>
      </c>
      <c r="M248">
        <v>100</v>
      </c>
      <c r="N248" s="1" t="s">
        <v>278</v>
      </c>
      <c r="O248">
        <v>0</v>
      </c>
      <c r="P248">
        <f t="shared" si="109"/>
        <v>17</v>
      </c>
      <c r="Q248">
        <v>200153</v>
      </c>
      <c r="R248" s="4" t="s">
        <v>1116</v>
      </c>
      <c r="S248" s="4" t="str">
        <f t="shared" si="121"/>
        <v>被动连击lv13</v>
      </c>
      <c r="T248" s="4" t="str">
        <f t="shared" si="107"/>
        <v>被动连击lv13</v>
      </c>
      <c r="U248" t="s">
        <v>279</v>
      </c>
      <c r="Z248" t="s">
        <v>1124</v>
      </c>
      <c r="AA248">
        <v>17</v>
      </c>
      <c r="AJ248" s="12" t="str">
        <f t="shared" si="125"/>
        <v>COB:17</v>
      </c>
      <c r="AS248">
        <v>999</v>
      </c>
      <c r="AV248" s="4"/>
      <c r="AW248" s="4"/>
      <c r="AX248" s="4"/>
      <c r="AY248" s="4"/>
      <c r="BA248" s="12" t="str">
        <f t="shared" si="126"/>
        <v/>
      </c>
      <c r="BB248" s="12" t="str">
        <f t="shared" si="110"/>
        <v/>
      </c>
      <c r="BC248" s="12" t="str">
        <f t="shared" si="111"/>
        <v/>
      </c>
      <c r="BD248" s="12" t="str">
        <f t="shared" si="112"/>
        <v/>
      </c>
      <c r="BE248" s="12" t="str">
        <f t="shared" si="113"/>
        <v/>
      </c>
      <c r="BF248" s="12" t="str">
        <f t="shared" si="114"/>
        <v/>
      </c>
      <c r="BG248" s="12" t="str">
        <f>_xlfn.IFNA(VLOOKUP(Z248,对应表!$Z:$AA,2,FALSE)&amp;AA248,"")</f>
        <v>COB:17</v>
      </c>
      <c r="BH248" s="12" t="str">
        <f>_xlfn.IFNA(VLOOKUP(AB248,对应表!$Z:$AA,2,FALSE)&amp;AC248,"")</f>
        <v/>
      </c>
      <c r="BI248" s="12" t="str">
        <f>_xlfn.IFNA(VLOOKUP(AD248,对应表!$Z:$AA,2,FALSE)&amp;AE248,"")</f>
        <v/>
      </c>
      <c r="BJ248" s="12" t="str">
        <f>_xlfn.IFNA(VLOOKUP(AF248,对应表!$Z:$AA,2,FALSE)&amp;AG248,"")</f>
        <v/>
      </c>
      <c r="BK248" s="12" t="str">
        <f>_xlfn.IFNA(VLOOKUP(AH248,对应表!$Z:$AA,2,FALSE)&amp;AI248,"")</f>
        <v/>
      </c>
      <c r="BN248" t="str">
        <f t="shared" si="117"/>
        <v>被动连击lv13</v>
      </c>
      <c r="BO248">
        <f t="shared" si="115"/>
        <v>17</v>
      </c>
      <c r="BP248" t="str">
        <f t="shared" si="116"/>
        <v/>
      </c>
      <c r="BQ248" t="str">
        <f t="shared" si="118"/>
        <v>连击率值</v>
      </c>
      <c r="BR248">
        <f t="shared" si="119"/>
        <v>0</v>
      </c>
      <c r="BS248" s="22" t="str">
        <f>VLOOKUP(BQ248,对应表!AS:AU,3,FALSE)</f>
        <v>连击率</v>
      </c>
      <c r="BT248" s="22">
        <f>VLOOKUP(BQ248,对应表!AS:AU,2,FALSE)</f>
        <v>1</v>
      </c>
      <c r="BU248" s="22" t="str">
        <f t="shared" si="120"/>
        <v>+17</v>
      </c>
      <c r="BV248" s="22" t="str">
        <f t="shared" si="122"/>
        <v>连击率+17</v>
      </c>
      <c r="BW248" s="22" t="str">
        <f>_xlfn.IFNA(VLOOKUP(BR248,对应表!AS:AU,3,FALSE),"")</f>
        <v/>
      </c>
      <c r="BX248" s="22" t="str">
        <f>_xlfn.IFNA(VLOOKUP(BR248,对应表!AS:AU,2,FALSE),"")</f>
        <v/>
      </c>
      <c r="BY248" s="22" t="str">
        <f t="shared" si="123"/>
        <v>+</v>
      </c>
      <c r="BZ248" s="22" t="str">
        <f t="shared" si="124"/>
        <v/>
      </c>
    </row>
    <row r="249" spans="11:78" x14ac:dyDescent="0.15">
      <c r="K249" t="str">
        <f t="shared" si="108"/>
        <v>被动连击lv14</v>
      </c>
      <c r="L249" s="6" t="str">
        <f>Q249&amp;":"&amp;M249&amp;":"&amp;VLOOKUP(N249,对应表!B:C,2,FALSE)&amp;":"&amp;IF(buff!O249="",0,O249)</f>
        <v>200154:100:1:0</v>
      </c>
      <c r="M249">
        <v>100</v>
      </c>
      <c r="N249" s="1" t="s">
        <v>278</v>
      </c>
      <c r="O249">
        <v>0</v>
      </c>
      <c r="P249">
        <f t="shared" si="109"/>
        <v>18</v>
      </c>
      <c r="Q249">
        <v>200154</v>
      </c>
      <c r="R249" s="4" t="s">
        <v>1117</v>
      </c>
      <c r="S249" s="4" t="str">
        <f t="shared" si="121"/>
        <v>被动连击lv14</v>
      </c>
      <c r="T249" s="4" t="str">
        <f t="shared" si="107"/>
        <v>被动连击lv14</v>
      </c>
      <c r="U249" t="s">
        <v>279</v>
      </c>
      <c r="Z249" t="s">
        <v>1124</v>
      </c>
      <c r="AA249">
        <v>18</v>
      </c>
      <c r="AJ249" s="12" t="str">
        <f t="shared" si="125"/>
        <v>COB:18</v>
      </c>
      <c r="AS249">
        <v>999</v>
      </c>
      <c r="AV249" s="4"/>
      <c r="AW249" s="4"/>
      <c r="AX249" s="4"/>
      <c r="AY249" s="4"/>
      <c r="BA249" s="12" t="str">
        <f t="shared" si="126"/>
        <v/>
      </c>
      <c r="BB249" s="12" t="str">
        <f t="shared" si="110"/>
        <v/>
      </c>
      <c r="BC249" s="12" t="str">
        <f t="shared" si="111"/>
        <v/>
      </c>
      <c r="BD249" s="12" t="str">
        <f t="shared" si="112"/>
        <v/>
      </c>
      <c r="BE249" s="12" t="str">
        <f t="shared" si="113"/>
        <v/>
      </c>
      <c r="BF249" s="12" t="str">
        <f t="shared" si="114"/>
        <v/>
      </c>
      <c r="BG249" s="12" t="str">
        <f>_xlfn.IFNA(VLOOKUP(Z249,对应表!$Z:$AA,2,FALSE)&amp;AA249,"")</f>
        <v>COB:18</v>
      </c>
      <c r="BH249" s="12" t="str">
        <f>_xlfn.IFNA(VLOOKUP(AB249,对应表!$Z:$AA,2,FALSE)&amp;AC249,"")</f>
        <v/>
      </c>
      <c r="BI249" s="12" t="str">
        <f>_xlfn.IFNA(VLOOKUP(AD249,对应表!$Z:$AA,2,FALSE)&amp;AE249,"")</f>
        <v/>
      </c>
      <c r="BJ249" s="12" t="str">
        <f>_xlfn.IFNA(VLOOKUP(AF249,对应表!$Z:$AA,2,FALSE)&amp;AG249,"")</f>
        <v/>
      </c>
      <c r="BK249" s="12" t="str">
        <f>_xlfn.IFNA(VLOOKUP(AH249,对应表!$Z:$AA,2,FALSE)&amp;AI249,"")</f>
        <v/>
      </c>
      <c r="BN249" t="str">
        <f t="shared" si="117"/>
        <v>被动连击lv14</v>
      </c>
      <c r="BO249">
        <f t="shared" si="115"/>
        <v>18</v>
      </c>
      <c r="BP249" t="str">
        <f t="shared" si="116"/>
        <v/>
      </c>
      <c r="BQ249" t="str">
        <f t="shared" si="118"/>
        <v>连击率值</v>
      </c>
      <c r="BR249">
        <f t="shared" si="119"/>
        <v>0</v>
      </c>
      <c r="BS249" s="22" t="str">
        <f>VLOOKUP(BQ249,对应表!AS:AU,3,FALSE)</f>
        <v>连击率</v>
      </c>
      <c r="BT249" s="22">
        <f>VLOOKUP(BQ249,对应表!AS:AU,2,FALSE)</f>
        <v>1</v>
      </c>
      <c r="BU249" s="22" t="str">
        <f t="shared" si="120"/>
        <v>+18</v>
      </c>
      <c r="BV249" s="22" t="str">
        <f t="shared" si="122"/>
        <v>连击率+18</v>
      </c>
      <c r="BW249" s="22" t="str">
        <f>_xlfn.IFNA(VLOOKUP(BR249,对应表!AS:AU,3,FALSE),"")</f>
        <v/>
      </c>
      <c r="BX249" s="22" t="str">
        <f>_xlfn.IFNA(VLOOKUP(BR249,对应表!AS:AU,2,FALSE),"")</f>
        <v/>
      </c>
      <c r="BY249" s="22" t="str">
        <f t="shared" si="123"/>
        <v>+</v>
      </c>
      <c r="BZ249" s="22" t="str">
        <f t="shared" si="124"/>
        <v/>
      </c>
    </row>
    <row r="250" spans="11:78" x14ac:dyDescent="0.15">
      <c r="K250" t="str">
        <f t="shared" si="108"/>
        <v>被动连击lv15</v>
      </c>
      <c r="L250" s="6" t="str">
        <f>Q250&amp;":"&amp;M250&amp;":"&amp;VLOOKUP(N250,对应表!B:C,2,FALSE)&amp;":"&amp;IF(buff!O250="",0,O250)</f>
        <v>200155:100:1:0</v>
      </c>
      <c r="M250">
        <v>100</v>
      </c>
      <c r="N250" s="1" t="s">
        <v>278</v>
      </c>
      <c r="O250">
        <v>0</v>
      </c>
      <c r="P250">
        <f t="shared" si="109"/>
        <v>19</v>
      </c>
      <c r="Q250">
        <v>200155</v>
      </c>
      <c r="R250" s="4" t="s">
        <v>1118</v>
      </c>
      <c r="S250" s="4" t="str">
        <f t="shared" si="121"/>
        <v>被动连击lv15</v>
      </c>
      <c r="T250" s="4" t="str">
        <f t="shared" si="107"/>
        <v>被动连击lv15</v>
      </c>
      <c r="U250" t="s">
        <v>279</v>
      </c>
      <c r="Z250" t="s">
        <v>1124</v>
      </c>
      <c r="AA250">
        <v>19</v>
      </c>
      <c r="AJ250" s="12" t="str">
        <f t="shared" si="125"/>
        <v>COB:19</v>
      </c>
      <c r="AS250">
        <v>999</v>
      </c>
      <c r="AV250" s="4"/>
      <c r="AW250" s="4"/>
      <c r="AX250" s="4"/>
      <c r="AY250" s="4"/>
      <c r="BA250" s="12" t="str">
        <f t="shared" si="126"/>
        <v/>
      </c>
      <c r="BB250" s="12" t="str">
        <f t="shared" si="110"/>
        <v/>
      </c>
      <c r="BC250" s="12" t="str">
        <f t="shared" si="111"/>
        <v/>
      </c>
      <c r="BD250" s="12" t="str">
        <f t="shared" si="112"/>
        <v/>
      </c>
      <c r="BE250" s="12" t="str">
        <f t="shared" si="113"/>
        <v/>
      </c>
      <c r="BF250" s="12" t="str">
        <f t="shared" si="114"/>
        <v/>
      </c>
      <c r="BG250" s="12" t="str">
        <f>_xlfn.IFNA(VLOOKUP(Z250,对应表!$Z:$AA,2,FALSE)&amp;AA250,"")</f>
        <v>COB:19</v>
      </c>
      <c r="BH250" s="12" t="str">
        <f>_xlfn.IFNA(VLOOKUP(AB250,对应表!$Z:$AA,2,FALSE)&amp;AC250,"")</f>
        <v/>
      </c>
      <c r="BI250" s="12" t="str">
        <f>_xlfn.IFNA(VLOOKUP(AD250,对应表!$Z:$AA,2,FALSE)&amp;AE250,"")</f>
        <v/>
      </c>
      <c r="BJ250" s="12" t="str">
        <f>_xlfn.IFNA(VLOOKUP(AF250,对应表!$Z:$AA,2,FALSE)&amp;AG250,"")</f>
        <v/>
      </c>
      <c r="BK250" s="12" t="str">
        <f>_xlfn.IFNA(VLOOKUP(AH250,对应表!$Z:$AA,2,FALSE)&amp;AI250,"")</f>
        <v/>
      </c>
      <c r="BN250" t="str">
        <f t="shared" si="117"/>
        <v>被动连击lv15</v>
      </c>
      <c r="BO250">
        <f t="shared" si="115"/>
        <v>19</v>
      </c>
      <c r="BP250" t="str">
        <f t="shared" si="116"/>
        <v/>
      </c>
      <c r="BQ250" t="str">
        <f t="shared" si="118"/>
        <v>连击率值</v>
      </c>
      <c r="BR250">
        <f t="shared" si="119"/>
        <v>0</v>
      </c>
      <c r="BS250" s="22" t="str">
        <f>VLOOKUP(BQ250,对应表!AS:AU,3,FALSE)</f>
        <v>连击率</v>
      </c>
      <c r="BT250" s="22">
        <f>VLOOKUP(BQ250,对应表!AS:AU,2,FALSE)</f>
        <v>1</v>
      </c>
      <c r="BU250" s="22" t="str">
        <f t="shared" si="120"/>
        <v>+19</v>
      </c>
      <c r="BV250" s="22" t="str">
        <f t="shared" si="122"/>
        <v>连击率+19</v>
      </c>
      <c r="BW250" s="22" t="str">
        <f>_xlfn.IFNA(VLOOKUP(BR250,对应表!AS:AU,3,FALSE),"")</f>
        <v/>
      </c>
      <c r="BX250" s="22" t="str">
        <f>_xlfn.IFNA(VLOOKUP(BR250,对应表!AS:AU,2,FALSE),"")</f>
        <v/>
      </c>
      <c r="BY250" s="22" t="str">
        <f t="shared" si="123"/>
        <v>+</v>
      </c>
      <c r="BZ250" s="22" t="str">
        <f t="shared" si="124"/>
        <v/>
      </c>
    </row>
    <row r="251" spans="11:78" x14ac:dyDescent="0.15">
      <c r="K251" t="str">
        <f t="shared" si="108"/>
        <v>被动连击lv16</v>
      </c>
      <c r="L251" s="6" t="str">
        <f>Q251&amp;":"&amp;M251&amp;":"&amp;VLOOKUP(N251,对应表!B:C,2,FALSE)&amp;":"&amp;IF(buff!O251="",0,O251)</f>
        <v>200156:100:1:0</v>
      </c>
      <c r="M251">
        <v>100</v>
      </c>
      <c r="N251" s="1" t="s">
        <v>278</v>
      </c>
      <c r="O251">
        <v>0</v>
      </c>
      <c r="P251">
        <f t="shared" si="109"/>
        <v>20</v>
      </c>
      <c r="Q251">
        <v>200156</v>
      </c>
      <c r="R251" s="4" t="s">
        <v>1119</v>
      </c>
      <c r="S251" s="4" t="str">
        <f t="shared" si="121"/>
        <v>被动连击lv16</v>
      </c>
      <c r="T251" s="4" t="str">
        <f t="shared" si="107"/>
        <v>被动连击lv16</v>
      </c>
      <c r="U251" t="s">
        <v>279</v>
      </c>
      <c r="Z251" t="s">
        <v>1124</v>
      </c>
      <c r="AA251">
        <v>20</v>
      </c>
      <c r="AJ251" s="12" t="str">
        <f t="shared" si="125"/>
        <v>COB:20</v>
      </c>
      <c r="AS251">
        <v>999</v>
      </c>
      <c r="AV251" s="4"/>
      <c r="AW251" s="4"/>
      <c r="AX251" s="4"/>
      <c r="AY251" s="4"/>
      <c r="BA251" s="12" t="str">
        <f t="shared" si="126"/>
        <v/>
      </c>
      <c r="BB251" s="12" t="str">
        <f t="shared" si="110"/>
        <v/>
      </c>
      <c r="BC251" s="12" t="str">
        <f t="shared" si="111"/>
        <v/>
      </c>
      <c r="BD251" s="12" t="str">
        <f t="shared" si="112"/>
        <v/>
      </c>
      <c r="BE251" s="12" t="str">
        <f t="shared" si="113"/>
        <v/>
      </c>
      <c r="BF251" s="12" t="str">
        <f t="shared" si="114"/>
        <v/>
      </c>
      <c r="BG251" s="12" t="str">
        <f>_xlfn.IFNA(VLOOKUP(Z251,对应表!$Z:$AA,2,FALSE)&amp;AA251,"")</f>
        <v>COB:20</v>
      </c>
      <c r="BH251" s="12" t="str">
        <f>_xlfn.IFNA(VLOOKUP(AB251,对应表!$Z:$AA,2,FALSE)&amp;AC251,"")</f>
        <v/>
      </c>
      <c r="BI251" s="12" t="str">
        <f>_xlfn.IFNA(VLOOKUP(AD251,对应表!$Z:$AA,2,FALSE)&amp;AE251,"")</f>
        <v/>
      </c>
      <c r="BJ251" s="12" t="str">
        <f>_xlfn.IFNA(VLOOKUP(AF251,对应表!$Z:$AA,2,FALSE)&amp;AG251,"")</f>
        <v/>
      </c>
      <c r="BK251" s="12" t="str">
        <f>_xlfn.IFNA(VLOOKUP(AH251,对应表!$Z:$AA,2,FALSE)&amp;AI251,"")</f>
        <v/>
      </c>
      <c r="BN251" t="str">
        <f t="shared" si="117"/>
        <v>被动连击lv16</v>
      </c>
      <c r="BO251">
        <f t="shared" si="115"/>
        <v>20</v>
      </c>
      <c r="BP251" t="str">
        <f t="shared" si="116"/>
        <v/>
      </c>
      <c r="BQ251" t="str">
        <f t="shared" si="118"/>
        <v>连击率值</v>
      </c>
      <c r="BR251">
        <f t="shared" si="119"/>
        <v>0</v>
      </c>
      <c r="BS251" s="22" t="str">
        <f>VLOOKUP(BQ251,对应表!AS:AU,3,FALSE)</f>
        <v>连击率</v>
      </c>
      <c r="BT251" s="22">
        <f>VLOOKUP(BQ251,对应表!AS:AU,2,FALSE)</f>
        <v>1</v>
      </c>
      <c r="BU251" s="22" t="str">
        <f t="shared" si="120"/>
        <v>+20</v>
      </c>
      <c r="BV251" s="22" t="str">
        <f t="shared" si="122"/>
        <v>连击率+20</v>
      </c>
      <c r="BW251" s="22" t="str">
        <f>_xlfn.IFNA(VLOOKUP(BR251,对应表!AS:AU,3,FALSE),"")</f>
        <v/>
      </c>
      <c r="BX251" s="22" t="str">
        <f>_xlfn.IFNA(VLOOKUP(BR251,对应表!AS:AU,2,FALSE),"")</f>
        <v/>
      </c>
      <c r="BY251" s="22" t="str">
        <f t="shared" si="123"/>
        <v>+</v>
      </c>
      <c r="BZ251" s="22" t="str">
        <f t="shared" si="124"/>
        <v/>
      </c>
    </row>
    <row r="252" spans="11:78" x14ac:dyDescent="0.15">
      <c r="K252" t="str">
        <f t="shared" si="108"/>
        <v>被动连击lv17</v>
      </c>
      <c r="L252" s="6" t="str">
        <f>Q252&amp;":"&amp;M252&amp;":"&amp;VLOOKUP(N252,对应表!B:C,2,FALSE)&amp;":"&amp;IF(buff!O252="",0,O252)</f>
        <v>200157:100:1:0</v>
      </c>
      <c r="M252">
        <v>100</v>
      </c>
      <c r="N252" s="1" t="s">
        <v>278</v>
      </c>
      <c r="O252">
        <v>0</v>
      </c>
      <c r="P252">
        <f t="shared" si="109"/>
        <v>21</v>
      </c>
      <c r="Q252">
        <v>200157</v>
      </c>
      <c r="R252" s="4" t="s">
        <v>1120</v>
      </c>
      <c r="S252" s="4" t="str">
        <f t="shared" si="121"/>
        <v>被动连击lv17</v>
      </c>
      <c r="T252" s="4" t="str">
        <f t="shared" si="107"/>
        <v>被动连击lv17</v>
      </c>
      <c r="U252" t="s">
        <v>279</v>
      </c>
      <c r="Z252" t="s">
        <v>1124</v>
      </c>
      <c r="AA252">
        <v>21</v>
      </c>
      <c r="AJ252" s="12" t="str">
        <f t="shared" si="125"/>
        <v>COB:21</v>
      </c>
      <c r="AS252">
        <v>999</v>
      </c>
      <c r="AV252" s="4"/>
      <c r="AW252" s="4"/>
      <c r="AX252" s="4"/>
      <c r="AY252" s="4"/>
      <c r="BA252" s="12" t="str">
        <f t="shared" si="126"/>
        <v/>
      </c>
      <c r="BB252" s="12" t="str">
        <f t="shared" si="110"/>
        <v/>
      </c>
      <c r="BC252" s="12" t="str">
        <f t="shared" si="111"/>
        <v/>
      </c>
      <c r="BD252" s="12" t="str">
        <f t="shared" si="112"/>
        <v/>
      </c>
      <c r="BE252" s="12" t="str">
        <f t="shared" si="113"/>
        <v/>
      </c>
      <c r="BF252" s="12" t="str">
        <f t="shared" si="114"/>
        <v/>
      </c>
      <c r="BG252" s="12" t="str">
        <f>_xlfn.IFNA(VLOOKUP(Z252,对应表!$Z:$AA,2,FALSE)&amp;AA252,"")</f>
        <v>COB:21</v>
      </c>
      <c r="BH252" s="12" t="str">
        <f>_xlfn.IFNA(VLOOKUP(AB252,对应表!$Z:$AA,2,FALSE)&amp;AC252,"")</f>
        <v/>
      </c>
      <c r="BI252" s="12" t="str">
        <f>_xlfn.IFNA(VLOOKUP(AD252,对应表!$Z:$AA,2,FALSE)&amp;AE252,"")</f>
        <v/>
      </c>
      <c r="BJ252" s="12" t="str">
        <f>_xlfn.IFNA(VLOOKUP(AF252,对应表!$Z:$AA,2,FALSE)&amp;AG252,"")</f>
        <v/>
      </c>
      <c r="BK252" s="12" t="str">
        <f>_xlfn.IFNA(VLOOKUP(AH252,对应表!$Z:$AA,2,FALSE)&amp;AI252,"")</f>
        <v/>
      </c>
      <c r="BN252" t="str">
        <f t="shared" si="117"/>
        <v>被动连击lv17</v>
      </c>
      <c r="BO252">
        <f t="shared" si="115"/>
        <v>21</v>
      </c>
      <c r="BP252" t="str">
        <f t="shared" si="116"/>
        <v/>
      </c>
      <c r="BQ252" t="str">
        <f t="shared" si="118"/>
        <v>连击率值</v>
      </c>
      <c r="BR252">
        <f t="shared" si="119"/>
        <v>0</v>
      </c>
      <c r="BS252" s="22" t="str">
        <f>VLOOKUP(BQ252,对应表!AS:AU,3,FALSE)</f>
        <v>连击率</v>
      </c>
      <c r="BT252" s="22">
        <f>VLOOKUP(BQ252,对应表!AS:AU,2,FALSE)</f>
        <v>1</v>
      </c>
      <c r="BU252" s="22" t="str">
        <f t="shared" si="120"/>
        <v>+21</v>
      </c>
      <c r="BV252" s="22" t="str">
        <f t="shared" si="122"/>
        <v>连击率+21</v>
      </c>
      <c r="BW252" s="22" t="str">
        <f>_xlfn.IFNA(VLOOKUP(BR252,对应表!AS:AU,3,FALSE),"")</f>
        <v/>
      </c>
      <c r="BX252" s="22" t="str">
        <f>_xlfn.IFNA(VLOOKUP(BR252,对应表!AS:AU,2,FALSE),"")</f>
        <v/>
      </c>
      <c r="BY252" s="22" t="str">
        <f t="shared" si="123"/>
        <v>+</v>
      </c>
      <c r="BZ252" s="22" t="str">
        <f t="shared" si="124"/>
        <v/>
      </c>
    </row>
    <row r="253" spans="11:78" x14ac:dyDescent="0.15">
      <c r="K253" t="str">
        <f t="shared" si="108"/>
        <v>被动连击lv18</v>
      </c>
      <c r="L253" s="6" t="str">
        <f>Q253&amp;":"&amp;M253&amp;":"&amp;VLOOKUP(N253,对应表!B:C,2,FALSE)&amp;":"&amp;IF(buff!O253="",0,O253)</f>
        <v>200158:100:1:0</v>
      </c>
      <c r="M253">
        <v>100</v>
      </c>
      <c r="N253" s="1" t="s">
        <v>278</v>
      </c>
      <c r="O253">
        <v>0</v>
      </c>
      <c r="P253">
        <f t="shared" si="109"/>
        <v>22</v>
      </c>
      <c r="Q253">
        <v>200158</v>
      </c>
      <c r="R253" s="4" t="s">
        <v>1121</v>
      </c>
      <c r="S253" s="4" t="str">
        <f t="shared" si="121"/>
        <v>被动连击lv18</v>
      </c>
      <c r="T253" s="4" t="str">
        <f t="shared" si="107"/>
        <v>被动连击lv18</v>
      </c>
      <c r="U253" t="s">
        <v>279</v>
      </c>
      <c r="Z253" t="s">
        <v>1124</v>
      </c>
      <c r="AA253">
        <v>22</v>
      </c>
      <c r="AJ253" s="12" t="str">
        <f t="shared" si="125"/>
        <v>COB:22</v>
      </c>
      <c r="AS253">
        <v>999</v>
      </c>
      <c r="AV253" s="4"/>
      <c r="AW253" s="4"/>
      <c r="AX253" s="4"/>
      <c r="AY253" s="4"/>
      <c r="BA253" s="12" t="str">
        <f t="shared" si="126"/>
        <v/>
      </c>
      <c r="BB253" s="12" t="str">
        <f t="shared" si="110"/>
        <v/>
      </c>
      <c r="BC253" s="12" t="str">
        <f t="shared" si="111"/>
        <v/>
      </c>
      <c r="BD253" s="12" t="str">
        <f t="shared" si="112"/>
        <v/>
      </c>
      <c r="BE253" s="12" t="str">
        <f t="shared" si="113"/>
        <v/>
      </c>
      <c r="BF253" s="12" t="str">
        <f t="shared" si="114"/>
        <v/>
      </c>
      <c r="BG253" s="12" t="str">
        <f>_xlfn.IFNA(VLOOKUP(Z253,对应表!$Z:$AA,2,FALSE)&amp;AA253,"")</f>
        <v>COB:22</v>
      </c>
      <c r="BH253" s="12" t="str">
        <f>_xlfn.IFNA(VLOOKUP(AB253,对应表!$Z:$AA,2,FALSE)&amp;AC253,"")</f>
        <v/>
      </c>
      <c r="BI253" s="12" t="str">
        <f>_xlfn.IFNA(VLOOKUP(AD253,对应表!$Z:$AA,2,FALSE)&amp;AE253,"")</f>
        <v/>
      </c>
      <c r="BJ253" s="12" t="str">
        <f>_xlfn.IFNA(VLOOKUP(AF253,对应表!$Z:$AA,2,FALSE)&amp;AG253,"")</f>
        <v/>
      </c>
      <c r="BK253" s="12" t="str">
        <f>_xlfn.IFNA(VLOOKUP(AH253,对应表!$Z:$AA,2,FALSE)&amp;AI253,"")</f>
        <v/>
      </c>
      <c r="BN253" t="str">
        <f t="shared" si="117"/>
        <v>被动连击lv18</v>
      </c>
      <c r="BO253">
        <f t="shared" si="115"/>
        <v>22</v>
      </c>
      <c r="BP253" t="str">
        <f t="shared" si="116"/>
        <v/>
      </c>
      <c r="BQ253" t="str">
        <f t="shared" si="118"/>
        <v>连击率值</v>
      </c>
      <c r="BR253">
        <f t="shared" si="119"/>
        <v>0</v>
      </c>
      <c r="BS253" s="22" t="str">
        <f>VLOOKUP(BQ253,对应表!AS:AU,3,FALSE)</f>
        <v>连击率</v>
      </c>
      <c r="BT253" s="22">
        <f>VLOOKUP(BQ253,对应表!AS:AU,2,FALSE)</f>
        <v>1</v>
      </c>
      <c r="BU253" s="22" t="str">
        <f t="shared" si="120"/>
        <v>+22</v>
      </c>
      <c r="BV253" s="22" t="str">
        <f t="shared" si="122"/>
        <v>连击率+22</v>
      </c>
      <c r="BW253" s="22" t="str">
        <f>_xlfn.IFNA(VLOOKUP(BR253,对应表!AS:AU,3,FALSE),"")</f>
        <v/>
      </c>
      <c r="BX253" s="22" t="str">
        <f>_xlfn.IFNA(VLOOKUP(BR253,对应表!AS:AU,2,FALSE),"")</f>
        <v/>
      </c>
      <c r="BY253" s="22" t="str">
        <f t="shared" si="123"/>
        <v>+</v>
      </c>
      <c r="BZ253" s="22" t="str">
        <f t="shared" si="124"/>
        <v/>
      </c>
    </row>
    <row r="254" spans="11:78" x14ac:dyDescent="0.15">
      <c r="K254" t="str">
        <f t="shared" si="108"/>
        <v>被动连击lv19</v>
      </c>
      <c r="L254" s="6" t="str">
        <f>Q254&amp;":"&amp;M254&amp;":"&amp;VLOOKUP(N254,对应表!B:C,2,FALSE)&amp;":"&amp;IF(buff!O254="",0,O254)</f>
        <v>200159:100:1:0</v>
      </c>
      <c r="M254">
        <v>100</v>
      </c>
      <c r="N254" s="1" t="s">
        <v>278</v>
      </c>
      <c r="O254">
        <v>0</v>
      </c>
      <c r="P254">
        <f t="shared" si="109"/>
        <v>23</v>
      </c>
      <c r="Q254">
        <v>200159</v>
      </c>
      <c r="R254" s="4" t="s">
        <v>1122</v>
      </c>
      <c r="S254" s="4" t="str">
        <f t="shared" si="121"/>
        <v>被动连击lv19</v>
      </c>
      <c r="T254" s="4" t="str">
        <f t="shared" si="107"/>
        <v>被动连击lv19</v>
      </c>
      <c r="U254" t="s">
        <v>279</v>
      </c>
      <c r="Z254" t="s">
        <v>1124</v>
      </c>
      <c r="AA254">
        <v>23</v>
      </c>
      <c r="AJ254" s="12" t="str">
        <f t="shared" si="125"/>
        <v>COB:23</v>
      </c>
      <c r="AS254">
        <v>999</v>
      </c>
      <c r="AV254" s="4"/>
      <c r="AW254" s="4"/>
      <c r="AX254" s="4"/>
      <c r="AY254" s="4"/>
      <c r="BA254" s="12" t="str">
        <f t="shared" si="126"/>
        <v/>
      </c>
      <c r="BB254" s="12" t="str">
        <f t="shared" si="110"/>
        <v/>
      </c>
      <c r="BC254" s="12" t="str">
        <f t="shared" si="111"/>
        <v/>
      </c>
      <c r="BD254" s="12" t="str">
        <f t="shared" si="112"/>
        <v/>
      </c>
      <c r="BE254" s="12" t="str">
        <f t="shared" si="113"/>
        <v/>
      </c>
      <c r="BF254" s="12" t="str">
        <f t="shared" si="114"/>
        <v/>
      </c>
      <c r="BG254" s="12" t="str">
        <f>_xlfn.IFNA(VLOOKUP(Z254,对应表!$Z:$AA,2,FALSE)&amp;AA254,"")</f>
        <v>COB:23</v>
      </c>
      <c r="BH254" s="12" t="str">
        <f>_xlfn.IFNA(VLOOKUP(AB254,对应表!$Z:$AA,2,FALSE)&amp;AC254,"")</f>
        <v/>
      </c>
      <c r="BI254" s="12" t="str">
        <f>_xlfn.IFNA(VLOOKUP(AD254,对应表!$Z:$AA,2,FALSE)&amp;AE254,"")</f>
        <v/>
      </c>
      <c r="BJ254" s="12" t="str">
        <f>_xlfn.IFNA(VLOOKUP(AF254,对应表!$Z:$AA,2,FALSE)&amp;AG254,"")</f>
        <v/>
      </c>
      <c r="BK254" s="12" t="str">
        <f>_xlfn.IFNA(VLOOKUP(AH254,对应表!$Z:$AA,2,FALSE)&amp;AI254,"")</f>
        <v/>
      </c>
      <c r="BN254" t="str">
        <f t="shared" si="117"/>
        <v>被动连击lv19</v>
      </c>
      <c r="BO254">
        <f t="shared" si="115"/>
        <v>23</v>
      </c>
      <c r="BP254" t="str">
        <f t="shared" si="116"/>
        <v/>
      </c>
      <c r="BQ254" t="str">
        <f t="shared" si="118"/>
        <v>连击率值</v>
      </c>
      <c r="BR254">
        <f t="shared" si="119"/>
        <v>0</v>
      </c>
      <c r="BS254" s="22" t="str">
        <f>VLOOKUP(BQ254,对应表!AS:AU,3,FALSE)</f>
        <v>连击率</v>
      </c>
      <c r="BT254" s="22">
        <f>VLOOKUP(BQ254,对应表!AS:AU,2,FALSE)</f>
        <v>1</v>
      </c>
      <c r="BU254" s="22" t="str">
        <f t="shared" si="120"/>
        <v>+23</v>
      </c>
      <c r="BV254" s="22" t="str">
        <f t="shared" si="122"/>
        <v>连击率+23</v>
      </c>
      <c r="BW254" s="22" t="str">
        <f>_xlfn.IFNA(VLOOKUP(BR254,对应表!AS:AU,3,FALSE),"")</f>
        <v/>
      </c>
      <c r="BX254" s="22" t="str">
        <f>_xlfn.IFNA(VLOOKUP(BR254,对应表!AS:AU,2,FALSE),"")</f>
        <v/>
      </c>
      <c r="BY254" s="22" t="str">
        <f t="shared" si="123"/>
        <v>+</v>
      </c>
      <c r="BZ254" s="22" t="str">
        <f t="shared" si="124"/>
        <v/>
      </c>
    </row>
    <row r="255" spans="11:78" x14ac:dyDescent="0.15">
      <c r="K255" t="str">
        <f t="shared" si="108"/>
        <v>被动连击lv20</v>
      </c>
      <c r="L255" s="6" t="str">
        <f>Q255&amp;":"&amp;M255&amp;":"&amp;VLOOKUP(N255,对应表!B:C,2,FALSE)&amp;":"&amp;IF(buff!O255="",0,O255)</f>
        <v>200160:100:1:0</v>
      </c>
      <c r="M255">
        <v>100</v>
      </c>
      <c r="N255" s="1" t="s">
        <v>278</v>
      </c>
      <c r="O255">
        <v>0</v>
      </c>
      <c r="P255">
        <f t="shared" si="109"/>
        <v>24</v>
      </c>
      <c r="Q255">
        <v>200160</v>
      </c>
      <c r="R255" s="4" t="s">
        <v>1123</v>
      </c>
      <c r="S255" s="4" t="str">
        <f t="shared" si="121"/>
        <v>被动连击lv20</v>
      </c>
      <c r="T255" s="4" t="str">
        <f t="shared" si="107"/>
        <v>被动连击lv20</v>
      </c>
      <c r="U255" t="s">
        <v>279</v>
      </c>
      <c r="Z255" t="s">
        <v>1124</v>
      </c>
      <c r="AA255">
        <v>24</v>
      </c>
      <c r="AJ255" s="12" t="str">
        <f t="shared" si="125"/>
        <v>COB:24</v>
      </c>
      <c r="AS255">
        <v>999</v>
      </c>
      <c r="AV255" s="4"/>
      <c r="AW255" s="4"/>
      <c r="AX255" s="4"/>
      <c r="AY255" s="4"/>
      <c r="BA255" s="12" t="str">
        <f t="shared" si="126"/>
        <v/>
      </c>
      <c r="BB255" s="12" t="str">
        <f t="shared" si="110"/>
        <v/>
      </c>
      <c r="BC255" s="12" t="str">
        <f t="shared" si="111"/>
        <v/>
      </c>
      <c r="BD255" s="12" t="str">
        <f t="shared" si="112"/>
        <v/>
      </c>
      <c r="BE255" s="12" t="str">
        <f t="shared" si="113"/>
        <v/>
      </c>
      <c r="BF255" s="12" t="str">
        <f t="shared" si="114"/>
        <v/>
      </c>
      <c r="BG255" s="12" t="str">
        <f>_xlfn.IFNA(VLOOKUP(Z255,对应表!$Z:$AA,2,FALSE)&amp;AA255,"")</f>
        <v>COB:24</v>
      </c>
      <c r="BH255" s="12" t="str">
        <f>_xlfn.IFNA(VLOOKUP(AB255,对应表!$Z:$AA,2,FALSE)&amp;AC255,"")</f>
        <v/>
      </c>
      <c r="BI255" s="12" t="str">
        <f>_xlfn.IFNA(VLOOKUP(AD255,对应表!$Z:$AA,2,FALSE)&amp;AE255,"")</f>
        <v/>
      </c>
      <c r="BJ255" s="12" t="str">
        <f>_xlfn.IFNA(VLOOKUP(AF255,对应表!$Z:$AA,2,FALSE)&amp;AG255,"")</f>
        <v/>
      </c>
      <c r="BK255" s="12" t="str">
        <f>_xlfn.IFNA(VLOOKUP(AH255,对应表!$Z:$AA,2,FALSE)&amp;AI255,"")</f>
        <v/>
      </c>
      <c r="BN255" t="str">
        <f t="shared" si="117"/>
        <v>被动连击lv20</v>
      </c>
      <c r="BO255">
        <f t="shared" si="115"/>
        <v>24</v>
      </c>
      <c r="BP255" t="str">
        <f t="shared" si="116"/>
        <v/>
      </c>
      <c r="BQ255" t="str">
        <f t="shared" si="118"/>
        <v>连击率值</v>
      </c>
      <c r="BR255">
        <f t="shared" si="119"/>
        <v>0</v>
      </c>
      <c r="BS255" s="22" t="str">
        <f>VLOOKUP(BQ255,对应表!AS:AU,3,FALSE)</f>
        <v>连击率</v>
      </c>
      <c r="BT255" s="22">
        <f>VLOOKUP(BQ255,对应表!AS:AU,2,FALSE)</f>
        <v>1</v>
      </c>
      <c r="BU255" s="22" t="str">
        <f t="shared" si="120"/>
        <v>+24</v>
      </c>
      <c r="BV255" s="22" t="str">
        <f t="shared" si="122"/>
        <v>连击率+24</v>
      </c>
      <c r="BW255" s="22" t="str">
        <f>_xlfn.IFNA(VLOOKUP(BR255,对应表!AS:AU,3,FALSE),"")</f>
        <v/>
      </c>
      <c r="BX255" s="22" t="str">
        <f>_xlfn.IFNA(VLOOKUP(BR255,对应表!AS:AU,2,FALSE),"")</f>
        <v/>
      </c>
      <c r="BY255" s="22" t="str">
        <f t="shared" si="123"/>
        <v>+</v>
      </c>
      <c r="BZ255" s="22" t="str">
        <f t="shared" si="124"/>
        <v/>
      </c>
    </row>
    <row r="256" spans="11:78" x14ac:dyDescent="0.15">
      <c r="K256" t="str">
        <f t="shared" si="108"/>
        <v>被动暴击lv1</v>
      </c>
      <c r="L256" s="6" t="str">
        <f>Q256&amp;":"&amp;M256&amp;":"&amp;VLOOKUP(N256,对应表!B:C,2,FALSE)&amp;":"&amp;IF(buff!O256="",0,O256)</f>
        <v>200161:100:1:0</v>
      </c>
      <c r="M256">
        <v>100</v>
      </c>
      <c r="N256" s="1" t="s">
        <v>278</v>
      </c>
      <c r="O256">
        <v>0</v>
      </c>
      <c r="P256">
        <f t="shared" si="109"/>
        <v>5</v>
      </c>
      <c r="Q256">
        <v>200161</v>
      </c>
      <c r="R256" s="4" t="s">
        <v>1125</v>
      </c>
      <c r="S256" s="4" t="str">
        <f t="shared" si="121"/>
        <v>被动暴击lv1</v>
      </c>
      <c r="T256" s="4" t="str">
        <f t="shared" si="107"/>
        <v>被动暴击lv1</v>
      </c>
      <c r="U256" t="s">
        <v>279</v>
      </c>
      <c r="Z256" t="s">
        <v>246</v>
      </c>
      <c r="AA256">
        <v>5</v>
      </c>
      <c r="AJ256" s="12" t="str">
        <f t="shared" si="125"/>
        <v>CRI:5</v>
      </c>
      <c r="AS256">
        <v>999</v>
      </c>
      <c r="AV256" s="4"/>
      <c r="AW256" s="4"/>
      <c r="AX256" s="4"/>
      <c r="AY256" s="4"/>
      <c r="BA256" s="12" t="str">
        <f t="shared" si="126"/>
        <v/>
      </c>
      <c r="BB256" s="12" t="str">
        <f t="shared" si="110"/>
        <v/>
      </c>
      <c r="BC256" s="12" t="str">
        <f t="shared" si="111"/>
        <v/>
      </c>
      <c r="BD256" s="12" t="str">
        <f t="shared" si="112"/>
        <v/>
      </c>
      <c r="BE256" s="12" t="str">
        <f t="shared" si="113"/>
        <v/>
      </c>
      <c r="BF256" s="12" t="str">
        <f t="shared" si="114"/>
        <v/>
      </c>
      <c r="BG256" s="12" t="str">
        <f>_xlfn.IFNA(VLOOKUP(Z256,对应表!$Z:$AA,2,FALSE)&amp;AA256,"")</f>
        <v>CRI:5</v>
      </c>
      <c r="BH256" s="12" t="str">
        <f>_xlfn.IFNA(VLOOKUP(AB256,对应表!$Z:$AA,2,FALSE)&amp;AC256,"")</f>
        <v/>
      </c>
      <c r="BI256" s="12" t="str">
        <f>_xlfn.IFNA(VLOOKUP(AD256,对应表!$Z:$AA,2,FALSE)&amp;AE256,"")</f>
        <v/>
      </c>
      <c r="BJ256" s="12" t="str">
        <f>_xlfn.IFNA(VLOOKUP(AF256,对应表!$Z:$AA,2,FALSE)&amp;AG256,"")</f>
        <v/>
      </c>
      <c r="BK256" s="12" t="str">
        <f>_xlfn.IFNA(VLOOKUP(AH256,对应表!$Z:$AA,2,FALSE)&amp;AI256,"")</f>
        <v/>
      </c>
      <c r="BN256" t="str">
        <f t="shared" si="117"/>
        <v>被动暴击lv1</v>
      </c>
      <c r="BO256">
        <f t="shared" si="115"/>
        <v>5</v>
      </c>
      <c r="BP256" t="str">
        <f t="shared" si="116"/>
        <v/>
      </c>
      <c r="BQ256" t="str">
        <f t="shared" si="118"/>
        <v>暴击率值</v>
      </c>
      <c r="BR256">
        <f t="shared" si="119"/>
        <v>0</v>
      </c>
      <c r="BS256" s="22" t="str">
        <f>VLOOKUP(BQ256,对应表!AS:AU,3,FALSE)</f>
        <v>暴击率</v>
      </c>
      <c r="BT256" s="22">
        <f>VLOOKUP(BQ256,对应表!AS:AU,2,FALSE)</f>
        <v>1</v>
      </c>
      <c r="BU256" s="22" t="str">
        <f t="shared" si="120"/>
        <v>+5</v>
      </c>
      <c r="BV256" s="22" t="str">
        <f t="shared" si="122"/>
        <v>暴击率+5</v>
      </c>
      <c r="BW256" s="22" t="str">
        <f>_xlfn.IFNA(VLOOKUP(BR256,对应表!AS:AU,3,FALSE),"")</f>
        <v/>
      </c>
      <c r="BX256" s="22" t="str">
        <f>_xlfn.IFNA(VLOOKUP(BR256,对应表!AS:AU,2,FALSE),"")</f>
        <v/>
      </c>
      <c r="BY256" s="22" t="str">
        <f t="shared" si="123"/>
        <v>+</v>
      </c>
      <c r="BZ256" s="22" t="str">
        <f t="shared" si="124"/>
        <v/>
      </c>
    </row>
    <row r="257" spans="11:78" x14ac:dyDescent="0.15">
      <c r="K257" t="str">
        <f t="shared" si="108"/>
        <v>被动暴击lv2</v>
      </c>
      <c r="L257" s="6" t="str">
        <f>Q257&amp;":"&amp;M257&amp;":"&amp;VLOOKUP(N257,对应表!B:C,2,FALSE)&amp;":"&amp;IF(buff!O257="",0,O257)</f>
        <v>200162:100:1:0</v>
      </c>
      <c r="M257">
        <v>100</v>
      </c>
      <c r="N257" s="1" t="s">
        <v>278</v>
      </c>
      <c r="O257">
        <v>0</v>
      </c>
      <c r="P257">
        <f t="shared" si="109"/>
        <v>6</v>
      </c>
      <c r="Q257">
        <v>200162</v>
      </c>
      <c r="R257" s="4" t="s">
        <v>1126</v>
      </c>
      <c r="S257" s="4" t="str">
        <f t="shared" si="121"/>
        <v>被动暴击lv2</v>
      </c>
      <c r="T257" s="4" t="str">
        <f t="shared" si="107"/>
        <v>被动暴击lv2</v>
      </c>
      <c r="U257" t="s">
        <v>279</v>
      </c>
      <c r="Z257" t="s">
        <v>246</v>
      </c>
      <c r="AA257">
        <v>6</v>
      </c>
      <c r="AJ257" s="12" t="str">
        <f t="shared" si="125"/>
        <v>CRI:6</v>
      </c>
      <c r="AS257">
        <v>999</v>
      </c>
      <c r="AV257" s="4"/>
      <c r="AW257" s="4"/>
      <c r="AX257" s="4"/>
      <c r="AY257" s="4"/>
      <c r="BA257" s="12" t="str">
        <f t="shared" si="126"/>
        <v/>
      </c>
      <c r="BB257" s="12" t="str">
        <f t="shared" si="110"/>
        <v/>
      </c>
      <c r="BC257" s="12" t="str">
        <f t="shared" si="111"/>
        <v/>
      </c>
      <c r="BD257" s="12" t="str">
        <f t="shared" si="112"/>
        <v/>
      </c>
      <c r="BE257" s="12" t="str">
        <f t="shared" si="113"/>
        <v/>
      </c>
      <c r="BF257" s="12" t="str">
        <f t="shared" si="114"/>
        <v/>
      </c>
      <c r="BG257" s="12" t="str">
        <f>_xlfn.IFNA(VLOOKUP(Z257,对应表!$Z:$AA,2,FALSE)&amp;AA257,"")</f>
        <v>CRI:6</v>
      </c>
      <c r="BH257" s="12" t="str">
        <f>_xlfn.IFNA(VLOOKUP(AB257,对应表!$Z:$AA,2,FALSE)&amp;AC257,"")</f>
        <v/>
      </c>
      <c r="BI257" s="12" t="str">
        <f>_xlfn.IFNA(VLOOKUP(AD257,对应表!$Z:$AA,2,FALSE)&amp;AE257,"")</f>
        <v/>
      </c>
      <c r="BJ257" s="12" t="str">
        <f>_xlfn.IFNA(VLOOKUP(AF257,对应表!$Z:$AA,2,FALSE)&amp;AG257,"")</f>
        <v/>
      </c>
      <c r="BK257" s="12" t="str">
        <f>_xlfn.IFNA(VLOOKUP(AH257,对应表!$Z:$AA,2,FALSE)&amp;AI257,"")</f>
        <v/>
      </c>
      <c r="BN257" t="str">
        <f t="shared" si="117"/>
        <v>被动暴击lv2</v>
      </c>
      <c r="BO257">
        <f t="shared" si="115"/>
        <v>6</v>
      </c>
      <c r="BP257" t="str">
        <f t="shared" si="116"/>
        <v/>
      </c>
      <c r="BQ257" t="str">
        <f t="shared" si="118"/>
        <v>暴击率值</v>
      </c>
      <c r="BR257">
        <f t="shared" si="119"/>
        <v>0</v>
      </c>
      <c r="BS257" s="22" t="str">
        <f>VLOOKUP(BQ257,对应表!AS:AU,3,FALSE)</f>
        <v>暴击率</v>
      </c>
      <c r="BT257" s="22">
        <f>VLOOKUP(BQ257,对应表!AS:AU,2,FALSE)</f>
        <v>1</v>
      </c>
      <c r="BU257" s="22" t="str">
        <f t="shared" si="120"/>
        <v>+6</v>
      </c>
      <c r="BV257" s="22" t="str">
        <f t="shared" si="122"/>
        <v>暴击率+6</v>
      </c>
      <c r="BW257" s="22" t="str">
        <f>_xlfn.IFNA(VLOOKUP(BR257,对应表!AS:AU,3,FALSE),"")</f>
        <v/>
      </c>
      <c r="BX257" s="22" t="str">
        <f>_xlfn.IFNA(VLOOKUP(BR257,对应表!AS:AU,2,FALSE),"")</f>
        <v/>
      </c>
      <c r="BY257" s="22" t="str">
        <f t="shared" si="123"/>
        <v>+</v>
      </c>
      <c r="BZ257" s="22" t="str">
        <f t="shared" si="124"/>
        <v/>
      </c>
    </row>
    <row r="258" spans="11:78" x14ac:dyDescent="0.15">
      <c r="K258" t="str">
        <f t="shared" si="108"/>
        <v>被动暴击lv3</v>
      </c>
      <c r="L258" s="6" t="str">
        <f>Q258&amp;":"&amp;M258&amp;":"&amp;VLOOKUP(N258,对应表!B:C,2,FALSE)&amp;":"&amp;IF(buff!O258="",0,O258)</f>
        <v>200163:100:1:0</v>
      </c>
      <c r="M258">
        <v>100</v>
      </c>
      <c r="N258" s="1" t="s">
        <v>278</v>
      </c>
      <c r="O258">
        <v>0</v>
      </c>
      <c r="P258">
        <f t="shared" si="109"/>
        <v>7</v>
      </c>
      <c r="Q258">
        <v>200163</v>
      </c>
      <c r="R258" s="4" t="s">
        <v>1127</v>
      </c>
      <c r="S258" s="4" t="str">
        <f t="shared" si="121"/>
        <v>被动暴击lv3</v>
      </c>
      <c r="T258" s="4" t="str">
        <f t="shared" si="107"/>
        <v>被动暴击lv3</v>
      </c>
      <c r="U258" t="s">
        <v>279</v>
      </c>
      <c r="Z258" t="s">
        <v>246</v>
      </c>
      <c r="AA258">
        <v>7</v>
      </c>
      <c r="AJ258" s="12" t="str">
        <f t="shared" si="125"/>
        <v>CRI:7</v>
      </c>
      <c r="AS258">
        <v>999</v>
      </c>
      <c r="AV258" s="4"/>
      <c r="AW258" s="4"/>
      <c r="AX258" s="4"/>
      <c r="AY258" s="4"/>
      <c r="BA258" s="12" t="str">
        <f t="shared" si="126"/>
        <v/>
      </c>
      <c r="BB258" s="12" t="str">
        <f t="shared" si="110"/>
        <v/>
      </c>
      <c r="BC258" s="12" t="str">
        <f t="shared" si="111"/>
        <v/>
      </c>
      <c r="BD258" s="12" t="str">
        <f t="shared" si="112"/>
        <v/>
      </c>
      <c r="BE258" s="12" t="str">
        <f t="shared" si="113"/>
        <v/>
      </c>
      <c r="BF258" s="12" t="str">
        <f t="shared" si="114"/>
        <v/>
      </c>
      <c r="BG258" s="12" t="str">
        <f>_xlfn.IFNA(VLOOKUP(Z258,对应表!$Z:$AA,2,FALSE)&amp;AA258,"")</f>
        <v>CRI:7</v>
      </c>
      <c r="BH258" s="12" t="str">
        <f>_xlfn.IFNA(VLOOKUP(AB258,对应表!$Z:$AA,2,FALSE)&amp;AC258,"")</f>
        <v/>
      </c>
      <c r="BI258" s="12" t="str">
        <f>_xlfn.IFNA(VLOOKUP(AD258,对应表!$Z:$AA,2,FALSE)&amp;AE258,"")</f>
        <v/>
      </c>
      <c r="BJ258" s="12" t="str">
        <f>_xlfn.IFNA(VLOOKUP(AF258,对应表!$Z:$AA,2,FALSE)&amp;AG258,"")</f>
        <v/>
      </c>
      <c r="BK258" s="12" t="str">
        <f>_xlfn.IFNA(VLOOKUP(AH258,对应表!$Z:$AA,2,FALSE)&amp;AI258,"")</f>
        <v/>
      </c>
      <c r="BN258" t="str">
        <f t="shared" si="117"/>
        <v>被动暴击lv3</v>
      </c>
      <c r="BO258">
        <f t="shared" si="115"/>
        <v>7</v>
      </c>
      <c r="BP258" t="str">
        <f t="shared" si="116"/>
        <v/>
      </c>
      <c r="BQ258" t="str">
        <f t="shared" si="118"/>
        <v>暴击率值</v>
      </c>
      <c r="BR258">
        <f t="shared" si="119"/>
        <v>0</v>
      </c>
      <c r="BS258" s="22" t="str">
        <f>VLOOKUP(BQ258,对应表!AS:AU,3,FALSE)</f>
        <v>暴击率</v>
      </c>
      <c r="BT258" s="22">
        <f>VLOOKUP(BQ258,对应表!AS:AU,2,FALSE)</f>
        <v>1</v>
      </c>
      <c r="BU258" s="22" t="str">
        <f t="shared" si="120"/>
        <v>+7</v>
      </c>
      <c r="BV258" s="22" t="str">
        <f t="shared" si="122"/>
        <v>暴击率+7</v>
      </c>
      <c r="BW258" s="22" t="str">
        <f>_xlfn.IFNA(VLOOKUP(BR258,对应表!AS:AU,3,FALSE),"")</f>
        <v/>
      </c>
      <c r="BX258" s="22" t="str">
        <f>_xlfn.IFNA(VLOOKUP(BR258,对应表!AS:AU,2,FALSE),"")</f>
        <v/>
      </c>
      <c r="BY258" s="22" t="str">
        <f t="shared" si="123"/>
        <v>+</v>
      </c>
      <c r="BZ258" s="22" t="str">
        <f t="shared" si="124"/>
        <v/>
      </c>
    </row>
    <row r="259" spans="11:78" x14ac:dyDescent="0.15">
      <c r="K259" t="str">
        <f t="shared" si="108"/>
        <v>被动暴击lv4</v>
      </c>
      <c r="L259" s="6" t="str">
        <f>Q259&amp;":"&amp;M259&amp;":"&amp;VLOOKUP(N259,对应表!B:C,2,FALSE)&amp;":"&amp;IF(buff!O259="",0,O259)</f>
        <v>200164:100:1:0</v>
      </c>
      <c r="M259">
        <v>100</v>
      </c>
      <c r="N259" s="1" t="s">
        <v>278</v>
      </c>
      <c r="O259">
        <v>0</v>
      </c>
      <c r="P259">
        <f t="shared" si="109"/>
        <v>8</v>
      </c>
      <c r="Q259">
        <v>200164</v>
      </c>
      <c r="R259" s="4" t="s">
        <v>1128</v>
      </c>
      <c r="S259" s="4" t="str">
        <f t="shared" si="121"/>
        <v>被动暴击lv4</v>
      </c>
      <c r="T259" s="4" t="str">
        <f t="shared" si="107"/>
        <v>被动暴击lv4</v>
      </c>
      <c r="U259" t="s">
        <v>279</v>
      </c>
      <c r="Z259" t="s">
        <v>246</v>
      </c>
      <c r="AA259">
        <v>8</v>
      </c>
      <c r="AJ259" s="12" t="str">
        <f t="shared" si="125"/>
        <v>CRI:8</v>
      </c>
      <c r="AS259">
        <v>999</v>
      </c>
      <c r="AV259" s="4"/>
      <c r="AW259" s="4"/>
      <c r="AX259" s="4"/>
      <c r="AY259" s="4"/>
      <c r="BA259" s="12" t="str">
        <f t="shared" si="126"/>
        <v/>
      </c>
      <c r="BB259" s="12" t="str">
        <f t="shared" si="110"/>
        <v/>
      </c>
      <c r="BC259" s="12" t="str">
        <f t="shared" si="111"/>
        <v/>
      </c>
      <c r="BD259" s="12" t="str">
        <f t="shared" si="112"/>
        <v/>
      </c>
      <c r="BE259" s="12" t="str">
        <f t="shared" si="113"/>
        <v/>
      </c>
      <c r="BF259" s="12" t="str">
        <f t="shared" si="114"/>
        <v/>
      </c>
      <c r="BG259" s="12" t="str">
        <f>_xlfn.IFNA(VLOOKUP(Z259,对应表!$Z:$AA,2,FALSE)&amp;AA259,"")</f>
        <v>CRI:8</v>
      </c>
      <c r="BH259" s="12" t="str">
        <f>_xlfn.IFNA(VLOOKUP(AB259,对应表!$Z:$AA,2,FALSE)&amp;AC259,"")</f>
        <v/>
      </c>
      <c r="BI259" s="12" t="str">
        <f>_xlfn.IFNA(VLOOKUP(AD259,对应表!$Z:$AA,2,FALSE)&amp;AE259,"")</f>
        <v/>
      </c>
      <c r="BJ259" s="12" t="str">
        <f>_xlfn.IFNA(VLOOKUP(AF259,对应表!$Z:$AA,2,FALSE)&amp;AG259,"")</f>
        <v/>
      </c>
      <c r="BK259" s="12" t="str">
        <f>_xlfn.IFNA(VLOOKUP(AH259,对应表!$Z:$AA,2,FALSE)&amp;AI259,"")</f>
        <v/>
      </c>
      <c r="BN259" t="str">
        <f t="shared" si="117"/>
        <v>被动暴击lv4</v>
      </c>
      <c r="BO259">
        <f t="shared" si="115"/>
        <v>8</v>
      </c>
      <c r="BP259" t="str">
        <f t="shared" si="116"/>
        <v/>
      </c>
      <c r="BQ259" t="str">
        <f t="shared" si="118"/>
        <v>暴击率值</v>
      </c>
      <c r="BR259">
        <f t="shared" si="119"/>
        <v>0</v>
      </c>
      <c r="BS259" s="22" t="str">
        <f>VLOOKUP(BQ259,对应表!AS:AU,3,FALSE)</f>
        <v>暴击率</v>
      </c>
      <c r="BT259" s="22">
        <f>VLOOKUP(BQ259,对应表!AS:AU,2,FALSE)</f>
        <v>1</v>
      </c>
      <c r="BU259" s="22" t="str">
        <f t="shared" si="120"/>
        <v>+8</v>
      </c>
      <c r="BV259" s="22" t="str">
        <f t="shared" si="122"/>
        <v>暴击率+8</v>
      </c>
      <c r="BW259" s="22" t="str">
        <f>_xlfn.IFNA(VLOOKUP(BR259,对应表!AS:AU,3,FALSE),"")</f>
        <v/>
      </c>
      <c r="BX259" s="22" t="str">
        <f>_xlfn.IFNA(VLOOKUP(BR259,对应表!AS:AU,2,FALSE),"")</f>
        <v/>
      </c>
      <c r="BY259" s="22" t="str">
        <f t="shared" si="123"/>
        <v>+</v>
      </c>
      <c r="BZ259" s="22" t="str">
        <f t="shared" si="124"/>
        <v/>
      </c>
    </row>
    <row r="260" spans="11:78" x14ac:dyDescent="0.15">
      <c r="K260" t="str">
        <f t="shared" si="108"/>
        <v>被动暴击lv5</v>
      </c>
      <c r="L260" s="6" t="str">
        <f>Q260&amp;":"&amp;M260&amp;":"&amp;VLOOKUP(N260,对应表!B:C,2,FALSE)&amp;":"&amp;IF(buff!O260="",0,O260)</f>
        <v>200165:100:1:0</v>
      </c>
      <c r="M260">
        <v>100</v>
      </c>
      <c r="N260" s="1" t="s">
        <v>278</v>
      </c>
      <c r="O260">
        <v>0</v>
      </c>
      <c r="P260">
        <f t="shared" si="109"/>
        <v>9</v>
      </c>
      <c r="Q260">
        <v>200165</v>
      </c>
      <c r="R260" s="4" t="s">
        <v>1129</v>
      </c>
      <c r="S260" s="4" t="str">
        <f t="shared" si="121"/>
        <v>被动暴击lv5</v>
      </c>
      <c r="T260" s="4" t="str">
        <f t="shared" ref="T260:T295" si="127">R260</f>
        <v>被动暴击lv5</v>
      </c>
      <c r="U260" t="s">
        <v>279</v>
      </c>
      <c r="Z260" t="s">
        <v>246</v>
      </c>
      <c r="AA260">
        <v>9</v>
      </c>
      <c r="AJ260" s="12" t="str">
        <f t="shared" si="125"/>
        <v>CRI:9</v>
      </c>
      <c r="AS260">
        <v>999</v>
      </c>
      <c r="AV260" s="4"/>
      <c r="AW260" s="4"/>
      <c r="AX260" s="4"/>
      <c r="AY260" s="4"/>
      <c r="BA260" s="12" t="str">
        <f t="shared" si="126"/>
        <v/>
      </c>
      <c r="BB260" s="12" t="str">
        <f t="shared" si="110"/>
        <v/>
      </c>
      <c r="BC260" s="12" t="str">
        <f t="shared" si="111"/>
        <v/>
      </c>
      <c r="BD260" s="12" t="str">
        <f t="shared" si="112"/>
        <v/>
      </c>
      <c r="BE260" s="12" t="str">
        <f t="shared" si="113"/>
        <v/>
      </c>
      <c r="BF260" s="12" t="str">
        <f t="shared" si="114"/>
        <v/>
      </c>
      <c r="BG260" s="12" t="str">
        <f>_xlfn.IFNA(VLOOKUP(Z260,对应表!$Z:$AA,2,FALSE)&amp;AA260,"")</f>
        <v>CRI:9</v>
      </c>
      <c r="BH260" s="12" t="str">
        <f>_xlfn.IFNA(VLOOKUP(AB260,对应表!$Z:$AA,2,FALSE)&amp;AC260,"")</f>
        <v/>
      </c>
      <c r="BI260" s="12" t="str">
        <f>_xlfn.IFNA(VLOOKUP(AD260,对应表!$Z:$AA,2,FALSE)&amp;AE260,"")</f>
        <v/>
      </c>
      <c r="BJ260" s="12" t="str">
        <f>_xlfn.IFNA(VLOOKUP(AF260,对应表!$Z:$AA,2,FALSE)&amp;AG260,"")</f>
        <v/>
      </c>
      <c r="BK260" s="12" t="str">
        <f>_xlfn.IFNA(VLOOKUP(AH260,对应表!$Z:$AA,2,FALSE)&amp;AI260,"")</f>
        <v/>
      </c>
      <c r="BN260" t="str">
        <f t="shared" si="117"/>
        <v>被动暴击lv5</v>
      </c>
      <c r="BO260">
        <f t="shared" si="115"/>
        <v>9</v>
      </c>
      <c r="BP260" t="str">
        <f t="shared" si="116"/>
        <v/>
      </c>
      <c r="BQ260" t="str">
        <f t="shared" si="118"/>
        <v>暴击率值</v>
      </c>
      <c r="BR260">
        <f t="shared" si="119"/>
        <v>0</v>
      </c>
      <c r="BS260" s="22" t="str">
        <f>VLOOKUP(BQ260,对应表!AS:AU,3,FALSE)</f>
        <v>暴击率</v>
      </c>
      <c r="BT260" s="22">
        <f>VLOOKUP(BQ260,对应表!AS:AU,2,FALSE)</f>
        <v>1</v>
      </c>
      <c r="BU260" s="22" t="str">
        <f t="shared" si="120"/>
        <v>+9</v>
      </c>
      <c r="BV260" s="22" t="str">
        <f t="shared" si="122"/>
        <v>暴击率+9</v>
      </c>
      <c r="BW260" s="22" t="str">
        <f>_xlfn.IFNA(VLOOKUP(BR260,对应表!AS:AU,3,FALSE),"")</f>
        <v/>
      </c>
      <c r="BX260" s="22" t="str">
        <f>_xlfn.IFNA(VLOOKUP(BR260,对应表!AS:AU,2,FALSE),"")</f>
        <v/>
      </c>
      <c r="BY260" s="22" t="str">
        <f t="shared" si="123"/>
        <v>+</v>
      </c>
      <c r="BZ260" s="22" t="str">
        <f t="shared" si="124"/>
        <v/>
      </c>
    </row>
    <row r="261" spans="11:78" x14ac:dyDescent="0.15">
      <c r="K261" t="str">
        <f t="shared" ref="K261:K295" si="128">R261</f>
        <v>被动暴击lv6</v>
      </c>
      <c r="L261" s="6" t="str">
        <f>Q261&amp;":"&amp;M261&amp;":"&amp;VLOOKUP(N261,对应表!B:C,2,FALSE)&amp;":"&amp;IF(buff!O261="",0,O261)</f>
        <v>200166:100:1:0</v>
      </c>
      <c r="M261">
        <v>100</v>
      </c>
      <c r="N261" s="1" t="s">
        <v>278</v>
      </c>
      <c r="O261">
        <v>0</v>
      </c>
      <c r="P261">
        <f t="shared" ref="P261:P324" si="129">BO261</f>
        <v>10</v>
      </c>
      <c r="Q261">
        <v>200166</v>
      </c>
      <c r="R261" s="4" t="s">
        <v>1130</v>
      </c>
      <c r="S261" s="4" t="str">
        <f t="shared" si="121"/>
        <v>被动暴击lv6</v>
      </c>
      <c r="T261" s="4" t="str">
        <f t="shared" si="127"/>
        <v>被动暴击lv6</v>
      </c>
      <c r="U261" t="s">
        <v>279</v>
      </c>
      <c r="Z261" t="s">
        <v>246</v>
      </c>
      <c r="AA261">
        <v>10</v>
      </c>
      <c r="AJ261" s="12" t="str">
        <f t="shared" si="125"/>
        <v>CRI:10</v>
      </c>
      <c r="AS261">
        <v>999</v>
      </c>
      <c r="AV261" s="4"/>
      <c r="AW261" s="4"/>
      <c r="AX261" s="4"/>
      <c r="AY261" s="4"/>
      <c r="BA261" s="12" t="str">
        <f t="shared" si="126"/>
        <v/>
      </c>
      <c r="BB261" s="12" t="str">
        <f t="shared" ref="BB261:BB324" si="130">IF(_xlfn.IFNA(VLOOKUP(AV261,$K:$L,2,FALSE),"")=0,"",_xlfn.IFNA(VLOOKUP(AV261,$K:$L,2,FALSE),""))</f>
        <v/>
      </c>
      <c r="BC261" s="12" t="str">
        <f t="shared" ref="BC261:BC324" si="131">IF(_xlfn.IFNA(VLOOKUP(AW261,$K:$L,2,FALSE),"")=0,"",_xlfn.IFNA(VLOOKUP(AW261,$K:$L,2,FALSE),""))</f>
        <v/>
      </c>
      <c r="BD261" s="12" t="str">
        <f t="shared" ref="BD261:BD324" si="132">IF(_xlfn.IFNA(VLOOKUP(AX261,$K:$L,2,FALSE),"")=0,"",_xlfn.IFNA(VLOOKUP(AX261,$K:$L,2,FALSE),""))</f>
        <v/>
      </c>
      <c r="BE261" s="12" t="str">
        <f t="shared" ref="BE261:BE324" si="133">IF(_xlfn.IFNA(VLOOKUP(AY261,$K:$L,2,FALSE),"")=0,"",_xlfn.IFNA(VLOOKUP(AY261,$K:$L,2,FALSE),""))</f>
        <v/>
      </c>
      <c r="BF261" s="12" t="str">
        <f t="shared" ref="BF261:BF324" si="134">IF(_xlfn.IFNA(VLOOKUP(AZ261,$K:$L,2,FALSE),"")=0,"",_xlfn.IFNA(VLOOKUP(AZ261,$K:$L,2,FALSE),""))</f>
        <v/>
      </c>
      <c r="BG261" s="12" t="str">
        <f>_xlfn.IFNA(VLOOKUP(Z261,对应表!$Z:$AA,2,FALSE)&amp;AA261,"")</f>
        <v>CRI:10</v>
      </c>
      <c r="BH261" s="12" t="str">
        <f>_xlfn.IFNA(VLOOKUP(AB261,对应表!$Z:$AA,2,FALSE)&amp;AC261,"")</f>
        <v/>
      </c>
      <c r="BI261" s="12" t="str">
        <f>_xlfn.IFNA(VLOOKUP(AD261,对应表!$Z:$AA,2,FALSE)&amp;AE261,"")</f>
        <v/>
      </c>
      <c r="BJ261" s="12" t="str">
        <f>_xlfn.IFNA(VLOOKUP(AF261,对应表!$Z:$AA,2,FALSE)&amp;AG261,"")</f>
        <v/>
      </c>
      <c r="BK261" s="12" t="str">
        <f>_xlfn.IFNA(VLOOKUP(AH261,对应表!$Z:$AA,2,FALSE)&amp;AI261,"")</f>
        <v/>
      </c>
      <c r="BN261" t="str">
        <f t="shared" si="117"/>
        <v>被动暴击lv6</v>
      </c>
      <c r="BO261">
        <f t="shared" ref="BO261:BO324" si="135">IF(AA261="",IF(V261="",IF(AP261="",W261,AP261),V261),AA261)</f>
        <v>10</v>
      </c>
      <c r="BP261" t="str">
        <f t="shared" ref="BP261:BP324" si="136">IF(AC261="","",AC261)</f>
        <v/>
      </c>
      <c r="BQ261" t="str">
        <f t="shared" si="118"/>
        <v>暴击率值</v>
      </c>
      <c r="BR261">
        <f t="shared" si="119"/>
        <v>0</v>
      </c>
      <c r="BS261" s="22" t="str">
        <f>VLOOKUP(BQ261,对应表!AS:AU,3,FALSE)</f>
        <v>暴击率</v>
      </c>
      <c r="BT261" s="22">
        <f>VLOOKUP(BQ261,对应表!AS:AU,2,FALSE)</f>
        <v>1</v>
      </c>
      <c r="BU261" s="22" t="str">
        <f t="shared" si="120"/>
        <v>+10</v>
      </c>
      <c r="BV261" s="22" t="str">
        <f t="shared" si="122"/>
        <v>暴击率+10</v>
      </c>
      <c r="BW261" s="22" t="str">
        <f>_xlfn.IFNA(VLOOKUP(BR261,对应表!AS:AU,3,FALSE),"")</f>
        <v/>
      </c>
      <c r="BX261" s="22" t="str">
        <f>_xlfn.IFNA(VLOOKUP(BR261,对应表!AS:AU,2,FALSE),"")</f>
        <v/>
      </c>
      <c r="BY261" s="22" t="str">
        <f t="shared" si="123"/>
        <v>+</v>
      </c>
      <c r="BZ261" s="22" t="str">
        <f t="shared" si="124"/>
        <v/>
      </c>
    </row>
    <row r="262" spans="11:78" x14ac:dyDescent="0.15">
      <c r="K262" t="str">
        <f t="shared" si="128"/>
        <v>被动暴击lv7</v>
      </c>
      <c r="L262" s="6" t="str">
        <f>Q262&amp;":"&amp;M262&amp;":"&amp;VLOOKUP(N262,对应表!B:C,2,FALSE)&amp;":"&amp;IF(buff!O262="",0,O262)</f>
        <v>200167:100:1:0</v>
      </c>
      <c r="M262">
        <v>100</v>
      </c>
      <c r="N262" s="1" t="s">
        <v>278</v>
      </c>
      <c r="O262">
        <v>0</v>
      </c>
      <c r="P262">
        <f t="shared" si="129"/>
        <v>11</v>
      </c>
      <c r="Q262">
        <v>200167</v>
      </c>
      <c r="R262" s="4" t="s">
        <v>1131</v>
      </c>
      <c r="S262" s="4" t="str">
        <f t="shared" si="121"/>
        <v>被动暴击lv7</v>
      </c>
      <c r="T262" s="4" t="str">
        <f t="shared" si="127"/>
        <v>被动暴击lv7</v>
      </c>
      <c r="U262" t="s">
        <v>279</v>
      </c>
      <c r="Z262" t="s">
        <v>246</v>
      </c>
      <c r="AA262">
        <v>11</v>
      </c>
      <c r="AJ262" s="12" t="str">
        <f t="shared" si="125"/>
        <v>CRI:11</v>
      </c>
      <c r="AS262">
        <v>999</v>
      </c>
      <c r="AV262" s="4"/>
      <c r="AW262" s="4"/>
      <c r="AX262" s="4"/>
      <c r="AY262" s="4"/>
      <c r="BA262" s="12" t="str">
        <f t="shared" si="126"/>
        <v/>
      </c>
      <c r="BB262" s="12" t="str">
        <f t="shared" si="130"/>
        <v/>
      </c>
      <c r="BC262" s="12" t="str">
        <f t="shared" si="131"/>
        <v/>
      </c>
      <c r="BD262" s="12" t="str">
        <f t="shared" si="132"/>
        <v/>
      </c>
      <c r="BE262" s="12" t="str">
        <f t="shared" si="133"/>
        <v/>
      </c>
      <c r="BF262" s="12" t="str">
        <f t="shared" si="134"/>
        <v/>
      </c>
      <c r="BG262" s="12" t="str">
        <f>_xlfn.IFNA(VLOOKUP(Z262,对应表!$Z:$AA,2,FALSE)&amp;AA262,"")</f>
        <v>CRI:11</v>
      </c>
      <c r="BH262" s="12" t="str">
        <f>_xlfn.IFNA(VLOOKUP(AB262,对应表!$Z:$AA,2,FALSE)&amp;AC262,"")</f>
        <v/>
      </c>
      <c r="BI262" s="12" t="str">
        <f>_xlfn.IFNA(VLOOKUP(AD262,对应表!$Z:$AA,2,FALSE)&amp;AE262,"")</f>
        <v/>
      </c>
      <c r="BJ262" s="12" t="str">
        <f>_xlfn.IFNA(VLOOKUP(AF262,对应表!$Z:$AA,2,FALSE)&amp;AG262,"")</f>
        <v/>
      </c>
      <c r="BK262" s="12" t="str">
        <f>_xlfn.IFNA(VLOOKUP(AH262,对应表!$Z:$AA,2,FALSE)&amp;AI262,"")</f>
        <v/>
      </c>
      <c r="BN262" t="str">
        <f t="shared" ref="BN262:BN325" si="137">K262</f>
        <v>被动暴击lv7</v>
      </c>
      <c r="BO262">
        <f t="shared" si="135"/>
        <v>11</v>
      </c>
      <c r="BP262" t="str">
        <f t="shared" si="136"/>
        <v/>
      </c>
      <c r="BQ262" t="str">
        <f t="shared" ref="BQ262:BQ325" si="138">Z262</f>
        <v>暴击率值</v>
      </c>
      <c r="BR262">
        <f t="shared" ref="BR262:BR325" si="139">AB262</f>
        <v>0</v>
      </c>
      <c r="BS262" s="22" t="str">
        <f>VLOOKUP(BQ262,对应表!AS:AU,3,FALSE)</f>
        <v>暴击率</v>
      </c>
      <c r="BT262" s="22">
        <f>VLOOKUP(BQ262,对应表!AS:AU,2,FALSE)</f>
        <v>1</v>
      </c>
      <c r="BU262" s="22" t="str">
        <f t="shared" si="120"/>
        <v>+11</v>
      </c>
      <c r="BV262" s="22" t="str">
        <f t="shared" si="122"/>
        <v>暴击率+11</v>
      </c>
      <c r="BW262" s="22" t="str">
        <f>_xlfn.IFNA(VLOOKUP(BR262,对应表!AS:AU,3,FALSE),"")</f>
        <v/>
      </c>
      <c r="BX262" s="22" t="str">
        <f>_xlfn.IFNA(VLOOKUP(BR262,对应表!AS:AU,2,FALSE),"")</f>
        <v/>
      </c>
      <c r="BY262" s="22" t="str">
        <f t="shared" si="123"/>
        <v>+</v>
      </c>
      <c r="BZ262" s="22" t="str">
        <f t="shared" si="124"/>
        <v/>
      </c>
    </row>
    <row r="263" spans="11:78" x14ac:dyDescent="0.15">
      <c r="K263" t="str">
        <f t="shared" si="128"/>
        <v>被动暴击lv8</v>
      </c>
      <c r="L263" s="6" t="str">
        <f>Q263&amp;":"&amp;M263&amp;":"&amp;VLOOKUP(N263,对应表!B:C,2,FALSE)&amp;":"&amp;IF(buff!O263="",0,O263)</f>
        <v>200168:100:1:0</v>
      </c>
      <c r="M263">
        <v>100</v>
      </c>
      <c r="N263" s="1" t="s">
        <v>278</v>
      </c>
      <c r="O263">
        <v>0</v>
      </c>
      <c r="P263">
        <f t="shared" si="129"/>
        <v>12</v>
      </c>
      <c r="Q263">
        <v>200168</v>
      </c>
      <c r="R263" s="4" t="s">
        <v>1132</v>
      </c>
      <c r="S263" s="4" t="str">
        <f t="shared" si="121"/>
        <v>被动暴击lv8</v>
      </c>
      <c r="T263" s="4" t="str">
        <f t="shared" si="127"/>
        <v>被动暴击lv8</v>
      </c>
      <c r="U263" t="s">
        <v>279</v>
      </c>
      <c r="Z263" t="s">
        <v>246</v>
      </c>
      <c r="AA263">
        <v>12</v>
      </c>
      <c r="AJ263" s="12" t="str">
        <f t="shared" si="125"/>
        <v>CRI:12</v>
      </c>
      <c r="AS263">
        <v>999</v>
      </c>
      <c r="AV263" s="4"/>
      <c r="AW263" s="4"/>
      <c r="AX263" s="4"/>
      <c r="AY263" s="4"/>
      <c r="BA263" s="12" t="str">
        <f t="shared" si="126"/>
        <v/>
      </c>
      <c r="BB263" s="12" t="str">
        <f t="shared" si="130"/>
        <v/>
      </c>
      <c r="BC263" s="12" t="str">
        <f t="shared" si="131"/>
        <v/>
      </c>
      <c r="BD263" s="12" t="str">
        <f t="shared" si="132"/>
        <v/>
      </c>
      <c r="BE263" s="12" t="str">
        <f t="shared" si="133"/>
        <v/>
      </c>
      <c r="BF263" s="12" t="str">
        <f t="shared" si="134"/>
        <v/>
      </c>
      <c r="BG263" s="12" t="str">
        <f>_xlfn.IFNA(VLOOKUP(Z263,对应表!$Z:$AA,2,FALSE)&amp;AA263,"")</f>
        <v>CRI:12</v>
      </c>
      <c r="BH263" s="12" t="str">
        <f>_xlfn.IFNA(VLOOKUP(AB263,对应表!$Z:$AA,2,FALSE)&amp;AC263,"")</f>
        <v/>
      </c>
      <c r="BI263" s="12" t="str">
        <f>_xlfn.IFNA(VLOOKUP(AD263,对应表!$Z:$AA,2,FALSE)&amp;AE263,"")</f>
        <v/>
      </c>
      <c r="BJ263" s="12" t="str">
        <f>_xlfn.IFNA(VLOOKUP(AF263,对应表!$Z:$AA,2,FALSE)&amp;AG263,"")</f>
        <v/>
      </c>
      <c r="BK263" s="12" t="str">
        <f>_xlfn.IFNA(VLOOKUP(AH263,对应表!$Z:$AA,2,FALSE)&amp;AI263,"")</f>
        <v/>
      </c>
      <c r="BN263" t="str">
        <f t="shared" si="137"/>
        <v>被动暴击lv8</v>
      </c>
      <c r="BO263">
        <f t="shared" si="135"/>
        <v>12</v>
      </c>
      <c r="BP263" t="str">
        <f t="shared" si="136"/>
        <v/>
      </c>
      <c r="BQ263" t="str">
        <f t="shared" si="138"/>
        <v>暴击率值</v>
      </c>
      <c r="BR263">
        <f t="shared" si="139"/>
        <v>0</v>
      </c>
      <c r="BS263" s="22" t="str">
        <f>VLOOKUP(BQ263,对应表!AS:AU,3,FALSE)</f>
        <v>暴击率</v>
      </c>
      <c r="BT263" s="22">
        <f>VLOOKUP(BQ263,对应表!AS:AU,2,FALSE)</f>
        <v>1</v>
      </c>
      <c r="BU263" s="22" t="str">
        <f t="shared" si="120"/>
        <v>+12</v>
      </c>
      <c r="BV263" s="22" t="str">
        <f t="shared" si="122"/>
        <v>暴击率+12</v>
      </c>
      <c r="BW263" s="22" t="str">
        <f>_xlfn.IFNA(VLOOKUP(BR263,对应表!AS:AU,3,FALSE),"")</f>
        <v/>
      </c>
      <c r="BX263" s="22" t="str">
        <f>_xlfn.IFNA(VLOOKUP(BR263,对应表!AS:AU,2,FALSE),"")</f>
        <v/>
      </c>
      <c r="BY263" s="22" t="str">
        <f t="shared" si="123"/>
        <v>+</v>
      </c>
      <c r="BZ263" s="22" t="str">
        <f t="shared" si="124"/>
        <v/>
      </c>
    </row>
    <row r="264" spans="11:78" x14ac:dyDescent="0.15">
      <c r="K264" t="str">
        <f t="shared" si="128"/>
        <v>被动暴击lv9</v>
      </c>
      <c r="L264" s="6" t="str">
        <f>Q264&amp;":"&amp;M264&amp;":"&amp;VLOOKUP(N264,对应表!B:C,2,FALSE)&amp;":"&amp;IF(buff!O264="",0,O264)</f>
        <v>200169:100:1:0</v>
      </c>
      <c r="M264">
        <v>100</v>
      </c>
      <c r="N264" s="1" t="s">
        <v>278</v>
      </c>
      <c r="O264">
        <v>0</v>
      </c>
      <c r="P264">
        <f t="shared" si="129"/>
        <v>13</v>
      </c>
      <c r="Q264">
        <v>200169</v>
      </c>
      <c r="R264" s="4" t="s">
        <v>1133</v>
      </c>
      <c r="S264" s="4" t="str">
        <f t="shared" si="121"/>
        <v>被动暴击lv9</v>
      </c>
      <c r="T264" s="4" t="str">
        <f t="shared" si="127"/>
        <v>被动暴击lv9</v>
      </c>
      <c r="U264" t="s">
        <v>279</v>
      </c>
      <c r="Z264" t="s">
        <v>246</v>
      </c>
      <c r="AA264">
        <v>13</v>
      </c>
      <c r="AJ264" s="12" t="str">
        <f t="shared" si="125"/>
        <v>CRI:13</v>
      </c>
      <c r="AS264">
        <v>999</v>
      </c>
      <c r="AV264" s="4"/>
      <c r="AW264" s="4"/>
      <c r="AX264" s="4"/>
      <c r="AY264" s="4"/>
      <c r="BA264" s="12" t="str">
        <f t="shared" si="126"/>
        <v/>
      </c>
      <c r="BB264" s="12" t="str">
        <f t="shared" si="130"/>
        <v/>
      </c>
      <c r="BC264" s="12" t="str">
        <f t="shared" si="131"/>
        <v/>
      </c>
      <c r="BD264" s="12" t="str">
        <f t="shared" si="132"/>
        <v/>
      </c>
      <c r="BE264" s="12" t="str">
        <f t="shared" si="133"/>
        <v/>
      </c>
      <c r="BF264" s="12" t="str">
        <f t="shared" si="134"/>
        <v/>
      </c>
      <c r="BG264" s="12" t="str">
        <f>_xlfn.IFNA(VLOOKUP(Z264,对应表!$Z:$AA,2,FALSE)&amp;AA264,"")</f>
        <v>CRI:13</v>
      </c>
      <c r="BH264" s="12" t="str">
        <f>_xlfn.IFNA(VLOOKUP(AB264,对应表!$Z:$AA,2,FALSE)&amp;AC264,"")</f>
        <v/>
      </c>
      <c r="BI264" s="12" t="str">
        <f>_xlfn.IFNA(VLOOKUP(AD264,对应表!$Z:$AA,2,FALSE)&amp;AE264,"")</f>
        <v/>
      </c>
      <c r="BJ264" s="12" t="str">
        <f>_xlfn.IFNA(VLOOKUP(AF264,对应表!$Z:$AA,2,FALSE)&amp;AG264,"")</f>
        <v/>
      </c>
      <c r="BK264" s="12" t="str">
        <f>_xlfn.IFNA(VLOOKUP(AH264,对应表!$Z:$AA,2,FALSE)&amp;AI264,"")</f>
        <v/>
      </c>
      <c r="BN264" t="str">
        <f t="shared" si="137"/>
        <v>被动暴击lv9</v>
      </c>
      <c r="BO264">
        <f t="shared" si="135"/>
        <v>13</v>
      </c>
      <c r="BP264" t="str">
        <f t="shared" si="136"/>
        <v/>
      </c>
      <c r="BQ264" t="str">
        <f t="shared" si="138"/>
        <v>暴击率值</v>
      </c>
      <c r="BR264">
        <f t="shared" si="139"/>
        <v>0</v>
      </c>
      <c r="BS264" s="22" t="str">
        <f>VLOOKUP(BQ264,对应表!AS:AU,3,FALSE)</f>
        <v>暴击率</v>
      </c>
      <c r="BT264" s="22">
        <f>VLOOKUP(BQ264,对应表!AS:AU,2,FALSE)</f>
        <v>1</v>
      </c>
      <c r="BU264" s="22" t="str">
        <f t="shared" si="120"/>
        <v>+13</v>
      </c>
      <c r="BV264" s="22" t="str">
        <f t="shared" si="122"/>
        <v>暴击率+13</v>
      </c>
      <c r="BW264" s="22" t="str">
        <f>_xlfn.IFNA(VLOOKUP(BR264,对应表!AS:AU,3,FALSE),"")</f>
        <v/>
      </c>
      <c r="BX264" s="22" t="str">
        <f>_xlfn.IFNA(VLOOKUP(BR264,对应表!AS:AU,2,FALSE),"")</f>
        <v/>
      </c>
      <c r="BY264" s="22" t="str">
        <f t="shared" si="123"/>
        <v>+</v>
      </c>
      <c r="BZ264" s="22" t="str">
        <f t="shared" si="124"/>
        <v/>
      </c>
    </row>
    <row r="265" spans="11:78" x14ac:dyDescent="0.15">
      <c r="K265" t="str">
        <f t="shared" si="128"/>
        <v>被动暴击lv10</v>
      </c>
      <c r="L265" s="6" t="str">
        <f>Q265&amp;":"&amp;M265&amp;":"&amp;VLOOKUP(N265,对应表!B:C,2,FALSE)&amp;":"&amp;IF(buff!O265="",0,O265)</f>
        <v>200170:100:1:0</v>
      </c>
      <c r="M265">
        <v>100</v>
      </c>
      <c r="N265" s="1" t="s">
        <v>278</v>
      </c>
      <c r="O265">
        <v>0</v>
      </c>
      <c r="P265">
        <f t="shared" si="129"/>
        <v>14</v>
      </c>
      <c r="Q265">
        <v>200170</v>
      </c>
      <c r="R265" s="4" t="s">
        <v>1134</v>
      </c>
      <c r="S265" s="4" t="str">
        <f t="shared" si="121"/>
        <v>被动暴击lv10</v>
      </c>
      <c r="T265" s="4" t="str">
        <f t="shared" si="127"/>
        <v>被动暴击lv10</v>
      </c>
      <c r="U265" t="s">
        <v>279</v>
      </c>
      <c r="Z265" t="s">
        <v>246</v>
      </c>
      <c r="AA265">
        <v>14</v>
      </c>
      <c r="AJ265" s="12" t="str">
        <f t="shared" si="125"/>
        <v>CRI:14</v>
      </c>
      <c r="AS265">
        <v>999</v>
      </c>
      <c r="AV265" s="4"/>
      <c r="AW265" s="4"/>
      <c r="AX265" s="4"/>
      <c r="AY265" s="4"/>
      <c r="BA265" s="12" t="str">
        <f t="shared" si="126"/>
        <v/>
      </c>
      <c r="BB265" s="12" t="str">
        <f t="shared" si="130"/>
        <v/>
      </c>
      <c r="BC265" s="12" t="str">
        <f t="shared" si="131"/>
        <v/>
      </c>
      <c r="BD265" s="12" t="str">
        <f t="shared" si="132"/>
        <v/>
      </c>
      <c r="BE265" s="12" t="str">
        <f t="shared" si="133"/>
        <v/>
      </c>
      <c r="BF265" s="12" t="str">
        <f t="shared" si="134"/>
        <v/>
      </c>
      <c r="BG265" s="12" t="str">
        <f>_xlfn.IFNA(VLOOKUP(Z265,对应表!$Z:$AA,2,FALSE)&amp;AA265,"")</f>
        <v>CRI:14</v>
      </c>
      <c r="BH265" s="12" t="str">
        <f>_xlfn.IFNA(VLOOKUP(AB265,对应表!$Z:$AA,2,FALSE)&amp;AC265,"")</f>
        <v/>
      </c>
      <c r="BI265" s="12" t="str">
        <f>_xlfn.IFNA(VLOOKUP(AD265,对应表!$Z:$AA,2,FALSE)&amp;AE265,"")</f>
        <v/>
      </c>
      <c r="BJ265" s="12" t="str">
        <f>_xlfn.IFNA(VLOOKUP(AF265,对应表!$Z:$AA,2,FALSE)&amp;AG265,"")</f>
        <v/>
      </c>
      <c r="BK265" s="12" t="str">
        <f>_xlfn.IFNA(VLOOKUP(AH265,对应表!$Z:$AA,2,FALSE)&amp;AI265,"")</f>
        <v/>
      </c>
      <c r="BN265" t="str">
        <f t="shared" si="137"/>
        <v>被动暴击lv10</v>
      </c>
      <c r="BO265">
        <f t="shared" si="135"/>
        <v>14</v>
      </c>
      <c r="BP265" t="str">
        <f t="shared" si="136"/>
        <v/>
      </c>
      <c r="BQ265" t="str">
        <f t="shared" si="138"/>
        <v>暴击率值</v>
      </c>
      <c r="BR265">
        <f t="shared" si="139"/>
        <v>0</v>
      </c>
      <c r="BS265" s="22" t="str">
        <f>VLOOKUP(BQ265,对应表!AS:AU,3,FALSE)</f>
        <v>暴击率</v>
      </c>
      <c r="BT265" s="22">
        <f>VLOOKUP(BQ265,对应表!AS:AU,2,FALSE)</f>
        <v>1</v>
      </c>
      <c r="BU265" s="22" t="str">
        <f t="shared" si="120"/>
        <v>+14</v>
      </c>
      <c r="BV265" s="22" t="str">
        <f t="shared" si="122"/>
        <v>暴击率+14</v>
      </c>
      <c r="BW265" s="22" t="str">
        <f>_xlfn.IFNA(VLOOKUP(BR265,对应表!AS:AU,3,FALSE),"")</f>
        <v/>
      </c>
      <c r="BX265" s="22" t="str">
        <f>_xlfn.IFNA(VLOOKUP(BR265,对应表!AS:AU,2,FALSE),"")</f>
        <v/>
      </c>
      <c r="BY265" s="22" t="str">
        <f t="shared" si="123"/>
        <v>+</v>
      </c>
      <c r="BZ265" s="22" t="str">
        <f t="shared" si="124"/>
        <v/>
      </c>
    </row>
    <row r="266" spans="11:78" x14ac:dyDescent="0.15">
      <c r="K266" t="str">
        <f t="shared" si="128"/>
        <v>被动暴击lv11</v>
      </c>
      <c r="L266" s="6" t="str">
        <f>Q266&amp;":"&amp;M266&amp;":"&amp;VLOOKUP(N266,对应表!B:C,2,FALSE)&amp;":"&amp;IF(buff!O266="",0,O266)</f>
        <v>200171:100:1:0</v>
      </c>
      <c r="M266">
        <v>100</v>
      </c>
      <c r="N266" s="1" t="s">
        <v>278</v>
      </c>
      <c r="O266">
        <v>0</v>
      </c>
      <c r="P266">
        <f t="shared" si="129"/>
        <v>15</v>
      </c>
      <c r="Q266">
        <v>200171</v>
      </c>
      <c r="R266" s="4" t="s">
        <v>1135</v>
      </c>
      <c r="S266" s="4" t="str">
        <f t="shared" si="121"/>
        <v>被动暴击lv11</v>
      </c>
      <c r="T266" s="4" t="str">
        <f t="shared" si="127"/>
        <v>被动暴击lv11</v>
      </c>
      <c r="U266" t="s">
        <v>279</v>
      </c>
      <c r="Z266" t="s">
        <v>246</v>
      </c>
      <c r="AA266">
        <v>15</v>
      </c>
      <c r="AJ266" s="12" t="str">
        <f t="shared" si="125"/>
        <v>CRI:15</v>
      </c>
      <c r="AS266">
        <v>999</v>
      </c>
      <c r="AV266" s="4"/>
      <c r="AW266" s="4"/>
      <c r="AX266" s="4"/>
      <c r="AY266" s="4"/>
      <c r="BA266" s="12" t="str">
        <f t="shared" si="126"/>
        <v/>
      </c>
      <c r="BB266" s="12" t="str">
        <f t="shared" si="130"/>
        <v/>
      </c>
      <c r="BC266" s="12" t="str">
        <f t="shared" si="131"/>
        <v/>
      </c>
      <c r="BD266" s="12" t="str">
        <f t="shared" si="132"/>
        <v/>
      </c>
      <c r="BE266" s="12" t="str">
        <f t="shared" si="133"/>
        <v/>
      </c>
      <c r="BF266" s="12" t="str">
        <f t="shared" si="134"/>
        <v/>
      </c>
      <c r="BG266" s="12" t="str">
        <f>_xlfn.IFNA(VLOOKUP(Z266,对应表!$Z:$AA,2,FALSE)&amp;AA266,"")</f>
        <v>CRI:15</v>
      </c>
      <c r="BH266" s="12" t="str">
        <f>_xlfn.IFNA(VLOOKUP(AB266,对应表!$Z:$AA,2,FALSE)&amp;AC266,"")</f>
        <v/>
      </c>
      <c r="BI266" s="12" t="str">
        <f>_xlfn.IFNA(VLOOKUP(AD266,对应表!$Z:$AA,2,FALSE)&amp;AE266,"")</f>
        <v/>
      </c>
      <c r="BJ266" s="12" t="str">
        <f>_xlfn.IFNA(VLOOKUP(AF266,对应表!$Z:$AA,2,FALSE)&amp;AG266,"")</f>
        <v/>
      </c>
      <c r="BK266" s="12" t="str">
        <f>_xlfn.IFNA(VLOOKUP(AH266,对应表!$Z:$AA,2,FALSE)&amp;AI266,"")</f>
        <v/>
      </c>
      <c r="BN266" t="str">
        <f t="shared" si="137"/>
        <v>被动暴击lv11</v>
      </c>
      <c r="BO266">
        <f t="shared" si="135"/>
        <v>15</v>
      </c>
      <c r="BP266" t="str">
        <f t="shared" si="136"/>
        <v/>
      </c>
      <c r="BQ266" t="str">
        <f t="shared" si="138"/>
        <v>暴击率值</v>
      </c>
      <c r="BR266">
        <f t="shared" si="139"/>
        <v>0</v>
      </c>
      <c r="BS266" s="22" t="str">
        <f>VLOOKUP(BQ266,对应表!AS:AU,3,FALSE)</f>
        <v>暴击率</v>
      </c>
      <c r="BT266" s="22">
        <f>VLOOKUP(BQ266,对应表!AS:AU,2,FALSE)</f>
        <v>1</v>
      </c>
      <c r="BU266" s="22" t="str">
        <f t="shared" si="120"/>
        <v>+15</v>
      </c>
      <c r="BV266" s="22" t="str">
        <f t="shared" si="122"/>
        <v>暴击率+15</v>
      </c>
      <c r="BW266" s="22" t="str">
        <f>_xlfn.IFNA(VLOOKUP(BR266,对应表!AS:AU,3,FALSE),"")</f>
        <v/>
      </c>
      <c r="BX266" s="22" t="str">
        <f>_xlfn.IFNA(VLOOKUP(BR266,对应表!AS:AU,2,FALSE),"")</f>
        <v/>
      </c>
      <c r="BY266" s="22" t="str">
        <f t="shared" si="123"/>
        <v>+</v>
      </c>
      <c r="BZ266" s="22" t="str">
        <f t="shared" si="124"/>
        <v/>
      </c>
    </row>
    <row r="267" spans="11:78" x14ac:dyDescent="0.15">
      <c r="K267" t="str">
        <f t="shared" si="128"/>
        <v>被动暴击lv12</v>
      </c>
      <c r="L267" s="6" t="str">
        <f>Q267&amp;":"&amp;M267&amp;":"&amp;VLOOKUP(N267,对应表!B:C,2,FALSE)&amp;":"&amp;IF(buff!O267="",0,O267)</f>
        <v>200172:100:1:0</v>
      </c>
      <c r="M267">
        <v>100</v>
      </c>
      <c r="N267" s="1" t="s">
        <v>278</v>
      </c>
      <c r="O267">
        <v>0</v>
      </c>
      <c r="P267">
        <f t="shared" si="129"/>
        <v>16</v>
      </c>
      <c r="Q267">
        <v>200172</v>
      </c>
      <c r="R267" s="4" t="s">
        <v>1136</v>
      </c>
      <c r="S267" s="4" t="str">
        <f t="shared" si="121"/>
        <v>被动暴击lv12</v>
      </c>
      <c r="T267" s="4" t="str">
        <f t="shared" si="127"/>
        <v>被动暴击lv12</v>
      </c>
      <c r="U267" t="s">
        <v>279</v>
      </c>
      <c r="Z267" t="s">
        <v>246</v>
      </c>
      <c r="AA267">
        <v>16</v>
      </c>
      <c r="AJ267" s="12" t="str">
        <f t="shared" si="125"/>
        <v>CRI:16</v>
      </c>
      <c r="AS267">
        <v>999</v>
      </c>
      <c r="AV267" s="4"/>
      <c r="AW267" s="4"/>
      <c r="AX267" s="4"/>
      <c r="AY267" s="4"/>
      <c r="BA267" s="12" t="str">
        <f t="shared" si="126"/>
        <v/>
      </c>
      <c r="BB267" s="12" t="str">
        <f t="shared" si="130"/>
        <v/>
      </c>
      <c r="BC267" s="12" t="str">
        <f t="shared" si="131"/>
        <v/>
      </c>
      <c r="BD267" s="12" t="str">
        <f t="shared" si="132"/>
        <v/>
      </c>
      <c r="BE267" s="12" t="str">
        <f t="shared" si="133"/>
        <v/>
      </c>
      <c r="BF267" s="12" t="str">
        <f t="shared" si="134"/>
        <v/>
      </c>
      <c r="BG267" s="12" t="str">
        <f>_xlfn.IFNA(VLOOKUP(Z267,对应表!$Z:$AA,2,FALSE)&amp;AA267,"")</f>
        <v>CRI:16</v>
      </c>
      <c r="BH267" s="12" t="str">
        <f>_xlfn.IFNA(VLOOKUP(AB267,对应表!$Z:$AA,2,FALSE)&amp;AC267,"")</f>
        <v/>
      </c>
      <c r="BI267" s="12" t="str">
        <f>_xlfn.IFNA(VLOOKUP(AD267,对应表!$Z:$AA,2,FALSE)&amp;AE267,"")</f>
        <v/>
      </c>
      <c r="BJ267" s="12" t="str">
        <f>_xlfn.IFNA(VLOOKUP(AF267,对应表!$Z:$AA,2,FALSE)&amp;AG267,"")</f>
        <v/>
      </c>
      <c r="BK267" s="12" t="str">
        <f>_xlfn.IFNA(VLOOKUP(AH267,对应表!$Z:$AA,2,FALSE)&amp;AI267,"")</f>
        <v/>
      </c>
      <c r="BN267" t="str">
        <f t="shared" si="137"/>
        <v>被动暴击lv12</v>
      </c>
      <c r="BO267">
        <f t="shared" si="135"/>
        <v>16</v>
      </c>
      <c r="BP267" t="str">
        <f t="shared" si="136"/>
        <v/>
      </c>
      <c r="BQ267" t="str">
        <f t="shared" si="138"/>
        <v>暴击率值</v>
      </c>
      <c r="BR267">
        <f t="shared" si="139"/>
        <v>0</v>
      </c>
      <c r="BS267" s="22" t="str">
        <f>VLOOKUP(BQ267,对应表!AS:AU,3,FALSE)</f>
        <v>暴击率</v>
      </c>
      <c r="BT267" s="22">
        <f>VLOOKUP(BQ267,对应表!AS:AU,2,FALSE)</f>
        <v>1</v>
      </c>
      <c r="BU267" s="22" t="str">
        <f t="shared" si="120"/>
        <v>+16</v>
      </c>
      <c r="BV267" s="22" t="str">
        <f t="shared" si="122"/>
        <v>暴击率+16</v>
      </c>
      <c r="BW267" s="22" t="str">
        <f>_xlfn.IFNA(VLOOKUP(BR267,对应表!AS:AU,3,FALSE),"")</f>
        <v/>
      </c>
      <c r="BX267" s="22" t="str">
        <f>_xlfn.IFNA(VLOOKUP(BR267,对应表!AS:AU,2,FALSE),"")</f>
        <v/>
      </c>
      <c r="BY267" s="22" t="str">
        <f t="shared" si="123"/>
        <v>+</v>
      </c>
      <c r="BZ267" s="22" t="str">
        <f t="shared" si="124"/>
        <v/>
      </c>
    </row>
    <row r="268" spans="11:78" x14ac:dyDescent="0.15">
      <c r="K268" t="str">
        <f t="shared" si="128"/>
        <v>被动暴击lv13</v>
      </c>
      <c r="L268" s="6" t="str">
        <f>Q268&amp;":"&amp;M268&amp;":"&amp;VLOOKUP(N268,对应表!B:C,2,FALSE)&amp;":"&amp;IF(buff!O268="",0,O268)</f>
        <v>200173:100:1:0</v>
      </c>
      <c r="M268">
        <v>100</v>
      </c>
      <c r="N268" s="1" t="s">
        <v>278</v>
      </c>
      <c r="O268">
        <v>0</v>
      </c>
      <c r="P268">
        <f t="shared" si="129"/>
        <v>17</v>
      </c>
      <c r="Q268">
        <v>200173</v>
      </c>
      <c r="R268" s="4" t="s">
        <v>1137</v>
      </c>
      <c r="S268" s="4" t="str">
        <f t="shared" si="121"/>
        <v>被动暴击lv13</v>
      </c>
      <c r="T268" s="4" t="str">
        <f t="shared" si="127"/>
        <v>被动暴击lv13</v>
      </c>
      <c r="U268" t="s">
        <v>279</v>
      </c>
      <c r="Z268" t="s">
        <v>246</v>
      </c>
      <c r="AA268">
        <v>17</v>
      </c>
      <c r="AJ268" s="12" t="str">
        <f t="shared" si="125"/>
        <v>CRI:17</v>
      </c>
      <c r="AS268">
        <v>999</v>
      </c>
      <c r="AV268" s="4"/>
      <c r="AW268" s="4"/>
      <c r="AX268" s="4"/>
      <c r="AY268" s="4"/>
      <c r="BA268" s="12" t="str">
        <f t="shared" si="126"/>
        <v/>
      </c>
      <c r="BB268" s="12" t="str">
        <f t="shared" si="130"/>
        <v/>
      </c>
      <c r="BC268" s="12" t="str">
        <f t="shared" si="131"/>
        <v/>
      </c>
      <c r="BD268" s="12" t="str">
        <f t="shared" si="132"/>
        <v/>
      </c>
      <c r="BE268" s="12" t="str">
        <f t="shared" si="133"/>
        <v/>
      </c>
      <c r="BF268" s="12" t="str">
        <f t="shared" si="134"/>
        <v/>
      </c>
      <c r="BG268" s="12" t="str">
        <f>_xlfn.IFNA(VLOOKUP(Z268,对应表!$Z:$AA,2,FALSE)&amp;AA268,"")</f>
        <v>CRI:17</v>
      </c>
      <c r="BH268" s="12" t="str">
        <f>_xlfn.IFNA(VLOOKUP(AB268,对应表!$Z:$AA,2,FALSE)&amp;AC268,"")</f>
        <v/>
      </c>
      <c r="BI268" s="12" t="str">
        <f>_xlfn.IFNA(VLOOKUP(AD268,对应表!$Z:$AA,2,FALSE)&amp;AE268,"")</f>
        <v/>
      </c>
      <c r="BJ268" s="12" t="str">
        <f>_xlfn.IFNA(VLOOKUP(AF268,对应表!$Z:$AA,2,FALSE)&amp;AG268,"")</f>
        <v/>
      </c>
      <c r="BK268" s="12" t="str">
        <f>_xlfn.IFNA(VLOOKUP(AH268,对应表!$Z:$AA,2,FALSE)&amp;AI268,"")</f>
        <v/>
      </c>
      <c r="BN268" t="str">
        <f t="shared" si="137"/>
        <v>被动暴击lv13</v>
      </c>
      <c r="BO268">
        <f t="shared" si="135"/>
        <v>17</v>
      </c>
      <c r="BP268" t="str">
        <f t="shared" si="136"/>
        <v/>
      </c>
      <c r="BQ268" t="str">
        <f t="shared" si="138"/>
        <v>暴击率值</v>
      </c>
      <c r="BR268">
        <f t="shared" si="139"/>
        <v>0</v>
      </c>
      <c r="BS268" s="22" t="str">
        <f>VLOOKUP(BQ268,对应表!AS:AU,3,FALSE)</f>
        <v>暴击率</v>
      </c>
      <c r="BT268" s="22">
        <f>VLOOKUP(BQ268,对应表!AS:AU,2,FALSE)</f>
        <v>1</v>
      </c>
      <c r="BU268" s="22" t="str">
        <f t="shared" si="120"/>
        <v>+17</v>
      </c>
      <c r="BV268" s="22" t="str">
        <f t="shared" si="122"/>
        <v>暴击率+17</v>
      </c>
      <c r="BW268" s="22" t="str">
        <f>_xlfn.IFNA(VLOOKUP(BR268,对应表!AS:AU,3,FALSE),"")</f>
        <v/>
      </c>
      <c r="BX268" s="22" t="str">
        <f>_xlfn.IFNA(VLOOKUP(BR268,对应表!AS:AU,2,FALSE),"")</f>
        <v/>
      </c>
      <c r="BY268" s="22" t="str">
        <f t="shared" si="123"/>
        <v>+</v>
      </c>
      <c r="BZ268" s="22" t="str">
        <f t="shared" si="124"/>
        <v/>
      </c>
    </row>
    <row r="269" spans="11:78" x14ac:dyDescent="0.15">
      <c r="K269" t="str">
        <f t="shared" si="128"/>
        <v>被动暴击lv14</v>
      </c>
      <c r="L269" s="6" t="str">
        <f>Q269&amp;":"&amp;M269&amp;":"&amp;VLOOKUP(N269,对应表!B:C,2,FALSE)&amp;":"&amp;IF(buff!O269="",0,O269)</f>
        <v>200174:100:1:0</v>
      </c>
      <c r="M269">
        <v>100</v>
      </c>
      <c r="N269" s="1" t="s">
        <v>278</v>
      </c>
      <c r="O269">
        <v>0</v>
      </c>
      <c r="P269">
        <f t="shared" si="129"/>
        <v>18</v>
      </c>
      <c r="Q269">
        <v>200174</v>
      </c>
      <c r="R269" s="4" t="s">
        <v>1138</v>
      </c>
      <c r="S269" s="4" t="str">
        <f t="shared" si="121"/>
        <v>被动暴击lv14</v>
      </c>
      <c r="T269" s="4" t="str">
        <f t="shared" si="127"/>
        <v>被动暴击lv14</v>
      </c>
      <c r="U269" t="s">
        <v>279</v>
      </c>
      <c r="Z269" t="s">
        <v>246</v>
      </c>
      <c r="AA269">
        <v>18</v>
      </c>
      <c r="AJ269" s="12" t="str">
        <f t="shared" si="125"/>
        <v>CRI:18</v>
      </c>
      <c r="AS269">
        <v>999</v>
      </c>
      <c r="AV269" s="4"/>
      <c r="AW269" s="4"/>
      <c r="AX269" s="4"/>
      <c r="AY269" s="4"/>
      <c r="BA269" s="12" t="str">
        <f t="shared" si="126"/>
        <v/>
      </c>
      <c r="BB269" s="12" t="str">
        <f t="shared" si="130"/>
        <v/>
      </c>
      <c r="BC269" s="12" t="str">
        <f t="shared" si="131"/>
        <v/>
      </c>
      <c r="BD269" s="12" t="str">
        <f t="shared" si="132"/>
        <v/>
      </c>
      <c r="BE269" s="12" t="str">
        <f t="shared" si="133"/>
        <v/>
      </c>
      <c r="BF269" s="12" t="str">
        <f t="shared" si="134"/>
        <v/>
      </c>
      <c r="BG269" s="12" t="str">
        <f>_xlfn.IFNA(VLOOKUP(Z269,对应表!$Z:$AA,2,FALSE)&amp;AA269,"")</f>
        <v>CRI:18</v>
      </c>
      <c r="BH269" s="12" t="str">
        <f>_xlfn.IFNA(VLOOKUP(AB269,对应表!$Z:$AA,2,FALSE)&amp;AC269,"")</f>
        <v/>
      </c>
      <c r="BI269" s="12" t="str">
        <f>_xlfn.IFNA(VLOOKUP(AD269,对应表!$Z:$AA,2,FALSE)&amp;AE269,"")</f>
        <v/>
      </c>
      <c r="BJ269" s="12" t="str">
        <f>_xlfn.IFNA(VLOOKUP(AF269,对应表!$Z:$AA,2,FALSE)&amp;AG269,"")</f>
        <v/>
      </c>
      <c r="BK269" s="12" t="str">
        <f>_xlfn.IFNA(VLOOKUP(AH269,对应表!$Z:$AA,2,FALSE)&amp;AI269,"")</f>
        <v/>
      </c>
      <c r="BN269" t="str">
        <f t="shared" si="137"/>
        <v>被动暴击lv14</v>
      </c>
      <c r="BO269">
        <f t="shared" si="135"/>
        <v>18</v>
      </c>
      <c r="BP269" t="str">
        <f t="shared" si="136"/>
        <v/>
      </c>
      <c r="BQ269" t="str">
        <f t="shared" si="138"/>
        <v>暴击率值</v>
      </c>
      <c r="BR269">
        <f t="shared" si="139"/>
        <v>0</v>
      </c>
      <c r="BS269" s="22" t="str">
        <f>VLOOKUP(BQ269,对应表!AS:AU,3,FALSE)</f>
        <v>暴击率</v>
      </c>
      <c r="BT269" s="22">
        <f>VLOOKUP(BQ269,对应表!AS:AU,2,FALSE)</f>
        <v>1</v>
      </c>
      <c r="BU269" s="22" t="str">
        <f t="shared" si="120"/>
        <v>+18</v>
      </c>
      <c r="BV269" s="22" t="str">
        <f t="shared" si="122"/>
        <v>暴击率+18</v>
      </c>
      <c r="BW269" s="22" t="str">
        <f>_xlfn.IFNA(VLOOKUP(BR269,对应表!AS:AU,3,FALSE),"")</f>
        <v/>
      </c>
      <c r="BX269" s="22" t="str">
        <f>_xlfn.IFNA(VLOOKUP(BR269,对应表!AS:AU,2,FALSE),"")</f>
        <v/>
      </c>
      <c r="BY269" s="22" t="str">
        <f t="shared" si="123"/>
        <v>+</v>
      </c>
      <c r="BZ269" s="22" t="str">
        <f t="shared" si="124"/>
        <v/>
      </c>
    </row>
    <row r="270" spans="11:78" x14ac:dyDescent="0.15">
      <c r="K270" t="str">
        <f t="shared" si="128"/>
        <v>被动暴击lv15</v>
      </c>
      <c r="L270" s="6" t="str">
        <f>Q270&amp;":"&amp;M270&amp;":"&amp;VLOOKUP(N270,对应表!B:C,2,FALSE)&amp;":"&amp;IF(buff!O270="",0,O270)</f>
        <v>200175:100:1:0</v>
      </c>
      <c r="M270">
        <v>100</v>
      </c>
      <c r="N270" s="1" t="s">
        <v>278</v>
      </c>
      <c r="O270">
        <v>0</v>
      </c>
      <c r="P270">
        <f t="shared" si="129"/>
        <v>19</v>
      </c>
      <c r="Q270">
        <v>200175</v>
      </c>
      <c r="R270" s="4" t="s">
        <v>1139</v>
      </c>
      <c r="S270" s="4" t="str">
        <f t="shared" si="121"/>
        <v>被动暴击lv15</v>
      </c>
      <c r="T270" s="4" t="str">
        <f t="shared" si="127"/>
        <v>被动暴击lv15</v>
      </c>
      <c r="U270" t="s">
        <v>279</v>
      </c>
      <c r="Z270" t="s">
        <v>246</v>
      </c>
      <c r="AA270">
        <v>19</v>
      </c>
      <c r="AJ270" s="12" t="str">
        <f t="shared" si="125"/>
        <v>CRI:19</v>
      </c>
      <c r="AS270">
        <v>999</v>
      </c>
      <c r="AV270" s="4"/>
      <c r="AW270" s="4"/>
      <c r="AX270" s="4"/>
      <c r="AY270" s="4"/>
      <c r="BA270" s="12" t="str">
        <f t="shared" si="126"/>
        <v/>
      </c>
      <c r="BB270" s="12" t="str">
        <f t="shared" si="130"/>
        <v/>
      </c>
      <c r="BC270" s="12" t="str">
        <f t="shared" si="131"/>
        <v/>
      </c>
      <c r="BD270" s="12" t="str">
        <f t="shared" si="132"/>
        <v/>
      </c>
      <c r="BE270" s="12" t="str">
        <f t="shared" si="133"/>
        <v/>
      </c>
      <c r="BF270" s="12" t="str">
        <f t="shared" si="134"/>
        <v/>
      </c>
      <c r="BG270" s="12" t="str">
        <f>_xlfn.IFNA(VLOOKUP(Z270,对应表!$Z:$AA,2,FALSE)&amp;AA270,"")</f>
        <v>CRI:19</v>
      </c>
      <c r="BH270" s="12" t="str">
        <f>_xlfn.IFNA(VLOOKUP(AB270,对应表!$Z:$AA,2,FALSE)&amp;AC270,"")</f>
        <v/>
      </c>
      <c r="BI270" s="12" t="str">
        <f>_xlfn.IFNA(VLOOKUP(AD270,对应表!$Z:$AA,2,FALSE)&amp;AE270,"")</f>
        <v/>
      </c>
      <c r="BJ270" s="12" t="str">
        <f>_xlfn.IFNA(VLOOKUP(AF270,对应表!$Z:$AA,2,FALSE)&amp;AG270,"")</f>
        <v/>
      </c>
      <c r="BK270" s="12" t="str">
        <f>_xlfn.IFNA(VLOOKUP(AH270,对应表!$Z:$AA,2,FALSE)&amp;AI270,"")</f>
        <v/>
      </c>
      <c r="BN270" t="str">
        <f t="shared" si="137"/>
        <v>被动暴击lv15</v>
      </c>
      <c r="BO270">
        <f t="shared" si="135"/>
        <v>19</v>
      </c>
      <c r="BP270" t="str">
        <f t="shared" si="136"/>
        <v/>
      </c>
      <c r="BQ270" t="str">
        <f t="shared" si="138"/>
        <v>暴击率值</v>
      </c>
      <c r="BR270">
        <f t="shared" si="139"/>
        <v>0</v>
      </c>
      <c r="BS270" s="22" t="str">
        <f>VLOOKUP(BQ270,对应表!AS:AU,3,FALSE)</f>
        <v>暴击率</v>
      </c>
      <c r="BT270" s="22">
        <f>VLOOKUP(BQ270,对应表!AS:AU,2,FALSE)</f>
        <v>1</v>
      </c>
      <c r="BU270" s="22" t="str">
        <f t="shared" si="120"/>
        <v>+19</v>
      </c>
      <c r="BV270" s="22" t="str">
        <f t="shared" si="122"/>
        <v>暴击率+19</v>
      </c>
      <c r="BW270" s="22" t="str">
        <f>_xlfn.IFNA(VLOOKUP(BR270,对应表!AS:AU,3,FALSE),"")</f>
        <v/>
      </c>
      <c r="BX270" s="22" t="str">
        <f>_xlfn.IFNA(VLOOKUP(BR270,对应表!AS:AU,2,FALSE),"")</f>
        <v/>
      </c>
      <c r="BY270" s="22" t="str">
        <f t="shared" si="123"/>
        <v>+</v>
      </c>
      <c r="BZ270" s="22" t="str">
        <f t="shared" si="124"/>
        <v/>
      </c>
    </row>
    <row r="271" spans="11:78" x14ac:dyDescent="0.15">
      <c r="K271" t="str">
        <f t="shared" si="128"/>
        <v>被动暴击lv16</v>
      </c>
      <c r="L271" s="6" t="str">
        <f>Q271&amp;":"&amp;M271&amp;":"&amp;VLOOKUP(N271,对应表!B:C,2,FALSE)&amp;":"&amp;IF(buff!O271="",0,O271)</f>
        <v>200176:100:1:0</v>
      </c>
      <c r="M271">
        <v>100</v>
      </c>
      <c r="N271" s="1" t="s">
        <v>278</v>
      </c>
      <c r="O271">
        <v>0</v>
      </c>
      <c r="P271">
        <f t="shared" si="129"/>
        <v>20</v>
      </c>
      <c r="Q271">
        <v>200176</v>
      </c>
      <c r="R271" s="4" t="s">
        <v>1140</v>
      </c>
      <c r="S271" s="4" t="str">
        <f t="shared" si="121"/>
        <v>被动暴击lv16</v>
      </c>
      <c r="T271" s="4" t="str">
        <f t="shared" si="127"/>
        <v>被动暴击lv16</v>
      </c>
      <c r="U271" t="s">
        <v>279</v>
      </c>
      <c r="Z271" t="s">
        <v>246</v>
      </c>
      <c r="AA271">
        <v>20</v>
      </c>
      <c r="AJ271" s="12" t="str">
        <f t="shared" si="125"/>
        <v>CRI:20</v>
      </c>
      <c r="AS271">
        <v>999</v>
      </c>
      <c r="AV271" s="4"/>
      <c r="AW271" s="4"/>
      <c r="AX271" s="4"/>
      <c r="AY271" s="4"/>
      <c r="BA271" s="12" t="str">
        <f t="shared" si="126"/>
        <v/>
      </c>
      <c r="BB271" s="12" t="str">
        <f t="shared" si="130"/>
        <v/>
      </c>
      <c r="BC271" s="12" t="str">
        <f t="shared" si="131"/>
        <v/>
      </c>
      <c r="BD271" s="12" t="str">
        <f t="shared" si="132"/>
        <v/>
      </c>
      <c r="BE271" s="12" t="str">
        <f t="shared" si="133"/>
        <v/>
      </c>
      <c r="BF271" s="12" t="str">
        <f t="shared" si="134"/>
        <v/>
      </c>
      <c r="BG271" s="12" t="str">
        <f>_xlfn.IFNA(VLOOKUP(Z271,对应表!$Z:$AA,2,FALSE)&amp;AA271,"")</f>
        <v>CRI:20</v>
      </c>
      <c r="BH271" s="12" t="str">
        <f>_xlfn.IFNA(VLOOKUP(AB271,对应表!$Z:$AA,2,FALSE)&amp;AC271,"")</f>
        <v/>
      </c>
      <c r="BI271" s="12" t="str">
        <f>_xlfn.IFNA(VLOOKUP(AD271,对应表!$Z:$AA,2,FALSE)&amp;AE271,"")</f>
        <v/>
      </c>
      <c r="BJ271" s="12" t="str">
        <f>_xlfn.IFNA(VLOOKUP(AF271,对应表!$Z:$AA,2,FALSE)&amp;AG271,"")</f>
        <v/>
      </c>
      <c r="BK271" s="12" t="str">
        <f>_xlfn.IFNA(VLOOKUP(AH271,对应表!$Z:$AA,2,FALSE)&amp;AI271,"")</f>
        <v/>
      </c>
      <c r="BN271" t="str">
        <f t="shared" si="137"/>
        <v>被动暴击lv16</v>
      </c>
      <c r="BO271">
        <f t="shared" si="135"/>
        <v>20</v>
      </c>
      <c r="BP271" t="str">
        <f t="shared" si="136"/>
        <v/>
      </c>
      <c r="BQ271" t="str">
        <f t="shared" si="138"/>
        <v>暴击率值</v>
      </c>
      <c r="BR271">
        <f t="shared" si="139"/>
        <v>0</v>
      </c>
      <c r="BS271" s="22" t="str">
        <f>VLOOKUP(BQ271,对应表!AS:AU,3,FALSE)</f>
        <v>暴击率</v>
      </c>
      <c r="BT271" s="22">
        <f>VLOOKUP(BQ271,对应表!AS:AU,2,FALSE)</f>
        <v>1</v>
      </c>
      <c r="BU271" s="22" t="str">
        <f t="shared" si="120"/>
        <v>+20</v>
      </c>
      <c r="BV271" s="22" t="str">
        <f t="shared" si="122"/>
        <v>暴击率+20</v>
      </c>
      <c r="BW271" s="22" t="str">
        <f>_xlfn.IFNA(VLOOKUP(BR271,对应表!AS:AU,3,FALSE),"")</f>
        <v/>
      </c>
      <c r="BX271" s="22" t="str">
        <f>_xlfn.IFNA(VLOOKUP(BR271,对应表!AS:AU,2,FALSE),"")</f>
        <v/>
      </c>
      <c r="BY271" s="22" t="str">
        <f t="shared" si="123"/>
        <v>+</v>
      </c>
      <c r="BZ271" s="22" t="str">
        <f t="shared" si="124"/>
        <v/>
      </c>
    </row>
    <row r="272" spans="11:78" x14ac:dyDescent="0.15">
      <c r="K272" t="str">
        <f t="shared" si="128"/>
        <v>被动暴击lv17</v>
      </c>
      <c r="L272" s="6" t="str">
        <f>Q272&amp;":"&amp;M272&amp;":"&amp;VLOOKUP(N272,对应表!B:C,2,FALSE)&amp;":"&amp;IF(buff!O272="",0,O272)</f>
        <v>200177:100:1:0</v>
      </c>
      <c r="M272">
        <v>100</v>
      </c>
      <c r="N272" s="1" t="s">
        <v>278</v>
      </c>
      <c r="O272">
        <v>0</v>
      </c>
      <c r="P272">
        <f t="shared" si="129"/>
        <v>21</v>
      </c>
      <c r="Q272">
        <v>200177</v>
      </c>
      <c r="R272" s="4" t="s">
        <v>1141</v>
      </c>
      <c r="S272" s="4" t="str">
        <f t="shared" si="121"/>
        <v>被动暴击lv17</v>
      </c>
      <c r="T272" s="4" t="str">
        <f t="shared" si="127"/>
        <v>被动暴击lv17</v>
      </c>
      <c r="U272" t="s">
        <v>279</v>
      </c>
      <c r="Z272" t="s">
        <v>246</v>
      </c>
      <c r="AA272">
        <v>21</v>
      </c>
      <c r="AJ272" s="12" t="str">
        <f t="shared" si="125"/>
        <v>CRI:21</v>
      </c>
      <c r="AS272">
        <v>999</v>
      </c>
      <c r="AV272" s="4"/>
      <c r="AW272" s="4"/>
      <c r="AX272" s="4"/>
      <c r="AY272" s="4"/>
      <c r="BA272" s="12" t="str">
        <f t="shared" si="126"/>
        <v/>
      </c>
      <c r="BB272" s="12" t="str">
        <f t="shared" si="130"/>
        <v/>
      </c>
      <c r="BC272" s="12" t="str">
        <f t="shared" si="131"/>
        <v/>
      </c>
      <c r="BD272" s="12" t="str">
        <f t="shared" si="132"/>
        <v/>
      </c>
      <c r="BE272" s="12" t="str">
        <f t="shared" si="133"/>
        <v/>
      </c>
      <c r="BF272" s="12" t="str">
        <f t="shared" si="134"/>
        <v/>
      </c>
      <c r="BG272" s="12" t="str">
        <f>_xlfn.IFNA(VLOOKUP(Z272,对应表!$Z:$AA,2,FALSE)&amp;AA272,"")</f>
        <v>CRI:21</v>
      </c>
      <c r="BH272" s="12" t="str">
        <f>_xlfn.IFNA(VLOOKUP(AB272,对应表!$Z:$AA,2,FALSE)&amp;AC272,"")</f>
        <v/>
      </c>
      <c r="BI272" s="12" t="str">
        <f>_xlfn.IFNA(VLOOKUP(AD272,对应表!$Z:$AA,2,FALSE)&amp;AE272,"")</f>
        <v/>
      </c>
      <c r="BJ272" s="12" t="str">
        <f>_xlfn.IFNA(VLOOKUP(AF272,对应表!$Z:$AA,2,FALSE)&amp;AG272,"")</f>
        <v/>
      </c>
      <c r="BK272" s="12" t="str">
        <f>_xlfn.IFNA(VLOOKUP(AH272,对应表!$Z:$AA,2,FALSE)&amp;AI272,"")</f>
        <v/>
      </c>
      <c r="BN272" t="str">
        <f t="shared" si="137"/>
        <v>被动暴击lv17</v>
      </c>
      <c r="BO272">
        <f t="shared" si="135"/>
        <v>21</v>
      </c>
      <c r="BP272" t="str">
        <f t="shared" si="136"/>
        <v/>
      </c>
      <c r="BQ272" t="str">
        <f t="shared" si="138"/>
        <v>暴击率值</v>
      </c>
      <c r="BR272">
        <f t="shared" si="139"/>
        <v>0</v>
      </c>
      <c r="BS272" s="22" t="str">
        <f>VLOOKUP(BQ272,对应表!AS:AU,3,FALSE)</f>
        <v>暴击率</v>
      </c>
      <c r="BT272" s="22">
        <f>VLOOKUP(BQ272,对应表!AS:AU,2,FALSE)</f>
        <v>1</v>
      </c>
      <c r="BU272" s="22" t="str">
        <f t="shared" si="120"/>
        <v>+21</v>
      </c>
      <c r="BV272" s="22" t="str">
        <f t="shared" si="122"/>
        <v>暴击率+21</v>
      </c>
      <c r="BW272" s="22" t="str">
        <f>_xlfn.IFNA(VLOOKUP(BR272,对应表!AS:AU,3,FALSE),"")</f>
        <v/>
      </c>
      <c r="BX272" s="22" t="str">
        <f>_xlfn.IFNA(VLOOKUP(BR272,对应表!AS:AU,2,FALSE),"")</f>
        <v/>
      </c>
      <c r="BY272" s="22" t="str">
        <f t="shared" si="123"/>
        <v>+</v>
      </c>
      <c r="BZ272" s="22" t="str">
        <f t="shared" si="124"/>
        <v/>
      </c>
    </row>
    <row r="273" spans="11:78" x14ac:dyDescent="0.15">
      <c r="K273" t="str">
        <f t="shared" si="128"/>
        <v>被动暴击lv18</v>
      </c>
      <c r="L273" s="6" t="str">
        <f>Q273&amp;":"&amp;M273&amp;":"&amp;VLOOKUP(N273,对应表!B:C,2,FALSE)&amp;":"&amp;IF(buff!O273="",0,O273)</f>
        <v>200178:100:1:0</v>
      </c>
      <c r="M273">
        <v>100</v>
      </c>
      <c r="N273" s="1" t="s">
        <v>278</v>
      </c>
      <c r="O273">
        <v>0</v>
      </c>
      <c r="P273">
        <f t="shared" si="129"/>
        <v>22</v>
      </c>
      <c r="Q273">
        <v>200178</v>
      </c>
      <c r="R273" s="4" t="s">
        <v>1142</v>
      </c>
      <c r="S273" s="4" t="str">
        <f t="shared" si="121"/>
        <v>被动暴击lv18</v>
      </c>
      <c r="T273" s="4" t="str">
        <f t="shared" si="127"/>
        <v>被动暴击lv18</v>
      </c>
      <c r="U273" t="s">
        <v>279</v>
      </c>
      <c r="Z273" t="s">
        <v>246</v>
      </c>
      <c r="AA273">
        <v>22</v>
      </c>
      <c r="AJ273" s="12" t="str">
        <f t="shared" si="125"/>
        <v>CRI:22</v>
      </c>
      <c r="AS273">
        <v>999</v>
      </c>
      <c r="AV273" s="4"/>
      <c r="AW273" s="4"/>
      <c r="AX273" s="4"/>
      <c r="AY273" s="4"/>
      <c r="BA273" s="12" t="str">
        <f t="shared" si="126"/>
        <v/>
      </c>
      <c r="BB273" s="12" t="str">
        <f t="shared" si="130"/>
        <v/>
      </c>
      <c r="BC273" s="12" t="str">
        <f t="shared" si="131"/>
        <v/>
      </c>
      <c r="BD273" s="12" t="str">
        <f t="shared" si="132"/>
        <v/>
      </c>
      <c r="BE273" s="12" t="str">
        <f t="shared" si="133"/>
        <v/>
      </c>
      <c r="BF273" s="12" t="str">
        <f t="shared" si="134"/>
        <v/>
      </c>
      <c r="BG273" s="12" t="str">
        <f>_xlfn.IFNA(VLOOKUP(Z273,对应表!$Z:$AA,2,FALSE)&amp;AA273,"")</f>
        <v>CRI:22</v>
      </c>
      <c r="BH273" s="12" t="str">
        <f>_xlfn.IFNA(VLOOKUP(AB273,对应表!$Z:$AA,2,FALSE)&amp;AC273,"")</f>
        <v/>
      </c>
      <c r="BI273" s="12" t="str">
        <f>_xlfn.IFNA(VLOOKUP(AD273,对应表!$Z:$AA,2,FALSE)&amp;AE273,"")</f>
        <v/>
      </c>
      <c r="BJ273" s="12" t="str">
        <f>_xlfn.IFNA(VLOOKUP(AF273,对应表!$Z:$AA,2,FALSE)&amp;AG273,"")</f>
        <v/>
      </c>
      <c r="BK273" s="12" t="str">
        <f>_xlfn.IFNA(VLOOKUP(AH273,对应表!$Z:$AA,2,FALSE)&amp;AI273,"")</f>
        <v/>
      </c>
      <c r="BN273" t="str">
        <f t="shared" si="137"/>
        <v>被动暴击lv18</v>
      </c>
      <c r="BO273">
        <f t="shared" si="135"/>
        <v>22</v>
      </c>
      <c r="BP273" t="str">
        <f t="shared" si="136"/>
        <v/>
      </c>
      <c r="BQ273" t="str">
        <f t="shared" si="138"/>
        <v>暴击率值</v>
      </c>
      <c r="BR273">
        <f t="shared" si="139"/>
        <v>0</v>
      </c>
      <c r="BS273" s="22" t="str">
        <f>VLOOKUP(BQ273,对应表!AS:AU,3,FALSE)</f>
        <v>暴击率</v>
      </c>
      <c r="BT273" s="22">
        <f>VLOOKUP(BQ273,对应表!AS:AU,2,FALSE)</f>
        <v>1</v>
      </c>
      <c r="BU273" s="22" t="str">
        <f t="shared" si="120"/>
        <v>+22</v>
      </c>
      <c r="BV273" s="22" t="str">
        <f t="shared" si="122"/>
        <v>暴击率+22</v>
      </c>
      <c r="BW273" s="22" t="str">
        <f>_xlfn.IFNA(VLOOKUP(BR273,对应表!AS:AU,3,FALSE),"")</f>
        <v/>
      </c>
      <c r="BX273" s="22" t="str">
        <f>_xlfn.IFNA(VLOOKUP(BR273,对应表!AS:AU,2,FALSE),"")</f>
        <v/>
      </c>
      <c r="BY273" s="22" t="str">
        <f t="shared" si="123"/>
        <v>+</v>
      </c>
      <c r="BZ273" s="22" t="str">
        <f t="shared" si="124"/>
        <v/>
      </c>
    </row>
    <row r="274" spans="11:78" x14ac:dyDescent="0.15">
      <c r="K274" t="str">
        <f t="shared" si="128"/>
        <v>被动暴击lv19</v>
      </c>
      <c r="L274" s="6" t="str">
        <f>Q274&amp;":"&amp;M274&amp;":"&amp;VLOOKUP(N274,对应表!B:C,2,FALSE)&amp;":"&amp;IF(buff!O274="",0,O274)</f>
        <v>200179:100:1:0</v>
      </c>
      <c r="M274">
        <v>100</v>
      </c>
      <c r="N274" s="1" t="s">
        <v>278</v>
      </c>
      <c r="O274">
        <v>0</v>
      </c>
      <c r="P274">
        <f t="shared" si="129"/>
        <v>23</v>
      </c>
      <c r="Q274">
        <v>200179</v>
      </c>
      <c r="R274" s="4" t="s">
        <v>1143</v>
      </c>
      <c r="S274" s="4" t="str">
        <f t="shared" si="121"/>
        <v>被动暴击lv19</v>
      </c>
      <c r="T274" s="4" t="str">
        <f t="shared" si="127"/>
        <v>被动暴击lv19</v>
      </c>
      <c r="U274" t="s">
        <v>279</v>
      </c>
      <c r="Z274" t="s">
        <v>246</v>
      </c>
      <c r="AA274">
        <v>23</v>
      </c>
      <c r="AJ274" s="12" t="str">
        <f t="shared" si="125"/>
        <v>CRI:23</v>
      </c>
      <c r="AS274">
        <v>999</v>
      </c>
      <c r="AV274" s="4"/>
      <c r="AW274" s="4"/>
      <c r="AX274" s="4"/>
      <c r="AY274" s="4"/>
      <c r="BA274" s="12" t="str">
        <f t="shared" si="126"/>
        <v/>
      </c>
      <c r="BB274" s="12" t="str">
        <f t="shared" si="130"/>
        <v/>
      </c>
      <c r="BC274" s="12" t="str">
        <f t="shared" si="131"/>
        <v/>
      </c>
      <c r="BD274" s="12" t="str">
        <f t="shared" si="132"/>
        <v/>
      </c>
      <c r="BE274" s="12" t="str">
        <f t="shared" si="133"/>
        <v/>
      </c>
      <c r="BF274" s="12" t="str">
        <f t="shared" si="134"/>
        <v/>
      </c>
      <c r="BG274" s="12" t="str">
        <f>_xlfn.IFNA(VLOOKUP(Z274,对应表!$Z:$AA,2,FALSE)&amp;AA274,"")</f>
        <v>CRI:23</v>
      </c>
      <c r="BH274" s="12" t="str">
        <f>_xlfn.IFNA(VLOOKUP(AB274,对应表!$Z:$AA,2,FALSE)&amp;AC274,"")</f>
        <v/>
      </c>
      <c r="BI274" s="12" t="str">
        <f>_xlfn.IFNA(VLOOKUP(AD274,对应表!$Z:$AA,2,FALSE)&amp;AE274,"")</f>
        <v/>
      </c>
      <c r="BJ274" s="12" t="str">
        <f>_xlfn.IFNA(VLOOKUP(AF274,对应表!$Z:$AA,2,FALSE)&amp;AG274,"")</f>
        <v/>
      </c>
      <c r="BK274" s="12" t="str">
        <f>_xlfn.IFNA(VLOOKUP(AH274,对应表!$Z:$AA,2,FALSE)&amp;AI274,"")</f>
        <v/>
      </c>
      <c r="BN274" t="str">
        <f t="shared" si="137"/>
        <v>被动暴击lv19</v>
      </c>
      <c r="BO274">
        <f t="shared" si="135"/>
        <v>23</v>
      </c>
      <c r="BP274" t="str">
        <f t="shared" si="136"/>
        <v/>
      </c>
      <c r="BQ274" t="str">
        <f t="shared" si="138"/>
        <v>暴击率值</v>
      </c>
      <c r="BR274">
        <f t="shared" si="139"/>
        <v>0</v>
      </c>
      <c r="BS274" s="22" t="str">
        <f>VLOOKUP(BQ274,对应表!AS:AU,3,FALSE)</f>
        <v>暴击率</v>
      </c>
      <c r="BT274" s="22">
        <f>VLOOKUP(BQ274,对应表!AS:AU,2,FALSE)</f>
        <v>1</v>
      </c>
      <c r="BU274" s="22" t="str">
        <f t="shared" si="120"/>
        <v>+23</v>
      </c>
      <c r="BV274" s="22" t="str">
        <f t="shared" si="122"/>
        <v>暴击率+23</v>
      </c>
      <c r="BW274" s="22" t="str">
        <f>_xlfn.IFNA(VLOOKUP(BR274,对应表!AS:AU,3,FALSE),"")</f>
        <v/>
      </c>
      <c r="BX274" s="22" t="str">
        <f>_xlfn.IFNA(VLOOKUP(BR274,对应表!AS:AU,2,FALSE),"")</f>
        <v/>
      </c>
      <c r="BY274" s="22" t="str">
        <f t="shared" si="123"/>
        <v>+</v>
      </c>
      <c r="BZ274" s="22" t="str">
        <f t="shared" si="124"/>
        <v/>
      </c>
    </row>
    <row r="275" spans="11:78" x14ac:dyDescent="0.15">
      <c r="K275" t="str">
        <f t="shared" si="128"/>
        <v>被动暴击lv20</v>
      </c>
      <c r="L275" s="6" t="str">
        <f>Q275&amp;":"&amp;M275&amp;":"&amp;VLOOKUP(N275,对应表!B:C,2,FALSE)&amp;":"&amp;IF(buff!O275="",0,O275)</f>
        <v>200180:100:1:0</v>
      </c>
      <c r="M275">
        <v>100</v>
      </c>
      <c r="N275" s="1" t="s">
        <v>278</v>
      </c>
      <c r="O275">
        <v>0</v>
      </c>
      <c r="P275">
        <f t="shared" si="129"/>
        <v>24</v>
      </c>
      <c r="Q275">
        <v>200180</v>
      </c>
      <c r="R275" s="4" t="s">
        <v>1144</v>
      </c>
      <c r="S275" s="4" t="str">
        <f t="shared" si="121"/>
        <v>被动暴击lv20</v>
      </c>
      <c r="T275" s="4" t="str">
        <f t="shared" si="127"/>
        <v>被动暴击lv20</v>
      </c>
      <c r="U275" t="s">
        <v>279</v>
      </c>
      <c r="Z275" t="s">
        <v>246</v>
      </c>
      <c r="AA275">
        <v>24</v>
      </c>
      <c r="AJ275" s="12" t="str">
        <f t="shared" si="125"/>
        <v>CRI:24</v>
      </c>
      <c r="AS275">
        <v>999</v>
      </c>
      <c r="AV275" s="4"/>
      <c r="AW275" s="4"/>
      <c r="AX275" s="4"/>
      <c r="AY275" s="4"/>
      <c r="BA275" s="12" t="str">
        <f t="shared" si="126"/>
        <v/>
      </c>
      <c r="BB275" s="12" t="str">
        <f t="shared" si="130"/>
        <v/>
      </c>
      <c r="BC275" s="12" t="str">
        <f t="shared" si="131"/>
        <v/>
      </c>
      <c r="BD275" s="12" t="str">
        <f t="shared" si="132"/>
        <v/>
      </c>
      <c r="BE275" s="12" t="str">
        <f t="shared" si="133"/>
        <v/>
      </c>
      <c r="BF275" s="12" t="str">
        <f t="shared" si="134"/>
        <v/>
      </c>
      <c r="BG275" s="12" t="str">
        <f>_xlfn.IFNA(VLOOKUP(Z275,对应表!$Z:$AA,2,FALSE)&amp;AA275,"")</f>
        <v>CRI:24</v>
      </c>
      <c r="BH275" s="12" t="str">
        <f>_xlfn.IFNA(VLOOKUP(AB275,对应表!$Z:$AA,2,FALSE)&amp;AC275,"")</f>
        <v/>
      </c>
      <c r="BI275" s="12" t="str">
        <f>_xlfn.IFNA(VLOOKUP(AD275,对应表!$Z:$AA,2,FALSE)&amp;AE275,"")</f>
        <v/>
      </c>
      <c r="BJ275" s="12" t="str">
        <f>_xlfn.IFNA(VLOOKUP(AF275,对应表!$Z:$AA,2,FALSE)&amp;AG275,"")</f>
        <v/>
      </c>
      <c r="BK275" s="12" t="str">
        <f>_xlfn.IFNA(VLOOKUP(AH275,对应表!$Z:$AA,2,FALSE)&amp;AI275,"")</f>
        <v/>
      </c>
      <c r="BN275" t="str">
        <f t="shared" si="137"/>
        <v>被动暴击lv20</v>
      </c>
      <c r="BO275">
        <f t="shared" si="135"/>
        <v>24</v>
      </c>
      <c r="BP275" t="str">
        <f t="shared" si="136"/>
        <v/>
      </c>
      <c r="BQ275" t="str">
        <f t="shared" si="138"/>
        <v>暴击率值</v>
      </c>
      <c r="BR275">
        <f t="shared" si="139"/>
        <v>0</v>
      </c>
      <c r="BS275" s="22" t="str">
        <f>VLOOKUP(BQ275,对应表!AS:AU,3,FALSE)</f>
        <v>暴击率</v>
      </c>
      <c r="BT275" s="22">
        <f>VLOOKUP(BQ275,对应表!AS:AU,2,FALSE)</f>
        <v>1</v>
      </c>
      <c r="BU275" s="22" t="str">
        <f t="shared" si="120"/>
        <v>+24</v>
      </c>
      <c r="BV275" s="22" t="str">
        <f t="shared" si="122"/>
        <v>暴击率+24</v>
      </c>
      <c r="BW275" s="22" t="str">
        <f>_xlfn.IFNA(VLOOKUP(BR275,对应表!AS:AU,3,FALSE),"")</f>
        <v/>
      </c>
      <c r="BX275" s="22" t="str">
        <f>_xlfn.IFNA(VLOOKUP(BR275,对应表!AS:AU,2,FALSE),"")</f>
        <v/>
      </c>
      <c r="BY275" s="22" t="str">
        <f t="shared" si="123"/>
        <v>+</v>
      </c>
      <c r="BZ275" s="22" t="str">
        <f t="shared" si="124"/>
        <v/>
      </c>
    </row>
    <row r="276" spans="11:78" x14ac:dyDescent="0.15">
      <c r="K276" t="str">
        <f t="shared" si="128"/>
        <v>被动暴伤lv1</v>
      </c>
      <c r="L276" s="6" t="str">
        <f>Q276&amp;":"&amp;M276&amp;":"&amp;VLOOKUP(N276,对应表!B:C,2,FALSE)&amp;":"&amp;IF(buff!O276="",0,O276)</f>
        <v>200181:100:1:0</v>
      </c>
      <c r="M276">
        <v>100</v>
      </c>
      <c r="N276" s="1" t="s">
        <v>278</v>
      </c>
      <c r="O276">
        <v>0</v>
      </c>
      <c r="P276">
        <f t="shared" si="129"/>
        <v>5</v>
      </c>
      <c r="Q276">
        <v>200181</v>
      </c>
      <c r="R276" s="4" t="s">
        <v>1145</v>
      </c>
      <c r="S276" s="4" t="str">
        <f t="shared" si="121"/>
        <v>被动暴伤lv1</v>
      </c>
      <c r="T276" s="4" t="str">
        <f t="shared" si="127"/>
        <v>被动暴伤lv1</v>
      </c>
      <c r="U276" t="s">
        <v>279</v>
      </c>
      <c r="Z276" t="s">
        <v>516</v>
      </c>
      <c r="AA276">
        <v>5</v>
      </c>
      <c r="AJ276" s="12" t="str">
        <f t="shared" si="125"/>
        <v>CPR:5</v>
      </c>
      <c r="AS276">
        <v>999</v>
      </c>
      <c r="AV276" s="4"/>
      <c r="AW276" s="4"/>
      <c r="AX276" s="4"/>
      <c r="AY276" s="4"/>
      <c r="BA276" s="12" t="str">
        <f t="shared" si="126"/>
        <v/>
      </c>
      <c r="BB276" s="12" t="str">
        <f t="shared" si="130"/>
        <v/>
      </c>
      <c r="BC276" s="12" t="str">
        <f t="shared" si="131"/>
        <v/>
      </c>
      <c r="BD276" s="12" t="str">
        <f t="shared" si="132"/>
        <v/>
      </c>
      <c r="BE276" s="12" t="str">
        <f t="shared" si="133"/>
        <v/>
      </c>
      <c r="BF276" s="12" t="str">
        <f t="shared" si="134"/>
        <v/>
      </c>
      <c r="BG276" s="12" t="str">
        <f>_xlfn.IFNA(VLOOKUP(Z276,对应表!$Z:$AA,2,FALSE)&amp;AA276,"")</f>
        <v>CPR:5</v>
      </c>
      <c r="BH276" s="12" t="str">
        <f>_xlfn.IFNA(VLOOKUP(AB276,对应表!$Z:$AA,2,FALSE)&amp;AC276,"")</f>
        <v/>
      </c>
      <c r="BI276" s="12" t="str">
        <f>_xlfn.IFNA(VLOOKUP(AD276,对应表!$Z:$AA,2,FALSE)&amp;AE276,"")</f>
        <v/>
      </c>
      <c r="BJ276" s="12" t="str">
        <f>_xlfn.IFNA(VLOOKUP(AF276,对应表!$Z:$AA,2,FALSE)&amp;AG276,"")</f>
        <v/>
      </c>
      <c r="BK276" s="12" t="str">
        <f>_xlfn.IFNA(VLOOKUP(AH276,对应表!$Z:$AA,2,FALSE)&amp;AI276,"")</f>
        <v/>
      </c>
      <c r="BN276" t="str">
        <f t="shared" si="137"/>
        <v>被动暴伤lv1</v>
      </c>
      <c r="BO276">
        <f t="shared" si="135"/>
        <v>5</v>
      </c>
      <c r="BP276" t="str">
        <f t="shared" si="136"/>
        <v/>
      </c>
      <c r="BQ276" t="str">
        <f t="shared" si="138"/>
        <v>暴伤率值</v>
      </c>
      <c r="BR276">
        <f t="shared" si="139"/>
        <v>0</v>
      </c>
      <c r="BS276" s="22" t="str">
        <f>VLOOKUP(BQ276,对应表!AS:AU,3,FALSE)</f>
        <v>暴伤率</v>
      </c>
      <c r="BT276" s="22">
        <f>VLOOKUP(BQ276,对应表!AS:AU,2,FALSE)</f>
        <v>1</v>
      </c>
      <c r="BU276" s="22" t="str">
        <f t="shared" si="120"/>
        <v>+5</v>
      </c>
      <c r="BV276" s="22" t="str">
        <f t="shared" si="122"/>
        <v>暴伤率+5</v>
      </c>
      <c r="BW276" s="22" t="str">
        <f>_xlfn.IFNA(VLOOKUP(BR276,对应表!AS:AU,3,FALSE),"")</f>
        <v/>
      </c>
      <c r="BX276" s="22" t="str">
        <f>_xlfn.IFNA(VLOOKUP(BR276,对应表!AS:AU,2,FALSE),"")</f>
        <v/>
      </c>
      <c r="BY276" s="22" t="str">
        <f t="shared" si="123"/>
        <v>+</v>
      </c>
      <c r="BZ276" s="22" t="str">
        <f t="shared" si="124"/>
        <v/>
      </c>
    </row>
    <row r="277" spans="11:78" x14ac:dyDescent="0.15">
      <c r="K277" t="str">
        <f t="shared" si="128"/>
        <v>被动暴伤lv2</v>
      </c>
      <c r="L277" s="6" t="str">
        <f>Q277&amp;":"&amp;M277&amp;":"&amp;VLOOKUP(N277,对应表!B:C,2,FALSE)&amp;":"&amp;IF(buff!O277="",0,O277)</f>
        <v>200182:100:1:0</v>
      </c>
      <c r="M277">
        <v>100</v>
      </c>
      <c r="N277" s="1" t="s">
        <v>278</v>
      </c>
      <c r="O277">
        <v>0</v>
      </c>
      <c r="P277">
        <f t="shared" si="129"/>
        <v>6</v>
      </c>
      <c r="Q277">
        <v>200182</v>
      </c>
      <c r="R277" s="4" t="s">
        <v>1146</v>
      </c>
      <c r="S277" s="4" t="str">
        <f t="shared" si="121"/>
        <v>被动暴伤lv2</v>
      </c>
      <c r="T277" s="4" t="str">
        <f t="shared" si="127"/>
        <v>被动暴伤lv2</v>
      </c>
      <c r="U277" t="s">
        <v>279</v>
      </c>
      <c r="Z277" t="s">
        <v>516</v>
      </c>
      <c r="AA277">
        <v>6</v>
      </c>
      <c r="AJ277" s="12" t="str">
        <f t="shared" si="125"/>
        <v>CPR:6</v>
      </c>
      <c r="AS277">
        <v>999</v>
      </c>
      <c r="AV277" s="4"/>
      <c r="AW277" s="4"/>
      <c r="AX277" s="4"/>
      <c r="AY277" s="4"/>
      <c r="BA277" s="12" t="str">
        <f t="shared" si="126"/>
        <v/>
      </c>
      <c r="BB277" s="12" t="str">
        <f t="shared" si="130"/>
        <v/>
      </c>
      <c r="BC277" s="12" t="str">
        <f t="shared" si="131"/>
        <v/>
      </c>
      <c r="BD277" s="12" t="str">
        <f t="shared" si="132"/>
        <v/>
      </c>
      <c r="BE277" s="12" t="str">
        <f t="shared" si="133"/>
        <v/>
      </c>
      <c r="BF277" s="12" t="str">
        <f t="shared" si="134"/>
        <v/>
      </c>
      <c r="BG277" s="12" t="str">
        <f>_xlfn.IFNA(VLOOKUP(Z277,对应表!$Z:$AA,2,FALSE)&amp;AA277,"")</f>
        <v>CPR:6</v>
      </c>
      <c r="BH277" s="12" t="str">
        <f>_xlfn.IFNA(VLOOKUP(AB277,对应表!$Z:$AA,2,FALSE)&amp;AC277,"")</f>
        <v/>
      </c>
      <c r="BI277" s="12" t="str">
        <f>_xlfn.IFNA(VLOOKUP(AD277,对应表!$Z:$AA,2,FALSE)&amp;AE277,"")</f>
        <v/>
      </c>
      <c r="BJ277" s="12" t="str">
        <f>_xlfn.IFNA(VLOOKUP(AF277,对应表!$Z:$AA,2,FALSE)&amp;AG277,"")</f>
        <v/>
      </c>
      <c r="BK277" s="12" t="str">
        <f>_xlfn.IFNA(VLOOKUP(AH277,对应表!$Z:$AA,2,FALSE)&amp;AI277,"")</f>
        <v/>
      </c>
      <c r="BN277" t="str">
        <f t="shared" si="137"/>
        <v>被动暴伤lv2</v>
      </c>
      <c r="BO277">
        <f t="shared" si="135"/>
        <v>6</v>
      </c>
      <c r="BP277" t="str">
        <f t="shared" si="136"/>
        <v/>
      </c>
      <c r="BQ277" t="str">
        <f t="shared" si="138"/>
        <v>暴伤率值</v>
      </c>
      <c r="BR277">
        <f t="shared" si="139"/>
        <v>0</v>
      </c>
      <c r="BS277" s="22" t="str">
        <f>VLOOKUP(BQ277,对应表!AS:AU,3,FALSE)</f>
        <v>暴伤率</v>
      </c>
      <c r="BT277" s="22">
        <f>VLOOKUP(BQ277,对应表!AS:AU,2,FALSE)</f>
        <v>1</v>
      </c>
      <c r="BU277" s="22" t="str">
        <f t="shared" si="120"/>
        <v>+6</v>
      </c>
      <c r="BV277" s="22" t="str">
        <f t="shared" si="122"/>
        <v>暴伤率+6</v>
      </c>
      <c r="BW277" s="22" t="str">
        <f>_xlfn.IFNA(VLOOKUP(BR277,对应表!AS:AU,3,FALSE),"")</f>
        <v/>
      </c>
      <c r="BX277" s="22" t="str">
        <f>_xlfn.IFNA(VLOOKUP(BR277,对应表!AS:AU,2,FALSE),"")</f>
        <v/>
      </c>
      <c r="BY277" s="22" t="str">
        <f t="shared" si="123"/>
        <v>+</v>
      </c>
      <c r="BZ277" s="22" t="str">
        <f t="shared" si="124"/>
        <v/>
      </c>
    </row>
    <row r="278" spans="11:78" x14ac:dyDescent="0.15">
      <c r="K278" t="str">
        <f t="shared" si="128"/>
        <v>被动暴伤lv3</v>
      </c>
      <c r="L278" s="6" t="str">
        <f>Q278&amp;":"&amp;M278&amp;":"&amp;VLOOKUP(N278,对应表!B:C,2,FALSE)&amp;":"&amp;IF(buff!O278="",0,O278)</f>
        <v>200183:100:1:0</v>
      </c>
      <c r="M278">
        <v>100</v>
      </c>
      <c r="N278" s="1" t="s">
        <v>278</v>
      </c>
      <c r="O278">
        <v>0</v>
      </c>
      <c r="P278">
        <f t="shared" si="129"/>
        <v>7</v>
      </c>
      <c r="Q278">
        <v>200183</v>
      </c>
      <c r="R278" s="4" t="s">
        <v>1147</v>
      </c>
      <c r="S278" s="4" t="str">
        <f t="shared" si="121"/>
        <v>被动暴伤lv3</v>
      </c>
      <c r="T278" s="4" t="str">
        <f t="shared" si="127"/>
        <v>被动暴伤lv3</v>
      </c>
      <c r="U278" t="s">
        <v>279</v>
      </c>
      <c r="Z278" t="s">
        <v>516</v>
      </c>
      <c r="AA278">
        <v>7</v>
      </c>
      <c r="AJ278" s="12" t="str">
        <f t="shared" si="125"/>
        <v>CPR:7</v>
      </c>
      <c r="AS278">
        <v>999</v>
      </c>
      <c r="AV278" s="4"/>
      <c r="AW278" s="4"/>
      <c r="AX278" s="4"/>
      <c r="AY278" s="4"/>
      <c r="BA278" s="12" t="str">
        <f t="shared" si="126"/>
        <v/>
      </c>
      <c r="BB278" s="12" t="str">
        <f t="shared" si="130"/>
        <v/>
      </c>
      <c r="BC278" s="12" t="str">
        <f t="shared" si="131"/>
        <v/>
      </c>
      <c r="BD278" s="12" t="str">
        <f t="shared" si="132"/>
        <v/>
      </c>
      <c r="BE278" s="12" t="str">
        <f t="shared" si="133"/>
        <v/>
      </c>
      <c r="BF278" s="12" t="str">
        <f t="shared" si="134"/>
        <v/>
      </c>
      <c r="BG278" s="12" t="str">
        <f>_xlfn.IFNA(VLOOKUP(Z278,对应表!$Z:$AA,2,FALSE)&amp;AA278,"")</f>
        <v>CPR:7</v>
      </c>
      <c r="BH278" s="12" t="str">
        <f>_xlfn.IFNA(VLOOKUP(AB278,对应表!$Z:$AA,2,FALSE)&amp;AC278,"")</f>
        <v/>
      </c>
      <c r="BI278" s="12" t="str">
        <f>_xlfn.IFNA(VLOOKUP(AD278,对应表!$Z:$AA,2,FALSE)&amp;AE278,"")</f>
        <v/>
      </c>
      <c r="BJ278" s="12" t="str">
        <f>_xlfn.IFNA(VLOOKUP(AF278,对应表!$Z:$AA,2,FALSE)&amp;AG278,"")</f>
        <v/>
      </c>
      <c r="BK278" s="12" t="str">
        <f>_xlfn.IFNA(VLOOKUP(AH278,对应表!$Z:$AA,2,FALSE)&amp;AI278,"")</f>
        <v/>
      </c>
      <c r="BN278" t="str">
        <f t="shared" si="137"/>
        <v>被动暴伤lv3</v>
      </c>
      <c r="BO278">
        <f t="shared" si="135"/>
        <v>7</v>
      </c>
      <c r="BP278" t="str">
        <f t="shared" si="136"/>
        <v/>
      </c>
      <c r="BQ278" t="str">
        <f t="shared" si="138"/>
        <v>暴伤率值</v>
      </c>
      <c r="BR278">
        <f t="shared" si="139"/>
        <v>0</v>
      </c>
      <c r="BS278" s="22" t="str">
        <f>VLOOKUP(BQ278,对应表!AS:AU,3,FALSE)</f>
        <v>暴伤率</v>
      </c>
      <c r="BT278" s="22">
        <f>VLOOKUP(BQ278,对应表!AS:AU,2,FALSE)</f>
        <v>1</v>
      </c>
      <c r="BU278" s="22" t="str">
        <f t="shared" si="120"/>
        <v>+7</v>
      </c>
      <c r="BV278" s="22" t="str">
        <f t="shared" si="122"/>
        <v>暴伤率+7</v>
      </c>
      <c r="BW278" s="22" t="str">
        <f>_xlfn.IFNA(VLOOKUP(BR278,对应表!AS:AU,3,FALSE),"")</f>
        <v/>
      </c>
      <c r="BX278" s="22" t="str">
        <f>_xlfn.IFNA(VLOOKUP(BR278,对应表!AS:AU,2,FALSE),"")</f>
        <v/>
      </c>
      <c r="BY278" s="22" t="str">
        <f t="shared" si="123"/>
        <v>+</v>
      </c>
      <c r="BZ278" s="22" t="str">
        <f t="shared" si="124"/>
        <v/>
      </c>
    </row>
    <row r="279" spans="11:78" x14ac:dyDescent="0.15">
      <c r="K279" t="str">
        <f t="shared" si="128"/>
        <v>被动暴伤lv4</v>
      </c>
      <c r="L279" s="6" t="str">
        <f>Q279&amp;":"&amp;M279&amp;":"&amp;VLOOKUP(N279,对应表!B:C,2,FALSE)&amp;":"&amp;IF(buff!O279="",0,O279)</f>
        <v>200184:100:1:0</v>
      </c>
      <c r="M279">
        <v>100</v>
      </c>
      <c r="N279" s="1" t="s">
        <v>278</v>
      </c>
      <c r="O279">
        <v>0</v>
      </c>
      <c r="P279">
        <f t="shared" si="129"/>
        <v>8</v>
      </c>
      <c r="Q279">
        <v>200184</v>
      </c>
      <c r="R279" s="4" t="s">
        <v>1148</v>
      </c>
      <c r="S279" s="4" t="str">
        <f t="shared" si="121"/>
        <v>被动暴伤lv4</v>
      </c>
      <c r="T279" s="4" t="str">
        <f t="shared" si="127"/>
        <v>被动暴伤lv4</v>
      </c>
      <c r="U279" t="s">
        <v>279</v>
      </c>
      <c r="Z279" t="s">
        <v>516</v>
      </c>
      <c r="AA279">
        <v>8</v>
      </c>
      <c r="AJ279" s="12" t="str">
        <f t="shared" si="125"/>
        <v>CPR:8</v>
      </c>
      <c r="AS279">
        <v>999</v>
      </c>
      <c r="AV279" s="4"/>
      <c r="AW279" s="4"/>
      <c r="AX279" s="4"/>
      <c r="AY279" s="4"/>
      <c r="BA279" s="12" t="str">
        <f t="shared" si="126"/>
        <v/>
      </c>
      <c r="BB279" s="12" t="str">
        <f t="shared" si="130"/>
        <v/>
      </c>
      <c r="BC279" s="12" t="str">
        <f t="shared" si="131"/>
        <v/>
      </c>
      <c r="BD279" s="12" t="str">
        <f t="shared" si="132"/>
        <v/>
      </c>
      <c r="BE279" s="12" t="str">
        <f t="shared" si="133"/>
        <v/>
      </c>
      <c r="BF279" s="12" t="str">
        <f t="shared" si="134"/>
        <v/>
      </c>
      <c r="BG279" s="12" t="str">
        <f>_xlfn.IFNA(VLOOKUP(Z279,对应表!$Z:$AA,2,FALSE)&amp;AA279,"")</f>
        <v>CPR:8</v>
      </c>
      <c r="BH279" s="12" t="str">
        <f>_xlfn.IFNA(VLOOKUP(AB279,对应表!$Z:$AA,2,FALSE)&amp;AC279,"")</f>
        <v/>
      </c>
      <c r="BI279" s="12" t="str">
        <f>_xlfn.IFNA(VLOOKUP(AD279,对应表!$Z:$AA,2,FALSE)&amp;AE279,"")</f>
        <v/>
      </c>
      <c r="BJ279" s="12" t="str">
        <f>_xlfn.IFNA(VLOOKUP(AF279,对应表!$Z:$AA,2,FALSE)&amp;AG279,"")</f>
        <v/>
      </c>
      <c r="BK279" s="12" t="str">
        <f>_xlfn.IFNA(VLOOKUP(AH279,对应表!$Z:$AA,2,FALSE)&amp;AI279,"")</f>
        <v/>
      </c>
      <c r="BN279" t="str">
        <f t="shared" si="137"/>
        <v>被动暴伤lv4</v>
      </c>
      <c r="BO279">
        <f t="shared" si="135"/>
        <v>8</v>
      </c>
      <c r="BP279" t="str">
        <f t="shared" si="136"/>
        <v/>
      </c>
      <c r="BQ279" t="str">
        <f t="shared" si="138"/>
        <v>暴伤率值</v>
      </c>
      <c r="BR279">
        <f t="shared" si="139"/>
        <v>0</v>
      </c>
      <c r="BS279" s="22" t="str">
        <f>VLOOKUP(BQ279,对应表!AS:AU,3,FALSE)</f>
        <v>暴伤率</v>
      </c>
      <c r="BT279" s="22">
        <f>VLOOKUP(BQ279,对应表!AS:AU,2,FALSE)</f>
        <v>1</v>
      </c>
      <c r="BU279" s="22" t="str">
        <f t="shared" si="120"/>
        <v>+8</v>
      </c>
      <c r="BV279" s="22" t="str">
        <f t="shared" si="122"/>
        <v>暴伤率+8</v>
      </c>
      <c r="BW279" s="22" t="str">
        <f>_xlfn.IFNA(VLOOKUP(BR279,对应表!AS:AU,3,FALSE),"")</f>
        <v/>
      </c>
      <c r="BX279" s="22" t="str">
        <f>_xlfn.IFNA(VLOOKUP(BR279,对应表!AS:AU,2,FALSE),"")</f>
        <v/>
      </c>
      <c r="BY279" s="22" t="str">
        <f t="shared" si="123"/>
        <v>+</v>
      </c>
      <c r="BZ279" s="22" t="str">
        <f t="shared" si="124"/>
        <v/>
      </c>
    </row>
    <row r="280" spans="11:78" x14ac:dyDescent="0.15">
      <c r="K280" t="str">
        <f t="shared" si="128"/>
        <v>被动暴伤lv5</v>
      </c>
      <c r="L280" s="6" t="str">
        <f>Q280&amp;":"&amp;M280&amp;":"&amp;VLOOKUP(N280,对应表!B:C,2,FALSE)&amp;":"&amp;IF(buff!O280="",0,O280)</f>
        <v>200185:100:1:0</v>
      </c>
      <c r="M280">
        <v>100</v>
      </c>
      <c r="N280" s="1" t="s">
        <v>278</v>
      </c>
      <c r="O280">
        <v>0</v>
      </c>
      <c r="P280">
        <f t="shared" si="129"/>
        <v>9</v>
      </c>
      <c r="Q280">
        <v>200185</v>
      </c>
      <c r="R280" s="4" t="s">
        <v>1149</v>
      </c>
      <c r="S280" s="4" t="str">
        <f t="shared" si="121"/>
        <v>被动暴伤lv5</v>
      </c>
      <c r="T280" s="4" t="str">
        <f t="shared" si="127"/>
        <v>被动暴伤lv5</v>
      </c>
      <c r="U280" t="s">
        <v>279</v>
      </c>
      <c r="Z280" t="s">
        <v>516</v>
      </c>
      <c r="AA280">
        <v>9</v>
      </c>
      <c r="AJ280" s="12" t="str">
        <f t="shared" si="125"/>
        <v>CPR:9</v>
      </c>
      <c r="AS280">
        <v>999</v>
      </c>
      <c r="AV280" s="4"/>
      <c r="AW280" s="4"/>
      <c r="AX280" s="4"/>
      <c r="AY280" s="4"/>
      <c r="BA280" s="12" t="str">
        <f t="shared" si="126"/>
        <v/>
      </c>
      <c r="BB280" s="12" t="str">
        <f t="shared" si="130"/>
        <v/>
      </c>
      <c r="BC280" s="12" t="str">
        <f t="shared" si="131"/>
        <v/>
      </c>
      <c r="BD280" s="12" t="str">
        <f t="shared" si="132"/>
        <v/>
      </c>
      <c r="BE280" s="12" t="str">
        <f t="shared" si="133"/>
        <v/>
      </c>
      <c r="BF280" s="12" t="str">
        <f t="shared" si="134"/>
        <v/>
      </c>
      <c r="BG280" s="12" t="str">
        <f>_xlfn.IFNA(VLOOKUP(Z280,对应表!$Z:$AA,2,FALSE)&amp;AA280,"")</f>
        <v>CPR:9</v>
      </c>
      <c r="BH280" s="12" t="str">
        <f>_xlfn.IFNA(VLOOKUP(AB280,对应表!$Z:$AA,2,FALSE)&amp;AC280,"")</f>
        <v/>
      </c>
      <c r="BI280" s="12" t="str">
        <f>_xlfn.IFNA(VLOOKUP(AD280,对应表!$Z:$AA,2,FALSE)&amp;AE280,"")</f>
        <v/>
      </c>
      <c r="BJ280" s="12" t="str">
        <f>_xlfn.IFNA(VLOOKUP(AF280,对应表!$Z:$AA,2,FALSE)&amp;AG280,"")</f>
        <v/>
      </c>
      <c r="BK280" s="12" t="str">
        <f>_xlfn.IFNA(VLOOKUP(AH280,对应表!$Z:$AA,2,FALSE)&amp;AI280,"")</f>
        <v/>
      </c>
      <c r="BN280" t="str">
        <f t="shared" si="137"/>
        <v>被动暴伤lv5</v>
      </c>
      <c r="BO280">
        <f t="shared" si="135"/>
        <v>9</v>
      </c>
      <c r="BP280" t="str">
        <f t="shared" si="136"/>
        <v/>
      </c>
      <c r="BQ280" t="str">
        <f t="shared" si="138"/>
        <v>暴伤率值</v>
      </c>
      <c r="BR280">
        <f t="shared" si="139"/>
        <v>0</v>
      </c>
      <c r="BS280" s="22" t="str">
        <f>VLOOKUP(BQ280,对应表!AS:AU,3,FALSE)</f>
        <v>暴伤率</v>
      </c>
      <c r="BT280" s="22">
        <f>VLOOKUP(BQ280,对应表!AS:AU,2,FALSE)</f>
        <v>1</v>
      </c>
      <c r="BU280" s="22" t="str">
        <f t="shared" si="120"/>
        <v>+9</v>
      </c>
      <c r="BV280" s="22" t="str">
        <f t="shared" si="122"/>
        <v>暴伤率+9</v>
      </c>
      <c r="BW280" s="22" t="str">
        <f>_xlfn.IFNA(VLOOKUP(BR280,对应表!AS:AU,3,FALSE),"")</f>
        <v/>
      </c>
      <c r="BX280" s="22" t="str">
        <f>_xlfn.IFNA(VLOOKUP(BR280,对应表!AS:AU,2,FALSE),"")</f>
        <v/>
      </c>
      <c r="BY280" s="22" t="str">
        <f t="shared" si="123"/>
        <v>+</v>
      </c>
      <c r="BZ280" s="22" t="str">
        <f t="shared" si="124"/>
        <v/>
      </c>
    </row>
    <row r="281" spans="11:78" x14ac:dyDescent="0.15">
      <c r="K281" t="str">
        <f t="shared" si="128"/>
        <v>被动暴伤lv6</v>
      </c>
      <c r="L281" s="6" t="str">
        <f>Q281&amp;":"&amp;M281&amp;":"&amp;VLOOKUP(N281,对应表!B:C,2,FALSE)&amp;":"&amp;IF(buff!O281="",0,O281)</f>
        <v>200186:100:1:0</v>
      </c>
      <c r="M281">
        <v>100</v>
      </c>
      <c r="N281" s="1" t="s">
        <v>278</v>
      </c>
      <c r="O281">
        <v>0</v>
      </c>
      <c r="P281">
        <f t="shared" si="129"/>
        <v>10</v>
      </c>
      <c r="Q281">
        <v>200186</v>
      </c>
      <c r="R281" s="4" t="s">
        <v>1150</v>
      </c>
      <c r="S281" s="4" t="str">
        <f t="shared" si="121"/>
        <v>被动暴伤lv6</v>
      </c>
      <c r="T281" s="4" t="str">
        <f t="shared" si="127"/>
        <v>被动暴伤lv6</v>
      </c>
      <c r="U281" t="s">
        <v>279</v>
      </c>
      <c r="Z281" t="s">
        <v>516</v>
      </c>
      <c r="AA281">
        <v>10</v>
      </c>
      <c r="AJ281" s="12" t="str">
        <f t="shared" si="125"/>
        <v>CPR:10</v>
      </c>
      <c r="AS281">
        <v>999</v>
      </c>
      <c r="AV281" s="4"/>
      <c r="AW281" s="4"/>
      <c r="AX281" s="4"/>
      <c r="AY281" s="4"/>
      <c r="BA281" s="12" t="str">
        <f t="shared" si="126"/>
        <v/>
      </c>
      <c r="BB281" s="12" t="str">
        <f t="shared" si="130"/>
        <v/>
      </c>
      <c r="BC281" s="12" t="str">
        <f t="shared" si="131"/>
        <v/>
      </c>
      <c r="BD281" s="12" t="str">
        <f t="shared" si="132"/>
        <v/>
      </c>
      <c r="BE281" s="12" t="str">
        <f t="shared" si="133"/>
        <v/>
      </c>
      <c r="BF281" s="12" t="str">
        <f t="shared" si="134"/>
        <v/>
      </c>
      <c r="BG281" s="12" t="str">
        <f>_xlfn.IFNA(VLOOKUP(Z281,对应表!$Z:$AA,2,FALSE)&amp;AA281,"")</f>
        <v>CPR:10</v>
      </c>
      <c r="BH281" s="12" t="str">
        <f>_xlfn.IFNA(VLOOKUP(AB281,对应表!$Z:$AA,2,FALSE)&amp;AC281,"")</f>
        <v/>
      </c>
      <c r="BI281" s="12" t="str">
        <f>_xlfn.IFNA(VLOOKUP(AD281,对应表!$Z:$AA,2,FALSE)&amp;AE281,"")</f>
        <v/>
      </c>
      <c r="BJ281" s="12" t="str">
        <f>_xlfn.IFNA(VLOOKUP(AF281,对应表!$Z:$AA,2,FALSE)&amp;AG281,"")</f>
        <v/>
      </c>
      <c r="BK281" s="12" t="str">
        <f>_xlfn.IFNA(VLOOKUP(AH281,对应表!$Z:$AA,2,FALSE)&amp;AI281,"")</f>
        <v/>
      </c>
      <c r="BN281" t="str">
        <f t="shared" si="137"/>
        <v>被动暴伤lv6</v>
      </c>
      <c r="BO281">
        <f t="shared" si="135"/>
        <v>10</v>
      </c>
      <c r="BP281" t="str">
        <f t="shared" si="136"/>
        <v/>
      </c>
      <c r="BQ281" t="str">
        <f t="shared" si="138"/>
        <v>暴伤率值</v>
      </c>
      <c r="BR281">
        <f t="shared" si="139"/>
        <v>0</v>
      </c>
      <c r="BS281" s="22" t="str">
        <f>VLOOKUP(BQ281,对应表!AS:AU,3,FALSE)</f>
        <v>暴伤率</v>
      </c>
      <c r="BT281" s="22">
        <f>VLOOKUP(BQ281,对应表!AS:AU,2,FALSE)</f>
        <v>1</v>
      </c>
      <c r="BU281" s="22" t="str">
        <f t="shared" si="120"/>
        <v>+10</v>
      </c>
      <c r="BV281" s="22" t="str">
        <f t="shared" si="122"/>
        <v>暴伤率+10</v>
      </c>
      <c r="BW281" s="22" t="str">
        <f>_xlfn.IFNA(VLOOKUP(BR281,对应表!AS:AU,3,FALSE),"")</f>
        <v/>
      </c>
      <c r="BX281" s="22" t="str">
        <f>_xlfn.IFNA(VLOOKUP(BR281,对应表!AS:AU,2,FALSE),"")</f>
        <v/>
      </c>
      <c r="BY281" s="22" t="str">
        <f t="shared" si="123"/>
        <v>+</v>
      </c>
      <c r="BZ281" s="22" t="str">
        <f t="shared" si="124"/>
        <v/>
      </c>
    </row>
    <row r="282" spans="11:78" x14ac:dyDescent="0.15">
      <c r="K282" t="str">
        <f t="shared" si="128"/>
        <v>被动暴伤lv7</v>
      </c>
      <c r="L282" s="6" t="str">
        <f>Q282&amp;":"&amp;M282&amp;":"&amp;VLOOKUP(N282,对应表!B:C,2,FALSE)&amp;":"&amp;IF(buff!O282="",0,O282)</f>
        <v>200187:100:1:0</v>
      </c>
      <c r="M282">
        <v>100</v>
      </c>
      <c r="N282" s="1" t="s">
        <v>278</v>
      </c>
      <c r="O282">
        <v>0</v>
      </c>
      <c r="P282">
        <f t="shared" si="129"/>
        <v>11</v>
      </c>
      <c r="Q282">
        <v>200187</v>
      </c>
      <c r="R282" s="4" t="s">
        <v>1151</v>
      </c>
      <c r="S282" s="4" t="str">
        <f t="shared" si="121"/>
        <v>被动暴伤lv7</v>
      </c>
      <c r="T282" s="4" t="str">
        <f t="shared" si="127"/>
        <v>被动暴伤lv7</v>
      </c>
      <c r="U282" t="s">
        <v>279</v>
      </c>
      <c r="Z282" t="s">
        <v>516</v>
      </c>
      <c r="AA282">
        <v>11</v>
      </c>
      <c r="AJ282" s="12" t="str">
        <f t="shared" si="125"/>
        <v>CPR:11</v>
      </c>
      <c r="AS282">
        <v>999</v>
      </c>
      <c r="AV282" s="4"/>
      <c r="AW282" s="4"/>
      <c r="AX282" s="4"/>
      <c r="AY282" s="4"/>
      <c r="BA282" s="12" t="str">
        <f t="shared" si="126"/>
        <v/>
      </c>
      <c r="BB282" s="12" t="str">
        <f t="shared" si="130"/>
        <v/>
      </c>
      <c r="BC282" s="12" t="str">
        <f t="shared" si="131"/>
        <v/>
      </c>
      <c r="BD282" s="12" t="str">
        <f t="shared" si="132"/>
        <v/>
      </c>
      <c r="BE282" s="12" t="str">
        <f t="shared" si="133"/>
        <v/>
      </c>
      <c r="BF282" s="12" t="str">
        <f t="shared" si="134"/>
        <v/>
      </c>
      <c r="BG282" s="12" t="str">
        <f>_xlfn.IFNA(VLOOKUP(Z282,对应表!$Z:$AA,2,FALSE)&amp;AA282,"")</f>
        <v>CPR:11</v>
      </c>
      <c r="BH282" s="12" t="str">
        <f>_xlfn.IFNA(VLOOKUP(AB282,对应表!$Z:$AA,2,FALSE)&amp;AC282,"")</f>
        <v/>
      </c>
      <c r="BI282" s="12" t="str">
        <f>_xlfn.IFNA(VLOOKUP(AD282,对应表!$Z:$AA,2,FALSE)&amp;AE282,"")</f>
        <v/>
      </c>
      <c r="BJ282" s="12" t="str">
        <f>_xlfn.IFNA(VLOOKUP(AF282,对应表!$Z:$AA,2,FALSE)&amp;AG282,"")</f>
        <v/>
      </c>
      <c r="BK282" s="12" t="str">
        <f>_xlfn.IFNA(VLOOKUP(AH282,对应表!$Z:$AA,2,FALSE)&amp;AI282,"")</f>
        <v/>
      </c>
      <c r="BN282" t="str">
        <f t="shared" si="137"/>
        <v>被动暴伤lv7</v>
      </c>
      <c r="BO282">
        <f t="shared" si="135"/>
        <v>11</v>
      </c>
      <c r="BP282" t="str">
        <f t="shared" si="136"/>
        <v/>
      </c>
      <c r="BQ282" t="str">
        <f t="shared" si="138"/>
        <v>暴伤率值</v>
      </c>
      <c r="BR282">
        <f t="shared" si="139"/>
        <v>0</v>
      </c>
      <c r="BS282" s="22" t="str">
        <f>VLOOKUP(BQ282,对应表!AS:AU,3,FALSE)</f>
        <v>暴伤率</v>
      </c>
      <c r="BT282" s="22">
        <f>VLOOKUP(BQ282,对应表!AS:AU,2,FALSE)</f>
        <v>1</v>
      </c>
      <c r="BU282" s="22" t="str">
        <f t="shared" si="120"/>
        <v>+11</v>
      </c>
      <c r="BV282" s="22" t="str">
        <f t="shared" si="122"/>
        <v>暴伤率+11</v>
      </c>
      <c r="BW282" s="22" t="str">
        <f>_xlfn.IFNA(VLOOKUP(BR282,对应表!AS:AU,3,FALSE),"")</f>
        <v/>
      </c>
      <c r="BX282" s="22" t="str">
        <f>_xlfn.IFNA(VLOOKUP(BR282,对应表!AS:AU,2,FALSE),"")</f>
        <v/>
      </c>
      <c r="BY282" s="22" t="str">
        <f t="shared" si="123"/>
        <v>+</v>
      </c>
      <c r="BZ282" s="22" t="str">
        <f t="shared" si="124"/>
        <v/>
      </c>
    </row>
    <row r="283" spans="11:78" x14ac:dyDescent="0.15">
      <c r="K283" t="str">
        <f t="shared" si="128"/>
        <v>被动暴伤lv8</v>
      </c>
      <c r="L283" s="6" t="str">
        <f>Q283&amp;":"&amp;M283&amp;":"&amp;VLOOKUP(N283,对应表!B:C,2,FALSE)&amp;":"&amp;IF(buff!O283="",0,O283)</f>
        <v>200188:100:1:0</v>
      </c>
      <c r="M283">
        <v>100</v>
      </c>
      <c r="N283" s="1" t="s">
        <v>278</v>
      </c>
      <c r="O283">
        <v>0</v>
      </c>
      <c r="P283">
        <f t="shared" si="129"/>
        <v>12</v>
      </c>
      <c r="Q283">
        <v>200188</v>
      </c>
      <c r="R283" s="4" t="s">
        <v>1152</v>
      </c>
      <c r="S283" s="4" t="str">
        <f t="shared" si="121"/>
        <v>被动暴伤lv8</v>
      </c>
      <c r="T283" s="4" t="str">
        <f t="shared" si="127"/>
        <v>被动暴伤lv8</v>
      </c>
      <c r="U283" t="s">
        <v>279</v>
      </c>
      <c r="Z283" t="s">
        <v>516</v>
      </c>
      <c r="AA283">
        <v>12</v>
      </c>
      <c r="AJ283" s="12" t="str">
        <f t="shared" si="125"/>
        <v>CPR:12</v>
      </c>
      <c r="AS283">
        <v>999</v>
      </c>
      <c r="AV283" s="4"/>
      <c r="AW283" s="4"/>
      <c r="AX283" s="4"/>
      <c r="AY283" s="4"/>
      <c r="BA283" s="12" t="str">
        <f t="shared" si="126"/>
        <v/>
      </c>
      <c r="BB283" s="12" t="str">
        <f t="shared" si="130"/>
        <v/>
      </c>
      <c r="BC283" s="12" t="str">
        <f t="shared" si="131"/>
        <v/>
      </c>
      <c r="BD283" s="12" t="str">
        <f t="shared" si="132"/>
        <v/>
      </c>
      <c r="BE283" s="12" t="str">
        <f t="shared" si="133"/>
        <v/>
      </c>
      <c r="BF283" s="12" t="str">
        <f t="shared" si="134"/>
        <v/>
      </c>
      <c r="BG283" s="12" t="str">
        <f>_xlfn.IFNA(VLOOKUP(Z283,对应表!$Z:$AA,2,FALSE)&amp;AA283,"")</f>
        <v>CPR:12</v>
      </c>
      <c r="BH283" s="12" t="str">
        <f>_xlfn.IFNA(VLOOKUP(AB283,对应表!$Z:$AA,2,FALSE)&amp;AC283,"")</f>
        <v/>
      </c>
      <c r="BI283" s="12" t="str">
        <f>_xlfn.IFNA(VLOOKUP(AD283,对应表!$Z:$AA,2,FALSE)&amp;AE283,"")</f>
        <v/>
      </c>
      <c r="BJ283" s="12" t="str">
        <f>_xlfn.IFNA(VLOOKUP(AF283,对应表!$Z:$AA,2,FALSE)&amp;AG283,"")</f>
        <v/>
      </c>
      <c r="BK283" s="12" t="str">
        <f>_xlfn.IFNA(VLOOKUP(AH283,对应表!$Z:$AA,2,FALSE)&amp;AI283,"")</f>
        <v/>
      </c>
      <c r="BN283" t="str">
        <f t="shared" si="137"/>
        <v>被动暴伤lv8</v>
      </c>
      <c r="BO283">
        <f t="shared" si="135"/>
        <v>12</v>
      </c>
      <c r="BP283" t="str">
        <f t="shared" si="136"/>
        <v/>
      </c>
      <c r="BQ283" t="str">
        <f t="shared" si="138"/>
        <v>暴伤率值</v>
      </c>
      <c r="BR283">
        <f t="shared" si="139"/>
        <v>0</v>
      </c>
      <c r="BS283" s="22" t="str">
        <f>VLOOKUP(BQ283,对应表!AS:AU,3,FALSE)</f>
        <v>暴伤率</v>
      </c>
      <c r="BT283" s="22">
        <f>VLOOKUP(BQ283,对应表!AS:AU,2,FALSE)</f>
        <v>1</v>
      </c>
      <c r="BU283" s="22" t="str">
        <f t="shared" si="120"/>
        <v>+12</v>
      </c>
      <c r="BV283" s="22" t="str">
        <f t="shared" si="122"/>
        <v>暴伤率+12</v>
      </c>
      <c r="BW283" s="22" t="str">
        <f>_xlfn.IFNA(VLOOKUP(BR283,对应表!AS:AU,3,FALSE),"")</f>
        <v/>
      </c>
      <c r="BX283" s="22" t="str">
        <f>_xlfn.IFNA(VLOOKUP(BR283,对应表!AS:AU,2,FALSE),"")</f>
        <v/>
      </c>
      <c r="BY283" s="22" t="str">
        <f t="shared" si="123"/>
        <v>+</v>
      </c>
      <c r="BZ283" s="22" t="str">
        <f t="shared" si="124"/>
        <v/>
      </c>
    </row>
    <row r="284" spans="11:78" x14ac:dyDescent="0.15">
      <c r="K284" t="str">
        <f t="shared" si="128"/>
        <v>被动暴伤lv9</v>
      </c>
      <c r="L284" s="6" t="str">
        <f>Q284&amp;":"&amp;M284&amp;":"&amp;VLOOKUP(N284,对应表!B:C,2,FALSE)&amp;":"&amp;IF(buff!O284="",0,O284)</f>
        <v>200189:100:1:0</v>
      </c>
      <c r="M284">
        <v>100</v>
      </c>
      <c r="N284" s="1" t="s">
        <v>278</v>
      </c>
      <c r="O284">
        <v>0</v>
      </c>
      <c r="P284">
        <f t="shared" si="129"/>
        <v>13</v>
      </c>
      <c r="Q284">
        <v>200189</v>
      </c>
      <c r="R284" s="4" t="s">
        <v>1153</v>
      </c>
      <c r="S284" s="4" t="str">
        <f t="shared" si="121"/>
        <v>被动暴伤lv9</v>
      </c>
      <c r="T284" s="4" t="str">
        <f t="shared" si="127"/>
        <v>被动暴伤lv9</v>
      </c>
      <c r="U284" t="s">
        <v>279</v>
      </c>
      <c r="Z284" t="s">
        <v>516</v>
      </c>
      <c r="AA284">
        <v>13</v>
      </c>
      <c r="AJ284" s="12" t="str">
        <f t="shared" si="125"/>
        <v>CPR:13</v>
      </c>
      <c r="AS284">
        <v>999</v>
      </c>
      <c r="AV284" s="4"/>
      <c r="AW284" s="4"/>
      <c r="AX284" s="4"/>
      <c r="AY284" s="4"/>
      <c r="BA284" s="12" t="str">
        <f t="shared" si="126"/>
        <v/>
      </c>
      <c r="BB284" s="12" t="str">
        <f t="shared" si="130"/>
        <v/>
      </c>
      <c r="BC284" s="12" t="str">
        <f t="shared" si="131"/>
        <v/>
      </c>
      <c r="BD284" s="12" t="str">
        <f t="shared" si="132"/>
        <v/>
      </c>
      <c r="BE284" s="12" t="str">
        <f t="shared" si="133"/>
        <v/>
      </c>
      <c r="BF284" s="12" t="str">
        <f t="shared" si="134"/>
        <v/>
      </c>
      <c r="BG284" s="12" t="str">
        <f>_xlfn.IFNA(VLOOKUP(Z284,对应表!$Z:$AA,2,FALSE)&amp;AA284,"")</f>
        <v>CPR:13</v>
      </c>
      <c r="BH284" s="12" t="str">
        <f>_xlfn.IFNA(VLOOKUP(AB284,对应表!$Z:$AA,2,FALSE)&amp;AC284,"")</f>
        <v/>
      </c>
      <c r="BI284" s="12" t="str">
        <f>_xlfn.IFNA(VLOOKUP(AD284,对应表!$Z:$AA,2,FALSE)&amp;AE284,"")</f>
        <v/>
      </c>
      <c r="BJ284" s="12" t="str">
        <f>_xlfn.IFNA(VLOOKUP(AF284,对应表!$Z:$AA,2,FALSE)&amp;AG284,"")</f>
        <v/>
      </c>
      <c r="BK284" s="12" t="str">
        <f>_xlfn.IFNA(VLOOKUP(AH284,对应表!$Z:$AA,2,FALSE)&amp;AI284,"")</f>
        <v/>
      </c>
      <c r="BN284" t="str">
        <f t="shared" si="137"/>
        <v>被动暴伤lv9</v>
      </c>
      <c r="BO284">
        <f t="shared" si="135"/>
        <v>13</v>
      </c>
      <c r="BP284" t="str">
        <f t="shared" si="136"/>
        <v/>
      </c>
      <c r="BQ284" t="str">
        <f t="shared" si="138"/>
        <v>暴伤率值</v>
      </c>
      <c r="BR284">
        <f t="shared" si="139"/>
        <v>0</v>
      </c>
      <c r="BS284" s="22" t="str">
        <f>VLOOKUP(BQ284,对应表!AS:AU,3,FALSE)</f>
        <v>暴伤率</v>
      </c>
      <c r="BT284" s="22">
        <f>VLOOKUP(BQ284,对应表!AS:AU,2,FALSE)</f>
        <v>1</v>
      </c>
      <c r="BU284" s="22" t="str">
        <f t="shared" si="120"/>
        <v>+13</v>
      </c>
      <c r="BV284" s="22" t="str">
        <f t="shared" si="122"/>
        <v>暴伤率+13</v>
      </c>
      <c r="BW284" s="22" t="str">
        <f>_xlfn.IFNA(VLOOKUP(BR284,对应表!AS:AU,3,FALSE),"")</f>
        <v/>
      </c>
      <c r="BX284" s="22" t="str">
        <f>_xlfn.IFNA(VLOOKUP(BR284,对应表!AS:AU,2,FALSE),"")</f>
        <v/>
      </c>
      <c r="BY284" s="22" t="str">
        <f t="shared" si="123"/>
        <v>+</v>
      </c>
      <c r="BZ284" s="22" t="str">
        <f t="shared" si="124"/>
        <v/>
      </c>
    </row>
    <row r="285" spans="11:78" x14ac:dyDescent="0.15">
      <c r="K285" t="str">
        <f t="shared" si="128"/>
        <v>被动暴伤lv10</v>
      </c>
      <c r="L285" s="6" t="str">
        <f>Q285&amp;":"&amp;M285&amp;":"&amp;VLOOKUP(N285,对应表!B:C,2,FALSE)&amp;":"&amp;IF(buff!O285="",0,O285)</f>
        <v>200190:100:1:0</v>
      </c>
      <c r="M285">
        <v>100</v>
      </c>
      <c r="N285" s="1" t="s">
        <v>278</v>
      </c>
      <c r="O285">
        <v>0</v>
      </c>
      <c r="P285">
        <f t="shared" si="129"/>
        <v>14</v>
      </c>
      <c r="Q285">
        <v>200190</v>
      </c>
      <c r="R285" s="4" t="s">
        <v>1154</v>
      </c>
      <c r="S285" s="4" t="str">
        <f t="shared" si="121"/>
        <v>被动暴伤lv10</v>
      </c>
      <c r="T285" s="4" t="str">
        <f t="shared" si="127"/>
        <v>被动暴伤lv10</v>
      </c>
      <c r="U285" t="s">
        <v>279</v>
      </c>
      <c r="Z285" t="s">
        <v>516</v>
      </c>
      <c r="AA285">
        <v>14</v>
      </c>
      <c r="AJ285" s="12" t="str">
        <f t="shared" si="125"/>
        <v>CPR:14</v>
      </c>
      <c r="AS285">
        <v>999</v>
      </c>
      <c r="AV285" s="4"/>
      <c r="AW285" s="4"/>
      <c r="AX285" s="4"/>
      <c r="AY285" s="4"/>
      <c r="BA285" s="12" t="str">
        <f t="shared" si="126"/>
        <v/>
      </c>
      <c r="BB285" s="12" t="str">
        <f t="shared" si="130"/>
        <v/>
      </c>
      <c r="BC285" s="12" t="str">
        <f t="shared" si="131"/>
        <v/>
      </c>
      <c r="BD285" s="12" t="str">
        <f t="shared" si="132"/>
        <v/>
      </c>
      <c r="BE285" s="12" t="str">
        <f t="shared" si="133"/>
        <v/>
      </c>
      <c r="BF285" s="12" t="str">
        <f t="shared" si="134"/>
        <v/>
      </c>
      <c r="BG285" s="12" t="str">
        <f>_xlfn.IFNA(VLOOKUP(Z285,对应表!$Z:$AA,2,FALSE)&amp;AA285,"")</f>
        <v>CPR:14</v>
      </c>
      <c r="BH285" s="12" t="str">
        <f>_xlfn.IFNA(VLOOKUP(AB285,对应表!$Z:$AA,2,FALSE)&amp;AC285,"")</f>
        <v/>
      </c>
      <c r="BI285" s="12" t="str">
        <f>_xlfn.IFNA(VLOOKUP(AD285,对应表!$Z:$AA,2,FALSE)&amp;AE285,"")</f>
        <v/>
      </c>
      <c r="BJ285" s="12" t="str">
        <f>_xlfn.IFNA(VLOOKUP(AF285,对应表!$Z:$AA,2,FALSE)&amp;AG285,"")</f>
        <v/>
      </c>
      <c r="BK285" s="12" t="str">
        <f>_xlfn.IFNA(VLOOKUP(AH285,对应表!$Z:$AA,2,FALSE)&amp;AI285,"")</f>
        <v/>
      </c>
      <c r="BN285" t="str">
        <f t="shared" si="137"/>
        <v>被动暴伤lv10</v>
      </c>
      <c r="BO285">
        <f t="shared" si="135"/>
        <v>14</v>
      </c>
      <c r="BP285" t="str">
        <f t="shared" si="136"/>
        <v/>
      </c>
      <c r="BQ285" t="str">
        <f t="shared" si="138"/>
        <v>暴伤率值</v>
      </c>
      <c r="BR285">
        <f t="shared" si="139"/>
        <v>0</v>
      </c>
      <c r="BS285" s="22" t="str">
        <f>VLOOKUP(BQ285,对应表!AS:AU,3,FALSE)</f>
        <v>暴伤率</v>
      </c>
      <c r="BT285" s="22">
        <f>VLOOKUP(BQ285,对应表!AS:AU,2,FALSE)</f>
        <v>1</v>
      </c>
      <c r="BU285" s="22" t="str">
        <f t="shared" si="120"/>
        <v>+14</v>
      </c>
      <c r="BV285" s="22" t="str">
        <f t="shared" si="122"/>
        <v>暴伤率+14</v>
      </c>
      <c r="BW285" s="22" t="str">
        <f>_xlfn.IFNA(VLOOKUP(BR285,对应表!AS:AU,3,FALSE),"")</f>
        <v/>
      </c>
      <c r="BX285" s="22" t="str">
        <f>_xlfn.IFNA(VLOOKUP(BR285,对应表!AS:AU,2,FALSE),"")</f>
        <v/>
      </c>
      <c r="BY285" s="22" t="str">
        <f t="shared" si="123"/>
        <v>+</v>
      </c>
      <c r="BZ285" s="22" t="str">
        <f t="shared" si="124"/>
        <v/>
      </c>
    </row>
    <row r="286" spans="11:78" x14ac:dyDescent="0.15">
      <c r="K286" t="str">
        <f t="shared" si="128"/>
        <v>被动暴伤lv11</v>
      </c>
      <c r="L286" s="6" t="str">
        <f>Q286&amp;":"&amp;M286&amp;":"&amp;VLOOKUP(N286,对应表!B:C,2,FALSE)&amp;":"&amp;IF(buff!O286="",0,O286)</f>
        <v>200191:100:1:0</v>
      </c>
      <c r="M286">
        <v>100</v>
      </c>
      <c r="N286" s="1" t="s">
        <v>278</v>
      </c>
      <c r="O286">
        <v>0</v>
      </c>
      <c r="P286">
        <f t="shared" si="129"/>
        <v>15</v>
      </c>
      <c r="Q286">
        <v>200191</v>
      </c>
      <c r="R286" s="4" t="s">
        <v>1155</v>
      </c>
      <c r="S286" s="4" t="str">
        <f t="shared" si="121"/>
        <v>被动暴伤lv11</v>
      </c>
      <c r="T286" s="4" t="str">
        <f t="shared" si="127"/>
        <v>被动暴伤lv11</v>
      </c>
      <c r="U286" t="s">
        <v>279</v>
      </c>
      <c r="Z286" t="s">
        <v>516</v>
      </c>
      <c r="AA286">
        <v>15</v>
      </c>
      <c r="AJ286" s="12" t="str">
        <f t="shared" si="125"/>
        <v>CPR:15</v>
      </c>
      <c r="AS286">
        <v>999</v>
      </c>
      <c r="AV286" s="4"/>
      <c r="AW286" s="4"/>
      <c r="AX286" s="4"/>
      <c r="AY286" s="4"/>
      <c r="BA286" s="12" t="str">
        <f t="shared" si="126"/>
        <v/>
      </c>
      <c r="BB286" s="12" t="str">
        <f t="shared" si="130"/>
        <v/>
      </c>
      <c r="BC286" s="12" t="str">
        <f t="shared" si="131"/>
        <v/>
      </c>
      <c r="BD286" s="12" t="str">
        <f t="shared" si="132"/>
        <v/>
      </c>
      <c r="BE286" s="12" t="str">
        <f t="shared" si="133"/>
        <v/>
      </c>
      <c r="BF286" s="12" t="str">
        <f t="shared" si="134"/>
        <v/>
      </c>
      <c r="BG286" s="12" t="str">
        <f>_xlfn.IFNA(VLOOKUP(Z286,对应表!$Z:$AA,2,FALSE)&amp;AA286,"")</f>
        <v>CPR:15</v>
      </c>
      <c r="BH286" s="12" t="str">
        <f>_xlfn.IFNA(VLOOKUP(AB286,对应表!$Z:$AA,2,FALSE)&amp;AC286,"")</f>
        <v/>
      </c>
      <c r="BI286" s="12" t="str">
        <f>_xlfn.IFNA(VLOOKUP(AD286,对应表!$Z:$AA,2,FALSE)&amp;AE286,"")</f>
        <v/>
      </c>
      <c r="BJ286" s="12" t="str">
        <f>_xlfn.IFNA(VLOOKUP(AF286,对应表!$Z:$AA,2,FALSE)&amp;AG286,"")</f>
        <v/>
      </c>
      <c r="BK286" s="12" t="str">
        <f>_xlfn.IFNA(VLOOKUP(AH286,对应表!$Z:$AA,2,FALSE)&amp;AI286,"")</f>
        <v/>
      </c>
      <c r="BN286" t="str">
        <f t="shared" si="137"/>
        <v>被动暴伤lv11</v>
      </c>
      <c r="BO286">
        <f t="shared" si="135"/>
        <v>15</v>
      </c>
      <c r="BP286" t="str">
        <f t="shared" si="136"/>
        <v/>
      </c>
      <c r="BQ286" t="str">
        <f t="shared" si="138"/>
        <v>暴伤率值</v>
      </c>
      <c r="BR286">
        <f t="shared" si="139"/>
        <v>0</v>
      </c>
      <c r="BS286" s="22" t="str">
        <f>VLOOKUP(BQ286,对应表!AS:AU,3,FALSE)</f>
        <v>暴伤率</v>
      </c>
      <c r="BT286" s="22">
        <f>VLOOKUP(BQ286,对应表!AS:AU,2,FALSE)</f>
        <v>1</v>
      </c>
      <c r="BU286" s="22" t="str">
        <f t="shared" si="120"/>
        <v>+15</v>
      </c>
      <c r="BV286" s="22" t="str">
        <f t="shared" si="122"/>
        <v>暴伤率+15</v>
      </c>
      <c r="BW286" s="22" t="str">
        <f>_xlfn.IFNA(VLOOKUP(BR286,对应表!AS:AU,3,FALSE),"")</f>
        <v/>
      </c>
      <c r="BX286" s="22" t="str">
        <f>_xlfn.IFNA(VLOOKUP(BR286,对应表!AS:AU,2,FALSE),"")</f>
        <v/>
      </c>
      <c r="BY286" s="22" t="str">
        <f t="shared" si="123"/>
        <v>+</v>
      </c>
      <c r="BZ286" s="22" t="str">
        <f t="shared" si="124"/>
        <v/>
      </c>
    </row>
    <row r="287" spans="11:78" x14ac:dyDescent="0.15">
      <c r="K287" t="str">
        <f t="shared" si="128"/>
        <v>被动暴伤lv12</v>
      </c>
      <c r="L287" s="6" t="str">
        <f>Q287&amp;":"&amp;M287&amp;":"&amp;VLOOKUP(N287,对应表!B:C,2,FALSE)&amp;":"&amp;IF(buff!O287="",0,O287)</f>
        <v>200192:100:1:0</v>
      </c>
      <c r="M287">
        <v>100</v>
      </c>
      <c r="N287" s="1" t="s">
        <v>278</v>
      </c>
      <c r="O287">
        <v>0</v>
      </c>
      <c r="P287">
        <f t="shared" si="129"/>
        <v>16</v>
      </c>
      <c r="Q287">
        <v>200192</v>
      </c>
      <c r="R287" s="4" t="s">
        <v>1156</v>
      </c>
      <c r="S287" s="4" t="str">
        <f t="shared" si="121"/>
        <v>被动暴伤lv12</v>
      </c>
      <c r="T287" s="4" t="str">
        <f t="shared" si="127"/>
        <v>被动暴伤lv12</v>
      </c>
      <c r="U287" t="s">
        <v>279</v>
      </c>
      <c r="Z287" t="s">
        <v>516</v>
      </c>
      <c r="AA287">
        <v>16</v>
      </c>
      <c r="AJ287" s="12" t="str">
        <f t="shared" si="125"/>
        <v>CPR:16</v>
      </c>
      <c r="AS287">
        <v>999</v>
      </c>
      <c r="AV287" s="4"/>
      <c r="AW287" s="4"/>
      <c r="AX287" s="4"/>
      <c r="AY287" s="4"/>
      <c r="BA287" s="12" t="str">
        <f t="shared" si="126"/>
        <v/>
      </c>
      <c r="BB287" s="12" t="str">
        <f t="shared" si="130"/>
        <v/>
      </c>
      <c r="BC287" s="12" t="str">
        <f t="shared" si="131"/>
        <v/>
      </c>
      <c r="BD287" s="12" t="str">
        <f t="shared" si="132"/>
        <v/>
      </c>
      <c r="BE287" s="12" t="str">
        <f t="shared" si="133"/>
        <v/>
      </c>
      <c r="BF287" s="12" t="str">
        <f t="shared" si="134"/>
        <v/>
      </c>
      <c r="BG287" s="12" t="str">
        <f>_xlfn.IFNA(VLOOKUP(Z287,对应表!$Z:$AA,2,FALSE)&amp;AA287,"")</f>
        <v>CPR:16</v>
      </c>
      <c r="BH287" s="12" t="str">
        <f>_xlfn.IFNA(VLOOKUP(AB287,对应表!$Z:$AA,2,FALSE)&amp;AC287,"")</f>
        <v/>
      </c>
      <c r="BI287" s="12" t="str">
        <f>_xlfn.IFNA(VLOOKUP(AD287,对应表!$Z:$AA,2,FALSE)&amp;AE287,"")</f>
        <v/>
      </c>
      <c r="BJ287" s="12" t="str">
        <f>_xlfn.IFNA(VLOOKUP(AF287,对应表!$Z:$AA,2,FALSE)&amp;AG287,"")</f>
        <v/>
      </c>
      <c r="BK287" s="12" t="str">
        <f>_xlfn.IFNA(VLOOKUP(AH287,对应表!$Z:$AA,2,FALSE)&amp;AI287,"")</f>
        <v/>
      </c>
      <c r="BN287" t="str">
        <f t="shared" si="137"/>
        <v>被动暴伤lv12</v>
      </c>
      <c r="BO287">
        <f t="shared" si="135"/>
        <v>16</v>
      </c>
      <c r="BP287" t="str">
        <f t="shared" si="136"/>
        <v/>
      </c>
      <c r="BQ287" t="str">
        <f t="shared" si="138"/>
        <v>暴伤率值</v>
      </c>
      <c r="BR287">
        <f t="shared" si="139"/>
        <v>0</v>
      </c>
      <c r="BS287" s="22" t="str">
        <f>VLOOKUP(BQ287,对应表!AS:AU,3,FALSE)</f>
        <v>暴伤率</v>
      </c>
      <c r="BT287" s="22">
        <f>VLOOKUP(BQ287,对应表!AS:AU,2,FALSE)</f>
        <v>1</v>
      </c>
      <c r="BU287" s="22" t="str">
        <f t="shared" si="120"/>
        <v>+16</v>
      </c>
      <c r="BV287" s="22" t="str">
        <f t="shared" si="122"/>
        <v>暴伤率+16</v>
      </c>
      <c r="BW287" s="22" t="str">
        <f>_xlfn.IFNA(VLOOKUP(BR287,对应表!AS:AU,3,FALSE),"")</f>
        <v/>
      </c>
      <c r="BX287" s="22" t="str">
        <f>_xlfn.IFNA(VLOOKUP(BR287,对应表!AS:AU,2,FALSE),"")</f>
        <v/>
      </c>
      <c r="BY287" s="22" t="str">
        <f t="shared" si="123"/>
        <v>+</v>
      </c>
      <c r="BZ287" s="22" t="str">
        <f t="shared" si="124"/>
        <v/>
      </c>
    </row>
    <row r="288" spans="11:78" x14ac:dyDescent="0.15">
      <c r="K288" t="str">
        <f t="shared" si="128"/>
        <v>被动暴伤lv13</v>
      </c>
      <c r="L288" s="6" t="str">
        <f>Q288&amp;":"&amp;M288&amp;":"&amp;VLOOKUP(N288,对应表!B:C,2,FALSE)&amp;":"&amp;IF(buff!O288="",0,O288)</f>
        <v>200193:100:1:0</v>
      </c>
      <c r="M288">
        <v>100</v>
      </c>
      <c r="N288" s="1" t="s">
        <v>278</v>
      </c>
      <c r="O288">
        <v>0</v>
      </c>
      <c r="P288">
        <f t="shared" si="129"/>
        <v>17</v>
      </c>
      <c r="Q288">
        <v>200193</v>
      </c>
      <c r="R288" s="4" t="s">
        <v>1157</v>
      </c>
      <c r="S288" s="4" t="str">
        <f t="shared" si="121"/>
        <v>被动暴伤lv13</v>
      </c>
      <c r="T288" s="4" t="str">
        <f t="shared" si="127"/>
        <v>被动暴伤lv13</v>
      </c>
      <c r="U288" t="s">
        <v>279</v>
      </c>
      <c r="Z288" t="s">
        <v>516</v>
      </c>
      <c r="AA288">
        <v>17</v>
      </c>
      <c r="AJ288" s="12" t="str">
        <f t="shared" si="125"/>
        <v>CPR:17</v>
      </c>
      <c r="AS288">
        <v>999</v>
      </c>
      <c r="AV288" s="4"/>
      <c r="AW288" s="4"/>
      <c r="AX288" s="4"/>
      <c r="AY288" s="4"/>
      <c r="BA288" s="12" t="str">
        <f t="shared" si="126"/>
        <v/>
      </c>
      <c r="BB288" s="12" t="str">
        <f t="shared" si="130"/>
        <v/>
      </c>
      <c r="BC288" s="12" t="str">
        <f t="shared" si="131"/>
        <v/>
      </c>
      <c r="BD288" s="12" t="str">
        <f t="shared" si="132"/>
        <v/>
      </c>
      <c r="BE288" s="12" t="str">
        <f t="shared" si="133"/>
        <v/>
      </c>
      <c r="BF288" s="12" t="str">
        <f t="shared" si="134"/>
        <v/>
      </c>
      <c r="BG288" s="12" t="str">
        <f>_xlfn.IFNA(VLOOKUP(Z288,对应表!$Z:$AA,2,FALSE)&amp;AA288,"")</f>
        <v>CPR:17</v>
      </c>
      <c r="BH288" s="12" t="str">
        <f>_xlfn.IFNA(VLOOKUP(AB288,对应表!$Z:$AA,2,FALSE)&amp;AC288,"")</f>
        <v/>
      </c>
      <c r="BI288" s="12" t="str">
        <f>_xlfn.IFNA(VLOOKUP(AD288,对应表!$Z:$AA,2,FALSE)&amp;AE288,"")</f>
        <v/>
      </c>
      <c r="BJ288" s="12" t="str">
        <f>_xlfn.IFNA(VLOOKUP(AF288,对应表!$Z:$AA,2,FALSE)&amp;AG288,"")</f>
        <v/>
      </c>
      <c r="BK288" s="12" t="str">
        <f>_xlfn.IFNA(VLOOKUP(AH288,对应表!$Z:$AA,2,FALSE)&amp;AI288,"")</f>
        <v/>
      </c>
      <c r="BN288" t="str">
        <f t="shared" si="137"/>
        <v>被动暴伤lv13</v>
      </c>
      <c r="BO288">
        <f t="shared" si="135"/>
        <v>17</v>
      </c>
      <c r="BP288" t="str">
        <f t="shared" si="136"/>
        <v/>
      </c>
      <c r="BQ288" t="str">
        <f t="shared" si="138"/>
        <v>暴伤率值</v>
      </c>
      <c r="BR288">
        <f t="shared" si="139"/>
        <v>0</v>
      </c>
      <c r="BS288" s="22" t="str">
        <f>VLOOKUP(BQ288,对应表!AS:AU,3,FALSE)</f>
        <v>暴伤率</v>
      </c>
      <c r="BT288" s="22">
        <f>VLOOKUP(BQ288,对应表!AS:AU,2,FALSE)</f>
        <v>1</v>
      </c>
      <c r="BU288" s="22" t="str">
        <f t="shared" ref="BU288:BU351" si="140">IF(BT288=2,"+"&amp;BO288&amp;"%","+"&amp;BO288)</f>
        <v>+17</v>
      </c>
      <c r="BV288" s="22" t="str">
        <f t="shared" si="122"/>
        <v>暴伤率+17</v>
      </c>
      <c r="BW288" s="22" t="str">
        <f>_xlfn.IFNA(VLOOKUP(BR288,对应表!AS:AU,3,FALSE),"")</f>
        <v/>
      </c>
      <c r="BX288" s="22" t="str">
        <f>_xlfn.IFNA(VLOOKUP(BR288,对应表!AS:AU,2,FALSE),"")</f>
        <v/>
      </c>
      <c r="BY288" s="22" t="str">
        <f t="shared" si="123"/>
        <v>+</v>
      </c>
      <c r="BZ288" s="22" t="str">
        <f t="shared" si="124"/>
        <v/>
      </c>
    </row>
    <row r="289" spans="11:78" x14ac:dyDescent="0.15">
      <c r="K289" t="str">
        <f t="shared" si="128"/>
        <v>被动暴伤lv14</v>
      </c>
      <c r="L289" s="6" t="str">
        <f>Q289&amp;":"&amp;M289&amp;":"&amp;VLOOKUP(N289,对应表!B:C,2,FALSE)&amp;":"&amp;IF(buff!O289="",0,O289)</f>
        <v>200194:100:1:0</v>
      </c>
      <c r="M289">
        <v>100</v>
      </c>
      <c r="N289" s="1" t="s">
        <v>278</v>
      </c>
      <c r="O289">
        <v>0</v>
      </c>
      <c r="P289">
        <f t="shared" si="129"/>
        <v>18</v>
      </c>
      <c r="Q289">
        <v>200194</v>
      </c>
      <c r="R289" s="4" t="s">
        <v>1158</v>
      </c>
      <c r="S289" s="4" t="str">
        <f t="shared" ref="S289:S295" si="141">R289</f>
        <v>被动暴伤lv14</v>
      </c>
      <c r="T289" s="4" t="str">
        <f t="shared" si="127"/>
        <v>被动暴伤lv14</v>
      </c>
      <c r="U289" t="s">
        <v>279</v>
      </c>
      <c r="Z289" t="s">
        <v>516</v>
      </c>
      <c r="AA289">
        <v>18</v>
      </c>
      <c r="AJ289" s="12" t="str">
        <f t="shared" si="125"/>
        <v>CPR:18</v>
      </c>
      <c r="AS289">
        <v>999</v>
      </c>
      <c r="AV289" s="4"/>
      <c r="AW289" s="4"/>
      <c r="AX289" s="4"/>
      <c r="AY289" s="4"/>
      <c r="BA289" s="12" t="str">
        <f t="shared" si="126"/>
        <v/>
      </c>
      <c r="BB289" s="12" t="str">
        <f t="shared" si="130"/>
        <v/>
      </c>
      <c r="BC289" s="12" t="str">
        <f t="shared" si="131"/>
        <v/>
      </c>
      <c r="BD289" s="12" t="str">
        <f t="shared" si="132"/>
        <v/>
      </c>
      <c r="BE289" s="12" t="str">
        <f t="shared" si="133"/>
        <v/>
      </c>
      <c r="BF289" s="12" t="str">
        <f t="shared" si="134"/>
        <v/>
      </c>
      <c r="BG289" s="12" t="str">
        <f>_xlfn.IFNA(VLOOKUP(Z289,对应表!$Z:$AA,2,FALSE)&amp;AA289,"")</f>
        <v>CPR:18</v>
      </c>
      <c r="BH289" s="12" t="str">
        <f>_xlfn.IFNA(VLOOKUP(AB289,对应表!$Z:$AA,2,FALSE)&amp;AC289,"")</f>
        <v/>
      </c>
      <c r="BI289" s="12" t="str">
        <f>_xlfn.IFNA(VLOOKUP(AD289,对应表!$Z:$AA,2,FALSE)&amp;AE289,"")</f>
        <v/>
      </c>
      <c r="BJ289" s="12" t="str">
        <f>_xlfn.IFNA(VLOOKUP(AF289,对应表!$Z:$AA,2,FALSE)&amp;AG289,"")</f>
        <v/>
      </c>
      <c r="BK289" s="12" t="str">
        <f>_xlfn.IFNA(VLOOKUP(AH289,对应表!$Z:$AA,2,FALSE)&amp;AI289,"")</f>
        <v/>
      </c>
      <c r="BN289" t="str">
        <f t="shared" si="137"/>
        <v>被动暴伤lv14</v>
      </c>
      <c r="BO289">
        <f t="shared" si="135"/>
        <v>18</v>
      </c>
      <c r="BP289" t="str">
        <f t="shared" si="136"/>
        <v/>
      </c>
      <c r="BQ289" t="str">
        <f t="shared" si="138"/>
        <v>暴伤率值</v>
      </c>
      <c r="BR289">
        <f t="shared" si="139"/>
        <v>0</v>
      </c>
      <c r="BS289" s="22" t="str">
        <f>VLOOKUP(BQ289,对应表!AS:AU,3,FALSE)</f>
        <v>暴伤率</v>
      </c>
      <c r="BT289" s="22">
        <f>VLOOKUP(BQ289,对应表!AS:AU,2,FALSE)</f>
        <v>1</v>
      </c>
      <c r="BU289" s="22" t="str">
        <f t="shared" si="140"/>
        <v>+18</v>
      </c>
      <c r="BV289" s="22" t="str">
        <f t="shared" ref="BV289:BV352" si="142">IF(BS289="","",BS289&amp;BU289)</f>
        <v>暴伤率+18</v>
      </c>
      <c r="BW289" s="22" t="str">
        <f>_xlfn.IFNA(VLOOKUP(BR289,对应表!AS:AU,3,FALSE),"")</f>
        <v/>
      </c>
      <c r="BX289" s="22" t="str">
        <f>_xlfn.IFNA(VLOOKUP(BR289,对应表!AS:AU,2,FALSE),"")</f>
        <v/>
      </c>
      <c r="BY289" s="22" t="str">
        <f t="shared" ref="BY289:BY352" si="143">IF(BX289=2,"+"&amp;BP289&amp;"%","+"&amp;BP289)</f>
        <v>+</v>
      </c>
      <c r="BZ289" s="22" t="str">
        <f t="shared" ref="BZ289:BZ352" si="144">IF(BW289="","",BW289&amp;BY289)</f>
        <v/>
      </c>
    </row>
    <row r="290" spans="11:78" x14ac:dyDescent="0.15">
      <c r="K290" t="str">
        <f t="shared" si="128"/>
        <v>被动暴伤lv15</v>
      </c>
      <c r="L290" s="6" t="str">
        <f>Q290&amp;":"&amp;M290&amp;":"&amp;VLOOKUP(N290,对应表!B:C,2,FALSE)&amp;":"&amp;IF(buff!O290="",0,O290)</f>
        <v>200195:100:1:0</v>
      </c>
      <c r="M290">
        <v>100</v>
      </c>
      <c r="N290" s="1" t="s">
        <v>278</v>
      </c>
      <c r="O290">
        <v>0</v>
      </c>
      <c r="P290">
        <f t="shared" si="129"/>
        <v>19</v>
      </c>
      <c r="Q290">
        <v>200195</v>
      </c>
      <c r="R290" s="4" t="s">
        <v>1159</v>
      </c>
      <c r="S290" s="4" t="str">
        <f t="shared" si="141"/>
        <v>被动暴伤lv15</v>
      </c>
      <c r="T290" s="4" t="str">
        <f t="shared" si="127"/>
        <v>被动暴伤lv15</v>
      </c>
      <c r="U290" t="s">
        <v>279</v>
      </c>
      <c r="Z290" t="s">
        <v>516</v>
      </c>
      <c r="AA290">
        <v>19</v>
      </c>
      <c r="AJ290" s="12" t="str">
        <f t="shared" si="125"/>
        <v>CPR:19</v>
      </c>
      <c r="AS290">
        <v>999</v>
      </c>
      <c r="AV290" s="4"/>
      <c r="AW290" s="4"/>
      <c r="AX290" s="4"/>
      <c r="AY290" s="4"/>
      <c r="BA290" s="12" t="str">
        <f t="shared" si="126"/>
        <v/>
      </c>
      <c r="BB290" s="12" t="str">
        <f t="shared" si="130"/>
        <v/>
      </c>
      <c r="BC290" s="12" t="str">
        <f t="shared" si="131"/>
        <v/>
      </c>
      <c r="BD290" s="12" t="str">
        <f t="shared" si="132"/>
        <v/>
      </c>
      <c r="BE290" s="12" t="str">
        <f t="shared" si="133"/>
        <v/>
      </c>
      <c r="BF290" s="12" t="str">
        <f t="shared" si="134"/>
        <v/>
      </c>
      <c r="BG290" s="12" t="str">
        <f>_xlfn.IFNA(VLOOKUP(Z290,对应表!$Z:$AA,2,FALSE)&amp;AA290,"")</f>
        <v>CPR:19</v>
      </c>
      <c r="BH290" s="12" t="str">
        <f>_xlfn.IFNA(VLOOKUP(AB290,对应表!$Z:$AA,2,FALSE)&amp;AC290,"")</f>
        <v/>
      </c>
      <c r="BI290" s="12" t="str">
        <f>_xlfn.IFNA(VLOOKUP(AD290,对应表!$Z:$AA,2,FALSE)&amp;AE290,"")</f>
        <v/>
      </c>
      <c r="BJ290" s="12" t="str">
        <f>_xlfn.IFNA(VLOOKUP(AF290,对应表!$Z:$AA,2,FALSE)&amp;AG290,"")</f>
        <v/>
      </c>
      <c r="BK290" s="12" t="str">
        <f>_xlfn.IFNA(VLOOKUP(AH290,对应表!$Z:$AA,2,FALSE)&amp;AI290,"")</f>
        <v/>
      </c>
      <c r="BN290" t="str">
        <f t="shared" si="137"/>
        <v>被动暴伤lv15</v>
      </c>
      <c r="BO290">
        <f t="shared" si="135"/>
        <v>19</v>
      </c>
      <c r="BP290" t="str">
        <f t="shared" si="136"/>
        <v/>
      </c>
      <c r="BQ290" t="str">
        <f t="shared" si="138"/>
        <v>暴伤率值</v>
      </c>
      <c r="BR290">
        <f t="shared" si="139"/>
        <v>0</v>
      </c>
      <c r="BS290" s="22" t="str">
        <f>VLOOKUP(BQ290,对应表!AS:AU,3,FALSE)</f>
        <v>暴伤率</v>
      </c>
      <c r="BT290" s="22">
        <f>VLOOKUP(BQ290,对应表!AS:AU,2,FALSE)</f>
        <v>1</v>
      </c>
      <c r="BU290" s="22" t="str">
        <f t="shared" si="140"/>
        <v>+19</v>
      </c>
      <c r="BV290" s="22" t="str">
        <f t="shared" si="142"/>
        <v>暴伤率+19</v>
      </c>
      <c r="BW290" s="22" t="str">
        <f>_xlfn.IFNA(VLOOKUP(BR290,对应表!AS:AU,3,FALSE),"")</f>
        <v/>
      </c>
      <c r="BX290" s="22" t="str">
        <f>_xlfn.IFNA(VLOOKUP(BR290,对应表!AS:AU,2,FALSE),"")</f>
        <v/>
      </c>
      <c r="BY290" s="22" t="str">
        <f t="shared" si="143"/>
        <v>+</v>
      </c>
      <c r="BZ290" s="22" t="str">
        <f t="shared" si="144"/>
        <v/>
      </c>
    </row>
    <row r="291" spans="11:78" x14ac:dyDescent="0.15">
      <c r="K291" t="str">
        <f t="shared" si="128"/>
        <v>被动暴伤lv16</v>
      </c>
      <c r="L291" s="6" t="str">
        <f>Q291&amp;":"&amp;M291&amp;":"&amp;VLOOKUP(N291,对应表!B:C,2,FALSE)&amp;":"&amp;IF(buff!O291="",0,O291)</f>
        <v>200196:100:1:0</v>
      </c>
      <c r="M291">
        <v>100</v>
      </c>
      <c r="N291" s="1" t="s">
        <v>278</v>
      </c>
      <c r="O291">
        <v>0</v>
      </c>
      <c r="P291">
        <f t="shared" si="129"/>
        <v>20</v>
      </c>
      <c r="Q291">
        <v>200196</v>
      </c>
      <c r="R291" s="4" t="s">
        <v>1160</v>
      </c>
      <c r="S291" s="4" t="str">
        <f t="shared" si="141"/>
        <v>被动暴伤lv16</v>
      </c>
      <c r="T291" s="4" t="str">
        <f t="shared" si="127"/>
        <v>被动暴伤lv16</v>
      </c>
      <c r="U291" t="s">
        <v>279</v>
      </c>
      <c r="Z291" t="s">
        <v>516</v>
      </c>
      <c r="AA291">
        <v>20</v>
      </c>
      <c r="AJ291" s="12" t="str">
        <f t="shared" si="125"/>
        <v>CPR:20</v>
      </c>
      <c r="AS291">
        <v>999</v>
      </c>
      <c r="AV291" s="4"/>
      <c r="AW291" s="4"/>
      <c r="AX291" s="4"/>
      <c r="AY291" s="4"/>
      <c r="BA291" s="12" t="str">
        <f t="shared" si="126"/>
        <v/>
      </c>
      <c r="BB291" s="12" t="str">
        <f t="shared" si="130"/>
        <v/>
      </c>
      <c r="BC291" s="12" t="str">
        <f t="shared" si="131"/>
        <v/>
      </c>
      <c r="BD291" s="12" t="str">
        <f t="shared" si="132"/>
        <v/>
      </c>
      <c r="BE291" s="12" t="str">
        <f t="shared" si="133"/>
        <v/>
      </c>
      <c r="BF291" s="12" t="str">
        <f t="shared" si="134"/>
        <v/>
      </c>
      <c r="BG291" s="12" t="str">
        <f>_xlfn.IFNA(VLOOKUP(Z291,对应表!$Z:$AA,2,FALSE)&amp;AA291,"")</f>
        <v>CPR:20</v>
      </c>
      <c r="BH291" s="12" t="str">
        <f>_xlfn.IFNA(VLOOKUP(AB291,对应表!$Z:$AA,2,FALSE)&amp;AC291,"")</f>
        <v/>
      </c>
      <c r="BI291" s="12" t="str">
        <f>_xlfn.IFNA(VLOOKUP(AD291,对应表!$Z:$AA,2,FALSE)&amp;AE291,"")</f>
        <v/>
      </c>
      <c r="BJ291" s="12" t="str">
        <f>_xlfn.IFNA(VLOOKUP(AF291,对应表!$Z:$AA,2,FALSE)&amp;AG291,"")</f>
        <v/>
      </c>
      <c r="BK291" s="12" t="str">
        <f>_xlfn.IFNA(VLOOKUP(AH291,对应表!$Z:$AA,2,FALSE)&amp;AI291,"")</f>
        <v/>
      </c>
      <c r="BN291" t="str">
        <f t="shared" si="137"/>
        <v>被动暴伤lv16</v>
      </c>
      <c r="BO291">
        <f t="shared" si="135"/>
        <v>20</v>
      </c>
      <c r="BP291" t="str">
        <f t="shared" si="136"/>
        <v/>
      </c>
      <c r="BQ291" t="str">
        <f t="shared" si="138"/>
        <v>暴伤率值</v>
      </c>
      <c r="BR291">
        <f t="shared" si="139"/>
        <v>0</v>
      </c>
      <c r="BS291" s="22" t="str">
        <f>VLOOKUP(BQ291,对应表!AS:AU,3,FALSE)</f>
        <v>暴伤率</v>
      </c>
      <c r="BT291" s="22">
        <f>VLOOKUP(BQ291,对应表!AS:AU,2,FALSE)</f>
        <v>1</v>
      </c>
      <c r="BU291" s="22" t="str">
        <f t="shared" si="140"/>
        <v>+20</v>
      </c>
      <c r="BV291" s="22" t="str">
        <f t="shared" si="142"/>
        <v>暴伤率+20</v>
      </c>
      <c r="BW291" s="22" t="str">
        <f>_xlfn.IFNA(VLOOKUP(BR291,对应表!AS:AU,3,FALSE),"")</f>
        <v/>
      </c>
      <c r="BX291" s="22" t="str">
        <f>_xlfn.IFNA(VLOOKUP(BR291,对应表!AS:AU,2,FALSE),"")</f>
        <v/>
      </c>
      <c r="BY291" s="22" t="str">
        <f t="shared" si="143"/>
        <v>+</v>
      </c>
      <c r="BZ291" s="22" t="str">
        <f t="shared" si="144"/>
        <v/>
      </c>
    </row>
    <row r="292" spans="11:78" x14ac:dyDescent="0.15">
      <c r="K292" t="str">
        <f t="shared" si="128"/>
        <v>被动暴伤lv17</v>
      </c>
      <c r="L292" s="6" t="str">
        <f>Q292&amp;":"&amp;M292&amp;":"&amp;VLOOKUP(N292,对应表!B:C,2,FALSE)&amp;":"&amp;IF(buff!O292="",0,O292)</f>
        <v>200197:100:1:0</v>
      </c>
      <c r="M292">
        <v>100</v>
      </c>
      <c r="N292" s="1" t="s">
        <v>278</v>
      </c>
      <c r="O292">
        <v>0</v>
      </c>
      <c r="P292">
        <f t="shared" si="129"/>
        <v>21</v>
      </c>
      <c r="Q292">
        <v>200197</v>
      </c>
      <c r="R292" s="4" t="s">
        <v>1161</v>
      </c>
      <c r="S292" s="4" t="str">
        <f t="shared" si="141"/>
        <v>被动暴伤lv17</v>
      </c>
      <c r="T292" s="4" t="str">
        <f t="shared" si="127"/>
        <v>被动暴伤lv17</v>
      </c>
      <c r="U292" t="s">
        <v>279</v>
      </c>
      <c r="Z292" t="s">
        <v>516</v>
      </c>
      <c r="AA292">
        <v>21</v>
      </c>
      <c r="AJ292" s="12" t="str">
        <f t="shared" si="125"/>
        <v>CPR:21</v>
      </c>
      <c r="AS292">
        <v>999</v>
      </c>
      <c r="AV292" s="4"/>
      <c r="AW292" s="4"/>
      <c r="AX292" s="4"/>
      <c r="AY292" s="4"/>
      <c r="BA292" s="12" t="str">
        <f t="shared" si="126"/>
        <v/>
      </c>
      <c r="BB292" s="12" t="str">
        <f t="shared" si="130"/>
        <v/>
      </c>
      <c r="BC292" s="12" t="str">
        <f t="shared" si="131"/>
        <v/>
      </c>
      <c r="BD292" s="12" t="str">
        <f t="shared" si="132"/>
        <v/>
      </c>
      <c r="BE292" s="12" t="str">
        <f t="shared" si="133"/>
        <v/>
      </c>
      <c r="BF292" s="12" t="str">
        <f t="shared" si="134"/>
        <v/>
      </c>
      <c r="BG292" s="12" t="str">
        <f>_xlfn.IFNA(VLOOKUP(Z292,对应表!$Z:$AA,2,FALSE)&amp;AA292,"")</f>
        <v>CPR:21</v>
      </c>
      <c r="BH292" s="12" t="str">
        <f>_xlfn.IFNA(VLOOKUP(AB292,对应表!$Z:$AA,2,FALSE)&amp;AC292,"")</f>
        <v/>
      </c>
      <c r="BI292" s="12" t="str">
        <f>_xlfn.IFNA(VLOOKUP(AD292,对应表!$Z:$AA,2,FALSE)&amp;AE292,"")</f>
        <v/>
      </c>
      <c r="BJ292" s="12" t="str">
        <f>_xlfn.IFNA(VLOOKUP(AF292,对应表!$Z:$AA,2,FALSE)&amp;AG292,"")</f>
        <v/>
      </c>
      <c r="BK292" s="12" t="str">
        <f>_xlfn.IFNA(VLOOKUP(AH292,对应表!$Z:$AA,2,FALSE)&amp;AI292,"")</f>
        <v/>
      </c>
      <c r="BN292" t="str">
        <f t="shared" si="137"/>
        <v>被动暴伤lv17</v>
      </c>
      <c r="BO292">
        <f t="shared" si="135"/>
        <v>21</v>
      </c>
      <c r="BP292" t="str">
        <f t="shared" si="136"/>
        <v/>
      </c>
      <c r="BQ292" t="str">
        <f t="shared" si="138"/>
        <v>暴伤率值</v>
      </c>
      <c r="BR292">
        <f t="shared" si="139"/>
        <v>0</v>
      </c>
      <c r="BS292" s="22" t="str">
        <f>VLOOKUP(BQ292,对应表!AS:AU,3,FALSE)</f>
        <v>暴伤率</v>
      </c>
      <c r="BT292" s="22">
        <f>VLOOKUP(BQ292,对应表!AS:AU,2,FALSE)</f>
        <v>1</v>
      </c>
      <c r="BU292" s="22" t="str">
        <f t="shared" si="140"/>
        <v>+21</v>
      </c>
      <c r="BV292" s="22" t="str">
        <f t="shared" si="142"/>
        <v>暴伤率+21</v>
      </c>
      <c r="BW292" s="22" t="str">
        <f>_xlfn.IFNA(VLOOKUP(BR292,对应表!AS:AU,3,FALSE),"")</f>
        <v/>
      </c>
      <c r="BX292" s="22" t="str">
        <f>_xlfn.IFNA(VLOOKUP(BR292,对应表!AS:AU,2,FALSE),"")</f>
        <v/>
      </c>
      <c r="BY292" s="22" t="str">
        <f t="shared" si="143"/>
        <v>+</v>
      </c>
      <c r="BZ292" s="22" t="str">
        <f t="shared" si="144"/>
        <v/>
      </c>
    </row>
    <row r="293" spans="11:78" x14ac:dyDescent="0.15">
      <c r="K293" t="str">
        <f t="shared" si="128"/>
        <v>被动暴伤lv18</v>
      </c>
      <c r="L293" s="6" t="str">
        <f>Q293&amp;":"&amp;M293&amp;":"&amp;VLOOKUP(N293,对应表!B:C,2,FALSE)&amp;":"&amp;IF(buff!O293="",0,O293)</f>
        <v>200198:100:1:0</v>
      </c>
      <c r="M293">
        <v>100</v>
      </c>
      <c r="N293" s="1" t="s">
        <v>278</v>
      </c>
      <c r="O293">
        <v>0</v>
      </c>
      <c r="P293">
        <f t="shared" si="129"/>
        <v>22</v>
      </c>
      <c r="Q293">
        <v>200198</v>
      </c>
      <c r="R293" s="4" t="s">
        <v>1162</v>
      </c>
      <c r="S293" s="4" t="str">
        <f t="shared" si="141"/>
        <v>被动暴伤lv18</v>
      </c>
      <c r="T293" s="4" t="str">
        <f t="shared" si="127"/>
        <v>被动暴伤lv18</v>
      </c>
      <c r="U293" t="s">
        <v>279</v>
      </c>
      <c r="Z293" t="s">
        <v>516</v>
      </c>
      <c r="AA293">
        <v>22</v>
      </c>
      <c r="AJ293" s="12" t="str">
        <f t="shared" si="125"/>
        <v>CPR:22</v>
      </c>
      <c r="AS293">
        <v>999</v>
      </c>
      <c r="AV293" s="4"/>
      <c r="AW293" s="4"/>
      <c r="AX293" s="4"/>
      <c r="AY293" s="4"/>
      <c r="BA293" s="12" t="str">
        <f t="shared" si="126"/>
        <v/>
      </c>
      <c r="BB293" s="12" t="str">
        <f t="shared" si="130"/>
        <v/>
      </c>
      <c r="BC293" s="12" t="str">
        <f t="shared" si="131"/>
        <v/>
      </c>
      <c r="BD293" s="12" t="str">
        <f t="shared" si="132"/>
        <v/>
      </c>
      <c r="BE293" s="12" t="str">
        <f t="shared" si="133"/>
        <v/>
      </c>
      <c r="BF293" s="12" t="str">
        <f t="shared" si="134"/>
        <v/>
      </c>
      <c r="BG293" s="12" t="str">
        <f>_xlfn.IFNA(VLOOKUP(Z293,对应表!$Z:$AA,2,FALSE)&amp;AA293,"")</f>
        <v>CPR:22</v>
      </c>
      <c r="BH293" s="12" t="str">
        <f>_xlfn.IFNA(VLOOKUP(AB293,对应表!$Z:$AA,2,FALSE)&amp;AC293,"")</f>
        <v/>
      </c>
      <c r="BI293" s="12" t="str">
        <f>_xlfn.IFNA(VLOOKUP(AD293,对应表!$Z:$AA,2,FALSE)&amp;AE293,"")</f>
        <v/>
      </c>
      <c r="BJ293" s="12" t="str">
        <f>_xlfn.IFNA(VLOOKUP(AF293,对应表!$Z:$AA,2,FALSE)&amp;AG293,"")</f>
        <v/>
      </c>
      <c r="BK293" s="12" t="str">
        <f>_xlfn.IFNA(VLOOKUP(AH293,对应表!$Z:$AA,2,FALSE)&amp;AI293,"")</f>
        <v/>
      </c>
      <c r="BN293" t="str">
        <f t="shared" si="137"/>
        <v>被动暴伤lv18</v>
      </c>
      <c r="BO293">
        <f t="shared" si="135"/>
        <v>22</v>
      </c>
      <c r="BP293" t="str">
        <f t="shared" si="136"/>
        <v/>
      </c>
      <c r="BQ293" t="str">
        <f t="shared" si="138"/>
        <v>暴伤率值</v>
      </c>
      <c r="BR293">
        <f t="shared" si="139"/>
        <v>0</v>
      </c>
      <c r="BS293" s="22" t="str">
        <f>VLOOKUP(BQ293,对应表!AS:AU,3,FALSE)</f>
        <v>暴伤率</v>
      </c>
      <c r="BT293" s="22">
        <f>VLOOKUP(BQ293,对应表!AS:AU,2,FALSE)</f>
        <v>1</v>
      </c>
      <c r="BU293" s="22" t="str">
        <f t="shared" si="140"/>
        <v>+22</v>
      </c>
      <c r="BV293" s="22" t="str">
        <f t="shared" si="142"/>
        <v>暴伤率+22</v>
      </c>
      <c r="BW293" s="22" t="str">
        <f>_xlfn.IFNA(VLOOKUP(BR293,对应表!AS:AU,3,FALSE),"")</f>
        <v/>
      </c>
      <c r="BX293" s="22" t="str">
        <f>_xlfn.IFNA(VLOOKUP(BR293,对应表!AS:AU,2,FALSE),"")</f>
        <v/>
      </c>
      <c r="BY293" s="22" t="str">
        <f t="shared" si="143"/>
        <v>+</v>
      </c>
      <c r="BZ293" s="22" t="str">
        <f t="shared" si="144"/>
        <v/>
      </c>
    </row>
    <row r="294" spans="11:78" x14ac:dyDescent="0.15">
      <c r="K294" t="str">
        <f t="shared" si="128"/>
        <v>被动暴伤lv19</v>
      </c>
      <c r="L294" s="6" t="str">
        <f>Q294&amp;":"&amp;M294&amp;":"&amp;VLOOKUP(N294,对应表!B:C,2,FALSE)&amp;":"&amp;IF(buff!O294="",0,O294)</f>
        <v>200199:100:1:0</v>
      </c>
      <c r="M294">
        <v>100</v>
      </c>
      <c r="N294" s="1" t="s">
        <v>278</v>
      </c>
      <c r="O294">
        <v>0</v>
      </c>
      <c r="P294">
        <f t="shared" si="129"/>
        <v>23</v>
      </c>
      <c r="Q294">
        <v>200199</v>
      </c>
      <c r="R294" s="4" t="s">
        <v>1163</v>
      </c>
      <c r="S294" s="4" t="str">
        <f t="shared" si="141"/>
        <v>被动暴伤lv19</v>
      </c>
      <c r="T294" s="4" t="str">
        <f t="shared" si="127"/>
        <v>被动暴伤lv19</v>
      </c>
      <c r="U294" t="s">
        <v>279</v>
      </c>
      <c r="Z294" t="s">
        <v>516</v>
      </c>
      <c r="AA294">
        <v>23</v>
      </c>
      <c r="AJ294" s="12" t="str">
        <f t="shared" si="125"/>
        <v>CPR:23</v>
      </c>
      <c r="AS294">
        <v>999</v>
      </c>
      <c r="AV294" s="4"/>
      <c r="AW294" s="4"/>
      <c r="AX294" s="4"/>
      <c r="AY294" s="4"/>
      <c r="BA294" s="12" t="str">
        <f t="shared" si="126"/>
        <v/>
      </c>
      <c r="BB294" s="12" t="str">
        <f t="shared" si="130"/>
        <v/>
      </c>
      <c r="BC294" s="12" t="str">
        <f t="shared" si="131"/>
        <v/>
      </c>
      <c r="BD294" s="12" t="str">
        <f t="shared" si="132"/>
        <v/>
      </c>
      <c r="BE294" s="12" t="str">
        <f t="shared" si="133"/>
        <v/>
      </c>
      <c r="BF294" s="12" t="str">
        <f t="shared" si="134"/>
        <v/>
      </c>
      <c r="BG294" s="12" t="str">
        <f>_xlfn.IFNA(VLOOKUP(Z294,对应表!$Z:$AA,2,FALSE)&amp;AA294,"")</f>
        <v>CPR:23</v>
      </c>
      <c r="BH294" s="12" t="str">
        <f>_xlfn.IFNA(VLOOKUP(AB294,对应表!$Z:$AA,2,FALSE)&amp;AC294,"")</f>
        <v/>
      </c>
      <c r="BI294" s="12" t="str">
        <f>_xlfn.IFNA(VLOOKUP(AD294,对应表!$Z:$AA,2,FALSE)&amp;AE294,"")</f>
        <v/>
      </c>
      <c r="BJ294" s="12" t="str">
        <f>_xlfn.IFNA(VLOOKUP(AF294,对应表!$Z:$AA,2,FALSE)&amp;AG294,"")</f>
        <v/>
      </c>
      <c r="BK294" s="12" t="str">
        <f>_xlfn.IFNA(VLOOKUP(AH294,对应表!$Z:$AA,2,FALSE)&amp;AI294,"")</f>
        <v/>
      </c>
      <c r="BN294" t="str">
        <f t="shared" si="137"/>
        <v>被动暴伤lv19</v>
      </c>
      <c r="BO294">
        <f t="shared" si="135"/>
        <v>23</v>
      </c>
      <c r="BP294" t="str">
        <f t="shared" si="136"/>
        <v/>
      </c>
      <c r="BQ294" t="str">
        <f t="shared" si="138"/>
        <v>暴伤率值</v>
      </c>
      <c r="BR294">
        <f t="shared" si="139"/>
        <v>0</v>
      </c>
      <c r="BS294" s="22" t="str">
        <f>VLOOKUP(BQ294,对应表!AS:AU,3,FALSE)</f>
        <v>暴伤率</v>
      </c>
      <c r="BT294" s="22">
        <f>VLOOKUP(BQ294,对应表!AS:AU,2,FALSE)</f>
        <v>1</v>
      </c>
      <c r="BU294" s="22" t="str">
        <f t="shared" si="140"/>
        <v>+23</v>
      </c>
      <c r="BV294" s="22" t="str">
        <f t="shared" si="142"/>
        <v>暴伤率+23</v>
      </c>
      <c r="BW294" s="22" t="str">
        <f>_xlfn.IFNA(VLOOKUP(BR294,对应表!AS:AU,3,FALSE),"")</f>
        <v/>
      </c>
      <c r="BX294" s="22" t="str">
        <f>_xlfn.IFNA(VLOOKUP(BR294,对应表!AS:AU,2,FALSE),"")</f>
        <v/>
      </c>
      <c r="BY294" s="22" t="str">
        <f t="shared" si="143"/>
        <v>+</v>
      </c>
      <c r="BZ294" s="22" t="str">
        <f t="shared" si="144"/>
        <v/>
      </c>
    </row>
    <row r="295" spans="11:78" x14ac:dyDescent="0.15">
      <c r="K295" t="str">
        <f t="shared" si="128"/>
        <v>被动暴伤lv20</v>
      </c>
      <c r="L295" s="6" t="str">
        <f>Q295&amp;":"&amp;M295&amp;":"&amp;VLOOKUP(N295,对应表!B:C,2,FALSE)&amp;":"&amp;IF(buff!O295="",0,O295)</f>
        <v>200200:100:1:0</v>
      </c>
      <c r="M295">
        <v>100</v>
      </c>
      <c r="N295" s="1" t="s">
        <v>278</v>
      </c>
      <c r="O295">
        <v>0</v>
      </c>
      <c r="P295">
        <f t="shared" si="129"/>
        <v>24</v>
      </c>
      <c r="Q295">
        <v>200200</v>
      </c>
      <c r="R295" s="4" t="s">
        <v>1164</v>
      </c>
      <c r="S295" s="4" t="str">
        <f t="shared" si="141"/>
        <v>被动暴伤lv20</v>
      </c>
      <c r="T295" s="4" t="str">
        <f t="shared" si="127"/>
        <v>被动暴伤lv20</v>
      </c>
      <c r="U295" t="s">
        <v>279</v>
      </c>
      <c r="Z295" t="s">
        <v>516</v>
      </c>
      <c r="AA295">
        <v>24</v>
      </c>
      <c r="AJ295" s="12" t="str">
        <f t="shared" si="125"/>
        <v>CPR:24</v>
      </c>
      <c r="AS295">
        <v>999</v>
      </c>
      <c r="AV295" s="4"/>
      <c r="AW295" s="4"/>
      <c r="AX295" s="4"/>
      <c r="AY295" s="4"/>
      <c r="BA295" s="12" t="str">
        <f t="shared" si="126"/>
        <v/>
      </c>
      <c r="BB295" s="12" t="str">
        <f t="shared" si="130"/>
        <v/>
      </c>
      <c r="BC295" s="12" t="str">
        <f t="shared" si="131"/>
        <v/>
      </c>
      <c r="BD295" s="12" t="str">
        <f t="shared" si="132"/>
        <v/>
      </c>
      <c r="BE295" s="12" t="str">
        <f t="shared" si="133"/>
        <v/>
      </c>
      <c r="BF295" s="12" t="str">
        <f t="shared" si="134"/>
        <v/>
      </c>
      <c r="BG295" s="12" t="str">
        <f>_xlfn.IFNA(VLOOKUP(Z295,对应表!$Z:$AA,2,FALSE)&amp;AA295,"")</f>
        <v>CPR:24</v>
      </c>
      <c r="BH295" s="12" t="str">
        <f>_xlfn.IFNA(VLOOKUP(AB295,对应表!$Z:$AA,2,FALSE)&amp;AC295,"")</f>
        <v/>
      </c>
      <c r="BI295" s="12" t="str">
        <f>_xlfn.IFNA(VLOOKUP(AD295,对应表!$Z:$AA,2,FALSE)&amp;AE295,"")</f>
        <v/>
      </c>
      <c r="BJ295" s="12" t="str">
        <f>_xlfn.IFNA(VLOOKUP(AF295,对应表!$Z:$AA,2,FALSE)&amp;AG295,"")</f>
        <v/>
      </c>
      <c r="BK295" s="12" t="str">
        <f>_xlfn.IFNA(VLOOKUP(AH295,对应表!$Z:$AA,2,FALSE)&amp;AI295,"")</f>
        <v/>
      </c>
      <c r="BN295" t="str">
        <f t="shared" si="137"/>
        <v>被动暴伤lv20</v>
      </c>
      <c r="BO295">
        <f t="shared" si="135"/>
        <v>24</v>
      </c>
      <c r="BP295" t="str">
        <f t="shared" si="136"/>
        <v/>
      </c>
      <c r="BQ295" t="str">
        <f t="shared" si="138"/>
        <v>暴伤率值</v>
      </c>
      <c r="BR295">
        <f t="shared" si="139"/>
        <v>0</v>
      </c>
      <c r="BS295" s="22" t="str">
        <f>VLOOKUP(BQ295,对应表!AS:AU,3,FALSE)</f>
        <v>暴伤率</v>
      </c>
      <c r="BT295" s="22">
        <f>VLOOKUP(BQ295,对应表!AS:AU,2,FALSE)</f>
        <v>1</v>
      </c>
      <c r="BU295" s="22" t="str">
        <f t="shared" si="140"/>
        <v>+24</v>
      </c>
      <c r="BV295" s="22" t="str">
        <f t="shared" si="142"/>
        <v>暴伤率+24</v>
      </c>
      <c r="BW295" s="22" t="str">
        <f>_xlfn.IFNA(VLOOKUP(BR295,对应表!AS:AU,3,FALSE),"")</f>
        <v/>
      </c>
      <c r="BX295" s="22" t="str">
        <f>_xlfn.IFNA(VLOOKUP(BR295,对应表!AS:AU,2,FALSE),"")</f>
        <v/>
      </c>
      <c r="BY295" s="22" t="str">
        <f t="shared" si="143"/>
        <v>+</v>
      </c>
      <c r="BZ295" s="22" t="str">
        <f t="shared" si="144"/>
        <v/>
      </c>
    </row>
    <row r="296" spans="11:78" x14ac:dyDescent="0.15">
      <c r="K296" t="str">
        <f t="shared" ref="K296:K335" si="145">R296</f>
        <v>被动破甲lv1</v>
      </c>
      <c r="L296" s="6" t="str">
        <f>Q296&amp;":"&amp;M296&amp;":"&amp;VLOOKUP(N296,对应表!B:C,2,FALSE)&amp;":"&amp;IF(buff!O296="",0,O296)</f>
        <v>200201:100:1:0</v>
      </c>
      <c r="M296">
        <v>100</v>
      </c>
      <c r="N296" s="1" t="s">
        <v>278</v>
      </c>
      <c r="O296">
        <v>0</v>
      </c>
      <c r="P296">
        <f t="shared" si="129"/>
        <v>5</v>
      </c>
      <c r="Q296">
        <v>200201</v>
      </c>
      <c r="R296" s="4" t="s">
        <v>1165</v>
      </c>
      <c r="S296" s="4" t="str">
        <f t="shared" ref="S296:S352" si="146">R296</f>
        <v>被动破甲lv1</v>
      </c>
      <c r="T296" s="4" t="str">
        <f t="shared" ref="T296:T304" si="147">R296</f>
        <v>被动破甲lv1</v>
      </c>
      <c r="U296" t="s">
        <v>279</v>
      </c>
      <c r="Z296" t="s">
        <v>1185</v>
      </c>
      <c r="AA296">
        <v>5</v>
      </c>
      <c r="AJ296" s="12" t="str">
        <f t="shared" ref="AJ296:AJ335" si="148">IF(BG296="","",BG296)&amp;IF(BH296="","","|"&amp;BH296)&amp;IF(BI296="","","|"&amp;BI296)&amp;IF(BJ296="","","|"&amp;BJ296)&amp;IF(BK296="","","|"&amp;BK296)</f>
        <v>PEN:5</v>
      </c>
      <c r="AS296">
        <v>999</v>
      </c>
      <c r="AV296" s="4"/>
      <c r="AW296" s="4"/>
      <c r="AX296" s="4"/>
      <c r="AY296" s="4"/>
      <c r="BA296" s="12" t="str">
        <f t="shared" ref="BA296:BA335" si="149">IF(BB296="","",BB296)&amp;IF(BC296="","","|"&amp;BC296)&amp;IF(BD296="","","|"&amp;BD296)&amp;IF(BE296="","","|"&amp;BE296)&amp;IF(BF296="","","|"&amp;BF296)</f>
        <v/>
      </c>
      <c r="BB296" s="12" t="str">
        <f t="shared" si="130"/>
        <v/>
      </c>
      <c r="BC296" s="12" t="str">
        <f t="shared" si="131"/>
        <v/>
      </c>
      <c r="BD296" s="12" t="str">
        <f t="shared" si="132"/>
        <v/>
      </c>
      <c r="BE296" s="12" t="str">
        <f t="shared" si="133"/>
        <v/>
      </c>
      <c r="BF296" s="12" t="str">
        <f t="shared" si="134"/>
        <v/>
      </c>
      <c r="BG296" s="12" t="str">
        <f>_xlfn.IFNA(VLOOKUP(Z296,对应表!$Z:$AA,2,FALSE)&amp;AA296,"")</f>
        <v>PEN:5</v>
      </c>
      <c r="BH296" s="12" t="str">
        <f>_xlfn.IFNA(VLOOKUP(AB296,对应表!$Z:$AA,2,FALSE)&amp;AC296,"")</f>
        <v/>
      </c>
      <c r="BI296" s="12" t="str">
        <f>_xlfn.IFNA(VLOOKUP(AD296,对应表!$Z:$AA,2,FALSE)&amp;AE296,"")</f>
        <v/>
      </c>
      <c r="BJ296" s="12" t="str">
        <f>_xlfn.IFNA(VLOOKUP(AF296,对应表!$Z:$AA,2,FALSE)&amp;AG296,"")</f>
        <v/>
      </c>
      <c r="BK296" s="12" t="str">
        <f>_xlfn.IFNA(VLOOKUP(AH296,对应表!$Z:$AA,2,FALSE)&amp;AI296,"")</f>
        <v/>
      </c>
      <c r="BN296" t="str">
        <f t="shared" si="137"/>
        <v>被动破甲lv1</v>
      </c>
      <c r="BO296">
        <f t="shared" si="135"/>
        <v>5</v>
      </c>
      <c r="BP296" t="str">
        <f t="shared" si="136"/>
        <v/>
      </c>
      <c r="BQ296" t="str">
        <f t="shared" si="138"/>
        <v>破甲率值</v>
      </c>
      <c r="BR296">
        <f t="shared" si="139"/>
        <v>0</v>
      </c>
      <c r="BS296" s="22" t="str">
        <f>VLOOKUP(BQ296,对应表!AS:AU,3,FALSE)</f>
        <v>破甲率</v>
      </c>
      <c r="BT296" s="22">
        <f>VLOOKUP(BQ296,对应表!AS:AU,2,FALSE)</f>
        <v>1</v>
      </c>
      <c r="BU296" s="22" t="str">
        <f t="shared" si="140"/>
        <v>+5</v>
      </c>
      <c r="BV296" s="22" t="str">
        <f t="shared" si="142"/>
        <v>破甲率+5</v>
      </c>
      <c r="BW296" s="22" t="str">
        <f>_xlfn.IFNA(VLOOKUP(BR296,对应表!AS:AU,3,FALSE),"")</f>
        <v/>
      </c>
      <c r="BX296" s="22" t="str">
        <f>_xlfn.IFNA(VLOOKUP(BR296,对应表!AS:AU,2,FALSE),"")</f>
        <v/>
      </c>
      <c r="BY296" s="22" t="str">
        <f t="shared" si="143"/>
        <v>+</v>
      </c>
      <c r="BZ296" s="22" t="str">
        <f t="shared" si="144"/>
        <v/>
      </c>
    </row>
    <row r="297" spans="11:78" x14ac:dyDescent="0.15">
      <c r="K297" t="str">
        <f t="shared" si="145"/>
        <v>被动破甲lv2</v>
      </c>
      <c r="L297" s="6" t="str">
        <f>Q297&amp;":"&amp;M297&amp;":"&amp;VLOOKUP(N297,对应表!B:C,2,FALSE)&amp;":"&amp;IF(buff!O297="",0,O297)</f>
        <v>200202:100:1:0</v>
      </c>
      <c r="M297">
        <v>100</v>
      </c>
      <c r="N297" s="1" t="s">
        <v>278</v>
      </c>
      <c r="O297">
        <v>0</v>
      </c>
      <c r="P297">
        <f t="shared" si="129"/>
        <v>6</v>
      </c>
      <c r="Q297">
        <v>200202</v>
      </c>
      <c r="R297" s="4" t="s">
        <v>1166</v>
      </c>
      <c r="S297" s="4" t="str">
        <f t="shared" si="146"/>
        <v>被动破甲lv2</v>
      </c>
      <c r="T297" s="4" t="str">
        <f t="shared" si="147"/>
        <v>被动破甲lv2</v>
      </c>
      <c r="U297" t="s">
        <v>279</v>
      </c>
      <c r="Z297" t="s">
        <v>1185</v>
      </c>
      <c r="AA297">
        <v>6</v>
      </c>
      <c r="AJ297" s="12" t="str">
        <f t="shared" si="148"/>
        <v>PEN:6</v>
      </c>
      <c r="AS297">
        <v>999</v>
      </c>
      <c r="AV297" s="4"/>
      <c r="AW297" s="4"/>
      <c r="AX297" s="4"/>
      <c r="AY297" s="4"/>
      <c r="BA297" s="12" t="str">
        <f t="shared" si="149"/>
        <v/>
      </c>
      <c r="BB297" s="12" t="str">
        <f t="shared" si="130"/>
        <v/>
      </c>
      <c r="BC297" s="12" t="str">
        <f t="shared" si="131"/>
        <v/>
      </c>
      <c r="BD297" s="12" t="str">
        <f t="shared" si="132"/>
        <v/>
      </c>
      <c r="BE297" s="12" t="str">
        <f t="shared" si="133"/>
        <v/>
      </c>
      <c r="BF297" s="12" t="str">
        <f t="shared" si="134"/>
        <v/>
      </c>
      <c r="BG297" s="12" t="str">
        <f>_xlfn.IFNA(VLOOKUP(Z297,对应表!$Z:$AA,2,FALSE)&amp;AA297,"")</f>
        <v>PEN:6</v>
      </c>
      <c r="BH297" s="12" t="str">
        <f>_xlfn.IFNA(VLOOKUP(AB297,对应表!$Z:$AA,2,FALSE)&amp;AC297,"")</f>
        <v/>
      </c>
      <c r="BI297" s="12" t="str">
        <f>_xlfn.IFNA(VLOOKUP(AD297,对应表!$Z:$AA,2,FALSE)&amp;AE297,"")</f>
        <v/>
      </c>
      <c r="BJ297" s="12" t="str">
        <f>_xlfn.IFNA(VLOOKUP(AF297,对应表!$Z:$AA,2,FALSE)&amp;AG297,"")</f>
        <v/>
      </c>
      <c r="BK297" s="12" t="str">
        <f>_xlfn.IFNA(VLOOKUP(AH297,对应表!$Z:$AA,2,FALSE)&amp;AI297,"")</f>
        <v/>
      </c>
      <c r="BN297" t="str">
        <f t="shared" si="137"/>
        <v>被动破甲lv2</v>
      </c>
      <c r="BO297">
        <f t="shared" si="135"/>
        <v>6</v>
      </c>
      <c r="BP297" t="str">
        <f t="shared" si="136"/>
        <v/>
      </c>
      <c r="BQ297" t="str">
        <f t="shared" si="138"/>
        <v>破甲率值</v>
      </c>
      <c r="BR297">
        <f t="shared" si="139"/>
        <v>0</v>
      </c>
      <c r="BS297" s="22" t="str">
        <f>VLOOKUP(BQ297,对应表!AS:AU,3,FALSE)</f>
        <v>破甲率</v>
      </c>
      <c r="BT297" s="22">
        <f>VLOOKUP(BQ297,对应表!AS:AU,2,FALSE)</f>
        <v>1</v>
      </c>
      <c r="BU297" s="22" t="str">
        <f t="shared" si="140"/>
        <v>+6</v>
      </c>
      <c r="BV297" s="22" t="str">
        <f t="shared" si="142"/>
        <v>破甲率+6</v>
      </c>
      <c r="BW297" s="22" t="str">
        <f>_xlfn.IFNA(VLOOKUP(BR297,对应表!AS:AU,3,FALSE),"")</f>
        <v/>
      </c>
      <c r="BX297" s="22" t="str">
        <f>_xlfn.IFNA(VLOOKUP(BR297,对应表!AS:AU,2,FALSE),"")</f>
        <v/>
      </c>
      <c r="BY297" s="22" t="str">
        <f t="shared" si="143"/>
        <v>+</v>
      </c>
      <c r="BZ297" s="22" t="str">
        <f t="shared" si="144"/>
        <v/>
      </c>
    </row>
    <row r="298" spans="11:78" x14ac:dyDescent="0.15">
      <c r="K298" t="str">
        <f t="shared" si="145"/>
        <v>被动破甲lv3</v>
      </c>
      <c r="L298" s="6" t="str">
        <f>Q298&amp;":"&amp;M298&amp;":"&amp;VLOOKUP(N298,对应表!B:C,2,FALSE)&amp;":"&amp;IF(buff!O298="",0,O298)</f>
        <v>200203:100:1:0</v>
      </c>
      <c r="M298">
        <v>100</v>
      </c>
      <c r="N298" s="1" t="s">
        <v>278</v>
      </c>
      <c r="O298">
        <v>0</v>
      </c>
      <c r="P298">
        <f t="shared" si="129"/>
        <v>7</v>
      </c>
      <c r="Q298">
        <v>200203</v>
      </c>
      <c r="R298" s="4" t="s">
        <v>1167</v>
      </c>
      <c r="S298" s="4" t="str">
        <f t="shared" si="146"/>
        <v>被动破甲lv3</v>
      </c>
      <c r="T298" s="4" t="str">
        <f t="shared" si="147"/>
        <v>被动破甲lv3</v>
      </c>
      <c r="U298" t="s">
        <v>279</v>
      </c>
      <c r="Z298" t="s">
        <v>1185</v>
      </c>
      <c r="AA298">
        <v>7</v>
      </c>
      <c r="AJ298" s="12" t="str">
        <f t="shared" si="148"/>
        <v>PEN:7</v>
      </c>
      <c r="AS298">
        <v>999</v>
      </c>
      <c r="AV298" s="4"/>
      <c r="AW298" s="4"/>
      <c r="AX298" s="4"/>
      <c r="AY298" s="4"/>
      <c r="BA298" s="12" t="str">
        <f t="shared" si="149"/>
        <v/>
      </c>
      <c r="BB298" s="12" t="str">
        <f t="shared" si="130"/>
        <v/>
      </c>
      <c r="BC298" s="12" t="str">
        <f t="shared" si="131"/>
        <v/>
      </c>
      <c r="BD298" s="12" t="str">
        <f t="shared" si="132"/>
        <v/>
      </c>
      <c r="BE298" s="12" t="str">
        <f t="shared" si="133"/>
        <v/>
      </c>
      <c r="BF298" s="12" t="str">
        <f t="shared" si="134"/>
        <v/>
      </c>
      <c r="BG298" s="12" t="str">
        <f>_xlfn.IFNA(VLOOKUP(Z298,对应表!$Z:$AA,2,FALSE)&amp;AA298,"")</f>
        <v>PEN:7</v>
      </c>
      <c r="BH298" s="12" t="str">
        <f>_xlfn.IFNA(VLOOKUP(AB298,对应表!$Z:$AA,2,FALSE)&amp;AC298,"")</f>
        <v/>
      </c>
      <c r="BI298" s="12" t="str">
        <f>_xlfn.IFNA(VLOOKUP(AD298,对应表!$Z:$AA,2,FALSE)&amp;AE298,"")</f>
        <v/>
      </c>
      <c r="BJ298" s="12" t="str">
        <f>_xlfn.IFNA(VLOOKUP(AF298,对应表!$Z:$AA,2,FALSE)&amp;AG298,"")</f>
        <v/>
      </c>
      <c r="BK298" s="12" t="str">
        <f>_xlfn.IFNA(VLOOKUP(AH298,对应表!$Z:$AA,2,FALSE)&amp;AI298,"")</f>
        <v/>
      </c>
      <c r="BN298" t="str">
        <f t="shared" si="137"/>
        <v>被动破甲lv3</v>
      </c>
      <c r="BO298">
        <f t="shared" si="135"/>
        <v>7</v>
      </c>
      <c r="BP298" t="str">
        <f t="shared" si="136"/>
        <v/>
      </c>
      <c r="BQ298" t="str">
        <f t="shared" si="138"/>
        <v>破甲率值</v>
      </c>
      <c r="BR298">
        <f t="shared" si="139"/>
        <v>0</v>
      </c>
      <c r="BS298" s="22" t="str">
        <f>VLOOKUP(BQ298,对应表!AS:AU,3,FALSE)</f>
        <v>破甲率</v>
      </c>
      <c r="BT298" s="22">
        <f>VLOOKUP(BQ298,对应表!AS:AU,2,FALSE)</f>
        <v>1</v>
      </c>
      <c r="BU298" s="22" t="str">
        <f t="shared" si="140"/>
        <v>+7</v>
      </c>
      <c r="BV298" s="22" t="str">
        <f t="shared" si="142"/>
        <v>破甲率+7</v>
      </c>
      <c r="BW298" s="22" t="str">
        <f>_xlfn.IFNA(VLOOKUP(BR298,对应表!AS:AU,3,FALSE),"")</f>
        <v/>
      </c>
      <c r="BX298" s="22" t="str">
        <f>_xlfn.IFNA(VLOOKUP(BR298,对应表!AS:AU,2,FALSE),"")</f>
        <v/>
      </c>
      <c r="BY298" s="22" t="str">
        <f t="shared" si="143"/>
        <v>+</v>
      </c>
      <c r="BZ298" s="22" t="str">
        <f t="shared" si="144"/>
        <v/>
      </c>
    </row>
    <row r="299" spans="11:78" x14ac:dyDescent="0.15">
      <c r="K299" t="str">
        <f t="shared" si="145"/>
        <v>被动破甲lv4</v>
      </c>
      <c r="L299" s="6" t="str">
        <f>Q299&amp;":"&amp;M299&amp;":"&amp;VLOOKUP(N299,对应表!B:C,2,FALSE)&amp;":"&amp;IF(buff!O299="",0,O299)</f>
        <v>200204:100:1:0</v>
      </c>
      <c r="M299">
        <v>100</v>
      </c>
      <c r="N299" s="1" t="s">
        <v>278</v>
      </c>
      <c r="O299">
        <v>0</v>
      </c>
      <c r="P299">
        <f t="shared" si="129"/>
        <v>8</v>
      </c>
      <c r="Q299">
        <v>200204</v>
      </c>
      <c r="R299" s="4" t="s">
        <v>1168</v>
      </c>
      <c r="S299" s="4" t="str">
        <f t="shared" si="146"/>
        <v>被动破甲lv4</v>
      </c>
      <c r="T299" s="4" t="str">
        <f t="shared" si="147"/>
        <v>被动破甲lv4</v>
      </c>
      <c r="U299" t="s">
        <v>279</v>
      </c>
      <c r="Z299" t="s">
        <v>1185</v>
      </c>
      <c r="AA299">
        <v>8</v>
      </c>
      <c r="AJ299" s="12" t="str">
        <f t="shared" si="148"/>
        <v>PEN:8</v>
      </c>
      <c r="AS299">
        <v>999</v>
      </c>
      <c r="AV299" s="4"/>
      <c r="AW299" s="4"/>
      <c r="AX299" s="4"/>
      <c r="AY299" s="4"/>
      <c r="BA299" s="12" t="str">
        <f t="shared" si="149"/>
        <v/>
      </c>
      <c r="BB299" s="12" t="str">
        <f t="shared" si="130"/>
        <v/>
      </c>
      <c r="BC299" s="12" t="str">
        <f t="shared" si="131"/>
        <v/>
      </c>
      <c r="BD299" s="12" t="str">
        <f t="shared" si="132"/>
        <v/>
      </c>
      <c r="BE299" s="12" t="str">
        <f t="shared" si="133"/>
        <v/>
      </c>
      <c r="BF299" s="12" t="str">
        <f t="shared" si="134"/>
        <v/>
      </c>
      <c r="BG299" s="12" t="str">
        <f>_xlfn.IFNA(VLOOKUP(Z299,对应表!$Z:$AA,2,FALSE)&amp;AA299,"")</f>
        <v>PEN:8</v>
      </c>
      <c r="BH299" s="12" t="str">
        <f>_xlfn.IFNA(VLOOKUP(AB299,对应表!$Z:$AA,2,FALSE)&amp;AC299,"")</f>
        <v/>
      </c>
      <c r="BI299" s="12" t="str">
        <f>_xlfn.IFNA(VLOOKUP(AD299,对应表!$Z:$AA,2,FALSE)&amp;AE299,"")</f>
        <v/>
      </c>
      <c r="BJ299" s="12" t="str">
        <f>_xlfn.IFNA(VLOOKUP(AF299,对应表!$Z:$AA,2,FALSE)&amp;AG299,"")</f>
        <v/>
      </c>
      <c r="BK299" s="12" t="str">
        <f>_xlfn.IFNA(VLOOKUP(AH299,对应表!$Z:$AA,2,FALSE)&amp;AI299,"")</f>
        <v/>
      </c>
      <c r="BN299" t="str">
        <f t="shared" si="137"/>
        <v>被动破甲lv4</v>
      </c>
      <c r="BO299">
        <f t="shared" si="135"/>
        <v>8</v>
      </c>
      <c r="BP299" t="str">
        <f t="shared" si="136"/>
        <v/>
      </c>
      <c r="BQ299" t="str">
        <f t="shared" si="138"/>
        <v>破甲率值</v>
      </c>
      <c r="BR299">
        <f t="shared" si="139"/>
        <v>0</v>
      </c>
      <c r="BS299" s="22" t="str">
        <f>VLOOKUP(BQ299,对应表!AS:AU,3,FALSE)</f>
        <v>破甲率</v>
      </c>
      <c r="BT299" s="22">
        <f>VLOOKUP(BQ299,对应表!AS:AU,2,FALSE)</f>
        <v>1</v>
      </c>
      <c r="BU299" s="22" t="str">
        <f t="shared" si="140"/>
        <v>+8</v>
      </c>
      <c r="BV299" s="22" t="str">
        <f t="shared" si="142"/>
        <v>破甲率+8</v>
      </c>
      <c r="BW299" s="22" t="str">
        <f>_xlfn.IFNA(VLOOKUP(BR299,对应表!AS:AU,3,FALSE),"")</f>
        <v/>
      </c>
      <c r="BX299" s="22" t="str">
        <f>_xlfn.IFNA(VLOOKUP(BR299,对应表!AS:AU,2,FALSE),"")</f>
        <v/>
      </c>
      <c r="BY299" s="22" t="str">
        <f t="shared" si="143"/>
        <v>+</v>
      </c>
      <c r="BZ299" s="22" t="str">
        <f t="shared" si="144"/>
        <v/>
      </c>
    </row>
    <row r="300" spans="11:78" x14ac:dyDescent="0.15">
      <c r="K300" t="str">
        <f t="shared" si="145"/>
        <v>被动破甲lv5</v>
      </c>
      <c r="L300" s="6" t="str">
        <f>Q300&amp;":"&amp;M300&amp;":"&amp;VLOOKUP(N300,对应表!B:C,2,FALSE)&amp;":"&amp;IF(buff!O300="",0,O300)</f>
        <v>200205:100:1:0</v>
      </c>
      <c r="M300">
        <v>100</v>
      </c>
      <c r="N300" s="1" t="s">
        <v>278</v>
      </c>
      <c r="O300">
        <v>0</v>
      </c>
      <c r="P300">
        <f t="shared" si="129"/>
        <v>9</v>
      </c>
      <c r="Q300">
        <v>200205</v>
      </c>
      <c r="R300" s="4" t="s">
        <v>1169</v>
      </c>
      <c r="S300" s="4" t="str">
        <f t="shared" si="146"/>
        <v>被动破甲lv5</v>
      </c>
      <c r="T300" s="4" t="str">
        <f t="shared" si="147"/>
        <v>被动破甲lv5</v>
      </c>
      <c r="U300" t="s">
        <v>279</v>
      </c>
      <c r="Z300" t="s">
        <v>1185</v>
      </c>
      <c r="AA300">
        <v>9</v>
      </c>
      <c r="AJ300" s="12" t="str">
        <f t="shared" si="148"/>
        <v>PEN:9</v>
      </c>
      <c r="AS300">
        <v>999</v>
      </c>
      <c r="AV300" s="4"/>
      <c r="AW300" s="4"/>
      <c r="AX300" s="4"/>
      <c r="AY300" s="4"/>
      <c r="BA300" s="12" t="str">
        <f t="shared" si="149"/>
        <v/>
      </c>
      <c r="BB300" s="12" t="str">
        <f t="shared" si="130"/>
        <v/>
      </c>
      <c r="BC300" s="12" t="str">
        <f t="shared" si="131"/>
        <v/>
      </c>
      <c r="BD300" s="12" t="str">
        <f t="shared" si="132"/>
        <v/>
      </c>
      <c r="BE300" s="12" t="str">
        <f t="shared" si="133"/>
        <v/>
      </c>
      <c r="BF300" s="12" t="str">
        <f t="shared" si="134"/>
        <v/>
      </c>
      <c r="BG300" s="12" t="str">
        <f>_xlfn.IFNA(VLOOKUP(Z300,对应表!$Z:$AA,2,FALSE)&amp;AA300,"")</f>
        <v>PEN:9</v>
      </c>
      <c r="BH300" s="12" t="str">
        <f>_xlfn.IFNA(VLOOKUP(AB300,对应表!$Z:$AA,2,FALSE)&amp;AC300,"")</f>
        <v/>
      </c>
      <c r="BI300" s="12" t="str">
        <f>_xlfn.IFNA(VLOOKUP(AD300,对应表!$Z:$AA,2,FALSE)&amp;AE300,"")</f>
        <v/>
      </c>
      <c r="BJ300" s="12" t="str">
        <f>_xlfn.IFNA(VLOOKUP(AF300,对应表!$Z:$AA,2,FALSE)&amp;AG300,"")</f>
        <v/>
      </c>
      <c r="BK300" s="12" t="str">
        <f>_xlfn.IFNA(VLOOKUP(AH300,对应表!$Z:$AA,2,FALSE)&amp;AI300,"")</f>
        <v/>
      </c>
      <c r="BN300" t="str">
        <f t="shared" si="137"/>
        <v>被动破甲lv5</v>
      </c>
      <c r="BO300">
        <f t="shared" si="135"/>
        <v>9</v>
      </c>
      <c r="BP300" t="str">
        <f t="shared" si="136"/>
        <v/>
      </c>
      <c r="BQ300" t="str">
        <f t="shared" si="138"/>
        <v>破甲率值</v>
      </c>
      <c r="BR300">
        <f t="shared" si="139"/>
        <v>0</v>
      </c>
      <c r="BS300" s="22" t="str">
        <f>VLOOKUP(BQ300,对应表!AS:AU,3,FALSE)</f>
        <v>破甲率</v>
      </c>
      <c r="BT300" s="22">
        <f>VLOOKUP(BQ300,对应表!AS:AU,2,FALSE)</f>
        <v>1</v>
      </c>
      <c r="BU300" s="22" t="str">
        <f t="shared" si="140"/>
        <v>+9</v>
      </c>
      <c r="BV300" s="22" t="str">
        <f t="shared" si="142"/>
        <v>破甲率+9</v>
      </c>
      <c r="BW300" s="22" t="str">
        <f>_xlfn.IFNA(VLOOKUP(BR300,对应表!AS:AU,3,FALSE),"")</f>
        <v/>
      </c>
      <c r="BX300" s="22" t="str">
        <f>_xlfn.IFNA(VLOOKUP(BR300,对应表!AS:AU,2,FALSE),"")</f>
        <v/>
      </c>
      <c r="BY300" s="22" t="str">
        <f t="shared" si="143"/>
        <v>+</v>
      </c>
      <c r="BZ300" s="22" t="str">
        <f t="shared" si="144"/>
        <v/>
      </c>
    </row>
    <row r="301" spans="11:78" x14ac:dyDescent="0.15">
      <c r="K301" t="str">
        <f t="shared" si="145"/>
        <v>被动破甲lv6</v>
      </c>
      <c r="L301" s="6" t="str">
        <f>Q301&amp;":"&amp;M301&amp;":"&amp;VLOOKUP(N301,对应表!B:C,2,FALSE)&amp;":"&amp;IF(buff!O301="",0,O301)</f>
        <v>200206:100:1:0</v>
      </c>
      <c r="M301">
        <v>100</v>
      </c>
      <c r="N301" s="1" t="s">
        <v>278</v>
      </c>
      <c r="O301">
        <v>0</v>
      </c>
      <c r="P301">
        <f t="shared" si="129"/>
        <v>10</v>
      </c>
      <c r="Q301">
        <v>200206</v>
      </c>
      <c r="R301" s="4" t="s">
        <v>1170</v>
      </c>
      <c r="S301" s="4" t="str">
        <f t="shared" si="146"/>
        <v>被动破甲lv6</v>
      </c>
      <c r="T301" s="4" t="str">
        <f t="shared" si="147"/>
        <v>被动破甲lv6</v>
      </c>
      <c r="U301" t="s">
        <v>279</v>
      </c>
      <c r="Z301" t="s">
        <v>1185</v>
      </c>
      <c r="AA301">
        <v>10</v>
      </c>
      <c r="AJ301" s="12" t="str">
        <f t="shared" si="148"/>
        <v>PEN:10</v>
      </c>
      <c r="AS301">
        <v>999</v>
      </c>
      <c r="AV301" s="4"/>
      <c r="AW301" s="4"/>
      <c r="AX301" s="4"/>
      <c r="AY301" s="4"/>
      <c r="BA301" s="12" t="str">
        <f t="shared" si="149"/>
        <v/>
      </c>
      <c r="BB301" s="12" t="str">
        <f t="shared" si="130"/>
        <v/>
      </c>
      <c r="BC301" s="12" t="str">
        <f t="shared" si="131"/>
        <v/>
      </c>
      <c r="BD301" s="12" t="str">
        <f t="shared" si="132"/>
        <v/>
      </c>
      <c r="BE301" s="12" t="str">
        <f t="shared" si="133"/>
        <v/>
      </c>
      <c r="BF301" s="12" t="str">
        <f t="shared" si="134"/>
        <v/>
      </c>
      <c r="BG301" s="12" t="str">
        <f>_xlfn.IFNA(VLOOKUP(Z301,对应表!$Z:$AA,2,FALSE)&amp;AA301,"")</f>
        <v>PEN:10</v>
      </c>
      <c r="BH301" s="12" t="str">
        <f>_xlfn.IFNA(VLOOKUP(AB301,对应表!$Z:$AA,2,FALSE)&amp;AC301,"")</f>
        <v/>
      </c>
      <c r="BI301" s="12" t="str">
        <f>_xlfn.IFNA(VLOOKUP(AD301,对应表!$Z:$AA,2,FALSE)&amp;AE301,"")</f>
        <v/>
      </c>
      <c r="BJ301" s="12" t="str">
        <f>_xlfn.IFNA(VLOOKUP(AF301,对应表!$Z:$AA,2,FALSE)&amp;AG301,"")</f>
        <v/>
      </c>
      <c r="BK301" s="12" t="str">
        <f>_xlfn.IFNA(VLOOKUP(AH301,对应表!$Z:$AA,2,FALSE)&amp;AI301,"")</f>
        <v/>
      </c>
      <c r="BN301" t="str">
        <f t="shared" si="137"/>
        <v>被动破甲lv6</v>
      </c>
      <c r="BO301">
        <f t="shared" si="135"/>
        <v>10</v>
      </c>
      <c r="BP301" t="str">
        <f t="shared" si="136"/>
        <v/>
      </c>
      <c r="BQ301" t="str">
        <f t="shared" si="138"/>
        <v>破甲率值</v>
      </c>
      <c r="BR301">
        <f t="shared" si="139"/>
        <v>0</v>
      </c>
      <c r="BS301" s="22" t="str">
        <f>VLOOKUP(BQ301,对应表!AS:AU,3,FALSE)</f>
        <v>破甲率</v>
      </c>
      <c r="BT301" s="22">
        <f>VLOOKUP(BQ301,对应表!AS:AU,2,FALSE)</f>
        <v>1</v>
      </c>
      <c r="BU301" s="22" t="str">
        <f t="shared" si="140"/>
        <v>+10</v>
      </c>
      <c r="BV301" s="22" t="str">
        <f t="shared" si="142"/>
        <v>破甲率+10</v>
      </c>
      <c r="BW301" s="22" t="str">
        <f>_xlfn.IFNA(VLOOKUP(BR301,对应表!AS:AU,3,FALSE),"")</f>
        <v/>
      </c>
      <c r="BX301" s="22" t="str">
        <f>_xlfn.IFNA(VLOOKUP(BR301,对应表!AS:AU,2,FALSE),"")</f>
        <v/>
      </c>
      <c r="BY301" s="22" t="str">
        <f t="shared" si="143"/>
        <v>+</v>
      </c>
      <c r="BZ301" s="22" t="str">
        <f t="shared" si="144"/>
        <v/>
      </c>
    </row>
    <row r="302" spans="11:78" x14ac:dyDescent="0.15">
      <c r="K302" t="str">
        <f t="shared" si="145"/>
        <v>被动破甲lv7</v>
      </c>
      <c r="L302" s="6" t="str">
        <f>Q302&amp;":"&amp;M302&amp;":"&amp;VLOOKUP(N302,对应表!B:C,2,FALSE)&amp;":"&amp;IF(buff!O302="",0,O302)</f>
        <v>200207:100:1:0</v>
      </c>
      <c r="M302">
        <v>100</v>
      </c>
      <c r="N302" s="1" t="s">
        <v>278</v>
      </c>
      <c r="O302">
        <v>0</v>
      </c>
      <c r="P302">
        <f t="shared" si="129"/>
        <v>11</v>
      </c>
      <c r="Q302">
        <v>200207</v>
      </c>
      <c r="R302" s="4" t="s">
        <v>1171</v>
      </c>
      <c r="S302" s="4" t="str">
        <f t="shared" si="146"/>
        <v>被动破甲lv7</v>
      </c>
      <c r="T302" s="4" t="str">
        <f t="shared" si="147"/>
        <v>被动破甲lv7</v>
      </c>
      <c r="U302" t="s">
        <v>279</v>
      </c>
      <c r="Z302" t="s">
        <v>1185</v>
      </c>
      <c r="AA302">
        <v>11</v>
      </c>
      <c r="AJ302" s="12" t="str">
        <f t="shared" si="148"/>
        <v>PEN:11</v>
      </c>
      <c r="AS302">
        <v>999</v>
      </c>
      <c r="AV302" s="4"/>
      <c r="AW302" s="4"/>
      <c r="AX302" s="4"/>
      <c r="AY302" s="4"/>
      <c r="BA302" s="12" t="str">
        <f t="shared" si="149"/>
        <v/>
      </c>
      <c r="BB302" s="12" t="str">
        <f t="shared" si="130"/>
        <v/>
      </c>
      <c r="BC302" s="12" t="str">
        <f t="shared" si="131"/>
        <v/>
      </c>
      <c r="BD302" s="12" t="str">
        <f t="shared" si="132"/>
        <v/>
      </c>
      <c r="BE302" s="12" t="str">
        <f t="shared" si="133"/>
        <v/>
      </c>
      <c r="BF302" s="12" t="str">
        <f t="shared" si="134"/>
        <v/>
      </c>
      <c r="BG302" s="12" t="str">
        <f>_xlfn.IFNA(VLOOKUP(Z302,对应表!$Z:$AA,2,FALSE)&amp;AA302,"")</f>
        <v>PEN:11</v>
      </c>
      <c r="BH302" s="12" t="str">
        <f>_xlfn.IFNA(VLOOKUP(AB302,对应表!$Z:$AA,2,FALSE)&amp;AC302,"")</f>
        <v/>
      </c>
      <c r="BI302" s="12" t="str">
        <f>_xlfn.IFNA(VLOOKUP(AD302,对应表!$Z:$AA,2,FALSE)&amp;AE302,"")</f>
        <v/>
      </c>
      <c r="BJ302" s="12" t="str">
        <f>_xlfn.IFNA(VLOOKUP(AF302,对应表!$Z:$AA,2,FALSE)&amp;AG302,"")</f>
        <v/>
      </c>
      <c r="BK302" s="12" t="str">
        <f>_xlfn.IFNA(VLOOKUP(AH302,对应表!$Z:$AA,2,FALSE)&amp;AI302,"")</f>
        <v/>
      </c>
      <c r="BN302" t="str">
        <f t="shared" si="137"/>
        <v>被动破甲lv7</v>
      </c>
      <c r="BO302">
        <f t="shared" si="135"/>
        <v>11</v>
      </c>
      <c r="BP302" t="str">
        <f t="shared" si="136"/>
        <v/>
      </c>
      <c r="BQ302" t="str">
        <f t="shared" si="138"/>
        <v>破甲率值</v>
      </c>
      <c r="BR302">
        <f t="shared" si="139"/>
        <v>0</v>
      </c>
      <c r="BS302" s="22" t="str">
        <f>VLOOKUP(BQ302,对应表!AS:AU,3,FALSE)</f>
        <v>破甲率</v>
      </c>
      <c r="BT302" s="22">
        <f>VLOOKUP(BQ302,对应表!AS:AU,2,FALSE)</f>
        <v>1</v>
      </c>
      <c r="BU302" s="22" t="str">
        <f t="shared" si="140"/>
        <v>+11</v>
      </c>
      <c r="BV302" s="22" t="str">
        <f t="shared" si="142"/>
        <v>破甲率+11</v>
      </c>
      <c r="BW302" s="22" t="str">
        <f>_xlfn.IFNA(VLOOKUP(BR302,对应表!AS:AU,3,FALSE),"")</f>
        <v/>
      </c>
      <c r="BX302" s="22" t="str">
        <f>_xlfn.IFNA(VLOOKUP(BR302,对应表!AS:AU,2,FALSE),"")</f>
        <v/>
      </c>
      <c r="BY302" s="22" t="str">
        <f t="shared" si="143"/>
        <v>+</v>
      </c>
      <c r="BZ302" s="22" t="str">
        <f t="shared" si="144"/>
        <v/>
      </c>
    </row>
    <row r="303" spans="11:78" x14ac:dyDescent="0.15">
      <c r="K303" t="str">
        <f t="shared" si="145"/>
        <v>被动破甲lv8</v>
      </c>
      <c r="L303" s="6" t="str">
        <f>Q303&amp;":"&amp;M303&amp;":"&amp;VLOOKUP(N303,对应表!B:C,2,FALSE)&amp;":"&amp;IF(buff!O303="",0,O303)</f>
        <v>200208:100:1:0</v>
      </c>
      <c r="M303">
        <v>100</v>
      </c>
      <c r="N303" s="1" t="s">
        <v>278</v>
      </c>
      <c r="O303">
        <v>0</v>
      </c>
      <c r="P303">
        <f t="shared" si="129"/>
        <v>12</v>
      </c>
      <c r="Q303">
        <v>200208</v>
      </c>
      <c r="R303" s="4" t="s">
        <v>1172</v>
      </c>
      <c r="S303" s="4" t="str">
        <f t="shared" si="146"/>
        <v>被动破甲lv8</v>
      </c>
      <c r="T303" s="4" t="str">
        <f t="shared" si="147"/>
        <v>被动破甲lv8</v>
      </c>
      <c r="U303" t="s">
        <v>279</v>
      </c>
      <c r="Z303" t="s">
        <v>1185</v>
      </c>
      <c r="AA303">
        <v>12</v>
      </c>
      <c r="AJ303" s="12" t="str">
        <f t="shared" si="148"/>
        <v>PEN:12</v>
      </c>
      <c r="AS303">
        <v>999</v>
      </c>
      <c r="AV303" s="4"/>
      <c r="AW303" s="4"/>
      <c r="AX303" s="4"/>
      <c r="AY303" s="4"/>
      <c r="BA303" s="12" t="str">
        <f t="shared" si="149"/>
        <v/>
      </c>
      <c r="BB303" s="12" t="str">
        <f t="shared" si="130"/>
        <v/>
      </c>
      <c r="BC303" s="12" t="str">
        <f t="shared" si="131"/>
        <v/>
      </c>
      <c r="BD303" s="12" t="str">
        <f t="shared" si="132"/>
        <v/>
      </c>
      <c r="BE303" s="12" t="str">
        <f t="shared" si="133"/>
        <v/>
      </c>
      <c r="BF303" s="12" t="str">
        <f t="shared" si="134"/>
        <v/>
      </c>
      <c r="BG303" s="12" t="str">
        <f>_xlfn.IFNA(VLOOKUP(Z303,对应表!$Z:$AA,2,FALSE)&amp;AA303,"")</f>
        <v>PEN:12</v>
      </c>
      <c r="BH303" s="12" t="str">
        <f>_xlfn.IFNA(VLOOKUP(AB303,对应表!$Z:$AA,2,FALSE)&amp;AC303,"")</f>
        <v/>
      </c>
      <c r="BI303" s="12" t="str">
        <f>_xlfn.IFNA(VLOOKUP(AD303,对应表!$Z:$AA,2,FALSE)&amp;AE303,"")</f>
        <v/>
      </c>
      <c r="BJ303" s="12" t="str">
        <f>_xlfn.IFNA(VLOOKUP(AF303,对应表!$Z:$AA,2,FALSE)&amp;AG303,"")</f>
        <v/>
      </c>
      <c r="BK303" s="12" t="str">
        <f>_xlfn.IFNA(VLOOKUP(AH303,对应表!$Z:$AA,2,FALSE)&amp;AI303,"")</f>
        <v/>
      </c>
      <c r="BN303" t="str">
        <f t="shared" si="137"/>
        <v>被动破甲lv8</v>
      </c>
      <c r="BO303">
        <f t="shared" si="135"/>
        <v>12</v>
      </c>
      <c r="BP303" t="str">
        <f t="shared" si="136"/>
        <v/>
      </c>
      <c r="BQ303" t="str">
        <f t="shared" si="138"/>
        <v>破甲率值</v>
      </c>
      <c r="BR303">
        <f t="shared" si="139"/>
        <v>0</v>
      </c>
      <c r="BS303" s="22" t="str">
        <f>VLOOKUP(BQ303,对应表!AS:AU,3,FALSE)</f>
        <v>破甲率</v>
      </c>
      <c r="BT303" s="22">
        <f>VLOOKUP(BQ303,对应表!AS:AU,2,FALSE)</f>
        <v>1</v>
      </c>
      <c r="BU303" s="22" t="str">
        <f t="shared" si="140"/>
        <v>+12</v>
      </c>
      <c r="BV303" s="22" t="str">
        <f t="shared" si="142"/>
        <v>破甲率+12</v>
      </c>
      <c r="BW303" s="22" t="str">
        <f>_xlfn.IFNA(VLOOKUP(BR303,对应表!AS:AU,3,FALSE),"")</f>
        <v/>
      </c>
      <c r="BX303" s="22" t="str">
        <f>_xlfn.IFNA(VLOOKUP(BR303,对应表!AS:AU,2,FALSE),"")</f>
        <v/>
      </c>
      <c r="BY303" s="22" t="str">
        <f t="shared" si="143"/>
        <v>+</v>
      </c>
      <c r="BZ303" s="22" t="str">
        <f t="shared" si="144"/>
        <v/>
      </c>
    </row>
    <row r="304" spans="11:78" x14ac:dyDescent="0.15">
      <c r="K304" t="str">
        <f t="shared" si="145"/>
        <v>被动破甲lv9</v>
      </c>
      <c r="L304" s="6" t="str">
        <f>Q304&amp;":"&amp;M304&amp;":"&amp;VLOOKUP(N304,对应表!B:C,2,FALSE)&amp;":"&amp;IF(buff!O304="",0,O304)</f>
        <v>200209:100:1:0</v>
      </c>
      <c r="M304">
        <v>100</v>
      </c>
      <c r="N304" s="1" t="s">
        <v>278</v>
      </c>
      <c r="O304">
        <v>0</v>
      </c>
      <c r="P304">
        <f t="shared" si="129"/>
        <v>13</v>
      </c>
      <c r="Q304">
        <v>200209</v>
      </c>
      <c r="R304" s="4" t="s">
        <v>1173</v>
      </c>
      <c r="S304" s="4" t="str">
        <f t="shared" si="146"/>
        <v>被动破甲lv9</v>
      </c>
      <c r="T304" s="4" t="str">
        <f t="shared" si="147"/>
        <v>被动破甲lv9</v>
      </c>
      <c r="U304" t="s">
        <v>279</v>
      </c>
      <c r="Z304" t="s">
        <v>1185</v>
      </c>
      <c r="AA304">
        <v>13</v>
      </c>
      <c r="AJ304" s="12" t="str">
        <f t="shared" si="148"/>
        <v>PEN:13</v>
      </c>
      <c r="AS304">
        <v>999</v>
      </c>
      <c r="AV304" s="4"/>
      <c r="AW304" s="4"/>
      <c r="AX304" s="4"/>
      <c r="AY304" s="4"/>
      <c r="BA304" s="12" t="str">
        <f t="shared" si="149"/>
        <v/>
      </c>
      <c r="BB304" s="12" t="str">
        <f t="shared" si="130"/>
        <v/>
      </c>
      <c r="BC304" s="12" t="str">
        <f t="shared" si="131"/>
        <v/>
      </c>
      <c r="BD304" s="12" t="str">
        <f t="shared" si="132"/>
        <v/>
      </c>
      <c r="BE304" s="12" t="str">
        <f t="shared" si="133"/>
        <v/>
      </c>
      <c r="BF304" s="12" t="str">
        <f t="shared" si="134"/>
        <v/>
      </c>
      <c r="BG304" s="12" t="str">
        <f>_xlfn.IFNA(VLOOKUP(Z304,对应表!$Z:$AA,2,FALSE)&amp;AA304,"")</f>
        <v>PEN:13</v>
      </c>
      <c r="BH304" s="12" t="str">
        <f>_xlfn.IFNA(VLOOKUP(AB304,对应表!$Z:$AA,2,FALSE)&amp;AC304,"")</f>
        <v/>
      </c>
      <c r="BI304" s="12" t="str">
        <f>_xlfn.IFNA(VLOOKUP(AD304,对应表!$Z:$AA,2,FALSE)&amp;AE304,"")</f>
        <v/>
      </c>
      <c r="BJ304" s="12" t="str">
        <f>_xlfn.IFNA(VLOOKUP(AF304,对应表!$Z:$AA,2,FALSE)&amp;AG304,"")</f>
        <v/>
      </c>
      <c r="BK304" s="12" t="str">
        <f>_xlfn.IFNA(VLOOKUP(AH304,对应表!$Z:$AA,2,FALSE)&amp;AI304,"")</f>
        <v/>
      </c>
      <c r="BN304" t="str">
        <f t="shared" si="137"/>
        <v>被动破甲lv9</v>
      </c>
      <c r="BO304">
        <f t="shared" si="135"/>
        <v>13</v>
      </c>
      <c r="BP304" t="str">
        <f t="shared" si="136"/>
        <v/>
      </c>
      <c r="BQ304" t="str">
        <f t="shared" si="138"/>
        <v>破甲率值</v>
      </c>
      <c r="BR304">
        <f t="shared" si="139"/>
        <v>0</v>
      </c>
      <c r="BS304" s="22" t="str">
        <f>VLOOKUP(BQ304,对应表!AS:AU,3,FALSE)</f>
        <v>破甲率</v>
      </c>
      <c r="BT304" s="22">
        <f>VLOOKUP(BQ304,对应表!AS:AU,2,FALSE)</f>
        <v>1</v>
      </c>
      <c r="BU304" s="22" t="str">
        <f t="shared" si="140"/>
        <v>+13</v>
      </c>
      <c r="BV304" s="22" t="str">
        <f t="shared" si="142"/>
        <v>破甲率+13</v>
      </c>
      <c r="BW304" s="22" t="str">
        <f>_xlfn.IFNA(VLOOKUP(BR304,对应表!AS:AU,3,FALSE),"")</f>
        <v/>
      </c>
      <c r="BX304" s="22" t="str">
        <f>_xlfn.IFNA(VLOOKUP(BR304,对应表!AS:AU,2,FALSE),"")</f>
        <v/>
      </c>
      <c r="BY304" s="22" t="str">
        <f t="shared" si="143"/>
        <v>+</v>
      </c>
      <c r="BZ304" s="22" t="str">
        <f t="shared" si="144"/>
        <v/>
      </c>
    </row>
    <row r="305" spans="11:78" x14ac:dyDescent="0.15">
      <c r="K305" t="str">
        <f t="shared" si="145"/>
        <v>被动破甲lv10</v>
      </c>
      <c r="L305" s="6" t="str">
        <f>Q305&amp;":"&amp;M305&amp;":"&amp;VLOOKUP(N305,对应表!B:C,2,FALSE)&amp;":"&amp;IF(buff!O305="",0,O305)</f>
        <v>200210:100:1:0</v>
      </c>
      <c r="M305">
        <v>100</v>
      </c>
      <c r="N305" s="1" t="s">
        <v>278</v>
      </c>
      <c r="O305">
        <v>0</v>
      </c>
      <c r="P305">
        <f t="shared" si="129"/>
        <v>14</v>
      </c>
      <c r="Q305">
        <v>200210</v>
      </c>
      <c r="R305" s="4" t="s">
        <v>1174</v>
      </c>
      <c r="S305" s="4" t="str">
        <f t="shared" si="146"/>
        <v>被动破甲lv10</v>
      </c>
      <c r="T305" s="4" t="str">
        <f t="shared" ref="T305:T355" si="150">R305</f>
        <v>被动破甲lv10</v>
      </c>
      <c r="U305" t="s">
        <v>279</v>
      </c>
      <c r="Z305" t="s">
        <v>1185</v>
      </c>
      <c r="AA305">
        <v>14</v>
      </c>
      <c r="AJ305" s="12" t="str">
        <f t="shared" si="148"/>
        <v>PEN:14</v>
      </c>
      <c r="AS305">
        <v>999</v>
      </c>
      <c r="AV305" s="4"/>
      <c r="AW305" s="4"/>
      <c r="AX305" s="4"/>
      <c r="AY305" s="4"/>
      <c r="BA305" s="12" t="str">
        <f t="shared" si="149"/>
        <v/>
      </c>
      <c r="BB305" s="12" t="str">
        <f t="shared" si="130"/>
        <v/>
      </c>
      <c r="BC305" s="12" t="str">
        <f t="shared" si="131"/>
        <v/>
      </c>
      <c r="BD305" s="12" t="str">
        <f t="shared" si="132"/>
        <v/>
      </c>
      <c r="BE305" s="12" t="str">
        <f t="shared" si="133"/>
        <v/>
      </c>
      <c r="BF305" s="12" t="str">
        <f t="shared" si="134"/>
        <v/>
      </c>
      <c r="BG305" s="12" t="str">
        <f>_xlfn.IFNA(VLOOKUP(Z305,对应表!$Z:$AA,2,FALSE)&amp;AA305,"")</f>
        <v>PEN:14</v>
      </c>
      <c r="BH305" s="12" t="str">
        <f>_xlfn.IFNA(VLOOKUP(AB305,对应表!$Z:$AA,2,FALSE)&amp;AC305,"")</f>
        <v/>
      </c>
      <c r="BI305" s="12" t="str">
        <f>_xlfn.IFNA(VLOOKUP(AD305,对应表!$Z:$AA,2,FALSE)&amp;AE305,"")</f>
        <v/>
      </c>
      <c r="BJ305" s="12" t="str">
        <f>_xlfn.IFNA(VLOOKUP(AF305,对应表!$Z:$AA,2,FALSE)&amp;AG305,"")</f>
        <v/>
      </c>
      <c r="BK305" s="12" t="str">
        <f>_xlfn.IFNA(VLOOKUP(AH305,对应表!$Z:$AA,2,FALSE)&amp;AI305,"")</f>
        <v/>
      </c>
      <c r="BN305" t="str">
        <f t="shared" si="137"/>
        <v>被动破甲lv10</v>
      </c>
      <c r="BO305">
        <f t="shared" si="135"/>
        <v>14</v>
      </c>
      <c r="BP305" t="str">
        <f t="shared" si="136"/>
        <v/>
      </c>
      <c r="BQ305" t="str">
        <f t="shared" si="138"/>
        <v>破甲率值</v>
      </c>
      <c r="BR305">
        <f t="shared" si="139"/>
        <v>0</v>
      </c>
      <c r="BS305" s="22" t="str">
        <f>VLOOKUP(BQ305,对应表!AS:AU,3,FALSE)</f>
        <v>破甲率</v>
      </c>
      <c r="BT305" s="22">
        <f>VLOOKUP(BQ305,对应表!AS:AU,2,FALSE)</f>
        <v>1</v>
      </c>
      <c r="BU305" s="22" t="str">
        <f t="shared" si="140"/>
        <v>+14</v>
      </c>
      <c r="BV305" s="22" t="str">
        <f t="shared" si="142"/>
        <v>破甲率+14</v>
      </c>
      <c r="BW305" s="22" t="str">
        <f>_xlfn.IFNA(VLOOKUP(BR305,对应表!AS:AU,3,FALSE),"")</f>
        <v/>
      </c>
      <c r="BX305" s="22" t="str">
        <f>_xlfn.IFNA(VLOOKUP(BR305,对应表!AS:AU,2,FALSE),"")</f>
        <v/>
      </c>
      <c r="BY305" s="22" t="str">
        <f t="shared" si="143"/>
        <v>+</v>
      </c>
      <c r="BZ305" s="22" t="str">
        <f t="shared" si="144"/>
        <v/>
      </c>
    </row>
    <row r="306" spans="11:78" x14ac:dyDescent="0.15">
      <c r="K306" t="str">
        <f t="shared" si="145"/>
        <v>被动破甲lv11</v>
      </c>
      <c r="L306" s="6" t="str">
        <f>Q306&amp;":"&amp;M306&amp;":"&amp;VLOOKUP(N306,对应表!B:C,2,FALSE)&amp;":"&amp;IF(buff!O306="",0,O306)</f>
        <v>200211:100:1:0</v>
      </c>
      <c r="M306">
        <v>100</v>
      </c>
      <c r="N306" s="1" t="s">
        <v>278</v>
      </c>
      <c r="O306">
        <v>0</v>
      </c>
      <c r="P306">
        <f t="shared" si="129"/>
        <v>15</v>
      </c>
      <c r="Q306">
        <v>200211</v>
      </c>
      <c r="R306" s="4" t="s">
        <v>1175</v>
      </c>
      <c r="S306" s="4" t="str">
        <f t="shared" si="146"/>
        <v>被动破甲lv11</v>
      </c>
      <c r="T306" s="4" t="str">
        <f t="shared" si="150"/>
        <v>被动破甲lv11</v>
      </c>
      <c r="U306" t="s">
        <v>279</v>
      </c>
      <c r="Z306" t="s">
        <v>1185</v>
      </c>
      <c r="AA306">
        <v>15</v>
      </c>
      <c r="AJ306" s="12" t="str">
        <f t="shared" si="148"/>
        <v>PEN:15</v>
      </c>
      <c r="AS306">
        <v>999</v>
      </c>
      <c r="AV306" s="4"/>
      <c r="AW306" s="4"/>
      <c r="AX306" s="4"/>
      <c r="AY306" s="4"/>
      <c r="BA306" s="12" t="str">
        <f t="shared" si="149"/>
        <v/>
      </c>
      <c r="BB306" s="12" t="str">
        <f t="shared" si="130"/>
        <v/>
      </c>
      <c r="BC306" s="12" t="str">
        <f t="shared" si="131"/>
        <v/>
      </c>
      <c r="BD306" s="12" t="str">
        <f t="shared" si="132"/>
        <v/>
      </c>
      <c r="BE306" s="12" t="str">
        <f t="shared" si="133"/>
        <v/>
      </c>
      <c r="BF306" s="12" t="str">
        <f t="shared" si="134"/>
        <v/>
      </c>
      <c r="BG306" s="12" t="str">
        <f>_xlfn.IFNA(VLOOKUP(Z306,对应表!$Z:$AA,2,FALSE)&amp;AA306,"")</f>
        <v>PEN:15</v>
      </c>
      <c r="BH306" s="12" t="str">
        <f>_xlfn.IFNA(VLOOKUP(AB306,对应表!$Z:$AA,2,FALSE)&amp;AC306,"")</f>
        <v/>
      </c>
      <c r="BI306" s="12" t="str">
        <f>_xlfn.IFNA(VLOOKUP(AD306,对应表!$Z:$AA,2,FALSE)&amp;AE306,"")</f>
        <v/>
      </c>
      <c r="BJ306" s="12" t="str">
        <f>_xlfn.IFNA(VLOOKUP(AF306,对应表!$Z:$AA,2,FALSE)&amp;AG306,"")</f>
        <v/>
      </c>
      <c r="BK306" s="12" t="str">
        <f>_xlfn.IFNA(VLOOKUP(AH306,对应表!$Z:$AA,2,FALSE)&amp;AI306,"")</f>
        <v/>
      </c>
      <c r="BN306" t="str">
        <f t="shared" si="137"/>
        <v>被动破甲lv11</v>
      </c>
      <c r="BO306">
        <f t="shared" si="135"/>
        <v>15</v>
      </c>
      <c r="BP306" t="str">
        <f t="shared" si="136"/>
        <v/>
      </c>
      <c r="BQ306" t="str">
        <f t="shared" si="138"/>
        <v>破甲率值</v>
      </c>
      <c r="BR306">
        <f t="shared" si="139"/>
        <v>0</v>
      </c>
      <c r="BS306" s="22" t="str">
        <f>VLOOKUP(BQ306,对应表!AS:AU,3,FALSE)</f>
        <v>破甲率</v>
      </c>
      <c r="BT306" s="22">
        <f>VLOOKUP(BQ306,对应表!AS:AU,2,FALSE)</f>
        <v>1</v>
      </c>
      <c r="BU306" s="22" t="str">
        <f t="shared" si="140"/>
        <v>+15</v>
      </c>
      <c r="BV306" s="22" t="str">
        <f t="shared" si="142"/>
        <v>破甲率+15</v>
      </c>
      <c r="BW306" s="22" t="str">
        <f>_xlfn.IFNA(VLOOKUP(BR306,对应表!AS:AU,3,FALSE),"")</f>
        <v/>
      </c>
      <c r="BX306" s="22" t="str">
        <f>_xlfn.IFNA(VLOOKUP(BR306,对应表!AS:AU,2,FALSE),"")</f>
        <v/>
      </c>
      <c r="BY306" s="22" t="str">
        <f t="shared" si="143"/>
        <v>+</v>
      </c>
      <c r="BZ306" s="22" t="str">
        <f t="shared" si="144"/>
        <v/>
      </c>
    </row>
    <row r="307" spans="11:78" x14ac:dyDescent="0.15">
      <c r="K307" t="str">
        <f t="shared" si="145"/>
        <v>被动破甲lv12</v>
      </c>
      <c r="L307" s="6" t="str">
        <f>Q307&amp;":"&amp;M307&amp;":"&amp;VLOOKUP(N307,对应表!B:C,2,FALSE)&amp;":"&amp;IF(buff!O307="",0,O307)</f>
        <v>200212:100:1:0</v>
      </c>
      <c r="M307">
        <v>100</v>
      </c>
      <c r="N307" s="1" t="s">
        <v>278</v>
      </c>
      <c r="O307">
        <v>0</v>
      </c>
      <c r="P307">
        <f t="shared" si="129"/>
        <v>16</v>
      </c>
      <c r="Q307">
        <v>200212</v>
      </c>
      <c r="R307" s="4" t="s">
        <v>1176</v>
      </c>
      <c r="S307" s="4" t="str">
        <f t="shared" si="146"/>
        <v>被动破甲lv12</v>
      </c>
      <c r="T307" s="4" t="str">
        <f t="shared" si="150"/>
        <v>被动破甲lv12</v>
      </c>
      <c r="U307" t="s">
        <v>279</v>
      </c>
      <c r="Z307" t="s">
        <v>1185</v>
      </c>
      <c r="AA307">
        <v>16</v>
      </c>
      <c r="AJ307" s="12" t="str">
        <f t="shared" si="148"/>
        <v>PEN:16</v>
      </c>
      <c r="AS307">
        <v>999</v>
      </c>
      <c r="AV307" s="4"/>
      <c r="AW307" s="4"/>
      <c r="AX307" s="4"/>
      <c r="AY307" s="4"/>
      <c r="BA307" s="12" t="str">
        <f t="shared" si="149"/>
        <v/>
      </c>
      <c r="BB307" s="12" t="str">
        <f t="shared" si="130"/>
        <v/>
      </c>
      <c r="BC307" s="12" t="str">
        <f t="shared" si="131"/>
        <v/>
      </c>
      <c r="BD307" s="12" t="str">
        <f t="shared" si="132"/>
        <v/>
      </c>
      <c r="BE307" s="12" t="str">
        <f t="shared" si="133"/>
        <v/>
      </c>
      <c r="BF307" s="12" t="str">
        <f t="shared" si="134"/>
        <v/>
      </c>
      <c r="BG307" s="12" t="str">
        <f>_xlfn.IFNA(VLOOKUP(Z307,对应表!$Z:$AA,2,FALSE)&amp;AA307,"")</f>
        <v>PEN:16</v>
      </c>
      <c r="BH307" s="12" t="str">
        <f>_xlfn.IFNA(VLOOKUP(AB307,对应表!$Z:$AA,2,FALSE)&amp;AC307,"")</f>
        <v/>
      </c>
      <c r="BI307" s="12" t="str">
        <f>_xlfn.IFNA(VLOOKUP(AD307,对应表!$Z:$AA,2,FALSE)&amp;AE307,"")</f>
        <v/>
      </c>
      <c r="BJ307" s="12" t="str">
        <f>_xlfn.IFNA(VLOOKUP(AF307,对应表!$Z:$AA,2,FALSE)&amp;AG307,"")</f>
        <v/>
      </c>
      <c r="BK307" s="12" t="str">
        <f>_xlfn.IFNA(VLOOKUP(AH307,对应表!$Z:$AA,2,FALSE)&amp;AI307,"")</f>
        <v/>
      </c>
      <c r="BN307" t="str">
        <f t="shared" si="137"/>
        <v>被动破甲lv12</v>
      </c>
      <c r="BO307">
        <f t="shared" si="135"/>
        <v>16</v>
      </c>
      <c r="BP307" t="str">
        <f t="shared" si="136"/>
        <v/>
      </c>
      <c r="BQ307" t="str">
        <f t="shared" si="138"/>
        <v>破甲率值</v>
      </c>
      <c r="BR307">
        <f t="shared" si="139"/>
        <v>0</v>
      </c>
      <c r="BS307" s="22" t="str">
        <f>VLOOKUP(BQ307,对应表!AS:AU,3,FALSE)</f>
        <v>破甲率</v>
      </c>
      <c r="BT307" s="22">
        <f>VLOOKUP(BQ307,对应表!AS:AU,2,FALSE)</f>
        <v>1</v>
      </c>
      <c r="BU307" s="22" t="str">
        <f t="shared" si="140"/>
        <v>+16</v>
      </c>
      <c r="BV307" s="22" t="str">
        <f t="shared" si="142"/>
        <v>破甲率+16</v>
      </c>
      <c r="BW307" s="22" t="str">
        <f>_xlfn.IFNA(VLOOKUP(BR307,对应表!AS:AU,3,FALSE),"")</f>
        <v/>
      </c>
      <c r="BX307" s="22" t="str">
        <f>_xlfn.IFNA(VLOOKUP(BR307,对应表!AS:AU,2,FALSE),"")</f>
        <v/>
      </c>
      <c r="BY307" s="22" t="str">
        <f t="shared" si="143"/>
        <v>+</v>
      </c>
      <c r="BZ307" s="22" t="str">
        <f t="shared" si="144"/>
        <v/>
      </c>
    </row>
    <row r="308" spans="11:78" x14ac:dyDescent="0.15">
      <c r="K308" t="str">
        <f t="shared" si="145"/>
        <v>被动破甲lv13</v>
      </c>
      <c r="L308" s="6" t="str">
        <f>Q308&amp;":"&amp;M308&amp;":"&amp;VLOOKUP(N308,对应表!B:C,2,FALSE)&amp;":"&amp;IF(buff!O308="",0,O308)</f>
        <v>200213:100:1:0</v>
      </c>
      <c r="M308">
        <v>100</v>
      </c>
      <c r="N308" s="1" t="s">
        <v>278</v>
      </c>
      <c r="O308">
        <v>0</v>
      </c>
      <c r="P308">
        <f t="shared" si="129"/>
        <v>17</v>
      </c>
      <c r="Q308">
        <v>200213</v>
      </c>
      <c r="R308" s="4" t="s">
        <v>1177</v>
      </c>
      <c r="S308" s="4" t="str">
        <f t="shared" si="146"/>
        <v>被动破甲lv13</v>
      </c>
      <c r="T308" s="4" t="str">
        <f t="shared" si="150"/>
        <v>被动破甲lv13</v>
      </c>
      <c r="U308" t="s">
        <v>279</v>
      </c>
      <c r="Z308" t="s">
        <v>1185</v>
      </c>
      <c r="AA308">
        <v>17</v>
      </c>
      <c r="AJ308" s="12" t="str">
        <f t="shared" si="148"/>
        <v>PEN:17</v>
      </c>
      <c r="AS308">
        <v>999</v>
      </c>
      <c r="AV308" s="4"/>
      <c r="AW308" s="4"/>
      <c r="AX308" s="4"/>
      <c r="AY308" s="4"/>
      <c r="BA308" s="12" t="str">
        <f t="shared" si="149"/>
        <v/>
      </c>
      <c r="BB308" s="12" t="str">
        <f t="shared" si="130"/>
        <v/>
      </c>
      <c r="BC308" s="12" t="str">
        <f t="shared" si="131"/>
        <v/>
      </c>
      <c r="BD308" s="12" t="str">
        <f t="shared" si="132"/>
        <v/>
      </c>
      <c r="BE308" s="12" t="str">
        <f t="shared" si="133"/>
        <v/>
      </c>
      <c r="BF308" s="12" t="str">
        <f t="shared" si="134"/>
        <v/>
      </c>
      <c r="BG308" s="12" t="str">
        <f>_xlfn.IFNA(VLOOKUP(Z308,对应表!$Z:$AA,2,FALSE)&amp;AA308,"")</f>
        <v>PEN:17</v>
      </c>
      <c r="BH308" s="12" t="str">
        <f>_xlfn.IFNA(VLOOKUP(AB308,对应表!$Z:$AA,2,FALSE)&amp;AC308,"")</f>
        <v/>
      </c>
      <c r="BI308" s="12" t="str">
        <f>_xlfn.IFNA(VLOOKUP(AD308,对应表!$Z:$AA,2,FALSE)&amp;AE308,"")</f>
        <v/>
      </c>
      <c r="BJ308" s="12" t="str">
        <f>_xlfn.IFNA(VLOOKUP(AF308,对应表!$Z:$AA,2,FALSE)&amp;AG308,"")</f>
        <v/>
      </c>
      <c r="BK308" s="12" t="str">
        <f>_xlfn.IFNA(VLOOKUP(AH308,对应表!$Z:$AA,2,FALSE)&amp;AI308,"")</f>
        <v/>
      </c>
      <c r="BN308" t="str">
        <f t="shared" si="137"/>
        <v>被动破甲lv13</v>
      </c>
      <c r="BO308">
        <f t="shared" si="135"/>
        <v>17</v>
      </c>
      <c r="BP308" t="str">
        <f t="shared" si="136"/>
        <v/>
      </c>
      <c r="BQ308" t="str">
        <f t="shared" si="138"/>
        <v>破甲率值</v>
      </c>
      <c r="BR308">
        <f t="shared" si="139"/>
        <v>0</v>
      </c>
      <c r="BS308" s="22" t="str">
        <f>VLOOKUP(BQ308,对应表!AS:AU,3,FALSE)</f>
        <v>破甲率</v>
      </c>
      <c r="BT308" s="22">
        <f>VLOOKUP(BQ308,对应表!AS:AU,2,FALSE)</f>
        <v>1</v>
      </c>
      <c r="BU308" s="22" t="str">
        <f t="shared" si="140"/>
        <v>+17</v>
      </c>
      <c r="BV308" s="22" t="str">
        <f t="shared" si="142"/>
        <v>破甲率+17</v>
      </c>
      <c r="BW308" s="22" t="str">
        <f>_xlfn.IFNA(VLOOKUP(BR308,对应表!AS:AU,3,FALSE),"")</f>
        <v/>
      </c>
      <c r="BX308" s="22" t="str">
        <f>_xlfn.IFNA(VLOOKUP(BR308,对应表!AS:AU,2,FALSE),"")</f>
        <v/>
      </c>
      <c r="BY308" s="22" t="str">
        <f t="shared" si="143"/>
        <v>+</v>
      </c>
      <c r="BZ308" s="22" t="str">
        <f t="shared" si="144"/>
        <v/>
      </c>
    </row>
    <row r="309" spans="11:78" x14ac:dyDescent="0.15">
      <c r="K309" t="str">
        <f t="shared" si="145"/>
        <v>被动破甲lv14</v>
      </c>
      <c r="L309" s="6" t="str">
        <f>Q309&amp;":"&amp;M309&amp;":"&amp;VLOOKUP(N309,对应表!B:C,2,FALSE)&amp;":"&amp;IF(buff!O309="",0,O309)</f>
        <v>200214:100:1:0</v>
      </c>
      <c r="M309">
        <v>100</v>
      </c>
      <c r="N309" s="1" t="s">
        <v>278</v>
      </c>
      <c r="O309">
        <v>0</v>
      </c>
      <c r="P309">
        <f t="shared" si="129"/>
        <v>18</v>
      </c>
      <c r="Q309">
        <v>200214</v>
      </c>
      <c r="R309" s="4" t="s">
        <v>1178</v>
      </c>
      <c r="S309" s="4" t="str">
        <f t="shared" si="146"/>
        <v>被动破甲lv14</v>
      </c>
      <c r="T309" s="4" t="str">
        <f t="shared" si="150"/>
        <v>被动破甲lv14</v>
      </c>
      <c r="U309" t="s">
        <v>279</v>
      </c>
      <c r="Z309" t="s">
        <v>1185</v>
      </c>
      <c r="AA309">
        <v>18</v>
      </c>
      <c r="AJ309" s="12" t="str">
        <f t="shared" si="148"/>
        <v>PEN:18</v>
      </c>
      <c r="AS309">
        <v>999</v>
      </c>
      <c r="AV309" s="4"/>
      <c r="AW309" s="4"/>
      <c r="AX309" s="4"/>
      <c r="AY309" s="4"/>
      <c r="BA309" s="12" t="str">
        <f t="shared" si="149"/>
        <v/>
      </c>
      <c r="BB309" s="12" t="str">
        <f t="shared" si="130"/>
        <v/>
      </c>
      <c r="BC309" s="12" t="str">
        <f t="shared" si="131"/>
        <v/>
      </c>
      <c r="BD309" s="12" t="str">
        <f t="shared" si="132"/>
        <v/>
      </c>
      <c r="BE309" s="12" t="str">
        <f t="shared" si="133"/>
        <v/>
      </c>
      <c r="BF309" s="12" t="str">
        <f t="shared" si="134"/>
        <v/>
      </c>
      <c r="BG309" s="12" t="str">
        <f>_xlfn.IFNA(VLOOKUP(Z309,对应表!$Z:$AA,2,FALSE)&amp;AA309,"")</f>
        <v>PEN:18</v>
      </c>
      <c r="BH309" s="12" t="str">
        <f>_xlfn.IFNA(VLOOKUP(AB309,对应表!$Z:$AA,2,FALSE)&amp;AC309,"")</f>
        <v/>
      </c>
      <c r="BI309" s="12" t="str">
        <f>_xlfn.IFNA(VLOOKUP(AD309,对应表!$Z:$AA,2,FALSE)&amp;AE309,"")</f>
        <v/>
      </c>
      <c r="BJ309" s="12" t="str">
        <f>_xlfn.IFNA(VLOOKUP(AF309,对应表!$Z:$AA,2,FALSE)&amp;AG309,"")</f>
        <v/>
      </c>
      <c r="BK309" s="12" t="str">
        <f>_xlfn.IFNA(VLOOKUP(AH309,对应表!$Z:$AA,2,FALSE)&amp;AI309,"")</f>
        <v/>
      </c>
      <c r="BN309" t="str">
        <f t="shared" si="137"/>
        <v>被动破甲lv14</v>
      </c>
      <c r="BO309">
        <f t="shared" si="135"/>
        <v>18</v>
      </c>
      <c r="BP309" t="str">
        <f t="shared" si="136"/>
        <v/>
      </c>
      <c r="BQ309" t="str">
        <f t="shared" si="138"/>
        <v>破甲率值</v>
      </c>
      <c r="BR309">
        <f t="shared" si="139"/>
        <v>0</v>
      </c>
      <c r="BS309" s="22" t="str">
        <f>VLOOKUP(BQ309,对应表!AS:AU,3,FALSE)</f>
        <v>破甲率</v>
      </c>
      <c r="BT309" s="22">
        <f>VLOOKUP(BQ309,对应表!AS:AU,2,FALSE)</f>
        <v>1</v>
      </c>
      <c r="BU309" s="22" t="str">
        <f t="shared" si="140"/>
        <v>+18</v>
      </c>
      <c r="BV309" s="22" t="str">
        <f t="shared" si="142"/>
        <v>破甲率+18</v>
      </c>
      <c r="BW309" s="22" t="str">
        <f>_xlfn.IFNA(VLOOKUP(BR309,对应表!AS:AU,3,FALSE),"")</f>
        <v/>
      </c>
      <c r="BX309" s="22" t="str">
        <f>_xlfn.IFNA(VLOOKUP(BR309,对应表!AS:AU,2,FALSE),"")</f>
        <v/>
      </c>
      <c r="BY309" s="22" t="str">
        <f t="shared" si="143"/>
        <v>+</v>
      </c>
      <c r="BZ309" s="22" t="str">
        <f t="shared" si="144"/>
        <v/>
      </c>
    </row>
    <row r="310" spans="11:78" x14ac:dyDescent="0.15">
      <c r="K310" t="str">
        <f t="shared" si="145"/>
        <v>被动破甲lv15</v>
      </c>
      <c r="L310" s="6" t="str">
        <f>Q310&amp;":"&amp;M310&amp;":"&amp;VLOOKUP(N310,对应表!B:C,2,FALSE)&amp;":"&amp;IF(buff!O310="",0,O310)</f>
        <v>200215:100:1:0</v>
      </c>
      <c r="M310">
        <v>100</v>
      </c>
      <c r="N310" s="1" t="s">
        <v>278</v>
      </c>
      <c r="O310">
        <v>0</v>
      </c>
      <c r="P310">
        <f t="shared" si="129"/>
        <v>19</v>
      </c>
      <c r="Q310">
        <v>200215</v>
      </c>
      <c r="R310" s="4" t="s">
        <v>1179</v>
      </c>
      <c r="S310" s="4" t="str">
        <f t="shared" si="146"/>
        <v>被动破甲lv15</v>
      </c>
      <c r="T310" s="4" t="str">
        <f t="shared" si="150"/>
        <v>被动破甲lv15</v>
      </c>
      <c r="U310" t="s">
        <v>279</v>
      </c>
      <c r="Z310" t="s">
        <v>1185</v>
      </c>
      <c r="AA310">
        <v>19</v>
      </c>
      <c r="AJ310" s="12" t="str">
        <f t="shared" si="148"/>
        <v>PEN:19</v>
      </c>
      <c r="AS310">
        <v>999</v>
      </c>
      <c r="AV310" s="4"/>
      <c r="AW310" s="4"/>
      <c r="AX310" s="4"/>
      <c r="AY310" s="4"/>
      <c r="BA310" s="12" t="str">
        <f t="shared" si="149"/>
        <v/>
      </c>
      <c r="BB310" s="12" t="str">
        <f t="shared" si="130"/>
        <v/>
      </c>
      <c r="BC310" s="12" t="str">
        <f t="shared" si="131"/>
        <v/>
      </c>
      <c r="BD310" s="12" t="str">
        <f t="shared" si="132"/>
        <v/>
      </c>
      <c r="BE310" s="12" t="str">
        <f t="shared" si="133"/>
        <v/>
      </c>
      <c r="BF310" s="12" t="str">
        <f t="shared" si="134"/>
        <v/>
      </c>
      <c r="BG310" s="12" t="str">
        <f>_xlfn.IFNA(VLOOKUP(Z310,对应表!$Z:$AA,2,FALSE)&amp;AA310,"")</f>
        <v>PEN:19</v>
      </c>
      <c r="BH310" s="12" t="str">
        <f>_xlfn.IFNA(VLOOKUP(AB310,对应表!$Z:$AA,2,FALSE)&amp;AC310,"")</f>
        <v/>
      </c>
      <c r="BI310" s="12" t="str">
        <f>_xlfn.IFNA(VLOOKUP(AD310,对应表!$Z:$AA,2,FALSE)&amp;AE310,"")</f>
        <v/>
      </c>
      <c r="BJ310" s="12" t="str">
        <f>_xlfn.IFNA(VLOOKUP(AF310,对应表!$Z:$AA,2,FALSE)&amp;AG310,"")</f>
        <v/>
      </c>
      <c r="BK310" s="12" t="str">
        <f>_xlfn.IFNA(VLOOKUP(AH310,对应表!$Z:$AA,2,FALSE)&amp;AI310,"")</f>
        <v/>
      </c>
      <c r="BN310" t="str">
        <f t="shared" si="137"/>
        <v>被动破甲lv15</v>
      </c>
      <c r="BO310">
        <f t="shared" si="135"/>
        <v>19</v>
      </c>
      <c r="BP310" t="str">
        <f t="shared" si="136"/>
        <v/>
      </c>
      <c r="BQ310" t="str">
        <f t="shared" si="138"/>
        <v>破甲率值</v>
      </c>
      <c r="BR310">
        <f t="shared" si="139"/>
        <v>0</v>
      </c>
      <c r="BS310" s="22" t="str">
        <f>VLOOKUP(BQ310,对应表!AS:AU,3,FALSE)</f>
        <v>破甲率</v>
      </c>
      <c r="BT310" s="22">
        <f>VLOOKUP(BQ310,对应表!AS:AU,2,FALSE)</f>
        <v>1</v>
      </c>
      <c r="BU310" s="22" t="str">
        <f t="shared" si="140"/>
        <v>+19</v>
      </c>
      <c r="BV310" s="22" t="str">
        <f t="shared" si="142"/>
        <v>破甲率+19</v>
      </c>
      <c r="BW310" s="22" t="str">
        <f>_xlfn.IFNA(VLOOKUP(BR310,对应表!AS:AU,3,FALSE),"")</f>
        <v/>
      </c>
      <c r="BX310" s="22" t="str">
        <f>_xlfn.IFNA(VLOOKUP(BR310,对应表!AS:AU,2,FALSE),"")</f>
        <v/>
      </c>
      <c r="BY310" s="22" t="str">
        <f t="shared" si="143"/>
        <v>+</v>
      </c>
      <c r="BZ310" s="22" t="str">
        <f t="shared" si="144"/>
        <v/>
      </c>
    </row>
    <row r="311" spans="11:78" x14ac:dyDescent="0.15">
      <c r="K311" t="str">
        <f t="shared" si="145"/>
        <v>被动破甲lv16</v>
      </c>
      <c r="L311" s="6" t="str">
        <f>Q311&amp;":"&amp;M311&amp;":"&amp;VLOOKUP(N311,对应表!B:C,2,FALSE)&amp;":"&amp;IF(buff!O311="",0,O311)</f>
        <v>200216:100:1:0</v>
      </c>
      <c r="M311">
        <v>100</v>
      </c>
      <c r="N311" s="1" t="s">
        <v>278</v>
      </c>
      <c r="O311">
        <v>0</v>
      </c>
      <c r="P311">
        <f t="shared" si="129"/>
        <v>20</v>
      </c>
      <c r="Q311">
        <v>200216</v>
      </c>
      <c r="R311" s="4" t="s">
        <v>1180</v>
      </c>
      <c r="S311" s="4" t="str">
        <f t="shared" si="146"/>
        <v>被动破甲lv16</v>
      </c>
      <c r="T311" s="4" t="str">
        <f t="shared" si="150"/>
        <v>被动破甲lv16</v>
      </c>
      <c r="U311" t="s">
        <v>279</v>
      </c>
      <c r="Z311" t="s">
        <v>1185</v>
      </c>
      <c r="AA311">
        <v>20</v>
      </c>
      <c r="AJ311" s="12" t="str">
        <f t="shared" si="148"/>
        <v>PEN:20</v>
      </c>
      <c r="AS311">
        <v>999</v>
      </c>
      <c r="AV311" s="4"/>
      <c r="AW311" s="4"/>
      <c r="AX311" s="4"/>
      <c r="AY311" s="4"/>
      <c r="BA311" s="12" t="str">
        <f t="shared" si="149"/>
        <v/>
      </c>
      <c r="BB311" s="12" t="str">
        <f t="shared" si="130"/>
        <v/>
      </c>
      <c r="BC311" s="12" t="str">
        <f t="shared" si="131"/>
        <v/>
      </c>
      <c r="BD311" s="12" t="str">
        <f t="shared" si="132"/>
        <v/>
      </c>
      <c r="BE311" s="12" t="str">
        <f t="shared" si="133"/>
        <v/>
      </c>
      <c r="BF311" s="12" t="str">
        <f t="shared" si="134"/>
        <v/>
      </c>
      <c r="BG311" s="12" t="str">
        <f>_xlfn.IFNA(VLOOKUP(Z311,对应表!$Z:$AA,2,FALSE)&amp;AA311,"")</f>
        <v>PEN:20</v>
      </c>
      <c r="BH311" s="12" t="str">
        <f>_xlfn.IFNA(VLOOKUP(AB311,对应表!$Z:$AA,2,FALSE)&amp;AC311,"")</f>
        <v/>
      </c>
      <c r="BI311" s="12" t="str">
        <f>_xlfn.IFNA(VLOOKUP(AD311,对应表!$Z:$AA,2,FALSE)&amp;AE311,"")</f>
        <v/>
      </c>
      <c r="BJ311" s="12" t="str">
        <f>_xlfn.IFNA(VLOOKUP(AF311,对应表!$Z:$AA,2,FALSE)&amp;AG311,"")</f>
        <v/>
      </c>
      <c r="BK311" s="12" t="str">
        <f>_xlfn.IFNA(VLOOKUP(AH311,对应表!$Z:$AA,2,FALSE)&amp;AI311,"")</f>
        <v/>
      </c>
      <c r="BN311" t="str">
        <f t="shared" si="137"/>
        <v>被动破甲lv16</v>
      </c>
      <c r="BO311">
        <f t="shared" si="135"/>
        <v>20</v>
      </c>
      <c r="BP311" t="str">
        <f t="shared" si="136"/>
        <v/>
      </c>
      <c r="BQ311" t="str">
        <f t="shared" si="138"/>
        <v>破甲率值</v>
      </c>
      <c r="BR311">
        <f t="shared" si="139"/>
        <v>0</v>
      </c>
      <c r="BS311" s="22" t="str">
        <f>VLOOKUP(BQ311,对应表!AS:AU,3,FALSE)</f>
        <v>破甲率</v>
      </c>
      <c r="BT311" s="22">
        <f>VLOOKUP(BQ311,对应表!AS:AU,2,FALSE)</f>
        <v>1</v>
      </c>
      <c r="BU311" s="22" t="str">
        <f t="shared" si="140"/>
        <v>+20</v>
      </c>
      <c r="BV311" s="22" t="str">
        <f t="shared" si="142"/>
        <v>破甲率+20</v>
      </c>
      <c r="BW311" s="22" t="str">
        <f>_xlfn.IFNA(VLOOKUP(BR311,对应表!AS:AU,3,FALSE),"")</f>
        <v/>
      </c>
      <c r="BX311" s="22" t="str">
        <f>_xlfn.IFNA(VLOOKUP(BR311,对应表!AS:AU,2,FALSE),"")</f>
        <v/>
      </c>
      <c r="BY311" s="22" t="str">
        <f t="shared" si="143"/>
        <v>+</v>
      </c>
      <c r="BZ311" s="22" t="str">
        <f t="shared" si="144"/>
        <v/>
      </c>
    </row>
    <row r="312" spans="11:78" x14ac:dyDescent="0.15">
      <c r="K312" t="str">
        <f t="shared" si="145"/>
        <v>被动破甲lv17</v>
      </c>
      <c r="L312" s="6" t="str">
        <f>Q312&amp;":"&amp;M312&amp;":"&amp;VLOOKUP(N312,对应表!B:C,2,FALSE)&amp;":"&amp;IF(buff!O312="",0,O312)</f>
        <v>200217:100:1:0</v>
      </c>
      <c r="M312">
        <v>100</v>
      </c>
      <c r="N312" s="1" t="s">
        <v>278</v>
      </c>
      <c r="O312">
        <v>0</v>
      </c>
      <c r="P312">
        <f t="shared" si="129"/>
        <v>21</v>
      </c>
      <c r="Q312">
        <v>200217</v>
      </c>
      <c r="R312" s="4" t="s">
        <v>1181</v>
      </c>
      <c r="S312" s="4" t="str">
        <f t="shared" si="146"/>
        <v>被动破甲lv17</v>
      </c>
      <c r="T312" s="4" t="str">
        <f t="shared" si="150"/>
        <v>被动破甲lv17</v>
      </c>
      <c r="U312" t="s">
        <v>279</v>
      </c>
      <c r="Z312" t="s">
        <v>1185</v>
      </c>
      <c r="AA312">
        <v>21</v>
      </c>
      <c r="AJ312" s="12" t="str">
        <f t="shared" si="148"/>
        <v>PEN:21</v>
      </c>
      <c r="AS312">
        <v>999</v>
      </c>
      <c r="AV312" s="4"/>
      <c r="AW312" s="4"/>
      <c r="AX312" s="4"/>
      <c r="AY312" s="4"/>
      <c r="BA312" s="12" t="str">
        <f t="shared" si="149"/>
        <v/>
      </c>
      <c r="BB312" s="12" t="str">
        <f t="shared" si="130"/>
        <v/>
      </c>
      <c r="BC312" s="12" t="str">
        <f t="shared" si="131"/>
        <v/>
      </c>
      <c r="BD312" s="12" t="str">
        <f t="shared" si="132"/>
        <v/>
      </c>
      <c r="BE312" s="12" t="str">
        <f t="shared" si="133"/>
        <v/>
      </c>
      <c r="BF312" s="12" t="str">
        <f t="shared" si="134"/>
        <v/>
      </c>
      <c r="BG312" s="12" t="str">
        <f>_xlfn.IFNA(VLOOKUP(Z312,对应表!$Z:$AA,2,FALSE)&amp;AA312,"")</f>
        <v>PEN:21</v>
      </c>
      <c r="BH312" s="12" t="str">
        <f>_xlfn.IFNA(VLOOKUP(AB312,对应表!$Z:$AA,2,FALSE)&amp;AC312,"")</f>
        <v/>
      </c>
      <c r="BI312" s="12" t="str">
        <f>_xlfn.IFNA(VLOOKUP(AD312,对应表!$Z:$AA,2,FALSE)&amp;AE312,"")</f>
        <v/>
      </c>
      <c r="BJ312" s="12" t="str">
        <f>_xlfn.IFNA(VLOOKUP(AF312,对应表!$Z:$AA,2,FALSE)&amp;AG312,"")</f>
        <v/>
      </c>
      <c r="BK312" s="12" t="str">
        <f>_xlfn.IFNA(VLOOKUP(AH312,对应表!$Z:$AA,2,FALSE)&amp;AI312,"")</f>
        <v/>
      </c>
      <c r="BN312" t="str">
        <f t="shared" si="137"/>
        <v>被动破甲lv17</v>
      </c>
      <c r="BO312">
        <f t="shared" si="135"/>
        <v>21</v>
      </c>
      <c r="BP312" t="str">
        <f t="shared" si="136"/>
        <v/>
      </c>
      <c r="BQ312" t="str">
        <f t="shared" si="138"/>
        <v>破甲率值</v>
      </c>
      <c r="BR312">
        <f t="shared" si="139"/>
        <v>0</v>
      </c>
      <c r="BS312" s="22" t="str">
        <f>VLOOKUP(BQ312,对应表!AS:AU,3,FALSE)</f>
        <v>破甲率</v>
      </c>
      <c r="BT312" s="22">
        <f>VLOOKUP(BQ312,对应表!AS:AU,2,FALSE)</f>
        <v>1</v>
      </c>
      <c r="BU312" s="22" t="str">
        <f t="shared" si="140"/>
        <v>+21</v>
      </c>
      <c r="BV312" s="22" t="str">
        <f t="shared" si="142"/>
        <v>破甲率+21</v>
      </c>
      <c r="BW312" s="22" t="str">
        <f>_xlfn.IFNA(VLOOKUP(BR312,对应表!AS:AU,3,FALSE),"")</f>
        <v/>
      </c>
      <c r="BX312" s="22" t="str">
        <f>_xlfn.IFNA(VLOOKUP(BR312,对应表!AS:AU,2,FALSE),"")</f>
        <v/>
      </c>
      <c r="BY312" s="22" t="str">
        <f t="shared" si="143"/>
        <v>+</v>
      </c>
      <c r="BZ312" s="22" t="str">
        <f t="shared" si="144"/>
        <v/>
      </c>
    </row>
    <row r="313" spans="11:78" x14ac:dyDescent="0.15">
      <c r="K313" t="str">
        <f t="shared" si="145"/>
        <v>被动破甲lv18</v>
      </c>
      <c r="L313" s="6" t="str">
        <f>Q313&amp;":"&amp;M313&amp;":"&amp;VLOOKUP(N313,对应表!B:C,2,FALSE)&amp;":"&amp;IF(buff!O313="",0,O313)</f>
        <v>200218:100:1:0</v>
      </c>
      <c r="M313">
        <v>100</v>
      </c>
      <c r="N313" s="1" t="s">
        <v>278</v>
      </c>
      <c r="O313">
        <v>0</v>
      </c>
      <c r="P313">
        <f t="shared" si="129"/>
        <v>22</v>
      </c>
      <c r="Q313">
        <v>200218</v>
      </c>
      <c r="R313" s="4" t="s">
        <v>1182</v>
      </c>
      <c r="S313" s="4" t="str">
        <f t="shared" si="146"/>
        <v>被动破甲lv18</v>
      </c>
      <c r="T313" s="4" t="str">
        <f t="shared" si="150"/>
        <v>被动破甲lv18</v>
      </c>
      <c r="U313" t="s">
        <v>279</v>
      </c>
      <c r="Z313" t="s">
        <v>1185</v>
      </c>
      <c r="AA313">
        <v>22</v>
      </c>
      <c r="AJ313" s="12" t="str">
        <f t="shared" si="148"/>
        <v>PEN:22</v>
      </c>
      <c r="AS313">
        <v>999</v>
      </c>
      <c r="AV313" s="4"/>
      <c r="AW313" s="4"/>
      <c r="AX313" s="4"/>
      <c r="AY313" s="4"/>
      <c r="BA313" s="12" t="str">
        <f t="shared" si="149"/>
        <v/>
      </c>
      <c r="BB313" s="12" t="str">
        <f t="shared" si="130"/>
        <v/>
      </c>
      <c r="BC313" s="12" t="str">
        <f t="shared" si="131"/>
        <v/>
      </c>
      <c r="BD313" s="12" t="str">
        <f t="shared" si="132"/>
        <v/>
      </c>
      <c r="BE313" s="12" t="str">
        <f t="shared" si="133"/>
        <v/>
      </c>
      <c r="BF313" s="12" t="str">
        <f t="shared" si="134"/>
        <v/>
      </c>
      <c r="BG313" s="12" t="str">
        <f>_xlfn.IFNA(VLOOKUP(Z313,对应表!$Z:$AA,2,FALSE)&amp;AA313,"")</f>
        <v>PEN:22</v>
      </c>
      <c r="BH313" s="12" t="str">
        <f>_xlfn.IFNA(VLOOKUP(AB313,对应表!$Z:$AA,2,FALSE)&amp;AC313,"")</f>
        <v/>
      </c>
      <c r="BI313" s="12" t="str">
        <f>_xlfn.IFNA(VLOOKUP(AD313,对应表!$Z:$AA,2,FALSE)&amp;AE313,"")</f>
        <v/>
      </c>
      <c r="BJ313" s="12" t="str">
        <f>_xlfn.IFNA(VLOOKUP(AF313,对应表!$Z:$AA,2,FALSE)&amp;AG313,"")</f>
        <v/>
      </c>
      <c r="BK313" s="12" t="str">
        <f>_xlfn.IFNA(VLOOKUP(AH313,对应表!$Z:$AA,2,FALSE)&amp;AI313,"")</f>
        <v/>
      </c>
      <c r="BN313" t="str">
        <f t="shared" si="137"/>
        <v>被动破甲lv18</v>
      </c>
      <c r="BO313">
        <f t="shared" si="135"/>
        <v>22</v>
      </c>
      <c r="BP313" t="str">
        <f t="shared" si="136"/>
        <v/>
      </c>
      <c r="BQ313" t="str">
        <f t="shared" si="138"/>
        <v>破甲率值</v>
      </c>
      <c r="BR313">
        <f t="shared" si="139"/>
        <v>0</v>
      </c>
      <c r="BS313" s="22" t="str">
        <f>VLOOKUP(BQ313,对应表!AS:AU,3,FALSE)</f>
        <v>破甲率</v>
      </c>
      <c r="BT313" s="22">
        <f>VLOOKUP(BQ313,对应表!AS:AU,2,FALSE)</f>
        <v>1</v>
      </c>
      <c r="BU313" s="22" t="str">
        <f t="shared" si="140"/>
        <v>+22</v>
      </c>
      <c r="BV313" s="22" t="str">
        <f t="shared" si="142"/>
        <v>破甲率+22</v>
      </c>
      <c r="BW313" s="22" t="str">
        <f>_xlfn.IFNA(VLOOKUP(BR313,对应表!AS:AU,3,FALSE),"")</f>
        <v/>
      </c>
      <c r="BX313" s="22" t="str">
        <f>_xlfn.IFNA(VLOOKUP(BR313,对应表!AS:AU,2,FALSE),"")</f>
        <v/>
      </c>
      <c r="BY313" s="22" t="str">
        <f t="shared" si="143"/>
        <v>+</v>
      </c>
      <c r="BZ313" s="22" t="str">
        <f t="shared" si="144"/>
        <v/>
      </c>
    </row>
    <row r="314" spans="11:78" x14ac:dyDescent="0.15">
      <c r="K314" t="str">
        <f t="shared" si="145"/>
        <v>被动破甲lv19</v>
      </c>
      <c r="L314" s="6" t="str">
        <f>Q314&amp;":"&amp;M314&amp;":"&amp;VLOOKUP(N314,对应表!B:C,2,FALSE)&amp;":"&amp;IF(buff!O314="",0,O314)</f>
        <v>200219:100:1:0</v>
      </c>
      <c r="M314">
        <v>100</v>
      </c>
      <c r="N314" s="1" t="s">
        <v>278</v>
      </c>
      <c r="O314">
        <v>0</v>
      </c>
      <c r="P314">
        <f t="shared" si="129"/>
        <v>23</v>
      </c>
      <c r="Q314">
        <v>200219</v>
      </c>
      <c r="R314" s="4" t="s">
        <v>1183</v>
      </c>
      <c r="S314" s="4" t="str">
        <f t="shared" si="146"/>
        <v>被动破甲lv19</v>
      </c>
      <c r="T314" s="4" t="str">
        <f t="shared" si="150"/>
        <v>被动破甲lv19</v>
      </c>
      <c r="U314" t="s">
        <v>279</v>
      </c>
      <c r="Z314" t="s">
        <v>1185</v>
      </c>
      <c r="AA314">
        <v>23</v>
      </c>
      <c r="AJ314" s="12" t="str">
        <f t="shared" si="148"/>
        <v>PEN:23</v>
      </c>
      <c r="AS314">
        <v>999</v>
      </c>
      <c r="AV314" s="4"/>
      <c r="AW314" s="4"/>
      <c r="AX314" s="4"/>
      <c r="AY314" s="4"/>
      <c r="BA314" s="12" t="str">
        <f t="shared" si="149"/>
        <v/>
      </c>
      <c r="BB314" s="12" t="str">
        <f t="shared" si="130"/>
        <v/>
      </c>
      <c r="BC314" s="12" t="str">
        <f t="shared" si="131"/>
        <v/>
      </c>
      <c r="BD314" s="12" t="str">
        <f t="shared" si="132"/>
        <v/>
      </c>
      <c r="BE314" s="12" t="str">
        <f t="shared" si="133"/>
        <v/>
      </c>
      <c r="BF314" s="12" t="str">
        <f t="shared" si="134"/>
        <v/>
      </c>
      <c r="BG314" s="12" t="str">
        <f>_xlfn.IFNA(VLOOKUP(Z314,对应表!$Z:$AA,2,FALSE)&amp;AA314,"")</f>
        <v>PEN:23</v>
      </c>
      <c r="BH314" s="12" t="str">
        <f>_xlfn.IFNA(VLOOKUP(AB314,对应表!$Z:$AA,2,FALSE)&amp;AC314,"")</f>
        <v/>
      </c>
      <c r="BI314" s="12" t="str">
        <f>_xlfn.IFNA(VLOOKUP(AD314,对应表!$Z:$AA,2,FALSE)&amp;AE314,"")</f>
        <v/>
      </c>
      <c r="BJ314" s="12" t="str">
        <f>_xlfn.IFNA(VLOOKUP(AF314,对应表!$Z:$AA,2,FALSE)&amp;AG314,"")</f>
        <v/>
      </c>
      <c r="BK314" s="12" t="str">
        <f>_xlfn.IFNA(VLOOKUP(AH314,对应表!$Z:$AA,2,FALSE)&amp;AI314,"")</f>
        <v/>
      </c>
      <c r="BN314" t="str">
        <f t="shared" si="137"/>
        <v>被动破甲lv19</v>
      </c>
      <c r="BO314">
        <f t="shared" si="135"/>
        <v>23</v>
      </c>
      <c r="BP314" t="str">
        <f t="shared" si="136"/>
        <v/>
      </c>
      <c r="BQ314" t="str">
        <f t="shared" si="138"/>
        <v>破甲率值</v>
      </c>
      <c r="BR314">
        <f t="shared" si="139"/>
        <v>0</v>
      </c>
      <c r="BS314" s="22" t="str">
        <f>VLOOKUP(BQ314,对应表!AS:AU,3,FALSE)</f>
        <v>破甲率</v>
      </c>
      <c r="BT314" s="22">
        <f>VLOOKUP(BQ314,对应表!AS:AU,2,FALSE)</f>
        <v>1</v>
      </c>
      <c r="BU314" s="22" t="str">
        <f t="shared" si="140"/>
        <v>+23</v>
      </c>
      <c r="BV314" s="22" t="str">
        <f t="shared" si="142"/>
        <v>破甲率+23</v>
      </c>
      <c r="BW314" s="22" t="str">
        <f>_xlfn.IFNA(VLOOKUP(BR314,对应表!AS:AU,3,FALSE),"")</f>
        <v/>
      </c>
      <c r="BX314" s="22" t="str">
        <f>_xlfn.IFNA(VLOOKUP(BR314,对应表!AS:AU,2,FALSE),"")</f>
        <v/>
      </c>
      <c r="BY314" s="22" t="str">
        <f t="shared" si="143"/>
        <v>+</v>
      </c>
      <c r="BZ314" s="22" t="str">
        <f t="shared" si="144"/>
        <v/>
      </c>
    </row>
    <row r="315" spans="11:78" x14ac:dyDescent="0.15">
      <c r="K315" t="str">
        <f t="shared" si="145"/>
        <v>被动破甲lv20</v>
      </c>
      <c r="L315" s="6" t="str">
        <f>Q315&amp;":"&amp;M315&amp;":"&amp;VLOOKUP(N315,对应表!B:C,2,FALSE)&amp;":"&amp;IF(buff!O315="",0,O315)</f>
        <v>200220:100:1:0</v>
      </c>
      <c r="M315">
        <v>100</v>
      </c>
      <c r="N315" s="1" t="s">
        <v>278</v>
      </c>
      <c r="O315">
        <v>0</v>
      </c>
      <c r="P315">
        <f t="shared" si="129"/>
        <v>24</v>
      </c>
      <c r="Q315">
        <v>200220</v>
      </c>
      <c r="R315" s="4" t="s">
        <v>1184</v>
      </c>
      <c r="S315" s="4" t="str">
        <f t="shared" si="146"/>
        <v>被动破甲lv20</v>
      </c>
      <c r="T315" s="4" t="str">
        <f t="shared" si="150"/>
        <v>被动破甲lv20</v>
      </c>
      <c r="U315" t="s">
        <v>279</v>
      </c>
      <c r="Z315" t="s">
        <v>1185</v>
      </c>
      <c r="AA315">
        <v>24</v>
      </c>
      <c r="AJ315" s="12" t="str">
        <f t="shared" si="148"/>
        <v>PEN:24</v>
      </c>
      <c r="AS315">
        <v>999</v>
      </c>
      <c r="AV315" s="4"/>
      <c r="AW315" s="4"/>
      <c r="AX315" s="4"/>
      <c r="AY315" s="4"/>
      <c r="BA315" s="12" t="str">
        <f t="shared" si="149"/>
        <v/>
      </c>
      <c r="BB315" s="12" t="str">
        <f t="shared" si="130"/>
        <v/>
      </c>
      <c r="BC315" s="12" t="str">
        <f t="shared" si="131"/>
        <v/>
      </c>
      <c r="BD315" s="12" t="str">
        <f t="shared" si="132"/>
        <v/>
      </c>
      <c r="BE315" s="12" t="str">
        <f t="shared" si="133"/>
        <v/>
      </c>
      <c r="BF315" s="12" t="str">
        <f t="shared" si="134"/>
        <v/>
      </c>
      <c r="BG315" s="12" t="str">
        <f>_xlfn.IFNA(VLOOKUP(Z315,对应表!$Z:$AA,2,FALSE)&amp;AA315,"")</f>
        <v>PEN:24</v>
      </c>
      <c r="BH315" s="12" t="str">
        <f>_xlfn.IFNA(VLOOKUP(AB315,对应表!$Z:$AA,2,FALSE)&amp;AC315,"")</f>
        <v/>
      </c>
      <c r="BI315" s="12" t="str">
        <f>_xlfn.IFNA(VLOOKUP(AD315,对应表!$Z:$AA,2,FALSE)&amp;AE315,"")</f>
        <v/>
      </c>
      <c r="BJ315" s="12" t="str">
        <f>_xlfn.IFNA(VLOOKUP(AF315,对应表!$Z:$AA,2,FALSE)&amp;AG315,"")</f>
        <v/>
      </c>
      <c r="BK315" s="12" t="str">
        <f>_xlfn.IFNA(VLOOKUP(AH315,对应表!$Z:$AA,2,FALSE)&amp;AI315,"")</f>
        <v/>
      </c>
      <c r="BN315" t="str">
        <f t="shared" si="137"/>
        <v>被动破甲lv20</v>
      </c>
      <c r="BO315">
        <f t="shared" si="135"/>
        <v>24</v>
      </c>
      <c r="BP315" t="str">
        <f t="shared" si="136"/>
        <v/>
      </c>
      <c r="BQ315" t="str">
        <f t="shared" si="138"/>
        <v>破甲率值</v>
      </c>
      <c r="BR315">
        <f t="shared" si="139"/>
        <v>0</v>
      </c>
      <c r="BS315" s="22" t="str">
        <f>VLOOKUP(BQ315,对应表!AS:AU,3,FALSE)</f>
        <v>破甲率</v>
      </c>
      <c r="BT315" s="22">
        <f>VLOOKUP(BQ315,对应表!AS:AU,2,FALSE)</f>
        <v>1</v>
      </c>
      <c r="BU315" s="22" t="str">
        <f t="shared" si="140"/>
        <v>+24</v>
      </c>
      <c r="BV315" s="22" t="str">
        <f t="shared" si="142"/>
        <v>破甲率+24</v>
      </c>
      <c r="BW315" s="22" t="str">
        <f>_xlfn.IFNA(VLOOKUP(BR315,对应表!AS:AU,3,FALSE),"")</f>
        <v/>
      </c>
      <c r="BX315" s="22" t="str">
        <f>_xlfn.IFNA(VLOOKUP(BR315,对应表!AS:AU,2,FALSE),"")</f>
        <v/>
      </c>
      <c r="BY315" s="22" t="str">
        <f t="shared" si="143"/>
        <v>+</v>
      </c>
      <c r="BZ315" s="22" t="str">
        <f t="shared" si="144"/>
        <v/>
      </c>
    </row>
    <row r="316" spans="11:78" x14ac:dyDescent="0.15">
      <c r="K316" t="str">
        <f t="shared" si="145"/>
        <v>被动免伤lv1</v>
      </c>
      <c r="L316" s="6" t="str">
        <f>Q316&amp;":"&amp;M316&amp;":"&amp;VLOOKUP(N316,对应表!B:C,2,FALSE)&amp;":"&amp;IF(buff!O316="",0,O316)</f>
        <v>200221:100:1:0</v>
      </c>
      <c r="M316">
        <v>100</v>
      </c>
      <c r="N316" s="1" t="s">
        <v>278</v>
      </c>
      <c r="O316">
        <v>0</v>
      </c>
      <c r="P316">
        <f t="shared" si="129"/>
        <v>5</v>
      </c>
      <c r="Q316">
        <v>200221</v>
      </c>
      <c r="R316" s="4" t="s">
        <v>560</v>
      </c>
      <c r="S316" s="4" t="str">
        <f t="shared" si="146"/>
        <v>被动免伤lv1</v>
      </c>
      <c r="T316" s="4" t="str">
        <f t="shared" si="150"/>
        <v>被动免伤lv1</v>
      </c>
      <c r="U316" t="s">
        <v>279</v>
      </c>
      <c r="Z316" t="s">
        <v>419</v>
      </c>
      <c r="AA316">
        <v>5</v>
      </c>
      <c r="AJ316" s="12" t="str">
        <f t="shared" si="148"/>
        <v>TUF:5</v>
      </c>
      <c r="AS316">
        <v>999</v>
      </c>
      <c r="AV316" s="4"/>
      <c r="AW316" s="4"/>
      <c r="AX316" s="4"/>
      <c r="AY316" s="4"/>
      <c r="BA316" s="12" t="str">
        <f t="shared" si="149"/>
        <v/>
      </c>
      <c r="BB316" s="12" t="str">
        <f t="shared" si="130"/>
        <v/>
      </c>
      <c r="BC316" s="12" t="str">
        <f t="shared" si="131"/>
        <v/>
      </c>
      <c r="BD316" s="12" t="str">
        <f t="shared" si="132"/>
        <v/>
      </c>
      <c r="BE316" s="12" t="str">
        <f t="shared" si="133"/>
        <v/>
      </c>
      <c r="BF316" s="12" t="str">
        <f t="shared" si="134"/>
        <v/>
      </c>
      <c r="BG316" s="12" t="str">
        <f>_xlfn.IFNA(VLOOKUP(Z316,对应表!$Z:$AA,2,FALSE)&amp;AA316,"")</f>
        <v>TUF:5</v>
      </c>
      <c r="BH316" s="12" t="str">
        <f>_xlfn.IFNA(VLOOKUP(AB316,对应表!$Z:$AA,2,FALSE)&amp;AC316,"")</f>
        <v/>
      </c>
      <c r="BI316" s="12" t="str">
        <f>_xlfn.IFNA(VLOOKUP(AD316,对应表!$Z:$AA,2,FALSE)&amp;AE316,"")</f>
        <v/>
      </c>
      <c r="BJ316" s="12" t="str">
        <f>_xlfn.IFNA(VLOOKUP(AF316,对应表!$Z:$AA,2,FALSE)&amp;AG316,"")</f>
        <v/>
      </c>
      <c r="BK316" s="12" t="str">
        <f>_xlfn.IFNA(VLOOKUP(AH316,对应表!$Z:$AA,2,FALSE)&amp;AI316,"")</f>
        <v/>
      </c>
      <c r="BN316" t="str">
        <f t="shared" si="137"/>
        <v>被动免伤lv1</v>
      </c>
      <c r="BO316">
        <f t="shared" si="135"/>
        <v>5</v>
      </c>
      <c r="BP316" t="str">
        <f t="shared" si="136"/>
        <v/>
      </c>
      <c r="BQ316" t="str">
        <f t="shared" si="138"/>
        <v>免伤率值</v>
      </c>
      <c r="BR316">
        <f t="shared" si="139"/>
        <v>0</v>
      </c>
      <c r="BS316" s="22" t="str">
        <f>VLOOKUP(BQ316,对应表!AS:AU,3,FALSE)</f>
        <v>免伤率</v>
      </c>
      <c r="BT316" s="22">
        <f>VLOOKUP(BQ316,对应表!AS:AU,2,FALSE)</f>
        <v>1</v>
      </c>
      <c r="BU316" s="22" t="str">
        <f t="shared" si="140"/>
        <v>+5</v>
      </c>
      <c r="BV316" s="22" t="str">
        <f t="shared" si="142"/>
        <v>免伤率+5</v>
      </c>
      <c r="BW316" s="22" t="str">
        <f>_xlfn.IFNA(VLOOKUP(BR316,对应表!AS:AU,3,FALSE),"")</f>
        <v/>
      </c>
      <c r="BX316" s="22" t="str">
        <f>_xlfn.IFNA(VLOOKUP(BR316,对应表!AS:AU,2,FALSE),"")</f>
        <v/>
      </c>
      <c r="BY316" s="22" t="str">
        <f t="shared" si="143"/>
        <v>+</v>
      </c>
      <c r="BZ316" s="22" t="str">
        <f t="shared" si="144"/>
        <v/>
      </c>
    </row>
    <row r="317" spans="11:78" x14ac:dyDescent="0.15">
      <c r="K317" t="str">
        <f t="shared" si="145"/>
        <v>被动免伤lv2</v>
      </c>
      <c r="L317" s="6" t="str">
        <f>Q317&amp;":"&amp;M317&amp;":"&amp;VLOOKUP(N317,对应表!B:C,2,FALSE)&amp;":"&amp;IF(buff!O317="",0,O317)</f>
        <v>200222:100:1:0</v>
      </c>
      <c r="M317">
        <v>100</v>
      </c>
      <c r="N317" s="1" t="s">
        <v>278</v>
      </c>
      <c r="O317">
        <v>0</v>
      </c>
      <c r="P317">
        <f t="shared" si="129"/>
        <v>6</v>
      </c>
      <c r="Q317">
        <v>200222</v>
      </c>
      <c r="R317" s="4" t="s">
        <v>561</v>
      </c>
      <c r="S317" s="4" t="str">
        <f t="shared" si="146"/>
        <v>被动免伤lv2</v>
      </c>
      <c r="T317" s="4" t="str">
        <f t="shared" si="150"/>
        <v>被动免伤lv2</v>
      </c>
      <c r="U317" t="s">
        <v>279</v>
      </c>
      <c r="Z317" t="s">
        <v>419</v>
      </c>
      <c r="AA317">
        <v>6</v>
      </c>
      <c r="AJ317" s="12" t="str">
        <f t="shared" si="148"/>
        <v>TUF:6</v>
      </c>
      <c r="AS317">
        <v>999</v>
      </c>
      <c r="AV317" s="4"/>
      <c r="AW317" s="4"/>
      <c r="AX317" s="4"/>
      <c r="AY317" s="4"/>
      <c r="BA317" s="12" t="str">
        <f t="shared" si="149"/>
        <v/>
      </c>
      <c r="BB317" s="12" t="str">
        <f t="shared" si="130"/>
        <v/>
      </c>
      <c r="BC317" s="12" t="str">
        <f t="shared" si="131"/>
        <v/>
      </c>
      <c r="BD317" s="12" t="str">
        <f t="shared" si="132"/>
        <v/>
      </c>
      <c r="BE317" s="12" t="str">
        <f t="shared" si="133"/>
        <v/>
      </c>
      <c r="BF317" s="12" t="str">
        <f t="shared" si="134"/>
        <v/>
      </c>
      <c r="BG317" s="12" t="str">
        <f>_xlfn.IFNA(VLOOKUP(Z317,对应表!$Z:$AA,2,FALSE)&amp;AA317,"")</f>
        <v>TUF:6</v>
      </c>
      <c r="BH317" s="12" t="str">
        <f>_xlfn.IFNA(VLOOKUP(AB317,对应表!$Z:$AA,2,FALSE)&amp;AC317,"")</f>
        <v/>
      </c>
      <c r="BI317" s="12" t="str">
        <f>_xlfn.IFNA(VLOOKUP(AD317,对应表!$Z:$AA,2,FALSE)&amp;AE317,"")</f>
        <v/>
      </c>
      <c r="BJ317" s="12" t="str">
        <f>_xlfn.IFNA(VLOOKUP(AF317,对应表!$Z:$AA,2,FALSE)&amp;AG317,"")</f>
        <v/>
      </c>
      <c r="BK317" s="12" t="str">
        <f>_xlfn.IFNA(VLOOKUP(AH317,对应表!$Z:$AA,2,FALSE)&amp;AI317,"")</f>
        <v/>
      </c>
      <c r="BN317" t="str">
        <f t="shared" si="137"/>
        <v>被动免伤lv2</v>
      </c>
      <c r="BO317">
        <f t="shared" si="135"/>
        <v>6</v>
      </c>
      <c r="BP317" t="str">
        <f t="shared" si="136"/>
        <v/>
      </c>
      <c r="BQ317" t="str">
        <f t="shared" si="138"/>
        <v>免伤率值</v>
      </c>
      <c r="BR317">
        <f t="shared" si="139"/>
        <v>0</v>
      </c>
      <c r="BS317" s="22" t="str">
        <f>VLOOKUP(BQ317,对应表!AS:AU,3,FALSE)</f>
        <v>免伤率</v>
      </c>
      <c r="BT317" s="22">
        <f>VLOOKUP(BQ317,对应表!AS:AU,2,FALSE)</f>
        <v>1</v>
      </c>
      <c r="BU317" s="22" t="str">
        <f t="shared" si="140"/>
        <v>+6</v>
      </c>
      <c r="BV317" s="22" t="str">
        <f t="shared" si="142"/>
        <v>免伤率+6</v>
      </c>
      <c r="BW317" s="22" t="str">
        <f>_xlfn.IFNA(VLOOKUP(BR317,对应表!AS:AU,3,FALSE),"")</f>
        <v/>
      </c>
      <c r="BX317" s="22" t="str">
        <f>_xlfn.IFNA(VLOOKUP(BR317,对应表!AS:AU,2,FALSE),"")</f>
        <v/>
      </c>
      <c r="BY317" s="22" t="str">
        <f t="shared" si="143"/>
        <v>+</v>
      </c>
      <c r="BZ317" s="22" t="str">
        <f t="shared" si="144"/>
        <v/>
      </c>
    </row>
    <row r="318" spans="11:78" x14ac:dyDescent="0.15">
      <c r="K318" t="str">
        <f t="shared" si="145"/>
        <v>被动免伤lv3</v>
      </c>
      <c r="L318" s="6" t="str">
        <f>Q318&amp;":"&amp;M318&amp;":"&amp;VLOOKUP(N318,对应表!B:C,2,FALSE)&amp;":"&amp;IF(buff!O318="",0,O318)</f>
        <v>200223:100:1:0</v>
      </c>
      <c r="M318">
        <v>100</v>
      </c>
      <c r="N318" s="1" t="s">
        <v>278</v>
      </c>
      <c r="O318">
        <v>0</v>
      </c>
      <c r="P318">
        <f t="shared" si="129"/>
        <v>7</v>
      </c>
      <c r="Q318">
        <v>200223</v>
      </c>
      <c r="R318" s="4" t="s">
        <v>562</v>
      </c>
      <c r="S318" s="4" t="str">
        <f t="shared" si="146"/>
        <v>被动免伤lv3</v>
      </c>
      <c r="T318" s="4" t="str">
        <f t="shared" si="150"/>
        <v>被动免伤lv3</v>
      </c>
      <c r="U318" t="s">
        <v>279</v>
      </c>
      <c r="Z318" t="s">
        <v>419</v>
      </c>
      <c r="AA318">
        <v>7</v>
      </c>
      <c r="AJ318" s="12" t="str">
        <f t="shared" si="148"/>
        <v>TUF:7</v>
      </c>
      <c r="AS318">
        <v>999</v>
      </c>
      <c r="AV318" s="4"/>
      <c r="AW318" s="4"/>
      <c r="AX318" s="4"/>
      <c r="AY318" s="4"/>
      <c r="BA318" s="12" t="str">
        <f t="shared" si="149"/>
        <v/>
      </c>
      <c r="BB318" s="12" t="str">
        <f t="shared" si="130"/>
        <v/>
      </c>
      <c r="BC318" s="12" t="str">
        <f t="shared" si="131"/>
        <v/>
      </c>
      <c r="BD318" s="12" t="str">
        <f t="shared" si="132"/>
        <v/>
      </c>
      <c r="BE318" s="12" t="str">
        <f t="shared" si="133"/>
        <v/>
      </c>
      <c r="BF318" s="12" t="str">
        <f t="shared" si="134"/>
        <v/>
      </c>
      <c r="BG318" s="12" t="str">
        <f>_xlfn.IFNA(VLOOKUP(Z318,对应表!$Z:$AA,2,FALSE)&amp;AA318,"")</f>
        <v>TUF:7</v>
      </c>
      <c r="BH318" s="12" t="str">
        <f>_xlfn.IFNA(VLOOKUP(AB318,对应表!$Z:$AA,2,FALSE)&amp;AC318,"")</f>
        <v/>
      </c>
      <c r="BI318" s="12" t="str">
        <f>_xlfn.IFNA(VLOOKUP(AD318,对应表!$Z:$AA,2,FALSE)&amp;AE318,"")</f>
        <v/>
      </c>
      <c r="BJ318" s="12" t="str">
        <f>_xlfn.IFNA(VLOOKUP(AF318,对应表!$Z:$AA,2,FALSE)&amp;AG318,"")</f>
        <v/>
      </c>
      <c r="BK318" s="12" t="str">
        <f>_xlfn.IFNA(VLOOKUP(AH318,对应表!$Z:$AA,2,FALSE)&amp;AI318,"")</f>
        <v/>
      </c>
      <c r="BN318" t="str">
        <f t="shared" si="137"/>
        <v>被动免伤lv3</v>
      </c>
      <c r="BO318">
        <f t="shared" si="135"/>
        <v>7</v>
      </c>
      <c r="BP318" t="str">
        <f t="shared" si="136"/>
        <v/>
      </c>
      <c r="BQ318" t="str">
        <f t="shared" si="138"/>
        <v>免伤率值</v>
      </c>
      <c r="BR318">
        <f t="shared" si="139"/>
        <v>0</v>
      </c>
      <c r="BS318" s="22" t="str">
        <f>VLOOKUP(BQ318,对应表!AS:AU,3,FALSE)</f>
        <v>免伤率</v>
      </c>
      <c r="BT318" s="22">
        <f>VLOOKUP(BQ318,对应表!AS:AU,2,FALSE)</f>
        <v>1</v>
      </c>
      <c r="BU318" s="22" t="str">
        <f t="shared" si="140"/>
        <v>+7</v>
      </c>
      <c r="BV318" s="22" t="str">
        <f t="shared" si="142"/>
        <v>免伤率+7</v>
      </c>
      <c r="BW318" s="22" t="str">
        <f>_xlfn.IFNA(VLOOKUP(BR318,对应表!AS:AU,3,FALSE),"")</f>
        <v/>
      </c>
      <c r="BX318" s="22" t="str">
        <f>_xlfn.IFNA(VLOOKUP(BR318,对应表!AS:AU,2,FALSE),"")</f>
        <v/>
      </c>
      <c r="BY318" s="22" t="str">
        <f t="shared" si="143"/>
        <v>+</v>
      </c>
      <c r="BZ318" s="22" t="str">
        <f t="shared" si="144"/>
        <v/>
      </c>
    </row>
    <row r="319" spans="11:78" x14ac:dyDescent="0.15">
      <c r="K319" t="str">
        <f t="shared" si="145"/>
        <v>被动免伤lv4</v>
      </c>
      <c r="L319" s="6" t="str">
        <f>Q319&amp;":"&amp;M319&amp;":"&amp;VLOOKUP(N319,对应表!B:C,2,FALSE)&amp;":"&amp;IF(buff!O319="",0,O319)</f>
        <v>200224:100:1:0</v>
      </c>
      <c r="M319">
        <v>100</v>
      </c>
      <c r="N319" s="1" t="s">
        <v>278</v>
      </c>
      <c r="O319">
        <v>0</v>
      </c>
      <c r="P319">
        <f t="shared" si="129"/>
        <v>8</v>
      </c>
      <c r="Q319">
        <v>200224</v>
      </c>
      <c r="R319" s="4" t="s">
        <v>563</v>
      </c>
      <c r="S319" s="4" t="str">
        <f t="shared" si="146"/>
        <v>被动免伤lv4</v>
      </c>
      <c r="T319" s="4" t="str">
        <f t="shared" si="150"/>
        <v>被动免伤lv4</v>
      </c>
      <c r="U319" t="s">
        <v>279</v>
      </c>
      <c r="Z319" t="s">
        <v>419</v>
      </c>
      <c r="AA319">
        <v>8</v>
      </c>
      <c r="AJ319" s="12" t="str">
        <f t="shared" si="148"/>
        <v>TUF:8</v>
      </c>
      <c r="AS319">
        <v>999</v>
      </c>
      <c r="AV319" s="4"/>
      <c r="AW319" s="4"/>
      <c r="AX319" s="4"/>
      <c r="AY319" s="4"/>
      <c r="BA319" s="12" t="str">
        <f t="shared" si="149"/>
        <v/>
      </c>
      <c r="BB319" s="12" t="str">
        <f t="shared" si="130"/>
        <v/>
      </c>
      <c r="BC319" s="12" t="str">
        <f t="shared" si="131"/>
        <v/>
      </c>
      <c r="BD319" s="12" t="str">
        <f t="shared" si="132"/>
        <v/>
      </c>
      <c r="BE319" s="12" t="str">
        <f t="shared" si="133"/>
        <v/>
      </c>
      <c r="BF319" s="12" t="str">
        <f t="shared" si="134"/>
        <v/>
      </c>
      <c r="BG319" s="12" t="str">
        <f>_xlfn.IFNA(VLOOKUP(Z319,对应表!$Z:$AA,2,FALSE)&amp;AA319,"")</f>
        <v>TUF:8</v>
      </c>
      <c r="BH319" s="12" t="str">
        <f>_xlfn.IFNA(VLOOKUP(AB319,对应表!$Z:$AA,2,FALSE)&amp;AC319,"")</f>
        <v/>
      </c>
      <c r="BI319" s="12" t="str">
        <f>_xlfn.IFNA(VLOOKUP(AD319,对应表!$Z:$AA,2,FALSE)&amp;AE319,"")</f>
        <v/>
      </c>
      <c r="BJ319" s="12" t="str">
        <f>_xlfn.IFNA(VLOOKUP(AF319,对应表!$Z:$AA,2,FALSE)&amp;AG319,"")</f>
        <v/>
      </c>
      <c r="BK319" s="12" t="str">
        <f>_xlfn.IFNA(VLOOKUP(AH319,对应表!$Z:$AA,2,FALSE)&amp;AI319,"")</f>
        <v/>
      </c>
      <c r="BN319" t="str">
        <f t="shared" si="137"/>
        <v>被动免伤lv4</v>
      </c>
      <c r="BO319">
        <f t="shared" si="135"/>
        <v>8</v>
      </c>
      <c r="BP319" t="str">
        <f t="shared" si="136"/>
        <v/>
      </c>
      <c r="BQ319" t="str">
        <f t="shared" si="138"/>
        <v>免伤率值</v>
      </c>
      <c r="BR319">
        <f t="shared" si="139"/>
        <v>0</v>
      </c>
      <c r="BS319" s="22" t="str">
        <f>VLOOKUP(BQ319,对应表!AS:AU,3,FALSE)</f>
        <v>免伤率</v>
      </c>
      <c r="BT319" s="22">
        <f>VLOOKUP(BQ319,对应表!AS:AU,2,FALSE)</f>
        <v>1</v>
      </c>
      <c r="BU319" s="22" t="str">
        <f t="shared" si="140"/>
        <v>+8</v>
      </c>
      <c r="BV319" s="22" t="str">
        <f t="shared" si="142"/>
        <v>免伤率+8</v>
      </c>
      <c r="BW319" s="22" t="str">
        <f>_xlfn.IFNA(VLOOKUP(BR319,对应表!AS:AU,3,FALSE),"")</f>
        <v/>
      </c>
      <c r="BX319" s="22" t="str">
        <f>_xlfn.IFNA(VLOOKUP(BR319,对应表!AS:AU,2,FALSE),"")</f>
        <v/>
      </c>
      <c r="BY319" s="22" t="str">
        <f t="shared" si="143"/>
        <v>+</v>
      </c>
      <c r="BZ319" s="22" t="str">
        <f t="shared" si="144"/>
        <v/>
      </c>
    </row>
    <row r="320" spans="11:78" x14ac:dyDescent="0.15">
      <c r="K320" t="str">
        <f t="shared" si="145"/>
        <v>被动免伤lv5</v>
      </c>
      <c r="L320" s="6" t="str">
        <f>Q320&amp;":"&amp;M320&amp;":"&amp;VLOOKUP(N320,对应表!B:C,2,FALSE)&amp;":"&amp;IF(buff!O320="",0,O320)</f>
        <v>200225:100:1:0</v>
      </c>
      <c r="M320">
        <v>100</v>
      </c>
      <c r="N320" s="1" t="s">
        <v>278</v>
      </c>
      <c r="O320">
        <v>0</v>
      </c>
      <c r="P320">
        <f t="shared" si="129"/>
        <v>9</v>
      </c>
      <c r="Q320">
        <v>200225</v>
      </c>
      <c r="R320" s="4" t="s">
        <v>564</v>
      </c>
      <c r="S320" s="4" t="str">
        <f t="shared" si="146"/>
        <v>被动免伤lv5</v>
      </c>
      <c r="T320" s="4" t="str">
        <f t="shared" si="150"/>
        <v>被动免伤lv5</v>
      </c>
      <c r="U320" t="s">
        <v>279</v>
      </c>
      <c r="Z320" t="s">
        <v>419</v>
      </c>
      <c r="AA320">
        <v>9</v>
      </c>
      <c r="AJ320" s="12" t="str">
        <f t="shared" si="148"/>
        <v>TUF:9</v>
      </c>
      <c r="AS320">
        <v>999</v>
      </c>
      <c r="AV320" s="4"/>
      <c r="AW320" s="4"/>
      <c r="AX320" s="4"/>
      <c r="AY320" s="4"/>
      <c r="BA320" s="12" t="str">
        <f t="shared" si="149"/>
        <v/>
      </c>
      <c r="BB320" s="12" t="str">
        <f t="shared" si="130"/>
        <v/>
      </c>
      <c r="BC320" s="12" t="str">
        <f t="shared" si="131"/>
        <v/>
      </c>
      <c r="BD320" s="12" t="str">
        <f t="shared" si="132"/>
        <v/>
      </c>
      <c r="BE320" s="12" t="str">
        <f t="shared" si="133"/>
        <v/>
      </c>
      <c r="BF320" s="12" t="str">
        <f t="shared" si="134"/>
        <v/>
      </c>
      <c r="BG320" s="12" t="str">
        <f>_xlfn.IFNA(VLOOKUP(Z320,对应表!$Z:$AA,2,FALSE)&amp;AA320,"")</f>
        <v>TUF:9</v>
      </c>
      <c r="BH320" s="12" t="str">
        <f>_xlfn.IFNA(VLOOKUP(AB320,对应表!$Z:$AA,2,FALSE)&amp;AC320,"")</f>
        <v/>
      </c>
      <c r="BI320" s="12" t="str">
        <f>_xlfn.IFNA(VLOOKUP(AD320,对应表!$Z:$AA,2,FALSE)&amp;AE320,"")</f>
        <v/>
      </c>
      <c r="BJ320" s="12" t="str">
        <f>_xlfn.IFNA(VLOOKUP(AF320,对应表!$Z:$AA,2,FALSE)&amp;AG320,"")</f>
        <v/>
      </c>
      <c r="BK320" s="12" t="str">
        <f>_xlfn.IFNA(VLOOKUP(AH320,对应表!$Z:$AA,2,FALSE)&amp;AI320,"")</f>
        <v/>
      </c>
      <c r="BN320" t="str">
        <f t="shared" si="137"/>
        <v>被动免伤lv5</v>
      </c>
      <c r="BO320">
        <f t="shared" si="135"/>
        <v>9</v>
      </c>
      <c r="BP320" t="str">
        <f t="shared" si="136"/>
        <v/>
      </c>
      <c r="BQ320" t="str">
        <f t="shared" si="138"/>
        <v>免伤率值</v>
      </c>
      <c r="BR320">
        <f t="shared" si="139"/>
        <v>0</v>
      </c>
      <c r="BS320" s="22" t="str">
        <f>VLOOKUP(BQ320,对应表!AS:AU,3,FALSE)</f>
        <v>免伤率</v>
      </c>
      <c r="BT320" s="22">
        <f>VLOOKUP(BQ320,对应表!AS:AU,2,FALSE)</f>
        <v>1</v>
      </c>
      <c r="BU320" s="22" t="str">
        <f t="shared" si="140"/>
        <v>+9</v>
      </c>
      <c r="BV320" s="22" t="str">
        <f t="shared" si="142"/>
        <v>免伤率+9</v>
      </c>
      <c r="BW320" s="22" t="str">
        <f>_xlfn.IFNA(VLOOKUP(BR320,对应表!AS:AU,3,FALSE),"")</f>
        <v/>
      </c>
      <c r="BX320" s="22" t="str">
        <f>_xlfn.IFNA(VLOOKUP(BR320,对应表!AS:AU,2,FALSE),"")</f>
        <v/>
      </c>
      <c r="BY320" s="22" t="str">
        <f t="shared" si="143"/>
        <v>+</v>
      </c>
      <c r="BZ320" s="22" t="str">
        <f t="shared" si="144"/>
        <v/>
      </c>
    </row>
    <row r="321" spans="11:78" x14ac:dyDescent="0.15">
      <c r="K321" t="str">
        <f t="shared" si="145"/>
        <v>被动免伤lv6</v>
      </c>
      <c r="L321" s="6" t="str">
        <f>Q321&amp;":"&amp;M321&amp;":"&amp;VLOOKUP(N321,对应表!B:C,2,FALSE)&amp;":"&amp;IF(buff!O321="",0,O321)</f>
        <v>200226:100:1:0</v>
      </c>
      <c r="M321">
        <v>100</v>
      </c>
      <c r="N321" s="1" t="s">
        <v>278</v>
      </c>
      <c r="O321">
        <v>0</v>
      </c>
      <c r="P321">
        <f t="shared" si="129"/>
        <v>10</v>
      </c>
      <c r="Q321">
        <v>200226</v>
      </c>
      <c r="R321" s="4" t="s">
        <v>565</v>
      </c>
      <c r="S321" s="4" t="str">
        <f t="shared" si="146"/>
        <v>被动免伤lv6</v>
      </c>
      <c r="T321" s="4" t="str">
        <f t="shared" si="150"/>
        <v>被动免伤lv6</v>
      </c>
      <c r="U321" t="s">
        <v>279</v>
      </c>
      <c r="Z321" t="s">
        <v>419</v>
      </c>
      <c r="AA321">
        <v>10</v>
      </c>
      <c r="AJ321" s="12" t="str">
        <f t="shared" si="148"/>
        <v>TUF:10</v>
      </c>
      <c r="AS321">
        <v>999</v>
      </c>
      <c r="AV321" s="4"/>
      <c r="AW321" s="4"/>
      <c r="AX321" s="4"/>
      <c r="AY321" s="4"/>
      <c r="BA321" s="12" t="str">
        <f t="shared" si="149"/>
        <v/>
      </c>
      <c r="BB321" s="12" t="str">
        <f t="shared" si="130"/>
        <v/>
      </c>
      <c r="BC321" s="12" t="str">
        <f t="shared" si="131"/>
        <v/>
      </c>
      <c r="BD321" s="12" t="str">
        <f t="shared" si="132"/>
        <v/>
      </c>
      <c r="BE321" s="12" t="str">
        <f t="shared" si="133"/>
        <v/>
      </c>
      <c r="BF321" s="12" t="str">
        <f t="shared" si="134"/>
        <v/>
      </c>
      <c r="BG321" s="12" t="str">
        <f>_xlfn.IFNA(VLOOKUP(Z321,对应表!$Z:$AA,2,FALSE)&amp;AA321,"")</f>
        <v>TUF:10</v>
      </c>
      <c r="BH321" s="12" t="str">
        <f>_xlfn.IFNA(VLOOKUP(AB321,对应表!$Z:$AA,2,FALSE)&amp;AC321,"")</f>
        <v/>
      </c>
      <c r="BI321" s="12" t="str">
        <f>_xlfn.IFNA(VLOOKUP(AD321,对应表!$Z:$AA,2,FALSE)&amp;AE321,"")</f>
        <v/>
      </c>
      <c r="BJ321" s="12" t="str">
        <f>_xlfn.IFNA(VLOOKUP(AF321,对应表!$Z:$AA,2,FALSE)&amp;AG321,"")</f>
        <v/>
      </c>
      <c r="BK321" s="12" t="str">
        <f>_xlfn.IFNA(VLOOKUP(AH321,对应表!$Z:$AA,2,FALSE)&amp;AI321,"")</f>
        <v/>
      </c>
      <c r="BN321" t="str">
        <f t="shared" si="137"/>
        <v>被动免伤lv6</v>
      </c>
      <c r="BO321">
        <f t="shared" si="135"/>
        <v>10</v>
      </c>
      <c r="BP321" t="str">
        <f t="shared" si="136"/>
        <v/>
      </c>
      <c r="BQ321" t="str">
        <f t="shared" si="138"/>
        <v>免伤率值</v>
      </c>
      <c r="BR321">
        <f t="shared" si="139"/>
        <v>0</v>
      </c>
      <c r="BS321" s="22" t="str">
        <f>VLOOKUP(BQ321,对应表!AS:AU,3,FALSE)</f>
        <v>免伤率</v>
      </c>
      <c r="BT321" s="22">
        <f>VLOOKUP(BQ321,对应表!AS:AU,2,FALSE)</f>
        <v>1</v>
      </c>
      <c r="BU321" s="22" t="str">
        <f t="shared" si="140"/>
        <v>+10</v>
      </c>
      <c r="BV321" s="22" t="str">
        <f t="shared" si="142"/>
        <v>免伤率+10</v>
      </c>
      <c r="BW321" s="22" t="str">
        <f>_xlfn.IFNA(VLOOKUP(BR321,对应表!AS:AU,3,FALSE),"")</f>
        <v/>
      </c>
      <c r="BX321" s="22" t="str">
        <f>_xlfn.IFNA(VLOOKUP(BR321,对应表!AS:AU,2,FALSE),"")</f>
        <v/>
      </c>
      <c r="BY321" s="22" t="str">
        <f t="shared" si="143"/>
        <v>+</v>
      </c>
      <c r="BZ321" s="22" t="str">
        <f t="shared" si="144"/>
        <v/>
      </c>
    </row>
    <row r="322" spans="11:78" x14ac:dyDescent="0.15">
      <c r="K322" t="str">
        <f t="shared" si="145"/>
        <v>被动免伤lv7</v>
      </c>
      <c r="L322" s="6" t="str">
        <f>Q322&amp;":"&amp;M322&amp;":"&amp;VLOOKUP(N322,对应表!B:C,2,FALSE)&amp;":"&amp;IF(buff!O322="",0,O322)</f>
        <v>200227:100:1:0</v>
      </c>
      <c r="M322">
        <v>100</v>
      </c>
      <c r="N322" s="1" t="s">
        <v>278</v>
      </c>
      <c r="O322">
        <v>0</v>
      </c>
      <c r="P322">
        <f t="shared" si="129"/>
        <v>11</v>
      </c>
      <c r="Q322">
        <v>200227</v>
      </c>
      <c r="R322" s="4" t="s">
        <v>566</v>
      </c>
      <c r="S322" s="4" t="str">
        <f t="shared" si="146"/>
        <v>被动免伤lv7</v>
      </c>
      <c r="T322" s="4" t="str">
        <f t="shared" si="150"/>
        <v>被动免伤lv7</v>
      </c>
      <c r="U322" t="s">
        <v>279</v>
      </c>
      <c r="Z322" t="s">
        <v>419</v>
      </c>
      <c r="AA322">
        <v>11</v>
      </c>
      <c r="AJ322" s="12" t="str">
        <f t="shared" si="148"/>
        <v>TUF:11</v>
      </c>
      <c r="AS322">
        <v>999</v>
      </c>
      <c r="AV322" s="4"/>
      <c r="AW322" s="4"/>
      <c r="AX322" s="4"/>
      <c r="AY322" s="4"/>
      <c r="BA322" s="12" t="str">
        <f t="shared" si="149"/>
        <v/>
      </c>
      <c r="BB322" s="12" t="str">
        <f t="shared" si="130"/>
        <v/>
      </c>
      <c r="BC322" s="12" t="str">
        <f t="shared" si="131"/>
        <v/>
      </c>
      <c r="BD322" s="12" t="str">
        <f t="shared" si="132"/>
        <v/>
      </c>
      <c r="BE322" s="12" t="str">
        <f t="shared" si="133"/>
        <v/>
      </c>
      <c r="BF322" s="12" t="str">
        <f t="shared" si="134"/>
        <v/>
      </c>
      <c r="BG322" s="12" t="str">
        <f>_xlfn.IFNA(VLOOKUP(Z322,对应表!$Z:$AA,2,FALSE)&amp;AA322,"")</f>
        <v>TUF:11</v>
      </c>
      <c r="BH322" s="12" t="str">
        <f>_xlfn.IFNA(VLOOKUP(AB322,对应表!$Z:$AA,2,FALSE)&amp;AC322,"")</f>
        <v/>
      </c>
      <c r="BI322" s="12" t="str">
        <f>_xlfn.IFNA(VLOOKUP(AD322,对应表!$Z:$AA,2,FALSE)&amp;AE322,"")</f>
        <v/>
      </c>
      <c r="BJ322" s="12" t="str">
        <f>_xlfn.IFNA(VLOOKUP(AF322,对应表!$Z:$AA,2,FALSE)&amp;AG322,"")</f>
        <v/>
      </c>
      <c r="BK322" s="12" t="str">
        <f>_xlfn.IFNA(VLOOKUP(AH322,对应表!$Z:$AA,2,FALSE)&amp;AI322,"")</f>
        <v/>
      </c>
      <c r="BN322" t="str">
        <f t="shared" si="137"/>
        <v>被动免伤lv7</v>
      </c>
      <c r="BO322">
        <f t="shared" si="135"/>
        <v>11</v>
      </c>
      <c r="BP322" t="str">
        <f t="shared" si="136"/>
        <v/>
      </c>
      <c r="BQ322" t="str">
        <f t="shared" si="138"/>
        <v>免伤率值</v>
      </c>
      <c r="BR322">
        <f t="shared" si="139"/>
        <v>0</v>
      </c>
      <c r="BS322" s="22" t="str">
        <f>VLOOKUP(BQ322,对应表!AS:AU,3,FALSE)</f>
        <v>免伤率</v>
      </c>
      <c r="BT322" s="22">
        <f>VLOOKUP(BQ322,对应表!AS:AU,2,FALSE)</f>
        <v>1</v>
      </c>
      <c r="BU322" s="22" t="str">
        <f t="shared" si="140"/>
        <v>+11</v>
      </c>
      <c r="BV322" s="22" t="str">
        <f t="shared" si="142"/>
        <v>免伤率+11</v>
      </c>
      <c r="BW322" s="22" t="str">
        <f>_xlfn.IFNA(VLOOKUP(BR322,对应表!AS:AU,3,FALSE),"")</f>
        <v/>
      </c>
      <c r="BX322" s="22" t="str">
        <f>_xlfn.IFNA(VLOOKUP(BR322,对应表!AS:AU,2,FALSE),"")</f>
        <v/>
      </c>
      <c r="BY322" s="22" t="str">
        <f t="shared" si="143"/>
        <v>+</v>
      </c>
      <c r="BZ322" s="22" t="str">
        <f t="shared" si="144"/>
        <v/>
      </c>
    </row>
    <row r="323" spans="11:78" x14ac:dyDescent="0.15">
      <c r="K323" t="str">
        <f t="shared" si="145"/>
        <v>被动免伤lv8</v>
      </c>
      <c r="L323" s="6" t="str">
        <f>Q323&amp;":"&amp;M323&amp;":"&amp;VLOOKUP(N323,对应表!B:C,2,FALSE)&amp;":"&amp;IF(buff!O323="",0,O323)</f>
        <v>200228:100:1:0</v>
      </c>
      <c r="M323">
        <v>100</v>
      </c>
      <c r="N323" s="1" t="s">
        <v>278</v>
      </c>
      <c r="O323">
        <v>0</v>
      </c>
      <c r="P323">
        <f t="shared" si="129"/>
        <v>12</v>
      </c>
      <c r="Q323">
        <v>200228</v>
      </c>
      <c r="R323" s="4" t="s">
        <v>567</v>
      </c>
      <c r="S323" s="4" t="str">
        <f t="shared" si="146"/>
        <v>被动免伤lv8</v>
      </c>
      <c r="T323" s="4" t="str">
        <f t="shared" si="150"/>
        <v>被动免伤lv8</v>
      </c>
      <c r="U323" t="s">
        <v>279</v>
      </c>
      <c r="Z323" t="s">
        <v>419</v>
      </c>
      <c r="AA323">
        <v>12</v>
      </c>
      <c r="AJ323" s="12" t="str">
        <f t="shared" si="148"/>
        <v>TUF:12</v>
      </c>
      <c r="AS323">
        <v>999</v>
      </c>
      <c r="AV323" s="4"/>
      <c r="AW323" s="4"/>
      <c r="AX323" s="4"/>
      <c r="AY323" s="4"/>
      <c r="BA323" s="12" t="str">
        <f t="shared" si="149"/>
        <v/>
      </c>
      <c r="BB323" s="12" t="str">
        <f t="shared" si="130"/>
        <v/>
      </c>
      <c r="BC323" s="12" t="str">
        <f t="shared" si="131"/>
        <v/>
      </c>
      <c r="BD323" s="12" t="str">
        <f t="shared" si="132"/>
        <v/>
      </c>
      <c r="BE323" s="12" t="str">
        <f t="shared" si="133"/>
        <v/>
      </c>
      <c r="BF323" s="12" t="str">
        <f t="shared" si="134"/>
        <v/>
      </c>
      <c r="BG323" s="12" t="str">
        <f>_xlfn.IFNA(VLOOKUP(Z323,对应表!$Z:$AA,2,FALSE)&amp;AA323,"")</f>
        <v>TUF:12</v>
      </c>
      <c r="BH323" s="12" t="str">
        <f>_xlfn.IFNA(VLOOKUP(AB323,对应表!$Z:$AA,2,FALSE)&amp;AC323,"")</f>
        <v/>
      </c>
      <c r="BI323" s="12" t="str">
        <f>_xlfn.IFNA(VLOOKUP(AD323,对应表!$Z:$AA,2,FALSE)&amp;AE323,"")</f>
        <v/>
      </c>
      <c r="BJ323" s="12" t="str">
        <f>_xlfn.IFNA(VLOOKUP(AF323,对应表!$Z:$AA,2,FALSE)&amp;AG323,"")</f>
        <v/>
      </c>
      <c r="BK323" s="12" t="str">
        <f>_xlfn.IFNA(VLOOKUP(AH323,对应表!$Z:$AA,2,FALSE)&amp;AI323,"")</f>
        <v/>
      </c>
      <c r="BN323" t="str">
        <f t="shared" si="137"/>
        <v>被动免伤lv8</v>
      </c>
      <c r="BO323">
        <f t="shared" si="135"/>
        <v>12</v>
      </c>
      <c r="BP323" t="str">
        <f t="shared" si="136"/>
        <v/>
      </c>
      <c r="BQ323" t="str">
        <f t="shared" si="138"/>
        <v>免伤率值</v>
      </c>
      <c r="BR323">
        <f t="shared" si="139"/>
        <v>0</v>
      </c>
      <c r="BS323" s="22" t="str">
        <f>VLOOKUP(BQ323,对应表!AS:AU,3,FALSE)</f>
        <v>免伤率</v>
      </c>
      <c r="BT323" s="22">
        <f>VLOOKUP(BQ323,对应表!AS:AU,2,FALSE)</f>
        <v>1</v>
      </c>
      <c r="BU323" s="22" t="str">
        <f t="shared" si="140"/>
        <v>+12</v>
      </c>
      <c r="BV323" s="22" t="str">
        <f t="shared" si="142"/>
        <v>免伤率+12</v>
      </c>
      <c r="BW323" s="22" t="str">
        <f>_xlfn.IFNA(VLOOKUP(BR323,对应表!AS:AU,3,FALSE),"")</f>
        <v/>
      </c>
      <c r="BX323" s="22" t="str">
        <f>_xlfn.IFNA(VLOOKUP(BR323,对应表!AS:AU,2,FALSE),"")</f>
        <v/>
      </c>
      <c r="BY323" s="22" t="str">
        <f t="shared" si="143"/>
        <v>+</v>
      </c>
      <c r="BZ323" s="22" t="str">
        <f t="shared" si="144"/>
        <v/>
      </c>
    </row>
    <row r="324" spans="11:78" x14ac:dyDescent="0.15">
      <c r="K324" t="str">
        <f t="shared" si="145"/>
        <v>被动免伤lv9</v>
      </c>
      <c r="L324" s="6" t="str">
        <f>Q324&amp;":"&amp;M324&amp;":"&amp;VLOOKUP(N324,对应表!B:C,2,FALSE)&amp;":"&amp;IF(buff!O324="",0,O324)</f>
        <v>200229:100:1:0</v>
      </c>
      <c r="M324">
        <v>100</v>
      </c>
      <c r="N324" s="1" t="s">
        <v>278</v>
      </c>
      <c r="O324">
        <v>0</v>
      </c>
      <c r="P324">
        <f t="shared" si="129"/>
        <v>13</v>
      </c>
      <c r="Q324">
        <v>200229</v>
      </c>
      <c r="R324" s="4" t="s">
        <v>568</v>
      </c>
      <c r="S324" s="4" t="str">
        <f t="shared" si="146"/>
        <v>被动免伤lv9</v>
      </c>
      <c r="T324" s="4" t="str">
        <f t="shared" si="150"/>
        <v>被动免伤lv9</v>
      </c>
      <c r="U324" t="s">
        <v>279</v>
      </c>
      <c r="Z324" t="s">
        <v>419</v>
      </c>
      <c r="AA324">
        <v>13</v>
      </c>
      <c r="AJ324" s="12" t="str">
        <f t="shared" si="148"/>
        <v>TUF:13</v>
      </c>
      <c r="AS324">
        <v>999</v>
      </c>
      <c r="AV324" s="4"/>
      <c r="AW324" s="4"/>
      <c r="AX324" s="4"/>
      <c r="AY324" s="4"/>
      <c r="BA324" s="12" t="str">
        <f t="shared" si="149"/>
        <v/>
      </c>
      <c r="BB324" s="12" t="str">
        <f t="shared" si="130"/>
        <v/>
      </c>
      <c r="BC324" s="12" t="str">
        <f t="shared" si="131"/>
        <v/>
      </c>
      <c r="BD324" s="12" t="str">
        <f t="shared" si="132"/>
        <v/>
      </c>
      <c r="BE324" s="12" t="str">
        <f t="shared" si="133"/>
        <v/>
      </c>
      <c r="BF324" s="12" t="str">
        <f t="shared" si="134"/>
        <v/>
      </c>
      <c r="BG324" s="12" t="str">
        <f>_xlfn.IFNA(VLOOKUP(Z324,对应表!$Z:$AA,2,FALSE)&amp;AA324,"")</f>
        <v>TUF:13</v>
      </c>
      <c r="BH324" s="12" t="str">
        <f>_xlfn.IFNA(VLOOKUP(AB324,对应表!$Z:$AA,2,FALSE)&amp;AC324,"")</f>
        <v/>
      </c>
      <c r="BI324" s="12" t="str">
        <f>_xlfn.IFNA(VLOOKUP(AD324,对应表!$Z:$AA,2,FALSE)&amp;AE324,"")</f>
        <v/>
      </c>
      <c r="BJ324" s="12" t="str">
        <f>_xlfn.IFNA(VLOOKUP(AF324,对应表!$Z:$AA,2,FALSE)&amp;AG324,"")</f>
        <v/>
      </c>
      <c r="BK324" s="12" t="str">
        <f>_xlfn.IFNA(VLOOKUP(AH324,对应表!$Z:$AA,2,FALSE)&amp;AI324,"")</f>
        <v/>
      </c>
      <c r="BN324" t="str">
        <f t="shared" si="137"/>
        <v>被动免伤lv9</v>
      </c>
      <c r="BO324">
        <f t="shared" si="135"/>
        <v>13</v>
      </c>
      <c r="BP324" t="str">
        <f t="shared" si="136"/>
        <v/>
      </c>
      <c r="BQ324" t="str">
        <f t="shared" si="138"/>
        <v>免伤率值</v>
      </c>
      <c r="BR324">
        <f t="shared" si="139"/>
        <v>0</v>
      </c>
      <c r="BS324" s="22" t="str">
        <f>VLOOKUP(BQ324,对应表!AS:AU,3,FALSE)</f>
        <v>免伤率</v>
      </c>
      <c r="BT324" s="22">
        <f>VLOOKUP(BQ324,对应表!AS:AU,2,FALSE)</f>
        <v>1</v>
      </c>
      <c r="BU324" s="22" t="str">
        <f t="shared" si="140"/>
        <v>+13</v>
      </c>
      <c r="BV324" s="22" t="str">
        <f t="shared" si="142"/>
        <v>免伤率+13</v>
      </c>
      <c r="BW324" s="22" t="str">
        <f>_xlfn.IFNA(VLOOKUP(BR324,对应表!AS:AU,3,FALSE),"")</f>
        <v/>
      </c>
      <c r="BX324" s="22" t="str">
        <f>_xlfn.IFNA(VLOOKUP(BR324,对应表!AS:AU,2,FALSE),"")</f>
        <v/>
      </c>
      <c r="BY324" s="22" t="str">
        <f t="shared" si="143"/>
        <v>+</v>
      </c>
      <c r="BZ324" s="22" t="str">
        <f t="shared" si="144"/>
        <v/>
      </c>
    </row>
    <row r="325" spans="11:78" x14ac:dyDescent="0.15">
      <c r="K325" t="str">
        <f t="shared" si="145"/>
        <v>被动免伤lv10</v>
      </c>
      <c r="L325" s="6" t="str">
        <f>Q325&amp;":"&amp;M325&amp;":"&amp;VLOOKUP(N325,对应表!B:C,2,FALSE)&amp;":"&amp;IF(buff!O325="",0,O325)</f>
        <v>200230:100:1:0</v>
      </c>
      <c r="M325">
        <v>100</v>
      </c>
      <c r="N325" s="1" t="s">
        <v>278</v>
      </c>
      <c r="O325">
        <v>0</v>
      </c>
      <c r="P325">
        <f t="shared" ref="P325:P388" si="151">BO325</f>
        <v>14</v>
      </c>
      <c r="Q325">
        <v>200230</v>
      </c>
      <c r="R325" s="4" t="s">
        <v>569</v>
      </c>
      <c r="S325" s="4" t="str">
        <f t="shared" si="146"/>
        <v>被动免伤lv10</v>
      </c>
      <c r="T325" s="4" t="str">
        <f t="shared" si="150"/>
        <v>被动免伤lv10</v>
      </c>
      <c r="U325" t="s">
        <v>279</v>
      </c>
      <c r="Z325" t="s">
        <v>419</v>
      </c>
      <c r="AA325">
        <v>14</v>
      </c>
      <c r="AJ325" s="12" t="str">
        <f t="shared" si="148"/>
        <v>TUF:14</v>
      </c>
      <c r="AS325">
        <v>999</v>
      </c>
      <c r="AV325" s="4"/>
      <c r="AW325" s="4"/>
      <c r="AX325" s="4"/>
      <c r="AY325" s="4"/>
      <c r="BA325" s="12" t="str">
        <f t="shared" si="149"/>
        <v/>
      </c>
      <c r="BB325" s="12" t="str">
        <f t="shared" ref="BB325:BB388" si="152">IF(_xlfn.IFNA(VLOOKUP(AV325,$K:$L,2,FALSE),"")=0,"",_xlfn.IFNA(VLOOKUP(AV325,$K:$L,2,FALSE),""))</f>
        <v/>
      </c>
      <c r="BC325" s="12" t="str">
        <f t="shared" ref="BC325:BC388" si="153">IF(_xlfn.IFNA(VLOOKUP(AW325,$K:$L,2,FALSE),"")=0,"",_xlfn.IFNA(VLOOKUP(AW325,$K:$L,2,FALSE),""))</f>
        <v/>
      </c>
      <c r="BD325" s="12" t="str">
        <f t="shared" ref="BD325:BD388" si="154">IF(_xlfn.IFNA(VLOOKUP(AX325,$K:$L,2,FALSE),"")=0,"",_xlfn.IFNA(VLOOKUP(AX325,$K:$L,2,FALSE),""))</f>
        <v/>
      </c>
      <c r="BE325" s="12" t="str">
        <f t="shared" ref="BE325:BE388" si="155">IF(_xlfn.IFNA(VLOOKUP(AY325,$K:$L,2,FALSE),"")=0,"",_xlfn.IFNA(VLOOKUP(AY325,$K:$L,2,FALSE),""))</f>
        <v/>
      </c>
      <c r="BF325" s="12" t="str">
        <f t="shared" ref="BF325:BF388" si="156">IF(_xlfn.IFNA(VLOOKUP(AZ325,$K:$L,2,FALSE),"")=0,"",_xlfn.IFNA(VLOOKUP(AZ325,$K:$L,2,FALSE),""))</f>
        <v/>
      </c>
      <c r="BG325" s="12" t="str">
        <f>_xlfn.IFNA(VLOOKUP(Z325,对应表!$Z:$AA,2,FALSE)&amp;AA325,"")</f>
        <v>TUF:14</v>
      </c>
      <c r="BH325" s="12" t="str">
        <f>_xlfn.IFNA(VLOOKUP(AB325,对应表!$Z:$AA,2,FALSE)&amp;AC325,"")</f>
        <v/>
      </c>
      <c r="BI325" s="12" t="str">
        <f>_xlfn.IFNA(VLOOKUP(AD325,对应表!$Z:$AA,2,FALSE)&amp;AE325,"")</f>
        <v/>
      </c>
      <c r="BJ325" s="12" t="str">
        <f>_xlfn.IFNA(VLOOKUP(AF325,对应表!$Z:$AA,2,FALSE)&amp;AG325,"")</f>
        <v/>
      </c>
      <c r="BK325" s="12" t="str">
        <f>_xlfn.IFNA(VLOOKUP(AH325,对应表!$Z:$AA,2,FALSE)&amp;AI325,"")</f>
        <v/>
      </c>
      <c r="BN325" t="str">
        <f t="shared" si="137"/>
        <v>被动免伤lv10</v>
      </c>
      <c r="BO325">
        <f t="shared" ref="BO325:BO388" si="157">IF(AA325="",IF(V325="",IF(AP325="",W325,AP325),V325),AA325)</f>
        <v>14</v>
      </c>
      <c r="BP325" t="str">
        <f t="shared" ref="BP325:BP388" si="158">IF(AC325="","",AC325)</f>
        <v/>
      </c>
      <c r="BQ325" t="str">
        <f t="shared" si="138"/>
        <v>免伤率值</v>
      </c>
      <c r="BR325">
        <f t="shared" si="139"/>
        <v>0</v>
      </c>
      <c r="BS325" s="22" t="str">
        <f>VLOOKUP(BQ325,对应表!AS:AU,3,FALSE)</f>
        <v>免伤率</v>
      </c>
      <c r="BT325" s="22">
        <f>VLOOKUP(BQ325,对应表!AS:AU,2,FALSE)</f>
        <v>1</v>
      </c>
      <c r="BU325" s="22" t="str">
        <f t="shared" si="140"/>
        <v>+14</v>
      </c>
      <c r="BV325" s="22" t="str">
        <f t="shared" si="142"/>
        <v>免伤率+14</v>
      </c>
      <c r="BW325" s="22" t="str">
        <f>_xlfn.IFNA(VLOOKUP(BR325,对应表!AS:AU,3,FALSE),"")</f>
        <v/>
      </c>
      <c r="BX325" s="22" t="str">
        <f>_xlfn.IFNA(VLOOKUP(BR325,对应表!AS:AU,2,FALSE),"")</f>
        <v/>
      </c>
      <c r="BY325" s="22" t="str">
        <f t="shared" si="143"/>
        <v>+</v>
      </c>
      <c r="BZ325" s="22" t="str">
        <f t="shared" si="144"/>
        <v/>
      </c>
    </row>
    <row r="326" spans="11:78" x14ac:dyDescent="0.15">
      <c r="K326" t="str">
        <f t="shared" si="145"/>
        <v>被动免伤lv11</v>
      </c>
      <c r="L326" s="6" t="str">
        <f>Q326&amp;":"&amp;M326&amp;":"&amp;VLOOKUP(N326,对应表!B:C,2,FALSE)&amp;":"&amp;IF(buff!O326="",0,O326)</f>
        <v>200231:100:1:0</v>
      </c>
      <c r="M326">
        <v>100</v>
      </c>
      <c r="N326" s="1" t="s">
        <v>278</v>
      </c>
      <c r="O326">
        <v>0</v>
      </c>
      <c r="P326">
        <f t="shared" si="151"/>
        <v>15</v>
      </c>
      <c r="Q326">
        <v>200231</v>
      </c>
      <c r="R326" s="4" t="s">
        <v>570</v>
      </c>
      <c r="S326" s="4" t="str">
        <f t="shared" si="146"/>
        <v>被动免伤lv11</v>
      </c>
      <c r="T326" s="4" t="str">
        <f t="shared" si="150"/>
        <v>被动免伤lv11</v>
      </c>
      <c r="U326" t="s">
        <v>279</v>
      </c>
      <c r="Z326" t="s">
        <v>419</v>
      </c>
      <c r="AA326">
        <v>15</v>
      </c>
      <c r="AJ326" s="12" t="str">
        <f t="shared" si="148"/>
        <v>TUF:15</v>
      </c>
      <c r="AS326">
        <v>999</v>
      </c>
      <c r="AV326" s="4"/>
      <c r="AW326" s="4"/>
      <c r="AX326" s="4"/>
      <c r="AY326" s="4"/>
      <c r="BA326" s="12" t="str">
        <f t="shared" si="149"/>
        <v/>
      </c>
      <c r="BB326" s="12" t="str">
        <f t="shared" si="152"/>
        <v/>
      </c>
      <c r="BC326" s="12" t="str">
        <f t="shared" si="153"/>
        <v/>
      </c>
      <c r="BD326" s="12" t="str">
        <f t="shared" si="154"/>
        <v/>
      </c>
      <c r="BE326" s="12" t="str">
        <f t="shared" si="155"/>
        <v/>
      </c>
      <c r="BF326" s="12" t="str">
        <f t="shared" si="156"/>
        <v/>
      </c>
      <c r="BG326" s="12" t="str">
        <f>_xlfn.IFNA(VLOOKUP(Z326,对应表!$Z:$AA,2,FALSE)&amp;AA326,"")</f>
        <v>TUF:15</v>
      </c>
      <c r="BH326" s="12" t="str">
        <f>_xlfn.IFNA(VLOOKUP(AB326,对应表!$Z:$AA,2,FALSE)&amp;AC326,"")</f>
        <v/>
      </c>
      <c r="BI326" s="12" t="str">
        <f>_xlfn.IFNA(VLOOKUP(AD326,对应表!$Z:$AA,2,FALSE)&amp;AE326,"")</f>
        <v/>
      </c>
      <c r="BJ326" s="12" t="str">
        <f>_xlfn.IFNA(VLOOKUP(AF326,对应表!$Z:$AA,2,FALSE)&amp;AG326,"")</f>
        <v/>
      </c>
      <c r="BK326" s="12" t="str">
        <f>_xlfn.IFNA(VLOOKUP(AH326,对应表!$Z:$AA,2,FALSE)&amp;AI326,"")</f>
        <v/>
      </c>
      <c r="BN326" t="str">
        <f t="shared" ref="BN326:BN389" si="159">K326</f>
        <v>被动免伤lv11</v>
      </c>
      <c r="BO326">
        <f t="shared" si="157"/>
        <v>15</v>
      </c>
      <c r="BP326" t="str">
        <f t="shared" si="158"/>
        <v/>
      </c>
      <c r="BQ326" t="str">
        <f t="shared" ref="BQ326:BQ389" si="160">Z326</f>
        <v>免伤率值</v>
      </c>
      <c r="BR326">
        <f t="shared" ref="BR326:BR389" si="161">AB326</f>
        <v>0</v>
      </c>
      <c r="BS326" s="22" t="str">
        <f>VLOOKUP(BQ326,对应表!AS:AU,3,FALSE)</f>
        <v>免伤率</v>
      </c>
      <c r="BT326" s="22">
        <f>VLOOKUP(BQ326,对应表!AS:AU,2,FALSE)</f>
        <v>1</v>
      </c>
      <c r="BU326" s="22" t="str">
        <f t="shared" si="140"/>
        <v>+15</v>
      </c>
      <c r="BV326" s="22" t="str">
        <f t="shared" si="142"/>
        <v>免伤率+15</v>
      </c>
      <c r="BW326" s="22" t="str">
        <f>_xlfn.IFNA(VLOOKUP(BR326,对应表!AS:AU,3,FALSE),"")</f>
        <v/>
      </c>
      <c r="BX326" s="22" t="str">
        <f>_xlfn.IFNA(VLOOKUP(BR326,对应表!AS:AU,2,FALSE),"")</f>
        <v/>
      </c>
      <c r="BY326" s="22" t="str">
        <f t="shared" si="143"/>
        <v>+</v>
      </c>
      <c r="BZ326" s="22" t="str">
        <f t="shared" si="144"/>
        <v/>
      </c>
    </row>
    <row r="327" spans="11:78" x14ac:dyDescent="0.15">
      <c r="K327" t="str">
        <f t="shared" si="145"/>
        <v>被动免伤lv12</v>
      </c>
      <c r="L327" s="6" t="str">
        <f>Q327&amp;":"&amp;M327&amp;":"&amp;VLOOKUP(N327,对应表!B:C,2,FALSE)&amp;":"&amp;IF(buff!O327="",0,O327)</f>
        <v>200232:100:1:0</v>
      </c>
      <c r="M327">
        <v>100</v>
      </c>
      <c r="N327" s="1" t="s">
        <v>278</v>
      </c>
      <c r="O327">
        <v>0</v>
      </c>
      <c r="P327">
        <f t="shared" si="151"/>
        <v>16</v>
      </c>
      <c r="Q327">
        <v>200232</v>
      </c>
      <c r="R327" s="4" t="s">
        <v>571</v>
      </c>
      <c r="S327" s="4" t="str">
        <f t="shared" si="146"/>
        <v>被动免伤lv12</v>
      </c>
      <c r="T327" s="4" t="str">
        <f t="shared" si="150"/>
        <v>被动免伤lv12</v>
      </c>
      <c r="U327" t="s">
        <v>279</v>
      </c>
      <c r="Z327" t="s">
        <v>419</v>
      </c>
      <c r="AA327">
        <v>16</v>
      </c>
      <c r="AJ327" s="12" t="str">
        <f t="shared" si="148"/>
        <v>TUF:16</v>
      </c>
      <c r="AS327">
        <v>999</v>
      </c>
      <c r="AV327" s="4"/>
      <c r="AW327" s="4"/>
      <c r="AX327" s="4"/>
      <c r="AY327" s="4"/>
      <c r="BA327" s="12" t="str">
        <f t="shared" si="149"/>
        <v/>
      </c>
      <c r="BB327" s="12" t="str">
        <f t="shared" si="152"/>
        <v/>
      </c>
      <c r="BC327" s="12" t="str">
        <f t="shared" si="153"/>
        <v/>
      </c>
      <c r="BD327" s="12" t="str">
        <f t="shared" si="154"/>
        <v/>
      </c>
      <c r="BE327" s="12" t="str">
        <f t="shared" si="155"/>
        <v/>
      </c>
      <c r="BF327" s="12" t="str">
        <f t="shared" si="156"/>
        <v/>
      </c>
      <c r="BG327" s="12" t="str">
        <f>_xlfn.IFNA(VLOOKUP(Z327,对应表!$Z:$AA,2,FALSE)&amp;AA327,"")</f>
        <v>TUF:16</v>
      </c>
      <c r="BH327" s="12" t="str">
        <f>_xlfn.IFNA(VLOOKUP(AB327,对应表!$Z:$AA,2,FALSE)&amp;AC327,"")</f>
        <v/>
      </c>
      <c r="BI327" s="12" t="str">
        <f>_xlfn.IFNA(VLOOKUP(AD327,对应表!$Z:$AA,2,FALSE)&amp;AE327,"")</f>
        <v/>
      </c>
      <c r="BJ327" s="12" t="str">
        <f>_xlfn.IFNA(VLOOKUP(AF327,对应表!$Z:$AA,2,FALSE)&amp;AG327,"")</f>
        <v/>
      </c>
      <c r="BK327" s="12" t="str">
        <f>_xlfn.IFNA(VLOOKUP(AH327,对应表!$Z:$AA,2,FALSE)&amp;AI327,"")</f>
        <v/>
      </c>
      <c r="BN327" t="str">
        <f t="shared" si="159"/>
        <v>被动免伤lv12</v>
      </c>
      <c r="BO327">
        <f t="shared" si="157"/>
        <v>16</v>
      </c>
      <c r="BP327" t="str">
        <f t="shared" si="158"/>
        <v/>
      </c>
      <c r="BQ327" t="str">
        <f t="shared" si="160"/>
        <v>免伤率值</v>
      </c>
      <c r="BR327">
        <f t="shared" si="161"/>
        <v>0</v>
      </c>
      <c r="BS327" s="22" t="str">
        <f>VLOOKUP(BQ327,对应表!AS:AU,3,FALSE)</f>
        <v>免伤率</v>
      </c>
      <c r="BT327" s="22">
        <f>VLOOKUP(BQ327,对应表!AS:AU,2,FALSE)</f>
        <v>1</v>
      </c>
      <c r="BU327" s="22" t="str">
        <f t="shared" si="140"/>
        <v>+16</v>
      </c>
      <c r="BV327" s="22" t="str">
        <f t="shared" si="142"/>
        <v>免伤率+16</v>
      </c>
      <c r="BW327" s="22" t="str">
        <f>_xlfn.IFNA(VLOOKUP(BR327,对应表!AS:AU,3,FALSE),"")</f>
        <v/>
      </c>
      <c r="BX327" s="22" t="str">
        <f>_xlfn.IFNA(VLOOKUP(BR327,对应表!AS:AU,2,FALSE),"")</f>
        <v/>
      </c>
      <c r="BY327" s="22" t="str">
        <f t="shared" si="143"/>
        <v>+</v>
      </c>
      <c r="BZ327" s="22" t="str">
        <f t="shared" si="144"/>
        <v/>
      </c>
    </row>
    <row r="328" spans="11:78" x14ac:dyDescent="0.15">
      <c r="K328" t="str">
        <f t="shared" si="145"/>
        <v>被动免伤lv13</v>
      </c>
      <c r="L328" s="6" t="str">
        <f>Q328&amp;":"&amp;M328&amp;":"&amp;VLOOKUP(N328,对应表!B:C,2,FALSE)&amp;":"&amp;IF(buff!O328="",0,O328)</f>
        <v>200233:100:1:0</v>
      </c>
      <c r="M328">
        <v>100</v>
      </c>
      <c r="N328" s="1" t="s">
        <v>278</v>
      </c>
      <c r="O328">
        <v>0</v>
      </c>
      <c r="P328">
        <f t="shared" si="151"/>
        <v>17</v>
      </c>
      <c r="Q328">
        <v>200233</v>
      </c>
      <c r="R328" s="4" t="s">
        <v>572</v>
      </c>
      <c r="S328" s="4" t="str">
        <f t="shared" si="146"/>
        <v>被动免伤lv13</v>
      </c>
      <c r="T328" s="4" t="str">
        <f t="shared" si="150"/>
        <v>被动免伤lv13</v>
      </c>
      <c r="U328" t="s">
        <v>279</v>
      </c>
      <c r="Z328" t="s">
        <v>419</v>
      </c>
      <c r="AA328">
        <v>17</v>
      </c>
      <c r="AJ328" s="12" t="str">
        <f t="shared" si="148"/>
        <v>TUF:17</v>
      </c>
      <c r="AS328">
        <v>999</v>
      </c>
      <c r="AV328" s="4"/>
      <c r="AW328" s="4"/>
      <c r="AX328" s="4"/>
      <c r="AY328" s="4"/>
      <c r="BA328" s="12" t="str">
        <f t="shared" si="149"/>
        <v/>
      </c>
      <c r="BB328" s="12" t="str">
        <f t="shared" si="152"/>
        <v/>
      </c>
      <c r="BC328" s="12" t="str">
        <f t="shared" si="153"/>
        <v/>
      </c>
      <c r="BD328" s="12" t="str">
        <f t="shared" si="154"/>
        <v/>
      </c>
      <c r="BE328" s="12" t="str">
        <f t="shared" si="155"/>
        <v/>
      </c>
      <c r="BF328" s="12" t="str">
        <f t="shared" si="156"/>
        <v/>
      </c>
      <c r="BG328" s="12" t="str">
        <f>_xlfn.IFNA(VLOOKUP(Z328,对应表!$Z:$AA,2,FALSE)&amp;AA328,"")</f>
        <v>TUF:17</v>
      </c>
      <c r="BH328" s="12" t="str">
        <f>_xlfn.IFNA(VLOOKUP(AB328,对应表!$Z:$AA,2,FALSE)&amp;AC328,"")</f>
        <v/>
      </c>
      <c r="BI328" s="12" t="str">
        <f>_xlfn.IFNA(VLOOKUP(AD328,对应表!$Z:$AA,2,FALSE)&amp;AE328,"")</f>
        <v/>
      </c>
      <c r="BJ328" s="12" t="str">
        <f>_xlfn.IFNA(VLOOKUP(AF328,对应表!$Z:$AA,2,FALSE)&amp;AG328,"")</f>
        <v/>
      </c>
      <c r="BK328" s="12" t="str">
        <f>_xlfn.IFNA(VLOOKUP(AH328,对应表!$Z:$AA,2,FALSE)&amp;AI328,"")</f>
        <v/>
      </c>
      <c r="BN328" t="str">
        <f t="shared" si="159"/>
        <v>被动免伤lv13</v>
      </c>
      <c r="BO328">
        <f t="shared" si="157"/>
        <v>17</v>
      </c>
      <c r="BP328" t="str">
        <f t="shared" si="158"/>
        <v/>
      </c>
      <c r="BQ328" t="str">
        <f t="shared" si="160"/>
        <v>免伤率值</v>
      </c>
      <c r="BR328">
        <f t="shared" si="161"/>
        <v>0</v>
      </c>
      <c r="BS328" s="22" t="str">
        <f>VLOOKUP(BQ328,对应表!AS:AU,3,FALSE)</f>
        <v>免伤率</v>
      </c>
      <c r="BT328" s="22">
        <f>VLOOKUP(BQ328,对应表!AS:AU,2,FALSE)</f>
        <v>1</v>
      </c>
      <c r="BU328" s="22" t="str">
        <f t="shared" si="140"/>
        <v>+17</v>
      </c>
      <c r="BV328" s="22" t="str">
        <f t="shared" si="142"/>
        <v>免伤率+17</v>
      </c>
      <c r="BW328" s="22" t="str">
        <f>_xlfn.IFNA(VLOOKUP(BR328,对应表!AS:AU,3,FALSE),"")</f>
        <v/>
      </c>
      <c r="BX328" s="22" t="str">
        <f>_xlfn.IFNA(VLOOKUP(BR328,对应表!AS:AU,2,FALSE),"")</f>
        <v/>
      </c>
      <c r="BY328" s="22" t="str">
        <f t="shared" si="143"/>
        <v>+</v>
      </c>
      <c r="BZ328" s="22" t="str">
        <f t="shared" si="144"/>
        <v/>
      </c>
    </row>
    <row r="329" spans="11:78" x14ac:dyDescent="0.15">
      <c r="K329" t="str">
        <f t="shared" si="145"/>
        <v>被动免伤lv14</v>
      </c>
      <c r="L329" s="6" t="str">
        <f>Q329&amp;":"&amp;M329&amp;":"&amp;VLOOKUP(N329,对应表!B:C,2,FALSE)&amp;":"&amp;IF(buff!O329="",0,O329)</f>
        <v>200234:100:1:0</v>
      </c>
      <c r="M329">
        <v>100</v>
      </c>
      <c r="N329" s="1" t="s">
        <v>278</v>
      </c>
      <c r="O329">
        <v>0</v>
      </c>
      <c r="P329">
        <f t="shared" si="151"/>
        <v>18</v>
      </c>
      <c r="Q329">
        <v>200234</v>
      </c>
      <c r="R329" s="4" t="s">
        <v>573</v>
      </c>
      <c r="S329" s="4" t="str">
        <f t="shared" si="146"/>
        <v>被动免伤lv14</v>
      </c>
      <c r="T329" s="4" t="str">
        <f t="shared" si="150"/>
        <v>被动免伤lv14</v>
      </c>
      <c r="U329" t="s">
        <v>279</v>
      </c>
      <c r="Z329" t="s">
        <v>419</v>
      </c>
      <c r="AA329">
        <v>18</v>
      </c>
      <c r="AJ329" s="12" t="str">
        <f t="shared" si="148"/>
        <v>TUF:18</v>
      </c>
      <c r="AS329">
        <v>999</v>
      </c>
      <c r="AV329" s="4"/>
      <c r="AW329" s="4"/>
      <c r="AX329" s="4"/>
      <c r="AY329" s="4"/>
      <c r="BA329" s="12" t="str">
        <f t="shared" si="149"/>
        <v/>
      </c>
      <c r="BB329" s="12" t="str">
        <f t="shared" si="152"/>
        <v/>
      </c>
      <c r="BC329" s="12" t="str">
        <f t="shared" si="153"/>
        <v/>
      </c>
      <c r="BD329" s="12" t="str">
        <f t="shared" si="154"/>
        <v/>
      </c>
      <c r="BE329" s="12" t="str">
        <f t="shared" si="155"/>
        <v/>
      </c>
      <c r="BF329" s="12" t="str">
        <f t="shared" si="156"/>
        <v/>
      </c>
      <c r="BG329" s="12" t="str">
        <f>_xlfn.IFNA(VLOOKUP(Z329,对应表!$Z:$AA,2,FALSE)&amp;AA329,"")</f>
        <v>TUF:18</v>
      </c>
      <c r="BH329" s="12" t="str">
        <f>_xlfn.IFNA(VLOOKUP(AB329,对应表!$Z:$AA,2,FALSE)&amp;AC329,"")</f>
        <v/>
      </c>
      <c r="BI329" s="12" t="str">
        <f>_xlfn.IFNA(VLOOKUP(AD329,对应表!$Z:$AA,2,FALSE)&amp;AE329,"")</f>
        <v/>
      </c>
      <c r="BJ329" s="12" t="str">
        <f>_xlfn.IFNA(VLOOKUP(AF329,对应表!$Z:$AA,2,FALSE)&amp;AG329,"")</f>
        <v/>
      </c>
      <c r="BK329" s="12" t="str">
        <f>_xlfn.IFNA(VLOOKUP(AH329,对应表!$Z:$AA,2,FALSE)&amp;AI329,"")</f>
        <v/>
      </c>
      <c r="BN329" t="str">
        <f t="shared" si="159"/>
        <v>被动免伤lv14</v>
      </c>
      <c r="BO329">
        <f t="shared" si="157"/>
        <v>18</v>
      </c>
      <c r="BP329" t="str">
        <f t="shared" si="158"/>
        <v/>
      </c>
      <c r="BQ329" t="str">
        <f t="shared" si="160"/>
        <v>免伤率值</v>
      </c>
      <c r="BR329">
        <f t="shared" si="161"/>
        <v>0</v>
      </c>
      <c r="BS329" s="22" t="str">
        <f>VLOOKUP(BQ329,对应表!AS:AU,3,FALSE)</f>
        <v>免伤率</v>
      </c>
      <c r="BT329" s="22">
        <f>VLOOKUP(BQ329,对应表!AS:AU,2,FALSE)</f>
        <v>1</v>
      </c>
      <c r="BU329" s="22" t="str">
        <f t="shared" si="140"/>
        <v>+18</v>
      </c>
      <c r="BV329" s="22" t="str">
        <f t="shared" si="142"/>
        <v>免伤率+18</v>
      </c>
      <c r="BW329" s="22" t="str">
        <f>_xlfn.IFNA(VLOOKUP(BR329,对应表!AS:AU,3,FALSE),"")</f>
        <v/>
      </c>
      <c r="BX329" s="22" t="str">
        <f>_xlfn.IFNA(VLOOKUP(BR329,对应表!AS:AU,2,FALSE),"")</f>
        <v/>
      </c>
      <c r="BY329" s="22" t="str">
        <f t="shared" si="143"/>
        <v>+</v>
      </c>
      <c r="BZ329" s="22" t="str">
        <f t="shared" si="144"/>
        <v/>
      </c>
    </row>
    <row r="330" spans="11:78" x14ac:dyDescent="0.15">
      <c r="K330" t="str">
        <f t="shared" si="145"/>
        <v>被动免伤lv15</v>
      </c>
      <c r="L330" s="6" t="str">
        <f>Q330&amp;":"&amp;M330&amp;":"&amp;VLOOKUP(N330,对应表!B:C,2,FALSE)&amp;":"&amp;IF(buff!O330="",0,O330)</f>
        <v>200235:100:1:0</v>
      </c>
      <c r="M330">
        <v>100</v>
      </c>
      <c r="N330" s="1" t="s">
        <v>278</v>
      </c>
      <c r="O330">
        <v>0</v>
      </c>
      <c r="P330">
        <f t="shared" si="151"/>
        <v>19</v>
      </c>
      <c r="Q330">
        <v>200235</v>
      </c>
      <c r="R330" s="4" t="s">
        <v>574</v>
      </c>
      <c r="S330" s="4" t="str">
        <f t="shared" si="146"/>
        <v>被动免伤lv15</v>
      </c>
      <c r="T330" s="4" t="str">
        <f t="shared" si="150"/>
        <v>被动免伤lv15</v>
      </c>
      <c r="U330" t="s">
        <v>279</v>
      </c>
      <c r="Z330" t="s">
        <v>419</v>
      </c>
      <c r="AA330">
        <v>19</v>
      </c>
      <c r="AJ330" s="12" t="str">
        <f t="shared" si="148"/>
        <v>TUF:19</v>
      </c>
      <c r="AS330">
        <v>999</v>
      </c>
      <c r="AV330" s="4"/>
      <c r="AW330" s="4"/>
      <c r="AX330" s="4"/>
      <c r="AY330" s="4"/>
      <c r="BA330" s="12" t="str">
        <f t="shared" si="149"/>
        <v/>
      </c>
      <c r="BB330" s="12" t="str">
        <f t="shared" si="152"/>
        <v/>
      </c>
      <c r="BC330" s="12" t="str">
        <f t="shared" si="153"/>
        <v/>
      </c>
      <c r="BD330" s="12" t="str">
        <f t="shared" si="154"/>
        <v/>
      </c>
      <c r="BE330" s="12" t="str">
        <f t="shared" si="155"/>
        <v/>
      </c>
      <c r="BF330" s="12" t="str">
        <f t="shared" si="156"/>
        <v/>
      </c>
      <c r="BG330" s="12" t="str">
        <f>_xlfn.IFNA(VLOOKUP(Z330,对应表!$Z:$AA,2,FALSE)&amp;AA330,"")</f>
        <v>TUF:19</v>
      </c>
      <c r="BH330" s="12" t="str">
        <f>_xlfn.IFNA(VLOOKUP(AB330,对应表!$Z:$AA,2,FALSE)&amp;AC330,"")</f>
        <v/>
      </c>
      <c r="BI330" s="12" t="str">
        <f>_xlfn.IFNA(VLOOKUP(AD330,对应表!$Z:$AA,2,FALSE)&amp;AE330,"")</f>
        <v/>
      </c>
      <c r="BJ330" s="12" t="str">
        <f>_xlfn.IFNA(VLOOKUP(AF330,对应表!$Z:$AA,2,FALSE)&amp;AG330,"")</f>
        <v/>
      </c>
      <c r="BK330" s="12" t="str">
        <f>_xlfn.IFNA(VLOOKUP(AH330,对应表!$Z:$AA,2,FALSE)&amp;AI330,"")</f>
        <v/>
      </c>
      <c r="BN330" t="str">
        <f t="shared" si="159"/>
        <v>被动免伤lv15</v>
      </c>
      <c r="BO330">
        <f t="shared" si="157"/>
        <v>19</v>
      </c>
      <c r="BP330" t="str">
        <f t="shared" si="158"/>
        <v/>
      </c>
      <c r="BQ330" t="str">
        <f t="shared" si="160"/>
        <v>免伤率值</v>
      </c>
      <c r="BR330">
        <f t="shared" si="161"/>
        <v>0</v>
      </c>
      <c r="BS330" s="22" t="str">
        <f>VLOOKUP(BQ330,对应表!AS:AU,3,FALSE)</f>
        <v>免伤率</v>
      </c>
      <c r="BT330" s="22">
        <f>VLOOKUP(BQ330,对应表!AS:AU,2,FALSE)</f>
        <v>1</v>
      </c>
      <c r="BU330" s="22" t="str">
        <f t="shared" si="140"/>
        <v>+19</v>
      </c>
      <c r="BV330" s="22" t="str">
        <f t="shared" si="142"/>
        <v>免伤率+19</v>
      </c>
      <c r="BW330" s="22" t="str">
        <f>_xlfn.IFNA(VLOOKUP(BR330,对应表!AS:AU,3,FALSE),"")</f>
        <v/>
      </c>
      <c r="BX330" s="22" t="str">
        <f>_xlfn.IFNA(VLOOKUP(BR330,对应表!AS:AU,2,FALSE),"")</f>
        <v/>
      </c>
      <c r="BY330" s="22" t="str">
        <f t="shared" si="143"/>
        <v>+</v>
      </c>
      <c r="BZ330" s="22" t="str">
        <f t="shared" si="144"/>
        <v/>
      </c>
    </row>
    <row r="331" spans="11:78" x14ac:dyDescent="0.15">
      <c r="K331" t="str">
        <f t="shared" si="145"/>
        <v>被动免伤lv16</v>
      </c>
      <c r="L331" s="6" t="str">
        <f>Q331&amp;":"&amp;M331&amp;":"&amp;VLOOKUP(N331,对应表!B:C,2,FALSE)&amp;":"&amp;IF(buff!O331="",0,O331)</f>
        <v>200236:100:1:0</v>
      </c>
      <c r="M331">
        <v>100</v>
      </c>
      <c r="N331" s="1" t="s">
        <v>278</v>
      </c>
      <c r="O331">
        <v>0</v>
      </c>
      <c r="P331">
        <f t="shared" si="151"/>
        <v>20</v>
      </c>
      <c r="Q331">
        <v>200236</v>
      </c>
      <c r="R331" s="4" t="s">
        <v>575</v>
      </c>
      <c r="S331" s="4" t="str">
        <f t="shared" si="146"/>
        <v>被动免伤lv16</v>
      </c>
      <c r="T331" s="4" t="str">
        <f t="shared" si="150"/>
        <v>被动免伤lv16</v>
      </c>
      <c r="U331" t="s">
        <v>279</v>
      </c>
      <c r="Z331" t="s">
        <v>419</v>
      </c>
      <c r="AA331">
        <v>20</v>
      </c>
      <c r="AJ331" s="12" t="str">
        <f t="shared" si="148"/>
        <v>TUF:20</v>
      </c>
      <c r="AS331">
        <v>999</v>
      </c>
      <c r="AV331" s="4"/>
      <c r="AW331" s="4"/>
      <c r="AX331" s="4"/>
      <c r="AY331" s="4"/>
      <c r="BA331" s="12" t="str">
        <f t="shared" si="149"/>
        <v/>
      </c>
      <c r="BB331" s="12" t="str">
        <f t="shared" si="152"/>
        <v/>
      </c>
      <c r="BC331" s="12" t="str">
        <f t="shared" si="153"/>
        <v/>
      </c>
      <c r="BD331" s="12" t="str">
        <f t="shared" si="154"/>
        <v/>
      </c>
      <c r="BE331" s="12" t="str">
        <f t="shared" si="155"/>
        <v/>
      </c>
      <c r="BF331" s="12" t="str">
        <f t="shared" si="156"/>
        <v/>
      </c>
      <c r="BG331" s="12" t="str">
        <f>_xlfn.IFNA(VLOOKUP(Z331,对应表!$Z:$AA,2,FALSE)&amp;AA331,"")</f>
        <v>TUF:20</v>
      </c>
      <c r="BH331" s="12" t="str">
        <f>_xlfn.IFNA(VLOOKUP(AB331,对应表!$Z:$AA,2,FALSE)&amp;AC331,"")</f>
        <v/>
      </c>
      <c r="BI331" s="12" t="str">
        <f>_xlfn.IFNA(VLOOKUP(AD331,对应表!$Z:$AA,2,FALSE)&amp;AE331,"")</f>
        <v/>
      </c>
      <c r="BJ331" s="12" t="str">
        <f>_xlfn.IFNA(VLOOKUP(AF331,对应表!$Z:$AA,2,FALSE)&amp;AG331,"")</f>
        <v/>
      </c>
      <c r="BK331" s="12" t="str">
        <f>_xlfn.IFNA(VLOOKUP(AH331,对应表!$Z:$AA,2,FALSE)&amp;AI331,"")</f>
        <v/>
      </c>
      <c r="BN331" t="str">
        <f t="shared" si="159"/>
        <v>被动免伤lv16</v>
      </c>
      <c r="BO331">
        <f t="shared" si="157"/>
        <v>20</v>
      </c>
      <c r="BP331" t="str">
        <f t="shared" si="158"/>
        <v/>
      </c>
      <c r="BQ331" t="str">
        <f t="shared" si="160"/>
        <v>免伤率值</v>
      </c>
      <c r="BR331">
        <f t="shared" si="161"/>
        <v>0</v>
      </c>
      <c r="BS331" s="22" t="str">
        <f>VLOOKUP(BQ331,对应表!AS:AU,3,FALSE)</f>
        <v>免伤率</v>
      </c>
      <c r="BT331" s="22">
        <f>VLOOKUP(BQ331,对应表!AS:AU,2,FALSE)</f>
        <v>1</v>
      </c>
      <c r="BU331" s="22" t="str">
        <f t="shared" si="140"/>
        <v>+20</v>
      </c>
      <c r="BV331" s="22" t="str">
        <f t="shared" si="142"/>
        <v>免伤率+20</v>
      </c>
      <c r="BW331" s="22" t="str">
        <f>_xlfn.IFNA(VLOOKUP(BR331,对应表!AS:AU,3,FALSE),"")</f>
        <v/>
      </c>
      <c r="BX331" s="22" t="str">
        <f>_xlfn.IFNA(VLOOKUP(BR331,对应表!AS:AU,2,FALSE),"")</f>
        <v/>
      </c>
      <c r="BY331" s="22" t="str">
        <f t="shared" si="143"/>
        <v>+</v>
      </c>
      <c r="BZ331" s="22" t="str">
        <f t="shared" si="144"/>
        <v/>
      </c>
    </row>
    <row r="332" spans="11:78" x14ac:dyDescent="0.15">
      <c r="K332" t="str">
        <f t="shared" si="145"/>
        <v>被动免伤lv17</v>
      </c>
      <c r="L332" s="6" t="str">
        <f>Q332&amp;":"&amp;M332&amp;":"&amp;VLOOKUP(N332,对应表!B:C,2,FALSE)&amp;":"&amp;IF(buff!O332="",0,O332)</f>
        <v>200237:100:1:0</v>
      </c>
      <c r="M332">
        <v>100</v>
      </c>
      <c r="N332" s="1" t="s">
        <v>278</v>
      </c>
      <c r="O332">
        <v>0</v>
      </c>
      <c r="P332">
        <f t="shared" si="151"/>
        <v>21</v>
      </c>
      <c r="Q332">
        <v>200237</v>
      </c>
      <c r="R332" s="4" t="s">
        <v>576</v>
      </c>
      <c r="S332" s="4" t="str">
        <f t="shared" si="146"/>
        <v>被动免伤lv17</v>
      </c>
      <c r="T332" s="4" t="str">
        <f t="shared" si="150"/>
        <v>被动免伤lv17</v>
      </c>
      <c r="U332" t="s">
        <v>279</v>
      </c>
      <c r="Z332" t="s">
        <v>419</v>
      </c>
      <c r="AA332">
        <v>21</v>
      </c>
      <c r="AJ332" s="12" t="str">
        <f t="shared" si="148"/>
        <v>TUF:21</v>
      </c>
      <c r="AS332">
        <v>999</v>
      </c>
      <c r="AV332" s="4"/>
      <c r="AW332" s="4"/>
      <c r="AX332" s="4"/>
      <c r="AY332" s="4"/>
      <c r="BA332" s="12" t="str">
        <f t="shared" si="149"/>
        <v/>
      </c>
      <c r="BB332" s="12" t="str">
        <f t="shared" si="152"/>
        <v/>
      </c>
      <c r="BC332" s="12" t="str">
        <f t="shared" si="153"/>
        <v/>
      </c>
      <c r="BD332" s="12" t="str">
        <f t="shared" si="154"/>
        <v/>
      </c>
      <c r="BE332" s="12" t="str">
        <f t="shared" si="155"/>
        <v/>
      </c>
      <c r="BF332" s="12" t="str">
        <f t="shared" si="156"/>
        <v/>
      </c>
      <c r="BG332" s="12" t="str">
        <f>_xlfn.IFNA(VLOOKUP(Z332,对应表!$Z:$AA,2,FALSE)&amp;AA332,"")</f>
        <v>TUF:21</v>
      </c>
      <c r="BH332" s="12" t="str">
        <f>_xlfn.IFNA(VLOOKUP(AB332,对应表!$Z:$AA,2,FALSE)&amp;AC332,"")</f>
        <v/>
      </c>
      <c r="BI332" s="12" t="str">
        <f>_xlfn.IFNA(VLOOKUP(AD332,对应表!$Z:$AA,2,FALSE)&amp;AE332,"")</f>
        <v/>
      </c>
      <c r="BJ332" s="12" t="str">
        <f>_xlfn.IFNA(VLOOKUP(AF332,对应表!$Z:$AA,2,FALSE)&amp;AG332,"")</f>
        <v/>
      </c>
      <c r="BK332" s="12" t="str">
        <f>_xlfn.IFNA(VLOOKUP(AH332,对应表!$Z:$AA,2,FALSE)&amp;AI332,"")</f>
        <v/>
      </c>
      <c r="BN332" t="str">
        <f t="shared" si="159"/>
        <v>被动免伤lv17</v>
      </c>
      <c r="BO332">
        <f t="shared" si="157"/>
        <v>21</v>
      </c>
      <c r="BP332" t="str">
        <f t="shared" si="158"/>
        <v/>
      </c>
      <c r="BQ332" t="str">
        <f t="shared" si="160"/>
        <v>免伤率值</v>
      </c>
      <c r="BR332">
        <f t="shared" si="161"/>
        <v>0</v>
      </c>
      <c r="BS332" s="22" t="str">
        <f>VLOOKUP(BQ332,对应表!AS:AU,3,FALSE)</f>
        <v>免伤率</v>
      </c>
      <c r="BT332" s="22">
        <f>VLOOKUP(BQ332,对应表!AS:AU,2,FALSE)</f>
        <v>1</v>
      </c>
      <c r="BU332" s="22" t="str">
        <f t="shared" si="140"/>
        <v>+21</v>
      </c>
      <c r="BV332" s="22" t="str">
        <f t="shared" si="142"/>
        <v>免伤率+21</v>
      </c>
      <c r="BW332" s="22" t="str">
        <f>_xlfn.IFNA(VLOOKUP(BR332,对应表!AS:AU,3,FALSE),"")</f>
        <v/>
      </c>
      <c r="BX332" s="22" t="str">
        <f>_xlfn.IFNA(VLOOKUP(BR332,对应表!AS:AU,2,FALSE),"")</f>
        <v/>
      </c>
      <c r="BY332" s="22" t="str">
        <f t="shared" si="143"/>
        <v>+</v>
      </c>
      <c r="BZ332" s="22" t="str">
        <f t="shared" si="144"/>
        <v/>
      </c>
    </row>
    <row r="333" spans="11:78" x14ac:dyDescent="0.15">
      <c r="K333" t="str">
        <f t="shared" si="145"/>
        <v>被动免伤lv18</v>
      </c>
      <c r="L333" s="6" t="str">
        <f>Q333&amp;":"&amp;M333&amp;":"&amp;VLOOKUP(N333,对应表!B:C,2,FALSE)&amp;":"&amp;IF(buff!O333="",0,O333)</f>
        <v>200238:100:1:0</v>
      </c>
      <c r="M333">
        <v>100</v>
      </c>
      <c r="N333" s="1" t="s">
        <v>278</v>
      </c>
      <c r="O333">
        <v>0</v>
      </c>
      <c r="P333">
        <f t="shared" si="151"/>
        <v>22</v>
      </c>
      <c r="Q333">
        <v>200238</v>
      </c>
      <c r="R333" s="4" t="s">
        <v>577</v>
      </c>
      <c r="S333" s="4" t="str">
        <f t="shared" si="146"/>
        <v>被动免伤lv18</v>
      </c>
      <c r="T333" s="4" t="str">
        <f t="shared" si="150"/>
        <v>被动免伤lv18</v>
      </c>
      <c r="U333" t="s">
        <v>279</v>
      </c>
      <c r="Z333" t="s">
        <v>419</v>
      </c>
      <c r="AA333">
        <v>22</v>
      </c>
      <c r="AJ333" s="12" t="str">
        <f t="shared" si="148"/>
        <v>TUF:22</v>
      </c>
      <c r="AS333">
        <v>999</v>
      </c>
      <c r="AV333" s="4"/>
      <c r="AW333" s="4"/>
      <c r="AX333" s="4"/>
      <c r="AY333" s="4"/>
      <c r="BA333" s="12" t="str">
        <f t="shared" si="149"/>
        <v/>
      </c>
      <c r="BB333" s="12" t="str">
        <f t="shared" si="152"/>
        <v/>
      </c>
      <c r="BC333" s="12" t="str">
        <f t="shared" si="153"/>
        <v/>
      </c>
      <c r="BD333" s="12" t="str">
        <f t="shared" si="154"/>
        <v/>
      </c>
      <c r="BE333" s="12" t="str">
        <f t="shared" si="155"/>
        <v/>
      </c>
      <c r="BF333" s="12" t="str">
        <f t="shared" si="156"/>
        <v/>
      </c>
      <c r="BG333" s="12" t="str">
        <f>_xlfn.IFNA(VLOOKUP(Z333,对应表!$Z:$AA,2,FALSE)&amp;AA333,"")</f>
        <v>TUF:22</v>
      </c>
      <c r="BH333" s="12" t="str">
        <f>_xlfn.IFNA(VLOOKUP(AB333,对应表!$Z:$AA,2,FALSE)&amp;AC333,"")</f>
        <v/>
      </c>
      <c r="BI333" s="12" t="str">
        <f>_xlfn.IFNA(VLOOKUP(AD333,对应表!$Z:$AA,2,FALSE)&amp;AE333,"")</f>
        <v/>
      </c>
      <c r="BJ333" s="12" t="str">
        <f>_xlfn.IFNA(VLOOKUP(AF333,对应表!$Z:$AA,2,FALSE)&amp;AG333,"")</f>
        <v/>
      </c>
      <c r="BK333" s="12" t="str">
        <f>_xlfn.IFNA(VLOOKUP(AH333,对应表!$Z:$AA,2,FALSE)&amp;AI333,"")</f>
        <v/>
      </c>
      <c r="BN333" t="str">
        <f t="shared" si="159"/>
        <v>被动免伤lv18</v>
      </c>
      <c r="BO333">
        <f t="shared" si="157"/>
        <v>22</v>
      </c>
      <c r="BP333" t="str">
        <f t="shared" si="158"/>
        <v/>
      </c>
      <c r="BQ333" t="str">
        <f t="shared" si="160"/>
        <v>免伤率值</v>
      </c>
      <c r="BR333">
        <f t="shared" si="161"/>
        <v>0</v>
      </c>
      <c r="BS333" s="22" t="str">
        <f>VLOOKUP(BQ333,对应表!AS:AU,3,FALSE)</f>
        <v>免伤率</v>
      </c>
      <c r="BT333" s="22">
        <f>VLOOKUP(BQ333,对应表!AS:AU,2,FALSE)</f>
        <v>1</v>
      </c>
      <c r="BU333" s="22" t="str">
        <f t="shared" si="140"/>
        <v>+22</v>
      </c>
      <c r="BV333" s="22" t="str">
        <f t="shared" si="142"/>
        <v>免伤率+22</v>
      </c>
      <c r="BW333" s="22" t="str">
        <f>_xlfn.IFNA(VLOOKUP(BR333,对应表!AS:AU,3,FALSE),"")</f>
        <v/>
      </c>
      <c r="BX333" s="22" t="str">
        <f>_xlfn.IFNA(VLOOKUP(BR333,对应表!AS:AU,2,FALSE),"")</f>
        <v/>
      </c>
      <c r="BY333" s="22" t="str">
        <f t="shared" si="143"/>
        <v>+</v>
      </c>
      <c r="BZ333" s="22" t="str">
        <f t="shared" si="144"/>
        <v/>
      </c>
    </row>
    <row r="334" spans="11:78" x14ac:dyDescent="0.15">
      <c r="K334" t="str">
        <f t="shared" si="145"/>
        <v>被动免伤lv19</v>
      </c>
      <c r="L334" s="6" t="str">
        <f>Q334&amp;":"&amp;M334&amp;":"&amp;VLOOKUP(N334,对应表!B:C,2,FALSE)&amp;":"&amp;IF(buff!O334="",0,O334)</f>
        <v>200239:100:1:0</v>
      </c>
      <c r="M334">
        <v>100</v>
      </c>
      <c r="N334" s="1" t="s">
        <v>278</v>
      </c>
      <c r="O334">
        <v>0</v>
      </c>
      <c r="P334">
        <f t="shared" si="151"/>
        <v>23</v>
      </c>
      <c r="Q334">
        <v>200239</v>
      </c>
      <c r="R334" s="4" t="s">
        <v>578</v>
      </c>
      <c r="S334" s="4" t="str">
        <f t="shared" si="146"/>
        <v>被动免伤lv19</v>
      </c>
      <c r="T334" s="4" t="str">
        <f t="shared" si="150"/>
        <v>被动免伤lv19</v>
      </c>
      <c r="U334" t="s">
        <v>279</v>
      </c>
      <c r="Z334" t="s">
        <v>419</v>
      </c>
      <c r="AA334">
        <v>23</v>
      </c>
      <c r="AJ334" s="12" t="str">
        <f t="shared" si="148"/>
        <v>TUF:23</v>
      </c>
      <c r="AS334">
        <v>999</v>
      </c>
      <c r="AV334" s="4"/>
      <c r="AW334" s="4"/>
      <c r="AX334" s="4"/>
      <c r="AY334" s="4"/>
      <c r="BA334" s="12" t="str">
        <f t="shared" si="149"/>
        <v/>
      </c>
      <c r="BB334" s="12" t="str">
        <f t="shared" si="152"/>
        <v/>
      </c>
      <c r="BC334" s="12" t="str">
        <f t="shared" si="153"/>
        <v/>
      </c>
      <c r="BD334" s="12" t="str">
        <f t="shared" si="154"/>
        <v/>
      </c>
      <c r="BE334" s="12" t="str">
        <f t="shared" si="155"/>
        <v/>
      </c>
      <c r="BF334" s="12" t="str">
        <f t="shared" si="156"/>
        <v/>
      </c>
      <c r="BG334" s="12" t="str">
        <f>_xlfn.IFNA(VLOOKUP(Z334,对应表!$Z:$AA,2,FALSE)&amp;AA334,"")</f>
        <v>TUF:23</v>
      </c>
      <c r="BH334" s="12" t="str">
        <f>_xlfn.IFNA(VLOOKUP(AB334,对应表!$Z:$AA,2,FALSE)&amp;AC334,"")</f>
        <v/>
      </c>
      <c r="BI334" s="12" t="str">
        <f>_xlfn.IFNA(VLOOKUP(AD334,对应表!$Z:$AA,2,FALSE)&amp;AE334,"")</f>
        <v/>
      </c>
      <c r="BJ334" s="12" t="str">
        <f>_xlfn.IFNA(VLOOKUP(AF334,对应表!$Z:$AA,2,FALSE)&amp;AG334,"")</f>
        <v/>
      </c>
      <c r="BK334" s="12" t="str">
        <f>_xlfn.IFNA(VLOOKUP(AH334,对应表!$Z:$AA,2,FALSE)&amp;AI334,"")</f>
        <v/>
      </c>
      <c r="BN334" t="str">
        <f t="shared" si="159"/>
        <v>被动免伤lv19</v>
      </c>
      <c r="BO334">
        <f t="shared" si="157"/>
        <v>23</v>
      </c>
      <c r="BP334" t="str">
        <f t="shared" si="158"/>
        <v/>
      </c>
      <c r="BQ334" t="str">
        <f t="shared" si="160"/>
        <v>免伤率值</v>
      </c>
      <c r="BR334">
        <f t="shared" si="161"/>
        <v>0</v>
      </c>
      <c r="BS334" s="22" t="str">
        <f>VLOOKUP(BQ334,对应表!AS:AU,3,FALSE)</f>
        <v>免伤率</v>
      </c>
      <c r="BT334" s="22">
        <f>VLOOKUP(BQ334,对应表!AS:AU,2,FALSE)</f>
        <v>1</v>
      </c>
      <c r="BU334" s="22" t="str">
        <f t="shared" si="140"/>
        <v>+23</v>
      </c>
      <c r="BV334" s="22" t="str">
        <f t="shared" si="142"/>
        <v>免伤率+23</v>
      </c>
      <c r="BW334" s="22" t="str">
        <f>_xlfn.IFNA(VLOOKUP(BR334,对应表!AS:AU,3,FALSE),"")</f>
        <v/>
      </c>
      <c r="BX334" s="22" t="str">
        <f>_xlfn.IFNA(VLOOKUP(BR334,对应表!AS:AU,2,FALSE),"")</f>
        <v/>
      </c>
      <c r="BY334" s="22" t="str">
        <f t="shared" si="143"/>
        <v>+</v>
      </c>
      <c r="BZ334" s="22" t="str">
        <f t="shared" si="144"/>
        <v/>
      </c>
    </row>
    <row r="335" spans="11:78" x14ac:dyDescent="0.15">
      <c r="K335" t="str">
        <f t="shared" si="145"/>
        <v>被动免伤lv20</v>
      </c>
      <c r="L335" s="6" t="str">
        <f>Q335&amp;":"&amp;M335&amp;":"&amp;VLOOKUP(N335,对应表!B:C,2,FALSE)&amp;":"&amp;IF(buff!O335="",0,O335)</f>
        <v>200240:100:1:0</v>
      </c>
      <c r="M335">
        <v>100</v>
      </c>
      <c r="N335" s="1" t="s">
        <v>278</v>
      </c>
      <c r="O335">
        <v>0</v>
      </c>
      <c r="P335">
        <f t="shared" si="151"/>
        <v>24</v>
      </c>
      <c r="Q335">
        <v>200240</v>
      </c>
      <c r="R335" s="4" t="s">
        <v>579</v>
      </c>
      <c r="S335" s="4" t="str">
        <f t="shared" si="146"/>
        <v>被动免伤lv20</v>
      </c>
      <c r="T335" s="4" t="str">
        <f t="shared" si="150"/>
        <v>被动免伤lv20</v>
      </c>
      <c r="U335" t="s">
        <v>279</v>
      </c>
      <c r="Z335" t="s">
        <v>419</v>
      </c>
      <c r="AA335">
        <v>24</v>
      </c>
      <c r="AJ335" s="12" t="str">
        <f t="shared" si="148"/>
        <v>TUF:24</v>
      </c>
      <c r="AS335">
        <v>999</v>
      </c>
      <c r="AV335" s="4"/>
      <c r="AW335" s="4"/>
      <c r="AX335" s="4"/>
      <c r="AY335" s="4"/>
      <c r="BA335" s="12" t="str">
        <f t="shared" si="149"/>
        <v/>
      </c>
      <c r="BB335" s="12" t="str">
        <f t="shared" si="152"/>
        <v/>
      </c>
      <c r="BC335" s="12" t="str">
        <f t="shared" si="153"/>
        <v/>
      </c>
      <c r="BD335" s="12" t="str">
        <f t="shared" si="154"/>
        <v/>
      </c>
      <c r="BE335" s="12" t="str">
        <f t="shared" si="155"/>
        <v/>
      </c>
      <c r="BF335" s="12" t="str">
        <f t="shared" si="156"/>
        <v/>
      </c>
      <c r="BG335" s="12" t="str">
        <f>_xlfn.IFNA(VLOOKUP(Z335,对应表!$Z:$AA,2,FALSE)&amp;AA335,"")</f>
        <v>TUF:24</v>
      </c>
      <c r="BH335" s="12" t="str">
        <f>_xlfn.IFNA(VLOOKUP(AB335,对应表!$Z:$AA,2,FALSE)&amp;AC335,"")</f>
        <v/>
      </c>
      <c r="BI335" s="12" t="str">
        <f>_xlfn.IFNA(VLOOKUP(AD335,对应表!$Z:$AA,2,FALSE)&amp;AE335,"")</f>
        <v/>
      </c>
      <c r="BJ335" s="12" t="str">
        <f>_xlfn.IFNA(VLOOKUP(AF335,对应表!$Z:$AA,2,FALSE)&amp;AG335,"")</f>
        <v/>
      </c>
      <c r="BK335" s="12" t="str">
        <f>_xlfn.IFNA(VLOOKUP(AH335,对应表!$Z:$AA,2,FALSE)&amp;AI335,"")</f>
        <v/>
      </c>
      <c r="BN335" t="str">
        <f t="shared" si="159"/>
        <v>被动免伤lv20</v>
      </c>
      <c r="BO335">
        <f t="shared" si="157"/>
        <v>24</v>
      </c>
      <c r="BP335" t="str">
        <f t="shared" si="158"/>
        <v/>
      </c>
      <c r="BQ335" t="str">
        <f t="shared" si="160"/>
        <v>免伤率值</v>
      </c>
      <c r="BR335">
        <f t="shared" si="161"/>
        <v>0</v>
      </c>
      <c r="BS335" s="22" t="str">
        <f>VLOOKUP(BQ335,对应表!AS:AU,3,FALSE)</f>
        <v>免伤率</v>
      </c>
      <c r="BT335" s="22">
        <f>VLOOKUP(BQ335,对应表!AS:AU,2,FALSE)</f>
        <v>1</v>
      </c>
      <c r="BU335" s="22" t="str">
        <f t="shared" si="140"/>
        <v>+24</v>
      </c>
      <c r="BV335" s="22" t="str">
        <f t="shared" si="142"/>
        <v>免伤率+24</v>
      </c>
      <c r="BW335" s="22" t="str">
        <f>_xlfn.IFNA(VLOOKUP(BR335,对应表!AS:AU,3,FALSE),"")</f>
        <v/>
      </c>
      <c r="BX335" s="22" t="str">
        <f>_xlfn.IFNA(VLOOKUP(BR335,对应表!AS:AU,2,FALSE),"")</f>
        <v/>
      </c>
      <c r="BY335" s="22" t="str">
        <f t="shared" si="143"/>
        <v>+</v>
      </c>
      <c r="BZ335" s="22" t="str">
        <f t="shared" si="144"/>
        <v/>
      </c>
    </row>
    <row r="336" spans="11:78" x14ac:dyDescent="0.15">
      <c r="K336" t="str">
        <f t="shared" ref="K336:K355" si="162">R336</f>
        <v>被动冷静lv1</v>
      </c>
      <c r="L336" s="6" t="str">
        <f>Q336&amp;":"&amp;M336&amp;":"&amp;VLOOKUP(N336,对应表!B:C,2,FALSE)&amp;":"&amp;IF(buff!O336="",0,O336)</f>
        <v>200241:100:1:0</v>
      </c>
      <c r="M336">
        <v>100</v>
      </c>
      <c r="N336" s="1" t="s">
        <v>278</v>
      </c>
      <c r="O336">
        <v>0</v>
      </c>
      <c r="P336">
        <f t="shared" si="151"/>
        <v>3</v>
      </c>
      <c r="Q336">
        <v>200241</v>
      </c>
      <c r="R336" s="4" t="s">
        <v>427</v>
      </c>
      <c r="S336" s="4" t="str">
        <f t="shared" si="146"/>
        <v>被动冷静lv1</v>
      </c>
      <c r="T336" s="4" t="str">
        <f t="shared" si="150"/>
        <v>被动冷静lv1</v>
      </c>
      <c r="U336" t="s">
        <v>279</v>
      </c>
      <c r="Z336" t="s">
        <v>391</v>
      </c>
      <c r="AA336">
        <v>3</v>
      </c>
      <c r="AB336" t="s">
        <v>246</v>
      </c>
      <c r="AC336">
        <v>2</v>
      </c>
      <c r="AJ336" s="12" t="str">
        <f t="shared" ref="AJ336:AJ355" si="163">IF(BG336="","",BG336)&amp;IF(BH336="","","|"&amp;BH336)&amp;IF(BI336="","","|"&amp;BI336)&amp;IF(BJ336="","","|"&amp;BJ336)&amp;IF(BK336="","","|"&amp;BK336)</f>
        <v>HIT:3|CRI:2</v>
      </c>
      <c r="AS336">
        <v>999</v>
      </c>
      <c r="AV336" s="4"/>
      <c r="AW336" s="4"/>
      <c r="AX336" s="4"/>
      <c r="AY336" s="4"/>
      <c r="BA336" s="12" t="str">
        <f t="shared" ref="BA336:BA355" si="164">IF(BB336="","",BB336)&amp;IF(BC336="","","|"&amp;BC336)&amp;IF(BD336="","","|"&amp;BD336)&amp;IF(BE336="","","|"&amp;BE336)&amp;IF(BF336="","","|"&amp;BF336)</f>
        <v/>
      </c>
      <c r="BB336" s="12" t="str">
        <f t="shared" si="152"/>
        <v/>
      </c>
      <c r="BC336" s="12" t="str">
        <f t="shared" si="153"/>
        <v/>
      </c>
      <c r="BD336" s="12" t="str">
        <f t="shared" si="154"/>
        <v/>
      </c>
      <c r="BE336" s="12" t="str">
        <f t="shared" si="155"/>
        <v/>
      </c>
      <c r="BF336" s="12" t="str">
        <f t="shared" si="156"/>
        <v/>
      </c>
      <c r="BG336" s="12" t="str">
        <f>_xlfn.IFNA(VLOOKUP(Z336,对应表!$Z:$AA,2,FALSE)&amp;AA336,"")</f>
        <v>HIT:3</v>
      </c>
      <c r="BH336" s="12" t="str">
        <f>_xlfn.IFNA(VLOOKUP(AB336,对应表!$Z:$AA,2,FALSE)&amp;AC336,"")</f>
        <v>CRI:2</v>
      </c>
      <c r="BI336" s="12" t="str">
        <f>_xlfn.IFNA(VLOOKUP(AD336,对应表!$Z:$AA,2,FALSE)&amp;AE336,"")</f>
        <v/>
      </c>
      <c r="BJ336" s="12" t="str">
        <f>_xlfn.IFNA(VLOOKUP(AF336,对应表!$Z:$AA,2,FALSE)&amp;AG336,"")</f>
        <v/>
      </c>
      <c r="BK336" s="12" t="str">
        <f>_xlfn.IFNA(VLOOKUP(AH336,对应表!$Z:$AA,2,FALSE)&amp;AI336,"")</f>
        <v/>
      </c>
      <c r="BN336" t="str">
        <f t="shared" si="159"/>
        <v>被动冷静lv1</v>
      </c>
      <c r="BO336">
        <f t="shared" si="157"/>
        <v>3</v>
      </c>
      <c r="BP336">
        <f t="shared" si="158"/>
        <v>2</v>
      </c>
      <c r="BQ336" t="str">
        <f t="shared" si="160"/>
        <v>命中率值</v>
      </c>
      <c r="BR336" t="str">
        <f t="shared" si="161"/>
        <v>暴击率值</v>
      </c>
      <c r="BS336" s="22" t="str">
        <f>VLOOKUP(BQ336,对应表!AS:AU,3,FALSE)</f>
        <v>命中率</v>
      </c>
      <c r="BT336" s="22">
        <f>VLOOKUP(BQ336,对应表!AS:AU,2,FALSE)</f>
        <v>1</v>
      </c>
      <c r="BU336" s="22" t="str">
        <f t="shared" si="140"/>
        <v>+3</v>
      </c>
      <c r="BV336" s="22" t="str">
        <f t="shared" si="142"/>
        <v>命中率+3</v>
      </c>
      <c r="BW336" s="22" t="str">
        <f>_xlfn.IFNA(VLOOKUP(BR336,对应表!AS:AU,3,FALSE),"")</f>
        <v>暴击率</v>
      </c>
      <c r="BX336" s="22">
        <f>_xlfn.IFNA(VLOOKUP(BR336,对应表!AS:AU,2,FALSE),"")</f>
        <v>1</v>
      </c>
      <c r="BY336" s="22" t="str">
        <f t="shared" si="143"/>
        <v>+2</v>
      </c>
      <c r="BZ336" s="22" t="str">
        <f t="shared" si="144"/>
        <v>暴击率+2</v>
      </c>
    </row>
    <row r="337" spans="11:78" x14ac:dyDescent="0.15">
      <c r="K337" t="str">
        <f t="shared" si="162"/>
        <v>被动冷静lv2</v>
      </c>
      <c r="L337" s="6" t="str">
        <f>Q337&amp;":"&amp;M337&amp;":"&amp;VLOOKUP(N337,对应表!B:C,2,FALSE)&amp;":"&amp;IF(buff!O337="",0,O337)</f>
        <v>200242:100:1:0</v>
      </c>
      <c r="M337">
        <v>100</v>
      </c>
      <c r="N337" s="1" t="s">
        <v>278</v>
      </c>
      <c r="O337">
        <v>0</v>
      </c>
      <c r="P337">
        <f t="shared" si="151"/>
        <v>3</v>
      </c>
      <c r="Q337">
        <v>200242</v>
      </c>
      <c r="R337" s="4" t="s">
        <v>428</v>
      </c>
      <c r="S337" s="4" t="str">
        <f t="shared" si="146"/>
        <v>被动冷静lv2</v>
      </c>
      <c r="T337" s="4" t="str">
        <f t="shared" si="150"/>
        <v>被动冷静lv2</v>
      </c>
      <c r="U337" t="s">
        <v>279</v>
      </c>
      <c r="Z337" t="s">
        <v>391</v>
      </c>
      <c r="AA337">
        <v>3</v>
      </c>
      <c r="AB337" t="s">
        <v>246</v>
      </c>
      <c r="AC337">
        <v>3</v>
      </c>
      <c r="AJ337" s="12" t="str">
        <f t="shared" si="163"/>
        <v>HIT:3|CRI:3</v>
      </c>
      <c r="AS337">
        <v>999</v>
      </c>
      <c r="AV337" s="4"/>
      <c r="AW337" s="4"/>
      <c r="AX337" s="4"/>
      <c r="AY337" s="4"/>
      <c r="BA337" s="12" t="str">
        <f t="shared" si="164"/>
        <v/>
      </c>
      <c r="BB337" s="12" t="str">
        <f t="shared" si="152"/>
        <v/>
      </c>
      <c r="BC337" s="12" t="str">
        <f t="shared" si="153"/>
        <v/>
      </c>
      <c r="BD337" s="12" t="str">
        <f t="shared" si="154"/>
        <v/>
      </c>
      <c r="BE337" s="12" t="str">
        <f t="shared" si="155"/>
        <v/>
      </c>
      <c r="BF337" s="12" t="str">
        <f t="shared" si="156"/>
        <v/>
      </c>
      <c r="BG337" s="12" t="str">
        <f>_xlfn.IFNA(VLOOKUP(Z337,对应表!$Z:$AA,2,FALSE)&amp;AA337,"")</f>
        <v>HIT:3</v>
      </c>
      <c r="BH337" s="12" t="str">
        <f>_xlfn.IFNA(VLOOKUP(AB337,对应表!$Z:$AA,2,FALSE)&amp;AC337,"")</f>
        <v>CRI:3</v>
      </c>
      <c r="BI337" s="12" t="str">
        <f>_xlfn.IFNA(VLOOKUP(AD337,对应表!$Z:$AA,2,FALSE)&amp;AE337,"")</f>
        <v/>
      </c>
      <c r="BJ337" s="12" t="str">
        <f>_xlfn.IFNA(VLOOKUP(AF337,对应表!$Z:$AA,2,FALSE)&amp;AG337,"")</f>
        <v/>
      </c>
      <c r="BK337" s="12" t="str">
        <f>_xlfn.IFNA(VLOOKUP(AH337,对应表!$Z:$AA,2,FALSE)&amp;AI337,"")</f>
        <v/>
      </c>
      <c r="BN337" t="str">
        <f t="shared" si="159"/>
        <v>被动冷静lv2</v>
      </c>
      <c r="BO337">
        <f t="shared" si="157"/>
        <v>3</v>
      </c>
      <c r="BP337">
        <f t="shared" si="158"/>
        <v>3</v>
      </c>
      <c r="BQ337" t="str">
        <f t="shared" si="160"/>
        <v>命中率值</v>
      </c>
      <c r="BR337" t="str">
        <f t="shared" si="161"/>
        <v>暴击率值</v>
      </c>
      <c r="BS337" s="22" t="str">
        <f>VLOOKUP(BQ337,对应表!AS:AU,3,FALSE)</f>
        <v>命中率</v>
      </c>
      <c r="BT337" s="22">
        <f>VLOOKUP(BQ337,对应表!AS:AU,2,FALSE)</f>
        <v>1</v>
      </c>
      <c r="BU337" s="22" t="str">
        <f t="shared" si="140"/>
        <v>+3</v>
      </c>
      <c r="BV337" s="22" t="str">
        <f t="shared" si="142"/>
        <v>命中率+3</v>
      </c>
      <c r="BW337" s="22" t="str">
        <f>_xlfn.IFNA(VLOOKUP(BR337,对应表!AS:AU,3,FALSE),"")</f>
        <v>暴击率</v>
      </c>
      <c r="BX337" s="22">
        <f>_xlfn.IFNA(VLOOKUP(BR337,对应表!AS:AU,2,FALSE),"")</f>
        <v>1</v>
      </c>
      <c r="BY337" s="22" t="str">
        <f t="shared" si="143"/>
        <v>+3</v>
      </c>
      <c r="BZ337" s="22" t="str">
        <f t="shared" si="144"/>
        <v>暴击率+3</v>
      </c>
    </row>
    <row r="338" spans="11:78" x14ac:dyDescent="0.15">
      <c r="K338" t="str">
        <f t="shared" si="162"/>
        <v>被动冷静lv3</v>
      </c>
      <c r="L338" s="6" t="str">
        <f>Q338&amp;":"&amp;M338&amp;":"&amp;VLOOKUP(N338,对应表!B:C,2,FALSE)&amp;":"&amp;IF(buff!O338="",0,O338)</f>
        <v>200243:100:1:0</v>
      </c>
      <c r="M338">
        <v>100</v>
      </c>
      <c r="N338" s="1" t="s">
        <v>278</v>
      </c>
      <c r="O338">
        <v>0</v>
      </c>
      <c r="P338">
        <f t="shared" si="151"/>
        <v>4</v>
      </c>
      <c r="Q338">
        <v>200243</v>
      </c>
      <c r="R338" s="4" t="s">
        <v>429</v>
      </c>
      <c r="S338" s="4" t="str">
        <f t="shared" si="146"/>
        <v>被动冷静lv3</v>
      </c>
      <c r="T338" s="4" t="str">
        <f t="shared" si="150"/>
        <v>被动冷静lv3</v>
      </c>
      <c r="U338" t="s">
        <v>279</v>
      </c>
      <c r="Z338" t="s">
        <v>391</v>
      </c>
      <c r="AA338">
        <v>4</v>
      </c>
      <c r="AB338" t="s">
        <v>246</v>
      </c>
      <c r="AC338">
        <v>3</v>
      </c>
      <c r="AJ338" s="12" t="str">
        <f t="shared" si="163"/>
        <v>HIT:4|CRI:3</v>
      </c>
      <c r="AS338">
        <v>999</v>
      </c>
      <c r="AV338" s="4"/>
      <c r="AW338" s="4"/>
      <c r="AX338" s="4"/>
      <c r="AY338" s="4"/>
      <c r="BA338" s="12" t="str">
        <f t="shared" si="164"/>
        <v/>
      </c>
      <c r="BB338" s="12" t="str">
        <f t="shared" si="152"/>
        <v/>
      </c>
      <c r="BC338" s="12" t="str">
        <f t="shared" si="153"/>
        <v/>
      </c>
      <c r="BD338" s="12" t="str">
        <f t="shared" si="154"/>
        <v/>
      </c>
      <c r="BE338" s="12" t="str">
        <f t="shared" si="155"/>
        <v/>
      </c>
      <c r="BF338" s="12" t="str">
        <f t="shared" si="156"/>
        <v/>
      </c>
      <c r="BG338" s="12" t="str">
        <f>_xlfn.IFNA(VLOOKUP(Z338,对应表!$Z:$AA,2,FALSE)&amp;AA338,"")</f>
        <v>HIT:4</v>
      </c>
      <c r="BH338" s="12" t="str">
        <f>_xlfn.IFNA(VLOOKUP(AB338,对应表!$Z:$AA,2,FALSE)&amp;AC338,"")</f>
        <v>CRI:3</v>
      </c>
      <c r="BI338" s="12" t="str">
        <f>_xlfn.IFNA(VLOOKUP(AD338,对应表!$Z:$AA,2,FALSE)&amp;AE338,"")</f>
        <v/>
      </c>
      <c r="BJ338" s="12" t="str">
        <f>_xlfn.IFNA(VLOOKUP(AF338,对应表!$Z:$AA,2,FALSE)&amp;AG338,"")</f>
        <v/>
      </c>
      <c r="BK338" s="12" t="str">
        <f>_xlfn.IFNA(VLOOKUP(AH338,对应表!$Z:$AA,2,FALSE)&amp;AI338,"")</f>
        <v/>
      </c>
      <c r="BN338" t="str">
        <f t="shared" si="159"/>
        <v>被动冷静lv3</v>
      </c>
      <c r="BO338">
        <f t="shared" si="157"/>
        <v>4</v>
      </c>
      <c r="BP338">
        <f t="shared" si="158"/>
        <v>3</v>
      </c>
      <c r="BQ338" t="str">
        <f t="shared" si="160"/>
        <v>命中率值</v>
      </c>
      <c r="BR338" t="str">
        <f t="shared" si="161"/>
        <v>暴击率值</v>
      </c>
      <c r="BS338" s="22" t="str">
        <f>VLOOKUP(BQ338,对应表!AS:AU,3,FALSE)</f>
        <v>命中率</v>
      </c>
      <c r="BT338" s="22">
        <f>VLOOKUP(BQ338,对应表!AS:AU,2,FALSE)</f>
        <v>1</v>
      </c>
      <c r="BU338" s="22" t="str">
        <f t="shared" si="140"/>
        <v>+4</v>
      </c>
      <c r="BV338" s="22" t="str">
        <f t="shared" si="142"/>
        <v>命中率+4</v>
      </c>
      <c r="BW338" s="22" t="str">
        <f>_xlfn.IFNA(VLOOKUP(BR338,对应表!AS:AU,3,FALSE),"")</f>
        <v>暴击率</v>
      </c>
      <c r="BX338" s="22">
        <f>_xlfn.IFNA(VLOOKUP(BR338,对应表!AS:AU,2,FALSE),"")</f>
        <v>1</v>
      </c>
      <c r="BY338" s="22" t="str">
        <f t="shared" si="143"/>
        <v>+3</v>
      </c>
      <c r="BZ338" s="22" t="str">
        <f t="shared" si="144"/>
        <v>暴击率+3</v>
      </c>
    </row>
    <row r="339" spans="11:78" x14ac:dyDescent="0.15">
      <c r="K339" t="str">
        <f t="shared" si="162"/>
        <v>被动冷静lv4</v>
      </c>
      <c r="L339" s="6" t="str">
        <f>Q339&amp;":"&amp;M339&amp;":"&amp;VLOOKUP(N339,对应表!B:C,2,FALSE)&amp;":"&amp;IF(buff!O339="",0,O339)</f>
        <v>200244:100:1:0</v>
      </c>
      <c r="M339">
        <v>100</v>
      </c>
      <c r="N339" s="1" t="s">
        <v>278</v>
      </c>
      <c r="O339">
        <v>0</v>
      </c>
      <c r="P339">
        <f t="shared" si="151"/>
        <v>4</v>
      </c>
      <c r="Q339">
        <v>200244</v>
      </c>
      <c r="R339" s="4" t="s">
        <v>430</v>
      </c>
      <c r="S339" s="4" t="str">
        <f t="shared" si="146"/>
        <v>被动冷静lv4</v>
      </c>
      <c r="T339" s="4" t="str">
        <f t="shared" si="150"/>
        <v>被动冷静lv4</v>
      </c>
      <c r="U339" t="s">
        <v>279</v>
      </c>
      <c r="Z339" t="s">
        <v>391</v>
      </c>
      <c r="AA339">
        <v>4</v>
      </c>
      <c r="AB339" t="s">
        <v>246</v>
      </c>
      <c r="AC339">
        <v>4</v>
      </c>
      <c r="AJ339" s="12" t="str">
        <f t="shared" si="163"/>
        <v>HIT:4|CRI:4</v>
      </c>
      <c r="AS339">
        <v>999</v>
      </c>
      <c r="AV339" s="4"/>
      <c r="AW339" s="4"/>
      <c r="AX339" s="4"/>
      <c r="AY339" s="4"/>
      <c r="BA339" s="12" t="str">
        <f t="shared" si="164"/>
        <v/>
      </c>
      <c r="BB339" s="12" t="str">
        <f t="shared" si="152"/>
        <v/>
      </c>
      <c r="BC339" s="12" t="str">
        <f t="shared" si="153"/>
        <v/>
      </c>
      <c r="BD339" s="12" t="str">
        <f t="shared" si="154"/>
        <v/>
      </c>
      <c r="BE339" s="12" t="str">
        <f t="shared" si="155"/>
        <v/>
      </c>
      <c r="BF339" s="12" t="str">
        <f t="shared" si="156"/>
        <v/>
      </c>
      <c r="BG339" s="12" t="str">
        <f>_xlfn.IFNA(VLOOKUP(Z339,对应表!$Z:$AA,2,FALSE)&amp;AA339,"")</f>
        <v>HIT:4</v>
      </c>
      <c r="BH339" s="12" t="str">
        <f>_xlfn.IFNA(VLOOKUP(AB339,对应表!$Z:$AA,2,FALSE)&amp;AC339,"")</f>
        <v>CRI:4</v>
      </c>
      <c r="BI339" s="12" t="str">
        <f>_xlfn.IFNA(VLOOKUP(AD339,对应表!$Z:$AA,2,FALSE)&amp;AE339,"")</f>
        <v/>
      </c>
      <c r="BJ339" s="12" t="str">
        <f>_xlfn.IFNA(VLOOKUP(AF339,对应表!$Z:$AA,2,FALSE)&amp;AG339,"")</f>
        <v/>
      </c>
      <c r="BK339" s="12" t="str">
        <f>_xlfn.IFNA(VLOOKUP(AH339,对应表!$Z:$AA,2,FALSE)&amp;AI339,"")</f>
        <v/>
      </c>
      <c r="BN339" t="str">
        <f t="shared" si="159"/>
        <v>被动冷静lv4</v>
      </c>
      <c r="BO339">
        <f t="shared" si="157"/>
        <v>4</v>
      </c>
      <c r="BP339">
        <f t="shared" si="158"/>
        <v>4</v>
      </c>
      <c r="BQ339" t="str">
        <f t="shared" si="160"/>
        <v>命中率值</v>
      </c>
      <c r="BR339" t="str">
        <f t="shared" si="161"/>
        <v>暴击率值</v>
      </c>
      <c r="BS339" s="22" t="str">
        <f>VLOOKUP(BQ339,对应表!AS:AU,3,FALSE)</f>
        <v>命中率</v>
      </c>
      <c r="BT339" s="22">
        <f>VLOOKUP(BQ339,对应表!AS:AU,2,FALSE)</f>
        <v>1</v>
      </c>
      <c r="BU339" s="22" t="str">
        <f t="shared" si="140"/>
        <v>+4</v>
      </c>
      <c r="BV339" s="22" t="str">
        <f t="shared" si="142"/>
        <v>命中率+4</v>
      </c>
      <c r="BW339" s="22" t="str">
        <f>_xlfn.IFNA(VLOOKUP(BR339,对应表!AS:AU,3,FALSE),"")</f>
        <v>暴击率</v>
      </c>
      <c r="BX339" s="22">
        <f>_xlfn.IFNA(VLOOKUP(BR339,对应表!AS:AU,2,FALSE),"")</f>
        <v>1</v>
      </c>
      <c r="BY339" s="22" t="str">
        <f t="shared" si="143"/>
        <v>+4</v>
      </c>
      <c r="BZ339" s="22" t="str">
        <f t="shared" si="144"/>
        <v>暴击率+4</v>
      </c>
    </row>
    <row r="340" spans="11:78" x14ac:dyDescent="0.15">
      <c r="K340" t="str">
        <f t="shared" si="162"/>
        <v>被动冷静lv5</v>
      </c>
      <c r="L340" s="6" t="str">
        <f>Q340&amp;":"&amp;M340&amp;":"&amp;VLOOKUP(N340,对应表!B:C,2,FALSE)&amp;":"&amp;IF(buff!O340="",0,O340)</f>
        <v>200245:100:1:0</v>
      </c>
      <c r="M340">
        <v>100</v>
      </c>
      <c r="N340" s="1" t="s">
        <v>278</v>
      </c>
      <c r="O340">
        <v>0</v>
      </c>
      <c r="P340">
        <f t="shared" si="151"/>
        <v>5</v>
      </c>
      <c r="Q340">
        <v>200245</v>
      </c>
      <c r="R340" s="4" t="s">
        <v>431</v>
      </c>
      <c r="S340" s="4" t="str">
        <f t="shared" si="146"/>
        <v>被动冷静lv5</v>
      </c>
      <c r="T340" s="4" t="str">
        <f t="shared" si="150"/>
        <v>被动冷静lv5</v>
      </c>
      <c r="U340" t="s">
        <v>279</v>
      </c>
      <c r="Z340" t="s">
        <v>391</v>
      </c>
      <c r="AA340">
        <v>5</v>
      </c>
      <c r="AB340" t="s">
        <v>246</v>
      </c>
      <c r="AC340">
        <v>4</v>
      </c>
      <c r="AJ340" s="12" t="str">
        <f t="shared" si="163"/>
        <v>HIT:5|CRI:4</v>
      </c>
      <c r="AS340">
        <v>999</v>
      </c>
      <c r="AV340" s="4"/>
      <c r="AW340" s="4"/>
      <c r="AX340" s="4"/>
      <c r="AY340" s="4"/>
      <c r="BA340" s="12" t="str">
        <f t="shared" si="164"/>
        <v/>
      </c>
      <c r="BB340" s="12" t="str">
        <f t="shared" si="152"/>
        <v/>
      </c>
      <c r="BC340" s="12" t="str">
        <f t="shared" si="153"/>
        <v/>
      </c>
      <c r="BD340" s="12" t="str">
        <f t="shared" si="154"/>
        <v/>
      </c>
      <c r="BE340" s="12" t="str">
        <f t="shared" si="155"/>
        <v/>
      </c>
      <c r="BF340" s="12" t="str">
        <f t="shared" si="156"/>
        <v/>
      </c>
      <c r="BG340" s="12" t="str">
        <f>_xlfn.IFNA(VLOOKUP(Z340,对应表!$Z:$AA,2,FALSE)&amp;AA340,"")</f>
        <v>HIT:5</v>
      </c>
      <c r="BH340" s="12" t="str">
        <f>_xlfn.IFNA(VLOOKUP(AB340,对应表!$Z:$AA,2,FALSE)&amp;AC340,"")</f>
        <v>CRI:4</v>
      </c>
      <c r="BI340" s="12" t="str">
        <f>_xlfn.IFNA(VLOOKUP(AD340,对应表!$Z:$AA,2,FALSE)&amp;AE340,"")</f>
        <v/>
      </c>
      <c r="BJ340" s="12" t="str">
        <f>_xlfn.IFNA(VLOOKUP(AF340,对应表!$Z:$AA,2,FALSE)&amp;AG340,"")</f>
        <v/>
      </c>
      <c r="BK340" s="12" t="str">
        <f>_xlfn.IFNA(VLOOKUP(AH340,对应表!$Z:$AA,2,FALSE)&amp;AI340,"")</f>
        <v/>
      </c>
      <c r="BN340" t="str">
        <f t="shared" si="159"/>
        <v>被动冷静lv5</v>
      </c>
      <c r="BO340">
        <f t="shared" si="157"/>
        <v>5</v>
      </c>
      <c r="BP340">
        <f t="shared" si="158"/>
        <v>4</v>
      </c>
      <c r="BQ340" t="str">
        <f t="shared" si="160"/>
        <v>命中率值</v>
      </c>
      <c r="BR340" t="str">
        <f t="shared" si="161"/>
        <v>暴击率值</v>
      </c>
      <c r="BS340" s="22" t="str">
        <f>VLOOKUP(BQ340,对应表!AS:AU,3,FALSE)</f>
        <v>命中率</v>
      </c>
      <c r="BT340" s="22">
        <f>VLOOKUP(BQ340,对应表!AS:AU,2,FALSE)</f>
        <v>1</v>
      </c>
      <c r="BU340" s="22" t="str">
        <f t="shared" si="140"/>
        <v>+5</v>
      </c>
      <c r="BV340" s="22" t="str">
        <f t="shared" si="142"/>
        <v>命中率+5</v>
      </c>
      <c r="BW340" s="22" t="str">
        <f>_xlfn.IFNA(VLOOKUP(BR340,对应表!AS:AU,3,FALSE),"")</f>
        <v>暴击率</v>
      </c>
      <c r="BX340" s="22">
        <f>_xlfn.IFNA(VLOOKUP(BR340,对应表!AS:AU,2,FALSE),"")</f>
        <v>1</v>
      </c>
      <c r="BY340" s="22" t="str">
        <f t="shared" si="143"/>
        <v>+4</v>
      </c>
      <c r="BZ340" s="22" t="str">
        <f t="shared" si="144"/>
        <v>暴击率+4</v>
      </c>
    </row>
    <row r="341" spans="11:78" x14ac:dyDescent="0.15">
      <c r="K341" t="str">
        <f t="shared" si="162"/>
        <v>被动冷静lv6</v>
      </c>
      <c r="L341" s="6" t="str">
        <f>Q341&amp;":"&amp;M341&amp;":"&amp;VLOOKUP(N341,对应表!B:C,2,FALSE)&amp;":"&amp;IF(buff!O341="",0,O341)</f>
        <v>200246:100:1:0</v>
      </c>
      <c r="M341">
        <v>100</v>
      </c>
      <c r="N341" s="1" t="s">
        <v>278</v>
      </c>
      <c r="O341">
        <v>0</v>
      </c>
      <c r="P341">
        <f t="shared" si="151"/>
        <v>5</v>
      </c>
      <c r="Q341">
        <v>200246</v>
      </c>
      <c r="R341" s="4" t="s">
        <v>432</v>
      </c>
      <c r="S341" s="4" t="str">
        <f t="shared" si="146"/>
        <v>被动冷静lv6</v>
      </c>
      <c r="T341" s="4" t="str">
        <f t="shared" si="150"/>
        <v>被动冷静lv6</v>
      </c>
      <c r="U341" t="s">
        <v>279</v>
      </c>
      <c r="Z341" t="s">
        <v>391</v>
      </c>
      <c r="AA341">
        <v>5</v>
      </c>
      <c r="AB341" t="s">
        <v>246</v>
      </c>
      <c r="AC341">
        <v>5</v>
      </c>
      <c r="AJ341" s="12" t="str">
        <f t="shared" si="163"/>
        <v>HIT:5|CRI:5</v>
      </c>
      <c r="AS341">
        <v>999</v>
      </c>
      <c r="AV341" s="4"/>
      <c r="AW341" s="4"/>
      <c r="AX341" s="4"/>
      <c r="AY341" s="4"/>
      <c r="BA341" s="12" t="str">
        <f t="shared" si="164"/>
        <v/>
      </c>
      <c r="BB341" s="12" t="str">
        <f t="shared" si="152"/>
        <v/>
      </c>
      <c r="BC341" s="12" t="str">
        <f t="shared" si="153"/>
        <v/>
      </c>
      <c r="BD341" s="12" t="str">
        <f t="shared" si="154"/>
        <v/>
      </c>
      <c r="BE341" s="12" t="str">
        <f t="shared" si="155"/>
        <v/>
      </c>
      <c r="BF341" s="12" t="str">
        <f t="shared" si="156"/>
        <v/>
      </c>
      <c r="BG341" s="12" t="str">
        <f>_xlfn.IFNA(VLOOKUP(Z341,对应表!$Z:$AA,2,FALSE)&amp;AA341,"")</f>
        <v>HIT:5</v>
      </c>
      <c r="BH341" s="12" t="str">
        <f>_xlfn.IFNA(VLOOKUP(AB341,对应表!$Z:$AA,2,FALSE)&amp;AC341,"")</f>
        <v>CRI:5</v>
      </c>
      <c r="BI341" s="12" t="str">
        <f>_xlfn.IFNA(VLOOKUP(AD341,对应表!$Z:$AA,2,FALSE)&amp;AE341,"")</f>
        <v/>
      </c>
      <c r="BJ341" s="12" t="str">
        <f>_xlfn.IFNA(VLOOKUP(AF341,对应表!$Z:$AA,2,FALSE)&amp;AG341,"")</f>
        <v/>
      </c>
      <c r="BK341" s="12" t="str">
        <f>_xlfn.IFNA(VLOOKUP(AH341,对应表!$Z:$AA,2,FALSE)&amp;AI341,"")</f>
        <v/>
      </c>
      <c r="BN341" t="str">
        <f t="shared" si="159"/>
        <v>被动冷静lv6</v>
      </c>
      <c r="BO341">
        <f t="shared" si="157"/>
        <v>5</v>
      </c>
      <c r="BP341">
        <f t="shared" si="158"/>
        <v>5</v>
      </c>
      <c r="BQ341" t="str">
        <f t="shared" si="160"/>
        <v>命中率值</v>
      </c>
      <c r="BR341" t="str">
        <f t="shared" si="161"/>
        <v>暴击率值</v>
      </c>
      <c r="BS341" s="22" t="str">
        <f>VLOOKUP(BQ341,对应表!AS:AU,3,FALSE)</f>
        <v>命中率</v>
      </c>
      <c r="BT341" s="22">
        <f>VLOOKUP(BQ341,对应表!AS:AU,2,FALSE)</f>
        <v>1</v>
      </c>
      <c r="BU341" s="22" t="str">
        <f t="shared" si="140"/>
        <v>+5</v>
      </c>
      <c r="BV341" s="22" t="str">
        <f t="shared" si="142"/>
        <v>命中率+5</v>
      </c>
      <c r="BW341" s="22" t="str">
        <f>_xlfn.IFNA(VLOOKUP(BR341,对应表!AS:AU,3,FALSE),"")</f>
        <v>暴击率</v>
      </c>
      <c r="BX341" s="22">
        <f>_xlfn.IFNA(VLOOKUP(BR341,对应表!AS:AU,2,FALSE),"")</f>
        <v>1</v>
      </c>
      <c r="BY341" s="22" t="str">
        <f t="shared" si="143"/>
        <v>+5</v>
      </c>
      <c r="BZ341" s="22" t="str">
        <f t="shared" si="144"/>
        <v>暴击率+5</v>
      </c>
    </row>
    <row r="342" spans="11:78" x14ac:dyDescent="0.15">
      <c r="K342" t="str">
        <f t="shared" si="162"/>
        <v>被动冷静lv7</v>
      </c>
      <c r="L342" s="6" t="str">
        <f>Q342&amp;":"&amp;M342&amp;":"&amp;VLOOKUP(N342,对应表!B:C,2,FALSE)&amp;":"&amp;IF(buff!O342="",0,O342)</f>
        <v>200247:100:1:0</v>
      </c>
      <c r="M342">
        <v>100</v>
      </c>
      <c r="N342" s="1" t="s">
        <v>278</v>
      </c>
      <c r="O342">
        <v>0</v>
      </c>
      <c r="P342">
        <f t="shared" si="151"/>
        <v>6</v>
      </c>
      <c r="Q342">
        <v>200247</v>
      </c>
      <c r="R342" s="4" t="s">
        <v>433</v>
      </c>
      <c r="S342" s="4" t="str">
        <f t="shared" si="146"/>
        <v>被动冷静lv7</v>
      </c>
      <c r="T342" s="4" t="str">
        <f t="shared" si="150"/>
        <v>被动冷静lv7</v>
      </c>
      <c r="U342" t="s">
        <v>279</v>
      </c>
      <c r="Z342" t="s">
        <v>391</v>
      </c>
      <c r="AA342">
        <v>6</v>
      </c>
      <c r="AB342" t="s">
        <v>246</v>
      </c>
      <c r="AC342">
        <v>5</v>
      </c>
      <c r="AJ342" s="12" t="str">
        <f t="shared" si="163"/>
        <v>HIT:6|CRI:5</v>
      </c>
      <c r="AS342">
        <v>999</v>
      </c>
      <c r="AV342" s="4"/>
      <c r="AW342" s="4"/>
      <c r="AX342" s="4"/>
      <c r="AY342" s="4"/>
      <c r="BA342" s="12" t="str">
        <f t="shared" si="164"/>
        <v/>
      </c>
      <c r="BB342" s="12" t="str">
        <f t="shared" si="152"/>
        <v/>
      </c>
      <c r="BC342" s="12" t="str">
        <f t="shared" si="153"/>
        <v/>
      </c>
      <c r="BD342" s="12" t="str">
        <f t="shared" si="154"/>
        <v/>
      </c>
      <c r="BE342" s="12" t="str">
        <f t="shared" si="155"/>
        <v/>
      </c>
      <c r="BF342" s="12" t="str">
        <f t="shared" si="156"/>
        <v/>
      </c>
      <c r="BG342" s="12" t="str">
        <f>_xlfn.IFNA(VLOOKUP(Z342,对应表!$Z:$AA,2,FALSE)&amp;AA342,"")</f>
        <v>HIT:6</v>
      </c>
      <c r="BH342" s="12" t="str">
        <f>_xlfn.IFNA(VLOOKUP(AB342,对应表!$Z:$AA,2,FALSE)&amp;AC342,"")</f>
        <v>CRI:5</v>
      </c>
      <c r="BI342" s="12" t="str">
        <f>_xlfn.IFNA(VLOOKUP(AD342,对应表!$Z:$AA,2,FALSE)&amp;AE342,"")</f>
        <v/>
      </c>
      <c r="BJ342" s="12" t="str">
        <f>_xlfn.IFNA(VLOOKUP(AF342,对应表!$Z:$AA,2,FALSE)&amp;AG342,"")</f>
        <v/>
      </c>
      <c r="BK342" s="12" t="str">
        <f>_xlfn.IFNA(VLOOKUP(AH342,对应表!$Z:$AA,2,FALSE)&amp;AI342,"")</f>
        <v/>
      </c>
      <c r="BN342" t="str">
        <f t="shared" si="159"/>
        <v>被动冷静lv7</v>
      </c>
      <c r="BO342">
        <f t="shared" si="157"/>
        <v>6</v>
      </c>
      <c r="BP342">
        <f t="shared" si="158"/>
        <v>5</v>
      </c>
      <c r="BQ342" t="str">
        <f t="shared" si="160"/>
        <v>命中率值</v>
      </c>
      <c r="BR342" t="str">
        <f t="shared" si="161"/>
        <v>暴击率值</v>
      </c>
      <c r="BS342" s="22" t="str">
        <f>VLOOKUP(BQ342,对应表!AS:AU,3,FALSE)</f>
        <v>命中率</v>
      </c>
      <c r="BT342" s="22">
        <f>VLOOKUP(BQ342,对应表!AS:AU,2,FALSE)</f>
        <v>1</v>
      </c>
      <c r="BU342" s="22" t="str">
        <f t="shared" si="140"/>
        <v>+6</v>
      </c>
      <c r="BV342" s="22" t="str">
        <f t="shared" si="142"/>
        <v>命中率+6</v>
      </c>
      <c r="BW342" s="22" t="str">
        <f>_xlfn.IFNA(VLOOKUP(BR342,对应表!AS:AU,3,FALSE),"")</f>
        <v>暴击率</v>
      </c>
      <c r="BX342" s="22">
        <f>_xlfn.IFNA(VLOOKUP(BR342,对应表!AS:AU,2,FALSE),"")</f>
        <v>1</v>
      </c>
      <c r="BY342" s="22" t="str">
        <f t="shared" si="143"/>
        <v>+5</v>
      </c>
      <c r="BZ342" s="22" t="str">
        <f t="shared" si="144"/>
        <v>暴击率+5</v>
      </c>
    </row>
    <row r="343" spans="11:78" x14ac:dyDescent="0.15">
      <c r="K343" t="str">
        <f t="shared" si="162"/>
        <v>被动冷静lv8</v>
      </c>
      <c r="L343" s="6" t="str">
        <f>Q343&amp;":"&amp;M343&amp;":"&amp;VLOOKUP(N343,对应表!B:C,2,FALSE)&amp;":"&amp;IF(buff!O343="",0,O343)</f>
        <v>200248:100:1:0</v>
      </c>
      <c r="M343">
        <v>100</v>
      </c>
      <c r="N343" s="1" t="s">
        <v>278</v>
      </c>
      <c r="O343">
        <v>0</v>
      </c>
      <c r="P343">
        <f t="shared" si="151"/>
        <v>6</v>
      </c>
      <c r="Q343">
        <v>200248</v>
      </c>
      <c r="R343" s="4" t="s">
        <v>434</v>
      </c>
      <c r="S343" s="4" t="str">
        <f t="shared" si="146"/>
        <v>被动冷静lv8</v>
      </c>
      <c r="T343" s="4" t="str">
        <f t="shared" si="150"/>
        <v>被动冷静lv8</v>
      </c>
      <c r="U343" t="s">
        <v>279</v>
      </c>
      <c r="Z343" t="s">
        <v>391</v>
      </c>
      <c r="AA343">
        <v>6</v>
      </c>
      <c r="AB343" t="s">
        <v>246</v>
      </c>
      <c r="AC343">
        <v>6</v>
      </c>
      <c r="AJ343" s="12" t="str">
        <f t="shared" si="163"/>
        <v>HIT:6|CRI:6</v>
      </c>
      <c r="AS343">
        <v>999</v>
      </c>
      <c r="AV343" s="4"/>
      <c r="AW343" s="4"/>
      <c r="AX343" s="4"/>
      <c r="AY343" s="4"/>
      <c r="BA343" s="12" t="str">
        <f t="shared" si="164"/>
        <v/>
      </c>
      <c r="BB343" s="12" t="str">
        <f t="shared" si="152"/>
        <v/>
      </c>
      <c r="BC343" s="12" t="str">
        <f t="shared" si="153"/>
        <v/>
      </c>
      <c r="BD343" s="12" t="str">
        <f t="shared" si="154"/>
        <v/>
      </c>
      <c r="BE343" s="12" t="str">
        <f t="shared" si="155"/>
        <v/>
      </c>
      <c r="BF343" s="12" t="str">
        <f t="shared" si="156"/>
        <v/>
      </c>
      <c r="BG343" s="12" t="str">
        <f>_xlfn.IFNA(VLOOKUP(Z343,对应表!$Z:$AA,2,FALSE)&amp;AA343,"")</f>
        <v>HIT:6</v>
      </c>
      <c r="BH343" s="12" t="str">
        <f>_xlfn.IFNA(VLOOKUP(AB343,对应表!$Z:$AA,2,FALSE)&amp;AC343,"")</f>
        <v>CRI:6</v>
      </c>
      <c r="BI343" s="12" t="str">
        <f>_xlfn.IFNA(VLOOKUP(AD343,对应表!$Z:$AA,2,FALSE)&amp;AE343,"")</f>
        <v/>
      </c>
      <c r="BJ343" s="12" t="str">
        <f>_xlfn.IFNA(VLOOKUP(AF343,对应表!$Z:$AA,2,FALSE)&amp;AG343,"")</f>
        <v/>
      </c>
      <c r="BK343" s="12" t="str">
        <f>_xlfn.IFNA(VLOOKUP(AH343,对应表!$Z:$AA,2,FALSE)&amp;AI343,"")</f>
        <v/>
      </c>
      <c r="BN343" t="str">
        <f t="shared" si="159"/>
        <v>被动冷静lv8</v>
      </c>
      <c r="BO343">
        <f t="shared" si="157"/>
        <v>6</v>
      </c>
      <c r="BP343">
        <f t="shared" si="158"/>
        <v>6</v>
      </c>
      <c r="BQ343" t="str">
        <f t="shared" si="160"/>
        <v>命中率值</v>
      </c>
      <c r="BR343" t="str">
        <f t="shared" si="161"/>
        <v>暴击率值</v>
      </c>
      <c r="BS343" s="22" t="str">
        <f>VLOOKUP(BQ343,对应表!AS:AU,3,FALSE)</f>
        <v>命中率</v>
      </c>
      <c r="BT343" s="22">
        <f>VLOOKUP(BQ343,对应表!AS:AU,2,FALSE)</f>
        <v>1</v>
      </c>
      <c r="BU343" s="22" t="str">
        <f t="shared" si="140"/>
        <v>+6</v>
      </c>
      <c r="BV343" s="22" t="str">
        <f t="shared" si="142"/>
        <v>命中率+6</v>
      </c>
      <c r="BW343" s="22" t="str">
        <f>_xlfn.IFNA(VLOOKUP(BR343,对应表!AS:AU,3,FALSE),"")</f>
        <v>暴击率</v>
      </c>
      <c r="BX343" s="22">
        <f>_xlfn.IFNA(VLOOKUP(BR343,对应表!AS:AU,2,FALSE),"")</f>
        <v>1</v>
      </c>
      <c r="BY343" s="22" t="str">
        <f t="shared" si="143"/>
        <v>+6</v>
      </c>
      <c r="BZ343" s="22" t="str">
        <f t="shared" si="144"/>
        <v>暴击率+6</v>
      </c>
    </row>
    <row r="344" spans="11:78" x14ac:dyDescent="0.15">
      <c r="K344" t="str">
        <f t="shared" si="162"/>
        <v>被动冷静lv9</v>
      </c>
      <c r="L344" s="6" t="str">
        <f>Q344&amp;":"&amp;M344&amp;":"&amp;VLOOKUP(N344,对应表!B:C,2,FALSE)&amp;":"&amp;IF(buff!O344="",0,O344)</f>
        <v>200249:100:1:0</v>
      </c>
      <c r="M344">
        <v>100</v>
      </c>
      <c r="N344" s="1" t="s">
        <v>278</v>
      </c>
      <c r="O344">
        <v>0</v>
      </c>
      <c r="P344">
        <f t="shared" si="151"/>
        <v>7</v>
      </c>
      <c r="Q344">
        <v>200249</v>
      </c>
      <c r="R344" s="4" t="s">
        <v>435</v>
      </c>
      <c r="S344" s="4" t="str">
        <f t="shared" si="146"/>
        <v>被动冷静lv9</v>
      </c>
      <c r="T344" s="4" t="str">
        <f t="shared" si="150"/>
        <v>被动冷静lv9</v>
      </c>
      <c r="U344" t="s">
        <v>279</v>
      </c>
      <c r="Z344" t="s">
        <v>391</v>
      </c>
      <c r="AA344">
        <v>7</v>
      </c>
      <c r="AB344" t="s">
        <v>246</v>
      </c>
      <c r="AC344">
        <v>6</v>
      </c>
      <c r="AJ344" s="12" t="str">
        <f t="shared" si="163"/>
        <v>HIT:7|CRI:6</v>
      </c>
      <c r="AS344">
        <v>999</v>
      </c>
      <c r="AV344" s="4"/>
      <c r="AW344" s="4"/>
      <c r="AX344" s="4"/>
      <c r="AY344" s="4"/>
      <c r="BA344" s="12" t="str">
        <f t="shared" si="164"/>
        <v/>
      </c>
      <c r="BB344" s="12" t="str">
        <f t="shared" si="152"/>
        <v/>
      </c>
      <c r="BC344" s="12" t="str">
        <f t="shared" si="153"/>
        <v/>
      </c>
      <c r="BD344" s="12" t="str">
        <f t="shared" si="154"/>
        <v/>
      </c>
      <c r="BE344" s="12" t="str">
        <f t="shared" si="155"/>
        <v/>
      </c>
      <c r="BF344" s="12" t="str">
        <f t="shared" si="156"/>
        <v/>
      </c>
      <c r="BG344" s="12" t="str">
        <f>_xlfn.IFNA(VLOOKUP(Z344,对应表!$Z:$AA,2,FALSE)&amp;AA344,"")</f>
        <v>HIT:7</v>
      </c>
      <c r="BH344" s="12" t="str">
        <f>_xlfn.IFNA(VLOOKUP(AB344,对应表!$Z:$AA,2,FALSE)&amp;AC344,"")</f>
        <v>CRI:6</v>
      </c>
      <c r="BI344" s="12" t="str">
        <f>_xlfn.IFNA(VLOOKUP(AD344,对应表!$Z:$AA,2,FALSE)&amp;AE344,"")</f>
        <v/>
      </c>
      <c r="BJ344" s="12" t="str">
        <f>_xlfn.IFNA(VLOOKUP(AF344,对应表!$Z:$AA,2,FALSE)&amp;AG344,"")</f>
        <v/>
      </c>
      <c r="BK344" s="12" t="str">
        <f>_xlfn.IFNA(VLOOKUP(AH344,对应表!$Z:$AA,2,FALSE)&amp;AI344,"")</f>
        <v/>
      </c>
      <c r="BN344" t="str">
        <f t="shared" si="159"/>
        <v>被动冷静lv9</v>
      </c>
      <c r="BO344">
        <f t="shared" si="157"/>
        <v>7</v>
      </c>
      <c r="BP344">
        <f t="shared" si="158"/>
        <v>6</v>
      </c>
      <c r="BQ344" t="str">
        <f t="shared" si="160"/>
        <v>命中率值</v>
      </c>
      <c r="BR344" t="str">
        <f t="shared" si="161"/>
        <v>暴击率值</v>
      </c>
      <c r="BS344" s="22" t="str">
        <f>VLOOKUP(BQ344,对应表!AS:AU,3,FALSE)</f>
        <v>命中率</v>
      </c>
      <c r="BT344" s="22">
        <f>VLOOKUP(BQ344,对应表!AS:AU,2,FALSE)</f>
        <v>1</v>
      </c>
      <c r="BU344" s="22" t="str">
        <f t="shared" si="140"/>
        <v>+7</v>
      </c>
      <c r="BV344" s="22" t="str">
        <f t="shared" si="142"/>
        <v>命中率+7</v>
      </c>
      <c r="BW344" s="22" t="str">
        <f>_xlfn.IFNA(VLOOKUP(BR344,对应表!AS:AU,3,FALSE),"")</f>
        <v>暴击率</v>
      </c>
      <c r="BX344" s="22">
        <f>_xlfn.IFNA(VLOOKUP(BR344,对应表!AS:AU,2,FALSE),"")</f>
        <v>1</v>
      </c>
      <c r="BY344" s="22" t="str">
        <f t="shared" si="143"/>
        <v>+6</v>
      </c>
      <c r="BZ344" s="22" t="str">
        <f t="shared" si="144"/>
        <v>暴击率+6</v>
      </c>
    </row>
    <row r="345" spans="11:78" x14ac:dyDescent="0.15">
      <c r="K345" t="str">
        <f t="shared" si="162"/>
        <v>被动冷静lv10</v>
      </c>
      <c r="L345" s="6" t="str">
        <f>Q345&amp;":"&amp;M345&amp;":"&amp;VLOOKUP(N345,对应表!B:C,2,FALSE)&amp;":"&amp;IF(buff!O345="",0,O345)</f>
        <v>200250:100:1:0</v>
      </c>
      <c r="M345">
        <v>100</v>
      </c>
      <c r="N345" s="1" t="s">
        <v>278</v>
      </c>
      <c r="O345">
        <v>0</v>
      </c>
      <c r="P345">
        <f t="shared" si="151"/>
        <v>7</v>
      </c>
      <c r="Q345">
        <v>200250</v>
      </c>
      <c r="R345" s="4" t="s">
        <v>436</v>
      </c>
      <c r="S345" s="4" t="str">
        <f t="shared" si="146"/>
        <v>被动冷静lv10</v>
      </c>
      <c r="T345" s="4" t="str">
        <f t="shared" si="150"/>
        <v>被动冷静lv10</v>
      </c>
      <c r="U345" t="s">
        <v>279</v>
      </c>
      <c r="Z345" t="s">
        <v>391</v>
      </c>
      <c r="AA345">
        <v>7</v>
      </c>
      <c r="AB345" t="s">
        <v>246</v>
      </c>
      <c r="AC345">
        <v>7</v>
      </c>
      <c r="AJ345" s="12" t="str">
        <f t="shared" si="163"/>
        <v>HIT:7|CRI:7</v>
      </c>
      <c r="AS345">
        <v>999</v>
      </c>
      <c r="AV345" s="4"/>
      <c r="AW345" s="4"/>
      <c r="AX345" s="4"/>
      <c r="AY345" s="4"/>
      <c r="BA345" s="12" t="str">
        <f t="shared" si="164"/>
        <v/>
      </c>
      <c r="BB345" s="12" t="str">
        <f t="shared" si="152"/>
        <v/>
      </c>
      <c r="BC345" s="12" t="str">
        <f t="shared" si="153"/>
        <v/>
      </c>
      <c r="BD345" s="12" t="str">
        <f t="shared" si="154"/>
        <v/>
      </c>
      <c r="BE345" s="12" t="str">
        <f t="shared" si="155"/>
        <v/>
      </c>
      <c r="BF345" s="12" t="str">
        <f t="shared" si="156"/>
        <v/>
      </c>
      <c r="BG345" s="12" t="str">
        <f>_xlfn.IFNA(VLOOKUP(Z345,对应表!$Z:$AA,2,FALSE)&amp;AA345,"")</f>
        <v>HIT:7</v>
      </c>
      <c r="BH345" s="12" t="str">
        <f>_xlfn.IFNA(VLOOKUP(AB345,对应表!$Z:$AA,2,FALSE)&amp;AC345,"")</f>
        <v>CRI:7</v>
      </c>
      <c r="BI345" s="12" t="str">
        <f>_xlfn.IFNA(VLOOKUP(AD345,对应表!$Z:$AA,2,FALSE)&amp;AE345,"")</f>
        <v/>
      </c>
      <c r="BJ345" s="12" t="str">
        <f>_xlfn.IFNA(VLOOKUP(AF345,对应表!$Z:$AA,2,FALSE)&amp;AG345,"")</f>
        <v/>
      </c>
      <c r="BK345" s="12" t="str">
        <f>_xlfn.IFNA(VLOOKUP(AH345,对应表!$Z:$AA,2,FALSE)&amp;AI345,"")</f>
        <v/>
      </c>
      <c r="BN345" t="str">
        <f t="shared" si="159"/>
        <v>被动冷静lv10</v>
      </c>
      <c r="BO345">
        <f t="shared" si="157"/>
        <v>7</v>
      </c>
      <c r="BP345">
        <f t="shared" si="158"/>
        <v>7</v>
      </c>
      <c r="BQ345" t="str">
        <f t="shared" si="160"/>
        <v>命中率值</v>
      </c>
      <c r="BR345" t="str">
        <f t="shared" si="161"/>
        <v>暴击率值</v>
      </c>
      <c r="BS345" s="22" t="str">
        <f>VLOOKUP(BQ345,对应表!AS:AU,3,FALSE)</f>
        <v>命中率</v>
      </c>
      <c r="BT345" s="22">
        <f>VLOOKUP(BQ345,对应表!AS:AU,2,FALSE)</f>
        <v>1</v>
      </c>
      <c r="BU345" s="22" t="str">
        <f t="shared" si="140"/>
        <v>+7</v>
      </c>
      <c r="BV345" s="22" t="str">
        <f t="shared" si="142"/>
        <v>命中率+7</v>
      </c>
      <c r="BW345" s="22" t="str">
        <f>_xlfn.IFNA(VLOOKUP(BR345,对应表!AS:AU,3,FALSE),"")</f>
        <v>暴击率</v>
      </c>
      <c r="BX345" s="22">
        <f>_xlfn.IFNA(VLOOKUP(BR345,对应表!AS:AU,2,FALSE),"")</f>
        <v>1</v>
      </c>
      <c r="BY345" s="22" t="str">
        <f t="shared" si="143"/>
        <v>+7</v>
      </c>
      <c r="BZ345" s="22" t="str">
        <f t="shared" si="144"/>
        <v>暴击率+7</v>
      </c>
    </row>
    <row r="346" spans="11:78" x14ac:dyDescent="0.15">
      <c r="K346" t="str">
        <f t="shared" si="162"/>
        <v>被动冷静lv11</v>
      </c>
      <c r="L346" s="6" t="str">
        <f>Q346&amp;":"&amp;M346&amp;":"&amp;VLOOKUP(N346,对应表!B:C,2,FALSE)&amp;":"&amp;IF(buff!O346="",0,O346)</f>
        <v>200251:100:1:0</v>
      </c>
      <c r="M346">
        <v>100</v>
      </c>
      <c r="N346" s="1" t="s">
        <v>278</v>
      </c>
      <c r="O346">
        <v>0</v>
      </c>
      <c r="P346">
        <f t="shared" si="151"/>
        <v>8</v>
      </c>
      <c r="Q346">
        <v>200251</v>
      </c>
      <c r="R346" s="4" t="s">
        <v>437</v>
      </c>
      <c r="S346" s="4" t="str">
        <f t="shared" si="146"/>
        <v>被动冷静lv11</v>
      </c>
      <c r="T346" s="4" t="str">
        <f t="shared" si="150"/>
        <v>被动冷静lv11</v>
      </c>
      <c r="U346" t="s">
        <v>279</v>
      </c>
      <c r="Z346" t="s">
        <v>391</v>
      </c>
      <c r="AA346">
        <v>8</v>
      </c>
      <c r="AB346" t="s">
        <v>246</v>
      </c>
      <c r="AC346">
        <v>7</v>
      </c>
      <c r="AJ346" s="12" t="str">
        <f t="shared" si="163"/>
        <v>HIT:8|CRI:7</v>
      </c>
      <c r="AS346">
        <v>999</v>
      </c>
      <c r="AV346" s="4"/>
      <c r="AW346" s="4"/>
      <c r="AX346" s="4"/>
      <c r="AY346" s="4"/>
      <c r="BA346" s="12" t="str">
        <f t="shared" si="164"/>
        <v/>
      </c>
      <c r="BB346" s="12" t="str">
        <f t="shared" si="152"/>
        <v/>
      </c>
      <c r="BC346" s="12" t="str">
        <f t="shared" si="153"/>
        <v/>
      </c>
      <c r="BD346" s="12" t="str">
        <f t="shared" si="154"/>
        <v/>
      </c>
      <c r="BE346" s="12" t="str">
        <f t="shared" si="155"/>
        <v/>
      </c>
      <c r="BF346" s="12" t="str">
        <f t="shared" si="156"/>
        <v/>
      </c>
      <c r="BG346" s="12" t="str">
        <f>_xlfn.IFNA(VLOOKUP(Z346,对应表!$Z:$AA,2,FALSE)&amp;AA346,"")</f>
        <v>HIT:8</v>
      </c>
      <c r="BH346" s="12" t="str">
        <f>_xlfn.IFNA(VLOOKUP(AB346,对应表!$Z:$AA,2,FALSE)&amp;AC346,"")</f>
        <v>CRI:7</v>
      </c>
      <c r="BI346" s="12" t="str">
        <f>_xlfn.IFNA(VLOOKUP(AD346,对应表!$Z:$AA,2,FALSE)&amp;AE346,"")</f>
        <v/>
      </c>
      <c r="BJ346" s="12" t="str">
        <f>_xlfn.IFNA(VLOOKUP(AF346,对应表!$Z:$AA,2,FALSE)&amp;AG346,"")</f>
        <v/>
      </c>
      <c r="BK346" s="12" t="str">
        <f>_xlfn.IFNA(VLOOKUP(AH346,对应表!$Z:$AA,2,FALSE)&amp;AI346,"")</f>
        <v/>
      </c>
      <c r="BN346" t="str">
        <f t="shared" si="159"/>
        <v>被动冷静lv11</v>
      </c>
      <c r="BO346">
        <f t="shared" si="157"/>
        <v>8</v>
      </c>
      <c r="BP346">
        <f t="shared" si="158"/>
        <v>7</v>
      </c>
      <c r="BQ346" t="str">
        <f t="shared" si="160"/>
        <v>命中率值</v>
      </c>
      <c r="BR346" t="str">
        <f t="shared" si="161"/>
        <v>暴击率值</v>
      </c>
      <c r="BS346" s="22" t="str">
        <f>VLOOKUP(BQ346,对应表!AS:AU,3,FALSE)</f>
        <v>命中率</v>
      </c>
      <c r="BT346" s="22">
        <f>VLOOKUP(BQ346,对应表!AS:AU,2,FALSE)</f>
        <v>1</v>
      </c>
      <c r="BU346" s="22" t="str">
        <f t="shared" si="140"/>
        <v>+8</v>
      </c>
      <c r="BV346" s="22" t="str">
        <f t="shared" si="142"/>
        <v>命中率+8</v>
      </c>
      <c r="BW346" s="22" t="str">
        <f>_xlfn.IFNA(VLOOKUP(BR346,对应表!AS:AU,3,FALSE),"")</f>
        <v>暴击率</v>
      </c>
      <c r="BX346" s="22">
        <f>_xlfn.IFNA(VLOOKUP(BR346,对应表!AS:AU,2,FALSE),"")</f>
        <v>1</v>
      </c>
      <c r="BY346" s="22" t="str">
        <f t="shared" si="143"/>
        <v>+7</v>
      </c>
      <c r="BZ346" s="22" t="str">
        <f t="shared" si="144"/>
        <v>暴击率+7</v>
      </c>
    </row>
    <row r="347" spans="11:78" x14ac:dyDescent="0.15">
      <c r="K347" t="str">
        <f t="shared" si="162"/>
        <v>被动冷静lv12</v>
      </c>
      <c r="L347" s="6" t="str">
        <f>Q347&amp;":"&amp;M347&amp;":"&amp;VLOOKUP(N347,对应表!B:C,2,FALSE)&amp;":"&amp;IF(buff!O347="",0,O347)</f>
        <v>200252:100:1:0</v>
      </c>
      <c r="M347">
        <v>100</v>
      </c>
      <c r="N347" s="1" t="s">
        <v>278</v>
      </c>
      <c r="O347">
        <v>0</v>
      </c>
      <c r="P347">
        <f t="shared" si="151"/>
        <v>8</v>
      </c>
      <c r="Q347">
        <v>200252</v>
      </c>
      <c r="R347" s="4" t="s">
        <v>438</v>
      </c>
      <c r="S347" s="4" t="str">
        <f t="shared" si="146"/>
        <v>被动冷静lv12</v>
      </c>
      <c r="T347" s="4" t="str">
        <f t="shared" si="150"/>
        <v>被动冷静lv12</v>
      </c>
      <c r="U347" t="s">
        <v>279</v>
      </c>
      <c r="Z347" t="s">
        <v>391</v>
      </c>
      <c r="AA347">
        <v>8</v>
      </c>
      <c r="AB347" t="s">
        <v>246</v>
      </c>
      <c r="AC347">
        <v>8</v>
      </c>
      <c r="AJ347" s="12" t="str">
        <f t="shared" si="163"/>
        <v>HIT:8|CRI:8</v>
      </c>
      <c r="AS347">
        <v>999</v>
      </c>
      <c r="AV347" s="4"/>
      <c r="AW347" s="4"/>
      <c r="AX347" s="4"/>
      <c r="AY347" s="4"/>
      <c r="BA347" s="12" t="str">
        <f t="shared" si="164"/>
        <v/>
      </c>
      <c r="BB347" s="12" t="str">
        <f t="shared" si="152"/>
        <v/>
      </c>
      <c r="BC347" s="12" t="str">
        <f t="shared" si="153"/>
        <v/>
      </c>
      <c r="BD347" s="12" t="str">
        <f t="shared" si="154"/>
        <v/>
      </c>
      <c r="BE347" s="12" t="str">
        <f t="shared" si="155"/>
        <v/>
      </c>
      <c r="BF347" s="12" t="str">
        <f t="shared" si="156"/>
        <v/>
      </c>
      <c r="BG347" s="12" t="str">
        <f>_xlfn.IFNA(VLOOKUP(Z347,对应表!$Z:$AA,2,FALSE)&amp;AA347,"")</f>
        <v>HIT:8</v>
      </c>
      <c r="BH347" s="12" t="str">
        <f>_xlfn.IFNA(VLOOKUP(AB347,对应表!$Z:$AA,2,FALSE)&amp;AC347,"")</f>
        <v>CRI:8</v>
      </c>
      <c r="BI347" s="12" t="str">
        <f>_xlfn.IFNA(VLOOKUP(AD347,对应表!$Z:$AA,2,FALSE)&amp;AE347,"")</f>
        <v/>
      </c>
      <c r="BJ347" s="12" t="str">
        <f>_xlfn.IFNA(VLOOKUP(AF347,对应表!$Z:$AA,2,FALSE)&amp;AG347,"")</f>
        <v/>
      </c>
      <c r="BK347" s="12" t="str">
        <f>_xlfn.IFNA(VLOOKUP(AH347,对应表!$Z:$AA,2,FALSE)&amp;AI347,"")</f>
        <v/>
      </c>
      <c r="BN347" t="str">
        <f t="shared" si="159"/>
        <v>被动冷静lv12</v>
      </c>
      <c r="BO347">
        <f t="shared" si="157"/>
        <v>8</v>
      </c>
      <c r="BP347">
        <f t="shared" si="158"/>
        <v>8</v>
      </c>
      <c r="BQ347" t="str">
        <f t="shared" si="160"/>
        <v>命中率值</v>
      </c>
      <c r="BR347" t="str">
        <f t="shared" si="161"/>
        <v>暴击率值</v>
      </c>
      <c r="BS347" s="22" t="str">
        <f>VLOOKUP(BQ347,对应表!AS:AU,3,FALSE)</f>
        <v>命中率</v>
      </c>
      <c r="BT347" s="22">
        <f>VLOOKUP(BQ347,对应表!AS:AU,2,FALSE)</f>
        <v>1</v>
      </c>
      <c r="BU347" s="22" t="str">
        <f t="shared" si="140"/>
        <v>+8</v>
      </c>
      <c r="BV347" s="22" t="str">
        <f t="shared" si="142"/>
        <v>命中率+8</v>
      </c>
      <c r="BW347" s="22" t="str">
        <f>_xlfn.IFNA(VLOOKUP(BR347,对应表!AS:AU,3,FALSE),"")</f>
        <v>暴击率</v>
      </c>
      <c r="BX347" s="22">
        <f>_xlfn.IFNA(VLOOKUP(BR347,对应表!AS:AU,2,FALSE),"")</f>
        <v>1</v>
      </c>
      <c r="BY347" s="22" t="str">
        <f t="shared" si="143"/>
        <v>+8</v>
      </c>
      <c r="BZ347" s="22" t="str">
        <f t="shared" si="144"/>
        <v>暴击率+8</v>
      </c>
    </row>
    <row r="348" spans="11:78" x14ac:dyDescent="0.15">
      <c r="K348" t="str">
        <f t="shared" si="162"/>
        <v>被动冷静lv13</v>
      </c>
      <c r="L348" s="6" t="str">
        <f>Q348&amp;":"&amp;M348&amp;":"&amp;VLOOKUP(N348,对应表!B:C,2,FALSE)&amp;":"&amp;IF(buff!O348="",0,O348)</f>
        <v>200253:100:1:0</v>
      </c>
      <c r="M348">
        <v>100</v>
      </c>
      <c r="N348" s="1" t="s">
        <v>278</v>
      </c>
      <c r="O348">
        <v>0</v>
      </c>
      <c r="P348">
        <f t="shared" si="151"/>
        <v>9</v>
      </c>
      <c r="Q348">
        <v>200253</v>
      </c>
      <c r="R348" s="4" t="s">
        <v>439</v>
      </c>
      <c r="S348" s="4" t="str">
        <f t="shared" si="146"/>
        <v>被动冷静lv13</v>
      </c>
      <c r="T348" s="4" t="str">
        <f t="shared" si="150"/>
        <v>被动冷静lv13</v>
      </c>
      <c r="U348" t="s">
        <v>279</v>
      </c>
      <c r="Z348" t="s">
        <v>391</v>
      </c>
      <c r="AA348">
        <v>9</v>
      </c>
      <c r="AB348" t="s">
        <v>246</v>
      </c>
      <c r="AC348">
        <v>8</v>
      </c>
      <c r="AJ348" s="12" t="str">
        <f t="shared" si="163"/>
        <v>HIT:9|CRI:8</v>
      </c>
      <c r="AS348">
        <v>999</v>
      </c>
      <c r="AV348" s="4"/>
      <c r="AW348" s="4"/>
      <c r="AX348" s="4"/>
      <c r="AY348" s="4"/>
      <c r="BA348" s="12" t="str">
        <f t="shared" si="164"/>
        <v/>
      </c>
      <c r="BB348" s="12" t="str">
        <f t="shared" si="152"/>
        <v/>
      </c>
      <c r="BC348" s="12" t="str">
        <f t="shared" si="153"/>
        <v/>
      </c>
      <c r="BD348" s="12" t="str">
        <f t="shared" si="154"/>
        <v/>
      </c>
      <c r="BE348" s="12" t="str">
        <f t="shared" si="155"/>
        <v/>
      </c>
      <c r="BF348" s="12" t="str">
        <f t="shared" si="156"/>
        <v/>
      </c>
      <c r="BG348" s="12" t="str">
        <f>_xlfn.IFNA(VLOOKUP(Z348,对应表!$Z:$AA,2,FALSE)&amp;AA348,"")</f>
        <v>HIT:9</v>
      </c>
      <c r="BH348" s="12" t="str">
        <f>_xlfn.IFNA(VLOOKUP(AB348,对应表!$Z:$AA,2,FALSE)&amp;AC348,"")</f>
        <v>CRI:8</v>
      </c>
      <c r="BI348" s="12" t="str">
        <f>_xlfn.IFNA(VLOOKUP(AD348,对应表!$Z:$AA,2,FALSE)&amp;AE348,"")</f>
        <v/>
      </c>
      <c r="BJ348" s="12" t="str">
        <f>_xlfn.IFNA(VLOOKUP(AF348,对应表!$Z:$AA,2,FALSE)&amp;AG348,"")</f>
        <v/>
      </c>
      <c r="BK348" s="12" t="str">
        <f>_xlfn.IFNA(VLOOKUP(AH348,对应表!$Z:$AA,2,FALSE)&amp;AI348,"")</f>
        <v/>
      </c>
      <c r="BN348" t="str">
        <f t="shared" si="159"/>
        <v>被动冷静lv13</v>
      </c>
      <c r="BO348">
        <f t="shared" si="157"/>
        <v>9</v>
      </c>
      <c r="BP348">
        <f t="shared" si="158"/>
        <v>8</v>
      </c>
      <c r="BQ348" t="str">
        <f t="shared" si="160"/>
        <v>命中率值</v>
      </c>
      <c r="BR348" t="str">
        <f t="shared" si="161"/>
        <v>暴击率值</v>
      </c>
      <c r="BS348" s="22" t="str">
        <f>VLOOKUP(BQ348,对应表!AS:AU,3,FALSE)</f>
        <v>命中率</v>
      </c>
      <c r="BT348" s="22">
        <f>VLOOKUP(BQ348,对应表!AS:AU,2,FALSE)</f>
        <v>1</v>
      </c>
      <c r="BU348" s="22" t="str">
        <f t="shared" si="140"/>
        <v>+9</v>
      </c>
      <c r="BV348" s="22" t="str">
        <f t="shared" si="142"/>
        <v>命中率+9</v>
      </c>
      <c r="BW348" s="22" t="str">
        <f>_xlfn.IFNA(VLOOKUP(BR348,对应表!AS:AU,3,FALSE),"")</f>
        <v>暴击率</v>
      </c>
      <c r="BX348" s="22">
        <f>_xlfn.IFNA(VLOOKUP(BR348,对应表!AS:AU,2,FALSE),"")</f>
        <v>1</v>
      </c>
      <c r="BY348" s="22" t="str">
        <f t="shared" si="143"/>
        <v>+8</v>
      </c>
      <c r="BZ348" s="22" t="str">
        <f t="shared" si="144"/>
        <v>暴击率+8</v>
      </c>
    </row>
    <row r="349" spans="11:78" x14ac:dyDescent="0.15">
      <c r="K349" t="str">
        <f t="shared" si="162"/>
        <v>被动冷静lv14</v>
      </c>
      <c r="L349" s="6" t="str">
        <f>Q349&amp;":"&amp;M349&amp;":"&amp;VLOOKUP(N349,对应表!B:C,2,FALSE)&amp;":"&amp;IF(buff!O349="",0,O349)</f>
        <v>200254:100:1:0</v>
      </c>
      <c r="M349">
        <v>100</v>
      </c>
      <c r="N349" s="1" t="s">
        <v>278</v>
      </c>
      <c r="O349">
        <v>0</v>
      </c>
      <c r="P349">
        <f t="shared" si="151"/>
        <v>9</v>
      </c>
      <c r="Q349">
        <v>200254</v>
      </c>
      <c r="R349" s="4" t="s">
        <v>440</v>
      </c>
      <c r="S349" s="4" t="str">
        <f t="shared" si="146"/>
        <v>被动冷静lv14</v>
      </c>
      <c r="T349" s="4" t="str">
        <f t="shared" si="150"/>
        <v>被动冷静lv14</v>
      </c>
      <c r="U349" t="s">
        <v>279</v>
      </c>
      <c r="Z349" t="s">
        <v>391</v>
      </c>
      <c r="AA349">
        <v>9</v>
      </c>
      <c r="AB349" t="s">
        <v>246</v>
      </c>
      <c r="AC349">
        <v>9</v>
      </c>
      <c r="AJ349" s="12" t="str">
        <f t="shared" si="163"/>
        <v>HIT:9|CRI:9</v>
      </c>
      <c r="AS349">
        <v>999</v>
      </c>
      <c r="AV349" s="4"/>
      <c r="AW349" s="4"/>
      <c r="AX349" s="4"/>
      <c r="AY349" s="4"/>
      <c r="BA349" s="12" t="str">
        <f t="shared" si="164"/>
        <v/>
      </c>
      <c r="BB349" s="12" t="str">
        <f t="shared" si="152"/>
        <v/>
      </c>
      <c r="BC349" s="12" t="str">
        <f t="shared" si="153"/>
        <v/>
      </c>
      <c r="BD349" s="12" t="str">
        <f t="shared" si="154"/>
        <v/>
      </c>
      <c r="BE349" s="12" t="str">
        <f t="shared" si="155"/>
        <v/>
      </c>
      <c r="BF349" s="12" t="str">
        <f t="shared" si="156"/>
        <v/>
      </c>
      <c r="BG349" s="12" t="str">
        <f>_xlfn.IFNA(VLOOKUP(Z349,对应表!$Z:$AA,2,FALSE)&amp;AA349,"")</f>
        <v>HIT:9</v>
      </c>
      <c r="BH349" s="12" t="str">
        <f>_xlfn.IFNA(VLOOKUP(AB349,对应表!$Z:$AA,2,FALSE)&amp;AC349,"")</f>
        <v>CRI:9</v>
      </c>
      <c r="BI349" s="12" t="str">
        <f>_xlfn.IFNA(VLOOKUP(AD349,对应表!$Z:$AA,2,FALSE)&amp;AE349,"")</f>
        <v/>
      </c>
      <c r="BJ349" s="12" t="str">
        <f>_xlfn.IFNA(VLOOKUP(AF349,对应表!$Z:$AA,2,FALSE)&amp;AG349,"")</f>
        <v/>
      </c>
      <c r="BK349" s="12" t="str">
        <f>_xlfn.IFNA(VLOOKUP(AH349,对应表!$Z:$AA,2,FALSE)&amp;AI349,"")</f>
        <v/>
      </c>
      <c r="BN349" t="str">
        <f t="shared" si="159"/>
        <v>被动冷静lv14</v>
      </c>
      <c r="BO349">
        <f t="shared" si="157"/>
        <v>9</v>
      </c>
      <c r="BP349">
        <f t="shared" si="158"/>
        <v>9</v>
      </c>
      <c r="BQ349" t="str">
        <f t="shared" si="160"/>
        <v>命中率值</v>
      </c>
      <c r="BR349" t="str">
        <f t="shared" si="161"/>
        <v>暴击率值</v>
      </c>
      <c r="BS349" s="22" t="str">
        <f>VLOOKUP(BQ349,对应表!AS:AU,3,FALSE)</f>
        <v>命中率</v>
      </c>
      <c r="BT349" s="22">
        <f>VLOOKUP(BQ349,对应表!AS:AU,2,FALSE)</f>
        <v>1</v>
      </c>
      <c r="BU349" s="22" t="str">
        <f t="shared" si="140"/>
        <v>+9</v>
      </c>
      <c r="BV349" s="22" t="str">
        <f t="shared" si="142"/>
        <v>命中率+9</v>
      </c>
      <c r="BW349" s="22" t="str">
        <f>_xlfn.IFNA(VLOOKUP(BR349,对应表!AS:AU,3,FALSE),"")</f>
        <v>暴击率</v>
      </c>
      <c r="BX349" s="22">
        <f>_xlfn.IFNA(VLOOKUP(BR349,对应表!AS:AU,2,FALSE),"")</f>
        <v>1</v>
      </c>
      <c r="BY349" s="22" t="str">
        <f t="shared" si="143"/>
        <v>+9</v>
      </c>
      <c r="BZ349" s="22" t="str">
        <f t="shared" si="144"/>
        <v>暴击率+9</v>
      </c>
    </row>
    <row r="350" spans="11:78" x14ac:dyDescent="0.15">
      <c r="K350" t="str">
        <f t="shared" si="162"/>
        <v>被动冷静lv15</v>
      </c>
      <c r="L350" s="6" t="str">
        <f>Q350&amp;":"&amp;M350&amp;":"&amp;VLOOKUP(N350,对应表!B:C,2,FALSE)&amp;":"&amp;IF(buff!O350="",0,O350)</f>
        <v>200255:100:1:0</v>
      </c>
      <c r="M350">
        <v>100</v>
      </c>
      <c r="N350" s="1" t="s">
        <v>278</v>
      </c>
      <c r="O350">
        <v>0</v>
      </c>
      <c r="P350">
        <f t="shared" si="151"/>
        <v>10</v>
      </c>
      <c r="Q350">
        <v>200255</v>
      </c>
      <c r="R350" s="4" t="s">
        <v>441</v>
      </c>
      <c r="S350" s="4" t="str">
        <f t="shared" si="146"/>
        <v>被动冷静lv15</v>
      </c>
      <c r="T350" s="4" t="str">
        <f t="shared" si="150"/>
        <v>被动冷静lv15</v>
      </c>
      <c r="U350" t="s">
        <v>279</v>
      </c>
      <c r="Z350" t="s">
        <v>391</v>
      </c>
      <c r="AA350">
        <v>10</v>
      </c>
      <c r="AB350" t="s">
        <v>246</v>
      </c>
      <c r="AC350">
        <v>9</v>
      </c>
      <c r="AJ350" s="12" t="str">
        <f t="shared" si="163"/>
        <v>HIT:10|CRI:9</v>
      </c>
      <c r="AS350">
        <v>999</v>
      </c>
      <c r="AV350" s="4"/>
      <c r="AW350" s="4"/>
      <c r="AX350" s="4"/>
      <c r="AY350" s="4"/>
      <c r="BA350" s="12" t="str">
        <f t="shared" si="164"/>
        <v/>
      </c>
      <c r="BB350" s="12" t="str">
        <f t="shared" si="152"/>
        <v/>
      </c>
      <c r="BC350" s="12" t="str">
        <f t="shared" si="153"/>
        <v/>
      </c>
      <c r="BD350" s="12" t="str">
        <f t="shared" si="154"/>
        <v/>
      </c>
      <c r="BE350" s="12" t="str">
        <f t="shared" si="155"/>
        <v/>
      </c>
      <c r="BF350" s="12" t="str">
        <f t="shared" si="156"/>
        <v/>
      </c>
      <c r="BG350" s="12" t="str">
        <f>_xlfn.IFNA(VLOOKUP(Z350,对应表!$Z:$AA,2,FALSE)&amp;AA350,"")</f>
        <v>HIT:10</v>
      </c>
      <c r="BH350" s="12" t="str">
        <f>_xlfn.IFNA(VLOOKUP(AB350,对应表!$Z:$AA,2,FALSE)&amp;AC350,"")</f>
        <v>CRI:9</v>
      </c>
      <c r="BI350" s="12" t="str">
        <f>_xlfn.IFNA(VLOOKUP(AD350,对应表!$Z:$AA,2,FALSE)&amp;AE350,"")</f>
        <v/>
      </c>
      <c r="BJ350" s="12" t="str">
        <f>_xlfn.IFNA(VLOOKUP(AF350,对应表!$Z:$AA,2,FALSE)&amp;AG350,"")</f>
        <v/>
      </c>
      <c r="BK350" s="12" t="str">
        <f>_xlfn.IFNA(VLOOKUP(AH350,对应表!$Z:$AA,2,FALSE)&amp;AI350,"")</f>
        <v/>
      </c>
      <c r="BN350" t="str">
        <f t="shared" si="159"/>
        <v>被动冷静lv15</v>
      </c>
      <c r="BO350">
        <f t="shared" si="157"/>
        <v>10</v>
      </c>
      <c r="BP350">
        <f t="shared" si="158"/>
        <v>9</v>
      </c>
      <c r="BQ350" t="str">
        <f t="shared" si="160"/>
        <v>命中率值</v>
      </c>
      <c r="BR350" t="str">
        <f t="shared" si="161"/>
        <v>暴击率值</v>
      </c>
      <c r="BS350" s="22" t="str">
        <f>VLOOKUP(BQ350,对应表!AS:AU,3,FALSE)</f>
        <v>命中率</v>
      </c>
      <c r="BT350" s="22">
        <f>VLOOKUP(BQ350,对应表!AS:AU,2,FALSE)</f>
        <v>1</v>
      </c>
      <c r="BU350" s="22" t="str">
        <f t="shared" si="140"/>
        <v>+10</v>
      </c>
      <c r="BV350" s="22" t="str">
        <f t="shared" si="142"/>
        <v>命中率+10</v>
      </c>
      <c r="BW350" s="22" t="str">
        <f>_xlfn.IFNA(VLOOKUP(BR350,对应表!AS:AU,3,FALSE),"")</f>
        <v>暴击率</v>
      </c>
      <c r="BX350" s="22">
        <f>_xlfn.IFNA(VLOOKUP(BR350,对应表!AS:AU,2,FALSE),"")</f>
        <v>1</v>
      </c>
      <c r="BY350" s="22" t="str">
        <f t="shared" si="143"/>
        <v>+9</v>
      </c>
      <c r="BZ350" s="22" t="str">
        <f t="shared" si="144"/>
        <v>暴击率+9</v>
      </c>
    </row>
    <row r="351" spans="11:78" x14ac:dyDescent="0.15">
      <c r="K351" t="str">
        <f t="shared" si="162"/>
        <v>被动冷静lv16</v>
      </c>
      <c r="L351" s="6" t="str">
        <f>Q351&amp;":"&amp;M351&amp;":"&amp;VLOOKUP(N351,对应表!B:C,2,FALSE)&amp;":"&amp;IF(buff!O351="",0,O351)</f>
        <v>200256:100:1:0</v>
      </c>
      <c r="M351">
        <v>100</v>
      </c>
      <c r="N351" s="1" t="s">
        <v>278</v>
      </c>
      <c r="O351">
        <v>0</v>
      </c>
      <c r="P351">
        <f t="shared" si="151"/>
        <v>10</v>
      </c>
      <c r="Q351">
        <v>200256</v>
      </c>
      <c r="R351" s="4" t="s">
        <v>442</v>
      </c>
      <c r="S351" s="4" t="str">
        <f t="shared" si="146"/>
        <v>被动冷静lv16</v>
      </c>
      <c r="T351" s="4" t="str">
        <f t="shared" si="150"/>
        <v>被动冷静lv16</v>
      </c>
      <c r="U351" t="s">
        <v>279</v>
      </c>
      <c r="Z351" t="s">
        <v>391</v>
      </c>
      <c r="AA351">
        <v>10</v>
      </c>
      <c r="AB351" t="s">
        <v>246</v>
      </c>
      <c r="AC351">
        <v>10</v>
      </c>
      <c r="AJ351" s="12" t="str">
        <f t="shared" si="163"/>
        <v>HIT:10|CRI:10</v>
      </c>
      <c r="AS351">
        <v>999</v>
      </c>
      <c r="AV351" s="4"/>
      <c r="AW351" s="4"/>
      <c r="AX351" s="4"/>
      <c r="AY351" s="4"/>
      <c r="BA351" s="12" t="str">
        <f t="shared" si="164"/>
        <v/>
      </c>
      <c r="BB351" s="12" t="str">
        <f t="shared" si="152"/>
        <v/>
      </c>
      <c r="BC351" s="12" t="str">
        <f t="shared" si="153"/>
        <v/>
      </c>
      <c r="BD351" s="12" t="str">
        <f t="shared" si="154"/>
        <v/>
      </c>
      <c r="BE351" s="12" t="str">
        <f t="shared" si="155"/>
        <v/>
      </c>
      <c r="BF351" s="12" t="str">
        <f t="shared" si="156"/>
        <v/>
      </c>
      <c r="BG351" s="12" t="str">
        <f>_xlfn.IFNA(VLOOKUP(Z351,对应表!$Z:$AA,2,FALSE)&amp;AA351,"")</f>
        <v>HIT:10</v>
      </c>
      <c r="BH351" s="12" t="str">
        <f>_xlfn.IFNA(VLOOKUP(AB351,对应表!$Z:$AA,2,FALSE)&amp;AC351,"")</f>
        <v>CRI:10</v>
      </c>
      <c r="BI351" s="12" t="str">
        <f>_xlfn.IFNA(VLOOKUP(AD351,对应表!$Z:$AA,2,FALSE)&amp;AE351,"")</f>
        <v/>
      </c>
      <c r="BJ351" s="12" t="str">
        <f>_xlfn.IFNA(VLOOKUP(AF351,对应表!$Z:$AA,2,FALSE)&amp;AG351,"")</f>
        <v/>
      </c>
      <c r="BK351" s="12" t="str">
        <f>_xlfn.IFNA(VLOOKUP(AH351,对应表!$Z:$AA,2,FALSE)&amp;AI351,"")</f>
        <v/>
      </c>
      <c r="BN351" t="str">
        <f t="shared" si="159"/>
        <v>被动冷静lv16</v>
      </c>
      <c r="BO351">
        <f t="shared" si="157"/>
        <v>10</v>
      </c>
      <c r="BP351">
        <f t="shared" si="158"/>
        <v>10</v>
      </c>
      <c r="BQ351" t="str">
        <f t="shared" si="160"/>
        <v>命中率值</v>
      </c>
      <c r="BR351" t="str">
        <f t="shared" si="161"/>
        <v>暴击率值</v>
      </c>
      <c r="BS351" s="22" t="str">
        <f>VLOOKUP(BQ351,对应表!AS:AU,3,FALSE)</f>
        <v>命中率</v>
      </c>
      <c r="BT351" s="22">
        <f>VLOOKUP(BQ351,对应表!AS:AU,2,FALSE)</f>
        <v>1</v>
      </c>
      <c r="BU351" s="22" t="str">
        <f t="shared" si="140"/>
        <v>+10</v>
      </c>
      <c r="BV351" s="22" t="str">
        <f t="shared" si="142"/>
        <v>命中率+10</v>
      </c>
      <c r="BW351" s="22" t="str">
        <f>_xlfn.IFNA(VLOOKUP(BR351,对应表!AS:AU,3,FALSE),"")</f>
        <v>暴击率</v>
      </c>
      <c r="BX351" s="22">
        <f>_xlfn.IFNA(VLOOKUP(BR351,对应表!AS:AU,2,FALSE),"")</f>
        <v>1</v>
      </c>
      <c r="BY351" s="22" t="str">
        <f t="shared" si="143"/>
        <v>+10</v>
      </c>
      <c r="BZ351" s="22" t="str">
        <f t="shared" si="144"/>
        <v>暴击率+10</v>
      </c>
    </row>
    <row r="352" spans="11:78" x14ac:dyDescent="0.15">
      <c r="K352" t="str">
        <f t="shared" si="162"/>
        <v>被动冷静lv17</v>
      </c>
      <c r="L352" s="6" t="str">
        <f>Q352&amp;":"&amp;M352&amp;":"&amp;VLOOKUP(N352,对应表!B:C,2,FALSE)&amp;":"&amp;IF(buff!O352="",0,O352)</f>
        <v>200257:100:1:0</v>
      </c>
      <c r="M352">
        <v>100</v>
      </c>
      <c r="N352" s="1" t="s">
        <v>278</v>
      </c>
      <c r="O352">
        <v>0</v>
      </c>
      <c r="P352">
        <f t="shared" si="151"/>
        <v>11</v>
      </c>
      <c r="Q352">
        <v>200257</v>
      </c>
      <c r="R352" s="4" t="s">
        <v>443</v>
      </c>
      <c r="S352" s="4" t="str">
        <f t="shared" si="146"/>
        <v>被动冷静lv17</v>
      </c>
      <c r="T352" s="4" t="str">
        <f t="shared" si="150"/>
        <v>被动冷静lv17</v>
      </c>
      <c r="U352" t="s">
        <v>279</v>
      </c>
      <c r="Z352" t="s">
        <v>391</v>
      </c>
      <c r="AA352">
        <v>11</v>
      </c>
      <c r="AB352" t="s">
        <v>246</v>
      </c>
      <c r="AC352">
        <v>10</v>
      </c>
      <c r="AJ352" s="12" t="str">
        <f t="shared" si="163"/>
        <v>HIT:11|CRI:10</v>
      </c>
      <c r="AS352">
        <v>999</v>
      </c>
      <c r="AV352" s="4"/>
      <c r="AW352" s="4"/>
      <c r="AX352" s="4"/>
      <c r="AY352" s="4"/>
      <c r="BA352" s="12" t="str">
        <f t="shared" si="164"/>
        <v/>
      </c>
      <c r="BB352" s="12" t="str">
        <f t="shared" si="152"/>
        <v/>
      </c>
      <c r="BC352" s="12" t="str">
        <f t="shared" si="153"/>
        <v/>
      </c>
      <c r="BD352" s="12" t="str">
        <f t="shared" si="154"/>
        <v/>
      </c>
      <c r="BE352" s="12" t="str">
        <f t="shared" si="155"/>
        <v/>
      </c>
      <c r="BF352" s="12" t="str">
        <f t="shared" si="156"/>
        <v/>
      </c>
      <c r="BG352" s="12" t="str">
        <f>_xlfn.IFNA(VLOOKUP(Z352,对应表!$Z:$AA,2,FALSE)&amp;AA352,"")</f>
        <v>HIT:11</v>
      </c>
      <c r="BH352" s="12" t="str">
        <f>_xlfn.IFNA(VLOOKUP(AB352,对应表!$Z:$AA,2,FALSE)&amp;AC352,"")</f>
        <v>CRI:10</v>
      </c>
      <c r="BI352" s="12" t="str">
        <f>_xlfn.IFNA(VLOOKUP(AD352,对应表!$Z:$AA,2,FALSE)&amp;AE352,"")</f>
        <v/>
      </c>
      <c r="BJ352" s="12" t="str">
        <f>_xlfn.IFNA(VLOOKUP(AF352,对应表!$Z:$AA,2,FALSE)&amp;AG352,"")</f>
        <v/>
      </c>
      <c r="BK352" s="12" t="str">
        <f>_xlfn.IFNA(VLOOKUP(AH352,对应表!$Z:$AA,2,FALSE)&amp;AI352,"")</f>
        <v/>
      </c>
      <c r="BN352" t="str">
        <f t="shared" si="159"/>
        <v>被动冷静lv17</v>
      </c>
      <c r="BO352">
        <f t="shared" si="157"/>
        <v>11</v>
      </c>
      <c r="BP352">
        <f t="shared" si="158"/>
        <v>10</v>
      </c>
      <c r="BQ352" t="str">
        <f t="shared" si="160"/>
        <v>命中率值</v>
      </c>
      <c r="BR352" t="str">
        <f t="shared" si="161"/>
        <v>暴击率值</v>
      </c>
      <c r="BS352" s="22" t="str">
        <f>VLOOKUP(BQ352,对应表!AS:AU,3,FALSE)</f>
        <v>命中率</v>
      </c>
      <c r="BT352" s="22">
        <f>VLOOKUP(BQ352,对应表!AS:AU,2,FALSE)</f>
        <v>1</v>
      </c>
      <c r="BU352" s="22" t="str">
        <f t="shared" ref="BU352:BU415" si="165">IF(BT352=2,"+"&amp;BO352&amp;"%","+"&amp;BO352)</f>
        <v>+11</v>
      </c>
      <c r="BV352" s="22" t="str">
        <f t="shared" si="142"/>
        <v>命中率+11</v>
      </c>
      <c r="BW352" s="22" t="str">
        <f>_xlfn.IFNA(VLOOKUP(BR352,对应表!AS:AU,3,FALSE),"")</f>
        <v>暴击率</v>
      </c>
      <c r="BX352" s="22">
        <f>_xlfn.IFNA(VLOOKUP(BR352,对应表!AS:AU,2,FALSE),"")</f>
        <v>1</v>
      </c>
      <c r="BY352" s="22" t="str">
        <f t="shared" si="143"/>
        <v>+10</v>
      </c>
      <c r="BZ352" s="22" t="str">
        <f t="shared" si="144"/>
        <v>暴击率+10</v>
      </c>
    </row>
    <row r="353" spans="11:78" x14ac:dyDescent="0.15">
      <c r="K353" t="str">
        <f t="shared" si="162"/>
        <v>被动冷静lv18</v>
      </c>
      <c r="L353" s="6" t="str">
        <f>Q353&amp;":"&amp;M353&amp;":"&amp;VLOOKUP(N353,对应表!B:C,2,FALSE)&amp;":"&amp;IF(buff!O353="",0,O353)</f>
        <v>200258:100:1:0</v>
      </c>
      <c r="M353">
        <v>100</v>
      </c>
      <c r="N353" s="1" t="s">
        <v>278</v>
      </c>
      <c r="O353">
        <v>0</v>
      </c>
      <c r="P353">
        <f t="shared" si="151"/>
        <v>11</v>
      </c>
      <c r="Q353">
        <v>200258</v>
      </c>
      <c r="R353" s="4" t="s">
        <v>444</v>
      </c>
      <c r="S353" s="4" t="str">
        <f t="shared" ref="S353:S416" si="166">R353</f>
        <v>被动冷静lv18</v>
      </c>
      <c r="T353" s="4" t="str">
        <f t="shared" si="150"/>
        <v>被动冷静lv18</v>
      </c>
      <c r="U353" t="s">
        <v>279</v>
      </c>
      <c r="Z353" t="s">
        <v>391</v>
      </c>
      <c r="AA353">
        <v>11</v>
      </c>
      <c r="AB353" t="s">
        <v>246</v>
      </c>
      <c r="AC353">
        <v>11</v>
      </c>
      <c r="AJ353" s="12" t="str">
        <f t="shared" si="163"/>
        <v>HIT:11|CRI:11</v>
      </c>
      <c r="AS353">
        <v>999</v>
      </c>
      <c r="AV353" s="4"/>
      <c r="AW353" s="4"/>
      <c r="AX353" s="4"/>
      <c r="AY353" s="4"/>
      <c r="BA353" s="12" t="str">
        <f t="shared" si="164"/>
        <v/>
      </c>
      <c r="BB353" s="12" t="str">
        <f t="shared" si="152"/>
        <v/>
      </c>
      <c r="BC353" s="12" t="str">
        <f t="shared" si="153"/>
        <v/>
      </c>
      <c r="BD353" s="12" t="str">
        <f t="shared" si="154"/>
        <v/>
      </c>
      <c r="BE353" s="12" t="str">
        <f t="shared" si="155"/>
        <v/>
      </c>
      <c r="BF353" s="12" t="str">
        <f t="shared" si="156"/>
        <v/>
      </c>
      <c r="BG353" s="12" t="str">
        <f>_xlfn.IFNA(VLOOKUP(Z353,对应表!$Z:$AA,2,FALSE)&amp;AA353,"")</f>
        <v>HIT:11</v>
      </c>
      <c r="BH353" s="12" t="str">
        <f>_xlfn.IFNA(VLOOKUP(AB353,对应表!$Z:$AA,2,FALSE)&amp;AC353,"")</f>
        <v>CRI:11</v>
      </c>
      <c r="BI353" s="12" t="str">
        <f>_xlfn.IFNA(VLOOKUP(AD353,对应表!$Z:$AA,2,FALSE)&amp;AE353,"")</f>
        <v/>
      </c>
      <c r="BJ353" s="12" t="str">
        <f>_xlfn.IFNA(VLOOKUP(AF353,对应表!$Z:$AA,2,FALSE)&amp;AG353,"")</f>
        <v/>
      </c>
      <c r="BK353" s="12" t="str">
        <f>_xlfn.IFNA(VLOOKUP(AH353,对应表!$Z:$AA,2,FALSE)&amp;AI353,"")</f>
        <v/>
      </c>
      <c r="BN353" t="str">
        <f t="shared" si="159"/>
        <v>被动冷静lv18</v>
      </c>
      <c r="BO353">
        <f t="shared" si="157"/>
        <v>11</v>
      </c>
      <c r="BP353">
        <f t="shared" si="158"/>
        <v>11</v>
      </c>
      <c r="BQ353" t="str">
        <f t="shared" si="160"/>
        <v>命中率值</v>
      </c>
      <c r="BR353" t="str">
        <f t="shared" si="161"/>
        <v>暴击率值</v>
      </c>
      <c r="BS353" s="22" t="str">
        <f>VLOOKUP(BQ353,对应表!AS:AU,3,FALSE)</f>
        <v>命中率</v>
      </c>
      <c r="BT353" s="22">
        <f>VLOOKUP(BQ353,对应表!AS:AU,2,FALSE)</f>
        <v>1</v>
      </c>
      <c r="BU353" s="22" t="str">
        <f t="shared" si="165"/>
        <v>+11</v>
      </c>
      <c r="BV353" s="22" t="str">
        <f t="shared" ref="BV353:BV416" si="167">IF(BS353="","",BS353&amp;BU353)</f>
        <v>命中率+11</v>
      </c>
      <c r="BW353" s="22" t="str">
        <f>_xlfn.IFNA(VLOOKUP(BR353,对应表!AS:AU,3,FALSE),"")</f>
        <v>暴击率</v>
      </c>
      <c r="BX353" s="22">
        <f>_xlfn.IFNA(VLOOKUP(BR353,对应表!AS:AU,2,FALSE),"")</f>
        <v>1</v>
      </c>
      <c r="BY353" s="22" t="str">
        <f t="shared" ref="BY353:BY416" si="168">IF(BX353=2,"+"&amp;BP353&amp;"%","+"&amp;BP353)</f>
        <v>+11</v>
      </c>
      <c r="BZ353" s="22" t="str">
        <f t="shared" ref="BZ353:BZ416" si="169">IF(BW353="","",BW353&amp;BY353)</f>
        <v>暴击率+11</v>
      </c>
    </row>
    <row r="354" spans="11:78" x14ac:dyDescent="0.15">
      <c r="K354" t="str">
        <f t="shared" si="162"/>
        <v>被动冷静lv19</v>
      </c>
      <c r="L354" s="6" t="str">
        <f>Q354&amp;":"&amp;M354&amp;":"&amp;VLOOKUP(N354,对应表!B:C,2,FALSE)&amp;":"&amp;IF(buff!O354="",0,O354)</f>
        <v>200259:100:1:0</v>
      </c>
      <c r="M354">
        <v>100</v>
      </c>
      <c r="N354" s="1" t="s">
        <v>278</v>
      </c>
      <c r="O354">
        <v>0</v>
      </c>
      <c r="P354">
        <f t="shared" si="151"/>
        <v>12</v>
      </c>
      <c r="Q354">
        <v>200259</v>
      </c>
      <c r="R354" s="4" t="s">
        <v>445</v>
      </c>
      <c r="S354" s="4" t="str">
        <f t="shared" si="166"/>
        <v>被动冷静lv19</v>
      </c>
      <c r="T354" s="4" t="str">
        <f t="shared" si="150"/>
        <v>被动冷静lv19</v>
      </c>
      <c r="U354" t="s">
        <v>279</v>
      </c>
      <c r="Z354" t="s">
        <v>391</v>
      </c>
      <c r="AA354">
        <v>12</v>
      </c>
      <c r="AB354" t="s">
        <v>246</v>
      </c>
      <c r="AC354">
        <v>11</v>
      </c>
      <c r="AJ354" s="12" t="str">
        <f t="shared" si="163"/>
        <v>HIT:12|CRI:11</v>
      </c>
      <c r="AS354">
        <v>999</v>
      </c>
      <c r="AV354" s="4"/>
      <c r="AW354" s="4"/>
      <c r="AX354" s="4"/>
      <c r="AY354" s="4"/>
      <c r="BA354" s="12" t="str">
        <f t="shared" si="164"/>
        <v/>
      </c>
      <c r="BB354" s="12" t="str">
        <f t="shared" si="152"/>
        <v/>
      </c>
      <c r="BC354" s="12" t="str">
        <f t="shared" si="153"/>
        <v/>
      </c>
      <c r="BD354" s="12" t="str">
        <f t="shared" si="154"/>
        <v/>
      </c>
      <c r="BE354" s="12" t="str">
        <f t="shared" si="155"/>
        <v/>
      </c>
      <c r="BF354" s="12" t="str">
        <f t="shared" si="156"/>
        <v/>
      </c>
      <c r="BG354" s="12" t="str">
        <f>_xlfn.IFNA(VLOOKUP(Z354,对应表!$Z:$AA,2,FALSE)&amp;AA354,"")</f>
        <v>HIT:12</v>
      </c>
      <c r="BH354" s="12" t="str">
        <f>_xlfn.IFNA(VLOOKUP(AB354,对应表!$Z:$AA,2,FALSE)&amp;AC354,"")</f>
        <v>CRI:11</v>
      </c>
      <c r="BI354" s="12" t="str">
        <f>_xlfn.IFNA(VLOOKUP(AD354,对应表!$Z:$AA,2,FALSE)&amp;AE354,"")</f>
        <v/>
      </c>
      <c r="BJ354" s="12" t="str">
        <f>_xlfn.IFNA(VLOOKUP(AF354,对应表!$Z:$AA,2,FALSE)&amp;AG354,"")</f>
        <v/>
      </c>
      <c r="BK354" s="12" t="str">
        <f>_xlfn.IFNA(VLOOKUP(AH354,对应表!$Z:$AA,2,FALSE)&amp;AI354,"")</f>
        <v/>
      </c>
      <c r="BN354" t="str">
        <f t="shared" si="159"/>
        <v>被动冷静lv19</v>
      </c>
      <c r="BO354">
        <f t="shared" si="157"/>
        <v>12</v>
      </c>
      <c r="BP354">
        <f t="shared" si="158"/>
        <v>11</v>
      </c>
      <c r="BQ354" t="str">
        <f t="shared" si="160"/>
        <v>命中率值</v>
      </c>
      <c r="BR354" t="str">
        <f t="shared" si="161"/>
        <v>暴击率值</v>
      </c>
      <c r="BS354" s="22" t="str">
        <f>VLOOKUP(BQ354,对应表!AS:AU,3,FALSE)</f>
        <v>命中率</v>
      </c>
      <c r="BT354" s="22">
        <f>VLOOKUP(BQ354,对应表!AS:AU,2,FALSE)</f>
        <v>1</v>
      </c>
      <c r="BU354" s="22" t="str">
        <f t="shared" si="165"/>
        <v>+12</v>
      </c>
      <c r="BV354" s="22" t="str">
        <f t="shared" si="167"/>
        <v>命中率+12</v>
      </c>
      <c r="BW354" s="22" t="str">
        <f>_xlfn.IFNA(VLOOKUP(BR354,对应表!AS:AU,3,FALSE),"")</f>
        <v>暴击率</v>
      </c>
      <c r="BX354" s="22">
        <f>_xlfn.IFNA(VLOOKUP(BR354,对应表!AS:AU,2,FALSE),"")</f>
        <v>1</v>
      </c>
      <c r="BY354" s="22" t="str">
        <f t="shared" si="168"/>
        <v>+11</v>
      </c>
      <c r="BZ354" s="22" t="str">
        <f t="shared" si="169"/>
        <v>暴击率+11</v>
      </c>
    </row>
    <row r="355" spans="11:78" x14ac:dyDescent="0.15">
      <c r="K355" t="str">
        <f t="shared" si="162"/>
        <v>被动冷静lv20</v>
      </c>
      <c r="L355" s="6" t="str">
        <f>Q355&amp;":"&amp;M355&amp;":"&amp;VLOOKUP(N355,对应表!B:C,2,FALSE)&amp;":"&amp;IF(buff!O355="",0,O355)</f>
        <v>200260:100:1:0</v>
      </c>
      <c r="M355">
        <v>100</v>
      </c>
      <c r="N355" s="1" t="s">
        <v>278</v>
      </c>
      <c r="O355">
        <v>0</v>
      </c>
      <c r="P355">
        <f t="shared" si="151"/>
        <v>12</v>
      </c>
      <c r="Q355">
        <v>200260</v>
      </c>
      <c r="R355" s="4" t="s">
        <v>446</v>
      </c>
      <c r="S355" s="4" t="str">
        <f t="shared" si="166"/>
        <v>被动冷静lv20</v>
      </c>
      <c r="T355" s="4" t="str">
        <f t="shared" si="150"/>
        <v>被动冷静lv20</v>
      </c>
      <c r="U355" t="s">
        <v>279</v>
      </c>
      <c r="Z355" t="s">
        <v>391</v>
      </c>
      <c r="AA355">
        <v>12</v>
      </c>
      <c r="AB355" t="s">
        <v>246</v>
      </c>
      <c r="AC355">
        <v>12</v>
      </c>
      <c r="AJ355" s="12" t="str">
        <f t="shared" si="163"/>
        <v>HIT:12|CRI:12</v>
      </c>
      <c r="AS355">
        <v>999</v>
      </c>
      <c r="AV355" s="4"/>
      <c r="AW355" s="4"/>
      <c r="AX355" s="4"/>
      <c r="AY355" s="4"/>
      <c r="BA355" s="12" t="str">
        <f t="shared" si="164"/>
        <v/>
      </c>
      <c r="BB355" s="12" t="str">
        <f t="shared" si="152"/>
        <v/>
      </c>
      <c r="BC355" s="12" t="str">
        <f t="shared" si="153"/>
        <v/>
      </c>
      <c r="BD355" s="12" t="str">
        <f t="shared" si="154"/>
        <v/>
      </c>
      <c r="BE355" s="12" t="str">
        <f t="shared" si="155"/>
        <v/>
      </c>
      <c r="BF355" s="12" t="str">
        <f t="shared" si="156"/>
        <v/>
      </c>
      <c r="BG355" s="12" t="str">
        <f>_xlfn.IFNA(VLOOKUP(Z355,对应表!$Z:$AA,2,FALSE)&amp;AA355,"")</f>
        <v>HIT:12</v>
      </c>
      <c r="BH355" s="12" t="str">
        <f>_xlfn.IFNA(VLOOKUP(AB355,对应表!$Z:$AA,2,FALSE)&amp;AC355,"")</f>
        <v>CRI:12</v>
      </c>
      <c r="BI355" s="12" t="str">
        <f>_xlfn.IFNA(VLOOKUP(AD355,对应表!$Z:$AA,2,FALSE)&amp;AE355,"")</f>
        <v/>
      </c>
      <c r="BJ355" s="12" t="str">
        <f>_xlfn.IFNA(VLOOKUP(AF355,对应表!$Z:$AA,2,FALSE)&amp;AG355,"")</f>
        <v/>
      </c>
      <c r="BK355" s="12" t="str">
        <f>_xlfn.IFNA(VLOOKUP(AH355,对应表!$Z:$AA,2,FALSE)&amp;AI355,"")</f>
        <v/>
      </c>
      <c r="BN355" t="str">
        <f t="shared" si="159"/>
        <v>被动冷静lv20</v>
      </c>
      <c r="BO355">
        <f t="shared" si="157"/>
        <v>12</v>
      </c>
      <c r="BP355">
        <f t="shared" si="158"/>
        <v>12</v>
      </c>
      <c r="BQ355" t="str">
        <f t="shared" si="160"/>
        <v>命中率值</v>
      </c>
      <c r="BR355" t="str">
        <f t="shared" si="161"/>
        <v>暴击率值</v>
      </c>
      <c r="BS355" s="22" t="str">
        <f>VLOOKUP(BQ355,对应表!AS:AU,3,FALSE)</f>
        <v>命中率</v>
      </c>
      <c r="BT355" s="22">
        <f>VLOOKUP(BQ355,对应表!AS:AU,2,FALSE)</f>
        <v>1</v>
      </c>
      <c r="BU355" s="22" t="str">
        <f t="shared" si="165"/>
        <v>+12</v>
      </c>
      <c r="BV355" s="22" t="str">
        <f t="shared" si="167"/>
        <v>命中率+12</v>
      </c>
      <c r="BW355" s="22" t="str">
        <f>_xlfn.IFNA(VLOOKUP(BR355,对应表!AS:AU,3,FALSE),"")</f>
        <v>暴击率</v>
      </c>
      <c r="BX355" s="22">
        <f>_xlfn.IFNA(VLOOKUP(BR355,对应表!AS:AU,2,FALSE),"")</f>
        <v>1</v>
      </c>
      <c r="BY355" s="22" t="str">
        <f t="shared" si="168"/>
        <v>+12</v>
      </c>
      <c r="BZ355" s="22" t="str">
        <f t="shared" si="169"/>
        <v>暴击率+12</v>
      </c>
    </row>
    <row r="356" spans="11:78" x14ac:dyDescent="0.15">
      <c r="K356" t="str">
        <f t="shared" ref="K356:K375" si="170">R356</f>
        <v>被动精准lv1</v>
      </c>
      <c r="L356" s="6" t="str">
        <f>Q356&amp;":"&amp;M356&amp;":"&amp;VLOOKUP(N356,对应表!B:C,2,FALSE)&amp;":"&amp;IF(buff!O356="",0,O356)</f>
        <v>200261:100:1:0</v>
      </c>
      <c r="M356">
        <v>100</v>
      </c>
      <c r="N356" s="1" t="s">
        <v>278</v>
      </c>
      <c r="O356">
        <v>0</v>
      </c>
      <c r="P356">
        <f t="shared" si="151"/>
        <v>3</v>
      </c>
      <c r="Q356">
        <v>200261</v>
      </c>
      <c r="R356" s="4" t="s">
        <v>1186</v>
      </c>
      <c r="S356" s="4" t="str">
        <f t="shared" si="166"/>
        <v>被动精准lv1</v>
      </c>
      <c r="T356" s="4" t="str">
        <f t="shared" ref="T356:T375" si="171">R356</f>
        <v>被动精准lv1</v>
      </c>
      <c r="U356" t="s">
        <v>279</v>
      </c>
      <c r="Z356" t="s">
        <v>391</v>
      </c>
      <c r="AA356">
        <v>3</v>
      </c>
      <c r="AB356" t="s">
        <v>1185</v>
      </c>
      <c r="AC356">
        <v>2</v>
      </c>
      <c r="AJ356" s="12" t="str">
        <f t="shared" ref="AJ356:AJ375" si="172">IF(BG356="","",BG356)&amp;IF(BH356="","","|"&amp;BH356)&amp;IF(BI356="","","|"&amp;BI356)&amp;IF(BJ356="","","|"&amp;BJ356)&amp;IF(BK356="","","|"&amp;BK356)</f>
        <v>HIT:3|PEN:2</v>
      </c>
      <c r="AS356">
        <v>999</v>
      </c>
      <c r="AV356" s="4"/>
      <c r="AW356" s="4"/>
      <c r="AX356" s="4"/>
      <c r="AY356" s="4"/>
      <c r="BA356" s="12" t="str">
        <f t="shared" ref="BA356:BA375" si="173">IF(BB356="","",BB356)&amp;IF(BC356="","","|"&amp;BC356)&amp;IF(BD356="","","|"&amp;BD356)&amp;IF(BE356="","","|"&amp;BE356)&amp;IF(BF356="","","|"&amp;BF356)</f>
        <v/>
      </c>
      <c r="BB356" s="12" t="str">
        <f t="shared" si="152"/>
        <v/>
      </c>
      <c r="BC356" s="12" t="str">
        <f t="shared" si="153"/>
        <v/>
      </c>
      <c r="BD356" s="12" t="str">
        <f t="shared" si="154"/>
        <v/>
      </c>
      <c r="BE356" s="12" t="str">
        <f t="shared" si="155"/>
        <v/>
      </c>
      <c r="BF356" s="12" t="str">
        <f t="shared" si="156"/>
        <v/>
      </c>
      <c r="BG356" s="12" t="str">
        <f>_xlfn.IFNA(VLOOKUP(Z356,对应表!$Z:$AA,2,FALSE)&amp;AA356,"")</f>
        <v>HIT:3</v>
      </c>
      <c r="BH356" s="12" t="str">
        <f>_xlfn.IFNA(VLOOKUP(AB356,对应表!$Z:$AA,2,FALSE)&amp;AC356,"")</f>
        <v>PEN:2</v>
      </c>
      <c r="BI356" s="12" t="str">
        <f>_xlfn.IFNA(VLOOKUP(AD356,对应表!$Z:$AA,2,FALSE)&amp;AE356,"")</f>
        <v/>
      </c>
      <c r="BJ356" s="12" t="str">
        <f>_xlfn.IFNA(VLOOKUP(AF356,对应表!$Z:$AA,2,FALSE)&amp;AG356,"")</f>
        <v/>
      </c>
      <c r="BK356" s="12" t="str">
        <f>_xlfn.IFNA(VLOOKUP(AH356,对应表!$Z:$AA,2,FALSE)&amp;AI356,"")</f>
        <v/>
      </c>
      <c r="BN356" t="str">
        <f t="shared" si="159"/>
        <v>被动精准lv1</v>
      </c>
      <c r="BO356">
        <f t="shared" si="157"/>
        <v>3</v>
      </c>
      <c r="BP356">
        <f t="shared" si="158"/>
        <v>2</v>
      </c>
      <c r="BQ356" t="str">
        <f t="shared" si="160"/>
        <v>命中率值</v>
      </c>
      <c r="BR356" t="str">
        <f t="shared" si="161"/>
        <v>破甲率值</v>
      </c>
      <c r="BS356" s="22" t="str">
        <f>VLOOKUP(BQ356,对应表!AS:AU,3,FALSE)</f>
        <v>命中率</v>
      </c>
      <c r="BT356" s="22">
        <f>VLOOKUP(BQ356,对应表!AS:AU,2,FALSE)</f>
        <v>1</v>
      </c>
      <c r="BU356" s="22" t="str">
        <f t="shared" si="165"/>
        <v>+3</v>
      </c>
      <c r="BV356" s="22" t="str">
        <f t="shared" si="167"/>
        <v>命中率+3</v>
      </c>
      <c r="BW356" s="22" t="str">
        <f>_xlfn.IFNA(VLOOKUP(BR356,对应表!AS:AU,3,FALSE),"")</f>
        <v>破甲率</v>
      </c>
      <c r="BX356" s="22">
        <f>_xlfn.IFNA(VLOOKUP(BR356,对应表!AS:AU,2,FALSE),"")</f>
        <v>1</v>
      </c>
      <c r="BY356" s="22" t="str">
        <f t="shared" si="168"/>
        <v>+2</v>
      </c>
      <c r="BZ356" s="22" t="str">
        <f t="shared" si="169"/>
        <v>破甲率+2</v>
      </c>
    </row>
    <row r="357" spans="11:78" x14ac:dyDescent="0.15">
      <c r="K357" t="str">
        <f t="shared" si="170"/>
        <v>被动精准lv2</v>
      </c>
      <c r="L357" s="6" t="str">
        <f>Q357&amp;":"&amp;M357&amp;":"&amp;VLOOKUP(N357,对应表!B:C,2,FALSE)&amp;":"&amp;IF(buff!O357="",0,O357)</f>
        <v>200262:100:1:0</v>
      </c>
      <c r="M357">
        <v>100</v>
      </c>
      <c r="N357" s="1" t="s">
        <v>278</v>
      </c>
      <c r="O357">
        <v>0</v>
      </c>
      <c r="P357">
        <f t="shared" si="151"/>
        <v>3</v>
      </c>
      <c r="Q357">
        <v>200262</v>
      </c>
      <c r="R357" s="4" t="s">
        <v>1187</v>
      </c>
      <c r="S357" s="4" t="str">
        <f t="shared" si="166"/>
        <v>被动精准lv2</v>
      </c>
      <c r="T357" s="4" t="str">
        <f t="shared" si="171"/>
        <v>被动精准lv2</v>
      </c>
      <c r="U357" t="s">
        <v>279</v>
      </c>
      <c r="Z357" t="s">
        <v>391</v>
      </c>
      <c r="AA357">
        <v>3</v>
      </c>
      <c r="AB357" t="s">
        <v>1185</v>
      </c>
      <c r="AC357">
        <v>3</v>
      </c>
      <c r="AJ357" s="12" t="str">
        <f t="shared" si="172"/>
        <v>HIT:3|PEN:3</v>
      </c>
      <c r="AS357">
        <v>999</v>
      </c>
      <c r="AV357" s="4"/>
      <c r="AW357" s="4"/>
      <c r="AX357" s="4"/>
      <c r="AY357" s="4"/>
      <c r="BA357" s="12" t="str">
        <f t="shared" si="173"/>
        <v/>
      </c>
      <c r="BB357" s="12" t="str">
        <f t="shared" si="152"/>
        <v/>
      </c>
      <c r="BC357" s="12" t="str">
        <f t="shared" si="153"/>
        <v/>
      </c>
      <c r="BD357" s="12" t="str">
        <f t="shared" si="154"/>
        <v/>
      </c>
      <c r="BE357" s="12" t="str">
        <f t="shared" si="155"/>
        <v/>
      </c>
      <c r="BF357" s="12" t="str">
        <f t="shared" si="156"/>
        <v/>
      </c>
      <c r="BG357" s="12" t="str">
        <f>_xlfn.IFNA(VLOOKUP(Z357,对应表!$Z:$AA,2,FALSE)&amp;AA357,"")</f>
        <v>HIT:3</v>
      </c>
      <c r="BH357" s="12" t="str">
        <f>_xlfn.IFNA(VLOOKUP(AB357,对应表!$Z:$AA,2,FALSE)&amp;AC357,"")</f>
        <v>PEN:3</v>
      </c>
      <c r="BI357" s="12" t="str">
        <f>_xlfn.IFNA(VLOOKUP(AD357,对应表!$Z:$AA,2,FALSE)&amp;AE357,"")</f>
        <v/>
      </c>
      <c r="BJ357" s="12" t="str">
        <f>_xlfn.IFNA(VLOOKUP(AF357,对应表!$Z:$AA,2,FALSE)&amp;AG357,"")</f>
        <v/>
      </c>
      <c r="BK357" s="12" t="str">
        <f>_xlfn.IFNA(VLOOKUP(AH357,对应表!$Z:$AA,2,FALSE)&amp;AI357,"")</f>
        <v/>
      </c>
      <c r="BN357" t="str">
        <f t="shared" si="159"/>
        <v>被动精准lv2</v>
      </c>
      <c r="BO357">
        <f t="shared" si="157"/>
        <v>3</v>
      </c>
      <c r="BP357">
        <f t="shared" si="158"/>
        <v>3</v>
      </c>
      <c r="BQ357" t="str">
        <f t="shared" si="160"/>
        <v>命中率值</v>
      </c>
      <c r="BR357" t="str">
        <f t="shared" si="161"/>
        <v>破甲率值</v>
      </c>
      <c r="BS357" s="22" t="str">
        <f>VLOOKUP(BQ357,对应表!AS:AU,3,FALSE)</f>
        <v>命中率</v>
      </c>
      <c r="BT357" s="22">
        <f>VLOOKUP(BQ357,对应表!AS:AU,2,FALSE)</f>
        <v>1</v>
      </c>
      <c r="BU357" s="22" t="str">
        <f t="shared" si="165"/>
        <v>+3</v>
      </c>
      <c r="BV357" s="22" t="str">
        <f t="shared" si="167"/>
        <v>命中率+3</v>
      </c>
      <c r="BW357" s="22" t="str">
        <f>_xlfn.IFNA(VLOOKUP(BR357,对应表!AS:AU,3,FALSE),"")</f>
        <v>破甲率</v>
      </c>
      <c r="BX357" s="22">
        <f>_xlfn.IFNA(VLOOKUP(BR357,对应表!AS:AU,2,FALSE),"")</f>
        <v>1</v>
      </c>
      <c r="BY357" s="22" t="str">
        <f t="shared" si="168"/>
        <v>+3</v>
      </c>
      <c r="BZ357" s="22" t="str">
        <f t="shared" si="169"/>
        <v>破甲率+3</v>
      </c>
    </row>
    <row r="358" spans="11:78" x14ac:dyDescent="0.15">
      <c r="K358" t="str">
        <f t="shared" si="170"/>
        <v>被动精准lv3</v>
      </c>
      <c r="L358" s="6" t="str">
        <f>Q358&amp;":"&amp;M358&amp;":"&amp;VLOOKUP(N358,对应表!B:C,2,FALSE)&amp;":"&amp;IF(buff!O358="",0,O358)</f>
        <v>200263:100:1:0</v>
      </c>
      <c r="M358">
        <v>100</v>
      </c>
      <c r="N358" s="1" t="s">
        <v>278</v>
      </c>
      <c r="O358">
        <v>0</v>
      </c>
      <c r="P358">
        <f t="shared" si="151"/>
        <v>4</v>
      </c>
      <c r="Q358">
        <v>200263</v>
      </c>
      <c r="R358" s="4" t="s">
        <v>1188</v>
      </c>
      <c r="S358" s="4" t="str">
        <f t="shared" si="166"/>
        <v>被动精准lv3</v>
      </c>
      <c r="T358" s="4" t="str">
        <f t="shared" si="171"/>
        <v>被动精准lv3</v>
      </c>
      <c r="U358" t="s">
        <v>279</v>
      </c>
      <c r="Z358" t="s">
        <v>391</v>
      </c>
      <c r="AA358">
        <v>4</v>
      </c>
      <c r="AB358" t="s">
        <v>1185</v>
      </c>
      <c r="AC358">
        <v>3</v>
      </c>
      <c r="AJ358" s="12" t="str">
        <f t="shared" si="172"/>
        <v>HIT:4|PEN:3</v>
      </c>
      <c r="AS358">
        <v>999</v>
      </c>
      <c r="AV358" s="4"/>
      <c r="AW358" s="4"/>
      <c r="AX358" s="4"/>
      <c r="AY358" s="4"/>
      <c r="BA358" s="12" t="str">
        <f t="shared" si="173"/>
        <v/>
      </c>
      <c r="BB358" s="12" t="str">
        <f t="shared" si="152"/>
        <v/>
      </c>
      <c r="BC358" s="12" t="str">
        <f t="shared" si="153"/>
        <v/>
      </c>
      <c r="BD358" s="12" t="str">
        <f t="shared" si="154"/>
        <v/>
      </c>
      <c r="BE358" s="12" t="str">
        <f t="shared" si="155"/>
        <v/>
      </c>
      <c r="BF358" s="12" t="str">
        <f t="shared" si="156"/>
        <v/>
      </c>
      <c r="BG358" s="12" t="str">
        <f>_xlfn.IFNA(VLOOKUP(Z358,对应表!$Z:$AA,2,FALSE)&amp;AA358,"")</f>
        <v>HIT:4</v>
      </c>
      <c r="BH358" s="12" t="str">
        <f>_xlfn.IFNA(VLOOKUP(AB358,对应表!$Z:$AA,2,FALSE)&amp;AC358,"")</f>
        <v>PEN:3</v>
      </c>
      <c r="BI358" s="12" t="str">
        <f>_xlfn.IFNA(VLOOKUP(AD358,对应表!$Z:$AA,2,FALSE)&amp;AE358,"")</f>
        <v/>
      </c>
      <c r="BJ358" s="12" t="str">
        <f>_xlfn.IFNA(VLOOKUP(AF358,对应表!$Z:$AA,2,FALSE)&amp;AG358,"")</f>
        <v/>
      </c>
      <c r="BK358" s="12" t="str">
        <f>_xlfn.IFNA(VLOOKUP(AH358,对应表!$Z:$AA,2,FALSE)&amp;AI358,"")</f>
        <v/>
      </c>
      <c r="BN358" t="str">
        <f t="shared" si="159"/>
        <v>被动精准lv3</v>
      </c>
      <c r="BO358">
        <f t="shared" si="157"/>
        <v>4</v>
      </c>
      <c r="BP358">
        <f t="shared" si="158"/>
        <v>3</v>
      </c>
      <c r="BQ358" t="str">
        <f t="shared" si="160"/>
        <v>命中率值</v>
      </c>
      <c r="BR358" t="str">
        <f t="shared" si="161"/>
        <v>破甲率值</v>
      </c>
      <c r="BS358" s="22" t="str">
        <f>VLOOKUP(BQ358,对应表!AS:AU,3,FALSE)</f>
        <v>命中率</v>
      </c>
      <c r="BT358" s="22">
        <f>VLOOKUP(BQ358,对应表!AS:AU,2,FALSE)</f>
        <v>1</v>
      </c>
      <c r="BU358" s="22" t="str">
        <f t="shared" si="165"/>
        <v>+4</v>
      </c>
      <c r="BV358" s="22" t="str">
        <f t="shared" si="167"/>
        <v>命中率+4</v>
      </c>
      <c r="BW358" s="22" t="str">
        <f>_xlfn.IFNA(VLOOKUP(BR358,对应表!AS:AU,3,FALSE),"")</f>
        <v>破甲率</v>
      </c>
      <c r="BX358" s="22">
        <f>_xlfn.IFNA(VLOOKUP(BR358,对应表!AS:AU,2,FALSE),"")</f>
        <v>1</v>
      </c>
      <c r="BY358" s="22" t="str">
        <f t="shared" si="168"/>
        <v>+3</v>
      </c>
      <c r="BZ358" s="22" t="str">
        <f t="shared" si="169"/>
        <v>破甲率+3</v>
      </c>
    </row>
    <row r="359" spans="11:78" x14ac:dyDescent="0.15">
      <c r="K359" t="str">
        <f t="shared" si="170"/>
        <v>被动精准lv4</v>
      </c>
      <c r="L359" s="6" t="str">
        <f>Q359&amp;":"&amp;M359&amp;":"&amp;VLOOKUP(N359,对应表!B:C,2,FALSE)&amp;":"&amp;IF(buff!O359="",0,O359)</f>
        <v>200264:100:1:0</v>
      </c>
      <c r="M359">
        <v>100</v>
      </c>
      <c r="N359" s="1" t="s">
        <v>278</v>
      </c>
      <c r="O359">
        <v>0</v>
      </c>
      <c r="P359">
        <f t="shared" si="151"/>
        <v>4</v>
      </c>
      <c r="Q359">
        <v>200264</v>
      </c>
      <c r="R359" s="4" t="s">
        <v>1189</v>
      </c>
      <c r="S359" s="4" t="str">
        <f t="shared" si="166"/>
        <v>被动精准lv4</v>
      </c>
      <c r="T359" s="4" t="str">
        <f t="shared" si="171"/>
        <v>被动精准lv4</v>
      </c>
      <c r="U359" t="s">
        <v>279</v>
      </c>
      <c r="Z359" t="s">
        <v>391</v>
      </c>
      <c r="AA359">
        <v>4</v>
      </c>
      <c r="AB359" t="s">
        <v>1185</v>
      </c>
      <c r="AC359">
        <v>4</v>
      </c>
      <c r="AJ359" s="12" t="str">
        <f t="shared" si="172"/>
        <v>HIT:4|PEN:4</v>
      </c>
      <c r="AS359">
        <v>999</v>
      </c>
      <c r="AV359" s="4"/>
      <c r="AW359" s="4"/>
      <c r="AX359" s="4"/>
      <c r="AY359" s="4"/>
      <c r="BA359" s="12" t="str">
        <f t="shared" si="173"/>
        <v/>
      </c>
      <c r="BB359" s="12" t="str">
        <f t="shared" si="152"/>
        <v/>
      </c>
      <c r="BC359" s="12" t="str">
        <f t="shared" si="153"/>
        <v/>
      </c>
      <c r="BD359" s="12" t="str">
        <f t="shared" si="154"/>
        <v/>
      </c>
      <c r="BE359" s="12" t="str">
        <f t="shared" si="155"/>
        <v/>
      </c>
      <c r="BF359" s="12" t="str">
        <f t="shared" si="156"/>
        <v/>
      </c>
      <c r="BG359" s="12" t="str">
        <f>_xlfn.IFNA(VLOOKUP(Z359,对应表!$Z:$AA,2,FALSE)&amp;AA359,"")</f>
        <v>HIT:4</v>
      </c>
      <c r="BH359" s="12" t="str">
        <f>_xlfn.IFNA(VLOOKUP(AB359,对应表!$Z:$AA,2,FALSE)&amp;AC359,"")</f>
        <v>PEN:4</v>
      </c>
      <c r="BI359" s="12" t="str">
        <f>_xlfn.IFNA(VLOOKUP(AD359,对应表!$Z:$AA,2,FALSE)&amp;AE359,"")</f>
        <v/>
      </c>
      <c r="BJ359" s="12" t="str">
        <f>_xlfn.IFNA(VLOOKUP(AF359,对应表!$Z:$AA,2,FALSE)&amp;AG359,"")</f>
        <v/>
      </c>
      <c r="BK359" s="12" t="str">
        <f>_xlfn.IFNA(VLOOKUP(AH359,对应表!$Z:$AA,2,FALSE)&amp;AI359,"")</f>
        <v/>
      </c>
      <c r="BN359" t="str">
        <f t="shared" si="159"/>
        <v>被动精准lv4</v>
      </c>
      <c r="BO359">
        <f t="shared" si="157"/>
        <v>4</v>
      </c>
      <c r="BP359">
        <f t="shared" si="158"/>
        <v>4</v>
      </c>
      <c r="BQ359" t="str">
        <f t="shared" si="160"/>
        <v>命中率值</v>
      </c>
      <c r="BR359" t="str">
        <f t="shared" si="161"/>
        <v>破甲率值</v>
      </c>
      <c r="BS359" s="22" t="str">
        <f>VLOOKUP(BQ359,对应表!AS:AU,3,FALSE)</f>
        <v>命中率</v>
      </c>
      <c r="BT359" s="22">
        <f>VLOOKUP(BQ359,对应表!AS:AU,2,FALSE)</f>
        <v>1</v>
      </c>
      <c r="BU359" s="22" t="str">
        <f t="shared" si="165"/>
        <v>+4</v>
      </c>
      <c r="BV359" s="22" t="str">
        <f t="shared" si="167"/>
        <v>命中率+4</v>
      </c>
      <c r="BW359" s="22" t="str">
        <f>_xlfn.IFNA(VLOOKUP(BR359,对应表!AS:AU,3,FALSE),"")</f>
        <v>破甲率</v>
      </c>
      <c r="BX359" s="22">
        <f>_xlfn.IFNA(VLOOKUP(BR359,对应表!AS:AU,2,FALSE),"")</f>
        <v>1</v>
      </c>
      <c r="BY359" s="22" t="str">
        <f t="shared" si="168"/>
        <v>+4</v>
      </c>
      <c r="BZ359" s="22" t="str">
        <f t="shared" si="169"/>
        <v>破甲率+4</v>
      </c>
    </row>
    <row r="360" spans="11:78" x14ac:dyDescent="0.15">
      <c r="K360" t="str">
        <f t="shared" si="170"/>
        <v>被动精准lv5</v>
      </c>
      <c r="L360" s="6" t="str">
        <f>Q360&amp;":"&amp;M360&amp;":"&amp;VLOOKUP(N360,对应表!B:C,2,FALSE)&amp;":"&amp;IF(buff!O360="",0,O360)</f>
        <v>200265:100:1:0</v>
      </c>
      <c r="M360">
        <v>100</v>
      </c>
      <c r="N360" s="1" t="s">
        <v>278</v>
      </c>
      <c r="O360">
        <v>0</v>
      </c>
      <c r="P360">
        <f t="shared" si="151"/>
        <v>5</v>
      </c>
      <c r="Q360">
        <v>200265</v>
      </c>
      <c r="R360" s="4" t="s">
        <v>1190</v>
      </c>
      <c r="S360" s="4" t="str">
        <f t="shared" si="166"/>
        <v>被动精准lv5</v>
      </c>
      <c r="T360" s="4" t="str">
        <f t="shared" si="171"/>
        <v>被动精准lv5</v>
      </c>
      <c r="U360" t="s">
        <v>279</v>
      </c>
      <c r="Z360" t="s">
        <v>391</v>
      </c>
      <c r="AA360">
        <v>5</v>
      </c>
      <c r="AB360" t="s">
        <v>1185</v>
      </c>
      <c r="AC360">
        <v>4</v>
      </c>
      <c r="AJ360" s="12" t="str">
        <f t="shared" si="172"/>
        <v>HIT:5|PEN:4</v>
      </c>
      <c r="AS360">
        <v>999</v>
      </c>
      <c r="AV360" s="4"/>
      <c r="AW360" s="4"/>
      <c r="AX360" s="4"/>
      <c r="AY360" s="4"/>
      <c r="BA360" s="12" t="str">
        <f t="shared" si="173"/>
        <v/>
      </c>
      <c r="BB360" s="12" t="str">
        <f t="shared" si="152"/>
        <v/>
      </c>
      <c r="BC360" s="12" t="str">
        <f t="shared" si="153"/>
        <v/>
      </c>
      <c r="BD360" s="12" t="str">
        <f t="shared" si="154"/>
        <v/>
      </c>
      <c r="BE360" s="12" t="str">
        <f t="shared" si="155"/>
        <v/>
      </c>
      <c r="BF360" s="12" t="str">
        <f t="shared" si="156"/>
        <v/>
      </c>
      <c r="BG360" s="12" t="str">
        <f>_xlfn.IFNA(VLOOKUP(Z360,对应表!$Z:$AA,2,FALSE)&amp;AA360,"")</f>
        <v>HIT:5</v>
      </c>
      <c r="BH360" s="12" t="str">
        <f>_xlfn.IFNA(VLOOKUP(AB360,对应表!$Z:$AA,2,FALSE)&amp;AC360,"")</f>
        <v>PEN:4</v>
      </c>
      <c r="BI360" s="12" t="str">
        <f>_xlfn.IFNA(VLOOKUP(AD360,对应表!$Z:$AA,2,FALSE)&amp;AE360,"")</f>
        <v/>
      </c>
      <c r="BJ360" s="12" t="str">
        <f>_xlfn.IFNA(VLOOKUP(AF360,对应表!$Z:$AA,2,FALSE)&amp;AG360,"")</f>
        <v/>
      </c>
      <c r="BK360" s="12" t="str">
        <f>_xlfn.IFNA(VLOOKUP(AH360,对应表!$Z:$AA,2,FALSE)&amp;AI360,"")</f>
        <v/>
      </c>
      <c r="BN360" t="str">
        <f t="shared" si="159"/>
        <v>被动精准lv5</v>
      </c>
      <c r="BO360">
        <f t="shared" si="157"/>
        <v>5</v>
      </c>
      <c r="BP360">
        <f t="shared" si="158"/>
        <v>4</v>
      </c>
      <c r="BQ360" t="str">
        <f t="shared" si="160"/>
        <v>命中率值</v>
      </c>
      <c r="BR360" t="str">
        <f t="shared" si="161"/>
        <v>破甲率值</v>
      </c>
      <c r="BS360" s="22" t="str">
        <f>VLOOKUP(BQ360,对应表!AS:AU,3,FALSE)</f>
        <v>命中率</v>
      </c>
      <c r="BT360" s="22">
        <f>VLOOKUP(BQ360,对应表!AS:AU,2,FALSE)</f>
        <v>1</v>
      </c>
      <c r="BU360" s="22" t="str">
        <f t="shared" si="165"/>
        <v>+5</v>
      </c>
      <c r="BV360" s="22" t="str">
        <f t="shared" si="167"/>
        <v>命中率+5</v>
      </c>
      <c r="BW360" s="22" t="str">
        <f>_xlfn.IFNA(VLOOKUP(BR360,对应表!AS:AU,3,FALSE),"")</f>
        <v>破甲率</v>
      </c>
      <c r="BX360" s="22">
        <f>_xlfn.IFNA(VLOOKUP(BR360,对应表!AS:AU,2,FALSE),"")</f>
        <v>1</v>
      </c>
      <c r="BY360" s="22" t="str">
        <f t="shared" si="168"/>
        <v>+4</v>
      </c>
      <c r="BZ360" s="22" t="str">
        <f t="shared" si="169"/>
        <v>破甲率+4</v>
      </c>
    </row>
    <row r="361" spans="11:78" x14ac:dyDescent="0.15">
      <c r="K361" t="str">
        <f t="shared" si="170"/>
        <v>被动精准lv6</v>
      </c>
      <c r="L361" s="6" t="str">
        <f>Q361&amp;":"&amp;M361&amp;":"&amp;VLOOKUP(N361,对应表!B:C,2,FALSE)&amp;":"&amp;IF(buff!O361="",0,O361)</f>
        <v>200266:100:1:0</v>
      </c>
      <c r="M361">
        <v>100</v>
      </c>
      <c r="N361" s="1" t="s">
        <v>278</v>
      </c>
      <c r="O361">
        <v>0</v>
      </c>
      <c r="P361">
        <f t="shared" si="151"/>
        <v>5</v>
      </c>
      <c r="Q361">
        <v>200266</v>
      </c>
      <c r="R361" s="4" t="s">
        <v>1191</v>
      </c>
      <c r="S361" s="4" t="str">
        <f t="shared" si="166"/>
        <v>被动精准lv6</v>
      </c>
      <c r="T361" s="4" t="str">
        <f t="shared" si="171"/>
        <v>被动精准lv6</v>
      </c>
      <c r="U361" t="s">
        <v>279</v>
      </c>
      <c r="Z361" t="s">
        <v>391</v>
      </c>
      <c r="AA361">
        <v>5</v>
      </c>
      <c r="AB361" t="s">
        <v>1185</v>
      </c>
      <c r="AC361">
        <v>5</v>
      </c>
      <c r="AJ361" s="12" t="str">
        <f t="shared" si="172"/>
        <v>HIT:5|PEN:5</v>
      </c>
      <c r="AS361">
        <v>999</v>
      </c>
      <c r="AV361" s="4"/>
      <c r="AW361" s="4"/>
      <c r="AX361" s="4"/>
      <c r="AY361" s="4"/>
      <c r="BA361" s="12" t="str">
        <f t="shared" si="173"/>
        <v/>
      </c>
      <c r="BB361" s="12" t="str">
        <f t="shared" si="152"/>
        <v/>
      </c>
      <c r="BC361" s="12" t="str">
        <f t="shared" si="153"/>
        <v/>
      </c>
      <c r="BD361" s="12" t="str">
        <f t="shared" si="154"/>
        <v/>
      </c>
      <c r="BE361" s="12" t="str">
        <f t="shared" si="155"/>
        <v/>
      </c>
      <c r="BF361" s="12" t="str">
        <f t="shared" si="156"/>
        <v/>
      </c>
      <c r="BG361" s="12" t="str">
        <f>_xlfn.IFNA(VLOOKUP(Z361,对应表!$Z:$AA,2,FALSE)&amp;AA361,"")</f>
        <v>HIT:5</v>
      </c>
      <c r="BH361" s="12" t="str">
        <f>_xlfn.IFNA(VLOOKUP(AB361,对应表!$Z:$AA,2,FALSE)&amp;AC361,"")</f>
        <v>PEN:5</v>
      </c>
      <c r="BI361" s="12" t="str">
        <f>_xlfn.IFNA(VLOOKUP(AD361,对应表!$Z:$AA,2,FALSE)&amp;AE361,"")</f>
        <v/>
      </c>
      <c r="BJ361" s="12" t="str">
        <f>_xlfn.IFNA(VLOOKUP(AF361,对应表!$Z:$AA,2,FALSE)&amp;AG361,"")</f>
        <v/>
      </c>
      <c r="BK361" s="12" t="str">
        <f>_xlfn.IFNA(VLOOKUP(AH361,对应表!$Z:$AA,2,FALSE)&amp;AI361,"")</f>
        <v/>
      </c>
      <c r="BN361" t="str">
        <f t="shared" si="159"/>
        <v>被动精准lv6</v>
      </c>
      <c r="BO361">
        <f t="shared" si="157"/>
        <v>5</v>
      </c>
      <c r="BP361">
        <f t="shared" si="158"/>
        <v>5</v>
      </c>
      <c r="BQ361" t="str">
        <f t="shared" si="160"/>
        <v>命中率值</v>
      </c>
      <c r="BR361" t="str">
        <f t="shared" si="161"/>
        <v>破甲率值</v>
      </c>
      <c r="BS361" s="22" t="str">
        <f>VLOOKUP(BQ361,对应表!AS:AU,3,FALSE)</f>
        <v>命中率</v>
      </c>
      <c r="BT361" s="22">
        <f>VLOOKUP(BQ361,对应表!AS:AU,2,FALSE)</f>
        <v>1</v>
      </c>
      <c r="BU361" s="22" t="str">
        <f t="shared" si="165"/>
        <v>+5</v>
      </c>
      <c r="BV361" s="22" t="str">
        <f t="shared" si="167"/>
        <v>命中率+5</v>
      </c>
      <c r="BW361" s="22" t="str">
        <f>_xlfn.IFNA(VLOOKUP(BR361,对应表!AS:AU,3,FALSE),"")</f>
        <v>破甲率</v>
      </c>
      <c r="BX361" s="22">
        <f>_xlfn.IFNA(VLOOKUP(BR361,对应表!AS:AU,2,FALSE),"")</f>
        <v>1</v>
      </c>
      <c r="BY361" s="22" t="str">
        <f t="shared" si="168"/>
        <v>+5</v>
      </c>
      <c r="BZ361" s="22" t="str">
        <f t="shared" si="169"/>
        <v>破甲率+5</v>
      </c>
    </row>
    <row r="362" spans="11:78" x14ac:dyDescent="0.15">
      <c r="K362" t="str">
        <f t="shared" si="170"/>
        <v>被动精准lv7</v>
      </c>
      <c r="L362" s="6" t="str">
        <f>Q362&amp;":"&amp;M362&amp;":"&amp;VLOOKUP(N362,对应表!B:C,2,FALSE)&amp;":"&amp;IF(buff!O362="",0,O362)</f>
        <v>200267:100:1:0</v>
      </c>
      <c r="M362">
        <v>100</v>
      </c>
      <c r="N362" s="1" t="s">
        <v>278</v>
      </c>
      <c r="O362">
        <v>0</v>
      </c>
      <c r="P362">
        <f t="shared" si="151"/>
        <v>6</v>
      </c>
      <c r="Q362">
        <v>200267</v>
      </c>
      <c r="R362" s="4" t="s">
        <v>1192</v>
      </c>
      <c r="S362" s="4" t="str">
        <f t="shared" si="166"/>
        <v>被动精准lv7</v>
      </c>
      <c r="T362" s="4" t="str">
        <f t="shared" si="171"/>
        <v>被动精准lv7</v>
      </c>
      <c r="U362" t="s">
        <v>279</v>
      </c>
      <c r="Z362" t="s">
        <v>391</v>
      </c>
      <c r="AA362">
        <v>6</v>
      </c>
      <c r="AB362" t="s">
        <v>1185</v>
      </c>
      <c r="AC362">
        <v>5</v>
      </c>
      <c r="AJ362" s="12" t="str">
        <f t="shared" si="172"/>
        <v>HIT:6|PEN:5</v>
      </c>
      <c r="AS362">
        <v>999</v>
      </c>
      <c r="AV362" s="4"/>
      <c r="AW362" s="4"/>
      <c r="AX362" s="4"/>
      <c r="AY362" s="4"/>
      <c r="BA362" s="12" t="str">
        <f t="shared" si="173"/>
        <v/>
      </c>
      <c r="BB362" s="12" t="str">
        <f t="shared" si="152"/>
        <v/>
      </c>
      <c r="BC362" s="12" t="str">
        <f t="shared" si="153"/>
        <v/>
      </c>
      <c r="BD362" s="12" t="str">
        <f t="shared" si="154"/>
        <v/>
      </c>
      <c r="BE362" s="12" t="str">
        <f t="shared" si="155"/>
        <v/>
      </c>
      <c r="BF362" s="12" t="str">
        <f t="shared" si="156"/>
        <v/>
      </c>
      <c r="BG362" s="12" t="str">
        <f>_xlfn.IFNA(VLOOKUP(Z362,对应表!$Z:$AA,2,FALSE)&amp;AA362,"")</f>
        <v>HIT:6</v>
      </c>
      <c r="BH362" s="12" t="str">
        <f>_xlfn.IFNA(VLOOKUP(AB362,对应表!$Z:$AA,2,FALSE)&amp;AC362,"")</f>
        <v>PEN:5</v>
      </c>
      <c r="BI362" s="12" t="str">
        <f>_xlfn.IFNA(VLOOKUP(AD362,对应表!$Z:$AA,2,FALSE)&amp;AE362,"")</f>
        <v/>
      </c>
      <c r="BJ362" s="12" t="str">
        <f>_xlfn.IFNA(VLOOKUP(AF362,对应表!$Z:$AA,2,FALSE)&amp;AG362,"")</f>
        <v/>
      </c>
      <c r="BK362" s="12" t="str">
        <f>_xlfn.IFNA(VLOOKUP(AH362,对应表!$Z:$AA,2,FALSE)&amp;AI362,"")</f>
        <v/>
      </c>
      <c r="BN362" t="str">
        <f t="shared" si="159"/>
        <v>被动精准lv7</v>
      </c>
      <c r="BO362">
        <f t="shared" si="157"/>
        <v>6</v>
      </c>
      <c r="BP362">
        <f t="shared" si="158"/>
        <v>5</v>
      </c>
      <c r="BQ362" t="str">
        <f t="shared" si="160"/>
        <v>命中率值</v>
      </c>
      <c r="BR362" t="str">
        <f t="shared" si="161"/>
        <v>破甲率值</v>
      </c>
      <c r="BS362" s="22" t="str">
        <f>VLOOKUP(BQ362,对应表!AS:AU,3,FALSE)</f>
        <v>命中率</v>
      </c>
      <c r="BT362" s="22">
        <f>VLOOKUP(BQ362,对应表!AS:AU,2,FALSE)</f>
        <v>1</v>
      </c>
      <c r="BU362" s="22" t="str">
        <f t="shared" si="165"/>
        <v>+6</v>
      </c>
      <c r="BV362" s="22" t="str">
        <f t="shared" si="167"/>
        <v>命中率+6</v>
      </c>
      <c r="BW362" s="22" t="str">
        <f>_xlfn.IFNA(VLOOKUP(BR362,对应表!AS:AU,3,FALSE),"")</f>
        <v>破甲率</v>
      </c>
      <c r="BX362" s="22">
        <f>_xlfn.IFNA(VLOOKUP(BR362,对应表!AS:AU,2,FALSE),"")</f>
        <v>1</v>
      </c>
      <c r="BY362" s="22" t="str">
        <f t="shared" si="168"/>
        <v>+5</v>
      </c>
      <c r="BZ362" s="22" t="str">
        <f t="shared" si="169"/>
        <v>破甲率+5</v>
      </c>
    </row>
    <row r="363" spans="11:78" x14ac:dyDescent="0.15">
      <c r="K363" t="str">
        <f t="shared" si="170"/>
        <v>被动精准lv8</v>
      </c>
      <c r="L363" s="6" t="str">
        <f>Q363&amp;":"&amp;M363&amp;":"&amp;VLOOKUP(N363,对应表!B:C,2,FALSE)&amp;":"&amp;IF(buff!O363="",0,O363)</f>
        <v>200268:100:1:0</v>
      </c>
      <c r="M363">
        <v>100</v>
      </c>
      <c r="N363" s="1" t="s">
        <v>278</v>
      </c>
      <c r="O363">
        <v>0</v>
      </c>
      <c r="P363">
        <f t="shared" si="151"/>
        <v>6</v>
      </c>
      <c r="Q363">
        <v>200268</v>
      </c>
      <c r="R363" s="4" t="s">
        <v>1193</v>
      </c>
      <c r="S363" s="4" t="str">
        <f t="shared" si="166"/>
        <v>被动精准lv8</v>
      </c>
      <c r="T363" s="4" t="str">
        <f t="shared" si="171"/>
        <v>被动精准lv8</v>
      </c>
      <c r="U363" t="s">
        <v>279</v>
      </c>
      <c r="Z363" t="s">
        <v>391</v>
      </c>
      <c r="AA363">
        <v>6</v>
      </c>
      <c r="AB363" t="s">
        <v>1185</v>
      </c>
      <c r="AC363">
        <v>6</v>
      </c>
      <c r="AJ363" s="12" t="str">
        <f t="shared" si="172"/>
        <v>HIT:6|PEN:6</v>
      </c>
      <c r="AS363">
        <v>999</v>
      </c>
      <c r="AV363" s="4"/>
      <c r="AW363" s="4"/>
      <c r="AX363" s="4"/>
      <c r="AY363" s="4"/>
      <c r="BA363" s="12" t="str">
        <f t="shared" si="173"/>
        <v/>
      </c>
      <c r="BB363" s="12" t="str">
        <f t="shared" si="152"/>
        <v/>
      </c>
      <c r="BC363" s="12" t="str">
        <f t="shared" si="153"/>
        <v/>
      </c>
      <c r="BD363" s="12" t="str">
        <f t="shared" si="154"/>
        <v/>
      </c>
      <c r="BE363" s="12" t="str">
        <f t="shared" si="155"/>
        <v/>
      </c>
      <c r="BF363" s="12" t="str">
        <f t="shared" si="156"/>
        <v/>
      </c>
      <c r="BG363" s="12" t="str">
        <f>_xlfn.IFNA(VLOOKUP(Z363,对应表!$Z:$AA,2,FALSE)&amp;AA363,"")</f>
        <v>HIT:6</v>
      </c>
      <c r="BH363" s="12" t="str">
        <f>_xlfn.IFNA(VLOOKUP(AB363,对应表!$Z:$AA,2,FALSE)&amp;AC363,"")</f>
        <v>PEN:6</v>
      </c>
      <c r="BI363" s="12" t="str">
        <f>_xlfn.IFNA(VLOOKUP(AD363,对应表!$Z:$AA,2,FALSE)&amp;AE363,"")</f>
        <v/>
      </c>
      <c r="BJ363" s="12" t="str">
        <f>_xlfn.IFNA(VLOOKUP(AF363,对应表!$Z:$AA,2,FALSE)&amp;AG363,"")</f>
        <v/>
      </c>
      <c r="BK363" s="12" t="str">
        <f>_xlfn.IFNA(VLOOKUP(AH363,对应表!$Z:$AA,2,FALSE)&amp;AI363,"")</f>
        <v/>
      </c>
      <c r="BN363" t="str">
        <f t="shared" si="159"/>
        <v>被动精准lv8</v>
      </c>
      <c r="BO363">
        <f t="shared" si="157"/>
        <v>6</v>
      </c>
      <c r="BP363">
        <f t="shared" si="158"/>
        <v>6</v>
      </c>
      <c r="BQ363" t="str">
        <f t="shared" si="160"/>
        <v>命中率值</v>
      </c>
      <c r="BR363" t="str">
        <f t="shared" si="161"/>
        <v>破甲率值</v>
      </c>
      <c r="BS363" s="22" t="str">
        <f>VLOOKUP(BQ363,对应表!AS:AU,3,FALSE)</f>
        <v>命中率</v>
      </c>
      <c r="BT363" s="22">
        <f>VLOOKUP(BQ363,对应表!AS:AU,2,FALSE)</f>
        <v>1</v>
      </c>
      <c r="BU363" s="22" t="str">
        <f t="shared" si="165"/>
        <v>+6</v>
      </c>
      <c r="BV363" s="22" t="str">
        <f t="shared" si="167"/>
        <v>命中率+6</v>
      </c>
      <c r="BW363" s="22" t="str">
        <f>_xlfn.IFNA(VLOOKUP(BR363,对应表!AS:AU,3,FALSE),"")</f>
        <v>破甲率</v>
      </c>
      <c r="BX363" s="22">
        <f>_xlfn.IFNA(VLOOKUP(BR363,对应表!AS:AU,2,FALSE),"")</f>
        <v>1</v>
      </c>
      <c r="BY363" s="22" t="str">
        <f t="shared" si="168"/>
        <v>+6</v>
      </c>
      <c r="BZ363" s="22" t="str">
        <f t="shared" si="169"/>
        <v>破甲率+6</v>
      </c>
    </row>
    <row r="364" spans="11:78" x14ac:dyDescent="0.15">
      <c r="K364" t="str">
        <f t="shared" si="170"/>
        <v>被动精准lv9</v>
      </c>
      <c r="L364" s="6" t="str">
        <f>Q364&amp;":"&amp;M364&amp;":"&amp;VLOOKUP(N364,对应表!B:C,2,FALSE)&amp;":"&amp;IF(buff!O364="",0,O364)</f>
        <v>200269:100:1:0</v>
      </c>
      <c r="M364">
        <v>100</v>
      </c>
      <c r="N364" s="1" t="s">
        <v>278</v>
      </c>
      <c r="O364">
        <v>0</v>
      </c>
      <c r="P364">
        <f t="shared" si="151"/>
        <v>7</v>
      </c>
      <c r="Q364">
        <v>200269</v>
      </c>
      <c r="R364" s="4" t="s">
        <v>1194</v>
      </c>
      <c r="S364" s="4" t="str">
        <f t="shared" si="166"/>
        <v>被动精准lv9</v>
      </c>
      <c r="T364" s="4" t="str">
        <f t="shared" si="171"/>
        <v>被动精准lv9</v>
      </c>
      <c r="U364" t="s">
        <v>279</v>
      </c>
      <c r="Z364" t="s">
        <v>391</v>
      </c>
      <c r="AA364">
        <v>7</v>
      </c>
      <c r="AB364" t="s">
        <v>1185</v>
      </c>
      <c r="AC364">
        <v>6</v>
      </c>
      <c r="AJ364" s="12" t="str">
        <f t="shared" si="172"/>
        <v>HIT:7|PEN:6</v>
      </c>
      <c r="AS364">
        <v>999</v>
      </c>
      <c r="AV364" s="4"/>
      <c r="AW364" s="4"/>
      <c r="AX364" s="4"/>
      <c r="AY364" s="4"/>
      <c r="BA364" s="12" t="str">
        <f t="shared" si="173"/>
        <v/>
      </c>
      <c r="BB364" s="12" t="str">
        <f t="shared" si="152"/>
        <v/>
      </c>
      <c r="BC364" s="12" t="str">
        <f t="shared" si="153"/>
        <v/>
      </c>
      <c r="BD364" s="12" t="str">
        <f t="shared" si="154"/>
        <v/>
      </c>
      <c r="BE364" s="12" t="str">
        <f t="shared" si="155"/>
        <v/>
      </c>
      <c r="BF364" s="12" t="str">
        <f t="shared" si="156"/>
        <v/>
      </c>
      <c r="BG364" s="12" t="str">
        <f>_xlfn.IFNA(VLOOKUP(Z364,对应表!$Z:$AA,2,FALSE)&amp;AA364,"")</f>
        <v>HIT:7</v>
      </c>
      <c r="BH364" s="12" t="str">
        <f>_xlfn.IFNA(VLOOKUP(AB364,对应表!$Z:$AA,2,FALSE)&amp;AC364,"")</f>
        <v>PEN:6</v>
      </c>
      <c r="BI364" s="12" t="str">
        <f>_xlfn.IFNA(VLOOKUP(AD364,对应表!$Z:$AA,2,FALSE)&amp;AE364,"")</f>
        <v/>
      </c>
      <c r="BJ364" s="12" t="str">
        <f>_xlfn.IFNA(VLOOKUP(AF364,对应表!$Z:$AA,2,FALSE)&amp;AG364,"")</f>
        <v/>
      </c>
      <c r="BK364" s="12" t="str">
        <f>_xlfn.IFNA(VLOOKUP(AH364,对应表!$Z:$AA,2,FALSE)&amp;AI364,"")</f>
        <v/>
      </c>
      <c r="BN364" t="str">
        <f t="shared" si="159"/>
        <v>被动精准lv9</v>
      </c>
      <c r="BO364">
        <f t="shared" si="157"/>
        <v>7</v>
      </c>
      <c r="BP364">
        <f t="shared" si="158"/>
        <v>6</v>
      </c>
      <c r="BQ364" t="str">
        <f t="shared" si="160"/>
        <v>命中率值</v>
      </c>
      <c r="BR364" t="str">
        <f t="shared" si="161"/>
        <v>破甲率值</v>
      </c>
      <c r="BS364" s="22" t="str">
        <f>VLOOKUP(BQ364,对应表!AS:AU,3,FALSE)</f>
        <v>命中率</v>
      </c>
      <c r="BT364" s="22">
        <f>VLOOKUP(BQ364,对应表!AS:AU,2,FALSE)</f>
        <v>1</v>
      </c>
      <c r="BU364" s="22" t="str">
        <f t="shared" si="165"/>
        <v>+7</v>
      </c>
      <c r="BV364" s="22" t="str">
        <f t="shared" si="167"/>
        <v>命中率+7</v>
      </c>
      <c r="BW364" s="22" t="str">
        <f>_xlfn.IFNA(VLOOKUP(BR364,对应表!AS:AU,3,FALSE),"")</f>
        <v>破甲率</v>
      </c>
      <c r="BX364" s="22">
        <f>_xlfn.IFNA(VLOOKUP(BR364,对应表!AS:AU,2,FALSE),"")</f>
        <v>1</v>
      </c>
      <c r="BY364" s="22" t="str">
        <f t="shared" si="168"/>
        <v>+6</v>
      </c>
      <c r="BZ364" s="22" t="str">
        <f t="shared" si="169"/>
        <v>破甲率+6</v>
      </c>
    </row>
    <row r="365" spans="11:78" x14ac:dyDescent="0.15">
      <c r="K365" t="str">
        <f t="shared" si="170"/>
        <v>被动精准lv10</v>
      </c>
      <c r="L365" s="6" t="str">
        <f>Q365&amp;":"&amp;M365&amp;":"&amp;VLOOKUP(N365,对应表!B:C,2,FALSE)&amp;":"&amp;IF(buff!O365="",0,O365)</f>
        <v>200270:100:1:0</v>
      </c>
      <c r="M365">
        <v>100</v>
      </c>
      <c r="N365" s="1" t="s">
        <v>278</v>
      </c>
      <c r="O365">
        <v>0</v>
      </c>
      <c r="P365">
        <f t="shared" si="151"/>
        <v>7</v>
      </c>
      <c r="Q365">
        <v>200270</v>
      </c>
      <c r="R365" s="4" t="s">
        <v>1195</v>
      </c>
      <c r="S365" s="4" t="str">
        <f t="shared" si="166"/>
        <v>被动精准lv10</v>
      </c>
      <c r="T365" s="4" t="str">
        <f t="shared" si="171"/>
        <v>被动精准lv10</v>
      </c>
      <c r="U365" t="s">
        <v>279</v>
      </c>
      <c r="Z365" t="s">
        <v>391</v>
      </c>
      <c r="AA365">
        <v>7</v>
      </c>
      <c r="AB365" t="s">
        <v>1185</v>
      </c>
      <c r="AC365">
        <v>7</v>
      </c>
      <c r="AJ365" s="12" t="str">
        <f t="shared" si="172"/>
        <v>HIT:7|PEN:7</v>
      </c>
      <c r="AS365">
        <v>999</v>
      </c>
      <c r="AV365" s="4"/>
      <c r="AW365" s="4"/>
      <c r="AX365" s="4"/>
      <c r="AY365" s="4"/>
      <c r="BA365" s="12" t="str">
        <f t="shared" si="173"/>
        <v/>
      </c>
      <c r="BB365" s="12" t="str">
        <f t="shared" si="152"/>
        <v/>
      </c>
      <c r="BC365" s="12" t="str">
        <f t="shared" si="153"/>
        <v/>
      </c>
      <c r="BD365" s="12" t="str">
        <f t="shared" si="154"/>
        <v/>
      </c>
      <c r="BE365" s="12" t="str">
        <f t="shared" si="155"/>
        <v/>
      </c>
      <c r="BF365" s="12" t="str">
        <f t="shared" si="156"/>
        <v/>
      </c>
      <c r="BG365" s="12" t="str">
        <f>_xlfn.IFNA(VLOOKUP(Z365,对应表!$Z:$AA,2,FALSE)&amp;AA365,"")</f>
        <v>HIT:7</v>
      </c>
      <c r="BH365" s="12" t="str">
        <f>_xlfn.IFNA(VLOOKUP(AB365,对应表!$Z:$AA,2,FALSE)&amp;AC365,"")</f>
        <v>PEN:7</v>
      </c>
      <c r="BI365" s="12" t="str">
        <f>_xlfn.IFNA(VLOOKUP(AD365,对应表!$Z:$AA,2,FALSE)&amp;AE365,"")</f>
        <v/>
      </c>
      <c r="BJ365" s="12" t="str">
        <f>_xlfn.IFNA(VLOOKUP(AF365,对应表!$Z:$AA,2,FALSE)&amp;AG365,"")</f>
        <v/>
      </c>
      <c r="BK365" s="12" t="str">
        <f>_xlfn.IFNA(VLOOKUP(AH365,对应表!$Z:$AA,2,FALSE)&amp;AI365,"")</f>
        <v/>
      </c>
      <c r="BN365" t="str">
        <f t="shared" si="159"/>
        <v>被动精准lv10</v>
      </c>
      <c r="BO365">
        <f t="shared" si="157"/>
        <v>7</v>
      </c>
      <c r="BP365">
        <f t="shared" si="158"/>
        <v>7</v>
      </c>
      <c r="BQ365" t="str">
        <f t="shared" si="160"/>
        <v>命中率值</v>
      </c>
      <c r="BR365" t="str">
        <f t="shared" si="161"/>
        <v>破甲率值</v>
      </c>
      <c r="BS365" s="22" t="str">
        <f>VLOOKUP(BQ365,对应表!AS:AU,3,FALSE)</f>
        <v>命中率</v>
      </c>
      <c r="BT365" s="22">
        <f>VLOOKUP(BQ365,对应表!AS:AU,2,FALSE)</f>
        <v>1</v>
      </c>
      <c r="BU365" s="22" t="str">
        <f t="shared" si="165"/>
        <v>+7</v>
      </c>
      <c r="BV365" s="22" t="str">
        <f t="shared" si="167"/>
        <v>命中率+7</v>
      </c>
      <c r="BW365" s="22" t="str">
        <f>_xlfn.IFNA(VLOOKUP(BR365,对应表!AS:AU,3,FALSE),"")</f>
        <v>破甲率</v>
      </c>
      <c r="BX365" s="22">
        <f>_xlfn.IFNA(VLOOKUP(BR365,对应表!AS:AU,2,FALSE),"")</f>
        <v>1</v>
      </c>
      <c r="BY365" s="22" t="str">
        <f t="shared" si="168"/>
        <v>+7</v>
      </c>
      <c r="BZ365" s="22" t="str">
        <f t="shared" si="169"/>
        <v>破甲率+7</v>
      </c>
    </row>
    <row r="366" spans="11:78" x14ac:dyDescent="0.15">
      <c r="K366" t="str">
        <f t="shared" si="170"/>
        <v>被动精准lv11</v>
      </c>
      <c r="L366" s="6" t="str">
        <f>Q366&amp;":"&amp;M366&amp;":"&amp;VLOOKUP(N366,对应表!B:C,2,FALSE)&amp;":"&amp;IF(buff!O366="",0,O366)</f>
        <v>200271:100:1:0</v>
      </c>
      <c r="M366">
        <v>100</v>
      </c>
      <c r="N366" s="1" t="s">
        <v>278</v>
      </c>
      <c r="O366">
        <v>0</v>
      </c>
      <c r="P366">
        <f t="shared" si="151"/>
        <v>8</v>
      </c>
      <c r="Q366">
        <v>200271</v>
      </c>
      <c r="R366" s="4" t="s">
        <v>1196</v>
      </c>
      <c r="S366" s="4" t="str">
        <f t="shared" si="166"/>
        <v>被动精准lv11</v>
      </c>
      <c r="T366" s="4" t="str">
        <f t="shared" si="171"/>
        <v>被动精准lv11</v>
      </c>
      <c r="U366" t="s">
        <v>279</v>
      </c>
      <c r="Z366" t="s">
        <v>391</v>
      </c>
      <c r="AA366">
        <v>8</v>
      </c>
      <c r="AB366" t="s">
        <v>1185</v>
      </c>
      <c r="AC366">
        <v>7</v>
      </c>
      <c r="AJ366" s="12" t="str">
        <f t="shared" si="172"/>
        <v>HIT:8|PEN:7</v>
      </c>
      <c r="AS366">
        <v>999</v>
      </c>
      <c r="AV366" s="4"/>
      <c r="AW366" s="4"/>
      <c r="AX366" s="4"/>
      <c r="AY366" s="4"/>
      <c r="BA366" s="12" t="str">
        <f t="shared" si="173"/>
        <v/>
      </c>
      <c r="BB366" s="12" t="str">
        <f t="shared" si="152"/>
        <v/>
      </c>
      <c r="BC366" s="12" t="str">
        <f t="shared" si="153"/>
        <v/>
      </c>
      <c r="BD366" s="12" t="str">
        <f t="shared" si="154"/>
        <v/>
      </c>
      <c r="BE366" s="12" t="str">
        <f t="shared" si="155"/>
        <v/>
      </c>
      <c r="BF366" s="12" t="str">
        <f t="shared" si="156"/>
        <v/>
      </c>
      <c r="BG366" s="12" t="str">
        <f>_xlfn.IFNA(VLOOKUP(Z366,对应表!$Z:$AA,2,FALSE)&amp;AA366,"")</f>
        <v>HIT:8</v>
      </c>
      <c r="BH366" s="12" t="str">
        <f>_xlfn.IFNA(VLOOKUP(AB366,对应表!$Z:$AA,2,FALSE)&amp;AC366,"")</f>
        <v>PEN:7</v>
      </c>
      <c r="BI366" s="12" t="str">
        <f>_xlfn.IFNA(VLOOKUP(AD366,对应表!$Z:$AA,2,FALSE)&amp;AE366,"")</f>
        <v/>
      </c>
      <c r="BJ366" s="12" t="str">
        <f>_xlfn.IFNA(VLOOKUP(AF366,对应表!$Z:$AA,2,FALSE)&amp;AG366,"")</f>
        <v/>
      </c>
      <c r="BK366" s="12" t="str">
        <f>_xlfn.IFNA(VLOOKUP(AH366,对应表!$Z:$AA,2,FALSE)&amp;AI366,"")</f>
        <v/>
      </c>
      <c r="BN366" t="str">
        <f t="shared" si="159"/>
        <v>被动精准lv11</v>
      </c>
      <c r="BO366">
        <f t="shared" si="157"/>
        <v>8</v>
      </c>
      <c r="BP366">
        <f t="shared" si="158"/>
        <v>7</v>
      </c>
      <c r="BQ366" t="str">
        <f t="shared" si="160"/>
        <v>命中率值</v>
      </c>
      <c r="BR366" t="str">
        <f t="shared" si="161"/>
        <v>破甲率值</v>
      </c>
      <c r="BS366" s="22" t="str">
        <f>VLOOKUP(BQ366,对应表!AS:AU,3,FALSE)</f>
        <v>命中率</v>
      </c>
      <c r="BT366" s="22">
        <f>VLOOKUP(BQ366,对应表!AS:AU,2,FALSE)</f>
        <v>1</v>
      </c>
      <c r="BU366" s="22" t="str">
        <f t="shared" si="165"/>
        <v>+8</v>
      </c>
      <c r="BV366" s="22" t="str">
        <f t="shared" si="167"/>
        <v>命中率+8</v>
      </c>
      <c r="BW366" s="22" t="str">
        <f>_xlfn.IFNA(VLOOKUP(BR366,对应表!AS:AU,3,FALSE),"")</f>
        <v>破甲率</v>
      </c>
      <c r="BX366" s="22">
        <f>_xlfn.IFNA(VLOOKUP(BR366,对应表!AS:AU,2,FALSE),"")</f>
        <v>1</v>
      </c>
      <c r="BY366" s="22" t="str">
        <f t="shared" si="168"/>
        <v>+7</v>
      </c>
      <c r="BZ366" s="22" t="str">
        <f t="shared" si="169"/>
        <v>破甲率+7</v>
      </c>
    </row>
    <row r="367" spans="11:78" x14ac:dyDescent="0.15">
      <c r="K367" t="str">
        <f t="shared" si="170"/>
        <v>被动精准lv12</v>
      </c>
      <c r="L367" s="6" t="str">
        <f>Q367&amp;":"&amp;M367&amp;":"&amp;VLOOKUP(N367,对应表!B:C,2,FALSE)&amp;":"&amp;IF(buff!O367="",0,O367)</f>
        <v>200272:100:1:0</v>
      </c>
      <c r="M367">
        <v>100</v>
      </c>
      <c r="N367" s="1" t="s">
        <v>278</v>
      </c>
      <c r="O367">
        <v>0</v>
      </c>
      <c r="P367">
        <f t="shared" si="151"/>
        <v>8</v>
      </c>
      <c r="Q367">
        <v>200272</v>
      </c>
      <c r="R367" s="4" t="s">
        <v>1197</v>
      </c>
      <c r="S367" s="4" t="str">
        <f t="shared" si="166"/>
        <v>被动精准lv12</v>
      </c>
      <c r="T367" s="4" t="str">
        <f t="shared" si="171"/>
        <v>被动精准lv12</v>
      </c>
      <c r="U367" t="s">
        <v>279</v>
      </c>
      <c r="Z367" t="s">
        <v>391</v>
      </c>
      <c r="AA367">
        <v>8</v>
      </c>
      <c r="AB367" t="s">
        <v>1185</v>
      </c>
      <c r="AC367">
        <v>8</v>
      </c>
      <c r="AJ367" s="12" t="str">
        <f t="shared" si="172"/>
        <v>HIT:8|PEN:8</v>
      </c>
      <c r="AS367">
        <v>999</v>
      </c>
      <c r="AV367" s="4"/>
      <c r="AW367" s="4"/>
      <c r="AX367" s="4"/>
      <c r="AY367" s="4"/>
      <c r="BA367" s="12" t="str">
        <f t="shared" si="173"/>
        <v/>
      </c>
      <c r="BB367" s="12" t="str">
        <f t="shared" si="152"/>
        <v/>
      </c>
      <c r="BC367" s="12" t="str">
        <f t="shared" si="153"/>
        <v/>
      </c>
      <c r="BD367" s="12" t="str">
        <f t="shared" si="154"/>
        <v/>
      </c>
      <c r="BE367" s="12" t="str">
        <f t="shared" si="155"/>
        <v/>
      </c>
      <c r="BF367" s="12" t="str">
        <f t="shared" si="156"/>
        <v/>
      </c>
      <c r="BG367" s="12" t="str">
        <f>_xlfn.IFNA(VLOOKUP(Z367,对应表!$Z:$AA,2,FALSE)&amp;AA367,"")</f>
        <v>HIT:8</v>
      </c>
      <c r="BH367" s="12" t="str">
        <f>_xlfn.IFNA(VLOOKUP(AB367,对应表!$Z:$AA,2,FALSE)&amp;AC367,"")</f>
        <v>PEN:8</v>
      </c>
      <c r="BI367" s="12" t="str">
        <f>_xlfn.IFNA(VLOOKUP(AD367,对应表!$Z:$AA,2,FALSE)&amp;AE367,"")</f>
        <v/>
      </c>
      <c r="BJ367" s="12" t="str">
        <f>_xlfn.IFNA(VLOOKUP(AF367,对应表!$Z:$AA,2,FALSE)&amp;AG367,"")</f>
        <v/>
      </c>
      <c r="BK367" s="12" t="str">
        <f>_xlfn.IFNA(VLOOKUP(AH367,对应表!$Z:$AA,2,FALSE)&amp;AI367,"")</f>
        <v/>
      </c>
      <c r="BN367" t="str">
        <f t="shared" si="159"/>
        <v>被动精准lv12</v>
      </c>
      <c r="BO367">
        <f t="shared" si="157"/>
        <v>8</v>
      </c>
      <c r="BP367">
        <f t="shared" si="158"/>
        <v>8</v>
      </c>
      <c r="BQ367" t="str">
        <f t="shared" si="160"/>
        <v>命中率值</v>
      </c>
      <c r="BR367" t="str">
        <f t="shared" si="161"/>
        <v>破甲率值</v>
      </c>
      <c r="BS367" s="22" t="str">
        <f>VLOOKUP(BQ367,对应表!AS:AU,3,FALSE)</f>
        <v>命中率</v>
      </c>
      <c r="BT367" s="22">
        <f>VLOOKUP(BQ367,对应表!AS:AU,2,FALSE)</f>
        <v>1</v>
      </c>
      <c r="BU367" s="22" t="str">
        <f t="shared" si="165"/>
        <v>+8</v>
      </c>
      <c r="BV367" s="22" t="str">
        <f t="shared" si="167"/>
        <v>命中率+8</v>
      </c>
      <c r="BW367" s="22" t="str">
        <f>_xlfn.IFNA(VLOOKUP(BR367,对应表!AS:AU,3,FALSE),"")</f>
        <v>破甲率</v>
      </c>
      <c r="BX367" s="22">
        <f>_xlfn.IFNA(VLOOKUP(BR367,对应表!AS:AU,2,FALSE),"")</f>
        <v>1</v>
      </c>
      <c r="BY367" s="22" t="str">
        <f t="shared" si="168"/>
        <v>+8</v>
      </c>
      <c r="BZ367" s="22" t="str">
        <f t="shared" si="169"/>
        <v>破甲率+8</v>
      </c>
    </row>
    <row r="368" spans="11:78" x14ac:dyDescent="0.15">
      <c r="K368" t="str">
        <f t="shared" si="170"/>
        <v>被动精准lv13</v>
      </c>
      <c r="L368" s="6" t="str">
        <f>Q368&amp;":"&amp;M368&amp;":"&amp;VLOOKUP(N368,对应表!B:C,2,FALSE)&amp;":"&amp;IF(buff!O368="",0,O368)</f>
        <v>200273:100:1:0</v>
      </c>
      <c r="M368">
        <v>100</v>
      </c>
      <c r="N368" s="1" t="s">
        <v>278</v>
      </c>
      <c r="O368">
        <v>0</v>
      </c>
      <c r="P368">
        <f t="shared" si="151"/>
        <v>9</v>
      </c>
      <c r="Q368">
        <v>200273</v>
      </c>
      <c r="R368" s="4" t="s">
        <v>1198</v>
      </c>
      <c r="S368" s="4" t="str">
        <f t="shared" si="166"/>
        <v>被动精准lv13</v>
      </c>
      <c r="T368" s="4" t="str">
        <f t="shared" si="171"/>
        <v>被动精准lv13</v>
      </c>
      <c r="U368" t="s">
        <v>279</v>
      </c>
      <c r="Z368" t="s">
        <v>391</v>
      </c>
      <c r="AA368">
        <v>9</v>
      </c>
      <c r="AB368" t="s">
        <v>1185</v>
      </c>
      <c r="AC368">
        <v>8</v>
      </c>
      <c r="AJ368" s="12" t="str">
        <f t="shared" si="172"/>
        <v>HIT:9|PEN:8</v>
      </c>
      <c r="AS368">
        <v>999</v>
      </c>
      <c r="AV368" s="4"/>
      <c r="AW368" s="4"/>
      <c r="AX368" s="4"/>
      <c r="AY368" s="4"/>
      <c r="BA368" s="12" t="str">
        <f t="shared" si="173"/>
        <v/>
      </c>
      <c r="BB368" s="12" t="str">
        <f t="shared" si="152"/>
        <v/>
      </c>
      <c r="BC368" s="12" t="str">
        <f t="shared" si="153"/>
        <v/>
      </c>
      <c r="BD368" s="12" t="str">
        <f t="shared" si="154"/>
        <v/>
      </c>
      <c r="BE368" s="12" t="str">
        <f t="shared" si="155"/>
        <v/>
      </c>
      <c r="BF368" s="12" t="str">
        <f t="shared" si="156"/>
        <v/>
      </c>
      <c r="BG368" s="12" t="str">
        <f>_xlfn.IFNA(VLOOKUP(Z368,对应表!$Z:$AA,2,FALSE)&amp;AA368,"")</f>
        <v>HIT:9</v>
      </c>
      <c r="BH368" s="12" t="str">
        <f>_xlfn.IFNA(VLOOKUP(AB368,对应表!$Z:$AA,2,FALSE)&amp;AC368,"")</f>
        <v>PEN:8</v>
      </c>
      <c r="BI368" s="12" t="str">
        <f>_xlfn.IFNA(VLOOKUP(AD368,对应表!$Z:$AA,2,FALSE)&amp;AE368,"")</f>
        <v/>
      </c>
      <c r="BJ368" s="12" t="str">
        <f>_xlfn.IFNA(VLOOKUP(AF368,对应表!$Z:$AA,2,FALSE)&amp;AG368,"")</f>
        <v/>
      </c>
      <c r="BK368" s="12" t="str">
        <f>_xlfn.IFNA(VLOOKUP(AH368,对应表!$Z:$AA,2,FALSE)&amp;AI368,"")</f>
        <v/>
      </c>
      <c r="BN368" t="str">
        <f t="shared" si="159"/>
        <v>被动精准lv13</v>
      </c>
      <c r="BO368">
        <f t="shared" si="157"/>
        <v>9</v>
      </c>
      <c r="BP368">
        <f t="shared" si="158"/>
        <v>8</v>
      </c>
      <c r="BQ368" t="str">
        <f t="shared" si="160"/>
        <v>命中率值</v>
      </c>
      <c r="BR368" t="str">
        <f t="shared" si="161"/>
        <v>破甲率值</v>
      </c>
      <c r="BS368" s="22" t="str">
        <f>VLOOKUP(BQ368,对应表!AS:AU,3,FALSE)</f>
        <v>命中率</v>
      </c>
      <c r="BT368" s="22">
        <f>VLOOKUP(BQ368,对应表!AS:AU,2,FALSE)</f>
        <v>1</v>
      </c>
      <c r="BU368" s="22" t="str">
        <f t="shared" si="165"/>
        <v>+9</v>
      </c>
      <c r="BV368" s="22" t="str">
        <f t="shared" si="167"/>
        <v>命中率+9</v>
      </c>
      <c r="BW368" s="22" t="str">
        <f>_xlfn.IFNA(VLOOKUP(BR368,对应表!AS:AU,3,FALSE),"")</f>
        <v>破甲率</v>
      </c>
      <c r="BX368" s="22">
        <f>_xlfn.IFNA(VLOOKUP(BR368,对应表!AS:AU,2,FALSE),"")</f>
        <v>1</v>
      </c>
      <c r="BY368" s="22" t="str">
        <f t="shared" si="168"/>
        <v>+8</v>
      </c>
      <c r="BZ368" s="22" t="str">
        <f t="shared" si="169"/>
        <v>破甲率+8</v>
      </c>
    </row>
    <row r="369" spans="11:78" x14ac:dyDescent="0.15">
      <c r="K369" t="str">
        <f t="shared" si="170"/>
        <v>被动精准lv14</v>
      </c>
      <c r="L369" s="6" t="str">
        <f>Q369&amp;":"&amp;M369&amp;":"&amp;VLOOKUP(N369,对应表!B:C,2,FALSE)&amp;":"&amp;IF(buff!O369="",0,O369)</f>
        <v>200274:100:1:0</v>
      </c>
      <c r="M369">
        <v>100</v>
      </c>
      <c r="N369" s="1" t="s">
        <v>278</v>
      </c>
      <c r="O369">
        <v>0</v>
      </c>
      <c r="P369">
        <f t="shared" si="151"/>
        <v>9</v>
      </c>
      <c r="Q369">
        <v>200274</v>
      </c>
      <c r="R369" s="4" t="s">
        <v>1199</v>
      </c>
      <c r="S369" s="4" t="str">
        <f t="shared" si="166"/>
        <v>被动精准lv14</v>
      </c>
      <c r="T369" s="4" t="str">
        <f t="shared" si="171"/>
        <v>被动精准lv14</v>
      </c>
      <c r="U369" t="s">
        <v>279</v>
      </c>
      <c r="Z369" t="s">
        <v>391</v>
      </c>
      <c r="AA369">
        <v>9</v>
      </c>
      <c r="AB369" t="s">
        <v>1185</v>
      </c>
      <c r="AC369">
        <v>9</v>
      </c>
      <c r="AJ369" s="12" t="str">
        <f t="shared" si="172"/>
        <v>HIT:9|PEN:9</v>
      </c>
      <c r="AS369">
        <v>999</v>
      </c>
      <c r="AV369" s="4"/>
      <c r="AW369" s="4"/>
      <c r="AX369" s="4"/>
      <c r="AY369" s="4"/>
      <c r="BA369" s="12" t="str">
        <f t="shared" si="173"/>
        <v/>
      </c>
      <c r="BB369" s="12" t="str">
        <f t="shared" si="152"/>
        <v/>
      </c>
      <c r="BC369" s="12" t="str">
        <f t="shared" si="153"/>
        <v/>
      </c>
      <c r="BD369" s="12" t="str">
        <f t="shared" si="154"/>
        <v/>
      </c>
      <c r="BE369" s="12" t="str">
        <f t="shared" si="155"/>
        <v/>
      </c>
      <c r="BF369" s="12" t="str">
        <f t="shared" si="156"/>
        <v/>
      </c>
      <c r="BG369" s="12" t="str">
        <f>_xlfn.IFNA(VLOOKUP(Z369,对应表!$Z:$AA,2,FALSE)&amp;AA369,"")</f>
        <v>HIT:9</v>
      </c>
      <c r="BH369" s="12" t="str">
        <f>_xlfn.IFNA(VLOOKUP(AB369,对应表!$Z:$AA,2,FALSE)&amp;AC369,"")</f>
        <v>PEN:9</v>
      </c>
      <c r="BI369" s="12" t="str">
        <f>_xlfn.IFNA(VLOOKUP(AD369,对应表!$Z:$AA,2,FALSE)&amp;AE369,"")</f>
        <v/>
      </c>
      <c r="BJ369" s="12" t="str">
        <f>_xlfn.IFNA(VLOOKUP(AF369,对应表!$Z:$AA,2,FALSE)&amp;AG369,"")</f>
        <v/>
      </c>
      <c r="BK369" s="12" t="str">
        <f>_xlfn.IFNA(VLOOKUP(AH369,对应表!$Z:$AA,2,FALSE)&amp;AI369,"")</f>
        <v/>
      </c>
      <c r="BN369" t="str">
        <f t="shared" si="159"/>
        <v>被动精准lv14</v>
      </c>
      <c r="BO369">
        <f t="shared" si="157"/>
        <v>9</v>
      </c>
      <c r="BP369">
        <f t="shared" si="158"/>
        <v>9</v>
      </c>
      <c r="BQ369" t="str">
        <f t="shared" si="160"/>
        <v>命中率值</v>
      </c>
      <c r="BR369" t="str">
        <f t="shared" si="161"/>
        <v>破甲率值</v>
      </c>
      <c r="BS369" s="22" t="str">
        <f>VLOOKUP(BQ369,对应表!AS:AU,3,FALSE)</f>
        <v>命中率</v>
      </c>
      <c r="BT369" s="22">
        <f>VLOOKUP(BQ369,对应表!AS:AU,2,FALSE)</f>
        <v>1</v>
      </c>
      <c r="BU369" s="22" t="str">
        <f t="shared" si="165"/>
        <v>+9</v>
      </c>
      <c r="BV369" s="22" t="str">
        <f t="shared" si="167"/>
        <v>命中率+9</v>
      </c>
      <c r="BW369" s="22" t="str">
        <f>_xlfn.IFNA(VLOOKUP(BR369,对应表!AS:AU,3,FALSE),"")</f>
        <v>破甲率</v>
      </c>
      <c r="BX369" s="22">
        <f>_xlfn.IFNA(VLOOKUP(BR369,对应表!AS:AU,2,FALSE),"")</f>
        <v>1</v>
      </c>
      <c r="BY369" s="22" t="str">
        <f t="shared" si="168"/>
        <v>+9</v>
      </c>
      <c r="BZ369" s="22" t="str">
        <f t="shared" si="169"/>
        <v>破甲率+9</v>
      </c>
    </row>
    <row r="370" spans="11:78" x14ac:dyDescent="0.15">
      <c r="K370" t="str">
        <f t="shared" si="170"/>
        <v>被动精准lv15</v>
      </c>
      <c r="L370" s="6" t="str">
        <f>Q370&amp;":"&amp;M370&amp;":"&amp;VLOOKUP(N370,对应表!B:C,2,FALSE)&amp;":"&amp;IF(buff!O370="",0,O370)</f>
        <v>200275:100:1:0</v>
      </c>
      <c r="M370">
        <v>100</v>
      </c>
      <c r="N370" s="1" t="s">
        <v>278</v>
      </c>
      <c r="O370">
        <v>0</v>
      </c>
      <c r="P370">
        <f t="shared" si="151"/>
        <v>10</v>
      </c>
      <c r="Q370">
        <v>200275</v>
      </c>
      <c r="R370" s="4" t="s">
        <v>1200</v>
      </c>
      <c r="S370" s="4" t="str">
        <f t="shared" si="166"/>
        <v>被动精准lv15</v>
      </c>
      <c r="T370" s="4" t="str">
        <f t="shared" si="171"/>
        <v>被动精准lv15</v>
      </c>
      <c r="U370" t="s">
        <v>279</v>
      </c>
      <c r="Z370" t="s">
        <v>391</v>
      </c>
      <c r="AA370">
        <v>10</v>
      </c>
      <c r="AB370" t="s">
        <v>1185</v>
      </c>
      <c r="AC370">
        <v>9</v>
      </c>
      <c r="AJ370" s="12" t="str">
        <f t="shared" si="172"/>
        <v>HIT:10|PEN:9</v>
      </c>
      <c r="AS370">
        <v>999</v>
      </c>
      <c r="AV370" s="4"/>
      <c r="AW370" s="4"/>
      <c r="AX370" s="4"/>
      <c r="AY370" s="4"/>
      <c r="BA370" s="12" t="str">
        <f t="shared" si="173"/>
        <v/>
      </c>
      <c r="BB370" s="12" t="str">
        <f t="shared" si="152"/>
        <v/>
      </c>
      <c r="BC370" s="12" t="str">
        <f t="shared" si="153"/>
        <v/>
      </c>
      <c r="BD370" s="12" t="str">
        <f t="shared" si="154"/>
        <v/>
      </c>
      <c r="BE370" s="12" t="str">
        <f t="shared" si="155"/>
        <v/>
      </c>
      <c r="BF370" s="12" t="str">
        <f t="shared" si="156"/>
        <v/>
      </c>
      <c r="BG370" s="12" t="str">
        <f>_xlfn.IFNA(VLOOKUP(Z370,对应表!$Z:$AA,2,FALSE)&amp;AA370,"")</f>
        <v>HIT:10</v>
      </c>
      <c r="BH370" s="12" t="str">
        <f>_xlfn.IFNA(VLOOKUP(AB370,对应表!$Z:$AA,2,FALSE)&amp;AC370,"")</f>
        <v>PEN:9</v>
      </c>
      <c r="BI370" s="12" t="str">
        <f>_xlfn.IFNA(VLOOKUP(AD370,对应表!$Z:$AA,2,FALSE)&amp;AE370,"")</f>
        <v/>
      </c>
      <c r="BJ370" s="12" t="str">
        <f>_xlfn.IFNA(VLOOKUP(AF370,对应表!$Z:$AA,2,FALSE)&amp;AG370,"")</f>
        <v/>
      </c>
      <c r="BK370" s="12" t="str">
        <f>_xlfn.IFNA(VLOOKUP(AH370,对应表!$Z:$AA,2,FALSE)&amp;AI370,"")</f>
        <v/>
      </c>
      <c r="BN370" t="str">
        <f t="shared" si="159"/>
        <v>被动精准lv15</v>
      </c>
      <c r="BO370">
        <f t="shared" si="157"/>
        <v>10</v>
      </c>
      <c r="BP370">
        <f t="shared" si="158"/>
        <v>9</v>
      </c>
      <c r="BQ370" t="str">
        <f t="shared" si="160"/>
        <v>命中率值</v>
      </c>
      <c r="BR370" t="str">
        <f t="shared" si="161"/>
        <v>破甲率值</v>
      </c>
      <c r="BS370" s="22" t="str">
        <f>VLOOKUP(BQ370,对应表!AS:AU,3,FALSE)</f>
        <v>命中率</v>
      </c>
      <c r="BT370" s="22">
        <f>VLOOKUP(BQ370,对应表!AS:AU,2,FALSE)</f>
        <v>1</v>
      </c>
      <c r="BU370" s="22" t="str">
        <f t="shared" si="165"/>
        <v>+10</v>
      </c>
      <c r="BV370" s="22" t="str">
        <f t="shared" si="167"/>
        <v>命中率+10</v>
      </c>
      <c r="BW370" s="22" t="str">
        <f>_xlfn.IFNA(VLOOKUP(BR370,对应表!AS:AU,3,FALSE),"")</f>
        <v>破甲率</v>
      </c>
      <c r="BX370" s="22">
        <f>_xlfn.IFNA(VLOOKUP(BR370,对应表!AS:AU,2,FALSE),"")</f>
        <v>1</v>
      </c>
      <c r="BY370" s="22" t="str">
        <f t="shared" si="168"/>
        <v>+9</v>
      </c>
      <c r="BZ370" s="22" t="str">
        <f t="shared" si="169"/>
        <v>破甲率+9</v>
      </c>
    </row>
    <row r="371" spans="11:78" x14ac:dyDescent="0.15">
      <c r="K371" t="str">
        <f t="shared" si="170"/>
        <v>被动精准lv16</v>
      </c>
      <c r="L371" s="6" t="str">
        <f>Q371&amp;":"&amp;M371&amp;":"&amp;VLOOKUP(N371,对应表!B:C,2,FALSE)&amp;":"&amp;IF(buff!O371="",0,O371)</f>
        <v>200276:100:1:0</v>
      </c>
      <c r="M371">
        <v>100</v>
      </c>
      <c r="N371" s="1" t="s">
        <v>278</v>
      </c>
      <c r="O371">
        <v>0</v>
      </c>
      <c r="P371">
        <f t="shared" si="151"/>
        <v>10</v>
      </c>
      <c r="Q371">
        <v>200276</v>
      </c>
      <c r="R371" s="4" t="s">
        <v>1201</v>
      </c>
      <c r="S371" s="4" t="str">
        <f t="shared" si="166"/>
        <v>被动精准lv16</v>
      </c>
      <c r="T371" s="4" t="str">
        <f t="shared" si="171"/>
        <v>被动精准lv16</v>
      </c>
      <c r="U371" t="s">
        <v>279</v>
      </c>
      <c r="Z371" t="s">
        <v>391</v>
      </c>
      <c r="AA371">
        <v>10</v>
      </c>
      <c r="AB371" t="s">
        <v>1185</v>
      </c>
      <c r="AC371">
        <v>10</v>
      </c>
      <c r="AJ371" s="12" t="str">
        <f t="shared" si="172"/>
        <v>HIT:10|PEN:10</v>
      </c>
      <c r="AS371">
        <v>999</v>
      </c>
      <c r="AV371" s="4"/>
      <c r="AW371" s="4"/>
      <c r="AX371" s="4"/>
      <c r="AY371" s="4"/>
      <c r="BA371" s="12" t="str">
        <f t="shared" si="173"/>
        <v/>
      </c>
      <c r="BB371" s="12" t="str">
        <f t="shared" si="152"/>
        <v/>
      </c>
      <c r="BC371" s="12" t="str">
        <f t="shared" si="153"/>
        <v/>
      </c>
      <c r="BD371" s="12" t="str">
        <f t="shared" si="154"/>
        <v/>
      </c>
      <c r="BE371" s="12" t="str">
        <f t="shared" si="155"/>
        <v/>
      </c>
      <c r="BF371" s="12" t="str">
        <f t="shared" si="156"/>
        <v/>
      </c>
      <c r="BG371" s="12" t="str">
        <f>_xlfn.IFNA(VLOOKUP(Z371,对应表!$Z:$AA,2,FALSE)&amp;AA371,"")</f>
        <v>HIT:10</v>
      </c>
      <c r="BH371" s="12" t="str">
        <f>_xlfn.IFNA(VLOOKUP(AB371,对应表!$Z:$AA,2,FALSE)&amp;AC371,"")</f>
        <v>PEN:10</v>
      </c>
      <c r="BI371" s="12" t="str">
        <f>_xlfn.IFNA(VLOOKUP(AD371,对应表!$Z:$AA,2,FALSE)&amp;AE371,"")</f>
        <v/>
      </c>
      <c r="BJ371" s="12" t="str">
        <f>_xlfn.IFNA(VLOOKUP(AF371,对应表!$Z:$AA,2,FALSE)&amp;AG371,"")</f>
        <v/>
      </c>
      <c r="BK371" s="12" t="str">
        <f>_xlfn.IFNA(VLOOKUP(AH371,对应表!$Z:$AA,2,FALSE)&amp;AI371,"")</f>
        <v/>
      </c>
      <c r="BN371" t="str">
        <f t="shared" si="159"/>
        <v>被动精准lv16</v>
      </c>
      <c r="BO371">
        <f t="shared" si="157"/>
        <v>10</v>
      </c>
      <c r="BP371">
        <f t="shared" si="158"/>
        <v>10</v>
      </c>
      <c r="BQ371" t="str">
        <f t="shared" si="160"/>
        <v>命中率值</v>
      </c>
      <c r="BR371" t="str">
        <f t="shared" si="161"/>
        <v>破甲率值</v>
      </c>
      <c r="BS371" s="22" t="str">
        <f>VLOOKUP(BQ371,对应表!AS:AU,3,FALSE)</f>
        <v>命中率</v>
      </c>
      <c r="BT371" s="22">
        <f>VLOOKUP(BQ371,对应表!AS:AU,2,FALSE)</f>
        <v>1</v>
      </c>
      <c r="BU371" s="22" t="str">
        <f t="shared" si="165"/>
        <v>+10</v>
      </c>
      <c r="BV371" s="22" t="str">
        <f t="shared" si="167"/>
        <v>命中率+10</v>
      </c>
      <c r="BW371" s="22" t="str">
        <f>_xlfn.IFNA(VLOOKUP(BR371,对应表!AS:AU,3,FALSE),"")</f>
        <v>破甲率</v>
      </c>
      <c r="BX371" s="22">
        <f>_xlfn.IFNA(VLOOKUP(BR371,对应表!AS:AU,2,FALSE),"")</f>
        <v>1</v>
      </c>
      <c r="BY371" s="22" t="str">
        <f t="shared" si="168"/>
        <v>+10</v>
      </c>
      <c r="BZ371" s="22" t="str">
        <f t="shared" si="169"/>
        <v>破甲率+10</v>
      </c>
    </row>
    <row r="372" spans="11:78" x14ac:dyDescent="0.15">
      <c r="K372" t="str">
        <f t="shared" si="170"/>
        <v>被动精准lv17</v>
      </c>
      <c r="L372" s="6" t="str">
        <f>Q372&amp;":"&amp;M372&amp;":"&amp;VLOOKUP(N372,对应表!B:C,2,FALSE)&amp;":"&amp;IF(buff!O372="",0,O372)</f>
        <v>200277:100:1:0</v>
      </c>
      <c r="M372">
        <v>100</v>
      </c>
      <c r="N372" s="1" t="s">
        <v>278</v>
      </c>
      <c r="O372">
        <v>0</v>
      </c>
      <c r="P372">
        <f t="shared" si="151"/>
        <v>11</v>
      </c>
      <c r="Q372">
        <v>200277</v>
      </c>
      <c r="R372" s="4" t="s">
        <v>1202</v>
      </c>
      <c r="S372" s="4" t="str">
        <f t="shared" si="166"/>
        <v>被动精准lv17</v>
      </c>
      <c r="T372" s="4" t="str">
        <f t="shared" si="171"/>
        <v>被动精准lv17</v>
      </c>
      <c r="U372" t="s">
        <v>279</v>
      </c>
      <c r="Z372" t="s">
        <v>391</v>
      </c>
      <c r="AA372">
        <v>11</v>
      </c>
      <c r="AB372" t="s">
        <v>1185</v>
      </c>
      <c r="AC372">
        <v>10</v>
      </c>
      <c r="AJ372" s="12" t="str">
        <f t="shared" si="172"/>
        <v>HIT:11|PEN:10</v>
      </c>
      <c r="AS372">
        <v>999</v>
      </c>
      <c r="AV372" s="4"/>
      <c r="AW372" s="4"/>
      <c r="AX372" s="4"/>
      <c r="AY372" s="4"/>
      <c r="BA372" s="12" t="str">
        <f t="shared" si="173"/>
        <v/>
      </c>
      <c r="BB372" s="12" t="str">
        <f t="shared" si="152"/>
        <v/>
      </c>
      <c r="BC372" s="12" t="str">
        <f t="shared" si="153"/>
        <v/>
      </c>
      <c r="BD372" s="12" t="str">
        <f t="shared" si="154"/>
        <v/>
      </c>
      <c r="BE372" s="12" t="str">
        <f t="shared" si="155"/>
        <v/>
      </c>
      <c r="BF372" s="12" t="str">
        <f t="shared" si="156"/>
        <v/>
      </c>
      <c r="BG372" s="12" t="str">
        <f>_xlfn.IFNA(VLOOKUP(Z372,对应表!$Z:$AA,2,FALSE)&amp;AA372,"")</f>
        <v>HIT:11</v>
      </c>
      <c r="BH372" s="12" t="str">
        <f>_xlfn.IFNA(VLOOKUP(AB372,对应表!$Z:$AA,2,FALSE)&amp;AC372,"")</f>
        <v>PEN:10</v>
      </c>
      <c r="BI372" s="12" t="str">
        <f>_xlfn.IFNA(VLOOKUP(AD372,对应表!$Z:$AA,2,FALSE)&amp;AE372,"")</f>
        <v/>
      </c>
      <c r="BJ372" s="12" t="str">
        <f>_xlfn.IFNA(VLOOKUP(AF372,对应表!$Z:$AA,2,FALSE)&amp;AG372,"")</f>
        <v/>
      </c>
      <c r="BK372" s="12" t="str">
        <f>_xlfn.IFNA(VLOOKUP(AH372,对应表!$Z:$AA,2,FALSE)&amp;AI372,"")</f>
        <v/>
      </c>
      <c r="BN372" t="str">
        <f t="shared" si="159"/>
        <v>被动精准lv17</v>
      </c>
      <c r="BO372">
        <f t="shared" si="157"/>
        <v>11</v>
      </c>
      <c r="BP372">
        <f t="shared" si="158"/>
        <v>10</v>
      </c>
      <c r="BQ372" t="str">
        <f t="shared" si="160"/>
        <v>命中率值</v>
      </c>
      <c r="BR372" t="str">
        <f t="shared" si="161"/>
        <v>破甲率值</v>
      </c>
      <c r="BS372" s="22" t="str">
        <f>VLOOKUP(BQ372,对应表!AS:AU,3,FALSE)</f>
        <v>命中率</v>
      </c>
      <c r="BT372" s="22">
        <f>VLOOKUP(BQ372,对应表!AS:AU,2,FALSE)</f>
        <v>1</v>
      </c>
      <c r="BU372" s="22" t="str">
        <f t="shared" si="165"/>
        <v>+11</v>
      </c>
      <c r="BV372" s="22" t="str">
        <f t="shared" si="167"/>
        <v>命中率+11</v>
      </c>
      <c r="BW372" s="22" t="str">
        <f>_xlfn.IFNA(VLOOKUP(BR372,对应表!AS:AU,3,FALSE),"")</f>
        <v>破甲率</v>
      </c>
      <c r="BX372" s="22">
        <f>_xlfn.IFNA(VLOOKUP(BR372,对应表!AS:AU,2,FALSE),"")</f>
        <v>1</v>
      </c>
      <c r="BY372" s="22" t="str">
        <f t="shared" si="168"/>
        <v>+10</v>
      </c>
      <c r="BZ372" s="22" t="str">
        <f t="shared" si="169"/>
        <v>破甲率+10</v>
      </c>
    </row>
    <row r="373" spans="11:78" x14ac:dyDescent="0.15">
      <c r="K373" t="str">
        <f t="shared" si="170"/>
        <v>被动精准lv18</v>
      </c>
      <c r="L373" s="6" t="str">
        <f>Q373&amp;":"&amp;M373&amp;":"&amp;VLOOKUP(N373,对应表!B:C,2,FALSE)&amp;":"&amp;IF(buff!O373="",0,O373)</f>
        <v>200278:100:1:0</v>
      </c>
      <c r="M373">
        <v>100</v>
      </c>
      <c r="N373" s="1" t="s">
        <v>278</v>
      </c>
      <c r="O373">
        <v>0</v>
      </c>
      <c r="P373">
        <f t="shared" si="151"/>
        <v>11</v>
      </c>
      <c r="Q373">
        <v>200278</v>
      </c>
      <c r="R373" s="4" t="s">
        <v>1203</v>
      </c>
      <c r="S373" s="4" t="str">
        <f t="shared" si="166"/>
        <v>被动精准lv18</v>
      </c>
      <c r="T373" s="4" t="str">
        <f t="shared" si="171"/>
        <v>被动精准lv18</v>
      </c>
      <c r="U373" t="s">
        <v>279</v>
      </c>
      <c r="Z373" t="s">
        <v>391</v>
      </c>
      <c r="AA373">
        <v>11</v>
      </c>
      <c r="AB373" t="s">
        <v>1185</v>
      </c>
      <c r="AC373">
        <v>11</v>
      </c>
      <c r="AJ373" s="12" t="str">
        <f t="shared" si="172"/>
        <v>HIT:11|PEN:11</v>
      </c>
      <c r="AS373">
        <v>999</v>
      </c>
      <c r="AV373" s="4"/>
      <c r="AW373" s="4"/>
      <c r="AX373" s="4"/>
      <c r="AY373" s="4"/>
      <c r="BA373" s="12" t="str">
        <f t="shared" si="173"/>
        <v/>
      </c>
      <c r="BB373" s="12" t="str">
        <f t="shared" si="152"/>
        <v/>
      </c>
      <c r="BC373" s="12" t="str">
        <f t="shared" si="153"/>
        <v/>
      </c>
      <c r="BD373" s="12" t="str">
        <f t="shared" si="154"/>
        <v/>
      </c>
      <c r="BE373" s="12" t="str">
        <f t="shared" si="155"/>
        <v/>
      </c>
      <c r="BF373" s="12" t="str">
        <f t="shared" si="156"/>
        <v/>
      </c>
      <c r="BG373" s="12" t="str">
        <f>_xlfn.IFNA(VLOOKUP(Z373,对应表!$Z:$AA,2,FALSE)&amp;AA373,"")</f>
        <v>HIT:11</v>
      </c>
      <c r="BH373" s="12" t="str">
        <f>_xlfn.IFNA(VLOOKUP(AB373,对应表!$Z:$AA,2,FALSE)&amp;AC373,"")</f>
        <v>PEN:11</v>
      </c>
      <c r="BI373" s="12" t="str">
        <f>_xlfn.IFNA(VLOOKUP(AD373,对应表!$Z:$AA,2,FALSE)&amp;AE373,"")</f>
        <v/>
      </c>
      <c r="BJ373" s="12" t="str">
        <f>_xlfn.IFNA(VLOOKUP(AF373,对应表!$Z:$AA,2,FALSE)&amp;AG373,"")</f>
        <v/>
      </c>
      <c r="BK373" s="12" t="str">
        <f>_xlfn.IFNA(VLOOKUP(AH373,对应表!$Z:$AA,2,FALSE)&amp;AI373,"")</f>
        <v/>
      </c>
      <c r="BN373" t="str">
        <f t="shared" si="159"/>
        <v>被动精准lv18</v>
      </c>
      <c r="BO373">
        <f t="shared" si="157"/>
        <v>11</v>
      </c>
      <c r="BP373">
        <f t="shared" si="158"/>
        <v>11</v>
      </c>
      <c r="BQ373" t="str">
        <f t="shared" si="160"/>
        <v>命中率值</v>
      </c>
      <c r="BR373" t="str">
        <f t="shared" si="161"/>
        <v>破甲率值</v>
      </c>
      <c r="BS373" s="22" t="str">
        <f>VLOOKUP(BQ373,对应表!AS:AU,3,FALSE)</f>
        <v>命中率</v>
      </c>
      <c r="BT373" s="22">
        <f>VLOOKUP(BQ373,对应表!AS:AU,2,FALSE)</f>
        <v>1</v>
      </c>
      <c r="BU373" s="22" t="str">
        <f t="shared" si="165"/>
        <v>+11</v>
      </c>
      <c r="BV373" s="22" t="str">
        <f t="shared" si="167"/>
        <v>命中率+11</v>
      </c>
      <c r="BW373" s="22" t="str">
        <f>_xlfn.IFNA(VLOOKUP(BR373,对应表!AS:AU,3,FALSE),"")</f>
        <v>破甲率</v>
      </c>
      <c r="BX373" s="22">
        <f>_xlfn.IFNA(VLOOKUP(BR373,对应表!AS:AU,2,FALSE),"")</f>
        <v>1</v>
      </c>
      <c r="BY373" s="22" t="str">
        <f t="shared" si="168"/>
        <v>+11</v>
      </c>
      <c r="BZ373" s="22" t="str">
        <f t="shared" si="169"/>
        <v>破甲率+11</v>
      </c>
    </row>
    <row r="374" spans="11:78" x14ac:dyDescent="0.15">
      <c r="K374" t="str">
        <f t="shared" si="170"/>
        <v>被动精准lv19</v>
      </c>
      <c r="L374" s="6" t="str">
        <f>Q374&amp;":"&amp;M374&amp;":"&amp;VLOOKUP(N374,对应表!B:C,2,FALSE)&amp;":"&amp;IF(buff!O374="",0,O374)</f>
        <v>200279:100:1:0</v>
      </c>
      <c r="M374">
        <v>100</v>
      </c>
      <c r="N374" s="1" t="s">
        <v>278</v>
      </c>
      <c r="O374">
        <v>0</v>
      </c>
      <c r="P374">
        <f t="shared" si="151"/>
        <v>12</v>
      </c>
      <c r="Q374">
        <v>200279</v>
      </c>
      <c r="R374" s="4" t="s">
        <v>1204</v>
      </c>
      <c r="S374" s="4" t="str">
        <f t="shared" si="166"/>
        <v>被动精准lv19</v>
      </c>
      <c r="T374" s="4" t="str">
        <f t="shared" si="171"/>
        <v>被动精准lv19</v>
      </c>
      <c r="U374" t="s">
        <v>279</v>
      </c>
      <c r="Z374" t="s">
        <v>391</v>
      </c>
      <c r="AA374">
        <v>12</v>
      </c>
      <c r="AB374" t="s">
        <v>1185</v>
      </c>
      <c r="AC374">
        <v>11</v>
      </c>
      <c r="AJ374" s="12" t="str">
        <f t="shared" si="172"/>
        <v>HIT:12|PEN:11</v>
      </c>
      <c r="AS374">
        <v>999</v>
      </c>
      <c r="AV374" s="4"/>
      <c r="AW374" s="4"/>
      <c r="AX374" s="4"/>
      <c r="AY374" s="4"/>
      <c r="BA374" s="12" t="str">
        <f t="shared" si="173"/>
        <v/>
      </c>
      <c r="BB374" s="12" t="str">
        <f t="shared" si="152"/>
        <v/>
      </c>
      <c r="BC374" s="12" t="str">
        <f t="shared" si="153"/>
        <v/>
      </c>
      <c r="BD374" s="12" t="str">
        <f t="shared" si="154"/>
        <v/>
      </c>
      <c r="BE374" s="12" t="str">
        <f t="shared" si="155"/>
        <v/>
      </c>
      <c r="BF374" s="12" t="str">
        <f t="shared" si="156"/>
        <v/>
      </c>
      <c r="BG374" s="12" t="str">
        <f>_xlfn.IFNA(VLOOKUP(Z374,对应表!$Z:$AA,2,FALSE)&amp;AA374,"")</f>
        <v>HIT:12</v>
      </c>
      <c r="BH374" s="12" t="str">
        <f>_xlfn.IFNA(VLOOKUP(AB374,对应表!$Z:$AA,2,FALSE)&amp;AC374,"")</f>
        <v>PEN:11</v>
      </c>
      <c r="BI374" s="12" t="str">
        <f>_xlfn.IFNA(VLOOKUP(AD374,对应表!$Z:$AA,2,FALSE)&amp;AE374,"")</f>
        <v/>
      </c>
      <c r="BJ374" s="12" t="str">
        <f>_xlfn.IFNA(VLOOKUP(AF374,对应表!$Z:$AA,2,FALSE)&amp;AG374,"")</f>
        <v/>
      </c>
      <c r="BK374" s="12" t="str">
        <f>_xlfn.IFNA(VLOOKUP(AH374,对应表!$Z:$AA,2,FALSE)&amp;AI374,"")</f>
        <v/>
      </c>
      <c r="BN374" t="str">
        <f t="shared" si="159"/>
        <v>被动精准lv19</v>
      </c>
      <c r="BO374">
        <f t="shared" si="157"/>
        <v>12</v>
      </c>
      <c r="BP374">
        <f t="shared" si="158"/>
        <v>11</v>
      </c>
      <c r="BQ374" t="str">
        <f t="shared" si="160"/>
        <v>命中率值</v>
      </c>
      <c r="BR374" t="str">
        <f t="shared" si="161"/>
        <v>破甲率值</v>
      </c>
      <c r="BS374" s="22" t="str">
        <f>VLOOKUP(BQ374,对应表!AS:AU,3,FALSE)</f>
        <v>命中率</v>
      </c>
      <c r="BT374" s="22">
        <f>VLOOKUP(BQ374,对应表!AS:AU,2,FALSE)</f>
        <v>1</v>
      </c>
      <c r="BU374" s="22" t="str">
        <f t="shared" si="165"/>
        <v>+12</v>
      </c>
      <c r="BV374" s="22" t="str">
        <f t="shared" si="167"/>
        <v>命中率+12</v>
      </c>
      <c r="BW374" s="22" t="str">
        <f>_xlfn.IFNA(VLOOKUP(BR374,对应表!AS:AU,3,FALSE),"")</f>
        <v>破甲率</v>
      </c>
      <c r="BX374" s="22">
        <f>_xlfn.IFNA(VLOOKUP(BR374,对应表!AS:AU,2,FALSE),"")</f>
        <v>1</v>
      </c>
      <c r="BY374" s="22" t="str">
        <f t="shared" si="168"/>
        <v>+11</v>
      </c>
      <c r="BZ374" s="22" t="str">
        <f t="shared" si="169"/>
        <v>破甲率+11</v>
      </c>
    </row>
    <row r="375" spans="11:78" x14ac:dyDescent="0.15">
      <c r="K375" t="str">
        <f t="shared" si="170"/>
        <v>被动精准lv20</v>
      </c>
      <c r="L375" s="6" t="str">
        <f>Q375&amp;":"&amp;M375&amp;":"&amp;VLOOKUP(N375,对应表!B:C,2,FALSE)&amp;":"&amp;IF(buff!O375="",0,O375)</f>
        <v>200280:100:1:0</v>
      </c>
      <c r="M375">
        <v>100</v>
      </c>
      <c r="N375" s="1" t="s">
        <v>278</v>
      </c>
      <c r="O375">
        <v>0</v>
      </c>
      <c r="P375">
        <f t="shared" si="151"/>
        <v>12</v>
      </c>
      <c r="Q375">
        <v>200280</v>
      </c>
      <c r="R375" s="4" t="s">
        <v>1205</v>
      </c>
      <c r="S375" s="4" t="str">
        <f t="shared" si="166"/>
        <v>被动精准lv20</v>
      </c>
      <c r="T375" s="4" t="str">
        <f t="shared" si="171"/>
        <v>被动精准lv20</v>
      </c>
      <c r="U375" t="s">
        <v>279</v>
      </c>
      <c r="Z375" t="s">
        <v>391</v>
      </c>
      <c r="AA375">
        <v>12</v>
      </c>
      <c r="AB375" t="s">
        <v>1185</v>
      </c>
      <c r="AC375">
        <v>12</v>
      </c>
      <c r="AJ375" s="12" t="str">
        <f t="shared" si="172"/>
        <v>HIT:12|PEN:12</v>
      </c>
      <c r="AS375">
        <v>999</v>
      </c>
      <c r="AV375" s="4"/>
      <c r="AW375" s="4"/>
      <c r="AX375" s="4"/>
      <c r="AY375" s="4"/>
      <c r="BA375" s="12" t="str">
        <f t="shared" si="173"/>
        <v/>
      </c>
      <c r="BB375" s="12" t="str">
        <f t="shared" si="152"/>
        <v/>
      </c>
      <c r="BC375" s="12" t="str">
        <f t="shared" si="153"/>
        <v/>
      </c>
      <c r="BD375" s="12" t="str">
        <f t="shared" si="154"/>
        <v/>
      </c>
      <c r="BE375" s="12" t="str">
        <f t="shared" si="155"/>
        <v/>
      </c>
      <c r="BF375" s="12" t="str">
        <f t="shared" si="156"/>
        <v/>
      </c>
      <c r="BG375" s="12" t="str">
        <f>_xlfn.IFNA(VLOOKUP(Z375,对应表!$Z:$AA,2,FALSE)&amp;AA375,"")</f>
        <v>HIT:12</v>
      </c>
      <c r="BH375" s="12" t="str">
        <f>_xlfn.IFNA(VLOOKUP(AB375,对应表!$Z:$AA,2,FALSE)&amp;AC375,"")</f>
        <v>PEN:12</v>
      </c>
      <c r="BI375" s="12" t="str">
        <f>_xlfn.IFNA(VLOOKUP(AD375,对应表!$Z:$AA,2,FALSE)&amp;AE375,"")</f>
        <v/>
      </c>
      <c r="BJ375" s="12" t="str">
        <f>_xlfn.IFNA(VLOOKUP(AF375,对应表!$Z:$AA,2,FALSE)&amp;AG375,"")</f>
        <v/>
      </c>
      <c r="BK375" s="12" t="str">
        <f>_xlfn.IFNA(VLOOKUP(AH375,对应表!$Z:$AA,2,FALSE)&amp;AI375,"")</f>
        <v/>
      </c>
      <c r="BN375" t="str">
        <f t="shared" si="159"/>
        <v>被动精准lv20</v>
      </c>
      <c r="BO375">
        <f t="shared" si="157"/>
        <v>12</v>
      </c>
      <c r="BP375">
        <f t="shared" si="158"/>
        <v>12</v>
      </c>
      <c r="BQ375" t="str">
        <f t="shared" si="160"/>
        <v>命中率值</v>
      </c>
      <c r="BR375" t="str">
        <f t="shared" si="161"/>
        <v>破甲率值</v>
      </c>
      <c r="BS375" s="22" t="str">
        <f>VLOOKUP(BQ375,对应表!AS:AU,3,FALSE)</f>
        <v>命中率</v>
      </c>
      <c r="BT375" s="22">
        <f>VLOOKUP(BQ375,对应表!AS:AU,2,FALSE)</f>
        <v>1</v>
      </c>
      <c r="BU375" s="22" t="str">
        <f t="shared" si="165"/>
        <v>+12</v>
      </c>
      <c r="BV375" s="22" t="str">
        <f t="shared" si="167"/>
        <v>命中率+12</v>
      </c>
      <c r="BW375" s="22" t="str">
        <f>_xlfn.IFNA(VLOOKUP(BR375,对应表!AS:AU,3,FALSE),"")</f>
        <v>破甲率</v>
      </c>
      <c r="BX375" s="22">
        <f>_xlfn.IFNA(VLOOKUP(BR375,对应表!AS:AU,2,FALSE),"")</f>
        <v>1</v>
      </c>
      <c r="BY375" s="22" t="str">
        <f t="shared" si="168"/>
        <v>+12</v>
      </c>
      <c r="BZ375" s="22" t="str">
        <f t="shared" si="169"/>
        <v>破甲率+12</v>
      </c>
    </row>
    <row r="376" spans="11:78" x14ac:dyDescent="0.15">
      <c r="K376" t="str">
        <f t="shared" ref="K376:K395" si="174">R376</f>
        <v>被动急速lv1</v>
      </c>
      <c r="L376" s="6" t="str">
        <f>Q376&amp;":"&amp;M376&amp;":"&amp;VLOOKUP(N376,对应表!B:C,2,FALSE)&amp;":"&amp;IF(buff!O376="",0,O376)</f>
        <v>200281:100:1:0</v>
      </c>
      <c r="M376">
        <v>100</v>
      </c>
      <c r="N376" s="1" t="s">
        <v>278</v>
      </c>
      <c r="O376">
        <v>0</v>
      </c>
      <c r="P376">
        <f t="shared" si="151"/>
        <v>3</v>
      </c>
      <c r="Q376">
        <v>200281</v>
      </c>
      <c r="R376" s="4" t="s">
        <v>474</v>
      </c>
      <c r="S376" s="4" t="str">
        <f t="shared" si="166"/>
        <v>被动急速lv1</v>
      </c>
      <c r="T376" s="4" t="str">
        <f t="shared" ref="T376:T395" si="175">R376</f>
        <v>被动急速lv1</v>
      </c>
      <c r="U376" t="s">
        <v>279</v>
      </c>
      <c r="Z376" t="s">
        <v>391</v>
      </c>
      <c r="AA376">
        <v>3</v>
      </c>
      <c r="AB376" t="s">
        <v>392</v>
      </c>
      <c r="AC376">
        <v>2</v>
      </c>
      <c r="AJ376" s="12" t="str">
        <f t="shared" ref="AJ376:AJ395" si="176">IF(BG376="","",BG376)&amp;IF(BH376="","","|"&amp;BH376)&amp;IF(BI376="","","|"&amp;BI376)&amp;IF(BJ376="","","|"&amp;BJ376)&amp;IF(BK376="","","|"&amp;BK376)</f>
        <v>HIT:3|SPD_P:2</v>
      </c>
      <c r="AS376">
        <v>999</v>
      </c>
      <c r="AV376" s="4"/>
      <c r="AW376" s="4"/>
      <c r="AX376" s="4"/>
      <c r="AY376" s="4"/>
      <c r="BA376" s="12" t="str">
        <f t="shared" ref="BA376:BA395" si="177">IF(BB376="","",BB376)&amp;IF(BC376="","","|"&amp;BC376)&amp;IF(BD376="","","|"&amp;BD376)&amp;IF(BE376="","","|"&amp;BE376)&amp;IF(BF376="","","|"&amp;BF376)</f>
        <v/>
      </c>
      <c r="BB376" s="12" t="str">
        <f t="shared" si="152"/>
        <v/>
      </c>
      <c r="BC376" s="12" t="str">
        <f t="shared" si="153"/>
        <v/>
      </c>
      <c r="BD376" s="12" t="str">
        <f t="shared" si="154"/>
        <v/>
      </c>
      <c r="BE376" s="12" t="str">
        <f t="shared" si="155"/>
        <v/>
      </c>
      <c r="BF376" s="12" t="str">
        <f t="shared" si="156"/>
        <v/>
      </c>
      <c r="BG376" s="12" t="str">
        <f>_xlfn.IFNA(VLOOKUP(Z376,对应表!$Z:$AA,2,FALSE)&amp;AA376,"")</f>
        <v>HIT:3</v>
      </c>
      <c r="BH376" s="12" t="str">
        <f>_xlfn.IFNA(VLOOKUP(AB376,对应表!$Z:$AA,2,FALSE)&amp;AC376,"")</f>
        <v>SPD_P:2</v>
      </c>
      <c r="BI376" s="12" t="str">
        <f>_xlfn.IFNA(VLOOKUP(AD376,对应表!$Z:$AA,2,FALSE)&amp;AE376,"")</f>
        <v/>
      </c>
      <c r="BJ376" s="12" t="str">
        <f>_xlfn.IFNA(VLOOKUP(AF376,对应表!$Z:$AA,2,FALSE)&amp;AG376,"")</f>
        <v/>
      </c>
      <c r="BK376" s="12" t="str">
        <f>_xlfn.IFNA(VLOOKUP(AH376,对应表!$Z:$AA,2,FALSE)&amp;AI376,"")</f>
        <v/>
      </c>
      <c r="BN376" t="str">
        <f t="shared" si="159"/>
        <v>被动急速lv1</v>
      </c>
      <c r="BO376">
        <f t="shared" si="157"/>
        <v>3</v>
      </c>
      <c r="BP376">
        <f t="shared" si="158"/>
        <v>2</v>
      </c>
      <c r="BQ376" t="str">
        <f t="shared" si="160"/>
        <v>命中率值</v>
      </c>
      <c r="BR376" t="str">
        <f t="shared" si="161"/>
        <v>速度比率</v>
      </c>
      <c r="BS376" s="22" t="str">
        <f>VLOOKUP(BQ376,对应表!AS:AU,3,FALSE)</f>
        <v>命中率</v>
      </c>
      <c r="BT376" s="22">
        <f>VLOOKUP(BQ376,对应表!AS:AU,2,FALSE)</f>
        <v>1</v>
      </c>
      <c r="BU376" s="22" t="str">
        <f t="shared" si="165"/>
        <v>+3</v>
      </c>
      <c r="BV376" s="22" t="str">
        <f t="shared" si="167"/>
        <v>命中率+3</v>
      </c>
      <c r="BW376" s="22" t="str">
        <f>_xlfn.IFNA(VLOOKUP(BR376,对应表!AS:AU,3,FALSE),"")</f>
        <v>速度</v>
      </c>
      <c r="BX376" s="22">
        <f>_xlfn.IFNA(VLOOKUP(BR376,对应表!AS:AU,2,FALSE),"")</f>
        <v>2</v>
      </c>
      <c r="BY376" s="22" t="str">
        <f t="shared" si="168"/>
        <v>+2%</v>
      </c>
      <c r="BZ376" s="22" t="str">
        <f t="shared" si="169"/>
        <v>速度+2%</v>
      </c>
    </row>
    <row r="377" spans="11:78" x14ac:dyDescent="0.15">
      <c r="K377" t="str">
        <f t="shared" si="174"/>
        <v>被动急速lv2</v>
      </c>
      <c r="L377" s="6" t="str">
        <f>Q377&amp;":"&amp;M377&amp;":"&amp;VLOOKUP(N377,对应表!B:C,2,FALSE)&amp;":"&amp;IF(buff!O377="",0,O377)</f>
        <v>200282:100:1:0</v>
      </c>
      <c r="M377">
        <v>100</v>
      </c>
      <c r="N377" s="1" t="s">
        <v>278</v>
      </c>
      <c r="O377">
        <v>0</v>
      </c>
      <c r="P377">
        <f t="shared" si="151"/>
        <v>3</v>
      </c>
      <c r="Q377">
        <v>200282</v>
      </c>
      <c r="R377" s="4" t="s">
        <v>475</v>
      </c>
      <c r="S377" s="4" t="str">
        <f t="shared" si="166"/>
        <v>被动急速lv2</v>
      </c>
      <c r="T377" s="4" t="str">
        <f t="shared" si="175"/>
        <v>被动急速lv2</v>
      </c>
      <c r="U377" t="s">
        <v>279</v>
      </c>
      <c r="Z377" t="s">
        <v>391</v>
      </c>
      <c r="AA377">
        <v>3</v>
      </c>
      <c r="AB377" t="s">
        <v>392</v>
      </c>
      <c r="AC377">
        <v>3</v>
      </c>
      <c r="AJ377" s="12" t="str">
        <f t="shared" si="176"/>
        <v>HIT:3|SPD_P:3</v>
      </c>
      <c r="AS377">
        <v>999</v>
      </c>
      <c r="AV377" s="4"/>
      <c r="AW377" s="4"/>
      <c r="AX377" s="4"/>
      <c r="AY377" s="4"/>
      <c r="BA377" s="12" t="str">
        <f t="shared" si="177"/>
        <v/>
      </c>
      <c r="BB377" s="12" t="str">
        <f t="shared" si="152"/>
        <v/>
      </c>
      <c r="BC377" s="12" t="str">
        <f t="shared" si="153"/>
        <v/>
      </c>
      <c r="BD377" s="12" t="str">
        <f t="shared" si="154"/>
        <v/>
      </c>
      <c r="BE377" s="12" t="str">
        <f t="shared" si="155"/>
        <v/>
      </c>
      <c r="BF377" s="12" t="str">
        <f t="shared" si="156"/>
        <v/>
      </c>
      <c r="BG377" s="12" t="str">
        <f>_xlfn.IFNA(VLOOKUP(Z377,对应表!$Z:$AA,2,FALSE)&amp;AA377,"")</f>
        <v>HIT:3</v>
      </c>
      <c r="BH377" s="12" t="str">
        <f>_xlfn.IFNA(VLOOKUP(AB377,对应表!$Z:$AA,2,FALSE)&amp;AC377,"")</f>
        <v>SPD_P:3</v>
      </c>
      <c r="BI377" s="12" t="str">
        <f>_xlfn.IFNA(VLOOKUP(AD377,对应表!$Z:$AA,2,FALSE)&amp;AE377,"")</f>
        <v/>
      </c>
      <c r="BJ377" s="12" t="str">
        <f>_xlfn.IFNA(VLOOKUP(AF377,对应表!$Z:$AA,2,FALSE)&amp;AG377,"")</f>
        <v/>
      </c>
      <c r="BK377" s="12" t="str">
        <f>_xlfn.IFNA(VLOOKUP(AH377,对应表!$Z:$AA,2,FALSE)&amp;AI377,"")</f>
        <v/>
      </c>
      <c r="BN377" t="str">
        <f t="shared" si="159"/>
        <v>被动急速lv2</v>
      </c>
      <c r="BO377">
        <f t="shared" si="157"/>
        <v>3</v>
      </c>
      <c r="BP377">
        <f t="shared" si="158"/>
        <v>3</v>
      </c>
      <c r="BQ377" t="str">
        <f t="shared" si="160"/>
        <v>命中率值</v>
      </c>
      <c r="BR377" t="str">
        <f t="shared" si="161"/>
        <v>速度比率</v>
      </c>
      <c r="BS377" s="22" t="str">
        <f>VLOOKUP(BQ377,对应表!AS:AU,3,FALSE)</f>
        <v>命中率</v>
      </c>
      <c r="BT377" s="22">
        <f>VLOOKUP(BQ377,对应表!AS:AU,2,FALSE)</f>
        <v>1</v>
      </c>
      <c r="BU377" s="22" t="str">
        <f t="shared" si="165"/>
        <v>+3</v>
      </c>
      <c r="BV377" s="22" t="str">
        <f t="shared" si="167"/>
        <v>命中率+3</v>
      </c>
      <c r="BW377" s="22" t="str">
        <f>_xlfn.IFNA(VLOOKUP(BR377,对应表!AS:AU,3,FALSE),"")</f>
        <v>速度</v>
      </c>
      <c r="BX377" s="22">
        <f>_xlfn.IFNA(VLOOKUP(BR377,对应表!AS:AU,2,FALSE),"")</f>
        <v>2</v>
      </c>
      <c r="BY377" s="22" t="str">
        <f t="shared" si="168"/>
        <v>+3%</v>
      </c>
      <c r="BZ377" s="22" t="str">
        <f t="shared" si="169"/>
        <v>速度+3%</v>
      </c>
    </row>
    <row r="378" spans="11:78" x14ac:dyDescent="0.15">
      <c r="K378" t="str">
        <f t="shared" si="174"/>
        <v>被动急速lv3</v>
      </c>
      <c r="L378" s="6" t="str">
        <f>Q378&amp;":"&amp;M378&amp;":"&amp;VLOOKUP(N378,对应表!B:C,2,FALSE)&amp;":"&amp;IF(buff!O378="",0,O378)</f>
        <v>200283:100:1:0</v>
      </c>
      <c r="M378">
        <v>100</v>
      </c>
      <c r="N378" s="1" t="s">
        <v>278</v>
      </c>
      <c r="O378">
        <v>0</v>
      </c>
      <c r="P378">
        <f t="shared" si="151"/>
        <v>4</v>
      </c>
      <c r="Q378">
        <v>200283</v>
      </c>
      <c r="R378" s="4" t="s">
        <v>476</v>
      </c>
      <c r="S378" s="4" t="str">
        <f t="shared" si="166"/>
        <v>被动急速lv3</v>
      </c>
      <c r="T378" s="4" t="str">
        <f t="shared" si="175"/>
        <v>被动急速lv3</v>
      </c>
      <c r="U378" t="s">
        <v>279</v>
      </c>
      <c r="Z378" t="s">
        <v>391</v>
      </c>
      <c r="AA378">
        <v>4</v>
      </c>
      <c r="AB378" t="s">
        <v>392</v>
      </c>
      <c r="AC378">
        <v>3</v>
      </c>
      <c r="AJ378" s="12" t="str">
        <f t="shared" si="176"/>
        <v>HIT:4|SPD_P:3</v>
      </c>
      <c r="AS378">
        <v>999</v>
      </c>
      <c r="AV378" s="4"/>
      <c r="AW378" s="4"/>
      <c r="AX378" s="4"/>
      <c r="AY378" s="4"/>
      <c r="BA378" s="12" t="str">
        <f t="shared" si="177"/>
        <v/>
      </c>
      <c r="BB378" s="12" t="str">
        <f t="shared" si="152"/>
        <v/>
      </c>
      <c r="BC378" s="12" t="str">
        <f t="shared" si="153"/>
        <v/>
      </c>
      <c r="BD378" s="12" t="str">
        <f t="shared" si="154"/>
        <v/>
      </c>
      <c r="BE378" s="12" t="str">
        <f t="shared" si="155"/>
        <v/>
      </c>
      <c r="BF378" s="12" t="str">
        <f t="shared" si="156"/>
        <v/>
      </c>
      <c r="BG378" s="12" t="str">
        <f>_xlfn.IFNA(VLOOKUP(Z378,对应表!$Z:$AA,2,FALSE)&amp;AA378,"")</f>
        <v>HIT:4</v>
      </c>
      <c r="BH378" s="12" t="str">
        <f>_xlfn.IFNA(VLOOKUP(AB378,对应表!$Z:$AA,2,FALSE)&amp;AC378,"")</f>
        <v>SPD_P:3</v>
      </c>
      <c r="BI378" s="12" t="str">
        <f>_xlfn.IFNA(VLOOKUP(AD378,对应表!$Z:$AA,2,FALSE)&amp;AE378,"")</f>
        <v/>
      </c>
      <c r="BJ378" s="12" t="str">
        <f>_xlfn.IFNA(VLOOKUP(AF378,对应表!$Z:$AA,2,FALSE)&amp;AG378,"")</f>
        <v/>
      </c>
      <c r="BK378" s="12" t="str">
        <f>_xlfn.IFNA(VLOOKUP(AH378,对应表!$Z:$AA,2,FALSE)&amp;AI378,"")</f>
        <v/>
      </c>
      <c r="BN378" t="str">
        <f t="shared" si="159"/>
        <v>被动急速lv3</v>
      </c>
      <c r="BO378">
        <f t="shared" si="157"/>
        <v>4</v>
      </c>
      <c r="BP378">
        <f t="shared" si="158"/>
        <v>3</v>
      </c>
      <c r="BQ378" t="str">
        <f t="shared" si="160"/>
        <v>命中率值</v>
      </c>
      <c r="BR378" t="str">
        <f t="shared" si="161"/>
        <v>速度比率</v>
      </c>
      <c r="BS378" s="22" t="str">
        <f>VLOOKUP(BQ378,对应表!AS:AU,3,FALSE)</f>
        <v>命中率</v>
      </c>
      <c r="BT378" s="22">
        <f>VLOOKUP(BQ378,对应表!AS:AU,2,FALSE)</f>
        <v>1</v>
      </c>
      <c r="BU378" s="22" t="str">
        <f t="shared" si="165"/>
        <v>+4</v>
      </c>
      <c r="BV378" s="22" t="str">
        <f t="shared" si="167"/>
        <v>命中率+4</v>
      </c>
      <c r="BW378" s="22" t="str">
        <f>_xlfn.IFNA(VLOOKUP(BR378,对应表!AS:AU,3,FALSE),"")</f>
        <v>速度</v>
      </c>
      <c r="BX378" s="22">
        <f>_xlfn.IFNA(VLOOKUP(BR378,对应表!AS:AU,2,FALSE),"")</f>
        <v>2</v>
      </c>
      <c r="BY378" s="22" t="str">
        <f t="shared" si="168"/>
        <v>+3%</v>
      </c>
      <c r="BZ378" s="22" t="str">
        <f t="shared" si="169"/>
        <v>速度+3%</v>
      </c>
    </row>
    <row r="379" spans="11:78" x14ac:dyDescent="0.15">
      <c r="K379" t="str">
        <f t="shared" si="174"/>
        <v>被动急速lv4</v>
      </c>
      <c r="L379" s="6" t="str">
        <f>Q379&amp;":"&amp;M379&amp;":"&amp;VLOOKUP(N379,对应表!B:C,2,FALSE)&amp;":"&amp;IF(buff!O379="",0,O379)</f>
        <v>200284:100:1:0</v>
      </c>
      <c r="M379">
        <v>100</v>
      </c>
      <c r="N379" s="1" t="s">
        <v>278</v>
      </c>
      <c r="O379">
        <v>0</v>
      </c>
      <c r="P379">
        <f t="shared" si="151"/>
        <v>4</v>
      </c>
      <c r="Q379">
        <v>200284</v>
      </c>
      <c r="R379" s="4" t="s">
        <v>477</v>
      </c>
      <c r="S379" s="4" t="str">
        <f t="shared" si="166"/>
        <v>被动急速lv4</v>
      </c>
      <c r="T379" s="4" t="str">
        <f t="shared" si="175"/>
        <v>被动急速lv4</v>
      </c>
      <c r="U379" t="s">
        <v>279</v>
      </c>
      <c r="Z379" t="s">
        <v>391</v>
      </c>
      <c r="AA379">
        <v>4</v>
      </c>
      <c r="AB379" t="s">
        <v>392</v>
      </c>
      <c r="AC379">
        <v>4</v>
      </c>
      <c r="AJ379" s="12" t="str">
        <f t="shared" si="176"/>
        <v>HIT:4|SPD_P:4</v>
      </c>
      <c r="AS379">
        <v>999</v>
      </c>
      <c r="AV379" s="4"/>
      <c r="AW379" s="4"/>
      <c r="AX379" s="4"/>
      <c r="AY379" s="4"/>
      <c r="BA379" s="12" t="str">
        <f t="shared" si="177"/>
        <v/>
      </c>
      <c r="BB379" s="12" t="str">
        <f t="shared" si="152"/>
        <v/>
      </c>
      <c r="BC379" s="12" t="str">
        <f t="shared" si="153"/>
        <v/>
      </c>
      <c r="BD379" s="12" t="str">
        <f t="shared" si="154"/>
        <v/>
      </c>
      <c r="BE379" s="12" t="str">
        <f t="shared" si="155"/>
        <v/>
      </c>
      <c r="BF379" s="12" t="str">
        <f t="shared" si="156"/>
        <v/>
      </c>
      <c r="BG379" s="12" t="str">
        <f>_xlfn.IFNA(VLOOKUP(Z379,对应表!$Z:$AA,2,FALSE)&amp;AA379,"")</f>
        <v>HIT:4</v>
      </c>
      <c r="BH379" s="12" t="str">
        <f>_xlfn.IFNA(VLOOKUP(AB379,对应表!$Z:$AA,2,FALSE)&amp;AC379,"")</f>
        <v>SPD_P:4</v>
      </c>
      <c r="BI379" s="12" t="str">
        <f>_xlfn.IFNA(VLOOKUP(AD379,对应表!$Z:$AA,2,FALSE)&amp;AE379,"")</f>
        <v/>
      </c>
      <c r="BJ379" s="12" t="str">
        <f>_xlfn.IFNA(VLOOKUP(AF379,对应表!$Z:$AA,2,FALSE)&amp;AG379,"")</f>
        <v/>
      </c>
      <c r="BK379" s="12" t="str">
        <f>_xlfn.IFNA(VLOOKUP(AH379,对应表!$Z:$AA,2,FALSE)&amp;AI379,"")</f>
        <v/>
      </c>
      <c r="BN379" t="str">
        <f t="shared" si="159"/>
        <v>被动急速lv4</v>
      </c>
      <c r="BO379">
        <f t="shared" si="157"/>
        <v>4</v>
      </c>
      <c r="BP379">
        <f t="shared" si="158"/>
        <v>4</v>
      </c>
      <c r="BQ379" t="str">
        <f t="shared" si="160"/>
        <v>命中率值</v>
      </c>
      <c r="BR379" t="str">
        <f t="shared" si="161"/>
        <v>速度比率</v>
      </c>
      <c r="BS379" s="22" t="str">
        <f>VLOOKUP(BQ379,对应表!AS:AU,3,FALSE)</f>
        <v>命中率</v>
      </c>
      <c r="BT379" s="22">
        <f>VLOOKUP(BQ379,对应表!AS:AU,2,FALSE)</f>
        <v>1</v>
      </c>
      <c r="BU379" s="22" t="str">
        <f t="shared" si="165"/>
        <v>+4</v>
      </c>
      <c r="BV379" s="22" t="str">
        <f t="shared" si="167"/>
        <v>命中率+4</v>
      </c>
      <c r="BW379" s="22" t="str">
        <f>_xlfn.IFNA(VLOOKUP(BR379,对应表!AS:AU,3,FALSE),"")</f>
        <v>速度</v>
      </c>
      <c r="BX379" s="22">
        <f>_xlfn.IFNA(VLOOKUP(BR379,对应表!AS:AU,2,FALSE),"")</f>
        <v>2</v>
      </c>
      <c r="BY379" s="22" t="str">
        <f t="shared" si="168"/>
        <v>+4%</v>
      </c>
      <c r="BZ379" s="22" t="str">
        <f t="shared" si="169"/>
        <v>速度+4%</v>
      </c>
    </row>
    <row r="380" spans="11:78" x14ac:dyDescent="0.15">
      <c r="K380" t="str">
        <f t="shared" si="174"/>
        <v>被动急速lv5</v>
      </c>
      <c r="L380" s="6" t="str">
        <f>Q380&amp;":"&amp;M380&amp;":"&amp;VLOOKUP(N380,对应表!B:C,2,FALSE)&amp;":"&amp;IF(buff!O380="",0,O380)</f>
        <v>200285:100:1:0</v>
      </c>
      <c r="M380">
        <v>100</v>
      </c>
      <c r="N380" s="1" t="s">
        <v>278</v>
      </c>
      <c r="O380">
        <v>0</v>
      </c>
      <c r="P380">
        <f t="shared" si="151"/>
        <v>5</v>
      </c>
      <c r="Q380">
        <v>200285</v>
      </c>
      <c r="R380" s="4" t="s">
        <v>478</v>
      </c>
      <c r="S380" s="4" t="str">
        <f t="shared" si="166"/>
        <v>被动急速lv5</v>
      </c>
      <c r="T380" s="4" t="str">
        <f t="shared" si="175"/>
        <v>被动急速lv5</v>
      </c>
      <c r="U380" t="s">
        <v>279</v>
      </c>
      <c r="Z380" t="s">
        <v>391</v>
      </c>
      <c r="AA380">
        <v>5</v>
      </c>
      <c r="AB380" t="s">
        <v>392</v>
      </c>
      <c r="AC380">
        <v>4</v>
      </c>
      <c r="AJ380" s="12" t="str">
        <f t="shared" si="176"/>
        <v>HIT:5|SPD_P:4</v>
      </c>
      <c r="AS380">
        <v>999</v>
      </c>
      <c r="AV380" s="4"/>
      <c r="AW380" s="4"/>
      <c r="AX380" s="4"/>
      <c r="AY380" s="4"/>
      <c r="BA380" s="12" t="str">
        <f t="shared" si="177"/>
        <v/>
      </c>
      <c r="BB380" s="12" t="str">
        <f t="shared" si="152"/>
        <v/>
      </c>
      <c r="BC380" s="12" t="str">
        <f t="shared" si="153"/>
        <v/>
      </c>
      <c r="BD380" s="12" t="str">
        <f t="shared" si="154"/>
        <v/>
      </c>
      <c r="BE380" s="12" t="str">
        <f t="shared" si="155"/>
        <v/>
      </c>
      <c r="BF380" s="12" t="str">
        <f t="shared" si="156"/>
        <v/>
      </c>
      <c r="BG380" s="12" t="str">
        <f>_xlfn.IFNA(VLOOKUP(Z380,对应表!$Z:$AA,2,FALSE)&amp;AA380,"")</f>
        <v>HIT:5</v>
      </c>
      <c r="BH380" s="12" t="str">
        <f>_xlfn.IFNA(VLOOKUP(AB380,对应表!$Z:$AA,2,FALSE)&amp;AC380,"")</f>
        <v>SPD_P:4</v>
      </c>
      <c r="BI380" s="12" t="str">
        <f>_xlfn.IFNA(VLOOKUP(AD380,对应表!$Z:$AA,2,FALSE)&amp;AE380,"")</f>
        <v/>
      </c>
      <c r="BJ380" s="12" t="str">
        <f>_xlfn.IFNA(VLOOKUP(AF380,对应表!$Z:$AA,2,FALSE)&amp;AG380,"")</f>
        <v/>
      </c>
      <c r="BK380" s="12" t="str">
        <f>_xlfn.IFNA(VLOOKUP(AH380,对应表!$Z:$AA,2,FALSE)&amp;AI380,"")</f>
        <v/>
      </c>
      <c r="BN380" t="str">
        <f t="shared" si="159"/>
        <v>被动急速lv5</v>
      </c>
      <c r="BO380">
        <f t="shared" si="157"/>
        <v>5</v>
      </c>
      <c r="BP380">
        <f t="shared" si="158"/>
        <v>4</v>
      </c>
      <c r="BQ380" t="str">
        <f t="shared" si="160"/>
        <v>命中率值</v>
      </c>
      <c r="BR380" t="str">
        <f t="shared" si="161"/>
        <v>速度比率</v>
      </c>
      <c r="BS380" s="22" t="str">
        <f>VLOOKUP(BQ380,对应表!AS:AU,3,FALSE)</f>
        <v>命中率</v>
      </c>
      <c r="BT380" s="22">
        <f>VLOOKUP(BQ380,对应表!AS:AU,2,FALSE)</f>
        <v>1</v>
      </c>
      <c r="BU380" s="22" t="str">
        <f t="shared" si="165"/>
        <v>+5</v>
      </c>
      <c r="BV380" s="22" t="str">
        <f t="shared" si="167"/>
        <v>命中率+5</v>
      </c>
      <c r="BW380" s="22" t="str">
        <f>_xlfn.IFNA(VLOOKUP(BR380,对应表!AS:AU,3,FALSE),"")</f>
        <v>速度</v>
      </c>
      <c r="BX380" s="22">
        <f>_xlfn.IFNA(VLOOKUP(BR380,对应表!AS:AU,2,FALSE),"")</f>
        <v>2</v>
      </c>
      <c r="BY380" s="22" t="str">
        <f t="shared" si="168"/>
        <v>+4%</v>
      </c>
      <c r="BZ380" s="22" t="str">
        <f t="shared" si="169"/>
        <v>速度+4%</v>
      </c>
    </row>
    <row r="381" spans="11:78" x14ac:dyDescent="0.15">
      <c r="K381" t="str">
        <f t="shared" si="174"/>
        <v>被动急速lv6</v>
      </c>
      <c r="L381" s="6" t="str">
        <f>Q381&amp;":"&amp;M381&amp;":"&amp;VLOOKUP(N381,对应表!B:C,2,FALSE)&amp;":"&amp;IF(buff!O381="",0,O381)</f>
        <v>200286:100:1:0</v>
      </c>
      <c r="M381">
        <v>100</v>
      </c>
      <c r="N381" s="1" t="s">
        <v>278</v>
      </c>
      <c r="O381">
        <v>0</v>
      </c>
      <c r="P381">
        <f t="shared" si="151"/>
        <v>5</v>
      </c>
      <c r="Q381">
        <v>200286</v>
      </c>
      <c r="R381" s="4" t="s">
        <v>479</v>
      </c>
      <c r="S381" s="4" t="str">
        <f t="shared" si="166"/>
        <v>被动急速lv6</v>
      </c>
      <c r="T381" s="4" t="str">
        <f t="shared" si="175"/>
        <v>被动急速lv6</v>
      </c>
      <c r="U381" t="s">
        <v>279</v>
      </c>
      <c r="Z381" t="s">
        <v>391</v>
      </c>
      <c r="AA381">
        <v>5</v>
      </c>
      <c r="AB381" t="s">
        <v>392</v>
      </c>
      <c r="AC381">
        <v>5</v>
      </c>
      <c r="AJ381" s="12" t="str">
        <f t="shared" si="176"/>
        <v>HIT:5|SPD_P:5</v>
      </c>
      <c r="AS381">
        <v>999</v>
      </c>
      <c r="AV381" s="4"/>
      <c r="AW381" s="4"/>
      <c r="AX381" s="4"/>
      <c r="AY381" s="4"/>
      <c r="BA381" s="12" t="str">
        <f t="shared" si="177"/>
        <v/>
      </c>
      <c r="BB381" s="12" t="str">
        <f t="shared" si="152"/>
        <v/>
      </c>
      <c r="BC381" s="12" t="str">
        <f t="shared" si="153"/>
        <v/>
      </c>
      <c r="BD381" s="12" t="str">
        <f t="shared" si="154"/>
        <v/>
      </c>
      <c r="BE381" s="12" t="str">
        <f t="shared" si="155"/>
        <v/>
      </c>
      <c r="BF381" s="12" t="str">
        <f t="shared" si="156"/>
        <v/>
      </c>
      <c r="BG381" s="12" t="str">
        <f>_xlfn.IFNA(VLOOKUP(Z381,对应表!$Z:$AA,2,FALSE)&amp;AA381,"")</f>
        <v>HIT:5</v>
      </c>
      <c r="BH381" s="12" t="str">
        <f>_xlfn.IFNA(VLOOKUP(AB381,对应表!$Z:$AA,2,FALSE)&amp;AC381,"")</f>
        <v>SPD_P:5</v>
      </c>
      <c r="BI381" s="12" t="str">
        <f>_xlfn.IFNA(VLOOKUP(AD381,对应表!$Z:$AA,2,FALSE)&amp;AE381,"")</f>
        <v/>
      </c>
      <c r="BJ381" s="12" t="str">
        <f>_xlfn.IFNA(VLOOKUP(AF381,对应表!$Z:$AA,2,FALSE)&amp;AG381,"")</f>
        <v/>
      </c>
      <c r="BK381" s="12" t="str">
        <f>_xlfn.IFNA(VLOOKUP(AH381,对应表!$Z:$AA,2,FALSE)&amp;AI381,"")</f>
        <v/>
      </c>
      <c r="BN381" t="str">
        <f t="shared" si="159"/>
        <v>被动急速lv6</v>
      </c>
      <c r="BO381">
        <f t="shared" si="157"/>
        <v>5</v>
      </c>
      <c r="BP381">
        <f t="shared" si="158"/>
        <v>5</v>
      </c>
      <c r="BQ381" t="str">
        <f t="shared" si="160"/>
        <v>命中率值</v>
      </c>
      <c r="BR381" t="str">
        <f t="shared" si="161"/>
        <v>速度比率</v>
      </c>
      <c r="BS381" s="22" t="str">
        <f>VLOOKUP(BQ381,对应表!AS:AU,3,FALSE)</f>
        <v>命中率</v>
      </c>
      <c r="BT381" s="22">
        <f>VLOOKUP(BQ381,对应表!AS:AU,2,FALSE)</f>
        <v>1</v>
      </c>
      <c r="BU381" s="22" t="str">
        <f t="shared" si="165"/>
        <v>+5</v>
      </c>
      <c r="BV381" s="22" t="str">
        <f t="shared" si="167"/>
        <v>命中率+5</v>
      </c>
      <c r="BW381" s="22" t="str">
        <f>_xlfn.IFNA(VLOOKUP(BR381,对应表!AS:AU,3,FALSE),"")</f>
        <v>速度</v>
      </c>
      <c r="BX381" s="22">
        <f>_xlfn.IFNA(VLOOKUP(BR381,对应表!AS:AU,2,FALSE),"")</f>
        <v>2</v>
      </c>
      <c r="BY381" s="22" t="str">
        <f t="shared" si="168"/>
        <v>+5%</v>
      </c>
      <c r="BZ381" s="22" t="str">
        <f t="shared" si="169"/>
        <v>速度+5%</v>
      </c>
    </row>
    <row r="382" spans="11:78" x14ac:dyDescent="0.15">
      <c r="K382" t="str">
        <f t="shared" si="174"/>
        <v>被动急速lv7</v>
      </c>
      <c r="L382" s="6" t="str">
        <f>Q382&amp;":"&amp;M382&amp;":"&amp;VLOOKUP(N382,对应表!B:C,2,FALSE)&amp;":"&amp;IF(buff!O382="",0,O382)</f>
        <v>200287:100:1:0</v>
      </c>
      <c r="M382">
        <v>100</v>
      </c>
      <c r="N382" s="1" t="s">
        <v>278</v>
      </c>
      <c r="O382">
        <v>0</v>
      </c>
      <c r="P382">
        <f t="shared" si="151"/>
        <v>6</v>
      </c>
      <c r="Q382">
        <v>200287</v>
      </c>
      <c r="R382" s="4" t="s">
        <v>480</v>
      </c>
      <c r="S382" s="4" t="str">
        <f t="shared" si="166"/>
        <v>被动急速lv7</v>
      </c>
      <c r="T382" s="4" t="str">
        <f t="shared" si="175"/>
        <v>被动急速lv7</v>
      </c>
      <c r="U382" t="s">
        <v>279</v>
      </c>
      <c r="Z382" t="s">
        <v>391</v>
      </c>
      <c r="AA382">
        <v>6</v>
      </c>
      <c r="AB382" t="s">
        <v>392</v>
      </c>
      <c r="AC382">
        <v>5</v>
      </c>
      <c r="AJ382" s="12" t="str">
        <f t="shared" si="176"/>
        <v>HIT:6|SPD_P:5</v>
      </c>
      <c r="AS382">
        <v>999</v>
      </c>
      <c r="AV382" s="4"/>
      <c r="AW382" s="4"/>
      <c r="AX382" s="4"/>
      <c r="AY382" s="4"/>
      <c r="BA382" s="12" t="str">
        <f t="shared" si="177"/>
        <v/>
      </c>
      <c r="BB382" s="12" t="str">
        <f t="shared" si="152"/>
        <v/>
      </c>
      <c r="BC382" s="12" t="str">
        <f t="shared" si="153"/>
        <v/>
      </c>
      <c r="BD382" s="12" t="str">
        <f t="shared" si="154"/>
        <v/>
      </c>
      <c r="BE382" s="12" t="str">
        <f t="shared" si="155"/>
        <v/>
      </c>
      <c r="BF382" s="12" t="str">
        <f t="shared" si="156"/>
        <v/>
      </c>
      <c r="BG382" s="12" t="str">
        <f>_xlfn.IFNA(VLOOKUP(Z382,对应表!$Z:$AA,2,FALSE)&amp;AA382,"")</f>
        <v>HIT:6</v>
      </c>
      <c r="BH382" s="12" t="str">
        <f>_xlfn.IFNA(VLOOKUP(AB382,对应表!$Z:$AA,2,FALSE)&amp;AC382,"")</f>
        <v>SPD_P:5</v>
      </c>
      <c r="BI382" s="12" t="str">
        <f>_xlfn.IFNA(VLOOKUP(AD382,对应表!$Z:$AA,2,FALSE)&amp;AE382,"")</f>
        <v/>
      </c>
      <c r="BJ382" s="12" t="str">
        <f>_xlfn.IFNA(VLOOKUP(AF382,对应表!$Z:$AA,2,FALSE)&amp;AG382,"")</f>
        <v/>
      </c>
      <c r="BK382" s="12" t="str">
        <f>_xlfn.IFNA(VLOOKUP(AH382,对应表!$Z:$AA,2,FALSE)&amp;AI382,"")</f>
        <v/>
      </c>
      <c r="BN382" t="str">
        <f t="shared" si="159"/>
        <v>被动急速lv7</v>
      </c>
      <c r="BO382">
        <f t="shared" si="157"/>
        <v>6</v>
      </c>
      <c r="BP382">
        <f t="shared" si="158"/>
        <v>5</v>
      </c>
      <c r="BQ382" t="str">
        <f t="shared" si="160"/>
        <v>命中率值</v>
      </c>
      <c r="BR382" t="str">
        <f t="shared" si="161"/>
        <v>速度比率</v>
      </c>
      <c r="BS382" s="22" t="str">
        <f>VLOOKUP(BQ382,对应表!AS:AU,3,FALSE)</f>
        <v>命中率</v>
      </c>
      <c r="BT382" s="22">
        <f>VLOOKUP(BQ382,对应表!AS:AU,2,FALSE)</f>
        <v>1</v>
      </c>
      <c r="BU382" s="22" t="str">
        <f t="shared" si="165"/>
        <v>+6</v>
      </c>
      <c r="BV382" s="22" t="str">
        <f t="shared" si="167"/>
        <v>命中率+6</v>
      </c>
      <c r="BW382" s="22" t="str">
        <f>_xlfn.IFNA(VLOOKUP(BR382,对应表!AS:AU,3,FALSE),"")</f>
        <v>速度</v>
      </c>
      <c r="BX382" s="22">
        <f>_xlfn.IFNA(VLOOKUP(BR382,对应表!AS:AU,2,FALSE),"")</f>
        <v>2</v>
      </c>
      <c r="BY382" s="22" t="str">
        <f t="shared" si="168"/>
        <v>+5%</v>
      </c>
      <c r="BZ382" s="22" t="str">
        <f t="shared" si="169"/>
        <v>速度+5%</v>
      </c>
    </row>
    <row r="383" spans="11:78" x14ac:dyDescent="0.15">
      <c r="K383" t="str">
        <f t="shared" si="174"/>
        <v>被动急速lv8</v>
      </c>
      <c r="L383" s="6" t="str">
        <f>Q383&amp;":"&amp;M383&amp;":"&amp;VLOOKUP(N383,对应表!B:C,2,FALSE)&amp;":"&amp;IF(buff!O383="",0,O383)</f>
        <v>200288:100:1:0</v>
      </c>
      <c r="M383">
        <v>100</v>
      </c>
      <c r="N383" s="1" t="s">
        <v>278</v>
      </c>
      <c r="O383">
        <v>0</v>
      </c>
      <c r="P383">
        <f t="shared" si="151"/>
        <v>6</v>
      </c>
      <c r="Q383">
        <v>200288</v>
      </c>
      <c r="R383" s="4" t="s">
        <v>481</v>
      </c>
      <c r="S383" s="4" t="str">
        <f t="shared" si="166"/>
        <v>被动急速lv8</v>
      </c>
      <c r="T383" s="4" t="str">
        <f t="shared" si="175"/>
        <v>被动急速lv8</v>
      </c>
      <c r="U383" t="s">
        <v>279</v>
      </c>
      <c r="Z383" t="s">
        <v>391</v>
      </c>
      <c r="AA383">
        <v>6</v>
      </c>
      <c r="AB383" t="s">
        <v>392</v>
      </c>
      <c r="AC383">
        <v>6</v>
      </c>
      <c r="AJ383" s="12" t="str">
        <f t="shared" si="176"/>
        <v>HIT:6|SPD_P:6</v>
      </c>
      <c r="AS383">
        <v>999</v>
      </c>
      <c r="AV383" s="4"/>
      <c r="AW383" s="4"/>
      <c r="AX383" s="4"/>
      <c r="AY383" s="4"/>
      <c r="BA383" s="12" t="str">
        <f t="shared" si="177"/>
        <v/>
      </c>
      <c r="BB383" s="12" t="str">
        <f t="shared" si="152"/>
        <v/>
      </c>
      <c r="BC383" s="12" t="str">
        <f t="shared" si="153"/>
        <v/>
      </c>
      <c r="BD383" s="12" t="str">
        <f t="shared" si="154"/>
        <v/>
      </c>
      <c r="BE383" s="12" t="str">
        <f t="shared" si="155"/>
        <v/>
      </c>
      <c r="BF383" s="12" t="str">
        <f t="shared" si="156"/>
        <v/>
      </c>
      <c r="BG383" s="12" t="str">
        <f>_xlfn.IFNA(VLOOKUP(Z383,对应表!$Z:$AA,2,FALSE)&amp;AA383,"")</f>
        <v>HIT:6</v>
      </c>
      <c r="BH383" s="12" t="str">
        <f>_xlfn.IFNA(VLOOKUP(AB383,对应表!$Z:$AA,2,FALSE)&amp;AC383,"")</f>
        <v>SPD_P:6</v>
      </c>
      <c r="BI383" s="12" t="str">
        <f>_xlfn.IFNA(VLOOKUP(AD383,对应表!$Z:$AA,2,FALSE)&amp;AE383,"")</f>
        <v/>
      </c>
      <c r="BJ383" s="12" t="str">
        <f>_xlfn.IFNA(VLOOKUP(AF383,对应表!$Z:$AA,2,FALSE)&amp;AG383,"")</f>
        <v/>
      </c>
      <c r="BK383" s="12" t="str">
        <f>_xlfn.IFNA(VLOOKUP(AH383,对应表!$Z:$AA,2,FALSE)&amp;AI383,"")</f>
        <v/>
      </c>
      <c r="BN383" t="str">
        <f t="shared" si="159"/>
        <v>被动急速lv8</v>
      </c>
      <c r="BO383">
        <f t="shared" si="157"/>
        <v>6</v>
      </c>
      <c r="BP383">
        <f t="shared" si="158"/>
        <v>6</v>
      </c>
      <c r="BQ383" t="str">
        <f t="shared" si="160"/>
        <v>命中率值</v>
      </c>
      <c r="BR383" t="str">
        <f t="shared" si="161"/>
        <v>速度比率</v>
      </c>
      <c r="BS383" s="22" t="str">
        <f>VLOOKUP(BQ383,对应表!AS:AU,3,FALSE)</f>
        <v>命中率</v>
      </c>
      <c r="BT383" s="22">
        <f>VLOOKUP(BQ383,对应表!AS:AU,2,FALSE)</f>
        <v>1</v>
      </c>
      <c r="BU383" s="22" t="str">
        <f t="shared" si="165"/>
        <v>+6</v>
      </c>
      <c r="BV383" s="22" t="str">
        <f t="shared" si="167"/>
        <v>命中率+6</v>
      </c>
      <c r="BW383" s="22" t="str">
        <f>_xlfn.IFNA(VLOOKUP(BR383,对应表!AS:AU,3,FALSE),"")</f>
        <v>速度</v>
      </c>
      <c r="BX383" s="22">
        <f>_xlfn.IFNA(VLOOKUP(BR383,对应表!AS:AU,2,FALSE),"")</f>
        <v>2</v>
      </c>
      <c r="BY383" s="22" t="str">
        <f t="shared" si="168"/>
        <v>+6%</v>
      </c>
      <c r="BZ383" s="22" t="str">
        <f t="shared" si="169"/>
        <v>速度+6%</v>
      </c>
    </row>
    <row r="384" spans="11:78" x14ac:dyDescent="0.15">
      <c r="K384" t="str">
        <f t="shared" si="174"/>
        <v>被动急速lv9</v>
      </c>
      <c r="L384" s="6" t="str">
        <f>Q384&amp;":"&amp;M384&amp;":"&amp;VLOOKUP(N384,对应表!B:C,2,FALSE)&amp;":"&amp;IF(buff!O384="",0,O384)</f>
        <v>200289:100:1:0</v>
      </c>
      <c r="M384">
        <v>100</v>
      </c>
      <c r="N384" s="1" t="s">
        <v>278</v>
      </c>
      <c r="O384">
        <v>0</v>
      </c>
      <c r="P384">
        <f t="shared" si="151"/>
        <v>7</v>
      </c>
      <c r="Q384">
        <v>200289</v>
      </c>
      <c r="R384" s="4" t="s">
        <v>482</v>
      </c>
      <c r="S384" s="4" t="str">
        <f t="shared" si="166"/>
        <v>被动急速lv9</v>
      </c>
      <c r="T384" s="4" t="str">
        <f t="shared" si="175"/>
        <v>被动急速lv9</v>
      </c>
      <c r="U384" t="s">
        <v>279</v>
      </c>
      <c r="Z384" t="s">
        <v>391</v>
      </c>
      <c r="AA384">
        <v>7</v>
      </c>
      <c r="AB384" t="s">
        <v>392</v>
      </c>
      <c r="AC384">
        <v>6</v>
      </c>
      <c r="AJ384" s="12" t="str">
        <f t="shared" si="176"/>
        <v>HIT:7|SPD_P:6</v>
      </c>
      <c r="AS384">
        <v>999</v>
      </c>
      <c r="AV384" s="4"/>
      <c r="AW384" s="4"/>
      <c r="AX384" s="4"/>
      <c r="AY384" s="4"/>
      <c r="BA384" s="12" t="str">
        <f t="shared" si="177"/>
        <v/>
      </c>
      <c r="BB384" s="12" t="str">
        <f t="shared" si="152"/>
        <v/>
      </c>
      <c r="BC384" s="12" t="str">
        <f t="shared" si="153"/>
        <v/>
      </c>
      <c r="BD384" s="12" t="str">
        <f t="shared" si="154"/>
        <v/>
      </c>
      <c r="BE384" s="12" t="str">
        <f t="shared" si="155"/>
        <v/>
      </c>
      <c r="BF384" s="12" t="str">
        <f t="shared" si="156"/>
        <v/>
      </c>
      <c r="BG384" s="12" t="str">
        <f>_xlfn.IFNA(VLOOKUP(Z384,对应表!$Z:$AA,2,FALSE)&amp;AA384,"")</f>
        <v>HIT:7</v>
      </c>
      <c r="BH384" s="12" t="str">
        <f>_xlfn.IFNA(VLOOKUP(AB384,对应表!$Z:$AA,2,FALSE)&amp;AC384,"")</f>
        <v>SPD_P:6</v>
      </c>
      <c r="BI384" s="12" t="str">
        <f>_xlfn.IFNA(VLOOKUP(AD384,对应表!$Z:$AA,2,FALSE)&amp;AE384,"")</f>
        <v/>
      </c>
      <c r="BJ384" s="12" t="str">
        <f>_xlfn.IFNA(VLOOKUP(AF384,对应表!$Z:$AA,2,FALSE)&amp;AG384,"")</f>
        <v/>
      </c>
      <c r="BK384" s="12" t="str">
        <f>_xlfn.IFNA(VLOOKUP(AH384,对应表!$Z:$AA,2,FALSE)&amp;AI384,"")</f>
        <v/>
      </c>
      <c r="BN384" t="str">
        <f t="shared" si="159"/>
        <v>被动急速lv9</v>
      </c>
      <c r="BO384">
        <f t="shared" si="157"/>
        <v>7</v>
      </c>
      <c r="BP384">
        <f t="shared" si="158"/>
        <v>6</v>
      </c>
      <c r="BQ384" t="str">
        <f t="shared" si="160"/>
        <v>命中率值</v>
      </c>
      <c r="BR384" t="str">
        <f t="shared" si="161"/>
        <v>速度比率</v>
      </c>
      <c r="BS384" s="22" t="str">
        <f>VLOOKUP(BQ384,对应表!AS:AU,3,FALSE)</f>
        <v>命中率</v>
      </c>
      <c r="BT384" s="22">
        <f>VLOOKUP(BQ384,对应表!AS:AU,2,FALSE)</f>
        <v>1</v>
      </c>
      <c r="BU384" s="22" t="str">
        <f t="shared" si="165"/>
        <v>+7</v>
      </c>
      <c r="BV384" s="22" t="str">
        <f t="shared" si="167"/>
        <v>命中率+7</v>
      </c>
      <c r="BW384" s="22" t="str">
        <f>_xlfn.IFNA(VLOOKUP(BR384,对应表!AS:AU,3,FALSE),"")</f>
        <v>速度</v>
      </c>
      <c r="BX384" s="22">
        <f>_xlfn.IFNA(VLOOKUP(BR384,对应表!AS:AU,2,FALSE),"")</f>
        <v>2</v>
      </c>
      <c r="BY384" s="22" t="str">
        <f t="shared" si="168"/>
        <v>+6%</v>
      </c>
      <c r="BZ384" s="22" t="str">
        <f t="shared" si="169"/>
        <v>速度+6%</v>
      </c>
    </row>
    <row r="385" spans="11:78" x14ac:dyDescent="0.15">
      <c r="K385" t="str">
        <f t="shared" si="174"/>
        <v>被动急速lv10</v>
      </c>
      <c r="L385" s="6" t="str">
        <f>Q385&amp;":"&amp;M385&amp;":"&amp;VLOOKUP(N385,对应表!B:C,2,FALSE)&amp;":"&amp;IF(buff!O385="",0,O385)</f>
        <v>200290:100:1:0</v>
      </c>
      <c r="M385">
        <v>100</v>
      </c>
      <c r="N385" s="1" t="s">
        <v>278</v>
      </c>
      <c r="O385">
        <v>0</v>
      </c>
      <c r="P385">
        <f t="shared" si="151"/>
        <v>7</v>
      </c>
      <c r="Q385">
        <v>200290</v>
      </c>
      <c r="R385" s="4" t="s">
        <v>483</v>
      </c>
      <c r="S385" s="4" t="str">
        <f t="shared" si="166"/>
        <v>被动急速lv10</v>
      </c>
      <c r="T385" s="4" t="str">
        <f t="shared" si="175"/>
        <v>被动急速lv10</v>
      </c>
      <c r="U385" t="s">
        <v>279</v>
      </c>
      <c r="Z385" t="s">
        <v>391</v>
      </c>
      <c r="AA385">
        <v>7</v>
      </c>
      <c r="AB385" t="s">
        <v>392</v>
      </c>
      <c r="AC385">
        <v>7</v>
      </c>
      <c r="AJ385" s="12" t="str">
        <f t="shared" si="176"/>
        <v>HIT:7|SPD_P:7</v>
      </c>
      <c r="AS385">
        <v>999</v>
      </c>
      <c r="AV385" s="4"/>
      <c r="AW385" s="4"/>
      <c r="AX385" s="4"/>
      <c r="AY385" s="4"/>
      <c r="BA385" s="12" t="str">
        <f t="shared" si="177"/>
        <v/>
      </c>
      <c r="BB385" s="12" t="str">
        <f t="shared" si="152"/>
        <v/>
      </c>
      <c r="BC385" s="12" t="str">
        <f t="shared" si="153"/>
        <v/>
      </c>
      <c r="BD385" s="12" t="str">
        <f t="shared" si="154"/>
        <v/>
      </c>
      <c r="BE385" s="12" t="str">
        <f t="shared" si="155"/>
        <v/>
      </c>
      <c r="BF385" s="12" t="str">
        <f t="shared" si="156"/>
        <v/>
      </c>
      <c r="BG385" s="12" t="str">
        <f>_xlfn.IFNA(VLOOKUP(Z385,对应表!$Z:$AA,2,FALSE)&amp;AA385,"")</f>
        <v>HIT:7</v>
      </c>
      <c r="BH385" s="12" t="str">
        <f>_xlfn.IFNA(VLOOKUP(AB385,对应表!$Z:$AA,2,FALSE)&amp;AC385,"")</f>
        <v>SPD_P:7</v>
      </c>
      <c r="BI385" s="12" t="str">
        <f>_xlfn.IFNA(VLOOKUP(AD385,对应表!$Z:$AA,2,FALSE)&amp;AE385,"")</f>
        <v/>
      </c>
      <c r="BJ385" s="12" t="str">
        <f>_xlfn.IFNA(VLOOKUP(AF385,对应表!$Z:$AA,2,FALSE)&amp;AG385,"")</f>
        <v/>
      </c>
      <c r="BK385" s="12" t="str">
        <f>_xlfn.IFNA(VLOOKUP(AH385,对应表!$Z:$AA,2,FALSE)&amp;AI385,"")</f>
        <v/>
      </c>
      <c r="BN385" t="str">
        <f t="shared" si="159"/>
        <v>被动急速lv10</v>
      </c>
      <c r="BO385">
        <f t="shared" si="157"/>
        <v>7</v>
      </c>
      <c r="BP385">
        <f t="shared" si="158"/>
        <v>7</v>
      </c>
      <c r="BQ385" t="str">
        <f t="shared" si="160"/>
        <v>命中率值</v>
      </c>
      <c r="BR385" t="str">
        <f t="shared" si="161"/>
        <v>速度比率</v>
      </c>
      <c r="BS385" s="22" t="str">
        <f>VLOOKUP(BQ385,对应表!AS:AU,3,FALSE)</f>
        <v>命中率</v>
      </c>
      <c r="BT385" s="22">
        <f>VLOOKUP(BQ385,对应表!AS:AU,2,FALSE)</f>
        <v>1</v>
      </c>
      <c r="BU385" s="22" t="str">
        <f t="shared" si="165"/>
        <v>+7</v>
      </c>
      <c r="BV385" s="22" t="str">
        <f t="shared" si="167"/>
        <v>命中率+7</v>
      </c>
      <c r="BW385" s="22" t="str">
        <f>_xlfn.IFNA(VLOOKUP(BR385,对应表!AS:AU,3,FALSE),"")</f>
        <v>速度</v>
      </c>
      <c r="BX385" s="22">
        <f>_xlfn.IFNA(VLOOKUP(BR385,对应表!AS:AU,2,FALSE),"")</f>
        <v>2</v>
      </c>
      <c r="BY385" s="22" t="str">
        <f t="shared" si="168"/>
        <v>+7%</v>
      </c>
      <c r="BZ385" s="22" t="str">
        <f t="shared" si="169"/>
        <v>速度+7%</v>
      </c>
    </row>
    <row r="386" spans="11:78" x14ac:dyDescent="0.15">
      <c r="K386" t="str">
        <f t="shared" si="174"/>
        <v>被动急速lv11</v>
      </c>
      <c r="L386" s="6" t="str">
        <f>Q386&amp;":"&amp;M386&amp;":"&amp;VLOOKUP(N386,对应表!B:C,2,FALSE)&amp;":"&amp;IF(buff!O386="",0,O386)</f>
        <v>200291:100:1:0</v>
      </c>
      <c r="M386">
        <v>100</v>
      </c>
      <c r="N386" s="1" t="s">
        <v>278</v>
      </c>
      <c r="O386">
        <v>0</v>
      </c>
      <c r="P386">
        <f t="shared" si="151"/>
        <v>8</v>
      </c>
      <c r="Q386">
        <v>200291</v>
      </c>
      <c r="R386" s="4" t="s">
        <v>484</v>
      </c>
      <c r="S386" s="4" t="str">
        <f t="shared" si="166"/>
        <v>被动急速lv11</v>
      </c>
      <c r="T386" s="4" t="str">
        <f t="shared" si="175"/>
        <v>被动急速lv11</v>
      </c>
      <c r="U386" t="s">
        <v>279</v>
      </c>
      <c r="Z386" t="s">
        <v>391</v>
      </c>
      <c r="AA386">
        <v>8</v>
      </c>
      <c r="AB386" t="s">
        <v>392</v>
      </c>
      <c r="AC386">
        <v>7</v>
      </c>
      <c r="AJ386" s="12" t="str">
        <f t="shared" si="176"/>
        <v>HIT:8|SPD_P:7</v>
      </c>
      <c r="AS386">
        <v>999</v>
      </c>
      <c r="AV386" s="4"/>
      <c r="AW386" s="4"/>
      <c r="AX386" s="4"/>
      <c r="AY386" s="4"/>
      <c r="BA386" s="12" t="str">
        <f t="shared" si="177"/>
        <v/>
      </c>
      <c r="BB386" s="12" t="str">
        <f t="shared" si="152"/>
        <v/>
      </c>
      <c r="BC386" s="12" t="str">
        <f t="shared" si="153"/>
        <v/>
      </c>
      <c r="BD386" s="12" t="str">
        <f t="shared" si="154"/>
        <v/>
      </c>
      <c r="BE386" s="12" t="str">
        <f t="shared" si="155"/>
        <v/>
      </c>
      <c r="BF386" s="12" t="str">
        <f t="shared" si="156"/>
        <v/>
      </c>
      <c r="BG386" s="12" t="str">
        <f>_xlfn.IFNA(VLOOKUP(Z386,对应表!$Z:$AA,2,FALSE)&amp;AA386,"")</f>
        <v>HIT:8</v>
      </c>
      <c r="BH386" s="12" t="str">
        <f>_xlfn.IFNA(VLOOKUP(AB386,对应表!$Z:$AA,2,FALSE)&amp;AC386,"")</f>
        <v>SPD_P:7</v>
      </c>
      <c r="BI386" s="12" t="str">
        <f>_xlfn.IFNA(VLOOKUP(AD386,对应表!$Z:$AA,2,FALSE)&amp;AE386,"")</f>
        <v/>
      </c>
      <c r="BJ386" s="12" t="str">
        <f>_xlfn.IFNA(VLOOKUP(AF386,对应表!$Z:$AA,2,FALSE)&amp;AG386,"")</f>
        <v/>
      </c>
      <c r="BK386" s="12" t="str">
        <f>_xlfn.IFNA(VLOOKUP(AH386,对应表!$Z:$AA,2,FALSE)&amp;AI386,"")</f>
        <v/>
      </c>
      <c r="BN386" t="str">
        <f t="shared" si="159"/>
        <v>被动急速lv11</v>
      </c>
      <c r="BO386">
        <f t="shared" si="157"/>
        <v>8</v>
      </c>
      <c r="BP386">
        <f t="shared" si="158"/>
        <v>7</v>
      </c>
      <c r="BQ386" t="str">
        <f t="shared" si="160"/>
        <v>命中率值</v>
      </c>
      <c r="BR386" t="str">
        <f t="shared" si="161"/>
        <v>速度比率</v>
      </c>
      <c r="BS386" s="22" t="str">
        <f>VLOOKUP(BQ386,对应表!AS:AU,3,FALSE)</f>
        <v>命中率</v>
      </c>
      <c r="BT386" s="22">
        <f>VLOOKUP(BQ386,对应表!AS:AU,2,FALSE)</f>
        <v>1</v>
      </c>
      <c r="BU386" s="22" t="str">
        <f t="shared" si="165"/>
        <v>+8</v>
      </c>
      <c r="BV386" s="22" t="str">
        <f t="shared" si="167"/>
        <v>命中率+8</v>
      </c>
      <c r="BW386" s="22" t="str">
        <f>_xlfn.IFNA(VLOOKUP(BR386,对应表!AS:AU,3,FALSE),"")</f>
        <v>速度</v>
      </c>
      <c r="BX386" s="22">
        <f>_xlfn.IFNA(VLOOKUP(BR386,对应表!AS:AU,2,FALSE),"")</f>
        <v>2</v>
      </c>
      <c r="BY386" s="22" t="str">
        <f t="shared" si="168"/>
        <v>+7%</v>
      </c>
      <c r="BZ386" s="22" t="str">
        <f t="shared" si="169"/>
        <v>速度+7%</v>
      </c>
    </row>
    <row r="387" spans="11:78" x14ac:dyDescent="0.15">
      <c r="K387" t="str">
        <f t="shared" si="174"/>
        <v>被动急速lv12</v>
      </c>
      <c r="L387" s="6" t="str">
        <f>Q387&amp;":"&amp;M387&amp;":"&amp;VLOOKUP(N387,对应表!B:C,2,FALSE)&amp;":"&amp;IF(buff!O387="",0,O387)</f>
        <v>200292:100:1:0</v>
      </c>
      <c r="M387">
        <v>100</v>
      </c>
      <c r="N387" s="1" t="s">
        <v>278</v>
      </c>
      <c r="O387">
        <v>0</v>
      </c>
      <c r="P387">
        <f t="shared" si="151"/>
        <v>8</v>
      </c>
      <c r="Q387">
        <v>200292</v>
      </c>
      <c r="R387" s="4" t="s">
        <v>485</v>
      </c>
      <c r="S387" s="4" t="str">
        <f t="shared" si="166"/>
        <v>被动急速lv12</v>
      </c>
      <c r="T387" s="4" t="str">
        <f t="shared" si="175"/>
        <v>被动急速lv12</v>
      </c>
      <c r="U387" t="s">
        <v>279</v>
      </c>
      <c r="Z387" t="s">
        <v>391</v>
      </c>
      <c r="AA387">
        <v>8</v>
      </c>
      <c r="AB387" t="s">
        <v>392</v>
      </c>
      <c r="AC387">
        <v>8</v>
      </c>
      <c r="AJ387" s="12" t="str">
        <f t="shared" si="176"/>
        <v>HIT:8|SPD_P:8</v>
      </c>
      <c r="AS387">
        <v>999</v>
      </c>
      <c r="AV387" s="4"/>
      <c r="AW387" s="4"/>
      <c r="AX387" s="4"/>
      <c r="AY387" s="4"/>
      <c r="BA387" s="12" t="str">
        <f t="shared" si="177"/>
        <v/>
      </c>
      <c r="BB387" s="12" t="str">
        <f t="shared" si="152"/>
        <v/>
      </c>
      <c r="BC387" s="12" t="str">
        <f t="shared" si="153"/>
        <v/>
      </c>
      <c r="BD387" s="12" t="str">
        <f t="shared" si="154"/>
        <v/>
      </c>
      <c r="BE387" s="12" t="str">
        <f t="shared" si="155"/>
        <v/>
      </c>
      <c r="BF387" s="12" t="str">
        <f t="shared" si="156"/>
        <v/>
      </c>
      <c r="BG387" s="12" t="str">
        <f>_xlfn.IFNA(VLOOKUP(Z387,对应表!$Z:$AA,2,FALSE)&amp;AA387,"")</f>
        <v>HIT:8</v>
      </c>
      <c r="BH387" s="12" t="str">
        <f>_xlfn.IFNA(VLOOKUP(AB387,对应表!$Z:$AA,2,FALSE)&amp;AC387,"")</f>
        <v>SPD_P:8</v>
      </c>
      <c r="BI387" s="12" t="str">
        <f>_xlfn.IFNA(VLOOKUP(AD387,对应表!$Z:$AA,2,FALSE)&amp;AE387,"")</f>
        <v/>
      </c>
      <c r="BJ387" s="12" t="str">
        <f>_xlfn.IFNA(VLOOKUP(AF387,对应表!$Z:$AA,2,FALSE)&amp;AG387,"")</f>
        <v/>
      </c>
      <c r="BK387" s="12" t="str">
        <f>_xlfn.IFNA(VLOOKUP(AH387,对应表!$Z:$AA,2,FALSE)&amp;AI387,"")</f>
        <v/>
      </c>
      <c r="BN387" t="str">
        <f t="shared" si="159"/>
        <v>被动急速lv12</v>
      </c>
      <c r="BO387">
        <f t="shared" si="157"/>
        <v>8</v>
      </c>
      <c r="BP387">
        <f t="shared" si="158"/>
        <v>8</v>
      </c>
      <c r="BQ387" t="str">
        <f t="shared" si="160"/>
        <v>命中率值</v>
      </c>
      <c r="BR387" t="str">
        <f t="shared" si="161"/>
        <v>速度比率</v>
      </c>
      <c r="BS387" s="22" t="str">
        <f>VLOOKUP(BQ387,对应表!AS:AU,3,FALSE)</f>
        <v>命中率</v>
      </c>
      <c r="BT387" s="22">
        <f>VLOOKUP(BQ387,对应表!AS:AU,2,FALSE)</f>
        <v>1</v>
      </c>
      <c r="BU387" s="22" t="str">
        <f t="shared" si="165"/>
        <v>+8</v>
      </c>
      <c r="BV387" s="22" t="str">
        <f t="shared" si="167"/>
        <v>命中率+8</v>
      </c>
      <c r="BW387" s="22" t="str">
        <f>_xlfn.IFNA(VLOOKUP(BR387,对应表!AS:AU,3,FALSE),"")</f>
        <v>速度</v>
      </c>
      <c r="BX387" s="22">
        <f>_xlfn.IFNA(VLOOKUP(BR387,对应表!AS:AU,2,FALSE),"")</f>
        <v>2</v>
      </c>
      <c r="BY387" s="22" t="str">
        <f t="shared" si="168"/>
        <v>+8%</v>
      </c>
      <c r="BZ387" s="22" t="str">
        <f t="shared" si="169"/>
        <v>速度+8%</v>
      </c>
    </row>
    <row r="388" spans="11:78" x14ac:dyDescent="0.15">
      <c r="K388" t="str">
        <f t="shared" si="174"/>
        <v>被动急速lv13</v>
      </c>
      <c r="L388" s="6" t="str">
        <f>Q388&amp;":"&amp;M388&amp;":"&amp;VLOOKUP(N388,对应表!B:C,2,FALSE)&amp;":"&amp;IF(buff!O388="",0,O388)</f>
        <v>200293:100:1:0</v>
      </c>
      <c r="M388">
        <v>100</v>
      </c>
      <c r="N388" s="1" t="s">
        <v>278</v>
      </c>
      <c r="O388">
        <v>0</v>
      </c>
      <c r="P388">
        <f t="shared" si="151"/>
        <v>9</v>
      </c>
      <c r="Q388">
        <v>200293</v>
      </c>
      <c r="R388" s="4" t="s">
        <v>486</v>
      </c>
      <c r="S388" s="4" t="str">
        <f t="shared" si="166"/>
        <v>被动急速lv13</v>
      </c>
      <c r="T388" s="4" t="str">
        <f t="shared" si="175"/>
        <v>被动急速lv13</v>
      </c>
      <c r="U388" t="s">
        <v>279</v>
      </c>
      <c r="Z388" t="s">
        <v>391</v>
      </c>
      <c r="AA388">
        <v>9</v>
      </c>
      <c r="AB388" t="s">
        <v>392</v>
      </c>
      <c r="AC388">
        <v>8</v>
      </c>
      <c r="AJ388" s="12" t="str">
        <f t="shared" si="176"/>
        <v>HIT:9|SPD_P:8</v>
      </c>
      <c r="AS388">
        <v>999</v>
      </c>
      <c r="AV388" s="4"/>
      <c r="AW388" s="4"/>
      <c r="AX388" s="4"/>
      <c r="AY388" s="4"/>
      <c r="BA388" s="12" t="str">
        <f t="shared" si="177"/>
        <v/>
      </c>
      <c r="BB388" s="12" t="str">
        <f t="shared" si="152"/>
        <v/>
      </c>
      <c r="BC388" s="12" t="str">
        <f t="shared" si="153"/>
        <v/>
      </c>
      <c r="BD388" s="12" t="str">
        <f t="shared" si="154"/>
        <v/>
      </c>
      <c r="BE388" s="12" t="str">
        <f t="shared" si="155"/>
        <v/>
      </c>
      <c r="BF388" s="12" t="str">
        <f t="shared" si="156"/>
        <v/>
      </c>
      <c r="BG388" s="12" t="str">
        <f>_xlfn.IFNA(VLOOKUP(Z388,对应表!$Z:$AA,2,FALSE)&amp;AA388,"")</f>
        <v>HIT:9</v>
      </c>
      <c r="BH388" s="12" t="str">
        <f>_xlfn.IFNA(VLOOKUP(AB388,对应表!$Z:$AA,2,FALSE)&amp;AC388,"")</f>
        <v>SPD_P:8</v>
      </c>
      <c r="BI388" s="12" t="str">
        <f>_xlfn.IFNA(VLOOKUP(AD388,对应表!$Z:$AA,2,FALSE)&amp;AE388,"")</f>
        <v/>
      </c>
      <c r="BJ388" s="12" t="str">
        <f>_xlfn.IFNA(VLOOKUP(AF388,对应表!$Z:$AA,2,FALSE)&amp;AG388,"")</f>
        <v/>
      </c>
      <c r="BK388" s="12" t="str">
        <f>_xlfn.IFNA(VLOOKUP(AH388,对应表!$Z:$AA,2,FALSE)&amp;AI388,"")</f>
        <v/>
      </c>
      <c r="BN388" t="str">
        <f t="shared" si="159"/>
        <v>被动急速lv13</v>
      </c>
      <c r="BO388">
        <f t="shared" si="157"/>
        <v>9</v>
      </c>
      <c r="BP388">
        <f t="shared" si="158"/>
        <v>8</v>
      </c>
      <c r="BQ388" t="str">
        <f t="shared" si="160"/>
        <v>命中率值</v>
      </c>
      <c r="BR388" t="str">
        <f t="shared" si="161"/>
        <v>速度比率</v>
      </c>
      <c r="BS388" s="22" t="str">
        <f>VLOOKUP(BQ388,对应表!AS:AU,3,FALSE)</f>
        <v>命中率</v>
      </c>
      <c r="BT388" s="22">
        <f>VLOOKUP(BQ388,对应表!AS:AU,2,FALSE)</f>
        <v>1</v>
      </c>
      <c r="BU388" s="22" t="str">
        <f t="shared" si="165"/>
        <v>+9</v>
      </c>
      <c r="BV388" s="22" t="str">
        <f t="shared" si="167"/>
        <v>命中率+9</v>
      </c>
      <c r="BW388" s="22" t="str">
        <f>_xlfn.IFNA(VLOOKUP(BR388,对应表!AS:AU,3,FALSE),"")</f>
        <v>速度</v>
      </c>
      <c r="BX388" s="22">
        <f>_xlfn.IFNA(VLOOKUP(BR388,对应表!AS:AU,2,FALSE),"")</f>
        <v>2</v>
      </c>
      <c r="BY388" s="22" t="str">
        <f t="shared" si="168"/>
        <v>+8%</v>
      </c>
      <c r="BZ388" s="22" t="str">
        <f t="shared" si="169"/>
        <v>速度+8%</v>
      </c>
    </row>
    <row r="389" spans="11:78" x14ac:dyDescent="0.15">
      <c r="K389" t="str">
        <f t="shared" si="174"/>
        <v>被动急速lv14</v>
      </c>
      <c r="L389" s="6" t="str">
        <f>Q389&amp;":"&amp;M389&amp;":"&amp;VLOOKUP(N389,对应表!B:C,2,FALSE)&amp;":"&amp;IF(buff!O389="",0,O389)</f>
        <v>200294:100:1:0</v>
      </c>
      <c r="M389">
        <v>100</v>
      </c>
      <c r="N389" s="1" t="s">
        <v>278</v>
      </c>
      <c r="O389">
        <v>0</v>
      </c>
      <c r="P389">
        <f t="shared" ref="P389:P455" si="178">BO389</f>
        <v>9</v>
      </c>
      <c r="Q389">
        <v>200294</v>
      </c>
      <c r="R389" s="4" t="s">
        <v>487</v>
      </c>
      <c r="S389" s="4" t="str">
        <f t="shared" si="166"/>
        <v>被动急速lv14</v>
      </c>
      <c r="T389" s="4" t="str">
        <f t="shared" si="175"/>
        <v>被动急速lv14</v>
      </c>
      <c r="U389" t="s">
        <v>279</v>
      </c>
      <c r="Z389" t="s">
        <v>391</v>
      </c>
      <c r="AA389">
        <v>9</v>
      </c>
      <c r="AB389" t="s">
        <v>392</v>
      </c>
      <c r="AC389">
        <v>9</v>
      </c>
      <c r="AJ389" s="12" t="str">
        <f t="shared" si="176"/>
        <v>HIT:9|SPD_P:9</v>
      </c>
      <c r="AS389">
        <v>999</v>
      </c>
      <c r="AV389" s="4"/>
      <c r="AW389" s="4"/>
      <c r="AX389" s="4"/>
      <c r="AY389" s="4"/>
      <c r="BA389" s="12" t="str">
        <f t="shared" si="177"/>
        <v/>
      </c>
      <c r="BB389" s="12" t="str">
        <f t="shared" ref="BB389:BB452" si="179">IF(_xlfn.IFNA(VLOOKUP(AV389,$K:$L,2,FALSE),"")=0,"",_xlfn.IFNA(VLOOKUP(AV389,$K:$L,2,FALSE),""))</f>
        <v/>
      </c>
      <c r="BC389" s="12" t="str">
        <f t="shared" ref="BC389:BC452" si="180">IF(_xlfn.IFNA(VLOOKUP(AW389,$K:$L,2,FALSE),"")=0,"",_xlfn.IFNA(VLOOKUP(AW389,$K:$L,2,FALSE),""))</f>
        <v/>
      </c>
      <c r="BD389" s="12" t="str">
        <f t="shared" ref="BD389:BD452" si="181">IF(_xlfn.IFNA(VLOOKUP(AX389,$K:$L,2,FALSE),"")=0,"",_xlfn.IFNA(VLOOKUP(AX389,$K:$L,2,FALSE),""))</f>
        <v/>
      </c>
      <c r="BE389" s="12" t="str">
        <f t="shared" ref="BE389:BE452" si="182">IF(_xlfn.IFNA(VLOOKUP(AY389,$K:$L,2,FALSE),"")=0,"",_xlfn.IFNA(VLOOKUP(AY389,$K:$L,2,FALSE),""))</f>
        <v/>
      </c>
      <c r="BF389" s="12" t="str">
        <f t="shared" ref="BF389:BF452" si="183">IF(_xlfn.IFNA(VLOOKUP(AZ389,$K:$L,2,FALSE),"")=0,"",_xlfn.IFNA(VLOOKUP(AZ389,$K:$L,2,FALSE),""))</f>
        <v/>
      </c>
      <c r="BG389" s="12" t="str">
        <f>_xlfn.IFNA(VLOOKUP(Z389,对应表!$Z:$AA,2,FALSE)&amp;AA389,"")</f>
        <v>HIT:9</v>
      </c>
      <c r="BH389" s="12" t="str">
        <f>_xlfn.IFNA(VLOOKUP(AB389,对应表!$Z:$AA,2,FALSE)&amp;AC389,"")</f>
        <v>SPD_P:9</v>
      </c>
      <c r="BI389" s="12" t="str">
        <f>_xlfn.IFNA(VLOOKUP(AD389,对应表!$Z:$AA,2,FALSE)&amp;AE389,"")</f>
        <v/>
      </c>
      <c r="BJ389" s="12" t="str">
        <f>_xlfn.IFNA(VLOOKUP(AF389,对应表!$Z:$AA,2,FALSE)&amp;AG389,"")</f>
        <v/>
      </c>
      <c r="BK389" s="12" t="str">
        <f>_xlfn.IFNA(VLOOKUP(AH389,对应表!$Z:$AA,2,FALSE)&amp;AI389,"")</f>
        <v/>
      </c>
      <c r="BN389" t="str">
        <f t="shared" si="159"/>
        <v>被动急速lv14</v>
      </c>
      <c r="BO389">
        <f t="shared" ref="BO389:BO452" si="184">IF(AA389="",IF(V389="",IF(AP389="",W389,AP389),V389),AA389)</f>
        <v>9</v>
      </c>
      <c r="BP389">
        <f t="shared" ref="BP389:BP452" si="185">IF(AC389="","",AC389)</f>
        <v>9</v>
      </c>
      <c r="BQ389" t="str">
        <f t="shared" si="160"/>
        <v>命中率值</v>
      </c>
      <c r="BR389" t="str">
        <f t="shared" si="161"/>
        <v>速度比率</v>
      </c>
      <c r="BS389" s="22" t="str">
        <f>VLOOKUP(BQ389,对应表!AS:AU,3,FALSE)</f>
        <v>命中率</v>
      </c>
      <c r="BT389" s="22">
        <f>VLOOKUP(BQ389,对应表!AS:AU,2,FALSE)</f>
        <v>1</v>
      </c>
      <c r="BU389" s="22" t="str">
        <f t="shared" si="165"/>
        <v>+9</v>
      </c>
      <c r="BV389" s="22" t="str">
        <f t="shared" si="167"/>
        <v>命中率+9</v>
      </c>
      <c r="BW389" s="22" t="str">
        <f>_xlfn.IFNA(VLOOKUP(BR389,对应表!AS:AU,3,FALSE),"")</f>
        <v>速度</v>
      </c>
      <c r="BX389" s="22">
        <f>_xlfn.IFNA(VLOOKUP(BR389,对应表!AS:AU,2,FALSE),"")</f>
        <v>2</v>
      </c>
      <c r="BY389" s="22" t="str">
        <f t="shared" si="168"/>
        <v>+9%</v>
      </c>
      <c r="BZ389" s="22" t="str">
        <f t="shared" si="169"/>
        <v>速度+9%</v>
      </c>
    </row>
    <row r="390" spans="11:78" x14ac:dyDescent="0.15">
      <c r="K390" t="str">
        <f t="shared" si="174"/>
        <v>被动急速lv15</v>
      </c>
      <c r="L390" s="6" t="str">
        <f>Q390&amp;":"&amp;M390&amp;":"&amp;VLOOKUP(N390,对应表!B:C,2,FALSE)&amp;":"&amp;IF(buff!O390="",0,O390)</f>
        <v>200295:100:1:0</v>
      </c>
      <c r="M390">
        <v>100</v>
      </c>
      <c r="N390" s="1" t="s">
        <v>278</v>
      </c>
      <c r="O390">
        <v>0</v>
      </c>
      <c r="P390">
        <f t="shared" si="178"/>
        <v>10</v>
      </c>
      <c r="Q390">
        <v>200295</v>
      </c>
      <c r="R390" s="4" t="s">
        <v>488</v>
      </c>
      <c r="S390" s="4" t="str">
        <f t="shared" si="166"/>
        <v>被动急速lv15</v>
      </c>
      <c r="T390" s="4" t="str">
        <f t="shared" si="175"/>
        <v>被动急速lv15</v>
      </c>
      <c r="U390" t="s">
        <v>279</v>
      </c>
      <c r="Z390" t="s">
        <v>391</v>
      </c>
      <c r="AA390">
        <v>10</v>
      </c>
      <c r="AB390" t="s">
        <v>392</v>
      </c>
      <c r="AC390">
        <v>9</v>
      </c>
      <c r="AJ390" s="12" t="str">
        <f t="shared" si="176"/>
        <v>HIT:10|SPD_P:9</v>
      </c>
      <c r="AS390">
        <v>999</v>
      </c>
      <c r="AV390" s="4"/>
      <c r="AW390" s="4"/>
      <c r="AX390" s="4"/>
      <c r="AY390" s="4"/>
      <c r="BA390" s="12" t="str">
        <f t="shared" si="177"/>
        <v/>
      </c>
      <c r="BB390" s="12" t="str">
        <f t="shared" si="179"/>
        <v/>
      </c>
      <c r="BC390" s="12" t="str">
        <f t="shared" si="180"/>
        <v/>
      </c>
      <c r="BD390" s="12" t="str">
        <f t="shared" si="181"/>
        <v/>
      </c>
      <c r="BE390" s="12" t="str">
        <f t="shared" si="182"/>
        <v/>
      </c>
      <c r="BF390" s="12" t="str">
        <f t="shared" si="183"/>
        <v/>
      </c>
      <c r="BG390" s="12" t="str">
        <f>_xlfn.IFNA(VLOOKUP(Z390,对应表!$Z:$AA,2,FALSE)&amp;AA390,"")</f>
        <v>HIT:10</v>
      </c>
      <c r="BH390" s="12" t="str">
        <f>_xlfn.IFNA(VLOOKUP(AB390,对应表!$Z:$AA,2,FALSE)&amp;AC390,"")</f>
        <v>SPD_P:9</v>
      </c>
      <c r="BI390" s="12" t="str">
        <f>_xlfn.IFNA(VLOOKUP(AD390,对应表!$Z:$AA,2,FALSE)&amp;AE390,"")</f>
        <v/>
      </c>
      <c r="BJ390" s="12" t="str">
        <f>_xlfn.IFNA(VLOOKUP(AF390,对应表!$Z:$AA,2,FALSE)&amp;AG390,"")</f>
        <v/>
      </c>
      <c r="BK390" s="12" t="str">
        <f>_xlfn.IFNA(VLOOKUP(AH390,对应表!$Z:$AA,2,FALSE)&amp;AI390,"")</f>
        <v/>
      </c>
      <c r="BN390" t="str">
        <f t="shared" ref="BN390:BN453" si="186">K390</f>
        <v>被动急速lv15</v>
      </c>
      <c r="BO390">
        <f t="shared" si="184"/>
        <v>10</v>
      </c>
      <c r="BP390">
        <f t="shared" si="185"/>
        <v>9</v>
      </c>
      <c r="BQ390" t="str">
        <f t="shared" ref="BQ390:BQ453" si="187">Z390</f>
        <v>命中率值</v>
      </c>
      <c r="BR390" t="str">
        <f t="shared" ref="BR390:BR453" si="188">AB390</f>
        <v>速度比率</v>
      </c>
      <c r="BS390" s="22" t="str">
        <f>VLOOKUP(BQ390,对应表!AS:AU,3,FALSE)</f>
        <v>命中率</v>
      </c>
      <c r="BT390" s="22">
        <f>VLOOKUP(BQ390,对应表!AS:AU,2,FALSE)</f>
        <v>1</v>
      </c>
      <c r="BU390" s="22" t="str">
        <f t="shared" si="165"/>
        <v>+10</v>
      </c>
      <c r="BV390" s="22" t="str">
        <f t="shared" si="167"/>
        <v>命中率+10</v>
      </c>
      <c r="BW390" s="22" t="str">
        <f>_xlfn.IFNA(VLOOKUP(BR390,对应表!AS:AU,3,FALSE),"")</f>
        <v>速度</v>
      </c>
      <c r="BX390" s="22">
        <f>_xlfn.IFNA(VLOOKUP(BR390,对应表!AS:AU,2,FALSE),"")</f>
        <v>2</v>
      </c>
      <c r="BY390" s="22" t="str">
        <f t="shared" si="168"/>
        <v>+9%</v>
      </c>
      <c r="BZ390" s="22" t="str">
        <f t="shared" si="169"/>
        <v>速度+9%</v>
      </c>
    </row>
    <row r="391" spans="11:78" x14ac:dyDescent="0.15">
      <c r="K391" t="str">
        <f t="shared" si="174"/>
        <v>被动急速lv16</v>
      </c>
      <c r="L391" s="6" t="str">
        <f>Q391&amp;":"&amp;M391&amp;":"&amp;VLOOKUP(N391,对应表!B:C,2,FALSE)&amp;":"&amp;IF(buff!O391="",0,O391)</f>
        <v>200296:100:1:0</v>
      </c>
      <c r="M391">
        <v>100</v>
      </c>
      <c r="N391" s="1" t="s">
        <v>278</v>
      </c>
      <c r="O391">
        <v>0</v>
      </c>
      <c r="P391">
        <f t="shared" si="178"/>
        <v>10</v>
      </c>
      <c r="Q391">
        <v>200296</v>
      </c>
      <c r="R391" s="4" t="s">
        <v>489</v>
      </c>
      <c r="S391" s="4" t="str">
        <f t="shared" si="166"/>
        <v>被动急速lv16</v>
      </c>
      <c r="T391" s="4" t="str">
        <f t="shared" si="175"/>
        <v>被动急速lv16</v>
      </c>
      <c r="U391" t="s">
        <v>279</v>
      </c>
      <c r="Z391" t="s">
        <v>391</v>
      </c>
      <c r="AA391">
        <v>10</v>
      </c>
      <c r="AB391" t="s">
        <v>392</v>
      </c>
      <c r="AC391">
        <v>10</v>
      </c>
      <c r="AJ391" s="12" t="str">
        <f t="shared" si="176"/>
        <v>HIT:10|SPD_P:10</v>
      </c>
      <c r="AS391">
        <v>999</v>
      </c>
      <c r="AV391" s="4"/>
      <c r="AW391" s="4"/>
      <c r="AX391" s="4"/>
      <c r="AY391" s="4"/>
      <c r="BA391" s="12" t="str">
        <f t="shared" si="177"/>
        <v/>
      </c>
      <c r="BB391" s="12" t="str">
        <f t="shared" si="179"/>
        <v/>
      </c>
      <c r="BC391" s="12" t="str">
        <f t="shared" si="180"/>
        <v/>
      </c>
      <c r="BD391" s="12" t="str">
        <f t="shared" si="181"/>
        <v/>
      </c>
      <c r="BE391" s="12" t="str">
        <f t="shared" si="182"/>
        <v/>
      </c>
      <c r="BF391" s="12" t="str">
        <f t="shared" si="183"/>
        <v/>
      </c>
      <c r="BG391" s="12" t="str">
        <f>_xlfn.IFNA(VLOOKUP(Z391,对应表!$Z:$AA,2,FALSE)&amp;AA391,"")</f>
        <v>HIT:10</v>
      </c>
      <c r="BH391" s="12" t="str">
        <f>_xlfn.IFNA(VLOOKUP(AB391,对应表!$Z:$AA,2,FALSE)&amp;AC391,"")</f>
        <v>SPD_P:10</v>
      </c>
      <c r="BI391" s="12" t="str">
        <f>_xlfn.IFNA(VLOOKUP(AD391,对应表!$Z:$AA,2,FALSE)&amp;AE391,"")</f>
        <v/>
      </c>
      <c r="BJ391" s="12" t="str">
        <f>_xlfn.IFNA(VLOOKUP(AF391,对应表!$Z:$AA,2,FALSE)&amp;AG391,"")</f>
        <v/>
      </c>
      <c r="BK391" s="12" t="str">
        <f>_xlfn.IFNA(VLOOKUP(AH391,对应表!$Z:$AA,2,FALSE)&amp;AI391,"")</f>
        <v/>
      </c>
      <c r="BN391" t="str">
        <f t="shared" si="186"/>
        <v>被动急速lv16</v>
      </c>
      <c r="BO391">
        <f t="shared" si="184"/>
        <v>10</v>
      </c>
      <c r="BP391">
        <f t="shared" si="185"/>
        <v>10</v>
      </c>
      <c r="BQ391" t="str">
        <f t="shared" si="187"/>
        <v>命中率值</v>
      </c>
      <c r="BR391" t="str">
        <f t="shared" si="188"/>
        <v>速度比率</v>
      </c>
      <c r="BS391" s="22" t="str">
        <f>VLOOKUP(BQ391,对应表!AS:AU,3,FALSE)</f>
        <v>命中率</v>
      </c>
      <c r="BT391" s="22">
        <f>VLOOKUP(BQ391,对应表!AS:AU,2,FALSE)</f>
        <v>1</v>
      </c>
      <c r="BU391" s="22" t="str">
        <f t="shared" si="165"/>
        <v>+10</v>
      </c>
      <c r="BV391" s="22" t="str">
        <f t="shared" si="167"/>
        <v>命中率+10</v>
      </c>
      <c r="BW391" s="22" t="str">
        <f>_xlfn.IFNA(VLOOKUP(BR391,对应表!AS:AU,3,FALSE),"")</f>
        <v>速度</v>
      </c>
      <c r="BX391" s="22">
        <f>_xlfn.IFNA(VLOOKUP(BR391,对应表!AS:AU,2,FALSE),"")</f>
        <v>2</v>
      </c>
      <c r="BY391" s="22" t="str">
        <f t="shared" si="168"/>
        <v>+10%</v>
      </c>
      <c r="BZ391" s="22" t="str">
        <f t="shared" si="169"/>
        <v>速度+10%</v>
      </c>
    </row>
    <row r="392" spans="11:78" x14ac:dyDescent="0.15">
      <c r="K392" t="str">
        <f t="shared" si="174"/>
        <v>被动急速lv17</v>
      </c>
      <c r="L392" s="6" t="str">
        <f>Q392&amp;":"&amp;M392&amp;":"&amp;VLOOKUP(N392,对应表!B:C,2,FALSE)&amp;":"&amp;IF(buff!O392="",0,O392)</f>
        <v>200297:100:1:0</v>
      </c>
      <c r="M392">
        <v>100</v>
      </c>
      <c r="N392" s="1" t="s">
        <v>278</v>
      </c>
      <c r="O392">
        <v>0</v>
      </c>
      <c r="P392">
        <f t="shared" si="178"/>
        <v>11</v>
      </c>
      <c r="Q392">
        <v>200297</v>
      </c>
      <c r="R392" s="4" t="s">
        <v>490</v>
      </c>
      <c r="S392" s="4" t="str">
        <f t="shared" si="166"/>
        <v>被动急速lv17</v>
      </c>
      <c r="T392" s="4" t="str">
        <f t="shared" si="175"/>
        <v>被动急速lv17</v>
      </c>
      <c r="U392" t="s">
        <v>279</v>
      </c>
      <c r="Z392" t="s">
        <v>391</v>
      </c>
      <c r="AA392">
        <v>11</v>
      </c>
      <c r="AB392" t="s">
        <v>392</v>
      </c>
      <c r="AC392">
        <v>10</v>
      </c>
      <c r="AJ392" s="12" t="str">
        <f t="shared" si="176"/>
        <v>HIT:11|SPD_P:10</v>
      </c>
      <c r="AS392">
        <v>999</v>
      </c>
      <c r="AV392" s="4"/>
      <c r="AW392" s="4"/>
      <c r="AX392" s="4"/>
      <c r="AY392" s="4"/>
      <c r="BA392" s="12" t="str">
        <f t="shared" si="177"/>
        <v/>
      </c>
      <c r="BB392" s="12" t="str">
        <f t="shared" si="179"/>
        <v/>
      </c>
      <c r="BC392" s="12" t="str">
        <f t="shared" si="180"/>
        <v/>
      </c>
      <c r="BD392" s="12" t="str">
        <f t="shared" si="181"/>
        <v/>
      </c>
      <c r="BE392" s="12" t="str">
        <f t="shared" si="182"/>
        <v/>
      </c>
      <c r="BF392" s="12" t="str">
        <f t="shared" si="183"/>
        <v/>
      </c>
      <c r="BG392" s="12" t="str">
        <f>_xlfn.IFNA(VLOOKUP(Z392,对应表!$Z:$AA,2,FALSE)&amp;AA392,"")</f>
        <v>HIT:11</v>
      </c>
      <c r="BH392" s="12" t="str">
        <f>_xlfn.IFNA(VLOOKUP(AB392,对应表!$Z:$AA,2,FALSE)&amp;AC392,"")</f>
        <v>SPD_P:10</v>
      </c>
      <c r="BI392" s="12" t="str">
        <f>_xlfn.IFNA(VLOOKUP(AD392,对应表!$Z:$AA,2,FALSE)&amp;AE392,"")</f>
        <v/>
      </c>
      <c r="BJ392" s="12" t="str">
        <f>_xlfn.IFNA(VLOOKUP(AF392,对应表!$Z:$AA,2,FALSE)&amp;AG392,"")</f>
        <v/>
      </c>
      <c r="BK392" s="12" t="str">
        <f>_xlfn.IFNA(VLOOKUP(AH392,对应表!$Z:$AA,2,FALSE)&amp;AI392,"")</f>
        <v/>
      </c>
      <c r="BN392" t="str">
        <f t="shared" si="186"/>
        <v>被动急速lv17</v>
      </c>
      <c r="BO392">
        <f t="shared" si="184"/>
        <v>11</v>
      </c>
      <c r="BP392">
        <f t="shared" si="185"/>
        <v>10</v>
      </c>
      <c r="BQ392" t="str">
        <f t="shared" si="187"/>
        <v>命中率值</v>
      </c>
      <c r="BR392" t="str">
        <f t="shared" si="188"/>
        <v>速度比率</v>
      </c>
      <c r="BS392" s="22" t="str">
        <f>VLOOKUP(BQ392,对应表!AS:AU,3,FALSE)</f>
        <v>命中率</v>
      </c>
      <c r="BT392" s="22">
        <f>VLOOKUP(BQ392,对应表!AS:AU,2,FALSE)</f>
        <v>1</v>
      </c>
      <c r="BU392" s="22" t="str">
        <f t="shared" si="165"/>
        <v>+11</v>
      </c>
      <c r="BV392" s="22" t="str">
        <f t="shared" si="167"/>
        <v>命中率+11</v>
      </c>
      <c r="BW392" s="22" t="str">
        <f>_xlfn.IFNA(VLOOKUP(BR392,对应表!AS:AU,3,FALSE),"")</f>
        <v>速度</v>
      </c>
      <c r="BX392" s="22">
        <f>_xlfn.IFNA(VLOOKUP(BR392,对应表!AS:AU,2,FALSE),"")</f>
        <v>2</v>
      </c>
      <c r="BY392" s="22" t="str">
        <f t="shared" si="168"/>
        <v>+10%</v>
      </c>
      <c r="BZ392" s="22" t="str">
        <f t="shared" si="169"/>
        <v>速度+10%</v>
      </c>
    </row>
    <row r="393" spans="11:78" x14ac:dyDescent="0.15">
      <c r="K393" t="str">
        <f t="shared" si="174"/>
        <v>被动急速lv18</v>
      </c>
      <c r="L393" s="6" t="str">
        <f>Q393&amp;":"&amp;M393&amp;":"&amp;VLOOKUP(N393,对应表!B:C,2,FALSE)&amp;":"&amp;IF(buff!O393="",0,O393)</f>
        <v>200298:100:1:0</v>
      </c>
      <c r="M393">
        <v>100</v>
      </c>
      <c r="N393" s="1" t="s">
        <v>278</v>
      </c>
      <c r="O393">
        <v>0</v>
      </c>
      <c r="P393">
        <f t="shared" si="178"/>
        <v>11</v>
      </c>
      <c r="Q393">
        <v>200298</v>
      </c>
      <c r="R393" s="4" t="s">
        <v>491</v>
      </c>
      <c r="S393" s="4" t="str">
        <f t="shared" si="166"/>
        <v>被动急速lv18</v>
      </c>
      <c r="T393" s="4" t="str">
        <f t="shared" si="175"/>
        <v>被动急速lv18</v>
      </c>
      <c r="U393" t="s">
        <v>279</v>
      </c>
      <c r="Z393" t="s">
        <v>391</v>
      </c>
      <c r="AA393">
        <v>11</v>
      </c>
      <c r="AB393" t="s">
        <v>392</v>
      </c>
      <c r="AC393">
        <v>11</v>
      </c>
      <c r="AJ393" s="12" t="str">
        <f t="shared" si="176"/>
        <v>HIT:11|SPD_P:11</v>
      </c>
      <c r="AS393">
        <v>999</v>
      </c>
      <c r="AV393" s="4"/>
      <c r="AW393" s="4"/>
      <c r="AX393" s="4"/>
      <c r="AY393" s="4"/>
      <c r="BA393" s="12" t="str">
        <f t="shared" si="177"/>
        <v/>
      </c>
      <c r="BB393" s="12" t="str">
        <f t="shared" si="179"/>
        <v/>
      </c>
      <c r="BC393" s="12" t="str">
        <f t="shared" si="180"/>
        <v/>
      </c>
      <c r="BD393" s="12" t="str">
        <f t="shared" si="181"/>
        <v/>
      </c>
      <c r="BE393" s="12" t="str">
        <f t="shared" si="182"/>
        <v/>
      </c>
      <c r="BF393" s="12" t="str">
        <f t="shared" si="183"/>
        <v/>
      </c>
      <c r="BG393" s="12" t="str">
        <f>_xlfn.IFNA(VLOOKUP(Z393,对应表!$Z:$AA,2,FALSE)&amp;AA393,"")</f>
        <v>HIT:11</v>
      </c>
      <c r="BH393" s="12" t="str">
        <f>_xlfn.IFNA(VLOOKUP(AB393,对应表!$Z:$AA,2,FALSE)&amp;AC393,"")</f>
        <v>SPD_P:11</v>
      </c>
      <c r="BI393" s="12" t="str">
        <f>_xlfn.IFNA(VLOOKUP(AD393,对应表!$Z:$AA,2,FALSE)&amp;AE393,"")</f>
        <v/>
      </c>
      <c r="BJ393" s="12" t="str">
        <f>_xlfn.IFNA(VLOOKUP(AF393,对应表!$Z:$AA,2,FALSE)&amp;AG393,"")</f>
        <v/>
      </c>
      <c r="BK393" s="12" t="str">
        <f>_xlfn.IFNA(VLOOKUP(AH393,对应表!$Z:$AA,2,FALSE)&amp;AI393,"")</f>
        <v/>
      </c>
      <c r="BN393" t="str">
        <f t="shared" si="186"/>
        <v>被动急速lv18</v>
      </c>
      <c r="BO393">
        <f t="shared" si="184"/>
        <v>11</v>
      </c>
      <c r="BP393">
        <f t="shared" si="185"/>
        <v>11</v>
      </c>
      <c r="BQ393" t="str">
        <f t="shared" si="187"/>
        <v>命中率值</v>
      </c>
      <c r="BR393" t="str">
        <f t="shared" si="188"/>
        <v>速度比率</v>
      </c>
      <c r="BS393" s="22" t="str">
        <f>VLOOKUP(BQ393,对应表!AS:AU,3,FALSE)</f>
        <v>命中率</v>
      </c>
      <c r="BT393" s="22">
        <f>VLOOKUP(BQ393,对应表!AS:AU,2,FALSE)</f>
        <v>1</v>
      </c>
      <c r="BU393" s="22" t="str">
        <f t="shared" si="165"/>
        <v>+11</v>
      </c>
      <c r="BV393" s="22" t="str">
        <f t="shared" si="167"/>
        <v>命中率+11</v>
      </c>
      <c r="BW393" s="22" t="str">
        <f>_xlfn.IFNA(VLOOKUP(BR393,对应表!AS:AU,3,FALSE),"")</f>
        <v>速度</v>
      </c>
      <c r="BX393" s="22">
        <f>_xlfn.IFNA(VLOOKUP(BR393,对应表!AS:AU,2,FALSE),"")</f>
        <v>2</v>
      </c>
      <c r="BY393" s="22" t="str">
        <f t="shared" si="168"/>
        <v>+11%</v>
      </c>
      <c r="BZ393" s="22" t="str">
        <f t="shared" si="169"/>
        <v>速度+11%</v>
      </c>
    </row>
    <row r="394" spans="11:78" x14ac:dyDescent="0.15">
      <c r="K394" t="str">
        <f t="shared" si="174"/>
        <v>被动急速lv19</v>
      </c>
      <c r="L394" s="6" t="str">
        <f>Q394&amp;":"&amp;M394&amp;":"&amp;VLOOKUP(N394,对应表!B:C,2,FALSE)&amp;":"&amp;IF(buff!O394="",0,O394)</f>
        <v>200299:100:1:0</v>
      </c>
      <c r="M394">
        <v>100</v>
      </c>
      <c r="N394" s="1" t="s">
        <v>278</v>
      </c>
      <c r="O394">
        <v>0</v>
      </c>
      <c r="P394">
        <f t="shared" si="178"/>
        <v>12</v>
      </c>
      <c r="Q394">
        <v>200299</v>
      </c>
      <c r="R394" s="4" t="s">
        <v>492</v>
      </c>
      <c r="S394" s="4" t="str">
        <f t="shared" si="166"/>
        <v>被动急速lv19</v>
      </c>
      <c r="T394" s="4" t="str">
        <f t="shared" si="175"/>
        <v>被动急速lv19</v>
      </c>
      <c r="U394" t="s">
        <v>279</v>
      </c>
      <c r="Z394" t="s">
        <v>391</v>
      </c>
      <c r="AA394">
        <v>12</v>
      </c>
      <c r="AB394" t="s">
        <v>392</v>
      </c>
      <c r="AC394">
        <v>11</v>
      </c>
      <c r="AJ394" s="12" t="str">
        <f t="shared" si="176"/>
        <v>HIT:12|SPD_P:11</v>
      </c>
      <c r="AS394">
        <v>999</v>
      </c>
      <c r="AV394" s="4"/>
      <c r="AW394" s="4"/>
      <c r="AX394" s="4"/>
      <c r="AY394" s="4"/>
      <c r="BA394" s="12" t="str">
        <f t="shared" si="177"/>
        <v/>
      </c>
      <c r="BB394" s="12" t="str">
        <f t="shared" si="179"/>
        <v/>
      </c>
      <c r="BC394" s="12" t="str">
        <f t="shared" si="180"/>
        <v/>
      </c>
      <c r="BD394" s="12" t="str">
        <f t="shared" si="181"/>
        <v/>
      </c>
      <c r="BE394" s="12" t="str">
        <f t="shared" si="182"/>
        <v/>
      </c>
      <c r="BF394" s="12" t="str">
        <f t="shared" si="183"/>
        <v/>
      </c>
      <c r="BG394" s="12" t="str">
        <f>_xlfn.IFNA(VLOOKUP(Z394,对应表!$Z:$AA,2,FALSE)&amp;AA394,"")</f>
        <v>HIT:12</v>
      </c>
      <c r="BH394" s="12" t="str">
        <f>_xlfn.IFNA(VLOOKUP(AB394,对应表!$Z:$AA,2,FALSE)&amp;AC394,"")</f>
        <v>SPD_P:11</v>
      </c>
      <c r="BI394" s="12" t="str">
        <f>_xlfn.IFNA(VLOOKUP(AD394,对应表!$Z:$AA,2,FALSE)&amp;AE394,"")</f>
        <v/>
      </c>
      <c r="BJ394" s="12" t="str">
        <f>_xlfn.IFNA(VLOOKUP(AF394,对应表!$Z:$AA,2,FALSE)&amp;AG394,"")</f>
        <v/>
      </c>
      <c r="BK394" s="12" t="str">
        <f>_xlfn.IFNA(VLOOKUP(AH394,对应表!$Z:$AA,2,FALSE)&amp;AI394,"")</f>
        <v/>
      </c>
      <c r="BN394" t="str">
        <f t="shared" si="186"/>
        <v>被动急速lv19</v>
      </c>
      <c r="BO394">
        <f t="shared" si="184"/>
        <v>12</v>
      </c>
      <c r="BP394">
        <f t="shared" si="185"/>
        <v>11</v>
      </c>
      <c r="BQ394" t="str">
        <f t="shared" si="187"/>
        <v>命中率值</v>
      </c>
      <c r="BR394" t="str">
        <f t="shared" si="188"/>
        <v>速度比率</v>
      </c>
      <c r="BS394" s="22" t="str">
        <f>VLOOKUP(BQ394,对应表!AS:AU,3,FALSE)</f>
        <v>命中率</v>
      </c>
      <c r="BT394" s="22">
        <f>VLOOKUP(BQ394,对应表!AS:AU,2,FALSE)</f>
        <v>1</v>
      </c>
      <c r="BU394" s="22" t="str">
        <f t="shared" si="165"/>
        <v>+12</v>
      </c>
      <c r="BV394" s="22" t="str">
        <f t="shared" si="167"/>
        <v>命中率+12</v>
      </c>
      <c r="BW394" s="22" t="str">
        <f>_xlfn.IFNA(VLOOKUP(BR394,对应表!AS:AU,3,FALSE),"")</f>
        <v>速度</v>
      </c>
      <c r="BX394" s="22">
        <f>_xlfn.IFNA(VLOOKUP(BR394,对应表!AS:AU,2,FALSE),"")</f>
        <v>2</v>
      </c>
      <c r="BY394" s="22" t="str">
        <f t="shared" si="168"/>
        <v>+11%</v>
      </c>
      <c r="BZ394" s="22" t="str">
        <f t="shared" si="169"/>
        <v>速度+11%</v>
      </c>
    </row>
    <row r="395" spans="11:78" x14ac:dyDescent="0.15">
      <c r="K395" t="str">
        <f t="shared" si="174"/>
        <v>被动急速lv20</v>
      </c>
      <c r="L395" s="6" t="str">
        <f>Q395&amp;":"&amp;M395&amp;":"&amp;VLOOKUP(N395,对应表!B:C,2,FALSE)&amp;":"&amp;IF(buff!O395="",0,O395)</f>
        <v>200300:100:1:0</v>
      </c>
      <c r="M395">
        <v>100</v>
      </c>
      <c r="N395" s="1" t="s">
        <v>278</v>
      </c>
      <c r="O395">
        <v>0</v>
      </c>
      <c r="P395">
        <f t="shared" si="178"/>
        <v>12</v>
      </c>
      <c r="Q395">
        <v>200300</v>
      </c>
      <c r="R395" s="4" t="s">
        <v>493</v>
      </c>
      <c r="S395" s="4" t="str">
        <f t="shared" si="166"/>
        <v>被动急速lv20</v>
      </c>
      <c r="T395" s="4" t="str">
        <f t="shared" si="175"/>
        <v>被动急速lv20</v>
      </c>
      <c r="U395" t="s">
        <v>279</v>
      </c>
      <c r="Z395" t="s">
        <v>391</v>
      </c>
      <c r="AA395">
        <v>12</v>
      </c>
      <c r="AB395" t="s">
        <v>392</v>
      </c>
      <c r="AC395">
        <v>12</v>
      </c>
      <c r="AJ395" s="12" t="str">
        <f t="shared" si="176"/>
        <v>HIT:12|SPD_P:12</v>
      </c>
      <c r="AS395">
        <v>999</v>
      </c>
      <c r="AV395" s="4"/>
      <c r="AW395" s="4"/>
      <c r="AX395" s="4"/>
      <c r="AY395" s="4"/>
      <c r="BA395" s="12" t="str">
        <f t="shared" si="177"/>
        <v/>
      </c>
      <c r="BB395" s="12" t="str">
        <f t="shared" si="179"/>
        <v/>
      </c>
      <c r="BC395" s="12" t="str">
        <f t="shared" si="180"/>
        <v/>
      </c>
      <c r="BD395" s="12" t="str">
        <f t="shared" si="181"/>
        <v/>
      </c>
      <c r="BE395" s="12" t="str">
        <f t="shared" si="182"/>
        <v/>
      </c>
      <c r="BF395" s="12" t="str">
        <f t="shared" si="183"/>
        <v/>
      </c>
      <c r="BG395" s="12" t="str">
        <f>_xlfn.IFNA(VLOOKUP(Z395,对应表!$Z:$AA,2,FALSE)&amp;AA395,"")</f>
        <v>HIT:12</v>
      </c>
      <c r="BH395" s="12" t="str">
        <f>_xlfn.IFNA(VLOOKUP(AB395,对应表!$Z:$AA,2,FALSE)&amp;AC395,"")</f>
        <v>SPD_P:12</v>
      </c>
      <c r="BI395" s="12" t="str">
        <f>_xlfn.IFNA(VLOOKUP(AD395,对应表!$Z:$AA,2,FALSE)&amp;AE395,"")</f>
        <v/>
      </c>
      <c r="BJ395" s="12" t="str">
        <f>_xlfn.IFNA(VLOOKUP(AF395,对应表!$Z:$AA,2,FALSE)&amp;AG395,"")</f>
        <v/>
      </c>
      <c r="BK395" s="12" t="str">
        <f>_xlfn.IFNA(VLOOKUP(AH395,对应表!$Z:$AA,2,FALSE)&amp;AI395,"")</f>
        <v/>
      </c>
      <c r="BN395" t="str">
        <f t="shared" si="186"/>
        <v>被动急速lv20</v>
      </c>
      <c r="BO395">
        <f t="shared" si="184"/>
        <v>12</v>
      </c>
      <c r="BP395">
        <f t="shared" si="185"/>
        <v>12</v>
      </c>
      <c r="BQ395" t="str">
        <f t="shared" si="187"/>
        <v>命中率值</v>
      </c>
      <c r="BR395" t="str">
        <f t="shared" si="188"/>
        <v>速度比率</v>
      </c>
      <c r="BS395" s="22" t="str">
        <f>VLOOKUP(BQ395,对应表!AS:AU,3,FALSE)</f>
        <v>命中率</v>
      </c>
      <c r="BT395" s="22">
        <f>VLOOKUP(BQ395,对应表!AS:AU,2,FALSE)</f>
        <v>1</v>
      </c>
      <c r="BU395" s="22" t="str">
        <f t="shared" si="165"/>
        <v>+12</v>
      </c>
      <c r="BV395" s="22" t="str">
        <f t="shared" si="167"/>
        <v>命中率+12</v>
      </c>
      <c r="BW395" s="22" t="str">
        <f>_xlfn.IFNA(VLOOKUP(BR395,对应表!AS:AU,3,FALSE),"")</f>
        <v>速度</v>
      </c>
      <c r="BX395" s="22">
        <f>_xlfn.IFNA(VLOOKUP(BR395,对应表!AS:AU,2,FALSE),"")</f>
        <v>2</v>
      </c>
      <c r="BY395" s="22" t="str">
        <f t="shared" si="168"/>
        <v>+12%</v>
      </c>
      <c r="BZ395" s="22" t="str">
        <f t="shared" si="169"/>
        <v>速度+12%</v>
      </c>
    </row>
    <row r="396" spans="11:78" x14ac:dyDescent="0.15">
      <c r="K396" t="str">
        <f t="shared" ref="K396:K415" si="189">R396</f>
        <v>被动守护lv1</v>
      </c>
      <c r="L396" s="6" t="str">
        <f>Q396&amp;":"&amp;M396&amp;":"&amp;VLOOKUP(N396,对应表!B:C,2,FALSE)&amp;":"&amp;IF(buff!O396="",0,O396)</f>
        <v>200301:100:1:0</v>
      </c>
      <c r="M396">
        <v>100</v>
      </c>
      <c r="N396" s="1" t="s">
        <v>278</v>
      </c>
      <c r="O396">
        <v>0</v>
      </c>
      <c r="P396">
        <f t="shared" si="178"/>
        <v>3</v>
      </c>
      <c r="Q396">
        <v>200301</v>
      </c>
      <c r="R396" s="4" t="s">
        <v>518</v>
      </c>
      <c r="S396" s="4" t="str">
        <f t="shared" si="166"/>
        <v>被动守护lv1</v>
      </c>
      <c r="T396" s="4" t="str">
        <f t="shared" ref="T396:T415" si="190">R396</f>
        <v>被动守护lv1</v>
      </c>
      <c r="U396" t="s">
        <v>279</v>
      </c>
      <c r="Z396" t="s">
        <v>1022</v>
      </c>
      <c r="AA396">
        <v>3</v>
      </c>
      <c r="AB396" t="s">
        <v>419</v>
      </c>
      <c r="AC396">
        <v>2</v>
      </c>
      <c r="AJ396" s="12" t="str">
        <f t="shared" ref="AJ396:AJ415" si="191">IF(BG396="","",BG396)&amp;IF(BH396="","","|"&amp;BH396)&amp;IF(BI396="","","|"&amp;BI396)&amp;IF(BJ396="","","|"&amp;BJ396)&amp;IF(BK396="","","|"&amp;BK396)</f>
        <v>DEF_P:3|TUF:2</v>
      </c>
      <c r="AS396">
        <v>999</v>
      </c>
      <c r="AV396" s="4"/>
      <c r="AW396" s="4"/>
      <c r="AX396" s="4"/>
      <c r="AY396" s="4"/>
      <c r="BA396" s="12" t="str">
        <f t="shared" ref="BA396:BA415" si="192">IF(BB396="","",BB396)&amp;IF(BC396="","","|"&amp;BC396)&amp;IF(BD396="","","|"&amp;BD396)&amp;IF(BE396="","","|"&amp;BE396)&amp;IF(BF396="","","|"&amp;BF396)</f>
        <v/>
      </c>
      <c r="BB396" s="12" t="str">
        <f t="shared" si="179"/>
        <v/>
      </c>
      <c r="BC396" s="12" t="str">
        <f t="shared" si="180"/>
        <v/>
      </c>
      <c r="BD396" s="12" t="str">
        <f t="shared" si="181"/>
        <v/>
      </c>
      <c r="BE396" s="12" t="str">
        <f t="shared" si="182"/>
        <v/>
      </c>
      <c r="BF396" s="12" t="str">
        <f t="shared" si="183"/>
        <v/>
      </c>
      <c r="BG396" s="12" t="str">
        <f>_xlfn.IFNA(VLOOKUP(Z396,对应表!$Z:$AA,2,FALSE)&amp;AA396,"")</f>
        <v>DEF_P:3</v>
      </c>
      <c r="BH396" s="12" t="str">
        <f>_xlfn.IFNA(VLOOKUP(AB396,对应表!$Z:$AA,2,FALSE)&amp;AC396,"")</f>
        <v>TUF:2</v>
      </c>
      <c r="BI396" s="12" t="str">
        <f>_xlfn.IFNA(VLOOKUP(AD396,对应表!$Z:$AA,2,FALSE)&amp;AE396,"")</f>
        <v/>
      </c>
      <c r="BJ396" s="12" t="str">
        <f>_xlfn.IFNA(VLOOKUP(AF396,对应表!$Z:$AA,2,FALSE)&amp;AG396,"")</f>
        <v/>
      </c>
      <c r="BK396" s="12" t="str">
        <f>_xlfn.IFNA(VLOOKUP(AH396,对应表!$Z:$AA,2,FALSE)&amp;AI396,"")</f>
        <v/>
      </c>
      <c r="BN396" t="str">
        <f t="shared" si="186"/>
        <v>被动守护lv1</v>
      </c>
      <c r="BO396">
        <f t="shared" si="184"/>
        <v>3</v>
      </c>
      <c r="BP396">
        <f t="shared" si="185"/>
        <v>2</v>
      </c>
      <c r="BQ396" t="str">
        <f t="shared" si="187"/>
        <v>防御比率</v>
      </c>
      <c r="BR396" t="str">
        <f t="shared" si="188"/>
        <v>免伤率值</v>
      </c>
      <c r="BS396" s="22" t="str">
        <f>VLOOKUP(BQ396,对应表!AS:AU,3,FALSE)</f>
        <v>防御</v>
      </c>
      <c r="BT396" s="22">
        <f>VLOOKUP(BQ396,对应表!AS:AU,2,FALSE)</f>
        <v>2</v>
      </c>
      <c r="BU396" s="22" t="str">
        <f t="shared" si="165"/>
        <v>+3%</v>
      </c>
      <c r="BV396" s="22" t="str">
        <f t="shared" si="167"/>
        <v>防御+3%</v>
      </c>
      <c r="BW396" s="22" t="str">
        <f>_xlfn.IFNA(VLOOKUP(BR396,对应表!AS:AU,3,FALSE),"")</f>
        <v>免伤率</v>
      </c>
      <c r="BX396" s="22">
        <f>_xlfn.IFNA(VLOOKUP(BR396,对应表!AS:AU,2,FALSE),"")</f>
        <v>1</v>
      </c>
      <c r="BY396" s="22" t="str">
        <f t="shared" si="168"/>
        <v>+2</v>
      </c>
      <c r="BZ396" s="22" t="str">
        <f t="shared" si="169"/>
        <v>免伤率+2</v>
      </c>
    </row>
    <row r="397" spans="11:78" x14ac:dyDescent="0.15">
      <c r="K397" t="str">
        <f t="shared" si="189"/>
        <v>被动守护lv2</v>
      </c>
      <c r="L397" s="6" t="str">
        <f>Q397&amp;":"&amp;M397&amp;":"&amp;VLOOKUP(N397,对应表!B:C,2,FALSE)&amp;":"&amp;IF(buff!O397="",0,O397)</f>
        <v>200302:100:1:0</v>
      </c>
      <c r="M397">
        <v>100</v>
      </c>
      <c r="N397" s="1" t="s">
        <v>278</v>
      </c>
      <c r="O397">
        <v>0</v>
      </c>
      <c r="P397">
        <f t="shared" si="178"/>
        <v>3</v>
      </c>
      <c r="Q397">
        <v>200302</v>
      </c>
      <c r="R397" s="4" t="s">
        <v>519</v>
      </c>
      <c r="S397" s="4" t="str">
        <f t="shared" si="166"/>
        <v>被动守护lv2</v>
      </c>
      <c r="T397" s="4" t="str">
        <f t="shared" si="190"/>
        <v>被动守护lv2</v>
      </c>
      <c r="U397" t="s">
        <v>279</v>
      </c>
      <c r="Z397" t="s">
        <v>1022</v>
      </c>
      <c r="AA397">
        <v>3</v>
      </c>
      <c r="AB397" t="s">
        <v>419</v>
      </c>
      <c r="AC397">
        <v>3</v>
      </c>
      <c r="AJ397" s="12" t="str">
        <f t="shared" si="191"/>
        <v>DEF_P:3|TUF:3</v>
      </c>
      <c r="AS397">
        <v>999</v>
      </c>
      <c r="AV397" s="4"/>
      <c r="AW397" s="4"/>
      <c r="AX397" s="4"/>
      <c r="AY397" s="4"/>
      <c r="BA397" s="12" t="str">
        <f t="shared" si="192"/>
        <v/>
      </c>
      <c r="BB397" s="12" t="str">
        <f t="shared" si="179"/>
        <v/>
      </c>
      <c r="BC397" s="12" t="str">
        <f t="shared" si="180"/>
        <v/>
      </c>
      <c r="BD397" s="12" t="str">
        <f t="shared" si="181"/>
        <v/>
      </c>
      <c r="BE397" s="12" t="str">
        <f t="shared" si="182"/>
        <v/>
      </c>
      <c r="BF397" s="12" t="str">
        <f t="shared" si="183"/>
        <v/>
      </c>
      <c r="BG397" s="12" t="str">
        <f>_xlfn.IFNA(VLOOKUP(Z397,对应表!$Z:$AA,2,FALSE)&amp;AA397,"")</f>
        <v>DEF_P:3</v>
      </c>
      <c r="BH397" s="12" t="str">
        <f>_xlfn.IFNA(VLOOKUP(AB397,对应表!$Z:$AA,2,FALSE)&amp;AC397,"")</f>
        <v>TUF:3</v>
      </c>
      <c r="BI397" s="12" t="str">
        <f>_xlfn.IFNA(VLOOKUP(AD397,对应表!$Z:$AA,2,FALSE)&amp;AE397,"")</f>
        <v/>
      </c>
      <c r="BJ397" s="12" t="str">
        <f>_xlfn.IFNA(VLOOKUP(AF397,对应表!$Z:$AA,2,FALSE)&amp;AG397,"")</f>
        <v/>
      </c>
      <c r="BK397" s="12" t="str">
        <f>_xlfn.IFNA(VLOOKUP(AH397,对应表!$Z:$AA,2,FALSE)&amp;AI397,"")</f>
        <v/>
      </c>
      <c r="BN397" t="str">
        <f t="shared" si="186"/>
        <v>被动守护lv2</v>
      </c>
      <c r="BO397">
        <f t="shared" si="184"/>
        <v>3</v>
      </c>
      <c r="BP397">
        <f t="shared" si="185"/>
        <v>3</v>
      </c>
      <c r="BQ397" t="str">
        <f t="shared" si="187"/>
        <v>防御比率</v>
      </c>
      <c r="BR397" t="str">
        <f t="shared" si="188"/>
        <v>免伤率值</v>
      </c>
      <c r="BS397" s="22" t="str">
        <f>VLOOKUP(BQ397,对应表!AS:AU,3,FALSE)</f>
        <v>防御</v>
      </c>
      <c r="BT397" s="22">
        <f>VLOOKUP(BQ397,对应表!AS:AU,2,FALSE)</f>
        <v>2</v>
      </c>
      <c r="BU397" s="22" t="str">
        <f t="shared" si="165"/>
        <v>+3%</v>
      </c>
      <c r="BV397" s="22" t="str">
        <f t="shared" si="167"/>
        <v>防御+3%</v>
      </c>
      <c r="BW397" s="22" t="str">
        <f>_xlfn.IFNA(VLOOKUP(BR397,对应表!AS:AU,3,FALSE),"")</f>
        <v>免伤率</v>
      </c>
      <c r="BX397" s="22">
        <f>_xlfn.IFNA(VLOOKUP(BR397,对应表!AS:AU,2,FALSE),"")</f>
        <v>1</v>
      </c>
      <c r="BY397" s="22" t="str">
        <f t="shared" si="168"/>
        <v>+3</v>
      </c>
      <c r="BZ397" s="22" t="str">
        <f t="shared" si="169"/>
        <v>免伤率+3</v>
      </c>
    </row>
    <row r="398" spans="11:78" x14ac:dyDescent="0.15">
      <c r="K398" t="str">
        <f t="shared" si="189"/>
        <v>被动守护lv3</v>
      </c>
      <c r="L398" s="6" t="str">
        <f>Q398&amp;":"&amp;M398&amp;":"&amp;VLOOKUP(N398,对应表!B:C,2,FALSE)&amp;":"&amp;IF(buff!O398="",0,O398)</f>
        <v>200303:100:1:0</v>
      </c>
      <c r="M398">
        <v>100</v>
      </c>
      <c r="N398" s="1" t="s">
        <v>278</v>
      </c>
      <c r="O398">
        <v>0</v>
      </c>
      <c r="P398">
        <f t="shared" si="178"/>
        <v>4</v>
      </c>
      <c r="Q398">
        <v>200303</v>
      </c>
      <c r="R398" s="4" t="s">
        <v>520</v>
      </c>
      <c r="S398" s="4" t="str">
        <f t="shared" si="166"/>
        <v>被动守护lv3</v>
      </c>
      <c r="T398" s="4" t="str">
        <f t="shared" si="190"/>
        <v>被动守护lv3</v>
      </c>
      <c r="U398" t="s">
        <v>279</v>
      </c>
      <c r="Z398" t="s">
        <v>1022</v>
      </c>
      <c r="AA398">
        <v>4</v>
      </c>
      <c r="AB398" t="s">
        <v>419</v>
      </c>
      <c r="AC398">
        <v>3</v>
      </c>
      <c r="AJ398" s="12" t="str">
        <f t="shared" si="191"/>
        <v>DEF_P:4|TUF:3</v>
      </c>
      <c r="AS398">
        <v>999</v>
      </c>
      <c r="AV398" s="4"/>
      <c r="AW398" s="4"/>
      <c r="AX398" s="4"/>
      <c r="AY398" s="4"/>
      <c r="BA398" s="12" t="str">
        <f t="shared" si="192"/>
        <v/>
      </c>
      <c r="BB398" s="12" t="str">
        <f t="shared" si="179"/>
        <v/>
      </c>
      <c r="BC398" s="12" t="str">
        <f t="shared" si="180"/>
        <v/>
      </c>
      <c r="BD398" s="12" t="str">
        <f t="shared" si="181"/>
        <v/>
      </c>
      <c r="BE398" s="12" t="str">
        <f t="shared" si="182"/>
        <v/>
      </c>
      <c r="BF398" s="12" t="str">
        <f t="shared" si="183"/>
        <v/>
      </c>
      <c r="BG398" s="12" t="str">
        <f>_xlfn.IFNA(VLOOKUP(Z398,对应表!$Z:$AA,2,FALSE)&amp;AA398,"")</f>
        <v>DEF_P:4</v>
      </c>
      <c r="BH398" s="12" t="str">
        <f>_xlfn.IFNA(VLOOKUP(AB398,对应表!$Z:$AA,2,FALSE)&amp;AC398,"")</f>
        <v>TUF:3</v>
      </c>
      <c r="BI398" s="12" t="str">
        <f>_xlfn.IFNA(VLOOKUP(AD398,对应表!$Z:$AA,2,FALSE)&amp;AE398,"")</f>
        <v/>
      </c>
      <c r="BJ398" s="12" t="str">
        <f>_xlfn.IFNA(VLOOKUP(AF398,对应表!$Z:$AA,2,FALSE)&amp;AG398,"")</f>
        <v/>
      </c>
      <c r="BK398" s="12" t="str">
        <f>_xlfn.IFNA(VLOOKUP(AH398,对应表!$Z:$AA,2,FALSE)&amp;AI398,"")</f>
        <v/>
      </c>
      <c r="BN398" t="str">
        <f t="shared" si="186"/>
        <v>被动守护lv3</v>
      </c>
      <c r="BO398">
        <f t="shared" si="184"/>
        <v>4</v>
      </c>
      <c r="BP398">
        <f t="shared" si="185"/>
        <v>3</v>
      </c>
      <c r="BQ398" t="str">
        <f t="shared" si="187"/>
        <v>防御比率</v>
      </c>
      <c r="BR398" t="str">
        <f t="shared" si="188"/>
        <v>免伤率值</v>
      </c>
      <c r="BS398" s="22" t="str">
        <f>VLOOKUP(BQ398,对应表!AS:AU,3,FALSE)</f>
        <v>防御</v>
      </c>
      <c r="BT398" s="22">
        <f>VLOOKUP(BQ398,对应表!AS:AU,2,FALSE)</f>
        <v>2</v>
      </c>
      <c r="BU398" s="22" t="str">
        <f t="shared" si="165"/>
        <v>+4%</v>
      </c>
      <c r="BV398" s="22" t="str">
        <f t="shared" si="167"/>
        <v>防御+4%</v>
      </c>
      <c r="BW398" s="22" t="str">
        <f>_xlfn.IFNA(VLOOKUP(BR398,对应表!AS:AU,3,FALSE),"")</f>
        <v>免伤率</v>
      </c>
      <c r="BX398" s="22">
        <f>_xlfn.IFNA(VLOOKUP(BR398,对应表!AS:AU,2,FALSE),"")</f>
        <v>1</v>
      </c>
      <c r="BY398" s="22" t="str">
        <f t="shared" si="168"/>
        <v>+3</v>
      </c>
      <c r="BZ398" s="22" t="str">
        <f t="shared" si="169"/>
        <v>免伤率+3</v>
      </c>
    </row>
    <row r="399" spans="11:78" x14ac:dyDescent="0.15">
      <c r="K399" t="str">
        <f t="shared" si="189"/>
        <v>被动守护lv4</v>
      </c>
      <c r="L399" s="6" t="str">
        <f>Q399&amp;":"&amp;M399&amp;":"&amp;VLOOKUP(N399,对应表!B:C,2,FALSE)&amp;":"&amp;IF(buff!O399="",0,O399)</f>
        <v>200304:100:1:0</v>
      </c>
      <c r="M399">
        <v>100</v>
      </c>
      <c r="N399" s="1" t="s">
        <v>278</v>
      </c>
      <c r="O399">
        <v>0</v>
      </c>
      <c r="P399">
        <f t="shared" si="178"/>
        <v>4</v>
      </c>
      <c r="Q399">
        <v>200304</v>
      </c>
      <c r="R399" s="4" t="s">
        <v>521</v>
      </c>
      <c r="S399" s="4" t="str">
        <f t="shared" si="166"/>
        <v>被动守护lv4</v>
      </c>
      <c r="T399" s="4" t="str">
        <f t="shared" si="190"/>
        <v>被动守护lv4</v>
      </c>
      <c r="U399" t="s">
        <v>279</v>
      </c>
      <c r="Z399" t="s">
        <v>1022</v>
      </c>
      <c r="AA399">
        <v>4</v>
      </c>
      <c r="AB399" t="s">
        <v>419</v>
      </c>
      <c r="AC399">
        <v>4</v>
      </c>
      <c r="AJ399" s="12" t="str">
        <f t="shared" si="191"/>
        <v>DEF_P:4|TUF:4</v>
      </c>
      <c r="AS399">
        <v>999</v>
      </c>
      <c r="AV399" s="4"/>
      <c r="AW399" s="4"/>
      <c r="AX399" s="4"/>
      <c r="AY399" s="4"/>
      <c r="BA399" s="12" t="str">
        <f t="shared" si="192"/>
        <v/>
      </c>
      <c r="BB399" s="12" t="str">
        <f t="shared" si="179"/>
        <v/>
      </c>
      <c r="BC399" s="12" t="str">
        <f t="shared" si="180"/>
        <v/>
      </c>
      <c r="BD399" s="12" t="str">
        <f t="shared" si="181"/>
        <v/>
      </c>
      <c r="BE399" s="12" t="str">
        <f t="shared" si="182"/>
        <v/>
      </c>
      <c r="BF399" s="12" t="str">
        <f t="shared" si="183"/>
        <v/>
      </c>
      <c r="BG399" s="12" t="str">
        <f>_xlfn.IFNA(VLOOKUP(Z399,对应表!$Z:$AA,2,FALSE)&amp;AA399,"")</f>
        <v>DEF_P:4</v>
      </c>
      <c r="BH399" s="12" t="str">
        <f>_xlfn.IFNA(VLOOKUP(AB399,对应表!$Z:$AA,2,FALSE)&amp;AC399,"")</f>
        <v>TUF:4</v>
      </c>
      <c r="BI399" s="12" t="str">
        <f>_xlfn.IFNA(VLOOKUP(AD399,对应表!$Z:$AA,2,FALSE)&amp;AE399,"")</f>
        <v/>
      </c>
      <c r="BJ399" s="12" t="str">
        <f>_xlfn.IFNA(VLOOKUP(AF399,对应表!$Z:$AA,2,FALSE)&amp;AG399,"")</f>
        <v/>
      </c>
      <c r="BK399" s="12" t="str">
        <f>_xlfn.IFNA(VLOOKUP(AH399,对应表!$Z:$AA,2,FALSE)&amp;AI399,"")</f>
        <v/>
      </c>
      <c r="BN399" t="str">
        <f t="shared" si="186"/>
        <v>被动守护lv4</v>
      </c>
      <c r="BO399">
        <f t="shared" si="184"/>
        <v>4</v>
      </c>
      <c r="BP399">
        <f t="shared" si="185"/>
        <v>4</v>
      </c>
      <c r="BQ399" t="str">
        <f t="shared" si="187"/>
        <v>防御比率</v>
      </c>
      <c r="BR399" t="str">
        <f t="shared" si="188"/>
        <v>免伤率值</v>
      </c>
      <c r="BS399" s="22" t="str">
        <f>VLOOKUP(BQ399,对应表!AS:AU,3,FALSE)</f>
        <v>防御</v>
      </c>
      <c r="BT399" s="22">
        <f>VLOOKUP(BQ399,对应表!AS:AU,2,FALSE)</f>
        <v>2</v>
      </c>
      <c r="BU399" s="22" t="str">
        <f t="shared" si="165"/>
        <v>+4%</v>
      </c>
      <c r="BV399" s="22" t="str">
        <f t="shared" si="167"/>
        <v>防御+4%</v>
      </c>
      <c r="BW399" s="22" t="str">
        <f>_xlfn.IFNA(VLOOKUP(BR399,对应表!AS:AU,3,FALSE),"")</f>
        <v>免伤率</v>
      </c>
      <c r="BX399" s="22">
        <f>_xlfn.IFNA(VLOOKUP(BR399,对应表!AS:AU,2,FALSE),"")</f>
        <v>1</v>
      </c>
      <c r="BY399" s="22" t="str">
        <f t="shared" si="168"/>
        <v>+4</v>
      </c>
      <c r="BZ399" s="22" t="str">
        <f t="shared" si="169"/>
        <v>免伤率+4</v>
      </c>
    </row>
    <row r="400" spans="11:78" x14ac:dyDescent="0.15">
      <c r="K400" t="str">
        <f t="shared" si="189"/>
        <v>被动守护lv5</v>
      </c>
      <c r="L400" s="6" t="str">
        <f>Q400&amp;":"&amp;M400&amp;":"&amp;VLOOKUP(N400,对应表!B:C,2,FALSE)&amp;":"&amp;IF(buff!O400="",0,O400)</f>
        <v>200305:100:1:0</v>
      </c>
      <c r="M400">
        <v>100</v>
      </c>
      <c r="N400" s="1" t="s">
        <v>278</v>
      </c>
      <c r="O400">
        <v>0</v>
      </c>
      <c r="P400">
        <f t="shared" si="178"/>
        <v>5</v>
      </c>
      <c r="Q400">
        <v>200305</v>
      </c>
      <c r="R400" s="4" t="s">
        <v>522</v>
      </c>
      <c r="S400" s="4" t="str">
        <f t="shared" si="166"/>
        <v>被动守护lv5</v>
      </c>
      <c r="T400" s="4" t="str">
        <f t="shared" si="190"/>
        <v>被动守护lv5</v>
      </c>
      <c r="U400" t="s">
        <v>279</v>
      </c>
      <c r="Z400" t="s">
        <v>1022</v>
      </c>
      <c r="AA400">
        <v>5</v>
      </c>
      <c r="AB400" t="s">
        <v>419</v>
      </c>
      <c r="AC400">
        <v>4</v>
      </c>
      <c r="AJ400" s="12" t="str">
        <f t="shared" si="191"/>
        <v>DEF_P:5|TUF:4</v>
      </c>
      <c r="AS400">
        <v>999</v>
      </c>
      <c r="AV400" s="4"/>
      <c r="AW400" s="4"/>
      <c r="AX400" s="4"/>
      <c r="AY400" s="4"/>
      <c r="BA400" s="12" t="str">
        <f t="shared" si="192"/>
        <v/>
      </c>
      <c r="BB400" s="12" t="str">
        <f t="shared" si="179"/>
        <v/>
      </c>
      <c r="BC400" s="12" t="str">
        <f t="shared" si="180"/>
        <v/>
      </c>
      <c r="BD400" s="12" t="str">
        <f t="shared" si="181"/>
        <v/>
      </c>
      <c r="BE400" s="12" t="str">
        <f t="shared" si="182"/>
        <v/>
      </c>
      <c r="BF400" s="12" t="str">
        <f t="shared" si="183"/>
        <v/>
      </c>
      <c r="BG400" s="12" t="str">
        <f>_xlfn.IFNA(VLOOKUP(Z400,对应表!$Z:$AA,2,FALSE)&amp;AA400,"")</f>
        <v>DEF_P:5</v>
      </c>
      <c r="BH400" s="12" t="str">
        <f>_xlfn.IFNA(VLOOKUP(AB400,对应表!$Z:$AA,2,FALSE)&amp;AC400,"")</f>
        <v>TUF:4</v>
      </c>
      <c r="BI400" s="12" t="str">
        <f>_xlfn.IFNA(VLOOKUP(AD400,对应表!$Z:$AA,2,FALSE)&amp;AE400,"")</f>
        <v/>
      </c>
      <c r="BJ400" s="12" t="str">
        <f>_xlfn.IFNA(VLOOKUP(AF400,对应表!$Z:$AA,2,FALSE)&amp;AG400,"")</f>
        <v/>
      </c>
      <c r="BK400" s="12" t="str">
        <f>_xlfn.IFNA(VLOOKUP(AH400,对应表!$Z:$AA,2,FALSE)&amp;AI400,"")</f>
        <v/>
      </c>
      <c r="BN400" t="str">
        <f t="shared" si="186"/>
        <v>被动守护lv5</v>
      </c>
      <c r="BO400">
        <f t="shared" si="184"/>
        <v>5</v>
      </c>
      <c r="BP400">
        <f t="shared" si="185"/>
        <v>4</v>
      </c>
      <c r="BQ400" t="str">
        <f t="shared" si="187"/>
        <v>防御比率</v>
      </c>
      <c r="BR400" t="str">
        <f t="shared" si="188"/>
        <v>免伤率值</v>
      </c>
      <c r="BS400" s="22" t="str">
        <f>VLOOKUP(BQ400,对应表!AS:AU,3,FALSE)</f>
        <v>防御</v>
      </c>
      <c r="BT400" s="22">
        <f>VLOOKUP(BQ400,对应表!AS:AU,2,FALSE)</f>
        <v>2</v>
      </c>
      <c r="BU400" s="22" t="str">
        <f t="shared" si="165"/>
        <v>+5%</v>
      </c>
      <c r="BV400" s="22" t="str">
        <f t="shared" si="167"/>
        <v>防御+5%</v>
      </c>
      <c r="BW400" s="22" t="str">
        <f>_xlfn.IFNA(VLOOKUP(BR400,对应表!AS:AU,3,FALSE),"")</f>
        <v>免伤率</v>
      </c>
      <c r="BX400" s="22">
        <f>_xlfn.IFNA(VLOOKUP(BR400,对应表!AS:AU,2,FALSE),"")</f>
        <v>1</v>
      </c>
      <c r="BY400" s="22" t="str">
        <f t="shared" si="168"/>
        <v>+4</v>
      </c>
      <c r="BZ400" s="22" t="str">
        <f t="shared" si="169"/>
        <v>免伤率+4</v>
      </c>
    </row>
    <row r="401" spans="11:78" x14ac:dyDescent="0.15">
      <c r="K401" t="str">
        <f t="shared" si="189"/>
        <v>被动守护lv6</v>
      </c>
      <c r="L401" s="6" t="str">
        <f>Q401&amp;":"&amp;M401&amp;":"&amp;VLOOKUP(N401,对应表!B:C,2,FALSE)&amp;":"&amp;IF(buff!O401="",0,O401)</f>
        <v>200306:100:1:0</v>
      </c>
      <c r="M401">
        <v>100</v>
      </c>
      <c r="N401" s="1" t="s">
        <v>278</v>
      </c>
      <c r="O401">
        <v>0</v>
      </c>
      <c r="P401">
        <f t="shared" si="178"/>
        <v>5</v>
      </c>
      <c r="Q401">
        <v>200306</v>
      </c>
      <c r="R401" s="4" t="s">
        <v>523</v>
      </c>
      <c r="S401" s="4" t="str">
        <f t="shared" si="166"/>
        <v>被动守护lv6</v>
      </c>
      <c r="T401" s="4" t="str">
        <f t="shared" si="190"/>
        <v>被动守护lv6</v>
      </c>
      <c r="U401" t="s">
        <v>279</v>
      </c>
      <c r="Z401" t="s">
        <v>1022</v>
      </c>
      <c r="AA401">
        <v>5</v>
      </c>
      <c r="AB401" t="s">
        <v>419</v>
      </c>
      <c r="AC401">
        <v>5</v>
      </c>
      <c r="AJ401" s="12" t="str">
        <f t="shared" si="191"/>
        <v>DEF_P:5|TUF:5</v>
      </c>
      <c r="AS401">
        <v>999</v>
      </c>
      <c r="AV401" s="4"/>
      <c r="AW401" s="4"/>
      <c r="AX401" s="4"/>
      <c r="AY401" s="4"/>
      <c r="BA401" s="12" t="str">
        <f t="shared" si="192"/>
        <v/>
      </c>
      <c r="BB401" s="12" t="str">
        <f t="shared" si="179"/>
        <v/>
      </c>
      <c r="BC401" s="12" t="str">
        <f t="shared" si="180"/>
        <v/>
      </c>
      <c r="BD401" s="12" t="str">
        <f t="shared" si="181"/>
        <v/>
      </c>
      <c r="BE401" s="12" t="str">
        <f t="shared" si="182"/>
        <v/>
      </c>
      <c r="BF401" s="12" t="str">
        <f t="shared" si="183"/>
        <v/>
      </c>
      <c r="BG401" s="12" t="str">
        <f>_xlfn.IFNA(VLOOKUP(Z401,对应表!$Z:$AA,2,FALSE)&amp;AA401,"")</f>
        <v>DEF_P:5</v>
      </c>
      <c r="BH401" s="12" t="str">
        <f>_xlfn.IFNA(VLOOKUP(AB401,对应表!$Z:$AA,2,FALSE)&amp;AC401,"")</f>
        <v>TUF:5</v>
      </c>
      <c r="BI401" s="12" t="str">
        <f>_xlfn.IFNA(VLOOKUP(AD401,对应表!$Z:$AA,2,FALSE)&amp;AE401,"")</f>
        <v/>
      </c>
      <c r="BJ401" s="12" t="str">
        <f>_xlfn.IFNA(VLOOKUP(AF401,对应表!$Z:$AA,2,FALSE)&amp;AG401,"")</f>
        <v/>
      </c>
      <c r="BK401" s="12" t="str">
        <f>_xlfn.IFNA(VLOOKUP(AH401,对应表!$Z:$AA,2,FALSE)&amp;AI401,"")</f>
        <v/>
      </c>
      <c r="BN401" t="str">
        <f t="shared" si="186"/>
        <v>被动守护lv6</v>
      </c>
      <c r="BO401">
        <f t="shared" si="184"/>
        <v>5</v>
      </c>
      <c r="BP401">
        <f t="shared" si="185"/>
        <v>5</v>
      </c>
      <c r="BQ401" t="str">
        <f t="shared" si="187"/>
        <v>防御比率</v>
      </c>
      <c r="BR401" t="str">
        <f t="shared" si="188"/>
        <v>免伤率值</v>
      </c>
      <c r="BS401" s="22" t="str">
        <f>VLOOKUP(BQ401,对应表!AS:AU,3,FALSE)</f>
        <v>防御</v>
      </c>
      <c r="BT401" s="22">
        <f>VLOOKUP(BQ401,对应表!AS:AU,2,FALSE)</f>
        <v>2</v>
      </c>
      <c r="BU401" s="22" t="str">
        <f t="shared" si="165"/>
        <v>+5%</v>
      </c>
      <c r="BV401" s="22" t="str">
        <f t="shared" si="167"/>
        <v>防御+5%</v>
      </c>
      <c r="BW401" s="22" t="str">
        <f>_xlfn.IFNA(VLOOKUP(BR401,对应表!AS:AU,3,FALSE),"")</f>
        <v>免伤率</v>
      </c>
      <c r="BX401" s="22">
        <f>_xlfn.IFNA(VLOOKUP(BR401,对应表!AS:AU,2,FALSE),"")</f>
        <v>1</v>
      </c>
      <c r="BY401" s="22" t="str">
        <f t="shared" si="168"/>
        <v>+5</v>
      </c>
      <c r="BZ401" s="22" t="str">
        <f t="shared" si="169"/>
        <v>免伤率+5</v>
      </c>
    </row>
    <row r="402" spans="11:78" x14ac:dyDescent="0.15">
      <c r="K402" t="str">
        <f t="shared" si="189"/>
        <v>被动守护lv7</v>
      </c>
      <c r="L402" s="6" t="str">
        <f>Q402&amp;":"&amp;M402&amp;":"&amp;VLOOKUP(N402,对应表!B:C,2,FALSE)&amp;":"&amp;IF(buff!O402="",0,O402)</f>
        <v>200307:100:1:0</v>
      </c>
      <c r="M402">
        <v>100</v>
      </c>
      <c r="N402" s="1" t="s">
        <v>278</v>
      </c>
      <c r="O402">
        <v>0</v>
      </c>
      <c r="P402">
        <f t="shared" si="178"/>
        <v>6</v>
      </c>
      <c r="Q402">
        <v>200307</v>
      </c>
      <c r="R402" s="4" t="s">
        <v>524</v>
      </c>
      <c r="S402" s="4" t="str">
        <f t="shared" si="166"/>
        <v>被动守护lv7</v>
      </c>
      <c r="T402" s="4" t="str">
        <f t="shared" si="190"/>
        <v>被动守护lv7</v>
      </c>
      <c r="U402" t="s">
        <v>279</v>
      </c>
      <c r="Z402" t="s">
        <v>1022</v>
      </c>
      <c r="AA402">
        <v>6</v>
      </c>
      <c r="AB402" t="s">
        <v>419</v>
      </c>
      <c r="AC402">
        <v>5</v>
      </c>
      <c r="AJ402" s="12" t="str">
        <f t="shared" si="191"/>
        <v>DEF_P:6|TUF:5</v>
      </c>
      <c r="AS402">
        <v>999</v>
      </c>
      <c r="AV402" s="4"/>
      <c r="AW402" s="4"/>
      <c r="AX402" s="4"/>
      <c r="AY402" s="4"/>
      <c r="BA402" s="12" t="str">
        <f t="shared" si="192"/>
        <v/>
      </c>
      <c r="BB402" s="12" t="str">
        <f t="shared" si="179"/>
        <v/>
      </c>
      <c r="BC402" s="12" t="str">
        <f t="shared" si="180"/>
        <v/>
      </c>
      <c r="BD402" s="12" t="str">
        <f t="shared" si="181"/>
        <v/>
      </c>
      <c r="BE402" s="12" t="str">
        <f t="shared" si="182"/>
        <v/>
      </c>
      <c r="BF402" s="12" t="str">
        <f t="shared" si="183"/>
        <v/>
      </c>
      <c r="BG402" s="12" t="str">
        <f>_xlfn.IFNA(VLOOKUP(Z402,对应表!$Z:$AA,2,FALSE)&amp;AA402,"")</f>
        <v>DEF_P:6</v>
      </c>
      <c r="BH402" s="12" t="str">
        <f>_xlfn.IFNA(VLOOKUP(AB402,对应表!$Z:$AA,2,FALSE)&amp;AC402,"")</f>
        <v>TUF:5</v>
      </c>
      <c r="BI402" s="12" t="str">
        <f>_xlfn.IFNA(VLOOKUP(AD402,对应表!$Z:$AA,2,FALSE)&amp;AE402,"")</f>
        <v/>
      </c>
      <c r="BJ402" s="12" t="str">
        <f>_xlfn.IFNA(VLOOKUP(AF402,对应表!$Z:$AA,2,FALSE)&amp;AG402,"")</f>
        <v/>
      </c>
      <c r="BK402" s="12" t="str">
        <f>_xlfn.IFNA(VLOOKUP(AH402,对应表!$Z:$AA,2,FALSE)&amp;AI402,"")</f>
        <v/>
      </c>
      <c r="BN402" t="str">
        <f t="shared" si="186"/>
        <v>被动守护lv7</v>
      </c>
      <c r="BO402">
        <f t="shared" si="184"/>
        <v>6</v>
      </c>
      <c r="BP402">
        <f t="shared" si="185"/>
        <v>5</v>
      </c>
      <c r="BQ402" t="str">
        <f t="shared" si="187"/>
        <v>防御比率</v>
      </c>
      <c r="BR402" t="str">
        <f t="shared" si="188"/>
        <v>免伤率值</v>
      </c>
      <c r="BS402" s="22" t="str">
        <f>VLOOKUP(BQ402,对应表!AS:AU,3,FALSE)</f>
        <v>防御</v>
      </c>
      <c r="BT402" s="22">
        <f>VLOOKUP(BQ402,对应表!AS:AU,2,FALSE)</f>
        <v>2</v>
      </c>
      <c r="BU402" s="22" t="str">
        <f t="shared" si="165"/>
        <v>+6%</v>
      </c>
      <c r="BV402" s="22" t="str">
        <f t="shared" si="167"/>
        <v>防御+6%</v>
      </c>
      <c r="BW402" s="22" t="str">
        <f>_xlfn.IFNA(VLOOKUP(BR402,对应表!AS:AU,3,FALSE),"")</f>
        <v>免伤率</v>
      </c>
      <c r="BX402" s="22">
        <f>_xlfn.IFNA(VLOOKUP(BR402,对应表!AS:AU,2,FALSE),"")</f>
        <v>1</v>
      </c>
      <c r="BY402" s="22" t="str">
        <f t="shared" si="168"/>
        <v>+5</v>
      </c>
      <c r="BZ402" s="22" t="str">
        <f t="shared" si="169"/>
        <v>免伤率+5</v>
      </c>
    </row>
    <row r="403" spans="11:78" x14ac:dyDescent="0.15">
      <c r="K403" t="str">
        <f t="shared" si="189"/>
        <v>被动守护lv8</v>
      </c>
      <c r="L403" s="6" t="str">
        <f>Q403&amp;":"&amp;M403&amp;":"&amp;VLOOKUP(N403,对应表!B:C,2,FALSE)&amp;":"&amp;IF(buff!O403="",0,O403)</f>
        <v>200308:100:1:0</v>
      </c>
      <c r="M403">
        <v>100</v>
      </c>
      <c r="N403" s="1" t="s">
        <v>278</v>
      </c>
      <c r="O403">
        <v>0</v>
      </c>
      <c r="P403">
        <f t="shared" si="178"/>
        <v>6</v>
      </c>
      <c r="Q403">
        <v>200308</v>
      </c>
      <c r="R403" s="4" t="s">
        <v>525</v>
      </c>
      <c r="S403" s="4" t="str">
        <f t="shared" si="166"/>
        <v>被动守护lv8</v>
      </c>
      <c r="T403" s="4" t="str">
        <f t="shared" si="190"/>
        <v>被动守护lv8</v>
      </c>
      <c r="U403" t="s">
        <v>279</v>
      </c>
      <c r="Z403" t="s">
        <v>1022</v>
      </c>
      <c r="AA403">
        <v>6</v>
      </c>
      <c r="AB403" t="s">
        <v>419</v>
      </c>
      <c r="AC403">
        <v>6</v>
      </c>
      <c r="AJ403" s="12" t="str">
        <f t="shared" si="191"/>
        <v>DEF_P:6|TUF:6</v>
      </c>
      <c r="AS403">
        <v>999</v>
      </c>
      <c r="AV403" s="4"/>
      <c r="AW403" s="4"/>
      <c r="AX403" s="4"/>
      <c r="AY403" s="4"/>
      <c r="BA403" s="12" t="str">
        <f t="shared" si="192"/>
        <v/>
      </c>
      <c r="BB403" s="12" t="str">
        <f t="shared" si="179"/>
        <v/>
      </c>
      <c r="BC403" s="12" t="str">
        <f t="shared" si="180"/>
        <v/>
      </c>
      <c r="BD403" s="12" t="str">
        <f t="shared" si="181"/>
        <v/>
      </c>
      <c r="BE403" s="12" t="str">
        <f t="shared" si="182"/>
        <v/>
      </c>
      <c r="BF403" s="12" t="str">
        <f t="shared" si="183"/>
        <v/>
      </c>
      <c r="BG403" s="12" t="str">
        <f>_xlfn.IFNA(VLOOKUP(Z403,对应表!$Z:$AA,2,FALSE)&amp;AA403,"")</f>
        <v>DEF_P:6</v>
      </c>
      <c r="BH403" s="12" t="str">
        <f>_xlfn.IFNA(VLOOKUP(AB403,对应表!$Z:$AA,2,FALSE)&amp;AC403,"")</f>
        <v>TUF:6</v>
      </c>
      <c r="BI403" s="12" t="str">
        <f>_xlfn.IFNA(VLOOKUP(AD403,对应表!$Z:$AA,2,FALSE)&amp;AE403,"")</f>
        <v/>
      </c>
      <c r="BJ403" s="12" t="str">
        <f>_xlfn.IFNA(VLOOKUP(AF403,对应表!$Z:$AA,2,FALSE)&amp;AG403,"")</f>
        <v/>
      </c>
      <c r="BK403" s="12" t="str">
        <f>_xlfn.IFNA(VLOOKUP(AH403,对应表!$Z:$AA,2,FALSE)&amp;AI403,"")</f>
        <v/>
      </c>
      <c r="BN403" t="str">
        <f t="shared" si="186"/>
        <v>被动守护lv8</v>
      </c>
      <c r="BO403">
        <f t="shared" si="184"/>
        <v>6</v>
      </c>
      <c r="BP403">
        <f t="shared" si="185"/>
        <v>6</v>
      </c>
      <c r="BQ403" t="str">
        <f t="shared" si="187"/>
        <v>防御比率</v>
      </c>
      <c r="BR403" t="str">
        <f t="shared" si="188"/>
        <v>免伤率值</v>
      </c>
      <c r="BS403" s="22" t="str">
        <f>VLOOKUP(BQ403,对应表!AS:AU,3,FALSE)</f>
        <v>防御</v>
      </c>
      <c r="BT403" s="22">
        <f>VLOOKUP(BQ403,对应表!AS:AU,2,FALSE)</f>
        <v>2</v>
      </c>
      <c r="BU403" s="22" t="str">
        <f t="shared" si="165"/>
        <v>+6%</v>
      </c>
      <c r="BV403" s="22" t="str">
        <f t="shared" si="167"/>
        <v>防御+6%</v>
      </c>
      <c r="BW403" s="22" t="str">
        <f>_xlfn.IFNA(VLOOKUP(BR403,对应表!AS:AU,3,FALSE),"")</f>
        <v>免伤率</v>
      </c>
      <c r="BX403" s="22">
        <f>_xlfn.IFNA(VLOOKUP(BR403,对应表!AS:AU,2,FALSE),"")</f>
        <v>1</v>
      </c>
      <c r="BY403" s="22" t="str">
        <f t="shared" si="168"/>
        <v>+6</v>
      </c>
      <c r="BZ403" s="22" t="str">
        <f t="shared" si="169"/>
        <v>免伤率+6</v>
      </c>
    </row>
    <row r="404" spans="11:78" x14ac:dyDescent="0.15">
      <c r="K404" t="str">
        <f t="shared" si="189"/>
        <v>被动守护lv9</v>
      </c>
      <c r="L404" s="6" t="str">
        <f>Q404&amp;":"&amp;M404&amp;":"&amp;VLOOKUP(N404,对应表!B:C,2,FALSE)&amp;":"&amp;IF(buff!O404="",0,O404)</f>
        <v>200309:100:1:0</v>
      </c>
      <c r="M404">
        <v>100</v>
      </c>
      <c r="N404" s="1" t="s">
        <v>278</v>
      </c>
      <c r="O404">
        <v>0</v>
      </c>
      <c r="P404">
        <f t="shared" si="178"/>
        <v>7</v>
      </c>
      <c r="Q404">
        <v>200309</v>
      </c>
      <c r="R404" s="4" t="s">
        <v>526</v>
      </c>
      <c r="S404" s="4" t="str">
        <f t="shared" si="166"/>
        <v>被动守护lv9</v>
      </c>
      <c r="T404" s="4" t="str">
        <f t="shared" si="190"/>
        <v>被动守护lv9</v>
      </c>
      <c r="U404" t="s">
        <v>279</v>
      </c>
      <c r="Z404" t="s">
        <v>1022</v>
      </c>
      <c r="AA404">
        <v>7</v>
      </c>
      <c r="AB404" t="s">
        <v>419</v>
      </c>
      <c r="AC404">
        <v>6</v>
      </c>
      <c r="AJ404" s="12" t="str">
        <f t="shared" si="191"/>
        <v>DEF_P:7|TUF:6</v>
      </c>
      <c r="AS404">
        <v>999</v>
      </c>
      <c r="AV404" s="4"/>
      <c r="AW404" s="4"/>
      <c r="AX404" s="4"/>
      <c r="AY404" s="4"/>
      <c r="BA404" s="12" t="str">
        <f t="shared" si="192"/>
        <v/>
      </c>
      <c r="BB404" s="12" t="str">
        <f t="shared" si="179"/>
        <v/>
      </c>
      <c r="BC404" s="12" t="str">
        <f t="shared" si="180"/>
        <v/>
      </c>
      <c r="BD404" s="12" t="str">
        <f t="shared" si="181"/>
        <v/>
      </c>
      <c r="BE404" s="12" t="str">
        <f t="shared" si="182"/>
        <v/>
      </c>
      <c r="BF404" s="12" t="str">
        <f t="shared" si="183"/>
        <v/>
      </c>
      <c r="BG404" s="12" t="str">
        <f>_xlfn.IFNA(VLOOKUP(Z404,对应表!$Z:$AA,2,FALSE)&amp;AA404,"")</f>
        <v>DEF_P:7</v>
      </c>
      <c r="BH404" s="12" t="str">
        <f>_xlfn.IFNA(VLOOKUP(AB404,对应表!$Z:$AA,2,FALSE)&amp;AC404,"")</f>
        <v>TUF:6</v>
      </c>
      <c r="BI404" s="12" t="str">
        <f>_xlfn.IFNA(VLOOKUP(AD404,对应表!$Z:$AA,2,FALSE)&amp;AE404,"")</f>
        <v/>
      </c>
      <c r="BJ404" s="12" t="str">
        <f>_xlfn.IFNA(VLOOKUP(AF404,对应表!$Z:$AA,2,FALSE)&amp;AG404,"")</f>
        <v/>
      </c>
      <c r="BK404" s="12" t="str">
        <f>_xlfn.IFNA(VLOOKUP(AH404,对应表!$Z:$AA,2,FALSE)&amp;AI404,"")</f>
        <v/>
      </c>
      <c r="BN404" t="str">
        <f t="shared" si="186"/>
        <v>被动守护lv9</v>
      </c>
      <c r="BO404">
        <f t="shared" si="184"/>
        <v>7</v>
      </c>
      <c r="BP404">
        <f t="shared" si="185"/>
        <v>6</v>
      </c>
      <c r="BQ404" t="str">
        <f t="shared" si="187"/>
        <v>防御比率</v>
      </c>
      <c r="BR404" t="str">
        <f t="shared" si="188"/>
        <v>免伤率值</v>
      </c>
      <c r="BS404" s="22" t="str">
        <f>VLOOKUP(BQ404,对应表!AS:AU,3,FALSE)</f>
        <v>防御</v>
      </c>
      <c r="BT404" s="22">
        <f>VLOOKUP(BQ404,对应表!AS:AU,2,FALSE)</f>
        <v>2</v>
      </c>
      <c r="BU404" s="22" t="str">
        <f t="shared" si="165"/>
        <v>+7%</v>
      </c>
      <c r="BV404" s="22" t="str">
        <f t="shared" si="167"/>
        <v>防御+7%</v>
      </c>
      <c r="BW404" s="22" t="str">
        <f>_xlfn.IFNA(VLOOKUP(BR404,对应表!AS:AU,3,FALSE),"")</f>
        <v>免伤率</v>
      </c>
      <c r="BX404" s="22">
        <f>_xlfn.IFNA(VLOOKUP(BR404,对应表!AS:AU,2,FALSE),"")</f>
        <v>1</v>
      </c>
      <c r="BY404" s="22" t="str">
        <f t="shared" si="168"/>
        <v>+6</v>
      </c>
      <c r="BZ404" s="22" t="str">
        <f t="shared" si="169"/>
        <v>免伤率+6</v>
      </c>
    </row>
    <row r="405" spans="11:78" x14ac:dyDescent="0.15">
      <c r="K405" t="str">
        <f t="shared" si="189"/>
        <v>被动守护lv10</v>
      </c>
      <c r="L405" s="6" t="str">
        <f>Q405&amp;":"&amp;M405&amp;":"&amp;VLOOKUP(N405,对应表!B:C,2,FALSE)&amp;":"&amp;IF(buff!O405="",0,O405)</f>
        <v>200310:100:1:0</v>
      </c>
      <c r="M405">
        <v>100</v>
      </c>
      <c r="N405" s="1" t="s">
        <v>278</v>
      </c>
      <c r="O405">
        <v>0</v>
      </c>
      <c r="P405">
        <f t="shared" si="178"/>
        <v>7</v>
      </c>
      <c r="Q405">
        <v>200310</v>
      </c>
      <c r="R405" s="4" t="s">
        <v>527</v>
      </c>
      <c r="S405" s="4" t="str">
        <f t="shared" si="166"/>
        <v>被动守护lv10</v>
      </c>
      <c r="T405" s="4" t="str">
        <f t="shared" si="190"/>
        <v>被动守护lv10</v>
      </c>
      <c r="U405" t="s">
        <v>279</v>
      </c>
      <c r="Z405" t="s">
        <v>1022</v>
      </c>
      <c r="AA405">
        <v>7</v>
      </c>
      <c r="AB405" t="s">
        <v>419</v>
      </c>
      <c r="AC405">
        <v>7</v>
      </c>
      <c r="AJ405" s="12" t="str">
        <f t="shared" si="191"/>
        <v>DEF_P:7|TUF:7</v>
      </c>
      <c r="AS405">
        <v>999</v>
      </c>
      <c r="AV405" s="4"/>
      <c r="AW405" s="4"/>
      <c r="AX405" s="4"/>
      <c r="AY405" s="4"/>
      <c r="BA405" s="12" t="str">
        <f t="shared" si="192"/>
        <v/>
      </c>
      <c r="BB405" s="12" t="str">
        <f t="shared" si="179"/>
        <v/>
      </c>
      <c r="BC405" s="12" t="str">
        <f t="shared" si="180"/>
        <v/>
      </c>
      <c r="BD405" s="12" t="str">
        <f t="shared" si="181"/>
        <v/>
      </c>
      <c r="BE405" s="12" t="str">
        <f t="shared" si="182"/>
        <v/>
      </c>
      <c r="BF405" s="12" t="str">
        <f t="shared" si="183"/>
        <v/>
      </c>
      <c r="BG405" s="12" t="str">
        <f>_xlfn.IFNA(VLOOKUP(Z405,对应表!$Z:$AA,2,FALSE)&amp;AA405,"")</f>
        <v>DEF_P:7</v>
      </c>
      <c r="BH405" s="12" t="str">
        <f>_xlfn.IFNA(VLOOKUP(AB405,对应表!$Z:$AA,2,FALSE)&amp;AC405,"")</f>
        <v>TUF:7</v>
      </c>
      <c r="BI405" s="12" t="str">
        <f>_xlfn.IFNA(VLOOKUP(AD405,对应表!$Z:$AA,2,FALSE)&amp;AE405,"")</f>
        <v/>
      </c>
      <c r="BJ405" s="12" t="str">
        <f>_xlfn.IFNA(VLOOKUP(AF405,对应表!$Z:$AA,2,FALSE)&amp;AG405,"")</f>
        <v/>
      </c>
      <c r="BK405" s="12" t="str">
        <f>_xlfn.IFNA(VLOOKUP(AH405,对应表!$Z:$AA,2,FALSE)&amp;AI405,"")</f>
        <v/>
      </c>
      <c r="BN405" t="str">
        <f t="shared" si="186"/>
        <v>被动守护lv10</v>
      </c>
      <c r="BO405">
        <f t="shared" si="184"/>
        <v>7</v>
      </c>
      <c r="BP405">
        <f t="shared" si="185"/>
        <v>7</v>
      </c>
      <c r="BQ405" t="str">
        <f t="shared" si="187"/>
        <v>防御比率</v>
      </c>
      <c r="BR405" t="str">
        <f t="shared" si="188"/>
        <v>免伤率值</v>
      </c>
      <c r="BS405" s="22" t="str">
        <f>VLOOKUP(BQ405,对应表!AS:AU,3,FALSE)</f>
        <v>防御</v>
      </c>
      <c r="BT405" s="22">
        <f>VLOOKUP(BQ405,对应表!AS:AU,2,FALSE)</f>
        <v>2</v>
      </c>
      <c r="BU405" s="22" t="str">
        <f t="shared" si="165"/>
        <v>+7%</v>
      </c>
      <c r="BV405" s="22" t="str">
        <f t="shared" si="167"/>
        <v>防御+7%</v>
      </c>
      <c r="BW405" s="22" t="str">
        <f>_xlfn.IFNA(VLOOKUP(BR405,对应表!AS:AU,3,FALSE),"")</f>
        <v>免伤率</v>
      </c>
      <c r="BX405" s="22">
        <f>_xlfn.IFNA(VLOOKUP(BR405,对应表!AS:AU,2,FALSE),"")</f>
        <v>1</v>
      </c>
      <c r="BY405" s="22" t="str">
        <f t="shared" si="168"/>
        <v>+7</v>
      </c>
      <c r="BZ405" s="22" t="str">
        <f t="shared" si="169"/>
        <v>免伤率+7</v>
      </c>
    </row>
    <row r="406" spans="11:78" x14ac:dyDescent="0.15">
      <c r="K406" t="str">
        <f t="shared" si="189"/>
        <v>被动守护lv11</v>
      </c>
      <c r="L406" s="6" t="str">
        <f>Q406&amp;":"&amp;M406&amp;":"&amp;VLOOKUP(N406,对应表!B:C,2,FALSE)&amp;":"&amp;IF(buff!O406="",0,O406)</f>
        <v>200311:100:1:0</v>
      </c>
      <c r="M406">
        <v>100</v>
      </c>
      <c r="N406" s="1" t="s">
        <v>278</v>
      </c>
      <c r="O406">
        <v>0</v>
      </c>
      <c r="P406">
        <f t="shared" si="178"/>
        <v>8</v>
      </c>
      <c r="Q406">
        <v>200311</v>
      </c>
      <c r="R406" s="4" t="s">
        <v>528</v>
      </c>
      <c r="S406" s="4" t="str">
        <f t="shared" si="166"/>
        <v>被动守护lv11</v>
      </c>
      <c r="T406" s="4" t="str">
        <f t="shared" si="190"/>
        <v>被动守护lv11</v>
      </c>
      <c r="U406" t="s">
        <v>279</v>
      </c>
      <c r="Z406" t="s">
        <v>1022</v>
      </c>
      <c r="AA406">
        <v>8</v>
      </c>
      <c r="AB406" t="s">
        <v>419</v>
      </c>
      <c r="AC406">
        <v>7</v>
      </c>
      <c r="AJ406" s="12" t="str">
        <f t="shared" si="191"/>
        <v>DEF_P:8|TUF:7</v>
      </c>
      <c r="AS406">
        <v>999</v>
      </c>
      <c r="AV406" s="4"/>
      <c r="AW406" s="4"/>
      <c r="AX406" s="4"/>
      <c r="AY406" s="4"/>
      <c r="BA406" s="12" t="str">
        <f t="shared" si="192"/>
        <v/>
      </c>
      <c r="BB406" s="12" t="str">
        <f t="shared" si="179"/>
        <v/>
      </c>
      <c r="BC406" s="12" t="str">
        <f t="shared" si="180"/>
        <v/>
      </c>
      <c r="BD406" s="12" t="str">
        <f t="shared" si="181"/>
        <v/>
      </c>
      <c r="BE406" s="12" t="str">
        <f t="shared" si="182"/>
        <v/>
      </c>
      <c r="BF406" s="12" t="str">
        <f t="shared" si="183"/>
        <v/>
      </c>
      <c r="BG406" s="12" t="str">
        <f>_xlfn.IFNA(VLOOKUP(Z406,对应表!$Z:$AA,2,FALSE)&amp;AA406,"")</f>
        <v>DEF_P:8</v>
      </c>
      <c r="BH406" s="12" t="str">
        <f>_xlfn.IFNA(VLOOKUP(AB406,对应表!$Z:$AA,2,FALSE)&amp;AC406,"")</f>
        <v>TUF:7</v>
      </c>
      <c r="BI406" s="12" t="str">
        <f>_xlfn.IFNA(VLOOKUP(AD406,对应表!$Z:$AA,2,FALSE)&amp;AE406,"")</f>
        <v/>
      </c>
      <c r="BJ406" s="12" t="str">
        <f>_xlfn.IFNA(VLOOKUP(AF406,对应表!$Z:$AA,2,FALSE)&amp;AG406,"")</f>
        <v/>
      </c>
      <c r="BK406" s="12" t="str">
        <f>_xlfn.IFNA(VLOOKUP(AH406,对应表!$Z:$AA,2,FALSE)&amp;AI406,"")</f>
        <v/>
      </c>
      <c r="BN406" t="str">
        <f t="shared" si="186"/>
        <v>被动守护lv11</v>
      </c>
      <c r="BO406">
        <f t="shared" si="184"/>
        <v>8</v>
      </c>
      <c r="BP406">
        <f t="shared" si="185"/>
        <v>7</v>
      </c>
      <c r="BQ406" t="str">
        <f t="shared" si="187"/>
        <v>防御比率</v>
      </c>
      <c r="BR406" t="str">
        <f t="shared" si="188"/>
        <v>免伤率值</v>
      </c>
      <c r="BS406" s="22" t="str">
        <f>VLOOKUP(BQ406,对应表!AS:AU,3,FALSE)</f>
        <v>防御</v>
      </c>
      <c r="BT406" s="22">
        <f>VLOOKUP(BQ406,对应表!AS:AU,2,FALSE)</f>
        <v>2</v>
      </c>
      <c r="BU406" s="22" t="str">
        <f t="shared" si="165"/>
        <v>+8%</v>
      </c>
      <c r="BV406" s="22" t="str">
        <f t="shared" si="167"/>
        <v>防御+8%</v>
      </c>
      <c r="BW406" s="22" t="str">
        <f>_xlfn.IFNA(VLOOKUP(BR406,对应表!AS:AU,3,FALSE),"")</f>
        <v>免伤率</v>
      </c>
      <c r="BX406" s="22">
        <f>_xlfn.IFNA(VLOOKUP(BR406,对应表!AS:AU,2,FALSE),"")</f>
        <v>1</v>
      </c>
      <c r="BY406" s="22" t="str">
        <f t="shared" si="168"/>
        <v>+7</v>
      </c>
      <c r="BZ406" s="22" t="str">
        <f t="shared" si="169"/>
        <v>免伤率+7</v>
      </c>
    </row>
    <row r="407" spans="11:78" x14ac:dyDescent="0.15">
      <c r="K407" t="str">
        <f t="shared" si="189"/>
        <v>被动守护lv12</v>
      </c>
      <c r="L407" s="6" t="str">
        <f>Q407&amp;":"&amp;M407&amp;":"&amp;VLOOKUP(N407,对应表!B:C,2,FALSE)&amp;":"&amp;IF(buff!O407="",0,O407)</f>
        <v>200312:100:1:0</v>
      </c>
      <c r="M407">
        <v>100</v>
      </c>
      <c r="N407" s="1" t="s">
        <v>278</v>
      </c>
      <c r="O407">
        <v>0</v>
      </c>
      <c r="P407">
        <f t="shared" si="178"/>
        <v>8</v>
      </c>
      <c r="Q407">
        <v>200312</v>
      </c>
      <c r="R407" s="4" t="s">
        <v>529</v>
      </c>
      <c r="S407" s="4" t="str">
        <f t="shared" si="166"/>
        <v>被动守护lv12</v>
      </c>
      <c r="T407" s="4" t="str">
        <f t="shared" si="190"/>
        <v>被动守护lv12</v>
      </c>
      <c r="U407" t="s">
        <v>279</v>
      </c>
      <c r="Z407" t="s">
        <v>1022</v>
      </c>
      <c r="AA407">
        <v>8</v>
      </c>
      <c r="AB407" t="s">
        <v>419</v>
      </c>
      <c r="AC407">
        <v>8</v>
      </c>
      <c r="AJ407" s="12" t="str">
        <f t="shared" si="191"/>
        <v>DEF_P:8|TUF:8</v>
      </c>
      <c r="AS407">
        <v>999</v>
      </c>
      <c r="AV407" s="4"/>
      <c r="AW407" s="4"/>
      <c r="AX407" s="4"/>
      <c r="AY407" s="4"/>
      <c r="BA407" s="12" t="str">
        <f t="shared" si="192"/>
        <v/>
      </c>
      <c r="BB407" s="12" t="str">
        <f t="shared" si="179"/>
        <v/>
      </c>
      <c r="BC407" s="12" t="str">
        <f t="shared" si="180"/>
        <v/>
      </c>
      <c r="BD407" s="12" t="str">
        <f t="shared" si="181"/>
        <v/>
      </c>
      <c r="BE407" s="12" t="str">
        <f t="shared" si="182"/>
        <v/>
      </c>
      <c r="BF407" s="12" t="str">
        <f t="shared" si="183"/>
        <v/>
      </c>
      <c r="BG407" s="12" t="str">
        <f>_xlfn.IFNA(VLOOKUP(Z407,对应表!$Z:$AA,2,FALSE)&amp;AA407,"")</f>
        <v>DEF_P:8</v>
      </c>
      <c r="BH407" s="12" t="str">
        <f>_xlfn.IFNA(VLOOKUP(AB407,对应表!$Z:$AA,2,FALSE)&amp;AC407,"")</f>
        <v>TUF:8</v>
      </c>
      <c r="BI407" s="12" t="str">
        <f>_xlfn.IFNA(VLOOKUP(AD407,对应表!$Z:$AA,2,FALSE)&amp;AE407,"")</f>
        <v/>
      </c>
      <c r="BJ407" s="12" t="str">
        <f>_xlfn.IFNA(VLOOKUP(AF407,对应表!$Z:$AA,2,FALSE)&amp;AG407,"")</f>
        <v/>
      </c>
      <c r="BK407" s="12" t="str">
        <f>_xlfn.IFNA(VLOOKUP(AH407,对应表!$Z:$AA,2,FALSE)&amp;AI407,"")</f>
        <v/>
      </c>
      <c r="BN407" t="str">
        <f t="shared" si="186"/>
        <v>被动守护lv12</v>
      </c>
      <c r="BO407">
        <f t="shared" si="184"/>
        <v>8</v>
      </c>
      <c r="BP407">
        <f t="shared" si="185"/>
        <v>8</v>
      </c>
      <c r="BQ407" t="str">
        <f t="shared" si="187"/>
        <v>防御比率</v>
      </c>
      <c r="BR407" t="str">
        <f t="shared" si="188"/>
        <v>免伤率值</v>
      </c>
      <c r="BS407" s="22" t="str">
        <f>VLOOKUP(BQ407,对应表!AS:AU,3,FALSE)</f>
        <v>防御</v>
      </c>
      <c r="BT407" s="22">
        <f>VLOOKUP(BQ407,对应表!AS:AU,2,FALSE)</f>
        <v>2</v>
      </c>
      <c r="BU407" s="22" t="str">
        <f t="shared" si="165"/>
        <v>+8%</v>
      </c>
      <c r="BV407" s="22" t="str">
        <f t="shared" si="167"/>
        <v>防御+8%</v>
      </c>
      <c r="BW407" s="22" t="str">
        <f>_xlfn.IFNA(VLOOKUP(BR407,对应表!AS:AU,3,FALSE),"")</f>
        <v>免伤率</v>
      </c>
      <c r="BX407" s="22">
        <f>_xlfn.IFNA(VLOOKUP(BR407,对应表!AS:AU,2,FALSE),"")</f>
        <v>1</v>
      </c>
      <c r="BY407" s="22" t="str">
        <f t="shared" si="168"/>
        <v>+8</v>
      </c>
      <c r="BZ407" s="22" t="str">
        <f t="shared" si="169"/>
        <v>免伤率+8</v>
      </c>
    </row>
    <row r="408" spans="11:78" x14ac:dyDescent="0.15">
      <c r="K408" t="str">
        <f t="shared" si="189"/>
        <v>被动守护lv13</v>
      </c>
      <c r="L408" s="6" t="str">
        <f>Q408&amp;":"&amp;M408&amp;":"&amp;VLOOKUP(N408,对应表!B:C,2,FALSE)&amp;":"&amp;IF(buff!O408="",0,O408)</f>
        <v>200313:100:1:0</v>
      </c>
      <c r="M408">
        <v>100</v>
      </c>
      <c r="N408" s="1" t="s">
        <v>278</v>
      </c>
      <c r="O408">
        <v>0</v>
      </c>
      <c r="P408">
        <f t="shared" si="178"/>
        <v>9</v>
      </c>
      <c r="Q408">
        <v>200313</v>
      </c>
      <c r="R408" s="4" t="s">
        <v>530</v>
      </c>
      <c r="S408" s="4" t="str">
        <f t="shared" si="166"/>
        <v>被动守护lv13</v>
      </c>
      <c r="T408" s="4" t="str">
        <f t="shared" si="190"/>
        <v>被动守护lv13</v>
      </c>
      <c r="U408" t="s">
        <v>279</v>
      </c>
      <c r="Z408" t="s">
        <v>1022</v>
      </c>
      <c r="AA408">
        <v>9</v>
      </c>
      <c r="AB408" t="s">
        <v>419</v>
      </c>
      <c r="AC408">
        <v>8</v>
      </c>
      <c r="AJ408" s="12" t="str">
        <f t="shared" si="191"/>
        <v>DEF_P:9|TUF:8</v>
      </c>
      <c r="AS408">
        <v>999</v>
      </c>
      <c r="AV408" s="4"/>
      <c r="AW408" s="4"/>
      <c r="AX408" s="4"/>
      <c r="AY408" s="4"/>
      <c r="BA408" s="12" t="str">
        <f t="shared" si="192"/>
        <v/>
      </c>
      <c r="BB408" s="12" t="str">
        <f t="shared" si="179"/>
        <v/>
      </c>
      <c r="BC408" s="12" t="str">
        <f t="shared" si="180"/>
        <v/>
      </c>
      <c r="BD408" s="12" t="str">
        <f t="shared" si="181"/>
        <v/>
      </c>
      <c r="BE408" s="12" t="str">
        <f t="shared" si="182"/>
        <v/>
      </c>
      <c r="BF408" s="12" t="str">
        <f t="shared" si="183"/>
        <v/>
      </c>
      <c r="BG408" s="12" t="str">
        <f>_xlfn.IFNA(VLOOKUP(Z408,对应表!$Z:$AA,2,FALSE)&amp;AA408,"")</f>
        <v>DEF_P:9</v>
      </c>
      <c r="BH408" s="12" t="str">
        <f>_xlfn.IFNA(VLOOKUP(AB408,对应表!$Z:$AA,2,FALSE)&amp;AC408,"")</f>
        <v>TUF:8</v>
      </c>
      <c r="BI408" s="12" t="str">
        <f>_xlfn.IFNA(VLOOKUP(AD408,对应表!$Z:$AA,2,FALSE)&amp;AE408,"")</f>
        <v/>
      </c>
      <c r="BJ408" s="12" t="str">
        <f>_xlfn.IFNA(VLOOKUP(AF408,对应表!$Z:$AA,2,FALSE)&amp;AG408,"")</f>
        <v/>
      </c>
      <c r="BK408" s="12" t="str">
        <f>_xlfn.IFNA(VLOOKUP(AH408,对应表!$Z:$AA,2,FALSE)&amp;AI408,"")</f>
        <v/>
      </c>
      <c r="BN408" t="str">
        <f t="shared" si="186"/>
        <v>被动守护lv13</v>
      </c>
      <c r="BO408">
        <f t="shared" si="184"/>
        <v>9</v>
      </c>
      <c r="BP408">
        <f t="shared" si="185"/>
        <v>8</v>
      </c>
      <c r="BQ408" t="str">
        <f t="shared" si="187"/>
        <v>防御比率</v>
      </c>
      <c r="BR408" t="str">
        <f t="shared" si="188"/>
        <v>免伤率值</v>
      </c>
      <c r="BS408" s="22" t="str">
        <f>VLOOKUP(BQ408,对应表!AS:AU,3,FALSE)</f>
        <v>防御</v>
      </c>
      <c r="BT408" s="22">
        <f>VLOOKUP(BQ408,对应表!AS:AU,2,FALSE)</f>
        <v>2</v>
      </c>
      <c r="BU408" s="22" t="str">
        <f t="shared" si="165"/>
        <v>+9%</v>
      </c>
      <c r="BV408" s="22" t="str">
        <f t="shared" si="167"/>
        <v>防御+9%</v>
      </c>
      <c r="BW408" s="22" t="str">
        <f>_xlfn.IFNA(VLOOKUP(BR408,对应表!AS:AU,3,FALSE),"")</f>
        <v>免伤率</v>
      </c>
      <c r="BX408" s="22">
        <f>_xlfn.IFNA(VLOOKUP(BR408,对应表!AS:AU,2,FALSE),"")</f>
        <v>1</v>
      </c>
      <c r="BY408" s="22" t="str">
        <f t="shared" si="168"/>
        <v>+8</v>
      </c>
      <c r="BZ408" s="22" t="str">
        <f t="shared" si="169"/>
        <v>免伤率+8</v>
      </c>
    </row>
    <row r="409" spans="11:78" x14ac:dyDescent="0.15">
      <c r="K409" t="str">
        <f t="shared" si="189"/>
        <v>被动守护lv14</v>
      </c>
      <c r="L409" s="6" t="str">
        <f>Q409&amp;":"&amp;M409&amp;":"&amp;VLOOKUP(N409,对应表!B:C,2,FALSE)&amp;":"&amp;IF(buff!O409="",0,O409)</f>
        <v>200314:100:1:0</v>
      </c>
      <c r="M409">
        <v>100</v>
      </c>
      <c r="N409" s="1" t="s">
        <v>278</v>
      </c>
      <c r="O409">
        <v>0</v>
      </c>
      <c r="P409">
        <f t="shared" si="178"/>
        <v>9</v>
      </c>
      <c r="Q409">
        <v>200314</v>
      </c>
      <c r="R409" s="4" t="s">
        <v>531</v>
      </c>
      <c r="S409" s="4" t="str">
        <f t="shared" si="166"/>
        <v>被动守护lv14</v>
      </c>
      <c r="T409" s="4" t="str">
        <f t="shared" si="190"/>
        <v>被动守护lv14</v>
      </c>
      <c r="U409" t="s">
        <v>279</v>
      </c>
      <c r="Z409" t="s">
        <v>1022</v>
      </c>
      <c r="AA409">
        <v>9</v>
      </c>
      <c r="AB409" t="s">
        <v>419</v>
      </c>
      <c r="AC409">
        <v>9</v>
      </c>
      <c r="AJ409" s="12" t="str">
        <f t="shared" si="191"/>
        <v>DEF_P:9|TUF:9</v>
      </c>
      <c r="AS409">
        <v>999</v>
      </c>
      <c r="AV409" s="4"/>
      <c r="AW409" s="4"/>
      <c r="AX409" s="4"/>
      <c r="AY409" s="4"/>
      <c r="BA409" s="12" t="str">
        <f t="shared" si="192"/>
        <v/>
      </c>
      <c r="BB409" s="12" t="str">
        <f t="shared" si="179"/>
        <v/>
      </c>
      <c r="BC409" s="12" t="str">
        <f t="shared" si="180"/>
        <v/>
      </c>
      <c r="BD409" s="12" t="str">
        <f t="shared" si="181"/>
        <v/>
      </c>
      <c r="BE409" s="12" t="str">
        <f t="shared" si="182"/>
        <v/>
      </c>
      <c r="BF409" s="12" t="str">
        <f t="shared" si="183"/>
        <v/>
      </c>
      <c r="BG409" s="12" t="str">
        <f>_xlfn.IFNA(VLOOKUP(Z409,对应表!$Z:$AA,2,FALSE)&amp;AA409,"")</f>
        <v>DEF_P:9</v>
      </c>
      <c r="BH409" s="12" t="str">
        <f>_xlfn.IFNA(VLOOKUP(AB409,对应表!$Z:$AA,2,FALSE)&amp;AC409,"")</f>
        <v>TUF:9</v>
      </c>
      <c r="BI409" s="12" t="str">
        <f>_xlfn.IFNA(VLOOKUP(AD409,对应表!$Z:$AA,2,FALSE)&amp;AE409,"")</f>
        <v/>
      </c>
      <c r="BJ409" s="12" t="str">
        <f>_xlfn.IFNA(VLOOKUP(AF409,对应表!$Z:$AA,2,FALSE)&amp;AG409,"")</f>
        <v/>
      </c>
      <c r="BK409" s="12" t="str">
        <f>_xlfn.IFNA(VLOOKUP(AH409,对应表!$Z:$AA,2,FALSE)&amp;AI409,"")</f>
        <v/>
      </c>
      <c r="BN409" t="str">
        <f t="shared" si="186"/>
        <v>被动守护lv14</v>
      </c>
      <c r="BO409">
        <f t="shared" si="184"/>
        <v>9</v>
      </c>
      <c r="BP409">
        <f t="shared" si="185"/>
        <v>9</v>
      </c>
      <c r="BQ409" t="str">
        <f t="shared" si="187"/>
        <v>防御比率</v>
      </c>
      <c r="BR409" t="str">
        <f t="shared" si="188"/>
        <v>免伤率值</v>
      </c>
      <c r="BS409" s="22" t="str">
        <f>VLOOKUP(BQ409,对应表!AS:AU,3,FALSE)</f>
        <v>防御</v>
      </c>
      <c r="BT409" s="22">
        <f>VLOOKUP(BQ409,对应表!AS:AU,2,FALSE)</f>
        <v>2</v>
      </c>
      <c r="BU409" s="22" t="str">
        <f t="shared" si="165"/>
        <v>+9%</v>
      </c>
      <c r="BV409" s="22" t="str">
        <f t="shared" si="167"/>
        <v>防御+9%</v>
      </c>
      <c r="BW409" s="22" t="str">
        <f>_xlfn.IFNA(VLOOKUP(BR409,对应表!AS:AU,3,FALSE),"")</f>
        <v>免伤率</v>
      </c>
      <c r="BX409" s="22">
        <f>_xlfn.IFNA(VLOOKUP(BR409,对应表!AS:AU,2,FALSE),"")</f>
        <v>1</v>
      </c>
      <c r="BY409" s="22" t="str">
        <f t="shared" si="168"/>
        <v>+9</v>
      </c>
      <c r="BZ409" s="22" t="str">
        <f t="shared" si="169"/>
        <v>免伤率+9</v>
      </c>
    </row>
    <row r="410" spans="11:78" x14ac:dyDescent="0.15">
      <c r="K410" t="str">
        <f t="shared" si="189"/>
        <v>被动守护lv15</v>
      </c>
      <c r="L410" s="6" t="str">
        <f>Q410&amp;":"&amp;M410&amp;":"&amp;VLOOKUP(N410,对应表!B:C,2,FALSE)&amp;":"&amp;IF(buff!O410="",0,O410)</f>
        <v>200315:100:1:0</v>
      </c>
      <c r="M410">
        <v>100</v>
      </c>
      <c r="N410" s="1" t="s">
        <v>278</v>
      </c>
      <c r="O410">
        <v>0</v>
      </c>
      <c r="P410">
        <f t="shared" si="178"/>
        <v>10</v>
      </c>
      <c r="Q410">
        <v>200315</v>
      </c>
      <c r="R410" s="4" t="s">
        <v>532</v>
      </c>
      <c r="S410" s="4" t="str">
        <f t="shared" si="166"/>
        <v>被动守护lv15</v>
      </c>
      <c r="T410" s="4" t="str">
        <f t="shared" si="190"/>
        <v>被动守护lv15</v>
      </c>
      <c r="U410" t="s">
        <v>279</v>
      </c>
      <c r="Z410" t="s">
        <v>1022</v>
      </c>
      <c r="AA410">
        <v>10</v>
      </c>
      <c r="AB410" t="s">
        <v>419</v>
      </c>
      <c r="AC410">
        <v>9</v>
      </c>
      <c r="AJ410" s="12" t="str">
        <f t="shared" si="191"/>
        <v>DEF_P:10|TUF:9</v>
      </c>
      <c r="AS410">
        <v>999</v>
      </c>
      <c r="AV410" s="4"/>
      <c r="AW410" s="4"/>
      <c r="AX410" s="4"/>
      <c r="AY410" s="4"/>
      <c r="BA410" s="12" t="str">
        <f t="shared" si="192"/>
        <v/>
      </c>
      <c r="BB410" s="12" t="str">
        <f t="shared" si="179"/>
        <v/>
      </c>
      <c r="BC410" s="12" t="str">
        <f t="shared" si="180"/>
        <v/>
      </c>
      <c r="BD410" s="12" t="str">
        <f t="shared" si="181"/>
        <v/>
      </c>
      <c r="BE410" s="12" t="str">
        <f t="shared" si="182"/>
        <v/>
      </c>
      <c r="BF410" s="12" t="str">
        <f t="shared" si="183"/>
        <v/>
      </c>
      <c r="BG410" s="12" t="str">
        <f>_xlfn.IFNA(VLOOKUP(Z410,对应表!$Z:$AA,2,FALSE)&amp;AA410,"")</f>
        <v>DEF_P:10</v>
      </c>
      <c r="BH410" s="12" t="str">
        <f>_xlfn.IFNA(VLOOKUP(AB410,对应表!$Z:$AA,2,FALSE)&amp;AC410,"")</f>
        <v>TUF:9</v>
      </c>
      <c r="BI410" s="12" t="str">
        <f>_xlfn.IFNA(VLOOKUP(AD410,对应表!$Z:$AA,2,FALSE)&amp;AE410,"")</f>
        <v/>
      </c>
      <c r="BJ410" s="12" t="str">
        <f>_xlfn.IFNA(VLOOKUP(AF410,对应表!$Z:$AA,2,FALSE)&amp;AG410,"")</f>
        <v/>
      </c>
      <c r="BK410" s="12" t="str">
        <f>_xlfn.IFNA(VLOOKUP(AH410,对应表!$Z:$AA,2,FALSE)&amp;AI410,"")</f>
        <v/>
      </c>
      <c r="BN410" t="str">
        <f t="shared" si="186"/>
        <v>被动守护lv15</v>
      </c>
      <c r="BO410">
        <f t="shared" si="184"/>
        <v>10</v>
      </c>
      <c r="BP410">
        <f t="shared" si="185"/>
        <v>9</v>
      </c>
      <c r="BQ410" t="str">
        <f t="shared" si="187"/>
        <v>防御比率</v>
      </c>
      <c r="BR410" t="str">
        <f t="shared" si="188"/>
        <v>免伤率值</v>
      </c>
      <c r="BS410" s="22" t="str">
        <f>VLOOKUP(BQ410,对应表!AS:AU,3,FALSE)</f>
        <v>防御</v>
      </c>
      <c r="BT410" s="22">
        <f>VLOOKUP(BQ410,对应表!AS:AU,2,FALSE)</f>
        <v>2</v>
      </c>
      <c r="BU410" s="22" t="str">
        <f t="shared" si="165"/>
        <v>+10%</v>
      </c>
      <c r="BV410" s="22" t="str">
        <f t="shared" si="167"/>
        <v>防御+10%</v>
      </c>
      <c r="BW410" s="22" t="str">
        <f>_xlfn.IFNA(VLOOKUP(BR410,对应表!AS:AU,3,FALSE),"")</f>
        <v>免伤率</v>
      </c>
      <c r="BX410" s="22">
        <f>_xlfn.IFNA(VLOOKUP(BR410,对应表!AS:AU,2,FALSE),"")</f>
        <v>1</v>
      </c>
      <c r="BY410" s="22" t="str">
        <f t="shared" si="168"/>
        <v>+9</v>
      </c>
      <c r="BZ410" s="22" t="str">
        <f t="shared" si="169"/>
        <v>免伤率+9</v>
      </c>
    </row>
    <row r="411" spans="11:78" x14ac:dyDescent="0.15">
      <c r="K411" t="str">
        <f t="shared" si="189"/>
        <v>被动守护lv16</v>
      </c>
      <c r="L411" s="6" t="str">
        <f>Q411&amp;":"&amp;M411&amp;":"&amp;VLOOKUP(N411,对应表!B:C,2,FALSE)&amp;":"&amp;IF(buff!O411="",0,O411)</f>
        <v>200316:100:1:0</v>
      </c>
      <c r="M411">
        <v>100</v>
      </c>
      <c r="N411" s="1" t="s">
        <v>278</v>
      </c>
      <c r="O411">
        <v>0</v>
      </c>
      <c r="P411">
        <f t="shared" si="178"/>
        <v>10</v>
      </c>
      <c r="Q411">
        <v>200316</v>
      </c>
      <c r="R411" s="4" t="s">
        <v>533</v>
      </c>
      <c r="S411" s="4" t="str">
        <f t="shared" si="166"/>
        <v>被动守护lv16</v>
      </c>
      <c r="T411" s="4" t="str">
        <f t="shared" si="190"/>
        <v>被动守护lv16</v>
      </c>
      <c r="U411" t="s">
        <v>279</v>
      </c>
      <c r="Z411" t="s">
        <v>1022</v>
      </c>
      <c r="AA411">
        <v>10</v>
      </c>
      <c r="AB411" t="s">
        <v>419</v>
      </c>
      <c r="AC411">
        <v>10</v>
      </c>
      <c r="AJ411" s="12" t="str">
        <f t="shared" si="191"/>
        <v>DEF_P:10|TUF:10</v>
      </c>
      <c r="AS411">
        <v>999</v>
      </c>
      <c r="AV411" s="4"/>
      <c r="AW411" s="4"/>
      <c r="AX411" s="4"/>
      <c r="AY411" s="4"/>
      <c r="BA411" s="12" t="str">
        <f t="shared" si="192"/>
        <v/>
      </c>
      <c r="BB411" s="12" t="str">
        <f t="shared" si="179"/>
        <v/>
      </c>
      <c r="BC411" s="12" t="str">
        <f t="shared" si="180"/>
        <v/>
      </c>
      <c r="BD411" s="12" t="str">
        <f t="shared" si="181"/>
        <v/>
      </c>
      <c r="BE411" s="12" t="str">
        <f t="shared" si="182"/>
        <v/>
      </c>
      <c r="BF411" s="12" t="str">
        <f t="shared" si="183"/>
        <v/>
      </c>
      <c r="BG411" s="12" t="str">
        <f>_xlfn.IFNA(VLOOKUP(Z411,对应表!$Z:$AA,2,FALSE)&amp;AA411,"")</f>
        <v>DEF_P:10</v>
      </c>
      <c r="BH411" s="12" t="str">
        <f>_xlfn.IFNA(VLOOKUP(AB411,对应表!$Z:$AA,2,FALSE)&amp;AC411,"")</f>
        <v>TUF:10</v>
      </c>
      <c r="BI411" s="12" t="str">
        <f>_xlfn.IFNA(VLOOKUP(AD411,对应表!$Z:$AA,2,FALSE)&amp;AE411,"")</f>
        <v/>
      </c>
      <c r="BJ411" s="12" t="str">
        <f>_xlfn.IFNA(VLOOKUP(AF411,对应表!$Z:$AA,2,FALSE)&amp;AG411,"")</f>
        <v/>
      </c>
      <c r="BK411" s="12" t="str">
        <f>_xlfn.IFNA(VLOOKUP(AH411,对应表!$Z:$AA,2,FALSE)&amp;AI411,"")</f>
        <v/>
      </c>
      <c r="BN411" t="str">
        <f t="shared" si="186"/>
        <v>被动守护lv16</v>
      </c>
      <c r="BO411">
        <f t="shared" si="184"/>
        <v>10</v>
      </c>
      <c r="BP411">
        <f t="shared" si="185"/>
        <v>10</v>
      </c>
      <c r="BQ411" t="str">
        <f t="shared" si="187"/>
        <v>防御比率</v>
      </c>
      <c r="BR411" t="str">
        <f t="shared" si="188"/>
        <v>免伤率值</v>
      </c>
      <c r="BS411" s="22" t="str">
        <f>VLOOKUP(BQ411,对应表!AS:AU,3,FALSE)</f>
        <v>防御</v>
      </c>
      <c r="BT411" s="22">
        <f>VLOOKUP(BQ411,对应表!AS:AU,2,FALSE)</f>
        <v>2</v>
      </c>
      <c r="BU411" s="22" t="str">
        <f t="shared" si="165"/>
        <v>+10%</v>
      </c>
      <c r="BV411" s="22" t="str">
        <f t="shared" si="167"/>
        <v>防御+10%</v>
      </c>
      <c r="BW411" s="22" t="str">
        <f>_xlfn.IFNA(VLOOKUP(BR411,对应表!AS:AU,3,FALSE),"")</f>
        <v>免伤率</v>
      </c>
      <c r="BX411" s="22">
        <f>_xlfn.IFNA(VLOOKUP(BR411,对应表!AS:AU,2,FALSE),"")</f>
        <v>1</v>
      </c>
      <c r="BY411" s="22" t="str">
        <f t="shared" si="168"/>
        <v>+10</v>
      </c>
      <c r="BZ411" s="22" t="str">
        <f t="shared" si="169"/>
        <v>免伤率+10</v>
      </c>
    </row>
    <row r="412" spans="11:78" x14ac:dyDescent="0.15">
      <c r="K412" t="str">
        <f t="shared" si="189"/>
        <v>被动守护lv17</v>
      </c>
      <c r="L412" s="6" t="str">
        <f>Q412&amp;":"&amp;M412&amp;":"&amp;VLOOKUP(N412,对应表!B:C,2,FALSE)&amp;":"&amp;IF(buff!O412="",0,O412)</f>
        <v>200317:100:1:0</v>
      </c>
      <c r="M412">
        <v>100</v>
      </c>
      <c r="N412" s="1" t="s">
        <v>278</v>
      </c>
      <c r="O412">
        <v>0</v>
      </c>
      <c r="P412">
        <f t="shared" si="178"/>
        <v>11</v>
      </c>
      <c r="Q412">
        <v>200317</v>
      </c>
      <c r="R412" s="4" t="s">
        <v>534</v>
      </c>
      <c r="S412" s="4" t="str">
        <f t="shared" si="166"/>
        <v>被动守护lv17</v>
      </c>
      <c r="T412" s="4" t="str">
        <f t="shared" si="190"/>
        <v>被动守护lv17</v>
      </c>
      <c r="U412" t="s">
        <v>279</v>
      </c>
      <c r="Z412" t="s">
        <v>1022</v>
      </c>
      <c r="AA412">
        <v>11</v>
      </c>
      <c r="AB412" t="s">
        <v>419</v>
      </c>
      <c r="AC412">
        <v>10</v>
      </c>
      <c r="AJ412" s="12" t="str">
        <f t="shared" si="191"/>
        <v>DEF_P:11|TUF:10</v>
      </c>
      <c r="AS412">
        <v>999</v>
      </c>
      <c r="AV412" s="4"/>
      <c r="AW412" s="4"/>
      <c r="AX412" s="4"/>
      <c r="AY412" s="4"/>
      <c r="BA412" s="12" t="str">
        <f t="shared" si="192"/>
        <v/>
      </c>
      <c r="BB412" s="12" t="str">
        <f t="shared" si="179"/>
        <v/>
      </c>
      <c r="BC412" s="12" t="str">
        <f t="shared" si="180"/>
        <v/>
      </c>
      <c r="BD412" s="12" t="str">
        <f t="shared" si="181"/>
        <v/>
      </c>
      <c r="BE412" s="12" t="str">
        <f t="shared" si="182"/>
        <v/>
      </c>
      <c r="BF412" s="12" t="str">
        <f t="shared" si="183"/>
        <v/>
      </c>
      <c r="BG412" s="12" t="str">
        <f>_xlfn.IFNA(VLOOKUP(Z412,对应表!$Z:$AA,2,FALSE)&amp;AA412,"")</f>
        <v>DEF_P:11</v>
      </c>
      <c r="BH412" s="12" t="str">
        <f>_xlfn.IFNA(VLOOKUP(AB412,对应表!$Z:$AA,2,FALSE)&amp;AC412,"")</f>
        <v>TUF:10</v>
      </c>
      <c r="BI412" s="12" t="str">
        <f>_xlfn.IFNA(VLOOKUP(AD412,对应表!$Z:$AA,2,FALSE)&amp;AE412,"")</f>
        <v/>
      </c>
      <c r="BJ412" s="12" t="str">
        <f>_xlfn.IFNA(VLOOKUP(AF412,对应表!$Z:$AA,2,FALSE)&amp;AG412,"")</f>
        <v/>
      </c>
      <c r="BK412" s="12" t="str">
        <f>_xlfn.IFNA(VLOOKUP(AH412,对应表!$Z:$AA,2,FALSE)&amp;AI412,"")</f>
        <v/>
      </c>
      <c r="BN412" t="str">
        <f t="shared" si="186"/>
        <v>被动守护lv17</v>
      </c>
      <c r="BO412">
        <f t="shared" si="184"/>
        <v>11</v>
      </c>
      <c r="BP412">
        <f t="shared" si="185"/>
        <v>10</v>
      </c>
      <c r="BQ412" t="str">
        <f t="shared" si="187"/>
        <v>防御比率</v>
      </c>
      <c r="BR412" t="str">
        <f t="shared" si="188"/>
        <v>免伤率值</v>
      </c>
      <c r="BS412" s="22" t="str">
        <f>VLOOKUP(BQ412,对应表!AS:AU,3,FALSE)</f>
        <v>防御</v>
      </c>
      <c r="BT412" s="22">
        <f>VLOOKUP(BQ412,对应表!AS:AU,2,FALSE)</f>
        <v>2</v>
      </c>
      <c r="BU412" s="22" t="str">
        <f t="shared" si="165"/>
        <v>+11%</v>
      </c>
      <c r="BV412" s="22" t="str">
        <f t="shared" si="167"/>
        <v>防御+11%</v>
      </c>
      <c r="BW412" s="22" t="str">
        <f>_xlfn.IFNA(VLOOKUP(BR412,对应表!AS:AU,3,FALSE),"")</f>
        <v>免伤率</v>
      </c>
      <c r="BX412" s="22">
        <f>_xlfn.IFNA(VLOOKUP(BR412,对应表!AS:AU,2,FALSE),"")</f>
        <v>1</v>
      </c>
      <c r="BY412" s="22" t="str">
        <f t="shared" si="168"/>
        <v>+10</v>
      </c>
      <c r="BZ412" s="22" t="str">
        <f t="shared" si="169"/>
        <v>免伤率+10</v>
      </c>
    </row>
    <row r="413" spans="11:78" x14ac:dyDescent="0.15">
      <c r="K413" t="str">
        <f t="shared" si="189"/>
        <v>被动守护lv18</v>
      </c>
      <c r="L413" s="6" t="str">
        <f>Q413&amp;":"&amp;M413&amp;":"&amp;VLOOKUP(N413,对应表!B:C,2,FALSE)&amp;":"&amp;IF(buff!O413="",0,O413)</f>
        <v>200318:100:1:0</v>
      </c>
      <c r="M413">
        <v>100</v>
      </c>
      <c r="N413" s="1" t="s">
        <v>278</v>
      </c>
      <c r="O413">
        <v>0</v>
      </c>
      <c r="P413">
        <f t="shared" si="178"/>
        <v>11</v>
      </c>
      <c r="Q413">
        <v>200318</v>
      </c>
      <c r="R413" s="4" t="s">
        <v>535</v>
      </c>
      <c r="S413" s="4" t="str">
        <f t="shared" si="166"/>
        <v>被动守护lv18</v>
      </c>
      <c r="T413" s="4" t="str">
        <f t="shared" si="190"/>
        <v>被动守护lv18</v>
      </c>
      <c r="U413" t="s">
        <v>279</v>
      </c>
      <c r="Z413" t="s">
        <v>1022</v>
      </c>
      <c r="AA413">
        <v>11</v>
      </c>
      <c r="AB413" t="s">
        <v>419</v>
      </c>
      <c r="AC413">
        <v>11</v>
      </c>
      <c r="AJ413" s="12" t="str">
        <f t="shared" si="191"/>
        <v>DEF_P:11|TUF:11</v>
      </c>
      <c r="AS413">
        <v>999</v>
      </c>
      <c r="AV413" s="4"/>
      <c r="AW413" s="4"/>
      <c r="AX413" s="4"/>
      <c r="AY413" s="4"/>
      <c r="BA413" s="12" t="str">
        <f t="shared" si="192"/>
        <v/>
      </c>
      <c r="BB413" s="12" t="str">
        <f t="shared" si="179"/>
        <v/>
      </c>
      <c r="BC413" s="12" t="str">
        <f t="shared" si="180"/>
        <v/>
      </c>
      <c r="BD413" s="12" t="str">
        <f t="shared" si="181"/>
        <v/>
      </c>
      <c r="BE413" s="12" t="str">
        <f t="shared" si="182"/>
        <v/>
      </c>
      <c r="BF413" s="12" t="str">
        <f t="shared" si="183"/>
        <v/>
      </c>
      <c r="BG413" s="12" t="str">
        <f>_xlfn.IFNA(VLOOKUP(Z413,对应表!$Z:$AA,2,FALSE)&amp;AA413,"")</f>
        <v>DEF_P:11</v>
      </c>
      <c r="BH413" s="12" t="str">
        <f>_xlfn.IFNA(VLOOKUP(AB413,对应表!$Z:$AA,2,FALSE)&amp;AC413,"")</f>
        <v>TUF:11</v>
      </c>
      <c r="BI413" s="12" t="str">
        <f>_xlfn.IFNA(VLOOKUP(AD413,对应表!$Z:$AA,2,FALSE)&amp;AE413,"")</f>
        <v/>
      </c>
      <c r="BJ413" s="12" t="str">
        <f>_xlfn.IFNA(VLOOKUP(AF413,对应表!$Z:$AA,2,FALSE)&amp;AG413,"")</f>
        <v/>
      </c>
      <c r="BK413" s="12" t="str">
        <f>_xlfn.IFNA(VLOOKUP(AH413,对应表!$Z:$AA,2,FALSE)&amp;AI413,"")</f>
        <v/>
      </c>
      <c r="BN413" t="str">
        <f t="shared" si="186"/>
        <v>被动守护lv18</v>
      </c>
      <c r="BO413">
        <f t="shared" si="184"/>
        <v>11</v>
      </c>
      <c r="BP413">
        <f t="shared" si="185"/>
        <v>11</v>
      </c>
      <c r="BQ413" t="str">
        <f t="shared" si="187"/>
        <v>防御比率</v>
      </c>
      <c r="BR413" t="str">
        <f t="shared" si="188"/>
        <v>免伤率值</v>
      </c>
      <c r="BS413" s="22" t="str">
        <f>VLOOKUP(BQ413,对应表!AS:AU,3,FALSE)</f>
        <v>防御</v>
      </c>
      <c r="BT413" s="22">
        <f>VLOOKUP(BQ413,对应表!AS:AU,2,FALSE)</f>
        <v>2</v>
      </c>
      <c r="BU413" s="22" t="str">
        <f t="shared" si="165"/>
        <v>+11%</v>
      </c>
      <c r="BV413" s="22" t="str">
        <f t="shared" si="167"/>
        <v>防御+11%</v>
      </c>
      <c r="BW413" s="22" t="str">
        <f>_xlfn.IFNA(VLOOKUP(BR413,对应表!AS:AU,3,FALSE),"")</f>
        <v>免伤率</v>
      </c>
      <c r="BX413" s="22">
        <f>_xlfn.IFNA(VLOOKUP(BR413,对应表!AS:AU,2,FALSE),"")</f>
        <v>1</v>
      </c>
      <c r="BY413" s="22" t="str">
        <f t="shared" si="168"/>
        <v>+11</v>
      </c>
      <c r="BZ413" s="22" t="str">
        <f t="shared" si="169"/>
        <v>免伤率+11</v>
      </c>
    </row>
    <row r="414" spans="11:78" x14ac:dyDescent="0.15">
      <c r="K414" t="str">
        <f t="shared" si="189"/>
        <v>被动守护lv19</v>
      </c>
      <c r="L414" s="6" t="str">
        <f>Q414&amp;":"&amp;M414&amp;":"&amp;VLOOKUP(N414,对应表!B:C,2,FALSE)&amp;":"&amp;IF(buff!O414="",0,O414)</f>
        <v>200319:100:1:0</v>
      </c>
      <c r="M414">
        <v>100</v>
      </c>
      <c r="N414" s="1" t="s">
        <v>278</v>
      </c>
      <c r="O414">
        <v>0</v>
      </c>
      <c r="P414">
        <f t="shared" si="178"/>
        <v>12</v>
      </c>
      <c r="Q414">
        <v>200319</v>
      </c>
      <c r="R414" s="4" t="s">
        <v>536</v>
      </c>
      <c r="S414" s="4" t="str">
        <f t="shared" si="166"/>
        <v>被动守护lv19</v>
      </c>
      <c r="T414" s="4" t="str">
        <f t="shared" si="190"/>
        <v>被动守护lv19</v>
      </c>
      <c r="U414" t="s">
        <v>279</v>
      </c>
      <c r="Z414" t="s">
        <v>1022</v>
      </c>
      <c r="AA414">
        <v>12</v>
      </c>
      <c r="AB414" t="s">
        <v>419</v>
      </c>
      <c r="AC414">
        <v>11</v>
      </c>
      <c r="AJ414" s="12" t="str">
        <f t="shared" si="191"/>
        <v>DEF_P:12|TUF:11</v>
      </c>
      <c r="AS414">
        <v>999</v>
      </c>
      <c r="AV414" s="4"/>
      <c r="AW414" s="4"/>
      <c r="AX414" s="4"/>
      <c r="AY414" s="4"/>
      <c r="BA414" s="12" t="str">
        <f t="shared" si="192"/>
        <v/>
      </c>
      <c r="BB414" s="12" t="str">
        <f t="shared" si="179"/>
        <v/>
      </c>
      <c r="BC414" s="12" t="str">
        <f t="shared" si="180"/>
        <v/>
      </c>
      <c r="BD414" s="12" t="str">
        <f t="shared" si="181"/>
        <v/>
      </c>
      <c r="BE414" s="12" t="str">
        <f t="shared" si="182"/>
        <v/>
      </c>
      <c r="BF414" s="12" t="str">
        <f t="shared" si="183"/>
        <v/>
      </c>
      <c r="BG414" s="12" t="str">
        <f>_xlfn.IFNA(VLOOKUP(Z414,对应表!$Z:$AA,2,FALSE)&amp;AA414,"")</f>
        <v>DEF_P:12</v>
      </c>
      <c r="BH414" s="12" t="str">
        <f>_xlfn.IFNA(VLOOKUP(AB414,对应表!$Z:$AA,2,FALSE)&amp;AC414,"")</f>
        <v>TUF:11</v>
      </c>
      <c r="BI414" s="12" t="str">
        <f>_xlfn.IFNA(VLOOKUP(AD414,对应表!$Z:$AA,2,FALSE)&amp;AE414,"")</f>
        <v/>
      </c>
      <c r="BJ414" s="12" t="str">
        <f>_xlfn.IFNA(VLOOKUP(AF414,对应表!$Z:$AA,2,FALSE)&amp;AG414,"")</f>
        <v/>
      </c>
      <c r="BK414" s="12" t="str">
        <f>_xlfn.IFNA(VLOOKUP(AH414,对应表!$Z:$AA,2,FALSE)&amp;AI414,"")</f>
        <v/>
      </c>
      <c r="BN414" t="str">
        <f t="shared" si="186"/>
        <v>被动守护lv19</v>
      </c>
      <c r="BO414">
        <f t="shared" si="184"/>
        <v>12</v>
      </c>
      <c r="BP414">
        <f t="shared" si="185"/>
        <v>11</v>
      </c>
      <c r="BQ414" t="str">
        <f t="shared" si="187"/>
        <v>防御比率</v>
      </c>
      <c r="BR414" t="str">
        <f t="shared" si="188"/>
        <v>免伤率值</v>
      </c>
      <c r="BS414" s="22" t="str">
        <f>VLOOKUP(BQ414,对应表!AS:AU,3,FALSE)</f>
        <v>防御</v>
      </c>
      <c r="BT414" s="22">
        <f>VLOOKUP(BQ414,对应表!AS:AU,2,FALSE)</f>
        <v>2</v>
      </c>
      <c r="BU414" s="22" t="str">
        <f t="shared" si="165"/>
        <v>+12%</v>
      </c>
      <c r="BV414" s="22" t="str">
        <f t="shared" si="167"/>
        <v>防御+12%</v>
      </c>
      <c r="BW414" s="22" t="str">
        <f>_xlfn.IFNA(VLOOKUP(BR414,对应表!AS:AU,3,FALSE),"")</f>
        <v>免伤率</v>
      </c>
      <c r="BX414" s="22">
        <f>_xlfn.IFNA(VLOOKUP(BR414,对应表!AS:AU,2,FALSE),"")</f>
        <v>1</v>
      </c>
      <c r="BY414" s="22" t="str">
        <f t="shared" si="168"/>
        <v>+11</v>
      </c>
      <c r="BZ414" s="22" t="str">
        <f t="shared" si="169"/>
        <v>免伤率+11</v>
      </c>
    </row>
    <row r="415" spans="11:78" x14ac:dyDescent="0.15">
      <c r="K415" t="str">
        <f t="shared" si="189"/>
        <v>被动守护lv20</v>
      </c>
      <c r="L415" s="6" t="str">
        <f>Q415&amp;":"&amp;M415&amp;":"&amp;VLOOKUP(N415,对应表!B:C,2,FALSE)&amp;":"&amp;IF(buff!O415="",0,O415)</f>
        <v>200320:100:1:0</v>
      </c>
      <c r="M415">
        <v>100</v>
      </c>
      <c r="N415" s="1" t="s">
        <v>278</v>
      </c>
      <c r="O415">
        <v>0</v>
      </c>
      <c r="P415">
        <f t="shared" si="178"/>
        <v>12</v>
      </c>
      <c r="Q415">
        <v>200320</v>
      </c>
      <c r="R415" s="4" t="s">
        <v>537</v>
      </c>
      <c r="S415" s="4" t="str">
        <f t="shared" si="166"/>
        <v>被动守护lv20</v>
      </c>
      <c r="T415" s="4" t="str">
        <f t="shared" si="190"/>
        <v>被动守护lv20</v>
      </c>
      <c r="U415" t="s">
        <v>279</v>
      </c>
      <c r="Z415" t="s">
        <v>1022</v>
      </c>
      <c r="AA415">
        <v>12</v>
      </c>
      <c r="AB415" t="s">
        <v>419</v>
      </c>
      <c r="AC415">
        <v>12</v>
      </c>
      <c r="AJ415" s="12" t="str">
        <f t="shared" si="191"/>
        <v>DEF_P:12|TUF:12</v>
      </c>
      <c r="AS415">
        <v>999</v>
      </c>
      <c r="AV415" s="4"/>
      <c r="AW415" s="4"/>
      <c r="AX415" s="4"/>
      <c r="AY415" s="4"/>
      <c r="BA415" s="12" t="str">
        <f t="shared" si="192"/>
        <v/>
      </c>
      <c r="BB415" s="12" t="str">
        <f t="shared" si="179"/>
        <v/>
      </c>
      <c r="BC415" s="12" t="str">
        <f t="shared" si="180"/>
        <v/>
      </c>
      <c r="BD415" s="12" t="str">
        <f t="shared" si="181"/>
        <v/>
      </c>
      <c r="BE415" s="12" t="str">
        <f t="shared" si="182"/>
        <v/>
      </c>
      <c r="BF415" s="12" t="str">
        <f t="shared" si="183"/>
        <v/>
      </c>
      <c r="BG415" s="12" t="str">
        <f>_xlfn.IFNA(VLOOKUP(Z415,对应表!$Z:$AA,2,FALSE)&amp;AA415,"")</f>
        <v>DEF_P:12</v>
      </c>
      <c r="BH415" s="12" t="str">
        <f>_xlfn.IFNA(VLOOKUP(AB415,对应表!$Z:$AA,2,FALSE)&amp;AC415,"")</f>
        <v>TUF:12</v>
      </c>
      <c r="BI415" s="12" t="str">
        <f>_xlfn.IFNA(VLOOKUP(AD415,对应表!$Z:$AA,2,FALSE)&amp;AE415,"")</f>
        <v/>
      </c>
      <c r="BJ415" s="12" t="str">
        <f>_xlfn.IFNA(VLOOKUP(AF415,对应表!$Z:$AA,2,FALSE)&amp;AG415,"")</f>
        <v/>
      </c>
      <c r="BK415" s="12" t="str">
        <f>_xlfn.IFNA(VLOOKUP(AH415,对应表!$Z:$AA,2,FALSE)&amp;AI415,"")</f>
        <v/>
      </c>
      <c r="BN415" t="str">
        <f t="shared" si="186"/>
        <v>被动守护lv20</v>
      </c>
      <c r="BO415">
        <f t="shared" si="184"/>
        <v>12</v>
      </c>
      <c r="BP415">
        <f t="shared" si="185"/>
        <v>12</v>
      </c>
      <c r="BQ415" t="str">
        <f t="shared" si="187"/>
        <v>防御比率</v>
      </c>
      <c r="BR415" t="str">
        <f t="shared" si="188"/>
        <v>免伤率值</v>
      </c>
      <c r="BS415" s="22" t="str">
        <f>VLOOKUP(BQ415,对应表!AS:AU,3,FALSE)</f>
        <v>防御</v>
      </c>
      <c r="BT415" s="22">
        <f>VLOOKUP(BQ415,对应表!AS:AU,2,FALSE)</f>
        <v>2</v>
      </c>
      <c r="BU415" s="22" t="str">
        <f t="shared" si="165"/>
        <v>+12%</v>
      </c>
      <c r="BV415" s="22" t="str">
        <f t="shared" si="167"/>
        <v>防御+12%</v>
      </c>
      <c r="BW415" s="22" t="str">
        <f>_xlfn.IFNA(VLOOKUP(BR415,对应表!AS:AU,3,FALSE),"")</f>
        <v>免伤率</v>
      </c>
      <c r="BX415" s="22">
        <f>_xlfn.IFNA(VLOOKUP(BR415,对应表!AS:AU,2,FALSE),"")</f>
        <v>1</v>
      </c>
      <c r="BY415" s="22" t="str">
        <f t="shared" si="168"/>
        <v>+12</v>
      </c>
      <c r="BZ415" s="22" t="str">
        <f t="shared" si="169"/>
        <v>免伤率+12</v>
      </c>
    </row>
    <row r="416" spans="11:78" x14ac:dyDescent="0.15">
      <c r="K416" t="str">
        <f t="shared" ref="K416:K435" si="193">R416</f>
        <v>被动刚烈lv1</v>
      </c>
      <c r="L416" s="6" t="str">
        <f>Q416&amp;":"&amp;M416&amp;":"&amp;VLOOKUP(N416,对应表!B:C,2,FALSE)&amp;":"&amp;IF(buff!O416="",0,O416)</f>
        <v>200321:100:1:0</v>
      </c>
      <c r="M416">
        <v>100</v>
      </c>
      <c r="N416" s="1" t="s">
        <v>278</v>
      </c>
      <c r="O416">
        <v>0</v>
      </c>
      <c r="P416">
        <f t="shared" si="178"/>
        <v>3</v>
      </c>
      <c r="Q416">
        <v>200321</v>
      </c>
      <c r="R416" s="4" t="s">
        <v>447</v>
      </c>
      <c r="S416" s="4" t="str">
        <f t="shared" si="166"/>
        <v>被动刚烈lv1</v>
      </c>
      <c r="T416" s="4" t="str">
        <f t="shared" ref="T416:T435" si="194">R416</f>
        <v>被动刚烈lv1</v>
      </c>
      <c r="U416" t="s">
        <v>279</v>
      </c>
      <c r="Z416" t="s">
        <v>415</v>
      </c>
      <c r="AA416">
        <v>3</v>
      </c>
      <c r="AB416" t="s">
        <v>1083</v>
      </c>
      <c r="AC416">
        <v>2</v>
      </c>
      <c r="AJ416" s="12" t="str">
        <f t="shared" ref="AJ416:AJ435" si="195">IF(BG416="","",BG416)&amp;IF(BH416="","","|"&amp;BH416)&amp;IF(BI416="","","|"&amp;BI416)&amp;IF(BJ416="","","|"&amp;BJ416)&amp;IF(BK416="","","|"&amp;BK416)</f>
        <v>COT:3|BOK:2</v>
      </c>
      <c r="AS416">
        <v>999</v>
      </c>
      <c r="AV416" s="4"/>
      <c r="AW416" s="4"/>
      <c r="AX416" s="4"/>
      <c r="AY416" s="4"/>
      <c r="BA416" s="12" t="str">
        <f t="shared" ref="BA416:BA435" si="196">IF(BB416="","",BB416)&amp;IF(BC416="","","|"&amp;BC416)&amp;IF(BD416="","","|"&amp;BD416)&amp;IF(BE416="","","|"&amp;BE416)&amp;IF(BF416="","","|"&amp;BF416)</f>
        <v/>
      </c>
      <c r="BB416" s="12" t="str">
        <f t="shared" si="179"/>
        <v/>
      </c>
      <c r="BC416" s="12" t="str">
        <f t="shared" si="180"/>
        <v/>
      </c>
      <c r="BD416" s="12" t="str">
        <f t="shared" si="181"/>
        <v/>
      </c>
      <c r="BE416" s="12" t="str">
        <f t="shared" si="182"/>
        <v/>
      </c>
      <c r="BF416" s="12" t="str">
        <f t="shared" si="183"/>
        <v/>
      </c>
      <c r="BG416" s="12" t="str">
        <f>_xlfn.IFNA(VLOOKUP(Z416,对应表!$Z:$AA,2,FALSE)&amp;AA416,"")</f>
        <v>COT:3</v>
      </c>
      <c r="BH416" s="12" t="str">
        <f>_xlfn.IFNA(VLOOKUP(AB416,对应表!$Z:$AA,2,FALSE)&amp;AC416,"")</f>
        <v>BOK:2</v>
      </c>
      <c r="BI416" s="12" t="str">
        <f>_xlfn.IFNA(VLOOKUP(AD416,对应表!$Z:$AA,2,FALSE)&amp;AE416,"")</f>
        <v/>
      </c>
      <c r="BJ416" s="12" t="str">
        <f>_xlfn.IFNA(VLOOKUP(AF416,对应表!$Z:$AA,2,FALSE)&amp;AG416,"")</f>
        <v/>
      </c>
      <c r="BK416" s="12" t="str">
        <f>_xlfn.IFNA(VLOOKUP(AH416,对应表!$Z:$AA,2,FALSE)&amp;AI416,"")</f>
        <v/>
      </c>
      <c r="BN416" t="str">
        <f t="shared" si="186"/>
        <v>被动刚烈lv1</v>
      </c>
      <c r="BO416">
        <f t="shared" si="184"/>
        <v>3</v>
      </c>
      <c r="BP416">
        <f t="shared" si="185"/>
        <v>2</v>
      </c>
      <c r="BQ416" t="str">
        <f t="shared" si="187"/>
        <v>反击率值</v>
      </c>
      <c r="BR416" t="str">
        <f t="shared" si="188"/>
        <v>格挡率值</v>
      </c>
      <c r="BS416" s="22" t="str">
        <f>VLOOKUP(BQ416,对应表!AS:AU,3,FALSE)</f>
        <v>反击率</v>
      </c>
      <c r="BT416" s="22">
        <f>VLOOKUP(BQ416,对应表!AS:AU,2,FALSE)</f>
        <v>1</v>
      </c>
      <c r="BU416" s="22" t="str">
        <f t="shared" ref="BU416:BU479" si="197">IF(BT416=2,"+"&amp;BO416&amp;"%","+"&amp;BO416)</f>
        <v>+3</v>
      </c>
      <c r="BV416" s="22" t="str">
        <f t="shared" si="167"/>
        <v>反击率+3</v>
      </c>
      <c r="BW416" s="22" t="str">
        <f>_xlfn.IFNA(VLOOKUP(BR416,对应表!AS:AU,3,FALSE),"")</f>
        <v>格挡率</v>
      </c>
      <c r="BX416" s="22">
        <f>_xlfn.IFNA(VLOOKUP(BR416,对应表!AS:AU,2,FALSE),"")</f>
        <v>1</v>
      </c>
      <c r="BY416" s="22" t="str">
        <f t="shared" si="168"/>
        <v>+2</v>
      </c>
      <c r="BZ416" s="22" t="str">
        <f t="shared" si="169"/>
        <v>格挡率+2</v>
      </c>
    </row>
    <row r="417" spans="11:78" x14ac:dyDescent="0.15">
      <c r="K417" t="str">
        <f t="shared" si="193"/>
        <v>被动刚烈lv2</v>
      </c>
      <c r="L417" s="6" t="str">
        <f>Q417&amp;":"&amp;M417&amp;":"&amp;VLOOKUP(N417,对应表!B:C,2,FALSE)&amp;":"&amp;IF(buff!O417="",0,O417)</f>
        <v>200322:100:1:0</v>
      </c>
      <c r="M417">
        <v>100</v>
      </c>
      <c r="N417" s="1" t="s">
        <v>278</v>
      </c>
      <c r="O417">
        <v>0</v>
      </c>
      <c r="P417">
        <f t="shared" si="178"/>
        <v>3</v>
      </c>
      <c r="Q417">
        <v>200322</v>
      </c>
      <c r="R417" s="4" t="s">
        <v>448</v>
      </c>
      <c r="S417" s="4" t="str">
        <f t="shared" ref="S417:S480" si="198">R417</f>
        <v>被动刚烈lv2</v>
      </c>
      <c r="T417" s="4" t="str">
        <f t="shared" si="194"/>
        <v>被动刚烈lv2</v>
      </c>
      <c r="U417" t="s">
        <v>279</v>
      </c>
      <c r="Z417" t="s">
        <v>415</v>
      </c>
      <c r="AA417">
        <v>3</v>
      </c>
      <c r="AB417" t="s">
        <v>1083</v>
      </c>
      <c r="AC417">
        <v>3</v>
      </c>
      <c r="AJ417" s="12" t="str">
        <f t="shared" si="195"/>
        <v>COT:3|BOK:3</v>
      </c>
      <c r="AS417">
        <v>999</v>
      </c>
      <c r="AV417" s="4"/>
      <c r="AW417" s="4"/>
      <c r="AX417" s="4"/>
      <c r="AY417" s="4"/>
      <c r="BA417" s="12" t="str">
        <f t="shared" si="196"/>
        <v/>
      </c>
      <c r="BB417" s="12" t="str">
        <f t="shared" si="179"/>
        <v/>
      </c>
      <c r="BC417" s="12" t="str">
        <f t="shared" si="180"/>
        <v/>
      </c>
      <c r="BD417" s="12" t="str">
        <f t="shared" si="181"/>
        <v/>
      </c>
      <c r="BE417" s="12" t="str">
        <f t="shared" si="182"/>
        <v/>
      </c>
      <c r="BF417" s="12" t="str">
        <f t="shared" si="183"/>
        <v/>
      </c>
      <c r="BG417" s="12" t="str">
        <f>_xlfn.IFNA(VLOOKUP(Z417,对应表!$Z:$AA,2,FALSE)&amp;AA417,"")</f>
        <v>COT:3</v>
      </c>
      <c r="BH417" s="12" t="str">
        <f>_xlfn.IFNA(VLOOKUP(AB417,对应表!$Z:$AA,2,FALSE)&amp;AC417,"")</f>
        <v>BOK:3</v>
      </c>
      <c r="BI417" s="12" t="str">
        <f>_xlfn.IFNA(VLOOKUP(AD417,对应表!$Z:$AA,2,FALSE)&amp;AE417,"")</f>
        <v/>
      </c>
      <c r="BJ417" s="12" t="str">
        <f>_xlfn.IFNA(VLOOKUP(AF417,对应表!$Z:$AA,2,FALSE)&amp;AG417,"")</f>
        <v/>
      </c>
      <c r="BK417" s="12" t="str">
        <f>_xlfn.IFNA(VLOOKUP(AH417,对应表!$Z:$AA,2,FALSE)&amp;AI417,"")</f>
        <v/>
      </c>
      <c r="BN417" t="str">
        <f t="shared" si="186"/>
        <v>被动刚烈lv2</v>
      </c>
      <c r="BO417">
        <f t="shared" si="184"/>
        <v>3</v>
      </c>
      <c r="BP417">
        <f t="shared" si="185"/>
        <v>3</v>
      </c>
      <c r="BQ417" t="str">
        <f t="shared" si="187"/>
        <v>反击率值</v>
      </c>
      <c r="BR417" t="str">
        <f t="shared" si="188"/>
        <v>格挡率值</v>
      </c>
      <c r="BS417" s="22" t="str">
        <f>VLOOKUP(BQ417,对应表!AS:AU,3,FALSE)</f>
        <v>反击率</v>
      </c>
      <c r="BT417" s="22">
        <f>VLOOKUP(BQ417,对应表!AS:AU,2,FALSE)</f>
        <v>1</v>
      </c>
      <c r="BU417" s="22" t="str">
        <f t="shared" si="197"/>
        <v>+3</v>
      </c>
      <c r="BV417" s="22" t="str">
        <f t="shared" ref="BV417:BV480" si="199">IF(BS417="","",BS417&amp;BU417)</f>
        <v>反击率+3</v>
      </c>
      <c r="BW417" s="22" t="str">
        <f>_xlfn.IFNA(VLOOKUP(BR417,对应表!AS:AU,3,FALSE),"")</f>
        <v>格挡率</v>
      </c>
      <c r="BX417" s="22">
        <f>_xlfn.IFNA(VLOOKUP(BR417,对应表!AS:AU,2,FALSE),"")</f>
        <v>1</v>
      </c>
      <c r="BY417" s="22" t="str">
        <f t="shared" ref="BY417:BY480" si="200">IF(BX417=2,"+"&amp;BP417&amp;"%","+"&amp;BP417)</f>
        <v>+3</v>
      </c>
      <c r="BZ417" s="22" t="str">
        <f t="shared" ref="BZ417:BZ480" si="201">IF(BW417="","",BW417&amp;BY417)</f>
        <v>格挡率+3</v>
      </c>
    </row>
    <row r="418" spans="11:78" x14ac:dyDescent="0.15">
      <c r="K418" t="str">
        <f t="shared" si="193"/>
        <v>被动刚烈lv3</v>
      </c>
      <c r="L418" s="6" t="str">
        <f>Q418&amp;":"&amp;M418&amp;":"&amp;VLOOKUP(N418,对应表!B:C,2,FALSE)&amp;":"&amp;IF(buff!O418="",0,O418)</f>
        <v>200323:100:1:0</v>
      </c>
      <c r="M418">
        <v>100</v>
      </c>
      <c r="N418" s="1" t="s">
        <v>278</v>
      </c>
      <c r="O418">
        <v>0</v>
      </c>
      <c r="P418">
        <f t="shared" si="178"/>
        <v>4</v>
      </c>
      <c r="Q418">
        <v>200323</v>
      </c>
      <c r="R418" s="4" t="s">
        <v>449</v>
      </c>
      <c r="S418" s="4" t="str">
        <f t="shared" si="198"/>
        <v>被动刚烈lv3</v>
      </c>
      <c r="T418" s="4" t="str">
        <f t="shared" si="194"/>
        <v>被动刚烈lv3</v>
      </c>
      <c r="U418" t="s">
        <v>279</v>
      </c>
      <c r="Z418" t="s">
        <v>415</v>
      </c>
      <c r="AA418">
        <v>4</v>
      </c>
      <c r="AB418" t="s">
        <v>1083</v>
      </c>
      <c r="AC418">
        <v>3</v>
      </c>
      <c r="AJ418" s="12" t="str">
        <f t="shared" si="195"/>
        <v>COT:4|BOK:3</v>
      </c>
      <c r="AS418">
        <v>999</v>
      </c>
      <c r="AV418" s="4"/>
      <c r="AW418" s="4"/>
      <c r="AX418" s="4"/>
      <c r="AY418" s="4"/>
      <c r="BA418" s="12" t="str">
        <f t="shared" si="196"/>
        <v/>
      </c>
      <c r="BB418" s="12" t="str">
        <f t="shared" si="179"/>
        <v/>
      </c>
      <c r="BC418" s="12" t="str">
        <f t="shared" si="180"/>
        <v/>
      </c>
      <c r="BD418" s="12" t="str">
        <f t="shared" si="181"/>
        <v/>
      </c>
      <c r="BE418" s="12" t="str">
        <f t="shared" si="182"/>
        <v/>
      </c>
      <c r="BF418" s="12" t="str">
        <f t="shared" si="183"/>
        <v/>
      </c>
      <c r="BG418" s="12" t="str">
        <f>_xlfn.IFNA(VLOOKUP(Z418,对应表!$Z:$AA,2,FALSE)&amp;AA418,"")</f>
        <v>COT:4</v>
      </c>
      <c r="BH418" s="12" t="str">
        <f>_xlfn.IFNA(VLOOKUP(AB418,对应表!$Z:$AA,2,FALSE)&amp;AC418,"")</f>
        <v>BOK:3</v>
      </c>
      <c r="BI418" s="12" t="str">
        <f>_xlfn.IFNA(VLOOKUP(AD418,对应表!$Z:$AA,2,FALSE)&amp;AE418,"")</f>
        <v/>
      </c>
      <c r="BJ418" s="12" t="str">
        <f>_xlfn.IFNA(VLOOKUP(AF418,对应表!$Z:$AA,2,FALSE)&amp;AG418,"")</f>
        <v/>
      </c>
      <c r="BK418" s="12" t="str">
        <f>_xlfn.IFNA(VLOOKUP(AH418,对应表!$Z:$AA,2,FALSE)&amp;AI418,"")</f>
        <v/>
      </c>
      <c r="BN418" t="str">
        <f t="shared" si="186"/>
        <v>被动刚烈lv3</v>
      </c>
      <c r="BO418">
        <f t="shared" si="184"/>
        <v>4</v>
      </c>
      <c r="BP418">
        <f t="shared" si="185"/>
        <v>3</v>
      </c>
      <c r="BQ418" t="str">
        <f t="shared" si="187"/>
        <v>反击率值</v>
      </c>
      <c r="BR418" t="str">
        <f t="shared" si="188"/>
        <v>格挡率值</v>
      </c>
      <c r="BS418" s="22" t="str">
        <f>VLOOKUP(BQ418,对应表!AS:AU,3,FALSE)</f>
        <v>反击率</v>
      </c>
      <c r="BT418" s="22">
        <f>VLOOKUP(BQ418,对应表!AS:AU,2,FALSE)</f>
        <v>1</v>
      </c>
      <c r="BU418" s="22" t="str">
        <f t="shared" si="197"/>
        <v>+4</v>
      </c>
      <c r="BV418" s="22" t="str">
        <f t="shared" si="199"/>
        <v>反击率+4</v>
      </c>
      <c r="BW418" s="22" t="str">
        <f>_xlfn.IFNA(VLOOKUP(BR418,对应表!AS:AU,3,FALSE),"")</f>
        <v>格挡率</v>
      </c>
      <c r="BX418" s="22">
        <f>_xlfn.IFNA(VLOOKUP(BR418,对应表!AS:AU,2,FALSE),"")</f>
        <v>1</v>
      </c>
      <c r="BY418" s="22" t="str">
        <f t="shared" si="200"/>
        <v>+3</v>
      </c>
      <c r="BZ418" s="22" t="str">
        <f t="shared" si="201"/>
        <v>格挡率+3</v>
      </c>
    </row>
    <row r="419" spans="11:78" x14ac:dyDescent="0.15">
      <c r="K419" t="str">
        <f t="shared" si="193"/>
        <v>被动刚烈lv4</v>
      </c>
      <c r="L419" s="6" t="str">
        <f>Q419&amp;":"&amp;M419&amp;":"&amp;VLOOKUP(N419,对应表!B:C,2,FALSE)&amp;":"&amp;IF(buff!O419="",0,O419)</f>
        <v>200324:100:1:0</v>
      </c>
      <c r="M419">
        <v>100</v>
      </c>
      <c r="N419" s="1" t="s">
        <v>278</v>
      </c>
      <c r="O419">
        <v>0</v>
      </c>
      <c r="P419">
        <f t="shared" si="178"/>
        <v>4</v>
      </c>
      <c r="Q419">
        <v>200324</v>
      </c>
      <c r="R419" s="4" t="s">
        <v>450</v>
      </c>
      <c r="S419" s="4" t="str">
        <f t="shared" si="198"/>
        <v>被动刚烈lv4</v>
      </c>
      <c r="T419" s="4" t="str">
        <f t="shared" si="194"/>
        <v>被动刚烈lv4</v>
      </c>
      <c r="U419" t="s">
        <v>279</v>
      </c>
      <c r="Z419" t="s">
        <v>415</v>
      </c>
      <c r="AA419">
        <v>4</v>
      </c>
      <c r="AB419" t="s">
        <v>1083</v>
      </c>
      <c r="AC419">
        <v>4</v>
      </c>
      <c r="AJ419" s="12" t="str">
        <f t="shared" si="195"/>
        <v>COT:4|BOK:4</v>
      </c>
      <c r="AS419">
        <v>999</v>
      </c>
      <c r="AV419" s="4"/>
      <c r="AW419" s="4"/>
      <c r="AX419" s="4"/>
      <c r="AY419" s="4"/>
      <c r="BA419" s="12" t="str">
        <f t="shared" si="196"/>
        <v/>
      </c>
      <c r="BB419" s="12" t="str">
        <f t="shared" si="179"/>
        <v/>
      </c>
      <c r="BC419" s="12" t="str">
        <f t="shared" si="180"/>
        <v/>
      </c>
      <c r="BD419" s="12" t="str">
        <f t="shared" si="181"/>
        <v/>
      </c>
      <c r="BE419" s="12" t="str">
        <f t="shared" si="182"/>
        <v/>
      </c>
      <c r="BF419" s="12" t="str">
        <f t="shared" si="183"/>
        <v/>
      </c>
      <c r="BG419" s="12" t="str">
        <f>_xlfn.IFNA(VLOOKUP(Z419,对应表!$Z:$AA,2,FALSE)&amp;AA419,"")</f>
        <v>COT:4</v>
      </c>
      <c r="BH419" s="12" t="str">
        <f>_xlfn.IFNA(VLOOKUP(AB419,对应表!$Z:$AA,2,FALSE)&amp;AC419,"")</f>
        <v>BOK:4</v>
      </c>
      <c r="BI419" s="12" t="str">
        <f>_xlfn.IFNA(VLOOKUP(AD419,对应表!$Z:$AA,2,FALSE)&amp;AE419,"")</f>
        <v/>
      </c>
      <c r="BJ419" s="12" t="str">
        <f>_xlfn.IFNA(VLOOKUP(AF419,对应表!$Z:$AA,2,FALSE)&amp;AG419,"")</f>
        <v/>
      </c>
      <c r="BK419" s="12" t="str">
        <f>_xlfn.IFNA(VLOOKUP(AH419,对应表!$Z:$AA,2,FALSE)&amp;AI419,"")</f>
        <v/>
      </c>
      <c r="BN419" t="str">
        <f t="shared" si="186"/>
        <v>被动刚烈lv4</v>
      </c>
      <c r="BO419">
        <f t="shared" si="184"/>
        <v>4</v>
      </c>
      <c r="BP419">
        <f t="shared" si="185"/>
        <v>4</v>
      </c>
      <c r="BQ419" t="str">
        <f t="shared" si="187"/>
        <v>反击率值</v>
      </c>
      <c r="BR419" t="str">
        <f t="shared" si="188"/>
        <v>格挡率值</v>
      </c>
      <c r="BS419" s="22" t="str">
        <f>VLOOKUP(BQ419,对应表!AS:AU,3,FALSE)</f>
        <v>反击率</v>
      </c>
      <c r="BT419" s="22">
        <f>VLOOKUP(BQ419,对应表!AS:AU,2,FALSE)</f>
        <v>1</v>
      </c>
      <c r="BU419" s="22" t="str">
        <f t="shared" si="197"/>
        <v>+4</v>
      </c>
      <c r="BV419" s="22" t="str">
        <f t="shared" si="199"/>
        <v>反击率+4</v>
      </c>
      <c r="BW419" s="22" t="str">
        <f>_xlfn.IFNA(VLOOKUP(BR419,对应表!AS:AU,3,FALSE),"")</f>
        <v>格挡率</v>
      </c>
      <c r="BX419" s="22">
        <f>_xlfn.IFNA(VLOOKUP(BR419,对应表!AS:AU,2,FALSE),"")</f>
        <v>1</v>
      </c>
      <c r="BY419" s="22" t="str">
        <f t="shared" si="200"/>
        <v>+4</v>
      </c>
      <c r="BZ419" s="22" t="str">
        <f t="shared" si="201"/>
        <v>格挡率+4</v>
      </c>
    </row>
    <row r="420" spans="11:78" x14ac:dyDescent="0.15">
      <c r="K420" t="str">
        <f t="shared" si="193"/>
        <v>被动刚烈lv5</v>
      </c>
      <c r="L420" s="6" t="str">
        <f>Q420&amp;":"&amp;M420&amp;":"&amp;VLOOKUP(N420,对应表!B:C,2,FALSE)&amp;":"&amp;IF(buff!O420="",0,O420)</f>
        <v>200325:100:1:0</v>
      </c>
      <c r="M420">
        <v>100</v>
      </c>
      <c r="N420" s="1" t="s">
        <v>278</v>
      </c>
      <c r="O420">
        <v>0</v>
      </c>
      <c r="P420">
        <f t="shared" si="178"/>
        <v>5</v>
      </c>
      <c r="Q420">
        <v>200325</v>
      </c>
      <c r="R420" s="4" t="s">
        <v>451</v>
      </c>
      <c r="S420" s="4" t="str">
        <f t="shared" si="198"/>
        <v>被动刚烈lv5</v>
      </c>
      <c r="T420" s="4" t="str">
        <f t="shared" si="194"/>
        <v>被动刚烈lv5</v>
      </c>
      <c r="U420" t="s">
        <v>279</v>
      </c>
      <c r="Z420" t="s">
        <v>415</v>
      </c>
      <c r="AA420">
        <v>5</v>
      </c>
      <c r="AB420" t="s">
        <v>1083</v>
      </c>
      <c r="AC420">
        <v>4</v>
      </c>
      <c r="AJ420" s="12" t="str">
        <f t="shared" si="195"/>
        <v>COT:5|BOK:4</v>
      </c>
      <c r="AS420">
        <v>999</v>
      </c>
      <c r="AV420" s="4"/>
      <c r="AW420" s="4"/>
      <c r="AX420" s="4"/>
      <c r="AY420" s="4"/>
      <c r="BA420" s="12" t="str">
        <f t="shared" si="196"/>
        <v/>
      </c>
      <c r="BB420" s="12" t="str">
        <f t="shared" si="179"/>
        <v/>
      </c>
      <c r="BC420" s="12" t="str">
        <f t="shared" si="180"/>
        <v/>
      </c>
      <c r="BD420" s="12" t="str">
        <f t="shared" si="181"/>
        <v/>
      </c>
      <c r="BE420" s="12" t="str">
        <f t="shared" si="182"/>
        <v/>
      </c>
      <c r="BF420" s="12" t="str">
        <f t="shared" si="183"/>
        <v/>
      </c>
      <c r="BG420" s="12" t="str">
        <f>_xlfn.IFNA(VLOOKUP(Z420,对应表!$Z:$AA,2,FALSE)&amp;AA420,"")</f>
        <v>COT:5</v>
      </c>
      <c r="BH420" s="12" t="str">
        <f>_xlfn.IFNA(VLOOKUP(AB420,对应表!$Z:$AA,2,FALSE)&amp;AC420,"")</f>
        <v>BOK:4</v>
      </c>
      <c r="BI420" s="12" t="str">
        <f>_xlfn.IFNA(VLOOKUP(AD420,对应表!$Z:$AA,2,FALSE)&amp;AE420,"")</f>
        <v/>
      </c>
      <c r="BJ420" s="12" t="str">
        <f>_xlfn.IFNA(VLOOKUP(AF420,对应表!$Z:$AA,2,FALSE)&amp;AG420,"")</f>
        <v/>
      </c>
      <c r="BK420" s="12" t="str">
        <f>_xlfn.IFNA(VLOOKUP(AH420,对应表!$Z:$AA,2,FALSE)&amp;AI420,"")</f>
        <v/>
      </c>
      <c r="BN420" t="str">
        <f t="shared" si="186"/>
        <v>被动刚烈lv5</v>
      </c>
      <c r="BO420">
        <f t="shared" si="184"/>
        <v>5</v>
      </c>
      <c r="BP420">
        <f t="shared" si="185"/>
        <v>4</v>
      </c>
      <c r="BQ420" t="str">
        <f t="shared" si="187"/>
        <v>反击率值</v>
      </c>
      <c r="BR420" t="str">
        <f t="shared" si="188"/>
        <v>格挡率值</v>
      </c>
      <c r="BS420" s="22" t="str">
        <f>VLOOKUP(BQ420,对应表!AS:AU,3,FALSE)</f>
        <v>反击率</v>
      </c>
      <c r="BT420" s="22">
        <f>VLOOKUP(BQ420,对应表!AS:AU,2,FALSE)</f>
        <v>1</v>
      </c>
      <c r="BU420" s="22" t="str">
        <f t="shared" si="197"/>
        <v>+5</v>
      </c>
      <c r="BV420" s="22" t="str">
        <f t="shared" si="199"/>
        <v>反击率+5</v>
      </c>
      <c r="BW420" s="22" t="str">
        <f>_xlfn.IFNA(VLOOKUP(BR420,对应表!AS:AU,3,FALSE),"")</f>
        <v>格挡率</v>
      </c>
      <c r="BX420" s="22">
        <f>_xlfn.IFNA(VLOOKUP(BR420,对应表!AS:AU,2,FALSE),"")</f>
        <v>1</v>
      </c>
      <c r="BY420" s="22" t="str">
        <f t="shared" si="200"/>
        <v>+4</v>
      </c>
      <c r="BZ420" s="22" t="str">
        <f t="shared" si="201"/>
        <v>格挡率+4</v>
      </c>
    </row>
    <row r="421" spans="11:78" x14ac:dyDescent="0.15">
      <c r="K421" t="str">
        <f t="shared" si="193"/>
        <v>被动刚烈lv6</v>
      </c>
      <c r="L421" s="6" t="str">
        <f>Q421&amp;":"&amp;M421&amp;":"&amp;VLOOKUP(N421,对应表!B:C,2,FALSE)&amp;":"&amp;IF(buff!O421="",0,O421)</f>
        <v>200326:100:1:0</v>
      </c>
      <c r="M421">
        <v>100</v>
      </c>
      <c r="N421" s="1" t="s">
        <v>278</v>
      </c>
      <c r="O421">
        <v>0</v>
      </c>
      <c r="P421">
        <f t="shared" si="178"/>
        <v>5</v>
      </c>
      <c r="Q421">
        <v>200326</v>
      </c>
      <c r="R421" s="4" t="s">
        <v>452</v>
      </c>
      <c r="S421" s="4" t="str">
        <f t="shared" si="198"/>
        <v>被动刚烈lv6</v>
      </c>
      <c r="T421" s="4" t="str">
        <f t="shared" si="194"/>
        <v>被动刚烈lv6</v>
      </c>
      <c r="U421" t="s">
        <v>279</v>
      </c>
      <c r="Z421" t="s">
        <v>415</v>
      </c>
      <c r="AA421">
        <v>5</v>
      </c>
      <c r="AB421" t="s">
        <v>1083</v>
      </c>
      <c r="AC421">
        <v>5</v>
      </c>
      <c r="AJ421" s="12" t="str">
        <f t="shared" si="195"/>
        <v>COT:5|BOK:5</v>
      </c>
      <c r="AS421">
        <v>999</v>
      </c>
      <c r="AV421" s="4"/>
      <c r="AW421" s="4"/>
      <c r="AX421" s="4"/>
      <c r="AY421" s="4"/>
      <c r="BA421" s="12" t="str">
        <f t="shared" si="196"/>
        <v/>
      </c>
      <c r="BB421" s="12" t="str">
        <f t="shared" si="179"/>
        <v/>
      </c>
      <c r="BC421" s="12" t="str">
        <f t="shared" si="180"/>
        <v/>
      </c>
      <c r="BD421" s="12" t="str">
        <f t="shared" si="181"/>
        <v/>
      </c>
      <c r="BE421" s="12" t="str">
        <f t="shared" si="182"/>
        <v/>
      </c>
      <c r="BF421" s="12" t="str">
        <f t="shared" si="183"/>
        <v/>
      </c>
      <c r="BG421" s="12" t="str">
        <f>_xlfn.IFNA(VLOOKUP(Z421,对应表!$Z:$AA,2,FALSE)&amp;AA421,"")</f>
        <v>COT:5</v>
      </c>
      <c r="BH421" s="12" t="str">
        <f>_xlfn.IFNA(VLOOKUP(AB421,对应表!$Z:$AA,2,FALSE)&amp;AC421,"")</f>
        <v>BOK:5</v>
      </c>
      <c r="BI421" s="12" t="str">
        <f>_xlfn.IFNA(VLOOKUP(AD421,对应表!$Z:$AA,2,FALSE)&amp;AE421,"")</f>
        <v/>
      </c>
      <c r="BJ421" s="12" t="str">
        <f>_xlfn.IFNA(VLOOKUP(AF421,对应表!$Z:$AA,2,FALSE)&amp;AG421,"")</f>
        <v/>
      </c>
      <c r="BK421" s="12" t="str">
        <f>_xlfn.IFNA(VLOOKUP(AH421,对应表!$Z:$AA,2,FALSE)&amp;AI421,"")</f>
        <v/>
      </c>
      <c r="BN421" t="str">
        <f t="shared" si="186"/>
        <v>被动刚烈lv6</v>
      </c>
      <c r="BO421">
        <f t="shared" si="184"/>
        <v>5</v>
      </c>
      <c r="BP421">
        <f t="shared" si="185"/>
        <v>5</v>
      </c>
      <c r="BQ421" t="str">
        <f t="shared" si="187"/>
        <v>反击率值</v>
      </c>
      <c r="BR421" t="str">
        <f t="shared" si="188"/>
        <v>格挡率值</v>
      </c>
      <c r="BS421" s="22" t="str">
        <f>VLOOKUP(BQ421,对应表!AS:AU,3,FALSE)</f>
        <v>反击率</v>
      </c>
      <c r="BT421" s="22">
        <f>VLOOKUP(BQ421,对应表!AS:AU,2,FALSE)</f>
        <v>1</v>
      </c>
      <c r="BU421" s="22" t="str">
        <f t="shared" si="197"/>
        <v>+5</v>
      </c>
      <c r="BV421" s="22" t="str">
        <f t="shared" si="199"/>
        <v>反击率+5</v>
      </c>
      <c r="BW421" s="22" t="str">
        <f>_xlfn.IFNA(VLOOKUP(BR421,对应表!AS:AU,3,FALSE),"")</f>
        <v>格挡率</v>
      </c>
      <c r="BX421" s="22">
        <f>_xlfn.IFNA(VLOOKUP(BR421,对应表!AS:AU,2,FALSE),"")</f>
        <v>1</v>
      </c>
      <c r="BY421" s="22" t="str">
        <f t="shared" si="200"/>
        <v>+5</v>
      </c>
      <c r="BZ421" s="22" t="str">
        <f t="shared" si="201"/>
        <v>格挡率+5</v>
      </c>
    </row>
    <row r="422" spans="11:78" x14ac:dyDescent="0.15">
      <c r="K422" t="str">
        <f t="shared" si="193"/>
        <v>被动刚烈lv7</v>
      </c>
      <c r="L422" s="6" t="str">
        <f>Q422&amp;":"&amp;M422&amp;":"&amp;VLOOKUP(N422,对应表!B:C,2,FALSE)&amp;":"&amp;IF(buff!O422="",0,O422)</f>
        <v>200327:100:1:0</v>
      </c>
      <c r="M422">
        <v>100</v>
      </c>
      <c r="N422" s="1" t="s">
        <v>278</v>
      </c>
      <c r="O422">
        <v>0</v>
      </c>
      <c r="P422">
        <f t="shared" si="178"/>
        <v>6</v>
      </c>
      <c r="Q422">
        <v>200327</v>
      </c>
      <c r="R422" s="4" t="s">
        <v>453</v>
      </c>
      <c r="S422" s="4" t="str">
        <f t="shared" si="198"/>
        <v>被动刚烈lv7</v>
      </c>
      <c r="T422" s="4" t="str">
        <f t="shared" si="194"/>
        <v>被动刚烈lv7</v>
      </c>
      <c r="U422" t="s">
        <v>279</v>
      </c>
      <c r="Z422" t="s">
        <v>415</v>
      </c>
      <c r="AA422">
        <v>6</v>
      </c>
      <c r="AB422" t="s">
        <v>1083</v>
      </c>
      <c r="AC422">
        <v>5</v>
      </c>
      <c r="AJ422" s="12" t="str">
        <f t="shared" si="195"/>
        <v>COT:6|BOK:5</v>
      </c>
      <c r="AS422">
        <v>999</v>
      </c>
      <c r="AV422" s="4"/>
      <c r="AW422" s="4"/>
      <c r="AX422" s="4"/>
      <c r="AY422" s="4"/>
      <c r="BA422" s="12" t="str">
        <f t="shared" si="196"/>
        <v/>
      </c>
      <c r="BB422" s="12" t="str">
        <f t="shared" si="179"/>
        <v/>
      </c>
      <c r="BC422" s="12" t="str">
        <f t="shared" si="180"/>
        <v/>
      </c>
      <c r="BD422" s="12" t="str">
        <f t="shared" si="181"/>
        <v/>
      </c>
      <c r="BE422" s="12" t="str">
        <f t="shared" si="182"/>
        <v/>
      </c>
      <c r="BF422" s="12" t="str">
        <f t="shared" si="183"/>
        <v/>
      </c>
      <c r="BG422" s="12" t="str">
        <f>_xlfn.IFNA(VLOOKUP(Z422,对应表!$Z:$AA,2,FALSE)&amp;AA422,"")</f>
        <v>COT:6</v>
      </c>
      <c r="BH422" s="12" t="str">
        <f>_xlfn.IFNA(VLOOKUP(AB422,对应表!$Z:$AA,2,FALSE)&amp;AC422,"")</f>
        <v>BOK:5</v>
      </c>
      <c r="BI422" s="12" t="str">
        <f>_xlfn.IFNA(VLOOKUP(AD422,对应表!$Z:$AA,2,FALSE)&amp;AE422,"")</f>
        <v/>
      </c>
      <c r="BJ422" s="12" t="str">
        <f>_xlfn.IFNA(VLOOKUP(AF422,对应表!$Z:$AA,2,FALSE)&amp;AG422,"")</f>
        <v/>
      </c>
      <c r="BK422" s="12" t="str">
        <f>_xlfn.IFNA(VLOOKUP(AH422,对应表!$Z:$AA,2,FALSE)&amp;AI422,"")</f>
        <v/>
      </c>
      <c r="BN422" t="str">
        <f t="shared" si="186"/>
        <v>被动刚烈lv7</v>
      </c>
      <c r="BO422">
        <f t="shared" si="184"/>
        <v>6</v>
      </c>
      <c r="BP422">
        <f t="shared" si="185"/>
        <v>5</v>
      </c>
      <c r="BQ422" t="str">
        <f t="shared" si="187"/>
        <v>反击率值</v>
      </c>
      <c r="BR422" t="str">
        <f t="shared" si="188"/>
        <v>格挡率值</v>
      </c>
      <c r="BS422" s="22" t="str">
        <f>VLOOKUP(BQ422,对应表!AS:AU,3,FALSE)</f>
        <v>反击率</v>
      </c>
      <c r="BT422" s="22">
        <f>VLOOKUP(BQ422,对应表!AS:AU,2,FALSE)</f>
        <v>1</v>
      </c>
      <c r="BU422" s="22" t="str">
        <f t="shared" si="197"/>
        <v>+6</v>
      </c>
      <c r="BV422" s="22" t="str">
        <f t="shared" si="199"/>
        <v>反击率+6</v>
      </c>
      <c r="BW422" s="22" t="str">
        <f>_xlfn.IFNA(VLOOKUP(BR422,对应表!AS:AU,3,FALSE),"")</f>
        <v>格挡率</v>
      </c>
      <c r="BX422" s="22">
        <f>_xlfn.IFNA(VLOOKUP(BR422,对应表!AS:AU,2,FALSE),"")</f>
        <v>1</v>
      </c>
      <c r="BY422" s="22" t="str">
        <f t="shared" si="200"/>
        <v>+5</v>
      </c>
      <c r="BZ422" s="22" t="str">
        <f t="shared" si="201"/>
        <v>格挡率+5</v>
      </c>
    </row>
    <row r="423" spans="11:78" x14ac:dyDescent="0.15">
      <c r="K423" t="str">
        <f t="shared" si="193"/>
        <v>被动刚烈lv8</v>
      </c>
      <c r="L423" s="6" t="str">
        <f>Q423&amp;":"&amp;M423&amp;":"&amp;VLOOKUP(N423,对应表!B:C,2,FALSE)&amp;":"&amp;IF(buff!O423="",0,O423)</f>
        <v>200328:100:1:0</v>
      </c>
      <c r="M423">
        <v>100</v>
      </c>
      <c r="N423" s="1" t="s">
        <v>278</v>
      </c>
      <c r="O423">
        <v>0</v>
      </c>
      <c r="P423">
        <f t="shared" si="178"/>
        <v>6</v>
      </c>
      <c r="Q423">
        <v>200328</v>
      </c>
      <c r="R423" s="4" t="s">
        <v>454</v>
      </c>
      <c r="S423" s="4" t="str">
        <f t="shared" si="198"/>
        <v>被动刚烈lv8</v>
      </c>
      <c r="T423" s="4" t="str">
        <f t="shared" si="194"/>
        <v>被动刚烈lv8</v>
      </c>
      <c r="U423" t="s">
        <v>279</v>
      </c>
      <c r="Z423" t="s">
        <v>415</v>
      </c>
      <c r="AA423">
        <v>6</v>
      </c>
      <c r="AB423" t="s">
        <v>1083</v>
      </c>
      <c r="AC423">
        <v>6</v>
      </c>
      <c r="AJ423" s="12" t="str">
        <f t="shared" si="195"/>
        <v>COT:6|BOK:6</v>
      </c>
      <c r="AS423">
        <v>999</v>
      </c>
      <c r="AV423" s="4"/>
      <c r="AW423" s="4"/>
      <c r="AX423" s="4"/>
      <c r="AY423" s="4"/>
      <c r="BA423" s="12" t="str">
        <f t="shared" si="196"/>
        <v/>
      </c>
      <c r="BB423" s="12" t="str">
        <f t="shared" si="179"/>
        <v/>
      </c>
      <c r="BC423" s="12" t="str">
        <f t="shared" si="180"/>
        <v/>
      </c>
      <c r="BD423" s="12" t="str">
        <f t="shared" si="181"/>
        <v/>
      </c>
      <c r="BE423" s="12" t="str">
        <f t="shared" si="182"/>
        <v/>
      </c>
      <c r="BF423" s="12" t="str">
        <f t="shared" si="183"/>
        <v/>
      </c>
      <c r="BG423" s="12" t="str">
        <f>_xlfn.IFNA(VLOOKUP(Z423,对应表!$Z:$AA,2,FALSE)&amp;AA423,"")</f>
        <v>COT:6</v>
      </c>
      <c r="BH423" s="12" t="str">
        <f>_xlfn.IFNA(VLOOKUP(AB423,对应表!$Z:$AA,2,FALSE)&amp;AC423,"")</f>
        <v>BOK:6</v>
      </c>
      <c r="BI423" s="12" t="str">
        <f>_xlfn.IFNA(VLOOKUP(AD423,对应表!$Z:$AA,2,FALSE)&amp;AE423,"")</f>
        <v/>
      </c>
      <c r="BJ423" s="12" t="str">
        <f>_xlfn.IFNA(VLOOKUP(AF423,对应表!$Z:$AA,2,FALSE)&amp;AG423,"")</f>
        <v/>
      </c>
      <c r="BK423" s="12" t="str">
        <f>_xlfn.IFNA(VLOOKUP(AH423,对应表!$Z:$AA,2,FALSE)&amp;AI423,"")</f>
        <v/>
      </c>
      <c r="BN423" t="str">
        <f t="shared" si="186"/>
        <v>被动刚烈lv8</v>
      </c>
      <c r="BO423">
        <f t="shared" si="184"/>
        <v>6</v>
      </c>
      <c r="BP423">
        <f t="shared" si="185"/>
        <v>6</v>
      </c>
      <c r="BQ423" t="str">
        <f t="shared" si="187"/>
        <v>反击率值</v>
      </c>
      <c r="BR423" t="str">
        <f t="shared" si="188"/>
        <v>格挡率值</v>
      </c>
      <c r="BS423" s="22" t="str">
        <f>VLOOKUP(BQ423,对应表!AS:AU,3,FALSE)</f>
        <v>反击率</v>
      </c>
      <c r="BT423" s="22">
        <f>VLOOKUP(BQ423,对应表!AS:AU,2,FALSE)</f>
        <v>1</v>
      </c>
      <c r="BU423" s="22" t="str">
        <f t="shared" si="197"/>
        <v>+6</v>
      </c>
      <c r="BV423" s="22" t="str">
        <f t="shared" si="199"/>
        <v>反击率+6</v>
      </c>
      <c r="BW423" s="22" t="str">
        <f>_xlfn.IFNA(VLOOKUP(BR423,对应表!AS:AU,3,FALSE),"")</f>
        <v>格挡率</v>
      </c>
      <c r="BX423" s="22">
        <f>_xlfn.IFNA(VLOOKUP(BR423,对应表!AS:AU,2,FALSE),"")</f>
        <v>1</v>
      </c>
      <c r="BY423" s="22" t="str">
        <f t="shared" si="200"/>
        <v>+6</v>
      </c>
      <c r="BZ423" s="22" t="str">
        <f t="shared" si="201"/>
        <v>格挡率+6</v>
      </c>
    </row>
    <row r="424" spans="11:78" x14ac:dyDescent="0.15">
      <c r="K424" t="str">
        <f t="shared" si="193"/>
        <v>被动刚烈lv9</v>
      </c>
      <c r="L424" s="6" t="str">
        <f>Q424&amp;":"&amp;M424&amp;":"&amp;VLOOKUP(N424,对应表!B:C,2,FALSE)&amp;":"&amp;IF(buff!O424="",0,O424)</f>
        <v>200329:100:1:0</v>
      </c>
      <c r="M424">
        <v>100</v>
      </c>
      <c r="N424" s="1" t="s">
        <v>278</v>
      </c>
      <c r="O424">
        <v>0</v>
      </c>
      <c r="P424">
        <f t="shared" si="178"/>
        <v>7</v>
      </c>
      <c r="Q424">
        <v>200329</v>
      </c>
      <c r="R424" s="4" t="s">
        <v>455</v>
      </c>
      <c r="S424" s="4" t="str">
        <f t="shared" si="198"/>
        <v>被动刚烈lv9</v>
      </c>
      <c r="T424" s="4" t="str">
        <f t="shared" si="194"/>
        <v>被动刚烈lv9</v>
      </c>
      <c r="U424" t="s">
        <v>279</v>
      </c>
      <c r="Z424" t="s">
        <v>415</v>
      </c>
      <c r="AA424">
        <v>7</v>
      </c>
      <c r="AB424" t="s">
        <v>1083</v>
      </c>
      <c r="AC424">
        <v>6</v>
      </c>
      <c r="AJ424" s="12" t="str">
        <f t="shared" si="195"/>
        <v>COT:7|BOK:6</v>
      </c>
      <c r="AS424">
        <v>999</v>
      </c>
      <c r="AV424" s="4"/>
      <c r="AW424" s="4"/>
      <c r="AX424" s="4"/>
      <c r="AY424" s="4"/>
      <c r="BA424" s="12" t="str">
        <f t="shared" si="196"/>
        <v/>
      </c>
      <c r="BB424" s="12" t="str">
        <f t="shared" si="179"/>
        <v/>
      </c>
      <c r="BC424" s="12" t="str">
        <f t="shared" si="180"/>
        <v/>
      </c>
      <c r="BD424" s="12" t="str">
        <f t="shared" si="181"/>
        <v/>
      </c>
      <c r="BE424" s="12" t="str">
        <f t="shared" si="182"/>
        <v/>
      </c>
      <c r="BF424" s="12" t="str">
        <f t="shared" si="183"/>
        <v/>
      </c>
      <c r="BG424" s="12" t="str">
        <f>_xlfn.IFNA(VLOOKUP(Z424,对应表!$Z:$AA,2,FALSE)&amp;AA424,"")</f>
        <v>COT:7</v>
      </c>
      <c r="BH424" s="12" t="str">
        <f>_xlfn.IFNA(VLOOKUP(AB424,对应表!$Z:$AA,2,FALSE)&amp;AC424,"")</f>
        <v>BOK:6</v>
      </c>
      <c r="BI424" s="12" t="str">
        <f>_xlfn.IFNA(VLOOKUP(AD424,对应表!$Z:$AA,2,FALSE)&amp;AE424,"")</f>
        <v/>
      </c>
      <c r="BJ424" s="12" t="str">
        <f>_xlfn.IFNA(VLOOKUP(AF424,对应表!$Z:$AA,2,FALSE)&amp;AG424,"")</f>
        <v/>
      </c>
      <c r="BK424" s="12" t="str">
        <f>_xlfn.IFNA(VLOOKUP(AH424,对应表!$Z:$AA,2,FALSE)&amp;AI424,"")</f>
        <v/>
      </c>
      <c r="BN424" t="str">
        <f t="shared" si="186"/>
        <v>被动刚烈lv9</v>
      </c>
      <c r="BO424">
        <f t="shared" si="184"/>
        <v>7</v>
      </c>
      <c r="BP424">
        <f t="shared" si="185"/>
        <v>6</v>
      </c>
      <c r="BQ424" t="str">
        <f t="shared" si="187"/>
        <v>反击率值</v>
      </c>
      <c r="BR424" t="str">
        <f t="shared" si="188"/>
        <v>格挡率值</v>
      </c>
      <c r="BS424" s="22" t="str">
        <f>VLOOKUP(BQ424,对应表!AS:AU,3,FALSE)</f>
        <v>反击率</v>
      </c>
      <c r="BT424" s="22">
        <f>VLOOKUP(BQ424,对应表!AS:AU,2,FALSE)</f>
        <v>1</v>
      </c>
      <c r="BU424" s="22" t="str">
        <f t="shared" si="197"/>
        <v>+7</v>
      </c>
      <c r="BV424" s="22" t="str">
        <f t="shared" si="199"/>
        <v>反击率+7</v>
      </c>
      <c r="BW424" s="22" t="str">
        <f>_xlfn.IFNA(VLOOKUP(BR424,对应表!AS:AU,3,FALSE),"")</f>
        <v>格挡率</v>
      </c>
      <c r="BX424" s="22">
        <f>_xlfn.IFNA(VLOOKUP(BR424,对应表!AS:AU,2,FALSE),"")</f>
        <v>1</v>
      </c>
      <c r="BY424" s="22" t="str">
        <f t="shared" si="200"/>
        <v>+6</v>
      </c>
      <c r="BZ424" s="22" t="str">
        <f t="shared" si="201"/>
        <v>格挡率+6</v>
      </c>
    </row>
    <row r="425" spans="11:78" x14ac:dyDescent="0.15">
      <c r="K425" t="str">
        <f t="shared" si="193"/>
        <v>被动刚烈lv10</v>
      </c>
      <c r="L425" s="6" t="str">
        <f>Q425&amp;":"&amp;M425&amp;":"&amp;VLOOKUP(N425,对应表!B:C,2,FALSE)&amp;":"&amp;IF(buff!O425="",0,O425)</f>
        <v>200330:100:1:0</v>
      </c>
      <c r="M425">
        <v>100</v>
      </c>
      <c r="N425" s="1" t="s">
        <v>278</v>
      </c>
      <c r="O425">
        <v>0</v>
      </c>
      <c r="P425">
        <f t="shared" si="178"/>
        <v>7</v>
      </c>
      <c r="Q425">
        <v>200330</v>
      </c>
      <c r="R425" s="4" t="s">
        <v>456</v>
      </c>
      <c r="S425" s="4" t="str">
        <f t="shared" si="198"/>
        <v>被动刚烈lv10</v>
      </c>
      <c r="T425" s="4" t="str">
        <f t="shared" si="194"/>
        <v>被动刚烈lv10</v>
      </c>
      <c r="U425" t="s">
        <v>279</v>
      </c>
      <c r="Z425" t="s">
        <v>415</v>
      </c>
      <c r="AA425">
        <v>7</v>
      </c>
      <c r="AB425" t="s">
        <v>1083</v>
      </c>
      <c r="AC425">
        <v>7</v>
      </c>
      <c r="AJ425" s="12" t="str">
        <f t="shared" si="195"/>
        <v>COT:7|BOK:7</v>
      </c>
      <c r="AS425">
        <v>999</v>
      </c>
      <c r="AV425" s="4"/>
      <c r="AW425" s="4"/>
      <c r="AX425" s="4"/>
      <c r="AY425" s="4"/>
      <c r="BA425" s="12" t="str">
        <f t="shared" si="196"/>
        <v/>
      </c>
      <c r="BB425" s="12" t="str">
        <f t="shared" si="179"/>
        <v/>
      </c>
      <c r="BC425" s="12" t="str">
        <f t="shared" si="180"/>
        <v/>
      </c>
      <c r="BD425" s="12" t="str">
        <f t="shared" si="181"/>
        <v/>
      </c>
      <c r="BE425" s="12" t="str">
        <f t="shared" si="182"/>
        <v/>
      </c>
      <c r="BF425" s="12" t="str">
        <f t="shared" si="183"/>
        <v/>
      </c>
      <c r="BG425" s="12" t="str">
        <f>_xlfn.IFNA(VLOOKUP(Z425,对应表!$Z:$AA,2,FALSE)&amp;AA425,"")</f>
        <v>COT:7</v>
      </c>
      <c r="BH425" s="12" t="str">
        <f>_xlfn.IFNA(VLOOKUP(AB425,对应表!$Z:$AA,2,FALSE)&amp;AC425,"")</f>
        <v>BOK:7</v>
      </c>
      <c r="BI425" s="12" t="str">
        <f>_xlfn.IFNA(VLOOKUP(AD425,对应表!$Z:$AA,2,FALSE)&amp;AE425,"")</f>
        <v/>
      </c>
      <c r="BJ425" s="12" t="str">
        <f>_xlfn.IFNA(VLOOKUP(AF425,对应表!$Z:$AA,2,FALSE)&amp;AG425,"")</f>
        <v/>
      </c>
      <c r="BK425" s="12" t="str">
        <f>_xlfn.IFNA(VLOOKUP(AH425,对应表!$Z:$AA,2,FALSE)&amp;AI425,"")</f>
        <v/>
      </c>
      <c r="BN425" t="str">
        <f t="shared" si="186"/>
        <v>被动刚烈lv10</v>
      </c>
      <c r="BO425">
        <f t="shared" si="184"/>
        <v>7</v>
      </c>
      <c r="BP425">
        <f t="shared" si="185"/>
        <v>7</v>
      </c>
      <c r="BQ425" t="str">
        <f t="shared" si="187"/>
        <v>反击率值</v>
      </c>
      <c r="BR425" t="str">
        <f t="shared" si="188"/>
        <v>格挡率值</v>
      </c>
      <c r="BS425" s="22" t="str">
        <f>VLOOKUP(BQ425,对应表!AS:AU,3,FALSE)</f>
        <v>反击率</v>
      </c>
      <c r="BT425" s="22">
        <f>VLOOKUP(BQ425,对应表!AS:AU,2,FALSE)</f>
        <v>1</v>
      </c>
      <c r="BU425" s="22" t="str">
        <f t="shared" si="197"/>
        <v>+7</v>
      </c>
      <c r="BV425" s="22" t="str">
        <f t="shared" si="199"/>
        <v>反击率+7</v>
      </c>
      <c r="BW425" s="22" t="str">
        <f>_xlfn.IFNA(VLOOKUP(BR425,对应表!AS:AU,3,FALSE),"")</f>
        <v>格挡率</v>
      </c>
      <c r="BX425" s="22">
        <f>_xlfn.IFNA(VLOOKUP(BR425,对应表!AS:AU,2,FALSE),"")</f>
        <v>1</v>
      </c>
      <c r="BY425" s="22" t="str">
        <f t="shared" si="200"/>
        <v>+7</v>
      </c>
      <c r="BZ425" s="22" t="str">
        <f t="shared" si="201"/>
        <v>格挡率+7</v>
      </c>
    </row>
    <row r="426" spans="11:78" x14ac:dyDescent="0.15">
      <c r="K426" t="str">
        <f t="shared" si="193"/>
        <v>被动刚烈lv11</v>
      </c>
      <c r="L426" s="6" t="str">
        <f>Q426&amp;":"&amp;M426&amp;":"&amp;VLOOKUP(N426,对应表!B:C,2,FALSE)&amp;":"&amp;IF(buff!O426="",0,O426)</f>
        <v>200331:100:1:0</v>
      </c>
      <c r="M426">
        <v>100</v>
      </c>
      <c r="N426" s="1" t="s">
        <v>278</v>
      </c>
      <c r="O426">
        <v>0</v>
      </c>
      <c r="P426">
        <f t="shared" si="178"/>
        <v>8</v>
      </c>
      <c r="Q426">
        <v>200331</v>
      </c>
      <c r="R426" s="4" t="s">
        <v>457</v>
      </c>
      <c r="S426" s="4" t="str">
        <f t="shared" si="198"/>
        <v>被动刚烈lv11</v>
      </c>
      <c r="T426" s="4" t="str">
        <f t="shared" si="194"/>
        <v>被动刚烈lv11</v>
      </c>
      <c r="U426" t="s">
        <v>279</v>
      </c>
      <c r="Z426" t="s">
        <v>415</v>
      </c>
      <c r="AA426">
        <v>8</v>
      </c>
      <c r="AB426" t="s">
        <v>1083</v>
      </c>
      <c r="AC426">
        <v>7</v>
      </c>
      <c r="AJ426" s="12" t="str">
        <f t="shared" si="195"/>
        <v>COT:8|BOK:7</v>
      </c>
      <c r="AS426">
        <v>999</v>
      </c>
      <c r="AV426" s="4"/>
      <c r="AW426" s="4"/>
      <c r="AX426" s="4"/>
      <c r="AY426" s="4"/>
      <c r="BA426" s="12" t="str">
        <f t="shared" si="196"/>
        <v/>
      </c>
      <c r="BB426" s="12" t="str">
        <f t="shared" si="179"/>
        <v/>
      </c>
      <c r="BC426" s="12" t="str">
        <f t="shared" si="180"/>
        <v/>
      </c>
      <c r="BD426" s="12" t="str">
        <f t="shared" si="181"/>
        <v/>
      </c>
      <c r="BE426" s="12" t="str">
        <f t="shared" si="182"/>
        <v/>
      </c>
      <c r="BF426" s="12" t="str">
        <f t="shared" si="183"/>
        <v/>
      </c>
      <c r="BG426" s="12" t="str">
        <f>_xlfn.IFNA(VLOOKUP(Z426,对应表!$Z:$AA,2,FALSE)&amp;AA426,"")</f>
        <v>COT:8</v>
      </c>
      <c r="BH426" s="12" t="str">
        <f>_xlfn.IFNA(VLOOKUP(AB426,对应表!$Z:$AA,2,FALSE)&amp;AC426,"")</f>
        <v>BOK:7</v>
      </c>
      <c r="BI426" s="12" t="str">
        <f>_xlfn.IFNA(VLOOKUP(AD426,对应表!$Z:$AA,2,FALSE)&amp;AE426,"")</f>
        <v/>
      </c>
      <c r="BJ426" s="12" t="str">
        <f>_xlfn.IFNA(VLOOKUP(AF426,对应表!$Z:$AA,2,FALSE)&amp;AG426,"")</f>
        <v/>
      </c>
      <c r="BK426" s="12" t="str">
        <f>_xlfn.IFNA(VLOOKUP(AH426,对应表!$Z:$AA,2,FALSE)&amp;AI426,"")</f>
        <v/>
      </c>
      <c r="BN426" t="str">
        <f t="shared" si="186"/>
        <v>被动刚烈lv11</v>
      </c>
      <c r="BO426">
        <f t="shared" si="184"/>
        <v>8</v>
      </c>
      <c r="BP426">
        <f t="shared" si="185"/>
        <v>7</v>
      </c>
      <c r="BQ426" t="str">
        <f t="shared" si="187"/>
        <v>反击率值</v>
      </c>
      <c r="BR426" t="str">
        <f t="shared" si="188"/>
        <v>格挡率值</v>
      </c>
      <c r="BS426" s="22" t="str">
        <f>VLOOKUP(BQ426,对应表!AS:AU,3,FALSE)</f>
        <v>反击率</v>
      </c>
      <c r="BT426" s="22">
        <f>VLOOKUP(BQ426,对应表!AS:AU,2,FALSE)</f>
        <v>1</v>
      </c>
      <c r="BU426" s="22" t="str">
        <f t="shared" si="197"/>
        <v>+8</v>
      </c>
      <c r="BV426" s="22" t="str">
        <f t="shared" si="199"/>
        <v>反击率+8</v>
      </c>
      <c r="BW426" s="22" t="str">
        <f>_xlfn.IFNA(VLOOKUP(BR426,对应表!AS:AU,3,FALSE),"")</f>
        <v>格挡率</v>
      </c>
      <c r="BX426" s="22">
        <f>_xlfn.IFNA(VLOOKUP(BR426,对应表!AS:AU,2,FALSE),"")</f>
        <v>1</v>
      </c>
      <c r="BY426" s="22" t="str">
        <f t="shared" si="200"/>
        <v>+7</v>
      </c>
      <c r="BZ426" s="22" t="str">
        <f t="shared" si="201"/>
        <v>格挡率+7</v>
      </c>
    </row>
    <row r="427" spans="11:78" x14ac:dyDescent="0.15">
      <c r="K427" t="str">
        <f t="shared" si="193"/>
        <v>被动刚烈lv12</v>
      </c>
      <c r="L427" s="6" t="str">
        <f>Q427&amp;":"&amp;M427&amp;":"&amp;VLOOKUP(N427,对应表!B:C,2,FALSE)&amp;":"&amp;IF(buff!O427="",0,O427)</f>
        <v>200332:100:1:0</v>
      </c>
      <c r="M427">
        <v>100</v>
      </c>
      <c r="N427" s="1" t="s">
        <v>278</v>
      </c>
      <c r="O427">
        <v>0</v>
      </c>
      <c r="P427">
        <f t="shared" si="178"/>
        <v>8</v>
      </c>
      <c r="Q427">
        <v>200332</v>
      </c>
      <c r="R427" s="4" t="s">
        <v>458</v>
      </c>
      <c r="S427" s="4" t="str">
        <f t="shared" si="198"/>
        <v>被动刚烈lv12</v>
      </c>
      <c r="T427" s="4" t="str">
        <f t="shared" si="194"/>
        <v>被动刚烈lv12</v>
      </c>
      <c r="U427" t="s">
        <v>279</v>
      </c>
      <c r="Z427" t="s">
        <v>415</v>
      </c>
      <c r="AA427">
        <v>8</v>
      </c>
      <c r="AB427" t="s">
        <v>1083</v>
      </c>
      <c r="AC427">
        <v>8</v>
      </c>
      <c r="AJ427" s="12" t="str">
        <f t="shared" si="195"/>
        <v>COT:8|BOK:8</v>
      </c>
      <c r="AS427">
        <v>999</v>
      </c>
      <c r="AV427" s="4"/>
      <c r="AW427" s="4"/>
      <c r="AX427" s="4"/>
      <c r="AY427" s="4"/>
      <c r="BA427" s="12" t="str">
        <f t="shared" si="196"/>
        <v/>
      </c>
      <c r="BB427" s="12" t="str">
        <f t="shared" si="179"/>
        <v/>
      </c>
      <c r="BC427" s="12" t="str">
        <f t="shared" si="180"/>
        <v/>
      </c>
      <c r="BD427" s="12" t="str">
        <f t="shared" si="181"/>
        <v/>
      </c>
      <c r="BE427" s="12" t="str">
        <f t="shared" si="182"/>
        <v/>
      </c>
      <c r="BF427" s="12" t="str">
        <f t="shared" si="183"/>
        <v/>
      </c>
      <c r="BG427" s="12" t="str">
        <f>_xlfn.IFNA(VLOOKUP(Z427,对应表!$Z:$AA,2,FALSE)&amp;AA427,"")</f>
        <v>COT:8</v>
      </c>
      <c r="BH427" s="12" t="str">
        <f>_xlfn.IFNA(VLOOKUP(AB427,对应表!$Z:$AA,2,FALSE)&amp;AC427,"")</f>
        <v>BOK:8</v>
      </c>
      <c r="BI427" s="12" t="str">
        <f>_xlfn.IFNA(VLOOKUP(AD427,对应表!$Z:$AA,2,FALSE)&amp;AE427,"")</f>
        <v/>
      </c>
      <c r="BJ427" s="12" t="str">
        <f>_xlfn.IFNA(VLOOKUP(AF427,对应表!$Z:$AA,2,FALSE)&amp;AG427,"")</f>
        <v/>
      </c>
      <c r="BK427" s="12" t="str">
        <f>_xlfn.IFNA(VLOOKUP(AH427,对应表!$Z:$AA,2,FALSE)&amp;AI427,"")</f>
        <v/>
      </c>
      <c r="BN427" t="str">
        <f t="shared" si="186"/>
        <v>被动刚烈lv12</v>
      </c>
      <c r="BO427">
        <f t="shared" si="184"/>
        <v>8</v>
      </c>
      <c r="BP427">
        <f t="shared" si="185"/>
        <v>8</v>
      </c>
      <c r="BQ427" t="str">
        <f t="shared" si="187"/>
        <v>反击率值</v>
      </c>
      <c r="BR427" t="str">
        <f t="shared" si="188"/>
        <v>格挡率值</v>
      </c>
      <c r="BS427" s="22" t="str">
        <f>VLOOKUP(BQ427,对应表!AS:AU,3,FALSE)</f>
        <v>反击率</v>
      </c>
      <c r="BT427" s="22">
        <f>VLOOKUP(BQ427,对应表!AS:AU,2,FALSE)</f>
        <v>1</v>
      </c>
      <c r="BU427" s="22" t="str">
        <f t="shared" si="197"/>
        <v>+8</v>
      </c>
      <c r="BV427" s="22" t="str">
        <f t="shared" si="199"/>
        <v>反击率+8</v>
      </c>
      <c r="BW427" s="22" t="str">
        <f>_xlfn.IFNA(VLOOKUP(BR427,对应表!AS:AU,3,FALSE),"")</f>
        <v>格挡率</v>
      </c>
      <c r="BX427" s="22">
        <f>_xlfn.IFNA(VLOOKUP(BR427,对应表!AS:AU,2,FALSE),"")</f>
        <v>1</v>
      </c>
      <c r="BY427" s="22" t="str">
        <f t="shared" si="200"/>
        <v>+8</v>
      </c>
      <c r="BZ427" s="22" t="str">
        <f t="shared" si="201"/>
        <v>格挡率+8</v>
      </c>
    </row>
    <row r="428" spans="11:78" x14ac:dyDescent="0.15">
      <c r="K428" t="str">
        <f t="shared" si="193"/>
        <v>被动刚烈lv13</v>
      </c>
      <c r="L428" s="6" t="str">
        <f>Q428&amp;":"&amp;M428&amp;":"&amp;VLOOKUP(N428,对应表!B:C,2,FALSE)&amp;":"&amp;IF(buff!O428="",0,O428)</f>
        <v>200333:100:1:0</v>
      </c>
      <c r="M428">
        <v>100</v>
      </c>
      <c r="N428" s="1" t="s">
        <v>278</v>
      </c>
      <c r="O428">
        <v>0</v>
      </c>
      <c r="P428">
        <f t="shared" si="178"/>
        <v>9</v>
      </c>
      <c r="Q428">
        <v>200333</v>
      </c>
      <c r="R428" s="4" t="s">
        <v>459</v>
      </c>
      <c r="S428" s="4" t="str">
        <f t="shared" si="198"/>
        <v>被动刚烈lv13</v>
      </c>
      <c r="T428" s="4" t="str">
        <f t="shared" si="194"/>
        <v>被动刚烈lv13</v>
      </c>
      <c r="U428" t="s">
        <v>279</v>
      </c>
      <c r="Z428" t="s">
        <v>415</v>
      </c>
      <c r="AA428">
        <v>9</v>
      </c>
      <c r="AB428" t="s">
        <v>1083</v>
      </c>
      <c r="AC428">
        <v>8</v>
      </c>
      <c r="AJ428" s="12" t="str">
        <f t="shared" si="195"/>
        <v>COT:9|BOK:8</v>
      </c>
      <c r="AS428">
        <v>999</v>
      </c>
      <c r="AV428" s="4"/>
      <c r="AW428" s="4"/>
      <c r="AX428" s="4"/>
      <c r="AY428" s="4"/>
      <c r="BA428" s="12" t="str">
        <f t="shared" si="196"/>
        <v/>
      </c>
      <c r="BB428" s="12" t="str">
        <f t="shared" si="179"/>
        <v/>
      </c>
      <c r="BC428" s="12" t="str">
        <f t="shared" si="180"/>
        <v/>
      </c>
      <c r="BD428" s="12" t="str">
        <f t="shared" si="181"/>
        <v/>
      </c>
      <c r="BE428" s="12" t="str">
        <f t="shared" si="182"/>
        <v/>
      </c>
      <c r="BF428" s="12" t="str">
        <f t="shared" si="183"/>
        <v/>
      </c>
      <c r="BG428" s="12" t="str">
        <f>_xlfn.IFNA(VLOOKUP(Z428,对应表!$Z:$AA,2,FALSE)&amp;AA428,"")</f>
        <v>COT:9</v>
      </c>
      <c r="BH428" s="12" t="str">
        <f>_xlfn.IFNA(VLOOKUP(AB428,对应表!$Z:$AA,2,FALSE)&amp;AC428,"")</f>
        <v>BOK:8</v>
      </c>
      <c r="BI428" s="12" t="str">
        <f>_xlfn.IFNA(VLOOKUP(AD428,对应表!$Z:$AA,2,FALSE)&amp;AE428,"")</f>
        <v/>
      </c>
      <c r="BJ428" s="12" t="str">
        <f>_xlfn.IFNA(VLOOKUP(AF428,对应表!$Z:$AA,2,FALSE)&amp;AG428,"")</f>
        <v/>
      </c>
      <c r="BK428" s="12" t="str">
        <f>_xlfn.IFNA(VLOOKUP(AH428,对应表!$Z:$AA,2,FALSE)&amp;AI428,"")</f>
        <v/>
      </c>
      <c r="BN428" t="str">
        <f t="shared" si="186"/>
        <v>被动刚烈lv13</v>
      </c>
      <c r="BO428">
        <f t="shared" si="184"/>
        <v>9</v>
      </c>
      <c r="BP428">
        <f t="shared" si="185"/>
        <v>8</v>
      </c>
      <c r="BQ428" t="str">
        <f t="shared" si="187"/>
        <v>反击率值</v>
      </c>
      <c r="BR428" t="str">
        <f t="shared" si="188"/>
        <v>格挡率值</v>
      </c>
      <c r="BS428" s="22" t="str">
        <f>VLOOKUP(BQ428,对应表!AS:AU,3,FALSE)</f>
        <v>反击率</v>
      </c>
      <c r="BT428" s="22">
        <f>VLOOKUP(BQ428,对应表!AS:AU,2,FALSE)</f>
        <v>1</v>
      </c>
      <c r="BU428" s="22" t="str">
        <f t="shared" si="197"/>
        <v>+9</v>
      </c>
      <c r="BV428" s="22" t="str">
        <f t="shared" si="199"/>
        <v>反击率+9</v>
      </c>
      <c r="BW428" s="22" t="str">
        <f>_xlfn.IFNA(VLOOKUP(BR428,对应表!AS:AU,3,FALSE),"")</f>
        <v>格挡率</v>
      </c>
      <c r="BX428" s="22">
        <f>_xlfn.IFNA(VLOOKUP(BR428,对应表!AS:AU,2,FALSE),"")</f>
        <v>1</v>
      </c>
      <c r="BY428" s="22" t="str">
        <f t="shared" si="200"/>
        <v>+8</v>
      </c>
      <c r="BZ428" s="22" t="str">
        <f t="shared" si="201"/>
        <v>格挡率+8</v>
      </c>
    </row>
    <row r="429" spans="11:78" x14ac:dyDescent="0.15">
      <c r="K429" t="str">
        <f t="shared" si="193"/>
        <v>被动刚烈lv14</v>
      </c>
      <c r="L429" s="6" t="str">
        <f>Q429&amp;":"&amp;M429&amp;":"&amp;VLOOKUP(N429,对应表!B:C,2,FALSE)&amp;":"&amp;IF(buff!O429="",0,O429)</f>
        <v>200334:100:1:0</v>
      </c>
      <c r="M429">
        <v>100</v>
      </c>
      <c r="N429" s="1" t="s">
        <v>278</v>
      </c>
      <c r="O429">
        <v>0</v>
      </c>
      <c r="P429">
        <f t="shared" si="178"/>
        <v>9</v>
      </c>
      <c r="Q429">
        <v>200334</v>
      </c>
      <c r="R429" s="4" t="s">
        <v>460</v>
      </c>
      <c r="S429" s="4" t="str">
        <f t="shared" si="198"/>
        <v>被动刚烈lv14</v>
      </c>
      <c r="T429" s="4" t="str">
        <f t="shared" si="194"/>
        <v>被动刚烈lv14</v>
      </c>
      <c r="U429" t="s">
        <v>279</v>
      </c>
      <c r="Z429" t="s">
        <v>415</v>
      </c>
      <c r="AA429">
        <v>9</v>
      </c>
      <c r="AB429" t="s">
        <v>1083</v>
      </c>
      <c r="AC429">
        <v>9</v>
      </c>
      <c r="AJ429" s="12" t="str">
        <f t="shared" si="195"/>
        <v>COT:9|BOK:9</v>
      </c>
      <c r="AS429">
        <v>999</v>
      </c>
      <c r="AV429" s="4"/>
      <c r="AW429" s="4"/>
      <c r="AX429" s="4"/>
      <c r="AY429" s="4"/>
      <c r="BA429" s="12" t="str">
        <f t="shared" si="196"/>
        <v/>
      </c>
      <c r="BB429" s="12" t="str">
        <f t="shared" si="179"/>
        <v/>
      </c>
      <c r="BC429" s="12" t="str">
        <f t="shared" si="180"/>
        <v/>
      </c>
      <c r="BD429" s="12" t="str">
        <f t="shared" si="181"/>
        <v/>
      </c>
      <c r="BE429" s="12" t="str">
        <f t="shared" si="182"/>
        <v/>
      </c>
      <c r="BF429" s="12" t="str">
        <f t="shared" si="183"/>
        <v/>
      </c>
      <c r="BG429" s="12" t="str">
        <f>_xlfn.IFNA(VLOOKUP(Z429,对应表!$Z:$AA,2,FALSE)&amp;AA429,"")</f>
        <v>COT:9</v>
      </c>
      <c r="BH429" s="12" t="str">
        <f>_xlfn.IFNA(VLOOKUP(AB429,对应表!$Z:$AA,2,FALSE)&amp;AC429,"")</f>
        <v>BOK:9</v>
      </c>
      <c r="BI429" s="12" t="str">
        <f>_xlfn.IFNA(VLOOKUP(AD429,对应表!$Z:$AA,2,FALSE)&amp;AE429,"")</f>
        <v/>
      </c>
      <c r="BJ429" s="12" t="str">
        <f>_xlfn.IFNA(VLOOKUP(AF429,对应表!$Z:$AA,2,FALSE)&amp;AG429,"")</f>
        <v/>
      </c>
      <c r="BK429" s="12" t="str">
        <f>_xlfn.IFNA(VLOOKUP(AH429,对应表!$Z:$AA,2,FALSE)&amp;AI429,"")</f>
        <v/>
      </c>
      <c r="BN429" t="str">
        <f t="shared" si="186"/>
        <v>被动刚烈lv14</v>
      </c>
      <c r="BO429">
        <f t="shared" si="184"/>
        <v>9</v>
      </c>
      <c r="BP429">
        <f t="shared" si="185"/>
        <v>9</v>
      </c>
      <c r="BQ429" t="str">
        <f t="shared" si="187"/>
        <v>反击率值</v>
      </c>
      <c r="BR429" t="str">
        <f t="shared" si="188"/>
        <v>格挡率值</v>
      </c>
      <c r="BS429" s="22" t="str">
        <f>VLOOKUP(BQ429,对应表!AS:AU,3,FALSE)</f>
        <v>反击率</v>
      </c>
      <c r="BT429" s="22">
        <f>VLOOKUP(BQ429,对应表!AS:AU,2,FALSE)</f>
        <v>1</v>
      </c>
      <c r="BU429" s="22" t="str">
        <f t="shared" si="197"/>
        <v>+9</v>
      </c>
      <c r="BV429" s="22" t="str">
        <f t="shared" si="199"/>
        <v>反击率+9</v>
      </c>
      <c r="BW429" s="22" t="str">
        <f>_xlfn.IFNA(VLOOKUP(BR429,对应表!AS:AU,3,FALSE),"")</f>
        <v>格挡率</v>
      </c>
      <c r="BX429" s="22">
        <f>_xlfn.IFNA(VLOOKUP(BR429,对应表!AS:AU,2,FALSE),"")</f>
        <v>1</v>
      </c>
      <c r="BY429" s="22" t="str">
        <f t="shared" si="200"/>
        <v>+9</v>
      </c>
      <c r="BZ429" s="22" t="str">
        <f t="shared" si="201"/>
        <v>格挡率+9</v>
      </c>
    </row>
    <row r="430" spans="11:78" x14ac:dyDescent="0.15">
      <c r="K430" t="str">
        <f t="shared" si="193"/>
        <v>被动刚烈lv15</v>
      </c>
      <c r="L430" s="6" t="str">
        <f>Q430&amp;":"&amp;M430&amp;":"&amp;VLOOKUP(N430,对应表!B:C,2,FALSE)&amp;":"&amp;IF(buff!O430="",0,O430)</f>
        <v>200335:100:1:0</v>
      </c>
      <c r="M430">
        <v>100</v>
      </c>
      <c r="N430" s="1" t="s">
        <v>278</v>
      </c>
      <c r="O430">
        <v>0</v>
      </c>
      <c r="P430">
        <f t="shared" si="178"/>
        <v>10</v>
      </c>
      <c r="Q430">
        <v>200335</v>
      </c>
      <c r="R430" s="4" t="s">
        <v>461</v>
      </c>
      <c r="S430" s="4" t="str">
        <f t="shared" si="198"/>
        <v>被动刚烈lv15</v>
      </c>
      <c r="T430" s="4" t="str">
        <f t="shared" si="194"/>
        <v>被动刚烈lv15</v>
      </c>
      <c r="U430" t="s">
        <v>279</v>
      </c>
      <c r="Z430" t="s">
        <v>415</v>
      </c>
      <c r="AA430">
        <v>10</v>
      </c>
      <c r="AB430" t="s">
        <v>1083</v>
      </c>
      <c r="AC430">
        <v>9</v>
      </c>
      <c r="AJ430" s="12" t="str">
        <f t="shared" si="195"/>
        <v>COT:10|BOK:9</v>
      </c>
      <c r="AS430">
        <v>999</v>
      </c>
      <c r="AV430" s="4"/>
      <c r="AW430" s="4"/>
      <c r="AX430" s="4"/>
      <c r="AY430" s="4"/>
      <c r="BA430" s="12" t="str">
        <f t="shared" si="196"/>
        <v/>
      </c>
      <c r="BB430" s="12" t="str">
        <f t="shared" si="179"/>
        <v/>
      </c>
      <c r="BC430" s="12" t="str">
        <f t="shared" si="180"/>
        <v/>
      </c>
      <c r="BD430" s="12" t="str">
        <f t="shared" si="181"/>
        <v/>
      </c>
      <c r="BE430" s="12" t="str">
        <f t="shared" si="182"/>
        <v/>
      </c>
      <c r="BF430" s="12" t="str">
        <f t="shared" si="183"/>
        <v/>
      </c>
      <c r="BG430" s="12" t="str">
        <f>_xlfn.IFNA(VLOOKUP(Z430,对应表!$Z:$AA,2,FALSE)&amp;AA430,"")</f>
        <v>COT:10</v>
      </c>
      <c r="BH430" s="12" t="str">
        <f>_xlfn.IFNA(VLOOKUP(AB430,对应表!$Z:$AA,2,FALSE)&amp;AC430,"")</f>
        <v>BOK:9</v>
      </c>
      <c r="BI430" s="12" t="str">
        <f>_xlfn.IFNA(VLOOKUP(AD430,对应表!$Z:$AA,2,FALSE)&amp;AE430,"")</f>
        <v/>
      </c>
      <c r="BJ430" s="12" t="str">
        <f>_xlfn.IFNA(VLOOKUP(AF430,对应表!$Z:$AA,2,FALSE)&amp;AG430,"")</f>
        <v/>
      </c>
      <c r="BK430" s="12" t="str">
        <f>_xlfn.IFNA(VLOOKUP(AH430,对应表!$Z:$AA,2,FALSE)&amp;AI430,"")</f>
        <v/>
      </c>
      <c r="BN430" t="str">
        <f t="shared" si="186"/>
        <v>被动刚烈lv15</v>
      </c>
      <c r="BO430">
        <f t="shared" si="184"/>
        <v>10</v>
      </c>
      <c r="BP430">
        <f t="shared" si="185"/>
        <v>9</v>
      </c>
      <c r="BQ430" t="str">
        <f t="shared" si="187"/>
        <v>反击率值</v>
      </c>
      <c r="BR430" t="str">
        <f t="shared" si="188"/>
        <v>格挡率值</v>
      </c>
      <c r="BS430" s="22" t="str">
        <f>VLOOKUP(BQ430,对应表!AS:AU,3,FALSE)</f>
        <v>反击率</v>
      </c>
      <c r="BT430" s="22">
        <f>VLOOKUP(BQ430,对应表!AS:AU,2,FALSE)</f>
        <v>1</v>
      </c>
      <c r="BU430" s="22" t="str">
        <f t="shared" si="197"/>
        <v>+10</v>
      </c>
      <c r="BV430" s="22" t="str">
        <f t="shared" si="199"/>
        <v>反击率+10</v>
      </c>
      <c r="BW430" s="22" t="str">
        <f>_xlfn.IFNA(VLOOKUP(BR430,对应表!AS:AU,3,FALSE),"")</f>
        <v>格挡率</v>
      </c>
      <c r="BX430" s="22">
        <f>_xlfn.IFNA(VLOOKUP(BR430,对应表!AS:AU,2,FALSE),"")</f>
        <v>1</v>
      </c>
      <c r="BY430" s="22" t="str">
        <f t="shared" si="200"/>
        <v>+9</v>
      </c>
      <c r="BZ430" s="22" t="str">
        <f t="shared" si="201"/>
        <v>格挡率+9</v>
      </c>
    </row>
    <row r="431" spans="11:78" x14ac:dyDescent="0.15">
      <c r="K431" t="str">
        <f t="shared" si="193"/>
        <v>被动刚烈lv16</v>
      </c>
      <c r="L431" s="6" t="str">
        <f>Q431&amp;":"&amp;M431&amp;":"&amp;VLOOKUP(N431,对应表!B:C,2,FALSE)&amp;":"&amp;IF(buff!O431="",0,O431)</f>
        <v>200336:100:1:0</v>
      </c>
      <c r="M431">
        <v>100</v>
      </c>
      <c r="N431" s="1" t="s">
        <v>278</v>
      </c>
      <c r="O431">
        <v>0</v>
      </c>
      <c r="P431">
        <f t="shared" si="178"/>
        <v>10</v>
      </c>
      <c r="Q431">
        <v>200336</v>
      </c>
      <c r="R431" s="4" t="s">
        <v>462</v>
      </c>
      <c r="S431" s="4" t="str">
        <f t="shared" si="198"/>
        <v>被动刚烈lv16</v>
      </c>
      <c r="T431" s="4" t="str">
        <f t="shared" si="194"/>
        <v>被动刚烈lv16</v>
      </c>
      <c r="U431" t="s">
        <v>279</v>
      </c>
      <c r="Z431" t="s">
        <v>415</v>
      </c>
      <c r="AA431">
        <v>10</v>
      </c>
      <c r="AB431" t="s">
        <v>1083</v>
      </c>
      <c r="AC431">
        <v>10</v>
      </c>
      <c r="AJ431" s="12" t="str">
        <f t="shared" si="195"/>
        <v>COT:10|BOK:10</v>
      </c>
      <c r="AS431">
        <v>999</v>
      </c>
      <c r="AV431" s="4"/>
      <c r="AW431" s="4"/>
      <c r="AX431" s="4"/>
      <c r="AY431" s="4"/>
      <c r="BA431" s="12" t="str">
        <f t="shared" si="196"/>
        <v/>
      </c>
      <c r="BB431" s="12" t="str">
        <f t="shared" si="179"/>
        <v/>
      </c>
      <c r="BC431" s="12" t="str">
        <f t="shared" si="180"/>
        <v/>
      </c>
      <c r="BD431" s="12" t="str">
        <f t="shared" si="181"/>
        <v/>
      </c>
      <c r="BE431" s="12" t="str">
        <f t="shared" si="182"/>
        <v/>
      </c>
      <c r="BF431" s="12" t="str">
        <f t="shared" si="183"/>
        <v/>
      </c>
      <c r="BG431" s="12" t="str">
        <f>_xlfn.IFNA(VLOOKUP(Z431,对应表!$Z:$AA,2,FALSE)&amp;AA431,"")</f>
        <v>COT:10</v>
      </c>
      <c r="BH431" s="12" t="str">
        <f>_xlfn.IFNA(VLOOKUP(AB431,对应表!$Z:$AA,2,FALSE)&amp;AC431,"")</f>
        <v>BOK:10</v>
      </c>
      <c r="BI431" s="12" t="str">
        <f>_xlfn.IFNA(VLOOKUP(AD431,对应表!$Z:$AA,2,FALSE)&amp;AE431,"")</f>
        <v/>
      </c>
      <c r="BJ431" s="12" t="str">
        <f>_xlfn.IFNA(VLOOKUP(AF431,对应表!$Z:$AA,2,FALSE)&amp;AG431,"")</f>
        <v/>
      </c>
      <c r="BK431" s="12" t="str">
        <f>_xlfn.IFNA(VLOOKUP(AH431,对应表!$Z:$AA,2,FALSE)&amp;AI431,"")</f>
        <v/>
      </c>
      <c r="BN431" t="str">
        <f t="shared" si="186"/>
        <v>被动刚烈lv16</v>
      </c>
      <c r="BO431">
        <f t="shared" si="184"/>
        <v>10</v>
      </c>
      <c r="BP431">
        <f t="shared" si="185"/>
        <v>10</v>
      </c>
      <c r="BQ431" t="str">
        <f t="shared" si="187"/>
        <v>反击率值</v>
      </c>
      <c r="BR431" t="str">
        <f t="shared" si="188"/>
        <v>格挡率值</v>
      </c>
      <c r="BS431" s="22" t="str">
        <f>VLOOKUP(BQ431,对应表!AS:AU,3,FALSE)</f>
        <v>反击率</v>
      </c>
      <c r="BT431" s="22">
        <f>VLOOKUP(BQ431,对应表!AS:AU,2,FALSE)</f>
        <v>1</v>
      </c>
      <c r="BU431" s="22" t="str">
        <f t="shared" si="197"/>
        <v>+10</v>
      </c>
      <c r="BV431" s="22" t="str">
        <f t="shared" si="199"/>
        <v>反击率+10</v>
      </c>
      <c r="BW431" s="22" t="str">
        <f>_xlfn.IFNA(VLOOKUP(BR431,对应表!AS:AU,3,FALSE),"")</f>
        <v>格挡率</v>
      </c>
      <c r="BX431" s="22">
        <f>_xlfn.IFNA(VLOOKUP(BR431,对应表!AS:AU,2,FALSE),"")</f>
        <v>1</v>
      </c>
      <c r="BY431" s="22" t="str">
        <f t="shared" si="200"/>
        <v>+10</v>
      </c>
      <c r="BZ431" s="22" t="str">
        <f t="shared" si="201"/>
        <v>格挡率+10</v>
      </c>
    </row>
    <row r="432" spans="11:78" x14ac:dyDescent="0.15">
      <c r="K432" t="str">
        <f t="shared" si="193"/>
        <v>被动刚烈lv17</v>
      </c>
      <c r="L432" s="6" t="str">
        <f>Q432&amp;":"&amp;M432&amp;":"&amp;VLOOKUP(N432,对应表!B:C,2,FALSE)&amp;":"&amp;IF(buff!O432="",0,O432)</f>
        <v>200337:100:1:0</v>
      </c>
      <c r="M432">
        <v>100</v>
      </c>
      <c r="N432" s="1" t="s">
        <v>278</v>
      </c>
      <c r="O432">
        <v>0</v>
      </c>
      <c r="P432">
        <f t="shared" si="178"/>
        <v>11</v>
      </c>
      <c r="Q432">
        <v>200337</v>
      </c>
      <c r="R432" s="4" t="s">
        <v>463</v>
      </c>
      <c r="S432" s="4" t="str">
        <f t="shared" si="198"/>
        <v>被动刚烈lv17</v>
      </c>
      <c r="T432" s="4" t="str">
        <f t="shared" si="194"/>
        <v>被动刚烈lv17</v>
      </c>
      <c r="U432" t="s">
        <v>279</v>
      </c>
      <c r="Z432" t="s">
        <v>415</v>
      </c>
      <c r="AA432">
        <v>11</v>
      </c>
      <c r="AB432" t="s">
        <v>1083</v>
      </c>
      <c r="AC432">
        <v>10</v>
      </c>
      <c r="AJ432" s="12" t="str">
        <f t="shared" si="195"/>
        <v>COT:11|BOK:10</v>
      </c>
      <c r="AS432">
        <v>999</v>
      </c>
      <c r="AV432" s="4"/>
      <c r="AW432" s="4"/>
      <c r="AX432" s="4"/>
      <c r="AY432" s="4"/>
      <c r="BA432" s="12" t="str">
        <f t="shared" si="196"/>
        <v/>
      </c>
      <c r="BB432" s="12" t="str">
        <f t="shared" si="179"/>
        <v/>
      </c>
      <c r="BC432" s="12" t="str">
        <f t="shared" si="180"/>
        <v/>
      </c>
      <c r="BD432" s="12" t="str">
        <f t="shared" si="181"/>
        <v/>
      </c>
      <c r="BE432" s="12" t="str">
        <f t="shared" si="182"/>
        <v/>
      </c>
      <c r="BF432" s="12" t="str">
        <f t="shared" si="183"/>
        <v/>
      </c>
      <c r="BG432" s="12" t="str">
        <f>_xlfn.IFNA(VLOOKUP(Z432,对应表!$Z:$AA,2,FALSE)&amp;AA432,"")</f>
        <v>COT:11</v>
      </c>
      <c r="BH432" s="12" t="str">
        <f>_xlfn.IFNA(VLOOKUP(AB432,对应表!$Z:$AA,2,FALSE)&amp;AC432,"")</f>
        <v>BOK:10</v>
      </c>
      <c r="BI432" s="12" t="str">
        <f>_xlfn.IFNA(VLOOKUP(AD432,对应表!$Z:$AA,2,FALSE)&amp;AE432,"")</f>
        <v/>
      </c>
      <c r="BJ432" s="12" t="str">
        <f>_xlfn.IFNA(VLOOKUP(AF432,对应表!$Z:$AA,2,FALSE)&amp;AG432,"")</f>
        <v/>
      </c>
      <c r="BK432" s="12" t="str">
        <f>_xlfn.IFNA(VLOOKUP(AH432,对应表!$Z:$AA,2,FALSE)&amp;AI432,"")</f>
        <v/>
      </c>
      <c r="BN432" t="str">
        <f t="shared" si="186"/>
        <v>被动刚烈lv17</v>
      </c>
      <c r="BO432">
        <f t="shared" si="184"/>
        <v>11</v>
      </c>
      <c r="BP432">
        <f t="shared" si="185"/>
        <v>10</v>
      </c>
      <c r="BQ432" t="str">
        <f t="shared" si="187"/>
        <v>反击率值</v>
      </c>
      <c r="BR432" t="str">
        <f t="shared" si="188"/>
        <v>格挡率值</v>
      </c>
      <c r="BS432" s="22" t="str">
        <f>VLOOKUP(BQ432,对应表!AS:AU,3,FALSE)</f>
        <v>反击率</v>
      </c>
      <c r="BT432" s="22">
        <f>VLOOKUP(BQ432,对应表!AS:AU,2,FALSE)</f>
        <v>1</v>
      </c>
      <c r="BU432" s="22" t="str">
        <f t="shared" si="197"/>
        <v>+11</v>
      </c>
      <c r="BV432" s="22" t="str">
        <f t="shared" si="199"/>
        <v>反击率+11</v>
      </c>
      <c r="BW432" s="22" t="str">
        <f>_xlfn.IFNA(VLOOKUP(BR432,对应表!AS:AU,3,FALSE),"")</f>
        <v>格挡率</v>
      </c>
      <c r="BX432" s="22">
        <f>_xlfn.IFNA(VLOOKUP(BR432,对应表!AS:AU,2,FALSE),"")</f>
        <v>1</v>
      </c>
      <c r="BY432" s="22" t="str">
        <f t="shared" si="200"/>
        <v>+10</v>
      </c>
      <c r="BZ432" s="22" t="str">
        <f t="shared" si="201"/>
        <v>格挡率+10</v>
      </c>
    </row>
    <row r="433" spans="11:78" x14ac:dyDescent="0.15">
      <c r="K433" t="str">
        <f t="shared" si="193"/>
        <v>被动刚烈lv18</v>
      </c>
      <c r="L433" s="6" t="str">
        <f>Q433&amp;":"&amp;M433&amp;":"&amp;VLOOKUP(N433,对应表!B:C,2,FALSE)&amp;":"&amp;IF(buff!O433="",0,O433)</f>
        <v>200338:100:1:0</v>
      </c>
      <c r="M433">
        <v>100</v>
      </c>
      <c r="N433" s="1" t="s">
        <v>278</v>
      </c>
      <c r="O433">
        <v>0</v>
      </c>
      <c r="P433">
        <f t="shared" si="178"/>
        <v>11</v>
      </c>
      <c r="Q433">
        <v>200338</v>
      </c>
      <c r="R433" s="4" t="s">
        <v>464</v>
      </c>
      <c r="S433" s="4" t="str">
        <f t="shared" si="198"/>
        <v>被动刚烈lv18</v>
      </c>
      <c r="T433" s="4" t="str">
        <f t="shared" si="194"/>
        <v>被动刚烈lv18</v>
      </c>
      <c r="U433" t="s">
        <v>279</v>
      </c>
      <c r="Z433" t="s">
        <v>415</v>
      </c>
      <c r="AA433">
        <v>11</v>
      </c>
      <c r="AB433" t="s">
        <v>1083</v>
      </c>
      <c r="AC433">
        <v>11</v>
      </c>
      <c r="AJ433" s="12" t="str">
        <f t="shared" si="195"/>
        <v>COT:11|BOK:11</v>
      </c>
      <c r="AS433">
        <v>999</v>
      </c>
      <c r="AV433" s="4"/>
      <c r="AW433" s="4"/>
      <c r="AX433" s="4"/>
      <c r="AY433" s="4"/>
      <c r="BA433" s="12" t="str">
        <f t="shared" si="196"/>
        <v/>
      </c>
      <c r="BB433" s="12" t="str">
        <f t="shared" si="179"/>
        <v/>
      </c>
      <c r="BC433" s="12" t="str">
        <f t="shared" si="180"/>
        <v/>
      </c>
      <c r="BD433" s="12" t="str">
        <f t="shared" si="181"/>
        <v/>
      </c>
      <c r="BE433" s="12" t="str">
        <f t="shared" si="182"/>
        <v/>
      </c>
      <c r="BF433" s="12" t="str">
        <f t="shared" si="183"/>
        <v/>
      </c>
      <c r="BG433" s="12" t="str">
        <f>_xlfn.IFNA(VLOOKUP(Z433,对应表!$Z:$AA,2,FALSE)&amp;AA433,"")</f>
        <v>COT:11</v>
      </c>
      <c r="BH433" s="12" t="str">
        <f>_xlfn.IFNA(VLOOKUP(AB433,对应表!$Z:$AA,2,FALSE)&amp;AC433,"")</f>
        <v>BOK:11</v>
      </c>
      <c r="BI433" s="12" t="str">
        <f>_xlfn.IFNA(VLOOKUP(AD433,对应表!$Z:$AA,2,FALSE)&amp;AE433,"")</f>
        <v/>
      </c>
      <c r="BJ433" s="12" t="str">
        <f>_xlfn.IFNA(VLOOKUP(AF433,对应表!$Z:$AA,2,FALSE)&amp;AG433,"")</f>
        <v/>
      </c>
      <c r="BK433" s="12" t="str">
        <f>_xlfn.IFNA(VLOOKUP(AH433,对应表!$Z:$AA,2,FALSE)&amp;AI433,"")</f>
        <v/>
      </c>
      <c r="BN433" t="str">
        <f t="shared" si="186"/>
        <v>被动刚烈lv18</v>
      </c>
      <c r="BO433">
        <f t="shared" si="184"/>
        <v>11</v>
      </c>
      <c r="BP433">
        <f t="shared" si="185"/>
        <v>11</v>
      </c>
      <c r="BQ433" t="str">
        <f t="shared" si="187"/>
        <v>反击率值</v>
      </c>
      <c r="BR433" t="str">
        <f t="shared" si="188"/>
        <v>格挡率值</v>
      </c>
      <c r="BS433" s="22" t="str">
        <f>VLOOKUP(BQ433,对应表!AS:AU,3,FALSE)</f>
        <v>反击率</v>
      </c>
      <c r="BT433" s="22">
        <f>VLOOKUP(BQ433,对应表!AS:AU,2,FALSE)</f>
        <v>1</v>
      </c>
      <c r="BU433" s="22" t="str">
        <f t="shared" si="197"/>
        <v>+11</v>
      </c>
      <c r="BV433" s="22" t="str">
        <f t="shared" si="199"/>
        <v>反击率+11</v>
      </c>
      <c r="BW433" s="22" t="str">
        <f>_xlfn.IFNA(VLOOKUP(BR433,对应表!AS:AU,3,FALSE),"")</f>
        <v>格挡率</v>
      </c>
      <c r="BX433" s="22">
        <f>_xlfn.IFNA(VLOOKUP(BR433,对应表!AS:AU,2,FALSE),"")</f>
        <v>1</v>
      </c>
      <c r="BY433" s="22" t="str">
        <f t="shared" si="200"/>
        <v>+11</v>
      </c>
      <c r="BZ433" s="22" t="str">
        <f t="shared" si="201"/>
        <v>格挡率+11</v>
      </c>
    </row>
    <row r="434" spans="11:78" x14ac:dyDescent="0.15">
      <c r="K434" t="str">
        <f t="shared" si="193"/>
        <v>被动刚烈lv19</v>
      </c>
      <c r="L434" s="6" t="str">
        <f>Q434&amp;":"&amp;M434&amp;":"&amp;VLOOKUP(N434,对应表!B:C,2,FALSE)&amp;":"&amp;IF(buff!O434="",0,O434)</f>
        <v>200339:100:1:0</v>
      </c>
      <c r="M434">
        <v>100</v>
      </c>
      <c r="N434" s="1" t="s">
        <v>278</v>
      </c>
      <c r="O434">
        <v>0</v>
      </c>
      <c r="P434">
        <f t="shared" si="178"/>
        <v>12</v>
      </c>
      <c r="Q434">
        <v>200339</v>
      </c>
      <c r="R434" s="4" t="s">
        <v>465</v>
      </c>
      <c r="S434" s="4" t="str">
        <f t="shared" si="198"/>
        <v>被动刚烈lv19</v>
      </c>
      <c r="T434" s="4" t="str">
        <f t="shared" si="194"/>
        <v>被动刚烈lv19</v>
      </c>
      <c r="U434" t="s">
        <v>279</v>
      </c>
      <c r="Z434" t="s">
        <v>415</v>
      </c>
      <c r="AA434">
        <v>12</v>
      </c>
      <c r="AB434" t="s">
        <v>1083</v>
      </c>
      <c r="AC434">
        <v>11</v>
      </c>
      <c r="AJ434" s="12" t="str">
        <f t="shared" si="195"/>
        <v>COT:12|BOK:11</v>
      </c>
      <c r="AS434">
        <v>999</v>
      </c>
      <c r="AV434" s="4"/>
      <c r="AW434" s="4"/>
      <c r="AX434" s="4"/>
      <c r="AY434" s="4"/>
      <c r="BA434" s="12" t="str">
        <f t="shared" si="196"/>
        <v/>
      </c>
      <c r="BB434" s="12" t="str">
        <f t="shared" si="179"/>
        <v/>
      </c>
      <c r="BC434" s="12" t="str">
        <f t="shared" si="180"/>
        <v/>
      </c>
      <c r="BD434" s="12" t="str">
        <f t="shared" si="181"/>
        <v/>
      </c>
      <c r="BE434" s="12" t="str">
        <f t="shared" si="182"/>
        <v/>
      </c>
      <c r="BF434" s="12" t="str">
        <f t="shared" si="183"/>
        <v/>
      </c>
      <c r="BG434" s="12" t="str">
        <f>_xlfn.IFNA(VLOOKUP(Z434,对应表!$Z:$AA,2,FALSE)&amp;AA434,"")</f>
        <v>COT:12</v>
      </c>
      <c r="BH434" s="12" t="str">
        <f>_xlfn.IFNA(VLOOKUP(AB434,对应表!$Z:$AA,2,FALSE)&amp;AC434,"")</f>
        <v>BOK:11</v>
      </c>
      <c r="BI434" s="12" t="str">
        <f>_xlfn.IFNA(VLOOKUP(AD434,对应表!$Z:$AA,2,FALSE)&amp;AE434,"")</f>
        <v/>
      </c>
      <c r="BJ434" s="12" t="str">
        <f>_xlfn.IFNA(VLOOKUP(AF434,对应表!$Z:$AA,2,FALSE)&amp;AG434,"")</f>
        <v/>
      </c>
      <c r="BK434" s="12" t="str">
        <f>_xlfn.IFNA(VLOOKUP(AH434,对应表!$Z:$AA,2,FALSE)&amp;AI434,"")</f>
        <v/>
      </c>
      <c r="BN434" t="str">
        <f t="shared" si="186"/>
        <v>被动刚烈lv19</v>
      </c>
      <c r="BO434">
        <f t="shared" si="184"/>
        <v>12</v>
      </c>
      <c r="BP434">
        <f t="shared" si="185"/>
        <v>11</v>
      </c>
      <c r="BQ434" t="str">
        <f t="shared" si="187"/>
        <v>反击率值</v>
      </c>
      <c r="BR434" t="str">
        <f t="shared" si="188"/>
        <v>格挡率值</v>
      </c>
      <c r="BS434" s="22" t="str">
        <f>VLOOKUP(BQ434,对应表!AS:AU,3,FALSE)</f>
        <v>反击率</v>
      </c>
      <c r="BT434" s="22">
        <f>VLOOKUP(BQ434,对应表!AS:AU,2,FALSE)</f>
        <v>1</v>
      </c>
      <c r="BU434" s="22" t="str">
        <f t="shared" si="197"/>
        <v>+12</v>
      </c>
      <c r="BV434" s="22" t="str">
        <f t="shared" si="199"/>
        <v>反击率+12</v>
      </c>
      <c r="BW434" s="22" t="str">
        <f>_xlfn.IFNA(VLOOKUP(BR434,对应表!AS:AU,3,FALSE),"")</f>
        <v>格挡率</v>
      </c>
      <c r="BX434" s="22">
        <f>_xlfn.IFNA(VLOOKUP(BR434,对应表!AS:AU,2,FALSE),"")</f>
        <v>1</v>
      </c>
      <c r="BY434" s="22" t="str">
        <f t="shared" si="200"/>
        <v>+11</v>
      </c>
      <c r="BZ434" s="22" t="str">
        <f t="shared" si="201"/>
        <v>格挡率+11</v>
      </c>
    </row>
    <row r="435" spans="11:78" x14ac:dyDescent="0.15">
      <c r="K435" t="str">
        <f t="shared" si="193"/>
        <v>被动刚烈lv20</v>
      </c>
      <c r="L435" s="6" t="str">
        <f>Q435&amp;":"&amp;M435&amp;":"&amp;VLOOKUP(N435,对应表!B:C,2,FALSE)&amp;":"&amp;IF(buff!O435="",0,O435)</f>
        <v>200340:100:1:0</v>
      </c>
      <c r="M435">
        <v>100</v>
      </c>
      <c r="N435" s="1" t="s">
        <v>278</v>
      </c>
      <c r="O435">
        <v>0</v>
      </c>
      <c r="P435">
        <f t="shared" si="178"/>
        <v>12</v>
      </c>
      <c r="Q435">
        <v>200340</v>
      </c>
      <c r="R435" s="4" t="s">
        <v>466</v>
      </c>
      <c r="S435" s="4" t="str">
        <f t="shared" si="198"/>
        <v>被动刚烈lv20</v>
      </c>
      <c r="T435" s="4" t="str">
        <f t="shared" si="194"/>
        <v>被动刚烈lv20</v>
      </c>
      <c r="U435" t="s">
        <v>279</v>
      </c>
      <c r="Z435" t="s">
        <v>415</v>
      </c>
      <c r="AA435">
        <v>12</v>
      </c>
      <c r="AB435" t="s">
        <v>1083</v>
      </c>
      <c r="AC435">
        <v>12</v>
      </c>
      <c r="AJ435" s="12" t="str">
        <f t="shared" si="195"/>
        <v>COT:12|BOK:12</v>
      </c>
      <c r="AS435">
        <v>999</v>
      </c>
      <c r="AV435" s="4"/>
      <c r="AW435" s="4"/>
      <c r="AX435" s="4"/>
      <c r="AY435" s="4"/>
      <c r="BA435" s="12" t="str">
        <f t="shared" si="196"/>
        <v/>
      </c>
      <c r="BB435" s="12" t="str">
        <f t="shared" si="179"/>
        <v/>
      </c>
      <c r="BC435" s="12" t="str">
        <f t="shared" si="180"/>
        <v/>
      </c>
      <c r="BD435" s="12" t="str">
        <f t="shared" si="181"/>
        <v/>
      </c>
      <c r="BE435" s="12" t="str">
        <f t="shared" si="182"/>
        <v/>
      </c>
      <c r="BF435" s="12" t="str">
        <f t="shared" si="183"/>
        <v/>
      </c>
      <c r="BG435" s="12" t="str">
        <f>_xlfn.IFNA(VLOOKUP(Z435,对应表!$Z:$AA,2,FALSE)&amp;AA435,"")</f>
        <v>COT:12</v>
      </c>
      <c r="BH435" s="12" t="str">
        <f>_xlfn.IFNA(VLOOKUP(AB435,对应表!$Z:$AA,2,FALSE)&amp;AC435,"")</f>
        <v>BOK:12</v>
      </c>
      <c r="BI435" s="12" t="str">
        <f>_xlfn.IFNA(VLOOKUP(AD435,对应表!$Z:$AA,2,FALSE)&amp;AE435,"")</f>
        <v/>
      </c>
      <c r="BJ435" s="12" t="str">
        <f>_xlfn.IFNA(VLOOKUP(AF435,对应表!$Z:$AA,2,FALSE)&amp;AG435,"")</f>
        <v/>
      </c>
      <c r="BK435" s="12" t="str">
        <f>_xlfn.IFNA(VLOOKUP(AH435,对应表!$Z:$AA,2,FALSE)&amp;AI435,"")</f>
        <v/>
      </c>
      <c r="BN435" t="str">
        <f t="shared" si="186"/>
        <v>被动刚烈lv20</v>
      </c>
      <c r="BO435">
        <f t="shared" si="184"/>
        <v>12</v>
      </c>
      <c r="BP435">
        <f t="shared" si="185"/>
        <v>12</v>
      </c>
      <c r="BQ435" t="str">
        <f t="shared" si="187"/>
        <v>反击率值</v>
      </c>
      <c r="BR435" t="str">
        <f t="shared" si="188"/>
        <v>格挡率值</v>
      </c>
      <c r="BS435" s="22" t="str">
        <f>VLOOKUP(BQ435,对应表!AS:AU,3,FALSE)</f>
        <v>反击率</v>
      </c>
      <c r="BT435" s="22">
        <f>VLOOKUP(BQ435,对应表!AS:AU,2,FALSE)</f>
        <v>1</v>
      </c>
      <c r="BU435" s="22" t="str">
        <f t="shared" si="197"/>
        <v>+12</v>
      </c>
      <c r="BV435" s="22" t="str">
        <f t="shared" si="199"/>
        <v>反击率+12</v>
      </c>
      <c r="BW435" s="22" t="str">
        <f>_xlfn.IFNA(VLOOKUP(BR435,对应表!AS:AU,3,FALSE),"")</f>
        <v>格挡率</v>
      </c>
      <c r="BX435" s="22">
        <f>_xlfn.IFNA(VLOOKUP(BR435,对应表!AS:AU,2,FALSE),"")</f>
        <v>1</v>
      </c>
      <c r="BY435" s="22" t="str">
        <f t="shared" si="200"/>
        <v>+12</v>
      </c>
      <c r="BZ435" s="22" t="str">
        <f t="shared" si="201"/>
        <v>格挡率+12</v>
      </c>
    </row>
    <row r="436" spans="11:78" x14ac:dyDescent="0.15">
      <c r="K436" t="str">
        <f t="shared" ref="K436:K455" si="202">R436</f>
        <v>被动灵活lv1</v>
      </c>
      <c r="L436" s="6" t="str">
        <f>Q436&amp;":"&amp;M436&amp;":"&amp;VLOOKUP(N436,对应表!B:C,2,FALSE)&amp;":"&amp;IF(buff!O436="",0,O436)</f>
        <v>200341:100:1:0</v>
      </c>
      <c r="M436">
        <v>100</v>
      </c>
      <c r="N436" s="1" t="s">
        <v>278</v>
      </c>
      <c r="O436">
        <v>0</v>
      </c>
      <c r="P436">
        <f t="shared" si="178"/>
        <v>3</v>
      </c>
      <c r="Q436">
        <v>200341</v>
      </c>
      <c r="R436" s="4" t="s">
        <v>1206</v>
      </c>
      <c r="S436" s="4" t="str">
        <f t="shared" si="198"/>
        <v>被动灵活lv1</v>
      </c>
      <c r="T436" s="4" t="str">
        <f t="shared" ref="T436:T455" si="203">R436</f>
        <v>被动灵活lv1</v>
      </c>
      <c r="U436" t="s">
        <v>279</v>
      </c>
      <c r="Z436" t="s">
        <v>1124</v>
      </c>
      <c r="AA436">
        <v>3</v>
      </c>
      <c r="AB436" t="s">
        <v>1226</v>
      </c>
      <c r="AC436">
        <v>2</v>
      </c>
      <c r="AJ436" s="12" t="str">
        <f t="shared" ref="AJ436:AJ455" si="204">IF(BG436="","",BG436)&amp;IF(BH436="","","|"&amp;BH436)&amp;IF(BI436="","","|"&amp;BI436)&amp;IF(BJ436="","","|"&amp;BJ436)&amp;IF(BK436="","","|"&amp;BK436)</f>
        <v>COB:3|MIS:2</v>
      </c>
      <c r="AS436">
        <v>999</v>
      </c>
      <c r="AV436" s="4"/>
      <c r="AW436" s="4"/>
      <c r="AX436" s="4"/>
      <c r="AY436" s="4"/>
      <c r="BA436" s="12" t="str">
        <f t="shared" ref="BA436:BA455" si="205">IF(BB436="","",BB436)&amp;IF(BC436="","","|"&amp;BC436)&amp;IF(BD436="","","|"&amp;BD436)&amp;IF(BE436="","","|"&amp;BE436)&amp;IF(BF436="","","|"&amp;BF436)</f>
        <v/>
      </c>
      <c r="BB436" s="12" t="str">
        <f t="shared" si="179"/>
        <v/>
      </c>
      <c r="BC436" s="12" t="str">
        <f t="shared" si="180"/>
        <v/>
      </c>
      <c r="BD436" s="12" t="str">
        <f t="shared" si="181"/>
        <v/>
      </c>
      <c r="BE436" s="12" t="str">
        <f t="shared" si="182"/>
        <v/>
      </c>
      <c r="BF436" s="12" t="str">
        <f t="shared" si="183"/>
        <v/>
      </c>
      <c r="BG436" s="12" t="str">
        <f>_xlfn.IFNA(VLOOKUP(Z436,对应表!$Z:$AA,2,FALSE)&amp;AA436,"")</f>
        <v>COB:3</v>
      </c>
      <c r="BH436" s="12" t="str">
        <f>_xlfn.IFNA(VLOOKUP(AB436,对应表!$Z:$AA,2,FALSE)&amp;AC436,"")</f>
        <v>MIS:2</v>
      </c>
      <c r="BI436" s="12" t="str">
        <f>_xlfn.IFNA(VLOOKUP(AD436,对应表!$Z:$AA,2,FALSE)&amp;AE436,"")</f>
        <v/>
      </c>
      <c r="BJ436" s="12" t="str">
        <f>_xlfn.IFNA(VLOOKUP(AF436,对应表!$Z:$AA,2,FALSE)&amp;AG436,"")</f>
        <v/>
      </c>
      <c r="BK436" s="12" t="str">
        <f>_xlfn.IFNA(VLOOKUP(AH436,对应表!$Z:$AA,2,FALSE)&amp;AI436,"")</f>
        <v/>
      </c>
      <c r="BN436" t="str">
        <f t="shared" si="186"/>
        <v>被动灵活lv1</v>
      </c>
      <c r="BO436">
        <f t="shared" si="184"/>
        <v>3</v>
      </c>
      <c r="BP436">
        <f t="shared" si="185"/>
        <v>2</v>
      </c>
      <c r="BQ436" t="str">
        <f t="shared" si="187"/>
        <v>连击率值</v>
      </c>
      <c r="BR436" t="str">
        <f t="shared" si="188"/>
        <v>回避率值</v>
      </c>
      <c r="BS436" s="22" t="str">
        <f>VLOOKUP(BQ436,对应表!AS:AU,3,FALSE)</f>
        <v>连击率</v>
      </c>
      <c r="BT436" s="22">
        <f>VLOOKUP(BQ436,对应表!AS:AU,2,FALSE)</f>
        <v>1</v>
      </c>
      <c r="BU436" s="22" t="str">
        <f t="shared" si="197"/>
        <v>+3</v>
      </c>
      <c r="BV436" s="22" t="str">
        <f t="shared" si="199"/>
        <v>连击率+3</v>
      </c>
      <c r="BW436" s="22" t="str">
        <f>_xlfn.IFNA(VLOOKUP(BR436,对应表!AS:AU,3,FALSE),"")</f>
        <v>回避率</v>
      </c>
      <c r="BX436" s="22">
        <f>_xlfn.IFNA(VLOOKUP(BR436,对应表!AS:AU,2,FALSE),"")</f>
        <v>1</v>
      </c>
      <c r="BY436" s="22" t="str">
        <f t="shared" si="200"/>
        <v>+2</v>
      </c>
      <c r="BZ436" s="22" t="str">
        <f t="shared" si="201"/>
        <v>回避率+2</v>
      </c>
    </row>
    <row r="437" spans="11:78" x14ac:dyDescent="0.15">
      <c r="K437" t="str">
        <f t="shared" si="202"/>
        <v>被动灵活lv2</v>
      </c>
      <c r="L437" s="6" t="str">
        <f>Q437&amp;":"&amp;M437&amp;":"&amp;VLOOKUP(N437,对应表!B:C,2,FALSE)&amp;":"&amp;IF(buff!O437="",0,O437)</f>
        <v>200342:100:1:0</v>
      </c>
      <c r="M437">
        <v>100</v>
      </c>
      <c r="N437" s="1" t="s">
        <v>278</v>
      </c>
      <c r="O437">
        <v>0</v>
      </c>
      <c r="P437">
        <f t="shared" si="178"/>
        <v>3</v>
      </c>
      <c r="Q437">
        <v>200342</v>
      </c>
      <c r="R437" s="4" t="s">
        <v>1207</v>
      </c>
      <c r="S437" s="4" t="str">
        <f t="shared" si="198"/>
        <v>被动灵活lv2</v>
      </c>
      <c r="T437" s="4" t="str">
        <f t="shared" si="203"/>
        <v>被动灵活lv2</v>
      </c>
      <c r="U437" t="s">
        <v>279</v>
      </c>
      <c r="Z437" t="s">
        <v>1124</v>
      </c>
      <c r="AA437">
        <v>3</v>
      </c>
      <c r="AB437" t="s">
        <v>1226</v>
      </c>
      <c r="AC437">
        <v>3</v>
      </c>
      <c r="AJ437" s="12" t="str">
        <f t="shared" si="204"/>
        <v>COB:3|MIS:3</v>
      </c>
      <c r="AS437">
        <v>999</v>
      </c>
      <c r="AV437" s="4"/>
      <c r="AW437" s="4"/>
      <c r="AX437" s="4"/>
      <c r="AY437" s="4"/>
      <c r="BA437" s="12" t="str">
        <f t="shared" si="205"/>
        <v/>
      </c>
      <c r="BB437" s="12" t="str">
        <f t="shared" si="179"/>
        <v/>
      </c>
      <c r="BC437" s="12" t="str">
        <f t="shared" si="180"/>
        <v/>
      </c>
      <c r="BD437" s="12" t="str">
        <f t="shared" si="181"/>
        <v/>
      </c>
      <c r="BE437" s="12" t="str">
        <f t="shared" si="182"/>
        <v/>
      </c>
      <c r="BF437" s="12" t="str">
        <f t="shared" si="183"/>
        <v/>
      </c>
      <c r="BG437" s="12" t="str">
        <f>_xlfn.IFNA(VLOOKUP(Z437,对应表!$Z:$AA,2,FALSE)&amp;AA437,"")</f>
        <v>COB:3</v>
      </c>
      <c r="BH437" s="12" t="str">
        <f>_xlfn.IFNA(VLOOKUP(AB437,对应表!$Z:$AA,2,FALSE)&amp;AC437,"")</f>
        <v>MIS:3</v>
      </c>
      <c r="BI437" s="12" t="str">
        <f>_xlfn.IFNA(VLOOKUP(AD437,对应表!$Z:$AA,2,FALSE)&amp;AE437,"")</f>
        <v/>
      </c>
      <c r="BJ437" s="12" t="str">
        <f>_xlfn.IFNA(VLOOKUP(AF437,对应表!$Z:$AA,2,FALSE)&amp;AG437,"")</f>
        <v/>
      </c>
      <c r="BK437" s="12" t="str">
        <f>_xlfn.IFNA(VLOOKUP(AH437,对应表!$Z:$AA,2,FALSE)&amp;AI437,"")</f>
        <v/>
      </c>
      <c r="BN437" t="str">
        <f t="shared" si="186"/>
        <v>被动灵活lv2</v>
      </c>
      <c r="BO437">
        <f t="shared" si="184"/>
        <v>3</v>
      </c>
      <c r="BP437">
        <f t="shared" si="185"/>
        <v>3</v>
      </c>
      <c r="BQ437" t="str">
        <f t="shared" si="187"/>
        <v>连击率值</v>
      </c>
      <c r="BR437" t="str">
        <f t="shared" si="188"/>
        <v>回避率值</v>
      </c>
      <c r="BS437" s="22" t="str">
        <f>VLOOKUP(BQ437,对应表!AS:AU,3,FALSE)</f>
        <v>连击率</v>
      </c>
      <c r="BT437" s="22">
        <f>VLOOKUP(BQ437,对应表!AS:AU,2,FALSE)</f>
        <v>1</v>
      </c>
      <c r="BU437" s="22" t="str">
        <f t="shared" si="197"/>
        <v>+3</v>
      </c>
      <c r="BV437" s="22" t="str">
        <f t="shared" si="199"/>
        <v>连击率+3</v>
      </c>
      <c r="BW437" s="22" t="str">
        <f>_xlfn.IFNA(VLOOKUP(BR437,对应表!AS:AU,3,FALSE),"")</f>
        <v>回避率</v>
      </c>
      <c r="BX437" s="22">
        <f>_xlfn.IFNA(VLOOKUP(BR437,对应表!AS:AU,2,FALSE),"")</f>
        <v>1</v>
      </c>
      <c r="BY437" s="22" t="str">
        <f t="shared" si="200"/>
        <v>+3</v>
      </c>
      <c r="BZ437" s="22" t="str">
        <f t="shared" si="201"/>
        <v>回避率+3</v>
      </c>
    </row>
    <row r="438" spans="11:78" x14ac:dyDescent="0.15">
      <c r="K438" t="str">
        <f t="shared" si="202"/>
        <v>被动灵活lv3</v>
      </c>
      <c r="L438" s="6" t="str">
        <f>Q438&amp;":"&amp;M438&amp;":"&amp;VLOOKUP(N438,对应表!B:C,2,FALSE)&amp;":"&amp;IF(buff!O438="",0,O438)</f>
        <v>200343:100:1:0</v>
      </c>
      <c r="M438">
        <v>100</v>
      </c>
      <c r="N438" s="1" t="s">
        <v>278</v>
      </c>
      <c r="O438">
        <v>0</v>
      </c>
      <c r="P438">
        <f t="shared" si="178"/>
        <v>4</v>
      </c>
      <c r="Q438">
        <v>200343</v>
      </c>
      <c r="R438" s="4" t="s">
        <v>1208</v>
      </c>
      <c r="S438" s="4" t="str">
        <f t="shared" si="198"/>
        <v>被动灵活lv3</v>
      </c>
      <c r="T438" s="4" t="str">
        <f t="shared" si="203"/>
        <v>被动灵活lv3</v>
      </c>
      <c r="U438" t="s">
        <v>279</v>
      </c>
      <c r="Z438" t="s">
        <v>1124</v>
      </c>
      <c r="AA438">
        <v>4</v>
      </c>
      <c r="AB438" t="s">
        <v>1226</v>
      </c>
      <c r="AC438">
        <v>3</v>
      </c>
      <c r="AJ438" s="12" t="str">
        <f t="shared" si="204"/>
        <v>COB:4|MIS:3</v>
      </c>
      <c r="AS438">
        <v>999</v>
      </c>
      <c r="AV438" s="4"/>
      <c r="AW438" s="4"/>
      <c r="AX438" s="4"/>
      <c r="AY438" s="4"/>
      <c r="BA438" s="12" t="str">
        <f t="shared" si="205"/>
        <v/>
      </c>
      <c r="BB438" s="12" t="str">
        <f t="shared" si="179"/>
        <v/>
      </c>
      <c r="BC438" s="12" t="str">
        <f t="shared" si="180"/>
        <v/>
      </c>
      <c r="BD438" s="12" t="str">
        <f t="shared" si="181"/>
        <v/>
      </c>
      <c r="BE438" s="12" t="str">
        <f t="shared" si="182"/>
        <v/>
      </c>
      <c r="BF438" s="12" t="str">
        <f t="shared" si="183"/>
        <v/>
      </c>
      <c r="BG438" s="12" t="str">
        <f>_xlfn.IFNA(VLOOKUP(Z438,对应表!$Z:$AA,2,FALSE)&amp;AA438,"")</f>
        <v>COB:4</v>
      </c>
      <c r="BH438" s="12" t="str">
        <f>_xlfn.IFNA(VLOOKUP(AB438,对应表!$Z:$AA,2,FALSE)&amp;AC438,"")</f>
        <v>MIS:3</v>
      </c>
      <c r="BI438" s="12" t="str">
        <f>_xlfn.IFNA(VLOOKUP(AD438,对应表!$Z:$AA,2,FALSE)&amp;AE438,"")</f>
        <v/>
      </c>
      <c r="BJ438" s="12" t="str">
        <f>_xlfn.IFNA(VLOOKUP(AF438,对应表!$Z:$AA,2,FALSE)&amp;AG438,"")</f>
        <v/>
      </c>
      <c r="BK438" s="12" t="str">
        <f>_xlfn.IFNA(VLOOKUP(AH438,对应表!$Z:$AA,2,FALSE)&amp;AI438,"")</f>
        <v/>
      </c>
      <c r="BN438" t="str">
        <f t="shared" si="186"/>
        <v>被动灵活lv3</v>
      </c>
      <c r="BO438">
        <f t="shared" si="184"/>
        <v>4</v>
      </c>
      <c r="BP438">
        <f t="shared" si="185"/>
        <v>3</v>
      </c>
      <c r="BQ438" t="str">
        <f t="shared" si="187"/>
        <v>连击率值</v>
      </c>
      <c r="BR438" t="str">
        <f t="shared" si="188"/>
        <v>回避率值</v>
      </c>
      <c r="BS438" s="22" t="str">
        <f>VLOOKUP(BQ438,对应表!AS:AU,3,FALSE)</f>
        <v>连击率</v>
      </c>
      <c r="BT438" s="22">
        <f>VLOOKUP(BQ438,对应表!AS:AU,2,FALSE)</f>
        <v>1</v>
      </c>
      <c r="BU438" s="22" t="str">
        <f t="shared" si="197"/>
        <v>+4</v>
      </c>
      <c r="BV438" s="22" t="str">
        <f t="shared" si="199"/>
        <v>连击率+4</v>
      </c>
      <c r="BW438" s="22" t="str">
        <f>_xlfn.IFNA(VLOOKUP(BR438,对应表!AS:AU,3,FALSE),"")</f>
        <v>回避率</v>
      </c>
      <c r="BX438" s="22">
        <f>_xlfn.IFNA(VLOOKUP(BR438,对应表!AS:AU,2,FALSE),"")</f>
        <v>1</v>
      </c>
      <c r="BY438" s="22" t="str">
        <f t="shared" si="200"/>
        <v>+3</v>
      </c>
      <c r="BZ438" s="22" t="str">
        <f t="shared" si="201"/>
        <v>回避率+3</v>
      </c>
    </row>
    <row r="439" spans="11:78" x14ac:dyDescent="0.15">
      <c r="K439" t="str">
        <f t="shared" si="202"/>
        <v>被动灵活lv4</v>
      </c>
      <c r="L439" s="6" t="str">
        <f>Q439&amp;":"&amp;M439&amp;":"&amp;VLOOKUP(N439,对应表!B:C,2,FALSE)&amp;":"&amp;IF(buff!O439="",0,O439)</f>
        <v>200344:100:1:0</v>
      </c>
      <c r="M439">
        <v>100</v>
      </c>
      <c r="N439" s="1" t="s">
        <v>278</v>
      </c>
      <c r="O439">
        <v>0</v>
      </c>
      <c r="P439">
        <f t="shared" si="178"/>
        <v>4</v>
      </c>
      <c r="Q439">
        <v>200344</v>
      </c>
      <c r="R439" s="4" t="s">
        <v>1209</v>
      </c>
      <c r="S439" s="4" t="str">
        <f t="shared" si="198"/>
        <v>被动灵活lv4</v>
      </c>
      <c r="T439" s="4" t="str">
        <f t="shared" si="203"/>
        <v>被动灵活lv4</v>
      </c>
      <c r="U439" t="s">
        <v>279</v>
      </c>
      <c r="Z439" t="s">
        <v>1124</v>
      </c>
      <c r="AA439">
        <v>4</v>
      </c>
      <c r="AB439" t="s">
        <v>1226</v>
      </c>
      <c r="AC439">
        <v>4</v>
      </c>
      <c r="AJ439" s="12" t="str">
        <f t="shared" si="204"/>
        <v>COB:4|MIS:4</v>
      </c>
      <c r="AS439">
        <v>999</v>
      </c>
      <c r="AV439" s="4"/>
      <c r="AW439" s="4"/>
      <c r="AX439" s="4"/>
      <c r="AY439" s="4"/>
      <c r="BA439" s="12" t="str">
        <f t="shared" si="205"/>
        <v/>
      </c>
      <c r="BB439" s="12" t="str">
        <f t="shared" si="179"/>
        <v/>
      </c>
      <c r="BC439" s="12" t="str">
        <f t="shared" si="180"/>
        <v/>
      </c>
      <c r="BD439" s="12" t="str">
        <f t="shared" si="181"/>
        <v/>
      </c>
      <c r="BE439" s="12" t="str">
        <f t="shared" si="182"/>
        <v/>
      </c>
      <c r="BF439" s="12" t="str">
        <f t="shared" si="183"/>
        <v/>
      </c>
      <c r="BG439" s="12" t="str">
        <f>_xlfn.IFNA(VLOOKUP(Z439,对应表!$Z:$AA,2,FALSE)&amp;AA439,"")</f>
        <v>COB:4</v>
      </c>
      <c r="BH439" s="12" t="str">
        <f>_xlfn.IFNA(VLOOKUP(AB439,对应表!$Z:$AA,2,FALSE)&amp;AC439,"")</f>
        <v>MIS:4</v>
      </c>
      <c r="BI439" s="12" t="str">
        <f>_xlfn.IFNA(VLOOKUP(AD439,对应表!$Z:$AA,2,FALSE)&amp;AE439,"")</f>
        <v/>
      </c>
      <c r="BJ439" s="12" t="str">
        <f>_xlfn.IFNA(VLOOKUP(AF439,对应表!$Z:$AA,2,FALSE)&amp;AG439,"")</f>
        <v/>
      </c>
      <c r="BK439" s="12" t="str">
        <f>_xlfn.IFNA(VLOOKUP(AH439,对应表!$Z:$AA,2,FALSE)&amp;AI439,"")</f>
        <v/>
      </c>
      <c r="BN439" t="str">
        <f t="shared" si="186"/>
        <v>被动灵活lv4</v>
      </c>
      <c r="BO439">
        <f t="shared" si="184"/>
        <v>4</v>
      </c>
      <c r="BP439">
        <f t="shared" si="185"/>
        <v>4</v>
      </c>
      <c r="BQ439" t="str">
        <f t="shared" si="187"/>
        <v>连击率值</v>
      </c>
      <c r="BR439" t="str">
        <f t="shared" si="188"/>
        <v>回避率值</v>
      </c>
      <c r="BS439" s="22" t="str">
        <f>VLOOKUP(BQ439,对应表!AS:AU,3,FALSE)</f>
        <v>连击率</v>
      </c>
      <c r="BT439" s="22">
        <f>VLOOKUP(BQ439,对应表!AS:AU,2,FALSE)</f>
        <v>1</v>
      </c>
      <c r="BU439" s="22" t="str">
        <f t="shared" si="197"/>
        <v>+4</v>
      </c>
      <c r="BV439" s="22" t="str">
        <f t="shared" si="199"/>
        <v>连击率+4</v>
      </c>
      <c r="BW439" s="22" t="str">
        <f>_xlfn.IFNA(VLOOKUP(BR439,对应表!AS:AU,3,FALSE),"")</f>
        <v>回避率</v>
      </c>
      <c r="BX439" s="22">
        <f>_xlfn.IFNA(VLOOKUP(BR439,对应表!AS:AU,2,FALSE),"")</f>
        <v>1</v>
      </c>
      <c r="BY439" s="22" t="str">
        <f t="shared" si="200"/>
        <v>+4</v>
      </c>
      <c r="BZ439" s="22" t="str">
        <f t="shared" si="201"/>
        <v>回避率+4</v>
      </c>
    </row>
    <row r="440" spans="11:78" x14ac:dyDescent="0.15">
      <c r="K440" t="str">
        <f t="shared" si="202"/>
        <v>被动灵活lv5</v>
      </c>
      <c r="L440" s="6" t="str">
        <f>Q440&amp;":"&amp;M440&amp;":"&amp;VLOOKUP(N440,对应表!B:C,2,FALSE)&amp;":"&amp;IF(buff!O440="",0,O440)</f>
        <v>200345:100:1:0</v>
      </c>
      <c r="M440">
        <v>100</v>
      </c>
      <c r="N440" s="1" t="s">
        <v>278</v>
      </c>
      <c r="O440">
        <v>0</v>
      </c>
      <c r="P440">
        <f t="shared" si="178"/>
        <v>5</v>
      </c>
      <c r="Q440">
        <v>200345</v>
      </c>
      <c r="R440" s="4" t="s">
        <v>1210</v>
      </c>
      <c r="S440" s="4" t="str">
        <f t="shared" si="198"/>
        <v>被动灵活lv5</v>
      </c>
      <c r="T440" s="4" t="str">
        <f t="shared" si="203"/>
        <v>被动灵活lv5</v>
      </c>
      <c r="U440" t="s">
        <v>279</v>
      </c>
      <c r="Z440" t="s">
        <v>1124</v>
      </c>
      <c r="AA440">
        <v>5</v>
      </c>
      <c r="AB440" t="s">
        <v>1226</v>
      </c>
      <c r="AC440">
        <v>4</v>
      </c>
      <c r="AJ440" s="12" t="str">
        <f t="shared" si="204"/>
        <v>COB:5|MIS:4</v>
      </c>
      <c r="AS440">
        <v>999</v>
      </c>
      <c r="AV440" s="4"/>
      <c r="AW440" s="4"/>
      <c r="AX440" s="4"/>
      <c r="AY440" s="4"/>
      <c r="BA440" s="12" t="str">
        <f t="shared" si="205"/>
        <v/>
      </c>
      <c r="BB440" s="12" t="str">
        <f t="shared" si="179"/>
        <v/>
      </c>
      <c r="BC440" s="12" t="str">
        <f t="shared" si="180"/>
        <v/>
      </c>
      <c r="BD440" s="12" t="str">
        <f t="shared" si="181"/>
        <v/>
      </c>
      <c r="BE440" s="12" t="str">
        <f t="shared" si="182"/>
        <v/>
      </c>
      <c r="BF440" s="12" t="str">
        <f t="shared" si="183"/>
        <v/>
      </c>
      <c r="BG440" s="12" t="str">
        <f>_xlfn.IFNA(VLOOKUP(Z440,对应表!$Z:$AA,2,FALSE)&amp;AA440,"")</f>
        <v>COB:5</v>
      </c>
      <c r="BH440" s="12" t="str">
        <f>_xlfn.IFNA(VLOOKUP(AB440,对应表!$Z:$AA,2,FALSE)&amp;AC440,"")</f>
        <v>MIS:4</v>
      </c>
      <c r="BI440" s="12" t="str">
        <f>_xlfn.IFNA(VLOOKUP(AD440,对应表!$Z:$AA,2,FALSE)&amp;AE440,"")</f>
        <v/>
      </c>
      <c r="BJ440" s="12" t="str">
        <f>_xlfn.IFNA(VLOOKUP(AF440,对应表!$Z:$AA,2,FALSE)&amp;AG440,"")</f>
        <v/>
      </c>
      <c r="BK440" s="12" t="str">
        <f>_xlfn.IFNA(VLOOKUP(AH440,对应表!$Z:$AA,2,FALSE)&amp;AI440,"")</f>
        <v/>
      </c>
      <c r="BN440" t="str">
        <f t="shared" si="186"/>
        <v>被动灵活lv5</v>
      </c>
      <c r="BO440">
        <f t="shared" si="184"/>
        <v>5</v>
      </c>
      <c r="BP440">
        <f t="shared" si="185"/>
        <v>4</v>
      </c>
      <c r="BQ440" t="str">
        <f t="shared" si="187"/>
        <v>连击率值</v>
      </c>
      <c r="BR440" t="str">
        <f t="shared" si="188"/>
        <v>回避率值</v>
      </c>
      <c r="BS440" s="22" t="str">
        <f>VLOOKUP(BQ440,对应表!AS:AU,3,FALSE)</f>
        <v>连击率</v>
      </c>
      <c r="BT440" s="22">
        <f>VLOOKUP(BQ440,对应表!AS:AU,2,FALSE)</f>
        <v>1</v>
      </c>
      <c r="BU440" s="22" t="str">
        <f t="shared" si="197"/>
        <v>+5</v>
      </c>
      <c r="BV440" s="22" t="str">
        <f t="shared" si="199"/>
        <v>连击率+5</v>
      </c>
      <c r="BW440" s="22" t="str">
        <f>_xlfn.IFNA(VLOOKUP(BR440,对应表!AS:AU,3,FALSE),"")</f>
        <v>回避率</v>
      </c>
      <c r="BX440" s="22">
        <f>_xlfn.IFNA(VLOOKUP(BR440,对应表!AS:AU,2,FALSE),"")</f>
        <v>1</v>
      </c>
      <c r="BY440" s="22" t="str">
        <f t="shared" si="200"/>
        <v>+4</v>
      </c>
      <c r="BZ440" s="22" t="str">
        <f t="shared" si="201"/>
        <v>回避率+4</v>
      </c>
    </row>
    <row r="441" spans="11:78" x14ac:dyDescent="0.15">
      <c r="K441" t="str">
        <f t="shared" si="202"/>
        <v>被动灵活lv6</v>
      </c>
      <c r="L441" s="6" t="str">
        <f>Q441&amp;":"&amp;M441&amp;":"&amp;VLOOKUP(N441,对应表!B:C,2,FALSE)&amp;":"&amp;IF(buff!O441="",0,O441)</f>
        <v>200346:100:1:0</v>
      </c>
      <c r="M441">
        <v>100</v>
      </c>
      <c r="N441" s="1" t="s">
        <v>278</v>
      </c>
      <c r="O441">
        <v>0</v>
      </c>
      <c r="P441">
        <f t="shared" si="178"/>
        <v>5</v>
      </c>
      <c r="Q441">
        <v>200346</v>
      </c>
      <c r="R441" s="4" t="s">
        <v>1211</v>
      </c>
      <c r="S441" s="4" t="str">
        <f t="shared" si="198"/>
        <v>被动灵活lv6</v>
      </c>
      <c r="T441" s="4" t="str">
        <f t="shared" si="203"/>
        <v>被动灵活lv6</v>
      </c>
      <c r="U441" t="s">
        <v>279</v>
      </c>
      <c r="Z441" t="s">
        <v>1124</v>
      </c>
      <c r="AA441">
        <v>5</v>
      </c>
      <c r="AB441" t="s">
        <v>1226</v>
      </c>
      <c r="AC441">
        <v>5</v>
      </c>
      <c r="AJ441" s="12" t="str">
        <f t="shared" si="204"/>
        <v>COB:5|MIS:5</v>
      </c>
      <c r="AS441">
        <v>999</v>
      </c>
      <c r="AV441" s="4"/>
      <c r="AW441" s="4"/>
      <c r="AX441" s="4"/>
      <c r="AY441" s="4"/>
      <c r="BA441" s="12" t="str">
        <f t="shared" si="205"/>
        <v/>
      </c>
      <c r="BB441" s="12" t="str">
        <f t="shared" si="179"/>
        <v/>
      </c>
      <c r="BC441" s="12" t="str">
        <f t="shared" si="180"/>
        <v/>
      </c>
      <c r="BD441" s="12" t="str">
        <f t="shared" si="181"/>
        <v/>
      </c>
      <c r="BE441" s="12" t="str">
        <f t="shared" si="182"/>
        <v/>
      </c>
      <c r="BF441" s="12" t="str">
        <f t="shared" si="183"/>
        <v/>
      </c>
      <c r="BG441" s="12" t="str">
        <f>_xlfn.IFNA(VLOOKUP(Z441,对应表!$Z:$AA,2,FALSE)&amp;AA441,"")</f>
        <v>COB:5</v>
      </c>
      <c r="BH441" s="12" t="str">
        <f>_xlfn.IFNA(VLOOKUP(AB441,对应表!$Z:$AA,2,FALSE)&amp;AC441,"")</f>
        <v>MIS:5</v>
      </c>
      <c r="BI441" s="12" t="str">
        <f>_xlfn.IFNA(VLOOKUP(AD441,对应表!$Z:$AA,2,FALSE)&amp;AE441,"")</f>
        <v/>
      </c>
      <c r="BJ441" s="12" t="str">
        <f>_xlfn.IFNA(VLOOKUP(AF441,对应表!$Z:$AA,2,FALSE)&amp;AG441,"")</f>
        <v/>
      </c>
      <c r="BK441" s="12" t="str">
        <f>_xlfn.IFNA(VLOOKUP(AH441,对应表!$Z:$AA,2,FALSE)&amp;AI441,"")</f>
        <v/>
      </c>
      <c r="BN441" t="str">
        <f t="shared" si="186"/>
        <v>被动灵活lv6</v>
      </c>
      <c r="BO441">
        <f t="shared" si="184"/>
        <v>5</v>
      </c>
      <c r="BP441">
        <f t="shared" si="185"/>
        <v>5</v>
      </c>
      <c r="BQ441" t="str">
        <f t="shared" si="187"/>
        <v>连击率值</v>
      </c>
      <c r="BR441" t="str">
        <f t="shared" si="188"/>
        <v>回避率值</v>
      </c>
      <c r="BS441" s="22" t="str">
        <f>VLOOKUP(BQ441,对应表!AS:AU,3,FALSE)</f>
        <v>连击率</v>
      </c>
      <c r="BT441" s="22">
        <f>VLOOKUP(BQ441,对应表!AS:AU,2,FALSE)</f>
        <v>1</v>
      </c>
      <c r="BU441" s="22" t="str">
        <f t="shared" si="197"/>
        <v>+5</v>
      </c>
      <c r="BV441" s="22" t="str">
        <f t="shared" si="199"/>
        <v>连击率+5</v>
      </c>
      <c r="BW441" s="22" t="str">
        <f>_xlfn.IFNA(VLOOKUP(BR441,对应表!AS:AU,3,FALSE),"")</f>
        <v>回避率</v>
      </c>
      <c r="BX441" s="22">
        <f>_xlfn.IFNA(VLOOKUP(BR441,对应表!AS:AU,2,FALSE),"")</f>
        <v>1</v>
      </c>
      <c r="BY441" s="22" t="str">
        <f t="shared" si="200"/>
        <v>+5</v>
      </c>
      <c r="BZ441" s="22" t="str">
        <f t="shared" si="201"/>
        <v>回避率+5</v>
      </c>
    </row>
    <row r="442" spans="11:78" x14ac:dyDescent="0.15">
      <c r="K442" t="str">
        <f t="shared" si="202"/>
        <v>被动灵活lv7</v>
      </c>
      <c r="L442" s="6" t="str">
        <f>Q442&amp;":"&amp;M442&amp;":"&amp;VLOOKUP(N442,对应表!B:C,2,FALSE)&amp;":"&amp;IF(buff!O442="",0,O442)</f>
        <v>200347:100:1:0</v>
      </c>
      <c r="M442">
        <v>100</v>
      </c>
      <c r="N442" s="1" t="s">
        <v>278</v>
      </c>
      <c r="O442">
        <v>0</v>
      </c>
      <c r="P442">
        <f t="shared" si="178"/>
        <v>6</v>
      </c>
      <c r="Q442">
        <v>200347</v>
      </c>
      <c r="R442" s="4" t="s">
        <v>1212</v>
      </c>
      <c r="S442" s="4" t="str">
        <f t="shared" si="198"/>
        <v>被动灵活lv7</v>
      </c>
      <c r="T442" s="4" t="str">
        <f t="shared" si="203"/>
        <v>被动灵活lv7</v>
      </c>
      <c r="U442" t="s">
        <v>279</v>
      </c>
      <c r="Z442" t="s">
        <v>1124</v>
      </c>
      <c r="AA442">
        <v>6</v>
      </c>
      <c r="AB442" t="s">
        <v>1226</v>
      </c>
      <c r="AC442">
        <v>5</v>
      </c>
      <c r="AJ442" s="12" t="str">
        <f t="shared" si="204"/>
        <v>COB:6|MIS:5</v>
      </c>
      <c r="AS442">
        <v>999</v>
      </c>
      <c r="AV442" s="4"/>
      <c r="AW442" s="4"/>
      <c r="AX442" s="4"/>
      <c r="AY442" s="4"/>
      <c r="BA442" s="12" t="str">
        <f t="shared" si="205"/>
        <v/>
      </c>
      <c r="BB442" s="12" t="str">
        <f t="shared" si="179"/>
        <v/>
      </c>
      <c r="BC442" s="12" t="str">
        <f t="shared" si="180"/>
        <v/>
      </c>
      <c r="BD442" s="12" t="str">
        <f t="shared" si="181"/>
        <v/>
      </c>
      <c r="BE442" s="12" t="str">
        <f t="shared" si="182"/>
        <v/>
      </c>
      <c r="BF442" s="12" t="str">
        <f t="shared" si="183"/>
        <v/>
      </c>
      <c r="BG442" s="12" t="str">
        <f>_xlfn.IFNA(VLOOKUP(Z442,对应表!$Z:$AA,2,FALSE)&amp;AA442,"")</f>
        <v>COB:6</v>
      </c>
      <c r="BH442" s="12" t="str">
        <f>_xlfn.IFNA(VLOOKUP(AB442,对应表!$Z:$AA,2,FALSE)&amp;AC442,"")</f>
        <v>MIS:5</v>
      </c>
      <c r="BI442" s="12" t="str">
        <f>_xlfn.IFNA(VLOOKUP(AD442,对应表!$Z:$AA,2,FALSE)&amp;AE442,"")</f>
        <v/>
      </c>
      <c r="BJ442" s="12" t="str">
        <f>_xlfn.IFNA(VLOOKUP(AF442,对应表!$Z:$AA,2,FALSE)&amp;AG442,"")</f>
        <v/>
      </c>
      <c r="BK442" s="12" t="str">
        <f>_xlfn.IFNA(VLOOKUP(AH442,对应表!$Z:$AA,2,FALSE)&amp;AI442,"")</f>
        <v/>
      </c>
      <c r="BN442" t="str">
        <f t="shared" si="186"/>
        <v>被动灵活lv7</v>
      </c>
      <c r="BO442">
        <f t="shared" si="184"/>
        <v>6</v>
      </c>
      <c r="BP442">
        <f t="shared" si="185"/>
        <v>5</v>
      </c>
      <c r="BQ442" t="str">
        <f t="shared" si="187"/>
        <v>连击率值</v>
      </c>
      <c r="BR442" t="str">
        <f t="shared" si="188"/>
        <v>回避率值</v>
      </c>
      <c r="BS442" s="22" t="str">
        <f>VLOOKUP(BQ442,对应表!AS:AU,3,FALSE)</f>
        <v>连击率</v>
      </c>
      <c r="BT442" s="22">
        <f>VLOOKUP(BQ442,对应表!AS:AU,2,FALSE)</f>
        <v>1</v>
      </c>
      <c r="BU442" s="22" t="str">
        <f t="shared" si="197"/>
        <v>+6</v>
      </c>
      <c r="BV442" s="22" t="str">
        <f t="shared" si="199"/>
        <v>连击率+6</v>
      </c>
      <c r="BW442" s="22" t="str">
        <f>_xlfn.IFNA(VLOOKUP(BR442,对应表!AS:AU,3,FALSE),"")</f>
        <v>回避率</v>
      </c>
      <c r="BX442" s="22">
        <f>_xlfn.IFNA(VLOOKUP(BR442,对应表!AS:AU,2,FALSE),"")</f>
        <v>1</v>
      </c>
      <c r="BY442" s="22" t="str">
        <f t="shared" si="200"/>
        <v>+5</v>
      </c>
      <c r="BZ442" s="22" t="str">
        <f t="shared" si="201"/>
        <v>回避率+5</v>
      </c>
    </row>
    <row r="443" spans="11:78" x14ac:dyDescent="0.15">
      <c r="K443" t="str">
        <f t="shared" si="202"/>
        <v>被动灵活lv8</v>
      </c>
      <c r="L443" s="6" t="str">
        <f>Q443&amp;":"&amp;M443&amp;":"&amp;VLOOKUP(N443,对应表!B:C,2,FALSE)&amp;":"&amp;IF(buff!O443="",0,O443)</f>
        <v>200348:100:1:0</v>
      </c>
      <c r="M443">
        <v>100</v>
      </c>
      <c r="N443" s="1" t="s">
        <v>278</v>
      </c>
      <c r="O443">
        <v>0</v>
      </c>
      <c r="P443">
        <f t="shared" si="178"/>
        <v>6</v>
      </c>
      <c r="Q443">
        <v>200348</v>
      </c>
      <c r="R443" s="4" t="s">
        <v>1213</v>
      </c>
      <c r="S443" s="4" t="str">
        <f t="shared" si="198"/>
        <v>被动灵活lv8</v>
      </c>
      <c r="T443" s="4" t="str">
        <f t="shared" si="203"/>
        <v>被动灵活lv8</v>
      </c>
      <c r="U443" t="s">
        <v>279</v>
      </c>
      <c r="Z443" t="s">
        <v>1124</v>
      </c>
      <c r="AA443">
        <v>6</v>
      </c>
      <c r="AB443" t="s">
        <v>1226</v>
      </c>
      <c r="AC443">
        <v>6</v>
      </c>
      <c r="AJ443" s="12" t="str">
        <f t="shared" si="204"/>
        <v>COB:6|MIS:6</v>
      </c>
      <c r="AS443">
        <v>999</v>
      </c>
      <c r="AV443" s="4"/>
      <c r="AW443" s="4"/>
      <c r="AX443" s="4"/>
      <c r="AY443" s="4"/>
      <c r="BA443" s="12" t="str">
        <f t="shared" si="205"/>
        <v/>
      </c>
      <c r="BB443" s="12" t="str">
        <f t="shared" si="179"/>
        <v/>
      </c>
      <c r="BC443" s="12" t="str">
        <f t="shared" si="180"/>
        <v/>
      </c>
      <c r="BD443" s="12" t="str">
        <f t="shared" si="181"/>
        <v/>
      </c>
      <c r="BE443" s="12" t="str">
        <f t="shared" si="182"/>
        <v/>
      </c>
      <c r="BF443" s="12" t="str">
        <f t="shared" si="183"/>
        <v/>
      </c>
      <c r="BG443" s="12" t="str">
        <f>_xlfn.IFNA(VLOOKUP(Z443,对应表!$Z:$AA,2,FALSE)&amp;AA443,"")</f>
        <v>COB:6</v>
      </c>
      <c r="BH443" s="12" t="str">
        <f>_xlfn.IFNA(VLOOKUP(AB443,对应表!$Z:$AA,2,FALSE)&amp;AC443,"")</f>
        <v>MIS:6</v>
      </c>
      <c r="BI443" s="12" t="str">
        <f>_xlfn.IFNA(VLOOKUP(AD443,对应表!$Z:$AA,2,FALSE)&amp;AE443,"")</f>
        <v/>
      </c>
      <c r="BJ443" s="12" t="str">
        <f>_xlfn.IFNA(VLOOKUP(AF443,对应表!$Z:$AA,2,FALSE)&amp;AG443,"")</f>
        <v/>
      </c>
      <c r="BK443" s="12" t="str">
        <f>_xlfn.IFNA(VLOOKUP(AH443,对应表!$Z:$AA,2,FALSE)&amp;AI443,"")</f>
        <v/>
      </c>
      <c r="BN443" t="str">
        <f t="shared" si="186"/>
        <v>被动灵活lv8</v>
      </c>
      <c r="BO443">
        <f t="shared" si="184"/>
        <v>6</v>
      </c>
      <c r="BP443">
        <f t="shared" si="185"/>
        <v>6</v>
      </c>
      <c r="BQ443" t="str">
        <f t="shared" si="187"/>
        <v>连击率值</v>
      </c>
      <c r="BR443" t="str">
        <f t="shared" si="188"/>
        <v>回避率值</v>
      </c>
      <c r="BS443" s="22" t="str">
        <f>VLOOKUP(BQ443,对应表!AS:AU,3,FALSE)</f>
        <v>连击率</v>
      </c>
      <c r="BT443" s="22">
        <f>VLOOKUP(BQ443,对应表!AS:AU,2,FALSE)</f>
        <v>1</v>
      </c>
      <c r="BU443" s="22" t="str">
        <f t="shared" si="197"/>
        <v>+6</v>
      </c>
      <c r="BV443" s="22" t="str">
        <f t="shared" si="199"/>
        <v>连击率+6</v>
      </c>
      <c r="BW443" s="22" t="str">
        <f>_xlfn.IFNA(VLOOKUP(BR443,对应表!AS:AU,3,FALSE),"")</f>
        <v>回避率</v>
      </c>
      <c r="BX443" s="22">
        <f>_xlfn.IFNA(VLOOKUP(BR443,对应表!AS:AU,2,FALSE),"")</f>
        <v>1</v>
      </c>
      <c r="BY443" s="22" t="str">
        <f t="shared" si="200"/>
        <v>+6</v>
      </c>
      <c r="BZ443" s="22" t="str">
        <f t="shared" si="201"/>
        <v>回避率+6</v>
      </c>
    </row>
    <row r="444" spans="11:78" x14ac:dyDescent="0.15">
      <c r="K444" t="str">
        <f t="shared" si="202"/>
        <v>被动灵活lv9</v>
      </c>
      <c r="L444" s="6" t="str">
        <f>Q444&amp;":"&amp;M444&amp;":"&amp;VLOOKUP(N444,对应表!B:C,2,FALSE)&amp;":"&amp;IF(buff!O444="",0,O444)</f>
        <v>200349:100:1:0</v>
      </c>
      <c r="M444">
        <v>100</v>
      </c>
      <c r="N444" s="1" t="s">
        <v>278</v>
      </c>
      <c r="O444">
        <v>0</v>
      </c>
      <c r="P444">
        <f t="shared" si="178"/>
        <v>7</v>
      </c>
      <c r="Q444">
        <v>200349</v>
      </c>
      <c r="R444" s="4" t="s">
        <v>1214</v>
      </c>
      <c r="S444" s="4" t="str">
        <f t="shared" si="198"/>
        <v>被动灵活lv9</v>
      </c>
      <c r="T444" s="4" t="str">
        <f t="shared" si="203"/>
        <v>被动灵活lv9</v>
      </c>
      <c r="U444" t="s">
        <v>279</v>
      </c>
      <c r="Z444" t="s">
        <v>1124</v>
      </c>
      <c r="AA444">
        <v>7</v>
      </c>
      <c r="AB444" t="s">
        <v>1226</v>
      </c>
      <c r="AC444">
        <v>6</v>
      </c>
      <c r="AJ444" s="12" t="str">
        <f t="shared" si="204"/>
        <v>COB:7|MIS:6</v>
      </c>
      <c r="AS444">
        <v>999</v>
      </c>
      <c r="AV444" s="4"/>
      <c r="AW444" s="4"/>
      <c r="AX444" s="4"/>
      <c r="AY444" s="4"/>
      <c r="BA444" s="12" t="str">
        <f t="shared" si="205"/>
        <v/>
      </c>
      <c r="BB444" s="12" t="str">
        <f t="shared" si="179"/>
        <v/>
      </c>
      <c r="BC444" s="12" t="str">
        <f t="shared" si="180"/>
        <v/>
      </c>
      <c r="BD444" s="12" t="str">
        <f t="shared" si="181"/>
        <v/>
      </c>
      <c r="BE444" s="12" t="str">
        <f t="shared" si="182"/>
        <v/>
      </c>
      <c r="BF444" s="12" t="str">
        <f t="shared" si="183"/>
        <v/>
      </c>
      <c r="BG444" s="12" t="str">
        <f>_xlfn.IFNA(VLOOKUP(Z444,对应表!$Z:$AA,2,FALSE)&amp;AA444,"")</f>
        <v>COB:7</v>
      </c>
      <c r="BH444" s="12" t="str">
        <f>_xlfn.IFNA(VLOOKUP(AB444,对应表!$Z:$AA,2,FALSE)&amp;AC444,"")</f>
        <v>MIS:6</v>
      </c>
      <c r="BI444" s="12" t="str">
        <f>_xlfn.IFNA(VLOOKUP(AD444,对应表!$Z:$AA,2,FALSE)&amp;AE444,"")</f>
        <v/>
      </c>
      <c r="BJ444" s="12" t="str">
        <f>_xlfn.IFNA(VLOOKUP(AF444,对应表!$Z:$AA,2,FALSE)&amp;AG444,"")</f>
        <v/>
      </c>
      <c r="BK444" s="12" t="str">
        <f>_xlfn.IFNA(VLOOKUP(AH444,对应表!$Z:$AA,2,FALSE)&amp;AI444,"")</f>
        <v/>
      </c>
      <c r="BN444" t="str">
        <f t="shared" si="186"/>
        <v>被动灵活lv9</v>
      </c>
      <c r="BO444">
        <f t="shared" si="184"/>
        <v>7</v>
      </c>
      <c r="BP444">
        <f t="shared" si="185"/>
        <v>6</v>
      </c>
      <c r="BQ444" t="str">
        <f t="shared" si="187"/>
        <v>连击率值</v>
      </c>
      <c r="BR444" t="str">
        <f t="shared" si="188"/>
        <v>回避率值</v>
      </c>
      <c r="BS444" s="22" t="str">
        <f>VLOOKUP(BQ444,对应表!AS:AU,3,FALSE)</f>
        <v>连击率</v>
      </c>
      <c r="BT444" s="22">
        <f>VLOOKUP(BQ444,对应表!AS:AU,2,FALSE)</f>
        <v>1</v>
      </c>
      <c r="BU444" s="22" t="str">
        <f t="shared" si="197"/>
        <v>+7</v>
      </c>
      <c r="BV444" s="22" t="str">
        <f t="shared" si="199"/>
        <v>连击率+7</v>
      </c>
      <c r="BW444" s="22" t="str">
        <f>_xlfn.IFNA(VLOOKUP(BR444,对应表!AS:AU,3,FALSE),"")</f>
        <v>回避率</v>
      </c>
      <c r="BX444" s="22">
        <f>_xlfn.IFNA(VLOOKUP(BR444,对应表!AS:AU,2,FALSE),"")</f>
        <v>1</v>
      </c>
      <c r="BY444" s="22" t="str">
        <f t="shared" si="200"/>
        <v>+6</v>
      </c>
      <c r="BZ444" s="22" t="str">
        <f t="shared" si="201"/>
        <v>回避率+6</v>
      </c>
    </row>
    <row r="445" spans="11:78" x14ac:dyDescent="0.15">
      <c r="K445" t="str">
        <f t="shared" si="202"/>
        <v>被动灵活lv10</v>
      </c>
      <c r="L445" s="6" t="str">
        <f>Q445&amp;":"&amp;M445&amp;":"&amp;VLOOKUP(N445,对应表!B:C,2,FALSE)&amp;":"&amp;IF(buff!O445="",0,O445)</f>
        <v>200350:100:1:0</v>
      </c>
      <c r="M445">
        <v>100</v>
      </c>
      <c r="N445" s="1" t="s">
        <v>278</v>
      </c>
      <c r="O445">
        <v>0</v>
      </c>
      <c r="P445">
        <f t="shared" si="178"/>
        <v>7</v>
      </c>
      <c r="Q445">
        <v>200350</v>
      </c>
      <c r="R445" s="4" t="s">
        <v>1215</v>
      </c>
      <c r="S445" s="4" t="str">
        <f t="shared" si="198"/>
        <v>被动灵活lv10</v>
      </c>
      <c r="T445" s="4" t="str">
        <f t="shared" si="203"/>
        <v>被动灵活lv10</v>
      </c>
      <c r="U445" t="s">
        <v>279</v>
      </c>
      <c r="Z445" t="s">
        <v>1124</v>
      </c>
      <c r="AA445">
        <v>7</v>
      </c>
      <c r="AB445" t="s">
        <v>1226</v>
      </c>
      <c r="AC445">
        <v>7</v>
      </c>
      <c r="AJ445" s="12" t="str">
        <f t="shared" si="204"/>
        <v>COB:7|MIS:7</v>
      </c>
      <c r="AS445">
        <v>999</v>
      </c>
      <c r="AV445" s="4"/>
      <c r="AW445" s="4"/>
      <c r="AX445" s="4"/>
      <c r="AY445" s="4"/>
      <c r="BA445" s="12" t="str">
        <f t="shared" si="205"/>
        <v/>
      </c>
      <c r="BB445" s="12" t="str">
        <f t="shared" si="179"/>
        <v/>
      </c>
      <c r="BC445" s="12" t="str">
        <f t="shared" si="180"/>
        <v/>
      </c>
      <c r="BD445" s="12" t="str">
        <f t="shared" si="181"/>
        <v/>
      </c>
      <c r="BE445" s="12" t="str">
        <f t="shared" si="182"/>
        <v/>
      </c>
      <c r="BF445" s="12" t="str">
        <f t="shared" si="183"/>
        <v/>
      </c>
      <c r="BG445" s="12" t="str">
        <f>_xlfn.IFNA(VLOOKUP(Z445,对应表!$Z:$AA,2,FALSE)&amp;AA445,"")</f>
        <v>COB:7</v>
      </c>
      <c r="BH445" s="12" t="str">
        <f>_xlfn.IFNA(VLOOKUP(AB445,对应表!$Z:$AA,2,FALSE)&amp;AC445,"")</f>
        <v>MIS:7</v>
      </c>
      <c r="BI445" s="12" t="str">
        <f>_xlfn.IFNA(VLOOKUP(AD445,对应表!$Z:$AA,2,FALSE)&amp;AE445,"")</f>
        <v/>
      </c>
      <c r="BJ445" s="12" t="str">
        <f>_xlfn.IFNA(VLOOKUP(AF445,对应表!$Z:$AA,2,FALSE)&amp;AG445,"")</f>
        <v/>
      </c>
      <c r="BK445" s="12" t="str">
        <f>_xlfn.IFNA(VLOOKUP(AH445,对应表!$Z:$AA,2,FALSE)&amp;AI445,"")</f>
        <v/>
      </c>
      <c r="BN445" t="str">
        <f t="shared" si="186"/>
        <v>被动灵活lv10</v>
      </c>
      <c r="BO445">
        <f t="shared" si="184"/>
        <v>7</v>
      </c>
      <c r="BP445">
        <f t="shared" si="185"/>
        <v>7</v>
      </c>
      <c r="BQ445" t="str">
        <f t="shared" si="187"/>
        <v>连击率值</v>
      </c>
      <c r="BR445" t="str">
        <f t="shared" si="188"/>
        <v>回避率值</v>
      </c>
      <c r="BS445" s="22" t="str">
        <f>VLOOKUP(BQ445,对应表!AS:AU,3,FALSE)</f>
        <v>连击率</v>
      </c>
      <c r="BT445" s="22">
        <f>VLOOKUP(BQ445,对应表!AS:AU,2,FALSE)</f>
        <v>1</v>
      </c>
      <c r="BU445" s="22" t="str">
        <f t="shared" si="197"/>
        <v>+7</v>
      </c>
      <c r="BV445" s="22" t="str">
        <f t="shared" si="199"/>
        <v>连击率+7</v>
      </c>
      <c r="BW445" s="22" t="str">
        <f>_xlfn.IFNA(VLOOKUP(BR445,对应表!AS:AU,3,FALSE),"")</f>
        <v>回避率</v>
      </c>
      <c r="BX445" s="22">
        <f>_xlfn.IFNA(VLOOKUP(BR445,对应表!AS:AU,2,FALSE),"")</f>
        <v>1</v>
      </c>
      <c r="BY445" s="22" t="str">
        <f t="shared" si="200"/>
        <v>+7</v>
      </c>
      <c r="BZ445" s="22" t="str">
        <f t="shared" si="201"/>
        <v>回避率+7</v>
      </c>
    </row>
    <row r="446" spans="11:78" x14ac:dyDescent="0.15">
      <c r="K446" t="str">
        <f t="shared" si="202"/>
        <v>被动灵活lv11</v>
      </c>
      <c r="L446" s="6" t="str">
        <f>Q446&amp;":"&amp;M446&amp;":"&amp;VLOOKUP(N446,对应表!B:C,2,FALSE)&amp;":"&amp;IF(buff!O446="",0,O446)</f>
        <v>200351:100:1:0</v>
      </c>
      <c r="M446">
        <v>100</v>
      </c>
      <c r="N446" s="1" t="s">
        <v>278</v>
      </c>
      <c r="O446">
        <v>0</v>
      </c>
      <c r="P446">
        <f t="shared" si="178"/>
        <v>8</v>
      </c>
      <c r="Q446">
        <v>200351</v>
      </c>
      <c r="R446" s="4" t="s">
        <v>1216</v>
      </c>
      <c r="S446" s="4" t="str">
        <f t="shared" si="198"/>
        <v>被动灵活lv11</v>
      </c>
      <c r="T446" s="4" t="str">
        <f t="shared" si="203"/>
        <v>被动灵活lv11</v>
      </c>
      <c r="U446" t="s">
        <v>279</v>
      </c>
      <c r="Z446" t="s">
        <v>1124</v>
      </c>
      <c r="AA446">
        <v>8</v>
      </c>
      <c r="AB446" t="s">
        <v>1226</v>
      </c>
      <c r="AC446">
        <v>7</v>
      </c>
      <c r="AJ446" s="12" t="str">
        <f t="shared" si="204"/>
        <v>COB:8|MIS:7</v>
      </c>
      <c r="AS446">
        <v>999</v>
      </c>
      <c r="AV446" s="4"/>
      <c r="AW446" s="4"/>
      <c r="AX446" s="4"/>
      <c r="AY446" s="4"/>
      <c r="BA446" s="12" t="str">
        <f t="shared" si="205"/>
        <v/>
      </c>
      <c r="BB446" s="12" t="str">
        <f t="shared" si="179"/>
        <v/>
      </c>
      <c r="BC446" s="12" t="str">
        <f t="shared" si="180"/>
        <v/>
      </c>
      <c r="BD446" s="12" t="str">
        <f t="shared" si="181"/>
        <v/>
      </c>
      <c r="BE446" s="12" t="str">
        <f t="shared" si="182"/>
        <v/>
      </c>
      <c r="BF446" s="12" t="str">
        <f t="shared" si="183"/>
        <v/>
      </c>
      <c r="BG446" s="12" t="str">
        <f>_xlfn.IFNA(VLOOKUP(Z446,对应表!$Z:$AA,2,FALSE)&amp;AA446,"")</f>
        <v>COB:8</v>
      </c>
      <c r="BH446" s="12" t="str">
        <f>_xlfn.IFNA(VLOOKUP(AB446,对应表!$Z:$AA,2,FALSE)&amp;AC446,"")</f>
        <v>MIS:7</v>
      </c>
      <c r="BI446" s="12" t="str">
        <f>_xlfn.IFNA(VLOOKUP(AD446,对应表!$Z:$AA,2,FALSE)&amp;AE446,"")</f>
        <v/>
      </c>
      <c r="BJ446" s="12" t="str">
        <f>_xlfn.IFNA(VLOOKUP(AF446,对应表!$Z:$AA,2,FALSE)&amp;AG446,"")</f>
        <v/>
      </c>
      <c r="BK446" s="12" t="str">
        <f>_xlfn.IFNA(VLOOKUP(AH446,对应表!$Z:$AA,2,FALSE)&amp;AI446,"")</f>
        <v/>
      </c>
      <c r="BN446" t="str">
        <f t="shared" si="186"/>
        <v>被动灵活lv11</v>
      </c>
      <c r="BO446">
        <f t="shared" si="184"/>
        <v>8</v>
      </c>
      <c r="BP446">
        <f t="shared" si="185"/>
        <v>7</v>
      </c>
      <c r="BQ446" t="str">
        <f t="shared" si="187"/>
        <v>连击率值</v>
      </c>
      <c r="BR446" t="str">
        <f t="shared" si="188"/>
        <v>回避率值</v>
      </c>
      <c r="BS446" s="22" t="str">
        <f>VLOOKUP(BQ446,对应表!AS:AU,3,FALSE)</f>
        <v>连击率</v>
      </c>
      <c r="BT446" s="22">
        <f>VLOOKUP(BQ446,对应表!AS:AU,2,FALSE)</f>
        <v>1</v>
      </c>
      <c r="BU446" s="22" t="str">
        <f t="shared" si="197"/>
        <v>+8</v>
      </c>
      <c r="BV446" s="22" t="str">
        <f t="shared" si="199"/>
        <v>连击率+8</v>
      </c>
      <c r="BW446" s="22" t="str">
        <f>_xlfn.IFNA(VLOOKUP(BR446,对应表!AS:AU,3,FALSE),"")</f>
        <v>回避率</v>
      </c>
      <c r="BX446" s="22">
        <f>_xlfn.IFNA(VLOOKUP(BR446,对应表!AS:AU,2,FALSE),"")</f>
        <v>1</v>
      </c>
      <c r="BY446" s="22" t="str">
        <f t="shared" si="200"/>
        <v>+7</v>
      </c>
      <c r="BZ446" s="22" t="str">
        <f t="shared" si="201"/>
        <v>回避率+7</v>
      </c>
    </row>
    <row r="447" spans="11:78" x14ac:dyDescent="0.15">
      <c r="K447" t="str">
        <f t="shared" si="202"/>
        <v>被动灵活lv12</v>
      </c>
      <c r="L447" s="6" t="str">
        <f>Q447&amp;":"&amp;M447&amp;":"&amp;VLOOKUP(N447,对应表!B:C,2,FALSE)&amp;":"&amp;IF(buff!O447="",0,O447)</f>
        <v>200352:100:1:0</v>
      </c>
      <c r="M447">
        <v>100</v>
      </c>
      <c r="N447" s="1" t="s">
        <v>278</v>
      </c>
      <c r="O447">
        <v>0</v>
      </c>
      <c r="P447">
        <f t="shared" si="178"/>
        <v>8</v>
      </c>
      <c r="Q447">
        <v>200352</v>
      </c>
      <c r="R447" s="4" t="s">
        <v>1217</v>
      </c>
      <c r="S447" s="4" t="str">
        <f t="shared" si="198"/>
        <v>被动灵活lv12</v>
      </c>
      <c r="T447" s="4" t="str">
        <f t="shared" si="203"/>
        <v>被动灵活lv12</v>
      </c>
      <c r="U447" t="s">
        <v>279</v>
      </c>
      <c r="Z447" t="s">
        <v>1124</v>
      </c>
      <c r="AA447">
        <v>8</v>
      </c>
      <c r="AB447" t="s">
        <v>1226</v>
      </c>
      <c r="AC447">
        <v>8</v>
      </c>
      <c r="AJ447" s="12" t="str">
        <f t="shared" si="204"/>
        <v>COB:8|MIS:8</v>
      </c>
      <c r="AS447">
        <v>999</v>
      </c>
      <c r="AV447" s="4"/>
      <c r="AW447" s="4"/>
      <c r="AX447" s="4"/>
      <c r="AY447" s="4"/>
      <c r="BA447" s="12" t="str">
        <f t="shared" si="205"/>
        <v/>
      </c>
      <c r="BB447" s="12" t="str">
        <f t="shared" si="179"/>
        <v/>
      </c>
      <c r="BC447" s="12" t="str">
        <f t="shared" si="180"/>
        <v/>
      </c>
      <c r="BD447" s="12" t="str">
        <f t="shared" si="181"/>
        <v/>
      </c>
      <c r="BE447" s="12" t="str">
        <f t="shared" si="182"/>
        <v/>
      </c>
      <c r="BF447" s="12" t="str">
        <f t="shared" si="183"/>
        <v/>
      </c>
      <c r="BG447" s="12" t="str">
        <f>_xlfn.IFNA(VLOOKUP(Z447,对应表!$Z:$AA,2,FALSE)&amp;AA447,"")</f>
        <v>COB:8</v>
      </c>
      <c r="BH447" s="12" t="str">
        <f>_xlfn.IFNA(VLOOKUP(AB447,对应表!$Z:$AA,2,FALSE)&amp;AC447,"")</f>
        <v>MIS:8</v>
      </c>
      <c r="BI447" s="12" t="str">
        <f>_xlfn.IFNA(VLOOKUP(AD447,对应表!$Z:$AA,2,FALSE)&amp;AE447,"")</f>
        <v/>
      </c>
      <c r="BJ447" s="12" t="str">
        <f>_xlfn.IFNA(VLOOKUP(AF447,对应表!$Z:$AA,2,FALSE)&amp;AG447,"")</f>
        <v/>
      </c>
      <c r="BK447" s="12" t="str">
        <f>_xlfn.IFNA(VLOOKUP(AH447,对应表!$Z:$AA,2,FALSE)&amp;AI447,"")</f>
        <v/>
      </c>
      <c r="BN447" t="str">
        <f t="shared" si="186"/>
        <v>被动灵活lv12</v>
      </c>
      <c r="BO447">
        <f t="shared" si="184"/>
        <v>8</v>
      </c>
      <c r="BP447">
        <f t="shared" si="185"/>
        <v>8</v>
      </c>
      <c r="BQ447" t="str">
        <f t="shared" si="187"/>
        <v>连击率值</v>
      </c>
      <c r="BR447" t="str">
        <f t="shared" si="188"/>
        <v>回避率值</v>
      </c>
      <c r="BS447" s="22" t="str">
        <f>VLOOKUP(BQ447,对应表!AS:AU,3,FALSE)</f>
        <v>连击率</v>
      </c>
      <c r="BT447" s="22">
        <f>VLOOKUP(BQ447,对应表!AS:AU,2,FALSE)</f>
        <v>1</v>
      </c>
      <c r="BU447" s="22" t="str">
        <f t="shared" si="197"/>
        <v>+8</v>
      </c>
      <c r="BV447" s="22" t="str">
        <f t="shared" si="199"/>
        <v>连击率+8</v>
      </c>
      <c r="BW447" s="22" t="str">
        <f>_xlfn.IFNA(VLOOKUP(BR447,对应表!AS:AU,3,FALSE),"")</f>
        <v>回避率</v>
      </c>
      <c r="BX447" s="22">
        <f>_xlfn.IFNA(VLOOKUP(BR447,对应表!AS:AU,2,FALSE),"")</f>
        <v>1</v>
      </c>
      <c r="BY447" s="22" t="str">
        <f t="shared" si="200"/>
        <v>+8</v>
      </c>
      <c r="BZ447" s="22" t="str">
        <f t="shared" si="201"/>
        <v>回避率+8</v>
      </c>
    </row>
    <row r="448" spans="11:78" x14ac:dyDescent="0.15">
      <c r="K448" t="str">
        <f t="shared" si="202"/>
        <v>被动灵活lv13</v>
      </c>
      <c r="L448" s="6" t="str">
        <f>Q448&amp;":"&amp;M448&amp;":"&amp;VLOOKUP(N448,对应表!B:C,2,FALSE)&amp;":"&amp;IF(buff!O448="",0,O448)</f>
        <v>200353:100:1:0</v>
      </c>
      <c r="M448">
        <v>100</v>
      </c>
      <c r="N448" s="1" t="s">
        <v>278</v>
      </c>
      <c r="O448">
        <v>0</v>
      </c>
      <c r="P448">
        <f t="shared" si="178"/>
        <v>9</v>
      </c>
      <c r="Q448">
        <v>200353</v>
      </c>
      <c r="R448" s="4" t="s">
        <v>1218</v>
      </c>
      <c r="S448" s="4" t="str">
        <f t="shared" si="198"/>
        <v>被动灵活lv13</v>
      </c>
      <c r="T448" s="4" t="str">
        <f t="shared" si="203"/>
        <v>被动灵活lv13</v>
      </c>
      <c r="U448" t="s">
        <v>279</v>
      </c>
      <c r="Z448" t="s">
        <v>1124</v>
      </c>
      <c r="AA448">
        <v>9</v>
      </c>
      <c r="AB448" t="s">
        <v>1226</v>
      </c>
      <c r="AC448">
        <v>8</v>
      </c>
      <c r="AJ448" s="12" t="str">
        <f t="shared" si="204"/>
        <v>COB:9|MIS:8</v>
      </c>
      <c r="AS448">
        <v>999</v>
      </c>
      <c r="AV448" s="4"/>
      <c r="AW448" s="4"/>
      <c r="AX448" s="4"/>
      <c r="AY448" s="4"/>
      <c r="BA448" s="12" t="str">
        <f t="shared" si="205"/>
        <v/>
      </c>
      <c r="BB448" s="12" t="str">
        <f t="shared" si="179"/>
        <v/>
      </c>
      <c r="BC448" s="12" t="str">
        <f t="shared" si="180"/>
        <v/>
      </c>
      <c r="BD448" s="12" t="str">
        <f t="shared" si="181"/>
        <v/>
      </c>
      <c r="BE448" s="12" t="str">
        <f t="shared" si="182"/>
        <v/>
      </c>
      <c r="BF448" s="12" t="str">
        <f t="shared" si="183"/>
        <v/>
      </c>
      <c r="BG448" s="12" t="str">
        <f>_xlfn.IFNA(VLOOKUP(Z448,对应表!$Z:$AA,2,FALSE)&amp;AA448,"")</f>
        <v>COB:9</v>
      </c>
      <c r="BH448" s="12" t="str">
        <f>_xlfn.IFNA(VLOOKUP(AB448,对应表!$Z:$AA,2,FALSE)&amp;AC448,"")</f>
        <v>MIS:8</v>
      </c>
      <c r="BI448" s="12" t="str">
        <f>_xlfn.IFNA(VLOOKUP(AD448,对应表!$Z:$AA,2,FALSE)&amp;AE448,"")</f>
        <v/>
      </c>
      <c r="BJ448" s="12" t="str">
        <f>_xlfn.IFNA(VLOOKUP(AF448,对应表!$Z:$AA,2,FALSE)&amp;AG448,"")</f>
        <v/>
      </c>
      <c r="BK448" s="12" t="str">
        <f>_xlfn.IFNA(VLOOKUP(AH448,对应表!$Z:$AA,2,FALSE)&amp;AI448,"")</f>
        <v/>
      </c>
      <c r="BN448" t="str">
        <f t="shared" si="186"/>
        <v>被动灵活lv13</v>
      </c>
      <c r="BO448">
        <f t="shared" si="184"/>
        <v>9</v>
      </c>
      <c r="BP448">
        <f t="shared" si="185"/>
        <v>8</v>
      </c>
      <c r="BQ448" t="str">
        <f t="shared" si="187"/>
        <v>连击率值</v>
      </c>
      <c r="BR448" t="str">
        <f t="shared" si="188"/>
        <v>回避率值</v>
      </c>
      <c r="BS448" s="22" t="str">
        <f>VLOOKUP(BQ448,对应表!AS:AU,3,FALSE)</f>
        <v>连击率</v>
      </c>
      <c r="BT448" s="22">
        <f>VLOOKUP(BQ448,对应表!AS:AU,2,FALSE)</f>
        <v>1</v>
      </c>
      <c r="BU448" s="22" t="str">
        <f t="shared" si="197"/>
        <v>+9</v>
      </c>
      <c r="BV448" s="22" t="str">
        <f t="shared" si="199"/>
        <v>连击率+9</v>
      </c>
      <c r="BW448" s="22" t="str">
        <f>_xlfn.IFNA(VLOOKUP(BR448,对应表!AS:AU,3,FALSE),"")</f>
        <v>回避率</v>
      </c>
      <c r="BX448" s="22">
        <f>_xlfn.IFNA(VLOOKUP(BR448,对应表!AS:AU,2,FALSE),"")</f>
        <v>1</v>
      </c>
      <c r="BY448" s="22" t="str">
        <f t="shared" si="200"/>
        <v>+8</v>
      </c>
      <c r="BZ448" s="22" t="str">
        <f t="shared" si="201"/>
        <v>回避率+8</v>
      </c>
    </row>
    <row r="449" spans="11:78" x14ac:dyDescent="0.15">
      <c r="K449" t="str">
        <f t="shared" si="202"/>
        <v>被动灵活lv14</v>
      </c>
      <c r="L449" s="6" t="str">
        <f>Q449&amp;":"&amp;M449&amp;":"&amp;VLOOKUP(N449,对应表!B:C,2,FALSE)&amp;":"&amp;IF(buff!O449="",0,O449)</f>
        <v>200354:100:1:0</v>
      </c>
      <c r="M449">
        <v>100</v>
      </c>
      <c r="N449" s="1" t="s">
        <v>278</v>
      </c>
      <c r="O449">
        <v>0</v>
      </c>
      <c r="P449">
        <f t="shared" si="178"/>
        <v>9</v>
      </c>
      <c r="Q449">
        <v>200354</v>
      </c>
      <c r="R449" s="4" t="s">
        <v>1219</v>
      </c>
      <c r="S449" s="4" t="str">
        <f t="shared" si="198"/>
        <v>被动灵活lv14</v>
      </c>
      <c r="T449" s="4" t="str">
        <f t="shared" si="203"/>
        <v>被动灵活lv14</v>
      </c>
      <c r="U449" t="s">
        <v>279</v>
      </c>
      <c r="Z449" t="s">
        <v>1124</v>
      </c>
      <c r="AA449">
        <v>9</v>
      </c>
      <c r="AB449" t="s">
        <v>1226</v>
      </c>
      <c r="AC449">
        <v>9</v>
      </c>
      <c r="AJ449" s="12" t="str">
        <f t="shared" si="204"/>
        <v>COB:9|MIS:9</v>
      </c>
      <c r="AS449">
        <v>999</v>
      </c>
      <c r="AV449" s="4"/>
      <c r="AW449" s="4"/>
      <c r="AX449" s="4"/>
      <c r="AY449" s="4"/>
      <c r="BA449" s="12" t="str">
        <f t="shared" si="205"/>
        <v/>
      </c>
      <c r="BB449" s="12" t="str">
        <f t="shared" si="179"/>
        <v/>
      </c>
      <c r="BC449" s="12" t="str">
        <f t="shared" si="180"/>
        <v/>
      </c>
      <c r="BD449" s="12" t="str">
        <f t="shared" si="181"/>
        <v/>
      </c>
      <c r="BE449" s="12" t="str">
        <f t="shared" si="182"/>
        <v/>
      </c>
      <c r="BF449" s="12" t="str">
        <f t="shared" si="183"/>
        <v/>
      </c>
      <c r="BG449" s="12" t="str">
        <f>_xlfn.IFNA(VLOOKUP(Z449,对应表!$Z:$AA,2,FALSE)&amp;AA449,"")</f>
        <v>COB:9</v>
      </c>
      <c r="BH449" s="12" t="str">
        <f>_xlfn.IFNA(VLOOKUP(AB449,对应表!$Z:$AA,2,FALSE)&amp;AC449,"")</f>
        <v>MIS:9</v>
      </c>
      <c r="BI449" s="12" t="str">
        <f>_xlfn.IFNA(VLOOKUP(AD449,对应表!$Z:$AA,2,FALSE)&amp;AE449,"")</f>
        <v/>
      </c>
      <c r="BJ449" s="12" t="str">
        <f>_xlfn.IFNA(VLOOKUP(AF449,对应表!$Z:$AA,2,FALSE)&amp;AG449,"")</f>
        <v/>
      </c>
      <c r="BK449" s="12" t="str">
        <f>_xlfn.IFNA(VLOOKUP(AH449,对应表!$Z:$AA,2,FALSE)&amp;AI449,"")</f>
        <v/>
      </c>
      <c r="BN449" t="str">
        <f t="shared" si="186"/>
        <v>被动灵活lv14</v>
      </c>
      <c r="BO449">
        <f t="shared" si="184"/>
        <v>9</v>
      </c>
      <c r="BP449">
        <f t="shared" si="185"/>
        <v>9</v>
      </c>
      <c r="BQ449" t="str">
        <f t="shared" si="187"/>
        <v>连击率值</v>
      </c>
      <c r="BR449" t="str">
        <f t="shared" si="188"/>
        <v>回避率值</v>
      </c>
      <c r="BS449" s="22" t="str">
        <f>VLOOKUP(BQ449,对应表!AS:AU,3,FALSE)</f>
        <v>连击率</v>
      </c>
      <c r="BT449" s="22">
        <f>VLOOKUP(BQ449,对应表!AS:AU,2,FALSE)</f>
        <v>1</v>
      </c>
      <c r="BU449" s="22" t="str">
        <f t="shared" si="197"/>
        <v>+9</v>
      </c>
      <c r="BV449" s="22" t="str">
        <f t="shared" si="199"/>
        <v>连击率+9</v>
      </c>
      <c r="BW449" s="22" t="str">
        <f>_xlfn.IFNA(VLOOKUP(BR449,对应表!AS:AU,3,FALSE),"")</f>
        <v>回避率</v>
      </c>
      <c r="BX449" s="22">
        <f>_xlfn.IFNA(VLOOKUP(BR449,对应表!AS:AU,2,FALSE),"")</f>
        <v>1</v>
      </c>
      <c r="BY449" s="22" t="str">
        <f t="shared" si="200"/>
        <v>+9</v>
      </c>
      <c r="BZ449" s="22" t="str">
        <f t="shared" si="201"/>
        <v>回避率+9</v>
      </c>
    </row>
    <row r="450" spans="11:78" x14ac:dyDescent="0.15">
      <c r="K450" t="str">
        <f t="shared" si="202"/>
        <v>被动灵活lv15</v>
      </c>
      <c r="L450" s="6" t="str">
        <f>Q450&amp;":"&amp;M450&amp;":"&amp;VLOOKUP(N450,对应表!B:C,2,FALSE)&amp;":"&amp;IF(buff!O450="",0,O450)</f>
        <v>200355:100:1:0</v>
      </c>
      <c r="M450">
        <v>100</v>
      </c>
      <c r="N450" s="1" t="s">
        <v>278</v>
      </c>
      <c r="O450">
        <v>0</v>
      </c>
      <c r="P450">
        <f t="shared" si="178"/>
        <v>10</v>
      </c>
      <c r="Q450">
        <v>200355</v>
      </c>
      <c r="R450" s="4" t="s">
        <v>1220</v>
      </c>
      <c r="S450" s="4" t="str">
        <f t="shared" si="198"/>
        <v>被动灵活lv15</v>
      </c>
      <c r="T450" s="4" t="str">
        <f t="shared" si="203"/>
        <v>被动灵活lv15</v>
      </c>
      <c r="U450" t="s">
        <v>279</v>
      </c>
      <c r="Z450" t="s">
        <v>1124</v>
      </c>
      <c r="AA450">
        <v>10</v>
      </c>
      <c r="AB450" t="s">
        <v>1226</v>
      </c>
      <c r="AC450">
        <v>9</v>
      </c>
      <c r="AJ450" s="12" t="str">
        <f t="shared" si="204"/>
        <v>COB:10|MIS:9</v>
      </c>
      <c r="AS450">
        <v>999</v>
      </c>
      <c r="AV450" s="4"/>
      <c r="AW450" s="4"/>
      <c r="AX450" s="4"/>
      <c r="AY450" s="4"/>
      <c r="BA450" s="12" t="str">
        <f t="shared" si="205"/>
        <v/>
      </c>
      <c r="BB450" s="12" t="str">
        <f t="shared" si="179"/>
        <v/>
      </c>
      <c r="BC450" s="12" t="str">
        <f t="shared" si="180"/>
        <v/>
      </c>
      <c r="BD450" s="12" t="str">
        <f t="shared" si="181"/>
        <v/>
      </c>
      <c r="BE450" s="12" t="str">
        <f t="shared" si="182"/>
        <v/>
      </c>
      <c r="BF450" s="12" t="str">
        <f t="shared" si="183"/>
        <v/>
      </c>
      <c r="BG450" s="12" t="str">
        <f>_xlfn.IFNA(VLOOKUP(Z450,对应表!$Z:$AA,2,FALSE)&amp;AA450,"")</f>
        <v>COB:10</v>
      </c>
      <c r="BH450" s="12" t="str">
        <f>_xlfn.IFNA(VLOOKUP(AB450,对应表!$Z:$AA,2,FALSE)&amp;AC450,"")</f>
        <v>MIS:9</v>
      </c>
      <c r="BI450" s="12" t="str">
        <f>_xlfn.IFNA(VLOOKUP(AD450,对应表!$Z:$AA,2,FALSE)&amp;AE450,"")</f>
        <v/>
      </c>
      <c r="BJ450" s="12" t="str">
        <f>_xlfn.IFNA(VLOOKUP(AF450,对应表!$Z:$AA,2,FALSE)&amp;AG450,"")</f>
        <v/>
      </c>
      <c r="BK450" s="12" t="str">
        <f>_xlfn.IFNA(VLOOKUP(AH450,对应表!$Z:$AA,2,FALSE)&amp;AI450,"")</f>
        <v/>
      </c>
      <c r="BN450" t="str">
        <f t="shared" si="186"/>
        <v>被动灵活lv15</v>
      </c>
      <c r="BO450">
        <f t="shared" si="184"/>
        <v>10</v>
      </c>
      <c r="BP450">
        <f t="shared" si="185"/>
        <v>9</v>
      </c>
      <c r="BQ450" t="str">
        <f t="shared" si="187"/>
        <v>连击率值</v>
      </c>
      <c r="BR450" t="str">
        <f t="shared" si="188"/>
        <v>回避率值</v>
      </c>
      <c r="BS450" s="22" t="str">
        <f>VLOOKUP(BQ450,对应表!AS:AU,3,FALSE)</f>
        <v>连击率</v>
      </c>
      <c r="BT450" s="22">
        <f>VLOOKUP(BQ450,对应表!AS:AU,2,FALSE)</f>
        <v>1</v>
      </c>
      <c r="BU450" s="22" t="str">
        <f t="shared" si="197"/>
        <v>+10</v>
      </c>
      <c r="BV450" s="22" t="str">
        <f t="shared" si="199"/>
        <v>连击率+10</v>
      </c>
      <c r="BW450" s="22" t="str">
        <f>_xlfn.IFNA(VLOOKUP(BR450,对应表!AS:AU,3,FALSE),"")</f>
        <v>回避率</v>
      </c>
      <c r="BX450" s="22">
        <f>_xlfn.IFNA(VLOOKUP(BR450,对应表!AS:AU,2,FALSE),"")</f>
        <v>1</v>
      </c>
      <c r="BY450" s="22" t="str">
        <f t="shared" si="200"/>
        <v>+9</v>
      </c>
      <c r="BZ450" s="22" t="str">
        <f t="shared" si="201"/>
        <v>回避率+9</v>
      </c>
    </row>
    <row r="451" spans="11:78" x14ac:dyDescent="0.15">
      <c r="K451" t="str">
        <f t="shared" si="202"/>
        <v>被动灵活lv16</v>
      </c>
      <c r="L451" s="6" t="str">
        <f>Q451&amp;":"&amp;M451&amp;":"&amp;VLOOKUP(N451,对应表!B:C,2,FALSE)&amp;":"&amp;IF(buff!O451="",0,O451)</f>
        <v>200356:100:1:0</v>
      </c>
      <c r="M451">
        <v>100</v>
      </c>
      <c r="N451" s="1" t="s">
        <v>278</v>
      </c>
      <c r="O451">
        <v>0</v>
      </c>
      <c r="P451">
        <f t="shared" si="178"/>
        <v>10</v>
      </c>
      <c r="Q451">
        <v>200356</v>
      </c>
      <c r="R451" s="4" t="s">
        <v>1221</v>
      </c>
      <c r="S451" s="4" t="str">
        <f t="shared" si="198"/>
        <v>被动灵活lv16</v>
      </c>
      <c r="T451" s="4" t="str">
        <f t="shared" si="203"/>
        <v>被动灵活lv16</v>
      </c>
      <c r="U451" t="s">
        <v>279</v>
      </c>
      <c r="Z451" t="s">
        <v>1124</v>
      </c>
      <c r="AA451">
        <v>10</v>
      </c>
      <c r="AB451" t="s">
        <v>1226</v>
      </c>
      <c r="AC451">
        <v>10</v>
      </c>
      <c r="AJ451" s="12" t="str">
        <f t="shared" si="204"/>
        <v>COB:10|MIS:10</v>
      </c>
      <c r="AS451">
        <v>999</v>
      </c>
      <c r="AV451" s="4"/>
      <c r="AW451" s="4"/>
      <c r="AX451" s="4"/>
      <c r="AY451" s="4"/>
      <c r="BA451" s="12" t="str">
        <f t="shared" si="205"/>
        <v/>
      </c>
      <c r="BB451" s="12" t="str">
        <f t="shared" si="179"/>
        <v/>
      </c>
      <c r="BC451" s="12" t="str">
        <f t="shared" si="180"/>
        <v/>
      </c>
      <c r="BD451" s="12" t="str">
        <f t="shared" si="181"/>
        <v/>
      </c>
      <c r="BE451" s="12" t="str">
        <f t="shared" si="182"/>
        <v/>
      </c>
      <c r="BF451" s="12" t="str">
        <f t="shared" si="183"/>
        <v/>
      </c>
      <c r="BG451" s="12" t="str">
        <f>_xlfn.IFNA(VLOOKUP(Z451,对应表!$Z:$AA,2,FALSE)&amp;AA451,"")</f>
        <v>COB:10</v>
      </c>
      <c r="BH451" s="12" t="str">
        <f>_xlfn.IFNA(VLOOKUP(AB451,对应表!$Z:$AA,2,FALSE)&amp;AC451,"")</f>
        <v>MIS:10</v>
      </c>
      <c r="BI451" s="12" t="str">
        <f>_xlfn.IFNA(VLOOKUP(AD451,对应表!$Z:$AA,2,FALSE)&amp;AE451,"")</f>
        <v/>
      </c>
      <c r="BJ451" s="12" t="str">
        <f>_xlfn.IFNA(VLOOKUP(AF451,对应表!$Z:$AA,2,FALSE)&amp;AG451,"")</f>
        <v/>
      </c>
      <c r="BK451" s="12" t="str">
        <f>_xlfn.IFNA(VLOOKUP(AH451,对应表!$Z:$AA,2,FALSE)&amp;AI451,"")</f>
        <v/>
      </c>
      <c r="BN451" t="str">
        <f t="shared" si="186"/>
        <v>被动灵活lv16</v>
      </c>
      <c r="BO451">
        <f t="shared" si="184"/>
        <v>10</v>
      </c>
      <c r="BP451">
        <f t="shared" si="185"/>
        <v>10</v>
      </c>
      <c r="BQ451" t="str">
        <f t="shared" si="187"/>
        <v>连击率值</v>
      </c>
      <c r="BR451" t="str">
        <f t="shared" si="188"/>
        <v>回避率值</v>
      </c>
      <c r="BS451" s="22" t="str">
        <f>VLOOKUP(BQ451,对应表!AS:AU,3,FALSE)</f>
        <v>连击率</v>
      </c>
      <c r="BT451" s="22">
        <f>VLOOKUP(BQ451,对应表!AS:AU,2,FALSE)</f>
        <v>1</v>
      </c>
      <c r="BU451" s="22" t="str">
        <f t="shared" si="197"/>
        <v>+10</v>
      </c>
      <c r="BV451" s="22" t="str">
        <f t="shared" si="199"/>
        <v>连击率+10</v>
      </c>
      <c r="BW451" s="22" t="str">
        <f>_xlfn.IFNA(VLOOKUP(BR451,对应表!AS:AU,3,FALSE),"")</f>
        <v>回避率</v>
      </c>
      <c r="BX451" s="22">
        <f>_xlfn.IFNA(VLOOKUP(BR451,对应表!AS:AU,2,FALSE),"")</f>
        <v>1</v>
      </c>
      <c r="BY451" s="22" t="str">
        <f t="shared" si="200"/>
        <v>+10</v>
      </c>
      <c r="BZ451" s="22" t="str">
        <f t="shared" si="201"/>
        <v>回避率+10</v>
      </c>
    </row>
    <row r="452" spans="11:78" x14ac:dyDescent="0.15">
      <c r="K452" t="str">
        <f t="shared" si="202"/>
        <v>被动灵活lv17</v>
      </c>
      <c r="L452" s="6" t="str">
        <f>Q452&amp;":"&amp;M452&amp;":"&amp;VLOOKUP(N452,对应表!B:C,2,FALSE)&amp;":"&amp;IF(buff!O452="",0,O452)</f>
        <v>200357:100:1:0</v>
      </c>
      <c r="M452">
        <v>100</v>
      </c>
      <c r="N452" s="1" t="s">
        <v>278</v>
      </c>
      <c r="O452">
        <v>0</v>
      </c>
      <c r="P452">
        <f t="shared" si="178"/>
        <v>11</v>
      </c>
      <c r="Q452">
        <v>200357</v>
      </c>
      <c r="R452" s="4" t="s">
        <v>1222</v>
      </c>
      <c r="S452" s="4" t="str">
        <f t="shared" si="198"/>
        <v>被动灵活lv17</v>
      </c>
      <c r="T452" s="4" t="str">
        <f t="shared" si="203"/>
        <v>被动灵活lv17</v>
      </c>
      <c r="U452" t="s">
        <v>279</v>
      </c>
      <c r="Z452" t="s">
        <v>1124</v>
      </c>
      <c r="AA452">
        <v>11</v>
      </c>
      <c r="AB452" t="s">
        <v>1226</v>
      </c>
      <c r="AC452">
        <v>10</v>
      </c>
      <c r="AJ452" s="12" t="str">
        <f t="shared" si="204"/>
        <v>COB:11|MIS:10</v>
      </c>
      <c r="AS452">
        <v>999</v>
      </c>
      <c r="AV452" s="4"/>
      <c r="AW452" s="4"/>
      <c r="AX452" s="4"/>
      <c r="AY452" s="4"/>
      <c r="BA452" s="12" t="str">
        <f t="shared" si="205"/>
        <v/>
      </c>
      <c r="BB452" s="12" t="str">
        <f t="shared" si="179"/>
        <v/>
      </c>
      <c r="BC452" s="12" t="str">
        <f t="shared" si="180"/>
        <v/>
      </c>
      <c r="BD452" s="12" t="str">
        <f t="shared" si="181"/>
        <v/>
      </c>
      <c r="BE452" s="12" t="str">
        <f t="shared" si="182"/>
        <v/>
      </c>
      <c r="BF452" s="12" t="str">
        <f t="shared" si="183"/>
        <v/>
      </c>
      <c r="BG452" s="12" t="str">
        <f>_xlfn.IFNA(VLOOKUP(Z452,对应表!$Z:$AA,2,FALSE)&amp;AA452,"")</f>
        <v>COB:11</v>
      </c>
      <c r="BH452" s="12" t="str">
        <f>_xlfn.IFNA(VLOOKUP(AB452,对应表!$Z:$AA,2,FALSE)&amp;AC452,"")</f>
        <v>MIS:10</v>
      </c>
      <c r="BI452" s="12" t="str">
        <f>_xlfn.IFNA(VLOOKUP(AD452,对应表!$Z:$AA,2,FALSE)&amp;AE452,"")</f>
        <v/>
      </c>
      <c r="BJ452" s="12" t="str">
        <f>_xlfn.IFNA(VLOOKUP(AF452,对应表!$Z:$AA,2,FALSE)&amp;AG452,"")</f>
        <v/>
      </c>
      <c r="BK452" s="12" t="str">
        <f>_xlfn.IFNA(VLOOKUP(AH452,对应表!$Z:$AA,2,FALSE)&amp;AI452,"")</f>
        <v/>
      </c>
      <c r="BN452" t="str">
        <f t="shared" si="186"/>
        <v>被动灵活lv17</v>
      </c>
      <c r="BO452">
        <f t="shared" si="184"/>
        <v>11</v>
      </c>
      <c r="BP452">
        <f t="shared" si="185"/>
        <v>10</v>
      </c>
      <c r="BQ452" t="str">
        <f t="shared" si="187"/>
        <v>连击率值</v>
      </c>
      <c r="BR452" t="str">
        <f t="shared" si="188"/>
        <v>回避率值</v>
      </c>
      <c r="BS452" s="22" t="str">
        <f>VLOOKUP(BQ452,对应表!AS:AU,3,FALSE)</f>
        <v>连击率</v>
      </c>
      <c r="BT452" s="22">
        <f>VLOOKUP(BQ452,对应表!AS:AU,2,FALSE)</f>
        <v>1</v>
      </c>
      <c r="BU452" s="22" t="str">
        <f t="shared" si="197"/>
        <v>+11</v>
      </c>
      <c r="BV452" s="22" t="str">
        <f t="shared" si="199"/>
        <v>连击率+11</v>
      </c>
      <c r="BW452" s="22" t="str">
        <f>_xlfn.IFNA(VLOOKUP(BR452,对应表!AS:AU,3,FALSE),"")</f>
        <v>回避率</v>
      </c>
      <c r="BX452" s="22">
        <f>_xlfn.IFNA(VLOOKUP(BR452,对应表!AS:AU,2,FALSE),"")</f>
        <v>1</v>
      </c>
      <c r="BY452" s="22" t="str">
        <f t="shared" si="200"/>
        <v>+10</v>
      </c>
      <c r="BZ452" s="22" t="str">
        <f t="shared" si="201"/>
        <v>回避率+10</v>
      </c>
    </row>
    <row r="453" spans="11:78" x14ac:dyDescent="0.15">
      <c r="K453" t="str">
        <f t="shared" si="202"/>
        <v>被动灵活lv18</v>
      </c>
      <c r="L453" s="6" t="str">
        <f>Q453&amp;":"&amp;M453&amp;":"&amp;VLOOKUP(N453,对应表!B:C,2,FALSE)&amp;":"&amp;IF(buff!O453="",0,O453)</f>
        <v>200358:100:1:0</v>
      </c>
      <c r="M453">
        <v>100</v>
      </c>
      <c r="N453" s="1" t="s">
        <v>278</v>
      </c>
      <c r="O453">
        <v>0</v>
      </c>
      <c r="P453">
        <f t="shared" si="178"/>
        <v>11</v>
      </c>
      <c r="Q453">
        <v>200358</v>
      </c>
      <c r="R453" s="4" t="s">
        <v>1223</v>
      </c>
      <c r="S453" s="4" t="str">
        <f t="shared" si="198"/>
        <v>被动灵活lv18</v>
      </c>
      <c r="T453" s="4" t="str">
        <f t="shared" si="203"/>
        <v>被动灵活lv18</v>
      </c>
      <c r="U453" t="s">
        <v>279</v>
      </c>
      <c r="Z453" t="s">
        <v>1124</v>
      </c>
      <c r="AA453">
        <v>11</v>
      </c>
      <c r="AB453" t="s">
        <v>1226</v>
      </c>
      <c r="AC453">
        <v>11</v>
      </c>
      <c r="AJ453" s="12" t="str">
        <f t="shared" si="204"/>
        <v>COB:11|MIS:11</v>
      </c>
      <c r="AS453">
        <v>999</v>
      </c>
      <c r="AV453" s="4"/>
      <c r="AW453" s="4"/>
      <c r="AX453" s="4"/>
      <c r="AY453" s="4"/>
      <c r="BA453" s="12" t="str">
        <f t="shared" si="205"/>
        <v/>
      </c>
      <c r="BB453" s="12" t="str">
        <f t="shared" ref="BB453:BB501" si="206">IF(_xlfn.IFNA(VLOOKUP(AV453,$K:$L,2,FALSE),"")=0,"",_xlfn.IFNA(VLOOKUP(AV453,$K:$L,2,FALSE),""))</f>
        <v/>
      </c>
      <c r="BC453" s="12" t="str">
        <f t="shared" ref="BC453:BC501" si="207">IF(_xlfn.IFNA(VLOOKUP(AW453,$K:$L,2,FALSE),"")=0,"",_xlfn.IFNA(VLOOKUP(AW453,$K:$L,2,FALSE),""))</f>
        <v/>
      </c>
      <c r="BD453" s="12" t="str">
        <f t="shared" ref="BD453:BD501" si="208">IF(_xlfn.IFNA(VLOOKUP(AX453,$K:$L,2,FALSE),"")=0,"",_xlfn.IFNA(VLOOKUP(AX453,$K:$L,2,FALSE),""))</f>
        <v/>
      </c>
      <c r="BE453" s="12" t="str">
        <f t="shared" ref="BE453:BE501" si="209">IF(_xlfn.IFNA(VLOOKUP(AY453,$K:$L,2,FALSE),"")=0,"",_xlfn.IFNA(VLOOKUP(AY453,$K:$L,2,FALSE),""))</f>
        <v/>
      </c>
      <c r="BF453" s="12" t="str">
        <f t="shared" ref="BF453:BF501" si="210">IF(_xlfn.IFNA(VLOOKUP(AZ453,$K:$L,2,FALSE),"")=0,"",_xlfn.IFNA(VLOOKUP(AZ453,$K:$L,2,FALSE),""))</f>
        <v/>
      </c>
      <c r="BG453" s="12" t="str">
        <f>_xlfn.IFNA(VLOOKUP(Z453,对应表!$Z:$AA,2,FALSE)&amp;AA453,"")</f>
        <v>COB:11</v>
      </c>
      <c r="BH453" s="12" t="str">
        <f>_xlfn.IFNA(VLOOKUP(AB453,对应表!$Z:$AA,2,FALSE)&amp;AC453,"")</f>
        <v>MIS:11</v>
      </c>
      <c r="BI453" s="12" t="str">
        <f>_xlfn.IFNA(VLOOKUP(AD453,对应表!$Z:$AA,2,FALSE)&amp;AE453,"")</f>
        <v/>
      </c>
      <c r="BJ453" s="12" t="str">
        <f>_xlfn.IFNA(VLOOKUP(AF453,对应表!$Z:$AA,2,FALSE)&amp;AG453,"")</f>
        <v/>
      </c>
      <c r="BK453" s="12" t="str">
        <f>_xlfn.IFNA(VLOOKUP(AH453,对应表!$Z:$AA,2,FALSE)&amp;AI453,"")</f>
        <v/>
      </c>
      <c r="BN453" t="str">
        <f t="shared" si="186"/>
        <v>被动灵活lv18</v>
      </c>
      <c r="BO453">
        <f t="shared" ref="BO453:BO496" si="211">IF(AA453="",IF(V453="",IF(AP453="",W453,AP453),V453),AA453)</f>
        <v>11</v>
      </c>
      <c r="BP453">
        <f t="shared" ref="BP453:BP496" si="212">IF(AC453="","",AC453)</f>
        <v>11</v>
      </c>
      <c r="BQ453" t="str">
        <f t="shared" si="187"/>
        <v>连击率值</v>
      </c>
      <c r="BR453" t="str">
        <f t="shared" si="188"/>
        <v>回避率值</v>
      </c>
      <c r="BS453" s="22" t="str">
        <f>VLOOKUP(BQ453,对应表!AS:AU,3,FALSE)</f>
        <v>连击率</v>
      </c>
      <c r="BT453" s="22">
        <f>VLOOKUP(BQ453,对应表!AS:AU,2,FALSE)</f>
        <v>1</v>
      </c>
      <c r="BU453" s="22" t="str">
        <f t="shared" si="197"/>
        <v>+11</v>
      </c>
      <c r="BV453" s="22" t="str">
        <f t="shared" si="199"/>
        <v>连击率+11</v>
      </c>
      <c r="BW453" s="22" t="str">
        <f>_xlfn.IFNA(VLOOKUP(BR453,对应表!AS:AU,3,FALSE),"")</f>
        <v>回避率</v>
      </c>
      <c r="BX453" s="22">
        <f>_xlfn.IFNA(VLOOKUP(BR453,对应表!AS:AU,2,FALSE),"")</f>
        <v>1</v>
      </c>
      <c r="BY453" s="22" t="str">
        <f t="shared" si="200"/>
        <v>+11</v>
      </c>
      <c r="BZ453" s="22" t="str">
        <f t="shared" si="201"/>
        <v>回避率+11</v>
      </c>
    </row>
    <row r="454" spans="11:78" x14ac:dyDescent="0.15">
      <c r="K454" t="str">
        <f t="shared" si="202"/>
        <v>被动灵活lv19</v>
      </c>
      <c r="L454" s="6" t="str">
        <f>Q454&amp;":"&amp;M454&amp;":"&amp;VLOOKUP(N454,对应表!B:C,2,FALSE)&amp;":"&amp;IF(buff!O454="",0,O454)</f>
        <v>200359:100:1:0</v>
      </c>
      <c r="M454">
        <v>100</v>
      </c>
      <c r="N454" s="1" t="s">
        <v>278</v>
      </c>
      <c r="O454">
        <v>0</v>
      </c>
      <c r="P454">
        <f t="shared" si="178"/>
        <v>12</v>
      </c>
      <c r="Q454">
        <v>200359</v>
      </c>
      <c r="R454" s="4" t="s">
        <v>1224</v>
      </c>
      <c r="S454" s="4" t="str">
        <f t="shared" si="198"/>
        <v>被动灵活lv19</v>
      </c>
      <c r="T454" s="4" t="str">
        <f t="shared" si="203"/>
        <v>被动灵活lv19</v>
      </c>
      <c r="U454" t="s">
        <v>279</v>
      </c>
      <c r="Z454" t="s">
        <v>1124</v>
      </c>
      <c r="AA454">
        <v>12</v>
      </c>
      <c r="AB454" t="s">
        <v>1226</v>
      </c>
      <c r="AC454">
        <v>11</v>
      </c>
      <c r="AJ454" s="12" t="str">
        <f t="shared" si="204"/>
        <v>COB:12|MIS:11</v>
      </c>
      <c r="AS454">
        <v>999</v>
      </c>
      <c r="AV454" s="4"/>
      <c r="AW454" s="4"/>
      <c r="AX454" s="4"/>
      <c r="AY454" s="4"/>
      <c r="BA454" s="12" t="str">
        <f t="shared" si="205"/>
        <v/>
      </c>
      <c r="BB454" s="12" t="str">
        <f t="shared" si="206"/>
        <v/>
      </c>
      <c r="BC454" s="12" t="str">
        <f t="shared" si="207"/>
        <v/>
      </c>
      <c r="BD454" s="12" t="str">
        <f t="shared" si="208"/>
        <v/>
      </c>
      <c r="BE454" s="12" t="str">
        <f t="shared" si="209"/>
        <v/>
      </c>
      <c r="BF454" s="12" t="str">
        <f t="shared" si="210"/>
        <v/>
      </c>
      <c r="BG454" s="12" t="str">
        <f>_xlfn.IFNA(VLOOKUP(Z454,对应表!$Z:$AA,2,FALSE)&amp;AA454,"")</f>
        <v>COB:12</v>
      </c>
      <c r="BH454" s="12" t="str">
        <f>_xlfn.IFNA(VLOOKUP(AB454,对应表!$Z:$AA,2,FALSE)&amp;AC454,"")</f>
        <v>MIS:11</v>
      </c>
      <c r="BI454" s="12" t="str">
        <f>_xlfn.IFNA(VLOOKUP(AD454,对应表!$Z:$AA,2,FALSE)&amp;AE454,"")</f>
        <v/>
      </c>
      <c r="BJ454" s="12" t="str">
        <f>_xlfn.IFNA(VLOOKUP(AF454,对应表!$Z:$AA,2,FALSE)&amp;AG454,"")</f>
        <v/>
      </c>
      <c r="BK454" s="12" t="str">
        <f>_xlfn.IFNA(VLOOKUP(AH454,对应表!$Z:$AA,2,FALSE)&amp;AI454,"")</f>
        <v/>
      </c>
      <c r="BN454" t="str">
        <f t="shared" ref="BN454:BN501" si="213">K454</f>
        <v>被动灵活lv19</v>
      </c>
      <c r="BO454">
        <f t="shared" si="211"/>
        <v>12</v>
      </c>
      <c r="BP454">
        <f t="shared" si="212"/>
        <v>11</v>
      </c>
      <c r="BQ454" t="str">
        <f t="shared" ref="BQ454:BQ501" si="214">Z454</f>
        <v>连击率值</v>
      </c>
      <c r="BR454" t="str">
        <f t="shared" ref="BR454:BR501" si="215">AB454</f>
        <v>回避率值</v>
      </c>
      <c r="BS454" s="22" t="str">
        <f>VLOOKUP(BQ454,对应表!AS:AU,3,FALSE)</f>
        <v>连击率</v>
      </c>
      <c r="BT454" s="22">
        <f>VLOOKUP(BQ454,对应表!AS:AU,2,FALSE)</f>
        <v>1</v>
      </c>
      <c r="BU454" s="22" t="str">
        <f t="shared" si="197"/>
        <v>+12</v>
      </c>
      <c r="BV454" s="22" t="str">
        <f t="shared" si="199"/>
        <v>连击率+12</v>
      </c>
      <c r="BW454" s="22" t="str">
        <f>_xlfn.IFNA(VLOOKUP(BR454,对应表!AS:AU,3,FALSE),"")</f>
        <v>回避率</v>
      </c>
      <c r="BX454" s="22">
        <f>_xlfn.IFNA(VLOOKUP(BR454,对应表!AS:AU,2,FALSE),"")</f>
        <v>1</v>
      </c>
      <c r="BY454" s="22" t="str">
        <f t="shared" si="200"/>
        <v>+11</v>
      </c>
      <c r="BZ454" s="22" t="str">
        <f t="shared" si="201"/>
        <v>回避率+11</v>
      </c>
    </row>
    <row r="455" spans="11:78" x14ac:dyDescent="0.15">
      <c r="K455" t="str">
        <f t="shared" si="202"/>
        <v>被动灵活lv20</v>
      </c>
      <c r="L455" s="6" t="str">
        <f>Q455&amp;":"&amp;M455&amp;":"&amp;VLOOKUP(N455,对应表!B:C,2,FALSE)&amp;":"&amp;IF(buff!O455="",0,O455)</f>
        <v>200360:100:1:0</v>
      </c>
      <c r="M455">
        <v>100</v>
      </c>
      <c r="N455" s="1" t="s">
        <v>278</v>
      </c>
      <c r="O455">
        <v>0</v>
      </c>
      <c r="P455">
        <f t="shared" si="178"/>
        <v>12</v>
      </c>
      <c r="Q455">
        <v>200360</v>
      </c>
      <c r="R455" s="4" t="s">
        <v>1225</v>
      </c>
      <c r="S455" s="4" t="str">
        <f t="shared" si="198"/>
        <v>被动灵活lv20</v>
      </c>
      <c r="T455" s="4" t="str">
        <f t="shared" si="203"/>
        <v>被动灵活lv20</v>
      </c>
      <c r="U455" t="s">
        <v>279</v>
      </c>
      <c r="Z455" t="s">
        <v>1124</v>
      </c>
      <c r="AA455">
        <v>12</v>
      </c>
      <c r="AB455" t="s">
        <v>1226</v>
      </c>
      <c r="AC455">
        <v>12</v>
      </c>
      <c r="AJ455" s="12" t="str">
        <f t="shared" si="204"/>
        <v>COB:12|MIS:12</v>
      </c>
      <c r="AS455">
        <v>999</v>
      </c>
      <c r="AV455" s="4"/>
      <c r="AW455" s="4"/>
      <c r="AX455" s="4"/>
      <c r="AY455" s="4"/>
      <c r="BA455" s="12" t="str">
        <f t="shared" si="205"/>
        <v/>
      </c>
      <c r="BB455" s="12" t="str">
        <f t="shared" si="206"/>
        <v/>
      </c>
      <c r="BC455" s="12" t="str">
        <f t="shared" si="207"/>
        <v/>
      </c>
      <c r="BD455" s="12" t="str">
        <f t="shared" si="208"/>
        <v/>
      </c>
      <c r="BE455" s="12" t="str">
        <f t="shared" si="209"/>
        <v/>
      </c>
      <c r="BF455" s="12" t="str">
        <f t="shared" si="210"/>
        <v/>
      </c>
      <c r="BG455" s="12" t="str">
        <f>_xlfn.IFNA(VLOOKUP(Z455,对应表!$Z:$AA,2,FALSE)&amp;AA455,"")</f>
        <v>COB:12</v>
      </c>
      <c r="BH455" s="12" t="str">
        <f>_xlfn.IFNA(VLOOKUP(AB455,对应表!$Z:$AA,2,FALSE)&amp;AC455,"")</f>
        <v>MIS:12</v>
      </c>
      <c r="BI455" s="12" t="str">
        <f>_xlfn.IFNA(VLOOKUP(AD455,对应表!$Z:$AA,2,FALSE)&amp;AE455,"")</f>
        <v/>
      </c>
      <c r="BJ455" s="12" t="str">
        <f>_xlfn.IFNA(VLOOKUP(AF455,对应表!$Z:$AA,2,FALSE)&amp;AG455,"")</f>
        <v/>
      </c>
      <c r="BK455" s="12" t="str">
        <f>_xlfn.IFNA(VLOOKUP(AH455,对应表!$Z:$AA,2,FALSE)&amp;AI455,"")</f>
        <v/>
      </c>
      <c r="BN455" t="str">
        <f t="shared" si="213"/>
        <v>被动灵活lv20</v>
      </c>
      <c r="BO455">
        <f t="shared" si="211"/>
        <v>12</v>
      </c>
      <c r="BP455">
        <f t="shared" si="212"/>
        <v>12</v>
      </c>
      <c r="BQ455" t="str">
        <f t="shared" si="214"/>
        <v>连击率值</v>
      </c>
      <c r="BR455" t="str">
        <f t="shared" si="215"/>
        <v>回避率值</v>
      </c>
      <c r="BS455" s="22" t="str">
        <f>VLOOKUP(BQ455,对应表!AS:AU,3,FALSE)</f>
        <v>连击率</v>
      </c>
      <c r="BT455" s="22">
        <f>VLOOKUP(BQ455,对应表!AS:AU,2,FALSE)</f>
        <v>1</v>
      </c>
      <c r="BU455" s="22" t="str">
        <f t="shared" si="197"/>
        <v>+12</v>
      </c>
      <c r="BV455" s="22" t="str">
        <f t="shared" si="199"/>
        <v>连击率+12</v>
      </c>
      <c r="BW455" s="22" t="str">
        <f>_xlfn.IFNA(VLOOKUP(BR455,对应表!AS:AU,3,FALSE),"")</f>
        <v>回避率</v>
      </c>
      <c r="BX455" s="22">
        <f>_xlfn.IFNA(VLOOKUP(BR455,对应表!AS:AU,2,FALSE),"")</f>
        <v>1</v>
      </c>
      <c r="BY455" s="22" t="str">
        <f t="shared" si="200"/>
        <v>+12</v>
      </c>
      <c r="BZ455" s="22" t="str">
        <f t="shared" si="201"/>
        <v>回避率+12</v>
      </c>
    </row>
    <row r="456" spans="11:78" x14ac:dyDescent="0.15">
      <c r="K456" t="str">
        <f t="shared" ref="K456:K475" si="216">R456</f>
        <v>被动狂战lv1</v>
      </c>
      <c r="L456" s="6" t="str">
        <f>Q456&amp;":"&amp;M456&amp;":"&amp;VLOOKUP(N456,对应表!B:C,2,FALSE)&amp;":"&amp;IF(buff!O456="",0,O456)</f>
        <v>200361:100:1:0</v>
      </c>
      <c r="M456">
        <v>100</v>
      </c>
      <c r="N456" s="1" t="s">
        <v>278</v>
      </c>
      <c r="O456">
        <v>0</v>
      </c>
      <c r="P456">
        <f t="shared" ref="P456:P475" si="217">BO456</f>
        <v>3</v>
      </c>
      <c r="Q456">
        <v>200361</v>
      </c>
      <c r="R456" s="4" t="s">
        <v>1227</v>
      </c>
      <c r="S456" s="4" t="str">
        <f t="shared" si="198"/>
        <v>被动狂战lv1</v>
      </c>
      <c r="T456" s="4" t="str">
        <f t="shared" ref="T456:T475" si="218">R456</f>
        <v>被动狂战lv1</v>
      </c>
      <c r="U456" t="s">
        <v>279</v>
      </c>
      <c r="Z456" t="s">
        <v>1124</v>
      </c>
      <c r="AA456">
        <v>3</v>
      </c>
      <c r="AB456" t="s">
        <v>246</v>
      </c>
      <c r="AC456">
        <v>2</v>
      </c>
      <c r="AJ456" s="12" t="str">
        <f t="shared" ref="AJ456:AJ475" si="219">IF(BG456="","",BG456)&amp;IF(BH456="","","|"&amp;BH456)&amp;IF(BI456="","","|"&amp;BI456)&amp;IF(BJ456="","","|"&amp;BJ456)&amp;IF(BK456="","","|"&amp;BK456)</f>
        <v>COB:3|CRI:2</v>
      </c>
      <c r="AS456">
        <v>999</v>
      </c>
      <c r="AV456" s="4"/>
      <c r="AW456" s="4"/>
      <c r="AX456" s="4"/>
      <c r="AY456" s="4"/>
      <c r="BA456" s="12" t="str">
        <f t="shared" ref="BA456:BA475" si="220">IF(BB456="","",BB456)&amp;IF(BC456="","","|"&amp;BC456)&amp;IF(BD456="","","|"&amp;BD456)&amp;IF(BE456="","","|"&amp;BE456)&amp;IF(BF456="","","|"&amp;BF456)</f>
        <v/>
      </c>
      <c r="BB456" s="12" t="str">
        <f t="shared" si="206"/>
        <v/>
      </c>
      <c r="BC456" s="12" t="str">
        <f t="shared" si="207"/>
        <v/>
      </c>
      <c r="BD456" s="12" t="str">
        <f t="shared" si="208"/>
        <v/>
      </c>
      <c r="BE456" s="12" t="str">
        <f t="shared" si="209"/>
        <v/>
      </c>
      <c r="BF456" s="12" t="str">
        <f t="shared" si="210"/>
        <v/>
      </c>
      <c r="BG456" s="12" t="str">
        <f>_xlfn.IFNA(VLOOKUP(Z456,对应表!$Z:$AA,2,FALSE)&amp;AA456,"")</f>
        <v>COB:3</v>
      </c>
      <c r="BH456" s="12" t="str">
        <f>_xlfn.IFNA(VLOOKUP(AB456,对应表!$Z:$AA,2,FALSE)&amp;AC456,"")</f>
        <v>CRI:2</v>
      </c>
      <c r="BI456" s="12" t="str">
        <f>_xlfn.IFNA(VLOOKUP(AD456,对应表!$Z:$AA,2,FALSE)&amp;AE456,"")</f>
        <v/>
      </c>
      <c r="BJ456" s="12" t="str">
        <f>_xlfn.IFNA(VLOOKUP(AF456,对应表!$Z:$AA,2,FALSE)&amp;AG456,"")</f>
        <v/>
      </c>
      <c r="BK456" s="12" t="str">
        <f>_xlfn.IFNA(VLOOKUP(AH456,对应表!$Z:$AA,2,FALSE)&amp;AI456,"")</f>
        <v/>
      </c>
      <c r="BN456" t="str">
        <f t="shared" si="213"/>
        <v>被动狂战lv1</v>
      </c>
      <c r="BO456">
        <f t="shared" si="211"/>
        <v>3</v>
      </c>
      <c r="BP456">
        <f t="shared" si="212"/>
        <v>2</v>
      </c>
      <c r="BQ456" t="str">
        <f t="shared" si="214"/>
        <v>连击率值</v>
      </c>
      <c r="BR456" t="str">
        <f t="shared" si="215"/>
        <v>暴击率值</v>
      </c>
      <c r="BS456" s="22" t="str">
        <f>VLOOKUP(BQ456,对应表!AS:AU,3,FALSE)</f>
        <v>连击率</v>
      </c>
      <c r="BT456" s="22">
        <f>VLOOKUP(BQ456,对应表!AS:AU,2,FALSE)</f>
        <v>1</v>
      </c>
      <c r="BU456" s="22" t="str">
        <f t="shared" si="197"/>
        <v>+3</v>
      </c>
      <c r="BV456" s="22" t="str">
        <f t="shared" si="199"/>
        <v>连击率+3</v>
      </c>
      <c r="BW456" s="22" t="str">
        <f>_xlfn.IFNA(VLOOKUP(BR456,对应表!AS:AU,3,FALSE),"")</f>
        <v>暴击率</v>
      </c>
      <c r="BX456" s="22">
        <f>_xlfn.IFNA(VLOOKUP(BR456,对应表!AS:AU,2,FALSE),"")</f>
        <v>1</v>
      </c>
      <c r="BY456" s="22" t="str">
        <f t="shared" si="200"/>
        <v>+2</v>
      </c>
      <c r="BZ456" s="22" t="str">
        <f t="shared" si="201"/>
        <v>暴击率+2</v>
      </c>
    </row>
    <row r="457" spans="11:78" x14ac:dyDescent="0.15">
      <c r="K457" t="str">
        <f t="shared" si="216"/>
        <v>被动狂战lv2</v>
      </c>
      <c r="L457" s="6" t="str">
        <f>Q457&amp;":"&amp;M457&amp;":"&amp;VLOOKUP(N457,对应表!B:C,2,FALSE)&amp;":"&amp;IF(buff!O457="",0,O457)</f>
        <v>200362:100:1:0</v>
      </c>
      <c r="M457">
        <v>100</v>
      </c>
      <c r="N457" s="1" t="s">
        <v>278</v>
      </c>
      <c r="O457">
        <v>0</v>
      </c>
      <c r="P457">
        <f t="shared" si="217"/>
        <v>3</v>
      </c>
      <c r="Q457">
        <v>200362</v>
      </c>
      <c r="R457" s="4" t="s">
        <v>1228</v>
      </c>
      <c r="S457" s="4" t="str">
        <f t="shared" si="198"/>
        <v>被动狂战lv2</v>
      </c>
      <c r="T457" s="4" t="str">
        <f t="shared" si="218"/>
        <v>被动狂战lv2</v>
      </c>
      <c r="U457" t="s">
        <v>279</v>
      </c>
      <c r="Z457" t="s">
        <v>1124</v>
      </c>
      <c r="AA457">
        <v>3</v>
      </c>
      <c r="AB457" t="s">
        <v>246</v>
      </c>
      <c r="AC457">
        <v>3</v>
      </c>
      <c r="AJ457" s="12" t="str">
        <f t="shared" si="219"/>
        <v>COB:3|CRI:3</v>
      </c>
      <c r="AS457">
        <v>999</v>
      </c>
      <c r="AV457" s="4"/>
      <c r="AW457" s="4"/>
      <c r="AX457" s="4"/>
      <c r="AY457" s="4"/>
      <c r="BA457" s="12" t="str">
        <f t="shared" si="220"/>
        <v/>
      </c>
      <c r="BB457" s="12" t="str">
        <f t="shared" si="206"/>
        <v/>
      </c>
      <c r="BC457" s="12" t="str">
        <f t="shared" si="207"/>
        <v/>
      </c>
      <c r="BD457" s="12" t="str">
        <f t="shared" si="208"/>
        <v/>
      </c>
      <c r="BE457" s="12" t="str">
        <f t="shared" si="209"/>
        <v/>
      </c>
      <c r="BF457" s="12" t="str">
        <f t="shared" si="210"/>
        <v/>
      </c>
      <c r="BG457" s="12" t="str">
        <f>_xlfn.IFNA(VLOOKUP(Z457,对应表!$Z:$AA,2,FALSE)&amp;AA457,"")</f>
        <v>COB:3</v>
      </c>
      <c r="BH457" s="12" t="str">
        <f>_xlfn.IFNA(VLOOKUP(AB457,对应表!$Z:$AA,2,FALSE)&amp;AC457,"")</f>
        <v>CRI:3</v>
      </c>
      <c r="BI457" s="12" t="str">
        <f>_xlfn.IFNA(VLOOKUP(AD457,对应表!$Z:$AA,2,FALSE)&amp;AE457,"")</f>
        <v/>
      </c>
      <c r="BJ457" s="12" t="str">
        <f>_xlfn.IFNA(VLOOKUP(AF457,对应表!$Z:$AA,2,FALSE)&amp;AG457,"")</f>
        <v/>
      </c>
      <c r="BK457" s="12" t="str">
        <f>_xlfn.IFNA(VLOOKUP(AH457,对应表!$Z:$AA,2,FALSE)&amp;AI457,"")</f>
        <v/>
      </c>
      <c r="BN457" t="str">
        <f t="shared" si="213"/>
        <v>被动狂战lv2</v>
      </c>
      <c r="BO457">
        <f t="shared" si="211"/>
        <v>3</v>
      </c>
      <c r="BP457">
        <f t="shared" si="212"/>
        <v>3</v>
      </c>
      <c r="BQ457" t="str">
        <f t="shared" si="214"/>
        <v>连击率值</v>
      </c>
      <c r="BR457" t="str">
        <f t="shared" si="215"/>
        <v>暴击率值</v>
      </c>
      <c r="BS457" s="22" t="str">
        <f>VLOOKUP(BQ457,对应表!AS:AU,3,FALSE)</f>
        <v>连击率</v>
      </c>
      <c r="BT457" s="22">
        <f>VLOOKUP(BQ457,对应表!AS:AU,2,FALSE)</f>
        <v>1</v>
      </c>
      <c r="BU457" s="22" t="str">
        <f t="shared" si="197"/>
        <v>+3</v>
      </c>
      <c r="BV457" s="22" t="str">
        <f t="shared" si="199"/>
        <v>连击率+3</v>
      </c>
      <c r="BW457" s="22" t="str">
        <f>_xlfn.IFNA(VLOOKUP(BR457,对应表!AS:AU,3,FALSE),"")</f>
        <v>暴击率</v>
      </c>
      <c r="BX457" s="22">
        <f>_xlfn.IFNA(VLOOKUP(BR457,对应表!AS:AU,2,FALSE),"")</f>
        <v>1</v>
      </c>
      <c r="BY457" s="22" t="str">
        <f t="shared" si="200"/>
        <v>+3</v>
      </c>
      <c r="BZ457" s="22" t="str">
        <f t="shared" si="201"/>
        <v>暴击率+3</v>
      </c>
    </row>
    <row r="458" spans="11:78" x14ac:dyDescent="0.15">
      <c r="K458" t="str">
        <f t="shared" si="216"/>
        <v>被动狂战lv3</v>
      </c>
      <c r="L458" s="6" t="str">
        <f>Q458&amp;":"&amp;M458&amp;":"&amp;VLOOKUP(N458,对应表!B:C,2,FALSE)&amp;":"&amp;IF(buff!O458="",0,O458)</f>
        <v>200363:100:1:0</v>
      </c>
      <c r="M458">
        <v>100</v>
      </c>
      <c r="N458" s="1" t="s">
        <v>278</v>
      </c>
      <c r="O458">
        <v>0</v>
      </c>
      <c r="P458">
        <f t="shared" si="217"/>
        <v>4</v>
      </c>
      <c r="Q458">
        <v>200363</v>
      </c>
      <c r="R458" s="4" t="s">
        <v>1229</v>
      </c>
      <c r="S458" s="4" t="str">
        <f t="shared" si="198"/>
        <v>被动狂战lv3</v>
      </c>
      <c r="T458" s="4" t="str">
        <f t="shared" si="218"/>
        <v>被动狂战lv3</v>
      </c>
      <c r="U458" t="s">
        <v>279</v>
      </c>
      <c r="Z458" t="s">
        <v>1124</v>
      </c>
      <c r="AA458">
        <v>4</v>
      </c>
      <c r="AB458" t="s">
        <v>246</v>
      </c>
      <c r="AC458">
        <v>3</v>
      </c>
      <c r="AJ458" s="12" t="str">
        <f t="shared" si="219"/>
        <v>COB:4|CRI:3</v>
      </c>
      <c r="AS458">
        <v>999</v>
      </c>
      <c r="AV458" s="4"/>
      <c r="AW458" s="4"/>
      <c r="AX458" s="4"/>
      <c r="AY458" s="4"/>
      <c r="BA458" s="12" t="str">
        <f t="shared" si="220"/>
        <v/>
      </c>
      <c r="BB458" s="12" t="str">
        <f t="shared" si="206"/>
        <v/>
      </c>
      <c r="BC458" s="12" t="str">
        <f t="shared" si="207"/>
        <v/>
      </c>
      <c r="BD458" s="12" t="str">
        <f t="shared" si="208"/>
        <v/>
      </c>
      <c r="BE458" s="12" t="str">
        <f t="shared" si="209"/>
        <v/>
      </c>
      <c r="BF458" s="12" t="str">
        <f t="shared" si="210"/>
        <v/>
      </c>
      <c r="BG458" s="12" t="str">
        <f>_xlfn.IFNA(VLOOKUP(Z458,对应表!$Z:$AA,2,FALSE)&amp;AA458,"")</f>
        <v>COB:4</v>
      </c>
      <c r="BH458" s="12" t="str">
        <f>_xlfn.IFNA(VLOOKUP(AB458,对应表!$Z:$AA,2,FALSE)&amp;AC458,"")</f>
        <v>CRI:3</v>
      </c>
      <c r="BI458" s="12" t="str">
        <f>_xlfn.IFNA(VLOOKUP(AD458,对应表!$Z:$AA,2,FALSE)&amp;AE458,"")</f>
        <v/>
      </c>
      <c r="BJ458" s="12" t="str">
        <f>_xlfn.IFNA(VLOOKUP(AF458,对应表!$Z:$AA,2,FALSE)&amp;AG458,"")</f>
        <v/>
      </c>
      <c r="BK458" s="12" t="str">
        <f>_xlfn.IFNA(VLOOKUP(AH458,对应表!$Z:$AA,2,FALSE)&amp;AI458,"")</f>
        <v/>
      </c>
      <c r="BN458" t="str">
        <f t="shared" si="213"/>
        <v>被动狂战lv3</v>
      </c>
      <c r="BO458">
        <f t="shared" si="211"/>
        <v>4</v>
      </c>
      <c r="BP458">
        <f t="shared" si="212"/>
        <v>3</v>
      </c>
      <c r="BQ458" t="str">
        <f t="shared" si="214"/>
        <v>连击率值</v>
      </c>
      <c r="BR458" t="str">
        <f t="shared" si="215"/>
        <v>暴击率值</v>
      </c>
      <c r="BS458" s="22" t="str">
        <f>VLOOKUP(BQ458,对应表!AS:AU,3,FALSE)</f>
        <v>连击率</v>
      </c>
      <c r="BT458" s="22">
        <f>VLOOKUP(BQ458,对应表!AS:AU,2,FALSE)</f>
        <v>1</v>
      </c>
      <c r="BU458" s="22" t="str">
        <f t="shared" si="197"/>
        <v>+4</v>
      </c>
      <c r="BV458" s="22" t="str">
        <f t="shared" si="199"/>
        <v>连击率+4</v>
      </c>
      <c r="BW458" s="22" t="str">
        <f>_xlfn.IFNA(VLOOKUP(BR458,对应表!AS:AU,3,FALSE),"")</f>
        <v>暴击率</v>
      </c>
      <c r="BX458" s="22">
        <f>_xlfn.IFNA(VLOOKUP(BR458,对应表!AS:AU,2,FALSE),"")</f>
        <v>1</v>
      </c>
      <c r="BY458" s="22" t="str">
        <f t="shared" si="200"/>
        <v>+3</v>
      </c>
      <c r="BZ458" s="22" t="str">
        <f t="shared" si="201"/>
        <v>暴击率+3</v>
      </c>
    </row>
    <row r="459" spans="11:78" x14ac:dyDescent="0.15">
      <c r="K459" t="str">
        <f t="shared" si="216"/>
        <v>被动狂战lv4</v>
      </c>
      <c r="L459" s="6" t="str">
        <f>Q459&amp;":"&amp;M459&amp;":"&amp;VLOOKUP(N459,对应表!B:C,2,FALSE)&amp;":"&amp;IF(buff!O459="",0,O459)</f>
        <v>200364:100:1:0</v>
      </c>
      <c r="M459">
        <v>100</v>
      </c>
      <c r="N459" s="1" t="s">
        <v>278</v>
      </c>
      <c r="O459">
        <v>0</v>
      </c>
      <c r="P459">
        <f t="shared" si="217"/>
        <v>4</v>
      </c>
      <c r="Q459">
        <v>200364</v>
      </c>
      <c r="R459" s="4" t="s">
        <v>1230</v>
      </c>
      <c r="S459" s="4" t="str">
        <f t="shared" si="198"/>
        <v>被动狂战lv4</v>
      </c>
      <c r="T459" s="4" t="str">
        <f t="shared" si="218"/>
        <v>被动狂战lv4</v>
      </c>
      <c r="U459" t="s">
        <v>279</v>
      </c>
      <c r="Z459" t="s">
        <v>1124</v>
      </c>
      <c r="AA459">
        <v>4</v>
      </c>
      <c r="AB459" t="s">
        <v>246</v>
      </c>
      <c r="AC459">
        <v>4</v>
      </c>
      <c r="AJ459" s="12" t="str">
        <f t="shared" si="219"/>
        <v>COB:4|CRI:4</v>
      </c>
      <c r="AS459">
        <v>999</v>
      </c>
      <c r="AV459" s="4"/>
      <c r="AW459" s="4"/>
      <c r="AX459" s="4"/>
      <c r="AY459" s="4"/>
      <c r="BA459" s="12" t="str">
        <f t="shared" si="220"/>
        <v/>
      </c>
      <c r="BB459" s="12" t="str">
        <f t="shared" si="206"/>
        <v/>
      </c>
      <c r="BC459" s="12" t="str">
        <f t="shared" si="207"/>
        <v/>
      </c>
      <c r="BD459" s="12" t="str">
        <f t="shared" si="208"/>
        <v/>
      </c>
      <c r="BE459" s="12" t="str">
        <f t="shared" si="209"/>
        <v/>
      </c>
      <c r="BF459" s="12" t="str">
        <f t="shared" si="210"/>
        <v/>
      </c>
      <c r="BG459" s="12" t="str">
        <f>_xlfn.IFNA(VLOOKUP(Z459,对应表!$Z:$AA,2,FALSE)&amp;AA459,"")</f>
        <v>COB:4</v>
      </c>
      <c r="BH459" s="12" t="str">
        <f>_xlfn.IFNA(VLOOKUP(AB459,对应表!$Z:$AA,2,FALSE)&amp;AC459,"")</f>
        <v>CRI:4</v>
      </c>
      <c r="BI459" s="12" t="str">
        <f>_xlfn.IFNA(VLOOKUP(AD459,对应表!$Z:$AA,2,FALSE)&amp;AE459,"")</f>
        <v/>
      </c>
      <c r="BJ459" s="12" t="str">
        <f>_xlfn.IFNA(VLOOKUP(AF459,对应表!$Z:$AA,2,FALSE)&amp;AG459,"")</f>
        <v/>
      </c>
      <c r="BK459" s="12" t="str">
        <f>_xlfn.IFNA(VLOOKUP(AH459,对应表!$Z:$AA,2,FALSE)&amp;AI459,"")</f>
        <v/>
      </c>
      <c r="BN459" t="str">
        <f t="shared" si="213"/>
        <v>被动狂战lv4</v>
      </c>
      <c r="BO459">
        <f t="shared" si="211"/>
        <v>4</v>
      </c>
      <c r="BP459">
        <f t="shared" si="212"/>
        <v>4</v>
      </c>
      <c r="BQ459" t="str">
        <f t="shared" si="214"/>
        <v>连击率值</v>
      </c>
      <c r="BR459" t="str">
        <f t="shared" si="215"/>
        <v>暴击率值</v>
      </c>
      <c r="BS459" s="22" t="str">
        <f>VLOOKUP(BQ459,对应表!AS:AU,3,FALSE)</f>
        <v>连击率</v>
      </c>
      <c r="BT459" s="22">
        <f>VLOOKUP(BQ459,对应表!AS:AU,2,FALSE)</f>
        <v>1</v>
      </c>
      <c r="BU459" s="22" t="str">
        <f t="shared" si="197"/>
        <v>+4</v>
      </c>
      <c r="BV459" s="22" t="str">
        <f t="shared" si="199"/>
        <v>连击率+4</v>
      </c>
      <c r="BW459" s="22" t="str">
        <f>_xlfn.IFNA(VLOOKUP(BR459,对应表!AS:AU,3,FALSE),"")</f>
        <v>暴击率</v>
      </c>
      <c r="BX459" s="22">
        <f>_xlfn.IFNA(VLOOKUP(BR459,对应表!AS:AU,2,FALSE),"")</f>
        <v>1</v>
      </c>
      <c r="BY459" s="22" t="str">
        <f t="shared" si="200"/>
        <v>+4</v>
      </c>
      <c r="BZ459" s="22" t="str">
        <f t="shared" si="201"/>
        <v>暴击率+4</v>
      </c>
    </row>
    <row r="460" spans="11:78" x14ac:dyDescent="0.15">
      <c r="K460" t="str">
        <f t="shared" si="216"/>
        <v>被动狂战lv5</v>
      </c>
      <c r="L460" s="6" t="str">
        <f>Q460&amp;":"&amp;M460&amp;":"&amp;VLOOKUP(N460,对应表!B:C,2,FALSE)&amp;":"&amp;IF(buff!O460="",0,O460)</f>
        <v>200365:100:1:0</v>
      </c>
      <c r="M460">
        <v>100</v>
      </c>
      <c r="N460" s="1" t="s">
        <v>278</v>
      </c>
      <c r="O460">
        <v>0</v>
      </c>
      <c r="P460">
        <f t="shared" si="217"/>
        <v>5</v>
      </c>
      <c r="Q460">
        <v>200365</v>
      </c>
      <c r="R460" s="4" t="s">
        <v>1231</v>
      </c>
      <c r="S460" s="4" t="str">
        <f t="shared" si="198"/>
        <v>被动狂战lv5</v>
      </c>
      <c r="T460" s="4" t="str">
        <f t="shared" si="218"/>
        <v>被动狂战lv5</v>
      </c>
      <c r="U460" t="s">
        <v>279</v>
      </c>
      <c r="Z460" t="s">
        <v>1124</v>
      </c>
      <c r="AA460">
        <v>5</v>
      </c>
      <c r="AB460" t="s">
        <v>246</v>
      </c>
      <c r="AC460">
        <v>4</v>
      </c>
      <c r="AJ460" s="12" t="str">
        <f t="shared" si="219"/>
        <v>COB:5|CRI:4</v>
      </c>
      <c r="AS460">
        <v>999</v>
      </c>
      <c r="AV460" s="4"/>
      <c r="AW460" s="4"/>
      <c r="AX460" s="4"/>
      <c r="AY460" s="4"/>
      <c r="BA460" s="12" t="str">
        <f t="shared" si="220"/>
        <v/>
      </c>
      <c r="BB460" s="12" t="str">
        <f t="shared" si="206"/>
        <v/>
      </c>
      <c r="BC460" s="12" t="str">
        <f t="shared" si="207"/>
        <v/>
      </c>
      <c r="BD460" s="12" t="str">
        <f t="shared" si="208"/>
        <v/>
      </c>
      <c r="BE460" s="12" t="str">
        <f t="shared" si="209"/>
        <v/>
      </c>
      <c r="BF460" s="12" t="str">
        <f t="shared" si="210"/>
        <v/>
      </c>
      <c r="BG460" s="12" t="str">
        <f>_xlfn.IFNA(VLOOKUP(Z460,对应表!$Z:$AA,2,FALSE)&amp;AA460,"")</f>
        <v>COB:5</v>
      </c>
      <c r="BH460" s="12" t="str">
        <f>_xlfn.IFNA(VLOOKUP(AB460,对应表!$Z:$AA,2,FALSE)&amp;AC460,"")</f>
        <v>CRI:4</v>
      </c>
      <c r="BI460" s="12" t="str">
        <f>_xlfn.IFNA(VLOOKUP(AD460,对应表!$Z:$AA,2,FALSE)&amp;AE460,"")</f>
        <v/>
      </c>
      <c r="BJ460" s="12" t="str">
        <f>_xlfn.IFNA(VLOOKUP(AF460,对应表!$Z:$AA,2,FALSE)&amp;AG460,"")</f>
        <v/>
      </c>
      <c r="BK460" s="12" t="str">
        <f>_xlfn.IFNA(VLOOKUP(AH460,对应表!$Z:$AA,2,FALSE)&amp;AI460,"")</f>
        <v/>
      </c>
      <c r="BN460" t="str">
        <f t="shared" si="213"/>
        <v>被动狂战lv5</v>
      </c>
      <c r="BO460">
        <f t="shared" si="211"/>
        <v>5</v>
      </c>
      <c r="BP460">
        <f t="shared" si="212"/>
        <v>4</v>
      </c>
      <c r="BQ460" t="str">
        <f t="shared" si="214"/>
        <v>连击率值</v>
      </c>
      <c r="BR460" t="str">
        <f t="shared" si="215"/>
        <v>暴击率值</v>
      </c>
      <c r="BS460" s="22" t="str">
        <f>VLOOKUP(BQ460,对应表!AS:AU,3,FALSE)</f>
        <v>连击率</v>
      </c>
      <c r="BT460" s="22">
        <f>VLOOKUP(BQ460,对应表!AS:AU,2,FALSE)</f>
        <v>1</v>
      </c>
      <c r="BU460" s="22" t="str">
        <f t="shared" si="197"/>
        <v>+5</v>
      </c>
      <c r="BV460" s="22" t="str">
        <f t="shared" si="199"/>
        <v>连击率+5</v>
      </c>
      <c r="BW460" s="22" t="str">
        <f>_xlfn.IFNA(VLOOKUP(BR460,对应表!AS:AU,3,FALSE),"")</f>
        <v>暴击率</v>
      </c>
      <c r="BX460" s="22">
        <f>_xlfn.IFNA(VLOOKUP(BR460,对应表!AS:AU,2,FALSE),"")</f>
        <v>1</v>
      </c>
      <c r="BY460" s="22" t="str">
        <f t="shared" si="200"/>
        <v>+4</v>
      </c>
      <c r="BZ460" s="22" t="str">
        <f t="shared" si="201"/>
        <v>暴击率+4</v>
      </c>
    </row>
    <row r="461" spans="11:78" x14ac:dyDescent="0.15">
      <c r="K461" t="str">
        <f t="shared" si="216"/>
        <v>被动狂战lv6</v>
      </c>
      <c r="L461" s="6" t="str">
        <f>Q461&amp;":"&amp;M461&amp;":"&amp;VLOOKUP(N461,对应表!B:C,2,FALSE)&amp;":"&amp;IF(buff!O461="",0,O461)</f>
        <v>200366:100:1:0</v>
      </c>
      <c r="M461">
        <v>100</v>
      </c>
      <c r="N461" s="1" t="s">
        <v>278</v>
      </c>
      <c r="O461">
        <v>0</v>
      </c>
      <c r="P461">
        <f t="shared" si="217"/>
        <v>5</v>
      </c>
      <c r="Q461">
        <v>200366</v>
      </c>
      <c r="R461" s="4" t="s">
        <v>1232</v>
      </c>
      <c r="S461" s="4" t="str">
        <f t="shared" si="198"/>
        <v>被动狂战lv6</v>
      </c>
      <c r="T461" s="4" t="str">
        <f t="shared" si="218"/>
        <v>被动狂战lv6</v>
      </c>
      <c r="U461" t="s">
        <v>279</v>
      </c>
      <c r="Z461" t="s">
        <v>1124</v>
      </c>
      <c r="AA461">
        <v>5</v>
      </c>
      <c r="AB461" t="s">
        <v>246</v>
      </c>
      <c r="AC461">
        <v>5</v>
      </c>
      <c r="AJ461" s="12" t="str">
        <f t="shared" si="219"/>
        <v>COB:5|CRI:5</v>
      </c>
      <c r="AS461">
        <v>999</v>
      </c>
      <c r="AV461" s="4"/>
      <c r="AW461" s="4"/>
      <c r="AX461" s="4"/>
      <c r="AY461" s="4"/>
      <c r="BA461" s="12" t="str">
        <f t="shared" si="220"/>
        <v/>
      </c>
      <c r="BB461" s="12" t="str">
        <f t="shared" si="206"/>
        <v/>
      </c>
      <c r="BC461" s="12" t="str">
        <f t="shared" si="207"/>
        <v/>
      </c>
      <c r="BD461" s="12" t="str">
        <f t="shared" si="208"/>
        <v/>
      </c>
      <c r="BE461" s="12" t="str">
        <f t="shared" si="209"/>
        <v/>
      </c>
      <c r="BF461" s="12" t="str">
        <f t="shared" si="210"/>
        <v/>
      </c>
      <c r="BG461" s="12" t="str">
        <f>_xlfn.IFNA(VLOOKUP(Z461,对应表!$Z:$AA,2,FALSE)&amp;AA461,"")</f>
        <v>COB:5</v>
      </c>
      <c r="BH461" s="12" t="str">
        <f>_xlfn.IFNA(VLOOKUP(AB461,对应表!$Z:$AA,2,FALSE)&amp;AC461,"")</f>
        <v>CRI:5</v>
      </c>
      <c r="BI461" s="12" t="str">
        <f>_xlfn.IFNA(VLOOKUP(AD461,对应表!$Z:$AA,2,FALSE)&amp;AE461,"")</f>
        <v/>
      </c>
      <c r="BJ461" s="12" t="str">
        <f>_xlfn.IFNA(VLOOKUP(AF461,对应表!$Z:$AA,2,FALSE)&amp;AG461,"")</f>
        <v/>
      </c>
      <c r="BK461" s="12" t="str">
        <f>_xlfn.IFNA(VLOOKUP(AH461,对应表!$Z:$AA,2,FALSE)&amp;AI461,"")</f>
        <v/>
      </c>
      <c r="BN461" t="str">
        <f t="shared" si="213"/>
        <v>被动狂战lv6</v>
      </c>
      <c r="BO461">
        <f t="shared" si="211"/>
        <v>5</v>
      </c>
      <c r="BP461">
        <f t="shared" si="212"/>
        <v>5</v>
      </c>
      <c r="BQ461" t="str">
        <f t="shared" si="214"/>
        <v>连击率值</v>
      </c>
      <c r="BR461" t="str">
        <f t="shared" si="215"/>
        <v>暴击率值</v>
      </c>
      <c r="BS461" s="22" t="str">
        <f>VLOOKUP(BQ461,对应表!AS:AU,3,FALSE)</f>
        <v>连击率</v>
      </c>
      <c r="BT461" s="22">
        <f>VLOOKUP(BQ461,对应表!AS:AU,2,FALSE)</f>
        <v>1</v>
      </c>
      <c r="BU461" s="22" t="str">
        <f t="shared" si="197"/>
        <v>+5</v>
      </c>
      <c r="BV461" s="22" t="str">
        <f t="shared" si="199"/>
        <v>连击率+5</v>
      </c>
      <c r="BW461" s="22" t="str">
        <f>_xlfn.IFNA(VLOOKUP(BR461,对应表!AS:AU,3,FALSE),"")</f>
        <v>暴击率</v>
      </c>
      <c r="BX461" s="22">
        <f>_xlfn.IFNA(VLOOKUP(BR461,对应表!AS:AU,2,FALSE),"")</f>
        <v>1</v>
      </c>
      <c r="BY461" s="22" t="str">
        <f t="shared" si="200"/>
        <v>+5</v>
      </c>
      <c r="BZ461" s="22" t="str">
        <f t="shared" si="201"/>
        <v>暴击率+5</v>
      </c>
    </row>
    <row r="462" spans="11:78" x14ac:dyDescent="0.15">
      <c r="K462" t="str">
        <f t="shared" si="216"/>
        <v>被动狂战lv7</v>
      </c>
      <c r="L462" s="6" t="str">
        <f>Q462&amp;":"&amp;M462&amp;":"&amp;VLOOKUP(N462,对应表!B:C,2,FALSE)&amp;":"&amp;IF(buff!O462="",0,O462)</f>
        <v>200367:100:1:0</v>
      </c>
      <c r="M462">
        <v>100</v>
      </c>
      <c r="N462" s="1" t="s">
        <v>278</v>
      </c>
      <c r="O462">
        <v>0</v>
      </c>
      <c r="P462">
        <f t="shared" si="217"/>
        <v>6</v>
      </c>
      <c r="Q462">
        <v>200367</v>
      </c>
      <c r="R462" s="4" t="s">
        <v>1233</v>
      </c>
      <c r="S462" s="4" t="str">
        <f t="shared" si="198"/>
        <v>被动狂战lv7</v>
      </c>
      <c r="T462" s="4" t="str">
        <f t="shared" si="218"/>
        <v>被动狂战lv7</v>
      </c>
      <c r="U462" t="s">
        <v>279</v>
      </c>
      <c r="Z462" t="s">
        <v>1124</v>
      </c>
      <c r="AA462">
        <v>6</v>
      </c>
      <c r="AB462" t="s">
        <v>246</v>
      </c>
      <c r="AC462">
        <v>5</v>
      </c>
      <c r="AJ462" s="12" t="str">
        <f t="shared" si="219"/>
        <v>COB:6|CRI:5</v>
      </c>
      <c r="AS462">
        <v>999</v>
      </c>
      <c r="AV462" s="4"/>
      <c r="AW462" s="4"/>
      <c r="AX462" s="4"/>
      <c r="AY462" s="4"/>
      <c r="BA462" s="12" t="str">
        <f t="shared" si="220"/>
        <v/>
      </c>
      <c r="BB462" s="12" t="str">
        <f t="shared" si="206"/>
        <v/>
      </c>
      <c r="BC462" s="12" t="str">
        <f t="shared" si="207"/>
        <v/>
      </c>
      <c r="BD462" s="12" t="str">
        <f t="shared" si="208"/>
        <v/>
      </c>
      <c r="BE462" s="12" t="str">
        <f t="shared" si="209"/>
        <v/>
      </c>
      <c r="BF462" s="12" t="str">
        <f t="shared" si="210"/>
        <v/>
      </c>
      <c r="BG462" s="12" t="str">
        <f>_xlfn.IFNA(VLOOKUP(Z462,对应表!$Z:$AA,2,FALSE)&amp;AA462,"")</f>
        <v>COB:6</v>
      </c>
      <c r="BH462" s="12" t="str">
        <f>_xlfn.IFNA(VLOOKUP(AB462,对应表!$Z:$AA,2,FALSE)&amp;AC462,"")</f>
        <v>CRI:5</v>
      </c>
      <c r="BI462" s="12" t="str">
        <f>_xlfn.IFNA(VLOOKUP(AD462,对应表!$Z:$AA,2,FALSE)&amp;AE462,"")</f>
        <v/>
      </c>
      <c r="BJ462" s="12" t="str">
        <f>_xlfn.IFNA(VLOOKUP(AF462,对应表!$Z:$AA,2,FALSE)&amp;AG462,"")</f>
        <v/>
      </c>
      <c r="BK462" s="12" t="str">
        <f>_xlfn.IFNA(VLOOKUP(AH462,对应表!$Z:$AA,2,FALSE)&amp;AI462,"")</f>
        <v/>
      </c>
      <c r="BN462" t="str">
        <f t="shared" si="213"/>
        <v>被动狂战lv7</v>
      </c>
      <c r="BO462">
        <f t="shared" si="211"/>
        <v>6</v>
      </c>
      <c r="BP462">
        <f t="shared" si="212"/>
        <v>5</v>
      </c>
      <c r="BQ462" t="str">
        <f t="shared" si="214"/>
        <v>连击率值</v>
      </c>
      <c r="BR462" t="str">
        <f t="shared" si="215"/>
        <v>暴击率值</v>
      </c>
      <c r="BS462" s="22" t="str">
        <f>VLOOKUP(BQ462,对应表!AS:AU,3,FALSE)</f>
        <v>连击率</v>
      </c>
      <c r="BT462" s="22">
        <f>VLOOKUP(BQ462,对应表!AS:AU,2,FALSE)</f>
        <v>1</v>
      </c>
      <c r="BU462" s="22" t="str">
        <f t="shared" si="197"/>
        <v>+6</v>
      </c>
      <c r="BV462" s="22" t="str">
        <f t="shared" si="199"/>
        <v>连击率+6</v>
      </c>
      <c r="BW462" s="22" t="str">
        <f>_xlfn.IFNA(VLOOKUP(BR462,对应表!AS:AU,3,FALSE),"")</f>
        <v>暴击率</v>
      </c>
      <c r="BX462" s="22">
        <f>_xlfn.IFNA(VLOOKUP(BR462,对应表!AS:AU,2,FALSE),"")</f>
        <v>1</v>
      </c>
      <c r="BY462" s="22" t="str">
        <f t="shared" si="200"/>
        <v>+5</v>
      </c>
      <c r="BZ462" s="22" t="str">
        <f t="shared" si="201"/>
        <v>暴击率+5</v>
      </c>
    </row>
    <row r="463" spans="11:78" x14ac:dyDescent="0.15">
      <c r="K463" t="str">
        <f t="shared" si="216"/>
        <v>被动狂战lv8</v>
      </c>
      <c r="L463" s="6" t="str">
        <f>Q463&amp;":"&amp;M463&amp;":"&amp;VLOOKUP(N463,对应表!B:C,2,FALSE)&amp;":"&amp;IF(buff!O463="",0,O463)</f>
        <v>200368:100:1:0</v>
      </c>
      <c r="M463">
        <v>100</v>
      </c>
      <c r="N463" s="1" t="s">
        <v>278</v>
      </c>
      <c r="O463">
        <v>0</v>
      </c>
      <c r="P463">
        <f t="shared" si="217"/>
        <v>6</v>
      </c>
      <c r="Q463">
        <v>200368</v>
      </c>
      <c r="R463" s="4" t="s">
        <v>1234</v>
      </c>
      <c r="S463" s="4" t="str">
        <f t="shared" si="198"/>
        <v>被动狂战lv8</v>
      </c>
      <c r="T463" s="4" t="str">
        <f t="shared" si="218"/>
        <v>被动狂战lv8</v>
      </c>
      <c r="U463" t="s">
        <v>279</v>
      </c>
      <c r="Z463" t="s">
        <v>1124</v>
      </c>
      <c r="AA463">
        <v>6</v>
      </c>
      <c r="AB463" t="s">
        <v>246</v>
      </c>
      <c r="AC463">
        <v>6</v>
      </c>
      <c r="AJ463" s="12" t="str">
        <f t="shared" si="219"/>
        <v>COB:6|CRI:6</v>
      </c>
      <c r="AS463">
        <v>999</v>
      </c>
      <c r="AV463" s="4"/>
      <c r="AW463" s="4"/>
      <c r="AX463" s="4"/>
      <c r="AY463" s="4"/>
      <c r="BA463" s="12" t="str">
        <f t="shared" si="220"/>
        <v/>
      </c>
      <c r="BB463" s="12" t="str">
        <f t="shared" si="206"/>
        <v/>
      </c>
      <c r="BC463" s="12" t="str">
        <f t="shared" si="207"/>
        <v/>
      </c>
      <c r="BD463" s="12" t="str">
        <f t="shared" si="208"/>
        <v/>
      </c>
      <c r="BE463" s="12" t="str">
        <f t="shared" si="209"/>
        <v/>
      </c>
      <c r="BF463" s="12" t="str">
        <f t="shared" si="210"/>
        <v/>
      </c>
      <c r="BG463" s="12" t="str">
        <f>_xlfn.IFNA(VLOOKUP(Z463,对应表!$Z:$AA,2,FALSE)&amp;AA463,"")</f>
        <v>COB:6</v>
      </c>
      <c r="BH463" s="12" t="str">
        <f>_xlfn.IFNA(VLOOKUP(AB463,对应表!$Z:$AA,2,FALSE)&amp;AC463,"")</f>
        <v>CRI:6</v>
      </c>
      <c r="BI463" s="12" t="str">
        <f>_xlfn.IFNA(VLOOKUP(AD463,对应表!$Z:$AA,2,FALSE)&amp;AE463,"")</f>
        <v/>
      </c>
      <c r="BJ463" s="12" t="str">
        <f>_xlfn.IFNA(VLOOKUP(AF463,对应表!$Z:$AA,2,FALSE)&amp;AG463,"")</f>
        <v/>
      </c>
      <c r="BK463" s="12" t="str">
        <f>_xlfn.IFNA(VLOOKUP(AH463,对应表!$Z:$AA,2,FALSE)&amp;AI463,"")</f>
        <v/>
      </c>
      <c r="BN463" t="str">
        <f t="shared" si="213"/>
        <v>被动狂战lv8</v>
      </c>
      <c r="BO463">
        <f t="shared" si="211"/>
        <v>6</v>
      </c>
      <c r="BP463">
        <f t="shared" si="212"/>
        <v>6</v>
      </c>
      <c r="BQ463" t="str">
        <f t="shared" si="214"/>
        <v>连击率值</v>
      </c>
      <c r="BR463" t="str">
        <f t="shared" si="215"/>
        <v>暴击率值</v>
      </c>
      <c r="BS463" s="22" t="str">
        <f>VLOOKUP(BQ463,对应表!AS:AU,3,FALSE)</f>
        <v>连击率</v>
      </c>
      <c r="BT463" s="22">
        <f>VLOOKUP(BQ463,对应表!AS:AU,2,FALSE)</f>
        <v>1</v>
      </c>
      <c r="BU463" s="22" t="str">
        <f t="shared" si="197"/>
        <v>+6</v>
      </c>
      <c r="BV463" s="22" t="str">
        <f t="shared" si="199"/>
        <v>连击率+6</v>
      </c>
      <c r="BW463" s="22" t="str">
        <f>_xlfn.IFNA(VLOOKUP(BR463,对应表!AS:AU,3,FALSE),"")</f>
        <v>暴击率</v>
      </c>
      <c r="BX463" s="22">
        <f>_xlfn.IFNA(VLOOKUP(BR463,对应表!AS:AU,2,FALSE),"")</f>
        <v>1</v>
      </c>
      <c r="BY463" s="22" t="str">
        <f t="shared" si="200"/>
        <v>+6</v>
      </c>
      <c r="BZ463" s="22" t="str">
        <f t="shared" si="201"/>
        <v>暴击率+6</v>
      </c>
    </row>
    <row r="464" spans="11:78" x14ac:dyDescent="0.15">
      <c r="K464" t="str">
        <f t="shared" si="216"/>
        <v>被动狂战lv9</v>
      </c>
      <c r="L464" s="6" t="str">
        <f>Q464&amp;":"&amp;M464&amp;":"&amp;VLOOKUP(N464,对应表!B:C,2,FALSE)&amp;":"&amp;IF(buff!O464="",0,O464)</f>
        <v>200369:100:1:0</v>
      </c>
      <c r="M464">
        <v>100</v>
      </c>
      <c r="N464" s="1" t="s">
        <v>278</v>
      </c>
      <c r="O464">
        <v>0</v>
      </c>
      <c r="P464">
        <f t="shared" si="217"/>
        <v>7</v>
      </c>
      <c r="Q464">
        <v>200369</v>
      </c>
      <c r="R464" s="4" t="s">
        <v>1235</v>
      </c>
      <c r="S464" s="4" t="str">
        <f t="shared" si="198"/>
        <v>被动狂战lv9</v>
      </c>
      <c r="T464" s="4" t="str">
        <f t="shared" si="218"/>
        <v>被动狂战lv9</v>
      </c>
      <c r="U464" t="s">
        <v>279</v>
      </c>
      <c r="Z464" t="s">
        <v>1124</v>
      </c>
      <c r="AA464">
        <v>7</v>
      </c>
      <c r="AB464" t="s">
        <v>246</v>
      </c>
      <c r="AC464">
        <v>6</v>
      </c>
      <c r="AJ464" s="12" t="str">
        <f t="shared" si="219"/>
        <v>COB:7|CRI:6</v>
      </c>
      <c r="AS464">
        <v>999</v>
      </c>
      <c r="AV464" s="4"/>
      <c r="AW464" s="4"/>
      <c r="AX464" s="4"/>
      <c r="AY464" s="4"/>
      <c r="BA464" s="12" t="str">
        <f t="shared" si="220"/>
        <v/>
      </c>
      <c r="BB464" s="12" t="str">
        <f t="shared" si="206"/>
        <v/>
      </c>
      <c r="BC464" s="12" t="str">
        <f t="shared" si="207"/>
        <v/>
      </c>
      <c r="BD464" s="12" t="str">
        <f t="shared" si="208"/>
        <v/>
      </c>
      <c r="BE464" s="12" t="str">
        <f t="shared" si="209"/>
        <v/>
      </c>
      <c r="BF464" s="12" t="str">
        <f t="shared" si="210"/>
        <v/>
      </c>
      <c r="BG464" s="12" t="str">
        <f>_xlfn.IFNA(VLOOKUP(Z464,对应表!$Z:$AA,2,FALSE)&amp;AA464,"")</f>
        <v>COB:7</v>
      </c>
      <c r="BH464" s="12" t="str">
        <f>_xlfn.IFNA(VLOOKUP(AB464,对应表!$Z:$AA,2,FALSE)&amp;AC464,"")</f>
        <v>CRI:6</v>
      </c>
      <c r="BI464" s="12" t="str">
        <f>_xlfn.IFNA(VLOOKUP(AD464,对应表!$Z:$AA,2,FALSE)&amp;AE464,"")</f>
        <v/>
      </c>
      <c r="BJ464" s="12" t="str">
        <f>_xlfn.IFNA(VLOOKUP(AF464,对应表!$Z:$AA,2,FALSE)&amp;AG464,"")</f>
        <v/>
      </c>
      <c r="BK464" s="12" t="str">
        <f>_xlfn.IFNA(VLOOKUP(AH464,对应表!$Z:$AA,2,FALSE)&amp;AI464,"")</f>
        <v/>
      </c>
      <c r="BN464" t="str">
        <f t="shared" si="213"/>
        <v>被动狂战lv9</v>
      </c>
      <c r="BO464">
        <f t="shared" si="211"/>
        <v>7</v>
      </c>
      <c r="BP464">
        <f t="shared" si="212"/>
        <v>6</v>
      </c>
      <c r="BQ464" t="str">
        <f t="shared" si="214"/>
        <v>连击率值</v>
      </c>
      <c r="BR464" t="str">
        <f t="shared" si="215"/>
        <v>暴击率值</v>
      </c>
      <c r="BS464" s="22" t="str">
        <f>VLOOKUP(BQ464,对应表!AS:AU,3,FALSE)</f>
        <v>连击率</v>
      </c>
      <c r="BT464" s="22">
        <f>VLOOKUP(BQ464,对应表!AS:AU,2,FALSE)</f>
        <v>1</v>
      </c>
      <c r="BU464" s="22" t="str">
        <f t="shared" si="197"/>
        <v>+7</v>
      </c>
      <c r="BV464" s="22" t="str">
        <f t="shared" si="199"/>
        <v>连击率+7</v>
      </c>
      <c r="BW464" s="22" t="str">
        <f>_xlfn.IFNA(VLOOKUP(BR464,对应表!AS:AU,3,FALSE),"")</f>
        <v>暴击率</v>
      </c>
      <c r="BX464" s="22">
        <f>_xlfn.IFNA(VLOOKUP(BR464,对应表!AS:AU,2,FALSE),"")</f>
        <v>1</v>
      </c>
      <c r="BY464" s="22" t="str">
        <f t="shared" si="200"/>
        <v>+6</v>
      </c>
      <c r="BZ464" s="22" t="str">
        <f t="shared" si="201"/>
        <v>暴击率+6</v>
      </c>
    </row>
    <row r="465" spans="11:78" x14ac:dyDescent="0.15">
      <c r="K465" t="str">
        <f t="shared" si="216"/>
        <v>被动狂战lv10</v>
      </c>
      <c r="L465" s="6" t="str">
        <f>Q465&amp;":"&amp;M465&amp;":"&amp;VLOOKUP(N465,对应表!B:C,2,FALSE)&amp;":"&amp;IF(buff!O465="",0,O465)</f>
        <v>200370:100:1:0</v>
      </c>
      <c r="M465">
        <v>100</v>
      </c>
      <c r="N465" s="1" t="s">
        <v>278</v>
      </c>
      <c r="O465">
        <v>0</v>
      </c>
      <c r="P465">
        <f t="shared" si="217"/>
        <v>7</v>
      </c>
      <c r="Q465">
        <v>200370</v>
      </c>
      <c r="R465" s="4" t="s">
        <v>1236</v>
      </c>
      <c r="S465" s="4" t="str">
        <f t="shared" si="198"/>
        <v>被动狂战lv10</v>
      </c>
      <c r="T465" s="4" t="str">
        <f t="shared" si="218"/>
        <v>被动狂战lv10</v>
      </c>
      <c r="U465" t="s">
        <v>279</v>
      </c>
      <c r="Z465" t="s">
        <v>1124</v>
      </c>
      <c r="AA465">
        <v>7</v>
      </c>
      <c r="AB465" t="s">
        <v>246</v>
      </c>
      <c r="AC465">
        <v>7</v>
      </c>
      <c r="AJ465" s="12" t="str">
        <f t="shared" si="219"/>
        <v>COB:7|CRI:7</v>
      </c>
      <c r="AS465">
        <v>999</v>
      </c>
      <c r="AV465" s="4"/>
      <c r="AW465" s="4"/>
      <c r="AX465" s="4"/>
      <c r="AY465" s="4"/>
      <c r="BA465" s="12" t="str">
        <f t="shared" si="220"/>
        <v/>
      </c>
      <c r="BB465" s="12" t="str">
        <f t="shared" si="206"/>
        <v/>
      </c>
      <c r="BC465" s="12" t="str">
        <f t="shared" si="207"/>
        <v/>
      </c>
      <c r="BD465" s="12" t="str">
        <f t="shared" si="208"/>
        <v/>
      </c>
      <c r="BE465" s="12" t="str">
        <f t="shared" si="209"/>
        <v/>
      </c>
      <c r="BF465" s="12" t="str">
        <f t="shared" si="210"/>
        <v/>
      </c>
      <c r="BG465" s="12" t="str">
        <f>_xlfn.IFNA(VLOOKUP(Z465,对应表!$Z:$AA,2,FALSE)&amp;AA465,"")</f>
        <v>COB:7</v>
      </c>
      <c r="BH465" s="12" t="str">
        <f>_xlfn.IFNA(VLOOKUP(AB465,对应表!$Z:$AA,2,FALSE)&amp;AC465,"")</f>
        <v>CRI:7</v>
      </c>
      <c r="BI465" s="12" t="str">
        <f>_xlfn.IFNA(VLOOKUP(AD465,对应表!$Z:$AA,2,FALSE)&amp;AE465,"")</f>
        <v/>
      </c>
      <c r="BJ465" s="12" t="str">
        <f>_xlfn.IFNA(VLOOKUP(AF465,对应表!$Z:$AA,2,FALSE)&amp;AG465,"")</f>
        <v/>
      </c>
      <c r="BK465" s="12" t="str">
        <f>_xlfn.IFNA(VLOOKUP(AH465,对应表!$Z:$AA,2,FALSE)&amp;AI465,"")</f>
        <v/>
      </c>
      <c r="BN465" t="str">
        <f t="shared" si="213"/>
        <v>被动狂战lv10</v>
      </c>
      <c r="BO465">
        <f t="shared" si="211"/>
        <v>7</v>
      </c>
      <c r="BP465">
        <f t="shared" si="212"/>
        <v>7</v>
      </c>
      <c r="BQ465" t="str">
        <f t="shared" si="214"/>
        <v>连击率值</v>
      </c>
      <c r="BR465" t="str">
        <f t="shared" si="215"/>
        <v>暴击率值</v>
      </c>
      <c r="BS465" s="22" t="str">
        <f>VLOOKUP(BQ465,对应表!AS:AU,3,FALSE)</f>
        <v>连击率</v>
      </c>
      <c r="BT465" s="22">
        <f>VLOOKUP(BQ465,对应表!AS:AU,2,FALSE)</f>
        <v>1</v>
      </c>
      <c r="BU465" s="22" t="str">
        <f t="shared" si="197"/>
        <v>+7</v>
      </c>
      <c r="BV465" s="22" t="str">
        <f t="shared" si="199"/>
        <v>连击率+7</v>
      </c>
      <c r="BW465" s="22" t="str">
        <f>_xlfn.IFNA(VLOOKUP(BR465,对应表!AS:AU,3,FALSE),"")</f>
        <v>暴击率</v>
      </c>
      <c r="BX465" s="22">
        <f>_xlfn.IFNA(VLOOKUP(BR465,对应表!AS:AU,2,FALSE),"")</f>
        <v>1</v>
      </c>
      <c r="BY465" s="22" t="str">
        <f t="shared" si="200"/>
        <v>+7</v>
      </c>
      <c r="BZ465" s="22" t="str">
        <f t="shared" si="201"/>
        <v>暴击率+7</v>
      </c>
    </row>
    <row r="466" spans="11:78" x14ac:dyDescent="0.15">
      <c r="K466" t="str">
        <f t="shared" si="216"/>
        <v>被动狂战lv11</v>
      </c>
      <c r="L466" s="6" t="str">
        <f>Q466&amp;":"&amp;M466&amp;":"&amp;VLOOKUP(N466,对应表!B:C,2,FALSE)&amp;":"&amp;IF(buff!O466="",0,O466)</f>
        <v>200371:100:1:0</v>
      </c>
      <c r="M466">
        <v>100</v>
      </c>
      <c r="N466" s="1" t="s">
        <v>278</v>
      </c>
      <c r="O466">
        <v>0</v>
      </c>
      <c r="P466">
        <f t="shared" si="217"/>
        <v>8</v>
      </c>
      <c r="Q466">
        <v>200371</v>
      </c>
      <c r="R466" s="4" t="s">
        <v>1237</v>
      </c>
      <c r="S466" s="4" t="str">
        <f t="shared" si="198"/>
        <v>被动狂战lv11</v>
      </c>
      <c r="T466" s="4" t="str">
        <f t="shared" si="218"/>
        <v>被动狂战lv11</v>
      </c>
      <c r="U466" t="s">
        <v>279</v>
      </c>
      <c r="Z466" t="s">
        <v>1124</v>
      </c>
      <c r="AA466">
        <v>8</v>
      </c>
      <c r="AB466" t="s">
        <v>246</v>
      </c>
      <c r="AC466">
        <v>7</v>
      </c>
      <c r="AJ466" s="12" t="str">
        <f t="shared" si="219"/>
        <v>COB:8|CRI:7</v>
      </c>
      <c r="AS466">
        <v>999</v>
      </c>
      <c r="AV466" s="4"/>
      <c r="AW466" s="4"/>
      <c r="AX466" s="4"/>
      <c r="AY466" s="4"/>
      <c r="BA466" s="12" t="str">
        <f t="shared" si="220"/>
        <v/>
      </c>
      <c r="BB466" s="12" t="str">
        <f t="shared" si="206"/>
        <v/>
      </c>
      <c r="BC466" s="12" t="str">
        <f t="shared" si="207"/>
        <v/>
      </c>
      <c r="BD466" s="12" t="str">
        <f t="shared" si="208"/>
        <v/>
      </c>
      <c r="BE466" s="12" t="str">
        <f t="shared" si="209"/>
        <v/>
      </c>
      <c r="BF466" s="12" t="str">
        <f t="shared" si="210"/>
        <v/>
      </c>
      <c r="BG466" s="12" t="str">
        <f>_xlfn.IFNA(VLOOKUP(Z466,对应表!$Z:$AA,2,FALSE)&amp;AA466,"")</f>
        <v>COB:8</v>
      </c>
      <c r="BH466" s="12" t="str">
        <f>_xlfn.IFNA(VLOOKUP(AB466,对应表!$Z:$AA,2,FALSE)&amp;AC466,"")</f>
        <v>CRI:7</v>
      </c>
      <c r="BI466" s="12" t="str">
        <f>_xlfn.IFNA(VLOOKUP(AD466,对应表!$Z:$AA,2,FALSE)&amp;AE466,"")</f>
        <v/>
      </c>
      <c r="BJ466" s="12" t="str">
        <f>_xlfn.IFNA(VLOOKUP(AF466,对应表!$Z:$AA,2,FALSE)&amp;AG466,"")</f>
        <v/>
      </c>
      <c r="BK466" s="12" t="str">
        <f>_xlfn.IFNA(VLOOKUP(AH466,对应表!$Z:$AA,2,FALSE)&amp;AI466,"")</f>
        <v/>
      </c>
      <c r="BN466" t="str">
        <f t="shared" si="213"/>
        <v>被动狂战lv11</v>
      </c>
      <c r="BO466">
        <f t="shared" si="211"/>
        <v>8</v>
      </c>
      <c r="BP466">
        <f t="shared" si="212"/>
        <v>7</v>
      </c>
      <c r="BQ466" t="str">
        <f t="shared" si="214"/>
        <v>连击率值</v>
      </c>
      <c r="BR466" t="str">
        <f t="shared" si="215"/>
        <v>暴击率值</v>
      </c>
      <c r="BS466" s="22" t="str">
        <f>VLOOKUP(BQ466,对应表!AS:AU,3,FALSE)</f>
        <v>连击率</v>
      </c>
      <c r="BT466" s="22">
        <f>VLOOKUP(BQ466,对应表!AS:AU,2,FALSE)</f>
        <v>1</v>
      </c>
      <c r="BU466" s="22" t="str">
        <f t="shared" si="197"/>
        <v>+8</v>
      </c>
      <c r="BV466" s="22" t="str">
        <f t="shared" si="199"/>
        <v>连击率+8</v>
      </c>
      <c r="BW466" s="22" t="str">
        <f>_xlfn.IFNA(VLOOKUP(BR466,对应表!AS:AU,3,FALSE),"")</f>
        <v>暴击率</v>
      </c>
      <c r="BX466" s="22">
        <f>_xlfn.IFNA(VLOOKUP(BR466,对应表!AS:AU,2,FALSE),"")</f>
        <v>1</v>
      </c>
      <c r="BY466" s="22" t="str">
        <f t="shared" si="200"/>
        <v>+7</v>
      </c>
      <c r="BZ466" s="22" t="str">
        <f t="shared" si="201"/>
        <v>暴击率+7</v>
      </c>
    </row>
    <row r="467" spans="11:78" x14ac:dyDescent="0.15">
      <c r="K467" t="str">
        <f t="shared" si="216"/>
        <v>被动狂战lv12</v>
      </c>
      <c r="L467" s="6" t="str">
        <f>Q467&amp;":"&amp;M467&amp;":"&amp;VLOOKUP(N467,对应表!B:C,2,FALSE)&amp;":"&amp;IF(buff!O467="",0,O467)</f>
        <v>200372:100:1:0</v>
      </c>
      <c r="M467">
        <v>100</v>
      </c>
      <c r="N467" s="1" t="s">
        <v>278</v>
      </c>
      <c r="O467">
        <v>0</v>
      </c>
      <c r="P467">
        <f t="shared" si="217"/>
        <v>8</v>
      </c>
      <c r="Q467">
        <v>200372</v>
      </c>
      <c r="R467" s="4" t="s">
        <v>1238</v>
      </c>
      <c r="S467" s="4" t="str">
        <f t="shared" si="198"/>
        <v>被动狂战lv12</v>
      </c>
      <c r="T467" s="4" t="str">
        <f t="shared" si="218"/>
        <v>被动狂战lv12</v>
      </c>
      <c r="U467" t="s">
        <v>279</v>
      </c>
      <c r="Z467" t="s">
        <v>1124</v>
      </c>
      <c r="AA467">
        <v>8</v>
      </c>
      <c r="AB467" t="s">
        <v>246</v>
      </c>
      <c r="AC467">
        <v>8</v>
      </c>
      <c r="AJ467" s="12" t="str">
        <f t="shared" si="219"/>
        <v>COB:8|CRI:8</v>
      </c>
      <c r="AS467">
        <v>999</v>
      </c>
      <c r="AV467" s="4"/>
      <c r="AW467" s="4"/>
      <c r="AX467" s="4"/>
      <c r="AY467" s="4"/>
      <c r="BA467" s="12" t="str">
        <f t="shared" si="220"/>
        <v/>
      </c>
      <c r="BB467" s="12" t="str">
        <f t="shared" si="206"/>
        <v/>
      </c>
      <c r="BC467" s="12" t="str">
        <f t="shared" si="207"/>
        <v/>
      </c>
      <c r="BD467" s="12" t="str">
        <f t="shared" si="208"/>
        <v/>
      </c>
      <c r="BE467" s="12" t="str">
        <f t="shared" si="209"/>
        <v/>
      </c>
      <c r="BF467" s="12" t="str">
        <f t="shared" si="210"/>
        <v/>
      </c>
      <c r="BG467" s="12" t="str">
        <f>_xlfn.IFNA(VLOOKUP(Z467,对应表!$Z:$AA,2,FALSE)&amp;AA467,"")</f>
        <v>COB:8</v>
      </c>
      <c r="BH467" s="12" t="str">
        <f>_xlfn.IFNA(VLOOKUP(AB467,对应表!$Z:$AA,2,FALSE)&amp;AC467,"")</f>
        <v>CRI:8</v>
      </c>
      <c r="BI467" s="12" t="str">
        <f>_xlfn.IFNA(VLOOKUP(AD467,对应表!$Z:$AA,2,FALSE)&amp;AE467,"")</f>
        <v/>
      </c>
      <c r="BJ467" s="12" t="str">
        <f>_xlfn.IFNA(VLOOKUP(AF467,对应表!$Z:$AA,2,FALSE)&amp;AG467,"")</f>
        <v/>
      </c>
      <c r="BK467" s="12" t="str">
        <f>_xlfn.IFNA(VLOOKUP(AH467,对应表!$Z:$AA,2,FALSE)&amp;AI467,"")</f>
        <v/>
      </c>
      <c r="BN467" t="str">
        <f t="shared" si="213"/>
        <v>被动狂战lv12</v>
      </c>
      <c r="BO467">
        <f t="shared" si="211"/>
        <v>8</v>
      </c>
      <c r="BP467">
        <f t="shared" si="212"/>
        <v>8</v>
      </c>
      <c r="BQ467" t="str">
        <f t="shared" si="214"/>
        <v>连击率值</v>
      </c>
      <c r="BR467" t="str">
        <f t="shared" si="215"/>
        <v>暴击率值</v>
      </c>
      <c r="BS467" s="22" t="str">
        <f>VLOOKUP(BQ467,对应表!AS:AU,3,FALSE)</f>
        <v>连击率</v>
      </c>
      <c r="BT467" s="22">
        <f>VLOOKUP(BQ467,对应表!AS:AU,2,FALSE)</f>
        <v>1</v>
      </c>
      <c r="BU467" s="22" t="str">
        <f t="shared" si="197"/>
        <v>+8</v>
      </c>
      <c r="BV467" s="22" t="str">
        <f t="shared" si="199"/>
        <v>连击率+8</v>
      </c>
      <c r="BW467" s="22" t="str">
        <f>_xlfn.IFNA(VLOOKUP(BR467,对应表!AS:AU,3,FALSE),"")</f>
        <v>暴击率</v>
      </c>
      <c r="BX467" s="22">
        <f>_xlfn.IFNA(VLOOKUP(BR467,对应表!AS:AU,2,FALSE),"")</f>
        <v>1</v>
      </c>
      <c r="BY467" s="22" t="str">
        <f t="shared" si="200"/>
        <v>+8</v>
      </c>
      <c r="BZ467" s="22" t="str">
        <f t="shared" si="201"/>
        <v>暴击率+8</v>
      </c>
    </row>
    <row r="468" spans="11:78" x14ac:dyDescent="0.15">
      <c r="K468" t="str">
        <f t="shared" si="216"/>
        <v>被动狂战lv13</v>
      </c>
      <c r="L468" s="6" t="str">
        <f>Q468&amp;":"&amp;M468&amp;":"&amp;VLOOKUP(N468,对应表!B:C,2,FALSE)&amp;":"&amp;IF(buff!O468="",0,O468)</f>
        <v>200373:100:1:0</v>
      </c>
      <c r="M468">
        <v>100</v>
      </c>
      <c r="N468" s="1" t="s">
        <v>278</v>
      </c>
      <c r="O468">
        <v>0</v>
      </c>
      <c r="P468">
        <f t="shared" si="217"/>
        <v>9</v>
      </c>
      <c r="Q468">
        <v>200373</v>
      </c>
      <c r="R468" s="4" t="s">
        <v>1239</v>
      </c>
      <c r="S468" s="4" t="str">
        <f t="shared" si="198"/>
        <v>被动狂战lv13</v>
      </c>
      <c r="T468" s="4" t="str">
        <f t="shared" si="218"/>
        <v>被动狂战lv13</v>
      </c>
      <c r="U468" t="s">
        <v>279</v>
      </c>
      <c r="Z468" t="s">
        <v>1124</v>
      </c>
      <c r="AA468">
        <v>9</v>
      </c>
      <c r="AB468" t="s">
        <v>246</v>
      </c>
      <c r="AC468">
        <v>8</v>
      </c>
      <c r="AJ468" s="12" t="str">
        <f t="shared" si="219"/>
        <v>COB:9|CRI:8</v>
      </c>
      <c r="AS468">
        <v>999</v>
      </c>
      <c r="AV468" s="4"/>
      <c r="AW468" s="4"/>
      <c r="AX468" s="4"/>
      <c r="AY468" s="4"/>
      <c r="BA468" s="12" t="str">
        <f t="shared" si="220"/>
        <v/>
      </c>
      <c r="BB468" s="12" t="str">
        <f t="shared" si="206"/>
        <v/>
      </c>
      <c r="BC468" s="12" t="str">
        <f t="shared" si="207"/>
        <v/>
      </c>
      <c r="BD468" s="12" t="str">
        <f t="shared" si="208"/>
        <v/>
      </c>
      <c r="BE468" s="12" t="str">
        <f t="shared" si="209"/>
        <v/>
      </c>
      <c r="BF468" s="12" t="str">
        <f t="shared" si="210"/>
        <v/>
      </c>
      <c r="BG468" s="12" t="str">
        <f>_xlfn.IFNA(VLOOKUP(Z468,对应表!$Z:$AA,2,FALSE)&amp;AA468,"")</f>
        <v>COB:9</v>
      </c>
      <c r="BH468" s="12" t="str">
        <f>_xlfn.IFNA(VLOOKUP(AB468,对应表!$Z:$AA,2,FALSE)&amp;AC468,"")</f>
        <v>CRI:8</v>
      </c>
      <c r="BI468" s="12" t="str">
        <f>_xlfn.IFNA(VLOOKUP(AD468,对应表!$Z:$AA,2,FALSE)&amp;AE468,"")</f>
        <v/>
      </c>
      <c r="BJ468" s="12" t="str">
        <f>_xlfn.IFNA(VLOOKUP(AF468,对应表!$Z:$AA,2,FALSE)&amp;AG468,"")</f>
        <v/>
      </c>
      <c r="BK468" s="12" t="str">
        <f>_xlfn.IFNA(VLOOKUP(AH468,对应表!$Z:$AA,2,FALSE)&amp;AI468,"")</f>
        <v/>
      </c>
      <c r="BN468" t="str">
        <f t="shared" si="213"/>
        <v>被动狂战lv13</v>
      </c>
      <c r="BO468">
        <f t="shared" si="211"/>
        <v>9</v>
      </c>
      <c r="BP468">
        <f t="shared" si="212"/>
        <v>8</v>
      </c>
      <c r="BQ468" t="str">
        <f t="shared" si="214"/>
        <v>连击率值</v>
      </c>
      <c r="BR468" t="str">
        <f t="shared" si="215"/>
        <v>暴击率值</v>
      </c>
      <c r="BS468" s="22" t="str">
        <f>VLOOKUP(BQ468,对应表!AS:AU,3,FALSE)</f>
        <v>连击率</v>
      </c>
      <c r="BT468" s="22">
        <f>VLOOKUP(BQ468,对应表!AS:AU,2,FALSE)</f>
        <v>1</v>
      </c>
      <c r="BU468" s="22" t="str">
        <f t="shared" si="197"/>
        <v>+9</v>
      </c>
      <c r="BV468" s="22" t="str">
        <f t="shared" si="199"/>
        <v>连击率+9</v>
      </c>
      <c r="BW468" s="22" t="str">
        <f>_xlfn.IFNA(VLOOKUP(BR468,对应表!AS:AU,3,FALSE),"")</f>
        <v>暴击率</v>
      </c>
      <c r="BX468" s="22">
        <f>_xlfn.IFNA(VLOOKUP(BR468,对应表!AS:AU,2,FALSE),"")</f>
        <v>1</v>
      </c>
      <c r="BY468" s="22" t="str">
        <f t="shared" si="200"/>
        <v>+8</v>
      </c>
      <c r="BZ468" s="22" t="str">
        <f t="shared" si="201"/>
        <v>暴击率+8</v>
      </c>
    </row>
    <row r="469" spans="11:78" x14ac:dyDescent="0.15">
      <c r="K469" t="str">
        <f t="shared" si="216"/>
        <v>被动狂战lv14</v>
      </c>
      <c r="L469" s="6" t="str">
        <f>Q469&amp;":"&amp;M469&amp;":"&amp;VLOOKUP(N469,对应表!B:C,2,FALSE)&amp;":"&amp;IF(buff!O469="",0,O469)</f>
        <v>200374:100:1:0</v>
      </c>
      <c r="M469">
        <v>100</v>
      </c>
      <c r="N469" s="1" t="s">
        <v>278</v>
      </c>
      <c r="O469">
        <v>0</v>
      </c>
      <c r="P469">
        <f t="shared" si="217"/>
        <v>9</v>
      </c>
      <c r="Q469">
        <v>200374</v>
      </c>
      <c r="R469" s="4" t="s">
        <v>1240</v>
      </c>
      <c r="S469" s="4" t="str">
        <f t="shared" si="198"/>
        <v>被动狂战lv14</v>
      </c>
      <c r="T469" s="4" t="str">
        <f t="shared" si="218"/>
        <v>被动狂战lv14</v>
      </c>
      <c r="U469" t="s">
        <v>279</v>
      </c>
      <c r="Z469" t="s">
        <v>1124</v>
      </c>
      <c r="AA469">
        <v>9</v>
      </c>
      <c r="AB469" t="s">
        <v>246</v>
      </c>
      <c r="AC469">
        <v>9</v>
      </c>
      <c r="AJ469" s="12" t="str">
        <f t="shared" si="219"/>
        <v>COB:9|CRI:9</v>
      </c>
      <c r="AS469">
        <v>999</v>
      </c>
      <c r="AV469" s="4"/>
      <c r="AW469" s="4"/>
      <c r="AX469" s="4"/>
      <c r="AY469" s="4"/>
      <c r="BA469" s="12" t="str">
        <f t="shared" si="220"/>
        <v/>
      </c>
      <c r="BB469" s="12" t="str">
        <f t="shared" si="206"/>
        <v/>
      </c>
      <c r="BC469" s="12" t="str">
        <f t="shared" si="207"/>
        <v/>
      </c>
      <c r="BD469" s="12" t="str">
        <f t="shared" si="208"/>
        <v/>
      </c>
      <c r="BE469" s="12" t="str">
        <f t="shared" si="209"/>
        <v/>
      </c>
      <c r="BF469" s="12" t="str">
        <f t="shared" si="210"/>
        <v/>
      </c>
      <c r="BG469" s="12" t="str">
        <f>_xlfn.IFNA(VLOOKUP(Z469,对应表!$Z:$AA,2,FALSE)&amp;AA469,"")</f>
        <v>COB:9</v>
      </c>
      <c r="BH469" s="12" t="str">
        <f>_xlfn.IFNA(VLOOKUP(AB469,对应表!$Z:$AA,2,FALSE)&amp;AC469,"")</f>
        <v>CRI:9</v>
      </c>
      <c r="BI469" s="12" t="str">
        <f>_xlfn.IFNA(VLOOKUP(AD469,对应表!$Z:$AA,2,FALSE)&amp;AE469,"")</f>
        <v/>
      </c>
      <c r="BJ469" s="12" t="str">
        <f>_xlfn.IFNA(VLOOKUP(AF469,对应表!$Z:$AA,2,FALSE)&amp;AG469,"")</f>
        <v/>
      </c>
      <c r="BK469" s="12" t="str">
        <f>_xlfn.IFNA(VLOOKUP(AH469,对应表!$Z:$AA,2,FALSE)&amp;AI469,"")</f>
        <v/>
      </c>
      <c r="BN469" t="str">
        <f t="shared" si="213"/>
        <v>被动狂战lv14</v>
      </c>
      <c r="BO469">
        <f t="shared" si="211"/>
        <v>9</v>
      </c>
      <c r="BP469">
        <f t="shared" si="212"/>
        <v>9</v>
      </c>
      <c r="BQ469" t="str">
        <f t="shared" si="214"/>
        <v>连击率值</v>
      </c>
      <c r="BR469" t="str">
        <f t="shared" si="215"/>
        <v>暴击率值</v>
      </c>
      <c r="BS469" s="22" t="str">
        <f>VLOOKUP(BQ469,对应表!AS:AU,3,FALSE)</f>
        <v>连击率</v>
      </c>
      <c r="BT469" s="22">
        <f>VLOOKUP(BQ469,对应表!AS:AU,2,FALSE)</f>
        <v>1</v>
      </c>
      <c r="BU469" s="22" t="str">
        <f t="shared" si="197"/>
        <v>+9</v>
      </c>
      <c r="BV469" s="22" t="str">
        <f t="shared" si="199"/>
        <v>连击率+9</v>
      </c>
      <c r="BW469" s="22" t="str">
        <f>_xlfn.IFNA(VLOOKUP(BR469,对应表!AS:AU,3,FALSE),"")</f>
        <v>暴击率</v>
      </c>
      <c r="BX469" s="22">
        <f>_xlfn.IFNA(VLOOKUP(BR469,对应表!AS:AU,2,FALSE),"")</f>
        <v>1</v>
      </c>
      <c r="BY469" s="22" t="str">
        <f t="shared" si="200"/>
        <v>+9</v>
      </c>
      <c r="BZ469" s="22" t="str">
        <f t="shared" si="201"/>
        <v>暴击率+9</v>
      </c>
    </row>
    <row r="470" spans="11:78" x14ac:dyDescent="0.15">
      <c r="K470" t="str">
        <f t="shared" si="216"/>
        <v>被动狂战lv15</v>
      </c>
      <c r="L470" s="6" t="str">
        <f>Q470&amp;":"&amp;M470&amp;":"&amp;VLOOKUP(N470,对应表!B:C,2,FALSE)&amp;":"&amp;IF(buff!O470="",0,O470)</f>
        <v>200375:100:1:0</v>
      </c>
      <c r="M470">
        <v>100</v>
      </c>
      <c r="N470" s="1" t="s">
        <v>278</v>
      </c>
      <c r="O470">
        <v>0</v>
      </c>
      <c r="P470">
        <f t="shared" si="217"/>
        <v>10</v>
      </c>
      <c r="Q470">
        <v>200375</v>
      </c>
      <c r="R470" s="4" t="s">
        <v>1241</v>
      </c>
      <c r="S470" s="4" t="str">
        <f t="shared" si="198"/>
        <v>被动狂战lv15</v>
      </c>
      <c r="T470" s="4" t="str">
        <f t="shared" si="218"/>
        <v>被动狂战lv15</v>
      </c>
      <c r="U470" t="s">
        <v>279</v>
      </c>
      <c r="Z470" t="s">
        <v>1124</v>
      </c>
      <c r="AA470">
        <v>10</v>
      </c>
      <c r="AB470" t="s">
        <v>246</v>
      </c>
      <c r="AC470">
        <v>9</v>
      </c>
      <c r="AJ470" s="12" t="str">
        <f t="shared" si="219"/>
        <v>COB:10|CRI:9</v>
      </c>
      <c r="AS470">
        <v>999</v>
      </c>
      <c r="AV470" s="4"/>
      <c r="AW470" s="4"/>
      <c r="AX470" s="4"/>
      <c r="AY470" s="4"/>
      <c r="BA470" s="12" t="str">
        <f t="shared" si="220"/>
        <v/>
      </c>
      <c r="BB470" s="12" t="str">
        <f t="shared" si="206"/>
        <v/>
      </c>
      <c r="BC470" s="12" t="str">
        <f t="shared" si="207"/>
        <v/>
      </c>
      <c r="BD470" s="12" t="str">
        <f t="shared" si="208"/>
        <v/>
      </c>
      <c r="BE470" s="12" t="str">
        <f t="shared" si="209"/>
        <v/>
      </c>
      <c r="BF470" s="12" t="str">
        <f t="shared" si="210"/>
        <v/>
      </c>
      <c r="BG470" s="12" t="str">
        <f>_xlfn.IFNA(VLOOKUP(Z470,对应表!$Z:$AA,2,FALSE)&amp;AA470,"")</f>
        <v>COB:10</v>
      </c>
      <c r="BH470" s="12" t="str">
        <f>_xlfn.IFNA(VLOOKUP(AB470,对应表!$Z:$AA,2,FALSE)&amp;AC470,"")</f>
        <v>CRI:9</v>
      </c>
      <c r="BI470" s="12" t="str">
        <f>_xlfn.IFNA(VLOOKUP(AD470,对应表!$Z:$AA,2,FALSE)&amp;AE470,"")</f>
        <v/>
      </c>
      <c r="BJ470" s="12" t="str">
        <f>_xlfn.IFNA(VLOOKUP(AF470,对应表!$Z:$AA,2,FALSE)&amp;AG470,"")</f>
        <v/>
      </c>
      <c r="BK470" s="12" t="str">
        <f>_xlfn.IFNA(VLOOKUP(AH470,对应表!$Z:$AA,2,FALSE)&amp;AI470,"")</f>
        <v/>
      </c>
      <c r="BN470" t="str">
        <f t="shared" si="213"/>
        <v>被动狂战lv15</v>
      </c>
      <c r="BO470">
        <f t="shared" si="211"/>
        <v>10</v>
      </c>
      <c r="BP470">
        <f t="shared" si="212"/>
        <v>9</v>
      </c>
      <c r="BQ470" t="str">
        <f t="shared" si="214"/>
        <v>连击率值</v>
      </c>
      <c r="BR470" t="str">
        <f t="shared" si="215"/>
        <v>暴击率值</v>
      </c>
      <c r="BS470" s="22" t="str">
        <f>VLOOKUP(BQ470,对应表!AS:AU,3,FALSE)</f>
        <v>连击率</v>
      </c>
      <c r="BT470" s="22">
        <f>VLOOKUP(BQ470,对应表!AS:AU,2,FALSE)</f>
        <v>1</v>
      </c>
      <c r="BU470" s="22" t="str">
        <f t="shared" si="197"/>
        <v>+10</v>
      </c>
      <c r="BV470" s="22" t="str">
        <f t="shared" si="199"/>
        <v>连击率+10</v>
      </c>
      <c r="BW470" s="22" t="str">
        <f>_xlfn.IFNA(VLOOKUP(BR470,对应表!AS:AU,3,FALSE),"")</f>
        <v>暴击率</v>
      </c>
      <c r="BX470" s="22">
        <f>_xlfn.IFNA(VLOOKUP(BR470,对应表!AS:AU,2,FALSE),"")</f>
        <v>1</v>
      </c>
      <c r="BY470" s="22" t="str">
        <f t="shared" si="200"/>
        <v>+9</v>
      </c>
      <c r="BZ470" s="22" t="str">
        <f t="shared" si="201"/>
        <v>暴击率+9</v>
      </c>
    </row>
    <row r="471" spans="11:78" x14ac:dyDescent="0.15">
      <c r="K471" t="str">
        <f t="shared" si="216"/>
        <v>被动狂战lv16</v>
      </c>
      <c r="L471" s="6" t="str">
        <f>Q471&amp;":"&amp;M471&amp;":"&amp;VLOOKUP(N471,对应表!B:C,2,FALSE)&amp;":"&amp;IF(buff!O471="",0,O471)</f>
        <v>200376:100:1:0</v>
      </c>
      <c r="M471">
        <v>100</v>
      </c>
      <c r="N471" s="1" t="s">
        <v>278</v>
      </c>
      <c r="O471">
        <v>0</v>
      </c>
      <c r="P471">
        <f t="shared" si="217"/>
        <v>10</v>
      </c>
      <c r="Q471">
        <v>200376</v>
      </c>
      <c r="R471" s="4" t="s">
        <v>1242</v>
      </c>
      <c r="S471" s="4" t="str">
        <f t="shared" si="198"/>
        <v>被动狂战lv16</v>
      </c>
      <c r="T471" s="4" t="str">
        <f t="shared" si="218"/>
        <v>被动狂战lv16</v>
      </c>
      <c r="U471" t="s">
        <v>279</v>
      </c>
      <c r="Z471" t="s">
        <v>1124</v>
      </c>
      <c r="AA471">
        <v>10</v>
      </c>
      <c r="AB471" t="s">
        <v>246</v>
      </c>
      <c r="AC471">
        <v>10</v>
      </c>
      <c r="AJ471" s="12" t="str">
        <f t="shared" si="219"/>
        <v>COB:10|CRI:10</v>
      </c>
      <c r="AS471">
        <v>999</v>
      </c>
      <c r="AV471" s="4"/>
      <c r="AW471" s="4"/>
      <c r="AX471" s="4"/>
      <c r="AY471" s="4"/>
      <c r="BA471" s="12" t="str">
        <f t="shared" si="220"/>
        <v/>
      </c>
      <c r="BB471" s="12" t="str">
        <f t="shared" si="206"/>
        <v/>
      </c>
      <c r="BC471" s="12" t="str">
        <f t="shared" si="207"/>
        <v/>
      </c>
      <c r="BD471" s="12" t="str">
        <f t="shared" si="208"/>
        <v/>
      </c>
      <c r="BE471" s="12" t="str">
        <f t="shared" si="209"/>
        <v/>
      </c>
      <c r="BF471" s="12" t="str">
        <f t="shared" si="210"/>
        <v/>
      </c>
      <c r="BG471" s="12" t="str">
        <f>_xlfn.IFNA(VLOOKUP(Z471,对应表!$Z:$AA,2,FALSE)&amp;AA471,"")</f>
        <v>COB:10</v>
      </c>
      <c r="BH471" s="12" t="str">
        <f>_xlfn.IFNA(VLOOKUP(AB471,对应表!$Z:$AA,2,FALSE)&amp;AC471,"")</f>
        <v>CRI:10</v>
      </c>
      <c r="BI471" s="12" t="str">
        <f>_xlfn.IFNA(VLOOKUP(AD471,对应表!$Z:$AA,2,FALSE)&amp;AE471,"")</f>
        <v/>
      </c>
      <c r="BJ471" s="12" t="str">
        <f>_xlfn.IFNA(VLOOKUP(AF471,对应表!$Z:$AA,2,FALSE)&amp;AG471,"")</f>
        <v/>
      </c>
      <c r="BK471" s="12" t="str">
        <f>_xlfn.IFNA(VLOOKUP(AH471,对应表!$Z:$AA,2,FALSE)&amp;AI471,"")</f>
        <v/>
      </c>
      <c r="BN471" t="str">
        <f t="shared" si="213"/>
        <v>被动狂战lv16</v>
      </c>
      <c r="BO471">
        <f t="shared" si="211"/>
        <v>10</v>
      </c>
      <c r="BP471">
        <f t="shared" si="212"/>
        <v>10</v>
      </c>
      <c r="BQ471" t="str">
        <f t="shared" si="214"/>
        <v>连击率值</v>
      </c>
      <c r="BR471" t="str">
        <f t="shared" si="215"/>
        <v>暴击率值</v>
      </c>
      <c r="BS471" s="22" t="str">
        <f>VLOOKUP(BQ471,对应表!AS:AU,3,FALSE)</f>
        <v>连击率</v>
      </c>
      <c r="BT471" s="22">
        <f>VLOOKUP(BQ471,对应表!AS:AU,2,FALSE)</f>
        <v>1</v>
      </c>
      <c r="BU471" s="22" t="str">
        <f t="shared" si="197"/>
        <v>+10</v>
      </c>
      <c r="BV471" s="22" t="str">
        <f t="shared" si="199"/>
        <v>连击率+10</v>
      </c>
      <c r="BW471" s="22" t="str">
        <f>_xlfn.IFNA(VLOOKUP(BR471,对应表!AS:AU,3,FALSE),"")</f>
        <v>暴击率</v>
      </c>
      <c r="BX471" s="22">
        <f>_xlfn.IFNA(VLOOKUP(BR471,对应表!AS:AU,2,FALSE),"")</f>
        <v>1</v>
      </c>
      <c r="BY471" s="22" t="str">
        <f t="shared" si="200"/>
        <v>+10</v>
      </c>
      <c r="BZ471" s="22" t="str">
        <f t="shared" si="201"/>
        <v>暴击率+10</v>
      </c>
    </row>
    <row r="472" spans="11:78" x14ac:dyDescent="0.15">
      <c r="K472" t="str">
        <f t="shared" si="216"/>
        <v>被动狂战lv17</v>
      </c>
      <c r="L472" s="6" t="str">
        <f>Q472&amp;":"&amp;M472&amp;":"&amp;VLOOKUP(N472,对应表!B:C,2,FALSE)&amp;":"&amp;IF(buff!O472="",0,O472)</f>
        <v>200377:100:1:0</v>
      </c>
      <c r="M472">
        <v>100</v>
      </c>
      <c r="N472" s="1" t="s">
        <v>278</v>
      </c>
      <c r="O472">
        <v>0</v>
      </c>
      <c r="P472">
        <f t="shared" si="217"/>
        <v>11</v>
      </c>
      <c r="Q472">
        <v>200377</v>
      </c>
      <c r="R472" s="4" t="s">
        <v>1243</v>
      </c>
      <c r="S472" s="4" t="str">
        <f t="shared" si="198"/>
        <v>被动狂战lv17</v>
      </c>
      <c r="T472" s="4" t="str">
        <f t="shared" si="218"/>
        <v>被动狂战lv17</v>
      </c>
      <c r="U472" t="s">
        <v>279</v>
      </c>
      <c r="Z472" t="s">
        <v>1124</v>
      </c>
      <c r="AA472">
        <v>11</v>
      </c>
      <c r="AB472" t="s">
        <v>246</v>
      </c>
      <c r="AC472">
        <v>10</v>
      </c>
      <c r="AJ472" s="12" t="str">
        <f t="shared" si="219"/>
        <v>COB:11|CRI:10</v>
      </c>
      <c r="AS472">
        <v>999</v>
      </c>
      <c r="AV472" s="4"/>
      <c r="AW472" s="4"/>
      <c r="AX472" s="4"/>
      <c r="AY472" s="4"/>
      <c r="BA472" s="12" t="str">
        <f t="shared" si="220"/>
        <v/>
      </c>
      <c r="BB472" s="12" t="str">
        <f t="shared" si="206"/>
        <v/>
      </c>
      <c r="BC472" s="12" t="str">
        <f t="shared" si="207"/>
        <v/>
      </c>
      <c r="BD472" s="12" t="str">
        <f t="shared" si="208"/>
        <v/>
      </c>
      <c r="BE472" s="12" t="str">
        <f t="shared" si="209"/>
        <v/>
      </c>
      <c r="BF472" s="12" t="str">
        <f t="shared" si="210"/>
        <v/>
      </c>
      <c r="BG472" s="12" t="str">
        <f>_xlfn.IFNA(VLOOKUP(Z472,对应表!$Z:$AA,2,FALSE)&amp;AA472,"")</f>
        <v>COB:11</v>
      </c>
      <c r="BH472" s="12" t="str">
        <f>_xlfn.IFNA(VLOOKUP(AB472,对应表!$Z:$AA,2,FALSE)&amp;AC472,"")</f>
        <v>CRI:10</v>
      </c>
      <c r="BI472" s="12" t="str">
        <f>_xlfn.IFNA(VLOOKUP(AD472,对应表!$Z:$AA,2,FALSE)&amp;AE472,"")</f>
        <v/>
      </c>
      <c r="BJ472" s="12" t="str">
        <f>_xlfn.IFNA(VLOOKUP(AF472,对应表!$Z:$AA,2,FALSE)&amp;AG472,"")</f>
        <v/>
      </c>
      <c r="BK472" s="12" t="str">
        <f>_xlfn.IFNA(VLOOKUP(AH472,对应表!$Z:$AA,2,FALSE)&amp;AI472,"")</f>
        <v/>
      </c>
      <c r="BN472" t="str">
        <f t="shared" si="213"/>
        <v>被动狂战lv17</v>
      </c>
      <c r="BO472">
        <f t="shared" si="211"/>
        <v>11</v>
      </c>
      <c r="BP472">
        <f t="shared" si="212"/>
        <v>10</v>
      </c>
      <c r="BQ472" t="str">
        <f t="shared" si="214"/>
        <v>连击率值</v>
      </c>
      <c r="BR472" t="str">
        <f t="shared" si="215"/>
        <v>暴击率值</v>
      </c>
      <c r="BS472" s="22" t="str">
        <f>VLOOKUP(BQ472,对应表!AS:AU,3,FALSE)</f>
        <v>连击率</v>
      </c>
      <c r="BT472" s="22">
        <f>VLOOKUP(BQ472,对应表!AS:AU,2,FALSE)</f>
        <v>1</v>
      </c>
      <c r="BU472" s="22" t="str">
        <f t="shared" si="197"/>
        <v>+11</v>
      </c>
      <c r="BV472" s="22" t="str">
        <f t="shared" si="199"/>
        <v>连击率+11</v>
      </c>
      <c r="BW472" s="22" t="str">
        <f>_xlfn.IFNA(VLOOKUP(BR472,对应表!AS:AU,3,FALSE),"")</f>
        <v>暴击率</v>
      </c>
      <c r="BX472" s="22">
        <f>_xlfn.IFNA(VLOOKUP(BR472,对应表!AS:AU,2,FALSE),"")</f>
        <v>1</v>
      </c>
      <c r="BY472" s="22" t="str">
        <f t="shared" si="200"/>
        <v>+10</v>
      </c>
      <c r="BZ472" s="22" t="str">
        <f t="shared" si="201"/>
        <v>暴击率+10</v>
      </c>
    </row>
    <row r="473" spans="11:78" x14ac:dyDescent="0.15">
      <c r="K473" t="str">
        <f t="shared" si="216"/>
        <v>被动狂战lv18</v>
      </c>
      <c r="L473" s="6" t="str">
        <f>Q473&amp;":"&amp;M473&amp;":"&amp;VLOOKUP(N473,对应表!B:C,2,FALSE)&amp;":"&amp;IF(buff!O473="",0,O473)</f>
        <v>200378:100:1:0</v>
      </c>
      <c r="M473">
        <v>100</v>
      </c>
      <c r="N473" s="1" t="s">
        <v>278</v>
      </c>
      <c r="O473">
        <v>0</v>
      </c>
      <c r="P473">
        <f t="shared" si="217"/>
        <v>11</v>
      </c>
      <c r="Q473">
        <v>200378</v>
      </c>
      <c r="R473" s="4" t="s">
        <v>1244</v>
      </c>
      <c r="S473" s="4" t="str">
        <f t="shared" si="198"/>
        <v>被动狂战lv18</v>
      </c>
      <c r="T473" s="4" t="str">
        <f t="shared" si="218"/>
        <v>被动狂战lv18</v>
      </c>
      <c r="U473" t="s">
        <v>279</v>
      </c>
      <c r="Z473" t="s">
        <v>1124</v>
      </c>
      <c r="AA473">
        <v>11</v>
      </c>
      <c r="AB473" t="s">
        <v>246</v>
      </c>
      <c r="AC473">
        <v>11</v>
      </c>
      <c r="AJ473" s="12" t="str">
        <f t="shared" si="219"/>
        <v>COB:11|CRI:11</v>
      </c>
      <c r="AS473">
        <v>999</v>
      </c>
      <c r="AV473" s="4"/>
      <c r="AW473" s="4"/>
      <c r="AX473" s="4"/>
      <c r="AY473" s="4"/>
      <c r="BA473" s="12" t="str">
        <f t="shared" si="220"/>
        <v/>
      </c>
      <c r="BB473" s="12" t="str">
        <f t="shared" si="206"/>
        <v/>
      </c>
      <c r="BC473" s="12" t="str">
        <f t="shared" si="207"/>
        <v/>
      </c>
      <c r="BD473" s="12" t="str">
        <f t="shared" si="208"/>
        <v/>
      </c>
      <c r="BE473" s="12" t="str">
        <f t="shared" si="209"/>
        <v/>
      </c>
      <c r="BF473" s="12" t="str">
        <f t="shared" si="210"/>
        <v/>
      </c>
      <c r="BG473" s="12" t="str">
        <f>_xlfn.IFNA(VLOOKUP(Z473,对应表!$Z:$AA,2,FALSE)&amp;AA473,"")</f>
        <v>COB:11</v>
      </c>
      <c r="BH473" s="12" t="str">
        <f>_xlfn.IFNA(VLOOKUP(AB473,对应表!$Z:$AA,2,FALSE)&amp;AC473,"")</f>
        <v>CRI:11</v>
      </c>
      <c r="BI473" s="12" t="str">
        <f>_xlfn.IFNA(VLOOKUP(AD473,对应表!$Z:$AA,2,FALSE)&amp;AE473,"")</f>
        <v/>
      </c>
      <c r="BJ473" s="12" t="str">
        <f>_xlfn.IFNA(VLOOKUP(AF473,对应表!$Z:$AA,2,FALSE)&amp;AG473,"")</f>
        <v/>
      </c>
      <c r="BK473" s="12" t="str">
        <f>_xlfn.IFNA(VLOOKUP(AH473,对应表!$Z:$AA,2,FALSE)&amp;AI473,"")</f>
        <v/>
      </c>
      <c r="BN473" t="str">
        <f t="shared" si="213"/>
        <v>被动狂战lv18</v>
      </c>
      <c r="BO473">
        <f t="shared" si="211"/>
        <v>11</v>
      </c>
      <c r="BP473">
        <f t="shared" si="212"/>
        <v>11</v>
      </c>
      <c r="BQ473" t="str">
        <f t="shared" si="214"/>
        <v>连击率值</v>
      </c>
      <c r="BR473" t="str">
        <f t="shared" si="215"/>
        <v>暴击率值</v>
      </c>
      <c r="BS473" s="22" t="str">
        <f>VLOOKUP(BQ473,对应表!AS:AU,3,FALSE)</f>
        <v>连击率</v>
      </c>
      <c r="BT473" s="22">
        <f>VLOOKUP(BQ473,对应表!AS:AU,2,FALSE)</f>
        <v>1</v>
      </c>
      <c r="BU473" s="22" t="str">
        <f t="shared" si="197"/>
        <v>+11</v>
      </c>
      <c r="BV473" s="22" t="str">
        <f t="shared" si="199"/>
        <v>连击率+11</v>
      </c>
      <c r="BW473" s="22" t="str">
        <f>_xlfn.IFNA(VLOOKUP(BR473,对应表!AS:AU,3,FALSE),"")</f>
        <v>暴击率</v>
      </c>
      <c r="BX473" s="22">
        <f>_xlfn.IFNA(VLOOKUP(BR473,对应表!AS:AU,2,FALSE),"")</f>
        <v>1</v>
      </c>
      <c r="BY473" s="22" t="str">
        <f t="shared" si="200"/>
        <v>+11</v>
      </c>
      <c r="BZ473" s="22" t="str">
        <f t="shared" si="201"/>
        <v>暴击率+11</v>
      </c>
    </row>
    <row r="474" spans="11:78" x14ac:dyDescent="0.15">
      <c r="K474" t="str">
        <f t="shared" si="216"/>
        <v>被动狂战lv19</v>
      </c>
      <c r="L474" s="6" t="str">
        <f>Q474&amp;":"&amp;M474&amp;":"&amp;VLOOKUP(N474,对应表!B:C,2,FALSE)&amp;":"&amp;IF(buff!O474="",0,O474)</f>
        <v>200379:100:1:0</v>
      </c>
      <c r="M474">
        <v>100</v>
      </c>
      <c r="N474" s="1" t="s">
        <v>278</v>
      </c>
      <c r="O474">
        <v>0</v>
      </c>
      <c r="P474">
        <f t="shared" si="217"/>
        <v>12</v>
      </c>
      <c r="Q474">
        <v>200379</v>
      </c>
      <c r="R474" s="4" t="s">
        <v>1245</v>
      </c>
      <c r="S474" s="4" t="str">
        <f t="shared" si="198"/>
        <v>被动狂战lv19</v>
      </c>
      <c r="T474" s="4" t="str">
        <f t="shared" si="218"/>
        <v>被动狂战lv19</v>
      </c>
      <c r="U474" t="s">
        <v>279</v>
      </c>
      <c r="Z474" t="s">
        <v>1124</v>
      </c>
      <c r="AA474">
        <v>12</v>
      </c>
      <c r="AB474" t="s">
        <v>246</v>
      </c>
      <c r="AC474">
        <v>11</v>
      </c>
      <c r="AJ474" s="12" t="str">
        <f t="shared" si="219"/>
        <v>COB:12|CRI:11</v>
      </c>
      <c r="AS474">
        <v>999</v>
      </c>
      <c r="AV474" s="4"/>
      <c r="AW474" s="4"/>
      <c r="AX474" s="4"/>
      <c r="AY474" s="4"/>
      <c r="BA474" s="12" t="str">
        <f t="shared" si="220"/>
        <v/>
      </c>
      <c r="BB474" s="12" t="str">
        <f t="shared" si="206"/>
        <v/>
      </c>
      <c r="BC474" s="12" t="str">
        <f t="shared" si="207"/>
        <v/>
      </c>
      <c r="BD474" s="12" t="str">
        <f t="shared" si="208"/>
        <v/>
      </c>
      <c r="BE474" s="12" t="str">
        <f t="shared" si="209"/>
        <v/>
      </c>
      <c r="BF474" s="12" t="str">
        <f t="shared" si="210"/>
        <v/>
      </c>
      <c r="BG474" s="12" t="str">
        <f>_xlfn.IFNA(VLOOKUP(Z474,对应表!$Z:$AA,2,FALSE)&amp;AA474,"")</f>
        <v>COB:12</v>
      </c>
      <c r="BH474" s="12" t="str">
        <f>_xlfn.IFNA(VLOOKUP(AB474,对应表!$Z:$AA,2,FALSE)&amp;AC474,"")</f>
        <v>CRI:11</v>
      </c>
      <c r="BI474" s="12" t="str">
        <f>_xlfn.IFNA(VLOOKUP(AD474,对应表!$Z:$AA,2,FALSE)&amp;AE474,"")</f>
        <v/>
      </c>
      <c r="BJ474" s="12" t="str">
        <f>_xlfn.IFNA(VLOOKUP(AF474,对应表!$Z:$AA,2,FALSE)&amp;AG474,"")</f>
        <v/>
      </c>
      <c r="BK474" s="12" t="str">
        <f>_xlfn.IFNA(VLOOKUP(AH474,对应表!$Z:$AA,2,FALSE)&amp;AI474,"")</f>
        <v/>
      </c>
      <c r="BN474" t="str">
        <f t="shared" si="213"/>
        <v>被动狂战lv19</v>
      </c>
      <c r="BO474">
        <f t="shared" si="211"/>
        <v>12</v>
      </c>
      <c r="BP474">
        <f t="shared" si="212"/>
        <v>11</v>
      </c>
      <c r="BQ474" t="str">
        <f t="shared" si="214"/>
        <v>连击率值</v>
      </c>
      <c r="BR474" t="str">
        <f t="shared" si="215"/>
        <v>暴击率值</v>
      </c>
      <c r="BS474" s="22" t="str">
        <f>VLOOKUP(BQ474,对应表!AS:AU,3,FALSE)</f>
        <v>连击率</v>
      </c>
      <c r="BT474" s="22">
        <f>VLOOKUP(BQ474,对应表!AS:AU,2,FALSE)</f>
        <v>1</v>
      </c>
      <c r="BU474" s="22" t="str">
        <f t="shared" si="197"/>
        <v>+12</v>
      </c>
      <c r="BV474" s="22" t="str">
        <f t="shared" si="199"/>
        <v>连击率+12</v>
      </c>
      <c r="BW474" s="22" t="str">
        <f>_xlfn.IFNA(VLOOKUP(BR474,对应表!AS:AU,3,FALSE),"")</f>
        <v>暴击率</v>
      </c>
      <c r="BX474" s="22">
        <f>_xlfn.IFNA(VLOOKUP(BR474,对应表!AS:AU,2,FALSE),"")</f>
        <v>1</v>
      </c>
      <c r="BY474" s="22" t="str">
        <f t="shared" si="200"/>
        <v>+11</v>
      </c>
      <c r="BZ474" s="22" t="str">
        <f t="shared" si="201"/>
        <v>暴击率+11</v>
      </c>
    </row>
    <row r="475" spans="11:78" x14ac:dyDescent="0.15">
      <c r="K475" t="str">
        <f t="shared" si="216"/>
        <v>被动狂战lv20</v>
      </c>
      <c r="L475" s="6" t="str">
        <f>Q475&amp;":"&amp;M475&amp;":"&amp;VLOOKUP(N475,对应表!B:C,2,FALSE)&amp;":"&amp;IF(buff!O475="",0,O475)</f>
        <v>200380:100:1:0</v>
      </c>
      <c r="M475">
        <v>100</v>
      </c>
      <c r="N475" s="1" t="s">
        <v>278</v>
      </c>
      <c r="O475">
        <v>0</v>
      </c>
      <c r="P475">
        <f t="shared" si="217"/>
        <v>12</v>
      </c>
      <c r="Q475">
        <v>200380</v>
      </c>
      <c r="R475" s="4" t="s">
        <v>1246</v>
      </c>
      <c r="S475" s="4" t="str">
        <f t="shared" si="198"/>
        <v>被动狂战lv20</v>
      </c>
      <c r="T475" s="4" t="str">
        <f t="shared" si="218"/>
        <v>被动狂战lv20</v>
      </c>
      <c r="U475" t="s">
        <v>279</v>
      </c>
      <c r="Z475" t="s">
        <v>1124</v>
      </c>
      <c r="AA475">
        <v>12</v>
      </c>
      <c r="AB475" t="s">
        <v>246</v>
      </c>
      <c r="AC475">
        <v>12</v>
      </c>
      <c r="AJ475" s="12" t="str">
        <f t="shared" si="219"/>
        <v>COB:12|CRI:12</v>
      </c>
      <c r="AS475">
        <v>999</v>
      </c>
      <c r="AV475" s="4"/>
      <c r="AW475" s="4"/>
      <c r="AX475" s="4"/>
      <c r="AY475" s="4"/>
      <c r="BA475" s="12" t="str">
        <f t="shared" si="220"/>
        <v/>
      </c>
      <c r="BB475" s="12" t="str">
        <f t="shared" si="206"/>
        <v/>
      </c>
      <c r="BC475" s="12" t="str">
        <f t="shared" si="207"/>
        <v/>
      </c>
      <c r="BD475" s="12" t="str">
        <f t="shared" si="208"/>
        <v/>
      </c>
      <c r="BE475" s="12" t="str">
        <f t="shared" si="209"/>
        <v/>
      </c>
      <c r="BF475" s="12" t="str">
        <f t="shared" si="210"/>
        <v/>
      </c>
      <c r="BG475" s="12" t="str">
        <f>_xlfn.IFNA(VLOOKUP(Z475,对应表!$Z:$AA,2,FALSE)&amp;AA475,"")</f>
        <v>COB:12</v>
      </c>
      <c r="BH475" s="12" t="str">
        <f>_xlfn.IFNA(VLOOKUP(AB475,对应表!$Z:$AA,2,FALSE)&amp;AC475,"")</f>
        <v>CRI:12</v>
      </c>
      <c r="BI475" s="12" t="str">
        <f>_xlfn.IFNA(VLOOKUP(AD475,对应表!$Z:$AA,2,FALSE)&amp;AE475,"")</f>
        <v/>
      </c>
      <c r="BJ475" s="12" t="str">
        <f>_xlfn.IFNA(VLOOKUP(AF475,对应表!$Z:$AA,2,FALSE)&amp;AG475,"")</f>
        <v/>
      </c>
      <c r="BK475" s="12" t="str">
        <f>_xlfn.IFNA(VLOOKUP(AH475,对应表!$Z:$AA,2,FALSE)&amp;AI475,"")</f>
        <v/>
      </c>
      <c r="BN475" t="str">
        <f t="shared" si="213"/>
        <v>被动狂战lv20</v>
      </c>
      <c r="BO475">
        <f t="shared" si="211"/>
        <v>12</v>
      </c>
      <c r="BP475">
        <f t="shared" si="212"/>
        <v>12</v>
      </c>
      <c r="BQ475" t="str">
        <f t="shared" si="214"/>
        <v>连击率值</v>
      </c>
      <c r="BR475" t="str">
        <f t="shared" si="215"/>
        <v>暴击率值</v>
      </c>
      <c r="BS475" s="22" t="str">
        <f>VLOOKUP(BQ475,对应表!AS:AU,3,FALSE)</f>
        <v>连击率</v>
      </c>
      <c r="BT475" s="22">
        <f>VLOOKUP(BQ475,对应表!AS:AU,2,FALSE)</f>
        <v>1</v>
      </c>
      <c r="BU475" s="22" t="str">
        <f t="shared" si="197"/>
        <v>+12</v>
      </c>
      <c r="BV475" s="22" t="str">
        <f t="shared" si="199"/>
        <v>连击率+12</v>
      </c>
      <c r="BW475" s="22" t="str">
        <f>_xlfn.IFNA(VLOOKUP(BR475,对应表!AS:AU,3,FALSE),"")</f>
        <v>暴击率</v>
      </c>
      <c r="BX475" s="22">
        <f>_xlfn.IFNA(VLOOKUP(BR475,对应表!AS:AU,2,FALSE),"")</f>
        <v>1</v>
      </c>
      <c r="BY475" s="22" t="str">
        <f t="shared" si="200"/>
        <v>+12</v>
      </c>
      <c r="BZ475" s="22" t="str">
        <f t="shared" si="201"/>
        <v>暴击率+12</v>
      </c>
    </row>
    <row r="476" spans="11:78" x14ac:dyDescent="0.15">
      <c r="K476" t="str">
        <f t="shared" ref="K476:K495" si="221">R476</f>
        <v>被动致命lv1</v>
      </c>
      <c r="L476" s="6" t="str">
        <f>Q476&amp;":"&amp;M476&amp;":"&amp;VLOOKUP(N476,对应表!B:C,2,FALSE)&amp;":"&amp;IF(buff!O476="",0,O476)</f>
        <v>200381:100:1:0</v>
      </c>
      <c r="M476">
        <v>100</v>
      </c>
      <c r="N476" s="1" t="s">
        <v>278</v>
      </c>
      <c r="O476">
        <v>0</v>
      </c>
      <c r="P476">
        <f t="shared" ref="P476:P495" si="222">BO476</f>
        <v>3</v>
      </c>
      <c r="Q476">
        <v>200381</v>
      </c>
      <c r="R476" s="4" t="s">
        <v>496</v>
      </c>
      <c r="S476" s="4" t="str">
        <f t="shared" si="198"/>
        <v>被动致命lv1</v>
      </c>
      <c r="T476" s="4" t="str">
        <f t="shared" ref="T476:T495" si="223">R476</f>
        <v>被动致命lv1</v>
      </c>
      <c r="U476" t="s">
        <v>279</v>
      </c>
      <c r="Z476" t="s">
        <v>1185</v>
      </c>
      <c r="AA476">
        <v>3</v>
      </c>
      <c r="AB476" t="s">
        <v>246</v>
      </c>
      <c r="AC476">
        <v>2</v>
      </c>
      <c r="AJ476" s="12" t="str">
        <f t="shared" ref="AJ476:AJ495" si="224">IF(BG476="","",BG476)&amp;IF(BH476="","","|"&amp;BH476)&amp;IF(BI476="","","|"&amp;BI476)&amp;IF(BJ476="","","|"&amp;BJ476)&amp;IF(BK476="","","|"&amp;BK476)</f>
        <v>PEN:3|CRI:2</v>
      </c>
      <c r="AS476">
        <v>999</v>
      </c>
      <c r="AV476" s="4"/>
      <c r="AW476" s="4"/>
      <c r="AX476" s="4"/>
      <c r="AY476" s="4"/>
      <c r="BA476" s="12" t="str">
        <f t="shared" ref="BA476:BA495" si="225">IF(BB476="","",BB476)&amp;IF(BC476="","","|"&amp;BC476)&amp;IF(BD476="","","|"&amp;BD476)&amp;IF(BE476="","","|"&amp;BE476)&amp;IF(BF476="","","|"&amp;BF476)</f>
        <v/>
      </c>
      <c r="BB476" s="12" t="str">
        <f t="shared" si="206"/>
        <v/>
      </c>
      <c r="BC476" s="12" t="str">
        <f t="shared" si="207"/>
        <v/>
      </c>
      <c r="BD476" s="12" t="str">
        <f t="shared" si="208"/>
        <v/>
      </c>
      <c r="BE476" s="12" t="str">
        <f t="shared" si="209"/>
        <v/>
      </c>
      <c r="BF476" s="12" t="str">
        <f t="shared" si="210"/>
        <v/>
      </c>
      <c r="BG476" s="12" t="str">
        <f>_xlfn.IFNA(VLOOKUP(Z476,对应表!$Z:$AA,2,FALSE)&amp;AA476,"")</f>
        <v>PEN:3</v>
      </c>
      <c r="BH476" s="12" t="str">
        <f>_xlfn.IFNA(VLOOKUP(AB476,对应表!$Z:$AA,2,FALSE)&amp;AC476,"")</f>
        <v>CRI:2</v>
      </c>
      <c r="BI476" s="12" t="str">
        <f>_xlfn.IFNA(VLOOKUP(AD476,对应表!$Z:$AA,2,FALSE)&amp;AE476,"")</f>
        <v/>
      </c>
      <c r="BJ476" s="12" t="str">
        <f>_xlfn.IFNA(VLOOKUP(AF476,对应表!$Z:$AA,2,FALSE)&amp;AG476,"")</f>
        <v/>
      </c>
      <c r="BK476" s="12" t="str">
        <f>_xlfn.IFNA(VLOOKUP(AH476,对应表!$Z:$AA,2,FALSE)&amp;AI476,"")</f>
        <v/>
      </c>
      <c r="BN476" t="str">
        <f t="shared" si="213"/>
        <v>被动致命lv1</v>
      </c>
      <c r="BO476">
        <f t="shared" si="211"/>
        <v>3</v>
      </c>
      <c r="BP476">
        <f t="shared" si="212"/>
        <v>2</v>
      </c>
      <c r="BQ476" t="str">
        <f t="shared" si="214"/>
        <v>破甲率值</v>
      </c>
      <c r="BR476" t="str">
        <f t="shared" si="215"/>
        <v>暴击率值</v>
      </c>
      <c r="BS476" s="22" t="str">
        <f>VLOOKUP(BQ476,对应表!AS:AU,3,FALSE)</f>
        <v>破甲率</v>
      </c>
      <c r="BT476" s="22">
        <f>VLOOKUP(BQ476,对应表!AS:AU,2,FALSE)</f>
        <v>1</v>
      </c>
      <c r="BU476" s="22" t="str">
        <f t="shared" si="197"/>
        <v>+3</v>
      </c>
      <c r="BV476" s="22" t="str">
        <f t="shared" si="199"/>
        <v>破甲率+3</v>
      </c>
      <c r="BW476" s="22" t="str">
        <f>_xlfn.IFNA(VLOOKUP(BR476,对应表!AS:AU,3,FALSE),"")</f>
        <v>暴击率</v>
      </c>
      <c r="BX476" s="22">
        <f>_xlfn.IFNA(VLOOKUP(BR476,对应表!AS:AU,2,FALSE),"")</f>
        <v>1</v>
      </c>
      <c r="BY476" s="22" t="str">
        <f t="shared" si="200"/>
        <v>+2</v>
      </c>
      <c r="BZ476" s="22" t="str">
        <f t="shared" si="201"/>
        <v>暴击率+2</v>
      </c>
    </row>
    <row r="477" spans="11:78" x14ac:dyDescent="0.15">
      <c r="K477" t="str">
        <f t="shared" si="221"/>
        <v>被动致命lv2</v>
      </c>
      <c r="L477" s="6" t="str">
        <f>Q477&amp;":"&amp;M477&amp;":"&amp;VLOOKUP(N477,对应表!B:C,2,FALSE)&amp;":"&amp;IF(buff!O477="",0,O477)</f>
        <v>200382:100:1:0</v>
      </c>
      <c r="M477">
        <v>100</v>
      </c>
      <c r="N477" s="1" t="s">
        <v>278</v>
      </c>
      <c r="O477">
        <v>0</v>
      </c>
      <c r="P477">
        <f t="shared" si="222"/>
        <v>3</v>
      </c>
      <c r="Q477">
        <v>200382</v>
      </c>
      <c r="R477" s="4" t="s">
        <v>497</v>
      </c>
      <c r="S477" s="4" t="str">
        <f t="shared" si="198"/>
        <v>被动致命lv2</v>
      </c>
      <c r="T477" s="4" t="str">
        <f t="shared" si="223"/>
        <v>被动致命lv2</v>
      </c>
      <c r="U477" t="s">
        <v>279</v>
      </c>
      <c r="Z477" t="s">
        <v>1185</v>
      </c>
      <c r="AA477">
        <v>3</v>
      </c>
      <c r="AB477" t="s">
        <v>246</v>
      </c>
      <c r="AC477">
        <v>3</v>
      </c>
      <c r="AJ477" s="12" t="str">
        <f t="shared" si="224"/>
        <v>PEN:3|CRI:3</v>
      </c>
      <c r="AS477">
        <v>999</v>
      </c>
      <c r="AV477" s="4"/>
      <c r="AW477" s="4"/>
      <c r="AX477" s="4"/>
      <c r="AY477" s="4"/>
      <c r="BA477" s="12" t="str">
        <f t="shared" si="225"/>
        <v/>
      </c>
      <c r="BB477" s="12" t="str">
        <f t="shared" si="206"/>
        <v/>
      </c>
      <c r="BC477" s="12" t="str">
        <f t="shared" si="207"/>
        <v/>
      </c>
      <c r="BD477" s="12" t="str">
        <f t="shared" si="208"/>
        <v/>
      </c>
      <c r="BE477" s="12" t="str">
        <f t="shared" si="209"/>
        <v/>
      </c>
      <c r="BF477" s="12" t="str">
        <f t="shared" si="210"/>
        <v/>
      </c>
      <c r="BG477" s="12" t="str">
        <f>_xlfn.IFNA(VLOOKUP(Z477,对应表!$Z:$AA,2,FALSE)&amp;AA477,"")</f>
        <v>PEN:3</v>
      </c>
      <c r="BH477" s="12" t="str">
        <f>_xlfn.IFNA(VLOOKUP(AB477,对应表!$Z:$AA,2,FALSE)&amp;AC477,"")</f>
        <v>CRI:3</v>
      </c>
      <c r="BI477" s="12" t="str">
        <f>_xlfn.IFNA(VLOOKUP(AD477,对应表!$Z:$AA,2,FALSE)&amp;AE477,"")</f>
        <v/>
      </c>
      <c r="BJ477" s="12" t="str">
        <f>_xlfn.IFNA(VLOOKUP(AF477,对应表!$Z:$AA,2,FALSE)&amp;AG477,"")</f>
        <v/>
      </c>
      <c r="BK477" s="12" t="str">
        <f>_xlfn.IFNA(VLOOKUP(AH477,对应表!$Z:$AA,2,FALSE)&amp;AI477,"")</f>
        <v/>
      </c>
      <c r="BN477" t="str">
        <f t="shared" si="213"/>
        <v>被动致命lv2</v>
      </c>
      <c r="BO477">
        <f t="shared" si="211"/>
        <v>3</v>
      </c>
      <c r="BP477">
        <f t="shared" si="212"/>
        <v>3</v>
      </c>
      <c r="BQ477" t="str">
        <f t="shared" si="214"/>
        <v>破甲率值</v>
      </c>
      <c r="BR477" t="str">
        <f t="shared" si="215"/>
        <v>暴击率值</v>
      </c>
      <c r="BS477" s="22" t="str">
        <f>VLOOKUP(BQ477,对应表!AS:AU,3,FALSE)</f>
        <v>破甲率</v>
      </c>
      <c r="BT477" s="22">
        <f>VLOOKUP(BQ477,对应表!AS:AU,2,FALSE)</f>
        <v>1</v>
      </c>
      <c r="BU477" s="22" t="str">
        <f t="shared" si="197"/>
        <v>+3</v>
      </c>
      <c r="BV477" s="22" t="str">
        <f t="shared" si="199"/>
        <v>破甲率+3</v>
      </c>
      <c r="BW477" s="22" t="str">
        <f>_xlfn.IFNA(VLOOKUP(BR477,对应表!AS:AU,3,FALSE),"")</f>
        <v>暴击率</v>
      </c>
      <c r="BX477" s="22">
        <f>_xlfn.IFNA(VLOOKUP(BR477,对应表!AS:AU,2,FALSE),"")</f>
        <v>1</v>
      </c>
      <c r="BY477" s="22" t="str">
        <f t="shared" si="200"/>
        <v>+3</v>
      </c>
      <c r="BZ477" s="22" t="str">
        <f t="shared" si="201"/>
        <v>暴击率+3</v>
      </c>
    </row>
    <row r="478" spans="11:78" x14ac:dyDescent="0.15">
      <c r="K478" t="str">
        <f t="shared" si="221"/>
        <v>被动致命lv3</v>
      </c>
      <c r="L478" s="6" t="str">
        <f>Q478&amp;":"&amp;M478&amp;":"&amp;VLOOKUP(N478,对应表!B:C,2,FALSE)&amp;":"&amp;IF(buff!O478="",0,O478)</f>
        <v>200383:100:1:0</v>
      </c>
      <c r="M478">
        <v>100</v>
      </c>
      <c r="N478" s="1" t="s">
        <v>278</v>
      </c>
      <c r="O478">
        <v>0</v>
      </c>
      <c r="P478">
        <f t="shared" si="222"/>
        <v>4</v>
      </c>
      <c r="Q478">
        <v>200383</v>
      </c>
      <c r="R478" s="4" t="s">
        <v>498</v>
      </c>
      <c r="S478" s="4" t="str">
        <f t="shared" si="198"/>
        <v>被动致命lv3</v>
      </c>
      <c r="T478" s="4" t="str">
        <f t="shared" si="223"/>
        <v>被动致命lv3</v>
      </c>
      <c r="U478" t="s">
        <v>279</v>
      </c>
      <c r="Z478" t="s">
        <v>1185</v>
      </c>
      <c r="AA478">
        <v>4</v>
      </c>
      <c r="AB478" t="s">
        <v>246</v>
      </c>
      <c r="AC478">
        <v>3</v>
      </c>
      <c r="AJ478" s="12" t="str">
        <f t="shared" si="224"/>
        <v>PEN:4|CRI:3</v>
      </c>
      <c r="AS478">
        <v>999</v>
      </c>
      <c r="AV478" s="4"/>
      <c r="AW478" s="4"/>
      <c r="AX478" s="4"/>
      <c r="AY478" s="4"/>
      <c r="BA478" s="12" t="str">
        <f t="shared" si="225"/>
        <v/>
      </c>
      <c r="BB478" s="12" t="str">
        <f t="shared" si="206"/>
        <v/>
      </c>
      <c r="BC478" s="12" t="str">
        <f t="shared" si="207"/>
        <v/>
      </c>
      <c r="BD478" s="12" t="str">
        <f t="shared" si="208"/>
        <v/>
      </c>
      <c r="BE478" s="12" t="str">
        <f t="shared" si="209"/>
        <v/>
      </c>
      <c r="BF478" s="12" t="str">
        <f t="shared" si="210"/>
        <v/>
      </c>
      <c r="BG478" s="12" t="str">
        <f>_xlfn.IFNA(VLOOKUP(Z478,对应表!$Z:$AA,2,FALSE)&amp;AA478,"")</f>
        <v>PEN:4</v>
      </c>
      <c r="BH478" s="12" t="str">
        <f>_xlfn.IFNA(VLOOKUP(AB478,对应表!$Z:$AA,2,FALSE)&amp;AC478,"")</f>
        <v>CRI:3</v>
      </c>
      <c r="BI478" s="12" t="str">
        <f>_xlfn.IFNA(VLOOKUP(AD478,对应表!$Z:$AA,2,FALSE)&amp;AE478,"")</f>
        <v/>
      </c>
      <c r="BJ478" s="12" t="str">
        <f>_xlfn.IFNA(VLOOKUP(AF478,对应表!$Z:$AA,2,FALSE)&amp;AG478,"")</f>
        <v/>
      </c>
      <c r="BK478" s="12" t="str">
        <f>_xlfn.IFNA(VLOOKUP(AH478,对应表!$Z:$AA,2,FALSE)&amp;AI478,"")</f>
        <v/>
      </c>
      <c r="BN478" t="str">
        <f t="shared" si="213"/>
        <v>被动致命lv3</v>
      </c>
      <c r="BO478">
        <f t="shared" si="211"/>
        <v>4</v>
      </c>
      <c r="BP478">
        <f t="shared" si="212"/>
        <v>3</v>
      </c>
      <c r="BQ478" t="str">
        <f t="shared" si="214"/>
        <v>破甲率值</v>
      </c>
      <c r="BR478" t="str">
        <f t="shared" si="215"/>
        <v>暴击率值</v>
      </c>
      <c r="BS478" s="22" t="str">
        <f>VLOOKUP(BQ478,对应表!AS:AU,3,FALSE)</f>
        <v>破甲率</v>
      </c>
      <c r="BT478" s="22">
        <f>VLOOKUP(BQ478,对应表!AS:AU,2,FALSE)</f>
        <v>1</v>
      </c>
      <c r="BU478" s="22" t="str">
        <f t="shared" si="197"/>
        <v>+4</v>
      </c>
      <c r="BV478" s="22" t="str">
        <f t="shared" si="199"/>
        <v>破甲率+4</v>
      </c>
      <c r="BW478" s="22" t="str">
        <f>_xlfn.IFNA(VLOOKUP(BR478,对应表!AS:AU,3,FALSE),"")</f>
        <v>暴击率</v>
      </c>
      <c r="BX478" s="22">
        <f>_xlfn.IFNA(VLOOKUP(BR478,对应表!AS:AU,2,FALSE),"")</f>
        <v>1</v>
      </c>
      <c r="BY478" s="22" t="str">
        <f t="shared" si="200"/>
        <v>+3</v>
      </c>
      <c r="BZ478" s="22" t="str">
        <f t="shared" si="201"/>
        <v>暴击率+3</v>
      </c>
    </row>
    <row r="479" spans="11:78" x14ac:dyDescent="0.15">
      <c r="K479" t="str">
        <f t="shared" si="221"/>
        <v>被动致命lv4</v>
      </c>
      <c r="L479" s="6" t="str">
        <f>Q479&amp;":"&amp;M479&amp;":"&amp;VLOOKUP(N479,对应表!B:C,2,FALSE)&amp;":"&amp;IF(buff!O479="",0,O479)</f>
        <v>200384:100:1:0</v>
      </c>
      <c r="M479">
        <v>100</v>
      </c>
      <c r="N479" s="1" t="s">
        <v>278</v>
      </c>
      <c r="O479">
        <v>0</v>
      </c>
      <c r="P479">
        <f t="shared" si="222"/>
        <v>4</v>
      </c>
      <c r="Q479">
        <v>200384</v>
      </c>
      <c r="R479" s="4" t="s">
        <v>499</v>
      </c>
      <c r="S479" s="4" t="str">
        <f t="shared" si="198"/>
        <v>被动致命lv4</v>
      </c>
      <c r="T479" s="4" t="str">
        <f t="shared" si="223"/>
        <v>被动致命lv4</v>
      </c>
      <c r="U479" t="s">
        <v>279</v>
      </c>
      <c r="Z479" t="s">
        <v>1185</v>
      </c>
      <c r="AA479">
        <v>4</v>
      </c>
      <c r="AB479" t="s">
        <v>246</v>
      </c>
      <c r="AC479">
        <v>4</v>
      </c>
      <c r="AJ479" s="12" t="str">
        <f t="shared" si="224"/>
        <v>PEN:4|CRI:4</v>
      </c>
      <c r="AS479">
        <v>999</v>
      </c>
      <c r="AV479" s="4"/>
      <c r="AW479" s="4"/>
      <c r="AX479" s="4"/>
      <c r="AY479" s="4"/>
      <c r="BA479" s="12" t="str">
        <f t="shared" si="225"/>
        <v/>
      </c>
      <c r="BB479" s="12" t="str">
        <f t="shared" si="206"/>
        <v/>
      </c>
      <c r="BC479" s="12" t="str">
        <f t="shared" si="207"/>
        <v/>
      </c>
      <c r="BD479" s="12" t="str">
        <f t="shared" si="208"/>
        <v/>
      </c>
      <c r="BE479" s="12" t="str">
        <f t="shared" si="209"/>
        <v/>
      </c>
      <c r="BF479" s="12" t="str">
        <f t="shared" si="210"/>
        <v/>
      </c>
      <c r="BG479" s="12" t="str">
        <f>_xlfn.IFNA(VLOOKUP(Z479,对应表!$Z:$AA,2,FALSE)&amp;AA479,"")</f>
        <v>PEN:4</v>
      </c>
      <c r="BH479" s="12" t="str">
        <f>_xlfn.IFNA(VLOOKUP(AB479,对应表!$Z:$AA,2,FALSE)&amp;AC479,"")</f>
        <v>CRI:4</v>
      </c>
      <c r="BI479" s="12" t="str">
        <f>_xlfn.IFNA(VLOOKUP(AD479,对应表!$Z:$AA,2,FALSE)&amp;AE479,"")</f>
        <v/>
      </c>
      <c r="BJ479" s="12" t="str">
        <f>_xlfn.IFNA(VLOOKUP(AF479,对应表!$Z:$AA,2,FALSE)&amp;AG479,"")</f>
        <v/>
      </c>
      <c r="BK479" s="12" t="str">
        <f>_xlfn.IFNA(VLOOKUP(AH479,对应表!$Z:$AA,2,FALSE)&amp;AI479,"")</f>
        <v/>
      </c>
      <c r="BN479" t="str">
        <f t="shared" si="213"/>
        <v>被动致命lv4</v>
      </c>
      <c r="BO479">
        <f t="shared" si="211"/>
        <v>4</v>
      </c>
      <c r="BP479">
        <f t="shared" si="212"/>
        <v>4</v>
      </c>
      <c r="BQ479" t="str">
        <f t="shared" si="214"/>
        <v>破甲率值</v>
      </c>
      <c r="BR479" t="str">
        <f t="shared" si="215"/>
        <v>暴击率值</v>
      </c>
      <c r="BS479" s="22" t="str">
        <f>VLOOKUP(BQ479,对应表!AS:AU,3,FALSE)</f>
        <v>破甲率</v>
      </c>
      <c r="BT479" s="22">
        <f>VLOOKUP(BQ479,对应表!AS:AU,2,FALSE)</f>
        <v>1</v>
      </c>
      <c r="BU479" s="22" t="str">
        <f t="shared" si="197"/>
        <v>+4</v>
      </c>
      <c r="BV479" s="22" t="str">
        <f t="shared" si="199"/>
        <v>破甲率+4</v>
      </c>
      <c r="BW479" s="22" t="str">
        <f>_xlfn.IFNA(VLOOKUP(BR479,对应表!AS:AU,3,FALSE),"")</f>
        <v>暴击率</v>
      </c>
      <c r="BX479" s="22">
        <f>_xlfn.IFNA(VLOOKUP(BR479,对应表!AS:AU,2,FALSE),"")</f>
        <v>1</v>
      </c>
      <c r="BY479" s="22" t="str">
        <f t="shared" si="200"/>
        <v>+4</v>
      </c>
      <c r="BZ479" s="22" t="str">
        <f t="shared" si="201"/>
        <v>暴击率+4</v>
      </c>
    </row>
    <row r="480" spans="11:78" x14ac:dyDescent="0.15">
      <c r="K480" t="str">
        <f t="shared" si="221"/>
        <v>被动致命lv5</v>
      </c>
      <c r="L480" s="6" t="str">
        <f>Q480&amp;":"&amp;M480&amp;":"&amp;VLOOKUP(N480,对应表!B:C,2,FALSE)&amp;":"&amp;IF(buff!O480="",0,O480)</f>
        <v>200385:100:1:0</v>
      </c>
      <c r="M480">
        <v>100</v>
      </c>
      <c r="N480" s="1" t="s">
        <v>278</v>
      </c>
      <c r="O480">
        <v>0</v>
      </c>
      <c r="P480">
        <f t="shared" si="222"/>
        <v>5</v>
      </c>
      <c r="Q480">
        <v>200385</v>
      </c>
      <c r="R480" s="4" t="s">
        <v>500</v>
      </c>
      <c r="S480" s="4" t="str">
        <f t="shared" si="198"/>
        <v>被动致命lv5</v>
      </c>
      <c r="T480" s="4" t="str">
        <f t="shared" si="223"/>
        <v>被动致命lv5</v>
      </c>
      <c r="U480" t="s">
        <v>279</v>
      </c>
      <c r="Z480" t="s">
        <v>1185</v>
      </c>
      <c r="AA480">
        <v>5</v>
      </c>
      <c r="AB480" t="s">
        <v>246</v>
      </c>
      <c r="AC480">
        <v>4</v>
      </c>
      <c r="AJ480" s="12" t="str">
        <f t="shared" si="224"/>
        <v>PEN:5|CRI:4</v>
      </c>
      <c r="AS480">
        <v>999</v>
      </c>
      <c r="AV480" s="4"/>
      <c r="AW480" s="4"/>
      <c r="AX480" s="4"/>
      <c r="AY480" s="4"/>
      <c r="BA480" s="12" t="str">
        <f t="shared" si="225"/>
        <v/>
      </c>
      <c r="BB480" s="12" t="str">
        <f t="shared" si="206"/>
        <v/>
      </c>
      <c r="BC480" s="12" t="str">
        <f t="shared" si="207"/>
        <v/>
      </c>
      <c r="BD480" s="12" t="str">
        <f t="shared" si="208"/>
        <v/>
      </c>
      <c r="BE480" s="12" t="str">
        <f t="shared" si="209"/>
        <v/>
      </c>
      <c r="BF480" s="12" t="str">
        <f t="shared" si="210"/>
        <v/>
      </c>
      <c r="BG480" s="12" t="str">
        <f>_xlfn.IFNA(VLOOKUP(Z480,对应表!$Z:$AA,2,FALSE)&amp;AA480,"")</f>
        <v>PEN:5</v>
      </c>
      <c r="BH480" s="12" t="str">
        <f>_xlfn.IFNA(VLOOKUP(AB480,对应表!$Z:$AA,2,FALSE)&amp;AC480,"")</f>
        <v>CRI:4</v>
      </c>
      <c r="BI480" s="12" t="str">
        <f>_xlfn.IFNA(VLOOKUP(AD480,对应表!$Z:$AA,2,FALSE)&amp;AE480,"")</f>
        <v/>
      </c>
      <c r="BJ480" s="12" t="str">
        <f>_xlfn.IFNA(VLOOKUP(AF480,对应表!$Z:$AA,2,FALSE)&amp;AG480,"")</f>
        <v/>
      </c>
      <c r="BK480" s="12" t="str">
        <f>_xlfn.IFNA(VLOOKUP(AH480,对应表!$Z:$AA,2,FALSE)&amp;AI480,"")</f>
        <v/>
      </c>
      <c r="BN480" t="str">
        <f t="shared" si="213"/>
        <v>被动致命lv5</v>
      </c>
      <c r="BO480">
        <f t="shared" si="211"/>
        <v>5</v>
      </c>
      <c r="BP480">
        <f t="shared" si="212"/>
        <v>4</v>
      </c>
      <c r="BQ480" t="str">
        <f t="shared" si="214"/>
        <v>破甲率值</v>
      </c>
      <c r="BR480" t="str">
        <f t="shared" si="215"/>
        <v>暴击率值</v>
      </c>
      <c r="BS480" s="22" t="str">
        <f>VLOOKUP(BQ480,对应表!AS:AU,3,FALSE)</f>
        <v>破甲率</v>
      </c>
      <c r="BT480" s="22">
        <f>VLOOKUP(BQ480,对应表!AS:AU,2,FALSE)</f>
        <v>1</v>
      </c>
      <c r="BU480" s="22" t="str">
        <f t="shared" ref="BU480:BU495" si="226">IF(BT480=2,"+"&amp;BO480&amp;"%","+"&amp;BO480)</f>
        <v>+5</v>
      </c>
      <c r="BV480" s="22" t="str">
        <f t="shared" si="199"/>
        <v>破甲率+5</v>
      </c>
      <c r="BW480" s="22" t="str">
        <f>_xlfn.IFNA(VLOOKUP(BR480,对应表!AS:AU,3,FALSE),"")</f>
        <v>暴击率</v>
      </c>
      <c r="BX480" s="22">
        <f>_xlfn.IFNA(VLOOKUP(BR480,对应表!AS:AU,2,FALSE),"")</f>
        <v>1</v>
      </c>
      <c r="BY480" s="22" t="str">
        <f t="shared" si="200"/>
        <v>+4</v>
      </c>
      <c r="BZ480" s="22" t="str">
        <f t="shared" si="201"/>
        <v>暴击率+4</v>
      </c>
    </row>
    <row r="481" spans="11:78" x14ac:dyDescent="0.15">
      <c r="K481" t="str">
        <f t="shared" si="221"/>
        <v>被动致命lv6</v>
      </c>
      <c r="L481" s="6" t="str">
        <f>Q481&amp;":"&amp;M481&amp;":"&amp;VLOOKUP(N481,对应表!B:C,2,FALSE)&amp;":"&amp;IF(buff!O481="",0,O481)</f>
        <v>200386:100:1:0</v>
      </c>
      <c r="M481">
        <v>100</v>
      </c>
      <c r="N481" s="1" t="s">
        <v>278</v>
      </c>
      <c r="O481">
        <v>0</v>
      </c>
      <c r="P481">
        <f t="shared" si="222"/>
        <v>5</v>
      </c>
      <c r="Q481">
        <v>200386</v>
      </c>
      <c r="R481" s="4" t="s">
        <v>501</v>
      </c>
      <c r="S481" s="4" t="str">
        <f t="shared" ref="S481:S495" si="227">R481</f>
        <v>被动致命lv6</v>
      </c>
      <c r="T481" s="4" t="str">
        <f t="shared" si="223"/>
        <v>被动致命lv6</v>
      </c>
      <c r="U481" t="s">
        <v>279</v>
      </c>
      <c r="Z481" t="s">
        <v>1185</v>
      </c>
      <c r="AA481">
        <v>5</v>
      </c>
      <c r="AB481" t="s">
        <v>246</v>
      </c>
      <c r="AC481">
        <v>5</v>
      </c>
      <c r="AJ481" s="12" t="str">
        <f t="shared" si="224"/>
        <v>PEN:5|CRI:5</v>
      </c>
      <c r="AS481">
        <v>999</v>
      </c>
      <c r="AV481" s="4"/>
      <c r="AW481" s="4"/>
      <c r="AX481" s="4"/>
      <c r="AY481" s="4"/>
      <c r="BA481" s="12" t="str">
        <f t="shared" si="225"/>
        <v/>
      </c>
      <c r="BB481" s="12" t="str">
        <f t="shared" si="206"/>
        <v/>
      </c>
      <c r="BC481" s="12" t="str">
        <f t="shared" si="207"/>
        <v/>
      </c>
      <c r="BD481" s="12" t="str">
        <f t="shared" si="208"/>
        <v/>
      </c>
      <c r="BE481" s="12" t="str">
        <f t="shared" si="209"/>
        <v/>
      </c>
      <c r="BF481" s="12" t="str">
        <f t="shared" si="210"/>
        <v/>
      </c>
      <c r="BG481" s="12" t="str">
        <f>_xlfn.IFNA(VLOOKUP(Z481,对应表!$Z:$AA,2,FALSE)&amp;AA481,"")</f>
        <v>PEN:5</v>
      </c>
      <c r="BH481" s="12" t="str">
        <f>_xlfn.IFNA(VLOOKUP(AB481,对应表!$Z:$AA,2,FALSE)&amp;AC481,"")</f>
        <v>CRI:5</v>
      </c>
      <c r="BI481" s="12" t="str">
        <f>_xlfn.IFNA(VLOOKUP(AD481,对应表!$Z:$AA,2,FALSE)&amp;AE481,"")</f>
        <v/>
      </c>
      <c r="BJ481" s="12" t="str">
        <f>_xlfn.IFNA(VLOOKUP(AF481,对应表!$Z:$AA,2,FALSE)&amp;AG481,"")</f>
        <v/>
      </c>
      <c r="BK481" s="12" t="str">
        <f>_xlfn.IFNA(VLOOKUP(AH481,对应表!$Z:$AA,2,FALSE)&amp;AI481,"")</f>
        <v/>
      </c>
      <c r="BN481" t="str">
        <f t="shared" si="213"/>
        <v>被动致命lv6</v>
      </c>
      <c r="BO481">
        <f t="shared" si="211"/>
        <v>5</v>
      </c>
      <c r="BP481">
        <f t="shared" si="212"/>
        <v>5</v>
      </c>
      <c r="BQ481" t="str">
        <f t="shared" si="214"/>
        <v>破甲率值</v>
      </c>
      <c r="BR481" t="str">
        <f t="shared" si="215"/>
        <v>暴击率值</v>
      </c>
      <c r="BS481" s="22" t="str">
        <f>VLOOKUP(BQ481,对应表!AS:AU,3,FALSE)</f>
        <v>破甲率</v>
      </c>
      <c r="BT481" s="22">
        <f>VLOOKUP(BQ481,对应表!AS:AU,2,FALSE)</f>
        <v>1</v>
      </c>
      <c r="BU481" s="22" t="str">
        <f t="shared" si="226"/>
        <v>+5</v>
      </c>
      <c r="BV481" s="22" t="str">
        <f t="shared" ref="BV481:BV495" si="228">IF(BS481="","",BS481&amp;BU481)</f>
        <v>破甲率+5</v>
      </c>
      <c r="BW481" s="22" t="str">
        <f>_xlfn.IFNA(VLOOKUP(BR481,对应表!AS:AU,3,FALSE),"")</f>
        <v>暴击率</v>
      </c>
      <c r="BX481" s="22">
        <f>_xlfn.IFNA(VLOOKUP(BR481,对应表!AS:AU,2,FALSE),"")</f>
        <v>1</v>
      </c>
      <c r="BY481" s="22" t="str">
        <f t="shared" ref="BY481:BY495" si="229">IF(BX481=2,"+"&amp;BP481&amp;"%","+"&amp;BP481)</f>
        <v>+5</v>
      </c>
      <c r="BZ481" s="22" t="str">
        <f t="shared" ref="BZ481:BZ495" si="230">IF(BW481="","",BW481&amp;BY481)</f>
        <v>暴击率+5</v>
      </c>
    </row>
    <row r="482" spans="11:78" x14ac:dyDescent="0.15">
      <c r="K482" t="str">
        <f t="shared" si="221"/>
        <v>被动致命lv7</v>
      </c>
      <c r="L482" s="6" t="str">
        <f>Q482&amp;":"&amp;M482&amp;":"&amp;VLOOKUP(N482,对应表!B:C,2,FALSE)&amp;":"&amp;IF(buff!O482="",0,O482)</f>
        <v>200387:100:1:0</v>
      </c>
      <c r="M482">
        <v>100</v>
      </c>
      <c r="N482" s="1" t="s">
        <v>278</v>
      </c>
      <c r="O482">
        <v>0</v>
      </c>
      <c r="P482">
        <f t="shared" si="222"/>
        <v>6</v>
      </c>
      <c r="Q482">
        <v>200387</v>
      </c>
      <c r="R482" s="4" t="s">
        <v>502</v>
      </c>
      <c r="S482" s="4" t="str">
        <f t="shared" si="227"/>
        <v>被动致命lv7</v>
      </c>
      <c r="T482" s="4" t="str">
        <f t="shared" si="223"/>
        <v>被动致命lv7</v>
      </c>
      <c r="U482" t="s">
        <v>279</v>
      </c>
      <c r="Z482" t="s">
        <v>1185</v>
      </c>
      <c r="AA482">
        <v>6</v>
      </c>
      <c r="AB482" t="s">
        <v>246</v>
      </c>
      <c r="AC482">
        <v>5</v>
      </c>
      <c r="AJ482" s="12" t="str">
        <f t="shared" si="224"/>
        <v>PEN:6|CRI:5</v>
      </c>
      <c r="AS482">
        <v>999</v>
      </c>
      <c r="AV482" s="4"/>
      <c r="AW482" s="4"/>
      <c r="AX482" s="4"/>
      <c r="AY482" s="4"/>
      <c r="BA482" s="12" t="str">
        <f t="shared" si="225"/>
        <v/>
      </c>
      <c r="BB482" s="12" t="str">
        <f t="shared" si="206"/>
        <v/>
      </c>
      <c r="BC482" s="12" t="str">
        <f t="shared" si="207"/>
        <v/>
      </c>
      <c r="BD482" s="12" t="str">
        <f t="shared" si="208"/>
        <v/>
      </c>
      <c r="BE482" s="12" t="str">
        <f t="shared" si="209"/>
        <v/>
      </c>
      <c r="BF482" s="12" t="str">
        <f t="shared" si="210"/>
        <v/>
      </c>
      <c r="BG482" s="12" t="str">
        <f>_xlfn.IFNA(VLOOKUP(Z482,对应表!$Z:$AA,2,FALSE)&amp;AA482,"")</f>
        <v>PEN:6</v>
      </c>
      <c r="BH482" s="12" t="str">
        <f>_xlfn.IFNA(VLOOKUP(AB482,对应表!$Z:$AA,2,FALSE)&amp;AC482,"")</f>
        <v>CRI:5</v>
      </c>
      <c r="BI482" s="12" t="str">
        <f>_xlfn.IFNA(VLOOKUP(AD482,对应表!$Z:$AA,2,FALSE)&amp;AE482,"")</f>
        <v/>
      </c>
      <c r="BJ482" s="12" t="str">
        <f>_xlfn.IFNA(VLOOKUP(AF482,对应表!$Z:$AA,2,FALSE)&amp;AG482,"")</f>
        <v/>
      </c>
      <c r="BK482" s="12" t="str">
        <f>_xlfn.IFNA(VLOOKUP(AH482,对应表!$Z:$AA,2,FALSE)&amp;AI482,"")</f>
        <v/>
      </c>
      <c r="BN482" t="str">
        <f t="shared" si="213"/>
        <v>被动致命lv7</v>
      </c>
      <c r="BO482">
        <f t="shared" si="211"/>
        <v>6</v>
      </c>
      <c r="BP482">
        <f t="shared" si="212"/>
        <v>5</v>
      </c>
      <c r="BQ482" t="str">
        <f t="shared" si="214"/>
        <v>破甲率值</v>
      </c>
      <c r="BR482" t="str">
        <f t="shared" si="215"/>
        <v>暴击率值</v>
      </c>
      <c r="BS482" s="22" t="str">
        <f>VLOOKUP(BQ482,对应表!AS:AU,3,FALSE)</f>
        <v>破甲率</v>
      </c>
      <c r="BT482" s="22">
        <f>VLOOKUP(BQ482,对应表!AS:AU,2,FALSE)</f>
        <v>1</v>
      </c>
      <c r="BU482" s="22" t="str">
        <f t="shared" si="226"/>
        <v>+6</v>
      </c>
      <c r="BV482" s="22" t="str">
        <f t="shared" si="228"/>
        <v>破甲率+6</v>
      </c>
      <c r="BW482" s="22" t="str">
        <f>_xlfn.IFNA(VLOOKUP(BR482,对应表!AS:AU,3,FALSE),"")</f>
        <v>暴击率</v>
      </c>
      <c r="BX482" s="22">
        <f>_xlfn.IFNA(VLOOKUP(BR482,对应表!AS:AU,2,FALSE),"")</f>
        <v>1</v>
      </c>
      <c r="BY482" s="22" t="str">
        <f t="shared" si="229"/>
        <v>+5</v>
      </c>
      <c r="BZ482" s="22" t="str">
        <f t="shared" si="230"/>
        <v>暴击率+5</v>
      </c>
    </row>
    <row r="483" spans="11:78" x14ac:dyDescent="0.15">
      <c r="K483" t="str">
        <f t="shared" si="221"/>
        <v>被动致命lv8</v>
      </c>
      <c r="L483" s="6" t="str">
        <f>Q483&amp;":"&amp;M483&amp;":"&amp;VLOOKUP(N483,对应表!B:C,2,FALSE)&amp;":"&amp;IF(buff!O483="",0,O483)</f>
        <v>200388:100:1:0</v>
      </c>
      <c r="M483">
        <v>100</v>
      </c>
      <c r="N483" s="1" t="s">
        <v>278</v>
      </c>
      <c r="O483">
        <v>0</v>
      </c>
      <c r="P483">
        <f t="shared" si="222"/>
        <v>6</v>
      </c>
      <c r="Q483">
        <v>200388</v>
      </c>
      <c r="R483" s="4" t="s">
        <v>503</v>
      </c>
      <c r="S483" s="4" t="str">
        <f t="shared" si="227"/>
        <v>被动致命lv8</v>
      </c>
      <c r="T483" s="4" t="str">
        <f t="shared" si="223"/>
        <v>被动致命lv8</v>
      </c>
      <c r="U483" t="s">
        <v>279</v>
      </c>
      <c r="Z483" t="s">
        <v>1185</v>
      </c>
      <c r="AA483">
        <v>6</v>
      </c>
      <c r="AB483" t="s">
        <v>246</v>
      </c>
      <c r="AC483">
        <v>6</v>
      </c>
      <c r="AJ483" s="12" t="str">
        <f t="shared" si="224"/>
        <v>PEN:6|CRI:6</v>
      </c>
      <c r="AS483">
        <v>999</v>
      </c>
      <c r="AV483" s="4"/>
      <c r="AW483" s="4"/>
      <c r="AX483" s="4"/>
      <c r="AY483" s="4"/>
      <c r="BA483" s="12" t="str">
        <f t="shared" si="225"/>
        <v/>
      </c>
      <c r="BB483" s="12" t="str">
        <f t="shared" si="206"/>
        <v/>
      </c>
      <c r="BC483" s="12" t="str">
        <f t="shared" si="207"/>
        <v/>
      </c>
      <c r="BD483" s="12" t="str">
        <f t="shared" si="208"/>
        <v/>
      </c>
      <c r="BE483" s="12" t="str">
        <f t="shared" si="209"/>
        <v/>
      </c>
      <c r="BF483" s="12" t="str">
        <f t="shared" si="210"/>
        <v/>
      </c>
      <c r="BG483" s="12" t="str">
        <f>_xlfn.IFNA(VLOOKUP(Z483,对应表!$Z:$AA,2,FALSE)&amp;AA483,"")</f>
        <v>PEN:6</v>
      </c>
      <c r="BH483" s="12" t="str">
        <f>_xlfn.IFNA(VLOOKUP(AB483,对应表!$Z:$AA,2,FALSE)&amp;AC483,"")</f>
        <v>CRI:6</v>
      </c>
      <c r="BI483" s="12" t="str">
        <f>_xlfn.IFNA(VLOOKUP(AD483,对应表!$Z:$AA,2,FALSE)&amp;AE483,"")</f>
        <v/>
      </c>
      <c r="BJ483" s="12" t="str">
        <f>_xlfn.IFNA(VLOOKUP(AF483,对应表!$Z:$AA,2,FALSE)&amp;AG483,"")</f>
        <v/>
      </c>
      <c r="BK483" s="12" t="str">
        <f>_xlfn.IFNA(VLOOKUP(AH483,对应表!$Z:$AA,2,FALSE)&amp;AI483,"")</f>
        <v/>
      </c>
      <c r="BN483" t="str">
        <f t="shared" si="213"/>
        <v>被动致命lv8</v>
      </c>
      <c r="BO483">
        <f t="shared" si="211"/>
        <v>6</v>
      </c>
      <c r="BP483">
        <f t="shared" si="212"/>
        <v>6</v>
      </c>
      <c r="BQ483" t="str">
        <f t="shared" si="214"/>
        <v>破甲率值</v>
      </c>
      <c r="BR483" t="str">
        <f t="shared" si="215"/>
        <v>暴击率值</v>
      </c>
      <c r="BS483" s="22" t="str">
        <f>VLOOKUP(BQ483,对应表!AS:AU,3,FALSE)</f>
        <v>破甲率</v>
      </c>
      <c r="BT483" s="22">
        <f>VLOOKUP(BQ483,对应表!AS:AU,2,FALSE)</f>
        <v>1</v>
      </c>
      <c r="BU483" s="22" t="str">
        <f t="shared" si="226"/>
        <v>+6</v>
      </c>
      <c r="BV483" s="22" t="str">
        <f t="shared" si="228"/>
        <v>破甲率+6</v>
      </c>
      <c r="BW483" s="22" t="str">
        <f>_xlfn.IFNA(VLOOKUP(BR483,对应表!AS:AU,3,FALSE),"")</f>
        <v>暴击率</v>
      </c>
      <c r="BX483" s="22">
        <f>_xlfn.IFNA(VLOOKUP(BR483,对应表!AS:AU,2,FALSE),"")</f>
        <v>1</v>
      </c>
      <c r="BY483" s="22" t="str">
        <f t="shared" si="229"/>
        <v>+6</v>
      </c>
      <c r="BZ483" s="22" t="str">
        <f t="shared" si="230"/>
        <v>暴击率+6</v>
      </c>
    </row>
    <row r="484" spans="11:78" x14ac:dyDescent="0.15">
      <c r="K484" t="str">
        <f t="shared" si="221"/>
        <v>被动致命lv9</v>
      </c>
      <c r="L484" s="6" t="str">
        <f>Q484&amp;":"&amp;M484&amp;":"&amp;VLOOKUP(N484,对应表!B:C,2,FALSE)&amp;":"&amp;IF(buff!O484="",0,O484)</f>
        <v>200389:100:1:0</v>
      </c>
      <c r="M484">
        <v>100</v>
      </c>
      <c r="N484" s="1" t="s">
        <v>278</v>
      </c>
      <c r="O484">
        <v>0</v>
      </c>
      <c r="P484">
        <f t="shared" si="222"/>
        <v>7</v>
      </c>
      <c r="Q484">
        <v>200389</v>
      </c>
      <c r="R484" s="4" t="s">
        <v>504</v>
      </c>
      <c r="S484" s="4" t="str">
        <f t="shared" si="227"/>
        <v>被动致命lv9</v>
      </c>
      <c r="T484" s="4" t="str">
        <f t="shared" si="223"/>
        <v>被动致命lv9</v>
      </c>
      <c r="U484" t="s">
        <v>279</v>
      </c>
      <c r="Z484" t="s">
        <v>1185</v>
      </c>
      <c r="AA484">
        <v>7</v>
      </c>
      <c r="AB484" t="s">
        <v>246</v>
      </c>
      <c r="AC484">
        <v>6</v>
      </c>
      <c r="AJ484" s="12" t="str">
        <f t="shared" si="224"/>
        <v>PEN:7|CRI:6</v>
      </c>
      <c r="AS484">
        <v>999</v>
      </c>
      <c r="AV484" s="4"/>
      <c r="AW484" s="4"/>
      <c r="AX484" s="4"/>
      <c r="AY484" s="4"/>
      <c r="BA484" s="12" t="str">
        <f t="shared" si="225"/>
        <v/>
      </c>
      <c r="BB484" s="12" t="str">
        <f t="shared" si="206"/>
        <v/>
      </c>
      <c r="BC484" s="12" t="str">
        <f t="shared" si="207"/>
        <v/>
      </c>
      <c r="BD484" s="12" t="str">
        <f t="shared" si="208"/>
        <v/>
      </c>
      <c r="BE484" s="12" t="str">
        <f t="shared" si="209"/>
        <v/>
      </c>
      <c r="BF484" s="12" t="str">
        <f t="shared" si="210"/>
        <v/>
      </c>
      <c r="BG484" s="12" t="str">
        <f>_xlfn.IFNA(VLOOKUP(Z484,对应表!$Z:$AA,2,FALSE)&amp;AA484,"")</f>
        <v>PEN:7</v>
      </c>
      <c r="BH484" s="12" t="str">
        <f>_xlfn.IFNA(VLOOKUP(AB484,对应表!$Z:$AA,2,FALSE)&amp;AC484,"")</f>
        <v>CRI:6</v>
      </c>
      <c r="BI484" s="12" t="str">
        <f>_xlfn.IFNA(VLOOKUP(AD484,对应表!$Z:$AA,2,FALSE)&amp;AE484,"")</f>
        <v/>
      </c>
      <c r="BJ484" s="12" t="str">
        <f>_xlfn.IFNA(VLOOKUP(AF484,对应表!$Z:$AA,2,FALSE)&amp;AG484,"")</f>
        <v/>
      </c>
      <c r="BK484" s="12" t="str">
        <f>_xlfn.IFNA(VLOOKUP(AH484,对应表!$Z:$AA,2,FALSE)&amp;AI484,"")</f>
        <v/>
      </c>
      <c r="BN484" t="str">
        <f t="shared" si="213"/>
        <v>被动致命lv9</v>
      </c>
      <c r="BO484">
        <f t="shared" si="211"/>
        <v>7</v>
      </c>
      <c r="BP484">
        <f t="shared" si="212"/>
        <v>6</v>
      </c>
      <c r="BQ484" t="str">
        <f t="shared" si="214"/>
        <v>破甲率值</v>
      </c>
      <c r="BR484" t="str">
        <f t="shared" si="215"/>
        <v>暴击率值</v>
      </c>
      <c r="BS484" s="22" t="str">
        <f>VLOOKUP(BQ484,对应表!AS:AU,3,FALSE)</f>
        <v>破甲率</v>
      </c>
      <c r="BT484" s="22">
        <f>VLOOKUP(BQ484,对应表!AS:AU,2,FALSE)</f>
        <v>1</v>
      </c>
      <c r="BU484" s="22" t="str">
        <f t="shared" si="226"/>
        <v>+7</v>
      </c>
      <c r="BV484" s="22" t="str">
        <f t="shared" si="228"/>
        <v>破甲率+7</v>
      </c>
      <c r="BW484" s="22" t="str">
        <f>_xlfn.IFNA(VLOOKUP(BR484,对应表!AS:AU,3,FALSE),"")</f>
        <v>暴击率</v>
      </c>
      <c r="BX484" s="22">
        <f>_xlfn.IFNA(VLOOKUP(BR484,对应表!AS:AU,2,FALSE),"")</f>
        <v>1</v>
      </c>
      <c r="BY484" s="22" t="str">
        <f t="shared" si="229"/>
        <v>+6</v>
      </c>
      <c r="BZ484" s="22" t="str">
        <f t="shared" si="230"/>
        <v>暴击率+6</v>
      </c>
    </row>
    <row r="485" spans="11:78" x14ac:dyDescent="0.15">
      <c r="K485" t="str">
        <f t="shared" si="221"/>
        <v>被动致命lv10</v>
      </c>
      <c r="L485" s="6" t="str">
        <f>Q485&amp;":"&amp;M485&amp;":"&amp;VLOOKUP(N485,对应表!B:C,2,FALSE)&amp;":"&amp;IF(buff!O485="",0,O485)</f>
        <v>200390:100:1:0</v>
      </c>
      <c r="M485">
        <v>100</v>
      </c>
      <c r="N485" s="1" t="s">
        <v>278</v>
      </c>
      <c r="O485">
        <v>0</v>
      </c>
      <c r="P485">
        <f t="shared" si="222"/>
        <v>7</v>
      </c>
      <c r="Q485">
        <v>200390</v>
      </c>
      <c r="R485" s="4" t="s">
        <v>505</v>
      </c>
      <c r="S485" s="4" t="str">
        <f t="shared" si="227"/>
        <v>被动致命lv10</v>
      </c>
      <c r="T485" s="4" t="str">
        <f t="shared" si="223"/>
        <v>被动致命lv10</v>
      </c>
      <c r="U485" t="s">
        <v>279</v>
      </c>
      <c r="Z485" t="s">
        <v>1185</v>
      </c>
      <c r="AA485">
        <v>7</v>
      </c>
      <c r="AB485" t="s">
        <v>246</v>
      </c>
      <c r="AC485">
        <v>7</v>
      </c>
      <c r="AJ485" s="12" t="str">
        <f t="shared" si="224"/>
        <v>PEN:7|CRI:7</v>
      </c>
      <c r="AS485">
        <v>999</v>
      </c>
      <c r="AV485" s="4"/>
      <c r="AW485" s="4"/>
      <c r="AX485" s="4"/>
      <c r="AY485" s="4"/>
      <c r="BA485" s="12" t="str">
        <f t="shared" si="225"/>
        <v/>
      </c>
      <c r="BB485" s="12" t="str">
        <f t="shared" si="206"/>
        <v/>
      </c>
      <c r="BC485" s="12" t="str">
        <f t="shared" si="207"/>
        <v/>
      </c>
      <c r="BD485" s="12" t="str">
        <f t="shared" si="208"/>
        <v/>
      </c>
      <c r="BE485" s="12" t="str">
        <f t="shared" si="209"/>
        <v/>
      </c>
      <c r="BF485" s="12" t="str">
        <f t="shared" si="210"/>
        <v/>
      </c>
      <c r="BG485" s="12" t="str">
        <f>_xlfn.IFNA(VLOOKUP(Z485,对应表!$Z:$AA,2,FALSE)&amp;AA485,"")</f>
        <v>PEN:7</v>
      </c>
      <c r="BH485" s="12" t="str">
        <f>_xlfn.IFNA(VLOOKUP(AB485,对应表!$Z:$AA,2,FALSE)&amp;AC485,"")</f>
        <v>CRI:7</v>
      </c>
      <c r="BI485" s="12" t="str">
        <f>_xlfn.IFNA(VLOOKUP(AD485,对应表!$Z:$AA,2,FALSE)&amp;AE485,"")</f>
        <v/>
      </c>
      <c r="BJ485" s="12" t="str">
        <f>_xlfn.IFNA(VLOOKUP(AF485,对应表!$Z:$AA,2,FALSE)&amp;AG485,"")</f>
        <v/>
      </c>
      <c r="BK485" s="12" t="str">
        <f>_xlfn.IFNA(VLOOKUP(AH485,对应表!$Z:$AA,2,FALSE)&amp;AI485,"")</f>
        <v/>
      </c>
      <c r="BN485" t="str">
        <f t="shared" si="213"/>
        <v>被动致命lv10</v>
      </c>
      <c r="BO485">
        <f t="shared" si="211"/>
        <v>7</v>
      </c>
      <c r="BP485">
        <f t="shared" si="212"/>
        <v>7</v>
      </c>
      <c r="BQ485" t="str">
        <f t="shared" si="214"/>
        <v>破甲率值</v>
      </c>
      <c r="BR485" t="str">
        <f t="shared" si="215"/>
        <v>暴击率值</v>
      </c>
      <c r="BS485" s="22" t="str">
        <f>VLOOKUP(BQ485,对应表!AS:AU,3,FALSE)</f>
        <v>破甲率</v>
      </c>
      <c r="BT485" s="22">
        <f>VLOOKUP(BQ485,对应表!AS:AU,2,FALSE)</f>
        <v>1</v>
      </c>
      <c r="BU485" s="22" t="str">
        <f t="shared" si="226"/>
        <v>+7</v>
      </c>
      <c r="BV485" s="22" t="str">
        <f t="shared" si="228"/>
        <v>破甲率+7</v>
      </c>
      <c r="BW485" s="22" t="str">
        <f>_xlfn.IFNA(VLOOKUP(BR485,对应表!AS:AU,3,FALSE),"")</f>
        <v>暴击率</v>
      </c>
      <c r="BX485" s="22">
        <f>_xlfn.IFNA(VLOOKUP(BR485,对应表!AS:AU,2,FALSE),"")</f>
        <v>1</v>
      </c>
      <c r="BY485" s="22" t="str">
        <f t="shared" si="229"/>
        <v>+7</v>
      </c>
      <c r="BZ485" s="22" t="str">
        <f t="shared" si="230"/>
        <v>暴击率+7</v>
      </c>
    </row>
    <row r="486" spans="11:78" x14ac:dyDescent="0.15">
      <c r="K486" t="str">
        <f t="shared" si="221"/>
        <v>被动致命lv11</v>
      </c>
      <c r="L486" s="6" t="str">
        <f>Q486&amp;":"&amp;M486&amp;":"&amp;VLOOKUP(N486,对应表!B:C,2,FALSE)&amp;":"&amp;IF(buff!O486="",0,O486)</f>
        <v>200391:100:1:0</v>
      </c>
      <c r="M486">
        <v>100</v>
      </c>
      <c r="N486" s="1" t="s">
        <v>278</v>
      </c>
      <c r="O486">
        <v>0</v>
      </c>
      <c r="P486">
        <f t="shared" si="222"/>
        <v>8</v>
      </c>
      <c r="Q486">
        <v>200391</v>
      </c>
      <c r="R486" s="4" t="s">
        <v>506</v>
      </c>
      <c r="S486" s="4" t="str">
        <f t="shared" si="227"/>
        <v>被动致命lv11</v>
      </c>
      <c r="T486" s="4" t="str">
        <f t="shared" si="223"/>
        <v>被动致命lv11</v>
      </c>
      <c r="U486" t="s">
        <v>279</v>
      </c>
      <c r="Z486" t="s">
        <v>1185</v>
      </c>
      <c r="AA486">
        <v>8</v>
      </c>
      <c r="AB486" t="s">
        <v>246</v>
      </c>
      <c r="AC486">
        <v>7</v>
      </c>
      <c r="AJ486" s="12" t="str">
        <f t="shared" si="224"/>
        <v>PEN:8|CRI:7</v>
      </c>
      <c r="AS486">
        <v>999</v>
      </c>
      <c r="AV486" s="4"/>
      <c r="AW486" s="4"/>
      <c r="AX486" s="4"/>
      <c r="AY486" s="4"/>
      <c r="BA486" s="12" t="str">
        <f t="shared" si="225"/>
        <v/>
      </c>
      <c r="BB486" s="12" t="str">
        <f t="shared" si="206"/>
        <v/>
      </c>
      <c r="BC486" s="12" t="str">
        <f t="shared" si="207"/>
        <v/>
      </c>
      <c r="BD486" s="12" t="str">
        <f t="shared" si="208"/>
        <v/>
      </c>
      <c r="BE486" s="12" t="str">
        <f t="shared" si="209"/>
        <v/>
      </c>
      <c r="BF486" s="12" t="str">
        <f t="shared" si="210"/>
        <v/>
      </c>
      <c r="BG486" s="12" t="str">
        <f>_xlfn.IFNA(VLOOKUP(Z486,对应表!$Z:$AA,2,FALSE)&amp;AA486,"")</f>
        <v>PEN:8</v>
      </c>
      <c r="BH486" s="12" t="str">
        <f>_xlfn.IFNA(VLOOKUP(AB486,对应表!$Z:$AA,2,FALSE)&amp;AC486,"")</f>
        <v>CRI:7</v>
      </c>
      <c r="BI486" s="12" t="str">
        <f>_xlfn.IFNA(VLOOKUP(AD486,对应表!$Z:$AA,2,FALSE)&amp;AE486,"")</f>
        <v/>
      </c>
      <c r="BJ486" s="12" t="str">
        <f>_xlfn.IFNA(VLOOKUP(AF486,对应表!$Z:$AA,2,FALSE)&amp;AG486,"")</f>
        <v/>
      </c>
      <c r="BK486" s="12" t="str">
        <f>_xlfn.IFNA(VLOOKUP(AH486,对应表!$Z:$AA,2,FALSE)&amp;AI486,"")</f>
        <v/>
      </c>
      <c r="BN486" t="str">
        <f t="shared" si="213"/>
        <v>被动致命lv11</v>
      </c>
      <c r="BO486">
        <f t="shared" si="211"/>
        <v>8</v>
      </c>
      <c r="BP486">
        <f t="shared" si="212"/>
        <v>7</v>
      </c>
      <c r="BQ486" t="str">
        <f t="shared" si="214"/>
        <v>破甲率值</v>
      </c>
      <c r="BR486" t="str">
        <f t="shared" si="215"/>
        <v>暴击率值</v>
      </c>
      <c r="BS486" s="22" t="str">
        <f>VLOOKUP(BQ486,对应表!AS:AU,3,FALSE)</f>
        <v>破甲率</v>
      </c>
      <c r="BT486" s="22">
        <f>VLOOKUP(BQ486,对应表!AS:AU,2,FALSE)</f>
        <v>1</v>
      </c>
      <c r="BU486" s="22" t="str">
        <f t="shared" si="226"/>
        <v>+8</v>
      </c>
      <c r="BV486" s="22" t="str">
        <f t="shared" si="228"/>
        <v>破甲率+8</v>
      </c>
      <c r="BW486" s="22" t="str">
        <f>_xlfn.IFNA(VLOOKUP(BR486,对应表!AS:AU,3,FALSE),"")</f>
        <v>暴击率</v>
      </c>
      <c r="BX486" s="22">
        <f>_xlfn.IFNA(VLOOKUP(BR486,对应表!AS:AU,2,FALSE),"")</f>
        <v>1</v>
      </c>
      <c r="BY486" s="22" t="str">
        <f t="shared" si="229"/>
        <v>+7</v>
      </c>
      <c r="BZ486" s="22" t="str">
        <f t="shared" si="230"/>
        <v>暴击率+7</v>
      </c>
    </row>
    <row r="487" spans="11:78" x14ac:dyDescent="0.15">
      <c r="K487" t="str">
        <f t="shared" si="221"/>
        <v>被动致命lv12</v>
      </c>
      <c r="L487" s="6" t="str">
        <f>Q487&amp;":"&amp;M487&amp;":"&amp;VLOOKUP(N487,对应表!B:C,2,FALSE)&amp;":"&amp;IF(buff!O487="",0,O487)</f>
        <v>200392:100:1:0</v>
      </c>
      <c r="M487">
        <v>100</v>
      </c>
      <c r="N487" s="1" t="s">
        <v>278</v>
      </c>
      <c r="O487">
        <v>0</v>
      </c>
      <c r="P487">
        <f t="shared" si="222"/>
        <v>8</v>
      </c>
      <c r="Q487">
        <v>200392</v>
      </c>
      <c r="R487" s="4" t="s">
        <v>507</v>
      </c>
      <c r="S487" s="4" t="str">
        <f t="shared" si="227"/>
        <v>被动致命lv12</v>
      </c>
      <c r="T487" s="4" t="str">
        <f t="shared" si="223"/>
        <v>被动致命lv12</v>
      </c>
      <c r="U487" t="s">
        <v>279</v>
      </c>
      <c r="Z487" t="s">
        <v>1185</v>
      </c>
      <c r="AA487">
        <v>8</v>
      </c>
      <c r="AB487" t="s">
        <v>246</v>
      </c>
      <c r="AC487">
        <v>8</v>
      </c>
      <c r="AJ487" s="12" t="str">
        <f t="shared" si="224"/>
        <v>PEN:8|CRI:8</v>
      </c>
      <c r="AS487">
        <v>999</v>
      </c>
      <c r="AV487" s="4"/>
      <c r="AW487" s="4"/>
      <c r="AX487" s="4"/>
      <c r="AY487" s="4"/>
      <c r="BA487" s="12" t="str">
        <f t="shared" si="225"/>
        <v/>
      </c>
      <c r="BB487" s="12" t="str">
        <f t="shared" si="206"/>
        <v/>
      </c>
      <c r="BC487" s="12" t="str">
        <f t="shared" si="207"/>
        <v/>
      </c>
      <c r="BD487" s="12" t="str">
        <f t="shared" si="208"/>
        <v/>
      </c>
      <c r="BE487" s="12" t="str">
        <f t="shared" si="209"/>
        <v/>
      </c>
      <c r="BF487" s="12" t="str">
        <f t="shared" si="210"/>
        <v/>
      </c>
      <c r="BG487" s="12" t="str">
        <f>_xlfn.IFNA(VLOOKUP(Z487,对应表!$Z:$AA,2,FALSE)&amp;AA487,"")</f>
        <v>PEN:8</v>
      </c>
      <c r="BH487" s="12" t="str">
        <f>_xlfn.IFNA(VLOOKUP(AB487,对应表!$Z:$AA,2,FALSE)&amp;AC487,"")</f>
        <v>CRI:8</v>
      </c>
      <c r="BI487" s="12" t="str">
        <f>_xlfn.IFNA(VLOOKUP(AD487,对应表!$Z:$AA,2,FALSE)&amp;AE487,"")</f>
        <v/>
      </c>
      <c r="BJ487" s="12" t="str">
        <f>_xlfn.IFNA(VLOOKUP(AF487,对应表!$Z:$AA,2,FALSE)&amp;AG487,"")</f>
        <v/>
      </c>
      <c r="BK487" s="12" t="str">
        <f>_xlfn.IFNA(VLOOKUP(AH487,对应表!$Z:$AA,2,FALSE)&amp;AI487,"")</f>
        <v/>
      </c>
      <c r="BN487" t="str">
        <f t="shared" si="213"/>
        <v>被动致命lv12</v>
      </c>
      <c r="BO487">
        <f t="shared" si="211"/>
        <v>8</v>
      </c>
      <c r="BP487">
        <f t="shared" si="212"/>
        <v>8</v>
      </c>
      <c r="BQ487" t="str">
        <f t="shared" si="214"/>
        <v>破甲率值</v>
      </c>
      <c r="BR487" t="str">
        <f t="shared" si="215"/>
        <v>暴击率值</v>
      </c>
      <c r="BS487" s="22" t="str">
        <f>VLOOKUP(BQ487,对应表!AS:AU,3,FALSE)</f>
        <v>破甲率</v>
      </c>
      <c r="BT487" s="22">
        <f>VLOOKUP(BQ487,对应表!AS:AU,2,FALSE)</f>
        <v>1</v>
      </c>
      <c r="BU487" s="22" t="str">
        <f t="shared" si="226"/>
        <v>+8</v>
      </c>
      <c r="BV487" s="22" t="str">
        <f t="shared" si="228"/>
        <v>破甲率+8</v>
      </c>
      <c r="BW487" s="22" t="str">
        <f>_xlfn.IFNA(VLOOKUP(BR487,对应表!AS:AU,3,FALSE),"")</f>
        <v>暴击率</v>
      </c>
      <c r="BX487" s="22">
        <f>_xlfn.IFNA(VLOOKUP(BR487,对应表!AS:AU,2,FALSE),"")</f>
        <v>1</v>
      </c>
      <c r="BY487" s="22" t="str">
        <f t="shared" si="229"/>
        <v>+8</v>
      </c>
      <c r="BZ487" s="22" t="str">
        <f t="shared" si="230"/>
        <v>暴击率+8</v>
      </c>
    </row>
    <row r="488" spans="11:78" x14ac:dyDescent="0.15">
      <c r="K488" t="str">
        <f t="shared" si="221"/>
        <v>被动致命lv13</v>
      </c>
      <c r="L488" s="6" t="str">
        <f>Q488&amp;":"&amp;M488&amp;":"&amp;VLOOKUP(N488,对应表!B:C,2,FALSE)&amp;":"&amp;IF(buff!O488="",0,O488)</f>
        <v>200393:100:1:0</v>
      </c>
      <c r="M488">
        <v>100</v>
      </c>
      <c r="N488" s="1" t="s">
        <v>278</v>
      </c>
      <c r="O488">
        <v>0</v>
      </c>
      <c r="P488">
        <f t="shared" si="222"/>
        <v>9</v>
      </c>
      <c r="Q488">
        <v>200393</v>
      </c>
      <c r="R488" s="4" t="s">
        <v>508</v>
      </c>
      <c r="S488" s="4" t="str">
        <f t="shared" si="227"/>
        <v>被动致命lv13</v>
      </c>
      <c r="T488" s="4" t="str">
        <f t="shared" si="223"/>
        <v>被动致命lv13</v>
      </c>
      <c r="U488" t="s">
        <v>279</v>
      </c>
      <c r="Z488" t="s">
        <v>1185</v>
      </c>
      <c r="AA488">
        <v>9</v>
      </c>
      <c r="AB488" t="s">
        <v>246</v>
      </c>
      <c r="AC488">
        <v>8</v>
      </c>
      <c r="AJ488" s="12" t="str">
        <f t="shared" si="224"/>
        <v>PEN:9|CRI:8</v>
      </c>
      <c r="AS488">
        <v>999</v>
      </c>
      <c r="AV488" s="4"/>
      <c r="AW488" s="4"/>
      <c r="AX488" s="4"/>
      <c r="AY488" s="4"/>
      <c r="BA488" s="12" t="str">
        <f t="shared" si="225"/>
        <v/>
      </c>
      <c r="BB488" s="12" t="str">
        <f t="shared" si="206"/>
        <v/>
      </c>
      <c r="BC488" s="12" t="str">
        <f t="shared" si="207"/>
        <v/>
      </c>
      <c r="BD488" s="12" t="str">
        <f t="shared" si="208"/>
        <v/>
      </c>
      <c r="BE488" s="12" t="str">
        <f t="shared" si="209"/>
        <v/>
      </c>
      <c r="BF488" s="12" t="str">
        <f t="shared" si="210"/>
        <v/>
      </c>
      <c r="BG488" s="12" t="str">
        <f>_xlfn.IFNA(VLOOKUP(Z488,对应表!$Z:$AA,2,FALSE)&amp;AA488,"")</f>
        <v>PEN:9</v>
      </c>
      <c r="BH488" s="12" t="str">
        <f>_xlfn.IFNA(VLOOKUP(AB488,对应表!$Z:$AA,2,FALSE)&amp;AC488,"")</f>
        <v>CRI:8</v>
      </c>
      <c r="BI488" s="12" t="str">
        <f>_xlfn.IFNA(VLOOKUP(AD488,对应表!$Z:$AA,2,FALSE)&amp;AE488,"")</f>
        <v/>
      </c>
      <c r="BJ488" s="12" t="str">
        <f>_xlfn.IFNA(VLOOKUP(AF488,对应表!$Z:$AA,2,FALSE)&amp;AG488,"")</f>
        <v/>
      </c>
      <c r="BK488" s="12" t="str">
        <f>_xlfn.IFNA(VLOOKUP(AH488,对应表!$Z:$AA,2,FALSE)&amp;AI488,"")</f>
        <v/>
      </c>
      <c r="BN488" t="str">
        <f t="shared" si="213"/>
        <v>被动致命lv13</v>
      </c>
      <c r="BO488">
        <f t="shared" si="211"/>
        <v>9</v>
      </c>
      <c r="BP488">
        <f t="shared" si="212"/>
        <v>8</v>
      </c>
      <c r="BQ488" t="str">
        <f t="shared" si="214"/>
        <v>破甲率值</v>
      </c>
      <c r="BR488" t="str">
        <f t="shared" si="215"/>
        <v>暴击率值</v>
      </c>
      <c r="BS488" s="22" t="str">
        <f>VLOOKUP(BQ488,对应表!AS:AU,3,FALSE)</f>
        <v>破甲率</v>
      </c>
      <c r="BT488" s="22">
        <f>VLOOKUP(BQ488,对应表!AS:AU,2,FALSE)</f>
        <v>1</v>
      </c>
      <c r="BU488" s="22" t="str">
        <f t="shared" si="226"/>
        <v>+9</v>
      </c>
      <c r="BV488" s="22" t="str">
        <f t="shared" si="228"/>
        <v>破甲率+9</v>
      </c>
      <c r="BW488" s="22" t="str">
        <f>_xlfn.IFNA(VLOOKUP(BR488,对应表!AS:AU,3,FALSE),"")</f>
        <v>暴击率</v>
      </c>
      <c r="BX488" s="22">
        <f>_xlfn.IFNA(VLOOKUP(BR488,对应表!AS:AU,2,FALSE),"")</f>
        <v>1</v>
      </c>
      <c r="BY488" s="22" t="str">
        <f t="shared" si="229"/>
        <v>+8</v>
      </c>
      <c r="BZ488" s="22" t="str">
        <f t="shared" si="230"/>
        <v>暴击率+8</v>
      </c>
    </row>
    <row r="489" spans="11:78" x14ac:dyDescent="0.15">
      <c r="K489" t="str">
        <f t="shared" si="221"/>
        <v>被动致命lv14</v>
      </c>
      <c r="L489" s="6" t="str">
        <f>Q489&amp;":"&amp;M489&amp;":"&amp;VLOOKUP(N489,对应表!B:C,2,FALSE)&amp;":"&amp;IF(buff!O489="",0,O489)</f>
        <v>200394:100:1:0</v>
      </c>
      <c r="M489">
        <v>100</v>
      </c>
      <c r="N489" s="1" t="s">
        <v>278</v>
      </c>
      <c r="O489">
        <v>0</v>
      </c>
      <c r="P489">
        <f t="shared" si="222"/>
        <v>9</v>
      </c>
      <c r="Q489">
        <v>200394</v>
      </c>
      <c r="R489" s="4" t="s">
        <v>509</v>
      </c>
      <c r="S489" s="4" t="str">
        <f t="shared" si="227"/>
        <v>被动致命lv14</v>
      </c>
      <c r="T489" s="4" t="str">
        <f t="shared" si="223"/>
        <v>被动致命lv14</v>
      </c>
      <c r="U489" t="s">
        <v>279</v>
      </c>
      <c r="Z489" t="s">
        <v>1185</v>
      </c>
      <c r="AA489">
        <v>9</v>
      </c>
      <c r="AB489" t="s">
        <v>246</v>
      </c>
      <c r="AC489">
        <v>9</v>
      </c>
      <c r="AJ489" s="12" t="str">
        <f t="shared" si="224"/>
        <v>PEN:9|CRI:9</v>
      </c>
      <c r="AS489">
        <v>999</v>
      </c>
      <c r="AV489" s="4"/>
      <c r="AW489" s="4"/>
      <c r="AX489" s="4"/>
      <c r="AY489" s="4"/>
      <c r="BA489" s="12" t="str">
        <f t="shared" si="225"/>
        <v/>
      </c>
      <c r="BB489" s="12" t="str">
        <f t="shared" si="206"/>
        <v/>
      </c>
      <c r="BC489" s="12" t="str">
        <f t="shared" si="207"/>
        <v/>
      </c>
      <c r="BD489" s="12" t="str">
        <f t="shared" si="208"/>
        <v/>
      </c>
      <c r="BE489" s="12" t="str">
        <f t="shared" si="209"/>
        <v/>
      </c>
      <c r="BF489" s="12" t="str">
        <f t="shared" si="210"/>
        <v/>
      </c>
      <c r="BG489" s="12" t="str">
        <f>_xlfn.IFNA(VLOOKUP(Z489,对应表!$Z:$AA,2,FALSE)&amp;AA489,"")</f>
        <v>PEN:9</v>
      </c>
      <c r="BH489" s="12" t="str">
        <f>_xlfn.IFNA(VLOOKUP(AB489,对应表!$Z:$AA,2,FALSE)&amp;AC489,"")</f>
        <v>CRI:9</v>
      </c>
      <c r="BI489" s="12" t="str">
        <f>_xlfn.IFNA(VLOOKUP(AD489,对应表!$Z:$AA,2,FALSE)&amp;AE489,"")</f>
        <v/>
      </c>
      <c r="BJ489" s="12" t="str">
        <f>_xlfn.IFNA(VLOOKUP(AF489,对应表!$Z:$AA,2,FALSE)&amp;AG489,"")</f>
        <v/>
      </c>
      <c r="BK489" s="12" t="str">
        <f>_xlfn.IFNA(VLOOKUP(AH489,对应表!$Z:$AA,2,FALSE)&amp;AI489,"")</f>
        <v/>
      </c>
      <c r="BN489" t="str">
        <f t="shared" si="213"/>
        <v>被动致命lv14</v>
      </c>
      <c r="BO489">
        <f t="shared" si="211"/>
        <v>9</v>
      </c>
      <c r="BP489">
        <f t="shared" si="212"/>
        <v>9</v>
      </c>
      <c r="BQ489" t="str">
        <f t="shared" si="214"/>
        <v>破甲率值</v>
      </c>
      <c r="BR489" t="str">
        <f t="shared" si="215"/>
        <v>暴击率值</v>
      </c>
      <c r="BS489" s="22" t="str">
        <f>VLOOKUP(BQ489,对应表!AS:AU,3,FALSE)</f>
        <v>破甲率</v>
      </c>
      <c r="BT489" s="22">
        <f>VLOOKUP(BQ489,对应表!AS:AU,2,FALSE)</f>
        <v>1</v>
      </c>
      <c r="BU489" s="22" t="str">
        <f t="shared" si="226"/>
        <v>+9</v>
      </c>
      <c r="BV489" s="22" t="str">
        <f t="shared" si="228"/>
        <v>破甲率+9</v>
      </c>
      <c r="BW489" s="22" t="str">
        <f>_xlfn.IFNA(VLOOKUP(BR489,对应表!AS:AU,3,FALSE),"")</f>
        <v>暴击率</v>
      </c>
      <c r="BX489" s="22">
        <f>_xlfn.IFNA(VLOOKUP(BR489,对应表!AS:AU,2,FALSE),"")</f>
        <v>1</v>
      </c>
      <c r="BY489" s="22" t="str">
        <f t="shared" si="229"/>
        <v>+9</v>
      </c>
      <c r="BZ489" s="22" t="str">
        <f t="shared" si="230"/>
        <v>暴击率+9</v>
      </c>
    </row>
    <row r="490" spans="11:78" x14ac:dyDescent="0.15">
      <c r="K490" t="str">
        <f t="shared" si="221"/>
        <v>被动致命lv15</v>
      </c>
      <c r="L490" s="6" t="str">
        <f>Q490&amp;":"&amp;M490&amp;":"&amp;VLOOKUP(N490,对应表!B:C,2,FALSE)&amp;":"&amp;IF(buff!O490="",0,O490)</f>
        <v>200395:100:1:0</v>
      </c>
      <c r="M490">
        <v>100</v>
      </c>
      <c r="N490" s="1" t="s">
        <v>278</v>
      </c>
      <c r="O490">
        <v>0</v>
      </c>
      <c r="P490">
        <f t="shared" si="222"/>
        <v>10</v>
      </c>
      <c r="Q490">
        <v>200395</v>
      </c>
      <c r="R490" s="4" t="s">
        <v>510</v>
      </c>
      <c r="S490" s="4" t="str">
        <f t="shared" si="227"/>
        <v>被动致命lv15</v>
      </c>
      <c r="T490" s="4" t="str">
        <f t="shared" si="223"/>
        <v>被动致命lv15</v>
      </c>
      <c r="U490" t="s">
        <v>279</v>
      </c>
      <c r="Z490" t="s">
        <v>1185</v>
      </c>
      <c r="AA490">
        <v>10</v>
      </c>
      <c r="AB490" t="s">
        <v>246</v>
      </c>
      <c r="AC490">
        <v>9</v>
      </c>
      <c r="AJ490" s="12" t="str">
        <f t="shared" si="224"/>
        <v>PEN:10|CRI:9</v>
      </c>
      <c r="AS490">
        <v>999</v>
      </c>
      <c r="AV490" s="4"/>
      <c r="AW490" s="4"/>
      <c r="AX490" s="4"/>
      <c r="AY490" s="4"/>
      <c r="BA490" s="12" t="str">
        <f t="shared" si="225"/>
        <v/>
      </c>
      <c r="BB490" s="12" t="str">
        <f t="shared" si="206"/>
        <v/>
      </c>
      <c r="BC490" s="12" t="str">
        <f t="shared" si="207"/>
        <v/>
      </c>
      <c r="BD490" s="12" t="str">
        <f t="shared" si="208"/>
        <v/>
      </c>
      <c r="BE490" s="12" t="str">
        <f t="shared" si="209"/>
        <v/>
      </c>
      <c r="BF490" s="12" t="str">
        <f t="shared" si="210"/>
        <v/>
      </c>
      <c r="BG490" s="12" t="str">
        <f>_xlfn.IFNA(VLOOKUP(Z490,对应表!$Z:$AA,2,FALSE)&amp;AA490,"")</f>
        <v>PEN:10</v>
      </c>
      <c r="BH490" s="12" t="str">
        <f>_xlfn.IFNA(VLOOKUP(AB490,对应表!$Z:$AA,2,FALSE)&amp;AC490,"")</f>
        <v>CRI:9</v>
      </c>
      <c r="BI490" s="12" t="str">
        <f>_xlfn.IFNA(VLOOKUP(AD490,对应表!$Z:$AA,2,FALSE)&amp;AE490,"")</f>
        <v/>
      </c>
      <c r="BJ490" s="12" t="str">
        <f>_xlfn.IFNA(VLOOKUP(AF490,对应表!$Z:$AA,2,FALSE)&amp;AG490,"")</f>
        <v/>
      </c>
      <c r="BK490" s="12" t="str">
        <f>_xlfn.IFNA(VLOOKUP(AH490,对应表!$Z:$AA,2,FALSE)&amp;AI490,"")</f>
        <v/>
      </c>
      <c r="BN490" t="str">
        <f t="shared" si="213"/>
        <v>被动致命lv15</v>
      </c>
      <c r="BO490">
        <f t="shared" si="211"/>
        <v>10</v>
      </c>
      <c r="BP490">
        <f t="shared" si="212"/>
        <v>9</v>
      </c>
      <c r="BQ490" t="str">
        <f t="shared" si="214"/>
        <v>破甲率值</v>
      </c>
      <c r="BR490" t="str">
        <f t="shared" si="215"/>
        <v>暴击率值</v>
      </c>
      <c r="BS490" s="22" t="str">
        <f>VLOOKUP(BQ490,对应表!AS:AU,3,FALSE)</f>
        <v>破甲率</v>
      </c>
      <c r="BT490" s="22">
        <f>VLOOKUP(BQ490,对应表!AS:AU,2,FALSE)</f>
        <v>1</v>
      </c>
      <c r="BU490" s="22" t="str">
        <f t="shared" si="226"/>
        <v>+10</v>
      </c>
      <c r="BV490" s="22" t="str">
        <f t="shared" si="228"/>
        <v>破甲率+10</v>
      </c>
      <c r="BW490" s="22" t="str">
        <f>_xlfn.IFNA(VLOOKUP(BR490,对应表!AS:AU,3,FALSE),"")</f>
        <v>暴击率</v>
      </c>
      <c r="BX490" s="22">
        <f>_xlfn.IFNA(VLOOKUP(BR490,对应表!AS:AU,2,FALSE),"")</f>
        <v>1</v>
      </c>
      <c r="BY490" s="22" t="str">
        <f t="shared" si="229"/>
        <v>+9</v>
      </c>
      <c r="BZ490" s="22" t="str">
        <f t="shared" si="230"/>
        <v>暴击率+9</v>
      </c>
    </row>
    <row r="491" spans="11:78" x14ac:dyDescent="0.15">
      <c r="K491" t="str">
        <f t="shared" si="221"/>
        <v>被动致命lv16</v>
      </c>
      <c r="L491" s="6" t="str">
        <f>Q491&amp;":"&amp;M491&amp;":"&amp;VLOOKUP(N491,对应表!B:C,2,FALSE)&amp;":"&amp;IF(buff!O491="",0,O491)</f>
        <v>200396:100:1:0</v>
      </c>
      <c r="M491">
        <v>100</v>
      </c>
      <c r="N491" s="1" t="s">
        <v>278</v>
      </c>
      <c r="O491">
        <v>0</v>
      </c>
      <c r="P491">
        <f t="shared" si="222"/>
        <v>10</v>
      </c>
      <c r="Q491">
        <v>200396</v>
      </c>
      <c r="R491" s="4" t="s">
        <v>511</v>
      </c>
      <c r="S491" s="4" t="str">
        <f t="shared" si="227"/>
        <v>被动致命lv16</v>
      </c>
      <c r="T491" s="4" t="str">
        <f t="shared" si="223"/>
        <v>被动致命lv16</v>
      </c>
      <c r="U491" t="s">
        <v>279</v>
      </c>
      <c r="Z491" t="s">
        <v>1185</v>
      </c>
      <c r="AA491">
        <v>10</v>
      </c>
      <c r="AB491" t="s">
        <v>246</v>
      </c>
      <c r="AC491">
        <v>10</v>
      </c>
      <c r="AJ491" s="12" t="str">
        <f t="shared" si="224"/>
        <v>PEN:10|CRI:10</v>
      </c>
      <c r="AS491">
        <v>999</v>
      </c>
      <c r="AV491" s="4"/>
      <c r="AW491" s="4"/>
      <c r="AX491" s="4"/>
      <c r="AY491" s="4"/>
      <c r="BA491" s="12" t="str">
        <f t="shared" si="225"/>
        <v/>
      </c>
      <c r="BB491" s="12" t="str">
        <f t="shared" si="206"/>
        <v/>
      </c>
      <c r="BC491" s="12" t="str">
        <f t="shared" si="207"/>
        <v/>
      </c>
      <c r="BD491" s="12" t="str">
        <f t="shared" si="208"/>
        <v/>
      </c>
      <c r="BE491" s="12" t="str">
        <f t="shared" si="209"/>
        <v/>
      </c>
      <c r="BF491" s="12" t="str">
        <f t="shared" si="210"/>
        <v/>
      </c>
      <c r="BG491" s="12" t="str">
        <f>_xlfn.IFNA(VLOOKUP(Z491,对应表!$Z:$AA,2,FALSE)&amp;AA491,"")</f>
        <v>PEN:10</v>
      </c>
      <c r="BH491" s="12" t="str">
        <f>_xlfn.IFNA(VLOOKUP(AB491,对应表!$Z:$AA,2,FALSE)&amp;AC491,"")</f>
        <v>CRI:10</v>
      </c>
      <c r="BI491" s="12" t="str">
        <f>_xlfn.IFNA(VLOOKUP(AD491,对应表!$Z:$AA,2,FALSE)&amp;AE491,"")</f>
        <v/>
      </c>
      <c r="BJ491" s="12" t="str">
        <f>_xlfn.IFNA(VLOOKUP(AF491,对应表!$Z:$AA,2,FALSE)&amp;AG491,"")</f>
        <v/>
      </c>
      <c r="BK491" s="12" t="str">
        <f>_xlfn.IFNA(VLOOKUP(AH491,对应表!$Z:$AA,2,FALSE)&amp;AI491,"")</f>
        <v/>
      </c>
      <c r="BN491" t="str">
        <f t="shared" si="213"/>
        <v>被动致命lv16</v>
      </c>
      <c r="BO491">
        <f t="shared" si="211"/>
        <v>10</v>
      </c>
      <c r="BP491">
        <f t="shared" si="212"/>
        <v>10</v>
      </c>
      <c r="BQ491" t="str">
        <f t="shared" si="214"/>
        <v>破甲率值</v>
      </c>
      <c r="BR491" t="str">
        <f t="shared" si="215"/>
        <v>暴击率值</v>
      </c>
      <c r="BS491" s="22" t="str">
        <f>VLOOKUP(BQ491,对应表!AS:AU,3,FALSE)</f>
        <v>破甲率</v>
      </c>
      <c r="BT491" s="22">
        <f>VLOOKUP(BQ491,对应表!AS:AU,2,FALSE)</f>
        <v>1</v>
      </c>
      <c r="BU491" s="22" t="str">
        <f t="shared" si="226"/>
        <v>+10</v>
      </c>
      <c r="BV491" s="22" t="str">
        <f t="shared" si="228"/>
        <v>破甲率+10</v>
      </c>
      <c r="BW491" s="22" t="str">
        <f>_xlfn.IFNA(VLOOKUP(BR491,对应表!AS:AU,3,FALSE),"")</f>
        <v>暴击率</v>
      </c>
      <c r="BX491" s="22">
        <f>_xlfn.IFNA(VLOOKUP(BR491,对应表!AS:AU,2,FALSE),"")</f>
        <v>1</v>
      </c>
      <c r="BY491" s="22" t="str">
        <f t="shared" si="229"/>
        <v>+10</v>
      </c>
      <c r="BZ491" s="22" t="str">
        <f t="shared" si="230"/>
        <v>暴击率+10</v>
      </c>
    </row>
    <row r="492" spans="11:78" x14ac:dyDescent="0.15">
      <c r="K492" t="str">
        <f t="shared" si="221"/>
        <v>被动致命lv17</v>
      </c>
      <c r="L492" s="6" t="str">
        <f>Q492&amp;":"&amp;M492&amp;":"&amp;VLOOKUP(N492,对应表!B:C,2,FALSE)&amp;":"&amp;IF(buff!O492="",0,O492)</f>
        <v>200397:100:1:0</v>
      </c>
      <c r="M492">
        <v>100</v>
      </c>
      <c r="N492" s="1" t="s">
        <v>278</v>
      </c>
      <c r="O492">
        <v>0</v>
      </c>
      <c r="P492">
        <f t="shared" si="222"/>
        <v>11</v>
      </c>
      <c r="Q492">
        <v>200397</v>
      </c>
      <c r="R492" s="4" t="s">
        <v>512</v>
      </c>
      <c r="S492" s="4" t="str">
        <f t="shared" si="227"/>
        <v>被动致命lv17</v>
      </c>
      <c r="T492" s="4" t="str">
        <f t="shared" si="223"/>
        <v>被动致命lv17</v>
      </c>
      <c r="U492" t="s">
        <v>279</v>
      </c>
      <c r="Z492" t="s">
        <v>1185</v>
      </c>
      <c r="AA492">
        <v>11</v>
      </c>
      <c r="AB492" t="s">
        <v>246</v>
      </c>
      <c r="AC492">
        <v>10</v>
      </c>
      <c r="AJ492" s="12" t="str">
        <f t="shared" si="224"/>
        <v>PEN:11|CRI:10</v>
      </c>
      <c r="AS492">
        <v>999</v>
      </c>
      <c r="AV492" s="4"/>
      <c r="AW492" s="4"/>
      <c r="AX492" s="4"/>
      <c r="AY492" s="4"/>
      <c r="BA492" s="12" t="str">
        <f t="shared" si="225"/>
        <v/>
      </c>
      <c r="BB492" s="12" t="str">
        <f t="shared" si="206"/>
        <v/>
      </c>
      <c r="BC492" s="12" t="str">
        <f t="shared" si="207"/>
        <v/>
      </c>
      <c r="BD492" s="12" t="str">
        <f t="shared" si="208"/>
        <v/>
      </c>
      <c r="BE492" s="12" t="str">
        <f t="shared" si="209"/>
        <v/>
      </c>
      <c r="BF492" s="12" t="str">
        <f t="shared" si="210"/>
        <v/>
      </c>
      <c r="BG492" s="12" t="str">
        <f>_xlfn.IFNA(VLOOKUP(Z492,对应表!$Z:$AA,2,FALSE)&amp;AA492,"")</f>
        <v>PEN:11</v>
      </c>
      <c r="BH492" s="12" t="str">
        <f>_xlfn.IFNA(VLOOKUP(AB492,对应表!$Z:$AA,2,FALSE)&amp;AC492,"")</f>
        <v>CRI:10</v>
      </c>
      <c r="BI492" s="12" t="str">
        <f>_xlfn.IFNA(VLOOKUP(AD492,对应表!$Z:$AA,2,FALSE)&amp;AE492,"")</f>
        <v/>
      </c>
      <c r="BJ492" s="12" t="str">
        <f>_xlfn.IFNA(VLOOKUP(AF492,对应表!$Z:$AA,2,FALSE)&amp;AG492,"")</f>
        <v/>
      </c>
      <c r="BK492" s="12" t="str">
        <f>_xlfn.IFNA(VLOOKUP(AH492,对应表!$Z:$AA,2,FALSE)&amp;AI492,"")</f>
        <v/>
      </c>
      <c r="BN492" t="str">
        <f t="shared" si="213"/>
        <v>被动致命lv17</v>
      </c>
      <c r="BO492">
        <f t="shared" si="211"/>
        <v>11</v>
      </c>
      <c r="BP492">
        <f t="shared" si="212"/>
        <v>10</v>
      </c>
      <c r="BQ492" t="str">
        <f t="shared" si="214"/>
        <v>破甲率值</v>
      </c>
      <c r="BR492" t="str">
        <f t="shared" si="215"/>
        <v>暴击率值</v>
      </c>
      <c r="BS492" s="22" t="str">
        <f>VLOOKUP(BQ492,对应表!AS:AU,3,FALSE)</f>
        <v>破甲率</v>
      </c>
      <c r="BT492" s="22">
        <f>VLOOKUP(BQ492,对应表!AS:AU,2,FALSE)</f>
        <v>1</v>
      </c>
      <c r="BU492" s="22" t="str">
        <f t="shared" si="226"/>
        <v>+11</v>
      </c>
      <c r="BV492" s="22" t="str">
        <f t="shared" si="228"/>
        <v>破甲率+11</v>
      </c>
      <c r="BW492" s="22" t="str">
        <f>_xlfn.IFNA(VLOOKUP(BR492,对应表!AS:AU,3,FALSE),"")</f>
        <v>暴击率</v>
      </c>
      <c r="BX492" s="22">
        <f>_xlfn.IFNA(VLOOKUP(BR492,对应表!AS:AU,2,FALSE),"")</f>
        <v>1</v>
      </c>
      <c r="BY492" s="22" t="str">
        <f t="shared" si="229"/>
        <v>+10</v>
      </c>
      <c r="BZ492" s="22" t="str">
        <f t="shared" si="230"/>
        <v>暴击率+10</v>
      </c>
    </row>
    <row r="493" spans="11:78" x14ac:dyDescent="0.15">
      <c r="K493" t="str">
        <f t="shared" si="221"/>
        <v>被动致命lv18</v>
      </c>
      <c r="L493" s="6" t="str">
        <f>Q493&amp;":"&amp;M493&amp;":"&amp;VLOOKUP(N493,对应表!B:C,2,FALSE)&amp;":"&amp;IF(buff!O493="",0,O493)</f>
        <v>200398:100:1:0</v>
      </c>
      <c r="M493">
        <v>100</v>
      </c>
      <c r="N493" s="1" t="s">
        <v>278</v>
      </c>
      <c r="O493">
        <v>0</v>
      </c>
      <c r="P493">
        <f t="shared" si="222"/>
        <v>11</v>
      </c>
      <c r="Q493">
        <v>200398</v>
      </c>
      <c r="R493" s="4" t="s">
        <v>513</v>
      </c>
      <c r="S493" s="4" t="str">
        <f t="shared" si="227"/>
        <v>被动致命lv18</v>
      </c>
      <c r="T493" s="4" t="str">
        <f t="shared" si="223"/>
        <v>被动致命lv18</v>
      </c>
      <c r="U493" t="s">
        <v>279</v>
      </c>
      <c r="Z493" t="s">
        <v>1185</v>
      </c>
      <c r="AA493">
        <v>11</v>
      </c>
      <c r="AB493" t="s">
        <v>246</v>
      </c>
      <c r="AC493">
        <v>11</v>
      </c>
      <c r="AJ493" s="12" t="str">
        <f t="shared" si="224"/>
        <v>PEN:11|CRI:11</v>
      </c>
      <c r="AS493">
        <v>999</v>
      </c>
      <c r="AV493" s="4"/>
      <c r="AW493" s="4"/>
      <c r="AX493" s="4"/>
      <c r="AY493" s="4"/>
      <c r="BA493" s="12" t="str">
        <f t="shared" si="225"/>
        <v/>
      </c>
      <c r="BB493" s="12" t="str">
        <f t="shared" si="206"/>
        <v/>
      </c>
      <c r="BC493" s="12" t="str">
        <f t="shared" si="207"/>
        <v/>
      </c>
      <c r="BD493" s="12" t="str">
        <f t="shared" si="208"/>
        <v/>
      </c>
      <c r="BE493" s="12" t="str">
        <f t="shared" si="209"/>
        <v/>
      </c>
      <c r="BF493" s="12" t="str">
        <f t="shared" si="210"/>
        <v/>
      </c>
      <c r="BG493" s="12" t="str">
        <f>_xlfn.IFNA(VLOOKUP(Z493,对应表!$Z:$AA,2,FALSE)&amp;AA493,"")</f>
        <v>PEN:11</v>
      </c>
      <c r="BH493" s="12" t="str">
        <f>_xlfn.IFNA(VLOOKUP(AB493,对应表!$Z:$AA,2,FALSE)&amp;AC493,"")</f>
        <v>CRI:11</v>
      </c>
      <c r="BI493" s="12" t="str">
        <f>_xlfn.IFNA(VLOOKUP(AD493,对应表!$Z:$AA,2,FALSE)&amp;AE493,"")</f>
        <v/>
      </c>
      <c r="BJ493" s="12" t="str">
        <f>_xlfn.IFNA(VLOOKUP(AF493,对应表!$Z:$AA,2,FALSE)&amp;AG493,"")</f>
        <v/>
      </c>
      <c r="BK493" s="12" t="str">
        <f>_xlfn.IFNA(VLOOKUP(AH493,对应表!$Z:$AA,2,FALSE)&amp;AI493,"")</f>
        <v/>
      </c>
      <c r="BN493" t="str">
        <f t="shared" si="213"/>
        <v>被动致命lv18</v>
      </c>
      <c r="BO493">
        <f t="shared" si="211"/>
        <v>11</v>
      </c>
      <c r="BP493">
        <f t="shared" si="212"/>
        <v>11</v>
      </c>
      <c r="BQ493" t="str">
        <f t="shared" si="214"/>
        <v>破甲率值</v>
      </c>
      <c r="BR493" t="str">
        <f t="shared" si="215"/>
        <v>暴击率值</v>
      </c>
      <c r="BS493" s="22" t="str">
        <f>VLOOKUP(BQ493,对应表!AS:AU,3,FALSE)</f>
        <v>破甲率</v>
      </c>
      <c r="BT493" s="22">
        <f>VLOOKUP(BQ493,对应表!AS:AU,2,FALSE)</f>
        <v>1</v>
      </c>
      <c r="BU493" s="22" t="str">
        <f t="shared" si="226"/>
        <v>+11</v>
      </c>
      <c r="BV493" s="22" t="str">
        <f t="shared" si="228"/>
        <v>破甲率+11</v>
      </c>
      <c r="BW493" s="22" t="str">
        <f>_xlfn.IFNA(VLOOKUP(BR493,对应表!AS:AU,3,FALSE),"")</f>
        <v>暴击率</v>
      </c>
      <c r="BX493" s="22">
        <f>_xlfn.IFNA(VLOOKUP(BR493,对应表!AS:AU,2,FALSE),"")</f>
        <v>1</v>
      </c>
      <c r="BY493" s="22" t="str">
        <f t="shared" si="229"/>
        <v>+11</v>
      </c>
      <c r="BZ493" s="22" t="str">
        <f t="shared" si="230"/>
        <v>暴击率+11</v>
      </c>
    </row>
    <row r="494" spans="11:78" x14ac:dyDescent="0.15">
      <c r="K494" t="str">
        <f t="shared" si="221"/>
        <v>被动致命lv19</v>
      </c>
      <c r="L494" s="6" t="str">
        <f>Q494&amp;":"&amp;M494&amp;":"&amp;VLOOKUP(N494,对应表!B:C,2,FALSE)&amp;":"&amp;IF(buff!O494="",0,O494)</f>
        <v>200399:100:1:0</v>
      </c>
      <c r="M494">
        <v>100</v>
      </c>
      <c r="N494" s="1" t="s">
        <v>278</v>
      </c>
      <c r="O494">
        <v>0</v>
      </c>
      <c r="P494">
        <f t="shared" si="222"/>
        <v>12</v>
      </c>
      <c r="Q494">
        <v>200399</v>
      </c>
      <c r="R494" s="4" t="s">
        <v>514</v>
      </c>
      <c r="S494" s="4" t="str">
        <f t="shared" si="227"/>
        <v>被动致命lv19</v>
      </c>
      <c r="T494" s="4" t="str">
        <f t="shared" si="223"/>
        <v>被动致命lv19</v>
      </c>
      <c r="U494" t="s">
        <v>279</v>
      </c>
      <c r="Z494" t="s">
        <v>1185</v>
      </c>
      <c r="AA494">
        <v>12</v>
      </c>
      <c r="AB494" t="s">
        <v>246</v>
      </c>
      <c r="AC494">
        <v>11</v>
      </c>
      <c r="AJ494" s="12" t="str">
        <f t="shared" si="224"/>
        <v>PEN:12|CRI:11</v>
      </c>
      <c r="AS494">
        <v>999</v>
      </c>
      <c r="AV494" s="4"/>
      <c r="AW494" s="4"/>
      <c r="AX494" s="4"/>
      <c r="AY494" s="4"/>
      <c r="BA494" s="12" t="str">
        <f t="shared" si="225"/>
        <v/>
      </c>
      <c r="BB494" s="12" t="str">
        <f t="shared" si="206"/>
        <v/>
      </c>
      <c r="BC494" s="12" t="str">
        <f t="shared" si="207"/>
        <v/>
      </c>
      <c r="BD494" s="12" t="str">
        <f t="shared" si="208"/>
        <v/>
      </c>
      <c r="BE494" s="12" t="str">
        <f t="shared" si="209"/>
        <v/>
      </c>
      <c r="BF494" s="12" t="str">
        <f t="shared" si="210"/>
        <v/>
      </c>
      <c r="BG494" s="12" t="str">
        <f>_xlfn.IFNA(VLOOKUP(Z494,对应表!$Z:$AA,2,FALSE)&amp;AA494,"")</f>
        <v>PEN:12</v>
      </c>
      <c r="BH494" s="12" t="str">
        <f>_xlfn.IFNA(VLOOKUP(AB494,对应表!$Z:$AA,2,FALSE)&amp;AC494,"")</f>
        <v>CRI:11</v>
      </c>
      <c r="BI494" s="12" t="str">
        <f>_xlfn.IFNA(VLOOKUP(AD494,对应表!$Z:$AA,2,FALSE)&amp;AE494,"")</f>
        <v/>
      </c>
      <c r="BJ494" s="12" t="str">
        <f>_xlfn.IFNA(VLOOKUP(AF494,对应表!$Z:$AA,2,FALSE)&amp;AG494,"")</f>
        <v/>
      </c>
      <c r="BK494" s="12" t="str">
        <f>_xlfn.IFNA(VLOOKUP(AH494,对应表!$Z:$AA,2,FALSE)&amp;AI494,"")</f>
        <v/>
      </c>
      <c r="BN494" t="str">
        <f t="shared" si="213"/>
        <v>被动致命lv19</v>
      </c>
      <c r="BO494">
        <f t="shared" si="211"/>
        <v>12</v>
      </c>
      <c r="BP494">
        <f t="shared" si="212"/>
        <v>11</v>
      </c>
      <c r="BQ494" t="str">
        <f t="shared" si="214"/>
        <v>破甲率值</v>
      </c>
      <c r="BR494" t="str">
        <f t="shared" si="215"/>
        <v>暴击率值</v>
      </c>
      <c r="BS494" s="22" t="str">
        <f>VLOOKUP(BQ494,对应表!AS:AU,3,FALSE)</f>
        <v>破甲率</v>
      </c>
      <c r="BT494" s="22">
        <f>VLOOKUP(BQ494,对应表!AS:AU,2,FALSE)</f>
        <v>1</v>
      </c>
      <c r="BU494" s="22" t="str">
        <f t="shared" si="226"/>
        <v>+12</v>
      </c>
      <c r="BV494" s="22" t="str">
        <f t="shared" si="228"/>
        <v>破甲率+12</v>
      </c>
      <c r="BW494" s="22" t="str">
        <f>_xlfn.IFNA(VLOOKUP(BR494,对应表!AS:AU,3,FALSE),"")</f>
        <v>暴击率</v>
      </c>
      <c r="BX494" s="22">
        <f>_xlfn.IFNA(VLOOKUP(BR494,对应表!AS:AU,2,FALSE),"")</f>
        <v>1</v>
      </c>
      <c r="BY494" s="22" t="str">
        <f t="shared" si="229"/>
        <v>+11</v>
      </c>
      <c r="BZ494" s="22" t="str">
        <f t="shared" si="230"/>
        <v>暴击率+11</v>
      </c>
    </row>
    <row r="495" spans="11:78" x14ac:dyDescent="0.15">
      <c r="K495" t="str">
        <f t="shared" si="221"/>
        <v>被动致命lv20</v>
      </c>
      <c r="L495" s="6" t="str">
        <f>Q495&amp;":"&amp;M495&amp;":"&amp;VLOOKUP(N495,对应表!B:C,2,FALSE)&amp;":"&amp;IF(buff!O495="",0,O495)</f>
        <v>200400:100:1:0</v>
      </c>
      <c r="M495">
        <v>100</v>
      </c>
      <c r="N495" s="1" t="s">
        <v>278</v>
      </c>
      <c r="O495">
        <v>0</v>
      </c>
      <c r="P495">
        <f t="shared" si="222"/>
        <v>12</v>
      </c>
      <c r="Q495">
        <v>200400</v>
      </c>
      <c r="R495" s="4" t="s">
        <v>515</v>
      </c>
      <c r="S495" s="4" t="str">
        <f t="shared" si="227"/>
        <v>被动致命lv20</v>
      </c>
      <c r="T495" s="4" t="str">
        <f t="shared" si="223"/>
        <v>被动致命lv20</v>
      </c>
      <c r="U495" t="s">
        <v>279</v>
      </c>
      <c r="Z495" t="s">
        <v>1185</v>
      </c>
      <c r="AA495">
        <v>12</v>
      </c>
      <c r="AB495" t="s">
        <v>246</v>
      </c>
      <c r="AC495">
        <v>12</v>
      </c>
      <c r="AJ495" s="12" t="str">
        <f t="shared" si="224"/>
        <v>PEN:12|CRI:12</v>
      </c>
      <c r="AS495">
        <v>999</v>
      </c>
      <c r="AV495" s="4"/>
      <c r="AW495" s="4"/>
      <c r="AX495" s="4"/>
      <c r="AY495" s="4"/>
      <c r="BA495" s="12" t="str">
        <f t="shared" si="225"/>
        <v/>
      </c>
      <c r="BB495" s="12" t="str">
        <f t="shared" si="206"/>
        <v/>
      </c>
      <c r="BC495" s="12" t="str">
        <f t="shared" si="207"/>
        <v/>
      </c>
      <c r="BD495" s="12" t="str">
        <f t="shared" si="208"/>
        <v/>
      </c>
      <c r="BE495" s="12" t="str">
        <f t="shared" si="209"/>
        <v/>
      </c>
      <c r="BF495" s="12" t="str">
        <f t="shared" si="210"/>
        <v/>
      </c>
      <c r="BG495" s="12" t="str">
        <f>_xlfn.IFNA(VLOOKUP(Z495,对应表!$Z:$AA,2,FALSE)&amp;AA495,"")</f>
        <v>PEN:12</v>
      </c>
      <c r="BH495" s="12" t="str">
        <f>_xlfn.IFNA(VLOOKUP(AB495,对应表!$Z:$AA,2,FALSE)&amp;AC495,"")</f>
        <v>CRI:12</v>
      </c>
      <c r="BI495" s="12" t="str">
        <f>_xlfn.IFNA(VLOOKUP(AD495,对应表!$Z:$AA,2,FALSE)&amp;AE495,"")</f>
        <v/>
      </c>
      <c r="BJ495" s="12" t="str">
        <f>_xlfn.IFNA(VLOOKUP(AF495,对应表!$Z:$AA,2,FALSE)&amp;AG495,"")</f>
        <v/>
      </c>
      <c r="BK495" s="12" t="str">
        <f>_xlfn.IFNA(VLOOKUP(AH495,对应表!$Z:$AA,2,FALSE)&amp;AI495,"")</f>
        <v/>
      </c>
      <c r="BN495" t="str">
        <f t="shared" si="213"/>
        <v>被动致命lv20</v>
      </c>
      <c r="BO495">
        <f t="shared" si="211"/>
        <v>12</v>
      </c>
      <c r="BP495">
        <f t="shared" si="212"/>
        <v>12</v>
      </c>
      <c r="BQ495" t="str">
        <f t="shared" si="214"/>
        <v>破甲率值</v>
      </c>
      <c r="BR495" t="str">
        <f t="shared" si="215"/>
        <v>暴击率值</v>
      </c>
      <c r="BS495" s="22" t="str">
        <f>VLOOKUP(BQ495,对应表!AS:AU,3,FALSE)</f>
        <v>破甲率</v>
      </c>
      <c r="BT495" s="22">
        <f>VLOOKUP(BQ495,对应表!AS:AU,2,FALSE)</f>
        <v>1</v>
      </c>
      <c r="BU495" s="22" t="str">
        <f t="shared" si="226"/>
        <v>+12</v>
      </c>
      <c r="BV495" s="22" t="str">
        <f t="shared" si="228"/>
        <v>破甲率+12</v>
      </c>
      <c r="BW495" s="22" t="str">
        <f>_xlfn.IFNA(VLOOKUP(BR495,对应表!AS:AU,3,FALSE),"")</f>
        <v>暴击率</v>
      </c>
      <c r="BX495" s="22">
        <f>_xlfn.IFNA(VLOOKUP(BR495,对应表!AS:AU,2,FALSE),"")</f>
        <v>1</v>
      </c>
      <c r="BY495" s="22" t="str">
        <f t="shared" si="229"/>
        <v>+12</v>
      </c>
      <c r="BZ495" s="22" t="str">
        <f t="shared" si="230"/>
        <v>暴击率+12</v>
      </c>
    </row>
    <row r="496" spans="11:78" s="22" customFormat="1" x14ac:dyDescent="0.15">
      <c r="K496" s="22" t="str">
        <f t="shared" ref="K496" si="231">R496</f>
        <v>燃烧远征buff攻击力提升10%</v>
      </c>
      <c r="L496" s="22" t="str">
        <f>Q496&amp;":"&amp;M496&amp;":"&amp;VLOOKUP(N496,对应表!B:C,2,FALSE)&amp;":"&amp;IF(buff!O496="",0,O496)</f>
        <v>400001:100:1:0</v>
      </c>
      <c r="M496" s="22">
        <v>100</v>
      </c>
      <c r="N496" s="23" t="s">
        <v>278</v>
      </c>
      <c r="O496" s="22">
        <v>0</v>
      </c>
      <c r="P496" s="22">
        <f t="shared" ref="P496" si="232">BO496</f>
        <v>10</v>
      </c>
      <c r="Q496" s="22">
        <v>400001</v>
      </c>
      <c r="R496" s="24" t="s">
        <v>1357</v>
      </c>
      <c r="S496" s="24" t="s">
        <v>1356</v>
      </c>
      <c r="T496" s="24" t="s">
        <v>1356</v>
      </c>
      <c r="U496" s="22" t="s">
        <v>279</v>
      </c>
      <c r="Z496" s="22" t="s">
        <v>280</v>
      </c>
      <c r="AA496" s="22">
        <v>10</v>
      </c>
      <c r="AJ496" s="22" t="str">
        <f t="shared" ref="AJ496" si="233">IF(BG496="","",BG496)&amp;IF(BH496="","","|"&amp;BH496)&amp;IF(BI496="","","|"&amp;BI496)&amp;IF(BJ496="","","|"&amp;BJ496)&amp;IF(BK496="","","|"&amp;BK496)</f>
        <v>ATK_P:10</v>
      </c>
      <c r="AS496" s="22">
        <v>999</v>
      </c>
      <c r="AV496" s="24"/>
      <c r="AW496" s="24"/>
      <c r="AX496" s="24"/>
      <c r="AY496" s="24"/>
      <c r="BA496" s="22" t="str">
        <f t="shared" ref="BA496" si="234">IF(BB496="","",BB496)&amp;IF(BC496="","","|"&amp;BC496)&amp;IF(BD496="","","|"&amp;BD496)&amp;IF(BE496="","","|"&amp;BE496)&amp;IF(BF496="","","|"&amp;BF496)</f>
        <v/>
      </c>
      <c r="BB496" s="22" t="str">
        <f t="shared" si="206"/>
        <v/>
      </c>
      <c r="BC496" s="22" t="str">
        <f t="shared" si="207"/>
        <v/>
      </c>
      <c r="BD496" s="22" t="str">
        <f t="shared" si="208"/>
        <v/>
      </c>
      <c r="BE496" s="22" t="str">
        <f t="shared" si="209"/>
        <v/>
      </c>
      <c r="BF496" s="22" t="str">
        <f t="shared" si="210"/>
        <v/>
      </c>
      <c r="BG496" s="22" t="str">
        <f>_xlfn.IFNA(VLOOKUP(Z496,对应表!$Z:$AA,2,FALSE)&amp;AA496,"")</f>
        <v>ATK_P:10</v>
      </c>
      <c r="BH496" s="22" t="str">
        <f>_xlfn.IFNA(VLOOKUP(AB496,对应表!$Z:$AA,2,FALSE)&amp;AC496,"")</f>
        <v/>
      </c>
      <c r="BI496" s="22" t="str">
        <f>_xlfn.IFNA(VLOOKUP(AD496,对应表!$Z:$AA,2,FALSE)&amp;AE496,"")</f>
        <v/>
      </c>
      <c r="BJ496" s="22" t="str">
        <f>_xlfn.IFNA(VLOOKUP(AF496,对应表!$Z:$AA,2,FALSE)&amp;AG496,"")</f>
        <v/>
      </c>
      <c r="BK496" s="22" t="str">
        <f>_xlfn.IFNA(VLOOKUP(AH496,对应表!$Z:$AA,2,FALSE)&amp;AI496,"")</f>
        <v/>
      </c>
      <c r="BN496" t="str">
        <f t="shared" si="213"/>
        <v>燃烧远征buff攻击力提升10%</v>
      </c>
      <c r="BO496" s="22">
        <f t="shared" si="211"/>
        <v>10</v>
      </c>
      <c r="BP496" s="22" t="str">
        <f t="shared" si="212"/>
        <v/>
      </c>
      <c r="BQ496" t="str">
        <f t="shared" si="214"/>
        <v>攻击比率</v>
      </c>
      <c r="BR496">
        <f t="shared" si="215"/>
        <v>0</v>
      </c>
    </row>
    <row r="497" spans="11:74" x14ac:dyDescent="0.15">
      <c r="K497" t="str">
        <f t="shared" ref="K497:K501" si="235">R497</f>
        <v>燃烧远征buff攻击力附带5%吸血</v>
      </c>
      <c r="L497" s="6" t="str">
        <f>Q497&amp;":"&amp;M497&amp;":"&amp;VLOOKUP(N497,对应表!B:C,2,FALSE)&amp;":"&amp;IF(buff!O497="",0,O497)</f>
        <v>400002:100:1:0</v>
      </c>
      <c r="M497">
        <v>100</v>
      </c>
      <c r="N497" s="1" t="s">
        <v>278</v>
      </c>
      <c r="O497">
        <v>0</v>
      </c>
      <c r="P497">
        <f t="shared" ref="P497:P501" si="236">BO497</f>
        <v>5</v>
      </c>
      <c r="Q497" s="22">
        <v>400002</v>
      </c>
      <c r="R497" s="24" t="s">
        <v>1358</v>
      </c>
      <c r="S497" s="24" t="s">
        <v>1363</v>
      </c>
      <c r="T497" s="24" t="s">
        <v>1363</v>
      </c>
      <c r="U497" t="s">
        <v>156</v>
      </c>
      <c r="AJ497" s="12" t="str">
        <f t="shared" ref="AJ497:AJ501" si="237">IF(BG497="","",BG497)&amp;IF(BH497="","","|"&amp;BH497)&amp;IF(BI497="","","|"&amp;BI497)&amp;IF(BJ497="","","|"&amp;BJ497)&amp;IF(BK497="","","|"&amp;BK497)</f>
        <v/>
      </c>
      <c r="AP497">
        <v>5</v>
      </c>
      <c r="AS497">
        <v>999</v>
      </c>
      <c r="AV497" s="4"/>
      <c r="AW497" s="4"/>
      <c r="AX497" s="4"/>
      <c r="AY497" s="4"/>
      <c r="BA497" s="12" t="str">
        <f t="shared" ref="BA497:BA501" si="238">IF(BB497="","",BB497)&amp;IF(BC497="","","|"&amp;BC497)&amp;IF(BD497="","","|"&amp;BD497)&amp;IF(BE497="","","|"&amp;BE497)&amp;IF(BF497="","","|"&amp;BF497)</f>
        <v/>
      </c>
      <c r="BB497" s="12" t="str">
        <f t="shared" si="206"/>
        <v/>
      </c>
      <c r="BC497" s="12" t="str">
        <f t="shared" si="207"/>
        <v/>
      </c>
      <c r="BD497" s="12" t="str">
        <f t="shared" si="208"/>
        <v/>
      </c>
      <c r="BE497" s="12" t="str">
        <f t="shared" si="209"/>
        <v/>
      </c>
      <c r="BF497" s="12" t="str">
        <f t="shared" si="210"/>
        <v/>
      </c>
      <c r="BG497" s="12" t="str">
        <f>_xlfn.IFNA(VLOOKUP(Z497,对应表!$Z:$AA,2,FALSE)&amp;AA497,"")</f>
        <v/>
      </c>
      <c r="BH497" s="12" t="str">
        <f>_xlfn.IFNA(VLOOKUP(AB497,对应表!$Z:$AA,2,FALSE)&amp;AC497,"")</f>
        <v/>
      </c>
      <c r="BI497" s="12" t="str">
        <f>_xlfn.IFNA(VLOOKUP(AD497,对应表!$Z:$AA,2,FALSE)&amp;AE497,"")</f>
        <v/>
      </c>
      <c r="BJ497" s="12" t="str">
        <f>_xlfn.IFNA(VLOOKUP(AF497,对应表!$Z:$AA,2,FALSE)&amp;AG497,"")</f>
        <v/>
      </c>
      <c r="BK497" s="12" t="str">
        <f>_xlfn.IFNA(VLOOKUP(AH497,对应表!$Z:$AA,2,FALSE)&amp;AI497,"")</f>
        <v/>
      </c>
      <c r="BN497" t="str">
        <f t="shared" si="213"/>
        <v>燃烧远征buff攻击力附带5%吸血</v>
      </c>
      <c r="BO497">
        <f t="shared" ref="BO497:BO501" si="239">IF(AA497="",IF(V497="",IF(AP497="",W497,AP497),V497),AA497)</f>
        <v>5</v>
      </c>
      <c r="BP497" t="str">
        <f t="shared" ref="BP497:BP501" si="240">IF(AC497="","",AC497)</f>
        <v/>
      </c>
      <c r="BQ497">
        <f t="shared" si="214"/>
        <v>0</v>
      </c>
      <c r="BR497">
        <f t="shared" si="215"/>
        <v>0</v>
      </c>
      <c r="BS497" s="16"/>
      <c r="BT497" s="16"/>
      <c r="BU497" s="16"/>
      <c r="BV497" s="16"/>
    </row>
    <row r="498" spans="11:74" x14ac:dyDescent="0.15">
      <c r="K498" t="str">
        <f t="shared" si="235"/>
        <v>燃烧远征buff防御力提升10%</v>
      </c>
      <c r="L498" s="6" t="str">
        <f>Q498&amp;":"&amp;M498&amp;":"&amp;VLOOKUP(N498,对应表!B:C,2,FALSE)&amp;":"&amp;IF(buff!O498="",0,O498)</f>
        <v>400003:100:1:0</v>
      </c>
      <c r="M498">
        <v>100</v>
      </c>
      <c r="N498" s="1" t="s">
        <v>278</v>
      </c>
      <c r="O498">
        <v>0</v>
      </c>
      <c r="P498">
        <f t="shared" si="236"/>
        <v>10</v>
      </c>
      <c r="Q498" s="22">
        <v>400003</v>
      </c>
      <c r="R498" s="24" t="s">
        <v>1359</v>
      </c>
      <c r="S498" s="24" t="s">
        <v>1364</v>
      </c>
      <c r="T498" s="24" t="s">
        <v>1364</v>
      </c>
      <c r="U498" t="s">
        <v>279</v>
      </c>
      <c r="Z498" t="s">
        <v>586</v>
      </c>
      <c r="AA498">
        <v>10</v>
      </c>
      <c r="AJ498" s="12" t="str">
        <f t="shared" si="237"/>
        <v>DEF_P:10</v>
      </c>
      <c r="AS498">
        <v>999</v>
      </c>
      <c r="AV498" s="4"/>
      <c r="AW498" s="4"/>
      <c r="AX498" s="4"/>
      <c r="AY498" s="4"/>
      <c r="BA498" s="12" t="str">
        <f t="shared" si="238"/>
        <v/>
      </c>
      <c r="BB498" s="12" t="str">
        <f t="shared" si="206"/>
        <v/>
      </c>
      <c r="BC498" s="12" t="str">
        <f t="shared" si="207"/>
        <v/>
      </c>
      <c r="BD498" s="12" t="str">
        <f t="shared" si="208"/>
        <v/>
      </c>
      <c r="BE498" s="12" t="str">
        <f t="shared" si="209"/>
        <v/>
      </c>
      <c r="BF498" s="12" t="str">
        <f t="shared" si="210"/>
        <v/>
      </c>
      <c r="BG498" s="12" t="str">
        <f>_xlfn.IFNA(VLOOKUP(Z498,对应表!$Z:$AA,2,FALSE)&amp;AA498,"")</f>
        <v>DEF_P:10</v>
      </c>
      <c r="BH498" s="12" t="str">
        <f>_xlfn.IFNA(VLOOKUP(AB498,对应表!$Z:$AA,2,FALSE)&amp;AC498,"")</f>
        <v/>
      </c>
      <c r="BI498" s="12" t="str">
        <f>_xlfn.IFNA(VLOOKUP(AD498,对应表!$Z:$AA,2,FALSE)&amp;AE498,"")</f>
        <v/>
      </c>
      <c r="BJ498" s="12" t="str">
        <f>_xlfn.IFNA(VLOOKUP(AF498,对应表!$Z:$AA,2,FALSE)&amp;AG498,"")</f>
        <v/>
      </c>
      <c r="BK498" s="12" t="str">
        <f>_xlfn.IFNA(VLOOKUP(AH498,对应表!$Z:$AA,2,FALSE)&amp;AI498,"")</f>
        <v/>
      </c>
      <c r="BN498" t="str">
        <f t="shared" si="213"/>
        <v>燃烧远征buff防御力提升10%</v>
      </c>
      <c r="BO498">
        <f t="shared" si="239"/>
        <v>10</v>
      </c>
      <c r="BP498" t="str">
        <f t="shared" si="240"/>
        <v/>
      </c>
      <c r="BQ498" t="str">
        <f t="shared" si="214"/>
        <v>防御比率</v>
      </c>
      <c r="BR498">
        <f t="shared" si="215"/>
        <v>0</v>
      </c>
      <c r="BS498" s="16"/>
      <c r="BT498" s="16"/>
      <c r="BU498" s="16"/>
      <c r="BV498" s="16"/>
    </row>
    <row r="499" spans="11:74" x14ac:dyDescent="0.15">
      <c r="K499" t="str">
        <f t="shared" si="235"/>
        <v>燃烧远征buff速度提升10%</v>
      </c>
      <c r="L499" s="6" t="str">
        <f>Q499&amp;":"&amp;M499&amp;":"&amp;VLOOKUP(N499,对应表!B:C,2,FALSE)&amp;":"&amp;IF(buff!O499="",0,O499)</f>
        <v>400004:100:1:0</v>
      </c>
      <c r="M499">
        <v>100</v>
      </c>
      <c r="N499" s="1" t="s">
        <v>278</v>
      </c>
      <c r="O499">
        <v>0</v>
      </c>
      <c r="P499">
        <f t="shared" si="236"/>
        <v>10</v>
      </c>
      <c r="Q499" s="22">
        <v>400004</v>
      </c>
      <c r="R499" s="24" t="s">
        <v>1360</v>
      </c>
      <c r="S499" s="24" t="s">
        <v>1365</v>
      </c>
      <c r="T499" s="24" t="s">
        <v>1365</v>
      </c>
      <c r="U499" t="s">
        <v>279</v>
      </c>
      <c r="Z499" t="s">
        <v>392</v>
      </c>
      <c r="AA499">
        <v>10</v>
      </c>
      <c r="AJ499" s="12" t="str">
        <f t="shared" si="237"/>
        <v>SPD_P:10</v>
      </c>
      <c r="AS499">
        <v>999</v>
      </c>
      <c r="AV499" s="4"/>
      <c r="AW499" s="4"/>
      <c r="AX499" s="4"/>
      <c r="AY499" s="4"/>
      <c r="BA499" s="12" t="str">
        <f t="shared" si="238"/>
        <v/>
      </c>
      <c r="BB499" s="12" t="str">
        <f t="shared" si="206"/>
        <v/>
      </c>
      <c r="BC499" s="12" t="str">
        <f t="shared" si="207"/>
        <v/>
      </c>
      <c r="BD499" s="12" t="str">
        <f t="shared" si="208"/>
        <v/>
      </c>
      <c r="BE499" s="12" t="str">
        <f t="shared" si="209"/>
        <v/>
      </c>
      <c r="BF499" s="12" t="str">
        <f t="shared" si="210"/>
        <v/>
      </c>
      <c r="BG499" s="12" t="str">
        <f>_xlfn.IFNA(VLOOKUP(Z499,对应表!$Z:$AA,2,FALSE)&amp;AA499,"")</f>
        <v>SPD_P:10</v>
      </c>
      <c r="BH499" s="12" t="str">
        <f>_xlfn.IFNA(VLOOKUP(AB499,对应表!$Z:$AA,2,FALSE)&amp;AC499,"")</f>
        <v/>
      </c>
      <c r="BI499" s="12" t="str">
        <f>_xlfn.IFNA(VLOOKUP(AD499,对应表!$Z:$AA,2,FALSE)&amp;AE499,"")</f>
        <v/>
      </c>
      <c r="BJ499" s="12" t="str">
        <f>_xlfn.IFNA(VLOOKUP(AF499,对应表!$Z:$AA,2,FALSE)&amp;AG499,"")</f>
        <v/>
      </c>
      <c r="BK499" s="12" t="str">
        <f>_xlfn.IFNA(VLOOKUP(AH499,对应表!$Z:$AA,2,FALSE)&amp;AI499,"")</f>
        <v/>
      </c>
      <c r="BN499" t="str">
        <f t="shared" si="213"/>
        <v>燃烧远征buff速度提升10%</v>
      </c>
      <c r="BO499">
        <f t="shared" si="239"/>
        <v>10</v>
      </c>
      <c r="BP499" t="str">
        <f t="shared" si="240"/>
        <v/>
      </c>
      <c r="BQ499" t="str">
        <f t="shared" si="214"/>
        <v>速度比率</v>
      </c>
      <c r="BR499">
        <f t="shared" si="215"/>
        <v>0</v>
      </c>
      <c r="BS499" s="16"/>
      <c r="BT499" s="16"/>
      <c r="BU499" s="16"/>
      <c r="BV499" s="16"/>
    </row>
    <row r="500" spans="11:74" x14ac:dyDescent="0.15">
      <c r="K500" t="str">
        <f t="shared" si="235"/>
        <v>燃烧远征buff降低敌方攻击10%</v>
      </c>
      <c r="L500" s="6" t="str">
        <f>Q500&amp;":"&amp;M500&amp;":"&amp;VLOOKUP(N500,对应表!B:C,2,FALSE)&amp;":"&amp;IF(buff!O500="",0,O500)</f>
        <v>400005:100:1:0</v>
      </c>
      <c r="M500">
        <v>100</v>
      </c>
      <c r="N500" s="1" t="s">
        <v>278</v>
      </c>
      <c r="O500">
        <v>0</v>
      </c>
      <c r="P500">
        <f t="shared" si="236"/>
        <v>-10</v>
      </c>
      <c r="Q500" s="22">
        <v>400005</v>
      </c>
      <c r="R500" s="24" t="s">
        <v>1361</v>
      </c>
      <c r="S500" s="24" t="s">
        <v>1366</v>
      </c>
      <c r="T500" s="24" t="s">
        <v>1366</v>
      </c>
      <c r="U500" t="s">
        <v>279</v>
      </c>
      <c r="Z500" t="s">
        <v>280</v>
      </c>
      <c r="AA500">
        <v>-10</v>
      </c>
      <c r="AJ500" s="12" t="str">
        <f t="shared" si="237"/>
        <v>ATK_P:-10</v>
      </c>
      <c r="AS500">
        <v>999</v>
      </c>
      <c r="AV500" s="4"/>
      <c r="AW500" s="4"/>
      <c r="AX500" s="4"/>
      <c r="AY500" s="4"/>
      <c r="BA500" s="12" t="str">
        <f t="shared" si="238"/>
        <v/>
      </c>
      <c r="BB500" s="12" t="str">
        <f t="shared" si="206"/>
        <v/>
      </c>
      <c r="BC500" s="12" t="str">
        <f t="shared" si="207"/>
        <v/>
      </c>
      <c r="BD500" s="12" t="str">
        <f t="shared" si="208"/>
        <v/>
      </c>
      <c r="BE500" s="12" t="str">
        <f t="shared" si="209"/>
        <v/>
      </c>
      <c r="BF500" s="12" t="str">
        <f t="shared" si="210"/>
        <v/>
      </c>
      <c r="BG500" s="12" t="str">
        <f>_xlfn.IFNA(VLOOKUP(Z500,对应表!$Z:$AA,2,FALSE)&amp;AA500,"")</f>
        <v>ATK_P:-10</v>
      </c>
      <c r="BH500" s="12" t="str">
        <f>_xlfn.IFNA(VLOOKUP(AB500,对应表!$Z:$AA,2,FALSE)&amp;AC500,"")</f>
        <v/>
      </c>
      <c r="BI500" s="12" t="str">
        <f>_xlfn.IFNA(VLOOKUP(AD500,对应表!$Z:$AA,2,FALSE)&amp;AE500,"")</f>
        <v/>
      </c>
      <c r="BJ500" s="12" t="str">
        <f>_xlfn.IFNA(VLOOKUP(AF500,对应表!$Z:$AA,2,FALSE)&amp;AG500,"")</f>
        <v/>
      </c>
      <c r="BK500" s="12" t="str">
        <f>_xlfn.IFNA(VLOOKUP(AH500,对应表!$Z:$AA,2,FALSE)&amp;AI500,"")</f>
        <v/>
      </c>
      <c r="BN500" t="str">
        <f t="shared" si="213"/>
        <v>燃烧远征buff降低敌方攻击10%</v>
      </c>
      <c r="BO500">
        <f t="shared" si="239"/>
        <v>-10</v>
      </c>
      <c r="BP500" t="str">
        <f t="shared" si="240"/>
        <v/>
      </c>
      <c r="BQ500" t="str">
        <f t="shared" si="214"/>
        <v>攻击比率</v>
      </c>
      <c r="BR500">
        <f t="shared" si="215"/>
        <v>0</v>
      </c>
      <c r="BS500" s="16"/>
      <c r="BT500" s="16"/>
      <c r="BU500" s="16"/>
      <c r="BV500" s="16"/>
    </row>
    <row r="501" spans="11:74" x14ac:dyDescent="0.15">
      <c r="K501" t="str">
        <f t="shared" si="235"/>
        <v>燃烧远征buff降低敌方防御10%</v>
      </c>
      <c r="L501" s="6" t="str">
        <f>Q501&amp;":"&amp;M501&amp;":"&amp;VLOOKUP(N501,对应表!B:C,2,FALSE)&amp;":"&amp;IF(buff!O501="",0,O501)</f>
        <v>400006:100:1:0</v>
      </c>
      <c r="M501">
        <v>100</v>
      </c>
      <c r="N501" s="1" t="s">
        <v>278</v>
      </c>
      <c r="O501">
        <v>0</v>
      </c>
      <c r="P501">
        <f t="shared" si="236"/>
        <v>-10</v>
      </c>
      <c r="Q501" s="22">
        <v>400006</v>
      </c>
      <c r="R501" s="24" t="s">
        <v>1362</v>
      </c>
      <c r="S501" s="24" t="s">
        <v>1367</v>
      </c>
      <c r="T501" s="24" t="s">
        <v>1367</v>
      </c>
      <c r="U501" t="s">
        <v>279</v>
      </c>
      <c r="Z501" t="s">
        <v>1368</v>
      </c>
      <c r="AA501">
        <v>-10</v>
      </c>
      <c r="AJ501" s="12" t="str">
        <f t="shared" si="237"/>
        <v>DEF_P:-10</v>
      </c>
      <c r="AS501">
        <v>999</v>
      </c>
      <c r="AV501" s="4"/>
      <c r="AW501" s="4"/>
      <c r="AX501" s="4"/>
      <c r="AY501" s="4"/>
      <c r="BA501" s="12" t="str">
        <f t="shared" si="238"/>
        <v/>
      </c>
      <c r="BB501" s="12" t="str">
        <f t="shared" si="206"/>
        <v/>
      </c>
      <c r="BC501" s="12" t="str">
        <f t="shared" si="207"/>
        <v/>
      </c>
      <c r="BD501" s="12" t="str">
        <f t="shared" si="208"/>
        <v/>
      </c>
      <c r="BE501" s="12" t="str">
        <f t="shared" si="209"/>
        <v/>
      </c>
      <c r="BF501" s="12" t="str">
        <f t="shared" si="210"/>
        <v/>
      </c>
      <c r="BG501" s="12" t="str">
        <f>_xlfn.IFNA(VLOOKUP(Z501,对应表!$Z:$AA,2,FALSE)&amp;AA501,"")</f>
        <v>DEF_P:-10</v>
      </c>
      <c r="BH501" s="12" t="str">
        <f>_xlfn.IFNA(VLOOKUP(AB501,对应表!$Z:$AA,2,FALSE)&amp;AC501,"")</f>
        <v/>
      </c>
      <c r="BI501" s="12" t="str">
        <f>_xlfn.IFNA(VLOOKUP(AD501,对应表!$Z:$AA,2,FALSE)&amp;AE501,"")</f>
        <v/>
      </c>
      <c r="BJ501" s="12" t="str">
        <f>_xlfn.IFNA(VLOOKUP(AF501,对应表!$Z:$AA,2,FALSE)&amp;AG501,"")</f>
        <v/>
      </c>
      <c r="BK501" s="12" t="str">
        <f>_xlfn.IFNA(VLOOKUP(AH501,对应表!$Z:$AA,2,FALSE)&amp;AI501,"")</f>
        <v/>
      </c>
      <c r="BN501" t="str">
        <f t="shared" si="213"/>
        <v>燃烧远征buff降低敌方防御10%</v>
      </c>
      <c r="BO501">
        <f t="shared" si="239"/>
        <v>-10</v>
      </c>
      <c r="BP501" t="str">
        <f t="shared" si="240"/>
        <v/>
      </c>
      <c r="BQ501" t="str">
        <f t="shared" si="214"/>
        <v>防御比率</v>
      </c>
      <c r="BR501">
        <f t="shared" si="215"/>
        <v>0</v>
      </c>
      <c r="BS501" s="16"/>
      <c r="BT501" s="16"/>
      <c r="BU501" s="16"/>
      <c r="BV501" s="16"/>
    </row>
    <row r="502" spans="11:74" x14ac:dyDescent="0.15">
      <c r="N502" s="1"/>
      <c r="R502" s="4"/>
      <c r="S502" s="4"/>
      <c r="T502" s="4"/>
      <c r="BS502" s="16"/>
      <c r="BT502" s="16"/>
      <c r="BU502" s="16"/>
      <c r="BV502" s="16"/>
    </row>
    <row r="503" spans="11:74" x14ac:dyDescent="0.15">
      <c r="N503" s="1"/>
      <c r="R503" s="4"/>
      <c r="S503" s="4"/>
      <c r="T503" s="4"/>
      <c r="BS503" s="16"/>
      <c r="BT503" s="16"/>
      <c r="BU503" s="16"/>
      <c r="BV503" s="16"/>
    </row>
    <row r="504" spans="11:74" x14ac:dyDescent="0.15">
      <c r="N504" s="1"/>
      <c r="R504" s="4"/>
      <c r="S504" s="4"/>
      <c r="T504" s="4"/>
      <c r="BS504" s="16"/>
      <c r="BT504" s="16"/>
      <c r="BU504" s="16"/>
      <c r="BV504" s="16"/>
    </row>
    <row r="505" spans="11:74" x14ac:dyDescent="0.15">
      <c r="N505" s="1"/>
      <c r="R505" s="4"/>
      <c r="S505" s="4"/>
      <c r="T505" s="4"/>
    </row>
    <row r="506" spans="11:74" x14ac:dyDescent="0.15">
      <c r="N506" s="1"/>
      <c r="R506" s="4"/>
      <c r="S506" s="4"/>
      <c r="T506" s="4"/>
    </row>
    <row r="507" spans="11:74" x14ac:dyDescent="0.15">
      <c r="N507" s="1"/>
      <c r="R507" s="4"/>
      <c r="S507" s="4"/>
      <c r="T507" s="4"/>
    </row>
    <row r="508" spans="11:74" x14ac:dyDescent="0.15">
      <c r="N508" s="1"/>
      <c r="R508" s="4"/>
      <c r="S508" s="4"/>
      <c r="T508" s="4"/>
    </row>
    <row r="509" spans="11:74" x14ac:dyDescent="0.15">
      <c r="N509" s="1"/>
      <c r="R509" s="4"/>
      <c r="S509" s="4"/>
      <c r="T509" s="4"/>
    </row>
    <row r="510" spans="11:74" x14ac:dyDescent="0.15">
      <c r="N510" s="1"/>
      <c r="R510" s="4"/>
      <c r="S510" s="4"/>
      <c r="T510" s="4"/>
    </row>
    <row r="511" spans="11:74" x14ac:dyDescent="0.15">
      <c r="N511" s="1"/>
      <c r="R511" s="4"/>
      <c r="S511" s="4"/>
      <c r="T511" s="4"/>
    </row>
    <row r="512" spans="11:74" x14ac:dyDescent="0.15">
      <c r="N512" s="1"/>
      <c r="R512" s="4"/>
      <c r="S512" s="4"/>
      <c r="T512" s="4"/>
    </row>
    <row r="513" spans="14:20" x14ac:dyDescent="0.15">
      <c r="N513" s="1"/>
      <c r="R513" s="4"/>
      <c r="S513" s="4"/>
      <c r="T513" s="4"/>
    </row>
    <row r="514" spans="14:20" x14ac:dyDescent="0.15">
      <c r="N514" s="1"/>
      <c r="R514" s="4"/>
      <c r="S514" s="4"/>
      <c r="T514" s="4"/>
    </row>
    <row r="515" spans="14:20" x14ac:dyDescent="0.15">
      <c r="N515" s="1"/>
      <c r="R515" s="4"/>
      <c r="S515" s="4"/>
      <c r="T515" s="4"/>
    </row>
    <row r="516" spans="14:20" x14ac:dyDescent="0.15">
      <c r="N516" s="1"/>
      <c r="R516" s="4"/>
      <c r="S516" s="4"/>
      <c r="T516" s="4"/>
    </row>
    <row r="517" spans="14:20" x14ac:dyDescent="0.15">
      <c r="N517" s="1"/>
      <c r="R517" s="4"/>
      <c r="S517" s="4"/>
      <c r="T517" s="4"/>
    </row>
    <row r="518" spans="14:20" x14ac:dyDescent="0.15">
      <c r="N518" s="1"/>
      <c r="R518" s="4"/>
      <c r="S518" s="4"/>
      <c r="T518" s="4"/>
    </row>
    <row r="519" spans="14:20" x14ac:dyDescent="0.15">
      <c r="N519" s="1"/>
      <c r="R519" s="4"/>
      <c r="S519" s="4"/>
      <c r="T519" s="4"/>
    </row>
    <row r="520" spans="14:20" x14ac:dyDescent="0.15">
      <c r="N520" s="1"/>
      <c r="R520" s="4"/>
      <c r="S520" s="4"/>
      <c r="T520" s="4"/>
    </row>
    <row r="521" spans="14:20" x14ac:dyDescent="0.15">
      <c r="N521" s="1"/>
      <c r="R521" s="4"/>
      <c r="S521" s="4"/>
      <c r="T521" s="4"/>
    </row>
    <row r="522" spans="14:20" x14ac:dyDescent="0.15">
      <c r="N522" s="1"/>
      <c r="R522" s="4"/>
      <c r="S522" s="4"/>
      <c r="T522" s="4"/>
    </row>
    <row r="523" spans="14:20" x14ac:dyDescent="0.15">
      <c r="N523" s="1"/>
      <c r="R523" s="4"/>
      <c r="S523" s="4"/>
      <c r="T523" s="4"/>
    </row>
    <row r="524" spans="14:20" x14ac:dyDescent="0.15">
      <c r="N524" s="1"/>
      <c r="R524" s="4"/>
      <c r="S524" s="4"/>
      <c r="T524" s="4"/>
    </row>
    <row r="525" spans="14:20" x14ac:dyDescent="0.15">
      <c r="N525" s="1"/>
      <c r="R525" s="4"/>
      <c r="S525" s="4"/>
      <c r="T525" s="4"/>
    </row>
    <row r="526" spans="14:20" x14ac:dyDescent="0.15">
      <c r="N526" s="1"/>
      <c r="R526" s="4"/>
      <c r="S526" s="4"/>
      <c r="T526" s="4"/>
    </row>
    <row r="527" spans="14:20" x14ac:dyDescent="0.15">
      <c r="N527" s="1"/>
      <c r="R527" s="4"/>
      <c r="S527" s="4"/>
      <c r="T527" s="4"/>
    </row>
    <row r="528" spans="14:20" x14ac:dyDescent="0.15">
      <c r="N528" s="1"/>
      <c r="R528" s="4"/>
      <c r="S528" s="4"/>
      <c r="T528" s="4"/>
    </row>
    <row r="529" spans="14:20" x14ac:dyDescent="0.15">
      <c r="N529" s="1"/>
      <c r="R529" s="4"/>
      <c r="S529" s="4"/>
      <c r="T529" s="4"/>
    </row>
    <row r="530" spans="14:20" x14ac:dyDescent="0.15">
      <c r="N530" s="1"/>
      <c r="R530" s="4"/>
      <c r="S530" s="4"/>
      <c r="T530" s="4"/>
    </row>
    <row r="531" spans="14:20" x14ac:dyDescent="0.15">
      <c r="N531" s="1"/>
      <c r="R531" s="4"/>
      <c r="S531" s="4"/>
      <c r="T531" s="4"/>
    </row>
    <row r="532" spans="14:20" x14ac:dyDescent="0.15">
      <c r="N532" s="1"/>
      <c r="R532" s="4"/>
      <c r="S532" s="4"/>
      <c r="T532" s="4"/>
    </row>
    <row r="533" spans="14:20" x14ac:dyDescent="0.15">
      <c r="N533" s="1"/>
      <c r="R533" s="4"/>
      <c r="S533" s="4"/>
      <c r="T533" s="4"/>
    </row>
    <row r="534" spans="14:20" x14ac:dyDescent="0.15">
      <c r="N534" s="1"/>
      <c r="R534" s="4"/>
      <c r="S534" s="4"/>
      <c r="T534" s="4"/>
    </row>
    <row r="535" spans="14:20" x14ac:dyDescent="0.15">
      <c r="N535" s="1"/>
      <c r="R535" s="4"/>
      <c r="S535" s="4"/>
      <c r="T535" s="4"/>
    </row>
    <row r="536" spans="14:20" x14ac:dyDescent="0.15">
      <c r="N536" s="1"/>
      <c r="R536" s="4"/>
      <c r="S536" s="4"/>
      <c r="T536" s="4"/>
    </row>
    <row r="537" spans="14:20" x14ac:dyDescent="0.15">
      <c r="N537" s="1"/>
      <c r="R537" s="4"/>
      <c r="S537" s="4"/>
      <c r="T537" s="4"/>
    </row>
    <row r="538" spans="14:20" x14ac:dyDescent="0.15">
      <c r="N538" s="1"/>
      <c r="R538" s="4"/>
      <c r="S538" s="4"/>
      <c r="T538" s="4"/>
    </row>
    <row r="539" spans="14:20" x14ac:dyDescent="0.15">
      <c r="N539" s="1"/>
      <c r="R539" s="4"/>
      <c r="S539" s="4"/>
      <c r="T539" s="4"/>
    </row>
    <row r="540" spans="14:20" x14ac:dyDescent="0.15">
      <c r="N540" s="1"/>
      <c r="R540" s="4"/>
      <c r="S540" s="4"/>
      <c r="T540" s="4"/>
    </row>
    <row r="541" spans="14:20" x14ac:dyDescent="0.15">
      <c r="N541" s="1"/>
      <c r="R541" s="4"/>
      <c r="S541" s="4"/>
      <c r="T541" s="4"/>
    </row>
    <row r="542" spans="14:20" x14ac:dyDescent="0.15">
      <c r="N542" s="1"/>
      <c r="R542" s="4"/>
      <c r="S542" s="4"/>
      <c r="T542" s="4"/>
    </row>
    <row r="543" spans="14:20" x14ac:dyDescent="0.15">
      <c r="N543" s="1"/>
      <c r="R543" s="4"/>
      <c r="S543" s="4"/>
      <c r="T543" s="4"/>
    </row>
    <row r="544" spans="14:20" x14ac:dyDescent="0.15">
      <c r="N544" s="1"/>
      <c r="R544" s="4"/>
      <c r="S544" s="4"/>
      <c r="T544" s="4"/>
    </row>
    <row r="545" spans="14:20" x14ac:dyDescent="0.15">
      <c r="N545" s="1"/>
      <c r="R545" s="4"/>
      <c r="S545" s="4"/>
      <c r="T545" s="4"/>
    </row>
    <row r="546" spans="14:20" x14ac:dyDescent="0.15">
      <c r="N546" s="1"/>
      <c r="R546" s="4"/>
      <c r="S546" s="4"/>
      <c r="T546" s="4"/>
    </row>
    <row r="547" spans="14:20" x14ac:dyDescent="0.15">
      <c r="N547" s="1"/>
      <c r="R547" s="4"/>
      <c r="S547" s="4"/>
      <c r="T547" s="4"/>
    </row>
    <row r="548" spans="14:20" x14ac:dyDescent="0.15">
      <c r="N548" s="1"/>
      <c r="R548" s="4"/>
      <c r="S548" s="4"/>
      <c r="T548" s="4"/>
    </row>
    <row r="549" spans="14:20" x14ac:dyDescent="0.15">
      <c r="N549" s="1"/>
      <c r="R549" s="4"/>
      <c r="S549" s="4"/>
      <c r="T549" s="4"/>
    </row>
    <row r="550" spans="14:20" x14ac:dyDescent="0.15">
      <c r="N550" s="1"/>
      <c r="R550" s="4"/>
      <c r="S550" s="4"/>
      <c r="T550" s="4"/>
    </row>
    <row r="551" spans="14:20" x14ac:dyDescent="0.15">
      <c r="N551" s="1"/>
      <c r="R551" s="4"/>
      <c r="S551" s="4"/>
      <c r="T551" s="4"/>
    </row>
    <row r="552" spans="14:20" x14ac:dyDescent="0.15">
      <c r="N552" s="1"/>
      <c r="R552" s="4"/>
      <c r="S552" s="4"/>
      <c r="T552" s="4"/>
    </row>
    <row r="553" spans="14:20" x14ac:dyDescent="0.15">
      <c r="N553" s="1"/>
      <c r="R553" s="4"/>
      <c r="S553" s="4"/>
      <c r="T553" s="4"/>
    </row>
    <row r="554" spans="14:20" x14ac:dyDescent="0.15">
      <c r="N554" s="1"/>
      <c r="R554" s="4"/>
      <c r="S554" s="4"/>
      <c r="T554" s="4"/>
    </row>
    <row r="555" spans="14:20" x14ac:dyDescent="0.15">
      <c r="N555" s="1"/>
      <c r="R555" s="4"/>
      <c r="S555" s="4"/>
      <c r="T555" s="4"/>
    </row>
    <row r="556" spans="14:20" x14ac:dyDescent="0.15">
      <c r="N556" s="1"/>
      <c r="R556" s="4"/>
      <c r="S556" s="4"/>
      <c r="T556" s="4"/>
    </row>
    <row r="557" spans="14:20" x14ac:dyDescent="0.15">
      <c r="N557" s="1"/>
      <c r="R557" s="4"/>
      <c r="S557" s="4"/>
      <c r="T557" s="4"/>
    </row>
    <row r="558" spans="14:20" x14ac:dyDescent="0.15">
      <c r="N558" s="1"/>
      <c r="R558" s="4"/>
      <c r="S558" s="4"/>
      <c r="T558" s="4"/>
    </row>
    <row r="559" spans="14:20" x14ac:dyDescent="0.15">
      <c r="N559" s="1"/>
      <c r="R559" s="4"/>
      <c r="S559" s="4"/>
      <c r="T559" s="4"/>
    </row>
    <row r="560" spans="14:20" x14ac:dyDescent="0.15">
      <c r="N560" s="1"/>
      <c r="R560" s="4"/>
      <c r="S560" s="4"/>
      <c r="T560" s="4"/>
    </row>
    <row r="561" spans="14:20" x14ac:dyDescent="0.15">
      <c r="N561" s="1"/>
      <c r="R561" s="4"/>
      <c r="S561" s="4"/>
      <c r="T561" s="4"/>
    </row>
    <row r="562" spans="14:20" x14ac:dyDescent="0.15">
      <c r="N562" s="1"/>
      <c r="R562" s="4"/>
      <c r="S562" s="4"/>
      <c r="T562" s="4"/>
    </row>
    <row r="563" spans="14:20" x14ac:dyDescent="0.15">
      <c r="N563" s="1"/>
      <c r="R563" s="4"/>
      <c r="S563" s="4"/>
      <c r="T563" s="4"/>
    </row>
    <row r="564" spans="14:20" x14ac:dyDescent="0.15">
      <c r="N564" s="1"/>
      <c r="R564" s="4"/>
      <c r="S564" s="4"/>
      <c r="T564" s="4"/>
    </row>
    <row r="565" spans="14:20" x14ac:dyDescent="0.15">
      <c r="N565" s="1"/>
      <c r="R565" s="4"/>
      <c r="S565" s="4"/>
      <c r="T565" s="4"/>
    </row>
    <row r="566" spans="14:20" x14ac:dyDescent="0.15">
      <c r="N566" s="1"/>
      <c r="R566" s="4"/>
      <c r="S566" s="4"/>
      <c r="T566" s="4"/>
    </row>
    <row r="567" spans="14:20" x14ac:dyDescent="0.15">
      <c r="N567" s="1"/>
      <c r="R567" s="4"/>
      <c r="S567" s="4"/>
      <c r="T567" s="4"/>
    </row>
    <row r="568" spans="14:20" x14ac:dyDescent="0.15">
      <c r="N568" s="1"/>
      <c r="R568" s="4"/>
      <c r="S568" s="4"/>
      <c r="T568" s="4"/>
    </row>
    <row r="569" spans="14:20" x14ac:dyDescent="0.15">
      <c r="N569" s="1"/>
      <c r="R569" s="4"/>
      <c r="S569" s="4"/>
      <c r="T569" s="4"/>
    </row>
    <row r="570" spans="14:20" x14ac:dyDescent="0.15">
      <c r="N570" s="1"/>
      <c r="R570" s="4"/>
      <c r="S570" s="4"/>
      <c r="T570" s="4"/>
    </row>
    <row r="571" spans="14:20" x14ac:dyDescent="0.15">
      <c r="N571" s="1"/>
      <c r="R571" s="4"/>
      <c r="S571" s="4"/>
      <c r="T571" s="4"/>
    </row>
    <row r="572" spans="14:20" x14ac:dyDescent="0.15">
      <c r="N572" s="1"/>
      <c r="R572" s="4"/>
      <c r="S572" s="4"/>
      <c r="T572" s="4"/>
    </row>
    <row r="573" spans="14:20" x14ac:dyDescent="0.15">
      <c r="N573" s="1"/>
      <c r="R573" s="4"/>
      <c r="S573" s="4"/>
      <c r="T573" s="4"/>
    </row>
    <row r="574" spans="14:20" x14ac:dyDescent="0.15">
      <c r="N574" s="1"/>
      <c r="R574" s="4"/>
      <c r="S574" s="4"/>
      <c r="T574" s="4"/>
    </row>
    <row r="575" spans="14:20" x14ac:dyDescent="0.15">
      <c r="N575" s="1"/>
      <c r="R575" s="4"/>
      <c r="S575" s="4"/>
      <c r="T575" s="4"/>
    </row>
    <row r="576" spans="14:20" x14ac:dyDescent="0.15">
      <c r="N576" s="1"/>
      <c r="R576" s="4"/>
      <c r="S576" s="4"/>
      <c r="T576" s="4"/>
    </row>
    <row r="577" spans="14:20" x14ac:dyDescent="0.15">
      <c r="N577" s="1"/>
      <c r="R577" s="4"/>
      <c r="S577" s="4"/>
      <c r="T577" s="4"/>
    </row>
    <row r="578" spans="14:20" x14ac:dyDescent="0.15">
      <c r="N578" s="1"/>
      <c r="R578" s="4"/>
      <c r="S578" s="4"/>
      <c r="T578" s="4"/>
    </row>
    <row r="579" spans="14:20" x14ac:dyDescent="0.15">
      <c r="N579" s="1"/>
      <c r="R579" s="4"/>
      <c r="S579" s="4"/>
      <c r="T579" s="4"/>
    </row>
    <row r="580" spans="14:20" x14ac:dyDescent="0.15">
      <c r="N580" s="1"/>
      <c r="R580" s="4"/>
      <c r="S580" s="4"/>
      <c r="T580" s="4"/>
    </row>
    <row r="581" spans="14:20" x14ac:dyDescent="0.15">
      <c r="N581" s="1"/>
      <c r="R581" s="4"/>
      <c r="S581" s="4"/>
      <c r="T581" s="4"/>
    </row>
    <row r="582" spans="14:20" x14ac:dyDescent="0.15">
      <c r="N582" s="1"/>
      <c r="R582" s="4"/>
      <c r="S582" s="4"/>
      <c r="T582" s="4"/>
    </row>
    <row r="583" spans="14:20" x14ac:dyDescent="0.15">
      <c r="N583" s="1"/>
      <c r="R583" s="4"/>
      <c r="S583" s="4"/>
      <c r="T583" s="4"/>
    </row>
    <row r="584" spans="14:20" x14ac:dyDescent="0.15">
      <c r="N584" s="1"/>
      <c r="R584" s="4"/>
      <c r="S584" s="4"/>
      <c r="T584" s="4"/>
    </row>
    <row r="585" spans="14:20" x14ac:dyDescent="0.15">
      <c r="N585" s="1"/>
      <c r="R585" s="4"/>
      <c r="S585" s="4"/>
      <c r="T585" s="4"/>
    </row>
    <row r="586" spans="14:20" x14ac:dyDescent="0.15">
      <c r="N586" s="1"/>
      <c r="R586" s="4"/>
      <c r="S586" s="4"/>
      <c r="T586" s="4"/>
    </row>
    <row r="587" spans="14:20" x14ac:dyDescent="0.15">
      <c r="N587" s="1"/>
      <c r="R587" s="4"/>
      <c r="S587" s="4"/>
      <c r="T587" s="4"/>
    </row>
    <row r="588" spans="14:20" x14ac:dyDescent="0.15">
      <c r="N588" s="1"/>
      <c r="R588" s="4"/>
      <c r="S588" s="4"/>
      <c r="T588" s="4"/>
    </row>
    <row r="589" spans="14:20" x14ac:dyDescent="0.15">
      <c r="N589" s="1"/>
      <c r="R589" s="4"/>
      <c r="S589" s="4"/>
      <c r="T589" s="4"/>
    </row>
    <row r="590" spans="14:20" x14ac:dyDescent="0.15">
      <c r="N590" s="1"/>
      <c r="R590" s="4"/>
      <c r="S590" s="4"/>
      <c r="T590" s="4"/>
    </row>
    <row r="591" spans="14:20" x14ac:dyDescent="0.15">
      <c r="N591" s="1"/>
      <c r="R591" s="4"/>
      <c r="S591" s="4"/>
      <c r="T591" s="4"/>
    </row>
    <row r="592" spans="14:20" x14ac:dyDescent="0.15">
      <c r="N592" s="1"/>
      <c r="R592" s="4"/>
      <c r="S592" s="4"/>
      <c r="T592" s="4"/>
    </row>
    <row r="593" spans="14:20" x14ac:dyDescent="0.15">
      <c r="N593" s="1"/>
      <c r="R593" s="4"/>
      <c r="S593" s="4"/>
      <c r="T593" s="4"/>
    </row>
    <row r="594" spans="14:20" x14ac:dyDescent="0.15">
      <c r="N594" s="1"/>
      <c r="R594" s="4"/>
      <c r="S594" s="4"/>
      <c r="T594" s="4"/>
    </row>
    <row r="595" spans="14:20" x14ac:dyDescent="0.15">
      <c r="N595" s="1"/>
      <c r="R595" s="4"/>
      <c r="S595" s="4"/>
      <c r="T595" s="4"/>
    </row>
    <row r="596" spans="14:20" x14ac:dyDescent="0.15">
      <c r="N596" s="1"/>
      <c r="R596" s="4"/>
      <c r="S596" s="4"/>
      <c r="T596" s="4"/>
    </row>
    <row r="597" spans="14:20" x14ac:dyDescent="0.15">
      <c r="N597" s="1"/>
      <c r="R597" s="4"/>
      <c r="S597" s="4"/>
      <c r="T597" s="4"/>
    </row>
    <row r="598" spans="14:20" x14ac:dyDescent="0.15">
      <c r="N598" s="1"/>
      <c r="R598" s="4"/>
      <c r="S598" s="4"/>
      <c r="T598" s="4"/>
    </row>
    <row r="599" spans="14:20" x14ac:dyDescent="0.15">
      <c r="N599" s="1"/>
      <c r="R599" s="4"/>
      <c r="S599" s="4"/>
      <c r="T599" s="4"/>
    </row>
    <row r="600" spans="14:20" x14ac:dyDescent="0.15">
      <c r="N600" s="1"/>
      <c r="R600" s="4"/>
      <c r="S600" s="4"/>
      <c r="T600" s="4"/>
    </row>
    <row r="601" spans="14:20" x14ac:dyDescent="0.15">
      <c r="N601" s="1"/>
      <c r="R601" s="4"/>
      <c r="S601" s="4"/>
      <c r="T601" s="4"/>
    </row>
    <row r="602" spans="14:20" x14ac:dyDescent="0.15">
      <c r="N602" s="1"/>
      <c r="R602" s="4"/>
      <c r="S602" s="4"/>
      <c r="T602" s="4"/>
    </row>
    <row r="603" spans="14:20" x14ac:dyDescent="0.15">
      <c r="N603" s="1"/>
      <c r="R603" s="4"/>
      <c r="S603" s="4"/>
      <c r="T603" s="4"/>
    </row>
    <row r="604" spans="14:20" x14ac:dyDescent="0.15">
      <c r="N604" s="1"/>
      <c r="R604" s="4"/>
      <c r="S604" s="4"/>
      <c r="T604" s="4"/>
    </row>
    <row r="605" spans="14:20" x14ac:dyDescent="0.15">
      <c r="N605" s="1"/>
      <c r="R605" s="4"/>
      <c r="S605" s="4"/>
      <c r="T605" s="4"/>
    </row>
    <row r="606" spans="14:20" x14ac:dyDescent="0.15">
      <c r="N606" s="1"/>
      <c r="R606" s="4"/>
      <c r="S606" s="4"/>
      <c r="T606" s="4"/>
    </row>
    <row r="607" spans="14:20" x14ac:dyDescent="0.15">
      <c r="N607" s="1"/>
      <c r="R607" s="4"/>
      <c r="S607" s="4"/>
      <c r="T607" s="4"/>
    </row>
    <row r="608" spans="14:20" x14ac:dyDescent="0.15">
      <c r="N608" s="1"/>
      <c r="R608" s="4"/>
      <c r="S608" s="4"/>
      <c r="T608" s="4"/>
    </row>
    <row r="609" spans="14:20" x14ac:dyDescent="0.15">
      <c r="N609" s="1"/>
      <c r="R609" s="4"/>
      <c r="S609" s="4"/>
      <c r="T609" s="4"/>
    </row>
    <row r="610" spans="14:20" x14ac:dyDescent="0.15">
      <c r="N610" s="1"/>
      <c r="R610" s="4"/>
      <c r="S610" s="4"/>
      <c r="T610" s="4"/>
    </row>
    <row r="611" spans="14:20" x14ac:dyDescent="0.15">
      <c r="N611" s="1"/>
      <c r="R611" s="4"/>
      <c r="S611" s="4"/>
      <c r="T611" s="4"/>
    </row>
    <row r="612" spans="14:20" x14ac:dyDescent="0.15">
      <c r="N612" s="1"/>
      <c r="R612" s="4"/>
      <c r="S612" s="4"/>
      <c r="T612" s="4"/>
    </row>
    <row r="613" spans="14:20" x14ac:dyDescent="0.15">
      <c r="N613" s="1"/>
      <c r="R613" s="4"/>
      <c r="S613" s="4"/>
      <c r="T613" s="4"/>
    </row>
    <row r="614" spans="14:20" x14ac:dyDescent="0.15">
      <c r="N614" s="1"/>
      <c r="R614" s="4"/>
      <c r="S614" s="4"/>
      <c r="T614" s="4"/>
    </row>
    <row r="615" spans="14:20" x14ac:dyDescent="0.15">
      <c r="N615" s="1"/>
      <c r="R615" s="4"/>
      <c r="S615" s="4"/>
      <c r="T615" s="4"/>
    </row>
    <row r="616" spans="14:20" x14ac:dyDescent="0.15">
      <c r="N616" s="1"/>
      <c r="R616" s="4"/>
      <c r="S616" s="4"/>
      <c r="T616" s="4"/>
    </row>
    <row r="617" spans="14:20" x14ac:dyDescent="0.15">
      <c r="N617" s="1"/>
      <c r="R617" s="4"/>
      <c r="S617" s="4"/>
      <c r="T617" s="4"/>
    </row>
    <row r="618" spans="14:20" x14ac:dyDescent="0.15">
      <c r="N618" s="1"/>
      <c r="R618" s="4"/>
      <c r="S618" s="4"/>
      <c r="T618" s="4"/>
    </row>
    <row r="619" spans="14:20" x14ac:dyDescent="0.15">
      <c r="N619" s="1"/>
      <c r="R619" s="4"/>
      <c r="S619" s="4"/>
      <c r="T619" s="4"/>
    </row>
    <row r="620" spans="14:20" x14ac:dyDescent="0.15">
      <c r="N620" s="1"/>
      <c r="R620" s="4"/>
      <c r="S620" s="4"/>
      <c r="T620" s="4"/>
    </row>
    <row r="621" spans="14:20" x14ac:dyDescent="0.15">
      <c r="N621" s="1"/>
      <c r="R621" s="4"/>
      <c r="S621" s="4"/>
      <c r="T621" s="4"/>
    </row>
    <row r="622" spans="14:20" x14ac:dyDescent="0.15">
      <c r="N622" s="1"/>
      <c r="R622" s="4"/>
      <c r="S622" s="4"/>
      <c r="T622" s="4"/>
    </row>
    <row r="623" spans="14:20" x14ac:dyDescent="0.15">
      <c r="N623" s="1"/>
      <c r="R623" s="4"/>
      <c r="S623" s="4"/>
      <c r="T623" s="4"/>
    </row>
    <row r="624" spans="14:20" x14ac:dyDescent="0.15">
      <c r="N624" s="1"/>
      <c r="R624" s="4"/>
      <c r="S624" s="4"/>
      <c r="T624" s="4"/>
    </row>
    <row r="625" spans="14:51" x14ac:dyDescent="0.15">
      <c r="N625" s="1"/>
      <c r="R625" s="4"/>
      <c r="S625" s="4"/>
      <c r="T625" s="4"/>
    </row>
    <row r="626" spans="14:51" x14ac:dyDescent="0.15">
      <c r="N626" s="1"/>
      <c r="R626" s="4"/>
      <c r="S626" s="4"/>
      <c r="T626" s="4"/>
    </row>
    <row r="627" spans="14:51" x14ac:dyDescent="0.15">
      <c r="N627" s="1"/>
      <c r="R627" s="4"/>
      <c r="S627" s="4"/>
      <c r="T627" s="4"/>
    </row>
    <row r="628" spans="14:51" x14ac:dyDescent="0.15">
      <c r="N628" s="1"/>
      <c r="R628" s="4"/>
      <c r="S628" s="4"/>
      <c r="T628" s="4"/>
    </row>
    <row r="629" spans="14:51" x14ac:dyDescent="0.15">
      <c r="N629" s="1"/>
      <c r="R629" s="4"/>
      <c r="S629" s="4"/>
      <c r="T629" s="4"/>
    </row>
    <row r="630" spans="14:51" x14ac:dyDescent="0.15">
      <c r="N630" s="1"/>
      <c r="R630" s="4"/>
      <c r="S630" s="4"/>
      <c r="T630" s="4"/>
    </row>
    <row r="631" spans="14:51" x14ac:dyDescent="0.15">
      <c r="N631" s="1"/>
      <c r="R631" s="4"/>
      <c r="S631" s="4"/>
      <c r="T631" s="4"/>
      <c r="AV631" s="4"/>
      <c r="AW631" s="4"/>
      <c r="AX631" s="4"/>
      <c r="AY631" s="4"/>
    </row>
    <row r="632" spans="14:51" x14ac:dyDescent="0.15">
      <c r="N632" s="1"/>
      <c r="R632" s="4"/>
      <c r="S632" s="4"/>
      <c r="T632" s="4"/>
      <c r="AV632" s="4"/>
      <c r="AW632" s="4"/>
      <c r="AX632" s="4"/>
      <c r="AY632" s="4"/>
    </row>
    <row r="633" spans="14:51" x14ac:dyDescent="0.15">
      <c r="N633" s="1"/>
      <c r="R633" s="4"/>
      <c r="S633" s="4"/>
      <c r="T633" s="4"/>
    </row>
    <row r="634" spans="14:51" x14ac:dyDescent="0.15">
      <c r="N634" s="1"/>
      <c r="R634" s="4"/>
      <c r="S634" s="4"/>
      <c r="T634" s="4"/>
    </row>
    <row r="635" spans="14:51" x14ac:dyDescent="0.15">
      <c r="N635" s="1"/>
      <c r="R635" s="4"/>
      <c r="S635" s="4"/>
      <c r="T635" s="4"/>
    </row>
    <row r="636" spans="14:51" x14ac:dyDescent="0.15">
      <c r="N636" s="1"/>
      <c r="R636" s="4"/>
      <c r="S636" s="4"/>
      <c r="T636" s="4"/>
    </row>
    <row r="637" spans="14:51" x14ac:dyDescent="0.15">
      <c r="N637" s="1"/>
      <c r="R637" s="4"/>
      <c r="S637" s="4"/>
      <c r="T637" s="4"/>
    </row>
    <row r="638" spans="14:51" x14ac:dyDescent="0.15">
      <c r="N638" s="1"/>
      <c r="R638" s="4"/>
      <c r="S638" s="4"/>
      <c r="T638" s="4"/>
    </row>
    <row r="639" spans="14:51" x14ac:dyDescent="0.15">
      <c r="N639" s="1"/>
      <c r="R639" s="4"/>
      <c r="S639" s="4"/>
      <c r="T639" s="4"/>
    </row>
    <row r="640" spans="14:51" x14ac:dyDescent="0.15">
      <c r="N640" s="1"/>
      <c r="R640" s="4"/>
      <c r="S640" s="4"/>
      <c r="T640" s="4"/>
    </row>
    <row r="641" spans="14:20" x14ac:dyDescent="0.15">
      <c r="N641" s="1"/>
      <c r="R641" s="4"/>
      <c r="S641" s="4"/>
      <c r="T641" s="4"/>
    </row>
    <row r="642" spans="14:20" x14ac:dyDescent="0.15">
      <c r="N642" s="1"/>
      <c r="R642" s="4"/>
      <c r="S642" s="4"/>
      <c r="T642" s="4"/>
    </row>
    <row r="643" spans="14:20" x14ac:dyDescent="0.15">
      <c r="N643" s="1"/>
      <c r="R643" s="4"/>
      <c r="S643" s="4"/>
      <c r="T643" s="4"/>
    </row>
    <row r="644" spans="14:20" x14ac:dyDescent="0.15">
      <c r="N644" s="1"/>
      <c r="R644" s="4"/>
      <c r="S644" s="4"/>
      <c r="T644" s="4"/>
    </row>
    <row r="645" spans="14:20" x14ac:dyDescent="0.15">
      <c r="N645" s="1"/>
      <c r="R645" s="4"/>
      <c r="S645" s="4"/>
      <c r="T645" s="4"/>
    </row>
    <row r="646" spans="14:20" x14ac:dyDescent="0.15">
      <c r="N646" s="1"/>
      <c r="R646" s="4"/>
      <c r="S646" s="4"/>
      <c r="T646" s="4"/>
    </row>
    <row r="647" spans="14:20" x14ac:dyDescent="0.15">
      <c r="N647" s="1"/>
      <c r="R647" s="4"/>
      <c r="S647" s="4"/>
      <c r="T647" s="4"/>
    </row>
    <row r="648" spans="14:20" x14ac:dyDescent="0.15">
      <c r="N648" s="1"/>
      <c r="R648" s="4"/>
      <c r="S648" s="4"/>
      <c r="T648" s="4"/>
    </row>
    <row r="649" spans="14:20" x14ac:dyDescent="0.15">
      <c r="N649" s="1"/>
      <c r="R649" s="4"/>
      <c r="S649" s="4"/>
      <c r="T649" s="4"/>
    </row>
    <row r="650" spans="14:20" x14ac:dyDescent="0.15">
      <c r="N650" s="1"/>
      <c r="R650" s="4"/>
      <c r="S650" s="4"/>
      <c r="T650" s="4"/>
    </row>
    <row r="651" spans="14:20" x14ac:dyDescent="0.15">
      <c r="N651" s="1"/>
      <c r="R651" s="4"/>
      <c r="S651" s="4"/>
      <c r="T651" s="4"/>
    </row>
    <row r="652" spans="14:20" x14ac:dyDescent="0.15">
      <c r="N652" s="1"/>
      <c r="R652" s="4"/>
      <c r="S652" s="4"/>
      <c r="T652" s="4"/>
    </row>
    <row r="653" spans="14:20" x14ac:dyDescent="0.15">
      <c r="N653" s="1"/>
      <c r="R653" s="4"/>
      <c r="S653" s="4"/>
      <c r="T653" s="4"/>
    </row>
    <row r="654" spans="14:20" x14ac:dyDescent="0.15">
      <c r="N654" s="1"/>
      <c r="R654" s="4"/>
      <c r="S654" s="4"/>
      <c r="T654" s="4"/>
    </row>
    <row r="655" spans="14:20" x14ac:dyDescent="0.15">
      <c r="N655" s="1"/>
      <c r="R655" s="4"/>
      <c r="S655" s="4"/>
      <c r="T655" s="4"/>
    </row>
    <row r="656" spans="14:20" x14ac:dyDescent="0.15">
      <c r="N656" s="1"/>
      <c r="R656" s="4"/>
      <c r="S656" s="4"/>
      <c r="T656" s="4"/>
    </row>
    <row r="657" spans="14:20" x14ac:dyDescent="0.15">
      <c r="N657" s="1"/>
      <c r="R657" s="4"/>
      <c r="S657" s="4"/>
      <c r="T657" s="4"/>
    </row>
    <row r="658" spans="14:20" x14ac:dyDescent="0.15">
      <c r="N658" s="1"/>
      <c r="R658" s="4"/>
      <c r="S658" s="4"/>
      <c r="T658" s="4"/>
    </row>
    <row r="659" spans="14:20" x14ac:dyDescent="0.15">
      <c r="N659" s="1"/>
      <c r="R659" s="4"/>
      <c r="S659" s="4"/>
      <c r="T659" s="4"/>
    </row>
    <row r="660" spans="14:20" x14ac:dyDescent="0.15">
      <c r="N660" s="1"/>
      <c r="R660" s="4"/>
      <c r="S660" s="4"/>
      <c r="T660" s="4"/>
    </row>
    <row r="661" spans="14:20" x14ac:dyDescent="0.15">
      <c r="N661" s="1"/>
      <c r="R661" s="4"/>
      <c r="S661" s="4"/>
      <c r="T661" s="4"/>
    </row>
    <row r="662" spans="14:20" x14ac:dyDescent="0.15">
      <c r="N662" s="1"/>
      <c r="R662" s="4"/>
      <c r="S662" s="4"/>
      <c r="T662" s="4"/>
    </row>
    <row r="663" spans="14:20" x14ac:dyDescent="0.15">
      <c r="N663" s="1"/>
      <c r="R663" s="4"/>
      <c r="S663" s="4"/>
      <c r="T663" s="4"/>
    </row>
    <row r="664" spans="14:20" x14ac:dyDescent="0.15">
      <c r="N664" s="1"/>
      <c r="R664" s="4"/>
      <c r="S664" s="4"/>
      <c r="T664" s="4"/>
    </row>
    <row r="665" spans="14:20" x14ac:dyDescent="0.15">
      <c r="N665" s="1"/>
      <c r="R665" s="4"/>
      <c r="S665" s="4"/>
      <c r="T665" s="4"/>
    </row>
    <row r="666" spans="14:20" x14ac:dyDescent="0.15">
      <c r="N666" s="1"/>
      <c r="R666" s="4"/>
      <c r="S666" s="4"/>
      <c r="T666" s="4"/>
    </row>
    <row r="667" spans="14:20" x14ac:dyDescent="0.15">
      <c r="N667" s="1"/>
      <c r="R667" s="4"/>
      <c r="S667" s="4"/>
      <c r="T667" s="4"/>
    </row>
    <row r="668" spans="14:20" x14ac:dyDescent="0.15">
      <c r="N668" s="1"/>
      <c r="R668" s="4"/>
      <c r="S668" s="4"/>
      <c r="T668" s="4"/>
    </row>
    <row r="669" spans="14:20" x14ac:dyDescent="0.15">
      <c r="N669" s="1"/>
      <c r="R669" s="4"/>
      <c r="S669" s="4"/>
      <c r="T669" s="4"/>
    </row>
    <row r="670" spans="14:20" x14ac:dyDescent="0.15">
      <c r="N670" s="1"/>
      <c r="R670" s="4"/>
      <c r="S670" s="4"/>
      <c r="T670" s="4"/>
    </row>
    <row r="671" spans="14:20" x14ac:dyDescent="0.15">
      <c r="N671" s="1"/>
      <c r="R671" s="4"/>
      <c r="S671" s="4"/>
      <c r="T671" s="4"/>
    </row>
    <row r="672" spans="14:20" x14ac:dyDescent="0.15">
      <c r="N672" s="1"/>
      <c r="R672" s="4"/>
      <c r="S672" s="4"/>
      <c r="T672" s="4"/>
    </row>
    <row r="673" spans="14:20" x14ac:dyDescent="0.15">
      <c r="N673" s="1"/>
      <c r="R673" s="4"/>
      <c r="S673" s="4"/>
      <c r="T673" s="4"/>
    </row>
    <row r="674" spans="14:20" x14ac:dyDescent="0.15">
      <c r="N674" s="1"/>
      <c r="R674" s="4"/>
      <c r="S674" s="4"/>
      <c r="T674" s="4"/>
    </row>
    <row r="675" spans="14:20" x14ac:dyDescent="0.15">
      <c r="N675" s="1"/>
      <c r="R675" s="4"/>
      <c r="S675" s="4"/>
      <c r="T675" s="4"/>
    </row>
    <row r="676" spans="14:20" x14ac:dyDescent="0.15">
      <c r="N676" s="1"/>
      <c r="R676" s="4"/>
      <c r="S676" s="4"/>
      <c r="T676" s="4"/>
    </row>
    <row r="677" spans="14:20" x14ac:dyDescent="0.15">
      <c r="N677" s="1"/>
      <c r="R677" s="4"/>
      <c r="S677" s="4"/>
      <c r="T677" s="4"/>
    </row>
    <row r="678" spans="14:20" x14ac:dyDescent="0.15">
      <c r="N678" s="1"/>
      <c r="R678" s="4"/>
      <c r="S678" s="4"/>
      <c r="T678" s="4"/>
    </row>
    <row r="679" spans="14:20" x14ac:dyDescent="0.15">
      <c r="N679" s="1"/>
      <c r="R679" s="4"/>
      <c r="S679" s="4"/>
      <c r="T679" s="4"/>
    </row>
    <row r="680" spans="14:20" x14ac:dyDescent="0.15">
      <c r="N680" s="1"/>
      <c r="R680" s="4"/>
      <c r="S680" s="4"/>
      <c r="T680" s="4"/>
    </row>
    <row r="681" spans="14:20" x14ac:dyDescent="0.15">
      <c r="N681" s="1"/>
      <c r="R681" s="4"/>
      <c r="S681" s="4"/>
      <c r="T681" s="4"/>
    </row>
    <row r="682" spans="14:20" x14ac:dyDescent="0.15">
      <c r="N682" s="1"/>
      <c r="R682" s="4"/>
      <c r="S682" s="4"/>
      <c r="T682" s="4"/>
    </row>
    <row r="683" spans="14:20" x14ac:dyDescent="0.15">
      <c r="N683" s="1"/>
      <c r="R683" s="4"/>
      <c r="S683" s="4"/>
      <c r="T683" s="4"/>
    </row>
    <row r="684" spans="14:20" x14ac:dyDescent="0.15">
      <c r="N684" s="1"/>
      <c r="R684" s="4"/>
      <c r="S684" s="4"/>
      <c r="T684" s="4"/>
    </row>
    <row r="685" spans="14:20" x14ac:dyDescent="0.15">
      <c r="N685" s="1"/>
      <c r="R685" s="4"/>
      <c r="S685" s="4"/>
      <c r="T685" s="4"/>
    </row>
    <row r="686" spans="14:20" x14ac:dyDescent="0.15">
      <c r="N686" s="1"/>
      <c r="R686" s="4"/>
      <c r="S686" s="4"/>
      <c r="T686" s="4"/>
    </row>
    <row r="687" spans="14:20" x14ac:dyDescent="0.15">
      <c r="N687" s="1"/>
      <c r="R687" s="4"/>
      <c r="S687" s="4"/>
      <c r="T687" s="4"/>
    </row>
    <row r="688" spans="14:20" x14ac:dyDescent="0.15">
      <c r="N688" s="1"/>
      <c r="R688" s="4"/>
      <c r="S688" s="4"/>
      <c r="T688" s="4"/>
    </row>
    <row r="689" spans="14:20" x14ac:dyDescent="0.15">
      <c r="N689" s="1"/>
      <c r="R689" s="4"/>
      <c r="S689" s="4"/>
      <c r="T689" s="4"/>
    </row>
    <row r="690" spans="14:20" x14ac:dyDescent="0.15">
      <c r="N690" s="1"/>
      <c r="R690" s="4"/>
      <c r="S690" s="4"/>
      <c r="T690" s="4"/>
    </row>
    <row r="691" spans="14:20" x14ac:dyDescent="0.15">
      <c r="N691" s="1"/>
      <c r="R691" s="4"/>
      <c r="S691" s="4"/>
      <c r="T691" s="4"/>
    </row>
    <row r="692" spans="14:20" x14ac:dyDescent="0.15">
      <c r="N692" s="1"/>
      <c r="R692" s="4"/>
      <c r="S692" s="4"/>
      <c r="T692" s="4"/>
    </row>
    <row r="693" spans="14:20" x14ac:dyDescent="0.15">
      <c r="N693" s="1"/>
      <c r="R693" s="4"/>
      <c r="S693" s="4"/>
      <c r="T693" s="4"/>
    </row>
    <row r="694" spans="14:20" x14ac:dyDescent="0.15">
      <c r="N694" s="1"/>
      <c r="R694" s="4"/>
      <c r="S694" s="4"/>
      <c r="T694" s="4"/>
    </row>
    <row r="695" spans="14:20" x14ac:dyDescent="0.15">
      <c r="N695" s="1"/>
      <c r="R695" s="4"/>
      <c r="S695" s="4"/>
      <c r="T695" s="4"/>
    </row>
    <row r="696" spans="14:20" x14ac:dyDescent="0.15">
      <c r="N696" s="1"/>
      <c r="R696" s="4"/>
      <c r="S696" s="4"/>
      <c r="T696" s="4"/>
    </row>
    <row r="697" spans="14:20" x14ac:dyDescent="0.15">
      <c r="N697" s="1"/>
      <c r="R697" s="4"/>
      <c r="S697" s="4"/>
      <c r="T697" s="4"/>
    </row>
    <row r="698" spans="14:20" x14ac:dyDescent="0.15">
      <c r="N698" s="1"/>
      <c r="R698" s="4"/>
      <c r="S698" s="4"/>
      <c r="T698" s="4"/>
    </row>
    <row r="699" spans="14:20" x14ac:dyDescent="0.15">
      <c r="N699" s="1"/>
      <c r="R699" s="4"/>
      <c r="S699" s="4"/>
      <c r="T699" s="4"/>
    </row>
    <row r="700" spans="14:20" x14ac:dyDescent="0.15">
      <c r="N700" s="1"/>
      <c r="R700" s="4"/>
      <c r="S700" s="4"/>
      <c r="T700" s="4"/>
    </row>
    <row r="701" spans="14:20" x14ac:dyDescent="0.15">
      <c r="N701" s="1"/>
      <c r="R701" s="4"/>
      <c r="S701" s="4"/>
      <c r="T701" s="4"/>
    </row>
    <row r="702" spans="14:20" x14ac:dyDescent="0.15">
      <c r="N702" s="1"/>
      <c r="R702" s="4"/>
      <c r="S702" s="4"/>
      <c r="T702" s="4"/>
    </row>
    <row r="703" spans="14:20" x14ac:dyDescent="0.15">
      <c r="N703" s="1"/>
      <c r="R703" s="4"/>
      <c r="S703" s="4"/>
      <c r="T703" s="4"/>
    </row>
    <row r="704" spans="14:20" x14ac:dyDescent="0.15">
      <c r="N704" s="1"/>
      <c r="R704" s="4"/>
      <c r="S704" s="4"/>
      <c r="T704" s="4"/>
    </row>
    <row r="705" spans="14:20" x14ac:dyDescent="0.15">
      <c r="N705" s="1"/>
      <c r="R705" s="4"/>
      <c r="S705" s="4"/>
      <c r="T705" s="4"/>
    </row>
    <row r="706" spans="14:20" x14ac:dyDescent="0.15">
      <c r="N706" s="1"/>
      <c r="R706" s="4"/>
      <c r="S706" s="4"/>
      <c r="T706" s="4"/>
    </row>
    <row r="707" spans="14:20" x14ac:dyDescent="0.15">
      <c r="N707" s="1"/>
      <c r="R707" s="4"/>
      <c r="S707" s="4"/>
      <c r="T707" s="4"/>
    </row>
    <row r="708" spans="14:20" x14ac:dyDescent="0.15">
      <c r="N708" s="1"/>
      <c r="R708" s="4"/>
      <c r="S708" s="4"/>
      <c r="T708" s="4"/>
    </row>
    <row r="709" spans="14:20" x14ac:dyDescent="0.15">
      <c r="N709" s="1"/>
      <c r="R709" s="4"/>
      <c r="S709" s="4"/>
      <c r="T709" s="4"/>
    </row>
    <row r="710" spans="14:20" x14ac:dyDescent="0.15">
      <c r="N710" s="1"/>
      <c r="R710" s="4"/>
      <c r="S710" s="4"/>
      <c r="T710" s="4"/>
    </row>
    <row r="711" spans="14:20" x14ac:dyDescent="0.15">
      <c r="N711" s="1"/>
      <c r="R711" s="4"/>
      <c r="S711" s="4"/>
      <c r="T711" s="4"/>
    </row>
    <row r="712" spans="14:20" x14ac:dyDescent="0.15">
      <c r="N712" s="1"/>
      <c r="R712" s="4"/>
      <c r="S712" s="4"/>
      <c r="T712" s="4"/>
    </row>
    <row r="713" spans="14:20" x14ac:dyDescent="0.15">
      <c r="N713" s="1"/>
      <c r="R713" s="4"/>
      <c r="S713" s="4"/>
      <c r="T713" s="4"/>
    </row>
    <row r="714" spans="14:20" x14ac:dyDescent="0.15">
      <c r="N714" s="1"/>
      <c r="R714" s="4"/>
      <c r="S714" s="4"/>
      <c r="T714" s="4"/>
    </row>
    <row r="715" spans="14:20" x14ac:dyDescent="0.15">
      <c r="N715" s="1"/>
      <c r="R715" s="4"/>
      <c r="S715" s="4"/>
      <c r="T715" s="4"/>
    </row>
    <row r="716" spans="14:20" x14ac:dyDescent="0.15">
      <c r="N716" s="1"/>
      <c r="R716" s="4"/>
      <c r="S716" s="4"/>
      <c r="T716" s="4"/>
    </row>
    <row r="717" spans="14:20" x14ac:dyDescent="0.15">
      <c r="N717" s="1"/>
      <c r="R717" s="4"/>
      <c r="S717" s="4"/>
      <c r="T717" s="4"/>
    </row>
    <row r="718" spans="14:20" x14ac:dyDescent="0.15">
      <c r="N718" s="1"/>
      <c r="R718" s="4"/>
      <c r="S718" s="4"/>
      <c r="T718" s="4"/>
    </row>
    <row r="719" spans="14:20" x14ac:dyDescent="0.15">
      <c r="N719" s="1"/>
      <c r="R719" s="4"/>
      <c r="S719" s="4"/>
      <c r="T719" s="4"/>
    </row>
    <row r="720" spans="14:20" x14ac:dyDescent="0.15">
      <c r="N720" s="1"/>
      <c r="R720" s="4"/>
      <c r="S720" s="4"/>
      <c r="T720" s="4"/>
    </row>
    <row r="721" spans="14:51" x14ac:dyDescent="0.15">
      <c r="N721" s="1"/>
      <c r="R721" s="4"/>
      <c r="S721" s="4"/>
      <c r="T721" s="4"/>
    </row>
    <row r="722" spans="14:51" x14ac:dyDescent="0.15">
      <c r="N722" s="1"/>
      <c r="R722" s="4"/>
      <c r="S722" s="4"/>
      <c r="T722" s="4"/>
    </row>
    <row r="723" spans="14:51" x14ac:dyDescent="0.15">
      <c r="N723" s="1"/>
      <c r="R723" s="4"/>
      <c r="S723" s="4"/>
      <c r="T723" s="4"/>
    </row>
    <row r="724" spans="14:51" x14ac:dyDescent="0.15">
      <c r="N724" s="1"/>
      <c r="R724" s="4"/>
      <c r="S724" s="4"/>
      <c r="T724" s="4"/>
    </row>
    <row r="725" spans="14:51" x14ac:dyDescent="0.15">
      <c r="N725" s="1"/>
      <c r="R725" s="4"/>
      <c r="S725" s="4"/>
      <c r="T725" s="4"/>
    </row>
    <row r="726" spans="14:51" x14ac:dyDescent="0.15">
      <c r="N726" s="1"/>
      <c r="R726" s="4"/>
      <c r="S726" s="4"/>
      <c r="T726" s="4"/>
    </row>
    <row r="727" spans="14:51" x14ac:dyDescent="0.15">
      <c r="N727" s="1"/>
      <c r="R727" s="4"/>
      <c r="S727" s="4"/>
      <c r="T727" s="4"/>
    </row>
    <row r="728" spans="14:51" x14ac:dyDescent="0.15">
      <c r="N728" s="1"/>
      <c r="R728" s="4"/>
      <c r="S728" s="4"/>
      <c r="T728" s="4"/>
    </row>
    <row r="729" spans="14:51" x14ac:dyDescent="0.15">
      <c r="N729" s="1"/>
      <c r="R729" s="4"/>
      <c r="S729" s="4"/>
      <c r="T729" s="4"/>
      <c r="AV729" s="4"/>
      <c r="AW729" s="4"/>
      <c r="AX729" s="4"/>
      <c r="AY729" s="4"/>
    </row>
    <row r="730" spans="14:51" x14ac:dyDescent="0.15">
      <c r="N730" s="1"/>
      <c r="R730" s="4"/>
      <c r="S730" s="4"/>
      <c r="T730" s="4"/>
      <c r="AV730" s="4"/>
      <c r="AW730" s="4"/>
    </row>
    <row r="731" spans="14:51" x14ac:dyDescent="0.15">
      <c r="N731" s="1"/>
      <c r="R731" s="4"/>
      <c r="S731" s="4"/>
      <c r="T731" s="4"/>
      <c r="AV731" s="4"/>
      <c r="AW731" s="4"/>
    </row>
    <row r="732" spans="14:51" x14ac:dyDescent="0.15">
      <c r="N732" s="1"/>
      <c r="R732" s="4"/>
      <c r="S732" s="4"/>
      <c r="T732" s="4"/>
      <c r="AV732" s="4"/>
      <c r="AW732" s="4"/>
    </row>
    <row r="733" spans="14:51" x14ac:dyDescent="0.15">
      <c r="N733" s="1"/>
      <c r="R733" s="4"/>
      <c r="S733" s="4"/>
      <c r="T733" s="4"/>
      <c r="AV733" s="4"/>
      <c r="AW733" s="4"/>
    </row>
    <row r="734" spans="14:51" x14ac:dyDescent="0.15">
      <c r="N734" s="1"/>
      <c r="R734" s="4"/>
      <c r="S734" s="4"/>
      <c r="T734" s="4"/>
      <c r="AV734" s="4"/>
      <c r="AW734" s="4"/>
    </row>
    <row r="735" spans="14:51" x14ac:dyDescent="0.15">
      <c r="N735" s="1"/>
      <c r="R735" s="4"/>
      <c r="S735" s="4"/>
      <c r="T735" s="4"/>
      <c r="AV735" s="4"/>
      <c r="AW735" s="4"/>
    </row>
    <row r="736" spans="14:51" x14ac:dyDescent="0.15">
      <c r="N736" s="1"/>
      <c r="R736" s="4"/>
      <c r="S736" s="4"/>
      <c r="T736" s="4"/>
      <c r="AV736" s="4"/>
      <c r="AW736" s="4"/>
    </row>
    <row r="737" spans="14:51" x14ac:dyDescent="0.15">
      <c r="N737" s="1"/>
      <c r="R737" s="4"/>
      <c r="S737" s="4"/>
      <c r="T737" s="4"/>
    </row>
    <row r="738" spans="14:51" x14ac:dyDescent="0.15">
      <c r="N738" s="1"/>
      <c r="R738" s="4"/>
      <c r="S738" s="4"/>
      <c r="T738" s="4"/>
    </row>
    <row r="739" spans="14:51" x14ac:dyDescent="0.15">
      <c r="N739" s="1"/>
      <c r="R739" s="4"/>
      <c r="S739" s="4"/>
      <c r="T739" s="4"/>
    </row>
    <row r="740" spans="14:51" x14ac:dyDescent="0.15">
      <c r="N740" s="1"/>
      <c r="R740" s="4"/>
      <c r="S740" s="4"/>
      <c r="T740" s="4"/>
    </row>
    <row r="741" spans="14:51" x14ac:dyDescent="0.15">
      <c r="N741" s="1"/>
      <c r="R741" s="4"/>
      <c r="S741" s="4"/>
      <c r="T741" s="4"/>
    </row>
    <row r="742" spans="14:51" x14ac:dyDescent="0.15">
      <c r="N742" s="1"/>
      <c r="R742" s="4"/>
      <c r="S742" s="4"/>
      <c r="T742" s="4"/>
    </row>
    <row r="743" spans="14:51" x14ac:dyDescent="0.15">
      <c r="N743" s="1"/>
      <c r="R743" s="4"/>
      <c r="S743" s="4"/>
      <c r="T743" s="4"/>
    </row>
    <row r="744" spans="14:51" x14ac:dyDescent="0.15">
      <c r="N744" s="1"/>
      <c r="R744" s="4"/>
      <c r="S744" s="4"/>
      <c r="T744" s="4"/>
    </row>
    <row r="745" spans="14:51" x14ac:dyDescent="0.15">
      <c r="N745" s="1"/>
      <c r="R745" s="4"/>
      <c r="S745" s="4"/>
      <c r="T745" s="4"/>
    </row>
    <row r="746" spans="14:51" x14ac:dyDescent="0.15">
      <c r="N746" s="1"/>
      <c r="R746" s="4"/>
      <c r="S746" s="4"/>
      <c r="T746" s="4"/>
    </row>
    <row r="747" spans="14:51" x14ac:dyDescent="0.15">
      <c r="N747" s="1"/>
      <c r="R747" s="4"/>
      <c r="S747" s="4"/>
      <c r="T747" s="4"/>
    </row>
    <row r="748" spans="14:51" x14ac:dyDescent="0.15">
      <c r="N748" s="1"/>
      <c r="R748" s="4"/>
      <c r="S748" s="4"/>
      <c r="T748" s="4"/>
    </row>
    <row r="749" spans="14:51" x14ac:dyDescent="0.15">
      <c r="N749" s="1"/>
      <c r="R749" s="4"/>
      <c r="S749" s="4"/>
      <c r="T749" s="4"/>
      <c r="AV749" s="4"/>
      <c r="AW749" s="4"/>
      <c r="AX749" s="4"/>
      <c r="AY749" s="4"/>
    </row>
    <row r="750" spans="14:51" x14ac:dyDescent="0.15">
      <c r="N750" s="1"/>
      <c r="R750" s="4"/>
      <c r="S750" s="4"/>
      <c r="T750" s="4"/>
      <c r="AV750" s="4"/>
      <c r="AW750" s="4"/>
    </row>
    <row r="751" spans="14:51" x14ac:dyDescent="0.15">
      <c r="N751" s="1"/>
      <c r="R751" s="4"/>
      <c r="S751" s="4"/>
      <c r="T751" s="4"/>
      <c r="AV751" s="4"/>
      <c r="AW751" s="4"/>
    </row>
    <row r="752" spans="14:51" x14ac:dyDescent="0.15">
      <c r="N752" s="1"/>
      <c r="R752" s="4"/>
      <c r="S752" s="4"/>
      <c r="T752" s="4"/>
      <c r="AV752" s="4"/>
      <c r="AW752" s="4"/>
    </row>
    <row r="753" spans="14:49" x14ac:dyDescent="0.15">
      <c r="N753" s="1"/>
      <c r="R753" s="4"/>
      <c r="S753" s="4"/>
      <c r="T753" s="4"/>
      <c r="AV753" s="4"/>
      <c r="AW753" s="4"/>
    </row>
    <row r="754" spans="14:49" x14ac:dyDescent="0.15">
      <c r="N754" s="1"/>
      <c r="R754" s="4"/>
      <c r="S754" s="4"/>
      <c r="T754" s="4"/>
      <c r="AV754" s="4"/>
      <c r="AW754" s="4"/>
    </row>
    <row r="755" spans="14:49" x14ac:dyDescent="0.15">
      <c r="N755" s="1"/>
      <c r="R755" s="4"/>
      <c r="S755" s="4"/>
      <c r="T755" s="4"/>
      <c r="AV755" s="4"/>
      <c r="AW755" s="4"/>
    </row>
    <row r="756" spans="14:49" x14ac:dyDescent="0.15">
      <c r="N756" s="1"/>
      <c r="R756" s="4"/>
      <c r="S756" s="4"/>
      <c r="T756" s="4"/>
      <c r="AV756" s="4"/>
      <c r="AW756" s="4"/>
    </row>
    <row r="757" spans="14:49" x14ac:dyDescent="0.15">
      <c r="N757" s="1"/>
      <c r="R757" s="4"/>
      <c r="S757" s="4"/>
      <c r="T757" s="4"/>
    </row>
    <row r="758" spans="14:49" x14ac:dyDescent="0.15">
      <c r="N758" s="1"/>
      <c r="R758" s="4"/>
      <c r="S758" s="4"/>
      <c r="T758" s="4"/>
    </row>
    <row r="759" spans="14:49" x14ac:dyDescent="0.15">
      <c r="N759" s="1"/>
      <c r="R759" s="4"/>
      <c r="S759" s="4"/>
      <c r="T759" s="4"/>
    </row>
    <row r="760" spans="14:49" x14ac:dyDescent="0.15">
      <c r="N760" s="1"/>
      <c r="R760" s="4"/>
      <c r="S760" s="4"/>
      <c r="T760" s="4"/>
    </row>
    <row r="761" spans="14:49" x14ac:dyDescent="0.15">
      <c r="N761" s="1"/>
      <c r="R761" s="4"/>
      <c r="S761" s="4"/>
      <c r="T761" s="4"/>
    </row>
    <row r="762" spans="14:49" x14ac:dyDescent="0.15">
      <c r="N762" s="1"/>
      <c r="R762" s="4"/>
      <c r="S762" s="4"/>
      <c r="T762" s="4"/>
    </row>
    <row r="763" spans="14:49" x14ac:dyDescent="0.15">
      <c r="N763" s="1"/>
      <c r="R763" s="4"/>
      <c r="S763" s="4"/>
      <c r="T763" s="4"/>
    </row>
    <row r="764" spans="14:49" x14ac:dyDescent="0.15">
      <c r="N764" s="1"/>
      <c r="R764" s="4"/>
      <c r="S764" s="4"/>
      <c r="T764" s="4"/>
    </row>
    <row r="765" spans="14:49" x14ac:dyDescent="0.15">
      <c r="N765" s="1"/>
      <c r="R765" s="4"/>
      <c r="S765" s="4"/>
      <c r="T765" s="4"/>
    </row>
    <row r="766" spans="14:49" x14ac:dyDescent="0.15">
      <c r="N766" s="1"/>
      <c r="R766" s="4"/>
      <c r="S766" s="4"/>
      <c r="T766" s="4"/>
    </row>
    <row r="767" spans="14:49" x14ac:dyDescent="0.15">
      <c r="N767" s="1"/>
      <c r="R767" s="4"/>
      <c r="S767" s="4"/>
      <c r="T767" s="4"/>
    </row>
    <row r="768" spans="14:49" x14ac:dyDescent="0.15">
      <c r="N768" s="1"/>
      <c r="R768" s="4"/>
      <c r="S768" s="4"/>
      <c r="T768" s="4"/>
    </row>
    <row r="769" spans="14:51" x14ac:dyDescent="0.15">
      <c r="N769" s="1"/>
      <c r="R769" s="4"/>
      <c r="S769" s="4"/>
      <c r="T769" s="4"/>
      <c r="AV769" s="4"/>
      <c r="AW769" s="4"/>
      <c r="AX769" s="4"/>
      <c r="AY769" s="4"/>
    </row>
    <row r="770" spans="14:51" x14ac:dyDescent="0.15">
      <c r="N770" s="1"/>
      <c r="R770" s="4"/>
      <c r="S770" s="4"/>
      <c r="T770" s="4"/>
      <c r="AV770" s="4"/>
      <c r="AW770" s="4"/>
    </row>
    <row r="771" spans="14:51" x14ac:dyDescent="0.15">
      <c r="N771" s="1"/>
      <c r="R771" s="4"/>
      <c r="S771" s="4"/>
      <c r="T771" s="4"/>
      <c r="AV771" s="4"/>
      <c r="AW771" s="4"/>
    </row>
    <row r="772" spans="14:51" x14ac:dyDescent="0.15">
      <c r="N772" s="1"/>
      <c r="R772" s="4"/>
      <c r="S772" s="4"/>
      <c r="T772" s="4"/>
      <c r="AV772" s="4"/>
      <c r="AW772" s="4"/>
    </row>
    <row r="773" spans="14:51" x14ac:dyDescent="0.15">
      <c r="N773" s="1"/>
      <c r="R773" s="4"/>
      <c r="S773" s="4"/>
      <c r="T773" s="4"/>
      <c r="AV773" s="4"/>
      <c r="AW773" s="4"/>
    </row>
    <row r="774" spans="14:51" x14ac:dyDescent="0.15">
      <c r="N774" s="1"/>
      <c r="R774" s="4"/>
      <c r="S774" s="4"/>
      <c r="T774" s="4"/>
      <c r="AV774" s="4"/>
      <c r="AW774" s="4"/>
    </row>
    <row r="775" spans="14:51" x14ac:dyDescent="0.15">
      <c r="N775" s="1"/>
      <c r="R775" s="4"/>
      <c r="S775" s="4"/>
      <c r="T775" s="4"/>
      <c r="AV775" s="4"/>
      <c r="AW775" s="4"/>
    </row>
    <row r="776" spans="14:51" x14ac:dyDescent="0.15">
      <c r="N776" s="1"/>
      <c r="R776" s="4"/>
      <c r="S776" s="4"/>
      <c r="T776" s="4"/>
      <c r="AV776" s="4"/>
      <c r="AW776" s="4"/>
    </row>
    <row r="777" spans="14:51" x14ac:dyDescent="0.15">
      <c r="N777" s="1"/>
      <c r="R777" s="4"/>
      <c r="S777" s="4"/>
      <c r="T777" s="4"/>
    </row>
    <row r="778" spans="14:51" x14ac:dyDescent="0.15">
      <c r="N778" s="1"/>
      <c r="R778" s="4"/>
      <c r="S778" s="4"/>
      <c r="T778" s="4"/>
    </row>
    <row r="779" spans="14:51" x14ac:dyDescent="0.15">
      <c r="N779" s="1"/>
      <c r="R779" s="4"/>
      <c r="S779" s="4"/>
      <c r="T779" s="4"/>
    </row>
    <row r="780" spans="14:51" x14ac:dyDescent="0.15">
      <c r="N780" s="1"/>
      <c r="R780" s="4"/>
      <c r="S780" s="4"/>
      <c r="T780" s="4"/>
    </row>
    <row r="781" spans="14:51" x14ac:dyDescent="0.15">
      <c r="N781" s="1"/>
      <c r="R781" s="4"/>
      <c r="S781" s="4"/>
      <c r="T781" s="4"/>
    </row>
    <row r="782" spans="14:51" x14ac:dyDescent="0.15">
      <c r="N782" s="1"/>
      <c r="R782" s="4"/>
      <c r="S782" s="4"/>
      <c r="T782" s="4"/>
    </row>
    <row r="783" spans="14:51" x14ac:dyDescent="0.15">
      <c r="N783" s="1"/>
      <c r="R783" s="4"/>
      <c r="S783" s="4"/>
      <c r="T783" s="4"/>
    </row>
    <row r="784" spans="14:51" x14ac:dyDescent="0.15">
      <c r="N784" s="1"/>
      <c r="R784" s="4"/>
      <c r="S784" s="4"/>
      <c r="T784" s="4"/>
    </row>
    <row r="785" spans="14:20" x14ac:dyDescent="0.15">
      <c r="N785" s="1"/>
      <c r="R785" s="4"/>
      <c r="S785" s="4"/>
      <c r="T785" s="4"/>
    </row>
    <row r="786" spans="14:20" x14ac:dyDescent="0.15">
      <c r="N786" s="1"/>
      <c r="R786" s="4"/>
      <c r="S786" s="4"/>
      <c r="T786" s="4"/>
    </row>
    <row r="787" spans="14:20" x14ac:dyDescent="0.15">
      <c r="N787" s="1"/>
      <c r="R787" s="4"/>
      <c r="S787" s="4"/>
      <c r="T787" s="4"/>
    </row>
    <row r="788" spans="14:20" x14ac:dyDescent="0.15">
      <c r="N788" s="1"/>
      <c r="R788" s="4"/>
      <c r="S788" s="4"/>
      <c r="T788" s="4"/>
    </row>
    <row r="789" spans="14:20" x14ac:dyDescent="0.15">
      <c r="N789" s="1"/>
      <c r="R789" s="4"/>
      <c r="S789" s="4"/>
      <c r="T789" s="4"/>
    </row>
    <row r="790" spans="14:20" x14ac:dyDescent="0.15">
      <c r="N790" s="1"/>
      <c r="R790" s="4"/>
      <c r="S790" s="4"/>
      <c r="T790" s="4"/>
    </row>
    <row r="791" spans="14:20" x14ac:dyDescent="0.15">
      <c r="N791" s="1"/>
      <c r="R791" s="4"/>
      <c r="S791" s="4"/>
      <c r="T791" s="4"/>
    </row>
    <row r="792" spans="14:20" x14ac:dyDescent="0.15">
      <c r="N792" s="1"/>
      <c r="R792" s="4"/>
      <c r="S792" s="4"/>
      <c r="T792" s="4"/>
    </row>
    <row r="793" spans="14:20" x14ac:dyDescent="0.15">
      <c r="N793" s="1"/>
      <c r="R793" s="4"/>
      <c r="S793" s="4"/>
      <c r="T793" s="4"/>
    </row>
    <row r="794" spans="14:20" x14ac:dyDescent="0.15">
      <c r="N794" s="1"/>
      <c r="R794" s="4"/>
      <c r="S794" s="4"/>
      <c r="T794" s="4"/>
    </row>
    <row r="795" spans="14:20" x14ac:dyDescent="0.15">
      <c r="N795" s="1"/>
      <c r="R795" s="4"/>
      <c r="S795" s="4"/>
      <c r="T795" s="4"/>
    </row>
    <row r="796" spans="14:20" x14ac:dyDescent="0.15">
      <c r="N796" s="1"/>
      <c r="R796" s="4"/>
      <c r="S796" s="4"/>
      <c r="T796" s="4"/>
    </row>
    <row r="797" spans="14:20" x14ac:dyDescent="0.15">
      <c r="N797" s="1"/>
      <c r="R797" s="4"/>
      <c r="S797" s="4"/>
      <c r="T797" s="4"/>
    </row>
    <row r="798" spans="14:20" x14ac:dyDescent="0.15">
      <c r="N798" s="1"/>
      <c r="R798" s="4"/>
      <c r="S798" s="4"/>
      <c r="T798" s="4"/>
    </row>
    <row r="799" spans="14:20" x14ac:dyDescent="0.15">
      <c r="N799" s="1"/>
      <c r="R799" s="4"/>
      <c r="S799" s="4"/>
      <c r="T799" s="4"/>
    </row>
    <row r="800" spans="14:20" x14ac:dyDescent="0.15">
      <c r="N800" s="1"/>
      <c r="R800" s="4"/>
      <c r="S800" s="4"/>
      <c r="T800" s="4"/>
    </row>
    <row r="801" spans="14:51" x14ac:dyDescent="0.15">
      <c r="N801" s="1"/>
      <c r="R801" s="4"/>
      <c r="S801" s="4"/>
      <c r="T801" s="4"/>
    </row>
    <row r="802" spans="14:51" x14ac:dyDescent="0.15">
      <c r="N802" s="1"/>
      <c r="R802" s="4"/>
      <c r="S802" s="4"/>
      <c r="T802" s="4"/>
    </row>
    <row r="803" spans="14:51" x14ac:dyDescent="0.15">
      <c r="N803" s="1"/>
      <c r="R803" s="4"/>
      <c r="S803" s="4"/>
      <c r="T803" s="4"/>
    </row>
    <row r="804" spans="14:51" x14ac:dyDescent="0.15">
      <c r="N804" s="1"/>
      <c r="R804" s="4"/>
      <c r="S804" s="4"/>
      <c r="T804" s="4"/>
    </row>
    <row r="805" spans="14:51" x14ac:dyDescent="0.15">
      <c r="N805" s="1"/>
      <c r="R805" s="4"/>
      <c r="S805" s="4"/>
      <c r="T805" s="4"/>
    </row>
    <row r="806" spans="14:51" x14ac:dyDescent="0.15">
      <c r="N806" s="1"/>
      <c r="R806" s="4"/>
      <c r="S806" s="4"/>
      <c r="T806" s="4"/>
    </row>
    <row r="807" spans="14:51" x14ac:dyDescent="0.15">
      <c r="N807" s="1"/>
      <c r="R807" s="4"/>
      <c r="S807" s="4"/>
      <c r="T807" s="4"/>
    </row>
    <row r="808" spans="14:51" x14ac:dyDescent="0.15">
      <c r="N808" s="1"/>
      <c r="R808" s="4"/>
      <c r="S808" s="4"/>
      <c r="T808" s="4"/>
    </row>
    <row r="809" spans="14:51" x14ac:dyDescent="0.15">
      <c r="N809" s="1"/>
      <c r="R809" s="4"/>
      <c r="S809" s="4"/>
      <c r="T809" s="4"/>
    </row>
    <row r="810" spans="14:51" x14ac:dyDescent="0.15">
      <c r="N810" s="1"/>
      <c r="R810" s="4"/>
      <c r="S810" s="4"/>
      <c r="T810" s="4"/>
      <c r="AV810" s="4"/>
      <c r="AW810" s="4"/>
      <c r="AX810" s="4"/>
      <c r="AY810" s="4"/>
    </row>
    <row r="811" spans="14:51" x14ac:dyDescent="0.15">
      <c r="N811" s="1"/>
      <c r="R811" s="4"/>
      <c r="S811" s="4"/>
      <c r="T811" s="4"/>
      <c r="AV811" s="4"/>
      <c r="AW811" s="4"/>
    </row>
    <row r="812" spans="14:51" x14ac:dyDescent="0.15">
      <c r="N812" s="1"/>
      <c r="R812" s="4"/>
      <c r="S812" s="4"/>
      <c r="T812" s="4"/>
      <c r="AV812" s="4"/>
      <c r="AW812" s="4"/>
    </row>
    <row r="813" spans="14:51" x14ac:dyDescent="0.15">
      <c r="N813" s="1"/>
      <c r="R813" s="4"/>
      <c r="S813" s="4"/>
      <c r="T813" s="4"/>
      <c r="AV813" s="4"/>
      <c r="AW813" s="4"/>
    </row>
    <row r="814" spans="14:51" x14ac:dyDescent="0.15">
      <c r="N814" s="1"/>
      <c r="R814" s="4"/>
      <c r="S814" s="4"/>
      <c r="T814" s="4"/>
      <c r="AV814" s="4"/>
      <c r="AW814" s="4"/>
    </row>
    <row r="815" spans="14:51" x14ac:dyDescent="0.15">
      <c r="N815" s="1"/>
      <c r="R815" s="4"/>
      <c r="S815" s="4"/>
      <c r="T815" s="4"/>
      <c r="AV815" s="4"/>
      <c r="AW815" s="4"/>
    </row>
    <row r="816" spans="14:51" x14ac:dyDescent="0.15">
      <c r="N816" s="1"/>
      <c r="R816" s="4"/>
      <c r="S816" s="4"/>
      <c r="T816" s="4"/>
      <c r="AV816" s="4"/>
      <c r="AW816" s="4"/>
    </row>
    <row r="817" spans="14:51" x14ac:dyDescent="0.15">
      <c r="N817" s="1"/>
      <c r="R817" s="4"/>
      <c r="S817" s="4"/>
      <c r="T817" s="4"/>
      <c r="AV817" s="4"/>
      <c r="AW817" s="4"/>
    </row>
    <row r="818" spans="14:51" x14ac:dyDescent="0.15">
      <c r="N818" s="1"/>
      <c r="R818" s="4"/>
      <c r="S818" s="4"/>
      <c r="T818" s="4"/>
    </row>
    <row r="819" spans="14:51" x14ac:dyDescent="0.15">
      <c r="N819" s="1"/>
      <c r="R819" s="4"/>
      <c r="S819" s="4"/>
      <c r="T819" s="4"/>
    </row>
    <row r="820" spans="14:51" x14ac:dyDescent="0.15">
      <c r="N820" s="1"/>
      <c r="R820" s="4"/>
      <c r="S820" s="4"/>
      <c r="T820" s="4"/>
    </row>
    <row r="821" spans="14:51" x14ac:dyDescent="0.15">
      <c r="N821" s="1"/>
      <c r="R821" s="4"/>
      <c r="S821" s="4"/>
      <c r="T821" s="4"/>
    </row>
    <row r="822" spans="14:51" x14ac:dyDescent="0.15">
      <c r="N822" s="1"/>
      <c r="R822" s="4"/>
      <c r="S822" s="4"/>
      <c r="T822" s="4"/>
    </row>
    <row r="823" spans="14:51" x14ac:dyDescent="0.15">
      <c r="N823" s="1"/>
      <c r="R823" s="4"/>
      <c r="S823" s="4"/>
      <c r="T823" s="4"/>
    </row>
    <row r="824" spans="14:51" x14ac:dyDescent="0.15">
      <c r="N824" s="1"/>
      <c r="R824" s="4"/>
      <c r="S824" s="4"/>
      <c r="T824" s="4"/>
    </row>
    <row r="825" spans="14:51" x14ac:dyDescent="0.15">
      <c r="N825" s="1"/>
      <c r="R825" s="4"/>
      <c r="S825" s="4"/>
      <c r="T825" s="4"/>
    </row>
    <row r="826" spans="14:51" x14ac:dyDescent="0.15">
      <c r="N826" s="1"/>
      <c r="R826" s="4"/>
      <c r="S826" s="4"/>
      <c r="T826" s="4"/>
    </row>
    <row r="827" spans="14:51" x14ac:dyDescent="0.15">
      <c r="N827" s="1"/>
      <c r="R827" s="4"/>
      <c r="S827" s="4"/>
      <c r="T827" s="4"/>
    </row>
    <row r="828" spans="14:51" x14ac:dyDescent="0.15">
      <c r="N828" s="1"/>
      <c r="R828" s="4"/>
      <c r="S828" s="4"/>
      <c r="T828" s="4"/>
    </row>
    <row r="829" spans="14:51" x14ac:dyDescent="0.15">
      <c r="N829" s="1"/>
      <c r="R829" s="4"/>
      <c r="S829" s="4"/>
      <c r="T829" s="4"/>
    </row>
    <row r="830" spans="14:51" x14ac:dyDescent="0.15">
      <c r="N830" s="1"/>
      <c r="R830" s="4"/>
      <c r="S830" s="4"/>
      <c r="T830" s="4"/>
      <c r="AV830" s="4"/>
      <c r="AW830" s="4"/>
      <c r="AX830" s="4"/>
      <c r="AY830" s="4"/>
    </row>
    <row r="831" spans="14:51" x14ac:dyDescent="0.15">
      <c r="N831" s="1"/>
      <c r="R831" s="4"/>
      <c r="S831" s="4"/>
      <c r="T831" s="4"/>
      <c r="AV831" s="4"/>
      <c r="AW831" s="4"/>
    </row>
    <row r="832" spans="14:51" x14ac:dyDescent="0.15">
      <c r="N832" s="1"/>
      <c r="R832" s="4"/>
      <c r="S832" s="4"/>
      <c r="T832" s="4"/>
      <c r="AV832" s="4"/>
      <c r="AW832" s="4"/>
    </row>
    <row r="833" spans="14:49" x14ac:dyDescent="0.15">
      <c r="N833" s="1"/>
      <c r="R833" s="4"/>
      <c r="S833" s="4"/>
      <c r="T833" s="4"/>
      <c r="AV833" s="4"/>
      <c r="AW833" s="4"/>
    </row>
    <row r="834" spans="14:49" x14ac:dyDescent="0.15">
      <c r="N834" s="1"/>
      <c r="R834" s="4"/>
      <c r="S834" s="4"/>
      <c r="T834" s="4"/>
      <c r="AV834" s="4"/>
      <c r="AW834" s="4"/>
    </row>
    <row r="835" spans="14:49" x14ac:dyDescent="0.15">
      <c r="N835" s="1"/>
      <c r="R835" s="4"/>
      <c r="S835" s="4"/>
      <c r="T835" s="4"/>
      <c r="AV835" s="4"/>
      <c r="AW835" s="4"/>
    </row>
    <row r="836" spans="14:49" x14ac:dyDescent="0.15">
      <c r="N836" s="1"/>
      <c r="R836" s="4"/>
      <c r="S836" s="4"/>
      <c r="T836" s="4"/>
      <c r="AV836" s="4"/>
      <c r="AW836" s="4"/>
    </row>
    <row r="837" spans="14:49" x14ac:dyDescent="0.15">
      <c r="N837" s="1"/>
      <c r="R837" s="4"/>
      <c r="S837" s="4"/>
      <c r="T837" s="4"/>
      <c r="AV837" s="4"/>
      <c r="AW837" s="4"/>
    </row>
    <row r="838" spans="14:49" x14ac:dyDescent="0.15">
      <c r="N838" s="1"/>
      <c r="R838" s="4"/>
      <c r="S838" s="4"/>
      <c r="T838" s="4"/>
    </row>
    <row r="839" spans="14:49" x14ac:dyDescent="0.15">
      <c r="N839" s="1"/>
      <c r="R839" s="4"/>
      <c r="S839" s="4"/>
      <c r="T839" s="4"/>
    </row>
    <row r="840" spans="14:49" x14ac:dyDescent="0.15">
      <c r="N840" s="1"/>
      <c r="R840" s="4"/>
      <c r="S840" s="4"/>
      <c r="T840" s="4"/>
    </row>
    <row r="841" spans="14:49" x14ac:dyDescent="0.15">
      <c r="N841" s="1"/>
      <c r="R841" s="4"/>
      <c r="S841" s="4"/>
      <c r="T841" s="4"/>
    </row>
    <row r="842" spans="14:49" x14ac:dyDescent="0.15">
      <c r="N842" s="1"/>
      <c r="R842" s="4"/>
      <c r="S842" s="4"/>
      <c r="T842" s="4"/>
    </row>
    <row r="843" spans="14:49" x14ac:dyDescent="0.15">
      <c r="N843" s="1"/>
      <c r="R843" s="4"/>
      <c r="S843" s="4"/>
      <c r="T843" s="4"/>
    </row>
    <row r="844" spans="14:49" x14ac:dyDescent="0.15">
      <c r="N844" s="1"/>
      <c r="R844" s="4"/>
      <c r="S844" s="4"/>
      <c r="T844" s="4"/>
    </row>
    <row r="845" spans="14:49" x14ac:dyDescent="0.15">
      <c r="N845" s="1"/>
      <c r="R845" s="4"/>
      <c r="S845" s="4"/>
      <c r="T845" s="4"/>
    </row>
    <row r="846" spans="14:49" x14ac:dyDescent="0.15">
      <c r="N846" s="1"/>
      <c r="R846" s="4"/>
      <c r="S846" s="4"/>
      <c r="T846" s="4"/>
    </row>
    <row r="847" spans="14:49" x14ac:dyDescent="0.15">
      <c r="N847" s="1"/>
      <c r="R847" s="4"/>
      <c r="S847" s="4"/>
      <c r="T847" s="4"/>
    </row>
    <row r="848" spans="14:49" x14ac:dyDescent="0.15">
      <c r="N848" s="1"/>
      <c r="R848" s="4"/>
      <c r="S848" s="4"/>
      <c r="T848" s="4"/>
    </row>
    <row r="849" spans="14:51" x14ac:dyDescent="0.15">
      <c r="N849" s="1"/>
      <c r="R849" s="4"/>
      <c r="S849" s="4"/>
      <c r="T849" s="4"/>
    </row>
    <row r="850" spans="14:51" x14ac:dyDescent="0.15">
      <c r="N850" s="1"/>
      <c r="R850" s="4"/>
      <c r="S850" s="4"/>
      <c r="T850" s="4"/>
      <c r="AV850" s="4"/>
      <c r="AW850" s="4"/>
      <c r="AX850" s="4"/>
      <c r="AY850" s="4"/>
    </row>
    <row r="851" spans="14:51" x14ac:dyDescent="0.15">
      <c r="N851" s="1"/>
      <c r="R851" s="4"/>
      <c r="S851" s="4"/>
      <c r="T851" s="4"/>
      <c r="AV851" s="4"/>
      <c r="AW851" s="4"/>
    </row>
    <row r="852" spans="14:51" x14ac:dyDescent="0.15">
      <c r="N852" s="1"/>
      <c r="R852" s="4"/>
      <c r="S852" s="4"/>
      <c r="T852" s="4"/>
      <c r="AV852" s="4"/>
      <c r="AW852" s="4"/>
    </row>
    <row r="853" spans="14:51" x14ac:dyDescent="0.15">
      <c r="N853" s="1"/>
      <c r="R853" s="4"/>
      <c r="S853" s="4"/>
      <c r="T853" s="4"/>
      <c r="AV853" s="4"/>
      <c r="AW853" s="4"/>
    </row>
    <row r="854" spans="14:51" x14ac:dyDescent="0.15">
      <c r="N854" s="1"/>
      <c r="R854" s="4"/>
      <c r="S854" s="4"/>
      <c r="T854" s="4"/>
      <c r="AV854" s="4"/>
      <c r="AW854" s="4"/>
    </row>
    <row r="855" spans="14:51" x14ac:dyDescent="0.15">
      <c r="N855" s="1"/>
      <c r="R855" s="4"/>
      <c r="S855" s="4"/>
      <c r="T855" s="4"/>
      <c r="AV855" s="4"/>
      <c r="AW855" s="4"/>
    </row>
    <row r="856" spans="14:51" x14ac:dyDescent="0.15">
      <c r="N856" s="1"/>
      <c r="R856" s="4"/>
      <c r="S856" s="4"/>
      <c r="T856" s="4"/>
      <c r="AV856" s="4"/>
      <c r="AW856" s="4"/>
    </row>
    <row r="857" spans="14:51" x14ac:dyDescent="0.15">
      <c r="N857" s="1"/>
      <c r="R857" s="4"/>
      <c r="S857" s="4"/>
      <c r="T857" s="4"/>
      <c r="AV857" s="4"/>
      <c r="AW857" s="4"/>
    </row>
    <row r="858" spans="14:51" x14ac:dyDescent="0.15">
      <c r="N858" s="1"/>
      <c r="R858" s="4"/>
      <c r="S858" s="4"/>
      <c r="T858" s="4"/>
    </row>
    <row r="859" spans="14:51" x14ac:dyDescent="0.15">
      <c r="N859" s="1"/>
      <c r="R859" s="4"/>
      <c r="S859" s="4"/>
      <c r="T859" s="4"/>
    </row>
    <row r="860" spans="14:51" x14ac:dyDescent="0.15">
      <c r="N860" s="1"/>
      <c r="R860" s="4"/>
      <c r="S860" s="4"/>
      <c r="T860" s="4"/>
    </row>
    <row r="861" spans="14:51" x14ac:dyDescent="0.15">
      <c r="N861" s="1"/>
      <c r="R861" s="4"/>
      <c r="S861" s="4"/>
      <c r="T861" s="4"/>
    </row>
    <row r="862" spans="14:51" x14ac:dyDescent="0.15">
      <c r="N862" s="1"/>
      <c r="R862" s="4"/>
      <c r="S862" s="4"/>
      <c r="T862" s="4"/>
    </row>
    <row r="863" spans="14:51" x14ac:dyDescent="0.15">
      <c r="N863" s="1"/>
      <c r="R863" s="4"/>
      <c r="S863" s="4"/>
      <c r="T863" s="4"/>
    </row>
    <row r="864" spans="14:51" x14ac:dyDescent="0.15">
      <c r="N864" s="1"/>
      <c r="R864" s="4"/>
      <c r="S864" s="4"/>
      <c r="T864" s="4"/>
    </row>
    <row r="865" spans="14:51" x14ac:dyDescent="0.15">
      <c r="N865" s="1"/>
      <c r="R865" s="4"/>
      <c r="S865" s="4"/>
      <c r="T865" s="4"/>
    </row>
    <row r="866" spans="14:51" x14ac:dyDescent="0.15">
      <c r="N866" s="1"/>
      <c r="R866" s="4"/>
      <c r="S866" s="4"/>
      <c r="T866" s="4"/>
    </row>
    <row r="867" spans="14:51" x14ac:dyDescent="0.15">
      <c r="N867" s="1"/>
      <c r="R867" s="4"/>
      <c r="S867" s="4"/>
      <c r="T867" s="4"/>
    </row>
    <row r="868" spans="14:51" x14ac:dyDescent="0.15">
      <c r="N868" s="1"/>
      <c r="R868" s="4"/>
      <c r="S868" s="4"/>
      <c r="T868" s="4"/>
    </row>
    <row r="869" spans="14:51" x14ac:dyDescent="0.15">
      <c r="N869" s="1"/>
      <c r="R869" s="4"/>
      <c r="S869" s="4"/>
      <c r="T869" s="4"/>
    </row>
    <row r="870" spans="14:51" x14ac:dyDescent="0.15">
      <c r="N870" s="1"/>
      <c r="R870" s="4"/>
      <c r="S870" s="4"/>
      <c r="T870" s="4"/>
      <c r="AV870" s="4"/>
      <c r="AW870" s="4"/>
      <c r="AX870" s="4"/>
      <c r="AY870" s="4"/>
    </row>
    <row r="871" spans="14:51" x14ac:dyDescent="0.15">
      <c r="N871" s="1"/>
      <c r="R871" s="4"/>
      <c r="S871" s="4"/>
      <c r="T871" s="4"/>
      <c r="AV871" s="4"/>
      <c r="AW871" s="4"/>
    </row>
    <row r="872" spans="14:51" x14ac:dyDescent="0.15">
      <c r="N872" s="1"/>
      <c r="R872" s="4"/>
      <c r="S872" s="4"/>
      <c r="T872" s="4"/>
      <c r="AV872" s="4"/>
      <c r="AW872" s="4"/>
    </row>
    <row r="873" spans="14:51" x14ac:dyDescent="0.15">
      <c r="N873" s="1"/>
      <c r="R873" s="4"/>
      <c r="S873" s="4"/>
      <c r="T873" s="4"/>
      <c r="AV873" s="4"/>
      <c r="AW873" s="4"/>
    </row>
    <row r="874" spans="14:51" x14ac:dyDescent="0.15">
      <c r="N874" s="1"/>
      <c r="R874" s="4"/>
      <c r="S874" s="4"/>
      <c r="T874" s="4"/>
      <c r="AV874" s="4"/>
      <c r="AW874" s="4"/>
    </row>
    <row r="875" spans="14:51" x14ac:dyDescent="0.15">
      <c r="N875" s="1"/>
      <c r="R875" s="4"/>
      <c r="S875" s="4"/>
      <c r="T875" s="4"/>
      <c r="AV875" s="4"/>
      <c r="AW875" s="4"/>
    </row>
    <row r="876" spans="14:51" x14ac:dyDescent="0.15">
      <c r="N876" s="1"/>
      <c r="R876" s="4"/>
      <c r="S876" s="4"/>
      <c r="T876" s="4"/>
      <c r="AV876" s="4"/>
      <c r="AW876" s="4"/>
    </row>
    <row r="877" spans="14:51" x14ac:dyDescent="0.15">
      <c r="N877" s="1"/>
      <c r="R877" s="4"/>
      <c r="S877" s="4"/>
      <c r="T877" s="4"/>
      <c r="AV877" s="4"/>
      <c r="AW877" s="4"/>
    </row>
    <row r="878" spans="14:51" x14ac:dyDescent="0.15">
      <c r="N878" s="1"/>
      <c r="R878" s="4"/>
      <c r="S878" s="4"/>
      <c r="T878" s="4"/>
    </row>
    <row r="879" spans="14:51" x14ac:dyDescent="0.15">
      <c r="N879" s="1"/>
      <c r="R879" s="4"/>
      <c r="S879" s="4"/>
      <c r="T879" s="4"/>
    </row>
    <row r="880" spans="14:51" x14ac:dyDescent="0.15">
      <c r="N880" s="1"/>
      <c r="R880" s="4"/>
      <c r="S880" s="4"/>
      <c r="T880" s="4"/>
    </row>
    <row r="881" spans="14:51" x14ac:dyDescent="0.15">
      <c r="N881" s="1"/>
      <c r="R881" s="4"/>
      <c r="S881" s="4"/>
      <c r="T881" s="4"/>
    </row>
    <row r="882" spans="14:51" x14ac:dyDescent="0.15">
      <c r="N882" s="1"/>
      <c r="R882" s="4"/>
      <c r="S882" s="4"/>
      <c r="T882" s="4"/>
    </row>
    <row r="883" spans="14:51" x14ac:dyDescent="0.15">
      <c r="N883" s="1"/>
      <c r="R883" s="4"/>
      <c r="S883" s="4"/>
      <c r="T883" s="4"/>
    </row>
    <row r="884" spans="14:51" x14ac:dyDescent="0.15">
      <c r="N884" s="1"/>
      <c r="R884" s="4"/>
      <c r="S884" s="4"/>
      <c r="T884" s="4"/>
    </row>
    <row r="885" spans="14:51" x14ac:dyDescent="0.15">
      <c r="N885" s="1"/>
      <c r="R885" s="4"/>
      <c r="S885" s="4"/>
      <c r="T885" s="4"/>
    </row>
    <row r="886" spans="14:51" x14ac:dyDescent="0.15">
      <c r="N886" s="1"/>
      <c r="R886" s="4"/>
      <c r="S886" s="4"/>
      <c r="T886" s="4"/>
    </row>
    <row r="887" spans="14:51" x14ac:dyDescent="0.15">
      <c r="N887" s="1"/>
      <c r="R887" s="4"/>
      <c r="S887" s="4"/>
      <c r="T887" s="4"/>
    </row>
    <row r="888" spans="14:51" x14ac:dyDescent="0.15">
      <c r="N888" s="1"/>
      <c r="R888" s="4"/>
      <c r="S888" s="4"/>
      <c r="T888" s="4"/>
    </row>
    <row r="889" spans="14:51" x14ac:dyDescent="0.15">
      <c r="N889" s="1"/>
      <c r="R889" s="4"/>
      <c r="S889" s="4"/>
      <c r="T889" s="4"/>
    </row>
    <row r="890" spans="14:51" x14ac:dyDescent="0.15">
      <c r="N890" s="1"/>
      <c r="R890" s="4"/>
      <c r="S890" s="4"/>
      <c r="T890" s="4"/>
      <c r="AV890" s="4"/>
      <c r="AW890" s="4"/>
      <c r="AX890" s="4"/>
      <c r="AY890" s="4"/>
    </row>
    <row r="891" spans="14:51" x14ac:dyDescent="0.15">
      <c r="N891" s="1"/>
      <c r="R891" s="4"/>
      <c r="S891" s="4"/>
      <c r="T891" s="4"/>
      <c r="AV891" s="4"/>
      <c r="AW891" s="4"/>
    </row>
    <row r="892" spans="14:51" x14ac:dyDescent="0.15">
      <c r="N892" s="1"/>
      <c r="R892" s="4"/>
      <c r="S892" s="4"/>
      <c r="T892" s="4"/>
      <c r="AV892" s="4"/>
      <c r="AW892" s="4"/>
    </row>
    <row r="893" spans="14:51" x14ac:dyDescent="0.15">
      <c r="N893" s="1"/>
      <c r="R893" s="4"/>
      <c r="S893" s="4"/>
      <c r="T893" s="4"/>
      <c r="AV893" s="4"/>
      <c r="AW893" s="4"/>
    </row>
    <row r="894" spans="14:51" x14ac:dyDescent="0.15">
      <c r="N894" s="1"/>
      <c r="R894" s="4"/>
      <c r="S894" s="4"/>
      <c r="T894" s="4"/>
      <c r="AV894" s="4"/>
      <c r="AW894" s="4"/>
    </row>
    <row r="895" spans="14:51" x14ac:dyDescent="0.15">
      <c r="N895" s="1"/>
      <c r="R895" s="4"/>
      <c r="S895" s="4"/>
      <c r="T895" s="4"/>
      <c r="AV895" s="4"/>
      <c r="AW895" s="4"/>
    </row>
    <row r="896" spans="14:51" x14ac:dyDescent="0.15">
      <c r="N896" s="1"/>
      <c r="R896" s="4"/>
      <c r="S896" s="4"/>
      <c r="T896" s="4"/>
      <c r="AV896" s="4"/>
      <c r="AW896" s="4"/>
    </row>
    <row r="897" spans="14:51" x14ac:dyDescent="0.15">
      <c r="N897" s="1"/>
      <c r="R897" s="4"/>
      <c r="S897" s="4"/>
      <c r="T897" s="4"/>
      <c r="AV897" s="4"/>
      <c r="AW897" s="4"/>
    </row>
    <row r="898" spans="14:51" x14ac:dyDescent="0.15">
      <c r="N898" s="1"/>
      <c r="R898" s="4"/>
      <c r="S898" s="4"/>
      <c r="T898" s="4"/>
    </row>
    <row r="899" spans="14:51" x14ac:dyDescent="0.15">
      <c r="N899" s="1"/>
      <c r="R899" s="4"/>
      <c r="S899" s="4"/>
      <c r="T899" s="4"/>
    </row>
    <row r="900" spans="14:51" x14ac:dyDescent="0.15">
      <c r="N900" s="1"/>
      <c r="R900" s="4"/>
      <c r="S900" s="4"/>
      <c r="T900" s="4"/>
    </row>
    <row r="901" spans="14:51" x14ac:dyDescent="0.15">
      <c r="N901" s="1"/>
      <c r="R901" s="4"/>
      <c r="S901" s="4"/>
      <c r="T901" s="4"/>
    </row>
    <row r="902" spans="14:51" x14ac:dyDescent="0.15">
      <c r="N902" s="1"/>
      <c r="R902" s="4"/>
      <c r="S902" s="4"/>
      <c r="T902" s="4"/>
    </row>
    <row r="903" spans="14:51" x14ac:dyDescent="0.15">
      <c r="N903" s="1"/>
      <c r="R903" s="4"/>
      <c r="S903" s="4"/>
      <c r="T903" s="4"/>
    </row>
    <row r="904" spans="14:51" x14ac:dyDescent="0.15">
      <c r="N904" s="1"/>
      <c r="R904" s="4"/>
      <c r="S904" s="4"/>
      <c r="T904" s="4"/>
    </row>
    <row r="905" spans="14:51" x14ac:dyDescent="0.15">
      <c r="N905" s="1"/>
      <c r="R905" s="4"/>
      <c r="S905" s="4"/>
      <c r="T905" s="4"/>
    </row>
    <row r="906" spans="14:51" x14ac:dyDescent="0.15">
      <c r="N906" s="1"/>
      <c r="R906" s="4"/>
      <c r="S906" s="4"/>
      <c r="T906" s="4"/>
    </row>
    <row r="907" spans="14:51" x14ac:dyDescent="0.15">
      <c r="N907" s="1"/>
      <c r="R907" s="4"/>
      <c r="S907" s="4"/>
      <c r="T907" s="4"/>
    </row>
    <row r="908" spans="14:51" x14ac:dyDescent="0.15">
      <c r="N908" s="1"/>
      <c r="R908" s="4"/>
      <c r="S908" s="4"/>
      <c r="T908" s="4"/>
    </row>
    <row r="909" spans="14:51" x14ac:dyDescent="0.15">
      <c r="N909" s="1"/>
      <c r="R909" s="4"/>
      <c r="S909" s="4"/>
      <c r="T909" s="4"/>
    </row>
    <row r="910" spans="14:51" x14ac:dyDescent="0.15">
      <c r="N910" s="1"/>
      <c r="R910" s="4"/>
      <c r="S910" s="4"/>
      <c r="T910" s="4"/>
      <c r="AV910" s="4"/>
      <c r="AW910" s="4"/>
      <c r="AX910" s="4"/>
      <c r="AY910" s="4"/>
    </row>
    <row r="911" spans="14:51" x14ac:dyDescent="0.15">
      <c r="N911" s="1"/>
      <c r="R911" s="4"/>
      <c r="S911" s="4"/>
      <c r="T911" s="4"/>
      <c r="AV911" s="4"/>
      <c r="AW911" s="4"/>
    </row>
    <row r="912" spans="14:51" x14ac:dyDescent="0.15">
      <c r="N912" s="1"/>
      <c r="R912" s="4"/>
      <c r="S912" s="4"/>
      <c r="T912" s="4"/>
      <c r="AV912" s="4"/>
      <c r="AW912" s="4"/>
    </row>
    <row r="913" spans="14:49" x14ac:dyDescent="0.15">
      <c r="N913" s="1"/>
      <c r="R913" s="4"/>
      <c r="S913" s="4"/>
      <c r="T913" s="4"/>
      <c r="AV913" s="4"/>
      <c r="AW913" s="4"/>
    </row>
    <row r="914" spans="14:49" x14ac:dyDescent="0.15">
      <c r="N914" s="1"/>
      <c r="R914" s="4"/>
      <c r="S914" s="4"/>
      <c r="T914" s="4"/>
      <c r="AV914" s="4"/>
      <c r="AW914" s="4"/>
    </row>
    <row r="915" spans="14:49" x14ac:dyDescent="0.15">
      <c r="N915" s="1"/>
      <c r="R915" s="4"/>
      <c r="S915" s="4"/>
      <c r="T915" s="4"/>
      <c r="AV915" s="4"/>
      <c r="AW915" s="4"/>
    </row>
    <row r="916" spans="14:49" x14ac:dyDescent="0.15">
      <c r="N916" s="1"/>
      <c r="R916" s="4"/>
      <c r="S916" s="4"/>
      <c r="T916" s="4"/>
      <c r="AV916" s="4"/>
      <c r="AW916" s="4"/>
    </row>
    <row r="917" spans="14:49" x14ac:dyDescent="0.15">
      <c r="N917" s="1"/>
      <c r="R917" s="4"/>
      <c r="S917" s="4"/>
      <c r="T917" s="4"/>
      <c r="AV917" s="4"/>
      <c r="AW917" s="4"/>
    </row>
    <row r="918" spans="14:49" x14ac:dyDescent="0.15">
      <c r="N918" s="1"/>
      <c r="R918" s="4"/>
      <c r="S918" s="4"/>
      <c r="T918" s="4"/>
    </row>
    <row r="919" spans="14:49" x14ac:dyDescent="0.15">
      <c r="N919" s="1"/>
      <c r="R919" s="4"/>
      <c r="S919" s="4"/>
      <c r="T919" s="4"/>
    </row>
    <row r="920" spans="14:49" x14ac:dyDescent="0.15">
      <c r="N920" s="1"/>
      <c r="R920" s="4"/>
      <c r="S920" s="4"/>
      <c r="T920" s="4"/>
    </row>
    <row r="921" spans="14:49" x14ac:dyDescent="0.15">
      <c r="N921" s="1"/>
      <c r="R921" s="4"/>
      <c r="S921" s="4"/>
      <c r="T921" s="4"/>
    </row>
    <row r="922" spans="14:49" x14ac:dyDescent="0.15">
      <c r="N922" s="1"/>
      <c r="R922" s="4"/>
      <c r="S922" s="4"/>
      <c r="T922" s="4"/>
    </row>
    <row r="923" spans="14:49" x14ac:dyDescent="0.15">
      <c r="N923" s="1"/>
      <c r="R923" s="4"/>
      <c r="S923" s="4"/>
      <c r="T923" s="4"/>
    </row>
    <row r="924" spans="14:49" x14ac:dyDescent="0.15">
      <c r="N924" s="1"/>
      <c r="R924" s="4"/>
      <c r="S924" s="4"/>
      <c r="T924" s="4"/>
    </row>
    <row r="925" spans="14:49" x14ac:dyDescent="0.15">
      <c r="N925" s="1"/>
      <c r="R925" s="4"/>
      <c r="S925" s="4"/>
      <c r="T925" s="4"/>
    </row>
    <row r="926" spans="14:49" x14ac:dyDescent="0.15">
      <c r="N926" s="1"/>
      <c r="R926" s="4"/>
      <c r="S926" s="4"/>
      <c r="T926" s="4"/>
    </row>
    <row r="927" spans="14:49" x14ac:dyDescent="0.15">
      <c r="N927" s="1"/>
      <c r="R927" s="4"/>
      <c r="S927" s="4"/>
      <c r="T927" s="4"/>
    </row>
    <row r="928" spans="14:49" x14ac:dyDescent="0.15">
      <c r="N928" s="1"/>
      <c r="R928" s="4"/>
      <c r="S928" s="4"/>
      <c r="T928" s="4"/>
    </row>
    <row r="929" spans="14:51" x14ac:dyDescent="0.15">
      <c r="N929" s="1"/>
      <c r="R929" s="4"/>
      <c r="S929" s="4"/>
      <c r="T929" s="4"/>
    </row>
    <row r="930" spans="14:51" x14ac:dyDescent="0.15">
      <c r="N930" s="1"/>
      <c r="R930" s="4"/>
      <c r="S930" s="4"/>
      <c r="T930" s="4"/>
    </row>
    <row r="931" spans="14:51" x14ac:dyDescent="0.15">
      <c r="N931" s="1"/>
      <c r="R931" s="4"/>
      <c r="S931" s="4"/>
      <c r="T931" s="4"/>
      <c r="AV931" s="4"/>
      <c r="AW931" s="4"/>
      <c r="AX931" s="4"/>
      <c r="AY931" s="4"/>
    </row>
    <row r="932" spans="14:51" x14ac:dyDescent="0.15">
      <c r="N932" s="1"/>
      <c r="R932" s="4"/>
      <c r="S932" s="4"/>
      <c r="T932" s="4"/>
      <c r="AV932" s="4"/>
      <c r="AW932" s="4"/>
    </row>
    <row r="933" spans="14:51" x14ac:dyDescent="0.15">
      <c r="N933" s="1"/>
      <c r="R933" s="4"/>
      <c r="S933" s="4"/>
      <c r="T933" s="4"/>
      <c r="AV933" s="4"/>
      <c r="AW933" s="4"/>
    </row>
    <row r="934" spans="14:51" x14ac:dyDescent="0.15">
      <c r="N934" s="1"/>
      <c r="R934" s="4"/>
      <c r="S934" s="4"/>
      <c r="T934" s="4"/>
      <c r="AV934" s="4"/>
      <c r="AW934" s="4"/>
    </row>
    <row r="935" spans="14:51" x14ac:dyDescent="0.15">
      <c r="N935" s="1"/>
      <c r="R935" s="4"/>
      <c r="S935" s="4"/>
      <c r="T935" s="4"/>
      <c r="AV935" s="4"/>
      <c r="AW935" s="4"/>
    </row>
    <row r="936" spans="14:51" x14ac:dyDescent="0.15">
      <c r="N936" s="1"/>
      <c r="R936" s="4"/>
      <c r="S936" s="4"/>
      <c r="T936" s="4"/>
      <c r="AV936" s="4"/>
      <c r="AW936" s="4"/>
    </row>
    <row r="937" spans="14:51" x14ac:dyDescent="0.15">
      <c r="N937" s="1"/>
      <c r="R937" s="4"/>
      <c r="S937" s="4"/>
      <c r="T937" s="4"/>
      <c r="AV937" s="4"/>
      <c r="AW937" s="4"/>
    </row>
    <row r="938" spans="14:51" x14ac:dyDescent="0.15">
      <c r="N938" s="1"/>
      <c r="R938" s="4"/>
      <c r="S938" s="4"/>
      <c r="T938" s="4"/>
      <c r="AV938" s="4"/>
      <c r="AW938" s="4"/>
    </row>
    <row r="939" spans="14:51" x14ac:dyDescent="0.15">
      <c r="N939" s="1"/>
      <c r="R939" s="4"/>
      <c r="S939" s="4"/>
      <c r="T939" s="4"/>
    </row>
    <row r="940" spans="14:51" x14ac:dyDescent="0.15">
      <c r="N940" s="1"/>
      <c r="R940" s="4"/>
      <c r="S940" s="4"/>
      <c r="T940" s="4"/>
    </row>
    <row r="941" spans="14:51" x14ac:dyDescent="0.15">
      <c r="N941" s="1"/>
      <c r="R941" s="4"/>
      <c r="S941" s="4"/>
      <c r="T941" s="4"/>
    </row>
    <row r="942" spans="14:51" x14ac:dyDescent="0.15">
      <c r="N942" s="1"/>
      <c r="R942" s="4"/>
      <c r="S942" s="4"/>
      <c r="T942" s="4"/>
    </row>
    <row r="943" spans="14:51" x14ac:dyDescent="0.15">
      <c r="N943" s="1"/>
      <c r="R943" s="4"/>
      <c r="S943" s="4"/>
      <c r="T943" s="4"/>
    </row>
    <row r="944" spans="14:51" x14ac:dyDescent="0.15">
      <c r="N944" s="1"/>
      <c r="R944" s="4"/>
      <c r="S944" s="4"/>
      <c r="T944" s="4"/>
    </row>
    <row r="945" spans="14:51" x14ac:dyDescent="0.15">
      <c r="N945" s="1"/>
      <c r="R945" s="4"/>
      <c r="S945" s="4"/>
      <c r="T945" s="4"/>
    </row>
    <row r="946" spans="14:51" x14ac:dyDescent="0.15">
      <c r="N946" s="1"/>
      <c r="R946" s="4"/>
      <c r="S946" s="4"/>
      <c r="T946" s="4"/>
    </row>
    <row r="947" spans="14:51" x14ac:dyDescent="0.15">
      <c r="N947" s="1"/>
      <c r="R947" s="4"/>
      <c r="S947" s="4"/>
      <c r="T947" s="4"/>
    </row>
    <row r="948" spans="14:51" x14ac:dyDescent="0.15">
      <c r="N948" s="1"/>
      <c r="R948" s="4"/>
      <c r="S948" s="4"/>
      <c r="T948" s="4"/>
    </row>
    <row r="949" spans="14:51" x14ac:dyDescent="0.15">
      <c r="N949" s="1"/>
      <c r="R949" s="4"/>
      <c r="S949" s="4"/>
      <c r="T949" s="4"/>
    </row>
    <row r="950" spans="14:51" x14ac:dyDescent="0.15">
      <c r="N950" s="1"/>
      <c r="R950" s="4"/>
      <c r="S950" s="4"/>
      <c r="T950" s="4"/>
    </row>
    <row r="951" spans="14:51" x14ac:dyDescent="0.15">
      <c r="N951" s="1"/>
      <c r="R951" s="4"/>
      <c r="S951" s="4"/>
      <c r="T951" s="4"/>
      <c r="AV951" s="4"/>
      <c r="AW951" s="4"/>
      <c r="AX951" s="4"/>
      <c r="AY951" s="4"/>
    </row>
    <row r="952" spans="14:51" x14ac:dyDescent="0.15">
      <c r="N952" s="1"/>
      <c r="R952" s="4"/>
      <c r="S952" s="4"/>
      <c r="T952" s="4"/>
      <c r="AV952" s="4"/>
      <c r="AW952" s="4"/>
    </row>
    <row r="953" spans="14:51" x14ac:dyDescent="0.15">
      <c r="N953" s="1"/>
      <c r="R953" s="4"/>
      <c r="S953" s="4"/>
      <c r="T953" s="4"/>
      <c r="AV953" s="4"/>
      <c r="AW953" s="4"/>
    </row>
    <row r="954" spans="14:51" x14ac:dyDescent="0.15">
      <c r="N954" s="1"/>
      <c r="R954" s="4"/>
      <c r="S954" s="4"/>
      <c r="T954" s="4"/>
      <c r="AV954" s="4"/>
      <c r="AW954" s="4"/>
    </row>
    <row r="955" spans="14:51" x14ac:dyDescent="0.15">
      <c r="N955" s="1"/>
      <c r="R955" s="4"/>
      <c r="S955" s="4"/>
      <c r="T955" s="4"/>
      <c r="AV955" s="4"/>
      <c r="AW955" s="4"/>
    </row>
    <row r="956" spans="14:51" x14ac:dyDescent="0.15">
      <c r="N956" s="1"/>
      <c r="R956" s="4"/>
      <c r="S956" s="4"/>
      <c r="T956" s="4"/>
      <c r="AV956" s="4"/>
      <c r="AW956" s="4"/>
    </row>
    <row r="957" spans="14:51" x14ac:dyDescent="0.15">
      <c r="N957" s="1"/>
      <c r="R957" s="4"/>
      <c r="S957" s="4"/>
      <c r="T957" s="4"/>
      <c r="AV957" s="4"/>
      <c r="AW957" s="4"/>
    </row>
    <row r="958" spans="14:51" x14ac:dyDescent="0.15">
      <c r="N958" s="1"/>
      <c r="R958" s="4"/>
      <c r="S958" s="4"/>
      <c r="T958" s="4"/>
      <c r="AV958" s="4"/>
      <c r="AW958" s="4"/>
    </row>
    <row r="959" spans="14:51" x14ac:dyDescent="0.15">
      <c r="N959" s="1"/>
      <c r="R959" s="4"/>
      <c r="S959" s="4"/>
      <c r="T959" s="4"/>
    </row>
    <row r="960" spans="14:51" x14ac:dyDescent="0.15">
      <c r="N960" s="1"/>
      <c r="R960" s="4"/>
      <c r="S960" s="4"/>
      <c r="T960" s="4"/>
    </row>
    <row r="961" spans="14:51" x14ac:dyDescent="0.15">
      <c r="N961" s="1"/>
      <c r="R961" s="4"/>
      <c r="S961" s="4"/>
      <c r="T961" s="4"/>
    </row>
    <row r="962" spans="14:51" x14ac:dyDescent="0.15">
      <c r="N962" s="1"/>
      <c r="R962" s="4"/>
      <c r="S962" s="4"/>
      <c r="T962" s="4"/>
    </row>
    <row r="963" spans="14:51" x14ac:dyDescent="0.15">
      <c r="N963" s="1"/>
      <c r="R963" s="4"/>
      <c r="S963" s="4"/>
      <c r="T963" s="4"/>
    </row>
    <row r="964" spans="14:51" x14ac:dyDescent="0.15">
      <c r="N964" s="1"/>
      <c r="R964" s="4"/>
      <c r="S964" s="4"/>
      <c r="T964" s="4"/>
    </row>
    <row r="965" spans="14:51" x14ac:dyDescent="0.15">
      <c r="N965" s="1"/>
      <c r="R965" s="4"/>
      <c r="S965" s="4"/>
      <c r="T965" s="4"/>
    </row>
    <row r="966" spans="14:51" x14ac:dyDescent="0.15">
      <c r="N966" s="1"/>
      <c r="R966" s="4"/>
      <c r="S966" s="4"/>
      <c r="T966" s="4"/>
    </row>
    <row r="967" spans="14:51" x14ac:dyDescent="0.15">
      <c r="N967" s="1"/>
      <c r="R967" s="4"/>
      <c r="S967" s="4"/>
      <c r="T967" s="4"/>
    </row>
    <row r="968" spans="14:51" x14ac:dyDescent="0.15">
      <c r="N968" s="1"/>
      <c r="R968" s="4"/>
      <c r="S968" s="4"/>
      <c r="T968" s="4"/>
    </row>
    <row r="969" spans="14:51" x14ac:dyDescent="0.15">
      <c r="N969" s="1"/>
      <c r="R969" s="4"/>
      <c r="S969" s="4"/>
      <c r="T969" s="4"/>
    </row>
    <row r="970" spans="14:51" x14ac:dyDescent="0.15">
      <c r="N970" s="1"/>
      <c r="R970" s="4"/>
      <c r="S970" s="4"/>
      <c r="T970" s="4"/>
    </row>
    <row r="971" spans="14:51" x14ac:dyDescent="0.15">
      <c r="N971" s="1"/>
      <c r="R971" s="4"/>
      <c r="S971" s="4"/>
      <c r="T971" s="4"/>
      <c r="AV971" s="4"/>
      <c r="AW971" s="4"/>
      <c r="AX971" s="4"/>
      <c r="AY971" s="4"/>
    </row>
    <row r="972" spans="14:51" x14ac:dyDescent="0.15">
      <c r="N972" s="1"/>
      <c r="R972" s="4"/>
      <c r="S972" s="4"/>
      <c r="T972" s="4"/>
      <c r="AV972" s="4"/>
      <c r="AW972" s="4"/>
    </row>
    <row r="973" spans="14:51" x14ac:dyDescent="0.15">
      <c r="N973" s="1"/>
      <c r="R973" s="4"/>
      <c r="S973" s="4"/>
      <c r="T973" s="4"/>
      <c r="AV973" s="4"/>
      <c r="AW973" s="4"/>
    </row>
    <row r="974" spans="14:51" x14ac:dyDescent="0.15">
      <c r="N974" s="1"/>
      <c r="R974" s="4"/>
      <c r="S974" s="4"/>
      <c r="T974" s="4"/>
      <c r="AV974" s="4"/>
      <c r="AW974" s="4"/>
    </row>
    <row r="975" spans="14:51" x14ac:dyDescent="0.15">
      <c r="N975" s="1"/>
      <c r="R975" s="4"/>
      <c r="S975" s="4"/>
      <c r="T975" s="4"/>
      <c r="AV975" s="4"/>
      <c r="AW975" s="4"/>
    </row>
    <row r="976" spans="14:51" x14ac:dyDescent="0.15">
      <c r="N976" s="1"/>
      <c r="R976" s="4"/>
      <c r="S976" s="4"/>
      <c r="T976" s="4"/>
      <c r="AV976" s="4"/>
      <c r="AW976" s="4"/>
    </row>
    <row r="977" spans="14:51" x14ac:dyDescent="0.15">
      <c r="N977" s="1"/>
      <c r="R977" s="4"/>
      <c r="S977" s="4"/>
      <c r="T977" s="4"/>
      <c r="AV977" s="4"/>
      <c r="AW977" s="4"/>
    </row>
    <row r="978" spans="14:51" x14ac:dyDescent="0.15">
      <c r="N978" s="1"/>
      <c r="R978" s="4"/>
      <c r="S978" s="4"/>
      <c r="T978" s="4"/>
      <c r="AV978" s="4"/>
      <c r="AW978" s="4"/>
    </row>
    <row r="979" spans="14:51" x14ac:dyDescent="0.15">
      <c r="N979" s="1"/>
      <c r="R979" s="4"/>
      <c r="S979" s="4"/>
      <c r="T979" s="4"/>
    </row>
    <row r="980" spans="14:51" x14ac:dyDescent="0.15">
      <c r="N980" s="1"/>
      <c r="R980" s="4"/>
      <c r="S980" s="4"/>
      <c r="T980" s="4"/>
    </row>
    <row r="981" spans="14:51" x14ac:dyDescent="0.15">
      <c r="N981" s="1"/>
      <c r="R981" s="4"/>
      <c r="S981" s="4"/>
      <c r="T981" s="4"/>
    </row>
    <row r="982" spans="14:51" x14ac:dyDescent="0.15">
      <c r="N982" s="1"/>
      <c r="R982" s="4"/>
      <c r="S982" s="4"/>
      <c r="T982" s="4"/>
    </row>
    <row r="983" spans="14:51" x14ac:dyDescent="0.15">
      <c r="N983" s="1"/>
      <c r="R983" s="4"/>
      <c r="S983" s="4"/>
      <c r="T983" s="4"/>
    </row>
    <row r="984" spans="14:51" x14ac:dyDescent="0.15">
      <c r="N984" s="1"/>
      <c r="R984" s="4"/>
      <c r="S984" s="4"/>
      <c r="T984" s="4"/>
    </row>
    <row r="985" spans="14:51" x14ac:dyDescent="0.15">
      <c r="N985" s="1"/>
      <c r="R985" s="4"/>
      <c r="S985" s="4"/>
      <c r="T985" s="4"/>
    </row>
    <row r="986" spans="14:51" x14ac:dyDescent="0.15">
      <c r="N986" s="1"/>
      <c r="R986" s="4"/>
      <c r="S986" s="4"/>
      <c r="T986" s="4"/>
    </row>
    <row r="987" spans="14:51" x14ac:dyDescent="0.15">
      <c r="N987" s="1"/>
      <c r="R987" s="4"/>
      <c r="S987" s="4"/>
      <c r="T987" s="4"/>
    </row>
    <row r="988" spans="14:51" x14ac:dyDescent="0.15">
      <c r="N988" s="1"/>
      <c r="R988" s="4"/>
      <c r="S988" s="4"/>
      <c r="T988" s="4"/>
    </row>
    <row r="989" spans="14:51" x14ac:dyDescent="0.15">
      <c r="N989" s="1"/>
      <c r="R989" s="4"/>
      <c r="S989" s="4"/>
      <c r="T989" s="4"/>
    </row>
    <row r="990" spans="14:51" x14ac:dyDescent="0.15">
      <c r="N990" s="1"/>
      <c r="R990" s="4"/>
      <c r="S990" s="4"/>
      <c r="T990" s="4"/>
    </row>
    <row r="991" spans="14:51" x14ac:dyDescent="0.15">
      <c r="N991" s="1"/>
      <c r="R991" s="4"/>
      <c r="S991" s="4"/>
      <c r="T991" s="4"/>
    </row>
    <row r="992" spans="14:51" x14ac:dyDescent="0.15">
      <c r="N992" s="1"/>
      <c r="R992" s="4"/>
      <c r="S992" s="4"/>
      <c r="T992" s="4"/>
      <c r="AV992" s="4"/>
      <c r="AW992" s="4"/>
      <c r="AX992" s="4"/>
      <c r="AY992" s="4"/>
    </row>
    <row r="993" spans="14:49" x14ac:dyDescent="0.15">
      <c r="N993" s="1"/>
      <c r="R993" s="4"/>
      <c r="S993" s="4"/>
      <c r="T993" s="4"/>
      <c r="AV993" s="4"/>
      <c r="AW993" s="4"/>
    </row>
    <row r="994" spans="14:49" x14ac:dyDescent="0.15">
      <c r="N994" s="1"/>
      <c r="R994" s="4"/>
      <c r="S994" s="4"/>
      <c r="T994" s="4"/>
      <c r="AV994" s="4"/>
      <c r="AW994" s="4"/>
    </row>
    <row r="995" spans="14:49" x14ac:dyDescent="0.15">
      <c r="N995" s="1"/>
      <c r="R995" s="4"/>
      <c r="S995" s="4"/>
      <c r="T995" s="4"/>
      <c r="AV995" s="4"/>
      <c r="AW995" s="4"/>
    </row>
    <row r="996" spans="14:49" x14ac:dyDescent="0.15">
      <c r="N996" s="1"/>
      <c r="R996" s="4"/>
      <c r="S996" s="4"/>
      <c r="T996" s="4"/>
      <c r="AV996" s="4"/>
      <c r="AW996" s="4"/>
    </row>
    <row r="997" spans="14:49" x14ac:dyDescent="0.15">
      <c r="N997" s="1"/>
      <c r="R997" s="4"/>
      <c r="S997" s="4"/>
      <c r="T997" s="4"/>
      <c r="AV997" s="4"/>
      <c r="AW997" s="4"/>
    </row>
    <row r="998" spans="14:49" x14ac:dyDescent="0.15">
      <c r="N998" s="1"/>
      <c r="R998" s="4"/>
      <c r="S998" s="4"/>
      <c r="T998" s="4"/>
      <c r="AV998" s="4"/>
      <c r="AW998" s="4"/>
    </row>
    <row r="999" spans="14:49" x14ac:dyDescent="0.15">
      <c r="N999" s="1"/>
      <c r="R999" s="4"/>
      <c r="S999" s="4"/>
      <c r="T999" s="4"/>
      <c r="AV999" s="4"/>
      <c r="AW999" s="4"/>
    </row>
    <row r="1000" spans="14:49" x14ac:dyDescent="0.15">
      <c r="N1000" s="1"/>
      <c r="R1000" s="4"/>
      <c r="S1000" s="4"/>
      <c r="T1000" s="4"/>
    </row>
    <row r="1001" spans="14:49" x14ac:dyDescent="0.15">
      <c r="N1001" s="1"/>
      <c r="R1001" s="4"/>
      <c r="S1001" s="4"/>
      <c r="T1001" s="4"/>
    </row>
    <row r="1002" spans="14:49" x14ac:dyDescent="0.15">
      <c r="N1002" s="1"/>
      <c r="R1002" s="4"/>
      <c r="S1002" s="4"/>
      <c r="T1002" s="4"/>
    </row>
    <row r="1003" spans="14:49" x14ac:dyDescent="0.15">
      <c r="N1003" s="1"/>
      <c r="R1003" s="4"/>
      <c r="S1003" s="4"/>
      <c r="T1003" s="4"/>
    </row>
    <row r="1004" spans="14:49" x14ac:dyDescent="0.15">
      <c r="N1004" s="1"/>
      <c r="R1004" s="4"/>
      <c r="S1004" s="4"/>
      <c r="T1004" s="4"/>
    </row>
    <row r="1005" spans="14:49" x14ac:dyDescent="0.15">
      <c r="N1005" s="1"/>
      <c r="R1005" s="4"/>
      <c r="S1005" s="4"/>
      <c r="T1005" s="4"/>
    </row>
    <row r="1006" spans="14:49" x14ac:dyDescent="0.15">
      <c r="N1006" s="1"/>
      <c r="R1006" s="4"/>
      <c r="S1006" s="4"/>
      <c r="T1006" s="4"/>
    </row>
    <row r="1007" spans="14:49" x14ac:dyDescent="0.15">
      <c r="N1007" s="1"/>
      <c r="R1007" s="4"/>
      <c r="S1007" s="4"/>
      <c r="T1007" s="4"/>
    </row>
    <row r="1008" spans="14:49" x14ac:dyDescent="0.15">
      <c r="N1008" s="1"/>
      <c r="R1008" s="4"/>
      <c r="S1008" s="4"/>
      <c r="T1008" s="4"/>
    </row>
    <row r="1009" spans="14:51" x14ac:dyDescent="0.15">
      <c r="N1009" s="1"/>
      <c r="R1009" s="4"/>
      <c r="S1009" s="4"/>
      <c r="T1009" s="4"/>
    </row>
    <row r="1010" spans="14:51" x14ac:dyDescent="0.15">
      <c r="N1010" s="1"/>
      <c r="R1010" s="4"/>
      <c r="S1010" s="4"/>
      <c r="T1010" s="4"/>
    </row>
    <row r="1011" spans="14:51" x14ac:dyDescent="0.15">
      <c r="N1011" s="1"/>
      <c r="R1011" s="4"/>
      <c r="S1011" s="4"/>
      <c r="T1011" s="4"/>
    </row>
    <row r="1012" spans="14:51" x14ac:dyDescent="0.15">
      <c r="N1012" s="1"/>
      <c r="R1012" s="4"/>
      <c r="S1012" s="4"/>
      <c r="T1012" s="4"/>
    </row>
    <row r="1013" spans="14:51" x14ac:dyDescent="0.15">
      <c r="N1013" s="1"/>
      <c r="R1013" s="4"/>
      <c r="S1013" s="4"/>
      <c r="T1013" s="4"/>
      <c r="AV1013" s="4"/>
      <c r="AW1013" s="4"/>
      <c r="AX1013" s="4"/>
      <c r="AY1013" s="4"/>
    </row>
    <row r="1014" spans="14:51" x14ac:dyDescent="0.15">
      <c r="N1014" s="1"/>
      <c r="R1014" s="4"/>
      <c r="S1014" s="4"/>
      <c r="T1014" s="4"/>
      <c r="AV1014" s="4"/>
      <c r="AW1014" s="4"/>
    </row>
    <row r="1015" spans="14:51" x14ac:dyDescent="0.15">
      <c r="N1015" s="1"/>
      <c r="R1015" s="4"/>
      <c r="S1015" s="4"/>
      <c r="T1015" s="4"/>
      <c r="AV1015" s="4"/>
      <c r="AW1015" s="4"/>
    </row>
    <row r="1016" spans="14:51" x14ac:dyDescent="0.15">
      <c r="N1016" s="1"/>
      <c r="R1016" s="4"/>
      <c r="S1016" s="4"/>
      <c r="T1016" s="4"/>
      <c r="AV1016" s="4"/>
      <c r="AW1016" s="4"/>
    </row>
    <row r="1017" spans="14:51" x14ac:dyDescent="0.15">
      <c r="N1017" s="1"/>
      <c r="R1017" s="4"/>
      <c r="S1017" s="4"/>
      <c r="T1017" s="4"/>
      <c r="AV1017" s="4"/>
      <c r="AW1017" s="4"/>
    </row>
    <row r="1018" spans="14:51" x14ac:dyDescent="0.15">
      <c r="N1018" s="1"/>
      <c r="R1018" s="4"/>
      <c r="S1018" s="4"/>
      <c r="T1018" s="4"/>
      <c r="AV1018" s="4"/>
      <c r="AW1018" s="4"/>
    </row>
    <row r="1019" spans="14:51" x14ac:dyDescent="0.15">
      <c r="N1019" s="1"/>
      <c r="R1019" s="4"/>
      <c r="S1019" s="4"/>
      <c r="T1019" s="4"/>
      <c r="AV1019" s="4"/>
      <c r="AW1019" s="4"/>
    </row>
    <row r="1020" spans="14:51" x14ac:dyDescent="0.15">
      <c r="N1020" s="1"/>
      <c r="R1020" s="4"/>
      <c r="S1020" s="4"/>
      <c r="T1020" s="4"/>
      <c r="AV1020" s="4"/>
      <c r="AW1020" s="4"/>
    </row>
    <row r="1021" spans="14:51" x14ac:dyDescent="0.15">
      <c r="N1021" s="1"/>
      <c r="R1021" s="4"/>
      <c r="S1021" s="4"/>
      <c r="T1021" s="4"/>
      <c r="AV1021" s="4"/>
      <c r="AW1021" s="4"/>
    </row>
    <row r="1022" spans="14:51" x14ac:dyDescent="0.15">
      <c r="N1022" s="1"/>
      <c r="R1022" s="4"/>
      <c r="S1022" s="4"/>
      <c r="T1022" s="4"/>
      <c r="AV1022" s="4"/>
      <c r="AW1022" s="4"/>
    </row>
    <row r="1023" spans="14:51" x14ac:dyDescent="0.15">
      <c r="N1023" s="1"/>
      <c r="R1023" s="4"/>
      <c r="S1023" s="4"/>
      <c r="T1023" s="4"/>
      <c r="AV1023" s="4"/>
      <c r="AW1023" s="4"/>
    </row>
    <row r="1024" spans="14:51" x14ac:dyDescent="0.15">
      <c r="N1024" s="1"/>
      <c r="R1024" s="4"/>
      <c r="S1024" s="4"/>
      <c r="T1024" s="4"/>
      <c r="AV1024" s="4"/>
      <c r="AW1024" s="4"/>
    </row>
    <row r="1025" spans="14:51" x14ac:dyDescent="0.15">
      <c r="N1025" s="1"/>
      <c r="R1025" s="4"/>
      <c r="S1025" s="4"/>
      <c r="T1025" s="4"/>
      <c r="AV1025" s="4"/>
      <c r="AW1025" s="4"/>
    </row>
    <row r="1026" spans="14:51" x14ac:dyDescent="0.15">
      <c r="N1026" s="1"/>
      <c r="R1026" s="4"/>
      <c r="S1026" s="4"/>
      <c r="T1026" s="4"/>
      <c r="AV1026" s="4"/>
      <c r="AW1026" s="4"/>
    </row>
    <row r="1027" spans="14:51" x14ac:dyDescent="0.15">
      <c r="N1027" s="1"/>
      <c r="R1027" s="4"/>
      <c r="S1027" s="4"/>
      <c r="T1027" s="4"/>
      <c r="AV1027" s="4"/>
      <c r="AW1027" s="4"/>
    </row>
    <row r="1028" spans="14:51" x14ac:dyDescent="0.15">
      <c r="N1028" s="1"/>
      <c r="R1028" s="4"/>
      <c r="S1028" s="4"/>
      <c r="T1028" s="4"/>
      <c r="AV1028" s="4"/>
      <c r="AW1028" s="4"/>
    </row>
    <row r="1029" spans="14:51" x14ac:dyDescent="0.15">
      <c r="N1029" s="1"/>
      <c r="R1029" s="4"/>
      <c r="S1029" s="4"/>
      <c r="T1029" s="4"/>
      <c r="AV1029" s="4"/>
      <c r="AW1029" s="4"/>
    </row>
    <row r="1030" spans="14:51" x14ac:dyDescent="0.15">
      <c r="N1030" s="1"/>
      <c r="R1030" s="4"/>
      <c r="S1030" s="4"/>
      <c r="T1030" s="4"/>
      <c r="AV1030" s="4"/>
      <c r="AW1030" s="4"/>
    </row>
    <row r="1031" spans="14:51" x14ac:dyDescent="0.15">
      <c r="N1031" s="1"/>
      <c r="R1031" s="4"/>
      <c r="S1031" s="4"/>
      <c r="T1031" s="4"/>
      <c r="AV1031" s="4"/>
      <c r="AW1031" s="4"/>
    </row>
    <row r="1032" spans="14:51" x14ac:dyDescent="0.15">
      <c r="N1032" s="1"/>
      <c r="R1032" s="4"/>
      <c r="S1032" s="4"/>
      <c r="T1032" s="4"/>
      <c r="AV1032" s="4"/>
      <c r="AW1032" s="4"/>
    </row>
    <row r="1033" spans="14:51" x14ac:dyDescent="0.15">
      <c r="N1033" s="1"/>
      <c r="R1033" s="4"/>
      <c r="S1033" s="4"/>
      <c r="T1033" s="4"/>
      <c r="AV1033" s="4"/>
      <c r="AW1033" s="4"/>
    </row>
    <row r="1034" spans="14:51" x14ac:dyDescent="0.15">
      <c r="N1034" s="1"/>
      <c r="R1034" s="4"/>
      <c r="S1034" s="4"/>
      <c r="T1034" s="4"/>
      <c r="AV1034" s="4"/>
      <c r="AW1034" s="4"/>
    </row>
    <row r="1035" spans="14:51" x14ac:dyDescent="0.15">
      <c r="N1035" s="1"/>
      <c r="R1035" s="4"/>
      <c r="S1035" s="4"/>
      <c r="T1035" s="4"/>
      <c r="AV1035" s="4"/>
      <c r="AW1035" s="4"/>
    </row>
    <row r="1036" spans="14:51" x14ac:dyDescent="0.15">
      <c r="N1036" s="1"/>
      <c r="R1036" s="4"/>
      <c r="S1036" s="4"/>
      <c r="T1036" s="4"/>
      <c r="AV1036" s="4"/>
      <c r="AW1036" s="4"/>
    </row>
    <row r="1037" spans="14:51" x14ac:dyDescent="0.15">
      <c r="N1037" s="1"/>
      <c r="R1037" s="4"/>
      <c r="S1037" s="4"/>
      <c r="T1037" s="4"/>
      <c r="AV1037" s="4"/>
      <c r="AW1037" s="4"/>
    </row>
    <row r="1038" spans="14:51" x14ac:dyDescent="0.15">
      <c r="N1038" s="1"/>
      <c r="R1038" s="4"/>
      <c r="S1038" s="4"/>
      <c r="T1038" s="4"/>
    </row>
    <row r="1039" spans="14:51" x14ac:dyDescent="0.15">
      <c r="N1039" s="1"/>
      <c r="R1039" s="4"/>
      <c r="S1039" s="4"/>
      <c r="T1039" s="4"/>
      <c r="AV1039" s="4"/>
      <c r="AW1039" s="4"/>
      <c r="AX1039" s="4"/>
      <c r="AY1039" s="4"/>
    </row>
    <row r="1040" spans="14:51" x14ac:dyDescent="0.15">
      <c r="N1040" s="1"/>
      <c r="R1040" s="4"/>
      <c r="S1040" s="4"/>
      <c r="T1040" s="4"/>
      <c r="AV1040" s="4"/>
      <c r="AW1040" s="4"/>
    </row>
    <row r="1041" spans="14:49" x14ac:dyDescent="0.15">
      <c r="N1041" s="1"/>
      <c r="R1041" s="4"/>
      <c r="S1041" s="4"/>
      <c r="T1041" s="4"/>
      <c r="AV1041" s="4"/>
      <c r="AW1041" s="4"/>
    </row>
    <row r="1042" spans="14:49" x14ac:dyDescent="0.15">
      <c r="N1042" s="1"/>
      <c r="R1042" s="4"/>
      <c r="S1042" s="4"/>
      <c r="T1042" s="4"/>
      <c r="AV1042" s="4"/>
      <c r="AW1042" s="4"/>
    </row>
    <row r="1043" spans="14:49" x14ac:dyDescent="0.15">
      <c r="N1043" s="1"/>
      <c r="R1043" s="4"/>
      <c r="S1043" s="4"/>
      <c r="T1043" s="4"/>
      <c r="AV1043" s="4"/>
      <c r="AW1043" s="4"/>
    </row>
    <row r="1044" spans="14:49" x14ac:dyDescent="0.15">
      <c r="N1044" s="1"/>
      <c r="R1044" s="4"/>
      <c r="S1044" s="4"/>
      <c r="T1044" s="4"/>
      <c r="AV1044" s="4"/>
      <c r="AW1044" s="4"/>
    </row>
    <row r="1045" spans="14:49" x14ac:dyDescent="0.15">
      <c r="N1045" s="1"/>
      <c r="R1045" s="4"/>
      <c r="S1045" s="4"/>
      <c r="T1045" s="4"/>
      <c r="AV1045" s="4"/>
      <c r="AW1045" s="4"/>
    </row>
    <row r="1046" spans="14:49" x14ac:dyDescent="0.15">
      <c r="N1046" s="1"/>
      <c r="R1046" s="4"/>
      <c r="S1046" s="4"/>
      <c r="T1046" s="4"/>
      <c r="AV1046" s="4"/>
      <c r="AW1046" s="4"/>
    </row>
    <row r="1047" spans="14:49" x14ac:dyDescent="0.15">
      <c r="N1047" s="1"/>
      <c r="R1047" s="4"/>
      <c r="S1047" s="4"/>
      <c r="T1047" s="4"/>
    </row>
    <row r="1048" spans="14:49" x14ac:dyDescent="0.15">
      <c r="N1048" s="1"/>
      <c r="R1048" s="4"/>
      <c r="S1048" s="4"/>
      <c r="T1048" s="4"/>
    </row>
    <row r="1049" spans="14:49" x14ac:dyDescent="0.15">
      <c r="N1049" s="1"/>
      <c r="R1049" s="4"/>
      <c r="S1049" s="4"/>
      <c r="T1049" s="4"/>
    </row>
    <row r="1050" spans="14:49" x14ac:dyDescent="0.15">
      <c r="N1050" s="1"/>
      <c r="R1050" s="4"/>
      <c r="S1050" s="4"/>
      <c r="T1050" s="4"/>
    </row>
    <row r="1051" spans="14:49" x14ac:dyDescent="0.15">
      <c r="N1051" s="1"/>
      <c r="R1051" s="4"/>
      <c r="S1051" s="4"/>
      <c r="T1051" s="4"/>
    </row>
    <row r="1052" spans="14:49" x14ac:dyDescent="0.15">
      <c r="N1052" s="1"/>
      <c r="R1052" s="4"/>
      <c r="S1052" s="4"/>
      <c r="T1052" s="4"/>
    </row>
    <row r="1053" spans="14:49" x14ac:dyDescent="0.15">
      <c r="N1053" s="1"/>
      <c r="R1053" s="4"/>
      <c r="S1053" s="4"/>
      <c r="T1053" s="4"/>
    </row>
    <row r="1054" spans="14:49" x14ac:dyDescent="0.15">
      <c r="N1054" s="1"/>
      <c r="R1054" s="4"/>
      <c r="S1054" s="4"/>
      <c r="T1054" s="4"/>
    </row>
    <row r="1055" spans="14:49" x14ac:dyDescent="0.15">
      <c r="N1055" s="1"/>
      <c r="R1055" s="4"/>
      <c r="S1055" s="4"/>
      <c r="T1055" s="4"/>
    </row>
    <row r="1056" spans="14:49" x14ac:dyDescent="0.15">
      <c r="N1056" s="1"/>
      <c r="R1056" s="4"/>
      <c r="S1056" s="4"/>
      <c r="T1056" s="4"/>
    </row>
    <row r="1057" spans="14:51" x14ac:dyDescent="0.15">
      <c r="N1057" s="1"/>
      <c r="R1057" s="4"/>
      <c r="S1057" s="4"/>
      <c r="T1057" s="4"/>
    </row>
    <row r="1058" spans="14:51" x14ac:dyDescent="0.15">
      <c r="N1058" s="1"/>
      <c r="R1058" s="4"/>
      <c r="S1058" s="4"/>
      <c r="T1058" s="4"/>
    </row>
    <row r="1059" spans="14:51" x14ac:dyDescent="0.15">
      <c r="N1059" s="1"/>
      <c r="R1059" s="4"/>
      <c r="S1059" s="4"/>
      <c r="T1059" s="4"/>
      <c r="AV1059" s="4"/>
      <c r="AW1059" s="4"/>
      <c r="AX1059" s="4"/>
      <c r="AY1059" s="4"/>
    </row>
    <row r="1060" spans="14:51" x14ac:dyDescent="0.15">
      <c r="N1060" s="1"/>
      <c r="R1060" s="4"/>
      <c r="S1060" s="4"/>
      <c r="T1060" s="4"/>
      <c r="AV1060" s="4"/>
      <c r="AW1060" s="4"/>
    </row>
    <row r="1061" spans="14:51" x14ac:dyDescent="0.15">
      <c r="N1061" s="1"/>
      <c r="R1061" s="4"/>
      <c r="S1061" s="4"/>
      <c r="T1061" s="4"/>
      <c r="AV1061" s="4"/>
      <c r="AW1061" s="4"/>
    </row>
    <row r="1062" spans="14:51" x14ac:dyDescent="0.15">
      <c r="N1062" s="1"/>
      <c r="R1062" s="4"/>
      <c r="S1062" s="4"/>
      <c r="T1062" s="4"/>
      <c r="AV1062" s="4"/>
      <c r="AW1062" s="4"/>
    </row>
    <row r="1063" spans="14:51" x14ac:dyDescent="0.15">
      <c r="N1063" s="1"/>
      <c r="R1063" s="4"/>
      <c r="S1063" s="4"/>
      <c r="T1063" s="4"/>
      <c r="AV1063" s="4"/>
      <c r="AW1063" s="4"/>
    </row>
    <row r="1064" spans="14:51" x14ac:dyDescent="0.15">
      <c r="N1064" s="1"/>
      <c r="R1064" s="4"/>
      <c r="S1064" s="4"/>
      <c r="T1064" s="4"/>
      <c r="AV1064" s="4"/>
      <c r="AW1064" s="4"/>
    </row>
    <row r="1065" spans="14:51" x14ac:dyDescent="0.15">
      <c r="N1065" s="1"/>
      <c r="R1065" s="4"/>
      <c r="S1065" s="4"/>
      <c r="T1065" s="4"/>
      <c r="AV1065" s="4"/>
      <c r="AW1065" s="4"/>
    </row>
    <row r="1066" spans="14:51" x14ac:dyDescent="0.15">
      <c r="N1066" s="1"/>
      <c r="R1066" s="4"/>
      <c r="S1066" s="4"/>
      <c r="T1066" s="4"/>
      <c r="AV1066" s="4"/>
      <c r="AW1066" s="4"/>
    </row>
    <row r="1067" spans="14:51" x14ac:dyDescent="0.15">
      <c r="N1067" s="1"/>
      <c r="R1067" s="4"/>
      <c r="S1067" s="4"/>
      <c r="T1067" s="4"/>
    </row>
    <row r="1068" spans="14:51" x14ac:dyDescent="0.15">
      <c r="N1068" s="1"/>
      <c r="R1068" s="4"/>
      <c r="S1068" s="4"/>
      <c r="T1068" s="4"/>
    </row>
    <row r="1069" spans="14:51" x14ac:dyDescent="0.15">
      <c r="N1069" s="1"/>
      <c r="R1069" s="4"/>
      <c r="S1069" s="4"/>
      <c r="T1069" s="4"/>
    </row>
    <row r="1070" spans="14:51" x14ac:dyDescent="0.15">
      <c r="N1070" s="1"/>
      <c r="R1070" s="4"/>
      <c r="S1070" s="4"/>
      <c r="T1070" s="4"/>
    </row>
    <row r="1071" spans="14:51" x14ac:dyDescent="0.15">
      <c r="N1071" s="1"/>
      <c r="R1071" s="4"/>
      <c r="S1071" s="4"/>
      <c r="T1071" s="4"/>
    </row>
    <row r="1072" spans="14:51" x14ac:dyDescent="0.15">
      <c r="N1072" s="1"/>
      <c r="R1072" s="4"/>
      <c r="S1072" s="4"/>
      <c r="T1072" s="4"/>
    </row>
    <row r="1073" spans="14:51" x14ac:dyDescent="0.15">
      <c r="N1073" s="1"/>
      <c r="R1073" s="4"/>
      <c r="S1073" s="4"/>
      <c r="T1073" s="4"/>
    </row>
    <row r="1074" spans="14:51" x14ac:dyDescent="0.15">
      <c r="N1074" s="1"/>
      <c r="R1074" s="4"/>
      <c r="S1074" s="4"/>
      <c r="T1074" s="4"/>
    </row>
    <row r="1075" spans="14:51" x14ac:dyDescent="0.15">
      <c r="N1075" s="1"/>
      <c r="R1075" s="4"/>
      <c r="S1075" s="4"/>
      <c r="T1075" s="4"/>
    </row>
    <row r="1076" spans="14:51" x14ac:dyDescent="0.15">
      <c r="N1076" s="1"/>
      <c r="R1076" s="4"/>
      <c r="S1076" s="4"/>
      <c r="T1076" s="4"/>
    </row>
    <row r="1077" spans="14:51" x14ac:dyDescent="0.15">
      <c r="N1077" s="1"/>
      <c r="R1077" s="4"/>
      <c r="S1077" s="4"/>
      <c r="T1077" s="4"/>
    </row>
    <row r="1078" spans="14:51" x14ac:dyDescent="0.15">
      <c r="N1078" s="1"/>
      <c r="R1078" s="4"/>
      <c r="S1078" s="4"/>
      <c r="T1078" s="4"/>
    </row>
    <row r="1079" spans="14:51" x14ac:dyDescent="0.15">
      <c r="N1079" s="1"/>
      <c r="R1079" s="4"/>
      <c r="S1079" s="4"/>
      <c r="T1079" s="4"/>
      <c r="AV1079" s="4"/>
      <c r="AW1079" s="4"/>
      <c r="AX1079" s="4"/>
      <c r="AY1079" s="4"/>
    </row>
    <row r="1080" spans="14:51" x14ac:dyDescent="0.15">
      <c r="N1080" s="1"/>
      <c r="R1080" s="4"/>
      <c r="S1080" s="4"/>
      <c r="T1080" s="4"/>
      <c r="AV1080" s="4"/>
      <c r="AW1080" s="4"/>
    </row>
    <row r="1081" spans="14:51" x14ac:dyDescent="0.15">
      <c r="N1081" s="1"/>
      <c r="R1081" s="4"/>
      <c r="S1081" s="4"/>
      <c r="T1081" s="4"/>
      <c r="AV1081" s="4"/>
      <c r="AW1081" s="4"/>
    </row>
    <row r="1082" spans="14:51" x14ac:dyDescent="0.15">
      <c r="N1082" s="1"/>
      <c r="R1082" s="4"/>
      <c r="S1082" s="4"/>
      <c r="T1082" s="4"/>
      <c r="AV1082" s="4"/>
      <c r="AW1082" s="4"/>
    </row>
    <row r="1083" spans="14:51" x14ac:dyDescent="0.15">
      <c r="N1083" s="1"/>
      <c r="R1083" s="4"/>
      <c r="S1083" s="4"/>
      <c r="T1083" s="4"/>
      <c r="AV1083" s="4"/>
      <c r="AW1083" s="4"/>
    </row>
    <row r="1084" spans="14:51" x14ac:dyDescent="0.15">
      <c r="N1084" s="1"/>
      <c r="R1084" s="4"/>
      <c r="S1084" s="4"/>
      <c r="T1084" s="4"/>
      <c r="AV1084" s="4"/>
      <c r="AW1084" s="4"/>
    </row>
    <row r="1085" spans="14:51" x14ac:dyDescent="0.15">
      <c r="N1085" s="1"/>
      <c r="R1085" s="4"/>
      <c r="S1085" s="4"/>
      <c r="T1085" s="4"/>
      <c r="AV1085" s="4"/>
      <c r="AW1085" s="4"/>
    </row>
    <row r="1086" spans="14:51" x14ac:dyDescent="0.15">
      <c r="N1086" s="1"/>
      <c r="R1086" s="4"/>
      <c r="S1086" s="4"/>
      <c r="T1086" s="4"/>
      <c r="AV1086" s="4"/>
      <c r="AW1086" s="4"/>
    </row>
    <row r="1087" spans="14:51" x14ac:dyDescent="0.15">
      <c r="N1087" s="1"/>
      <c r="R1087" s="4"/>
      <c r="S1087" s="4"/>
      <c r="T1087" s="4"/>
    </row>
    <row r="1088" spans="14:51" x14ac:dyDescent="0.15">
      <c r="N1088" s="1"/>
      <c r="R1088" s="4"/>
      <c r="S1088" s="4"/>
      <c r="T1088" s="4"/>
    </row>
    <row r="1089" spans="14:51" x14ac:dyDescent="0.15">
      <c r="N1089" s="1"/>
      <c r="R1089" s="4"/>
      <c r="S1089" s="4"/>
      <c r="T1089" s="4"/>
    </row>
    <row r="1090" spans="14:51" x14ac:dyDescent="0.15">
      <c r="N1090" s="1"/>
      <c r="R1090" s="4"/>
      <c r="S1090" s="4"/>
      <c r="T1090" s="4"/>
    </row>
    <row r="1091" spans="14:51" x14ac:dyDescent="0.15">
      <c r="N1091" s="1"/>
      <c r="R1091" s="4"/>
      <c r="S1091" s="4"/>
      <c r="T1091" s="4"/>
    </row>
    <row r="1092" spans="14:51" x14ac:dyDescent="0.15">
      <c r="N1092" s="1"/>
      <c r="R1092" s="4"/>
      <c r="S1092" s="4"/>
      <c r="T1092" s="4"/>
    </row>
    <row r="1093" spans="14:51" x14ac:dyDescent="0.15">
      <c r="N1093" s="1"/>
      <c r="R1093" s="4"/>
      <c r="S1093" s="4"/>
      <c r="T1093" s="4"/>
    </row>
    <row r="1094" spans="14:51" x14ac:dyDescent="0.15">
      <c r="N1094" s="1"/>
      <c r="R1094" s="4"/>
      <c r="S1094" s="4"/>
      <c r="T1094" s="4"/>
    </row>
    <row r="1095" spans="14:51" x14ac:dyDescent="0.15">
      <c r="N1095" s="1"/>
      <c r="R1095" s="4"/>
      <c r="S1095" s="4"/>
      <c r="T1095" s="4"/>
    </row>
    <row r="1096" spans="14:51" x14ac:dyDescent="0.15">
      <c r="N1096" s="1"/>
      <c r="R1096" s="4"/>
      <c r="S1096" s="4"/>
      <c r="T1096" s="4"/>
    </row>
    <row r="1097" spans="14:51" x14ac:dyDescent="0.15">
      <c r="N1097" s="1"/>
      <c r="R1097" s="4"/>
      <c r="S1097" s="4"/>
      <c r="T1097" s="4"/>
    </row>
    <row r="1098" spans="14:51" x14ac:dyDescent="0.15">
      <c r="N1098" s="1"/>
      <c r="R1098" s="4"/>
      <c r="S1098" s="4"/>
      <c r="T1098" s="4"/>
    </row>
    <row r="1099" spans="14:51" x14ac:dyDescent="0.15">
      <c r="N1099" s="1"/>
      <c r="R1099" s="4"/>
      <c r="S1099" s="4"/>
      <c r="T1099" s="4"/>
      <c r="AV1099" s="4"/>
      <c r="AW1099" s="4"/>
      <c r="AX1099" s="4"/>
      <c r="AY1099" s="4"/>
    </row>
    <row r="1100" spans="14:51" x14ac:dyDescent="0.15">
      <c r="N1100" s="1"/>
      <c r="R1100" s="4"/>
      <c r="S1100" s="4"/>
      <c r="T1100" s="4"/>
      <c r="AV1100" s="4"/>
      <c r="AW1100" s="4"/>
    </row>
    <row r="1101" spans="14:51" x14ac:dyDescent="0.15">
      <c r="N1101" s="1"/>
      <c r="R1101" s="4"/>
      <c r="S1101" s="4"/>
      <c r="T1101" s="4"/>
      <c r="AV1101" s="4"/>
      <c r="AW1101" s="4"/>
    </row>
    <row r="1102" spans="14:51" x14ac:dyDescent="0.15">
      <c r="N1102" s="1"/>
      <c r="R1102" s="4"/>
      <c r="S1102" s="4"/>
      <c r="T1102" s="4"/>
      <c r="AV1102" s="4"/>
      <c r="AW1102" s="4"/>
    </row>
    <row r="1103" spans="14:51" x14ac:dyDescent="0.15">
      <c r="N1103" s="1"/>
      <c r="R1103" s="4"/>
      <c r="S1103" s="4"/>
      <c r="T1103" s="4"/>
      <c r="AV1103" s="4"/>
      <c r="AW1103" s="4"/>
    </row>
    <row r="1104" spans="14:51" x14ac:dyDescent="0.15">
      <c r="N1104" s="1"/>
      <c r="R1104" s="4"/>
      <c r="S1104" s="4"/>
      <c r="T1104" s="4"/>
      <c r="AV1104" s="4"/>
      <c r="AW1104" s="4"/>
    </row>
    <row r="1105" spans="14:51" x14ac:dyDescent="0.15">
      <c r="N1105" s="1"/>
      <c r="R1105" s="4"/>
      <c r="S1105" s="4"/>
      <c r="T1105" s="4"/>
      <c r="AV1105" s="4"/>
      <c r="AW1105" s="4"/>
    </row>
    <row r="1106" spans="14:51" x14ac:dyDescent="0.15">
      <c r="N1106" s="1"/>
      <c r="R1106" s="4"/>
      <c r="S1106" s="4"/>
      <c r="T1106" s="4"/>
      <c r="AV1106" s="4"/>
      <c r="AW1106" s="4"/>
    </row>
    <row r="1107" spans="14:51" x14ac:dyDescent="0.15">
      <c r="N1107" s="1"/>
      <c r="R1107" s="4"/>
      <c r="S1107" s="4"/>
      <c r="T1107" s="4"/>
    </row>
    <row r="1108" spans="14:51" x14ac:dyDescent="0.15">
      <c r="N1108" s="1"/>
      <c r="R1108" s="4"/>
      <c r="S1108" s="4"/>
      <c r="T1108" s="4"/>
    </row>
    <row r="1109" spans="14:51" x14ac:dyDescent="0.15">
      <c r="N1109" s="1"/>
      <c r="R1109" s="4"/>
      <c r="S1109" s="4"/>
      <c r="T1109" s="4"/>
    </row>
    <row r="1110" spans="14:51" x14ac:dyDescent="0.15">
      <c r="N1110" s="1"/>
      <c r="R1110" s="4"/>
      <c r="S1110" s="4"/>
      <c r="T1110" s="4"/>
    </row>
    <row r="1111" spans="14:51" x14ac:dyDescent="0.15">
      <c r="N1111" s="1"/>
      <c r="R1111" s="4"/>
      <c r="S1111" s="4"/>
      <c r="T1111" s="4"/>
    </row>
    <row r="1112" spans="14:51" x14ac:dyDescent="0.15">
      <c r="N1112" s="1"/>
      <c r="R1112" s="4"/>
      <c r="S1112" s="4"/>
      <c r="T1112" s="4"/>
    </row>
    <row r="1113" spans="14:51" x14ac:dyDescent="0.15">
      <c r="N1113" s="1"/>
      <c r="R1113" s="4"/>
      <c r="S1113" s="4"/>
      <c r="T1113" s="4"/>
    </row>
    <row r="1114" spans="14:51" x14ac:dyDescent="0.15">
      <c r="N1114" s="1"/>
      <c r="R1114" s="4"/>
      <c r="S1114" s="4"/>
      <c r="T1114" s="4"/>
    </row>
    <row r="1115" spans="14:51" x14ac:dyDescent="0.15">
      <c r="N1115" s="1"/>
      <c r="R1115" s="4"/>
      <c r="S1115" s="4"/>
      <c r="T1115" s="4"/>
    </row>
    <row r="1116" spans="14:51" x14ac:dyDescent="0.15">
      <c r="N1116" s="1"/>
      <c r="R1116" s="4"/>
      <c r="S1116" s="4"/>
      <c r="T1116" s="4"/>
    </row>
    <row r="1117" spans="14:51" x14ac:dyDescent="0.15">
      <c r="N1117" s="1"/>
      <c r="R1117" s="4"/>
      <c r="S1117" s="4"/>
      <c r="T1117" s="4"/>
    </row>
    <row r="1118" spans="14:51" x14ac:dyDescent="0.15">
      <c r="N1118" s="1"/>
      <c r="R1118" s="4"/>
      <c r="S1118" s="4"/>
      <c r="T1118" s="4"/>
    </row>
    <row r="1119" spans="14:51" x14ac:dyDescent="0.15">
      <c r="N1119" s="1"/>
      <c r="R1119" s="4"/>
      <c r="S1119" s="4"/>
      <c r="T1119" s="4"/>
      <c r="AV1119" s="4"/>
      <c r="AW1119" s="4"/>
      <c r="AX1119" s="4"/>
      <c r="AY1119" s="4"/>
    </row>
    <row r="1120" spans="14:51" x14ac:dyDescent="0.15">
      <c r="N1120" s="1"/>
      <c r="R1120" s="4"/>
      <c r="S1120" s="4"/>
      <c r="T1120" s="4"/>
      <c r="AV1120" s="4"/>
      <c r="AW1120" s="4"/>
    </row>
    <row r="1121" spans="14:49" x14ac:dyDescent="0.15">
      <c r="N1121" s="1"/>
      <c r="R1121" s="4"/>
      <c r="S1121" s="4"/>
      <c r="T1121" s="4"/>
      <c r="AV1121" s="4"/>
      <c r="AW1121" s="4"/>
    </row>
    <row r="1122" spans="14:49" x14ac:dyDescent="0.15">
      <c r="N1122" s="1"/>
      <c r="R1122" s="4"/>
      <c r="S1122" s="4"/>
      <c r="T1122" s="4"/>
      <c r="AV1122" s="4"/>
      <c r="AW1122" s="4"/>
    </row>
    <row r="1123" spans="14:49" x14ac:dyDescent="0.15">
      <c r="N1123" s="1"/>
      <c r="R1123" s="4"/>
      <c r="S1123" s="4"/>
      <c r="T1123" s="4"/>
      <c r="AV1123" s="4"/>
      <c r="AW1123" s="4"/>
    </row>
    <row r="1124" spans="14:49" x14ac:dyDescent="0.15">
      <c r="N1124" s="1"/>
      <c r="R1124" s="4"/>
      <c r="S1124" s="4"/>
      <c r="T1124" s="4"/>
      <c r="AV1124" s="4"/>
      <c r="AW1124" s="4"/>
    </row>
    <row r="1125" spans="14:49" x14ac:dyDescent="0.15">
      <c r="N1125" s="1"/>
      <c r="R1125" s="4"/>
      <c r="S1125" s="4"/>
      <c r="T1125" s="4"/>
      <c r="AV1125" s="4"/>
      <c r="AW1125" s="4"/>
    </row>
    <row r="1126" spans="14:49" x14ac:dyDescent="0.15">
      <c r="N1126" s="1"/>
      <c r="R1126" s="4"/>
      <c r="S1126" s="4"/>
      <c r="T1126" s="4"/>
      <c r="AV1126" s="4"/>
      <c r="AW1126" s="4"/>
    </row>
    <row r="1127" spans="14:49" x14ac:dyDescent="0.15">
      <c r="N1127" s="1"/>
      <c r="R1127" s="4"/>
      <c r="S1127" s="4"/>
      <c r="T1127" s="4"/>
    </row>
    <row r="1128" spans="14:49" x14ac:dyDescent="0.15">
      <c r="N1128" s="1"/>
      <c r="R1128" s="4"/>
      <c r="S1128" s="4"/>
      <c r="T1128" s="4"/>
    </row>
    <row r="1129" spans="14:49" x14ac:dyDescent="0.15">
      <c r="N1129" s="1"/>
      <c r="R1129" s="4"/>
      <c r="S1129" s="4"/>
      <c r="T1129" s="4"/>
    </row>
    <row r="1130" spans="14:49" x14ac:dyDescent="0.15">
      <c r="N1130" s="1"/>
      <c r="R1130" s="4"/>
      <c r="S1130" s="4"/>
      <c r="T1130" s="4"/>
    </row>
    <row r="1131" spans="14:49" x14ac:dyDescent="0.15">
      <c r="N1131" s="1"/>
      <c r="R1131" s="4"/>
      <c r="S1131" s="4"/>
      <c r="T1131" s="4"/>
    </row>
    <row r="1132" spans="14:49" x14ac:dyDescent="0.15">
      <c r="N1132" s="1"/>
      <c r="R1132" s="4"/>
      <c r="S1132" s="4"/>
      <c r="T1132" s="4"/>
    </row>
    <row r="1133" spans="14:49" x14ac:dyDescent="0.15">
      <c r="N1133" s="1"/>
      <c r="R1133" s="4"/>
      <c r="S1133" s="4"/>
      <c r="T1133" s="4"/>
    </row>
    <row r="1134" spans="14:49" x14ac:dyDescent="0.15">
      <c r="N1134" s="1"/>
      <c r="R1134" s="4"/>
      <c r="S1134" s="4"/>
      <c r="T1134" s="4"/>
    </row>
    <row r="1135" spans="14:49" x14ac:dyDescent="0.15">
      <c r="N1135" s="1"/>
      <c r="R1135" s="4"/>
      <c r="S1135" s="4"/>
      <c r="T1135" s="4"/>
    </row>
    <row r="1136" spans="14:49" x14ac:dyDescent="0.15">
      <c r="N1136" s="1"/>
      <c r="R1136" s="4"/>
      <c r="S1136" s="4"/>
      <c r="T1136" s="4"/>
    </row>
    <row r="1137" spans="14:20" x14ac:dyDescent="0.15">
      <c r="N1137" s="1"/>
      <c r="R1137" s="4"/>
      <c r="S1137" s="4"/>
      <c r="T1137" s="4"/>
    </row>
    <row r="1138" spans="14:20" x14ac:dyDescent="0.15">
      <c r="N1138" s="1"/>
      <c r="R1138" s="4"/>
      <c r="S1138" s="4"/>
      <c r="T1138" s="4"/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326"/>
  <sheetViews>
    <sheetView workbookViewId="0">
      <selection activeCell="O16" sqref="O16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1" spans="2:17" x14ac:dyDescent="0.15"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</row>
    <row r="4" spans="2:17" x14ac:dyDescent="0.15">
      <c r="B4" s="7"/>
      <c r="C4" s="7" t="s">
        <v>266</v>
      </c>
      <c r="D4" s="7" t="s">
        <v>255</v>
      </c>
      <c r="E4" s="7" t="s">
        <v>255</v>
      </c>
      <c r="F4" s="7" t="s">
        <v>260</v>
      </c>
      <c r="G4" s="7"/>
      <c r="H4" t="s">
        <v>250</v>
      </c>
      <c r="I4" t="s">
        <v>251</v>
      </c>
      <c r="J4" s="1" t="s">
        <v>2</v>
      </c>
      <c r="K4" s="1" t="s">
        <v>90</v>
      </c>
      <c r="L4" s="1" t="s">
        <v>247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</row>
    <row r="5" spans="2:17" x14ac:dyDescent="0.15">
      <c r="B5" s="7"/>
      <c r="C5" s="7"/>
      <c r="D5" s="7">
        <v>20</v>
      </c>
      <c r="E5" s="7">
        <v>21</v>
      </c>
      <c r="F5" s="7">
        <v>3</v>
      </c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3" t="s">
        <v>28</v>
      </c>
      <c r="C6" s="13" t="s">
        <v>29</v>
      </c>
      <c r="D6" s="13" t="s">
        <v>132</v>
      </c>
      <c r="E6" s="13" t="s">
        <v>132</v>
      </c>
      <c r="F6" s="7" t="s">
        <v>260</v>
      </c>
      <c r="G6" s="13" t="s">
        <v>261</v>
      </c>
      <c r="J6" s="1" t="s">
        <v>27</v>
      </c>
      <c r="K6" s="1" t="s">
        <v>96</v>
      </c>
      <c r="L6" s="1" t="s">
        <v>248</v>
      </c>
      <c r="M6" s="1" t="s">
        <v>97</v>
      </c>
      <c r="N6" s="1" t="s">
        <v>98</v>
      </c>
      <c r="O6" s="1" t="s">
        <v>99</v>
      </c>
      <c r="P6" s="1" t="s">
        <v>100</v>
      </c>
      <c r="Q6" s="1" t="s">
        <v>101</v>
      </c>
    </row>
    <row r="7" spans="2:17" x14ac:dyDescent="0.15">
      <c r="B7" s="8" t="str">
        <f>VLOOKUP(G7,角色!A:B,2,FALSE)</f>
        <v>战士</v>
      </c>
      <c r="C7" s="8" t="str">
        <f>C$4&amp;F7</f>
        <v>主动技能1</v>
      </c>
      <c r="D7" s="8">
        <v>1</v>
      </c>
      <c r="E7" s="8">
        <v>2</v>
      </c>
      <c r="F7" s="8">
        <v>1</v>
      </c>
      <c r="G7" s="8">
        <v>1</v>
      </c>
      <c r="H7" t="str">
        <f>$B7&amp;$C7&amp;D$6&amp;D7</f>
        <v>战士主动技能1等级1</v>
      </c>
      <c r="I7" t="str">
        <f>$B7&amp;$C7&amp;E$6&amp;E7</f>
        <v>战士主动技能1等级2</v>
      </c>
      <c r="J7" s="1">
        <v>1</v>
      </c>
      <c r="K7" s="1">
        <f>VLOOKUP(H7,主动技能!$A:$B,2,FALSE)</f>
        <v>10010101</v>
      </c>
      <c r="L7" s="1">
        <f>_xlfn.IFNA(VLOOKUP(I7,主动技能!$A:$B,2,FALSE),0)</f>
        <v>10010102</v>
      </c>
      <c r="M7">
        <f>_xlfn.IFNA(VLOOKUP(D7+1,角色属性概况!I:J,2,FALSE),999)</f>
        <v>2</v>
      </c>
      <c r="N7" s="1" t="s">
        <v>249</v>
      </c>
      <c r="O7" s="1">
        <f>VLOOKUP(E7,角色属性概况!Q:R,2,FALSE)</f>
        <v>500</v>
      </c>
      <c r="P7" s="1">
        <v>0</v>
      </c>
      <c r="Q7" s="1">
        <v>0</v>
      </c>
    </row>
    <row r="8" spans="2:17" x14ac:dyDescent="0.15">
      <c r="B8" s="8" t="str">
        <f>VLOOKUP(G8,角色!A:B,2,FALSE)</f>
        <v>战士</v>
      </c>
      <c r="C8" s="8" t="str">
        <f t="shared" ref="C8:C71" si="0">C$4&amp;F8</f>
        <v>主动技能1</v>
      </c>
      <c r="D8" s="8">
        <f>IF(D7=D$5,1,D7+1)</f>
        <v>2</v>
      </c>
      <c r="E8" s="8">
        <f>IF(E7=E$5,2,E7+1)</f>
        <v>3</v>
      </c>
      <c r="F8" s="8">
        <f>IF(D8=1,IF(F7=$F$5,1,F7+1),F7)</f>
        <v>1</v>
      </c>
      <c r="G8" s="8">
        <f t="shared" ref="G8:G71" si="1">IF((F8=1)*(D8=1),G7+1,G7)</f>
        <v>1</v>
      </c>
      <c r="H8" t="str">
        <f t="shared" ref="H8:H23" si="2">$B8&amp;$C8&amp;D$6&amp;D8</f>
        <v>战士主动技能1等级2</v>
      </c>
      <c r="I8" t="str">
        <f t="shared" ref="I8:I23" si="3">$B8&amp;$C8&amp;E$6&amp;E8</f>
        <v>战士主动技能1等级3</v>
      </c>
      <c r="J8" s="1">
        <v>2</v>
      </c>
      <c r="K8" s="1">
        <f>VLOOKUP(H8,主动技能!$A:$B,2,FALSE)</f>
        <v>10010102</v>
      </c>
      <c r="L8" s="1">
        <f>_xlfn.IFNA(VLOOKUP(I8,主动技能!$A:$B,2,FALSE),0)</f>
        <v>10010103</v>
      </c>
      <c r="M8">
        <f>_xlfn.IFNA(VLOOKUP(D8+1,角色属性概况!I:J,2,FALSE),999)</f>
        <v>5</v>
      </c>
      <c r="N8" s="1" t="s">
        <v>249</v>
      </c>
      <c r="O8" s="1">
        <f>VLOOKUP(E8,角色属性概况!Q:R,2,FALSE)</f>
        <v>600</v>
      </c>
      <c r="P8" s="1">
        <v>0</v>
      </c>
      <c r="Q8" s="1">
        <v>0</v>
      </c>
    </row>
    <row r="9" spans="2:17" x14ac:dyDescent="0.15">
      <c r="B9" s="8" t="str">
        <f>VLOOKUP(G9,角色!A:B,2,FALSE)</f>
        <v>战士</v>
      </c>
      <c r="C9" s="8" t="str">
        <f t="shared" si="0"/>
        <v>主动技能1</v>
      </c>
      <c r="D9" s="8">
        <f t="shared" ref="D9:D72" si="4">IF(D8=D$5,1,D8+1)</f>
        <v>3</v>
      </c>
      <c r="E9" s="8">
        <f t="shared" ref="E9:E72" si="5">IF(E8=E$5,2,E8+1)</f>
        <v>4</v>
      </c>
      <c r="F9" s="8">
        <f t="shared" ref="F9:F72" si="6">IF(D9=1,IF(F8=$F$5,1,F8+1),F8)</f>
        <v>1</v>
      </c>
      <c r="G9" s="8">
        <f t="shared" si="1"/>
        <v>1</v>
      </c>
      <c r="H9" t="str">
        <f t="shared" si="2"/>
        <v>战士主动技能1等级3</v>
      </c>
      <c r="I9" t="str">
        <f t="shared" si="3"/>
        <v>战士主动技能1等级4</v>
      </c>
      <c r="J9" s="1">
        <v>3</v>
      </c>
      <c r="K9" s="1">
        <f>VLOOKUP(H9,主动技能!$A:$B,2,FALSE)</f>
        <v>10010103</v>
      </c>
      <c r="L9" s="1">
        <f>_xlfn.IFNA(VLOOKUP(I9,主动技能!$A:$B,2,FALSE),0)</f>
        <v>10010104</v>
      </c>
      <c r="M9">
        <f>_xlfn.IFNA(VLOOKUP(D9+1,角色属性概况!I:J,2,FALSE),999)</f>
        <v>10</v>
      </c>
      <c r="N9" s="1" t="s">
        <v>249</v>
      </c>
      <c r="O9" s="1">
        <f>VLOOKUP(E9,角色属性概况!Q:R,2,FALSE)</f>
        <v>800</v>
      </c>
      <c r="P9" s="1">
        <v>0</v>
      </c>
      <c r="Q9" s="1">
        <v>0</v>
      </c>
    </row>
    <row r="10" spans="2:17" x14ac:dyDescent="0.15">
      <c r="B10" s="8" t="str">
        <f>VLOOKUP(G10,角色!A:B,2,FALSE)</f>
        <v>战士</v>
      </c>
      <c r="C10" s="8" t="str">
        <f t="shared" si="0"/>
        <v>主动技能1</v>
      </c>
      <c r="D10" s="8">
        <f t="shared" si="4"/>
        <v>4</v>
      </c>
      <c r="E10" s="8">
        <f t="shared" si="5"/>
        <v>5</v>
      </c>
      <c r="F10" s="8">
        <f t="shared" si="6"/>
        <v>1</v>
      </c>
      <c r="G10" s="8">
        <f t="shared" si="1"/>
        <v>1</v>
      </c>
      <c r="H10" t="str">
        <f t="shared" si="2"/>
        <v>战士主动技能1等级4</v>
      </c>
      <c r="I10" t="str">
        <f t="shared" si="3"/>
        <v>战士主动技能1等级5</v>
      </c>
      <c r="J10" s="1">
        <v>4</v>
      </c>
      <c r="K10" s="1">
        <f>VLOOKUP(H10,主动技能!$A:$B,2,FALSE)</f>
        <v>10010104</v>
      </c>
      <c r="L10" s="1">
        <f>_xlfn.IFNA(VLOOKUP(I10,主动技能!$A:$B,2,FALSE),0)</f>
        <v>10010105</v>
      </c>
      <c r="M10">
        <f>_xlfn.IFNA(VLOOKUP(D10+1,角色属性概况!I:J,2,FALSE),999)</f>
        <v>15</v>
      </c>
      <c r="N10" s="1" t="s">
        <v>249</v>
      </c>
      <c r="O10" s="1">
        <f>VLOOKUP(E10,角色属性概况!Q:R,2,FALSE)</f>
        <v>1200</v>
      </c>
      <c r="P10" s="1">
        <v>0</v>
      </c>
      <c r="Q10" s="1">
        <v>0</v>
      </c>
    </row>
    <row r="11" spans="2:17" x14ac:dyDescent="0.15">
      <c r="B11" s="8" t="str">
        <f>VLOOKUP(G11,角色!A:B,2,FALSE)</f>
        <v>战士</v>
      </c>
      <c r="C11" s="8" t="str">
        <f t="shared" si="0"/>
        <v>主动技能1</v>
      </c>
      <c r="D11" s="8">
        <f t="shared" si="4"/>
        <v>5</v>
      </c>
      <c r="E11" s="8">
        <f t="shared" si="5"/>
        <v>6</v>
      </c>
      <c r="F11" s="8">
        <f t="shared" si="6"/>
        <v>1</v>
      </c>
      <c r="G11" s="8">
        <f t="shared" si="1"/>
        <v>1</v>
      </c>
      <c r="H11" t="str">
        <f t="shared" si="2"/>
        <v>战士主动技能1等级5</v>
      </c>
      <c r="I11" t="str">
        <f t="shared" si="3"/>
        <v>战士主动技能1等级6</v>
      </c>
      <c r="J11" s="1">
        <v>5</v>
      </c>
      <c r="K11" s="1">
        <f>VLOOKUP(H11,主动技能!$A:$B,2,FALSE)</f>
        <v>10010105</v>
      </c>
      <c r="L11" s="1">
        <f>_xlfn.IFNA(VLOOKUP(I11,主动技能!$A:$B,2,FALSE),0)</f>
        <v>10010106</v>
      </c>
      <c r="M11">
        <f>_xlfn.IFNA(VLOOKUP(D11+1,角色属性概况!I:J,2,FALSE),999)</f>
        <v>20</v>
      </c>
      <c r="N11" s="1" t="s">
        <v>249</v>
      </c>
      <c r="O11" s="1">
        <f>VLOOKUP(E11,角色属性概况!Q:R,2,FALSE)</f>
        <v>1700</v>
      </c>
      <c r="P11" s="1">
        <v>0</v>
      </c>
      <c r="Q11" s="1">
        <v>0</v>
      </c>
    </row>
    <row r="12" spans="2:17" x14ac:dyDescent="0.15">
      <c r="B12" s="8" t="str">
        <f>VLOOKUP(G12,角色!A:B,2,FALSE)</f>
        <v>战士</v>
      </c>
      <c r="C12" s="8" t="str">
        <f t="shared" si="0"/>
        <v>主动技能1</v>
      </c>
      <c r="D12" s="8">
        <f t="shared" si="4"/>
        <v>6</v>
      </c>
      <c r="E12" s="8">
        <f t="shared" si="5"/>
        <v>7</v>
      </c>
      <c r="F12" s="8">
        <f t="shared" si="6"/>
        <v>1</v>
      </c>
      <c r="G12" s="8">
        <f t="shared" si="1"/>
        <v>1</v>
      </c>
      <c r="H12" t="str">
        <f t="shared" si="2"/>
        <v>战士主动技能1等级6</v>
      </c>
      <c r="I12" t="str">
        <f t="shared" si="3"/>
        <v>战士主动技能1等级7</v>
      </c>
      <c r="J12" s="1">
        <v>6</v>
      </c>
      <c r="K12" s="1">
        <f>VLOOKUP(H12,主动技能!$A:$B,2,FALSE)</f>
        <v>10010106</v>
      </c>
      <c r="L12" s="1">
        <f>_xlfn.IFNA(VLOOKUP(I12,主动技能!$A:$B,2,FALSE),0)</f>
        <v>10010107</v>
      </c>
      <c r="M12">
        <f>_xlfn.IFNA(VLOOKUP(D12+1,角色属性概况!I:J,2,FALSE),999)</f>
        <v>25</v>
      </c>
      <c r="N12" s="1" t="s">
        <v>249</v>
      </c>
      <c r="O12" s="1">
        <f>VLOOKUP(E12,角色属性概况!Q:R,2,FALSE)</f>
        <v>2400</v>
      </c>
      <c r="P12" s="1">
        <v>0</v>
      </c>
      <c r="Q12" s="1">
        <v>0</v>
      </c>
    </row>
    <row r="13" spans="2:17" x14ac:dyDescent="0.15">
      <c r="B13" s="8" t="str">
        <f>VLOOKUP(G13,角色!A:B,2,FALSE)</f>
        <v>战士</v>
      </c>
      <c r="C13" s="8" t="str">
        <f t="shared" si="0"/>
        <v>主动技能1</v>
      </c>
      <c r="D13" s="8">
        <f t="shared" si="4"/>
        <v>7</v>
      </c>
      <c r="E13" s="8">
        <f t="shared" si="5"/>
        <v>8</v>
      </c>
      <c r="F13" s="8">
        <f t="shared" si="6"/>
        <v>1</v>
      </c>
      <c r="G13" s="8">
        <f t="shared" si="1"/>
        <v>1</v>
      </c>
      <c r="H13" t="str">
        <f t="shared" si="2"/>
        <v>战士主动技能1等级7</v>
      </c>
      <c r="I13" t="str">
        <f t="shared" si="3"/>
        <v>战士主动技能1等级8</v>
      </c>
      <c r="J13" s="1">
        <v>7</v>
      </c>
      <c r="K13" s="1">
        <f>VLOOKUP(H13,主动技能!$A:$B,2,FALSE)</f>
        <v>10010107</v>
      </c>
      <c r="L13" s="1">
        <f>_xlfn.IFNA(VLOOKUP(I13,主动技能!$A:$B,2,FALSE),0)</f>
        <v>10010108</v>
      </c>
      <c r="M13">
        <f>_xlfn.IFNA(VLOOKUP(D13+1,角色属性概况!I:J,2,FALSE),999)</f>
        <v>30</v>
      </c>
      <c r="N13" s="1" t="s">
        <v>249</v>
      </c>
      <c r="O13" s="1">
        <f>VLOOKUP(E13,角色属性概况!Q:R,2,FALSE)</f>
        <v>3500</v>
      </c>
      <c r="P13" s="1">
        <v>0</v>
      </c>
      <c r="Q13" s="1">
        <v>0</v>
      </c>
    </row>
    <row r="14" spans="2:17" x14ac:dyDescent="0.15">
      <c r="B14" s="8" t="str">
        <f>VLOOKUP(G14,角色!A:B,2,FALSE)</f>
        <v>战士</v>
      </c>
      <c r="C14" s="8" t="str">
        <f t="shared" si="0"/>
        <v>主动技能1</v>
      </c>
      <c r="D14" s="8">
        <f t="shared" si="4"/>
        <v>8</v>
      </c>
      <c r="E14" s="8">
        <f t="shared" si="5"/>
        <v>9</v>
      </c>
      <c r="F14" s="8">
        <f t="shared" si="6"/>
        <v>1</v>
      </c>
      <c r="G14" s="8">
        <f t="shared" si="1"/>
        <v>1</v>
      </c>
      <c r="H14" t="str">
        <f t="shared" si="2"/>
        <v>战士主动技能1等级8</v>
      </c>
      <c r="I14" t="str">
        <f t="shared" si="3"/>
        <v>战士主动技能1等级9</v>
      </c>
      <c r="J14" s="1">
        <v>8</v>
      </c>
      <c r="K14" s="1">
        <f>VLOOKUP(H14,主动技能!$A:$B,2,FALSE)</f>
        <v>10010108</v>
      </c>
      <c r="L14" s="1">
        <f>_xlfn.IFNA(VLOOKUP(I14,主动技能!$A:$B,2,FALSE),0)</f>
        <v>10010109</v>
      </c>
      <c r="M14">
        <f>_xlfn.IFNA(VLOOKUP(D14+1,角色属性概况!I:J,2,FALSE),999)</f>
        <v>35</v>
      </c>
      <c r="N14" s="1" t="s">
        <v>249</v>
      </c>
      <c r="O14" s="1">
        <f>VLOOKUP(E14,角色属性概况!Q:R,2,FALSE)</f>
        <v>4900</v>
      </c>
      <c r="P14" s="1">
        <v>0</v>
      </c>
      <c r="Q14" s="1">
        <v>0</v>
      </c>
    </row>
    <row r="15" spans="2:17" x14ac:dyDescent="0.15">
      <c r="B15" s="8" t="str">
        <f>VLOOKUP(G15,角色!A:B,2,FALSE)</f>
        <v>战士</v>
      </c>
      <c r="C15" s="8" t="str">
        <f t="shared" si="0"/>
        <v>主动技能1</v>
      </c>
      <c r="D15" s="8">
        <f t="shared" si="4"/>
        <v>9</v>
      </c>
      <c r="E15" s="8">
        <f t="shared" si="5"/>
        <v>10</v>
      </c>
      <c r="F15" s="8">
        <f t="shared" si="6"/>
        <v>1</v>
      </c>
      <c r="G15" s="8">
        <f t="shared" si="1"/>
        <v>1</v>
      </c>
      <c r="H15" t="str">
        <f t="shared" si="2"/>
        <v>战士主动技能1等级9</v>
      </c>
      <c r="I15" t="str">
        <f t="shared" si="3"/>
        <v>战士主动技能1等级10</v>
      </c>
      <c r="J15" s="1">
        <v>9</v>
      </c>
      <c r="K15" s="1">
        <f>VLOOKUP(H15,主动技能!$A:$B,2,FALSE)</f>
        <v>10010109</v>
      </c>
      <c r="L15" s="1">
        <f>_xlfn.IFNA(VLOOKUP(I15,主动技能!$A:$B,2,FALSE),0)</f>
        <v>10010110</v>
      </c>
      <c r="M15">
        <f>_xlfn.IFNA(VLOOKUP(D15+1,角色属性概况!I:J,2,FALSE),999)</f>
        <v>40</v>
      </c>
      <c r="N15" s="1" t="s">
        <v>249</v>
      </c>
      <c r="O15" s="1">
        <f>VLOOKUP(E15,角色属性概况!Q:R,2,FALSE)</f>
        <v>7000</v>
      </c>
      <c r="P15" s="1">
        <v>0</v>
      </c>
      <c r="Q15" s="1">
        <v>0</v>
      </c>
    </row>
    <row r="16" spans="2:17" x14ac:dyDescent="0.15">
      <c r="B16" s="8" t="str">
        <f>VLOOKUP(G16,角色!A:B,2,FALSE)</f>
        <v>战士</v>
      </c>
      <c r="C16" s="8" t="str">
        <f t="shared" si="0"/>
        <v>主动技能1</v>
      </c>
      <c r="D16" s="8">
        <f t="shared" si="4"/>
        <v>10</v>
      </c>
      <c r="E16" s="8">
        <f t="shared" si="5"/>
        <v>11</v>
      </c>
      <c r="F16" s="8">
        <f t="shared" si="6"/>
        <v>1</v>
      </c>
      <c r="G16" s="8">
        <f t="shared" si="1"/>
        <v>1</v>
      </c>
      <c r="H16" t="str">
        <f t="shared" si="2"/>
        <v>战士主动技能1等级10</v>
      </c>
      <c r="I16" t="str">
        <f t="shared" si="3"/>
        <v>战士主动技能1等级11</v>
      </c>
      <c r="J16" s="1">
        <v>10</v>
      </c>
      <c r="K16" s="1">
        <f>VLOOKUP(H16,主动技能!$A:$B,2,FALSE)</f>
        <v>10010110</v>
      </c>
      <c r="L16" s="1">
        <f>_xlfn.IFNA(VLOOKUP(I16,主动技能!$A:$B,2,FALSE),0)</f>
        <v>10010111</v>
      </c>
      <c r="M16">
        <f>_xlfn.IFNA(VLOOKUP(D16+1,角色属性概况!I:J,2,FALSE),999)</f>
        <v>45</v>
      </c>
      <c r="N16" s="1" t="s">
        <v>249</v>
      </c>
      <c r="O16" s="1">
        <f>VLOOKUP(E16,角色属性概况!Q:R,2,FALSE)</f>
        <v>9900</v>
      </c>
      <c r="P16" s="1">
        <v>0</v>
      </c>
      <c r="Q16" s="1">
        <v>0</v>
      </c>
    </row>
    <row r="17" spans="2:17" x14ac:dyDescent="0.15">
      <c r="B17" s="8" t="str">
        <f>VLOOKUP(G17,角色!A:B,2,FALSE)</f>
        <v>战士</v>
      </c>
      <c r="C17" s="8" t="str">
        <f t="shared" si="0"/>
        <v>主动技能1</v>
      </c>
      <c r="D17" s="8">
        <f t="shared" si="4"/>
        <v>11</v>
      </c>
      <c r="E17" s="8">
        <f t="shared" si="5"/>
        <v>12</v>
      </c>
      <c r="F17" s="8">
        <f t="shared" si="6"/>
        <v>1</v>
      </c>
      <c r="G17" s="8">
        <f t="shared" si="1"/>
        <v>1</v>
      </c>
      <c r="H17" t="str">
        <f t="shared" si="2"/>
        <v>战士主动技能1等级11</v>
      </c>
      <c r="I17" t="str">
        <f t="shared" si="3"/>
        <v>战士主动技能1等级12</v>
      </c>
      <c r="J17" s="1">
        <v>11</v>
      </c>
      <c r="K17" s="1">
        <f>VLOOKUP(H17,主动技能!$A:$B,2,FALSE)</f>
        <v>10010111</v>
      </c>
      <c r="L17" s="1">
        <f>_xlfn.IFNA(VLOOKUP(I17,主动技能!$A:$B,2,FALSE),0)</f>
        <v>10010112</v>
      </c>
      <c r="M17">
        <f>_xlfn.IFNA(VLOOKUP(D17+1,角色属性概况!I:J,2,FALSE),999)</f>
        <v>50</v>
      </c>
      <c r="N17" s="1" t="s">
        <v>249</v>
      </c>
      <c r="O17" s="1">
        <f>VLOOKUP(E17,角色属性概况!Q:R,2,FALSE)</f>
        <v>14100</v>
      </c>
      <c r="P17" s="1">
        <v>0</v>
      </c>
      <c r="Q17" s="1">
        <v>0</v>
      </c>
    </row>
    <row r="18" spans="2:17" x14ac:dyDescent="0.15">
      <c r="B18" s="8" t="str">
        <f>VLOOKUP(G18,角色!A:B,2,FALSE)</f>
        <v>战士</v>
      </c>
      <c r="C18" s="8" t="str">
        <f t="shared" si="0"/>
        <v>主动技能1</v>
      </c>
      <c r="D18" s="8">
        <f t="shared" si="4"/>
        <v>12</v>
      </c>
      <c r="E18" s="8">
        <f t="shared" si="5"/>
        <v>13</v>
      </c>
      <c r="F18" s="8">
        <f t="shared" si="6"/>
        <v>1</v>
      </c>
      <c r="G18" s="8">
        <f t="shared" si="1"/>
        <v>1</v>
      </c>
      <c r="H18" t="str">
        <f t="shared" si="2"/>
        <v>战士主动技能1等级12</v>
      </c>
      <c r="I18" t="str">
        <f t="shared" si="3"/>
        <v>战士主动技能1等级13</v>
      </c>
      <c r="J18" s="1">
        <v>12</v>
      </c>
      <c r="K18" s="1">
        <f>VLOOKUP(H18,主动技能!$A:$B,2,FALSE)</f>
        <v>10010112</v>
      </c>
      <c r="L18" s="1">
        <f>_xlfn.IFNA(VLOOKUP(I18,主动技能!$A:$B,2,FALSE),0)</f>
        <v>10010113</v>
      </c>
      <c r="M18">
        <f>_xlfn.IFNA(VLOOKUP(D18+1,角色属性概况!I:J,2,FALSE),999)</f>
        <v>55</v>
      </c>
      <c r="N18" s="1" t="s">
        <v>249</v>
      </c>
      <c r="O18" s="1">
        <f>VLOOKUP(E18,角色属性概况!Q:R,2,FALSE)</f>
        <v>20000</v>
      </c>
      <c r="P18" s="1">
        <v>0</v>
      </c>
      <c r="Q18" s="1">
        <v>0</v>
      </c>
    </row>
    <row r="19" spans="2:17" x14ac:dyDescent="0.15">
      <c r="B19" s="8" t="str">
        <f>VLOOKUP(G19,角色!A:B,2,FALSE)</f>
        <v>战士</v>
      </c>
      <c r="C19" s="8" t="str">
        <f t="shared" si="0"/>
        <v>主动技能1</v>
      </c>
      <c r="D19" s="8">
        <f t="shared" si="4"/>
        <v>13</v>
      </c>
      <c r="E19" s="8">
        <f t="shared" si="5"/>
        <v>14</v>
      </c>
      <c r="F19" s="8">
        <f t="shared" si="6"/>
        <v>1</v>
      </c>
      <c r="G19" s="8">
        <f t="shared" si="1"/>
        <v>1</v>
      </c>
      <c r="H19" t="str">
        <f t="shared" si="2"/>
        <v>战士主动技能1等级13</v>
      </c>
      <c r="I19" t="str">
        <f t="shared" si="3"/>
        <v>战士主动技能1等级14</v>
      </c>
      <c r="J19" s="1">
        <v>13</v>
      </c>
      <c r="K19" s="1">
        <f>VLOOKUP(H19,主动技能!$A:$B,2,FALSE)</f>
        <v>10010113</v>
      </c>
      <c r="L19" s="1">
        <f>_xlfn.IFNA(VLOOKUP(I19,主动技能!$A:$B,2,FALSE),0)</f>
        <v>10010114</v>
      </c>
      <c r="M19">
        <f>_xlfn.IFNA(VLOOKUP(D19+1,角色属性概况!I:J,2,FALSE),999)</f>
        <v>60</v>
      </c>
      <c r="N19" s="1" t="s">
        <v>249</v>
      </c>
      <c r="O19" s="1">
        <f>VLOOKUP(E19,角色属性概况!Q:R,2,FALSE)</f>
        <v>28300</v>
      </c>
      <c r="P19" s="1">
        <v>0</v>
      </c>
      <c r="Q19" s="1">
        <v>0</v>
      </c>
    </row>
    <row r="20" spans="2:17" x14ac:dyDescent="0.15">
      <c r="B20" s="8" t="str">
        <f>VLOOKUP(G20,角色!A:B,2,FALSE)</f>
        <v>战士</v>
      </c>
      <c r="C20" s="8" t="str">
        <f t="shared" si="0"/>
        <v>主动技能1</v>
      </c>
      <c r="D20" s="8">
        <f t="shared" si="4"/>
        <v>14</v>
      </c>
      <c r="E20" s="8">
        <f t="shared" si="5"/>
        <v>15</v>
      </c>
      <c r="F20" s="8">
        <f t="shared" si="6"/>
        <v>1</v>
      </c>
      <c r="G20" s="8">
        <f t="shared" si="1"/>
        <v>1</v>
      </c>
      <c r="H20" t="str">
        <f t="shared" si="2"/>
        <v>战士主动技能1等级14</v>
      </c>
      <c r="I20" t="str">
        <f t="shared" si="3"/>
        <v>战士主动技能1等级15</v>
      </c>
      <c r="J20" s="1">
        <v>14</v>
      </c>
      <c r="K20" s="1">
        <f>VLOOKUP(H20,主动技能!$A:$B,2,FALSE)</f>
        <v>10010114</v>
      </c>
      <c r="L20" s="1">
        <f>_xlfn.IFNA(VLOOKUP(I20,主动技能!$A:$B,2,FALSE),0)</f>
        <v>10010115</v>
      </c>
      <c r="M20">
        <f>_xlfn.IFNA(VLOOKUP(D20+1,角色属性概况!I:J,2,FALSE),999)</f>
        <v>65</v>
      </c>
      <c r="N20" s="1" t="s">
        <v>249</v>
      </c>
      <c r="O20" s="1">
        <f>VLOOKUP(E20,角色属性概况!Q:R,2,FALSE)</f>
        <v>40100</v>
      </c>
      <c r="P20" s="1">
        <v>0</v>
      </c>
      <c r="Q20" s="1">
        <v>0</v>
      </c>
    </row>
    <row r="21" spans="2:17" x14ac:dyDescent="0.15">
      <c r="B21" s="8" t="str">
        <f>VLOOKUP(G21,角色!A:B,2,FALSE)</f>
        <v>战士</v>
      </c>
      <c r="C21" s="8" t="str">
        <f t="shared" si="0"/>
        <v>主动技能1</v>
      </c>
      <c r="D21" s="8">
        <f t="shared" si="4"/>
        <v>15</v>
      </c>
      <c r="E21" s="8">
        <f t="shared" si="5"/>
        <v>16</v>
      </c>
      <c r="F21" s="8">
        <f t="shared" si="6"/>
        <v>1</v>
      </c>
      <c r="G21" s="8">
        <f t="shared" si="1"/>
        <v>1</v>
      </c>
      <c r="H21" t="str">
        <f t="shared" si="2"/>
        <v>战士主动技能1等级15</v>
      </c>
      <c r="I21" t="str">
        <f t="shared" si="3"/>
        <v>战士主动技能1等级16</v>
      </c>
      <c r="J21" s="1">
        <v>15</v>
      </c>
      <c r="K21" s="1">
        <f>VLOOKUP(H21,主动技能!$A:$B,2,FALSE)</f>
        <v>10010115</v>
      </c>
      <c r="L21" s="1">
        <f>_xlfn.IFNA(VLOOKUP(I21,主动技能!$A:$B,2,FALSE),0)</f>
        <v>10010116</v>
      </c>
      <c r="M21">
        <f>_xlfn.IFNA(VLOOKUP(D21+1,角色属性概况!I:J,2,FALSE),999)</f>
        <v>70</v>
      </c>
      <c r="N21" s="1" t="s">
        <v>249</v>
      </c>
      <c r="O21" s="1">
        <f>VLOOKUP(E21,角色属性概况!Q:R,2,FALSE)</f>
        <v>56700</v>
      </c>
      <c r="P21" s="1">
        <v>0</v>
      </c>
      <c r="Q21" s="1">
        <v>0</v>
      </c>
    </row>
    <row r="22" spans="2:17" x14ac:dyDescent="0.15">
      <c r="B22" s="8" t="str">
        <f>VLOOKUP(G22,角色!A:B,2,FALSE)</f>
        <v>战士</v>
      </c>
      <c r="C22" s="8" t="str">
        <f t="shared" si="0"/>
        <v>主动技能1</v>
      </c>
      <c r="D22" s="8">
        <f t="shared" si="4"/>
        <v>16</v>
      </c>
      <c r="E22" s="8">
        <f t="shared" si="5"/>
        <v>17</v>
      </c>
      <c r="F22" s="8">
        <f t="shared" si="6"/>
        <v>1</v>
      </c>
      <c r="G22" s="8">
        <f t="shared" si="1"/>
        <v>1</v>
      </c>
      <c r="H22" t="str">
        <f t="shared" si="2"/>
        <v>战士主动技能1等级16</v>
      </c>
      <c r="I22" t="str">
        <f t="shared" si="3"/>
        <v>战士主动技能1等级17</v>
      </c>
      <c r="J22" s="1">
        <v>16</v>
      </c>
      <c r="K22" s="1">
        <f>VLOOKUP(H22,主动技能!$A:$B,2,FALSE)</f>
        <v>10010116</v>
      </c>
      <c r="L22" s="1">
        <f>_xlfn.IFNA(VLOOKUP(I22,主动技能!$A:$B,2,FALSE),0)</f>
        <v>10010117</v>
      </c>
      <c r="M22">
        <f>_xlfn.IFNA(VLOOKUP(D22+1,角色属性概况!I:J,2,FALSE),999)</f>
        <v>75</v>
      </c>
      <c r="N22" s="1" t="s">
        <v>249</v>
      </c>
      <c r="O22" s="1">
        <f>VLOOKUP(E22,角色属性概况!Q:R,2,FALSE)</f>
        <v>80400</v>
      </c>
      <c r="P22" s="1">
        <v>0</v>
      </c>
      <c r="Q22" s="1">
        <v>0</v>
      </c>
    </row>
    <row r="23" spans="2:17" x14ac:dyDescent="0.15">
      <c r="B23" s="8" t="str">
        <f>VLOOKUP(G23,角色!A:B,2,FALSE)</f>
        <v>战士</v>
      </c>
      <c r="C23" s="8" t="str">
        <f t="shared" si="0"/>
        <v>主动技能1</v>
      </c>
      <c r="D23" s="8">
        <f t="shared" si="4"/>
        <v>17</v>
      </c>
      <c r="E23" s="8">
        <f t="shared" si="5"/>
        <v>18</v>
      </c>
      <c r="F23" s="8">
        <f t="shared" si="6"/>
        <v>1</v>
      </c>
      <c r="G23" s="8">
        <f t="shared" si="1"/>
        <v>1</v>
      </c>
      <c r="H23" t="str">
        <f t="shared" si="2"/>
        <v>战士主动技能1等级17</v>
      </c>
      <c r="I23" t="str">
        <f t="shared" si="3"/>
        <v>战士主动技能1等级18</v>
      </c>
      <c r="J23" s="1">
        <v>17</v>
      </c>
      <c r="K23" s="1">
        <f>VLOOKUP(H23,主动技能!$A:$B,2,FALSE)</f>
        <v>10010117</v>
      </c>
      <c r="L23" s="1">
        <f>_xlfn.IFNA(VLOOKUP(I23,主动技能!$A:$B,2,FALSE),0)</f>
        <v>10010118</v>
      </c>
      <c r="M23">
        <f>_xlfn.IFNA(VLOOKUP(D23+1,角色属性概况!I:J,2,FALSE),999)</f>
        <v>80</v>
      </c>
      <c r="N23" s="1" t="s">
        <v>249</v>
      </c>
      <c r="O23" s="1">
        <f>VLOOKUP(E23,角色属性概况!Q:R,2,FALSE)</f>
        <v>113800</v>
      </c>
      <c r="P23" s="1">
        <v>0</v>
      </c>
      <c r="Q23" s="1">
        <v>0</v>
      </c>
    </row>
    <row r="24" spans="2:17" x14ac:dyDescent="0.15">
      <c r="B24" s="8" t="str">
        <f>VLOOKUP(G24,角色!A:B,2,FALSE)</f>
        <v>战士</v>
      </c>
      <c r="C24" s="8" t="str">
        <f t="shared" si="0"/>
        <v>主动技能1</v>
      </c>
      <c r="D24" s="8">
        <f t="shared" si="4"/>
        <v>18</v>
      </c>
      <c r="E24" s="8">
        <f t="shared" si="5"/>
        <v>19</v>
      </c>
      <c r="F24" s="8">
        <f t="shared" si="6"/>
        <v>1</v>
      </c>
      <c r="G24" s="8">
        <f t="shared" si="1"/>
        <v>1</v>
      </c>
      <c r="H24" t="str">
        <f t="shared" ref="H24:H87" si="7">$B24&amp;$C24&amp;D$6&amp;D24</f>
        <v>战士主动技能1等级18</v>
      </c>
      <c r="I24" t="str">
        <f t="shared" ref="I24:I87" si="8">$B24&amp;$C24&amp;E$6&amp;E24</f>
        <v>战士主动技能1等级19</v>
      </c>
      <c r="J24" s="1">
        <v>18</v>
      </c>
      <c r="K24" s="1">
        <f>VLOOKUP(H24,主动技能!$A:$B,2,FALSE)</f>
        <v>10010118</v>
      </c>
      <c r="L24" s="1">
        <f>_xlfn.IFNA(VLOOKUP(I24,主动技能!$A:$B,2,FALSE),0)</f>
        <v>10010119</v>
      </c>
      <c r="M24">
        <f>_xlfn.IFNA(VLOOKUP(D24+1,角色属性概况!I:J,2,FALSE),999)</f>
        <v>85</v>
      </c>
      <c r="N24" s="1" t="s">
        <v>249</v>
      </c>
      <c r="O24" s="1">
        <f>VLOOKUP(E24,角色属性概况!Q:R,2,FALSE)</f>
        <v>161100</v>
      </c>
      <c r="P24" s="1">
        <v>0</v>
      </c>
      <c r="Q24" s="1">
        <v>0</v>
      </c>
    </row>
    <row r="25" spans="2:17" x14ac:dyDescent="0.15">
      <c r="B25" s="8" t="str">
        <f>VLOOKUP(G25,角色!A:B,2,FALSE)</f>
        <v>战士</v>
      </c>
      <c r="C25" s="8" t="str">
        <f t="shared" si="0"/>
        <v>主动技能1</v>
      </c>
      <c r="D25" s="8">
        <f t="shared" si="4"/>
        <v>19</v>
      </c>
      <c r="E25" s="8">
        <f t="shared" si="5"/>
        <v>20</v>
      </c>
      <c r="F25" s="8">
        <f t="shared" si="6"/>
        <v>1</v>
      </c>
      <c r="G25" s="8">
        <f t="shared" si="1"/>
        <v>1</v>
      </c>
      <c r="H25" t="str">
        <f t="shared" si="7"/>
        <v>战士主动技能1等级19</v>
      </c>
      <c r="I25" t="str">
        <f t="shared" si="8"/>
        <v>战士主动技能1等级20</v>
      </c>
      <c r="J25" s="1">
        <v>19</v>
      </c>
      <c r="K25" s="1">
        <f>VLOOKUP(H25,主动技能!$A:$B,2,FALSE)</f>
        <v>10010119</v>
      </c>
      <c r="L25" s="1">
        <f>_xlfn.IFNA(VLOOKUP(I25,主动技能!$A:$B,2,FALSE),0)</f>
        <v>10010120</v>
      </c>
      <c r="M25">
        <f>_xlfn.IFNA(VLOOKUP(D25+1,角色属性概况!I:J,2,FALSE),999)</f>
        <v>90</v>
      </c>
      <c r="N25" s="1" t="s">
        <v>249</v>
      </c>
      <c r="O25" s="1">
        <f>VLOOKUP(E25,角色属性概况!Q:R,2,FALSE)</f>
        <v>228100</v>
      </c>
      <c r="P25" s="1">
        <v>0</v>
      </c>
      <c r="Q25" s="1">
        <v>0</v>
      </c>
    </row>
    <row r="26" spans="2:17" x14ac:dyDescent="0.15">
      <c r="B26" s="8" t="str">
        <f>VLOOKUP(G26,角色!A:B,2,FALSE)</f>
        <v>战士</v>
      </c>
      <c r="C26" s="8" t="str">
        <f t="shared" si="0"/>
        <v>主动技能1</v>
      </c>
      <c r="D26" s="8">
        <f t="shared" si="4"/>
        <v>20</v>
      </c>
      <c r="E26" s="8">
        <f t="shared" si="5"/>
        <v>21</v>
      </c>
      <c r="F26" s="8">
        <f t="shared" si="6"/>
        <v>1</v>
      </c>
      <c r="G26" s="8">
        <f t="shared" si="1"/>
        <v>1</v>
      </c>
      <c r="H26" t="str">
        <f t="shared" si="7"/>
        <v>战士主动技能1等级20</v>
      </c>
      <c r="I26" t="str">
        <f t="shared" si="8"/>
        <v>战士主动技能1等级21</v>
      </c>
      <c r="J26" s="1">
        <v>20</v>
      </c>
      <c r="K26" s="1">
        <f>VLOOKUP(H26,主动技能!$A:$B,2,FALSE)</f>
        <v>10010120</v>
      </c>
      <c r="L26" s="1">
        <f>_xlfn.IFNA(VLOOKUP(I26,主动技能!$A:$B,2,FALSE),0)</f>
        <v>0</v>
      </c>
      <c r="M26">
        <f>_xlfn.IFNA(VLOOKUP(D26+1,角色属性概况!I:J,2,FALSE),999)</f>
        <v>100</v>
      </c>
      <c r="N26" s="1" t="s">
        <v>249</v>
      </c>
      <c r="O26" s="1">
        <f>VLOOKUP(E26,角色属性概况!Q:R,2,FALSE)</f>
        <v>780200</v>
      </c>
      <c r="P26" s="1">
        <v>0</v>
      </c>
      <c r="Q26" s="1">
        <v>0</v>
      </c>
    </row>
    <row r="27" spans="2:17" x14ac:dyDescent="0.15">
      <c r="B27" s="8" t="str">
        <f>VLOOKUP(G27,角色!A:B,2,FALSE)</f>
        <v>战士</v>
      </c>
      <c r="C27" s="8" t="str">
        <f t="shared" si="0"/>
        <v>主动技能2</v>
      </c>
      <c r="D27" s="8">
        <f t="shared" si="4"/>
        <v>1</v>
      </c>
      <c r="E27" s="8">
        <f t="shared" si="5"/>
        <v>2</v>
      </c>
      <c r="F27" s="8">
        <f t="shared" si="6"/>
        <v>2</v>
      </c>
      <c r="G27" s="8">
        <f t="shared" si="1"/>
        <v>1</v>
      </c>
      <c r="H27" t="str">
        <f t="shared" si="7"/>
        <v>战士主动技能2等级1</v>
      </c>
      <c r="I27" t="str">
        <f t="shared" si="8"/>
        <v>战士主动技能2等级2</v>
      </c>
      <c r="J27" s="1">
        <v>21</v>
      </c>
      <c r="K27" s="1">
        <f>VLOOKUP(H27,主动技能!$A:$B,2,FALSE)</f>
        <v>10010201</v>
      </c>
      <c r="L27" s="1">
        <f>_xlfn.IFNA(VLOOKUP(I27,主动技能!$A:$B,2,FALSE),0)</f>
        <v>10010202</v>
      </c>
      <c r="M27">
        <f>_xlfn.IFNA(VLOOKUP(D27+1,角色属性概况!I:J,2,FALSE),999)</f>
        <v>2</v>
      </c>
      <c r="N27" s="1" t="s">
        <v>249</v>
      </c>
      <c r="O27" s="1">
        <f>VLOOKUP(E27,角色属性概况!Q:R,2,FALSE)</f>
        <v>500</v>
      </c>
      <c r="P27" s="1">
        <v>0</v>
      </c>
      <c r="Q27" s="1">
        <v>0</v>
      </c>
    </row>
    <row r="28" spans="2:17" x14ac:dyDescent="0.15">
      <c r="B28" s="8" t="str">
        <f>VLOOKUP(G28,角色!A:B,2,FALSE)</f>
        <v>战士</v>
      </c>
      <c r="C28" s="8" t="str">
        <f t="shared" si="0"/>
        <v>主动技能2</v>
      </c>
      <c r="D28" s="8">
        <f t="shared" si="4"/>
        <v>2</v>
      </c>
      <c r="E28" s="8">
        <f t="shared" si="5"/>
        <v>3</v>
      </c>
      <c r="F28" s="8">
        <f t="shared" si="6"/>
        <v>2</v>
      </c>
      <c r="G28" s="8">
        <f t="shared" si="1"/>
        <v>1</v>
      </c>
      <c r="H28" t="str">
        <f t="shared" si="7"/>
        <v>战士主动技能2等级2</v>
      </c>
      <c r="I28" t="str">
        <f t="shared" si="8"/>
        <v>战士主动技能2等级3</v>
      </c>
      <c r="J28" s="1">
        <v>22</v>
      </c>
      <c r="K28" s="1">
        <f>VLOOKUP(H28,主动技能!$A:$B,2,FALSE)</f>
        <v>10010202</v>
      </c>
      <c r="L28" s="1">
        <f>_xlfn.IFNA(VLOOKUP(I28,主动技能!$A:$B,2,FALSE),0)</f>
        <v>10010203</v>
      </c>
      <c r="M28">
        <f>_xlfn.IFNA(VLOOKUP(D28+1,角色属性概况!I:J,2,FALSE),999)</f>
        <v>5</v>
      </c>
      <c r="N28" s="1" t="s">
        <v>249</v>
      </c>
      <c r="O28" s="1">
        <f>VLOOKUP(E28,角色属性概况!Q:R,2,FALSE)</f>
        <v>600</v>
      </c>
      <c r="P28" s="1">
        <v>0</v>
      </c>
      <c r="Q28" s="1">
        <v>0</v>
      </c>
    </row>
    <row r="29" spans="2:17" x14ac:dyDescent="0.15">
      <c r="B29" s="8" t="str">
        <f>VLOOKUP(G29,角色!A:B,2,FALSE)</f>
        <v>战士</v>
      </c>
      <c r="C29" s="8" t="str">
        <f t="shared" si="0"/>
        <v>主动技能2</v>
      </c>
      <c r="D29" s="8">
        <f t="shared" si="4"/>
        <v>3</v>
      </c>
      <c r="E29" s="8">
        <f t="shared" si="5"/>
        <v>4</v>
      </c>
      <c r="F29" s="8">
        <f t="shared" si="6"/>
        <v>2</v>
      </c>
      <c r="G29" s="8">
        <f t="shared" si="1"/>
        <v>1</v>
      </c>
      <c r="H29" t="str">
        <f t="shared" si="7"/>
        <v>战士主动技能2等级3</v>
      </c>
      <c r="I29" t="str">
        <f t="shared" si="8"/>
        <v>战士主动技能2等级4</v>
      </c>
      <c r="J29" s="1">
        <v>23</v>
      </c>
      <c r="K29" s="1">
        <f>VLOOKUP(H29,主动技能!$A:$B,2,FALSE)</f>
        <v>10010203</v>
      </c>
      <c r="L29" s="1">
        <f>_xlfn.IFNA(VLOOKUP(I29,主动技能!$A:$B,2,FALSE),0)</f>
        <v>10010204</v>
      </c>
      <c r="M29">
        <f>_xlfn.IFNA(VLOOKUP(D29+1,角色属性概况!I:J,2,FALSE),999)</f>
        <v>10</v>
      </c>
      <c r="N29" s="1" t="s">
        <v>249</v>
      </c>
      <c r="O29" s="1">
        <f>VLOOKUP(E29,角色属性概况!Q:R,2,FALSE)</f>
        <v>800</v>
      </c>
      <c r="P29" s="1">
        <v>0</v>
      </c>
      <c r="Q29" s="1">
        <v>0</v>
      </c>
    </row>
    <row r="30" spans="2:17" x14ac:dyDescent="0.15">
      <c r="B30" s="8" t="str">
        <f>VLOOKUP(G30,角色!A:B,2,FALSE)</f>
        <v>战士</v>
      </c>
      <c r="C30" s="8" t="str">
        <f t="shared" si="0"/>
        <v>主动技能2</v>
      </c>
      <c r="D30" s="8">
        <f t="shared" si="4"/>
        <v>4</v>
      </c>
      <c r="E30" s="8">
        <f t="shared" si="5"/>
        <v>5</v>
      </c>
      <c r="F30" s="8">
        <f t="shared" si="6"/>
        <v>2</v>
      </c>
      <c r="G30" s="8">
        <f t="shared" si="1"/>
        <v>1</v>
      </c>
      <c r="H30" t="str">
        <f t="shared" si="7"/>
        <v>战士主动技能2等级4</v>
      </c>
      <c r="I30" t="str">
        <f t="shared" si="8"/>
        <v>战士主动技能2等级5</v>
      </c>
      <c r="J30" s="1">
        <v>24</v>
      </c>
      <c r="K30" s="1">
        <f>VLOOKUP(H30,主动技能!$A:$B,2,FALSE)</f>
        <v>10010204</v>
      </c>
      <c r="L30" s="1">
        <f>_xlfn.IFNA(VLOOKUP(I30,主动技能!$A:$B,2,FALSE),0)</f>
        <v>10010205</v>
      </c>
      <c r="M30">
        <f>_xlfn.IFNA(VLOOKUP(D30+1,角色属性概况!I:J,2,FALSE),999)</f>
        <v>15</v>
      </c>
      <c r="N30" s="1" t="s">
        <v>249</v>
      </c>
      <c r="O30" s="1">
        <f>VLOOKUP(E30,角色属性概况!Q:R,2,FALSE)</f>
        <v>1200</v>
      </c>
      <c r="P30" s="1">
        <v>0</v>
      </c>
      <c r="Q30" s="1">
        <v>0</v>
      </c>
    </row>
    <row r="31" spans="2:17" x14ac:dyDescent="0.15">
      <c r="B31" s="8" t="str">
        <f>VLOOKUP(G31,角色!A:B,2,FALSE)</f>
        <v>战士</v>
      </c>
      <c r="C31" s="8" t="str">
        <f t="shared" si="0"/>
        <v>主动技能2</v>
      </c>
      <c r="D31" s="8">
        <f t="shared" si="4"/>
        <v>5</v>
      </c>
      <c r="E31" s="8">
        <f t="shared" si="5"/>
        <v>6</v>
      </c>
      <c r="F31" s="8">
        <f t="shared" si="6"/>
        <v>2</v>
      </c>
      <c r="G31" s="8">
        <f t="shared" si="1"/>
        <v>1</v>
      </c>
      <c r="H31" t="str">
        <f t="shared" si="7"/>
        <v>战士主动技能2等级5</v>
      </c>
      <c r="I31" t="str">
        <f t="shared" si="8"/>
        <v>战士主动技能2等级6</v>
      </c>
      <c r="J31" s="1">
        <v>25</v>
      </c>
      <c r="K31" s="1">
        <f>VLOOKUP(H31,主动技能!$A:$B,2,FALSE)</f>
        <v>10010205</v>
      </c>
      <c r="L31" s="1">
        <f>_xlfn.IFNA(VLOOKUP(I31,主动技能!$A:$B,2,FALSE),0)</f>
        <v>10010206</v>
      </c>
      <c r="M31">
        <f>_xlfn.IFNA(VLOOKUP(D31+1,角色属性概况!I:J,2,FALSE),999)</f>
        <v>20</v>
      </c>
      <c r="N31" s="1" t="s">
        <v>249</v>
      </c>
      <c r="O31" s="1">
        <f>VLOOKUP(E31,角色属性概况!Q:R,2,FALSE)</f>
        <v>1700</v>
      </c>
      <c r="P31" s="1">
        <v>0</v>
      </c>
      <c r="Q31" s="1">
        <v>0</v>
      </c>
    </row>
    <row r="32" spans="2:17" x14ac:dyDescent="0.15">
      <c r="B32" s="8" t="str">
        <f>VLOOKUP(G32,角色!A:B,2,FALSE)</f>
        <v>战士</v>
      </c>
      <c r="C32" s="8" t="str">
        <f t="shared" si="0"/>
        <v>主动技能2</v>
      </c>
      <c r="D32" s="8">
        <f t="shared" si="4"/>
        <v>6</v>
      </c>
      <c r="E32" s="8">
        <f t="shared" si="5"/>
        <v>7</v>
      </c>
      <c r="F32" s="8">
        <f t="shared" si="6"/>
        <v>2</v>
      </c>
      <c r="G32" s="8">
        <f t="shared" si="1"/>
        <v>1</v>
      </c>
      <c r="H32" t="str">
        <f t="shared" si="7"/>
        <v>战士主动技能2等级6</v>
      </c>
      <c r="I32" t="str">
        <f t="shared" si="8"/>
        <v>战士主动技能2等级7</v>
      </c>
      <c r="J32" s="1">
        <v>26</v>
      </c>
      <c r="K32" s="1">
        <f>VLOOKUP(H32,主动技能!$A:$B,2,FALSE)</f>
        <v>10010206</v>
      </c>
      <c r="L32" s="1">
        <f>_xlfn.IFNA(VLOOKUP(I32,主动技能!$A:$B,2,FALSE),0)</f>
        <v>10010207</v>
      </c>
      <c r="M32">
        <f>_xlfn.IFNA(VLOOKUP(D32+1,角色属性概况!I:J,2,FALSE),999)</f>
        <v>25</v>
      </c>
      <c r="N32" s="1" t="s">
        <v>249</v>
      </c>
      <c r="O32" s="1">
        <f>VLOOKUP(E32,角色属性概况!Q:R,2,FALSE)</f>
        <v>2400</v>
      </c>
      <c r="P32" s="1">
        <v>0</v>
      </c>
      <c r="Q32" s="1">
        <v>0</v>
      </c>
    </row>
    <row r="33" spans="2:17" x14ac:dyDescent="0.15">
      <c r="B33" s="8" t="str">
        <f>VLOOKUP(G33,角色!A:B,2,FALSE)</f>
        <v>战士</v>
      </c>
      <c r="C33" s="8" t="str">
        <f t="shared" si="0"/>
        <v>主动技能2</v>
      </c>
      <c r="D33" s="8">
        <f t="shared" si="4"/>
        <v>7</v>
      </c>
      <c r="E33" s="8">
        <f t="shared" si="5"/>
        <v>8</v>
      </c>
      <c r="F33" s="8">
        <f t="shared" si="6"/>
        <v>2</v>
      </c>
      <c r="G33" s="8">
        <f t="shared" si="1"/>
        <v>1</v>
      </c>
      <c r="H33" t="str">
        <f t="shared" si="7"/>
        <v>战士主动技能2等级7</v>
      </c>
      <c r="I33" t="str">
        <f t="shared" si="8"/>
        <v>战士主动技能2等级8</v>
      </c>
      <c r="J33" s="1">
        <v>27</v>
      </c>
      <c r="K33" s="1">
        <f>VLOOKUP(H33,主动技能!$A:$B,2,FALSE)</f>
        <v>10010207</v>
      </c>
      <c r="L33" s="1">
        <f>_xlfn.IFNA(VLOOKUP(I33,主动技能!$A:$B,2,FALSE),0)</f>
        <v>10010208</v>
      </c>
      <c r="M33">
        <f>_xlfn.IFNA(VLOOKUP(D33+1,角色属性概况!I:J,2,FALSE),999)</f>
        <v>30</v>
      </c>
      <c r="N33" s="1" t="s">
        <v>249</v>
      </c>
      <c r="O33" s="1">
        <f>VLOOKUP(E33,角色属性概况!Q:R,2,FALSE)</f>
        <v>3500</v>
      </c>
      <c r="P33" s="1">
        <v>0</v>
      </c>
      <c r="Q33" s="1">
        <v>0</v>
      </c>
    </row>
    <row r="34" spans="2:17" x14ac:dyDescent="0.15">
      <c r="B34" s="8" t="str">
        <f>VLOOKUP(G34,角色!A:B,2,FALSE)</f>
        <v>战士</v>
      </c>
      <c r="C34" s="8" t="str">
        <f t="shared" si="0"/>
        <v>主动技能2</v>
      </c>
      <c r="D34" s="8">
        <f t="shared" si="4"/>
        <v>8</v>
      </c>
      <c r="E34" s="8">
        <f t="shared" si="5"/>
        <v>9</v>
      </c>
      <c r="F34" s="8">
        <f t="shared" si="6"/>
        <v>2</v>
      </c>
      <c r="G34" s="8">
        <f t="shared" si="1"/>
        <v>1</v>
      </c>
      <c r="H34" t="str">
        <f t="shared" si="7"/>
        <v>战士主动技能2等级8</v>
      </c>
      <c r="I34" t="str">
        <f t="shared" si="8"/>
        <v>战士主动技能2等级9</v>
      </c>
      <c r="J34" s="1">
        <v>28</v>
      </c>
      <c r="K34" s="1">
        <f>VLOOKUP(H34,主动技能!$A:$B,2,FALSE)</f>
        <v>10010208</v>
      </c>
      <c r="L34" s="1">
        <f>_xlfn.IFNA(VLOOKUP(I34,主动技能!$A:$B,2,FALSE),0)</f>
        <v>10010209</v>
      </c>
      <c r="M34">
        <f>_xlfn.IFNA(VLOOKUP(D34+1,角色属性概况!I:J,2,FALSE),999)</f>
        <v>35</v>
      </c>
      <c r="N34" s="1" t="s">
        <v>249</v>
      </c>
      <c r="O34" s="1">
        <f>VLOOKUP(E34,角色属性概况!Q:R,2,FALSE)</f>
        <v>4900</v>
      </c>
      <c r="P34" s="1">
        <v>0</v>
      </c>
      <c r="Q34" s="1">
        <v>0</v>
      </c>
    </row>
    <row r="35" spans="2:17" x14ac:dyDescent="0.15">
      <c r="B35" s="8" t="str">
        <f>VLOOKUP(G35,角色!A:B,2,FALSE)</f>
        <v>战士</v>
      </c>
      <c r="C35" s="8" t="str">
        <f t="shared" si="0"/>
        <v>主动技能2</v>
      </c>
      <c r="D35" s="8">
        <f t="shared" si="4"/>
        <v>9</v>
      </c>
      <c r="E35" s="8">
        <f t="shared" si="5"/>
        <v>10</v>
      </c>
      <c r="F35" s="8">
        <f t="shared" si="6"/>
        <v>2</v>
      </c>
      <c r="G35" s="8">
        <f t="shared" si="1"/>
        <v>1</v>
      </c>
      <c r="H35" t="str">
        <f t="shared" si="7"/>
        <v>战士主动技能2等级9</v>
      </c>
      <c r="I35" t="str">
        <f t="shared" si="8"/>
        <v>战士主动技能2等级10</v>
      </c>
      <c r="J35" s="1">
        <v>29</v>
      </c>
      <c r="K35" s="1">
        <f>VLOOKUP(H35,主动技能!$A:$B,2,FALSE)</f>
        <v>10010209</v>
      </c>
      <c r="L35" s="1">
        <f>_xlfn.IFNA(VLOOKUP(I35,主动技能!$A:$B,2,FALSE),0)</f>
        <v>10010210</v>
      </c>
      <c r="M35">
        <f>_xlfn.IFNA(VLOOKUP(D35+1,角色属性概况!I:J,2,FALSE),999)</f>
        <v>40</v>
      </c>
      <c r="N35" s="1" t="s">
        <v>249</v>
      </c>
      <c r="O35" s="1">
        <f>VLOOKUP(E35,角色属性概况!Q:R,2,FALSE)</f>
        <v>7000</v>
      </c>
      <c r="P35" s="1">
        <v>0</v>
      </c>
      <c r="Q35" s="1">
        <v>0</v>
      </c>
    </row>
    <row r="36" spans="2:17" x14ac:dyDescent="0.15">
      <c r="B36" s="8" t="str">
        <f>VLOOKUP(G36,角色!A:B,2,FALSE)</f>
        <v>战士</v>
      </c>
      <c r="C36" s="8" t="str">
        <f t="shared" si="0"/>
        <v>主动技能2</v>
      </c>
      <c r="D36" s="8">
        <f t="shared" si="4"/>
        <v>10</v>
      </c>
      <c r="E36" s="8">
        <f t="shared" si="5"/>
        <v>11</v>
      </c>
      <c r="F36" s="8">
        <f t="shared" si="6"/>
        <v>2</v>
      </c>
      <c r="G36" s="8">
        <f t="shared" si="1"/>
        <v>1</v>
      </c>
      <c r="H36" t="str">
        <f t="shared" si="7"/>
        <v>战士主动技能2等级10</v>
      </c>
      <c r="I36" t="str">
        <f t="shared" si="8"/>
        <v>战士主动技能2等级11</v>
      </c>
      <c r="J36" s="1">
        <v>30</v>
      </c>
      <c r="K36" s="1">
        <f>VLOOKUP(H36,主动技能!$A:$B,2,FALSE)</f>
        <v>10010210</v>
      </c>
      <c r="L36" s="1">
        <f>_xlfn.IFNA(VLOOKUP(I36,主动技能!$A:$B,2,FALSE),0)</f>
        <v>10010211</v>
      </c>
      <c r="M36">
        <f>_xlfn.IFNA(VLOOKUP(D36+1,角色属性概况!I:J,2,FALSE),999)</f>
        <v>45</v>
      </c>
      <c r="N36" s="1" t="s">
        <v>249</v>
      </c>
      <c r="O36" s="1">
        <f>VLOOKUP(E36,角色属性概况!Q:R,2,FALSE)</f>
        <v>9900</v>
      </c>
      <c r="P36" s="1">
        <v>0</v>
      </c>
      <c r="Q36" s="1">
        <v>0</v>
      </c>
    </row>
    <row r="37" spans="2:17" x14ac:dyDescent="0.15">
      <c r="B37" s="8" t="str">
        <f>VLOOKUP(G37,角色!A:B,2,FALSE)</f>
        <v>战士</v>
      </c>
      <c r="C37" s="8" t="str">
        <f t="shared" si="0"/>
        <v>主动技能2</v>
      </c>
      <c r="D37" s="8">
        <f t="shared" si="4"/>
        <v>11</v>
      </c>
      <c r="E37" s="8">
        <f t="shared" si="5"/>
        <v>12</v>
      </c>
      <c r="F37" s="8">
        <f t="shared" si="6"/>
        <v>2</v>
      </c>
      <c r="G37" s="8">
        <f t="shared" si="1"/>
        <v>1</v>
      </c>
      <c r="H37" t="str">
        <f t="shared" si="7"/>
        <v>战士主动技能2等级11</v>
      </c>
      <c r="I37" t="str">
        <f t="shared" si="8"/>
        <v>战士主动技能2等级12</v>
      </c>
      <c r="J37" s="1">
        <v>31</v>
      </c>
      <c r="K37" s="1">
        <f>VLOOKUP(H37,主动技能!$A:$B,2,FALSE)</f>
        <v>10010211</v>
      </c>
      <c r="L37" s="1">
        <f>_xlfn.IFNA(VLOOKUP(I37,主动技能!$A:$B,2,FALSE),0)</f>
        <v>10010212</v>
      </c>
      <c r="M37">
        <f>_xlfn.IFNA(VLOOKUP(D37+1,角色属性概况!I:J,2,FALSE),999)</f>
        <v>50</v>
      </c>
      <c r="N37" s="1" t="s">
        <v>249</v>
      </c>
      <c r="O37" s="1">
        <f>VLOOKUP(E37,角色属性概况!Q:R,2,FALSE)</f>
        <v>14100</v>
      </c>
      <c r="P37" s="1">
        <v>0</v>
      </c>
      <c r="Q37" s="1">
        <v>0</v>
      </c>
    </row>
    <row r="38" spans="2:17" x14ac:dyDescent="0.15">
      <c r="B38" s="8" t="str">
        <f>VLOOKUP(G38,角色!A:B,2,FALSE)</f>
        <v>战士</v>
      </c>
      <c r="C38" s="8" t="str">
        <f t="shared" si="0"/>
        <v>主动技能2</v>
      </c>
      <c r="D38" s="8">
        <f t="shared" si="4"/>
        <v>12</v>
      </c>
      <c r="E38" s="8">
        <f t="shared" si="5"/>
        <v>13</v>
      </c>
      <c r="F38" s="8">
        <f t="shared" si="6"/>
        <v>2</v>
      </c>
      <c r="G38" s="8">
        <f t="shared" si="1"/>
        <v>1</v>
      </c>
      <c r="H38" t="str">
        <f t="shared" si="7"/>
        <v>战士主动技能2等级12</v>
      </c>
      <c r="I38" t="str">
        <f t="shared" si="8"/>
        <v>战士主动技能2等级13</v>
      </c>
      <c r="J38" s="1">
        <v>32</v>
      </c>
      <c r="K38" s="1">
        <f>VLOOKUP(H38,主动技能!$A:$B,2,FALSE)</f>
        <v>10010212</v>
      </c>
      <c r="L38" s="1">
        <f>_xlfn.IFNA(VLOOKUP(I38,主动技能!$A:$B,2,FALSE),0)</f>
        <v>10010213</v>
      </c>
      <c r="M38">
        <f>_xlfn.IFNA(VLOOKUP(D38+1,角色属性概况!I:J,2,FALSE),999)</f>
        <v>55</v>
      </c>
      <c r="N38" s="1" t="s">
        <v>249</v>
      </c>
      <c r="O38" s="1">
        <f>VLOOKUP(E38,角色属性概况!Q:R,2,FALSE)</f>
        <v>20000</v>
      </c>
      <c r="P38" s="1">
        <v>0</v>
      </c>
      <c r="Q38" s="1">
        <v>0</v>
      </c>
    </row>
    <row r="39" spans="2:17" x14ac:dyDescent="0.15">
      <c r="B39" s="8" t="str">
        <f>VLOOKUP(G39,角色!A:B,2,FALSE)</f>
        <v>战士</v>
      </c>
      <c r="C39" s="8" t="str">
        <f t="shared" si="0"/>
        <v>主动技能2</v>
      </c>
      <c r="D39" s="8">
        <f t="shared" si="4"/>
        <v>13</v>
      </c>
      <c r="E39" s="8">
        <f t="shared" si="5"/>
        <v>14</v>
      </c>
      <c r="F39" s="8">
        <f t="shared" si="6"/>
        <v>2</v>
      </c>
      <c r="G39" s="8">
        <f t="shared" si="1"/>
        <v>1</v>
      </c>
      <c r="H39" t="str">
        <f t="shared" si="7"/>
        <v>战士主动技能2等级13</v>
      </c>
      <c r="I39" t="str">
        <f t="shared" si="8"/>
        <v>战士主动技能2等级14</v>
      </c>
      <c r="J39" s="1">
        <v>33</v>
      </c>
      <c r="K39" s="1">
        <f>VLOOKUP(H39,主动技能!$A:$B,2,FALSE)</f>
        <v>10010213</v>
      </c>
      <c r="L39" s="1">
        <f>_xlfn.IFNA(VLOOKUP(I39,主动技能!$A:$B,2,FALSE),0)</f>
        <v>10010214</v>
      </c>
      <c r="M39">
        <f>_xlfn.IFNA(VLOOKUP(D39+1,角色属性概况!I:J,2,FALSE),999)</f>
        <v>60</v>
      </c>
      <c r="N39" s="1" t="s">
        <v>249</v>
      </c>
      <c r="O39" s="1">
        <f>VLOOKUP(E39,角色属性概况!Q:R,2,FALSE)</f>
        <v>28300</v>
      </c>
      <c r="P39" s="1">
        <v>0</v>
      </c>
      <c r="Q39" s="1">
        <v>0</v>
      </c>
    </row>
    <row r="40" spans="2:17" x14ac:dyDescent="0.15">
      <c r="B40" s="8" t="str">
        <f>VLOOKUP(G40,角色!A:B,2,FALSE)</f>
        <v>战士</v>
      </c>
      <c r="C40" s="8" t="str">
        <f t="shared" si="0"/>
        <v>主动技能2</v>
      </c>
      <c r="D40" s="8">
        <f t="shared" si="4"/>
        <v>14</v>
      </c>
      <c r="E40" s="8">
        <f t="shared" si="5"/>
        <v>15</v>
      </c>
      <c r="F40" s="8">
        <f t="shared" si="6"/>
        <v>2</v>
      </c>
      <c r="G40" s="8">
        <f t="shared" si="1"/>
        <v>1</v>
      </c>
      <c r="H40" t="str">
        <f t="shared" si="7"/>
        <v>战士主动技能2等级14</v>
      </c>
      <c r="I40" t="str">
        <f t="shared" si="8"/>
        <v>战士主动技能2等级15</v>
      </c>
      <c r="J40" s="1">
        <v>34</v>
      </c>
      <c r="K40" s="1">
        <f>VLOOKUP(H40,主动技能!$A:$B,2,FALSE)</f>
        <v>10010214</v>
      </c>
      <c r="L40" s="1">
        <f>_xlfn.IFNA(VLOOKUP(I40,主动技能!$A:$B,2,FALSE),0)</f>
        <v>10010215</v>
      </c>
      <c r="M40">
        <f>_xlfn.IFNA(VLOOKUP(D40+1,角色属性概况!I:J,2,FALSE),999)</f>
        <v>65</v>
      </c>
      <c r="N40" s="1" t="s">
        <v>249</v>
      </c>
      <c r="O40" s="1">
        <f>VLOOKUP(E40,角色属性概况!Q:R,2,FALSE)</f>
        <v>40100</v>
      </c>
      <c r="P40" s="1">
        <v>0</v>
      </c>
      <c r="Q40" s="1">
        <v>0</v>
      </c>
    </row>
    <row r="41" spans="2:17" x14ac:dyDescent="0.15">
      <c r="B41" s="8" t="str">
        <f>VLOOKUP(G41,角色!A:B,2,FALSE)</f>
        <v>战士</v>
      </c>
      <c r="C41" s="8" t="str">
        <f t="shared" si="0"/>
        <v>主动技能2</v>
      </c>
      <c r="D41" s="8">
        <f t="shared" si="4"/>
        <v>15</v>
      </c>
      <c r="E41" s="8">
        <f t="shared" si="5"/>
        <v>16</v>
      </c>
      <c r="F41" s="8">
        <f t="shared" si="6"/>
        <v>2</v>
      </c>
      <c r="G41" s="8">
        <f t="shared" si="1"/>
        <v>1</v>
      </c>
      <c r="H41" t="str">
        <f t="shared" si="7"/>
        <v>战士主动技能2等级15</v>
      </c>
      <c r="I41" t="str">
        <f t="shared" si="8"/>
        <v>战士主动技能2等级16</v>
      </c>
      <c r="J41" s="1">
        <v>35</v>
      </c>
      <c r="K41" s="1">
        <f>VLOOKUP(H41,主动技能!$A:$B,2,FALSE)</f>
        <v>10010215</v>
      </c>
      <c r="L41" s="1">
        <f>_xlfn.IFNA(VLOOKUP(I41,主动技能!$A:$B,2,FALSE),0)</f>
        <v>10010216</v>
      </c>
      <c r="M41">
        <f>_xlfn.IFNA(VLOOKUP(D41+1,角色属性概况!I:J,2,FALSE),999)</f>
        <v>70</v>
      </c>
      <c r="N41" s="1" t="s">
        <v>249</v>
      </c>
      <c r="O41" s="1">
        <f>VLOOKUP(E41,角色属性概况!Q:R,2,FALSE)</f>
        <v>56700</v>
      </c>
      <c r="P41" s="1">
        <v>0</v>
      </c>
      <c r="Q41" s="1">
        <v>0</v>
      </c>
    </row>
    <row r="42" spans="2:17" x14ac:dyDescent="0.15">
      <c r="B42" s="8" t="str">
        <f>VLOOKUP(G42,角色!A:B,2,FALSE)</f>
        <v>战士</v>
      </c>
      <c r="C42" s="8" t="str">
        <f t="shared" si="0"/>
        <v>主动技能2</v>
      </c>
      <c r="D42" s="8">
        <f t="shared" si="4"/>
        <v>16</v>
      </c>
      <c r="E42" s="8">
        <f t="shared" si="5"/>
        <v>17</v>
      </c>
      <c r="F42" s="8">
        <f t="shared" si="6"/>
        <v>2</v>
      </c>
      <c r="G42" s="8">
        <f t="shared" si="1"/>
        <v>1</v>
      </c>
      <c r="H42" t="str">
        <f t="shared" si="7"/>
        <v>战士主动技能2等级16</v>
      </c>
      <c r="I42" t="str">
        <f t="shared" si="8"/>
        <v>战士主动技能2等级17</v>
      </c>
      <c r="J42" s="1">
        <v>36</v>
      </c>
      <c r="K42" s="1">
        <f>VLOOKUP(H42,主动技能!$A:$B,2,FALSE)</f>
        <v>10010216</v>
      </c>
      <c r="L42" s="1">
        <f>_xlfn.IFNA(VLOOKUP(I42,主动技能!$A:$B,2,FALSE),0)</f>
        <v>10010217</v>
      </c>
      <c r="M42">
        <f>_xlfn.IFNA(VLOOKUP(D42+1,角色属性概况!I:J,2,FALSE),999)</f>
        <v>75</v>
      </c>
      <c r="N42" s="1" t="s">
        <v>249</v>
      </c>
      <c r="O42" s="1">
        <f>VLOOKUP(E42,角色属性概况!Q:R,2,FALSE)</f>
        <v>80400</v>
      </c>
      <c r="P42" s="1">
        <v>0</v>
      </c>
      <c r="Q42" s="1">
        <v>0</v>
      </c>
    </row>
    <row r="43" spans="2:17" x14ac:dyDescent="0.15">
      <c r="B43" s="8" t="str">
        <f>VLOOKUP(G43,角色!A:B,2,FALSE)</f>
        <v>战士</v>
      </c>
      <c r="C43" s="8" t="str">
        <f t="shared" si="0"/>
        <v>主动技能2</v>
      </c>
      <c r="D43" s="8">
        <f t="shared" si="4"/>
        <v>17</v>
      </c>
      <c r="E43" s="8">
        <f t="shared" si="5"/>
        <v>18</v>
      </c>
      <c r="F43" s="8">
        <f t="shared" si="6"/>
        <v>2</v>
      </c>
      <c r="G43" s="8">
        <f t="shared" si="1"/>
        <v>1</v>
      </c>
      <c r="H43" t="str">
        <f t="shared" si="7"/>
        <v>战士主动技能2等级17</v>
      </c>
      <c r="I43" t="str">
        <f t="shared" si="8"/>
        <v>战士主动技能2等级18</v>
      </c>
      <c r="J43" s="1">
        <v>37</v>
      </c>
      <c r="K43" s="1">
        <f>VLOOKUP(H43,主动技能!$A:$B,2,FALSE)</f>
        <v>10010217</v>
      </c>
      <c r="L43" s="1">
        <f>_xlfn.IFNA(VLOOKUP(I43,主动技能!$A:$B,2,FALSE),0)</f>
        <v>10010218</v>
      </c>
      <c r="M43">
        <f>_xlfn.IFNA(VLOOKUP(D43+1,角色属性概况!I:J,2,FALSE),999)</f>
        <v>80</v>
      </c>
      <c r="N43" s="1" t="s">
        <v>249</v>
      </c>
      <c r="O43" s="1">
        <f>VLOOKUP(E43,角色属性概况!Q:R,2,FALSE)</f>
        <v>113800</v>
      </c>
      <c r="P43" s="1">
        <v>0</v>
      </c>
      <c r="Q43" s="1">
        <v>0</v>
      </c>
    </row>
    <row r="44" spans="2:17" x14ac:dyDescent="0.15">
      <c r="B44" s="8" t="str">
        <f>VLOOKUP(G44,角色!A:B,2,FALSE)</f>
        <v>战士</v>
      </c>
      <c r="C44" s="8" t="str">
        <f t="shared" si="0"/>
        <v>主动技能2</v>
      </c>
      <c r="D44" s="8">
        <f t="shared" si="4"/>
        <v>18</v>
      </c>
      <c r="E44" s="8">
        <f t="shared" si="5"/>
        <v>19</v>
      </c>
      <c r="F44" s="8">
        <f t="shared" si="6"/>
        <v>2</v>
      </c>
      <c r="G44" s="8">
        <f t="shared" si="1"/>
        <v>1</v>
      </c>
      <c r="H44" t="str">
        <f t="shared" si="7"/>
        <v>战士主动技能2等级18</v>
      </c>
      <c r="I44" t="str">
        <f t="shared" si="8"/>
        <v>战士主动技能2等级19</v>
      </c>
      <c r="J44" s="1">
        <v>38</v>
      </c>
      <c r="K44" s="1">
        <f>VLOOKUP(H44,主动技能!$A:$B,2,FALSE)</f>
        <v>10010218</v>
      </c>
      <c r="L44" s="1">
        <f>_xlfn.IFNA(VLOOKUP(I44,主动技能!$A:$B,2,FALSE),0)</f>
        <v>10010219</v>
      </c>
      <c r="M44">
        <f>_xlfn.IFNA(VLOOKUP(D44+1,角色属性概况!I:J,2,FALSE),999)</f>
        <v>85</v>
      </c>
      <c r="N44" s="1" t="s">
        <v>249</v>
      </c>
      <c r="O44" s="1">
        <f>VLOOKUP(E44,角色属性概况!Q:R,2,FALSE)</f>
        <v>161100</v>
      </c>
      <c r="P44" s="1">
        <v>0</v>
      </c>
      <c r="Q44" s="1">
        <v>0</v>
      </c>
    </row>
    <row r="45" spans="2:17" x14ac:dyDescent="0.15">
      <c r="B45" s="8" t="str">
        <f>VLOOKUP(G45,角色!A:B,2,FALSE)</f>
        <v>战士</v>
      </c>
      <c r="C45" s="8" t="str">
        <f t="shared" si="0"/>
        <v>主动技能2</v>
      </c>
      <c r="D45" s="8">
        <f t="shared" si="4"/>
        <v>19</v>
      </c>
      <c r="E45" s="8">
        <f t="shared" si="5"/>
        <v>20</v>
      </c>
      <c r="F45" s="8">
        <f t="shared" si="6"/>
        <v>2</v>
      </c>
      <c r="G45" s="8">
        <f t="shared" si="1"/>
        <v>1</v>
      </c>
      <c r="H45" t="str">
        <f t="shared" si="7"/>
        <v>战士主动技能2等级19</v>
      </c>
      <c r="I45" t="str">
        <f t="shared" si="8"/>
        <v>战士主动技能2等级20</v>
      </c>
      <c r="J45" s="1">
        <v>39</v>
      </c>
      <c r="K45" s="1">
        <f>VLOOKUP(H45,主动技能!$A:$B,2,FALSE)</f>
        <v>10010219</v>
      </c>
      <c r="L45" s="1">
        <f>_xlfn.IFNA(VLOOKUP(I45,主动技能!$A:$B,2,FALSE),0)</f>
        <v>10010220</v>
      </c>
      <c r="M45">
        <f>_xlfn.IFNA(VLOOKUP(D45+1,角色属性概况!I:J,2,FALSE),999)</f>
        <v>90</v>
      </c>
      <c r="N45" s="1" t="s">
        <v>249</v>
      </c>
      <c r="O45" s="1">
        <f>VLOOKUP(E45,角色属性概况!Q:R,2,FALSE)</f>
        <v>228100</v>
      </c>
      <c r="P45" s="1">
        <v>0</v>
      </c>
      <c r="Q45" s="1">
        <v>0</v>
      </c>
    </row>
    <row r="46" spans="2:17" x14ac:dyDescent="0.15">
      <c r="B46" s="8" t="str">
        <f>VLOOKUP(G46,角色!A:B,2,FALSE)</f>
        <v>战士</v>
      </c>
      <c r="C46" s="8" t="str">
        <f t="shared" si="0"/>
        <v>主动技能2</v>
      </c>
      <c r="D46" s="8">
        <f t="shared" si="4"/>
        <v>20</v>
      </c>
      <c r="E46" s="8">
        <f t="shared" si="5"/>
        <v>21</v>
      </c>
      <c r="F46" s="8">
        <f t="shared" si="6"/>
        <v>2</v>
      </c>
      <c r="G46" s="8">
        <f t="shared" si="1"/>
        <v>1</v>
      </c>
      <c r="H46" t="str">
        <f t="shared" si="7"/>
        <v>战士主动技能2等级20</v>
      </c>
      <c r="I46" t="str">
        <f t="shared" si="8"/>
        <v>战士主动技能2等级21</v>
      </c>
      <c r="J46" s="1">
        <v>40</v>
      </c>
      <c r="K46" s="1">
        <f>VLOOKUP(H46,主动技能!$A:$B,2,FALSE)</f>
        <v>10010220</v>
      </c>
      <c r="L46" s="1">
        <f>_xlfn.IFNA(VLOOKUP(I46,主动技能!$A:$B,2,FALSE),0)</f>
        <v>0</v>
      </c>
      <c r="M46">
        <f>_xlfn.IFNA(VLOOKUP(D46+1,角色属性概况!I:J,2,FALSE),999)</f>
        <v>100</v>
      </c>
      <c r="N46" s="1" t="s">
        <v>249</v>
      </c>
      <c r="O46" s="1">
        <f>VLOOKUP(E46,角色属性概况!Q:R,2,FALSE)</f>
        <v>780200</v>
      </c>
      <c r="P46" s="1">
        <v>0</v>
      </c>
      <c r="Q46" s="1">
        <v>0</v>
      </c>
    </row>
    <row r="47" spans="2:17" x14ac:dyDescent="0.15">
      <c r="B47" s="8" t="str">
        <f>VLOOKUP(G47,角色!A:B,2,FALSE)</f>
        <v>战士</v>
      </c>
      <c r="C47" s="8" t="str">
        <f t="shared" si="0"/>
        <v>主动技能3</v>
      </c>
      <c r="D47" s="8">
        <f t="shared" si="4"/>
        <v>1</v>
      </c>
      <c r="E47" s="8">
        <f t="shared" si="5"/>
        <v>2</v>
      </c>
      <c r="F47" s="8">
        <f t="shared" si="6"/>
        <v>3</v>
      </c>
      <c r="G47" s="8">
        <f t="shared" si="1"/>
        <v>1</v>
      </c>
      <c r="H47" t="str">
        <f t="shared" si="7"/>
        <v>战士主动技能3等级1</v>
      </c>
      <c r="I47" t="str">
        <f t="shared" si="8"/>
        <v>战士主动技能3等级2</v>
      </c>
      <c r="J47" s="1">
        <v>41</v>
      </c>
      <c r="K47" s="1">
        <f>VLOOKUP(H47,主动技能!$A:$B,2,FALSE)</f>
        <v>10010301</v>
      </c>
      <c r="L47" s="1">
        <f>_xlfn.IFNA(VLOOKUP(I47,主动技能!$A:$B,2,FALSE),0)</f>
        <v>10010302</v>
      </c>
      <c r="M47">
        <f>_xlfn.IFNA(VLOOKUP(D47+1,角色属性概况!I:J,2,FALSE),999)</f>
        <v>2</v>
      </c>
      <c r="N47" s="1" t="s">
        <v>249</v>
      </c>
      <c r="O47" s="1">
        <f>VLOOKUP(E47,角色属性概况!Q:R,2,FALSE)</f>
        <v>500</v>
      </c>
      <c r="P47" s="1">
        <v>0</v>
      </c>
      <c r="Q47" s="1">
        <v>0</v>
      </c>
    </row>
    <row r="48" spans="2:17" x14ac:dyDescent="0.15">
      <c r="B48" s="8" t="str">
        <f>VLOOKUP(G48,角色!A:B,2,FALSE)</f>
        <v>战士</v>
      </c>
      <c r="C48" s="8" t="str">
        <f t="shared" si="0"/>
        <v>主动技能3</v>
      </c>
      <c r="D48" s="8">
        <f t="shared" si="4"/>
        <v>2</v>
      </c>
      <c r="E48" s="8">
        <f t="shared" si="5"/>
        <v>3</v>
      </c>
      <c r="F48" s="8">
        <f t="shared" si="6"/>
        <v>3</v>
      </c>
      <c r="G48" s="8">
        <f t="shared" si="1"/>
        <v>1</v>
      </c>
      <c r="H48" t="str">
        <f t="shared" si="7"/>
        <v>战士主动技能3等级2</v>
      </c>
      <c r="I48" t="str">
        <f t="shared" si="8"/>
        <v>战士主动技能3等级3</v>
      </c>
      <c r="J48" s="1">
        <v>42</v>
      </c>
      <c r="K48" s="1">
        <f>VLOOKUP(H48,主动技能!$A:$B,2,FALSE)</f>
        <v>10010302</v>
      </c>
      <c r="L48" s="1">
        <f>_xlfn.IFNA(VLOOKUP(I48,主动技能!$A:$B,2,FALSE),0)</f>
        <v>10010303</v>
      </c>
      <c r="M48">
        <f>_xlfn.IFNA(VLOOKUP(D48+1,角色属性概况!I:J,2,FALSE),999)</f>
        <v>5</v>
      </c>
      <c r="N48" s="1" t="s">
        <v>249</v>
      </c>
      <c r="O48" s="1">
        <f>VLOOKUP(E48,角色属性概况!Q:R,2,FALSE)</f>
        <v>600</v>
      </c>
      <c r="P48" s="1">
        <v>0</v>
      </c>
      <c r="Q48" s="1">
        <v>0</v>
      </c>
    </row>
    <row r="49" spans="2:17" x14ac:dyDescent="0.15">
      <c r="B49" s="8" t="str">
        <f>VLOOKUP(G49,角色!A:B,2,FALSE)</f>
        <v>战士</v>
      </c>
      <c r="C49" s="8" t="str">
        <f t="shared" si="0"/>
        <v>主动技能3</v>
      </c>
      <c r="D49" s="8">
        <f t="shared" si="4"/>
        <v>3</v>
      </c>
      <c r="E49" s="8">
        <f t="shared" si="5"/>
        <v>4</v>
      </c>
      <c r="F49" s="8">
        <f t="shared" si="6"/>
        <v>3</v>
      </c>
      <c r="G49" s="8">
        <f t="shared" si="1"/>
        <v>1</v>
      </c>
      <c r="H49" t="str">
        <f t="shared" si="7"/>
        <v>战士主动技能3等级3</v>
      </c>
      <c r="I49" t="str">
        <f t="shared" si="8"/>
        <v>战士主动技能3等级4</v>
      </c>
      <c r="J49" s="1">
        <v>43</v>
      </c>
      <c r="K49" s="1">
        <f>VLOOKUP(H49,主动技能!$A:$B,2,FALSE)</f>
        <v>10010303</v>
      </c>
      <c r="L49" s="1">
        <f>_xlfn.IFNA(VLOOKUP(I49,主动技能!$A:$B,2,FALSE),0)</f>
        <v>10010304</v>
      </c>
      <c r="M49">
        <f>_xlfn.IFNA(VLOOKUP(D49+1,角色属性概况!I:J,2,FALSE),999)</f>
        <v>10</v>
      </c>
      <c r="N49" s="1" t="s">
        <v>249</v>
      </c>
      <c r="O49" s="1">
        <f>VLOOKUP(E49,角色属性概况!Q:R,2,FALSE)</f>
        <v>800</v>
      </c>
      <c r="P49" s="1">
        <v>0</v>
      </c>
      <c r="Q49" s="1">
        <v>0</v>
      </c>
    </row>
    <row r="50" spans="2:17" x14ac:dyDescent="0.15">
      <c r="B50" s="8" t="str">
        <f>VLOOKUP(G50,角色!A:B,2,FALSE)</f>
        <v>战士</v>
      </c>
      <c r="C50" s="8" t="str">
        <f t="shared" si="0"/>
        <v>主动技能3</v>
      </c>
      <c r="D50" s="8">
        <f t="shared" si="4"/>
        <v>4</v>
      </c>
      <c r="E50" s="8">
        <f t="shared" si="5"/>
        <v>5</v>
      </c>
      <c r="F50" s="8">
        <f t="shared" si="6"/>
        <v>3</v>
      </c>
      <c r="G50" s="8">
        <f t="shared" si="1"/>
        <v>1</v>
      </c>
      <c r="H50" t="str">
        <f t="shared" si="7"/>
        <v>战士主动技能3等级4</v>
      </c>
      <c r="I50" t="str">
        <f t="shared" si="8"/>
        <v>战士主动技能3等级5</v>
      </c>
      <c r="J50" s="1">
        <v>44</v>
      </c>
      <c r="K50" s="1">
        <f>VLOOKUP(H50,主动技能!$A:$B,2,FALSE)</f>
        <v>10010304</v>
      </c>
      <c r="L50" s="1">
        <f>_xlfn.IFNA(VLOOKUP(I50,主动技能!$A:$B,2,FALSE),0)</f>
        <v>10010305</v>
      </c>
      <c r="M50">
        <f>_xlfn.IFNA(VLOOKUP(D50+1,角色属性概况!I:J,2,FALSE),999)</f>
        <v>15</v>
      </c>
      <c r="N50" s="1" t="s">
        <v>249</v>
      </c>
      <c r="O50" s="1">
        <f>VLOOKUP(E50,角色属性概况!Q:R,2,FALSE)</f>
        <v>1200</v>
      </c>
      <c r="P50" s="1">
        <v>0</v>
      </c>
      <c r="Q50" s="1">
        <v>0</v>
      </c>
    </row>
    <row r="51" spans="2:17" x14ac:dyDescent="0.15">
      <c r="B51" s="8" t="str">
        <f>VLOOKUP(G51,角色!A:B,2,FALSE)</f>
        <v>战士</v>
      </c>
      <c r="C51" s="8" t="str">
        <f t="shared" si="0"/>
        <v>主动技能3</v>
      </c>
      <c r="D51" s="8">
        <f t="shared" si="4"/>
        <v>5</v>
      </c>
      <c r="E51" s="8">
        <f t="shared" si="5"/>
        <v>6</v>
      </c>
      <c r="F51" s="8">
        <f t="shared" si="6"/>
        <v>3</v>
      </c>
      <c r="G51" s="8">
        <f t="shared" si="1"/>
        <v>1</v>
      </c>
      <c r="H51" t="str">
        <f t="shared" si="7"/>
        <v>战士主动技能3等级5</v>
      </c>
      <c r="I51" t="str">
        <f t="shared" si="8"/>
        <v>战士主动技能3等级6</v>
      </c>
      <c r="J51" s="1">
        <v>45</v>
      </c>
      <c r="K51" s="1">
        <f>VLOOKUP(H51,主动技能!$A:$B,2,FALSE)</f>
        <v>10010305</v>
      </c>
      <c r="L51" s="1">
        <f>_xlfn.IFNA(VLOOKUP(I51,主动技能!$A:$B,2,FALSE),0)</f>
        <v>10010306</v>
      </c>
      <c r="M51">
        <f>_xlfn.IFNA(VLOOKUP(D51+1,角色属性概况!I:J,2,FALSE),999)</f>
        <v>20</v>
      </c>
      <c r="N51" s="1" t="s">
        <v>249</v>
      </c>
      <c r="O51" s="1">
        <f>VLOOKUP(E51,角色属性概况!Q:R,2,FALSE)</f>
        <v>1700</v>
      </c>
      <c r="P51" s="1">
        <v>0</v>
      </c>
      <c r="Q51" s="1">
        <v>0</v>
      </c>
    </row>
    <row r="52" spans="2:17" x14ac:dyDescent="0.15">
      <c r="B52" s="8" t="str">
        <f>VLOOKUP(G52,角色!A:B,2,FALSE)</f>
        <v>战士</v>
      </c>
      <c r="C52" s="8" t="str">
        <f t="shared" si="0"/>
        <v>主动技能3</v>
      </c>
      <c r="D52" s="8">
        <f t="shared" si="4"/>
        <v>6</v>
      </c>
      <c r="E52" s="8">
        <f t="shared" si="5"/>
        <v>7</v>
      </c>
      <c r="F52" s="8">
        <f t="shared" si="6"/>
        <v>3</v>
      </c>
      <c r="G52" s="8">
        <f t="shared" si="1"/>
        <v>1</v>
      </c>
      <c r="H52" t="str">
        <f t="shared" si="7"/>
        <v>战士主动技能3等级6</v>
      </c>
      <c r="I52" t="str">
        <f t="shared" si="8"/>
        <v>战士主动技能3等级7</v>
      </c>
      <c r="J52" s="1">
        <v>46</v>
      </c>
      <c r="K52" s="1">
        <f>VLOOKUP(H52,主动技能!$A:$B,2,FALSE)</f>
        <v>10010306</v>
      </c>
      <c r="L52" s="1">
        <f>_xlfn.IFNA(VLOOKUP(I52,主动技能!$A:$B,2,FALSE),0)</f>
        <v>10010307</v>
      </c>
      <c r="M52">
        <f>_xlfn.IFNA(VLOOKUP(D52+1,角色属性概况!I:J,2,FALSE),999)</f>
        <v>25</v>
      </c>
      <c r="N52" s="1" t="s">
        <v>249</v>
      </c>
      <c r="O52" s="1">
        <f>VLOOKUP(E52,角色属性概况!Q:R,2,FALSE)</f>
        <v>2400</v>
      </c>
      <c r="P52" s="1">
        <v>0</v>
      </c>
      <c r="Q52" s="1">
        <v>0</v>
      </c>
    </row>
    <row r="53" spans="2:17" x14ac:dyDescent="0.15">
      <c r="B53" s="8" t="str">
        <f>VLOOKUP(G53,角色!A:B,2,FALSE)</f>
        <v>战士</v>
      </c>
      <c r="C53" s="8" t="str">
        <f t="shared" si="0"/>
        <v>主动技能3</v>
      </c>
      <c r="D53" s="8">
        <f t="shared" si="4"/>
        <v>7</v>
      </c>
      <c r="E53" s="8">
        <f t="shared" si="5"/>
        <v>8</v>
      </c>
      <c r="F53" s="8">
        <f t="shared" si="6"/>
        <v>3</v>
      </c>
      <c r="G53" s="8">
        <f t="shared" si="1"/>
        <v>1</v>
      </c>
      <c r="H53" t="str">
        <f t="shared" si="7"/>
        <v>战士主动技能3等级7</v>
      </c>
      <c r="I53" t="str">
        <f t="shared" si="8"/>
        <v>战士主动技能3等级8</v>
      </c>
      <c r="J53" s="1">
        <v>47</v>
      </c>
      <c r="K53" s="1">
        <f>VLOOKUP(H53,主动技能!$A:$B,2,FALSE)</f>
        <v>10010307</v>
      </c>
      <c r="L53" s="1">
        <f>_xlfn.IFNA(VLOOKUP(I53,主动技能!$A:$B,2,FALSE),0)</f>
        <v>10010308</v>
      </c>
      <c r="M53">
        <f>_xlfn.IFNA(VLOOKUP(D53+1,角色属性概况!I:J,2,FALSE),999)</f>
        <v>30</v>
      </c>
      <c r="N53" s="1" t="s">
        <v>249</v>
      </c>
      <c r="O53" s="1">
        <f>VLOOKUP(E53,角色属性概况!Q:R,2,FALSE)</f>
        <v>3500</v>
      </c>
      <c r="P53" s="1">
        <v>0</v>
      </c>
      <c r="Q53" s="1">
        <v>0</v>
      </c>
    </row>
    <row r="54" spans="2:17" x14ac:dyDescent="0.15">
      <c r="B54" s="8" t="str">
        <f>VLOOKUP(G54,角色!A:B,2,FALSE)</f>
        <v>战士</v>
      </c>
      <c r="C54" s="8" t="str">
        <f t="shared" si="0"/>
        <v>主动技能3</v>
      </c>
      <c r="D54" s="8">
        <f t="shared" si="4"/>
        <v>8</v>
      </c>
      <c r="E54" s="8">
        <f t="shared" si="5"/>
        <v>9</v>
      </c>
      <c r="F54" s="8">
        <f t="shared" si="6"/>
        <v>3</v>
      </c>
      <c r="G54" s="8">
        <f t="shared" si="1"/>
        <v>1</v>
      </c>
      <c r="H54" t="str">
        <f t="shared" si="7"/>
        <v>战士主动技能3等级8</v>
      </c>
      <c r="I54" t="str">
        <f t="shared" si="8"/>
        <v>战士主动技能3等级9</v>
      </c>
      <c r="J54" s="1">
        <v>48</v>
      </c>
      <c r="K54" s="1">
        <f>VLOOKUP(H54,主动技能!$A:$B,2,FALSE)</f>
        <v>10010308</v>
      </c>
      <c r="L54" s="1">
        <f>_xlfn.IFNA(VLOOKUP(I54,主动技能!$A:$B,2,FALSE),0)</f>
        <v>10010309</v>
      </c>
      <c r="M54">
        <f>_xlfn.IFNA(VLOOKUP(D54+1,角色属性概况!I:J,2,FALSE),999)</f>
        <v>35</v>
      </c>
      <c r="N54" s="1" t="s">
        <v>249</v>
      </c>
      <c r="O54" s="1">
        <f>VLOOKUP(E54,角色属性概况!Q:R,2,FALSE)</f>
        <v>4900</v>
      </c>
      <c r="P54" s="1">
        <v>0</v>
      </c>
      <c r="Q54" s="1">
        <v>0</v>
      </c>
    </row>
    <row r="55" spans="2:17" x14ac:dyDescent="0.15">
      <c r="B55" s="8" t="str">
        <f>VLOOKUP(G55,角色!A:B,2,FALSE)</f>
        <v>战士</v>
      </c>
      <c r="C55" s="8" t="str">
        <f t="shared" si="0"/>
        <v>主动技能3</v>
      </c>
      <c r="D55" s="8">
        <f t="shared" si="4"/>
        <v>9</v>
      </c>
      <c r="E55" s="8">
        <f t="shared" si="5"/>
        <v>10</v>
      </c>
      <c r="F55" s="8">
        <f t="shared" si="6"/>
        <v>3</v>
      </c>
      <c r="G55" s="8">
        <f t="shared" si="1"/>
        <v>1</v>
      </c>
      <c r="H55" t="str">
        <f t="shared" si="7"/>
        <v>战士主动技能3等级9</v>
      </c>
      <c r="I55" t="str">
        <f t="shared" si="8"/>
        <v>战士主动技能3等级10</v>
      </c>
      <c r="J55" s="1">
        <v>49</v>
      </c>
      <c r="K55" s="1">
        <f>VLOOKUP(H55,主动技能!$A:$B,2,FALSE)</f>
        <v>10010309</v>
      </c>
      <c r="L55" s="1">
        <f>_xlfn.IFNA(VLOOKUP(I55,主动技能!$A:$B,2,FALSE),0)</f>
        <v>10010310</v>
      </c>
      <c r="M55">
        <f>_xlfn.IFNA(VLOOKUP(D55+1,角色属性概况!I:J,2,FALSE),999)</f>
        <v>40</v>
      </c>
      <c r="N55" s="1" t="s">
        <v>249</v>
      </c>
      <c r="O55" s="1">
        <f>VLOOKUP(E55,角色属性概况!Q:R,2,FALSE)</f>
        <v>7000</v>
      </c>
      <c r="P55" s="1">
        <v>0</v>
      </c>
      <c r="Q55" s="1">
        <v>0</v>
      </c>
    </row>
    <row r="56" spans="2:17" x14ac:dyDescent="0.15">
      <c r="B56" s="8" t="str">
        <f>VLOOKUP(G56,角色!A:B,2,FALSE)</f>
        <v>战士</v>
      </c>
      <c r="C56" s="8" t="str">
        <f t="shared" si="0"/>
        <v>主动技能3</v>
      </c>
      <c r="D56" s="8">
        <f t="shared" si="4"/>
        <v>10</v>
      </c>
      <c r="E56" s="8">
        <f t="shared" si="5"/>
        <v>11</v>
      </c>
      <c r="F56" s="8">
        <f t="shared" si="6"/>
        <v>3</v>
      </c>
      <c r="G56" s="8">
        <f t="shared" si="1"/>
        <v>1</v>
      </c>
      <c r="H56" t="str">
        <f t="shared" si="7"/>
        <v>战士主动技能3等级10</v>
      </c>
      <c r="I56" t="str">
        <f t="shared" si="8"/>
        <v>战士主动技能3等级11</v>
      </c>
      <c r="J56" s="1">
        <v>50</v>
      </c>
      <c r="K56" s="1">
        <f>VLOOKUP(H56,主动技能!$A:$B,2,FALSE)</f>
        <v>10010310</v>
      </c>
      <c r="L56" s="1">
        <f>_xlfn.IFNA(VLOOKUP(I56,主动技能!$A:$B,2,FALSE),0)</f>
        <v>10010311</v>
      </c>
      <c r="M56">
        <f>_xlfn.IFNA(VLOOKUP(D56+1,角色属性概况!I:J,2,FALSE),999)</f>
        <v>45</v>
      </c>
      <c r="N56" s="1" t="s">
        <v>249</v>
      </c>
      <c r="O56" s="1">
        <f>VLOOKUP(E56,角色属性概况!Q:R,2,FALSE)</f>
        <v>9900</v>
      </c>
      <c r="P56" s="1">
        <v>0</v>
      </c>
      <c r="Q56" s="1">
        <v>0</v>
      </c>
    </row>
    <row r="57" spans="2:17" x14ac:dyDescent="0.15">
      <c r="B57" s="8" t="str">
        <f>VLOOKUP(G57,角色!A:B,2,FALSE)</f>
        <v>战士</v>
      </c>
      <c r="C57" s="8" t="str">
        <f t="shared" si="0"/>
        <v>主动技能3</v>
      </c>
      <c r="D57" s="8">
        <f t="shared" si="4"/>
        <v>11</v>
      </c>
      <c r="E57" s="8">
        <f t="shared" si="5"/>
        <v>12</v>
      </c>
      <c r="F57" s="8">
        <f t="shared" si="6"/>
        <v>3</v>
      </c>
      <c r="G57" s="8">
        <f t="shared" si="1"/>
        <v>1</v>
      </c>
      <c r="H57" t="str">
        <f t="shared" si="7"/>
        <v>战士主动技能3等级11</v>
      </c>
      <c r="I57" t="str">
        <f t="shared" si="8"/>
        <v>战士主动技能3等级12</v>
      </c>
      <c r="J57" s="1">
        <v>51</v>
      </c>
      <c r="K57" s="1">
        <f>VLOOKUP(H57,主动技能!$A:$B,2,FALSE)</f>
        <v>10010311</v>
      </c>
      <c r="L57" s="1">
        <f>_xlfn.IFNA(VLOOKUP(I57,主动技能!$A:$B,2,FALSE),0)</f>
        <v>10010312</v>
      </c>
      <c r="M57">
        <f>_xlfn.IFNA(VLOOKUP(D57+1,角色属性概况!I:J,2,FALSE),999)</f>
        <v>50</v>
      </c>
      <c r="N57" s="1" t="s">
        <v>249</v>
      </c>
      <c r="O57" s="1">
        <f>VLOOKUP(E57,角色属性概况!Q:R,2,FALSE)</f>
        <v>14100</v>
      </c>
      <c r="P57" s="1">
        <v>0</v>
      </c>
      <c r="Q57" s="1">
        <v>0</v>
      </c>
    </row>
    <row r="58" spans="2:17" x14ac:dyDescent="0.15">
      <c r="B58" s="8" t="str">
        <f>VLOOKUP(G58,角色!A:B,2,FALSE)</f>
        <v>战士</v>
      </c>
      <c r="C58" s="8" t="str">
        <f t="shared" si="0"/>
        <v>主动技能3</v>
      </c>
      <c r="D58" s="8">
        <f t="shared" si="4"/>
        <v>12</v>
      </c>
      <c r="E58" s="8">
        <f t="shared" si="5"/>
        <v>13</v>
      </c>
      <c r="F58" s="8">
        <f t="shared" si="6"/>
        <v>3</v>
      </c>
      <c r="G58" s="8">
        <f t="shared" si="1"/>
        <v>1</v>
      </c>
      <c r="H58" t="str">
        <f t="shared" si="7"/>
        <v>战士主动技能3等级12</v>
      </c>
      <c r="I58" t="str">
        <f t="shared" si="8"/>
        <v>战士主动技能3等级13</v>
      </c>
      <c r="J58" s="1">
        <v>52</v>
      </c>
      <c r="K58" s="1">
        <f>VLOOKUP(H58,主动技能!$A:$B,2,FALSE)</f>
        <v>10010312</v>
      </c>
      <c r="L58" s="1">
        <f>_xlfn.IFNA(VLOOKUP(I58,主动技能!$A:$B,2,FALSE),0)</f>
        <v>10010313</v>
      </c>
      <c r="M58">
        <f>_xlfn.IFNA(VLOOKUP(D58+1,角色属性概况!I:J,2,FALSE),999)</f>
        <v>55</v>
      </c>
      <c r="N58" s="1" t="s">
        <v>249</v>
      </c>
      <c r="O58" s="1">
        <f>VLOOKUP(E58,角色属性概况!Q:R,2,FALSE)</f>
        <v>20000</v>
      </c>
      <c r="P58" s="1">
        <v>0</v>
      </c>
      <c r="Q58" s="1">
        <v>0</v>
      </c>
    </row>
    <row r="59" spans="2:17" x14ac:dyDescent="0.15">
      <c r="B59" s="8" t="str">
        <f>VLOOKUP(G59,角色!A:B,2,FALSE)</f>
        <v>战士</v>
      </c>
      <c r="C59" s="8" t="str">
        <f t="shared" si="0"/>
        <v>主动技能3</v>
      </c>
      <c r="D59" s="8">
        <f t="shared" si="4"/>
        <v>13</v>
      </c>
      <c r="E59" s="8">
        <f t="shared" si="5"/>
        <v>14</v>
      </c>
      <c r="F59" s="8">
        <f t="shared" si="6"/>
        <v>3</v>
      </c>
      <c r="G59" s="8">
        <f t="shared" si="1"/>
        <v>1</v>
      </c>
      <c r="H59" t="str">
        <f t="shared" si="7"/>
        <v>战士主动技能3等级13</v>
      </c>
      <c r="I59" t="str">
        <f t="shared" si="8"/>
        <v>战士主动技能3等级14</v>
      </c>
      <c r="J59" s="1">
        <v>53</v>
      </c>
      <c r="K59" s="1">
        <f>VLOOKUP(H59,主动技能!$A:$B,2,FALSE)</f>
        <v>10010313</v>
      </c>
      <c r="L59" s="1">
        <f>_xlfn.IFNA(VLOOKUP(I59,主动技能!$A:$B,2,FALSE),0)</f>
        <v>10010314</v>
      </c>
      <c r="M59">
        <f>_xlfn.IFNA(VLOOKUP(D59+1,角色属性概况!I:J,2,FALSE),999)</f>
        <v>60</v>
      </c>
      <c r="N59" s="1" t="s">
        <v>249</v>
      </c>
      <c r="O59" s="1">
        <f>VLOOKUP(E59,角色属性概况!Q:R,2,FALSE)</f>
        <v>28300</v>
      </c>
      <c r="P59" s="1">
        <v>0</v>
      </c>
      <c r="Q59" s="1">
        <v>0</v>
      </c>
    </row>
    <row r="60" spans="2:17" x14ac:dyDescent="0.15">
      <c r="B60" s="8" t="str">
        <f>VLOOKUP(G60,角色!A:B,2,FALSE)</f>
        <v>战士</v>
      </c>
      <c r="C60" s="8" t="str">
        <f t="shared" si="0"/>
        <v>主动技能3</v>
      </c>
      <c r="D60" s="8">
        <f t="shared" si="4"/>
        <v>14</v>
      </c>
      <c r="E60" s="8">
        <f t="shared" si="5"/>
        <v>15</v>
      </c>
      <c r="F60" s="8">
        <f t="shared" si="6"/>
        <v>3</v>
      </c>
      <c r="G60" s="8">
        <f t="shared" si="1"/>
        <v>1</v>
      </c>
      <c r="H60" t="str">
        <f t="shared" si="7"/>
        <v>战士主动技能3等级14</v>
      </c>
      <c r="I60" t="str">
        <f t="shared" si="8"/>
        <v>战士主动技能3等级15</v>
      </c>
      <c r="J60" s="1">
        <v>54</v>
      </c>
      <c r="K60" s="1">
        <f>VLOOKUP(H60,主动技能!$A:$B,2,FALSE)</f>
        <v>10010314</v>
      </c>
      <c r="L60" s="1">
        <f>_xlfn.IFNA(VLOOKUP(I60,主动技能!$A:$B,2,FALSE),0)</f>
        <v>10010315</v>
      </c>
      <c r="M60">
        <f>_xlfn.IFNA(VLOOKUP(D60+1,角色属性概况!I:J,2,FALSE),999)</f>
        <v>65</v>
      </c>
      <c r="N60" s="1" t="s">
        <v>249</v>
      </c>
      <c r="O60" s="1">
        <f>VLOOKUP(E60,角色属性概况!Q:R,2,FALSE)</f>
        <v>40100</v>
      </c>
      <c r="P60" s="1">
        <v>0</v>
      </c>
      <c r="Q60" s="1">
        <v>0</v>
      </c>
    </row>
    <row r="61" spans="2:17" x14ac:dyDescent="0.15">
      <c r="B61" s="8" t="str">
        <f>VLOOKUP(G61,角色!A:B,2,FALSE)</f>
        <v>战士</v>
      </c>
      <c r="C61" s="8" t="str">
        <f t="shared" si="0"/>
        <v>主动技能3</v>
      </c>
      <c r="D61" s="8">
        <f t="shared" si="4"/>
        <v>15</v>
      </c>
      <c r="E61" s="8">
        <f t="shared" si="5"/>
        <v>16</v>
      </c>
      <c r="F61" s="8">
        <f t="shared" si="6"/>
        <v>3</v>
      </c>
      <c r="G61" s="8">
        <f t="shared" si="1"/>
        <v>1</v>
      </c>
      <c r="H61" t="str">
        <f t="shared" si="7"/>
        <v>战士主动技能3等级15</v>
      </c>
      <c r="I61" t="str">
        <f t="shared" si="8"/>
        <v>战士主动技能3等级16</v>
      </c>
      <c r="J61" s="1">
        <v>55</v>
      </c>
      <c r="K61" s="1">
        <f>VLOOKUP(H61,主动技能!$A:$B,2,FALSE)</f>
        <v>10010315</v>
      </c>
      <c r="L61" s="1">
        <f>_xlfn.IFNA(VLOOKUP(I61,主动技能!$A:$B,2,FALSE),0)</f>
        <v>10010316</v>
      </c>
      <c r="M61">
        <f>_xlfn.IFNA(VLOOKUP(D61+1,角色属性概况!I:J,2,FALSE),999)</f>
        <v>70</v>
      </c>
      <c r="N61" s="1" t="s">
        <v>249</v>
      </c>
      <c r="O61" s="1">
        <f>VLOOKUP(E61,角色属性概况!Q:R,2,FALSE)</f>
        <v>56700</v>
      </c>
      <c r="P61" s="1">
        <v>0</v>
      </c>
      <c r="Q61" s="1">
        <v>0</v>
      </c>
    </row>
    <row r="62" spans="2:17" x14ac:dyDescent="0.15">
      <c r="B62" s="8" t="str">
        <f>VLOOKUP(G62,角色!A:B,2,FALSE)</f>
        <v>战士</v>
      </c>
      <c r="C62" s="8" t="str">
        <f t="shared" si="0"/>
        <v>主动技能3</v>
      </c>
      <c r="D62" s="8">
        <f t="shared" si="4"/>
        <v>16</v>
      </c>
      <c r="E62" s="8">
        <f t="shared" si="5"/>
        <v>17</v>
      </c>
      <c r="F62" s="8">
        <f t="shared" si="6"/>
        <v>3</v>
      </c>
      <c r="G62" s="8">
        <f t="shared" si="1"/>
        <v>1</v>
      </c>
      <c r="H62" t="str">
        <f t="shared" si="7"/>
        <v>战士主动技能3等级16</v>
      </c>
      <c r="I62" t="str">
        <f t="shared" si="8"/>
        <v>战士主动技能3等级17</v>
      </c>
      <c r="J62" s="1">
        <v>56</v>
      </c>
      <c r="K62" s="1">
        <f>VLOOKUP(H62,主动技能!$A:$B,2,FALSE)</f>
        <v>10010316</v>
      </c>
      <c r="L62" s="1">
        <f>_xlfn.IFNA(VLOOKUP(I62,主动技能!$A:$B,2,FALSE),0)</f>
        <v>10010317</v>
      </c>
      <c r="M62">
        <f>_xlfn.IFNA(VLOOKUP(D62+1,角色属性概况!I:J,2,FALSE),999)</f>
        <v>75</v>
      </c>
      <c r="N62" s="1" t="s">
        <v>249</v>
      </c>
      <c r="O62" s="1">
        <f>VLOOKUP(E62,角色属性概况!Q:R,2,FALSE)</f>
        <v>80400</v>
      </c>
      <c r="P62" s="1">
        <v>0</v>
      </c>
      <c r="Q62" s="1">
        <v>0</v>
      </c>
    </row>
    <row r="63" spans="2:17" x14ac:dyDescent="0.15">
      <c r="B63" s="8" t="str">
        <f>VLOOKUP(G63,角色!A:B,2,FALSE)</f>
        <v>战士</v>
      </c>
      <c r="C63" s="8" t="str">
        <f t="shared" si="0"/>
        <v>主动技能3</v>
      </c>
      <c r="D63" s="8">
        <f t="shared" si="4"/>
        <v>17</v>
      </c>
      <c r="E63" s="8">
        <f t="shared" si="5"/>
        <v>18</v>
      </c>
      <c r="F63" s="8">
        <f t="shared" si="6"/>
        <v>3</v>
      </c>
      <c r="G63" s="8">
        <f t="shared" si="1"/>
        <v>1</v>
      </c>
      <c r="H63" t="str">
        <f t="shared" si="7"/>
        <v>战士主动技能3等级17</v>
      </c>
      <c r="I63" t="str">
        <f t="shared" si="8"/>
        <v>战士主动技能3等级18</v>
      </c>
      <c r="J63" s="1">
        <v>57</v>
      </c>
      <c r="K63" s="1">
        <f>VLOOKUP(H63,主动技能!$A:$B,2,FALSE)</f>
        <v>10010317</v>
      </c>
      <c r="L63" s="1">
        <f>_xlfn.IFNA(VLOOKUP(I63,主动技能!$A:$B,2,FALSE),0)</f>
        <v>10010318</v>
      </c>
      <c r="M63">
        <f>_xlfn.IFNA(VLOOKUP(D63+1,角色属性概况!I:J,2,FALSE),999)</f>
        <v>80</v>
      </c>
      <c r="N63" s="1" t="s">
        <v>249</v>
      </c>
      <c r="O63" s="1">
        <f>VLOOKUP(E63,角色属性概况!Q:R,2,FALSE)</f>
        <v>113800</v>
      </c>
      <c r="P63" s="1">
        <v>0</v>
      </c>
      <c r="Q63" s="1">
        <v>0</v>
      </c>
    </row>
    <row r="64" spans="2:17" x14ac:dyDescent="0.15">
      <c r="B64" s="8" t="str">
        <f>VLOOKUP(G64,角色!A:B,2,FALSE)</f>
        <v>战士</v>
      </c>
      <c r="C64" s="8" t="str">
        <f t="shared" si="0"/>
        <v>主动技能3</v>
      </c>
      <c r="D64" s="8">
        <f t="shared" si="4"/>
        <v>18</v>
      </c>
      <c r="E64" s="8">
        <f t="shared" si="5"/>
        <v>19</v>
      </c>
      <c r="F64" s="8">
        <f t="shared" si="6"/>
        <v>3</v>
      </c>
      <c r="G64" s="8">
        <f t="shared" si="1"/>
        <v>1</v>
      </c>
      <c r="H64" t="str">
        <f t="shared" si="7"/>
        <v>战士主动技能3等级18</v>
      </c>
      <c r="I64" t="str">
        <f t="shared" si="8"/>
        <v>战士主动技能3等级19</v>
      </c>
      <c r="J64" s="1">
        <v>58</v>
      </c>
      <c r="K64" s="1">
        <f>VLOOKUP(H64,主动技能!$A:$B,2,FALSE)</f>
        <v>10010318</v>
      </c>
      <c r="L64" s="1">
        <f>_xlfn.IFNA(VLOOKUP(I64,主动技能!$A:$B,2,FALSE),0)</f>
        <v>10010319</v>
      </c>
      <c r="M64">
        <f>_xlfn.IFNA(VLOOKUP(D64+1,角色属性概况!I:J,2,FALSE),999)</f>
        <v>85</v>
      </c>
      <c r="N64" s="1" t="s">
        <v>249</v>
      </c>
      <c r="O64" s="1">
        <f>VLOOKUP(E64,角色属性概况!Q:R,2,FALSE)</f>
        <v>161100</v>
      </c>
      <c r="P64" s="1">
        <v>0</v>
      </c>
      <c r="Q64" s="1">
        <v>0</v>
      </c>
    </row>
    <row r="65" spans="2:17" x14ac:dyDescent="0.15">
      <c r="B65" s="8" t="str">
        <f>VLOOKUP(G65,角色!A:B,2,FALSE)</f>
        <v>战士</v>
      </c>
      <c r="C65" s="8" t="str">
        <f t="shared" si="0"/>
        <v>主动技能3</v>
      </c>
      <c r="D65" s="8">
        <f t="shared" si="4"/>
        <v>19</v>
      </c>
      <c r="E65" s="8">
        <f t="shared" si="5"/>
        <v>20</v>
      </c>
      <c r="F65" s="8">
        <f t="shared" si="6"/>
        <v>3</v>
      </c>
      <c r="G65" s="8">
        <f t="shared" si="1"/>
        <v>1</v>
      </c>
      <c r="H65" t="str">
        <f t="shared" si="7"/>
        <v>战士主动技能3等级19</v>
      </c>
      <c r="I65" t="str">
        <f t="shared" si="8"/>
        <v>战士主动技能3等级20</v>
      </c>
      <c r="J65" s="1">
        <v>59</v>
      </c>
      <c r="K65" s="1">
        <f>VLOOKUP(H65,主动技能!$A:$B,2,FALSE)</f>
        <v>10010319</v>
      </c>
      <c r="L65" s="1">
        <f>_xlfn.IFNA(VLOOKUP(I65,主动技能!$A:$B,2,FALSE),0)</f>
        <v>10010320</v>
      </c>
      <c r="M65">
        <f>_xlfn.IFNA(VLOOKUP(D65+1,角色属性概况!I:J,2,FALSE),999)</f>
        <v>90</v>
      </c>
      <c r="N65" s="1" t="s">
        <v>249</v>
      </c>
      <c r="O65" s="1">
        <f>VLOOKUP(E65,角色属性概况!Q:R,2,FALSE)</f>
        <v>228100</v>
      </c>
      <c r="P65" s="1">
        <v>0</v>
      </c>
      <c r="Q65" s="1">
        <v>0</v>
      </c>
    </row>
    <row r="66" spans="2:17" x14ac:dyDescent="0.15">
      <c r="B66" s="8" t="str">
        <f>VLOOKUP(G66,角色!A:B,2,FALSE)</f>
        <v>战士</v>
      </c>
      <c r="C66" s="8" t="str">
        <f t="shared" si="0"/>
        <v>主动技能3</v>
      </c>
      <c r="D66" s="8">
        <f t="shared" si="4"/>
        <v>20</v>
      </c>
      <c r="E66" s="8">
        <f t="shared" si="5"/>
        <v>21</v>
      </c>
      <c r="F66" s="8">
        <f t="shared" si="6"/>
        <v>3</v>
      </c>
      <c r="G66" s="8">
        <f t="shared" si="1"/>
        <v>1</v>
      </c>
      <c r="H66" t="str">
        <f t="shared" si="7"/>
        <v>战士主动技能3等级20</v>
      </c>
      <c r="I66" t="str">
        <f t="shared" si="8"/>
        <v>战士主动技能3等级21</v>
      </c>
      <c r="J66" s="1">
        <v>60</v>
      </c>
      <c r="K66" s="1">
        <f>VLOOKUP(H66,主动技能!$A:$B,2,FALSE)</f>
        <v>10010320</v>
      </c>
      <c r="L66" s="1">
        <f>_xlfn.IFNA(VLOOKUP(I66,主动技能!$A:$B,2,FALSE),0)</f>
        <v>0</v>
      </c>
      <c r="M66">
        <f>_xlfn.IFNA(VLOOKUP(D66+1,角色属性概况!I:J,2,FALSE),999)</f>
        <v>100</v>
      </c>
      <c r="N66" s="1" t="s">
        <v>249</v>
      </c>
      <c r="O66" s="1">
        <f>VLOOKUP(E66,角色属性概况!Q:R,2,FALSE)</f>
        <v>780200</v>
      </c>
      <c r="P66" s="1">
        <v>0</v>
      </c>
      <c r="Q66" s="1">
        <v>0</v>
      </c>
    </row>
    <row r="67" spans="2:17" x14ac:dyDescent="0.15">
      <c r="B67" s="8" t="str">
        <f>VLOOKUP(G67,角色!A:B,2,FALSE)</f>
        <v>牧师</v>
      </c>
      <c r="C67" s="8" t="str">
        <f t="shared" si="0"/>
        <v>主动技能1</v>
      </c>
      <c r="D67" s="8">
        <f t="shared" si="4"/>
        <v>1</v>
      </c>
      <c r="E67" s="8">
        <f t="shared" si="5"/>
        <v>2</v>
      </c>
      <c r="F67" s="8">
        <f t="shared" si="6"/>
        <v>1</v>
      </c>
      <c r="G67" s="8">
        <f t="shared" si="1"/>
        <v>2</v>
      </c>
      <c r="H67" t="str">
        <f t="shared" si="7"/>
        <v>牧师主动技能1等级1</v>
      </c>
      <c r="I67" t="str">
        <f t="shared" si="8"/>
        <v>牧师主动技能1等级2</v>
      </c>
      <c r="J67" s="1">
        <v>61</v>
      </c>
      <c r="K67" s="1">
        <f>VLOOKUP(H67,主动技能!$A:$B,2,FALSE)</f>
        <v>10020101</v>
      </c>
      <c r="L67" s="1">
        <f>_xlfn.IFNA(VLOOKUP(I67,主动技能!$A:$B,2,FALSE),0)</f>
        <v>10020102</v>
      </c>
      <c r="M67">
        <f>_xlfn.IFNA(VLOOKUP(D67+1,角色属性概况!I:J,2,FALSE),999)</f>
        <v>2</v>
      </c>
      <c r="N67" s="1" t="s">
        <v>249</v>
      </c>
      <c r="O67" s="1">
        <f>VLOOKUP(E67,角色属性概况!Q:R,2,FALSE)</f>
        <v>500</v>
      </c>
      <c r="P67" s="1">
        <v>0</v>
      </c>
      <c r="Q67" s="1">
        <v>0</v>
      </c>
    </row>
    <row r="68" spans="2:17" x14ac:dyDescent="0.15">
      <c r="B68" s="8" t="str">
        <f>VLOOKUP(G68,角色!A:B,2,FALSE)</f>
        <v>牧师</v>
      </c>
      <c r="C68" s="8" t="str">
        <f t="shared" si="0"/>
        <v>主动技能1</v>
      </c>
      <c r="D68" s="8">
        <f t="shared" si="4"/>
        <v>2</v>
      </c>
      <c r="E68" s="8">
        <f t="shared" si="5"/>
        <v>3</v>
      </c>
      <c r="F68" s="8">
        <f t="shared" si="6"/>
        <v>1</v>
      </c>
      <c r="G68" s="8">
        <f t="shared" si="1"/>
        <v>2</v>
      </c>
      <c r="H68" t="str">
        <f t="shared" si="7"/>
        <v>牧师主动技能1等级2</v>
      </c>
      <c r="I68" t="str">
        <f t="shared" si="8"/>
        <v>牧师主动技能1等级3</v>
      </c>
      <c r="J68" s="1">
        <v>62</v>
      </c>
      <c r="K68" s="1">
        <f>VLOOKUP(H68,主动技能!$A:$B,2,FALSE)</f>
        <v>10020102</v>
      </c>
      <c r="L68" s="1">
        <f>_xlfn.IFNA(VLOOKUP(I68,主动技能!$A:$B,2,FALSE),0)</f>
        <v>10020103</v>
      </c>
      <c r="M68">
        <f>_xlfn.IFNA(VLOOKUP(D68+1,角色属性概况!I:J,2,FALSE),999)</f>
        <v>5</v>
      </c>
      <c r="N68" s="1" t="s">
        <v>249</v>
      </c>
      <c r="O68" s="1">
        <f>VLOOKUP(E68,角色属性概况!Q:R,2,FALSE)</f>
        <v>600</v>
      </c>
      <c r="P68" s="1">
        <v>0</v>
      </c>
      <c r="Q68" s="1">
        <v>0</v>
      </c>
    </row>
    <row r="69" spans="2:17" x14ac:dyDescent="0.15">
      <c r="B69" s="8" t="str">
        <f>VLOOKUP(G69,角色!A:B,2,FALSE)</f>
        <v>牧师</v>
      </c>
      <c r="C69" s="8" t="str">
        <f t="shared" si="0"/>
        <v>主动技能1</v>
      </c>
      <c r="D69" s="8">
        <f t="shared" si="4"/>
        <v>3</v>
      </c>
      <c r="E69" s="8">
        <f t="shared" si="5"/>
        <v>4</v>
      </c>
      <c r="F69" s="8">
        <f t="shared" si="6"/>
        <v>1</v>
      </c>
      <c r="G69" s="8">
        <f t="shared" si="1"/>
        <v>2</v>
      </c>
      <c r="H69" t="str">
        <f t="shared" si="7"/>
        <v>牧师主动技能1等级3</v>
      </c>
      <c r="I69" t="str">
        <f t="shared" si="8"/>
        <v>牧师主动技能1等级4</v>
      </c>
      <c r="J69" s="1">
        <v>63</v>
      </c>
      <c r="K69" s="1">
        <f>VLOOKUP(H69,主动技能!$A:$B,2,FALSE)</f>
        <v>10020103</v>
      </c>
      <c r="L69" s="1">
        <f>_xlfn.IFNA(VLOOKUP(I69,主动技能!$A:$B,2,FALSE),0)</f>
        <v>10020104</v>
      </c>
      <c r="M69">
        <f>_xlfn.IFNA(VLOOKUP(D69+1,角色属性概况!I:J,2,FALSE),999)</f>
        <v>10</v>
      </c>
      <c r="N69" s="1" t="s">
        <v>249</v>
      </c>
      <c r="O69" s="1">
        <f>VLOOKUP(E69,角色属性概况!Q:R,2,FALSE)</f>
        <v>800</v>
      </c>
      <c r="P69" s="1">
        <v>0</v>
      </c>
      <c r="Q69" s="1">
        <v>0</v>
      </c>
    </row>
    <row r="70" spans="2:17" x14ac:dyDescent="0.15">
      <c r="B70" s="8" t="str">
        <f>VLOOKUP(G70,角色!A:B,2,FALSE)</f>
        <v>牧师</v>
      </c>
      <c r="C70" s="8" t="str">
        <f t="shared" si="0"/>
        <v>主动技能1</v>
      </c>
      <c r="D70" s="8">
        <f t="shared" si="4"/>
        <v>4</v>
      </c>
      <c r="E70" s="8">
        <f t="shared" si="5"/>
        <v>5</v>
      </c>
      <c r="F70" s="8">
        <f t="shared" si="6"/>
        <v>1</v>
      </c>
      <c r="G70" s="8">
        <f t="shared" si="1"/>
        <v>2</v>
      </c>
      <c r="H70" t="str">
        <f t="shared" si="7"/>
        <v>牧师主动技能1等级4</v>
      </c>
      <c r="I70" t="str">
        <f t="shared" si="8"/>
        <v>牧师主动技能1等级5</v>
      </c>
      <c r="J70" s="1">
        <v>64</v>
      </c>
      <c r="K70" s="1">
        <f>VLOOKUP(H70,主动技能!$A:$B,2,FALSE)</f>
        <v>10020104</v>
      </c>
      <c r="L70" s="1">
        <f>_xlfn.IFNA(VLOOKUP(I70,主动技能!$A:$B,2,FALSE),0)</f>
        <v>10020105</v>
      </c>
      <c r="M70">
        <f>_xlfn.IFNA(VLOOKUP(D70+1,角色属性概况!I:J,2,FALSE),999)</f>
        <v>15</v>
      </c>
      <c r="N70" s="1" t="s">
        <v>249</v>
      </c>
      <c r="O70" s="1">
        <f>VLOOKUP(E70,角色属性概况!Q:R,2,FALSE)</f>
        <v>1200</v>
      </c>
      <c r="P70" s="1">
        <v>0</v>
      </c>
      <c r="Q70" s="1">
        <v>0</v>
      </c>
    </row>
    <row r="71" spans="2:17" x14ac:dyDescent="0.15">
      <c r="B71" s="8" t="str">
        <f>VLOOKUP(G71,角色!A:B,2,FALSE)</f>
        <v>牧师</v>
      </c>
      <c r="C71" s="8" t="str">
        <f t="shared" si="0"/>
        <v>主动技能1</v>
      </c>
      <c r="D71" s="8">
        <f t="shared" si="4"/>
        <v>5</v>
      </c>
      <c r="E71" s="8">
        <f t="shared" si="5"/>
        <v>6</v>
      </c>
      <c r="F71" s="8">
        <f t="shared" si="6"/>
        <v>1</v>
      </c>
      <c r="G71" s="8">
        <f t="shared" si="1"/>
        <v>2</v>
      </c>
      <c r="H71" t="str">
        <f t="shared" si="7"/>
        <v>牧师主动技能1等级5</v>
      </c>
      <c r="I71" t="str">
        <f t="shared" si="8"/>
        <v>牧师主动技能1等级6</v>
      </c>
      <c r="J71" s="1">
        <v>65</v>
      </c>
      <c r="K71" s="1">
        <f>VLOOKUP(H71,主动技能!$A:$B,2,FALSE)</f>
        <v>10020105</v>
      </c>
      <c r="L71" s="1">
        <f>_xlfn.IFNA(VLOOKUP(I71,主动技能!$A:$B,2,FALSE),0)</f>
        <v>10020106</v>
      </c>
      <c r="M71">
        <f>_xlfn.IFNA(VLOOKUP(D71+1,角色属性概况!I:J,2,FALSE),999)</f>
        <v>20</v>
      </c>
      <c r="N71" s="1" t="s">
        <v>249</v>
      </c>
      <c r="O71" s="1">
        <f>VLOOKUP(E71,角色属性概况!Q:R,2,FALSE)</f>
        <v>1700</v>
      </c>
      <c r="P71" s="1">
        <v>0</v>
      </c>
      <c r="Q71" s="1">
        <v>0</v>
      </c>
    </row>
    <row r="72" spans="2:17" x14ac:dyDescent="0.15">
      <c r="B72" s="8" t="str">
        <f>VLOOKUP(G72,角色!A:B,2,FALSE)</f>
        <v>牧师</v>
      </c>
      <c r="C72" s="8" t="str">
        <f t="shared" ref="C72:C135" si="9">C$4&amp;F72</f>
        <v>主动技能1</v>
      </c>
      <c r="D72" s="8">
        <f t="shared" si="4"/>
        <v>6</v>
      </c>
      <c r="E72" s="8">
        <f t="shared" si="5"/>
        <v>7</v>
      </c>
      <c r="F72" s="8">
        <f t="shared" si="6"/>
        <v>1</v>
      </c>
      <c r="G72" s="8">
        <f t="shared" ref="G72:G135" si="10">IF((F72=1)*(D72=1),G71+1,G71)</f>
        <v>2</v>
      </c>
      <c r="H72" t="str">
        <f t="shared" si="7"/>
        <v>牧师主动技能1等级6</v>
      </c>
      <c r="I72" t="str">
        <f t="shared" si="8"/>
        <v>牧师主动技能1等级7</v>
      </c>
      <c r="J72" s="1">
        <v>66</v>
      </c>
      <c r="K72" s="1">
        <f>VLOOKUP(H72,主动技能!$A:$B,2,FALSE)</f>
        <v>10020106</v>
      </c>
      <c r="L72" s="1">
        <f>_xlfn.IFNA(VLOOKUP(I72,主动技能!$A:$B,2,FALSE),0)</f>
        <v>10020107</v>
      </c>
      <c r="M72">
        <f>_xlfn.IFNA(VLOOKUP(D72+1,角色属性概况!I:J,2,FALSE),999)</f>
        <v>25</v>
      </c>
      <c r="N72" s="1" t="s">
        <v>249</v>
      </c>
      <c r="O72" s="1">
        <f>VLOOKUP(E72,角色属性概况!Q:R,2,FALSE)</f>
        <v>2400</v>
      </c>
      <c r="P72" s="1">
        <v>0</v>
      </c>
      <c r="Q72" s="1">
        <v>0</v>
      </c>
    </row>
    <row r="73" spans="2:17" x14ac:dyDescent="0.15">
      <c r="B73" s="8" t="str">
        <f>VLOOKUP(G73,角色!A:B,2,FALSE)</f>
        <v>牧师</v>
      </c>
      <c r="C73" s="8" t="str">
        <f t="shared" si="9"/>
        <v>主动技能1</v>
      </c>
      <c r="D73" s="8">
        <f t="shared" ref="D73:D136" si="11">IF(D72=D$5,1,D72+1)</f>
        <v>7</v>
      </c>
      <c r="E73" s="8">
        <f t="shared" ref="E73:E136" si="12">IF(E72=E$5,2,E72+1)</f>
        <v>8</v>
      </c>
      <c r="F73" s="8">
        <f t="shared" ref="F73:F136" si="13">IF(D73=1,IF(F72=$F$5,1,F72+1),F72)</f>
        <v>1</v>
      </c>
      <c r="G73" s="8">
        <f t="shared" si="10"/>
        <v>2</v>
      </c>
      <c r="H73" t="str">
        <f t="shared" si="7"/>
        <v>牧师主动技能1等级7</v>
      </c>
      <c r="I73" t="str">
        <f t="shared" si="8"/>
        <v>牧师主动技能1等级8</v>
      </c>
      <c r="J73" s="1">
        <v>67</v>
      </c>
      <c r="K73" s="1">
        <f>VLOOKUP(H73,主动技能!$A:$B,2,FALSE)</f>
        <v>10020107</v>
      </c>
      <c r="L73" s="1">
        <f>_xlfn.IFNA(VLOOKUP(I73,主动技能!$A:$B,2,FALSE),0)</f>
        <v>10020108</v>
      </c>
      <c r="M73">
        <f>_xlfn.IFNA(VLOOKUP(D73+1,角色属性概况!I:J,2,FALSE),999)</f>
        <v>30</v>
      </c>
      <c r="N73" s="1" t="s">
        <v>249</v>
      </c>
      <c r="O73" s="1">
        <f>VLOOKUP(E73,角色属性概况!Q:R,2,FALSE)</f>
        <v>3500</v>
      </c>
      <c r="P73" s="1">
        <v>0</v>
      </c>
      <c r="Q73" s="1">
        <v>0</v>
      </c>
    </row>
    <row r="74" spans="2:17" x14ac:dyDescent="0.15">
      <c r="B74" s="8" t="str">
        <f>VLOOKUP(G74,角色!A:B,2,FALSE)</f>
        <v>牧师</v>
      </c>
      <c r="C74" s="8" t="str">
        <f t="shared" si="9"/>
        <v>主动技能1</v>
      </c>
      <c r="D74" s="8">
        <f t="shared" si="11"/>
        <v>8</v>
      </c>
      <c r="E74" s="8">
        <f t="shared" si="12"/>
        <v>9</v>
      </c>
      <c r="F74" s="8">
        <f t="shared" si="13"/>
        <v>1</v>
      </c>
      <c r="G74" s="8">
        <f t="shared" si="10"/>
        <v>2</v>
      </c>
      <c r="H74" t="str">
        <f t="shared" si="7"/>
        <v>牧师主动技能1等级8</v>
      </c>
      <c r="I74" t="str">
        <f t="shared" si="8"/>
        <v>牧师主动技能1等级9</v>
      </c>
      <c r="J74" s="1">
        <v>68</v>
      </c>
      <c r="K74" s="1">
        <f>VLOOKUP(H74,主动技能!$A:$B,2,FALSE)</f>
        <v>10020108</v>
      </c>
      <c r="L74" s="1">
        <f>_xlfn.IFNA(VLOOKUP(I74,主动技能!$A:$B,2,FALSE),0)</f>
        <v>10020109</v>
      </c>
      <c r="M74">
        <f>_xlfn.IFNA(VLOOKUP(D74+1,角色属性概况!I:J,2,FALSE),999)</f>
        <v>35</v>
      </c>
      <c r="N74" s="1" t="s">
        <v>249</v>
      </c>
      <c r="O74" s="1">
        <f>VLOOKUP(E74,角色属性概况!Q:R,2,FALSE)</f>
        <v>4900</v>
      </c>
      <c r="P74" s="1">
        <v>0</v>
      </c>
      <c r="Q74" s="1">
        <v>0</v>
      </c>
    </row>
    <row r="75" spans="2:17" x14ac:dyDescent="0.15">
      <c r="B75" s="8" t="str">
        <f>VLOOKUP(G75,角色!A:B,2,FALSE)</f>
        <v>牧师</v>
      </c>
      <c r="C75" s="8" t="str">
        <f t="shared" si="9"/>
        <v>主动技能1</v>
      </c>
      <c r="D75" s="8">
        <f t="shared" si="11"/>
        <v>9</v>
      </c>
      <c r="E75" s="8">
        <f t="shared" si="12"/>
        <v>10</v>
      </c>
      <c r="F75" s="8">
        <f t="shared" si="13"/>
        <v>1</v>
      </c>
      <c r="G75" s="8">
        <f t="shared" si="10"/>
        <v>2</v>
      </c>
      <c r="H75" t="str">
        <f t="shared" si="7"/>
        <v>牧师主动技能1等级9</v>
      </c>
      <c r="I75" t="str">
        <f t="shared" si="8"/>
        <v>牧师主动技能1等级10</v>
      </c>
      <c r="J75" s="1">
        <v>69</v>
      </c>
      <c r="K75" s="1">
        <f>VLOOKUP(H75,主动技能!$A:$B,2,FALSE)</f>
        <v>10020109</v>
      </c>
      <c r="L75" s="1">
        <f>_xlfn.IFNA(VLOOKUP(I75,主动技能!$A:$B,2,FALSE),0)</f>
        <v>10020110</v>
      </c>
      <c r="M75">
        <f>_xlfn.IFNA(VLOOKUP(D75+1,角色属性概况!I:J,2,FALSE),999)</f>
        <v>40</v>
      </c>
      <c r="N75" s="1" t="s">
        <v>249</v>
      </c>
      <c r="O75" s="1">
        <f>VLOOKUP(E75,角色属性概况!Q:R,2,FALSE)</f>
        <v>7000</v>
      </c>
      <c r="P75" s="1">
        <v>0</v>
      </c>
      <c r="Q75" s="1">
        <v>0</v>
      </c>
    </row>
    <row r="76" spans="2:17" x14ac:dyDescent="0.15">
      <c r="B76" s="8" t="str">
        <f>VLOOKUP(G76,角色!A:B,2,FALSE)</f>
        <v>牧师</v>
      </c>
      <c r="C76" s="8" t="str">
        <f t="shared" si="9"/>
        <v>主动技能1</v>
      </c>
      <c r="D76" s="8">
        <f t="shared" si="11"/>
        <v>10</v>
      </c>
      <c r="E76" s="8">
        <f t="shared" si="12"/>
        <v>11</v>
      </c>
      <c r="F76" s="8">
        <f t="shared" si="13"/>
        <v>1</v>
      </c>
      <c r="G76" s="8">
        <f t="shared" si="10"/>
        <v>2</v>
      </c>
      <c r="H76" t="str">
        <f t="shared" si="7"/>
        <v>牧师主动技能1等级10</v>
      </c>
      <c r="I76" t="str">
        <f t="shared" si="8"/>
        <v>牧师主动技能1等级11</v>
      </c>
      <c r="J76" s="1">
        <v>70</v>
      </c>
      <c r="K76" s="1">
        <f>VLOOKUP(H76,主动技能!$A:$B,2,FALSE)</f>
        <v>10020110</v>
      </c>
      <c r="L76" s="1">
        <f>_xlfn.IFNA(VLOOKUP(I76,主动技能!$A:$B,2,FALSE),0)</f>
        <v>10020111</v>
      </c>
      <c r="M76">
        <f>_xlfn.IFNA(VLOOKUP(D76+1,角色属性概况!I:J,2,FALSE),999)</f>
        <v>45</v>
      </c>
      <c r="N76" s="1" t="s">
        <v>249</v>
      </c>
      <c r="O76" s="1">
        <f>VLOOKUP(E76,角色属性概况!Q:R,2,FALSE)</f>
        <v>9900</v>
      </c>
      <c r="P76" s="1">
        <v>0</v>
      </c>
      <c r="Q76" s="1">
        <v>0</v>
      </c>
    </row>
    <row r="77" spans="2:17" x14ac:dyDescent="0.15">
      <c r="B77" s="8" t="str">
        <f>VLOOKUP(G77,角色!A:B,2,FALSE)</f>
        <v>牧师</v>
      </c>
      <c r="C77" s="8" t="str">
        <f t="shared" si="9"/>
        <v>主动技能1</v>
      </c>
      <c r="D77" s="8">
        <f t="shared" si="11"/>
        <v>11</v>
      </c>
      <c r="E77" s="8">
        <f t="shared" si="12"/>
        <v>12</v>
      </c>
      <c r="F77" s="8">
        <f t="shared" si="13"/>
        <v>1</v>
      </c>
      <c r="G77" s="8">
        <f t="shared" si="10"/>
        <v>2</v>
      </c>
      <c r="H77" t="str">
        <f t="shared" si="7"/>
        <v>牧师主动技能1等级11</v>
      </c>
      <c r="I77" t="str">
        <f t="shared" si="8"/>
        <v>牧师主动技能1等级12</v>
      </c>
      <c r="J77" s="1">
        <v>71</v>
      </c>
      <c r="K77" s="1">
        <f>VLOOKUP(H77,主动技能!$A:$B,2,FALSE)</f>
        <v>10020111</v>
      </c>
      <c r="L77" s="1">
        <f>_xlfn.IFNA(VLOOKUP(I77,主动技能!$A:$B,2,FALSE),0)</f>
        <v>10020112</v>
      </c>
      <c r="M77">
        <f>_xlfn.IFNA(VLOOKUP(D77+1,角色属性概况!I:J,2,FALSE),999)</f>
        <v>50</v>
      </c>
      <c r="N77" s="1" t="s">
        <v>249</v>
      </c>
      <c r="O77" s="1">
        <f>VLOOKUP(E77,角色属性概况!Q:R,2,FALSE)</f>
        <v>14100</v>
      </c>
      <c r="P77" s="1">
        <v>0</v>
      </c>
      <c r="Q77" s="1">
        <v>0</v>
      </c>
    </row>
    <row r="78" spans="2:17" x14ac:dyDescent="0.15">
      <c r="B78" s="8" t="str">
        <f>VLOOKUP(G78,角色!A:B,2,FALSE)</f>
        <v>牧师</v>
      </c>
      <c r="C78" s="8" t="str">
        <f t="shared" si="9"/>
        <v>主动技能1</v>
      </c>
      <c r="D78" s="8">
        <f t="shared" si="11"/>
        <v>12</v>
      </c>
      <c r="E78" s="8">
        <f t="shared" si="12"/>
        <v>13</v>
      </c>
      <c r="F78" s="8">
        <f t="shared" si="13"/>
        <v>1</v>
      </c>
      <c r="G78" s="8">
        <f t="shared" si="10"/>
        <v>2</v>
      </c>
      <c r="H78" t="str">
        <f t="shared" si="7"/>
        <v>牧师主动技能1等级12</v>
      </c>
      <c r="I78" t="str">
        <f t="shared" si="8"/>
        <v>牧师主动技能1等级13</v>
      </c>
      <c r="J78" s="1">
        <v>72</v>
      </c>
      <c r="K78" s="1">
        <f>VLOOKUP(H78,主动技能!$A:$B,2,FALSE)</f>
        <v>10020112</v>
      </c>
      <c r="L78" s="1">
        <f>_xlfn.IFNA(VLOOKUP(I78,主动技能!$A:$B,2,FALSE),0)</f>
        <v>10020113</v>
      </c>
      <c r="M78">
        <f>_xlfn.IFNA(VLOOKUP(D78+1,角色属性概况!I:J,2,FALSE),999)</f>
        <v>55</v>
      </c>
      <c r="N78" s="1" t="s">
        <v>249</v>
      </c>
      <c r="O78" s="1">
        <f>VLOOKUP(E78,角色属性概况!Q:R,2,FALSE)</f>
        <v>20000</v>
      </c>
      <c r="P78" s="1">
        <v>0</v>
      </c>
      <c r="Q78" s="1">
        <v>0</v>
      </c>
    </row>
    <row r="79" spans="2:17" x14ac:dyDescent="0.15">
      <c r="B79" s="8" t="str">
        <f>VLOOKUP(G79,角色!A:B,2,FALSE)</f>
        <v>牧师</v>
      </c>
      <c r="C79" s="8" t="str">
        <f t="shared" si="9"/>
        <v>主动技能1</v>
      </c>
      <c r="D79" s="8">
        <f t="shared" si="11"/>
        <v>13</v>
      </c>
      <c r="E79" s="8">
        <f t="shared" si="12"/>
        <v>14</v>
      </c>
      <c r="F79" s="8">
        <f t="shared" si="13"/>
        <v>1</v>
      </c>
      <c r="G79" s="8">
        <f t="shared" si="10"/>
        <v>2</v>
      </c>
      <c r="H79" t="str">
        <f t="shared" si="7"/>
        <v>牧师主动技能1等级13</v>
      </c>
      <c r="I79" t="str">
        <f t="shared" si="8"/>
        <v>牧师主动技能1等级14</v>
      </c>
      <c r="J79" s="1">
        <v>73</v>
      </c>
      <c r="K79" s="1">
        <f>VLOOKUP(H79,主动技能!$A:$B,2,FALSE)</f>
        <v>10020113</v>
      </c>
      <c r="L79" s="1">
        <f>_xlfn.IFNA(VLOOKUP(I79,主动技能!$A:$B,2,FALSE),0)</f>
        <v>10020114</v>
      </c>
      <c r="M79">
        <f>_xlfn.IFNA(VLOOKUP(D79+1,角色属性概况!I:J,2,FALSE),999)</f>
        <v>60</v>
      </c>
      <c r="N79" s="1" t="s">
        <v>249</v>
      </c>
      <c r="O79" s="1">
        <f>VLOOKUP(E79,角色属性概况!Q:R,2,FALSE)</f>
        <v>28300</v>
      </c>
      <c r="P79" s="1">
        <v>0</v>
      </c>
      <c r="Q79" s="1">
        <v>0</v>
      </c>
    </row>
    <row r="80" spans="2:17" x14ac:dyDescent="0.15">
      <c r="B80" s="8" t="str">
        <f>VLOOKUP(G80,角色!A:B,2,FALSE)</f>
        <v>牧师</v>
      </c>
      <c r="C80" s="8" t="str">
        <f t="shared" si="9"/>
        <v>主动技能1</v>
      </c>
      <c r="D80" s="8">
        <f t="shared" si="11"/>
        <v>14</v>
      </c>
      <c r="E80" s="8">
        <f t="shared" si="12"/>
        <v>15</v>
      </c>
      <c r="F80" s="8">
        <f t="shared" si="13"/>
        <v>1</v>
      </c>
      <c r="G80" s="8">
        <f t="shared" si="10"/>
        <v>2</v>
      </c>
      <c r="H80" t="str">
        <f t="shared" si="7"/>
        <v>牧师主动技能1等级14</v>
      </c>
      <c r="I80" t="str">
        <f t="shared" si="8"/>
        <v>牧师主动技能1等级15</v>
      </c>
      <c r="J80" s="1">
        <v>74</v>
      </c>
      <c r="K80" s="1">
        <f>VLOOKUP(H80,主动技能!$A:$B,2,FALSE)</f>
        <v>10020114</v>
      </c>
      <c r="L80" s="1">
        <f>_xlfn.IFNA(VLOOKUP(I80,主动技能!$A:$B,2,FALSE),0)</f>
        <v>10020115</v>
      </c>
      <c r="M80">
        <f>_xlfn.IFNA(VLOOKUP(D80+1,角色属性概况!I:J,2,FALSE),999)</f>
        <v>65</v>
      </c>
      <c r="N80" s="1" t="s">
        <v>249</v>
      </c>
      <c r="O80" s="1">
        <f>VLOOKUP(E80,角色属性概况!Q:R,2,FALSE)</f>
        <v>40100</v>
      </c>
      <c r="P80" s="1">
        <v>0</v>
      </c>
      <c r="Q80" s="1">
        <v>0</v>
      </c>
    </row>
    <row r="81" spans="2:17" x14ac:dyDescent="0.15">
      <c r="B81" s="8" t="str">
        <f>VLOOKUP(G81,角色!A:B,2,FALSE)</f>
        <v>牧师</v>
      </c>
      <c r="C81" s="8" t="str">
        <f t="shared" si="9"/>
        <v>主动技能1</v>
      </c>
      <c r="D81" s="8">
        <f t="shared" si="11"/>
        <v>15</v>
      </c>
      <c r="E81" s="8">
        <f t="shared" si="12"/>
        <v>16</v>
      </c>
      <c r="F81" s="8">
        <f t="shared" si="13"/>
        <v>1</v>
      </c>
      <c r="G81" s="8">
        <f t="shared" si="10"/>
        <v>2</v>
      </c>
      <c r="H81" t="str">
        <f t="shared" si="7"/>
        <v>牧师主动技能1等级15</v>
      </c>
      <c r="I81" t="str">
        <f t="shared" si="8"/>
        <v>牧师主动技能1等级16</v>
      </c>
      <c r="J81" s="1">
        <v>75</v>
      </c>
      <c r="K81" s="1">
        <f>VLOOKUP(H81,主动技能!$A:$B,2,FALSE)</f>
        <v>10020115</v>
      </c>
      <c r="L81" s="1">
        <f>_xlfn.IFNA(VLOOKUP(I81,主动技能!$A:$B,2,FALSE),0)</f>
        <v>10020116</v>
      </c>
      <c r="M81">
        <f>_xlfn.IFNA(VLOOKUP(D81+1,角色属性概况!I:J,2,FALSE),999)</f>
        <v>70</v>
      </c>
      <c r="N81" s="1" t="s">
        <v>249</v>
      </c>
      <c r="O81" s="1">
        <f>VLOOKUP(E81,角色属性概况!Q:R,2,FALSE)</f>
        <v>56700</v>
      </c>
      <c r="P81" s="1">
        <v>0</v>
      </c>
      <c r="Q81" s="1">
        <v>0</v>
      </c>
    </row>
    <row r="82" spans="2:17" x14ac:dyDescent="0.15">
      <c r="B82" s="8" t="str">
        <f>VLOOKUP(G82,角色!A:B,2,FALSE)</f>
        <v>牧师</v>
      </c>
      <c r="C82" s="8" t="str">
        <f t="shared" si="9"/>
        <v>主动技能1</v>
      </c>
      <c r="D82" s="8">
        <f t="shared" si="11"/>
        <v>16</v>
      </c>
      <c r="E82" s="8">
        <f t="shared" si="12"/>
        <v>17</v>
      </c>
      <c r="F82" s="8">
        <f t="shared" si="13"/>
        <v>1</v>
      </c>
      <c r="G82" s="8">
        <f t="shared" si="10"/>
        <v>2</v>
      </c>
      <c r="H82" t="str">
        <f t="shared" si="7"/>
        <v>牧师主动技能1等级16</v>
      </c>
      <c r="I82" t="str">
        <f t="shared" si="8"/>
        <v>牧师主动技能1等级17</v>
      </c>
      <c r="J82" s="1">
        <v>76</v>
      </c>
      <c r="K82" s="1">
        <f>VLOOKUP(H82,主动技能!$A:$B,2,FALSE)</f>
        <v>10020116</v>
      </c>
      <c r="L82" s="1">
        <f>_xlfn.IFNA(VLOOKUP(I82,主动技能!$A:$B,2,FALSE),0)</f>
        <v>10020117</v>
      </c>
      <c r="M82">
        <f>_xlfn.IFNA(VLOOKUP(D82+1,角色属性概况!I:J,2,FALSE),999)</f>
        <v>75</v>
      </c>
      <c r="N82" s="1" t="s">
        <v>249</v>
      </c>
      <c r="O82" s="1">
        <f>VLOOKUP(E82,角色属性概况!Q:R,2,FALSE)</f>
        <v>80400</v>
      </c>
      <c r="P82" s="1">
        <v>0</v>
      </c>
      <c r="Q82" s="1">
        <v>0</v>
      </c>
    </row>
    <row r="83" spans="2:17" x14ac:dyDescent="0.15">
      <c r="B83" s="8" t="str">
        <f>VLOOKUP(G83,角色!A:B,2,FALSE)</f>
        <v>牧师</v>
      </c>
      <c r="C83" s="8" t="str">
        <f t="shared" si="9"/>
        <v>主动技能1</v>
      </c>
      <c r="D83" s="8">
        <f t="shared" si="11"/>
        <v>17</v>
      </c>
      <c r="E83" s="8">
        <f t="shared" si="12"/>
        <v>18</v>
      </c>
      <c r="F83" s="8">
        <f t="shared" si="13"/>
        <v>1</v>
      </c>
      <c r="G83" s="8">
        <f t="shared" si="10"/>
        <v>2</v>
      </c>
      <c r="H83" t="str">
        <f t="shared" si="7"/>
        <v>牧师主动技能1等级17</v>
      </c>
      <c r="I83" t="str">
        <f t="shared" si="8"/>
        <v>牧师主动技能1等级18</v>
      </c>
      <c r="J83" s="1">
        <v>77</v>
      </c>
      <c r="K83" s="1">
        <f>VLOOKUP(H83,主动技能!$A:$B,2,FALSE)</f>
        <v>10020117</v>
      </c>
      <c r="L83" s="1">
        <f>_xlfn.IFNA(VLOOKUP(I83,主动技能!$A:$B,2,FALSE),0)</f>
        <v>10020118</v>
      </c>
      <c r="M83">
        <f>_xlfn.IFNA(VLOOKUP(D83+1,角色属性概况!I:J,2,FALSE),999)</f>
        <v>80</v>
      </c>
      <c r="N83" s="1" t="s">
        <v>249</v>
      </c>
      <c r="O83" s="1">
        <f>VLOOKUP(E83,角色属性概况!Q:R,2,FALSE)</f>
        <v>113800</v>
      </c>
      <c r="P83" s="1">
        <v>0</v>
      </c>
      <c r="Q83" s="1">
        <v>0</v>
      </c>
    </row>
    <row r="84" spans="2:17" x14ac:dyDescent="0.15">
      <c r="B84" s="8" t="str">
        <f>VLOOKUP(G84,角色!A:B,2,FALSE)</f>
        <v>牧师</v>
      </c>
      <c r="C84" s="8" t="str">
        <f t="shared" si="9"/>
        <v>主动技能1</v>
      </c>
      <c r="D84" s="8">
        <f t="shared" si="11"/>
        <v>18</v>
      </c>
      <c r="E84" s="8">
        <f t="shared" si="12"/>
        <v>19</v>
      </c>
      <c r="F84" s="8">
        <f t="shared" si="13"/>
        <v>1</v>
      </c>
      <c r="G84" s="8">
        <f t="shared" si="10"/>
        <v>2</v>
      </c>
      <c r="H84" t="str">
        <f t="shared" si="7"/>
        <v>牧师主动技能1等级18</v>
      </c>
      <c r="I84" t="str">
        <f t="shared" si="8"/>
        <v>牧师主动技能1等级19</v>
      </c>
      <c r="J84" s="1">
        <v>78</v>
      </c>
      <c r="K84" s="1">
        <f>VLOOKUP(H84,主动技能!$A:$B,2,FALSE)</f>
        <v>10020118</v>
      </c>
      <c r="L84" s="1">
        <f>_xlfn.IFNA(VLOOKUP(I84,主动技能!$A:$B,2,FALSE),0)</f>
        <v>10020119</v>
      </c>
      <c r="M84">
        <f>_xlfn.IFNA(VLOOKUP(D84+1,角色属性概况!I:J,2,FALSE),999)</f>
        <v>85</v>
      </c>
      <c r="N84" s="1" t="s">
        <v>249</v>
      </c>
      <c r="O84" s="1">
        <f>VLOOKUP(E84,角色属性概况!Q:R,2,FALSE)</f>
        <v>161100</v>
      </c>
      <c r="P84" s="1">
        <v>0</v>
      </c>
      <c r="Q84" s="1">
        <v>0</v>
      </c>
    </row>
    <row r="85" spans="2:17" x14ac:dyDescent="0.15">
      <c r="B85" s="8" t="str">
        <f>VLOOKUP(G85,角色!A:B,2,FALSE)</f>
        <v>牧师</v>
      </c>
      <c r="C85" s="8" t="str">
        <f t="shared" si="9"/>
        <v>主动技能1</v>
      </c>
      <c r="D85" s="8">
        <f t="shared" si="11"/>
        <v>19</v>
      </c>
      <c r="E85" s="8">
        <f t="shared" si="12"/>
        <v>20</v>
      </c>
      <c r="F85" s="8">
        <f t="shared" si="13"/>
        <v>1</v>
      </c>
      <c r="G85" s="8">
        <f t="shared" si="10"/>
        <v>2</v>
      </c>
      <c r="H85" t="str">
        <f t="shared" si="7"/>
        <v>牧师主动技能1等级19</v>
      </c>
      <c r="I85" t="str">
        <f t="shared" si="8"/>
        <v>牧师主动技能1等级20</v>
      </c>
      <c r="J85" s="1">
        <v>79</v>
      </c>
      <c r="K85" s="1">
        <f>VLOOKUP(H85,主动技能!$A:$B,2,FALSE)</f>
        <v>10020119</v>
      </c>
      <c r="L85" s="1">
        <f>_xlfn.IFNA(VLOOKUP(I85,主动技能!$A:$B,2,FALSE),0)</f>
        <v>10020120</v>
      </c>
      <c r="M85">
        <f>_xlfn.IFNA(VLOOKUP(D85+1,角色属性概况!I:J,2,FALSE),999)</f>
        <v>90</v>
      </c>
      <c r="N85" s="1" t="s">
        <v>249</v>
      </c>
      <c r="O85" s="1">
        <f>VLOOKUP(E85,角色属性概况!Q:R,2,FALSE)</f>
        <v>228100</v>
      </c>
      <c r="P85" s="1">
        <v>0</v>
      </c>
      <c r="Q85" s="1">
        <v>0</v>
      </c>
    </row>
    <row r="86" spans="2:17" x14ac:dyDescent="0.15">
      <c r="B86" s="8" t="str">
        <f>VLOOKUP(G86,角色!A:B,2,FALSE)</f>
        <v>牧师</v>
      </c>
      <c r="C86" s="8" t="str">
        <f t="shared" si="9"/>
        <v>主动技能1</v>
      </c>
      <c r="D86" s="8">
        <f t="shared" si="11"/>
        <v>20</v>
      </c>
      <c r="E86" s="8">
        <f t="shared" si="12"/>
        <v>21</v>
      </c>
      <c r="F86" s="8">
        <f t="shared" si="13"/>
        <v>1</v>
      </c>
      <c r="G86" s="8">
        <f t="shared" si="10"/>
        <v>2</v>
      </c>
      <c r="H86" t="str">
        <f t="shared" si="7"/>
        <v>牧师主动技能1等级20</v>
      </c>
      <c r="I86" t="str">
        <f t="shared" si="8"/>
        <v>牧师主动技能1等级21</v>
      </c>
      <c r="J86" s="1">
        <v>80</v>
      </c>
      <c r="K86" s="1">
        <f>VLOOKUP(H86,主动技能!$A:$B,2,FALSE)</f>
        <v>10020120</v>
      </c>
      <c r="L86" s="1">
        <f>_xlfn.IFNA(VLOOKUP(I86,主动技能!$A:$B,2,FALSE),0)</f>
        <v>0</v>
      </c>
      <c r="M86">
        <f>_xlfn.IFNA(VLOOKUP(D86+1,角色属性概况!I:J,2,FALSE),999)</f>
        <v>100</v>
      </c>
      <c r="N86" s="1" t="s">
        <v>249</v>
      </c>
      <c r="O86" s="1">
        <f>VLOOKUP(E86,角色属性概况!Q:R,2,FALSE)</f>
        <v>780200</v>
      </c>
      <c r="P86" s="1">
        <v>0</v>
      </c>
      <c r="Q86" s="1">
        <v>0</v>
      </c>
    </row>
    <row r="87" spans="2:17" x14ac:dyDescent="0.15">
      <c r="B87" s="8" t="str">
        <f>VLOOKUP(G87,角色!A:B,2,FALSE)</f>
        <v>牧师</v>
      </c>
      <c r="C87" s="8" t="str">
        <f t="shared" si="9"/>
        <v>主动技能2</v>
      </c>
      <c r="D87" s="8">
        <f t="shared" si="11"/>
        <v>1</v>
      </c>
      <c r="E87" s="8">
        <f t="shared" si="12"/>
        <v>2</v>
      </c>
      <c r="F87" s="8">
        <f t="shared" si="13"/>
        <v>2</v>
      </c>
      <c r="G87" s="8">
        <f t="shared" si="10"/>
        <v>2</v>
      </c>
      <c r="H87" t="str">
        <f t="shared" si="7"/>
        <v>牧师主动技能2等级1</v>
      </c>
      <c r="I87" t="str">
        <f t="shared" si="8"/>
        <v>牧师主动技能2等级2</v>
      </c>
      <c r="J87" s="1">
        <v>81</v>
      </c>
      <c r="K87" s="1">
        <f>VLOOKUP(H87,主动技能!$A:$B,2,FALSE)</f>
        <v>10020201</v>
      </c>
      <c r="L87" s="1">
        <f>_xlfn.IFNA(VLOOKUP(I87,主动技能!$A:$B,2,FALSE),0)</f>
        <v>10020202</v>
      </c>
      <c r="M87">
        <f>_xlfn.IFNA(VLOOKUP(D87+1,角色属性概况!I:J,2,FALSE),999)</f>
        <v>2</v>
      </c>
      <c r="N87" s="1" t="s">
        <v>249</v>
      </c>
      <c r="O87" s="1">
        <f>VLOOKUP(E87,角色属性概况!Q:R,2,FALSE)</f>
        <v>500</v>
      </c>
      <c r="P87" s="1">
        <v>0</v>
      </c>
      <c r="Q87" s="1">
        <v>0</v>
      </c>
    </row>
    <row r="88" spans="2:17" x14ac:dyDescent="0.15">
      <c r="B88" s="8" t="str">
        <f>VLOOKUP(G88,角色!A:B,2,FALSE)</f>
        <v>牧师</v>
      </c>
      <c r="C88" s="8" t="str">
        <f t="shared" si="9"/>
        <v>主动技能2</v>
      </c>
      <c r="D88" s="8">
        <f t="shared" si="11"/>
        <v>2</v>
      </c>
      <c r="E88" s="8">
        <f t="shared" si="12"/>
        <v>3</v>
      </c>
      <c r="F88" s="8">
        <f t="shared" si="13"/>
        <v>2</v>
      </c>
      <c r="G88" s="8">
        <f t="shared" si="10"/>
        <v>2</v>
      </c>
      <c r="H88" t="str">
        <f t="shared" ref="H88:H151" si="14">$B88&amp;$C88&amp;D$6&amp;D88</f>
        <v>牧师主动技能2等级2</v>
      </c>
      <c r="I88" t="str">
        <f t="shared" ref="I88:I151" si="15">$B88&amp;$C88&amp;E$6&amp;E88</f>
        <v>牧师主动技能2等级3</v>
      </c>
      <c r="J88" s="1">
        <v>82</v>
      </c>
      <c r="K88" s="1">
        <f>VLOOKUP(H88,主动技能!$A:$B,2,FALSE)</f>
        <v>10020202</v>
      </c>
      <c r="L88" s="1">
        <f>_xlfn.IFNA(VLOOKUP(I88,主动技能!$A:$B,2,FALSE),0)</f>
        <v>10020203</v>
      </c>
      <c r="M88">
        <f>_xlfn.IFNA(VLOOKUP(D88+1,角色属性概况!I:J,2,FALSE),999)</f>
        <v>5</v>
      </c>
      <c r="N88" s="1" t="s">
        <v>249</v>
      </c>
      <c r="O88" s="1">
        <f>VLOOKUP(E88,角色属性概况!Q:R,2,FALSE)</f>
        <v>600</v>
      </c>
      <c r="P88" s="1">
        <v>0</v>
      </c>
      <c r="Q88" s="1">
        <v>0</v>
      </c>
    </row>
    <row r="89" spans="2:17" x14ac:dyDescent="0.15">
      <c r="B89" s="8" t="str">
        <f>VLOOKUP(G89,角色!A:B,2,FALSE)</f>
        <v>牧师</v>
      </c>
      <c r="C89" s="8" t="str">
        <f t="shared" si="9"/>
        <v>主动技能2</v>
      </c>
      <c r="D89" s="8">
        <f t="shared" si="11"/>
        <v>3</v>
      </c>
      <c r="E89" s="8">
        <f t="shared" si="12"/>
        <v>4</v>
      </c>
      <c r="F89" s="8">
        <f t="shared" si="13"/>
        <v>2</v>
      </c>
      <c r="G89" s="8">
        <f t="shared" si="10"/>
        <v>2</v>
      </c>
      <c r="H89" t="str">
        <f t="shared" si="14"/>
        <v>牧师主动技能2等级3</v>
      </c>
      <c r="I89" t="str">
        <f t="shared" si="15"/>
        <v>牧师主动技能2等级4</v>
      </c>
      <c r="J89" s="1">
        <v>83</v>
      </c>
      <c r="K89" s="1">
        <f>VLOOKUP(H89,主动技能!$A:$B,2,FALSE)</f>
        <v>10020203</v>
      </c>
      <c r="L89" s="1">
        <f>_xlfn.IFNA(VLOOKUP(I89,主动技能!$A:$B,2,FALSE),0)</f>
        <v>10020204</v>
      </c>
      <c r="M89">
        <f>_xlfn.IFNA(VLOOKUP(D89+1,角色属性概况!I:J,2,FALSE),999)</f>
        <v>10</v>
      </c>
      <c r="N89" s="1" t="s">
        <v>249</v>
      </c>
      <c r="O89" s="1">
        <f>VLOOKUP(E89,角色属性概况!Q:R,2,FALSE)</f>
        <v>800</v>
      </c>
      <c r="P89" s="1">
        <v>0</v>
      </c>
      <c r="Q89" s="1">
        <v>0</v>
      </c>
    </row>
    <row r="90" spans="2:17" x14ac:dyDescent="0.15">
      <c r="B90" s="8" t="str">
        <f>VLOOKUP(G90,角色!A:B,2,FALSE)</f>
        <v>牧师</v>
      </c>
      <c r="C90" s="8" t="str">
        <f t="shared" si="9"/>
        <v>主动技能2</v>
      </c>
      <c r="D90" s="8">
        <f t="shared" si="11"/>
        <v>4</v>
      </c>
      <c r="E90" s="8">
        <f t="shared" si="12"/>
        <v>5</v>
      </c>
      <c r="F90" s="8">
        <f t="shared" si="13"/>
        <v>2</v>
      </c>
      <c r="G90" s="8">
        <f t="shared" si="10"/>
        <v>2</v>
      </c>
      <c r="H90" t="str">
        <f t="shared" si="14"/>
        <v>牧师主动技能2等级4</v>
      </c>
      <c r="I90" t="str">
        <f t="shared" si="15"/>
        <v>牧师主动技能2等级5</v>
      </c>
      <c r="J90" s="1">
        <v>84</v>
      </c>
      <c r="K90" s="1">
        <f>VLOOKUP(H90,主动技能!$A:$B,2,FALSE)</f>
        <v>10020204</v>
      </c>
      <c r="L90" s="1">
        <f>_xlfn.IFNA(VLOOKUP(I90,主动技能!$A:$B,2,FALSE),0)</f>
        <v>10020205</v>
      </c>
      <c r="M90">
        <f>_xlfn.IFNA(VLOOKUP(D90+1,角色属性概况!I:J,2,FALSE),999)</f>
        <v>15</v>
      </c>
      <c r="N90" s="1" t="s">
        <v>249</v>
      </c>
      <c r="O90" s="1">
        <f>VLOOKUP(E90,角色属性概况!Q:R,2,FALSE)</f>
        <v>1200</v>
      </c>
      <c r="P90" s="1">
        <v>0</v>
      </c>
      <c r="Q90" s="1">
        <v>0</v>
      </c>
    </row>
    <row r="91" spans="2:17" x14ac:dyDescent="0.15">
      <c r="B91" s="8" t="str">
        <f>VLOOKUP(G91,角色!A:B,2,FALSE)</f>
        <v>牧师</v>
      </c>
      <c r="C91" s="8" t="str">
        <f t="shared" si="9"/>
        <v>主动技能2</v>
      </c>
      <c r="D91" s="8">
        <f t="shared" si="11"/>
        <v>5</v>
      </c>
      <c r="E91" s="8">
        <f t="shared" si="12"/>
        <v>6</v>
      </c>
      <c r="F91" s="8">
        <f t="shared" si="13"/>
        <v>2</v>
      </c>
      <c r="G91" s="8">
        <f t="shared" si="10"/>
        <v>2</v>
      </c>
      <c r="H91" t="str">
        <f t="shared" si="14"/>
        <v>牧师主动技能2等级5</v>
      </c>
      <c r="I91" t="str">
        <f t="shared" si="15"/>
        <v>牧师主动技能2等级6</v>
      </c>
      <c r="J91" s="1">
        <v>85</v>
      </c>
      <c r="K91" s="1">
        <f>VLOOKUP(H91,主动技能!$A:$B,2,FALSE)</f>
        <v>10020205</v>
      </c>
      <c r="L91" s="1">
        <f>_xlfn.IFNA(VLOOKUP(I91,主动技能!$A:$B,2,FALSE),0)</f>
        <v>10020206</v>
      </c>
      <c r="M91">
        <f>_xlfn.IFNA(VLOOKUP(D91+1,角色属性概况!I:J,2,FALSE),999)</f>
        <v>20</v>
      </c>
      <c r="N91" s="1" t="s">
        <v>249</v>
      </c>
      <c r="O91" s="1">
        <f>VLOOKUP(E91,角色属性概况!Q:R,2,FALSE)</f>
        <v>1700</v>
      </c>
      <c r="P91" s="1">
        <v>0</v>
      </c>
      <c r="Q91" s="1">
        <v>0</v>
      </c>
    </row>
    <row r="92" spans="2:17" x14ac:dyDescent="0.15">
      <c r="B92" s="8" t="str">
        <f>VLOOKUP(G92,角色!A:B,2,FALSE)</f>
        <v>牧师</v>
      </c>
      <c r="C92" s="8" t="str">
        <f t="shared" si="9"/>
        <v>主动技能2</v>
      </c>
      <c r="D92" s="8">
        <f t="shared" si="11"/>
        <v>6</v>
      </c>
      <c r="E92" s="8">
        <f t="shared" si="12"/>
        <v>7</v>
      </c>
      <c r="F92" s="8">
        <f t="shared" si="13"/>
        <v>2</v>
      </c>
      <c r="G92" s="8">
        <f t="shared" si="10"/>
        <v>2</v>
      </c>
      <c r="H92" t="str">
        <f t="shared" si="14"/>
        <v>牧师主动技能2等级6</v>
      </c>
      <c r="I92" t="str">
        <f t="shared" si="15"/>
        <v>牧师主动技能2等级7</v>
      </c>
      <c r="J92" s="1">
        <v>86</v>
      </c>
      <c r="K92" s="1">
        <f>VLOOKUP(H92,主动技能!$A:$B,2,FALSE)</f>
        <v>10020206</v>
      </c>
      <c r="L92" s="1">
        <f>_xlfn.IFNA(VLOOKUP(I92,主动技能!$A:$B,2,FALSE),0)</f>
        <v>10020207</v>
      </c>
      <c r="M92">
        <f>_xlfn.IFNA(VLOOKUP(D92+1,角色属性概况!I:J,2,FALSE),999)</f>
        <v>25</v>
      </c>
      <c r="N92" s="1" t="s">
        <v>249</v>
      </c>
      <c r="O92" s="1">
        <f>VLOOKUP(E92,角色属性概况!Q:R,2,FALSE)</f>
        <v>2400</v>
      </c>
      <c r="P92" s="1">
        <v>0</v>
      </c>
      <c r="Q92" s="1">
        <v>0</v>
      </c>
    </row>
    <row r="93" spans="2:17" x14ac:dyDescent="0.15">
      <c r="B93" s="8" t="str">
        <f>VLOOKUP(G93,角色!A:B,2,FALSE)</f>
        <v>牧师</v>
      </c>
      <c r="C93" s="8" t="str">
        <f t="shared" si="9"/>
        <v>主动技能2</v>
      </c>
      <c r="D93" s="8">
        <f t="shared" si="11"/>
        <v>7</v>
      </c>
      <c r="E93" s="8">
        <f t="shared" si="12"/>
        <v>8</v>
      </c>
      <c r="F93" s="8">
        <f t="shared" si="13"/>
        <v>2</v>
      </c>
      <c r="G93" s="8">
        <f t="shared" si="10"/>
        <v>2</v>
      </c>
      <c r="H93" t="str">
        <f t="shared" si="14"/>
        <v>牧师主动技能2等级7</v>
      </c>
      <c r="I93" t="str">
        <f t="shared" si="15"/>
        <v>牧师主动技能2等级8</v>
      </c>
      <c r="J93" s="1">
        <v>87</v>
      </c>
      <c r="K93" s="1">
        <f>VLOOKUP(H93,主动技能!$A:$B,2,FALSE)</f>
        <v>10020207</v>
      </c>
      <c r="L93" s="1">
        <f>_xlfn.IFNA(VLOOKUP(I93,主动技能!$A:$B,2,FALSE),0)</f>
        <v>10020208</v>
      </c>
      <c r="M93">
        <f>_xlfn.IFNA(VLOOKUP(D93+1,角色属性概况!I:J,2,FALSE),999)</f>
        <v>30</v>
      </c>
      <c r="N93" s="1" t="s">
        <v>249</v>
      </c>
      <c r="O93" s="1">
        <f>VLOOKUP(E93,角色属性概况!Q:R,2,FALSE)</f>
        <v>3500</v>
      </c>
      <c r="P93" s="1">
        <v>0</v>
      </c>
      <c r="Q93" s="1">
        <v>0</v>
      </c>
    </row>
    <row r="94" spans="2:17" x14ac:dyDescent="0.15">
      <c r="B94" s="8" t="str">
        <f>VLOOKUP(G94,角色!A:B,2,FALSE)</f>
        <v>牧师</v>
      </c>
      <c r="C94" s="8" t="str">
        <f t="shared" si="9"/>
        <v>主动技能2</v>
      </c>
      <c r="D94" s="8">
        <f t="shared" si="11"/>
        <v>8</v>
      </c>
      <c r="E94" s="8">
        <f t="shared" si="12"/>
        <v>9</v>
      </c>
      <c r="F94" s="8">
        <f t="shared" si="13"/>
        <v>2</v>
      </c>
      <c r="G94" s="8">
        <f t="shared" si="10"/>
        <v>2</v>
      </c>
      <c r="H94" t="str">
        <f t="shared" si="14"/>
        <v>牧师主动技能2等级8</v>
      </c>
      <c r="I94" t="str">
        <f t="shared" si="15"/>
        <v>牧师主动技能2等级9</v>
      </c>
      <c r="J94" s="1">
        <v>88</v>
      </c>
      <c r="K94" s="1">
        <f>VLOOKUP(H94,主动技能!$A:$B,2,FALSE)</f>
        <v>10020208</v>
      </c>
      <c r="L94" s="1">
        <f>_xlfn.IFNA(VLOOKUP(I94,主动技能!$A:$B,2,FALSE),0)</f>
        <v>10020209</v>
      </c>
      <c r="M94">
        <f>_xlfn.IFNA(VLOOKUP(D94+1,角色属性概况!I:J,2,FALSE),999)</f>
        <v>35</v>
      </c>
      <c r="N94" s="1" t="s">
        <v>249</v>
      </c>
      <c r="O94" s="1">
        <f>VLOOKUP(E94,角色属性概况!Q:R,2,FALSE)</f>
        <v>4900</v>
      </c>
      <c r="P94" s="1">
        <v>0</v>
      </c>
      <c r="Q94" s="1">
        <v>0</v>
      </c>
    </row>
    <row r="95" spans="2:17" x14ac:dyDescent="0.15">
      <c r="B95" s="8" t="str">
        <f>VLOOKUP(G95,角色!A:B,2,FALSE)</f>
        <v>牧师</v>
      </c>
      <c r="C95" s="8" t="str">
        <f t="shared" si="9"/>
        <v>主动技能2</v>
      </c>
      <c r="D95" s="8">
        <f t="shared" si="11"/>
        <v>9</v>
      </c>
      <c r="E95" s="8">
        <f t="shared" si="12"/>
        <v>10</v>
      </c>
      <c r="F95" s="8">
        <f t="shared" si="13"/>
        <v>2</v>
      </c>
      <c r="G95" s="8">
        <f t="shared" si="10"/>
        <v>2</v>
      </c>
      <c r="H95" t="str">
        <f t="shared" si="14"/>
        <v>牧师主动技能2等级9</v>
      </c>
      <c r="I95" t="str">
        <f t="shared" si="15"/>
        <v>牧师主动技能2等级10</v>
      </c>
      <c r="J95" s="1">
        <v>89</v>
      </c>
      <c r="K95" s="1">
        <f>VLOOKUP(H95,主动技能!$A:$B,2,FALSE)</f>
        <v>10020209</v>
      </c>
      <c r="L95" s="1">
        <f>_xlfn.IFNA(VLOOKUP(I95,主动技能!$A:$B,2,FALSE),0)</f>
        <v>10020210</v>
      </c>
      <c r="M95">
        <f>_xlfn.IFNA(VLOOKUP(D95+1,角色属性概况!I:J,2,FALSE),999)</f>
        <v>40</v>
      </c>
      <c r="N95" s="1" t="s">
        <v>249</v>
      </c>
      <c r="O95" s="1">
        <f>VLOOKUP(E95,角色属性概况!Q:R,2,FALSE)</f>
        <v>7000</v>
      </c>
      <c r="P95" s="1">
        <v>0</v>
      </c>
      <c r="Q95" s="1">
        <v>0</v>
      </c>
    </row>
    <row r="96" spans="2:17" x14ac:dyDescent="0.15">
      <c r="B96" s="8" t="str">
        <f>VLOOKUP(G96,角色!A:B,2,FALSE)</f>
        <v>牧师</v>
      </c>
      <c r="C96" s="8" t="str">
        <f t="shared" si="9"/>
        <v>主动技能2</v>
      </c>
      <c r="D96" s="8">
        <f t="shared" si="11"/>
        <v>10</v>
      </c>
      <c r="E96" s="8">
        <f t="shared" si="12"/>
        <v>11</v>
      </c>
      <c r="F96" s="8">
        <f t="shared" si="13"/>
        <v>2</v>
      </c>
      <c r="G96" s="8">
        <f t="shared" si="10"/>
        <v>2</v>
      </c>
      <c r="H96" t="str">
        <f t="shared" si="14"/>
        <v>牧师主动技能2等级10</v>
      </c>
      <c r="I96" t="str">
        <f t="shared" si="15"/>
        <v>牧师主动技能2等级11</v>
      </c>
      <c r="J96" s="1">
        <v>90</v>
      </c>
      <c r="K96" s="1">
        <f>VLOOKUP(H96,主动技能!$A:$B,2,FALSE)</f>
        <v>10020210</v>
      </c>
      <c r="L96" s="1">
        <f>_xlfn.IFNA(VLOOKUP(I96,主动技能!$A:$B,2,FALSE),0)</f>
        <v>10020211</v>
      </c>
      <c r="M96">
        <f>_xlfn.IFNA(VLOOKUP(D96+1,角色属性概况!I:J,2,FALSE),999)</f>
        <v>45</v>
      </c>
      <c r="N96" s="1" t="s">
        <v>249</v>
      </c>
      <c r="O96" s="1">
        <f>VLOOKUP(E96,角色属性概况!Q:R,2,FALSE)</f>
        <v>9900</v>
      </c>
      <c r="P96" s="1">
        <v>0</v>
      </c>
      <c r="Q96" s="1">
        <v>0</v>
      </c>
    </row>
    <row r="97" spans="2:17" x14ac:dyDescent="0.15">
      <c r="B97" s="8" t="str">
        <f>VLOOKUP(G97,角色!A:B,2,FALSE)</f>
        <v>牧师</v>
      </c>
      <c r="C97" s="8" t="str">
        <f t="shared" si="9"/>
        <v>主动技能2</v>
      </c>
      <c r="D97" s="8">
        <f t="shared" si="11"/>
        <v>11</v>
      </c>
      <c r="E97" s="8">
        <f t="shared" si="12"/>
        <v>12</v>
      </c>
      <c r="F97" s="8">
        <f t="shared" si="13"/>
        <v>2</v>
      </c>
      <c r="G97" s="8">
        <f t="shared" si="10"/>
        <v>2</v>
      </c>
      <c r="H97" t="str">
        <f t="shared" si="14"/>
        <v>牧师主动技能2等级11</v>
      </c>
      <c r="I97" t="str">
        <f t="shared" si="15"/>
        <v>牧师主动技能2等级12</v>
      </c>
      <c r="J97" s="1">
        <v>91</v>
      </c>
      <c r="K97" s="1">
        <f>VLOOKUP(H97,主动技能!$A:$B,2,FALSE)</f>
        <v>10020211</v>
      </c>
      <c r="L97" s="1">
        <f>_xlfn.IFNA(VLOOKUP(I97,主动技能!$A:$B,2,FALSE),0)</f>
        <v>10020212</v>
      </c>
      <c r="M97">
        <f>_xlfn.IFNA(VLOOKUP(D97+1,角色属性概况!I:J,2,FALSE),999)</f>
        <v>50</v>
      </c>
      <c r="N97" s="1" t="s">
        <v>249</v>
      </c>
      <c r="O97" s="1">
        <f>VLOOKUP(E97,角色属性概况!Q:R,2,FALSE)</f>
        <v>14100</v>
      </c>
      <c r="P97" s="1">
        <v>0</v>
      </c>
      <c r="Q97" s="1">
        <v>0</v>
      </c>
    </row>
    <row r="98" spans="2:17" x14ac:dyDescent="0.15">
      <c r="B98" s="8" t="str">
        <f>VLOOKUP(G98,角色!A:B,2,FALSE)</f>
        <v>牧师</v>
      </c>
      <c r="C98" s="8" t="str">
        <f t="shared" si="9"/>
        <v>主动技能2</v>
      </c>
      <c r="D98" s="8">
        <f t="shared" si="11"/>
        <v>12</v>
      </c>
      <c r="E98" s="8">
        <f t="shared" si="12"/>
        <v>13</v>
      </c>
      <c r="F98" s="8">
        <f t="shared" si="13"/>
        <v>2</v>
      </c>
      <c r="G98" s="8">
        <f t="shared" si="10"/>
        <v>2</v>
      </c>
      <c r="H98" t="str">
        <f t="shared" si="14"/>
        <v>牧师主动技能2等级12</v>
      </c>
      <c r="I98" t="str">
        <f t="shared" si="15"/>
        <v>牧师主动技能2等级13</v>
      </c>
      <c r="J98" s="1">
        <v>92</v>
      </c>
      <c r="K98" s="1">
        <f>VLOOKUP(H98,主动技能!$A:$B,2,FALSE)</f>
        <v>10020212</v>
      </c>
      <c r="L98" s="1">
        <f>_xlfn.IFNA(VLOOKUP(I98,主动技能!$A:$B,2,FALSE),0)</f>
        <v>10020213</v>
      </c>
      <c r="M98">
        <f>_xlfn.IFNA(VLOOKUP(D98+1,角色属性概况!I:J,2,FALSE),999)</f>
        <v>55</v>
      </c>
      <c r="N98" s="1" t="s">
        <v>249</v>
      </c>
      <c r="O98" s="1">
        <f>VLOOKUP(E98,角色属性概况!Q:R,2,FALSE)</f>
        <v>20000</v>
      </c>
      <c r="P98" s="1">
        <v>0</v>
      </c>
      <c r="Q98" s="1">
        <v>0</v>
      </c>
    </row>
    <row r="99" spans="2:17" x14ac:dyDescent="0.15">
      <c r="B99" s="8" t="str">
        <f>VLOOKUP(G99,角色!A:B,2,FALSE)</f>
        <v>牧师</v>
      </c>
      <c r="C99" s="8" t="str">
        <f t="shared" si="9"/>
        <v>主动技能2</v>
      </c>
      <c r="D99" s="8">
        <f t="shared" si="11"/>
        <v>13</v>
      </c>
      <c r="E99" s="8">
        <f t="shared" si="12"/>
        <v>14</v>
      </c>
      <c r="F99" s="8">
        <f t="shared" si="13"/>
        <v>2</v>
      </c>
      <c r="G99" s="8">
        <f t="shared" si="10"/>
        <v>2</v>
      </c>
      <c r="H99" t="str">
        <f t="shared" si="14"/>
        <v>牧师主动技能2等级13</v>
      </c>
      <c r="I99" t="str">
        <f t="shared" si="15"/>
        <v>牧师主动技能2等级14</v>
      </c>
      <c r="J99" s="1">
        <v>93</v>
      </c>
      <c r="K99" s="1">
        <f>VLOOKUP(H99,主动技能!$A:$B,2,FALSE)</f>
        <v>10020213</v>
      </c>
      <c r="L99" s="1">
        <f>_xlfn.IFNA(VLOOKUP(I99,主动技能!$A:$B,2,FALSE),0)</f>
        <v>10020214</v>
      </c>
      <c r="M99">
        <f>_xlfn.IFNA(VLOOKUP(D99+1,角色属性概况!I:J,2,FALSE),999)</f>
        <v>60</v>
      </c>
      <c r="N99" s="1" t="s">
        <v>249</v>
      </c>
      <c r="O99" s="1">
        <f>VLOOKUP(E99,角色属性概况!Q:R,2,FALSE)</f>
        <v>28300</v>
      </c>
      <c r="P99" s="1">
        <v>0</v>
      </c>
      <c r="Q99" s="1">
        <v>0</v>
      </c>
    </row>
    <row r="100" spans="2:17" x14ac:dyDescent="0.15">
      <c r="B100" s="8" t="str">
        <f>VLOOKUP(G100,角色!A:B,2,FALSE)</f>
        <v>牧师</v>
      </c>
      <c r="C100" s="8" t="str">
        <f t="shared" si="9"/>
        <v>主动技能2</v>
      </c>
      <c r="D100" s="8">
        <f t="shared" si="11"/>
        <v>14</v>
      </c>
      <c r="E100" s="8">
        <f t="shared" si="12"/>
        <v>15</v>
      </c>
      <c r="F100" s="8">
        <f t="shared" si="13"/>
        <v>2</v>
      </c>
      <c r="G100" s="8">
        <f t="shared" si="10"/>
        <v>2</v>
      </c>
      <c r="H100" t="str">
        <f t="shared" si="14"/>
        <v>牧师主动技能2等级14</v>
      </c>
      <c r="I100" t="str">
        <f t="shared" si="15"/>
        <v>牧师主动技能2等级15</v>
      </c>
      <c r="J100" s="1">
        <v>94</v>
      </c>
      <c r="K100" s="1">
        <f>VLOOKUP(H100,主动技能!$A:$B,2,FALSE)</f>
        <v>10020214</v>
      </c>
      <c r="L100" s="1">
        <f>_xlfn.IFNA(VLOOKUP(I100,主动技能!$A:$B,2,FALSE),0)</f>
        <v>10020215</v>
      </c>
      <c r="M100">
        <f>_xlfn.IFNA(VLOOKUP(D100+1,角色属性概况!I:J,2,FALSE),999)</f>
        <v>65</v>
      </c>
      <c r="N100" s="1" t="s">
        <v>249</v>
      </c>
      <c r="O100" s="1">
        <f>VLOOKUP(E100,角色属性概况!Q:R,2,FALSE)</f>
        <v>40100</v>
      </c>
      <c r="P100" s="1">
        <v>0</v>
      </c>
      <c r="Q100" s="1">
        <v>0</v>
      </c>
    </row>
    <row r="101" spans="2:17" x14ac:dyDescent="0.15">
      <c r="B101" s="8" t="str">
        <f>VLOOKUP(G101,角色!A:B,2,FALSE)</f>
        <v>牧师</v>
      </c>
      <c r="C101" s="8" t="str">
        <f t="shared" si="9"/>
        <v>主动技能2</v>
      </c>
      <c r="D101" s="8">
        <f t="shared" si="11"/>
        <v>15</v>
      </c>
      <c r="E101" s="8">
        <f t="shared" si="12"/>
        <v>16</v>
      </c>
      <c r="F101" s="8">
        <f t="shared" si="13"/>
        <v>2</v>
      </c>
      <c r="G101" s="8">
        <f t="shared" si="10"/>
        <v>2</v>
      </c>
      <c r="H101" t="str">
        <f t="shared" si="14"/>
        <v>牧师主动技能2等级15</v>
      </c>
      <c r="I101" t="str">
        <f t="shared" si="15"/>
        <v>牧师主动技能2等级16</v>
      </c>
      <c r="J101" s="1">
        <v>95</v>
      </c>
      <c r="K101" s="1">
        <f>VLOOKUP(H101,主动技能!$A:$B,2,FALSE)</f>
        <v>10020215</v>
      </c>
      <c r="L101" s="1">
        <f>_xlfn.IFNA(VLOOKUP(I101,主动技能!$A:$B,2,FALSE),0)</f>
        <v>10020216</v>
      </c>
      <c r="M101">
        <f>_xlfn.IFNA(VLOOKUP(D101+1,角色属性概况!I:J,2,FALSE),999)</f>
        <v>70</v>
      </c>
      <c r="N101" s="1" t="s">
        <v>249</v>
      </c>
      <c r="O101" s="1">
        <f>VLOOKUP(E101,角色属性概况!Q:R,2,FALSE)</f>
        <v>56700</v>
      </c>
      <c r="P101" s="1">
        <v>0</v>
      </c>
      <c r="Q101" s="1">
        <v>0</v>
      </c>
    </row>
    <row r="102" spans="2:17" x14ac:dyDescent="0.15">
      <c r="B102" s="8" t="str">
        <f>VLOOKUP(G102,角色!A:B,2,FALSE)</f>
        <v>牧师</v>
      </c>
      <c r="C102" s="8" t="str">
        <f t="shared" si="9"/>
        <v>主动技能2</v>
      </c>
      <c r="D102" s="8">
        <f t="shared" si="11"/>
        <v>16</v>
      </c>
      <c r="E102" s="8">
        <f t="shared" si="12"/>
        <v>17</v>
      </c>
      <c r="F102" s="8">
        <f t="shared" si="13"/>
        <v>2</v>
      </c>
      <c r="G102" s="8">
        <f t="shared" si="10"/>
        <v>2</v>
      </c>
      <c r="H102" t="str">
        <f t="shared" si="14"/>
        <v>牧师主动技能2等级16</v>
      </c>
      <c r="I102" t="str">
        <f t="shared" si="15"/>
        <v>牧师主动技能2等级17</v>
      </c>
      <c r="J102" s="1">
        <v>96</v>
      </c>
      <c r="K102" s="1">
        <f>VLOOKUP(H102,主动技能!$A:$B,2,FALSE)</f>
        <v>10020216</v>
      </c>
      <c r="L102" s="1">
        <f>_xlfn.IFNA(VLOOKUP(I102,主动技能!$A:$B,2,FALSE),0)</f>
        <v>10020217</v>
      </c>
      <c r="M102">
        <f>_xlfn.IFNA(VLOOKUP(D102+1,角色属性概况!I:J,2,FALSE),999)</f>
        <v>75</v>
      </c>
      <c r="N102" s="1" t="s">
        <v>249</v>
      </c>
      <c r="O102" s="1">
        <f>VLOOKUP(E102,角色属性概况!Q:R,2,FALSE)</f>
        <v>80400</v>
      </c>
      <c r="P102" s="1">
        <v>0</v>
      </c>
      <c r="Q102" s="1">
        <v>0</v>
      </c>
    </row>
    <row r="103" spans="2:17" x14ac:dyDescent="0.15">
      <c r="B103" s="8" t="str">
        <f>VLOOKUP(G103,角色!A:B,2,FALSE)</f>
        <v>牧师</v>
      </c>
      <c r="C103" s="8" t="str">
        <f t="shared" si="9"/>
        <v>主动技能2</v>
      </c>
      <c r="D103" s="8">
        <f t="shared" si="11"/>
        <v>17</v>
      </c>
      <c r="E103" s="8">
        <f t="shared" si="12"/>
        <v>18</v>
      </c>
      <c r="F103" s="8">
        <f t="shared" si="13"/>
        <v>2</v>
      </c>
      <c r="G103" s="8">
        <f t="shared" si="10"/>
        <v>2</v>
      </c>
      <c r="H103" t="str">
        <f t="shared" si="14"/>
        <v>牧师主动技能2等级17</v>
      </c>
      <c r="I103" t="str">
        <f t="shared" si="15"/>
        <v>牧师主动技能2等级18</v>
      </c>
      <c r="J103" s="1">
        <v>97</v>
      </c>
      <c r="K103" s="1">
        <f>VLOOKUP(H103,主动技能!$A:$B,2,FALSE)</f>
        <v>10020217</v>
      </c>
      <c r="L103" s="1">
        <f>_xlfn.IFNA(VLOOKUP(I103,主动技能!$A:$B,2,FALSE),0)</f>
        <v>10020218</v>
      </c>
      <c r="M103">
        <f>_xlfn.IFNA(VLOOKUP(D103+1,角色属性概况!I:J,2,FALSE),999)</f>
        <v>80</v>
      </c>
      <c r="N103" s="1" t="s">
        <v>249</v>
      </c>
      <c r="O103" s="1">
        <f>VLOOKUP(E103,角色属性概况!Q:R,2,FALSE)</f>
        <v>113800</v>
      </c>
      <c r="P103" s="1">
        <v>0</v>
      </c>
      <c r="Q103" s="1">
        <v>0</v>
      </c>
    </row>
    <row r="104" spans="2:17" x14ac:dyDescent="0.15">
      <c r="B104" s="8" t="str">
        <f>VLOOKUP(G104,角色!A:B,2,FALSE)</f>
        <v>牧师</v>
      </c>
      <c r="C104" s="8" t="str">
        <f t="shared" si="9"/>
        <v>主动技能2</v>
      </c>
      <c r="D104" s="8">
        <f t="shared" si="11"/>
        <v>18</v>
      </c>
      <c r="E104" s="8">
        <f t="shared" si="12"/>
        <v>19</v>
      </c>
      <c r="F104" s="8">
        <f t="shared" si="13"/>
        <v>2</v>
      </c>
      <c r="G104" s="8">
        <f t="shared" si="10"/>
        <v>2</v>
      </c>
      <c r="H104" t="str">
        <f t="shared" si="14"/>
        <v>牧师主动技能2等级18</v>
      </c>
      <c r="I104" t="str">
        <f t="shared" si="15"/>
        <v>牧师主动技能2等级19</v>
      </c>
      <c r="J104" s="1">
        <v>98</v>
      </c>
      <c r="K104" s="1">
        <f>VLOOKUP(H104,主动技能!$A:$B,2,FALSE)</f>
        <v>10020218</v>
      </c>
      <c r="L104" s="1">
        <f>_xlfn.IFNA(VLOOKUP(I104,主动技能!$A:$B,2,FALSE),0)</f>
        <v>10020219</v>
      </c>
      <c r="M104">
        <f>_xlfn.IFNA(VLOOKUP(D104+1,角色属性概况!I:J,2,FALSE),999)</f>
        <v>85</v>
      </c>
      <c r="N104" s="1" t="s">
        <v>249</v>
      </c>
      <c r="O104" s="1">
        <f>VLOOKUP(E104,角色属性概况!Q:R,2,FALSE)</f>
        <v>161100</v>
      </c>
      <c r="P104" s="1">
        <v>0</v>
      </c>
      <c r="Q104" s="1">
        <v>0</v>
      </c>
    </row>
    <row r="105" spans="2:17" x14ac:dyDescent="0.15">
      <c r="B105" s="8" t="str">
        <f>VLOOKUP(G105,角色!A:B,2,FALSE)</f>
        <v>牧师</v>
      </c>
      <c r="C105" s="8" t="str">
        <f t="shared" si="9"/>
        <v>主动技能2</v>
      </c>
      <c r="D105" s="8">
        <f t="shared" si="11"/>
        <v>19</v>
      </c>
      <c r="E105" s="8">
        <f t="shared" si="12"/>
        <v>20</v>
      </c>
      <c r="F105" s="8">
        <f t="shared" si="13"/>
        <v>2</v>
      </c>
      <c r="G105" s="8">
        <f t="shared" si="10"/>
        <v>2</v>
      </c>
      <c r="H105" t="str">
        <f t="shared" si="14"/>
        <v>牧师主动技能2等级19</v>
      </c>
      <c r="I105" t="str">
        <f t="shared" si="15"/>
        <v>牧师主动技能2等级20</v>
      </c>
      <c r="J105" s="1">
        <v>99</v>
      </c>
      <c r="K105" s="1">
        <f>VLOOKUP(H105,主动技能!$A:$B,2,FALSE)</f>
        <v>10020219</v>
      </c>
      <c r="L105" s="1">
        <f>_xlfn.IFNA(VLOOKUP(I105,主动技能!$A:$B,2,FALSE),0)</f>
        <v>10020220</v>
      </c>
      <c r="M105">
        <f>_xlfn.IFNA(VLOOKUP(D105+1,角色属性概况!I:J,2,FALSE),999)</f>
        <v>90</v>
      </c>
      <c r="N105" s="1" t="s">
        <v>249</v>
      </c>
      <c r="O105" s="1">
        <f>VLOOKUP(E105,角色属性概况!Q:R,2,FALSE)</f>
        <v>228100</v>
      </c>
      <c r="P105" s="1">
        <v>0</v>
      </c>
      <c r="Q105" s="1">
        <v>0</v>
      </c>
    </row>
    <row r="106" spans="2:17" x14ac:dyDescent="0.15">
      <c r="B106" s="8" t="str">
        <f>VLOOKUP(G106,角色!A:B,2,FALSE)</f>
        <v>牧师</v>
      </c>
      <c r="C106" s="8" t="str">
        <f t="shared" si="9"/>
        <v>主动技能2</v>
      </c>
      <c r="D106" s="8">
        <f t="shared" si="11"/>
        <v>20</v>
      </c>
      <c r="E106" s="8">
        <f t="shared" si="12"/>
        <v>21</v>
      </c>
      <c r="F106" s="8">
        <f t="shared" si="13"/>
        <v>2</v>
      </c>
      <c r="G106" s="8">
        <f t="shared" si="10"/>
        <v>2</v>
      </c>
      <c r="H106" t="str">
        <f t="shared" si="14"/>
        <v>牧师主动技能2等级20</v>
      </c>
      <c r="I106" t="str">
        <f t="shared" si="15"/>
        <v>牧师主动技能2等级21</v>
      </c>
      <c r="J106" s="1">
        <v>100</v>
      </c>
      <c r="K106" s="1">
        <f>VLOOKUP(H106,主动技能!$A:$B,2,FALSE)</f>
        <v>10020220</v>
      </c>
      <c r="L106" s="1">
        <f>_xlfn.IFNA(VLOOKUP(I106,主动技能!$A:$B,2,FALSE),0)</f>
        <v>0</v>
      </c>
      <c r="M106">
        <f>_xlfn.IFNA(VLOOKUP(D106+1,角色属性概况!I:J,2,FALSE),999)</f>
        <v>100</v>
      </c>
      <c r="N106" s="1" t="s">
        <v>249</v>
      </c>
      <c r="O106" s="1">
        <f>VLOOKUP(E106,角色属性概况!Q:R,2,FALSE)</f>
        <v>780200</v>
      </c>
      <c r="P106" s="1">
        <v>0</v>
      </c>
      <c r="Q106" s="1">
        <v>0</v>
      </c>
    </row>
    <row r="107" spans="2:17" x14ac:dyDescent="0.15">
      <c r="B107" s="8" t="str">
        <f>VLOOKUP(G107,角色!A:B,2,FALSE)</f>
        <v>牧师</v>
      </c>
      <c r="C107" s="8" t="str">
        <f t="shared" si="9"/>
        <v>主动技能3</v>
      </c>
      <c r="D107" s="8">
        <f t="shared" si="11"/>
        <v>1</v>
      </c>
      <c r="E107" s="8">
        <f t="shared" si="12"/>
        <v>2</v>
      </c>
      <c r="F107" s="8">
        <f t="shared" si="13"/>
        <v>3</v>
      </c>
      <c r="G107" s="8">
        <f t="shared" si="10"/>
        <v>2</v>
      </c>
      <c r="H107" t="str">
        <f t="shared" si="14"/>
        <v>牧师主动技能3等级1</v>
      </c>
      <c r="I107" t="str">
        <f t="shared" si="15"/>
        <v>牧师主动技能3等级2</v>
      </c>
      <c r="J107" s="1">
        <v>101</v>
      </c>
      <c r="K107" s="1">
        <f>VLOOKUP(H107,主动技能!$A:$B,2,FALSE)</f>
        <v>10020301</v>
      </c>
      <c r="L107" s="1">
        <f>_xlfn.IFNA(VLOOKUP(I107,主动技能!$A:$B,2,FALSE),0)</f>
        <v>10020302</v>
      </c>
      <c r="M107">
        <f>_xlfn.IFNA(VLOOKUP(D107+1,角色属性概况!I:J,2,FALSE),999)</f>
        <v>2</v>
      </c>
      <c r="N107" s="1" t="s">
        <v>249</v>
      </c>
      <c r="O107" s="1">
        <f>VLOOKUP(E107,角色属性概况!Q:R,2,FALSE)</f>
        <v>500</v>
      </c>
      <c r="P107" s="1">
        <v>0</v>
      </c>
      <c r="Q107" s="1">
        <v>0</v>
      </c>
    </row>
    <row r="108" spans="2:17" x14ac:dyDescent="0.15">
      <c r="B108" s="8" t="str">
        <f>VLOOKUP(G108,角色!A:B,2,FALSE)</f>
        <v>牧师</v>
      </c>
      <c r="C108" s="8" t="str">
        <f t="shared" si="9"/>
        <v>主动技能3</v>
      </c>
      <c r="D108" s="8">
        <f t="shared" si="11"/>
        <v>2</v>
      </c>
      <c r="E108" s="8">
        <f t="shared" si="12"/>
        <v>3</v>
      </c>
      <c r="F108" s="8">
        <f t="shared" si="13"/>
        <v>3</v>
      </c>
      <c r="G108" s="8">
        <f t="shared" si="10"/>
        <v>2</v>
      </c>
      <c r="H108" t="str">
        <f t="shared" si="14"/>
        <v>牧师主动技能3等级2</v>
      </c>
      <c r="I108" t="str">
        <f t="shared" si="15"/>
        <v>牧师主动技能3等级3</v>
      </c>
      <c r="J108" s="1">
        <v>102</v>
      </c>
      <c r="K108" s="1">
        <f>VLOOKUP(H108,主动技能!$A:$B,2,FALSE)</f>
        <v>10020302</v>
      </c>
      <c r="L108" s="1">
        <f>_xlfn.IFNA(VLOOKUP(I108,主动技能!$A:$B,2,FALSE),0)</f>
        <v>10020303</v>
      </c>
      <c r="M108">
        <f>_xlfn.IFNA(VLOOKUP(D108+1,角色属性概况!I:J,2,FALSE),999)</f>
        <v>5</v>
      </c>
      <c r="N108" s="1" t="s">
        <v>249</v>
      </c>
      <c r="O108" s="1">
        <f>VLOOKUP(E108,角色属性概况!Q:R,2,FALSE)</f>
        <v>600</v>
      </c>
      <c r="P108" s="1">
        <v>0</v>
      </c>
      <c r="Q108" s="1">
        <v>0</v>
      </c>
    </row>
    <row r="109" spans="2:17" x14ac:dyDescent="0.15">
      <c r="B109" s="8" t="str">
        <f>VLOOKUP(G109,角色!A:B,2,FALSE)</f>
        <v>牧师</v>
      </c>
      <c r="C109" s="8" t="str">
        <f t="shared" si="9"/>
        <v>主动技能3</v>
      </c>
      <c r="D109" s="8">
        <f t="shared" si="11"/>
        <v>3</v>
      </c>
      <c r="E109" s="8">
        <f t="shared" si="12"/>
        <v>4</v>
      </c>
      <c r="F109" s="8">
        <f t="shared" si="13"/>
        <v>3</v>
      </c>
      <c r="G109" s="8">
        <f t="shared" si="10"/>
        <v>2</v>
      </c>
      <c r="H109" t="str">
        <f t="shared" si="14"/>
        <v>牧师主动技能3等级3</v>
      </c>
      <c r="I109" t="str">
        <f t="shared" si="15"/>
        <v>牧师主动技能3等级4</v>
      </c>
      <c r="J109" s="1">
        <v>103</v>
      </c>
      <c r="K109" s="1">
        <f>VLOOKUP(H109,主动技能!$A:$B,2,FALSE)</f>
        <v>10020303</v>
      </c>
      <c r="L109" s="1">
        <f>_xlfn.IFNA(VLOOKUP(I109,主动技能!$A:$B,2,FALSE),0)</f>
        <v>10020304</v>
      </c>
      <c r="M109">
        <f>_xlfn.IFNA(VLOOKUP(D109+1,角色属性概况!I:J,2,FALSE),999)</f>
        <v>10</v>
      </c>
      <c r="N109" s="1" t="s">
        <v>249</v>
      </c>
      <c r="O109" s="1">
        <f>VLOOKUP(E109,角色属性概况!Q:R,2,FALSE)</f>
        <v>800</v>
      </c>
      <c r="P109" s="1">
        <v>0</v>
      </c>
      <c r="Q109" s="1">
        <v>0</v>
      </c>
    </row>
    <row r="110" spans="2:17" x14ac:dyDescent="0.15">
      <c r="B110" s="8" t="str">
        <f>VLOOKUP(G110,角色!A:B,2,FALSE)</f>
        <v>牧师</v>
      </c>
      <c r="C110" s="8" t="str">
        <f t="shared" si="9"/>
        <v>主动技能3</v>
      </c>
      <c r="D110" s="8">
        <f t="shared" si="11"/>
        <v>4</v>
      </c>
      <c r="E110" s="8">
        <f t="shared" si="12"/>
        <v>5</v>
      </c>
      <c r="F110" s="8">
        <f t="shared" si="13"/>
        <v>3</v>
      </c>
      <c r="G110" s="8">
        <f t="shared" si="10"/>
        <v>2</v>
      </c>
      <c r="H110" t="str">
        <f t="shared" si="14"/>
        <v>牧师主动技能3等级4</v>
      </c>
      <c r="I110" t="str">
        <f t="shared" si="15"/>
        <v>牧师主动技能3等级5</v>
      </c>
      <c r="J110" s="1">
        <v>104</v>
      </c>
      <c r="K110" s="1">
        <f>VLOOKUP(H110,主动技能!$A:$B,2,FALSE)</f>
        <v>10020304</v>
      </c>
      <c r="L110" s="1">
        <f>_xlfn.IFNA(VLOOKUP(I110,主动技能!$A:$B,2,FALSE),0)</f>
        <v>10020305</v>
      </c>
      <c r="M110">
        <f>_xlfn.IFNA(VLOOKUP(D110+1,角色属性概况!I:J,2,FALSE),999)</f>
        <v>15</v>
      </c>
      <c r="N110" s="1" t="s">
        <v>249</v>
      </c>
      <c r="O110" s="1">
        <f>VLOOKUP(E110,角色属性概况!Q:R,2,FALSE)</f>
        <v>1200</v>
      </c>
      <c r="P110" s="1">
        <v>0</v>
      </c>
      <c r="Q110" s="1">
        <v>0</v>
      </c>
    </row>
    <row r="111" spans="2:17" x14ac:dyDescent="0.15">
      <c r="B111" s="8" t="str">
        <f>VLOOKUP(G111,角色!A:B,2,FALSE)</f>
        <v>牧师</v>
      </c>
      <c r="C111" s="8" t="str">
        <f t="shared" si="9"/>
        <v>主动技能3</v>
      </c>
      <c r="D111" s="8">
        <f t="shared" si="11"/>
        <v>5</v>
      </c>
      <c r="E111" s="8">
        <f t="shared" si="12"/>
        <v>6</v>
      </c>
      <c r="F111" s="8">
        <f t="shared" si="13"/>
        <v>3</v>
      </c>
      <c r="G111" s="8">
        <f t="shared" si="10"/>
        <v>2</v>
      </c>
      <c r="H111" t="str">
        <f t="shared" si="14"/>
        <v>牧师主动技能3等级5</v>
      </c>
      <c r="I111" t="str">
        <f t="shared" si="15"/>
        <v>牧师主动技能3等级6</v>
      </c>
      <c r="J111" s="1">
        <v>105</v>
      </c>
      <c r="K111" s="1">
        <f>VLOOKUP(H111,主动技能!$A:$B,2,FALSE)</f>
        <v>10020305</v>
      </c>
      <c r="L111" s="1">
        <f>_xlfn.IFNA(VLOOKUP(I111,主动技能!$A:$B,2,FALSE),0)</f>
        <v>10020306</v>
      </c>
      <c r="M111">
        <f>_xlfn.IFNA(VLOOKUP(D111+1,角色属性概况!I:J,2,FALSE),999)</f>
        <v>20</v>
      </c>
      <c r="N111" s="1" t="s">
        <v>249</v>
      </c>
      <c r="O111" s="1">
        <f>VLOOKUP(E111,角色属性概况!Q:R,2,FALSE)</f>
        <v>1700</v>
      </c>
      <c r="P111" s="1">
        <v>0</v>
      </c>
      <c r="Q111" s="1">
        <v>0</v>
      </c>
    </row>
    <row r="112" spans="2:17" x14ac:dyDescent="0.15">
      <c r="B112" s="8" t="str">
        <f>VLOOKUP(G112,角色!A:B,2,FALSE)</f>
        <v>牧师</v>
      </c>
      <c r="C112" s="8" t="str">
        <f t="shared" si="9"/>
        <v>主动技能3</v>
      </c>
      <c r="D112" s="8">
        <f t="shared" si="11"/>
        <v>6</v>
      </c>
      <c r="E112" s="8">
        <f t="shared" si="12"/>
        <v>7</v>
      </c>
      <c r="F112" s="8">
        <f t="shared" si="13"/>
        <v>3</v>
      </c>
      <c r="G112" s="8">
        <f t="shared" si="10"/>
        <v>2</v>
      </c>
      <c r="H112" t="str">
        <f t="shared" si="14"/>
        <v>牧师主动技能3等级6</v>
      </c>
      <c r="I112" t="str">
        <f t="shared" si="15"/>
        <v>牧师主动技能3等级7</v>
      </c>
      <c r="J112" s="1">
        <v>106</v>
      </c>
      <c r="K112" s="1">
        <f>VLOOKUP(H112,主动技能!$A:$B,2,FALSE)</f>
        <v>10020306</v>
      </c>
      <c r="L112" s="1">
        <f>_xlfn.IFNA(VLOOKUP(I112,主动技能!$A:$B,2,FALSE),0)</f>
        <v>10020307</v>
      </c>
      <c r="M112">
        <f>_xlfn.IFNA(VLOOKUP(D112+1,角色属性概况!I:J,2,FALSE),999)</f>
        <v>25</v>
      </c>
      <c r="N112" s="1" t="s">
        <v>249</v>
      </c>
      <c r="O112" s="1">
        <f>VLOOKUP(E112,角色属性概况!Q:R,2,FALSE)</f>
        <v>2400</v>
      </c>
      <c r="P112" s="1">
        <v>0</v>
      </c>
      <c r="Q112" s="1">
        <v>0</v>
      </c>
    </row>
    <row r="113" spans="2:17" x14ac:dyDescent="0.15">
      <c r="B113" s="8" t="str">
        <f>VLOOKUP(G113,角色!A:B,2,FALSE)</f>
        <v>牧师</v>
      </c>
      <c r="C113" s="8" t="str">
        <f t="shared" si="9"/>
        <v>主动技能3</v>
      </c>
      <c r="D113" s="8">
        <f t="shared" si="11"/>
        <v>7</v>
      </c>
      <c r="E113" s="8">
        <f t="shared" si="12"/>
        <v>8</v>
      </c>
      <c r="F113" s="8">
        <f t="shared" si="13"/>
        <v>3</v>
      </c>
      <c r="G113" s="8">
        <f t="shared" si="10"/>
        <v>2</v>
      </c>
      <c r="H113" t="str">
        <f t="shared" si="14"/>
        <v>牧师主动技能3等级7</v>
      </c>
      <c r="I113" t="str">
        <f t="shared" si="15"/>
        <v>牧师主动技能3等级8</v>
      </c>
      <c r="J113" s="1">
        <v>107</v>
      </c>
      <c r="K113" s="1">
        <f>VLOOKUP(H113,主动技能!$A:$B,2,FALSE)</f>
        <v>10020307</v>
      </c>
      <c r="L113" s="1">
        <f>_xlfn.IFNA(VLOOKUP(I113,主动技能!$A:$B,2,FALSE),0)</f>
        <v>10020308</v>
      </c>
      <c r="M113">
        <f>_xlfn.IFNA(VLOOKUP(D113+1,角色属性概况!I:J,2,FALSE),999)</f>
        <v>30</v>
      </c>
      <c r="N113" s="1" t="s">
        <v>249</v>
      </c>
      <c r="O113" s="1">
        <f>VLOOKUP(E113,角色属性概况!Q:R,2,FALSE)</f>
        <v>3500</v>
      </c>
      <c r="P113" s="1">
        <v>0</v>
      </c>
      <c r="Q113" s="1">
        <v>0</v>
      </c>
    </row>
    <row r="114" spans="2:17" x14ac:dyDescent="0.15">
      <c r="B114" s="8" t="str">
        <f>VLOOKUP(G114,角色!A:B,2,FALSE)</f>
        <v>牧师</v>
      </c>
      <c r="C114" s="8" t="str">
        <f t="shared" si="9"/>
        <v>主动技能3</v>
      </c>
      <c r="D114" s="8">
        <f t="shared" si="11"/>
        <v>8</v>
      </c>
      <c r="E114" s="8">
        <f t="shared" si="12"/>
        <v>9</v>
      </c>
      <c r="F114" s="8">
        <f t="shared" si="13"/>
        <v>3</v>
      </c>
      <c r="G114" s="8">
        <f t="shared" si="10"/>
        <v>2</v>
      </c>
      <c r="H114" t="str">
        <f t="shared" si="14"/>
        <v>牧师主动技能3等级8</v>
      </c>
      <c r="I114" t="str">
        <f t="shared" si="15"/>
        <v>牧师主动技能3等级9</v>
      </c>
      <c r="J114" s="1">
        <v>108</v>
      </c>
      <c r="K114" s="1">
        <f>VLOOKUP(H114,主动技能!$A:$B,2,FALSE)</f>
        <v>10020308</v>
      </c>
      <c r="L114" s="1">
        <f>_xlfn.IFNA(VLOOKUP(I114,主动技能!$A:$B,2,FALSE),0)</f>
        <v>10020309</v>
      </c>
      <c r="M114">
        <f>_xlfn.IFNA(VLOOKUP(D114+1,角色属性概况!I:J,2,FALSE),999)</f>
        <v>35</v>
      </c>
      <c r="N114" s="1" t="s">
        <v>249</v>
      </c>
      <c r="O114" s="1">
        <f>VLOOKUP(E114,角色属性概况!Q:R,2,FALSE)</f>
        <v>4900</v>
      </c>
      <c r="P114" s="1">
        <v>0</v>
      </c>
      <c r="Q114" s="1">
        <v>0</v>
      </c>
    </row>
    <row r="115" spans="2:17" x14ac:dyDescent="0.15">
      <c r="B115" s="8" t="str">
        <f>VLOOKUP(G115,角色!A:B,2,FALSE)</f>
        <v>牧师</v>
      </c>
      <c r="C115" s="8" t="str">
        <f t="shared" si="9"/>
        <v>主动技能3</v>
      </c>
      <c r="D115" s="8">
        <f t="shared" si="11"/>
        <v>9</v>
      </c>
      <c r="E115" s="8">
        <f t="shared" si="12"/>
        <v>10</v>
      </c>
      <c r="F115" s="8">
        <f t="shared" si="13"/>
        <v>3</v>
      </c>
      <c r="G115" s="8">
        <f t="shared" si="10"/>
        <v>2</v>
      </c>
      <c r="H115" t="str">
        <f t="shared" si="14"/>
        <v>牧师主动技能3等级9</v>
      </c>
      <c r="I115" t="str">
        <f t="shared" si="15"/>
        <v>牧师主动技能3等级10</v>
      </c>
      <c r="J115" s="1">
        <v>109</v>
      </c>
      <c r="K115" s="1">
        <f>VLOOKUP(H115,主动技能!$A:$B,2,FALSE)</f>
        <v>10020309</v>
      </c>
      <c r="L115" s="1">
        <f>_xlfn.IFNA(VLOOKUP(I115,主动技能!$A:$B,2,FALSE),0)</f>
        <v>10020310</v>
      </c>
      <c r="M115">
        <f>_xlfn.IFNA(VLOOKUP(D115+1,角色属性概况!I:J,2,FALSE),999)</f>
        <v>40</v>
      </c>
      <c r="N115" s="1" t="s">
        <v>249</v>
      </c>
      <c r="O115" s="1">
        <f>VLOOKUP(E115,角色属性概况!Q:R,2,FALSE)</f>
        <v>7000</v>
      </c>
      <c r="P115" s="1">
        <v>0</v>
      </c>
      <c r="Q115" s="1">
        <v>0</v>
      </c>
    </row>
    <row r="116" spans="2:17" x14ac:dyDescent="0.15">
      <c r="B116" s="8" t="str">
        <f>VLOOKUP(G116,角色!A:B,2,FALSE)</f>
        <v>牧师</v>
      </c>
      <c r="C116" s="8" t="str">
        <f t="shared" si="9"/>
        <v>主动技能3</v>
      </c>
      <c r="D116" s="8">
        <f t="shared" si="11"/>
        <v>10</v>
      </c>
      <c r="E116" s="8">
        <f t="shared" si="12"/>
        <v>11</v>
      </c>
      <c r="F116" s="8">
        <f t="shared" si="13"/>
        <v>3</v>
      </c>
      <c r="G116" s="8">
        <f t="shared" si="10"/>
        <v>2</v>
      </c>
      <c r="H116" t="str">
        <f t="shared" si="14"/>
        <v>牧师主动技能3等级10</v>
      </c>
      <c r="I116" t="str">
        <f t="shared" si="15"/>
        <v>牧师主动技能3等级11</v>
      </c>
      <c r="J116" s="1">
        <v>110</v>
      </c>
      <c r="K116" s="1">
        <f>VLOOKUP(H116,主动技能!$A:$B,2,FALSE)</f>
        <v>10020310</v>
      </c>
      <c r="L116" s="1">
        <f>_xlfn.IFNA(VLOOKUP(I116,主动技能!$A:$B,2,FALSE),0)</f>
        <v>10020311</v>
      </c>
      <c r="M116">
        <f>_xlfn.IFNA(VLOOKUP(D116+1,角色属性概况!I:J,2,FALSE),999)</f>
        <v>45</v>
      </c>
      <c r="N116" s="1" t="s">
        <v>249</v>
      </c>
      <c r="O116" s="1">
        <f>VLOOKUP(E116,角色属性概况!Q:R,2,FALSE)</f>
        <v>9900</v>
      </c>
      <c r="P116" s="1">
        <v>0</v>
      </c>
      <c r="Q116" s="1">
        <v>0</v>
      </c>
    </row>
    <row r="117" spans="2:17" x14ac:dyDescent="0.15">
      <c r="B117" s="8" t="str">
        <f>VLOOKUP(G117,角色!A:B,2,FALSE)</f>
        <v>牧师</v>
      </c>
      <c r="C117" s="8" t="str">
        <f t="shared" si="9"/>
        <v>主动技能3</v>
      </c>
      <c r="D117" s="8">
        <f t="shared" si="11"/>
        <v>11</v>
      </c>
      <c r="E117" s="8">
        <f t="shared" si="12"/>
        <v>12</v>
      </c>
      <c r="F117" s="8">
        <f t="shared" si="13"/>
        <v>3</v>
      </c>
      <c r="G117" s="8">
        <f t="shared" si="10"/>
        <v>2</v>
      </c>
      <c r="H117" t="str">
        <f t="shared" si="14"/>
        <v>牧师主动技能3等级11</v>
      </c>
      <c r="I117" t="str">
        <f t="shared" si="15"/>
        <v>牧师主动技能3等级12</v>
      </c>
      <c r="J117" s="1">
        <v>111</v>
      </c>
      <c r="K117" s="1">
        <f>VLOOKUP(H117,主动技能!$A:$B,2,FALSE)</f>
        <v>10020311</v>
      </c>
      <c r="L117" s="1">
        <f>_xlfn.IFNA(VLOOKUP(I117,主动技能!$A:$B,2,FALSE),0)</f>
        <v>10020312</v>
      </c>
      <c r="M117">
        <f>_xlfn.IFNA(VLOOKUP(D117+1,角色属性概况!I:J,2,FALSE),999)</f>
        <v>50</v>
      </c>
      <c r="N117" s="1" t="s">
        <v>249</v>
      </c>
      <c r="O117" s="1">
        <f>VLOOKUP(E117,角色属性概况!Q:R,2,FALSE)</f>
        <v>14100</v>
      </c>
      <c r="P117" s="1">
        <v>0</v>
      </c>
      <c r="Q117" s="1">
        <v>0</v>
      </c>
    </row>
    <row r="118" spans="2:17" x14ac:dyDescent="0.15">
      <c r="B118" s="8" t="str">
        <f>VLOOKUP(G118,角色!A:B,2,FALSE)</f>
        <v>牧师</v>
      </c>
      <c r="C118" s="8" t="str">
        <f t="shared" si="9"/>
        <v>主动技能3</v>
      </c>
      <c r="D118" s="8">
        <f t="shared" si="11"/>
        <v>12</v>
      </c>
      <c r="E118" s="8">
        <f t="shared" si="12"/>
        <v>13</v>
      </c>
      <c r="F118" s="8">
        <f t="shared" si="13"/>
        <v>3</v>
      </c>
      <c r="G118" s="8">
        <f t="shared" si="10"/>
        <v>2</v>
      </c>
      <c r="H118" t="str">
        <f t="shared" si="14"/>
        <v>牧师主动技能3等级12</v>
      </c>
      <c r="I118" t="str">
        <f t="shared" si="15"/>
        <v>牧师主动技能3等级13</v>
      </c>
      <c r="J118" s="1">
        <v>112</v>
      </c>
      <c r="K118" s="1">
        <f>VLOOKUP(H118,主动技能!$A:$B,2,FALSE)</f>
        <v>10020312</v>
      </c>
      <c r="L118" s="1">
        <f>_xlfn.IFNA(VLOOKUP(I118,主动技能!$A:$B,2,FALSE),0)</f>
        <v>10020313</v>
      </c>
      <c r="M118">
        <f>_xlfn.IFNA(VLOOKUP(D118+1,角色属性概况!I:J,2,FALSE),999)</f>
        <v>55</v>
      </c>
      <c r="N118" s="1" t="s">
        <v>249</v>
      </c>
      <c r="O118" s="1">
        <f>VLOOKUP(E118,角色属性概况!Q:R,2,FALSE)</f>
        <v>20000</v>
      </c>
      <c r="P118" s="1">
        <v>0</v>
      </c>
      <c r="Q118" s="1">
        <v>0</v>
      </c>
    </row>
    <row r="119" spans="2:17" x14ac:dyDescent="0.15">
      <c r="B119" s="8" t="str">
        <f>VLOOKUP(G119,角色!A:B,2,FALSE)</f>
        <v>牧师</v>
      </c>
      <c r="C119" s="8" t="str">
        <f t="shared" si="9"/>
        <v>主动技能3</v>
      </c>
      <c r="D119" s="8">
        <f t="shared" si="11"/>
        <v>13</v>
      </c>
      <c r="E119" s="8">
        <f t="shared" si="12"/>
        <v>14</v>
      </c>
      <c r="F119" s="8">
        <f t="shared" si="13"/>
        <v>3</v>
      </c>
      <c r="G119" s="8">
        <f t="shared" si="10"/>
        <v>2</v>
      </c>
      <c r="H119" t="str">
        <f t="shared" si="14"/>
        <v>牧师主动技能3等级13</v>
      </c>
      <c r="I119" t="str">
        <f t="shared" si="15"/>
        <v>牧师主动技能3等级14</v>
      </c>
      <c r="J119" s="1">
        <v>113</v>
      </c>
      <c r="K119" s="1">
        <f>VLOOKUP(H119,主动技能!$A:$B,2,FALSE)</f>
        <v>10020313</v>
      </c>
      <c r="L119" s="1">
        <f>_xlfn.IFNA(VLOOKUP(I119,主动技能!$A:$B,2,FALSE),0)</f>
        <v>10020314</v>
      </c>
      <c r="M119">
        <f>_xlfn.IFNA(VLOOKUP(D119+1,角色属性概况!I:J,2,FALSE),999)</f>
        <v>60</v>
      </c>
      <c r="N119" s="1" t="s">
        <v>249</v>
      </c>
      <c r="O119" s="1">
        <f>VLOOKUP(E119,角色属性概况!Q:R,2,FALSE)</f>
        <v>28300</v>
      </c>
      <c r="P119" s="1">
        <v>0</v>
      </c>
      <c r="Q119" s="1">
        <v>0</v>
      </c>
    </row>
    <row r="120" spans="2:17" x14ac:dyDescent="0.15">
      <c r="B120" s="8" t="str">
        <f>VLOOKUP(G120,角色!A:B,2,FALSE)</f>
        <v>牧师</v>
      </c>
      <c r="C120" s="8" t="str">
        <f t="shared" si="9"/>
        <v>主动技能3</v>
      </c>
      <c r="D120" s="8">
        <f t="shared" si="11"/>
        <v>14</v>
      </c>
      <c r="E120" s="8">
        <f t="shared" si="12"/>
        <v>15</v>
      </c>
      <c r="F120" s="8">
        <f t="shared" si="13"/>
        <v>3</v>
      </c>
      <c r="G120" s="8">
        <f t="shared" si="10"/>
        <v>2</v>
      </c>
      <c r="H120" t="str">
        <f t="shared" si="14"/>
        <v>牧师主动技能3等级14</v>
      </c>
      <c r="I120" t="str">
        <f t="shared" si="15"/>
        <v>牧师主动技能3等级15</v>
      </c>
      <c r="J120" s="1">
        <v>114</v>
      </c>
      <c r="K120" s="1">
        <f>VLOOKUP(H120,主动技能!$A:$B,2,FALSE)</f>
        <v>10020314</v>
      </c>
      <c r="L120" s="1">
        <f>_xlfn.IFNA(VLOOKUP(I120,主动技能!$A:$B,2,FALSE),0)</f>
        <v>10020315</v>
      </c>
      <c r="M120">
        <f>_xlfn.IFNA(VLOOKUP(D120+1,角色属性概况!I:J,2,FALSE),999)</f>
        <v>65</v>
      </c>
      <c r="N120" s="1" t="s">
        <v>249</v>
      </c>
      <c r="O120" s="1">
        <f>VLOOKUP(E120,角色属性概况!Q:R,2,FALSE)</f>
        <v>40100</v>
      </c>
      <c r="P120" s="1">
        <v>0</v>
      </c>
      <c r="Q120" s="1">
        <v>0</v>
      </c>
    </row>
    <row r="121" spans="2:17" x14ac:dyDescent="0.15">
      <c r="B121" s="8" t="str">
        <f>VLOOKUP(G121,角色!A:B,2,FALSE)</f>
        <v>牧师</v>
      </c>
      <c r="C121" s="8" t="str">
        <f t="shared" si="9"/>
        <v>主动技能3</v>
      </c>
      <c r="D121" s="8">
        <f t="shared" si="11"/>
        <v>15</v>
      </c>
      <c r="E121" s="8">
        <f t="shared" si="12"/>
        <v>16</v>
      </c>
      <c r="F121" s="8">
        <f t="shared" si="13"/>
        <v>3</v>
      </c>
      <c r="G121" s="8">
        <f t="shared" si="10"/>
        <v>2</v>
      </c>
      <c r="H121" t="str">
        <f t="shared" si="14"/>
        <v>牧师主动技能3等级15</v>
      </c>
      <c r="I121" t="str">
        <f t="shared" si="15"/>
        <v>牧师主动技能3等级16</v>
      </c>
      <c r="J121" s="1">
        <v>115</v>
      </c>
      <c r="K121" s="1">
        <f>VLOOKUP(H121,主动技能!$A:$B,2,FALSE)</f>
        <v>10020315</v>
      </c>
      <c r="L121" s="1">
        <f>_xlfn.IFNA(VLOOKUP(I121,主动技能!$A:$B,2,FALSE),0)</f>
        <v>10020316</v>
      </c>
      <c r="M121">
        <f>_xlfn.IFNA(VLOOKUP(D121+1,角色属性概况!I:J,2,FALSE),999)</f>
        <v>70</v>
      </c>
      <c r="N121" s="1" t="s">
        <v>249</v>
      </c>
      <c r="O121" s="1">
        <f>VLOOKUP(E121,角色属性概况!Q:R,2,FALSE)</f>
        <v>56700</v>
      </c>
      <c r="P121" s="1">
        <v>0</v>
      </c>
      <c r="Q121" s="1">
        <v>0</v>
      </c>
    </row>
    <row r="122" spans="2:17" x14ac:dyDescent="0.15">
      <c r="B122" s="8" t="str">
        <f>VLOOKUP(G122,角色!A:B,2,FALSE)</f>
        <v>牧师</v>
      </c>
      <c r="C122" s="8" t="str">
        <f t="shared" si="9"/>
        <v>主动技能3</v>
      </c>
      <c r="D122" s="8">
        <f t="shared" si="11"/>
        <v>16</v>
      </c>
      <c r="E122" s="8">
        <f t="shared" si="12"/>
        <v>17</v>
      </c>
      <c r="F122" s="8">
        <f t="shared" si="13"/>
        <v>3</v>
      </c>
      <c r="G122" s="8">
        <f t="shared" si="10"/>
        <v>2</v>
      </c>
      <c r="H122" t="str">
        <f t="shared" si="14"/>
        <v>牧师主动技能3等级16</v>
      </c>
      <c r="I122" t="str">
        <f t="shared" si="15"/>
        <v>牧师主动技能3等级17</v>
      </c>
      <c r="J122" s="1">
        <v>116</v>
      </c>
      <c r="K122" s="1">
        <f>VLOOKUP(H122,主动技能!$A:$B,2,FALSE)</f>
        <v>10020316</v>
      </c>
      <c r="L122" s="1">
        <f>_xlfn.IFNA(VLOOKUP(I122,主动技能!$A:$B,2,FALSE),0)</f>
        <v>10020317</v>
      </c>
      <c r="M122">
        <f>_xlfn.IFNA(VLOOKUP(D122+1,角色属性概况!I:J,2,FALSE),999)</f>
        <v>75</v>
      </c>
      <c r="N122" s="1" t="s">
        <v>249</v>
      </c>
      <c r="O122" s="1">
        <f>VLOOKUP(E122,角色属性概况!Q:R,2,FALSE)</f>
        <v>80400</v>
      </c>
      <c r="P122" s="1">
        <v>0</v>
      </c>
      <c r="Q122" s="1">
        <v>0</v>
      </c>
    </row>
    <row r="123" spans="2:17" x14ac:dyDescent="0.15">
      <c r="B123" s="8" t="str">
        <f>VLOOKUP(G123,角色!A:B,2,FALSE)</f>
        <v>牧师</v>
      </c>
      <c r="C123" s="8" t="str">
        <f t="shared" si="9"/>
        <v>主动技能3</v>
      </c>
      <c r="D123" s="8">
        <f t="shared" si="11"/>
        <v>17</v>
      </c>
      <c r="E123" s="8">
        <f t="shared" si="12"/>
        <v>18</v>
      </c>
      <c r="F123" s="8">
        <f t="shared" si="13"/>
        <v>3</v>
      </c>
      <c r="G123" s="8">
        <f t="shared" si="10"/>
        <v>2</v>
      </c>
      <c r="H123" t="str">
        <f t="shared" si="14"/>
        <v>牧师主动技能3等级17</v>
      </c>
      <c r="I123" t="str">
        <f t="shared" si="15"/>
        <v>牧师主动技能3等级18</v>
      </c>
      <c r="J123" s="1">
        <v>117</v>
      </c>
      <c r="K123" s="1">
        <f>VLOOKUP(H123,主动技能!$A:$B,2,FALSE)</f>
        <v>10020317</v>
      </c>
      <c r="L123" s="1">
        <f>_xlfn.IFNA(VLOOKUP(I123,主动技能!$A:$B,2,FALSE),0)</f>
        <v>10020318</v>
      </c>
      <c r="M123">
        <f>_xlfn.IFNA(VLOOKUP(D123+1,角色属性概况!I:J,2,FALSE),999)</f>
        <v>80</v>
      </c>
      <c r="N123" s="1" t="s">
        <v>249</v>
      </c>
      <c r="O123" s="1">
        <f>VLOOKUP(E123,角色属性概况!Q:R,2,FALSE)</f>
        <v>113800</v>
      </c>
      <c r="P123" s="1">
        <v>0</v>
      </c>
      <c r="Q123" s="1">
        <v>0</v>
      </c>
    </row>
    <row r="124" spans="2:17" x14ac:dyDescent="0.15">
      <c r="B124" s="8" t="str">
        <f>VLOOKUP(G124,角色!A:B,2,FALSE)</f>
        <v>牧师</v>
      </c>
      <c r="C124" s="8" t="str">
        <f t="shared" si="9"/>
        <v>主动技能3</v>
      </c>
      <c r="D124" s="8">
        <f t="shared" si="11"/>
        <v>18</v>
      </c>
      <c r="E124" s="8">
        <f t="shared" si="12"/>
        <v>19</v>
      </c>
      <c r="F124" s="8">
        <f t="shared" si="13"/>
        <v>3</v>
      </c>
      <c r="G124" s="8">
        <f t="shared" si="10"/>
        <v>2</v>
      </c>
      <c r="H124" t="str">
        <f t="shared" si="14"/>
        <v>牧师主动技能3等级18</v>
      </c>
      <c r="I124" t="str">
        <f t="shared" si="15"/>
        <v>牧师主动技能3等级19</v>
      </c>
      <c r="J124" s="1">
        <v>118</v>
      </c>
      <c r="K124" s="1">
        <f>VLOOKUP(H124,主动技能!$A:$B,2,FALSE)</f>
        <v>10020318</v>
      </c>
      <c r="L124" s="1">
        <f>_xlfn.IFNA(VLOOKUP(I124,主动技能!$A:$B,2,FALSE),0)</f>
        <v>10020319</v>
      </c>
      <c r="M124">
        <f>_xlfn.IFNA(VLOOKUP(D124+1,角色属性概况!I:J,2,FALSE),999)</f>
        <v>85</v>
      </c>
      <c r="N124" s="1" t="s">
        <v>249</v>
      </c>
      <c r="O124" s="1">
        <f>VLOOKUP(E124,角色属性概况!Q:R,2,FALSE)</f>
        <v>161100</v>
      </c>
      <c r="P124" s="1">
        <v>0</v>
      </c>
      <c r="Q124" s="1">
        <v>0</v>
      </c>
    </row>
    <row r="125" spans="2:17" x14ac:dyDescent="0.15">
      <c r="B125" s="8" t="str">
        <f>VLOOKUP(G125,角色!A:B,2,FALSE)</f>
        <v>牧师</v>
      </c>
      <c r="C125" s="8" t="str">
        <f t="shared" si="9"/>
        <v>主动技能3</v>
      </c>
      <c r="D125" s="8">
        <f t="shared" si="11"/>
        <v>19</v>
      </c>
      <c r="E125" s="8">
        <f t="shared" si="12"/>
        <v>20</v>
      </c>
      <c r="F125" s="8">
        <f t="shared" si="13"/>
        <v>3</v>
      </c>
      <c r="G125" s="8">
        <f t="shared" si="10"/>
        <v>2</v>
      </c>
      <c r="H125" t="str">
        <f t="shared" si="14"/>
        <v>牧师主动技能3等级19</v>
      </c>
      <c r="I125" t="str">
        <f t="shared" si="15"/>
        <v>牧师主动技能3等级20</v>
      </c>
      <c r="J125" s="1">
        <v>119</v>
      </c>
      <c r="K125" s="1">
        <f>VLOOKUP(H125,主动技能!$A:$B,2,FALSE)</f>
        <v>10020319</v>
      </c>
      <c r="L125" s="1">
        <f>_xlfn.IFNA(VLOOKUP(I125,主动技能!$A:$B,2,FALSE),0)</f>
        <v>10020320</v>
      </c>
      <c r="M125">
        <f>_xlfn.IFNA(VLOOKUP(D125+1,角色属性概况!I:J,2,FALSE),999)</f>
        <v>90</v>
      </c>
      <c r="N125" s="1" t="s">
        <v>249</v>
      </c>
      <c r="O125" s="1">
        <f>VLOOKUP(E125,角色属性概况!Q:R,2,FALSE)</f>
        <v>228100</v>
      </c>
      <c r="P125" s="1">
        <v>0</v>
      </c>
      <c r="Q125" s="1">
        <v>0</v>
      </c>
    </row>
    <row r="126" spans="2:17" x14ac:dyDescent="0.15">
      <c r="B126" s="8" t="str">
        <f>VLOOKUP(G126,角色!A:B,2,FALSE)</f>
        <v>牧师</v>
      </c>
      <c r="C126" s="8" t="str">
        <f t="shared" si="9"/>
        <v>主动技能3</v>
      </c>
      <c r="D126" s="8">
        <f t="shared" si="11"/>
        <v>20</v>
      </c>
      <c r="E126" s="8">
        <f t="shared" si="12"/>
        <v>21</v>
      </c>
      <c r="F126" s="8">
        <f t="shared" si="13"/>
        <v>3</v>
      </c>
      <c r="G126" s="8">
        <f t="shared" si="10"/>
        <v>2</v>
      </c>
      <c r="H126" t="str">
        <f t="shared" si="14"/>
        <v>牧师主动技能3等级20</v>
      </c>
      <c r="I126" t="str">
        <f t="shared" si="15"/>
        <v>牧师主动技能3等级21</v>
      </c>
      <c r="J126" s="1">
        <v>120</v>
      </c>
      <c r="K126" s="1">
        <f>VLOOKUP(H126,主动技能!$A:$B,2,FALSE)</f>
        <v>10020320</v>
      </c>
      <c r="L126" s="1">
        <f>_xlfn.IFNA(VLOOKUP(I126,主动技能!$A:$B,2,FALSE),0)</f>
        <v>0</v>
      </c>
      <c r="M126">
        <f>_xlfn.IFNA(VLOOKUP(D126+1,角色属性概况!I:J,2,FALSE),999)</f>
        <v>100</v>
      </c>
      <c r="N126" s="1" t="s">
        <v>249</v>
      </c>
      <c r="O126" s="1">
        <f>VLOOKUP(E126,角色属性概况!Q:R,2,FALSE)</f>
        <v>780200</v>
      </c>
      <c r="P126" s="1">
        <v>0</v>
      </c>
      <c r="Q126" s="1">
        <v>0</v>
      </c>
    </row>
    <row r="127" spans="2:17" x14ac:dyDescent="0.15">
      <c r="B127" s="8" t="str">
        <f>VLOOKUP(G127,角色!A:B,2,FALSE)</f>
        <v>法师</v>
      </c>
      <c r="C127" s="8" t="str">
        <f t="shared" si="9"/>
        <v>主动技能1</v>
      </c>
      <c r="D127" s="8">
        <f t="shared" si="11"/>
        <v>1</v>
      </c>
      <c r="E127" s="8">
        <f t="shared" si="12"/>
        <v>2</v>
      </c>
      <c r="F127" s="8">
        <f t="shared" si="13"/>
        <v>1</v>
      </c>
      <c r="G127" s="8">
        <f t="shared" si="10"/>
        <v>3</v>
      </c>
      <c r="H127" t="str">
        <f t="shared" si="14"/>
        <v>法师主动技能1等级1</v>
      </c>
      <c r="I127" t="str">
        <f t="shared" si="15"/>
        <v>法师主动技能1等级2</v>
      </c>
      <c r="J127" s="1">
        <v>121</v>
      </c>
      <c r="K127" s="1">
        <f>VLOOKUP(H127,主动技能!$A:$B,2,FALSE)</f>
        <v>10030101</v>
      </c>
      <c r="L127" s="1">
        <f>_xlfn.IFNA(VLOOKUP(I127,主动技能!$A:$B,2,FALSE),0)</f>
        <v>10030102</v>
      </c>
      <c r="M127">
        <f>_xlfn.IFNA(VLOOKUP(D127+1,角色属性概况!I:J,2,FALSE),999)</f>
        <v>2</v>
      </c>
      <c r="N127" s="1" t="s">
        <v>249</v>
      </c>
      <c r="O127" s="1">
        <f>VLOOKUP(E127,角色属性概况!Q:R,2,FALSE)</f>
        <v>500</v>
      </c>
      <c r="P127" s="1">
        <v>0</v>
      </c>
      <c r="Q127" s="1">
        <v>0</v>
      </c>
    </row>
    <row r="128" spans="2:17" x14ac:dyDescent="0.15">
      <c r="B128" s="8" t="str">
        <f>VLOOKUP(G128,角色!A:B,2,FALSE)</f>
        <v>法师</v>
      </c>
      <c r="C128" s="8" t="str">
        <f t="shared" si="9"/>
        <v>主动技能1</v>
      </c>
      <c r="D128" s="8">
        <f t="shared" si="11"/>
        <v>2</v>
      </c>
      <c r="E128" s="8">
        <f t="shared" si="12"/>
        <v>3</v>
      </c>
      <c r="F128" s="8">
        <f t="shared" si="13"/>
        <v>1</v>
      </c>
      <c r="G128" s="8">
        <f t="shared" si="10"/>
        <v>3</v>
      </c>
      <c r="H128" t="str">
        <f t="shared" si="14"/>
        <v>法师主动技能1等级2</v>
      </c>
      <c r="I128" t="str">
        <f t="shared" si="15"/>
        <v>法师主动技能1等级3</v>
      </c>
      <c r="J128" s="1">
        <v>122</v>
      </c>
      <c r="K128" s="1">
        <f>VLOOKUP(H128,主动技能!$A:$B,2,FALSE)</f>
        <v>10030102</v>
      </c>
      <c r="L128" s="1">
        <f>_xlfn.IFNA(VLOOKUP(I128,主动技能!$A:$B,2,FALSE),0)</f>
        <v>10030103</v>
      </c>
      <c r="M128">
        <f>_xlfn.IFNA(VLOOKUP(D128+1,角色属性概况!I:J,2,FALSE),999)</f>
        <v>5</v>
      </c>
      <c r="N128" s="1" t="s">
        <v>249</v>
      </c>
      <c r="O128" s="1">
        <f>VLOOKUP(E128,角色属性概况!Q:R,2,FALSE)</f>
        <v>600</v>
      </c>
      <c r="P128" s="1">
        <v>0</v>
      </c>
      <c r="Q128" s="1">
        <v>0</v>
      </c>
    </row>
    <row r="129" spans="2:17" x14ac:dyDescent="0.15">
      <c r="B129" s="8" t="str">
        <f>VLOOKUP(G129,角色!A:B,2,FALSE)</f>
        <v>法师</v>
      </c>
      <c r="C129" s="8" t="str">
        <f t="shared" si="9"/>
        <v>主动技能1</v>
      </c>
      <c r="D129" s="8">
        <f t="shared" si="11"/>
        <v>3</v>
      </c>
      <c r="E129" s="8">
        <f t="shared" si="12"/>
        <v>4</v>
      </c>
      <c r="F129" s="8">
        <f t="shared" si="13"/>
        <v>1</v>
      </c>
      <c r="G129" s="8">
        <f t="shared" si="10"/>
        <v>3</v>
      </c>
      <c r="H129" t="str">
        <f t="shared" si="14"/>
        <v>法师主动技能1等级3</v>
      </c>
      <c r="I129" t="str">
        <f t="shared" si="15"/>
        <v>法师主动技能1等级4</v>
      </c>
      <c r="J129" s="1">
        <v>123</v>
      </c>
      <c r="K129" s="1">
        <f>VLOOKUP(H129,主动技能!$A:$B,2,FALSE)</f>
        <v>10030103</v>
      </c>
      <c r="L129" s="1">
        <f>_xlfn.IFNA(VLOOKUP(I129,主动技能!$A:$B,2,FALSE),0)</f>
        <v>10030104</v>
      </c>
      <c r="M129">
        <f>_xlfn.IFNA(VLOOKUP(D129+1,角色属性概况!I:J,2,FALSE),999)</f>
        <v>10</v>
      </c>
      <c r="N129" s="1" t="s">
        <v>249</v>
      </c>
      <c r="O129" s="1">
        <f>VLOOKUP(E129,角色属性概况!Q:R,2,FALSE)</f>
        <v>800</v>
      </c>
      <c r="P129" s="1">
        <v>0</v>
      </c>
      <c r="Q129" s="1">
        <v>0</v>
      </c>
    </row>
    <row r="130" spans="2:17" x14ac:dyDescent="0.15">
      <c r="B130" s="8" t="str">
        <f>VLOOKUP(G130,角色!A:B,2,FALSE)</f>
        <v>法师</v>
      </c>
      <c r="C130" s="8" t="str">
        <f t="shared" si="9"/>
        <v>主动技能1</v>
      </c>
      <c r="D130" s="8">
        <f t="shared" si="11"/>
        <v>4</v>
      </c>
      <c r="E130" s="8">
        <f t="shared" si="12"/>
        <v>5</v>
      </c>
      <c r="F130" s="8">
        <f t="shared" si="13"/>
        <v>1</v>
      </c>
      <c r="G130" s="8">
        <f t="shared" si="10"/>
        <v>3</v>
      </c>
      <c r="H130" t="str">
        <f t="shared" si="14"/>
        <v>法师主动技能1等级4</v>
      </c>
      <c r="I130" t="str">
        <f t="shared" si="15"/>
        <v>法师主动技能1等级5</v>
      </c>
      <c r="J130" s="1">
        <v>124</v>
      </c>
      <c r="K130" s="1">
        <f>VLOOKUP(H130,主动技能!$A:$B,2,FALSE)</f>
        <v>10030104</v>
      </c>
      <c r="L130" s="1">
        <f>_xlfn.IFNA(VLOOKUP(I130,主动技能!$A:$B,2,FALSE),0)</f>
        <v>10030105</v>
      </c>
      <c r="M130">
        <f>_xlfn.IFNA(VLOOKUP(D130+1,角色属性概况!I:J,2,FALSE),999)</f>
        <v>15</v>
      </c>
      <c r="N130" s="1" t="s">
        <v>249</v>
      </c>
      <c r="O130" s="1">
        <f>VLOOKUP(E130,角色属性概况!Q:R,2,FALSE)</f>
        <v>1200</v>
      </c>
      <c r="P130" s="1">
        <v>0</v>
      </c>
      <c r="Q130" s="1">
        <v>0</v>
      </c>
    </row>
    <row r="131" spans="2:17" x14ac:dyDescent="0.15">
      <c r="B131" s="8" t="str">
        <f>VLOOKUP(G131,角色!A:B,2,FALSE)</f>
        <v>法师</v>
      </c>
      <c r="C131" s="8" t="str">
        <f t="shared" si="9"/>
        <v>主动技能1</v>
      </c>
      <c r="D131" s="8">
        <f t="shared" si="11"/>
        <v>5</v>
      </c>
      <c r="E131" s="8">
        <f t="shared" si="12"/>
        <v>6</v>
      </c>
      <c r="F131" s="8">
        <f t="shared" si="13"/>
        <v>1</v>
      </c>
      <c r="G131" s="8">
        <f t="shared" si="10"/>
        <v>3</v>
      </c>
      <c r="H131" t="str">
        <f t="shared" si="14"/>
        <v>法师主动技能1等级5</v>
      </c>
      <c r="I131" t="str">
        <f t="shared" si="15"/>
        <v>法师主动技能1等级6</v>
      </c>
      <c r="J131" s="1">
        <v>125</v>
      </c>
      <c r="K131" s="1">
        <f>VLOOKUP(H131,主动技能!$A:$B,2,FALSE)</f>
        <v>10030105</v>
      </c>
      <c r="L131" s="1">
        <f>_xlfn.IFNA(VLOOKUP(I131,主动技能!$A:$B,2,FALSE),0)</f>
        <v>10030106</v>
      </c>
      <c r="M131">
        <f>_xlfn.IFNA(VLOOKUP(D131+1,角色属性概况!I:J,2,FALSE),999)</f>
        <v>20</v>
      </c>
      <c r="N131" s="1" t="s">
        <v>249</v>
      </c>
      <c r="O131" s="1">
        <f>VLOOKUP(E131,角色属性概况!Q:R,2,FALSE)</f>
        <v>1700</v>
      </c>
      <c r="P131" s="1">
        <v>0</v>
      </c>
      <c r="Q131" s="1">
        <v>0</v>
      </c>
    </row>
    <row r="132" spans="2:17" x14ac:dyDescent="0.15">
      <c r="B132" s="8" t="str">
        <f>VLOOKUP(G132,角色!A:B,2,FALSE)</f>
        <v>法师</v>
      </c>
      <c r="C132" s="8" t="str">
        <f t="shared" si="9"/>
        <v>主动技能1</v>
      </c>
      <c r="D132" s="8">
        <f t="shared" si="11"/>
        <v>6</v>
      </c>
      <c r="E132" s="8">
        <f t="shared" si="12"/>
        <v>7</v>
      </c>
      <c r="F132" s="8">
        <f t="shared" si="13"/>
        <v>1</v>
      </c>
      <c r="G132" s="8">
        <f t="shared" si="10"/>
        <v>3</v>
      </c>
      <c r="H132" t="str">
        <f t="shared" si="14"/>
        <v>法师主动技能1等级6</v>
      </c>
      <c r="I132" t="str">
        <f t="shared" si="15"/>
        <v>法师主动技能1等级7</v>
      </c>
      <c r="J132" s="1">
        <v>126</v>
      </c>
      <c r="K132" s="1">
        <f>VLOOKUP(H132,主动技能!$A:$B,2,FALSE)</f>
        <v>10030106</v>
      </c>
      <c r="L132" s="1">
        <f>_xlfn.IFNA(VLOOKUP(I132,主动技能!$A:$B,2,FALSE),0)</f>
        <v>10030107</v>
      </c>
      <c r="M132">
        <f>_xlfn.IFNA(VLOOKUP(D132+1,角色属性概况!I:J,2,FALSE),999)</f>
        <v>25</v>
      </c>
      <c r="N132" s="1" t="s">
        <v>249</v>
      </c>
      <c r="O132" s="1">
        <f>VLOOKUP(E132,角色属性概况!Q:R,2,FALSE)</f>
        <v>2400</v>
      </c>
      <c r="P132" s="1">
        <v>0</v>
      </c>
      <c r="Q132" s="1">
        <v>0</v>
      </c>
    </row>
    <row r="133" spans="2:17" x14ac:dyDescent="0.15">
      <c r="B133" s="8" t="str">
        <f>VLOOKUP(G133,角色!A:B,2,FALSE)</f>
        <v>法师</v>
      </c>
      <c r="C133" s="8" t="str">
        <f t="shared" si="9"/>
        <v>主动技能1</v>
      </c>
      <c r="D133" s="8">
        <f t="shared" si="11"/>
        <v>7</v>
      </c>
      <c r="E133" s="8">
        <f t="shared" si="12"/>
        <v>8</v>
      </c>
      <c r="F133" s="8">
        <f t="shared" si="13"/>
        <v>1</v>
      </c>
      <c r="G133" s="8">
        <f t="shared" si="10"/>
        <v>3</v>
      </c>
      <c r="H133" t="str">
        <f t="shared" si="14"/>
        <v>法师主动技能1等级7</v>
      </c>
      <c r="I133" t="str">
        <f t="shared" si="15"/>
        <v>法师主动技能1等级8</v>
      </c>
      <c r="J133" s="1">
        <v>127</v>
      </c>
      <c r="K133" s="1">
        <f>VLOOKUP(H133,主动技能!$A:$B,2,FALSE)</f>
        <v>10030107</v>
      </c>
      <c r="L133" s="1">
        <f>_xlfn.IFNA(VLOOKUP(I133,主动技能!$A:$B,2,FALSE),0)</f>
        <v>10030108</v>
      </c>
      <c r="M133">
        <f>_xlfn.IFNA(VLOOKUP(D133+1,角色属性概况!I:J,2,FALSE),999)</f>
        <v>30</v>
      </c>
      <c r="N133" s="1" t="s">
        <v>249</v>
      </c>
      <c r="O133" s="1">
        <f>VLOOKUP(E133,角色属性概况!Q:R,2,FALSE)</f>
        <v>3500</v>
      </c>
      <c r="P133" s="1">
        <v>0</v>
      </c>
      <c r="Q133" s="1">
        <v>0</v>
      </c>
    </row>
    <row r="134" spans="2:17" x14ac:dyDescent="0.15">
      <c r="B134" s="8" t="str">
        <f>VLOOKUP(G134,角色!A:B,2,FALSE)</f>
        <v>法师</v>
      </c>
      <c r="C134" s="8" t="str">
        <f t="shared" si="9"/>
        <v>主动技能1</v>
      </c>
      <c r="D134" s="8">
        <f t="shared" si="11"/>
        <v>8</v>
      </c>
      <c r="E134" s="8">
        <f t="shared" si="12"/>
        <v>9</v>
      </c>
      <c r="F134" s="8">
        <f t="shared" si="13"/>
        <v>1</v>
      </c>
      <c r="G134" s="8">
        <f t="shared" si="10"/>
        <v>3</v>
      </c>
      <c r="H134" t="str">
        <f t="shared" si="14"/>
        <v>法师主动技能1等级8</v>
      </c>
      <c r="I134" t="str">
        <f t="shared" si="15"/>
        <v>法师主动技能1等级9</v>
      </c>
      <c r="J134" s="1">
        <v>128</v>
      </c>
      <c r="K134" s="1">
        <f>VLOOKUP(H134,主动技能!$A:$B,2,FALSE)</f>
        <v>10030108</v>
      </c>
      <c r="L134" s="1">
        <f>_xlfn.IFNA(VLOOKUP(I134,主动技能!$A:$B,2,FALSE),0)</f>
        <v>10030109</v>
      </c>
      <c r="M134">
        <f>_xlfn.IFNA(VLOOKUP(D134+1,角色属性概况!I:J,2,FALSE),999)</f>
        <v>35</v>
      </c>
      <c r="N134" s="1" t="s">
        <v>249</v>
      </c>
      <c r="O134" s="1">
        <f>VLOOKUP(E134,角色属性概况!Q:R,2,FALSE)</f>
        <v>4900</v>
      </c>
      <c r="P134" s="1">
        <v>0</v>
      </c>
      <c r="Q134" s="1">
        <v>0</v>
      </c>
    </row>
    <row r="135" spans="2:17" x14ac:dyDescent="0.15">
      <c r="B135" s="8" t="str">
        <f>VLOOKUP(G135,角色!A:B,2,FALSE)</f>
        <v>法师</v>
      </c>
      <c r="C135" s="8" t="str">
        <f t="shared" si="9"/>
        <v>主动技能1</v>
      </c>
      <c r="D135" s="8">
        <f t="shared" si="11"/>
        <v>9</v>
      </c>
      <c r="E135" s="8">
        <f t="shared" si="12"/>
        <v>10</v>
      </c>
      <c r="F135" s="8">
        <f t="shared" si="13"/>
        <v>1</v>
      </c>
      <c r="G135" s="8">
        <f t="shared" si="10"/>
        <v>3</v>
      </c>
      <c r="H135" t="str">
        <f t="shared" si="14"/>
        <v>法师主动技能1等级9</v>
      </c>
      <c r="I135" t="str">
        <f t="shared" si="15"/>
        <v>法师主动技能1等级10</v>
      </c>
      <c r="J135" s="1">
        <v>129</v>
      </c>
      <c r="K135" s="1">
        <f>VLOOKUP(H135,主动技能!$A:$B,2,FALSE)</f>
        <v>10030109</v>
      </c>
      <c r="L135" s="1">
        <f>_xlfn.IFNA(VLOOKUP(I135,主动技能!$A:$B,2,FALSE),0)</f>
        <v>10030110</v>
      </c>
      <c r="M135">
        <f>_xlfn.IFNA(VLOOKUP(D135+1,角色属性概况!I:J,2,FALSE),999)</f>
        <v>40</v>
      </c>
      <c r="N135" s="1" t="s">
        <v>249</v>
      </c>
      <c r="O135" s="1">
        <f>VLOOKUP(E135,角色属性概况!Q:R,2,FALSE)</f>
        <v>7000</v>
      </c>
      <c r="P135" s="1">
        <v>0</v>
      </c>
      <c r="Q135" s="1">
        <v>0</v>
      </c>
    </row>
    <row r="136" spans="2:17" x14ac:dyDescent="0.15">
      <c r="B136" s="8" t="str">
        <f>VLOOKUP(G136,角色!A:B,2,FALSE)</f>
        <v>法师</v>
      </c>
      <c r="C136" s="8" t="str">
        <f t="shared" ref="C136:C199" si="16">C$4&amp;F136</f>
        <v>主动技能1</v>
      </c>
      <c r="D136" s="8">
        <f t="shared" si="11"/>
        <v>10</v>
      </c>
      <c r="E136" s="8">
        <f t="shared" si="12"/>
        <v>11</v>
      </c>
      <c r="F136" s="8">
        <f t="shared" si="13"/>
        <v>1</v>
      </c>
      <c r="G136" s="8">
        <f t="shared" ref="G136:G199" si="17">IF((F136=1)*(D136=1),G135+1,G135)</f>
        <v>3</v>
      </c>
      <c r="H136" t="str">
        <f t="shared" si="14"/>
        <v>法师主动技能1等级10</v>
      </c>
      <c r="I136" t="str">
        <f t="shared" si="15"/>
        <v>法师主动技能1等级11</v>
      </c>
      <c r="J136" s="1">
        <v>130</v>
      </c>
      <c r="K136" s="1">
        <f>VLOOKUP(H136,主动技能!$A:$B,2,FALSE)</f>
        <v>10030110</v>
      </c>
      <c r="L136" s="1">
        <f>_xlfn.IFNA(VLOOKUP(I136,主动技能!$A:$B,2,FALSE),0)</f>
        <v>10030111</v>
      </c>
      <c r="M136">
        <f>_xlfn.IFNA(VLOOKUP(D136+1,角色属性概况!I:J,2,FALSE),999)</f>
        <v>45</v>
      </c>
      <c r="N136" s="1" t="s">
        <v>249</v>
      </c>
      <c r="O136" s="1">
        <f>VLOOKUP(E136,角色属性概况!Q:R,2,FALSE)</f>
        <v>9900</v>
      </c>
      <c r="P136" s="1">
        <v>0</v>
      </c>
      <c r="Q136" s="1">
        <v>0</v>
      </c>
    </row>
    <row r="137" spans="2:17" x14ac:dyDescent="0.15">
      <c r="B137" s="8" t="str">
        <f>VLOOKUP(G137,角色!A:B,2,FALSE)</f>
        <v>法师</v>
      </c>
      <c r="C137" s="8" t="str">
        <f t="shared" si="16"/>
        <v>主动技能1</v>
      </c>
      <c r="D137" s="8">
        <f t="shared" ref="D137:D200" si="18">IF(D136=D$5,1,D136+1)</f>
        <v>11</v>
      </c>
      <c r="E137" s="8">
        <f t="shared" ref="E137:E200" si="19">IF(E136=E$5,2,E136+1)</f>
        <v>12</v>
      </c>
      <c r="F137" s="8">
        <f t="shared" ref="F137:F200" si="20">IF(D137=1,IF(F136=$F$5,1,F136+1),F136)</f>
        <v>1</v>
      </c>
      <c r="G137" s="8">
        <f t="shared" si="17"/>
        <v>3</v>
      </c>
      <c r="H137" t="str">
        <f t="shared" si="14"/>
        <v>法师主动技能1等级11</v>
      </c>
      <c r="I137" t="str">
        <f t="shared" si="15"/>
        <v>法师主动技能1等级12</v>
      </c>
      <c r="J137" s="1">
        <v>131</v>
      </c>
      <c r="K137" s="1">
        <f>VLOOKUP(H137,主动技能!$A:$B,2,FALSE)</f>
        <v>10030111</v>
      </c>
      <c r="L137" s="1">
        <f>_xlfn.IFNA(VLOOKUP(I137,主动技能!$A:$B,2,FALSE),0)</f>
        <v>10030112</v>
      </c>
      <c r="M137">
        <f>_xlfn.IFNA(VLOOKUP(D137+1,角色属性概况!I:J,2,FALSE),999)</f>
        <v>50</v>
      </c>
      <c r="N137" s="1" t="s">
        <v>249</v>
      </c>
      <c r="O137" s="1">
        <f>VLOOKUP(E137,角色属性概况!Q:R,2,FALSE)</f>
        <v>14100</v>
      </c>
      <c r="P137" s="1">
        <v>0</v>
      </c>
      <c r="Q137" s="1">
        <v>0</v>
      </c>
    </row>
    <row r="138" spans="2:17" x14ac:dyDescent="0.15">
      <c r="B138" s="8" t="str">
        <f>VLOOKUP(G138,角色!A:B,2,FALSE)</f>
        <v>法师</v>
      </c>
      <c r="C138" s="8" t="str">
        <f t="shared" si="16"/>
        <v>主动技能1</v>
      </c>
      <c r="D138" s="8">
        <f t="shared" si="18"/>
        <v>12</v>
      </c>
      <c r="E138" s="8">
        <f t="shared" si="19"/>
        <v>13</v>
      </c>
      <c r="F138" s="8">
        <f t="shared" si="20"/>
        <v>1</v>
      </c>
      <c r="G138" s="8">
        <f t="shared" si="17"/>
        <v>3</v>
      </c>
      <c r="H138" t="str">
        <f t="shared" si="14"/>
        <v>法师主动技能1等级12</v>
      </c>
      <c r="I138" t="str">
        <f t="shared" si="15"/>
        <v>法师主动技能1等级13</v>
      </c>
      <c r="J138" s="1">
        <v>132</v>
      </c>
      <c r="K138" s="1">
        <f>VLOOKUP(H138,主动技能!$A:$B,2,FALSE)</f>
        <v>10030112</v>
      </c>
      <c r="L138" s="1">
        <f>_xlfn.IFNA(VLOOKUP(I138,主动技能!$A:$B,2,FALSE),0)</f>
        <v>10030113</v>
      </c>
      <c r="M138">
        <f>_xlfn.IFNA(VLOOKUP(D138+1,角色属性概况!I:J,2,FALSE),999)</f>
        <v>55</v>
      </c>
      <c r="N138" s="1" t="s">
        <v>249</v>
      </c>
      <c r="O138" s="1">
        <f>VLOOKUP(E138,角色属性概况!Q:R,2,FALSE)</f>
        <v>20000</v>
      </c>
      <c r="P138" s="1">
        <v>0</v>
      </c>
      <c r="Q138" s="1">
        <v>0</v>
      </c>
    </row>
    <row r="139" spans="2:17" x14ac:dyDescent="0.15">
      <c r="B139" s="8" t="str">
        <f>VLOOKUP(G139,角色!A:B,2,FALSE)</f>
        <v>法师</v>
      </c>
      <c r="C139" s="8" t="str">
        <f t="shared" si="16"/>
        <v>主动技能1</v>
      </c>
      <c r="D139" s="8">
        <f t="shared" si="18"/>
        <v>13</v>
      </c>
      <c r="E139" s="8">
        <f t="shared" si="19"/>
        <v>14</v>
      </c>
      <c r="F139" s="8">
        <f t="shared" si="20"/>
        <v>1</v>
      </c>
      <c r="G139" s="8">
        <f t="shared" si="17"/>
        <v>3</v>
      </c>
      <c r="H139" t="str">
        <f t="shared" si="14"/>
        <v>法师主动技能1等级13</v>
      </c>
      <c r="I139" t="str">
        <f t="shared" si="15"/>
        <v>法师主动技能1等级14</v>
      </c>
      <c r="J139" s="1">
        <v>133</v>
      </c>
      <c r="K139" s="1">
        <f>VLOOKUP(H139,主动技能!$A:$B,2,FALSE)</f>
        <v>10030113</v>
      </c>
      <c r="L139" s="1">
        <f>_xlfn.IFNA(VLOOKUP(I139,主动技能!$A:$B,2,FALSE),0)</f>
        <v>10030114</v>
      </c>
      <c r="M139">
        <f>_xlfn.IFNA(VLOOKUP(D139+1,角色属性概况!I:J,2,FALSE),999)</f>
        <v>60</v>
      </c>
      <c r="N139" s="1" t="s">
        <v>249</v>
      </c>
      <c r="O139" s="1">
        <f>VLOOKUP(E139,角色属性概况!Q:R,2,FALSE)</f>
        <v>28300</v>
      </c>
      <c r="P139" s="1">
        <v>0</v>
      </c>
      <c r="Q139" s="1">
        <v>0</v>
      </c>
    </row>
    <row r="140" spans="2:17" x14ac:dyDescent="0.15">
      <c r="B140" s="8" t="str">
        <f>VLOOKUP(G140,角色!A:B,2,FALSE)</f>
        <v>法师</v>
      </c>
      <c r="C140" s="8" t="str">
        <f t="shared" si="16"/>
        <v>主动技能1</v>
      </c>
      <c r="D140" s="8">
        <f t="shared" si="18"/>
        <v>14</v>
      </c>
      <c r="E140" s="8">
        <f t="shared" si="19"/>
        <v>15</v>
      </c>
      <c r="F140" s="8">
        <f t="shared" si="20"/>
        <v>1</v>
      </c>
      <c r="G140" s="8">
        <f t="shared" si="17"/>
        <v>3</v>
      </c>
      <c r="H140" t="str">
        <f t="shared" si="14"/>
        <v>法师主动技能1等级14</v>
      </c>
      <c r="I140" t="str">
        <f t="shared" si="15"/>
        <v>法师主动技能1等级15</v>
      </c>
      <c r="J140" s="1">
        <v>134</v>
      </c>
      <c r="K140" s="1">
        <f>VLOOKUP(H140,主动技能!$A:$B,2,FALSE)</f>
        <v>10030114</v>
      </c>
      <c r="L140" s="1">
        <f>_xlfn.IFNA(VLOOKUP(I140,主动技能!$A:$B,2,FALSE),0)</f>
        <v>10030115</v>
      </c>
      <c r="M140">
        <f>_xlfn.IFNA(VLOOKUP(D140+1,角色属性概况!I:J,2,FALSE),999)</f>
        <v>65</v>
      </c>
      <c r="N140" s="1" t="s">
        <v>249</v>
      </c>
      <c r="O140" s="1">
        <f>VLOOKUP(E140,角色属性概况!Q:R,2,FALSE)</f>
        <v>40100</v>
      </c>
      <c r="P140" s="1">
        <v>0</v>
      </c>
      <c r="Q140" s="1">
        <v>0</v>
      </c>
    </row>
    <row r="141" spans="2:17" x14ac:dyDescent="0.15">
      <c r="B141" s="8" t="str">
        <f>VLOOKUP(G141,角色!A:B,2,FALSE)</f>
        <v>法师</v>
      </c>
      <c r="C141" s="8" t="str">
        <f t="shared" si="16"/>
        <v>主动技能1</v>
      </c>
      <c r="D141" s="8">
        <f t="shared" si="18"/>
        <v>15</v>
      </c>
      <c r="E141" s="8">
        <f t="shared" si="19"/>
        <v>16</v>
      </c>
      <c r="F141" s="8">
        <f t="shared" si="20"/>
        <v>1</v>
      </c>
      <c r="G141" s="8">
        <f t="shared" si="17"/>
        <v>3</v>
      </c>
      <c r="H141" t="str">
        <f t="shared" si="14"/>
        <v>法师主动技能1等级15</v>
      </c>
      <c r="I141" t="str">
        <f t="shared" si="15"/>
        <v>法师主动技能1等级16</v>
      </c>
      <c r="J141" s="1">
        <v>135</v>
      </c>
      <c r="K141" s="1">
        <f>VLOOKUP(H141,主动技能!$A:$B,2,FALSE)</f>
        <v>10030115</v>
      </c>
      <c r="L141" s="1">
        <f>_xlfn.IFNA(VLOOKUP(I141,主动技能!$A:$B,2,FALSE),0)</f>
        <v>10030116</v>
      </c>
      <c r="M141">
        <f>_xlfn.IFNA(VLOOKUP(D141+1,角色属性概况!I:J,2,FALSE),999)</f>
        <v>70</v>
      </c>
      <c r="N141" s="1" t="s">
        <v>249</v>
      </c>
      <c r="O141" s="1">
        <f>VLOOKUP(E141,角色属性概况!Q:R,2,FALSE)</f>
        <v>56700</v>
      </c>
      <c r="P141" s="1">
        <v>0</v>
      </c>
      <c r="Q141" s="1">
        <v>0</v>
      </c>
    </row>
    <row r="142" spans="2:17" x14ac:dyDescent="0.15">
      <c r="B142" s="8" t="str">
        <f>VLOOKUP(G142,角色!A:B,2,FALSE)</f>
        <v>法师</v>
      </c>
      <c r="C142" s="8" t="str">
        <f t="shared" si="16"/>
        <v>主动技能1</v>
      </c>
      <c r="D142" s="8">
        <f t="shared" si="18"/>
        <v>16</v>
      </c>
      <c r="E142" s="8">
        <f t="shared" si="19"/>
        <v>17</v>
      </c>
      <c r="F142" s="8">
        <f t="shared" si="20"/>
        <v>1</v>
      </c>
      <c r="G142" s="8">
        <f t="shared" si="17"/>
        <v>3</v>
      </c>
      <c r="H142" t="str">
        <f t="shared" si="14"/>
        <v>法师主动技能1等级16</v>
      </c>
      <c r="I142" t="str">
        <f t="shared" si="15"/>
        <v>法师主动技能1等级17</v>
      </c>
      <c r="J142" s="1">
        <v>136</v>
      </c>
      <c r="K142" s="1">
        <f>VLOOKUP(H142,主动技能!$A:$B,2,FALSE)</f>
        <v>10030116</v>
      </c>
      <c r="L142" s="1">
        <f>_xlfn.IFNA(VLOOKUP(I142,主动技能!$A:$B,2,FALSE),0)</f>
        <v>10030117</v>
      </c>
      <c r="M142">
        <f>_xlfn.IFNA(VLOOKUP(D142+1,角色属性概况!I:J,2,FALSE),999)</f>
        <v>75</v>
      </c>
      <c r="N142" s="1" t="s">
        <v>249</v>
      </c>
      <c r="O142" s="1">
        <f>VLOOKUP(E142,角色属性概况!Q:R,2,FALSE)</f>
        <v>80400</v>
      </c>
      <c r="P142" s="1">
        <v>0</v>
      </c>
      <c r="Q142" s="1">
        <v>0</v>
      </c>
    </row>
    <row r="143" spans="2:17" x14ac:dyDescent="0.15">
      <c r="B143" s="8" t="str">
        <f>VLOOKUP(G143,角色!A:B,2,FALSE)</f>
        <v>法师</v>
      </c>
      <c r="C143" s="8" t="str">
        <f t="shared" si="16"/>
        <v>主动技能1</v>
      </c>
      <c r="D143" s="8">
        <f t="shared" si="18"/>
        <v>17</v>
      </c>
      <c r="E143" s="8">
        <f t="shared" si="19"/>
        <v>18</v>
      </c>
      <c r="F143" s="8">
        <f t="shared" si="20"/>
        <v>1</v>
      </c>
      <c r="G143" s="8">
        <f t="shared" si="17"/>
        <v>3</v>
      </c>
      <c r="H143" t="str">
        <f t="shared" si="14"/>
        <v>法师主动技能1等级17</v>
      </c>
      <c r="I143" t="str">
        <f t="shared" si="15"/>
        <v>法师主动技能1等级18</v>
      </c>
      <c r="J143" s="1">
        <v>137</v>
      </c>
      <c r="K143" s="1">
        <f>VLOOKUP(H143,主动技能!$A:$B,2,FALSE)</f>
        <v>10030117</v>
      </c>
      <c r="L143" s="1">
        <f>_xlfn.IFNA(VLOOKUP(I143,主动技能!$A:$B,2,FALSE),0)</f>
        <v>10030118</v>
      </c>
      <c r="M143">
        <f>_xlfn.IFNA(VLOOKUP(D143+1,角色属性概况!I:J,2,FALSE),999)</f>
        <v>80</v>
      </c>
      <c r="N143" s="1" t="s">
        <v>249</v>
      </c>
      <c r="O143" s="1">
        <f>VLOOKUP(E143,角色属性概况!Q:R,2,FALSE)</f>
        <v>113800</v>
      </c>
      <c r="P143" s="1">
        <v>0</v>
      </c>
      <c r="Q143" s="1">
        <v>0</v>
      </c>
    </row>
    <row r="144" spans="2:17" x14ac:dyDescent="0.15">
      <c r="B144" s="8" t="str">
        <f>VLOOKUP(G144,角色!A:B,2,FALSE)</f>
        <v>法师</v>
      </c>
      <c r="C144" s="8" t="str">
        <f t="shared" si="16"/>
        <v>主动技能1</v>
      </c>
      <c r="D144" s="8">
        <f t="shared" si="18"/>
        <v>18</v>
      </c>
      <c r="E144" s="8">
        <f t="shared" si="19"/>
        <v>19</v>
      </c>
      <c r="F144" s="8">
        <f t="shared" si="20"/>
        <v>1</v>
      </c>
      <c r="G144" s="8">
        <f t="shared" si="17"/>
        <v>3</v>
      </c>
      <c r="H144" t="str">
        <f t="shared" si="14"/>
        <v>法师主动技能1等级18</v>
      </c>
      <c r="I144" t="str">
        <f t="shared" si="15"/>
        <v>法师主动技能1等级19</v>
      </c>
      <c r="J144" s="1">
        <v>138</v>
      </c>
      <c r="K144" s="1">
        <f>VLOOKUP(H144,主动技能!$A:$B,2,FALSE)</f>
        <v>10030118</v>
      </c>
      <c r="L144" s="1">
        <f>_xlfn.IFNA(VLOOKUP(I144,主动技能!$A:$B,2,FALSE),0)</f>
        <v>10030119</v>
      </c>
      <c r="M144">
        <f>_xlfn.IFNA(VLOOKUP(D144+1,角色属性概况!I:J,2,FALSE),999)</f>
        <v>85</v>
      </c>
      <c r="N144" s="1" t="s">
        <v>249</v>
      </c>
      <c r="O144" s="1">
        <f>VLOOKUP(E144,角色属性概况!Q:R,2,FALSE)</f>
        <v>161100</v>
      </c>
      <c r="P144" s="1">
        <v>0</v>
      </c>
      <c r="Q144" s="1">
        <v>0</v>
      </c>
    </row>
    <row r="145" spans="2:17" x14ac:dyDescent="0.15">
      <c r="B145" s="8" t="str">
        <f>VLOOKUP(G145,角色!A:B,2,FALSE)</f>
        <v>法师</v>
      </c>
      <c r="C145" s="8" t="str">
        <f t="shared" si="16"/>
        <v>主动技能1</v>
      </c>
      <c r="D145" s="8">
        <f t="shared" si="18"/>
        <v>19</v>
      </c>
      <c r="E145" s="8">
        <f t="shared" si="19"/>
        <v>20</v>
      </c>
      <c r="F145" s="8">
        <f t="shared" si="20"/>
        <v>1</v>
      </c>
      <c r="G145" s="8">
        <f t="shared" si="17"/>
        <v>3</v>
      </c>
      <c r="H145" t="str">
        <f t="shared" si="14"/>
        <v>法师主动技能1等级19</v>
      </c>
      <c r="I145" t="str">
        <f t="shared" si="15"/>
        <v>法师主动技能1等级20</v>
      </c>
      <c r="J145" s="1">
        <v>139</v>
      </c>
      <c r="K145" s="1">
        <f>VLOOKUP(H145,主动技能!$A:$B,2,FALSE)</f>
        <v>10030119</v>
      </c>
      <c r="L145" s="1">
        <f>_xlfn.IFNA(VLOOKUP(I145,主动技能!$A:$B,2,FALSE),0)</f>
        <v>10030120</v>
      </c>
      <c r="M145">
        <f>_xlfn.IFNA(VLOOKUP(D145+1,角色属性概况!I:J,2,FALSE),999)</f>
        <v>90</v>
      </c>
      <c r="N145" s="1" t="s">
        <v>249</v>
      </c>
      <c r="O145" s="1">
        <f>VLOOKUP(E145,角色属性概况!Q:R,2,FALSE)</f>
        <v>228100</v>
      </c>
      <c r="P145" s="1">
        <v>0</v>
      </c>
      <c r="Q145" s="1">
        <v>0</v>
      </c>
    </row>
    <row r="146" spans="2:17" x14ac:dyDescent="0.15">
      <c r="B146" s="8" t="str">
        <f>VLOOKUP(G146,角色!A:B,2,FALSE)</f>
        <v>法师</v>
      </c>
      <c r="C146" s="8" t="str">
        <f t="shared" si="16"/>
        <v>主动技能1</v>
      </c>
      <c r="D146" s="8">
        <f t="shared" si="18"/>
        <v>20</v>
      </c>
      <c r="E146" s="8">
        <f t="shared" si="19"/>
        <v>21</v>
      </c>
      <c r="F146" s="8">
        <f t="shared" si="20"/>
        <v>1</v>
      </c>
      <c r="G146" s="8">
        <f t="shared" si="17"/>
        <v>3</v>
      </c>
      <c r="H146" t="str">
        <f t="shared" si="14"/>
        <v>法师主动技能1等级20</v>
      </c>
      <c r="I146" t="str">
        <f t="shared" si="15"/>
        <v>法师主动技能1等级21</v>
      </c>
      <c r="J146" s="1">
        <v>140</v>
      </c>
      <c r="K146" s="1">
        <f>VLOOKUP(H146,主动技能!$A:$B,2,FALSE)</f>
        <v>10030120</v>
      </c>
      <c r="L146" s="1">
        <f>_xlfn.IFNA(VLOOKUP(I146,主动技能!$A:$B,2,FALSE),0)</f>
        <v>0</v>
      </c>
      <c r="M146">
        <f>_xlfn.IFNA(VLOOKUP(D146+1,角色属性概况!I:J,2,FALSE),999)</f>
        <v>100</v>
      </c>
      <c r="N146" s="1" t="s">
        <v>249</v>
      </c>
      <c r="O146" s="1">
        <f>VLOOKUP(E146,角色属性概况!Q:R,2,FALSE)</f>
        <v>780200</v>
      </c>
      <c r="P146" s="1">
        <v>0</v>
      </c>
      <c r="Q146" s="1">
        <v>0</v>
      </c>
    </row>
    <row r="147" spans="2:17" x14ac:dyDescent="0.15">
      <c r="B147" s="8" t="str">
        <f>VLOOKUP(G147,角色!A:B,2,FALSE)</f>
        <v>法师</v>
      </c>
      <c r="C147" s="8" t="str">
        <f t="shared" si="16"/>
        <v>主动技能2</v>
      </c>
      <c r="D147" s="8">
        <f t="shared" si="18"/>
        <v>1</v>
      </c>
      <c r="E147" s="8">
        <f t="shared" si="19"/>
        <v>2</v>
      </c>
      <c r="F147" s="8">
        <f t="shared" si="20"/>
        <v>2</v>
      </c>
      <c r="G147" s="8">
        <f t="shared" si="17"/>
        <v>3</v>
      </c>
      <c r="H147" t="str">
        <f t="shared" si="14"/>
        <v>法师主动技能2等级1</v>
      </c>
      <c r="I147" t="str">
        <f t="shared" si="15"/>
        <v>法师主动技能2等级2</v>
      </c>
      <c r="J147" s="1">
        <v>141</v>
      </c>
      <c r="K147" s="1">
        <f>VLOOKUP(H147,主动技能!$A:$B,2,FALSE)</f>
        <v>10030201</v>
      </c>
      <c r="L147" s="1">
        <f>_xlfn.IFNA(VLOOKUP(I147,主动技能!$A:$B,2,FALSE),0)</f>
        <v>10030202</v>
      </c>
      <c r="M147">
        <f>_xlfn.IFNA(VLOOKUP(D147+1,角色属性概况!I:J,2,FALSE),999)</f>
        <v>2</v>
      </c>
      <c r="N147" s="1" t="s">
        <v>249</v>
      </c>
      <c r="O147" s="1">
        <f>VLOOKUP(E147,角色属性概况!Q:R,2,FALSE)</f>
        <v>500</v>
      </c>
      <c r="P147" s="1">
        <v>0</v>
      </c>
      <c r="Q147" s="1">
        <v>0</v>
      </c>
    </row>
    <row r="148" spans="2:17" x14ac:dyDescent="0.15">
      <c r="B148" s="8" t="str">
        <f>VLOOKUP(G148,角色!A:B,2,FALSE)</f>
        <v>法师</v>
      </c>
      <c r="C148" s="8" t="str">
        <f t="shared" si="16"/>
        <v>主动技能2</v>
      </c>
      <c r="D148" s="8">
        <f t="shared" si="18"/>
        <v>2</v>
      </c>
      <c r="E148" s="8">
        <f t="shared" si="19"/>
        <v>3</v>
      </c>
      <c r="F148" s="8">
        <f t="shared" si="20"/>
        <v>2</v>
      </c>
      <c r="G148" s="8">
        <f t="shared" si="17"/>
        <v>3</v>
      </c>
      <c r="H148" t="str">
        <f t="shared" si="14"/>
        <v>法师主动技能2等级2</v>
      </c>
      <c r="I148" t="str">
        <f t="shared" si="15"/>
        <v>法师主动技能2等级3</v>
      </c>
      <c r="J148" s="1">
        <v>142</v>
      </c>
      <c r="K148" s="1">
        <f>VLOOKUP(H148,主动技能!$A:$B,2,FALSE)</f>
        <v>10030202</v>
      </c>
      <c r="L148" s="1">
        <f>_xlfn.IFNA(VLOOKUP(I148,主动技能!$A:$B,2,FALSE),0)</f>
        <v>10030203</v>
      </c>
      <c r="M148">
        <f>_xlfn.IFNA(VLOOKUP(D148+1,角色属性概况!I:J,2,FALSE),999)</f>
        <v>5</v>
      </c>
      <c r="N148" s="1" t="s">
        <v>249</v>
      </c>
      <c r="O148" s="1">
        <f>VLOOKUP(E148,角色属性概况!Q:R,2,FALSE)</f>
        <v>600</v>
      </c>
      <c r="P148" s="1">
        <v>0</v>
      </c>
      <c r="Q148" s="1">
        <v>0</v>
      </c>
    </row>
    <row r="149" spans="2:17" x14ac:dyDescent="0.15">
      <c r="B149" s="8" t="str">
        <f>VLOOKUP(G149,角色!A:B,2,FALSE)</f>
        <v>法师</v>
      </c>
      <c r="C149" s="8" t="str">
        <f t="shared" si="16"/>
        <v>主动技能2</v>
      </c>
      <c r="D149" s="8">
        <f t="shared" si="18"/>
        <v>3</v>
      </c>
      <c r="E149" s="8">
        <f t="shared" si="19"/>
        <v>4</v>
      </c>
      <c r="F149" s="8">
        <f t="shared" si="20"/>
        <v>2</v>
      </c>
      <c r="G149" s="8">
        <f t="shared" si="17"/>
        <v>3</v>
      </c>
      <c r="H149" t="str">
        <f t="shared" si="14"/>
        <v>法师主动技能2等级3</v>
      </c>
      <c r="I149" t="str">
        <f t="shared" si="15"/>
        <v>法师主动技能2等级4</v>
      </c>
      <c r="J149" s="1">
        <v>143</v>
      </c>
      <c r="K149" s="1">
        <f>VLOOKUP(H149,主动技能!$A:$B,2,FALSE)</f>
        <v>10030203</v>
      </c>
      <c r="L149" s="1">
        <f>_xlfn.IFNA(VLOOKUP(I149,主动技能!$A:$B,2,FALSE),0)</f>
        <v>10030204</v>
      </c>
      <c r="M149">
        <f>_xlfn.IFNA(VLOOKUP(D149+1,角色属性概况!I:J,2,FALSE),999)</f>
        <v>10</v>
      </c>
      <c r="N149" s="1" t="s">
        <v>249</v>
      </c>
      <c r="O149" s="1">
        <f>VLOOKUP(E149,角色属性概况!Q:R,2,FALSE)</f>
        <v>800</v>
      </c>
      <c r="P149" s="1">
        <v>0</v>
      </c>
      <c r="Q149" s="1">
        <v>0</v>
      </c>
    </row>
    <row r="150" spans="2:17" x14ac:dyDescent="0.15">
      <c r="B150" s="8" t="str">
        <f>VLOOKUP(G150,角色!A:B,2,FALSE)</f>
        <v>法师</v>
      </c>
      <c r="C150" s="8" t="str">
        <f t="shared" si="16"/>
        <v>主动技能2</v>
      </c>
      <c r="D150" s="8">
        <f t="shared" si="18"/>
        <v>4</v>
      </c>
      <c r="E150" s="8">
        <f t="shared" si="19"/>
        <v>5</v>
      </c>
      <c r="F150" s="8">
        <f t="shared" si="20"/>
        <v>2</v>
      </c>
      <c r="G150" s="8">
        <f t="shared" si="17"/>
        <v>3</v>
      </c>
      <c r="H150" t="str">
        <f t="shared" si="14"/>
        <v>法师主动技能2等级4</v>
      </c>
      <c r="I150" t="str">
        <f t="shared" si="15"/>
        <v>法师主动技能2等级5</v>
      </c>
      <c r="J150" s="1">
        <v>144</v>
      </c>
      <c r="K150" s="1">
        <f>VLOOKUP(H150,主动技能!$A:$B,2,FALSE)</f>
        <v>10030204</v>
      </c>
      <c r="L150" s="1">
        <f>_xlfn.IFNA(VLOOKUP(I150,主动技能!$A:$B,2,FALSE),0)</f>
        <v>10030205</v>
      </c>
      <c r="M150">
        <f>_xlfn.IFNA(VLOOKUP(D150+1,角色属性概况!I:J,2,FALSE),999)</f>
        <v>15</v>
      </c>
      <c r="N150" s="1" t="s">
        <v>249</v>
      </c>
      <c r="O150" s="1">
        <f>VLOOKUP(E150,角色属性概况!Q:R,2,FALSE)</f>
        <v>1200</v>
      </c>
      <c r="P150" s="1">
        <v>0</v>
      </c>
      <c r="Q150" s="1">
        <v>0</v>
      </c>
    </row>
    <row r="151" spans="2:17" x14ac:dyDescent="0.15">
      <c r="B151" s="8" t="str">
        <f>VLOOKUP(G151,角色!A:B,2,FALSE)</f>
        <v>法师</v>
      </c>
      <c r="C151" s="8" t="str">
        <f t="shared" si="16"/>
        <v>主动技能2</v>
      </c>
      <c r="D151" s="8">
        <f t="shared" si="18"/>
        <v>5</v>
      </c>
      <c r="E151" s="8">
        <f t="shared" si="19"/>
        <v>6</v>
      </c>
      <c r="F151" s="8">
        <f t="shared" si="20"/>
        <v>2</v>
      </c>
      <c r="G151" s="8">
        <f t="shared" si="17"/>
        <v>3</v>
      </c>
      <c r="H151" t="str">
        <f t="shared" si="14"/>
        <v>法师主动技能2等级5</v>
      </c>
      <c r="I151" t="str">
        <f t="shared" si="15"/>
        <v>法师主动技能2等级6</v>
      </c>
      <c r="J151" s="1">
        <v>145</v>
      </c>
      <c r="K151" s="1">
        <f>VLOOKUP(H151,主动技能!$A:$B,2,FALSE)</f>
        <v>10030205</v>
      </c>
      <c r="L151" s="1">
        <f>_xlfn.IFNA(VLOOKUP(I151,主动技能!$A:$B,2,FALSE),0)</f>
        <v>10030206</v>
      </c>
      <c r="M151">
        <f>_xlfn.IFNA(VLOOKUP(D151+1,角色属性概况!I:J,2,FALSE),999)</f>
        <v>20</v>
      </c>
      <c r="N151" s="1" t="s">
        <v>249</v>
      </c>
      <c r="O151" s="1">
        <f>VLOOKUP(E151,角色属性概况!Q:R,2,FALSE)</f>
        <v>1700</v>
      </c>
      <c r="P151" s="1">
        <v>0</v>
      </c>
      <c r="Q151" s="1">
        <v>0</v>
      </c>
    </row>
    <row r="152" spans="2:17" x14ac:dyDescent="0.15">
      <c r="B152" s="8" t="str">
        <f>VLOOKUP(G152,角色!A:B,2,FALSE)</f>
        <v>法师</v>
      </c>
      <c r="C152" s="8" t="str">
        <f t="shared" si="16"/>
        <v>主动技能2</v>
      </c>
      <c r="D152" s="8">
        <f t="shared" si="18"/>
        <v>6</v>
      </c>
      <c r="E152" s="8">
        <f t="shared" si="19"/>
        <v>7</v>
      </c>
      <c r="F152" s="8">
        <f t="shared" si="20"/>
        <v>2</v>
      </c>
      <c r="G152" s="8">
        <f t="shared" si="17"/>
        <v>3</v>
      </c>
      <c r="H152" t="str">
        <f t="shared" ref="H152:H215" si="21">$B152&amp;$C152&amp;D$6&amp;D152</f>
        <v>法师主动技能2等级6</v>
      </c>
      <c r="I152" t="str">
        <f t="shared" ref="I152:I215" si="22">$B152&amp;$C152&amp;E$6&amp;E152</f>
        <v>法师主动技能2等级7</v>
      </c>
      <c r="J152" s="1">
        <v>146</v>
      </c>
      <c r="K152" s="1">
        <f>VLOOKUP(H152,主动技能!$A:$B,2,FALSE)</f>
        <v>10030206</v>
      </c>
      <c r="L152" s="1">
        <f>_xlfn.IFNA(VLOOKUP(I152,主动技能!$A:$B,2,FALSE),0)</f>
        <v>10030207</v>
      </c>
      <c r="M152">
        <f>_xlfn.IFNA(VLOOKUP(D152+1,角色属性概况!I:J,2,FALSE),999)</f>
        <v>25</v>
      </c>
      <c r="N152" s="1" t="s">
        <v>249</v>
      </c>
      <c r="O152" s="1">
        <f>VLOOKUP(E152,角色属性概况!Q:R,2,FALSE)</f>
        <v>2400</v>
      </c>
      <c r="P152" s="1">
        <v>0</v>
      </c>
      <c r="Q152" s="1">
        <v>0</v>
      </c>
    </row>
    <row r="153" spans="2:17" x14ac:dyDescent="0.15">
      <c r="B153" s="8" t="str">
        <f>VLOOKUP(G153,角色!A:B,2,FALSE)</f>
        <v>法师</v>
      </c>
      <c r="C153" s="8" t="str">
        <f t="shared" si="16"/>
        <v>主动技能2</v>
      </c>
      <c r="D153" s="8">
        <f t="shared" si="18"/>
        <v>7</v>
      </c>
      <c r="E153" s="8">
        <f t="shared" si="19"/>
        <v>8</v>
      </c>
      <c r="F153" s="8">
        <f t="shared" si="20"/>
        <v>2</v>
      </c>
      <c r="G153" s="8">
        <f t="shared" si="17"/>
        <v>3</v>
      </c>
      <c r="H153" t="str">
        <f t="shared" si="21"/>
        <v>法师主动技能2等级7</v>
      </c>
      <c r="I153" t="str">
        <f t="shared" si="22"/>
        <v>法师主动技能2等级8</v>
      </c>
      <c r="J153" s="1">
        <v>147</v>
      </c>
      <c r="K153" s="1">
        <f>VLOOKUP(H153,主动技能!$A:$B,2,FALSE)</f>
        <v>10030207</v>
      </c>
      <c r="L153" s="1">
        <f>_xlfn.IFNA(VLOOKUP(I153,主动技能!$A:$B,2,FALSE),0)</f>
        <v>10030208</v>
      </c>
      <c r="M153">
        <f>_xlfn.IFNA(VLOOKUP(D153+1,角色属性概况!I:J,2,FALSE),999)</f>
        <v>30</v>
      </c>
      <c r="N153" s="1" t="s">
        <v>249</v>
      </c>
      <c r="O153" s="1">
        <f>VLOOKUP(E153,角色属性概况!Q:R,2,FALSE)</f>
        <v>3500</v>
      </c>
      <c r="P153" s="1">
        <v>0</v>
      </c>
      <c r="Q153" s="1">
        <v>0</v>
      </c>
    </row>
    <row r="154" spans="2:17" x14ac:dyDescent="0.15">
      <c r="B154" s="8" t="str">
        <f>VLOOKUP(G154,角色!A:B,2,FALSE)</f>
        <v>法师</v>
      </c>
      <c r="C154" s="8" t="str">
        <f t="shared" si="16"/>
        <v>主动技能2</v>
      </c>
      <c r="D154" s="8">
        <f t="shared" si="18"/>
        <v>8</v>
      </c>
      <c r="E154" s="8">
        <f t="shared" si="19"/>
        <v>9</v>
      </c>
      <c r="F154" s="8">
        <f t="shared" si="20"/>
        <v>2</v>
      </c>
      <c r="G154" s="8">
        <f t="shared" si="17"/>
        <v>3</v>
      </c>
      <c r="H154" t="str">
        <f t="shared" si="21"/>
        <v>法师主动技能2等级8</v>
      </c>
      <c r="I154" t="str">
        <f t="shared" si="22"/>
        <v>法师主动技能2等级9</v>
      </c>
      <c r="J154" s="1">
        <v>148</v>
      </c>
      <c r="K154" s="1">
        <f>VLOOKUP(H154,主动技能!$A:$B,2,FALSE)</f>
        <v>10030208</v>
      </c>
      <c r="L154" s="1">
        <f>_xlfn.IFNA(VLOOKUP(I154,主动技能!$A:$B,2,FALSE),0)</f>
        <v>10030209</v>
      </c>
      <c r="M154">
        <f>_xlfn.IFNA(VLOOKUP(D154+1,角色属性概况!I:J,2,FALSE),999)</f>
        <v>35</v>
      </c>
      <c r="N154" s="1" t="s">
        <v>249</v>
      </c>
      <c r="O154" s="1">
        <f>VLOOKUP(E154,角色属性概况!Q:R,2,FALSE)</f>
        <v>4900</v>
      </c>
      <c r="P154" s="1">
        <v>0</v>
      </c>
      <c r="Q154" s="1">
        <v>0</v>
      </c>
    </row>
    <row r="155" spans="2:17" x14ac:dyDescent="0.15">
      <c r="B155" s="8" t="str">
        <f>VLOOKUP(G155,角色!A:B,2,FALSE)</f>
        <v>法师</v>
      </c>
      <c r="C155" s="8" t="str">
        <f t="shared" si="16"/>
        <v>主动技能2</v>
      </c>
      <c r="D155" s="8">
        <f t="shared" si="18"/>
        <v>9</v>
      </c>
      <c r="E155" s="8">
        <f t="shared" si="19"/>
        <v>10</v>
      </c>
      <c r="F155" s="8">
        <f t="shared" si="20"/>
        <v>2</v>
      </c>
      <c r="G155" s="8">
        <f t="shared" si="17"/>
        <v>3</v>
      </c>
      <c r="H155" t="str">
        <f t="shared" si="21"/>
        <v>法师主动技能2等级9</v>
      </c>
      <c r="I155" t="str">
        <f t="shared" si="22"/>
        <v>法师主动技能2等级10</v>
      </c>
      <c r="J155" s="1">
        <v>149</v>
      </c>
      <c r="K155" s="1">
        <f>VLOOKUP(H155,主动技能!$A:$B,2,FALSE)</f>
        <v>10030209</v>
      </c>
      <c r="L155" s="1">
        <f>_xlfn.IFNA(VLOOKUP(I155,主动技能!$A:$B,2,FALSE),0)</f>
        <v>10030210</v>
      </c>
      <c r="M155">
        <f>_xlfn.IFNA(VLOOKUP(D155+1,角色属性概况!I:J,2,FALSE),999)</f>
        <v>40</v>
      </c>
      <c r="N155" s="1" t="s">
        <v>249</v>
      </c>
      <c r="O155" s="1">
        <f>VLOOKUP(E155,角色属性概况!Q:R,2,FALSE)</f>
        <v>7000</v>
      </c>
      <c r="P155" s="1">
        <v>0</v>
      </c>
      <c r="Q155" s="1">
        <v>0</v>
      </c>
    </row>
    <row r="156" spans="2:17" x14ac:dyDescent="0.15">
      <c r="B156" s="8" t="str">
        <f>VLOOKUP(G156,角色!A:B,2,FALSE)</f>
        <v>法师</v>
      </c>
      <c r="C156" s="8" t="str">
        <f t="shared" si="16"/>
        <v>主动技能2</v>
      </c>
      <c r="D156" s="8">
        <f t="shared" si="18"/>
        <v>10</v>
      </c>
      <c r="E156" s="8">
        <f t="shared" si="19"/>
        <v>11</v>
      </c>
      <c r="F156" s="8">
        <f t="shared" si="20"/>
        <v>2</v>
      </c>
      <c r="G156" s="8">
        <f t="shared" si="17"/>
        <v>3</v>
      </c>
      <c r="H156" t="str">
        <f t="shared" si="21"/>
        <v>法师主动技能2等级10</v>
      </c>
      <c r="I156" t="str">
        <f t="shared" si="22"/>
        <v>法师主动技能2等级11</v>
      </c>
      <c r="J156" s="1">
        <v>150</v>
      </c>
      <c r="K156" s="1">
        <f>VLOOKUP(H156,主动技能!$A:$B,2,FALSE)</f>
        <v>10030210</v>
      </c>
      <c r="L156" s="1">
        <f>_xlfn.IFNA(VLOOKUP(I156,主动技能!$A:$B,2,FALSE),0)</f>
        <v>10030211</v>
      </c>
      <c r="M156">
        <f>_xlfn.IFNA(VLOOKUP(D156+1,角色属性概况!I:J,2,FALSE),999)</f>
        <v>45</v>
      </c>
      <c r="N156" s="1" t="s">
        <v>249</v>
      </c>
      <c r="O156" s="1">
        <f>VLOOKUP(E156,角色属性概况!Q:R,2,FALSE)</f>
        <v>9900</v>
      </c>
      <c r="P156" s="1">
        <v>0</v>
      </c>
      <c r="Q156" s="1">
        <v>0</v>
      </c>
    </row>
    <row r="157" spans="2:17" x14ac:dyDescent="0.15">
      <c r="B157" s="8" t="str">
        <f>VLOOKUP(G157,角色!A:B,2,FALSE)</f>
        <v>法师</v>
      </c>
      <c r="C157" s="8" t="str">
        <f t="shared" si="16"/>
        <v>主动技能2</v>
      </c>
      <c r="D157" s="8">
        <f t="shared" si="18"/>
        <v>11</v>
      </c>
      <c r="E157" s="8">
        <f t="shared" si="19"/>
        <v>12</v>
      </c>
      <c r="F157" s="8">
        <f t="shared" si="20"/>
        <v>2</v>
      </c>
      <c r="G157" s="8">
        <f t="shared" si="17"/>
        <v>3</v>
      </c>
      <c r="H157" t="str">
        <f t="shared" si="21"/>
        <v>法师主动技能2等级11</v>
      </c>
      <c r="I157" t="str">
        <f t="shared" si="22"/>
        <v>法师主动技能2等级12</v>
      </c>
      <c r="J157" s="1">
        <v>151</v>
      </c>
      <c r="K157" s="1">
        <f>VLOOKUP(H157,主动技能!$A:$B,2,FALSE)</f>
        <v>10030211</v>
      </c>
      <c r="L157" s="1">
        <f>_xlfn.IFNA(VLOOKUP(I157,主动技能!$A:$B,2,FALSE),0)</f>
        <v>10030212</v>
      </c>
      <c r="M157">
        <f>_xlfn.IFNA(VLOOKUP(D157+1,角色属性概况!I:J,2,FALSE),999)</f>
        <v>50</v>
      </c>
      <c r="N157" s="1" t="s">
        <v>249</v>
      </c>
      <c r="O157" s="1">
        <f>VLOOKUP(E157,角色属性概况!Q:R,2,FALSE)</f>
        <v>14100</v>
      </c>
      <c r="P157" s="1">
        <v>0</v>
      </c>
      <c r="Q157" s="1">
        <v>0</v>
      </c>
    </row>
    <row r="158" spans="2:17" x14ac:dyDescent="0.15">
      <c r="B158" s="8" t="str">
        <f>VLOOKUP(G158,角色!A:B,2,FALSE)</f>
        <v>法师</v>
      </c>
      <c r="C158" s="8" t="str">
        <f t="shared" si="16"/>
        <v>主动技能2</v>
      </c>
      <c r="D158" s="8">
        <f t="shared" si="18"/>
        <v>12</v>
      </c>
      <c r="E158" s="8">
        <f t="shared" si="19"/>
        <v>13</v>
      </c>
      <c r="F158" s="8">
        <f t="shared" si="20"/>
        <v>2</v>
      </c>
      <c r="G158" s="8">
        <f t="shared" si="17"/>
        <v>3</v>
      </c>
      <c r="H158" t="str">
        <f t="shared" si="21"/>
        <v>法师主动技能2等级12</v>
      </c>
      <c r="I158" t="str">
        <f t="shared" si="22"/>
        <v>法师主动技能2等级13</v>
      </c>
      <c r="J158" s="1">
        <v>152</v>
      </c>
      <c r="K158" s="1">
        <f>VLOOKUP(H158,主动技能!$A:$B,2,FALSE)</f>
        <v>10030212</v>
      </c>
      <c r="L158" s="1">
        <f>_xlfn.IFNA(VLOOKUP(I158,主动技能!$A:$B,2,FALSE),0)</f>
        <v>10030213</v>
      </c>
      <c r="M158">
        <f>_xlfn.IFNA(VLOOKUP(D158+1,角色属性概况!I:J,2,FALSE),999)</f>
        <v>55</v>
      </c>
      <c r="N158" s="1" t="s">
        <v>249</v>
      </c>
      <c r="O158" s="1">
        <f>VLOOKUP(E158,角色属性概况!Q:R,2,FALSE)</f>
        <v>20000</v>
      </c>
      <c r="P158" s="1">
        <v>0</v>
      </c>
      <c r="Q158" s="1">
        <v>0</v>
      </c>
    </row>
    <row r="159" spans="2:17" x14ac:dyDescent="0.15">
      <c r="B159" s="8" t="str">
        <f>VLOOKUP(G159,角色!A:B,2,FALSE)</f>
        <v>法师</v>
      </c>
      <c r="C159" s="8" t="str">
        <f t="shared" si="16"/>
        <v>主动技能2</v>
      </c>
      <c r="D159" s="8">
        <f t="shared" si="18"/>
        <v>13</v>
      </c>
      <c r="E159" s="8">
        <f t="shared" si="19"/>
        <v>14</v>
      </c>
      <c r="F159" s="8">
        <f t="shared" si="20"/>
        <v>2</v>
      </c>
      <c r="G159" s="8">
        <f t="shared" si="17"/>
        <v>3</v>
      </c>
      <c r="H159" t="str">
        <f t="shared" si="21"/>
        <v>法师主动技能2等级13</v>
      </c>
      <c r="I159" t="str">
        <f t="shared" si="22"/>
        <v>法师主动技能2等级14</v>
      </c>
      <c r="J159" s="1">
        <v>153</v>
      </c>
      <c r="K159" s="1">
        <f>VLOOKUP(H159,主动技能!$A:$B,2,FALSE)</f>
        <v>10030213</v>
      </c>
      <c r="L159" s="1">
        <f>_xlfn.IFNA(VLOOKUP(I159,主动技能!$A:$B,2,FALSE),0)</f>
        <v>10030214</v>
      </c>
      <c r="M159">
        <f>_xlfn.IFNA(VLOOKUP(D159+1,角色属性概况!I:J,2,FALSE),999)</f>
        <v>60</v>
      </c>
      <c r="N159" s="1" t="s">
        <v>249</v>
      </c>
      <c r="O159" s="1">
        <f>VLOOKUP(E159,角色属性概况!Q:R,2,FALSE)</f>
        <v>28300</v>
      </c>
      <c r="P159" s="1">
        <v>0</v>
      </c>
      <c r="Q159" s="1">
        <v>0</v>
      </c>
    </row>
    <row r="160" spans="2:17" x14ac:dyDescent="0.15">
      <c r="B160" s="8" t="str">
        <f>VLOOKUP(G160,角色!A:B,2,FALSE)</f>
        <v>法师</v>
      </c>
      <c r="C160" s="8" t="str">
        <f t="shared" si="16"/>
        <v>主动技能2</v>
      </c>
      <c r="D160" s="8">
        <f t="shared" si="18"/>
        <v>14</v>
      </c>
      <c r="E160" s="8">
        <f t="shared" si="19"/>
        <v>15</v>
      </c>
      <c r="F160" s="8">
        <f t="shared" si="20"/>
        <v>2</v>
      </c>
      <c r="G160" s="8">
        <f t="shared" si="17"/>
        <v>3</v>
      </c>
      <c r="H160" t="str">
        <f t="shared" si="21"/>
        <v>法师主动技能2等级14</v>
      </c>
      <c r="I160" t="str">
        <f t="shared" si="22"/>
        <v>法师主动技能2等级15</v>
      </c>
      <c r="J160" s="1">
        <v>154</v>
      </c>
      <c r="K160" s="1">
        <f>VLOOKUP(H160,主动技能!$A:$B,2,FALSE)</f>
        <v>10030214</v>
      </c>
      <c r="L160" s="1">
        <f>_xlfn.IFNA(VLOOKUP(I160,主动技能!$A:$B,2,FALSE),0)</f>
        <v>10030215</v>
      </c>
      <c r="M160">
        <f>_xlfn.IFNA(VLOOKUP(D160+1,角色属性概况!I:J,2,FALSE),999)</f>
        <v>65</v>
      </c>
      <c r="N160" s="1" t="s">
        <v>249</v>
      </c>
      <c r="O160" s="1">
        <f>VLOOKUP(E160,角色属性概况!Q:R,2,FALSE)</f>
        <v>40100</v>
      </c>
      <c r="P160" s="1">
        <v>0</v>
      </c>
      <c r="Q160" s="1">
        <v>0</v>
      </c>
    </row>
    <row r="161" spans="2:17" x14ac:dyDescent="0.15">
      <c r="B161" s="8" t="str">
        <f>VLOOKUP(G161,角色!A:B,2,FALSE)</f>
        <v>法师</v>
      </c>
      <c r="C161" s="8" t="str">
        <f t="shared" si="16"/>
        <v>主动技能2</v>
      </c>
      <c r="D161" s="8">
        <f t="shared" si="18"/>
        <v>15</v>
      </c>
      <c r="E161" s="8">
        <f t="shared" si="19"/>
        <v>16</v>
      </c>
      <c r="F161" s="8">
        <f t="shared" si="20"/>
        <v>2</v>
      </c>
      <c r="G161" s="8">
        <f t="shared" si="17"/>
        <v>3</v>
      </c>
      <c r="H161" t="str">
        <f t="shared" si="21"/>
        <v>法师主动技能2等级15</v>
      </c>
      <c r="I161" t="str">
        <f t="shared" si="22"/>
        <v>法师主动技能2等级16</v>
      </c>
      <c r="J161" s="1">
        <v>155</v>
      </c>
      <c r="K161" s="1">
        <f>VLOOKUP(H161,主动技能!$A:$B,2,FALSE)</f>
        <v>10030215</v>
      </c>
      <c r="L161" s="1">
        <f>_xlfn.IFNA(VLOOKUP(I161,主动技能!$A:$B,2,FALSE),0)</f>
        <v>10030216</v>
      </c>
      <c r="M161">
        <f>_xlfn.IFNA(VLOOKUP(D161+1,角色属性概况!I:J,2,FALSE),999)</f>
        <v>70</v>
      </c>
      <c r="N161" s="1" t="s">
        <v>249</v>
      </c>
      <c r="O161" s="1">
        <f>VLOOKUP(E161,角色属性概况!Q:R,2,FALSE)</f>
        <v>56700</v>
      </c>
      <c r="P161" s="1">
        <v>0</v>
      </c>
      <c r="Q161" s="1">
        <v>0</v>
      </c>
    </row>
    <row r="162" spans="2:17" x14ac:dyDescent="0.15">
      <c r="B162" s="8" t="str">
        <f>VLOOKUP(G162,角色!A:B,2,FALSE)</f>
        <v>法师</v>
      </c>
      <c r="C162" s="8" t="str">
        <f t="shared" si="16"/>
        <v>主动技能2</v>
      </c>
      <c r="D162" s="8">
        <f t="shared" si="18"/>
        <v>16</v>
      </c>
      <c r="E162" s="8">
        <f t="shared" si="19"/>
        <v>17</v>
      </c>
      <c r="F162" s="8">
        <f t="shared" si="20"/>
        <v>2</v>
      </c>
      <c r="G162" s="8">
        <f t="shared" si="17"/>
        <v>3</v>
      </c>
      <c r="H162" t="str">
        <f t="shared" si="21"/>
        <v>法师主动技能2等级16</v>
      </c>
      <c r="I162" t="str">
        <f t="shared" si="22"/>
        <v>法师主动技能2等级17</v>
      </c>
      <c r="J162" s="1">
        <v>156</v>
      </c>
      <c r="K162" s="1">
        <f>VLOOKUP(H162,主动技能!$A:$B,2,FALSE)</f>
        <v>10030216</v>
      </c>
      <c r="L162" s="1">
        <f>_xlfn.IFNA(VLOOKUP(I162,主动技能!$A:$B,2,FALSE),0)</f>
        <v>10030217</v>
      </c>
      <c r="M162">
        <f>_xlfn.IFNA(VLOOKUP(D162+1,角色属性概况!I:J,2,FALSE),999)</f>
        <v>75</v>
      </c>
      <c r="N162" s="1" t="s">
        <v>249</v>
      </c>
      <c r="O162" s="1">
        <f>VLOOKUP(E162,角色属性概况!Q:R,2,FALSE)</f>
        <v>80400</v>
      </c>
      <c r="P162" s="1">
        <v>0</v>
      </c>
      <c r="Q162" s="1">
        <v>0</v>
      </c>
    </row>
    <row r="163" spans="2:17" x14ac:dyDescent="0.15">
      <c r="B163" s="8" t="str">
        <f>VLOOKUP(G163,角色!A:B,2,FALSE)</f>
        <v>法师</v>
      </c>
      <c r="C163" s="8" t="str">
        <f t="shared" si="16"/>
        <v>主动技能2</v>
      </c>
      <c r="D163" s="8">
        <f t="shared" si="18"/>
        <v>17</v>
      </c>
      <c r="E163" s="8">
        <f t="shared" si="19"/>
        <v>18</v>
      </c>
      <c r="F163" s="8">
        <f t="shared" si="20"/>
        <v>2</v>
      </c>
      <c r="G163" s="8">
        <f t="shared" si="17"/>
        <v>3</v>
      </c>
      <c r="H163" t="str">
        <f t="shared" si="21"/>
        <v>法师主动技能2等级17</v>
      </c>
      <c r="I163" t="str">
        <f t="shared" si="22"/>
        <v>法师主动技能2等级18</v>
      </c>
      <c r="J163" s="1">
        <v>157</v>
      </c>
      <c r="K163" s="1">
        <f>VLOOKUP(H163,主动技能!$A:$B,2,FALSE)</f>
        <v>10030217</v>
      </c>
      <c r="L163" s="1">
        <f>_xlfn.IFNA(VLOOKUP(I163,主动技能!$A:$B,2,FALSE),0)</f>
        <v>10030218</v>
      </c>
      <c r="M163">
        <f>_xlfn.IFNA(VLOOKUP(D163+1,角色属性概况!I:J,2,FALSE),999)</f>
        <v>80</v>
      </c>
      <c r="N163" s="1" t="s">
        <v>249</v>
      </c>
      <c r="O163" s="1">
        <f>VLOOKUP(E163,角色属性概况!Q:R,2,FALSE)</f>
        <v>113800</v>
      </c>
      <c r="P163" s="1">
        <v>0</v>
      </c>
      <c r="Q163" s="1">
        <v>0</v>
      </c>
    </row>
    <row r="164" spans="2:17" x14ac:dyDescent="0.15">
      <c r="B164" s="8" t="str">
        <f>VLOOKUP(G164,角色!A:B,2,FALSE)</f>
        <v>法师</v>
      </c>
      <c r="C164" s="8" t="str">
        <f t="shared" si="16"/>
        <v>主动技能2</v>
      </c>
      <c r="D164" s="8">
        <f t="shared" si="18"/>
        <v>18</v>
      </c>
      <c r="E164" s="8">
        <f t="shared" si="19"/>
        <v>19</v>
      </c>
      <c r="F164" s="8">
        <f t="shared" si="20"/>
        <v>2</v>
      </c>
      <c r="G164" s="8">
        <f t="shared" si="17"/>
        <v>3</v>
      </c>
      <c r="H164" t="str">
        <f t="shared" si="21"/>
        <v>法师主动技能2等级18</v>
      </c>
      <c r="I164" t="str">
        <f t="shared" si="22"/>
        <v>法师主动技能2等级19</v>
      </c>
      <c r="J164" s="1">
        <v>158</v>
      </c>
      <c r="K164" s="1">
        <f>VLOOKUP(H164,主动技能!$A:$B,2,FALSE)</f>
        <v>10030218</v>
      </c>
      <c r="L164" s="1">
        <f>_xlfn.IFNA(VLOOKUP(I164,主动技能!$A:$B,2,FALSE),0)</f>
        <v>10030219</v>
      </c>
      <c r="M164">
        <f>_xlfn.IFNA(VLOOKUP(D164+1,角色属性概况!I:J,2,FALSE),999)</f>
        <v>85</v>
      </c>
      <c r="N164" s="1" t="s">
        <v>249</v>
      </c>
      <c r="O164" s="1">
        <f>VLOOKUP(E164,角色属性概况!Q:R,2,FALSE)</f>
        <v>161100</v>
      </c>
      <c r="P164" s="1">
        <v>0</v>
      </c>
      <c r="Q164" s="1">
        <v>0</v>
      </c>
    </row>
    <row r="165" spans="2:17" x14ac:dyDescent="0.15">
      <c r="B165" s="8" t="str">
        <f>VLOOKUP(G165,角色!A:B,2,FALSE)</f>
        <v>法师</v>
      </c>
      <c r="C165" s="8" t="str">
        <f t="shared" si="16"/>
        <v>主动技能2</v>
      </c>
      <c r="D165" s="8">
        <f t="shared" si="18"/>
        <v>19</v>
      </c>
      <c r="E165" s="8">
        <f t="shared" si="19"/>
        <v>20</v>
      </c>
      <c r="F165" s="8">
        <f t="shared" si="20"/>
        <v>2</v>
      </c>
      <c r="G165" s="8">
        <f t="shared" si="17"/>
        <v>3</v>
      </c>
      <c r="H165" t="str">
        <f t="shared" si="21"/>
        <v>法师主动技能2等级19</v>
      </c>
      <c r="I165" t="str">
        <f t="shared" si="22"/>
        <v>法师主动技能2等级20</v>
      </c>
      <c r="J165" s="1">
        <v>159</v>
      </c>
      <c r="K165" s="1">
        <f>VLOOKUP(H165,主动技能!$A:$B,2,FALSE)</f>
        <v>10030219</v>
      </c>
      <c r="L165" s="1">
        <f>_xlfn.IFNA(VLOOKUP(I165,主动技能!$A:$B,2,FALSE),0)</f>
        <v>10030220</v>
      </c>
      <c r="M165">
        <f>_xlfn.IFNA(VLOOKUP(D165+1,角色属性概况!I:J,2,FALSE),999)</f>
        <v>90</v>
      </c>
      <c r="N165" s="1" t="s">
        <v>249</v>
      </c>
      <c r="O165" s="1">
        <f>VLOOKUP(E165,角色属性概况!Q:R,2,FALSE)</f>
        <v>228100</v>
      </c>
      <c r="P165" s="1">
        <v>0</v>
      </c>
      <c r="Q165" s="1">
        <v>0</v>
      </c>
    </row>
    <row r="166" spans="2:17" x14ac:dyDescent="0.15">
      <c r="B166" s="8" t="str">
        <f>VLOOKUP(G166,角色!A:B,2,FALSE)</f>
        <v>法师</v>
      </c>
      <c r="C166" s="8" t="str">
        <f t="shared" si="16"/>
        <v>主动技能2</v>
      </c>
      <c r="D166" s="8">
        <f t="shared" si="18"/>
        <v>20</v>
      </c>
      <c r="E166" s="8">
        <f t="shared" si="19"/>
        <v>21</v>
      </c>
      <c r="F166" s="8">
        <f t="shared" si="20"/>
        <v>2</v>
      </c>
      <c r="G166" s="8">
        <f t="shared" si="17"/>
        <v>3</v>
      </c>
      <c r="H166" t="str">
        <f t="shared" si="21"/>
        <v>法师主动技能2等级20</v>
      </c>
      <c r="I166" t="str">
        <f t="shared" si="22"/>
        <v>法师主动技能2等级21</v>
      </c>
      <c r="J166" s="1">
        <v>160</v>
      </c>
      <c r="K166" s="1">
        <f>VLOOKUP(H166,主动技能!$A:$B,2,FALSE)</f>
        <v>10030220</v>
      </c>
      <c r="L166" s="1">
        <f>_xlfn.IFNA(VLOOKUP(I166,主动技能!$A:$B,2,FALSE),0)</f>
        <v>0</v>
      </c>
      <c r="M166">
        <f>_xlfn.IFNA(VLOOKUP(D166+1,角色属性概况!I:J,2,FALSE),999)</f>
        <v>100</v>
      </c>
      <c r="N166" s="1" t="s">
        <v>249</v>
      </c>
      <c r="O166" s="1">
        <f>VLOOKUP(E166,角色属性概况!Q:R,2,FALSE)</f>
        <v>780200</v>
      </c>
      <c r="P166" s="1">
        <v>0</v>
      </c>
      <c r="Q166" s="1">
        <v>0</v>
      </c>
    </row>
    <row r="167" spans="2:17" x14ac:dyDescent="0.15">
      <c r="B167" s="8" t="str">
        <f>VLOOKUP(G167,角色!A:B,2,FALSE)</f>
        <v>法师</v>
      </c>
      <c r="C167" s="8" t="str">
        <f t="shared" si="16"/>
        <v>主动技能3</v>
      </c>
      <c r="D167" s="8">
        <f t="shared" si="18"/>
        <v>1</v>
      </c>
      <c r="E167" s="8">
        <f t="shared" si="19"/>
        <v>2</v>
      </c>
      <c r="F167" s="8">
        <f t="shared" si="20"/>
        <v>3</v>
      </c>
      <c r="G167" s="8">
        <f t="shared" si="17"/>
        <v>3</v>
      </c>
      <c r="H167" t="str">
        <f t="shared" si="21"/>
        <v>法师主动技能3等级1</v>
      </c>
      <c r="I167" t="str">
        <f t="shared" si="22"/>
        <v>法师主动技能3等级2</v>
      </c>
      <c r="J167" s="1">
        <v>161</v>
      </c>
      <c r="K167" s="1">
        <f>VLOOKUP(H167,主动技能!$A:$B,2,FALSE)</f>
        <v>10030301</v>
      </c>
      <c r="L167" s="1">
        <f>_xlfn.IFNA(VLOOKUP(I167,主动技能!$A:$B,2,FALSE),0)</f>
        <v>10030302</v>
      </c>
      <c r="M167">
        <f>_xlfn.IFNA(VLOOKUP(D167+1,角色属性概况!I:J,2,FALSE),999)</f>
        <v>2</v>
      </c>
      <c r="N167" s="1" t="s">
        <v>249</v>
      </c>
      <c r="O167" s="1">
        <f>VLOOKUP(E167,角色属性概况!Q:R,2,FALSE)</f>
        <v>500</v>
      </c>
      <c r="P167" s="1">
        <v>0</v>
      </c>
      <c r="Q167" s="1">
        <v>0</v>
      </c>
    </row>
    <row r="168" spans="2:17" x14ac:dyDescent="0.15">
      <c r="B168" s="8" t="str">
        <f>VLOOKUP(G168,角色!A:B,2,FALSE)</f>
        <v>法师</v>
      </c>
      <c r="C168" s="8" t="str">
        <f t="shared" si="16"/>
        <v>主动技能3</v>
      </c>
      <c r="D168" s="8">
        <f t="shared" si="18"/>
        <v>2</v>
      </c>
      <c r="E168" s="8">
        <f t="shared" si="19"/>
        <v>3</v>
      </c>
      <c r="F168" s="8">
        <f t="shared" si="20"/>
        <v>3</v>
      </c>
      <c r="G168" s="8">
        <f t="shared" si="17"/>
        <v>3</v>
      </c>
      <c r="H168" t="str">
        <f t="shared" si="21"/>
        <v>法师主动技能3等级2</v>
      </c>
      <c r="I168" t="str">
        <f t="shared" si="22"/>
        <v>法师主动技能3等级3</v>
      </c>
      <c r="J168" s="1">
        <v>162</v>
      </c>
      <c r="K168" s="1">
        <f>VLOOKUP(H168,主动技能!$A:$B,2,FALSE)</f>
        <v>10030302</v>
      </c>
      <c r="L168" s="1">
        <f>_xlfn.IFNA(VLOOKUP(I168,主动技能!$A:$B,2,FALSE),0)</f>
        <v>10030303</v>
      </c>
      <c r="M168">
        <f>_xlfn.IFNA(VLOOKUP(D168+1,角色属性概况!I:J,2,FALSE),999)</f>
        <v>5</v>
      </c>
      <c r="N168" s="1" t="s">
        <v>249</v>
      </c>
      <c r="O168" s="1">
        <f>VLOOKUP(E168,角色属性概况!Q:R,2,FALSE)</f>
        <v>600</v>
      </c>
      <c r="P168" s="1">
        <v>0</v>
      </c>
      <c r="Q168" s="1">
        <v>0</v>
      </c>
    </row>
    <row r="169" spans="2:17" x14ac:dyDescent="0.15">
      <c r="B169" s="8" t="str">
        <f>VLOOKUP(G169,角色!A:B,2,FALSE)</f>
        <v>法师</v>
      </c>
      <c r="C169" s="8" t="str">
        <f t="shared" si="16"/>
        <v>主动技能3</v>
      </c>
      <c r="D169" s="8">
        <f t="shared" si="18"/>
        <v>3</v>
      </c>
      <c r="E169" s="8">
        <f t="shared" si="19"/>
        <v>4</v>
      </c>
      <c r="F169" s="8">
        <f t="shared" si="20"/>
        <v>3</v>
      </c>
      <c r="G169" s="8">
        <f t="shared" si="17"/>
        <v>3</v>
      </c>
      <c r="H169" t="str">
        <f t="shared" si="21"/>
        <v>法师主动技能3等级3</v>
      </c>
      <c r="I169" t="str">
        <f t="shared" si="22"/>
        <v>法师主动技能3等级4</v>
      </c>
      <c r="J169" s="1">
        <v>163</v>
      </c>
      <c r="K169" s="1">
        <f>VLOOKUP(H169,主动技能!$A:$B,2,FALSE)</f>
        <v>10030303</v>
      </c>
      <c r="L169" s="1">
        <f>_xlfn.IFNA(VLOOKUP(I169,主动技能!$A:$B,2,FALSE),0)</f>
        <v>10030304</v>
      </c>
      <c r="M169">
        <f>_xlfn.IFNA(VLOOKUP(D169+1,角色属性概况!I:J,2,FALSE),999)</f>
        <v>10</v>
      </c>
      <c r="N169" s="1" t="s">
        <v>249</v>
      </c>
      <c r="O169" s="1">
        <f>VLOOKUP(E169,角色属性概况!Q:R,2,FALSE)</f>
        <v>800</v>
      </c>
      <c r="P169" s="1">
        <v>0</v>
      </c>
      <c r="Q169" s="1">
        <v>0</v>
      </c>
    </row>
    <row r="170" spans="2:17" x14ac:dyDescent="0.15">
      <c r="B170" s="8" t="str">
        <f>VLOOKUP(G170,角色!A:B,2,FALSE)</f>
        <v>法师</v>
      </c>
      <c r="C170" s="8" t="str">
        <f t="shared" si="16"/>
        <v>主动技能3</v>
      </c>
      <c r="D170" s="8">
        <f t="shared" si="18"/>
        <v>4</v>
      </c>
      <c r="E170" s="8">
        <f t="shared" si="19"/>
        <v>5</v>
      </c>
      <c r="F170" s="8">
        <f t="shared" si="20"/>
        <v>3</v>
      </c>
      <c r="G170" s="8">
        <f t="shared" si="17"/>
        <v>3</v>
      </c>
      <c r="H170" t="str">
        <f t="shared" si="21"/>
        <v>法师主动技能3等级4</v>
      </c>
      <c r="I170" t="str">
        <f t="shared" si="22"/>
        <v>法师主动技能3等级5</v>
      </c>
      <c r="J170" s="1">
        <v>164</v>
      </c>
      <c r="K170" s="1">
        <f>VLOOKUP(H170,主动技能!$A:$B,2,FALSE)</f>
        <v>10030304</v>
      </c>
      <c r="L170" s="1">
        <f>_xlfn.IFNA(VLOOKUP(I170,主动技能!$A:$B,2,FALSE),0)</f>
        <v>10030305</v>
      </c>
      <c r="M170">
        <f>_xlfn.IFNA(VLOOKUP(D170+1,角色属性概况!I:J,2,FALSE),999)</f>
        <v>15</v>
      </c>
      <c r="N170" s="1" t="s">
        <v>249</v>
      </c>
      <c r="O170" s="1">
        <f>VLOOKUP(E170,角色属性概况!Q:R,2,FALSE)</f>
        <v>1200</v>
      </c>
      <c r="P170" s="1">
        <v>0</v>
      </c>
      <c r="Q170" s="1">
        <v>0</v>
      </c>
    </row>
    <row r="171" spans="2:17" x14ac:dyDescent="0.15">
      <c r="B171" s="8" t="str">
        <f>VLOOKUP(G171,角色!A:B,2,FALSE)</f>
        <v>法师</v>
      </c>
      <c r="C171" s="8" t="str">
        <f t="shared" si="16"/>
        <v>主动技能3</v>
      </c>
      <c r="D171" s="8">
        <f t="shared" si="18"/>
        <v>5</v>
      </c>
      <c r="E171" s="8">
        <f t="shared" si="19"/>
        <v>6</v>
      </c>
      <c r="F171" s="8">
        <f t="shared" si="20"/>
        <v>3</v>
      </c>
      <c r="G171" s="8">
        <f t="shared" si="17"/>
        <v>3</v>
      </c>
      <c r="H171" t="str">
        <f t="shared" si="21"/>
        <v>法师主动技能3等级5</v>
      </c>
      <c r="I171" t="str">
        <f t="shared" si="22"/>
        <v>法师主动技能3等级6</v>
      </c>
      <c r="J171" s="1">
        <v>165</v>
      </c>
      <c r="K171" s="1">
        <f>VLOOKUP(H171,主动技能!$A:$B,2,FALSE)</f>
        <v>10030305</v>
      </c>
      <c r="L171" s="1">
        <f>_xlfn.IFNA(VLOOKUP(I171,主动技能!$A:$B,2,FALSE),0)</f>
        <v>10030306</v>
      </c>
      <c r="M171">
        <f>_xlfn.IFNA(VLOOKUP(D171+1,角色属性概况!I:J,2,FALSE),999)</f>
        <v>20</v>
      </c>
      <c r="N171" s="1" t="s">
        <v>249</v>
      </c>
      <c r="O171" s="1">
        <f>VLOOKUP(E171,角色属性概况!Q:R,2,FALSE)</f>
        <v>1700</v>
      </c>
      <c r="P171" s="1">
        <v>0</v>
      </c>
      <c r="Q171" s="1">
        <v>0</v>
      </c>
    </row>
    <row r="172" spans="2:17" x14ac:dyDescent="0.15">
      <c r="B172" s="8" t="str">
        <f>VLOOKUP(G172,角色!A:B,2,FALSE)</f>
        <v>法师</v>
      </c>
      <c r="C172" s="8" t="str">
        <f t="shared" si="16"/>
        <v>主动技能3</v>
      </c>
      <c r="D172" s="8">
        <f t="shared" si="18"/>
        <v>6</v>
      </c>
      <c r="E172" s="8">
        <f t="shared" si="19"/>
        <v>7</v>
      </c>
      <c r="F172" s="8">
        <f t="shared" si="20"/>
        <v>3</v>
      </c>
      <c r="G172" s="8">
        <f t="shared" si="17"/>
        <v>3</v>
      </c>
      <c r="H172" t="str">
        <f t="shared" si="21"/>
        <v>法师主动技能3等级6</v>
      </c>
      <c r="I172" t="str">
        <f t="shared" si="22"/>
        <v>法师主动技能3等级7</v>
      </c>
      <c r="J172" s="1">
        <v>166</v>
      </c>
      <c r="K172" s="1">
        <f>VLOOKUP(H172,主动技能!$A:$B,2,FALSE)</f>
        <v>10030306</v>
      </c>
      <c r="L172" s="1">
        <f>_xlfn.IFNA(VLOOKUP(I172,主动技能!$A:$B,2,FALSE),0)</f>
        <v>10030307</v>
      </c>
      <c r="M172">
        <f>_xlfn.IFNA(VLOOKUP(D172+1,角色属性概况!I:J,2,FALSE),999)</f>
        <v>25</v>
      </c>
      <c r="N172" s="1" t="s">
        <v>249</v>
      </c>
      <c r="O172" s="1">
        <f>VLOOKUP(E172,角色属性概况!Q:R,2,FALSE)</f>
        <v>2400</v>
      </c>
      <c r="P172" s="1">
        <v>0</v>
      </c>
      <c r="Q172" s="1">
        <v>0</v>
      </c>
    </row>
    <row r="173" spans="2:17" x14ac:dyDescent="0.15">
      <c r="B173" s="8" t="str">
        <f>VLOOKUP(G173,角色!A:B,2,FALSE)</f>
        <v>法师</v>
      </c>
      <c r="C173" s="8" t="str">
        <f t="shared" si="16"/>
        <v>主动技能3</v>
      </c>
      <c r="D173" s="8">
        <f t="shared" si="18"/>
        <v>7</v>
      </c>
      <c r="E173" s="8">
        <f t="shared" si="19"/>
        <v>8</v>
      </c>
      <c r="F173" s="8">
        <f t="shared" si="20"/>
        <v>3</v>
      </c>
      <c r="G173" s="8">
        <f t="shared" si="17"/>
        <v>3</v>
      </c>
      <c r="H173" t="str">
        <f t="shared" si="21"/>
        <v>法师主动技能3等级7</v>
      </c>
      <c r="I173" t="str">
        <f t="shared" si="22"/>
        <v>法师主动技能3等级8</v>
      </c>
      <c r="J173" s="1">
        <v>167</v>
      </c>
      <c r="K173" s="1">
        <f>VLOOKUP(H173,主动技能!$A:$B,2,FALSE)</f>
        <v>10030307</v>
      </c>
      <c r="L173" s="1">
        <f>_xlfn.IFNA(VLOOKUP(I173,主动技能!$A:$B,2,FALSE),0)</f>
        <v>10030308</v>
      </c>
      <c r="M173">
        <f>_xlfn.IFNA(VLOOKUP(D173+1,角色属性概况!I:J,2,FALSE),999)</f>
        <v>30</v>
      </c>
      <c r="N173" s="1" t="s">
        <v>249</v>
      </c>
      <c r="O173" s="1">
        <f>VLOOKUP(E173,角色属性概况!Q:R,2,FALSE)</f>
        <v>3500</v>
      </c>
      <c r="P173" s="1">
        <v>0</v>
      </c>
      <c r="Q173" s="1">
        <v>0</v>
      </c>
    </row>
    <row r="174" spans="2:17" x14ac:dyDescent="0.15">
      <c r="B174" s="8" t="str">
        <f>VLOOKUP(G174,角色!A:B,2,FALSE)</f>
        <v>法师</v>
      </c>
      <c r="C174" s="8" t="str">
        <f t="shared" si="16"/>
        <v>主动技能3</v>
      </c>
      <c r="D174" s="8">
        <f t="shared" si="18"/>
        <v>8</v>
      </c>
      <c r="E174" s="8">
        <f t="shared" si="19"/>
        <v>9</v>
      </c>
      <c r="F174" s="8">
        <f t="shared" si="20"/>
        <v>3</v>
      </c>
      <c r="G174" s="8">
        <f t="shared" si="17"/>
        <v>3</v>
      </c>
      <c r="H174" t="str">
        <f t="shared" si="21"/>
        <v>法师主动技能3等级8</v>
      </c>
      <c r="I174" t="str">
        <f t="shared" si="22"/>
        <v>法师主动技能3等级9</v>
      </c>
      <c r="J174" s="1">
        <v>168</v>
      </c>
      <c r="K174" s="1">
        <f>VLOOKUP(H174,主动技能!$A:$B,2,FALSE)</f>
        <v>10030308</v>
      </c>
      <c r="L174" s="1">
        <f>_xlfn.IFNA(VLOOKUP(I174,主动技能!$A:$B,2,FALSE),0)</f>
        <v>10030309</v>
      </c>
      <c r="M174">
        <f>_xlfn.IFNA(VLOOKUP(D174+1,角色属性概况!I:J,2,FALSE),999)</f>
        <v>35</v>
      </c>
      <c r="N174" s="1" t="s">
        <v>249</v>
      </c>
      <c r="O174" s="1">
        <f>VLOOKUP(E174,角色属性概况!Q:R,2,FALSE)</f>
        <v>4900</v>
      </c>
      <c r="P174" s="1">
        <v>0</v>
      </c>
      <c r="Q174" s="1">
        <v>0</v>
      </c>
    </row>
    <row r="175" spans="2:17" x14ac:dyDescent="0.15">
      <c r="B175" s="8" t="str">
        <f>VLOOKUP(G175,角色!A:B,2,FALSE)</f>
        <v>法师</v>
      </c>
      <c r="C175" s="8" t="str">
        <f t="shared" si="16"/>
        <v>主动技能3</v>
      </c>
      <c r="D175" s="8">
        <f t="shared" si="18"/>
        <v>9</v>
      </c>
      <c r="E175" s="8">
        <f t="shared" si="19"/>
        <v>10</v>
      </c>
      <c r="F175" s="8">
        <f t="shared" si="20"/>
        <v>3</v>
      </c>
      <c r="G175" s="8">
        <f t="shared" si="17"/>
        <v>3</v>
      </c>
      <c r="H175" t="str">
        <f t="shared" si="21"/>
        <v>法师主动技能3等级9</v>
      </c>
      <c r="I175" t="str">
        <f t="shared" si="22"/>
        <v>法师主动技能3等级10</v>
      </c>
      <c r="J175" s="1">
        <v>169</v>
      </c>
      <c r="K175" s="1">
        <f>VLOOKUP(H175,主动技能!$A:$B,2,FALSE)</f>
        <v>10030309</v>
      </c>
      <c r="L175" s="1">
        <f>_xlfn.IFNA(VLOOKUP(I175,主动技能!$A:$B,2,FALSE),0)</f>
        <v>10030310</v>
      </c>
      <c r="M175">
        <f>_xlfn.IFNA(VLOOKUP(D175+1,角色属性概况!I:J,2,FALSE),999)</f>
        <v>40</v>
      </c>
      <c r="N175" s="1" t="s">
        <v>249</v>
      </c>
      <c r="O175" s="1">
        <f>VLOOKUP(E175,角色属性概况!Q:R,2,FALSE)</f>
        <v>7000</v>
      </c>
      <c r="P175" s="1">
        <v>0</v>
      </c>
      <c r="Q175" s="1">
        <v>0</v>
      </c>
    </row>
    <row r="176" spans="2:17" x14ac:dyDescent="0.15">
      <c r="B176" s="8" t="str">
        <f>VLOOKUP(G176,角色!A:B,2,FALSE)</f>
        <v>法师</v>
      </c>
      <c r="C176" s="8" t="str">
        <f t="shared" si="16"/>
        <v>主动技能3</v>
      </c>
      <c r="D176" s="8">
        <f t="shared" si="18"/>
        <v>10</v>
      </c>
      <c r="E176" s="8">
        <f t="shared" si="19"/>
        <v>11</v>
      </c>
      <c r="F176" s="8">
        <f t="shared" si="20"/>
        <v>3</v>
      </c>
      <c r="G176" s="8">
        <f t="shared" si="17"/>
        <v>3</v>
      </c>
      <c r="H176" t="str">
        <f t="shared" si="21"/>
        <v>法师主动技能3等级10</v>
      </c>
      <c r="I176" t="str">
        <f t="shared" si="22"/>
        <v>法师主动技能3等级11</v>
      </c>
      <c r="J176" s="1">
        <v>170</v>
      </c>
      <c r="K176" s="1">
        <f>VLOOKUP(H176,主动技能!$A:$B,2,FALSE)</f>
        <v>10030310</v>
      </c>
      <c r="L176" s="1">
        <f>_xlfn.IFNA(VLOOKUP(I176,主动技能!$A:$B,2,FALSE),0)</f>
        <v>10030311</v>
      </c>
      <c r="M176">
        <f>_xlfn.IFNA(VLOOKUP(D176+1,角色属性概况!I:J,2,FALSE),999)</f>
        <v>45</v>
      </c>
      <c r="N176" s="1" t="s">
        <v>249</v>
      </c>
      <c r="O176" s="1">
        <f>VLOOKUP(E176,角色属性概况!Q:R,2,FALSE)</f>
        <v>9900</v>
      </c>
      <c r="P176" s="1">
        <v>0</v>
      </c>
      <c r="Q176" s="1">
        <v>0</v>
      </c>
    </row>
    <row r="177" spans="2:17" x14ac:dyDescent="0.15">
      <c r="B177" s="8" t="str">
        <f>VLOOKUP(G177,角色!A:B,2,FALSE)</f>
        <v>法师</v>
      </c>
      <c r="C177" s="8" t="str">
        <f t="shared" si="16"/>
        <v>主动技能3</v>
      </c>
      <c r="D177" s="8">
        <f t="shared" si="18"/>
        <v>11</v>
      </c>
      <c r="E177" s="8">
        <f t="shared" si="19"/>
        <v>12</v>
      </c>
      <c r="F177" s="8">
        <f t="shared" si="20"/>
        <v>3</v>
      </c>
      <c r="G177" s="8">
        <f t="shared" si="17"/>
        <v>3</v>
      </c>
      <c r="H177" t="str">
        <f t="shared" si="21"/>
        <v>法师主动技能3等级11</v>
      </c>
      <c r="I177" t="str">
        <f t="shared" si="22"/>
        <v>法师主动技能3等级12</v>
      </c>
      <c r="J177" s="1">
        <v>171</v>
      </c>
      <c r="K177" s="1">
        <f>VLOOKUP(H177,主动技能!$A:$B,2,FALSE)</f>
        <v>10030311</v>
      </c>
      <c r="L177" s="1">
        <f>_xlfn.IFNA(VLOOKUP(I177,主动技能!$A:$B,2,FALSE),0)</f>
        <v>10030312</v>
      </c>
      <c r="M177">
        <f>_xlfn.IFNA(VLOOKUP(D177+1,角色属性概况!I:J,2,FALSE),999)</f>
        <v>50</v>
      </c>
      <c r="N177" s="1" t="s">
        <v>249</v>
      </c>
      <c r="O177" s="1">
        <f>VLOOKUP(E177,角色属性概况!Q:R,2,FALSE)</f>
        <v>14100</v>
      </c>
      <c r="P177" s="1">
        <v>0</v>
      </c>
      <c r="Q177" s="1">
        <v>0</v>
      </c>
    </row>
    <row r="178" spans="2:17" x14ac:dyDescent="0.15">
      <c r="B178" s="8" t="str">
        <f>VLOOKUP(G178,角色!A:B,2,FALSE)</f>
        <v>法师</v>
      </c>
      <c r="C178" s="8" t="str">
        <f t="shared" si="16"/>
        <v>主动技能3</v>
      </c>
      <c r="D178" s="8">
        <f t="shared" si="18"/>
        <v>12</v>
      </c>
      <c r="E178" s="8">
        <f t="shared" si="19"/>
        <v>13</v>
      </c>
      <c r="F178" s="8">
        <f t="shared" si="20"/>
        <v>3</v>
      </c>
      <c r="G178" s="8">
        <f t="shared" si="17"/>
        <v>3</v>
      </c>
      <c r="H178" t="str">
        <f t="shared" si="21"/>
        <v>法师主动技能3等级12</v>
      </c>
      <c r="I178" t="str">
        <f t="shared" si="22"/>
        <v>法师主动技能3等级13</v>
      </c>
      <c r="J178" s="1">
        <v>172</v>
      </c>
      <c r="K178" s="1">
        <f>VLOOKUP(H178,主动技能!$A:$B,2,FALSE)</f>
        <v>10030312</v>
      </c>
      <c r="L178" s="1">
        <f>_xlfn.IFNA(VLOOKUP(I178,主动技能!$A:$B,2,FALSE),0)</f>
        <v>10030313</v>
      </c>
      <c r="M178">
        <f>_xlfn.IFNA(VLOOKUP(D178+1,角色属性概况!I:J,2,FALSE),999)</f>
        <v>55</v>
      </c>
      <c r="N178" s="1" t="s">
        <v>249</v>
      </c>
      <c r="O178" s="1">
        <f>VLOOKUP(E178,角色属性概况!Q:R,2,FALSE)</f>
        <v>20000</v>
      </c>
      <c r="P178" s="1">
        <v>0</v>
      </c>
      <c r="Q178" s="1">
        <v>0</v>
      </c>
    </row>
    <row r="179" spans="2:17" x14ac:dyDescent="0.15">
      <c r="B179" s="8" t="str">
        <f>VLOOKUP(G179,角色!A:B,2,FALSE)</f>
        <v>法师</v>
      </c>
      <c r="C179" s="8" t="str">
        <f t="shared" si="16"/>
        <v>主动技能3</v>
      </c>
      <c r="D179" s="8">
        <f t="shared" si="18"/>
        <v>13</v>
      </c>
      <c r="E179" s="8">
        <f t="shared" si="19"/>
        <v>14</v>
      </c>
      <c r="F179" s="8">
        <f t="shared" si="20"/>
        <v>3</v>
      </c>
      <c r="G179" s="8">
        <f t="shared" si="17"/>
        <v>3</v>
      </c>
      <c r="H179" t="str">
        <f t="shared" si="21"/>
        <v>法师主动技能3等级13</v>
      </c>
      <c r="I179" t="str">
        <f t="shared" si="22"/>
        <v>法师主动技能3等级14</v>
      </c>
      <c r="J179" s="1">
        <v>173</v>
      </c>
      <c r="K179" s="1">
        <f>VLOOKUP(H179,主动技能!$A:$B,2,FALSE)</f>
        <v>10030313</v>
      </c>
      <c r="L179" s="1">
        <f>_xlfn.IFNA(VLOOKUP(I179,主动技能!$A:$B,2,FALSE),0)</f>
        <v>10030314</v>
      </c>
      <c r="M179">
        <f>_xlfn.IFNA(VLOOKUP(D179+1,角色属性概况!I:J,2,FALSE),999)</f>
        <v>60</v>
      </c>
      <c r="N179" s="1" t="s">
        <v>249</v>
      </c>
      <c r="O179" s="1">
        <f>VLOOKUP(E179,角色属性概况!Q:R,2,FALSE)</f>
        <v>28300</v>
      </c>
      <c r="P179" s="1">
        <v>0</v>
      </c>
      <c r="Q179" s="1">
        <v>0</v>
      </c>
    </row>
    <row r="180" spans="2:17" x14ac:dyDescent="0.15">
      <c r="B180" s="8" t="str">
        <f>VLOOKUP(G180,角色!A:B,2,FALSE)</f>
        <v>法师</v>
      </c>
      <c r="C180" s="8" t="str">
        <f t="shared" si="16"/>
        <v>主动技能3</v>
      </c>
      <c r="D180" s="8">
        <f t="shared" si="18"/>
        <v>14</v>
      </c>
      <c r="E180" s="8">
        <f t="shared" si="19"/>
        <v>15</v>
      </c>
      <c r="F180" s="8">
        <f t="shared" si="20"/>
        <v>3</v>
      </c>
      <c r="G180" s="8">
        <f t="shared" si="17"/>
        <v>3</v>
      </c>
      <c r="H180" t="str">
        <f t="shared" si="21"/>
        <v>法师主动技能3等级14</v>
      </c>
      <c r="I180" t="str">
        <f t="shared" si="22"/>
        <v>法师主动技能3等级15</v>
      </c>
      <c r="J180" s="1">
        <v>174</v>
      </c>
      <c r="K180" s="1">
        <f>VLOOKUP(H180,主动技能!$A:$B,2,FALSE)</f>
        <v>10030314</v>
      </c>
      <c r="L180" s="1">
        <f>_xlfn.IFNA(VLOOKUP(I180,主动技能!$A:$B,2,FALSE),0)</f>
        <v>10030315</v>
      </c>
      <c r="M180">
        <f>_xlfn.IFNA(VLOOKUP(D180+1,角色属性概况!I:J,2,FALSE),999)</f>
        <v>65</v>
      </c>
      <c r="N180" s="1" t="s">
        <v>249</v>
      </c>
      <c r="O180" s="1">
        <f>VLOOKUP(E180,角色属性概况!Q:R,2,FALSE)</f>
        <v>40100</v>
      </c>
      <c r="P180" s="1">
        <v>0</v>
      </c>
      <c r="Q180" s="1">
        <v>0</v>
      </c>
    </row>
    <row r="181" spans="2:17" x14ac:dyDescent="0.15">
      <c r="B181" s="8" t="str">
        <f>VLOOKUP(G181,角色!A:B,2,FALSE)</f>
        <v>法师</v>
      </c>
      <c r="C181" s="8" t="str">
        <f t="shared" si="16"/>
        <v>主动技能3</v>
      </c>
      <c r="D181" s="8">
        <f t="shared" si="18"/>
        <v>15</v>
      </c>
      <c r="E181" s="8">
        <f t="shared" si="19"/>
        <v>16</v>
      </c>
      <c r="F181" s="8">
        <f t="shared" si="20"/>
        <v>3</v>
      </c>
      <c r="G181" s="8">
        <f t="shared" si="17"/>
        <v>3</v>
      </c>
      <c r="H181" t="str">
        <f t="shared" si="21"/>
        <v>法师主动技能3等级15</v>
      </c>
      <c r="I181" t="str">
        <f t="shared" si="22"/>
        <v>法师主动技能3等级16</v>
      </c>
      <c r="J181" s="1">
        <v>175</v>
      </c>
      <c r="K181" s="1">
        <f>VLOOKUP(H181,主动技能!$A:$B,2,FALSE)</f>
        <v>10030315</v>
      </c>
      <c r="L181" s="1">
        <f>_xlfn.IFNA(VLOOKUP(I181,主动技能!$A:$B,2,FALSE),0)</f>
        <v>10030316</v>
      </c>
      <c r="M181">
        <f>_xlfn.IFNA(VLOOKUP(D181+1,角色属性概况!I:J,2,FALSE),999)</f>
        <v>70</v>
      </c>
      <c r="N181" s="1" t="s">
        <v>249</v>
      </c>
      <c r="O181" s="1">
        <f>VLOOKUP(E181,角色属性概况!Q:R,2,FALSE)</f>
        <v>56700</v>
      </c>
      <c r="P181" s="1">
        <v>0</v>
      </c>
      <c r="Q181" s="1">
        <v>0</v>
      </c>
    </row>
    <row r="182" spans="2:17" x14ac:dyDescent="0.15">
      <c r="B182" s="8" t="str">
        <f>VLOOKUP(G182,角色!A:B,2,FALSE)</f>
        <v>法师</v>
      </c>
      <c r="C182" s="8" t="str">
        <f t="shared" si="16"/>
        <v>主动技能3</v>
      </c>
      <c r="D182" s="8">
        <f t="shared" si="18"/>
        <v>16</v>
      </c>
      <c r="E182" s="8">
        <f t="shared" si="19"/>
        <v>17</v>
      </c>
      <c r="F182" s="8">
        <f t="shared" si="20"/>
        <v>3</v>
      </c>
      <c r="G182" s="8">
        <f t="shared" si="17"/>
        <v>3</v>
      </c>
      <c r="H182" t="str">
        <f t="shared" si="21"/>
        <v>法师主动技能3等级16</v>
      </c>
      <c r="I182" t="str">
        <f t="shared" si="22"/>
        <v>法师主动技能3等级17</v>
      </c>
      <c r="J182" s="1">
        <v>176</v>
      </c>
      <c r="K182" s="1">
        <f>VLOOKUP(H182,主动技能!$A:$B,2,FALSE)</f>
        <v>10030316</v>
      </c>
      <c r="L182" s="1">
        <f>_xlfn.IFNA(VLOOKUP(I182,主动技能!$A:$B,2,FALSE),0)</f>
        <v>10030317</v>
      </c>
      <c r="M182">
        <f>_xlfn.IFNA(VLOOKUP(D182+1,角色属性概况!I:J,2,FALSE),999)</f>
        <v>75</v>
      </c>
      <c r="N182" s="1" t="s">
        <v>249</v>
      </c>
      <c r="O182" s="1">
        <f>VLOOKUP(E182,角色属性概况!Q:R,2,FALSE)</f>
        <v>80400</v>
      </c>
      <c r="P182" s="1">
        <v>0</v>
      </c>
      <c r="Q182" s="1">
        <v>0</v>
      </c>
    </row>
    <row r="183" spans="2:17" x14ac:dyDescent="0.15">
      <c r="B183" s="8" t="str">
        <f>VLOOKUP(G183,角色!A:B,2,FALSE)</f>
        <v>法师</v>
      </c>
      <c r="C183" s="8" t="str">
        <f t="shared" si="16"/>
        <v>主动技能3</v>
      </c>
      <c r="D183" s="8">
        <f t="shared" si="18"/>
        <v>17</v>
      </c>
      <c r="E183" s="8">
        <f t="shared" si="19"/>
        <v>18</v>
      </c>
      <c r="F183" s="8">
        <f t="shared" si="20"/>
        <v>3</v>
      </c>
      <c r="G183" s="8">
        <f t="shared" si="17"/>
        <v>3</v>
      </c>
      <c r="H183" t="str">
        <f t="shared" si="21"/>
        <v>法师主动技能3等级17</v>
      </c>
      <c r="I183" t="str">
        <f t="shared" si="22"/>
        <v>法师主动技能3等级18</v>
      </c>
      <c r="J183" s="1">
        <v>177</v>
      </c>
      <c r="K183" s="1">
        <f>VLOOKUP(H183,主动技能!$A:$B,2,FALSE)</f>
        <v>10030317</v>
      </c>
      <c r="L183" s="1">
        <f>_xlfn.IFNA(VLOOKUP(I183,主动技能!$A:$B,2,FALSE),0)</f>
        <v>10030318</v>
      </c>
      <c r="M183">
        <f>_xlfn.IFNA(VLOOKUP(D183+1,角色属性概况!I:J,2,FALSE),999)</f>
        <v>80</v>
      </c>
      <c r="N183" s="1" t="s">
        <v>249</v>
      </c>
      <c r="O183" s="1">
        <f>VLOOKUP(E183,角色属性概况!Q:R,2,FALSE)</f>
        <v>113800</v>
      </c>
      <c r="P183" s="1">
        <v>0</v>
      </c>
      <c r="Q183" s="1">
        <v>0</v>
      </c>
    </row>
    <row r="184" spans="2:17" x14ac:dyDescent="0.15">
      <c r="B184" s="8" t="str">
        <f>VLOOKUP(G184,角色!A:B,2,FALSE)</f>
        <v>法师</v>
      </c>
      <c r="C184" s="8" t="str">
        <f t="shared" si="16"/>
        <v>主动技能3</v>
      </c>
      <c r="D184" s="8">
        <f t="shared" si="18"/>
        <v>18</v>
      </c>
      <c r="E184" s="8">
        <f t="shared" si="19"/>
        <v>19</v>
      </c>
      <c r="F184" s="8">
        <f t="shared" si="20"/>
        <v>3</v>
      </c>
      <c r="G184" s="8">
        <f t="shared" si="17"/>
        <v>3</v>
      </c>
      <c r="H184" t="str">
        <f t="shared" si="21"/>
        <v>法师主动技能3等级18</v>
      </c>
      <c r="I184" t="str">
        <f t="shared" si="22"/>
        <v>法师主动技能3等级19</v>
      </c>
      <c r="J184" s="1">
        <v>178</v>
      </c>
      <c r="K184" s="1">
        <f>VLOOKUP(H184,主动技能!$A:$B,2,FALSE)</f>
        <v>10030318</v>
      </c>
      <c r="L184" s="1">
        <f>_xlfn.IFNA(VLOOKUP(I184,主动技能!$A:$B,2,FALSE),0)</f>
        <v>10030319</v>
      </c>
      <c r="M184">
        <f>_xlfn.IFNA(VLOOKUP(D184+1,角色属性概况!I:J,2,FALSE),999)</f>
        <v>85</v>
      </c>
      <c r="N184" s="1" t="s">
        <v>249</v>
      </c>
      <c r="O184" s="1">
        <f>VLOOKUP(E184,角色属性概况!Q:R,2,FALSE)</f>
        <v>161100</v>
      </c>
      <c r="P184" s="1">
        <v>0</v>
      </c>
      <c r="Q184" s="1">
        <v>0</v>
      </c>
    </row>
    <row r="185" spans="2:17" x14ac:dyDescent="0.15">
      <c r="B185" s="8" t="str">
        <f>VLOOKUP(G185,角色!A:B,2,FALSE)</f>
        <v>法师</v>
      </c>
      <c r="C185" s="8" t="str">
        <f t="shared" si="16"/>
        <v>主动技能3</v>
      </c>
      <c r="D185" s="8">
        <f t="shared" si="18"/>
        <v>19</v>
      </c>
      <c r="E185" s="8">
        <f t="shared" si="19"/>
        <v>20</v>
      </c>
      <c r="F185" s="8">
        <f t="shared" si="20"/>
        <v>3</v>
      </c>
      <c r="G185" s="8">
        <f t="shared" si="17"/>
        <v>3</v>
      </c>
      <c r="H185" t="str">
        <f t="shared" si="21"/>
        <v>法师主动技能3等级19</v>
      </c>
      <c r="I185" t="str">
        <f t="shared" si="22"/>
        <v>法师主动技能3等级20</v>
      </c>
      <c r="J185" s="1">
        <v>179</v>
      </c>
      <c r="K185" s="1">
        <f>VLOOKUP(H185,主动技能!$A:$B,2,FALSE)</f>
        <v>10030319</v>
      </c>
      <c r="L185" s="1">
        <f>_xlfn.IFNA(VLOOKUP(I185,主动技能!$A:$B,2,FALSE),0)</f>
        <v>10030320</v>
      </c>
      <c r="M185">
        <f>_xlfn.IFNA(VLOOKUP(D185+1,角色属性概况!I:J,2,FALSE),999)</f>
        <v>90</v>
      </c>
      <c r="N185" s="1" t="s">
        <v>249</v>
      </c>
      <c r="O185" s="1">
        <f>VLOOKUP(E185,角色属性概况!Q:R,2,FALSE)</f>
        <v>228100</v>
      </c>
      <c r="P185" s="1">
        <v>0</v>
      </c>
      <c r="Q185" s="1">
        <v>0</v>
      </c>
    </row>
    <row r="186" spans="2:17" x14ac:dyDescent="0.15">
      <c r="B186" s="8" t="str">
        <f>VLOOKUP(G186,角色!A:B,2,FALSE)</f>
        <v>法师</v>
      </c>
      <c r="C186" s="8" t="str">
        <f t="shared" si="16"/>
        <v>主动技能3</v>
      </c>
      <c r="D186" s="8">
        <f t="shared" si="18"/>
        <v>20</v>
      </c>
      <c r="E186" s="8">
        <f t="shared" si="19"/>
        <v>21</v>
      </c>
      <c r="F186" s="8">
        <f t="shared" si="20"/>
        <v>3</v>
      </c>
      <c r="G186" s="8">
        <f t="shared" si="17"/>
        <v>3</v>
      </c>
      <c r="H186" t="str">
        <f t="shared" si="21"/>
        <v>法师主动技能3等级20</v>
      </c>
      <c r="I186" t="str">
        <f t="shared" si="22"/>
        <v>法师主动技能3等级21</v>
      </c>
      <c r="J186" s="1">
        <v>180</v>
      </c>
      <c r="K186" s="1">
        <f>VLOOKUP(H186,主动技能!$A:$B,2,FALSE)</f>
        <v>10030320</v>
      </c>
      <c r="L186" s="1">
        <f>_xlfn.IFNA(VLOOKUP(I186,主动技能!$A:$B,2,FALSE),0)</f>
        <v>0</v>
      </c>
      <c r="M186">
        <f>_xlfn.IFNA(VLOOKUP(D186+1,角色属性概况!I:J,2,FALSE),999)</f>
        <v>100</v>
      </c>
      <c r="N186" s="1" t="s">
        <v>249</v>
      </c>
      <c r="O186" s="1">
        <f>VLOOKUP(E186,角色属性概况!Q:R,2,FALSE)</f>
        <v>780200</v>
      </c>
      <c r="P186" s="1">
        <v>0</v>
      </c>
      <c r="Q186" s="1">
        <v>0</v>
      </c>
    </row>
    <row r="187" spans="2:17" x14ac:dyDescent="0.15">
      <c r="B187" s="8" t="str">
        <f>VLOOKUP(G187,角色!A:B,2,FALSE)</f>
        <v>洛克</v>
      </c>
      <c r="C187" s="8" t="str">
        <f t="shared" si="16"/>
        <v>主动技能1</v>
      </c>
      <c r="D187" s="8">
        <f t="shared" si="18"/>
        <v>1</v>
      </c>
      <c r="E187" s="8">
        <f t="shared" si="19"/>
        <v>2</v>
      </c>
      <c r="F187" s="8">
        <f t="shared" si="20"/>
        <v>1</v>
      </c>
      <c r="G187" s="8">
        <f t="shared" si="17"/>
        <v>4</v>
      </c>
      <c r="H187" t="str">
        <f t="shared" si="21"/>
        <v>洛克主动技能1等级1</v>
      </c>
      <c r="I187" t="str">
        <f t="shared" si="22"/>
        <v>洛克主动技能1等级2</v>
      </c>
      <c r="J187" s="1">
        <v>181</v>
      </c>
      <c r="K187" s="1">
        <f>VLOOKUP(H187,主动技能!$A:$B,2,FALSE)</f>
        <v>10040101</v>
      </c>
      <c r="L187" s="1">
        <f>_xlfn.IFNA(VLOOKUP(I187,主动技能!$A:$B,2,FALSE),0)</f>
        <v>10040102</v>
      </c>
      <c r="M187">
        <f>_xlfn.IFNA(VLOOKUP(D187+1,角色属性概况!I:J,2,FALSE),999)</f>
        <v>2</v>
      </c>
      <c r="N187" s="1" t="s">
        <v>249</v>
      </c>
      <c r="O187" s="1">
        <f>VLOOKUP(E187,角色属性概况!Q:R,2,FALSE)</f>
        <v>500</v>
      </c>
      <c r="P187" s="1">
        <v>0</v>
      </c>
      <c r="Q187" s="1">
        <v>0</v>
      </c>
    </row>
    <row r="188" spans="2:17" x14ac:dyDescent="0.15">
      <c r="B188" s="8" t="str">
        <f>VLOOKUP(G188,角色!A:B,2,FALSE)</f>
        <v>洛克</v>
      </c>
      <c r="C188" s="8" t="str">
        <f t="shared" si="16"/>
        <v>主动技能1</v>
      </c>
      <c r="D188" s="8">
        <f t="shared" si="18"/>
        <v>2</v>
      </c>
      <c r="E188" s="8">
        <f t="shared" si="19"/>
        <v>3</v>
      </c>
      <c r="F188" s="8">
        <f t="shared" si="20"/>
        <v>1</v>
      </c>
      <c r="G188" s="8">
        <f t="shared" si="17"/>
        <v>4</v>
      </c>
      <c r="H188" t="str">
        <f t="shared" si="21"/>
        <v>洛克主动技能1等级2</v>
      </c>
      <c r="I188" t="str">
        <f t="shared" si="22"/>
        <v>洛克主动技能1等级3</v>
      </c>
      <c r="J188" s="1">
        <v>182</v>
      </c>
      <c r="K188" s="1">
        <f>VLOOKUP(H188,主动技能!$A:$B,2,FALSE)</f>
        <v>10040102</v>
      </c>
      <c r="L188" s="1">
        <f>_xlfn.IFNA(VLOOKUP(I188,主动技能!$A:$B,2,FALSE),0)</f>
        <v>10040103</v>
      </c>
      <c r="M188">
        <f>_xlfn.IFNA(VLOOKUP(D188+1,角色属性概况!I:J,2,FALSE),999)</f>
        <v>5</v>
      </c>
      <c r="N188" s="1" t="s">
        <v>249</v>
      </c>
      <c r="O188" s="1">
        <f>VLOOKUP(E188,角色属性概况!Q:R,2,FALSE)</f>
        <v>600</v>
      </c>
      <c r="P188" s="1">
        <v>0</v>
      </c>
      <c r="Q188" s="1">
        <v>0</v>
      </c>
    </row>
    <row r="189" spans="2:17" x14ac:dyDescent="0.15">
      <c r="B189" s="8" t="str">
        <f>VLOOKUP(G189,角色!A:B,2,FALSE)</f>
        <v>洛克</v>
      </c>
      <c r="C189" s="8" t="str">
        <f t="shared" si="16"/>
        <v>主动技能1</v>
      </c>
      <c r="D189" s="8">
        <f t="shared" si="18"/>
        <v>3</v>
      </c>
      <c r="E189" s="8">
        <f t="shared" si="19"/>
        <v>4</v>
      </c>
      <c r="F189" s="8">
        <f t="shared" si="20"/>
        <v>1</v>
      </c>
      <c r="G189" s="8">
        <f t="shared" si="17"/>
        <v>4</v>
      </c>
      <c r="H189" t="str">
        <f t="shared" si="21"/>
        <v>洛克主动技能1等级3</v>
      </c>
      <c r="I189" t="str">
        <f t="shared" si="22"/>
        <v>洛克主动技能1等级4</v>
      </c>
      <c r="J189" s="1">
        <v>183</v>
      </c>
      <c r="K189" s="1">
        <f>VLOOKUP(H189,主动技能!$A:$B,2,FALSE)</f>
        <v>10040103</v>
      </c>
      <c r="L189" s="1">
        <f>_xlfn.IFNA(VLOOKUP(I189,主动技能!$A:$B,2,FALSE),0)</f>
        <v>10040104</v>
      </c>
      <c r="M189">
        <f>_xlfn.IFNA(VLOOKUP(D189+1,角色属性概况!I:J,2,FALSE),999)</f>
        <v>10</v>
      </c>
      <c r="N189" s="1" t="s">
        <v>249</v>
      </c>
      <c r="O189" s="1">
        <f>VLOOKUP(E189,角色属性概况!Q:R,2,FALSE)</f>
        <v>800</v>
      </c>
      <c r="P189" s="1">
        <v>0</v>
      </c>
      <c r="Q189" s="1">
        <v>0</v>
      </c>
    </row>
    <row r="190" spans="2:17" x14ac:dyDescent="0.15">
      <c r="B190" s="8" t="str">
        <f>VLOOKUP(G190,角色!A:B,2,FALSE)</f>
        <v>洛克</v>
      </c>
      <c r="C190" s="8" t="str">
        <f t="shared" si="16"/>
        <v>主动技能1</v>
      </c>
      <c r="D190" s="8">
        <f t="shared" si="18"/>
        <v>4</v>
      </c>
      <c r="E190" s="8">
        <f t="shared" si="19"/>
        <v>5</v>
      </c>
      <c r="F190" s="8">
        <f t="shared" si="20"/>
        <v>1</v>
      </c>
      <c r="G190" s="8">
        <f t="shared" si="17"/>
        <v>4</v>
      </c>
      <c r="H190" t="str">
        <f t="shared" si="21"/>
        <v>洛克主动技能1等级4</v>
      </c>
      <c r="I190" t="str">
        <f t="shared" si="22"/>
        <v>洛克主动技能1等级5</v>
      </c>
      <c r="J190" s="1">
        <v>184</v>
      </c>
      <c r="K190" s="1">
        <f>VLOOKUP(H190,主动技能!$A:$B,2,FALSE)</f>
        <v>10040104</v>
      </c>
      <c r="L190" s="1">
        <f>_xlfn.IFNA(VLOOKUP(I190,主动技能!$A:$B,2,FALSE),0)</f>
        <v>10040105</v>
      </c>
      <c r="M190">
        <f>_xlfn.IFNA(VLOOKUP(D190+1,角色属性概况!I:J,2,FALSE),999)</f>
        <v>15</v>
      </c>
      <c r="N190" s="1" t="s">
        <v>249</v>
      </c>
      <c r="O190" s="1">
        <f>VLOOKUP(E190,角色属性概况!Q:R,2,FALSE)</f>
        <v>1200</v>
      </c>
      <c r="P190" s="1">
        <v>0</v>
      </c>
      <c r="Q190" s="1">
        <v>0</v>
      </c>
    </row>
    <row r="191" spans="2:17" x14ac:dyDescent="0.15">
      <c r="B191" s="8" t="str">
        <f>VLOOKUP(G191,角色!A:B,2,FALSE)</f>
        <v>洛克</v>
      </c>
      <c r="C191" s="8" t="str">
        <f t="shared" si="16"/>
        <v>主动技能1</v>
      </c>
      <c r="D191" s="8">
        <f t="shared" si="18"/>
        <v>5</v>
      </c>
      <c r="E191" s="8">
        <f t="shared" si="19"/>
        <v>6</v>
      </c>
      <c r="F191" s="8">
        <f t="shared" si="20"/>
        <v>1</v>
      </c>
      <c r="G191" s="8">
        <f t="shared" si="17"/>
        <v>4</v>
      </c>
      <c r="H191" t="str">
        <f t="shared" si="21"/>
        <v>洛克主动技能1等级5</v>
      </c>
      <c r="I191" t="str">
        <f t="shared" si="22"/>
        <v>洛克主动技能1等级6</v>
      </c>
      <c r="J191" s="1">
        <v>185</v>
      </c>
      <c r="K191" s="1">
        <f>VLOOKUP(H191,主动技能!$A:$B,2,FALSE)</f>
        <v>10040105</v>
      </c>
      <c r="L191" s="1">
        <f>_xlfn.IFNA(VLOOKUP(I191,主动技能!$A:$B,2,FALSE),0)</f>
        <v>10040106</v>
      </c>
      <c r="M191">
        <f>_xlfn.IFNA(VLOOKUP(D191+1,角色属性概况!I:J,2,FALSE),999)</f>
        <v>20</v>
      </c>
      <c r="N191" s="1" t="s">
        <v>249</v>
      </c>
      <c r="O191" s="1">
        <f>VLOOKUP(E191,角色属性概况!Q:R,2,FALSE)</f>
        <v>1700</v>
      </c>
      <c r="P191" s="1">
        <v>0</v>
      </c>
      <c r="Q191" s="1">
        <v>0</v>
      </c>
    </row>
    <row r="192" spans="2:17" x14ac:dyDescent="0.15">
      <c r="B192" s="8" t="str">
        <f>VLOOKUP(G192,角色!A:B,2,FALSE)</f>
        <v>洛克</v>
      </c>
      <c r="C192" s="8" t="str">
        <f t="shared" si="16"/>
        <v>主动技能1</v>
      </c>
      <c r="D192" s="8">
        <f t="shared" si="18"/>
        <v>6</v>
      </c>
      <c r="E192" s="8">
        <f t="shared" si="19"/>
        <v>7</v>
      </c>
      <c r="F192" s="8">
        <f t="shared" si="20"/>
        <v>1</v>
      </c>
      <c r="G192" s="8">
        <f t="shared" si="17"/>
        <v>4</v>
      </c>
      <c r="H192" t="str">
        <f t="shared" si="21"/>
        <v>洛克主动技能1等级6</v>
      </c>
      <c r="I192" t="str">
        <f t="shared" si="22"/>
        <v>洛克主动技能1等级7</v>
      </c>
      <c r="J192" s="1">
        <v>186</v>
      </c>
      <c r="K192" s="1">
        <f>VLOOKUP(H192,主动技能!$A:$B,2,FALSE)</f>
        <v>10040106</v>
      </c>
      <c r="L192" s="1">
        <f>_xlfn.IFNA(VLOOKUP(I192,主动技能!$A:$B,2,FALSE),0)</f>
        <v>10040107</v>
      </c>
      <c r="M192">
        <f>_xlfn.IFNA(VLOOKUP(D192+1,角色属性概况!I:J,2,FALSE),999)</f>
        <v>25</v>
      </c>
      <c r="N192" s="1" t="s">
        <v>249</v>
      </c>
      <c r="O192" s="1">
        <f>VLOOKUP(E192,角色属性概况!Q:R,2,FALSE)</f>
        <v>2400</v>
      </c>
      <c r="P192" s="1">
        <v>0</v>
      </c>
      <c r="Q192" s="1">
        <v>0</v>
      </c>
    </row>
    <row r="193" spans="2:17" x14ac:dyDescent="0.15">
      <c r="B193" s="8" t="str">
        <f>VLOOKUP(G193,角色!A:B,2,FALSE)</f>
        <v>洛克</v>
      </c>
      <c r="C193" s="8" t="str">
        <f t="shared" si="16"/>
        <v>主动技能1</v>
      </c>
      <c r="D193" s="8">
        <f t="shared" si="18"/>
        <v>7</v>
      </c>
      <c r="E193" s="8">
        <f t="shared" si="19"/>
        <v>8</v>
      </c>
      <c r="F193" s="8">
        <f t="shared" si="20"/>
        <v>1</v>
      </c>
      <c r="G193" s="8">
        <f t="shared" si="17"/>
        <v>4</v>
      </c>
      <c r="H193" t="str">
        <f t="shared" si="21"/>
        <v>洛克主动技能1等级7</v>
      </c>
      <c r="I193" t="str">
        <f t="shared" si="22"/>
        <v>洛克主动技能1等级8</v>
      </c>
      <c r="J193" s="1">
        <v>187</v>
      </c>
      <c r="K193" s="1">
        <f>VLOOKUP(H193,主动技能!$A:$B,2,FALSE)</f>
        <v>10040107</v>
      </c>
      <c r="L193" s="1">
        <f>_xlfn.IFNA(VLOOKUP(I193,主动技能!$A:$B,2,FALSE),0)</f>
        <v>10040108</v>
      </c>
      <c r="M193">
        <f>_xlfn.IFNA(VLOOKUP(D193+1,角色属性概况!I:J,2,FALSE),999)</f>
        <v>30</v>
      </c>
      <c r="N193" s="1" t="s">
        <v>249</v>
      </c>
      <c r="O193" s="1">
        <f>VLOOKUP(E193,角色属性概况!Q:R,2,FALSE)</f>
        <v>3500</v>
      </c>
      <c r="P193" s="1">
        <v>0</v>
      </c>
      <c r="Q193" s="1">
        <v>0</v>
      </c>
    </row>
    <row r="194" spans="2:17" x14ac:dyDescent="0.15">
      <c r="B194" s="8" t="str">
        <f>VLOOKUP(G194,角色!A:B,2,FALSE)</f>
        <v>洛克</v>
      </c>
      <c r="C194" s="8" t="str">
        <f t="shared" si="16"/>
        <v>主动技能1</v>
      </c>
      <c r="D194" s="8">
        <f t="shared" si="18"/>
        <v>8</v>
      </c>
      <c r="E194" s="8">
        <f t="shared" si="19"/>
        <v>9</v>
      </c>
      <c r="F194" s="8">
        <f t="shared" si="20"/>
        <v>1</v>
      </c>
      <c r="G194" s="8">
        <f t="shared" si="17"/>
        <v>4</v>
      </c>
      <c r="H194" t="str">
        <f t="shared" si="21"/>
        <v>洛克主动技能1等级8</v>
      </c>
      <c r="I194" t="str">
        <f t="shared" si="22"/>
        <v>洛克主动技能1等级9</v>
      </c>
      <c r="J194" s="1">
        <v>188</v>
      </c>
      <c r="K194" s="1">
        <f>VLOOKUP(H194,主动技能!$A:$B,2,FALSE)</f>
        <v>10040108</v>
      </c>
      <c r="L194" s="1">
        <f>_xlfn.IFNA(VLOOKUP(I194,主动技能!$A:$B,2,FALSE),0)</f>
        <v>10040109</v>
      </c>
      <c r="M194">
        <f>_xlfn.IFNA(VLOOKUP(D194+1,角色属性概况!I:J,2,FALSE),999)</f>
        <v>35</v>
      </c>
      <c r="N194" s="1" t="s">
        <v>249</v>
      </c>
      <c r="O194" s="1">
        <f>VLOOKUP(E194,角色属性概况!Q:R,2,FALSE)</f>
        <v>4900</v>
      </c>
      <c r="P194" s="1">
        <v>0</v>
      </c>
      <c r="Q194" s="1">
        <v>0</v>
      </c>
    </row>
    <row r="195" spans="2:17" x14ac:dyDescent="0.15">
      <c r="B195" s="8" t="str">
        <f>VLOOKUP(G195,角色!A:B,2,FALSE)</f>
        <v>洛克</v>
      </c>
      <c r="C195" s="8" t="str">
        <f t="shared" si="16"/>
        <v>主动技能1</v>
      </c>
      <c r="D195" s="8">
        <f t="shared" si="18"/>
        <v>9</v>
      </c>
      <c r="E195" s="8">
        <f t="shared" si="19"/>
        <v>10</v>
      </c>
      <c r="F195" s="8">
        <f t="shared" si="20"/>
        <v>1</v>
      </c>
      <c r="G195" s="8">
        <f t="shared" si="17"/>
        <v>4</v>
      </c>
      <c r="H195" t="str">
        <f t="shared" si="21"/>
        <v>洛克主动技能1等级9</v>
      </c>
      <c r="I195" t="str">
        <f t="shared" si="22"/>
        <v>洛克主动技能1等级10</v>
      </c>
      <c r="J195" s="1">
        <v>189</v>
      </c>
      <c r="K195" s="1">
        <f>VLOOKUP(H195,主动技能!$A:$B,2,FALSE)</f>
        <v>10040109</v>
      </c>
      <c r="L195" s="1">
        <f>_xlfn.IFNA(VLOOKUP(I195,主动技能!$A:$B,2,FALSE),0)</f>
        <v>10040110</v>
      </c>
      <c r="M195">
        <f>_xlfn.IFNA(VLOOKUP(D195+1,角色属性概况!I:J,2,FALSE),999)</f>
        <v>40</v>
      </c>
      <c r="N195" s="1" t="s">
        <v>249</v>
      </c>
      <c r="O195" s="1">
        <f>VLOOKUP(E195,角色属性概况!Q:R,2,FALSE)</f>
        <v>7000</v>
      </c>
      <c r="P195" s="1">
        <v>0</v>
      </c>
      <c r="Q195" s="1">
        <v>0</v>
      </c>
    </row>
    <row r="196" spans="2:17" x14ac:dyDescent="0.15">
      <c r="B196" s="8" t="str">
        <f>VLOOKUP(G196,角色!A:B,2,FALSE)</f>
        <v>洛克</v>
      </c>
      <c r="C196" s="8" t="str">
        <f t="shared" si="16"/>
        <v>主动技能1</v>
      </c>
      <c r="D196" s="8">
        <f t="shared" si="18"/>
        <v>10</v>
      </c>
      <c r="E196" s="8">
        <f t="shared" si="19"/>
        <v>11</v>
      </c>
      <c r="F196" s="8">
        <f t="shared" si="20"/>
        <v>1</v>
      </c>
      <c r="G196" s="8">
        <f t="shared" si="17"/>
        <v>4</v>
      </c>
      <c r="H196" t="str">
        <f t="shared" si="21"/>
        <v>洛克主动技能1等级10</v>
      </c>
      <c r="I196" t="str">
        <f t="shared" si="22"/>
        <v>洛克主动技能1等级11</v>
      </c>
      <c r="J196" s="1">
        <v>190</v>
      </c>
      <c r="K196" s="1">
        <f>VLOOKUP(H196,主动技能!$A:$B,2,FALSE)</f>
        <v>10040110</v>
      </c>
      <c r="L196" s="1">
        <f>_xlfn.IFNA(VLOOKUP(I196,主动技能!$A:$B,2,FALSE),0)</f>
        <v>10040111</v>
      </c>
      <c r="M196">
        <f>_xlfn.IFNA(VLOOKUP(D196+1,角色属性概况!I:J,2,FALSE),999)</f>
        <v>45</v>
      </c>
      <c r="N196" s="1" t="s">
        <v>249</v>
      </c>
      <c r="O196" s="1">
        <f>VLOOKUP(E196,角色属性概况!Q:R,2,FALSE)</f>
        <v>9900</v>
      </c>
      <c r="P196" s="1">
        <v>0</v>
      </c>
      <c r="Q196" s="1">
        <v>0</v>
      </c>
    </row>
    <row r="197" spans="2:17" x14ac:dyDescent="0.15">
      <c r="B197" s="8" t="str">
        <f>VLOOKUP(G197,角色!A:B,2,FALSE)</f>
        <v>洛克</v>
      </c>
      <c r="C197" s="8" t="str">
        <f t="shared" si="16"/>
        <v>主动技能1</v>
      </c>
      <c r="D197" s="8">
        <f t="shared" si="18"/>
        <v>11</v>
      </c>
      <c r="E197" s="8">
        <f t="shared" si="19"/>
        <v>12</v>
      </c>
      <c r="F197" s="8">
        <f t="shared" si="20"/>
        <v>1</v>
      </c>
      <c r="G197" s="8">
        <f t="shared" si="17"/>
        <v>4</v>
      </c>
      <c r="H197" t="str">
        <f t="shared" si="21"/>
        <v>洛克主动技能1等级11</v>
      </c>
      <c r="I197" t="str">
        <f t="shared" si="22"/>
        <v>洛克主动技能1等级12</v>
      </c>
      <c r="J197" s="1">
        <v>191</v>
      </c>
      <c r="K197" s="1">
        <f>VLOOKUP(H197,主动技能!$A:$B,2,FALSE)</f>
        <v>10040111</v>
      </c>
      <c r="L197" s="1">
        <f>_xlfn.IFNA(VLOOKUP(I197,主动技能!$A:$B,2,FALSE),0)</f>
        <v>10040112</v>
      </c>
      <c r="M197">
        <f>_xlfn.IFNA(VLOOKUP(D197+1,角色属性概况!I:J,2,FALSE),999)</f>
        <v>50</v>
      </c>
      <c r="N197" s="1" t="s">
        <v>249</v>
      </c>
      <c r="O197" s="1">
        <f>VLOOKUP(E197,角色属性概况!Q:R,2,FALSE)</f>
        <v>14100</v>
      </c>
      <c r="P197" s="1">
        <v>0</v>
      </c>
      <c r="Q197" s="1">
        <v>0</v>
      </c>
    </row>
    <row r="198" spans="2:17" x14ac:dyDescent="0.15">
      <c r="B198" s="8" t="str">
        <f>VLOOKUP(G198,角色!A:B,2,FALSE)</f>
        <v>洛克</v>
      </c>
      <c r="C198" s="8" t="str">
        <f t="shared" si="16"/>
        <v>主动技能1</v>
      </c>
      <c r="D198" s="8">
        <f t="shared" si="18"/>
        <v>12</v>
      </c>
      <c r="E198" s="8">
        <f t="shared" si="19"/>
        <v>13</v>
      </c>
      <c r="F198" s="8">
        <f t="shared" si="20"/>
        <v>1</v>
      </c>
      <c r="G198" s="8">
        <f t="shared" si="17"/>
        <v>4</v>
      </c>
      <c r="H198" t="str">
        <f t="shared" si="21"/>
        <v>洛克主动技能1等级12</v>
      </c>
      <c r="I198" t="str">
        <f t="shared" si="22"/>
        <v>洛克主动技能1等级13</v>
      </c>
      <c r="J198" s="1">
        <v>192</v>
      </c>
      <c r="K198" s="1">
        <f>VLOOKUP(H198,主动技能!$A:$B,2,FALSE)</f>
        <v>10040112</v>
      </c>
      <c r="L198" s="1">
        <f>_xlfn.IFNA(VLOOKUP(I198,主动技能!$A:$B,2,FALSE),0)</f>
        <v>10040113</v>
      </c>
      <c r="M198">
        <f>_xlfn.IFNA(VLOOKUP(D198+1,角色属性概况!I:J,2,FALSE),999)</f>
        <v>55</v>
      </c>
      <c r="N198" s="1" t="s">
        <v>249</v>
      </c>
      <c r="O198" s="1">
        <f>VLOOKUP(E198,角色属性概况!Q:R,2,FALSE)</f>
        <v>20000</v>
      </c>
      <c r="P198" s="1">
        <v>0</v>
      </c>
      <c r="Q198" s="1">
        <v>0</v>
      </c>
    </row>
    <row r="199" spans="2:17" x14ac:dyDescent="0.15">
      <c r="B199" s="8" t="str">
        <f>VLOOKUP(G199,角色!A:B,2,FALSE)</f>
        <v>洛克</v>
      </c>
      <c r="C199" s="8" t="str">
        <f t="shared" si="16"/>
        <v>主动技能1</v>
      </c>
      <c r="D199" s="8">
        <f t="shared" si="18"/>
        <v>13</v>
      </c>
      <c r="E199" s="8">
        <f t="shared" si="19"/>
        <v>14</v>
      </c>
      <c r="F199" s="8">
        <f t="shared" si="20"/>
        <v>1</v>
      </c>
      <c r="G199" s="8">
        <f t="shared" si="17"/>
        <v>4</v>
      </c>
      <c r="H199" t="str">
        <f t="shared" si="21"/>
        <v>洛克主动技能1等级13</v>
      </c>
      <c r="I199" t="str">
        <f t="shared" si="22"/>
        <v>洛克主动技能1等级14</v>
      </c>
      <c r="J199" s="1">
        <v>193</v>
      </c>
      <c r="K199" s="1">
        <f>VLOOKUP(H199,主动技能!$A:$B,2,FALSE)</f>
        <v>10040113</v>
      </c>
      <c r="L199" s="1">
        <f>_xlfn.IFNA(VLOOKUP(I199,主动技能!$A:$B,2,FALSE),0)</f>
        <v>10040114</v>
      </c>
      <c r="M199">
        <f>_xlfn.IFNA(VLOOKUP(D199+1,角色属性概况!I:J,2,FALSE),999)</f>
        <v>60</v>
      </c>
      <c r="N199" s="1" t="s">
        <v>249</v>
      </c>
      <c r="O199" s="1">
        <f>VLOOKUP(E199,角色属性概况!Q:R,2,FALSE)</f>
        <v>28300</v>
      </c>
      <c r="P199" s="1">
        <v>0</v>
      </c>
      <c r="Q199" s="1">
        <v>0</v>
      </c>
    </row>
    <row r="200" spans="2:17" x14ac:dyDescent="0.15">
      <c r="B200" s="8" t="str">
        <f>VLOOKUP(G200,角色!A:B,2,FALSE)</f>
        <v>洛克</v>
      </c>
      <c r="C200" s="8" t="str">
        <f t="shared" ref="C200:C263" si="23">C$4&amp;F200</f>
        <v>主动技能1</v>
      </c>
      <c r="D200" s="8">
        <f t="shared" si="18"/>
        <v>14</v>
      </c>
      <c r="E200" s="8">
        <f t="shared" si="19"/>
        <v>15</v>
      </c>
      <c r="F200" s="8">
        <f t="shared" si="20"/>
        <v>1</v>
      </c>
      <c r="G200" s="8">
        <f t="shared" ref="G200:G263" si="24">IF((F200=1)*(D200=1),G199+1,G199)</f>
        <v>4</v>
      </c>
      <c r="H200" t="str">
        <f t="shared" si="21"/>
        <v>洛克主动技能1等级14</v>
      </c>
      <c r="I200" t="str">
        <f t="shared" si="22"/>
        <v>洛克主动技能1等级15</v>
      </c>
      <c r="J200" s="1">
        <v>194</v>
      </c>
      <c r="K200" s="1">
        <f>VLOOKUP(H200,主动技能!$A:$B,2,FALSE)</f>
        <v>10040114</v>
      </c>
      <c r="L200" s="1">
        <f>_xlfn.IFNA(VLOOKUP(I200,主动技能!$A:$B,2,FALSE),0)</f>
        <v>10040115</v>
      </c>
      <c r="M200">
        <f>_xlfn.IFNA(VLOOKUP(D200+1,角色属性概况!I:J,2,FALSE),999)</f>
        <v>65</v>
      </c>
      <c r="N200" s="1" t="s">
        <v>249</v>
      </c>
      <c r="O200" s="1">
        <f>VLOOKUP(E200,角色属性概况!Q:R,2,FALSE)</f>
        <v>40100</v>
      </c>
      <c r="P200" s="1">
        <v>0</v>
      </c>
      <c r="Q200" s="1">
        <v>0</v>
      </c>
    </row>
    <row r="201" spans="2:17" x14ac:dyDescent="0.15">
      <c r="B201" s="8" t="str">
        <f>VLOOKUP(G201,角色!A:B,2,FALSE)</f>
        <v>洛克</v>
      </c>
      <c r="C201" s="8" t="str">
        <f t="shared" si="23"/>
        <v>主动技能1</v>
      </c>
      <c r="D201" s="8">
        <f t="shared" ref="D201:D264" si="25">IF(D200=D$5,1,D200+1)</f>
        <v>15</v>
      </c>
      <c r="E201" s="8">
        <f t="shared" ref="E201:E264" si="26">IF(E200=E$5,2,E200+1)</f>
        <v>16</v>
      </c>
      <c r="F201" s="8">
        <f t="shared" ref="F201:F264" si="27">IF(D201=1,IF(F200=$F$5,1,F200+1),F200)</f>
        <v>1</v>
      </c>
      <c r="G201" s="8">
        <f t="shared" si="24"/>
        <v>4</v>
      </c>
      <c r="H201" t="str">
        <f t="shared" si="21"/>
        <v>洛克主动技能1等级15</v>
      </c>
      <c r="I201" t="str">
        <f t="shared" si="22"/>
        <v>洛克主动技能1等级16</v>
      </c>
      <c r="J201" s="1">
        <v>195</v>
      </c>
      <c r="K201" s="1">
        <f>VLOOKUP(H201,主动技能!$A:$B,2,FALSE)</f>
        <v>10040115</v>
      </c>
      <c r="L201" s="1">
        <f>_xlfn.IFNA(VLOOKUP(I201,主动技能!$A:$B,2,FALSE),0)</f>
        <v>10040116</v>
      </c>
      <c r="M201">
        <f>_xlfn.IFNA(VLOOKUP(D201+1,角色属性概况!I:J,2,FALSE),999)</f>
        <v>70</v>
      </c>
      <c r="N201" s="1" t="s">
        <v>249</v>
      </c>
      <c r="O201" s="1">
        <f>VLOOKUP(E201,角色属性概况!Q:R,2,FALSE)</f>
        <v>56700</v>
      </c>
      <c r="P201" s="1">
        <v>0</v>
      </c>
      <c r="Q201" s="1">
        <v>0</v>
      </c>
    </row>
    <row r="202" spans="2:17" x14ac:dyDescent="0.15">
      <c r="B202" s="8" t="str">
        <f>VLOOKUP(G202,角色!A:B,2,FALSE)</f>
        <v>洛克</v>
      </c>
      <c r="C202" s="8" t="str">
        <f t="shared" si="23"/>
        <v>主动技能1</v>
      </c>
      <c r="D202" s="8">
        <f t="shared" si="25"/>
        <v>16</v>
      </c>
      <c r="E202" s="8">
        <f t="shared" si="26"/>
        <v>17</v>
      </c>
      <c r="F202" s="8">
        <f t="shared" si="27"/>
        <v>1</v>
      </c>
      <c r="G202" s="8">
        <f t="shared" si="24"/>
        <v>4</v>
      </c>
      <c r="H202" t="str">
        <f t="shared" si="21"/>
        <v>洛克主动技能1等级16</v>
      </c>
      <c r="I202" t="str">
        <f t="shared" si="22"/>
        <v>洛克主动技能1等级17</v>
      </c>
      <c r="J202" s="1">
        <v>196</v>
      </c>
      <c r="K202" s="1">
        <f>VLOOKUP(H202,主动技能!$A:$B,2,FALSE)</f>
        <v>10040116</v>
      </c>
      <c r="L202" s="1">
        <f>_xlfn.IFNA(VLOOKUP(I202,主动技能!$A:$B,2,FALSE),0)</f>
        <v>10040117</v>
      </c>
      <c r="M202">
        <f>_xlfn.IFNA(VLOOKUP(D202+1,角色属性概况!I:J,2,FALSE),999)</f>
        <v>75</v>
      </c>
      <c r="N202" s="1" t="s">
        <v>249</v>
      </c>
      <c r="O202" s="1">
        <f>VLOOKUP(E202,角色属性概况!Q:R,2,FALSE)</f>
        <v>80400</v>
      </c>
      <c r="P202" s="1">
        <v>0</v>
      </c>
      <c r="Q202" s="1">
        <v>0</v>
      </c>
    </row>
    <row r="203" spans="2:17" x14ac:dyDescent="0.15">
      <c r="B203" s="8" t="str">
        <f>VLOOKUP(G203,角色!A:B,2,FALSE)</f>
        <v>洛克</v>
      </c>
      <c r="C203" s="8" t="str">
        <f t="shared" si="23"/>
        <v>主动技能1</v>
      </c>
      <c r="D203" s="8">
        <f t="shared" si="25"/>
        <v>17</v>
      </c>
      <c r="E203" s="8">
        <f t="shared" si="26"/>
        <v>18</v>
      </c>
      <c r="F203" s="8">
        <f t="shared" si="27"/>
        <v>1</v>
      </c>
      <c r="G203" s="8">
        <f t="shared" si="24"/>
        <v>4</v>
      </c>
      <c r="H203" t="str">
        <f t="shared" si="21"/>
        <v>洛克主动技能1等级17</v>
      </c>
      <c r="I203" t="str">
        <f t="shared" si="22"/>
        <v>洛克主动技能1等级18</v>
      </c>
      <c r="J203" s="1">
        <v>197</v>
      </c>
      <c r="K203" s="1">
        <f>VLOOKUP(H203,主动技能!$A:$B,2,FALSE)</f>
        <v>10040117</v>
      </c>
      <c r="L203" s="1">
        <f>_xlfn.IFNA(VLOOKUP(I203,主动技能!$A:$B,2,FALSE),0)</f>
        <v>10040118</v>
      </c>
      <c r="M203">
        <f>_xlfn.IFNA(VLOOKUP(D203+1,角色属性概况!I:J,2,FALSE),999)</f>
        <v>80</v>
      </c>
      <c r="N203" s="1" t="s">
        <v>249</v>
      </c>
      <c r="O203" s="1">
        <f>VLOOKUP(E203,角色属性概况!Q:R,2,FALSE)</f>
        <v>113800</v>
      </c>
      <c r="P203" s="1">
        <v>0</v>
      </c>
      <c r="Q203" s="1">
        <v>0</v>
      </c>
    </row>
    <row r="204" spans="2:17" x14ac:dyDescent="0.15">
      <c r="B204" s="8" t="str">
        <f>VLOOKUP(G204,角色!A:B,2,FALSE)</f>
        <v>洛克</v>
      </c>
      <c r="C204" s="8" t="str">
        <f t="shared" si="23"/>
        <v>主动技能1</v>
      </c>
      <c r="D204" s="8">
        <f t="shared" si="25"/>
        <v>18</v>
      </c>
      <c r="E204" s="8">
        <f t="shared" si="26"/>
        <v>19</v>
      </c>
      <c r="F204" s="8">
        <f t="shared" si="27"/>
        <v>1</v>
      </c>
      <c r="G204" s="8">
        <f t="shared" si="24"/>
        <v>4</v>
      </c>
      <c r="H204" t="str">
        <f t="shared" si="21"/>
        <v>洛克主动技能1等级18</v>
      </c>
      <c r="I204" t="str">
        <f t="shared" si="22"/>
        <v>洛克主动技能1等级19</v>
      </c>
      <c r="J204" s="1">
        <v>198</v>
      </c>
      <c r="K204" s="1">
        <f>VLOOKUP(H204,主动技能!$A:$B,2,FALSE)</f>
        <v>10040118</v>
      </c>
      <c r="L204" s="1">
        <f>_xlfn.IFNA(VLOOKUP(I204,主动技能!$A:$B,2,FALSE),0)</f>
        <v>10040119</v>
      </c>
      <c r="M204">
        <f>_xlfn.IFNA(VLOOKUP(D204+1,角色属性概况!I:J,2,FALSE),999)</f>
        <v>85</v>
      </c>
      <c r="N204" s="1" t="s">
        <v>249</v>
      </c>
      <c r="O204" s="1">
        <f>VLOOKUP(E204,角色属性概况!Q:R,2,FALSE)</f>
        <v>161100</v>
      </c>
      <c r="P204" s="1">
        <v>0</v>
      </c>
      <c r="Q204" s="1">
        <v>0</v>
      </c>
    </row>
    <row r="205" spans="2:17" x14ac:dyDescent="0.15">
      <c r="B205" s="8" t="str">
        <f>VLOOKUP(G205,角色!A:B,2,FALSE)</f>
        <v>洛克</v>
      </c>
      <c r="C205" s="8" t="str">
        <f t="shared" si="23"/>
        <v>主动技能1</v>
      </c>
      <c r="D205" s="8">
        <f t="shared" si="25"/>
        <v>19</v>
      </c>
      <c r="E205" s="8">
        <f t="shared" si="26"/>
        <v>20</v>
      </c>
      <c r="F205" s="8">
        <f t="shared" si="27"/>
        <v>1</v>
      </c>
      <c r="G205" s="8">
        <f t="shared" si="24"/>
        <v>4</v>
      </c>
      <c r="H205" t="str">
        <f t="shared" si="21"/>
        <v>洛克主动技能1等级19</v>
      </c>
      <c r="I205" t="str">
        <f t="shared" si="22"/>
        <v>洛克主动技能1等级20</v>
      </c>
      <c r="J205" s="1">
        <v>199</v>
      </c>
      <c r="K205" s="1">
        <f>VLOOKUP(H205,主动技能!$A:$B,2,FALSE)</f>
        <v>10040119</v>
      </c>
      <c r="L205" s="1">
        <f>_xlfn.IFNA(VLOOKUP(I205,主动技能!$A:$B,2,FALSE),0)</f>
        <v>10040120</v>
      </c>
      <c r="M205">
        <f>_xlfn.IFNA(VLOOKUP(D205+1,角色属性概况!I:J,2,FALSE),999)</f>
        <v>90</v>
      </c>
      <c r="N205" s="1" t="s">
        <v>249</v>
      </c>
      <c r="O205" s="1">
        <f>VLOOKUP(E205,角色属性概况!Q:R,2,FALSE)</f>
        <v>228100</v>
      </c>
      <c r="P205" s="1">
        <v>0</v>
      </c>
      <c r="Q205" s="1">
        <v>0</v>
      </c>
    </row>
    <row r="206" spans="2:17" x14ac:dyDescent="0.15">
      <c r="B206" s="8" t="str">
        <f>VLOOKUP(G206,角色!A:B,2,FALSE)</f>
        <v>洛克</v>
      </c>
      <c r="C206" s="8" t="str">
        <f t="shared" si="23"/>
        <v>主动技能1</v>
      </c>
      <c r="D206" s="8">
        <f t="shared" si="25"/>
        <v>20</v>
      </c>
      <c r="E206" s="8">
        <f t="shared" si="26"/>
        <v>21</v>
      </c>
      <c r="F206" s="8">
        <f t="shared" si="27"/>
        <v>1</v>
      </c>
      <c r="G206" s="8">
        <f t="shared" si="24"/>
        <v>4</v>
      </c>
      <c r="H206" t="str">
        <f t="shared" si="21"/>
        <v>洛克主动技能1等级20</v>
      </c>
      <c r="I206" t="str">
        <f t="shared" si="22"/>
        <v>洛克主动技能1等级21</v>
      </c>
      <c r="J206" s="1">
        <v>200</v>
      </c>
      <c r="K206" s="1">
        <f>VLOOKUP(H206,主动技能!$A:$B,2,FALSE)</f>
        <v>10040120</v>
      </c>
      <c r="L206" s="1">
        <f>_xlfn.IFNA(VLOOKUP(I206,主动技能!$A:$B,2,FALSE),0)</f>
        <v>0</v>
      </c>
      <c r="M206">
        <f>_xlfn.IFNA(VLOOKUP(D206+1,角色属性概况!I:J,2,FALSE),999)</f>
        <v>100</v>
      </c>
      <c r="N206" s="1" t="s">
        <v>249</v>
      </c>
      <c r="O206" s="1">
        <f>VLOOKUP(E206,角色属性概况!Q:R,2,FALSE)</f>
        <v>780200</v>
      </c>
      <c r="P206" s="1">
        <v>0</v>
      </c>
      <c r="Q206" s="1">
        <v>0</v>
      </c>
    </row>
    <row r="207" spans="2:17" x14ac:dyDescent="0.15">
      <c r="B207" s="8" t="str">
        <f>VLOOKUP(G207,角色!A:B,2,FALSE)</f>
        <v>洛克</v>
      </c>
      <c r="C207" s="8" t="str">
        <f t="shared" si="23"/>
        <v>主动技能2</v>
      </c>
      <c r="D207" s="8">
        <f t="shared" si="25"/>
        <v>1</v>
      </c>
      <c r="E207" s="8">
        <f t="shared" si="26"/>
        <v>2</v>
      </c>
      <c r="F207" s="8">
        <f t="shared" si="27"/>
        <v>2</v>
      </c>
      <c r="G207" s="8">
        <f t="shared" si="24"/>
        <v>4</v>
      </c>
      <c r="H207" t="str">
        <f t="shared" si="21"/>
        <v>洛克主动技能2等级1</v>
      </c>
      <c r="I207" t="str">
        <f t="shared" si="22"/>
        <v>洛克主动技能2等级2</v>
      </c>
      <c r="J207" s="1">
        <v>201</v>
      </c>
      <c r="K207" s="1">
        <f>VLOOKUP(H207,主动技能!$A:$B,2,FALSE)</f>
        <v>10040201</v>
      </c>
      <c r="L207" s="1">
        <f>_xlfn.IFNA(VLOOKUP(I207,主动技能!$A:$B,2,FALSE),0)</f>
        <v>10040202</v>
      </c>
      <c r="M207">
        <f>_xlfn.IFNA(VLOOKUP(D207+1,角色属性概况!I:J,2,FALSE),999)</f>
        <v>2</v>
      </c>
      <c r="N207" s="1" t="s">
        <v>249</v>
      </c>
      <c r="O207" s="1">
        <f>VLOOKUP(E207,角色属性概况!Q:R,2,FALSE)</f>
        <v>500</v>
      </c>
      <c r="P207" s="1">
        <v>0</v>
      </c>
      <c r="Q207" s="1">
        <v>0</v>
      </c>
    </row>
    <row r="208" spans="2:17" x14ac:dyDescent="0.15">
      <c r="B208" s="8" t="str">
        <f>VLOOKUP(G208,角色!A:B,2,FALSE)</f>
        <v>洛克</v>
      </c>
      <c r="C208" s="8" t="str">
        <f t="shared" si="23"/>
        <v>主动技能2</v>
      </c>
      <c r="D208" s="8">
        <f t="shared" si="25"/>
        <v>2</v>
      </c>
      <c r="E208" s="8">
        <f t="shared" si="26"/>
        <v>3</v>
      </c>
      <c r="F208" s="8">
        <f t="shared" si="27"/>
        <v>2</v>
      </c>
      <c r="G208" s="8">
        <f t="shared" si="24"/>
        <v>4</v>
      </c>
      <c r="H208" t="str">
        <f t="shared" si="21"/>
        <v>洛克主动技能2等级2</v>
      </c>
      <c r="I208" t="str">
        <f t="shared" si="22"/>
        <v>洛克主动技能2等级3</v>
      </c>
      <c r="J208" s="1">
        <v>202</v>
      </c>
      <c r="K208" s="1">
        <f>VLOOKUP(H208,主动技能!$A:$B,2,FALSE)</f>
        <v>10040202</v>
      </c>
      <c r="L208" s="1">
        <f>_xlfn.IFNA(VLOOKUP(I208,主动技能!$A:$B,2,FALSE),0)</f>
        <v>10040203</v>
      </c>
      <c r="M208">
        <f>_xlfn.IFNA(VLOOKUP(D208+1,角色属性概况!I:J,2,FALSE),999)</f>
        <v>5</v>
      </c>
      <c r="N208" s="1" t="s">
        <v>249</v>
      </c>
      <c r="O208" s="1">
        <f>VLOOKUP(E208,角色属性概况!Q:R,2,FALSE)</f>
        <v>600</v>
      </c>
      <c r="P208" s="1">
        <v>0</v>
      </c>
      <c r="Q208" s="1">
        <v>0</v>
      </c>
    </row>
    <row r="209" spans="2:17" x14ac:dyDescent="0.15">
      <c r="B209" s="8" t="str">
        <f>VLOOKUP(G209,角色!A:B,2,FALSE)</f>
        <v>洛克</v>
      </c>
      <c r="C209" s="8" t="str">
        <f t="shared" si="23"/>
        <v>主动技能2</v>
      </c>
      <c r="D209" s="8">
        <f t="shared" si="25"/>
        <v>3</v>
      </c>
      <c r="E209" s="8">
        <f t="shared" si="26"/>
        <v>4</v>
      </c>
      <c r="F209" s="8">
        <f t="shared" si="27"/>
        <v>2</v>
      </c>
      <c r="G209" s="8">
        <f t="shared" si="24"/>
        <v>4</v>
      </c>
      <c r="H209" t="str">
        <f t="shared" si="21"/>
        <v>洛克主动技能2等级3</v>
      </c>
      <c r="I209" t="str">
        <f t="shared" si="22"/>
        <v>洛克主动技能2等级4</v>
      </c>
      <c r="J209" s="1">
        <v>203</v>
      </c>
      <c r="K209" s="1">
        <f>VLOOKUP(H209,主动技能!$A:$B,2,FALSE)</f>
        <v>10040203</v>
      </c>
      <c r="L209" s="1">
        <f>_xlfn.IFNA(VLOOKUP(I209,主动技能!$A:$B,2,FALSE),0)</f>
        <v>10040204</v>
      </c>
      <c r="M209">
        <f>_xlfn.IFNA(VLOOKUP(D209+1,角色属性概况!I:J,2,FALSE),999)</f>
        <v>10</v>
      </c>
      <c r="N209" s="1" t="s">
        <v>249</v>
      </c>
      <c r="O209" s="1">
        <f>VLOOKUP(E209,角色属性概况!Q:R,2,FALSE)</f>
        <v>800</v>
      </c>
      <c r="P209" s="1">
        <v>0</v>
      </c>
      <c r="Q209" s="1">
        <v>0</v>
      </c>
    </row>
    <row r="210" spans="2:17" x14ac:dyDescent="0.15">
      <c r="B210" s="8" t="str">
        <f>VLOOKUP(G210,角色!A:B,2,FALSE)</f>
        <v>洛克</v>
      </c>
      <c r="C210" s="8" t="str">
        <f t="shared" si="23"/>
        <v>主动技能2</v>
      </c>
      <c r="D210" s="8">
        <f t="shared" si="25"/>
        <v>4</v>
      </c>
      <c r="E210" s="8">
        <f t="shared" si="26"/>
        <v>5</v>
      </c>
      <c r="F210" s="8">
        <f t="shared" si="27"/>
        <v>2</v>
      </c>
      <c r="G210" s="8">
        <f t="shared" si="24"/>
        <v>4</v>
      </c>
      <c r="H210" t="str">
        <f t="shared" si="21"/>
        <v>洛克主动技能2等级4</v>
      </c>
      <c r="I210" t="str">
        <f t="shared" si="22"/>
        <v>洛克主动技能2等级5</v>
      </c>
      <c r="J210" s="1">
        <v>204</v>
      </c>
      <c r="K210" s="1">
        <f>VLOOKUP(H210,主动技能!$A:$B,2,FALSE)</f>
        <v>10040204</v>
      </c>
      <c r="L210" s="1">
        <f>_xlfn.IFNA(VLOOKUP(I210,主动技能!$A:$B,2,FALSE),0)</f>
        <v>10040205</v>
      </c>
      <c r="M210">
        <f>_xlfn.IFNA(VLOOKUP(D210+1,角色属性概况!I:J,2,FALSE),999)</f>
        <v>15</v>
      </c>
      <c r="N210" s="1" t="s">
        <v>249</v>
      </c>
      <c r="O210" s="1">
        <f>VLOOKUP(E210,角色属性概况!Q:R,2,FALSE)</f>
        <v>1200</v>
      </c>
      <c r="P210" s="1">
        <v>0</v>
      </c>
      <c r="Q210" s="1">
        <v>0</v>
      </c>
    </row>
    <row r="211" spans="2:17" x14ac:dyDescent="0.15">
      <c r="B211" s="8" t="str">
        <f>VLOOKUP(G211,角色!A:B,2,FALSE)</f>
        <v>洛克</v>
      </c>
      <c r="C211" s="8" t="str">
        <f t="shared" si="23"/>
        <v>主动技能2</v>
      </c>
      <c r="D211" s="8">
        <f t="shared" si="25"/>
        <v>5</v>
      </c>
      <c r="E211" s="8">
        <f t="shared" si="26"/>
        <v>6</v>
      </c>
      <c r="F211" s="8">
        <f t="shared" si="27"/>
        <v>2</v>
      </c>
      <c r="G211" s="8">
        <f t="shared" si="24"/>
        <v>4</v>
      </c>
      <c r="H211" t="str">
        <f t="shared" si="21"/>
        <v>洛克主动技能2等级5</v>
      </c>
      <c r="I211" t="str">
        <f t="shared" si="22"/>
        <v>洛克主动技能2等级6</v>
      </c>
      <c r="J211" s="1">
        <v>205</v>
      </c>
      <c r="K211" s="1">
        <f>VLOOKUP(H211,主动技能!$A:$B,2,FALSE)</f>
        <v>10040205</v>
      </c>
      <c r="L211" s="1">
        <f>_xlfn.IFNA(VLOOKUP(I211,主动技能!$A:$B,2,FALSE),0)</f>
        <v>10040206</v>
      </c>
      <c r="M211">
        <f>_xlfn.IFNA(VLOOKUP(D211+1,角色属性概况!I:J,2,FALSE),999)</f>
        <v>20</v>
      </c>
      <c r="N211" s="1" t="s">
        <v>249</v>
      </c>
      <c r="O211" s="1">
        <f>VLOOKUP(E211,角色属性概况!Q:R,2,FALSE)</f>
        <v>1700</v>
      </c>
      <c r="P211" s="1">
        <v>0</v>
      </c>
      <c r="Q211" s="1">
        <v>0</v>
      </c>
    </row>
    <row r="212" spans="2:17" x14ac:dyDescent="0.15">
      <c r="B212" s="8" t="str">
        <f>VLOOKUP(G212,角色!A:B,2,FALSE)</f>
        <v>洛克</v>
      </c>
      <c r="C212" s="8" t="str">
        <f t="shared" si="23"/>
        <v>主动技能2</v>
      </c>
      <c r="D212" s="8">
        <f t="shared" si="25"/>
        <v>6</v>
      </c>
      <c r="E212" s="8">
        <f t="shared" si="26"/>
        <v>7</v>
      </c>
      <c r="F212" s="8">
        <f t="shared" si="27"/>
        <v>2</v>
      </c>
      <c r="G212" s="8">
        <f t="shared" si="24"/>
        <v>4</v>
      </c>
      <c r="H212" t="str">
        <f t="shared" si="21"/>
        <v>洛克主动技能2等级6</v>
      </c>
      <c r="I212" t="str">
        <f t="shared" si="22"/>
        <v>洛克主动技能2等级7</v>
      </c>
      <c r="J212" s="1">
        <v>206</v>
      </c>
      <c r="K212" s="1">
        <f>VLOOKUP(H212,主动技能!$A:$B,2,FALSE)</f>
        <v>10040206</v>
      </c>
      <c r="L212" s="1">
        <f>_xlfn.IFNA(VLOOKUP(I212,主动技能!$A:$B,2,FALSE),0)</f>
        <v>10040207</v>
      </c>
      <c r="M212">
        <f>_xlfn.IFNA(VLOOKUP(D212+1,角色属性概况!I:J,2,FALSE),999)</f>
        <v>25</v>
      </c>
      <c r="N212" s="1" t="s">
        <v>249</v>
      </c>
      <c r="O212" s="1">
        <f>VLOOKUP(E212,角色属性概况!Q:R,2,FALSE)</f>
        <v>2400</v>
      </c>
      <c r="P212" s="1">
        <v>0</v>
      </c>
      <c r="Q212" s="1">
        <v>0</v>
      </c>
    </row>
    <row r="213" spans="2:17" x14ac:dyDescent="0.15">
      <c r="B213" s="8" t="str">
        <f>VLOOKUP(G213,角色!A:B,2,FALSE)</f>
        <v>洛克</v>
      </c>
      <c r="C213" s="8" t="str">
        <f t="shared" si="23"/>
        <v>主动技能2</v>
      </c>
      <c r="D213" s="8">
        <f t="shared" si="25"/>
        <v>7</v>
      </c>
      <c r="E213" s="8">
        <f t="shared" si="26"/>
        <v>8</v>
      </c>
      <c r="F213" s="8">
        <f t="shared" si="27"/>
        <v>2</v>
      </c>
      <c r="G213" s="8">
        <f t="shared" si="24"/>
        <v>4</v>
      </c>
      <c r="H213" t="str">
        <f t="shared" si="21"/>
        <v>洛克主动技能2等级7</v>
      </c>
      <c r="I213" t="str">
        <f t="shared" si="22"/>
        <v>洛克主动技能2等级8</v>
      </c>
      <c r="J213" s="1">
        <v>207</v>
      </c>
      <c r="K213" s="1">
        <f>VLOOKUP(H213,主动技能!$A:$B,2,FALSE)</f>
        <v>10040207</v>
      </c>
      <c r="L213" s="1">
        <f>_xlfn.IFNA(VLOOKUP(I213,主动技能!$A:$B,2,FALSE),0)</f>
        <v>10040208</v>
      </c>
      <c r="M213">
        <f>_xlfn.IFNA(VLOOKUP(D213+1,角色属性概况!I:J,2,FALSE),999)</f>
        <v>30</v>
      </c>
      <c r="N213" s="1" t="s">
        <v>249</v>
      </c>
      <c r="O213" s="1">
        <f>VLOOKUP(E213,角色属性概况!Q:R,2,FALSE)</f>
        <v>3500</v>
      </c>
      <c r="P213" s="1">
        <v>0</v>
      </c>
      <c r="Q213" s="1">
        <v>0</v>
      </c>
    </row>
    <row r="214" spans="2:17" x14ac:dyDescent="0.15">
      <c r="B214" s="8" t="str">
        <f>VLOOKUP(G214,角色!A:B,2,FALSE)</f>
        <v>洛克</v>
      </c>
      <c r="C214" s="8" t="str">
        <f t="shared" si="23"/>
        <v>主动技能2</v>
      </c>
      <c r="D214" s="8">
        <f t="shared" si="25"/>
        <v>8</v>
      </c>
      <c r="E214" s="8">
        <f t="shared" si="26"/>
        <v>9</v>
      </c>
      <c r="F214" s="8">
        <f t="shared" si="27"/>
        <v>2</v>
      </c>
      <c r="G214" s="8">
        <f t="shared" si="24"/>
        <v>4</v>
      </c>
      <c r="H214" t="str">
        <f t="shared" si="21"/>
        <v>洛克主动技能2等级8</v>
      </c>
      <c r="I214" t="str">
        <f t="shared" si="22"/>
        <v>洛克主动技能2等级9</v>
      </c>
      <c r="J214" s="1">
        <v>208</v>
      </c>
      <c r="K214" s="1">
        <f>VLOOKUP(H214,主动技能!$A:$B,2,FALSE)</f>
        <v>10040208</v>
      </c>
      <c r="L214" s="1">
        <f>_xlfn.IFNA(VLOOKUP(I214,主动技能!$A:$B,2,FALSE),0)</f>
        <v>10040209</v>
      </c>
      <c r="M214">
        <f>_xlfn.IFNA(VLOOKUP(D214+1,角色属性概况!I:J,2,FALSE),999)</f>
        <v>35</v>
      </c>
      <c r="N214" s="1" t="s">
        <v>249</v>
      </c>
      <c r="O214" s="1">
        <f>VLOOKUP(E214,角色属性概况!Q:R,2,FALSE)</f>
        <v>4900</v>
      </c>
      <c r="P214" s="1">
        <v>0</v>
      </c>
      <c r="Q214" s="1">
        <v>0</v>
      </c>
    </row>
    <row r="215" spans="2:17" x14ac:dyDescent="0.15">
      <c r="B215" s="8" t="str">
        <f>VLOOKUP(G215,角色!A:B,2,FALSE)</f>
        <v>洛克</v>
      </c>
      <c r="C215" s="8" t="str">
        <f t="shared" si="23"/>
        <v>主动技能2</v>
      </c>
      <c r="D215" s="8">
        <f t="shared" si="25"/>
        <v>9</v>
      </c>
      <c r="E215" s="8">
        <f t="shared" si="26"/>
        <v>10</v>
      </c>
      <c r="F215" s="8">
        <f t="shared" si="27"/>
        <v>2</v>
      </c>
      <c r="G215" s="8">
        <f t="shared" si="24"/>
        <v>4</v>
      </c>
      <c r="H215" t="str">
        <f t="shared" si="21"/>
        <v>洛克主动技能2等级9</v>
      </c>
      <c r="I215" t="str">
        <f t="shared" si="22"/>
        <v>洛克主动技能2等级10</v>
      </c>
      <c r="J215" s="1">
        <v>209</v>
      </c>
      <c r="K215" s="1">
        <f>VLOOKUP(H215,主动技能!$A:$B,2,FALSE)</f>
        <v>10040209</v>
      </c>
      <c r="L215" s="1">
        <f>_xlfn.IFNA(VLOOKUP(I215,主动技能!$A:$B,2,FALSE),0)</f>
        <v>10040210</v>
      </c>
      <c r="M215">
        <f>_xlfn.IFNA(VLOOKUP(D215+1,角色属性概况!I:J,2,FALSE),999)</f>
        <v>40</v>
      </c>
      <c r="N215" s="1" t="s">
        <v>249</v>
      </c>
      <c r="O215" s="1">
        <f>VLOOKUP(E215,角色属性概况!Q:R,2,FALSE)</f>
        <v>7000</v>
      </c>
      <c r="P215" s="1">
        <v>0</v>
      </c>
      <c r="Q215" s="1">
        <v>0</v>
      </c>
    </row>
    <row r="216" spans="2:17" x14ac:dyDescent="0.15">
      <c r="B216" s="8" t="str">
        <f>VLOOKUP(G216,角色!A:B,2,FALSE)</f>
        <v>洛克</v>
      </c>
      <c r="C216" s="8" t="str">
        <f t="shared" si="23"/>
        <v>主动技能2</v>
      </c>
      <c r="D216" s="8">
        <f t="shared" si="25"/>
        <v>10</v>
      </c>
      <c r="E216" s="8">
        <f t="shared" si="26"/>
        <v>11</v>
      </c>
      <c r="F216" s="8">
        <f t="shared" si="27"/>
        <v>2</v>
      </c>
      <c r="G216" s="8">
        <f t="shared" si="24"/>
        <v>4</v>
      </c>
      <c r="H216" t="str">
        <f t="shared" ref="H216:H279" si="28">$B216&amp;$C216&amp;D$6&amp;D216</f>
        <v>洛克主动技能2等级10</v>
      </c>
      <c r="I216" t="str">
        <f t="shared" ref="I216:I279" si="29">$B216&amp;$C216&amp;E$6&amp;E216</f>
        <v>洛克主动技能2等级11</v>
      </c>
      <c r="J216" s="1">
        <v>210</v>
      </c>
      <c r="K216" s="1">
        <f>VLOOKUP(H216,主动技能!$A:$B,2,FALSE)</f>
        <v>10040210</v>
      </c>
      <c r="L216" s="1">
        <f>_xlfn.IFNA(VLOOKUP(I216,主动技能!$A:$B,2,FALSE),0)</f>
        <v>10040211</v>
      </c>
      <c r="M216">
        <f>_xlfn.IFNA(VLOOKUP(D216+1,角色属性概况!I:J,2,FALSE),999)</f>
        <v>45</v>
      </c>
      <c r="N216" s="1" t="s">
        <v>249</v>
      </c>
      <c r="O216" s="1">
        <f>VLOOKUP(E216,角色属性概况!Q:R,2,FALSE)</f>
        <v>9900</v>
      </c>
      <c r="P216" s="1">
        <v>0</v>
      </c>
      <c r="Q216" s="1">
        <v>0</v>
      </c>
    </row>
    <row r="217" spans="2:17" x14ac:dyDescent="0.15">
      <c r="B217" s="8" t="str">
        <f>VLOOKUP(G217,角色!A:B,2,FALSE)</f>
        <v>洛克</v>
      </c>
      <c r="C217" s="8" t="str">
        <f t="shared" si="23"/>
        <v>主动技能2</v>
      </c>
      <c r="D217" s="8">
        <f t="shared" si="25"/>
        <v>11</v>
      </c>
      <c r="E217" s="8">
        <f t="shared" si="26"/>
        <v>12</v>
      </c>
      <c r="F217" s="8">
        <f t="shared" si="27"/>
        <v>2</v>
      </c>
      <c r="G217" s="8">
        <f t="shared" si="24"/>
        <v>4</v>
      </c>
      <c r="H217" t="str">
        <f t="shared" si="28"/>
        <v>洛克主动技能2等级11</v>
      </c>
      <c r="I217" t="str">
        <f t="shared" si="29"/>
        <v>洛克主动技能2等级12</v>
      </c>
      <c r="J217" s="1">
        <v>211</v>
      </c>
      <c r="K217" s="1">
        <f>VLOOKUP(H217,主动技能!$A:$B,2,FALSE)</f>
        <v>10040211</v>
      </c>
      <c r="L217" s="1">
        <f>_xlfn.IFNA(VLOOKUP(I217,主动技能!$A:$B,2,FALSE),0)</f>
        <v>10040212</v>
      </c>
      <c r="M217">
        <f>_xlfn.IFNA(VLOOKUP(D217+1,角色属性概况!I:J,2,FALSE),999)</f>
        <v>50</v>
      </c>
      <c r="N217" s="1" t="s">
        <v>249</v>
      </c>
      <c r="O217" s="1">
        <f>VLOOKUP(E217,角色属性概况!Q:R,2,FALSE)</f>
        <v>14100</v>
      </c>
      <c r="P217" s="1">
        <v>0</v>
      </c>
      <c r="Q217" s="1">
        <v>0</v>
      </c>
    </row>
    <row r="218" spans="2:17" x14ac:dyDescent="0.15">
      <c r="B218" s="8" t="str">
        <f>VLOOKUP(G218,角色!A:B,2,FALSE)</f>
        <v>洛克</v>
      </c>
      <c r="C218" s="8" t="str">
        <f t="shared" si="23"/>
        <v>主动技能2</v>
      </c>
      <c r="D218" s="8">
        <f t="shared" si="25"/>
        <v>12</v>
      </c>
      <c r="E218" s="8">
        <f t="shared" si="26"/>
        <v>13</v>
      </c>
      <c r="F218" s="8">
        <f t="shared" si="27"/>
        <v>2</v>
      </c>
      <c r="G218" s="8">
        <f t="shared" si="24"/>
        <v>4</v>
      </c>
      <c r="H218" t="str">
        <f t="shared" si="28"/>
        <v>洛克主动技能2等级12</v>
      </c>
      <c r="I218" t="str">
        <f t="shared" si="29"/>
        <v>洛克主动技能2等级13</v>
      </c>
      <c r="J218" s="1">
        <v>212</v>
      </c>
      <c r="K218" s="1">
        <f>VLOOKUP(H218,主动技能!$A:$B,2,FALSE)</f>
        <v>10040212</v>
      </c>
      <c r="L218" s="1">
        <f>_xlfn.IFNA(VLOOKUP(I218,主动技能!$A:$B,2,FALSE),0)</f>
        <v>10040213</v>
      </c>
      <c r="M218">
        <f>_xlfn.IFNA(VLOOKUP(D218+1,角色属性概况!I:J,2,FALSE),999)</f>
        <v>55</v>
      </c>
      <c r="N218" s="1" t="s">
        <v>249</v>
      </c>
      <c r="O218" s="1">
        <f>VLOOKUP(E218,角色属性概况!Q:R,2,FALSE)</f>
        <v>20000</v>
      </c>
      <c r="P218" s="1">
        <v>0</v>
      </c>
      <c r="Q218" s="1">
        <v>0</v>
      </c>
    </row>
    <row r="219" spans="2:17" x14ac:dyDescent="0.15">
      <c r="B219" s="8" t="str">
        <f>VLOOKUP(G219,角色!A:B,2,FALSE)</f>
        <v>洛克</v>
      </c>
      <c r="C219" s="8" t="str">
        <f t="shared" si="23"/>
        <v>主动技能2</v>
      </c>
      <c r="D219" s="8">
        <f t="shared" si="25"/>
        <v>13</v>
      </c>
      <c r="E219" s="8">
        <f t="shared" si="26"/>
        <v>14</v>
      </c>
      <c r="F219" s="8">
        <f t="shared" si="27"/>
        <v>2</v>
      </c>
      <c r="G219" s="8">
        <f t="shared" si="24"/>
        <v>4</v>
      </c>
      <c r="H219" t="str">
        <f t="shared" si="28"/>
        <v>洛克主动技能2等级13</v>
      </c>
      <c r="I219" t="str">
        <f t="shared" si="29"/>
        <v>洛克主动技能2等级14</v>
      </c>
      <c r="J219" s="1">
        <v>213</v>
      </c>
      <c r="K219" s="1">
        <f>VLOOKUP(H219,主动技能!$A:$B,2,FALSE)</f>
        <v>10040213</v>
      </c>
      <c r="L219" s="1">
        <f>_xlfn.IFNA(VLOOKUP(I219,主动技能!$A:$B,2,FALSE),0)</f>
        <v>10040214</v>
      </c>
      <c r="M219">
        <f>_xlfn.IFNA(VLOOKUP(D219+1,角色属性概况!I:J,2,FALSE),999)</f>
        <v>60</v>
      </c>
      <c r="N219" s="1" t="s">
        <v>249</v>
      </c>
      <c r="O219" s="1">
        <f>VLOOKUP(E219,角色属性概况!Q:R,2,FALSE)</f>
        <v>28300</v>
      </c>
      <c r="P219" s="1">
        <v>0</v>
      </c>
      <c r="Q219" s="1">
        <v>0</v>
      </c>
    </row>
    <row r="220" spans="2:17" x14ac:dyDescent="0.15">
      <c r="B220" s="8" t="str">
        <f>VLOOKUP(G220,角色!A:B,2,FALSE)</f>
        <v>洛克</v>
      </c>
      <c r="C220" s="8" t="str">
        <f t="shared" si="23"/>
        <v>主动技能2</v>
      </c>
      <c r="D220" s="8">
        <f t="shared" si="25"/>
        <v>14</v>
      </c>
      <c r="E220" s="8">
        <f t="shared" si="26"/>
        <v>15</v>
      </c>
      <c r="F220" s="8">
        <f t="shared" si="27"/>
        <v>2</v>
      </c>
      <c r="G220" s="8">
        <f t="shared" si="24"/>
        <v>4</v>
      </c>
      <c r="H220" t="str">
        <f t="shared" si="28"/>
        <v>洛克主动技能2等级14</v>
      </c>
      <c r="I220" t="str">
        <f t="shared" si="29"/>
        <v>洛克主动技能2等级15</v>
      </c>
      <c r="J220" s="1">
        <v>214</v>
      </c>
      <c r="K220" s="1">
        <f>VLOOKUP(H220,主动技能!$A:$B,2,FALSE)</f>
        <v>10040214</v>
      </c>
      <c r="L220" s="1">
        <f>_xlfn.IFNA(VLOOKUP(I220,主动技能!$A:$B,2,FALSE),0)</f>
        <v>10040215</v>
      </c>
      <c r="M220">
        <f>_xlfn.IFNA(VLOOKUP(D220+1,角色属性概况!I:J,2,FALSE),999)</f>
        <v>65</v>
      </c>
      <c r="N220" s="1" t="s">
        <v>249</v>
      </c>
      <c r="O220" s="1">
        <f>VLOOKUP(E220,角色属性概况!Q:R,2,FALSE)</f>
        <v>40100</v>
      </c>
      <c r="P220" s="1">
        <v>0</v>
      </c>
      <c r="Q220" s="1">
        <v>0</v>
      </c>
    </row>
    <row r="221" spans="2:17" x14ac:dyDescent="0.15">
      <c r="B221" s="8" t="str">
        <f>VLOOKUP(G221,角色!A:B,2,FALSE)</f>
        <v>洛克</v>
      </c>
      <c r="C221" s="8" t="str">
        <f t="shared" si="23"/>
        <v>主动技能2</v>
      </c>
      <c r="D221" s="8">
        <f t="shared" si="25"/>
        <v>15</v>
      </c>
      <c r="E221" s="8">
        <f t="shared" si="26"/>
        <v>16</v>
      </c>
      <c r="F221" s="8">
        <f t="shared" si="27"/>
        <v>2</v>
      </c>
      <c r="G221" s="8">
        <f t="shared" si="24"/>
        <v>4</v>
      </c>
      <c r="H221" t="str">
        <f t="shared" si="28"/>
        <v>洛克主动技能2等级15</v>
      </c>
      <c r="I221" t="str">
        <f t="shared" si="29"/>
        <v>洛克主动技能2等级16</v>
      </c>
      <c r="J221" s="1">
        <v>215</v>
      </c>
      <c r="K221" s="1">
        <f>VLOOKUP(H221,主动技能!$A:$B,2,FALSE)</f>
        <v>10040215</v>
      </c>
      <c r="L221" s="1">
        <f>_xlfn.IFNA(VLOOKUP(I221,主动技能!$A:$B,2,FALSE),0)</f>
        <v>10040216</v>
      </c>
      <c r="M221">
        <f>_xlfn.IFNA(VLOOKUP(D221+1,角色属性概况!I:J,2,FALSE),999)</f>
        <v>70</v>
      </c>
      <c r="N221" s="1" t="s">
        <v>249</v>
      </c>
      <c r="O221" s="1">
        <f>VLOOKUP(E221,角色属性概况!Q:R,2,FALSE)</f>
        <v>56700</v>
      </c>
      <c r="P221" s="1">
        <v>0</v>
      </c>
      <c r="Q221" s="1">
        <v>0</v>
      </c>
    </row>
    <row r="222" spans="2:17" x14ac:dyDescent="0.15">
      <c r="B222" s="8" t="str">
        <f>VLOOKUP(G222,角色!A:B,2,FALSE)</f>
        <v>洛克</v>
      </c>
      <c r="C222" s="8" t="str">
        <f t="shared" si="23"/>
        <v>主动技能2</v>
      </c>
      <c r="D222" s="8">
        <f t="shared" si="25"/>
        <v>16</v>
      </c>
      <c r="E222" s="8">
        <f t="shared" si="26"/>
        <v>17</v>
      </c>
      <c r="F222" s="8">
        <f t="shared" si="27"/>
        <v>2</v>
      </c>
      <c r="G222" s="8">
        <f t="shared" si="24"/>
        <v>4</v>
      </c>
      <c r="H222" t="str">
        <f t="shared" si="28"/>
        <v>洛克主动技能2等级16</v>
      </c>
      <c r="I222" t="str">
        <f t="shared" si="29"/>
        <v>洛克主动技能2等级17</v>
      </c>
      <c r="J222" s="1">
        <v>216</v>
      </c>
      <c r="K222" s="1">
        <f>VLOOKUP(H222,主动技能!$A:$B,2,FALSE)</f>
        <v>10040216</v>
      </c>
      <c r="L222" s="1">
        <f>_xlfn.IFNA(VLOOKUP(I222,主动技能!$A:$B,2,FALSE),0)</f>
        <v>10040217</v>
      </c>
      <c r="M222">
        <f>_xlfn.IFNA(VLOOKUP(D222+1,角色属性概况!I:J,2,FALSE),999)</f>
        <v>75</v>
      </c>
      <c r="N222" s="1" t="s">
        <v>249</v>
      </c>
      <c r="O222" s="1">
        <f>VLOOKUP(E222,角色属性概况!Q:R,2,FALSE)</f>
        <v>80400</v>
      </c>
      <c r="P222" s="1">
        <v>0</v>
      </c>
      <c r="Q222" s="1">
        <v>0</v>
      </c>
    </row>
    <row r="223" spans="2:17" x14ac:dyDescent="0.15">
      <c r="B223" s="8" t="str">
        <f>VLOOKUP(G223,角色!A:B,2,FALSE)</f>
        <v>洛克</v>
      </c>
      <c r="C223" s="8" t="str">
        <f t="shared" si="23"/>
        <v>主动技能2</v>
      </c>
      <c r="D223" s="8">
        <f t="shared" si="25"/>
        <v>17</v>
      </c>
      <c r="E223" s="8">
        <f t="shared" si="26"/>
        <v>18</v>
      </c>
      <c r="F223" s="8">
        <f t="shared" si="27"/>
        <v>2</v>
      </c>
      <c r="G223" s="8">
        <f t="shared" si="24"/>
        <v>4</v>
      </c>
      <c r="H223" t="str">
        <f t="shared" si="28"/>
        <v>洛克主动技能2等级17</v>
      </c>
      <c r="I223" t="str">
        <f t="shared" si="29"/>
        <v>洛克主动技能2等级18</v>
      </c>
      <c r="J223" s="1">
        <v>217</v>
      </c>
      <c r="K223" s="1">
        <f>VLOOKUP(H223,主动技能!$A:$B,2,FALSE)</f>
        <v>10040217</v>
      </c>
      <c r="L223" s="1">
        <f>_xlfn.IFNA(VLOOKUP(I223,主动技能!$A:$B,2,FALSE),0)</f>
        <v>10040218</v>
      </c>
      <c r="M223">
        <f>_xlfn.IFNA(VLOOKUP(D223+1,角色属性概况!I:J,2,FALSE),999)</f>
        <v>80</v>
      </c>
      <c r="N223" s="1" t="s">
        <v>249</v>
      </c>
      <c r="O223" s="1">
        <f>VLOOKUP(E223,角色属性概况!Q:R,2,FALSE)</f>
        <v>113800</v>
      </c>
      <c r="P223" s="1">
        <v>0</v>
      </c>
      <c r="Q223" s="1">
        <v>0</v>
      </c>
    </row>
    <row r="224" spans="2:17" x14ac:dyDescent="0.15">
      <c r="B224" s="8" t="str">
        <f>VLOOKUP(G224,角色!A:B,2,FALSE)</f>
        <v>洛克</v>
      </c>
      <c r="C224" s="8" t="str">
        <f t="shared" si="23"/>
        <v>主动技能2</v>
      </c>
      <c r="D224" s="8">
        <f t="shared" si="25"/>
        <v>18</v>
      </c>
      <c r="E224" s="8">
        <f t="shared" si="26"/>
        <v>19</v>
      </c>
      <c r="F224" s="8">
        <f t="shared" si="27"/>
        <v>2</v>
      </c>
      <c r="G224" s="8">
        <f t="shared" si="24"/>
        <v>4</v>
      </c>
      <c r="H224" t="str">
        <f t="shared" si="28"/>
        <v>洛克主动技能2等级18</v>
      </c>
      <c r="I224" t="str">
        <f t="shared" si="29"/>
        <v>洛克主动技能2等级19</v>
      </c>
      <c r="J224" s="1">
        <v>218</v>
      </c>
      <c r="K224" s="1">
        <f>VLOOKUP(H224,主动技能!$A:$B,2,FALSE)</f>
        <v>10040218</v>
      </c>
      <c r="L224" s="1">
        <f>_xlfn.IFNA(VLOOKUP(I224,主动技能!$A:$B,2,FALSE),0)</f>
        <v>10040219</v>
      </c>
      <c r="M224">
        <f>_xlfn.IFNA(VLOOKUP(D224+1,角色属性概况!I:J,2,FALSE),999)</f>
        <v>85</v>
      </c>
      <c r="N224" s="1" t="s">
        <v>249</v>
      </c>
      <c r="O224" s="1">
        <f>VLOOKUP(E224,角色属性概况!Q:R,2,FALSE)</f>
        <v>161100</v>
      </c>
      <c r="P224" s="1">
        <v>0</v>
      </c>
      <c r="Q224" s="1">
        <v>0</v>
      </c>
    </row>
    <row r="225" spans="2:17" x14ac:dyDescent="0.15">
      <c r="B225" s="8" t="str">
        <f>VLOOKUP(G225,角色!A:B,2,FALSE)</f>
        <v>洛克</v>
      </c>
      <c r="C225" s="8" t="str">
        <f t="shared" si="23"/>
        <v>主动技能2</v>
      </c>
      <c r="D225" s="8">
        <f t="shared" si="25"/>
        <v>19</v>
      </c>
      <c r="E225" s="8">
        <f t="shared" si="26"/>
        <v>20</v>
      </c>
      <c r="F225" s="8">
        <f t="shared" si="27"/>
        <v>2</v>
      </c>
      <c r="G225" s="8">
        <f t="shared" si="24"/>
        <v>4</v>
      </c>
      <c r="H225" t="str">
        <f t="shared" si="28"/>
        <v>洛克主动技能2等级19</v>
      </c>
      <c r="I225" t="str">
        <f t="shared" si="29"/>
        <v>洛克主动技能2等级20</v>
      </c>
      <c r="J225" s="1">
        <v>219</v>
      </c>
      <c r="K225" s="1">
        <f>VLOOKUP(H225,主动技能!$A:$B,2,FALSE)</f>
        <v>10040219</v>
      </c>
      <c r="L225" s="1">
        <f>_xlfn.IFNA(VLOOKUP(I225,主动技能!$A:$B,2,FALSE),0)</f>
        <v>10040220</v>
      </c>
      <c r="M225">
        <f>_xlfn.IFNA(VLOOKUP(D225+1,角色属性概况!I:J,2,FALSE),999)</f>
        <v>90</v>
      </c>
      <c r="N225" s="1" t="s">
        <v>249</v>
      </c>
      <c r="O225" s="1">
        <f>VLOOKUP(E225,角色属性概况!Q:R,2,FALSE)</f>
        <v>228100</v>
      </c>
      <c r="P225" s="1">
        <v>0</v>
      </c>
      <c r="Q225" s="1">
        <v>0</v>
      </c>
    </row>
    <row r="226" spans="2:17" x14ac:dyDescent="0.15">
      <c r="B226" s="8" t="str">
        <f>VLOOKUP(G226,角色!A:B,2,FALSE)</f>
        <v>洛克</v>
      </c>
      <c r="C226" s="8" t="str">
        <f t="shared" si="23"/>
        <v>主动技能2</v>
      </c>
      <c r="D226" s="8">
        <f t="shared" si="25"/>
        <v>20</v>
      </c>
      <c r="E226" s="8">
        <f t="shared" si="26"/>
        <v>21</v>
      </c>
      <c r="F226" s="8">
        <f t="shared" si="27"/>
        <v>2</v>
      </c>
      <c r="G226" s="8">
        <f t="shared" si="24"/>
        <v>4</v>
      </c>
      <c r="H226" t="str">
        <f t="shared" si="28"/>
        <v>洛克主动技能2等级20</v>
      </c>
      <c r="I226" t="str">
        <f t="shared" si="29"/>
        <v>洛克主动技能2等级21</v>
      </c>
      <c r="J226" s="1">
        <v>220</v>
      </c>
      <c r="K226" s="1">
        <f>VLOOKUP(H226,主动技能!$A:$B,2,FALSE)</f>
        <v>10040220</v>
      </c>
      <c r="L226" s="1">
        <f>_xlfn.IFNA(VLOOKUP(I226,主动技能!$A:$B,2,FALSE),0)</f>
        <v>0</v>
      </c>
      <c r="M226">
        <f>_xlfn.IFNA(VLOOKUP(D226+1,角色属性概况!I:J,2,FALSE),999)</f>
        <v>100</v>
      </c>
      <c r="N226" s="1" t="s">
        <v>249</v>
      </c>
      <c r="O226" s="1">
        <f>VLOOKUP(E226,角色属性概况!Q:R,2,FALSE)</f>
        <v>780200</v>
      </c>
      <c r="P226" s="1">
        <v>0</v>
      </c>
      <c r="Q226" s="1">
        <v>0</v>
      </c>
    </row>
    <row r="227" spans="2:17" x14ac:dyDescent="0.15">
      <c r="B227" s="8" t="str">
        <f>VLOOKUP(G227,角色!A:B,2,FALSE)</f>
        <v>洛克</v>
      </c>
      <c r="C227" s="8" t="str">
        <f t="shared" si="23"/>
        <v>主动技能3</v>
      </c>
      <c r="D227" s="8">
        <f t="shared" si="25"/>
        <v>1</v>
      </c>
      <c r="E227" s="8">
        <f t="shared" si="26"/>
        <v>2</v>
      </c>
      <c r="F227" s="8">
        <f t="shared" si="27"/>
        <v>3</v>
      </c>
      <c r="G227" s="8">
        <f t="shared" si="24"/>
        <v>4</v>
      </c>
      <c r="H227" t="str">
        <f t="shared" si="28"/>
        <v>洛克主动技能3等级1</v>
      </c>
      <c r="I227" t="str">
        <f t="shared" si="29"/>
        <v>洛克主动技能3等级2</v>
      </c>
      <c r="J227" s="1">
        <v>221</v>
      </c>
      <c r="K227" s="1">
        <f>VLOOKUP(H227,主动技能!$A:$B,2,FALSE)</f>
        <v>10040301</v>
      </c>
      <c r="L227" s="1">
        <f>_xlfn.IFNA(VLOOKUP(I227,主动技能!$A:$B,2,FALSE),0)</f>
        <v>10040302</v>
      </c>
      <c r="M227">
        <f>_xlfn.IFNA(VLOOKUP(D227+1,角色属性概况!I:J,2,FALSE),999)</f>
        <v>2</v>
      </c>
      <c r="N227" s="1" t="s">
        <v>249</v>
      </c>
      <c r="O227" s="1">
        <f>VLOOKUP(E227,角色属性概况!Q:R,2,FALSE)</f>
        <v>500</v>
      </c>
      <c r="P227" s="1">
        <v>0</v>
      </c>
      <c r="Q227" s="1">
        <v>0</v>
      </c>
    </row>
    <row r="228" spans="2:17" x14ac:dyDescent="0.15">
      <c r="B228" s="8" t="str">
        <f>VLOOKUP(G228,角色!A:B,2,FALSE)</f>
        <v>洛克</v>
      </c>
      <c r="C228" s="8" t="str">
        <f t="shared" si="23"/>
        <v>主动技能3</v>
      </c>
      <c r="D228" s="8">
        <f t="shared" si="25"/>
        <v>2</v>
      </c>
      <c r="E228" s="8">
        <f t="shared" si="26"/>
        <v>3</v>
      </c>
      <c r="F228" s="8">
        <f t="shared" si="27"/>
        <v>3</v>
      </c>
      <c r="G228" s="8">
        <f t="shared" si="24"/>
        <v>4</v>
      </c>
      <c r="H228" t="str">
        <f t="shared" si="28"/>
        <v>洛克主动技能3等级2</v>
      </c>
      <c r="I228" t="str">
        <f t="shared" si="29"/>
        <v>洛克主动技能3等级3</v>
      </c>
      <c r="J228" s="1">
        <v>222</v>
      </c>
      <c r="K228" s="1">
        <f>VLOOKUP(H228,主动技能!$A:$B,2,FALSE)</f>
        <v>10040302</v>
      </c>
      <c r="L228" s="1">
        <f>_xlfn.IFNA(VLOOKUP(I228,主动技能!$A:$B,2,FALSE),0)</f>
        <v>10040303</v>
      </c>
      <c r="M228">
        <f>_xlfn.IFNA(VLOOKUP(D228+1,角色属性概况!I:J,2,FALSE),999)</f>
        <v>5</v>
      </c>
      <c r="N228" s="1" t="s">
        <v>249</v>
      </c>
      <c r="O228" s="1">
        <f>VLOOKUP(E228,角色属性概况!Q:R,2,FALSE)</f>
        <v>600</v>
      </c>
      <c r="P228" s="1">
        <v>0</v>
      </c>
      <c r="Q228" s="1">
        <v>0</v>
      </c>
    </row>
    <row r="229" spans="2:17" x14ac:dyDescent="0.15">
      <c r="B229" s="8" t="str">
        <f>VLOOKUP(G229,角色!A:B,2,FALSE)</f>
        <v>洛克</v>
      </c>
      <c r="C229" s="8" t="str">
        <f t="shared" si="23"/>
        <v>主动技能3</v>
      </c>
      <c r="D229" s="8">
        <f t="shared" si="25"/>
        <v>3</v>
      </c>
      <c r="E229" s="8">
        <f t="shared" si="26"/>
        <v>4</v>
      </c>
      <c r="F229" s="8">
        <f t="shared" si="27"/>
        <v>3</v>
      </c>
      <c r="G229" s="8">
        <f t="shared" si="24"/>
        <v>4</v>
      </c>
      <c r="H229" t="str">
        <f t="shared" si="28"/>
        <v>洛克主动技能3等级3</v>
      </c>
      <c r="I229" t="str">
        <f t="shared" si="29"/>
        <v>洛克主动技能3等级4</v>
      </c>
      <c r="J229" s="1">
        <v>223</v>
      </c>
      <c r="K229" s="1">
        <f>VLOOKUP(H229,主动技能!$A:$B,2,FALSE)</f>
        <v>10040303</v>
      </c>
      <c r="L229" s="1">
        <f>_xlfn.IFNA(VLOOKUP(I229,主动技能!$A:$B,2,FALSE),0)</f>
        <v>10040304</v>
      </c>
      <c r="M229">
        <f>_xlfn.IFNA(VLOOKUP(D229+1,角色属性概况!I:J,2,FALSE),999)</f>
        <v>10</v>
      </c>
      <c r="N229" s="1" t="s">
        <v>249</v>
      </c>
      <c r="O229" s="1">
        <f>VLOOKUP(E229,角色属性概况!Q:R,2,FALSE)</f>
        <v>800</v>
      </c>
      <c r="P229" s="1">
        <v>0</v>
      </c>
      <c r="Q229" s="1">
        <v>0</v>
      </c>
    </row>
    <row r="230" spans="2:17" x14ac:dyDescent="0.15">
      <c r="B230" s="8" t="str">
        <f>VLOOKUP(G230,角色!A:B,2,FALSE)</f>
        <v>洛克</v>
      </c>
      <c r="C230" s="8" t="str">
        <f t="shared" si="23"/>
        <v>主动技能3</v>
      </c>
      <c r="D230" s="8">
        <f t="shared" si="25"/>
        <v>4</v>
      </c>
      <c r="E230" s="8">
        <f t="shared" si="26"/>
        <v>5</v>
      </c>
      <c r="F230" s="8">
        <f t="shared" si="27"/>
        <v>3</v>
      </c>
      <c r="G230" s="8">
        <f t="shared" si="24"/>
        <v>4</v>
      </c>
      <c r="H230" t="str">
        <f t="shared" si="28"/>
        <v>洛克主动技能3等级4</v>
      </c>
      <c r="I230" t="str">
        <f t="shared" si="29"/>
        <v>洛克主动技能3等级5</v>
      </c>
      <c r="J230" s="1">
        <v>224</v>
      </c>
      <c r="K230" s="1">
        <f>VLOOKUP(H230,主动技能!$A:$B,2,FALSE)</f>
        <v>10040304</v>
      </c>
      <c r="L230" s="1">
        <f>_xlfn.IFNA(VLOOKUP(I230,主动技能!$A:$B,2,FALSE),0)</f>
        <v>10040305</v>
      </c>
      <c r="M230">
        <f>_xlfn.IFNA(VLOOKUP(D230+1,角色属性概况!I:J,2,FALSE),999)</f>
        <v>15</v>
      </c>
      <c r="N230" s="1" t="s">
        <v>249</v>
      </c>
      <c r="O230" s="1">
        <f>VLOOKUP(E230,角色属性概况!Q:R,2,FALSE)</f>
        <v>1200</v>
      </c>
      <c r="P230" s="1">
        <v>0</v>
      </c>
      <c r="Q230" s="1">
        <v>0</v>
      </c>
    </row>
    <row r="231" spans="2:17" x14ac:dyDescent="0.15">
      <c r="B231" s="8" t="str">
        <f>VLOOKUP(G231,角色!A:B,2,FALSE)</f>
        <v>洛克</v>
      </c>
      <c r="C231" s="8" t="str">
        <f t="shared" si="23"/>
        <v>主动技能3</v>
      </c>
      <c r="D231" s="8">
        <f t="shared" si="25"/>
        <v>5</v>
      </c>
      <c r="E231" s="8">
        <f t="shared" si="26"/>
        <v>6</v>
      </c>
      <c r="F231" s="8">
        <f t="shared" si="27"/>
        <v>3</v>
      </c>
      <c r="G231" s="8">
        <f t="shared" si="24"/>
        <v>4</v>
      </c>
      <c r="H231" t="str">
        <f t="shared" si="28"/>
        <v>洛克主动技能3等级5</v>
      </c>
      <c r="I231" t="str">
        <f t="shared" si="29"/>
        <v>洛克主动技能3等级6</v>
      </c>
      <c r="J231" s="1">
        <v>225</v>
      </c>
      <c r="K231" s="1">
        <f>VLOOKUP(H231,主动技能!$A:$B,2,FALSE)</f>
        <v>10040305</v>
      </c>
      <c r="L231" s="1">
        <f>_xlfn.IFNA(VLOOKUP(I231,主动技能!$A:$B,2,FALSE),0)</f>
        <v>10040306</v>
      </c>
      <c r="M231">
        <f>_xlfn.IFNA(VLOOKUP(D231+1,角色属性概况!I:J,2,FALSE),999)</f>
        <v>20</v>
      </c>
      <c r="N231" s="1" t="s">
        <v>249</v>
      </c>
      <c r="O231" s="1">
        <f>VLOOKUP(E231,角色属性概况!Q:R,2,FALSE)</f>
        <v>1700</v>
      </c>
      <c r="P231" s="1">
        <v>0</v>
      </c>
      <c r="Q231" s="1">
        <v>0</v>
      </c>
    </row>
    <row r="232" spans="2:17" x14ac:dyDescent="0.15">
      <c r="B232" s="8" t="str">
        <f>VLOOKUP(G232,角色!A:B,2,FALSE)</f>
        <v>洛克</v>
      </c>
      <c r="C232" s="8" t="str">
        <f t="shared" si="23"/>
        <v>主动技能3</v>
      </c>
      <c r="D232" s="8">
        <f t="shared" si="25"/>
        <v>6</v>
      </c>
      <c r="E232" s="8">
        <f t="shared" si="26"/>
        <v>7</v>
      </c>
      <c r="F232" s="8">
        <f t="shared" si="27"/>
        <v>3</v>
      </c>
      <c r="G232" s="8">
        <f t="shared" si="24"/>
        <v>4</v>
      </c>
      <c r="H232" t="str">
        <f t="shared" si="28"/>
        <v>洛克主动技能3等级6</v>
      </c>
      <c r="I232" t="str">
        <f t="shared" si="29"/>
        <v>洛克主动技能3等级7</v>
      </c>
      <c r="J232" s="1">
        <v>226</v>
      </c>
      <c r="K232" s="1">
        <f>VLOOKUP(H232,主动技能!$A:$B,2,FALSE)</f>
        <v>10040306</v>
      </c>
      <c r="L232" s="1">
        <f>_xlfn.IFNA(VLOOKUP(I232,主动技能!$A:$B,2,FALSE),0)</f>
        <v>10040307</v>
      </c>
      <c r="M232">
        <f>_xlfn.IFNA(VLOOKUP(D232+1,角色属性概况!I:J,2,FALSE),999)</f>
        <v>25</v>
      </c>
      <c r="N232" s="1" t="s">
        <v>249</v>
      </c>
      <c r="O232" s="1">
        <f>VLOOKUP(E232,角色属性概况!Q:R,2,FALSE)</f>
        <v>2400</v>
      </c>
      <c r="P232" s="1">
        <v>0</v>
      </c>
      <c r="Q232" s="1">
        <v>0</v>
      </c>
    </row>
    <row r="233" spans="2:17" x14ac:dyDescent="0.15">
      <c r="B233" s="8" t="str">
        <f>VLOOKUP(G233,角色!A:B,2,FALSE)</f>
        <v>洛克</v>
      </c>
      <c r="C233" s="8" t="str">
        <f t="shared" si="23"/>
        <v>主动技能3</v>
      </c>
      <c r="D233" s="8">
        <f t="shared" si="25"/>
        <v>7</v>
      </c>
      <c r="E233" s="8">
        <f t="shared" si="26"/>
        <v>8</v>
      </c>
      <c r="F233" s="8">
        <f t="shared" si="27"/>
        <v>3</v>
      </c>
      <c r="G233" s="8">
        <f t="shared" si="24"/>
        <v>4</v>
      </c>
      <c r="H233" t="str">
        <f t="shared" si="28"/>
        <v>洛克主动技能3等级7</v>
      </c>
      <c r="I233" t="str">
        <f t="shared" si="29"/>
        <v>洛克主动技能3等级8</v>
      </c>
      <c r="J233" s="1">
        <v>227</v>
      </c>
      <c r="K233" s="1">
        <f>VLOOKUP(H233,主动技能!$A:$B,2,FALSE)</f>
        <v>10040307</v>
      </c>
      <c r="L233" s="1">
        <f>_xlfn.IFNA(VLOOKUP(I233,主动技能!$A:$B,2,FALSE),0)</f>
        <v>10040308</v>
      </c>
      <c r="M233">
        <f>_xlfn.IFNA(VLOOKUP(D233+1,角色属性概况!I:J,2,FALSE),999)</f>
        <v>30</v>
      </c>
      <c r="N233" s="1" t="s">
        <v>249</v>
      </c>
      <c r="O233" s="1">
        <f>VLOOKUP(E233,角色属性概况!Q:R,2,FALSE)</f>
        <v>3500</v>
      </c>
      <c r="P233" s="1">
        <v>0</v>
      </c>
      <c r="Q233" s="1">
        <v>0</v>
      </c>
    </row>
    <row r="234" spans="2:17" x14ac:dyDescent="0.15">
      <c r="B234" s="8" t="str">
        <f>VLOOKUP(G234,角色!A:B,2,FALSE)</f>
        <v>洛克</v>
      </c>
      <c r="C234" s="8" t="str">
        <f t="shared" si="23"/>
        <v>主动技能3</v>
      </c>
      <c r="D234" s="8">
        <f t="shared" si="25"/>
        <v>8</v>
      </c>
      <c r="E234" s="8">
        <f t="shared" si="26"/>
        <v>9</v>
      </c>
      <c r="F234" s="8">
        <f t="shared" si="27"/>
        <v>3</v>
      </c>
      <c r="G234" s="8">
        <f t="shared" si="24"/>
        <v>4</v>
      </c>
      <c r="H234" t="str">
        <f t="shared" si="28"/>
        <v>洛克主动技能3等级8</v>
      </c>
      <c r="I234" t="str">
        <f t="shared" si="29"/>
        <v>洛克主动技能3等级9</v>
      </c>
      <c r="J234" s="1">
        <v>228</v>
      </c>
      <c r="K234" s="1">
        <f>VLOOKUP(H234,主动技能!$A:$B,2,FALSE)</f>
        <v>10040308</v>
      </c>
      <c r="L234" s="1">
        <f>_xlfn.IFNA(VLOOKUP(I234,主动技能!$A:$B,2,FALSE),0)</f>
        <v>10040309</v>
      </c>
      <c r="M234">
        <f>_xlfn.IFNA(VLOOKUP(D234+1,角色属性概况!I:J,2,FALSE),999)</f>
        <v>35</v>
      </c>
      <c r="N234" s="1" t="s">
        <v>249</v>
      </c>
      <c r="O234" s="1">
        <f>VLOOKUP(E234,角色属性概况!Q:R,2,FALSE)</f>
        <v>4900</v>
      </c>
      <c r="P234" s="1">
        <v>0</v>
      </c>
      <c r="Q234" s="1">
        <v>0</v>
      </c>
    </row>
    <row r="235" spans="2:17" x14ac:dyDescent="0.15">
      <c r="B235" s="8" t="str">
        <f>VLOOKUP(G235,角色!A:B,2,FALSE)</f>
        <v>洛克</v>
      </c>
      <c r="C235" s="8" t="str">
        <f t="shared" si="23"/>
        <v>主动技能3</v>
      </c>
      <c r="D235" s="8">
        <f t="shared" si="25"/>
        <v>9</v>
      </c>
      <c r="E235" s="8">
        <f t="shared" si="26"/>
        <v>10</v>
      </c>
      <c r="F235" s="8">
        <f t="shared" si="27"/>
        <v>3</v>
      </c>
      <c r="G235" s="8">
        <f t="shared" si="24"/>
        <v>4</v>
      </c>
      <c r="H235" t="str">
        <f t="shared" si="28"/>
        <v>洛克主动技能3等级9</v>
      </c>
      <c r="I235" t="str">
        <f t="shared" si="29"/>
        <v>洛克主动技能3等级10</v>
      </c>
      <c r="J235" s="1">
        <v>229</v>
      </c>
      <c r="K235" s="1">
        <f>VLOOKUP(H235,主动技能!$A:$B,2,FALSE)</f>
        <v>10040309</v>
      </c>
      <c r="L235" s="1">
        <f>_xlfn.IFNA(VLOOKUP(I235,主动技能!$A:$B,2,FALSE),0)</f>
        <v>10040310</v>
      </c>
      <c r="M235">
        <f>_xlfn.IFNA(VLOOKUP(D235+1,角色属性概况!I:J,2,FALSE),999)</f>
        <v>40</v>
      </c>
      <c r="N235" s="1" t="s">
        <v>249</v>
      </c>
      <c r="O235" s="1">
        <f>VLOOKUP(E235,角色属性概况!Q:R,2,FALSE)</f>
        <v>7000</v>
      </c>
      <c r="P235" s="1">
        <v>0</v>
      </c>
      <c r="Q235" s="1">
        <v>0</v>
      </c>
    </row>
    <row r="236" spans="2:17" x14ac:dyDescent="0.15">
      <c r="B236" s="8" t="str">
        <f>VLOOKUP(G236,角色!A:B,2,FALSE)</f>
        <v>洛克</v>
      </c>
      <c r="C236" s="8" t="str">
        <f t="shared" si="23"/>
        <v>主动技能3</v>
      </c>
      <c r="D236" s="8">
        <f t="shared" si="25"/>
        <v>10</v>
      </c>
      <c r="E236" s="8">
        <f t="shared" si="26"/>
        <v>11</v>
      </c>
      <c r="F236" s="8">
        <f t="shared" si="27"/>
        <v>3</v>
      </c>
      <c r="G236" s="8">
        <f t="shared" si="24"/>
        <v>4</v>
      </c>
      <c r="H236" t="str">
        <f t="shared" si="28"/>
        <v>洛克主动技能3等级10</v>
      </c>
      <c r="I236" t="str">
        <f t="shared" si="29"/>
        <v>洛克主动技能3等级11</v>
      </c>
      <c r="J236" s="1">
        <v>230</v>
      </c>
      <c r="K236" s="1">
        <f>VLOOKUP(H236,主动技能!$A:$B,2,FALSE)</f>
        <v>10040310</v>
      </c>
      <c r="L236" s="1">
        <f>_xlfn.IFNA(VLOOKUP(I236,主动技能!$A:$B,2,FALSE),0)</f>
        <v>10040311</v>
      </c>
      <c r="M236">
        <f>_xlfn.IFNA(VLOOKUP(D236+1,角色属性概况!I:J,2,FALSE),999)</f>
        <v>45</v>
      </c>
      <c r="N236" s="1" t="s">
        <v>249</v>
      </c>
      <c r="O236" s="1">
        <f>VLOOKUP(E236,角色属性概况!Q:R,2,FALSE)</f>
        <v>9900</v>
      </c>
      <c r="P236" s="1">
        <v>0</v>
      </c>
      <c r="Q236" s="1">
        <v>0</v>
      </c>
    </row>
    <row r="237" spans="2:17" x14ac:dyDescent="0.15">
      <c r="B237" s="8" t="str">
        <f>VLOOKUP(G237,角色!A:B,2,FALSE)</f>
        <v>洛克</v>
      </c>
      <c r="C237" s="8" t="str">
        <f t="shared" si="23"/>
        <v>主动技能3</v>
      </c>
      <c r="D237" s="8">
        <f t="shared" si="25"/>
        <v>11</v>
      </c>
      <c r="E237" s="8">
        <f t="shared" si="26"/>
        <v>12</v>
      </c>
      <c r="F237" s="8">
        <f t="shared" si="27"/>
        <v>3</v>
      </c>
      <c r="G237" s="8">
        <f t="shared" si="24"/>
        <v>4</v>
      </c>
      <c r="H237" t="str">
        <f t="shared" si="28"/>
        <v>洛克主动技能3等级11</v>
      </c>
      <c r="I237" t="str">
        <f t="shared" si="29"/>
        <v>洛克主动技能3等级12</v>
      </c>
      <c r="J237" s="1">
        <v>231</v>
      </c>
      <c r="K237" s="1">
        <f>VLOOKUP(H237,主动技能!$A:$B,2,FALSE)</f>
        <v>10040311</v>
      </c>
      <c r="L237" s="1">
        <f>_xlfn.IFNA(VLOOKUP(I237,主动技能!$A:$B,2,FALSE),0)</f>
        <v>10040312</v>
      </c>
      <c r="M237">
        <f>_xlfn.IFNA(VLOOKUP(D237+1,角色属性概况!I:J,2,FALSE),999)</f>
        <v>50</v>
      </c>
      <c r="N237" s="1" t="s">
        <v>249</v>
      </c>
      <c r="O237" s="1">
        <f>VLOOKUP(E237,角色属性概况!Q:R,2,FALSE)</f>
        <v>14100</v>
      </c>
      <c r="P237" s="1">
        <v>0</v>
      </c>
      <c r="Q237" s="1">
        <v>0</v>
      </c>
    </row>
    <row r="238" spans="2:17" x14ac:dyDescent="0.15">
      <c r="B238" s="8" t="str">
        <f>VLOOKUP(G238,角色!A:B,2,FALSE)</f>
        <v>洛克</v>
      </c>
      <c r="C238" s="8" t="str">
        <f t="shared" si="23"/>
        <v>主动技能3</v>
      </c>
      <c r="D238" s="8">
        <f t="shared" si="25"/>
        <v>12</v>
      </c>
      <c r="E238" s="8">
        <f t="shared" si="26"/>
        <v>13</v>
      </c>
      <c r="F238" s="8">
        <f t="shared" si="27"/>
        <v>3</v>
      </c>
      <c r="G238" s="8">
        <f t="shared" si="24"/>
        <v>4</v>
      </c>
      <c r="H238" t="str">
        <f t="shared" si="28"/>
        <v>洛克主动技能3等级12</v>
      </c>
      <c r="I238" t="str">
        <f t="shared" si="29"/>
        <v>洛克主动技能3等级13</v>
      </c>
      <c r="J238" s="1">
        <v>232</v>
      </c>
      <c r="K238" s="1">
        <f>VLOOKUP(H238,主动技能!$A:$B,2,FALSE)</f>
        <v>10040312</v>
      </c>
      <c r="L238" s="1">
        <f>_xlfn.IFNA(VLOOKUP(I238,主动技能!$A:$B,2,FALSE),0)</f>
        <v>10040313</v>
      </c>
      <c r="M238">
        <f>_xlfn.IFNA(VLOOKUP(D238+1,角色属性概况!I:J,2,FALSE),999)</f>
        <v>55</v>
      </c>
      <c r="N238" s="1" t="s">
        <v>249</v>
      </c>
      <c r="O238" s="1">
        <f>VLOOKUP(E238,角色属性概况!Q:R,2,FALSE)</f>
        <v>20000</v>
      </c>
      <c r="P238" s="1">
        <v>0</v>
      </c>
      <c r="Q238" s="1">
        <v>0</v>
      </c>
    </row>
    <row r="239" spans="2:17" x14ac:dyDescent="0.15">
      <c r="B239" s="8" t="str">
        <f>VLOOKUP(G239,角色!A:B,2,FALSE)</f>
        <v>洛克</v>
      </c>
      <c r="C239" s="8" t="str">
        <f t="shared" si="23"/>
        <v>主动技能3</v>
      </c>
      <c r="D239" s="8">
        <f t="shared" si="25"/>
        <v>13</v>
      </c>
      <c r="E239" s="8">
        <f t="shared" si="26"/>
        <v>14</v>
      </c>
      <c r="F239" s="8">
        <f t="shared" si="27"/>
        <v>3</v>
      </c>
      <c r="G239" s="8">
        <f t="shared" si="24"/>
        <v>4</v>
      </c>
      <c r="H239" t="str">
        <f t="shared" si="28"/>
        <v>洛克主动技能3等级13</v>
      </c>
      <c r="I239" t="str">
        <f t="shared" si="29"/>
        <v>洛克主动技能3等级14</v>
      </c>
      <c r="J239" s="1">
        <v>233</v>
      </c>
      <c r="K239" s="1">
        <f>VLOOKUP(H239,主动技能!$A:$B,2,FALSE)</f>
        <v>10040313</v>
      </c>
      <c r="L239" s="1">
        <f>_xlfn.IFNA(VLOOKUP(I239,主动技能!$A:$B,2,FALSE),0)</f>
        <v>10040314</v>
      </c>
      <c r="M239">
        <f>_xlfn.IFNA(VLOOKUP(D239+1,角色属性概况!I:J,2,FALSE),999)</f>
        <v>60</v>
      </c>
      <c r="N239" s="1" t="s">
        <v>249</v>
      </c>
      <c r="O239" s="1">
        <f>VLOOKUP(E239,角色属性概况!Q:R,2,FALSE)</f>
        <v>28300</v>
      </c>
      <c r="P239" s="1">
        <v>0</v>
      </c>
      <c r="Q239" s="1">
        <v>0</v>
      </c>
    </row>
    <row r="240" spans="2:17" x14ac:dyDescent="0.15">
      <c r="B240" s="8" t="str">
        <f>VLOOKUP(G240,角色!A:B,2,FALSE)</f>
        <v>洛克</v>
      </c>
      <c r="C240" s="8" t="str">
        <f t="shared" si="23"/>
        <v>主动技能3</v>
      </c>
      <c r="D240" s="8">
        <f t="shared" si="25"/>
        <v>14</v>
      </c>
      <c r="E240" s="8">
        <f t="shared" si="26"/>
        <v>15</v>
      </c>
      <c r="F240" s="8">
        <f t="shared" si="27"/>
        <v>3</v>
      </c>
      <c r="G240" s="8">
        <f t="shared" si="24"/>
        <v>4</v>
      </c>
      <c r="H240" t="str">
        <f t="shared" si="28"/>
        <v>洛克主动技能3等级14</v>
      </c>
      <c r="I240" t="str">
        <f t="shared" si="29"/>
        <v>洛克主动技能3等级15</v>
      </c>
      <c r="J240" s="1">
        <v>234</v>
      </c>
      <c r="K240" s="1">
        <f>VLOOKUP(H240,主动技能!$A:$B,2,FALSE)</f>
        <v>10040314</v>
      </c>
      <c r="L240" s="1">
        <f>_xlfn.IFNA(VLOOKUP(I240,主动技能!$A:$B,2,FALSE),0)</f>
        <v>10040315</v>
      </c>
      <c r="M240">
        <f>_xlfn.IFNA(VLOOKUP(D240+1,角色属性概况!I:J,2,FALSE),999)</f>
        <v>65</v>
      </c>
      <c r="N240" s="1" t="s">
        <v>249</v>
      </c>
      <c r="O240" s="1">
        <f>VLOOKUP(E240,角色属性概况!Q:R,2,FALSE)</f>
        <v>40100</v>
      </c>
      <c r="P240" s="1">
        <v>0</v>
      </c>
      <c r="Q240" s="1">
        <v>0</v>
      </c>
    </row>
    <row r="241" spans="2:17" x14ac:dyDescent="0.15">
      <c r="B241" s="8" t="str">
        <f>VLOOKUP(G241,角色!A:B,2,FALSE)</f>
        <v>洛克</v>
      </c>
      <c r="C241" s="8" t="str">
        <f t="shared" si="23"/>
        <v>主动技能3</v>
      </c>
      <c r="D241" s="8">
        <f t="shared" si="25"/>
        <v>15</v>
      </c>
      <c r="E241" s="8">
        <f t="shared" si="26"/>
        <v>16</v>
      </c>
      <c r="F241" s="8">
        <f t="shared" si="27"/>
        <v>3</v>
      </c>
      <c r="G241" s="8">
        <f t="shared" si="24"/>
        <v>4</v>
      </c>
      <c r="H241" t="str">
        <f t="shared" si="28"/>
        <v>洛克主动技能3等级15</v>
      </c>
      <c r="I241" t="str">
        <f t="shared" si="29"/>
        <v>洛克主动技能3等级16</v>
      </c>
      <c r="J241" s="1">
        <v>235</v>
      </c>
      <c r="K241" s="1">
        <f>VLOOKUP(H241,主动技能!$A:$B,2,FALSE)</f>
        <v>10040315</v>
      </c>
      <c r="L241" s="1">
        <f>_xlfn.IFNA(VLOOKUP(I241,主动技能!$A:$B,2,FALSE),0)</f>
        <v>10040316</v>
      </c>
      <c r="M241">
        <f>_xlfn.IFNA(VLOOKUP(D241+1,角色属性概况!I:J,2,FALSE),999)</f>
        <v>70</v>
      </c>
      <c r="N241" s="1" t="s">
        <v>249</v>
      </c>
      <c r="O241" s="1">
        <f>VLOOKUP(E241,角色属性概况!Q:R,2,FALSE)</f>
        <v>56700</v>
      </c>
      <c r="P241" s="1">
        <v>0</v>
      </c>
      <c r="Q241" s="1">
        <v>0</v>
      </c>
    </row>
    <row r="242" spans="2:17" x14ac:dyDescent="0.15">
      <c r="B242" s="8" t="str">
        <f>VLOOKUP(G242,角色!A:B,2,FALSE)</f>
        <v>洛克</v>
      </c>
      <c r="C242" s="8" t="str">
        <f t="shared" si="23"/>
        <v>主动技能3</v>
      </c>
      <c r="D242" s="8">
        <f t="shared" si="25"/>
        <v>16</v>
      </c>
      <c r="E242" s="8">
        <f t="shared" si="26"/>
        <v>17</v>
      </c>
      <c r="F242" s="8">
        <f t="shared" si="27"/>
        <v>3</v>
      </c>
      <c r="G242" s="8">
        <f t="shared" si="24"/>
        <v>4</v>
      </c>
      <c r="H242" t="str">
        <f t="shared" si="28"/>
        <v>洛克主动技能3等级16</v>
      </c>
      <c r="I242" t="str">
        <f t="shared" si="29"/>
        <v>洛克主动技能3等级17</v>
      </c>
      <c r="J242" s="1">
        <v>236</v>
      </c>
      <c r="K242" s="1">
        <f>VLOOKUP(H242,主动技能!$A:$B,2,FALSE)</f>
        <v>10040316</v>
      </c>
      <c r="L242" s="1">
        <f>_xlfn.IFNA(VLOOKUP(I242,主动技能!$A:$B,2,FALSE),0)</f>
        <v>10040317</v>
      </c>
      <c r="M242">
        <f>_xlfn.IFNA(VLOOKUP(D242+1,角色属性概况!I:J,2,FALSE),999)</f>
        <v>75</v>
      </c>
      <c r="N242" s="1" t="s">
        <v>249</v>
      </c>
      <c r="O242" s="1">
        <f>VLOOKUP(E242,角色属性概况!Q:R,2,FALSE)</f>
        <v>80400</v>
      </c>
      <c r="P242" s="1">
        <v>0</v>
      </c>
      <c r="Q242" s="1">
        <v>0</v>
      </c>
    </row>
    <row r="243" spans="2:17" x14ac:dyDescent="0.15">
      <c r="B243" s="8" t="str">
        <f>VLOOKUP(G243,角色!A:B,2,FALSE)</f>
        <v>洛克</v>
      </c>
      <c r="C243" s="8" t="str">
        <f t="shared" si="23"/>
        <v>主动技能3</v>
      </c>
      <c r="D243" s="8">
        <f t="shared" si="25"/>
        <v>17</v>
      </c>
      <c r="E243" s="8">
        <f t="shared" si="26"/>
        <v>18</v>
      </c>
      <c r="F243" s="8">
        <f t="shared" si="27"/>
        <v>3</v>
      </c>
      <c r="G243" s="8">
        <f t="shared" si="24"/>
        <v>4</v>
      </c>
      <c r="H243" t="str">
        <f t="shared" si="28"/>
        <v>洛克主动技能3等级17</v>
      </c>
      <c r="I243" t="str">
        <f t="shared" si="29"/>
        <v>洛克主动技能3等级18</v>
      </c>
      <c r="J243" s="1">
        <v>237</v>
      </c>
      <c r="K243" s="1">
        <f>VLOOKUP(H243,主动技能!$A:$B,2,FALSE)</f>
        <v>10040317</v>
      </c>
      <c r="L243" s="1">
        <f>_xlfn.IFNA(VLOOKUP(I243,主动技能!$A:$B,2,FALSE),0)</f>
        <v>10040318</v>
      </c>
      <c r="M243">
        <f>_xlfn.IFNA(VLOOKUP(D243+1,角色属性概况!I:J,2,FALSE),999)</f>
        <v>80</v>
      </c>
      <c r="N243" s="1" t="s">
        <v>249</v>
      </c>
      <c r="O243" s="1">
        <f>VLOOKUP(E243,角色属性概况!Q:R,2,FALSE)</f>
        <v>113800</v>
      </c>
      <c r="P243" s="1">
        <v>0</v>
      </c>
      <c r="Q243" s="1">
        <v>0</v>
      </c>
    </row>
    <row r="244" spans="2:17" x14ac:dyDescent="0.15">
      <c r="B244" s="8" t="str">
        <f>VLOOKUP(G244,角色!A:B,2,FALSE)</f>
        <v>洛克</v>
      </c>
      <c r="C244" s="8" t="str">
        <f t="shared" si="23"/>
        <v>主动技能3</v>
      </c>
      <c r="D244" s="8">
        <f t="shared" si="25"/>
        <v>18</v>
      </c>
      <c r="E244" s="8">
        <f t="shared" si="26"/>
        <v>19</v>
      </c>
      <c r="F244" s="8">
        <f t="shared" si="27"/>
        <v>3</v>
      </c>
      <c r="G244" s="8">
        <f t="shared" si="24"/>
        <v>4</v>
      </c>
      <c r="H244" t="str">
        <f t="shared" si="28"/>
        <v>洛克主动技能3等级18</v>
      </c>
      <c r="I244" t="str">
        <f t="shared" si="29"/>
        <v>洛克主动技能3等级19</v>
      </c>
      <c r="J244" s="1">
        <v>238</v>
      </c>
      <c r="K244" s="1">
        <f>VLOOKUP(H244,主动技能!$A:$B,2,FALSE)</f>
        <v>10040318</v>
      </c>
      <c r="L244" s="1">
        <f>_xlfn.IFNA(VLOOKUP(I244,主动技能!$A:$B,2,FALSE),0)</f>
        <v>10040319</v>
      </c>
      <c r="M244">
        <f>_xlfn.IFNA(VLOOKUP(D244+1,角色属性概况!I:J,2,FALSE),999)</f>
        <v>85</v>
      </c>
      <c r="N244" s="1" t="s">
        <v>249</v>
      </c>
      <c r="O244" s="1">
        <f>VLOOKUP(E244,角色属性概况!Q:R,2,FALSE)</f>
        <v>161100</v>
      </c>
      <c r="P244" s="1">
        <v>0</v>
      </c>
      <c r="Q244" s="1">
        <v>0</v>
      </c>
    </row>
    <row r="245" spans="2:17" x14ac:dyDescent="0.15">
      <c r="B245" s="8" t="str">
        <f>VLOOKUP(G245,角色!A:B,2,FALSE)</f>
        <v>洛克</v>
      </c>
      <c r="C245" s="8" t="str">
        <f t="shared" si="23"/>
        <v>主动技能3</v>
      </c>
      <c r="D245" s="8">
        <f t="shared" si="25"/>
        <v>19</v>
      </c>
      <c r="E245" s="8">
        <f t="shared" si="26"/>
        <v>20</v>
      </c>
      <c r="F245" s="8">
        <f t="shared" si="27"/>
        <v>3</v>
      </c>
      <c r="G245" s="8">
        <f t="shared" si="24"/>
        <v>4</v>
      </c>
      <c r="H245" t="str">
        <f t="shared" si="28"/>
        <v>洛克主动技能3等级19</v>
      </c>
      <c r="I245" t="str">
        <f t="shared" si="29"/>
        <v>洛克主动技能3等级20</v>
      </c>
      <c r="J245" s="1">
        <v>239</v>
      </c>
      <c r="K245" s="1">
        <f>VLOOKUP(H245,主动技能!$A:$B,2,FALSE)</f>
        <v>10040319</v>
      </c>
      <c r="L245" s="1">
        <f>_xlfn.IFNA(VLOOKUP(I245,主动技能!$A:$B,2,FALSE),0)</f>
        <v>10040320</v>
      </c>
      <c r="M245">
        <f>_xlfn.IFNA(VLOOKUP(D245+1,角色属性概况!I:J,2,FALSE),999)</f>
        <v>90</v>
      </c>
      <c r="N245" s="1" t="s">
        <v>249</v>
      </c>
      <c r="O245" s="1">
        <f>VLOOKUP(E245,角色属性概况!Q:R,2,FALSE)</f>
        <v>228100</v>
      </c>
      <c r="P245" s="1">
        <v>0</v>
      </c>
      <c r="Q245" s="1">
        <v>0</v>
      </c>
    </row>
    <row r="246" spans="2:17" x14ac:dyDescent="0.15">
      <c r="B246" s="8" t="str">
        <f>VLOOKUP(G246,角色!A:B,2,FALSE)</f>
        <v>洛克</v>
      </c>
      <c r="C246" s="8" t="str">
        <f t="shared" si="23"/>
        <v>主动技能3</v>
      </c>
      <c r="D246" s="8">
        <f t="shared" si="25"/>
        <v>20</v>
      </c>
      <c r="E246" s="8">
        <f t="shared" si="26"/>
        <v>21</v>
      </c>
      <c r="F246" s="8">
        <f t="shared" si="27"/>
        <v>3</v>
      </c>
      <c r="G246" s="8">
        <f t="shared" si="24"/>
        <v>4</v>
      </c>
      <c r="H246" t="str">
        <f t="shared" si="28"/>
        <v>洛克主动技能3等级20</v>
      </c>
      <c r="I246" t="str">
        <f t="shared" si="29"/>
        <v>洛克主动技能3等级21</v>
      </c>
      <c r="J246" s="1">
        <v>240</v>
      </c>
      <c r="K246" s="1">
        <f>VLOOKUP(H246,主动技能!$A:$B,2,FALSE)</f>
        <v>10040320</v>
      </c>
      <c r="L246" s="1">
        <f>_xlfn.IFNA(VLOOKUP(I246,主动技能!$A:$B,2,FALSE),0)</f>
        <v>0</v>
      </c>
      <c r="M246">
        <f>_xlfn.IFNA(VLOOKUP(D246+1,角色属性概况!I:J,2,FALSE),999)</f>
        <v>100</v>
      </c>
      <c r="N246" s="1" t="s">
        <v>249</v>
      </c>
      <c r="O246" s="1">
        <f>VLOOKUP(E246,角色属性概况!Q:R,2,FALSE)</f>
        <v>780200</v>
      </c>
      <c r="P246" s="1">
        <v>0</v>
      </c>
      <c r="Q246" s="1">
        <v>0</v>
      </c>
    </row>
    <row r="247" spans="2:17" x14ac:dyDescent="0.15">
      <c r="B247" s="8" t="str">
        <f>VLOOKUP(G247,角色!A:B,2,FALSE)</f>
        <v>尤朵拉</v>
      </c>
      <c r="C247" s="8" t="str">
        <f t="shared" si="23"/>
        <v>主动技能1</v>
      </c>
      <c r="D247" s="8">
        <f t="shared" si="25"/>
        <v>1</v>
      </c>
      <c r="E247" s="8">
        <f t="shared" si="26"/>
        <v>2</v>
      </c>
      <c r="F247" s="8">
        <f t="shared" si="27"/>
        <v>1</v>
      </c>
      <c r="G247" s="8">
        <f t="shared" si="24"/>
        <v>5</v>
      </c>
      <c r="H247" t="str">
        <f t="shared" si="28"/>
        <v>尤朵拉主动技能1等级1</v>
      </c>
      <c r="I247" t="str">
        <f t="shared" si="29"/>
        <v>尤朵拉主动技能1等级2</v>
      </c>
      <c r="J247" s="1">
        <v>241</v>
      </c>
      <c r="K247" s="1">
        <f>VLOOKUP(H247,主动技能!$A:$B,2,FALSE)</f>
        <v>10050101</v>
      </c>
      <c r="L247" s="1">
        <f>_xlfn.IFNA(VLOOKUP(I247,主动技能!$A:$B,2,FALSE),0)</f>
        <v>10050102</v>
      </c>
      <c r="M247">
        <f>_xlfn.IFNA(VLOOKUP(D247+1,角色属性概况!I:J,2,FALSE),999)</f>
        <v>2</v>
      </c>
      <c r="N247" s="1" t="s">
        <v>249</v>
      </c>
      <c r="O247" s="1">
        <f>VLOOKUP(E247,角色属性概况!Q:R,2,FALSE)</f>
        <v>500</v>
      </c>
      <c r="P247" s="1">
        <v>0</v>
      </c>
      <c r="Q247" s="1">
        <v>0</v>
      </c>
    </row>
    <row r="248" spans="2:17" x14ac:dyDescent="0.15">
      <c r="B248" s="8" t="str">
        <f>VLOOKUP(G248,角色!A:B,2,FALSE)</f>
        <v>尤朵拉</v>
      </c>
      <c r="C248" s="8" t="str">
        <f t="shared" si="23"/>
        <v>主动技能1</v>
      </c>
      <c r="D248" s="8">
        <f t="shared" si="25"/>
        <v>2</v>
      </c>
      <c r="E248" s="8">
        <f t="shared" si="26"/>
        <v>3</v>
      </c>
      <c r="F248" s="8">
        <f t="shared" si="27"/>
        <v>1</v>
      </c>
      <c r="G248" s="8">
        <f t="shared" si="24"/>
        <v>5</v>
      </c>
      <c r="H248" t="str">
        <f t="shared" si="28"/>
        <v>尤朵拉主动技能1等级2</v>
      </c>
      <c r="I248" t="str">
        <f t="shared" si="29"/>
        <v>尤朵拉主动技能1等级3</v>
      </c>
      <c r="J248" s="1">
        <v>242</v>
      </c>
      <c r="K248" s="1">
        <f>VLOOKUP(H248,主动技能!$A:$B,2,FALSE)</f>
        <v>10050102</v>
      </c>
      <c r="L248" s="1">
        <f>_xlfn.IFNA(VLOOKUP(I248,主动技能!$A:$B,2,FALSE),0)</f>
        <v>10050103</v>
      </c>
      <c r="M248">
        <f>_xlfn.IFNA(VLOOKUP(D248+1,角色属性概况!I:J,2,FALSE),999)</f>
        <v>5</v>
      </c>
      <c r="N248" s="1" t="s">
        <v>249</v>
      </c>
      <c r="O248" s="1">
        <f>VLOOKUP(E248,角色属性概况!Q:R,2,FALSE)</f>
        <v>600</v>
      </c>
      <c r="P248" s="1">
        <v>0</v>
      </c>
      <c r="Q248" s="1">
        <v>0</v>
      </c>
    </row>
    <row r="249" spans="2:17" x14ac:dyDescent="0.15">
      <c r="B249" s="8" t="str">
        <f>VLOOKUP(G249,角色!A:B,2,FALSE)</f>
        <v>尤朵拉</v>
      </c>
      <c r="C249" s="8" t="str">
        <f t="shared" si="23"/>
        <v>主动技能1</v>
      </c>
      <c r="D249" s="8">
        <f t="shared" si="25"/>
        <v>3</v>
      </c>
      <c r="E249" s="8">
        <f t="shared" si="26"/>
        <v>4</v>
      </c>
      <c r="F249" s="8">
        <f t="shared" si="27"/>
        <v>1</v>
      </c>
      <c r="G249" s="8">
        <f t="shared" si="24"/>
        <v>5</v>
      </c>
      <c r="H249" t="str">
        <f t="shared" si="28"/>
        <v>尤朵拉主动技能1等级3</v>
      </c>
      <c r="I249" t="str">
        <f t="shared" si="29"/>
        <v>尤朵拉主动技能1等级4</v>
      </c>
      <c r="J249" s="1">
        <v>243</v>
      </c>
      <c r="K249" s="1">
        <f>VLOOKUP(H249,主动技能!$A:$B,2,FALSE)</f>
        <v>10050103</v>
      </c>
      <c r="L249" s="1">
        <f>_xlfn.IFNA(VLOOKUP(I249,主动技能!$A:$B,2,FALSE),0)</f>
        <v>10050104</v>
      </c>
      <c r="M249">
        <f>_xlfn.IFNA(VLOOKUP(D249+1,角色属性概况!I:J,2,FALSE),999)</f>
        <v>10</v>
      </c>
      <c r="N249" s="1" t="s">
        <v>249</v>
      </c>
      <c r="O249" s="1">
        <f>VLOOKUP(E249,角色属性概况!Q:R,2,FALSE)</f>
        <v>800</v>
      </c>
      <c r="P249" s="1">
        <v>0</v>
      </c>
      <c r="Q249" s="1">
        <v>0</v>
      </c>
    </row>
    <row r="250" spans="2:17" x14ac:dyDescent="0.15">
      <c r="B250" s="8" t="str">
        <f>VLOOKUP(G250,角色!A:B,2,FALSE)</f>
        <v>尤朵拉</v>
      </c>
      <c r="C250" s="8" t="str">
        <f t="shared" si="23"/>
        <v>主动技能1</v>
      </c>
      <c r="D250" s="8">
        <f t="shared" si="25"/>
        <v>4</v>
      </c>
      <c r="E250" s="8">
        <f t="shared" si="26"/>
        <v>5</v>
      </c>
      <c r="F250" s="8">
        <f t="shared" si="27"/>
        <v>1</v>
      </c>
      <c r="G250" s="8">
        <f t="shared" si="24"/>
        <v>5</v>
      </c>
      <c r="H250" t="str">
        <f t="shared" si="28"/>
        <v>尤朵拉主动技能1等级4</v>
      </c>
      <c r="I250" t="str">
        <f t="shared" si="29"/>
        <v>尤朵拉主动技能1等级5</v>
      </c>
      <c r="J250" s="1">
        <v>244</v>
      </c>
      <c r="K250" s="1">
        <f>VLOOKUP(H250,主动技能!$A:$B,2,FALSE)</f>
        <v>10050104</v>
      </c>
      <c r="L250" s="1">
        <f>_xlfn.IFNA(VLOOKUP(I250,主动技能!$A:$B,2,FALSE),0)</f>
        <v>10050105</v>
      </c>
      <c r="M250">
        <f>_xlfn.IFNA(VLOOKUP(D250+1,角色属性概况!I:J,2,FALSE),999)</f>
        <v>15</v>
      </c>
      <c r="N250" s="1" t="s">
        <v>249</v>
      </c>
      <c r="O250" s="1">
        <f>VLOOKUP(E250,角色属性概况!Q:R,2,FALSE)</f>
        <v>1200</v>
      </c>
      <c r="P250" s="1">
        <v>0</v>
      </c>
      <c r="Q250" s="1">
        <v>0</v>
      </c>
    </row>
    <row r="251" spans="2:17" x14ac:dyDescent="0.15">
      <c r="B251" s="8" t="str">
        <f>VLOOKUP(G251,角色!A:B,2,FALSE)</f>
        <v>尤朵拉</v>
      </c>
      <c r="C251" s="8" t="str">
        <f t="shared" si="23"/>
        <v>主动技能1</v>
      </c>
      <c r="D251" s="8">
        <f t="shared" si="25"/>
        <v>5</v>
      </c>
      <c r="E251" s="8">
        <f t="shared" si="26"/>
        <v>6</v>
      </c>
      <c r="F251" s="8">
        <f t="shared" si="27"/>
        <v>1</v>
      </c>
      <c r="G251" s="8">
        <f t="shared" si="24"/>
        <v>5</v>
      </c>
      <c r="H251" t="str">
        <f t="shared" si="28"/>
        <v>尤朵拉主动技能1等级5</v>
      </c>
      <c r="I251" t="str">
        <f t="shared" si="29"/>
        <v>尤朵拉主动技能1等级6</v>
      </c>
      <c r="J251" s="1">
        <v>245</v>
      </c>
      <c r="K251" s="1">
        <f>VLOOKUP(H251,主动技能!$A:$B,2,FALSE)</f>
        <v>10050105</v>
      </c>
      <c r="L251" s="1">
        <f>_xlfn.IFNA(VLOOKUP(I251,主动技能!$A:$B,2,FALSE),0)</f>
        <v>10050106</v>
      </c>
      <c r="M251">
        <f>_xlfn.IFNA(VLOOKUP(D251+1,角色属性概况!I:J,2,FALSE),999)</f>
        <v>20</v>
      </c>
      <c r="N251" s="1" t="s">
        <v>249</v>
      </c>
      <c r="O251" s="1">
        <f>VLOOKUP(E251,角色属性概况!Q:R,2,FALSE)</f>
        <v>1700</v>
      </c>
      <c r="P251" s="1">
        <v>0</v>
      </c>
      <c r="Q251" s="1">
        <v>0</v>
      </c>
    </row>
    <row r="252" spans="2:17" x14ac:dyDescent="0.15">
      <c r="B252" s="8" t="str">
        <f>VLOOKUP(G252,角色!A:B,2,FALSE)</f>
        <v>尤朵拉</v>
      </c>
      <c r="C252" s="8" t="str">
        <f t="shared" si="23"/>
        <v>主动技能1</v>
      </c>
      <c r="D252" s="8">
        <f t="shared" si="25"/>
        <v>6</v>
      </c>
      <c r="E252" s="8">
        <f t="shared" si="26"/>
        <v>7</v>
      </c>
      <c r="F252" s="8">
        <f t="shared" si="27"/>
        <v>1</v>
      </c>
      <c r="G252" s="8">
        <f t="shared" si="24"/>
        <v>5</v>
      </c>
      <c r="H252" t="str">
        <f t="shared" si="28"/>
        <v>尤朵拉主动技能1等级6</v>
      </c>
      <c r="I252" t="str">
        <f t="shared" si="29"/>
        <v>尤朵拉主动技能1等级7</v>
      </c>
      <c r="J252" s="1">
        <v>246</v>
      </c>
      <c r="K252" s="1">
        <f>VLOOKUP(H252,主动技能!$A:$B,2,FALSE)</f>
        <v>10050106</v>
      </c>
      <c r="L252" s="1">
        <f>_xlfn.IFNA(VLOOKUP(I252,主动技能!$A:$B,2,FALSE),0)</f>
        <v>10050107</v>
      </c>
      <c r="M252">
        <f>_xlfn.IFNA(VLOOKUP(D252+1,角色属性概况!I:J,2,FALSE),999)</f>
        <v>25</v>
      </c>
      <c r="N252" s="1" t="s">
        <v>249</v>
      </c>
      <c r="O252" s="1">
        <f>VLOOKUP(E252,角色属性概况!Q:R,2,FALSE)</f>
        <v>2400</v>
      </c>
      <c r="P252" s="1">
        <v>0</v>
      </c>
      <c r="Q252" s="1">
        <v>0</v>
      </c>
    </row>
    <row r="253" spans="2:17" x14ac:dyDescent="0.15">
      <c r="B253" s="8" t="str">
        <f>VLOOKUP(G253,角色!A:B,2,FALSE)</f>
        <v>尤朵拉</v>
      </c>
      <c r="C253" s="8" t="str">
        <f t="shared" si="23"/>
        <v>主动技能1</v>
      </c>
      <c r="D253" s="8">
        <f t="shared" si="25"/>
        <v>7</v>
      </c>
      <c r="E253" s="8">
        <f t="shared" si="26"/>
        <v>8</v>
      </c>
      <c r="F253" s="8">
        <f t="shared" si="27"/>
        <v>1</v>
      </c>
      <c r="G253" s="8">
        <f t="shared" si="24"/>
        <v>5</v>
      </c>
      <c r="H253" t="str">
        <f t="shared" si="28"/>
        <v>尤朵拉主动技能1等级7</v>
      </c>
      <c r="I253" t="str">
        <f t="shared" si="29"/>
        <v>尤朵拉主动技能1等级8</v>
      </c>
      <c r="J253" s="1">
        <v>247</v>
      </c>
      <c r="K253" s="1">
        <f>VLOOKUP(H253,主动技能!$A:$B,2,FALSE)</f>
        <v>10050107</v>
      </c>
      <c r="L253" s="1">
        <f>_xlfn.IFNA(VLOOKUP(I253,主动技能!$A:$B,2,FALSE),0)</f>
        <v>10050108</v>
      </c>
      <c r="M253">
        <f>_xlfn.IFNA(VLOOKUP(D253+1,角色属性概况!I:J,2,FALSE),999)</f>
        <v>30</v>
      </c>
      <c r="N253" s="1" t="s">
        <v>249</v>
      </c>
      <c r="O253" s="1">
        <f>VLOOKUP(E253,角色属性概况!Q:R,2,FALSE)</f>
        <v>3500</v>
      </c>
      <c r="P253" s="1">
        <v>0</v>
      </c>
      <c r="Q253" s="1">
        <v>0</v>
      </c>
    </row>
    <row r="254" spans="2:17" x14ac:dyDescent="0.15">
      <c r="B254" s="8" t="str">
        <f>VLOOKUP(G254,角色!A:B,2,FALSE)</f>
        <v>尤朵拉</v>
      </c>
      <c r="C254" s="8" t="str">
        <f t="shared" si="23"/>
        <v>主动技能1</v>
      </c>
      <c r="D254" s="8">
        <f t="shared" si="25"/>
        <v>8</v>
      </c>
      <c r="E254" s="8">
        <f t="shared" si="26"/>
        <v>9</v>
      </c>
      <c r="F254" s="8">
        <f t="shared" si="27"/>
        <v>1</v>
      </c>
      <c r="G254" s="8">
        <f t="shared" si="24"/>
        <v>5</v>
      </c>
      <c r="H254" t="str">
        <f t="shared" si="28"/>
        <v>尤朵拉主动技能1等级8</v>
      </c>
      <c r="I254" t="str">
        <f t="shared" si="29"/>
        <v>尤朵拉主动技能1等级9</v>
      </c>
      <c r="J254" s="1">
        <v>248</v>
      </c>
      <c r="K254" s="1">
        <f>VLOOKUP(H254,主动技能!$A:$B,2,FALSE)</f>
        <v>10050108</v>
      </c>
      <c r="L254" s="1">
        <f>_xlfn.IFNA(VLOOKUP(I254,主动技能!$A:$B,2,FALSE),0)</f>
        <v>10050109</v>
      </c>
      <c r="M254">
        <f>_xlfn.IFNA(VLOOKUP(D254+1,角色属性概况!I:J,2,FALSE),999)</f>
        <v>35</v>
      </c>
      <c r="N254" s="1" t="s">
        <v>249</v>
      </c>
      <c r="O254" s="1">
        <f>VLOOKUP(E254,角色属性概况!Q:R,2,FALSE)</f>
        <v>4900</v>
      </c>
      <c r="P254" s="1">
        <v>0</v>
      </c>
      <c r="Q254" s="1">
        <v>0</v>
      </c>
    </row>
    <row r="255" spans="2:17" x14ac:dyDescent="0.15">
      <c r="B255" s="8" t="str">
        <f>VLOOKUP(G255,角色!A:B,2,FALSE)</f>
        <v>尤朵拉</v>
      </c>
      <c r="C255" s="8" t="str">
        <f t="shared" si="23"/>
        <v>主动技能1</v>
      </c>
      <c r="D255" s="8">
        <f t="shared" si="25"/>
        <v>9</v>
      </c>
      <c r="E255" s="8">
        <f t="shared" si="26"/>
        <v>10</v>
      </c>
      <c r="F255" s="8">
        <f t="shared" si="27"/>
        <v>1</v>
      </c>
      <c r="G255" s="8">
        <f t="shared" si="24"/>
        <v>5</v>
      </c>
      <c r="H255" t="str">
        <f t="shared" si="28"/>
        <v>尤朵拉主动技能1等级9</v>
      </c>
      <c r="I255" t="str">
        <f t="shared" si="29"/>
        <v>尤朵拉主动技能1等级10</v>
      </c>
      <c r="J255" s="1">
        <v>249</v>
      </c>
      <c r="K255" s="1">
        <f>VLOOKUP(H255,主动技能!$A:$B,2,FALSE)</f>
        <v>10050109</v>
      </c>
      <c r="L255" s="1">
        <f>_xlfn.IFNA(VLOOKUP(I255,主动技能!$A:$B,2,FALSE),0)</f>
        <v>10050110</v>
      </c>
      <c r="M255">
        <f>_xlfn.IFNA(VLOOKUP(D255+1,角色属性概况!I:J,2,FALSE),999)</f>
        <v>40</v>
      </c>
      <c r="N255" s="1" t="s">
        <v>249</v>
      </c>
      <c r="O255" s="1">
        <f>VLOOKUP(E255,角色属性概况!Q:R,2,FALSE)</f>
        <v>7000</v>
      </c>
      <c r="P255" s="1">
        <v>0</v>
      </c>
      <c r="Q255" s="1">
        <v>0</v>
      </c>
    </row>
    <row r="256" spans="2:17" x14ac:dyDescent="0.15">
      <c r="B256" s="8" t="str">
        <f>VLOOKUP(G256,角色!A:B,2,FALSE)</f>
        <v>尤朵拉</v>
      </c>
      <c r="C256" s="8" t="str">
        <f t="shared" si="23"/>
        <v>主动技能1</v>
      </c>
      <c r="D256" s="8">
        <f t="shared" si="25"/>
        <v>10</v>
      </c>
      <c r="E256" s="8">
        <f t="shared" si="26"/>
        <v>11</v>
      </c>
      <c r="F256" s="8">
        <f t="shared" si="27"/>
        <v>1</v>
      </c>
      <c r="G256" s="8">
        <f t="shared" si="24"/>
        <v>5</v>
      </c>
      <c r="H256" t="str">
        <f t="shared" si="28"/>
        <v>尤朵拉主动技能1等级10</v>
      </c>
      <c r="I256" t="str">
        <f t="shared" si="29"/>
        <v>尤朵拉主动技能1等级11</v>
      </c>
      <c r="J256" s="1">
        <v>250</v>
      </c>
      <c r="K256" s="1">
        <f>VLOOKUP(H256,主动技能!$A:$B,2,FALSE)</f>
        <v>10050110</v>
      </c>
      <c r="L256" s="1">
        <f>_xlfn.IFNA(VLOOKUP(I256,主动技能!$A:$B,2,FALSE),0)</f>
        <v>10050111</v>
      </c>
      <c r="M256">
        <f>_xlfn.IFNA(VLOOKUP(D256+1,角色属性概况!I:J,2,FALSE),999)</f>
        <v>45</v>
      </c>
      <c r="N256" s="1" t="s">
        <v>249</v>
      </c>
      <c r="O256" s="1">
        <f>VLOOKUP(E256,角色属性概况!Q:R,2,FALSE)</f>
        <v>9900</v>
      </c>
      <c r="P256" s="1">
        <v>0</v>
      </c>
      <c r="Q256" s="1">
        <v>0</v>
      </c>
    </row>
    <row r="257" spans="2:17" x14ac:dyDescent="0.15">
      <c r="B257" s="8" t="str">
        <f>VLOOKUP(G257,角色!A:B,2,FALSE)</f>
        <v>尤朵拉</v>
      </c>
      <c r="C257" s="8" t="str">
        <f t="shared" si="23"/>
        <v>主动技能1</v>
      </c>
      <c r="D257" s="8">
        <f t="shared" si="25"/>
        <v>11</v>
      </c>
      <c r="E257" s="8">
        <f t="shared" si="26"/>
        <v>12</v>
      </c>
      <c r="F257" s="8">
        <f t="shared" si="27"/>
        <v>1</v>
      </c>
      <c r="G257" s="8">
        <f t="shared" si="24"/>
        <v>5</v>
      </c>
      <c r="H257" t="str">
        <f t="shared" si="28"/>
        <v>尤朵拉主动技能1等级11</v>
      </c>
      <c r="I257" t="str">
        <f t="shared" si="29"/>
        <v>尤朵拉主动技能1等级12</v>
      </c>
      <c r="J257" s="1">
        <v>251</v>
      </c>
      <c r="K257" s="1">
        <f>VLOOKUP(H257,主动技能!$A:$B,2,FALSE)</f>
        <v>10050111</v>
      </c>
      <c r="L257" s="1">
        <f>_xlfn.IFNA(VLOOKUP(I257,主动技能!$A:$B,2,FALSE),0)</f>
        <v>10050112</v>
      </c>
      <c r="M257">
        <f>_xlfn.IFNA(VLOOKUP(D257+1,角色属性概况!I:J,2,FALSE),999)</f>
        <v>50</v>
      </c>
      <c r="N257" s="1" t="s">
        <v>249</v>
      </c>
      <c r="O257" s="1">
        <f>VLOOKUP(E257,角色属性概况!Q:R,2,FALSE)</f>
        <v>14100</v>
      </c>
      <c r="P257" s="1">
        <v>0</v>
      </c>
      <c r="Q257" s="1">
        <v>0</v>
      </c>
    </row>
    <row r="258" spans="2:17" x14ac:dyDescent="0.15">
      <c r="B258" s="8" t="str">
        <f>VLOOKUP(G258,角色!A:B,2,FALSE)</f>
        <v>尤朵拉</v>
      </c>
      <c r="C258" s="8" t="str">
        <f t="shared" si="23"/>
        <v>主动技能1</v>
      </c>
      <c r="D258" s="8">
        <f t="shared" si="25"/>
        <v>12</v>
      </c>
      <c r="E258" s="8">
        <f t="shared" si="26"/>
        <v>13</v>
      </c>
      <c r="F258" s="8">
        <f t="shared" si="27"/>
        <v>1</v>
      </c>
      <c r="G258" s="8">
        <f t="shared" si="24"/>
        <v>5</v>
      </c>
      <c r="H258" t="str">
        <f t="shared" si="28"/>
        <v>尤朵拉主动技能1等级12</v>
      </c>
      <c r="I258" t="str">
        <f t="shared" si="29"/>
        <v>尤朵拉主动技能1等级13</v>
      </c>
      <c r="J258" s="1">
        <v>252</v>
      </c>
      <c r="K258" s="1">
        <f>VLOOKUP(H258,主动技能!$A:$B,2,FALSE)</f>
        <v>10050112</v>
      </c>
      <c r="L258" s="1">
        <f>_xlfn.IFNA(VLOOKUP(I258,主动技能!$A:$B,2,FALSE),0)</f>
        <v>10050113</v>
      </c>
      <c r="M258">
        <f>_xlfn.IFNA(VLOOKUP(D258+1,角色属性概况!I:J,2,FALSE),999)</f>
        <v>55</v>
      </c>
      <c r="N258" s="1" t="s">
        <v>249</v>
      </c>
      <c r="O258" s="1">
        <f>VLOOKUP(E258,角色属性概况!Q:R,2,FALSE)</f>
        <v>20000</v>
      </c>
      <c r="P258" s="1">
        <v>0</v>
      </c>
      <c r="Q258" s="1">
        <v>0</v>
      </c>
    </row>
    <row r="259" spans="2:17" x14ac:dyDescent="0.15">
      <c r="B259" s="8" t="str">
        <f>VLOOKUP(G259,角色!A:B,2,FALSE)</f>
        <v>尤朵拉</v>
      </c>
      <c r="C259" s="8" t="str">
        <f t="shared" si="23"/>
        <v>主动技能1</v>
      </c>
      <c r="D259" s="8">
        <f t="shared" si="25"/>
        <v>13</v>
      </c>
      <c r="E259" s="8">
        <f t="shared" si="26"/>
        <v>14</v>
      </c>
      <c r="F259" s="8">
        <f t="shared" si="27"/>
        <v>1</v>
      </c>
      <c r="G259" s="8">
        <f t="shared" si="24"/>
        <v>5</v>
      </c>
      <c r="H259" t="str">
        <f t="shared" si="28"/>
        <v>尤朵拉主动技能1等级13</v>
      </c>
      <c r="I259" t="str">
        <f t="shared" si="29"/>
        <v>尤朵拉主动技能1等级14</v>
      </c>
      <c r="J259" s="1">
        <v>253</v>
      </c>
      <c r="K259" s="1">
        <f>VLOOKUP(H259,主动技能!$A:$B,2,FALSE)</f>
        <v>10050113</v>
      </c>
      <c r="L259" s="1">
        <f>_xlfn.IFNA(VLOOKUP(I259,主动技能!$A:$B,2,FALSE),0)</f>
        <v>10050114</v>
      </c>
      <c r="M259">
        <f>_xlfn.IFNA(VLOOKUP(D259+1,角色属性概况!I:J,2,FALSE),999)</f>
        <v>60</v>
      </c>
      <c r="N259" s="1" t="s">
        <v>249</v>
      </c>
      <c r="O259" s="1">
        <f>VLOOKUP(E259,角色属性概况!Q:R,2,FALSE)</f>
        <v>28300</v>
      </c>
      <c r="P259" s="1">
        <v>0</v>
      </c>
      <c r="Q259" s="1">
        <v>0</v>
      </c>
    </row>
    <row r="260" spans="2:17" x14ac:dyDescent="0.15">
      <c r="B260" s="8" t="str">
        <f>VLOOKUP(G260,角色!A:B,2,FALSE)</f>
        <v>尤朵拉</v>
      </c>
      <c r="C260" s="8" t="str">
        <f t="shared" si="23"/>
        <v>主动技能1</v>
      </c>
      <c r="D260" s="8">
        <f t="shared" si="25"/>
        <v>14</v>
      </c>
      <c r="E260" s="8">
        <f t="shared" si="26"/>
        <v>15</v>
      </c>
      <c r="F260" s="8">
        <f t="shared" si="27"/>
        <v>1</v>
      </c>
      <c r="G260" s="8">
        <f t="shared" si="24"/>
        <v>5</v>
      </c>
      <c r="H260" t="str">
        <f t="shared" si="28"/>
        <v>尤朵拉主动技能1等级14</v>
      </c>
      <c r="I260" t="str">
        <f t="shared" si="29"/>
        <v>尤朵拉主动技能1等级15</v>
      </c>
      <c r="J260" s="1">
        <v>254</v>
      </c>
      <c r="K260" s="1">
        <f>VLOOKUP(H260,主动技能!$A:$B,2,FALSE)</f>
        <v>10050114</v>
      </c>
      <c r="L260" s="1">
        <f>_xlfn.IFNA(VLOOKUP(I260,主动技能!$A:$B,2,FALSE),0)</f>
        <v>10050115</v>
      </c>
      <c r="M260">
        <f>_xlfn.IFNA(VLOOKUP(D260+1,角色属性概况!I:J,2,FALSE),999)</f>
        <v>65</v>
      </c>
      <c r="N260" s="1" t="s">
        <v>249</v>
      </c>
      <c r="O260" s="1">
        <f>VLOOKUP(E260,角色属性概况!Q:R,2,FALSE)</f>
        <v>40100</v>
      </c>
      <c r="P260" s="1">
        <v>0</v>
      </c>
      <c r="Q260" s="1">
        <v>0</v>
      </c>
    </row>
    <row r="261" spans="2:17" x14ac:dyDescent="0.15">
      <c r="B261" s="8" t="str">
        <f>VLOOKUP(G261,角色!A:B,2,FALSE)</f>
        <v>尤朵拉</v>
      </c>
      <c r="C261" s="8" t="str">
        <f t="shared" si="23"/>
        <v>主动技能1</v>
      </c>
      <c r="D261" s="8">
        <f t="shared" si="25"/>
        <v>15</v>
      </c>
      <c r="E261" s="8">
        <f t="shared" si="26"/>
        <v>16</v>
      </c>
      <c r="F261" s="8">
        <f t="shared" si="27"/>
        <v>1</v>
      </c>
      <c r="G261" s="8">
        <f t="shared" si="24"/>
        <v>5</v>
      </c>
      <c r="H261" t="str">
        <f t="shared" si="28"/>
        <v>尤朵拉主动技能1等级15</v>
      </c>
      <c r="I261" t="str">
        <f t="shared" si="29"/>
        <v>尤朵拉主动技能1等级16</v>
      </c>
      <c r="J261" s="1">
        <v>255</v>
      </c>
      <c r="K261" s="1">
        <f>VLOOKUP(H261,主动技能!$A:$B,2,FALSE)</f>
        <v>10050115</v>
      </c>
      <c r="L261" s="1">
        <f>_xlfn.IFNA(VLOOKUP(I261,主动技能!$A:$B,2,FALSE),0)</f>
        <v>10050116</v>
      </c>
      <c r="M261">
        <f>_xlfn.IFNA(VLOOKUP(D261+1,角色属性概况!I:J,2,FALSE),999)</f>
        <v>70</v>
      </c>
      <c r="N261" s="1" t="s">
        <v>249</v>
      </c>
      <c r="O261" s="1">
        <f>VLOOKUP(E261,角色属性概况!Q:R,2,FALSE)</f>
        <v>56700</v>
      </c>
      <c r="P261" s="1">
        <v>0</v>
      </c>
      <c r="Q261" s="1">
        <v>0</v>
      </c>
    </row>
    <row r="262" spans="2:17" x14ac:dyDescent="0.15">
      <c r="B262" s="8" t="str">
        <f>VLOOKUP(G262,角色!A:B,2,FALSE)</f>
        <v>尤朵拉</v>
      </c>
      <c r="C262" s="8" t="str">
        <f t="shared" si="23"/>
        <v>主动技能1</v>
      </c>
      <c r="D262" s="8">
        <f t="shared" si="25"/>
        <v>16</v>
      </c>
      <c r="E262" s="8">
        <f t="shared" si="26"/>
        <v>17</v>
      </c>
      <c r="F262" s="8">
        <f t="shared" si="27"/>
        <v>1</v>
      </c>
      <c r="G262" s="8">
        <f t="shared" si="24"/>
        <v>5</v>
      </c>
      <c r="H262" t="str">
        <f t="shared" si="28"/>
        <v>尤朵拉主动技能1等级16</v>
      </c>
      <c r="I262" t="str">
        <f t="shared" si="29"/>
        <v>尤朵拉主动技能1等级17</v>
      </c>
      <c r="J262" s="1">
        <v>256</v>
      </c>
      <c r="K262" s="1">
        <f>VLOOKUP(H262,主动技能!$A:$B,2,FALSE)</f>
        <v>10050116</v>
      </c>
      <c r="L262" s="1">
        <f>_xlfn.IFNA(VLOOKUP(I262,主动技能!$A:$B,2,FALSE),0)</f>
        <v>10050117</v>
      </c>
      <c r="M262">
        <f>_xlfn.IFNA(VLOOKUP(D262+1,角色属性概况!I:J,2,FALSE),999)</f>
        <v>75</v>
      </c>
      <c r="N262" s="1" t="s">
        <v>249</v>
      </c>
      <c r="O262" s="1">
        <f>VLOOKUP(E262,角色属性概况!Q:R,2,FALSE)</f>
        <v>80400</v>
      </c>
      <c r="P262" s="1">
        <v>0</v>
      </c>
      <c r="Q262" s="1">
        <v>0</v>
      </c>
    </row>
    <row r="263" spans="2:17" x14ac:dyDescent="0.15">
      <c r="B263" s="8" t="str">
        <f>VLOOKUP(G263,角色!A:B,2,FALSE)</f>
        <v>尤朵拉</v>
      </c>
      <c r="C263" s="8" t="str">
        <f t="shared" si="23"/>
        <v>主动技能1</v>
      </c>
      <c r="D263" s="8">
        <f t="shared" si="25"/>
        <v>17</v>
      </c>
      <c r="E263" s="8">
        <f t="shared" si="26"/>
        <v>18</v>
      </c>
      <c r="F263" s="8">
        <f t="shared" si="27"/>
        <v>1</v>
      </c>
      <c r="G263" s="8">
        <f t="shared" si="24"/>
        <v>5</v>
      </c>
      <c r="H263" t="str">
        <f t="shared" si="28"/>
        <v>尤朵拉主动技能1等级17</v>
      </c>
      <c r="I263" t="str">
        <f t="shared" si="29"/>
        <v>尤朵拉主动技能1等级18</v>
      </c>
      <c r="J263" s="1">
        <v>257</v>
      </c>
      <c r="K263" s="1">
        <f>VLOOKUP(H263,主动技能!$A:$B,2,FALSE)</f>
        <v>10050117</v>
      </c>
      <c r="L263" s="1">
        <f>_xlfn.IFNA(VLOOKUP(I263,主动技能!$A:$B,2,FALSE),0)</f>
        <v>10050118</v>
      </c>
      <c r="M263">
        <f>_xlfn.IFNA(VLOOKUP(D263+1,角色属性概况!I:J,2,FALSE),999)</f>
        <v>80</v>
      </c>
      <c r="N263" s="1" t="s">
        <v>249</v>
      </c>
      <c r="O263" s="1">
        <f>VLOOKUP(E263,角色属性概况!Q:R,2,FALSE)</f>
        <v>113800</v>
      </c>
      <c r="P263" s="1">
        <v>0</v>
      </c>
      <c r="Q263" s="1">
        <v>0</v>
      </c>
    </row>
    <row r="264" spans="2:17" x14ac:dyDescent="0.15">
      <c r="B264" s="8" t="str">
        <f>VLOOKUP(G264,角色!A:B,2,FALSE)</f>
        <v>尤朵拉</v>
      </c>
      <c r="C264" s="8" t="str">
        <f t="shared" ref="C264:C327" si="30">C$4&amp;F264</f>
        <v>主动技能1</v>
      </c>
      <c r="D264" s="8">
        <f t="shared" si="25"/>
        <v>18</v>
      </c>
      <c r="E264" s="8">
        <f t="shared" si="26"/>
        <v>19</v>
      </c>
      <c r="F264" s="8">
        <f t="shared" si="27"/>
        <v>1</v>
      </c>
      <c r="G264" s="8">
        <f t="shared" ref="G264:G327" si="31">IF((F264=1)*(D264=1),G263+1,G263)</f>
        <v>5</v>
      </c>
      <c r="H264" t="str">
        <f t="shared" si="28"/>
        <v>尤朵拉主动技能1等级18</v>
      </c>
      <c r="I264" t="str">
        <f t="shared" si="29"/>
        <v>尤朵拉主动技能1等级19</v>
      </c>
      <c r="J264" s="1">
        <v>258</v>
      </c>
      <c r="K264" s="1">
        <f>VLOOKUP(H264,主动技能!$A:$B,2,FALSE)</f>
        <v>10050118</v>
      </c>
      <c r="L264" s="1">
        <f>_xlfn.IFNA(VLOOKUP(I264,主动技能!$A:$B,2,FALSE),0)</f>
        <v>10050119</v>
      </c>
      <c r="M264">
        <f>_xlfn.IFNA(VLOOKUP(D264+1,角色属性概况!I:J,2,FALSE),999)</f>
        <v>85</v>
      </c>
      <c r="N264" s="1" t="s">
        <v>249</v>
      </c>
      <c r="O264" s="1">
        <f>VLOOKUP(E264,角色属性概况!Q:R,2,FALSE)</f>
        <v>161100</v>
      </c>
      <c r="P264" s="1">
        <v>0</v>
      </c>
      <c r="Q264" s="1">
        <v>0</v>
      </c>
    </row>
    <row r="265" spans="2:17" x14ac:dyDescent="0.15">
      <c r="B265" s="8" t="str">
        <f>VLOOKUP(G265,角色!A:B,2,FALSE)</f>
        <v>尤朵拉</v>
      </c>
      <c r="C265" s="8" t="str">
        <f t="shared" si="30"/>
        <v>主动技能1</v>
      </c>
      <c r="D265" s="8">
        <f t="shared" ref="D265:D328" si="32">IF(D264=D$5,1,D264+1)</f>
        <v>19</v>
      </c>
      <c r="E265" s="8">
        <f t="shared" ref="E265:E328" si="33">IF(E264=E$5,2,E264+1)</f>
        <v>20</v>
      </c>
      <c r="F265" s="8">
        <f t="shared" ref="F265:F328" si="34">IF(D265=1,IF(F264=$F$5,1,F264+1),F264)</f>
        <v>1</v>
      </c>
      <c r="G265" s="8">
        <f t="shared" si="31"/>
        <v>5</v>
      </c>
      <c r="H265" t="str">
        <f t="shared" si="28"/>
        <v>尤朵拉主动技能1等级19</v>
      </c>
      <c r="I265" t="str">
        <f t="shared" si="29"/>
        <v>尤朵拉主动技能1等级20</v>
      </c>
      <c r="J265" s="1">
        <v>259</v>
      </c>
      <c r="K265" s="1">
        <f>VLOOKUP(H265,主动技能!$A:$B,2,FALSE)</f>
        <v>10050119</v>
      </c>
      <c r="L265" s="1">
        <f>_xlfn.IFNA(VLOOKUP(I265,主动技能!$A:$B,2,FALSE),0)</f>
        <v>10050120</v>
      </c>
      <c r="M265">
        <f>_xlfn.IFNA(VLOOKUP(D265+1,角色属性概况!I:J,2,FALSE),999)</f>
        <v>90</v>
      </c>
      <c r="N265" s="1" t="s">
        <v>249</v>
      </c>
      <c r="O265" s="1">
        <f>VLOOKUP(E265,角色属性概况!Q:R,2,FALSE)</f>
        <v>228100</v>
      </c>
      <c r="P265" s="1">
        <v>0</v>
      </c>
      <c r="Q265" s="1">
        <v>0</v>
      </c>
    </row>
    <row r="266" spans="2:17" x14ac:dyDescent="0.15">
      <c r="B266" s="8" t="str">
        <f>VLOOKUP(G266,角色!A:B,2,FALSE)</f>
        <v>尤朵拉</v>
      </c>
      <c r="C266" s="8" t="str">
        <f t="shared" si="30"/>
        <v>主动技能1</v>
      </c>
      <c r="D266" s="8">
        <f t="shared" si="32"/>
        <v>20</v>
      </c>
      <c r="E266" s="8">
        <f t="shared" si="33"/>
        <v>21</v>
      </c>
      <c r="F266" s="8">
        <f t="shared" si="34"/>
        <v>1</v>
      </c>
      <c r="G266" s="8">
        <f t="shared" si="31"/>
        <v>5</v>
      </c>
      <c r="H266" t="str">
        <f t="shared" si="28"/>
        <v>尤朵拉主动技能1等级20</v>
      </c>
      <c r="I266" t="str">
        <f t="shared" si="29"/>
        <v>尤朵拉主动技能1等级21</v>
      </c>
      <c r="J266" s="1">
        <v>260</v>
      </c>
      <c r="K266" s="1">
        <f>VLOOKUP(H266,主动技能!$A:$B,2,FALSE)</f>
        <v>10050120</v>
      </c>
      <c r="L266" s="1">
        <f>_xlfn.IFNA(VLOOKUP(I266,主动技能!$A:$B,2,FALSE),0)</f>
        <v>0</v>
      </c>
      <c r="M266">
        <f>_xlfn.IFNA(VLOOKUP(D266+1,角色属性概况!I:J,2,FALSE),999)</f>
        <v>100</v>
      </c>
      <c r="N266" s="1" t="s">
        <v>249</v>
      </c>
      <c r="O266" s="1">
        <f>VLOOKUP(E266,角色属性概况!Q:R,2,FALSE)</f>
        <v>780200</v>
      </c>
      <c r="P266" s="1">
        <v>0</v>
      </c>
      <c r="Q266" s="1">
        <v>0</v>
      </c>
    </row>
    <row r="267" spans="2:17" x14ac:dyDescent="0.15">
      <c r="B267" s="8" t="str">
        <f>VLOOKUP(G267,角色!A:B,2,FALSE)</f>
        <v>尤朵拉</v>
      </c>
      <c r="C267" s="8" t="str">
        <f t="shared" si="30"/>
        <v>主动技能2</v>
      </c>
      <c r="D267" s="8">
        <f t="shared" si="32"/>
        <v>1</v>
      </c>
      <c r="E267" s="8">
        <f t="shared" si="33"/>
        <v>2</v>
      </c>
      <c r="F267" s="8">
        <f t="shared" si="34"/>
        <v>2</v>
      </c>
      <c r="G267" s="8">
        <f t="shared" si="31"/>
        <v>5</v>
      </c>
      <c r="H267" t="str">
        <f t="shared" si="28"/>
        <v>尤朵拉主动技能2等级1</v>
      </c>
      <c r="I267" t="str">
        <f t="shared" si="29"/>
        <v>尤朵拉主动技能2等级2</v>
      </c>
      <c r="J267" s="1">
        <v>261</v>
      </c>
      <c r="K267" s="1">
        <f>VLOOKUP(H267,主动技能!$A:$B,2,FALSE)</f>
        <v>10050201</v>
      </c>
      <c r="L267" s="1">
        <f>_xlfn.IFNA(VLOOKUP(I267,主动技能!$A:$B,2,FALSE),0)</f>
        <v>10050202</v>
      </c>
      <c r="M267">
        <f>_xlfn.IFNA(VLOOKUP(D267+1,角色属性概况!I:J,2,FALSE),999)</f>
        <v>2</v>
      </c>
      <c r="N267" s="1" t="s">
        <v>249</v>
      </c>
      <c r="O267" s="1">
        <f>VLOOKUP(E267,角色属性概况!Q:R,2,FALSE)</f>
        <v>500</v>
      </c>
      <c r="P267" s="1">
        <v>0</v>
      </c>
      <c r="Q267" s="1">
        <v>0</v>
      </c>
    </row>
    <row r="268" spans="2:17" x14ac:dyDescent="0.15">
      <c r="B268" s="8" t="str">
        <f>VLOOKUP(G268,角色!A:B,2,FALSE)</f>
        <v>尤朵拉</v>
      </c>
      <c r="C268" s="8" t="str">
        <f t="shared" si="30"/>
        <v>主动技能2</v>
      </c>
      <c r="D268" s="8">
        <f t="shared" si="32"/>
        <v>2</v>
      </c>
      <c r="E268" s="8">
        <f t="shared" si="33"/>
        <v>3</v>
      </c>
      <c r="F268" s="8">
        <f t="shared" si="34"/>
        <v>2</v>
      </c>
      <c r="G268" s="8">
        <f t="shared" si="31"/>
        <v>5</v>
      </c>
      <c r="H268" t="str">
        <f t="shared" si="28"/>
        <v>尤朵拉主动技能2等级2</v>
      </c>
      <c r="I268" t="str">
        <f t="shared" si="29"/>
        <v>尤朵拉主动技能2等级3</v>
      </c>
      <c r="J268" s="1">
        <v>262</v>
      </c>
      <c r="K268" s="1">
        <f>VLOOKUP(H268,主动技能!$A:$B,2,FALSE)</f>
        <v>10050202</v>
      </c>
      <c r="L268" s="1">
        <f>_xlfn.IFNA(VLOOKUP(I268,主动技能!$A:$B,2,FALSE),0)</f>
        <v>10050203</v>
      </c>
      <c r="M268">
        <f>_xlfn.IFNA(VLOOKUP(D268+1,角色属性概况!I:J,2,FALSE),999)</f>
        <v>5</v>
      </c>
      <c r="N268" s="1" t="s">
        <v>249</v>
      </c>
      <c r="O268" s="1">
        <f>VLOOKUP(E268,角色属性概况!Q:R,2,FALSE)</f>
        <v>600</v>
      </c>
      <c r="P268" s="1">
        <v>0</v>
      </c>
      <c r="Q268" s="1">
        <v>0</v>
      </c>
    </row>
    <row r="269" spans="2:17" x14ac:dyDescent="0.15">
      <c r="B269" s="8" t="str">
        <f>VLOOKUP(G269,角色!A:B,2,FALSE)</f>
        <v>尤朵拉</v>
      </c>
      <c r="C269" s="8" t="str">
        <f t="shared" si="30"/>
        <v>主动技能2</v>
      </c>
      <c r="D269" s="8">
        <f t="shared" si="32"/>
        <v>3</v>
      </c>
      <c r="E269" s="8">
        <f t="shared" si="33"/>
        <v>4</v>
      </c>
      <c r="F269" s="8">
        <f t="shared" si="34"/>
        <v>2</v>
      </c>
      <c r="G269" s="8">
        <f t="shared" si="31"/>
        <v>5</v>
      </c>
      <c r="H269" t="str">
        <f t="shared" si="28"/>
        <v>尤朵拉主动技能2等级3</v>
      </c>
      <c r="I269" t="str">
        <f t="shared" si="29"/>
        <v>尤朵拉主动技能2等级4</v>
      </c>
      <c r="J269" s="1">
        <v>263</v>
      </c>
      <c r="K269" s="1">
        <f>VLOOKUP(H269,主动技能!$A:$B,2,FALSE)</f>
        <v>10050203</v>
      </c>
      <c r="L269" s="1">
        <f>_xlfn.IFNA(VLOOKUP(I269,主动技能!$A:$B,2,FALSE),0)</f>
        <v>10050204</v>
      </c>
      <c r="M269">
        <f>_xlfn.IFNA(VLOOKUP(D269+1,角色属性概况!I:J,2,FALSE),999)</f>
        <v>10</v>
      </c>
      <c r="N269" s="1" t="s">
        <v>249</v>
      </c>
      <c r="O269" s="1">
        <f>VLOOKUP(E269,角色属性概况!Q:R,2,FALSE)</f>
        <v>800</v>
      </c>
      <c r="P269" s="1">
        <v>0</v>
      </c>
      <c r="Q269" s="1">
        <v>0</v>
      </c>
    </row>
    <row r="270" spans="2:17" x14ac:dyDescent="0.15">
      <c r="B270" s="8" t="str">
        <f>VLOOKUP(G270,角色!A:B,2,FALSE)</f>
        <v>尤朵拉</v>
      </c>
      <c r="C270" s="8" t="str">
        <f t="shared" si="30"/>
        <v>主动技能2</v>
      </c>
      <c r="D270" s="8">
        <f t="shared" si="32"/>
        <v>4</v>
      </c>
      <c r="E270" s="8">
        <f t="shared" si="33"/>
        <v>5</v>
      </c>
      <c r="F270" s="8">
        <f t="shared" si="34"/>
        <v>2</v>
      </c>
      <c r="G270" s="8">
        <f t="shared" si="31"/>
        <v>5</v>
      </c>
      <c r="H270" t="str">
        <f t="shared" si="28"/>
        <v>尤朵拉主动技能2等级4</v>
      </c>
      <c r="I270" t="str">
        <f t="shared" si="29"/>
        <v>尤朵拉主动技能2等级5</v>
      </c>
      <c r="J270" s="1">
        <v>264</v>
      </c>
      <c r="K270" s="1">
        <f>VLOOKUP(H270,主动技能!$A:$B,2,FALSE)</f>
        <v>10050204</v>
      </c>
      <c r="L270" s="1">
        <f>_xlfn.IFNA(VLOOKUP(I270,主动技能!$A:$B,2,FALSE),0)</f>
        <v>10050205</v>
      </c>
      <c r="M270">
        <f>_xlfn.IFNA(VLOOKUP(D270+1,角色属性概况!I:J,2,FALSE),999)</f>
        <v>15</v>
      </c>
      <c r="N270" s="1" t="s">
        <v>249</v>
      </c>
      <c r="O270" s="1">
        <f>VLOOKUP(E270,角色属性概况!Q:R,2,FALSE)</f>
        <v>1200</v>
      </c>
      <c r="P270" s="1">
        <v>0</v>
      </c>
      <c r="Q270" s="1">
        <v>0</v>
      </c>
    </row>
    <row r="271" spans="2:17" x14ac:dyDescent="0.15">
      <c r="B271" s="8" t="str">
        <f>VLOOKUP(G271,角色!A:B,2,FALSE)</f>
        <v>尤朵拉</v>
      </c>
      <c r="C271" s="8" t="str">
        <f t="shared" si="30"/>
        <v>主动技能2</v>
      </c>
      <c r="D271" s="8">
        <f t="shared" si="32"/>
        <v>5</v>
      </c>
      <c r="E271" s="8">
        <f t="shared" si="33"/>
        <v>6</v>
      </c>
      <c r="F271" s="8">
        <f t="shared" si="34"/>
        <v>2</v>
      </c>
      <c r="G271" s="8">
        <f t="shared" si="31"/>
        <v>5</v>
      </c>
      <c r="H271" t="str">
        <f t="shared" si="28"/>
        <v>尤朵拉主动技能2等级5</v>
      </c>
      <c r="I271" t="str">
        <f t="shared" si="29"/>
        <v>尤朵拉主动技能2等级6</v>
      </c>
      <c r="J271" s="1">
        <v>265</v>
      </c>
      <c r="K271" s="1">
        <f>VLOOKUP(H271,主动技能!$A:$B,2,FALSE)</f>
        <v>10050205</v>
      </c>
      <c r="L271" s="1">
        <f>_xlfn.IFNA(VLOOKUP(I271,主动技能!$A:$B,2,FALSE),0)</f>
        <v>10050206</v>
      </c>
      <c r="M271">
        <f>_xlfn.IFNA(VLOOKUP(D271+1,角色属性概况!I:J,2,FALSE),999)</f>
        <v>20</v>
      </c>
      <c r="N271" s="1" t="s">
        <v>249</v>
      </c>
      <c r="O271" s="1">
        <f>VLOOKUP(E271,角色属性概况!Q:R,2,FALSE)</f>
        <v>1700</v>
      </c>
      <c r="P271" s="1">
        <v>0</v>
      </c>
      <c r="Q271" s="1">
        <v>0</v>
      </c>
    </row>
    <row r="272" spans="2:17" x14ac:dyDescent="0.15">
      <c r="B272" s="8" t="str">
        <f>VLOOKUP(G272,角色!A:B,2,FALSE)</f>
        <v>尤朵拉</v>
      </c>
      <c r="C272" s="8" t="str">
        <f t="shared" si="30"/>
        <v>主动技能2</v>
      </c>
      <c r="D272" s="8">
        <f t="shared" si="32"/>
        <v>6</v>
      </c>
      <c r="E272" s="8">
        <f t="shared" si="33"/>
        <v>7</v>
      </c>
      <c r="F272" s="8">
        <f t="shared" si="34"/>
        <v>2</v>
      </c>
      <c r="G272" s="8">
        <f t="shared" si="31"/>
        <v>5</v>
      </c>
      <c r="H272" t="str">
        <f t="shared" si="28"/>
        <v>尤朵拉主动技能2等级6</v>
      </c>
      <c r="I272" t="str">
        <f t="shared" si="29"/>
        <v>尤朵拉主动技能2等级7</v>
      </c>
      <c r="J272" s="1">
        <v>266</v>
      </c>
      <c r="K272" s="1">
        <f>VLOOKUP(H272,主动技能!$A:$B,2,FALSE)</f>
        <v>10050206</v>
      </c>
      <c r="L272" s="1">
        <f>_xlfn.IFNA(VLOOKUP(I272,主动技能!$A:$B,2,FALSE),0)</f>
        <v>10050207</v>
      </c>
      <c r="M272">
        <f>_xlfn.IFNA(VLOOKUP(D272+1,角色属性概况!I:J,2,FALSE),999)</f>
        <v>25</v>
      </c>
      <c r="N272" s="1" t="s">
        <v>249</v>
      </c>
      <c r="O272" s="1">
        <f>VLOOKUP(E272,角色属性概况!Q:R,2,FALSE)</f>
        <v>2400</v>
      </c>
      <c r="P272" s="1">
        <v>0</v>
      </c>
      <c r="Q272" s="1">
        <v>0</v>
      </c>
    </row>
    <row r="273" spans="2:17" x14ac:dyDescent="0.15">
      <c r="B273" s="8" t="str">
        <f>VLOOKUP(G273,角色!A:B,2,FALSE)</f>
        <v>尤朵拉</v>
      </c>
      <c r="C273" s="8" t="str">
        <f t="shared" si="30"/>
        <v>主动技能2</v>
      </c>
      <c r="D273" s="8">
        <f t="shared" si="32"/>
        <v>7</v>
      </c>
      <c r="E273" s="8">
        <f t="shared" si="33"/>
        <v>8</v>
      </c>
      <c r="F273" s="8">
        <f t="shared" si="34"/>
        <v>2</v>
      </c>
      <c r="G273" s="8">
        <f t="shared" si="31"/>
        <v>5</v>
      </c>
      <c r="H273" t="str">
        <f t="shared" si="28"/>
        <v>尤朵拉主动技能2等级7</v>
      </c>
      <c r="I273" t="str">
        <f t="shared" si="29"/>
        <v>尤朵拉主动技能2等级8</v>
      </c>
      <c r="J273" s="1">
        <v>267</v>
      </c>
      <c r="K273" s="1">
        <f>VLOOKUP(H273,主动技能!$A:$B,2,FALSE)</f>
        <v>10050207</v>
      </c>
      <c r="L273" s="1">
        <f>_xlfn.IFNA(VLOOKUP(I273,主动技能!$A:$B,2,FALSE),0)</f>
        <v>10050208</v>
      </c>
      <c r="M273">
        <f>_xlfn.IFNA(VLOOKUP(D273+1,角色属性概况!I:J,2,FALSE),999)</f>
        <v>30</v>
      </c>
      <c r="N273" s="1" t="s">
        <v>249</v>
      </c>
      <c r="O273" s="1">
        <f>VLOOKUP(E273,角色属性概况!Q:R,2,FALSE)</f>
        <v>3500</v>
      </c>
      <c r="P273" s="1">
        <v>0</v>
      </c>
      <c r="Q273" s="1">
        <v>0</v>
      </c>
    </row>
    <row r="274" spans="2:17" x14ac:dyDescent="0.15">
      <c r="B274" s="8" t="str">
        <f>VLOOKUP(G274,角色!A:B,2,FALSE)</f>
        <v>尤朵拉</v>
      </c>
      <c r="C274" s="8" t="str">
        <f t="shared" si="30"/>
        <v>主动技能2</v>
      </c>
      <c r="D274" s="8">
        <f t="shared" si="32"/>
        <v>8</v>
      </c>
      <c r="E274" s="8">
        <f t="shared" si="33"/>
        <v>9</v>
      </c>
      <c r="F274" s="8">
        <f t="shared" si="34"/>
        <v>2</v>
      </c>
      <c r="G274" s="8">
        <f t="shared" si="31"/>
        <v>5</v>
      </c>
      <c r="H274" t="str">
        <f t="shared" si="28"/>
        <v>尤朵拉主动技能2等级8</v>
      </c>
      <c r="I274" t="str">
        <f t="shared" si="29"/>
        <v>尤朵拉主动技能2等级9</v>
      </c>
      <c r="J274" s="1">
        <v>268</v>
      </c>
      <c r="K274" s="1">
        <f>VLOOKUP(H274,主动技能!$A:$B,2,FALSE)</f>
        <v>10050208</v>
      </c>
      <c r="L274" s="1">
        <f>_xlfn.IFNA(VLOOKUP(I274,主动技能!$A:$B,2,FALSE),0)</f>
        <v>10050209</v>
      </c>
      <c r="M274">
        <f>_xlfn.IFNA(VLOOKUP(D274+1,角色属性概况!I:J,2,FALSE),999)</f>
        <v>35</v>
      </c>
      <c r="N274" s="1" t="s">
        <v>249</v>
      </c>
      <c r="O274" s="1">
        <f>VLOOKUP(E274,角色属性概况!Q:R,2,FALSE)</f>
        <v>4900</v>
      </c>
      <c r="P274" s="1">
        <v>0</v>
      </c>
      <c r="Q274" s="1">
        <v>0</v>
      </c>
    </row>
    <row r="275" spans="2:17" x14ac:dyDescent="0.15">
      <c r="B275" s="8" t="str">
        <f>VLOOKUP(G275,角色!A:B,2,FALSE)</f>
        <v>尤朵拉</v>
      </c>
      <c r="C275" s="8" t="str">
        <f t="shared" si="30"/>
        <v>主动技能2</v>
      </c>
      <c r="D275" s="8">
        <f t="shared" si="32"/>
        <v>9</v>
      </c>
      <c r="E275" s="8">
        <f t="shared" si="33"/>
        <v>10</v>
      </c>
      <c r="F275" s="8">
        <f t="shared" si="34"/>
        <v>2</v>
      </c>
      <c r="G275" s="8">
        <f t="shared" si="31"/>
        <v>5</v>
      </c>
      <c r="H275" t="str">
        <f t="shared" si="28"/>
        <v>尤朵拉主动技能2等级9</v>
      </c>
      <c r="I275" t="str">
        <f t="shared" si="29"/>
        <v>尤朵拉主动技能2等级10</v>
      </c>
      <c r="J275" s="1">
        <v>269</v>
      </c>
      <c r="K275" s="1">
        <f>VLOOKUP(H275,主动技能!$A:$B,2,FALSE)</f>
        <v>10050209</v>
      </c>
      <c r="L275" s="1">
        <f>_xlfn.IFNA(VLOOKUP(I275,主动技能!$A:$B,2,FALSE),0)</f>
        <v>10050210</v>
      </c>
      <c r="M275">
        <f>_xlfn.IFNA(VLOOKUP(D275+1,角色属性概况!I:J,2,FALSE),999)</f>
        <v>40</v>
      </c>
      <c r="N275" s="1" t="s">
        <v>249</v>
      </c>
      <c r="O275" s="1">
        <f>VLOOKUP(E275,角色属性概况!Q:R,2,FALSE)</f>
        <v>7000</v>
      </c>
      <c r="P275" s="1">
        <v>0</v>
      </c>
      <c r="Q275" s="1">
        <v>0</v>
      </c>
    </row>
    <row r="276" spans="2:17" x14ac:dyDescent="0.15">
      <c r="B276" s="8" t="str">
        <f>VLOOKUP(G276,角色!A:B,2,FALSE)</f>
        <v>尤朵拉</v>
      </c>
      <c r="C276" s="8" t="str">
        <f t="shared" si="30"/>
        <v>主动技能2</v>
      </c>
      <c r="D276" s="8">
        <f t="shared" si="32"/>
        <v>10</v>
      </c>
      <c r="E276" s="8">
        <f t="shared" si="33"/>
        <v>11</v>
      </c>
      <c r="F276" s="8">
        <f t="shared" si="34"/>
        <v>2</v>
      </c>
      <c r="G276" s="8">
        <f t="shared" si="31"/>
        <v>5</v>
      </c>
      <c r="H276" t="str">
        <f t="shared" si="28"/>
        <v>尤朵拉主动技能2等级10</v>
      </c>
      <c r="I276" t="str">
        <f t="shared" si="29"/>
        <v>尤朵拉主动技能2等级11</v>
      </c>
      <c r="J276" s="1">
        <v>270</v>
      </c>
      <c r="K276" s="1">
        <f>VLOOKUP(H276,主动技能!$A:$B,2,FALSE)</f>
        <v>10050210</v>
      </c>
      <c r="L276" s="1">
        <f>_xlfn.IFNA(VLOOKUP(I276,主动技能!$A:$B,2,FALSE),0)</f>
        <v>10050211</v>
      </c>
      <c r="M276">
        <f>_xlfn.IFNA(VLOOKUP(D276+1,角色属性概况!I:J,2,FALSE),999)</f>
        <v>45</v>
      </c>
      <c r="N276" s="1" t="s">
        <v>249</v>
      </c>
      <c r="O276" s="1">
        <f>VLOOKUP(E276,角色属性概况!Q:R,2,FALSE)</f>
        <v>9900</v>
      </c>
      <c r="P276" s="1">
        <v>0</v>
      </c>
      <c r="Q276" s="1">
        <v>0</v>
      </c>
    </row>
    <row r="277" spans="2:17" x14ac:dyDescent="0.15">
      <c r="B277" s="8" t="str">
        <f>VLOOKUP(G277,角色!A:B,2,FALSE)</f>
        <v>尤朵拉</v>
      </c>
      <c r="C277" s="8" t="str">
        <f t="shared" si="30"/>
        <v>主动技能2</v>
      </c>
      <c r="D277" s="8">
        <f t="shared" si="32"/>
        <v>11</v>
      </c>
      <c r="E277" s="8">
        <f t="shared" si="33"/>
        <v>12</v>
      </c>
      <c r="F277" s="8">
        <f t="shared" si="34"/>
        <v>2</v>
      </c>
      <c r="G277" s="8">
        <f t="shared" si="31"/>
        <v>5</v>
      </c>
      <c r="H277" t="str">
        <f t="shared" si="28"/>
        <v>尤朵拉主动技能2等级11</v>
      </c>
      <c r="I277" t="str">
        <f t="shared" si="29"/>
        <v>尤朵拉主动技能2等级12</v>
      </c>
      <c r="J277" s="1">
        <v>271</v>
      </c>
      <c r="K277" s="1">
        <f>VLOOKUP(H277,主动技能!$A:$B,2,FALSE)</f>
        <v>10050211</v>
      </c>
      <c r="L277" s="1">
        <f>_xlfn.IFNA(VLOOKUP(I277,主动技能!$A:$B,2,FALSE),0)</f>
        <v>10050212</v>
      </c>
      <c r="M277">
        <f>_xlfn.IFNA(VLOOKUP(D277+1,角色属性概况!I:J,2,FALSE),999)</f>
        <v>50</v>
      </c>
      <c r="N277" s="1" t="s">
        <v>249</v>
      </c>
      <c r="O277" s="1">
        <f>VLOOKUP(E277,角色属性概况!Q:R,2,FALSE)</f>
        <v>14100</v>
      </c>
      <c r="P277" s="1">
        <v>0</v>
      </c>
      <c r="Q277" s="1">
        <v>0</v>
      </c>
    </row>
    <row r="278" spans="2:17" x14ac:dyDescent="0.15">
      <c r="B278" s="8" t="str">
        <f>VLOOKUP(G278,角色!A:B,2,FALSE)</f>
        <v>尤朵拉</v>
      </c>
      <c r="C278" s="8" t="str">
        <f t="shared" si="30"/>
        <v>主动技能2</v>
      </c>
      <c r="D278" s="8">
        <f t="shared" si="32"/>
        <v>12</v>
      </c>
      <c r="E278" s="8">
        <f t="shared" si="33"/>
        <v>13</v>
      </c>
      <c r="F278" s="8">
        <f t="shared" si="34"/>
        <v>2</v>
      </c>
      <c r="G278" s="8">
        <f t="shared" si="31"/>
        <v>5</v>
      </c>
      <c r="H278" t="str">
        <f t="shared" si="28"/>
        <v>尤朵拉主动技能2等级12</v>
      </c>
      <c r="I278" t="str">
        <f t="shared" si="29"/>
        <v>尤朵拉主动技能2等级13</v>
      </c>
      <c r="J278" s="1">
        <v>272</v>
      </c>
      <c r="K278" s="1">
        <f>VLOOKUP(H278,主动技能!$A:$B,2,FALSE)</f>
        <v>10050212</v>
      </c>
      <c r="L278" s="1">
        <f>_xlfn.IFNA(VLOOKUP(I278,主动技能!$A:$B,2,FALSE),0)</f>
        <v>10050213</v>
      </c>
      <c r="M278">
        <f>_xlfn.IFNA(VLOOKUP(D278+1,角色属性概况!I:J,2,FALSE),999)</f>
        <v>55</v>
      </c>
      <c r="N278" s="1" t="s">
        <v>249</v>
      </c>
      <c r="O278" s="1">
        <f>VLOOKUP(E278,角色属性概况!Q:R,2,FALSE)</f>
        <v>20000</v>
      </c>
      <c r="P278" s="1">
        <v>0</v>
      </c>
      <c r="Q278" s="1">
        <v>0</v>
      </c>
    </row>
    <row r="279" spans="2:17" x14ac:dyDescent="0.15">
      <c r="B279" s="8" t="str">
        <f>VLOOKUP(G279,角色!A:B,2,FALSE)</f>
        <v>尤朵拉</v>
      </c>
      <c r="C279" s="8" t="str">
        <f t="shared" si="30"/>
        <v>主动技能2</v>
      </c>
      <c r="D279" s="8">
        <f t="shared" si="32"/>
        <v>13</v>
      </c>
      <c r="E279" s="8">
        <f t="shared" si="33"/>
        <v>14</v>
      </c>
      <c r="F279" s="8">
        <f t="shared" si="34"/>
        <v>2</v>
      </c>
      <c r="G279" s="8">
        <f t="shared" si="31"/>
        <v>5</v>
      </c>
      <c r="H279" t="str">
        <f t="shared" si="28"/>
        <v>尤朵拉主动技能2等级13</v>
      </c>
      <c r="I279" t="str">
        <f t="shared" si="29"/>
        <v>尤朵拉主动技能2等级14</v>
      </c>
      <c r="J279" s="1">
        <v>273</v>
      </c>
      <c r="K279" s="1">
        <f>VLOOKUP(H279,主动技能!$A:$B,2,FALSE)</f>
        <v>10050213</v>
      </c>
      <c r="L279" s="1">
        <f>_xlfn.IFNA(VLOOKUP(I279,主动技能!$A:$B,2,FALSE),0)</f>
        <v>10050214</v>
      </c>
      <c r="M279">
        <f>_xlfn.IFNA(VLOOKUP(D279+1,角色属性概况!I:J,2,FALSE),999)</f>
        <v>60</v>
      </c>
      <c r="N279" s="1" t="s">
        <v>249</v>
      </c>
      <c r="O279" s="1">
        <f>VLOOKUP(E279,角色属性概况!Q:R,2,FALSE)</f>
        <v>28300</v>
      </c>
      <c r="P279" s="1">
        <v>0</v>
      </c>
      <c r="Q279" s="1">
        <v>0</v>
      </c>
    </row>
    <row r="280" spans="2:17" x14ac:dyDescent="0.15">
      <c r="B280" s="8" t="str">
        <f>VLOOKUP(G280,角色!A:B,2,FALSE)</f>
        <v>尤朵拉</v>
      </c>
      <c r="C280" s="8" t="str">
        <f t="shared" si="30"/>
        <v>主动技能2</v>
      </c>
      <c r="D280" s="8">
        <f t="shared" si="32"/>
        <v>14</v>
      </c>
      <c r="E280" s="8">
        <f t="shared" si="33"/>
        <v>15</v>
      </c>
      <c r="F280" s="8">
        <f t="shared" si="34"/>
        <v>2</v>
      </c>
      <c r="G280" s="8">
        <f t="shared" si="31"/>
        <v>5</v>
      </c>
      <c r="H280" t="str">
        <f t="shared" ref="H280:H343" si="35">$B280&amp;$C280&amp;D$6&amp;D280</f>
        <v>尤朵拉主动技能2等级14</v>
      </c>
      <c r="I280" t="str">
        <f t="shared" ref="I280:I343" si="36">$B280&amp;$C280&amp;E$6&amp;E280</f>
        <v>尤朵拉主动技能2等级15</v>
      </c>
      <c r="J280" s="1">
        <v>274</v>
      </c>
      <c r="K280" s="1">
        <f>VLOOKUP(H280,主动技能!$A:$B,2,FALSE)</f>
        <v>10050214</v>
      </c>
      <c r="L280" s="1">
        <f>_xlfn.IFNA(VLOOKUP(I280,主动技能!$A:$B,2,FALSE),0)</f>
        <v>10050215</v>
      </c>
      <c r="M280">
        <f>_xlfn.IFNA(VLOOKUP(D280+1,角色属性概况!I:J,2,FALSE),999)</f>
        <v>65</v>
      </c>
      <c r="N280" s="1" t="s">
        <v>249</v>
      </c>
      <c r="O280" s="1">
        <f>VLOOKUP(E280,角色属性概况!Q:R,2,FALSE)</f>
        <v>40100</v>
      </c>
      <c r="P280" s="1">
        <v>0</v>
      </c>
      <c r="Q280" s="1">
        <v>0</v>
      </c>
    </row>
    <row r="281" spans="2:17" x14ac:dyDescent="0.15">
      <c r="B281" s="8" t="str">
        <f>VLOOKUP(G281,角色!A:B,2,FALSE)</f>
        <v>尤朵拉</v>
      </c>
      <c r="C281" s="8" t="str">
        <f t="shared" si="30"/>
        <v>主动技能2</v>
      </c>
      <c r="D281" s="8">
        <f t="shared" si="32"/>
        <v>15</v>
      </c>
      <c r="E281" s="8">
        <f t="shared" si="33"/>
        <v>16</v>
      </c>
      <c r="F281" s="8">
        <f t="shared" si="34"/>
        <v>2</v>
      </c>
      <c r="G281" s="8">
        <f t="shared" si="31"/>
        <v>5</v>
      </c>
      <c r="H281" t="str">
        <f t="shared" si="35"/>
        <v>尤朵拉主动技能2等级15</v>
      </c>
      <c r="I281" t="str">
        <f t="shared" si="36"/>
        <v>尤朵拉主动技能2等级16</v>
      </c>
      <c r="J281" s="1">
        <v>275</v>
      </c>
      <c r="K281" s="1">
        <f>VLOOKUP(H281,主动技能!$A:$B,2,FALSE)</f>
        <v>10050215</v>
      </c>
      <c r="L281" s="1">
        <f>_xlfn.IFNA(VLOOKUP(I281,主动技能!$A:$B,2,FALSE),0)</f>
        <v>10050216</v>
      </c>
      <c r="M281">
        <f>_xlfn.IFNA(VLOOKUP(D281+1,角色属性概况!I:J,2,FALSE),999)</f>
        <v>70</v>
      </c>
      <c r="N281" s="1" t="s">
        <v>249</v>
      </c>
      <c r="O281" s="1">
        <f>VLOOKUP(E281,角色属性概况!Q:R,2,FALSE)</f>
        <v>56700</v>
      </c>
      <c r="P281" s="1">
        <v>0</v>
      </c>
      <c r="Q281" s="1">
        <v>0</v>
      </c>
    </row>
    <row r="282" spans="2:17" x14ac:dyDescent="0.15">
      <c r="B282" s="8" t="str">
        <f>VLOOKUP(G282,角色!A:B,2,FALSE)</f>
        <v>尤朵拉</v>
      </c>
      <c r="C282" s="8" t="str">
        <f t="shared" si="30"/>
        <v>主动技能2</v>
      </c>
      <c r="D282" s="8">
        <f t="shared" si="32"/>
        <v>16</v>
      </c>
      <c r="E282" s="8">
        <f t="shared" si="33"/>
        <v>17</v>
      </c>
      <c r="F282" s="8">
        <f t="shared" si="34"/>
        <v>2</v>
      </c>
      <c r="G282" s="8">
        <f t="shared" si="31"/>
        <v>5</v>
      </c>
      <c r="H282" t="str">
        <f t="shared" si="35"/>
        <v>尤朵拉主动技能2等级16</v>
      </c>
      <c r="I282" t="str">
        <f t="shared" si="36"/>
        <v>尤朵拉主动技能2等级17</v>
      </c>
      <c r="J282" s="1">
        <v>276</v>
      </c>
      <c r="K282" s="1">
        <f>VLOOKUP(H282,主动技能!$A:$B,2,FALSE)</f>
        <v>10050216</v>
      </c>
      <c r="L282" s="1">
        <f>_xlfn.IFNA(VLOOKUP(I282,主动技能!$A:$B,2,FALSE),0)</f>
        <v>10050217</v>
      </c>
      <c r="M282">
        <f>_xlfn.IFNA(VLOOKUP(D282+1,角色属性概况!I:J,2,FALSE),999)</f>
        <v>75</v>
      </c>
      <c r="N282" s="1" t="s">
        <v>249</v>
      </c>
      <c r="O282" s="1">
        <f>VLOOKUP(E282,角色属性概况!Q:R,2,FALSE)</f>
        <v>80400</v>
      </c>
      <c r="P282" s="1">
        <v>0</v>
      </c>
      <c r="Q282" s="1">
        <v>0</v>
      </c>
    </row>
    <row r="283" spans="2:17" x14ac:dyDescent="0.15">
      <c r="B283" s="8" t="str">
        <f>VLOOKUP(G283,角色!A:B,2,FALSE)</f>
        <v>尤朵拉</v>
      </c>
      <c r="C283" s="8" t="str">
        <f t="shared" si="30"/>
        <v>主动技能2</v>
      </c>
      <c r="D283" s="8">
        <f t="shared" si="32"/>
        <v>17</v>
      </c>
      <c r="E283" s="8">
        <f t="shared" si="33"/>
        <v>18</v>
      </c>
      <c r="F283" s="8">
        <f t="shared" si="34"/>
        <v>2</v>
      </c>
      <c r="G283" s="8">
        <f t="shared" si="31"/>
        <v>5</v>
      </c>
      <c r="H283" t="str">
        <f t="shared" si="35"/>
        <v>尤朵拉主动技能2等级17</v>
      </c>
      <c r="I283" t="str">
        <f t="shared" si="36"/>
        <v>尤朵拉主动技能2等级18</v>
      </c>
      <c r="J283" s="1">
        <v>277</v>
      </c>
      <c r="K283" s="1">
        <f>VLOOKUP(H283,主动技能!$A:$B,2,FALSE)</f>
        <v>10050217</v>
      </c>
      <c r="L283" s="1">
        <f>_xlfn.IFNA(VLOOKUP(I283,主动技能!$A:$B,2,FALSE),0)</f>
        <v>10050218</v>
      </c>
      <c r="M283">
        <f>_xlfn.IFNA(VLOOKUP(D283+1,角色属性概况!I:J,2,FALSE),999)</f>
        <v>80</v>
      </c>
      <c r="N283" s="1" t="s">
        <v>249</v>
      </c>
      <c r="O283" s="1">
        <f>VLOOKUP(E283,角色属性概况!Q:R,2,FALSE)</f>
        <v>113800</v>
      </c>
      <c r="P283" s="1">
        <v>0</v>
      </c>
      <c r="Q283" s="1">
        <v>0</v>
      </c>
    </row>
    <row r="284" spans="2:17" x14ac:dyDescent="0.15">
      <c r="B284" s="8" t="str">
        <f>VLOOKUP(G284,角色!A:B,2,FALSE)</f>
        <v>尤朵拉</v>
      </c>
      <c r="C284" s="8" t="str">
        <f t="shared" si="30"/>
        <v>主动技能2</v>
      </c>
      <c r="D284" s="8">
        <f t="shared" si="32"/>
        <v>18</v>
      </c>
      <c r="E284" s="8">
        <f t="shared" si="33"/>
        <v>19</v>
      </c>
      <c r="F284" s="8">
        <f t="shared" si="34"/>
        <v>2</v>
      </c>
      <c r="G284" s="8">
        <f t="shared" si="31"/>
        <v>5</v>
      </c>
      <c r="H284" t="str">
        <f t="shared" si="35"/>
        <v>尤朵拉主动技能2等级18</v>
      </c>
      <c r="I284" t="str">
        <f t="shared" si="36"/>
        <v>尤朵拉主动技能2等级19</v>
      </c>
      <c r="J284" s="1">
        <v>278</v>
      </c>
      <c r="K284" s="1">
        <f>VLOOKUP(H284,主动技能!$A:$B,2,FALSE)</f>
        <v>10050218</v>
      </c>
      <c r="L284" s="1">
        <f>_xlfn.IFNA(VLOOKUP(I284,主动技能!$A:$B,2,FALSE),0)</f>
        <v>10050219</v>
      </c>
      <c r="M284">
        <f>_xlfn.IFNA(VLOOKUP(D284+1,角色属性概况!I:J,2,FALSE),999)</f>
        <v>85</v>
      </c>
      <c r="N284" s="1" t="s">
        <v>249</v>
      </c>
      <c r="O284" s="1">
        <f>VLOOKUP(E284,角色属性概况!Q:R,2,FALSE)</f>
        <v>161100</v>
      </c>
      <c r="P284" s="1">
        <v>0</v>
      </c>
      <c r="Q284" s="1">
        <v>0</v>
      </c>
    </row>
    <row r="285" spans="2:17" x14ac:dyDescent="0.15">
      <c r="B285" s="8" t="str">
        <f>VLOOKUP(G285,角色!A:B,2,FALSE)</f>
        <v>尤朵拉</v>
      </c>
      <c r="C285" s="8" t="str">
        <f t="shared" si="30"/>
        <v>主动技能2</v>
      </c>
      <c r="D285" s="8">
        <f t="shared" si="32"/>
        <v>19</v>
      </c>
      <c r="E285" s="8">
        <f t="shared" si="33"/>
        <v>20</v>
      </c>
      <c r="F285" s="8">
        <f t="shared" si="34"/>
        <v>2</v>
      </c>
      <c r="G285" s="8">
        <f t="shared" si="31"/>
        <v>5</v>
      </c>
      <c r="H285" t="str">
        <f t="shared" si="35"/>
        <v>尤朵拉主动技能2等级19</v>
      </c>
      <c r="I285" t="str">
        <f t="shared" si="36"/>
        <v>尤朵拉主动技能2等级20</v>
      </c>
      <c r="J285" s="1">
        <v>279</v>
      </c>
      <c r="K285" s="1">
        <f>VLOOKUP(H285,主动技能!$A:$B,2,FALSE)</f>
        <v>10050219</v>
      </c>
      <c r="L285" s="1">
        <f>_xlfn.IFNA(VLOOKUP(I285,主动技能!$A:$B,2,FALSE),0)</f>
        <v>10050220</v>
      </c>
      <c r="M285">
        <f>_xlfn.IFNA(VLOOKUP(D285+1,角色属性概况!I:J,2,FALSE),999)</f>
        <v>90</v>
      </c>
      <c r="N285" s="1" t="s">
        <v>249</v>
      </c>
      <c r="O285" s="1">
        <f>VLOOKUP(E285,角色属性概况!Q:R,2,FALSE)</f>
        <v>228100</v>
      </c>
      <c r="P285" s="1">
        <v>0</v>
      </c>
      <c r="Q285" s="1">
        <v>0</v>
      </c>
    </row>
    <row r="286" spans="2:17" x14ac:dyDescent="0.15">
      <c r="B286" s="8" t="str">
        <f>VLOOKUP(G286,角色!A:B,2,FALSE)</f>
        <v>尤朵拉</v>
      </c>
      <c r="C286" s="8" t="str">
        <f t="shared" si="30"/>
        <v>主动技能2</v>
      </c>
      <c r="D286" s="8">
        <f t="shared" si="32"/>
        <v>20</v>
      </c>
      <c r="E286" s="8">
        <f t="shared" si="33"/>
        <v>21</v>
      </c>
      <c r="F286" s="8">
        <f t="shared" si="34"/>
        <v>2</v>
      </c>
      <c r="G286" s="8">
        <f t="shared" si="31"/>
        <v>5</v>
      </c>
      <c r="H286" t="str">
        <f t="shared" si="35"/>
        <v>尤朵拉主动技能2等级20</v>
      </c>
      <c r="I286" t="str">
        <f t="shared" si="36"/>
        <v>尤朵拉主动技能2等级21</v>
      </c>
      <c r="J286" s="1">
        <v>280</v>
      </c>
      <c r="K286" s="1">
        <f>VLOOKUP(H286,主动技能!$A:$B,2,FALSE)</f>
        <v>10050220</v>
      </c>
      <c r="L286" s="1">
        <f>_xlfn.IFNA(VLOOKUP(I286,主动技能!$A:$B,2,FALSE),0)</f>
        <v>0</v>
      </c>
      <c r="M286">
        <f>_xlfn.IFNA(VLOOKUP(D286+1,角色属性概况!I:J,2,FALSE),999)</f>
        <v>100</v>
      </c>
      <c r="N286" s="1" t="s">
        <v>249</v>
      </c>
      <c r="O286" s="1">
        <f>VLOOKUP(E286,角色属性概况!Q:R,2,FALSE)</f>
        <v>780200</v>
      </c>
      <c r="P286" s="1">
        <v>0</v>
      </c>
      <c r="Q286" s="1">
        <v>0</v>
      </c>
    </row>
    <row r="287" spans="2:17" x14ac:dyDescent="0.15">
      <c r="B287" s="8" t="str">
        <f>VLOOKUP(G287,角色!A:B,2,FALSE)</f>
        <v>尤朵拉</v>
      </c>
      <c r="C287" s="8" t="str">
        <f t="shared" si="30"/>
        <v>主动技能3</v>
      </c>
      <c r="D287" s="8">
        <f t="shared" si="32"/>
        <v>1</v>
      </c>
      <c r="E287" s="8">
        <f t="shared" si="33"/>
        <v>2</v>
      </c>
      <c r="F287" s="8">
        <f t="shared" si="34"/>
        <v>3</v>
      </c>
      <c r="G287" s="8">
        <f t="shared" si="31"/>
        <v>5</v>
      </c>
      <c r="H287" t="str">
        <f t="shared" si="35"/>
        <v>尤朵拉主动技能3等级1</v>
      </c>
      <c r="I287" t="str">
        <f t="shared" si="36"/>
        <v>尤朵拉主动技能3等级2</v>
      </c>
      <c r="J287" s="1">
        <v>281</v>
      </c>
      <c r="K287" s="1">
        <f>VLOOKUP(H287,主动技能!$A:$B,2,FALSE)</f>
        <v>10050301</v>
      </c>
      <c r="L287" s="1">
        <f>_xlfn.IFNA(VLOOKUP(I287,主动技能!$A:$B,2,FALSE),0)</f>
        <v>10050302</v>
      </c>
      <c r="M287">
        <f>_xlfn.IFNA(VLOOKUP(D287+1,角色属性概况!I:J,2,FALSE),999)</f>
        <v>2</v>
      </c>
      <c r="N287" s="1" t="s">
        <v>249</v>
      </c>
      <c r="O287" s="1">
        <f>VLOOKUP(E287,角色属性概况!Q:R,2,FALSE)</f>
        <v>500</v>
      </c>
      <c r="P287" s="1">
        <v>0</v>
      </c>
      <c r="Q287" s="1">
        <v>0</v>
      </c>
    </row>
    <row r="288" spans="2:17" x14ac:dyDescent="0.15">
      <c r="B288" s="8" t="str">
        <f>VLOOKUP(G288,角色!A:B,2,FALSE)</f>
        <v>尤朵拉</v>
      </c>
      <c r="C288" s="8" t="str">
        <f t="shared" si="30"/>
        <v>主动技能3</v>
      </c>
      <c r="D288" s="8">
        <f t="shared" si="32"/>
        <v>2</v>
      </c>
      <c r="E288" s="8">
        <f t="shared" si="33"/>
        <v>3</v>
      </c>
      <c r="F288" s="8">
        <f t="shared" si="34"/>
        <v>3</v>
      </c>
      <c r="G288" s="8">
        <f t="shared" si="31"/>
        <v>5</v>
      </c>
      <c r="H288" t="str">
        <f t="shared" si="35"/>
        <v>尤朵拉主动技能3等级2</v>
      </c>
      <c r="I288" t="str">
        <f t="shared" si="36"/>
        <v>尤朵拉主动技能3等级3</v>
      </c>
      <c r="J288" s="1">
        <v>282</v>
      </c>
      <c r="K288" s="1">
        <f>VLOOKUP(H288,主动技能!$A:$B,2,FALSE)</f>
        <v>10050302</v>
      </c>
      <c r="L288" s="1">
        <f>_xlfn.IFNA(VLOOKUP(I288,主动技能!$A:$B,2,FALSE),0)</f>
        <v>10050303</v>
      </c>
      <c r="M288">
        <f>_xlfn.IFNA(VLOOKUP(D288+1,角色属性概况!I:J,2,FALSE),999)</f>
        <v>5</v>
      </c>
      <c r="N288" s="1" t="s">
        <v>249</v>
      </c>
      <c r="O288" s="1">
        <f>VLOOKUP(E288,角色属性概况!Q:R,2,FALSE)</f>
        <v>600</v>
      </c>
      <c r="P288" s="1">
        <v>0</v>
      </c>
      <c r="Q288" s="1">
        <v>0</v>
      </c>
    </row>
    <row r="289" spans="2:17" x14ac:dyDescent="0.15">
      <c r="B289" s="8" t="str">
        <f>VLOOKUP(G289,角色!A:B,2,FALSE)</f>
        <v>尤朵拉</v>
      </c>
      <c r="C289" s="8" t="str">
        <f t="shared" si="30"/>
        <v>主动技能3</v>
      </c>
      <c r="D289" s="8">
        <f t="shared" si="32"/>
        <v>3</v>
      </c>
      <c r="E289" s="8">
        <f t="shared" si="33"/>
        <v>4</v>
      </c>
      <c r="F289" s="8">
        <f t="shared" si="34"/>
        <v>3</v>
      </c>
      <c r="G289" s="8">
        <f t="shared" si="31"/>
        <v>5</v>
      </c>
      <c r="H289" t="str">
        <f t="shared" si="35"/>
        <v>尤朵拉主动技能3等级3</v>
      </c>
      <c r="I289" t="str">
        <f t="shared" si="36"/>
        <v>尤朵拉主动技能3等级4</v>
      </c>
      <c r="J289" s="1">
        <v>283</v>
      </c>
      <c r="K289" s="1">
        <f>VLOOKUP(H289,主动技能!$A:$B,2,FALSE)</f>
        <v>10050303</v>
      </c>
      <c r="L289" s="1">
        <f>_xlfn.IFNA(VLOOKUP(I289,主动技能!$A:$B,2,FALSE),0)</f>
        <v>10050304</v>
      </c>
      <c r="M289">
        <f>_xlfn.IFNA(VLOOKUP(D289+1,角色属性概况!I:J,2,FALSE),999)</f>
        <v>10</v>
      </c>
      <c r="N289" s="1" t="s">
        <v>249</v>
      </c>
      <c r="O289" s="1">
        <f>VLOOKUP(E289,角色属性概况!Q:R,2,FALSE)</f>
        <v>800</v>
      </c>
      <c r="P289" s="1">
        <v>0</v>
      </c>
      <c r="Q289" s="1">
        <v>0</v>
      </c>
    </row>
    <row r="290" spans="2:17" x14ac:dyDescent="0.15">
      <c r="B290" s="8" t="str">
        <f>VLOOKUP(G290,角色!A:B,2,FALSE)</f>
        <v>尤朵拉</v>
      </c>
      <c r="C290" s="8" t="str">
        <f t="shared" si="30"/>
        <v>主动技能3</v>
      </c>
      <c r="D290" s="8">
        <f t="shared" si="32"/>
        <v>4</v>
      </c>
      <c r="E290" s="8">
        <f t="shared" si="33"/>
        <v>5</v>
      </c>
      <c r="F290" s="8">
        <f t="shared" si="34"/>
        <v>3</v>
      </c>
      <c r="G290" s="8">
        <f t="shared" si="31"/>
        <v>5</v>
      </c>
      <c r="H290" t="str">
        <f t="shared" si="35"/>
        <v>尤朵拉主动技能3等级4</v>
      </c>
      <c r="I290" t="str">
        <f t="shared" si="36"/>
        <v>尤朵拉主动技能3等级5</v>
      </c>
      <c r="J290" s="1">
        <v>284</v>
      </c>
      <c r="K290" s="1">
        <f>VLOOKUP(H290,主动技能!$A:$B,2,FALSE)</f>
        <v>10050304</v>
      </c>
      <c r="L290" s="1">
        <f>_xlfn.IFNA(VLOOKUP(I290,主动技能!$A:$B,2,FALSE),0)</f>
        <v>10050305</v>
      </c>
      <c r="M290">
        <f>_xlfn.IFNA(VLOOKUP(D290+1,角色属性概况!I:J,2,FALSE),999)</f>
        <v>15</v>
      </c>
      <c r="N290" s="1" t="s">
        <v>249</v>
      </c>
      <c r="O290" s="1">
        <f>VLOOKUP(E290,角色属性概况!Q:R,2,FALSE)</f>
        <v>1200</v>
      </c>
      <c r="P290" s="1">
        <v>0</v>
      </c>
      <c r="Q290" s="1">
        <v>0</v>
      </c>
    </row>
    <row r="291" spans="2:17" x14ac:dyDescent="0.15">
      <c r="B291" s="8" t="str">
        <f>VLOOKUP(G291,角色!A:B,2,FALSE)</f>
        <v>尤朵拉</v>
      </c>
      <c r="C291" s="8" t="str">
        <f t="shared" si="30"/>
        <v>主动技能3</v>
      </c>
      <c r="D291" s="8">
        <f t="shared" si="32"/>
        <v>5</v>
      </c>
      <c r="E291" s="8">
        <f t="shared" si="33"/>
        <v>6</v>
      </c>
      <c r="F291" s="8">
        <f t="shared" si="34"/>
        <v>3</v>
      </c>
      <c r="G291" s="8">
        <f t="shared" si="31"/>
        <v>5</v>
      </c>
      <c r="H291" t="str">
        <f t="shared" si="35"/>
        <v>尤朵拉主动技能3等级5</v>
      </c>
      <c r="I291" t="str">
        <f t="shared" si="36"/>
        <v>尤朵拉主动技能3等级6</v>
      </c>
      <c r="J291" s="1">
        <v>285</v>
      </c>
      <c r="K291" s="1">
        <f>VLOOKUP(H291,主动技能!$A:$B,2,FALSE)</f>
        <v>10050305</v>
      </c>
      <c r="L291" s="1">
        <f>_xlfn.IFNA(VLOOKUP(I291,主动技能!$A:$B,2,FALSE),0)</f>
        <v>10050306</v>
      </c>
      <c r="M291">
        <f>_xlfn.IFNA(VLOOKUP(D291+1,角色属性概况!I:J,2,FALSE),999)</f>
        <v>20</v>
      </c>
      <c r="N291" s="1" t="s">
        <v>249</v>
      </c>
      <c r="O291" s="1">
        <f>VLOOKUP(E291,角色属性概况!Q:R,2,FALSE)</f>
        <v>1700</v>
      </c>
      <c r="P291" s="1">
        <v>0</v>
      </c>
      <c r="Q291" s="1">
        <v>0</v>
      </c>
    </row>
    <row r="292" spans="2:17" x14ac:dyDescent="0.15">
      <c r="B292" s="8" t="str">
        <f>VLOOKUP(G292,角色!A:B,2,FALSE)</f>
        <v>尤朵拉</v>
      </c>
      <c r="C292" s="8" t="str">
        <f t="shared" si="30"/>
        <v>主动技能3</v>
      </c>
      <c r="D292" s="8">
        <f t="shared" si="32"/>
        <v>6</v>
      </c>
      <c r="E292" s="8">
        <f t="shared" si="33"/>
        <v>7</v>
      </c>
      <c r="F292" s="8">
        <f t="shared" si="34"/>
        <v>3</v>
      </c>
      <c r="G292" s="8">
        <f t="shared" si="31"/>
        <v>5</v>
      </c>
      <c r="H292" t="str">
        <f t="shared" si="35"/>
        <v>尤朵拉主动技能3等级6</v>
      </c>
      <c r="I292" t="str">
        <f t="shared" si="36"/>
        <v>尤朵拉主动技能3等级7</v>
      </c>
      <c r="J292" s="1">
        <v>286</v>
      </c>
      <c r="K292" s="1">
        <f>VLOOKUP(H292,主动技能!$A:$B,2,FALSE)</f>
        <v>10050306</v>
      </c>
      <c r="L292" s="1">
        <f>_xlfn.IFNA(VLOOKUP(I292,主动技能!$A:$B,2,FALSE),0)</f>
        <v>10050307</v>
      </c>
      <c r="M292">
        <f>_xlfn.IFNA(VLOOKUP(D292+1,角色属性概况!I:J,2,FALSE),999)</f>
        <v>25</v>
      </c>
      <c r="N292" s="1" t="s">
        <v>249</v>
      </c>
      <c r="O292" s="1">
        <f>VLOOKUP(E292,角色属性概况!Q:R,2,FALSE)</f>
        <v>2400</v>
      </c>
      <c r="P292" s="1">
        <v>0</v>
      </c>
      <c r="Q292" s="1">
        <v>0</v>
      </c>
    </row>
    <row r="293" spans="2:17" x14ac:dyDescent="0.15">
      <c r="B293" s="8" t="str">
        <f>VLOOKUP(G293,角色!A:B,2,FALSE)</f>
        <v>尤朵拉</v>
      </c>
      <c r="C293" s="8" t="str">
        <f t="shared" si="30"/>
        <v>主动技能3</v>
      </c>
      <c r="D293" s="8">
        <f t="shared" si="32"/>
        <v>7</v>
      </c>
      <c r="E293" s="8">
        <f t="shared" si="33"/>
        <v>8</v>
      </c>
      <c r="F293" s="8">
        <f t="shared" si="34"/>
        <v>3</v>
      </c>
      <c r="G293" s="8">
        <f t="shared" si="31"/>
        <v>5</v>
      </c>
      <c r="H293" t="str">
        <f t="shared" si="35"/>
        <v>尤朵拉主动技能3等级7</v>
      </c>
      <c r="I293" t="str">
        <f t="shared" si="36"/>
        <v>尤朵拉主动技能3等级8</v>
      </c>
      <c r="J293" s="1">
        <v>287</v>
      </c>
      <c r="K293" s="1">
        <f>VLOOKUP(H293,主动技能!$A:$B,2,FALSE)</f>
        <v>10050307</v>
      </c>
      <c r="L293" s="1">
        <f>_xlfn.IFNA(VLOOKUP(I293,主动技能!$A:$B,2,FALSE),0)</f>
        <v>10050308</v>
      </c>
      <c r="M293">
        <f>_xlfn.IFNA(VLOOKUP(D293+1,角色属性概况!I:J,2,FALSE),999)</f>
        <v>30</v>
      </c>
      <c r="N293" s="1" t="s">
        <v>249</v>
      </c>
      <c r="O293" s="1">
        <f>VLOOKUP(E293,角色属性概况!Q:R,2,FALSE)</f>
        <v>3500</v>
      </c>
      <c r="P293" s="1">
        <v>0</v>
      </c>
      <c r="Q293" s="1">
        <v>0</v>
      </c>
    </row>
    <row r="294" spans="2:17" x14ac:dyDescent="0.15">
      <c r="B294" s="8" t="str">
        <f>VLOOKUP(G294,角色!A:B,2,FALSE)</f>
        <v>尤朵拉</v>
      </c>
      <c r="C294" s="8" t="str">
        <f t="shared" si="30"/>
        <v>主动技能3</v>
      </c>
      <c r="D294" s="8">
        <f t="shared" si="32"/>
        <v>8</v>
      </c>
      <c r="E294" s="8">
        <f t="shared" si="33"/>
        <v>9</v>
      </c>
      <c r="F294" s="8">
        <f t="shared" si="34"/>
        <v>3</v>
      </c>
      <c r="G294" s="8">
        <f t="shared" si="31"/>
        <v>5</v>
      </c>
      <c r="H294" t="str">
        <f t="shared" si="35"/>
        <v>尤朵拉主动技能3等级8</v>
      </c>
      <c r="I294" t="str">
        <f t="shared" si="36"/>
        <v>尤朵拉主动技能3等级9</v>
      </c>
      <c r="J294" s="1">
        <v>288</v>
      </c>
      <c r="K294" s="1">
        <f>VLOOKUP(H294,主动技能!$A:$B,2,FALSE)</f>
        <v>10050308</v>
      </c>
      <c r="L294" s="1">
        <f>_xlfn.IFNA(VLOOKUP(I294,主动技能!$A:$B,2,FALSE),0)</f>
        <v>10050309</v>
      </c>
      <c r="M294">
        <f>_xlfn.IFNA(VLOOKUP(D294+1,角色属性概况!I:J,2,FALSE),999)</f>
        <v>35</v>
      </c>
      <c r="N294" s="1" t="s">
        <v>249</v>
      </c>
      <c r="O294" s="1">
        <f>VLOOKUP(E294,角色属性概况!Q:R,2,FALSE)</f>
        <v>4900</v>
      </c>
      <c r="P294" s="1">
        <v>0</v>
      </c>
      <c r="Q294" s="1">
        <v>0</v>
      </c>
    </row>
    <row r="295" spans="2:17" x14ac:dyDescent="0.15">
      <c r="B295" s="8" t="str">
        <f>VLOOKUP(G295,角色!A:B,2,FALSE)</f>
        <v>尤朵拉</v>
      </c>
      <c r="C295" s="8" t="str">
        <f t="shared" si="30"/>
        <v>主动技能3</v>
      </c>
      <c r="D295" s="8">
        <f t="shared" si="32"/>
        <v>9</v>
      </c>
      <c r="E295" s="8">
        <f t="shared" si="33"/>
        <v>10</v>
      </c>
      <c r="F295" s="8">
        <f t="shared" si="34"/>
        <v>3</v>
      </c>
      <c r="G295" s="8">
        <f t="shared" si="31"/>
        <v>5</v>
      </c>
      <c r="H295" t="str">
        <f t="shared" si="35"/>
        <v>尤朵拉主动技能3等级9</v>
      </c>
      <c r="I295" t="str">
        <f t="shared" si="36"/>
        <v>尤朵拉主动技能3等级10</v>
      </c>
      <c r="J295" s="1">
        <v>289</v>
      </c>
      <c r="K295" s="1">
        <f>VLOOKUP(H295,主动技能!$A:$B,2,FALSE)</f>
        <v>10050309</v>
      </c>
      <c r="L295" s="1">
        <f>_xlfn.IFNA(VLOOKUP(I295,主动技能!$A:$B,2,FALSE),0)</f>
        <v>10050310</v>
      </c>
      <c r="M295">
        <f>_xlfn.IFNA(VLOOKUP(D295+1,角色属性概况!I:J,2,FALSE),999)</f>
        <v>40</v>
      </c>
      <c r="N295" s="1" t="s">
        <v>249</v>
      </c>
      <c r="O295" s="1">
        <f>VLOOKUP(E295,角色属性概况!Q:R,2,FALSE)</f>
        <v>7000</v>
      </c>
      <c r="P295" s="1">
        <v>0</v>
      </c>
      <c r="Q295" s="1">
        <v>0</v>
      </c>
    </row>
    <row r="296" spans="2:17" x14ac:dyDescent="0.15">
      <c r="B296" s="8" t="str">
        <f>VLOOKUP(G296,角色!A:B,2,FALSE)</f>
        <v>尤朵拉</v>
      </c>
      <c r="C296" s="8" t="str">
        <f t="shared" si="30"/>
        <v>主动技能3</v>
      </c>
      <c r="D296" s="8">
        <f t="shared" si="32"/>
        <v>10</v>
      </c>
      <c r="E296" s="8">
        <f t="shared" si="33"/>
        <v>11</v>
      </c>
      <c r="F296" s="8">
        <f t="shared" si="34"/>
        <v>3</v>
      </c>
      <c r="G296" s="8">
        <f t="shared" si="31"/>
        <v>5</v>
      </c>
      <c r="H296" t="str">
        <f t="shared" si="35"/>
        <v>尤朵拉主动技能3等级10</v>
      </c>
      <c r="I296" t="str">
        <f t="shared" si="36"/>
        <v>尤朵拉主动技能3等级11</v>
      </c>
      <c r="J296" s="1">
        <v>290</v>
      </c>
      <c r="K296" s="1">
        <f>VLOOKUP(H296,主动技能!$A:$B,2,FALSE)</f>
        <v>10050310</v>
      </c>
      <c r="L296" s="1">
        <f>_xlfn.IFNA(VLOOKUP(I296,主动技能!$A:$B,2,FALSE),0)</f>
        <v>10050311</v>
      </c>
      <c r="M296">
        <f>_xlfn.IFNA(VLOOKUP(D296+1,角色属性概况!I:J,2,FALSE),999)</f>
        <v>45</v>
      </c>
      <c r="N296" s="1" t="s">
        <v>249</v>
      </c>
      <c r="O296" s="1">
        <f>VLOOKUP(E296,角色属性概况!Q:R,2,FALSE)</f>
        <v>9900</v>
      </c>
      <c r="P296" s="1">
        <v>0</v>
      </c>
      <c r="Q296" s="1">
        <v>0</v>
      </c>
    </row>
    <row r="297" spans="2:17" x14ac:dyDescent="0.15">
      <c r="B297" s="8" t="str">
        <f>VLOOKUP(G297,角色!A:B,2,FALSE)</f>
        <v>尤朵拉</v>
      </c>
      <c r="C297" s="8" t="str">
        <f t="shared" si="30"/>
        <v>主动技能3</v>
      </c>
      <c r="D297" s="8">
        <f t="shared" si="32"/>
        <v>11</v>
      </c>
      <c r="E297" s="8">
        <f t="shared" si="33"/>
        <v>12</v>
      </c>
      <c r="F297" s="8">
        <f t="shared" si="34"/>
        <v>3</v>
      </c>
      <c r="G297" s="8">
        <f t="shared" si="31"/>
        <v>5</v>
      </c>
      <c r="H297" t="str">
        <f t="shared" si="35"/>
        <v>尤朵拉主动技能3等级11</v>
      </c>
      <c r="I297" t="str">
        <f t="shared" si="36"/>
        <v>尤朵拉主动技能3等级12</v>
      </c>
      <c r="J297" s="1">
        <v>291</v>
      </c>
      <c r="K297" s="1">
        <f>VLOOKUP(H297,主动技能!$A:$B,2,FALSE)</f>
        <v>10050311</v>
      </c>
      <c r="L297" s="1">
        <f>_xlfn.IFNA(VLOOKUP(I297,主动技能!$A:$B,2,FALSE),0)</f>
        <v>10050312</v>
      </c>
      <c r="M297">
        <f>_xlfn.IFNA(VLOOKUP(D297+1,角色属性概况!I:J,2,FALSE),999)</f>
        <v>50</v>
      </c>
      <c r="N297" s="1" t="s">
        <v>249</v>
      </c>
      <c r="O297" s="1">
        <f>VLOOKUP(E297,角色属性概况!Q:R,2,FALSE)</f>
        <v>14100</v>
      </c>
      <c r="P297" s="1">
        <v>0</v>
      </c>
      <c r="Q297" s="1">
        <v>0</v>
      </c>
    </row>
    <row r="298" spans="2:17" x14ac:dyDescent="0.15">
      <c r="B298" s="8" t="str">
        <f>VLOOKUP(G298,角色!A:B,2,FALSE)</f>
        <v>尤朵拉</v>
      </c>
      <c r="C298" s="8" t="str">
        <f t="shared" si="30"/>
        <v>主动技能3</v>
      </c>
      <c r="D298" s="8">
        <f t="shared" si="32"/>
        <v>12</v>
      </c>
      <c r="E298" s="8">
        <f t="shared" si="33"/>
        <v>13</v>
      </c>
      <c r="F298" s="8">
        <f t="shared" si="34"/>
        <v>3</v>
      </c>
      <c r="G298" s="8">
        <f t="shared" si="31"/>
        <v>5</v>
      </c>
      <c r="H298" t="str">
        <f t="shared" si="35"/>
        <v>尤朵拉主动技能3等级12</v>
      </c>
      <c r="I298" t="str">
        <f t="shared" si="36"/>
        <v>尤朵拉主动技能3等级13</v>
      </c>
      <c r="J298" s="1">
        <v>292</v>
      </c>
      <c r="K298" s="1">
        <f>VLOOKUP(H298,主动技能!$A:$B,2,FALSE)</f>
        <v>10050312</v>
      </c>
      <c r="L298" s="1">
        <f>_xlfn.IFNA(VLOOKUP(I298,主动技能!$A:$B,2,FALSE),0)</f>
        <v>10050313</v>
      </c>
      <c r="M298">
        <f>_xlfn.IFNA(VLOOKUP(D298+1,角色属性概况!I:J,2,FALSE),999)</f>
        <v>55</v>
      </c>
      <c r="N298" s="1" t="s">
        <v>249</v>
      </c>
      <c r="O298" s="1">
        <f>VLOOKUP(E298,角色属性概况!Q:R,2,FALSE)</f>
        <v>20000</v>
      </c>
      <c r="P298" s="1">
        <v>0</v>
      </c>
      <c r="Q298" s="1">
        <v>0</v>
      </c>
    </row>
    <row r="299" spans="2:17" x14ac:dyDescent="0.15">
      <c r="B299" s="8" t="str">
        <f>VLOOKUP(G299,角色!A:B,2,FALSE)</f>
        <v>尤朵拉</v>
      </c>
      <c r="C299" s="8" t="str">
        <f t="shared" si="30"/>
        <v>主动技能3</v>
      </c>
      <c r="D299" s="8">
        <f t="shared" si="32"/>
        <v>13</v>
      </c>
      <c r="E299" s="8">
        <f t="shared" si="33"/>
        <v>14</v>
      </c>
      <c r="F299" s="8">
        <f t="shared" si="34"/>
        <v>3</v>
      </c>
      <c r="G299" s="8">
        <f t="shared" si="31"/>
        <v>5</v>
      </c>
      <c r="H299" t="str">
        <f t="shared" si="35"/>
        <v>尤朵拉主动技能3等级13</v>
      </c>
      <c r="I299" t="str">
        <f t="shared" si="36"/>
        <v>尤朵拉主动技能3等级14</v>
      </c>
      <c r="J299" s="1">
        <v>293</v>
      </c>
      <c r="K299" s="1">
        <f>VLOOKUP(H299,主动技能!$A:$B,2,FALSE)</f>
        <v>10050313</v>
      </c>
      <c r="L299" s="1">
        <f>_xlfn.IFNA(VLOOKUP(I299,主动技能!$A:$B,2,FALSE),0)</f>
        <v>10050314</v>
      </c>
      <c r="M299">
        <f>_xlfn.IFNA(VLOOKUP(D299+1,角色属性概况!I:J,2,FALSE),999)</f>
        <v>60</v>
      </c>
      <c r="N299" s="1" t="s">
        <v>249</v>
      </c>
      <c r="O299" s="1">
        <f>VLOOKUP(E299,角色属性概况!Q:R,2,FALSE)</f>
        <v>28300</v>
      </c>
      <c r="P299" s="1">
        <v>0</v>
      </c>
      <c r="Q299" s="1">
        <v>0</v>
      </c>
    </row>
    <row r="300" spans="2:17" x14ac:dyDescent="0.15">
      <c r="B300" s="8" t="str">
        <f>VLOOKUP(G300,角色!A:B,2,FALSE)</f>
        <v>尤朵拉</v>
      </c>
      <c r="C300" s="8" t="str">
        <f t="shared" si="30"/>
        <v>主动技能3</v>
      </c>
      <c r="D300" s="8">
        <f t="shared" si="32"/>
        <v>14</v>
      </c>
      <c r="E300" s="8">
        <f t="shared" si="33"/>
        <v>15</v>
      </c>
      <c r="F300" s="8">
        <f t="shared" si="34"/>
        <v>3</v>
      </c>
      <c r="G300" s="8">
        <f t="shared" si="31"/>
        <v>5</v>
      </c>
      <c r="H300" t="str">
        <f t="shared" si="35"/>
        <v>尤朵拉主动技能3等级14</v>
      </c>
      <c r="I300" t="str">
        <f t="shared" si="36"/>
        <v>尤朵拉主动技能3等级15</v>
      </c>
      <c r="J300" s="1">
        <v>294</v>
      </c>
      <c r="K300" s="1">
        <f>VLOOKUP(H300,主动技能!$A:$B,2,FALSE)</f>
        <v>10050314</v>
      </c>
      <c r="L300" s="1">
        <f>_xlfn.IFNA(VLOOKUP(I300,主动技能!$A:$B,2,FALSE),0)</f>
        <v>10050315</v>
      </c>
      <c r="M300">
        <f>_xlfn.IFNA(VLOOKUP(D300+1,角色属性概况!I:J,2,FALSE),999)</f>
        <v>65</v>
      </c>
      <c r="N300" s="1" t="s">
        <v>249</v>
      </c>
      <c r="O300" s="1">
        <f>VLOOKUP(E300,角色属性概况!Q:R,2,FALSE)</f>
        <v>40100</v>
      </c>
      <c r="P300" s="1">
        <v>0</v>
      </c>
      <c r="Q300" s="1">
        <v>0</v>
      </c>
    </row>
    <row r="301" spans="2:17" x14ac:dyDescent="0.15">
      <c r="B301" s="8" t="str">
        <f>VLOOKUP(G301,角色!A:B,2,FALSE)</f>
        <v>尤朵拉</v>
      </c>
      <c r="C301" s="8" t="str">
        <f t="shared" si="30"/>
        <v>主动技能3</v>
      </c>
      <c r="D301" s="8">
        <f t="shared" si="32"/>
        <v>15</v>
      </c>
      <c r="E301" s="8">
        <f t="shared" si="33"/>
        <v>16</v>
      </c>
      <c r="F301" s="8">
        <f t="shared" si="34"/>
        <v>3</v>
      </c>
      <c r="G301" s="8">
        <f t="shared" si="31"/>
        <v>5</v>
      </c>
      <c r="H301" t="str">
        <f t="shared" si="35"/>
        <v>尤朵拉主动技能3等级15</v>
      </c>
      <c r="I301" t="str">
        <f t="shared" si="36"/>
        <v>尤朵拉主动技能3等级16</v>
      </c>
      <c r="J301" s="1">
        <v>295</v>
      </c>
      <c r="K301" s="1">
        <f>VLOOKUP(H301,主动技能!$A:$B,2,FALSE)</f>
        <v>10050315</v>
      </c>
      <c r="L301" s="1">
        <f>_xlfn.IFNA(VLOOKUP(I301,主动技能!$A:$B,2,FALSE),0)</f>
        <v>10050316</v>
      </c>
      <c r="M301">
        <f>_xlfn.IFNA(VLOOKUP(D301+1,角色属性概况!I:J,2,FALSE),999)</f>
        <v>70</v>
      </c>
      <c r="N301" s="1" t="s">
        <v>249</v>
      </c>
      <c r="O301" s="1">
        <f>VLOOKUP(E301,角色属性概况!Q:R,2,FALSE)</f>
        <v>56700</v>
      </c>
      <c r="P301" s="1">
        <v>0</v>
      </c>
      <c r="Q301" s="1">
        <v>0</v>
      </c>
    </row>
    <row r="302" spans="2:17" x14ac:dyDescent="0.15">
      <c r="B302" s="8" t="str">
        <f>VLOOKUP(G302,角色!A:B,2,FALSE)</f>
        <v>尤朵拉</v>
      </c>
      <c r="C302" s="8" t="str">
        <f t="shared" si="30"/>
        <v>主动技能3</v>
      </c>
      <c r="D302" s="8">
        <f t="shared" si="32"/>
        <v>16</v>
      </c>
      <c r="E302" s="8">
        <f t="shared" si="33"/>
        <v>17</v>
      </c>
      <c r="F302" s="8">
        <f t="shared" si="34"/>
        <v>3</v>
      </c>
      <c r="G302" s="8">
        <f t="shared" si="31"/>
        <v>5</v>
      </c>
      <c r="H302" t="str">
        <f t="shared" si="35"/>
        <v>尤朵拉主动技能3等级16</v>
      </c>
      <c r="I302" t="str">
        <f t="shared" si="36"/>
        <v>尤朵拉主动技能3等级17</v>
      </c>
      <c r="J302" s="1">
        <v>296</v>
      </c>
      <c r="K302" s="1">
        <f>VLOOKUP(H302,主动技能!$A:$B,2,FALSE)</f>
        <v>10050316</v>
      </c>
      <c r="L302" s="1">
        <f>_xlfn.IFNA(VLOOKUP(I302,主动技能!$A:$B,2,FALSE),0)</f>
        <v>10050317</v>
      </c>
      <c r="M302">
        <f>_xlfn.IFNA(VLOOKUP(D302+1,角色属性概况!I:J,2,FALSE),999)</f>
        <v>75</v>
      </c>
      <c r="N302" s="1" t="s">
        <v>249</v>
      </c>
      <c r="O302" s="1">
        <f>VLOOKUP(E302,角色属性概况!Q:R,2,FALSE)</f>
        <v>80400</v>
      </c>
      <c r="P302" s="1">
        <v>0</v>
      </c>
      <c r="Q302" s="1">
        <v>0</v>
      </c>
    </row>
    <row r="303" spans="2:17" x14ac:dyDescent="0.15">
      <c r="B303" s="8" t="str">
        <f>VLOOKUP(G303,角色!A:B,2,FALSE)</f>
        <v>尤朵拉</v>
      </c>
      <c r="C303" s="8" t="str">
        <f t="shared" si="30"/>
        <v>主动技能3</v>
      </c>
      <c r="D303" s="8">
        <f t="shared" si="32"/>
        <v>17</v>
      </c>
      <c r="E303" s="8">
        <f t="shared" si="33"/>
        <v>18</v>
      </c>
      <c r="F303" s="8">
        <f t="shared" si="34"/>
        <v>3</v>
      </c>
      <c r="G303" s="8">
        <f t="shared" si="31"/>
        <v>5</v>
      </c>
      <c r="H303" t="str">
        <f t="shared" si="35"/>
        <v>尤朵拉主动技能3等级17</v>
      </c>
      <c r="I303" t="str">
        <f t="shared" si="36"/>
        <v>尤朵拉主动技能3等级18</v>
      </c>
      <c r="J303" s="1">
        <v>297</v>
      </c>
      <c r="K303" s="1">
        <f>VLOOKUP(H303,主动技能!$A:$B,2,FALSE)</f>
        <v>10050317</v>
      </c>
      <c r="L303" s="1">
        <f>_xlfn.IFNA(VLOOKUP(I303,主动技能!$A:$B,2,FALSE),0)</f>
        <v>10050318</v>
      </c>
      <c r="M303">
        <f>_xlfn.IFNA(VLOOKUP(D303+1,角色属性概况!I:J,2,FALSE),999)</f>
        <v>80</v>
      </c>
      <c r="N303" s="1" t="s">
        <v>249</v>
      </c>
      <c r="O303" s="1">
        <f>VLOOKUP(E303,角色属性概况!Q:R,2,FALSE)</f>
        <v>113800</v>
      </c>
      <c r="P303" s="1">
        <v>0</v>
      </c>
      <c r="Q303" s="1">
        <v>0</v>
      </c>
    </row>
    <row r="304" spans="2:17" x14ac:dyDescent="0.15">
      <c r="B304" s="8" t="str">
        <f>VLOOKUP(G304,角色!A:B,2,FALSE)</f>
        <v>尤朵拉</v>
      </c>
      <c r="C304" s="8" t="str">
        <f t="shared" si="30"/>
        <v>主动技能3</v>
      </c>
      <c r="D304" s="8">
        <f t="shared" si="32"/>
        <v>18</v>
      </c>
      <c r="E304" s="8">
        <f t="shared" si="33"/>
        <v>19</v>
      </c>
      <c r="F304" s="8">
        <f t="shared" si="34"/>
        <v>3</v>
      </c>
      <c r="G304" s="8">
        <f t="shared" si="31"/>
        <v>5</v>
      </c>
      <c r="H304" t="str">
        <f t="shared" si="35"/>
        <v>尤朵拉主动技能3等级18</v>
      </c>
      <c r="I304" t="str">
        <f t="shared" si="36"/>
        <v>尤朵拉主动技能3等级19</v>
      </c>
      <c r="J304" s="1">
        <v>298</v>
      </c>
      <c r="K304" s="1">
        <f>VLOOKUP(H304,主动技能!$A:$B,2,FALSE)</f>
        <v>10050318</v>
      </c>
      <c r="L304" s="1">
        <f>_xlfn.IFNA(VLOOKUP(I304,主动技能!$A:$B,2,FALSE),0)</f>
        <v>10050319</v>
      </c>
      <c r="M304">
        <f>_xlfn.IFNA(VLOOKUP(D304+1,角色属性概况!I:J,2,FALSE),999)</f>
        <v>85</v>
      </c>
      <c r="N304" s="1" t="s">
        <v>249</v>
      </c>
      <c r="O304" s="1">
        <f>VLOOKUP(E304,角色属性概况!Q:R,2,FALSE)</f>
        <v>161100</v>
      </c>
      <c r="P304" s="1">
        <v>0</v>
      </c>
      <c r="Q304" s="1">
        <v>0</v>
      </c>
    </row>
    <row r="305" spans="2:17" x14ac:dyDescent="0.15">
      <c r="B305" s="8" t="str">
        <f>VLOOKUP(G305,角色!A:B,2,FALSE)</f>
        <v>尤朵拉</v>
      </c>
      <c r="C305" s="8" t="str">
        <f t="shared" si="30"/>
        <v>主动技能3</v>
      </c>
      <c r="D305" s="8">
        <f t="shared" si="32"/>
        <v>19</v>
      </c>
      <c r="E305" s="8">
        <f t="shared" si="33"/>
        <v>20</v>
      </c>
      <c r="F305" s="8">
        <f t="shared" si="34"/>
        <v>3</v>
      </c>
      <c r="G305" s="8">
        <f t="shared" si="31"/>
        <v>5</v>
      </c>
      <c r="H305" t="str">
        <f t="shared" si="35"/>
        <v>尤朵拉主动技能3等级19</v>
      </c>
      <c r="I305" t="str">
        <f t="shared" si="36"/>
        <v>尤朵拉主动技能3等级20</v>
      </c>
      <c r="J305" s="1">
        <v>299</v>
      </c>
      <c r="K305" s="1">
        <f>VLOOKUP(H305,主动技能!$A:$B,2,FALSE)</f>
        <v>10050319</v>
      </c>
      <c r="L305" s="1">
        <f>_xlfn.IFNA(VLOOKUP(I305,主动技能!$A:$B,2,FALSE),0)</f>
        <v>10050320</v>
      </c>
      <c r="M305">
        <f>_xlfn.IFNA(VLOOKUP(D305+1,角色属性概况!I:J,2,FALSE),999)</f>
        <v>90</v>
      </c>
      <c r="N305" s="1" t="s">
        <v>249</v>
      </c>
      <c r="O305" s="1">
        <f>VLOOKUP(E305,角色属性概况!Q:R,2,FALSE)</f>
        <v>228100</v>
      </c>
      <c r="P305" s="1">
        <v>0</v>
      </c>
      <c r="Q305" s="1">
        <v>0</v>
      </c>
    </row>
    <row r="306" spans="2:17" x14ac:dyDescent="0.15">
      <c r="B306" s="8" t="str">
        <f>VLOOKUP(G306,角色!A:B,2,FALSE)</f>
        <v>尤朵拉</v>
      </c>
      <c r="C306" s="8" t="str">
        <f t="shared" si="30"/>
        <v>主动技能3</v>
      </c>
      <c r="D306" s="8">
        <f t="shared" si="32"/>
        <v>20</v>
      </c>
      <c r="E306" s="8">
        <f t="shared" si="33"/>
        <v>21</v>
      </c>
      <c r="F306" s="8">
        <f t="shared" si="34"/>
        <v>3</v>
      </c>
      <c r="G306" s="8">
        <f t="shared" si="31"/>
        <v>5</v>
      </c>
      <c r="H306" t="str">
        <f t="shared" si="35"/>
        <v>尤朵拉主动技能3等级20</v>
      </c>
      <c r="I306" t="str">
        <f t="shared" si="36"/>
        <v>尤朵拉主动技能3等级21</v>
      </c>
      <c r="J306" s="1">
        <v>300</v>
      </c>
      <c r="K306" s="1">
        <f>VLOOKUP(H306,主动技能!$A:$B,2,FALSE)</f>
        <v>10050320</v>
      </c>
      <c r="L306" s="1">
        <f>_xlfn.IFNA(VLOOKUP(I306,主动技能!$A:$B,2,FALSE),0)</f>
        <v>0</v>
      </c>
      <c r="M306">
        <f>_xlfn.IFNA(VLOOKUP(D306+1,角色属性概况!I:J,2,FALSE),999)</f>
        <v>100</v>
      </c>
      <c r="N306" s="1" t="s">
        <v>249</v>
      </c>
      <c r="O306" s="1">
        <f>VLOOKUP(E306,角色属性概况!Q:R,2,FALSE)</f>
        <v>780200</v>
      </c>
      <c r="P306" s="1">
        <v>0</v>
      </c>
      <c r="Q306" s="1">
        <v>0</v>
      </c>
    </row>
    <row r="307" spans="2:17" x14ac:dyDescent="0.15">
      <c r="B307" s="8" t="str">
        <f>VLOOKUP(G307,角色!A:B,2,FALSE)</f>
        <v>莉莉丝</v>
      </c>
      <c r="C307" s="8" t="str">
        <f t="shared" si="30"/>
        <v>主动技能1</v>
      </c>
      <c r="D307" s="8">
        <f t="shared" si="32"/>
        <v>1</v>
      </c>
      <c r="E307" s="8">
        <f t="shared" si="33"/>
        <v>2</v>
      </c>
      <c r="F307" s="8">
        <f t="shared" si="34"/>
        <v>1</v>
      </c>
      <c r="G307" s="8">
        <f t="shared" si="31"/>
        <v>6</v>
      </c>
      <c r="H307" t="str">
        <f t="shared" si="35"/>
        <v>莉莉丝主动技能1等级1</v>
      </c>
      <c r="I307" t="str">
        <f t="shared" si="36"/>
        <v>莉莉丝主动技能1等级2</v>
      </c>
      <c r="J307" s="1">
        <v>301</v>
      </c>
      <c r="K307" s="1">
        <f>VLOOKUP(H307,主动技能!$A:$B,2,FALSE)</f>
        <v>10060101</v>
      </c>
      <c r="L307" s="1">
        <f>_xlfn.IFNA(VLOOKUP(I307,主动技能!$A:$B,2,FALSE),0)</f>
        <v>10060102</v>
      </c>
      <c r="M307">
        <f>_xlfn.IFNA(VLOOKUP(D307+1,角色属性概况!I:J,2,FALSE),999)</f>
        <v>2</v>
      </c>
      <c r="N307" s="1" t="s">
        <v>249</v>
      </c>
      <c r="O307" s="1">
        <f>VLOOKUP(E307,角色属性概况!Q:R,2,FALSE)</f>
        <v>500</v>
      </c>
      <c r="P307" s="1">
        <v>0</v>
      </c>
      <c r="Q307" s="1">
        <v>0</v>
      </c>
    </row>
    <row r="308" spans="2:17" x14ac:dyDescent="0.15">
      <c r="B308" s="8" t="str">
        <f>VLOOKUP(G308,角色!A:B,2,FALSE)</f>
        <v>莉莉丝</v>
      </c>
      <c r="C308" s="8" t="str">
        <f t="shared" si="30"/>
        <v>主动技能1</v>
      </c>
      <c r="D308" s="8">
        <f t="shared" si="32"/>
        <v>2</v>
      </c>
      <c r="E308" s="8">
        <f t="shared" si="33"/>
        <v>3</v>
      </c>
      <c r="F308" s="8">
        <f t="shared" si="34"/>
        <v>1</v>
      </c>
      <c r="G308" s="8">
        <f t="shared" si="31"/>
        <v>6</v>
      </c>
      <c r="H308" t="str">
        <f t="shared" si="35"/>
        <v>莉莉丝主动技能1等级2</v>
      </c>
      <c r="I308" t="str">
        <f t="shared" si="36"/>
        <v>莉莉丝主动技能1等级3</v>
      </c>
      <c r="J308" s="1">
        <v>302</v>
      </c>
      <c r="K308" s="1">
        <f>VLOOKUP(H308,主动技能!$A:$B,2,FALSE)</f>
        <v>10060102</v>
      </c>
      <c r="L308" s="1">
        <f>_xlfn.IFNA(VLOOKUP(I308,主动技能!$A:$B,2,FALSE),0)</f>
        <v>10060103</v>
      </c>
      <c r="M308">
        <f>_xlfn.IFNA(VLOOKUP(D308+1,角色属性概况!I:J,2,FALSE),999)</f>
        <v>5</v>
      </c>
      <c r="N308" s="1" t="s">
        <v>249</v>
      </c>
      <c r="O308" s="1">
        <f>VLOOKUP(E308,角色属性概况!Q:R,2,FALSE)</f>
        <v>600</v>
      </c>
      <c r="P308" s="1">
        <v>0</v>
      </c>
      <c r="Q308" s="1">
        <v>0</v>
      </c>
    </row>
    <row r="309" spans="2:17" x14ac:dyDescent="0.15">
      <c r="B309" s="8" t="str">
        <f>VLOOKUP(G309,角色!A:B,2,FALSE)</f>
        <v>莉莉丝</v>
      </c>
      <c r="C309" s="8" t="str">
        <f t="shared" si="30"/>
        <v>主动技能1</v>
      </c>
      <c r="D309" s="8">
        <f t="shared" si="32"/>
        <v>3</v>
      </c>
      <c r="E309" s="8">
        <f t="shared" si="33"/>
        <v>4</v>
      </c>
      <c r="F309" s="8">
        <f t="shared" si="34"/>
        <v>1</v>
      </c>
      <c r="G309" s="8">
        <f t="shared" si="31"/>
        <v>6</v>
      </c>
      <c r="H309" t="str">
        <f t="shared" si="35"/>
        <v>莉莉丝主动技能1等级3</v>
      </c>
      <c r="I309" t="str">
        <f t="shared" si="36"/>
        <v>莉莉丝主动技能1等级4</v>
      </c>
      <c r="J309" s="1">
        <v>303</v>
      </c>
      <c r="K309" s="1">
        <f>VLOOKUP(H309,主动技能!$A:$B,2,FALSE)</f>
        <v>10060103</v>
      </c>
      <c r="L309" s="1">
        <f>_xlfn.IFNA(VLOOKUP(I309,主动技能!$A:$B,2,FALSE),0)</f>
        <v>10060104</v>
      </c>
      <c r="M309">
        <f>_xlfn.IFNA(VLOOKUP(D309+1,角色属性概况!I:J,2,FALSE),999)</f>
        <v>10</v>
      </c>
      <c r="N309" s="1" t="s">
        <v>249</v>
      </c>
      <c r="O309" s="1">
        <f>VLOOKUP(E309,角色属性概况!Q:R,2,FALSE)</f>
        <v>800</v>
      </c>
      <c r="P309" s="1">
        <v>0</v>
      </c>
      <c r="Q309" s="1">
        <v>0</v>
      </c>
    </row>
    <row r="310" spans="2:17" x14ac:dyDescent="0.15">
      <c r="B310" s="8" t="str">
        <f>VLOOKUP(G310,角色!A:B,2,FALSE)</f>
        <v>莉莉丝</v>
      </c>
      <c r="C310" s="8" t="str">
        <f t="shared" si="30"/>
        <v>主动技能1</v>
      </c>
      <c r="D310" s="8">
        <f t="shared" si="32"/>
        <v>4</v>
      </c>
      <c r="E310" s="8">
        <f t="shared" si="33"/>
        <v>5</v>
      </c>
      <c r="F310" s="8">
        <f t="shared" si="34"/>
        <v>1</v>
      </c>
      <c r="G310" s="8">
        <f t="shared" si="31"/>
        <v>6</v>
      </c>
      <c r="H310" t="str">
        <f t="shared" si="35"/>
        <v>莉莉丝主动技能1等级4</v>
      </c>
      <c r="I310" t="str">
        <f t="shared" si="36"/>
        <v>莉莉丝主动技能1等级5</v>
      </c>
      <c r="J310" s="1">
        <v>304</v>
      </c>
      <c r="K310" s="1">
        <f>VLOOKUP(H310,主动技能!$A:$B,2,FALSE)</f>
        <v>10060104</v>
      </c>
      <c r="L310" s="1">
        <f>_xlfn.IFNA(VLOOKUP(I310,主动技能!$A:$B,2,FALSE),0)</f>
        <v>10060105</v>
      </c>
      <c r="M310">
        <f>_xlfn.IFNA(VLOOKUP(D310+1,角色属性概况!I:J,2,FALSE),999)</f>
        <v>15</v>
      </c>
      <c r="N310" s="1" t="s">
        <v>249</v>
      </c>
      <c r="O310" s="1">
        <f>VLOOKUP(E310,角色属性概况!Q:R,2,FALSE)</f>
        <v>1200</v>
      </c>
      <c r="P310" s="1">
        <v>0</v>
      </c>
      <c r="Q310" s="1">
        <v>0</v>
      </c>
    </row>
    <row r="311" spans="2:17" x14ac:dyDescent="0.15">
      <c r="B311" s="8" t="str">
        <f>VLOOKUP(G311,角色!A:B,2,FALSE)</f>
        <v>莉莉丝</v>
      </c>
      <c r="C311" s="8" t="str">
        <f t="shared" si="30"/>
        <v>主动技能1</v>
      </c>
      <c r="D311" s="8">
        <f t="shared" si="32"/>
        <v>5</v>
      </c>
      <c r="E311" s="8">
        <f t="shared" si="33"/>
        <v>6</v>
      </c>
      <c r="F311" s="8">
        <f t="shared" si="34"/>
        <v>1</v>
      </c>
      <c r="G311" s="8">
        <f t="shared" si="31"/>
        <v>6</v>
      </c>
      <c r="H311" t="str">
        <f t="shared" si="35"/>
        <v>莉莉丝主动技能1等级5</v>
      </c>
      <c r="I311" t="str">
        <f t="shared" si="36"/>
        <v>莉莉丝主动技能1等级6</v>
      </c>
      <c r="J311" s="1">
        <v>305</v>
      </c>
      <c r="K311" s="1">
        <f>VLOOKUP(H311,主动技能!$A:$B,2,FALSE)</f>
        <v>10060105</v>
      </c>
      <c r="L311" s="1">
        <f>_xlfn.IFNA(VLOOKUP(I311,主动技能!$A:$B,2,FALSE),0)</f>
        <v>10060106</v>
      </c>
      <c r="M311">
        <f>_xlfn.IFNA(VLOOKUP(D311+1,角色属性概况!I:J,2,FALSE),999)</f>
        <v>20</v>
      </c>
      <c r="N311" s="1" t="s">
        <v>249</v>
      </c>
      <c r="O311" s="1">
        <f>VLOOKUP(E311,角色属性概况!Q:R,2,FALSE)</f>
        <v>1700</v>
      </c>
      <c r="P311" s="1">
        <v>0</v>
      </c>
      <c r="Q311" s="1">
        <v>0</v>
      </c>
    </row>
    <row r="312" spans="2:17" x14ac:dyDescent="0.15">
      <c r="B312" s="8" t="str">
        <f>VLOOKUP(G312,角色!A:B,2,FALSE)</f>
        <v>莉莉丝</v>
      </c>
      <c r="C312" s="8" t="str">
        <f t="shared" si="30"/>
        <v>主动技能1</v>
      </c>
      <c r="D312" s="8">
        <f t="shared" si="32"/>
        <v>6</v>
      </c>
      <c r="E312" s="8">
        <f t="shared" si="33"/>
        <v>7</v>
      </c>
      <c r="F312" s="8">
        <f t="shared" si="34"/>
        <v>1</v>
      </c>
      <c r="G312" s="8">
        <f t="shared" si="31"/>
        <v>6</v>
      </c>
      <c r="H312" t="str">
        <f t="shared" si="35"/>
        <v>莉莉丝主动技能1等级6</v>
      </c>
      <c r="I312" t="str">
        <f t="shared" si="36"/>
        <v>莉莉丝主动技能1等级7</v>
      </c>
      <c r="J312" s="1">
        <v>306</v>
      </c>
      <c r="K312" s="1">
        <f>VLOOKUP(H312,主动技能!$A:$B,2,FALSE)</f>
        <v>10060106</v>
      </c>
      <c r="L312" s="1">
        <f>_xlfn.IFNA(VLOOKUP(I312,主动技能!$A:$B,2,FALSE),0)</f>
        <v>10060107</v>
      </c>
      <c r="M312">
        <f>_xlfn.IFNA(VLOOKUP(D312+1,角色属性概况!I:J,2,FALSE),999)</f>
        <v>25</v>
      </c>
      <c r="N312" s="1" t="s">
        <v>249</v>
      </c>
      <c r="O312" s="1">
        <f>VLOOKUP(E312,角色属性概况!Q:R,2,FALSE)</f>
        <v>2400</v>
      </c>
      <c r="P312" s="1">
        <v>0</v>
      </c>
      <c r="Q312" s="1">
        <v>0</v>
      </c>
    </row>
    <row r="313" spans="2:17" x14ac:dyDescent="0.15">
      <c r="B313" s="8" t="str">
        <f>VLOOKUP(G313,角色!A:B,2,FALSE)</f>
        <v>莉莉丝</v>
      </c>
      <c r="C313" s="8" t="str">
        <f t="shared" si="30"/>
        <v>主动技能1</v>
      </c>
      <c r="D313" s="8">
        <f t="shared" si="32"/>
        <v>7</v>
      </c>
      <c r="E313" s="8">
        <f t="shared" si="33"/>
        <v>8</v>
      </c>
      <c r="F313" s="8">
        <f t="shared" si="34"/>
        <v>1</v>
      </c>
      <c r="G313" s="8">
        <f t="shared" si="31"/>
        <v>6</v>
      </c>
      <c r="H313" t="str">
        <f t="shared" si="35"/>
        <v>莉莉丝主动技能1等级7</v>
      </c>
      <c r="I313" t="str">
        <f t="shared" si="36"/>
        <v>莉莉丝主动技能1等级8</v>
      </c>
      <c r="J313" s="1">
        <v>307</v>
      </c>
      <c r="K313" s="1">
        <f>VLOOKUP(H313,主动技能!$A:$B,2,FALSE)</f>
        <v>10060107</v>
      </c>
      <c r="L313" s="1">
        <f>_xlfn.IFNA(VLOOKUP(I313,主动技能!$A:$B,2,FALSE),0)</f>
        <v>10060108</v>
      </c>
      <c r="M313">
        <f>_xlfn.IFNA(VLOOKUP(D313+1,角色属性概况!I:J,2,FALSE),999)</f>
        <v>30</v>
      </c>
      <c r="N313" s="1" t="s">
        <v>249</v>
      </c>
      <c r="O313" s="1">
        <f>VLOOKUP(E313,角色属性概况!Q:R,2,FALSE)</f>
        <v>3500</v>
      </c>
      <c r="P313" s="1">
        <v>0</v>
      </c>
      <c r="Q313" s="1">
        <v>0</v>
      </c>
    </row>
    <row r="314" spans="2:17" x14ac:dyDescent="0.15">
      <c r="B314" s="8" t="str">
        <f>VLOOKUP(G314,角色!A:B,2,FALSE)</f>
        <v>莉莉丝</v>
      </c>
      <c r="C314" s="8" t="str">
        <f t="shared" si="30"/>
        <v>主动技能1</v>
      </c>
      <c r="D314" s="8">
        <f t="shared" si="32"/>
        <v>8</v>
      </c>
      <c r="E314" s="8">
        <f t="shared" si="33"/>
        <v>9</v>
      </c>
      <c r="F314" s="8">
        <f t="shared" si="34"/>
        <v>1</v>
      </c>
      <c r="G314" s="8">
        <f t="shared" si="31"/>
        <v>6</v>
      </c>
      <c r="H314" t="str">
        <f t="shared" si="35"/>
        <v>莉莉丝主动技能1等级8</v>
      </c>
      <c r="I314" t="str">
        <f t="shared" si="36"/>
        <v>莉莉丝主动技能1等级9</v>
      </c>
      <c r="J314" s="1">
        <v>308</v>
      </c>
      <c r="K314" s="1">
        <f>VLOOKUP(H314,主动技能!$A:$B,2,FALSE)</f>
        <v>10060108</v>
      </c>
      <c r="L314" s="1">
        <f>_xlfn.IFNA(VLOOKUP(I314,主动技能!$A:$B,2,FALSE),0)</f>
        <v>10060109</v>
      </c>
      <c r="M314">
        <f>_xlfn.IFNA(VLOOKUP(D314+1,角色属性概况!I:J,2,FALSE),999)</f>
        <v>35</v>
      </c>
      <c r="N314" s="1" t="s">
        <v>249</v>
      </c>
      <c r="O314" s="1">
        <f>VLOOKUP(E314,角色属性概况!Q:R,2,FALSE)</f>
        <v>4900</v>
      </c>
      <c r="P314" s="1">
        <v>0</v>
      </c>
      <c r="Q314" s="1">
        <v>0</v>
      </c>
    </row>
    <row r="315" spans="2:17" x14ac:dyDescent="0.15">
      <c r="B315" s="8" t="str">
        <f>VLOOKUP(G315,角色!A:B,2,FALSE)</f>
        <v>莉莉丝</v>
      </c>
      <c r="C315" s="8" t="str">
        <f t="shared" si="30"/>
        <v>主动技能1</v>
      </c>
      <c r="D315" s="8">
        <f t="shared" si="32"/>
        <v>9</v>
      </c>
      <c r="E315" s="8">
        <f t="shared" si="33"/>
        <v>10</v>
      </c>
      <c r="F315" s="8">
        <f t="shared" si="34"/>
        <v>1</v>
      </c>
      <c r="G315" s="8">
        <f t="shared" si="31"/>
        <v>6</v>
      </c>
      <c r="H315" t="str">
        <f t="shared" si="35"/>
        <v>莉莉丝主动技能1等级9</v>
      </c>
      <c r="I315" t="str">
        <f t="shared" si="36"/>
        <v>莉莉丝主动技能1等级10</v>
      </c>
      <c r="J315" s="1">
        <v>309</v>
      </c>
      <c r="K315" s="1">
        <f>VLOOKUP(H315,主动技能!$A:$B,2,FALSE)</f>
        <v>10060109</v>
      </c>
      <c r="L315" s="1">
        <f>_xlfn.IFNA(VLOOKUP(I315,主动技能!$A:$B,2,FALSE),0)</f>
        <v>10060110</v>
      </c>
      <c r="M315">
        <f>_xlfn.IFNA(VLOOKUP(D315+1,角色属性概况!I:J,2,FALSE),999)</f>
        <v>40</v>
      </c>
      <c r="N315" s="1" t="s">
        <v>249</v>
      </c>
      <c r="O315" s="1">
        <f>VLOOKUP(E315,角色属性概况!Q:R,2,FALSE)</f>
        <v>7000</v>
      </c>
      <c r="P315" s="1">
        <v>0</v>
      </c>
      <c r="Q315" s="1">
        <v>0</v>
      </c>
    </row>
    <row r="316" spans="2:17" x14ac:dyDescent="0.15">
      <c r="B316" s="8" t="str">
        <f>VLOOKUP(G316,角色!A:B,2,FALSE)</f>
        <v>莉莉丝</v>
      </c>
      <c r="C316" s="8" t="str">
        <f t="shared" si="30"/>
        <v>主动技能1</v>
      </c>
      <c r="D316" s="8">
        <f t="shared" si="32"/>
        <v>10</v>
      </c>
      <c r="E316" s="8">
        <f t="shared" si="33"/>
        <v>11</v>
      </c>
      <c r="F316" s="8">
        <f t="shared" si="34"/>
        <v>1</v>
      </c>
      <c r="G316" s="8">
        <f t="shared" si="31"/>
        <v>6</v>
      </c>
      <c r="H316" t="str">
        <f t="shared" si="35"/>
        <v>莉莉丝主动技能1等级10</v>
      </c>
      <c r="I316" t="str">
        <f t="shared" si="36"/>
        <v>莉莉丝主动技能1等级11</v>
      </c>
      <c r="J316" s="1">
        <v>310</v>
      </c>
      <c r="K316" s="1">
        <f>VLOOKUP(H316,主动技能!$A:$B,2,FALSE)</f>
        <v>10060110</v>
      </c>
      <c r="L316" s="1">
        <f>_xlfn.IFNA(VLOOKUP(I316,主动技能!$A:$B,2,FALSE),0)</f>
        <v>10060111</v>
      </c>
      <c r="M316">
        <f>_xlfn.IFNA(VLOOKUP(D316+1,角色属性概况!I:J,2,FALSE),999)</f>
        <v>45</v>
      </c>
      <c r="N316" s="1" t="s">
        <v>249</v>
      </c>
      <c r="O316" s="1">
        <f>VLOOKUP(E316,角色属性概况!Q:R,2,FALSE)</f>
        <v>9900</v>
      </c>
      <c r="P316" s="1">
        <v>0</v>
      </c>
      <c r="Q316" s="1">
        <v>0</v>
      </c>
    </row>
    <row r="317" spans="2:17" x14ac:dyDescent="0.15">
      <c r="B317" s="8" t="str">
        <f>VLOOKUP(G317,角色!A:B,2,FALSE)</f>
        <v>莉莉丝</v>
      </c>
      <c r="C317" s="8" t="str">
        <f t="shared" si="30"/>
        <v>主动技能1</v>
      </c>
      <c r="D317" s="8">
        <f t="shared" si="32"/>
        <v>11</v>
      </c>
      <c r="E317" s="8">
        <f t="shared" si="33"/>
        <v>12</v>
      </c>
      <c r="F317" s="8">
        <f t="shared" si="34"/>
        <v>1</v>
      </c>
      <c r="G317" s="8">
        <f t="shared" si="31"/>
        <v>6</v>
      </c>
      <c r="H317" t="str">
        <f t="shared" si="35"/>
        <v>莉莉丝主动技能1等级11</v>
      </c>
      <c r="I317" t="str">
        <f t="shared" si="36"/>
        <v>莉莉丝主动技能1等级12</v>
      </c>
      <c r="J317" s="1">
        <v>311</v>
      </c>
      <c r="K317" s="1">
        <f>VLOOKUP(H317,主动技能!$A:$B,2,FALSE)</f>
        <v>10060111</v>
      </c>
      <c r="L317" s="1">
        <f>_xlfn.IFNA(VLOOKUP(I317,主动技能!$A:$B,2,FALSE),0)</f>
        <v>10060112</v>
      </c>
      <c r="M317">
        <f>_xlfn.IFNA(VLOOKUP(D317+1,角色属性概况!I:J,2,FALSE),999)</f>
        <v>50</v>
      </c>
      <c r="N317" s="1" t="s">
        <v>249</v>
      </c>
      <c r="O317" s="1">
        <f>VLOOKUP(E317,角色属性概况!Q:R,2,FALSE)</f>
        <v>14100</v>
      </c>
      <c r="P317" s="1">
        <v>0</v>
      </c>
      <c r="Q317" s="1">
        <v>0</v>
      </c>
    </row>
    <row r="318" spans="2:17" x14ac:dyDescent="0.15">
      <c r="B318" s="8" t="str">
        <f>VLOOKUP(G318,角色!A:B,2,FALSE)</f>
        <v>莉莉丝</v>
      </c>
      <c r="C318" s="8" t="str">
        <f t="shared" si="30"/>
        <v>主动技能1</v>
      </c>
      <c r="D318" s="8">
        <f t="shared" si="32"/>
        <v>12</v>
      </c>
      <c r="E318" s="8">
        <f t="shared" si="33"/>
        <v>13</v>
      </c>
      <c r="F318" s="8">
        <f t="shared" si="34"/>
        <v>1</v>
      </c>
      <c r="G318" s="8">
        <f t="shared" si="31"/>
        <v>6</v>
      </c>
      <c r="H318" t="str">
        <f t="shared" si="35"/>
        <v>莉莉丝主动技能1等级12</v>
      </c>
      <c r="I318" t="str">
        <f t="shared" si="36"/>
        <v>莉莉丝主动技能1等级13</v>
      </c>
      <c r="J318" s="1">
        <v>312</v>
      </c>
      <c r="K318" s="1">
        <f>VLOOKUP(H318,主动技能!$A:$B,2,FALSE)</f>
        <v>10060112</v>
      </c>
      <c r="L318" s="1">
        <f>_xlfn.IFNA(VLOOKUP(I318,主动技能!$A:$B,2,FALSE),0)</f>
        <v>10060113</v>
      </c>
      <c r="M318">
        <f>_xlfn.IFNA(VLOOKUP(D318+1,角色属性概况!I:J,2,FALSE),999)</f>
        <v>55</v>
      </c>
      <c r="N318" s="1" t="s">
        <v>249</v>
      </c>
      <c r="O318" s="1">
        <f>VLOOKUP(E318,角色属性概况!Q:R,2,FALSE)</f>
        <v>20000</v>
      </c>
      <c r="P318" s="1">
        <v>0</v>
      </c>
      <c r="Q318" s="1">
        <v>0</v>
      </c>
    </row>
    <row r="319" spans="2:17" x14ac:dyDescent="0.15">
      <c r="B319" s="8" t="str">
        <f>VLOOKUP(G319,角色!A:B,2,FALSE)</f>
        <v>莉莉丝</v>
      </c>
      <c r="C319" s="8" t="str">
        <f t="shared" si="30"/>
        <v>主动技能1</v>
      </c>
      <c r="D319" s="8">
        <f t="shared" si="32"/>
        <v>13</v>
      </c>
      <c r="E319" s="8">
        <f t="shared" si="33"/>
        <v>14</v>
      </c>
      <c r="F319" s="8">
        <f t="shared" si="34"/>
        <v>1</v>
      </c>
      <c r="G319" s="8">
        <f t="shared" si="31"/>
        <v>6</v>
      </c>
      <c r="H319" t="str">
        <f t="shared" si="35"/>
        <v>莉莉丝主动技能1等级13</v>
      </c>
      <c r="I319" t="str">
        <f t="shared" si="36"/>
        <v>莉莉丝主动技能1等级14</v>
      </c>
      <c r="J319" s="1">
        <v>313</v>
      </c>
      <c r="K319" s="1">
        <f>VLOOKUP(H319,主动技能!$A:$B,2,FALSE)</f>
        <v>10060113</v>
      </c>
      <c r="L319" s="1">
        <f>_xlfn.IFNA(VLOOKUP(I319,主动技能!$A:$B,2,FALSE),0)</f>
        <v>10060114</v>
      </c>
      <c r="M319">
        <f>_xlfn.IFNA(VLOOKUP(D319+1,角色属性概况!I:J,2,FALSE),999)</f>
        <v>60</v>
      </c>
      <c r="N319" s="1" t="s">
        <v>249</v>
      </c>
      <c r="O319" s="1">
        <f>VLOOKUP(E319,角色属性概况!Q:R,2,FALSE)</f>
        <v>28300</v>
      </c>
      <c r="P319" s="1">
        <v>0</v>
      </c>
      <c r="Q319" s="1">
        <v>0</v>
      </c>
    </row>
    <row r="320" spans="2:17" x14ac:dyDescent="0.15">
      <c r="B320" s="8" t="str">
        <f>VLOOKUP(G320,角色!A:B,2,FALSE)</f>
        <v>莉莉丝</v>
      </c>
      <c r="C320" s="8" t="str">
        <f t="shared" si="30"/>
        <v>主动技能1</v>
      </c>
      <c r="D320" s="8">
        <f t="shared" si="32"/>
        <v>14</v>
      </c>
      <c r="E320" s="8">
        <f t="shared" si="33"/>
        <v>15</v>
      </c>
      <c r="F320" s="8">
        <f t="shared" si="34"/>
        <v>1</v>
      </c>
      <c r="G320" s="8">
        <f t="shared" si="31"/>
        <v>6</v>
      </c>
      <c r="H320" t="str">
        <f t="shared" si="35"/>
        <v>莉莉丝主动技能1等级14</v>
      </c>
      <c r="I320" t="str">
        <f t="shared" si="36"/>
        <v>莉莉丝主动技能1等级15</v>
      </c>
      <c r="J320" s="1">
        <v>314</v>
      </c>
      <c r="K320" s="1">
        <f>VLOOKUP(H320,主动技能!$A:$B,2,FALSE)</f>
        <v>10060114</v>
      </c>
      <c r="L320" s="1">
        <f>_xlfn.IFNA(VLOOKUP(I320,主动技能!$A:$B,2,FALSE),0)</f>
        <v>10060115</v>
      </c>
      <c r="M320">
        <f>_xlfn.IFNA(VLOOKUP(D320+1,角色属性概况!I:J,2,FALSE),999)</f>
        <v>65</v>
      </c>
      <c r="N320" s="1" t="s">
        <v>249</v>
      </c>
      <c r="O320" s="1">
        <f>VLOOKUP(E320,角色属性概况!Q:R,2,FALSE)</f>
        <v>40100</v>
      </c>
      <c r="P320" s="1">
        <v>0</v>
      </c>
      <c r="Q320" s="1">
        <v>0</v>
      </c>
    </row>
    <row r="321" spans="2:17" x14ac:dyDescent="0.15">
      <c r="B321" s="8" t="str">
        <f>VLOOKUP(G321,角色!A:B,2,FALSE)</f>
        <v>莉莉丝</v>
      </c>
      <c r="C321" s="8" t="str">
        <f t="shared" si="30"/>
        <v>主动技能1</v>
      </c>
      <c r="D321" s="8">
        <f t="shared" si="32"/>
        <v>15</v>
      </c>
      <c r="E321" s="8">
        <f t="shared" si="33"/>
        <v>16</v>
      </c>
      <c r="F321" s="8">
        <f t="shared" si="34"/>
        <v>1</v>
      </c>
      <c r="G321" s="8">
        <f t="shared" si="31"/>
        <v>6</v>
      </c>
      <c r="H321" t="str">
        <f t="shared" si="35"/>
        <v>莉莉丝主动技能1等级15</v>
      </c>
      <c r="I321" t="str">
        <f t="shared" si="36"/>
        <v>莉莉丝主动技能1等级16</v>
      </c>
      <c r="J321" s="1">
        <v>315</v>
      </c>
      <c r="K321" s="1">
        <f>VLOOKUP(H321,主动技能!$A:$B,2,FALSE)</f>
        <v>10060115</v>
      </c>
      <c r="L321" s="1">
        <f>_xlfn.IFNA(VLOOKUP(I321,主动技能!$A:$B,2,FALSE),0)</f>
        <v>10060116</v>
      </c>
      <c r="M321">
        <f>_xlfn.IFNA(VLOOKUP(D321+1,角色属性概况!I:J,2,FALSE),999)</f>
        <v>70</v>
      </c>
      <c r="N321" s="1" t="s">
        <v>249</v>
      </c>
      <c r="O321" s="1">
        <f>VLOOKUP(E321,角色属性概况!Q:R,2,FALSE)</f>
        <v>56700</v>
      </c>
      <c r="P321" s="1">
        <v>0</v>
      </c>
      <c r="Q321" s="1">
        <v>0</v>
      </c>
    </row>
    <row r="322" spans="2:17" x14ac:dyDescent="0.15">
      <c r="B322" s="8" t="str">
        <f>VLOOKUP(G322,角色!A:B,2,FALSE)</f>
        <v>莉莉丝</v>
      </c>
      <c r="C322" s="8" t="str">
        <f t="shared" si="30"/>
        <v>主动技能1</v>
      </c>
      <c r="D322" s="8">
        <f t="shared" si="32"/>
        <v>16</v>
      </c>
      <c r="E322" s="8">
        <f t="shared" si="33"/>
        <v>17</v>
      </c>
      <c r="F322" s="8">
        <f t="shared" si="34"/>
        <v>1</v>
      </c>
      <c r="G322" s="8">
        <f t="shared" si="31"/>
        <v>6</v>
      </c>
      <c r="H322" t="str">
        <f t="shared" si="35"/>
        <v>莉莉丝主动技能1等级16</v>
      </c>
      <c r="I322" t="str">
        <f t="shared" si="36"/>
        <v>莉莉丝主动技能1等级17</v>
      </c>
      <c r="J322" s="1">
        <v>316</v>
      </c>
      <c r="K322" s="1">
        <f>VLOOKUP(H322,主动技能!$A:$B,2,FALSE)</f>
        <v>10060116</v>
      </c>
      <c r="L322" s="1">
        <f>_xlfn.IFNA(VLOOKUP(I322,主动技能!$A:$B,2,FALSE),0)</f>
        <v>10060117</v>
      </c>
      <c r="M322">
        <f>_xlfn.IFNA(VLOOKUP(D322+1,角色属性概况!I:J,2,FALSE),999)</f>
        <v>75</v>
      </c>
      <c r="N322" s="1" t="s">
        <v>249</v>
      </c>
      <c r="O322" s="1">
        <f>VLOOKUP(E322,角色属性概况!Q:R,2,FALSE)</f>
        <v>80400</v>
      </c>
      <c r="P322" s="1">
        <v>0</v>
      </c>
      <c r="Q322" s="1">
        <v>0</v>
      </c>
    </row>
    <row r="323" spans="2:17" x14ac:dyDescent="0.15">
      <c r="B323" s="8" t="str">
        <f>VLOOKUP(G323,角色!A:B,2,FALSE)</f>
        <v>莉莉丝</v>
      </c>
      <c r="C323" s="8" t="str">
        <f t="shared" si="30"/>
        <v>主动技能1</v>
      </c>
      <c r="D323" s="8">
        <f t="shared" si="32"/>
        <v>17</v>
      </c>
      <c r="E323" s="8">
        <f t="shared" si="33"/>
        <v>18</v>
      </c>
      <c r="F323" s="8">
        <f t="shared" si="34"/>
        <v>1</v>
      </c>
      <c r="G323" s="8">
        <f t="shared" si="31"/>
        <v>6</v>
      </c>
      <c r="H323" t="str">
        <f t="shared" si="35"/>
        <v>莉莉丝主动技能1等级17</v>
      </c>
      <c r="I323" t="str">
        <f t="shared" si="36"/>
        <v>莉莉丝主动技能1等级18</v>
      </c>
      <c r="J323" s="1">
        <v>317</v>
      </c>
      <c r="K323" s="1">
        <f>VLOOKUP(H323,主动技能!$A:$B,2,FALSE)</f>
        <v>10060117</v>
      </c>
      <c r="L323" s="1">
        <f>_xlfn.IFNA(VLOOKUP(I323,主动技能!$A:$B,2,FALSE),0)</f>
        <v>10060118</v>
      </c>
      <c r="M323">
        <f>_xlfn.IFNA(VLOOKUP(D323+1,角色属性概况!I:J,2,FALSE),999)</f>
        <v>80</v>
      </c>
      <c r="N323" s="1" t="s">
        <v>249</v>
      </c>
      <c r="O323" s="1">
        <f>VLOOKUP(E323,角色属性概况!Q:R,2,FALSE)</f>
        <v>113800</v>
      </c>
      <c r="P323" s="1">
        <v>0</v>
      </c>
      <c r="Q323" s="1">
        <v>0</v>
      </c>
    </row>
    <row r="324" spans="2:17" x14ac:dyDescent="0.15">
      <c r="B324" s="8" t="str">
        <f>VLOOKUP(G324,角色!A:B,2,FALSE)</f>
        <v>莉莉丝</v>
      </c>
      <c r="C324" s="8" t="str">
        <f t="shared" si="30"/>
        <v>主动技能1</v>
      </c>
      <c r="D324" s="8">
        <f t="shared" si="32"/>
        <v>18</v>
      </c>
      <c r="E324" s="8">
        <f t="shared" si="33"/>
        <v>19</v>
      </c>
      <c r="F324" s="8">
        <f t="shared" si="34"/>
        <v>1</v>
      </c>
      <c r="G324" s="8">
        <f t="shared" si="31"/>
        <v>6</v>
      </c>
      <c r="H324" t="str">
        <f t="shared" si="35"/>
        <v>莉莉丝主动技能1等级18</v>
      </c>
      <c r="I324" t="str">
        <f t="shared" si="36"/>
        <v>莉莉丝主动技能1等级19</v>
      </c>
      <c r="J324" s="1">
        <v>318</v>
      </c>
      <c r="K324" s="1">
        <f>VLOOKUP(H324,主动技能!$A:$B,2,FALSE)</f>
        <v>10060118</v>
      </c>
      <c r="L324" s="1">
        <f>_xlfn.IFNA(VLOOKUP(I324,主动技能!$A:$B,2,FALSE),0)</f>
        <v>10060119</v>
      </c>
      <c r="M324">
        <f>_xlfn.IFNA(VLOOKUP(D324+1,角色属性概况!I:J,2,FALSE),999)</f>
        <v>85</v>
      </c>
      <c r="N324" s="1" t="s">
        <v>249</v>
      </c>
      <c r="O324" s="1">
        <f>VLOOKUP(E324,角色属性概况!Q:R,2,FALSE)</f>
        <v>161100</v>
      </c>
      <c r="P324" s="1">
        <v>0</v>
      </c>
      <c r="Q324" s="1">
        <v>0</v>
      </c>
    </row>
    <row r="325" spans="2:17" x14ac:dyDescent="0.15">
      <c r="B325" s="8" t="str">
        <f>VLOOKUP(G325,角色!A:B,2,FALSE)</f>
        <v>莉莉丝</v>
      </c>
      <c r="C325" s="8" t="str">
        <f t="shared" si="30"/>
        <v>主动技能1</v>
      </c>
      <c r="D325" s="8">
        <f t="shared" si="32"/>
        <v>19</v>
      </c>
      <c r="E325" s="8">
        <f t="shared" si="33"/>
        <v>20</v>
      </c>
      <c r="F325" s="8">
        <f t="shared" si="34"/>
        <v>1</v>
      </c>
      <c r="G325" s="8">
        <f t="shared" si="31"/>
        <v>6</v>
      </c>
      <c r="H325" t="str">
        <f t="shared" si="35"/>
        <v>莉莉丝主动技能1等级19</v>
      </c>
      <c r="I325" t="str">
        <f t="shared" si="36"/>
        <v>莉莉丝主动技能1等级20</v>
      </c>
      <c r="J325" s="1">
        <v>319</v>
      </c>
      <c r="K325" s="1">
        <f>VLOOKUP(H325,主动技能!$A:$B,2,FALSE)</f>
        <v>10060119</v>
      </c>
      <c r="L325" s="1">
        <f>_xlfn.IFNA(VLOOKUP(I325,主动技能!$A:$B,2,FALSE),0)</f>
        <v>10060120</v>
      </c>
      <c r="M325">
        <f>_xlfn.IFNA(VLOOKUP(D325+1,角色属性概况!I:J,2,FALSE),999)</f>
        <v>90</v>
      </c>
      <c r="N325" s="1" t="s">
        <v>249</v>
      </c>
      <c r="O325" s="1">
        <f>VLOOKUP(E325,角色属性概况!Q:R,2,FALSE)</f>
        <v>228100</v>
      </c>
      <c r="P325" s="1">
        <v>0</v>
      </c>
      <c r="Q325" s="1">
        <v>0</v>
      </c>
    </row>
    <row r="326" spans="2:17" x14ac:dyDescent="0.15">
      <c r="B326" s="8" t="str">
        <f>VLOOKUP(G326,角色!A:B,2,FALSE)</f>
        <v>莉莉丝</v>
      </c>
      <c r="C326" s="8" t="str">
        <f t="shared" si="30"/>
        <v>主动技能1</v>
      </c>
      <c r="D326" s="8">
        <f t="shared" si="32"/>
        <v>20</v>
      </c>
      <c r="E326" s="8">
        <f t="shared" si="33"/>
        <v>21</v>
      </c>
      <c r="F326" s="8">
        <f t="shared" si="34"/>
        <v>1</v>
      </c>
      <c r="G326" s="8">
        <f t="shared" si="31"/>
        <v>6</v>
      </c>
      <c r="H326" t="str">
        <f t="shared" si="35"/>
        <v>莉莉丝主动技能1等级20</v>
      </c>
      <c r="I326" t="str">
        <f t="shared" si="36"/>
        <v>莉莉丝主动技能1等级21</v>
      </c>
      <c r="J326" s="1">
        <v>320</v>
      </c>
      <c r="K326" s="1">
        <f>VLOOKUP(H326,主动技能!$A:$B,2,FALSE)</f>
        <v>10060120</v>
      </c>
      <c r="L326" s="1">
        <f>_xlfn.IFNA(VLOOKUP(I326,主动技能!$A:$B,2,FALSE),0)</f>
        <v>0</v>
      </c>
      <c r="M326">
        <f>_xlfn.IFNA(VLOOKUP(D326+1,角色属性概况!I:J,2,FALSE),999)</f>
        <v>100</v>
      </c>
      <c r="N326" s="1" t="s">
        <v>249</v>
      </c>
      <c r="O326" s="1">
        <f>VLOOKUP(E326,角色属性概况!Q:R,2,FALSE)</f>
        <v>780200</v>
      </c>
      <c r="P326" s="1">
        <v>0</v>
      </c>
      <c r="Q326" s="1">
        <v>0</v>
      </c>
    </row>
    <row r="327" spans="2:17" x14ac:dyDescent="0.15">
      <c r="B327" s="8" t="str">
        <f>VLOOKUP(G327,角色!A:B,2,FALSE)</f>
        <v>莉莉丝</v>
      </c>
      <c r="C327" s="8" t="str">
        <f t="shared" si="30"/>
        <v>主动技能2</v>
      </c>
      <c r="D327" s="8">
        <f t="shared" si="32"/>
        <v>1</v>
      </c>
      <c r="E327" s="8">
        <f t="shared" si="33"/>
        <v>2</v>
      </c>
      <c r="F327" s="8">
        <f t="shared" si="34"/>
        <v>2</v>
      </c>
      <c r="G327" s="8">
        <f t="shared" si="31"/>
        <v>6</v>
      </c>
      <c r="H327" t="str">
        <f t="shared" si="35"/>
        <v>莉莉丝主动技能2等级1</v>
      </c>
      <c r="I327" t="str">
        <f t="shared" si="36"/>
        <v>莉莉丝主动技能2等级2</v>
      </c>
      <c r="J327" s="1">
        <v>321</v>
      </c>
      <c r="K327" s="1">
        <f>VLOOKUP(H327,主动技能!$A:$B,2,FALSE)</f>
        <v>10060201</v>
      </c>
      <c r="L327" s="1">
        <f>_xlfn.IFNA(VLOOKUP(I327,主动技能!$A:$B,2,FALSE),0)</f>
        <v>10060202</v>
      </c>
      <c r="M327">
        <f>_xlfn.IFNA(VLOOKUP(D327+1,角色属性概况!I:J,2,FALSE),999)</f>
        <v>2</v>
      </c>
      <c r="N327" s="1" t="s">
        <v>249</v>
      </c>
      <c r="O327" s="1">
        <f>VLOOKUP(E327,角色属性概况!Q:R,2,FALSE)</f>
        <v>500</v>
      </c>
      <c r="P327" s="1">
        <v>0</v>
      </c>
      <c r="Q327" s="1">
        <v>0</v>
      </c>
    </row>
    <row r="328" spans="2:17" x14ac:dyDescent="0.15">
      <c r="B328" s="8" t="str">
        <f>VLOOKUP(G328,角色!A:B,2,FALSE)</f>
        <v>莉莉丝</v>
      </c>
      <c r="C328" s="8" t="str">
        <f t="shared" ref="C328:C391" si="37">C$4&amp;F328</f>
        <v>主动技能2</v>
      </c>
      <c r="D328" s="8">
        <f t="shared" si="32"/>
        <v>2</v>
      </c>
      <c r="E328" s="8">
        <f t="shared" si="33"/>
        <v>3</v>
      </c>
      <c r="F328" s="8">
        <f t="shared" si="34"/>
        <v>2</v>
      </c>
      <c r="G328" s="8">
        <f t="shared" ref="G328:G391" si="38">IF((F328=1)*(D328=1),G327+1,G327)</f>
        <v>6</v>
      </c>
      <c r="H328" t="str">
        <f t="shared" si="35"/>
        <v>莉莉丝主动技能2等级2</v>
      </c>
      <c r="I328" t="str">
        <f t="shared" si="36"/>
        <v>莉莉丝主动技能2等级3</v>
      </c>
      <c r="J328" s="1">
        <v>322</v>
      </c>
      <c r="K328" s="1">
        <f>VLOOKUP(H328,主动技能!$A:$B,2,FALSE)</f>
        <v>10060202</v>
      </c>
      <c r="L328" s="1">
        <f>_xlfn.IFNA(VLOOKUP(I328,主动技能!$A:$B,2,FALSE),0)</f>
        <v>10060203</v>
      </c>
      <c r="M328">
        <f>_xlfn.IFNA(VLOOKUP(D328+1,角色属性概况!I:J,2,FALSE),999)</f>
        <v>5</v>
      </c>
      <c r="N328" s="1" t="s">
        <v>249</v>
      </c>
      <c r="O328" s="1">
        <f>VLOOKUP(E328,角色属性概况!Q:R,2,FALSE)</f>
        <v>600</v>
      </c>
      <c r="P328" s="1">
        <v>0</v>
      </c>
      <c r="Q328" s="1">
        <v>0</v>
      </c>
    </row>
    <row r="329" spans="2:17" x14ac:dyDescent="0.15">
      <c r="B329" s="8" t="str">
        <f>VLOOKUP(G329,角色!A:B,2,FALSE)</f>
        <v>莉莉丝</v>
      </c>
      <c r="C329" s="8" t="str">
        <f t="shared" si="37"/>
        <v>主动技能2</v>
      </c>
      <c r="D329" s="8">
        <f t="shared" ref="D329:D392" si="39">IF(D328=D$5,1,D328+1)</f>
        <v>3</v>
      </c>
      <c r="E329" s="8">
        <f t="shared" ref="E329:E392" si="40">IF(E328=E$5,2,E328+1)</f>
        <v>4</v>
      </c>
      <c r="F329" s="8">
        <f t="shared" ref="F329:F392" si="41">IF(D329=1,IF(F328=$F$5,1,F328+1),F328)</f>
        <v>2</v>
      </c>
      <c r="G329" s="8">
        <f t="shared" si="38"/>
        <v>6</v>
      </c>
      <c r="H329" t="str">
        <f t="shared" si="35"/>
        <v>莉莉丝主动技能2等级3</v>
      </c>
      <c r="I329" t="str">
        <f t="shared" si="36"/>
        <v>莉莉丝主动技能2等级4</v>
      </c>
      <c r="J329" s="1">
        <v>323</v>
      </c>
      <c r="K329" s="1">
        <f>VLOOKUP(H329,主动技能!$A:$B,2,FALSE)</f>
        <v>10060203</v>
      </c>
      <c r="L329" s="1">
        <f>_xlfn.IFNA(VLOOKUP(I329,主动技能!$A:$B,2,FALSE),0)</f>
        <v>10060204</v>
      </c>
      <c r="M329">
        <f>_xlfn.IFNA(VLOOKUP(D329+1,角色属性概况!I:J,2,FALSE),999)</f>
        <v>10</v>
      </c>
      <c r="N329" s="1" t="s">
        <v>249</v>
      </c>
      <c r="O329" s="1">
        <f>VLOOKUP(E329,角色属性概况!Q:R,2,FALSE)</f>
        <v>800</v>
      </c>
      <c r="P329" s="1">
        <v>0</v>
      </c>
      <c r="Q329" s="1">
        <v>0</v>
      </c>
    </row>
    <row r="330" spans="2:17" x14ac:dyDescent="0.15">
      <c r="B330" s="8" t="str">
        <f>VLOOKUP(G330,角色!A:B,2,FALSE)</f>
        <v>莉莉丝</v>
      </c>
      <c r="C330" s="8" t="str">
        <f t="shared" si="37"/>
        <v>主动技能2</v>
      </c>
      <c r="D330" s="8">
        <f t="shared" si="39"/>
        <v>4</v>
      </c>
      <c r="E330" s="8">
        <f t="shared" si="40"/>
        <v>5</v>
      </c>
      <c r="F330" s="8">
        <f t="shared" si="41"/>
        <v>2</v>
      </c>
      <c r="G330" s="8">
        <f t="shared" si="38"/>
        <v>6</v>
      </c>
      <c r="H330" t="str">
        <f t="shared" si="35"/>
        <v>莉莉丝主动技能2等级4</v>
      </c>
      <c r="I330" t="str">
        <f t="shared" si="36"/>
        <v>莉莉丝主动技能2等级5</v>
      </c>
      <c r="J330" s="1">
        <v>324</v>
      </c>
      <c r="K330" s="1">
        <f>VLOOKUP(H330,主动技能!$A:$B,2,FALSE)</f>
        <v>10060204</v>
      </c>
      <c r="L330" s="1">
        <f>_xlfn.IFNA(VLOOKUP(I330,主动技能!$A:$B,2,FALSE),0)</f>
        <v>10060205</v>
      </c>
      <c r="M330">
        <f>_xlfn.IFNA(VLOOKUP(D330+1,角色属性概况!I:J,2,FALSE),999)</f>
        <v>15</v>
      </c>
      <c r="N330" s="1" t="s">
        <v>249</v>
      </c>
      <c r="O330" s="1">
        <f>VLOOKUP(E330,角色属性概况!Q:R,2,FALSE)</f>
        <v>1200</v>
      </c>
      <c r="P330" s="1">
        <v>0</v>
      </c>
      <c r="Q330" s="1">
        <v>0</v>
      </c>
    </row>
    <row r="331" spans="2:17" x14ac:dyDescent="0.15">
      <c r="B331" s="8" t="str">
        <f>VLOOKUP(G331,角色!A:B,2,FALSE)</f>
        <v>莉莉丝</v>
      </c>
      <c r="C331" s="8" t="str">
        <f t="shared" si="37"/>
        <v>主动技能2</v>
      </c>
      <c r="D331" s="8">
        <f t="shared" si="39"/>
        <v>5</v>
      </c>
      <c r="E331" s="8">
        <f t="shared" si="40"/>
        <v>6</v>
      </c>
      <c r="F331" s="8">
        <f t="shared" si="41"/>
        <v>2</v>
      </c>
      <c r="G331" s="8">
        <f t="shared" si="38"/>
        <v>6</v>
      </c>
      <c r="H331" t="str">
        <f t="shared" si="35"/>
        <v>莉莉丝主动技能2等级5</v>
      </c>
      <c r="I331" t="str">
        <f t="shared" si="36"/>
        <v>莉莉丝主动技能2等级6</v>
      </c>
      <c r="J331" s="1">
        <v>325</v>
      </c>
      <c r="K331" s="1">
        <f>VLOOKUP(H331,主动技能!$A:$B,2,FALSE)</f>
        <v>10060205</v>
      </c>
      <c r="L331" s="1">
        <f>_xlfn.IFNA(VLOOKUP(I331,主动技能!$A:$B,2,FALSE),0)</f>
        <v>10060206</v>
      </c>
      <c r="M331">
        <f>_xlfn.IFNA(VLOOKUP(D331+1,角色属性概况!I:J,2,FALSE),999)</f>
        <v>20</v>
      </c>
      <c r="N331" s="1" t="s">
        <v>249</v>
      </c>
      <c r="O331" s="1">
        <f>VLOOKUP(E331,角色属性概况!Q:R,2,FALSE)</f>
        <v>1700</v>
      </c>
      <c r="P331" s="1">
        <v>0</v>
      </c>
      <c r="Q331" s="1">
        <v>0</v>
      </c>
    </row>
    <row r="332" spans="2:17" x14ac:dyDescent="0.15">
      <c r="B332" s="8" t="str">
        <f>VLOOKUP(G332,角色!A:B,2,FALSE)</f>
        <v>莉莉丝</v>
      </c>
      <c r="C332" s="8" t="str">
        <f t="shared" si="37"/>
        <v>主动技能2</v>
      </c>
      <c r="D332" s="8">
        <f t="shared" si="39"/>
        <v>6</v>
      </c>
      <c r="E332" s="8">
        <f t="shared" si="40"/>
        <v>7</v>
      </c>
      <c r="F332" s="8">
        <f t="shared" si="41"/>
        <v>2</v>
      </c>
      <c r="G332" s="8">
        <f t="shared" si="38"/>
        <v>6</v>
      </c>
      <c r="H332" t="str">
        <f t="shared" si="35"/>
        <v>莉莉丝主动技能2等级6</v>
      </c>
      <c r="I332" t="str">
        <f t="shared" si="36"/>
        <v>莉莉丝主动技能2等级7</v>
      </c>
      <c r="J332" s="1">
        <v>326</v>
      </c>
      <c r="K332" s="1">
        <f>VLOOKUP(H332,主动技能!$A:$B,2,FALSE)</f>
        <v>10060206</v>
      </c>
      <c r="L332" s="1">
        <f>_xlfn.IFNA(VLOOKUP(I332,主动技能!$A:$B,2,FALSE),0)</f>
        <v>10060207</v>
      </c>
      <c r="M332">
        <f>_xlfn.IFNA(VLOOKUP(D332+1,角色属性概况!I:J,2,FALSE),999)</f>
        <v>25</v>
      </c>
      <c r="N332" s="1" t="s">
        <v>249</v>
      </c>
      <c r="O332" s="1">
        <f>VLOOKUP(E332,角色属性概况!Q:R,2,FALSE)</f>
        <v>2400</v>
      </c>
      <c r="P332" s="1">
        <v>0</v>
      </c>
      <c r="Q332" s="1">
        <v>0</v>
      </c>
    </row>
    <row r="333" spans="2:17" x14ac:dyDescent="0.15">
      <c r="B333" s="8" t="str">
        <f>VLOOKUP(G333,角色!A:B,2,FALSE)</f>
        <v>莉莉丝</v>
      </c>
      <c r="C333" s="8" t="str">
        <f t="shared" si="37"/>
        <v>主动技能2</v>
      </c>
      <c r="D333" s="8">
        <f t="shared" si="39"/>
        <v>7</v>
      </c>
      <c r="E333" s="8">
        <f t="shared" si="40"/>
        <v>8</v>
      </c>
      <c r="F333" s="8">
        <f t="shared" si="41"/>
        <v>2</v>
      </c>
      <c r="G333" s="8">
        <f t="shared" si="38"/>
        <v>6</v>
      </c>
      <c r="H333" t="str">
        <f t="shared" si="35"/>
        <v>莉莉丝主动技能2等级7</v>
      </c>
      <c r="I333" t="str">
        <f t="shared" si="36"/>
        <v>莉莉丝主动技能2等级8</v>
      </c>
      <c r="J333" s="1">
        <v>327</v>
      </c>
      <c r="K333" s="1">
        <f>VLOOKUP(H333,主动技能!$A:$B,2,FALSE)</f>
        <v>10060207</v>
      </c>
      <c r="L333" s="1">
        <f>_xlfn.IFNA(VLOOKUP(I333,主动技能!$A:$B,2,FALSE),0)</f>
        <v>10060208</v>
      </c>
      <c r="M333">
        <f>_xlfn.IFNA(VLOOKUP(D333+1,角色属性概况!I:J,2,FALSE),999)</f>
        <v>30</v>
      </c>
      <c r="N333" s="1" t="s">
        <v>249</v>
      </c>
      <c r="O333" s="1">
        <f>VLOOKUP(E333,角色属性概况!Q:R,2,FALSE)</f>
        <v>3500</v>
      </c>
      <c r="P333" s="1">
        <v>0</v>
      </c>
      <c r="Q333" s="1">
        <v>0</v>
      </c>
    </row>
    <row r="334" spans="2:17" x14ac:dyDescent="0.15">
      <c r="B334" s="8" t="str">
        <f>VLOOKUP(G334,角色!A:B,2,FALSE)</f>
        <v>莉莉丝</v>
      </c>
      <c r="C334" s="8" t="str">
        <f t="shared" si="37"/>
        <v>主动技能2</v>
      </c>
      <c r="D334" s="8">
        <f t="shared" si="39"/>
        <v>8</v>
      </c>
      <c r="E334" s="8">
        <f t="shared" si="40"/>
        <v>9</v>
      </c>
      <c r="F334" s="8">
        <f t="shared" si="41"/>
        <v>2</v>
      </c>
      <c r="G334" s="8">
        <f t="shared" si="38"/>
        <v>6</v>
      </c>
      <c r="H334" t="str">
        <f t="shared" si="35"/>
        <v>莉莉丝主动技能2等级8</v>
      </c>
      <c r="I334" t="str">
        <f t="shared" si="36"/>
        <v>莉莉丝主动技能2等级9</v>
      </c>
      <c r="J334" s="1">
        <v>328</v>
      </c>
      <c r="K334" s="1">
        <f>VLOOKUP(H334,主动技能!$A:$B,2,FALSE)</f>
        <v>10060208</v>
      </c>
      <c r="L334" s="1">
        <f>_xlfn.IFNA(VLOOKUP(I334,主动技能!$A:$B,2,FALSE),0)</f>
        <v>10060209</v>
      </c>
      <c r="M334">
        <f>_xlfn.IFNA(VLOOKUP(D334+1,角色属性概况!I:J,2,FALSE),999)</f>
        <v>35</v>
      </c>
      <c r="N334" s="1" t="s">
        <v>249</v>
      </c>
      <c r="O334" s="1">
        <f>VLOOKUP(E334,角色属性概况!Q:R,2,FALSE)</f>
        <v>4900</v>
      </c>
      <c r="P334" s="1">
        <v>0</v>
      </c>
      <c r="Q334" s="1">
        <v>0</v>
      </c>
    </row>
    <row r="335" spans="2:17" x14ac:dyDescent="0.15">
      <c r="B335" s="8" t="str">
        <f>VLOOKUP(G335,角色!A:B,2,FALSE)</f>
        <v>莉莉丝</v>
      </c>
      <c r="C335" s="8" t="str">
        <f t="shared" si="37"/>
        <v>主动技能2</v>
      </c>
      <c r="D335" s="8">
        <f t="shared" si="39"/>
        <v>9</v>
      </c>
      <c r="E335" s="8">
        <f t="shared" si="40"/>
        <v>10</v>
      </c>
      <c r="F335" s="8">
        <f t="shared" si="41"/>
        <v>2</v>
      </c>
      <c r="G335" s="8">
        <f t="shared" si="38"/>
        <v>6</v>
      </c>
      <c r="H335" t="str">
        <f t="shared" si="35"/>
        <v>莉莉丝主动技能2等级9</v>
      </c>
      <c r="I335" t="str">
        <f t="shared" si="36"/>
        <v>莉莉丝主动技能2等级10</v>
      </c>
      <c r="J335" s="1">
        <v>329</v>
      </c>
      <c r="K335" s="1">
        <f>VLOOKUP(H335,主动技能!$A:$B,2,FALSE)</f>
        <v>10060209</v>
      </c>
      <c r="L335" s="1">
        <f>_xlfn.IFNA(VLOOKUP(I335,主动技能!$A:$B,2,FALSE),0)</f>
        <v>10060210</v>
      </c>
      <c r="M335">
        <f>_xlfn.IFNA(VLOOKUP(D335+1,角色属性概况!I:J,2,FALSE),999)</f>
        <v>40</v>
      </c>
      <c r="N335" s="1" t="s">
        <v>249</v>
      </c>
      <c r="O335" s="1">
        <f>VLOOKUP(E335,角色属性概况!Q:R,2,FALSE)</f>
        <v>7000</v>
      </c>
      <c r="P335" s="1">
        <v>0</v>
      </c>
      <c r="Q335" s="1">
        <v>0</v>
      </c>
    </row>
    <row r="336" spans="2:17" x14ac:dyDescent="0.15">
      <c r="B336" s="8" t="str">
        <f>VLOOKUP(G336,角色!A:B,2,FALSE)</f>
        <v>莉莉丝</v>
      </c>
      <c r="C336" s="8" t="str">
        <f t="shared" si="37"/>
        <v>主动技能2</v>
      </c>
      <c r="D336" s="8">
        <f t="shared" si="39"/>
        <v>10</v>
      </c>
      <c r="E336" s="8">
        <f t="shared" si="40"/>
        <v>11</v>
      </c>
      <c r="F336" s="8">
        <f t="shared" si="41"/>
        <v>2</v>
      </c>
      <c r="G336" s="8">
        <f t="shared" si="38"/>
        <v>6</v>
      </c>
      <c r="H336" t="str">
        <f t="shared" si="35"/>
        <v>莉莉丝主动技能2等级10</v>
      </c>
      <c r="I336" t="str">
        <f t="shared" si="36"/>
        <v>莉莉丝主动技能2等级11</v>
      </c>
      <c r="J336" s="1">
        <v>330</v>
      </c>
      <c r="K336" s="1">
        <f>VLOOKUP(H336,主动技能!$A:$B,2,FALSE)</f>
        <v>10060210</v>
      </c>
      <c r="L336" s="1">
        <f>_xlfn.IFNA(VLOOKUP(I336,主动技能!$A:$B,2,FALSE),0)</f>
        <v>10060211</v>
      </c>
      <c r="M336">
        <f>_xlfn.IFNA(VLOOKUP(D336+1,角色属性概况!I:J,2,FALSE),999)</f>
        <v>45</v>
      </c>
      <c r="N336" s="1" t="s">
        <v>249</v>
      </c>
      <c r="O336" s="1">
        <f>VLOOKUP(E336,角色属性概况!Q:R,2,FALSE)</f>
        <v>9900</v>
      </c>
      <c r="P336" s="1">
        <v>0</v>
      </c>
      <c r="Q336" s="1">
        <v>0</v>
      </c>
    </row>
    <row r="337" spans="2:17" x14ac:dyDescent="0.15">
      <c r="B337" s="8" t="str">
        <f>VLOOKUP(G337,角色!A:B,2,FALSE)</f>
        <v>莉莉丝</v>
      </c>
      <c r="C337" s="8" t="str">
        <f t="shared" si="37"/>
        <v>主动技能2</v>
      </c>
      <c r="D337" s="8">
        <f t="shared" si="39"/>
        <v>11</v>
      </c>
      <c r="E337" s="8">
        <f t="shared" si="40"/>
        <v>12</v>
      </c>
      <c r="F337" s="8">
        <f t="shared" si="41"/>
        <v>2</v>
      </c>
      <c r="G337" s="8">
        <f t="shared" si="38"/>
        <v>6</v>
      </c>
      <c r="H337" t="str">
        <f t="shared" si="35"/>
        <v>莉莉丝主动技能2等级11</v>
      </c>
      <c r="I337" t="str">
        <f t="shared" si="36"/>
        <v>莉莉丝主动技能2等级12</v>
      </c>
      <c r="J337" s="1">
        <v>331</v>
      </c>
      <c r="K337" s="1">
        <f>VLOOKUP(H337,主动技能!$A:$B,2,FALSE)</f>
        <v>10060211</v>
      </c>
      <c r="L337" s="1">
        <f>_xlfn.IFNA(VLOOKUP(I337,主动技能!$A:$B,2,FALSE),0)</f>
        <v>10060212</v>
      </c>
      <c r="M337">
        <f>_xlfn.IFNA(VLOOKUP(D337+1,角色属性概况!I:J,2,FALSE),999)</f>
        <v>50</v>
      </c>
      <c r="N337" s="1" t="s">
        <v>249</v>
      </c>
      <c r="O337" s="1">
        <f>VLOOKUP(E337,角色属性概况!Q:R,2,FALSE)</f>
        <v>14100</v>
      </c>
      <c r="P337" s="1">
        <v>0</v>
      </c>
      <c r="Q337" s="1">
        <v>0</v>
      </c>
    </row>
    <row r="338" spans="2:17" x14ac:dyDescent="0.15">
      <c r="B338" s="8" t="str">
        <f>VLOOKUP(G338,角色!A:B,2,FALSE)</f>
        <v>莉莉丝</v>
      </c>
      <c r="C338" s="8" t="str">
        <f t="shared" si="37"/>
        <v>主动技能2</v>
      </c>
      <c r="D338" s="8">
        <f t="shared" si="39"/>
        <v>12</v>
      </c>
      <c r="E338" s="8">
        <f t="shared" si="40"/>
        <v>13</v>
      </c>
      <c r="F338" s="8">
        <f t="shared" si="41"/>
        <v>2</v>
      </c>
      <c r="G338" s="8">
        <f t="shared" si="38"/>
        <v>6</v>
      </c>
      <c r="H338" t="str">
        <f t="shared" si="35"/>
        <v>莉莉丝主动技能2等级12</v>
      </c>
      <c r="I338" t="str">
        <f t="shared" si="36"/>
        <v>莉莉丝主动技能2等级13</v>
      </c>
      <c r="J338" s="1">
        <v>332</v>
      </c>
      <c r="K338" s="1">
        <f>VLOOKUP(H338,主动技能!$A:$B,2,FALSE)</f>
        <v>10060212</v>
      </c>
      <c r="L338" s="1">
        <f>_xlfn.IFNA(VLOOKUP(I338,主动技能!$A:$B,2,FALSE),0)</f>
        <v>10060213</v>
      </c>
      <c r="M338">
        <f>_xlfn.IFNA(VLOOKUP(D338+1,角色属性概况!I:J,2,FALSE),999)</f>
        <v>55</v>
      </c>
      <c r="N338" s="1" t="s">
        <v>249</v>
      </c>
      <c r="O338" s="1">
        <f>VLOOKUP(E338,角色属性概况!Q:R,2,FALSE)</f>
        <v>20000</v>
      </c>
      <c r="P338" s="1">
        <v>0</v>
      </c>
      <c r="Q338" s="1">
        <v>0</v>
      </c>
    </row>
    <row r="339" spans="2:17" x14ac:dyDescent="0.15">
      <c r="B339" s="8" t="str">
        <f>VLOOKUP(G339,角色!A:B,2,FALSE)</f>
        <v>莉莉丝</v>
      </c>
      <c r="C339" s="8" t="str">
        <f t="shared" si="37"/>
        <v>主动技能2</v>
      </c>
      <c r="D339" s="8">
        <f t="shared" si="39"/>
        <v>13</v>
      </c>
      <c r="E339" s="8">
        <f t="shared" si="40"/>
        <v>14</v>
      </c>
      <c r="F339" s="8">
        <f t="shared" si="41"/>
        <v>2</v>
      </c>
      <c r="G339" s="8">
        <f t="shared" si="38"/>
        <v>6</v>
      </c>
      <c r="H339" t="str">
        <f t="shared" si="35"/>
        <v>莉莉丝主动技能2等级13</v>
      </c>
      <c r="I339" t="str">
        <f t="shared" si="36"/>
        <v>莉莉丝主动技能2等级14</v>
      </c>
      <c r="J339" s="1">
        <v>333</v>
      </c>
      <c r="K339" s="1">
        <f>VLOOKUP(H339,主动技能!$A:$B,2,FALSE)</f>
        <v>10060213</v>
      </c>
      <c r="L339" s="1">
        <f>_xlfn.IFNA(VLOOKUP(I339,主动技能!$A:$B,2,FALSE),0)</f>
        <v>10060214</v>
      </c>
      <c r="M339">
        <f>_xlfn.IFNA(VLOOKUP(D339+1,角色属性概况!I:J,2,FALSE),999)</f>
        <v>60</v>
      </c>
      <c r="N339" s="1" t="s">
        <v>249</v>
      </c>
      <c r="O339" s="1">
        <f>VLOOKUP(E339,角色属性概况!Q:R,2,FALSE)</f>
        <v>28300</v>
      </c>
      <c r="P339" s="1">
        <v>0</v>
      </c>
      <c r="Q339" s="1">
        <v>0</v>
      </c>
    </row>
    <row r="340" spans="2:17" x14ac:dyDescent="0.15">
      <c r="B340" s="8" t="str">
        <f>VLOOKUP(G340,角色!A:B,2,FALSE)</f>
        <v>莉莉丝</v>
      </c>
      <c r="C340" s="8" t="str">
        <f t="shared" si="37"/>
        <v>主动技能2</v>
      </c>
      <c r="D340" s="8">
        <f t="shared" si="39"/>
        <v>14</v>
      </c>
      <c r="E340" s="8">
        <f t="shared" si="40"/>
        <v>15</v>
      </c>
      <c r="F340" s="8">
        <f t="shared" si="41"/>
        <v>2</v>
      </c>
      <c r="G340" s="8">
        <f t="shared" si="38"/>
        <v>6</v>
      </c>
      <c r="H340" t="str">
        <f t="shared" si="35"/>
        <v>莉莉丝主动技能2等级14</v>
      </c>
      <c r="I340" t="str">
        <f t="shared" si="36"/>
        <v>莉莉丝主动技能2等级15</v>
      </c>
      <c r="J340" s="1">
        <v>334</v>
      </c>
      <c r="K340" s="1">
        <f>VLOOKUP(H340,主动技能!$A:$B,2,FALSE)</f>
        <v>10060214</v>
      </c>
      <c r="L340" s="1">
        <f>_xlfn.IFNA(VLOOKUP(I340,主动技能!$A:$B,2,FALSE),0)</f>
        <v>10060215</v>
      </c>
      <c r="M340">
        <f>_xlfn.IFNA(VLOOKUP(D340+1,角色属性概况!I:J,2,FALSE),999)</f>
        <v>65</v>
      </c>
      <c r="N340" s="1" t="s">
        <v>249</v>
      </c>
      <c r="O340" s="1">
        <f>VLOOKUP(E340,角色属性概况!Q:R,2,FALSE)</f>
        <v>40100</v>
      </c>
      <c r="P340" s="1">
        <v>0</v>
      </c>
      <c r="Q340" s="1">
        <v>0</v>
      </c>
    </row>
    <row r="341" spans="2:17" x14ac:dyDescent="0.15">
      <c r="B341" s="8" t="str">
        <f>VLOOKUP(G341,角色!A:B,2,FALSE)</f>
        <v>莉莉丝</v>
      </c>
      <c r="C341" s="8" t="str">
        <f t="shared" si="37"/>
        <v>主动技能2</v>
      </c>
      <c r="D341" s="8">
        <f t="shared" si="39"/>
        <v>15</v>
      </c>
      <c r="E341" s="8">
        <f t="shared" si="40"/>
        <v>16</v>
      </c>
      <c r="F341" s="8">
        <f t="shared" si="41"/>
        <v>2</v>
      </c>
      <c r="G341" s="8">
        <f t="shared" si="38"/>
        <v>6</v>
      </c>
      <c r="H341" t="str">
        <f t="shared" si="35"/>
        <v>莉莉丝主动技能2等级15</v>
      </c>
      <c r="I341" t="str">
        <f t="shared" si="36"/>
        <v>莉莉丝主动技能2等级16</v>
      </c>
      <c r="J341" s="1">
        <v>335</v>
      </c>
      <c r="K341" s="1">
        <f>VLOOKUP(H341,主动技能!$A:$B,2,FALSE)</f>
        <v>10060215</v>
      </c>
      <c r="L341" s="1">
        <f>_xlfn.IFNA(VLOOKUP(I341,主动技能!$A:$B,2,FALSE),0)</f>
        <v>10060216</v>
      </c>
      <c r="M341">
        <f>_xlfn.IFNA(VLOOKUP(D341+1,角色属性概况!I:J,2,FALSE),999)</f>
        <v>70</v>
      </c>
      <c r="N341" s="1" t="s">
        <v>249</v>
      </c>
      <c r="O341" s="1">
        <f>VLOOKUP(E341,角色属性概况!Q:R,2,FALSE)</f>
        <v>56700</v>
      </c>
      <c r="P341" s="1">
        <v>0</v>
      </c>
      <c r="Q341" s="1">
        <v>0</v>
      </c>
    </row>
    <row r="342" spans="2:17" x14ac:dyDescent="0.15">
      <c r="B342" s="8" t="str">
        <f>VLOOKUP(G342,角色!A:B,2,FALSE)</f>
        <v>莉莉丝</v>
      </c>
      <c r="C342" s="8" t="str">
        <f t="shared" si="37"/>
        <v>主动技能2</v>
      </c>
      <c r="D342" s="8">
        <f t="shared" si="39"/>
        <v>16</v>
      </c>
      <c r="E342" s="8">
        <f t="shared" si="40"/>
        <v>17</v>
      </c>
      <c r="F342" s="8">
        <f t="shared" si="41"/>
        <v>2</v>
      </c>
      <c r="G342" s="8">
        <f t="shared" si="38"/>
        <v>6</v>
      </c>
      <c r="H342" t="str">
        <f t="shared" si="35"/>
        <v>莉莉丝主动技能2等级16</v>
      </c>
      <c r="I342" t="str">
        <f t="shared" si="36"/>
        <v>莉莉丝主动技能2等级17</v>
      </c>
      <c r="J342" s="1">
        <v>336</v>
      </c>
      <c r="K342" s="1">
        <f>VLOOKUP(H342,主动技能!$A:$B,2,FALSE)</f>
        <v>10060216</v>
      </c>
      <c r="L342" s="1">
        <f>_xlfn.IFNA(VLOOKUP(I342,主动技能!$A:$B,2,FALSE),0)</f>
        <v>10060217</v>
      </c>
      <c r="M342">
        <f>_xlfn.IFNA(VLOOKUP(D342+1,角色属性概况!I:J,2,FALSE),999)</f>
        <v>75</v>
      </c>
      <c r="N342" s="1" t="s">
        <v>249</v>
      </c>
      <c r="O342" s="1">
        <f>VLOOKUP(E342,角色属性概况!Q:R,2,FALSE)</f>
        <v>80400</v>
      </c>
      <c r="P342" s="1">
        <v>0</v>
      </c>
      <c r="Q342" s="1">
        <v>0</v>
      </c>
    </row>
    <row r="343" spans="2:17" x14ac:dyDescent="0.15">
      <c r="B343" s="8" t="str">
        <f>VLOOKUP(G343,角色!A:B,2,FALSE)</f>
        <v>莉莉丝</v>
      </c>
      <c r="C343" s="8" t="str">
        <f t="shared" si="37"/>
        <v>主动技能2</v>
      </c>
      <c r="D343" s="8">
        <f t="shared" si="39"/>
        <v>17</v>
      </c>
      <c r="E343" s="8">
        <f t="shared" si="40"/>
        <v>18</v>
      </c>
      <c r="F343" s="8">
        <f t="shared" si="41"/>
        <v>2</v>
      </c>
      <c r="G343" s="8">
        <f t="shared" si="38"/>
        <v>6</v>
      </c>
      <c r="H343" t="str">
        <f t="shared" si="35"/>
        <v>莉莉丝主动技能2等级17</v>
      </c>
      <c r="I343" t="str">
        <f t="shared" si="36"/>
        <v>莉莉丝主动技能2等级18</v>
      </c>
      <c r="J343" s="1">
        <v>337</v>
      </c>
      <c r="K343" s="1">
        <f>VLOOKUP(H343,主动技能!$A:$B,2,FALSE)</f>
        <v>10060217</v>
      </c>
      <c r="L343" s="1">
        <f>_xlfn.IFNA(VLOOKUP(I343,主动技能!$A:$B,2,FALSE),0)</f>
        <v>10060218</v>
      </c>
      <c r="M343">
        <f>_xlfn.IFNA(VLOOKUP(D343+1,角色属性概况!I:J,2,FALSE),999)</f>
        <v>80</v>
      </c>
      <c r="N343" s="1" t="s">
        <v>249</v>
      </c>
      <c r="O343" s="1">
        <f>VLOOKUP(E343,角色属性概况!Q:R,2,FALSE)</f>
        <v>113800</v>
      </c>
      <c r="P343" s="1">
        <v>0</v>
      </c>
      <c r="Q343" s="1">
        <v>0</v>
      </c>
    </row>
    <row r="344" spans="2:17" x14ac:dyDescent="0.15">
      <c r="B344" s="8" t="str">
        <f>VLOOKUP(G344,角色!A:B,2,FALSE)</f>
        <v>莉莉丝</v>
      </c>
      <c r="C344" s="8" t="str">
        <f t="shared" si="37"/>
        <v>主动技能2</v>
      </c>
      <c r="D344" s="8">
        <f t="shared" si="39"/>
        <v>18</v>
      </c>
      <c r="E344" s="8">
        <f t="shared" si="40"/>
        <v>19</v>
      </c>
      <c r="F344" s="8">
        <f t="shared" si="41"/>
        <v>2</v>
      </c>
      <c r="G344" s="8">
        <f t="shared" si="38"/>
        <v>6</v>
      </c>
      <c r="H344" t="str">
        <f t="shared" ref="H344:H407" si="42">$B344&amp;$C344&amp;D$6&amp;D344</f>
        <v>莉莉丝主动技能2等级18</v>
      </c>
      <c r="I344" t="str">
        <f t="shared" ref="I344:I407" si="43">$B344&amp;$C344&amp;E$6&amp;E344</f>
        <v>莉莉丝主动技能2等级19</v>
      </c>
      <c r="J344" s="1">
        <v>338</v>
      </c>
      <c r="K344" s="1">
        <f>VLOOKUP(H344,主动技能!$A:$B,2,FALSE)</f>
        <v>10060218</v>
      </c>
      <c r="L344" s="1">
        <f>_xlfn.IFNA(VLOOKUP(I344,主动技能!$A:$B,2,FALSE),0)</f>
        <v>10060219</v>
      </c>
      <c r="M344">
        <f>_xlfn.IFNA(VLOOKUP(D344+1,角色属性概况!I:J,2,FALSE),999)</f>
        <v>85</v>
      </c>
      <c r="N344" s="1" t="s">
        <v>249</v>
      </c>
      <c r="O344" s="1">
        <f>VLOOKUP(E344,角色属性概况!Q:R,2,FALSE)</f>
        <v>161100</v>
      </c>
      <c r="P344" s="1">
        <v>0</v>
      </c>
      <c r="Q344" s="1">
        <v>0</v>
      </c>
    </row>
    <row r="345" spans="2:17" x14ac:dyDescent="0.15">
      <c r="B345" s="8" t="str">
        <f>VLOOKUP(G345,角色!A:B,2,FALSE)</f>
        <v>莉莉丝</v>
      </c>
      <c r="C345" s="8" t="str">
        <f t="shared" si="37"/>
        <v>主动技能2</v>
      </c>
      <c r="D345" s="8">
        <f t="shared" si="39"/>
        <v>19</v>
      </c>
      <c r="E345" s="8">
        <f t="shared" si="40"/>
        <v>20</v>
      </c>
      <c r="F345" s="8">
        <f t="shared" si="41"/>
        <v>2</v>
      </c>
      <c r="G345" s="8">
        <f t="shared" si="38"/>
        <v>6</v>
      </c>
      <c r="H345" t="str">
        <f t="shared" si="42"/>
        <v>莉莉丝主动技能2等级19</v>
      </c>
      <c r="I345" t="str">
        <f t="shared" si="43"/>
        <v>莉莉丝主动技能2等级20</v>
      </c>
      <c r="J345" s="1">
        <v>339</v>
      </c>
      <c r="K345" s="1">
        <f>VLOOKUP(H345,主动技能!$A:$B,2,FALSE)</f>
        <v>10060219</v>
      </c>
      <c r="L345" s="1">
        <f>_xlfn.IFNA(VLOOKUP(I345,主动技能!$A:$B,2,FALSE),0)</f>
        <v>10060220</v>
      </c>
      <c r="M345">
        <f>_xlfn.IFNA(VLOOKUP(D345+1,角色属性概况!I:J,2,FALSE),999)</f>
        <v>90</v>
      </c>
      <c r="N345" s="1" t="s">
        <v>249</v>
      </c>
      <c r="O345" s="1">
        <f>VLOOKUP(E345,角色属性概况!Q:R,2,FALSE)</f>
        <v>228100</v>
      </c>
      <c r="P345" s="1">
        <v>0</v>
      </c>
      <c r="Q345" s="1">
        <v>0</v>
      </c>
    </row>
    <row r="346" spans="2:17" x14ac:dyDescent="0.15">
      <c r="B346" s="8" t="str">
        <f>VLOOKUP(G346,角色!A:B,2,FALSE)</f>
        <v>莉莉丝</v>
      </c>
      <c r="C346" s="8" t="str">
        <f t="shared" si="37"/>
        <v>主动技能2</v>
      </c>
      <c r="D346" s="8">
        <f t="shared" si="39"/>
        <v>20</v>
      </c>
      <c r="E346" s="8">
        <f t="shared" si="40"/>
        <v>21</v>
      </c>
      <c r="F346" s="8">
        <f t="shared" si="41"/>
        <v>2</v>
      </c>
      <c r="G346" s="8">
        <f t="shared" si="38"/>
        <v>6</v>
      </c>
      <c r="H346" t="str">
        <f t="shared" si="42"/>
        <v>莉莉丝主动技能2等级20</v>
      </c>
      <c r="I346" t="str">
        <f t="shared" si="43"/>
        <v>莉莉丝主动技能2等级21</v>
      </c>
      <c r="J346" s="1">
        <v>340</v>
      </c>
      <c r="K346" s="1">
        <f>VLOOKUP(H346,主动技能!$A:$B,2,FALSE)</f>
        <v>10060220</v>
      </c>
      <c r="L346" s="1">
        <f>_xlfn.IFNA(VLOOKUP(I346,主动技能!$A:$B,2,FALSE),0)</f>
        <v>0</v>
      </c>
      <c r="M346">
        <f>_xlfn.IFNA(VLOOKUP(D346+1,角色属性概况!I:J,2,FALSE),999)</f>
        <v>100</v>
      </c>
      <c r="N346" s="1" t="s">
        <v>249</v>
      </c>
      <c r="O346" s="1">
        <f>VLOOKUP(E346,角色属性概况!Q:R,2,FALSE)</f>
        <v>780200</v>
      </c>
      <c r="P346" s="1">
        <v>0</v>
      </c>
      <c r="Q346" s="1">
        <v>0</v>
      </c>
    </row>
    <row r="347" spans="2:17" x14ac:dyDescent="0.15">
      <c r="B347" s="8" t="str">
        <f>VLOOKUP(G347,角色!A:B,2,FALSE)</f>
        <v>莉莉丝</v>
      </c>
      <c r="C347" s="8" t="str">
        <f t="shared" si="37"/>
        <v>主动技能3</v>
      </c>
      <c r="D347" s="8">
        <f t="shared" si="39"/>
        <v>1</v>
      </c>
      <c r="E347" s="8">
        <f t="shared" si="40"/>
        <v>2</v>
      </c>
      <c r="F347" s="8">
        <f t="shared" si="41"/>
        <v>3</v>
      </c>
      <c r="G347" s="8">
        <f t="shared" si="38"/>
        <v>6</v>
      </c>
      <c r="H347" t="str">
        <f t="shared" si="42"/>
        <v>莉莉丝主动技能3等级1</v>
      </c>
      <c r="I347" t="str">
        <f t="shared" si="43"/>
        <v>莉莉丝主动技能3等级2</v>
      </c>
      <c r="J347" s="1">
        <v>341</v>
      </c>
      <c r="K347" s="1">
        <f>VLOOKUP(H347,主动技能!$A:$B,2,FALSE)</f>
        <v>10060301</v>
      </c>
      <c r="L347" s="1">
        <f>_xlfn.IFNA(VLOOKUP(I347,主动技能!$A:$B,2,FALSE),0)</f>
        <v>10060302</v>
      </c>
      <c r="M347">
        <f>_xlfn.IFNA(VLOOKUP(D347+1,角色属性概况!I:J,2,FALSE),999)</f>
        <v>2</v>
      </c>
      <c r="N347" s="1" t="s">
        <v>249</v>
      </c>
      <c r="O347" s="1">
        <f>VLOOKUP(E347,角色属性概况!Q:R,2,FALSE)</f>
        <v>500</v>
      </c>
      <c r="P347" s="1">
        <v>0</v>
      </c>
      <c r="Q347" s="1">
        <v>0</v>
      </c>
    </row>
    <row r="348" spans="2:17" x14ac:dyDescent="0.15">
      <c r="B348" s="8" t="str">
        <f>VLOOKUP(G348,角色!A:B,2,FALSE)</f>
        <v>莉莉丝</v>
      </c>
      <c r="C348" s="8" t="str">
        <f t="shared" si="37"/>
        <v>主动技能3</v>
      </c>
      <c r="D348" s="8">
        <f t="shared" si="39"/>
        <v>2</v>
      </c>
      <c r="E348" s="8">
        <f t="shared" si="40"/>
        <v>3</v>
      </c>
      <c r="F348" s="8">
        <f t="shared" si="41"/>
        <v>3</v>
      </c>
      <c r="G348" s="8">
        <f t="shared" si="38"/>
        <v>6</v>
      </c>
      <c r="H348" t="str">
        <f t="shared" si="42"/>
        <v>莉莉丝主动技能3等级2</v>
      </c>
      <c r="I348" t="str">
        <f t="shared" si="43"/>
        <v>莉莉丝主动技能3等级3</v>
      </c>
      <c r="J348" s="1">
        <v>342</v>
      </c>
      <c r="K348" s="1">
        <f>VLOOKUP(H348,主动技能!$A:$B,2,FALSE)</f>
        <v>10060302</v>
      </c>
      <c r="L348" s="1">
        <f>_xlfn.IFNA(VLOOKUP(I348,主动技能!$A:$B,2,FALSE),0)</f>
        <v>10060303</v>
      </c>
      <c r="M348">
        <f>_xlfn.IFNA(VLOOKUP(D348+1,角色属性概况!I:J,2,FALSE),999)</f>
        <v>5</v>
      </c>
      <c r="N348" s="1" t="s">
        <v>249</v>
      </c>
      <c r="O348" s="1">
        <f>VLOOKUP(E348,角色属性概况!Q:R,2,FALSE)</f>
        <v>600</v>
      </c>
      <c r="P348" s="1">
        <v>0</v>
      </c>
      <c r="Q348" s="1">
        <v>0</v>
      </c>
    </row>
    <row r="349" spans="2:17" x14ac:dyDescent="0.15">
      <c r="B349" s="8" t="str">
        <f>VLOOKUP(G349,角色!A:B,2,FALSE)</f>
        <v>莉莉丝</v>
      </c>
      <c r="C349" s="8" t="str">
        <f t="shared" si="37"/>
        <v>主动技能3</v>
      </c>
      <c r="D349" s="8">
        <f t="shared" si="39"/>
        <v>3</v>
      </c>
      <c r="E349" s="8">
        <f t="shared" si="40"/>
        <v>4</v>
      </c>
      <c r="F349" s="8">
        <f t="shared" si="41"/>
        <v>3</v>
      </c>
      <c r="G349" s="8">
        <f t="shared" si="38"/>
        <v>6</v>
      </c>
      <c r="H349" t="str">
        <f t="shared" si="42"/>
        <v>莉莉丝主动技能3等级3</v>
      </c>
      <c r="I349" t="str">
        <f t="shared" si="43"/>
        <v>莉莉丝主动技能3等级4</v>
      </c>
      <c r="J349" s="1">
        <v>343</v>
      </c>
      <c r="K349" s="1">
        <f>VLOOKUP(H349,主动技能!$A:$B,2,FALSE)</f>
        <v>10060303</v>
      </c>
      <c r="L349" s="1">
        <f>_xlfn.IFNA(VLOOKUP(I349,主动技能!$A:$B,2,FALSE),0)</f>
        <v>10060304</v>
      </c>
      <c r="M349">
        <f>_xlfn.IFNA(VLOOKUP(D349+1,角色属性概况!I:J,2,FALSE),999)</f>
        <v>10</v>
      </c>
      <c r="N349" s="1" t="s">
        <v>249</v>
      </c>
      <c r="O349" s="1">
        <f>VLOOKUP(E349,角色属性概况!Q:R,2,FALSE)</f>
        <v>800</v>
      </c>
      <c r="P349" s="1">
        <v>0</v>
      </c>
      <c r="Q349" s="1">
        <v>0</v>
      </c>
    </row>
    <row r="350" spans="2:17" x14ac:dyDescent="0.15">
      <c r="B350" s="8" t="str">
        <f>VLOOKUP(G350,角色!A:B,2,FALSE)</f>
        <v>莉莉丝</v>
      </c>
      <c r="C350" s="8" t="str">
        <f t="shared" si="37"/>
        <v>主动技能3</v>
      </c>
      <c r="D350" s="8">
        <f t="shared" si="39"/>
        <v>4</v>
      </c>
      <c r="E350" s="8">
        <f t="shared" si="40"/>
        <v>5</v>
      </c>
      <c r="F350" s="8">
        <f t="shared" si="41"/>
        <v>3</v>
      </c>
      <c r="G350" s="8">
        <f t="shared" si="38"/>
        <v>6</v>
      </c>
      <c r="H350" t="str">
        <f t="shared" si="42"/>
        <v>莉莉丝主动技能3等级4</v>
      </c>
      <c r="I350" t="str">
        <f t="shared" si="43"/>
        <v>莉莉丝主动技能3等级5</v>
      </c>
      <c r="J350" s="1">
        <v>344</v>
      </c>
      <c r="K350" s="1">
        <f>VLOOKUP(H350,主动技能!$A:$B,2,FALSE)</f>
        <v>10060304</v>
      </c>
      <c r="L350" s="1">
        <f>_xlfn.IFNA(VLOOKUP(I350,主动技能!$A:$B,2,FALSE),0)</f>
        <v>10060305</v>
      </c>
      <c r="M350">
        <f>_xlfn.IFNA(VLOOKUP(D350+1,角色属性概况!I:J,2,FALSE),999)</f>
        <v>15</v>
      </c>
      <c r="N350" s="1" t="s">
        <v>249</v>
      </c>
      <c r="O350" s="1">
        <f>VLOOKUP(E350,角色属性概况!Q:R,2,FALSE)</f>
        <v>1200</v>
      </c>
      <c r="P350" s="1">
        <v>0</v>
      </c>
      <c r="Q350" s="1">
        <v>0</v>
      </c>
    </row>
    <row r="351" spans="2:17" x14ac:dyDescent="0.15">
      <c r="B351" s="8" t="str">
        <f>VLOOKUP(G351,角色!A:B,2,FALSE)</f>
        <v>莉莉丝</v>
      </c>
      <c r="C351" s="8" t="str">
        <f t="shared" si="37"/>
        <v>主动技能3</v>
      </c>
      <c r="D351" s="8">
        <f t="shared" si="39"/>
        <v>5</v>
      </c>
      <c r="E351" s="8">
        <f t="shared" si="40"/>
        <v>6</v>
      </c>
      <c r="F351" s="8">
        <f t="shared" si="41"/>
        <v>3</v>
      </c>
      <c r="G351" s="8">
        <f t="shared" si="38"/>
        <v>6</v>
      </c>
      <c r="H351" t="str">
        <f t="shared" si="42"/>
        <v>莉莉丝主动技能3等级5</v>
      </c>
      <c r="I351" t="str">
        <f t="shared" si="43"/>
        <v>莉莉丝主动技能3等级6</v>
      </c>
      <c r="J351" s="1">
        <v>345</v>
      </c>
      <c r="K351" s="1">
        <f>VLOOKUP(H351,主动技能!$A:$B,2,FALSE)</f>
        <v>10060305</v>
      </c>
      <c r="L351" s="1">
        <f>_xlfn.IFNA(VLOOKUP(I351,主动技能!$A:$B,2,FALSE),0)</f>
        <v>10060306</v>
      </c>
      <c r="M351">
        <f>_xlfn.IFNA(VLOOKUP(D351+1,角色属性概况!I:J,2,FALSE),999)</f>
        <v>20</v>
      </c>
      <c r="N351" s="1" t="s">
        <v>249</v>
      </c>
      <c r="O351" s="1">
        <f>VLOOKUP(E351,角色属性概况!Q:R,2,FALSE)</f>
        <v>1700</v>
      </c>
      <c r="P351" s="1">
        <v>0</v>
      </c>
      <c r="Q351" s="1">
        <v>0</v>
      </c>
    </row>
    <row r="352" spans="2:17" x14ac:dyDescent="0.15">
      <c r="B352" s="8" t="str">
        <f>VLOOKUP(G352,角色!A:B,2,FALSE)</f>
        <v>莉莉丝</v>
      </c>
      <c r="C352" s="8" t="str">
        <f t="shared" si="37"/>
        <v>主动技能3</v>
      </c>
      <c r="D352" s="8">
        <f t="shared" si="39"/>
        <v>6</v>
      </c>
      <c r="E352" s="8">
        <f t="shared" si="40"/>
        <v>7</v>
      </c>
      <c r="F352" s="8">
        <f t="shared" si="41"/>
        <v>3</v>
      </c>
      <c r="G352" s="8">
        <f t="shared" si="38"/>
        <v>6</v>
      </c>
      <c r="H352" t="str">
        <f t="shared" si="42"/>
        <v>莉莉丝主动技能3等级6</v>
      </c>
      <c r="I352" t="str">
        <f t="shared" si="43"/>
        <v>莉莉丝主动技能3等级7</v>
      </c>
      <c r="J352" s="1">
        <v>346</v>
      </c>
      <c r="K352" s="1">
        <f>VLOOKUP(H352,主动技能!$A:$B,2,FALSE)</f>
        <v>10060306</v>
      </c>
      <c r="L352" s="1">
        <f>_xlfn.IFNA(VLOOKUP(I352,主动技能!$A:$B,2,FALSE),0)</f>
        <v>10060307</v>
      </c>
      <c r="M352">
        <f>_xlfn.IFNA(VLOOKUP(D352+1,角色属性概况!I:J,2,FALSE),999)</f>
        <v>25</v>
      </c>
      <c r="N352" s="1" t="s">
        <v>249</v>
      </c>
      <c r="O352" s="1">
        <f>VLOOKUP(E352,角色属性概况!Q:R,2,FALSE)</f>
        <v>2400</v>
      </c>
      <c r="P352" s="1">
        <v>0</v>
      </c>
      <c r="Q352" s="1">
        <v>0</v>
      </c>
    </row>
    <row r="353" spans="2:17" x14ac:dyDescent="0.15">
      <c r="B353" s="8" t="str">
        <f>VLOOKUP(G353,角色!A:B,2,FALSE)</f>
        <v>莉莉丝</v>
      </c>
      <c r="C353" s="8" t="str">
        <f t="shared" si="37"/>
        <v>主动技能3</v>
      </c>
      <c r="D353" s="8">
        <f t="shared" si="39"/>
        <v>7</v>
      </c>
      <c r="E353" s="8">
        <f t="shared" si="40"/>
        <v>8</v>
      </c>
      <c r="F353" s="8">
        <f t="shared" si="41"/>
        <v>3</v>
      </c>
      <c r="G353" s="8">
        <f t="shared" si="38"/>
        <v>6</v>
      </c>
      <c r="H353" t="str">
        <f t="shared" si="42"/>
        <v>莉莉丝主动技能3等级7</v>
      </c>
      <c r="I353" t="str">
        <f t="shared" si="43"/>
        <v>莉莉丝主动技能3等级8</v>
      </c>
      <c r="J353" s="1">
        <v>347</v>
      </c>
      <c r="K353" s="1">
        <f>VLOOKUP(H353,主动技能!$A:$B,2,FALSE)</f>
        <v>10060307</v>
      </c>
      <c r="L353" s="1">
        <f>_xlfn.IFNA(VLOOKUP(I353,主动技能!$A:$B,2,FALSE),0)</f>
        <v>10060308</v>
      </c>
      <c r="M353">
        <f>_xlfn.IFNA(VLOOKUP(D353+1,角色属性概况!I:J,2,FALSE),999)</f>
        <v>30</v>
      </c>
      <c r="N353" s="1" t="s">
        <v>249</v>
      </c>
      <c r="O353" s="1">
        <f>VLOOKUP(E353,角色属性概况!Q:R,2,FALSE)</f>
        <v>3500</v>
      </c>
      <c r="P353" s="1">
        <v>0</v>
      </c>
      <c r="Q353" s="1">
        <v>0</v>
      </c>
    </row>
    <row r="354" spans="2:17" x14ac:dyDescent="0.15">
      <c r="B354" s="8" t="str">
        <f>VLOOKUP(G354,角色!A:B,2,FALSE)</f>
        <v>莉莉丝</v>
      </c>
      <c r="C354" s="8" t="str">
        <f t="shared" si="37"/>
        <v>主动技能3</v>
      </c>
      <c r="D354" s="8">
        <f t="shared" si="39"/>
        <v>8</v>
      </c>
      <c r="E354" s="8">
        <f t="shared" si="40"/>
        <v>9</v>
      </c>
      <c r="F354" s="8">
        <f t="shared" si="41"/>
        <v>3</v>
      </c>
      <c r="G354" s="8">
        <f t="shared" si="38"/>
        <v>6</v>
      </c>
      <c r="H354" t="str">
        <f t="shared" si="42"/>
        <v>莉莉丝主动技能3等级8</v>
      </c>
      <c r="I354" t="str">
        <f t="shared" si="43"/>
        <v>莉莉丝主动技能3等级9</v>
      </c>
      <c r="J354" s="1">
        <v>348</v>
      </c>
      <c r="K354" s="1">
        <f>VLOOKUP(H354,主动技能!$A:$B,2,FALSE)</f>
        <v>10060308</v>
      </c>
      <c r="L354" s="1">
        <f>_xlfn.IFNA(VLOOKUP(I354,主动技能!$A:$B,2,FALSE),0)</f>
        <v>10060309</v>
      </c>
      <c r="M354">
        <f>_xlfn.IFNA(VLOOKUP(D354+1,角色属性概况!I:J,2,FALSE),999)</f>
        <v>35</v>
      </c>
      <c r="N354" s="1" t="s">
        <v>249</v>
      </c>
      <c r="O354" s="1">
        <f>VLOOKUP(E354,角色属性概况!Q:R,2,FALSE)</f>
        <v>4900</v>
      </c>
      <c r="P354" s="1">
        <v>0</v>
      </c>
      <c r="Q354" s="1">
        <v>0</v>
      </c>
    </row>
    <row r="355" spans="2:17" x14ac:dyDescent="0.15">
      <c r="B355" s="8" t="str">
        <f>VLOOKUP(G355,角色!A:B,2,FALSE)</f>
        <v>莉莉丝</v>
      </c>
      <c r="C355" s="8" t="str">
        <f t="shared" si="37"/>
        <v>主动技能3</v>
      </c>
      <c r="D355" s="8">
        <f t="shared" si="39"/>
        <v>9</v>
      </c>
      <c r="E355" s="8">
        <f t="shared" si="40"/>
        <v>10</v>
      </c>
      <c r="F355" s="8">
        <f t="shared" si="41"/>
        <v>3</v>
      </c>
      <c r="G355" s="8">
        <f t="shared" si="38"/>
        <v>6</v>
      </c>
      <c r="H355" t="str">
        <f t="shared" si="42"/>
        <v>莉莉丝主动技能3等级9</v>
      </c>
      <c r="I355" t="str">
        <f t="shared" si="43"/>
        <v>莉莉丝主动技能3等级10</v>
      </c>
      <c r="J355" s="1">
        <v>349</v>
      </c>
      <c r="K355" s="1">
        <f>VLOOKUP(H355,主动技能!$A:$B,2,FALSE)</f>
        <v>10060309</v>
      </c>
      <c r="L355" s="1">
        <f>_xlfn.IFNA(VLOOKUP(I355,主动技能!$A:$B,2,FALSE),0)</f>
        <v>10060310</v>
      </c>
      <c r="M355">
        <f>_xlfn.IFNA(VLOOKUP(D355+1,角色属性概况!I:J,2,FALSE),999)</f>
        <v>40</v>
      </c>
      <c r="N355" s="1" t="s">
        <v>249</v>
      </c>
      <c r="O355" s="1">
        <f>VLOOKUP(E355,角色属性概况!Q:R,2,FALSE)</f>
        <v>7000</v>
      </c>
      <c r="P355" s="1">
        <v>0</v>
      </c>
      <c r="Q355" s="1">
        <v>0</v>
      </c>
    </row>
    <row r="356" spans="2:17" x14ac:dyDescent="0.15">
      <c r="B356" s="8" t="str">
        <f>VLOOKUP(G356,角色!A:B,2,FALSE)</f>
        <v>莉莉丝</v>
      </c>
      <c r="C356" s="8" t="str">
        <f t="shared" si="37"/>
        <v>主动技能3</v>
      </c>
      <c r="D356" s="8">
        <f t="shared" si="39"/>
        <v>10</v>
      </c>
      <c r="E356" s="8">
        <f t="shared" si="40"/>
        <v>11</v>
      </c>
      <c r="F356" s="8">
        <f t="shared" si="41"/>
        <v>3</v>
      </c>
      <c r="G356" s="8">
        <f t="shared" si="38"/>
        <v>6</v>
      </c>
      <c r="H356" t="str">
        <f t="shared" si="42"/>
        <v>莉莉丝主动技能3等级10</v>
      </c>
      <c r="I356" t="str">
        <f t="shared" si="43"/>
        <v>莉莉丝主动技能3等级11</v>
      </c>
      <c r="J356" s="1">
        <v>350</v>
      </c>
      <c r="K356" s="1">
        <f>VLOOKUP(H356,主动技能!$A:$B,2,FALSE)</f>
        <v>10060310</v>
      </c>
      <c r="L356" s="1">
        <f>_xlfn.IFNA(VLOOKUP(I356,主动技能!$A:$B,2,FALSE),0)</f>
        <v>10060311</v>
      </c>
      <c r="M356">
        <f>_xlfn.IFNA(VLOOKUP(D356+1,角色属性概况!I:J,2,FALSE),999)</f>
        <v>45</v>
      </c>
      <c r="N356" s="1" t="s">
        <v>249</v>
      </c>
      <c r="O356" s="1">
        <f>VLOOKUP(E356,角色属性概况!Q:R,2,FALSE)</f>
        <v>9900</v>
      </c>
      <c r="P356" s="1">
        <v>0</v>
      </c>
      <c r="Q356" s="1">
        <v>0</v>
      </c>
    </row>
    <row r="357" spans="2:17" x14ac:dyDescent="0.15">
      <c r="B357" s="8" t="str">
        <f>VLOOKUP(G357,角色!A:B,2,FALSE)</f>
        <v>莉莉丝</v>
      </c>
      <c r="C357" s="8" t="str">
        <f t="shared" si="37"/>
        <v>主动技能3</v>
      </c>
      <c r="D357" s="8">
        <f t="shared" si="39"/>
        <v>11</v>
      </c>
      <c r="E357" s="8">
        <f t="shared" si="40"/>
        <v>12</v>
      </c>
      <c r="F357" s="8">
        <f t="shared" si="41"/>
        <v>3</v>
      </c>
      <c r="G357" s="8">
        <f t="shared" si="38"/>
        <v>6</v>
      </c>
      <c r="H357" t="str">
        <f t="shared" si="42"/>
        <v>莉莉丝主动技能3等级11</v>
      </c>
      <c r="I357" t="str">
        <f t="shared" si="43"/>
        <v>莉莉丝主动技能3等级12</v>
      </c>
      <c r="J357" s="1">
        <v>351</v>
      </c>
      <c r="K357" s="1">
        <f>VLOOKUP(H357,主动技能!$A:$B,2,FALSE)</f>
        <v>10060311</v>
      </c>
      <c r="L357" s="1">
        <f>_xlfn.IFNA(VLOOKUP(I357,主动技能!$A:$B,2,FALSE),0)</f>
        <v>10060312</v>
      </c>
      <c r="M357">
        <f>_xlfn.IFNA(VLOOKUP(D357+1,角色属性概况!I:J,2,FALSE),999)</f>
        <v>50</v>
      </c>
      <c r="N357" s="1" t="s">
        <v>249</v>
      </c>
      <c r="O357" s="1">
        <f>VLOOKUP(E357,角色属性概况!Q:R,2,FALSE)</f>
        <v>14100</v>
      </c>
      <c r="P357" s="1">
        <v>0</v>
      </c>
      <c r="Q357" s="1">
        <v>0</v>
      </c>
    </row>
    <row r="358" spans="2:17" x14ac:dyDescent="0.15">
      <c r="B358" s="8" t="str">
        <f>VLOOKUP(G358,角色!A:B,2,FALSE)</f>
        <v>莉莉丝</v>
      </c>
      <c r="C358" s="8" t="str">
        <f t="shared" si="37"/>
        <v>主动技能3</v>
      </c>
      <c r="D358" s="8">
        <f t="shared" si="39"/>
        <v>12</v>
      </c>
      <c r="E358" s="8">
        <f t="shared" si="40"/>
        <v>13</v>
      </c>
      <c r="F358" s="8">
        <f t="shared" si="41"/>
        <v>3</v>
      </c>
      <c r="G358" s="8">
        <f t="shared" si="38"/>
        <v>6</v>
      </c>
      <c r="H358" t="str">
        <f t="shared" si="42"/>
        <v>莉莉丝主动技能3等级12</v>
      </c>
      <c r="I358" t="str">
        <f t="shared" si="43"/>
        <v>莉莉丝主动技能3等级13</v>
      </c>
      <c r="J358" s="1">
        <v>352</v>
      </c>
      <c r="K358" s="1">
        <f>VLOOKUP(H358,主动技能!$A:$B,2,FALSE)</f>
        <v>10060312</v>
      </c>
      <c r="L358" s="1">
        <f>_xlfn.IFNA(VLOOKUP(I358,主动技能!$A:$B,2,FALSE),0)</f>
        <v>10060313</v>
      </c>
      <c r="M358">
        <f>_xlfn.IFNA(VLOOKUP(D358+1,角色属性概况!I:J,2,FALSE),999)</f>
        <v>55</v>
      </c>
      <c r="N358" s="1" t="s">
        <v>249</v>
      </c>
      <c r="O358" s="1">
        <f>VLOOKUP(E358,角色属性概况!Q:R,2,FALSE)</f>
        <v>20000</v>
      </c>
      <c r="P358" s="1">
        <v>0</v>
      </c>
      <c r="Q358" s="1">
        <v>0</v>
      </c>
    </row>
    <row r="359" spans="2:17" x14ac:dyDescent="0.15">
      <c r="B359" s="8" t="str">
        <f>VLOOKUP(G359,角色!A:B,2,FALSE)</f>
        <v>莉莉丝</v>
      </c>
      <c r="C359" s="8" t="str">
        <f t="shared" si="37"/>
        <v>主动技能3</v>
      </c>
      <c r="D359" s="8">
        <f t="shared" si="39"/>
        <v>13</v>
      </c>
      <c r="E359" s="8">
        <f t="shared" si="40"/>
        <v>14</v>
      </c>
      <c r="F359" s="8">
        <f t="shared" si="41"/>
        <v>3</v>
      </c>
      <c r="G359" s="8">
        <f t="shared" si="38"/>
        <v>6</v>
      </c>
      <c r="H359" t="str">
        <f t="shared" si="42"/>
        <v>莉莉丝主动技能3等级13</v>
      </c>
      <c r="I359" t="str">
        <f t="shared" si="43"/>
        <v>莉莉丝主动技能3等级14</v>
      </c>
      <c r="J359" s="1">
        <v>353</v>
      </c>
      <c r="K359" s="1">
        <f>VLOOKUP(H359,主动技能!$A:$B,2,FALSE)</f>
        <v>10060313</v>
      </c>
      <c r="L359" s="1">
        <f>_xlfn.IFNA(VLOOKUP(I359,主动技能!$A:$B,2,FALSE),0)</f>
        <v>10060314</v>
      </c>
      <c r="M359">
        <f>_xlfn.IFNA(VLOOKUP(D359+1,角色属性概况!I:J,2,FALSE),999)</f>
        <v>60</v>
      </c>
      <c r="N359" s="1" t="s">
        <v>249</v>
      </c>
      <c r="O359" s="1">
        <f>VLOOKUP(E359,角色属性概况!Q:R,2,FALSE)</f>
        <v>28300</v>
      </c>
      <c r="P359" s="1">
        <v>0</v>
      </c>
      <c r="Q359" s="1">
        <v>0</v>
      </c>
    </row>
    <row r="360" spans="2:17" x14ac:dyDescent="0.15">
      <c r="B360" s="8" t="str">
        <f>VLOOKUP(G360,角色!A:B,2,FALSE)</f>
        <v>莉莉丝</v>
      </c>
      <c r="C360" s="8" t="str">
        <f t="shared" si="37"/>
        <v>主动技能3</v>
      </c>
      <c r="D360" s="8">
        <f t="shared" si="39"/>
        <v>14</v>
      </c>
      <c r="E360" s="8">
        <f t="shared" si="40"/>
        <v>15</v>
      </c>
      <c r="F360" s="8">
        <f t="shared" si="41"/>
        <v>3</v>
      </c>
      <c r="G360" s="8">
        <f t="shared" si="38"/>
        <v>6</v>
      </c>
      <c r="H360" t="str">
        <f t="shared" si="42"/>
        <v>莉莉丝主动技能3等级14</v>
      </c>
      <c r="I360" t="str">
        <f t="shared" si="43"/>
        <v>莉莉丝主动技能3等级15</v>
      </c>
      <c r="J360" s="1">
        <v>354</v>
      </c>
      <c r="K360" s="1">
        <f>VLOOKUP(H360,主动技能!$A:$B,2,FALSE)</f>
        <v>10060314</v>
      </c>
      <c r="L360" s="1">
        <f>_xlfn.IFNA(VLOOKUP(I360,主动技能!$A:$B,2,FALSE),0)</f>
        <v>10060315</v>
      </c>
      <c r="M360">
        <f>_xlfn.IFNA(VLOOKUP(D360+1,角色属性概况!I:J,2,FALSE),999)</f>
        <v>65</v>
      </c>
      <c r="N360" s="1" t="s">
        <v>249</v>
      </c>
      <c r="O360" s="1">
        <f>VLOOKUP(E360,角色属性概况!Q:R,2,FALSE)</f>
        <v>40100</v>
      </c>
      <c r="P360" s="1">
        <v>0</v>
      </c>
      <c r="Q360" s="1">
        <v>0</v>
      </c>
    </row>
    <row r="361" spans="2:17" x14ac:dyDescent="0.15">
      <c r="B361" s="8" t="str">
        <f>VLOOKUP(G361,角色!A:B,2,FALSE)</f>
        <v>莉莉丝</v>
      </c>
      <c r="C361" s="8" t="str">
        <f t="shared" si="37"/>
        <v>主动技能3</v>
      </c>
      <c r="D361" s="8">
        <f t="shared" si="39"/>
        <v>15</v>
      </c>
      <c r="E361" s="8">
        <f t="shared" si="40"/>
        <v>16</v>
      </c>
      <c r="F361" s="8">
        <f t="shared" si="41"/>
        <v>3</v>
      </c>
      <c r="G361" s="8">
        <f t="shared" si="38"/>
        <v>6</v>
      </c>
      <c r="H361" t="str">
        <f t="shared" si="42"/>
        <v>莉莉丝主动技能3等级15</v>
      </c>
      <c r="I361" t="str">
        <f t="shared" si="43"/>
        <v>莉莉丝主动技能3等级16</v>
      </c>
      <c r="J361" s="1">
        <v>355</v>
      </c>
      <c r="K361" s="1">
        <f>VLOOKUP(H361,主动技能!$A:$B,2,FALSE)</f>
        <v>10060315</v>
      </c>
      <c r="L361" s="1">
        <f>_xlfn.IFNA(VLOOKUP(I361,主动技能!$A:$B,2,FALSE),0)</f>
        <v>10060316</v>
      </c>
      <c r="M361">
        <f>_xlfn.IFNA(VLOOKUP(D361+1,角色属性概况!I:J,2,FALSE),999)</f>
        <v>70</v>
      </c>
      <c r="N361" s="1" t="s">
        <v>249</v>
      </c>
      <c r="O361" s="1">
        <f>VLOOKUP(E361,角色属性概况!Q:R,2,FALSE)</f>
        <v>56700</v>
      </c>
      <c r="P361" s="1">
        <v>0</v>
      </c>
      <c r="Q361" s="1">
        <v>0</v>
      </c>
    </row>
    <row r="362" spans="2:17" x14ac:dyDescent="0.15">
      <c r="B362" s="8" t="str">
        <f>VLOOKUP(G362,角色!A:B,2,FALSE)</f>
        <v>莉莉丝</v>
      </c>
      <c r="C362" s="8" t="str">
        <f t="shared" si="37"/>
        <v>主动技能3</v>
      </c>
      <c r="D362" s="8">
        <f t="shared" si="39"/>
        <v>16</v>
      </c>
      <c r="E362" s="8">
        <f t="shared" si="40"/>
        <v>17</v>
      </c>
      <c r="F362" s="8">
        <f t="shared" si="41"/>
        <v>3</v>
      </c>
      <c r="G362" s="8">
        <f t="shared" si="38"/>
        <v>6</v>
      </c>
      <c r="H362" t="str">
        <f t="shared" si="42"/>
        <v>莉莉丝主动技能3等级16</v>
      </c>
      <c r="I362" t="str">
        <f t="shared" si="43"/>
        <v>莉莉丝主动技能3等级17</v>
      </c>
      <c r="J362" s="1">
        <v>356</v>
      </c>
      <c r="K362" s="1">
        <f>VLOOKUP(H362,主动技能!$A:$B,2,FALSE)</f>
        <v>10060316</v>
      </c>
      <c r="L362" s="1">
        <f>_xlfn.IFNA(VLOOKUP(I362,主动技能!$A:$B,2,FALSE),0)</f>
        <v>10060317</v>
      </c>
      <c r="M362">
        <f>_xlfn.IFNA(VLOOKUP(D362+1,角色属性概况!I:J,2,FALSE),999)</f>
        <v>75</v>
      </c>
      <c r="N362" s="1" t="s">
        <v>249</v>
      </c>
      <c r="O362" s="1">
        <f>VLOOKUP(E362,角色属性概况!Q:R,2,FALSE)</f>
        <v>80400</v>
      </c>
      <c r="P362" s="1">
        <v>0</v>
      </c>
      <c r="Q362" s="1">
        <v>0</v>
      </c>
    </row>
    <row r="363" spans="2:17" x14ac:dyDescent="0.15">
      <c r="B363" s="8" t="str">
        <f>VLOOKUP(G363,角色!A:B,2,FALSE)</f>
        <v>莉莉丝</v>
      </c>
      <c r="C363" s="8" t="str">
        <f t="shared" si="37"/>
        <v>主动技能3</v>
      </c>
      <c r="D363" s="8">
        <f t="shared" si="39"/>
        <v>17</v>
      </c>
      <c r="E363" s="8">
        <f t="shared" si="40"/>
        <v>18</v>
      </c>
      <c r="F363" s="8">
        <f t="shared" si="41"/>
        <v>3</v>
      </c>
      <c r="G363" s="8">
        <f t="shared" si="38"/>
        <v>6</v>
      </c>
      <c r="H363" t="str">
        <f t="shared" si="42"/>
        <v>莉莉丝主动技能3等级17</v>
      </c>
      <c r="I363" t="str">
        <f t="shared" si="43"/>
        <v>莉莉丝主动技能3等级18</v>
      </c>
      <c r="J363" s="1">
        <v>357</v>
      </c>
      <c r="K363" s="1">
        <f>VLOOKUP(H363,主动技能!$A:$B,2,FALSE)</f>
        <v>10060317</v>
      </c>
      <c r="L363" s="1">
        <f>_xlfn.IFNA(VLOOKUP(I363,主动技能!$A:$B,2,FALSE),0)</f>
        <v>10060318</v>
      </c>
      <c r="M363">
        <f>_xlfn.IFNA(VLOOKUP(D363+1,角色属性概况!I:J,2,FALSE),999)</f>
        <v>80</v>
      </c>
      <c r="N363" s="1" t="s">
        <v>249</v>
      </c>
      <c r="O363" s="1">
        <f>VLOOKUP(E363,角色属性概况!Q:R,2,FALSE)</f>
        <v>113800</v>
      </c>
      <c r="P363" s="1">
        <v>0</v>
      </c>
      <c r="Q363" s="1">
        <v>0</v>
      </c>
    </row>
    <row r="364" spans="2:17" x14ac:dyDescent="0.15">
      <c r="B364" s="8" t="str">
        <f>VLOOKUP(G364,角色!A:B,2,FALSE)</f>
        <v>莉莉丝</v>
      </c>
      <c r="C364" s="8" t="str">
        <f t="shared" si="37"/>
        <v>主动技能3</v>
      </c>
      <c r="D364" s="8">
        <f t="shared" si="39"/>
        <v>18</v>
      </c>
      <c r="E364" s="8">
        <f t="shared" si="40"/>
        <v>19</v>
      </c>
      <c r="F364" s="8">
        <f t="shared" si="41"/>
        <v>3</v>
      </c>
      <c r="G364" s="8">
        <f t="shared" si="38"/>
        <v>6</v>
      </c>
      <c r="H364" t="str">
        <f t="shared" si="42"/>
        <v>莉莉丝主动技能3等级18</v>
      </c>
      <c r="I364" t="str">
        <f t="shared" si="43"/>
        <v>莉莉丝主动技能3等级19</v>
      </c>
      <c r="J364" s="1">
        <v>358</v>
      </c>
      <c r="K364" s="1">
        <f>VLOOKUP(H364,主动技能!$A:$B,2,FALSE)</f>
        <v>10060318</v>
      </c>
      <c r="L364" s="1">
        <f>_xlfn.IFNA(VLOOKUP(I364,主动技能!$A:$B,2,FALSE),0)</f>
        <v>10060319</v>
      </c>
      <c r="M364">
        <f>_xlfn.IFNA(VLOOKUP(D364+1,角色属性概况!I:J,2,FALSE),999)</f>
        <v>85</v>
      </c>
      <c r="N364" s="1" t="s">
        <v>249</v>
      </c>
      <c r="O364" s="1">
        <f>VLOOKUP(E364,角色属性概况!Q:R,2,FALSE)</f>
        <v>161100</v>
      </c>
      <c r="P364" s="1">
        <v>0</v>
      </c>
      <c r="Q364" s="1">
        <v>0</v>
      </c>
    </row>
    <row r="365" spans="2:17" x14ac:dyDescent="0.15">
      <c r="B365" s="8" t="str">
        <f>VLOOKUP(G365,角色!A:B,2,FALSE)</f>
        <v>莉莉丝</v>
      </c>
      <c r="C365" s="8" t="str">
        <f t="shared" si="37"/>
        <v>主动技能3</v>
      </c>
      <c r="D365" s="8">
        <f t="shared" si="39"/>
        <v>19</v>
      </c>
      <c r="E365" s="8">
        <f t="shared" si="40"/>
        <v>20</v>
      </c>
      <c r="F365" s="8">
        <f t="shared" si="41"/>
        <v>3</v>
      </c>
      <c r="G365" s="8">
        <f t="shared" si="38"/>
        <v>6</v>
      </c>
      <c r="H365" t="str">
        <f t="shared" si="42"/>
        <v>莉莉丝主动技能3等级19</v>
      </c>
      <c r="I365" t="str">
        <f t="shared" si="43"/>
        <v>莉莉丝主动技能3等级20</v>
      </c>
      <c r="J365" s="1">
        <v>359</v>
      </c>
      <c r="K365" s="1">
        <f>VLOOKUP(H365,主动技能!$A:$B,2,FALSE)</f>
        <v>10060319</v>
      </c>
      <c r="L365" s="1">
        <f>_xlfn.IFNA(VLOOKUP(I365,主动技能!$A:$B,2,FALSE),0)</f>
        <v>10060320</v>
      </c>
      <c r="M365">
        <f>_xlfn.IFNA(VLOOKUP(D365+1,角色属性概况!I:J,2,FALSE),999)</f>
        <v>90</v>
      </c>
      <c r="N365" s="1" t="s">
        <v>249</v>
      </c>
      <c r="O365" s="1">
        <f>VLOOKUP(E365,角色属性概况!Q:R,2,FALSE)</f>
        <v>228100</v>
      </c>
      <c r="P365" s="1">
        <v>0</v>
      </c>
      <c r="Q365" s="1">
        <v>0</v>
      </c>
    </row>
    <row r="366" spans="2:17" x14ac:dyDescent="0.15">
      <c r="B366" s="8" t="str">
        <f>VLOOKUP(G366,角色!A:B,2,FALSE)</f>
        <v>莉莉丝</v>
      </c>
      <c r="C366" s="8" t="str">
        <f t="shared" si="37"/>
        <v>主动技能3</v>
      </c>
      <c r="D366" s="8">
        <f t="shared" si="39"/>
        <v>20</v>
      </c>
      <c r="E366" s="8">
        <f t="shared" si="40"/>
        <v>21</v>
      </c>
      <c r="F366" s="8">
        <f t="shared" si="41"/>
        <v>3</v>
      </c>
      <c r="G366" s="8">
        <f t="shared" si="38"/>
        <v>6</v>
      </c>
      <c r="H366" t="str">
        <f t="shared" si="42"/>
        <v>莉莉丝主动技能3等级20</v>
      </c>
      <c r="I366" t="str">
        <f t="shared" si="43"/>
        <v>莉莉丝主动技能3等级21</v>
      </c>
      <c r="J366" s="1">
        <v>360</v>
      </c>
      <c r="K366" s="1">
        <f>VLOOKUP(H366,主动技能!$A:$B,2,FALSE)</f>
        <v>10060320</v>
      </c>
      <c r="L366" s="1">
        <f>_xlfn.IFNA(VLOOKUP(I366,主动技能!$A:$B,2,FALSE),0)</f>
        <v>0</v>
      </c>
      <c r="M366">
        <f>_xlfn.IFNA(VLOOKUP(D366+1,角色属性概况!I:J,2,FALSE),999)</f>
        <v>100</v>
      </c>
      <c r="N366" s="1" t="s">
        <v>249</v>
      </c>
      <c r="O366" s="1">
        <f>VLOOKUP(E366,角色属性概况!Q:R,2,FALSE)</f>
        <v>780200</v>
      </c>
      <c r="P366" s="1">
        <v>0</v>
      </c>
      <c r="Q366" s="1">
        <v>0</v>
      </c>
    </row>
    <row r="367" spans="2:17" x14ac:dyDescent="0.15">
      <c r="B367" s="8" t="str">
        <f>VLOOKUP(G367,角色!A:B,2,FALSE)</f>
        <v>艾德蒙</v>
      </c>
      <c r="C367" s="8" t="str">
        <f t="shared" si="37"/>
        <v>主动技能1</v>
      </c>
      <c r="D367" s="8">
        <f t="shared" si="39"/>
        <v>1</v>
      </c>
      <c r="E367" s="8">
        <f t="shared" si="40"/>
        <v>2</v>
      </c>
      <c r="F367" s="8">
        <f t="shared" si="41"/>
        <v>1</v>
      </c>
      <c r="G367" s="8">
        <f t="shared" si="38"/>
        <v>7</v>
      </c>
      <c r="H367" t="str">
        <f t="shared" si="42"/>
        <v>艾德蒙主动技能1等级1</v>
      </c>
      <c r="I367" t="str">
        <f t="shared" si="43"/>
        <v>艾德蒙主动技能1等级2</v>
      </c>
      <c r="J367" s="1">
        <v>361</v>
      </c>
      <c r="K367" s="1">
        <f>VLOOKUP(H367,主动技能!$A:$B,2,FALSE)</f>
        <v>10070101</v>
      </c>
      <c r="L367" s="1">
        <f>_xlfn.IFNA(VLOOKUP(I367,主动技能!$A:$B,2,FALSE),0)</f>
        <v>10070102</v>
      </c>
      <c r="M367">
        <f>_xlfn.IFNA(VLOOKUP(D367+1,角色属性概况!I:J,2,FALSE),999)</f>
        <v>2</v>
      </c>
      <c r="N367" s="1" t="s">
        <v>249</v>
      </c>
      <c r="O367" s="1">
        <f>VLOOKUP(E367,角色属性概况!Q:R,2,FALSE)</f>
        <v>500</v>
      </c>
      <c r="P367" s="1">
        <v>0</v>
      </c>
      <c r="Q367" s="1">
        <v>0</v>
      </c>
    </row>
    <row r="368" spans="2:17" x14ac:dyDescent="0.15">
      <c r="B368" s="8" t="str">
        <f>VLOOKUP(G368,角色!A:B,2,FALSE)</f>
        <v>艾德蒙</v>
      </c>
      <c r="C368" s="8" t="str">
        <f t="shared" si="37"/>
        <v>主动技能1</v>
      </c>
      <c r="D368" s="8">
        <f t="shared" si="39"/>
        <v>2</v>
      </c>
      <c r="E368" s="8">
        <f t="shared" si="40"/>
        <v>3</v>
      </c>
      <c r="F368" s="8">
        <f t="shared" si="41"/>
        <v>1</v>
      </c>
      <c r="G368" s="8">
        <f t="shared" si="38"/>
        <v>7</v>
      </c>
      <c r="H368" t="str">
        <f t="shared" si="42"/>
        <v>艾德蒙主动技能1等级2</v>
      </c>
      <c r="I368" t="str">
        <f t="shared" si="43"/>
        <v>艾德蒙主动技能1等级3</v>
      </c>
      <c r="J368" s="1">
        <v>362</v>
      </c>
      <c r="K368" s="1">
        <f>VLOOKUP(H368,主动技能!$A:$B,2,FALSE)</f>
        <v>10070102</v>
      </c>
      <c r="L368" s="1">
        <f>_xlfn.IFNA(VLOOKUP(I368,主动技能!$A:$B,2,FALSE),0)</f>
        <v>10070103</v>
      </c>
      <c r="M368">
        <f>_xlfn.IFNA(VLOOKUP(D368+1,角色属性概况!I:J,2,FALSE),999)</f>
        <v>5</v>
      </c>
      <c r="N368" s="1" t="s">
        <v>249</v>
      </c>
      <c r="O368" s="1">
        <f>VLOOKUP(E368,角色属性概况!Q:R,2,FALSE)</f>
        <v>600</v>
      </c>
      <c r="P368" s="1">
        <v>0</v>
      </c>
      <c r="Q368" s="1">
        <v>0</v>
      </c>
    </row>
    <row r="369" spans="2:17" x14ac:dyDescent="0.15">
      <c r="B369" s="8" t="str">
        <f>VLOOKUP(G369,角色!A:B,2,FALSE)</f>
        <v>艾德蒙</v>
      </c>
      <c r="C369" s="8" t="str">
        <f t="shared" si="37"/>
        <v>主动技能1</v>
      </c>
      <c r="D369" s="8">
        <f t="shared" si="39"/>
        <v>3</v>
      </c>
      <c r="E369" s="8">
        <f t="shared" si="40"/>
        <v>4</v>
      </c>
      <c r="F369" s="8">
        <f t="shared" si="41"/>
        <v>1</v>
      </c>
      <c r="G369" s="8">
        <f t="shared" si="38"/>
        <v>7</v>
      </c>
      <c r="H369" t="str">
        <f t="shared" si="42"/>
        <v>艾德蒙主动技能1等级3</v>
      </c>
      <c r="I369" t="str">
        <f t="shared" si="43"/>
        <v>艾德蒙主动技能1等级4</v>
      </c>
      <c r="J369" s="1">
        <v>363</v>
      </c>
      <c r="K369" s="1">
        <f>VLOOKUP(H369,主动技能!$A:$B,2,FALSE)</f>
        <v>10070103</v>
      </c>
      <c r="L369" s="1">
        <f>_xlfn.IFNA(VLOOKUP(I369,主动技能!$A:$B,2,FALSE),0)</f>
        <v>10070104</v>
      </c>
      <c r="M369">
        <f>_xlfn.IFNA(VLOOKUP(D369+1,角色属性概况!I:J,2,FALSE),999)</f>
        <v>10</v>
      </c>
      <c r="N369" s="1" t="s">
        <v>249</v>
      </c>
      <c r="O369" s="1">
        <f>VLOOKUP(E369,角色属性概况!Q:R,2,FALSE)</f>
        <v>800</v>
      </c>
      <c r="P369" s="1">
        <v>0</v>
      </c>
      <c r="Q369" s="1">
        <v>0</v>
      </c>
    </row>
    <row r="370" spans="2:17" x14ac:dyDescent="0.15">
      <c r="B370" s="8" t="str">
        <f>VLOOKUP(G370,角色!A:B,2,FALSE)</f>
        <v>艾德蒙</v>
      </c>
      <c r="C370" s="8" t="str">
        <f t="shared" si="37"/>
        <v>主动技能1</v>
      </c>
      <c r="D370" s="8">
        <f t="shared" si="39"/>
        <v>4</v>
      </c>
      <c r="E370" s="8">
        <f t="shared" si="40"/>
        <v>5</v>
      </c>
      <c r="F370" s="8">
        <f t="shared" si="41"/>
        <v>1</v>
      </c>
      <c r="G370" s="8">
        <f t="shared" si="38"/>
        <v>7</v>
      </c>
      <c r="H370" t="str">
        <f t="shared" si="42"/>
        <v>艾德蒙主动技能1等级4</v>
      </c>
      <c r="I370" t="str">
        <f t="shared" si="43"/>
        <v>艾德蒙主动技能1等级5</v>
      </c>
      <c r="J370" s="1">
        <v>364</v>
      </c>
      <c r="K370" s="1">
        <f>VLOOKUP(H370,主动技能!$A:$B,2,FALSE)</f>
        <v>10070104</v>
      </c>
      <c r="L370" s="1">
        <f>_xlfn.IFNA(VLOOKUP(I370,主动技能!$A:$B,2,FALSE),0)</f>
        <v>10070105</v>
      </c>
      <c r="M370">
        <f>_xlfn.IFNA(VLOOKUP(D370+1,角色属性概况!I:J,2,FALSE),999)</f>
        <v>15</v>
      </c>
      <c r="N370" s="1" t="s">
        <v>249</v>
      </c>
      <c r="O370" s="1">
        <f>VLOOKUP(E370,角色属性概况!Q:R,2,FALSE)</f>
        <v>1200</v>
      </c>
      <c r="P370" s="1">
        <v>0</v>
      </c>
      <c r="Q370" s="1">
        <v>0</v>
      </c>
    </row>
    <row r="371" spans="2:17" x14ac:dyDescent="0.15">
      <c r="B371" s="8" t="str">
        <f>VLOOKUP(G371,角色!A:B,2,FALSE)</f>
        <v>艾德蒙</v>
      </c>
      <c r="C371" s="8" t="str">
        <f t="shared" si="37"/>
        <v>主动技能1</v>
      </c>
      <c r="D371" s="8">
        <f t="shared" si="39"/>
        <v>5</v>
      </c>
      <c r="E371" s="8">
        <f t="shared" si="40"/>
        <v>6</v>
      </c>
      <c r="F371" s="8">
        <f t="shared" si="41"/>
        <v>1</v>
      </c>
      <c r="G371" s="8">
        <f t="shared" si="38"/>
        <v>7</v>
      </c>
      <c r="H371" t="str">
        <f t="shared" si="42"/>
        <v>艾德蒙主动技能1等级5</v>
      </c>
      <c r="I371" t="str">
        <f t="shared" si="43"/>
        <v>艾德蒙主动技能1等级6</v>
      </c>
      <c r="J371" s="1">
        <v>365</v>
      </c>
      <c r="K371" s="1">
        <f>VLOOKUP(H371,主动技能!$A:$B,2,FALSE)</f>
        <v>10070105</v>
      </c>
      <c r="L371" s="1">
        <f>_xlfn.IFNA(VLOOKUP(I371,主动技能!$A:$B,2,FALSE),0)</f>
        <v>10070106</v>
      </c>
      <c r="M371">
        <f>_xlfn.IFNA(VLOOKUP(D371+1,角色属性概况!I:J,2,FALSE),999)</f>
        <v>20</v>
      </c>
      <c r="N371" s="1" t="s">
        <v>249</v>
      </c>
      <c r="O371" s="1">
        <f>VLOOKUP(E371,角色属性概况!Q:R,2,FALSE)</f>
        <v>1700</v>
      </c>
      <c r="P371" s="1">
        <v>0</v>
      </c>
      <c r="Q371" s="1">
        <v>0</v>
      </c>
    </row>
    <row r="372" spans="2:17" x14ac:dyDescent="0.15">
      <c r="B372" s="8" t="str">
        <f>VLOOKUP(G372,角色!A:B,2,FALSE)</f>
        <v>艾德蒙</v>
      </c>
      <c r="C372" s="8" t="str">
        <f t="shared" si="37"/>
        <v>主动技能1</v>
      </c>
      <c r="D372" s="8">
        <f t="shared" si="39"/>
        <v>6</v>
      </c>
      <c r="E372" s="8">
        <f t="shared" si="40"/>
        <v>7</v>
      </c>
      <c r="F372" s="8">
        <f t="shared" si="41"/>
        <v>1</v>
      </c>
      <c r="G372" s="8">
        <f t="shared" si="38"/>
        <v>7</v>
      </c>
      <c r="H372" t="str">
        <f t="shared" si="42"/>
        <v>艾德蒙主动技能1等级6</v>
      </c>
      <c r="I372" t="str">
        <f t="shared" si="43"/>
        <v>艾德蒙主动技能1等级7</v>
      </c>
      <c r="J372" s="1">
        <v>366</v>
      </c>
      <c r="K372" s="1">
        <f>VLOOKUP(H372,主动技能!$A:$B,2,FALSE)</f>
        <v>10070106</v>
      </c>
      <c r="L372" s="1">
        <f>_xlfn.IFNA(VLOOKUP(I372,主动技能!$A:$B,2,FALSE),0)</f>
        <v>10070107</v>
      </c>
      <c r="M372">
        <f>_xlfn.IFNA(VLOOKUP(D372+1,角色属性概况!I:J,2,FALSE),999)</f>
        <v>25</v>
      </c>
      <c r="N372" s="1" t="s">
        <v>249</v>
      </c>
      <c r="O372" s="1">
        <f>VLOOKUP(E372,角色属性概况!Q:R,2,FALSE)</f>
        <v>2400</v>
      </c>
      <c r="P372" s="1">
        <v>0</v>
      </c>
      <c r="Q372" s="1">
        <v>0</v>
      </c>
    </row>
    <row r="373" spans="2:17" x14ac:dyDescent="0.15">
      <c r="B373" s="8" t="str">
        <f>VLOOKUP(G373,角色!A:B,2,FALSE)</f>
        <v>艾德蒙</v>
      </c>
      <c r="C373" s="8" t="str">
        <f t="shared" si="37"/>
        <v>主动技能1</v>
      </c>
      <c r="D373" s="8">
        <f t="shared" si="39"/>
        <v>7</v>
      </c>
      <c r="E373" s="8">
        <f t="shared" si="40"/>
        <v>8</v>
      </c>
      <c r="F373" s="8">
        <f t="shared" si="41"/>
        <v>1</v>
      </c>
      <c r="G373" s="8">
        <f t="shared" si="38"/>
        <v>7</v>
      </c>
      <c r="H373" t="str">
        <f t="shared" si="42"/>
        <v>艾德蒙主动技能1等级7</v>
      </c>
      <c r="I373" t="str">
        <f t="shared" si="43"/>
        <v>艾德蒙主动技能1等级8</v>
      </c>
      <c r="J373" s="1">
        <v>367</v>
      </c>
      <c r="K373" s="1">
        <f>VLOOKUP(H373,主动技能!$A:$B,2,FALSE)</f>
        <v>10070107</v>
      </c>
      <c r="L373" s="1">
        <f>_xlfn.IFNA(VLOOKUP(I373,主动技能!$A:$B,2,FALSE),0)</f>
        <v>10070108</v>
      </c>
      <c r="M373">
        <f>_xlfn.IFNA(VLOOKUP(D373+1,角色属性概况!I:J,2,FALSE),999)</f>
        <v>30</v>
      </c>
      <c r="N373" s="1" t="s">
        <v>249</v>
      </c>
      <c r="O373" s="1">
        <f>VLOOKUP(E373,角色属性概况!Q:R,2,FALSE)</f>
        <v>3500</v>
      </c>
      <c r="P373" s="1">
        <v>0</v>
      </c>
      <c r="Q373" s="1">
        <v>0</v>
      </c>
    </row>
    <row r="374" spans="2:17" x14ac:dyDescent="0.15">
      <c r="B374" s="8" t="str">
        <f>VLOOKUP(G374,角色!A:B,2,FALSE)</f>
        <v>艾德蒙</v>
      </c>
      <c r="C374" s="8" t="str">
        <f t="shared" si="37"/>
        <v>主动技能1</v>
      </c>
      <c r="D374" s="8">
        <f t="shared" si="39"/>
        <v>8</v>
      </c>
      <c r="E374" s="8">
        <f t="shared" si="40"/>
        <v>9</v>
      </c>
      <c r="F374" s="8">
        <f t="shared" si="41"/>
        <v>1</v>
      </c>
      <c r="G374" s="8">
        <f t="shared" si="38"/>
        <v>7</v>
      </c>
      <c r="H374" t="str">
        <f t="shared" si="42"/>
        <v>艾德蒙主动技能1等级8</v>
      </c>
      <c r="I374" t="str">
        <f t="shared" si="43"/>
        <v>艾德蒙主动技能1等级9</v>
      </c>
      <c r="J374" s="1">
        <v>368</v>
      </c>
      <c r="K374" s="1">
        <f>VLOOKUP(H374,主动技能!$A:$B,2,FALSE)</f>
        <v>10070108</v>
      </c>
      <c r="L374" s="1">
        <f>_xlfn.IFNA(VLOOKUP(I374,主动技能!$A:$B,2,FALSE),0)</f>
        <v>10070109</v>
      </c>
      <c r="M374">
        <f>_xlfn.IFNA(VLOOKUP(D374+1,角色属性概况!I:J,2,FALSE),999)</f>
        <v>35</v>
      </c>
      <c r="N374" s="1" t="s">
        <v>249</v>
      </c>
      <c r="O374" s="1">
        <f>VLOOKUP(E374,角色属性概况!Q:R,2,FALSE)</f>
        <v>4900</v>
      </c>
      <c r="P374" s="1">
        <v>0</v>
      </c>
      <c r="Q374" s="1">
        <v>0</v>
      </c>
    </row>
    <row r="375" spans="2:17" x14ac:dyDescent="0.15">
      <c r="B375" s="8" t="str">
        <f>VLOOKUP(G375,角色!A:B,2,FALSE)</f>
        <v>艾德蒙</v>
      </c>
      <c r="C375" s="8" t="str">
        <f t="shared" si="37"/>
        <v>主动技能1</v>
      </c>
      <c r="D375" s="8">
        <f t="shared" si="39"/>
        <v>9</v>
      </c>
      <c r="E375" s="8">
        <f t="shared" si="40"/>
        <v>10</v>
      </c>
      <c r="F375" s="8">
        <f t="shared" si="41"/>
        <v>1</v>
      </c>
      <c r="G375" s="8">
        <f t="shared" si="38"/>
        <v>7</v>
      </c>
      <c r="H375" t="str">
        <f t="shared" si="42"/>
        <v>艾德蒙主动技能1等级9</v>
      </c>
      <c r="I375" t="str">
        <f t="shared" si="43"/>
        <v>艾德蒙主动技能1等级10</v>
      </c>
      <c r="J375" s="1">
        <v>369</v>
      </c>
      <c r="K375" s="1">
        <f>VLOOKUP(H375,主动技能!$A:$B,2,FALSE)</f>
        <v>10070109</v>
      </c>
      <c r="L375" s="1">
        <f>_xlfn.IFNA(VLOOKUP(I375,主动技能!$A:$B,2,FALSE),0)</f>
        <v>10070110</v>
      </c>
      <c r="M375">
        <f>_xlfn.IFNA(VLOOKUP(D375+1,角色属性概况!I:J,2,FALSE),999)</f>
        <v>40</v>
      </c>
      <c r="N375" s="1" t="s">
        <v>249</v>
      </c>
      <c r="O375" s="1">
        <f>VLOOKUP(E375,角色属性概况!Q:R,2,FALSE)</f>
        <v>7000</v>
      </c>
      <c r="P375" s="1">
        <v>0</v>
      </c>
      <c r="Q375" s="1">
        <v>0</v>
      </c>
    </row>
    <row r="376" spans="2:17" x14ac:dyDescent="0.15">
      <c r="B376" s="8" t="str">
        <f>VLOOKUP(G376,角色!A:B,2,FALSE)</f>
        <v>艾德蒙</v>
      </c>
      <c r="C376" s="8" t="str">
        <f t="shared" si="37"/>
        <v>主动技能1</v>
      </c>
      <c r="D376" s="8">
        <f t="shared" si="39"/>
        <v>10</v>
      </c>
      <c r="E376" s="8">
        <f t="shared" si="40"/>
        <v>11</v>
      </c>
      <c r="F376" s="8">
        <f t="shared" si="41"/>
        <v>1</v>
      </c>
      <c r="G376" s="8">
        <f t="shared" si="38"/>
        <v>7</v>
      </c>
      <c r="H376" t="str">
        <f t="shared" si="42"/>
        <v>艾德蒙主动技能1等级10</v>
      </c>
      <c r="I376" t="str">
        <f t="shared" si="43"/>
        <v>艾德蒙主动技能1等级11</v>
      </c>
      <c r="J376" s="1">
        <v>370</v>
      </c>
      <c r="K376" s="1">
        <f>VLOOKUP(H376,主动技能!$A:$B,2,FALSE)</f>
        <v>10070110</v>
      </c>
      <c r="L376" s="1">
        <f>_xlfn.IFNA(VLOOKUP(I376,主动技能!$A:$B,2,FALSE),0)</f>
        <v>10070111</v>
      </c>
      <c r="M376">
        <f>_xlfn.IFNA(VLOOKUP(D376+1,角色属性概况!I:J,2,FALSE),999)</f>
        <v>45</v>
      </c>
      <c r="N376" s="1" t="s">
        <v>249</v>
      </c>
      <c r="O376" s="1">
        <f>VLOOKUP(E376,角色属性概况!Q:R,2,FALSE)</f>
        <v>9900</v>
      </c>
      <c r="P376" s="1">
        <v>0</v>
      </c>
      <c r="Q376" s="1">
        <v>0</v>
      </c>
    </row>
    <row r="377" spans="2:17" x14ac:dyDescent="0.15">
      <c r="B377" s="8" t="str">
        <f>VLOOKUP(G377,角色!A:B,2,FALSE)</f>
        <v>艾德蒙</v>
      </c>
      <c r="C377" s="8" t="str">
        <f t="shared" si="37"/>
        <v>主动技能1</v>
      </c>
      <c r="D377" s="8">
        <f t="shared" si="39"/>
        <v>11</v>
      </c>
      <c r="E377" s="8">
        <f t="shared" si="40"/>
        <v>12</v>
      </c>
      <c r="F377" s="8">
        <f t="shared" si="41"/>
        <v>1</v>
      </c>
      <c r="G377" s="8">
        <f t="shared" si="38"/>
        <v>7</v>
      </c>
      <c r="H377" t="str">
        <f t="shared" si="42"/>
        <v>艾德蒙主动技能1等级11</v>
      </c>
      <c r="I377" t="str">
        <f t="shared" si="43"/>
        <v>艾德蒙主动技能1等级12</v>
      </c>
      <c r="J377" s="1">
        <v>371</v>
      </c>
      <c r="K377" s="1">
        <f>VLOOKUP(H377,主动技能!$A:$B,2,FALSE)</f>
        <v>10070111</v>
      </c>
      <c r="L377" s="1">
        <f>_xlfn.IFNA(VLOOKUP(I377,主动技能!$A:$B,2,FALSE),0)</f>
        <v>10070112</v>
      </c>
      <c r="M377">
        <f>_xlfn.IFNA(VLOOKUP(D377+1,角色属性概况!I:J,2,FALSE),999)</f>
        <v>50</v>
      </c>
      <c r="N377" s="1" t="s">
        <v>249</v>
      </c>
      <c r="O377" s="1">
        <f>VLOOKUP(E377,角色属性概况!Q:R,2,FALSE)</f>
        <v>14100</v>
      </c>
      <c r="P377" s="1">
        <v>0</v>
      </c>
      <c r="Q377" s="1">
        <v>0</v>
      </c>
    </row>
    <row r="378" spans="2:17" x14ac:dyDescent="0.15">
      <c r="B378" s="8" t="str">
        <f>VLOOKUP(G378,角色!A:B,2,FALSE)</f>
        <v>艾德蒙</v>
      </c>
      <c r="C378" s="8" t="str">
        <f t="shared" si="37"/>
        <v>主动技能1</v>
      </c>
      <c r="D378" s="8">
        <f t="shared" si="39"/>
        <v>12</v>
      </c>
      <c r="E378" s="8">
        <f t="shared" si="40"/>
        <v>13</v>
      </c>
      <c r="F378" s="8">
        <f t="shared" si="41"/>
        <v>1</v>
      </c>
      <c r="G378" s="8">
        <f t="shared" si="38"/>
        <v>7</v>
      </c>
      <c r="H378" t="str">
        <f t="shared" si="42"/>
        <v>艾德蒙主动技能1等级12</v>
      </c>
      <c r="I378" t="str">
        <f t="shared" si="43"/>
        <v>艾德蒙主动技能1等级13</v>
      </c>
      <c r="J378" s="1">
        <v>372</v>
      </c>
      <c r="K378" s="1">
        <f>VLOOKUP(H378,主动技能!$A:$B,2,FALSE)</f>
        <v>10070112</v>
      </c>
      <c r="L378" s="1">
        <f>_xlfn.IFNA(VLOOKUP(I378,主动技能!$A:$B,2,FALSE),0)</f>
        <v>10070113</v>
      </c>
      <c r="M378">
        <f>_xlfn.IFNA(VLOOKUP(D378+1,角色属性概况!I:J,2,FALSE),999)</f>
        <v>55</v>
      </c>
      <c r="N378" s="1" t="s">
        <v>249</v>
      </c>
      <c r="O378" s="1">
        <f>VLOOKUP(E378,角色属性概况!Q:R,2,FALSE)</f>
        <v>20000</v>
      </c>
      <c r="P378" s="1">
        <v>0</v>
      </c>
      <c r="Q378" s="1">
        <v>0</v>
      </c>
    </row>
    <row r="379" spans="2:17" x14ac:dyDescent="0.15">
      <c r="B379" s="8" t="str">
        <f>VLOOKUP(G379,角色!A:B,2,FALSE)</f>
        <v>艾德蒙</v>
      </c>
      <c r="C379" s="8" t="str">
        <f t="shared" si="37"/>
        <v>主动技能1</v>
      </c>
      <c r="D379" s="8">
        <f t="shared" si="39"/>
        <v>13</v>
      </c>
      <c r="E379" s="8">
        <f t="shared" si="40"/>
        <v>14</v>
      </c>
      <c r="F379" s="8">
        <f t="shared" si="41"/>
        <v>1</v>
      </c>
      <c r="G379" s="8">
        <f t="shared" si="38"/>
        <v>7</v>
      </c>
      <c r="H379" t="str">
        <f t="shared" si="42"/>
        <v>艾德蒙主动技能1等级13</v>
      </c>
      <c r="I379" t="str">
        <f t="shared" si="43"/>
        <v>艾德蒙主动技能1等级14</v>
      </c>
      <c r="J379" s="1">
        <v>373</v>
      </c>
      <c r="K379" s="1">
        <f>VLOOKUP(H379,主动技能!$A:$B,2,FALSE)</f>
        <v>10070113</v>
      </c>
      <c r="L379" s="1">
        <f>_xlfn.IFNA(VLOOKUP(I379,主动技能!$A:$B,2,FALSE),0)</f>
        <v>10070114</v>
      </c>
      <c r="M379">
        <f>_xlfn.IFNA(VLOOKUP(D379+1,角色属性概况!I:J,2,FALSE),999)</f>
        <v>60</v>
      </c>
      <c r="N379" s="1" t="s">
        <v>249</v>
      </c>
      <c r="O379" s="1">
        <f>VLOOKUP(E379,角色属性概况!Q:R,2,FALSE)</f>
        <v>28300</v>
      </c>
      <c r="P379" s="1">
        <v>0</v>
      </c>
      <c r="Q379" s="1">
        <v>0</v>
      </c>
    </row>
    <row r="380" spans="2:17" x14ac:dyDescent="0.15">
      <c r="B380" s="8" t="str">
        <f>VLOOKUP(G380,角色!A:B,2,FALSE)</f>
        <v>艾德蒙</v>
      </c>
      <c r="C380" s="8" t="str">
        <f t="shared" si="37"/>
        <v>主动技能1</v>
      </c>
      <c r="D380" s="8">
        <f t="shared" si="39"/>
        <v>14</v>
      </c>
      <c r="E380" s="8">
        <f t="shared" si="40"/>
        <v>15</v>
      </c>
      <c r="F380" s="8">
        <f t="shared" si="41"/>
        <v>1</v>
      </c>
      <c r="G380" s="8">
        <f t="shared" si="38"/>
        <v>7</v>
      </c>
      <c r="H380" t="str">
        <f t="shared" si="42"/>
        <v>艾德蒙主动技能1等级14</v>
      </c>
      <c r="I380" t="str">
        <f t="shared" si="43"/>
        <v>艾德蒙主动技能1等级15</v>
      </c>
      <c r="J380" s="1">
        <v>374</v>
      </c>
      <c r="K380" s="1">
        <f>VLOOKUP(H380,主动技能!$A:$B,2,FALSE)</f>
        <v>10070114</v>
      </c>
      <c r="L380" s="1">
        <f>_xlfn.IFNA(VLOOKUP(I380,主动技能!$A:$B,2,FALSE),0)</f>
        <v>10070115</v>
      </c>
      <c r="M380">
        <f>_xlfn.IFNA(VLOOKUP(D380+1,角色属性概况!I:J,2,FALSE),999)</f>
        <v>65</v>
      </c>
      <c r="N380" s="1" t="s">
        <v>249</v>
      </c>
      <c r="O380" s="1">
        <f>VLOOKUP(E380,角色属性概况!Q:R,2,FALSE)</f>
        <v>40100</v>
      </c>
      <c r="P380" s="1">
        <v>0</v>
      </c>
      <c r="Q380" s="1">
        <v>0</v>
      </c>
    </row>
    <row r="381" spans="2:17" x14ac:dyDescent="0.15">
      <c r="B381" s="8" t="str">
        <f>VLOOKUP(G381,角色!A:B,2,FALSE)</f>
        <v>艾德蒙</v>
      </c>
      <c r="C381" s="8" t="str">
        <f t="shared" si="37"/>
        <v>主动技能1</v>
      </c>
      <c r="D381" s="8">
        <f t="shared" si="39"/>
        <v>15</v>
      </c>
      <c r="E381" s="8">
        <f t="shared" si="40"/>
        <v>16</v>
      </c>
      <c r="F381" s="8">
        <f t="shared" si="41"/>
        <v>1</v>
      </c>
      <c r="G381" s="8">
        <f t="shared" si="38"/>
        <v>7</v>
      </c>
      <c r="H381" t="str">
        <f t="shared" si="42"/>
        <v>艾德蒙主动技能1等级15</v>
      </c>
      <c r="I381" t="str">
        <f t="shared" si="43"/>
        <v>艾德蒙主动技能1等级16</v>
      </c>
      <c r="J381" s="1">
        <v>375</v>
      </c>
      <c r="K381" s="1">
        <f>VLOOKUP(H381,主动技能!$A:$B,2,FALSE)</f>
        <v>10070115</v>
      </c>
      <c r="L381" s="1">
        <f>_xlfn.IFNA(VLOOKUP(I381,主动技能!$A:$B,2,FALSE),0)</f>
        <v>10070116</v>
      </c>
      <c r="M381">
        <f>_xlfn.IFNA(VLOOKUP(D381+1,角色属性概况!I:J,2,FALSE),999)</f>
        <v>70</v>
      </c>
      <c r="N381" s="1" t="s">
        <v>249</v>
      </c>
      <c r="O381" s="1">
        <f>VLOOKUP(E381,角色属性概况!Q:R,2,FALSE)</f>
        <v>56700</v>
      </c>
      <c r="P381" s="1">
        <v>0</v>
      </c>
      <c r="Q381" s="1">
        <v>0</v>
      </c>
    </row>
    <row r="382" spans="2:17" x14ac:dyDescent="0.15">
      <c r="B382" s="8" t="str">
        <f>VLOOKUP(G382,角色!A:B,2,FALSE)</f>
        <v>艾德蒙</v>
      </c>
      <c r="C382" s="8" t="str">
        <f t="shared" si="37"/>
        <v>主动技能1</v>
      </c>
      <c r="D382" s="8">
        <f t="shared" si="39"/>
        <v>16</v>
      </c>
      <c r="E382" s="8">
        <f t="shared" si="40"/>
        <v>17</v>
      </c>
      <c r="F382" s="8">
        <f t="shared" si="41"/>
        <v>1</v>
      </c>
      <c r="G382" s="8">
        <f t="shared" si="38"/>
        <v>7</v>
      </c>
      <c r="H382" t="str">
        <f t="shared" si="42"/>
        <v>艾德蒙主动技能1等级16</v>
      </c>
      <c r="I382" t="str">
        <f t="shared" si="43"/>
        <v>艾德蒙主动技能1等级17</v>
      </c>
      <c r="J382" s="1">
        <v>376</v>
      </c>
      <c r="K382" s="1">
        <f>VLOOKUP(H382,主动技能!$A:$B,2,FALSE)</f>
        <v>10070116</v>
      </c>
      <c r="L382" s="1">
        <f>_xlfn.IFNA(VLOOKUP(I382,主动技能!$A:$B,2,FALSE),0)</f>
        <v>10070117</v>
      </c>
      <c r="M382">
        <f>_xlfn.IFNA(VLOOKUP(D382+1,角色属性概况!I:J,2,FALSE),999)</f>
        <v>75</v>
      </c>
      <c r="N382" s="1" t="s">
        <v>249</v>
      </c>
      <c r="O382" s="1">
        <f>VLOOKUP(E382,角色属性概况!Q:R,2,FALSE)</f>
        <v>80400</v>
      </c>
      <c r="P382" s="1">
        <v>0</v>
      </c>
      <c r="Q382" s="1">
        <v>0</v>
      </c>
    </row>
    <row r="383" spans="2:17" x14ac:dyDescent="0.15">
      <c r="B383" s="8" t="str">
        <f>VLOOKUP(G383,角色!A:B,2,FALSE)</f>
        <v>艾德蒙</v>
      </c>
      <c r="C383" s="8" t="str">
        <f t="shared" si="37"/>
        <v>主动技能1</v>
      </c>
      <c r="D383" s="8">
        <f t="shared" si="39"/>
        <v>17</v>
      </c>
      <c r="E383" s="8">
        <f t="shared" si="40"/>
        <v>18</v>
      </c>
      <c r="F383" s="8">
        <f t="shared" si="41"/>
        <v>1</v>
      </c>
      <c r="G383" s="8">
        <f t="shared" si="38"/>
        <v>7</v>
      </c>
      <c r="H383" t="str">
        <f t="shared" si="42"/>
        <v>艾德蒙主动技能1等级17</v>
      </c>
      <c r="I383" t="str">
        <f t="shared" si="43"/>
        <v>艾德蒙主动技能1等级18</v>
      </c>
      <c r="J383" s="1">
        <v>377</v>
      </c>
      <c r="K383" s="1">
        <f>VLOOKUP(H383,主动技能!$A:$B,2,FALSE)</f>
        <v>10070117</v>
      </c>
      <c r="L383" s="1">
        <f>_xlfn.IFNA(VLOOKUP(I383,主动技能!$A:$B,2,FALSE),0)</f>
        <v>10070118</v>
      </c>
      <c r="M383">
        <f>_xlfn.IFNA(VLOOKUP(D383+1,角色属性概况!I:J,2,FALSE),999)</f>
        <v>80</v>
      </c>
      <c r="N383" s="1" t="s">
        <v>249</v>
      </c>
      <c r="O383" s="1">
        <f>VLOOKUP(E383,角色属性概况!Q:R,2,FALSE)</f>
        <v>113800</v>
      </c>
      <c r="P383" s="1">
        <v>0</v>
      </c>
      <c r="Q383" s="1">
        <v>0</v>
      </c>
    </row>
    <row r="384" spans="2:17" x14ac:dyDescent="0.15">
      <c r="B384" s="8" t="str">
        <f>VLOOKUP(G384,角色!A:B,2,FALSE)</f>
        <v>艾德蒙</v>
      </c>
      <c r="C384" s="8" t="str">
        <f t="shared" si="37"/>
        <v>主动技能1</v>
      </c>
      <c r="D384" s="8">
        <f t="shared" si="39"/>
        <v>18</v>
      </c>
      <c r="E384" s="8">
        <f t="shared" si="40"/>
        <v>19</v>
      </c>
      <c r="F384" s="8">
        <f t="shared" si="41"/>
        <v>1</v>
      </c>
      <c r="G384" s="8">
        <f t="shared" si="38"/>
        <v>7</v>
      </c>
      <c r="H384" t="str">
        <f t="shared" si="42"/>
        <v>艾德蒙主动技能1等级18</v>
      </c>
      <c r="I384" t="str">
        <f t="shared" si="43"/>
        <v>艾德蒙主动技能1等级19</v>
      </c>
      <c r="J384" s="1">
        <v>378</v>
      </c>
      <c r="K384" s="1">
        <f>VLOOKUP(H384,主动技能!$A:$B,2,FALSE)</f>
        <v>10070118</v>
      </c>
      <c r="L384" s="1">
        <f>_xlfn.IFNA(VLOOKUP(I384,主动技能!$A:$B,2,FALSE),0)</f>
        <v>10070119</v>
      </c>
      <c r="M384">
        <f>_xlfn.IFNA(VLOOKUP(D384+1,角色属性概况!I:J,2,FALSE),999)</f>
        <v>85</v>
      </c>
      <c r="N384" s="1" t="s">
        <v>249</v>
      </c>
      <c r="O384" s="1">
        <f>VLOOKUP(E384,角色属性概况!Q:R,2,FALSE)</f>
        <v>161100</v>
      </c>
      <c r="P384" s="1">
        <v>0</v>
      </c>
      <c r="Q384" s="1">
        <v>0</v>
      </c>
    </row>
    <row r="385" spans="2:17" x14ac:dyDescent="0.15">
      <c r="B385" s="8" t="str">
        <f>VLOOKUP(G385,角色!A:B,2,FALSE)</f>
        <v>艾德蒙</v>
      </c>
      <c r="C385" s="8" t="str">
        <f t="shared" si="37"/>
        <v>主动技能1</v>
      </c>
      <c r="D385" s="8">
        <f t="shared" si="39"/>
        <v>19</v>
      </c>
      <c r="E385" s="8">
        <f t="shared" si="40"/>
        <v>20</v>
      </c>
      <c r="F385" s="8">
        <f t="shared" si="41"/>
        <v>1</v>
      </c>
      <c r="G385" s="8">
        <f t="shared" si="38"/>
        <v>7</v>
      </c>
      <c r="H385" t="str">
        <f t="shared" si="42"/>
        <v>艾德蒙主动技能1等级19</v>
      </c>
      <c r="I385" t="str">
        <f t="shared" si="43"/>
        <v>艾德蒙主动技能1等级20</v>
      </c>
      <c r="J385" s="1">
        <v>379</v>
      </c>
      <c r="K385" s="1">
        <f>VLOOKUP(H385,主动技能!$A:$B,2,FALSE)</f>
        <v>10070119</v>
      </c>
      <c r="L385" s="1">
        <f>_xlfn.IFNA(VLOOKUP(I385,主动技能!$A:$B,2,FALSE),0)</f>
        <v>10070120</v>
      </c>
      <c r="M385">
        <f>_xlfn.IFNA(VLOOKUP(D385+1,角色属性概况!I:J,2,FALSE),999)</f>
        <v>90</v>
      </c>
      <c r="N385" s="1" t="s">
        <v>249</v>
      </c>
      <c r="O385" s="1">
        <f>VLOOKUP(E385,角色属性概况!Q:R,2,FALSE)</f>
        <v>228100</v>
      </c>
      <c r="P385" s="1">
        <v>0</v>
      </c>
      <c r="Q385" s="1">
        <v>0</v>
      </c>
    </row>
    <row r="386" spans="2:17" x14ac:dyDescent="0.15">
      <c r="B386" s="8" t="str">
        <f>VLOOKUP(G386,角色!A:B,2,FALSE)</f>
        <v>艾德蒙</v>
      </c>
      <c r="C386" s="8" t="str">
        <f t="shared" si="37"/>
        <v>主动技能1</v>
      </c>
      <c r="D386" s="8">
        <f t="shared" si="39"/>
        <v>20</v>
      </c>
      <c r="E386" s="8">
        <f t="shared" si="40"/>
        <v>21</v>
      </c>
      <c r="F386" s="8">
        <f t="shared" si="41"/>
        <v>1</v>
      </c>
      <c r="G386" s="8">
        <f t="shared" si="38"/>
        <v>7</v>
      </c>
      <c r="H386" t="str">
        <f t="shared" si="42"/>
        <v>艾德蒙主动技能1等级20</v>
      </c>
      <c r="I386" t="str">
        <f t="shared" si="43"/>
        <v>艾德蒙主动技能1等级21</v>
      </c>
      <c r="J386" s="1">
        <v>380</v>
      </c>
      <c r="K386" s="1">
        <f>VLOOKUP(H386,主动技能!$A:$B,2,FALSE)</f>
        <v>10070120</v>
      </c>
      <c r="L386" s="1">
        <f>_xlfn.IFNA(VLOOKUP(I386,主动技能!$A:$B,2,FALSE),0)</f>
        <v>0</v>
      </c>
      <c r="M386">
        <f>_xlfn.IFNA(VLOOKUP(D386+1,角色属性概况!I:J,2,FALSE),999)</f>
        <v>100</v>
      </c>
      <c r="N386" s="1" t="s">
        <v>249</v>
      </c>
      <c r="O386" s="1">
        <f>VLOOKUP(E386,角色属性概况!Q:R,2,FALSE)</f>
        <v>780200</v>
      </c>
      <c r="P386" s="1">
        <v>0</v>
      </c>
      <c r="Q386" s="1">
        <v>0</v>
      </c>
    </row>
    <row r="387" spans="2:17" x14ac:dyDescent="0.15">
      <c r="B387" s="8" t="str">
        <f>VLOOKUP(G387,角色!A:B,2,FALSE)</f>
        <v>艾德蒙</v>
      </c>
      <c r="C387" s="8" t="str">
        <f t="shared" si="37"/>
        <v>主动技能2</v>
      </c>
      <c r="D387" s="8">
        <f t="shared" si="39"/>
        <v>1</v>
      </c>
      <c r="E387" s="8">
        <f t="shared" si="40"/>
        <v>2</v>
      </c>
      <c r="F387" s="8">
        <f t="shared" si="41"/>
        <v>2</v>
      </c>
      <c r="G387" s="8">
        <f t="shared" si="38"/>
        <v>7</v>
      </c>
      <c r="H387" t="str">
        <f t="shared" si="42"/>
        <v>艾德蒙主动技能2等级1</v>
      </c>
      <c r="I387" t="str">
        <f t="shared" si="43"/>
        <v>艾德蒙主动技能2等级2</v>
      </c>
      <c r="J387" s="1">
        <v>381</v>
      </c>
      <c r="K387" s="1">
        <f>VLOOKUP(H387,主动技能!$A:$B,2,FALSE)</f>
        <v>10070201</v>
      </c>
      <c r="L387" s="1">
        <f>_xlfn.IFNA(VLOOKUP(I387,主动技能!$A:$B,2,FALSE),0)</f>
        <v>10070202</v>
      </c>
      <c r="M387">
        <f>_xlfn.IFNA(VLOOKUP(D387+1,角色属性概况!I:J,2,FALSE),999)</f>
        <v>2</v>
      </c>
      <c r="N387" s="1" t="s">
        <v>249</v>
      </c>
      <c r="O387" s="1">
        <f>VLOOKUP(E387,角色属性概况!Q:R,2,FALSE)</f>
        <v>500</v>
      </c>
      <c r="P387" s="1">
        <v>0</v>
      </c>
      <c r="Q387" s="1">
        <v>0</v>
      </c>
    </row>
    <row r="388" spans="2:17" x14ac:dyDescent="0.15">
      <c r="B388" s="8" t="str">
        <f>VLOOKUP(G388,角色!A:B,2,FALSE)</f>
        <v>艾德蒙</v>
      </c>
      <c r="C388" s="8" t="str">
        <f t="shared" si="37"/>
        <v>主动技能2</v>
      </c>
      <c r="D388" s="8">
        <f t="shared" si="39"/>
        <v>2</v>
      </c>
      <c r="E388" s="8">
        <f t="shared" si="40"/>
        <v>3</v>
      </c>
      <c r="F388" s="8">
        <f t="shared" si="41"/>
        <v>2</v>
      </c>
      <c r="G388" s="8">
        <f t="shared" si="38"/>
        <v>7</v>
      </c>
      <c r="H388" t="str">
        <f t="shared" si="42"/>
        <v>艾德蒙主动技能2等级2</v>
      </c>
      <c r="I388" t="str">
        <f t="shared" si="43"/>
        <v>艾德蒙主动技能2等级3</v>
      </c>
      <c r="J388" s="1">
        <v>382</v>
      </c>
      <c r="K388" s="1">
        <f>VLOOKUP(H388,主动技能!$A:$B,2,FALSE)</f>
        <v>10070202</v>
      </c>
      <c r="L388" s="1">
        <f>_xlfn.IFNA(VLOOKUP(I388,主动技能!$A:$B,2,FALSE),0)</f>
        <v>10070203</v>
      </c>
      <c r="M388">
        <f>_xlfn.IFNA(VLOOKUP(D388+1,角色属性概况!I:J,2,FALSE),999)</f>
        <v>5</v>
      </c>
      <c r="N388" s="1" t="s">
        <v>249</v>
      </c>
      <c r="O388" s="1">
        <f>VLOOKUP(E388,角色属性概况!Q:R,2,FALSE)</f>
        <v>600</v>
      </c>
      <c r="P388" s="1">
        <v>0</v>
      </c>
      <c r="Q388" s="1">
        <v>0</v>
      </c>
    </row>
    <row r="389" spans="2:17" x14ac:dyDescent="0.15">
      <c r="B389" s="8" t="str">
        <f>VLOOKUP(G389,角色!A:B,2,FALSE)</f>
        <v>艾德蒙</v>
      </c>
      <c r="C389" s="8" t="str">
        <f t="shared" si="37"/>
        <v>主动技能2</v>
      </c>
      <c r="D389" s="8">
        <f t="shared" si="39"/>
        <v>3</v>
      </c>
      <c r="E389" s="8">
        <f t="shared" si="40"/>
        <v>4</v>
      </c>
      <c r="F389" s="8">
        <f t="shared" si="41"/>
        <v>2</v>
      </c>
      <c r="G389" s="8">
        <f t="shared" si="38"/>
        <v>7</v>
      </c>
      <c r="H389" t="str">
        <f t="shared" si="42"/>
        <v>艾德蒙主动技能2等级3</v>
      </c>
      <c r="I389" t="str">
        <f t="shared" si="43"/>
        <v>艾德蒙主动技能2等级4</v>
      </c>
      <c r="J389" s="1">
        <v>383</v>
      </c>
      <c r="K389" s="1">
        <f>VLOOKUP(H389,主动技能!$A:$B,2,FALSE)</f>
        <v>10070203</v>
      </c>
      <c r="L389" s="1">
        <f>_xlfn.IFNA(VLOOKUP(I389,主动技能!$A:$B,2,FALSE),0)</f>
        <v>10070204</v>
      </c>
      <c r="M389">
        <f>_xlfn.IFNA(VLOOKUP(D389+1,角色属性概况!I:J,2,FALSE),999)</f>
        <v>10</v>
      </c>
      <c r="N389" s="1" t="s">
        <v>249</v>
      </c>
      <c r="O389" s="1">
        <f>VLOOKUP(E389,角色属性概况!Q:R,2,FALSE)</f>
        <v>800</v>
      </c>
      <c r="P389" s="1">
        <v>0</v>
      </c>
      <c r="Q389" s="1">
        <v>0</v>
      </c>
    </row>
    <row r="390" spans="2:17" x14ac:dyDescent="0.15">
      <c r="B390" s="8" t="str">
        <f>VLOOKUP(G390,角色!A:B,2,FALSE)</f>
        <v>艾德蒙</v>
      </c>
      <c r="C390" s="8" t="str">
        <f t="shared" si="37"/>
        <v>主动技能2</v>
      </c>
      <c r="D390" s="8">
        <f t="shared" si="39"/>
        <v>4</v>
      </c>
      <c r="E390" s="8">
        <f t="shared" si="40"/>
        <v>5</v>
      </c>
      <c r="F390" s="8">
        <f t="shared" si="41"/>
        <v>2</v>
      </c>
      <c r="G390" s="8">
        <f t="shared" si="38"/>
        <v>7</v>
      </c>
      <c r="H390" t="str">
        <f t="shared" si="42"/>
        <v>艾德蒙主动技能2等级4</v>
      </c>
      <c r="I390" t="str">
        <f t="shared" si="43"/>
        <v>艾德蒙主动技能2等级5</v>
      </c>
      <c r="J390" s="1">
        <v>384</v>
      </c>
      <c r="K390" s="1">
        <f>VLOOKUP(H390,主动技能!$A:$B,2,FALSE)</f>
        <v>10070204</v>
      </c>
      <c r="L390" s="1">
        <f>_xlfn.IFNA(VLOOKUP(I390,主动技能!$A:$B,2,FALSE),0)</f>
        <v>10070205</v>
      </c>
      <c r="M390">
        <f>_xlfn.IFNA(VLOOKUP(D390+1,角色属性概况!I:J,2,FALSE),999)</f>
        <v>15</v>
      </c>
      <c r="N390" s="1" t="s">
        <v>249</v>
      </c>
      <c r="O390" s="1">
        <f>VLOOKUP(E390,角色属性概况!Q:R,2,FALSE)</f>
        <v>1200</v>
      </c>
      <c r="P390" s="1">
        <v>0</v>
      </c>
      <c r="Q390" s="1">
        <v>0</v>
      </c>
    </row>
    <row r="391" spans="2:17" x14ac:dyDescent="0.15">
      <c r="B391" s="8" t="str">
        <f>VLOOKUP(G391,角色!A:B,2,FALSE)</f>
        <v>艾德蒙</v>
      </c>
      <c r="C391" s="8" t="str">
        <f t="shared" si="37"/>
        <v>主动技能2</v>
      </c>
      <c r="D391" s="8">
        <f t="shared" si="39"/>
        <v>5</v>
      </c>
      <c r="E391" s="8">
        <f t="shared" si="40"/>
        <v>6</v>
      </c>
      <c r="F391" s="8">
        <f t="shared" si="41"/>
        <v>2</v>
      </c>
      <c r="G391" s="8">
        <f t="shared" si="38"/>
        <v>7</v>
      </c>
      <c r="H391" t="str">
        <f t="shared" si="42"/>
        <v>艾德蒙主动技能2等级5</v>
      </c>
      <c r="I391" t="str">
        <f t="shared" si="43"/>
        <v>艾德蒙主动技能2等级6</v>
      </c>
      <c r="J391" s="1">
        <v>385</v>
      </c>
      <c r="K391" s="1">
        <f>VLOOKUP(H391,主动技能!$A:$B,2,FALSE)</f>
        <v>10070205</v>
      </c>
      <c r="L391" s="1">
        <f>_xlfn.IFNA(VLOOKUP(I391,主动技能!$A:$B,2,FALSE),0)</f>
        <v>10070206</v>
      </c>
      <c r="M391">
        <f>_xlfn.IFNA(VLOOKUP(D391+1,角色属性概况!I:J,2,FALSE),999)</f>
        <v>20</v>
      </c>
      <c r="N391" s="1" t="s">
        <v>249</v>
      </c>
      <c r="O391" s="1">
        <f>VLOOKUP(E391,角色属性概况!Q:R,2,FALSE)</f>
        <v>1700</v>
      </c>
      <c r="P391" s="1">
        <v>0</v>
      </c>
      <c r="Q391" s="1">
        <v>0</v>
      </c>
    </row>
    <row r="392" spans="2:17" x14ac:dyDescent="0.15">
      <c r="B392" s="8" t="str">
        <f>VLOOKUP(G392,角色!A:B,2,FALSE)</f>
        <v>艾德蒙</v>
      </c>
      <c r="C392" s="8" t="str">
        <f t="shared" ref="C392:C455" si="44">C$4&amp;F392</f>
        <v>主动技能2</v>
      </c>
      <c r="D392" s="8">
        <f t="shared" si="39"/>
        <v>6</v>
      </c>
      <c r="E392" s="8">
        <f t="shared" si="40"/>
        <v>7</v>
      </c>
      <c r="F392" s="8">
        <f t="shared" si="41"/>
        <v>2</v>
      </c>
      <c r="G392" s="8">
        <f t="shared" ref="G392:G455" si="45">IF((F392=1)*(D392=1),G391+1,G391)</f>
        <v>7</v>
      </c>
      <c r="H392" t="str">
        <f t="shared" si="42"/>
        <v>艾德蒙主动技能2等级6</v>
      </c>
      <c r="I392" t="str">
        <f t="shared" si="43"/>
        <v>艾德蒙主动技能2等级7</v>
      </c>
      <c r="J392" s="1">
        <v>386</v>
      </c>
      <c r="K392" s="1">
        <f>VLOOKUP(H392,主动技能!$A:$B,2,FALSE)</f>
        <v>10070206</v>
      </c>
      <c r="L392" s="1">
        <f>_xlfn.IFNA(VLOOKUP(I392,主动技能!$A:$B,2,FALSE),0)</f>
        <v>10070207</v>
      </c>
      <c r="M392">
        <f>_xlfn.IFNA(VLOOKUP(D392+1,角色属性概况!I:J,2,FALSE),999)</f>
        <v>25</v>
      </c>
      <c r="N392" s="1" t="s">
        <v>249</v>
      </c>
      <c r="O392" s="1">
        <f>VLOOKUP(E392,角色属性概况!Q:R,2,FALSE)</f>
        <v>2400</v>
      </c>
      <c r="P392" s="1">
        <v>0</v>
      </c>
      <c r="Q392" s="1">
        <v>0</v>
      </c>
    </row>
    <row r="393" spans="2:17" x14ac:dyDescent="0.15">
      <c r="B393" s="8" t="str">
        <f>VLOOKUP(G393,角色!A:B,2,FALSE)</f>
        <v>艾德蒙</v>
      </c>
      <c r="C393" s="8" t="str">
        <f t="shared" si="44"/>
        <v>主动技能2</v>
      </c>
      <c r="D393" s="8">
        <f t="shared" ref="D393:D456" si="46">IF(D392=D$5,1,D392+1)</f>
        <v>7</v>
      </c>
      <c r="E393" s="8">
        <f t="shared" ref="E393:E456" si="47">IF(E392=E$5,2,E392+1)</f>
        <v>8</v>
      </c>
      <c r="F393" s="8">
        <f t="shared" ref="F393:F456" si="48">IF(D393=1,IF(F392=$F$5,1,F392+1),F392)</f>
        <v>2</v>
      </c>
      <c r="G393" s="8">
        <f t="shared" si="45"/>
        <v>7</v>
      </c>
      <c r="H393" t="str">
        <f t="shared" si="42"/>
        <v>艾德蒙主动技能2等级7</v>
      </c>
      <c r="I393" t="str">
        <f t="shared" si="43"/>
        <v>艾德蒙主动技能2等级8</v>
      </c>
      <c r="J393" s="1">
        <v>387</v>
      </c>
      <c r="K393" s="1">
        <f>VLOOKUP(H393,主动技能!$A:$B,2,FALSE)</f>
        <v>10070207</v>
      </c>
      <c r="L393" s="1">
        <f>_xlfn.IFNA(VLOOKUP(I393,主动技能!$A:$B,2,FALSE),0)</f>
        <v>10070208</v>
      </c>
      <c r="M393">
        <f>_xlfn.IFNA(VLOOKUP(D393+1,角色属性概况!I:J,2,FALSE),999)</f>
        <v>30</v>
      </c>
      <c r="N393" s="1" t="s">
        <v>249</v>
      </c>
      <c r="O393" s="1">
        <f>VLOOKUP(E393,角色属性概况!Q:R,2,FALSE)</f>
        <v>3500</v>
      </c>
      <c r="P393" s="1">
        <v>0</v>
      </c>
      <c r="Q393" s="1">
        <v>0</v>
      </c>
    </row>
    <row r="394" spans="2:17" x14ac:dyDescent="0.15">
      <c r="B394" s="8" t="str">
        <f>VLOOKUP(G394,角色!A:B,2,FALSE)</f>
        <v>艾德蒙</v>
      </c>
      <c r="C394" s="8" t="str">
        <f t="shared" si="44"/>
        <v>主动技能2</v>
      </c>
      <c r="D394" s="8">
        <f t="shared" si="46"/>
        <v>8</v>
      </c>
      <c r="E394" s="8">
        <f t="shared" si="47"/>
        <v>9</v>
      </c>
      <c r="F394" s="8">
        <f t="shared" si="48"/>
        <v>2</v>
      </c>
      <c r="G394" s="8">
        <f t="shared" si="45"/>
        <v>7</v>
      </c>
      <c r="H394" t="str">
        <f t="shared" si="42"/>
        <v>艾德蒙主动技能2等级8</v>
      </c>
      <c r="I394" t="str">
        <f t="shared" si="43"/>
        <v>艾德蒙主动技能2等级9</v>
      </c>
      <c r="J394" s="1">
        <v>388</v>
      </c>
      <c r="K394" s="1">
        <f>VLOOKUP(H394,主动技能!$A:$B,2,FALSE)</f>
        <v>10070208</v>
      </c>
      <c r="L394" s="1">
        <f>_xlfn.IFNA(VLOOKUP(I394,主动技能!$A:$B,2,FALSE),0)</f>
        <v>10070209</v>
      </c>
      <c r="M394">
        <f>_xlfn.IFNA(VLOOKUP(D394+1,角色属性概况!I:J,2,FALSE),999)</f>
        <v>35</v>
      </c>
      <c r="N394" s="1" t="s">
        <v>249</v>
      </c>
      <c r="O394" s="1">
        <f>VLOOKUP(E394,角色属性概况!Q:R,2,FALSE)</f>
        <v>4900</v>
      </c>
      <c r="P394" s="1">
        <v>0</v>
      </c>
      <c r="Q394" s="1">
        <v>0</v>
      </c>
    </row>
    <row r="395" spans="2:17" x14ac:dyDescent="0.15">
      <c r="B395" s="8" t="str">
        <f>VLOOKUP(G395,角色!A:B,2,FALSE)</f>
        <v>艾德蒙</v>
      </c>
      <c r="C395" s="8" t="str">
        <f t="shared" si="44"/>
        <v>主动技能2</v>
      </c>
      <c r="D395" s="8">
        <f t="shared" si="46"/>
        <v>9</v>
      </c>
      <c r="E395" s="8">
        <f t="shared" si="47"/>
        <v>10</v>
      </c>
      <c r="F395" s="8">
        <f t="shared" si="48"/>
        <v>2</v>
      </c>
      <c r="G395" s="8">
        <f t="shared" si="45"/>
        <v>7</v>
      </c>
      <c r="H395" t="str">
        <f t="shared" si="42"/>
        <v>艾德蒙主动技能2等级9</v>
      </c>
      <c r="I395" t="str">
        <f t="shared" si="43"/>
        <v>艾德蒙主动技能2等级10</v>
      </c>
      <c r="J395" s="1">
        <v>389</v>
      </c>
      <c r="K395" s="1">
        <f>VLOOKUP(H395,主动技能!$A:$B,2,FALSE)</f>
        <v>10070209</v>
      </c>
      <c r="L395" s="1">
        <f>_xlfn.IFNA(VLOOKUP(I395,主动技能!$A:$B,2,FALSE),0)</f>
        <v>10070210</v>
      </c>
      <c r="M395">
        <f>_xlfn.IFNA(VLOOKUP(D395+1,角色属性概况!I:J,2,FALSE),999)</f>
        <v>40</v>
      </c>
      <c r="N395" s="1" t="s">
        <v>249</v>
      </c>
      <c r="O395" s="1">
        <f>VLOOKUP(E395,角色属性概况!Q:R,2,FALSE)</f>
        <v>7000</v>
      </c>
      <c r="P395" s="1">
        <v>0</v>
      </c>
      <c r="Q395" s="1">
        <v>0</v>
      </c>
    </row>
    <row r="396" spans="2:17" x14ac:dyDescent="0.15">
      <c r="B396" s="8" t="str">
        <f>VLOOKUP(G396,角色!A:B,2,FALSE)</f>
        <v>艾德蒙</v>
      </c>
      <c r="C396" s="8" t="str">
        <f t="shared" si="44"/>
        <v>主动技能2</v>
      </c>
      <c r="D396" s="8">
        <f t="shared" si="46"/>
        <v>10</v>
      </c>
      <c r="E396" s="8">
        <f t="shared" si="47"/>
        <v>11</v>
      </c>
      <c r="F396" s="8">
        <f t="shared" si="48"/>
        <v>2</v>
      </c>
      <c r="G396" s="8">
        <f t="shared" si="45"/>
        <v>7</v>
      </c>
      <c r="H396" t="str">
        <f t="shared" si="42"/>
        <v>艾德蒙主动技能2等级10</v>
      </c>
      <c r="I396" t="str">
        <f t="shared" si="43"/>
        <v>艾德蒙主动技能2等级11</v>
      </c>
      <c r="J396" s="1">
        <v>390</v>
      </c>
      <c r="K396" s="1">
        <f>VLOOKUP(H396,主动技能!$A:$B,2,FALSE)</f>
        <v>10070210</v>
      </c>
      <c r="L396" s="1">
        <f>_xlfn.IFNA(VLOOKUP(I396,主动技能!$A:$B,2,FALSE),0)</f>
        <v>10070211</v>
      </c>
      <c r="M396">
        <f>_xlfn.IFNA(VLOOKUP(D396+1,角色属性概况!I:J,2,FALSE),999)</f>
        <v>45</v>
      </c>
      <c r="N396" s="1" t="s">
        <v>249</v>
      </c>
      <c r="O396" s="1">
        <f>VLOOKUP(E396,角色属性概况!Q:R,2,FALSE)</f>
        <v>9900</v>
      </c>
      <c r="P396" s="1">
        <v>0</v>
      </c>
      <c r="Q396" s="1">
        <v>0</v>
      </c>
    </row>
    <row r="397" spans="2:17" x14ac:dyDescent="0.15">
      <c r="B397" s="8" t="str">
        <f>VLOOKUP(G397,角色!A:B,2,FALSE)</f>
        <v>艾德蒙</v>
      </c>
      <c r="C397" s="8" t="str">
        <f t="shared" si="44"/>
        <v>主动技能2</v>
      </c>
      <c r="D397" s="8">
        <f t="shared" si="46"/>
        <v>11</v>
      </c>
      <c r="E397" s="8">
        <f t="shared" si="47"/>
        <v>12</v>
      </c>
      <c r="F397" s="8">
        <f t="shared" si="48"/>
        <v>2</v>
      </c>
      <c r="G397" s="8">
        <f t="shared" si="45"/>
        <v>7</v>
      </c>
      <c r="H397" t="str">
        <f t="shared" si="42"/>
        <v>艾德蒙主动技能2等级11</v>
      </c>
      <c r="I397" t="str">
        <f t="shared" si="43"/>
        <v>艾德蒙主动技能2等级12</v>
      </c>
      <c r="J397" s="1">
        <v>391</v>
      </c>
      <c r="K397" s="1">
        <f>VLOOKUP(H397,主动技能!$A:$B,2,FALSE)</f>
        <v>10070211</v>
      </c>
      <c r="L397" s="1">
        <f>_xlfn.IFNA(VLOOKUP(I397,主动技能!$A:$B,2,FALSE),0)</f>
        <v>10070212</v>
      </c>
      <c r="M397">
        <f>_xlfn.IFNA(VLOOKUP(D397+1,角色属性概况!I:J,2,FALSE),999)</f>
        <v>50</v>
      </c>
      <c r="N397" s="1" t="s">
        <v>249</v>
      </c>
      <c r="O397" s="1">
        <f>VLOOKUP(E397,角色属性概况!Q:R,2,FALSE)</f>
        <v>14100</v>
      </c>
      <c r="P397" s="1">
        <v>0</v>
      </c>
      <c r="Q397" s="1">
        <v>0</v>
      </c>
    </row>
    <row r="398" spans="2:17" x14ac:dyDescent="0.15">
      <c r="B398" s="8" t="str">
        <f>VLOOKUP(G398,角色!A:B,2,FALSE)</f>
        <v>艾德蒙</v>
      </c>
      <c r="C398" s="8" t="str">
        <f t="shared" si="44"/>
        <v>主动技能2</v>
      </c>
      <c r="D398" s="8">
        <f t="shared" si="46"/>
        <v>12</v>
      </c>
      <c r="E398" s="8">
        <f t="shared" si="47"/>
        <v>13</v>
      </c>
      <c r="F398" s="8">
        <f t="shared" si="48"/>
        <v>2</v>
      </c>
      <c r="G398" s="8">
        <f t="shared" si="45"/>
        <v>7</v>
      </c>
      <c r="H398" t="str">
        <f t="shared" si="42"/>
        <v>艾德蒙主动技能2等级12</v>
      </c>
      <c r="I398" t="str">
        <f t="shared" si="43"/>
        <v>艾德蒙主动技能2等级13</v>
      </c>
      <c r="J398" s="1">
        <v>392</v>
      </c>
      <c r="K398" s="1">
        <f>VLOOKUP(H398,主动技能!$A:$B,2,FALSE)</f>
        <v>10070212</v>
      </c>
      <c r="L398" s="1">
        <f>_xlfn.IFNA(VLOOKUP(I398,主动技能!$A:$B,2,FALSE),0)</f>
        <v>10070213</v>
      </c>
      <c r="M398">
        <f>_xlfn.IFNA(VLOOKUP(D398+1,角色属性概况!I:J,2,FALSE),999)</f>
        <v>55</v>
      </c>
      <c r="N398" s="1" t="s">
        <v>249</v>
      </c>
      <c r="O398" s="1">
        <f>VLOOKUP(E398,角色属性概况!Q:R,2,FALSE)</f>
        <v>20000</v>
      </c>
      <c r="P398" s="1">
        <v>0</v>
      </c>
      <c r="Q398" s="1">
        <v>0</v>
      </c>
    </row>
    <row r="399" spans="2:17" x14ac:dyDescent="0.15">
      <c r="B399" s="8" t="str">
        <f>VLOOKUP(G399,角色!A:B,2,FALSE)</f>
        <v>艾德蒙</v>
      </c>
      <c r="C399" s="8" t="str">
        <f t="shared" si="44"/>
        <v>主动技能2</v>
      </c>
      <c r="D399" s="8">
        <f t="shared" si="46"/>
        <v>13</v>
      </c>
      <c r="E399" s="8">
        <f t="shared" si="47"/>
        <v>14</v>
      </c>
      <c r="F399" s="8">
        <f t="shared" si="48"/>
        <v>2</v>
      </c>
      <c r="G399" s="8">
        <f t="shared" si="45"/>
        <v>7</v>
      </c>
      <c r="H399" t="str">
        <f t="shared" si="42"/>
        <v>艾德蒙主动技能2等级13</v>
      </c>
      <c r="I399" t="str">
        <f t="shared" si="43"/>
        <v>艾德蒙主动技能2等级14</v>
      </c>
      <c r="J399" s="1">
        <v>393</v>
      </c>
      <c r="K399" s="1">
        <f>VLOOKUP(H399,主动技能!$A:$B,2,FALSE)</f>
        <v>10070213</v>
      </c>
      <c r="L399" s="1">
        <f>_xlfn.IFNA(VLOOKUP(I399,主动技能!$A:$B,2,FALSE),0)</f>
        <v>10070214</v>
      </c>
      <c r="M399">
        <f>_xlfn.IFNA(VLOOKUP(D399+1,角色属性概况!I:J,2,FALSE),999)</f>
        <v>60</v>
      </c>
      <c r="N399" s="1" t="s">
        <v>249</v>
      </c>
      <c r="O399" s="1">
        <f>VLOOKUP(E399,角色属性概况!Q:R,2,FALSE)</f>
        <v>28300</v>
      </c>
      <c r="P399" s="1">
        <v>0</v>
      </c>
      <c r="Q399" s="1">
        <v>0</v>
      </c>
    </row>
    <row r="400" spans="2:17" x14ac:dyDescent="0.15">
      <c r="B400" s="8" t="str">
        <f>VLOOKUP(G400,角色!A:B,2,FALSE)</f>
        <v>艾德蒙</v>
      </c>
      <c r="C400" s="8" t="str">
        <f t="shared" si="44"/>
        <v>主动技能2</v>
      </c>
      <c r="D400" s="8">
        <f t="shared" si="46"/>
        <v>14</v>
      </c>
      <c r="E400" s="8">
        <f t="shared" si="47"/>
        <v>15</v>
      </c>
      <c r="F400" s="8">
        <f t="shared" si="48"/>
        <v>2</v>
      </c>
      <c r="G400" s="8">
        <f t="shared" si="45"/>
        <v>7</v>
      </c>
      <c r="H400" t="str">
        <f t="shared" si="42"/>
        <v>艾德蒙主动技能2等级14</v>
      </c>
      <c r="I400" t="str">
        <f t="shared" si="43"/>
        <v>艾德蒙主动技能2等级15</v>
      </c>
      <c r="J400" s="1">
        <v>394</v>
      </c>
      <c r="K400" s="1">
        <f>VLOOKUP(H400,主动技能!$A:$B,2,FALSE)</f>
        <v>10070214</v>
      </c>
      <c r="L400" s="1">
        <f>_xlfn.IFNA(VLOOKUP(I400,主动技能!$A:$B,2,FALSE),0)</f>
        <v>10070215</v>
      </c>
      <c r="M400">
        <f>_xlfn.IFNA(VLOOKUP(D400+1,角色属性概况!I:J,2,FALSE),999)</f>
        <v>65</v>
      </c>
      <c r="N400" s="1" t="s">
        <v>249</v>
      </c>
      <c r="O400" s="1">
        <f>VLOOKUP(E400,角色属性概况!Q:R,2,FALSE)</f>
        <v>40100</v>
      </c>
      <c r="P400" s="1">
        <v>0</v>
      </c>
      <c r="Q400" s="1">
        <v>0</v>
      </c>
    </row>
    <row r="401" spans="2:17" x14ac:dyDescent="0.15">
      <c r="B401" s="8" t="str">
        <f>VLOOKUP(G401,角色!A:B,2,FALSE)</f>
        <v>艾德蒙</v>
      </c>
      <c r="C401" s="8" t="str">
        <f t="shared" si="44"/>
        <v>主动技能2</v>
      </c>
      <c r="D401" s="8">
        <f t="shared" si="46"/>
        <v>15</v>
      </c>
      <c r="E401" s="8">
        <f t="shared" si="47"/>
        <v>16</v>
      </c>
      <c r="F401" s="8">
        <f t="shared" si="48"/>
        <v>2</v>
      </c>
      <c r="G401" s="8">
        <f t="shared" si="45"/>
        <v>7</v>
      </c>
      <c r="H401" t="str">
        <f t="shared" si="42"/>
        <v>艾德蒙主动技能2等级15</v>
      </c>
      <c r="I401" t="str">
        <f t="shared" si="43"/>
        <v>艾德蒙主动技能2等级16</v>
      </c>
      <c r="J401" s="1">
        <v>395</v>
      </c>
      <c r="K401" s="1">
        <f>VLOOKUP(H401,主动技能!$A:$B,2,FALSE)</f>
        <v>10070215</v>
      </c>
      <c r="L401" s="1">
        <f>_xlfn.IFNA(VLOOKUP(I401,主动技能!$A:$B,2,FALSE),0)</f>
        <v>10070216</v>
      </c>
      <c r="M401">
        <f>_xlfn.IFNA(VLOOKUP(D401+1,角色属性概况!I:J,2,FALSE),999)</f>
        <v>70</v>
      </c>
      <c r="N401" s="1" t="s">
        <v>249</v>
      </c>
      <c r="O401" s="1">
        <f>VLOOKUP(E401,角色属性概况!Q:R,2,FALSE)</f>
        <v>56700</v>
      </c>
      <c r="P401" s="1">
        <v>0</v>
      </c>
      <c r="Q401" s="1">
        <v>0</v>
      </c>
    </row>
    <row r="402" spans="2:17" x14ac:dyDescent="0.15">
      <c r="B402" s="8" t="str">
        <f>VLOOKUP(G402,角色!A:B,2,FALSE)</f>
        <v>艾德蒙</v>
      </c>
      <c r="C402" s="8" t="str">
        <f t="shared" si="44"/>
        <v>主动技能2</v>
      </c>
      <c r="D402" s="8">
        <f t="shared" si="46"/>
        <v>16</v>
      </c>
      <c r="E402" s="8">
        <f t="shared" si="47"/>
        <v>17</v>
      </c>
      <c r="F402" s="8">
        <f t="shared" si="48"/>
        <v>2</v>
      </c>
      <c r="G402" s="8">
        <f t="shared" si="45"/>
        <v>7</v>
      </c>
      <c r="H402" t="str">
        <f t="shared" si="42"/>
        <v>艾德蒙主动技能2等级16</v>
      </c>
      <c r="I402" t="str">
        <f t="shared" si="43"/>
        <v>艾德蒙主动技能2等级17</v>
      </c>
      <c r="J402" s="1">
        <v>396</v>
      </c>
      <c r="K402" s="1">
        <f>VLOOKUP(H402,主动技能!$A:$B,2,FALSE)</f>
        <v>10070216</v>
      </c>
      <c r="L402" s="1">
        <f>_xlfn.IFNA(VLOOKUP(I402,主动技能!$A:$B,2,FALSE),0)</f>
        <v>10070217</v>
      </c>
      <c r="M402">
        <f>_xlfn.IFNA(VLOOKUP(D402+1,角色属性概况!I:J,2,FALSE),999)</f>
        <v>75</v>
      </c>
      <c r="N402" s="1" t="s">
        <v>249</v>
      </c>
      <c r="O402" s="1">
        <f>VLOOKUP(E402,角色属性概况!Q:R,2,FALSE)</f>
        <v>80400</v>
      </c>
      <c r="P402" s="1">
        <v>0</v>
      </c>
      <c r="Q402" s="1">
        <v>0</v>
      </c>
    </row>
    <row r="403" spans="2:17" x14ac:dyDescent="0.15">
      <c r="B403" s="8" t="str">
        <f>VLOOKUP(G403,角色!A:B,2,FALSE)</f>
        <v>艾德蒙</v>
      </c>
      <c r="C403" s="8" t="str">
        <f t="shared" si="44"/>
        <v>主动技能2</v>
      </c>
      <c r="D403" s="8">
        <f t="shared" si="46"/>
        <v>17</v>
      </c>
      <c r="E403" s="8">
        <f t="shared" si="47"/>
        <v>18</v>
      </c>
      <c r="F403" s="8">
        <f t="shared" si="48"/>
        <v>2</v>
      </c>
      <c r="G403" s="8">
        <f t="shared" si="45"/>
        <v>7</v>
      </c>
      <c r="H403" t="str">
        <f t="shared" si="42"/>
        <v>艾德蒙主动技能2等级17</v>
      </c>
      <c r="I403" t="str">
        <f t="shared" si="43"/>
        <v>艾德蒙主动技能2等级18</v>
      </c>
      <c r="J403" s="1">
        <v>397</v>
      </c>
      <c r="K403" s="1">
        <f>VLOOKUP(H403,主动技能!$A:$B,2,FALSE)</f>
        <v>10070217</v>
      </c>
      <c r="L403" s="1">
        <f>_xlfn.IFNA(VLOOKUP(I403,主动技能!$A:$B,2,FALSE),0)</f>
        <v>10070218</v>
      </c>
      <c r="M403">
        <f>_xlfn.IFNA(VLOOKUP(D403+1,角色属性概况!I:J,2,FALSE),999)</f>
        <v>80</v>
      </c>
      <c r="N403" s="1" t="s">
        <v>249</v>
      </c>
      <c r="O403" s="1">
        <f>VLOOKUP(E403,角色属性概况!Q:R,2,FALSE)</f>
        <v>113800</v>
      </c>
      <c r="P403" s="1">
        <v>0</v>
      </c>
      <c r="Q403" s="1">
        <v>0</v>
      </c>
    </row>
    <row r="404" spans="2:17" x14ac:dyDescent="0.15">
      <c r="B404" s="8" t="str">
        <f>VLOOKUP(G404,角色!A:B,2,FALSE)</f>
        <v>艾德蒙</v>
      </c>
      <c r="C404" s="8" t="str">
        <f t="shared" si="44"/>
        <v>主动技能2</v>
      </c>
      <c r="D404" s="8">
        <f t="shared" si="46"/>
        <v>18</v>
      </c>
      <c r="E404" s="8">
        <f t="shared" si="47"/>
        <v>19</v>
      </c>
      <c r="F404" s="8">
        <f t="shared" si="48"/>
        <v>2</v>
      </c>
      <c r="G404" s="8">
        <f t="shared" si="45"/>
        <v>7</v>
      </c>
      <c r="H404" t="str">
        <f t="shared" si="42"/>
        <v>艾德蒙主动技能2等级18</v>
      </c>
      <c r="I404" t="str">
        <f t="shared" si="43"/>
        <v>艾德蒙主动技能2等级19</v>
      </c>
      <c r="J404" s="1">
        <v>398</v>
      </c>
      <c r="K404" s="1">
        <f>VLOOKUP(H404,主动技能!$A:$B,2,FALSE)</f>
        <v>10070218</v>
      </c>
      <c r="L404" s="1">
        <f>_xlfn.IFNA(VLOOKUP(I404,主动技能!$A:$B,2,FALSE),0)</f>
        <v>10070219</v>
      </c>
      <c r="M404">
        <f>_xlfn.IFNA(VLOOKUP(D404+1,角色属性概况!I:J,2,FALSE),999)</f>
        <v>85</v>
      </c>
      <c r="N404" s="1" t="s">
        <v>249</v>
      </c>
      <c r="O404" s="1">
        <f>VLOOKUP(E404,角色属性概况!Q:R,2,FALSE)</f>
        <v>161100</v>
      </c>
      <c r="P404" s="1">
        <v>0</v>
      </c>
      <c r="Q404" s="1">
        <v>0</v>
      </c>
    </row>
    <row r="405" spans="2:17" x14ac:dyDescent="0.15">
      <c r="B405" s="8" t="str">
        <f>VLOOKUP(G405,角色!A:B,2,FALSE)</f>
        <v>艾德蒙</v>
      </c>
      <c r="C405" s="8" t="str">
        <f t="shared" si="44"/>
        <v>主动技能2</v>
      </c>
      <c r="D405" s="8">
        <f t="shared" si="46"/>
        <v>19</v>
      </c>
      <c r="E405" s="8">
        <f t="shared" si="47"/>
        <v>20</v>
      </c>
      <c r="F405" s="8">
        <f t="shared" si="48"/>
        <v>2</v>
      </c>
      <c r="G405" s="8">
        <f t="shared" si="45"/>
        <v>7</v>
      </c>
      <c r="H405" t="str">
        <f t="shared" si="42"/>
        <v>艾德蒙主动技能2等级19</v>
      </c>
      <c r="I405" t="str">
        <f t="shared" si="43"/>
        <v>艾德蒙主动技能2等级20</v>
      </c>
      <c r="J405" s="1">
        <v>399</v>
      </c>
      <c r="K405" s="1">
        <f>VLOOKUP(H405,主动技能!$A:$B,2,FALSE)</f>
        <v>10070219</v>
      </c>
      <c r="L405" s="1">
        <f>_xlfn.IFNA(VLOOKUP(I405,主动技能!$A:$B,2,FALSE),0)</f>
        <v>10070220</v>
      </c>
      <c r="M405">
        <f>_xlfn.IFNA(VLOOKUP(D405+1,角色属性概况!I:J,2,FALSE),999)</f>
        <v>90</v>
      </c>
      <c r="N405" s="1" t="s">
        <v>249</v>
      </c>
      <c r="O405" s="1">
        <f>VLOOKUP(E405,角色属性概况!Q:R,2,FALSE)</f>
        <v>228100</v>
      </c>
      <c r="P405" s="1">
        <v>0</v>
      </c>
      <c r="Q405" s="1">
        <v>0</v>
      </c>
    </row>
    <row r="406" spans="2:17" x14ac:dyDescent="0.15">
      <c r="B406" s="8" t="str">
        <f>VLOOKUP(G406,角色!A:B,2,FALSE)</f>
        <v>艾德蒙</v>
      </c>
      <c r="C406" s="8" t="str">
        <f t="shared" si="44"/>
        <v>主动技能2</v>
      </c>
      <c r="D406" s="8">
        <f t="shared" si="46"/>
        <v>20</v>
      </c>
      <c r="E406" s="8">
        <f t="shared" si="47"/>
        <v>21</v>
      </c>
      <c r="F406" s="8">
        <f t="shared" si="48"/>
        <v>2</v>
      </c>
      <c r="G406" s="8">
        <f t="shared" si="45"/>
        <v>7</v>
      </c>
      <c r="H406" t="str">
        <f t="shared" si="42"/>
        <v>艾德蒙主动技能2等级20</v>
      </c>
      <c r="I406" t="str">
        <f t="shared" si="43"/>
        <v>艾德蒙主动技能2等级21</v>
      </c>
      <c r="J406" s="1">
        <v>400</v>
      </c>
      <c r="K406" s="1">
        <f>VLOOKUP(H406,主动技能!$A:$B,2,FALSE)</f>
        <v>10070220</v>
      </c>
      <c r="L406" s="1">
        <f>_xlfn.IFNA(VLOOKUP(I406,主动技能!$A:$B,2,FALSE),0)</f>
        <v>0</v>
      </c>
      <c r="M406">
        <f>_xlfn.IFNA(VLOOKUP(D406+1,角色属性概况!I:J,2,FALSE),999)</f>
        <v>100</v>
      </c>
      <c r="N406" s="1" t="s">
        <v>249</v>
      </c>
      <c r="O406" s="1">
        <f>VLOOKUP(E406,角色属性概况!Q:R,2,FALSE)</f>
        <v>780200</v>
      </c>
      <c r="P406" s="1">
        <v>0</v>
      </c>
      <c r="Q406" s="1">
        <v>0</v>
      </c>
    </row>
    <row r="407" spans="2:17" x14ac:dyDescent="0.15">
      <c r="B407" s="8" t="str">
        <f>VLOOKUP(G407,角色!A:B,2,FALSE)</f>
        <v>艾德蒙</v>
      </c>
      <c r="C407" s="8" t="str">
        <f t="shared" si="44"/>
        <v>主动技能3</v>
      </c>
      <c r="D407" s="8">
        <f t="shared" si="46"/>
        <v>1</v>
      </c>
      <c r="E407" s="8">
        <f t="shared" si="47"/>
        <v>2</v>
      </c>
      <c r="F407" s="8">
        <f t="shared" si="48"/>
        <v>3</v>
      </c>
      <c r="G407" s="8">
        <f t="shared" si="45"/>
        <v>7</v>
      </c>
      <c r="H407" t="str">
        <f t="shared" si="42"/>
        <v>艾德蒙主动技能3等级1</v>
      </c>
      <c r="I407" t="str">
        <f t="shared" si="43"/>
        <v>艾德蒙主动技能3等级2</v>
      </c>
      <c r="J407" s="1">
        <v>401</v>
      </c>
      <c r="K407" s="1">
        <f>VLOOKUP(H407,主动技能!$A:$B,2,FALSE)</f>
        <v>10070301</v>
      </c>
      <c r="L407" s="1">
        <f>_xlfn.IFNA(VLOOKUP(I407,主动技能!$A:$B,2,FALSE),0)</f>
        <v>10070302</v>
      </c>
      <c r="M407">
        <f>_xlfn.IFNA(VLOOKUP(D407+1,角色属性概况!I:J,2,FALSE),999)</f>
        <v>2</v>
      </c>
      <c r="N407" s="1" t="s">
        <v>249</v>
      </c>
      <c r="O407" s="1">
        <f>VLOOKUP(E407,角色属性概况!Q:R,2,FALSE)</f>
        <v>500</v>
      </c>
      <c r="P407" s="1">
        <v>0</v>
      </c>
      <c r="Q407" s="1">
        <v>0</v>
      </c>
    </row>
    <row r="408" spans="2:17" x14ac:dyDescent="0.15">
      <c r="B408" s="8" t="str">
        <f>VLOOKUP(G408,角色!A:B,2,FALSE)</f>
        <v>艾德蒙</v>
      </c>
      <c r="C408" s="8" t="str">
        <f t="shared" si="44"/>
        <v>主动技能3</v>
      </c>
      <c r="D408" s="8">
        <f t="shared" si="46"/>
        <v>2</v>
      </c>
      <c r="E408" s="8">
        <f t="shared" si="47"/>
        <v>3</v>
      </c>
      <c r="F408" s="8">
        <f t="shared" si="48"/>
        <v>3</v>
      </c>
      <c r="G408" s="8">
        <f t="shared" si="45"/>
        <v>7</v>
      </c>
      <c r="H408" t="str">
        <f t="shared" ref="H408:H471" si="49">$B408&amp;$C408&amp;D$6&amp;D408</f>
        <v>艾德蒙主动技能3等级2</v>
      </c>
      <c r="I408" t="str">
        <f t="shared" ref="I408:I471" si="50">$B408&amp;$C408&amp;E$6&amp;E408</f>
        <v>艾德蒙主动技能3等级3</v>
      </c>
      <c r="J408" s="1">
        <v>402</v>
      </c>
      <c r="K408" s="1">
        <f>VLOOKUP(H408,主动技能!$A:$B,2,FALSE)</f>
        <v>10070302</v>
      </c>
      <c r="L408" s="1">
        <f>_xlfn.IFNA(VLOOKUP(I408,主动技能!$A:$B,2,FALSE),0)</f>
        <v>10070303</v>
      </c>
      <c r="M408">
        <f>_xlfn.IFNA(VLOOKUP(D408+1,角色属性概况!I:J,2,FALSE),999)</f>
        <v>5</v>
      </c>
      <c r="N408" s="1" t="s">
        <v>249</v>
      </c>
      <c r="O408" s="1">
        <f>VLOOKUP(E408,角色属性概况!Q:R,2,FALSE)</f>
        <v>600</v>
      </c>
      <c r="P408" s="1">
        <v>0</v>
      </c>
      <c r="Q408" s="1">
        <v>0</v>
      </c>
    </row>
    <row r="409" spans="2:17" x14ac:dyDescent="0.15">
      <c r="B409" s="8" t="str">
        <f>VLOOKUP(G409,角色!A:B,2,FALSE)</f>
        <v>艾德蒙</v>
      </c>
      <c r="C409" s="8" t="str">
        <f t="shared" si="44"/>
        <v>主动技能3</v>
      </c>
      <c r="D409" s="8">
        <f t="shared" si="46"/>
        <v>3</v>
      </c>
      <c r="E409" s="8">
        <f t="shared" si="47"/>
        <v>4</v>
      </c>
      <c r="F409" s="8">
        <f t="shared" si="48"/>
        <v>3</v>
      </c>
      <c r="G409" s="8">
        <f t="shared" si="45"/>
        <v>7</v>
      </c>
      <c r="H409" t="str">
        <f t="shared" si="49"/>
        <v>艾德蒙主动技能3等级3</v>
      </c>
      <c r="I409" t="str">
        <f t="shared" si="50"/>
        <v>艾德蒙主动技能3等级4</v>
      </c>
      <c r="J409" s="1">
        <v>403</v>
      </c>
      <c r="K409" s="1">
        <f>VLOOKUP(H409,主动技能!$A:$B,2,FALSE)</f>
        <v>10070303</v>
      </c>
      <c r="L409" s="1">
        <f>_xlfn.IFNA(VLOOKUP(I409,主动技能!$A:$B,2,FALSE),0)</f>
        <v>10070304</v>
      </c>
      <c r="M409">
        <f>_xlfn.IFNA(VLOOKUP(D409+1,角色属性概况!I:J,2,FALSE),999)</f>
        <v>10</v>
      </c>
      <c r="N409" s="1" t="s">
        <v>249</v>
      </c>
      <c r="O409" s="1">
        <f>VLOOKUP(E409,角色属性概况!Q:R,2,FALSE)</f>
        <v>800</v>
      </c>
      <c r="P409" s="1">
        <v>0</v>
      </c>
      <c r="Q409" s="1">
        <v>0</v>
      </c>
    </row>
    <row r="410" spans="2:17" x14ac:dyDescent="0.15">
      <c r="B410" s="8" t="str">
        <f>VLOOKUP(G410,角色!A:B,2,FALSE)</f>
        <v>艾德蒙</v>
      </c>
      <c r="C410" s="8" t="str">
        <f t="shared" si="44"/>
        <v>主动技能3</v>
      </c>
      <c r="D410" s="8">
        <f t="shared" si="46"/>
        <v>4</v>
      </c>
      <c r="E410" s="8">
        <f t="shared" si="47"/>
        <v>5</v>
      </c>
      <c r="F410" s="8">
        <f t="shared" si="48"/>
        <v>3</v>
      </c>
      <c r="G410" s="8">
        <f t="shared" si="45"/>
        <v>7</v>
      </c>
      <c r="H410" t="str">
        <f t="shared" si="49"/>
        <v>艾德蒙主动技能3等级4</v>
      </c>
      <c r="I410" t="str">
        <f t="shared" si="50"/>
        <v>艾德蒙主动技能3等级5</v>
      </c>
      <c r="J410" s="1">
        <v>404</v>
      </c>
      <c r="K410" s="1">
        <f>VLOOKUP(H410,主动技能!$A:$B,2,FALSE)</f>
        <v>10070304</v>
      </c>
      <c r="L410" s="1">
        <f>_xlfn.IFNA(VLOOKUP(I410,主动技能!$A:$B,2,FALSE),0)</f>
        <v>10070305</v>
      </c>
      <c r="M410">
        <f>_xlfn.IFNA(VLOOKUP(D410+1,角色属性概况!I:J,2,FALSE),999)</f>
        <v>15</v>
      </c>
      <c r="N410" s="1" t="s">
        <v>249</v>
      </c>
      <c r="O410" s="1">
        <f>VLOOKUP(E410,角色属性概况!Q:R,2,FALSE)</f>
        <v>1200</v>
      </c>
      <c r="P410" s="1">
        <v>0</v>
      </c>
      <c r="Q410" s="1">
        <v>0</v>
      </c>
    </row>
    <row r="411" spans="2:17" x14ac:dyDescent="0.15">
      <c r="B411" s="8" t="str">
        <f>VLOOKUP(G411,角色!A:B,2,FALSE)</f>
        <v>艾德蒙</v>
      </c>
      <c r="C411" s="8" t="str">
        <f t="shared" si="44"/>
        <v>主动技能3</v>
      </c>
      <c r="D411" s="8">
        <f t="shared" si="46"/>
        <v>5</v>
      </c>
      <c r="E411" s="8">
        <f t="shared" si="47"/>
        <v>6</v>
      </c>
      <c r="F411" s="8">
        <f t="shared" si="48"/>
        <v>3</v>
      </c>
      <c r="G411" s="8">
        <f t="shared" si="45"/>
        <v>7</v>
      </c>
      <c r="H411" t="str">
        <f t="shared" si="49"/>
        <v>艾德蒙主动技能3等级5</v>
      </c>
      <c r="I411" t="str">
        <f t="shared" si="50"/>
        <v>艾德蒙主动技能3等级6</v>
      </c>
      <c r="J411" s="1">
        <v>405</v>
      </c>
      <c r="K411" s="1">
        <f>VLOOKUP(H411,主动技能!$A:$B,2,FALSE)</f>
        <v>10070305</v>
      </c>
      <c r="L411" s="1">
        <f>_xlfn.IFNA(VLOOKUP(I411,主动技能!$A:$B,2,FALSE),0)</f>
        <v>10070306</v>
      </c>
      <c r="M411">
        <f>_xlfn.IFNA(VLOOKUP(D411+1,角色属性概况!I:J,2,FALSE),999)</f>
        <v>20</v>
      </c>
      <c r="N411" s="1" t="s">
        <v>249</v>
      </c>
      <c r="O411" s="1">
        <f>VLOOKUP(E411,角色属性概况!Q:R,2,FALSE)</f>
        <v>1700</v>
      </c>
      <c r="P411" s="1">
        <v>0</v>
      </c>
      <c r="Q411" s="1">
        <v>0</v>
      </c>
    </row>
    <row r="412" spans="2:17" x14ac:dyDescent="0.15">
      <c r="B412" s="8" t="str">
        <f>VLOOKUP(G412,角色!A:B,2,FALSE)</f>
        <v>艾德蒙</v>
      </c>
      <c r="C412" s="8" t="str">
        <f t="shared" si="44"/>
        <v>主动技能3</v>
      </c>
      <c r="D412" s="8">
        <f t="shared" si="46"/>
        <v>6</v>
      </c>
      <c r="E412" s="8">
        <f t="shared" si="47"/>
        <v>7</v>
      </c>
      <c r="F412" s="8">
        <f t="shared" si="48"/>
        <v>3</v>
      </c>
      <c r="G412" s="8">
        <f t="shared" si="45"/>
        <v>7</v>
      </c>
      <c r="H412" t="str">
        <f t="shared" si="49"/>
        <v>艾德蒙主动技能3等级6</v>
      </c>
      <c r="I412" t="str">
        <f t="shared" si="50"/>
        <v>艾德蒙主动技能3等级7</v>
      </c>
      <c r="J412" s="1">
        <v>406</v>
      </c>
      <c r="K412" s="1">
        <f>VLOOKUP(H412,主动技能!$A:$B,2,FALSE)</f>
        <v>10070306</v>
      </c>
      <c r="L412" s="1">
        <f>_xlfn.IFNA(VLOOKUP(I412,主动技能!$A:$B,2,FALSE),0)</f>
        <v>10070307</v>
      </c>
      <c r="M412">
        <f>_xlfn.IFNA(VLOOKUP(D412+1,角色属性概况!I:J,2,FALSE),999)</f>
        <v>25</v>
      </c>
      <c r="N412" s="1" t="s">
        <v>249</v>
      </c>
      <c r="O412" s="1">
        <f>VLOOKUP(E412,角色属性概况!Q:R,2,FALSE)</f>
        <v>2400</v>
      </c>
      <c r="P412" s="1">
        <v>0</v>
      </c>
      <c r="Q412" s="1">
        <v>0</v>
      </c>
    </row>
    <row r="413" spans="2:17" x14ac:dyDescent="0.15">
      <c r="B413" s="8" t="str">
        <f>VLOOKUP(G413,角色!A:B,2,FALSE)</f>
        <v>艾德蒙</v>
      </c>
      <c r="C413" s="8" t="str">
        <f t="shared" si="44"/>
        <v>主动技能3</v>
      </c>
      <c r="D413" s="8">
        <f t="shared" si="46"/>
        <v>7</v>
      </c>
      <c r="E413" s="8">
        <f t="shared" si="47"/>
        <v>8</v>
      </c>
      <c r="F413" s="8">
        <f t="shared" si="48"/>
        <v>3</v>
      </c>
      <c r="G413" s="8">
        <f t="shared" si="45"/>
        <v>7</v>
      </c>
      <c r="H413" t="str">
        <f t="shared" si="49"/>
        <v>艾德蒙主动技能3等级7</v>
      </c>
      <c r="I413" t="str">
        <f t="shared" si="50"/>
        <v>艾德蒙主动技能3等级8</v>
      </c>
      <c r="J413" s="1">
        <v>407</v>
      </c>
      <c r="K413" s="1">
        <f>VLOOKUP(H413,主动技能!$A:$B,2,FALSE)</f>
        <v>10070307</v>
      </c>
      <c r="L413" s="1">
        <f>_xlfn.IFNA(VLOOKUP(I413,主动技能!$A:$B,2,FALSE),0)</f>
        <v>10070308</v>
      </c>
      <c r="M413">
        <f>_xlfn.IFNA(VLOOKUP(D413+1,角色属性概况!I:J,2,FALSE),999)</f>
        <v>30</v>
      </c>
      <c r="N413" s="1" t="s">
        <v>249</v>
      </c>
      <c r="O413" s="1">
        <f>VLOOKUP(E413,角色属性概况!Q:R,2,FALSE)</f>
        <v>3500</v>
      </c>
      <c r="P413" s="1">
        <v>0</v>
      </c>
      <c r="Q413" s="1">
        <v>0</v>
      </c>
    </row>
    <row r="414" spans="2:17" x14ac:dyDescent="0.15">
      <c r="B414" s="8" t="str">
        <f>VLOOKUP(G414,角色!A:B,2,FALSE)</f>
        <v>艾德蒙</v>
      </c>
      <c r="C414" s="8" t="str">
        <f t="shared" si="44"/>
        <v>主动技能3</v>
      </c>
      <c r="D414" s="8">
        <f t="shared" si="46"/>
        <v>8</v>
      </c>
      <c r="E414" s="8">
        <f t="shared" si="47"/>
        <v>9</v>
      </c>
      <c r="F414" s="8">
        <f t="shared" si="48"/>
        <v>3</v>
      </c>
      <c r="G414" s="8">
        <f t="shared" si="45"/>
        <v>7</v>
      </c>
      <c r="H414" t="str">
        <f t="shared" si="49"/>
        <v>艾德蒙主动技能3等级8</v>
      </c>
      <c r="I414" t="str">
        <f t="shared" si="50"/>
        <v>艾德蒙主动技能3等级9</v>
      </c>
      <c r="J414" s="1">
        <v>408</v>
      </c>
      <c r="K414" s="1">
        <f>VLOOKUP(H414,主动技能!$A:$B,2,FALSE)</f>
        <v>10070308</v>
      </c>
      <c r="L414" s="1">
        <f>_xlfn.IFNA(VLOOKUP(I414,主动技能!$A:$B,2,FALSE),0)</f>
        <v>10070309</v>
      </c>
      <c r="M414">
        <f>_xlfn.IFNA(VLOOKUP(D414+1,角色属性概况!I:J,2,FALSE),999)</f>
        <v>35</v>
      </c>
      <c r="N414" s="1" t="s">
        <v>249</v>
      </c>
      <c r="O414" s="1">
        <f>VLOOKUP(E414,角色属性概况!Q:R,2,FALSE)</f>
        <v>4900</v>
      </c>
      <c r="P414" s="1">
        <v>0</v>
      </c>
      <c r="Q414" s="1">
        <v>0</v>
      </c>
    </row>
    <row r="415" spans="2:17" x14ac:dyDescent="0.15">
      <c r="B415" s="8" t="str">
        <f>VLOOKUP(G415,角色!A:B,2,FALSE)</f>
        <v>艾德蒙</v>
      </c>
      <c r="C415" s="8" t="str">
        <f t="shared" si="44"/>
        <v>主动技能3</v>
      </c>
      <c r="D415" s="8">
        <f t="shared" si="46"/>
        <v>9</v>
      </c>
      <c r="E415" s="8">
        <f t="shared" si="47"/>
        <v>10</v>
      </c>
      <c r="F415" s="8">
        <f t="shared" si="48"/>
        <v>3</v>
      </c>
      <c r="G415" s="8">
        <f t="shared" si="45"/>
        <v>7</v>
      </c>
      <c r="H415" t="str">
        <f t="shared" si="49"/>
        <v>艾德蒙主动技能3等级9</v>
      </c>
      <c r="I415" t="str">
        <f t="shared" si="50"/>
        <v>艾德蒙主动技能3等级10</v>
      </c>
      <c r="J415" s="1">
        <v>409</v>
      </c>
      <c r="K415" s="1">
        <f>VLOOKUP(H415,主动技能!$A:$B,2,FALSE)</f>
        <v>10070309</v>
      </c>
      <c r="L415" s="1">
        <f>_xlfn.IFNA(VLOOKUP(I415,主动技能!$A:$B,2,FALSE),0)</f>
        <v>10070310</v>
      </c>
      <c r="M415">
        <f>_xlfn.IFNA(VLOOKUP(D415+1,角色属性概况!I:J,2,FALSE),999)</f>
        <v>40</v>
      </c>
      <c r="N415" s="1" t="s">
        <v>249</v>
      </c>
      <c r="O415" s="1">
        <f>VLOOKUP(E415,角色属性概况!Q:R,2,FALSE)</f>
        <v>7000</v>
      </c>
      <c r="P415" s="1">
        <v>0</v>
      </c>
      <c r="Q415" s="1">
        <v>0</v>
      </c>
    </row>
    <row r="416" spans="2:17" x14ac:dyDescent="0.15">
      <c r="B416" s="8" t="str">
        <f>VLOOKUP(G416,角色!A:B,2,FALSE)</f>
        <v>艾德蒙</v>
      </c>
      <c r="C416" s="8" t="str">
        <f t="shared" si="44"/>
        <v>主动技能3</v>
      </c>
      <c r="D416" s="8">
        <f t="shared" si="46"/>
        <v>10</v>
      </c>
      <c r="E416" s="8">
        <f t="shared" si="47"/>
        <v>11</v>
      </c>
      <c r="F416" s="8">
        <f t="shared" si="48"/>
        <v>3</v>
      </c>
      <c r="G416" s="8">
        <f t="shared" si="45"/>
        <v>7</v>
      </c>
      <c r="H416" t="str">
        <f t="shared" si="49"/>
        <v>艾德蒙主动技能3等级10</v>
      </c>
      <c r="I416" t="str">
        <f t="shared" si="50"/>
        <v>艾德蒙主动技能3等级11</v>
      </c>
      <c r="J416" s="1">
        <v>410</v>
      </c>
      <c r="K416" s="1">
        <f>VLOOKUP(H416,主动技能!$A:$B,2,FALSE)</f>
        <v>10070310</v>
      </c>
      <c r="L416" s="1">
        <f>_xlfn.IFNA(VLOOKUP(I416,主动技能!$A:$B,2,FALSE),0)</f>
        <v>10070311</v>
      </c>
      <c r="M416">
        <f>_xlfn.IFNA(VLOOKUP(D416+1,角色属性概况!I:J,2,FALSE),999)</f>
        <v>45</v>
      </c>
      <c r="N416" s="1" t="s">
        <v>249</v>
      </c>
      <c r="O416" s="1">
        <f>VLOOKUP(E416,角色属性概况!Q:R,2,FALSE)</f>
        <v>9900</v>
      </c>
      <c r="P416" s="1">
        <v>0</v>
      </c>
      <c r="Q416" s="1">
        <v>0</v>
      </c>
    </row>
    <row r="417" spans="2:17" x14ac:dyDescent="0.15">
      <c r="B417" s="8" t="str">
        <f>VLOOKUP(G417,角色!A:B,2,FALSE)</f>
        <v>艾德蒙</v>
      </c>
      <c r="C417" s="8" t="str">
        <f t="shared" si="44"/>
        <v>主动技能3</v>
      </c>
      <c r="D417" s="8">
        <f t="shared" si="46"/>
        <v>11</v>
      </c>
      <c r="E417" s="8">
        <f t="shared" si="47"/>
        <v>12</v>
      </c>
      <c r="F417" s="8">
        <f t="shared" si="48"/>
        <v>3</v>
      </c>
      <c r="G417" s="8">
        <f t="shared" si="45"/>
        <v>7</v>
      </c>
      <c r="H417" t="str">
        <f t="shared" si="49"/>
        <v>艾德蒙主动技能3等级11</v>
      </c>
      <c r="I417" t="str">
        <f t="shared" si="50"/>
        <v>艾德蒙主动技能3等级12</v>
      </c>
      <c r="J417" s="1">
        <v>411</v>
      </c>
      <c r="K417" s="1">
        <f>VLOOKUP(H417,主动技能!$A:$B,2,FALSE)</f>
        <v>10070311</v>
      </c>
      <c r="L417" s="1">
        <f>_xlfn.IFNA(VLOOKUP(I417,主动技能!$A:$B,2,FALSE),0)</f>
        <v>10070312</v>
      </c>
      <c r="M417">
        <f>_xlfn.IFNA(VLOOKUP(D417+1,角色属性概况!I:J,2,FALSE),999)</f>
        <v>50</v>
      </c>
      <c r="N417" s="1" t="s">
        <v>249</v>
      </c>
      <c r="O417" s="1">
        <f>VLOOKUP(E417,角色属性概况!Q:R,2,FALSE)</f>
        <v>14100</v>
      </c>
      <c r="P417" s="1">
        <v>0</v>
      </c>
      <c r="Q417" s="1">
        <v>0</v>
      </c>
    </row>
    <row r="418" spans="2:17" x14ac:dyDescent="0.15">
      <c r="B418" s="8" t="str">
        <f>VLOOKUP(G418,角色!A:B,2,FALSE)</f>
        <v>艾德蒙</v>
      </c>
      <c r="C418" s="8" t="str">
        <f t="shared" si="44"/>
        <v>主动技能3</v>
      </c>
      <c r="D418" s="8">
        <f t="shared" si="46"/>
        <v>12</v>
      </c>
      <c r="E418" s="8">
        <f t="shared" si="47"/>
        <v>13</v>
      </c>
      <c r="F418" s="8">
        <f t="shared" si="48"/>
        <v>3</v>
      </c>
      <c r="G418" s="8">
        <f t="shared" si="45"/>
        <v>7</v>
      </c>
      <c r="H418" t="str">
        <f t="shared" si="49"/>
        <v>艾德蒙主动技能3等级12</v>
      </c>
      <c r="I418" t="str">
        <f t="shared" si="50"/>
        <v>艾德蒙主动技能3等级13</v>
      </c>
      <c r="J418" s="1">
        <v>412</v>
      </c>
      <c r="K418" s="1">
        <f>VLOOKUP(H418,主动技能!$A:$B,2,FALSE)</f>
        <v>10070312</v>
      </c>
      <c r="L418" s="1">
        <f>_xlfn.IFNA(VLOOKUP(I418,主动技能!$A:$B,2,FALSE),0)</f>
        <v>10070313</v>
      </c>
      <c r="M418">
        <f>_xlfn.IFNA(VLOOKUP(D418+1,角色属性概况!I:J,2,FALSE),999)</f>
        <v>55</v>
      </c>
      <c r="N418" s="1" t="s">
        <v>249</v>
      </c>
      <c r="O418" s="1">
        <f>VLOOKUP(E418,角色属性概况!Q:R,2,FALSE)</f>
        <v>20000</v>
      </c>
      <c r="P418" s="1">
        <v>0</v>
      </c>
      <c r="Q418" s="1">
        <v>0</v>
      </c>
    </row>
    <row r="419" spans="2:17" x14ac:dyDescent="0.15">
      <c r="B419" s="8" t="str">
        <f>VLOOKUP(G419,角色!A:B,2,FALSE)</f>
        <v>艾德蒙</v>
      </c>
      <c r="C419" s="8" t="str">
        <f t="shared" si="44"/>
        <v>主动技能3</v>
      </c>
      <c r="D419" s="8">
        <f t="shared" si="46"/>
        <v>13</v>
      </c>
      <c r="E419" s="8">
        <f t="shared" si="47"/>
        <v>14</v>
      </c>
      <c r="F419" s="8">
        <f t="shared" si="48"/>
        <v>3</v>
      </c>
      <c r="G419" s="8">
        <f t="shared" si="45"/>
        <v>7</v>
      </c>
      <c r="H419" t="str">
        <f t="shared" si="49"/>
        <v>艾德蒙主动技能3等级13</v>
      </c>
      <c r="I419" t="str">
        <f t="shared" si="50"/>
        <v>艾德蒙主动技能3等级14</v>
      </c>
      <c r="J419" s="1">
        <v>413</v>
      </c>
      <c r="K419" s="1">
        <f>VLOOKUP(H419,主动技能!$A:$B,2,FALSE)</f>
        <v>10070313</v>
      </c>
      <c r="L419" s="1">
        <f>_xlfn.IFNA(VLOOKUP(I419,主动技能!$A:$B,2,FALSE),0)</f>
        <v>10070314</v>
      </c>
      <c r="M419">
        <f>_xlfn.IFNA(VLOOKUP(D419+1,角色属性概况!I:J,2,FALSE),999)</f>
        <v>60</v>
      </c>
      <c r="N419" s="1" t="s">
        <v>249</v>
      </c>
      <c r="O419" s="1">
        <f>VLOOKUP(E419,角色属性概况!Q:R,2,FALSE)</f>
        <v>28300</v>
      </c>
      <c r="P419" s="1">
        <v>0</v>
      </c>
      <c r="Q419" s="1">
        <v>0</v>
      </c>
    </row>
    <row r="420" spans="2:17" x14ac:dyDescent="0.15">
      <c r="B420" s="8" t="str">
        <f>VLOOKUP(G420,角色!A:B,2,FALSE)</f>
        <v>艾德蒙</v>
      </c>
      <c r="C420" s="8" t="str">
        <f t="shared" si="44"/>
        <v>主动技能3</v>
      </c>
      <c r="D420" s="8">
        <f t="shared" si="46"/>
        <v>14</v>
      </c>
      <c r="E420" s="8">
        <f t="shared" si="47"/>
        <v>15</v>
      </c>
      <c r="F420" s="8">
        <f t="shared" si="48"/>
        <v>3</v>
      </c>
      <c r="G420" s="8">
        <f t="shared" si="45"/>
        <v>7</v>
      </c>
      <c r="H420" t="str">
        <f t="shared" si="49"/>
        <v>艾德蒙主动技能3等级14</v>
      </c>
      <c r="I420" t="str">
        <f t="shared" si="50"/>
        <v>艾德蒙主动技能3等级15</v>
      </c>
      <c r="J420" s="1">
        <v>414</v>
      </c>
      <c r="K420" s="1">
        <f>VLOOKUP(H420,主动技能!$A:$B,2,FALSE)</f>
        <v>10070314</v>
      </c>
      <c r="L420" s="1">
        <f>_xlfn.IFNA(VLOOKUP(I420,主动技能!$A:$B,2,FALSE),0)</f>
        <v>10070315</v>
      </c>
      <c r="M420">
        <f>_xlfn.IFNA(VLOOKUP(D420+1,角色属性概况!I:J,2,FALSE),999)</f>
        <v>65</v>
      </c>
      <c r="N420" s="1" t="s">
        <v>249</v>
      </c>
      <c r="O420" s="1">
        <f>VLOOKUP(E420,角色属性概况!Q:R,2,FALSE)</f>
        <v>40100</v>
      </c>
      <c r="P420" s="1">
        <v>0</v>
      </c>
      <c r="Q420" s="1">
        <v>0</v>
      </c>
    </row>
    <row r="421" spans="2:17" x14ac:dyDescent="0.15">
      <c r="B421" s="8" t="str">
        <f>VLOOKUP(G421,角色!A:B,2,FALSE)</f>
        <v>艾德蒙</v>
      </c>
      <c r="C421" s="8" t="str">
        <f t="shared" si="44"/>
        <v>主动技能3</v>
      </c>
      <c r="D421" s="8">
        <f t="shared" si="46"/>
        <v>15</v>
      </c>
      <c r="E421" s="8">
        <f t="shared" si="47"/>
        <v>16</v>
      </c>
      <c r="F421" s="8">
        <f t="shared" si="48"/>
        <v>3</v>
      </c>
      <c r="G421" s="8">
        <f t="shared" si="45"/>
        <v>7</v>
      </c>
      <c r="H421" t="str">
        <f t="shared" si="49"/>
        <v>艾德蒙主动技能3等级15</v>
      </c>
      <c r="I421" t="str">
        <f t="shared" si="50"/>
        <v>艾德蒙主动技能3等级16</v>
      </c>
      <c r="J421" s="1">
        <v>415</v>
      </c>
      <c r="K421" s="1">
        <f>VLOOKUP(H421,主动技能!$A:$B,2,FALSE)</f>
        <v>10070315</v>
      </c>
      <c r="L421" s="1">
        <f>_xlfn.IFNA(VLOOKUP(I421,主动技能!$A:$B,2,FALSE),0)</f>
        <v>10070316</v>
      </c>
      <c r="M421">
        <f>_xlfn.IFNA(VLOOKUP(D421+1,角色属性概况!I:J,2,FALSE),999)</f>
        <v>70</v>
      </c>
      <c r="N421" s="1" t="s">
        <v>249</v>
      </c>
      <c r="O421" s="1">
        <f>VLOOKUP(E421,角色属性概况!Q:R,2,FALSE)</f>
        <v>56700</v>
      </c>
      <c r="P421" s="1">
        <v>0</v>
      </c>
      <c r="Q421" s="1">
        <v>0</v>
      </c>
    </row>
    <row r="422" spans="2:17" x14ac:dyDescent="0.15">
      <c r="B422" s="8" t="str">
        <f>VLOOKUP(G422,角色!A:B,2,FALSE)</f>
        <v>艾德蒙</v>
      </c>
      <c r="C422" s="8" t="str">
        <f t="shared" si="44"/>
        <v>主动技能3</v>
      </c>
      <c r="D422" s="8">
        <f t="shared" si="46"/>
        <v>16</v>
      </c>
      <c r="E422" s="8">
        <f t="shared" si="47"/>
        <v>17</v>
      </c>
      <c r="F422" s="8">
        <f t="shared" si="48"/>
        <v>3</v>
      </c>
      <c r="G422" s="8">
        <f t="shared" si="45"/>
        <v>7</v>
      </c>
      <c r="H422" t="str">
        <f t="shared" si="49"/>
        <v>艾德蒙主动技能3等级16</v>
      </c>
      <c r="I422" t="str">
        <f t="shared" si="50"/>
        <v>艾德蒙主动技能3等级17</v>
      </c>
      <c r="J422" s="1">
        <v>416</v>
      </c>
      <c r="K422" s="1">
        <f>VLOOKUP(H422,主动技能!$A:$B,2,FALSE)</f>
        <v>10070316</v>
      </c>
      <c r="L422" s="1">
        <f>_xlfn.IFNA(VLOOKUP(I422,主动技能!$A:$B,2,FALSE),0)</f>
        <v>10070317</v>
      </c>
      <c r="M422">
        <f>_xlfn.IFNA(VLOOKUP(D422+1,角色属性概况!I:J,2,FALSE),999)</f>
        <v>75</v>
      </c>
      <c r="N422" s="1" t="s">
        <v>249</v>
      </c>
      <c r="O422" s="1">
        <f>VLOOKUP(E422,角色属性概况!Q:R,2,FALSE)</f>
        <v>80400</v>
      </c>
      <c r="P422" s="1">
        <v>0</v>
      </c>
      <c r="Q422" s="1">
        <v>0</v>
      </c>
    </row>
    <row r="423" spans="2:17" x14ac:dyDescent="0.15">
      <c r="B423" s="8" t="str">
        <f>VLOOKUP(G423,角色!A:B,2,FALSE)</f>
        <v>艾德蒙</v>
      </c>
      <c r="C423" s="8" t="str">
        <f t="shared" si="44"/>
        <v>主动技能3</v>
      </c>
      <c r="D423" s="8">
        <f t="shared" si="46"/>
        <v>17</v>
      </c>
      <c r="E423" s="8">
        <f t="shared" si="47"/>
        <v>18</v>
      </c>
      <c r="F423" s="8">
        <f t="shared" si="48"/>
        <v>3</v>
      </c>
      <c r="G423" s="8">
        <f t="shared" si="45"/>
        <v>7</v>
      </c>
      <c r="H423" t="str">
        <f t="shared" si="49"/>
        <v>艾德蒙主动技能3等级17</v>
      </c>
      <c r="I423" t="str">
        <f t="shared" si="50"/>
        <v>艾德蒙主动技能3等级18</v>
      </c>
      <c r="J423" s="1">
        <v>417</v>
      </c>
      <c r="K423" s="1">
        <f>VLOOKUP(H423,主动技能!$A:$B,2,FALSE)</f>
        <v>10070317</v>
      </c>
      <c r="L423" s="1">
        <f>_xlfn.IFNA(VLOOKUP(I423,主动技能!$A:$B,2,FALSE),0)</f>
        <v>10070318</v>
      </c>
      <c r="M423">
        <f>_xlfn.IFNA(VLOOKUP(D423+1,角色属性概况!I:J,2,FALSE),999)</f>
        <v>80</v>
      </c>
      <c r="N423" s="1" t="s">
        <v>249</v>
      </c>
      <c r="O423" s="1">
        <f>VLOOKUP(E423,角色属性概况!Q:R,2,FALSE)</f>
        <v>113800</v>
      </c>
      <c r="P423" s="1">
        <v>0</v>
      </c>
      <c r="Q423" s="1">
        <v>0</v>
      </c>
    </row>
    <row r="424" spans="2:17" x14ac:dyDescent="0.15">
      <c r="B424" s="8" t="str">
        <f>VLOOKUP(G424,角色!A:B,2,FALSE)</f>
        <v>艾德蒙</v>
      </c>
      <c r="C424" s="8" t="str">
        <f t="shared" si="44"/>
        <v>主动技能3</v>
      </c>
      <c r="D424" s="8">
        <f t="shared" si="46"/>
        <v>18</v>
      </c>
      <c r="E424" s="8">
        <f t="shared" si="47"/>
        <v>19</v>
      </c>
      <c r="F424" s="8">
        <f t="shared" si="48"/>
        <v>3</v>
      </c>
      <c r="G424" s="8">
        <f t="shared" si="45"/>
        <v>7</v>
      </c>
      <c r="H424" t="str">
        <f t="shared" si="49"/>
        <v>艾德蒙主动技能3等级18</v>
      </c>
      <c r="I424" t="str">
        <f t="shared" si="50"/>
        <v>艾德蒙主动技能3等级19</v>
      </c>
      <c r="J424" s="1">
        <v>418</v>
      </c>
      <c r="K424" s="1">
        <f>VLOOKUP(H424,主动技能!$A:$B,2,FALSE)</f>
        <v>10070318</v>
      </c>
      <c r="L424" s="1">
        <f>_xlfn.IFNA(VLOOKUP(I424,主动技能!$A:$B,2,FALSE),0)</f>
        <v>10070319</v>
      </c>
      <c r="M424">
        <f>_xlfn.IFNA(VLOOKUP(D424+1,角色属性概况!I:J,2,FALSE),999)</f>
        <v>85</v>
      </c>
      <c r="N424" s="1" t="s">
        <v>249</v>
      </c>
      <c r="O424" s="1">
        <f>VLOOKUP(E424,角色属性概况!Q:R,2,FALSE)</f>
        <v>161100</v>
      </c>
      <c r="P424" s="1">
        <v>0</v>
      </c>
      <c r="Q424" s="1">
        <v>0</v>
      </c>
    </row>
    <row r="425" spans="2:17" x14ac:dyDescent="0.15">
      <c r="B425" s="8" t="str">
        <f>VLOOKUP(G425,角色!A:B,2,FALSE)</f>
        <v>艾德蒙</v>
      </c>
      <c r="C425" s="8" t="str">
        <f t="shared" si="44"/>
        <v>主动技能3</v>
      </c>
      <c r="D425" s="8">
        <f t="shared" si="46"/>
        <v>19</v>
      </c>
      <c r="E425" s="8">
        <f t="shared" si="47"/>
        <v>20</v>
      </c>
      <c r="F425" s="8">
        <f t="shared" si="48"/>
        <v>3</v>
      </c>
      <c r="G425" s="8">
        <f t="shared" si="45"/>
        <v>7</v>
      </c>
      <c r="H425" t="str">
        <f t="shared" si="49"/>
        <v>艾德蒙主动技能3等级19</v>
      </c>
      <c r="I425" t="str">
        <f t="shared" si="50"/>
        <v>艾德蒙主动技能3等级20</v>
      </c>
      <c r="J425" s="1">
        <v>419</v>
      </c>
      <c r="K425" s="1">
        <f>VLOOKUP(H425,主动技能!$A:$B,2,FALSE)</f>
        <v>10070319</v>
      </c>
      <c r="L425" s="1">
        <f>_xlfn.IFNA(VLOOKUP(I425,主动技能!$A:$B,2,FALSE),0)</f>
        <v>10070320</v>
      </c>
      <c r="M425">
        <f>_xlfn.IFNA(VLOOKUP(D425+1,角色属性概况!I:J,2,FALSE),999)</f>
        <v>90</v>
      </c>
      <c r="N425" s="1" t="s">
        <v>249</v>
      </c>
      <c r="O425" s="1">
        <f>VLOOKUP(E425,角色属性概况!Q:R,2,FALSE)</f>
        <v>228100</v>
      </c>
      <c r="P425" s="1">
        <v>0</v>
      </c>
      <c r="Q425" s="1">
        <v>0</v>
      </c>
    </row>
    <row r="426" spans="2:17" x14ac:dyDescent="0.15">
      <c r="B426" s="8" t="str">
        <f>VLOOKUP(G426,角色!A:B,2,FALSE)</f>
        <v>艾德蒙</v>
      </c>
      <c r="C426" s="8" t="str">
        <f t="shared" si="44"/>
        <v>主动技能3</v>
      </c>
      <c r="D426" s="8">
        <f t="shared" si="46"/>
        <v>20</v>
      </c>
      <c r="E426" s="8">
        <f t="shared" si="47"/>
        <v>21</v>
      </c>
      <c r="F426" s="8">
        <f t="shared" si="48"/>
        <v>3</v>
      </c>
      <c r="G426" s="8">
        <f t="shared" si="45"/>
        <v>7</v>
      </c>
      <c r="H426" t="str">
        <f t="shared" si="49"/>
        <v>艾德蒙主动技能3等级20</v>
      </c>
      <c r="I426" t="str">
        <f t="shared" si="50"/>
        <v>艾德蒙主动技能3等级21</v>
      </c>
      <c r="J426" s="1">
        <v>420</v>
      </c>
      <c r="K426" s="1">
        <f>VLOOKUP(H426,主动技能!$A:$B,2,FALSE)</f>
        <v>10070320</v>
      </c>
      <c r="L426" s="1">
        <f>_xlfn.IFNA(VLOOKUP(I426,主动技能!$A:$B,2,FALSE),0)</f>
        <v>0</v>
      </c>
      <c r="M426">
        <f>_xlfn.IFNA(VLOOKUP(D426+1,角色属性概况!I:J,2,FALSE),999)</f>
        <v>100</v>
      </c>
      <c r="N426" s="1" t="s">
        <v>249</v>
      </c>
      <c r="O426" s="1">
        <f>VLOOKUP(E426,角色属性概况!Q:R,2,FALSE)</f>
        <v>780200</v>
      </c>
      <c r="P426" s="1">
        <v>0</v>
      </c>
      <c r="Q426" s="1">
        <v>0</v>
      </c>
    </row>
    <row r="427" spans="2:17" x14ac:dyDescent="0.15">
      <c r="B427" s="8" t="str">
        <f>VLOOKUP(G427,角色!A:B,2,FALSE)</f>
        <v>吉拉</v>
      </c>
      <c r="C427" s="8" t="str">
        <f t="shared" si="44"/>
        <v>主动技能1</v>
      </c>
      <c r="D427" s="8">
        <f t="shared" si="46"/>
        <v>1</v>
      </c>
      <c r="E427" s="8">
        <f t="shared" si="47"/>
        <v>2</v>
      </c>
      <c r="F427" s="8">
        <f t="shared" si="48"/>
        <v>1</v>
      </c>
      <c r="G427" s="8">
        <f t="shared" si="45"/>
        <v>8</v>
      </c>
      <c r="H427" t="str">
        <f t="shared" si="49"/>
        <v>吉拉主动技能1等级1</v>
      </c>
      <c r="I427" t="str">
        <f t="shared" si="50"/>
        <v>吉拉主动技能1等级2</v>
      </c>
      <c r="J427" s="1">
        <v>421</v>
      </c>
      <c r="K427" s="1">
        <f>VLOOKUP(H427,主动技能!$A:$B,2,FALSE)</f>
        <v>10080101</v>
      </c>
      <c r="L427" s="1">
        <f>_xlfn.IFNA(VLOOKUP(I427,主动技能!$A:$B,2,FALSE),0)</f>
        <v>10080102</v>
      </c>
      <c r="M427">
        <f>_xlfn.IFNA(VLOOKUP(D427+1,角色属性概况!I:J,2,FALSE),999)</f>
        <v>2</v>
      </c>
      <c r="N427" s="1" t="s">
        <v>249</v>
      </c>
      <c r="O427" s="1">
        <f>VLOOKUP(E427,角色属性概况!Q:R,2,FALSE)</f>
        <v>500</v>
      </c>
      <c r="P427" s="1">
        <v>0</v>
      </c>
      <c r="Q427" s="1">
        <v>0</v>
      </c>
    </row>
    <row r="428" spans="2:17" x14ac:dyDescent="0.15">
      <c r="B428" s="8" t="str">
        <f>VLOOKUP(G428,角色!A:B,2,FALSE)</f>
        <v>吉拉</v>
      </c>
      <c r="C428" s="8" t="str">
        <f t="shared" si="44"/>
        <v>主动技能1</v>
      </c>
      <c r="D428" s="8">
        <f t="shared" si="46"/>
        <v>2</v>
      </c>
      <c r="E428" s="8">
        <f t="shared" si="47"/>
        <v>3</v>
      </c>
      <c r="F428" s="8">
        <f t="shared" si="48"/>
        <v>1</v>
      </c>
      <c r="G428" s="8">
        <f t="shared" si="45"/>
        <v>8</v>
      </c>
      <c r="H428" t="str">
        <f t="shared" si="49"/>
        <v>吉拉主动技能1等级2</v>
      </c>
      <c r="I428" t="str">
        <f t="shared" si="50"/>
        <v>吉拉主动技能1等级3</v>
      </c>
      <c r="J428" s="1">
        <v>422</v>
      </c>
      <c r="K428" s="1">
        <f>VLOOKUP(H428,主动技能!$A:$B,2,FALSE)</f>
        <v>10080102</v>
      </c>
      <c r="L428" s="1">
        <f>_xlfn.IFNA(VLOOKUP(I428,主动技能!$A:$B,2,FALSE),0)</f>
        <v>10080103</v>
      </c>
      <c r="M428">
        <f>_xlfn.IFNA(VLOOKUP(D428+1,角色属性概况!I:J,2,FALSE),999)</f>
        <v>5</v>
      </c>
      <c r="N428" s="1" t="s">
        <v>249</v>
      </c>
      <c r="O428" s="1">
        <f>VLOOKUP(E428,角色属性概况!Q:R,2,FALSE)</f>
        <v>600</v>
      </c>
      <c r="P428" s="1">
        <v>0</v>
      </c>
      <c r="Q428" s="1">
        <v>0</v>
      </c>
    </row>
    <row r="429" spans="2:17" x14ac:dyDescent="0.15">
      <c r="B429" s="8" t="str">
        <f>VLOOKUP(G429,角色!A:B,2,FALSE)</f>
        <v>吉拉</v>
      </c>
      <c r="C429" s="8" t="str">
        <f t="shared" si="44"/>
        <v>主动技能1</v>
      </c>
      <c r="D429" s="8">
        <f t="shared" si="46"/>
        <v>3</v>
      </c>
      <c r="E429" s="8">
        <f t="shared" si="47"/>
        <v>4</v>
      </c>
      <c r="F429" s="8">
        <f t="shared" si="48"/>
        <v>1</v>
      </c>
      <c r="G429" s="8">
        <f t="shared" si="45"/>
        <v>8</v>
      </c>
      <c r="H429" t="str">
        <f t="shared" si="49"/>
        <v>吉拉主动技能1等级3</v>
      </c>
      <c r="I429" t="str">
        <f t="shared" si="50"/>
        <v>吉拉主动技能1等级4</v>
      </c>
      <c r="J429" s="1">
        <v>423</v>
      </c>
      <c r="K429" s="1">
        <f>VLOOKUP(H429,主动技能!$A:$B,2,FALSE)</f>
        <v>10080103</v>
      </c>
      <c r="L429" s="1">
        <f>_xlfn.IFNA(VLOOKUP(I429,主动技能!$A:$B,2,FALSE),0)</f>
        <v>10080104</v>
      </c>
      <c r="M429">
        <f>_xlfn.IFNA(VLOOKUP(D429+1,角色属性概况!I:J,2,FALSE),999)</f>
        <v>10</v>
      </c>
      <c r="N429" s="1" t="s">
        <v>249</v>
      </c>
      <c r="O429" s="1">
        <f>VLOOKUP(E429,角色属性概况!Q:R,2,FALSE)</f>
        <v>800</v>
      </c>
      <c r="P429" s="1">
        <v>0</v>
      </c>
      <c r="Q429" s="1">
        <v>0</v>
      </c>
    </row>
    <row r="430" spans="2:17" x14ac:dyDescent="0.15">
      <c r="B430" s="8" t="str">
        <f>VLOOKUP(G430,角色!A:B,2,FALSE)</f>
        <v>吉拉</v>
      </c>
      <c r="C430" s="8" t="str">
        <f t="shared" si="44"/>
        <v>主动技能1</v>
      </c>
      <c r="D430" s="8">
        <f t="shared" si="46"/>
        <v>4</v>
      </c>
      <c r="E430" s="8">
        <f t="shared" si="47"/>
        <v>5</v>
      </c>
      <c r="F430" s="8">
        <f t="shared" si="48"/>
        <v>1</v>
      </c>
      <c r="G430" s="8">
        <f t="shared" si="45"/>
        <v>8</v>
      </c>
      <c r="H430" t="str">
        <f t="shared" si="49"/>
        <v>吉拉主动技能1等级4</v>
      </c>
      <c r="I430" t="str">
        <f t="shared" si="50"/>
        <v>吉拉主动技能1等级5</v>
      </c>
      <c r="J430" s="1">
        <v>424</v>
      </c>
      <c r="K430" s="1">
        <f>VLOOKUP(H430,主动技能!$A:$B,2,FALSE)</f>
        <v>10080104</v>
      </c>
      <c r="L430" s="1">
        <f>_xlfn.IFNA(VLOOKUP(I430,主动技能!$A:$B,2,FALSE),0)</f>
        <v>10080105</v>
      </c>
      <c r="M430">
        <f>_xlfn.IFNA(VLOOKUP(D430+1,角色属性概况!I:J,2,FALSE),999)</f>
        <v>15</v>
      </c>
      <c r="N430" s="1" t="s">
        <v>249</v>
      </c>
      <c r="O430" s="1">
        <f>VLOOKUP(E430,角色属性概况!Q:R,2,FALSE)</f>
        <v>1200</v>
      </c>
      <c r="P430" s="1">
        <v>0</v>
      </c>
      <c r="Q430" s="1">
        <v>0</v>
      </c>
    </row>
    <row r="431" spans="2:17" x14ac:dyDescent="0.15">
      <c r="B431" s="8" t="str">
        <f>VLOOKUP(G431,角色!A:B,2,FALSE)</f>
        <v>吉拉</v>
      </c>
      <c r="C431" s="8" t="str">
        <f t="shared" si="44"/>
        <v>主动技能1</v>
      </c>
      <c r="D431" s="8">
        <f t="shared" si="46"/>
        <v>5</v>
      </c>
      <c r="E431" s="8">
        <f t="shared" si="47"/>
        <v>6</v>
      </c>
      <c r="F431" s="8">
        <f t="shared" si="48"/>
        <v>1</v>
      </c>
      <c r="G431" s="8">
        <f t="shared" si="45"/>
        <v>8</v>
      </c>
      <c r="H431" t="str">
        <f t="shared" si="49"/>
        <v>吉拉主动技能1等级5</v>
      </c>
      <c r="I431" t="str">
        <f t="shared" si="50"/>
        <v>吉拉主动技能1等级6</v>
      </c>
      <c r="J431" s="1">
        <v>425</v>
      </c>
      <c r="K431" s="1">
        <f>VLOOKUP(H431,主动技能!$A:$B,2,FALSE)</f>
        <v>10080105</v>
      </c>
      <c r="L431" s="1">
        <f>_xlfn.IFNA(VLOOKUP(I431,主动技能!$A:$B,2,FALSE),0)</f>
        <v>10080106</v>
      </c>
      <c r="M431">
        <f>_xlfn.IFNA(VLOOKUP(D431+1,角色属性概况!I:J,2,FALSE),999)</f>
        <v>20</v>
      </c>
      <c r="N431" s="1" t="s">
        <v>249</v>
      </c>
      <c r="O431" s="1">
        <f>VLOOKUP(E431,角色属性概况!Q:R,2,FALSE)</f>
        <v>1700</v>
      </c>
      <c r="P431" s="1">
        <v>0</v>
      </c>
      <c r="Q431" s="1">
        <v>0</v>
      </c>
    </row>
    <row r="432" spans="2:17" x14ac:dyDescent="0.15">
      <c r="B432" s="8" t="str">
        <f>VLOOKUP(G432,角色!A:B,2,FALSE)</f>
        <v>吉拉</v>
      </c>
      <c r="C432" s="8" t="str">
        <f t="shared" si="44"/>
        <v>主动技能1</v>
      </c>
      <c r="D432" s="8">
        <f t="shared" si="46"/>
        <v>6</v>
      </c>
      <c r="E432" s="8">
        <f t="shared" si="47"/>
        <v>7</v>
      </c>
      <c r="F432" s="8">
        <f t="shared" si="48"/>
        <v>1</v>
      </c>
      <c r="G432" s="8">
        <f t="shared" si="45"/>
        <v>8</v>
      </c>
      <c r="H432" t="str">
        <f t="shared" si="49"/>
        <v>吉拉主动技能1等级6</v>
      </c>
      <c r="I432" t="str">
        <f t="shared" si="50"/>
        <v>吉拉主动技能1等级7</v>
      </c>
      <c r="J432" s="1">
        <v>426</v>
      </c>
      <c r="K432" s="1">
        <f>VLOOKUP(H432,主动技能!$A:$B,2,FALSE)</f>
        <v>10080106</v>
      </c>
      <c r="L432" s="1">
        <f>_xlfn.IFNA(VLOOKUP(I432,主动技能!$A:$B,2,FALSE),0)</f>
        <v>10080107</v>
      </c>
      <c r="M432">
        <f>_xlfn.IFNA(VLOOKUP(D432+1,角色属性概况!I:J,2,FALSE),999)</f>
        <v>25</v>
      </c>
      <c r="N432" s="1" t="s">
        <v>249</v>
      </c>
      <c r="O432" s="1">
        <f>VLOOKUP(E432,角色属性概况!Q:R,2,FALSE)</f>
        <v>2400</v>
      </c>
      <c r="P432" s="1">
        <v>0</v>
      </c>
      <c r="Q432" s="1">
        <v>0</v>
      </c>
    </row>
    <row r="433" spans="2:17" x14ac:dyDescent="0.15">
      <c r="B433" s="8" t="str">
        <f>VLOOKUP(G433,角色!A:B,2,FALSE)</f>
        <v>吉拉</v>
      </c>
      <c r="C433" s="8" t="str">
        <f t="shared" si="44"/>
        <v>主动技能1</v>
      </c>
      <c r="D433" s="8">
        <f t="shared" si="46"/>
        <v>7</v>
      </c>
      <c r="E433" s="8">
        <f t="shared" si="47"/>
        <v>8</v>
      </c>
      <c r="F433" s="8">
        <f t="shared" si="48"/>
        <v>1</v>
      </c>
      <c r="G433" s="8">
        <f t="shared" si="45"/>
        <v>8</v>
      </c>
      <c r="H433" t="str">
        <f t="shared" si="49"/>
        <v>吉拉主动技能1等级7</v>
      </c>
      <c r="I433" t="str">
        <f t="shared" si="50"/>
        <v>吉拉主动技能1等级8</v>
      </c>
      <c r="J433" s="1">
        <v>427</v>
      </c>
      <c r="K433" s="1">
        <f>VLOOKUP(H433,主动技能!$A:$B,2,FALSE)</f>
        <v>10080107</v>
      </c>
      <c r="L433" s="1">
        <f>_xlfn.IFNA(VLOOKUP(I433,主动技能!$A:$B,2,FALSE),0)</f>
        <v>10080108</v>
      </c>
      <c r="M433">
        <f>_xlfn.IFNA(VLOOKUP(D433+1,角色属性概况!I:J,2,FALSE),999)</f>
        <v>30</v>
      </c>
      <c r="N433" s="1" t="s">
        <v>249</v>
      </c>
      <c r="O433" s="1">
        <f>VLOOKUP(E433,角色属性概况!Q:R,2,FALSE)</f>
        <v>3500</v>
      </c>
      <c r="P433" s="1">
        <v>0</v>
      </c>
      <c r="Q433" s="1">
        <v>0</v>
      </c>
    </row>
    <row r="434" spans="2:17" x14ac:dyDescent="0.15">
      <c r="B434" s="8" t="str">
        <f>VLOOKUP(G434,角色!A:B,2,FALSE)</f>
        <v>吉拉</v>
      </c>
      <c r="C434" s="8" t="str">
        <f t="shared" si="44"/>
        <v>主动技能1</v>
      </c>
      <c r="D434" s="8">
        <f t="shared" si="46"/>
        <v>8</v>
      </c>
      <c r="E434" s="8">
        <f t="shared" si="47"/>
        <v>9</v>
      </c>
      <c r="F434" s="8">
        <f t="shared" si="48"/>
        <v>1</v>
      </c>
      <c r="G434" s="8">
        <f t="shared" si="45"/>
        <v>8</v>
      </c>
      <c r="H434" t="str">
        <f t="shared" si="49"/>
        <v>吉拉主动技能1等级8</v>
      </c>
      <c r="I434" t="str">
        <f t="shared" si="50"/>
        <v>吉拉主动技能1等级9</v>
      </c>
      <c r="J434" s="1">
        <v>428</v>
      </c>
      <c r="K434" s="1">
        <f>VLOOKUP(H434,主动技能!$A:$B,2,FALSE)</f>
        <v>10080108</v>
      </c>
      <c r="L434" s="1">
        <f>_xlfn.IFNA(VLOOKUP(I434,主动技能!$A:$B,2,FALSE),0)</f>
        <v>10080109</v>
      </c>
      <c r="M434">
        <f>_xlfn.IFNA(VLOOKUP(D434+1,角色属性概况!I:J,2,FALSE),999)</f>
        <v>35</v>
      </c>
      <c r="N434" s="1" t="s">
        <v>249</v>
      </c>
      <c r="O434" s="1">
        <f>VLOOKUP(E434,角色属性概况!Q:R,2,FALSE)</f>
        <v>4900</v>
      </c>
      <c r="P434" s="1">
        <v>0</v>
      </c>
      <c r="Q434" s="1">
        <v>0</v>
      </c>
    </row>
    <row r="435" spans="2:17" x14ac:dyDescent="0.15">
      <c r="B435" s="8" t="str">
        <f>VLOOKUP(G435,角色!A:B,2,FALSE)</f>
        <v>吉拉</v>
      </c>
      <c r="C435" s="8" t="str">
        <f t="shared" si="44"/>
        <v>主动技能1</v>
      </c>
      <c r="D435" s="8">
        <f t="shared" si="46"/>
        <v>9</v>
      </c>
      <c r="E435" s="8">
        <f t="shared" si="47"/>
        <v>10</v>
      </c>
      <c r="F435" s="8">
        <f t="shared" si="48"/>
        <v>1</v>
      </c>
      <c r="G435" s="8">
        <f t="shared" si="45"/>
        <v>8</v>
      </c>
      <c r="H435" t="str">
        <f t="shared" si="49"/>
        <v>吉拉主动技能1等级9</v>
      </c>
      <c r="I435" t="str">
        <f t="shared" si="50"/>
        <v>吉拉主动技能1等级10</v>
      </c>
      <c r="J435" s="1">
        <v>429</v>
      </c>
      <c r="K435" s="1">
        <f>VLOOKUP(H435,主动技能!$A:$B,2,FALSE)</f>
        <v>10080109</v>
      </c>
      <c r="L435" s="1">
        <f>_xlfn.IFNA(VLOOKUP(I435,主动技能!$A:$B,2,FALSE),0)</f>
        <v>10080110</v>
      </c>
      <c r="M435">
        <f>_xlfn.IFNA(VLOOKUP(D435+1,角色属性概况!I:J,2,FALSE),999)</f>
        <v>40</v>
      </c>
      <c r="N435" s="1" t="s">
        <v>249</v>
      </c>
      <c r="O435" s="1">
        <f>VLOOKUP(E435,角色属性概况!Q:R,2,FALSE)</f>
        <v>7000</v>
      </c>
      <c r="P435" s="1">
        <v>0</v>
      </c>
      <c r="Q435" s="1">
        <v>0</v>
      </c>
    </row>
    <row r="436" spans="2:17" x14ac:dyDescent="0.15">
      <c r="B436" s="8" t="str">
        <f>VLOOKUP(G436,角色!A:B,2,FALSE)</f>
        <v>吉拉</v>
      </c>
      <c r="C436" s="8" t="str">
        <f t="shared" si="44"/>
        <v>主动技能1</v>
      </c>
      <c r="D436" s="8">
        <f t="shared" si="46"/>
        <v>10</v>
      </c>
      <c r="E436" s="8">
        <f t="shared" si="47"/>
        <v>11</v>
      </c>
      <c r="F436" s="8">
        <f t="shared" si="48"/>
        <v>1</v>
      </c>
      <c r="G436" s="8">
        <f t="shared" si="45"/>
        <v>8</v>
      </c>
      <c r="H436" t="str">
        <f t="shared" si="49"/>
        <v>吉拉主动技能1等级10</v>
      </c>
      <c r="I436" t="str">
        <f t="shared" si="50"/>
        <v>吉拉主动技能1等级11</v>
      </c>
      <c r="J436" s="1">
        <v>430</v>
      </c>
      <c r="K436" s="1">
        <f>VLOOKUP(H436,主动技能!$A:$B,2,FALSE)</f>
        <v>10080110</v>
      </c>
      <c r="L436" s="1">
        <f>_xlfn.IFNA(VLOOKUP(I436,主动技能!$A:$B,2,FALSE),0)</f>
        <v>10080111</v>
      </c>
      <c r="M436">
        <f>_xlfn.IFNA(VLOOKUP(D436+1,角色属性概况!I:J,2,FALSE),999)</f>
        <v>45</v>
      </c>
      <c r="N436" s="1" t="s">
        <v>249</v>
      </c>
      <c r="O436" s="1">
        <f>VLOOKUP(E436,角色属性概况!Q:R,2,FALSE)</f>
        <v>9900</v>
      </c>
      <c r="P436" s="1">
        <v>0</v>
      </c>
      <c r="Q436" s="1">
        <v>0</v>
      </c>
    </row>
    <row r="437" spans="2:17" x14ac:dyDescent="0.15">
      <c r="B437" s="8" t="str">
        <f>VLOOKUP(G437,角色!A:B,2,FALSE)</f>
        <v>吉拉</v>
      </c>
      <c r="C437" s="8" t="str">
        <f t="shared" si="44"/>
        <v>主动技能1</v>
      </c>
      <c r="D437" s="8">
        <f t="shared" si="46"/>
        <v>11</v>
      </c>
      <c r="E437" s="8">
        <f t="shared" si="47"/>
        <v>12</v>
      </c>
      <c r="F437" s="8">
        <f t="shared" si="48"/>
        <v>1</v>
      </c>
      <c r="G437" s="8">
        <f t="shared" si="45"/>
        <v>8</v>
      </c>
      <c r="H437" t="str">
        <f t="shared" si="49"/>
        <v>吉拉主动技能1等级11</v>
      </c>
      <c r="I437" t="str">
        <f t="shared" si="50"/>
        <v>吉拉主动技能1等级12</v>
      </c>
      <c r="J437" s="1">
        <v>431</v>
      </c>
      <c r="K437" s="1">
        <f>VLOOKUP(H437,主动技能!$A:$B,2,FALSE)</f>
        <v>10080111</v>
      </c>
      <c r="L437" s="1">
        <f>_xlfn.IFNA(VLOOKUP(I437,主动技能!$A:$B,2,FALSE),0)</f>
        <v>10080112</v>
      </c>
      <c r="M437">
        <f>_xlfn.IFNA(VLOOKUP(D437+1,角色属性概况!I:J,2,FALSE),999)</f>
        <v>50</v>
      </c>
      <c r="N437" s="1" t="s">
        <v>249</v>
      </c>
      <c r="O437" s="1">
        <f>VLOOKUP(E437,角色属性概况!Q:R,2,FALSE)</f>
        <v>14100</v>
      </c>
      <c r="P437" s="1">
        <v>0</v>
      </c>
      <c r="Q437" s="1">
        <v>0</v>
      </c>
    </row>
    <row r="438" spans="2:17" x14ac:dyDescent="0.15">
      <c r="B438" s="8" t="str">
        <f>VLOOKUP(G438,角色!A:B,2,FALSE)</f>
        <v>吉拉</v>
      </c>
      <c r="C438" s="8" t="str">
        <f t="shared" si="44"/>
        <v>主动技能1</v>
      </c>
      <c r="D438" s="8">
        <f t="shared" si="46"/>
        <v>12</v>
      </c>
      <c r="E438" s="8">
        <f t="shared" si="47"/>
        <v>13</v>
      </c>
      <c r="F438" s="8">
        <f t="shared" si="48"/>
        <v>1</v>
      </c>
      <c r="G438" s="8">
        <f t="shared" si="45"/>
        <v>8</v>
      </c>
      <c r="H438" t="str">
        <f t="shared" si="49"/>
        <v>吉拉主动技能1等级12</v>
      </c>
      <c r="I438" t="str">
        <f t="shared" si="50"/>
        <v>吉拉主动技能1等级13</v>
      </c>
      <c r="J438" s="1">
        <v>432</v>
      </c>
      <c r="K438" s="1">
        <f>VLOOKUP(H438,主动技能!$A:$B,2,FALSE)</f>
        <v>10080112</v>
      </c>
      <c r="L438" s="1">
        <f>_xlfn.IFNA(VLOOKUP(I438,主动技能!$A:$B,2,FALSE),0)</f>
        <v>10080113</v>
      </c>
      <c r="M438">
        <f>_xlfn.IFNA(VLOOKUP(D438+1,角色属性概况!I:J,2,FALSE),999)</f>
        <v>55</v>
      </c>
      <c r="N438" s="1" t="s">
        <v>249</v>
      </c>
      <c r="O438" s="1">
        <f>VLOOKUP(E438,角色属性概况!Q:R,2,FALSE)</f>
        <v>20000</v>
      </c>
      <c r="P438" s="1">
        <v>0</v>
      </c>
      <c r="Q438" s="1">
        <v>0</v>
      </c>
    </row>
    <row r="439" spans="2:17" x14ac:dyDescent="0.15">
      <c r="B439" s="8" t="str">
        <f>VLOOKUP(G439,角色!A:B,2,FALSE)</f>
        <v>吉拉</v>
      </c>
      <c r="C439" s="8" t="str">
        <f t="shared" si="44"/>
        <v>主动技能1</v>
      </c>
      <c r="D439" s="8">
        <f t="shared" si="46"/>
        <v>13</v>
      </c>
      <c r="E439" s="8">
        <f t="shared" si="47"/>
        <v>14</v>
      </c>
      <c r="F439" s="8">
        <f t="shared" si="48"/>
        <v>1</v>
      </c>
      <c r="G439" s="8">
        <f t="shared" si="45"/>
        <v>8</v>
      </c>
      <c r="H439" t="str">
        <f t="shared" si="49"/>
        <v>吉拉主动技能1等级13</v>
      </c>
      <c r="I439" t="str">
        <f t="shared" si="50"/>
        <v>吉拉主动技能1等级14</v>
      </c>
      <c r="J439" s="1">
        <v>433</v>
      </c>
      <c r="K439" s="1">
        <f>VLOOKUP(H439,主动技能!$A:$B,2,FALSE)</f>
        <v>10080113</v>
      </c>
      <c r="L439" s="1">
        <f>_xlfn.IFNA(VLOOKUP(I439,主动技能!$A:$B,2,FALSE),0)</f>
        <v>10080114</v>
      </c>
      <c r="M439">
        <f>_xlfn.IFNA(VLOOKUP(D439+1,角色属性概况!I:J,2,FALSE),999)</f>
        <v>60</v>
      </c>
      <c r="N439" s="1" t="s">
        <v>249</v>
      </c>
      <c r="O439" s="1">
        <f>VLOOKUP(E439,角色属性概况!Q:R,2,FALSE)</f>
        <v>28300</v>
      </c>
      <c r="P439" s="1">
        <v>0</v>
      </c>
      <c r="Q439" s="1">
        <v>0</v>
      </c>
    </row>
    <row r="440" spans="2:17" x14ac:dyDescent="0.15">
      <c r="B440" s="8" t="str">
        <f>VLOOKUP(G440,角色!A:B,2,FALSE)</f>
        <v>吉拉</v>
      </c>
      <c r="C440" s="8" t="str">
        <f t="shared" si="44"/>
        <v>主动技能1</v>
      </c>
      <c r="D440" s="8">
        <f t="shared" si="46"/>
        <v>14</v>
      </c>
      <c r="E440" s="8">
        <f t="shared" si="47"/>
        <v>15</v>
      </c>
      <c r="F440" s="8">
        <f t="shared" si="48"/>
        <v>1</v>
      </c>
      <c r="G440" s="8">
        <f t="shared" si="45"/>
        <v>8</v>
      </c>
      <c r="H440" t="str">
        <f t="shared" si="49"/>
        <v>吉拉主动技能1等级14</v>
      </c>
      <c r="I440" t="str">
        <f t="shared" si="50"/>
        <v>吉拉主动技能1等级15</v>
      </c>
      <c r="J440" s="1">
        <v>434</v>
      </c>
      <c r="K440" s="1">
        <f>VLOOKUP(H440,主动技能!$A:$B,2,FALSE)</f>
        <v>10080114</v>
      </c>
      <c r="L440" s="1">
        <f>_xlfn.IFNA(VLOOKUP(I440,主动技能!$A:$B,2,FALSE),0)</f>
        <v>10080115</v>
      </c>
      <c r="M440">
        <f>_xlfn.IFNA(VLOOKUP(D440+1,角色属性概况!I:J,2,FALSE),999)</f>
        <v>65</v>
      </c>
      <c r="N440" s="1" t="s">
        <v>249</v>
      </c>
      <c r="O440" s="1">
        <f>VLOOKUP(E440,角色属性概况!Q:R,2,FALSE)</f>
        <v>40100</v>
      </c>
      <c r="P440" s="1">
        <v>0</v>
      </c>
      <c r="Q440" s="1">
        <v>0</v>
      </c>
    </row>
    <row r="441" spans="2:17" x14ac:dyDescent="0.15">
      <c r="B441" s="8" t="str">
        <f>VLOOKUP(G441,角色!A:B,2,FALSE)</f>
        <v>吉拉</v>
      </c>
      <c r="C441" s="8" t="str">
        <f t="shared" si="44"/>
        <v>主动技能1</v>
      </c>
      <c r="D441" s="8">
        <f t="shared" si="46"/>
        <v>15</v>
      </c>
      <c r="E441" s="8">
        <f t="shared" si="47"/>
        <v>16</v>
      </c>
      <c r="F441" s="8">
        <f t="shared" si="48"/>
        <v>1</v>
      </c>
      <c r="G441" s="8">
        <f t="shared" si="45"/>
        <v>8</v>
      </c>
      <c r="H441" t="str">
        <f t="shared" si="49"/>
        <v>吉拉主动技能1等级15</v>
      </c>
      <c r="I441" t="str">
        <f t="shared" si="50"/>
        <v>吉拉主动技能1等级16</v>
      </c>
      <c r="J441" s="1">
        <v>435</v>
      </c>
      <c r="K441" s="1">
        <f>VLOOKUP(H441,主动技能!$A:$B,2,FALSE)</f>
        <v>10080115</v>
      </c>
      <c r="L441" s="1">
        <f>_xlfn.IFNA(VLOOKUP(I441,主动技能!$A:$B,2,FALSE),0)</f>
        <v>10080116</v>
      </c>
      <c r="M441">
        <f>_xlfn.IFNA(VLOOKUP(D441+1,角色属性概况!I:J,2,FALSE),999)</f>
        <v>70</v>
      </c>
      <c r="N441" s="1" t="s">
        <v>249</v>
      </c>
      <c r="O441" s="1">
        <f>VLOOKUP(E441,角色属性概况!Q:R,2,FALSE)</f>
        <v>56700</v>
      </c>
      <c r="P441" s="1">
        <v>0</v>
      </c>
      <c r="Q441" s="1">
        <v>0</v>
      </c>
    </row>
    <row r="442" spans="2:17" x14ac:dyDescent="0.15">
      <c r="B442" s="8" t="str">
        <f>VLOOKUP(G442,角色!A:B,2,FALSE)</f>
        <v>吉拉</v>
      </c>
      <c r="C442" s="8" t="str">
        <f t="shared" si="44"/>
        <v>主动技能1</v>
      </c>
      <c r="D442" s="8">
        <f t="shared" si="46"/>
        <v>16</v>
      </c>
      <c r="E442" s="8">
        <f t="shared" si="47"/>
        <v>17</v>
      </c>
      <c r="F442" s="8">
        <f t="shared" si="48"/>
        <v>1</v>
      </c>
      <c r="G442" s="8">
        <f t="shared" si="45"/>
        <v>8</v>
      </c>
      <c r="H442" t="str">
        <f t="shared" si="49"/>
        <v>吉拉主动技能1等级16</v>
      </c>
      <c r="I442" t="str">
        <f t="shared" si="50"/>
        <v>吉拉主动技能1等级17</v>
      </c>
      <c r="J442" s="1">
        <v>436</v>
      </c>
      <c r="K442" s="1">
        <f>VLOOKUP(H442,主动技能!$A:$B,2,FALSE)</f>
        <v>10080116</v>
      </c>
      <c r="L442" s="1">
        <f>_xlfn.IFNA(VLOOKUP(I442,主动技能!$A:$B,2,FALSE),0)</f>
        <v>10080117</v>
      </c>
      <c r="M442">
        <f>_xlfn.IFNA(VLOOKUP(D442+1,角色属性概况!I:J,2,FALSE),999)</f>
        <v>75</v>
      </c>
      <c r="N442" s="1" t="s">
        <v>249</v>
      </c>
      <c r="O442" s="1">
        <f>VLOOKUP(E442,角色属性概况!Q:R,2,FALSE)</f>
        <v>80400</v>
      </c>
      <c r="P442" s="1">
        <v>0</v>
      </c>
      <c r="Q442" s="1">
        <v>0</v>
      </c>
    </row>
    <row r="443" spans="2:17" x14ac:dyDescent="0.15">
      <c r="B443" s="8" t="str">
        <f>VLOOKUP(G443,角色!A:B,2,FALSE)</f>
        <v>吉拉</v>
      </c>
      <c r="C443" s="8" t="str">
        <f t="shared" si="44"/>
        <v>主动技能1</v>
      </c>
      <c r="D443" s="8">
        <f t="shared" si="46"/>
        <v>17</v>
      </c>
      <c r="E443" s="8">
        <f t="shared" si="47"/>
        <v>18</v>
      </c>
      <c r="F443" s="8">
        <f t="shared" si="48"/>
        <v>1</v>
      </c>
      <c r="G443" s="8">
        <f t="shared" si="45"/>
        <v>8</v>
      </c>
      <c r="H443" t="str">
        <f t="shared" si="49"/>
        <v>吉拉主动技能1等级17</v>
      </c>
      <c r="I443" t="str">
        <f t="shared" si="50"/>
        <v>吉拉主动技能1等级18</v>
      </c>
      <c r="J443" s="1">
        <v>437</v>
      </c>
      <c r="K443" s="1">
        <f>VLOOKUP(H443,主动技能!$A:$B,2,FALSE)</f>
        <v>10080117</v>
      </c>
      <c r="L443" s="1">
        <f>_xlfn.IFNA(VLOOKUP(I443,主动技能!$A:$B,2,FALSE),0)</f>
        <v>10080118</v>
      </c>
      <c r="M443">
        <f>_xlfn.IFNA(VLOOKUP(D443+1,角色属性概况!I:J,2,FALSE),999)</f>
        <v>80</v>
      </c>
      <c r="N443" s="1" t="s">
        <v>249</v>
      </c>
      <c r="O443" s="1">
        <f>VLOOKUP(E443,角色属性概况!Q:R,2,FALSE)</f>
        <v>113800</v>
      </c>
      <c r="P443" s="1">
        <v>0</v>
      </c>
      <c r="Q443" s="1">
        <v>0</v>
      </c>
    </row>
    <row r="444" spans="2:17" x14ac:dyDescent="0.15">
      <c r="B444" s="8" t="str">
        <f>VLOOKUP(G444,角色!A:B,2,FALSE)</f>
        <v>吉拉</v>
      </c>
      <c r="C444" s="8" t="str">
        <f t="shared" si="44"/>
        <v>主动技能1</v>
      </c>
      <c r="D444" s="8">
        <f t="shared" si="46"/>
        <v>18</v>
      </c>
      <c r="E444" s="8">
        <f t="shared" si="47"/>
        <v>19</v>
      </c>
      <c r="F444" s="8">
        <f t="shared" si="48"/>
        <v>1</v>
      </c>
      <c r="G444" s="8">
        <f t="shared" si="45"/>
        <v>8</v>
      </c>
      <c r="H444" t="str">
        <f t="shared" si="49"/>
        <v>吉拉主动技能1等级18</v>
      </c>
      <c r="I444" t="str">
        <f t="shared" si="50"/>
        <v>吉拉主动技能1等级19</v>
      </c>
      <c r="J444" s="1">
        <v>438</v>
      </c>
      <c r="K444" s="1">
        <f>VLOOKUP(H444,主动技能!$A:$B,2,FALSE)</f>
        <v>10080118</v>
      </c>
      <c r="L444" s="1">
        <f>_xlfn.IFNA(VLOOKUP(I444,主动技能!$A:$B,2,FALSE),0)</f>
        <v>10080119</v>
      </c>
      <c r="M444">
        <f>_xlfn.IFNA(VLOOKUP(D444+1,角色属性概况!I:J,2,FALSE),999)</f>
        <v>85</v>
      </c>
      <c r="N444" s="1" t="s">
        <v>249</v>
      </c>
      <c r="O444" s="1">
        <f>VLOOKUP(E444,角色属性概况!Q:R,2,FALSE)</f>
        <v>161100</v>
      </c>
      <c r="P444" s="1">
        <v>0</v>
      </c>
      <c r="Q444" s="1">
        <v>0</v>
      </c>
    </row>
    <row r="445" spans="2:17" x14ac:dyDescent="0.15">
      <c r="B445" s="8" t="str">
        <f>VLOOKUP(G445,角色!A:B,2,FALSE)</f>
        <v>吉拉</v>
      </c>
      <c r="C445" s="8" t="str">
        <f t="shared" si="44"/>
        <v>主动技能1</v>
      </c>
      <c r="D445" s="8">
        <f t="shared" si="46"/>
        <v>19</v>
      </c>
      <c r="E445" s="8">
        <f t="shared" si="47"/>
        <v>20</v>
      </c>
      <c r="F445" s="8">
        <f t="shared" si="48"/>
        <v>1</v>
      </c>
      <c r="G445" s="8">
        <f t="shared" si="45"/>
        <v>8</v>
      </c>
      <c r="H445" t="str">
        <f t="shared" si="49"/>
        <v>吉拉主动技能1等级19</v>
      </c>
      <c r="I445" t="str">
        <f t="shared" si="50"/>
        <v>吉拉主动技能1等级20</v>
      </c>
      <c r="J445" s="1">
        <v>439</v>
      </c>
      <c r="K445" s="1">
        <f>VLOOKUP(H445,主动技能!$A:$B,2,FALSE)</f>
        <v>10080119</v>
      </c>
      <c r="L445" s="1">
        <f>_xlfn.IFNA(VLOOKUP(I445,主动技能!$A:$B,2,FALSE),0)</f>
        <v>10080120</v>
      </c>
      <c r="M445">
        <f>_xlfn.IFNA(VLOOKUP(D445+1,角色属性概况!I:J,2,FALSE),999)</f>
        <v>90</v>
      </c>
      <c r="N445" s="1" t="s">
        <v>249</v>
      </c>
      <c r="O445" s="1">
        <f>VLOOKUP(E445,角色属性概况!Q:R,2,FALSE)</f>
        <v>228100</v>
      </c>
      <c r="P445" s="1">
        <v>0</v>
      </c>
      <c r="Q445" s="1">
        <v>0</v>
      </c>
    </row>
    <row r="446" spans="2:17" x14ac:dyDescent="0.15">
      <c r="B446" s="8" t="str">
        <f>VLOOKUP(G446,角色!A:B,2,FALSE)</f>
        <v>吉拉</v>
      </c>
      <c r="C446" s="8" t="str">
        <f t="shared" si="44"/>
        <v>主动技能1</v>
      </c>
      <c r="D446" s="8">
        <f t="shared" si="46"/>
        <v>20</v>
      </c>
      <c r="E446" s="8">
        <f t="shared" si="47"/>
        <v>21</v>
      </c>
      <c r="F446" s="8">
        <f t="shared" si="48"/>
        <v>1</v>
      </c>
      <c r="G446" s="8">
        <f t="shared" si="45"/>
        <v>8</v>
      </c>
      <c r="H446" t="str">
        <f t="shared" si="49"/>
        <v>吉拉主动技能1等级20</v>
      </c>
      <c r="I446" t="str">
        <f t="shared" si="50"/>
        <v>吉拉主动技能1等级21</v>
      </c>
      <c r="J446" s="1">
        <v>440</v>
      </c>
      <c r="K446" s="1">
        <f>VLOOKUP(H446,主动技能!$A:$B,2,FALSE)</f>
        <v>10080120</v>
      </c>
      <c r="L446" s="1">
        <f>_xlfn.IFNA(VLOOKUP(I446,主动技能!$A:$B,2,FALSE),0)</f>
        <v>0</v>
      </c>
      <c r="M446">
        <f>_xlfn.IFNA(VLOOKUP(D446+1,角色属性概况!I:J,2,FALSE),999)</f>
        <v>100</v>
      </c>
      <c r="N446" s="1" t="s">
        <v>249</v>
      </c>
      <c r="O446" s="1">
        <f>VLOOKUP(E446,角色属性概况!Q:R,2,FALSE)</f>
        <v>780200</v>
      </c>
      <c r="P446" s="1">
        <v>0</v>
      </c>
      <c r="Q446" s="1">
        <v>0</v>
      </c>
    </row>
    <row r="447" spans="2:17" x14ac:dyDescent="0.15">
      <c r="B447" s="8" t="str">
        <f>VLOOKUP(G447,角色!A:B,2,FALSE)</f>
        <v>吉拉</v>
      </c>
      <c r="C447" s="8" t="str">
        <f t="shared" si="44"/>
        <v>主动技能2</v>
      </c>
      <c r="D447" s="8">
        <f t="shared" si="46"/>
        <v>1</v>
      </c>
      <c r="E447" s="8">
        <f t="shared" si="47"/>
        <v>2</v>
      </c>
      <c r="F447" s="8">
        <f t="shared" si="48"/>
        <v>2</v>
      </c>
      <c r="G447" s="8">
        <f t="shared" si="45"/>
        <v>8</v>
      </c>
      <c r="H447" t="str">
        <f t="shared" si="49"/>
        <v>吉拉主动技能2等级1</v>
      </c>
      <c r="I447" t="str">
        <f t="shared" si="50"/>
        <v>吉拉主动技能2等级2</v>
      </c>
      <c r="J447" s="1">
        <v>441</v>
      </c>
      <c r="K447" s="1">
        <f>VLOOKUP(H447,主动技能!$A:$B,2,FALSE)</f>
        <v>10080201</v>
      </c>
      <c r="L447" s="1">
        <f>_xlfn.IFNA(VLOOKUP(I447,主动技能!$A:$B,2,FALSE),0)</f>
        <v>10080202</v>
      </c>
      <c r="M447">
        <f>_xlfn.IFNA(VLOOKUP(D447+1,角色属性概况!I:J,2,FALSE),999)</f>
        <v>2</v>
      </c>
      <c r="N447" s="1" t="s">
        <v>249</v>
      </c>
      <c r="O447" s="1">
        <f>VLOOKUP(E447,角色属性概况!Q:R,2,FALSE)</f>
        <v>500</v>
      </c>
      <c r="P447" s="1">
        <v>0</v>
      </c>
      <c r="Q447" s="1">
        <v>0</v>
      </c>
    </row>
    <row r="448" spans="2:17" x14ac:dyDescent="0.15">
      <c r="B448" s="8" t="str">
        <f>VLOOKUP(G448,角色!A:B,2,FALSE)</f>
        <v>吉拉</v>
      </c>
      <c r="C448" s="8" t="str">
        <f t="shared" si="44"/>
        <v>主动技能2</v>
      </c>
      <c r="D448" s="8">
        <f t="shared" si="46"/>
        <v>2</v>
      </c>
      <c r="E448" s="8">
        <f t="shared" si="47"/>
        <v>3</v>
      </c>
      <c r="F448" s="8">
        <f t="shared" si="48"/>
        <v>2</v>
      </c>
      <c r="G448" s="8">
        <f t="shared" si="45"/>
        <v>8</v>
      </c>
      <c r="H448" t="str">
        <f t="shared" si="49"/>
        <v>吉拉主动技能2等级2</v>
      </c>
      <c r="I448" t="str">
        <f t="shared" si="50"/>
        <v>吉拉主动技能2等级3</v>
      </c>
      <c r="J448" s="1">
        <v>442</v>
      </c>
      <c r="K448" s="1">
        <f>VLOOKUP(H448,主动技能!$A:$B,2,FALSE)</f>
        <v>10080202</v>
      </c>
      <c r="L448" s="1">
        <f>_xlfn.IFNA(VLOOKUP(I448,主动技能!$A:$B,2,FALSE),0)</f>
        <v>10080203</v>
      </c>
      <c r="M448">
        <f>_xlfn.IFNA(VLOOKUP(D448+1,角色属性概况!I:J,2,FALSE),999)</f>
        <v>5</v>
      </c>
      <c r="N448" s="1" t="s">
        <v>249</v>
      </c>
      <c r="O448" s="1">
        <f>VLOOKUP(E448,角色属性概况!Q:R,2,FALSE)</f>
        <v>600</v>
      </c>
      <c r="P448" s="1">
        <v>0</v>
      </c>
      <c r="Q448" s="1">
        <v>0</v>
      </c>
    </row>
    <row r="449" spans="2:17" x14ac:dyDescent="0.15">
      <c r="B449" s="8" t="str">
        <f>VLOOKUP(G449,角色!A:B,2,FALSE)</f>
        <v>吉拉</v>
      </c>
      <c r="C449" s="8" t="str">
        <f t="shared" si="44"/>
        <v>主动技能2</v>
      </c>
      <c r="D449" s="8">
        <f t="shared" si="46"/>
        <v>3</v>
      </c>
      <c r="E449" s="8">
        <f t="shared" si="47"/>
        <v>4</v>
      </c>
      <c r="F449" s="8">
        <f t="shared" si="48"/>
        <v>2</v>
      </c>
      <c r="G449" s="8">
        <f t="shared" si="45"/>
        <v>8</v>
      </c>
      <c r="H449" t="str">
        <f t="shared" si="49"/>
        <v>吉拉主动技能2等级3</v>
      </c>
      <c r="I449" t="str">
        <f t="shared" si="50"/>
        <v>吉拉主动技能2等级4</v>
      </c>
      <c r="J449" s="1">
        <v>443</v>
      </c>
      <c r="K449" s="1">
        <f>VLOOKUP(H449,主动技能!$A:$B,2,FALSE)</f>
        <v>10080203</v>
      </c>
      <c r="L449" s="1">
        <f>_xlfn.IFNA(VLOOKUP(I449,主动技能!$A:$B,2,FALSE),0)</f>
        <v>10080204</v>
      </c>
      <c r="M449">
        <f>_xlfn.IFNA(VLOOKUP(D449+1,角色属性概况!I:J,2,FALSE),999)</f>
        <v>10</v>
      </c>
      <c r="N449" s="1" t="s">
        <v>249</v>
      </c>
      <c r="O449" s="1">
        <f>VLOOKUP(E449,角色属性概况!Q:R,2,FALSE)</f>
        <v>800</v>
      </c>
      <c r="P449" s="1">
        <v>0</v>
      </c>
      <c r="Q449" s="1">
        <v>0</v>
      </c>
    </row>
    <row r="450" spans="2:17" x14ac:dyDescent="0.15">
      <c r="B450" s="8" t="str">
        <f>VLOOKUP(G450,角色!A:B,2,FALSE)</f>
        <v>吉拉</v>
      </c>
      <c r="C450" s="8" t="str">
        <f t="shared" si="44"/>
        <v>主动技能2</v>
      </c>
      <c r="D450" s="8">
        <f t="shared" si="46"/>
        <v>4</v>
      </c>
      <c r="E450" s="8">
        <f t="shared" si="47"/>
        <v>5</v>
      </c>
      <c r="F450" s="8">
        <f t="shared" si="48"/>
        <v>2</v>
      </c>
      <c r="G450" s="8">
        <f t="shared" si="45"/>
        <v>8</v>
      </c>
      <c r="H450" t="str">
        <f t="shared" si="49"/>
        <v>吉拉主动技能2等级4</v>
      </c>
      <c r="I450" t="str">
        <f t="shared" si="50"/>
        <v>吉拉主动技能2等级5</v>
      </c>
      <c r="J450" s="1">
        <v>444</v>
      </c>
      <c r="K450" s="1">
        <f>VLOOKUP(H450,主动技能!$A:$B,2,FALSE)</f>
        <v>10080204</v>
      </c>
      <c r="L450" s="1">
        <f>_xlfn.IFNA(VLOOKUP(I450,主动技能!$A:$B,2,FALSE),0)</f>
        <v>10080205</v>
      </c>
      <c r="M450">
        <f>_xlfn.IFNA(VLOOKUP(D450+1,角色属性概况!I:J,2,FALSE),999)</f>
        <v>15</v>
      </c>
      <c r="N450" s="1" t="s">
        <v>249</v>
      </c>
      <c r="O450" s="1">
        <f>VLOOKUP(E450,角色属性概况!Q:R,2,FALSE)</f>
        <v>1200</v>
      </c>
      <c r="P450" s="1">
        <v>0</v>
      </c>
      <c r="Q450" s="1">
        <v>0</v>
      </c>
    </row>
    <row r="451" spans="2:17" x14ac:dyDescent="0.15">
      <c r="B451" s="8" t="str">
        <f>VLOOKUP(G451,角色!A:B,2,FALSE)</f>
        <v>吉拉</v>
      </c>
      <c r="C451" s="8" t="str">
        <f t="shared" si="44"/>
        <v>主动技能2</v>
      </c>
      <c r="D451" s="8">
        <f t="shared" si="46"/>
        <v>5</v>
      </c>
      <c r="E451" s="8">
        <f t="shared" si="47"/>
        <v>6</v>
      </c>
      <c r="F451" s="8">
        <f t="shared" si="48"/>
        <v>2</v>
      </c>
      <c r="G451" s="8">
        <f t="shared" si="45"/>
        <v>8</v>
      </c>
      <c r="H451" t="str">
        <f t="shared" si="49"/>
        <v>吉拉主动技能2等级5</v>
      </c>
      <c r="I451" t="str">
        <f t="shared" si="50"/>
        <v>吉拉主动技能2等级6</v>
      </c>
      <c r="J451" s="1">
        <v>445</v>
      </c>
      <c r="K451" s="1">
        <f>VLOOKUP(H451,主动技能!$A:$B,2,FALSE)</f>
        <v>10080205</v>
      </c>
      <c r="L451" s="1">
        <f>_xlfn.IFNA(VLOOKUP(I451,主动技能!$A:$B,2,FALSE),0)</f>
        <v>10080206</v>
      </c>
      <c r="M451">
        <f>_xlfn.IFNA(VLOOKUP(D451+1,角色属性概况!I:J,2,FALSE),999)</f>
        <v>20</v>
      </c>
      <c r="N451" s="1" t="s">
        <v>249</v>
      </c>
      <c r="O451" s="1">
        <f>VLOOKUP(E451,角色属性概况!Q:R,2,FALSE)</f>
        <v>1700</v>
      </c>
      <c r="P451" s="1">
        <v>0</v>
      </c>
      <c r="Q451" s="1">
        <v>0</v>
      </c>
    </row>
    <row r="452" spans="2:17" x14ac:dyDescent="0.15">
      <c r="B452" s="8" t="str">
        <f>VLOOKUP(G452,角色!A:B,2,FALSE)</f>
        <v>吉拉</v>
      </c>
      <c r="C452" s="8" t="str">
        <f t="shared" si="44"/>
        <v>主动技能2</v>
      </c>
      <c r="D452" s="8">
        <f t="shared" si="46"/>
        <v>6</v>
      </c>
      <c r="E452" s="8">
        <f t="shared" si="47"/>
        <v>7</v>
      </c>
      <c r="F452" s="8">
        <f t="shared" si="48"/>
        <v>2</v>
      </c>
      <c r="G452" s="8">
        <f t="shared" si="45"/>
        <v>8</v>
      </c>
      <c r="H452" t="str">
        <f t="shared" si="49"/>
        <v>吉拉主动技能2等级6</v>
      </c>
      <c r="I452" t="str">
        <f t="shared" si="50"/>
        <v>吉拉主动技能2等级7</v>
      </c>
      <c r="J452" s="1">
        <v>446</v>
      </c>
      <c r="K452" s="1">
        <f>VLOOKUP(H452,主动技能!$A:$B,2,FALSE)</f>
        <v>10080206</v>
      </c>
      <c r="L452" s="1">
        <f>_xlfn.IFNA(VLOOKUP(I452,主动技能!$A:$B,2,FALSE),0)</f>
        <v>10080207</v>
      </c>
      <c r="M452">
        <f>_xlfn.IFNA(VLOOKUP(D452+1,角色属性概况!I:J,2,FALSE),999)</f>
        <v>25</v>
      </c>
      <c r="N452" s="1" t="s">
        <v>249</v>
      </c>
      <c r="O452" s="1">
        <f>VLOOKUP(E452,角色属性概况!Q:R,2,FALSE)</f>
        <v>2400</v>
      </c>
      <c r="P452" s="1">
        <v>0</v>
      </c>
      <c r="Q452" s="1">
        <v>0</v>
      </c>
    </row>
    <row r="453" spans="2:17" x14ac:dyDescent="0.15">
      <c r="B453" s="8" t="str">
        <f>VLOOKUP(G453,角色!A:B,2,FALSE)</f>
        <v>吉拉</v>
      </c>
      <c r="C453" s="8" t="str">
        <f t="shared" si="44"/>
        <v>主动技能2</v>
      </c>
      <c r="D453" s="8">
        <f t="shared" si="46"/>
        <v>7</v>
      </c>
      <c r="E453" s="8">
        <f t="shared" si="47"/>
        <v>8</v>
      </c>
      <c r="F453" s="8">
        <f t="shared" si="48"/>
        <v>2</v>
      </c>
      <c r="G453" s="8">
        <f t="shared" si="45"/>
        <v>8</v>
      </c>
      <c r="H453" t="str">
        <f t="shared" si="49"/>
        <v>吉拉主动技能2等级7</v>
      </c>
      <c r="I453" t="str">
        <f t="shared" si="50"/>
        <v>吉拉主动技能2等级8</v>
      </c>
      <c r="J453" s="1">
        <v>447</v>
      </c>
      <c r="K453" s="1">
        <f>VLOOKUP(H453,主动技能!$A:$B,2,FALSE)</f>
        <v>10080207</v>
      </c>
      <c r="L453" s="1">
        <f>_xlfn.IFNA(VLOOKUP(I453,主动技能!$A:$B,2,FALSE),0)</f>
        <v>10080208</v>
      </c>
      <c r="M453">
        <f>_xlfn.IFNA(VLOOKUP(D453+1,角色属性概况!I:J,2,FALSE),999)</f>
        <v>30</v>
      </c>
      <c r="N453" s="1" t="s">
        <v>249</v>
      </c>
      <c r="O453" s="1">
        <f>VLOOKUP(E453,角色属性概况!Q:R,2,FALSE)</f>
        <v>3500</v>
      </c>
      <c r="P453" s="1">
        <v>0</v>
      </c>
      <c r="Q453" s="1">
        <v>0</v>
      </c>
    </row>
    <row r="454" spans="2:17" x14ac:dyDescent="0.15">
      <c r="B454" s="8" t="str">
        <f>VLOOKUP(G454,角色!A:B,2,FALSE)</f>
        <v>吉拉</v>
      </c>
      <c r="C454" s="8" t="str">
        <f t="shared" si="44"/>
        <v>主动技能2</v>
      </c>
      <c r="D454" s="8">
        <f t="shared" si="46"/>
        <v>8</v>
      </c>
      <c r="E454" s="8">
        <f t="shared" si="47"/>
        <v>9</v>
      </c>
      <c r="F454" s="8">
        <f t="shared" si="48"/>
        <v>2</v>
      </c>
      <c r="G454" s="8">
        <f t="shared" si="45"/>
        <v>8</v>
      </c>
      <c r="H454" t="str">
        <f t="shared" si="49"/>
        <v>吉拉主动技能2等级8</v>
      </c>
      <c r="I454" t="str">
        <f t="shared" si="50"/>
        <v>吉拉主动技能2等级9</v>
      </c>
      <c r="J454" s="1">
        <v>448</v>
      </c>
      <c r="K454" s="1">
        <f>VLOOKUP(H454,主动技能!$A:$B,2,FALSE)</f>
        <v>10080208</v>
      </c>
      <c r="L454" s="1">
        <f>_xlfn.IFNA(VLOOKUP(I454,主动技能!$A:$B,2,FALSE),0)</f>
        <v>10080209</v>
      </c>
      <c r="M454">
        <f>_xlfn.IFNA(VLOOKUP(D454+1,角色属性概况!I:J,2,FALSE),999)</f>
        <v>35</v>
      </c>
      <c r="N454" s="1" t="s">
        <v>249</v>
      </c>
      <c r="O454" s="1">
        <f>VLOOKUP(E454,角色属性概况!Q:R,2,FALSE)</f>
        <v>4900</v>
      </c>
      <c r="P454" s="1">
        <v>0</v>
      </c>
      <c r="Q454" s="1">
        <v>0</v>
      </c>
    </row>
    <row r="455" spans="2:17" x14ac:dyDescent="0.15">
      <c r="B455" s="8" t="str">
        <f>VLOOKUP(G455,角色!A:B,2,FALSE)</f>
        <v>吉拉</v>
      </c>
      <c r="C455" s="8" t="str">
        <f t="shared" si="44"/>
        <v>主动技能2</v>
      </c>
      <c r="D455" s="8">
        <f t="shared" si="46"/>
        <v>9</v>
      </c>
      <c r="E455" s="8">
        <f t="shared" si="47"/>
        <v>10</v>
      </c>
      <c r="F455" s="8">
        <f t="shared" si="48"/>
        <v>2</v>
      </c>
      <c r="G455" s="8">
        <f t="shared" si="45"/>
        <v>8</v>
      </c>
      <c r="H455" t="str">
        <f t="shared" si="49"/>
        <v>吉拉主动技能2等级9</v>
      </c>
      <c r="I455" t="str">
        <f t="shared" si="50"/>
        <v>吉拉主动技能2等级10</v>
      </c>
      <c r="J455" s="1">
        <v>449</v>
      </c>
      <c r="K455" s="1">
        <f>VLOOKUP(H455,主动技能!$A:$B,2,FALSE)</f>
        <v>10080209</v>
      </c>
      <c r="L455" s="1">
        <f>_xlfn.IFNA(VLOOKUP(I455,主动技能!$A:$B,2,FALSE),0)</f>
        <v>10080210</v>
      </c>
      <c r="M455">
        <f>_xlfn.IFNA(VLOOKUP(D455+1,角色属性概况!I:J,2,FALSE),999)</f>
        <v>40</v>
      </c>
      <c r="N455" s="1" t="s">
        <v>249</v>
      </c>
      <c r="O455" s="1">
        <f>VLOOKUP(E455,角色属性概况!Q:R,2,FALSE)</f>
        <v>7000</v>
      </c>
      <c r="P455" s="1">
        <v>0</v>
      </c>
      <c r="Q455" s="1">
        <v>0</v>
      </c>
    </row>
    <row r="456" spans="2:17" x14ac:dyDescent="0.15">
      <c r="B456" s="8" t="str">
        <f>VLOOKUP(G456,角色!A:B,2,FALSE)</f>
        <v>吉拉</v>
      </c>
      <c r="C456" s="8" t="str">
        <f t="shared" ref="C456:C519" si="51">C$4&amp;F456</f>
        <v>主动技能2</v>
      </c>
      <c r="D456" s="8">
        <f t="shared" si="46"/>
        <v>10</v>
      </c>
      <c r="E456" s="8">
        <f t="shared" si="47"/>
        <v>11</v>
      </c>
      <c r="F456" s="8">
        <f t="shared" si="48"/>
        <v>2</v>
      </c>
      <c r="G456" s="8">
        <f t="shared" ref="G456:G519" si="52">IF((F456=1)*(D456=1),G455+1,G455)</f>
        <v>8</v>
      </c>
      <c r="H456" t="str">
        <f t="shared" si="49"/>
        <v>吉拉主动技能2等级10</v>
      </c>
      <c r="I456" t="str">
        <f t="shared" si="50"/>
        <v>吉拉主动技能2等级11</v>
      </c>
      <c r="J456" s="1">
        <v>450</v>
      </c>
      <c r="K456" s="1">
        <f>VLOOKUP(H456,主动技能!$A:$B,2,FALSE)</f>
        <v>10080210</v>
      </c>
      <c r="L456" s="1">
        <f>_xlfn.IFNA(VLOOKUP(I456,主动技能!$A:$B,2,FALSE),0)</f>
        <v>10080211</v>
      </c>
      <c r="M456">
        <f>_xlfn.IFNA(VLOOKUP(D456+1,角色属性概况!I:J,2,FALSE),999)</f>
        <v>45</v>
      </c>
      <c r="N456" s="1" t="s">
        <v>249</v>
      </c>
      <c r="O456" s="1">
        <f>VLOOKUP(E456,角色属性概况!Q:R,2,FALSE)</f>
        <v>9900</v>
      </c>
      <c r="P456" s="1">
        <v>0</v>
      </c>
      <c r="Q456" s="1">
        <v>0</v>
      </c>
    </row>
    <row r="457" spans="2:17" x14ac:dyDescent="0.15">
      <c r="B457" s="8" t="str">
        <f>VLOOKUP(G457,角色!A:B,2,FALSE)</f>
        <v>吉拉</v>
      </c>
      <c r="C457" s="8" t="str">
        <f t="shared" si="51"/>
        <v>主动技能2</v>
      </c>
      <c r="D457" s="8">
        <f t="shared" ref="D457:D520" si="53">IF(D456=D$5,1,D456+1)</f>
        <v>11</v>
      </c>
      <c r="E457" s="8">
        <f t="shared" ref="E457:E520" si="54">IF(E456=E$5,2,E456+1)</f>
        <v>12</v>
      </c>
      <c r="F457" s="8">
        <f t="shared" ref="F457:F520" si="55">IF(D457=1,IF(F456=$F$5,1,F456+1),F456)</f>
        <v>2</v>
      </c>
      <c r="G457" s="8">
        <f t="shared" si="52"/>
        <v>8</v>
      </c>
      <c r="H457" t="str">
        <f t="shared" si="49"/>
        <v>吉拉主动技能2等级11</v>
      </c>
      <c r="I457" t="str">
        <f t="shared" si="50"/>
        <v>吉拉主动技能2等级12</v>
      </c>
      <c r="J457" s="1">
        <v>451</v>
      </c>
      <c r="K457" s="1">
        <f>VLOOKUP(H457,主动技能!$A:$B,2,FALSE)</f>
        <v>10080211</v>
      </c>
      <c r="L457" s="1">
        <f>_xlfn.IFNA(VLOOKUP(I457,主动技能!$A:$B,2,FALSE),0)</f>
        <v>10080212</v>
      </c>
      <c r="M457">
        <f>_xlfn.IFNA(VLOOKUP(D457+1,角色属性概况!I:J,2,FALSE),999)</f>
        <v>50</v>
      </c>
      <c r="N457" s="1" t="s">
        <v>249</v>
      </c>
      <c r="O457" s="1">
        <f>VLOOKUP(E457,角色属性概况!Q:R,2,FALSE)</f>
        <v>14100</v>
      </c>
      <c r="P457" s="1">
        <v>0</v>
      </c>
      <c r="Q457" s="1">
        <v>0</v>
      </c>
    </row>
    <row r="458" spans="2:17" x14ac:dyDescent="0.15">
      <c r="B458" s="8" t="str">
        <f>VLOOKUP(G458,角色!A:B,2,FALSE)</f>
        <v>吉拉</v>
      </c>
      <c r="C458" s="8" t="str">
        <f t="shared" si="51"/>
        <v>主动技能2</v>
      </c>
      <c r="D458" s="8">
        <f t="shared" si="53"/>
        <v>12</v>
      </c>
      <c r="E458" s="8">
        <f t="shared" si="54"/>
        <v>13</v>
      </c>
      <c r="F458" s="8">
        <f t="shared" si="55"/>
        <v>2</v>
      </c>
      <c r="G458" s="8">
        <f t="shared" si="52"/>
        <v>8</v>
      </c>
      <c r="H458" t="str">
        <f t="shared" si="49"/>
        <v>吉拉主动技能2等级12</v>
      </c>
      <c r="I458" t="str">
        <f t="shared" si="50"/>
        <v>吉拉主动技能2等级13</v>
      </c>
      <c r="J458" s="1">
        <v>452</v>
      </c>
      <c r="K458" s="1">
        <f>VLOOKUP(H458,主动技能!$A:$B,2,FALSE)</f>
        <v>10080212</v>
      </c>
      <c r="L458" s="1">
        <f>_xlfn.IFNA(VLOOKUP(I458,主动技能!$A:$B,2,FALSE),0)</f>
        <v>10080213</v>
      </c>
      <c r="M458">
        <f>_xlfn.IFNA(VLOOKUP(D458+1,角色属性概况!I:J,2,FALSE),999)</f>
        <v>55</v>
      </c>
      <c r="N458" s="1" t="s">
        <v>249</v>
      </c>
      <c r="O458" s="1">
        <f>VLOOKUP(E458,角色属性概况!Q:R,2,FALSE)</f>
        <v>20000</v>
      </c>
      <c r="P458" s="1">
        <v>0</v>
      </c>
      <c r="Q458" s="1">
        <v>0</v>
      </c>
    </row>
    <row r="459" spans="2:17" x14ac:dyDescent="0.15">
      <c r="B459" s="8" t="str">
        <f>VLOOKUP(G459,角色!A:B,2,FALSE)</f>
        <v>吉拉</v>
      </c>
      <c r="C459" s="8" t="str">
        <f t="shared" si="51"/>
        <v>主动技能2</v>
      </c>
      <c r="D459" s="8">
        <f t="shared" si="53"/>
        <v>13</v>
      </c>
      <c r="E459" s="8">
        <f t="shared" si="54"/>
        <v>14</v>
      </c>
      <c r="F459" s="8">
        <f t="shared" si="55"/>
        <v>2</v>
      </c>
      <c r="G459" s="8">
        <f t="shared" si="52"/>
        <v>8</v>
      </c>
      <c r="H459" t="str">
        <f t="shared" si="49"/>
        <v>吉拉主动技能2等级13</v>
      </c>
      <c r="I459" t="str">
        <f t="shared" si="50"/>
        <v>吉拉主动技能2等级14</v>
      </c>
      <c r="J459" s="1">
        <v>453</v>
      </c>
      <c r="K459" s="1">
        <f>VLOOKUP(H459,主动技能!$A:$B,2,FALSE)</f>
        <v>10080213</v>
      </c>
      <c r="L459" s="1">
        <f>_xlfn.IFNA(VLOOKUP(I459,主动技能!$A:$B,2,FALSE),0)</f>
        <v>10080214</v>
      </c>
      <c r="M459">
        <f>_xlfn.IFNA(VLOOKUP(D459+1,角色属性概况!I:J,2,FALSE),999)</f>
        <v>60</v>
      </c>
      <c r="N459" s="1" t="s">
        <v>249</v>
      </c>
      <c r="O459" s="1">
        <f>VLOOKUP(E459,角色属性概况!Q:R,2,FALSE)</f>
        <v>28300</v>
      </c>
      <c r="P459" s="1">
        <v>0</v>
      </c>
      <c r="Q459" s="1">
        <v>0</v>
      </c>
    </row>
    <row r="460" spans="2:17" x14ac:dyDescent="0.15">
      <c r="B460" s="8" t="str">
        <f>VLOOKUP(G460,角色!A:B,2,FALSE)</f>
        <v>吉拉</v>
      </c>
      <c r="C460" s="8" t="str">
        <f t="shared" si="51"/>
        <v>主动技能2</v>
      </c>
      <c r="D460" s="8">
        <f t="shared" si="53"/>
        <v>14</v>
      </c>
      <c r="E460" s="8">
        <f t="shared" si="54"/>
        <v>15</v>
      </c>
      <c r="F460" s="8">
        <f t="shared" si="55"/>
        <v>2</v>
      </c>
      <c r="G460" s="8">
        <f t="shared" si="52"/>
        <v>8</v>
      </c>
      <c r="H460" t="str">
        <f t="shared" si="49"/>
        <v>吉拉主动技能2等级14</v>
      </c>
      <c r="I460" t="str">
        <f t="shared" si="50"/>
        <v>吉拉主动技能2等级15</v>
      </c>
      <c r="J460" s="1">
        <v>454</v>
      </c>
      <c r="K460" s="1">
        <f>VLOOKUP(H460,主动技能!$A:$B,2,FALSE)</f>
        <v>10080214</v>
      </c>
      <c r="L460" s="1">
        <f>_xlfn.IFNA(VLOOKUP(I460,主动技能!$A:$B,2,FALSE),0)</f>
        <v>10080215</v>
      </c>
      <c r="M460">
        <f>_xlfn.IFNA(VLOOKUP(D460+1,角色属性概况!I:J,2,FALSE),999)</f>
        <v>65</v>
      </c>
      <c r="N460" s="1" t="s">
        <v>249</v>
      </c>
      <c r="O460" s="1">
        <f>VLOOKUP(E460,角色属性概况!Q:R,2,FALSE)</f>
        <v>40100</v>
      </c>
      <c r="P460" s="1">
        <v>0</v>
      </c>
      <c r="Q460" s="1">
        <v>0</v>
      </c>
    </row>
    <row r="461" spans="2:17" x14ac:dyDescent="0.15">
      <c r="B461" s="8" t="str">
        <f>VLOOKUP(G461,角色!A:B,2,FALSE)</f>
        <v>吉拉</v>
      </c>
      <c r="C461" s="8" t="str">
        <f t="shared" si="51"/>
        <v>主动技能2</v>
      </c>
      <c r="D461" s="8">
        <f t="shared" si="53"/>
        <v>15</v>
      </c>
      <c r="E461" s="8">
        <f t="shared" si="54"/>
        <v>16</v>
      </c>
      <c r="F461" s="8">
        <f t="shared" si="55"/>
        <v>2</v>
      </c>
      <c r="G461" s="8">
        <f t="shared" si="52"/>
        <v>8</v>
      </c>
      <c r="H461" t="str">
        <f t="shared" si="49"/>
        <v>吉拉主动技能2等级15</v>
      </c>
      <c r="I461" t="str">
        <f t="shared" si="50"/>
        <v>吉拉主动技能2等级16</v>
      </c>
      <c r="J461" s="1">
        <v>455</v>
      </c>
      <c r="K461" s="1">
        <f>VLOOKUP(H461,主动技能!$A:$B,2,FALSE)</f>
        <v>10080215</v>
      </c>
      <c r="L461" s="1">
        <f>_xlfn.IFNA(VLOOKUP(I461,主动技能!$A:$B,2,FALSE),0)</f>
        <v>10080216</v>
      </c>
      <c r="M461">
        <f>_xlfn.IFNA(VLOOKUP(D461+1,角色属性概况!I:J,2,FALSE),999)</f>
        <v>70</v>
      </c>
      <c r="N461" s="1" t="s">
        <v>249</v>
      </c>
      <c r="O461" s="1">
        <f>VLOOKUP(E461,角色属性概况!Q:R,2,FALSE)</f>
        <v>56700</v>
      </c>
      <c r="P461" s="1">
        <v>0</v>
      </c>
      <c r="Q461" s="1">
        <v>0</v>
      </c>
    </row>
    <row r="462" spans="2:17" x14ac:dyDescent="0.15">
      <c r="B462" s="8" t="str">
        <f>VLOOKUP(G462,角色!A:B,2,FALSE)</f>
        <v>吉拉</v>
      </c>
      <c r="C462" s="8" t="str">
        <f t="shared" si="51"/>
        <v>主动技能2</v>
      </c>
      <c r="D462" s="8">
        <f t="shared" si="53"/>
        <v>16</v>
      </c>
      <c r="E462" s="8">
        <f t="shared" si="54"/>
        <v>17</v>
      </c>
      <c r="F462" s="8">
        <f t="shared" si="55"/>
        <v>2</v>
      </c>
      <c r="G462" s="8">
        <f t="shared" si="52"/>
        <v>8</v>
      </c>
      <c r="H462" t="str">
        <f t="shared" si="49"/>
        <v>吉拉主动技能2等级16</v>
      </c>
      <c r="I462" t="str">
        <f t="shared" si="50"/>
        <v>吉拉主动技能2等级17</v>
      </c>
      <c r="J462" s="1">
        <v>456</v>
      </c>
      <c r="K462" s="1">
        <f>VLOOKUP(H462,主动技能!$A:$B,2,FALSE)</f>
        <v>10080216</v>
      </c>
      <c r="L462" s="1">
        <f>_xlfn.IFNA(VLOOKUP(I462,主动技能!$A:$B,2,FALSE),0)</f>
        <v>10080217</v>
      </c>
      <c r="M462">
        <f>_xlfn.IFNA(VLOOKUP(D462+1,角色属性概况!I:J,2,FALSE),999)</f>
        <v>75</v>
      </c>
      <c r="N462" s="1" t="s">
        <v>249</v>
      </c>
      <c r="O462" s="1">
        <f>VLOOKUP(E462,角色属性概况!Q:R,2,FALSE)</f>
        <v>80400</v>
      </c>
      <c r="P462" s="1">
        <v>0</v>
      </c>
      <c r="Q462" s="1">
        <v>0</v>
      </c>
    </row>
    <row r="463" spans="2:17" x14ac:dyDescent="0.15">
      <c r="B463" s="8" t="str">
        <f>VLOOKUP(G463,角色!A:B,2,FALSE)</f>
        <v>吉拉</v>
      </c>
      <c r="C463" s="8" t="str">
        <f t="shared" si="51"/>
        <v>主动技能2</v>
      </c>
      <c r="D463" s="8">
        <f t="shared" si="53"/>
        <v>17</v>
      </c>
      <c r="E463" s="8">
        <f t="shared" si="54"/>
        <v>18</v>
      </c>
      <c r="F463" s="8">
        <f t="shared" si="55"/>
        <v>2</v>
      </c>
      <c r="G463" s="8">
        <f t="shared" si="52"/>
        <v>8</v>
      </c>
      <c r="H463" t="str">
        <f t="shared" si="49"/>
        <v>吉拉主动技能2等级17</v>
      </c>
      <c r="I463" t="str">
        <f t="shared" si="50"/>
        <v>吉拉主动技能2等级18</v>
      </c>
      <c r="J463" s="1">
        <v>457</v>
      </c>
      <c r="K463" s="1">
        <f>VLOOKUP(H463,主动技能!$A:$B,2,FALSE)</f>
        <v>10080217</v>
      </c>
      <c r="L463" s="1">
        <f>_xlfn.IFNA(VLOOKUP(I463,主动技能!$A:$B,2,FALSE),0)</f>
        <v>10080218</v>
      </c>
      <c r="M463">
        <f>_xlfn.IFNA(VLOOKUP(D463+1,角色属性概况!I:J,2,FALSE),999)</f>
        <v>80</v>
      </c>
      <c r="N463" s="1" t="s">
        <v>249</v>
      </c>
      <c r="O463" s="1">
        <f>VLOOKUP(E463,角色属性概况!Q:R,2,FALSE)</f>
        <v>113800</v>
      </c>
      <c r="P463" s="1">
        <v>0</v>
      </c>
      <c r="Q463" s="1">
        <v>0</v>
      </c>
    </row>
    <row r="464" spans="2:17" x14ac:dyDescent="0.15">
      <c r="B464" s="8" t="str">
        <f>VLOOKUP(G464,角色!A:B,2,FALSE)</f>
        <v>吉拉</v>
      </c>
      <c r="C464" s="8" t="str">
        <f t="shared" si="51"/>
        <v>主动技能2</v>
      </c>
      <c r="D464" s="8">
        <f t="shared" si="53"/>
        <v>18</v>
      </c>
      <c r="E464" s="8">
        <f t="shared" si="54"/>
        <v>19</v>
      </c>
      <c r="F464" s="8">
        <f t="shared" si="55"/>
        <v>2</v>
      </c>
      <c r="G464" s="8">
        <f t="shared" si="52"/>
        <v>8</v>
      </c>
      <c r="H464" t="str">
        <f t="shared" si="49"/>
        <v>吉拉主动技能2等级18</v>
      </c>
      <c r="I464" t="str">
        <f t="shared" si="50"/>
        <v>吉拉主动技能2等级19</v>
      </c>
      <c r="J464" s="1">
        <v>458</v>
      </c>
      <c r="K464" s="1">
        <f>VLOOKUP(H464,主动技能!$A:$B,2,FALSE)</f>
        <v>10080218</v>
      </c>
      <c r="L464" s="1">
        <f>_xlfn.IFNA(VLOOKUP(I464,主动技能!$A:$B,2,FALSE),0)</f>
        <v>10080219</v>
      </c>
      <c r="M464">
        <f>_xlfn.IFNA(VLOOKUP(D464+1,角色属性概况!I:J,2,FALSE),999)</f>
        <v>85</v>
      </c>
      <c r="N464" s="1" t="s">
        <v>249</v>
      </c>
      <c r="O464" s="1">
        <f>VLOOKUP(E464,角色属性概况!Q:R,2,FALSE)</f>
        <v>161100</v>
      </c>
      <c r="P464" s="1">
        <v>0</v>
      </c>
      <c r="Q464" s="1">
        <v>0</v>
      </c>
    </row>
    <row r="465" spans="2:17" x14ac:dyDescent="0.15">
      <c r="B465" s="8" t="str">
        <f>VLOOKUP(G465,角色!A:B,2,FALSE)</f>
        <v>吉拉</v>
      </c>
      <c r="C465" s="8" t="str">
        <f t="shared" si="51"/>
        <v>主动技能2</v>
      </c>
      <c r="D465" s="8">
        <f t="shared" si="53"/>
        <v>19</v>
      </c>
      <c r="E465" s="8">
        <f t="shared" si="54"/>
        <v>20</v>
      </c>
      <c r="F465" s="8">
        <f t="shared" si="55"/>
        <v>2</v>
      </c>
      <c r="G465" s="8">
        <f t="shared" si="52"/>
        <v>8</v>
      </c>
      <c r="H465" t="str">
        <f t="shared" si="49"/>
        <v>吉拉主动技能2等级19</v>
      </c>
      <c r="I465" t="str">
        <f t="shared" si="50"/>
        <v>吉拉主动技能2等级20</v>
      </c>
      <c r="J465" s="1">
        <v>459</v>
      </c>
      <c r="K465" s="1">
        <f>VLOOKUP(H465,主动技能!$A:$B,2,FALSE)</f>
        <v>10080219</v>
      </c>
      <c r="L465" s="1">
        <f>_xlfn.IFNA(VLOOKUP(I465,主动技能!$A:$B,2,FALSE),0)</f>
        <v>10080220</v>
      </c>
      <c r="M465">
        <f>_xlfn.IFNA(VLOOKUP(D465+1,角色属性概况!I:J,2,FALSE),999)</f>
        <v>90</v>
      </c>
      <c r="N465" s="1" t="s">
        <v>249</v>
      </c>
      <c r="O465" s="1">
        <f>VLOOKUP(E465,角色属性概况!Q:R,2,FALSE)</f>
        <v>228100</v>
      </c>
      <c r="P465" s="1">
        <v>0</v>
      </c>
      <c r="Q465" s="1">
        <v>0</v>
      </c>
    </row>
    <row r="466" spans="2:17" x14ac:dyDescent="0.15">
      <c r="B466" s="8" t="str">
        <f>VLOOKUP(G466,角色!A:B,2,FALSE)</f>
        <v>吉拉</v>
      </c>
      <c r="C466" s="8" t="str">
        <f t="shared" si="51"/>
        <v>主动技能2</v>
      </c>
      <c r="D466" s="8">
        <f t="shared" si="53"/>
        <v>20</v>
      </c>
      <c r="E466" s="8">
        <f t="shared" si="54"/>
        <v>21</v>
      </c>
      <c r="F466" s="8">
        <f t="shared" si="55"/>
        <v>2</v>
      </c>
      <c r="G466" s="8">
        <f t="shared" si="52"/>
        <v>8</v>
      </c>
      <c r="H466" t="str">
        <f t="shared" si="49"/>
        <v>吉拉主动技能2等级20</v>
      </c>
      <c r="I466" t="str">
        <f t="shared" si="50"/>
        <v>吉拉主动技能2等级21</v>
      </c>
      <c r="J466" s="1">
        <v>460</v>
      </c>
      <c r="K466" s="1">
        <f>VLOOKUP(H466,主动技能!$A:$B,2,FALSE)</f>
        <v>10080220</v>
      </c>
      <c r="L466" s="1">
        <f>_xlfn.IFNA(VLOOKUP(I466,主动技能!$A:$B,2,FALSE),0)</f>
        <v>0</v>
      </c>
      <c r="M466">
        <f>_xlfn.IFNA(VLOOKUP(D466+1,角色属性概况!I:J,2,FALSE),999)</f>
        <v>100</v>
      </c>
      <c r="N466" s="1" t="s">
        <v>249</v>
      </c>
      <c r="O466" s="1">
        <f>VLOOKUP(E466,角色属性概况!Q:R,2,FALSE)</f>
        <v>780200</v>
      </c>
      <c r="P466" s="1">
        <v>0</v>
      </c>
      <c r="Q466" s="1">
        <v>0</v>
      </c>
    </row>
    <row r="467" spans="2:17" x14ac:dyDescent="0.15">
      <c r="B467" s="8" t="str">
        <f>VLOOKUP(G467,角色!A:B,2,FALSE)</f>
        <v>吉拉</v>
      </c>
      <c r="C467" s="8" t="str">
        <f t="shared" si="51"/>
        <v>主动技能3</v>
      </c>
      <c r="D467" s="8">
        <f t="shared" si="53"/>
        <v>1</v>
      </c>
      <c r="E467" s="8">
        <f t="shared" si="54"/>
        <v>2</v>
      </c>
      <c r="F467" s="8">
        <f t="shared" si="55"/>
        <v>3</v>
      </c>
      <c r="G467" s="8">
        <f t="shared" si="52"/>
        <v>8</v>
      </c>
      <c r="H467" t="str">
        <f t="shared" si="49"/>
        <v>吉拉主动技能3等级1</v>
      </c>
      <c r="I467" t="str">
        <f t="shared" si="50"/>
        <v>吉拉主动技能3等级2</v>
      </c>
      <c r="J467" s="1">
        <v>461</v>
      </c>
      <c r="K467" s="1">
        <f>VLOOKUP(H467,主动技能!$A:$B,2,FALSE)</f>
        <v>10080301</v>
      </c>
      <c r="L467" s="1">
        <f>_xlfn.IFNA(VLOOKUP(I467,主动技能!$A:$B,2,FALSE),0)</f>
        <v>10080302</v>
      </c>
      <c r="M467">
        <f>_xlfn.IFNA(VLOOKUP(D467+1,角色属性概况!I:J,2,FALSE),999)</f>
        <v>2</v>
      </c>
      <c r="N467" s="1" t="s">
        <v>249</v>
      </c>
      <c r="O467" s="1">
        <f>VLOOKUP(E467,角色属性概况!Q:R,2,FALSE)</f>
        <v>500</v>
      </c>
      <c r="P467" s="1">
        <v>0</v>
      </c>
      <c r="Q467" s="1">
        <v>0</v>
      </c>
    </row>
    <row r="468" spans="2:17" x14ac:dyDescent="0.15">
      <c r="B468" s="8" t="str">
        <f>VLOOKUP(G468,角色!A:B,2,FALSE)</f>
        <v>吉拉</v>
      </c>
      <c r="C468" s="8" t="str">
        <f t="shared" si="51"/>
        <v>主动技能3</v>
      </c>
      <c r="D468" s="8">
        <f t="shared" si="53"/>
        <v>2</v>
      </c>
      <c r="E468" s="8">
        <f t="shared" si="54"/>
        <v>3</v>
      </c>
      <c r="F468" s="8">
        <f t="shared" si="55"/>
        <v>3</v>
      </c>
      <c r="G468" s="8">
        <f t="shared" si="52"/>
        <v>8</v>
      </c>
      <c r="H468" t="str">
        <f t="shared" si="49"/>
        <v>吉拉主动技能3等级2</v>
      </c>
      <c r="I468" t="str">
        <f t="shared" si="50"/>
        <v>吉拉主动技能3等级3</v>
      </c>
      <c r="J468" s="1">
        <v>462</v>
      </c>
      <c r="K468" s="1">
        <f>VLOOKUP(H468,主动技能!$A:$B,2,FALSE)</f>
        <v>10080302</v>
      </c>
      <c r="L468" s="1">
        <f>_xlfn.IFNA(VLOOKUP(I468,主动技能!$A:$B,2,FALSE),0)</f>
        <v>10080303</v>
      </c>
      <c r="M468">
        <f>_xlfn.IFNA(VLOOKUP(D468+1,角色属性概况!I:J,2,FALSE),999)</f>
        <v>5</v>
      </c>
      <c r="N468" s="1" t="s">
        <v>249</v>
      </c>
      <c r="O468" s="1">
        <f>VLOOKUP(E468,角色属性概况!Q:R,2,FALSE)</f>
        <v>600</v>
      </c>
      <c r="P468" s="1">
        <v>0</v>
      </c>
      <c r="Q468" s="1">
        <v>0</v>
      </c>
    </row>
    <row r="469" spans="2:17" x14ac:dyDescent="0.15">
      <c r="B469" s="8" t="str">
        <f>VLOOKUP(G469,角色!A:B,2,FALSE)</f>
        <v>吉拉</v>
      </c>
      <c r="C469" s="8" t="str">
        <f t="shared" si="51"/>
        <v>主动技能3</v>
      </c>
      <c r="D469" s="8">
        <f t="shared" si="53"/>
        <v>3</v>
      </c>
      <c r="E469" s="8">
        <f t="shared" si="54"/>
        <v>4</v>
      </c>
      <c r="F469" s="8">
        <f t="shared" si="55"/>
        <v>3</v>
      </c>
      <c r="G469" s="8">
        <f t="shared" si="52"/>
        <v>8</v>
      </c>
      <c r="H469" t="str">
        <f t="shared" si="49"/>
        <v>吉拉主动技能3等级3</v>
      </c>
      <c r="I469" t="str">
        <f t="shared" si="50"/>
        <v>吉拉主动技能3等级4</v>
      </c>
      <c r="J469" s="1">
        <v>463</v>
      </c>
      <c r="K469" s="1">
        <f>VLOOKUP(H469,主动技能!$A:$B,2,FALSE)</f>
        <v>10080303</v>
      </c>
      <c r="L469" s="1">
        <f>_xlfn.IFNA(VLOOKUP(I469,主动技能!$A:$B,2,FALSE),0)</f>
        <v>10080304</v>
      </c>
      <c r="M469">
        <f>_xlfn.IFNA(VLOOKUP(D469+1,角色属性概况!I:J,2,FALSE),999)</f>
        <v>10</v>
      </c>
      <c r="N469" s="1" t="s">
        <v>249</v>
      </c>
      <c r="O469" s="1">
        <f>VLOOKUP(E469,角色属性概况!Q:R,2,FALSE)</f>
        <v>800</v>
      </c>
      <c r="P469" s="1">
        <v>0</v>
      </c>
      <c r="Q469" s="1">
        <v>0</v>
      </c>
    </row>
    <row r="470" spans="2:17" x14ac:dyDescent="0.15">
      <c r="B470" s="8" t="str">
        <f>VLOOKUP(G470,角色!A:B,2,FALSE)</f>
        <v>吉拉</v>
      </c>
      <c r="C470" s="8" t="str">
        <f t="shared" si="51"/>
        <v>主动技能3</v>
      </c>
      <c r="D470" s="8">
        <f t="shared" si="53"/>
        <v>4</v>
      </c>
      <c r="E470" s="8">
        <f t="shared" si="54"/>
        <v>5</v>
      </c>
      <c r="F470" s="8">
        <f t="shared" si="55"/>
        <v>3</v>
      </c>
      <c r="G470" s="8">
        <f t="shared" si="52"/>
        <v>8</v>
      </c>
      <c r="H470" t="str">
        <f t="shared" si="49"/>
        <v>吉拉主动技能3等级4</v>
      </c>
      <c r="I470" t="str">
        <f t="shared" si="50"/>
        <v>吉拉主动技能3等级5</v>
      </c>
      <c r="J470" s="1">
        <v>464</v>
      </c>
      <c r="K470" s="1">
        <f>VLOOKUP(H470,主动技能!$A:$B,2,FALSE)</f>
        <v>10080304</v>
      </c>
      <c r="L470" s="1">
        <f>_xlfn.IFNA(VLOOKUP(I470,主动技能!$A:$B,2,FALSE),0)</f>
        <v>10080305</v>
      </c>
      <c r="M470">
        <f>_xlfn.IFNA(VLOOKUP(D470+1,角色属性概况!I:J,2,FALSE),999)</f>
        <v>15</v>
      </c>
      <c r="N470" s="1" t="s">
        <v>249</v>
      </c>
      <c r="O470" s="1">
        <f>VLOOKUP(E470,角色属性概况!Q:R,2,FALSE)</f>
        <v>1200</v>
      </c>
      <c r="P470" s="1">
        <v>0</v>
      </c>
      <c r="Q470" s="1">
        <v>0</v>
      </c>
    </row>
    <row r="471" spans="2:17" x14ac:dyDescent="0.15">
      <c r="B471" s="8" t="str">
        <f>VLOOKUP(G471,角色!A:B,2,FALSE)</f>
        <v>吉拉</v>
      </c>
      <c r="C471" s="8" t="str">
        <f t="shared" si="51"/>
        <v>主动技能3</v>
      </c>
      <c r="D471" s="8">
        <f t="shared" si="53"/>
        <v>5</v>
      </c>
      <c r="E471" s="8">
        <f t="shared" si="54"/>
        <v>6</v>
      </c>
      <c r="F471" s="8">
        <f t="shared" si="55"/>
        <v>3</v>
      </c>
      <c r="G471" s="8">
        <f t="shared" si="52"/>
        <v>8</v>
      </c>
      <c r="H471" t="str">
        <f t="shared" si="49"/>
        <v>吉拉主动技能3等级5</v>
      </c>
      <c r="I471" t="str">
        <f t="shared" si="50"/>
        <v>吉拉主动技能3等级6</v>
      </c>
      <c r="J471" s="1">
        <v>465</v>
      </c>
      <c r="K471" s="1">
        <f>VLOOKUP(H471,主动技能!$A:$B,2,FALSE)</f>
        <v>10080305</v>
      </c>
      <c r="L471" s="1">
        <f>_xlfn.IFNA(VLOOKUP(I471,主动技能!$A:$B,2,FALSE),0)</f>
        <v>10080306</v>
      </c>
      <c r="M471">
        <f>_xlfn.IFNA(VLOOKUP(D471+1,角色属性概况!I:J,2,FALSE),999)</f>
        <v>20</v>
      </c>
      <c r="N471" s="1" t="s">
        <v>249</v>
      </c>
      <c r="O471" s="1">
        <f>VLOOKUP(E471,角色属性概况!Q:R,2,FALSE)</f>
        <v>1700</v>
      </c>
      <c r="P471" s="1">
        <v>0</v>
      </c>
      <c r="Q471" s="1">
        <v>0</v>
      </c>
    </row>
    <row r="472" spans="2:17" x14ac:dyDescent="0.15">
      <c r="B472" s="8" t="str">
        <f>VLOOKUP(G472,角色!A:B,2,FALSE)</f>
        <v>吉拉</v>
      </c>
      <c r="C472" s="8" t="str">
        <f t="shared" si="51"/>
        <v>主动技能3</v>
      </c>
      <c r="D472" s="8">
        <f t="shared" si="53"/>
        <v>6</v>
      </c>
      <c r="E472" s="8">
        <f t="shared" si="54"/>
        <v>7</v>
      </c>
      <c r="F472" s="8">
        <f t="shared" si="55"/>
        <v>3</v>
      </c>
      <c r="G472" s="8">
        <f t="shared" si="52"/>
        <v>8</v>
      </c>
      <c r="H472" t="str">
        <f t="shared" ref="H472:H535" si="56">$B472&amp;$C472&amp;D$6&amp;D472</f>
        <v>吉拉主动技能3等级6</v>
      </c>
      <c r="I472" t="str">
        <f t="shared" ref="I472:I535" si="57">$B472&amp;$C472&amp;E$6&amp;E472</f>
        <v>吉拉主动技能3等级7</v>
      </c>
      <c r="J472" s="1">
        <v>466</v>
      </c>
      <c r="K472" s="1">
        <f>VLOOKUP(H472,主动技能!$A:$B,2,FALSE)</f>
        <v>10080306</v>
      </c>
      <c r="L472" s="1">
        <f>_xlfn.IFNA(VLOOKUP(I472,主动技能!$A:$B,2,FALSE),0)</f>
        <v>10080307</v>
      </c>
      <c r="M472">
        <f>_xlfn.IFNA(VLOOKUP(D472+1,角色属性概况!I:J,2,FALSE),999)</f>
        <v>25</v>
      </c>
      <c r="N472" s="1" t="s">
        <v>249</v>
      </c>
      <c r="O472" s="1">
        <f>VLOOKUP(E472,角色属性概况!Q:R,2,FALSE)</f>
        <v>2400</v>
      </c>
      <c r="P472" s="1">
        <v>0</v>
      </c>
      <c r="Q472" s="1">
        <v>0</v>
      </c>
    </row>
    <row r="473" spans="2:17" x14ac:dyDescent="0.15">
      <c r="B473" s="8" t="str">
        <f>VLOOKUP(G473,角色!A:B,2,FALSE)</f>
        <v>吉拉</v>
      </c>
      <c r="C473" s="8" t="str">
        <f t="shared" si="51"/>
        <v>主动技能3</v>
      </c>
      <c r="D473" s="8">
        <f t="shared" si="53"/>
        <v>7</v>
      </c>
      <c r="E473" s="8">
        <f t="shared" si="54"/>
        <v>8</v>
      </c>
      <c r="F473" s="8">
        <f t="shared" si="55"/>
        <v>3</v>
      </c>
      <c r="G473" s="8">
        <f t="shared" si="52"/>
        <v>8</v>
      </c>
      <c r="H473" t="str">
        <f t="shared" si="56"/>
        <v>吉拉主动技能3等级7</v>
      </c>
      <c r="I473" t="str">
        <f t="shared" si="57"/>
        <v>吉拉主动技能3等级8</v>
      </c>
      <c r="J473" s="1">
        <v>467</v>
      </c>
      <c r="K473" s="1">
        <f>VLOOKUP(H473,主动技能!$A:$B,2,FALSE)</f>
        <v>10080307</v>
      </c>
      <c r="L473" s="1">
        <f>_xlfn.IFNA(VLOOKUP(I473,主动技能!$A:$B,2,FALSE),0)</f>
        <v>10080308</v>
      </c>
      <c r="M473">
        <f>_xlfn.IFNA(VLOOKUP(D473+1,角色属性概况!I:J,2,FALSE),999)</f>
        <v>30</v>
      </c>
      <c r="N473" s="1" t="s">
        <v>249</v>
      </c>
      <c r="O473" s="1">
        <f>VLOOKUP(E473,角色属性概况!Q:R,2,FALSE)</f>
        <v>3500</v>
      </c>
      <c r="P473" s="1">
        <v>0</v>
      </c>
      <c r="Q473" s="1">
        <v>0</v>
      </c>
    </row>
    <row r="474" spans="2:17" x14ac:dyDescent="0.15">
      <c r="B474" s="8" t="str">
        <f>VLOOKUP(G474,角色!A:B,2,FALSE)</f>
        <v>吉拉</v>
      </c>
      <c r="C474" s="8" t="str">
        <f t="shared" si="51"/>
        <v>主动技能3</v>
      </c>
      <c r="D474" s="8">
        <f t="shared" si="53"/>
        <v>8</v>
      </c>
      <c r="E474" s="8">
        <f t="shared" si="54"/>
        <v>9</v>
      </c>
      <c r="F474" s="8">
        <f t="shared" si="55"/>
        <v>3</v>
      </c>
      <c r="G474" s="8">
        <f t="shared" si="52"/>
        <v>8</v>
      </c>
      <c r="H474" t="str">
        <f t="shared" si="56"/>
        <v>吉拉主动技能3等级8</v>
      </c>
      <c r="I474" t="str">
        <f t="shared" si="57"/>
        <v>吉拉主动技能3等级9</v>
      </c>
      <c r="J474" s="1">
        <v>468</v>
      </c>
      <c r="K474" s="1">
        <f>VLOOKUP(H474,主动技能!$A:$B,2,FALSE)</f>
        <v>10080308</v>
      </c>
      <c r="L474" s="1">
        <f>_xlfn.IFNA(VLOOKUP(I474,主动技能!$A:$B,2,FALSE),0)</f>
        <v>10080309</v>
      </c>
      <c r="M474">
        <f>_xlfn.IFNA(VLOOKUP(D474+1,角色属性概况!I:J,2,FALSE),999)</f>
        <v>35</v>
      </c>
      <c r="N474" s="1" t="s">
        <v>249</v>
      </c>
      <c r="O474" s="1">
        <f>VLOOKUP(E474,角色属性概况!Q:R,2,FALSE)</f>
        <v>4900</v>
      </c>
      <c r="P474" s="1">
        <v>0</v>
      </c>
      <c r="Q474" s="1">
        <v>0</v>
      </c>
    </row>
    <row r="475" spans="2:17" x14ac:dyDescent="0.15">
      <c r="B475" s="8" t="str">
        <f>VLOOKUP(G475,角色!A:B,2,FALSE)</f>
        <v>吉拉</v>
      </c>
      <c r="C475" s="8" t="str">
        <f t="shared" si="51"/>
        <v>主动技能3</v>
      </c>
      <c r="D475" s="8">
        <f t="shared" si="53"/>
        <v>9</v>
      </c>
      <c r="E475" s="8">
        <f t="shared" si="54"/>
        <v>10</v>
      </c>
      <c r="F475" s="8">
        <f t="shared" si="55"/>
        <v>3</v>
      </c>
      <c r="G475" s="8">
        <f t="shared" si="52"/>
        <v>8</v>
      </c>
      <c r="H475" t="str">
        <f t="shared" si="56"/>
        <v>吉拉主动技能3等级9</v>
      </c>
      <c r="I475" t="str">
        <f t="shared" si="57"/>
        <v>吉拉主动技能3等级10</v>
      </c>
      <c r="J475" s="1">
        <v>469</v>
      </c>
      <c r="K475" s="1">
        <f>VLOOKUP(H475,主动技能!$A:$B,2,FALSE)</f>
        <v>10080309</v>
      </c>
      <c r="L475" s="1">
        <f>_xlfn.IFNA(VLOOKUP(I475,主动技能!$A:$B,2,FALSE),0)</f>
        <v>10080310</v>
      </c>
      <c r="M475">
        <f>_xlfn.IFNA(VLOOKUP(D475+1,角色属性概况!I:J,2,FALSE),999)</f>
        <v>40</v>
      </c>
      <c r="N475" s="1" t="s">
        <v>249</v>
      </c>
      <c r="O475" s="1">
        <f>VLOOKUP(E475,角色属性概况!Q:R,2,FALSE)</f>
        <v>7000</v>
      </c>
      <c r="P475" s="1">
        <v>0</v>
      </c>
      <c r="Q475" s="1">
        <v>0</v>
      </c>
    </row>
    <row r="476" spans="2:17" x14ac:dyDescent="0.15">
      <c r="B476" s="8" t="str">
        <f>VLOOKUP(G476,角色!A:B,2,FALSE)</f>
        <v>吉拉</v>
      </c>
      <c r="C476" s="8" t="str">
        <f t="shared" si="51"/>
        <v>主动技能3</v>
      </c>
      <c r="D476" s="8">
        <f t="shared" si="53"/>
        <v>10</v>
      </c>
      <c r="E476" s="8">
        <f t="shared" si="54"/>
        <v>11</v>
      </c>
      <c r="F476" s="8">
        <f t="shared" si="55"/>
        <v>3</v>
      </c>
      <c r="G476" s="8">
        <f t="shared" si="52"/>
        <v>8</v>
      </c>
      <c r="H476" t="str">
        <f t="shared" si="56"/>
        <v>吉拉主动技能3等级10</v>
      </c>
      <c r="I476" t="str">
        <f t="shared" si="57"/>
        <v>吉拉主动技能3等级11</v>
      </c>
      <c r="J476" s="1">
        <v>470</v>
      </c>
      <c r="K476" s="1">
        <f>VLOOKUP(H476,主动技能!$A:$B,2,FALSE)</f>
        <v>10080310</v>
      </c>
      <c r="L476" s="1">
        <f>_xlfn.IFNA(VLOOKUP(I476,主动技能!$A:$B,2,FALSE),0)</f>
        <v>10080311</v>
      </c>
      <c r="M476">
        <f>_xlfn.IFNA(VLOOKUP(D476+1,角色属性概况!I:J,2,FALSE),999)</f>
        <v>45</v>
      </c>
      <c r="N476" s="1" t="s">
        <v>249</v>
      </c>
      <c r="O476" s="1">
        <f>VLOOKUP(E476,角色属性概况!Q:R,2,FALSE)</f>
        <v>9900</v>
      </c>
      <c r="P476" s="1">
        <v>0</v>
      </c>
      <c r="Q476" s="1">
        <v>0</v>
      </c>
    </row>
    <row r="477" spans="2:17" x14ac:dyDescent="0.15">
      <c r="B477" s="8" t="str">
        <f>VLOOKUP(G477,角色!A:B,2,FALSE)</f>
        <v>吉拉</v>
      </c>
      <c r="C477" s="8" t="str">
        <f t="shared" si="51"/>
        <v>主动技能3</v>
      </c>
      <c r="D477" s="8">
        <f t="shared" si="53"/>
        <v>11</v>
      </c>
      <c r="E477" s="8">
        <f t="shared" si="54"/>
        <v>12</v>
      </c>
      <c r="F477" s="8">
        <f t="shared" si="55"/>
        <v>3</v>
      </c>
      <c r="G477" s="8">
        <f t="shared" si="52"/>
        <v>8</v>
      </c>
      <c r="H477" t="str">
        <f t="shared" si="56"/>
        <v>吉拉主动技能3等级11</v>
      </c>
      <c r="I477" t="str">
        <f t="shared" si="57"/>
        <v>吉拉主动技能3等级12</v>
      </c>
      <c r="J477" s="1">
        <v>471</v>
      </c>
      <c r="K477" s="1">
        <f>VLOOKUP(H477,主动技能!$A:$B,2,FALSE)</f>
        <v>10080311</v>
      </c>
      <c r="L477" s="1">
        <f>_xlfn.IFNA(VLOOKUP(I477,主动技能!$A:$B,2,FALSE),0)</f>
        <v>10080312</v>
      </c>
      <c r="M477">
        <f>_xlfn.IFNA(VLOOKUP(D477+1,角色属性概况!I:J,2,FALSE),999)</f>
        <v>50</v>
      </c>
      <c r="N477" s="1" t="s">
        <v>249</v>
      </c>
      <c r="O477" s="1">
        <f>VLOOKUP(E477,角色属性概况!Q:R,2,FALSE)</f>
        <v>14100</v>
      </c>
      <c r="P477" s="1">
        <v>0</v>
      </c>
      <c r="Q477" s="1">
        <v>0</v>
      </c>
    </row>
    <row r="478" spans="2:17" x14ac:dyDescent="0.15">
      <c r="B478" s="8" t="str">
        <f>VLOOKUP(G478,角色!A:B,2,FALSE)</f>
        <v>吉拉</v>
      </c>
      <c r="C478" s="8" t="str">
        <f t="shared" si="51"/>
        <v>主动技能3</v>
      </c>
      <c r="D478" s="8">
        <f t="shared" si="53"/>
        <v>12</v>
      </c>
      <c r="E478" s="8">
        <f t="shared" si="54"/>
        <v>13</v>
      </c>
      <c r="F478" s="8">
        <f t="shared" si="55"/>
        <v>3</v>
      </c>
      <c r="G478" s="8">
        <f t="shared" si="52"/>
        <v>8</v>
      </c>
      <c r="H478" t="str">
        <f t="shared" si="56"/>
        <v>吉拉主动技能3等级12</v>
      </c>
      <c r="I478" t="str">
        <f t="shared" si="57"/>
        <v>吉拉主动技能3等级13</v>
      </c>
      <c r="J478" s="1">
        <v>472</v>
      </c>
      <c r="K478" s="1">
        <f>VLOOKUP(H478,主动技能!$A:$B,2,FALSE)</f>
        <v>10080312</v>
      </c>
      <c r="L478" s="1">
        <f>_xlfn.IFNA(VLOOKUP(I478,主动技能!$A:$B,2,FALSE),0)</f>
        <v>10080313</v>
      </c>
      <c r="M478">
        <f>_xlfn.IFNA(VLOOKUP(D478+1,角色属性概况!I:J,2,FALSE),999)</f>
        <v>55</v>
      </c>
      <c r="N478" s="1" t="s">
        <v>249</v>
      </c>
      <c r="O478" s="1">
        <f>VLOOKUP(E478,角色属性概况!Q:R,2,FALSE)</f>
        <v>20000</v>
      </c>
      <c r="P478" s="1">
        <v>0</v>
      </c>
      <c r="Q478" s="1">
        <v>0</v>
      </c>
    </row>
    <row r="479" spans="2:17" x14ac:dyDescent="0.15">
      <c r="B479" s="8" t="str">
        <f>VLOOKUP(G479,角色!A:B,2,FALSE)</f>
        <v>吉拉</v>
      </c>
      <c r="C479" s="8" t="str">
        <f t="shared" si="51"/>
        <v>主动技能3</v>
      </c>
      <c r="D479" s="8">
        <f t="shared" si="53"/>
        <v>13</v>
      </c>
      <c r="E479" s="8">
        <f t="shared" si="54"/>
        <v>14</v>
      </c>
      <c r="F479" s="8">
        <f t="shared" si="55"/>
        <v>3</v>
      </c>
      <c r="G479" s="8">
        <f t="shared" si="52"/>
        <v>8</v>
      </c>
      <c r="H479" t="str">
        <f t="shared" si="56"/>
        <v>吉拉主动技能3等级13</v>
      </c>
      <c r="I479" t="str">
        <f t="shared" si="57"/>
        <v>吉拉主动技能3等级14</v>
      </c>
      <c r="J479" s="1">
        <v>473</v>
      </c>
      <c r="K479" s="1">
        <f>VLOOKUP(H479,主动技能!$A:$B,2,FALSE)</f>
        <v>10080313</v>
      </c>
      <c r="L479" s="1">
        <f>_xlfn.IFNA(VLOOKUP(I479,主动技能!$A:$B,2,FALSE),0)</f>
        <v>10080314</v>
      </c>
      <c r="M479">
        <f>_xlfn.IFNA(VLOOKUP(D479+1,角色属性概况!I:J,2,FALSE),999)</f>
        <v>60</v>
      </c>
      <c r="N479" s="1" t="s">
        <v>249</v>
      </c>
      <c r="O479" s="1">
        <f>VLOOKUP(E479,角色属性概况!Q:R,2,FALSE)</f>
        <v>28300</v>
      </c>
      <c r="P479" s="1">
        <v>0</v>
      </c>
      <c r="Q479" s="1">
        <v>0</v>
      </c>
    </row>
    <row r="480" spans="2:17" x14ac:dyDescent="0.15">
      <c r="B480" s="8" t="str">
        <f>VLOOKUP(G480,角色!A:B,2,FALSE)</f>
        <v>吉拉</v>
      </c>
      <c r="C480" s="8" t="str">
        <f t="shared" si="51"/>
        <v>主动技能3</v>
      </c>
      <c r="D480" s="8">
        <f t="shared" si="53"/>
        <v>14</v>
      </c>
      <c r="E480" s="8">
        <f t="shared" si="54"/>
        <v>15</v>
      </c>
      <c r="F480" s="8">
        <f t="shared" si="55"/>
        <v>3</v>
      </c>
      <c r="G480" s="8">
        <f t="shared" si="52"/>
        <v>8</v>
      </c>
      <c r="H480" t="str">
        <f t="shared" si="56"/>
        <v>吉拉主动技能3等级14</v>
      </c>
      <c r="I480" t="str">
        <f t="shared" si="57"/>
        <v>吉拉主动技能3等级15</v>
      </c>
      <c r="J480" s="1">
        <v>474</v>
      </c>
      <c r="K480" s="1">
        <f>VLOOKUP(H480,主动技能!$A:$B,2,FALSE)</f>
        <v>10080314</v>
      </c>
      <c r="L480" s="1">
        <f>_xlfn.IFNA(VLOOKUP(I480,主动技能!$A:$B,2,FALSE),0)</f>
        <v>10080315</v>
      </c>
      <c r="M480">
        <f>_xlfn.IFNA(VLOOKUP(D480+1,角色属性概况!I:J,2,FALSE),999)</f>
        <v>65</v>
      </c>
      <c r="N480" s="1" t="s">
        <v>249</v>
      </c>
      <c r="O480" s="1">
        <f>VLOOKUP(E480,角色属性概况!Q:R,2,FALSE)</f>
        <v>40100</v>
      </c>
      <c r="P480" s="1">
        <v>0</v>
      </c>
      <c r="Q480" s="1">
        <v>0</v>
      </c>
    </row>
    <row r="481" spans="2:17" x14ac:dyDescent="0.15">
      <c r="B481" s="8" t="str">
        <f>VLOOKUP(G481,角色!A:B,2,FALSE)</f>
        <v>吉拉</v>
      </c>
      <c r="C481" s="8" t="str">
        <f t="shared" si="51"/>
        <v>主动技能3</v>
      </c>
      <c r="D481" s="8">
        <f t="shared" si="53"/>
        <v>15</v>
      </c>
      <c r="E481" s="8">
        <f t="shared" si="54"/>
        <v>16</v>
      </c>
      <c r="F481" s="8">
        <f t="shared" si="55"/>
        <v>3</v>
      </c>
      <c r="G481" s="8">
        <f t="shared" si="52"/>
        <v>8</v>
      </c>
      <c r="H481" t="str">
        <f t="shared" si="56"/>
        <v>吉拉主动技能3等级15</v>
      </c>
      <c r="I481" t="str">
        <f t="shared" si="57"/>
        <v>吉拉主动技能3等级16</v>
      </c>
      <c r="J481" s="1">
        <v>475</v>
      </c>
      <c r="K481" s="1">
        <f>VLOOKUP(H481,主动技能!$A:$B,2,FALSE)</f>
        <v>10080315</v>
      </c>
      <c r="L481" s="1">
        <f>_xlfn.IFNA(VLOOKUP(I481,主动技能!$A:$B,2,FALSE),0)</f>
        <v>10080316</v>
      </c>
      <c r="M481">
        <f>_xlfn.IFNA(VLOOKUP(D481+1,角色属性概况!I:J,2,FALSE),999)</f>
        <v>70</v>
      </c>
      <c r="N481" s="1" t="s">
        <v>249</v>
      </c>
      <c r="O481" s="1">
        <f>VLOOKUP(E481,角色属性概况!Q:R,2,FALSE)</f>
        <v>56700</v>
      </c>
      <c r="P481" s="1">
        <v>0</v>
      </c>
      <c r="Q481" s="1">
        <v>0</v>
      </c>
    </row>
    <row r="482" spans="2:17" x14ac:dyDescent="0.15">
      <c r="B482" s="8" t="str">
        <f>VLOOKUP(G482,角色!A:B,2,FALSE)</f>
        <v>吉拉</v>
      </c>
      <c r="C482" s="8" t="str">
        <f t="shared" si="51"/>
        <v>主动技能3</v>
      </c>
      <c r="D482" s="8">
        <f t="shared" si="53"/>
        <v>16</v>
      </c>
      <c r="E482" s="8">
        <f t="shared" si="54"/>
        <v>17</v>
      </c>
      <c r="F482" s="8">
        <f t="shared" si="55"/>
        <v>3</v>
      </c>
      <c r="G482" s="8">
        <f t="shared" si="52"/>
        <v>8</v>
      </c>
      <c r="H482" t="str">
        <f t="shared" si="56"/>
        <v>吉拉主动技能3等级16</v>
      </c>
      <c r="I482" t="str">
        <f t="shared" si="57"/>
        <v>吉拉主动技能3等级17</v>
      </c>
      <c r="J482" s="1">
        <v>476</v>
      </c>
      <c r="K482" s="1">
        <f>VLOOKUP(H482,主动技能!$A:$B,2,FALSE)</f>
        <v>10080316</v>
      </c>
      <c r="L482" s="1">
        <f>_xlfn.IFNA(VLOOKUP(I482,主动技能!$A:$B,2,FALSE),0)</f>
        <v>10080317</v>
      </c>
      <c r="M482">
        <f>_xlfn.IFNA(VLOOKUP(D482+1,角色属性概况!I:J,2,FALSE),999)</f>
        <v>75</v>
      </c>
      <c r="N482" s="1" t="s">
        <v>249</v>
      </c>
      <c r="O482" s="1">
        <f>VLOOKUP(E482,角色属性概况!Q:R,2,FALSE)</f>
        <v>80400</v>
      </c>
      <c r="P482" s="1">
        <v>0</v>
      </c>
      <c r="Q482" s="1">
        <v>0</v>
      </c>
    </row>
    <row r="483" spans="2:17" x14ac:dyDescent="0.15">
      <c r="B483" s="8" t="str">
        <f>VLOOKUP(G483,角色!A:B,2,FALSE)</f>
        <v>吉拉</v>
      </c>
      <c r="C483" s="8" t="str">
        <f t="shared" si="51"/>
        <v>主动技能3</v>
      </c>
      <c r="D483" s="8">
        <f t="shared" si="53"/>
        <v>17</v>
      </c>
      <c r="E483" s="8">
        <f t="shared" si="54"/>
        <v>18</v>
      </c>
      <c r="F483" s="8">
        <f t="shared" si="55"/>
        <v>3</v>
      </c>
      <c r="G483" s="8">
        <f t="shared" si="52"/>
        <v>8</v>
      </c>
      <c r="H483" t="str">
        <f t="shared" si="56"/>
        <v>吉拉主动技能3等级17</v>
      </c>
      <c r="I483" t="str">
        <f t="shared" si="57"/>
        <v>吉拉主动技能3等级18</v>
      </c>
      <c r="J483" s="1">
        <v>477</v>
      </c>
      <c r="K483" s="1">
        <f>VLOOKUP(H483,主动技能!$A:$B,2,FALSE)</f>
        <v>10080317</v>
      </c>
      <c r="L483" s="1">
        <f>_xlfn.IFNA(VLOOKUP(I483,主动技能!$A:$B,2,FALSE),0)</f>
        <v>10080318</v>
      </c>
      <c r="M483">
        <f>_xlfn.IFNA(VLOOKUP(D483+1,角色属性概况!I:J,2,FALSE),999)</f>
        <v>80</v>
      </c>
      <c r="N483" s="1" t="s">
        <v>249</v>
      </c>
      <c r="O483" s="1">
        <f>VLOOKUP(E483,角色属性概况!Q:R,2,FALSE)</f>
        <v>113800</v>
      </c>
      <c r="P483" s="1">
        <v>0</v>
      </c>
      <c r="Q483" s="1">
        <v>0</v>
      </c>
    </row>
    <row r="484" spans="2:17" x14ac:dyDescent="0.15">
      <c r="B484" s="8" t="str">
        <f>VLOOKUP(G484,角色!A:B,2,FALSE)</f>
        <v>吉拉</v>
      </c>
      <c r="C484" s="8" t="str">
        <f t="shared" si="51"/>
        <v>主动技能3</v>
      </c>
      <c r="D484" s="8">
        <f t="shared" si="53"/>
        <v>18</v>
      </c>
      <c r="E484" s="8">
        <f t="shared" si="54"/>
        <v>19</v>
      </c>
      <c r="F484" s="8">
        <f t="shared" si="55"/>
        <v>3</v>
      </c>
      <c r="G484" s="8">
        <f t="shared" si="52"/>
        <v>8</v>
      </c>
      <c r="H484" t="str">
        <f t="shared" si="56"/>
        <v>吉拉主动技能3等级18</v>
      </c>
      <c r="I484" t="str">
        <f t="shared" si="57"/>
        <v>吉拉主动技能3等级19</v>
      </c>
      <c r="J484" s="1">
        <v>478</v>
      </c>
      <c r="K484" s="1">
        <f>VLOOKUP(H484,主动技能!$A:$B,2,FALSE)</f>
        <v>10080318</v>
      </c>
      <c r="L484" s="1">
        <f>_xlfn.IFNA(VLOOKUP(I484,主动技能!$A:$B,2,FALSE),0)</f>
        <v>10080319</v>
      </c>
      <c r="M484">
        <f>_xlfn.IFNA(VLOOKUP(D484+1,角色属性概况!I:J,2,FALSE),999)</f>
        <v>85</v>
      </c>
      <c r="N484" s="1" t="s">
        <v>249</v>
      </c>
      <c r="O484" s="1">
        <f>VLOOKUP(E484,角色属性概况!Q:R,2,FALSE)</f>
        <v>161100</v>
      </c>
      <c r="P484" s="1">
        <v>0</v>
      </c>
      <c r="Q484" s="1">
        <v>0</v>
      </c>
    </row>
    <row r="485" spans="2:17" x14ac:dyDescent="0.15">
      <c r="B485" s="8" t="str">
        <f>VLOOKUP(G485,角色!A:B,2,FALSE)</f>
        <v>吉拉</v>
      </c>
      <c r="C485" s="8" t="str">
        <f t="shared" si="51"/>
        <v>主动技能3</v>
      </c>
      <c r="D485" s="8">
        <f t="shared" si="53"/>
        <v>19</v>
      </c>
      <c r="E485" s="8">
        <f t="shared" si="54"/>
        <v>20</v>
      </c>
      <c r="F485" s="8">
        <f t="shared" si="55"/>
        <v>3</v>
      </c>
      <c r="G485" s="8">
        <f t="shared" si="52"/>
        <v>8</v>
      </c>
      <c r="H485" t="str">
        <f t="shared" si="56"/>
        <v>吉拉主动技能3等级19</v>
      </c>
      <c r="I485" t="str">
        <f t="shared" si="57"/>
        <v>吉拉主动技能3等级20</v>
      </c>
      <c r="J485" s="1">
        <v>479</v>
      </c>
      <c r="K485" s="1">
        <f>VLOOKUP(H485,主动技能!$A:$B,2,FALSE)</f>
        <v>10080319</v>
      </c>
      <c r="L485" s="1">
        <f>_xlfn.IFNA(VLOOKUP(I485,主动技能!$A:$B,2,FALSE),0)</f>
        <v>10080320</v>
      </c>
      <c r="M485">
        <f>_xlfn.IFNA(VLOOKUP(D485+1,角色属性概况!I:J,2,FALSE),999)</f>
        <v>90</v>
      </c>
      <c r="N485" s="1" t="s">
        <v>249</v>
      </c>
      <c r="O485" s="1">
        <f>VLOOKUP(E485,角色属性概况!Q:R,2,FALSE)</f>
        <v>228100</v>
      </c>
      <c r="P485" s="1">
        <v>0</v>
      </c>
      <c r="Q485" s="1">
        <v>0</v>
      </c>
    </row>
    <row r="486" spans="2:17" x14ac:dyDescent="0.15">
      <c r="B486" s="8" t="str">
        <f>VLOOKUP(G486,角色!A:B,2,FALSE)</f>
        <v>吉拉</v>
      </c>
      <c r="C486" s="8" t="str">
        <f t="shared" si="51"/>
        <v>主动技能3</v>
      </c>
      <c r="D486" s="8">
        <f t="shared" si="53"/>
        <v>20</v>
      </c>
      <c r="E486" s="8">
        <f t="shared" si="54"/>
        <v>21</v>
      </c>
      <c r="F486" s="8">
        <f t="shared" si="55"/>
        <v>3</v>
      </c>
      <c r="G486" s="8">
        <f t="shared" si="52"/>
        <v>8</v>
      </c>
      <c r="H486" t="str">
        <f t="shared" si="56"/>
        <v>吉拉主动技能3等级20</v>
      </c>
      <c r="I486" t="str">
        <f t="shared" si="57"/>
        <v>吉拉主动技能3等级21</v>
      </c>
      <c r="J486" s="1">
        <v>480</v>
      </c>
      <c r="K486" s="1">
        <f>VLOOKUP(H486,主动技能!$A:$B,2,FALSE)</f>
        <v>10080320</v>
      </c>
      <c r="L486" s="1">
        <f>_xlfn.IFNA(VLOOKUP(I486,主动技能!$A:$B,2,FALSE),0)</f>
        <v>0</v>
      </c>
      <c r="M486">
        <f>_xlfn.IFNA(VLOOKUP(D486+1,角色属性概况!I:J,2,FALSE),999)</f>
        <v>100</v>
      </c>
      <c r="N486" s="1" t="s">
        <v>249</v>
      </c>
      <c r="O486" s="1">
        <f>VLOOKUP(E486,角色属性概况!Q:R,2,FALSE)</f>
        <v>780200</v>
      </c>
      <c r="P486" s="1">
        <v>0</v>
      </c>
      <c r="Q486" s="1">
        <v>0</v>
      </c>
    </row>
    <row r="487" spans="2:17" x14ac:dyDescent="0.15">
      <c r="B487" s="8" t="str">
        <f>VLOOKUP(G487,角色!A:B,2,FALSE)</f>
        <v>修</v>
      </c>
      <c r="C487" s="8" t="str">
        <f t="shared" si="51"/>
        <v>主动技能1</v>
      </c>
      <c r="D487" s="8">
        <f t="shared" si="53"/>
        <v>1</v>
      </c>
      <c r="E487" s="8">
        <f t="shared" si="54"/>
        <v>2</v>
      </c>
      <c r="F487" s="8">
        <f t="shared" si="55"/>
        <v>1</v>
      </c>
      <c r="G487" s="8">
        <f t="shared" si="52"/>
        <v>9</v>
      </c>
      <c r="H487" t="str">
        <f t="shared" si="56"/>
        <v>修主动技能1等级1</v>
      </c>
      <c r="I487" t="str">
        <f t="shared" si="57"/>
        <v>修主动技能1等级2</v>
      </c>
      <c r="J487" s="1">
        <v>481</v>
      </c>
      <c r="K487" s="1">
        <f>VLOOKUP(H487,主动技能!$A:$B,2,FALSE)</f>
        <v>10090101</v>
      </c>
      <c r="L487" s="1">
        <f>_xlfn.IFNA(VLOOKUP(I487,主动技能!$A:$B,2,FALSE),0)</f>
        <v>10090102</v>
      </c>
      <c r="M487">
        <f>_xlfn.IFNA(VLOOKUP(D487+1,角色属性概况!I:J,2,FALSE),999)</f>
        <v>2</v>
      </c>
      <c r="N487" s="1" t="s">
        <v>249</v>
      </c>
      <c r="O487" s="1">
        <f>VLOOKUP(E487,角色属性概况!Q:R,2,FALSE)</f>
        <v>500</v>
      </c>
      <c r="P487" s="1">
        <v>0</v>
      </c>
      <c r="Q487" s="1">
        <v>0</v>
      </c>
    </row>
    <row r="488" spans="2:17" x14ac:dyDescent="0.15">
      <c r="B488" s="8" t="str">
        <f>VLOOKUP(G488,角色!A:B,2,FALSE)</f>
        <v>修</v>
      </c>
      <c r="C488" s="8" t="str">
        <f t="shared" si="51"/>
        <v>主动技能1</v>
      </c>
      <c r="D488" s="8">
        <f t="shared" si="53"/>
        <v>2</v>
      </c>
      <c r="E488" s="8">
        <f t="shared" si="54"/>
        <v>3</v>
      </c>
      <c r="F488" s="8">
        <f t="shared" si="55"/>
        <v>1</v>
      </c>
      <c r="G488" s="8">
        <f t="shared" si="52"/>
        <v>9</v>
      </c>
      <c r="H488" t="str">
        <f t="shared" si="56"/>
        <v>修主动技能1等级2</v>
      </c>
      <c r="I488" t="str">
        <f t="shared" si="57"/>
        <v>修主动技能1等级3</v>
      </c>
      <c r="J488" s="1">
        <v>482</v>
      </c>
      <c r="K488" s="1">
        <f>VLOOKUP(H488,主动技能!$A:$B,2,FALSE)</f>
        <v>10090102</v>
      </c>
      <c r="L488" s="1">
        <f>_xlfn.IFNA(VLOOKUP(I488,主动技能!$A:$B,2,FALSE),0)</f>
        <v>10090103</v>
      </c>
      <c r="M488">
        <f>_xlfn.IFNA(VLOOKUP(D488+1,角色属性概况!I:J,2,FALSE),999)</f>
        <v>5</v>
      </c>
      <c r="N488" s="1" t="s">
        <v>249</v>
      </c>
      <c r="O488" s="1">
        <f>VLOOKUP(E488,角色属性概况!Q:R,2,FALSE)</f>
        <v>600</v>
      </c>
      <c r="P488" s="1">
        <v>0</v>
      </c>
      <c r="Q488" s="1">
        <v>0</v>
      </c>
    </row>
    <row r="489" spans="2:17" x14ac:dyDescent="0.15">
      <c r="B489" s="8" t="str">
        <f>VLOOKUP(G489,角色!A:B,2,FALSE)</f>
        <v>修</v>
      </c>
      <c r="C489" s="8" t="str">
        <f t="shared" si="51"/>
        <v>主动技能1</v>
      </c>
      <c r="D489" s="8">
        <f t="shared" si="53"/>
        <v>3</v>
      </c>
      <c r="E489" s="8">
        <f t="shared" si="54"/>
        <v>4</v>
      </c>
      <c r="F489" s="8">
        <f t="shared" si="55"/>
        <v>1</v>
      </c>
      <c r="G489" s="8">
        <f t="shared" si="52"/>
        <v>9</v>
      </c>
      <c r="H489" t="str">
        <f t="shared" si="56"/>
        <v>修主动技能1等级3</v>
      </c>
      <c r="I489" t="str">
        <f t="shared" si="57"/>
        <v>修主动技能1等级4</v>
      </c>
      <c r="J489" s="1">
        <v>483</v>
      </c>
      <c r="K489" s="1">
        <f>VLOOKUP(H489,主动技能!$A:$B,2,FALSE)</f>
        <v>10090103</v>
      </c>
      <c r="L489" s="1">
        <f>_xlfn.IFNA(VLOOKUP(I489,主动技能!$A:$B,2,FALSE),0)</f>
        <v>10090104</v>
      </c>
      <c r="M489">
        <f>_xlfn.IFNA(VLOOKUP(D489+1,角色属性概况!I:J,2,FALSE),999)</f>
        <v>10</v>
      </c>
      <c r="N489" s="1" t="s">
        <v>249</v>
      </c>
      <c r="O489" s="1">
        <f>VLOOKUP(E489,角色属性概况!Q:R,2,FALSE)</f>
        <v>800</v>
      </c>
      <c r="P489" s="1">
        <v>0</v>
      </c>
      <c r="Q489" s="1">
        <v>0</v>
      </c>
    </row>
    <row r="490" spans="2:17" x14ac:dyDescent="0.15">
      <c r="B490" s="8" t="str">
        <f>VLOOKUP(G490,角色!A:B,2,FALSE)</f>
        <v>修</v>
      </c>
      <c r="C490" s="8" t="str">
        <f t="shared" si="51"/>
        <v>主动技能1</v>
      </c>
      <c r="D490" s="8">
        <f t="shared" si="53"/>
        <v>4</v>
      </c>
      <c r="E490" s="8">
        <f t="shared" si="54"/>
        <v>5</v>
      </c>
      <c r="F490" s="8">
        <f t="shared" si="55"/>
        <v>1</v>
      </c>
      <c r="G490" s="8">
        <f t="shared" si="52"/>
        <v>9</v>
      </c>
      <c r="H490" t="str">
        <f t="shared" si="56"/>
        <v>修主动技能1等级4</v>
      </c>
      <c r="I490" t="str">
        <f t="shared" si="57"/>
        <v>修主动技能1等级5</v>
      </c>
      <c r="J490" s="1">
        <v>484</v>
      </c>
      <c r="K490" s="1">
        <f>VLOOKUP(H490,主动技能!$A:$B,2,FALSE)</f>
        <v>10090104</v>
      </c>
      <c r="L490" s="1">
        <f>_xlfn.IFNA(VLOOKUP(I490,主动技能!$A:$B,2,FALSE),0)</f>
        <v>10090105</v>
      </c>
      <c r="M490">
        <f>_xlfn.IFNA(VLOOKUP(D490+1,角色属性概况!I:J,2,FALSE),999)</f>
        <v>15</v>
      </c>
      <c r="N490" s="1" t="s">
        <v>249</v>
      </c>
      <c r="O490" s="1">
        <f>VLOOKUP(E490,角色属性概况!Q:R,2,FALSE)</f>
        <v>1200</v>
      </c>
      <c r="P490" s="1">
        <v>0</v>
      </c>
      <c r="Q490" s="1">
        <v>0</v>
      </c>
    </row>
    <row r="491" spans="2:17" x14ac:dyDescent="0.15">
      <c r="B491" s="8" t="str">
        <f>VLOOKUP(G491,角色!A:B,2,FALSE)</f>
        <v>修</v>
      </c>
      <c r="C491" s="8" t="str">
        <f t="shared" si="51"/>
        <v>主动技能1</v>
      </c>
      <c r="D491" s="8">
        <f t="shared" si="53"/>
        <v>5</v>
      </c>
      <c r="E491" s="8">
        <f t="shared" si="54"/>
        <v>6</v>
      </c>
      <c r="F491" s="8">
        <f t="shared" si="55"/>
        <v>1</v>
      </c>
      <c r="G491" s="8">
        <f t="shared" si="52"/>
        <v>9</v>
      </c>
      <c r="H491" t="str">
        <f t="shared" si="56"/>
        <v>修主动技能1等级5</v>
      </c>
      <c r="I491" t="str">
        <f t="shared" si="57"/>
        <v>修主动技能1等级6</v>
      </c>
      <c r="J491" s="1">
        <v>485</v>
      </c>
      <c r="K491" s="1">
        <f>VLOOKUP(H491,主动技能!$A:$B,2,FALSE)</f>
        <v>10090105</v>
      </c>
      <c r="L491" s="1">
        <f>_xlfn.IFNA(VLOOKUP(I491,主动技能!$A:$B,2,FALSE),0)</f>
        <v>10090106</v>
      </c>
      <c r="M491">
        <f>_xlfn.IFNA(VLOOKUP(D491+1,角色属性概况!I:J,2,FALSE),999)</f>
        <v>20</v>
      </c>
      <c r="N491" s="1" t="s">
        <v>249</v>
      </c>
      <c r="O491" s="1">
        <f>VLOOKUP(E491,角色属性概况!Q:R,2,FALSE)</f>
        <v>1700</v>
      </c>
      <c r="P491" s="1">
        <v>0</v>
      </c>
      <c r="Q491" s="1">
        <v>0</v>
      </c>
    </row>
    <row r="492" spans="2:17" x14ac:dyDescent="0.15">
      <c r="B492" s="8" t="str">
        <f>VLOOKUP(G492,角色!A:B,2,FALSE)</f>
        <v>修</v>
      </c>
      <c r="C492" s="8" t="str">
        <f t="shared" si="51"/>
        <v>主动技能1</v>
      </c>
      <c r="D492" s="8">
        <f t="shared" si="53"/>
        <v>6</v>
      </c>
      <c r="E492" s="8">
        <f t="shared" si="54"/>
        <v>7</v>
      </c>
      <c r="F492" s="8">
        <f t="shared" si="55"/>
        <v>1</v>
      </c>
      <c r="G492" s="8">
        <f t="shared" si="52"/>
        <v>9</v>
      </c>
      <c r="H492" t="str">
        <f t="shared" si="56"/>
        <v>修主动技能1等级6</v>
      </c>
      <c r="I492" t="str">
        <f t="shared" si="57"/>
        <v>修主动技能1等级7</v>
      </c>
      <c r="J492" s="1">
        <v>486</v>
      </c>
      <c r="K492" s="1">
        <f>VLOOKUP(H492,主动技能!$A:$B,2,FALSE)</f>
        <v>10090106</v>
      </c>
      <c r="L492" s="1">
        <f>_xlfn.IFNA(VLOOKUP(I492,主动技能!$A:$B,2,FALSE),0)</f>
        <v>10090107</v>
      </c>
      <c r="M492">
        <f>_xlfn.IFNA(VLOOKUP(D492+1,角色属性概况!I:J,2,FALSE),999)</f>
        <v>25</v>
      </c>
      <c r="N492" s="1" t="s">
        <v>249</v>
      </c>
      <c r="O492" s="1">
        <f>VLOOKUP(E492,角色属性概况!Q:R,2,FALSE)</f>
        <v>2400</v>
      </c>
      <c r="P492" s="1">
        <v>0</v>
      </c>
      <c r="Q492" s="1">
        <v>0</v>
      </c>
    </row>
    <row r="493" spans="2:17" x14ac:dyDescent="0.15">
      <c r="B493" s="8" t="str">
        <f>VLOOKUP(G493,角色!A:B,2,FALSE)</f>
        <v>修</v>
      </c>
      <c r="C493" s="8" t="str">
        <f t="shared" si="51"/>
        <v>主动技能1</v>
      </c>
      <c r="D493" s="8">
        <f t="shared" si="53"/>
        <v>7</v>
      </c>
      <c r="E493" s="8">
        <f t="shared" si="54"/>
        <v>8</v>
      </c>
      <c r="F493" s="8">
        <f t="shared" si="55"/>
        <v>1</v>
      </c>
      <c r="G493" s="8">
        <f t="shared" si="52"/>
        <v>9</v>
      </c>
      <c r="H493" t="str">
        <f t="shared" si="56"/>
        <v>修主动技能1等级7</v>
      </c>
      <c r="I493" t="str">
        <f t="shared" si="57"/>
        <v>修主动技能1等级8</v>
      </c>
      <c r="J493" s="1">
        <v>487</v>
      </c>
      <c r="K493" s="1">
        <f>VLOOKUP(H493,主动技能!$A:$B,2,FALSE)</f>
        <v>10090107</v>
      </c>
      <c r="L493" s="1">
        <f>_xlfn.IFNA(VLOOKUP(I493,主动技能!$A:$B,2,FALSE),0)</f>
        <v>10090108</v>
      </c>
      <c r="M493">
        <f>_xlfn.IFNA(VLOOKUP(D493+1,角色属性概况!I:J,2,FALSE),999)</f>
        <v>30</v>
      </c>
      <c r="N493" s="1" t="s">
        <v>249</v>
      </c>
      <c r="O493" s="1">
        <f>VLOOKUP(E493,角色属性概况!Q:R,2,FALSE)</f>
        <v>3500</v>
      </c>
      <c r="P493" s="1">
        <v>0</v>
      </c>
      <c r="Q493" s="1">
        <v>0</v>
      </c>
    </row>
    <row r="494" spans="2:17" x14ac:dyDescent="0.15">
      <c r="B494" s="8" t="str">
        <f>VLOOKUP(G494,角色!A:B,2,FALSE)</f>
        <v>修</v>
      </c>
      <c r="C494" s="8" t="str">
        <f t="shared" si="51"/>
        <v>主动技能1</v>
      </c>
      <c r="D494" s="8">
        <f t="shared" si="53"/>
        <v>8</v>
      </c>
      <c r="E494" s="8">
        <f t="shared" si="54"/>
        <v>9</v>
      </c>
      <c r="F494" s="8">
        <f t="shared" si="55"/>
        <v>1</v>
      </c>
      <c r="G494" s="8">
        <f t="shared" si="52"/>
        <v>9</v>
      </c>
      <c r="H494" t="str">
        <f t="shared" si="56"/>
        <v>修主动技能1等级8</v>
      </c>
      <c r="I494" t="str">
        <f t="shared" si="57"/>
        <v>修主动技能1等级9</v>
      </c>
      <c r="J494" s="1">
        <v>488</v>
      </c>
      <c r="K494" s="1">
        <f>VLOOKUP(H494,主动技能!$A:$B,2,FALSE)</f>
        <v>10090108</v>
      </c>
      <c r="L494" s="1">
        <f>_xlfn.IFNA(VLOOKUP(I494,主动技能!$A:$B,2,FALSE),0)</f>
        <v>10090109</v>
      </c>
      <c r="M494">
        <f>_xlfn.IFNA(VLOOKUP(D494+1,角色属性概况!I:J,2,FALSE),999)</f>
        <v>35</v>
      </c>
      <c r="N494" s="1" t="s">
        <v>249</v>
      </c>
      <c r="O494" s="1">
        <f>VLOOKUP(E494,角色属性概况!Q:R,2,FALSE)</f>
        <v>4900</v>
      </c>
      <c r="P494" s="1">
        <v>0</v>
      </c>
      <c r="Q494" s="1">
        <v>0</v>
      </c>
    </row>
    <row r="495" spans="2:17" x14ac:dyDescent="0.15">
      <c r="B495" s="8" t="str">
        <f>VLOOKUP(G495,角色!A:B,2,FALSE)</f>
        <v>修</v>
      </c>
      <c r="C495" s="8" t="str">
        <f t="shared" si="51"/>
        <v>主动技能1</v>
      </c>
      <c r="D495" s="8">
        <f t="shared" si="53"/>
        <v>9</v>
      </c>
      <c r="E495" s="8">
        <f t="shared" si="54"/>
        <v>10</v>
      </c>
      <c r="F495" s="8">
        <f t="shared" si="55"/>
        <v>1</v>
      </c>
      <c r="G495" s="8">
        <f t="shared" si="52"/>
        <v>9</v>
      </c>
      <c r="H495" t="str">
        <f t="shared" si="56"/>
        <v>修主动技能1等级9</v>
      </c>
      <c r="I495" t="str">
        <f t="shared" si="57"/>
        <v>修主动技能1等级10</v>
      </c>
      <c r="J495" s="1">
        <v>489</v>
      </c>
      <c r="K495" s="1">
        <f>VLOOKUP(H495,主动技能!$A:$B,2,FALSE)</f>
        <v>10090109</v>
      </c>
      <c r="L495" s="1">
        <f>_xlfn.IFNA(VLOOKUP(I495,主动技能!$A:$B,2,FALSE),0)</f>
        <v>10090110</v>
      </c>
      <c r="M495">
        <f>_xlfn.IFNA(VLOOKUP(D495+1,角色属性概况!I:J,2,FALSE),999)</f>
        <v>40</v>
      </c>
      <c r="N495" s="1" t="s">
        <v>249</v>
      </c>
      <c r="O495" s="1">
        <f>VLOOKUP(E495,角色属性概况!Q:R,2,FALSE)</f>
        <v>7000</v>
      </c>
      <c r="P495" s="1">
        <v>0</v>
      </c>
      <c r="Q495" s="1">
        <v>0</v>
      </c>
    </row>
    <row r="496" spans="2:17" x14ac:dyDescent="0.15">
      <c r="B496" s="8" t="str">
        <f>VLOOKUP(G496,角色!A:B,2,FALSE)</f>
        <v>修</v>
      </c>
      <c r="C496" s="8" t="str">
        <f t="shared" si="51"/>
        <v>主动技能1</v>
      </c>
      <c r="D496" s="8">
        <f t="shared" si="53"/>
        <v>10</v>
      </c>
      <c r="E496" s="8">
        <f t="shared" si="54"/>
        <v>11</v>
      </c>
      <c r="F496" s="8">
        <f t="shared" si="55"/>
        <v>1</v>
      </c>
      <c r="G496" s="8">
        <f t="shared" si="52"/>
        <v>9</v>
      </c>
      <c r="H496" t="str">
        <f t="shared" si="56"/>
        <v>修主动技能1等级10</v>
      </c>
      <c r="I496" t="str">
        <f t="shared" si="57"/>
        <v>修主动技能1等级11</v>
      </c>
      <c r="J496" s="1">
        <v>490</v>
      </c>
      <c r="K496" s="1">
        <f>VLOOKUP(H496,主动技能!$A:$B,2,FALSE)</f>
        <v>10090110</v>
      </c>
      <c r="L496" s="1">
        <f>_xlfn.IFNA(VLOOKUP(I496,主动技能!$A:$B,2,FALSE),0)</f>
        <v>10090111</v>
      </c>
      <c r="M496">
        <f>_xlfn.IFNA(VLOOKUP(D496+1,角色属性概况!I:J,2,FALSE),999)</f>
        <v>45</v>
      </c>
      <c r="N496" s="1" t="s">
        <v>249</v>
      </c>
      <c r="O496" s="1">
        <f>VLOOKUP(E496,角色属性概况!Q:R,2,FALSE)</f>
        <v>9900</v>
      </c>
      <c r="P496" s="1">
        <v>0</v>
      </c>
      <c r="Q496" s="1">
        <v>0</v>
      </c>
    </row>
    <row r="497" spans="2:17" x14ac:dyDescent="0.15">
      <c r="B497" s="8" t="str">
        <f>VLOOKUP(G497,角色!A:B,2,FALSE)</f>
        <v>修</v>
      </c>
      <c r="C497" s="8" t="str">
        <f t="shared" si="51"/>
        <v>主动技能1</v>
      </c>
      <c r="D497" s="8">
        <f t="shared" si="53"/>
        <v>11</v>
      </c>
      <c r="E497" s="8">
        <f t="shared" si="54"/>
        <v>12</v>
      </c>
      <c r="F497" s="8">
        <f t="shared" si="55"/>
        <v>1</v>
      </c>
      <c r="G497" s="8">
        <f t="shared" si="52"/>
        <v>9</v>
      </c>
      <c r="H497" t="str">
        <f t="shared" si="56"/>
        <v>修主动技能1等级11</v>
      </c>
      <c r="I497" t="str">
        <f t="shared" si="57"/>
        <v>修主动技能1等级12</v>
      </c>
      <c r="J497" s="1">
        <v>491</v>
      </c>
      <c r="K497" s="1">
        <f>VLOOKUP(H497,主动技能!$A:$B,2,FALSE)</f>
        <v>10090111</v>
      </c>
      <c r="L497" s="1">
        <f>_xlfn.IFNA(VLOOKUP(I497,主动技能!$A:$B,2,FALSE),0)</f>
        <v>10090112</v>
      </c>
      <c r="M497">
        <f>_xlfn.IFNA(VLOOKUP(D497+1,角色属性概况!I:J,2,FALSE),999)</f>
        <v>50</v>
      </c>
      <c r="N497" s="1" t="s">
        <v>249</v>
      </c>
      <c r="O497" s="1">
        <f>VLOOKUP(E497,角色属性概况!Q:R,2,FALSE)</f>
        <v>14100</v>
      </c>
      <c r="P497" s="1">
        <v>0</v>
      </c>
      <c r="Q497" s="1">
        <v>0</v>
      </c>
    </row>
    <row r="498" spans="2:17" x14ac:dyDescent="0.15">
      <c r="B498" s="8" t="str">
        <f>VLOOKUP(G498,角色!A:B,2,FALSE)</f>
        <v>修</v>
      </c>
      <c r="C498" s="8" t="str">
        <f t="shared" si="51"/>
        <v>主动技能1</v>
      </c>
      <c r="D498" s="8">
        <f t="shared" si="53"/>
        <v>12</v>
      </c>
      <c r="E498" s="8">
        <f t="shared" si="54"/>
        <v>13</v>
      </c>
      <c r="F498" s="8">
        <f t="shared" si="55"/>
        <v>1</v>
      </c>
      <c r="G498" s="8">
        <f t="shared" si="52"/>
        <v>9</v>
      </c>
      <c r="H498" t="str">
        <f t="shared" si="56"/>
        <v>修主动技能1等级12</v>
      </c>
      <c r="I498" t="str">
        <f t="shared" si="57"/>
        <v>修主动技能1等级13</v>
      </c>
      <c r="J498" s="1">
        <v>492</v>
      </c>
      <c r="K498" s="1">
        <f>VLOOKUP(H498,主动技能!$A:$B,2,FALSE)</f>
        <v>10090112</v>
      </c>
      <c r="L498" s="1">
        <f>_xlfn.IFNA(VLOOKUP(I498,主动技能!$A:$B,2,FALSE),0)</f>
        <v>10090113</v>
      </c>
      <c r="M498">
        <f>_xlfn.IFNA(VLOOKUP(D498+1,角色属性概况!I:J,2,FALSE),999)</f>
        <v>55</v>
      </c>
      <c r="N498" s="1" t="s">
        <v>249</v>
      </c>
      <c r="O498" s="1">
        <f>VLOOKUP(E498,角色属性概况!Q:R,2,FALSE)</f>
        <v>20000</v>
      </c>
      <c r="P498" s="1">
        <v>0</v>
      </c>
      <c r="Q498" s="1">
        <v>0</v>
      </c>
    </row>
    <row r="499" spans="2:17" x14ac:dyDescent="0.15">
      <c r="B499" s="8" t="str">
        <f>VLOOKUP(G499,角色!A:B,2,FALSE)</f>
        <v>修</v>
      </c>
      <c r="C499" s="8" t="str">
        <f t="shared" si="51"/>
        <v>主动技能1</v>
      </c>
      <c r="D499" s="8">
        <f t="shared" si="53"/>
        <v>13</v>
      </c>
      <c r="E499" s="8">
        <f t="shared" si="54"/>
        <v>14</v>
      </c>
      <c r="F499" s="8">
        <f t="shared" si="55"/>
        <v>1</v>
      </c>
      <c r="G499" s="8">
        <f t="shared" si="52"/>
        <v>9</v>
      </c>
      <c r="H499" t="str">
        <f t="shared" si="56"/>
        <v>修主动技能1等级13</v>
      </c>
      <c r="I499" t="str">
        <f t="shared" si="57"/>
        <v>修主动技能1等级14</v>
      </c>
      <c r="J499" s="1">
        <v>493</v>
      </c>
      <c r="K499" s="1">
        <f>VLOOKUP(H499,主动技能!$A:$B,2,FALSE)</f>
        <v>10090113</v>
      </c>
      <c r="L499" s="1">
        <f>_xlfn.IFNA(VLOOKUP(I499,主动技能!$A:$B,2,FALSE),0)</f>
        <v>10090114</v>
      </c>
      <c r="M499">
        <f>_xlfn.IFNA(VLOOKUP(D499+1,角色属性概况!I:J,2,FALSE),999)</f>
        <v>60</v>
      </c>
      <c r="N499" s="1" t="s">
        <v>249</v>
      </c>
      <c r="O499" s="1">
        <f>VLOOKUP(E499,角色属性概况!Q:R,2,FALSE)</f>
        <v>28300</v>
      </c>
      <c r="P499" s="1">
        <v>0</v>
      </c>
      <c r="Q499" s="1">
        <v>0</v>
      </c>
    </row>
    <row r="500" spans="2:17" x14ac:dyDescent="0.15">
      <c r="B500" s="8" t="str">
        <f>VLOOKUP(G500,角色!A:B,2,FALSE)</f>
        <v>修</v>
      </c>
      <c r="C500" s="8" t="str">
        <f t="shared" si="51"/>
        <v>主动技能1</v>
      </c>
      <c r="D500" s="8">
        <f t="shared" si="53"/>
        <v>14</v>
      </c>
      <c r="E500" s="8">
        <f t="shared" si="54"/>
        <v>15</v>
      </c>
      <c r="F500" s="8">
        <f t="shared" si="55"/>
        <v>1</v>
      </c>
      <c r="G500" s="8">
        <f t="shared" si="52"/>
        <v>9</v>
      </c>
      <c r="H500" t="str">
        <f t="shared" si="56"/>
        <v>修主动技能1等级14</v>
      </c>
      <c r="I500" t="str">
        <f t="shared" si="57"/>
        <v>修主动技能1等级15</v>
      </c>
      <c r="J500" s="1">
        <v>494</v>
      </c>
      <c r="K500" s="1">
        <f>VLOOKUP(H500,主动技能!$A:$B,2,FALSE)</f>
        <v>10090114</v>
      </c>
      <c r="L500" s="1">
        <f>_xlfn.IFNA(VLOOKUP(I500,主动技能!$A:$B,2,FALSE),0)</f>
        <v>10090115</v>
      </c>
      <c r="M500">
        <f>_xlfn.IFNA(VLOOKUP(D500+1,角色属性概况!I:J,2,FALSE),999)</f>
        <v>65</v>
      </c>
      <c r="N500" s="1" t="s">
        <v>249</v>
      </c>
      <c r="O500" s="1">
        <f>VLOOKUP(E500,角色属性概况!Q:R,2,FALSE)</f>
        <v>40100</v>
      </c>
      <c r="P500" s="1">
        <v>0</v>
      </c>
      <c r="Q500" s="1">
        <v>0</v>
      </c>
    </row>
    <row r="501" spans="2:17" x14ac:dyDescent="0.15">
      <c r="B501" s="8" t="str">
        <f>VLOOKUP(G501,角色!A:B,2,FALSE)</f>
        <v>修</v>
      </c>
      <c r="C501" s="8" t="str">
        <f t="shared" si="51"/>
        <v>主动技能1</v>
      </c>
      <c r="D501" s="8">
        <f t="shared" si="53"/>
        <v>15</v>
      </c>
      <c r="E501" s="8">
        <f t="shared" si="54"/>
        <v>16</v>
      </c>
      <c r="F501" s="8">
        <f t="shared" si="55"/>
        <v>1</v>
      </c>
      <c r="G501" s="8">
        <f t="shared" si="52"/>
        <v>9</v>
      </c>
      <c r="H501" t="str">
        <f t="shared" si="56"/>
        <v>修主动技能1等级15</v>
      </c>
      <c r="I501" t="str">
        <f t="shared" si="57"/>
        <v>修主动技能1等级16</v>
      </c>
      <c r="J501" s="1">
        <v>495</v>
      </c>
      <c r="K501" s="1">
        <f>VLOOKUP(H501,主动技能!$A:$B,2,FALSE)</f>
        <v>10090115</v>
      </c>
      <c r="L501" s="1">
        <f>_xlfn.IFNA(VLOOKUP(I501,主动技能!$A:$B,2,FALSE),0)</f>
        <v>10090116</v>
      </c>
      <c r="M501">
        <f>_xlfn.IFNA(VLOOKUP(D501+1,角色属性概况!I:J,2,FALSE),999)</f>
        <v>70</v>
      </c>
      <c r="N501" s="1" t="s">
        <v>249</v>
      </c>
      <c r="O501" s="1">
        <f>VLOOKUP(E501,角色属性概况!Q:R,2,FALSE)</f>
        <v>56700</v>
      </c>
      <c r="P501" s="1">
        <v>0</v>
      </c>
      <c r="Q501" s="1">
        <v>0</v>
      </c>
    </row>
    <row r="502" spans="2:17" x14ac:dyDescent="0.15">
      <c r="B502" s="8" t="str">
        <f>VLOOKUP(G502,角色!A:B,2,FALSE)</f>
        <v>修</v>
      </c>
      <c r="C502" s="8" t="str">
        <f t="shared" si="51"/>
        <v>主动技能1</v>
      </c>
      <c r="D502" s="8">
        <f t="shared" si="53"/>
        <v>16</v>
      </c>
      <c r="E502" s="8">
        <f t="shared" si="54"/>
        <v>17</v>
      </c>
      <c r="F502" s="8">
        <f t="shared" si="55"/>
        <v>1</v>
      </c>
      <c r="G502" s="8">
        <f t="shared" si="52"/>
        <v>9</v>
      </c>
      <c r="H502" t="str">
        <f t="shared" si="56"/>
        <v>修主动技能1等级16</v>
      </c>
      <c r="I502" t="str">
        <f t="shared" si="57"/>
        <v>修主动技能1等级17</v>
      </c>
      <c r="J502" s="1">
        <v>496</v>
      </c>
      <c r="K502" s="1">
        <f>VLOOKUP(H502,主动技能!$A:$B,2,FALSE)</f>
        <v>10090116</v>
      </c>
      <c r="L502" s="1">
        <f>_xlfn.IFNA(VLOOKUP(I502,主动技能!$A:$B,2,FALSE),0)</f>
        <v>10090117</v>
      </c>
      <c r="M502">
        <f>_xlfn.IFNA(VLOOKUP(D502+1,角色属性概况!I:J,2,FALSE),999)</f>
        <v>75</v>
      </c>
      <c r="N502" s="1" t="s">
        <v>249</v>
      </c>
      <c r="O502" s="1">
        <f>VLOOKUP(E502,角色属性概况!Q:R,2,FALSE)</f>
        <v>80400</v>
      </c>
      <c r="P502" s="1">
        <v>0</v>
      </c>
      <c r="Q502" s="1">
        <v>0</v>
      </c>
    </row>
    <row r="503" spans="2:17" x14ac:dyDescent="0.15">
      <c r="B503" s="8" t="str">
        <f>VLOOKUP(G503,角色!A:B,2,FALSE)</f>
        <v>修</v>
      </c>
      <c r="C503" s="8" t="str">
        <f t="shared" si="51"/>
        <v>主动技能1</v>
      </c>
      <c r="D503" s="8">
        <f t="shared" si="53"/>
        <v>17</v>
      </c>
      <c r="E503" s="8">
        <f t="shared" si="54"/>
        <v>18</v>
      </c>
      <c r="F503" s="8">
        <f t="shared" si="55"/>
        <v>1</v>
      </c>
      <c r="G503" s="8">
        <f t="shared" si="52"/>
        <v>9</v>
      </c>
      <c r="H503" t="str">
        <f t="shared" si="56"/>
        <v>修主动技能1等级17</v>
      </c>
      <c r="I503" t="str">
        <f t="shared" si="57"/>
        <v>修主动技能1等级18</v>
      </c>
      <c r="J503" s="1">
        <v>497</v>
      </c>
      <c r="K503" s="1">
        <f>VLOOKUP(H503,主动技能!$A:$B,2,FALSE)</f>
        <v>10090117</v>
      </c>
      <c r="L503" s="1">
        <f>_xlfn.IFNA(VLOOKUP(I503,主动技能!$A:$B,2,FALSE),0)</f>
        <v>10090118</v>
      </c>
      <c r="M503">
        <f>_xlfn.IFNA(VLOOKUP(D503+1,角色属性概况!I:J,2,FALSE),999)</f>
        <v>80</v>
      </c>
      <c r="N503" s="1" t="s">
        <v>249</v>
      </c>
      <c r="O503" s="1">
        <f>VLOOKUP(E503,角色属性概况!Q:R,2,FALSE)</f>
        <v>113800</v>
      </c>
      <c r="P503" s="1">
        <v>0</v>
      </c>
      <c r="Q503" s="1">
        <v>0</v>
      </c>
    </row>
    <row r="504" spans="2:17" x14ac:dyDescent="0.15">
      <c r="B504" s="8" t="str">
        <f>VLOOKUP(G504,角色!A:B,2,FALSE)</f>
        <v>修</v>
      </c>
      <c r="C504" s="8" t="str">
        <f t="shared" si="51"/>
        <v>主动技能1</v>
      </c>
      <c r="D504" s="8">
        <f t="shared" si="53"/>
        <v>18</v>
      </c>
      <c r="E504" s="8">
        <f t="shared" si="54"/>
        <v>19</v>
      </c>
      <c r="F504" s="8">
        <f t="shared" si="55"/>
        <v>1</v>
      </c>
      <c r="G504" s="8">
        <f t="shared" si="52"/>
        <v>9</v>
      </c>
      <c r="H504" t="str">
        <f t="shared" si="56"/>
        <v>修主动技能1等级18</v>
      </c>
      <c r="I504" t="str">
        <f t="shared" si="57"/>
        <v>修主动技能1等级19</v>
      </c>
      <c r="J504" s="1">
        <v>498</v>
      </c>
      <c r="K504" s="1">
        <f>VLOOKUP(H504,主动技能!$A:$B,2,FALSE)</f>
        <v>10090118</v>
      </c>
      <c r="L504" s="1">
        <f>_xlfn.IFNA(VLOOKUP(I504,主动技能!$A:$B,2,FALSE),0)</f>
        <v>10090119</v>
      </c>
      <c r="M504">
        <f>_xlfn.IFNA(VLOOKUP(D504+1,角色属性概况!I:J,2,FALSE),999)</f>
        <v>85</v>
      </c>
      <c r="N504" s="1" t="s">
        <v>249</v>
      </c>
      <c r="O504" s="1">
        <f>VLOOKUP(E504,角色属性概况!Q:R,2,FALSE)</f>
        <v>161100</v>
      </c>
      <c r="P504" s="1">
        <v>0</v>
      </c>
      <c r="Q504" s="1">
        <v>0</v>
      </c>
    </row>
    <row r="505" spans="2:17" x14ac:dyDescent="0.15">
      <c r="B505" s="8" t="str">
        <f>VLOOKUP(G505,角色!A:B,2,FALSE)</f>
        <v>修</v>
      </c>
      <c r="C505" s="8" t="str">
        <f t="shared" si="51"/>
        <v>主动技能1</v>
      </c>
      <c r="D505" s="8">
        <f t="shared" si="53"/>
        <v>19</v>
      </c>
      <c r="E505" s="8">
        <f t="shared" si="54"/>
        <v>20</v>
      </c>
      <c r="F505" s="8">
        <f t="shared" si="55"/>
        <v>1</v>
      </c>
      <c r="G505" s="8">
        <f t="shared" si="52"/>
        <v>9</v>
      </c>
      <c r="H505" t="str">
        <f t="shared" si="56"/>
        <v>修主动技能1等级19</v>
      </c>
      <c r="I505" t="str">
        <f t="shared" si="57"/>
        <v>修主动技能1等级20</v>
      </c>
      <c r="J505" s="1">
        <v>499</v>
      </c>
      <c r="K505" s="1">
        <f>VLOOKUP(H505,主动技能!$A:$B,2,FALSE)</f>
        <v>10090119</v>
      </c>
      <c r="L505" s="1">
        <f>_xlfn.IFNA(VLOOKUP(I505,主动技能!$A:$B,2,FALSE),0)</f>
        <v>10090120</v>
      </c>
      <c r="M505">
        <f>_xlfn.IFNA(VLOOKUP(D505+1,角色属性概况!I:J,2,FALSE),999)</f>
        <v>90</v>
      </c>
      <c r="N505" s="1" t="s">
        <v>249</v>
      </c>
      <c r="O505" s="1">
        <f>VLOOKUP(E505,角色属性概况!Q:R,2,FALSE)</f>
        <v>228100</v>
      </c>
      <c r="P505" s="1">
        <v>0</v>
      </c>
      <c r="Q505" s="1">
        <v>0</v>
      </c>
    </row>
    <row r="506" spans="2:17" x14ac:dyDescent="0.15">
      <c r="B506" s="8" t="str">
        <f>VLOOKUP(G506,角色!A:B,2,FALSE)</f>
        <v>修</v>
      </c>
      <c r="C506" s="8" t="str">
        <f t="shared" si="51"/>
        <v>主动技能1</v>
      </c>
      <c r="D506" s="8">
        <f t="shared" si="53"/>
        <v>20</v>
      </c>
      <c r="E506" s="8">
        <f t="shared" si="54"/>
        <v>21</v>
      </c>
      <c r="F506" s="8">
        <f t="shared" si="55"/>
        <v>1</v>
      </c>
      <c r="G506" s="8">
        <f t="shared" si="52"/>
        <v>9</v>
      </c>
      <c r="H506" t="str">
        <f t="shared" si="56"/>
        <v>修主动技能1等级20</v>
      </c>
      <c r="I506" t="str">
        <f t="shared" si="57"/>
        <v>修主动技能1等级21</v>
      </c>
      <c r="J506" s="1">
        <v>500</v>
      </c>
      <c r="K506" s="1">
        <f>VLOOKUP(H506,主动技能!$A:$B,2,FALSE)</f>
        <v>10090120</v>
      </c>
      <c r="L506" s="1">
        <f>_xlfn.IFNA(VLOOKUP(I506,主动技能!$A:$B,2,FALSE),0)</f>
        <v>0</v>
      </c>
      <c r="M506">
        <f>_xlfn.IFNA(VLOOKUP(D506+1,角色属性概况!I:J,2,FALSE),999)</f>
        <v>100</v>
      </c>
      <c r="N506" s="1" t="s">
        <v>249</v>
      </c>
      <c r="O506" s="1">
        <f>VLOOKUP(E506,角色属性概况!Q:R,2,FALSE)</f>
        <v>780200</v>
      </c>
      <c r="P506" s="1">
        <v>0</v>
      </c>
      <c r="Q506" s="1">
        <v>0</v>
      </c>
    </row>
    <row r="507" spans="2:17" x14ac:dyDescent="0.15">
      <c r="B507" s="8" t="str">
        <f>VLOOKUP(G507,角色!A:B,2,FALSE)</f>
        <v>修</v>
      </c>
      <c r="C507" s="8" t="str">
        <f t="shared" si="51"/>
        <v>主动技能2</v>
      </c>
      <c r="D507" s="8">
        <f t="shared" si="53"/>
        <v>1</v>
      </c>
      <c r="E507" s="8">
        <f t="shared" si="54"/>
        <v>2</v>
      </c>
      <c r="F507" s="8">
        <f t="shared" si="55"/>
        <v>2</v>
      </c>
      <c r="G507" s="8">
        <f t="shared" si="52"/>
        <v>9</v>
      </c>
      <c r="H507" t="str">
        <f t="shared" si="56"/>
        <v>修主动技能2等级1</v>
      </c>
      <c r="I507" t="str">
        <f t="shared" si="57"/>
        <v>修主动技能2等级2</v>
      </c>
      <c r="J507" s="1">
        <v>501</v>
      </c>
      <c r="K507" s="1">
        <f>VLOOKUP(H507,主动技能!$A:$B,2,FALSE)</f>
        <v>10090201</v>
      </c>
      <c r="L507" s="1">
        <f>_xlfn.IFNA(VLOOKUP(I507,主动技能!$A:$B,2,FALSE),0)</f>
        <v>10090202</v>
      </c>
      <c r="M507">
        <f>_xlfn.IFNA(VLOOKUP(D507+1,角色属性概况!I:J,2,FALSE),999)</f>
        <v>2</v>
      </c>
      <c r="N507" s="1" t="s">
        <v>249</v>
      </c>
      <c r="O507" s="1">
        <f>VLOOKUP(E507,角色属性概况!Q:R,2,FALSE)</f>
        <v>500</v>
      </c>
      <c r="P507" s="1">
        <v>0</v>
      </c>
      <c r="Q507" s="1">
        <v>0</v>
      </c>
    </row>
    <row r="508" spans="2:17" x14ac:dyDescent="0.15">
      <c r="B508" s="8" t="str">
        <f>VLOOKUP(G508,角色!A:B,2,FALSE)</f>
        <v>修</v>
      </c>
      <c r="C508" s="8" t="str">
        <f t="shared" si="51"/>
        <v>主动技能2</v>
      </c>
      <c r="D508" s="8">
        <f t="shared" si="53"/>
        <v>2</v>
      </c>
      <c r="E508" s="8">
        <f t="shared" si="54"/>
        <v>3</v>
      </c>
      <c r="F508" s="8">
        <f t="shared" si="55"/>
        <v>2</v>
      </c>
      <c r="G508" s="8">
        <f t="shared" si="52"/>
        <v>9</v>
      </c>
      <c r="H508" t="str">
        <f t="shared" si="56"/>
        <v>修主动技能2等级2</v>
      </c>
      <c r="I508" t="str">
        <f t="shared" si="57"/>
        <v>修主动技能2等级3</v>
      </c>
      <c r="J508" s="1">
        <v>502</v>
      </c>
      <c r="K508" s="1">
        <f>VLOOKUP(H508,主动技能!$A:$B,2,FALSE)</f>
        <v>10090202</v>
      </c>
      <c r="L508" s="1">
        <f>_xlfn.IFNA(VLOOKUP(I508,主动技能!$A:$B,2,FALSE),0)</f>
        <v>10090203</v>
      </c>
      <c r="M508">
        <f>_xlfn.IFNA(VLOOKUP(D508+1,角色属性概况!I:J,2,FALSE),999)</f>
        <v>5</v>
      </c>
      <c r="N508" s="1" t="s">
        <v>249</v>
      </c>
      <c r="O508" s="1">
        <f>VLOOKUP(E508,角色属性概况!Q:R,2,FALSE)</f>
        <v>600</v>
      </c>
      <c r="P508" s="1">
        <v>0</v>
      </c>
      <c r="Q508" s="1">
        <v>0</v>
      </c>
    </row>
    <row r="509" spans="2:17" x14ac:dyDescent="0.15">
      <c r="B509" s="8" t="str">
        <f>VLOOKUP(G509,角色!A:B,2,FALSE)</f>
        <v>修</v>
      </c>
      <c r="C509" s="8" t="str">
        <f t="shared" si="51"/>
        <v>主动技能2</v>
      </c>
      <c r="D509" s="8">
        <f t="shared" si="53"/>
        <v>3</v>
      </c>
      <c r="E509" s="8">
        <f t="shared" si="54"/>
        <v>4</v>
      </c>
      <c r="F509" s="8">
        <f t="shared" si="55"/>
        <v>2</v>
      </c>
      <c r="G509" s="8">
        <f t="shared" si="52"/>
        <v>9</v>
      </c>
      <c r="H509" t="str">
        <f t="shared" si="56"/>
        <v>修主动技能2等级3</v>
      </c>
      <c r="I509" t="str">
        <f t="shared" si="57"/>
        <v>修主动技能2等级4</v>
      </c>
      <c r="J509" s="1">
        <v>503</v>
      </c>
      <c r="K509" s="1">
        <f>VLOOKUP(H509,主动技能!$A:$B,2,FALSE)</f>
        <v>10090203</v>
      </c>
      <c r="L509" s="1">
        <f>_xlfn.IFNA(VLOOKUP(I509,主动技能!$A:$B,2,FALSE),0)</f>
        <v>10090204</v>
      </c>
      <c r="M509">
        <f>_xlfn.IFNA(VLOOKUP(D509+1,角色属性概况!I:J,2,FALSE),999)</f>
        <v>10</v>
      </c>
      <c r="N509" s="1" t="s">
        <v>249</v>
      </c>
      <c r="O509" s="1">
        <f>VLOOKUP(E509,角色属性概况!Q:R,2,FALSE)</f>
        <v>800</v>
      </c>
      <c r="P509" s="1">
        <v>0</v>
      </c>
      <c r="Q509" s="1">
        <v>0</v>
      </c>
    </row>
    <row r="510" spans="2:17" x14ac:dyDescent="0.15">
      <c r="B510" s="8" t="str">
        <f>VLOOKUP(G510,角色!A:B,2,FALSE)</f>
        <v>修</v>
      </c>
      <c r="C510" s="8" t="str">
        <f t="shared" si="51"/>
        <v>主动技能2</v>
      </c>
      <c r="D510" s="8">
        <f t="shared" si="53"/>
        <v>4</v>
      </c>
      <c r="E510" s="8">
        <f t="shared" si="54"/>
        <v>5</v>
      </c>
      <c r="F510" s="8">
        <f t="shared" si="55"/>
        <v>2</v>
      </c>
      <c r="G510" s="8">
        <f t="shared" si="52"/>
        <v>9</v>
      </c>
      <c r="H510" t="str">
        <f t="shared" si="56"/>
        <v>修主动技能2等级4</v>
      </c>
      <c r="I510" t="str">
        <f t="shared" si="57"/>
        <v>修主动技能2等级5</v>
      </c>
      <c r="J510" s="1">
        <v>504</v>
      </c>
      <c r="K510" s="1">
        <f>VLOOKUP(H510,主动技能!$A:$B,2,FALSE)</f>
        <v>10090204</v>
      </c>
      <c r="L510" s="1">
        <f>_xlfn.IFNA(VLOOKUP(I510,主动技能!$A:$B,2,FALSE),0)</f>
        <v>10090205</v>
      </c>
      <c r="M510">
        <f>_xlfn.IFNA(VLOOKUP(D510+1,角色属性概况!I:J,2,FALSE),999)</f>
        <v>15</v>
      </c>
      <c r="N510" s="1" t="s">
        <v>249</v>
      </c>
      <c r="O510" s="1">
        <f>VLOOKUP(E510,角色属性概况!Q:R,2,FALSE)</f>
        <v>1200</v>
      </c>
      <c r="P510" s="1">
        <v>0</v>
      </c>
      <c r="Q510" s="1">
        <v>0</v>
      </c>
    </row>
    <row r="511" spans="2:17" x14ac:dyDescent="0.15">
      <c r="B511" s="8" t="str">
        <f>VLOOKUP(G511,角色!A:B,2,FALSE)</f>
        <v>修</v>
      </c>
      <c r="C511" s="8" t="str">
        <f t="shared" si="51"/>
        <v>主动技能2</v>
      </c>
      <c r="D511" s="8">
        <f t="shared" si="53"/>
        <v>5</v>
      </c>
      <c r="E511" s="8">
        <f t="shared" si="54"/>
        <v>6</v>
      </c>
      <c r="F511" s="8">
        <f t="shared" si="55"/>
        <v>2</v>
      </c>
      <c r="G511" s="8">
        <f t="shared" si="52"/>
        <v>9</v>
      </c>
      <c r="H511" t="str">
        <f t="shared" si="56"/>
        <v>修主动技能2等级5</v>
      </c>
      <c r="I511" t="str">
        <f t="shared" si="57"/>
        <v>修主动技能2等级6</v>
      </c>
      <c r="J511" s="1">
        <v>505</v>
      </c>
      <c r="K511" s="1">
        <f>VLOOKUP(H511,主动技能!$A:$B,2,FALSE)</f>
        <v>10090205</v>
      </c>
      <c r="L511" s="1">
        <f>_xlfn.IFNA(VLOOKUP(I511,主动技能!$A:$B,2,FALSE),0)</f>
        <v>10090206</v>
      </c>
      <c r="M511">
        <f>_xlfn.IFNA(VLOOKUP(D511+1,角色属性概况!I:J,2,FALSE),999)</f>
        <v>20</v>
      </c>
      <c r="N511" s="1" t="s">
        <v>249</v>
      </c>
      <c r="O511" s="1">
        <f>VLOOKUP(E511,角色属性概况!Q:R,2,FALSE)</f>
        <v>1700</v>
      </c>
      <c r="P511" s="1">
        <v>0</v>
      </c>
      <c r="Q511" s="1">
        <v>0</v>
      </c>
    </row>
    <row r="512" spans="2:17" x14ac:dyDescent="0.15">
      <c r="B512" s="8" t="str">
        <f>VLOOKUP(G512,角色!A:B,2,FALSE)</f>
        <v>修</v>
      </c>
      <c r="C512" s="8" t="str">
        <f t="shared" si="51"/>
        <v>主动技能2</v>
      </c>
      <c r="D512" s="8">
        <f t="shared" si="53"/>
        <v>6</v>
      </c>
      <c r="E512" s="8">
        <f t="shared" si="54"/>
        <v>7</v>
      </c>
      <c r="F512" s="8">
        <f t="shared" si="55"/>
        <v>2</v>
      </c>
      <c r="G512" s="8">
        <f t="shared" si="52"/>
        <v>9</v>
      </c>
      <c r="H512" t="str">
        <f t="shared" si="56"/>
        <v>修主动技能2等级6</v>
      </c>
      <c r="I512" t="str">
        <f t="shared" si="57"/>
        <v>修主动技能2等级7</v>
      </c>
      <c r="J512" s="1">
        <v>506</v>
      </c>
      <c r="K512" s="1">
        <f>VLOOKUP(H512,主动技能!$A:$B,2,FALSE)</f>
        <v>10090206</v>
      </c>
      <c r="L512" s="1">
        <f>_xlfn.IFNA(VLOOKUP(I512,主动技能!$A:$B,2,FALSE),0)</f>
        <v>10090207</v>
      </c>
      <c r="M512">
        <f>_xlfn.IFNA(VLOOKUP(D512+1,角色属性概况!I:J,2,FALSE),999)</f>
        <v>25</v>
      </c>
      <c r="N512" s="1" t="s">
        <v>249</v>
      </c>
      <c r="O512" s="1">
        <f>VLOOKUP(E512,角色属性概况!Q:R,2,FALSE)</f>
        <v>2400</v>
      </c>
      <c r="P512" s="1">
        <v>0</v>
      </c>
      <c r="Q512" s="1">
        <v>0</v>
      </c>
    </row>
    <row r="513" spans="2:17" x14ac:dyDescent="0.15">
      <c r="B513" s="8" t="str">
        <f>VLOOKUP(G513,角色!A:B,2,FALSE)</f>
        <v>修</v>
      </c>
      <c r="C513" s="8" t="str">
        <f t="shared" si="51"/>
        <v>主动技能2</v>
      </c>
      <c r="D513" s="8">
        <f t="shared" si="53"/>
        <v>7</v>
      </c>
      <c r="E513" s="8">
        <f t="shared" si="54"/>
        <v>8</v>
      </c>
      <c r="F513" s="8">
        <f t="shared" si="55"/>
        <v>2</v>
      </c>
      <c r="G513" s="8">
        <f t="shared" si="52"/>
        <v>9</v>
      </c>
      <c r="H513" t="str">
        <f t="shared" si="56"/>
        <v>修主动技能2等级7</v>
      </c>
      <c r="I513" t="str">
        <f t="shared" si="57"/>
        <v>修主动技能2等级8</v>
      </c>
      <c r="J513" s="1">
        <v>507</v>
      </c>
      <c r="K513" s="1">
        <f>VLOOKUP(H513,主动技能!$A:$B,2,FALSE)</f>
        <v>10090207</v>
      </c>
      <c r="L513" s="1">
        <f>_xlfn.IFNA(VLOOKUP(I513,主动技能!$A:$B,2,FALSE),0)</f>
        <v>10090208</v>
      </c>
      <c r="M513">
        <f>_xlfn.IFNA(VLOOKUP(D513+1,角色属性概况!I:J,2,FALSE),999)</f>
        <v>30</v>
      </c>
      <c r="N513" s="1" t="s">
        <v>249</v>
      </c>
      <c r="O513" s="1">
        <f>VLOOKUP(E513,角色属性概况!Q:R,2,FALSE)</f>
        <v>3500</v>
      </c>
      <c r="P513" s="1">
        <v>0</v>
      </c>
      <c r="Q513" s="1">
        <v>0</v>
      </c>
    </row>
    <row r="514" spans="2:17" x14ac:dyDescent="0.15">
      <c r="B514" s="8" t="str">
        <f>VLOOKUP(G514,角色!A:B,2,FALSE)</f>
        <v>修</v>
      </c>
      <c r="C514" s="8" t="str">
        <f t="shared" si="51"/>
        <v>主动技能2</v>
      </c>
      <c r="D514" s="8">
        <f t="shared" si="53"/>
        <v>8</v>
      </c>
      <c r="E514" s="8">
        <f t="shared" si="54"/>
        <v>9</v>
      </c>
      <c r="F514" s="8">
        <f t="shared" si="55"/>
        <v>2</v>
      </c>
      <c r="G514" s="8">
        <f t="shared" si="52"/>
        <v>9</v>
      </c>
      <c r="H514" t="str">
        <f t="shared" si="56"/>
        <v>修主动技能2等级8</v>
      </c>
      <c r="I514" t="str">
        <f t="shared" si="57"/>
        <v>修主动技能2等级9</v>
      </c>
      <c r="J514" s="1">
        <v>508</v>
      </c>
      <c r="K514" s="1">
        <f>VLOOKUP(H514,主动技能!$A:$B,2,FALSE)</f>
        <v>10090208</v>
      </c>
      <c r="L514" s="1">
        <f>_xlfn.IFNA(VLOOKUP(I514,主动技能!$A:$B,2,FALSE),0)</f>
        <v>10090209</v>
      </c>
      <c r="M514">
        <f>_xlfn.IFNA(VLOOKUP(D514+1,角色属性概况!I:J,2,FALSE),999)</f>
        <v>35</v>
      </c>
      <c r="N514" s="1" t="s">
        <v>249</v>
      </c>
      <c r="O514" s="1">
        <f>VLOOKUP(E514,角色属性概况!Q:R,2,FALSE)</f>
        <v>4900</v>
      </c>
      <c r="P514" s="1">
        <v>0</v>
      </c>
      <c r="Q514" s="1">
        <v>0</v>
      </c>
    </row>
    <row r="515" spans="2:17" x14ac:dyDescent="0.15">
      <c r="B515" s="8" t="str">
        <f>VLOOKUP(G515,角色!A:B,2,FALSE)</f>
        <v>修</v>
      </c>
      <c r="C515" s="8" t="str">
        <f t="shared" si="51"/>
        <v>主动技能2</v>
      </c>
      <c r="D515" s="8">
        <f t="shared" si="53"/>
        <v>9</v>
      </c>
      <c r="E515" s="8">
        <f t="shared" si="54"/>
        <v>10</v>
      </c>
      <c r="F515" s="8">
        <f t="shared" si="55"/>
        <v>2</v>
      </c>
      <c r="G515" s="8">
        <f t="shared" si="52"/>
        <v>9</v>
      </c>
      <c r="H515" t="str">
        <f t="shared" si="56"/>
        <v>修主动技能2等级9</v>
      </c>
      <c r="I515" t="str">
        <f t="shared" si="57"/>
        <v>修主动技能2等级10</v>
      </c>
      <c r="J515" s="1">
        <v>509</v>
      </c>
      <c r="K515" s="1">
        <f>VLOOKUP(H515,主动技能!$A:$B,2,FALSE)</f>
        <v>10090209</v>
      </c>
      <c r="L515" s="1">
        <f>_xlfn.IFNA(VLOOKUP(I515,主动技能!$A:$B,2,FALSE),0)</f>
        <v>10090210</v>
      </c>
      <c r="M515">
        <f>_xlfn.IFNA(VLOOKUP(D515+1,角色属性概况!I:J,2,FALSE),999)</f>
        <v>40</v>
      </c>
      <c r="N515" s="1" t="s">
        <v>249</v>
      </c>
      <c r="O515" s="1">
        <f>VLOOKUP(E515,角色属性概况!Q:R,2,FALSE)</f>
        <v>7000</v>
      </c>
      <c r="P515" s="1">
        <v>0</v>
      </c>
      <c r="Q515" s="1">
        <v>0</v>
      </c>
    </row>
    <row r="516" spans="2:17" x14ac:dyDescent="0.15">
      <c r="B516" s="8" t="str">
        <f>VLOOKUP(G516,角色!A:B,2,FALSE)</f>
        <v>修</v>
      </c>
      <c r="C516" s="8" t="str">
        <f t="shared" si="51"/>
        <v>主动技能2</v>
      </c>
      <c r="D516" s="8">
        <f t="shared" si="53"/>
        <v>10</v>
      </c>
      <c r="E516" s="8">
        <f t="shared" si="54"/>
        <v>11</v>
      </c>
      <c r="F516" s="8">
        <f t="shared" si="55"/>
        <v>2</v>
      </c>
      <c r="G516" s="8">
        <f t="shared" si="52"/>
        <v>9</v>
      </c>
      <c r="H516" t="str">
        <f t="shared" si="56"/>
        <v>修主动技能2等级10</v>
      </c>
      <c r="I516" t="str">
        <f t="shared" si="57"/>
        <v>修主动技能2等级11</v>
      </c>
      <c r="J516" s="1">
        <v>510</v>
      </c>
      <c r="K516" s="1">
        <f>VLOOKUP(H516,主动技能!$A:$B,2,FALSE)</f>
        <v>10090210</v>
      </c>
      <c r="L516" s="1">
        <f>_xlfn.IFNA(VLOOKUP(I516,主动技能!$A:$B,2,FALSE),0)</f>
        <v>10090211</v>
      </c>
      <c r="M516">
        <f>_xlfn.IFNA(VLOOKUP(D516+1,角色属性概况!I:J,2,FALSE),999)</f>
        <v>45</v>
      </c>
      <c r="N516" s="1" t="s">
        <v>249</v>
      </c>
      <c r="O516" s="1">
        <f>VLOOKUP(E516,角色属性概况!Q:R,2,FALSE)</f>
        <v>9900</v>
      </c>
      <c r="P516" s="1">
        <v>0</v>
      </c>
      <c r="Q516" s="1">
        <v>0</v>
      </c>
    </row>
    <row r="517" spans="2:17" x14ac:dyDescent="0.15">
      <c r="B517" s="8" t="str">
        <f>VLOOKUP(G517,角色!A:B,2,FALSE)</f>
        <v>修</v>
      </c>
      <c r="C517" s="8" t="str">
        <f t="shared" si="51"/>
        <v>主动技能2</v>
      </c>
      <c r="D517" s="8">
        <f t="shared" si="53"/>
        <v>11</v>
      </c>
      <c r="E517" s="8">
        <f t="shared" si="54"/>
        <v>12</v>
      </c>
      <c r="F517" s="8">
        <f t="shared" si="55"/>
        <v>2</v>
      </c>
      <c r="G517" s="8">
        <f t="shared" si="52"/>
        <v>9</v>
      </c>
      <c r="H517" t="str">
        <f t="shared" si="56"/>
        <v>修主动技能2等级11</v>
      </c>
      <c r="I517" t="str">
        <f t="shared" si="57"/>
        <v>修主动技能2等级12</v>
      </c>
      <c r="J517" s="1">
        <v>511</v>
      </c>
      <c r="K517" s="1">
        <f>VLOOKUP(H517,主动技能!$A:$B,2,FALSE)</f>
        <v>10090211</v>
      </c>
      <c r="L517" s="1">
        <f>_xlfn.IFNA(VLOOKUP(I517,主动技能!$A:$B,2,FALSE),0)</f>
        <v>10090212</v>
      </c>
      <c r="M517">
        <f>_xlfn.IFNA(VLOOKUP(D517+1,角色属性概况!I:J,2,FALSE),999)</f>
        <v>50</v>
      </c>
      <c r="N517" s="1" t="s">
        <v>249</v>
      </c>
      <c r="O517" s="1">
        <f>VLOOKUP(E517,角色属性概况!Q:R,2,FALSE)</f>
        <v>14100</v>
      </c>
      <c r="P517" s="1">
        <v>0</v>
      </c>
      <c r="Q517" s="1">
        <v>0</v>
      </c>
    </row>
    <row r="518" spans="2:17" x14ac:dyDescent="0.15">
      <c r="B518" s="8" t="str">
        <f>VLOOKUP(G518,角色!A:B,2,FALSE)</f>
        <v>修</v>
      </c>
      <c r="C518" s="8" t="str">
        <f t="shared" si="51"/>
        <v>主动技能2</v>
      </c>
      <c r="D518" s="8">
        <f t="shared" si="53"/>
        <v>12</v>
      </c>
      <c r="E518" s="8">
        <f t="shared" si="54"/>
        <v>13</v>
      </c>
      <c r="F518" s="8">
        <f t="shared" si="55"/>
        <v>2</v>
      </c>
      <c r="G518" s="8">
        <f t="shared" si="52"/>
        <v>9</v>
      </c>
      <c r="H518" t="str">
        <f t="shared" si="56"/>
        <v>修主动技能2等级12</v>
      </c>
      <c r="I518" t="str">
        <f t="shared" si="57"/>
        <v>修主动技能2等级13</v>
      </c>
      <c r="J518" s="1">
        <v>512</v>
      </c>
      <c r="K518" s="1">
        <f>VLOOKUP(H518,主动技能!$A:$B,2,FALSE)</f>
        <v>10090212</v>
      </c>
      <c r="L518" s="1">
        <f>_xlfn.IFNA(VLOOKUP(I518,主动技能!$A:$B,2,FALSE),0)</f>
        <v>10090213</v>
      </c>
      <c r="M518">
        <f>_xlfn.IFNA(VLOOKUP(D518+1,角色属性概况!I:J,2,FALSE),999)</f>
        <v>55</v>
      </c>
      <c r="N518" s="1" t="s">
        <v>249</v>
      </c>
      <c r="O518" s="1">
        <f>VLOOKUP(E518,角色属性概况!Q:R,2,FALSE)</f>
        <v>20000</v>
      </c>
      <c r="P518" s="1">
        <v>0</v>
      </c>
      <c r="Q518" s="1">
        <v>0</v>
      </c>
    </row>
    <row r="519" spans="2:17" x14ac:dyDescent="0.15">
      <c r="B519" s="8" t="str">
        <f>VLOOKUP(G519,角色!A:B,2,FALSE)</f>
        <v>修</v>
      </c>
      <c r="C519" s="8" t="str">
        <f t="shared" si="51"/>
        <v>主动技能2</v>
      </c>
      <c r="D519" s="8">
        <f t="shared" si="53"/>
        <v>13</v>
      </c>
      <c r="E519" s="8">
        <f t="shared" si="54"/>
        <v>14</v>
      </c>
      <c r="F519" s="8">
        <f t="shared" si="55"/>
        <v>2</v>
      </c>
      <c r="G519" s="8">
        <f t="shared" si="52"/>
        <v>9</v>
      </c>
      <c r="H519" t="str">
        <f t="shared" si="56"/>
        <v>修主动技能2等级13</v>
      </c>
      <c r="I519" t="str">
        <f t="shared" si="57"/>
        <v>修主动技能2等级14</v>
      </c>
      <c r="J519" s="1">
        <v>513</v>
      </c>
      <c r="K519" s="1">
        <f>VLOOKUP(H519,主动技能!$A:$B,2,FALSE)</f>
        <v>10090213</v>
      </c>
      <c r="L519" s="1">
        <f>_xlfn.IFNA(VLOOKUP(I519,主动技能!$A:$B,2,FALSE),0)</f>
        <v>10090214</v>
      </c>
      <c r="M519">
        <f>_xlfn.IFNA(VLOOKUP(D519+1,角色属性概况!I:J,2,FALSE),999)</f>
        <v>60</v>
      </c>
      <c r="N519" s="1" t="s">
        <v>249</v>
      </c>
      <c r="O519" s="1">
        <f>VLOOKUP(E519,角色属性概况!Q:R,2,FALSE)</f>
        <v>28300</v>
      </c>
      <c r="P519" s="1">
        <v>0</v>
      </c>
      <c r="Q519" s="1">
        <v>0</v>
      </c>
    </row>
    <row r="520" spans="2:17" x14ac:dyDescent="0.15">
      <c r="B520" s="8" t="str">
        <f>VLOOKUP(G520,角色!A:B,2,FALSE)</f>
        <v>修</v>
      </c>
      <c r="C520" s="8" t="str">
        <f t="shared" ref="C520:C583" si="58">C$4&amp;F520</f>
        <v>主动技能2</v>
      </c>
      <c r="D520" s="8">
        <f t="shared" si="53"/>
        <v>14</v>
      </c>
      <c r="E520" s="8">
        <f t="shared" si="54"/>
        <v>15</v>
      </c>
      <c r="F520" s="8">
        <f t="shared" si="55"/>
        <v>2</v>
      </c>
      <c r="G520" s="8">
        <f t="shared" ref="G520:G583" si="59">IF((F520=1)*(D520=1),G519+1,G519)</f>
        <v>9</v>
      </c>
      <c r="H520" t="str">
        <f t="shared" si="56"/>
        <v>修主动技能2等级14</v>
      </c>
      <c r="I520" t="str">
        <f t="shared" si="57"/>
        <v>修主动技能2等级15</v>
      </c>
      <c r="J520" s="1">
        <v>514</v>
      </c>
      <c r="K520" s="1">
        <f>VLOOKUP(H520,主动技能!$A:$B,2,FALSE)</f>
        <v>10090214</v>
      </c>
      <c r="L520" s="1">
        <f>_xlfn.IFNA(VLOOKUP(I520,主动技能!$A:$B,2,FALSE),0)</f>
        <v>10090215</v>
      </c>
      <c r="M520">
        <f>_xlfn.IFNA(VLOOKUP(D520+1,角色属性概况!I:J,2,FALSE),999)</f>
        <v>65</v>
      </c>
      <c r="N520" s="1" t="s">
        <v>249</v>
      </c>
      <c r="O520" s="1">
        <f>VLOOKUP(E520,角色属性概况!Q:R,2,FALSE)</f>
        <v>40100</v>
      </c>
      <c r="P520" s="1">
        <v>0</v>
      </c>
      <c r="Q520" s="1">
        <v>0</v>
      </c>
    </row>
    <row r="521" spans="2:17" x14ac:dyDescent="0.15">
      <c r="B521" s="8" t="str">
        <f>VLOOKUP(G521,角色!A:B,2,FALSE)</f>
        <v>修</v>
      </c>
      <c r="C521" s="8" t="str">
        <f t="shared" si="58"/>
        <v>主动技能2</v>
      </c>
      <c r="D521" s="8">
        <f t="shared" ref="D521:D584" si="60">IF(D520=D$5,1,D520+1)</f>
        <v>15</v>
      </c>
      <c r="E521" s="8">
        <f t="shared" ref="E521:E584" si="61">IF(E520=E$5,2,E520+1)</f>
        <v>16</v>
      </c>
      <c r="F521" s="8">
        <f t="shared" ref="F521:F584" si="62">IF(D521=1,IF(F520=$F$5,1,F520+1),F520)</f>
        <v>2</v>
      </c>
      <c r="G521" s="8">
        <f t="shared" si="59"/>
        <v>9</v>
      </c>
      <c r="H521" t="str">
        <f t="shared" si="56"/>
        <v>修主动技能2等级15</v>
      </c>
      <c r="I521" t="str">
        <f t="shared" si="57"/>
        <v>修主动技能2等级16</v>
      </c>
      <c r="J521" s="1">
        <v>515</v>
      </c>
      <c r="K521" s="1">
        <f>VLOOKUP(H521,主动技能!$A:$B,2,FALSE)</f>
        <v>10090215</v>
      </c>
      <c r="L521" s="1">
        <f>_xlfn.IFNA(VLOOKUP(I521,主动技能!$A:$B,2,FALSE),0)</f>
        <v>10090216</v>
      </c>
      <c r="M521">
        <f>_xlfn.IFNA(VLOOKUP(D521+1,角色属性概况!I:J,2,FALSE),999)</f>
        <v>70</v>
      </c>
      <c r="N521" s="1" t="s">
        <v>249</v>
      </c>
      <c r="O521" s="1">
        <f>VLOOKUP(E521,角色属性概况!Q:R,2,FALSE)</f>
        <v>56700</v>
      </c>
      <c r="P521" s="1">
        <v>0</v>
      </c>
      <c r="Q521" s="1">
        <v>0</v>
      </c>
    </row>
    <row r="522" spans="2:17" x14ac:dyDescent="0.15">
      <c r="B522" s="8" t="str">
        <f>VLOOKUP(G522,角色!A:B,2,FALSE)</f>
        <v>修</v>
      </c>
      <c r="C522" s="8" t="str">
        <f t="shared" si="58"/>
        <v>主动技能2</v>
      </c>
      <c r="D522" s="8">
        <f t="shared" si="60"/>
        <v>16</v>
      </c>
      <c r="E522" s="8">
        <f t="shared" si="61"/>
        <v>17</v>
      </c>
      <c r="F522" s="8">
        <f t="shared" si="62"/>
        <v>2</v>
      </c>
      <c r="G522" s="8">
        <f t="shared" si="59"/>
        <v>9</v>
      </c>
      <c r="H522" t="str">
        <f t="shared" si="56"/>
        <v>修主动技能2等级16</v>
      </c>
      <c r="I522" t="str">
        <f t="shared" si="57"/>
        <v>修主动技能2等级17</v>
      </c>
      <c r="J522" s="1">
        <v>516</v>
      </c>
      <c r="K522" s="1">
        <f>VLOOKUP(H522,主动技能!$A:$B,2,FALSE)</f>
        <v>10090216</v>
      </c>
      <c r="L522" s="1">
        <f>_xlfn.IFNA(VLOOKUP(I522,主动技能!$A:$B,2,FALSE),0)</f>
        <v>10090217</v>
      </c>
      <c r="M522">
        <f>_xlfn.IFNA(VLOOKUP(D522+1,角色属性概况!I:J,2,FALSE),999)</f>
        <v>75</v>
      </c>
      <c r="N522" s="1" t="s">
        <v>249</v>
      </c>
      <c r="O522" s="1">
        <f>VLOOKUP(E522,角色属性概况!Q:R,2,FALSE)</f>
        <v>80400</v>
      </c>
      <c r="P522" s="1">
        <v>0</v>
      </c>
      <c r="Q522" s="1">
        <v>0</v>
      </c>
    </row>
    <row r="523" spans="2:17" x14ac:dyDescent="0.15">
      <c r="B523" s="8" t="str">
        <f>VLOOKUP(G523,角色!A:B,2,FALSE)</f>
        <v>修</v>
      </c>
      <c r="C523" s="8" t="str">
        <f t="shared" si="58"/>
        <v>主动技能2</v>
      </c>
      <c r="D523" s="8">
        <f t="shared" si="60"/>
        <v>17</v>
      </c>
      <c r="E523" s="8">
        <f t="shared" si="61"/>
        <v>18</v>
      </c>
      <c r="F523" s="8">
        <f t="shared" si="62"/>
        <v>2</v>
      </c>
      <c r="G523" s="8">
        <f t="shared" si="59"/>
        <v>9</v>
      </c>
      <c r="H523" t="str">
        <f t="shared" si="56"/>
        <v>修主动技能2等级17</v>
      </c>
      <c r="I523" t="str">
        <f t="shared" si="57"/>
        <v>修主动技能2等级18</v>
      </c>
      <c r="J523" s="1">
        <v>517</v>
      </c>
      <c r="K523" s="1">
        <f>VLOOKUP(H523,主动技能!$A:$B,2,FALSE)</f>
        <v>10090217</v>
      </c>
      <c r="L523" s="1">
        <f>_xlfn.IFNA(VLOOKUP(I523,主动技能!$A:$B,2,FALSE),0)</f>
        <v>10090218</v>
      </c>
      <c r="M523">
        <f>_xlfn.IFNA(VLOOKUP(D523+1,角色属性概况!I:J,2,FALSE),999)</f>
        <v>80</v>
      </c>
      <c r="N523" s="1" t="s">
        <v>249</v>
      </c>
      <c r="O523" s="1">
        <f>VLOOKUP(E523,角色属性概况!Q:R,2,FALSE)</f>
        <v>113800</v>
      </c>
      <c r="P523" s="1">
        <v>0</v>
      </c>
      <c r="Q523" s="1">
        <v>0</v>
      </c>
    </row>
    <row r="524" spans="2:17" x14ac:dyDescent="0.15">
      <c r="B524" s="8" t="str">
        <f>VLOOKUP(G524,角色!A:B,2,FALSE)</f>
        <v>修</v>
      </c>
      <c r="C524" s="8" t="str">
        <f t="shared" si="58"/>
        <v>主动技能2</v>
      </c>
      <c r="D524" s="8">
        <f t="shared" si="60"/>
        <v>18</v>
      </c>
      <c r="E524" s="8">
        <f t="shared" si="61"/>
        <v>19</v>
      </c>
      <c r="F524" s="8">
        <f t="shared" si="62"/>
        <v>2</v>
      </c>
      <c r="G524" s="8">
        <f t="shared" si="59"/>
        <v>9</v>
      </c>
      <c r="H524" t="str">
        <f t="shared" si="56"/>
        <v>修主动技能2等级18</v>
      </c>
      <c r="I524" t="str">
        <f t="shared" si="57"/>
        <v>修主动技能2等级19</v>
      </c>
      <c r="J524" s="1">
        <v>518</v>
      </c>
      <c r="K524" s="1">
        <f>VLOOKUP(H524,主动技能!$A:$B,2,FALSE)</f>
        <v>10090218</v>
      </c>
      <c r="L524" s="1">
        <f>_xlfn.IFNA(VLOOKUP(I524,主动技能!$A:$B,2,FALSE),0)</f>
        <v>10090219</v>
      </c>
      <c r="M524">
        <f>_xlfn.IFNA(VLOOKUP(D524+1,角色属性概况!I:J,2,FALSE),999)</f>
        <v>85</v>
      </c>
      <c r="N524" s="1" t="s">
        <v>249</v>
      </c>
      <c r="O524" s="1">
        <f>VLOOKUP(E524,角色属性概况!Q:R,2,FALSE)</f>
        <v>161100</v>
      </c>
      <c r="P524" s="1">
        <v>0</v>
      </c>
      <c r="Q524" s="1">
        <v>0</v>
      </c>
    </row>
    <row r="525" spans="2:17" x14ac:dyDescent="0.15">
      <c r="B525" s="8" t="str">
        <f>VLOOKUP(G525,角色!A:B,2,FALSE)</f>
        <v>修</v>
      </c>
      <c r="C525" s="8" t="str">
        <f t="shared" si="58"/>
        <v>主动技能2</v>
      </c>
      <c r="D525" s="8">
        <f t="shared" si="60"/>
        <v>19</v>
      </c>
      <c r="E525" s="8">
        <f t="shared" si="61"/>
        <v>20</v>
      </c>
      <c r="F525" s="8">
        <f t="shared" si="62"/>
        <v>2</v>
      </c>
      <c r="G525" s="8">
        <f t="shared" si="59"/>
        <v>9</v>
      </c>
      <c r="H525" t="str">
        <f t="shared" si="56"/>
        <v>修主动技能2等级19</v>
      </c>
      <c r="I525" t="str">
        <f t="shared" si="57"/>
        <v>修主动技能2等级20</v>
      </c>
      <c r="J525" s="1">
        <v>519</v>
      </c>
      <c r="K525" s="1">
        <f>VLOOKUP(H525,主动技能!$A:$B,2,FALSE)</f>
        <v>10090219</v>
      </c>
      <c r="L525" s="1">
        <f>_xlfn.IFNA(VLOOKUP(I525,主动技能!$A:$B,2,FALSE),0)</f>
        <v>10090220</v>
      </c>
      <c r="M525">
        <f>_xlfn.IFNA(VLOOKUP(D525+1,角色属性概况!I:J,2,FALSE),999)</f>
        <v>90</v>
      </c>
      <c r="N525" s="1" t="s">
        <v>249</v>
      </c>
      <c r="O525" s="1">
        <f>VLOOKUP(E525,角色属性概况!Q:R,2,FALSE)</f>
        <v>228100</v>
      </c>
      <c r="P525" s="1">
        <v>0</v>
      </c>
      <c r="Q525" s="1">
        <v>0</v>
      </c>
    </row>
    <row r="526" spans="2:17" x14ac:dyDescent="0.15">
      <c r="B526" s="8" t="str">
        <f>VLOOKUP(G526,角色!A:B,2,FALSE)</f>
        <v>修</v>
      </c>
      <c r="C526" s="8" t="str">
        <f t="shared" si="58"/>
        <v>主动技能2</v>
      </c>
      <c r="D526" s="8">
        <f t="shared" si="60"/>
        <v>20</v>
      </c>
      <c r="E526" s="8">
        <f t="shared" si="61"/>
        <v>21</v>
      </c>
      <c r="F526" s="8">
        <f t="shared" si="62"/>
        <v>2</v>
      </c>
      <c r="G526" s="8">
        <f t="shared" si="59"/>
        <v>9</v>
      </c>
      <c r="H526" t="str">
        <f t="shared" si="56"/>
        <v>修主动技能2等级20</v>
      </c>
      <c r="I526" t="str">
        <f t="shared" si="57"/>
        <v>修主动技能2等级21</v>
      </c>
      <c r="J526" s="1">
        <v>520</v>
      </c>
      <c r="K526" s="1">
        <f>VLOOKUP(H526,主动技能!$A:$B,2,FALSE)</f>
        <v>10090220</v>
      </c>
      <c r="L526" s="1">
        <f>_xlfn.IFNA(VLOOKUP(I526,主动技能!$A:$B,2,FALSE),0)</f>
        <v>0</v>
      </c>
      <c r="M526">
        <f>_xlfn.IFNA(VLOOKUP(D526+1,角色属性概况!I:J,2,FALSE),999)</f>
        <v>100</v>
      </c>
      <c r="N526" s="1" t="s">
        <v>249</v>
      </c>
      <c r="O526" s="1">
        <f>VLOOKUP(E526,角色属性概况!Q:R,2,FALSE)</f>
        <v>780200</v>
      </c>
      <c r="P526" s="1">
        <v>0</v>
      </c>
      <c r="Q526" s="1">
        <v>0</v>
      </c>
    </row>
    <row r="527" spans="2:17" x14ac:dyDescent="0.15">
      <c r="B527" s="8" t="str">
        <f>VLOOKUP(G527,角色!A:B,2,FALSE)</f>
        <v>修</v>
      </c>
      <c r="C527" s="8" t="str">
        <f t="shared" si="58"/>
        <v>主动技能3</v>
      </c>
      <c r="D527" s="8">
        <f t="shared" si="60"/>
        <v>1</v>
      </c>
      <c r="E527" s="8">
        <f t="shared" si="61"/>
        <v>2</v>
      </c>
      <c r="F527" s="8">
        <f t="shared" si="62"/>
        <v>3</v>
      </c>
      <c r="G527" s="8">
        <f t="shared" si="59"/>
        <v>9</v>
      </c>
      <c r="H527" t="str">
        <f t="shared" si="56"/>
        <v>修主动技能3等级1</v>
      </c>
      <c r="I527" t="str">
        <f t="shared" si="57"/>
        <v>修主动技能3等级2</v>
      </c>
      <c r="J527" s="1">
        <v>521</v>
      </c>
      <c r="K527" s="1">
        <f>VLOOKUP(H527,主动技能!$A:$B,2,FALSE)</f>
        <v>10090301</v>
      </c>
      <c r="L527" s="1">
        <f>_xlfn.IFNA(VLOOKUP(I527,主动技能!$A:$B,2,FALSE),0)</f>
        <v>10090302</v>
      </c>
      <c r="M527">
        <f>_xlfn.IFNA(VLOOKUP(D527+1,角色属性概况!I:J,2,FALSE),999)</f>
        <v>2</v>
      </c>
      <c r="N527" s="1" t="s">
        <v>249</v>
      </c>
      <c r="O527" s="1">
        <f>VLOOKUP(E527,角色属性概况!Q:R,2,FALSE)</f>
        <v>500</v>
      </c>
      <c r="P527" s="1">
        <v>0</v>
      </c>
      <c r="Q527" s="1">
        <v>0</v>
      </c>
    </row>
    <row r="528" spans="2:17" x14ac:dyDescent="0.15">
      <c r="B528" s="8" t="str">
        <f>VLOOKUP(G528,角色!A:B,2,FALSE)</f>
        <v>修</v>
      </c>
      <c r="C528" s="8" t="str">
        <f t="shared" si="58"/>
        <v>主动技能3</v>
      </c>
      <c r="D528" s="8">
        <f t="shared" si="60"/>
        <v>2</v>
      </c>
      <c r="E528" s="8">
        <f t="shared" si="61"/>
        <v>3</v>
      </c>
      <c r="F528" s="8">
        <f t="shared" si="62"/>
        <v>3</v>
      </c>
      <c r="G528" s="8">
        <f t="shared" si="59"/>
        <v>9</v>
      </c>
      <c r="H528" t="str">
        <f t="shared" si="56"/>
        <v>修主动技能3等级2</v>
      </c>
      <c r="I528" t="str">
        <f t="shared" si="57"/>
        <v>修主动技能3等级3</v>
      </c>
      <c r="J528" s="1">
        <v>522</v>
      </c>
      <c r="K528" s="1">
        <f>VLOOKUP(H528,主动技能!$A:$B,2,FALSE)</f>
        <v>10090302</v>
      </c>
      <c r="L528" s="1">
        <f>_xlfn.IFNA(VLOOKUP(I528,主动技能!$A:$B,2,FALSE),0)</f>
        <v>10090303</v>
      </c>
      <c r="M528">
        <f>_xlfn.IFNA(VLOOKUP(D528+1,角色属性概况!I:J,2,FALSE),999)</f>
        <v>5</v>
      </c>
      <c r="N528" s="1" t="s">
        <v>249</v>
      </c>
      <c r="O528" s="1">
        <f>VLOOKUP(E528,角色属性概况!Q:R,2,FALSE)</f>
        <v>600</v>
      </c>
      <c r="P528" s="1">
        <v>0</v>
      </c>
      <c r="Q528" s="1">
        <v>0</v>
      </c>
    </row>
    <row r="529" spans="2:17" x14ac:dyDescent="0.15">
      <c r="B529" s="8" t="str">
        <f>VLOOKUP(G529,角色!A:B,2,FALSE)</f>
        <v>修</v>
      </c>
      <c r="C529" s="8" t="str">
        <f t="shared" si="58"/>
        <v>主动技能3</v>
      </c>
      <c r="D529" s="8">
        <f t="shared" si="60"/>
        <v>3</v>
      </c>
      <c r="E529" s="8">
        <f t="shared" si="61"/>
        <v>4</v>
      </c>
      <c r="F529" s="8">
        <f t="shared" si="62"/>
        <v>3</v>
      </c>
      <c r="G529" s="8">
        <f t="shared" si="59"/>
        <v>9</v>
      </c>
      <c r="H529" t="str">
        <f t="shared" si="56"/>
        <v>修主动技能3等级3</v>
      </c>
      <c r="I529" t="str">
        <f t="shared" si="57"/>
        <v>修主动技能3等级4</v>
      </c>
      <c r="J529" s="1">
        <v>523</v>
      </c>
      <c r="K529" s="1">
        <f>VLOOKUP(H529,主动技能!$A:$B,2,FALSE)</f>
        <v>10090303</v>
      </c>
      <c r="L529" s="1">
        <f>_xlfn.IFNA(VLOOKUP(I529,主动技能!$A:$B,2,FALSE),0)</f>
        <v>10090304</v>
      </c>
      <c r="M529">
        <f>_xlfn.IFNA(VLOOKUP(D529+1,角色属性概况!I:J,2,FALSE),999)</f>
        <v>10</v>
      </c>
      <c r="N529" s="1" t="s">
        <v>249</v>
      </c>
      <c r="O529" s="1">
        <f>VLOOKUP(E529,角色属性概况!Q:R,2,FALSE)</f>
        <v>800</v>
      </c>
      <c r="P529" s="1">
        <v>0</v>
      </c>
      <c r="Q529" s="1">
        <v>0</v>
      </c>
    </row>
    <row r="530" spans="2:17" x14ac:dyDescent="0.15">
      <c r="B530" s="8" t="str">
        <f>VLOOKUP(G530,角色!A:B,2,FALSE)</f>
        <v>修</v>
      </c>
      <c r="C530" s="8" t="str">
        <f t="shared" si="58"/>
        <v>主动技能3</v>
      </c>
      <c r="D530" s="8">
        <f t="shared" si="60"/>
        <v>4</v>
      </c>
      <c r="E530" s="8">
        <f t="shared" si="61"/>
        <v>5</v>
      </c>
      <c r="F530" s="8">
        <f t="shared" si="62"/>
        <v>3</v>
      </c>
      <c r="G530" s="8">
        <f t="shared" si="59"/>
        <v>9</v>
      </c>
      <c r="H530" t="str">
        <f t="shared" si="56"/>
        <v>修主动技能3等级4</v>
      </c>
      <c r="I530" t="str">
        <f t="shared" si="57"/>
        <v>修主动技能3等级5</v>
      </c>
      <c r="J530" s="1">
        <v>524</v>
      </c>
      <c r="K530" s="1">
        <f>VLOOKUP(H530,主动技能!$A:$B,2,FALSE)</f>
        <v>10090304</v>
      </c>
      <c r="L530" s="1">
        <f>_xlfn.IFNA(VLOOKUP(I530,主动技能!$A:$B,2,FALSE),0)</f>
        <v>10090305</v>
      </c>
      <c r="M530">
        <f>_xlfn.IFNA(VLOOKUP(D530+1,角色属性概况!I:J,2,FALSE),999)</f>
        <v>15</v>
      </c>
      <c r="N530" s="1" t="s">
        <v>249</v>
      </c>
      <c r="O530" s="1">
        <f>VLOOKUP(E530,角色属性概况!Q:R,2,FALSE)</f>
        <v>1200</v>
      </c>
      <c r="P530" s="1">
        <v>0</v>
      </c>
      <c r="Q530" s="1">
        <v>0</v>
      </c>
    </row>
    <row r="531" spans="2:17" x14ac:dyDescent="0.15">
      <c r="B531" s="8" t="str">
        <f>VLOOKUP(G531,角色!A:B,2,FALSE)</f>
        <v>修</v>
      </c>
      <c r="C531" s="8" t="str">
        <f t="shared" si="58"/>
        <v>主动技能3</v>
      </c>
      <c r="D531" s="8">
        <f t="shared" si="60"/>
        <v>5</v>
      </c>
      <c r="E531" s="8">
        <f t="shared" si="61"/>
        <v>6</v>
      </c>
      <c r="F531" s="8">
        <f t="shared" si="62"/>
        <v>3</v>
      </c>
      <c r="G531" s="8">
        <f t="shared" si="59"/>
        <v>9</v>
      </c>
      <c r="H531" t="str">
        <f t="shared" si="56"/>
        <v>修主动技能3等级5</v>
      </c>
      <c r="I531" t="str">
        <f t="shared" si="57"/>
        <v>修主动技能3等级6</v>
      </c>
      <c r="J531" s="1">
        <v>525</v>
      </c>
      <c r="K531" s="1">
        <f>VLOOKUP(H531,主动技能!$A:$B,2,FALSE)</f>
        <v>10090305</v>
      </c>
      <c r="L531" s="1">
        <f>_xlfn.IFNA(VLOOKUP(I531,主动技能!$A:$B,2,FALSE),0)</f>
        <v>10090306</v>
      </c>
      <c r="M531">
        <f>_xlfn.IFNA(VLOOKUP(D531+1,角色属性概况!I:J,2,FALSE),999)</f>
        <v>20</v>
      </c>
      <c r="N531" s="1" t="s">
        <v>249</v>
      </c>
      <c r="O531" s="1">
        <f>VLOOKUP(E531,角色属性概况!Q:R,2,FALSE)</f>
        <v>1700</v>
      </c>
      <c r="P531" s="1">
        <v>0</v>
      </c>
      <c r="Q531" s="1">
        <v>0</v>
      </c>
    </row>
    <row r="532" spans="2:17" x14ac:dyDescent="0.15">
      <c r="B532" s="8" t="str">
        <f>VLOOKUP(G532,角色!A:B,2,FALSE)</f>
        <v>修</v>
      </c>
      <c r="C532" s="8" t="str">
        <f t="shared" si="58"/>
        <v>主动技能3</v>
      </c>
      <c r="D532" s="8">
        <f t="shared" si="60"/>
        <v>6</v>
      </c>
      <c r="E532" s="8">
        <f t="shared" si="61"/>
        <v>7</v>
      </c>
      <c r="F532" s="8">
        <f t="shared" si="62"/>
        <v>3</v>
      </c>
      <c r="G532" s="8">
        <f t="shared" si="59"/>
        <v>9</v>
      </c>
      <c r="H532" t="str">
        <f t="shared" si="56"/>
        <v>修主动技能3等级6</v>
      </c>
      <c r="I532" t="str">
        <f t="shared" si="57"/>
        <v>修主动技能3等级7</v>
      </c>
      <c r="J532" s="1">
        <v>526</v>
      </c>
      <c r="K532" s="1">
        <f>VLOOKUP(H532,主动技能!$A:$B,2,FALSE)</f>
        <v>10090306</v>
      </c>
      <c r="L532" s="1">
        <f>_xlfn.IFNA(VLOOKUP(I532,主动技能!$A:$B,2,FALSE),0)</f>
        <v>10090307</v>
      </c>
      <c r="M532">
        <f>_xlfn.IFNA(VLOOKUP(D532+1,角色属性概况!I:J,2,FALSE),999)</f>
        <v>25</v>
      </c>
      <c r="N532" s="1" t="s">
        <v>249</v>
      </c>
      <c r="O532" s="1">
        <f>VLOOKUP(E532,角色属性概况!Q:R,2,FALSE)</f>
        <v>2400</v>
      </c>
      <c r="P532" s="1">
        <v>0</v>
      </c>
      <c r="Q532" s="1">
        <v>0</v>
      </c>
    </row>
    <row r="533" spans="2:17" x14ac:dyDescent="0.15">
      <c r="B533" s="8" t="str">
        <f>VLOOKUP(G533,角色!A:B,2,FALSE)</f>
        <v>修</v>
      </c>
      <c r="C533" s="8" t="str">
        <f t="shared" si="58"/>
        <v>主动技能3</v>
      </c>
      <c r="D533" s="8">
        <f t="shared" si="60"/>
        <v>7</v>
      </c>
      <c r="E533" s="8">
        <f t="shared" si="61"/>
        <v>8</v>
      </c>
      <c r="F533" s="8">
        <f t="shared" si="62"/>
        <v>3</v>
      </c>
      <c r="G533" s="8">
        <f t="shared" si="59"/>
        <v>9</v>
      </c>
      <c r="H533" t="str">
        <f t="shared" si="56"/>
        <v>修主动技能3等级7</v>
      </c>
      <c r="I533" t="str">
        <f t="shared" si="57"/>
        <v>修主动技能3等级8</v>
      </c>
      <c r="J533" s="1">
        <v>527</v>
      </c>
      <c r="K533" s="1">
        <f>VLOOKUP(H533,主动技能!$A:$B,2,FALSE)</f>
        <v>10090307</v>
      </c>
      <c r="L533" s="1">
        <f>_xlfn.IFNA(VLOOKUP(I533,主动技能!$A:$B,2,FALSE),0)</f>
        <v>10090308</v>
      </c>
      <c r="M533">
        <f>_xlfn.IFNA(VLOOKUP(D533+1,角色属性概况!I:J,2,FALSE),999)</f>
        <v>30</v>
      </c>
      <c r="N533" s="1" t="s">
        <v>249</v>
      </c>
      <c r="O533" s="1">
        <f>VLOOKUP(E533,角色属性概况!Q:R,2,FALSE)</f>
        <v>3500</v>
      </c>
      <c r="P533" s="1">
        <v>0</v>
      </c>
      <c r="Q533" s="1">
        <v>0</v>
      </c>
    </row>
    <row r="534" spans="2:17" x14ac:dyDescent="0.15">
      <c r="B534" s="8" t="str">
        <f>VLOOKUP(G534,角色!A:B,2,FALSE)</f>
        <v>修</v>
      </c>
      <c r="C534" s="8" t="str">
        <f t="shared" si="58"/>
        <v>主动技能3</v>
      </c>
      <c r="D534" s="8">
        <f t="shared" si="60"/>
        <v>8</v>
      </c>
      <c r="E534" s="8">
        <f t="shared" si="61"/>
        <v>9</v>
      </c>
      <c r="F534" s="8">
        <f t="shared" si="62"/>
        <v>3</v>
      </c>
      <c r="G534" s="8">
        <f t="shared" si="59"/>
        <v>9</v>
      </c>
      <c r="H534" t="str">
        <f t="shared" si="56"/>
        <v>修主动技能3等级8</v>
      </c>
      <c r="I534" t="str">
        <f t="shared" si="57"/>
        <v>修主动技能3等级9</v>
      </c>
      <c r="J534" s="1">
        <v>528</v>
      </c>
      <c r="K534" s="1">
        <f>VLOOKUP(H534,主动技能!$A:$B,2,FALSE)</f>
        <v>10090308</v>
      </c>
      <c r="L534" s="1">
        <f>_xlfn.IFNA(VLOOKUP(I534,主动技能!$A:$B,2,FALSE),0)</f>
        <v>10090309</v>
      </c>
      <c r="M534">
        <f>_xlfn.IFNA(VLOOKUP(D534+1,角色属性概况!I:J,2,FALSE),999)</f>
        <v>35</v>
      </c>
      <c r="N534" s="1" t="s">
        <v>249</v>
      </c>
      <c r="O534" s="1">
        <f>VLOOKUP(E534,角色属性概况!Q:R,2,FALSE)</f>
        <v>4900</v>
      </c>
      <c r="P534" s="1">
        <v>0</v>
      </c>
      <c r="Q534" s="1">
        <v>0</v>
      </c>
    </row>
    <row r="535" spans="2:17" x14ac:dyDescent="0.15">
      <c r="B535" s="8" t="str">
        <f>VLOOKUP(G535,角色!A:B,2,FALSE)</f>
        <v>修</v>
      </c>
      <c r="C535" s="8" t="str">
        <f t="shared" si="58"/>
        <v>主动技能3</v>
      </c>
      <c r="D535" s="8">
        <f t="shared" si="60"/>
        <v>9</v>
      </c>
      <c r="E535" s="8">
        <f t="shared" si="61"/>
        <v>10</v>
      </c>
      <c r="F535" s="8">
        <f t="shared" si="62"/>
        <v>3</v>
      </c>
      <c r="G535" s="8">
        <f t="shared" si="59"/>
        <v>9</v>
      </c>
      <c r="H535" t="str">
        <f t="shared" si="56"/>
        <v>修主动技能3等级9</v>
      </c>
      <c r="I535" t="str">
        <f t="shared" si="57"/>
        <v>修主动技能3等级10</v>
      </c>
      <c r="J535" s="1">
        <v>529</v>
      </c>
      <c r="K535" s="1">
        <f>VLOOKUP(H535,主动技能!$A:$B,2,FALSE)</f>
        <v>10090309</v>
      </c>
      <c r="L535" s="1">
        <f>_xlfn.IFNA(VLOOKUP(I535,主动技能!$A:$B,2,FALSE),0)</f>
        <v>10090310</v>
      </c>
      <c r="M535">
        <f>_xlfn.IFNA(VLOOKUP(D535+1,角色属性概况!I:J,2,FALSE),999)</f>
        <v>40</v>
      </c>
      <c r="N535" s="1" t="s">
        <v>249</v>
      </c>
      <c r="O535" s="1">
        <f>VLOOKUP(E535,角色属性概况!Q:R,2,FALSE)</f>
        <v>7000</v>
      </c>
      <c r="P535" s="1">
        <v>0</v>
      </c>
      <c r="Q535" s="1">
        <v>0</v>
      </c>
    </row>
    <row r="536" spans="2:17" x14ac:dyDescent="0.15">
      <c r="B536" s="8" t="str">
        <f>VLOOKUP(G536,角色!A:B,2,FALSE)</f>
        <v>修</v>
      </c>
      <c r="C536" s="8" t="str">
        <f t="shared" si="58"/>
        <v>主动技能3</v>
      </c>
      <c r="D536" s="8">
        <f t="shared" si="60"/>
        <v>10</v>
      </c>
      <c r="E536" s="8">
        <f t="shared" si="61"/>
        <v>11</v>
      </c>
      <c r="F536" s="8">
        <f t="shared" si="62"/>
        <v>3</v>
      </c>
      <c r="G536" s="8">
        <f t="shared" si="59"/>
        <v>9</v>
      </c>
      <c r="H536" t="str">
        <f t="shared" ref="H536:H599" si="63">$B536&amp;$C536&amp;D$6&amp;D536</f>
        <v>修主动技能3等级10</v>
      </c>
      <c r="I536" t="str">
        <f t="shared" ref="I536:I599" si="64">$B536&amp;$C536&amp;E$6&amp;E536</f>
        <v>修主动技能3等级11</v>
      </c>
      <c r="J536" s="1">
        <v>530</v>
      </c>
      <c r="K536" s="1">
        <f>VLOOKUP(H536,主动技能!$A:$B,2,FALSE)</f>
        <v>10090310</v>
      </c>
      <c r="L536" s="1">
        <f>_xlfn.IFNA(VLOOKUP(I536,主动技能!$A:$B,2,FALSE),0)</f>
        <v>10090311</v>
      </c>
      <c r="M536">
        <f>_xlfn.IFNA(VLOOKUP(D536+1,角色属性概况!I:J,2,FALSE),999)</f>
        <v>45</v>
      </c>
      <c r="N536" s="1" t="s">
        <v>249</v>
      </c>
      <c r="O536" s="1">
        <f>VLOOKUP(E536,角色属性概况!Q:R,2,FALSE)</f>
        <v>9900</v>
      </c>
      <c r="P536" s="1">
        <v>0</v>
      </c>
      <c r="Q536" s="1">
        <v>0</v>
      </c>
    </row>
    <row r="537" spans="2:17" x14ac:dyDescent="0.15">
      <c r="B537" s="8" t="str">
        <f>VLOOKUP(G537,角色!A:B,2,FALSE)</f>
        <v>修</v>
      </c>
      <c r="C537" s="8" t="str">
        <f t="shared" si="58"/>
        <v>主动技能3</v>
      </c>
      <c r="D537" s="8">
        <f t="shared" si="60"/>
        <v>11</v>
      </c>
      <c r="E537" s="8">
        <f t="shared" si="61"/>
        <v>12</v>
      </c>
      <c r="F537" s="8">
        <f t="shared" si="62"/>
        <v>3</v>
      </c>
      <c r="G537" s="8">
        <f t="shared" si="59"/>
        <v>9</v>
      </c>
      <c r="H537" t="str">
        <f t="shared" si="63"/>
        <v>修主动技能3等级11</v>
      </c>
      <c r="I537" t="str">
        <f t="shared" si="64"/>
        <v>修主动技能3等级12</v>
      </c>
      <c r="J537" s="1">
        <v>531</v>
      </c>
      <c r="K537" s="1">
        <f>VLOOKUP(H537,主动技能!$A:$B,2,FALSE)</f>
        <v>10090311</v>
      </c>
      <c r="L537" s="1">
        <f>_xlfn.IFNA(VLOOKUP(I537,主动技能!$A:$B,2,FALSE),0)</f>
        <v>10090312</v>
      </c>
      <c r="M537">
        <f>_xlfn.IFNA(VLOOKUP(D537+1,角色属性概况!I:J,2,FALSE),999)</f>
        <v>50</v>
      </c>
      <c r="N537" s="1" t="s">
        <v>249</v>
      </c>
      <c r="O537" s="1">
        <f>VLOOKUP(E537,角色属性概况!Q:R,2,FALSE)</f>
        <v>14100</v>
      </c>
      <c r="P537" s="1">
        <v>0</v>
      </c>
      <c r="Q537" s="1">
        <v>0</v>
      </c>
    </row>
    <row r="538" spans="2:17" x14ac:dyDescent="0.15">
      <c r="B538" s="8" t="str">
        <f>VLOOKUP(G538,角色!A:B,2,FALSE)</f>
        <v>修</v>
      </c>
      <c r="C538" s="8" t="str">
        <f t="shared" si="58"/>
        <v>主动技能3</v>
      </c>
      <c r="D538" s="8">
        <f t="shared" si="60"/>
        <v>12</v>
      </c>
      <c r="E538" s="8">
        <f t="shared" si="61"/>
        <v>13</v>
      </c>
      <c r="F538" s="8">
        <f t="shared" si="62"/>
        <v>3</v>
      </c>
      <c r="G538" s="8">
        <f t="shared" si="59"/>
        <v>9</v>
      </c>
      <c r="H538" t="str">
        <f t="shared" si="63"/>
        <v>修主动技能3等级12</v>
      </c>
      <c r="I538" t="str">
        <f t="shared" si="64"/>
        <v>修主动技能3等级13</v>
      </c>
      <c r="J538" s="1">
        <v>532</v>
      </c>
      <c r="K538" s="1">
        <f>VLOOKUP(H538,主动技能!$A:$B,2,FALSE)</f>
        <v>10090312</v>
      </c>
      <c r="L538" s="1">
        <f>_xlfn.IFNA(VLOOKUP(I538,主动技能!$A:$B,2,FALSE),0)</f>
        <v>10090313</v>
      </c>
      <c r="M538">
        <f>_xlfn.IFNA(VLOOKUP(D538+1,角色属性概况!I:J,2,FALSE),999)</f>
        <v>55</v>
      </c>
      <c r="N538" s="1" t="s">
        <v>249</v>
      </c>
      <c r="O538" s="1">
        <f>VLOOKUP(E538,角色属性概况!Q:R,2,FALSE)</f>
        <v>20000</v>
      </c>
      <c r="P538" s="1">
        <v>0</v>
      </c>
      <c r="Q538" s="1">
        <v>0</v>
      </c>
    </row>
    <row r="539" spans="2:17" x14ac:dyDescent="0.15">
      <c r="B539" s="8" t="str">
        <f>VLOOKUP(G539,角色!A:B,2,FALSE)</f>
        <v>修</v>
      </c>
      <c r="C539" s="8" t="str">
        <f t="shared" si="58"/>
        <v>主动技能3</v>
      </c>
      <c r="D539" s="8">
        <f t="shared" si="60"/>
        <v>13</v>
      </c>
      <c r="E539" s="8">
        <f t="shared" si="61"/>
        <v>14</v>
      </c>
      <c r="F539" s="8">
        <f t="shared" si="62"/>
        <v>3</v>
      </c>
      <c r="G539" s="8">
        <f t="shared" si="59"/>
        <v>9</v>
      </c>
      <c r="H539" t="str">
        <f t="shared" si="63"/>
        <v>修主动技能3等级13</v>
      </c>
      <c r="I539" t="str">
        <f t="shared" si="64"/>
        <v>修主动技能3等级14</v>
      </c>
      <c r="J539" s="1">
        <v>533</v>
      </c>
      <c r="K539" s="1">
        <f>VLOOKUP(H539,主动技能!$A:$B,2,FALSE)</f>
        <v>10090313</v>
      </c>
      <c r="L539" s="1">
        <f>_xlfn.IFNA(VLOOKUP(I539,主动技能!$A:$B,2,FALSE),0)</f>
        <v>10090314</v>
      </c>
      <c r="M539">
        <f>_xlfn.IFNA(VLOOKUP(D539+1,角色属性概况!I:J,2,FALSE),999)</f>
        <v>60</v>
      </c>
      <c r="N539" s="1" t="s">
        <v>249</v>
      </c>
      <c r="O539" s="1">
        <f>VLOOKUP(E539,角色属性概况!Q:R,2,FALSE)</f>
        <v>28300</v>
      </c>
      <c r="P539" s="1">
        <v>0</v>
      </c>
      <c r="Q539" s="1">
        <v>0</v>
      </c>
    </row>
    <row r="540" spans="2:17" x14ac:dyDescent="0.15">
      <c r="B540" s="8" t="str">
        <f>VLOOKUP(G540,角色!A:B,2,FALSE)</f>
        <v>修</v>
      </c>
      <c r="C540" s="8" t="str">
        <f t="shared" si="58"/>
        <v>主动技能3</v>
      </c>
      <c r="D540" s="8">
        <f t="shared" si="60"/>
        <v>14</v>
      </c>
      <c r="E540" s="8">
        <f t="shared" si="61"/>
        <v>15</v>
      </c>
      <c r="F540" s="8">
        <f t="shared" si="62"/>
        <v>3</v>
      </c>
      <c r="G540" s="8">
        <f t="shared" si="59"/>
        <v>9</v>
      </c>
      <c r="H540" t="str">
        <f t="shared" si="63"/>
        <v>修主动技能3等级14</v>
      </c>
      <c r="I540" t="str">
        <f t="shared" si="64"/>
        <v>修主动技能3等级15</v>
      </c>
      <c r="J540" s="1">
        <v>534</v>
      </c>
      <c r="K540" s="1">
        <f>VLOOKUP(H540,主动技能!$A:$B,2,FALSE)</f>
        <v>10090314</v>
      </c>
      <c r="L540" s="1">
        <f>_xlfn.IFNA(VLOOKUP(I540,主动技能!$A:$B,2,FALSE),0)</f>
        <v>10090315</v>
      </c>
      <c r="M540">
        <f>_xlfn.IFNA(VLOOKUP(D540+1,角色属性概况!I:J,2,FALSE),999)</f>
        <v>65</v>
      </c>
      <c r="N540" s="1" t="s">
        <v>249</v>
      </c>
      <c r="O540" s="1">
        <f>VLOOKUP(E540,角色属性概况!Q:R,2,FALSE)</f>
        <v>40100</v>
      </c>
      <c r="P540" s="1">
        <v>0</v>
      </c>
      <c r="Q540" s="1">
        <v>0</v>
      </c>
    </row>
    <row r="541" spans="2:17" x14ac:dyDescent="0.15">
      <c r="B541" s="8" t="str">
        <f>VLOOKUP(G541,角色!A:B,2,FALSE)</f>
        <v>修</v>
      </c>
      <c r="C541" s="8" t="str">
        <f t="shared" si="58"/>
        <v>主动技能3</v>
      </c>
      <c r="D541" s="8">
        <f t="shared" si="60"/>
        <v>15</v>
      </c>
      <c r="E541" s="8">
        <f t="shared" si="61"/>
        <v>16</v>
      </c>
      <c r="F541" s="8">
        <f t="shared" si="62"/>
        <v>3</v>
      </c>
      <c r="G541" s="8">
        <f t="shared" si="59"/>
        <v>9</v>
      </c>
      <c r="H541" t="str">
        <f t="shared" si="63"/>
        <v>修主动技能3等级15</v>
      </c>
      <c r="I541" t="str">
        <f t="shared" si="64"/>
        <v>修主动技能3等级16</v>
      </c>
      <c r="J541" s="1">
        <v>535</v>
      </c>
      <c r="K541" s="1">
        <f>VLOOKUP(H541,主动技能!$A:$B,2,FALSE)</f>
        <v>10090315</v>
      </c>
      <c r="L541" s="1">
        <f>_xlfn.IFNA(VLOOKUP(I541,主动技能!$A:$B,2,FALSE),0)</f>
        <v>10090316</v>
      </c>
      <c r="M541">
        <f>_xlfn.IFNA(VLOOKUP(D541+1,角色属性概况!I:J,2,FALSE),999)</f>
        <v>70</v>
      </c>
      <c r="N541" s="1" t="s">
        <v>249</v>
      </c>
      <c r="O541" s="1">
        <f>VLOOKUP(E541,角色属性概况!Q:R,2,FALSE)</f>
        <v>56700</v>
      </c>
      <c r="P541" s="1">
        <v>0</v>
      </c>
      <c r="Q541" s="1">
        <v>0</v>
      </c>
    </row>
    <row r="542" spans="2:17" x14ac:dyDescent="0.15">
      <c r="B542" s="8" t="str">
        <f>VLOOKUP(G542,角色!A:B,2,FALSE)</f>
        <v>修</v>
      </c>
      <c r="C542" s="8" t="str">
        <f t="shared" si="58"/>
        <v>主动技能3</v>
      </c>
      <c r="D542" s="8">
        <f t="shared" si="60"/>
        <v>16</v>
      </c>
      <c r="E542" s="8">
        <f t="shared" si="61"/>
        <v>17</v>
      </c>
      <c r="F542" s="8">
        <f t="shared" si="62"/>
        <v>3</v>
      </c>
      <c r="G542" s="8">
        <f t="shared" si="59"/>
        <v>9</v>
      </c>
      <c r="H542" t="str">
        <f t="shared" si="63"/>
        <v>修主动技能3等级16</v>
      </c>
      <c r="I542" t="str">
        <f t="shared" si="64"/>
        <v>修主动技能3等级17</v>
      </c>
      <c r="J542" s="1">
        <v>536</v>
      </c>
      <c r="K542" s="1">
        <f>VLOOKUP(H542,主动技能!$A:$B,2,FALSE)</f>
        <v>10090316</v>
      </c>
      <c r="L542" s="1">
        <f>_xlfn.IFNA(VLOOKUP(I542,主动技能!$A:$B,2,FALSE),0)</f>
        <v>10090317</v>
      </c>
      <c r="M542">
        <f>_xlfn.IFNA(VLOOKUP(D542+1,角色属性概况!I:J,2,FALSE),999)</f>
        <v>75</v>
      </c>
      <c r="N542" s="1" t="s">
        <v>249</v>
      </c>
      <c r="O542" s="1">
        <f>VLOOKUP(E542,角色属性概况!Q:R,2,FALSE)</f>
        <v>80400</v>
      </c>
      <c r="P542" s="1">
        <v>0</v>
      </c>
      <c r="Q542" s="1">
        <v>0</v>
      </c>
    </row>
    <row r="543" spans="2:17" x14ac:dyDescent="0.15">
      <c r="B543" s="8" t="str">
        <f>VLOOKUP(G543,角色!A:B,2,FALSE)</f>
        <v>修</v>
      </c>
      <c r="C543" s="8" t="str">
        <f t="shared" si="58"/>
        <v>主动技能3</v>
      </c>
      <c r="D543" s="8">
        <f t="shared" si="60"/>
        <v>17</v>
      </c>
      <c r="E543" s="8">
        <f t="shared" si="61"/>
        <v>18</v>
      </c>
      <c r="F543" s="8">
        <f t="shared" si="62"/>
        <v>3</v>
      </c>
      <c r="G543" s="8">
        <f t="shared" si="59"/>
        <v>9</v>
      </c>
      <c r="H543" t="str">
        <f t="shared" si="63"/>
        <v>修主动技能3等级17</v>
      </c>
      <c r="I543" t="str">
        <f t="shared" si="64"/>
        <v>修主动技能3等级18</v>
      </c>
      <c r="J543" s="1">
        <v>537</v>
      </c>
      <c r="K543" s="1">
        <f>VLOOKUP(H543,主动技能!$A:$B,2,FALSE)</f>
        <v>10090317</v>
      </c>
      <c r="L543" s="1">
        <f>_xlfn.IFNA(VLOOKUP(I543,主动技能!$A:$B,2,FALSE),0)</f>
        <v>10090318</v>
      </c>
      <c r="M543">
        <f>_xlfn.IFNA(VLOOKUP(D543+1,角色属性概况!I:J,2,FALSE),999)</f>
        <v>80</v>
      </c>
      <c r="N543" s="1" t="s">
        <v>249</v>
      </c>
      <c r="O543" s="1">
        <f>VLOOKUP(E543,角色属性概况!Q:R,2,FALSE)</f>
        <v>113800</v>
      </c>
      <c r="P543" s="1">
        <v>0</v>
      </c>
      <c r="Q543" s="1">
        <v>0</v>
      </c>
    </row>
    <row r="544" spans="2:17" x14ac:dyDescent="0.15">
      <c r="B544" s="8" t="str">
        <f>VLOOKUP(G544,角色!A:B,2,FALSE)</f>
        <v>修</v>
      </c>
      <c r="C544" s="8" t="str">
        <f t="shared" si="58"/>
        <v>主动技能3</v>
      </c>
      <c r="D544" s="8">
        <f t="shared" si="60"/>
        <v>18</v>
      </c>
      <c r="E544" s="8">
        <f t="shared" si="61"/>
        <v>19</v>
      </c>
      <c r="F544" s="8">
        <f t="shared" si="62"/>
        <v>3</v>
      </c>
      <c r="G544" s="8">
        <f t="shared" si="59"/>
        <v>9</v>
      </c>
      <c r="H544" t="str">
        <f t="shared" si="63"/>
        <v>修主动技能3等级18</v>
      </c>
      <c r="I544" t="str">
        <f t="shared" si="64"/>
        <v>修主动技能3等级19</v>
      </c>
      <c r="J544" s="1">
        <v>538</v>
      </c>
      <c r="K544" s="1">
        <f>VLOOKUP(H544,主动技能!$A:$B,2,FALSE)</f>
        <v>10090318</v>
      </c>
      <c r="L544" s="1">
        <f>_xlfn.IFNA(VLOOKUP(I544,主动技能!$A:$B,2,FALSE),0)</f>
        <v>10090319</v>
      </c>
      <c r="M544">
        <f>_xlfn.IFNA(VLOOKUP(D544+1,角色属性概况!I:J,2,FALSE),999)</f>
        <v>85</v>
      </c>
      <c r="N544" s="1" t="s">
        <v>249</v>
      </c>
      <c r="O544" s="1">
        <f>VLOOKUP(E544,角色属性概况!Q:R,2,FALSE)</f>
        <v>161100</v>
      </c>
      <c r="P544" s="1">
        <v>0</v>
      </c>
      <c r="Q544" s="1">
        <v>0</v>
      </c>
    </row>
    <row r="545" spans="2:17" x14ac:dyDescent="0.15">
      <c r="B545" s="8" t="str">
        <f>VLOOKUP(G545,角色!A:B,2,FALSE)</f>
        <v>修</v>
      </c>
      <c r="C545" s="8" t="str">
        <f t="shared" si="58"/>
        <v>主动技能3</v>
      </c>
      <c r="D545" s="8">
        <f t="shared" si="60"/>
        <v>19</v>
      </c>
      <c r="E545" s="8">
        <f t="shared" si="61"/>
        <v>20</v>
      </c>
      <c r="F545" s="8">
        <f t="shared" si="62"/>
        <v>3</v>
      </c>
      <c r="G545" s="8">
        <f t="shared" si="59"/>
        <v>9</v>
      </c>
      <c r="H545" t="str">
        <f t="shared" si="63"/>
        <v>修主动技能3等级19</v>
      </c>
      <c r="I545" t="str">
        <f t="shared" si="64"/>
        <v>修主动技能3等级20</v>
      </c>
      <c r="J545" s="1">
        <v>539</v>
      </c>
      <c r="K545" s="1">
        <f>VLOOKUP(H545,主动技能!$A:$B,2,FALSE)</f>
        <v>10090319</v>
      </c>
      <c r="L545" s="1">
        <f>_xlfn.IFNA(VLOOKUP(I545,主动技能!$A:$B,2,FALSE),0)</f>
        <v>10090320</v>
      </c>
      <c r="M545">
        <f>_xlfn.IFNA(VLOOKUP(D545+1,角色属性概况!I:J,2,FALSE),999)</f>
        <v>90</v>
      </c>
      <c r="N545" s="1" t="s">
        <v>249</v>
      </c>
      <c r="O545" s="1">
        <f>VLOOKUP(E545,角色属性概况!Q:R,2,FALSE)</f>
        <v>228100</v>
      </c>
      <c r="P545" s="1">
        <v>0</v>
      </c>
      <c r="Q545" s="1">
        <v>0</v>
      </c>
    </row>
    <row r="546" spans="2:17" x14ac:dyDescent="0.15">
      <c r="B546" s="8" t="str">
        <f>VLOOKUP(G546,角色!A:B,2,FALSE)</f>
        <v>修</v>
      </c>
      <c r="C546" s="8" t="str">
        <f t="shared" si="58"/>
        <v>主动技能3</v>
      </c>
      <c r="D546" s="8">
        <f t="shared" si="60"/>
        <v>20</v>
      </c>
      <c r="E546" s="8">
        <f t="shared" si="61"/>
        <v>21</v>
      </c>
      <c r="F546" s="8">
        <f t="shared" si="62"/>
        <v>3</v>
      </c>
      <c r="G546" s="8">
        <f t="shared" si="59"/>
        <v>9</v>
      </c>
      <c r="H546" t="str">
        <f t="shared" si="63"/>
        <v>修主动技能3等级20</v>
      </c>
      <c r="I546" t="str">
        <f t="shared" si="64"/>
        <v>修主动技能3等级21</v>
      </c>
      <c r="J546" s="1">
        <v>540</v>
      </c>
      <c r="K546" s="1">
        <f>VLOOKUP(H546,主动技能!$A:$B,2,FALSE)</f>
        <v>10090320</v>
      </c>
      <c r="L546" s="1">
        <f>_xlfn.IFNA(VLOOKUP(I546,主动技能!$A:$B,2,FALSE),0)</f>
        <v>0</v>
      </c>
      <c r="M546">
        <f>_xlfn.IFNA(VLOOKUP(D546+1,角色属性概况!I:J,2,FALSE),999)</f>
        <v>100</v>
      </c>
      <c r="N546" s="1" t="s">
        <v>249</v>
      </c>
      <c r="O546" s="1">
        <f>VLOOKUP(E546,角色属性概况!Q:R,2,FALSE)</f>
        <v>780200</v>
      </c>
      <c r="P546" s="1">
        <v>0</v>
      </c>
      <c r="Q546" s="1">
        <v>0</v>
      </c>
    </row>
    <row r="547" spans="2:17" x14ac:dyDescent="0.15">
      <c r="B547" s="8" t="str">
        <f>VLOOKUP(G547,角色!A:B,2,FALSE)</f>
        <v>贝蒂</v>
      </c>
      <c r="C547" s="8" t="str">
        <f t="shared" si="58"/>
        <v>主动技能1</v>
      </c>
      <c r="D547" s="8">
        <f t="shared" si="60"/>
        <v>1</v>
      </c>
      <c r="E547" s="8">
        <f t="shared" si="61"/>
        <v>2</v>
      </c>
      <c r="F547" s="8">
        <f t="shared" si="62"/>
        <v>1</v>
      </c>
      <c r="G547" s="8">
        <f t="shared" si="59"/>
        <v>10</v>
      </c>
      <c r="H547" t="str">
        <f t="shared" si="63"/>
        <v>贝蒂主动技能1等级1</v>
      </c>
      <c r="I547" t="str">
        <f t="shared" si="64"/>
        <v>贝蒂主动技能1等级2</v>
      </c>
      <c r="J547" s="1">
        <v>541</v>
      </c>
      <c r="K547" s="1">
        <f>VLOOKUP(H547,主动技能!$A:$B,2,FALSE)</f>
        <v>10100101</v>
      </c>
      <c r="L547" s="1">
        <f>_xlfn.IFNA(VLOOKUP(I547,主动技能!$A:$B,2,FALSE),0)</f>
        <v>10100102</v>
      </c>
      <c r="M547">
        <f>_xlfn.IFNA(VLOOKUP(D547+1,角色属性概况!I:J,2,FALSE),999)</f>
        <v>2</v>
      </c>
      <c r="N547" s="1" t="s">
        <v>249</v>
      </c>
      <c r="O547" s="1">
        <f>VLOOKUP(E547,角色属性概况!Q:R,2,FALSE)</f>
        <v>500</v>
      </c>
      <c r="P547" s="1">
        <v>0</v>
      </c>
      <c r="Q547" s="1">
        <v>0</v>
      </c>
    </row>
    <row r="548" spans="2:17" x14ac:dyDescent="0.15">
      <c r="B548" s="8" t="str">
        <f>VLOOKUP(G548,角色!A:B,2,FALSE)</f>
        <v>贝蒂</v>
      </c>
      <c r="C548" s="8" t="str">
        <f t="shared" si="58"/>
        <v>主动技能1</v>
      </c>
      <c r="D548" s="8">
        <f t="shared" si="60"/>
        <v>2</v>
      </c>
      <c r="E548" s="8">
        <f t="shared" si="61"/>
        <v>3</v>
      </c>
      <c r="F548" s="8">
        <f t="shared" si="62"/>
        <v>1</v>
      </c>
      <c r="G548" s="8">
        <f t="shared" si="59"/>
        <v>10</v>
      </c>
      <c r="H548" t="str">
        <f t="shared" si="63"/>
        <v>贝蒂主动技能1等级2</v>
      </c>
      <c r="I548" t="str">
        <f t="shared" si="64"/>
        <v>贝蒂主动技能1等级3</v>
      </c>
      <c r="J548" s="1">
        <v>542</v>
      </c>
      <c r="K548" s="1">
        <f>VLOOKUP(H548,主动技能!$A:$B,2,FALSE)</f>
        <v>10100102</v>
      </c>
      <c r="L548" s="1">
        <f>_xlfn.IFNA(VLOOKUP(I548,主动技能!$A:$B,2,FALSE),0)</f>
        <v>10100103</v>
      </c>
      <c r="M548">
        <f>_xlfn.IFNA(VLOOKUP(D548+1,角色属性概况!I:J,2,FALSE),999)</f>
        <v>5</v>
      </c>
      <c r="N548" s="1" t="s">
        <v>249</v>
      </c>
      <c r="O548" s="1">
        <f>VLOOKUP(E548,角色属性概况!Q:R,2,FALSE)</f>
        <v>600</v>
      </c>
      <c r="P548" s="1">
        <v>0</v>
      </c>
      <c r="Q548" s="1">
        <v>0</v>
      </c>
    </row>
    <row r="549" spans="2:17" x14ac:dyDescent="0.15">
      <c r="B549" s="8" t="str">
        <f>VLOOKUP(G549,角色!A:B,2,FALSE)</f>
        <v>贝蒂</v>
      </c>
      <c r="C549" s="8" t="str">
        <f t="shared" si="58"/>
        <v>主动技能1</v>
      </c>
      <c r="D549" s="8">
        <f t="shared" si="60"/>
        <v>3</v>
      </c>
      <c r="E549" s="8">
        <f t="shared" si="61"/>
        <v>4</v>
      </c>
      <c r="F549" s="8">
        <f t="shared" si="62"/>
        <v>1</v>
      </c>
      <c r="G549" s="8">
        <f t="shared" si="59"/>
        <v>10</v>
      </c>
      <c r="H549" t="str">
        <f t="shared" si="63"/>
        <v>贝蒂主动技能1等级3</v>
      </c>
      <c r="I549" t="str">
        <f t="shared" si="64"/>
        <v>贝蒂主动技能1等级4</v>
      </c>
      <c r="J549" s="1">
        <v>543</v>
      </c>
      <c r="K549" s="1">
        <f>VLOOKUP(H549,主动技能!$A:$B,2,FALSE)</f>
        <v>10100103</v>
      </c>
      <c r="L549" s="1">
        <f>_xlfn.IFNA(VLOOKUP(I549,主动技能!$A:$B,2,FALSE),0)</f>
        <v>10100104</v>
      </c>
      <c r="M549">
        <f>_xlfn.IFNA(VLOOKUP(D549+1,角色属性概况!I:J,2,FALSE),999)</f>
        <v>10</v>
      </c>
      <c r="N549" s="1" t="s">
        <v>249</v>
      </c>
      <c r="O549" s="1">
        <f>VLOOKUP(E549,角色属性概况!Q:R,2,FALSE)</f>
        <v>800</v>
      </c>
      <c r="P549" s="1">
        <v>0</v>
      </c>
      <c r="Q549" s="1">
        <v>0</v>
      </c>
    </row>
    <row r="550" spans="2:17" x14ac:dyDescent="0.15">
      <c r="B550" s="8" t="str">
        <f>VLOOKUP(G550,角色!A:B,2,FALSE)</f>
        <v>贝蒂</v>
      </c>
      <c r="C550" s="8" t="str">
        <f t="shared" si="58"/>
        <v>主动技能1</v>
      </c>
      <c r="D550" s="8">
        <f t="shared" si="60"/>
        <v>4</v>
      </c>
      <c r="E550" s="8">
        <f t="shared" si="61"/>
        <v>5</v>
      </c>
      <c r="F550" s="8">
        <f t="shared" si="62"/>
        <v>1</v>
      </c>
      <c r="G550" s="8">
        <f t="shared" si="59"/>
        <v>10</v>
      </c>
      <c r="H550" t="str">
        <f t="shared" si="63"/>
        <v>贝蒂主动技能1等级4</v>
      </c>
      <c r="I550" t="str">
        <f t="shared" si="64"/>
        <v>贝蒂主动技能1等级5</v>
      </c>
      <c r="J550" s="1">
        <v>544</v>
      </c>
      <c r="K550" s="1">
        <f>VLOOKUP(H550,主动技能!$A:$B,2,FALSE)</f>
        <v>10100104</v>
      </c>
      <c r="L550" s="1">
        <f>_xlfn.IFNA(VLOOKUP(I550,主动技能!$A:$B,2,FALSE),0)</f>
        <v>10100105</v>
      </c>
      <c r="M550">
        <f>_xlfn.IFNA(VLOOKUP(D550+1,角色属性概况!I:J,2,FALSE),999)</f>
        <v>15</v>
      </c>
      <c r="N550" s="1" t="s">
        <v>249</v>
      </c>
      <c r="O550" s="1">
        <f>VLOOKUP(E550,角色属性概况!Q:R,2,FALSE)</f>
        <v>1200</v>
      </c>
      <c r="P550" s="1">
        <v>0</v>
      </c>
      <c r="Q550" s="1">
        <v>0</v>
      </c>
    </row>
    <row r="551" spans="2:17" x14ac:dyDescent="0.15">
      <c r="B551" s="8" t="str">
        <f>VLOOKUP(G551,角色!A:B,2,FALSE)</f>
        <v>贝蒂</v>
      </c>
      <c r="C551" s="8" t="str">
        <f t="shared" si="58"/>
        <v>主动技能1</v>
      </c>
      <c r="D551" s="8">
        <f t="shared" si="60"/>
        <v>5</v>
      </c>
      <c r="E551" s="8">
        <f t="shared" si="61"/>
        <v>6</v>
      </c>
      <c r="F551" s="8">
        <f t="shared" si="62"/>
        <v>1</v>
      </c>
      <c r="G551" s="8">
        <f t="shared" si="59"/>
        <v>10</v>
      </c>
      <c r="H551" t="str">
        <f t="shared" si="63"/>
        <v>贝蒂主动技能1等级5</v>
      </c>
      <c r="I551" t="str">
        <f t="shared" si="64"/>
        <v>贝蒂主动技能1等级6</v>
      </c>
      <c r="J551" s="1">
        <v>545</v>
      </c>
      <c r="K551" s="1">
        <f>VLOOKUP(H551,主动技能!$A:$B,2,FALSE)</f>
        <v>10100105</v>
      </c>
      <c r="L551" s="1">
        <f>_xlfn.IFNA(VLOOKUP(I551,主动技能!$A:$B,2,FALSE),0)</f>
        <v>10100106</v>
      </c>
      <c r="M551">
        <f>_xlfn.IFNA(VLOOKUP(D551+1,角色属性概况!I:J,2,FALSE),999)</f>
        <v>20</v>
      </c>
      <c r="N551" s="1" t="s">
        <v>249</v>
      </c>
      <c r="O551" s="1">
        <f>VLOOKUP(E551,角色属性概况!Q:R,2,FALSE)</f>
        <v>1700</v>
      </c>
      <c r="P551" s="1">
        <v>0</v>
      </c>
      <c r="Q551" s="1">
        <v>0</v>
      </c>
    </row>
    <row r="552" spans="2:17" x14ac:dyDescent="0.15">
      <c r="B552" s="8" t="str">
        <f>VLOOKUP(G552,角色!A:B,2,FALSE)</f>
        <v>贝蒂</v>
      </c>
      <c r="C552" s="8" t="str">
        <f t="shared" si="58"/>
        <v>主动技能1</v>
      </c>
      <c r="D552" s="8">
        <f t="shared" si="60"/>
        <v>6</v>
      </c>
      <c r="E552" s="8">
        <f t="shared" si="61"/>
        <v>7</v>
      </c>
      <c r="F552" s="8">
        <f t="shared" si="62"/>
        <v>1</v>
      </c>
      <c r="G552" s="8">
        <f t="shared" si="59"/>
        <v>10</v>
      </c>
      <c r="H552" t="str">
        <f t="shared" si="63"/>
        <v>贝蒂主动技能1等级6</v>
      </c>
      <c r="I552" t="str">
        <f t="shared" si="64"/>
        <v>贝蒂主动技能1等级7</v>
      </c>
      <c r="J552" s="1">
        <v>546</v>
      </c>
      <c r="K552" s="1">
        <f>VLOOKUP(H552,主动技能!$A:$B,2,FALSE)</f>
        <v>10100106</v>
      </c>
      <c r="L552" s="1">
        <f>_xlfn.IFNA(VLOOKUP(I552,主动技能!$A:$B,2,FALSE),0)</f>
        <v>10100107</v>
      </c>
      <c r="M552">
        <f>_xlfn.IFNA(VLOOKUP(D552+1,角色属性概况!I:J,2,FALSE),999)</f>
        <v>25</v>
      </c>
      <c r="N552" s="1" t="s">
        <v>249</v>
      </c>
      <c r="O552" s="1">
        <f>VLOOKUP(E552,角色属性概况!Q:R,2,FALSE)</f>
        <v>2400</v>
      </c>
      <c r="P552" s="1">
        <v>0</v>
      </c>
      <c r="Q552" s="1">
        <v>0</v>
      </c>
    </row>
    <row r="553" spans="2:17" x14ac:dyDescent="0.15">
      <c r="B553" s="8" t="str">
        <f>VLOOKUP(G553,角色!A:B,2,FALSE)</f>
        <v>贝蒂</v>
      </c>
      <c r="C553" s="8" t="str">
        <f t="shared" si="58"/>
        <v>主动技能1</v>
      </c>
      <c r="D553" s="8">
        <f t="shared" si="60"/>
        <v>7</v>
      </c>
      <c r="E553" s="8">
        <f t="shared" si="61"/>
        <v>8</v>
      </c>
      <c r="F553" s="8">
        <f t="shared" si="62"/>
        <v>1</v>
      </c>
      <c r="G553" s="8">
        <f t="shared" si="59"/>
        <v>10</v>
      </c>
      <c r="H553" t="str">
        <f t="shared" si="63"/>
        <v>贝蒂主动技能1等级7</v>
      </c>
      <c r="I553" t="str">
        <f t="shared" si="64"/>
        <v>贝蒂主动技能1等级8</v>
      </c>
      <c r="J553" s="1">
        <v>547</v>
      </c>
      <c r="K553" s="1">
        <f>VLOOKUP(H553,主动技能!$A:$B,2,FALSE)</f>
        <v>10100107</v>
      </c>
      <c r="L553" s="1">
        <f>_xlfn.IFNA(VLOOKUP(I553,主动技能!$A:$B,2,FALSE),0)</f>
        <v>10100108</v>
      </c>
      <c r="M553">
        <f>_xlfn.IFNA(VLOOKUP(D553+1,角色属性概况!I:J,2,FALSE),999)</f>
        <v>30</v>
      </c>
      <c r="N553" s="1" t="s">
        <v>249</v>
      </c>
      <c r="O553" s="1">
        <f>VLOOKUP(E553,角色属性概况!Q:R,2,FALSE)</f>
        <v>3500</v>
      </c>
      <c r="P553" s="1">
        <v>0</v>
      </c>
      <c r="Q553" s="1">
        <v>0</v>
      </c>
    </row>
    <row r="554" spans="2:17" x14ac:dyDescent="0.15">
      <c r="B554" s="8" t="str">
        <f>VLOOKUP(G554,角色!A:B,2,FALSE)</f>
        <v>贝蒂</v>
      </c>
      <c r="C554" s="8" t="str">
        <f t="shared" si="58"/>
        <v>主动技能1</v>
      </c>
      <c r="D554" s="8">
        <f t="shared" si="60"/>
        <v>8</v>
      </c>
      <c r="E554" s="8">
        <f t="shared" si="61"/>
        <v>9</v>
      </c>
      <c r="F554" s="8">
        <f t="shared" si="62"/>
        <v>1</v>
      </c>
      <c r="G554" s="8">
        <f t="shared" si="59"/>
        <v>10</v>
      </c>
      <c r="H554" t="str">
        <f t="shared" si="63"/>
        <v>贝蒂主动技能1等级8</v>
      </c>
      <c r="I554" t="str">
        <f t="shared" si="64"/>
        <v>贝蒂主动技能1等级9</v>
      </c>
      <c r="J554" s="1">
        <v>548</v>
      </c>
      <c r="K554" s="1">
        <f>VLOOKUP(H554,主动技能!$A:$B,2,FALSE)</f>
        <v>10100108</v>
      </c>
      <c r="L554" s="1">
        <f>_xlfn.IFNA(VLOOKUP(I554,主动技能!$A:$B,2,FALSE),0)</f>
        <v>10100109</v>
      </c>
      <c r="M554">
        <f>_xlfn.IFNA(VLOOKUP(D554+1,角色属性概况!I:J,2,FALSE),999)</f>
        <v>35</v>
      </c>
      <c r="N554" s="1" t="s">
        <v>249</v>
      </c>
      <c r="O554" s="1">
        <f>VLOOKUP(E554,角色属性概况!Q:R,2,FALSE)</f>
        <v>4900</v>
      </c>
      <c r="P554" s="1">
        <v>0</v>
      </c>
      <c r="Q554" s="1">
        <v>0</v>
      </c>
    </row>
    <row r="555" spans="2:17" x14ac:dyDescent="0.15">
      <c r="B555" s="8" t="str">
        <f>VLOOKUP(G555,角色!A:B,2,FALSE)</f>
        <v>贝蒂</v>
      </c>
      <c r="C555" s="8" t="str">
        <f t="shared" si="58"/>
        <v>主动技能1</v>
      </c>
      <c r="D555" s="8">
        <f t="shared" si="60"/>
        <v>9</v>
      </c>
      <c r="E555" s="8">
        <f t="shared" si="61"/>
        <v>10</v>
      </c>
      <c r="F555" s="8">
        <f t="shared" si="62"/>
        <v>1</v>
      </c>
      <c r="G555" s="8">
        <f t="shared" si="59"/>
        <v>10</v>
      </c>
      <c r="H555" t="str">
        <f t="shared" si="63"/>
        <v>贝蒂主动技能1等级9</v>
      </c>
      <c r="I555" t="str">
        <f t="shared" si="64"/>
        <v>贝蒂主动技能1等级10</v>
      </c>
      <c r="J555" s="1">
        <v>549</v>
      </c>
      <c r="K555" s="1">
        <f>VLOOKUP(H555,主动技能!$A:$B,2,FALSE)</f>
        <v>10100109</v>
      </c>
      <c r="L555" s="1">
        <f>_xlfn.IFNA(VLOOKUP(I555,主动技能!$A:$B,2,FALSE),0)</f>
        <v>10100110</v>
      </c>
      <c r="M555">
        <f>_xlfn.IFNA(VLOOKUP(D555+1,角色属性概况!I:J,2,FALSE),999)</f>
        <v>40</v>
      </c>
      <c r="N555" s="1" t="s">
        <v>249</v>
      </c>
      <c r="O555" s="1">
        <f>VLOOKUP(E555,角色属性概况!Q:R,2,FALSE)</f>
        <v>7000</v>
      </c>
      <c r="P555" s="1">
        <v>0</v>
      </c>
      <c r="Q555" s="1">
        <v>0</v>
      </c>
    </row>
    <row r="556" spans="2:17" x14ac:dyDescent="0.15">
      <c r="B556" s="8" t="str">
        <f>VLOOKUP(G556,角色!A:B,2,FALSE)</f>
        <v>贝蒂</v>
      </c>
      <c r="C556" s="8" t="str">
        <f t="shared" si="58"/>
        <v>主动技能1</v>
      </c>
      <c r="D556" s="8">
        <f t="shared" si="60"/>
        <v>10</v>
      </c>
      <c r="E556" s="8">
        <f t="shared" si="61"/>
        <v>11</v>
      </c>
      <c r="F556" s="8">
        <f t="shared" si="62"/>
        <v>1</v>
      </c>
      <c r="G556" s="8">
        <f t="shared" si="59"/>
        <v>10</v>
      </c>
      <c r="H556" t="str">
        <f t="shared" si="63"/>
        <v>贝蒂主动技能1等级10</v>
      </c>
      <c r="I556" t="str">
        <f t="shared" si="64"/>
        <v>贝蒂主动技能1等级11</v>
      </c>
      <c r="J556" s="1">
        <v>550</v>
      </c>
      <c r="K556" s="1">
        <f>VLOOKUP(H556,主动技能!$A:$B,2,FALSE)</f>
        <v>10100110</v>
      </c>
      <c r="L556" s="1">
        <f>_xlfn.IFNA(VLOOKUP(I556,主动技能!$A:$B,2,FALSE),0)</f>
        <v>10100111</v>
      </c>
      <c r="M556">
        <f>_xlfn.IFNA(VLOOKUP(D556+1,角色属性概况!I:J,2,FALSE),999)</f>
        <v>45</v>
      </c>
      <c r="N556" s="1" t="s">
        <v>249</v>
      </c>
      <c r="O556" s="1">
        <f>VLOOKUP(E556,角色属性概况!Q:R,2,FALSE)</f>
        <v>9900</v>
      </c>
      <c r="P556" s="1">
        <v>0</v>
      </c>
      <c r="Q556" s="1">
        <v>0</v>
      </c>
    </row>
    <row r="557" spans="2:17" x14ac:dyDescent="0.15">
      <c r="B557" s="8" t="str">
        <f>VLOOKUP(G557,角色!A:B,2,FALSE)</f>
        <v>贝蒂</v>
      </c>
      <c r="C557" s="8" t="str">
        <f t="shared" si="58"/>
        <v>主动技能1</v>
      </c>
      <c r="D557" s="8">
        <f t="shared" si="60"/>
        <v>11</v>
      </c>
      <c r="E557" s="8">
        <f t="shared" si="61"/>
        <v>12</v>
      </c>
      <c r="F557" s="8">
        <f t="shared" si="62"/>
        <v>1</v>
      </c>
      <c r="G557" s="8">
        <f t="shared" si="59"/>
        <v>10</v>
      </c>
      <c r="H557" t="str">
        <f t="shared" si="63"/>
        <v>贝蒂主动技能1等级11</v>
      </c>
      <c r="I557" t="str">
        <f t="shared" si="64"/>
        <v>贝蒂主动技能1等级12</v>
      </c>
      <c r="J557" s="1">
        <v>551</v>
      </c>
      <c r="K557" s="1">
        <f>VLOOKUP(H557,主动技能!$A:$B,2,FALSE)</f>
        <v>10100111</v>
      </c>
      <c r="L557" s="1">
        <f>_xlfn.IFNA(VLOOKUP(I557,主动技能!$A:$B,2,FALSE),0)</f>
        <v>10100112</v>
      </c>
      <c r="M557">
        <f>_xlfn.IFNA(VLOOKUP(D557+1,角色属性概况!I:J,2,FALSE),999)</f>
        <v>50</v>
      </c>
      <c r="N557" s="1" t="s">
        <v>249</v>
      </c>
      <c r="O557" s="1">
        <f>VLOOKUP(E557,角色属性概况!Q:R,2,FALSE)</f>
        <v>14100</v>
      </c>
      <c r="P557" s="1">
        <v>0</v>
      </c>
      <c r="Q557" s="1">
        <v>0</v>
      </c>
    </row>
    <row r="558" spans="2:17" x14ac:dyDescent="0.15">
      <c r="B558" s="8" t="str">
        <f>VLOOKUP(G558,角色!A:B,2,FALSE)</f>
        <v>贝蒂</v>
      </c>
      <c r="C558" s="8" t="str">
        <f t="shared" si="58"/>
        <v>主动技能1</v>
      </c>
      <c r="D558" s="8">
        <f t="shared" si="60"/>
        <v>12</v>
      </c>
      <c r="E558" s="8">
        <f t="shared" si="61"/>
        <v>13</v>
      </c>
      <c r="F558" s="8">
        <f t="shared" si="62"/>
        <v>1</v>
      </c>
      <c r="G558" s="8">
        <f t="shared" si="59"/>
        <v>10</v>
      </c>
      <c r="H558" t="str">
        <f t="shared" si="63"/>
        <v>贝蒂主动技能1等级12</v>
      </c>
      <c r="I558" t="str">
        <f t="shared" si="64"/>
        <v>贝蒂主动技能1等级13</v>
      </c>
      <c r="J558" s="1">
        <v>552</v>
      </c>
      <c r="K558" s="1">
        <f>VLOOKUP(H558,主动技能!$A:$B,2,FALSE)</f>
        <v>10100112</v>
      </c>
      <c r="L558" s="1">
        <f>_xlfn.IFNA(VLOOKUP(I558,主动技能!$A:$B,2,FALSE),0)</f>
        <v>10100113</v>
      </c>
      <c r="M558">
        <f>_xlfn.IFNA(VLOOKUP(D558+1,角色属性概况!I:J,2,FALSE),999)</f>
        <v>55</v>
      </c>
      <c r="N558" s="1" t="s">
        <v>249</v>
      </c>
      <c r="O558" s="1">
        <f>VLOOKUP(E558,角色属性概况!Q:R,2,FALSE)</f>
        <v>20000</v>
      </c>
      <c r="P558" s="1">
        <v>0</v>
      </c>
      <c r="Q558" s="1">
        <v>0</v>
      </c>
    </row>
    <row r="559" spans="2:17" x14ac:dyDescent="0.15">
      <c r="B559" s="8" t="str">
        <f>VLOOKUP(G559,角色!A:B,2,FALSE)</f>
        <v>贝蒂</v>
      </c>
      <c r="C559" s="8" t="str">
        <f t="shared" si="58"/>
        <v>主动技能1</v>
      </c>
      <c r="D559" s="8">
        <f t="shared" si="60"/>
        <v>13</v>
      </c>
      <c r="E559" s="8">
        <f t="shared" si="61"/>
        <v>14</v>
      </c>
      <c r="F559" s="8">
        <f t="shared" si="62"/>
        <v>1</v>
      </c>
      <c r="G559" s="8">
        <f t="shared" si="59"/>
        <v>10</v>
      </c>
      <c r="H559" t="str">
        <f t="shared" si="63"/>
        <v>贝蒂主动技能1等级13</v>
      </c>
      <c r="I559" t="str">
        <f t="shared" si="64"/>
        <v>贝蒂主动技能1等级14</v>
      </c>
      <c r="J559" s="1">
        <v>553</v>
      </c>
      <c r="K559" s="1">
        <f>VLOOKUP(H559,主动技能!$A:$B,2,FALSE)</f>
        <v>10100113</v>
      </c>
      <c r="L559" s="1">
        <f>_xlfn.IFNA(VLOOKUP(I559,主动技能!$A:$B,2,FALSE),0)</f>
        <v>10100114</v>
      </c>
      <c r="M559">
        <f>_xlfn.IFNA(VLOOKUP(D559+1,角色属性概况!I:J,2,FALSE),999)</f>
        <v>60</v>
      </c>
      <c r="N559" s="1" t="s">
        <v>249</v>
      </c>
      <c r="O559" s="1">
        <f>VLOOKUP(E559,角色属性概况!Q:R,2,FALSE)</f>
        <v>28300</v>
      </c>
      <c r="P559" s="1">
        <v>0</v>
      </c>
      <c r="Q559" s="1">
        <v>0</v>
      </c>
    </row>
    <row r="560" spans="2:17" x14ac:dyDescent="0.15">
      <c r="B560" s="8" t="str">
        <f>VLOOKUP(G560,角色!A:B,2,FALSE)</f>
        <v>贝蒂</v>
      </c>
      <c r="C560" s="8" t="str">
        <f t="shared" si="58"/>
        <v>主动技能1</v>
      </c>
      <c r="D560" s="8">
        <f t="shared" si="60"/>
        <v>14</v>
      </c>
      <c r="E560" s="8">
        <f t="shared" si="61"/>
        <v>15</v>
      </c>
      <c r="F560" s="8">
        <f t="shared" si="62"/>
        <v>1</v>
      </c>
      <c r="G560" s="8">
        <f t="shared" si="59"/>
        <v>10</v>
      </c>
      <c r="H560" t="str">
        <f t="shared" si="63"/>
        <v>贝蒂主动技能1等级14</v>
      </c>
      <c r="I560" t="str">
        <f t="shared" si="64"/>
        <v>贝蒂主动技能1等级15</v>
      </c>
      <c r="J560" s="1">
        <v>554</v>
      </c>
      <c r="K560" s="1">
        <f>VLOOKUP(H560,主动技能!$A:$B,2,FALSE)</f>
        <v>10100114</v>
      </c>
      <c r="L560" s="1">
        <f>_xlfn.IFNA(VLOOKUP(I560,主动技能!$A:$B,2,FALSE),0)</f>
        <v>10100115</v>
      </c>
      <c r="M560">
        <f>_xlfn.IFNA(VLOOKUP(D560+1,角色属性概况!I:J,2,FALSE),999)</f>
        <v>65</v>
      </c>
      <c r="N560" s="1" t="s">
        <v>249</v>
      </c>
      <c r="O560" s="1">
        <f>VLOOKUP(E560,角色属性概况!Q:R,2,FALSE)</f>
        <v>40100</v>
      </c>
      <c r="P560" s="1">
        <v>0</v>
      </c>
      <c r="Q560" s="1">
        <v>0</v>
      </c>
    </row>
    <row r="561" spans="2:17" x14ac:dyDescent="0.15">
      <c r="B561" s="8" t="str">
        <f>VLOOKUP(G561,角色!A:B,2,FALSE)</f>
        <v>贝蒂</v>
      </c>
      <c r="C561" s="8" t="str">
        <f t="shared" si="58"/>
        <v>主动技能1</v>
      </c>
      <c r="D561" s="8">
        <f t="shared" si="60"/>
        <v>15</v>
      </c>
      <c r="E561" s="8">
        <f t="shared" si="61"/>
        <v>16</v>
      </c>
      <c r="F561" s="8">
        <f t="shared" si="62"/>
        <v>1</v>
      </c>
      <c r="G561" s="8">
        <f t="shared" si="59"/>
        <v>10</v>
      </c>
      <c r="H561" t="str">
        <f t="shared" si="63"/>
        <v>贝蒂主动技能1等级15</v>
      </c>
      <c r="I561" t="str">
        <f t="shared" si="64"/>
        <v>贝蒂主动技能1等级16</v>
      </c>
      <c r="J561" s="1">
        <v>555</v>
      </c>
      <c r="K561" s="1">
        <f>VLOOKUP(H561,主动技能!$A:$B,2,FALSE)</f>
        <v>10100115</v>
      </c>
      <c r="L561" s="1">
        <f>_xlfn.IFNA(VLOOKUP(I561,主动技能!$A:$B,2,FALSE),0)</f>
        <v>10100116</v>
      </c>
      <c r="M561">
        <f>_xlfn.IFNA(VLOOKUP(D561+1,角色属性概况!I:J,2,FALSE),999)</f>
        <v>70</v>
      </c>
      <c r="N561" s="1" t="s">
        <v>249</v>
      </c>
      <c r="O561" s="1">
        <f>VLOOKUP(E561,角色属性概况!Q:R,2,FALSE)</f>
        <v>56700</v>
      </c>
      <c r="P561" s="1">
        <v>0</v>
      </c>
      <c r="Q561" s="1">
        <v>0</v>
      </c>
    </row>
    <row r="562" spans="2:17" x14ac:dyDescent="0.15">
      <c r="B562" s="8" t="str">
        <f>VLOOKUP(G562,角色!A:B,2,FALSE)</f>
        <v>贝蒂</v>
      </c>
      <c r="C562" s="8" t="str">
        <f t="shared" si="58"/>
        <v>主动技能1</v>
      </c>
      <c r="D562" s="8">
        <f t="shared" si="60"/>
        <v>16</v>
      </c>
      <c r="E562" s="8">
        <f t="shared" si="61"/>
        <v>17</v>
      </c>
      <c r="F562" s="8">
        <f t="shared" si="62"/>
        <v>1</v>
      </c>
      <c r="G562" s="8">
        <f t="shared" si="59"/>
        <v>10</v>
      </c>
      <c r="H562" t="str">
        <f t="shared" si="63"/>
        <v>贝蒂主动技能1等级16</v>
      </c>
      <c r="I562" t="str">
        <f t="shared" si="64"/>
        <v>贝蒂主动技能1等级17</v>
      </c>
      <c r="J562" s="1">
        <v>556</v>
      </c>
      <c r="K562" s="1">
        <f>VLOOKUP(H562,主动技能!$A:$B,2,FALSE)</f>
        <v>10100116</v>
      </c>
      <c r="L562" s="1">
        <f>_xlfn.IFNA(VLOOKUP(I562,主动技能!$A:$B,2,FALSE),0)</f>
        <v>10100117</v>
      </c>
      <c r="M562">
        <f>_xlfn.IFNA(VLOOKUP(D562+1,角色属性概况!I:J,2,FALSE),999)</f>
        <v>75</v>
      </c>
      <c r="N562" s="1" t="s">
        <v>249</v>
      </c>
      <c r="O562" s="1">
        <f>VLOOKUP(E562,角色属性概况!Q:R,2,FALSE)</f>
        <v>80400</v>
      </c>
      <c r="P562" s="1">
        <v>0</v>
      </c>
      <c r="Q562" s="1">
        <v>0</v>
      </c>
    </row>
    <row r="563" spans="2:17" x14ac:dyDescent="0.15">
      <c r="B563" s="8" t="str">
        <f>VLOOKUP(G563,角色!A:B,2,FALSE)</f>
        <v>贝蒂</v>
      </c>
      <c r="C563" s="8" t="str">
        <f t="shared" si="58"/>
        <v>主动技能1</v>
      </c>
      <c r="D563" s="8">
        <f t="shared" si="60"/>
        <v>17</v>
      </c>
      <c r="E563" s="8">
        <f t="shared" si="61"/>
        <v>18</v>
      </c>
      <c r="F563" s="8">
        <f t="shared" si="62"/>
        <v>1</v>
      </c>
      <c r="G563" s="8">
        <f t="shared" si="59"/>
        <v>10</v>
      </c>
      <c r="H563" t="str">
        <f t="shared" si="63"/>
        <v>贝蒂主动技能1等级17</v>
      </c>
      <c r="I563" t="str">
        <f t="shared" si="64"/>
        <v>贝蒂主动技能1等级18</v>
      </c>
      <c r="J563" s="1">
        <v>557</v>
      </c>
      <c r="K563" s="1">
        <f>VLOOKUP(H563,主动技能!$A:$B,2,FALSE)</f>
        <v>10100117</v>
      </c>
      <c r="L563" s="1">
        <f>_xlfn.IFNA(VLOOKUP(I563,主动技能!$A:$B,2,FALSE),0)</f>
        <v>10100118</v>
      </c>
      <c r="M563">
        <f>_xlfn.IFNA(VLOOKUP(D563+1,角色属性概况!I:J,2,FALSE),999)</f>
        <v>80</v>
      </c>
      <c r="N563" s="1" t="s">
        <v>249</v>
      </c>
      <c r="O563" s="1">
        <f>VLOOKUP(E563,角色属性概况!Q:R,2,FALSE)</f>
        <v>113800</v>
      </c>
      <c r="P563" s="1">
        <v>0</v>
      </c>
      <c r="Q563" s="1">
        <v>0</v>
      </c>
    </row>
    <row r="564" spans="2:17" x14ac:dyDescent="0.15">
      <c r="B564" s="8" t="str">
        <f>VLOOKUP(G564,角色!A:B,2,FALSE)</f>
        <v>贝蒂</v>
      </c>
      <c r="C564" s="8" t="str">
        <f t="shared" si="58"/>
        <v>主动技能1</v>
      </c>
      <c r="D564" s="8">
        <f t="shared" si="60"/>
        <v>18</v>
      </c>
      <c r="E564" s="8">
        <f t="shared" si="61"/>
        <v>19</v>
      </c>
      <c r="F564" s="8">
        <f t="shared" si="62"/>
        <v>1</v>
      </c>
      <c r="G564" s="8">
        <f t="shared" si="59"/>
        <v>10</v>
      </c>
      <c r="H564" t="str">
        <f t="shared" si="63"/>
        <v>贝蒂主动技能1等级18</v>
      </c>
      <c r="I564" t="str">
        <f t="shared" si="64"/>
        <v>贝蒂主动技能1等级19</v>
      </c>
      <c r="J564" s="1">
        <v>558</v>
      </c>
      <c r="K564" s="1">
        <f>VLOOKUP(H564,主动技能!$A:$B,2,FALSE)</f>
        <v>10100118</v>
      </c>
      <c r="L564" s="1">
        <f>_xlfn.IFNA(VLOOKUP(I564,主动技能!$A:$B,2,FALSE),0)</f>
        <v>10100119</v>
      </c>
      <c r="M564">
        <f>_xlfn.IFNA(VLOOKUP(D564+1,角色属性概况!I:J,2,FALSE),999)</f>
        <v>85</v>
      </c>
      <c r="N564" s="1" t="s">
        <v>249</v>
      </c>
      <c r="O564" s="1">
        <f>VLOOKUP(E564,角色属性概况!Q:R,2,FALSE)</f>
        <v>161100</v>
      </c>
      <c r="P564" s="1">
        <v>0</v>
      </c>
      <c r="Q564" s="1">
        <v>0</v>
      </c>
    </row>
    <row r="565" spans="2:17" x14ac:dyDescent="0.15">
      <c r="B565" s="8" t="str">
        <f>VLOOKUP(G565,角色!A:B,2,FALSE)</f>
        <v>贝蒂</v>
      </c>
      <c r="C565" s="8" t="str">
        <f t="shared" si="58"/>
        <v>主动技能1</v>
      </c>
      <c r="D565" s="8">
        <f t="shared" si="60"/>
        <v>19</v>
      </c>
      <c r="E565" s="8">
        <f t="shared" si="61"/>
        <v>20</v>
      </c>
      <c r="F565" s="8">
        <f t="shared" si="62"/>
        <v>1</v>
      </c>
      <c r="G565" s="8">
        <f t="shared" si="59"/>
        <v>10</v>
      </c>
      <c r="H565" t="str">
        <f t="shared" si="63"/>
        <v>贝蒂主动技能1等级19</v>
      </c>
      <c r="I565" t="str">
        <f t="shared" si="64"/>
        <v>贝蒂主动技能1等级20</v>
      </c>
      <c r="J565" s="1">
        <v>559</v>
      </c>
      <c r="K565" s="1">
        <f>VLOOKUP(H565,主动技能!$A:$B,2,FALSE)</f>
        <v>10100119</v>
      </c>
      <c r="L565" s="1">
        <f>_xlfn.IFNA(VLOOKUP(I565,主动技能!$A:$B,2,FALSE),0)</f>
        <v>10100120</v>
      </c>
      <c r="M565">
        <f>_xlfn.IFNA(VLOOKUP(D565+1,角色属性概况!I:J,2,FALSE),999)</f>
        <v>90</v>
      </c>
      <c r="N565" s="1" t="s">
        <v>249</v>
      </c>
      <c r="O565" s="1">
        <f>VLOOKUP(E565,角色属性概况!Q:R,2,FALSE)</f>
        <v>228100</v>
      </c>
      <c r="P565" s="1">
        <v>0</v>
      </c>
      <c r="Q565" s="1">
        <v>0</v>
      </c>
    </row>
    <row r="566" spans="2:17" x14ac:dyDescent="0.15">
      <c r="B566" s="8" t="str">
        <f>VLOOKUP(G566,角色!A:B,2,FALSE)</f>
        <v>贝蒂</v>
      </c>
      <c r="C566" s="8" t="str">
        <f t="shared" si="58"/>
        <v>主动技能1</v>
      </c>
      <c r="D566" s="8">
        <f t="shared" si="60"/>
        <v>20</v>
      </c>
      <c r="E566" s="8">
        <f t="shared" si="61"/>
        <v>21</v>
      </c>
      <c r="F566" s="8">
        <f t="shared" si="62"/>
        <v>1</v>
      </c>
      <c r="G566" s="8">
        <f t="shared" si="59"/>
        <v>10</v>
      </c>
      <c r="H566" t="str">
        <f t="shared" si="63"/>
        <v>贝蒂主动技能1等级20</v>
      </c>
      <c r="I566" t="str">
        <f t="shared" si="64"/>
        <v>贝蒂主动技能1等级21</v>
      </c>
      <c r="J566" s="1">
        <v>560</v>
      </c>
      <c r="K566" s="1">
        <f>VLOOKUP(H566,主动技能!$A:$B,2,FALSE)</f>
        <v>10100120</v>
      </c>
      <c r="L566" s="1">
        <f>_xlfn.IFNA(VLOOKUP(I566,主动技能!$A:$B,2,FALSE),0)</f>
        <v>0</v>
      </c>
      <c r="M566">
        <f>_xlfn.IFNA(VLOOKUP(D566+1,角色属性概况!I:J,2,FALSE),999)</f>
        <v>100</v>
      </c>
      <c r="N566" s="1" t="s">
        <v>249</v>
      </c>
      <c r="O566" s="1">
        <f>VLOOKUP(E566,角色属性概况!Q:R,2,FALSE)</f>
        <v>780200</v>
      </c>
      <c r="P566" s="1">
        <v>0</v>
      </c>
      <c r="Q566" s="1">
        <v>0</v>
      </c>
    </row>
    <row r="567" spans="2:17" x14ac:dyDescent="0.15">
      <c r="B567" s="8" t="str">
        <f>VLOOKUP(G567,角色!A:B,2,FALSE)</f>
        <v>贝蒂</v>
      </c>
      <c r="C567" s="8" t="str">
        <f t="shared" si="58"/>
        <v>主动技能2</v>
      </c>
      <c r="D567" s="8">
        <f t="shared" si="60"/>
        <v>1</v>
      </c>
      <c r="E567" s="8">
        <f t="shared" si="61"/>
        <v>2</v>
      </c>
      <c r="F567" s="8">
        <f t="shared" si="62"/>
        <v>2</v>
      </c>
      <c r="G567" s="8">
        <f t="shared" si="59"/>
        <v>10</v>
      </c>
      <c r="H567" t="str">
        <f t="shared" si="63"/>
        <v>贝蒂主动技能2等级1</v>
      </c>
      <c r="I567" t="str">
        <f t="shared" si="64"/>
        <v>贝蒂主动技能2等级2</v>
      </c>
      <c r="J567" s="1">
        <v>561</v>
      </c>
      <c r="K567" s="1">
        <f>VLOOKUP(H567,主动技能!$A:$B,2,FALSE)</f>
        <v>10100201</v>
      </c>
      <c r="L567" s="1">
        <f>_xlfn.IFNA(VLOOKUP(I567,主动技能!$A:$B,2,FALSE),0)</f>
        <v>10100202</v>
      </c>
      <c r="M567">
        <f>_xlfn.IFNA(VLOOKUP(D567+1,角色属性概况!I:J,2,FALSE),999)</f>
        <v>2</v>
      </c>
      <c r="N567" s="1" t="s">
        <v>249</v>
      </c>
      <c r="O567" s="1">
        <f>VLOOKUP(E567,角色属性概况!Q:R,2,FALSE)</f>
        <v>500</v>
      </c>
      <c r="P567" s="1">
        <v>0</v>
      </c>
      <c r="Q567" s="1">
        <v>0</v>
      </c>
    </row>
    <row r="568" spans="2:17" x14ac:dyDescent="0.15">
      <c r="B568" s="8" t="str">
        <f>VLOOKUP(G568,角色!A:B,2,FALSE)</f>
        <v>贝蒂</v>
      </c>
      <c r="C568" s="8" t="str">
        <f t="shared" si="58"/>
        <v>主动技能2</v>
      </c>
      <c r="D568" s="8">
        <f t="shared" si="60"/>
        <v>2</v>
      </c>
      <c r="E568" s="8">
        <f t="shared" si="61"/>
        <v>3</v>
      </c>
      <c r="F568" s="8">
        <f t="shared" si="62"/>
        <v>2</v>
      </c>
      <c r="G568" s="8">
        <f t="shared" si="59"/>
        <v>10</v>
      </c>
      <c r="H568" t="str">
        <f t="shared" si="63"/>
        <v>贝蒂主动技能2等级2</v>
      </c>
      <c r="I568" t="str">
        <f t="shared" si="64"/>
        <v>贝蒂主动技能2等级3</v>
      </c>
      <c r="J568" s="1">
        <v>562</v>
      </c>
      <c r="K568" s="1">
        <f>VLOOKUP(H568,主动技能!$A:$B,2,FALSE)</f>
        <v>10100202</v>
      </c>
      <c r="L568" s="1">
        <f>_xlfn.IFNA(VLOOKUP(I568,主动技能!$A:$B,2,FALSE),0)</f>
        <v>10100203</v>
      </c>
      <c r="M568">
        <f>_xlfn.IFNA(VLOOKUP(D568+1,角色属性概况!I:J,2,FALSE),999)</f>
        <v>5</v>
      </c>
      <c r="N568" s="1" t="s">
        <v>249</v>
      </c>
      <c r="O568" s="1">
        <f>VLOOKUP(E568,角色属性概况!Q:R,2,FALSE)</f>
        <v>600</v>
      </c>
      <c r="P568" s="1">
        <v>0</v>
      </c>
      <c r="Q568" s="1">
        <v>0</v>
      </c>
    </row>
    <row r="569" spans="2:17" x14ac:dyDescent="0.15">
      <c r="B569" s="8" t="str">
        <f>VLOOKUP(G569,角色!A:B,2,FALSE)</f>
        <v>贝蒂</v>
      </c>
      <c r="C569" s="8" t="str">
        <f t="shared" si="58"/>
        <v>主动技能2</v>
      </c>
      <c r="D569" s="8">
        <f t="shared" si="60"/>
        <v>3</v>
      </c>
      <c r="E569" s="8">
        <f t="shared" si="61"/>
        <v>4</v>
      </c>
      <c r="F569" s="8">
        <f t="shared" si="62"/>
        <v>2</v>
      </c>
      <c r="G569" s="8">
        <f t="shared" si="59"/>
        <v>10</v>
      </c>
      <c r="H569" t="str">
        <f t="shared" si="63"/>
        <v>贝蒂主动技能2等级3</v>
      </c>
      <c r="I569" t="str">
        <f t="shared" si="64"/>
        <v>贝蒂主动技能2等级4</v>
      </c>
      <c r="J569" s="1">
        <v>563</v>
      </c>
      <c r="K569" s="1">
        <f>VLOOKUP(H569,主动技能!$A:$B,2,FALSE)</f>
        <v>10100203</v>
      </c>
      <c r="L569" s="1">
        <f>_xlfn.IFNA(VLOOKUP(I569,主动技能!$A:$B,2,FALSE),0)</f>
        <v>10100204</v>
      </c>
      <c r="M569">
        <f>_xlfn.IFNA(VLOOKUP(D569+1,角色属性概况!I:J,2,FALSE),999)</f>
        <v>10</v>
      </c>
      <c r="N569" s="1" t="s">
        <v>249</v>
      </c>
      <c r="O569" s="1">
        <f>VLOOKUP(E569,角色属性概况!Q:R,2,FALSE)</f>
        <v>800</v>
      </c>
      <c r="P569" s="1">
        <v>0</v>
      </c>
      <c r="Q569" s="1">
        <v>0</v>
      </c>
    </row>
    <row r="570" spans="2:17" x14ac:dyDescent="0.15">
      <c r="B570" s="8" t="str">
        <f>VLOOKUP(G570,角色!A:B,2,FALSE)</f>
        <v>贝蒂</v>
      </c>
      <c r="C570" s="8" t="str">
        <f t="shared" si="58"/>
        <v>主动技能2</v>
      </c>
      <c r="D570" s="8">
        <f t="shared" si="60"/>
        <v>4</v>
      </c>
      <c r="E570" s="8">
        <f t="shared" si="61"/>
        <v>5</v>
      </c>
      <c r="F570" s="8">
        <f t="shared" si="62"/>
        <v>2</v>
      </c>
      <c r="G570" s="8">
        <f t="shared" si="59"/>
        <v>10</v>
      </c>
      <c r="H570" t="str">
        <f t="shared" si="63"/>
        <v>贝蒂主动技能2等级4</v>
      </c>
      <c r="I570" t="str">
        <f t="shared" si="64"/>
        <v>贝蒂主动技能2等级5</v>
      </c>
      <c r="J570" s="1">
        <v>564</v>
      </c>
      <c r="K570" s="1">
        <f>VLOOKUP(H570,主动技能!$A:$B,2,FALSE)</f>
        <v>10100204</v>
      </c>
      <c r="L570" s="1">
        <f>_xlfn.IFNA(VLOOKUP(I570,主动技能!$A:$B,2,FALSE),0)</f>
        <v>10100205</v>
      </c>
      <c r="M570">
        <f>_xlfn.IFNA(VLOOKUP(D570+1,角色属性概况!I:J,2,FALSE),999)</f>
        <v>15</v>
      </c>
      <c r="N570" s="1" t="s">
        <v>249</v>
      </c>
      <c r="O570" s="1">
        <f>VLOOKUP(E570,角色属性概况!Q:R,2,FALSE)</f>
        <v>1200</v>
      </c>
      <c r="P570" s="1">
        <v>0</v>
      </c>
      <c r="Q570" s="1">
        <v>0</v>
      </c>
    </row>
    <row r="571" spans="2:17" x14ac:dyDescent="0.15">
      <c r="B571" s="8" t="str">
        <f>VLOOKUP(G571,角色!A:B,2,FALSE)</f>
        <v>贝蒂</v>
      </c>
      <c r="C571" s="8" t="str">
        <f t="shared" si="58"/>
        <v>主动技能2</v>
      </c>
      <c r="D571" s="8">
        <f t="shared" si="60"/>
        <v>5</v>
      </c>
      <c r="E571" s="8">
        <f t="shared" si="61"/>
        <v>6</v>
      </c>
      <c r="F571" s="8">
        <f t="shared" si="62"/>
        <v>2</v>
      </c>
      <c r="G571" s="8">
        <f t="shared" si="59"/>
        <v>10</v>
      </c>
      <c r="H571" t="str">
        <f t="shared" si="63"/>
        <v>贝蒂主动技能2等级5</v>
      </c>
      <c r="I571" t="str">
        <f t="shared" si="64"/>
        <v>贝蒂主动技能2等级6</v>
      </c>
      <c r="J571" s="1">
        <v>565</v>
      </c>
      <c r="K571" s="1">
        <f>VLOOKUP(H571,主动技能!$A:$B,2,FALSE)</f>
        <v>10100205</v>
      </c>
      <c r="L571" s="1">
        <f>_xlfn.IFNA(VLOOKUP(I571,主动技能!$A:$B,2,FALSE),0)</f>
        <v>10100206</v>
      </c>
      <c r="M571">
        <f>_xlfn.IFNA(VLOOKUP(D571+1,角色属性概况!I:J,2,FALSE),999)</f>
        <v>20</v>
      </c>
      <c r="N571" s="1" t="s">
        <v>249</v>
      </c>
      <c r="O571" s="1">
        <f>VLOOKUP(E571,角色属性概况!Q:R,2,FALSE)</f>
        <v>1700</v>
      </c>
      <c r="P571" s="1">
        <v>0</v>
      </c>
      <c r="Q571" s="1">
        <v>0</v>
      </c>
    </row>
    <row r="572" spans="2:17" x14ac:dyDescent="0.15">
      <c r="B572" s="8" t="str">
        <f>VLOOKUP(G572,角色!A:B,2,FALSE)</f>
        <v>贝蒂</v>
      </c>
      <c r="C572" s="8" t="str">
        <f t="shared" si="58"/>
        <v>主动技能2</v>
      </c>
      <c r="D572" s="8">
        <f t="shared" si="60"/>
        <v>6</v>
      </c>
      <c r="E572" s="8">
        <f t="shared" si="61"/>
        <v>7</v>
      </c>
      <c r="F572" s="8">
        <f t="shared" si="62"/>
        <v>2</v>
      </c>
      <c r="G572" s="8">
        <f t="shared" si="59"/>
        <v>10</v>
      </c>
      <c r="H572" t="str">
        <f t="shared" si="63"/>
        <v>贝蒂主动技能2等级6</v>
      </c>
      <c r="I572" t="str">
        <f t="shared" si="64"/>
        <v>贝蒂主动技能2等级7</v>
      </c>
      <c r="J572" s="1">
        <v>566</v>
      </c>
      <c r="K572" s="1">
        <f>VLOOKUP(H572,主动技能!$A:$B,2,FALSE)</f>
        <v>10100206</v>
      </c>
      <c r="L572" s="1">
        <f>_xlfn.IFNA(VLOOKUP(I572,主动技能!$A:$B,2,FALSE),0)</f>
        <v>10100207</v>
      </c>
      <c r="M572">
        <f>_xlfn.IFNA(VLOOKUP(D572+1,角色属性概况!I:J,2,FALSE),999)</f>
        <v>25</v>
      </c>
      <c r="N572" s="1" t="s">
        <v>249</v>
      </c>
      <c r="O572" s="1">
        <f>VLOOKUP(E572,角色属性概况!Q:R,2,FALSE)</f>
        <v>2400</v>
      </c>
      <c r="P572" s="1">
        <v>0</v>
      </c>
      <c r="Q572" s="1">
        <v>0</v>
      </c>
    </row>
    <row r="573" spans="2:17" x14ac:dyDescent="0.15">
      <c r="B573" s="8" t="str">
        <f>VLOOKUP(G573,角色!A:B,2,FALSE)</f>
        <v>贝蒂</v>
      </c>
      <c r="C573" s="8" t="str">
        <f t="shared" si="58"/>
        <v>主动技能2</v>
      </c>
      <c r="D573" s="8">
        <f t="shared" si="60"/>
        <v>7</v>
      </c>
      <c r="E573" s="8">
        <f t="shared" si="61"/>
        <v>8</v>
      </c>
      <c r="F573" s="8">
        <f t="shared" si="62"/>
        <v>2</v>
      </c>
      <c r="G573" s="8">
        <f t="shared" si="59"/>
        <v>10</v>
      </c>
      <c r="H573" t="str">
        <f t="shared" si="63"/>
        <v>贝蒂主动技能2等级7</v>
      </c>
      <c r="I573" t="str">
        <f t="shared" si="64"/>
        <v>贝蒂主动技能2等级8</v>
      </c>
      <c r="J573" s="1">
        <v>567</v>
      </c>
      <c r="K573" s="1">
        <f>VLOOKUP(H573,主动技能!$A:$B,2,FALSE)</f>
        <v>10100207</v>
      </c>
      <c r="L573" s="1">
        <f>_xlfn.IFNA(VLOOKUP(I573,主动技能!$A:$B,2,FALSE),0)</f>
        <v>10100208</v>
      </c>
      <c r="M573">
        <f>_xlfn.IFNA(VLOOKUP(D573+1,角色属性概况!I:J,2,FALSE),999)</f>
        <v>30</v>
      </c>
      <c r="N573" s="1" t="s">
        <v>249</v>
      </c>
      <c r="O573" s="1">
        <f>VLOOKUP(E573,角色属性概况!Q:R,2,FALSE)</f>
        <v>3500</v>
      </c>
      <c r="P573" s="1">
        <v>0</v>
      </c>
      <c r="Q573" s="1">
        <v>0</v>
      </c>
    </row>
    <row r="574" spans="2:17" x14ac:dyDescent="0.15">
      <c r="B574" s="8" t="str">
        <f>VLOOKUP(G574,角色!A:B,2,FALSE)</f>
        <v>贝蒂</v>
      </c>
      <c r="C574" s="8" t="str">
        <f t="shared" si="58"/>
        <v>主动技能2</v>
      </c>
      <c r="D574" s="8">
        <f t="shared" si="60"/>
        <v>8</v>
      </c>
      <c r="E574" s="8">
        <f t="shared" si="61"/>
        <v>9</v>
      </c>
      <c r="F574" s="8">
        <f t="shared" si="62"/>
        <v>2</v>
      </c>
      <c r="G574" s="8">
        <f t="shared" si="59"/>
        <v>10</v>
      </c>
      <c r="H574" t="str">
        <f t="shared" si="63"/>
        <v>贝蒂主动技能2等级8</v>
      </c>
      <c r="I574" t="str">
        <f t="shared" si="64"/>
        <v>贝蒂主动技能2等级9</v>
      </c>
      <c r="J574" s="1">
        <v>568</v>
      </c>
      <c r="K574" s="1">
        <f>VLOOKUP(H574,主动技能!$A:$B,2,FALSE)</f>
        <v>10100208</v>
      </c>
      <c r="L574" s="1">
        <f>_xlfn.IFNA(VLOOKUP(I574,主动技能!$A:$B,2,FALSE),0)</f>
        <v>10100209</v>
      </c>
      <c r="M574">
        <f>_xlfn.IFNA(VLOOKUP(D574+1,角色属性概况!I:J,2,FALSE),999)</f>
        <v>35</v>
      </c>
      <c r="N574" s="1" t="s">
        <v>249</v>
      </c>
      <c r="O574" s="1">
        <f>VLOOKUP(E574,角色属性概况!Q:R,2,FALSE)</f>
        <v>4900</v>
      </c>
      <c r="P574" s="1">
        <v>0</v>
      </c>
      <c r="Q574" s="1">
        <v>0</v>
      </c>
    </row>
    <row r="575" spans="2:17" x14ac:dyDescent="0.15">
      <c r="B575" s="8" t="str">
        <f>VLOOKUP(G575,角色!A:B,2,FALSE)</f>
        <v>贝蒂</v>
      </c>
      <c r="C575" s="8" t="str">
        <f t="shared" si="58"/>
        <v>主动技能2</v>
      </c>
      <c r="D575" s="8">
        <f t="shared" si="60"/>
        <v>9</v>
      </c>
      <c r="E575" s="8">
        <f t="shared" si="61"/>
        <v>10</v>
      </c>
      <c r="F575" s="8">
        <f t="shared" si="62"/>
        <v>2</v>
      </c>
      <c r="G575" s="8">
        <f t="shared" si="59"/>
        <v>10</v>
      </c>
      <c r="H575" t="str">
        <f t="shared" si="63"/>
        <v>贝蒂主动技能2等级9</v>
      </c>
      <c r="I575" t="str">
        <f t="shared" si="64"/>
        <v>贝蒂主动技能2等级10</v>
      </c>
      <c r="J575" s="1">
        <v>569</v>
      </c>
      <c r="K575" s="1">
        <f>VLOOKUP(H575,主动技能!$A:$B,2,FALSE)</f>
        <v>10100209</v>
      </c>
      <c r="L575" s="1">
        <f>_xlfn.IFNA(VLOOKUP(I575,主动技能!$A:$B,2,FALSE),0)</f>
        <v>10100210</v>
      </c>
      <c r="M575">
        <f>_xlfn.IFNA(VLOOKUP(D575+1,角色属性概况!I:J,2,FALSE),999)</f>
        <v>40</v>
      </c>
      <c r="N575" s="1" t="s">
        <v>249</v>
      </c>
      <c r="O575" s="1">
        <f>VLOOKUP(E575,角色属性概况!Q:R,2,FALSE)</f>
        <v>7000</v>
      </c>
      <c r="P575" s="1">
        <v>0</v>
      </c>
      <c r="Q575" s="1">
        <v>0</v>
      </c>
    </row>
    <row r="576" spans="2:17" x14ac:dyDescent="0.15">
      <c r="B576" s="8" t="str">
        <f>VLOOKUP(G576,角色!A:B,2,FALSE)</f>
        <v>贝蒂</v>
      </c>
      <c r="C576" s="8" t="str">
        <f t="shared" si="58"/>
        <v>主动技能2</v>
      </c>
      <c r="D576" s="8">
        <f t="shared" si="60"/>
        <v>10</v>
      </c>
      <c r="E576" s="8">
        <f t="shared" si="61"/>
        <v>11</v>
      </c>
      <c r="F576" s="8">
        <f t="shared" si="62"/>
        <v>2</v>
      </c>
      <c r="G576" s="8">
        <f t="shared" si="59"/>
        <v>10</v>
      </c>
      <c r="H576" t="str">
        <f t="shared" si="63"/>
        <v>贝蒂主动技能2等级10</v>
      </c>
      <c r="I576" t="str">
        <f t="shared" si="64"/>
        <v>贝蒂主动技能2等级11</v>
      </c>
      <c r="J576" s="1">
        <v>570</v>
      </c>
      <c r="K576" s="1">
        <f>VLOOKUP(H576,主动技能!$A:$B,2,FALSE)</f>
        <v>10100210</v>
      </c>
      <c r="L576" s="1">
        <f>_xlfn.IFNA(VLOOKUP(I576,主动技能!$A:$B,2,FALSE),0)</f>
        <v>10100211</v>
      </c>
      <c r="M576">
        <f>_xlfn.IFNA(VLOOKUP(D576+1,角色属性概况!I:J,2,FALSE),999)</f>
        <v>45</v>
      </c>
      <c r="N576" s="1" t="s">
        <v>249</v>
      </c>
      <c r="O576" s="1">
        <f>VLOOKUP(E576,角色属性概况!Q:R,2,FALSE)</f>
        <v>9900</v>
      </c>
      <c r="P576" s="1">
        <v>0</v>
      </c>
      <c r="Q576" s="1">
        <v>0</v>
      </c>
    </row>
    <row r="577" spans="2:17" x14ac:dyDescent="0.15">
      <c r="B577" s="8" t="str">
        <f>VLOOKUP(G577,角色!A:B,2,FALSE)</f>
        <v>贝蒂</v>
      </c>
      <c r="C577" s="8" t="str">
        <f t="shared" si="58"/>
        <v>主动技能2</v>
      </c>
      <c r="D577" s="8">
        <f t="shared" si="60"/>
        <v>11</v>
      </c>
      <c r="E577" s="8">
        <f t="shared" si="61"/>
        <v>12</v>
      </c>
      <c r="F577" s="8">
        <f t="shared" si="62"/>
        <v>2</v>
      </c>
      <c r="G577" s="8">
        <f t="shared" si="59"/>
        <v>10</v>
      </c>
      <c r="H577" t="str">
        <f t="shared" si="63"/>
        <v>贝蒂主动技能2等级11</v>
      </c>
      <c r="I577" t="str">
        <f t="shared" si="64"/>
        <v>贝蒂主动技能2等级12</v>
      </c>
      <c r="J577" s="1">
        <v>571</v>
      </c>
      <c r="K577" s="1">
        <f>VLOOKUP(H577,主动技能!$A:$B,2,FALSE)</f>
        <v>10100211</v>
      </c>
      <c r="L577" s="1">
        <f>_xlfn.IFNA(VLOOKUP(I577,主动技能!$A:$B,2,FALSE),0)</f>
        <v>10100212</v>
      </c>
      <c r="M577">
        <f>_xlfn.IFNA(VLOOKUP(D577+1,角色属性概况!I:J,2,FALSE),999)</f>
        <v>50</v>
      </c>
      <c r="N577" s="1" t="s">
        <v>249</v>
      </c>
      <c r="O577" s="1">
        <f>VLOOKUP(E577,角色属性概况!Q:R,2,FALSE)</f>
        <v>14100</v>
      </c>
      <c r="P577" s="1">
        <v>0</v>
      </c>
      <c r="Q577" s="1">
        <v>0</v>
      </c>
    </row>
    <row r="578" spans="2:17" x14ac:dyDescent="0.15">
      <c r="B578" s="8" t="str">
        <f>VLOOKUP(G578,角色!A:B,2,FALSE)</f>
        <v>贝蒂</v>
      </c>
      <c r="C578" s="8" t="str">
        <f t="shared" si="58"/>
        <v>主动技能2</v>
      </c>
      <c r="D578" s="8">
        <f t="shared" si="60"/>
        <v>12</v>
      </c>
      <c r="E578" s="8">
        <f t="shared" si="61"/>
        <v>13</v>
      </c>
      <c r="F578" s="8">
        <f t="shared" si="62"/>
        <v>2</v>
      </c>
      <c r="G578" s="8">
        <f t="shared" si="59"/>
        <v>10</v>
      </c>
      <c r="H578" t="str">
        <f t="shared" si="63"/>
        <v>贝蒂主动技能2等级12</v>
      </c>
      <c r="I578" t="str">
        <f t="shared" si="64"/>
        <v>贝蒂主动技能2等级13</v>
      </c>
      <c r="J578" s="1">
        <v>572</v>
      </c>
      <c r="K578" s="1">
        <f>VLOOKUP(H578,主动技能!$A:$B,2,FALSE)</f>
        <v>10100212</v>
      </c>
      <c r="L578" s="1">
        <f>_xlfn.IFNA(VLOOKUP(I578,主动技能!$A:$B,2,FALSE),0)</f>
        <v>10100213</v>
      </c>
      <c r="M578">
        <f>_xlfn.IFNA(VLOOKUP(D578+1,角色属性概况!I:J,2,FALSE),999)</f>
        <v>55</v>
      </c>
      <c r="N578" s="1" t="s">
        <v>249</v>
      </c>
      <c r="O578" s="1">
        <f>VLOOKUP(E578,角色属性概况!Q:R,2,FALSE)</f>
        <v>20000</v>
      </c>
      <c r="P578" s="1">
        <v>0</v>
      </c>
      <c r="Q578" s="1">
        <v>0</v>
      </c>
    </row>
    <row r="579" spans="2:17" x14ac:dyDescent="0.15">
      <c r="B579" s="8" t="str">
        <f>VLOOKUP(G579,角色!A:B,2,FALSE)</f>
        <v>贝蒂</v>
      </c>
      <c r="C579" s="8" t="str">
        <f t="shared" si="58"/>
        <v>主动技能2</v>
      </c>
      <c r="D579" s="8">
        <f t="shared" si="60"/>
        <v>13</v>
      </c>
      <c r="E579" s="8">
        <f t="shared" si="61"/>
        <v>14</v>
      </c>
      <c r="F579" s="8">
        <f t="shared" si="62"/>
        <v>2</v>
      </c>
      <c r="G579" s="8">
        <f t="shared" si="59"/>
        <v>10</v>
      </c>
      <c r="H579" t="str">
        <f t="shared" si="63"/>
        <v>贝蒂主动技能2等级13</v>
      </c>
      <c r="I579" t="str">
        <f t="shared" si="64"/>
        <v>贝蒂主动技能2等级14</v>
      </c>
      <c r="J579" s="1">
        <v>573</v>
      </c>
      <c r="K579" s="1">
        <f>VLOOKUP(H579,主动技能!$A:$B,2,FALSE)</f>
        <v>10100213</v>
      </c>
      <c r="L579" s="1">
        <f>_xlfn.IFNA(VLOOKUP(I579,主动技能!$A:$B,2,FALSE),0)</f>
        <v>10100214</v>
      </c>
      <c r="M579">
        <f>_xlfn.IFNA(VLOOKUP(D579+1,角色属性概况!I:J,2,FALSE),999)</f>
        <v>60</v>
      </c>
      <c r="N579" s="1" t="s">
        <v>249</v>
      </c>
      <c r="O579" s="1">
        <f>VLOOKUP(E579,角色属性概况!Q:R,2,FALSE)</f>
        <v>28300</v>
      </c>
      <c r="P579" s="1">
        <v>0</v>
      </c>
      <c r="Q579" s="1">
        <v>0</v>
      </c>
    </row>
    <row r="580" spans="2:17" x14ac:dyDescent="0.15">
      <c r="B580" s="8" t="str">
        <f>VLOOKUP(G580,角色!A:B,2,FALSE)</f>
        <v>贝蒂</v>
      </c>
      <c r="C580" s="8" t="str">
        <f t="shared" si="58"/>
        <v>主动技能2</v>
      </c>
      <c r="D580" s="8">
        <f t="shared" si="60"/>
        <v>14</v>
      </c>
      <c r="E580" s="8">
        <f t="shared" si="61"/>
        <v>15</v>
      </c>
      <c r="F580" s="8">
        <f t="shared" si="62"/>
        <v>2</v>
      </c>
      <c r="G580" s="8">
        <f t="shared" si="59"/>
        <v>10</v>
      </c>
      <c r="H580" t="str">
        <f t="shared" si="63"/>
        <v>贝蒂主动技能2等级14</v>
      </c>
      <c r="I580" t="str">
        <f t="shared" si="64"/>
        <v>贝蒂主动技能2等级15</v>
      </c>
      <c r="J580" s="1">
        <v>574</v>
      </c>
      <c r="K580" s="1">
        <f>VLOOKUP(H580,主动技能!$A:$B,2,FALSE)</f>
        <v>10100214</v>
      </c>
      <c r="L580" s="1">
        <f>_xlfn.IFNA(VLOOKUP(I580,主动技能!$A:$B,2,FALSE),0)</f>
        <v>10100215</v>
      </c>
      <c r="M580">
        <f>_xlfn.IFNA(VLOOKUP(D580+1,角色属性概况!I:J,2,FALSE),999)</f>
        <v>65</v>
      </c>
      <c r="N580" s="1" t="s">
        <v>249</v>
      </c>
      <c r="O580" s="1">
        <f>VLOOKUP(E580,角色属性概况!Q:R,2,FALSE)</f>
        <v>40100</v>
      </c>
      <c r="P580" s="1">
        <v>0</v>
      </c>
      <c r="Q580" s="1">
        <v>0</v>
      </c>
    </row>
    <row r="581" spans="2:17" x14ac:dyDescent="0.15">
      <c r="B581" s="8" t="str">
        <f>VLOOKUP(G581,角色!A:B,2,FALSE)</f>
        <v>贝蒂</v>
      </c>
      <c r="C581" s="8" t="str">
        <f t="shared" si="58"/>
        <v>主动技能2</v>
      </c>
      <c r="D581" s="8">
        <f t="shared" si="60"/>
        <v>15</v>
      </c>
      <c r="E581" s="8">
        <f t="shared" si="61"/>
        <v>16</v>
      </c>
      <c r="F581" s="8">
        <f t="shared" si="62"/>
        <v>2</v>
      </c>
      <c r="G581" s="8">
        <f t="shared" si="59"/>
        <v>10</v>
      </c>
      <c r="H581" t="str">
        <f t="shared" si="63"/>
        <v>贝蒂主动技能2等级15</v>
      </c>
      <c r="I581" t="str">
        <f t="shared" si="64"/>
        <v>贝蒂主动技能2等级16</v>
      </c>
      <c r="J581" s="1">
        <v>575</v>
      </c>
      <c r="K581" s="1">
        <f>VLOOKUP(H581,主动技能!$A:$B,2,FALSE)</f>
        <v>10100215</v>
      </c>
      <c r="L581" s="1">
        <f>_xlfn.IFNA(VLOOKUP(I581,主动技能!$A:$B,2,FALSE),0)</f>
        <v>10100216</v>
      </c>
      <c r="M581">
        <f>_xlfn.IFNA(VLOOKUP(D581+1,角色属性概况!I:J,2,FALSE),999)</f>
        <v>70</v>
      </c>
      <c r="N581" s="1" t="s">
        <v>249</v>
      </c>
      <c r="O581" s="1">
        <f>VLOOKUP(E581,角色属性概况!Q:R,2,FALSE)</f>
        <v>56700</v>
      </c>
      <c r="P581" s="1">
        <v>0</v>
      </c>
      <c r="Q581" s="1">
        <v>0</v>
      </c>
    </row>
    <row r="582" spans="2:17" x14ac:dyDescent="0.15">
      <c r="B582" s="8" t="str">
        <f>VLOOKUP(G582,角色!A:B,2,FALSE)</f>
        <v>贝蒂</v>
      </c>
      <c r="C582" s="8" t="str">
        <f t="shared" si="58"/>
        <v>主动技能2</v>
      </c>
      <c r="D582" s="8">
        <f t="shared" si="60"/>
        <v>16</v>
      </c>
      <c r="E582" s="8">
        <f t="shared" si="61"/>
        <v>17</v>
      </c>
      <c r="F582" s="8">
        <f t="shared" si="62"/>
        <v>2</v>
      </c>
      <c r="G582" s="8">
        <f t="shared" si="59"/>
        <v>10</v>
      </c>
      <c r="H582" t="str">
        <f t="shared" si="63"/>
        <v>贝蒂主动技能2等级16</v>
      </c>
      <c r="I582" t="str">
        <f t="shared" si="64"/>
        <v>贝蒂主动技能2等级17</v>
      </c>
      <c r="J582" s="1">
        <v>576</v>
      </c>
      <c r="K582" s="1">
        <f>VLOOKUP(H582,主动技能!$A:$B,2,FALSE)</f>
        <v>10100216</v>
      </c>
      <c r="L582" s="1">
        <f>_xlfn.IFNA(VLOOKUP(I582,主动技能!$A:$B,2,FALSE),0)</f>
        <v>10100217</v>
      </c>
      <c r="M582">
        <f>_xlfn.IFNA(VLOOKUP(D582+1,角色属性概况!I:J,2,FALSE),999)</f>
        <v>75</v>
      </c>
      <c r="N582" s="1" t="s">
        <v>249</v>
      </c>
      <c r="O582" s="1">
        <f>VLOOKUP(E582,角色属性概况!Q:R,2,FALSE)</f>
        <v>80400</v>
      </c>
      <c r="P582" s="1">
        <v>0</v>
      </c>
      <c r="Q582" s="1">
        <v>0</v>
      </c>
    </row>
    <row r="583" spans="2:17" x14ac:dyDescent="0.15">
      <c r="B583" s="8" t="str">
        <f>VLOOKUP(G583,角色!A:B,2,FALSE)</f>
        <v>贝蒂</v>
      </c>
      <c r="C583" s="8" t="str">
        <f t="shared" si="58"/>
        <v>主动技能2</v>
      </c>
      <c r="D583" s="8">
        <f t="shared" si="60"/>
        <v>17</v>
      </c>
      <c r="E583" s="8">
        <f t="shared" si="61"/>
        <v>18</v>
      </c>
      <c r="F583" s="8">
        <f t="shared" si="62"/>
        <v>2</v>
      </c>
      <c r="G583" s="8">
        <f t="shared" si="59"/>
        <v>10</v>
      </c>
      <c r="H583" t="str">
        <f t="shared" si="63"/>
        <v>贝蒂主动技能2等级17</v>
      </c>
      <c r="I583" t="str">
        <f t="shared" si="64"/>
        <v>贝蒂主动技能2等级18</v>
      </c>
      <c r="J583" s="1">
        <v>577</v>
      </c>
      <c r="K583" s="1">
        <f>VLOOKUP(H583,主动技能!$A:$B,2,FALSE)</f>
        <v>10100217</v>
      </c>
      <c r="L583" s="1">
        <f>_xlfn.IFNA(VLOOKUP(I583,主动技能!$A:$B,2,FALSE),0)</f>
        <v>10100218</v>
      </c>
      <c r="M583">
        <f>_xlfn.IFNA(VLOOKUP(D583+1,角色属性概况!I:J,2,FALSE),999)</f>
        <v>80</v>
      </c>
      <c r="N583" s="1" t="s">
        <v>249</v>
      </c>
      <c r="O583" s="1">
        <f>VLOOKUP(E583,角色属性概况!Q:R,2,FALSE)</f>
        <v>113800</v>
      </c>
      <c r="P583" s="1">
        <v>0</v>
      </c>
      <c r="Q583" s="1">
        <v>0</v>
      </c>
    </row>
    <row r="584" spans="2:17" x14ac:dyDescent="0.15">
      <c r="B584" s="8" t="str">
        <f>VLOOKUP(G584,角色!A:B,2,FALSE)</f>
        <v>贝蒂</v>
      </c>
      <c r="C584" s="8" t="str">
        <f t="shared" ref="C584:C647" si="65">C$4&amp;F584</f>
        <v>主动技能2</v>
      </c>
      <c r="D584" s="8">
        <f t="shared" si="60"/>
        <v>18</v>
      </c>
      <c r="E584" s="8">
        <f t="shared" si="61"/>
        <v>19</v>
      </c>
      <c r="F584" s="8">
        <f t="shared" si="62"/>
        <v>2</v>
      </c>
      <c r="G584" s="8">
        <f t="shared" ref="G584:G647" si="66">IF((F584=1)*(D584=1),G583+1,G583)</f>
        <v>10</v>
      </c>
      <c r="H584" t="str">
        <f t="shared" si="63"/>
        <v>贝蒂主动技能2等级18</v>
      </c>
      <c r="I584" t="str">
        <f t="shared" si="64"/>
        <v>贝蒂主动技能2等级19</v>
      </c>
      <c r="J584" s="1">
        <v>578</v>
      </c>
      <c r="K584" s="1">
        <f>VLOOKUP(H584,主动技能!$A:$B,2,FALSE)</f>
        <v>10100218</v>
      </c>
      <c r="L584" s="1">
        <f>_xlfn.IFNA(VLOOKUP(I584,主动技能!$A:$B,2,FALSE),0)</f>
        <v>10100219</v>
      </c>
      <c r="M584">
        <f>_xlfn.IFNA(VLOOKUP(D584+1,角色属性概况!I:J,2,FALSE),999)</f>
        <v>85</v>
      </c>
      <c r="N584" s="1" t="s">
        <v>249</v>
      </c>
      <c r="O584" s="1">
        <f>VLOOKUP(E584,角色属性概况!Q:R,2,FALSE)</f>
        <v>161100</v>
      </c>
      <c r="P584" s="1">
        <v>0</v>
      </c>
      <c r="Q584" s="1">
        <v>0</v>
      </c>
    </row>
    <row r="585" spans="2:17" x14ac:dyDescent="0.15">
      <c r="B585" s="8" t="str">
        <f>VLOOKUP(G585,角色!A:B,2,FALSE)</f>
        <v>贝蒂</v>
      </c>
      <c r="C585" s="8" t="str">
        <f t="shared" si="65"/>
        <v>主动技能2</v>
      </c>
      <c r="D585" s="8">
        <f t="shared" ref="D585:D648" si="67">IF(D584=D$5,1,D584+1)</f>
        <v>19</v>
      </c>
      <c r="E585" s="8">
        <f t="shared" ref="E585:E648" si="68">IF(E584=E$5,2,E584+1)</f>
        <v>20</v>
      </c>
      <c r="F585" s="8">
        <f t="shared" ref="F585:F648" si="69">IF(D585=1,IF(F584=$F$5,1,F584+1),F584)</f>
        <v>2</v>
      </c>
      <c r="G585" s="8">
        <f t="shared" si="66"/>
        <v>10</v>
      </c>
      <c r="H585" t="str">
        <f t="shared" si="63"/>
        <v>贝蒂主动技能2等级19</v>
      </c>
      <c r="I585" t="str">
        <f t="shared" si="64"/>
        <v>贝蒂主动技能2等级20</v>
      </c>
      <c r="J585" s="1">
        <v>579</v>
      </c>
      <c r="K585" s="1">
        <f>VLOOKUP(H585,主动技能!$A:$B,2,FALSE)</f>
        <v>10100219</v>
      </c>
      <c r="L585" s="1">
        <f>_xlfn.IFNA(VLOOKUP(I585,主动技能!$A:$B,2,FALSE),0)</f>
        <v>10100220</v>
      </c>
      <c r="M585">
        <f>_xlfn.IFNA(VLOOKUP(D585+1,角色属性概况!I:J,2,FALSE),999)</f>
        <v>90</v>
      </c>
      <c r="N585" s="1" t="s">
        <v>249</v>
      </c>
      <c r="O585" s="1">
        <f>VLOOKUP(E585,角色属性概况!Q:R,2,FALSE)</f>
        <v>228100</v>
      </c>
      <c r="P585" s="1">
        <v>0</v>
      </c>
      <c r="Q585" s="1">
        <v>0</v>
      </c>
    </row>
    <row r="586" spans="2:17" x14ac:dyDescent="0.15">
      <c r="B586" s="8" t="str">
        <f>VLOOKUP(G586,角色!A:B,2,FALSE)</f>
        <v>贝蒂</v>
      </c>
      <c r="C586" s="8" t="str">
        <f t="shared" si="65"/>
        <v>主动技能2</v>
      </c>
      <c r="D586" s="8">
        <f t="shared" si="67"/>
        <v>20</v>
      </c>
      <c r="E586" s="8">
        <f t="shared" si="68"/>
        <v>21</v>
      </c>
      <c r="F586" s="8">
        <f t="shared" si="69"/>
        <v>2</v>
      </c>
      <c r="G586" s="8">
        <f t="shared" si="66"/>
        <v>10</v>
      </c>
      <c r="H586" t="str">
        <f t="shared" si="63"/>
        <v>贝蒂主动技能2等级20</v>
      </c>
      <c r="I586" t="str">
        <f t="shared" si="64"/>
        <v>贝蒂主动技能2等级21</v>
      </c>
      <c r="J586" s="1">
        <v>580</v>
      </c>
      <c r="K586" s="1">
        <f>VLOOKUP(H586,主动技能!$A:$B,2,FALSE)</f>
        <v>10100220</v>
      </c>
      <c r="L586" s="1">
        <f>_xlfn.IFNA(VLOOKUP(I586,主动技能!$A:$B,2,FALSE),0)</f>
        <v>0</v>
      </c>
      <c r="M586">
        <f>_xlfn.IFNA(VLOOKUP(D586+1,角色属性概况!I:J,2,FALSE),999)</f>
        <v>100</v>
      </c>
      <c r="N586" s="1" t="s">
        <v>249</v>
      </c>
      <c r="O586" s="1">
        <f>VLOOKUP(E586,角色属性概况!Q:R,2,FALSE)</f>
        <v>780200</v>
      </c>
      <c r="P586" s="1">
        <v>0</v>
      </c>
      <c r="Q586" s="1">
        <v>0</v>
      </c>
    </row>
    <row r="587" spans="2:17" x14ac:dyDescent="0.15">
      <c r="B587" s="8" t="str">
        <f>VLOOKUP(G587,角色!A:B,2,FALSE)</f>
        <v>贝蒂</v>
      </c>
      <c r="C587" s="8" t="str">
        <f t="shared" si="65"/>
        <v>主动技能3</v>
      </c>
      <c r="D587" s="8">
        <f t="shared" si="67"/>
        <v>1</v>
      </c>
      <c r="E587" s="8">
        <f t="shared" si="68"/>
        <v>2</v>
      </c>
      <c r="F587" s="8">
        <f t="shared" si="69"/>
        <v>3</v>
      </c>
      <c r="G587" s="8">
        <f t="shared" si="66"/>
        <v>10</v>
      </c>
      <c r="H587" t="str">
        <f t="shared" si="63"/>
        <v>贝蒂主动技能3等级1</v>
      </c>
      <c r="I587" t="str">
        <f t="shared" si="64"/>
        <v>贝蒂主动技能3等级2</v>
      </c>
      <c r="J587" s="1">
        <v>581</v>
      </c>
      <c r="K587" s="1">
        <f>VLOOKUP(H587,主动技能!$A:$B,2,FALSE)</f>
        <v>10100301</v>
      </c>
      <c r="L587" s="1">
        <f>_xlfn.IFNA(VLOOKUP(I587,主动技能!$A:$B,2,FALSE),0)</f>
        <v>10100302</v>
      </c>
      <c r="M587">
        <f>_xlfn.IFNA(VLOOKUP(D587+1,角色属性概况!I:J,2,FALSE),999)</f>
        <v>2</v>
      </c>
      <c r="N587" s="1" t="s">
        <v>249</v>
      </c>
      <c r="O587" s="1">
        <f>VLOOKUP(E587,角色属性概况!Q:R,2,FALSE)</f>
        <v>500</v>
      </c>
      <c r="P587" s="1">
        <v>0</v>
      </c>
      <c r="Q587" s="1">
        <v>0</v>
      </c>
    </row>
    <row r="588" spans="2:17" x14ac:dyDescent="0.15">
      <c r="B588" s="8" t="str">
        <f>VLOOKUP(G588,角色!A:B,2,FALSE)</f>
        <v>贝蒂</v>
      </c>
      <c r="C588" s="8" t="str">
        <f t="shared" si="65"/>
        <v>主动技能3</v>
      </c>
      <c r="D588" s="8">
        <f t="shared" si="67"/>
        <v>2</v>
      </c>
      <c r="E588" s="8">
        <f t="shared" si="68"/>
        <v>3</v>
      </c>
      <c r="F588" s="8">
        <f t="shared" si="69"/>
        <v>3</v>
      </c>
      <c r="G588" s="8">
        <f t="shared" si="66"/>
        <v>10</v>
      </c>
      <c r="H588" t="str">
        <f t="shared" si="63"/>
        <v>贝蒂主动技能3等级2</v>
      </c>
      <c r="I588" t="str">
        <f t="shared" si="64"/>
        <v>贝蒂主动技能3等级3</v>
      </c>
      <c r="J588" s="1">
        <v>582</v>
      </c>
      <c r="K588" s="1">
        <f>VLOOKUP(H588,主动技能!$A:$B,2,FALSE)</f>
        <v>10100302</v>
      </c>
      <c r="L588" s="1">
        <f>_xlfn.IFNA(VLOOKUP(I588,主动技能!$A:$B,2,FALSE),0)</f>
        <v>10100303</v>
      </c>
      <c r="M588">
        <f>_xlfn.IFNA(VLOOKUP(D588+1,角色属性概况!I:J,2,FALSE),999)</f>
        <v>5</v>
      </c>
      <c r="N588" s="1" t="s">
        <v>249</v>
      </c>
      <c r="O588" s="1">
        <f>VLOOKUP(E588,角色属性概况!Q:R,2,FALSE)</f>
        <v>600</v>
      </c>
      <c r="P588" s="1">
        <v>0</v>
      </c>
      <c r="Q588" s="1">
        <v>0</v>
      </c>
    </row>
    <row r="589" spans="2:17" x14ac:dyDescent="0.15">
      <c r="B589" s="8" t="str">
        <f>VLOOKUP(G589,角色!A:B,2,FALSE)</f>
        <v>贝蒂</v>
      </c>
      <c r="C589" s="8" t="str">
        <f t="shared" si="65"/>
        <v>主动技能3</v>
      </c>
      <c r="D589" s="8">
        <f t="shared" si="67"/>
        <v>3</v>
      </c>
      <c r="E589" s="8">
        <f t="shared" si="68"/>
        <v>4</v>
      </c>
      <c r="F589" s="8">
        <f t="shared" si="69"/>
        <v>3</v>
      </c>
      <c r="G589" s="8">
        <f t="shared" si="66"/>
        <v>10</v>
      </c>
      <c r="H589" t="str">
        <f t="shared" si="63"/>
        <v>贝蒂主动技能3等级3</v>
      </c>
      <c r="I589" t="str">
        <f t="shared" si="64"/>
        <v>贝蒂主动技能3等级4</v>
      </c>
      <c r="J589" s="1">
        <v>583</v>
      </c>
      <c r="K589" s="1">
        <f>VLOOKUP(H589,主动技能!$A:$B,2,FALSE)</f>
        <v>10100303</v>
      </c>
      <c r="L589" s="1">
        <f>_xlfn.IFNA(VLOOKUP(I589,主动技能!$A:$B,2,FALSE),0)</f>
        <v>10100304</v>
      </c>
      <c r="M589">
        <f>_xlfn.IFNA(VLOOKUP(D589+1,角色属性概况!I:J,2,FALSE),999)</f>
        <v>10</v>
      </c>
      <c r="N589" s="1" t="s">
        <v>249</v>
      </c>
      <c r="O589" s="1">
        <f>VLOOKUP(E589,角色属性概况!Q:R,2,FALSE)</f>
        <v>800</v>
      </c>
      <c r="P589" s="1">
        <v>0</v>
      </c>
      <c r="Q589" s="1">
        <v>0</v>
      </c>
    </row>
    <row r="590" spans="2:17" x14ac:dyDescent="0.15">
      <c r="B590" s="8" t="str">
        <f>VLOOKUP(G590,角色!A:B,2,FALSE)</f>
        <v>贝蒂</v>
      </c>
      <c r="C590" s="8" t="str">
        <f t="shared" si="65"/>
        <v>主动技能3</v>
      </c>
      <c r="D590" s="8">
        <f t="shared" si="67"/>
        <v>4</v>
      </c>
      <c r="E590" s="8">
        <f t="shared" si="68"/>
        <v>5</v>
      </c>
      <c r="F590" s="8">
        <f t="shared" si="69"/>
        <v>3</v>
      </c>
      <c r="G590" s="8">
        <f t="shared" si="66"/>
        <v>10</v>
      </c>
      <c r="H590" t="str">
        <f t="shared" si="63"/>
        <v>贝蒂主动技能3等级4</v>
      </c>
      <c r="I590" t="str">
        <f t="shared" si="64"/>
        <v>贝蒂主动技能3等级5</v>
      </c>
      <c r="J590" s="1">
        <v>584</v>
      </c>
      <c r="K590" s="1">
        <f>VLOOKUP(H590,主动技能!$A:$B,2,FALSE)</f>
        <v>10100304</v>
      </c>
      <c r="L590" s="1">
        <f>_xlfn.IFNA(VLOOKUP(I590,主动技能!$A:$B,2,FALSE),0)</f>
        <v>10100305</v>
      </c>
      <c r="M590">
        <f>_xlfn.IFNA(VLOOKUP(D590+1,角色属性概况!I:J,2,FALSE),999)</f>
        <v>15</v>
      </c>
      <c r="N590" s="1" t="s">
        <v>249</v>
      </c>
      <c r="O590" s="1">
        <f>VLOOKUP(E590,角色属性概况!Q:R,2,FALSE)</f>
        <v>1200</v>
      </c>
      <c r="P590" s="1">
        <v>0</v>
      </c>
      <c r="Q590" s="1">
        <v>0</v>
      </c>
    </row>
    <row r="591" spans="2:17" x14ac:dyDescent="0.15">
      <c r="B591" s="8" t="str">
        <f>VLOOKUP(G591,角色!A:B,2,FALSE)</f>
        <v>贝蒂</v>
      </c>
      <c r="C591" s="8" t="str">
        <f t="shared" si="65"/>
        <v>主动技能3</v>
      </c>
      <c r="D591" s="8">
        <f t="shared" si="67"/>
        <v>5</v>
      </c>
      <c r="E591" s="8">
        <f t="shared" si="68"/>
        <v>6</v>
      </c>
      <c r="F591" s="8">
        <f t="shared" si="69"/>
        <v>3</v>
      </c>
      <c r="G591" s="8">
        <f t="shared" si="66"/>
        <v>10</v>
      </c>
      <c r="H591" t="str">
        <f t="shared" si="63"/>
        <v>贝蒂主动技能3等级5</v>
      </c>
      <c r="I591" t="str">
        <f t="shared" si="64"/>
        <v>贝蒂主动技能3等级6</v>
      </c>
      <c r="J591" s="1">
        <v>585</v>
      </c>
      <c r="K591" s="1">
        <f>VLOOKUP(H591,主动技能!$A:$B,2,FALSE)</f>
        <v>10100305</v>
      </c>
      <c r="L591" s="1">
        <f>_xlfn.IFNA(VLOOKUP(I591,主动技能!$A:$B,2,FALSE),0)</f>
        <v>10100306</v>
      </c>
      <c r="M591">
        <f>_xlfn.IFNA(VLOOKUP(D591+1,角色属性概况!I:J,2,FALSE),999)</f>
        <v>20</v>
      </c>
      <c r="N591" s="1" t="s">
        <v>249</v>
      </c>
      <c r="O591" s="1">
        <f>VLOOKUP(E591,角色属性概况!Q:R,2,FALSE)</f>
        <v>1700</v>
      </c>
      <c r="P591" s="1">
        <v>0</v>
      </c>
      <c r="Q591" s="1">
        <v>0</v>
      </c>
    </row>
    <row r="592" spans="2:17" x14ac:dyDescent="0.15">
      <c r="B592" s="8" t="str">
        <f>VLOOKUP(G592,角色!A:B,2,FALSE)</f>
        <v>贝蒂</v>
      </c>
      <c r="C592" s="8" t="str">
        <f t="shared" si="65"/>
        <v>主动技能3</v>
      </c>
      <c r="D592" s="8">
        <f t="shared" si="67"/>
        <v>6</v>
      </c>
      <c r="E592" s="8">
        <f t="shared" si="68"/>
        <v>7</v>
      </c>
      <c r="F592" s="8">
        <f t="shared" si="69"/>
        <v>3</v>
      </c>
      <c r="G592" s="8">
        <f t="shared" si="66"/>
        <v>10</v>
      </c>
      <c r="H592" t="str">
        <f t="shared" si="63"/>
        <v>贝蒂主动技能3等级6</v>
      </c>
      <c r="I592" t="str">
        <f t="shared" si="64"/>
        <v>贝蒂主动技能3等级7</v>
      </c>
      <c r="J592" s="1">
        <v>586</v>
      </c>
      <c r="K592" s="1">
        <f>VLOOKUP(H592,主动技能!$A:$B,2,FALSE)</f>
        <v>10100306</v>
      </c>
      <c r="L592" s="1">
        <f>_xlfn.IFNA(VLOOKUP(I592,主动技能!$A:$B,2,FALSE),0)</f>
        <v>10100307</v>
      </c>
      <c r="M592">
        <f>_xlfn.IFNA(VLOOKUP(D592+1,角色属性概况!I:J,2,FALSE),999)</f>
        <v>25</v>
      </c>
      <c r="N592" s="1" t="s">
        <v>249</v>
      </c>
      <c r="O592" s="1">
        <f>VLOOKUP(E592,角色属性概况!Q:R,2,FALSE)</f>
        <v>2400</v>
      </c>
      <c r="P592" s="1">
        <v>0</v>
      </c>
      <c r="Q592" s="1">
        <v>0</v>
      </c>
    </row>
    <row r="593" spans="2:17" x14ac:dyDescent="0.15">
      <c r="B593" s="8" t="str">
        <f>VLOOKUP(G593,角色!A:B,2,FALSE)</f>
        <v>贝蒂</v>
      </c>
      <c r="C593" s="8" t="str">
        <f t="shared" si="65"/>
        <v>主动技能3</v>
      </c>
      <c r="D593" s="8">
        <f t="shared" si="67"/>
        <v>7</v>
      </c>
      <c r="E593" s="8">
        <f t="shared" si="68"/>
        <v>8</v>
      </c>
      <c r="F593" s="8">
        <f t="shared" si="69"/>
        <v>3</v>
      </c>
      <c r="G593" s="8">
        <f t="shared" si="66"/>
        <v>10</v>
      </c>
      <c r="H593" t="str">
        <f t="shared" si="63"/>
        <v>贝蒂主动技能3等级7</v>
      </c>
      <c r="I593" t="str">
        <f t="shared" si="64"/>
        <v>贝蒂主动技能3等级8</v>
      </c>
      <c r="J593" s="1">
        <v>587</v>
      </c>
      <c r="K593" s="1">
        <f>VLOOKUP(H593,主动技能!$A:$B,2,FALSE)</f>
        <v>10100307</v>
      </c>
      <c r="L593" s="1">
        <f>_xlfn.IFNA(VLOOKUP(I593,主动技能!$A:$B,2,FALSE),0)</f>
        <v>10100308</v>
      </c>
      <c r="M593">
        <f>_xlfn.IFNA(VLOOKUP(D593+1,角色属性概况!I:J,2,FALSE),999)</f>
        <v>30</v>
      </c>
      <c r="N593" s="1" t="s">
        <v>249</v>
      </c>
      <c r="O593" s="1">
        <f>VLOOKUP(E593,角色属性概况!Q:R,2,FALSE)</f>
        <v>3500</v>
      </c>
      <c r="P593" s="1">
        <v>0</v>
      </c>
      <c r="Q593" s="1">
        <v>0</v>
      </c>
    </row>
    <row r="594" spans="2:17" x14ac:dyDescent="0.15">
      <c r="B594" s="8" t="str">
        <f>VLOOKUP(G594,角色!A:B,2,FALSE)</f>
        <v>贝蒂</v>
      </c>
      <c r="C594" s="8" t="str">
        <f t="shared" si="65"/>
        <v>主动技能3</v>
      </c>
      <c r="D594" s="8">
        <f t="shared" si="67"/>
        <v>8</v>
      </c>
      <c r="E594" s="8">
        <f t="shared" si="68"/>
        <v>9</v>
      </c>
      <c r="F594" s="8">
        <f t="shared" si="69"/>
        <v>3</v>
      </c>
      <c r="G594" s="8">
        <f t="shared" si="66"/>
        <v>10</v>
      </c>
      <c r="H594" t="str">
        <f t="shared" si="63"/>
        <v>贝蒂主动技能3等级8</v>
      </c>
      <c r="I594" t="str">
        <f t="shared" si="64"/>
        <v>贝蒂主动技能3等级9</v>
      </c>
      <c r="J594" s="1">
        <v>588</v>
      </c>
      <c r="K594" s="1">
        <f>VLOOKUP(H594,主动技能!$A:$B,2,FALSE)</f>
        <v>10100308</v>
      </c>
      <c r="L594" s="1">
        <f>_xlfn.IFNA(VLOOKUP(I594,主动技能!$A:$B,2,FALSE),0)</f>
        <v>10100309</v>
      </c>
      <c r="M594">
        <f>_xlfn.IFNA(VLOOKUP(D594+1,角色属性概况!I:J,2,FALSE),999)</f>
        <v>35</v>
      </c>
      <c r="N594" s="1" t="s">
        <v>249</v>
      </c>
      <c r="O594" s="1">
        <f>VLOOKUP(E594,角色属性概况!Q:R,2,FALSE)</f>
        <v>4900</v>
      </c>
      <c r="P594" s="1">
        <v>0</v>
      </c>
      <c r="Q594" s="1">
        <v>0</v>
      </c>
    </row>
    <row r="595" spans="2:17" x14ac:dyDescent="0.15">
      <c r="B595" s="8" t="str">
        <f>VLOOKUP(G595,角色!A:B,2,FALSE)</f>
        <v>贝蒂</v>
      </c>
      <c r="C595" s="8" t="str">
        <f t="shared" si="65"/>
        <v>主动技能3</v>
      </c>
      <c r="D595" s="8">
        <f t="shared" si="67"/>
        <v>9</v>
      </c>
      <c r="E595" s="8">
        <f t="shared" si="68"/>
        <v>10</v>
      </c>
      <c r="F595" s="8">
        <f t="shared" si="69"/>
        <v>3</v>
      </c>
      <c r="G595" s="8">
        <f t="shared" si="66"/>
        <v>10</v>
      </c>
      <c r="H595" t="str">
        <f t="shared" si="63"/>
        <v>贝蒂主动技能3等级9</v>
      </c>
      <c r="I595" t="str">
        <f t="shared" si="64"/>
        <v>贝蒂主动技能3等级10</v>
      </c>
      <c r="J595" s="1">
        <v>589</v>
      </c>
      <c r="K595" s="1">
        <f>VLOOKUP(H595,主动技能!$A:$B,2,FALSE)</f>
        <v>10100309</v>
      </c>
      <c r="L595" s="1">
        <f>_xlfn.IFNA(VLOOKUP(I595,主动技能!$A:$B,2,FALSE),0)</f>
        <v>10100310</v>
      </c>
      <c r="M595">
        <f>_xlfn.IFNA(VLOOKUP(D595+1,角色属性概况!I:J,2,FALSE),999)</f>
        <v>40</v>
      </c>
      <c r="N595" s="1" t="s">
        <v>249</v>
      </c>
      <c r="O595" s="1">
        <f>VLOOKUP(E595,角色属性概况!Q:R,2,FALSE)</f>
        <v>7000</v>
      </c>
      <c r="P595" s="1">
        <v>0</v>
      </c>
      <c r="Q595" s="1">
        <v>0</v>
      </c>
    </row>
    <row r="596" spans="2:17" x14ac:dyDescent="0.15">
      <c r="B596" s="8" t="str">
        <f>VLOOKUP(G596,角色!A:B,2,FALSE)</f>
        <v>贝蒂</v>
      </c>
      <c r="C596" s="8" t="str">
        <f t="shared" si="65"/>
        <v>主动技能3</v>
      </c>
      <c r="D596" s="8">
        <f t="shared" si="67"/>
        <v>10</v>
      </c>
      <c r="E596" s="8">
        <f t="shared" si="68"/>
        <v>11</v>
      </c>
      <c r="F596" s="8">
        <f t="shared" si="69"/>
        <v>3</v>
      </c>
      <c r="G596" s="8">
        <f t="shared" si="66"/>
        <v>10</v>
      </c>
      <c r="H596" t="str">
        <f t="shared" si="63"/>
        <v>贝蒂主动技能3等级10</v>
      </c>
      <c r="I596" t="str">
        <f t="shared" si="64"/>
        <v>贝蒂主动技能3等级11</v>
      </c>
      <c r="J596" s="1">
        <v>590</v>
      </c>
      <c r="K596" s="1">
        <f>VLOOKUP(H596,主动技能!$A:$B,2,FALSE)</f>
        <v>10100310</v>
      </c>
      <c r="L596" s="1">
        <f>_xlfn.IFNA(VLOOKUP(I596,主动技能!$A:$B,2,FALSE),0)</f>
        <v>10100311</v>
      </c>
      <c r="M596">
        <f>_xlfn.IFNA(VLOOKUP(D596+1,角色属性概况!I:J,2,FALSE),999)</f>
        <v>45</v>
      </c>
      <c r="N596" s="1" t="s">
        <v>249</v>
      </c>
      <c r="O596" s="1">
        <f>VLOOKUP(E596,角色属性概况!Q:R,2,FALSE)</f>
        <v>9900</v>
      </c>
      <c r="P596" s="1">
        <v>0</v>
      </c>
      <c r="Q596" s="1">
        <v>0</v>
      </c>
    </row>
    <row r="597" spans="2:17" x14ac:dyDescent="0.15">
      <c r="B597" s="8" t="str">
        <f>VLOOKUP(G597,角色!A:B,2,FALSE)</f>
        <v>贝蒂</v>
      </c>
      <c r="C597" s="8" t="str">
        <f t="shared" si="65"/>
        <v>主动技能3</v>
      </c>
      <c r="D597" s="8">
        <f t="shared" si="67"/>
        <v>11</v>
      </c>
      <c r="E597" s="8">
        <f t="shared" si="68"/>
        <v>12</v>
      </c>
      <c r="F597" s="8">
        <f t="shared" si="69"/>
        <v>3</v>
      </c>
      <c r="G597" s="8">
        <f t="shared" si="66"/>
        <v>10</v>
      </c>
      <c r="H597" t="str">
        <f t="shared" si="63"/>
        <v>贝蒂主动技能3等级11</v>
      </c>
      <c r="I597" t="str">
        <f t="shared" si="64"/>
        <v>贝蒂主动技能3等级12</v>
      </c>
      <c r="J597" s="1">
        <v>591</v>
      </c>
      <c r="K597" s="1">
        <f>VLOOKUP(H597,主动技能!$A:$B,2,FALSE)</f>
        <v>10100311</v>
      </c>
      <c r="L597" s="1">
        <f>_xlfn.IFNA(VLOOKUP(I597,主动技能!$A:$B,2,FALSE),0)</f>
        <v>10100312</v>
      </c>
      <c r="M597">
        <f>_xlfn.IFNA(VLOOKUP(D597+1,角色属性概况!I:J,2,FALSE),999)</f>
        <v>50</v>
      </c>
      <c r="N597" s="1" t="s">
        <v>249</v>
      </c>
      <c r="O597" s="1">
        <f>VLOOKUP(E597,角色属性概况!Q:R,2,FALSE)</f>
        <v>14100</v>
      </c>
      <c r="P597" s="1">
        <v>0</v>
      </c>
      <c r="Q597" s="1">
        <v>0</v>
      </c>
    </row>
    <row r="598" spans="2:17" x14ac:dyDescent="0.15">
      <c r="B598" s="8" t="str">
        <f>VLOOKUP(G598,角色!A:B,2,FALSE)</f>
        <v>贝蒂</v>
      </c>
      <c r="C598" s="8" t="str">
        <f t="shared" si="65"/>
        <v>主动技能3</v>
      </c>
      <c r="D598" s="8">
        <f t="shared" si="67"/>
        <v>12</v>
      </c>
      <c r="E598" s="8">
        <f t="shared" si="68"/>
        <v>13</v>
      </c>
      <c r="F598" s="8">
        <f t="shared" si="69"/>
        <v>3</v>
      </c>
      <c r="G598" s="8">
        <f t="shared" si="66"/>
        <v>10</v>
      </c>
      <c r="H598" t="str">
        <f t="shared" si="63"/>
        <v>贝蒂主动技能3等级12</v>
      </c>
      <c r="I598" t="str">
        <f t="shared" si="64"/>
        <v>贝蒂主动技能3等级13</v>
      </c>
      <c r="J598" s="1">
        <v>592</v>
      </c>
      <c r="K598" s="1">
        <f>VLOOKUP(H598,主动技能!$A:$B,2,FALSE)</f>
        <v>10100312</v>
      </c>
      <c r="L598" s="1">
        <f>_xlfn.IFNA(VLOOKUP(I598,主动技能!$A:$B,2,FALSE),0)</f>
        <v>10100313</v>
      </c>
      <c r="M598">
        <f>_xlfn.IFNA(VLOOKUP(D598+1,角色属性概况!I:J,2,FALSE),999)</f>
        <v>55</v>
      </c>
      <c r="N598" s="1" t="s">
        <v>249</v>
      </c>
      <c r="O598" s="1">
        <f>VLOOKUP(E598,角色属性概况!Q:R,2,FALSE)</f>
        <v>20000</v>
      </c>
      <c r="P598" s="1">
        <v>0</v>
      </c>
      <c r="Q598" s="1">
        <v>0</v>
      </c>
    </row>
    <row r="599" spans="2:17" x14ac:dyDescent="0.15">
      <c r="B599" s="8" t="str">
        <f>VLOOKUP(G599,角色!A:B,2,FALSE)</f>
        <v>贝蒂</v>
      </c>
      <c r="C599" s="8" t="str">
        <f t="shared" si="65"/>
        <v>主动技能3</v>
      </c>
      <c r="D599" s="8">
        <f t="shared" si="67"/>
        <v>13</v>
      </c>
      <c r="E599" s="8">
        <f t="shared" si="68"/>
        <v>14</v>
      </c>
      <c r="F599" s="8">
        <f t="shared" si="69"/>
        <v>3</v>
      </c>
      <c r="G599" s="8">
        <f t="shared" si="66"/>
        <v>10</v>
      </c>
      <c r="H599" t="str">
        <f t="shared" si="63"/>
        <v>贝蒂主动技能3等级13</v>
      </c>
      <c r="I599" t="str">
        <f t="shared" si="64"/>
        <v>贝蒂主动技能3等级14</v>
      </c>
      <c r="J599" s="1">
        <v>593</v>
      </c>
      <c r="K599" s="1">
        <f>VLOOKUP(H599,主动技能!$A:$B,2,FALSE)</f>
        <v>10100313</v>
      </c>
      <c r="L599" s="1">
        <f>_xlfn.IFNA(VLOOKUP(I599,主动技能!$A:$B,2,FALSE),0)</f>
        <v>10100314</v>
      </c>
      <c r="M599">
        <f>_xlfn.IFNA(VLOOKUP(D599+1,角色属性概况!I:J,2,FALSE),999)</f>
        <v>60</v>
      </c>
      <c r="N599" s="1" t="s">
        <v>249</v>
      </c>
      <c r="O599" s="1">
        <f>VLOOKUP(E599,角色属性概况!Q:R,2,FALSE)</f>
        <v>28300</v>
      </c>
      <c r="P599" s="1">
        <v>0</v>
      </c>
      <c r="Q599" s="1">
        <v>0</v>
      </c>
    </row>
    <row r="600" spans="2:17" x14ac:dyDescent="0.15">
      <c r="B600" s="8" t="str">
        <f>VLOOKUP(G600,角色!A:B,2,FALSE)</f>
        <v>贝蒂</v>
      </c>
      <c r="C600" s="8" t="str">
        <f t="shared" si="65"/>
        <v>主动技能3</v>
      </c>
      <c r="D600" s="8">
        <f t="shared" si="67"/>
        <v>14</v>
      </c>
      <c r="E600" s="8">
        <f t="shared" si="68"/>
        <v>15</v>
      </c>
      <c r="F600" s="8">
        <f t="shared" si="69"/>
        <v>3</v>
      </c>
      <c r="G600" s="8">
        <f t="shared" si="66"/>
        <v>10</v>
      </c>
      <c r="H600" t="str">
        <f t="shared" ref="H600:H663" si="70">$B600&amp;$C600&amp;D$6&amp;D600</f>
        <v>贝蒂主动技能3等级14</v>
      </c>
      <c r="I600" t="str">
        <f t="shared" ref="I600:I663" si="71">$B600&amp;$C600&amp;E$6&amp;E600</f>
        <v>贝蒂主动技能3等级15</v>
      </c>
      <c r="J600" s="1">
        <v>594</v>
      </c>
      <c r="K600" s="1">
        <f>VLOOKUP(H600,主动技能!$A:$B,2,FALSE)</f>
        <v>10100314</v>
      </c>
      <c r="L600" s="1">
        <f>_xlfn.IFNA(VLOOKUP(I600,主动技能!$A:$B,2,FALSE),0)</f>
        <v>10100315</v>
      </c>
      <c r="M600">
        <f>_xlfn.IFNA(VLOOKUP(D600+1,角色属性概况!I:J,2,FALSE),999)</f>
        <v>65</v>
      </c>
      <c r="N600" s="1" t="s">
        <v>249</v>
      </c>
      <c r="O600" s="1">
        <f>VLOOKUP(E600,角色属性概况!Q:R,2,FALSE)</f>
        <v>40100</v>
      </c>
      <c r="P600" s="1">
        <v>0</v>
      </c>
      <c r="Q600" s="1">
        <v>0</v>
      </c>
    </row>
    <row r="601" spans="2:17" x14ac:dyDescent="0.15">
      <c r="B601" s="8" t="str">
        <f>VLOOKUP(G601,角色!A:B,2,FALSE)</f>
        <v>贝蒂</v>
      </c>
      <c r="C601" s="8" t="str">
        <f t="shared" si="65"/>
        <v>主动技能3</v>
      </c>
      <c r="D601" s="8">
        <f t="shared" si="67"/>
        <v>15</v>
      </c>
      <c r="E601" s="8">
        <f t="shared" si="68"/>
        <v>16</v>
      </c>
      <c r="F601" s="8">
        <f t="shared" si="69"/>
        <v>3</v>
      </c>
      <c r="G601" s="8">
        <f t="shared" si="66"/>
        <v>10</v>
      </c>
      <c r="H601" t="str">
        <f t="shared" si="70"/>
        <v>贝蒂主动技能3等级15</v>
      </c>
      <c r="I601" t="str">
        <f t="shared" si="71"/>
        <v>贝蒂主动技能3等级16</v>
      </c>
      <c r="J601" s="1">
        <v>595</v>
      </c>
      <c r="K601" s="1">
        <f>VLOOKUP(H601,主动技能!$A:$B,2,FALSE)</f>
        <v>10100315</v>
      </c>
      <c r="L601" s="1">
        <f>_xlfn.IFNA(VLOOKUP(I601,主动技能!$A:$B,2,FALSE),0)</f>
        <v>10100316</v>
      </c>
      <c r="M601">
        <f>_xlfn.IFNA(VLOOKUP(D601+1,角色属性概况!I:J,2,FALSE),999)</f>
        <v>70</v>
      </c>
      <c r="N601" s="1" t="s">
        <v>249</v>
      </c>
      <c r="O601" s="1">
        <f>VLOOKUP(E601,角色属性概况!Q:R,2,FALSE)</f>
        <v>56700</v>
      </c>
      <c r="P601" s="1">
        <v>0</v>
      </c>
      <c r="Q601" s="1">
        <v>0</v>
      </c>
    </row>
    <row r="602" spans="2:17" x14ac:dyDescent="0.15">
      <c r="B602" s="8" t="str">
        <f>VLOOKUP(G602,角色!A:B,2,FALSE)</f>
        <v>贝蒂</v>
      </c>
      <c r="C602" s="8" t="str">
        <f t="shared" si="65"/>
        <v>主动技能3</v>
      </c>
      <c r="D602" s="8">
        <f t="shared" si="67"/>
        <v>16</v>
      </c>
      <c r="E602" s="8">
        <f t="shared" si="68"/>
        <v>17</v>
      </c>
      <c r="F602" s="8">
        <f t="shared" si="69"/>
        <v>3</v>
      </c>
      <c r="G602" s="8">
        <f t="shared" si="66"/>
        <v>10</v>
      </c>
      <c r="H602" t="str">
        <f t="shared" si="70"/>
        <v>贝蒂主动技能3等级16</v>
      </c>
      <c r="I602" t="str">
        <f t="shared" si="71"/>
        <v>贝蒂主动技能3等级17</v>
      </c>
      <c r="J602" s="1">
        <v>596</v>
      </c>
      <c r="K602" s="1">
        <f>VLOOKUP(H602,主动技能!$A:$B,2,FALSE)</f>
        <v>10100316</v>
      </c>
      <c r="L602" s="1">
        <f>_xlfn.IFNA(VLOOKUP(I602,主动技能!$A:$B,2,FALSE),0)</f>
        <v>10100317</v>
      </c>
      <c r="M602">
        <f>_xlfn.IFNA(VLOOKUP(D602+1,角色属性概况!I:J,2,FALSE),999)</f>
        <v>75</v>
      </c>
      <c r="N602" s="1" t="s">
        <v>249</v>
      </c>
      <c r="O602" s="1">
        <f>VLOOKUP(E602,角色属性概况!Q:R,2,FALSE)</f>
        <v>80400</v>
      </c>
      <c r="P602" s="1">
        <v>0</v>
      </c>
      <c r="Q602" s="1">
        <v>0</v>
      </c>
    </row>
    <row r="603" spans="2:17" x14ac:dyDescent="0.15">
      <c r="B603" s="8" t="str">
        <f>VLOOKUP(G603,角色!A:B,2,FALSE)</f>
        <v>贝蒂</v>
      </c>
      <c r="C603" s="8" t="str">
        <f t="shared" si="65"/>
        <v>主动技能3</v>
      </c>
      <c r="D603" s="8">
        <f t="shared" si="67"/>
        <v>17</v>
      </c>
      <c r="E603" s="8">
        <f t="shared" si="68"/>
        <v>18</v>
      </c>
      <c r="F603" s="8">
        <f t="shared" si="69"/>
        <v>3</v>
      </c>
      <c r="G603" s="8">
        <f t="shared" si="66"/>
        <v>10</v>
      </c>
      <c r="H603" t="str">
        <f t="shared" si="70"/>
        <v>贝蒂主动技能3等级17</v>
      </c>
      <c r="I603" t="str">
        <f t="shared" si="71"/>
        <v>贝蒂主动技能3等级18</v>
      </c>
      <c r="J603" s="1">
        <v>597</v>
      </c>
      <c r="K603" s="1">
        <f>VLOOKUP(H603,主动技能!$A:$B,2,FALSE)</f>
        <v>10100317</v>
      </c>
      <c r="L603" s="1">
        <f>_xlfn.IFNA(VLOOKUP(I603,主动技能!$A:$B,2,FALSE),0)</f>
        <v>10100318</v>
      </c>
      <c r="M603">
        <f>_xlfn.IFNA(VLOOKUP(D603+1,角色属性概况!I:J,2,FALSE),999)</f>
        <v>80</v>
      </c>
      <c r="N603" s="1" t="s">
        <v>249</v>
      </c>
      <c r="O603" s="1">
        <f>VLOOKUP(E603,角色属性概况!Q:R,2,FALSE)</f>
        <v>113800</v>
      </c>
      <c r="P603" s="1">
        <v>0</v>
      </c>
      <c r="Q603" s="1">
        <v>0</v>
      </c>
    </row>
    <row r="604" spans="2:17" x14ac:dyDescent="0.15">
      <c r="B604" s="8" t="str">
        <f>VLOOKUP(G604,角色!A:B,2,FALSE)</f>
        <v>贝蒂</v>
      </c>
      <c r="C604" s="8" t="str">
        <f t="shared" si="65"/>
        <v>主动技能3</v>
      </c>
      <c r="D604" s="8">
        <f t="shared" si="67"/>
        <v>18</v>
      </c>
      <c r="E604" s="8">
        <f t="shared" si="68"/>
        <v>19</v>
      </c>
      <c r="F604" s="8">
        <f t="shared" si="69"/>
        <v>3</v>
      </c>
      <c r="G604" s="8">
        <f t="shared" si="66"/>
        <v>10</v>
      </c>
      <c r="H604" t="str">
        <f t="shared" si="70"/>
        <v>贝蒂主动技能3等级18</v>
      </c>
      <c r="I604" t="str">
        <f t="shared" si="71"/>
        <v>贝蒂主动技能3等级19</v>
      </c>
      <c r="J604" s="1">
        <v>598</v>
      </c>
      <c r="K604" s="1">
        <f>VLOOKUP(H604,主动技能!$A:$B,2,FALSE)</f>
        <v>10100318</v>
      </c>
      <c r="L604" s="1">
        <f>_xlfn.IFNA(VLOOKUP(I604,主动技能!$A:$B,2,FALSE),0)</f>
        <v>10100319</v>
      </c>
      <c r="M604">
        <f>_xlfn.IFNA(VLOOKUP(D604+1,角色属性概况!I:J,2,FALSE),999)</f>
        <v>85</v>
      </c>
      <c r="N604" s="1" t="s">
        <v>249</v>
      </c>
      <c r="O604" s="1">
        <f>VLOOKUP(E604,角色属性概况!Q:R,2,FALSE)</f>
        <v>161100</v>
      </c>
      <c r="P604" s="1">
        <v>0</v>
      </c>
      <c r="Q604" s="1">
        <v>0</v>
      </c>
    </row>
    <row r="605" spans="2:17" x14ac:dyDescent="0.15">
      <c r="B605" s="8" t="str">
        <f>VLOOKUP(G605,角色!A:B,2,FALSE)</f>
        <v>贝蒂</v>
      </c>
      <c r="C605" s="8" t="str">
        <f t="shared" si="65"/>
        <v>主动技能3</v>
      </c>
      <c r="D605" s="8">
        <f t="shared" si="67"/>
        <v>19</v>
      </c>
      <c r="E605" s="8">
        <f t="shared" si="68"/>
        <v>20</v>
      </c>
      <c r="F605" s="8">
        <f t="shared" si="69"/>
        <v>3</v>
      </c>
      <c r="G605" s="8">
        <f t="shared" si="66"/>
        <v>10</v>
      </c>
      <c r="H605" t="str">
        <f t="shared" si="70"/>
        <v>贝蒂主动技能3等级19</v>
      </c>
      <c r="I605" t="str">
        <f t="shared" si="71"/>
        <v>贝蒂主动技能3等级20</v>
      </c>
      <c r="J605" s="1">
        <v>599</v>
      </c>
      <c r="K605" s="1">
        <f>VLOOKUP(H605,主动技能!$A:$B,2,FALSE)</f>
        <v>10100319</v>
      </c>
      <c r="L605" s="1">
        <f>_xlfn.IFNA(VLOOKUP(I605,主动技能!$A:$B,2,FALSE),0)</f>
        <v>10100320</v>
      </c>
      <c r="M605">
        <f>_xlfn.IFNA(VLOOKUP(D605+1,角色属性概况!I:J,2,FALSE),999)</f>
        <v>90</v>
      </c>
      <c r="N605" s="1" t="s">
        <v>249</v>
      </c>
      <c r="O605" s="1">
        <f>VLOOKUP(E605,角色属性概况!Q:R,2,FALSE)</f>
        <v>228100</v>
      </c>
      <c r="P605" s="1">
        <v>0</v>
      </c>
      <c r="Q605" s="1">
        <v>0</v>
      </c>
    </row>
    <row r="606" spans="2:17" x14ac:dyDescent="0.15">
      <c r="B606" s="8" t="str">
        <f>VLOOKUP(G606,角色!A:B,2,FALSE)</f>
        <v>贝蒂</v>
      </c>
      <c r="C606" s="8" t="str">
        <f t="shared" si="65"/>
        <v>主动技能3</v>
      </c>
      <c r="D606" s="8">
        <f t="shared" si="67"/>
        <v>20</v>
      </c>
      <c r="E606" s="8">
        <f t="shared" si="68"/>
        <v>21</v>
      </c>
      <c r="F606" s="8">
        <f t="shared" si="69"/>
        <v>3</v>
      </c>
      <c r="G606" s="8">
        <f t="shared" si="66"/>
        <v>10</v>
      </c>
      <c r="H606" t="str">
        <f t="shared" si="70"/>
        <v>贝蒂主动技能3等级20</v>
      </c>
      <c r="I606" t="str">
        <f t="shared" si="71"/>
        <v>贝蒂主动技能3等级21</v>
      </c>
      <c r="J606" s="1">
        <v>600</v>
      </c>
      <c r="K606" s="1">
        <f>VLOOKUP(H606,主动技能!$A:$B,2,FALSE)</f>
        <v>10100320</v>
      </c>
      <c r="L606" s="1">
        <f>_xlfn.IFNA(VLOOKUP(I606,主动技能!$A:$B,2,FALSE),0)</f>
        <v>0</v>
      </c>
      <c r="M606">
        <f>_xlfn.IFNA(VLOOKUP(D606+1,角色属性概况!I:J,2,FALSE),999)</f>
        <v>100</v>
      </c>
      <c r="N606" s="1" t="s">
        <v>249</v>
      </c>
      <c r="O606" s="1">
        <f>VLOOKUP(E606,角色属性概况!Q:R,2,FALSE)</f>
        <v>780200</v>
      </c>
      <c r="P606" s="1">
        <v>0</v>
      </c>
      <c r="Q606" s="1">
        <v>0</v>
      </c>
    </row>
    <row r="607" spans="2:17" x14ac:dyDescent="0.15">
      <c r="B607" s="8" t="str">
        <f>VLOOKUP(G607,角色!A:B,2,FALSE)</f>
        <v>伊芙</v>
      </c>
      <c r="C607" s="8" t="str">
        <f t="shared" si="65"/>
        <v>主动技能1</v>
      </c>
      <c r="D607" s="8">
        <f t="shared" si="67"/>
        <v>1</v>
      </c>
      <c r="E607" s="8">
        <f t="shared" si="68"/>
        <v>2</v>
      </c>
      <c r="F607" s="8">
        <f t="shared" si="69"/>
        <v>1</v>
      </c>
      <c r="G607" s="8">
        <f t="shared" si="66"/>
        <v>11</v>
      </c>
      <c r="H607" t="str">
        <f t="shared" si="70"/>
        <v>伊芙主动技能1等级1</v>
      </c>
      <c r="I607" t="str">
        <f t="shared" si="71"/>
        <v>伊芙主动技能1等级2</v>
      </c>
      <c r="J607" s="1">
        <v>601</v>
      </c>
      <c r="K607" s="1">
        <f>VLOOKUP(H607,主动技能!$A:$B,2,FALSE)</f>
        <v>10110101</v>
      </c>
      <c r="L607" s="1">
        <f>_xlfn.IFNA(VLOOKUP(I607,主动技能!$A:$B,2,FALSE),0)</f>
        <v>10110102</v>
      </c>
      <c r="M607">
        <f>_xlfn.IFNA(VLOOKUP(D607+1,角色属性概况!I:J,2,FALSE),999)</f>
        <v>2</v>
      </c>
      <c r="N607" s="1" t="s">
        <v>249</v>
      </c>
      <c r="O607" s="1">
        <f>VLOOKUP(E607,角色属性概况!Q:R,2,FALSE)</f>
        <v>500</v>
      </c>
      <c r="P607" s="1">
        <v>0</v>
      </c>
      <c r="Q607" s="1">
        <v>0</v>
      </c>
    </row>
    <row r="608" spans="2:17" x14ac:dyDescent="0.15">
      <c r="B608" s="8" t="str">
        <f>VLOOKUP(G608,角色!A:B,2,FALSE)</f>
        <v>伊芙</v>
      </c>
      <c r="C608" s="8" t="str">
        <f t="shared" si="65"/>
        <v>主动技能1</v>
      </c>
      <c r="D608" s="8">
        <f t="shared" si="67"/>
        <v>2</v>
      </c>
      <c r="E608" s="8">
        <f t="shared" si="68"/>
        <v>3</v>
      </c>
      <c r="F608" s="8">
        <f t="shared" si="69"/>
        <v>1</v>
      </c>
      <c r="G608" s="8">
        <f t="shared" si="66"/>
        <v>11</v>
      </c>
      <c r="H608" t="str">
        <f t="shared" si="70"/>
        <v>伊芙主动技能1等级2</v>
      </c>
      <c r="I608" t="str">
        <f t="shared" si="71"/>
        <v>伊芙主动技能1等级3</v>
      </c>
      <c r="J608" s="1">
        <v>602</v>
      </c>
      <c r="K608" s="1">
        <f>VLOOKUP(H608,主动技能!$A:$B,2,FALSE)</f>
        <v>10110102</v>
      </c>
      <c r="L608" s="1">
        <f>_xlfn.IFNA(VLOOKUP(I608,主动技能!$A:$B,2,FALSE),0)</f>
        <v>10110103</v>
      </c>
      <c r="M608">
        <f>_xlfn.IFNA(VLOOKUP(D608+1,角色属性概况!I:J,2,FALSE),999)</f>
        <v>5</v>
      </c>
      <c r="N608" s="1" t="s">
        <v>249</v>
      </c>
      <c r="O608" s="1">
        <f>VLOOKUP(E608,角色属性概况!Q:R,2,FALSE)</f>
        <v>600</v>
      </c>
      <c r="P608" s="1">
        <v>0</v>
      </c>
      <c r="Q608" s="1">
        <v>0</v>
      </c>
    </row>
    <row r="609" spans="2:17" x14ac:dyDescent="0.15">
      <c r="B609" s="8" t="str">
        <f>VLOOKUP(G609,角色!A:B,2,FALSE)</f>
        <v>伊芙</v>
      </c>
      <c r="C609" s="8" t="str">
        <f t="shared" si="65"/>
        <v>主动技能1</v>
      </c>
      <c r="D609" s="8">
        <f t="shared" si="67"/>
        <v>3</v>
      </c>
      <c r="E609" s="8">
        <f t="shared" si="68"/>
        <v>4</v>
      </c>
      <c r="F609" s="8">
        <f t="shared" si="69"/>
        <v>1</v>
      </c>
      <c r="G609" s="8">
        <f t="shared" si="66"/>
        <v>11</v>
      </c>
      <c r="H609" t="str">
        <f t="shared" si="70"/>
        <v>伊芙主动技能1等级3</v>
      </c>
      <c r="I609" t="str">
        <f t="shared" si="71"/>
        <v>伊芙主动技能1等级4</v>
      </c>
      <c r="J609" s="1">
        <v>603</v>
      </c>
      <c r="K609" s="1">
        <f>VLOOKUP(H609,主动技能!$A:$B,2,FALSE)</f>
        <v>10110103</v>
      </c>
      <c r="L609" s="1">
        <f>_xlfn.IFNA(VLOOKUP(I609,主动技能!$A:$B,2,FALSE),0)</f>
        <v>10110104</v>
      </c>
      <c r="M609">
        <f>_xlfn.IFNA(VLOOKUP(D609+1,角色属性概况!I:J,2,FALSE),999)</f>
        <v>10</v>
      </c>
      <c r="N609" s="1" t="s">
        <v>249</v>
      </c>
      <c r="O609" s="1">
        <f>VLOOKUP(E609,角色属性概况!Q:R,2,FALSE)</f>
        <v>800</v>
      </c>
      <c r="P609" s="1">
        <v>0</v>
      </c>
      <c r="Q609" s="1">
        <v>0</v>
      </c>
    </row>
    <row r="610" spans="2:17" x14ac:dyDescent="0.15">
      <c r="B610" s="8" t="str">
        <f>VLOOKUP(G610,角色!A:B,2,FALSE)</f>
        <v>伊芙</v>
      </c>
      <c r="C610" s="8" t="str">
        <f t="shared" si="65"/>
        <v>主动技能1</v>
      </c>
      <c r="D610" s="8">
        <f t="shared" si="67"/>
        <v>4</v>
      </c>
      <c r="E610" s="8">
        <f t="shared" si="68"/>
        <v>5</v>
      </c>
      <c r="F610" s="8">
        <f t="shared" si="69"/>
        <v>1</v>
      </c>
      <c r="G610" s="8">
        <f t="shared" si="66"/>
        <v>11</v>
      </c>
      <c r="H610" t="str">
        <f t="shared" si="70"/>
        <v>伊芙主动技能1等级4</v>
      </c>
      <c r="I610" t="str">
        <f t="shared" si="71"/>
        <v>伊芙主动技能1等级5</v>
      </c>
      <c r="J610" s="1">
        <v>604</v>
      </c>
      <c r="K610" s="1">
        <f>VLOOKUP(H610,主动技能!$A:$B,2,FALSE)</f>
        <v>10110104</v>
      </c>
      <c r="L610" s="1">
        <f>_xlfn.IFNA(VLOOKUP(I610,主动技能!$A:$B,2,FALSE),0)</f>
        <v>10110105</v>
      </c>
      <c r="M610">
        <f>_xlfn.IFNA(VLOOKUP(D610+1,角色属性概况!I:J,2,FALSE),999)</f>
        <v>15</v>
      </c>
      <c r="N610" s="1" t="s">
        <v>249</v>
      </c>
      <c r="O610" s="1">
        <f>VLOOKUP(E610,角色属性概况!Q:R,2,FALSE)</f>
        <v>1200</v>
      </c>
      <c r="P610" s="1">
        <v>0</v>
      </c>
      <c r="Q610" s="1">
        <v>0</v>
      </c>
    </row>
    <row r="611" spans="2:17" x14ac:dyDescent="0.15">
      <c r="B611" s="8" t="str">
        <f>VLOOKUP(G611,角色!A:B,2,FALSE)</f>
        <v>伊芙</v>
      </c>
      <c r="C611" s="8" t="str">
        <f t="shared" si="65"/>
        <v>主动技能1</v>
      </c>
      <c r="D611" s="8">
        <f t="shared" si="67"/>
        <v>5</v>
      </c>
      <c r="E611" s="8">
        <f t="shared" si="68"/>
        <v>6</v>
      </c>
      <c r="F611" s="8">
        <f t="shared" si="69"/>
        <v>1</v>
      </c>
      <c r="G611" s="8">
        <f t="shared" si="66"/>
        <v>11</v>
      </c>
      <c r="H611" t="str">
        <f t="shared" si="70"/>
        <v>伊芙主动技能1等级5</v>
      </c>
      <c r="I611" t="str">
        <f t="shared" si="71"/>
        <v>伊芙主动技能1等级6</v>
      </c>
      <c r="J611" s="1">
        <v>605</v>
      </c>
      <c r="K611" s="1">
        <f>VLOOKUP(H611,主动技能!$A:$B,2,FALSE)</f>
        <v>10110105</v>
      </c>
      <c r="L611" s="1">
        <f>_xlfn.IFNA(VLOOKUP(I611,主动技能!$A:$B,2,FALSE),0)</f>
        <v>10110106</v>
      </c>
      <c r="M611">
        <f>_xlfn.IFNA(VLOOKUP(D611+1,角色属性概况!I:J,2,FALSE),999)</f>
        <v>20</v>
      </c>
      <c r="N611" s="1" t="s">
        <v>249</v>
      </c>
      <c r="O611" s="1">
        <f>VLOOKUP(E611,角色属性概况!Q:R,2,FALSE)</f>
        <v>1700</v>
      </c>
      <c r="P611" s="1">
        <v>0</v>
      </c>
      <c r="Q611" s="1">
        <v>0</v>
      </c>
    </row>
    <row r="612" spans="2:17" x14ac:dyDescent="0.15">
      <c r="B612" s="8" t="str">
        <f>VLOOKUP(G612,角色!A:B,2,FALSE)</f>
        <v>伊芙</v>
      </c>
      <c r="C612" s="8" t="str">
        <f t="shared" si="65"/>
        <v>主动技能1</v>
      </c>
      <c r="D612" s="8">
        <f t="shared" si="67"/>
        <v>6</v>
      </c>
      <c r="E612" s="8">
        <f t="shared" si="68"/>
        <v>7</v>
      </c>
      <c r="F612" s="8">
        <f t="shared" si="69"/>
        <v>1</v>
      </c>
      <c r="G612" s="8">
        <f t="shared" si="66"/>
        <v>11</v>
      </c>
      <c r="H612" t="str">
        <f t="shared" si="70"/>
        <v>伊芙主动技能1等级6</v>
      </c>
      <c r="I612" t="str">
        <f t="shared" si="71"/>
        <v>伊芙主动技能1等级7</v>
      </c>
      <c r="J612" s="1">
        <v>606</v>
      </c>
      <c r="K612" s="1">
        <f>VLOOKUP(H612,主动技能!$A:$B,2,FALSE)</f>
        <v>10110106</v>
      </c>
      <c r="L612" s="1">
        <f>_xlfn.IFNA(VLOOKUP(I612,主动技能!$A:$B,2,FALSE),0)</f>
        <v>10110107</v>
      </c>
      <c r="M612">
        <f>_xlfn.IFNA(VLOOKUP(D612+1,角色属性概况!I:J,2,FALSE),999)</f>
        <v>25</v>
      </c>
      <c r="N612" s="1" t="s">
        <v>249</v>
      </c>
      <c r="O612" s="1">
        <f>VLOOKUP(E612,角色属性概况!Q:R,2,FALSE)</f>
        <v>2400</v>
      </c>
      <c r="P612" s="1">
        <v>0</v>
      </c>
      <c r="Q612" s="1">
        <v>0</v>
      </c>
    </row>
    <row r="613" spans="2:17" x14ac:dyDescent="0.15">
      <c r="B613" s="8" t="str">
        <f>VLOOKUP(G613,角色!A:B,2,FALSE)</f>
        <v>伊芙</v>
      </c>
      <c r="C613" s="8" t="str">
        <f t="shared" si="65"/>
        <v>主动技能1</v>
      </c>
      <c r="D613" s="8">
        <f t="shared" si="67"/>
        <v>7</v>
      </c>
      <c r="E613" s="8">
        <f t="shared" si="68"/>
        <v>8</v>
      </c>
      <c r="F613" s="8">
        <f t="shared" si="69"/>
        <v>1</v>
      </c>
      <c r="G613" s="8">
        <f t="shared" si="66"/>
        <v>11</v>
      </c>
      <c r="H613" t="str">
        <f t="shared" si="70"/>
        <v>伊芙主动技能1等级7</v>
      </c>
      <c r="I613" t="str">
        <f t="shared" si="71"/>
        <v>伊芙主动技能1等级8</v>
      </c>
      <c r="J613" s="1">
        <v>607</v>
      </c>
      <c r="K613" s="1">
        <f>VLOOKUP(H613,主动技能!$A:$B,2,FALSE)</f>
        <v>10110107</v>
      </c>
      <c r="L613" s="1">
        <f>_xlfn.IFNA(VLOOKUP(I613,主动技能!$A:$B,2,FALSE),0)</f>
        <v>10110108</v>
      </c>
      <c r="M613">
        <f>_xlfn.IFNA(VLOOKUP(D613+1,角色属性概况!I:J,2,FALSE),999)</f>
        <v>30</v>
      </c>
      <c r="N613" s="1" t="s">
        <v>249</v>
      </c>
      <c r="O613" s="1">
        <f>VLOOKUP(E613,角色属性概况!Q:R,2,FALSE)</f>
        <v>3500</v>
      </c>
      <c r="P613" s="1">
        <v>0</v>
      </c>
      <c r="Q613" s="1">
        <v>0</v>
      </c>
    </row>
    <row r="614" spans="2:17" x14ac:dyDescent="0.15">
      <c r="B614" s="8" t="str">
        <f>VLOOKUP(G614,角色!A:B,2,FALSE)</f>
        <v>伊芙</v>
      </c>
      <c r="C614" s="8" t="str">
        <f t="shared" si="65"/>
        <v>主动技能1</v>
      </c>
      <c r="D614" s="8">
        <f t="shared" si="67"/>
        <v>8</v>
      </c>
      <c r="E614" s="8">
        <f t="shared" si="68"/>
        <v>9</v>
      </c>
      <c r="F614" s="8">
        <f t="shared" si="69"/>
        <v>1</v>
      </c>
      <c r="G614" s="8">
        <f t="shared" si="66"/>
        <v>11</v>
      </c>
      <c r="H614" t="str">
        <f t="shared" si="70"/>
        <v>伊芙主动技能1等级8</v>
      </c>
      <c r="I614" t="str">
        <f t="shared" si="71"/>
        <v>伊芙主动技能1等级9</v>
      </c>
      <c r="J614" s="1">
        <v>608</v>
      </c>
      <c r="K614" s="1">
        <f>VLOOKUP(H614,主动技能!$A:$B,2,FALSE)</f>
        <v>10110108</v>
      </c>
      <c r="L614" s="1">
        <f>_xlfn.IFNA(VLOOKUP(I614,主动技能!$A:$B,2,FALSE),0)</f>
        <v>10110109</v>
      </c>
      <c r="M614">
        <f>_xlfn.IFNA(VLOOKUP(D614+1,角色属性概况!I:J,2,FALSE),999)</f>
        <v>35</v>
      </c>
      <c r="N614" s="1" t="s">
        <v>249</v>
      </c>
      <c r="O614" s="1">
        <f>VLOOKUP(E614,角色属性概况!Q:R,2,FALSE)</f>
        <v>4900</v>
      </c>
      <c r="P614" s="1">
        <v>0</v>
      </c>
      <c r="Q614" s="1">
        <v>0</v>
      </c>
    </row>
    <row r="615" spans="2:17" x14ac:dyDescent="0.15">
      <c r="B615" s="8" t="str">
        <f>VLOOKUP(G615,角色!A:B,2,FALSE)</f>
        <v>伊芙</v>
      </c>
      <c r="C615" s="8" t="str">
        <f t="shared" si="65"/>
        <v>主动技能1</v>
      </c>
      <c r="D615" s="8">
        <f t="shared" si="67"/>
        <v>9</v>
      </c>
      <c r="E615" s="8">
        <f t="shared" si="68"/>
        <v>10</v>
      </c>
      <c r="F615" s="8">
        <f t="shared" si="69"/>
        <v>1</v>
      </c>
      <c r="G615" s="8">
        <f t="shared" si="66"/>
        <v>11</v>
      </c>
      <c r="H615" t="str">
        <f t="shared" si="70"/>
        <v>伊芙主动技能1等级9</v>
      </c>
      <c r="I615" t="str">
        <f t="shared" si="71"/>
        <v>伊芙主动技能1等级10</v>
      </c>
      <c r="J615" s="1">
        <v>609</v>
      </c>
      <c r="K615" s="1">
        <f>VLOOKUP(H615,主动技能!$A:$B,2,FALSE)</f>
        <v>10110109</v>
      </c>
      <c r="L615" s="1">
        <f>_xlfn.IFNA(VLOOKUP(I615,主动技能!$A:$B,2,FALSE),0)</f>
        <v>10110110</v>
      </c>
      <c r="M615">
        <f>_xlfn.IFNA(VLOOKUP(D615+1,角色属性概况!I:J,2,FALSE),999)</f>
        <v>40</v>
      </c>
      <c r="N615" s="1" t="s">
        <v>249</v>
      </c>
      <c r="O615" s="1">
        <f>VLOOKUP(E615,角色属性概况!Q:R,2,FALSE)</f>
        <v>7000</v>
      </c>
      <c r="P615" s="1">
        <v>0</v>
      </c>
      <c r="Q615" s="1">
        <v>0</v>
      </c>
    </row>
    <row r="616" spans="2:17" x14ac:dyDescent="0.15">
      <c r="B616" s="8" t="str">
        <f>VLOOKUP(G616,角色!A:B,2,FALSE)</f>
        <v>伊芙</v>
      </c>
      <c r="C616" s="8" t="str">
        <f t="shared" si="65"/>
        <v>主动技能1</v>
      </c>
      <c r="D616" s="8">
        <f t="shared" si="67"/>
        <v>10</v>
      </c>
      <c r="E616" s="8">
        <f t="shared" si="68"/>
        <v>11</v>
      </c>
      <c r="F616" s="8">
        <f t="shared" si="69"/>
        <v>1</v>
      </c>
      <c r="G616" s="8">
        <f t="shared" si="66"/>
        <v>11</v>
      </c>
      <c r="H616" t="str">
        <f t="shared" si="70"/>
        <v>伊芙主动技能1等级10</v>
      </c>
      <c r="I616" t="str">
        <f t="shared" si="71"/>
        <v>伊芙主动技能1等级11</v>
      </c>
      <c r="J616" s="1">
        <v>610</v>
      </c>
      <c r="K616" s="1">
        <f>VLOOKUP(H616,主动技能!$A:$B,2,FALSE)</f>
        <v>10110110</v>
      </c>
      <c r="L616" s="1">
        <f>_xlfn.IFNA(VLOOKUP(I616,主动技能!$A:$B,2,FALSE),0)</f>
        <v>10110111</v>
      </c>
      <c r="M616">
        <f>_xlfn.IFNA(VLOOKUP(D616+1,角色属性概况!I:J,2,FALSE),999)</f>
        <v>45</v>
      </c>
      <c r="N616" s="1" t="s">
        <v>249</v>
      </c>
      <c r="O616" s="1">
        <f>VLOOKUP(E616,角色属性概况!Q:R,2,FALSE)</f>
        <v>9900</v>
      </c>
      <c r="P616" s="1">
        <v>0</v>
      </c>
      <c r="Q616" s="1">
        <v>0</v>
      </c>
    </row>
    <row r="617" spans="2:17" x14ac:dyDescent="0.15">
      <c r="B617" s="8" t="str">
        <f>VLOOKUP(G617,角色!A:B,2,FALSE)</f>
        <v>伊芙</v>
      </c>
      <c r="C617" s="8" t="str">
        <f t="shared" si="65"/>
        <v>主动技能1</v>
      </c>
      <c r="D617" s="8">
        <f t="shared" si="67"/>
        <v>11</v>
      </c>
      <c r="E617" s="8">
        <f t="shared" si="68"/>
        <v>12</v>
      </c>
      <c r="F617" s="8">
        <f t="shared" si="69"/>
        <v>1</v>
      </c>
      <c r="G617" s="8">
        <f t="shared" si="66"/>
        <v>11</v>
      </c>
      <c r="H617" t="str">
        <f t="shared" si="70"/>
        <v>伊芙主动技能1等级11</v>
      </c>
      <c r="I617" t="str">
        <f t="shared" si="71"/>
        <v>伊芙主动技能1等级12</v>
      </c>
      <c r="J617" s="1">
        <v>611</v>
      </c>
      <c r="K617" s="1">
        <f>VLOOKUP(H617,主动技能!$A:$B,2,FALSE)</f>
        <v>10110111</v>
      </c>
      <c r="L617" s="1">
        <f>_xlfn.IFNA(VLOOKUP(I617,主动技能!$A:$B,2,FALSE),0)</f>
        <v>10110112</v>
      </c>
      <c r="M617">
        <f>_xlfn.IFNA(VLOOKUP(D617+1,角色属性概况!I:J,2,FALSE),999)</f>
        <v>50</v>
      </c>
      <c r="N617" s="1" t="s">
        <v>249</v>
      </c>
      <c r="O617" s="1">
        <f>VLOOKUP(E617,角色属性概况!Q:R,2,FALSE)</f>
        <v>14100</v>
      </c>
      <c r="P617" s="1">
        <v>0</v>
      </c>
      <c r="Q617" s="1">
        <v>0</v>
      </c>
    </row>
    <row r="618" spans="2:17" x14ac:dyDescent="0.15">
      <c r="B618" s="8" t="str">
        <f>VLOOKUP(G618,角色!A:B,2,FALSE)</f>
        <v>伊芙</v>
      </c>
      <c r="C618" s="8" t="str">
        <f t="shared" si="65"/>
        <v>主动技能1</v>
      </c>
      <c r="D618" s="8">
        <f t="shared" si="67"/>
        <v>12</v>
      </c>
      <c r="E618" s="8">
        <f t="shared" si="68"/>
        <v>13</v>
      </c>
      <c r="F618" s="8">
        <f t="shared" si="69"/>
        <v>1</v>
      </c>
      <c r="G618" s="8">
        <f t="shared" si="66"/>
        <v>11</v>
      </c>
      <c r="H618" t="str">
        <f t="shared" si="70"/>
        <v>伊芙主动技能1等级12</v>
      </c>
      <c r="I618" t="str">
        <f t="shared" si="71"/>
        <v>伊芙主动技能1等级13</v>
      </c>
      <c r="J618" s="1">
        <v>612</v>
      </c>
      <c r="K618" s="1">
        <f>VLOOKUP(H618,主动技能!$A:$B,2,FALSE)</f>
        <v>10110112</v>
      </c>
      <c r="L618" s="1">
        <f>_xlfn.IFNA(VLOOKUP(I618,主动技能!$A:$B,2,FALSE),0)</f>
        <v>10110113</v>
      </c>
      <c r="M618">
        <f>_xlfn.IFNA(VLOOKUP(D618+1,角色属性概况!I:J,2,FALSE),999)</f>
        <v>55</v>
      </c>
      <c r="N618" s="1" t="s">
        <v>249</v>
      </c>
      <c r="O618" s="1">
        <f>VLOOKUP(E618,角色属性概况!Q:R,2,FALSE)</f>
        <v>20000</v>
      </c>
      <c r="P618" s="1">
        <v>0</v>
      </c>
      <c r="Q618" s="1">
        <v>0</v>
      </c>
    </row>
    <row r="619" spans="2:17" x14ac:dyDescent="0.15">
      <c r="B619" s="8" t="str">
        <f>VLOOKUP(G619,角色!A:B,2,FALSE)</f>
        <v>伊芙</v>
      </c>
      <c r="C619" s="8" t="str">
        <f t="shared" si="65"/>
        <v>主动技能1</v>
      </c>
      <c r="D619" s="8">
        <f t="shared" si="67"/>
        <v>13</v>
      </c>
      <c r="E619" s="8">
        <f t="shared" si="68"/>
        <v>14</v>
      </c>
      <c r="F619" s="8">
        <f t="shared" si="69"/>
        <v>1</v>
      </c>
      <c r="G619" s="8">
        <f t="shared" si="66"/>
        <v>11</v>
      </c>
      <c r="H619" t="str">
        <f t="shared" si="70"/>
        <v>伊芙主动技能1等级13</v>
      </c>
      <c r="I619" t="str">
        <f t="shared" si="71"/>
        <v>伊芙主动技能1等级14</v>
      </c>
      <c r="J619" s="1">
        <v>613</v>
      </c>
      <c r="K619" s="1">
        <f>VLOOKUP(H619,主动技能!$A:$B,2,FALSE)</f>
        <v>10110113</v>
      </c>
      <c r="L619" s="1">
        <f>_xlfn.IFNA(VLOOKUP(I619,主动技能!$A:$B,2,FALSE),0)</f>
        <v>10110114</v>
      </c>
      <c r="M619">
        <f>_xlfn.IFNA(VLOOKUP(D619+1,角色属性概况!I:J,2,FALSE),999)</f>
        <v>60</v>
      </c>
      <c r="N619" s="1" t="s">
        <v>249</v>
      </c>
      <c r="O619" s="1">
        <f>VLOOKUP(E619,角色属性概况!Q:R,2,FALSE)</f>
        <v>28300</v>
      </c>
      <c r="P619" s="1">
        <v>0</v>
      </c>
      <c r="Q619" s="1">
        <v>0</v>
      </c>
    </row>
    <row r="620" spans="2:17" x14ac:dyDescent="0.15">
      <c r="B620" s="8" t="str">
        <f>VLOOKUP(G620,角色!A:B,2,FALSE)</f>
        <v>伊芙</v>
      </c>
      <c r="C620" s="8" t="str">
        <f t="shared" si="65"/>
        <v>主动技能1</v>
      </c>
      <c r="D620" s="8">
        <f t="shared" si="67"/>
        <v>14</v>
      </c>
      <c r="E620" s="8">
        <f t="shared" si="68"/>
        <v>15</v>
      </c>
      <c r="F620" s="8">
        <f t="shared" si="69"/>
        <v>1</v>
      </c>
      <c r="G620" s="8">
        <f t="shared" si="66"/>
        <v>11</v>
      </c>
      <c r="H620" t="str">
        <f t="shared" si="70"/>
        <v>伊芙主动技能1等级14</v>
      </c>
      <c r="I620" t="str">
        <f t="shared" si="71"/>
        <v>伊芙主动技能1等级15</v>
      </c>
      <c r="J620" s="1">
        <v>614</v>
      </c>
      <c r="K620" s="1">
        <f>VLOOKUP(H620,主动技能!$A:$B,2,FALSE)</f>
        <v>10110114</v>
      </c>
      <c r="L620" s="1">
        <f>_xlfn.IFNA(VLOOKUP(I620,主动技能!$A:$B,2,FALSE),0)</f>
        <v>10110115</v>
      </c>
      <c r="M620">
        <f>_xlfn.IFNA(VLOOKUP(D620+1,角色属性概况!I:J,2,FALSE),999)</f>
        <v>65</v>
      </c>
      <c r="N620" s="1" t="s">
        <v>249</v>
      </c>
      <c r="O620" s="1">
        <f>VLOOKUP(E620,角色属性概况!Q:R,2,FALSE)</f>
        <v>40100</v>
      </c>
      <c r="P620" s="1">
        <v>0</v>
      </c>
      <c r="Q620" s="1">
        <v>0</v>
      </c>
    </row>
    <row r="621" spans="2:17" x14ac:dyDescent="0.15">
      <c r="B621" s="8" t="str">
        <f>VLOOKUP(G621,角色!A:B,2,FALSE)</f>
        <v>伊芙</v>
      </c>
      <c r="C621" s="8" t="str">
        <f t="shared" si="65"/>
        <v>主动技能1</v>
      </c>
      <c r="D621" s="8">
        <f t="shared" si="67"/>
        <v>15</v>
      </c>
      <c r="E621" s="8">
        <f t="shared" si="68"/>
        <v>16</v>
      </c>
      <c r="F621" s="8">
        <f t="shared" si="69"/>
        <v>1</v>
      </c>
      <c r="G621" s="8">
        <f t="shared" si="66"/>
        <v>11</v>
      </c>
      <c r="H621" t="str">
        <f t="shared" si="70"/>
        <v>伊芙主动技能1等级15</v>
      </c>
      <c r="I621" t="str">
        <f t="shared" si="71"/>
        <v>伊芙主动技能1等级16</v>
      </c>
      <c r="J621" s="1">
        <v>615</v>
      </c>
      <c r="K621" s="1">
        <f>VLOOKUP(H621,主动技能!$A:$B,2,FALSE)</f>
        <v>10110115</v>
      </c>
      <c r="L621" s="1">
        <f>_xlfn.IFNA(VLOOKUP(I621,主动技能!$A:$B,2,FALSE),0)</f>
        <v>10110116</v>
      </c>
      <c r="M621">
        <f>_xlfn.IFNA(VLOOKUP(D621+1,角色属性概况!I:J,2,FALSE),999)</f>
        <v>70</v>
      </c>
      <c r="N621" s="1" t="s">
        <v>249</v>
      </c>
      <c r="O621" s="1">
        <f>VLOOKUP(E621,角色属性概况!Q:R,2,FALSE)</f>
        <v>56700</v>
      </c>
      <c r="P621" s="1">
        <v>0</v>
      </c>
      <c r="Q621" s="1">
        <v>0</v>
      </c>
    </row>
    <row r="622" spans="2:17" x14ac:dyDescent="0.15">
      <c r="B622" s="8" t="str">
        <f>VLOOKUP(G622,角色!A:B,2,FALSE)</f>
        <v>伊芙</v>
      </c>
      <c r="C622" s="8" t="str">
        <f t="shared" si="65"/>
        <v>主动技能1</v>
      </c>
      <c r="D622" s="8">
        <f t="shared" si="67"/>
        <v>16</v>
      </c>
      <c r="E622" s="8">
        <f t="shared" si="68"/>
        <v>17</v>
      </c>
      <c r="F622" s="8">
        <f t="shared" si="69"/>
        <v>1</v>
      </c>
      <c r="G622" s="8">
        <f t="shared" si="66"/>
        <v>11</v>
      </c>
      <c r="H622" t="str">
        <f t="shared" si="70"/>
        <v>伊芙主动技能1等级16</v>
      </c>
      <c r="I622" t="str">
        <f t="shared" si="71"/>
        <v>伊芙主动技能1等级17</v>
      </c>
      <c r="J622" s="1">
        <v>616</v>
      </c>
      <c r="K622" s="1">
        <f>VLOOKUP(H622,主动技能!$A:$B,2,FALSE)</f>
        <v>10110116</v>
      </c>
      <c r="L622" s="1">
        <f>_xlfn.IFNA(VLOOKUP(I622,主动技能!$A:$B,2,FALSE),0)</f>
        <v>10110117</v>
      </c>
      <c r="M622">
        <f>_xlfn.IFNA(VLOOKUP(D622+1,角色属性概况!I:J,2,FALSE),999)</f>
        <v>75</v>
      </c>
      <c r="N622" s="1" t="s">
        <v>249</v>
      </c>
      <c r="O622" s="1">
        <f>VLOOKUP(E622,角色属性概况!Q:R,2,FALSE)</f>
        <v>80400</v>
      </c>
      <c r="P622" s="1">
        <v>0</v>
      </c>
      <c r="Q622" s="1">
        <v>0</v>
      </c>
    </row>
    <row r="623" spans="2:17" x14ac:dyDescent="0.15">
      <c r="B623" s="8" t="str">
        <f>VLOOKUP(G623,角色!A:B,2,FALSE)</f>
        <v>伊芙</v>
      </c>
      <c r="C623" s="8" t="str">
        <f t="shared" si="65"/>
        <v>主动技能1</v>
      </c>
      <c r="D623" s="8">
        <f t="shared" si="67"/>
        <v>17</v>
      </c>
      <c r="E623" s="8">
        <f t="shared" si="68"/>
        <v>18</v>
      </c>
      <c r="F623" s="8">
        <f t="shared" si="69"/>
        <v>1</v>
      </c>
      <c r="G623" s="8">
        <f t="shared" si="66"/>
        <v>11</v>
      </c>
      <c r="H623" t="str">
        <f t="shared" si="70"/>
        <v>伊芙主动技能1等级17</v>
      </c>
      <c r="I623" t="str">
        <f t="shared" si="71"/>
        <v>伊芙主动技能1等级18</v>
      </c>
      <c r="J623" s="1">
        <v>617</v>
      </c>
      <c r="K623" s="1">
        <f>VLOOKUP(H623,主动技能!$A:$B,2,FALSE)</f>
        <v>10110117</v>
      </c>
      <c r="L623" s="1">
        <f>_xlfn.IFNA(VLOOKUP(I623,主动技能!$A:$B,2,FALSE),0)</f>
        <v>10110118</v>
      </c>
      <c r="M623">
        <f>_xlfn.IFNA(VLOOKUP(D623+1,角色属性概况!I:J,2,FALSE),999)</f>
        <v>80</v>
      </c>
      <c r="N623" s="1" t="s">
        <v>249</v>
      </c>
      <c r="O623" s="1">
        <f>VLOOKUP(E623,角色属性概况!Q:R,2,FALSE)</f>
        <v>113800</v>
      </c>
      <c r="P623" s="1">
        <v>0</v>
      </c>
      <c r="Q623" s="1">
        <v>0</v>
      </c>
    </row>
    <row r="624" spans="2:17" x14ac:dyDescent="0.15">
      <c r="B624" s="8" t="str">
        <f>VLOOKUP(G624,角色!A:B,2,FALSE)</f>
        <v>伊芙</v>
      </c>
      <c r="C624" s="8" t="str">
        <f t="shared" si="65"/>
        <v>主动技能1</v>
      </c>
      <c r="D624" s="8">
        <f t="shared" si="67"/>
        <v>18</v>
      </c>
      <c r="E624" s="8">
        <f t="shared" si="68"/>
        <v>19</v>
      </c>
      <c r="F624" s="8">
        <f t="shared" si="69"/>
        <v>1</v>
      </c>
      <c r="G624" s="8">
        <f t="shared" si="66"/>
        <v>11</v>
      </c>
      <c r="H624" t="str">
        <f t="shared" si="70"/>
        <v>伊芙主动技能1等级18</v>
      </c>
      <c r="I624" t="str">
        <f t="shared" si="71"/>
        <v>伊芙主动技能1等级19</v>
      </c>
      <c r="J624" s="1">
        <v>618</v>
      </c>
      <c r="K624" s="1">
        <f>VLOOKUP(H624,主动技能!$A:$B,2,FALSE)</f>
        <v>10110118</v>
      </c>
      <c r="L624" s="1">
        <f>_xlfn.IFNA(VLOOKUP(I624,主动技能!$A:$B,2,FALSE),0)</f>
        <v>10110119</v>
      </c>
      <c r="M624">
        <f>_xlfn.IFNA(VLOOKUP(D624+1,角色属性概况!I:J,2,FALSE),999)</f>
        <v>85</v>
      </c>
      <c r="N624" s="1" t="s">
        <v>249</v>
      </c>
      <c r="O624" s="1">
        <f>VLOOKUP(E624,角色属性概况!Q:R,2,FALSE)</f>
        <v>161100</v>
      </c>
      <c r="P624" s="1">
        <v>0</v>
      </c>
      <c r="Q624" s="1">
        <v>0</v>
      </c>
    </row>
    <row r="625" spans="2:17" x14ac:dyDescent="0.15">
      <c r="B625" s="8" t="str">
        <f>VLOOKUP(G625,角色!A:B,2,FALSE)</f>
        <v>伊芙</v>
      </c>
      <c r="C625" s="8" t="str">
        <f t="shared" si="65"/>
        <v>主动技能1</v>
      </c>
      <c r="D625" s="8">
        <f t="shared" si="67"/>
        <v>19</v>
      </c>
      <c r="E625" s="8">
        <f t="shared" si="68"/>
        <v>20</v>
      </c>
      <c r="F625" s="8">
        <f t="shared" si="69"/>
        <v>1</v>
      </c>
      <c r="G625" s="8">
        <f t="shared" si="66"/>
        <v>11</v>
      </c>
      <c r="H625" t="str">
        <f t="shared" si="70"/>
        <v>伊芙主动技能1等级19</v>
      </c>
      <c r="I625" t="str">
        <f t="shared" si="71"/>
        <v>伊芙主动技能1等级20</v>
      </c>
      <c r="J625" s="1">
        <v>619</v>
      </c>
      <c r="K625" s="1">
        <f>VLOOKUP(H625,主动技能!$A:$B,2,FALSE)</f>
        <v>10110119</v>
      </c>
      <c r="L625" s="1">
        <f>_xlfn.IFNA(VLOOKUP(I625,主动技能!$A:$B,2,FALSE),0)</f>
        <v>10110120</v>
      </c>
      <c r="M625">
        <f>_xlfn.IFNA(VLOOKUP(D625+1,角色属性概况!I:J,2,FALSE),999)</f>
        <v>90</v>
      </c>
      <c r="N625" s="1" t="s">
        <v>249</v>
      </c>
      <c r="O625" s="1">
        <f>VLOOKUP(E625,角色属性概况!Q:R,2,FALSE)</f>
        <v>228100</v>
      </c>
      <c r="P625" s="1">
        <v>0</v>
      </c>
      <c r="Q625" s="1">
        <v>0</v>
      </c>
    </row>
    <row r="626" spans="2:17" x14ac:dyDescent="0.15">
      <c r="B626" s="8" t="str">
        <f>VLOOKUP(G626,角色!A:B,2,FALSE)</f>
        <v>伊芙</v>
      </c>
      <c r="C626" s="8" t="str">
        <f t="shared" si="65"/>
        <v>主动技能1</v>
      </c>
      <c r="D626" s="8">
        <f t="shared" si="67"/>
        <v>20</v>
      </c>
      <c r="E626" s="8">
        <f t="shared" si="68"/>
        <v>21</v>
      </c>
      <c r="F626" s="8">
        <f t="shared" si="69"/>
        <v>1</v>
      </c>
      <c r="G626" s="8">
        <f t="shared" si="66"/>
        <v>11</v>
      </c>
      <c r="H626" t="str">
        <f t="shared" si="70"/>
        <v>伊芙主动技能1等级20</v>
      </c>
      <c r="I626" t="str">
        <f t="shared" si="71"/>
        <v>伊芙主动技能1等级21</v>
      </c>
      <c r="J626" s="1">
        <v>620</v>
      </c>
      <c r="K626" s="1">
        <f>VLOOKUP(H626,主动技能!$A:$B,2,FALSE)</f>
        <v>10110120</v>
      </c>
      <c r="L626" s="1">
        <f>_xlfn.IFNA(VLOOKUP(I626,主动技能!$A:$B,2,FALSE),0)</f>
        <v>0</v>
      </c>
      <c r="M626">
        <f>_xlfn.IFNA(VLOOKUP(D626+1,角色属性概况!I:J,2,FALSE),999)</f>
        <v>100</v>
      </c>
      <c r="N626" s="1" t="s">
        <v>249</v>
      </c>
      <c r="O626" s="1">
        <f>VLOOKUP(E626,角色属性概况!Q:R,2,FALSE)</f>
        <v>780200</v>
      </c>
      <c r="P626" s="1">
        <v>0</v>
      </c>
      <c r="Q626" s="1">
        <v>0</v>
      </c>
    </row>
    <row r="627" spans="2:17" x14ac:dyDescent="0.15">
      <c r="B627" s="8" t="str">
        <f>VLOOKUP(G627,角色!A:B,2,FALSE)</f>
        <v>伊芙</v>
      </c>
      <c r="C627" s="8" t="str">
        <f t="shared" si="65"/>
        <v>主动技能2</v>
      </c>
      <c r="D627" s="8">
        <f t="shared" si="67"/>
        <v>1</v>
      </c>
      <c r="E627" s="8">
        <f t="shared" si="68"/>
        <v>2</v>
      </c>
      <c r="F627" s="8">
        <f t="shared" si="69"/>
        <v>2</v>
      </c>
      <c r="G627" s="8">
        <f t="shared" si="66"/>
        <v>11</v>
      </c>
      <c r="H627" t="str">
        <f t="shared" si="70"/>
        <v>伊芙主动技能2等级1</v>
      </c>
      <c r="I627" t="str">
        <f t="shared" si="71"/>
        <v>伊芙主动技能2等级2</v>
      </c>
      <c r="J627" s="1">
        <v>621</v>
      </c>
      <c r="K627" s="1">
        <f>VLOOKUP(H627,主动技能!$A:$B,2,FALSE)</f>
        <v>10110201</v>
      </c>
      <c r="L627" s="1">
        <f>_xlfn.IFNA(VLOOKUP(I627,主动技能!$A:$B,2,FALSE),0)</f>
        <v>10110202</v>
      </c>
      <c r="M627">
        <f>_xlfn.IFNA(VLOOKUP(D627+1,角色属性概况!I:J,2,FALSE),999)</f>
        <v>2</v>
      </c>
      <c r="N627" s="1" t="s">
        <v>249</v>
      </c>
      <c r="O627" s="1">
        <f>VLOOKUP(E627,角色属性概况!Q:R,2,FALSE)</f>
        <v>500</v>
      </c>
      <c r="P627" s="1">
        <v>0</v>
      </c>
      <c r="Q627" s="1">
        <v>0</v>
      </c>
    </row>
    <row r="628" spans="2:17" x14ac:dyDescent="0.15">
      <c r="B628" s="8" t="str">
        <f>VLOOKUP(G628,角色!A:B,2,FALSE)</f>
        <v>伊芙</v>
      </c>
      <c r="C628" s="8" t="str">
        <f t="shared" si="65"/>
        <v>主动技能2</v>
      </c>
      <c r="D628" s="8">
        <f t="shared" si="67"/>
        <v>2</v>
      </c>
      <c r="E628" s="8">
        <f t="shared" si="68"/>
        <v>3</v>
      </c>
      <c r="F628" s="8">
        <f t="shared" si="69"/>
        <v>2</v>
      </c>
      <c r="G628" s="8">
        <f t="shared" si="66"/>
        <v>11</v>
      </c>
      <c r="H628" t="str">
        <f t="shared" si="70"/>
        <v>伊芙主动技能2等级2</v>
      </c>
      <c r="I628" t="str">
        <f t="shared" si="71"/>
        <v>伊芙主动技能2等级3</v>
      </c>
      <c r="J628" s="1">
        <v>622</v>
      </c>
      <c r="K628" s="1">
        <f>VLOOKUP(H628,主动技能!$A:$B,2,FALSE)</f>
        <v>10110202</v>
      </c>
      <c r="L628" s="1">
        <f>_xlfn.IFNA(VLOOKUP(I628,主动技能!$A:$B,2,FALSE),0)</f>
        <v>10110203</v>
      </c>
      <c r="M628">
        <f>_xlfn.IFNA(VLOOKUP(D628+1,角色属性概况!I:J,2,FALSE),999)</f>
        <v>5</v>
      </c>
      <c r="N628" s="1" t="s">
        <v>249</v>
      </c>
      <c r="O628" s="1">
        <f>VLOOKUP(E628,角色属性概况!Q:R,2,FALSE)</f>
        <v>600</v>
      </c>
      <c r="P628" s="1">
        <v>0</v>
      </c>
      <c r="Q628" s="1">
        <v>0</v>
      </c>
    </row>
    <row r="629" spans="2:17" x14ac:dyDescent="0.15">
      <c r="B629" s="8" t="str">
        <f>VLOOKUP(G629,角色!A:B,2,FALSE)</f>
        <v>伊芙</v>
      </c>
      <c r="C629" s="8" t="str">
        <f t="shared" si="65"/>
        <v>主动技能2</v>
      </c>
      <c r="D629" s="8">
        <f t="shared" si="67"/>
        <v>3</v>
      </c>
      <c r="E629" s="8">
        <f t="shared" si="68"/>
        <v>4</v>
      </c>
      <c r="F629" s="8">
        <f t="shared" si="69"/>
        <v>2</v>
      </c>
      <c r="G629" s="8">
        <f t="shared" si="66"/>
        <v>11</v>
      </c>
      <c r="H629" t="str">
        <f t="shared" si="70"/>
        <v>伊芙主动技能2等级3</v>
      </c>
      <c r="I629" t="str">
        <f t="shared" si="71"/>
        <v>伊芙主动技能2等级4</v>
      </c>
      <c r="J629" s="1">
        <v>623</v>
      </c>
      <c r="K629" s="1">
        <f>VLOOKUP(H629,主动技能!$A:$B,2,FALSE)</f>
        <v>10110203</v>
      </c>
      <c r="L629" s="1">
        <f>_xlfn.IFNA(VLOOKUP(I629,主动技能!$A:$B,2,FALSE),0)</f>
        <v>10110204</v>
      </c>
      <c r="M629">
        <f>_xlfn.IFNA(VLOOKUP(D629+1,角色属性概况!I:J,2,FALSE),999)</f>
        <v>10</v>
      </c>
      <c r="N629" s="1" t="s">
        <v>249</v>
      </c>
      <c r="O629" s="1">
        <f>VLOOKUP(E629,角色属性概况!Q:R,2,FALSE)</f>
        <v>800</v>
      </c>
      <c r="P629" s="1">
        <v>0</v>
      </c>
      <c r="Q629" s="1">
        <v>0</v>
      </c>
    </row>
    <row r="630" spans="2:17" x14ac:dyDescent="0.15">
      <c r="B630" s="8" t="str">
        <f>VLOOKUP(G630,角色!A:B,2,FALSE)</f>
        <v>伊芙</v>
      </c>
      <c r="C630" s="8" t="str">
        <f t="shared" si="65"/>
        <v>主动技能2</v>
      </c>
      <c r="D630" s="8">
        <f t="shared" si="67"/>
        <v>4</v>
      </c>
      <c r="E630" s="8">
        <f t="shared" si="68"/>
        <v>5</v>
      </c>
      <c r="F630" s="8">
        <f t="shared" si="69"/>
        <v>2</v>
      </c>
      <c r="G630" s="8">
        <f t="shared" si="66"/>
        <v>11</v>
      </c>
      <c r="H630" t="str">
        <f t="shared" si="70"/>
        <v>伊芙主动技能2等级4</v>
      </c>
      <c r="I630" t="str">
        <f t="shared" si="71"/>
        <v>伊芙主动技能2等级5</v>
      </c>
      <c r="J630" s="1">
        <v>624</v>
      </c>
      <c r="K630" s="1">
        <f>VLOOKUP(H630,主动技能!$A:$B,2,FALSE)</f>
        <v>10110204</v>
      </c>
      <c r="L630" s="1">
        <f>_xlfn.IFNA(VLOOKUP(I630,主动技能!$A:$B,2,FALSE),0)</f>
        <v>10110205</v>
      </c>
      <c r="M630">
        <f>_xlfn.IFNA(VLOOKUP(D630+1,角色属性概况!I:J,2,FALSE),999)</f>
        <v>15</v>
      </c>
      <c r="N630" s="1" t="s">
        <v>249</v>
      </c>
      <c r="O630" s="1">
        <f>VLOOKUP(E630,角色属性概况!Q:R,2,FALSE)</f>
        <v>1200</v>
      </c>
      <c r="P630" s="1">
        <v>0</v>
      </c>
      <c r="Q630" s="1">
        <v>0</v>
      </c>
    </row>
    <row r="631" spans="2:17" x14ac:dyDescent="0.15">
      <c r="B631" s="8" t="str">
        <f>VLOOKUP(G631,角色!A:B,2,FALSE)</f>
        <v>伊芙</v>
      </c>
      <c r="C631" s="8" t="str">
        <f t="shared" si="65"/>
        <v>主动技能2</v>
      </c>
      <c r="D631" s="8">
        <f t="shared" si="67"/>
        <v>5</v>
      </c>
      <c r="E631" s="8">
        <f t="shared" si="68"/>
        <v>6</v>
      </c>
      <c r="F631" s="8">
        <f t="shared" si="69"/>
        <v>2</v>
      </c>
      <c r="G631" s="8">
        <f t="shared" si="66"/>
        <v>11</v>
      </c>
      <c r="H631" t="str">
        <f t="shared" si="70"/>
        <v>伊芙主动技能2等级5</v>
      </c>
      <c r="I631" t="str">
        <f t="shared" si="71"/>
        <v>伊芙主动技能2等级6</v>
      </c>
      <c r="J631" s="1">
        <v>625</v>
      </c>
      <c r="K631" s="1">
        <f>VLOOKUP(H631,主动技能!$A:$B,2,FALSE)</f>
        <v>10110205</v>
      </c>
      <c r="L631" s="1">
        <f>_xlfn.IFNA(VLOOKUP(I631,主动技能!$A:$B,2,FALSE),0)</f>
        <v>10110206</v>
      </c>
      <c r="M631">
        <f>_xlfn.IFNA(VLOOKUP(D631+1,角色属性概况!I:J,2,FALSE),999)</f>
        <v>20</v>
      </c>
      <c r="N631" s="1" t="s">
        <v>249</v>
      </c>
      <c r="O631" s="1">
        <f>VLOOKUP(E631,角色属性概况!Q:R,2,FALSE)</f>
        <v>1700</v>
      </c>
      <c r="P631" s="1">
        <v>0</v>
      </c>
      <c r="Q631" s="1">
        <v>0</v>
      </c>
    </row>
    <row r="632" spans="2:17" x14ac:dyDescent="0.15">
      <c r="B632" s="8" t="str">
        <f>VLOOKUP(G632,角色!A:B,2,FALSE)</f>
        <v>伊芙</v>
      </c>
      <c r="C632" s="8" t="str">
        <f t="shared" si="65"/>
        <v>主动技能2</v>
      </c>
      <c r="D632" s="8">
        <f t="shared" si="67"/>
        <v>6</v>
      </c>
      <c r="E632" s="8">
        <f t="shared" si="68"/>
        <v>7</v>
      </c>
      <c r="F632" s="8">
        <f t="shared" si="69"/>
        <v>2</v>
      </c>
      <c r="G632" s="8">
        <f t="shared" si="66"/>
        <v>11</v>
      </c>
      <c r="H632" t="str">
        <f t="shared" si="70"/>
        <v>伊芙主动技能2等级6</v>
      </c>
      <c r="I632" t="str">
        <f t="shared" si="71"/>
        <v>伊芙主动技能2等级7</v>
      </c>
      <c r="J632" s="1">
        <v>626</v>
      </c>
      <c r="K632" s="1">
        <f>VLOOKUP(H632,主动技能!$A:$B,2,FALSE)</f>
        <v>10110206</v>
      </c>
      <c r="L632" s="1">
        <f>_xlfn.IFNA(VLOOKUP(I632,主动技能!$A:$B,2,FALSE),0)</f>
        <v>10110207</v>
      </c>
      <c r="M632">
        <f>_xlfn.IFNA(VLOOKUP(D632+1,角色属性概况!I:J,2,FALSE),999)</f>
        <v>25</v>
      </c>
      <c r="N632" s="1" t="s">
        <v>249</v>
      </c>
      <c r="O632" s="1">
        <f>VLOOKUP(E632,角色属性概况!Q:R,2,FALSE)</f>
        <v>2400</v>
      </c>
      <c r="P632" s="1">
        <v>0</v>
      </c>
      <c r="Q632" s="1">
        <v>0</v>
      </c>
    </row>
    <row r="633" spans="2:17" x14ac:dyDescent="0.15">
      <c r="B633" s="8" t="str">
        <f>VLOOKUP(G633,角色!A:B,2,FALSE)</f>
        <v>伊芙</v>
      </c>
      <c r="C633" s="8" t="str">
        <f t="shared" si="65"/>
        <v>主动技能2</v>
      </c>
      <c r="D633" s="8">
        <f t="shared" si="67"/>
        <v>7</v>
      </c>
      <c r="E633" s="8">
        <f t="shared" si="68"/>
        <v>8</v>
      </c>
      <c r="F633" s="8">
        <f t="shared" si="69"/>
        <v>2</v>
      </c>
      <c r="G633" s="8">
        <f t="shared" si="66"/>
        <v>11</v>
      </c>
      <c r="H633" t="str">
        <f t="shared" si="70"/>
        <v>伊芙主动技能2等级7</v>
      </c>
      <c r="I633" t="str">
        <f t="shared" si="71"/>
        <v>伊芙主动技能2等级8</v>
      </c>
      <c r="J633" s="1">
        <v>627</v>
      </c>
      <c r="K633" s="1">
        <f>VLOOKUP(H633,主动技能!$A:$B,2,FALSE)</f>
        <v>10110207</v>
      </c>
      <c r="L633" s="1">
        <f>_xlfn.IFNA(VLOOKUP(I633,主动技能!$A:$B,2,FALSE),0)</f>
        <v>10110208</v>
      </c>
      <c r="M633">
        <f>_xlfn.IFNA(VLOOKUP(D633+1,角色属性概况!I:J,2,FALSE),999)</f>
        <v>30</v>
      </c>
      <c r="N633" s="1" t="s">
        <v>249</v>
      </c>
      <c r="O633" s="1">
        <f>VLOOKUP(E633,角色属性概况!Q:R,2,FALSE)</f>
        <v>3500</v>
      </c>
      <c r="P633" s="1">
        <v>0</v>
      </c>
      <c r="Q633" s="1">
        <v>0</v>
      </c>
    </row>
    <row r="634" spans="2:17" x14ac:dyDescent="0.15">
      <c r="B634" s="8" t="str">
        <f>VLOOKUP(G634,角色!A:B,2,FALSE)</f>
        <v>伊芙</v>
      </c>
      <c r="C634" s="8" t="str">
        <f t="shared" si="65"/>
        <v>主动技能2</v>
      </c>
      <c r="D634" s="8">
        <f t="shared" si="67"/>
        <v>8</v>
      </c>
      <c r="E634" s="8">
        <f t="shared" si="68"/>
        <v>9</v>
      </c>
      <c r="F634" s="8">
        <f t="shared" si="69"/>
        <v>2</v>
      </c>
      <c r="G634" s="8">
        <f t="shared" si="66"/>
        <v>11</v>
      </c>
      <c r="H634" t="str">
        <f t="shared" si="70"/>
        <v>伊芙主动技能2等级8</v>
      </c>
      <c r="I634" t="str">
        <f t="shared" si="71"/>
        <v>伊芙主动技能2等级9</v>
      </c>
      <c r="J634" s="1">
        <v>628</v>
      </c>
      <c r="K634" s="1">
        <f>VLOOKUP(H634,主动技能!$A:$B,2,FALSE)</f>
        <v>10110208</v>
      </c>
      <c r="L634" s="1">
        <f>_xlfn.IFNA(VLOOKUP(I634,主动技能!$A:$B,2,FALSE),0)</f>
        <v>10110209</v>
      </c>
      <c r="M634">
        <f>_xlfn.IFNA(VLOOKUP(D634+1,角色属性概况!I:J,2,FALSE),999)</f>
        <v>35</v>
      </c>
      <c r="N634" s="1" t="s">
        <v>249</v>
      </c>
      <c r="O634" s="1">
        <f>VLOOKUP(E634,角色属性概况!Q:R,2,FALSE)</f>
        <v>4900</v>
      </c>
      <c r="P634" s="1">
        <v>0</v>
      </c>
      <c r="Q634" s="1">
        <v>0</v>
      </c>
    </row>
    <row r="635" spans="2:17" x14ac:dyDescent="0.15">
      <c r="B635" s="8" t="str">
        <f>VLOOKUP(G635,角色!A:B,2,FALSE)</f>
        <v>伊芙</v>
      </c>
      <c r="C635" s="8" t="str">
        <f t="shared" si="65"/>
        <v>主动技能2</v>
      </c>
      <c r="D635" s="8">
        <f t="shared" si="67"/>
        <v>9</v>
      </c>
      <c r="E635" s="8">
        <f t="shared" si="68"/>
        <v>10</v>
      </c>
      <c r="F635" s="8">
        <f t="shared" si="69"/>
        <v>2</v>
      </c>
      <c r="G635" s="8">
        <f t="shared" si="66"/>
        <v>11</v>
      </c>
      <c r="H635" t="str">
        <f t="shared" si="70"/>
        <v>伊芙主动技能2等级9</v>
      </c>
      <c r="I635" t="str">
        <f t="shared" si="71"/>
        <v>伊芙主动技能2等级10</v>
      </c>
      <c r="J635" s="1">
        <v>629</v>
      </c>
      <c r="K635" s="1">
        <f>VLOOKUP(H635,主动技能!$A:$B,2,FALSE)</f>
        <v>10110209</v>
      </c>
      <c r="L635" s="1">
        <f>_xlfn.IFNA(VLOOKUP(I635,主动技能!$A:$B,2,FALSE),0)</f>
        <v>10110210</v>
      </c>
      <c r="M635">
        <f>_xlfn.IFNA(VLOOKUP(D635+1,角色属性概况!I:J,2,FALSE),999)</f>
        <v>40</v>
      </c>
      <c r="N635" s="1" t="s">
        <v>249</v>
      </c>
      <c r="O635" s="1">
        <f>VLOOKUP(E635,角色属性概况!Q:R,2,FALSE)</f>
        <v>7000</v>
      </c>
      <c r="P635" s="1">
        <v>0</v>
      </c>
      <c r="Q635" s="1">
        <v>0</v>
      </c>
    </row>
    <row r="636" spans="2:17" x14ac:dyDescent="0.15">
      <c r="B636" s="8" t="str">
        <f>VLOOKUP(G636,角色!A:B,2,FALSE)</f>
        <v>伊芙</v>
      </c>
      <c r="C636" s="8" t="str">
        <f t="shared" si="65"/>
        <v>主动技能2</v>
      </c>
      <c r="D636" s="8">
        <f t="shared" si="67"/>
        <v>10</v>
      </c>
      <c r="E636" s="8">
        <f t="shared" si="68"/>
        <v>11</v>
      </c>
      <c r="F636" s="8">
        <f t="shared" si="69"/>
        <v>2</v>
      </c>
      <c r="G636" s="8">
        <f t="shared" si="66"/>
        <v>11</v>
      </c>
      <c r="H636" t="str">
        <f t="shared" si="70"/>
        <v>伊芙主动技能2等级10</v>
      </c>
      <c r="I636" t="str">
        <f t="shared" si="71"/>
        <v>伊芙主动技能2等级11</v>
      </c>
      <c r="J636" s="1">
        <v>630</v>
      </c>
      <c r="K636" s="1">
        <f>VLOOKUP(H636,主动技能!$A:$B,2,FALSE)</f>
        <v>10110210</v>
      </c>
      <c r="L636" s="1">
        <f>_xlfn.IFNA(VLOOKUP(I636,主动技能!$A:$B,2,FALSE),0)</f>
        <v>10110211</v>
      </c>
      <c r="M636">
        <f>_xlfn.IFNA(VLOOKUP(D636+1,角色属性概况!I:J,2,FALSE),999)</f>
        <v>45</v>
      </c>
      <c r="N636" s="1" t="s">
        <v>249</v>
      </c>
      <c r="O636" s="1">
        <f>VLOOKUP(E636,角色属性概况!Q:R,2,FALSE)</f>
        <v>9900</v>
      </c>
      <c r="P636" s="1">
        <v>0</v>
      </c>
      <c r="Q636" s="1">
        <v>0</v>
      </c>
    </row>
    <row r="637" spans="2:17" x14ac:dyDescent="0.15">
      <c r="B637" s="8" t="str">
        <f>VLOOKUP(G637,角色!A:B,2,FALSE)</f>
        <v>伊芙</v>
      </c>
      <c r="C637" s="8" t="str">
        <f t="shared" si="65"/>
        <v>主动技能2</v>
      </c>
      <c r="D637" s="8">
        <f t="shared" si="67"/>
        <v>11</v>
      </c>
      <c r="E637" s="8">
        <f t="shared" si="68"/>
        <v>12</v>
      </c>
      <c r="F637" s="8">
        <f t="shared" si="69"/>
        <v>2</v>
      </c>
      <c r="G637" s="8">
        <f t="shared" si="66"/>
        <v>11</v>
      </c>
      <c r="H637" t="str">
        <f t="shared" si="70"/>
        <v>伊芙主动技能2等级11</v>
      </c>
      <c r="I637" t="str">
        <f t="shared" si="71"/>
        <v>伊芙主动技能2等级12</v>
      </c>
      <c r="J637" s="1">
        <v>631</v>
      </c>
      <c r="K637" s="1">
        <f>VLOOKUP(H637,主动技能!$A:$B,2,FALSE)</f>
        <v>10110211</v>
      </c>
      <c r="L637" s="1">
        <f>_xlfn.IFNA(VLOOKUP(I637,主动技能!$A:$B,2,FALSE),0)</f>
        <v>10110212</v>
      </c>
      <c r="M637">
        <f>_xlfn.IFNA(VLOOKUP(D637+1,角色属性概况!I:J,2,FALSE),999)</f>
        <v>50</v>
      </c>
      <c r="N637" s="1" t="s">
        <v>249</v>
      </c>
      <c r="O637" s="1">
        <f>VLOOKUP(E637,角色属性概况!Q:R,2,FALSE)</f>
        <v>14100</v>
      </c>
      <c r="P637" s="1">
        <v>0</v>
      </c>
      <c r="Q637" s="1">
        <v>0</v>
      </c>
    </row>
    <row r="638" spans="2:17" x14ac:dyDescent="0.15">
      <c r="B638" s="8" t="str">
        <f>VLOOKUP(G638,角色!A:B,2,FALSE)</f>
        <v>伊芙</v>
      </c>
      <c r="C638" s="8" t="str">
        <f t="shared" si="65"/>
        <v>主动技能2</v>
      </c>
      <c r="D638" s="8">
        <f t="shared" si="67"/>
        <v>12</v>
      </c>
      <c r="E638" s="8">
        <f t="shared" si="68"/>
        <v>13</v>
      </c>
      <c r="F638" s="8">
        <f t="shared" si="69"/>
        <v>2</v>
      </c>
      <c r="G638" s="8">
        <f t="shared" si="66"/>
        <v>11</v>
      </c>
      <c r="H638" t="str">
        <f t="shared" si="70"/>
        <v>伊芙主动技能2等级12</v>
      </c>
      <c r="I638" t="str">
        <f t="shared" si="71"/>
        <v>伊芙主动技能2等级13</v>
      </c>
      <c r="J638" s="1">
        <v>632</v>
      </c>
      <c r="K638" s="1">
        <f>VLOOKUP(H638,主动技能!$A:$B,2,FALSE)</f>
        <v>10110212</v>
      </c>
      <c r="L638" s="1">
        <f>_xlfn.IFNA(VLOOKUP(I638,主动技能!$A:$B,2,FALSE),0)</f>
        <v>10110213</v>
      </c>
      <c r="M638">
        <f>_xlfn.IFNA(VLOOKUP(D638+1,角色属性概况!I:J,2,FALSE),999)</f>
        <v>55</v>
      </c>
      <c r="N638" s="1" t="s">
        <v>249</v>
      </c>
      <c r="O638" s="1">
        <f>VLOOKUP(E638,角色属性概况!Q:R,2,FALSE)</f>
        <v>20000</v>
      </c>
      <c r="P638" s="1">
        <v>0</v>
      </c>
      <c r="Q638" s="1">
        <v>0</v>
      </c>
    </row>
    <row r="639" spans="2:17" x14ac:dyDescent="0.15">
      <c r="B639" s="8" t="str">
        <f>VLOOKUP(G639,角色!A:B,2,FALSE)</f>
        <v>伊芙</v>
      </c>
      <c r="C639" s="8" t="str">
        <f t="shared" si="65"/>
        <v>主动技能2</v>
      </c>
      <c r="D639" s="8">
        <f t="shared" si="67"/>
        <v>13</v>
      </c>
      <c r="E639" s="8">
        <f t="shared" si="68"/>
        <v>14</v>
      </c>
      <c r="F639" s="8">
        <f t="shared" si="69"/>
        <v>2</v>
      </c>
      <c r="G639" s="8">
        <f t="shared" si="66"/>
        <v>11</v>
      </c>
      <c r="H639" t="str">
        <f t="shared" si="70"/>
        <v>伊芙主动技能2等级13</v>
      </c>
      <c r="I639" t="str">
        <f t="shared" si="71"/>
        <v>伊芙主动技能2等级14</v>
      </c>
      <c r="J639" s="1">
        <v>633</v>
      </c>
      <c r="K639" s="1">
        <f>VLOOKUP(H639,主动技能!$A:$B,2,FALSE)</f>
        <v>10110213</v>
      </c>
      <c r="L639" s="1">
        <f>_xlfn.IFNA(VLOOKUP(I639,主动技能!$A:$B,2,FALSE),0)</f>
        <v>10110214</v>
      </c>
      <c r="M639">
        <f>_xlfn.IFNA(VLOOKUP(D639+1,角色属性概况!I:J,2,FALSE),999)</f>
        <v>60</v>
      </c>
      <c r="N639" s="1" t="s">
        <v>249</v>
      </c>
      <c r="O639" s="1">
        <f>VLOOKUP(E639,角色属性概况!Q:R,2,FALSE)</f>
        <v>28300</v>
      </c>
      <c r="P639" s="1">
        <v>0</v>
      </c>
      <c r="Q639" s="1">
        <v>0</v>
      </c>
    </row>
    <row r="640" spans="2:17" x14ac:dyDescent="0.15">
      <c r="B640" s="8" t="str">
        <f>VLOOKUP(G640,角色!A:B,2,FALSE)</f>
        <v>伊芙</v>
      </c>
      <c r="C640" s="8" t="str">
        <f t="shared" si="65"/>
        <v>主动技能2</v>
      </c>
      <c r="D640" s="8">
        <f t="shared" si="67"/>
        <v>14</v>
      </c>
      <c r="E640" s="8">
        <f t="shared" si="68"/>
        <v>15</v>
      </c>
      <c r="F640" s="8">
        <f t="shared" si="69"/>
        <v>2</v>
      </c>
      <c r="G640" s="8">
        <f t="shared" si="66"/>
        <v>11</v>
      </c>
      <c r="H640" t="str">
        <f t="shared" si="70"/>
        <v>伊芙主动技能2等级14</v>
      </c>
      <c r="I640" t="str">
        <f t="shared" si="71"/>
        <v>伊芙主动技能2等级15</v>
      </c>
      <c r="J640" s="1">
        <v>634</v>
      </c>
      <c r="K640" s="1">
        <f>VLOOKUP(H640,主动技能!$A:$B,2,FALSE)</f>
        <v>10110214</v>
      </c>
      <c r="L640" s="1">
        <f>_xlfn.IFNA(VLOOKUP(I640,主动技能!$A:$B,2,FALSE),0)</f>
        <v>10110215</v>
      </c>
      <c r="M640">
        <f>_xlfn.IFNA(VLOOKUP(D640+1,角色属性概况!I:J,2,FALSE),999)</f>
        <v>65</v>
      </c>
      <c r="N640" s="1" t="s">
        <v>249</v>
      </c>
      <c r="O640" s="1">
        <f>VLOOKUP(E640,角色属性概况!Q:R,2,FALSE)</f>
        <v>40100</v>
      </c>
      <c r="P640" s="1">
        <v>0</v>
      </c>
      <c r="Q640" s="1">
        <v>0</v>
      </c>
    </row>
    <row r="641" spans="2:17" x14ac:dyDescent="0.15">
      <c r="B641" s="8" t="str">
        <f>VLOOKUP(G641,角色!A:B,2,FALSE)</f>
        <v>伊芙</v>
      </c>
      <c r="C641" s="8" t="str">
        <f t="shared" si="65"/>
        <v>主动技能2</v>
      </c>
      <c r="D641" s="8">
        <f t="shared" si="67"/>
        <v>15</v>
      </c>
      <c r="E641" s="8">
        <f t="shared" si="68"/>
        <v>16</v>
      </c>
      <c r="F641" s="8">
        <f t="shared" si="69"/>
        <v>2</v>
      </c>
      <c r="G641" s="8">
        <f t="shared" si="66"/>
        <v>11</v>
      </c>
      <c r="H641" t="str">
        <f t="shared" si="70"/>
        <v>伊芙主动技能2等级15</v>
      </c>
      <c r="I641" t="str">
        <f t="shared" si="71"/>
        <v>伊芙主动技能2等级16</v>
      </c>
      <c r="J641" s="1">
        <v>635</v>
      </c>
      <c r="K641" s="1">
        <f>VLOOKUP(H641,主动技能!$A:$B,2,FALSE)</f>
        <v>10110215</v>
      </c>
      <c r="L641" s="1">
        <f>_xlfn.IFNA(VLOOKUP(I641,主动技能!$A:$B,2,FALSE),0)</f>
        <v>10110216</v>
      </c>
      <c r="M641">
        <f>_xlfn.IFNA(VLOOKUP(D641+1,角色属性概况!I:J,2,FALSE),999)</f>
        <v>70</v>
      </c>
      <c r="N641" s="1" t="s">
        <v>249</v>
      </c>
      <c r="O641" s="1">
        <f>VLOOKUP(E641,角色属性概况!Q:R,2,FALSE)</f>
        <v>56700</v>
      </c>
      <c r="P641" s="1">
        <v>0</v>
      </c>
      <c r="Q641" s="1">
        <v>0</v>
      </c>
    </row>
    <row r="642" spans="2:17" x14ac:dyDescent="0.15">
      <c r="B642" s="8" t="str">
        <f>VLOOKUP(G642,角色!A:B,2,FALSE)</f>
        <v>伊芙</v>
      </c>
      <c r="C642" s="8" t="str">
        <f t="shared" si="65"/>
        <v>主动技能2</v>
      </c>
      <c r="D642" s="8">
        <f t="shared" si="67"/>
        <v>16</v>
      </c>
      <c r="E642" s="8">
        <f t="shared" si="68"/>
        <v>17</v>
      </c>
      <c r="F642" s="8">
        <f t="shared" si="69"/>
        <v>2</v>
      </c>
      <c r="G642" s="8">
        <f t="shared" si="66"/>
        <v>11</v>
      </c>
      <c r="H642" t="str">
        <f t="shared" si="70"/>
        <v>伊芙主动技能2等级16</v>
      </c>
      <c r="I642" t="str">
        <f t="shared" si="71"/>
        <v>伊芙主动技能2等级17</v>
      </c>
      <c r="J642" s="1">
        <v>636</v>
      </c>
      <c r="K642" s="1">
        <f>VLOOKUP(H642,主动技能!$A:$B,2,FALSE)</f>
        <v>10110216</v>
      </c>
      <c r="L642" s="1">
        <f>_xlfn.IFNA(VLOOKUP(I642,主动技能!$A:$B,2,FALSE),0)</f>
        <v>10110217</v>
      </c>
      <c r="M642">
        <f>_xlfn.IFNA(VLOOKUP(D642+1,角色属性概况!I:J,2,FALSE),999)</f>
        <v>75</v>
      </c>
      <c r="N642" s="1" t="s">
        <v>249</v>
      </c>
      <c r="O642" s="1">
        <f>VLOOKUP(E642,角色属性概况!Q:R,2,FALSE)</f>
        <v>80400</v>
      </c>
      <c r="P642" s="1">
        <v>0</v>
      </c>
      <c r="Q642" s="1">
        <v>0</v>
      </c>
    </row>
    <row r="643" spans="2:17" x14ac:dyDescent="0.15">
      <c r="B643" s="8" t="str">
        <f>VLOOKUP(G643,角色!A:B,2,FALSE)</f>
        <v>伊芙</v>
      </c>
      <c r="C643" s="8" t="str">
        <f t="shared" si="65"/>
        <v>主动技能2</v>
      </c>
      <c r="D643" s="8">
        <f t="shared" si="67"/>
        <v>17</v>
      </c>
      <c r="E643" s="8">
        <f t="shared" si="68"/>
        <v>18</v>
      </c>
      <c r="F643" s="8">
        <f t="shared" si="69"/>
        <v>2</v>
      </c>
      <c r="G643" s="8">
        <f t="shared" si="66"/>
        <v>11</v>
      </c>
      <c r="H643" t="str">
        <f t="shared" si="70"/>
        <v>伊芙主动技能2等级17</v>
      </c>
      <c r="I643" t="str">
        <f t="shared" si="71"/>
        <v>伊芙主动技能2等级18</v>
      </c>
      <c r="J643" s="1">
        <v>637</v>
      </c>
      <c r="K643" s="1">
        <f>VLOOKUP(H643,主动技能!$A:$B,2,FALSE)</f>
        <v>10110217</v>
      </c>
      <c r="L643" s="1">
        <f>_xlfn.IFNA(VLOOKUP(I643,主动技能!$A:$B,2,FALSE),0)</f>
        <v>10110218</v>
      </c>
      <c r="M643">
        <f>_xlfn.IFNA(VLOOKUP(D643+1,角色属性概况!I:J,2,FALSE),999)</f>
        <v>80</v>
      </c>
      <c r="N643" s="1" t="s">
        <v>249</v>
      </c>
      <c r="O643" s="1">
        <f>VLOOKUP(E643,角色属性概况!Q:R,2,FALSE)</f>
        <v>113800</v>
      </c>
      <c r="P643" s="1">
        <v>0</v>
      </c>
      <c r="Q643" s="1">
        <v>0</v>
      </c>
    </row>
    <row r="644" spans="2:17" x14ac:dyDescent="0.15">
      <c r="B644" s="8" t="str">
        <f>VLOOKUP(G644,角色!A:B,2,FALSE)</f>
        <v>伊芙</v>
      </c>
      <c r="C644" s="8" t="str">
        <f t="shared" si="65"/>
        <v>主动技能2</v>
      </c>
      <c r="D644" s="8">
        <f t="shared" si="67"/>
        <v>18</v>
      </c>
      <c r="E644" s="8">
        <f t="shared" si="68"/>
        <v>19</v>
      </c>
      <c r="F644" s="8">
        <f t="shared" si="69"/>
        <v>2</v>
      </c>
      <c r="G644" s="8">
        <f t="shared" si="66"/>
        <v>11</v>
      </c>
      <c r="H644" t="str">
        <f t="shared" si="70"/>
        <v>伊芙主动技能2等级18</v>
      </c>
      <c r="I644" t="str">
        <f t="shared" si="71"/>
        <v>伊芙主动技能2等级19</v>
      </c>
      <c r="J644" s="1">
        <v>638</v>
      </c>
      <c r="K644" s="1">
        <f>VLOOKUP(H644,主动技能!$A:$B,2,FALSE)</f>
        <v>10110218</v>
      </c>
      <c r="L644" s="1">
        <f>_xlfn.IFNA(VLOOKUP(I644,主动技能!$A:$B,2,FALSE),0)</f>
        <v>10110219</v>
      </c>
      <c r="M644">
        <f>_xlfn.IFNA(VLOOKUP(D644+1,角色属性概况!I:J,2,FALSE),999)</f>
        <v>85</v>
      </c>
      <c r="N644" s="1" t="s">
        <v>249</v>
      </c>
      <c r="O644" s="1">
        <f>VLOOKUP(E644,角色属性概况!Q:R,2,FALSE)</f>
        <v>161100</v>
      </c>
      <c r="P644" s="1">
        <v>0</v>
      </c>
      <c r="Q644" s="1">
        <v>0</v>
      </c>
    </row>
    <row r="645" spans="2:17" x14ac:dyDescent="0.15">
      <c r="B645" s="8" t="str">
        <f>VLOOKUP(G645,角色!A:B,2,FALSE)</f>
        <v>伊芙</v>
      </c>
      <c r="C645" s="8" t="str">
        <f t="shared" si="65"/>
        <v>主动技能2</v>
      </c>
      <c r="D645" s="8">
        <f t="shared" si="67"/>
        <v>19</v>
      </c>
      <c r="E645" s="8">
        <f t="shared" si="68"/>
        <v>20</v>
      </c>
      <c r="F645" s="8">
        <f t="shared" si="69"/>
        <v>2</v>
      </c>
      <c r="G645" s="8">
        <f t="shared" si="66"/>
        <v>11</v>
      </c>
      <c r="H645" t="str">
        <f t="shared" si="70"/>
        <v>伊芙主动技能2等级19</v>
      </c>
      <c r="I645" t="str">
        <f t="shared" si="71"/>
        <v>伊芙主动技能2等级20</v>
      </c>
      <c r="J645" s="1">
        <v>639</v>
      </c>
      <c r="K645" s="1">
        <f>VLOOKUP(H645,主动技能!$A:$B,2,FALSE)</f>
        <v>10110219</v>
      </c>
      <c r="L645" s="1">
        <f>_xlfn.IFNA(VLOOKUP(I645,主动技能!$A:$B,2,FALSE),0)</f>
        <v>10110220</v>
      </c>
      <c r="M645">
        <f>_xlfn.IFNA(VLOOKUP(D645+1,角色属性概况!I:J,2,FALSE),999)</f>
        <v>90</v>
      </c>
      <c r="N645" s="1" t="s">
        <v>249</v>
      </c>
      <c r="O645" s="1">
        <f>VLOOKUP(E645,角色属性概况!Q:R,2,FALSE)</f>
        <v>228100</v>
      </c>
      <c r="P645" s="1">
        <v>0</v>
      </c>
      <c r="Q645" s="1">
        <v>0</v>
      </c>
    </row>
    <row r="646" spans="2:17" x14ac:dyDescent="0.15">
      <c r="B646" s="8" t="str">
        <f>VLOOKUP(G646,角色!A:B,2,FALSE)</f>
        <v>伊芙</v>
      </c>
      <c r="C646" s="8" t="str">
        <f t="shared" si="65"/>
        <v>主动技能2</v>
      </c>
      <c r="D646" s="8">
        <f t="shared" si="67"/>
        <v>20</v>
      </c>
      <c r="E646" s="8">
        <f t="shared" si="68"/>
        <v>21</v>
      </c>
      <c r="F646" s="8">
        <f t="shared" si="69"/>
        <v>2</v>
      </c>
      <c r="G646" s="8">
        <f t="shared" si="66"/>
        <v>11</v>
      </c>
      <c r="H646" t="str">
        <f t="shared" si="70"/>
        <v>伊芙主动技能2等级20</v>
      </c>
      <c r="I646" t="str">
        <f t="shared" si="71"/>
        <v>伊芙主动技能2等级21</v>
      </c>
      <c r="J646" s="1">
        <v>640</v>
      </c>
      <c r="K646" s="1">
        <f>VLOOKUP(H646,主动技能!$A:$B,2,FALSE)</f>
        <v>10110220</v>
      </c>
      <c r="L646" s="1">
        <f>_xlfn.IFNA(VLOOKUP(I646,主动技能!$A:$B,2,FALSE),0)</f>
        <v>0</v>
      </c>
      <c r="M646">
        <f>_xlfn.IFNA(VLOOKUP(D646+1,角色属性概况!I:J,2,FALSE),999)</f>
        <v>100</v>
      </c>
      <c r="N646" s="1" t="s">
        <v>249</v>
      </c>
      <c r="O646" s="1">
        <f>VLOOKUP(E646,角色属性概况!Q:R,2,FALSE)</f>
        <v>780200</v>
      </c>
      <c r="P646" s="1">
        <v>0</v>
      </c>
      <c r="Q646" s="1">
        <v>0</v>
      </c>
    </row>
    <row r="647" spans="2:17" x14ac:dyDescent="0.15">
      <c r="B647" s="8" t="str">
        <f>VLOOKUP(G647,角色!A:B,2,FALSE)</f>
        <v>伊芙</v>
      </c>
      <c r="C647" s="8" t="str">
        <f t="shared" si="65"/>
        <v>主动技能3</v>
      </c>
      <c r="D647" s="8">
        <f t="shared" si="67"/>
        <v>1</v>
      </c>
      <c r="E647" s="8">
        <f t="shared" si="68"/>
        <v>2</v>
      </c>
      <c r="F647" s="8">
        <f t="shared" si="69"/>
        <v>3</v>
      </c>
      <c r="G647" s="8">
        <f t="shared" si="66"/>
        <v>11</v>
      </c>
      <c r="H647" t="str">
        <f t="shared" si="70"/>
        <v>伊芙主动技能3等级1</v>
      </c>
      <c r="I647" t="str">
        <f t="shared" si="71"/>
        <v>伊芙主动技能3等级2</v>
      </c>
      <c r="J647" s="1">
        <v>641</v>
      </c>
      <c r="K647" s="1">
        <f>VLOOKUP(H647,主动技能!$A:$B,2,FALSE)</f>
        <v>10110301</v>
      </c>
      <c r="L647" s="1">
        <f>_xlfn.IFNA(VLOOKUP(I647,主动技能!$A:$B,2,FALSE),0)</f>
        <v>10110302</v>
      </c>
      <c r="M647">
        <f>_xlfn.IFNA(VLOOKUP(D647+1,角色属性概况!I:J,2,FALSE),999)</f>
        <v>2</v>
      </c>
      <c r="N647" s="1" t="s">
        <v>249</v>
      </c>
      <c r="O647" s="1">
        <f>VLOOKUP(E647,角色属性概况!Q:R,2,FALSE)</f>
        <v>500</v>
      </c>
      <c r="P647" s="1">
        <v>0</v>
      </c>
      <c r="Q647" s="1">
        <v>0</v>
      </c>
    </row>
    <row r="648" spans="2:17" x14ac:dyDescent="0.15">
      <c r="B648" s="8" t="str">
        <f>VLOOKUP(G648,角色!A:B,2,FALSE)</f>
        <v>伊芙</v>
      </c>
      <c r="C648" s="8" t="str">
        <f t="shared" ref="C648:C711" si="72">C$4&amp;F648</f>
        <v>主动技能3</v>
      </c>
      <c r="D648" s="8">
        <f t="shared" si="67"/>
        <v>2</v>
      </c>
      <c r="E648" s="8">
        <f t="shared" si="68"/>
        <v>3</v>
      </c>
      <c r="F648" s="8">
        <f t="shared" si="69"/>
        <v>3</v>
      </c>
      <c r="G648" s="8">
        <f t="shared" ref="G648:G711" si="73">IF((F648=1)*(D648=1),G647+1,G647)</f>
        <v>11</v>
      </c>
      <c r="H648" t="str">
        <f t="shared" si="70"/>
        <v>伊芙主动技能3等级2</v>
      </c>
      <c r="I648" t="str">
        <f t="shared" si="71"/>
        <v>伊芙主动技能3等级3</v>
      </c>
      <c r="J648" s="1">
        <v>642</v>
      </c>
      <c r="K648" s="1">
        <f>VLOOKUP(H648,主动技能!$A:$B,2,FALSE)</f>
        <v>10110302</v>
      </c>
      <c r="L648" s="1">
        <f>_xlfn.IFNA(VLOOKUP(I648,主动技能!$A:$B,2,FALSE),0)</f>
        <v>10110303</v>
      </c>
      <c r="M648">
        <f>_xlfn.IFNA(VLOOKUP(D648+1,角色属性概况!I:J,2,FALSE),999)</f>
        <v>5</v>
      </c>
      <c r="N648" s="1" t="s">
        <v>249</v>
      </c>
      <c r="O648" s="1">
        <f>VLOOKUP(E648,角色属性概况!Q:R,2,FALSE)</f>
        <v>600</v>
      </c>
      <c r="P648" s="1">
        <v>0</v>
      </c>
      <c r="Q648" s="1">
        <v>0</v>
      </c>
    </row>
    <row r="649" spans="2:17" x14ac:dyDescent="0.15">
      <c r="B649" s="8" t="str">
        <f>VLOOKUP(G649,角色!A:B,2,FALSE)</f>
        <v>伊芙</v>
      </c>
      <c r="C649" s="8" t="str">
        <f t="shared" si="72"/>
        <v>主动技能3</v>
      </c>
      <c r="D649" s="8">
        <f t="shared" ref="D649:D712" si="74">IF(D648=D$5,1,D648+1)</f>
        <v>3</v>
      </c>
      <c r="E649" s="8">
        <f t="shared" ref="E649:E712" si="75">IF(E648=E$5,2,E648+1)</f>
        <v>4</v>
      </c>
      <c r="F649" s="8">
        <f t="shared" ref="F649:F712" si="76">IF(D649=1,IF(F648=$F$5,1,F648+1),F648)</f>
        <v>3</v>
      </c>
      <c r="G649" s="8">
        <f t="shared" si="73"/>
        <v>11</v>
      </c>
      <c r="H649" t="str">
        <f t="shared" si="70"/>
        <v>伊芙主动技能3等级3</v>
      </c>
      <c r="I649" t="str">
        <f t="shared" si="71"/>
        <v>伊芙主动技能3等级4</v>
      </c>
      <c r="J649" s="1">
        <v>643</v>
      </c>
      <c r="K649" s="1">
        <f>VLOOKUP(H649,主动技能!$A:$B,2,FALSE)</f>
        <v>10110303</v>
      </c>
      <c r="L649" s="1">
        <f>_xlfn.IFNA(VLOOKUP(I649,主动技能!$A:$B,2,FALSE),0)</f>
        <v>10110304</v>
      </c>
      <c r="M649">
        <f>_xlfn.IFNA(VLOOKUP(D649+1,角色属性概况!I:J,2,FALSE),999)</f>
        <v>10</v>
      </c>
      <c r="N649" s="1" t="s">
        <v>249</v>
      </c>
      <c r="O649" s="1">
        <f>VLOOKUP(E649,角色属性概况!Q:R,2,FALSE)</f>
        <v>800</v>
      </c>
      <c r="P649" s="1">
        <v>0</v>
      </c>
      <c r="Q649" s="1">
        <v>0</v>
      </c>
    </row>
    <row r="650" spans="2:17" x14ac:dyDescent="0.15">
      <c r="B650" s="8" t="str">
        <f>VLOOKUP(G650,角色!A:B,2,FALSE)</f>
        <v>伊芙</v>
      </c>
      <c r="C650" s="8" t="str">
        <f t="shared" si="72"/>
        <v>主动技能3</v>
      </c>
      <c r="D650" s="8">
        <f t="shared" si="74"/>
        <v>4</v>
      </c>
      <c r="E650" s="8">
        <f t="shared" si="75"/>
        <v>5</v>
      </c>
      <c r="F650" s="8">
        <f t="shared" si="76"/>
        <v>3</v>
      </c>
      <c r="G650" s="8">
        <f t="shared" si="73"/>
        <v>11</v>
      </c>
      <c r="H650" t="str">
        <f t="shared" si="70"/>
        <v>伊芙主动技能3等级4</v>
      </c>
      <c r="I650" t="str">
        <f t="shared" si="71"/>
        <v>伊芙主动技能3等级5</v>
      </c>
      <c r="J650" s="1">
        <v>644</v>
      </c>
      <c r="K650" s="1">
        <f>VLOOKUP(H650,主动技能!$A:$B,2,FALSE)</f>
        <v>10110304</v>
      </c>
      <c r="L650" s="1">
        <f>_xlfn.IFNA(VLOOKUP(I650,主动技能!$A:$B,2,FALSE),0)</f>
        <v>10110305</v>
      </c>
      <c r="M650">
        <f>_xlfn.IFNA(VLOOKUP(D650+1,角色属性概况!I:J,2,FALSE),999)</f>
        <v>15</v>
      </c>
      <c r="N650" s="1" t="s">
        <v>249</v>
      </c>
      <c r="O650" s="1">
        <f>VLOOKUP(E650,角色属性概况!Q:R,2,FALSE)</f>
        <v>1200</v>
      </c>
      <c r="P650" s="1">
        <v>0</v>
      </c>
      <c r="Q650" s="1">
        <v>0</v>
      </c>
    </row>
    <row r="651" spans="2:17" x14ac:dyDescent="0.15">
      <c r="B651" s="8" t="str">
        <f>VLOOKUP(G651,角色!A:B,2,FALSE)</f>
        <v>伊芙</v>
      </c>
      <c r="C651" s="8" t="str">
        <f t="shared" si="72"/>
        <v>主动技能3</v>
      </c>
      <c r="D651" s="8">
        <f t="shared" si="74"/>
        <v>5</v>
      </c>
      <c r="E651" s="8">
        <f t="shared" si="75"/>
        <v>6</v>
      </c>
      <c r="F651" s="8">
        <f t="shared" si="76"/>
        <v>3</v>
      </c>
      <c r="G651" s="8">
        <f t="shared" si="73"/>
        <v>11</v>
      </c>
      <c r="H651" t="str">
        <f t="shared" si="70"/>
        <v>伊芙主动技能3等级5</v>
      </c>
      <c r="I651" t="str">
        <f t="shared" si="71"/>
        <v>伊芙主动技能3等级6</v>
      </c>
      <c r="J651" s="1">
        <v>645</v>
      </c>
      <c r="K651" s="1">
        <f>VLOOKUP(H651,主动技能!$A:$B,2,FALSE)</f>
        <v>10110305</v>
      </c>
      <c r="L651" s="1">
        <f>_xlfn.IFNA(VLOOKUP(I651,主动技能!$A:$B,2,FALSE),0)</f>
        <v>10110306</v>
      </c>
      <c r="M651">
        <f>_xlfn.IFNA(VLOOKUP(D651+1,角色属性概况!I:J,2,FALSE),999)</f>
        <v>20</v>
      </c>
      <c r="N651" s="1" t="s">
        <v>249</v>
      </c>
      <c r="O651" s="1">
        <f>VLOOKUP(E651,角色属性概况!Q:R,2,FALSE)</f>
        <v>1700</v>
      </c>
      <c r="P651" s="1">
        <v>0</v>
      </c>
      <c r="Q651" s="1">
        <v>0</v>
      </c>
    </row>
    <row r="652" spans="2:17" x14ac:dyDescent="0.15">
      <c r="B652" s="8" t="str">
        <f>VLOOKUP(G652,角色!A:B,2,FALSE)</f>
        <v>伊芙</v>
      </c>
      <c r="C652" s="8" t="str">
        <f t="shared" si="72"/>
        <v>主动技能3</v>
      </c>
      <c r="D652" s="8">
        <f t="shared" si="74"/>
        <v>6</v>
      </c>
      <c r="E652" s="8">
        <f t="shared" si="75"/>
        <v>7</v>
      </c>
      <c r="F652" s="8">
        <f t="shared" si="76"/>
        <v>3</v>
      </c>
      <c r="G652" s="8">
        <f t="shared" si="73"/>
        <v>11</v>
      </c>
      <c r="H652" t="str">
        <f t="shared" si="70"/>
        <v>伊芙主动技能3等级6</v>
      </c>
      <c r="I652" t="str">
        <f t="shared" si="71"/>
        <v>伊芙主动技能3等级7</v>
      </c>
      <c r="J652" s="1">
        <v>646</v>
      </c>
      <c r="K652" s="1">
        <f>VLOOKUP(H652,主动技能!$A:$B,2,FALSE)</f>
        <v>10110306</v>
      </c>
      <c r="L652" s="1">
        <f>_xlfn.IFNA(VLOOKUP(I652,主动技能!$A:$B,2,FALSE),0)</f>
        <v>10110307</v>
      </c>
      <c r="M652">
        <f>_xlfn.IFNA(VLOOKUP(D652+1,角色属性概况!I:J,2,FALSE),999)</f>
        <v>25</v>
      </c>
      <c r="N652" s="1" t="s">
        <v>249</v>
      </c>
      <c r="O652" s="1">
        <f>VLOOKUP(E652,角色属性概况!Q:R,2,FALSE)</f>
        <v>2400</v>
      </c>
      <c r="P652" s="1">
        <v>0</v>
      </c>
      <c r="Q652" s="1">
        <v>0</v>
      </c>
    </row>
    <row r="653" spans="2:17" x14ac:dyDescent="0.15">
      <c r="B653" s="8" t="str">
        <f>VLOOKUP(G653,角色!A:B,2,FALSE)</f>
        <v>伊芙</v>
      </c>
      <c r="C653" s="8" t="str">
        <f t="shared" si="72"/>
        <v>主动技能3</v>
      </c>
      <c r="D653" s="8">
        <f t="shared" si="74"/>
        <v>7</v>
      </c>
      <c r="E653" s="8">
        <f t="shared" si="75"/>
        <v>8</v>
      </c>
      <c r="F653" s="8">
        <f t="shared" si="76"/>
        <v>3</v>
      </c>
      <c r="G653" s="8">
        <f t="shared" si="73"/>
        <v>11</v>
      </c>
      <c r="H653" t="str">
        <f t="shared" si="70"/>
        <v>伊芙主动技能3等级7</v>
      </c>
      <c r="I653" t="str">
        <f t="shared" si="71"/>
        <v>伊芙主动技能3等级8</v>
      </c>
      <c r="J653" s="1">
        <v>647</v>
      </c>
      <c r="K653" s="1">
        <f>VLOOKUP(H653,主动技能!$A:$B,2,FALSE)</f>
        <v>10110307</v>
      </c>
      <c r="L653" s="1">
        <f>_xlfn.IFNA(VLOOKUP(I653,主动技能!$A:$B,2,FALSE),0)</f>
        <v>10110308</v>
      </c>
      <c r="M653">
        <f>_xlfn.IFNA(VLOOKUP(D653+1,角色属性概况!I:J,2,FALSE),999)</f>
        <v>30</v>
      </c>
      <c r="N653" s="1" t="s">
        <v>249</v>
      </c>
      <c r="O653" s="1">
        <f>VLOOKUP(E653,角色属性概况!Q:R,2,FALSE)</f>
        <v>3500</v>
      </c>
      <c r="P653" s="1">
        <v>0</v>
      </c>
      <c r="Q653" s="1">
        <v>0</v>
      </c>
    </row>
    <row r="654" spans="2:17" x14ac:dyDescent="0.15">
      <c r="B654" s="8" t="str">
        <f>VLOOKUP(G654,角色!A:B,2,FALSE)</f>
        <v>伊芙</v>
      </c>
      <c r="C654" s="8" t="str">
        <f t="shared" si="72"/>
        <v>主动技能3</v>
      </c>
      <c r="D654" s="8">
        <f t="shared" si="74"/>
        <v>8</v>
      </c>
      <c r="E654" s="8">
        <f t="shared" si="75"/>
        <v>9</v>
      </c>
      <c r="F654" s="8">
        <f t="shared" si="76"/>
        <v>3</v>
      </c>
      <c r="G654" s="8">
        <f t="shared" si="73"/>
        <v>11</v>
      </c>
      <c r="H654" t="str">
        <f t="shared" si="70"/>
        <v>伊芙主动技能3等级8</v>
      </c>
      <c r="I654" t="str">
        <f t="shared" si="71"/>
        <v>伊芙主动技能3等级9</v>
      </c>
      <c r="J654" s="1">
        <v>648</v>
      </c>
      <c r="K654" s="1">
        <f>VLOOKUP(H654,主动技能!$A:$B,2,FALSE)</f>
        <v>10110308</v>
      </c>
      <c r="L654" s="1">
        <f>_xlfn.IFNA(VLOOKUP(I654,主动技能!$A:$B,2,FALSE),0)</f>
        <v>10110309</v>
      </c>
      <c r="M654">
        <f>_xlfn.IFNA(VLOOKUP(D654+1,角色属性概况!I:J,2,FALSE),999)</f>
        <v>35</v>
      </c>
      <c r="N654" s="1" t="s">
        <v>249</v>
      </c>
      <c r="O654" s="1">
        <f>VLOOKUP(E654,角色属性概况!Q:R,2,FALSE)</f>
        <v>4900</v>
      </c>
      <c r="P654" s="1">
        <v>0</v>
      </c>
      <c r="Q654" s="1">
        <v>0</v>
      </c>
    </row>
    <row r="655" spans="2:17" x14ac:dyDescent="0.15">
      <c r="B655" s="8" t="str">
        <f>VLOOKUP(G655,角色!A:B,2,FALSE)</f>
        <v>伊芙</v>
      </c>
      <c r="C655" s="8" t="str">
        <f t="shared" si="72"/>
        <v>主动技能3</v>
      </c>
      <c r="D655" s="8">
        <f t="shared" si="74"/>
        <v>9</v>
      </c>
      <c r="E655" s="8">
        <f t="shared" si="75"/>
        <v>10</v>
      </c>
      <c r="F655" s="8">
        <f t="shared" si="76"/>
        <v>3</v>
      </c>
      <c r="G655" s="8">
        <f t="shared" si="73"/>
        <v>11</v>
      </c>
      <c r="H655" t="str">
        <f t="shared" si="70"/>
        <v>伊芙主动技能3等级9</v>
      </c>
      <c r="I655" t="str">
        <f t="shared" si="71"/>
        <v>伊芙主动技能3等级10</v>
      </c>
      <c r="J655" s="1">
        <v>649</v>
      </c>
      <c r="K655" s="1">
        <f>VLOOKUP(H655,主动技能!$A:$B,2,FALSE)</f>
        <v>10110309</v>
      </c>
      <c r="L655" s="1">
        <f>_xlfn.IFNA(VLOOKUP(I655,主动技能!$A:$B,2,FALSE),0)</f>
        <v>10110310</v>
      </c>
      <c r="M655">
        <f>_xlfn.IFNA(VLOOKUP(D655+1,角色属性概况!I:J,2,FALSE),999)</f>
        <v>40</v>
      </c>
      <c r="N655" s="1" t="s">
        <v>249</v>
      </c>
      <c r="O655" s="1">
        <f>VLOOKUP(E655,角色属性概况!Q:R,2,FALSE)</f>
        <v>7000</v>
      </c>
      <c r="P655" s="1">
        <v>0</v>
      </c>
      <c r="Q655" s="1">
        <v>0</v>
      </c>
    </row>
    <row r="656" spans="2:17" x14ac:dyDescent="0.15">
      <c r="B656" s="8" t="str">
        <f>VLOOKUP(G656,角色!A:B,2,FALSE)</f>
        <v>伊芙</v>
      </c>
      <c r="C656" s="8" t="str">
        <f t="shared" si="72"/>
        <v>主动技能3</v>
      </c>
      <c r="D656" s="8">
        <f t="shared" si="74"/>
        <v>10</v>
      </c>
      <c r="E656" s="8">
        <f t="shared" si="75"/>
        <v>11</v>
      </c>
      <c r="F656" s="8">
        <f t="shared" si="76"/>
        <v>3</v>
      </c>
      <c r="G656" s="8">
        <f t="shared" si="73"/>
        <v>11</v>
      </c>
      <c r="H656" t="str">
        <f t="shared" si="70"/>
        <v>伊芙主动技能3等级10</v>
      </c>
      <c r="I656" t="str">
        <f t="shared" si="71"/>
        <v>伊芙主动技能3等级11</v>
      </c>
      <c r="J656" s="1">
        <v>650</v>
      </c>
      <c r="K656" s="1">
        <f>VLOOKUP(H656,主动技能!$A:$B,2,FALSE)</f>
        <v>10110310</v>
      </c>
      <c r="L656" s="1">
        <f>_xlfn.IFNA(VLOOKUP(I656,主动技能!$A:$B,2,FALSE),0)</f>
        <v>10110311</v>
      </c>
      <c r="M656">
        <f>_xlfn.IFNA(VLOOKUP(D656+1,角色属性概况!I:J,2,FALSE),999)</f>
        <v>45</v>
      </c>
      <c r="N656" s="1" t="s">
        <v>249</v>
      </c>
      <c r="O656" s="1">
        <f>VLOOKUP(E656,角色属性概况!Q:R,2,FALSE)</f>
        <v>9900</v>
      </c>
      <c r="P656" s="1">
        <v>0</v>
      </c>
      <c r="Q656" s="1">
        <v>0</v>
      </c>
    </row>
    <row r="657" spans="2:17" x14ac:dyDescent="0.15">
      <c r="B657" s="8" t="str">
        <f>VLOOKUP(G657,角色!A:B,2,FALSE)</f>
        <v>伊芙</v>
      </c>
      <c r="C657" s="8" t="str">
        <f t="shared" si="72"/>
        <v>主动技能3</v>
      </c>
      <c r="D657" s="8">
        <f t="shared" si="74"/>
        <v>11</v>
      </c>
      <c r="E657" s="8">
        <f t="shared" si="75"/>
        <v>12</v>
      </c>
      <c r="F657" s="8">
        <f t="shared" si="76"/>
        <v>3</v>
      </c>
      <c r="G657" s="8">
        <f t="shared" si="73"/>
        <v>11</v>
      </c>
      <c r="H657" t="str">
        <f t="shared" si="70"/>
        <v>伊芙主动技能3等级11</v>
      </c>
      <c r="I657" t="str">
        <f t="shared" si="71"/>
        <v>伊芙主动技能3等级12</v>
      </c>
      <c r="J657" s="1">
        <v>651</v>
      </c>
      <c r="K657" s="1">
        <f>VLOOKUP(H657,主动技能!$A:$B,2,FALSE)</f>
        <v>10110311</v>
      </c>
      <c r="L657" s="1">
        <f>_xlfn.IFNA(VLOOKUP(I657,主动技能!$A:$B,2,FALSE),0)</f>
        <v>10110312</v>
      </c>
      <c r="M657">
        <f>_xlfn.IFNA(VLOOKUP(D657+1,角色属性概况!I:J,2,FALSE),999)</f>
        <v>50</v>
      </c>
      <c r="N657" s="1" t="s">
        <v>249</v>
      </c>
      <c r="O657" s="1">
        <f>VLOOKUP(E657,角色属性概况!Q:R,2,FALSE)</f>
        <v>14100</v>
      </c>
      <c r="P657" s="1">
        <v>0</v>
      </c>
      <c r="Q657" s="1">
        <v>0</v>
      </c>
    </row>
    <row r="658" spans="2:17" x14ac:dyDescent="0.15">
      <c r="B658" s="8" t="str">
        <f>VLOOKUP(G658,角色!A:B,2,FALSE)</f>
        <v>伊芙</v>
      </c>
      <c r="C658" s="8" t="str">
        <f t="shared" si="72"/>
        <v>主动技能3</v>
      </c>
      <c r="D658" s="8">
        <f t="shared" si="74"/>
        <v>12</v>
      </c>
      <c r="E658" s="8">
        <f t="shared" si="75"/>
        <v>13</v>
      </c>
      <c r="F658" s="8">
        <f t="shared" si="76"/>
        <v>3</v>
      </c>
      <c r="G658" s="8">
        <f t="shared" si="73"/>
        <v>11</v>
      </c>
      <c r="H658" t="str">
        <f t="shared" si="70"/>
        <v>伊芙主动技能3等级12</v>
      </c>
      <c r="I658" t="str">
        <f t="shared" si="71"/>
        <v>伊芙主动技能3等级13</v>
      </c>
      <c r="J658" s="1">
        <v>652</v>
      </c>
      <c r="K658" s="1">
        <f>VLOOKUP(H658,主动技能!$A:$B,2,FALSE)</f>
        <v>10110312</v>
      </c>
      <c r="L658" s="1">
        <f>_xlfn.IFNA(VLOOKUP(I658,主动技能!$A:$B,2,FALSE),0)</f>
        <v>10110313</v>
      </c>
      <c r="M658">
        <f>_xlfn.IFNA(VLOOKUP(D658+1,角色属性概况!I:J,2,FALSE),999)</f>
        <v>55</v>
      </c>
      <c r="N658" s="1" t="s">
        <v>249</v>
      </c>
      <c r="O658" s="1">
        <f>VLOOKUP(E658,角色属性概况!Q:R,2,FALSE)</f>
        <v>20000</v>
      </c>
      <c r="P658" s="1">
        <v>0</v>
      </c>
      <c r="Q658" s="1">
        <v>0</v>
      </c>
    </row>
    <row r="659" spans="2:17" x14ac:dyDescent="0.15">
      <c r="B659" s="8" t="str">
        <f>VLOOKUP(G659,角色!A:B,2,FALSE)</f>
        <v>伊芙</v>
      </c>
      <c r="C659" s="8" t="str">
        <f t="shared" si="72"/>
        <v>主动技能3</v>
      </c>
      <c r="D659" s="8">
        <f t="shared" si="74"/>
        <v>13</v>
      </c>
      <c r="E659" s="8">
        <f t="shared" si="75"/>
        <v>14</v>
      </c>
      <c r="F659" s="8">
        <f t="shared" si="76"/>
        <v>3</v>
      </c>
      <c r="G659" s="8">
        <f t="shared" si="73"/>
        <v>11</v>
      </c>
      <c r="H659" t="str">
        <f t="shared" si="70"/>
        <v>伊芙主动技能3等级13</v>
      </c>
      <c r="I659" t="str">
        <f t="shared" si="71"/>
        <v>伊芙主动技能3等级14</v>
      </c>
      <c r="J659" s="1">
        <v>653</v>
      </c>
      <c r="K659" s="1">
        <f>VLOOKUP(H659,主动技能!$A:$B,2,FALSE)</f>
        <v>10110313</v>
      </c>
      <c r="L659" s="1">
        <f>_xlfn.IFNA(VLOOKUP(I659,主动技能!$A:$B,2,FALSE),0)</f>
        <v>10110314</v>
      </c>
      <c r="M659">
        <f>_xlfn.IFNA(VLOOKUP(D659+1,角色属性概况!I:J,2,FALSE),999)</f>
        <v>60</v>
      </c>
      <c r="N659" s="1" t="s">
        <v>249</v>
      </c>
      <c r="O659" s="1">
        <f>VLOOKUP(E659,角色属性概况!Q:R,2,FALSE)</f>
        <v>28300</v>
      </c>
      <c r="P659" s="1">
        <v>0</v>
      </c>
      <c r="Q659" s="1">
        <v>0</v>
      </c>
    </row>
    <row r="660" spans="2:17" x14ac:dyDescent="0.15">
      <c r="B660" s="8" t="str">
        <f>VLOOKUP(G660,角色!A:B,2,FALSE)</f>
        <v>伊芙</v>
      </c>
      <c r="C660" s="8" t="str">
        <f t="shared" si="72"/>
        <v>主动技能3</v>
      </c>
      <c r="D660" s="8">
        <f t="shared" si="74"/>
        <v>14</v>
      </c>
      <c r="E660" s="8">
        <f t="shared" si="75"/>
        <v>15</v>
      </c>
      <c r="F660" s="8">
        <f t="shared" si="76"/>
        <v>3</v>
      </c>
      <c r="G660" s="8">
        <f t="shared" si="73"/>
        <v>11</v>
      </c>
      <c r="H660" t="str">
        <f t="shared" si="70"/>
        <v>伊芙主动技能3等级14</v>
      </c>
      <c r="I660" t="str">
        <f t="shared" si="71"/>
        <v>伊芙主动技能3等级15</v>
      </c>
      <c r="J660" s="1">
        <v>654</v>
      </c>
      <c r="K660" s="1">
        <f>VLOOKUP(H660,主动技能!$A:$B,2,FALSE)</f>
        <v>10110314</v>
      </c>
      <c r="L660" s="1">
        <f>_xlfn.IFNA(VLOOKUP(I660,主动技能!$A:$B,2,FALSE),0)</f>
        <v>10110315</v>
      </c>
      <c r="M660">
        <f>_xlfn.IFNA(VLOOKUP(D660+1,角色属性概况!I:J,2,FALSE),999)</f>
        <v>65</v>
      </c>
      <c r="N660" s="1" t="s">
        <v>249</v>
      </c>
      <c r="O660" s="1">
        <f>VLOOKUP(E660,角色属性概况!Q:R,2,FALSE)</f>
        <v>40100</v>
      </c>
      <c r="P660" s="1">
        <v>0</v>
      </c>
      <c r="Q660" s="1">
        <v>0</v>
      </c>
    </row>
    <row r="661" spans="2:17" x14ac:dyDescent="0.15">
      <c r="B661" s="8" t="str">
        <f>VLOOKUP(G661,角色!A:B,2,FALSE)</f>
        <v>伊芙</v>
      </c>
      <c r="C661" s="8" t="str">
        <f t="shared" si="72"/>
        <v>主动技能3</v>
      </c>
      <c r="D661" s="8">
        <f t="shared" si="74"/>
        <v>15</v>
      </c>
      <c r="E661" s="8">
        <f t="shared" si="75"/>
        <v>16</v>
      </c>
      <c r="F661" s="8">
        <f t="shared" si="76"/>
        <v>3</v>
      </c>
      <c r="G661" s="8">
        <f t="shared" si="73"/>
        <v>11</v>
      </c>
      <c r="H661" t="str">
        <f t="shared" si="70"/>
        <v>伊芙主动技能3等级15</v>
      </c>
      <c r="I661" t="str">
        <f t="shared" si="71"/>
        <v>伊芙主动技能3等级16</v>
      </c>
      <c r="J661" s="1">
        <v>655</v>
      </c>
      <c r="K661" s="1">
        <f>VLOOKUP(H661,主动技能!$A:$B,2,FALSE)</f>
        <v>10110315</v>
      </c>
      <c r="L661" s="1">
        <f>_xlfn.IFNA(VLOOKUP(I661,主动技能!$A:$B,2,FALSE),0)</f>
        <v>10110316</v>
      </c>
      <c r="M661">
        <f>_xlfn.IFNA(VLOOKUP(D661+1,角色属性概况!I:J,2,FALSE),999)</f>
        <v>70</v>
      </c>
      <c r="N661" s="1" t="s">
        <v>249</v>
      </c>
      <c r="O661" s="1">
        <f>VLOOKUP(E661,角色属性概况!Q:R,2,FALSE)</f>
        <v>56700</v>
      </c>
      <c r="P661" s="1">
        <v>0</v>
      </c>
      <c r="Q661" s="1">
        <v>0</v>
      </c>
    </row>
    <row r="662" spans="2:17" x14ac:dyDescent="0.15">
      <c r="B662" s="8" t="str">
        <f>VLOOKUP(G662,角色!A:B,2,FALSE)</f>
        <v>伊芙</v>
      </c>
      <c r="C662" s="8" t="str">
        <f t="shared" si="72"/>
        <v>主动技能3</v>
      </c>
      <c r="D662" s="8">
        <f t="shared" si="74"/>
        <v>16</v>
      </c>
      <c r="E662" s="8">
        <f t="shared" si="75"/>
        <v>17</v>
      </c>
      <c r="F662" s="8">
        <f t="shared" si="76"/>
        <v>3</v>
      </c>
      <c r="G662" s="8">
        <f t="shared" si="73"/>
        <v>11</v>
      </c>
      <c r="H662" t="str">
        <f t="shared" si="70"/>
        <v>伊芙主动技能3等级16</v>
      </c>
      <c r="I662" t="str">
        <f t="shared" si="71"/>
        <v>伊芙主动技能3等级17</v>
      </c>
      <c r="J662" s="1">
        <v>656</v>
      </c>
      <c r="K662" s="1">
        <f>VLOOKUP(H662,主动技能!$A:$B,2,FALSE)</f>
        <v>10110316</v>
      </c>
      <c r="L662" s="1">
        <f>_xlfn.IFNA(VLOOKUP(I662,主动技能!$A:$B,2,FALSE),0)</f>
        <v>10110317</v>
      </c>
      <c r="M662">
        <f>_xlfn.IFNA(VLOOKUP(D662+1,角色属性概况!I:J,2,FALSE),999)</f>
        <v>75</v>
      </c>
      <c r="N662" s="1" t="s">
        <v>249</v>
      </c>
      <c r="O662" s="1">
        <f>VLOOKUP(E662,角色属性概况!Q:R,2,FALSE)</f>
        <v>80400</v>
      </c>
      <c r="P662" s="1">
        <v>0</v>
      </c>
      <c r="Q662" s="1">
        <v>0</v>
      </c>
    </row>
    <row r="663" spans="2:17" x14ac:dyDescent="0.15">
      <c r="B663" s="8" t="str">
        <f>VLOOKUP(G663,角色!A:B,2,FALSE)</f>
        <v>伊芙</v>
      </c>
      <c r="C663" s="8" t="str">
        <f t="shared" si="72"/>
        <v>主动技能3</v>
      </c>
      <c r="D663" s="8">
        <f t="shared" si="74"/>
        <v>17</v>
      </c>
      <c r="E663" s="8">
        <f t="shared" si="75"/>
        <v>18</v>
      </c>
      <c r="F663" s="8">
        <f t="shared" si="76"/>
        <v>3</v>
      </c>
      <c r="G663" s="8">
        <f t="shared" si="73"/>
        <v>11</v>
      </c>
      <c r="H663" t="str">
        <f t="shared" si="70"/>
        <v>伊芙主动技能3等级17</v>
      </c>
      <c r="I663" t="str">
        <f t="shared" si="71"/>
        <v>伊芙主动技能3等级18</v>
      </c>
      <c r="J663" s="1">
        <v>657</v>
      </c>
      <c r="K663" s="1">
        <f>VLOOKUP(H663,主动技能!$A:$B,2,FALSE)</f>
        <v>10110317</v>
      </c>
      <c r="L663" s="1">
        <f>_xlfn.IFNA(VLOOKUP(I663,主动技能!$A:$B,2,FALSE),0)</f>
        <v>10110318</v>
      </c>
      <c r="M663">
        <f>_xlfn.IFNA(VLOOKUP(D663+1,角色属性概况!I:J,2,FALSE),999)</f>
        <v>80</v>
      </c>
      <c r="N663" s="1" t="s">
        <v>249</v>
      </c>
      <c r="O663" s="1">
        <f>VLOOKUP(E663,角色属性概况!Q:R,2,FALSE)</f>
        <v>113800</v>
      </c>
      <c r="P663" s="1">
        <v>0</v>
      </c>
      <c r="Q663" s="1">
        <v>0</v>
      </c>
    </row>
    <row r="664" spans="2:17" x14ac:dyDescent="0.15">
      <c r="B664" s="8" t="str">
        <f>VLOOKUP(G664,角色!A:B,2,FALSE)</f>
        <v>伊芙</v>
      </c>
      <c r="C664" s="8" t="str">
        <f t="shared" si="72"/>
        <v>主动技能3</v>
      </c>
      <c r="D664" s="8">
        <f t="shared" si="74"/>
        <v>18</v>
      </c>
      <c r="E664" s="8">
        <f t="shared" si="75"/>
        <v>19</v>
      </c>
      <c r="F664" s="8">
        <f t="shared" si="76"/>
        <v>3</v>
      </c>
      <c r="G664" s="8">
        <f t="shared" si="73"/>
        <v>11</v>
      </c>
      <c r="H664" t="str">
        <f t="shared" ref="H664:H727" si="77">$B664&amp;$C664&amp;D$6&amp;D664</f>
        <v>伊芙主动技能3等级18</v>
      </c>
      <c r="I664" t="str">
        <f t="shared" ref="I664:I727" si="78">$B664&amp;$C664&amp;E$6&amp;E664</f>
        <v>伊芙主动技能3等级19</v>
      </c>
      <c r="J664" s="1">
        <v>658</v>
      </c>
      <c r="K664" s="1">
        <f>VLOOKUP(H664,主动技能!$A:$B,2,FALSE)</f>
        <v>10110318</v>
      </c>
      <c r="L664" s="1">
        <f>_xlfn.IFNA(VLOOKUP(I664,主动技能!$A:$B,2,FALSE),0)</f>
        <v>10110319</v>
      </c>
      <c r="M664">
        <f>_xlfn.IFNA(VLOOKUP(D664+1,角色属性概况!I:J,2,FALSE),999)</f>
        <v>85</v>
      </c>
      <c r="N664" s="1" t="s">
        <v>249</v>
      </c>
      <c r="O664" s="1">
        <f>VLOOKUP(E664,角色属性概况!Q:R,2,FALSE)</f>
        <v>161100</v>
      </c>
      <c r="P664" s="1">
        <v>0</v>
      </c>
      <c r="Q664" s="1">
        <v>0</v>
      </c>
    </row>
    <row r="665" spans="2:17" x14ac:dyDescent="0.15">
      <c r="B665" s="8" t="str">
        <f>VLOOKUP(G665,角色!A:B,2,FALSE)</f>
        <v>伊芙</v>
      </c>
      <c r="C665" s="8" t="str">
        <f t="shared" si="72"/>
        <v>主动技能3</v>
      </c>
      <c r="D665" s="8">
        <f t="shared" si="74"/>
        <v>19</v>
      </c>
      <c r="E665" s="8">
        <f t="shared" si="75"/>
        <v>20</v>
      </c>
      <c r="F665" s="8">
        <f t="shared" si="76"/>
        <v>3</v>
      </c>
      <c r="G665" s="8">
        <f t="shared" si="73"/>
        <v>11</v>
      </c>
      <c r="H665" t="str">
        <f t="shared" si="77"/>
        <v>伊芙主动技能3等级19</v>
      </c>
      <c r="I665" t="str">
        <f t="shared" si="78"/>
        <v>伊芙主动技能3等级20</v>
      </c>
      <c r="J665" s="1">
        <v>659</v>
      </c>
      <c r="K665" s="1">
        <f>VLOOKUP(H665,主动技能!$A:$B,2,FALSE)</f>
        <v>10110319</v>
      </c>
      <c r="L665" s="1">
        <f>_xlfn.IFNA(VLOOKUP(I665,主动技能!$A:$B,2,FALSE),0)</f>
        <v>10110320</v>
      </c>
      <c r="M665">
        <f>_xlfn.IFNA(VLOOKUP(D665+1,角色属性概况!I:J,2,FALSE),999)</f>
        <v>90</v>
      </c>
      <c r="N665" s="1" t="s">
        <v>249</v>
      </c>
      <c r="O665" s="1">
        <f>VLOOKUP(E665,角色属性概况!Q:R,2,FALSE)</f>
        <v>228100</v>
      </c>
      <c r="P665" s="1">
        <v>0</v>
      </c>
      <c r="Q665" s="1">
        <v>0</v>
      </c>
    </row>
    <row r="666" spans="2:17" x14ac:dyDescent="0.15">
      <c r="B666" s="8" t="str">
        <f>VLOOKUP(G666,角色!A:B,2,FALSE)</f>
        <v>伊芙</v>
      </c>
      <c r="C666" s="8" t="str">
        <f t="shared" si="72"/>
        <v>主动技能3</v>
      </c>
      <c r="D666" s="8">
        <f t="shared" si="74"/>
        <v>20</v>
      </c>
      <c r="E666" s="8">
        <f t="shared" si="75"/>
        <v>21</v>
      </c>
      <c r="F666" s="8">
        <f t="shared" si="76"/>
        <v>3</v>
      </c>
      <c r="G666" s="8">
        <f t="shared" si="73"/>
        <v>11</v>
      </c>
      <c r="H666" t="str">
        <f t="shared" si="77"/>
        <v>伊芙主动技能3等级20</v>
      </c>
      <c r="I666" t="str">
        <f t="shared" si="78"/>
        <v>伊芙主动技能3等级21</v>
      </c>
      <c r="J666" s="1">
        <v>660</v>
      </c>
      <c r="K666" s="1">
        <f>VLOOKUP(H666,主动技能!$A:$B,2,FALSE)</f>
        <v>10110320</v>
      </c>
      <c r="L666" s="1">
        <f>_xlfn.IFNA(VLOOKUP(I666,主动技能!$A:$B,2,FALSE),0)</f>
        <v>0</v>
      </c>
      <c r="M666">
        <f>_xlfn.IFNA(VLOOKUP(D666+1,角色属性概况!I:J,2,FALSE),999)</f>
        <v>100</v>
      </c>
      <c r="N666" s="1" t="s">
        <v>249</v>
      </c>
      <c r="O666" s="1">
        <f>VLOOKUP(E666,角色属性概况!Q:R,2,FALSE)</f>
        <v>780200</v>
      </c>
      <c r="P666" s="1">
        <v>0</v>
      </c>
      <c r="Q666" s="1">
        <v>0</v>
      </c>
    </row>
    <row r="667" spans="2:17" x14ac:dyDescent="0.15">
      <c r="B667" s="8" t="str">
        <f>VLOOKUP(G667,角色!A:B,2,FALSE)</f>
        <v>艾琳</v>
      </c>
      <c r="C667" s="8" t="str">
        <f t="shared" si="72"/>
        <v>主动技能1</v>
      </c>
      <c r="D667" s="8">
        <f t="shared" si="74"/>
        <v>1</v>
      </c>
      <c r="E667" s="8">
        <f t="shared" si="75"/>
        <v>2</v>
      </c>
      <c r="F667" s="8">
        <f t="shared" si="76"/>
        <v>1</v>
      </c>
      <c r="G667" s="8">
        <f t="shared" si="73"/>
        <v>12</v>
      </c>
      <c r="H667" t="str">
        <f t="shared" si="77"/>
        <v>艾琳主动技能1等级1</v>
      </c>
      <c r="I667" t="str">
        <f t="shared" si="78"/>
        <v>艾琳主动技能1等级2</v>
      </c>
      <c r="J667" s="1">
        <v>661</v>
      </c>
      <c r="K667" s="1">
        <f>VLOOKUP(H667,主动技能!$A:$B,2,FALSE)</f>
        <v>10120101</v>
      </c>
      <c r="L667" s="1">
        <f>_xlfn.IFNA(VLOOKUP(I667,主动技能!$A:$B,2,FALSE),0)</f>
        <v>10120102</v>
      </c>
      <c r="M667">
        <f>_xlfn.IFNA(VLOOKUP(D667+1,角色属性概况!I:J,2,FALSE),999)</f>
        <v>2</v>
      </c>
      <c r="N667" s="1" t="s">
        <v>249</v>
      </c>
      <c r="O667" s="1">
        <f>VLOOKUP(E667,角色属性概况!Q:R,2,FALSE)</f>
        <v>500</v>
      </c>
      <c r="P667" s="1">
        <v>0</v>
      </c>
      <c r="Q667" s="1">
        <v>0</v>
      </c>
    </row>
    <row r="668" spans="2:17" x14ac:dyDescent="0.15">
      <c r="B668" s="8" t="str">
        <f>VLOOKUP(G668,角色!A:B,2,FALSE)</f>
        <v>艾琳</v>
      </c>
      <c r="C668" s="8" t="str">
        <f t="shared" si="72"/>
        <v>主动技能1</v>
      </c>
      <c r="D668" s="8">
        <f t="shared" si="74"/>
        <v>2</v>
      </c>
      <c r="E668" s="8">
        <f t="shared" si="75"/>
        <v>3</v>
      </c>
      <c r="F668" s="8">
        <f t="shared" si="76"/>
        <v>1</v>
      </c>
      <c r="G668" s="8">
        <f t="shared" si="73"/>
        <v>12</v>
      </c>
      <c r="H668" t="str">
        <f t="shared" si="77"/>
        <v>艾琳主动技能1等级2</v>
      </c>
      <c r="I668" t="str">
        <f t="shared" si="78"/>
        <v>艾琳主动技能1等级3</v>
      </c>
      <c r="J668" s="1">
        <v>662</v>
      </c>
      <c r="K668" s="1">
        <f>VLOOKUP(H668,主动技能!$A:$B,2,FALSE)</f>
        <v>10120102</v>
      </c>
      <c r="L668" s="1">
        <f>_xlfn.IFNA(VLOOKUP(I668,主动技能!$A:$B,2,FALSE),0)</f>
        <v>10120103</v>
      </c>
      <c r="M668">
        <f>_xlfn.IFNA(VLOOKUP(D668+1,角色属性概况!I:J,2,FALSE),999)</f>
        <v>5</v>
      </c>
      <c r="N668" s="1" t="s">
        <v>249</v>
      </c>
      <c r="O668" s="1">
        <f>VLOOKUP(E668,角色属性概况!Q:R,2,FALSE)</f>
        <v>600</v>
      </c>
      <c r="P668" s="1">
        <v>0</v>
      </c>
      <c r="Q668" s="1">
        <v>0</v>
      </c>
    </row>
    <row r="669" spans="2:17" x14ac:dyDescent="0.15">
      <c r="B669" s="8" t="str">
        <f>VLOOKUP(G669,角色!A:B,2,FALSE)</f>
        <v>艾琳</v>
      </c>
      <c r="C669" s="8" t="str">
        <f t="shared" si="72"/>
        <v>主动技能1</v>
      </c>
      <c r="D669" s="8">
        <f t="shared" si="74"/>
        <v>3</v>
      </c>
      <c r="E669" s="8">
        <f t="shared" si="75"/>
        <v>4</v>
      </c>
      <c r="F669" s="8">
        <f t="shared" si="76"/>
        <v>1</v>
      </c>
      <c r="G669" s="8">
        <f t="shared" si="73"/>
        <v>12</v>
      </c>
      <c r="H669" t="str">
        <f t="shared" si="77"/>
        <v>艾琳主动技能1等级3</v>
      </c>
      <c r="I669" t="str">
        <f t="shared" si="78"/>
        <v>艾琳主动技能1等级4</v>
      </c>
      <c r="J669" s="1">
        <v>663</v>
      </c>
      <c r="K669" s="1">
        <f>VLOOKUP(H669,主动技能!$A:$B,2,FALSE)</f>
        <v>10120103</v>
      </c>
      <c r="L669" s="1">
        <f>_xlfn.IFNA(VLOOKUP(I669,主动技能!$A:$B,2,FALSE),0)</f>
        <v>10120104</v>
      </c>
      <c r="M669">
        <f>_xlfn.IFNA(VLOOKUP(D669+1,角色属性概况!I:J,2,FALSE),999)</f>
        <v>10</v>
      </c>
      <c r="N669" s="1" t="s">
        <v>249</v>
      </c>
      <c r="O669" s="1">
        <f>VLOOKUP(E669,角色属性概况!Q:R,2,FALSE)</f>
        <v>800</v>
      </c>
      <c r="P669" s="1">
        <v>0</v>
      </c>
      <c r="Q669" s="1">
        <v>0</v>
      </c>
    </row>
    <row r="670" spans="2:17" x14ac:dyDescent="0.15">
      <c r="B670" s="8" t="str">
        <f>VLOOKUP(G670,角色!A:B,2,FALSE)</f>
        <v>艾琳</v>
      </c>
      <c r="C670" s="8" t="str">
        <f t="shared" si="72"/>
        <v>主动技能1</v>
      </c>
      <c r="D670" s="8">
        <f t="shared" si="74"/>
        <v>4</v>
      </c>
      <c r="E670" s="8">
        <f t="shared" si="75"/>
        <v>5</v>
      </c>
      <c r="F670" s="8">
        <f t="shared" si="76"/>
        <v>1</v>
      </c>
      <c r="G670" s="8">
        <f t="shared" si="73"/>
        <v>12</v>
      </c>
      <c r="H670" t="str">
        <f t="shared" si="77"/>
        <v>艾琳主动技能1等级4</v>
      </c>
      <c r="I670" t="str">
        <f t="shared" si="78"/>
        <v>艾琳主动技能1等级5</v>
      </c>
      <c r="J670" s="1">
        <v>664</v>
      </c>
      <c r="K670" s="1">
        <f>VLOOKUP(H670,主动技能!$A:$B,2,FALSE)</f>
        <v>10120104</v>
      </c>
      <c r="L670" s="1">
        <f>_xlfn.IFNA(VLOOKUP(I670,主动技能!$A:$B,2,FALSE),0)</f>
        <v>10120105</v>
      </c>
      <c r="M670">
        <f>_xlfn.IFNA(VLOOKUP(D670+1,角色属性概况!I:J,2,FALSE),999)</f>
        <v>15</v>
      </c>
      <c r="N670" s="1" t="s">
        <v>249</v>
      </c>
      <c r="O670" s="1">
        <f>VLOOKUP(E670,角色属性概况!Q:R,2,FALSE)</f>
        <v>1200</v>
      </c>
      <c r="P670" s="1">
        <v>0</v>
      </c>
      <c r="Q670" s="1">
        <v>0</v>
      </c>
    </row>
    <row r="671" spans="2:17" x14ac:dyDescent="0.15">
      <c r="B671" s="8" t="str">
        <f>VLOOKUP(G671,角色!A:B,2,FALSE)</f>
        <v>艾琳</v>
      </c>
      <c r="C671" s="8" t="str">
        <f t="shared" si="72"/>
        <v>主动技能1</v>
      </c>
      <c r="D671" s="8">
        <f t="shared" si="74"/>
        <v>5</v>
      </c>
      <c r="E671" s="8">
        <f t="shared" si="75"/>
        <v>6</v>
      </c>
      <c r="F671" s="8">
        <f t="shared" si="76"/>
        <v>1</v>
      </c>
      <c r="G671" s="8">
        <f t="shared" si="73"/>
        <v>12</v>
      </c>
      <c r="H671" t="str">
        <f t="shared" si="77"/>
        <v>艾琳主动技能1等级5</v>
      </c>
      <c r="I671" t="str">
        <f t="shared" si="78"/>
        <v>艾琳主动技能1等级6</v>
      </c>
      <c r="J671" s="1">
        <v>665</v>
      </c>
      <c r="K671" s="1">
        <f>VLOOKUP(H671,主动技能!$A:$B,2,FALSE)</f>
        <v>10120105</v>
      </c>
      <c r="L671" s="1">
        <f>_xlfn.IFNA(VLOOKUP(I671,主动技能!$A:$B,2,FALSE),0)</f>
        <v>10120106</v>
      </c>
      <c r="M671">
        <f>_xlfn.IFNA(VLOOKUP(D671+1,角色属性概况!I:J,2,FALSE),999)</f>
        <v>20</v>
      </c>
      <c r="N671" s="1" t="s">
        <v>249</v>
      </c>
      <c r="O671" s="1">
        <f>VLOOKUP(E671,角色属性概况!Q:R,2,FALSE)</f>
        <v>1700</v>
      </c>
      <c r="P671" s="1">
        <v>0</v>
      </c>
      <c r="Q671" s="1">
        <v>0</v>
      </c>
    </row>
    <row r="672" spans="2:17" x14ac:dyDescent="0.15">
      <c r="B672" s="8" t="str">
        <f>VLOOKUP(G672,角色!A:B,2,FALSE)</f>
        <v>艾琳</v>
      </c>
      <c r="C672" s="8" t="str">
        <f t="shared" si="72"/>
        <v>主动技能1</v>
      </c>
      <c r="D672" s="8">
        <f t="shared" si="74"/>
        <v>6</v>
      </c>
      <c r="E672" s="8">
        <f t="shared" si="75"/>
        <v>7</v>
      </c>
      <c r="F672" s="8">
        <f t="shared" si="76"/>
        <v>1</v>
      </c>
      <c r="G672" s="8">
        <f t="shared" si="73"/>
        <v>12</v>
      </c>
      <c r="H672" t="str">
        <f t="shared" si="77"/>
        <v>艾琳主动技能1等级6</v>
      </c>
      <c r="I672" t="str">
        <f t="shared" si="78"/>
        <v>艾琳主动技能1等级7</v>
      </c>
      <c r="J672" s="1">
        <v>666</v>
      </c>
      <c r="K672" s="1">
        <f>VLOOKUP(H672,主动技能!$A:$B,2,FALSE)</f>
        <v>10120106</v>
      </c>
      <c r="L672" s="1">
        <f>_xlfn.IFNA(VLOOKUP(I672,主动技能!$A:$B,2,FALSE),0)</f>
        <v>10120107</v>
      </c>
      <c r="M672">
        <f>_xlfn.IFNA(VLOOKUP(D672+1,角色属性概况!I:J,2,FALSE),999)</f>
        <v>25</v>
      </c>
      <c r="N672" s="1" t="s">
        <v>249</v>
      </c>
      <c r="O672" s="1">
        <f>VLOOKUP(E672,角色属性概况!Q:R,2,FALSE)</f>
        <v>2400</v>
      </c>
      <c r="P672" s="1">
        <v>0</v>
      </c>
      <c r="Q672" s="1">
        <v>0</v>
      </c>
    </row>
    <row r="673" spans="2:17" x14ac:dyDescent="0.15">
      <c r="B673" s="8" t="str">
        <f>VLOOKUP(G673,角色!A:B,2,FALSE)</f>
        <v>艾琳</v>
      </c>
      <c r="C673" s="8" t="str">
        <f t="shared" si="72"/>
        <v>主动技能1</v>
      </c>
      <c r="D673" s="8">
        <f t="shared" si="74"/>
        <v>7</v>
      </c>
      <c r="E673" s="8">
        <f t="shared" si="75"/>
        <v>8</v>
      </c>
      <c r="F673" s="8">
        <f t="shared" si="76"/>
        <v>1</v>
      </c>
      <c r="G673" s="8">
        <f t="shared" si="73"/>
        <v>12</v>
      </c>
      <c r="H673" t="str">
        <f t="shared" si="77"/>
        <v>艾琳主动技能1等级7</v>
      </c>
      <c r="I673" t="str">
        <f t="shared" si="78"/>
        <v>艾琳主动技能1等级8</v>
      </c>
      <c r="J673" s="1">
        <v>667</v>
      </c>
      <c r="K673" s="1">
        <f>VLOOKUP(H673,主动技能!$A:$B,2,FALSE)</f>
        <v>10120107</v>
      </c>
      <c r="L673" s="1">
        <f>_xlfn.IFNA(VLOOKUP(I673,主动技能!$A:$B,2,FALSE),0)</f>
        <v>10120108</v>
      </c>
      <c r="M673">
        <f>_xlfn.IFNA(VLOOKUP(D673+1,角色属性概况!I:J,2,FALSE),999)</f>
        <v>30</v>
      </c>
      <c r="N673" s="1" t="s">
        <v>249</v>
      </c>
      <c r="O673" s="1">
        <f>VLOOKUP(E673,角色属性概况!Q:R,2,FALSE)</f>
        <v>3500</v>
      </c>
      <c r="P673" s="1">
        <v>0</v>
      </c>
      <c r="Q673" s="1">
        <v>0</v>
      </c>
    </row>
    <row r="674" spans="2:17" x14ac:dyDescent="0.15">
      <c r="B674" s="8" t="str">
        <f>VLOOKUP(G674,角色!A:B,2,FALSE)</f>
        <v>艾琳</v>
      </c>
      <c r="C674" s="8" t="str">
        <f t="shared" si="72"/>
        <v>主动技能1</v>
      </c>
      <c r="D674" s="8">
        <f t="shared" si="74"/>
        <v>8</v>
      </c>
      <c r="E674" s="8">
        <f t="shared" si="75"/>
        <v>9</v>
      </c>
      <c r="F674" s="8">
        <f t="shared" si="76"/>
        <v>1</v>
      </c>
      <c r="G674" s="8">
        <f t="shared" si="73"/>
        <v>12</v>
      </c>
      <c r="H674" t="str">
        <f t="shared" si="77"/>
        <v>艾琳主动技能1等级8</v>
      </c>
      <c r="I674" t="str">
        <f t="shared" si="78"/>
        <v>艾琳主动技能1等级9</v>
      </c>
      <c r="J674" s="1">
        <v>668</v>
      </c>
      <c r="K674" s="1">
        <f>VLOOKUP(H674,主动技能!$A:$B,2,FALSE)</f>
        <v>10120108</v>
      </c>
      <c r="L674" s="1">
        <f>_xlfn.IFNA(VLOOKUP(I674,主动技能!$A:$B,2,FALSE),0)</f>
        <v>10120109</v>
      </c>
      <c r="M674">
        <f>_xlfn.IFNA(VLOOKUP(D674+1,角色属性概况!I:J,2,FALSE),999)</f>
        <v>35</v>
      </c>
      <c r="N674" s="1" t="s">
        <v>249</v>
      </c>
      <c r="O674" s="1">
        <f>VLOOKUP(E674,角色属性概况!Q:R,2,FALSE)</f>
        <v>4900</v>
      </c>
      <c r="P674" s="1">
        <v>0</v>
      </c>
      <c r="Q674" s="1">
        <v>0</v>
      </c>
    </row>
    <row r="675" spans="2:17" x14ac:dyDescent="0.15">
      <c r="B675" s="8" t="str">
        <f>VLOOKUP(G675,角色!A:B,2,FALSE)</f>
        <v>艾琳</v>
      </c>
      <c r="C675" s="8" t="str">
        <f t="shared" si="72"/>
        <v>主动技能1</v>
      </c>
      <c r="D675" s="8">
        <f t="shared" si="74"/>
        <v>9</v>
      </c>
      <c r="E675" s="8">
        <f t="shared" si="75"/>
        <v>10</v>
      </c>
      <c r="F675" s="8">
        <f t="shared" si="76"/>
        <v>1</v>
      </c>
      <c r="G675" s="8">
        <f t="shared" si="73"/>
        <v>12</v>
      </c>
      <c r="H675" t="str">
        <f t="shared" si="77"/>
        <v>艾琳主动技能1等级9</v>
      </c>
      <c r="I675" t="str">
        <f t="shared" si="78"/>
        <v>艾琳主动技能1等级10</v>
      </c>
      <c r="J675" s="1">
        <v>669</v>
      </c>
      <c r="K675" s="1">
        <f>VLOOKUP(H675,主动技能!$A:$B,2,FALSE)</f>
        <v>10120109</v>
      </c>
      <c r="L675" s="1">
        <f>_xlfn.IFNA(VLOOKUP(I675,主动技能!$A:$B,2,FALSE),0)</f>
        <v>10120110</v>
      </c>
      <c r="M675">
        <f>_xlfn.IFNA(VLOOKUP(D675+1,角色属性概况!I:J,2,FALSE),999)</f>
        <v>40</v>
      </c>
      <c r="N675" s="1" t="s">
        <v>249</v>
      </c>
      <c r="O675" s="1">
        <f>VLOOKUP(E675,角色属性概况!Q:R,2,FALSE)</f>
        <v>7000</v>
      </c>
      <c r="P675" s="1">
        <v>0</v>
      </c>
      <c r="Q675" s="1">
        <v>0</v>
      </c>
    </row>
    <row r="676" spans="2:17" x14ac:dyDescent="0.15">
      <c r="B676" s="8" t="str">
        <f>VLOOKUP(G676,角色!A:B,2,FALSE)</f>
        <v>艾琳</v>
      </c>
      <c r="C676" s="8" t="str">
        <f t="shared" si="72"/>
        <v>主动技能1</v>
      </c>
      <c r="D676" s="8">
        <f t="shared" si="74"/>
        <v>10</v>
      </c>
      <c r="E676" s="8">
        <f t="shared" si="75"/>
        <v>11</v>
      </c>
      <c r="F676" s="8">
        <f t="shared" si="76"/>
        <v>1</v>
      </c>
      <c r="G676" s="8">
        <f t="shared" si="73"/>
        <v>12</v>
      </c>
      <c r="H676" t="str">
        <f t="shared" si="77"/>
        <v>艾琳主动技能1等级10</v>
      </c>
      <c r="I676" t="str">
        <f t="shared" si="78"/>
        <v>艾琳主动技能1等级11</v>
      </c>
      <c r="J676" s="1">
        <v>670</v>
      </c>
      <c r="K676" s="1">
        <f>VLOOKUP(H676,主动技能!$A:$B,2,FALSE)</f>
        <v>10120110</v>
      </c>
      <c r="L676" s="1">
        <f>_xlfn.IFNA(VLOOKUP(I676,主动技能!$A:$B,2,FALSE),0)</f>
        <v>10120111</v>
      </c>
      <c r="M676">
        <f>_xlfn.IFNA(VLOOKUP(D676+1,角色属性概况!I:J,2,FALSE),999)</f>
        <v>45</v>
      </c>
      <c r="N676" s="1" t="s">
        <v>249</v>
      </c>
      <c r="O676" s="1">
        <f>VLOOKUP(E676,角色属性概况!Q:R,2,FALSE)</f>
        <v>9900</v>
      </c>
      <c r="P676" s="1">
        <v>0</v>
      </c>
      <c r="Q676" s="1">
        <v>0</v>
      </c>
    </row>
    <row r="677" spans="2:17" x14ac:dyDescent="0.15">
      <c r="B677" s="8" t="str">
        <f>VLOOKUP(G677,角色!A:B,2,FALSE)</f>
        <v>艾琳</v>
      </c>
      <c r="C677" s="8" t="str">
        <f t="shared" si="72"/>
        <v>主动技能1</v>
      </c>
      <c r="D677" s="8">
        <f t="shared" si="74"/>
        <v>11</v>
      </c>
      <c r="E677" s="8">
        <f t="shared" si="75"/>
        <v>12</v>
      </c>
      <c r="F677" s="8">
        <f t="shared" si="76"/>
        <v>1</v>
      </c>
      <c r="G677" s="8">
        <f t="shared" si="73"/>
        <v>12</v>
      </c>
      <c r="H677" t="str">
        <f t="shared" si="77"/>
        <v>艾琳主动技能1等级11</v>
      </c>
      <c r="I677" t="str">
        <f t="shared" si="78"/>
        <v>艾琳主动技能1等级12</v>
      </c>
      <c r="J677" s="1">
        <v>671</v>
      </c>
      <c r="K677" s="1">
        <f>VLOOKUP(H677,主动技能!$A:$B,2,FALSE)</f>
        <v>10120111</v>
      </c>
      <c r="L677" s="1">
        <f>_xlfn.IFNA(VLOOKUP(I677,主动技能!$A:$B,2,FALSE),0)</f>
        <v>10120112</v>
      </c>
      <c r="M677">
        <f>_xlfn.IFNA(VLOOKUP(D677+1,角色属性概况!I:J,2,FALSE),999)</f>
        <v>50</v>
      </c>
      <c r="N677" s="1" t="s">
        <v>249</v>
      </c>
      <c r="O677" s="1">
        <f>VLOOKUP(E677,角色属性概况!Q:R,2,FALSE)</f>
        <v>14100</v>
      </c>
      <c r="P677" s="1">
        <v>0</v>
      </c>
      <c r="Q677" s="1">
        <v>0</v>
      </c>
    </row>
    <row r="678" spans="2:17" x14ac:dyDescent="0.15">
      <c r="B678" s="8" t="str">
        <f>VLOOKUP(G678,角色!A:B,2,FALSE)</f>
        <v>艾琳</v>
      </c>
      <c r="C678" s="8" t="str">
        <f t="shared" si="72"/>
        <v>主动技能1</v>
      </c>
      <c r="D678" s="8">
        <f t="shared" si="74"/>
        <v>12</v>
      </c>
      <c r="E678" s="8">
        <f t="shared" si="75"/>
        <v>13</v>
      </c>
      <c r="F678" s="8">
        <f t="shared" si="76"/>
        <v>1</v>
      </c>
      <c r="G678" s="8">
        <f t="shared" si="73"/>
        <v>12</v>
      </c>
      <c r="H678" t="str">
        <f t="shared" si="77"/>
        <v>艾琳主动技能1等级12</v>
      </c>
      <c r="I678" t="str">
        <f t="shared" si="78"/>
        <v>艾琳主动技能1等级13</v>
      </c>
      <c r="J678" s="1">
        <v>672</v>
      </c>
      <c r="K678" s="1">
        <f>VLOOKUP(H678,主动技能!$A:$B,2,FALSE)</f>
        <v>10120112</v>
      </c>
      <c r="L678" s="1">
        <f>_xlfn.IFNA(VLOOKUP(I678,主动技能!$A:$B,2,FALSE),0)</f>
        <v>10120113</v>
      </c>
      <c r="M678">
        <f>_xlfn.IFNA(VLOOKUP(D678+1,角色属性概况!I:J,2,FALSE),999)</f>
        <v>55</v>
      </c>
      <c r="N678" s="1" t="s">
        <v>249</v>
      </c>
      <c r="O678" s="1">
        <f>VLOOKUP(E678,角色属性概况!Q:R,2,FALSE)</f>
        <v>20000</v>
      </c>
      <c r="P678" s="1">
        <v>0</v>
      </c>
      <c r="Q678" s="1">
        <v>0</v>
      </c>
    </row>
    <row r="679" spans="2:17" x14ac:dyDescent="0.15">
      <c r="B679" s="8" t="str">
        <f>VLOOKUP(G679,角色!A:B,2,FALSE)</f>
        <v>艾琳</v>
      </c>
      <c r="C679" s="8" t="str">
        <f t="shared" si="72"/>
        <v>主动技能1</v>
      </c>
      <c r="D679" s="8">
        <f t="shared" si="74"/>
        <v>13</v>
      </c>
      <c r="E679" s="8">
        <f t="shared" si="75"/>
        <v>14</v>
      </c>
      <c r="F679" s="8">
        <f t="shared" si="76"/>
        <v>1</v>
      </c>
      <c r="G679" s="8">
        <f t="shared" si="73"/>
        <v>12</v>
      </c>
      <c r="H679" t="str">
        <f t="shared" si="77"/>
        <v>艾琳主动技能1等级13</v>
      </c>
      <c r="I679" t="str">
        <f t="shared" si="78"/>
        <v>艾琳主动技能1等级14</v>
      </c>
      <c r="J679" s="1">
        <v>673</v>
      </c>
      <c r="K679" s="1">
        <f>VLOOKUP(H679,主动技能!$A:$B,2,FALSE)</f>
        <v>10120113</v>
      </c>
      <c r="L679" s="1">
        <f>_xlfn.IFNA(VLOOKUP(I679,主动技能!$A:$B,2,FALSE),0)</f>
        <v>10120114</v>
      </c>
      <c r="M679">
        <f>_xlfn.IFNA(VLOOKUP(D679+1,角色属性概况!I:J,2,FALSE),999)</f>
        <v>60</v>
      </c>
      <c r="N679" s="1" t="s">
        <v>249</v>
      </c>
      <c r="O679" s="1">
        <f>VLOOKUP(E679,角色属性概况!Q:R,2,FALSE)</f>
        <v>28300</v>
      </c>
      <c r="P679" s="1">
        <v>0</v>
      </c>
      <c r="Q679" s="1">
        <v>0</v>
      </c>
    </row>
    <row r="680" spans="2:17" x14ac:dyDescent="0.15">
      <c r="B680" s="8" t="str">
        <f>VLOOKUP(G680,角色!A:B,2,FALSE)</f>
        <v>艾琳</v>
      </c>
      <c r="C680" s="8" t="str">
        <f t="shared" si="72"/>
        <v>主动技能1</v>
      </c>
      <c r="D680" s="8">
        <f t="shared" si="74"/>
        <v>14</v>
      </c>
      <c r="E680" s="8">
        <f t="shared" si="75"/>
        <v>15</v>
      </c>
      <c r="F680" s="8">
        <f t="shared" si="76"/>
        <v>1</v>
      </c>
      <c r="G680" s="8">
        <f t="shared" si="73"/>
        <v>12</v>
      </c>
      <c r="H680" t="str">
        <f t="shared" si="77"/>
        <v>艾琳主动技能1等级14</v>
      </c>
      <c r="I680" t="str">
        <f t="shared" si="78"/>
        <v>艾琳主动技能1等级15</v>
      </c>
      <c r="J680" s="1">
        <v>674</v>
      </c>
      <c r="K680" s="1">
        <f>VLOOKUP(H680,主动技能!$A:$B,2,FALSE)</f>
        <v>10120114</v>
      </c>
      <c r="L680" s="1">
        <f>_xlfn.IFNA(VLOOKUP(I680,主动技能!$A:$B,2,FALSE),0)</f>
        <v>10120115</v>
      </c>
      <c r="M680">
        <f>_xlfn.IFNA(VLOOKUP(D680+1,角色属性概况!I:J,2,FALSE),999)</f>
        <v>65</v>
      </c>
      <c r="N680" s="1" t="s">
        <v>249</v>
      </c>
      <c r="O680" s="1">
        <f>VLOOKUP(E680,角色属性概况!Q:R,2,FALSE)</f>
        <v>40100</v>
      </c>
      <c r="P680" s="1">
        <v>0</v>
      </c>
      <c r="Q680" s="1">
        <v>0</v>
      </c>
    </row>
    <row r="681" spans="2:17" x14ac:dyDescent="0.15">
      <c r="B681" s="8" t="str">
        <f>VLOOKUP(G681,角色!A:B,2,FALSE)</f>
        <v>艾琳</v>
      </c>
      <c r="C681" s="8" t="str">
        <f t="shared" si="72"/>
        <v>主动技能1</v>
      </c>
      <c r="D681" s="8">
        <f t="shared" si="74"/>
        <v>15</v>
      </c>
      <c r="E681" s="8">
        <f t="shared" si="75"/>
        <v>16</v>
      </c>
      <c r="F681" s="8">
        <f t="shared" si="76"/>
        <v>1</v>
      </c>
      <c r="G681" s="8">
        <f t="shared" si="73"/>
        <v>12</v>
      </c>
      <c r="H681" t="str">
        <f t="shared" si="77"/>
        <v>艾琳主动技能1等级15</v>
      </c>
      <c r="I681" t="str">
        <f t="shared" si="78"/>
        <v>艾琳主动技能1等级16</v>
      </c>
      <c r="J681" s="1">
        <v>675</v>
      </c>
      <c r="K681" s="1">
        <f>VLOOKUP(H681,主动技能!$A:$B,2,FALSE)</f>
        <v>10120115</v>
      </c>
      <c r="L681" s="1">
        <f>_xlfn.IFNA(VLOOKUP(I681,主动技能!$A:$B,2,FALSE),0)</f>
        <v>10120116</v>
      </c>
      <c r="M681">
        <f>_xlfn.IFNA(VLOOKUP(D681+1,角色属性概况!I:J,2,FALSE),999)</f>
        <v>70</v>
      </c>
      <c r="N681" s="1" t="s">
        <v>249</v>
      </c>
      <c r="O681" s="1">
        <f>VLOOKUP(E681,角色属性概况!Q:R,2,FALSE)</f>
        <v>56700</v>
      </c>
      <c r="P681" s="1">
        <v>0</v>
      </c>
      <c r="Q681" s="1">
        <v>0</v>
      </c>
    </row>
    <row r="682" spans="2:17" x14ac:dyDescent="0.15">
      <c r="B682" s="8" t="str">
        <f>VLOOKUP(G682,角色!A:B,2,FALSE)</f>
        <v>艾琳</v>
      </c>
      <c r="C682" s="8" t="str">
        <f t="shared" si="72"/>
        <v>主动技能1</v>
      </c>
      <c r="D682" s="8">
        <f t="shared" si="74"/>
        <v>16</v>
      </c>
      <c r="E682" s="8">
        <f t="shared" si="75"/>
        <v>17</v>
      </c>
      <c r="F682" s="8">
        <f t="shared" si="76"/>
        <v>1</v>
      </c>
      <c r="G682" s="8">
        <f t="shared" si="73"/>
        <v>12</v>
      </c>
      <c r="H682" t="str">
        <f t="shared" si="77"/>
        <v>艾琳主动技能1等级16</v>
      </c>
      <c r="I682" t="str">
        <f t="shared" si="78"/>
        <v>艾琳主动技能1等级17</v>
      </c>
      <c r="J682" s="1">
        <v>676</v>
      </c>
      <c r="K682" s="1">
        <f>VLOOKUP(H682,主动技能!$A:$B,2,FALSE)</f>
        <v>10120116</v>
      </c>
      <c r="L682" s="1">
        <f>_xlfn.IFNA(VLOOKUP(I682,主动技能!$A:$B,2,FALSE),0)</f>
        <v>10120117</v>
      </c>
      <c r="M682">
        <f>_xlfn.IFNA(VLOOKUP(D682+1,角色属性概况!I:J,2,FALSE),999)</f>
        <v>75</v>
      </c>
      <c r="N682" s="1" t="s">
        <v>249</v>
      </c>
      <c r="O682" s="1">
        <f>VLOOKUP(E682,角色属性概况!Q:R,2,FALSE)</f>
        <v>80400</v>
      </c>
      <c r="P682" s="1">
        <v>0</v>
      </c>
      <c r="Q682" s="1">
        <v>0</v>
      </c>
    </row>
    <row r="683" spans="2:17" x14ac:dyDescent="0.15">
      <c r="B683" s="8" t="str">
        <f>VLOOKUP(G683,角色!A:B,2,FALSE)</f>
        <v>艾琳</v>
      </c>
      <c r="C683" s="8" t="str">
        <f t="shared" si="72"/>
        <v>主动技能1</v>
      </c>
      <c r="D683" s="8">
        <f t="shared" si="74"/>
        <v>17</v>
      </c>
      <c r="E683" s="8">
        <f t="shared" si="75"/>
        <v>18</v>
      </c>
      <c r="F683" s="8">
        <f t="shared" si="76"/>
        <v>1</v>
      </c>
      <c r="G683" s="8">
        <f t="shared" si="73"/>
        <v>12</v>
      </c>
      <c r="H683" t="str">
        <f t="shared" si="77"/>
        <v>艾琳主动技能1等级17</v>
      </c>
      <c r="I683" t="str">
        <f t="shared" si="78"/>
        <v>艾琳主动技能1等级18</v>
      </c>
      <c r="J683" s="1">
        <v>677</v>
      </c>
      <c r="K683" s="1">
        <f>VLOOKUP(H683,主动技能!$A:$B,2,FALSE)</f>
        <v>10120117</v>
      </c>
      <c r="L683" s="1">
        <f>_xlfn.IFNA(VLOOKUP(I683,主动技能!$A:$B,2,FALSE),0)</f>
        <v>10120118</v>
      </c>
      <c r="M683">
        <f>_xlfn.IFNA(VLOOKUP(D683+1,角色属性概况!I:J,2,FALSE),999)</f>
        <v>80</v>
      </c>
      <c r="N683" s="1" t="s">
        <v>249</v>
      </c>
      <c r="O683" s="1">
        <f>VLOOKUP(E683,角色属性概况!Q:R,2,FALSE)</f>
        <v>113800</v>
      </c>
      <c r="P683" s="1">
        <v>0</v>
      </c>
      <c r="Q683" s="1">
        <v>0</v>
      </c>
    </row>
    <row r="684" spans="2:17" x14ac:dyDescent="0.15">
      <c r="B684" s="8" t="str">
        <f>VLOOKUP(G684,角色!A:B,2,FALSE)</f>
        <v>艾琳</v>
      </c>
      <c r="C684" s="8" t="str">
        <f t="shared" si="72"/>
        <v>主动技能1</v>
      </c>
      <c r="D684" s="8">
        <f t="shared" si="74"/>
        <v>18</v>
      </c>
      <c r="E684" s="8">
        <f t="shared" si="75"/>
        <v>19</v>
      </c>
      <c r="F684" s="8">
        <f t="shared" si="76"/>
        <v>1</v>
      </c>
      <c r="G684" s="8">
        <f t="shared" si="73"/>
        <v>12</v>
      </c>
      <c r="H684" t="str">
        <f t="shared" si="77"/>
        <v>艾琳主动技能1等级18</v>
      </c>
      <c r="I684" t="str">
        <f t="shared" si="78"/>
        <v>艾琳主动技能1等级19</v>
      </c>
      <c r="J684" s="1">
        <v>678</v>
      </c>
      <c r="K684" s="1">
        <f>VLOOKUP(H684,主动技能!$A:$B,2,FALSE)</f>
        <v>10120118</v>
      </c>
      <c r="L684" s="1">
        <f>_xlfn.IFNA(VLOOKUP(I684,主动技能!$A:$B,2,FALSE),0)</f>
        <v>10120119</v>
      </c>
      <c r="M684">
        <f>_xlfn.IFNA(VLOOKUP(D684+1,角色属性概况!I:J,2,FALSE),999)</f>
        <v>85</v>
      </c>
      <c r="N684" s="1" t="s">
        <v>249</v>
      </c>
      <c r="O684" s="1">
        <f>VLOOKUP(E684,角色属性概况!Q:R,2,FALSE)</f>
        <v>161100</v>
      </c>
      <c r="P684" s="1">
        <v>0</v>
      </c>
      <c r="Q684" s="1">
        <v>0</v>
      </c>
    </row>
    <row r="685" spans="2:17" x14ac:dyDescent="0.15">
      <c r="B685" s="8" t="str">
        <f>VLOOKUP(G685,角色!A:B,2,FALSE)</f>
        <v>艾琳</v>
      </c>
      <c r="C685" s="8" t="str">
        <f t="shared" si="72"/>
        <v>主动技能1</v>
      </c>
      <c r="D685" s="8">
        <f t="shared" si="74"/>
        <v>19</v>
      </c>
      <c r="E685" s="8">
        <f t="shared" si="75"/>
        <v>20</v>
      </c>
      <c r="F685" s="8">
        <f t="shared" si="76"/>
        <v>1</v>
      </c>
      <c r="G685" s="8">
        <f t="shared" si="73"/>
        <v>12</v>
      </c>
      <c r="H685" t="str">
        <f t="shared" si="77"/>
        <v>艾琳主动技能1等级19</v>
      </c>
      <c r="I685" t="str">
        <f t="shared" si="78"/>
        <v>艾琳主动技能1等级20</v>
      </c>
      <c r="J685" s="1">
        <v>679</v>
      </c>
      <c r="K685" s="1">
        <f>VLOOKUP(H685,主动技能!$A:$B,2,FALSE)</f>
        <v>10120119</v>
      </c>
      <c r="L685" s="1">
        <f>_xlfn.IFNA(VLOOKUP(I685,主动技能!$A:$B,2,FALSE),0)</f>
        <v>10120120</v>
      </c>
      <c r="M685">
        <f>_xlfn.IFNA(VLOOKUP(D685+1,角色属性概况!I:J,2,FALSE),999)</f>
        <v>90</v>
      </c>
      <c r="N685" s="1" t="s">
        <v>249</v>
      </c>
      <c r="O685" s="1">
        <f>VLOOKUP(E685,角色属性概况!Q:R,2,FALSE)</f>
        <v>228100</v>
      </c>
      <c r="P685" s="1">
        <v>0</v>
      </c>
      <c r="Q685" s="1">
        <v>0</v>
      </c>
    </row>
    <row r="686" spans="2:17" x14ac:dyDescent="0.15">
      <c r="B686" s="8" t="str">
        <f>VLOOKUP(G686,角色!A:B,2,FALSE)</f>
        <v>艾琳</v>
      </c>
      <c r="C686" s="8" t="str">
        <f t="shared" si="72"/>
        <v>主动技能1</v>
      </c>
      <c r="D686" s="8">
        <f t="shared" si="74"/>
        <v>20</v>
      </c>
      <c r="E686" s="8">
        <f t="shared" si="75"/>
        <v>21</v>
      </c>
      <c r="F686" s="8">
        <f t="shared" si="76"/>
        <v>1</v>
      </c>
      <c r="G686" s="8">
        <f t="shared" si="73"/>
        <v>12</v>
      </c>
      <c r="H686" t="str">
        <f t="shared" si="77"/>
        <v>艾琳主动技能1等级20</v>
      </c>
      <c r="I686" t="str">
        <f t="shared" si="78"/>
        <v>艾琳主动技能1等级21</v>
      </c>
      <c r="J686" s="1">
        <v>680</v>
      </c>
      <c r="K686" s="1">
        <f>VLOOKUP(H686,主动技能!$A:$B,2,FALSE)</f>
        <v>10120120</v>
      </c>
      <c r="L686" s="1">
        <f>_xlfn.IFNA(VLOOKUP(I686,主动技能!$A:$B,2,FALSE),0)</f>
        <v>0</v>
      </c>
      <c r="M686">
        <f>_xlfn.IFNA(VLOOKUP(D686+1,角色属性概况!I:J,2,FALSE),999)</f>
        <v>100</v>
      </c>
      <c r="N686" s="1" t="s">
        <v>249</v>
      </c>
      <c r="O686" s="1">
        <f>VLOOKUP(E686,角色属性概况!Q:R,2,FALSE)</f>
        <v>780200</v>
      </c>
      <c r="P686" s="1">
        <v>0</v>
      </c>
      <c r="Q686" s="1">
        <v>0</v>
      </c>
    </row>
    <row r="687" spans="2:17" x14ac:dyDescent="0.15">
      <c r="B687" s="8" t="str">
        <f>VLOOKUP(G687,角色!A:B,2,FALSE)</f>
        <v>艾琳</v>
      </c>
      <c r="C687" s="8" t="str">
        <f t="shared" si="72"/>
        <v>主动技能2</v>
      </c>
      <c r="D687" s="8">
        <f t="shared" si="74"/>
        <v>1</v>
      </c>
      <c r="E687" s="8">
        <f t="shared" si="75"/>
        <v>2</v>
      </c>
      <c r="F687" s="8">
        <f t="shared" si="76"/>
        <v>2</v>
      </c>
      <c r="G687" s="8">
        <f t="shared" si="73"/>
        <v>12</v>
      </c>
      <c r="H687" t="str">
        <f t="shared" si="77"/>
        <v>艾琳主动技能2等级1</v>
      </c>
      <c r="I687" t="str">
        <f t="shared" si="78"/>
        <v>艾琳主动技能2等级2</v>
      </c>
      <c r="J687" s="1">
        <v>681</v>
      </c>
      <c r="K687" s="1">
        <f>VLOOKUP(H687,主动技能!$A:$B,2,FALSE)</f>
        <v>10120201</v>
      </c>
      <c r="L687" s="1">
        <f>_xlfn.IFNA(VLOOKUP(I687,主动技能!$A:$B,2,FALSE),0)</f>
        <v>10120202</v>
      </c>
      <c r="M687">
        <f>_xlfn.IFNA(VLOOKUP(D687+1,角色属性概况!I:J,2,FALSE),999)</f>
        <v>2</v>
      </c>
      <c r="N687" s="1" t="s">
        <v>249</v>
      </c>
      <c r="O687" s="1">
        <f>VLOOKUP(E687,角色属性概况!Q:R,2,FALSE)</f>
        <v>500</v>
      </c>
      <c r="P687" s="1">
        <v>0</v>
      </c>
      <c r="Q687" s="1">
        <v>0</v>
      </c>
    </row>
    <row r="688" spans="2:17" x14ac:dyDescent="0.15">
      <c r="B688" s="8" t="str">
        <f>VLOOKUP(G688,角色!A:B,2,FALSE)</f>
        <v>艾琳</v>
      </c>
      <c r="C688" s="8" t="str">
        <f t="shared" si="72"/>
        <v>主动技能2</v>
      </c>
      <c r="D688" s="8">
        <f t="shared" si="74"/>
        <v>2</v>
      </c>
      <c r="E688" s="8">
        <f t="shared" si="75"/>
        <v>3</v>
      </c>
      <c r="F688" s="8">
        <f t="shared" si="76"/>
        <v>2</v>
      </c>
      <c r="G688" s="8">
        <f t="shared" si="73"/>
        <v>12</v>
      </c>
      <c r="H688" t="str">
        <f t="shared" si="77"/>
        <v>艾琳主动技能2等级2</v>
      </c>
      <c r="I688" t="str">
        <f t="shared" si="78"/>
        <v>艾琳主动技能2等级3</v>
      </c>
      <c r="J688" s="1">
        <v>682</v>
      </c>
      <c r="K688" s="1">
        <f>VLOOKUP(H688,主动技能!$A:$B,2,FALSE)</f>
        <v>10120202</v>
      </c>
      <c r="L688" s="1">
        <f>_xlfn.IFNA(VLOOKUP(I688,主动技能!$A:$B,2,FALSE),0)</f>
        <v>10120203</v>
      </c>
      <c r="M688">
        <f>_xlfn.IFNA(VLOOKUP(D688+1,角色属性概况!I:J,2,FALSE),999)</f>
        <v>5</v>
      </c>
      <c r="N688" s="1" t="s">
        <v>249</v>
      </c>
      <c r="O688" s="1">
        <f>VLOOKUP(E688,角色属性概况!Q:R,2,FALSE)</f>
        <v>600</v>
      </c>
      <c r="P688" s="1">
        <v>0</v>
      </c>
      <c r="Q688" s="1">
        <v>0</v>
      </c>
    </row>
    <row r="689" spans="2:17" x14ac:dyDescent="0.15">
      <c r="B689" s="8" t="str">
        <f>VLOOKUP(G689,角色!A:B,2,FALSE)</f>
        <v>艾琳</v>
      </c>
      <c r="C689" s="8" t="str">
        <f t="shared" si="72"/>
        <v>主动技能2</v>
      </c>
      <c r="D689" s="8">
        <f t="shared" si="74"/>
        <v>3</v>
      </c>
      <c r="E689" s="8">
        <f t="shared" si="75"/>
        <v>4</v>
      </c>
      <c r="F689" s="8">
        <f t="shared" si="76"/>
        <v>2</v>
      </c>
      <c r="G689" s="8">
        <f t="shared" si="73"/>
        <v>12</v>
      </c>
      <c r="H689" t="str">
        <f t="shared" si="77"/>
        <v>艾琳主动技能2等级3</v>
      </c>
      <c r="I689" t="str">
        <f t="shared" si="78"/>
        <v>艾琳主动技能2等级4</v>
      </c>
      <c r="J689" s="1">
        <v>683</v>
      </c>
      <c r="K689" s="1">
        <f>VLOOKUP(H689,主动技能!$A:$B,2,FALSE)</f>
        <v>10120203</v>
      </c>
      <c r="L689" s="1">
        <f>_xlfn.IFNA(VLOOKUP(I689,主动技能!$A:$B,2,FALSE),0)</f>
        <v>10120204</v>
      </c>
      <c r="M689">
        <f>_xlfn.IFNA(VLOOKUP(D689+1,角色属性概况!I:J,2,FALSE),999)</f>
        <v>10</v>
      </c>
      <c r="N689" s="1" t="s">
        <v>249</v>
      </c>
      <c r="O689" s="1">
        <f>VLOOKUP(E689,角色属性概况!Q:R,2,FALSE)</f>
        <v>800</v>
      </c>
      <c r="P689" s="1">
        <v>0</v>
      </c>
      <c r="Q689" s="1">
        <v>0</v>
      </c>
    </row>
    <row r="690" spans="2:17" x14ac:dyDescent="0.15">
      <c r="B690" s="8" t="str">
        <f>VLOOKUP(G690,角色!A:B,2,FALSE)</f>
        <v>艾琳</v>
      </c>
      <c r="C690" s="8" t="str">
        <f t="shared" si="72"/>
        <v>主动技能2</v>
      </c>
      <c r="D690" s="8">
        <f t="shared" si="74"/>
        <v>4</v>
      </c>
      <c r="E690" s="8">
        <f t="shared" si="75"/>
        <v>5</v>
      </c>
      <c r="F690" s="8">
        <f t="shared" si="76"/>
        <v>2</v>
      </c>
      <c r="G690" s="8">
        <f t="shared" si="73"/>
        <v>12</v>
      </c>
      <c r="H690" t="str">
        <f t="shared" si="77"/>
        <v>艾琳主动技能2等级4</v>
      </c>
      <c r="I690" t="str">
        <f t="shared" si="78"/>
        <v>艾琳主动技能2等级5</v>
      </c>
      <c r="J690" s="1">
        <v>684</v>
      </c>
      <c r="K690" s="1">
        <f>VLOOKUP(H690,主动技能!$A:$B,2,FALSE)</f>
        <v>10120204</v>
      </c>
      <c r="L690" s="1">
        <f>_xlfn.IFNA(VLOOKUP(I690,主动技能!$A:$B,2,FALSE),0)</f>
        <v>10120205</v>
      </c>
      <c r="M690">
        <f>_xlfn.IFNA(VLOOKUP(D690+1,角色属性概况!I:J,2,FALSE),999)</f>
        <v>15</v>
      </c>
      <c r="N690" s="1" t="s">
        <v>249</v>
      </c>
      <c r="O690" s="1">
        <f>VLOOKUP(E690,角色属性概况!Q:R,2,FALSE)</f>
        <v>1200</v>
      </c>
      <c r="P690" s="1">
        <v>0</v>
      </c>
      <c r="Q690" s="1">
        <v>0</v>
      </c>
    </row>
    <row r="691" spans="2:17" x14ac:dyDescent="0.15">
      <c r="B691" s="8" t="str">
        <f>VLOOKUP(G691,角色!A:B,2,FALSE)</f>
        <v>艾琳</v>
      </c>
      <c r="C691" s="8" t="str">
        <f t="shared" si="72"/>
        <v>主动技能2</v>
      </c>
      <c r="D691" s="8">
        <f t="shared" si="74"/>
        <v>5</v>
      </c>
      <c r="E691" s="8">
        <f t="shared" si="75"/>
        <v>6</v>
      </c>
      <c r="F691" s="8">
        <f t="shared" si="76"/>
        <v>2</v>
      </c>
      <c r="G691" s="8">
        <f t="shared" si="73"/>
        <v>12</v>
      </c>
      <c r="H691" t="str">
        <f t="shared" si="77"/>
        <v>艾琳主动技能2等级5</v>
      </c>
      <c r="I691" t="str">
        <f t="shared" si="78"/>
        <v>艾琳主动技能2等级6</v>
      </c>
      <c r="J691" s="1">
        <v>685</v>
      </c>
      <c r="K691" s="1">
        <f>VLOOKUP(H691,主动技能!$A:$B,2,FALSE)</f>
        <v>10120205</v>
      </c>
      <c r="L691" s="1">
        <f>_xlfn.IFNA(VLOOKUP(I691,主动技能!$A:$B,2,FALSE),0)</f>
        <v>10120206</v>
      </c>
      <c r="M691">
        <f>_xlfn.IFNA(VLOOKUP(D691+1,角色属性概况!I:J,2,FALSE),999)</f>
        <v>20</v>
      </c>
      <c r="N691" s="1" t="s">
        <v>249</v>
      </c>
      <c r="O691" s="1">
        <f>VLOOKUP(E691,角色属性概况!Q:R,2,FALSE)</f>
        <v>1700</v>
      </c>
      <c r="P691" s="1">
        <v>0</v>
      </c>
      <c r="Q691" s="1">
        <v>0</v>
      </c>
    </row>
    <row r="692" spans="2:17" x14ac:dyDescent="0.15">
      <c r="B692" s="8" t="str">
        <f>VLOOKUP(G692,角色!A:B,2,FALSE)</f>
        <v>艾琳</v>
      </c>
      <c r="C692" s="8" t="str">
        <f t="shared" si="72"/>
        <v>主动技能2</v>
      </c>
      <c r="D692" s="8">
        <f t="shared" si="74"/>
        <v>6</v>
      </c>
      <c r="E692" s="8">
        <f t="shared" si="75"/>
        <v>7</v>
      </c>
      <c r="F692" s="8">
        <f t="shared" si="76"/>
        <v>2</v>
      </c>
      <c r="G692" s="8">
        <f t="shared" si="73"/>
        <v>12</v>
      </c>
      <c r="H692" t="str">
        <f t="shared" si="77"/>
        <v>艾琳主动技能2等级6</v>
      </c>
      <c r="I692" t="str">
        <f t="shared" si="78"/>
        <v>艾琳主动技能2等级7</v>
      </c>
      <c r="J692" s="1">
        <v>686</v>
      </c>
      <c r="K692" s="1">
        <f>VLOOKUP(H692,主动技能!$A:$B,2,FALSE)</f>
        <v>10120206</v>
      </c>
      <c r="L692" s="1">
        <f>_xlfn.IFNA(VLOOKUP(I692,主动技能!$A:$B,2,FALSE),0)</f>
        <v>10120207</v>
      </c>
      <c r="M692">
        <f>_xlfn.IFNA(VLOOKUP(D692+1,角色属性概况!I:J,2,FALSE),999)</f>
        <v>25</v>
      </c>
      <c r="N692" s="1" t="s">
        <v>249</v>
      </c>
      <c r="O692" s="1">
        <f>VLOOKUP(E692,角色属性概况!Q:R,2,FALSE)</f>
        <v>2400</v>
      </c>
      <c r="P692" s="1">
        <v>0</v>
      </c>
      <c r="Q692" s="1">
        <v>0</v>
      </c>
    </row>
    <row r="693" spans="2:17" x14ac:dyDescent="0.15">
      <c r="B693" s="8" t="str">
        <f>VLOOKUP(G693,角色!A:B,2,FALSE)</f>
        <v>艾琳</v>
      </c>
      <c r="C693" s="8" t="str">
        <f t="shared" si="72"/>
        <v>主动技能2</v>
      </c>
      <c r="D693" s="8">
        <f t="shared" si="74"/>
        <v>7</v>
      </c>
      <c r="E693" s="8">
        <f t="shared" si="75"/>
        <v>8</v>
      </c>
      <c r="F693" s="8">
        <f t="shared" si="76"/>
        <v>2</v>
      </c>
      <c r="G693" s="8">
        <f t="shared" si="73"/>
        <v>12</v>
      </c>
      <c r="H693" t="str">
        <f t="shared" si="77"/>
        <v>艾琳主动技能2等级7</v>
      </c>
      <c r="I693" t="str">
        <f t="shared" si="78"/>
        <v>艾琳主动技能2等级8</v>
      </c>
      <c r="J693" s="1">
        <v>687</v>
      </c>
      <c r="K693" s="1">
        <f>VLOOKUP(H693,主动技能!$A:$B,2,FALSE)</f>
        <v>10120207</v>
      </c>
      <c r="L693" s="1">
        <f>_xlfn.IFNA(VLOOKUP(I693,主动技能!$A:$B,2,FALSE),0)</f>
        <v>10120208</v>
      </c>
      <c r="M693">
        <f>_xlfn.IFNA(VLOOKUP(D693+1,角色属性概况!I:J,2,FALSE),999)</f>
        <v>30</v>
      </c>
      <c r="N693" s="1" t="s">
        <v>249</v>
      </c>
      <c r="O693" s="1">
        <f>VLOOKUP(E693,角色属性概况!Q:R,2,FALSE)</f>
        <v>3500</v>
      </c>
      <c r="P693" s="1">
        <v>0</v>
      </c>
      <c r="Q693" s="1">
        <v>0</v>
      </c>
    </row>
    <row r="694" spans="2:17" x14ac:dyDescent="0.15">
      <c r="B694" s="8" t="str">
        <f>VLOOKUP(G694,角色!A:B,2,FALSE)</f>
        <v>艾琳</v>
      </c>
      <c r="C694" s="8" t="str">
        <f t="shared" si="72"/>
        <v>主动技能2</v>
      </c>
      <c r="D694" s="8">
        <f t="shared" si="74"/>
        <v>8</v>
      </c>
      <c r="E694" s="8">
        <f t="shared" si="75"/>
        <v>9</v>
      </c>
      <c r="F694" s="8">
        <f t="shared" si="76"/>
        <v>2</v>
      </c>
      <c r="G694" s="8">
        <f t="shared" si="73"/>
        <v>12</v>
      </c>
      <c r="H694" t="str">
        <f t="shared" si="77"/>
        <v>艾琳主动技能2等级8</v>
      </c>
      <c r="I694" t="str">
        <f t="shared" si="78"/>
        <v>艾琳主动技能2等级9</v>
      </c>
      <c r="J694" s="1">
        <v>688</v>
      </c>
      <c r="K694" s="1">
        <f>VLOOKUP(H694,主动技能!$A:$B,2,FALSE)</f>
        <v>10120208</v>
      </c>
      <c r="L694" s="1">
        <f>_xlfn.IFNA(VLOOKUP(I694,主动技能!$A:$B,2,FALSE),0)</f>
        <v>10120209</v>
      </c>
      <c r="M694">
        <f>_xlfn.IFNA(VLOOKUP(D694+1,角色属性概况!I:J,2,FALSE),999)</f>
        <v>35</v>
      </c>
      <c r="N694" s="1" t="s">
        <v>249</v>
      </c>
      <c r="O694" s="1">
        <f>VLOOKUP(E694,角色属性概况!Q:R,2,FALSE)</f>
        <v>4900</v>
      </c>
      <c r="P694" s="1">
        <v>0</v>
      </c>
      <c r="Q694" s="1">
        <v>0</v>
      </c>
    </row>
    <row r="695" spans="2:17" x14ac:dyDescent="0.15">
      <c r="B695" s="8" t="str">
        <f>VLOOKUP(G695,角色!A:B,2,FALSE)</f>
        <v>艾琳</v>
      </c>
      <c r="C695" s="8" t="str">
        <f t="shared" si="72"/>
        <v>主动技能2</v>
      </c>
      <c r="D695" s="8">
        <f t="shared" si="74"/>
        <v>9</v>
      </c>
      <c r="E695" s="8">
        <f t="shared" si="75"/>
        <v>10</v>
      </c>
      <c r="F695" s="8">
        <f t="shared" si="76"/>
        <v>2</v>
      </c>
      <c r="G695" s="8">
        <f t="shared" si="73"/>
        <v>12</v>
      </c>
      <c r="H695" t="str">
        <f t="shared" si="77"/>
        <v>艾琳主动技能2等级9</v>
      </c>
      <c r="I695" t="str">
        <f t="shared" si="78"/>
        <v>艾琳主动技能2等级10</v>
      </c>
      <c r="J695" s="1">
        <v>689</v>
      </c>
      <c r="K695" s="1">
        <f>VLOOKUP(H695,主动技能!$A:$B,2,FALSE)</f>
        <v>10120209</v>
      </c>
      <c r="L695" s="1">
        <f>_xlfn.IFNA(VLOOKUP(I695,主动技能!$A:$B,2,FALSE),0)</f>
        <v>10120210</v>
      </c>
      <c r="M695">
        <f>_xlfn.IFNA(VLOOKUP(D695+1,角色属性概况!I:J,2,FALSE),999)</f>
        <v>40</v>
      </c>
      <c r="N695" s="1" t="s">
        <v>249</v>
      </c>
      <c r="O695" s="1">
        <f>VLOOKUP(E695,角色属性概况!Q:R,2,FALSE)</f>
        <v>7000</v>
      </c>
      <c r="P695" s="1">
        <v>0</v>
      </c>
      <c r="Q695" s="1">
        <v>0</v>
      </c>
    </row>
    <row r="696" spans="2:17" x14ac:dyDescent="0.15">
      <c r="B696" s="8" t="str">
        <f>VLOOKUP(G696,角色!A:B,2,FALSE)</f>
        <v>艾琳</v>
      </c>
      <c r="C696" s="8" t="str">
        <f t="shared" si="72"/>
        <v>主动技能2</v>
      </c>
      <c r="D696" s="8">
        <f t="shared" si="74"/>
        <v>10</v>
      </c>
      <c r="E696" s="8">
        <f t="shared" si="75"/>
        <v>11</v>
      </c>
      <c r="F696" s="8">
        <f t="shared" si="76"/>
        <v>2</v>
      </c>
      <c r="G696" s="8">
        <f t="shared" si="73"/>
        <v>12</v>
      </c>
      <c r="H696" t="str">
        <f t="shared" si="77"/>
        <v>艾琳主动技能2等级10</v>
      </c>
      <c r="I696" t="str">
        <f t="shared" si="78"/>
        <v>艾琳主动技能2等级11</v>
      </c>
      <c r="J696" s="1">
        <v>690</v>
      </c>
      <c r="K696" s="1">
        <f>VLOOKUP(H696,主动技能!$A:$B,2,FALSE)</f>
        <v>10120210</v>
      </c>
      <c r="L696" s="1">
        <f>_xlfn.IFNA(VLOOKUP(I696,主动技能!$A:$B,2,FALSE),0)</f>
        <v>10120211</v>
      </c>
      <c r="M696">
        <f>_xlfn.IFNA(VLOOKUP(D696+1,角色属性概况!I:J,2,FALSE),999)</f>
        <v>45</v>
      </c>
      <c r="N696" s="1" t="s">
        <v>249</v>
      </c>
      <c r="O696" s="1">
        <f>VLOOKUP(E696,角色属性概况!Q:R,2,FALSE)</f>
        <v>9900</v>
      </c>
      <c r="P696" s="1">
        <v>0</v>
      </c>
      <c r="Q696" s="1">
        <v>0</v>
      </c>
    </row>
    <row r="697" spans="2:17" x14ac:dyDescent="0.15">
      <c r="B697" s="8" t="str">
        <f>VLOOKUP(G697,角色!A:B,2,FALSE)</f>
        <v>艾琳</v>
      </c>
      <c r="C697" s="8" t="str">
        <f t="shared" si="72"/>
        <v>主动技能2</v>
      </c>
      <c r="D697" s="8">
        <f t="shared" si="74"/>
        <v>11</v>
      </c>
      <c r="E697" s="8">
        <f t="shared" si="75"/>
        <v>12</v>
      </c>
      <c r="F697" s="8">
        <f t="shared" si="76"/>
        <v>2</v>
      </c>
      <c r="G697" s="8">
        <f t="shared" si="73"/>
        <v>12</v>
      </c>
      <c r="H697" t="str">
        <f t="shared" si="77"/>
        <v>艾琳主动技能2等级11</v>
      </c>
      <c r="I697" t="str">
        <f t="shared" si="78"/>
        <v>艾琳主动技能2等级12</v>
      </c>
      <c r="J697" s="1">
        <v>691</v>
      </c>
      <c r="K697" s="1">
        <f>VLOOKUP(H697,主动技能!$A:$B,2,FALSE)</f>
        <v>10120211</v>
      </c>
      <c r="L697" s="1">
        <f>_xlfn.IFNA(VLOOKUP(I697,主动技能!$A:$B,2,FALSE),0)</f>
        <v>10120212</v>
      </c>
      <c r="M697">
        <f>_xlfn.IFNA(VLOOKUP(D697+1,角色属性概况!I:J,2,FALSE),999)</f>
        <v>50</v>
      </c>
      <c r="N697" s="1" t="s">
        <v>249</v>
      </c>
      <c r="O697" s="1">
        <f>VLOOKUP(E697,角色属性概况!Q:R,2,FALSE)</f>
        <v>14100</v>
      </c>
      <c r="P697" s="1">
        <v>0</v>
      </c>
      <c r="Q697" s="1">
        <v>0</v>
      </c>
    </row>
    <row r="698" spans="2:17" x14ac:dyDescent="0.15">
      <c r="B698" s="8" t="str">
        <f>VLOOKUP(G698,角色!A:B,2,FALSE)</f>
        <v>艾琳</v>
      </c>
      <c r="C698" s="8" t="str">
        <f t="shared" si="72"/>
        <v>主动技能2</v>
      </c>
      <c r="D698" s="8">
        <f t="shared" si="74"/>
        <v>12</v>
      </c>
      <c r="E698" s="8">
        <f t="shared" si="75"/>
        <v>13</v>
      </c>
      <c r="F698" s="8">
        <f t="shared" si="76"/>
        <v>2</v>
      </c>
      <c r="G698" s="8">
        <f t="shared" si="73"/>
        <v>12</v>
      </c>
      <c r="H698" t="str">
        <f t="shared" si="77"/>
        <v>艾琳主动技能2等级12</v>
      </c>
      <c r="I698" t="str">
        <f t="shared" si="78"/>
        <v>艾琳主动技能2等级13</v>
      </c>
      <c r="J698" s="1">
        <v>692</v>
      </c>
      <c r="K698" s="1">
        <f>VLOOKUP(H698,主动技能!$A:$B,2,FALSE)</f>
        <v>10120212</v>
      </c>
      <c r="L698" s="1">
        <f>_xlfn.IFNA(VLOOKUP(I698,主动技能!$A:$B,2,FALSE),0)</f>
        <v>10120213</v>
      </c>
      <c r="M698">
        <f>_xlfn.IFNA(VLOOKUP(D698+1,角色属性概况!I:J,2,FALSE),999)</f>
        <v>55</v>
      </c>
      <c r="N698" s="1" t="s">
        <v>249</v>
      </c>
      <c r="O698" s="1">
        <f>VLOOKUP(E698,角色属性概况!Q:R,2,FALSE)</f>
        <v>20000</v>
      </c>
      <c r="P698" s="1">
        <v>0</v>
      </c>
      <c r="Q698" s="1">
        <v>0</v>
      </c>
    </row>
    <row r="699" spans="2:17" x14ac:dyDescent="0.15">
      <c r="B699" s="8" t="str">
        <f>VLOOKUP(G699,角色!A:B,2,FALSE)</f>
        <v>艾琳</v>
      </c>
      <c r="C699" s="8" t="str">
        <f t="shared" si="72"/>
        <v>主动技能2</v>
      </c>
      <c r="D699" s="8">
        <f t="shared" si="74"/>
        <v>13</v>
      </c>
      <c r="E699" s="8">
        <f t="shared" si="75"/>
        <v>14</v>
      </c>
      <c r="F699" s="8">
        <f t="shared" si="76"/>
        <v>2</v>
      </c>
      <c r="G699" s="8">
        <f t="shared" si="73"/>
        <v>12</v>
      </c>
      <c r="H699" t="str">
        <f t="shared" si="77"/>
        <v>艾琳主动技能2等级13</v>
      </c>
      <c r="I699" t="str">
        <f t="shared" si="78"/>
        <v>艾琳主动技能2等级14</v>
      </c>
      <c r="J699" s="1">
        <v>693</v>
      </c>
      <c r="K699" s="1">
        <f>VLOOKUP(H699,主动技能!$A:$B,2,FALSE)</f>
        <v>10120213</v>
      </c>
      <c r="L699" s="1">
        <f>_xlfn.IFNA(VLOOKUP(I699,主动技能!$A:$B,2,FALSE),0)</f>
        <v>10120214</v>
      </c>
      <c r="M699">
        <f>_xlfn.IFNA(VLOOKUP(D699+1,角色属性概况!I:J,2,FALSE),999)</f>
        <v>60</v>
      </c>
      <c r="N699" s="1" t="s">
        <v>249</v>
      </c>
      <c r="O699" s="1">
        <f>VLOOKUP(E699,角色属性概况!Q:R,2,FALSE)</f>
        <v>28300</v>
      </c>
      <c r="P699" s="1">
        <v>0</v>
      </c>
      <c r="Q699" s="1">
        <v>0</v>
      </c>
    </row>
    <row r="700" spans="2:17" x14ac:dyDescent="0.15">
      <c r="B700" s="8" t="str">
        <f>VLOOKUP(G700,角色!A:B,2,FALSE)</f>
        <v>艾琳</v>
      </c>
      <c r="C700" s="8" t="str">
        <f t="shared" si="72"/>
        <v>主动技能2</v>
      </c>
      <c r="D700" s="8">
        <f t="shared" si="74"/>
        <v>14</v>
      </c>
      <c r="E700" s="8">
        <f t="shared" si="75"/>
        <v>15</v>
      </c>
      <c r="F700" s="8">
        <f t="shared" si="76"/>
        <v>2</v>
      </c>
      <c r="G700" s="8">
        <f t="shared" si="73"/>
        <v>12</v>
      </c>
      <c r="H700" t="str">
        <f t="shared" si="77"/>
        <v>艾琳主动技能2等级14</v>
      </c>
      <c r="I700" t="str">
        <f t="shared" si="78"/>
        <v>艾琳主动技能2等级15</v>
      </c>
      <c r="J700" s="1">
        <v>694</v>
      </c>
      <c r="K700" s="1">
        <f>VLOOKUP(H700,主动技能!$A:$B,2,FALSE)</f>
        <v>10120214</v>
      </c>
      <c r="L700" s="1">
        <f>_xlfn.IFNA(VLOOKUP(I700,主动技能!$A:$B,2,FALSE),0)</f>
        <v>10120215</v>
      </c>
      <c r="M700">
        <f>_xlfn.IFNA(VLOOKUP(D700+1,角色属性概况!I:J,2,FALSE),999)</f>
        <v>65</v>
      </c>
      <c r="N700" s="1" t="s">
        <v>249</v>
      </c>
      <c r="O700" s="1">
        <f>VLOOKUP(E700,角色属性概况!Q:R,2,FALSE)</f>
        <v>40100</v>
      </c>
      <c r="P700" s="1">
        <v>0</v>
      </c>
      <c r="Q700" s="1">
        <v>0</v>
      </c>
    </row>
    <row r="701" spans="2:17" x14ac:dyDescent="0.15">
      <c r="B701" s="8" t="str">
        <f>VLOOKUP(G701,角色!A:B,2,FALSE)</f>
        <v>艾琳</v>
      </c>
      <c r="C701" s="8" t="str">
        <f t="shared" si="72"/>
        <v>主动技能2</v>
      </c>
      <c r="D701" s="8">
        <f t="shared" si="74"/>
        <v>15</v>
      </c>
      <c r="E701" s="8">
        <f t="shared" si="75"/>
        <v>16</v>
      </c>
      <c r="F701" s="8">
        <f t="shared" si="76"/>
        <v>2</v>
      </c>
      <c r="G701" s="8">
        <f t="shared" si="73"/>
        <v>12</v>
      </c>
      <c r="H701" t="str">
        <f t="shared" si="77"/>
        <v>艾琳主动技能2等级15</v>
      </c>
      <c r="I701" t="str">
        <f t="shared" si="78"/>
        <v>艾琳主动技能2等级16</v>
      </c>
      <c r="J701" s="1">
        <v>695</v>
      </c>
      <c r="K701" s="1">
        <f>VLOOKUP(H701,主动技能!$A:$B,2,FALSE)</f>
        <v>10120215</v>
      </c>
      <c r="L701" s="1">
        <f>_xlfn.IFNA(VLOOKUP(I701,主动技能!$A:$B,2,FALSE),0)</f>
        <v>10120216</v>
      </c>
      <c r="M701">
        <f>_xlfn.IFNA(VLOOKUP(D701+1,角色属性概况!I:J,2,FALSE),999)</f>
        <v>70</v>
      </c>
      <c r="N701" s="1" t="s">
        <v>249</v>
      </c>
      <c r="O701" s="1">
        <f>VLOOKUP(E701,角色属性概况!Q:R,2,FALSE)</f>
        <v>56700</v>
      </c>
      <c r="P701" s="1">
        <v>0</v>
      </c>
      <c r="Q701" s="1">
        <v>0</v>
      </c>
    </row>
    <row r="702" spans="2:17" x14ac:dyDescent="0.15">
      <c r="B702" s="8" t="str">
        <f>VLOOKUP(G702,角色!A:B,2,FALSE)</f>
        <v>艾琳</v>
      </c>
      <c r="C702" s="8" t="str">
        <f t="shared" si="72"/>
        <v>主动技能2</v>
      </c>
      <c r="D702" s="8">
        <f t="shared" si="74"/>
        <v>16</v>
      </c>
      <c r="E702" s="8">
        <f t="shared" si="75"/>
        <v>17</v>
      </c>
      <c r="F702" s="8">
        <f t="shared" si="76"/>
        <v>2</v>
      </c>
      <c r="G702" s="8">
        <f t="shared" si="73"/>
        <v>12</v>
      </c>
      <c r="H702" t="str">
        <f t="shared" si="77"/>
        <v>艾琳主动技能2等级16</v>
      </c>
      <c r="I702" t="str">
        <f t="shared" si="78"/>
        <v>艾琳主动技能2等级17</v>
      </c>
      <c r="J702" s="1">
        <v>696</v>
      </c>
      <c r="K702" s="1">
        <f>VLOOKUP(H702,主动技能!$A:$B,2,FALSE)</f>
        <v>10120216</v>
      </c>
      <c r="L702" s="1">
        <f>_xlfn.IFNA(VLOOKUP(I702,主动技能!$A:$B,2,FALSE),0)</f>
        <v>10120217</v>
      </c>
      <c r="M702">
        <f>_xlfn.IFNA(VLOOKUP(D702+1,角色属性概况!I:J,2,FALSE),999)</f>
        <v>75</v>
      </c>
      <c r="N702" s="1" t="s">
        <v>249</v>
      </c>
      <c r="O702" s="1">
        <f>VLOOKUP(E702,角色属性概况!Q:R,2,FALSE)</f>
        <v>80400</v>
      </c>
      <c r="P702" s="1">
        <v>0</v>
      </c>
      <c r="Q702" s="1">
        <v>0</v>
      </c>
    </row>
    <row r="703" spans="2:17" x14ac:dyDescent="0.15">
      <c r="B703" s="8" t="str">
        <f>VLOOKUP(G703,角色!A:B,2,FALSE)</f>
        <v>艾琳</v>
      </c>
      <c r="C703" s="8" t="str">
        <f t="shared" si="72"/>
        <v>主动技能2</v>
      </c>
      <c r="D703" s="8">
        <f t="shared" si="74"/>
        <v>17</v>
      </c>
      <c r="E703" s="8">
        <f t="shared" si="75"/>
        <v>18</v>
      </c>
      <c r="F703" s="8">
        <f t="shared" si="76"/>
        <v>2</v>
      </c>
      <c r="G703" s="8">
        <f t="shared" si="73"/>
        <v>12</v>
      </c>
      <c r="H703" t="str">
        <f t="shared" si="77"/>
        <v>艾琳主动技能2等级17</v>
      </c>
      <c r="I703" t="str">
        <f t="shared" si="78"/>
        <v>艾琳主动技能2等级18</v>
      </c>
      <c r="J703" s="1">
        <v>697</v>
      </c>
      <c r="K703" s="1">
        <f>VLOOKUP(H703,主动技能!$A:$B,2,FALSE)</f>
        <v>10120217</v>
      </c>
      <c r="L703" s="1">
        <f>_xlfn.IFNA(VLOOKUP(I703,主动技能!$A:$B,2,FALSE),0)</f>
        <v>10120218</v>
      </c>
      <c r="M703">
        <f>_xlfn.IFNA(VLOOKUP(D703+1,角色属性概况!I:J,2,FALSE),999)</f>
        <v>80</v>
      </c>
      <c r="N703" s="1" t="s">
        <v>249</v>
      </c>
      <c r="O703" s="1">
        <f>VLOOKUP(E703,角色属性概况!Q:R,2,FALSE)</f>
        <v>113800</v>
      </c>
      <c r="P703" s="1">
        <v>0</v>
      </c>
      <c r="Q703" s="1">
        <v>0</v>
      </c>
    </row>
    <row r="704" spans="2:17" x14ac:dyDescent="0.15">
      <c r="B704" s="8" t="str">
        <f>VLOOKUP(G704,角色!A:B,2,FALSE)</f>
        <v>艾琳</v>
      </c>
      <c r="C704" s="8" t="str">
        <f t="shared" si="72"/>
        <v>主动技能2</v>
      </c>
      <c r="D704" s="8">
        <f t="shared" si="74"/>
        <v>18</v>
      </c>
      <c r="E704" s="8">
        <f t="shared" si="75"/>
        <v>19</v>
      </c>
      <c r="F704" s="8">
        <f t="shared" si="76"/>
        <v>2</v>
      </c>
      <c r="G704" s="8">
        <f t="shared" si="73"/>
        <v>12</v>
      </c>
      <c r="H704" t="str">
        <f t="shared" si="77"/>
        <v>艾琳主动技能2等级18</v>
      </c>
      <c r="I704" t="str">
        <f t="shared" si="78"/>
        <v>艾琳主动技能2等级19</v>
      </c>
      <c r="J704" s="1">
        <v>698</v>
      </c>
      <c r="K704" s="1">
        <f>VLOOKUP(H704,主动技能!$A:$B,2,FALSE)</f>
        <v>10120218</v>
      </c>
      <c r="L704" s="1">
        <f>_xlfn.IFNA(VLOOKUP(I704,主动技能!$A:$B,2,FALSE),0)</f>
        <v>10120219</v>
      </c>
      <c r="M704">
        <f>_xlfn.IFNA(VLOOKUP(D704+1,角色属性概况!I:J,2,FALSE),999)</f>
        <v>85</v>
      </c>
      <c r="N704" s="1" t="s">
        <v>249</v>
      </c>
      <c r="O704" s="1">
        <f>VLOOKUP(E704,角色属性概况!Q:R,2,FALSE)</f>
        <v>161100</v>
      </c>
      <c r="P704" s="1">
        <v>0</v>
      </c>
      <c r="Q704" s="1">
        <v>0</v>
      </c>
    </row>
    <row r="705" spans="2:17" x14ac:dyDescent="0.15">
      <c r="B705" s="8" t="str">
        <f>VLOOKUP(G705,角色!A:B,2,FALSE)</f>
        <v>艾琳</v>
      </c>
      <c r="C705" s="8" t="str">
        <f t="shared" si="72"/>
        <v>主动技能2</v>
      </c>
      <c r="D705" s="8">
        <f t="shared" si="74"/>
        <v>19</v>
      </c>
      <c r="E705" s="8">
        <f t="shared" si="75"/>
        <v>20</v>
      </c>
      <c r="F705" s="8">
        <f t="shared" si="76"/>
        <v>2</v>
      </c>
      <c r="G705" s="8">
        <f t="shared" si="73"/>
        <v>12</v>
      </c>
      <c r="H705" t="str">
        <f t="shared" si="77"/>
        <v>艾琳主动技能2等级19</v>
      </c>
      <c r="I705" t="str">
        <f t="shared" si="78"/>
        <v>艾琳主动技能2等级20</v>
      </c>
      <c r="J705" s="1">
        <v>699</v>
      </c>
      <c r="K705" s="1">
        <f>VLOOKUP(H705,主动技能!$A:$B,2,FALSE)</f>
        <v>10120219</v>
      </c>
      <c r="L705" s="1">
        <f>_xlfn.IFNA(VLOOKUP(I705,主动技能!$A:$B,2,FALSE),0)</f>
        <v>10120220</v>
      </c>
      <c r="M705">
        <f>_xlfn.IFNA(VLOOKUP(D705+1,角色属性概况!I:J,2,FALSE),999)</f>
        <v>90</v>
      </c>
      <c r="N705" s="1" t="s">
        <v>249</v>
      </c>
      <c r="O705" s="1">
        <f>VLOOKUP(E705,角色属性概况!Q:R,2,FALSE)</f>
        <v>228100</v>
      </c>
      <c r="P705" s="1">
        <v>0</v>
      </c>
      <c r="Q705" s="1">
        <v>0</v>
      </c>
    </row>
    <row r="706" spans="2:17" x14ac:dyDescent="0.15">
      <c r="B706" s="8" t="str">
        <f>VLOOKUP(G706,角色!A:B,2,FALSE)</f>
        <v>艾琳</v>
      </c>
      <c r="C706" s="8" t="str">
        <f t="shared" si="72"/>
        <v>主动技能2</v>
      </c>
      <c r="D706" s="8">
        <f t="shared" si="74"/>
        <v>20</v>
      </c>
      <c r="E706" s="8">
        <f t="shared" si="75"/>
        <v>21</v>
      </c>
      <c r="F706" s="8">
        <f t="shared" si="76"/>
        <v>2</v>
      </c>
      <c r="G706" s="8">
        <f t="shared" si="73"/>
        <v>12</v>
      </c>
      <c r="H706" t="str">
        <f t="shared" si="77"/>
        <v>艾琳主动技能2等级20</v>
      </c>
      <c r="I706" t="str">
        <f t="shared" si="78"/>
        <v>艾琳主动技能2等级21</v>
      </c>
      <c r="J706" s="1">
        <v>700</v>
      </c>
      <c r="K706" s="1">
        <f>VLOOKUP(H706,主动技能!$A:$B,2,FALSE)</f>
        <v>10120220</v>
      </c>
      <c r="L706" s="1">
        <f>_xlfn.IFNA(VLOOKUP(I706,主动技能!$A:$B,2,FALSE),0)</f>
        <v>0</v>
      </c>
      <c r="M706">
        <f>_xlfn.IFNA(VLOOKUP(D706+1,角色属性概况!I:J,2,FALSE),999)</f>
        <v>100</v>
      </c>
      <c r="N706" s="1" t="s">
        <v>249</v>
      </c>
      <c r="O706" s="1">
        <f>VLOOKUP(E706,角色属性概况!Q:R,2,FALSE)</f>
        <v>780200</v>
      </c>
      <c r="P706" s="1">
        <v>0</v>
      </c>
      <c r="Q706" s="1">
        <v>0</v>
      </c>
    </row>
    <row r="707" spans="2:17" x14ac:dyDescent="0.15">
      <c r="B707" s="8" t="str">
        <f>VLOOKUP(G707,角色!A:B,2,FALSE)</f>
        <v>艾琳</v>
      </c>
      <c r="C707" s="8" t="str">
        <f t="shared" si="72"/>
        <v>主动技能3</v>
      </c>
      <c r="D707" s="8">
        <f t="shared" si="74"/>
        <v>1</v>
      </c>
      <c r="E707" s="8">
        <f t="shared" si="75"/>
        <v>2</v>
      </c>
      <c r="F707" s="8">
        <f t="shared" si="76"/>
        <v>3</v>
      </c>
      <c r="G707" s="8">
        <f t="shared" si="73"/>
        <v>12</v>
      </c>
      <c r="H707" t="str">
        <f t="shared" si="77"/>
        <v>艾琳主动技能3等级1</v>
      </c>
      <c r="I707" t="str">
        <f t="shared" si="78"/>
        <v>艾琳主动技能3等级2</v>
      </c>
      <c r="J707" s="1">
        <v>701</v>
      </c>
      <c r="K707" s="1">
        <f>VLOOKUP(H707,主动技能!$A:$B,2,FALSE)</f>
        <v>10120301</v>
      </c>
      <c r="L707" s="1">
        <f>_xlfn.IFNA(VLOOKUP(I707,主动技能!$A:$B,2,FALSE),0)</f>
        <v>10120302</v>
      </c>
      <c r="M707">
        <f>_xlfn.IFNA(VLOOKUP(D707+1,角色属性概况!I:J,2,FALSE),999)</f>
        <v>2</v>
      </c>
      <c r="N707" s="1" t="s">
        <v>249</v>
      </c>
      <c r="O707" s="1">
        <f>VLOOKUP(E707,角色属性概况!Q:R,2,FALSE)</f>
        <v>500</v>
      </c>
      <c r="P707" s="1">
        <v>0</v>
      </c>
      <c r="Q707" s="1">
        <v>0</v>
      </c>
    </row>
    <row r="708" spans="2:17" x14ac:dyDescent="0.15">
      <c r="B708" s="8" t="str">
        <f>VLOOKUP(G708,角色!A:B,2,FALSE)</f>
        <v>艾琳</v>
      </c>
      <c r="C708" s="8" t="str">
        <f t="shared" si="72"/>
        <v>主动技能3</v>
      </c>
      <c r="D708" s="8">
        <f t="shared" si="74"/>
        <v>2</v>
      </c>
      <c r="E708" s="8">
        <f t="shared" si="75"/>
        <v>3</v>
      </c>
      <c r="F708" s="8">
        <f t="shared" si="76"/>
        <v>3</v>
      </c>
      <c r="G708" s="8">
        <f t="shared" si="73"/>
        <v>12</v>
      </c>
      <c r="H708" t="str">
        <f t="shared" si="77"/>
        <v>艾琳主动技能3等级2</v>
      </c>
      <c r="I708" t="str">
        <f t="shared" si="78"/>
        <v>艾琳主动技能3等级3</v>
      </c>
      <c r="J708" s="1">
        <v>702</v>
      </c>
      <c r="K708" s="1">
        <f>VLOOKUP(H708,主动技能!$A:$B,2,FALSE)</f>
        <v>10120302</v>
      </c>
      <c r="L708" s="1">
        <f>_xlfn.IFNA(VLOOKUP(I708,主动技能!$A:$B,2,FALSE),0)</f>
        <v>10120303</v>
      </c>
      <c r="M708">
        <f>_xlfn.IFNA(VLOOKUP(D708+1,角色属性概况!I:J,2,FALSE),999)</f>
        <v>5</v>
      </c>
      <c r="N708" s="1" t="s">
        <v>249</v>
      </c>
      <c r="O708" s="1">
        <f>VLOOKUP(E708,角色属性概况!Q:R,2,FALSE)</f>
        <v>600</v>
      </c>
      <c r="P708" s="1">
        <v>0</v>
      </c>
      <c r="Q708" s="1">
        <v>0</v>
      </c>
    </row>
    <row r="709" spans="2:17" x14ac:dyDescent="0.15">
      <c r="B709" s="8" t="str">
        <f>VLOOKUP(G709,角色!A:B,2,FALSE)</f>
        <v>艾琳</v>
      </c>
      <c r="C709" s="8" t="str">
        <f t="shared" si="72"/>
        <v>主动技能3</v>
      </c>
      <c r="D709" s="8">
        <f t="shared" si="74"/>
        <v>3</v>
      </c>
      <c r="E709" s="8">
        <f t="shared" si="75"/>
        <v>4</v>
      </c>
      <c r="F709" s="8">
        <f t="shared" si="76"/>
        <v>3</v>
      </c>
      <c r="G709" s="8">
        <f t="shared" si="73"/>
        <v>12</v>
      </c>
      <c r="H709" t="str">
        <f t="shared" si="77"/>
        <v>艾琳主动技能3等级3</v>
      </c>
      <c r="I709" t="str">
        <f t="shared" si="78"/>
        <v>艾琳主动技能3等级4</v>
      </c>
      <c r="J709" s="1">
        <v>703</v>
      </c>
      <c r="K709" s="1">
        <f>VLOOKUP(H709,主动技能!$A:$B,2,FALSE)</f>
        <v>10120303</v>
      </c>
      <c r="L709" s="1">
        <f>_xlfn.IFNA(VLOOKUP(I709,主动技能!$A:$B,2,FALSE),0)</f>
        <v>10120304</v>
      </c>
      <c r="M709">
        <f>_xlfn.IFNA(VLOOKUP(D709+1,角色属性概况!I:J,2,FALSE),999)</f>
        <v>10</v>
      </c>
      <c r="N709" s="1" t="s">
        <v>249</v>
      </c>
      <c r="O709" s="1">
        <f>VLOOKUP(E709,角色属性概况!Q:R,2,FALSE)</f>
        <v>800</v>
      </c>
      <c r="P709" s="1">
        <v>0</v>
      </c>
      <c r="Q709" s="1">
        <v>0</v>
      </c>
    </row>
    <row r="710" spans="2:17" x14ac:dyDescent="0.15">
      <c r="B710" s="8" t="str">
        <f>VLOOKUP(G710,角色!A:B,2,FALSE)</f>
        <v>艾琳</v>
      </c>
      <c r="C710" s="8" t="str">
        <f t="shared" si="72"/>
        <v>主动技能3</v>
      </c>
      <c r="D710" s="8">
        <f t="shared" si="74"/>
        <v>4</v>
      </c>
      <c r="E710" s="8">
        <f t="shared" si="75"/>
        <v>5</v>
      </c>
      <c r="F710" s="8">
        <f t="shared" si="76"/>
        <v>3</v>
      </c>
      <c r="G710" s="8">
        <f t="shared" si="73"/>
        <v>12</v>
      </c>
      <c r="H710" t="str">
        <f t="shared" si="77"/>
        <v>艾琳主动技能3等级4</v>
      </c>
      <c r="I710" t="str">
        <f t="shared" si="78"/>
        <v>艾琳主动技能3等级5</v>
      </c>
      <c r="J710" s="1">
        <v>704</v>
      </c>
      <c r="K710" s="1">
        <f>VLOOKUP(H710,主动技能!$A:$B,2,FALSE)</f>
        <v>10120304</v>
      </c>
      <c r="L710" s="1">
        <f>_xlfn.IFNA(VLOOKUP(I710,主动技能!$A:$B,2,FALSE),0)</f>
        <v>10120305</v>
      </c>
      <c r="M710">
        <f>_xlfn.IFNA(VLOOKUP(D710+1,角色属性概况!I:J,2,FALSE),999)</f>
        <v>15</v>
      </c>
      <c r="N710" s="1" t="s">
        <v>249</v>
      </c>
      <c r="O710" s="1">
        <f>VLOOKUP(E710,角色属性概况!Q:R,2,FALSE)</f>
        <v>1200</v>
      </c>
      <c r="P710" s="1">
        <v>0</v>
      </c>
      <c r="Q710" s="1">
        <v>0</v>
      </c>
    </row>
    <row r="711" spans="2:17" x14ac:dyDescent="0.15">
      <c r="B711" s="8" t="str">
        <f>VLOOKUP(G711,角色!A:B,2,FALSE)</f>
        <v>艾琳</v>
      </c>
      <c r="C711" s="8" t="str">
        <f t="shared" si="72"/>
        <v>主动技能3</v>
      </c>
      <c r="D711" s="8">
        <f t="shared" si="74"/>
        <v>5</v>
      </c>
      <c r="E711" s="8">
        <f t="shared" si="75"/>
        <v>6</v>
      </c>
      <c r="F711" s="8">
        <f t="shared" si="76"/>
        <v>3</v>
      </c>
      <c r="G711" s="8">
        <f t="shared" si="73"/>
        <v>12</v>
      </c>
      <c r="H711" t="str">
        <f t="shared" si="77"/>
        <v>艾琳主动技能3等级5</v>
      </c>
      <c r="I711" t="str">
        <f t="shared" si="78"/>
        <v>艾琳主动技能3等级6</v>
      </c>
      <c r="J711" s="1">
        <v>705</v>
      </c>
      <c r="K711" s="1">
        <f>VLOOKUP(H711,主动技能!$A:$B,2,FALSE)</f>
        <v>10120305</v>
      </c>
      <c r="L711" s="1">
        <f>_xlfn.IFNA(VLOOKUP(I711,主动技能!$A:$B,2,FALSE),0)</f>
        <v>10120306</v>
      </c>
      <c r="M711">
        <f>_xlfn.IFNA(VLOOKUP(D711+1,角色属性概况!I:J,2,FALSE),999)</f>
        <v>20</v>
      </c>
      <c r="N711" s="1" t="s">
        <v>249</v>
      </c>
      <c r="O711" s="1">
        <f>VLOOKUP(E711,角色属性概况!Q:R,2,FALSE)</f>
        <v>1700</v>
      </c>
      <c r="P711" s="1">
        <v>0</v>
      </c>
      <c r="Q711" s="1">
        <v>0</v>
      </c>
    </row>
    <row r="712" spans="2:17" x14ac:dyDescent="0.15">
      <c r="B712" s="8" t="str">
        <f>VLOOKUP(G712,角色!A:B,2,FALSE)</f>
        <v>艾琳</v>
      </c>
      <c r="C712" s="8" t="str">
        <f t="shared" ref="C712:C775" si="79">C$4&amp;F712</f>
        <v>主动技能3</v>
      </c>
      <c r="D712" s="8">
        <f t="shared" si="74"/>
        <v>6</v>
      </c>
      <c r="E712" s="8">
        <f t="shared" si="75"/>
        <v>7</v>
      </c>
      <c r="F712" s="8">
        <f t="shared" si="76"/>
        <v>3</v>
      </c>
      <c r="G712" s="8">
        <f t="shared" ref="G712:G775" si="80">IF((F712=1)*(D712=1),G711+1,G711)</f>
        <v>12</v>
      </c>
      <c r="H712" t="str">
        <f t="shared" si="77"/>
        <v>艾琳主动技能3等级6</v>
      </c>
      <c r="I712" t="str">
        <f t="shared" si="78"/>
        <v>艾琳主动技能3等级7</v>
      </c>
      <c r="J712" s="1">
        <v>706</v>
      </c>
      <c r="K712" s="1">
        <f>VLOOKUP(H712,主动技能!$A:$B,2,FALSE)</f>
        <v>10120306</v>
      </c>
      <c r="L712" s="1">
        <f>_xlfn.IFNA(VLOOKUP(I712,主动技能!$A:$B,2,FALSE),0)</f>
        <v>10120307</v>
      </c>
      <c r="M712">
        <f>_xlfn.IFNA(VLOOKUP(D712+1,角色属性概况!I:J,2,FALSE),999)</f>
        <v>25</v>
      </c>
      <c r="N712" s="1" t="s">
        <v>249</v>
      </c>
      <c r="O712" s="1">
        <f>VLOOKUP(E712,角色属性概况!Q:R,2,FALSE)</f>
        <v>2400</v>
      </c>
      <c r="P712" s="1">
        <v>0</v>
      </c>
      <c r="Q712" s="1">
        <v>0</v>
      </c>
    </row>
    <row r="713" spans="2:17" x14ac:dyDescent="0.15">
      <c r="B713" s="8" t="str">
        <f>VLOOKUP(G713,角色!A:B,2,FALSE)</f>
        <v>艾琳</v>
      </c>
      <c r="C713" s="8" t="str">
        <f t="shared" si="79"/>
        <v>主动技能3</v>
      </c>
      <c r="D713" s="8">
        <f t="shared" ref="D713:D776" si="81">IF(D712=D$5,1,D712+1)</f>
        <v>7</v>
      </c>
      <c r="E713" s="8">
        <f t="shared" ref="E713:E776" si="82">IF(E712=E$5,2,E712+1)</f>
        <v>8</v>
      </c>
      <c r="F713" s="8">
        <f t="shared" ref="F713:F776" si="83">IF(D713=1,IF(F712=$F$5,1,F712+1),F712)</f>
        <v>3</v>
      </c>
      <c r="G713" s="8">
        <f t="shared" si="80"/>
        <v>12</v>
      </c>
      <c r="H713" t="str">
        <f t="shared" si="77"/>
        <v>艾琳主动技能3等级7</v>
      </c>
      <c r="I713" t="str">
        <f t="shared" si="78"/>
        <v>艾琳主动技能3等级8</v>
      </c>
      <c r="J713" s="1">
        <v>707</v>
      </c>
      <c r="K713" s="1">
        <f>VLOOKUP(H713,主动技能!$A:$B,2,FALSE)</f>
        <v>10120307</v>
      </c>
      <c r="L713" s="1">
        <f>_xlfn.IFNA(VLOOKUP(I713,主动技能!$A:$B,2,FALSE),0)</f>
        <v>10120308</v>
      </c>
      <c r="M713">
        <f>_xlfn.IFNA(VLOOKUP(D713+1,角色属性概况!I:J,2,FALSE),999)</f>
        <v>30</v>
      </c>
      <c r="N713" s="1" t="s">
        <v>249</v>
      </c>
      <c r="O713" s="1">
        <f>VLOOKUP(E713,角色属性概况!Q:R,2,FALSE)</f>
        <v>3500</v>
      </c>
      <c r="P713" s="1">
        <v>0</v>
      </c>
      <c r="Q713" s="1">
        <v>0</v>
      </c>
    </row>
    <row r="714" spans="2:17" x14ac:dyDescent="0.15">
      <c r="B714" s="8" t="str">
        <f>VLOOKUP(G714,角色!A:B,2,FALSE)</f>
        <v>艾琳</v>
      </c>
      <c r="C714" s="8" t="str">
        <f t="shared" si="79"/>
        <v>主动技能3</v>
      </c>
      <c r="D714" s="8">
        <f t="shared" si="81"/>
        <v>8</v>
      </c>
      <c r="E714" s="8">
        <f t="shared" si="82"/>
        <v>9</v>
      </c>
      <c r="F714" s="8">
        <f t="shared" si="83"/>
        <v>3</v>
      </c>
      <c r="G714" s="8">
        <f t="shared" si="80"/>
        <v>12</v>
      </c>
      <c r="H714" t="str">
        <f t="shared" si="77"/>
        <v>艾琳主动技能3等级8</v>
      </c>
      <c r="I714" t="str">
        <f t="shared" si="78"/>
        <v>艾琳主动技能3等级9</v>
      </c>
      <c r="J714" s="1">
        <v>708</v>
      </c>
      <c r="K714" s="1">
        <f>VLOOKUP(H714,主动技能!$A:$B,2,FALSE)</f>
        <v>10120308</v>
      </c>
      <c r="L714" s="1">
        <f>_xlfn.IFNA(VLOOKUP(I714,主动技能!$A:$B,2,FALSE),0)</f>
        <v>10120309</v>
      </c>
      <c r="M714">
        <f>_xlfn.IFNA(VLOOKUP(D714+1,角色属性概况!I:J,2,FALSE),999)</f>
        <v>35</v>
      </c>
      <c r="N714" s="1" t="s">
        <v>249</v>
      </c>
      <c r="O714" s="1">
        <f>VLOOKUP(E714,角色属性概况!Q:R,2,FALSE)</f>
        <v>4900</v>
      </c>
      <c r="P714" s="1">
        <v>0</v>
      </c>
      <c r="Q714" s="1">
        <v>0</v>
      </c>
    </row>
    <row r="715" spans="2:17" x14ac:dyDescent="0.15">
      <c r="B715" s="8" t="str">
        <f>VLOOKUP(G715,角色!A:B,2,FALSE)</f>
        <v>艾琳</v>
      </c>
      <c r="C715" s="8" t="str">
        <f t="shared" si="79"/>
        <v>主动技能3</v>
      </c>
      <c r="D715" s="8">
        <f t="shared" si="81"/>
        <v>9</v>
      </c>
      <c r="E715" s="8">
        <f t="shared" si="82"/>
        <v>10</v>
      </c>
      <c r="F715" s="8">
        <f t="shared" si="83"/>
        <v>3</v>
      </c>
      <c r="G715" s="8">
        <f t="shared" si="80"/>
        <v>12</v>
      </c>
      <c r="H715" t="str">
        <f t="shared" si="77"/>
        <v>艾琳主动技能3等级9</v>
      </c>
      <c r="I715" t="str">
        <f t="shared" si="78"/>
        <v>艾琳主动技能3等级10</v>
      </c>
      <c r="J715" s="1">
        <v>709</v>
      </c>
      <c r="K715" s="1">
        <f>VLOOKUP(H715,主动技能!$A:$B,2,FALSE)</f>
        <v>10120309</v>
      </c>
      <c r="L715" s="1">
        <f>_xlfn.IFNA(VLOOKUP(I715,主动技能!$A:$B,2,FALSE),0)</f>
        <v>10120310</v>
      </c>
      <c r="M715">
        <f>_xlfn.IFNA(VLOOKUP(D715+1,角色属性概况!I:J,2,FALSE),999)</f>
        <v>40</v>
      </c>
      <c r="N715" s="1" t="s">
        <v>249</v>
      </c>
      <c r="O715" s="1">
        <f>VLOOKUP(E715,角色属性概况!Q:R,2,FALSE)</f>
        <v>7000</v>
      </c>
      <c r="P715" s="1">
        <v>0</v>
      </c>
      <c r="Q715" s="1">
        <v>0</v>
      </c>
    </row>
    <row r="716" spans="2:17" x14ac:dyDescent="0.15">
      <c r="B716" s="8" t="str">
        <f>VLOOKUP(G716,角色!A:B,2,FALSE)</f>
        <v>艾琳</v>
      </c>
      <c r="C716" s="8" t="str">
        <f t="shared" si="79"/>
        <v>主动技能3</v>
      </c>
      <c r="D716" s="8">
        <f t="shared" si="81"/>
        <v>10</v>
      </c>
      <c r="E716" s="8">
        <f t="shared" si="82"/>
        <v>11</v>
      </c>
      <c r="F716" s="8">
        <f t="shared" si="83"/>
        <v>3</v>
      </c>
      <c r="G716" s="8">
        <f t="shared" si="80"/>
        <v>12</v>
      </c>
      <c r="H716" t="str">
        <f t="shared" si="77"/>
        <v>艾琳主动技能3等级10</v>
      </c>
      <c r="I716" t="str">
        <f t="shared" si="78"/>
        <v>艾琳主动技能3等级11</v>
      </c>
      <c r="J716" s="1">
        <v>710</v>
      </c>
      <c r="K716" s="1">
        <f>VLOOKUP(H716,主动技能!$A:$B,2,FALSE)</f>
        <v>10120310</v>
      </c>
      <c r="L716" s="1">
        <f>_xlfn.IFNA(VLOOKUP(I716,主动技能!$A:$B,2,FALSE),0)</f>
        <v>10120311</v>
      </c>
      <c r="M716">
        <f>_xlfn.IFNA(VLOOKUP(D716+1,角色属性概况!I:J,2,FALSE),999)</f>
        <v>45</v>
      </c>
      <c r="N716" s="1" t="s">
        <v>249</v>
      </c>
      <c r="O716" s="1">
        <f>VLOOKUP(E716,角色属性概况!Q:R,2,FALSE)</f>
        <v>9900</v>
      </c>
      <c r="P716" s="1">
        <v>0</v>
      </c>
      <c r="Q716" s="1">
        <v>0</v>
      </c>
    </row>
    <row r="717" spans="2:17" x14ac:dyDescent="0.15">
      <c r="B717" s="8" t="str">
        <f>VLOOKUP(G717,角色!A:B,2,FALSE)</f>
        <v>艾琳</v>
      </c>
      <c r="C717" s="8" t="str">
        <f t="shared" si="79"/>
        <v>主动技能3</v>
      </c>
      <c r="D717" s="8">
        <f t="shared" si="81"/>
        <v>11</v>
      </c>
      <c r="E717" s="8">
        <f t="shared" si="82"/>
        <v>12</v>
      </c>
      <c r="F717" s="8">
        <f t="shared" si="83"/>
        <v>3</v>
      </c>
      <c r="G717" s="8">
        <f t="shared" si="80"/>
        <v>12</v>
      </c>
      <c r="H717" t="str">
        <f t="shared" si="77"/>
        <v>艾琳主动技能3等级11</v>
      </c>
      <c r="I717" t="str">
        <f t="shared" si="78"/>
        <v>艾琳主动技能3等级12</v>
      </c>
      <c r="J717" s="1">
        <v>711</v>
      </c>
      <c r="K717" s="1">
        <f>VLOOKUP(H717,主动技能!$A:$B,2,FALSE)</f>
        <v>10120311</v>
      </c>
      <c r="L717" s="1">
        <f>_xlfn.IFNA(VLOOKUP(I717,主动技能!$A:$B,2,FALSE),0)</f>
        <v>10120312</v>
      </c>
      <c r="M717">
        <f>_xlfn.IFNA(VLOOKUP(D717+1,角色属性概况!I:J,2,FALSE),999)</f>
        <v>50</v>
      </c>
      <c r="N717" s="1" t="s">
        <v>249</v>
      </c>
      <c r="O717" s="1">
        <f>VLOOKUP(E717,角色属性概况!Q:R,2,FALSE)</f>
        <v>14100</v>
      </c>
      <c r="P717" s="1">
        <v>0</v>
      </c>
      <c r="Q717" s="1">
        <v>0</v>
      </c>
    </row>
    <row r="718" spans="2:17" x14ac:dyDescent="0.15">
      <c r="B718" s="8" t="str">
        <f>VLOOKUP(G718,角色!A:B,2,FALSE)</f>
        <v>艾琳</v>
      </c>
      <c r="C718" s="8" t="str">
        <f t="shared" si="79"/>
        <v>主动技能3</v>
      </c>
      <c r="D718" s="8">
        <f t="shared" si="81"/>
        <v>12</v>
      </c>
      <c r="E718" s="8">
        <f t="shared" si="82"/>
        <v>13</v>
      </c>
      <c r="F718" s="8">
        <f t="shared" si="83"/>
        <v>3</v>
      </c>
      <c r="G718" s="8">
        <f t="shared" si="80"/>
        <v>12</v>
      </c>
      <c r="H718" t="str">
        <f t="shared" si="77"/>
        <v>艾琳主动技能3等级12</v>
      </c>
      <c r="I718" t="str">
        <f t="shared" si="78"/>
        <v>艾琳主动技能3等级13</v>
      </c>
      <c r="J718" s="1">
        <v>712</v>
      </c>
      <c r="K718" s="1">
        <f>VLOOKUP(H718,主动技能!$A:$B,2,FALSE)</f>
        <v>10120312</v>
      </c>
      <c r="L718" s="1">
        <f>_xlfn.IFNA(VLOOKUP(I718,主动技能!$A:$B,2,FALSE),0)</f>
        <v>10120313</v>
      </c>
      <c r="M718">
        <f>_xlfn.IFNA(VLOOKUP(D718+1,角色属性概况!I:J,2,FALSE),999)</f>
        <v>55</v>
      </c>
      <c r="N718" s="1" t="s">
        <v>249</v>
      </c>
      <c r="O718" s="1">
        <f>VLOOKUP(E718,角色属性概况!Q:R,2,FALSE)</f>
        <v>20000</v>
      </c>
      <c r="P718" s="1">
        <v>0</v>
      </c>
      <c r="Q718" s="1">
        <v>0</v>
      </c>
    </row>
    <row r="719" spans="2:17" x14ac:dyDescent="0.15">
      <c r="B719" s="8" t="str">
        <f>VLOOKUP(G719,角色!A:B,2,FALSE)</f>
        <v>艾琳</v>
      </c>
      <c r="C719" s="8" t="str">
        <f t="shared" si="79"/>
        <v>主动技能3</v>
      </c>
      <c r="D719" s="8">
        <f t="shared" si="81"/>
        <v>13</v>
      </c>
      <c r="E719" s="8">
        <f t="shared" si="82"/>
        <v>14</v>
      </c>
      <c r="F719" s="8">
        <f t="shared" si="83"/>
        <v>3</v>
      </c>
      <c r="G719" s="8">
        <f t="shared" si="80"/>
        <v>12</v>
      </c>
      <c r="H719" t="str">
        <f t="shared" si="77"/>
        <v>艾琳主动技能3等级13</v>
      </c>
      <c r="I719" t="str">
        <f t="shared" si="78"/>
        <v>艾琳主动技能3等级14</v>
      </c>
      <c r="J719" s="1">
        <v>713</v>
      </c>
      <c r="K719" s="1">
        <f>VLOOKUP(H719,主动技能!$A:$B,2,FALSE)</f>
        <v>10120313</v>
      </c>
      <c r="L719" s="1">
        <f>_xlfn.IFNA(VLOOKUP(I719,主动技能!$A:$B,2,FALSE),0)</f>
        <v>10120314</v>
      </c>
      <c r="M719">
        <f>_xlfn.IFNA(VLOOKUP(D719+1,角色属性概况!I:J,2,FALSE),999)</f>
        <v>60</v>
      </c>
      <c r="N719" s="1" t="s">
        <v>249</v>
      </c>
      <c r="O719" s="1">
        <f>VLOOKUP(E719,角色属性概况!Q:R,2,FALSE)</f>
        <v>28300</v>
      </c>
      <c r="P719" s="1">
        <v>0</v>
      </c>
      <c r="Q719" s="1">
        <v>0</v>
      </c>
    </row>
    <row r="720" spans="2:17" x14ac:dyDescent="0.15">
      <c r="B720" s="8" t="str">
        <f>VLOOKUP(G720,角色!A:B,2,FALSE)</f>
        <v>艾琳</v>
      </c>
      <c r="C720" s="8" t="str">
        <f t="shared" si="79"/>
        <v>主动技能3</v>
      </c>
      <c r="D720" s="8">
        <f t="shared" si="81"/>
        <v>14</v>
      </c>
      <c r="E720" s="8">
        <f t="shared" si="82"/>
        <v>15</v>
      </c>
      <c r="F720" s="8">
        <f t="shared" si="83"/>
        <v>3</v>
      </c>
      <c r="G720" s="8">
        <f t="shared" si="80"/>
        <v>12</v>
      </c>
      <c r="H720" t="str">
        <f t="shared" si="77"/>
        <v>艾琳主动技能3等级14</v>
      </c>
      <c r="I720" t="str">
        <f t="shared" si="78"/>
        <v>艾琳主动技能3等级15</v>
      </c>
      <c r="J720" s="1">
        <v>714</v>
      </c>
      <c r="K720" s="1">
        <f>VLOOKUP(H720,主动技能!$A:$B,2,FALSE)</f>
        <v>10120314</v>
      </c>
      <c r="L720" s="1">
        <f>_xlfn.IFNA(VLOOKUP(I720,主动技能!$A:$B,2,FALSE),0)</f>
        <v>10120315</v>
      </c>
      <c r="M720">
        <f>_xlfn.IFNA(VLOOKUP(D720+1,角色属性概况!I:J,2,FALSE),999)</f>
        <v>65</v>
      </c>
      <c r="N720" s="1" t="s">
        <v>249</v>
      </c>
      <c r="O720" s="1">
        <f>VLOOKUP(E720,角色属性概况!Q:R,2,FALSE)</f>
        <v>40100</v>
      </c>
      <c r="P720" s="1">
        <v>0</v>
      </c>
      <c r="Q720" s="1">
        <v>0</v>
      </c>
    </row>
    <row r="721" spans="2:17" x14ac:dyDescent="0.15">
      <c r="B721" s="8" t="str">
        <f>VLOOKUP(G721,角色!A:B,2,FALSE)</f>
        <v>艾琳</v>
      </c>
      <c r="C721" s="8" t="str">
        <f t="shared" si="79"/>
        <v>主动技能3</v>
      </c>
      <c r="D721" s="8">
        <f t="shared" si="81"/>
        <v>15</v>
      </c>
      <c r="E721" s="8">
        <f t="shared" si="82"/>
        <v>16</v>
      </c>
      <c r="F721" s="8">
        <f t="shared" si="83"/>
        <v>3</v>
      </c>
      <c r="G721" s="8">
        <f t="shared" si="80"/>
        <v>12</v>
      </c>
      <c r="H721" t="str">
        <f t="shared" si="77"/>
        <v>艾琳主动技能3等级15</v>
      </c>
      <c r="I721" t="str">
        <f t="shared" si="78"/>
        <v>艾琳主动技能3等级16</v>
      </c>
      <c r="J721" s="1">
        <v>715</v>
      </c>
      <c r="K721" s="1">
        <f>VLOOKUP(H721,主动技能!$A:$B,2,FALSE)</f>
        <v>10120315</v>
      </c>
      <c r="L721" s="1">
        <f>_xlfn.IFNA(VLOOKUP(I721,主动技能!$A:$B,2,FALSE),0)</f>
        <v>10120316</v>
      </c>
      <c r="M721">
        <f>_xlfn.IFNA(VLOOKUP(D721+1,角色属性概况!I:J,2,FALSE),999)</f>
        <v>70</v>
      </c>
      <c r="N721" s="1" t="s">
        <v>249</v>
      </c>
      <c r="O721" s="1">
        <f>VLOOKUP(E721,角色属性概况!Q:R,2,FALSE)</f>
        <v>56700</v>
      </c>
      <c r="P721" s="1">
        <v>0</v>
      </c>
      <c r="Q721" s="1">
        <v>0</v>
      </c>
    </row>
    <row r="722" spans="2:17" x14ac:dyDescent="0.15">
      <c r="B722" s="8" t="str">
        <f>VLOOKUP(G722,角色!A:B,2,FALSE)</f>
        <v>艾琳</v>
      </c>
      <c r="C722" s="8" t="str">
        <f t="shared" si="79"/>
        <v>主动技能3</v>
      </c>
      <c r="D722" s="8">
        <f t="shared" si="81"/>
        <v>16</v>
      </c>
      <c r="E722" s="8">
        <f t="shared" si="82"/>
        <v>17</v>
      </c>
      <c r="F722" s="8">
        <f t="shared" si="83"/>
        <v>3</v>
      </c>
      <c r="G722" s="8">
        <f t="shared" si="80"/>
        <v>12</v>
      </c>
      <c r="H722" t="str">
        <f t="shared" si="77"/>
        <v>艾琳主动技能3等级16</v>
      </c>
      <c r="I722" t="str">
        <f t="shared" si="78"/>
        <v>艾琳主动技能3等级17</v>
      </c>
      <c r="J722" s="1">
        <v>716</v>
      </c>
      <c r="K722" s="1">
        <f>VLOOKUP(H722,主动技能!$A:$B,2,FALSE)</f>
        <v>10120316</v>
      </c>
      <c r="L722" s="1">
        <f>_xlfn.IFNA(VLOOKUP(I722,主动技能!$A:$B,2,FALSE),0)</f>
        <v>10120317</v>
      </c>
      <c r="M722">
        <f>_xlfn.IFNA(VLOOKUP(D722+1,角色属性概况!I:J,2,FALSE),999)</f>
        <v>75</v>
      </c>
      <c r="N722" s="1" t="s">
        <v>249</v>
      </c>
      <c r="O722" s="1">
        <f>VLOOKUP(E722,角色属性概况!Q:R,2,FALSE)</f>
        <v>80400</v>
      </c>
      <c r="P722" s="1">
        <v>0</v>
      </c>
      <c r="Q722" s="1">
        <v>0</v>
      </c>
    </row>
    <row r="723" spans="2:17" x14ac:dyDescent="0.15">
      <c r="B723" s="8" t="str">
        <f>VLOOKUP(G723,角色!A:B,2,FALSE)</f>
        <v>艾琳</v>
      </c>
      <c r="C723" s="8" t="str">
        <f t="shared" si="79"/>
        <v>主动技能3</v>
      </c>
      <c r="D723" s="8">
        <f t="shared" si="81"/>
        <v>17</v>
      </c>
      <c r="E723" s="8">
        <f t="shared" si="82"/>
        <v>18</v>
      </c>
      <c r="F723" s="8">
        <f t="shared" si="83"/>
        <v>3</v>
      </c>
      <c r="G723" s="8">
        <f t="shared" si="80"/>
        <v>12</v>
      </c>
      <c r="H723" t="str">
        <f t="shared" si="77"/>
        <v>艾琳主动技能3等级17</v>
      </c>
      <c r="I723" t="str">
        <f t="shared" si="78"/>
        <v>艾琳主动技能3等级18</v>
      </c>
      <c r="J723" s="1">
        <v>717</v>
      </c>
      <c r="K723" s="1">
        <f>VLOOKUP(H723,主动技能!$A:$B,2,FALSE)</f>
        <v>10120317</v>
      </c>
      <c r="L723" s="1">
        <f>_xlfn.IFNA(VLOOKUP(I723,主动技能!$A:$B,2,FALSE),0)</f>
        <v>10120318</v>
      </c>
      <c r="M723">
        <f>_xlfn.IFNA(VLOOKUP(D723+1,角色属性概况!I:J,2,FALSE),999)</f>
        <v>80</v>
      </c>
      <c r="N723" s="1" t="s">
        <v>249</v>
      </c>
      <c r="O723" s="1">
        <f>VLOOKUP(E723,角色属性概况!Q:R,2,FALSE)</f>
        <v>113800</v>
      </c>
      <c r="P723" s="1">
        <v>0</v>
      </c>
      <c r="Q723" s="1">
        <v>0</v>
      </c>
    </row>
    <row r="724" spans="2:17" x14ac:dyDescent="0.15">
      <c r="B724" s="8" t="str">
        <f>VLOOKUP(G724,角色!A:B,2,FALSE)</f>
        <v>艾琳</v>
      </c>
      <c r="C724" s="8" t="str">
        <f t="shared" si="79"/>
        <v>主动技能3</v>
      </c>
      <c r="D724" s="8">
        <f t="shared" si="81"/>
        <v>18</v>
      </c>
      <c r="E724" s="8">
        <f t="shared" si="82"/>
        <v>19</v>
      </c>
      <c r="F724" s="8">
        <f t="shared" si="83"/>
        <v>3</v>
      </c>
      <c r="G724" s="8">
        <f t="shared" si="80"/>
        <v>12</v>
      </c>
      <c r="H724" t="str">
        <f t="shared" si="77"/>
        <v>艾琳主动技能3等级18</v>
      </c>
      <c r="I724" t="str">
        <f t="shared" si="78"/>
        <v>艾琳主动技能3等级19</v>
      </c>
      <c r="J724" s="1">
        <v>718</v>
      </c>
      <c r="K724" s="1">
        <f>VLOOKUP(H724,主动技能!$A:$B,2,FALSE)</f>
        <v>10120318</v>
      </c>
      <c r="L724" s="1">
        <f>_xlfn.IFNA(VLOOKUP(I724,主动技能!$A:$B,2,FALSE),0)</f>
        <v>10120319</v>
      </c>
      <c r="M724">
        <f>_xlfn.IFNA(VLOOKUP(D724+1,角色属性概况!I:J,2,FALSE),999)</f>
        <v>85</v>
      </c>
      <c r="N724" s="1" t="s">
        <v>249</v>
      </c>
      <c r="O724" s="1">
        <f>VLOOKUP(E724,角色属性概况!Q:R,2,FALSE)</f>
        <v>161100</v>
      </c>
      <c r="P724" s="1">
        <v>0</v>
      </c>
      <c r="Q724" s="1">
        <v>0</v>
      </c>
    </row>
    <row r="725" spans="2:17" x14ac:dyDescent="0.15">
      <c r="B725" s="8" t="str">
        <f>VLOOKUP(G725,角色!A:B,2,FALSE)</f>
        <v>艾琳</v>
      </c>
      <c r="C725" s="8" t="str">
        <f t="shared" si="79"/>
        <v>主动技能3</v>
      </c>
      <c r="D725" s="8">
        <f t="shared" si="81"/>
        <v>19</v>
      </c>
      <c r="E725" s="8">
        <f t="shared" si="82"/>
        <v>20</v>
      </c>
      <c r="F725" s="8">
        <f t="shared" si="83"/>
        <v>3</v>
      </c>
      <c r="G725" s="8">
        <f t="shared" si="80"/>
        <v>12</v>
      </c>
      <c r="H725" t="str">
        <f t="shared" si="77"/>
        <v>艾琳主动技能3等级19</v>
      </c>
      <c r="I725" t="str">
        <f t="shared" si="78"/>
        <v>艾琳主动技能3等级20</v>
      </c>
      <c r="J725" s="1">
        <v>719</v>
      </c>
      <c r="K725" s="1">
        <f>VLOOKUP(H725,主动技能!$A:$B,2,FALSE)</f>
        <v>10120319</v>
      </c>
      <c r="L725" s="1">
        <f>_xlfn.IFNA(VLOOKUP(I725,主动技能!$A:$B,2,FALSE),0)</f>
        <v>10120320</v>
      </c>
      <c r="M725">
        <f>_xlfn.IFNA(VLOOKUP(D725+1,角色属性概况!I:J,2,FALSE),999)</f>
        <v>90</v>
      </c>
      <c r="N725" s="1" t="s">
        <v>249</v>
      </c>
      <c r="O725" s="1">
        <f>VLOOKUP(E725,角色属性概况!Q:R,2,FALSE)</f>
        <v>228100</v>
      </c>
      <c r="P725" s="1">
        <v>0</v>
      </c>
      <c r="Q725" s="1">
        <v>0</v>
      </c>
    </row>
    <row r="726" spans="2:17" x14ac:dyDescent="0.15">
      <c r="B726" s="8" t="str">
        <f>VLOOKUP(G726,角色!A:B,2,FALSE)</f>
        <v>艾琳</v>
      </c>
      <c r="C726" s="8" t="str">
        <f t="shared" si="79"/>
        <v>主动技能3</v>
      </c>
      <c r="D726" s="8">
        <f t="shared" si="81"/>
        <v>20</v>
      </c>
      <c r="E726" s="8">
        <f t="shared" si="82"/>
        <v>21</v>
      </c>
      <c r="F726" s="8">
        <f t="shared" si="83"/>
        <v>3</v>
      </c>
      <c r="G726" s="8">
        <f t="shared" si="80"/>
        <v>12</v>
      </c>
      <c r="H726" t="str">
        <f t="shared" si="77"/>
        <v>艾琳主动技能3等级20</v>
      </c>
      <c r="I726" t="str">
        <f t="shared" si="78"/>
        <v>艾琳主动技能3等级21</v>
      </c>
      <c r="J726" s="1">
        <v>720</v>
      </c>
      <c r="K726" s="1">
        <f>VLOOKUP(H726,主动技能!$A:$B,2,FALSE)</f>
        <v>10120320</v>
      </c>
      <c r="L726" s="1">
        <f>_xlfn.IFNA(VLOOKUP(I726,主动技能!$A:$B,2,FALSE),0)</f>
        <v>0</v>
      </c>
      <c r="M726">
        <f>_xlfn.IFNA(VLOOKUP(D726+1,角色属性概况!I:J,2,FALSE),999)</f>
        <v>100</v>
      </c>
      <c r="N726" s="1" t="s">
        <v>249</v>
      </c>
      <c r="O726" s="1">
        <f>VLOOKUP(E726,角色属性概况!Q:R,2,FALSE)</f>
        <v>780200</v>
      </c>
      <c r="P726" s="1">
        <v>0</v>
      </c>
      <c r="Q726" s="1">
        <v>0</v>
      </c>
    </row>
    <row r="727" spans="2:17" x14ac:dyDescent="0.15">
      <c r="B727" s="8" t="str">
        <f>VLOOKUP(G727,角色!A:B,2,FALSE)</f>
        <v>碧翠丝</v>
      </c>
      <c r="C727" s="8" t="str">
        <f t="shared" si="79"/>
        <v>主动技能1</v>
      </c>
      <c r="D727" s="8">
        <f t="shared" si="81"/>
        <v>1</v>
      </c>
      <c r="E727" s="8">
        <f t="shared" si="82"/>
        <v>2</v>
      </c>
      <c r="F727" s="8">
        <f t="shared" si="83"/>
        <v>1</v>
      </c>
      <c r="G727" s="8">
        <f t="shared" si="80"/>
        <v>13</v>
      </c>
      <c r="H727" t="str">
        <f t="shared" si="77"/>
        <v>碧翠丝主动技能1等级1</v>
      </c>
      <c r="I727" t="str">
        <f t="shared" si="78"/>
        <v>碧翠丝主动技能1等级2</v>
      </c>
      <c r="J727" s="1">
        <v>721</v>
      </c>
      <c r="K727" s="1">
        <f>VLOOKUP(H727,主动技能!$A:$B,2,FALSE)</f>
        <v>10130101</v>
      </c>
      <c r="L727" s="1">
        <f>_xlfn.IFNA(VLOOKUP(I727,主动技能!$A:$B,2,FALSE),0)</f>
        <v>10130102</v>
      </c>
      <c r="M727">
        <f>_xlfn.IFNA(VLOOKUP(D727+1,角色属性概况!I:J,2,FALSE),999)</f>
        <v>2</v>
      </c>
      <c r="N727" s="1" t="s">
        <v>249</v>
      </c>
      <c r="O727" s="1">
        <f>VLOOKUP(E727,角色属性概况!Q:R,2,FALSE)</f>
        <v>500</v>
      </c>
      <c r="P727" s="1">
        <v>0</v>
      </c>
      <c r="Q727" s="1">
        <v>0</v>
      </c>
    </row>
    <row r="728" spans="2:17" x14ac:dyDescent="0.15">
      <c r="B728" s="8" t="str">
        <f>VLOOKUP(G728,角色!A:B,2,FALSE)</f>
        <v>碧翠丝</v>
      </c>
      <c r="C728" s="8" t="str">
        <f t="shared" si="79"/>
        <v>主动技能1</v>
      </c>
      <c r="D728" s="8">
        <f t="shared" si="81"/>
        <v>2</v>
      </c>
      <c r="E728" s="8">
        <f t="shared" si="82"/>
        <v>3</v>
      </c>
      <c r="F728" s="8">
        <f t="shared" si="83"/>
        <v>1</v>
      </c>
      <c r="G728" s="8">
        <f t="shared" si="80"/>
        <v>13</v>
      </c>
      <c r="H728" t="str">
        <f t="shared" ref="H728:H791" si="84">$B728&amp;$C728&amp;D$6&amp;D728</f>
        <v>碧翠丝主动技能1等级2</v>
      </c>
      <c r="I728" t="str">
        <f t="shared" ref="I728:I791" si="85">$B728&amp;$C728&amp;E$6&amp;E728</f>
        <v>碧翠丝主动技能1等级3</v>
      </c>
      <c r="J728" s="1">
        <v>722</v>
      </c>
      <c r="K728" s="1">
        <f>VLOOKUP(H728,主动技能!$A:$B,2,FALSE)</f>
        <v>10130102</v>
      </c>
      <c r="L728" s="1">
        <f>_xlfn.IFNA(VLOOKUP(I728,主动技能!$A:$B,2,FALSE),0)</f>
        <v>10130103</v>
      </c>
      <c r="M728">
        <f>_xlfn.IFNA(VLOOKUP(D728+1,角色属性概况!I:J,2,FALSE),999)</f>
        <v>5</v>
      </c>
      <c r="N728" s="1" t="s">
        <v>249</v>
      </c>
      <c r="O728" s="1">
        <f>VLOOKUP(E728,角色属性概况!Q:R,2,FALSE)</f>
        <v>600</v>
      </c>
      <c r="P728" s="1">
        <v>0</v>
      </c>
      <c r="Q728" s="1">
        <v>0</v>
      </c>
    </row>
    <row r="729" spans="2:17" x14ac:dyDescent="0.15">
      <c r="B729" s="8" t="str">
        <f>VLOOKUP(G729,角色!A:B,2,FALSE)</f>
        <v>碧翠丝</v>
      </c>
      <c r="C729" s="8" t="str">
        <f t="shared" si="79"/>
        <v>主动技能1</v>
      </c>
      <c r="D729" s="8">
        <f t="shared" si="81"/>
        <v>3</v>
      </c>
      <c r="E729" s="8">
        <f t="shared" si="82"/>
        <v>4</v>
      </c>
      <c r="F729" s="8">
        <f t="shared" si="83"/>
        <v>1</v>
      </c>
      <c r="G729" s="8">
        <f t="shared" si="80"/>
        <v>13</v>
      </c>
      <c r="H729" t="str">
        <f t="shared" si="84"/>
        <v>碧翠丝主动技能1等级3</v>
      </c>
      <c r="I729" t="str">
        <f t="shared" si="85"/>
        <v>碧翠丝主动技能1等级4</v>
      </c>
      <c r="J729" s="1">
        <v>723</v>
      </c>
      <c r="K729" s="1">
        <f>VLOOKUP(H729,主动技能!$A:$B,2,FALSE)</f>
        <v>10130103</v>
      </c>
      <c r="L729" s="1">
        <f>_xlfn.IFNA(VLOOKUP(I729,主动技能!$A:$B,2,FALSE),0)</f>
        <v>10130104</v>
      </c>
      <c r="M729">
        <f>_xlfn.IFNA(VLOOKUP(D729+1,角色属性概况!I:J,2,FALSE),999)</f>
        <v>10</v>
      </c>
      <c r="N729" s="1" t="s">
        <v>249</v>
      </c>
      <c r="O729" s="1">
        <f>VLOOKUP(E729,角色属性概况!Q:R,2,FALSE)</f>
        <v>800</v>
      </c>
      <c r="P729" s="1">
        <v>0</v>
      </c>
      <c r="Q729" s="1">
        <v>0</v>
      </c>
    </row>
    <row r="730" spans="2:17" x14ac:dyDescent="0.15">
      <c r="B730" s="8" t="str">
        <f>VLOOKUP(G730,角色!A:B,2,FALSE)</f>
        <v>碧翠丝</v>
      </c>
      <c r="C730" s="8" t="str">
        <f t="shared" si="79"/>
        <v>主动技能1</v>
      </c>
      <c r="D730" s="8">
        <f t="shared" si="81"/>
        <v>4</v>
      </c>
      <c r="E730" s="8">
        <f t="shared" si="82"/>
        <v>5</v>
      </c>
      <c r="F730" s="8">
        <f t="shared" si="83"/>
        <v>1</v>
      </c>
      <c r="G730" s="8">
        <f t="shared" si="80"/>
        <v>13</v>
      </c>
      <c r="H730" t="str">
        <f t="shared" si="84"/>
        <v>碧翠丝主动技能1等级4</v>
      </c>
      <c r="I730" t="str">
        <f t="shared" si="85"/>
        <v>碧翠丝主动技能1等级5</v>
      </c>
      <c r="J730" s="1">
        <v>724</v>
      </c>
      <c r="K730" s="1">
        <f>VLOOKUP(H730,主动技能!$A:$B,2,FALSE)</f>
        <v>10130104</v>
      </c>
      <c r="L730" s="1">
        <f>_xlfn.IFNA(VLOOKUP(I730,主动技能!$A:$B,2,FALSE),0)</f>
        <v>10130105</v>
      </c>
      <c r="M730">
        <f>_xlfn.IFNA(VLOOKUP(D730+1,角色属性概况!I:J,2,FALSE),999)</f>
        <v>15</v>
      </c>
      <c r="N730" s="1" t="s">
        <v>249</v>
      </c>
      <c r="O730" s="1">
        <f>VLOOKUP(E730,角色属性概况!Q:R,2,FALSE)</f>
        <v>1200</v>
      </c>
      <c r="P730" s="1">
        <v>0</v>
      </c>
      <c r="Q730" s="1">
        <v>0</v>
      </c>
    </row>
    <row r="731" spans="2:17" x14ac:dyDescent="0.15">
      <c r="B731" s="8" t="str">
        <f>VLOOKUP(G731,角色!A:B,2,FALSE)</f>
        <v>碧翠丝</v>
      </c>
      <c r="C731" s="8" t="str">
        <f t="shared" si="79"/>
        <v>主动技能1</v>
      </c>
      <c r="D731" s="8">
        <f t="shared" si="81"/>
        <v>5</v>
      </c>
      <c r="E731" s="8">
        <f t="shared" si="82"/>
        <v>6</v>
      </c>
      <c r="F731" s="8">
        <f t="shared" si="83"/>
        <v>1</v>
      </c>
      <c r="G731" s="8">
        <f t="shared" si="80"/>
        <v>13</v>
      </c>
      <c r="H731" t="str">
        <f t="shared" si="84"/>
        <v>碧翠丝主动技能1等级5</v>
      </c>
      <c r="I731" t="str">
        <f t="shared" si="85"/>
        <v>碧翠丝主动技能1等级6</v>
      </c>
      <c r="J731" s="1">
        <v>725</v>
      </c>
      <c r="K731" s="1">
        <f>VLOOKUP(H731,主动技能!$A:$B,2,FALSE)</f>
        <v>10130105</v>
      </c>
      <c r="L731" s="1">
        <f>_xlfn.IFNA(VLOOKUP(I731,主动技能!$A:$B,2,FALSE),0)</f>
        <v>10130106</v>
      </c>
      <c r="M731">
        <f>_xlfn.IFNA(VLOOKUP(D731+1,角色属性概况!I:J,2,FALSE),999)</f>
        <v>20</v>
      </c>
      <c r="N731" s="1" t="s">
        <v>249</v>
      </c>
      <c r="O731" s="1">
        <f>VLOOKUP(E731,角色属性概况!Q:R,2,FALSE)</f>
        <v>1700</v>
      </c>
      <c r="P731" s="1">
        <v>0</v>
      </c>
      <c r="Q731" s="1">
        <v>0</v>
      </c>
    </row>
    <row r="732" spans="2:17" x14ac:dyDescent="0.15">
      <c r="B732" s="8" t="str">
        <f>VLOOKUP(G732,角色!A:B,2,FALSE)</f>
        <v>碧翠丝</v>
      </c>
      <c r="C732" s="8" t="str">
        <f t="shared" si="79"/>
        <v>主动技能1</v>
      </c>
      <c r="D732" s="8">
        <f t="shared" si="81"/>
        <v>6</v>
      </c>
      <c r="E732" s="8">
        <f t="shared" si="82"/>
        <v>7</v>
      </c>
      <c r="F732" s="8">
        <f t="shared" si="83"/>
        <v>1</v>
      </c>
      <c r="G732" s="8">
        <f t="shared" si="80"/>
        <v>13</v>
      </c>
      <c r="H732" t="str">
        <f t="shared" si="84"/>
        <v>碧翠丝主动技能1等级6</v>
      </c>
      <c r="I732" t="str">
        <f t="shared" si="85"/>
        <v>碧翠丝主动技能1等级7</v>
      </c>
      <c r="J732" s="1">
        <v>726</v>
      </c>
      <c r="K732" s="1">
        <f>VLOOKUP(H732,主动技能!$A:$B,2,FALSE)</f>
        <v>10130106</v>
      </c>
      <c r="L732" s="1">
        <f>_xlfn.IFNA(VLOOKUP(I732,主动技能!$A:$B,2,FALSE),0)</f>
        <v>10130107</v>
      </c>
      <c r="M732">
        <f>_xlfn.IFNA(VLOOKUP(D732+1,角色属性概况!I:J,2,FALSE),999)</f>
        <v>25</v>
      </c>
      <c r="N732" s="1" t="s">
        <v>249</v>
      </c>
      <c r="O732" s="1">
        <f>VLOOKUP(E732,角色属性概况!Q:R,2,FALSE)</f>
        <v>2400</v>
      </c>
      <c r="P732" s="1">
        <v>0</v>
      </c>
      <c r="Q732" s="1">
        <v>0</v>
      </c>
    </row>
    <row r="733" spans="2:17" x14ac:dyDescent="0.15">
      <c r="B733" s="8" t="str">
        <f>VLOOKUP(G733,角色!A:B,2,FALSE)</f>
        <v>碧翠丝</v>
      </c>
      <c r="C733" s="8" t="str">
        <f t="shared" si="79"/>
        <v>主动技能1</v>
      </c>
      <c r="D733" s="8">
        <f t="shared" si="81"/>
        <v>7</v>
      </c>
      <c r="E733" s="8">
        <f t="shared" si="82"/>
        <v>8</v>
      </c>
      <c r="F733" s="8">
        <f t="shared" si="83"/>
        <v>1</v>
      </c>
      <c r="G733" s="8">
        <f t="shared" si="80"/>
        <v>13</v>
      </c>
      <c r="H733" t="str">
        <f t="shared" si="84"/>
        <v>碧翠丝主动技能1等级7</v>
      </c>
      <c r="I733" t="str">
        <f t="shared" si="85"/>
        <v>碧翠丝主动技能1等级8</v>
      </c>
      <c r="J733" s="1">
        <v>727</v>
      </c>
      <c r="K733" s="1">
        <f>VLOOKUP(H733,主动技能!$A:$B,2,FALSE)</f>
        <v>10130107</v>
      </c>
      <c r="L733" s="1">
        <f>_xlfn.IFNA(VLOOKUP(I733,主动技能!$A:$B,2,FALSE),0)</f>
        <v>10130108</v>
      </c>
      <c r="M733">
        <f>_xlfn.IFNA(VLOOKUP(D733+1,角色属性概况!I:J,2,FALSE),999)</f>
        <v>30</v>
      </c>
      <c r="N733" s="1" t="s">
        <v>249</v>
      </c>
      <c r="O733" s="1">
        <f>VLOOKUP(E733,角色属性概况!Q:R,2,FALSE)</f>
        <v>3500</v>
      </c>
      <c r="P733" s="1">
        <v>0</v>
      </c>
      <c r="Q733" s="1">
        <v>0</v>
      </c>
    </row>
    <row r="734" spans="2:17" x14ac:dyDescent="0.15">
      <c r="B734" s="8" t="str">
        <f>VLOOKUP(G734,角色!A:B,2,FALSE)</f>
        <v>碧翠丝</v>
      </c>
      <c r="C734" s="8" t="str">
        <f t="shared" si="79"/>
        <v>主动技能1</v>
      </c>
      <c r="D734" s="8">
        <f t="shared" si="81"/>
        <v>8</v>
      </c>
      <c r="E734" s="8">
        <f t="shared" si="82"/>
        <v>9</v>
      </c>
      <c r="F734" s="8">
        <f t="shared" si="83"/>
        <v>1</v>
      </c>
      <c r="G734" s="8">
        <f t="shared" si="80"/>
        <v>13</v>
      </c>
      <c r="H734" t="str">
        <f t="shared" si="84"/>
        <v>碧翠丝主动技能1等级8</v>
      </c>
      <c r="I734" t="str">
        <f t="shared" si="85"/>
        <v>碧翠丝主动技能1等级9</v>
      </c>
      <c r="J734" s="1">
        <v>728</v>
      </c>
      <c r="K734" s="1">
        <f>VLOOKUP(H734,主动技能!$A:$B,2,FALSE)</f>
        <v>10130108</v>
      </c>
      <c r="L734" s="1">
        <f>_xlfn.IFNA(VLOOKUP(I734,主动技能!$A:$B,2,FALSE),0)</f>
        <v>10130109</v>
      </c>
      <c r="M734">
        <f>_xlfn.IFNA(VLOOKUP(D734+1,角色属性概况!I:J,2,FALSE),999)</f>
        <v>35</v>
      </c>
      <c r="N734" s="1" t="s">
        <v>249</v>
      </c>
      <c r="O734" s="1">
        <f>VLOOKUP(E734,角色属性概况!Q:R,2,FALSE)</f>
        <v>4900</v>
      </c>
      <c r="P734" s="1">
        <v>0</v>
      </c>
      <c r="Q734" s="1">
        <v>0</v>
      </c>
    </row>
    <row r="735" spans="2:17" x14ac:dyDescent="0.15">
      <c r="B735" s="8" t="str">
        <f>VLOOKUP(G735,角色!A:B,2,FALSE)</f>
        <v>碧翠丝</v>
      </c>
      <c r="C735" s="8" t="str">
        <f t="shared" si="79"/>
        <v>主动技能1</v>
      </c>
      <c r="D735" s="8">
        <f t="shared" si="81"/>
        <v>9</v>
      </c>
      <c r="E735" s="8">
        <f t="shared" si="82"/>
        <v>10</v>
      </c>
      <c r="F735" s="8">
        <f t="shared" si="83"/>
        <v>1</v>
      </c>
      <c r="G735" s="8">
        <f t="shared" si="80"/>
        <v>13</v>
      </c>
      <c r="H735" t="str">
        <f t="shared" si="84"/>
        <v>碧翠丝主动技能1等级9</v>
      </c>
      <c r="I735" t="str">
        <f t="shared" si="85"/>
        <v>碧翠丝主动技能1等级10</v>
      </c>
      <c r="J735" s="1">
        <v>729</v>
      </c>
      <c r="K735" s="1">
        <f>VLOOKUP(H735,主动技能!$A:$B,2,FALSE)</f>
        <v>10130109</v>
      </c>
      <c r="L735" s="1">
        <f>_xlfn.IFNA(VLOOKUP(I735,主动技能!$A:$B,2,FALSE),0)</f>
        <v>10130110</v>
      </c>
      <c r="M735">
        <f>_xlfn.IFNA(VLOOKUP(D735+1,角色属性概况!I:J,2,FALSE),999)</f>
        <v>40</v>
      </c>
      <c r="N735" s="1" t="s">
        <v>249</v>
      </c>
      <c r="O735" s="1">
        <f>VLOOKUP(E735,角色属性概况!Q:R,2,FALSE)</f>
        <v>7000</v>
      </c>
      <c r="P735" s="1">
        <v>0</v>
      </c>
      <c r="Q735" s="1">
        <v>0</v>
      </c>
    </row>
    <row r="736" spans="2:17" x14ac:dyDescent="0.15">
      <c r="B736" s="8" t="str">
        <f>VLOOKUP(G736,角色!A:B,2,FALSE)</f>
        <v>碧翠丝</v>
      </c>
      <c r="C736" s="8" t="str">
        <f t="shared" si="79"/>
        <v>主动技能1</v>
      </c>
      <c r="D736" s="8">
        <f t="shared" si="81"/>
        <v>10</v>
      </c>
      <c r="E736" s="8">
        <f t="shared" si="82"/>
        <v>11</v>
      </c>
      <c r="F736" s="8">
        <f t="shared" si="83"/>
        <v>1</v>
      </c>
      <c r="G736" s="8">
        <f t="shared" si="80"/>
        <v>13</v>
      </c>
      <c r="H736" t="str">
        <f t="shared" si="84"/>
        <v>碧翠丝主动技能1等级10</v>
      </c>
      <c r="I736" t="str">
        <f t="shared" si="85"/>
        <v>碧翠丝主动技能1等级11</v>
      </c>
      <c r="J736" s="1">
        <v>730</v>
      </c>
      <c r="K736" s="1">
        <f>VLOOKUP(H736,主动技能!$A:$B,2,FALSE)</f>
        <v>10130110</v>
      </c>
      <c r="L736" s="1">
        <f>_xlfn.IFNA(VLOOKUP(I736,主动技能!$A:$B,2,FALSE),0)</f>
        <v>10130111</v>
      </c>
      <c r="M736">
        <f>_xlfn.IFNA(VLOOKUP(D736+1,角色属性概况!I:J,2,FALSE),999)</f>
        <v>45</v>
      </c>
      <c r="N736" s="1" t="s">
        <v>249</v>
      </c>
      <c r="O736" s="1">
        <f>VLOOKUP(E736,角色属性概况!Q:R,2,FALSE)</f>
        <v>9900</v>
      </c>
      <c r="P736" s="1">
        <v>0</v>
      </c>
      <c r="Q736" s="1">
        <v>0</v>
      </c>
    </row>
    <row r="737" spans="2:17" x14ac:dyDescent="0.15">
      <c r="B737" s="8" t="str">
        <f>VLOOKUP(G737,角色!A:B,2,FALSE)</f>
        <v>碧翠丝</v>
      </c>
      <c r="C737" s="8" t="str">
        <f t="shared" si="79"/>
        <v>主动技能1</v>
      </c>
      <c r="D737" s="8">
        <f t="shared" si="81"/>
        <v>11</v>
      </c>
      <c r="E737" s="8">
        <f t="shared" si="82"/>
        <v>12</v>
      </c>
      <c r="F737" s="8">
        <f t="shared" si="83"/>
        <v>1</v>
      </c>
      <c r="G737" s="8">
        <f t="shared" si="80"/>
        <v>13</v>
      </c>
      <c r="H737" t="str">
        <f t="shared" si="84"/>
        <v>碧翠丝主动技能1等级11</v>
      </c>
      <c r="I737" t="str">
        <f t="shared" si="85"/>
        <v>碧翠丝主动技能1等级12</v>
      </c>
      <c r="J737" s="1">
        <v>731</v>
      </c>
      <c r="K737" s="1">
        <f>VLOOKUP(H737,主动技能!$A:$B,2,FALSE)</f>
        <v>10130111</v>
      </c>
      <c r="L737" s="1">
        <f>_xlfn.IFNA(VLOOKUP(I737,主动技能!$A:$B,2,FALSE),0)</f>
        <v>10130112</v>
      </c>
      <c r="M737">
        <f>_xlfn.IFNA(VLOOKUP(D737+1,角色属性概况!I:J,2,FALSE),999)</f>
        <v>50</v>
      </c>
      <c r="N737" s="1" t="s">
        <v>249</v>
      </c>
      <c r="O737" s="1">
        <f>VLOOKUP(E737,角色属性概况!Q:R,2,FALSE)</f>
        <v>14100</v>
      </c>
      <c r="P737" s="1">
        <v>0</v>
      </c>
      <c r="Q737" s="1">
        <v>0</v>
      </c>
    </row>
    <row r="738" spans="2:17" x14ac:dyDescent="0.15">
      <c r="B738" s="8" t="str">
        <f>VLOOKUP(G738,角色!A:B,2,FALSE)</f>
        <v>碧翠丝</v>
      </c>
      <c r="C738" s="8" t="str">
        <f t="shared" si="79"/>
        <v>主动技能1</v>
      </c>
      <c r="D738" s="8">
        <f t="shared" si="81"/>
        <v>12</v>
      </c>
      <c r="E738" s="8">
        <f t="shared" si="82"/>
        <v>13</v>
      </c>
      <c r="F738" s="8">
        <f t="shared" si="83"/>
        <v>1</v>
      </c>
      <c r="G738" s="8">
        <f t="shared" si="80"/>
        <v>13</v>
      </c>
      <c r="H738" t="str">
        <f t="shared" si="84"/>
        <v>碧翠丝主动技能1等级12</v>
      </c>
      <c r="I738" t="str">
        <f t="shared" si="85"/>
        <v>碧翠丝主动技能1等级13</v>
      </c>
      <c r="J738" s="1">
        <v>732</v>
      </c>
      <c r="K738" s="1">
        <f>VLOOKUP(H738,主动技能!$A:$B,2,FALSE)</f>
        <v>10130112</v>
      </c>
      <c r="L738" s="1">
        <f>_xlfn.IFNA(VLOOKUP(I738,主动技能!$A:$B,2,FALSE),0)</f>
        <v>10130113</v>
      </c>
      <c r="M738">
        <f>_xlfn.IFNA(VLOOKUP(D738+1,角色属性概况!I:J,2,FALSE),999)</f>
        <v>55</v>
      </c>
      <c r="N738" s="1" t="s">
        <v>249</v>
      </c>
      <c r="O738" s="1">
        <f>VLOOKUP(E738,角色属性概况!Q:R,2,FALSE)</f>
        <v>20000</v>
      </c>
      <c r="P738" s="1">
        <v>0</v>
      </c>
      <c r="Q738" s="1">
        <v>0</v>
      </c>
    </row>
    <row r="739" spans="2:17" x14ac:dyDescent="0.15">
      <c r="B739" s="8" t="str">
        <f>VLOOKUP(G739,角色!A:B,2,FALSE)</f>
        <v>碧翠丝</v>
      </c>
      <c r="C739" s="8" t="str">
        <f t="shared" si="79"/>
        <v>主动技能1</v>
      </c>
      <c r="D739" s="8">
        <f t="shared" si="81"/>
        <v>13</v>
      </c>
      <c r="E739" s="8">
        <f t="shared" si="82"/>
        <v>14</v>
      </c>
      <c r="F739" s="8">
        <f t="shared" si="83"/>
        <v>1</v>
      </c>
      <c r="G739" s="8">
        <f t="shared" si="80"/>
        <v>13</v>
      </c>
      <c r="H739" t="str">
        <f t="shared" si="84"/>
        <v>碧翠丝主动技能1等级13</v>
      </c>
      <c r="I739" t="str">
        <f t="shared" si="85"/>
        <v>碧翠丝主动技能1等级14</v>
      </c>
      <c r="J739" s="1">
        <v>733</v>
      </c>
      <c r="K739" s="1">
        <f>VLOOKUP(H739,主动技能!$A:$B,2,FALSE)</f>
        <v>10130113</v>
      </c>
      <c r="L739" s="1">
        <f>_xlfn.IFNA(VLOOKUP(I739,主动技能!$A:$B,2,FALSE),0)</f>
        <v>10130114</v>
      </c>
      <c r="M739">
        <f>_xlfn.IFNA(VLOOKUP(D739+1,角色属性概况!I:J,2,FALSE),999)</f>
        <v>60</v>
      </c>
      <c r="N739" s="1" t="s">
        <v>249</v>
      </c>
      <c r="O739" s="1">
        <f>VLOOKUP(E739,角色属性概况!Q:R,2,FALSE)</f>
        <v>28300</v>
      </c>
      <c r="P739" s="1">
        <v>0</v>
      </c>
      <c r="Q739" s="1">
        <v>0</v>
      </c>
    </row>
    <row r="740" spans="2:17" x14ac:dyDescent="0.15">
      <c r="B740" s="8" t="str">
        <f>VLOOKUP(G740,角色!A:B,2,FALSE)</f>
        <v>碧翠丝</v>
      </c>
      <c r="C740" s="8" t="str">
        <f t="shared" si="79"/>
        <v>主动技能1</v>
      </c>
      <c r="D740" s="8">
        <f t="shared" si="81"/>
        <v>14</v>
      </c>
      <c r="E740" s="8">
        <f t="shared" si="82"/>
        <v>15</v>
      </c>
      <c r="F740" s="8">
        <f t="shared" si="83"/>
        <v>1</v>
      </c>
      <c r="G740" s="8">
        <f t="shared" si="80"/>
        <v>13</v>
      </c>
      <c r="H740" t="str">
        <f t="shared" si="84"/>
        <v>碧翠丝主动技能1等级14</v>
      </c>
      <c r="I740" t="str">
        <f t="shared" si="85"/>
        <v>碧翠丝主动技能1等级15</v>
      </c>
      <c r="J740" s="1">
        <v>734</v>
      </c>
      <c r="K740" s="1">
        <f>VLOOKUP(H740,主动技能!$A:$B,2,FALSE)</f>
        <v>10130114</v>
      </c>
      <c r="L740" s="1">
        <f>_xlfn.IFNA(VLOOKUP(I740,主动技能!$A:$B,2,FALSE),0)</f>
        <v>10130115</v>
      </c>
      <c r="M740">
        <f>_xlfn.IFNA(VLOOKUP(D740+1,角色属性概况!I:J,2,FALSE),999)</f>
        <v>65</v>
      </c>
      <c r="N740" s="1" t="s">
        <v>249</v>
      </c>
      <c r="O740" s="1">
        <f>VLOOKUP(E740,角色属性概况!Q:R,2,FALSE)</f>
        <v>40100</v>
      </c>
      <c r="P740" s="1">
        <v>0</v>
      </c>
      <c r="Q740" s="1">
        <v>0</v>
      </c>
    </row>
    <row r="741" spans="2:17" x14ac:dyDescent="0.15">
      <c r="B741" s="8" t="str">
        <f>VLOOKUP(G741,角色!A:B,2,FALSE)</f>
        <v>碧翠丝</v>
      </c>
      <c r="C741" s="8" t="str">
        <f t="shared" si="79"/>
        <v>主动技能1</v>
      </c>
      <c r="D741" s="8">
        <f t="shared" si="81"/>
        <v>15</v>
      </c>
      <c r="E741" s="8">
        <f t="shared" si="82"/>
        <v>16</v>
      </c>
      <c r="F741" s="8">
        <f t="shared" si="83"/>
        <v>1</v>
      </c>
      <c r="G741" s="8">
        <f t="shared" si="80"/>
        <v>13</v>
      </c>
      <c r="H741" t="str">
        <f t="shared" si="84"/>
        <v>碧翠丝主动技能1等级15</v>
      </c>
      <c r="I741" t="str">
        <f t="shared" si="85"/>
        <v>碧翠丝主动技能1等级16</v>
      </c>
      <c r="J741" s="1">
        <v>735</v>
      </c>
      <c r="K741" s="1">
        <f>VLOOKUP(H741,主动技能!$A:$B,2,FALSE)</f>
        <v>10130115</v>
      </c>
      <c r="L741" s="1">
        <f>_xlfn.IFNA(VLOOKUP(I741,主动技能!$A:$B,2,FALSE),0)</f>
        <v>10130116</v>
      </c>
      <c r="M741">
        <f>_xlfn.IFNA(VLOOKUP(D741+1,角色属性概况!I:J,2,FALSE),999)</f>
        <v>70</v>
      </c>
      <c r="N741" s="1" t="s">
        <v>249</v>
      </c>
      <c r="O741" s="1">
        <f>VLOOKUP(E741,角色属性概况!Q:R,2,FALSE)</f>
        <v>56700</v>
      </c>
      <c r="P741" s="1">
        <v>0</v>
      </c>
      <c r="Q741" s="1">
        <v>0</v>
      </c>
    </row>
    <row r="742" spans="2:17" x14ac:dyDescent="0.15">
      <c r="B742" s="8" t="str">
        <f>VLOOKUP(G742,角色!A:B,2,FALSE)</f>
        <v>碧翠丝</v>
      </c>
      <c r="C742" s="8" t="str">
        <f t="shared" si="79"/>
        <v>主动技能1</v>
      </c>
      <c r="D742" s="8">
        <f t="shared" si="81"/>
        <v>16</v>
      </c>
      <c r="E742" s="8">
        <f t="shared" si="82"/>
        <v>17</v>
      </c>
      <c r="F742" s="8">
        <f t="shared" si="83"/>
        <v>1</v>
      </c>
      <c r="G742" s="8">
        <f t="shared" si="80"/>
        <v>13</v>
      </c>
      <c r="H742" t="str">
        <f t="shared" si="84"/>
        <v>碧翠丝主动技能1等级16</v>
      </c>
      <c r="I742" t="str">
        <f t="shared" si="85"/>
        <v>碧翠丝主动技能1等级17</v>
      </c>
      <c r="J742" s="1">
        <v>736</v>
      </c>
      <c r="K742" s="1">
        <f>VLOOKUP(H742,主动技能!$A:$B,2,FALSE)</f>
        <v>10130116</v>
      </c>
      <c r="L742" s="1">
        <f>_xlfn.IFNA(VLOOKUP(I742,主动技能!$A:$B,2,FALSE),0)</f>
        <v>10130117</v>
      </c>
      <c r="M742">
        <f>_xlfn.IFNA(VLOOKUP(D742+1,角色属性概况!I:J,2,FALSE),999)</f>
        <v>75</v>
      </c>
      <c r="N742" s="1" t="s">
        <v>249</v>
      </c>
      <c r="O742" s="1">
        <f>VLOOKUP(E742,角色属性概况!Q:R,2,FALSE)</f>
        <v>80400</v>
      </c>
      <c r="P742" s="1">
        <v>0</v>
      </c>
      <c r="Q742" s="1">
        <v>0</v>
      </c>
    </row>
    <row r="743" spans="2:17" x14ac:dyDescent="0.15">
      <c r="B743" s="8" t="str">
        <f>VLOOKUP(G743,角色!A:B,2,FALSE)</f>
        <v>碧翠丝</v>
      </c>
      <c r="C743" s="8" t="str">
        <f t="shared" si="79"/>
        <v>主动技能1</v>
      </c>
      <c r="D743" s="8">
        <f t="shared" si="81"/>
        <v>17</v>
      </c>
      <c r="E743" s="8">
        <f t="shared" si="82"/>
        <v>18</v>
      </c>
      <c r="F743" s="8">
        <f t="shared" si="83"/>
        <v>1</v>
      </c>
      <c r="G743" s="8">
        <f t="shared" si="80"/>
        <v>13</v>
      </c>
      <c r="H743" t="str">
        <f t="shared" si="84"/>
        <v>碧翠丝主动技能1等级17</v>
      </c>
      <c r="I743" t="str">
        <f t="shared" si="85"/>
        <v>碧翠丝主动技能1等级18</v>
      </c>
      <c r="J743" s="1">
        <v>737</v>
      </c>
      <c r="K743" s="1">
        <f>VLOOKUP(H743,主动技能!$A:$B,2,FALSE)</f>
        <v>10130117</v>
      </c>
      <c r="L743" s="1">
        <f>_xlfn.IFNA(VLOOKUP(I743,主动技能!$A:$B,2,FALSE),0)</f>
        <v>10130118</v>
      </c>
      <c r="M743">
        <f>_xlfn.IFNA(VLOOKUP(D743+1,角色属性概况!I:J,2,FALSE),999)</f>
        <v>80</v>
      </c>
      <c r="N743" s="1" t="s">
        <v>249</v>
      </c>
      <c r="O743" s="1">
        <f>VLOOKUP(E743,角色属性概况!Q:R,2,FALSE)</f>
        <v>113800</v>
      </c>
      <c r="P743" s="1">
        <v>0</v>
      </c>
      <c r="Q743" s="1">
        <v>0</v>
      </c>
    </row>
    <row r="744" spans="2:17" x14ac:dyDescent="0.15">
      <c r="B744" s="8" t="str">
        <f>VLOOKUP(G744,角色!A:B,2,FALSE)</f>
        <v>碧翠丝</v>
      </c>
      <c r="C744" s="8" t="str">
        <f t="shared" si="79"/>
        <v>主动技能1</v>
      </c>
      <c r="D744" s="8">
        <f t="shared" si="81"/>
        <v>18</v>
      </c>
      <c r="E744" s="8">
        <f t="shared" si="82"/>
        <v>19</v>
      </c>
      <c r="F744" s="8">
        <f t="shared" si="83"/>
        <v>1</v>
      </c>
      <c r="G744" s="8">
        <f t="shared" si="80"/>
        <v>13</v>
      </c>
      <c r="H744" t="str">
        <f t="shared" si="84"/>
        <v>碧翠丝主动技能1等级18</v>
      </c>
      <c r="I744" t="str">
        <f t="shared" si="85"/>
        <v>碧翠丝主动技能1等级19</v>
      </c>
      <c r="J744" s="1">
        <v>738</v>
      </c>
      <c r="K744" s="1">
        <f>VLOOKUP(H744,主动技能!$A:$B,2,FALSE)</f>
        <v>10130118</v>
      </c>
      <c r="L744" s="1">
        <f>_xlfn.IFNA(VLOOKUP(I744,主动技能!$A:$B,2,FALSE),0)</f>
        <v>10130119</v>
      </c>
      <c r="M744">
        <f>_xlfn.IFNA(VLOOKUP(D744+1,角色属性概况!I:J,2,FALSE),999)</f>
        <v>85</v>
      </c>
      <c r="N744" s="1" t="s">
        <v>249</v>
      </c>
      <c r="O744" s="1">
        <f>VLOOKUP(E744,角色属性概况!Q:R,2,FALSE)</f>
        <v>161100</v>
      </c>
      <c r="P744" s="1">
        <v>0</v>
      </c>
      <c r="Q744" s="1">
        <v>0</v>
      </c>
    </row>
    <row r="745" spans="2:17" x14ac:dyDescent="0.15">
      <c r="B745" s="8" t="str">
        <f>VLOOKUP(G745,角色!A:B,2,FALSE)</f>
        <v>碧翠丝</v>
      </c>
      <c r="C745" s="8" t="str">
        <f t="shared" si="79"/>
        <v>主动技能1</v>
      </c>
      <c r="D745" s="8">
        <f t="shared" si="81"/>
        <v>19</v>
      </c>
      <c r="E745" s="8">
        <f t="shared" si="82"/>
        <v>20</v>
      </c>
      <c r="F745" s="8">
        <f t="shared" si="83"/>
        <v>1</v>
      </c>
      <c r="G745" s="8">
        <f t="shared" si="80"/>
        <v>13</v>
      </c>
      <c r="H745" t="str">
        <f t="shared" si="84"/>
        <v>碧翠丝主动技能1等级19</v>
      </c>
      <c r="I745" t="str">
        <f t="shared" si="85"/>
        <v>碧翠丝主动技能1等级20</v>
      </c>
      <c r="J745" s="1">
        <v>739</v>
      </c>
      <c r="K745" s="1">
        <f>VLOOKUP(H745,主动技能!$A:$B,2,FALSE)</f>
        <v>10130119</v>
      </c>
      <c r="L745" s="1">
        <f>_xlfn.IFNA(VLOOKUP(I745,主动技能!$A:$B,2,FALSE),0)</f>
        <v>10130120</v>
      </c>
      <c r="M745">
        <f>_xlfn.IFNA(VLOOKUP(D745+1,角色属性概况!I:J,2,FALSE),999)</f>
        <v>90</v>
      </c>
      <c r="N745" s="1" t="s">
        <v>249</v>
      </c>
      <c r="O745" s="1">
        <f>VLOOKUP(E745,角色属性概况!Q:R,2,FALSE)</f>
        <v>228100</v>
      </c>
      <c r="P745" s="1">
        <v>0</v>
      </c>
      <c r="Q745" s="1">
        <v>0</v>
      </c>
    </row>
    <row r="746" spans="2:17" x14ac:dyDescent="0.15">
      <c r="B746" s="8" t="str">
        <f>VLOOKUP(G746,角色!A:B,2,FALSE)</f>
        <v>碧翠丝</v>
      </c>
      <c r="C746" s="8" t="str">
        <f t="shared" si="79"/>
        <v>主动技能1</v>
      </c>
      <c r="D746" s="8">
        <f t="shared" si="81"/>
        <v>20</v>
      </c>
      <c r="E746" s="8">
        <f t="shared" si="82"/>
        <v>21</v>
      </c>
      <c r="F746" s="8">
        <f t="shared" si="83"/>
        <v>1</v>
      </c>
      <c r="G746" s="8">
        <f t="shared" si="80"/>
        <v>13</v>
      </c>
      <c r="H746" t="str">
        <f t="shared" si="84"/>
        <v>碧翠丝主动技能1等级20</v>
      </c>
      <c r="I746" t="str">
        <f t="shared" si="85"/>
        <v>碧翠丝主动技能1等级21</v>
      </c>
      <c r="J746" s="1">
        <v>740</v>
      </c>
      <c r="K746" s="1">
        <f>VLOOKUP(H746,主动技能!$A:$B,2,FALSE)</f>
        <v>10130120</v>
      </c>
      <c r="L746" s="1">
        <f>_xlfn.IFNA(VLOOKUP(I746,主动技能!$A:$B,2,FALSE),0)</f>
        <v>0</v>
      </c>
      <c r="M746">
        <f>_xlfn.IFNA(VLOOKUP(D746+1,角色属性概况!I:J,2,FALSE),999)</f>
        <v>100</v>
      </c>
      <c r="N746" s="1" t="s">
        <v>249</v>
      </c>
      <c r="O746" s="1">
        <f>VLOOKUP(E746,角色属性概况!Q:R,2,FALSE)</f>
        <v>780200</v>
      </c>
      <c r="P746" s="1">
        <v>0</v>
      </c>
      <c r="Q746" s="1">
        <v>0</v>
      </c>
    </row>
    <row r="747" spans="2:17" x14ac:dyDescent="0.15">
      <c r="B747" s="8" t="str">
        <f>VLOOKUP(G747,角色!A:B,2,FALSE)</f>
        <v>碧翠丝</v>
      </c>
      <c r="C747" s="8" t="str">
        <f t="shared" si="79"/>
        <v>主动技能2</v>
      </c>
      <c r="D747" s="8">
        <f t="shared" si="81"/>
        <v>1</v>
      </c>
      <c r="E747" s="8">
        <f t="shared" si="82"/>
        <v>2</v>
      </c>
      <c r="F747" s="8">
        <f t="shared" si="83"/>
        <v>2</v>
      </c>
      <c r="G747" s="8">
        <f t="shared" si="80"/>
        <v>13</v>
      </c>
      <c r="H747" t="str">
        <f t="shared" si="84"/>
        <v>碧翠丝主动技能2等级1</v>
      </c>
      <c r="I747" t="str">
        <f t="shared" si="85"/>
        <v>碧翠丝主动技能2等级2</v>
      </c>
      <c r="J747" s="1">
        <v>741</v>
      </c>
      <c r="K747" s="1">
        <f>VLOOKUP(H747,主动技能!$A:$B,2,FALSE)</f>
        <v>10130201</v>
      </c>
      <c r="L747" s="1">
        <f>_xlfn.IFNA(VLOOKUP(I747,主动技能!$A:$B,2,FALSE),0)</f>
        <v>10130202</v>
      </c>
      <c r="M747">
        <f>_xlfn.IFNA(VLOOKUP(D747+1,角色属性概况!I:J,2,FALSE),999)</f>
        <v>2</v>
      </c>
      <c r="N747" s="1" t="s">
        <v>249</v>
      </c>
      <c r="O747" s="1">
        <f>VLOOKUP(E747,角色属性概况!Q:R,2,FALSE)</f>
        <v>500</v>
      </c>
      <c r="P747" s="1">
        <v>0</v>
      </c>
      <c r="Q747" s="1">
        <v>0</v>
      </c>
    </row>
    <row r="748" spans="2:17" x14ac:dyDescent="0.15">
      <c r="B748" s="8" t="str">
        <f>VLOOKUP(G748,角色!A:B,2,FALSE)</f>
        <v>碧翠丝</v>
      </c>
      <c r="C748" s="8" t="str">
        <f t="shared" si="79"/>
        <v>主动技能2</v>
      </c>
      <c r="D748" s="8">
        <f t="shared" si="81"/>
        <v>2</v>
      </c>
      <c r="E748" s="8">
        <f t="shared" si="82"/>
        <v>3</v>
      </c>
      <c r="F748" s="8">
        <f t="shared" si="83"/>
        <v>2</v>
      </c>
      <c r="G748" s="8">
        <f t="shared" si="80"/>
        <v>13</v>
      </c>
      <c r="H748" t="str">
        <f t="shared" si="84"/>
        <v>碧翠丝主动技能2等级2</v>
      </c>
      <c r="I748" t="str">
        <f t="shared" si="85"/>
        <v>碧翠丝主动技能2等级3</v>
      </c>
      <c r="J748" s="1">
        <v>742</v>
      </c>
      <c r="K748" s="1">
        <f>VLOOKUP(H748,主动技能!$A:$B,2,FALSE)</f>
        <v>10130202</v>
      </c>
      <c r="L748" s="1">
        <f>_xlfn.IFNA(VLOOKUP(I748,主动技能!$A:$B,2,FALSE),0)</f>
        <v>10130203</v>
      </c>
      <c r="M748">
        <f>_xlfn.IFNA(VLOOKUP(D748+1,角色属性概况!I:J,2,FALSE),999)</f>
        <v>5</v>
      </c>
      <c r="N748" s="1" t="s">
        <v>249</v>
      </c>
      <c r="O748" s="1">
        <f>VLOOKUP(E748,角色属性概况!Q:R,2,FALSE)</f>
        <v>600</v>
      </c>
      <c r="P748" s="1">
        <v>0</v>
      </c>
      <c r="Q748" s="1">
        <v>0</v>
      </c>
    </row>
    <row r="749" spans="2:17" x14ac:dyDescent="0.15">
      <c r="B749" s="8" t="str">
        <f>VLOOKUP(G749,角色!A:B,2,FALSE)</f>
        <v>碧翠丝</v>
      </c>
      <c r="C749" s="8" t="str">
        <f t="shared" si="79"/>
        <v>主动技能2</v>
      </c>
      <c r="D749" s="8">
        <f t="shared" si="81"/>
        <v>3</v>
      </c>
      <c r="E749" s="8">
        <f t="shared" si="82"/>
        <v>4</v>
      </c>
      <c r="F749" s="8">
        <f t="shared" si="83"/>
        <v>2</v>
      </c>
      <c r="G749" s="8">
        <f t="shared" si="80"/>
        <v>13</v>
      </c>
      <c r="H749" t="str">
        <f t="shared" si="84"/>
        <v>碧翠丝主动技能2等级3</v>
      </c>
      <c r="I749" t="str">
        <f t="shared" si="85"/>
        <v>碧翠丝主动技能2等级4</v>
      </c>
      <c r="J749" s="1">
        <v>743</v>
      </c>
      <c r="K749" s="1">
        <f>VLOOKUP(H749,主动技能!$A:$B,2,FALSE)</f>
        <v>10130203</v>
      </c>
      <c r="L749" s="1">
        <f>_xlfn.IFNA(VLOOKUP(I749,主动技能!$A:$B,2,FALSE),0)</f>
        <v>10130204</v>
      </c>
      <c r="M749">
        <f>_xlfn.IFNA(VLOOKUP(D749+1,角色属性概况!I:J,2,FALSE),999)</f>
        <v>10</v>
      </c>
      <c r="N749" s="1" t="s">
        <v>249</v>
      </c>
      <c r="O749" s="1">
        <f>VLOOKUP(E749,角色属性概况!Q:R,2,FALSE)</f>
        <v>800</v>
      </c>
      <c r="P749" s="1">
        <v>0</v>
      </c>
      <c r="Q749" s="1">
        <v>0</v>
      </c>
    </row>
    <row r="750" spans="2:17" x14ac:dyDescent="0.15">
      <c r="B750" s="8" t="str">
        <f>VLOOKUP(G750,角色!A:B,2,FALSE)</f>
        <v>碧翠丝</v>
      </c>
      <c r="C750" s="8" t="str">
        <f t="shared" si="79"/>
        <v>主动技能2</v>
      </c>
      <c r="D750" s="8">
        <f t="shared" si="81"/>
        <v>4</v>
      </c>
      <c r="E750" s="8">
        <f t="shared" si="82"/>
        <v>5</v>
      </c>
      <c r="F750" s="8">
        <f t="shared" si="83"/>
        <v>2</v>
      </c>
      <c r="G750" s="8">
        <f t="shared" si="80"/>
        <v>13</v>
      </c>
      <c r="H750" t="str">
        <f t="shared" si="84"/>
        <v>碧翠丝主动技能2等级4</v>
      </c>
      <c r="I750" t="str">
        <f t="shared" si="85"/>
        <v>碧翠丝主动技能2等级5</v>
      </c>
      <c r="J750" s="1">
        <v>744</v>
      </c>
      <c r="K750" s="1">
        <f>VLOOKUP(H750,主动技能!$A:$B,2,FALSE)</f>
        <v>10130204</v>
      </c>
      <c r="L750" s="1">
        <f>_xlfn.IFNA(VLOOKUP(I750,主动技能!$A:$B,2,FALSE),0)</f>
        <v>10130205</v>
      </c>
      <c r="M750">
        <f>_xlfn.IFNA(VLOOKUP(D750+1,角色属性概况!I:J,2,FALSE),999)</f>
        <v>15</v>
      </c>
      <c r="N750" s="1" t="s">
        <v>249</v>
      </c>
      <c r="O750" s="1">
        <f>VLOOKUP(E750,角色属性概况!Q:R,2,FALSE)</f>
        <v>1200</v>
      </c>
      <c r="P750" s="1">
        <v>0</v>
      </c>
      <c r="Q750" s="1">
        <v>0</v>
      </c>
    </row>
    <row r="751" spans="2:17" x14ac:dyDescent="0.15">
      <c r="B751" s="8" t="str">
        <f>VLOOKUP(G751,角色!A:B,2,FALSE)</f>
        <v>碧翠丝</v>
      </c>
      <c r="C751" s="8" t="str">
        <f t="shared" si="79"/>
        <v>主动技能2</v>
      </c>
      <c r="D751" s="8">
        <f t="shared" si="81"/>
        <v>5</v>
      </c>
      <c r="E751" s="8">
        <f t="shared" si="82"/>
        <v>6</v>
      </c>
      <c r="F751" s="8">
        <f t="shared" si="83"/>
        <v>2</v>
      </c>
      <c r="G751" s="8">
        <f t="shared" si="80"/>
        <v>13</v>
      </c>
      <c r="H751" t="str">
        <f t="shared" si="84"/>
        <v>碧翠丝主动技能2等级5</v>
      </c>
      <c r="I751" t="str">
        <f t="shared" si="85"/>
        <v>碧翠丝主动技能2等级6</v>
      </c>
      <c r="J751" s="1">
        <v>745</v>
      </c>
      <c r="K751" s="1">
        <f>VLOOKUP(H751,主动技能!$A:$B,2,FALSE)</f>
        <v>10130205</v>
      </c>
      <c r="L751" s="1">
        <f>_xlfn.IFNA(VLOOKUP(I751,主动技能!$A:$B,2,FALSE),0)</f>
        <v>10130206</v>
      </c>
      <c r="M751">
        <f>_xlfn.IFNA(VLOOKUP(D751+1,角色属性概况!I:J,2,FALSE),999)</f>
        <v>20</v>
      </c>
      <c r="N751" s="1" t="s">
        <v>249</v>
      </c>
      <c r="O751" s="1">
        <f>VLOOKUP(E751,角色属性概况!Q:R,2,FALSE)</f>
        <v>1700</v>
      </c>
      <c r="P751" s="1">
        <v>0</v>
      </c>
      <c r="Q751" s="1">
        <v>0</v>
      </c>
    </row>
    <row r="752" spans="2:17" x14ac:dyDescent="0.15">
      <c r="B752" s="8" t="str">
        <f>VLOOKUP(G752,角色!A:B,2,FALSE)</f>
        <v>碧翠丝</v>
      </c>
      <c r="C752" s="8" t="str">
        <f t="shared" si="79"/>
        <v>主动技能2</v>
      </c>
      <c r="D752" s="8">
        <f t="shared" si="81"/>
        <v>6</v>
      </c>
      <c r="E752" s="8">
        <f t="shared" si="82"/>
        <v>7</v>
      </c>
      <c r="F752" s="8">
        <f t="shared" si="83"/>
        <v>2</v>
      </c>
      <c r="G752" s="8">
        <f t="shared" si="80"/>
        <v>13</v>
      </c>
      <c r="H752" t="str">
        <f t="shared" si="84"/>
        <v>碧翠丝主动技能2等级6</v>
      </c>
      <c r="I752" t="str">
        <f t="shared" si="85"/>
        <v>碧翠丝主动技能2等级7</v>
      </c>
      <c r="J752" s="1">
        <v>746</v>
      </c>
      <c r="K752" s="1">
        <f>VLOOKUP(H752,主动技能!$A:$B,2,FALSE)</f>
        <v>10130206</v>
      </c>
      <c r="L752" s="1">
        <f>_xlfn.IFNA(VLOOKUP(I752,主动技能!$A:$B,2,FALSE),0)</f>
        <v>10130207</v>
      </c>
      <c r="M752">
        <f>_xlfn.IFNA(VLOOKUP(D752+1,角色属性概况!I:J,2,FALSE),999)</f>
        <v>25</v>
      </c>
      <c r="N752" s="1" t="s">
        <v>249</v>
      </c>
      <c r="O752" s="1">
        <f>VLOOKUP(E752,角色属性概况!Q:R,2,FALSE)</f>
        <v>2400</v>
      </c>
      <c r="P752" s="1">
        <v>0</v>
      </c>
      <c r="Q752" s="1">
        <v>0</v>
      </c>
    </row>
    <row r="753" spans="2:17" x14ac:dyDescent="0.15">
      <c r="B753" s="8" t="str">
        <f>VLOOKUP(G753,角色!A:B,2,FALSE)</f>
        <v>碧翠丝</v>
      </c>
      <c r="C753" s="8" t="str">
        <f t="shared" si="79"/>
        <v>主动技能2</v>
      </c>
      <c r="D753" s="8">
        <f t="shared" si="81"/>
        <v>7</v>
      </c>
      <c r="E753" s="8">
        <f t="shared" si="82"/>
        <v>8</v>
      </c>
      <c r="F753" s="8">
        <f t="shared" si="83"/>
        <v>2</v>
      </c>
      <c r="G753" s="8">
        <f t="shared" si="80"/>
        <v>13</v>
      </c>
      <c r="H753" t="str">
        <f t="shared" si="84"/>
        <v>碧翠丝主动技能2等级7</v>
      </c>
      <c r="I753" t="str">
        <f t="shared" si="85"/>
        <v>碧翠丝主动技能2等级8</v>
      </c>
      <c r="J753" s="1">
        <v>747</v>
      </c>
      <c r="K753" s="1">
        <f>VLOOKUP(H753,主动技能!$A:$B,2,FALSE)</f>
        <v>10130207</v>
      </c>
      <c r="L753" s="1">
        <f>_xlfn.IFNA(VLOOKUP(I753,主动技能!$A:$B,2,FALSE),0)</f>
        <v>10130208</v>
      </c>
      <c r="M753">
        <f>_xlfn.IFNA(VLOOKUP(D753+1,角色属性概况!I:J,2,FALSE),999)</f>
        <v>30</v>
      </c>
      <c r="N753" s="1" t="s">
        <v>249</v>
      </c>
      <c r="O753" s="1">
        <f>VLOOKUP(E753,角色属性概况!Q:R,2,FALSE)</f>
        <v>3500</v>
      </c>
      <c r="P753" s="1">
        <v>0</v>
      </c>
      <c r="Q753" s="1">
        <v>0</v>
      </c>
    </row>
    <row r="754" spans="2:17" x14ac:dyDescent="0.15">
      <c r="B754" s="8" t="str">
        <f>VLOOKUP(G754,角色!A:B,2,FALSE)</f>
        <v>碧翠丝</v>
      </c>
      <c r="C754" s="8" t="str">
        <f t="shared" si="79"/>
        <v>主动技能2</v>
      </c>
      <c r="D754" s="8">
        <f t="shared" si="81"/>
        <v>8</v>
      </c>
      <c r="E754" s="8">
        <f t="shared" si="82"/>
        <v>9</v>
      </c>
      <c r="F754" s="8">
        <f t="shared" si="83"/>
        <v>2</v>
      </c>
      <c r="G754" s="8">
        <f t="shared" si="80"/>
        <v>13</v>
      </c>
      <c r="H754" t="str">
        <f t="shared" si="84"/>
        <v>碧翠丝主动技能2等级8</v>
      </c>
      <c r="I754" t="str">
        <f t="shared" si="85"/>
        <v>碧翠丝主动技能2等级9</v>
      </c>
      <c r="J754" s="1">
        <v>748</v>
      </c>
      <c r="K754" s="1">
        <f>VLOOKUP(H754,主动技能!$A:$B,2,FALSE)</f>
        <v>10130208</v>
      </c>
      <c r="L754" s="1">
        <f>_xlfn.IFNA(VLOOKUP(I754,主动技能!$A:$B,2,FALSE),0)</f>
        <v>10130209</v>
      </c>
      <c r="M754">
        <f>_xlfn.IFNA(VLOOKUP(D754+1,角色属性概况!I:J,2,FALSE),999)</f>
        <v>35</v>
      </c>
      <c r="N754" s="1" t="s">
        <v>249</v>
      </c>
      <c r="O754" s="1">
        <f>VLOOKUP(E754,角色属性概况!Q:R,2,FALSE)</f>
        <v>4900</v>
      </c>
      <c r="P754" s="1">
        <v>0</v>
      </c>
      <c r="Q754" s="1">
        <v>0</v>
      </c>
    </row>
    <row r="755" spans="2:17" x14ac:dyDescent="0.15">
      <c r="B755" s="8" t="str">
        <f>VLOOKUP(G755,角色!A:B,2,FALSE)</f>
        <v>碧翠丝</v>
      </c>
      <c r="C755" s="8" t="str">
        <f t="shared" si="79"/>
        <v>主动技能2</v>
      </c>
      <c r="D755" s="8">
        <f t="shared" si="81"/>
        <v>9</v>
      </c>
      <c r="E755" s="8">
        <f t="shared" si="82"/>
        <v>10</v>
      </c>
      <c r="F755" s="8">
        <f t="shared" si="83"/>
        <v>2</v>
      </c>
      <c r="G755" s="8">
        <f t="shared" si="80"/>
        <v>13</v>
      </c>
      <c r="H755" t="str">
        <f t="shared" si="84"/>
        <v>碧翠丝主动技能2等级9</v>
      </c>
      <c r="I755" t="str">
        <f t="shared" si="85"/>
        <v>碧翠丝主动技能2等级10</v>
      </c>
      <c r="J755" s="1">
        <v>749</v>
      </c>
      <c r="K755" s="1">
        <f>VLOOKUP(H755,主动技能!$A:$B,2,FALSE)</f>
        <v>10130209</v>
      </c>
      <c r="L755" s="1">
        <f>_xlfn.IFNA(VLOOKUP(I755,主动技能!$A:$B,2,FALSE),0)</f>
        <v>10130210</v>
      </c>
      <c r="M755">
        <f>_xlfn.IFNA(VLOOKUP(D755+1,角色属性概况!I:J,2,FALSE),999)</f>
        <v>40</v>
      </c>
      <c r="N755" s="1" t="s">
        <v>249</v>
      </c>
      <c r="O755" s="1">
        <f>VLOOKUP(E755,角色属性概况!Q:R,2,FALSE)</f>
        <v>7000</v>
      </c>
      <c r="P755" s="1">
        <v>0</v>
      </c>
      <c r="Q755" s="1">
        <v>0</v>
      </c>
    </row>
    <row r="756" spans="2:17" x14ac:dyDescent="0.15">
      <c r="B756" s="8" t="str">
        <f>VLOOKUP(G756,角色!A:B,2,FALSE)</f>
        <v>碧翠丝</v>
      </c>
      <c r="C756" s="8" t="str">
        <f t="shared" si="79"/>
        <v>主动技能2</v>
      </c>
      <c r="D756" s="8">
        <f t="shared" si="81"/>
        <v>10</v>
      </c>
      <c r="E756" s="8">
        <f t="shared" si="82"/>
        <v>11</v>
      </c>
      <c r="F756" s="8">
        <f t="shared" si="83"/>
        <v>2</v>
      </c>
      <c r="G756" s="8">
        <f t="shared" si="80"/>
        <v>13</v>
      </c>
      <c r="H756" t="str">
        <f t="shared" si="84"/>
        <v>碧翠丝主动技能2等级10</v>
      </c>
      <c r="I756" t="str">
        <f t="shared" si="85"/>
        <v>碧翠丝主动技能2等级11</v>
      </c>
      <c r="J756" s="1">
        <v>750</v>
      </c>
      <c r="K756" s="1">
        <f>VLOOKUP(H756,主动技能!$A:$B,2,FALSE)</f>
        <v>10130210</v>
      </c>
      <c r="L756" s="1">
        <f>_xlfn.IFNA(VLOOKUP(I756,主动技能!$A:$B,2,FALSE),0)</f>
        <v>10130211</v>
      </c>
      <c r="M756">
        <f>_xlfn.IFNA(VLOOKUP(D756+1,角色属性概况!I:J,2,FALSE),999)</f>
        <v>45</v>
      </c>
      <c r="N756" s="1" t="s">
        <v>249</v>
      </c>
      <c r="O756" s="1">
        <f>VLOOKUP(E756,角色属性概况!Q:R,2,FALSE)</f>
        <v>9900</v>
      </c>
      <c r="P756" s="1">
        <v>0</v>
      </c>
      <c r="Q756" s="1">
        <v>0</v>
      </c>
    </row>
    <row r="757" spans="2:17" x14ac:dyDescent="0.15">
      <c r="B757" s="8" t="str">
        <f>VLOOKUP(G757,角色!A:B,2,FALSE)</f>
        <v>碧翠丝</v>
      </c>
      <c r="C757" s="8" t="str">
        <f t="shared" si="79"/>
        <v>主动技能2</v>
      </c>
      <c r="D757" s="8">
        <f t="shared" si="81"/>
        <v>11</v>
      </c>
      <c r="E757" s="8">
        <f t="shared" si="82"/>
        <v>12</v>
      </c>
      <c r="F757" s="8">
        <f t="shared" si="83"/>
        <v>2</v>
      </c>
      <c r="G757" s="8">
        <f t="shared" si="80"/>
        <v>13</v>
      </c>
      <c r="H757" t="str">
        <f t="shared" si="84"/>
        <v>碧翠丝主动技能2等级11</v>
      </c>
      <c r="I757" t="str">
        <f t="shared" si="85"/>
        <v>碧翠丝主动技能2等级12</v>
      </c>
      <c r="J757" s="1">
        <v>751</v>
      </c>
      <c r="K757" s="1">
        <f>VLOOKUP(H757,主动技能!$A:$B,2,FALSE)</f>
        <v>10130211</v>
      </c>
      <c r="L757" s="1">
        <f>_xlfn.IFNA(VLOOKUP(I757,主动技能!$A:$B,2,FALSE),0)</f>
        <v>10130212</v>
      </c>
      <c r="M757">
        <f>_xlfn.IFNA(VLOOKUP(D757+1,角色属性概况!I:J,2,FALSE),999)</f>
        <v>50</v>
      </c>
      <c r="N757" s="1" t="s">
        <v>249</v>
      </c>
      <c r="O757" s="1">
        <f>VLOOKUP(E757,角色属性概况!Q:R,2,FALSE)</f>
        <v>14100</v>
      </c>
      <c r="P757" s="1">
        <v>0</v>
      </c>
      <c r="Q757" s="1">
        <v>0</v>
      </c>
    </row>
    <row r="758" spans="2:17" x14ac:dyDescent="0.15">
      <c r="B758" s="8" t="str">
        <f>VLOOKUP(G758,角色!A:B,2,FALSE)</f>
        <v>碧翠丝</v>
      </c>
      <c r="C758" s="8" t="str">
        <f t="shared" si="79"/>
        <v>主动技能2</v>
      </c>
      <c r="D758" s="8">
        <f t="shared" si="81"/>
        <v>12</v>
      </c>
      <c r="E758" s="8">
        <f t="shared" si="82"/>
        <v>13</v>
      </c>
      <c r="F758" s="8">
        <f t="shared" si="83"/>
        <v>2</v>
      </c>
      <c r="G758" s="8">
        <f t="shared" si="80"/>
        <v>13</v>
      </c>
      <c r="H758" t="str">
        <f t="shared" si="84"/>
        <v>碧翠丝主动技能2等级12</v>
      </c>
      <c r="I758" t="str">
        <f t="shared" si="85"/>
        <v>碧翠丝主动技能2等级13</v>
      </c>
      <c r="J758" s="1">
        <v>752</v>
      </c>
      <c r="K758" s="1">
        <f>VLOOKUP(H758,主动技能!$A:$B,2,FALSE)</f>
        <v>10130212</v>
      </c>
      <c r="L758" s="1">
        <f>_xlfn.IFNA(VLOOKUP(I758,主动技能!$A:$B,2,FALSE),0)</f>
        <v>10130213</v>
      </c>
      <c r="M758">
        <f>_xlfn.IFNA(VLOOKUP(D758+1,角色属性概况!I:J,2,FALSE),999)</f>
        <v>55</v>
      </c>
      <c r="N758" s="1" t="s">
        <v>249</v>
      </c>
      <c r="O758" s="1">
        <f>VLOOKUP(E758,角色属性概况!Q:R,2,FALSE)</f>
        <v>20000</v>
      </c>
      <c r="P758" s="1">
        <v>0</v>
      </c>
      <c r="Q758" s="1">
        <v>0</v>
      </c>
    </row>
    <row r="759" spans="2:17" x14ac:dyDescent="0.15">
      <c r="B759" s="8" t="str">
        <f>VLOOKUP(G759,角色!A:B,2,FALSE)</f>
        <v>碧翠丝</v>
      </c>
      <c r="C759" s="8" t="str">
        <f t="shared" si="79"/>
        <v>主动技能2</v>
      </c>
      <c r="D759" s="8">
        <f t="shared" si="81"/>
        <v>13</v>
      </c>
      <c r="E759" s="8">
        <f t="shared" si="82"/>
        <v>14</v>
      </c>
      <c r="F759" s="8">
        <f t="shared" si="83"/>
        <v>2</v>
      </c>
      <c r="G759" s="8">
        <f t="shared" si="80"/>
        <v>13</v>
      </c>
      <c r="H759" t="str">
        <f t="shared" si="84"/>
        <v>碧翠丝主动技能2等级13</v>
      </c>
      <c r="I759" t="str">
        <f t="shared" si="85"/>
        <v>碧翠丝主动技能2等级14</v>
      </c>
      <c r="J759" s="1">
        <v>753</v>
      </c>
      <c r="K759" s="1">
        <f>VLOOKUP(H759,主动技能!$A:$B,2,FALSE)</f>
        <v>10130213</v>
      </c>
      <c r="L759" s="1">
        <f>_xlfn.IFNA(VLOOKUP(I759,主动技能!$A:$B,2,FALSE),0)</f>
        <v>10130214</v>
      </c>
      <c r="M759">
        <f>_xlfn.IFNA(VLOOKUP(D759+1,角色属性概况!I:J,2,FALSE),999)</f>
        <v>60</v>
      </c>
      <c r="N759" s="1" t="s">
        <v>249</v>
      </c>
      <c r="O759" s="1">
        <f>VLOOKUP(E759,角色属性概况!Q:R,2,FALSE)</f>
        <v>28300</v>
      </c>
      <c r="P759" s="1">
        <v>0</v>
      </c>
      <c r="Q759" s="1">
        <v>0</v>
      </c>
    </row>
    <row r="760" spans="2:17" x14ac:dyDescent="0.15">
      <c r="B760" s="8" t="str">
        <f>VLOOKUP(G760,角色!A:B,2,FALSE)</f>
        <v>碧翠丝</v>
      </c>
      <c r="C760" s="8" t="str">
        <f t="shared" si="79"/>
        <v>主动技能2</v>
      </c>
      <c r="D760" s="8">
        <f t="shared" si="81"/>
        <v>14</v>
      </c>
      <c r="E760" s="8">
        <f t="shared" si="82"/>
        <v>15</v>
      </c>
      <c r="F760" s="8">
        <f t="shared" si="83"/>
        <v>2</v>
      </c>
      <c r="G760" s="8">
        <f t="shared" si="80"/>
        <v>13</v>
      </c>
      <c r="H760" t="str">
        <f t="shared" si="84"/>
        <v>碧翠丝主动技能2等级14</v>
      </c>
      <c r="I760" t="str">
        <f t="shared" si="85"/>
        <v>碧翠丝主动技能2等级15</v>
      </c>
      <c r="J760" s="1">
        <v>754</v>
      </c>
      <c r="K760" s="1">
        <f>VLOOKUP(H760,主动技能!$A:$B,2,FALSE)</f>
        <v>10130214</v>
      </c>
      <c r="L760" s="1">
        <f>_xlfn.IFNA(VLOOKUP(I760,主动技能!$A:$B,2,FALSE),0)</f>
        <v>10130215</v>
      </c>
      <c r="M760">
        <f>_xlfn.IFNA(VLOOKUP(D760+1,角色属性概况!I:J,2,FALSE),999)</f>
        <v>65</v>
      </c>
      <c r="N760" s="1" t="s">
        <v>249</v>
      </c>
      <c r="O760" s="1">
        <f>VLOOKUP(E760,角色属性概况!Q:R,2,FALSE)</f>
        <v>40100</v>
      </c>
      <c r="P760" s="1">
        <v>0</v>
      </c>
      <c r="Q760" s="1">
        <v>0</v>
      </c>
    </row>
    <row r="761" spans="2:17" x14ac:dyDescent="0.15">
      <c r="B761" s="8" t="str">
        <f>VLOOKUP(G761,角色!A:B,2,FALSE)</f>
        <v>碧翠丝</v>
      </c>
      <c r="C761" s="8" t="str">
        <f t="shared" si="79"/>
        <v>主动技能2</v>
      </c>
      <c r="D761" s="8">
        <f t="shared" si="81"/>
        <v>15</v>
      </c>
      <c r="E761" s="8">
        <f t="shared" si="82"/>
        <v>16</v>
      </c>
      <c r="F761" s="8">
        <f t="shared" si="83"/>
        <v>2</v>
      </c>
      <c r="G761" s="8">
        <f t="shared" si="80"/>
        <v>13</v>
      </c>
      <c r="H761" t="str">
        <f t="shared" si="84"/>
        <v>碧翠丝主动技能2等级15</v>
      </c>
      <c r="I761" t="str">
        <f t="shared" si="85"/>
        <v>碧翠丝主动技能2等级16</v>
      </c>
      <c r="J761" s="1">
        <v>755</v>
      </c>
      <c r="K761" s="1">
        <f>VLOOKUP(H761,主动技能!$A:$B,2,FALSE)</f>
        <v>10130215</v>
      </c>
      <c r="L761" s="1">
        <f>_xlfn.IFNA(VLOOKUP(I761,主动技能!$A:$B,2,FALSE),0)</f>
        <v>10130216</v>
      </c>
      <c r="M761">
        <f>_xlfn.IFNA(VLOOKUP(D761+1,角色属性概况!I:J,2,FALSE),999)</f>
        <v>70</v>
      </c>
      <c r="N761" s="1" t="s">
        <v>249</v>
      </c>
      <c r="O761" s="1">
        <f>VLOOKUP(E761,角色属性概况!Q:R,2,FALSE)</f>
        <v>56700</v>
      </c>
      <c r="P761" s="1">
        <v>0</v>
      </c>
      <c r="Q761" s="1">
        <v>0</v>
      </c>
    </row>
    <row r="762" spans="2:17" x14ac:dyDescent="0.15">
      <c r="B762" s="8" t="str">
        <f>VLOOKUP(G762,角色!A:B,2,FALSE)</f>
        <v>碧翠丝</v>
      </c>
      <c r="C762" s="8" t="str">
        <f t="shared" si="79"/>
        <v>主动技能2</v>
      </c>
      <c r="D762" s="8">
        <f t="shared" si="81"/>
        <v>16</v>
      </c>
      <c r="E762" s="8">
        <f t="shared" si="82"/>
        <v>17</v>
      </c>
      <c r="F762" s="8">
        <f t="shared" si="83"/>
        <v>2</v>
      </c>
      <c r="G762" s="8">
        <f t="shared" si="80"/>
        <v>13</v>
      </c>
      <c r="H762" t="str">
        <f t="shared" si="84"/>
        <v>碧翠丝主动技能2等级16</v>
      </c>
      <c r="I762" t="str">
        <f t="shared" si="85"/>
        <v>碧翠丝主动技能2等级17</v>
      </c>
      <c r="J762" s="1">
        <v>756</v>
      </c>
      <c r="K762" s="1">
        <f>VLOOKUP(H762,主动技能!$A:$B,2,FALSE)</f>
        <v>10130216</v>
      </c>
      <c r="L762" s="1">
        <f>_xlfn.IFNA(VLOOKUP(I762,主动技能!$A:$B,2,FALSE),0)</f>
        <v>10130217</v>
      </c>
      <c r="M762">
        <f>_xlfn.IFNA(VLOOKUP(D762+1,角色属性概况!I:J,2,FALSE),999)</f>
        <v>75</v>
      </c>
      <c r="N762" s="1" t="s">
        <v>249</v>
      </c>
      <c r="O762" s="1">
        <f>VLOOKUP(E762,角色属性概况!Q:R,2,FALSE)</f>
        <v>80400</v>
      </c>
      <c r="P762" s="1">
        <v>0</v>
      </c>
      <c r="Q762" s="1">
        <v>0</v>
      </c>
    </row>
    <row r="763" spans="2:17" x14ac:dyDescent="0.15">
      <c r="B763" s="8" t="str">
        <f>VLOOKUP(G763,角色!A:B,2,FALSE)</f>
        <v>碧翠丝</v>
      </c>
      <c r="C763" s="8" t="str">
        <f t="shared" si="79"/>
        <v>主动技能2</v>
      </c>
      <c r="D763" s="8">
        <f t="shared" si="81"/>
        <v>17</v>
      </c>
      <c r="E763" s="8">
        <f t="shared" si="82"/>
        <v>18</v>
      </c>
      <c r="F763" s="8">
        <f t="shared" si="83"/>
        <v>2</v>
      </c>
      <c r="G763" s="8">
        <f t="shared" si="80"/>
        <v>13</v>
      </c>
      <c r="H763" t="str">
        <f t="shared" si="84"/>
        <v>碧翠丝主动技能2等级17</v>
      </c>
      <c r="I763" t="str">
        <f t="shared" si="85"/>
        <v>碧翠丝主动技能2等级18</v>
      </c>
      <c r="J763" s="1">
        <v>757</v>
      </c>
      <c r="K763" s="1">
        <f>VLOOKUP(H763,主动技能!$A:$B,2,FALSE)</f>
        <v>10130217</v>
      </c>
      <c r="L763" s="1">
        <f>_xlfn.IFNA(VLOOKUP(I763,主动技能!$A:$B,2,FALSE),0)</f>
        <v>10130218</v>
      </c>
      <c r="M763">
        <f>_xlfn.IFNA(VLOOKUP(D763+1,角色属性概况!I:J,2,FALSE),999)</f>
        <v>80</v>
      </c>
      <c r="N763" s="1" t="s">
        <v>249</v>
      </c>
      <c r="O763" s="1">
        <f>VLOOKUP(E763,角色属性概况!Q:R,2,FALSE)</f>
        <v>113800</v>
      </c>
      <c r="P763" s="1">
        <v>0</v>
      </c>
      <c r="Q763" s="1">
        <v>0</v>
      </c>
    </row>
    <row r="764" spans="2:17" x14ac:dyDescent="0.15">
      <c r="B764" s="8" t="str">
        <f>VLOOKUP(G764,角色!A:B,2,FALSE)</f>
        <v>碧翠丝</v>
      </c>
      <c r="C764" s="8" t="str">
        <f t="shared" si="79"/>
        <v>主动技能2</v>
      </c>
      <c r="D764" s="8">
        <f t="shared" si="81"/>
        <v>18</v>
      </c>
      <c r="E764" s="8">
        <f t="shared" si="82"/>
        <v>19</v>
      </c>
      <c r="F764" s="8">
        <f t="shared" si="83"/>
        <v>2</v>
      </c>
      <c r="G764" s="8">
        <f t="shared" si="80"/>
        <v>13</v>
      </c>
      <c r="H764" t="str">
        <f t="shared" si="84"/>
        <v>碧翠丝主动技能2等级18</v>
      </c>
      <c r="I764" t="str">
        <f t="shared" si="85"/>
        <v>碧翠丝主动技能2等级19</v>
      </c>
      <c r="J764" s="1">
        <v>758</v>
      </c>
      <c r="K764" s="1">
        <f>VLOOKUP(H764,主动技能!$A:$B,2,FALSE)</f>
        <v>10130218</v>
      </c>
      <c r="L764" s="1">
        <f>_xlfn.IFNA(VLOOKUP(I764,主动技能!$A:$B,2,FALSE),0)</f>
        <v>10130219</v>
      </c>
      <c r="M764">
        <f>_xlfn.IFNA(VLOOKUP(D764+1,角色属性概况!I:J,2,FALSE),999)</f>
        <v>85</v>
      </c>
      <c r="N764" s="1" t="s">
        <v>249</v>
      </c>
      <c r="O764" s="1">
        <f>VLOOKUP(E764,角色属性概况!Q:R,2,FALSE)</f>
        <v>161100</v>
      </c>
      <c r="P764" s="1">
        <v>0</v>
      </c>
      <c r="Q764" s="1">
        <v>0</v>
      </c>
    </row>
    <row r="765" spans="2:17" x14ac:dyDescent="0.15">
      <c r="B765" s="8" t="str">
        <f>VLOOKUP(G765,角色!A:B,2,FALSE)</f>
        <v>碧翠丝</v>
      </c>
      <c r="C765" s="8" t="str">
        <f t="shared" si="79"/>
        <v>主动技能2</v>
      </c>
      <c r="D765" s="8">
        <f t="shared" si="81"/>
        <v>19</v>
      </c>
      <c r="E765" s="8">
        <f t="shared" si="82"/>
        <v>20</v>
      </c>
      <c r="F765" s="8">
        <f t="shared" si="83"/>
        <v>2</v>
      </c>
      <c r="G765" s="8">
        <f t="shared" si="80"/>
        <v>13</v>
      </c>
      <c r="H765" t="str">
        <f t="shared" si="84"/>
        <v>碧翠丝主动技能2等级19</v>
      </c>
      <c r="I765" t="str">
        <f t="shared" si="85"/>
        <v>碧翠丝主动技能2等级20</v>
      </c>
      <c r="J765" s="1">
        <v>759</v>
      </c>
      <c r="K765" s="1">
        <f>VLOOKUP(H765,主动技能!$A:$B,2,FALSE)</f>
        <v>10130219</v>
      </c>
      <c r="L765" s="1">
        <f>_xlfn.IFNA(VLOOKUP(I765,主动技能!$A:$B,2,FALSE),0)</f>
        <v>10130220</v>
      </c>
      <c r="M765">
        <f>_xlfn.IFNA(VLOOKUP(D765+1,角色属性概况!I:J,2,FALSE),999)</f>
        <v>90</v>
      </c>
      <c r="N765" s="1" t="s">
        <v>249</v>
      </c>
      <c r="O765" s="1">
        <f>VLOOKUP(E765,角色属性概况!Q:R,2,FALSE)</f>
        <v>228100</v>
      </c>
      <c r="P765" s="1">
        <v>0</v>
      </c>
      <c r="Q765" s="1">
        <v>0</v>
      </c>
    </row>
    <row r="766" spans="2:17" x14ac:dyDescent="0.15">
      <c r="B766" s="8" t="str">
        <f>VLOOKUP(G766,角色!A:B,2,FALSE)</f>
        <v>碧翠丝</v>
      </c>
      <c r="C766" s="8" t="str">
        <f t="shared" si="79"/>
        <v>主动技能2</v>
      </c>
      <c r="D766" s="8">
        <f t="shared" si="81"/>
        <v>20</v>
      </c>
      <c r="E766" s="8">
        <f t="shared" si="82"/>
        <v>21</v>
      </c>
      <c r="F766" s="8">
        <f t="shared" si="83"/>
        <v>2</v>
      </c>
      <c r="G766" s="8">
        <f t="shared" si="80"/>
        <v>13</v>
      </c>
      <c r="H766" t="str">
        <f t="shared" si="84"/>
        <v>碧翠丝主动技能2等级20</v>
      </c>
      <c r="I766" t="str">
        <f t="shared" si="85"/>
        <v>碧翠丝主动技能2等级21</v>
      </c>
      <c r="J766" s="1">
        <v>760</v>
      </c>
      <c r="K766" s="1">
        <f>VLOOKUP(H766,主动技能!$A:$B,2,FALSE)</f>
        <v>10130220</v>
      </c>
      <c r="L766" s="1">
        <f>_xlfn.IFNA(VLOOKUP(I766,主动技能!$A:$B,2,FALSE),0)</f>
        <v>0</v>
      </c>
      <c r="M766">
        <f>_xlfn.IFNA(VLOOKUP(D766+1,角色属性概况!I:J,2,FALSE),999)</f>
        <v>100</v>
      </c>
      <c r="N766" s="1" t="s">
        <v>249</v>
      </c>
      <c r="O766" s="1">
        <f>VLOOKUP(E766,角色属性概况!Q:R,2,FALSE)</f>
        <v>780200</v>
      </c>
      <c r="P766" s="1">
        <v>0</v>
      </c>
      <c r="Q766" s="1">
        <v>0</v>
      </c>
    </row>
    <row r="767" spans="2:17" x14ac:dyDescent="0.15">
      <c r="B767" s="8" t="str">
        <f>VLOOKUP(G767,角色!A:B,2,FALSE)</f>
        <v>碧翠丝</v>
      </c>
      <c r="C767" s="8" t="str">
        <f t="shared" si="79"/>
        <v>主动技能3</v>
      </c>
      <c r="D767" s="8">
        <f t="shared" si="81"/>
        <v>1</v>
      </c>
      <c r="E767" s="8">
        <f t="shared" si="82"/>
        <v>2</v>
      </c>
      <c r="F767" s="8">
        <f t="shared" si="83"/>
        <v>3</v>
      </c>
      <c r="G767" s="8">
        <f t="shared" si="80"/>
        <v>13</v>
      </c>
      <c r="H767" t="str">
        <f t="shared" si="84"/>
        <v>碧翠丝主动技能3等级1</v>
      </c>
      <c r="I767" t="str">
        <f t="shared" si="85"/>
        <v>碧翠丝主动技能3等级2</v>
      </c>
      <c r="J767" s="1">
        <v>761</v>
      </c>
      <c r="K767" s="1">
        <f>VLOOKUP(H767,主动技能!$A:$B,2,FALSE)</f>
        <v>10130301</v>
      </c>
      <c r="L767" s="1">
        <f>_xlfn.IFNA(VLOOKUP(I767,主动技能!$A:$B,2,FALSE),0)</f>
        <v>10130302</v>
      </c>
      <c r="M767">
        <f>_xlfn.IFNA(VLOOKUP(D767+1,角色属性概况!I:J,2,FALSE),999)</f>
        <v>2</v>
      </c>
      <c r="N767" s="1" t="s">
        <v>249</v>
      </c>
      <c r="O767" s="1">
        <f>VLOOKUP(E767,角色属性概况!Q:R,2,FALSE)</f>
        <v>500</v>
      </c>
      <c r="P767" s="1">
        <v>0</v>
      </c>
      <c r="Q767" s="1">
        <v>0</v>
      </c>
    </row>
    <row r="768" spans="2:17" x14ac:dyDescent="0.15">
      <c r="B768" s="8" t="str">
        <f>VLOOKUP(G768,角色!A:B,2,FALSE)</f>
        <v>碧翠丝</v>
      </c>
      <c r="C768" s="8" t="str">
        <f t="shared" si="79"/>
        <v>主动技能3</v>
      </c>
      <c r="D768" s="8">
        <f t="shared" si="81"/>
        <v>2</v>
      </c>
      <c r="E768" s="8">
        <f t="shared" si="82"/>
        <v>3</v>
      </c>
      <c r="F768" s="8">
        <f t="shared" si="83"/>
        <v>3</v>
      </c>
      <c r="G768" s="8">
        <f t="shared" si="80"/>
        <v>13</v>
      </c>
      <c r="H768" t="str">
        <f t="shared" si="84"/>
        <v>碧翠丝主动技能3等级2</v>
      </c>
      <c r="I768" t="str">
        <f t="shared" si="85"/>
        <v>碧翠丝主动技能3等级3</v>
      </c>
      <c r="J768" s="1">
        <v>762</v>
      </c>
      <c r="K768" s="1">
        <f>VLOOKUP(H768,主动技能!$A:$B,2,FALSE)</f>
        <v>10130302</v>
      </c>
      <c r="L768" s="1">
        <f>_xlfn.IFNA(VLOOKUP(I768,主动技能!$A:$B,2,FALSE),0)</f>
        <v>10130303</v>
      </c>
      <c r="M768">
        <f>_xlfn.IFNA(VLOOKUP(D768+1,角色属性概况!I:J,2,FALSE),999)</f>
        <v>5</v>
      </c>
      <c r="N768" s="1" t="s">
        <v>249</v>
      </c>
      <c r="O768" s="1">
        <f>VLOOKUP(E768,角色属性概况!Q:R,2,FALSE)</f>
        <v>600</v>
      </c>
      <c r="P768" s="1">
        <v>0</v>
      </c>
      <c r="Q768" s="1">
        <v>0</v>
      </c>
    </row>
    <row r="769" spans="2:17" x14ac:dyDescent="0.15">
      <c r="B769" s="8" t="str">
        <f>VLOOKUP(G769,角色!A:B,2,FALSE)</f>
        <v>碧翠丝</v>
      </c>
      <c r="C769" s="8" t="str">
        <f t="shared" si="79"/>
        <v>主动技能3</v>
      </c>
      <c r="D769" s="8">
        <f t="shared" si="81"/>
        <v>3</v>
      </c>
      <c r="E769" s="8">
        <f t="shared" si="82"/>
        <v>4</v>
      </c>
      <c r="F769" s="8">
        <f t="shared" si="83"/>
        <v>3</v>
      </c>
      <c r="G769" s="8">
        <f t="shared" si="80"/>
        <v>13</v>
      </c>
      <c r="H769" t="str">
        <f t="shared" si="84"/>
        <v>碧翠丝主动技能3等级3</v>
      </c>
      <c r="I769" t="str">
        <f t="shared" si="85"/>
        <v>碧翠丝主动技能3等级4</v>
      </c>
      <c r="J769" s="1">
        <v>763</v>
      </c>
      <c r="K769" s="1">
        <f>VLOOKUP(H769,主动技能!$A:$B,2,FALSE)</f>
        <v>10130303</v>
      </c>
      <c r="L769" s="1">
        <f>_xlfn.IFNA(VLOOKUP(I769,主动技能!$A:$B,2,FALSE),0)</f>
        <v>10130304</v>
      </c>
      <c r="M769">
        <f>_xlfn.IFNA(VLOOKUP(D769+1,角色属性概况!I:J,2,FALSE),999)</f>
        <v>10</v>
      </c>
      <c r="N769" s="1" t="s">
        <v>249</v>
      </c>
      <c r="O769" s="1">
        <f>VLOOKUP(E769,角色属性概况!Q:R,2,FALSE)</f>
        <v>800</v>
      </c>
      <c r="P769" s="1">
        <v>0</v>
      </c>
      <c r="Q769" s="1">
        <v>0</v>
      </c>
    </row>
    <row r="770" spans="2:17" x14ac:dyDescent="0.15">
      <c r="B770" s="8" t="str">
        <f>VLOOKUP(G770,角色!A:B,2,FALSE)</f>
        <v>碧翠丝</v>
      </c>
      <c r="C770" s="8" t="str">
        <f t="shared" si="79"/>
        <v>主动技能3</v>
      </c>
      <c r="D770" s="8">
        <f t="shared" si="81"/>
        <v>4</v>
      </c>
      <c r="E770" s="8">
        <f t="shared" si="82"/>
        <v>5</v>
      </c>
      <c r="F770" s="8">
        <f t="shared" si="83"/>
        <v>3</v>
      </c>
      <c r="G770" s="8">
        <f t="shared" si="80"/>
        <v>13</v>
      </c>
      <c r="H770" t="str">
        <f t="shared" si="84"/>
        <v>碧翠丝主动技能3等级4</v>
      </c>
      <c r="I770" t="str">
        <f t="shared" si="85"/>
        <v>碧翠丝主动技能3等级5</v>
      </c>
      <c r="J770" s="1">
        <v>764</v>
      </c>
      <c r="K770" s="1">
        <f>VLOOKUP(H770,主动技能!$A:$B,2,FALSE)</f>
        <v>10130304</v>
      </c>
      <c r="L770" s="1">
        <f>_xlfn.IFNA(VLOOKUP(I770,主动技能!$A:$B,2,FALSE),0)</f>
        <v>10130305</v>
      </c>
      <c r="M770">
        <f>_xlfn.IFNA(VLOOKUP(D770+1,角色属性概况!I:J,2,FALSE),999)</f>
        <v>15</v>
      </c>
      <c r="N770" s="1" t="s">
        <v>249</v>
      </c>
      <c r="O770" s="1">
        <f>VLOOKUP(E770,角色属性概况!Q:R,2,FALSE)</f>
        <v>1200</v>
      </c>
      <c r="P770" s="1">
        <v>0</v>
      </c>
      <c r="Q770" s="1">
        <v>0</v>
      </c>
    </row>
    <row r="771" spans="2:17" x14ac:dyDescent="0.15">
      <c r="B771" s="8" t="str">
        <f>VLOOKUP(G771,角色!A:B,2,FALSE)</f>
        <v>碧翠丝</v>
      </c>
      <c r="C771" s="8" t="str">
        <f t="shared" si="79"/>
        <v>主动技能3</v>
      </c>
      <c r="D771" s="8">
        <f t="shared" si="81"/>
        <v>5</v>
      </c>
      <c r="E771" s="8">
        <f t="shared" si="82"/>
        <v>6</v>
      </c>
      <c r="F771" s="8">
        <f t="shared" si="83"/>
        <v>3</v>
      </c>
      <c r="G771" s="8">
        <f t="shared" si="80"/>
        <v>13</v>
      </c>
      <c r="H771" t="str">
        <f t="shared" si="84"/>
        <v>碧翠丝主动技能3等级5</v>
      </c>
      <c r="I771" t="str">
        <f t="shared" si="85"/>
        <v>碧翠丝主动技能3等级6</v>
      </c>
      <c r="J771" s="1">
        <v>765</v>
      </c>
      <c r="K771" s="1">
        <f>VLOOKUP(H771,主动技能!$A:$B,2,FALSE)</f>
        <v>10130305</v>
      </c>
      <c r="L771" s="1">
        <f>_xlfn.IFNA(VLOOKUP(I771,主动技能!$A:$B,2,FALSE),0)</f>
        <v>10130306</v>
      </c>
      <c r="M771">
        <f>_xlfn.IFNA(VLOOKUP(D771+1,角色属性概况!I:J,2,FALSE),999)</f>
        <v>20</v>
      </c>
      <c r="N771" s="1" t="s">
        <v>249</v>
      </c>
      <c r="O771" s="1">
        <f>VLOOKUP(E771,角色属性概况!Q:R,2,FALSE)</f>
        <v>1700</v>
      </c>
      <c r="P771" s="1">
        <v>0</v>
      </c>
      <c r="Q771" s="1">
        <v>0</v>
      </c>
    </row>
    <row r="772" spans="2:17" x14ac:dyDescent="0.15">
      <c r="B772" s="8" t="str">
        <f>VLOOKUP(G772,角色!A:B,2,FALSE)</f>
        <v>碧翠丝</v>
      </c>
      <c r="C772" s="8" t="str">
        <f t="shared" si="79"/>
        <v>主动技能3</v>
      </c>
      <c r="D772" s="8">
        <f t="shared" si="81"/>
        <v>6</v>
      </c>
      <c r="E772" s="8">
        <f t="shared" si="82"/>
        <v>7</v>
      </c>
      <c r="F772" s="8">
        <f t="shared" si="83"/>
        <v>3</v>
      </c>
      <c r="G772" s="8">
        <f t="shared" si="80"/>
        <v>13</v>
      </c>
      <c r="H772" t="str">
        <f t="shared" si="84"/>
        <v>碧翠丝主动技能3等级6</v>
      </c>
      <c r="I772" t="str">
        <f t="shared" si="85"/>
        <v>碧翠丝主动技能3等级7</v>
      </c>
      <c r="J772" s="1">
        <v>766</v>
      </c>
      <c r="K772" s="1">
        <f>VLOOKUP(H772,主动技能!$A:$B,2,FALSE)</f>
        <v>10130306</v>
      </c>
      <c r="L772" s="1">
        <f>_xlfn.IFNA(VLOOKUP(I772,主动技能!$A:$B,2,FALSE),0)</f>
        <v>10130307</v>
      </c>
      <c r="M772">
        <f>_xlfn.IFNA(VLOOKUP(D772+1,角色属性概况!I:J,2,FALSE),999)</f>
        <v>25</v>
      </c>
      <c r="N772" s="1" t="s">
        <v>249</v>
      </c>
      <c r="O772" s="1">
        <f>VLOOKUP(E772,角色属性概况!Q:R,2,FALSE)</f>
        <v>2400</v>
      </c>
      <c r="P772" s="1">
        <v>0</v>
      </c>
      <c r="Q772" s="1">
        <v>0</v>
      </c>
    </row>
    <row r="773" spans="2:17" x14ac:dyDescent="0.15">
      <c r="B773" s="8" t="str">
        <f>VLOOKUP(G773,角色!A:B,2,FALSE)</f>
        <v>碧翠丝</v>
      </c>
      <c r="C773" s="8" t="str">
        <f t="shared" si="79"/>
        <v>主动技能3</v>
      </c>
      <c r="D773" s="8">
        <f t="shared" si="81"/>
        <v>7</v>
      </c>
      <c r="E773" s="8">
        <f t="shared" si="82"/>
        <v>8</v>
      </c>
      <c r="F773" s="8">
        <f t="shared" si="83"/>
        <v>3</v>
      </c>
      <c r="G773" s="8">
        <f t="shared" si="80"/>
        <v>13</v>
      </c>
      <c r="H773" t="str">
        <f t="shared" si="84"/>
        <v>碧翠丝主动技能3等级7</v>
      </c>
      <c r="I773" t="str">
        <f t="shared" si="85"/>
        <v>碧翠丝主动技能3等级8</v>
      </c>
      <c r="J773" s="1">
        <v>767</v>
      </c>
      <c r="K773" s="1">
        <f>VLOOKUP(H773,主动技能!$A:$B,2,FALSE)</f>
        <v>10130307</v>
      </c>
      <c r="L773" s="1">
        <f>_xlfn.IFNA(VLOOKUP(I773,主动技能!$A:$B,2,FALSE),0)</f>
        <v>10130308</v>
      </c>
      <c r="M773">
        <f>_xlfn.IFNA(VLOOKUP(D773+1,角色属性概况!I:J,2,FALSE),999)</f>
        <v>30</v>
      </c>
      <c r="N773" s="1" t="s">
        <v>249</v>
      </c>
      <c r="O773" s="1">
        <f>VLOOKUP(E773,角色属性概况!Q:R,2,FALSE)</f>
        <v>3500</v>
      </c>
      <c r="P773" s="1">
        <v>0</v>
      </c>
      <c r="Q773" s="1">
        <v>0</v>
      </c>
    </row>
    <row r="774" spans="2:17" x14ac:dyDescent="0.15">
      <c r="B774" s="8" t="str">
        <f>VLOOKUP(G774,角色!A:B,2,FALSE)</f>
        <v>碧翠丝</v>
      </c>
      <c r="C774" s="8" t="str">
        <f t="shared" si="79"/>
        <v>主动技能3</v>
      </c>
      <c r="D774" s="8">
        <f t="shared" si="81"/>
        <v>8</v>
      </c>
      <c r="E774" s="8">
        <f t="shared" si="82"/>
        <v>9</v>
      </c>
      <c r="F774" s="8">
        <f t="shared" si="83"/>
        <v>3</v>
      </c>
      <c r="G774" s="8">
        <f t="shared" si="80"/>
        <v>13</v>
      </c>
      <c r="H774" t="str">
        <f t="shared" si="84"/>
        <v>碧翠丝主动技能3等级8</v>
      </c>
      <c r="I774" t="str">
        <f t="shared" si="85"/>
        <v>碧翠丝主动技能3等级9</v>
      </c>
      <c r="J774" s="1">
        <v>768</v>
      </c>
      <c r="K774" s="1">
        <f>VLOOKUP(H774,主动技能!$A:$B,2,FALSE)</f>
        <v>10130308</v>
      </c>
      <c r="L774" s="1">
        <f>_xlfn.IFNA(VLOOKUP(I774,主动技能!$A:$B,2,FALSE),0)</f>
        <v>10130309</v>
      </c>
      <c r="M774">
        <f>_xlfn.IFNA(VLOOKUP(D774+1,角色属性概况!I:J,2,FALSE),999)</f>
        <v>35</v>
      </c>
      <c r="N774" s="1" t="s">
        <v>249</v>
      </c>
      <c r="O774" s="1">
        <f>VLOOKUP(E774,角色属性概况!Q:R,2,FALSE)</f>
        <v>4900</v>
      </c>
      <c r="P774" s="1">
        <v>0</v>
      </c>
      <c r="Q774" s="1">
        <v>0</v>
      </c>
    </row>
    <row r="775" spans="2:17" x14ac:dyDescent="0.15">
      <c r="B775" s="8" t="str">
        <f>VLOOKUP(G775,角色!A:B,2,FALSE)</f>
        <v>碧翠丝</v>
      </c>
      <c r="C775" s="8" t="str">
        <f t="shared" si="79"/>
        <v>主动技能3</v>
      </c>
      <c r="D775" s="8">
        <f t="shared" si="81"/>
        <v>9</v>
      </c>
      <c r="E775" s="8">
        <f t="shared" si="82"/>
        <v>10</v>
      </c>
      <c r="F775" s="8">
        <f t="shared" si="83"/>
        <v>3</v>
      </c>
      <c r="G775" s="8">
        <f t="shared" si="80"/>
        <v>13</v>
      </c>
      <c r="H775" t="str">
        <f t="shared" si="84"/>
        <v>碧翠丝主动技能3等级9</v>
      </c>
      <c r="I775" t="str">
        <f t="shared" si="85"/>
        <v>碧翠丝主动技能3等级10</v>
      </c>
      <c r="J775" s="1">
        <v>769</v>
      </c>
      <c r="K775" s="1">
        <f>VLOOKUP(H775,主动技能!$A:$B,2,FALSE)</f>
        <v>10130309</v>
      </c>
      <c r="L775" s="1">
        <f>_xlfn.IFNA(VLOOKUP(I775,主动技能!$A:$B,2,FALSE),0)</f>
        <v>10130310</v>
      </c>
      <c r="M775">
        <f>_xlfn.IFNA(VLOOKUP(D775+1,角色属性概况!I:J,2,FALSE),999)</f>
        <v>40</v>
      </c>
      <c r="N775" s="1" t="s">
        <v>249</v>
      </c>
      <c r="O775" s="1">
        <f>VLOOKUP(E775,角色属性概况!Q:R,2,FALSE)</f>
        <v>7000</v>
      </c>
      <c r="P775" s="1">
        <v>0</v>
      </c>
      <c r="Q775" s="1">
        <v>0</v>
      </c>
    </row>
    <row r="776" spans="2:17" x14ac:dyDescent="0.15">
      <c r="B776" s="8" t="str">
        <f>VLOOKUP(G776,角色!A:B,2,FALSE)</f>
        <v>碧翠丝</v>
      </c>
      <c r="C776" s="8" t="str">
        <f t="shared" ref="C776:C839" si="86">C$4&amp;F776</f>
        <v>主动技能3</v>
      </c>
      <c r="D776" s="8">
        <f t="shared" si="81"/>
        <v>10</v>
      </c>
      <c r="E776" s="8">
        <f t="shared" si="82"/>
        <v>11</v>
      </c>
      <c r="F776" s="8">
        <f t="shared" si="83"/>
        <v>3</v>
      </c>
      <c r="G776" s="8">
        <f t="shared" ref="G776:G839" si="87">IF((F776=1)*(D776=1),G775+1,G775)</f>
        <v>13</v>
      </c>
      <c r="H776" t="str">
        <f t="shared" si="84"/>
        <v>碧翠丝主动技能3等级10</v>
      </c>
      <c r="I776" t="str">
        <f t="shared" si="85"/>
        <v>碧翠丝主动技能3等级11</v>
      </c>
      <c r="J776" s="1">
        <v>770</v>
      </c>
      <c r="K776" s="1">
        <f>VLOOKUP(H776,主动技能!$A:$B,2,FALSE)</f>
        <v>10130310</v>
      </c>
      <c r="L776" s="1">
        <f>_xlfn.IFNA(VLOOKUP(I776,主动技能!$A:$B,2,FALSE),0)</f>
        <v>10130311</v>
      </c>
      <c r="M776">
        <f>_xlfn.IFNA(VLOOKUP(D776+1,角色属性概况!I:J,2,FALSE),999)</f>
        <v>45</v>
      </c>
      <c r="N776" s="1" t="s">
        <v>249</v>
      </c>
      <c r="O776" s="1">
        <f>VLOOKUP(E776,角色属性概况!Q:R,2,FALSE)</f>
        <v>9900</v>
      </c>
      <c r="P776" s="1">
        <v>0</v>
      </c>
      <c r="Q776" s="1">
        <v>0</v>
      </c>
    </row>
    <row r="777" spans="2:17" x14ac:dyDescent="0.15">
      <c r="B777" s="8" t="str">
        <f>VLOOKUP(G777,角色!A:B,2,FALSE)</f>
        <v>碧翠丝</v>
      </c>
      <c r="C777" s="8" t="str">
        <f t="shared" si="86"/>
        <v>主动技能3</v>
      </c>
      <c r="D777" s="8">
        <f t="shared" ref="D777:D840" si="88">IF(D776=D$5,1,D776+1)</f>
        <v>11</v>
      </c>
      <c r="E777" s="8">
        <f t="shared" ref="E777:E840" si="89">IF(E776=E$5,2,E776+1)</f>
        <v>12</v>
      </c>
      <c r="F777" s="8">
        <f t="shared" ref="F777:F840" si="90">IF(D777=1,IF(F776=$F$5,1,F776+1),F776)</f>
        <v>3</v>
      </c>
      <c r="G777" s="8">
        <f t="shared" si="87"/>
        <v>13</v>
      </c>
      <c r="H777" t="str">
        <f t="shared" si="84"/>
        <v>碧翠丝主动技能3等级11</v>
      </c>
      <c r="I777" t="str">
        <f t="shared" si="85"/>
        <v>碧翠丝主动技能3等级12</v>
      </c>
      <c r="J777" s="1">
        <v>771</v>
      </c>
      <c r="K777" s="1">
        <f>VLOOKUP(H777,主动技能!$A:$B,2,FALSE)</f>
        <v>10130311</v>
      </c>
      <c r="L777" s="1">
        <f>_xlfn.IFNA(VLOOKUP(I777,主动技能!$A:$B,2,FALSE),0)</f>
        <v>10130312</v>
      </c>
      <c r="M777">
        <f>_xlfn.IFNA(VLOOKUP(D777+1,角色属性概况!I:J,2,FALSE),999)</f>
        <v>50</v>
      </c>
      <c r="N777" s="1" t="s">
        <v>249</v>
      </c>
      <c r="O777" s="1">
        <f>VLOOKUP(E777,角色属性概况!Q:R,2,FALSE)</f>
        <v>14100</v>
      </c>
      <c r="P777" s="1">
        <v>0</v>
      </c>
      <c r="Q777" s="1">
        <v>0</v>
      </c>
    </row>
    <row r="778" spans="2:17" x14ac:dyDescent="0.15">
      <c r="B778" s="8" t="str">
        <f>VLOOKUP(G778,角色!A:B,2,FALSE)</f>
        <v>碧翠丝</v>
      </c>
      <c r="C778" s="8" t="str">
        <f t="shared" si="86"/>
        <v>主动技能3</v>
      </c>
      <c r="D778" s="8">
        <f t="shared" si="88"/>
        <v>12</v>
      </c>
      <c r="E778" s="8">
        <f t="shared" si="89"/>
        <v>13</v>
      </c>
      <c r="F778" s="8">
        <f t="shared" si="90"/>
        <v>3</v>
      </c>
      <c r="G778" s="8">
        <f t="shared" si="87"/>
        <v>13</v>
      </c>
      <c r="H778" t="str">
        <f t="shared" si="84"/>
        <v>碧翠丝主动技能3等级12</v>
      </c>
      <c r="I778" t="str">
        <f t="shared" si="85"/>
        <v>碧翠丝主动技能3等级13</v>
      </c>
      <c r="J778" s="1">
        <v>772</v>
      </c>
      <c r="K778" s="1">
        <f>VLOOKUP(H778,主动技能!$A:$B,2,FALSE)</f>
        <v>10130312</v>
      </c>
      <c r="L778" s="1">
        <f>_xlfn.IFNA(VLOOKUP(I778,主动技能!$A:$B,2,FALSE),0)</f>
        <v>10130313</v>
      </c>
      <c r="M778">
        <f>_xlfn.IFNA(VLOOKUP(D778+1,角色属性概况!I:J,2,FALSE),999)</f>
        <v>55</v>
      </c>
      <c r="N778" s="1" t="s">
        <v>249</v>
      </c>
      <c r="O778" s="1">
        <f>VLOOKUP(E778,角色属性概况!Q:R,2,FALSE)</f>
        <v>20000</v>
      </c>
      <c r="P778" s="1">
        <v>0</v>
      </c>
      <c r="Q778" s="1">
        <v>0</v>
      </c>
    </row>
    <row r="779" spans="2:17" x14ac:dyDescent="0.15">
      <c r="B779" s="8" t="str">
        <f>VLOOKUP(G779,角色!A:B,2,FALSE)</f>
        <v>碧翠丝</v>
      </c>
      <c r="C779" s="8" t="str">
        <f t="shared" si="86"/>
        <v>主动技能3</v>
      </c>
      <c r="D779" s="8">
        <f t="shared" si="88"/>
        <v>13</v>
      </c>
      <c r="E779" s="8">
        <f t="shared" si="89"/>
        <v>14</v>
      </c>
      <c r="F779" s="8">
        <f t="shared" si="90"/>
        <v>3</v>
      </c>
      <c r="G779" s="8">
        <f t="shared" si="87"/>
        <v>13</v>
      </c>
      <c r="H779" t="str">
        <f t="shared" si="84"/>
        <v>碧翠丝主动技能3等级13</v>
      </c>
      <c r="I779" t="str">
        <f t="shared" si="85"/>
        <v>碧翠丝主动技能3等级14</v>
      </c>
      <c r="J779" s="1">
        <v>773</v>
      </c>
      <c r="K779" s="1">
        <f>VLOOKUP(H779,主动技能!$A:$B,2,FALSE)</f>
        <v>10130313</v>
      </c>
      <c r="L779" s="1">
        <f>_xlfn.IFNA(VLOOKUP(I779,主动技能!$A:$B,2,FALSE),0)</f>
        <v>10130314</v>
      </c>
      <c r="M779">
        <f>_xlfn.IFNA(VLOOKUP(D779+1,角色属性概况!I:J,2,FALSE),999)</f>
        <v>60</v>
      </c>
      <c r="N779" s="1" t="s">
        <v>249</v>
      </c>
      <c r="O779" s="1">
        <f>VLOOKUP(E779,角色属性概况!Q:R,2,FALSE)</f>
        <v>28300</v>
      </c>
      <c r="P779" s="1">
        <v>0</v>
      </c>
      <c r="Q779" s="1">
        <v>0</v>
      </c>
    </row>
    <row r="780" spans="2:17" x14ac:dyDescent="0.15">
      <c r="B780" s="8" t="str">
        <f>VLOOKUP(G780,角色!A:B,2,FALSE)</f>
        <v>碧翠丝</v>
      </c>
      <c r="C780" s="8" t="str">
        <f t="shared" si="86"/>
        <v>主动技能3</v>
      </c>
      <c r="D780" s="8">
        <f t="shared" si="88"/>
        <v>14</v>
      </c>
      <c r="E780" s="8">
        <f t="shared" si="89"/>
        <v>15</v>
      </c>
      <c r="F780" s="8">
        <f t="shared" si="90"/>
        <v>3</v>
      </c>
      <c r="G780" s="8">
        <f t="shared" si="87"/>
        <v>13</v>
      </c>
      <c r="H780" t="str">
        <f t="shared" si="84"/>
        <v>碧翠丝主动技能3等级14</v>
      </c>
      <c r="I780" t="str">
        <f t="shared" si="85"/>
        <v>碧翠丝主动技能3等级15</v>
      </c>
      <c r="J780" s="1">
        <v>774</v>
      </c>
      <c r="K780" s="1">
        <f>VLOOKUP(H780,主动技能!$A:$B,2,FALSE)</f>
        <v>10130314</v>
      </c>
      <c r="L780" s="1">
        <f>_xlfn.IFNA(VLOOKUP(I780,主动技能!$A:$B,2,FALSE),0)</f>
        <v>10130315</v>
      </c>
      <c r="M780">
        <f>_xlfn.IFNA(VLOOKUP(D780+1,角色属性概况!I:J,2,FALSE),999)</f>
        <v>65</v>
      </c>
      <c r="N780" s="1" t="s">
        <v>249</v>
      </c>
      <c r="O780" s="1">
        <f>VLOOKUP(E780,角色属性概况!Q:R,2,FALSE)</f>
        <v>40100</v>
      </c>
      <c r="P780" s="1">
        <v>0</v>
      </c>
      <c r="Q780" s="1">
        <v>0</v>
      </c>
    </row>
    <row r="781" spans="2:17" x14ac:dyDescent="0.15">
      <c r="B781" s="8" t="str">
        <f>VLOOKUP(G781,角色!A:B,2,FALSE)</f>
        <v>碧翠丝</v>
      </c>
      <c r="C781" s="8" t="str">
        <f t="shared" si="86"/>
        <v>主动技能3</v>
      </c>
      <c r="D781" s="8">
        <f t="shared" si="88"/>
        <v>15</v>
      </c>
      <c r="E781" s="8">
        <f t="shared" si="89"/>
        <v>16</v>
      </c>
      <c r="F781" s="8">
        <f t="shared" si="90"/>
        <v>3</v>
      </c>
      <c r="G781" s="8">
        <f t="shared" si="87"/>
        <v>13</v>
      </c>
      <c r="H781" t="str">
        <f t="shared" si="84"/>
        <v>碧翠丝主动技能3等级15</v>
      </c>
      <c r="I781" t="str">
        <f t="shared" si="85"/>
        <v>碧翠丝主动技能3等级16</v>
      </c>
      <c r="J781" s="1">
        <v>775</v>
      </c>
      <c r="K781" s="1">
        <f>VLOOKUP(H781,主动技能!$A:$B,2,FALSE)</f>
        <v>10130315</v>
      </c>
      <c r="L781" s="1">
        <f>_xlfn.IFNA(VLOOKUP(I781,主动技能!$A:$B,2,FALSE),0)</f>
        <v>10130316</v>
      </c>
      <c r="M781">
        <f>_xlfn.IFNA(VLOOKUP(D781+1,角色属性概况!I:J,2,FALSE),999)</f>
        <v>70</v>
      </c>
      <c r="N781" s="1" t="s">
        <v>249</v>
      </c>
      <c r="O781" s="1">
        <f>VLOOKUP(E781,角色属性概况!Q:R,2,FALSE)</f>
        <v>56700</v>
      </c>
      <c r="P781" s="1">
        <v>0</v>
      </c>
      <c r="Q781" s="1">
        <v>0</v>
      </c>
    </row>
    <row r="782" spans="2:17" x14ac:dyDescent="0.15">
      <c r="B782" s="8" t="str">
        <f>VLOOKUP(G782,角色!A:B,2,FALSE)</f>
        <v>碧翠丝</v>
      </c>
      <c r="C782" s="8" t="str">
        <f t="shared" si="86"/>
        <v>主动技能3</v>
      </c>
      <c r="D782" s="8">
        <f t="shared" si="88"/>
        <v>16</v>
      </c>
      <c r="E782" s="8">
        <f t="shared" si="89"/>
        <v>17</v>
      </c>
      <c r="F782" s="8">
        <f t="shared" si="90"/>
        <v>3</v>
      </c>
      <c r="G782" s="8">
        <f t="shared" si="87"/>
        <v>13</v>
      </c>
      <c r="H782" t="str">
        <f t="shared" si="84"/>
        <v>碧翠丝主动技能3等级16</v>
      </c>
      <c r="I782" t="str">
        <f t="shared" si="85"/>
        <v>碧翠丝主动技能3等级17</v>
      </c>
      <c r="J782" s="1">
        <v>776</v>
      </c>
      <c r="K782" s="1">
        <f>VLOOKUP(H782,主动技能!$A:$B,2,FALSE)</f>
        <v>10130316</v>
      </c>
      <c r="L782" s="1">
        <f>_xlfn.IFNA(VLOOKUP(I782,主动技能!$A:$B,2,FALSE),0)</f>
        <v>10130317</v>
      </c>
      <c r="M782">
        <f>_xlfn.IFNA(VLOOKUP(D782+1,角色属性概况!I:J,2,FALSE),999)</f>
        <v>75</v>
      </c>
      <c r="N782" s="1" t="s">
        <v>249</v>
      </c>
      <c r="O782" s="1">
        <f>VLOOKUP(E782,角色属性概况!Q:R,2,FALSE)</f>
        <v>80400</v>
      </c>
      <c r="P782" s="1">
        <v>0</v>
      </c>
      <c r="Q782" s="1">
        <v>0</v>
      </c>
    </row>
    <row r="783" spans="2:17" x14ac:dyDescent="0.15">
      <c r="B783" s="8" t="str">
        <f>VLOOKUP(G783,角色!A:B,2,FALSE)</f>
        <v>碧翠丝</v>
      </c>
      <c r="C783" s="8" t="str">
        <f t="shared" si="86"/>
        <v>主动技能3</v>
      </c>
      <c r="D783" s="8">
        <f t="shared" si="88"/>
        <v>17</v>
      </c>
      <c r="E783" s="8">
        <f t="shared" si="89"/>
        <v>18</v>
      </c>
      <c r="F783" s="8">
        <f t="shared" si="90"/>
        <v>3</v>
      </c>
      <c r="G783" s="8">
        <f t="shared" si="87"/>
        <v>13</v>
      </c>
      <c r="H783" t="str">
        <f t="shared" si="84"/>
        <v>碧翠丝主动技能3等级17</v>
      </c>
      <c r="I783" t="str">
        <f t="shared" si="85"/>
        <v>碧翠丝主动技能3等级18</v>
      </c>
      <c r="J783" s="1">
        <v>777</v>
      </c>
      <c r="K783" s="1">
        <f>VLOOKUP(H783,主动技能!$A:$B,2,FALSE)</f>
        <v>10130317</v>
      </c>
      <c r="L783" s="1">
        <f>_xlfn.IFNA(VLOOKUP(I783,主动技能!$A:$B,2,FALSE),0)</f>
        <v>10130318</v>
      </c>
      <c r="M783">
        <f>_xlfn.IFNA(VLOOKUP(D783+1,角色属性概况!I:J,2,FALSE),999)</f>
        <v>80</v>
      </c>
      <c r="N783" s="1" t="s">
        <v>249</v>
      </c>
      <c r="O783" s="1">
        <f>VLOOKUP(E783,角色属性概况!Q:R,2,FALSE)</f>
        <v>113800</v>
      </c>
      <c r="P783" s="1">
        <v>0</v>
      </c>
      <c r="Q783" s="1">
        <v>0</v>
      </c>
    </row>
    <row r="784" spans="2:17" x14ac:dyDescent="0.15">
      <c r="B784" s="8" t="str">
        <f>VLOOKUP(G784,角色!A:B,2,FALSE)</f>
        <v>碧翠丝</v>
      </c>
      <c r="C784" s="8" t="str">
        <f t="shared" si="86"/>
        <v>主动技能3</v>
      </c>
      <c r="D784" s="8">
        <f t="shared" si="88"/>
        <v>18</v>
      </c>
      <c r="E784" s="8">
        <f t="shared" si="89"/>
        <v>19</v>
      </c>
      <c r="F784" s="8">
        <f t="shared" si="90"/>
        <v>3</v>
      </c>
      <c r="G784" s="8">
        <f t="shared" si="87"/>
        <v>13</v>
      </c>
      <c r="H784" t="str">
        <f t="shared" si="84"/>
        <v>碧翠丝主动技能3等级18</v>
      </c>
      <c r="I784" t="str">
        <f t="shared" si="85"/>
        <v>碧翠丝主动技能3等级19</v>
      </c>
      <c r="J784" s="1">
        <v>778</v>
      </c>
      <c r="K784" s="1">
        <f>VLOOKUP(H784,主动技能!$A:$B,2,FALSE)</f>
        <v>10130318</v>
      </c>
      <c r="L784" s="1">
        <f>_xlfn.IFNA(VLOOKUP(I784,主动技能!$A:$B,2,FALSE),0)</f>
        <v>10130319</v>
      </c>
      <c r="M784">
        <f>_xlfn.IFNA(VLOOKUP(D784+1,角色属性概况!I:J,2,FALSE),999)</f>
        <v>85</v>
      </c>
      <c r="N784" s="1" t="s">
        <v>249</v>
      </c>
      <c r="O784" s="1">
        <f>VLOOKUP(E784,角色属性概况!Q:R,2,FALSE)</f>
        <v>161100</v>
      </c>
      <c r="P784" s="1">
        <v>0</v>
      </c>
      <c r="Q784" s="1">
        <v>0</v>
      </c>
    </row>
    <row r="785" spans="2:17" x14ac:dyDescent="0.15">
      <c r="B785" s="8" t="str">
        <f>VLOOKUP(G785,角色!A:B,2,FALSE)</f>
        <v>碧翠丝</v>
      </c>
      <c r="C785" s="8" t="str">
        <f t="shared" si="86"/>
        <v>主动技能3</v>
      </c>
      <c r="D785" s="8">
        <f t="shared" si="88"/>
        <v>19</v>
      </c>
      <c r="E785" s="8">
        <f t="shared" si="89"/>
        <v>20</v>
      </c>
      <c r="F785" s="8">
        <f t="shared" si="90"/>
        <v>3</v>
      </c>
      <c r="G785" s="8">
        <f t="shared" si="87"/>
        <v>13</v>
      </c>
      <c r="H785" t="str">
        <f t="shared" si="84"/>
        <v>碧翠丝主动技能3等级19</v>
      </c>
      <c r="I785" t="str">
        <f t="shared" si="85"/>
        <v>碧翠丝主动技能3等级20</v>
      </c>
      <c r="J785" s="1">
        <v>779</v>
      </c>
      <c r="K785" s="1">
        <f>VLOOKUP(H785,主动技能!$A:$B,2,FALSE)</f>
        <v>10130319</v>
      </c>
      <c r="L785" s="1">
        <f>_xlfn.IFNA(VLOOKUP(I785,主动技能!$A:$B,2,FALSE),0)</f>
        <v>10130320</v>
      </c>
      <c r="M785">
        <f>_xlfn.IFNA(VLOOKUP(D785+1,角色属性概况!I:J,2,FALSE),999)</f>
        <v>90</v>
      </c>
      <c r="N785" s="1" t="s">
        <v>249</v>
      </c>
      <c r="O785" s="1">
        <f>VLOOKUP(E785,角色属性概况!Q:R,2,FALSE)</f>
        <v>228100</v>
      </c>
      <c r="P785" s="1">
        <v>0</v>
      </c>
      <c r="Q785" s="1">
        <v>0</v>
      </c>
    </row>
    <row r="786" spans="2:17" x14ac:dyDescent="0.15">
      <c r="B786" s="8" t="str">
        <f>VLOOKUP(G786,角色!A:B,2,FALSE)</f>
        <v>碧翠丝</v>
      </c>
      <c r="C786" s="8" t="str">
        <f t="shared" si="86"/>
        <v>主动技能3</v>
      </c>
      <c r="D786" s="8">
        <f t="shared" si="88"/>
        <v>20</v>
      </c>
      <c r="E786" s="8">
        <f t="shared" si="89"/>
        <v>21</v>
      </c>
      <c r="F786" s="8">
        <f t="shared" si="90"/>
        <v>3</v>
      </c>
      <c r="G786" s="8">
        <f t="shared" si="87"/>
        <v>13</v>
      </c>
      <c r="H786" t="str">
        <f t="shared" si="84"/>
        <v>碧翠丝主动技能3等级20</v>
      </c>
      <c r="I786" t="str">
        <f t="shared" si="85"/>
        <v>碧翠丝主动技能3等级21</v>
      </c>
      <c r="J786" s="1">
        <v>780</v>
      </c>
      <c r="K786" s="1">
        <f>VLOOKUP(H786,主动技能!$A:$B,2,FALSE)</f>
        <v>10130320</v>
      </c>
      <c r="L786" s="1">
        <f>_xlfn.IFNA(VLOOKUP(I786,主动技能!$A:$B,2,FALSE),0)</f>
        <v>0</v>
      </c>
      <c r="M786">
        <f>_xlfn.IFNA(VLOOKUP(D786+1,角色属性概况!I:J,2,FALSE),999)</f>
        <v>100</v>
      </c>
      <c r="N786" s="1" t="s">
        <v>249</v>
      </c>
      <c r="O786" s="1">
        <f>VLOOKUP(E786,角色属性概况!Q:R,2,FALSE)</f>
        <v>780200</v>
      </c>
      <c r="P786" s="1">
        <v>0</v>
      </c>
      <c r="Q786" s="1">
        <v>0</v>
      </c>
    </row>
    <row r="787" spans="2:17" x14ac:dyDescent="0.15">
      <c r="B787" s="8" t="str">
        <f>VLOOKUP(G787,角色!A:B,2,FALSE)</f>
        <v>尤尼丝</v>
      </c>
      <c r="C787" s="8" t="str">
        <f t="shared" si="86"/>
        <v>主动技能1</v>
      </c>
      <c r="D787" s="8">
        <f t="shared" si="88"/>
        <v>1</v>
      </c>
      <c r="E787" s="8">
        <f t="shared" si="89"/>
        <v>2</v>
      </c>
      <c r="F787" s="8">
        <f t="shared" si="90"/>
        <v>1</v>
      </c>
      <c r="G787" s="8">
        <f t="shared" si="87"/>
        <v>14</v>
      </c>
      <c r="H787" t="str">
        <f t="shared" si="84"/>
        <v>尤尼丝主动技能1等级1</v>
      </c>
      <c r="I787" t="str">
        <f t="shared" si="85"/>
        <v>尤尼丝主动技能1等级2</v>
      </c>
      <c r="J787" s="1">
        <v>781</v>
      </c>
      <c r="K787" s="1">
        <f>VLOOKUP(H787,主动技能!$A:$B,2,FALSE)</f>
        <v>10140101</v>
      </c>
      <c r="L787" s="1">
        <f>_xlfn.IFNA(VLOOKUP(I787,主动技能!$A:$B,2,FALSE),0)</f>
        <v>10140102</v>
      </c>
      <c r="M787">
        <f>_xlfn.IFNA(VLOOKUP(D787+1,角色属性概况!I:J,2,FALSE),999)</f>
        <v>2</v>
      </c>
      <c r="N787" s="1" t="s">
        <v>249</v>
      </c>
      <c r="O787" s="1">
        <f>VLOOKUP(E787,角色属性概况!Q:R,2,FALSE)</f>
        <v>500</v>
      </c>
      <c r="P787" s="1">
        <v>0</v>
      </c>
      <c r="Q787" s="1">
        <v>0</v>
      </c>
    </row>
    <row r="788" spans="2:17" x14ac:dyDescent="0.15">
      <c r="B788" s="8" t="str">
        <f>VLOOKUP(G788,角色!A:B,2,FALSE)</f>
        <v>尤尼丝</v>
      </c>
      <c r="C788" s="8" t="str">
        <f t="shared" si="86"/>
        <v>主动技能1</v>
      </c>
      <c r="D788" s="8">
        <f t="shared" si="88"/>
        <v>2</v>
      </c>
      <c r="E788" s="8">
        <f t="shared" si="89"/>
        <v>3</v>
      </c>
      <c r="F788" s="8">
        <f t="shared" si="90"/>
        <v>1</v>
      </c>
      <c r="G788" s="8">
        <f t="shared" si="87"/>
        <v>14</v>
      </c>
      <c r="H788" t="str">
        <f t="shared" si="84"/>
        <v>尤尼丝主动技能1等级2</v>
      </c>
      <c r="I788" t="str">
        <f t="shared" si="85"/>
        <v>尤尼丝主动技能1等级3</v>
      </c>
      <c r="J788" s="1">
        <v>782</v>
      </c>
      <c r="K788" s="1">
        <f>VLOOKUP(H788,主动技能!$A:$B,2,FALSE)</f>
        <v>10140102</v>
      </c>
      <c r="L788" s="1">
        <f>_xlfn.IFNA(VLOOKUP(I788,主动技能!$A:$B,2,FALSE),0)</f>
        <v>10140103</v>
      </c>
      <c r="M788">
        <f>_xlfn.IFNA(VLOOKUP(D788+1,角色属性概况!I:J,2,FALSE),999)</f>
        <v>5</v>
      </c>
      <c r="N788" s="1" t="s">
        <v>249</v>
      </c>
      <c r="O788" s="1">
        <f>VLOOKUP(E788,角色属性概况!Q:R,2,FALSE)</f>
        <v>600</v>
      </c>
      <c r="P788" s="1">
        <v>0</v>
      </c>
      <c r="Q788" s="1">
        <v>0</v>
      </c>
    </row>
    <row r="789" spans="2:17" x14ac:dyDescent="0.15">
      <c r="B789" s="8" t="str">
        <f>VLOOKUP(G789,角色!A:B,2,FALSE)</f>
        <v>尤尼丝</v>
      </c>
      <c r="C789" s="8" t="str">
        <f t="shared" si="86"/>
        <v>主动技能1</v>
      </c>
      <c r="D789" s="8">
        <f t="shared" si="88"/>
        <v>3</v>
      </c>
      <c r="E789" s="8">
        <f t="shared" si="89"/>
        <v>4</v>
      </c>
      <c r="F789" s="8">
        <f t="shared" si="90"/>
        <v>1</v>
      </c>
      <c r="G789" s="8">
        <f t="shared" si="87"/>
        <v>14</v>
      </c>
      <c r="H789" t="str">
        <f t="shared" si="84"/>
        <v>尤尼丝主动技能1等级3</v>
      </c>
      <c r="I789" t="str">
        <f t="shared" si="85"/>
        <v>尤尼丝主动技能1等级4</v>
      </c>
      <c r="J789" s="1">
        <v>783</v>
      </c>
      <c r="K789" s="1">
        <f>VLOOKUP(H789,主动技能!$A:$B,2,FALSE)</f>
        <v>10140103</v>
      </c>
      <c r="L789" s="1">
        <f>_xlfn.IFNA(VLOOKUP(I789,主动技能!$A:$B,2,FALSE),0)</f>
        <v>10140104</v>
      </c>
      <c r="M789">
        <f>_xlfn.IFNA(VLOOKUP(D789+1,角色属性概况!I:J,2,FALSE),999)</f>
        <v>10</v>
      </c>
      <c r="N789" s="1" t="s">
        <v>249</v>
      </c>
      <c r="O789" s="1">
        <f>VLOOKUP(E789,角色属性概况!Q:R,2,FALSE)</f>
        <v>800</v>
      </c>
      <c r="P789" s="1">
        <v>0</v>
      </c>
      <c r="Q789" s="1">
        <v>0</v>
      </c>
    </row>
    <row r="790" spans="2:17" x14ac:dyDescent="0.15">
      <c r="B790" s="8" t="str">
        <f>VLOOKUP(G790,角色!A:B,2,FALSE)</f>
        <v>尤尼丝</v>
      </c>
      <c r="C790" s="8" t="str">
        <f t="shared" si="86"/>
        <v>主动技能1</v>
      </c>
      <c r="D790" s="8">
        <f t="shared" si="88"/>
        <v>4</v>
      </c>
      <c r="E790" s="8">
        <f t="shared" si="89"/>
        <v>5</v>
      </c>
      <c r="F790" s="8">
        <f t="shared" si="90"/>
        <v>1</v>
      </c>
      <c r="G790" s="8">
        <f t="shared" si="87"/>
        <v>14</v>
      </c>
      <c r="H790" t="str">
        <f t="shared" si="84"/>
        <v>尤尼丝主动技能1等级4</v>
      </c>
      <c r="I790" t="str">
        <f t="shared" si="85"/>
        <v>尤尼丝主动技能1等级5</v>
      </c>
      <c r="J790" s="1">
        <v>784</v>
      </c>
      <c r="K790" s="1">
        <f>VLOOKUP(H790,主动技能!$A:$B,2,FALSE)</f>
        <v>10140104</v>
      </c>
      <c r="L790" s="1">
        <f>_xlfn.IFNA(VLOOKUP(I790,主动技能!$A:$B,2,FALSE),0)</f>
        <v>10140105</v>
      </c>
      <c r="M790">
        <f>_xlfn.IFNA(VLOOKUP(D790+1,角色属性概况!I:J,2,FALSE),999)</f>
        <v>15</v>
      </c>
      <c r="N790" s="1" t="s">
        <v>249</v>
      </c>
      <c r="O790" s="1">
        <f>VLOOKUP(E790,角色属性概况!Q:R,2,FALSE)</f>
        <v>1200</v>
      </c>
      <c r="P790" s="1">
        <v>0</v>
      </c>
      <c r="Q790" s="1">
        <v>0</v>
      </c>
    </row>
    <row r="791" spans="2:17" x14ac:dyDescent="0.15">
      <c r="B791" s="8" t="str">
        <f>VLOOKUP(G791,角色!A:B,2,FALSE)</f>
        <v>尤尼丝</v>
      </c>
      <c r="C791" s="8" t="str">
        <f t="shared" si="86"/>
        <v>主动技能1</v>
      </c>
      <c r="D791" s="8">
        <f t="shared" si="88"/>
        <v>5</v>
      </c>
      <c r="E791" s="8">
        <f t="shared" si="89"/>
        <v>6</v>
      </c>
      <c r="F791" s="8">
        <f t="shared" si="90"/>
        <v>1</v>
      </c>
      <c r="G791" s="8">
        <f t="shared" si="87"/>
        <v>14</v>
      </c>
      <c r="H791" t="str">
        <f t="shared" si="84"/>
        <v>尤尼丝主动技能1等级5</v>
      </c>
      <c r="I791" t="str">
        <f t="shared" si="85"/>
        <v>尤尼丝主动技能1等级6</v>
      </c>
      <c r="J791" s="1">
        <v>785</v>
      </c>
      <c r="K791" s="1">
        <f>VLOOKUP(H791,主动技能!$A:$B,2,FALSE)</f>
        <v>10140105</v>
      </c>
      <c r="L791" s="1">
        <f>_xlfn.IFNA(VLOOKUP(I791,主动技能!$A:$B,2,FALSE),0)</f>
        <v>10140106</v>
      </c>
      <c r="M791">
        <f>_xlfn.IFNA(VLOOKUP(D791+1,角色属性概况!I:J,2,FALSE),999)</f>
        <v>20</v>
      </c>
      <c r="N791" s="1" t="s">
        <v>249</v>
      </c>
      <c r="O791" s="1">
        <f>VLOOKUP(E791,角色属性概况!Q:R,2,FALSE)</f>
        <v>1700</v>
      </c>
      <c r="P791" s="1">
        <v>0</v>
      </c>
      <c r="Q791" s="1">
        <v>0</v>
      </c>
    </row>
    <row r="792" spans="2:17" x14ac:dyDescent="0.15">
      <c r="B792" s="8" t="str">
        <f>VLOOKUP(G792,角色!A:B,2,FALSE)</f>
        <v>尤尼丝</v>
      </c>
      <c r="C792" s="8" t="str">
        <f t="shared" si="86"/>
        <v>主动技能1</v>
      </c>
      <c r="D792" s="8">
        <f t="shared" si="88"/>
        <v>6</v>
      </c>
      <c r="E792" s="8">
        <f t="shared" si="89"/>
        <v>7</v>
      </c>
      <c r="F792" s="8">
        <f t="shared" si="90"/>
        <v>1</v>
      </c>
      <c r="G792" s="8">
        <f t="shared" si="87"/>
        <v>14</v>
      </c>
      <c r="H792" t="str">
        <f t="shared" ref="H792:H855" si="91">$B792&amp;$C792&amp;D$6&amp;D792</f>
        <v>尤尼丝主动技能1等级6</v>
      </c>
      <c r="I792" t="str">
        <f t="shared" ref="I792:I855" si="92">$B792&amp;$C792&amp;E$6&amp;E792</f>
        <v>尤尼丝主动技能1等级7</v>
      </c>
      <c r="J792" s="1">
        <v>786</v>
      </c>
      <c r="K792" s="1">
        <f>VLOOKUP(H792,主动技能!$A:$B,2,FALSE)</f>
        <v>10140106</v>
      </c>
      <c r="L792" s="1">
        <f>_xlfn.IFNA(VLOOKUP(I792,主动技能!$A:$B,2,FALSE),0)</f>
        <v>10140107</v>
      </c>
      <c r="M792">
        <f>_xlfn.IFNA(VLOOKUP(D792+1,角色属性概况!I:J,2,FALSE),999)</f>
        <v>25</v>
      </c>
      <c r="N792" s="1" t="s">
        <v>249</v>
      </c>
      <c r="O792" s="1">
        <f>VLOOKUP(E792,角色属性概况!Q:R,2,FALSE)</f>
        <v>2400</v>
      </c>
      <c r="P792" s="1">
        <v>0</v>
      </c>
      <c r="Q792" s="1">
        <v>0</v>
      </c>
    </row>
    <row r="793" spans="2:17" x14ac:dyDescent="0.15">
      <c r="B793" s="8" t="str">
        <f>VLOOKUP(G793,角色!A:B,2,FALSE)</f>
        <v>尤尼丝</v>
      </c>
      <c r="C793" s="8" t="str">
        <f t="shared" si="86"/>
        <v>主动技能1</v>
      </c>
      <c r="D793" s="8">
        <f t="shared" si="88"/>
        <v>7</v>
      </c>
      <c r="E793" s="8">
        <f t="shared" si="89"/>
        <v>8</v>
      </c>
      <c r="F793" s="8">
        <f t="shared" si="90"/>
        <v>1</v>
      </c>
      <c r="G793" s="8">
        <f t="shared" si="87"/>
        <v>14</v>
      </c>
      <c r="H793" t="str">
        <f t="shared" si="91"/>
        <v>尤尼丝主动技能1等级7</v>
      </c>
      <c r="I793" t="str">
        <f t="shared" si="92"/>
        <v>尤尼丝主动技能1等级8</v>
      </c>
      <c r="J793" s="1">
        <v>787</v>
      </c>
      <c r="K793" s="1">
        <f>VLOOKUP(H793,主动技能!$A:$B,2,FALSE)</f>
        <v>10140107</v>
      </c>
      <c r="L793" s="1">
        <f>_xlfn.IFNA(VLOOKUP(I793,主动技能!$A:$B,2,FALSE),0)</f>
        <v>10140108</v>
      </c>
      <c r="M793">
        <f>_xlfn.IFNA(VLOOKUP(D793+1,角色属性概况!I:J,2,FALSE),999)</f>
        <v>30</v>
      </c>
      <c r="N793" s="1" t="s">
        <v>249</v>
      </c>
      <c r="O793" s="1">
        <f>VLOOKUP(E793,角色属性概况!Q:R,2,FALSE)</f>
        <v>3500</v>
      </c>
      <c r="P793" s="1">
        <v>0</v>
      </c>
      <c r="Q793" s="1">
        <v>0</v>
      </c>
    </row>
    <row r="794" spans="2:17" x14ac:dyDescent="0.15">
      <c r="B794" s="8" t="str">
        <f>VLOOKUP(G794,角色!A:B,2,FALSE)</f>
        <v>尤尼丝</v>
      </c>
      <c r="C794" s="8" t="str">
        <f t="shared" si="86"/>
        <v>主动技能1</v>
      </c>
      <c r="D794" s="8">
        <f t="shared" si="88"/>
        <v>8</v>
      </c>
      <c r="E794" s="8">
        <f t="shared" si="89"/>
        <v>9</v>
      </c>
      <c r="F794" s="8">
        <f t="shared" si="90"/>
        <v>1</v>
      </c>
      <c r="G794" s="8">
        <f t="shared" si="87"/>
        <v>14</v>
      </c>
      <c r="H794" t="str">
        <f t="shared" si="91"/>
        <v>尤尼丝主动技能1等级8</v>
      </c>
      <c r="I794" t="str">
        <f t="shared" si="92"/>
        <v>尤尼丝主动技能1等级9</v>
      </c>
      <c r="J794" s="1">
        <v>788</v>
      </c>
      <c r="K794" s="1">
        <f>VLOOKUP(H794,主动技能!$A:$B,2,FALSE)</f>
        <v>10140108</v>
      </c>
      <c r="L794" s="1">
        <f>_xlfn.IFNA(VLOOKUP(I794,主动技能!$A:$B,2,FALSE),0)</f>
        <v>10140109</v>
      </c>
      <c r="M794">
        <f>_xlfn.IFNA(VLOOKUP(D794+1,角色属性概况!I:J,2,FALSE),999)</f>
        <v>35</v>
      </c>
      <c r="N794" s="1" t="s">
        <v>249</v>
      </c>
      <c r="O794" s="1">
        <f>VLOOKUP(E794,角色属性概况!Q:R,2,FALSE)</f>
        <v>4900</v>
      </c>
      <c r="P794" s="1">
        <v>0</v>
      </c>
      <c r="Q794" s="1">
        <v>0</v>
      </c>
    </row>
    <row r="795" spans="2:17" x14ac:dyDescent="0.15">
      <c r="B795" s="8" t="str">
        <f>VLOOKUP(G795,角色!A:B,2,FALSE)</f>
        <v>尤尼丝</v>
      </c>
      <c r="C795" s="8" t="str">
        <f t="shared" si="86"/>
        <v>主动技能1</v>
      </c>
      <c r="D795" s="8">
        <f t="shared" si="88"/>
        <v>9</v>
      </c>
      <c r="E795" s="8">
        <f t="shared" si="89"/>
        <v>10</v>
      </c>
      <c r="F795" s="8">
        <f t="shared" si="90"/>
        <v>1</v>
      </c>
      <c r="G795" s="8">
        <f t="shared" si="87"/>
        <v>14</v>
      </c>
      <c r="H795" t="str">
        <f t="shared" si="91"/>
        <v>尤尼丝主动技能1等级9</v>
      </c>
      <c r="I795" t="str">
        <f t="shared" si="92"/>
        <v>尤尼丝主动技能1等级10</v>
      </c>
      <c r="J795" s="1">
        <v>789</v>
      </c>
      <c r="K795" s="1">
        <f>VLOOKUP(H795,主动技能!$A:$B,2,FALSE)</f>
        <v>10140109</v>
      </c>
      <c r="L795" s="1">
        <f>_xlfn.IFNA(VLOOKUP(I795,主动技能!$A:$B,2,FALSE),0)</f>
        <v>10140110</v>
      </c>
      <c r="M795">
        <f>_xlfn.IFNA(VLOOKUP(D795+1,角色属性概况!I:J,2,FALSE),999)</f>
        <v>40</v>
      </c>
      <c r="N795" s="1" t="s">
        <v>249</v>
      </c>
      <c r="O795" s="1">
        <f>VLOOKUP(E795,角色属性概况!Q:R,2,FALSE)</f>
        <v>7000</v>
      </c>
      <c r="P795" s="1">
        <v>0</v>
      </c>
      <c r="Q795" s="1">
        <v>0</v>
      </c>
    </row>
    <row r="796" spans="2:17" x14ac:dyDescent="0.15">
      <c r="B796" s="8" t="str">
        <f>VLOOKUP(G796,角色!A:B,2,FALSE)</f>
        <v>尤尼丝</v>
      </c>
      <c r="C796" s="8" t="str">
        <f t="shared" si="86"/>
        <v>主动技能1</v>
      </c>
      <c r="D796" s="8">
        <f t="shared" si="88"/>
        <v>10</v>
      </c>
      <c r="E796" s="8">
        <f t="shared" si="89"/>
        <v>11</v>
      </c>
      <c r="F796" s="8">
        <f t="shared" si="90"/>
        <v>1</v>
      </c>
      <c r="G796" s="8">
        <f t="shared" si="87"/>
        <v>14</v>
      </c>
      <c r="H796" t="str">
        <f t="shared" si="91"/>
        <v>尤尼丝主动技能1等级10</v>
      </c>
      <c r="I796" t="str">
        <f t="shared" si="92"/>
        <v>尤尼丝主动技能1等级11</v>
      </c>
      <c r="J796" s="1">
        <v>790</v>
      </c>
      <c r="K796" s="1">
        <f>VLOOKUP(H796,主动技能!$A:$B,2,FALSE)</f>
        <v>10140110</v>
      </c>
      <c r="L796" s="1">
        <f>_xlfn.IFNA(VLOOKUP(I796,主动技能!$A:$B,2,FALSE),0)</f>
        <v>10140111</v>
      </c>
      <c r="M796">
        <f>_xlfn.IFNA(VLOOKUP(D796+1,角色属性概况!I:J,2,FALSE),999)</f>
        <v>45</v>
      </c>
      <c r="N796" s="1" t="s">
        <v>249</v>
      </c>
      <c r="O796" s="1">
        <f>VLOOKUP(E796,角色属性概况!Q:R,2,FALSE)</f>
        <v>9900</v>
      </c>
      <c r="P796" s="1">
        <v>0</v>
      </c>
      <c r="Q796" s="1">
        <v>0</v>
      </c>
    </row>
    <row r="797" spans="2:17" x14ac:dyDescent="0.15">
      <c r="B797" s="8" t="str">
        <f>VLOOKUP(G797,角色!A:B,2,FALSE)</f>
        <v>尤尼丝</v>
      </c>
      <c r="C797" s="8" t="str">
        <f t="shared" si="86"/>
        <v>主动技能1</v>
      </c>
      <c r="D797" s="8">
        <f t="shared" si="88"/>
        <v>11</v>
      </c>
      <c r="E797" s="8">
        <f t="shared" si="89"/>
        <v>12</v>
      </c>
      <c r="F797" s="8">
        <f t="shared" si="90"/>
        <v>1</v>
      </c>
      <c r="G797" s="8">
        <f t="shared" si="87"/>
        <v>14</v>
      </c>
      <c r="H797" t="str">
        <f t="shared" si="91"/>
        <v>尤尼丝主动技能1等级11</v>
      </c>
      <c r="I797" t="str">
        <f t="shared" si="92"/>
        <v>尤尼丝主动技能1等级12</v>
      </c>
      <c r="J797" s="1">
        <v>791</v>
      </c>
      <c r="K797" s="1">
        <f>VLOOKUP(H797,主动技能!$A:$B,2,FALSE)</f>
        <v>10140111</v>
      </c>
      <c r="L797" s="1">
        <f>_xlfn.IFNA(VLOOKUP(I797,主动技能!$A:$B,2,FALSE),0)</f>
        <v>10140112</v>
      </c>
      <c r="M797">
        <f>_xlfn.IFNA(VLOOKUP(D797+1,角色属性概况!I:J,2,FALSE),999)</f>
        <v>50</v>
      </c>
      <c r="N797" s="1" t="s">
        <v>249</v>
      </c>
      <c r="O797" s="1">
        <f>VLOOKUP(E797,角色属性概况!Q:R,2,FALSE)</f>
        <v>14100</v>
      </c>
      <c r="P797" s="1">
        <v>0</v>
      </c>
      <c r="Q797" s="1">
        <v>0</v>
      </c>
    </row>
    <row r="798" spans="2:17" x14ac:dyDescent="0.15">
      <c r="B798" s="8" t="str">
        <f>VLOOKUP(G798,角色!A:B,2,FALSE)</f>
        <v>尤尼丝</v>
      </c>
      <c r="C798" s="8" t="str">
        <f t="shared" si="86"/>
        <v>主动技能1</v>
      </c>
      <c r="D798" s="8">
        <f t="shared" si="88"/>
        <v>12</v>
      </c>
      <c r="E798" s="8">
        <f t="shared" si="89"/>
        <v>13</v>
      </c>
      <c r="F798" s="8">
        <f t="shared" si="90"/>
        <v>1</v>
      </c>
      <c r="G798" s="8">
        <f t="shared" si="87"/>
        <v>14</v>
      </c>
      <c r="H798" t="str">
        <f t="shared" si="91"/>
        <v>尤尼丝主动技能1等级12</v>
      </c>
      <c r="I798" t="str">
        <f t="shared" si="92"/>
        <v>尤尼丝主动技能1等级13</v>
      </c>
      <c r="J798" s="1">
        <v>792</v>
      </c>
      <c r="K798" s="1">
        <f>VLOOKUP(H798,主动技能!$A:$B,2,FALSE)</f>
        <v>10140112</v>
      </c>
      <c r="L798" s="1">
        <f>_xlfn.IFNA(VLOOKUP(I798,主动技能!$A:$B,2,FALSE),0)</f>
        <v>10140113</v>
      </c>
      <c r="M798">
        <f>_xlfn.IFNA(VLOOKUP(D798+1,角色属性概况!I:J,2,FALSE),999)</f>
        <v>55</v>
      </c>
      <c r="N798" s="1" t="s">
        <v>249</v>
      </c>
      <c r="O798" s="1">
        <f>VLOOKUP(E798,角色属性概况!Q:R,2,FALSE)</f>
        <v>20000</v>
      </c>
      <c r="P798" s="1">
        <v>0</v>
      </c>
      <c r="Q798" s="1">
        <v>0</v>
      </c>
    </row>
    <row r="799" spans="2:17" x14ac:dyDescent="0.15">
      <c r="B799" s="8" t="str">
        <f>VLOOKUP(G799,角色!A:B,2,FALSE)</f>
        <v>尤尼丝</v>
      </c>
      <c r="C799" s="8" t="str">
        <f t="shared" si="86"/>
        <v>主动技能1</v>
      </c>
      <c r="D799" s="8">
        <f t="shared" si="88"/>
        <v>13</v>
      </c>
      <c r="E799" s="8">
        <f t="shared" si="89"/>
        <v>14</v>
      </c>
      <c r="F799" s="8">
        <f t="shared" si="90"/>
        <v>1</v>
      </c>
      <c r="G799" s="8">
        <f t="shared" si="87"/>
        <v>14</v>
      </c>
      <c r="H799" t="str">
        <f t="shared" si="91"/>
        <v>尤尼丝主动技能1等级13</v>
      </c>
      <c r="I799" t="str">
        <f t="shared" si="92"/>
        <v>尤尼丝主动技能1等级14</v>
      </c>
      <c r="J799" s="1">
        <v>793</v>
      </c>
      <c r="K799" s="1">
        <f>VLOOKUP(H799,主动技能!$A:$B,2,FALSE)</f>
        <v>10140113</v>
      </c>
      <c r="L799" s="1">
        <f>_xlfn.IFNA(VLOOKUP(I799,主动技能!$A:$B,2,FALSE),0)</f>
        <v>10140114</v>
      </c>
      <c r="M799">
        <f>_xlfn.IFNA(VLOOKUP(D799+1,角色属性概况!I:J,2,FALSE),999)</f>
        <v>60</v>
      </c>
      <c r="N799" s="1" t="s">
        <v>249</v>
      </c>
      <c r="O799" s="1">
        <f>VLOOKUP(E799,角色属性概况!Q:R,2,FALSE)</f>
        <v>28300</v>
      </c>
      <c r="P799" s="1">
        <v>0</v>
      </c>
      <c r="Q799" s="1">
        <v>0</v>
      </c>
    </row>
    <row r="800" spans="2:17" x14ac:dyDescent="0.15">
      <c r="B800" s="8" t="str">
        <f>VLOOKUP(G800,角色!A:B,2,FALSE)</f>
        <v>尤尼丝</v>
      </c>
      <c r="C800" s="8" t="str">
        <f t="shared" si="86"/>
        <v>主动技能1</v>
      </c>
      <c r="D800" s="8">
        <f t="shared" si="88"/>
        <v>14</v>
      </c>
      <c r="E800" s="8">
        <f t="shared" si="89"/>
        <v>15</v>
      </c>
      <c r="F800" s="8">
        <f t="shared" si="90"/>
        <v>1</v>
      </c>
      <c r="G800" s="8">
        <f t="shared" si="87"/>
        <v>14</v>
      </c>
      <c r="H800" t="str">
        <f t="shared" si="91"/>
        <v>尤尼丝主动技能1等级14</v>
      </c>
      <c r="I800" t="str">
        <f t="shared" si="92"/>
        <v>尤尼丝主动技能1等级15</v>
      </c>
      <c r="J800" s="1">
        <v>794</v>
      </c>
      <c r="K800" s="1">
        <f>VLOOKUP(H800,主动技能!$A:$B,2,FALSE)</f>
        <v>10140114</v>
      </c>
      <c r="L800" s="1">
        <f>_xlfn.IFNA(VLOOKUP(I800,主动技能!$A:$B,2,FALSE),0)</f>
        <v>10140115</v>
      </c>
      <c r="M800">
        <f>_xlfn.IFNA(VLOOKUP(D800+1,角色属性概况!I:J,2,FALSE),999)</f>
        <v>65</v>
      </c>
      <c r="N800" s="1" t="s">
        <v>249</v>
      </c>
      <c r="O800" s="1">
        <f>VLOOKUP(E800,角色属性概况!Q:R,2,FALSE)</f>
        <v>40100</v>
      </c>
      <c r="P800" s="1">
        <v>0</v>
      </c>
      <c r="Q800" s="1">
        <v>0</v>
      </c>
    </row>
    <row r="801" spans="2:17" x14ac:dyDescent="0.15">
      <c r="B801" s="8" t="str">
        <f>VLOOKUP(G801,角色!A:B,2,FALSE)</f>
        <v>尤尼丝</v>
      </c>
      <c r="C801" s="8" t="str">
        <f t="shared" si="86"/>
        <v>主动技能1</v>
      </c>
      <c r="D801" s="8">
        <f t="shared" si="88"/>
        <v>15</v>
      </c>
      <c r="E801" s="8">
        <f t="shared" si="89"/>
        <v>16</v>
      </c>
      <c r="F801" s="8">
        <f t="shared" si="90"/>
        <v>1</v>
      </c>
      <c r="G801" s="8">
        <f t="shared" si="87"/>
        <v>14</v>
      </c>
      <c r="H801" t="str">
        <f t="shared" si="91"/>
        <v>尤尼丝主动技能1等级15</v>
      </c>
      <c r="I801" t="str">
        <f t="shared" si="92"/>
        <v>尤尼丝主动技能1等级16</v>
      </c>
      <c r="J801" s="1">
        <v>795</v>
      </c>
      <c r="K801" s="1">
        <f>VLOOKUP(H801,主动技能!$A:$B,2,FALSE)</f>
        <v>10140115</v>
      </c>
      <c r="L801" s="1">
        <f>_xlfn.IFNA(VLOOKUP(I801,主动技能!$A:$B,2,FALSE),0)</f>
        <v>10140116</v>
      </c>
      <c r="M801">
        <f>_xlfn.IFNA(VLOOKUP(D801+1,角色属性概况!I:J,2,FALSE),999)</f>
        <v>70</v>
      </c>
      <c r="N801" s="1" t="s">
        <v>249</v>
      </c>
      <c r="O801" s="1">
        <f>VLOOKUP(E801,角色属性概况!Q:R,2,FALSE)</f>
        <v>56700</v>
      </c>
      <c r="P801" s="1">
        <v>0</v>
      </c>
      <c r="Q801" s="1">
        <v>0</v>
      </c>
    </row>
    <row r="802" spans="2:17" x14ac:dyDescent="0.15">
      <c r="B802" s="8" t="str">
        <f>VLOOKUP(G802,角色!A:B,2,FALSE)</f>
        <v>尤尼丝</v>
      </c>
      <c r="C802" s="8" t="str">
        <f t="shared" si="86"/>
        <v>主动技能1</v>
      </c>
      <c r="D802" s="8">
        <f t="shared" si="88"/>
        <v>16</v>
      </c>
      <c r="E802" s="8">
        <f t="shared" si="89"/>
        <v>17</v>
      </c>
      <c r="F802" s="8">
        <f t="shared" si="90"/>
        <v>1</v>
      </c>
      <c r="G802" s="8">
        <f t="shared" si="87"/>
        <v>14</v>
      </c>
      <c r="H802" t="str">
        <f t="shared" si="91"/>
        <v>尤尼丝主动技能1等级16</v>
      </c>
      <c r="I802" t="str">
        <f t="shared" si="92"/>
        <v>尤尼丝主动技能1等级17</v>
      </c>
      <c r="J802" s="1">
        <v>796</v>
      </c>
      <c r="K802" s="1">
        <f>VLOOKUP(H802,主动技能!$A:$B,2,FALSE)</f>
        <v>10140116</v>
      </c>
      <c r="L802" s="1">
        <f>_xlfn.IFNA(VLOOKUP(I802,主动技能!$A:$B,2,FALSE),0)</f>
        <v>10140117</v>
      </c>
      <c r="M802">
        <f>_xlfn.IFNA(VLOOKUP(D802+1,角色属性概况!I:J,2,FALSE),999)</f>
        <v>75</v>
      </c>
      <c r="N802" s="1" t="s">
        <v>249</v>
      </c>
      <c r="O802" s="1">
        <f>VLOOKUP(E802,角色属性概况!Q:R,2,FALSE)</f>
        <v>80400</v>
      </c>
      <c r="P802" s="1">
        <v>0</v>
      </c>
      <c r="Q802" s="1">
        <v>0</v>
      </c>
    </row>
    <row r="803" spans="2:17" x14ac:dyDescent="0.15">
      <c r="B803" s="8" t="str">
        <f>VLOOKUP(G803,角色!A:B,2,FALSE)</f>
        <v>尤尼丝</v>
      </c>
      <c r="C803" s="8" t="str">
        <f t="shared" si="86"/>
        <v>主动技能1</v>
      </c>
      <c r="D803" s="8">
        <f t="shared" si="88"/>
        <v>17</v>
      </c>
      <c r="E803" s="8">
        <f t="shared" si="89"/>
        <v>18</v>
      </c>
      <c r="F803" s="8">
        <f t="shared" si="90"/>
        <v>1</v>
      </c>
      <c r="G803" s="8">
        <f t="shared" si="87"/>
        <v>14</v>
      </c>
      <c r="H803" t="str">
        <f t="shared" si="91"/>
        <v>尤尼丝主动技能1等级17</v>
      </c>
      <c r="I803" t="str">
        <f t="shared" si="92"/>
        <v>尤尼丝主动技能1等级18</v>
      </c>
      <c r="J803" s="1">
        <v>797</v>
      </c>
      <c r="K803" s="1">
        <f>VLOOKUP(H803,主动技能!$A:$B,2,FALSE)</f>
        <v>10140117</v>
      </c>
      <c r="L803" s="1">
        <f>_xlfn.IFNA(VLOOKUP(I803,主动技能!$A:$B,2,FALSE),0)</f>
        <v>10140118</v>
      </c>
      <c r="M803">
        <f>_xlfn.IFNA(VLOOKUP(D803+1,角色属性概况!I:J,2,FALSE),999)</f>
        <v>80</v>
      </c>
      <c r="N803" s="1" t="s">
        <v>249</v>
      </c>
      <c r="O803" s="1">
        <f>VLOOKUP(E803,角色属性概况!Q:R,2,FALSE)</f>
        <v>113800</v>
      </c>
      <c r="P803" s="1">
        <v>0</v>
      </c>
      <c r="Q803" s="1">
        <v>0</v>
      </c>
    </row>
    <row r="804" spans="2:17" x14ac:dyDescent="0.15">
      <c r="B804" s="8" t="str">
        <f>VLOOKUP(G804,角色!A:B,2,FALSE)</f>
        <v>尤尼丝</v>
      </c>
      <c r="C804" s="8" t="str">
        <f t="shared" si="86"/>
        <v>主动技能1</v>
      </c>
      <c r="D804" s="8">
        <f t="shared" si="88"/>
        <v>18</v>
      </c>
      <c r="E804" s="8">
        <f t="shared" si="89"/>
        <v>19</v>
      </c>
      <c r="F804" s="8">
        <f t="shared" si="90"/>
        <v>1</v>
      </c>
      <c r="G804" s="8">
        <f t="shared" si="87"/>
        <v>14</v>
      </c>
      <c r="H804" t="str">
        <f t="shared" si="91"/>
        <v>尤尼丝主动技能1等级18</v>
      </c>
      <c r="I804" t="str">
        <f t="shared" si="92"/>
        <v>尤尼丝主动技能1等级19</v>
      </c>
      <c r="J804" s="1">
        <v>798</v>
      </c>
      <c r="K804" s="1">
        <f>VLOOKUP(H804,主动技能!$A:$B,2,FALSE)</f>
        <v>10140118</v>
      </c>
      <c r="L804" s="1">
        <f>_xlfn.IFNA(VLOOKUP(I804,主动技能!$A:$B,2,FALSE),0)</f>
        <v>10140119</v>
      </c>
      <c r="M804">
        <f>_xlfn.IFNA(VLOOKUP(D804+1,角色属性概况!I:J,2,FALSE),999)</f>
        <v>85</v>
      </c>
      <c r="N804" s="1" t="s">
        <v>249</v>
      </c>
      <c r="O804" s="1">
        <f>VLOOKUP(E804,角色属性概况!Q:R,2,FALSE)</f>
        <v>161100</v>
      </c>
      <c r="P804" s="1">
        <v>0</v>
      </c>
      <c r="Q804" s="1">
        <v>0</v>
      </c>
    </row>
    <row r="805" spans="2:17" x14ac:dyDescent="0.15">
      <c r="B805" s="8" t="str">
        <f>VLOOKUP(G805,角色!A:B,2,FALSE)</f>
        <v>尤尼丝</v>
      </c>
      <c r="C805" s="8" t="str">
        <f t="shared" si="86"/>
        <v>主动技能1</v>
      </c>
      <c r="D805" s="8">
        <f t="shared" si="88"/>
        <v>19</v>
      </c>
      <c r="E805" s="8">
        <f t="shared" si="89"/>
        <v>20</v>
      </c>
      <c r="F805" s="8">
        <f t="shared" si="90"/>
        <v>1</v>
      </c>
      <c r="G805" s="8">
        <f t="shared" si="87"/>
        <v>14</v>
      </c>
      <c r="H805" t="str">
        <f t="shared" si="91"/>
        <v>尤尼丝主动技能1等级19</v>
      </c>
      <c r="I805" t="str">
        <f t="shared" si="92"/>
        <v>尤尼丝主动技能1等级20</v>
      </c>
      <c r="J805" s="1">
        <v>799</v>
      </c>
      <c r="K805" s="1">
        <f>VLOOKUP(H805,主动技能!$A:$B,2,FALSE)</f>
        <v>10140119</v>
      </c>
      <c r="L805" s="1">
        <f>_xlfn.IFNA(VLOOKUP(I805,主动技能!$A:$B,2,FALSE),0)</f>
        <v>10140120</v>
      </c>
      <c r="M805">
        <f>_xlfn.IFNA(VLOOKUP(D805+1,角色属性概况!I:J,2,FALSE),999)</f>
        <v>90</v>
      </c>
      <c r="N805" s="1" t="s">
        <v>249</v>
      </c>
      <c r="O805" s="1">
        <f>VLOOKUP(E805,角色属性概况!Q:R,2,FALSE)</f>
        <v>228100</v>
      </c>
      <c r="P805" s="1">
        <v>0</v>
      </c>
      <c r="Q805" s="1">
        <v>0</v>
      </c>
    </row>
    <row r="806" spans="2:17" x14ac:dyDescent="0.15">
      <c r="B806" s="8" t="str">
        <f>VLOOKUP(G806,角色!A:B,2,FALSE)</f>
        <v>尤尼丝</v>
      </c>
      <c r="C806" s="8" t="str">
        <f t="shared" si="86"/>
        <v>主动技能1</v>
      </c>
      <c r="D806" s="8">
        <f t="shared" si="88"/>
        <v>20</v>
      </c>
      <c r="E806" s="8">
        <f t="shared" si="89"/>
        <v>21</v>
      </c>
      <c r="F806" s="8">
        <f t="shared" si="90"/>
        <v>1</v>
      </c>
      <c r="G806" s="8">
        <f t="shared" si="87"/>
        <v>14</v>
      </c>
      <c r="H806" t="str">
        <f t="shared" si="91"/>
        <v>尤尼丝主动技能1等级20</v>
      </c>
      <c r="I806" t="str">
        <f t="shared" si="92"/>
        <v>尤尼丝主动技能1等级21</v>
      </c>
      <c r="J806" s="1">
        <v>800</v>
      </c>
      <c r="K806" s="1">
        <f>VLOOKUP(H806,主动技能!$A:$B,2,FALSE)</f>
        <v>10140120</v>
      </c>
      <c r="L806" s="1">
        <f>_xlfn.IFNA(VLOOKUP(I806,主动技能!$A:$B,2,FALSE),0)</f>
        <v>0</v>
      </c>
      <c r="M806">
        <f>_xlfn.IFNA(VLOOKUP(D806+1,角色属性概况!I:J,2,FALSE),999)</f>
        <v>100</v>
      </c>
      <c r="N806" s="1" t="s">
        <v>249</v>
      </c>
      <c r="O806" s="1">
        <f>VLOOKUP(E806,角色属性概况!Q:R,2,FALSE)</f>
        <v>780200</v>
      </c>
      <c r="P806" s="1">
        <v>0</v>
      </c>
      <c r="Q806" s="1">
        <v>0</v>
      </c>
    </row>
    <row r="807" spans="2:17" x14ac:dyDescent="0.15">
      <c r="B807" s="8" t="str">
        <f>VLOOKUP(G807,角色!A:B,2,FALSE)</f>
        <v>尤尼丝</v>
      </c>
      <c r="C807" s="8" t="str">
        <f t="shared" si="86"/>
        <v>主动技能2</v>
      </c>
      <c r="D807" s="8">
        <f t="shared" si="88"/>
        <v>1</v>
      </c>
      <c r="E807" s="8">
        <f t="shared" si="89"/>
        <v>2</v>
      </c>
      <c r="F807" s="8">
        <f t="shared" si="90"/>
        <v>2</v>
      </c>
      <c r="G807" s="8">
        <f t="shared" si="87"/>
        <v>14</v>
      </c>
      <c r="H807" t="str">
        <f t="shared" si="91"/>
        <v>尤尼丝主动技能2等级1</v>
      </c>
      <c r="I807" t="str">
        <f t="shared" si="92"/>
        <v>尤尼丝主动技能2等级2</v>
      </c>
      <c r="J807" s="1">
        <v>801</v>
      </c>
      <c r="K807" s="1">
        <f>VLOOKUP(H807,主动技能!$A:$B,2,FALSE)</f>
        <v>10140201</v>
      </c>
      <c r="L807" s="1">
        <f>_xlfn.IFNA(VLOOKUP(I807,主动技能!$A:$B,2,FALSE),0)</f>
        <v>10140202</v>
      </c>
      <c r="M807">
        <f>_xlfn.IFNA(VLOOKUP(D807+1,角色属性概况!I:J,2,FALSE),999)</f>
        <v>2</v>
      </c>
      <c r="N807" s="1" t="s">
        <v>249</v>
      </c>
      <c r="O807" s="1">
        <f>VLOOKUP(E807,角色属性概况!Q:R,2,FALSE)</f>
        <v>500</v>
      </c>
      <c r="P807" s="1">
        <v>0</v>
      </c>
      <c r="Q807" s="1">
        <v>0</v>
      </c>
    </row>
    <row r="808" spans="2:17" x14ac:dyDescent="0.15">
      <c r="B808" s="8" t="str">
        <f>VLOOKUP(G808,角色!A:B,2,FALSE)</f>
        <v>尤尼丝</v>
      </c>
      <c r="C808" s="8" t="str">
        <f t="shared" si="86"/>
        <v>主动技能2</v>
      </c>
      <c r="D808" s="8">
        <f t="shared" si="88"/>
        <v>2</v>
      </c>
      <c r="E808" s="8">
        <f t="shared" si="89"/>
        <v>3</v>
      </c>
      <c r="F808" s="8">
        <f t="shared" si="90"/>
        <v>2</v>
      </c>
      <c r="G808" s="8">
        <f t="shared" si="87"/>
        <v>14</v>
      </c>
      <c r="H808" t="str">
        <f t="shared" si="91"/>
        <v>尤尼丝主动技能2等级2</v>
      </c>
      <c r="I808" t="str">
        <f t="shared" si="92"/>
        <v>尤尼丝主动技能2等级3</v>
      </c>
      <c r="J808" s="1">
        <v>802</v>
      </c>
      <c r="K808" s="1">
        <f>VLOOKUP(H808,主动技能!$A:$B,2,FALSE)</f>
        <v>10140202</v>
      </c>
      <c r="L808" s="1">
        <f>_xlfn.IFNA(VLOOKUP(I808,主动技能!$A:$B,2,FALSE),0)</f>
        <v>10140203</v>
      </c>
      <c r="M808">
        <f>_xlfn.IFNA(VLOOKUP(D808+1,角色属性概况!I:J,2,FALSE),999)</f>
        <v>5</v>
      </c>
      <c r="N808" s="1" t="s">
        <v>249</v>
      </c>
      <c r="O808" s="1">
        <f>VLOOKUP(E808,角色属性概况!Q:R,2,FALSE)</f>
        <v>600</v>
      </c>
      <c r="P808" s="1">
        <v>0</v>
      </c>
      <c r="Q808" s="1">
        <v>0</v>
      </c>
    </row>
    <row r="809" spans="2:17" x14ac:dyDescent="0.15">
      <c r="B809" s="8" t="str">
        <f>VLOOKUP(G809,角色!A:B,2,FALSE)</f>
        <v>尤尼丝</v>
      </c>
      <c r="C809" s="8" t="str">
        <f t="shared" si="86"/>
        <v>主动技能2</v>
      </c>
      <c r="D809" s="8">
        <f t="shared" si="88"/>
        <v>3</v>
      </c>
      <c r="E809" s="8">
        <f t="shared" si="89"/>
        <v>4</v>
      </c>
      <c r="F809" s="8">
        <f t="shared" si="90"/>
        <v>2</v>
      </c>
      <c r="G809" s="8">
        <f t="shared" si="87"/>
        <v>14</v>
      </c>
      <c r="H809" t="str">
        <f t="shared" si="91"/>
        <v>尤尼丝主动技能2等级3</v>
      </c>
      <c r="I809" t="str">
        <f t="shared" si="92"/>
        <v>尤尼丝主动技能2等级4</v>
      </c>
      <c r="J809" s="1">
        <v>803</v>
      </c>
      <c r="K809" s="1">
        <f>VLOOKUP(H809,主动技能!$A:$B,2,FALSE)</f>
        <v>10140203</v>
      </c>
      <c r="L809" s="1">
        <f>_xlfn.IFNA(VLOOKUP(I809,主动技能!$A:$B,2,FALSE),0)</f>
        <v>10140204</v>
      </c>
      <c r="M809">
        <f>_xlfn.IFNA(VLOOKUP(D809+1,角色属性概况!I:J,2,FALSE),999)</f>
        <v>10</v>
      </c>
      <c r="N809" s="1" t="s">
        <v>249</v>
      </c>
      <c r="O809" s="1">
        <f>VLOOKUP(E809,角色属性概况!Q:R,2,FALSE)</f>
        <v>800</v>
      </c>
      <c r="P809" s="1">
        <v>0</v>
      </c>
      <c r="Q809" s="1">
        <v>0</v>
      </c>
    </row>
    <row r="810" spans="2:17" x14ac:dyDescent="0.15">
      <c r="B810" s="8" t="str">
        <f>VLOOKUP(G810,角色!A:B,2,FALSE)</f>
        <v>尤尼丝</v>
      </c>
      <c r="C810" s="8" t="str">
        <f t="shared" si="86"/>
        <v>主动技能2</v>
      </c>
      <c r="D810" s="8">
        <f t="shared" si="88"/>
        <v>4</v>
      </c>
      <c r="E810" s="8">
        <f t="shared" si="89"/>
        <v>5</v>
      </c>
      <c r="F810" s="8">
        <f t="shared" si="90"/>
        <v>2</v>
      </c>
      <c r="G810" s="8">
        <f t="shared" si="87"/>
        <v>14</v>
      </c>
      <c r="H810" t="str">
        <f t="shared" si="91"/>
        <v>尤尼丝主动技能2等级4</v>
      </c>
      <c r="I810" t="str">
        <f t="shared" si="92"/>
        <v>尤尼丝主动技能2等级5</v>
      </c>
      <c r="J810" s="1">
        <v>804</v>
      </c>
      <c r="K810" s="1">
        <f>VLOOKUP(H810,主动技能!$A:$B,2,FALSE)</f>
        <v>10140204</v>
      </c>
      <c r="L810" s="1">
        <f>_xlfn.IFNA(VLOOKUP(I810,主动技能!$A:$B,2,FALSE),0)</f>
        <v>10140205</v>
      </c>
      <c r="M810">
        <f>_xlfn.IFNA(VLOOKUP(D810+1,角色属性概况!I:J,2,FALSE),999)</f>
        <v>15</v>
      </c>
      <c r="N810" s="1" t="s">
        <v>249</v>
      </c>
      <c r="O810" s="1">
        <f>VLOOKUP(E810,角色属性概况!Q:R,2,FALSE)</f>
        <v>1200</v>
      </c>
      <c r="P810" s="1">
        <v>0</v>
      </c>
      <c r="Q810" s="1">
        <v>0</v>
      </c>
    </row>
    <row r="811" spans="2:17" x14ac:dyDescent="0.15">
      <c r="B811" s="8" t="str">
        <f>VLOOKUP(G811,角色!A:B,2,FALSE)</f>
        <v>尤尼丝</v>
      </c>
      <c r="C811" s="8" t="str">
        <f t="shared" si="86"/>
        <v>主动技能2</v>
      </c>
      <c r="D811" s="8">
        <f t="shared" si="88"/>
        <v>5</v>
      </c>
      <c r="E811" s="8">
        <f t="shared" si="89"/>
        <v>6</v>
      </c>
      <c r="F811" s="8">
        <f t="shared" si="90"/>
        <v>2</v>
      </c>
      <c r="G811" s="8">
        <f t="shared" si="87"/>
        <v>14</v>
      </c>
      <c r="H811" t="str">
        <f t="shared" si="91"/>
        <v>尤尼丝主动技能2等级5</v>
      </c>
      <c r="I811" t="str">
        <f t="shared" si="92"/>
        <v>尤尼丝主动技能2等级6</v>
      </c>
      <c r="J811" s="1">
        <v>805</v>
      </c>
      <c r="K811" s="1">
        <f>VLOOKUP(H811,主动技能!$A:$B,2,FALSE)</f>
        <v>10140205</v>
      </c>
      <c r="L811" s="1">
        <f>_xlfn.IFNA(VLOOKUP(I811,主动技能!$A:$B,2,FALSE),0)</f>
        <v>10140206</v>
      </c>
      <c r="M811">
        <f>_xlfn.IFNA(VLOOKUP(D811+1,角色属性概况!I:J,2,FALSE),999)</f>
        <v>20</v>
      </c>
      <c r="N811" s="1" t="s">
        <v>249</v>
      </c>
      <c r="O811" s="1">
        <f>VLOOKUP(E811,角色属性概况!Q:R,2,FALSE)</f>
        <v>1700</v>
      </c>
      <c r="P811" s="1">
        <v>0</v>
      </c>
      <c r="Q811" s="1">
        <v>0</v>
      </c>
    </row>
    <row r="812" spans="2:17" x14ac:dyDescent="0.15">
      <c r="B812" s="8" t="str">
        <f>VLOOKUP(G812,角色!A:B,2,FALSE)</f>
        <v>尤尼丝</v>
      </c>
      <c r="C812" s="8" t="str">
        <f t="shared" si="86"/>
        <v>主动技能2</v>
      </c>
      <c r="D812" s="8">
        <f t="shared" si="88"/>
        <v>6</v>
      </c>
      <c r="E812" s="8">
        <f t="shared" si="89"/>
        <v>7</v>
      </c>
      <c r="F812" s="8">
        <f t="shared" si="90"/>
        <v>2</v>
      </c>
      <c r="G812" s="8">
        <f t="shared" si="87"/>
        <v>14</v>
      </c>
      <c r="H812" t="str">
        <f t="shared" si="91"/>
        <v>尤尼丝主动技能2等级6</v>
      </c>
      <c r="I812" t="str">
        <f t="shared" si="92"/>
        <v>尤尼丝主动技能2等级7</v>
      </c>
      <c r="J812" s="1">
        <v>806</v>
      </c>
      <c r="K812" s="1">
        <f>VLOOKUP(H812,主动技能!$A:$B,2,FALSE)</f>
        <v>10140206</v>
      </c>
      <c r="L812" s="1">
        <f>_xlfn.IFNA(VLOOKUP(I812,主动技能!$A:$B,2,FALSE),0)</f>
        <v>10140207</v>
      </c>
      <c r="M812">
        <f>_xlfn.IFNA(VLOOKUP(D812+1,角色属性概况!I:J,2,FALSE),999)</f>
        <v>25</v>
      </c>
      <c r="N812" s="1" t="s">
        <v>249</v>
      </c>
      <c r="O812" s="1">
        <f>VLOOKUP(E812,角色属性概况!Q:R,2,FALSE)</f>
        <v>2400</v>
      </c>
      <c r="P812" s="1">
        <v>0</v>
      </c>
      <c r="Q812" s="1">
        <v>0</v>
      </c>
    </row>
    <row r="813" spans="2:17" x14ac:dyDescent="0.15">
      <c r="B813" s="8" t="str">
        <f>VLOOKUP(G813,角色!A:B,2,FALSE)</f>
        <v>尤尼丝</v>
      </c>
      <c r="C813" s="8" t="str">
        <f t="shared" si="86"/>
        <v>主动技能2</v>
      </c>
      <c r="D813" s="8">
        <f t="shared" si="88"/>
        <v>7</v>
      </c>
      <c r="E813" s="8">
        <f t="shared" si="89"/>
        <v>8</v>
      </c>
      <c r="F813" s="8">
        <f t="shared" si="90"/>
        <v>2</v>
      </c>
      <c r="G813" s="8">
        <f t="shared" si="87"/>
        <v>14</v>
      </c>
      <c r="H813" t="str">
        <f t="shared" si="91"/>
        <v>尤尼丝主动技能2等级7</v>
      </c>
      <c r="I813" t="str">
        <f t="shared" si="92"/>
        <v>尤尼丝主动技能2等级8</v>
      </c>
      <c r="J813" s="1">
        <v>807</v>
      </c>
      <c r="K813" s="1">
        <f>VLOOKUP(H813,主动技能!$A:$B,2,FALSE)</f>
        <v>10140207</v>
      </c>
      <c r="L813" s="1">
        <f>_xlfn.IFNA(VLOOKUP(I813,主动技能!$A:$B,2,FALSE),0)</f>
        <v>10140208</v>
      </c>
      <c r="M813">
        <f>_xlfn.IFNA(VLOOKUP(D813+1,角色属性概况!I:J,2,FALSE),999)</f>
        <v>30</v>
      </c>
      <c r="N813" s="1" t="s">
        <v>249</v>
      </c>
      <c r="O813" s="1">
        <f>VLOOKUP(E813,角色属性概况!Q:R,2,FALSE)</f>
        <v>3500</v>
      </c>
      <c r="P813" s="1">
        <v>0</v>
      </c>
      <c r="Q813" s="1">
        <v>0</v>
      </c>
    </row>
    <row r="814" spans="2:17" x14ac:dyDescent="0.15">
      <c r="B814" s="8" t="str">
        <f>VLOOKUP(G814,角色!A:B,2,FALSE)</f>
        <v>尤尼丝</v>
      </c>
      <c r="C814" s="8" t="str">
        <f t="shared" si="86"/>
        <v>主动技能2</v>
      </c>
      <c r="D814" s="8">
        <f t="shared" si="88"/>
        <v>8</v>
      </c>
      <c r="E814" s="8">
        <f t="shared" si="89"/>
        <v>9</v>
      </c>
      <c r="F814" s="8">
        <f t="shared" si="90"/>
        <v>2</v>
      </c>
      <c r="G814" s="8">
        <f t="shared" si="87"/>
        <v>14</v>
      </c>
      <c r="H814" t="str">
        <f t="shared" si="91"/>
        <v>尤尼丝主动技能2等级8</v>
      </c>
      <c r="I814" t="str">
        <f t="shared" si="92"/>
        <v>尤尼丝主动技能2等级9</v>
      </c>
      <c r="J814" s="1">
        <v>808</v>
      </c>
      <c r="K814" s="1">
        <f>VLOOKUP(H814,主动技能!$A:$B,2,FALSE)</f>
        <v>10140208</v>
      </c>
      <c r="L814" s="1">
        <f>_xlfn.IFNA(VLOOKUP(I814,主动技能!$A:$B,2,FALSE),0)</f>
        <v>10140209</v>
      </c>
      <c r="M814">
        <f>_xlfn.IFNA(VLOOKUP(D814+1,角色属性概况!I:J,2,FALSE),999)</f>
        <v>35</v>
      </c>
      <c r="N814" s="1" t="s">
        <v>249</v>
      </c>
      <c r="O814" s="1">
        <f>VLOOKUP(E814,角色属性概况!Q:R,2,FALSE)</f>
        <v>4900</v>
      </c>
      <c r="P814" s="1">
        <v>0</v>
      </c>
      <c r="Q814" s="1">
        <v>0</v>
      </c>
    </row>
    <row r="815" spans="2:17" x14ac:dyDescent="0.15">
      <c r="B815" s="8" t="str">
        <f>VLOOKUP(G815,角色!A:B,2,FALSE)</f>
        <v>尤尼丝</v>
      </c>
      <c r="C815" s="8" t="str">
        <f t="shared" si="86"/>
        <v>主动技能2</v>
      </c>
      <c r="D815" s="8">
        <f t="shared" si="88"/>
        <v>9</v>
      </c>
      <c r="E815" s="8">
        <f t="shared" si="89"/>
        <v>10</v>
      </c>
      <c r="F815" s="8">
        <f t="shared" si="90"/>
        <v>2</v>
      </c>
      <c r="G815" s="8">
        <f t="shared" si="87"/>
        <v>14</v>
      </c>
      <c r="H815" t="str">
        <f t="shared" si="91"/>
        <v>尤尼丝主动技能2等级9</v>
      </c>
      <c r="I815" t="str">
        <f t="shared" si="92"/>
        <v>尤尼丝主动技能2等级10</v>
      </c>
      <c r="J815" s="1">
        <v>809</v>
      </c>
      <c r="K815" s="1">
        <f>VLOOKUP(H815,主动技能!$A:$B,2,FALSE)</f>
        <v>10140209</v>
      </c>
      <c r="L815" s="1">
        <f>_xlfn.IFNA(VLOOKUP(I815,主动技能!$A:$B,2,FALSE),0)</f>
        <v>10140210</v>
      </c>
      <c r="M815">
        <f>_xlfn.IFNA(VLOOKUP(D815+1,角色属性概况!I:J,2,FALSE),999)</f>
        <v>40</v>
      </c>
      <c r="N815" s="1" t="s">
        <v>249</v>
      </c>
      <c r="O815" s="1">
        <f>VLOOKUP(E815,角色属性概况!Q:R,2,FALSE)</f>
        <v>7000</v>
      </c>
      <c r="P815" s="1">
        <v>0</v>
      </c>
      <c r="Q815" s="1">
        <v>0</v>
      </c>
    </row>
    <row r="816" spans="2:17" x14ac:dyDescent="0.15">
      <c r="B816" s="8" t="str">
        <f>VLOOKUP(G816,角色!A:B,2,FALSE)</f>
        <v>尤尼丝</v>
      </c>
      <c r="C816" s="8" t="str">
        <f t="shared" si="86"/>
        <v>主动技能2</v>
      </c>
      <c r="D816" s="8">
        <f t="shared" si="88"/>
        <v>10</v>
      </c>
      <c r="E816" s="8">
        <f t="shared" si="89"/>
        <v>11</v>
      </c>
      <c r="F816" s="8">
        <f t="shared" si="90"/>
        <v>2</v>
      </c>
      <c r="G816" s="8">
        <f t="shared" si="87"/>
        <v>14</v>
      </c>
      <c r="H816" t="str">
        <f t="shared" si="91"/>
        <v>尤尼丝主动技能2等级10</v>
      </c>
      <c r="I816" t="str">
        <f t="shared" si="92"/>
        <v>尤尼丝主动技能2等级11</v>
      </c>
      <c r="J816" s="1">
        <v>810</v>
      </c>
      <c r="K816" s="1">
        <f>VLOOKUP(H816,主动技能!$A:$B,2,FALSE)</f>
        <v>10140210</v>
      </c>
      <c r="L816" s="1">
        <f>_xlfn.IFNA(VLOOKUP(I816,主动技能!$A:$B,2,FALSE),0)</f>
        <v>10140211</v>
      </c>
      <c r="M816">
        <f>_xlfn.IFNA(VLOOKUP(D816+1,角色属性概况!I:J,2,FALSE),999)</f>
        <v>45</v>
      </c>
      <c r="N816" s="1" t="s">
        <v>249</v>
      </c>
      <c r="O816" s="1">
        <f>VLOOKUP(E816,角色属性概况!Q:R,2,FALSE)</f>
        <v>9900</v>
      </c>
      <c r="P816" s="1">
        <v>0</v>
      </c>
      <c r="Q816" s="1">
        <v>0</v>
      </c>
    </row>
    <row r="817" spans="2:17" x14ac:dyDescent="0.15">
      <c r="B817" s="8" t="str">
        <f>VLOOKUP(G817,角色!A:B,2,FALSE)</f>
        <v>尤尼丝</v>
      </c>
      <c r="C817" s="8" t="str">
        <f t="shared" si="86"/>
        <v>主动技能2</v>
      </c>
      <c r="D817" s="8">
        <f t="shared" si="88"/>
        <v>11</v>
      </c>
      <c r="E817" s="8">
        <f t="shared" si="89"/>
        <v>12</v>
      </c>
      <c r="F817" s="8">
        <f t="shared" si="90"/>
        <v>2</v>
      </c>
      <c r="G817" s="8">
        <f t="shared" si="87"/>
        <v>14</v>
      </c>
      <c r="H817" t="str">
        <f t="shared" si="91"/>
        <v>尤尼丝主动技能2等级11</v>
      </c>
      <c r="I817" t="str">
        <f t="shared" si="92"/>
        <v>尤尼丝主动技能2等级12</v>
      </c>
      <c r="J817" s="1">
        <v>811</v>
      </c>
      <c r="K817" s="1">
        <f>VLOOKUP(H817,主动技能!$A:$B,2,FALSE)</f>
        <v>10140211</v>
      </c>
      <c r="L817" s="1">
        <f>_xlfn.IFNA(VLOOKUP(I817,主动技能!$A:$B,2,FALSE),0)</f>
        <v>10140212</v>
      </c>
      <c r="M817">
        <f>_xlfn.IFNA(VLOOKUP(D817+1,角色属性概况!I:J,2,FALSE),999)</f>
        <v>50</v>
      </c>
      <c r="N817" s="1" t="s">
        <v>249</v>
      </c>
      <c r="O817" s="1">
        <f>VLOOKUP(E817,角色属性概况!Q:R,2,FALSE)</f>
        <v>14100</v>
      </c>
      <c r="P817" s="1">
        <v>0</v>
      </c>
      <c r="Q817" s="1">
        <v>0</v>
      </c>
    </row>
    <row r="818" spans="2:17" x14ac:dyDescent="0.15">
      <c r="B818" s="8" t="str">
        <f>VLOOKUP(G818,角色!A:B,2,FALSE)</f>
        <v>尤尼丝</v>
      </c>
      <c r="C818" s="8" t="str">
        <f t="shared" si="86"/>
        <v>主动技能2</v>
      </c>
      <c r="D818" s="8">
        <f t="shared" si="88"/>
        <v>12</v>
      </c>
      <c r="E818" s="8">
        <f t="shared" si="89"/>
        <v>13</v>
      </c>
      <c r="F818" s="8">
        <f t="shared" si="90"/>
        <v>2</v>
      </c>
      <c r="G818" s="8">
        <f t="shared" si="87"/>
        <v>14</v>
      </c>
      <c r="H818" t="str">
        <f t="shared" si="91"/>
        <v>尤尼丝主动技能2等级12</v>
      </c>
      <c r="I818" t="str">
        <f t="shared" si="92"/>
        <v>尤尼丝主动技能2等级13</v>
      </c>
      <c r="J818" s="1">
        <v>812</v>
      </c>
      <c r="K818" s="1">
        <f>VLOOKUP(H818,主动技能!$A:$B,2,FALSE)</f>
        <v>10140212</v>
      </c>
      <c r="L818" s="1">
        <f>_xlfn.IFNA(VLOOKUP(I818,主动技能!$A:$B,2,FALSE),0)</f>
        <v>10140213</v>
      </c>
      <c r="M818">
        <f>_xlfn.IFNA(VLOOKUP(D818+1,角色属性概况!I:J,2,FALSE),999)</f>
        <v>55</v>
      </c>
      <c r="N818" s="1" t="s">
        <v>249</v>
      </c>
      <c r="O818" s="1">
        <f>VLOOKUP(E818,角色属性概况!Q:R,2,FALSE)</f>
        <v>20000</v>
      </c>
      <c r="P818" s="1">
        <v>0</v>
      </c>
      <c r="Q818" s="1">
        <v>0</v>
      </c>
    </row>
    <row r="819" spans="2:17" x14ac:dyDescent="0.15">
      <c r="B819" s="8" t="str">
        <f>VLOOKUP(G819,角色!A:B,2,FALSE)</f>
        <v>尤尼丝</v>
      </c>
      <c r="C819" s="8" t="str">
        <f t="shared" si="86"/>
        <v>主动技能2</v>
      </c>
      <c r="D819" s="8">
        <f t="shared" si="88"/>
        <v>13</v>
      </c>
      <c r="E819" s="8">
        <f t="shared" si="89"/>
        <v>14</v>
      </c>
      <c r="F819" s="8">
        <f t="shared" si="90"/>
        <v>2</v>
      </c>
      <c r="G819" s="8">
        <f t="shared" si="87"/>
        <v>14</v>
      </c>
      <c r="H819" t="str">
        <f t="shared" si="91"/>
        <v>尤尼丝主动技能2等级13</v>
      </c>
      <c r="I819" t="str">
        <f t="shared" si="92"/>
        <v>尤尼丝主动技能2等级14</v>
      </c>
      <c r="J819" s="1">
        <v>813</v>
      </c>
      <c r="K819" s="1">
        <f>VLOOKUP(H819,主动技能!$A:$B,2,FALSE)</f>
        <v>10140213</v>
      </c>
      <c r="L819" s="1">
        <f>_xlfn.IFNA(VLOOKUP(I819,主动技能!$A:$B,2,FALSE),0)</f>
        <v>10140214</v>
      </c>
      <c r="M819">
        <f>_xlfn.IFNA(VLOOKUP(D819+1,角色属性概况!I:J,2,FALSE),999)</f>
        <v>60</v>
      </c>
      <c r="N819" s="1" t="s">
        <v>249</v>
      </c>
      <c r="O819" s="1">
        <f>VLOOKUP(E819,角色属性概况!Q:R,2,FALSE)</f>
        <v>28300</v>
      </c>
      <c r="P819" s="1">
        <v>0</v>
      </c>
      <c r="Q819" s="1">
        <v>0</v>
      </c>
    </row>
    <row r="820" spans="2:17" x14ac:dyDescent="0.15">
      <c r="B820" s="8" t="str">
        <f>VLOOKUP(G820,角色!A:B,2,FALSE)</f>
        <v>尤尼丝</v>
      </c>
      <c r="C820" s="8" t="str">
        <f t="shared" si="86"/>
        <v>主动技能2</v>
      </c>
      <c r="D820" s="8">
        <f t="shared" si="88"/>
        <v>14</v>
      </c>
      <c r="E820" s="8">
        <f t="shared" si="89"/>
        <v>15</v>
      </c>
      <c r="F820" s="8">
        <f t="shared" si="90"/>
        <v>2</v>
      </c>
      <c r="G820" s="8">
        <f t="shared" si="87"/>
        <v>14</v>
      </c>
      <c r="H820" t="str">
        <f t="shared" si="91"/>
        <v>尤尼丝主动技能2等级14</v>
      </c>
      <c r="I820" t="str">
        <f t="shared" si="92"/>
        <v>尤尼丝主动技能2等级15</v>
      </c>
      <c r="J820" s="1">
        <v>814</v>
      </c>
      <c r="K820" s="1">
        <f>VLOOKUP(H820,主动技能!$A:$B,2,FALSE)</f>
        <v>10140214</v>
      </c>
      <c r="L820" s="1">
        <f>_xlfn.IFNA(VLOOKUP(I820,主动技能!$A:$B,2,FALSE),0)</f>
        <v>10140215</v>
      </c>
      <c r="M820">
        <f>_xlfn.IFNA(VLOOKUP(D820+1,角色属性概况!I:J,2,FALSE),999)</f>
        <v>65</v>
      </c>
      <c r="N820" s="1" t="s">
        <v>249</v>
      </c>
      <c r="O820" s="1">
        <f>VLOOKUP(E820,角色属性概况!Q:R,2,FALSE)</f>
        <v>40100</v>
      </c>
      <c r="P820" s="1">
        <v>0</v>
      </c>
      <c r="Q820" s="1">
        <v>0</v>
      </c>
    </row>
    <row r="821" spans="2:17" x14ac:dyDescent="0.15">
      <c r="B821" s="8" t="str">
        <f>VLOOKUP(G821,角色!A:B,2,FALSE)</f>
        <v>尤尼丝</v>
      </c>
      <c r="C821" s="8" t="str">
        <f t="shared" si="86"/>
        <v>主动技能2</v>
      </c>
      <c r="D821" s="8">
        <f t="shared" si="88"/>
        <v>15</v>
      </c>
      <c r="E821" s="8">
        <f t="shared" si="89"/>
        <v>16</v>
      </c>
      <c r="F821" s="8">
        <f t="shared" si="90"/>
        <v>2</v>
      </c>
      <c r="G821" s="8">
        <f t="shared" si="87"/>
        <v>14</v>
      </c>
      <c r="H821" t="str">
        <f t="shared" si="91"/>
        <v>尤尼丝主动技能2等级15</v>
      </c>
      <c r="I821" t="str">
        <f t="shared" si="92"/>
        <v>尤尼丝主动技能2等级16</v>
      </c>
      <c r="J821" s="1">
        <v>815</v>
      </c>
      <c r="K821" s="1">
        <f>VLOOKUP(H821,主动技能!$A:$B,2,FALSE)</f>
        <v>10140215</v>
      </c>
      <c r="L821" s="1">
        <f>_xlfn.IFNA(VLOOKUP(I821,主动技能!$A:$B,2,FALSE),0)</f>
        <v>10140216</v>
      </c>
      <c r="M821">
        <f>_xlfn.IFNA(VLOOKUP(D821+1,角色属性概况!I:J,2,FALSE),999)</f>
        <v>70</v>
      </c>
      <c r="N821" s="1" t="s">
        <v>249</v>
      </c>
      <c r="O821" s="1">
        <f>VLOOKUP(E821,角色属性概况!Q:R,2,FALSE)</f>
        <v>56700</v>
      </c>
      <c r="P821" s="1">
        <v>0</v>
      </c>
      <c r="Q821" s="1">
        <v>0</v>
      </c>
    </row>
    <row r="822" spans="2:17" x14ac:dyDescent="0.15">
      <c r="B822" s="8" t="str">
        <f>VLOOKUP(G822,角色!A:B,2,FALSE)</f>
        <v>尤尼丝</v>
      </c>
      <c r="C822" s="8" t="str">
        <f t="shared" si="86"/>
        <v>主动技能2</v>
      </c>
      <c r="D822" s="8">
        <f t="shared" si="88"/>
        <v>16</v>
      </c>
      <c r="E822" s="8">
        <f t="shared" si="89"/>
        <v>17</v>
      </c>
      <c r="F822" s="8">
        <f t="shared" si="90"/>
        <v>2</v>
      </c>
      <c r="G822" s="8">
        <f t="shared" si="87"/>
        <v>14</v>
      </c>
      <c r="H822" t="str">
        <f t="shared" si="91"/>
        <v>尤尼丝主动技能2等级16</v>
      </c>
      <c r="I822" t="str">
        <f t="shared" si="92"/>
        <v>尤尼丝主动技能2等级17</v>
      </c>
      <c r="J822" s="1">
        <v>816</v>
      </c>
      <c r="K822" s="1">
        <f>VLOOKUP(H822,主动技能!$A:$B,2,FALSE)</f>
        <v>10140216</v>
      </c>
      <c r="L822" s="1">
        <f>_xlfn.IFNA(VLOOKUP(I822,主动技能!$A:$B,2,FALSE),0)</f>
        <v>10140217</v>
      </c>
      <c r="M822">
        <f>_xlfn.IFNA(VLOOKUP(D822+1,角色属性概况!I:J,2,FALSE),999)</f>
        <v>75</v>
      </c>
      <c r="N822" s="1" t="s">
        <v>249</v>
      </c>
      <c r="O822" s="1">
        <f>VLOOKUP(E822,角色属性概况!Q:R,2,FALSE)</f>
        <v>80400</v>
      </c>
      <c r="P822" s="1">
        <v>0</v>
      </c>
      <c r="Q822" s="1">
        <v>0</v>
      </c>
    </row>
    <row r="823" spans="2:17" x14ac:dyDescent="0.15">
      <c r="B823" s="8" t="str">
        <f>VLOOKUP(G823,角色!A:B,2,FALSE)</f>
        <v>尤尼丝</v>
      </c>
      <c r="C823" s="8" t="str">
        <f t="shared" si="86"/>
        <v>主动技能2</v>
      </c>
      <c r="D823" s="8">
        <f t="shared" si="88"/>
        <v>17</v>
      </c>
      <c r="E823" s="8">
        <f t="shared" si="89"/>
        <v>18</v>
      </c>
      <c r="F823" s="8">
        <f t="shared" si="90"/>
        <v>2</v>
      </c>
      <c r="G823" s="8">
        <f t="shared" si="87"/>
        <v>14</v>
      </c>
      <c r="H823" t="str">
        <f t="shared" si="91"/>
        <v>尤尼丝主动技能2等级17</v>
      </c>
      <c r="I823" t="str">
        <f t="shared" si="92"/>
        <v>尤尼丝主动技能2等级18</v>
      </c>
      <c r="J823" s="1">
        <v>817</v>
      </c>
      <c r="K823" s="1">
        <f>VLOOKUP(H823,主动技能!$A:$B,2,FALSE)</f>
        <v>10140217</v>
      </c>
      <c r="L823" s="1">
        <f>_xlfn.IFNA(VLOOKUP(I823,主动技能!$A:$B,2,FALSE),0)</f>
        <v>10140218</v>
      </c>
      <c r="M823">
        <f>_xlfn.IFNA(VLOOKUP(D823+1,角色属性概况!I:J,2,FALSE),999)</f>
        <v>80</v>
      </c>
      <c r="N823" s="1" t="s">
        <v>249</v>
      </c>
      <c r="O823" s="1">
        <f>VLOOKUP(E823,角色属性概况!Q:R,2,FALSE)</f>
        <v>113800</v>
      </c>
      <c r="P823" s="1">
        <v>0</v>
      </c>
      <c r="Q823" s="1">
        <v>0</v>
      </c>
    </row>
    <row r="824" spans="2:17" x14ac:dyDescent="0.15">
      <c r="B824" s="8" t="str">
        <f>VLOOKUP(G824,角色!A:B,2,FALSE)</f>
        <v>尤尼丝</v>
      </c>
      <c r="C824" s="8" t="str">
        <f t="shared" si="86"/>
        <v>主动技能2</v>
      </c>
      <c r="D824" s="8">
        <f t="shared" si="88"/>
        <v>18</v>
      </c>
      <c r="E824" s="8">
        <f t="shared" si="89"/>
        <v>19</v>
      </c>
      <c r="F824" s="8">
        <f t="shared" si="90"/>
        <v>2</v>
      </c>
      <c r="G824" s="8">
        <f t="shared" si="87"/>
        <v>14</v>
      </c>
      <c r="H824" t="str">
        <f t="shared" si="91"/>
        <v>尤尼丝主动技能2等级18</v>
      </c>
      <c r="I824" t="str">
        <f t="shared" si="92"/>
        <v>尤尼丝主动技能2等级19</v>
      </c>
      <c r="J824" s="1">
        <v>818</v>
      </c>
      <c r="K824" s="1">
        <f>VLOOKUP(H824,主动技能!$A:$B,2,FALSE)</f>
        <v>10140218</v>
      </c>
      <c r="L824" s="1">
        <f>_xlfn.IFNA(VLOOKUP(I824,主动技能!$A:$B,2,FALSE),0)</f>
        <v>10140219</v>
      </c>
      <c r="M824">
        <f>_xlfn.IFNA(VLOOKUP(D824+1,角色属性概况!I:J,2,FALSE),999)</f>
        <v>85</v>
      </c>
      <c r="N824" s="1" t="s">
        <v>249</v>
      </c>
      <c r="O824" s="1">
        <f>VLOOKUP(E824,角色属性概况!Q:R,2,FALSE)</f>
        <v>161100</v>
      </c>
      <c r="P824" s="1">
        <v>0</v>
      </c>
      <c r="Q824" s="1">
        <v>0</v>
      </c>
    </row>
    <row r="825" spans="2:17" x14ac:dyDescent="0.15">
      <c r="B825" s="8" t="str">
        <f>VLOOKUP(G825,角色!A:B,2,FALSE)</f>
        <v>尤尼丝</v>
      </c>
      <c r="C825" s="8" t="str">
        <f t="shared" si="86"/>
        <v>主动技能2</v>
      </c>
      <c r="D825" s="8">
        <f t="shared" si="88"/>
        <v>19</v>
      </c>
      <c r="E825" s="8">
        <f t="shared" si="89"/>
        <v>20</v>
      </c>
      <c r="F825" s="8">
        <f t="shared" si="90"/>
        <v>2</v>
      </c>
      <c r="G825" s="8">
        <f t="shared" si="87"/>
        <v>14</v>
      </c>
      <c r="H825" t="str">
        <f t="shared" si="91"/>
        <v>尤尼丝主动技能2等级19</v>
      </c>
      <c r="I825" t="str">
        <f t="shared" si="92"/>
        <v>尤尼丝主动技能2等级20</v>
      </c>
      <c r="J825" s="1">
        <v>819</v>
      </c>
      <c r="K825" s="1">
        <f>VLOOKUP(H825,主动技能!$A:$B,2,FALSE)</f>
        <v>10140219</v>
      </c>
      <c r="L825" s="1">
        <f>_xlfn.IFNA(VLOOKUP(I825,主动技能!$A:$B,2,FALSE),0)</f>
        <v>10140220</v>
      </c>
      <c r="M825">
        <f>_xlfn.IFNA(VLOOKUP(D825+1,角色属性概况!I:J,2,FALSE),999)</f>
        <v>90</v>
      </c>
      <c r="N825" s="1" t="s">
        <v>249</v>
      </c>
      <c r="O825" s="1">
        <f>VLOOKUP(E825,角色属性概况!Q:R,2,FALSE)</f>
        <v>228100</v>
      </c>
      <c r="P825" s="1">
        <v>0</v>
      </c>
      <c r="Q825" s="1">
        <v>0</v>
      </c>
    </row>
    <row r="826" spans="2:17" x14ac:dyDescent="0.15">
      <c r="B826" s="8" t="str">
        <f>VLOOKUP(G826,角色!A:B,2,FALSE)</f>
        <v>尤尼丝</v>
      </c>
      <c r="C826" s="8" t="str">
        <f t="shared" si="86"/>
        <v>主动技能2</v>
      </c>
      <c r="D826" s="8">
        <f t="shared" si="88"/>
        <v>20</v>
      </c>
      <c r="E826" s="8">
        <f t="shared" si="89"/>
        <v>21</v>
      </c>
      <c r="F826" s="8">
        <f t="shared" si="90"/>
        <v>2</v>
      </c>
      <c r="G826" s="8">
        <f t="shared" si="87"/>
        <v>14</v>
      </c>
      <c r="H826" t="str">
        <f t="shared" si="91"/>
        <v>尤尼丝主动技能2等级20</v>
      </c>
      <c r="I826" t="str">
        <f t="shared" si="92"/>
        <v>尤尼丝主动技能2等级21</v>
      </c>
      <c r="J826" s="1">
        <v>820</v>
      </c>
      <c r="K826" s="1">
        <f>VLOOKUP(H826,主动技能!$A:$B,2,FALSE)</f>
        <v>10140220</v>
      </c>
      <c r="L826" s="1">
        <f>_xlfn.IFNA(VLOOKUP(I826,主动技能!$A:$B,2,FALSE),0)</f>
        <v>0</v>
      </c>
      <c r="M826">
        <f>_xlfn.IFNA(VLOOKUP(D826+1,角色属性概况!I:J,2,FALSE),999)</f>
        <v>100</v>
      </c>
      <c r="N826" s="1" t="s">
        <v>249</v>
      </c>
      <c r="O826" s="1">
        <f>VLOOKUP(E826,角色属性概况!Q:R,2,FALSE)</f>
        <v>780200</v>
      </c>
      <c r="P826" s="1">
        <v>0</v>
      </c>
      <c r="Q826" s="1">
        <v>0</v>
      </c>
    </row>
    <row r="827" spans="2:17" x14ac:dyDescent="0.15">
      <c r="B827" s="8" t="str">
        <f>VLOOKUP(G827,角色!A:B,2,FALSE)</f>
        <v>尤尼丝</v>
      </c>
      <c r="C827" s="8" t="str">
        <f t="shared" si="86"/>
        <v>主动技能3</v>
      </c>
      <c r="D827" s="8">
        <f t="shared" si="88"/>
        <v>1</v>
      </c>
      <c r="E827" s="8">
        <f t="shared" si="89"/>
        <v>2</v>
      </c>
      <c r="F827" s="8">
        <f t="shared" si="90"/>
        <v>3</v>
      </c>
      <c r="G827" s="8">
        <f t="shared" si="87"/>
        <v>14</v>
      </c>
      <c r="H827" t="str">
        <f t="shared" si="91"/>
        <v>尤尼丝主动技能3等级1</v>
      </c>
      <c r="I827" t="str">
        <f t="shared" si="92"/>
        <v>尤尼丝主动技能3等级2</v>
      </c>
      <c r="J827" s="1">
        <v>821</v>
      </c>
      <c r="K827" s="1">
        <f>VLOOKUP(H827,主动技能!$A:$B,2,FALSE)</f>
        <v>10140301</v>
      </c>
      <c r="L827" s="1">
        <f>_xlfn.IFNA(VLOOKUP(I827,主动技能!$A:$B,2,FALSE),0)</f>
        <v>10140302</v>
      </c>
      <c r="M827">
        <f>_xlfn.IFNA(VLOOKUP(D827+1,角色属性概况!I:J,2,FALSE),999)</f>
        <v>2</v>
      </c>
      <c r="N827" s="1" t="s">
        <v>249</v>
      </c>
      <c r="O827" s="1">
        <f>VLOOKUP(E827,角色属性概况!Q:R,2,FALSE)</f>
        <v>500</v>
      </c>
      <c r="P827" s="1">
        <v>0</v>
      </c>
      <c r="Q827" s="1">
        <v>0</v>
      </c>
    </row>
    <row r="828" spans="2:17" x14ac:dyDescent="0.15">
      <c r="B828" s="8" t="str">
        <f>VLOOKUP(G828,角色!A:B,2,FALSE)</f>
        <v>尤尼丝</v>
      </c>
      <c r="C828" s="8" t="str">
        <f t="shared" si="86"/>
        <v>主动技能3</v>
      </c>
      <c r="D828" s="8">
        <f t="shared" si="88"/>
        <v>2</v>
      </c>
      <c r="E828" s="8">
        <f t="shared" si="89"/>
        <v>3</v>
      </c>
      <c r="F828" s="8">
        <f t="shared" si="90"/>
        <v>3</v>
      </c>
      <c r="G828" s="8">
        <f t="shared" si="87"/>
        <v>14</v>
      </c>
      <c r="H828" t="str">
        <f t="shared" si="91"/>
        <v>尤尼丝主动技能3等级2</v>
      </c>
      <c r="I828" t="str">
        <f t="shared" si="92"/>
        <v>尤尼丝主动技能3等级3</v>
      </c>
      <c r="J828" s="1">
        <v>822</v>
      </c>
      <c r="K828" s="1">
        <f>VLOOKUP(H828,主动技能!$A:$B,2,FALSE)</f>
        <v>10140302</v>
      </c>
      <c r="L828" s="1">
        <f>_xlfn.IFNA(VLOOKUP(I828,主动技能!$A:$B,2,FALSE),0)</f>
        <v>10140303</v>
      </c>
      <c r="M828">
        <f>_xlfn.IFNA(VLOOKUP(D828+1,角色属性概况!I:J,2,FALSE),999)</f>
        <v>5</v>
      </c>
      <c r="N828" s="1" t="s">
        <v>249</v>
      </c>
      <c r="O828" s="1">
        <f>VLOOKUP(E828,角色属性概况!Q:R,2,FALSE)</f>
        <v>600</v>
      </c>
      <c r="P828" s="1">
        <v>0</v>
      </c>
      <c r="Q828" s="1">
        <v>0</v>
      </c>
    </row>
    <row r="829" spans="2:17" x14ac:dyDescent="0.15">
      <c r="B829" s="8" t="str">
        <f>VLOOKUP(G829,角色!A:B,2,FALSE)</f>
        <v>尤尼丝</v>
      </c>
      <c r="C829" s="8" t="str">
        <f t="shared" si="86"/>
        <v>主动技能3</v>
      </c>
      <c r="D829" s="8">
        <f t="shared" si="88"/>
        <v>3</v>
      </c>
      <c r="E829" s="8">
        <f t="shared" si="89"/>
        <v>4</v>
      </c>
      <c r="F829" s="8">
        <f t="shared" si="90"/>
        <v>3</v>
      </c>
      <c r="G829" s="8">
        <f t="shared" si="87"/>
        <v>14</v>
      </c>
      <c r="H829" t="str">
        <f t="shared" si="91"/>
        <v>尤尼丝主动技能3等级3</v>
      </c>
      <c r="I829" t="str">
        <f t="shared" si="92"/>
        <v>尤尼丝主动技能3等级4</v>
      </c>
      <c r="J829" s="1">
        <v>823</v>
      </c>
      <c r="K829" s="1">
        <f>VLOOKUP(H829,主动技能!$A:$B,2,FALSE)</f>
        <v>10140303</v>
      </c>
      <c r="L829" s="1">
        <f>_xlfn.IFNA(VLOOKUP(I829,主动技能!$A:$B,2,FALSE),0)</f>
        <v>10140304</v>
      </c>
      <c r="M829">
        <f>_xlfn.IFNA(VLOOKUP(D829+1,角色属性概况!I:J,2,FALSE),999)</f>
        <v>10</v>
      </c>
      <c r="N829" s="1" t="s">
        <v>249</v>
      </c>
      <c r="O829" s="1">
        <f>VLOOKUP(E829,角色属性概况!Q:R,2,FALSE)</f>
        <v>800</v>
      </c>
      <c r="P829" s="1">
        <v>0</v>
      </c>
      <c r="Q829" s="1">
        <v>0</v>
      </c>
    </row>
    <row r="830" spans="2:17" x14ac:dyDescent="0.15">
      <c r="B830" s="8" t="str">
        <f>VLOOKUP(G830,角色!A:B,2,FALSE)</f>
        <v>尤尼丝</v>
      </c>
      <c r="C830" s="8" t="str">
        <f t="shared" si="86"/>
        <v>主动技能3</v>
      </c>
      <c r="D830" s="8">
        <f t="shared" si="88"/>
        <v>4</v>
      </c>
      <c r="E830" s="8">
        <f t="shared" si="89"/>
        <v>5</v>
      </c>
      <c r="F830" s="8">
        <f t="shared" si="90"/>
        <v>3</v>
      </c>
      <c r="G830" s="8">
        <f t="shared" si="87"/>
        <v>14</v>
      </c>
      <c r="H830" t="str">
        <f t="shared" si="91"/>
        <v>尤尼丝主动技能3等级4</v>
      </c>
      <c r="I830" t="str">
        <f t="shared" si="92"/>
        <v>尤尼丝主动技能3等级5</v>
      </c>
      <c r="J830" s="1">
        <v>824</v>
      </c>
      <c r="K830" s="1">
        <f>VLOOKUP(H830,主动技能!$A:$B,2,FALSE)</f>
        <v>10140304</v>
      </c>
      <c r="L830" s="1">
        <f>_xlfn.IFNA(VLOOKUP(I830,主动技能!$A:$B,2,FALSE),0)</f>
        <v>10140305</v>
      </c>
      <c r="M830">
        <f>_xlfn.IFNA(VLOOKUP(D830+1,角色属性概况!I:J,2,FALSE),999)</f>
        <v>15</v>
      </c>
      <c r="N830" s="1" t="s">
        <v>249</v>
      </c>
      <c r="O830" s="1">
        <f>VLOOKUP(E830,角色属性概况!Q:R,2,FALSE)</f>
        <v>1200</v>
      </c>
      <c r="P830" s="1">
        <v>0</v>
      </c>
      <c r="Q830" s="1">
        <v>0</v>
      </c>
    </row>
    <row r="831" spans="2:17" x14ac:dyDescent="0.15">
      <c r="B831" s="8" t="str">
        <f>VLOOKUP(G831,角色!A:B,2,FALSE)</f>
        <v>尤尼丝</v>
      </c>
      <c r="C831" s="8" t="str">
        <f t="shared" si="86"/>
        <v>主动技能3</v>
      </c>
      <c r="D831" s="8">
        <f t="shared" si="88"/>
        <v>5</v>
      </c>
      <c r="E831" s="8">
        <f t="shared" si="89"/>
        <v>6</v>
      </c>
      <c r="F831" s="8">
        <f t="shared" si="90"/>
        <v>3</v>
      </c>
      <c r="G831" s="8">
        <f t="shared" si="87"/>
        <v>14</v>
      </c>
      <c r="H831" t="str">
        <f t="shared" si="91"/>
        <v>尤尼丝主动技能3等级5</v>
      </c>
      <c r="I831" t="str">
        <f t="shared" si="92"/>
        <v>尤尼丝主动技能3等级6</v>
      </c>
      <c r="J831" s="1">
        <v>825</v>
      </c>
      <c r="K831" s="1">
        <f>VLOOKUP(H831,主动技能!$A:$B,2,FALSE)</f>
        <v>10140305</v>
      </c>
      <c r="L831" s="1">
        <f>_xlfn.IFNA(VLOOKUP(I831,主动技能!$A:$B,2,FALSE),0)</f>
        <v>10140306</v>
      </c>
      <c r="M831">
        <f>_xlfn.IFNA(VLOOKUP(D831+1,角色属性概况!I:J,2,FALSE),999)</f>
        <v>20</v>
      </c>
      <c r="N831" s="1" t="s">
        <v>249</v>
      </c>
      <c r="O831" s="1">
        <f>VLOOKUP(E831,角色属性概况!Q:R,2,FALSE)</f>
        <v>1700</v>
      </c>
      <c r="P831" s="1">
        <v>0</v>
      </c>
      <c r="Q831" s="1">
        <v>0</v>
      </c>
    </row>
    <row r="832" spans="2:17" x14ac:dyDescent="0.15">
      <c r="B832" s="8" t="str">
        <f>VLOOKUP(G832,角色!A:B,2,FALSE)</f>
        <v>尤尼丝</v>
      </c>
      <c r="C832" s="8" t="str">
        <f t="shared" si="86"/>
        <v>主动技能3</v>
      </c>
      <c r="D832" s="8">
        <f t="shared" si="88"/>
        <v>6</v>
      </c>
      <c r="E832" s="8">
        <f t="shared" si="89"/>
        <v>7</v>
      </c>
      <c r="F832" s="8">
        <f t="shared" si="90"/>
        <v>3</v>
      </c>
      <c r="G832" s="8">
        <f t="shared" si="87"/>
        <v>14</v>
      </c>
      <c r="H832" t="str">
        <f t="shared" si="91"/>
        <v>尤尼丝主动技能3等级6</v>
      </c>
      <c r="I832" t="str">
        <f t="shared" si="92"/>
        <v>尤尼丝主动技能3等级7</v>
      </c>
      <c r="J832" s="1">
        <v>826</v>
      </c>
      <c r="K832" s="1">
        <f>VLOOKUP(H832,主动技能!$A:$B,2,FALSE)</f>
        <v>10140306</v>
      </c>
      <c r="L832" s="1">
        <f>_xlfn.IFNA(VLOOKUP(I832,主动技能!$A:$B,2,FALSE),0)</f>
        <v>10140307</v>
      </c>
      <c r="M832">
        <f>_xlfn.IFNA(VLOOKUP(D832+1,角色属性概况!I:J,2,FALSE),999)</f>
        <v>25</v>
      </c>
      <c r="N832" s="1" t="s">
        <v>249</v>
      </c>
      <c r="O832" s="1">
        <f>VLOOKUP(E832,角色属性概况!Q:R,2,FALSE)</f>
        <v>2400</v>
      </c>
      <c r="P832" s="1">
        <v>0</v>
      </c>
      <c r="Q832" s="1">
        <v>0</v>
      </c>
    </row>
    <row r="833" spans="2:17" x14ac:dyDescent="0.15">
      <c r="B833" s="8" t="str">
        <f>VLOOKUP(G833,角色!A:B,2,FALSE)</f>
        <v>尤尼丝</v>
      </c>
      <c r="C833" s="8" t="str">
        <f t="shared" si="86"/>
        <v>主动技能3</v>
      </c>
      <c r="D833" s="8">
        <f t="shared" si="88"/>
        <v>7</v>
      </c>
      <c r="E833" s="8">
        <f t="shared" si="89"/>
        <v>8</v>
      </c>
      <c r="F833" s="8">
        <f t="shared" si="90"/>
        <v>3</v>
      </c>
      <c r="G833" s="8">
        <f t="shared" si="87"/>
        <v>14</v>
      </c>
      <c r="H833" t="str">
        <f t="shared" si="91"/>
        <v>尤尼丝主动技能3等级7</v>
      </c>
      <c r="I833" t="str">
        <f t="shared" si="92"/>
        <v>尤尼丝主动技能3等级8</v>
      </c>
      <c r="J833" s="1">
        <v>827</v>
      </c>
      <c r="K833" s="1">
        <f>VLOOKUP(H833,主动技能!$A:$B,2,FALSE)</f>
        <v>10140307</v>
      </c>
      <c r="L833" s="1">
        <f>_xlfn.IFNA(VLOOKUP(I833,主动技能!$A:$B,2,FALSE),0)</f>
        <v>10140308</v>
      </c>
      <c r="M833">
        <f>_xlfn.IFNA(VLOOKUP(D833+1,角色属性概况!I:J,2,FALSE),999)</f>
        <v>30</v>
      </c>
      <c r="N833" s="1" t="s">
        <v>249</v>
      </c>
      <c r="O833" s="1">
        <f>VLOOKUP(E833,角色属性概况!Q:R,2,FALSE)</f>
        <v>3500</v>
      </c>
      <c r="P833" s="1">
        <v>0</v>
      </c>
      <c r="Q833" s="1">
        <v>0</v>
      </c>
    </row>
    <row r="834" spans="2:17" x14ac:dyDescent="0.15">
      <c r="B834" s="8" t="str">
        <f>VLOOKUP(G834,角色!A:B,2,FALSE)</f>
        <v>尤尼丝</v>
      </c>
      <c r="C834" s="8" t="str">
        <f t="shared" si="86"/>
        <v>主动技能3</v>
      </c>
      <c r="D834" s="8">
        <f t="shared" si="88"/>
        <v>8</v>
      </c>
      <c r="E834" s="8">
        <f t="shared" si="89"/>
        <v>9</v>
      </c>
      <c r="F834" s="8">
        <f t="shared" si="90"/>
        <v>3</v>
      </c>
      <c r="G834" s="8">
        <f t="shared" si="87"/>
        <v>14</v>
      </c>
      <c r="H834" t="str">
        <f t="shared" si="91"/>
        <v>尤尼丝主动技能3等级8</v>
      </c>
      <c r="I834" t="str">
        <f t="shared" si="92"/>
        <v>尤尼丝主动技能3等级9</v>
      </c>
      <c r="J834" s="1">
        <v>828</v>
      </c>
      <c r="K834" s="1">
        <f>VLOOKUP(H834,主动技能!$A:$B,2,FALSE)</f>
        <v>10140308</v>
      </c>
      <c r="L834" s="1">
        <f>_xlfn.IFNA(VLOOKUP(I834,主动技能!$A:$B,2,FALSE),0)</f>
        <v>10140309</v>
      </c>
      <c r="M834">
        <f>_xlfn.IFNA(VLOOKUP(D834+1,角色属性概况!I:J,2,FALSE),999)</f>
        <v>35</v>
      </c>
      <c r="N834" s="1" t="s">
        <v>249</v>
      </c>
      <c r="O834" s="1">
        <f>VLOOKUP(E834,角色属性概况!Q:R,2,FALSE)</f>
        <v>4900</v>
      </c>
      <c r="P834" s="1">
        <v>0</v>
      </c>
      <c r="Q834" s="1">
        <v>0</v>
      </c>
    </row>
    <row r="835" spans="2:17" x14ac:dyDescent="0.15">
      <c r="B835" s="8" t="str">
        <f>VLOOKUP(G835,角色!A:B,2,FALSE)</f>
        <v>尤尼丝</v>
      </c>
      <c r="C835" s="8" t="str">
        <f t="shared" si="86"/>
        <v>主动技能3</v>
      </c>
      <c r="D835" s="8">
        <f t="shared" si="88"/>
        <v>9</v>
      </c>
      <c r="E835" s="8">
        <f t="shared" si="89"/>
        <v>10</v>
      </c>
      <c r="F835" s="8">
        <f t="shared" si="90"/>
        <v>3</v>
      </c>
      <c r="G835" s="8">
        <f t="shared" si="87"/>
        <v>14</v>
      </c>
      <c r="H835" t="str">
        <f t="shared" si="91"/>
        <v>尤尼丝主动技能3等级9</v>
      </c>
      <c r="I835" t="str">
        <f t="shared" si="92"/>
        <v>尤尼丝主动技能3等级10</v>
      </c>
      <c r="J835" s="1">
        <v>829</v>
      </c>
      <c r="K835" s="1">
        <f>VLOOKUP(H835,主动技能!$A:$B,2,FALSE)</f>
        <v>10140309</v>
      </c>
      <c r="L835" s="1">
        <f>_xlfn.IFNA(VLOOKUP(I835,主动技能!$A:$B,2,FALSE),0)</f>
        <v>10140310</v>
      </c>
      <c r="M835">
        <f>_xlfn.IFNA(VLOOKUP(D835+1,角色属性概况!I:J,2,FALSE),999)</f>
        <v>40</v>
      </c>
      <c r="N835" s="1" t="s">
        <v>249</v>
      </c>
      <c r="O835" s="1">
        <f>VLOOKUP(E835,角色属性概况!Q:R,2,FALSE)</f>
        <v>7000</v>
      </c>
      <c r="P835" s="1">
        <v>0</v>
      </c>
      <c r="Q835" s="1">
        <v>0</v>
      </c>
    </row>
    <row r="836" spans="2:17" x14ac:dyDescent="0.15">
      <c r="B836" s="8" t="str">
        <f>VLOOKUP(G836,角色!A:B,2,FALSE)</f>
        <v>尤尼丝</v>
      </c>
      <c r="C836" s="8" t="str">
        <f t="shared" si="86"/>
        <v>主动技能3</v>
      </c>
      <c r="D836" s="8">
        <f t="shared" si="88"/>
        <v>10</v>
      </c>
      <c r="E836" s="8">
        <f t="shared" si="89"/>
        <v>11</v>
      </c>
      <c r="F836" s="8">
        <f t="shared" si="90"/>
        <v>3</v>
      </c>
      <c r="G836" s="8">
        <f t="shared" si="87"/>
        <v>14</v>
      </c>
      <c r="H836" t="str">
        <f t="shared" si="91"/>
        <v>尤尼丝主动技能3等级10</v>
      </c>
      <c r="I836" t="str">
        <f t="shared" si="92"/>
        <v>尤尼丝主动技能3等级11</v>
      </c>
      <c r="J836" s="1">
        <v>830</v>
      </c>
      <c r="K836" s="1">
        <f>VLOOKUP(H836,主动技能!$A:$B,2,FALSE)</f>
        <v>10140310</v>
      </c>
      <c r="L836" s="1">
        <f>_xlfn.IFNA(VLOOKUP(I836,主动技能!$A:$B,2,FALSE),0)</f>
        <v>10140311</v>
      </c>
      <c r="M836">
        <f>_xlfn.IFNA(VLOOKUP(D836+1,角色属性概况!I:J,2,FALSE),999)</f>
        <v>45</v>
      </c>
      <c r="N836" s="1" t="s">
        <v>249</v>
      </c>
      <c r="O836" s="1">
        <f>VLOOKUP(E836,角色属性概况!Q:R,2,FALSE)</f>
        <v>9900</v>
      </c>
      <c r="P836" s="1">
        <v>0</v>
      </c>
      <c r="Q836" s="1">
        <v>0</v>
      </c>
    </row>
    <row r="837" spans="2:17" x14ac:dyDescent="0.15">
      <c r="B837" s="8" t="str">
        <f>VLOOKUP(G837,角色!A:B,2,FALSE)</f>
        <v>尤尼丝</v>
      </c>
      <c r="C837" s="8" t="str">
        <f t="shared" si="86"/>
        <v>主动技能3</v>
      </c>
      <c r="D837" s="8">
        <f t="shared" si="88"/>
        <v>11</v>
      </c>
      <c r="E837" s="8">
        <f t="shared" si="89"/>
        <v>12</v>
      </c>
      <c r="F837" s="8">
        <f t="shared" si="90"/>
        <v>3</v>
      </c>
      <c r="G837" s="8">
        <f t="shared" si="87"/>
        <v>14</v>
      </c>
      <c r="H837" t="str">
        <f t="shared" si="91"/>
        <v>尤尼丝主动技能3等级11</v>
      </c>
      <c r="I837" t="str">
        <f t="shared" si="92"/>
        <v>尤尼丝主动技能3等级12</v>
      </c>
      <c r="J837" s="1">
        <v>831</v>
      </c>
      <c r="K837" s="1">
        <f>VLOOKUP(H837,主动技能!$A:$B,2,FALSE)</f>
        <v>10140311</v>
      </c>
      <c r="L837" s="1">
        <f>_xlfn.IFNA(VLOOKUP(I837,主动技能!$A:$B,2,FALSE),0)</f>
        <v>10140312</v>
      </c>
      <c r="M837">
        <f>_xlfn.IFNA(VLOOKUP(D837+1,角色属性概况!I:J,2,FALSE),999)</f>
        <v>50</v>
      </c>
      <c r="N837" s="1" t="s">
        <v>249</v>
      </c>
      <c r="O837" s="1">
        <f>VLOOKUP(E837,角色属性概况!Q:R,2,FALSE)</f>
        <v>14100</v>
      </c>
      <c r="P837" s="1">
        <v>0</v>
      </c>
      <c r="Q837" s="1">
        <v>0</v>
      </c>
    </row>
    <row r="838" spans="2:17" x14ac:dyDescent="0.15">
      <c r="B838" s="8" t="str">
        <f>VLOOKUP(G838,角色!A:B,2,FALSE)</f>
        <v>尤尼丝</v>
      </c>
      <c r="C838" s="8" t="str">
        <f t="shared" si="86"/>
        <v>主动技能3</v>
      </c>
      <c r="D838" s="8">
        <f t="shared" si="88"/>
        <v>12</v>
      </c>
      <c r="E838" s="8">
        <f t="shared" si="89"/>
        <v>13</v>
      </c>
      <c r="F838" s="8">
        <f t="shared" si="90"/>
        <v>3</v>
      </c>
      <c r="G838" s="8">
        <f t="shared" si="87"/>
        <v>14</v>
      </c>
      <c r="H838" t="str">
        <f t="shared" si="91"/>
        <v>尤尼丝主动技能3等级12</v>
      </c>
      <c r="I838" t="str">
        <f t="shared" si="92"/>
        <v>尤尼丝主动技能3等级13</v>
      </c>
      <c r="J838" s="1">
        <v>832</v>
      </c>
      <c r="K838" s="1">
        <f>VLOOKUP(H838,主动技能!$A:$B,2,FALSE)</f>
        <v>10140312</v>
      </c>
      <c r="L838" s="1">
        <f>_xlfn.IFNA(VLOOKUP(I838,主动技能!$A:$B,2,FALSE),0)</f>
        <v>10140313</v>
      </c>
      <c r="M838">
        <f>_xlfn.IFNA(VLOOKUP(D838+1,角色属性概况!I:J,2,FALSE),999)</f>
        <v>55</v>
      </c>
      <c r="N838" s="1" t="s">
        <v>249</v>
      </c>
      <c r="O838" s="1">
        <f>VLOOKUP(E838,角色属性概况!Q:R,2,FALSE)</f>
        <v>20000</v>
      </c>
      <c r="P838" s="1">
        <v>0</v>
      </c>
      <c r="Q838" s="1">
        <v>0</v>
      </c>
    </row>
    <row r="839" spans="2:17" x14ac:dyDescent="0.15">
      <c r="B839" s="8" t="str">
        <f>VLOOKUP(G839,角色!A:B,2,FALSE)</f>
        <v>尤尼丝</v>
      </c>
      <c r="C839" s="8" t="str">
        <f t="shared" si="86"/>
        <v>主动技能3</v>
      </c>
      <c r="D839" s="8">
        <f t="shared" si="88"/>
        <v>13</v>
      </c>
      <c r="E839" s="8">
        <f t="shared" si="89"/>
        <v>14</v>
      </c>
      <c r="F839" s="8">
        <f t="shared" si="90"/>
        <v>3</v>
      </c>
      <c r="G839" s="8">
        <f t="shared" si="87"/>
        <v>14</v>
      </c>
      <c r="H839" t="str">
        <f t="shared" si="91"/>
        <v>尤尼丝主动技能3等级13</v>
      </c>
      <c r="I839" t="str">
        <f t="shared" si="92"/>
        <v>尤尼丝主动技能3等级14</v>
      </c>
      <c r="J839" s="1">
        <v>833</v>
      </c>
      <c r="K839" s="1">
        <f>VLOOKUP(H839,主动技能!$A:$B,2,FALSE)</f>
        <v>10140313</v>
      </c>
      <c r="L839" s="1">
        <f>_xlfn.IFNA(VLOOKUP(I839,主动技能!$A:$B,2,FALSE),0)</f>
        <v>10140314</v>
      </c>
      <c r="M839">
        <f>_xlfn.IFNA(VLOOKUP(D839+1,角色属性概况!I:J,2,FALSE),999)</f>
        <v>60</v>
      </c>
      <c r="N839" s="1" t="s">
        <v>249</v>
      </c>
      <c r="O839" s="1">
        <f>VLOOKUP(E839,角色属性概况!Q:R,2,FALSE)</f>
        <v>28300</v>
      </c>
      <c r="P839" s="1">
        <v>0</v>
      </c>
      <c r="Q839" s="1">
        <v>0</v>
      </c>
    </row>
    <row r="840" spans="2:17" x14ac:dyDescent="0.15">
      <c r="B840" s="8" t="str">
        <f>VLOOKUP(G840,角色!A:B,2,FALSE)</f>
        <v>尤尼丝</v>
      </c>
      <c r="C840" s="8" t="str">
        <f t="shared" ref="C840:C903" si="93">C$4&amp;F840</f>
        <v>主动技能3</v>
      </c>
      <c r="D840" s="8">
        <f t="shared" si="88"/>
        <v>14</v>
      </c>
      <c r="E840" s="8">
        <f t="shared" si="89"/>
        <v>15</v>
      </c>
      <c r="F840" s="8">
        <f t="shared" si="90"/>
        <v>3</v>
      </c>
      <c r="G840" s="8">
        <f t="shared" ref="G840:G903" si="94">IF((F840=1)*(D840=1),G839+1,G839)</f>
        <v>14</v>
      </c>
      <c r="H840" t="str">
        <f t="shared" si="91"/>
        <v>尤尼丝主动技能3等级14</v>
      </c>
      <c r="I840" t="str">
        <f t="shared" si="92"/>
        <v>尤尼丝主动技能3等级15</v>
      </c>
      <c r="J840" s="1">
        <v>834</v>
      </c>
      <c r="K840" s="1">
        <f>VLOOKUP(H840,主动技能!$A:$B,2,FALSE)</f>
        <v>10140314</v>
      </c>
      <c r="L840" s="1">
        <f>_xlfn.IFNA(VLOOKUP(I840,主动技能!$A:$B,2,FALSE),0)</f>
        <v>10140315</v>
      </c>
      <c r="M840">
        <f>_xlfn.IFNA(VLOOKUP(D840+1,角色属性概况!I:J,2,FALSE),999)</f>
        <v>65</v>
      </c>
      <c r="N840" s="1" t="s">
        <v>249</v>
      </c>
      <c r="O840" s="1">
        <f>VLOOKUP(E840,角色属性概况!Q:R,2,FALSE)</f>
        <v>40100</v>
      </c>
      <c r="P840" s="1">
        <v>0</v>
      </c>
      <c r="Q840" s="1">
        <v>0</v>
      </c>
    </row>
    <row r="841" spans="2:17" x14ac:dyDescent="0.15">
      <c r="B841" s="8" t="str">
        <f>VLOOKUP(G841,角色!A:B,2,FALSE)</f>
        <v>尤尼丝</v>
      </c>
      <c r="C841" s="8" t="str">
        <f t="shared" si="93"/>
        <v>主动技能3</v>
      </c>
      <c r="D841" s="8">
        <f t="shared" ref="D841:D904" si="95">IF(D840=D$5,1,D840+1)</f>
        <v>15</v>
      </c>
      <c r="E841" s="8">
        <f t="shared" ref="E841:E904" si="96">IF(E840=E$5,2,E840+1)</f>
        <v>16</v>
      </c>
      <c r="F841" s="8">
        <f t="shared" ref="F841:F904" si="97">IF(D841=1,IF(F840=$F$5,1,F840+1),F840)</f>
        <v>3</v>
      </c>
      <c r="G841" s="8">
        <f t="shared" si="94"/>
        <v>14</v>
      </c>
      <c r="H841" t="str">
        <f t="shared" si="91"/>
        <v>尤尼丝主动技能3等级15</v>
      </c>
      <c r="I841" t="str">
        <f t="shared" si="92"/>
        <v>尤尼丝主动技能3等级16</v>
      </c>
      <c r="J841" s="1">
        <v>835</v>
      </c>
      <c r="K841" s="1">
        <f>VLOOKUP(H841,主动技能!$A:$B,2,FALSE)</f>
        <v>10140315</v>
      </c>
      <c r="L841" s="1">
        <f>_xlfn.IFNA(VLOOKUP(I841,主动技能!$A:$B,2,FALSE),0)</f>
        <v>10140316</v>
      </c>
      <c r="M841">
        <f>_xlfn.IFNA(VLOOKUP(D841+1,角色属性概况!I:J,2,FALSE),999)</f>
        <v>70</v>
      </c>
      <c r="N841" s="1" t="s">
        <v>249</v>
      </c>
      <c r="O841" s="1">
        <f>VLOOKUP(E841,角色属性概况!Q:R,2,FALSE)</f>
        <v>56700</v>
      </c>
      <c r="P841" s="1">
        <v>0</v>
      </c>
      <c r="Q841" s="1">
        <v>0</v>
      </c>
    </row>
    <row r="842" spans="2:17" x14ac:dyDescent="0.15">
      <c r="B842" s="8" t="str">
        <f>VLOOKUP(G842,角色!A:B,2,FALSE)</f>
        <v>尤尼丝</v>
      </c>
      <c r="C842" s="8" t="str">
        <f t="shared" si="93"/>
        <v>主动技能3</v>
      </c>
      <c r="D842" s="8">
        <f t="shared" si="95"/>
        <v>16</v>
      </c>
      <c r="E842" s="8">
        <f t="shared" si="96"/>
        <v>17</v>
      </c>
      <c r="F842" s="8">
        <f t="shared" si="97"/>
        <v>3</v>
      </c>
      <c r="G842" s="8">
        <f t="shared" si="94"/>
        <v>14</v>
      </c>
      <c r="H842" t="str">
        <f t="shared" si="91"/>
        <v>尤尼丝主动技能3等级16</v>
      </c>
      <c r="I842" t="str">
        <f t="shared" si="92"/>
        <v>尤尼丝主动技能3等级17</v>
      </c>
      <c r="J842" s="1">
        <v>836</v>
      </c>
      <c r="K842" s="1">
        <f>VLOOKUP(H842,主动技能!$A:$B,2,FALSE)</f>
        <v>10140316</v>
      </c>
      <c r="L842" s="1">
        <f>_xlfn.IFNA(VLOOKUP(I842,主动技能!$A:$B,2,FALSE),0)</f>
        <v>10140317</v>
      </c>
      <c r="M842">
        <f>_xlfn.IFNA(VLOOKUP(D842+1,角色属性概况!I:J,2,FALSE),999)</f>
        <v>75</v>
      </c>
      <c r="N842" s="1" t="s">
        <v>249</v>
      </c>
      <c r="O842" s="1">
        <f>VLOOKUP(E842,角色属性概况!Q:R,2,FALSE)</f>
        <v>80400</v>
      </c>
      <c r="P842" s="1">
        <v>0</v>
      </c>
      <c r="Q842" s="1">
        <v>0</v>
      </c>
    </row>
    <row r="843" spans="2:17" x14ac:dyDescent="0.15">
      <c r="B843" s="8" t="str">
        <f>VLOOKUP(G843,角色!A:B,2,FALSE)</f>
        <v>尤尼丝</v>
      </c>
      <c r="C843" s="8" t="str">
        <f t="shared" si="93"/>
        <v>主动技能3</v>
      </c>
      <c r="D843" s="8">
        <f t="shared" si="95"/>
        <v>17</v>
      </c>
      <c r="E843" s="8">
        <f t="shared" si="96"/>
        <v>18</v>
      </c>
      <c r="F843" s="8">
        <f t="shared" si="97"/>
        <v>3</v>
      </c>
      <c r="G843" s="8">
        <f t="shared" si="94"/>
        <v>14</v>
      </c>
      <c r="H843" t="str">
        <f t="shared" si="91"/>
        <v>尤尼丝主动技能3等级17</v>
      </c>
      <c r="I843" t="str">
        <f t="shared" si="92"/>
        <v>尤尼丝主动技能3等级18</v>
      </c>
      <c r="J843" s="1">
        <v>837</v>
      </c>
      <c r="K843" s="1">
        <f>VLOOKUP(H843,主动技能!$A:$B,2,FALSE)</f>
        <v>10140317</v>
      </c>
      <c r="L843" s="1">
        <f>_xlfn.IFNA(VLOOKUP(I843,主动技能!$A:$B,2,FALSE),0)</f>
        <v>10140318</v>
      </c>
      <c r="M843">
        <f>_xlfn.IFNA(VLOOKUP(D843+1,角色属性概况!I:J,2,FALSE),999)</f>
        <v>80</v>
      </c>
      <c r="N843" s="1" t="s">
        <v>249</v>
      </c>
      <c r="O843" s="1">
        <f>VLOOKUP(E843,角色属性概况!Q:R,2,FALSE)</f>
        <v>113800</v>
      </c>
      <c r="P843" s="1">
        <v>0</v>
      </c>
      <c r="Q843" s="1">
        <v>0</v>
      </c>
    </row>
    <row r="844" spans="2:17" x14ac:dyDescent="0.15">
      <c r="B844" s="8" t="str">
        <f>VLOOKUP(G844,角色!A:B,2,FALSE)</f>
        <v>尤尼丝</v>
      </c>
      <c r="C844" s="8" t="str">
        <f t="shared" si="93"/>
        <v>主动技能3</v>
      </c>
      <c r="D844" s="8">
        <f t="shared" si="95"/>
        <v>18</v>
      </c>
      <c r="E844" s="8">
        <f t="shared" si="96"/>
        <v>19</v>
      </c>
      <c r="F844" s="8">
        <f t="shared" si="97"/>
        <v>3</v>
      </c>
      <c r="G844" s="8">
        <f t="shared" si="94"/>
        <v>14</v>
      </c>
      <c r="H844" t="str">
        <f t="shared" si="91"/>
        <v>尤尼丝主动技能3等级18</v>
      </c>
      <c r="I844" t="str">
        <f t="shared" si="92"/>
        <v>尤尼丝主动技能3等级19</v>
      </c>
      <c r="J844" s="1">
        <v>838</v>
      </c>
      <c r="K844" s="1">
        <f>VLOOKUP(H844,主动技能!$A:$B,2,FALSE)</f>
        <v>10140318</v>
      </c>
      <c r="L844" s="1">
        <f>_xlfn.IFNA(VLOOKUP(I844,主动技能!$A:$B,2,FALSE),0)</f>
        <v>10140319</v>
      </c>
      <c r="M844">
        <f>_xlfn.IFNA(VLOOKUP(D844+1,角色属性概况!I:J,2,FALSE),999)</f>
        <v>85</v>
      </c>
      <c r="N844" s="1" t="s">
        <v>249</v>
      </c>
      <c r="O844" s="1">
        <f>VLOOKUP(E844,角色属性概况!Q:R,2,FALSE)</f>
        <v>161100</v>
      </c>
      <c r="P844" s="1">
        <v>0</v>
      </c>
      <c r="Q844" s="1">
        <v>0</v>
      </c>
    </row>
    <row r="845" spans="2:17" x14ac:dyDescent="0.15">
      <c r="B845" s="8" t="str">
        <f>VLOOKUP(G845,角色!A:B,2,FALSE)</f>
        <v>尤尼丝</v>
      </c>
      <c r="C845" s="8" t="str">
        <f t="shared" si="93"/>
        <v>主动技能3</v>
      </c>
      <c r="D845" s="8">
        <f t="shared" si="95"/>
        <v>19</v>
      </c>
      <c r="E845" s="8">
        <f t="shared" si="96"/>
        <v>20</v>
      </c>
      <c r="F845" s="8">
        <f t="shared" si="97"/>
        <v>3</v>
      </c>
      <c r="G845" s="8">
        <f t="shared" si="94"/>
        <v>14</v>
      </c>
      <c r="H845" t="str">
        <f t="shared" si="91"/>
        <v>尤尼丝主动技能3等级19</v>
      </c>
      <c r="I845" t="str">
        <f t="shared" si="92"/>
        <v>尤尼丝主动技能3等级20</v>
      </c>
      <c r="J845" s="1">
        <v>839</v>
      </c>
      <c r="K845" s="1">
        <f>VLOOKUP(H845,主动技能!$A:$B,2,FALSE)</f>
        <v>10140319</v>
      </c>
      <c r="L845" s="1">
        <f>_xlfn.IFNA(VLOOKUP(I845,主动技能!$A:$B,2,FALSE),0)</f>
        <v>10140320</v>
      </c>
      <c r="M845">
        <f>_xlfn.IFNA(VLOOKUP(D845+1,角色属性概况!I:J,2,FALSE),999)</f>
        <v>90</v>
      </c>
      <c r="N845" s="1" t="s">
        <v>249</v>
      </c>
      <c r="O845" s="1">
        <f>VLOOKUP(E845,角色属性概况!Q:R,2,FALSE)</f>
        <v>228100</v>
      </c>
      <c r="P845" s="1">
        <v>0</v>
      </c>
      <c r="Q845" s="1">
        <v>0</v>
      </c>
    </row>
    <row r="846" spans="2:17" x14ac:dyDescent="0.15">
      <c r="B846" s="8" t="str">
        <f>VLOOKUP(G846,角色!A:B,2,FALSE)</f>
        <v>尤尼丝</v>
      </c>
      <c r="C846" s="8" t="str">
        <f t="shared" si="93"/>
        <v>主动技能3</v>
      </c>
      <c r="D846" s="8">
        <f t="shared" si="95"/>
        <v>20</v>
      </c>
      <c r="E846" s="8">
        <f t="shared" si="96"/>
        <v>21</v>
      </c>
      <c r="F846" s="8">
        <f t="shared" si="97"/>
        <v>3</v>
      </c>
      <c r="G846" s="8">
        <f t="shared" si="94"/>
        <v>14</v>
      </c>
      <c r="H846" t="str">
        <f t="shared" si="91"/>
        <v>尤尼丝主动技能3等级20</v>
      </c>
      <c r="I846" t="str">
        <f t="shared" si="92"/>
        <v>尤尼丝主动技能3等级21</v>
      </c>
      <c r="J846" s="1">
        <v>840</v>
      </c>
      <c r="K846" s="1">
        <f>VLOOKUP(H846,主动技能!$A:$B,2,FALSE)</f>
        <v>10140320</v>
      </c>
      <c r="L846" s="1">
        <f>_xlfn.IFNA(VLOOKUP(I846,主动技能!$A:$B,2,FALSE),0)</f>
        <v>0</v>
      </c>
      <c r="M846">
        <f>_xlfn.IFNA(VLOOKUP(D846+1,角色属性概况!I:J,2,FALSE),999)</f>
        <v>100</v>
      </c>
      <c r="N846" s="1" t="s">
        <v>249</v>
      </c>
      <c r="O846" s="1">
        <f>VLOOKUP(E846,角色属性概况!Q:R,2,FALSE)</f>
        <v>780200</v>
      </c>
      <c r="P846" s="1">
        <v>0</v>
      </c>
      <c r="Q846" s="1">
        <v>0</v>
      </c>
    </row>
    <row r="847" spans="2:17" x14ac:dyDescent="0.15">
      <c r="B847" s="8" t="str">
        <f>VLOOKUP(G847,角色!A:B,2,FALSE)</f>
        <v>尼尔斯</v>
      </c>
      <c r="C847" s="8" t="str">
        <f t="shared" si="93"/>
        <v>主动技能1</v>
      </c>
      <c r="D847" s="8">
        <f t="shared" si="95"/>
        <v>1</v>
      </c>
      <c r="E847" s="8">
        <f t="shared" si="96"/>
        <v>2</v>
      </c>
      <c r="F847" s="8">
        <f t="shared" si="97"/>
        <v>1</v>
      </c>
      <c r="G847" s="8">
        <f t="shared" si="94"/>
        <v>15</v>
      </c>
      <c r="H847" t="str">
        <f t="shared" si="91"/>
        <v>尼尔斯主动技能1等级1</v>
      </c>
      <c r="I847" t="str">
        <f t="shared" si="92"/>
        <v>尼尔斯主动技能1等级2</v>
      </c>
      <c r="J847" s="1">
        <v>841</v>
      </c>
      <c r="K847" s="1">
        <f>VLOOKUP(H847,主动技能!$A:$B,2,FALSE)</f>
        <v>10150101</v>
      </c>
      <c r="L847" s="1">
        <f>_xlfn.IFNA(VLOOKUP(I847,主动技能!$A:$B,2,FALSE),0)</f>
        <v>10150102</v>
      </c>
      <c r="M847">
        <f>_xlfn.IFNA(VLOOKUP(D847+1,角色属性概况!I:J,2,FALSE),999)</f>
        <v>2</v>
      </c>
      <c r="N847" s="1" t="s">
        <v>249</v>
      </c>
      <c r="O847" s="1">
        <f>VLOOKUP(E847,角色属性概况!Q:R,2,FALSE)</f>
        <v>500</v>
      </c>
      <c r="P847" s="1">
        <v>0</v>
      </c>
      <c r="Q847" s="1">
        <v>0</v>
      </c>
    </row>
    <row r="848" spans="2:17" x14ac:dyDescent="0.15">
      <c r="B848" s="8" t="str">
        <f>VLOOKUP(G848,角色!A:B,2,FALSE)</f>
        <v>尼尔斯</v>
      </c>
      <c r="C848" s="8" t="str">
        <f t="shared" si="93"/>
        <v>主动技能1</v>
      </c>
      <c r="D848" s="8">
        <f t="shared" si="95"/>
        <v>2</v>
      </c>
      <c r="E848" s="8">
        <f t="shared" si="96"/>
        <v>3</v>
      </c>
      <c r="F848" s="8">
        <f t="shared" si="97"/>
        <v>1</v>
      </c>
      <c r="G848" s="8">
        <f t="shared" si="94"/>
        <v>15</v>
      </c>
      <c r="H848" t="str">
        <f t="shared" si="91"/>
        <v>尼尔斯主动技能1等级2</v>
      </c>
      <c r="I848" t="str">
        <f t="shared" si="92"/>
        <v>尼尔斯主动技能1等级3</v>
      </c>
      <c r="J848" s="1">
        <v>842</v>
      </c>
      <c r="K848" s="1">
        <f>VLOOKUP(H848,主动技能!$A:$B,2,FALSE)</f>
        <v>10150102</v>
      </c>
      <c r="L848" s="1">
        <f>_xlfn.IFNA(VLOOKUP(I848,主动技能!$A:$B,2,FALSE),0)</f>
        <v>10150103</v>
      </c>
      <c r="M848">
        <f>_xlfn.IFNA(VLOOKUP(D848+1,角色属性概况!I:J,2,FALSE),999)</f>
        <v>5</v>
      </c>
      <c r="N848" s="1" t="s">
        <v>249</v>
      </c>
      <c r="O848" s="1">
        <f>VLOOKUP(E848,角色属性概况!Q:R,2,FALSE)</f>
        <v>600</v>
      </c>
      <c r="P848" s="1">
        <v>0</v>
      </c>
      <c r="Q848" s="1">
        <v>0</v>
      </c>
    </row>
    <row r="849" spans="2:17" x14ac:dyDescent="0.15">
      <c r="B849" s="8" t="str">
        <f>VLOOKUP(G849,角色!A:B,2,FALSE)</f>
        <v>尼尔斯</v>
      </c>
      <c r="C849" s="8" t="str">
        <f t="shared" si="93"/>
        <v>主动技能1</v>
      </c>
      <c r="D849" s="8">
        <f t="shared" si="95"/>
        <v>3</v>
      </c>
      <c r="E849" s="8">
        <f t="shared" si="96"/>
        <v>4</v>
      </c>
      <c r="F849" s="8">
        <f t="shared" si="97"/>
        <v>1</v>
      </c>
      <c r="G849" s="8">
        <f t="shared" si="94"/>
        <v>15</v>
      </c>
      <c r="H849" t="str">
        <f t="shared" si="91"/>
        <v>尼尔斯主动技能1等级3</v>
      </c>
      <c r="I849" t="str">
        <f t="shared" si="92"/>
        <v>尼尔斯主动技能1等级4</v>
      </c>
      <c r="J849" s="1">
        <v>843</v>
      </c>
      <c r="K849" s="1">
        <f>VLOOKUP(H849,主动技能!$A:$B,2,FALSE)</f>
        <v>10150103</v>
      </c>
      <c r="L849" s="1">
        <f>_xlfn.IFNA(VLOOKUP(I849,主动技能!$A:$B,2,FALSE),0)</f>
        <v>10150104</v>
      </c>
      <c r="M849">
        <f>_xlfn.IFNA(VLOOKUP(D849+1,角色属性概况!I:J,2,FALSE),999)</f>
        <v>10</v>
      </c>
      <c r="N849" s="1" t="s">
        <v>249</v>
      </c>
      <c r="O849" s="1">
        <f>VLOOKUP(E849,角色属性概况!Q:R,2,FALSE)</f>
        <v>800</v>
      </c>
      <c r="P849" s="1">
        <v>0</v>
      </c>
      <c r="Q849" s="1">
        <v>0</v>
      </c>
    </row>
    <row r="850" spans="2:17" x14ac:dyDescent="0.15">
      <c r="B850" s="8" t="str">
        <f>VLOOKUP(G850,角色!A:B,2,FALSE)</f>
        <v>尼尔斯</v>
      </c>
      <c r="C850" s="8" t="str">
        <f t="shared" si="93"/>
        <v>主动技能1</v>
      </c>
      <c r="D850" s="8">
        <f t="shared" si="95"/>
        <v>4</v>
      </c>
      <c r="E850" s="8">
        <f t="shared" si="96"/>
        <v>5</v>
      </c>
      <c r="F850" s="8">
        <f t="shared" si="97"/>
        <v>1</v>
      </c>
      <c r="G850" s="8">
        <f t="shared" si="94"/>
        <v>15</v>
      </c>
      <c r="H850" t="str">
        <f t="shared" si="91"/>
        <v>尼尔斯主动技能1等级4</v>
      </c>
      <c r="I850" t="str">
        <f t="shared" si="92"/>
        <v>尼尔斯主动技能1等级5</v>
      </c>
      <c r="J850" s="1">
        <v>844</v>
      </c>
      <c r="K850" s="1">
        <f>VLOOKUP(H850,主动技能!$A:$B,2,FALSE)</f>
        <v>10150104</v>
      </c>
      <c r="L850" s="1">
        <f>_xlfn.IFNA(VLOOKUP(I850,主动技能!$A:$B,2,FALSE),0)</f>
        <v>10150105</v>
      </c>
      <c r="M850">
        <f>_xlfn.IFNA(VLOOKUP(D850+1,角色属性概况!I:J,2,FALSE),999)</f>
        <v>15</v>
      </c>
      <c r="N850" s="1" t="s">
        <v>249</v>
      </c>
      <c r="O850" s="1">
        <f>VLOOKUP(E850,角色属性概况!Q:R,2,FALSE)</f>
        <v>1200</v>
      </c>
      <c r="P850" s="1">
        <v>0</v>
      </c>
      <c r="Q850" s="1">
        <v>0</v>
      </c>
    </row>
    <row r="851" spans="2:17" x14ac:dyDescent="0.15">
      <c r="B851" s="8" t="str">
        <f>VLOOKUP(G851,角色!A:B,2,FALSE)</f>
        <v>尼尔斯</v>
      </c>
      <c r="C851" s="8" t="str">
        <f t="shared" si="93"/>
        <v>主动技能1</v>
      </c>
      <c r="D851" s="8">
        <f t="shared" si="95"/>
        <v>5</v>
      </c>
      <c r="E851" s="8">
        <f t="shared" si="96"/>
        <v>6</v>
      </c>
      <c r="F851" s="8">
        <f t="shared" si="97"/>
        <v>1</v>
      </c>
      <c r="G851" s="8">
        <f t="shared" si="94"/>
        <v>15</v>
      </c>
      <c r="H851" t="str">
        <f t="shared" si="91"/>
        <v>尼尔斯主动技能1等级5</v>
      </c>
      <c r="I851" t="str">
        <f t="shared" si="92"/>
        <v>尼尔斯主动技能1等级6</v>
      </c>
      <c r="J851" s="1">
        <v>845</v>
      </c>
      <c r="K851" s="1">
        <f>VLOOKUP(H851,主动技能!$A:$B,2,FALSE)</f>
        <v>10150105</v>
      </c>
      <c r="L851" s="1">
        <f>_xlfn.IFNA(VLOOKUP(I851,主动技能!$A:$B,2,FALSE),0)</f>
        <v>10150106</v>
      </c>
      <c r="M851">
        <f>_xlfn.IFNA(VLOOKUP(D851+1,角色属性概况!I:J,2,FALSE),999)</f>
        <v>20</v>
      </c>
      <c r="N851" s="1" t="s">
        <v>249</v>
      </c>
      <c r="O851" s="1">
        <f>VLOOKUP(E851,角色属性概况!Q:R,2,FALSE)</f>
        <v>1700</v>
      </c>
      <c r="P851" s="1">
        <v>0</v>
      </c>
      <c r="Q851" s="1">
        <v>0</v>
      </c>
    </row>
    <row r="852" spans="2:17" x14ac:dyDescent="0.15">
      <c r="B852" s="8" t="str">
        <f>VLOOKUP(G852,角色!A:B,2,FALSE)</f>
        <v>尼尔斯</v>
      </c>
      <c r="C852" s="8" t="str">
        <f t="shared" si="93"/>
        <v>主动技能1</v>
      </c>
      <c r="D852" s="8">
        <f t="shared" si="95"/>
        <v>6</v>
      </c>
      <c r="E852" s="8">
        <f t="shared" si="96"/>
        <v>7</v>
      </c>
      <c r="F852" s="8">
        <f t="shared" si="97"/>
        <v>1</v>
      </c>
      <c r="G852" s="8">
        <f t="shared" si="94"/>
        <v>15</v>
      </c>
      <c r="H852" t="str">
        <f t="shared" si="91"/>
        <v>尼尔斯主动技能1等级6</v>
      </c>
      <c r="I852" t="str">
        <f t="shared" si="92"/>
        <v>尼尔斯主动技能1等级7</v>
      </c>
      <c r="J852" s="1">
        <v>846</v>
      </c>
      <c r="K852" s="1">
        <f>VLOOKUP(H852,主动技能!$A:$B,2,FALSE)</f>
        <v>10150106</v>
      </c>
      <c r="L852" s="1">
        <f>_xlfn.IFNA(VLOOKUP(I852,主动技能!$A:$B,2,FALSE),0)</f>
        <v>10150107</v>
      </c>
      <c r="M852">
        <f>_xlfn.IFNA(VLOOKUP(D852+1,角色属性概况!I:J,2,FALSE),999)</f>
        <v>25</v>
      </c>
      <c r="N852" s="1" t="s">
        <v>249</v>
      </c>
      <c r="O852" s="1">
        <f>VLOOKUP(E852,角色属性概况!Q:R,2,FALSE)</f>
        <v>2400</v>
      </c>
      <c r="P852" s="1">
        <v>0</v>
      </c>
      <c r="Q852" s="1">
        <v>0</v>
      </c>
    </row>
    <row r="853" spans="2:17" x14ac:dyDescent="0.15">
      <c r="B853" s="8" t="str">
        <f>VLOOKUP(G853,角色!A:B,2,FALSE)</f>
        <v>尼尔斯</v>
      </c>
      <c r="C853" s="8" t="str">
        <f t="shared" si="93"/>
        <v>主动技能1</v>
      </c>
      <c r="D853" s="8">
        <f t="shared" si="95"/>
        <v>7</v>
      </c>
      <c r="E853" s="8">
        <f t="shared" si="96"/>
        <v>8</v>
      </c>
      <c r="F853" s="8">
        <f t="shared" si="97"/>
        <v>1</v>
      </c>
      <c r="G853" s="8">
        <f t="shared" si="94"/>
        <v>15</v>
      </c>
      <c r="H853" t="str">
        <f t="shared" si="91"/>
        <v>尼尔斯主动技能1等级7</v>
      </c>
      <c r="I853" t="str">
        <f t="shared" si="92"/>
        <v>尼尔斯主动技能1等级8</v>
      </c>
      <c r="J853" s="1">
        <v>847</v>
      </c>
      <c r="K853" s="1">
        <f>VLOOKUP(H853,主动技能!$A:$B,2,FALSE)</f>
        <v>10150107</v>
      </c>
      <c r="L853" s="1">
        <f>_xlfn.IFNA(VLOOKUP(I853,主动技能!$A:$B,2,FALSE),0)</f>
        <v>10150108</v>
      </c>
      <c r="M853">
        <f>_xlfn.IFNA(VLOOKUP(D853+1,角色属性概况!I:J,2,FALSE),999)</f>
        <v>30</v>
      </c>
      <c r="N853" s="1" t="s">
        <v>249</v>
      </c>
      <c r="O853" s="1">
        <f>VLOOKUP(E853,角色属性概况!Q:R,2,FALSE)</f>
        <v>3500</v>
      </c>
      <c r="P853" s="1">
        <v>0</v>
      </c>
      <c r="Q853" s="1">
        <v>0</v>
      </c>
    </row>
    <row r="854" spans="2:17" x14ac:dyDescent="0.15">
      <c r="B854" s="8" t="str">
        <f>VLOOKUP(G854,角色!A:B,2,FALSE)</f>
        <v>尼尔斯</v>
      </c>
      <c r="C854" s="8" t="str">
        <f t="shared" si="93"/>
        <v>主动技能1</v>
      </c>
      <c r="D854" s="8">
        <f t="shared" si="95"/>
        <v>8</v>
      </c>
      <c r="E854" s="8">
        <f t="shared" si="96"/>
        <v>9</v>
      </c>
      <c r="F854" s="8">
        <f t="shared" si="97"/>
        <v>1</v>
      </c>
      <c r="G854" s="8">
        <f t="shared" si="94"/>
        <v>15</v>
      </c>
      <c r="H854" t="str">
        <f t="shared" si="91"/>
        <v>尼尔斯主动技能1等级8</v>
      </c>
      <c r="I854" t="str">
        <f t="shared" si="92"/>
        <v>尼尔斯主动技能1等级9</v>
      </c>
      <c r="J854" s="1">
        <v>848</v>
      </c>
      <c r="K854" s="1">
        <f>VLOOKUP(H854,主动技能!$A:$B,2,FALSE)</f>
        <v>10150108</v>
      </c>
      <c r="L854" s="1">
        <f>_xlfn.IFNA(VLOOKUP(I854,主动技能!$A:$B,2,FALSE),0)</f>
        <v>10150109</v>
      </c>
      <c r="M854">
        <f>_xlfn.IFNA(VLOOKUP(D854+1,角色属性概况!I:J,2,FALSE),999)</f>
        <v>35</v>
      </c>
      <c r="N854" s="1" t="s">
        <v>249</v>
      </c>
      <c r="O854" s="1">
        <f>VLOOKUP(E854,角色属性概况!Q:R,2,FALSE)</f>
        <v>4900</v>
      </c>
      <c r="P854" s="1">
        <v>0</v>
      </c>
      <c r="Q854" s="1">
        <v>0</v>
      </c>
    </row>
    <row r="855" spans="2:17" x14ac:dyDescent="0.15">
      <c r="B855" s="8" t="str">
        <f>VLOOKUP(G855,角色!A:B,2,FALSE)</f>
        <v>尼尔斯</v>
      </c>
      <c r="C855" s="8" t="str">
        <f t="shared" si="93"/>
        <v>主动技能1</v>
      </c>
      <c r="D855" s="8">
        <f t="shared" si="95"/>
        <v>9</v>
      </c>
      <c r="E855" s="8">
        <f t="shared" si="96"/>
        <v>10</v>
      </c>
      <c r="F855" s="8">
        <f t="shared" si="97"/>
        <v>1</v>
      </c>
      <c r="G855" s="8">
        <f t="shared" si="94"/>
        <v>15</v>
      </c>
      <c r="H855" t="str">
        <f t="shared" si="91"/>
        <v>尼尔斯主动技能1等级9</v>
      </c>
      <c r="I855" t="str">
        <f t="shared" si="92"/>
        <v>尼尔斯主动技能1等级10</v>
      </c>
      <c r="J855" s="1">
        <v>849</v>
      </c>
      <c r="K855" s="1">
        <f>VLOOKUP(H855,主动技能!$A:$B,2,FALSE)</f>
        <v>10150109</v>
      </c>
      <c r="L855" s="1">
        <f>_xlfn.IFNA(VLOOKUP(I855,主动技能!$A:$B,2,FALSE),0)</f>
        <v>10150110</v>
      </c>
      <c r="M855">
        <f>_xlfn.IFNA(VLOOKUP(D855+1,角色属性概况!I:J,2,FALSE),999)</f>
        <v>40</v>
      </c>
      <c r="N855" s="1" t="s">
        <v>249</v>
      </c>
      <c r="O855" s="1">
        <f>VLOOKUP(E855,角色属性概况!Q:R,2,FALSE)</f>
        <v>7000</v>
      </c>
      <c r="P855" s="1">
        <v>0</v>
      </c>
      <c r="Q855" s="1">
        <v>0</v>
      </c>
    </row>
    <row r="856" spans="2:17" x14ac:dyDescent="0.15">
      <c r="B856" s="8" t="str">
        <f>VLOOKUP(G856,角色!A:B,2,FALSE)</f>
        <v>尼尔斯</v>
      </c>
      <c r="C856" s="8" t="str">
        <f t="shared" si="93"/>
        <v>主动技能1</v>
      </c>
      <c r="D856" s="8">
        <f t="shared" si="95"/>
        <v>10</v>
      </c>
      <c r="E856" s="8">
        <f t="shared" si="96"/>
        <v>11</v>
      </c>
      <c r="F856" s="8">
        <f t="shared" si="97"/>
        <v>1</v>
      </c>
      <c r="G856" s="8">
        <f t="shared" si="94"/>
        <v>15</v>
      </c>
      <c r="H856" t="str">
        <f t="shared" ref="H856:H919" si="98">$B856&amp;$C856&amp;D$6&amp;D856</f>
        <v>尼尔斯主动技能1等级10</v>
      </c>
      <c r="I856" t="str">
        <f t="shared" ref="I856:I919" si="99">$B856&amp;$C856&amp;E$6&amp;E856</f>
        <v>尼尔斯主动技能1等级11</v>
      </c>
      <c r="J856" s="1">
        <v>850</v>
      </c>
      <c r="K856" s="1">
        <f>VLOOKUP(H856,主动技能!$A:$B,2,FALSE)</f>
        <v>10150110</v>
      </c>
      <c r="L856" s="1">
        <f>_xlfn.IFNA(VLOOKUP(I856,主动技能!$A:$B,2,FALSE),0)</f>
        <v>10150111</v>
      </c>
      <c r="M856">
        <f>_xlfn.IFNA(VLOOKUP(D856+1,角色属性概况!I:J,2,FALSE),999)</f>
        <v>45</v>
      </c>
      <c r="N856" s="1" t="s">
        <v>249</v>
      </c>
      <c r="O856" s="1">
        <f>VLOOKUP(E856,角色属性概况!Q:R,2,FALSE)</f>
        <v>9900</v>
      </c>
      <c r="P856" s="1">
        <v>0</v>
      </c>
      <c r="Q856" s="1">
        <v>0</v>
      </c>
    </row>
    <row r="857" spans="2:17" x14ac:dyDescent="0.15">
      <c r="B857" s="8" t="str">
        <f>VLOOKUP(G857,角色!A:B,2,FALSE)</f>
        <v>尼尔斯</v>
      </c>
      <c r="C857" s="8" t="str">
        <f t="shared" si="93"/>
        <v>主动技能1</v>
      </c>
      <c r="D857" s="8">
        <f t="shared" si="95"/>
        <v>11</v>
      </c>
      <c r="E857" s="8">
        <f t="shared" si="96"/>
        <v>12</v>
      </c>
      <c r="F857" s="8">
        <f t="shared" si="97"/>
        <v>1</v>
      </c>
      <c r="G857" s="8">
        <f t="shared" si="94"/>
        <v>15</v>
      </c>
      <c r="H857" t="str">
        <f t="shared" si="98"/>
        <v>尼尔斯主动技能1等级11</v>
      </c>
      <c r="I857" t="str">
        <f t="shared" si="99"/>
        <v>尼尔斯主动技能1等级12</v>
      </c>
      <c r="J857" s="1">
        <v>851</v>
      </c>
      <c r="K857" s="1">
        <f>VLOOKUP(H857,主动技能!$A:$B,2,FALSE)</f>
        <v>10150111</v>
      </c>
      <c r="L857" s="1">
        <f>_xlfn.IFNA(VLOOKUP(I857,主动技能!$A:$B,2,FALSE),0)</f>
        <v>10150112</v>
      </c>
      <c r="M857">
        <f>_xlfn.IFNA(VLOOKUP(D857+1,角色属性概况!I:J,2,FALSE),999)</f>
        <v>50</v>
      </c>
      <c r="N857" s="1" t="s">
        <v>249</v>
      </c>
      <c r="O857" s="1">
        <f>VLOOKUP(E857,角色属性概况!Q:R,2,FALSE)</f>
        <v>14100</v>
      </c>
      <c r="P857" s="1">
        <v>0</v>
      </c>
      <c r="Q857" s="1">
        <v>0</v>
      </c>
    </row>
    <row r="858" spans="2:17" x14ac:dyDescent="0.15">
      <c r="B858" s="8" t="str">
        <f>VLOOKUP(G858,角色!A:B,2,FALSE)</f>
        <v>尼尔斯</v>
      </c>
      <c r="C858" s="8" t="str">
        <f t="shared" si="93"/>
        <v>主动技能1</v>
      </c>
      <c r="D858" s="8">
        <f t="shared" si="95"/>
        <v>12</v>
      </c>
      <c r="E858" s="8">
        <f t="shared" si="96"/>
        <v>13</v>
      </c>
      <c r="F858" s="8">
        <f t="shared" si="97"/>
        <v>1</v>
      </c>
      <c r="G858" s="8">
        <f t="shared" si="94"/>
        <v>15</v>
      </c>
      <c r="H858" t="str">
        <f t="shared" si="98"/>
        <v>尼尔斯主动技能1等级12</v>
      </c>
      <c r="I858" t="str">
        <f t="shared" si="99"/>
        <v>尼尔斯主动技能1等级13</v>
      </c>
      <c r="J858" s="1">
        <v>852</v>
      </c>
      <c r="K858" s="1">
        <f>VLOOKUP(H858,主动技能!$A:$B,2,FALSE)</f>
        <v>10150112</v>
      </c>
      <c r="L858" s="1">
        <f>_xlfn.IFNA(VLOOKUP(I858,主动技能!$A:$B,2,FALSE),0)</f>
        <v>10150113</v>
      </c>
      <c r="M858">
        <f>_xlfn.IFNA(VLOOKUP(D858+1,角色属性概况!I:J,2,FALSE),999)</f>
        <v>55</v>
      </c>
      <c r="N858" s="1" t="s">
        <v>249</v>
      </c>
      <c r="O858" s="1">
        <f>VLOOKUP(E858,角色属性概况!Q:R,2,FALSE)</f>
        <v>20000</v>
      </c>
      <c r="P858" s="1">
        <v>0</v>
      </c>
      <c r="Q858" s="1">
        <v>0</v>
      </c>
    </row>
    <row r="859" spans="2:17" x14ac:dyDescent="0.15">
      <c r="B859" s="8" t="str">
        <f>VLOOKUP(G859,角色!A:B,2,FALSE)</f>
        <v>尼尔斯</v>
      </c>
      <c r="C859" s="8" t="str">
        <f t="shared" si="93"/>
        <v>主动技能1</v>
      </c>
      <c r="D859" s="8">
        <f t="shared" si="95"/>
        <v>13</v>
      </c>
      <c r="E859" s="8">
        <f t="shared" si="96"/>
        <v>14</v>
      </c>
      <c r="F859" s="8">
        <f t="shared" si="97"/>
        <v>1</v>
      </c>
      <c r="G859" s="8">
        <f t="shared" si="94"/>
        <v>15</v>
      </c>
      <c r="H859" t="str">
        <f t="shared" si="98"/>
        <v>尼尔斯主动技能1等级13</v>
      </c>
      <c r="I859" t="str">
        <f t="shared" si="99"/>
        <v>尼尔斯主动技能1等级14</v>
      </c>
      <c r="J859" s="1">
        <v>853</v>
      </c>
      <c r="K859" s="1">
        <f>VLOOKUP(H859,主动技能!$A:$B,2,FALSE)</f>
        <v>10150113</v>
      </c>
      <c r="L859" s="1">
        <f>_xlfn.IFNA(VLOOKUP(I859,主动技能!$A:$B,2,FALSE),0)</f>
        <v>10150114</v>
      </c>
      <c r="M859">
        <f>_xlfn.IFNA(VLOOKUP(D859+1,角色属性概况!I:J,2,FALSE),999)</f>
        <v>60</v>
      </c>
      <c r="N859" s="1" t="s">
        <v>249</v>
      </c>
      <c r="O859" s="1">
        <f>VLOOKUP(E859,角色属性概况!Q:R,2,FALSE)</f>
        <v>28300</v>
      </c>
      <c r="P859" s="1">
        <v>0</v>
      </c>
      <c r="Q859" s="1">
        <v>0</v>
      </c>
    </row>
    <row r="860" spans="2:17" x14ac:dyDescent="0.15">
      <c r="B860" s="8" t="str">
        <f>VLOOKUP(G860,角色!A:B,2,FALSE)</f>
        <v>尼尔斯</v>
      </c>
      <c r="C860" s="8" t="str">
        <f t="shared" si="93"/>
        <v>主动技能1</v>
      </c>
      <c r="D860" s="8">
        <f t="shared" si="95"/>
        <v>14</v>
      </c>
      <c r="E860" s="8">
        <f t="shared" si="96"/>
        <v>15</v>
      </c>
      <c r="F860" s="8">
        <f t="shared" si="97"/>
        <v>1</v>
      </c>
      <c r="G860" s="8">
        <f t="shared" si="94"/>
        <v>15</v>
      </c>
      <c r="H860" t="str">
        <f t="shared" si="98"/>
        <v>尼尔斯主动技能1等级14</v>
      </c>
      <c r="I860" t="str">
        <f t="shared" si="99"/>
        <v>尼尔斯主动技能1等级15</v>
      </c>
      <c r="J860" s="1">
        <v>854</v>
      </c>
      <c r="K860" s="1">
        <f>VLOOKUP(H860,主动技能!$A:$B,2,FALSE)</f>
        <v>10150114</v>
      </c>
      <c r="L860" s="1">
        <f>_xlfn.IFNA(VLOOKUP(I860,主动技能!$A:$B,2,FALSE),0)</f>
        <v>10150115</v>
      </c>
      <c r="M860">
        <f>_xlfn.IFNA(VLOOKUP(D860+1,角色属性概况!I:J,2,FALSE),999)</f>
        <v>65</v>
      </c>
      <c r="N860" s="1" t="s">
        <v>249</v>
      </c>
      <c r="O860" s="1">
        <f>VLOOKUP(E860,角色属性概况!Q:R,2,FALSE)</f>
        <v>40100</v>
      </c>
      <c r="P860" s="1">
        <v>0</v>
      </c>
      <c r="Q860" s="1">
        <v>0</v>
      </c>
    </row>
    <row r="861" spans="2:17" x14ac:dyDescent="0.15">
      <c r="B861" s="8" t="str">
        <f>VLOOKUP(G861,角色!A:B,2,FALSE)</f>
        <v>尼尔斯</v>
      </c>
      <c r="C861" s="8" t="str">
        <f t="shared" si="93"/>
        <v>主动技能1</v>
      </c>
      <c r="D861" s="8">
        <f t="shared" si="95"/>
        <v>15</v>
      </c>
      <c r="E861" s="8">
        <f t="shared" si="96"/>
        <v>16</v>
      </c>
      <c r="F861" s="8">
        <f t="shared" si="97"/>
        <v>1</v>
      </c>
      <c r="G861" s="8">
        <f t="shared" si="94"/>
        <v>15</v>
      </c>
      <c r="H861" t="str">
        <f t="shared" si="98"/>
        <v>尼尔斯主动技能1等级15</v>
      </c>
      <c r="I861" t="str">
        <f t="shared" si="99"/>
        <v>尼尔斯主动技能1等级16</v>
      </c>
      <c r="J861" s="1">
        <v>855</v>
      </c>
      <c r="K861" s="1">
        <f>VLOOKUP(H861,主动技能!$A:$B,2,FALSE)</f>
        <v>10150115</v>
      </c>
      <c r="L861" s="1">
        <f>_xlfn.IFNA(VLOOKUP(I861,主动技能!$A:$B,2,FALSE),0)</f>
        <v>10150116</v>
      </c>
      <c r="M861">
        <f>_xlfn.IFNA(VLOOKUP(D861+1,角色属性概况!I:J,2,FALSE),999)</f>
        <v>70</v>
      </c>
      <c r="N861" s="1" t="s">
        <v>249</v>
      </c>
      <c r="O861" s="1">
        <f>VLOOKUP(E861,角色属性概况!Q:R,2,FALSE)</f>
        <v>56700</v>
      </c>
      <c r="P861" s="1">
        <v>0</v>
      </c>
      <c r="Q861" s="1">
        <v>0</v>
      </c>
    </row>
    <row r="862" spans="2:17" x14ac:dyDescent="0.15">
      <c r="B862" s="8" t="str">
        <f>VLOOKUP(G862,角色!A:B,2,FALSE)</f>
        <v>尼尔斯</v>
      </c>
      <c r="C862" s="8" t="str">
        <f t="shared" si="93"/>
        <v>主动技能1</v>
      </c>
      <c r="D862" s="8">
        <f t="shared" si="95"/>
        <v>16</v>
      </c>
      <c r="E862" s="8">
        <f t="shared" si="96"/>
        <v>17</v>
      </c>
      <c r="F862" s="8">
        <f t="shared" si="97"/>
        <v>1</v>
      </c>
      <c r="G862" s="8">
        <f t="shared" si="94"/>
        <v>15</v>
      </c>
      <c r="H862" t="str">
        <f t="shared" si="98"/>
        <v>尼尔斯主动技能1等级16</v>
      </c>
      <c r="I862" t="str">
        <f t="shared" si="99"/>
        <v>尼尔斯主动技能1等级17</v>
      </c>
      <c r="J862" s="1">
        <v>856</v>
      </c>
      <c r="K862" s="1">
        <f>VLOOKUP(H862,主动技能!$A:$B,2,FALSE)</f>
        <v>10150116</v>
      </c>
      <c r="L862" s="1">
        <f>_xlfn.IFNA(VLOOKUP(I862,主动技能!$A:$B,2,FALSE),0)</f>
        <v>10150117</v>
      </c>
      <c r="M862">
        <f>_xlfn.IFNA(VLOOKUP(D862+1,角色属性概况!I:J,2,FALSE),999)</f>
        <v>75</v>
      </c>
      <c r="N862" s="1" t="s">
        <v>249</v>
      </c>
      <c r="O862" s="1">
        <f>VLOOKUP(E862,角色属性概况!Q:R,2,FALSE)</f>
        <v>80400</v>
      </c>
      <c r="P862" s="1">
        <v>0</v>
      </c>
      <c r="Q862" s="1">
        <v>0</v>
      </c>
    </row>
    <row r="863" spans="2:17" x14ac:dyDescent="0.15">
      <c r="B863" s="8" t="str">
        <f>VLOOKUP(G863,角色!A:B,2,FALSE)</f>
        <v>尼尔斯</v>
      </c>
      <c r="C863" s="8" t="str">
        <f t="shared" si="93"/>
        <v>主动技能1</v>
      </c>
      <c r="D863" s="8">
        <f t="shared" si="95"/>
        <v>17</v>
      </c>
      <c r="E863" s="8">
        <f t="shared" si="96"/>
        <v>18</v>
      </c>
      <c r="F863" s="8">
        <f t="shared" si="97"/>
        <v>1</v>
      </c>
      <c r="G863" s="8">
        <f t="shared" si="94"/>
        <v>15</v>
      </c>
      <c r="H863" t="str">
        <f t="shared" si="98"/>
        <v>尼尔斯主动技能1等级17</v>
      </c>
      <c r="I863" t="str">
        <f t="shared" si="99"/>
        <v>尼尔斯主动技能1等级18</v>
      </c>
      <c r="J863" s="1">
        <v>857</v>
      </c>
      <c r="K863" s="1">
        <f>VLOOKUP(H863,主动技能!$A:$B,2,FALSE)</f>
        <v>10150117</v>
      </c>
      <c r="L863" s="1">
        <f>_xlfn.IFNA(VLOOKUP(I863,主动技能!$A:$B,2,FALSE),0)</f>
        <v>10150118</v>
      </c>
      <c r="M863">
        <f>_xlfn.IFNA(VLOOKUP(D863+1,角色属性概况!I:J,2,FALSE),999)</f>
        <v>80</v>
      </c>
      <c r="N863" s="1" t="s">
        <v>249</v>
      </c>
      <c r="O863" s="1">
        <f>VLOOKUP(E863,角色属性概况!Q:R,2,FALSE)</f>
        <v>113800</v>
      </c>
      <c r="P863" s="1">
        <v>0</v>
      </c>
      <c r="Q863" s="1">
        <v>0</v>
      </c>
    </row>
    <row r="864" spans="2:17" x14ac:dyDescent="0.15">
      <c r="B864" s="8" t="str">
        <f>VLOOKUP(G864,角色!A:B,2,FALSE)</f>
        <v>尼尔斯</v>
      </c>
      <c r="C864" s="8" t="str">
        <f t="shared" si="93"/>
        <v>主动技能1</v>
      </c>
      <c r="D864" s="8">
        <f t="shared" si="95"/>
        <v>18</v>
      </c>
      <c r="E864" s="8">
        <f t="shared" si="96"/>
        <v>19</v>
      </c>
      <c r="F864" s="8">
        <f t="shared" si="97"/>
        <v>1</v>
      </c>
      <c r="G864" s="8">
        <f t="shared" si="94"/>
        <v>15</v>
      </c>
      <c r="H864" t="str">
        <f t="shared" si="98"/>
        <v>尼尔斯主动技能1等级18</v>
      </c>
      <c r="I864" t="str">
        <f t="shared" si="99"/>
        <v>尼尔斯主动技能1等级19</v>
      </c>
      <c r="J864" s="1">
        <v>858</v>
      </c>
      <c r="K864" s="1">
        <f>VLOOKUP(H864,主动技能!$A:$B,2,FALSE)</f>
        <v>10150118</v>
      </c>
      <c r="L864" s="1">
        <f>_xlfn.IFNA(VLOOKUP(I864,主动技能!$A:$B,2,FALSE),0)</f>
        <v>10150119</v>
      </c>
      <c r="M864">
        <f>_xlfn.IFNA(VLOOKUP(D864+1,角色属性概况!I:J,2,FALSE),999)</f>
        <v>85</v>
      </c>
      <c r="N864" s="1" t="s">
        <v>249</v>
      </c>
      <c r="O864" s="1">
        <f>VLOOKUP(E864,角色属性概况!Q:R,2,FALSE)</f>
        <v>161100</v>
      </c>
      <c r="P864" s="1">
        <v>0</v>
      </c>
      <c r="Q864" s="1">
        <v>0</v>
      </c>
    </row>
    <row r="865" spans="2:17" x14ac:dyDescent="0.15">
      <c r="B865" s="8" t="str">
        <f>VLOOKUP(G865,角色!A:B,2,FALSE)</f>
        <v>尼尔斯</v>
      </c>
      <c r="C865" s="8" t="str">
        <f t="shared" si="93"/>
        <v>主动技能1</v>
      </c>
      <c r="D865" s="8">
        <f t="shared" si="95"/>
        <v>19</v>
      </c>
      <c r="E865" s="8">
        <f t="shared" si="96"/>
        <v>20</v>
      </c>
      <c r="F865" s="8">
        <f t="shared" si="97"/>
        <v>1</v>
      </c>
      <c r="G865" s="8">
        <f t="shared" si="94"/>
        <v>15</v>
      </c>
      <c r="H865" t="str">
        <f t="shared" si="98"/>
        <v>尼尔斯主动技能1等级19</v>
      </c>
      <c r="I865" t="str">
        <f t="shared" si="99"/>
        <v>尼尔斯主动技能1等级20</v>
      </c>
      <c r="J865" s="1">
        <v>859</v>
      </c>
      <c r="K865" s="1">
        <f>VLOOKUP(H865,主动技能!$A:$B,2,FALSE)</f>
        <v>10150119</v>
      </c>
      <c r="L865" s="1">
        <f>_xlfn.IFNA(VLOOKUP(I865,主动技能!$A:$B,2,FALSE),0)</f>
        <v>10150120</v>
      </c>
      <c r="M865">
        <f>_xlfn.IFNA(VLOOKUP(D865+1,角色属性概况!I:J,2,FALSE),999)</f>
        <v>90</v>
      </c>
      <c r="N865" s="1" t="s">
        <v>249</v>
      </c>
      <c r="O865" s="1">
        <f>VLOOKUP(E865,角色属性概况!Q:R,2,FALSE)</f>
        <v>228100</v>
      </c>
      <c r="P865" s="1">
        <v>0</v>
      </c>
      <c r="Q865" s="1">
        <v>0</v>
      </c>
    </row>
    <row r="866" spans="2:17" x14ac:dyDescent="0.15">
      <c r="B866" s="8" t="str">
        <f>VLOOKUP(G866,角色!A:B,2,FALSE)</f>
        <v>尼尔斯</v>
      </c>
      <c r="C866" s="8" t="str">
        <f t="shared" si="93"/>
        <v>主动技能1</v>
      </c>
      <c r="D866" s="8">
        <f t="shared" si="95"/>
        <v>20</v>
      </c>
      <c r="E866" s="8">
        <f t="shared" si="96"/>
        <v>21</v>
      </c>
      <c r="F866" s="8">
        <f t="shared" si="97"/>
        <v>1</v>
      </c>
      <c r="G866" s="8">
        <f t="shared" si="94"/>
        <v>15</v>
      </c>
      <c r="H866" t="str">
        <f t="shared" si="98"/>
        <v>尼尔斯主动技能1等级20</v>
      </c>
      <c r="I866" t="str">
        <f t="shared" si="99"/>
        <v>尼尔斯主动技能1等级21</v>
      </c>
      <c r="J866" s="1">
        <v>860</v>
      </c>
      <c r="K866" s="1">
        <f>VLOOKUP(H866,主动技能!$A:$B,2,FALSE)</f>
        <v>10150120</v>
      </c>
      <c r="L866" s="1">
        <f>_xlfn.IFNA(VLOOKUP(I866,主动技能!$A:$B,2,FALSE),0)</f>
        <v>0</v>
      </c>
      <c r="M866">
        <f>_xlfn.IFNA(VLOOKUP(D866+1,角色属性概况!I:J,2,FALSE),999)</f>
        <v>100</v>
      </c>
      <c r="N866" s="1" t="s">
        <v>249</v>
      </c>
      <c r="O866" s="1">
        <f>VLOOKUP(E866,角色属性概况!Q:R,2,FALSE)</f>
        <v>780200</v>
      </c>
      <c r="P866" s="1">
        <v>0</v>
      </c>
      <c r="Q866" s="1">
        <v>0</v>
      </c>
    </row>
    <row r="867" spans="2:17" x14ac:dyDescent="0.15">
      <c r="B867" s="8" t="str">
        <f>VLOOKUP(G867,角色!A:B,2,FALSE)</f>
        <v>尼尔斯</v>
      </c>
      <c r="C867" s="8" t="str">
        <f t="shared" si="93"/>
        <v>主动技能2</v>
      </c>
      <c r="D867" s="8">
        <f t="shared" si="95"/>
        <v>1</v>
      </c>
      <c r="E867" s="8">
        <f t="shared" si="96"/>
        <v>2</v>
      </c>
      <c r="F867" s="8">
        <f t="shared" si="97"/>
        <v>2</v>
      </c>
      <c r="G867" s="8">
        <f t="shared" si="94"/>
        <v>15</v>
      </c>
      <c r="H867" t="str">
        <f t="shared" si="98"/>
        <v>尼尔斯主动技能2等级1</v>
      </c>
      <c r="I867" t="str">
        <f t="shared" si="99"/>
        <v>尼尔斯主动技能2等级2</v>
      </c>
      <c r="J867" s="1">
        <v>861</v>
      </c>
      <c r="K867" s="1">
        <f>VLOOKUP(H867,主动技能!$A:$B,2,FALSE)</f>
        <v>10150201</v>
      </c>
      <c r="L867" s="1">
        <f>_xlfn.IFNA(VLOOKUP(I867,主动技能!$A:$B,2,FALSE),0)</f>
        <v>10150202</v>
      </c>
      <c r="M867">
        <f>_xlfn.IFNA(VLOOKUP(D867+1,角色属性概况!I:J,2,FALSE),999)</f>
        <v>2</v>
      </c>
      <c r="N867" s="1" t="s">
        <v>249</v>
      </c>
      <c r="O867" s="1">
        <f>VLOOKUP(E867,角色属性概况!Q:R,2,FALSE)</f>
        <v>500</v>
      </c>
      <c r="P867" s="1">
        <v>0</v>
      </c>
      <c r="Q867" s="1">
        <v>0</v>
      </c>
    </row>
    <row r="868" spans="2:17" x14ac:dyDescent="0.15">
      <c r="B868" s="8" t="str">
        <f>VLOOKUP(G868,角色!A:B,2,FALSE)</f>
        <v>尼尔斯</v>
      </c>
      <c r="C868" s="8" t="str">
        <f t="shared" si="93"/>
        <v>主动技能2</v>
      </c>
      <c r="D868" s="8">
        <f t="shared" si="95"/>
        <v>2</v>
      </c>
      <c r="E868" s="8">
        <f t="shared" si="96"/>
        <v>3</v>
      </c>
      <c r="F868" s="8">
        <f t="shared" si="97"/>
        <v>2</v>
      </c>
      <c r="G868" s="8">
        <f t="shared" si="94"/>
        <v>15</v>
      </c>
      <c r="H868" t="str">
        <f t="shared" si="98"/>
        <v>尼尔斯主动技能2等级2</v>
      </c>
      <c r="I868" t="str">
        <f t="shared" si="99"/>
        <v>尼尔斯主动技能2等级3</v>
      </c>
      <c r="J868" s="1">
        <v>862</v>
      </c>
      <c r="K868" s="1">
        <f>VLOOKUP(H868,主动技能!$A:$B,2,FALSE)</f>
        <v>10150202</v>
      </c>
      <c r="L868" s="1">
        <f>_xlfn.IFNA(VLOOKUP(I868,主动技能!$A:$B,2,FALSE),0)</f>
        <v>10150203</v>
      </c>
      <c r="M868">
        <f>_xlfn.IFNA(VLOOKUP(D868+1,角色属性概况!I:J,2,FALSE),999)</f>
        <v>5</v>
      </c>
      <c r="N868" s="1" t="s">
        <v>249</v>
      </c>
      <c r="O868" s="1">
        <f>VLOOKUP(E868,角色属性概况!Q:R,2,FALSE)</f>
        <v>600</v>
      </c>
      <c r="P868" s="1">
        <v>0</v>
      </c>
      <c r="Q868" s="1">
        <v>0</v>
      </c>
    </row>
    <row r="869" spans="2:17" x14ac:dyDescent="0.15">
      <c r="B869" s="8" t="str">
        <f>VLOOKUP(G869,角色!A:B,2,FALSE)</f>
        <v>尼尔斯</v>
      </c>
      <c r="C869" s="8" t="str">
        <f t="shared" si="93"/>
        <v>主动技能2</v>
      </c>
      <c r="D869" s="8">
        <f t="shared" si="95"/>
        <v>3</v>
      </c>
      <c r="E869" s="8">
        <f t="shared" si="96"/>
        <v>4</v>
      </c>
      <c r="F869" s="8">
        <f t="shared" si="97"/>
        <v>2</v>
      </c>
      <c r="G869" s="8">
        <f t="shared" si="94"/>
        <v>15</v>
      </c>
      <c r="H869" t="str">
        <f t="shared" si="98"/>
        <v>尼尔斯主动技能2等级3</v>
      </c>
      <c r="I869" t="str">
        <f t="shared" si="99"/>
        <v>尼尔斯主动技能2等级4</v>
      </c>
      <c r="J869" s="1">
        <v>863</v>
      </c>
      <c r="K869" s="1">
        <f>VLOOKUP(H869,主动技能!$A:$B,2,FALSE)</f>
        <v>10150203</v>
      </c>
      <c r="L869" s="1">
        <f>_xlfn.IFNA(VLOOKUP(I869,主动技能!$A:$B,2,FALSE),0)</f>
        <v>10150204</v>
      </c>
      <c r="M869">
        <f>_xlfn.IFNA(VLOOKUP(D869+1,角色属性概况!I:J,2,FALSE),999)</f>
        <v>10</v>
      </c>
      <c r="N869" s="1" t="s">
        <v>249</v>
      </c>
      <c r="O869" s="1">
        <f>VLOOKUP(E869,角色属性概况!Q:R,2,FALSE)</f>
        <v>800</v>
      </c>
      <c r="P869" s="1">
        <v>0</v>
      </c>
      <c r="Q869" s="1">
        <v>0</v>
      </c>
    </row>
    <row r="870" spans="2:17" x14ac:dyDescent="0.15">
      <c r="B870" s="8" t="str">
        <f>VLOOKUP(G870,角色!A:B,2,FALSE)</f>
        <v>尼尔斯</v>
      </c>
      <c r="C870" s="8" t="str">
        <f t="shared" si="93"/>
        <v>主动技能2</v>
      </c>
      <c r="D870" s="8">
        <f t="shared" si="95"/>
        <v>4</v>
      </c>
      <c r="E870" s="8">
        <f t="shared" si="96"/>
        <v>5</v>
      </c>
      <c r="F870" s="8">
        <f t="shared" si="97"/>
        <v>2</v>
      </c>
      <c r="G870" s="8">
        <f t="shared" si="94"/>
        <v>15</v>
      </c>
      <c r="H870" t="str">
        <f t="shared" si="98"/>
        <v>尼尔斯主动技能2等级4</v>
      </c>
      <c r="I870" t="str">
        <f t="shared" si="99"/>
        <v>尼尔斯主动技能2等级5</v>
      </c>
      <c r="J870" s="1">
        <v>864</v>
      </c>
      <c r="K870" s="1">
        <f>VLOOKUP(H870,主动技能!$A:$B,2,FALSE)</f>
        <v>10150204</v>
      </c>
      <c r="L870" s="1">
        <f>_xlfn.IFNA(VLOOKUP(I870,主动技能!$A:$B,2,FALSE),0)</f>
        <v>10150205</v>
      </c>
      <c r="M870">
        <f>_xlfn.IFNA(VLOOKUP(D870+1,角色属性概况!I:J,2,FALSE),999)</f>
        <v>15</v>
      </c>
      <c r="N870" s="1" t="s">
        <v>249</v>
      </c>
      <c r="O870" s="1">
        <f>VLOOKUP(E870,角色属性概况!Q:R,2,FALSE)</f>
        <v>1200</v>
      </c>
      <c r="P870" s="1">
        <v>0</v>
      </c>
      <c r="Q870" s="1">
        <v>0</v>
      </c>
    </row>
    <row r="871" spans="2:17" x14ac:dyDescent="0.15">
      <c r="B871" s="8" t="str">
        <f>VLOOKUP(G871,角色!A:B,2,FALSE)</f>
        <v>尼尔斯</v>
      </c>
      <c r="C871" s="8" t="str">
        <f t="shared" si="93"/>
        <v>主动技能2</v>
      </c>
      <c r="D871" s="8">
        <f t="shared" si="95"/>
        <v>5</v>
      </c>
      <c r="E871" s="8">
        <f t="shared" si="96"/>
        <v>6</v>
      </c>
      <c r="F871" s="8">
        <f t="shared" si="97"/>
        <v>2</v>
      </c>
      <c r="G871" s="8">
        <f t="shared" si="94"/>
        <v>15</v>
      </c>
      <c r="H871" t="str">
        <f t="shared" si="98"/>
        <v>尼尔斯主动技能2等级5</v>
      </c>
      <c r="I871" t="str">
        <f t="shared" si="99"/>
        <v>尼尔斯主动技能2等级6</v>
      </c>
      <c r="J871" s="1">
        <v>865</v>
      </c>
      <c r="K871" s="1">
        <f>VLOOKUP(H871,主动技能!$A:$B,2,FALSE)</f>
        <v>10150205</v>
      </c>
      <c r="L871" s="1">
        <f>_xlfn.IFNA(VLOOKUP(I871,主动技能!$A:$B,2,FALSE),0)</f>
        <v>10150206</v>
      </c>
      <c r="M871">
        <f>_xlfn.IFNA(VLOOKUP(D871+1,角色属性概况!I:J,2,FALSE),999)</f>
        <v>20</v>
      </c>
      <c r="N871" s="1" t="s">
        <v>249</v>
      </c>
      <c r="O871" s="1">
        <f>VLOOKUP(E871,角色属性概况!Q:R,2,FALSE)</f>
        <v>1700</v>
      </c>
      <c r="P871" s="1">
        <v>0</v>
      </c>
      <c r="Q871" s="1">
        <v>0</v>
      </c>
    </row>
    <row r="872" spans="2:17" x14ac:dyDescent="0.15">
      <c r="B872" s="8" t="str">
        <f>VLOOKUP(G872,角色!A:B,2,FALSE)</f>
        <v>尼尔斯</v>
      </c>
      <c r="C872" s="8" t="str">
        <f t="shared" si="93"/>
        <v>主动技能2</v>
      </c>
      <c r="D872" s="8">
        <f t="shared" si="95"/>
        <v>6</v>
      </c>
      <c r="E872" s="8">
        <f t="shared" si="96"/>
        <v>7</v>
      </c>
      <c r="F872" s="8">
        <f t="shared" si="97"/>
        <v>2</v>
      </c>
      <c r="G872" s="8">
        <f t="shared" si="94"/>
        <v>15</v>
      </c>
      <c r="H872" t="str">
        <f t="shared" si="98"/>
        <v>尼尔斯主动技能2等级6</v>
      </c>
      <c r="I872" t="str">
        <f t="shared" si="99"/>
        <v>尼尔斯主动技能2等级7</v>
      </c>
      <c r="J872" s="1">
        <v>866</v>
      </c>
      <c r="K872" s="1">
        <f>VLOOKUP(H872,主动技能!$A:$B,2,FALSE)</f>
        <v>10150206</v>
      </c>
      <c r="L872" s="1">
        <f>_xlfn.IFNA(VLOOKUP(I872,主动技能!$A:$B,2,FALSE),0)</f>
        <v>10150207</v>
      </c>
      <c r="M872">
        <f>_xlfn.IFNA(VLOOKUP(D872+1,角色属性概况!I:J,2,FALSE),999)</f>
        <v>25</v>
      </c>
      <c r="N872" s="1" t="s">
        <v>249</v>
      </c>
      <c r="O872" s="1">
        <f>VLOOKUP(E872,角色属性概况!Q:R,2,FALSE)</f>
        <v>2400</v>
      </c>
      <c r="P872" s="1">
        <v>0</v>
      </c>
      <c r="Q872" s="1">
        <v>0</v>
      </c>
    </row>
    <row r="873" spans="2:17" x14ac:dyDescent="0.15">
      <c r="B873" s="8" t="str">
        <f>VLOOKUP(G873,角色!A:B,2,FALSE)</f>
        <v>尼尔斯</v>
      </c>
      <c r="C873" s="8" t="str">
        <f t="shared" si="93"/>
        <v>主动技能2</v>
      </c>
      <c r="D873" s="8">
        <f t="shared" si="95"/>
        <v>7</v>
      </c>
      <c r="E873" s="8">
        <f t="shared" si="96"/>
        <v>8</v>
      </c>
      <c r="F873" s="8">
        <f t="shared" si="97"/>
        <v>2</v>
      </c>
      <c r="G873" s="8">
        <f t="shared" si="94"/>
        <v>15</v>
      </c>
      <c r="H873" t="str">
        <f t="shared" si="98"/>
        <v>尼尔斯主动技能2等级7</v>
      </c>
      <c r="I873" t="str">
        <f t="shared" si="99"/>
        <v>尼尔斯主动技能2等级8</v>
      </c>
      <c r="J873" s="1">
        <v>867</v>
      </c>
      <c r="K873" s="1">
        <f>VLOOKUP(H873,主动技能!$A:$B,2,FALSE)</f>
        <v>10150207</v>
      </c>
      <c r="L873" s="1">
        <f>_xlfn.IFNA(VLOOKUP(I873,主动技能!$A:$B,2,FALSE),0)</f>
        <v>10150208</v>
      </c>
      <c r="M873">
        <f>_xlfn.IFNA(VLOOKUP(D873+1,角色属性概况!I:J,2,FALSE),999)</f>
        <v>30</v>
      </c>
      <c r="N873" s="1" t="s">
        <v>249</v>
      </c>
      <c r="O873" s="1">
        <f>VLOOKUP(E873,角色属性概况!Q:R,2,FALSE)</f>
        <v>3500</v>
      </c>
      <c r="P873" s="1">
        <v>0</v>
      </c>
      <c r="Q873" s="1">
        <v>0</v>
      </c>
    </row>
    <row r="874" spans="2:17" x14ac:dyDescent="0.15">
      <c r="B874" s="8" t="str">
        <f>VLOOKUP(G874,角色!A:B,2,FALSE)</f>
        <v>尼尔斯</v>
      </c>
      <c r="C874" s="8" t="str">
        <f t="shared" si="93"/>
        <v>主动技能2</v>
      </c>
      <c r="D874" s="8">
        <f t="shared" si="95"/>
        <v>8</v>
      </c>
      <c r="E874" s="8">
        <f t="shared" si="96"/>
        <v>9</v>
      </c>
      <c r="F874" s="8">
        <f t="shared" si="97"/>
        <v>2</v>
      </c>
      <c r="G874" s="8">
        <f t="shared" si="94"/>
        <v>15</v>
      </c>
      <c r="H874" t="str">
        <f t="shared" si="98"/>
        <v>尼尔斯主动技能2等级8</v>
      </c>
      <c r="I874" t="str">
        <f t="shared" si="99"/>
        <v>尼尔斯主动技能2等级9</v>
      </c>
      <c r="J874" s="1">
        <v>868</v>
      </c>
      <c r="K874" s="1">
        <f>VLOOKUP(H874,主动技能!$A:$B,2,FALSE)</f>
        <v>10150208</v>
      </c>
      <c r="L874" s="1">
        <f>_xlfn.IFNA(VLOOKUP(I874,主动技能!$A:$B,2,FALSE),0)</f>
        <v>10150209</v>
      </c>
      <c r="M874">
        <f>_xlfn.IFNA(VLOOKUP(D874+1,角色属性概况!I:J,2,FALSE),999)</f>
        <v>35</v>
      </c>
      <c r="N874" s="1" t="s">
        <v>249</v>
      </c>
      <c r="O874" s="1">
        <f>VLOOKUP(E874,角色属性概况!Q:R,2,FALSE)</f>
        <v>4900</v>
      </c>
      <c r="P874" s="1">
        <v>0</v>
      </c>
      <c r="Q874" s="1">
        <v>0</v>
      </c>
    </row>
    <row r="875" spans="2:17" x14ac:dyDescent="0.15">
      <c r="B875" s="8" t="str">
        <f>VLOOKUP(G875,角色!A:B,2,FALSE)</f>
        <v>尼尔斯</v>
      </c>
      <c r="C875" s="8" t="str">
        <f t="shared" si="93"/>
        <v>主动技能2</v>
      </c>
      <c r="D875" s="8">
        <f t="shared" si="95"/>
        <v>9</v>
      </c>
      <c r="E875" s="8">
        <f t="shared" si="96"/>
        <v>10</v>
      </c>
      <c r="F875" s="8">
        <f t="shared" si="97"/>
        <v>2</v>
      </c>
      <c r="G875" s="8">
        <f t="shared" si="94"/>
        <v>15</v>
      </c>
      <c r="H875" t="str">
        <f t="shared" si="98"/>
        <v>尼尔斯主动技能2等级9</v>
      </c>
      <c r="I875" t="str">
        <f t="shared" si="99"/>
        <v>尼尔斯主动技能2等级10</v>
      </c>
      <c r="J875" s="1">
        <v>869</v>
      </c>
      <c r="K875" s="1">
        <f>VLOOKUP(H875,主动技能!$A:$B,2,FALSE)</f>
        <v>10150209</v>
      </c>
      <c r="L875" s="1">
        <f>_xlfn.IFNA(VLOOKUP(I875,主动技能!$A:$B,2,FALSE),0)</f>
        <v>10150210</v>
      </c>
      <c r="M875">
        <f>_xlfn.IFNA(VLOOKUP(D875+1,角色属性概况!I:J,2,FALSE),999)</f>
        <v>40</v>
      </c>
      <c r="N875" s="1" t="s">
        <v>249</v>
      </c>
      <c r="O875" s="1">
        <f>VLOOKUP(E875,角色属性概况!Q:R,2,FALSE)</f>
        <v>7000</v>
      </c>
      <c r="P875" s="1">
        <v>0</v>
      </c>
      <c r="Q875" s="1">
        <v>0</v>
      </c>
    </row>
    <row r="876" spans="2:17" x14ac:dyDescent="0.15">
      <c r="B876" s="8" t="str">
        <f>VLOOKUP(G876,角色!A:B,2,FALSE)</f>
        <v>尼尔斯</v>
      </c>
      <c r="C876" s="8" t="str">
        <f t="shared" si="93"/>
        <v>主动技能2</v>
      </c>
      <c r="D876" s="8">
        <f t="shared" si="95"/>
        <v>10</v>
      </c>
      <c r="E876" s="8">
        <f t="shared" si="96"/>
        <v>11</v>
      </c>
      <c r="F876" s="8">
        <f t="shared" si="97"/>
        <v>2</v>
      </c>
      <c r="G876" s="8">
        <f t="shared" si="94"/>
        <v>15</v>
      </c>
      <c r="H876" t="str">
        <f t="shared" si="98"/>
        <v>尼尔斯主动技能2等级10</v>
      </c>
      <c r="I876" t="str">
        <f t="shared" si="99"/>
        <v>尼尔斯主动技能2等级11</v>
      </c>
      <c r="J876" s="1">
        <v>870</v>
      </c>
      <c r="K876" s="1">
        <f>VLOOKUP(H876,主动技能!$A:$B,2,FALSE)</f>
        <v>10150210</v>
      </c>
      <c r="L876" s="1">
        <f>_xlfn.IFNA(VLOOKUP(I876,主动技能!$A:$B,2,FALSE),0)</f>
        <v>10150211</v>
      </c>
      <c r="M876">
        <f>_xlfn.IFNA(VLOOKUP(D876+1,角色属性概况!I:J,2,FALSE),999)</f>
        <v>45</v>
      </c>
      <c r="N876" s="1" t="s">
        <v>249</v>
      </c>
      <c r="O876" s="1">
        <f>VLOOKUP(E876,角色属性概况!Q:R,2,FALSE)</f>
        <v>9900</v>
      </c>
      <c r="P876" s="1">
        <v>0</v>
      </c>
      <c r="Q876" s="1">
        <v>0</v>
      </c>
    </row>
    <row r="877" spans="2:17" x14ac:dyDescent="0.15">
      <c r="B877" s="8" t="str">
        <f>VLOOKUP(G877,角色!A:B,2,FALSE)</f>
        <v>尼尔斯</v>
      </c>
      <c r="C877" s="8" t="str">
        <f t="shared" si="93"/>
        <v>主动技能2</v>
      </c>
      <c r="D877" s="8">
        <f t="shared" si="95"/>
        <v>11</v>
      </c>
      <c r="E877" s="8">
        <f t="shared" si="96"/>
        <v>12</v>
      </c>
      <c r="F877" s="8">
        <f t="shared" si="97"/>
        <v>2</v>
      </c>
      <c r="G877" s="8">
        <f t="shared" si="94"/>
        <v>15</v>
      </c>
      <c r="H877" t="str">
        <f t="shared" si="98"/>
        <v>尼尔斯主动技能2等级11</v>
      </c>
      <c r="I877" t="str">
        <f t="shared" si="99"/>
        <v>尼尔斯主动技能2等级12</v>
      </c>
      <c r="J877" s="1">
        <v>871</v>
      </c>
      <c r="K877" s="1">
        <f>VLOOKUP(H877,主动技能!$A:$B,2,FALSE)</f>
        <v>10150211</v>
      </c>
      <c r="L877" s="1">
        <f>_xlfn.IFNA(VLOOKUP(I877,主动技能!$A:$B,2,FALSE),0)</f>
        <v>10150212</v>
      </c>
      <c r="M877">
        <f>_xlfn.IFNA(VLOOKUP(D877+1,角色属性概况!I:J,2,FALSE),999)</f>
        <v>50</v>
      </c>
      <c r="N877" s="1" t="s">
        <v>249</v>
      </c>
      <c r="O877" s="1">
        <f>VLOOKUP(E877,角色属性概况!Q:R,2,FALSE)</f>
        <v>14100</v>
      </c>
      <c r="P877" s="1">
        <v>0</v>
      </c>
      <c r="Q877" s="1">
        <v>0</v>
      </c>
    </row>
    <row r="878" spans="2:17" x14ac:dyDescent="0.15">
      <c r="B878" s="8" t="str">
        <f>VLOOKUP(G878,角色!A:B,2,FALSE)</f>
        <v>尼尔斯</v>
      </c>
      <c r="C878" s="8" t="str">
        <f t="shared" si="93"/>
        <v>主动技能2</v>
      </c>
      <c r="D878" s="8">
        <f t="shared" si="95"/>
        <v>12</v>
      </c>
      <c r="E878" s="8">
        <f t="shared" si="96"/>
        <v>13</v>
      </c>
      <c r="F878" s="8">
        <f t="shared" si="97"/>
        <v>2</v>
      </c>
      <c r="G878" s="8">
        <f t="shared" si="94"/>
        <v>15</v>
      </c>
      <c r="H878" t="str">
        <f t="shared" si="98"/>
        <v>尼尔斯主动技能2等级12</v>
      </c>
      <c r="I878" t="str">
        <f t="shared" si="99"/>
        <v>尼尔斯主动技能2等级13</v>
      </c>
      <c r="J878" s="1">
        <v>872</v>
      </c>
      <c r="K878" s="1">
        <f>VLOOKUP(H878,主动技能!$A:$B,2,FALSE)</f>
        <v>10150212</v>
      </c>
      <c r="L878" s="1">
        <f>_xlfn.IFNA(VLOOKUP(I878,主动技能!$A:$B,2,FALSE),0)</f>
        <v>10150213</v>
      </c>
      <c r="M878">
        <f>_xlfn.IFNA(VLOOKUP(D878+1,角色属性概况!I:J,2,FALSE),999)</f>
        <v>55</v>
      </c>
      <c r="N878" s="1" t="s">
        <v>249</v>
      </c>
      <c r="O878" s="1">
        <f>VLOOKUP(E878,角色属性概况!Q:R,2,FALSE)</f>
        <v>20000</v>
      </c>
      <c r="P878" s="1">
        <v>0</v>
      </c>
      <c r="Q878" s="1">
        <v>0</v>
      </c>
    </row>
    <row r="879" spans="2:17" x14ac:dyDescent="0.15">
      <c r="B879" s="8" t="str">
        <f>VLOOKUP(G879,角色!A:B,2,FALSE)</f>
        <v>尼尔斯</v>
      </c>
      <c r="C879" s="8" t="str">
        <f t="shared" si="93"/>
        <v>主动技能2</v>
      </c>
      <c r="D879" s="8">
        <f t="shared" si="95"/>
        <v>13</v>
      </c>
      <c r="E879" s="8">
        <f t="shared" si="96"/>
        <v>14</v>
      </c>
      <c r="F879" s="8">
        <f t="shared" si="97"/>
        <v>2</v>
      </c>
      <c r="G879" s="8">
        <f t="shared" si="94"/>
        <v>15</v>
      </c>
      <c r="H879" t="str">
        <f t="shared" si="98"/>
        <v>尼尔斯主动技能2等级13</v>
      </c>
      <c r="I879" t="str">
        <f t="shared" si="99"/>
        <v>尼尔斯主动技能2等级14</v>
      </c>
      <c r="J879" s="1">
        <v>873</v>
      </c>
      <c r="K879" s="1">
        <f>VLOOKUP(H879,主动技能!$A:$B,2,FALSE)</f>
        <v>10150213</v>
      </c>
      <c r="L879" s="1">
        <f>_xlfn.IFNA(VLOOKUP(I879,主动技能!$A:$B,2,FALSE),0)</f>
        <v>10150214</v>
      </c>
      <c r="M879">
        <f>_xlfn.IFNA(VLOOKUP(D879+1,角色属性概况!I:J,2,FALSE),999)</f>
        <v>60</v>
      </c>
      <c r="N879" s="1" t="s">
        <v>249</v>
      </c>
      <c r="O879" s="1">
        <f>VLOOKUP(E879,角色属性概况!Q:R,2,FALSE)</f>
        <v>28300</v>
      </c>
      <c r="P879" s="1">
        <v>0</v>
      </c>
      <c r="Q879" s="1">
        <v>0</v>
      </c>
    </row>
    <row r="880" spans="2:17" x14ac:dyDescent="0.15">
      <c r="B880" s="8" t="str">
        <f>VLOOKUP(G880,角色!A:B,2,FALSE)</f>
        <v>尼尔斯</v>
      </c>
      <c r="C880" s="8" t="str">
        <f t="shared" si="93"/>
        <v>主动技能2</v>
      </c>
      <c r="D880" s="8">
        <f t="shared" si="95"/>
        <v>14</v>
      </c>
      <c r="E880" s="8">
        <f t="shared" si="96"/>
        <v>15</v>
      </c>
      <c r="F880" s="8">
        <f t="shared" si="97"/>
        <v>2</v>
      </c>
      <c r="G880" s="8">
        <f t="shared" si="94"/>
        <v>15</v>
      </c>
      <c r="H880" t="str">
        <f t="shared" si="98"/>
        <v>尼尔斯主动技能2等级14</v>
      </c>
      <c r="I880" t="str">
        <f t="shared" si="99"/>
        <v>尼尔斯主动技能2等级15</v>
      </c>
      <c r="J880" s="1">
        <v>874</v>
      </c>
      <c r="K880" s="1">
        <f>VLOOKUP(H880,主动技能!$A:$B,2,FALSE)</f>
        <v>10150214</v>
      </c>
      <c r="L880" s="1">
        <f>_xlfn.IFNA(VLOOKUP(I880,主动技能!$A:$B,2,FALSE),0)</f>
        <v>10150215</v>
      </c>
      <c r="M880">
        <f>_xlfn.IFNA(VLOOKUP(D880+1,角色属性概况!I:J,2,FALSE),999)</f>
        <v>65</v>
      </c>
      <c r="N880" s="1" t="s">
        <v>249</v>
      </c>
      <c r="O880" s="1">
        <f>VLOOKUP(E880,角色属性概况!Q:R,2,FALSE)</f>
        <v>40100</v>
      </c>
      <c r="P880" s="1">
        <v>0</v>
      </c>
      <c r="Q880" s="1">
        <v>0</v>
      </c>
    </row>
    <row r="881" spans="2:17" x14ac:dyDescent="0.15">
      <c r="B881" s="8" t="str">
        <f>VLOOKUP(G881,角色!A:B,2,FALSE)</f>
        <v>尼尔斯</v>
      </c>
      <c r="C881" s="8" t="str">
        <f t="shared" si="93"/>
        <v>主动技能2</v>
      </c>
      <c r="D881" s="8">
        <f t="shared" si="95"/>
        <v>15</v>
      </c>
      <c r="E881" s="8">
        <f t="shared" si="96"/>
        <v>16</v>
      </c>
      <c r="F881" s="8">
        <f t="shared" si="97"/>
        <v>2</v>
      </c>
      <c r="G881" s="8">
        <f t="shared" si="94"/>
        <v>15</v>
      </c>
      <c r="H881" t="str">
        <f t="shared" si="98"/>
        <v>尼尔斯主动技能2等级15</v>
      </c>
      <c r="I881" t="str">
        <f t="shared" si="99"/>
        <v>尼尔斯主动技能2等级16</v>
      </c>
      <c r="J881" s="1">
        <v>875</v>
      </c>
      <c r="K881" s="1">
        <f>VLOOKUP(H881,主动技能!$A:$B,2,FALSE)</f>
        <v>10150215</v>
      </c>
      <c r="L881" s="1">
        <f>_xlfn.IFNA(VLOOKUP(I881,主动技能!$A:$B,2,FALSE),0)</f>
        <v>10150216</v>
      </c>
      <c r="M881">
        <f>_xlfn.IFNA(VLOOKUP(D881+1,角色属性概况!I:J,2,FALSE),999)</f>
        <v>70</v>
      </c>
      <c r="N881" s="1" t="s">
        <v>249</v>
      </c>
      <c r="O881" s="1">
        <f>VLOOKUP(E881,角色属性概况!Q:R,2,FALSE)</f>
        <v>56700</v>
      </c>
      <c r="P881" s="1">
        <v>0</v>
      </c>
      <c r="Q881" s="1">
        <v>0</v>
      </c>
    </row>
    <row r="882" spans="2:17" x14ac:dyDescent="0.15">
      <c r="B882" s="8" t="str">
        <f>VLOOKUP(G882,角色!A:B,2,FALSE)</f>
        <v>尼尔斯</v>
      </c>
      <c r="C882" s="8" t="str">
        <f t="shared" si="93"/>
        <v>主动技能2</v>
      </c>
      <c r="D882" s="8">
        <f t="shared" si="95"/>
        <v>16</v>
      </c>
      <c r="E882" s="8">
        <f t="shared" si="96"/>
        <v>17</v>
      </c>
      <c r="F882" s="8">
        <f t="shared" si="97"/>
        <v>2</v>
      </c>
      <c r="G882" s="8">
        <f t="shared" si="94"/>
        <v>15</v>
      </c>
      <c r="H882" t="str">
        <f t="shared" si="98"/>
        <v>尼尔斯主动技能2等级16</v>
      </c>
      <c r="I882" t="str">
        <f t="shared" si="99"/>
        <v>尼尔斯主动技能2等级17</v>
      </c>
      <c r="J882" s="1">
        <v>876</v>
      </c>
      <c r="K882" s="1">
        <f>VLOOKUP(H882,主动技能!$A:$B,2,FALSE)</f>
        <v>10150216</v>
      </c>
      <c r="L882" s="1">
        <f>_xlfn.IFNA(VLOOKUP(I882,主动技能!$A:$B,2,FALSE),0)</f>
        <v>10150217</v>
      </c>
      <c r="M882">
        <f>_xlfn.IFNA(VLOOKUP(D882+1,角色属性概况!I:J,2,FALSE),999)</f>
        <v>75</v>
      </c>
      <c r="N882" s="1" t="s">
        <v>249</v>
      </c>
      <c r="O882" s="1">
        <f>VLOOKUP(E882,角色属性概况!Q:R,2,FALSE)</f>
        <v>80400</v>
      </c>
      <c r="P882" s="1">
        <v>0</v>
      </c>
      <c r="Q882" s="1">
        <v>0</v>
      </c>
    </row>
    <row r="883" spans="2:17" x14ac:dyDescent="0.15">
      <c r="B883" s="8" t="str">
        <f>VLOOKUP(G883,角色!A:B,2,FALSE)</f>
        <v>尼尔斯</v>
      </c>
      <c r="C883" s="8" t="str">
        <f t="shared" si="93"/>
        <v>主动技能2</v>
      </c>
      <c r="D883" s="8">
        <f t="shared" si="95"/>
        <v>17</v>
      </c>
      <c r="E883" s="8">
        <f t="shared" si="96"/>
        <v>18</v>
      </c>
      <c r="F883" s="8">
        <f t="shared" si="97"/>
        <v>2</v>
      </c>
      <c r="G883" s="8">
        <f t="shared" si="94"/>
        <v>15</v>
      </c>
      <c r="H883" t="str">
        <f t="shared" si="98"/>
        <v>尼尔斯主动技能2等级17</v>
      </c>
      <c r="I883" t="str">
        <f t="shared" si="99"/>
        <v>尼尔斯主动技能2等级18</v>
      </c>
      <c r="J883" s="1">
        <v>877</v>
      </c>
      <c r="K883" s="1">
        <f>VLOOKUP(H883,主动技能!$A:$B,2,FALSE)</f>
        <v>10150217</v>
      </c>
      <c r="L883" s="1">
        <f>_xlfn.IFNA(VLOOKUP(I883,主动技能!$A:$B,2,FALSE),0)</f>
        <v>10150218</v>
      </c>
      <c r="M883">
        <f>_xlfn.IFNA(VLOOKUP(D883+1,角色属性概况!I:J,2,FALSE),999)</f>
        <v>80</v>
      </c>
      <c r="N883" s="1" t="s">
        <v>249</v>
      </c>
      <c r="O883" s="1">
        <f>VLOOKUP(E883,角色属性概况!Q:R,2,FALSE)</f>
        <v>113800</v>
      </c>
      <c r="P883" s="1">
        <v>0</v>
      </c>
      <c r="Q883" s="1">
        <v>0</v>
      </c>
    </row>
    <row r="884" spans="2:17" x14ac:dyDescent="0.15">
      <c r="B884" s="8" t="str">
        <f>VLOOKUP(G884,角色!A:B,2,FALSE)</f>
        <v>尼尔斯</v>
      </c>
      <c r="C884" s="8" t="str">
        <f t="shared" si="93"/>
        <v>主动技能2</v>
      </c>
      <c r="D884" s="8">
        <f t="shared" si="95"/>
        <v>18</v>
      </c>
      <c r="E884" s="8">
        <f t="shared" si="96"/>
        <v>19</v>
      </c>
      <c r="F884" s="8">
        <f t="shared" si="97"/>
        <v>2</v>
      </c>
      <c r="G884" s="8">
        <f t="shared" si="94"/>
        <v>15</v>
      </c>
      <c r="H884" t="str">
        <f t="shared" si="98"/>
        <v>尼尔斯主动技能2等级18</v>
      </c>
      <c r="I884" t="str">
        <f t="shared" si="99"/>
        <v>尼尔斯主动技能2等级19</v>
      </c>
      <c r="J884" s="1">
        <v>878</v>
      </c>
      <c r="K884" s="1">
        <f>VLOOKUP(H884,主动技能!$A:$B,2,FALSE)</f>
        <v>10150218</v>
      </c>
      <c r="L884" s="1">
        <f>_xlfn.IFNA(VLOOKUP(I884,主动技能!$A:$B,2,FALSE),0)</f>
        <v>10150219</v>
      </c>
      <c r="M884">
        <f>_xlfn.IFNA(VLOOKUP(D884+1,角色属性概况!I:J,2,FALSE),999)</f>
        <v>85</v>
      </c>
      <c r="N884" s="1" t="s">
        <v>249</v>
      </c>
      <c r="O884" s="1">
        <f>VLOOKUP(E884,角色属性概况!Q:R,2,FALSE)</f>
        <v>161100</v>
      </c>
      <c r="P884" s="1">
        <v>0</v>
      </c>
      <c r="Q884" s="1">
        <v>0</v>
      </c>
    </row>
    <row r="885" spans="2:17" x14ac:dyDescent="0.15">
      <c r="B885" s="8" t="str">
        <f>VLOOKUP(G885,角色!A:B,2,FALSE)</f>
        <v>尼尔斯</v>
      </c>
      <c r="C885" s="8" t="str">
        <f t="shared" si="93"/>
        <v>主动技能2</v>
      </c>
      <c r="D885" s="8">
        <f t="shared" si="95"/>
        <v>19</v>
      </c>
      <c r="E885" s="8">
        <f t="shared" si="96"/>
        <v>20</v>
      </c>
      <c r="F885" s="8">
        <f t="shared" si="97"/>
        <v>2</v>
      </c>
      <c r="G885" s="8">
        <f t="shared" si="94"/>
        <v>15</v>
      </c>
      <c r="H885" t="str">
        <f t="shared" si="98"/>
        <v>尼尔斯主动技能2等级19</v>
      </c>
      <c r="I885" t="str">
        <f t="shared" si="99"/>
        <v>尼尔斯主动技能2等级20</v>
      </c>
      <c r="J885" s="1">
        <v>879</v>
      </c>
      <c r="K885" s="1">
        <f>VLOOKUP(H885,主动技能!$A:$B,2,FALSE)</f>
        <v>10150219</v>
      </c>
      <c r="L885" s="1">
        <f>_xlfn.IFNA(VLOOKUP(I885,主动技能!$A:$B,2,FALSE),0)</f>
        <v>10150220</v>
      </c>
      <c r="M885">
        <f>_xlfn.IFNA(VLOOKUP(D885+1,角色属性概况!I:J,2,FALSE),999)</f>
        <v>90</v>
      </c>
      <c r="N885" s="1" t="s">
        <v>249</v>
      </c>
      <c r="O885" s="1">
        <f>VLOOKUP(E885,角色属性概况!Q:R,2,FALSE)</f>
        <v>228100</v>
      </c>
      <c r="P885" s="1">
        <v>0</v>
      </c>
      <c r="Q885" s="1">
        <v>0</v>
      </c>
    </row>
    <row r="886" spans="2:17" x14ac:dyDescent="0.15">
      <c r="B886" s="8" t="str">
        <f>VLOOKUP(G886,角色!A:B,2,FALSE)</f>
        <v>尼尔斯</v>
      </c>
      <c r="C886" s="8" t="str">
        <f t="shared" si="93"/>
        <v>主动技能2</v>
      </c>
      <c r="D886" s="8">
        <f t="shared" si="95"/>
        <v>20</v>
      </c>
      <c r="E886" s="8">
        <f t="shared" si="96"/>
        <v>21</v>
      </c>
      <c r="F886" s="8">
        <f t="shared" si="97"/>
        <v>2</v>
      </c>
      <c r="G886" s="8">
        <f t="shared" si="94"/>
        <v>15</v>
      </c>
      <c r="H886" t="str">
        <f t="shared" si="98"/>
        <v>尼尔斯主动技能2等级20</v>
      </c>
      <c r="I886" t="str">
        <f t="shared" si="99"/>
        <v>尼尔斯主动技能2等级21</v>
      </c>
      <c r="J886" s="1">
        <v>880</v>
      </c>
      <c r="K886" s="1">
        <f>VLOOKUP(H886,主动技能!$A:$B,2,FALSE)</f>
        <v>10150220</v>
      </c>
      <c r="L886" s="1">
        <f>_xlfn.IFNA(VLOOKUP(I886,主动技能!$A:$B,2,FALSE),0)</f>
        <v>0</v>
      </c>
      <c r="M886">
        <f>_xlfn.IFNA(VLOOKUP(D886+1,角色属性概况!I:J,2,FALSE),999)</f>
        <v>100</v>
      </c>
      <c r="N886" s="1" t="s">
        <v>249</v>
      </c>
      <c r="O886" s="1">
        <f>VLOOKUP(E886,角色属性概况!Q:R,2,FALSE)</f>
        <v>780200</v>
      </c>
      <c r="P886" s="1">
        <v>0</v>
      </c>
      <c r="Q886" s="1">
        <v>0</v>
      </c>
    </row>
    <row r="887" spans="2:17" x14ac:dyDescent="0.15">
      <c r="B887" s="8" t="str">
        <f>VLOOKUP(G887,角色!A:B,2,FALSE)</f>
        <v>尼尔斯</v>
      </c>
      <c r="C887" s="8" t="str">
        <f t="shared" si="93"/>
        <v>主动技能3</v>
      </c>
      <c r="D887" s="8">
        <f t="shared" si="95"/>
        <v>1</v>
      </c>
      <c r="E887" s="8">
        <f t="shared" si="96"/>
        <v>2</v>
      </c>
      <c r="F887" s="8">
        <f t="shared" si="97"/>
        <v>3</v>
      </c>
      <c r="G887" s="8">
        <f t="shared" si="94"/>
        <v>15</v>
      </c>
      <c r="H887" t="str">
        <f t="shared" si="98"/>
        <v>尼尔斯主动技能3等级1</v>
      </c>
      <c r="I887" t="str">
        <f t="shared" si="99"/>
        <v>尼尔斯主动技能3等级2</v>
      </c>
      <c r="J887" s="1">
        <v>881</v>
      </c>
      <c r="K887" s="1">
        <f>VLOOKUP(H887,主动技能!$A:$B,2,FALSE)</f>
        <v>10150301</v>
      </c>
      <c r="L887" s="1">
        <f>_xlfn.IFNA(VLOOKUP(I887,主动技能!$A:$B,2,FALSE),0)</f>
        <v>10150302</v>
      </c>
      <c r="M887">
        <f>_xlfn.IFNA(VLOOKUP(D887+1,角色属性概况!I:J,2,FALSE),999)</f>
        <v>2</v>
      </c>
      <c r="N887" s="1" t="s">
        <v>249</v>
      </c>
      <c r="O887" s="1">
        <f>VLOOKUP(E887,角色属性概况!Q:R,2,FALSE)</f>
        <v>500</v>
      </c>
      <c r="P887" s="1">
        <v>0</v>
      </c>
      <c r="Q887" s="1">
        <v>0</v>
      </c>
    </row>
    <row r="888" spans="2:17" x14ac:dyDescent="0.15">
      <c r="B888" s="8" t="str">
        <f>VLOOKUP(G888,角色!A:B,2,FALSE)</f>
        <v>尼尔斯</v>
      </c>
      <c r="C888" s="8" t="str">
        <f t="shared" si="93"/>
        <v>主动技能3</v>
      </c>
      <c r="D888" s="8">
        <f t="shared" si="95"/>
        <v>2</v>
      </c>
      <c r="E888" s="8">
        <f t="shared" si="96"/>
        <v>3</v>
      </c>
      <c r="F888" s="8">
        <f t="shared" si="97"/>
        <v>3</v>
      </c>
      <c r="G888" s="8">
        <f t="shared" si="94"/>
        <v>15</v>
      </c>
      <c r="H888" t="str">
        <f t="shared" si="98"/>
        <v>尼尔斯主动技能3等级2</v>
      </c>
      <c r="I888" t="str">
        <f t="shared" si="99"/>
        <v>尼尔斯主动技能3等级3</v>
      </c>
      <c r="J888" s="1">
        <v>882</v>
      </c>
      <c r="K888" s="1">
        <f>VLOOKUP(H888,主动技能!$A:$B,2,FALSE)</f>
        <v>10150302</v>
      </c>
      <c r="L888" s="1">
        <f>_xlfn.IFNA(VLOOKUP(I888,主动技能!$A:$B,2,FALSE),0)</f>
        <v>10150303</v>
      </c>
      <c r="M888">
        <f>_xlfn.IFNA(VLOOKUP(D888+1,角色属性概况!I:J,2,FALSE),999)</f>
        <v>5</v>
      </c>
      <c r="N888" s="1" t="s">
        <v>249</v>
      </c>
      <c r="O888" s="1">
        <f>VLOOKUP(E888,角色属性概况!Q:R,2,FALSE)</f>
        <v>600</v>
      </c>
      <c r="P888" s="1">
        <v>0</v>
      </c>
      <c r="Q888" s="1">
        <v>0</v>
      </c>
    </row>
    <row r="889" spans="2:17" x14ac:dyDescent="0.15">
      <c r="B889" s="8" t="str">
        <f>VLOOKUP(G889,角色!A:B,2,FALSE)</f>
        <v>尼尔斯</v>
      </c>
      <c r="C889" s="8" t="str">
        <f t="shared" si="93"/>
        <v>主动技能3</v>
      </c>
      <c r="D889" s="8">
        <f t="shared" si="95"/>
        <v>3</v>
      </c>
      <c r="E889" s="8">
        <f t="shared" si="96"/>
        <v>4</v>
      </c>
      <c r="F889" s="8">
        <f t="shared" si="97"/>
        <v>3</v>
      </c>
      <c r="G889" s="8">
        <f t="shared" si="94"/>
        <v>15</v>
      </c>
      <c r="H889" t="str">
        <f t="shared" si="98"/>
        <v>尼尔斯主动技能3等级3</v>
      </c>
      <c r="I889" t="str">
        <f t="shared" si="99"/>
        <v>尼尔斯主动技能3等级4</v>
      </c>
      <c r="J889" s="1">
        <v>883</v>
      </c>
      <c r="K889" s="1">
        <f>VLOOKUP(H889,主动技能!$A:$B,2,FALSE)</f>
        <v>10150303</v>
      </c>
      <c r="L889" s="1">
        <f>_xlfn.IFNA(VLOOKUP(I889,主动技能!$A:$B,2,FALSE),0)</f>
        <v>10150304</v>
      </c>
      <c r="M889">
        <f>_xlfn.IFNA(VLOOKUP(D889+1,角色属性概况!I:J,2,FALSE),999)</f>
        <v>10</v>
      </c>
      <c r="N889" s="1" t="s">
        <v>249</v>
      </c>
      <c r="O889" s="1">
        <f>VLOOKUP(E889,角色属性概况!Q:R,2,FALSE)</f>
        <v>800</v>
      </c>
      <c r="P889" s="1">
        <v>0</v>
      </c>
      <c r="Q889" s="1">
        <v>0</v>
      </c>
    </row>
    <row r="890" spans="2:17" x14ac:dyDescent="0.15">
      <c r="B890" s="8" t="str">
        <f>VLOOKUP(G890,角色!A:B,2,FALSE)</f>
        <v>尼尔斯</v>
      </c>
      <c r="C890" s="8" t="str">
        <f t="shared" si="93"/>
        <v>主动技能3</v>
      </c>
      <c r="D890" s="8">
        <f t="shared" si="95"/>
        <v>4</v>
      </c>
      <c r="E890" s="8">
        <f t="shared" si="96"/>
        <v>5</v>
      </c>
      <c r="F890" s="8">
        <f t="shared" si="97"/>
        <v>3</v>
      </c>
      <c r="G890" s="8">
        <f t="shared" si="94"/>
        <v>15</v>
      </c>
      <c r="H890" t="str">
        <f t="shared" si="98"/>
        <v>尼尔斯主动技能3等级4</v>
      </c>
      <c r="I890" t="str">
        <f t="shared" si="99"/>
        <v>尼尔斯主动技能3等级5</v>
      </c>
      <c r="J890" s="1">
        <v>884</v>
      </c>
      <c r="K890" s="1">
        <f>VLOOKUP(H890,主动技能!$A:$B,2,FALSE)</f>
        <v>10150304</v>
      </c>
      <c r="L890" s="1">
        <f>_xlfn.IFNA(VLOOKUP(I890,主动技能!$A:$B,2,FALSE),0)</f>
        <v>10150305</v>
      </c>
      <c r="M890">
        <f>_xlfn.IFNA(VLOOKUP(D890+1,角色属性概况!I:J,2,FALSE),999)</f>
        <v>15</v>
      </c>
      <c r="N890" s="1" t="s">
        <v>249</v>
      </c>
      <c r="O890" s="1">
        <f>VLOOKUP(E890,角色属性概况!Q:R,2,FALSE)</f>
        <v>1200</v>
      </c>
      <c r="P890" s="1">
        <v>0</v>
      </c>
      <c r="Q890" s="1">
        <v>0</v>
      </c>
    </row>
    <row r="891" spans="2:17" x14ac:dyDescent="0.15">
      <c r="B891" s="8" t="str">
        <f>VLOOKUP(G891,角色!A:B,2,FALSE)</f>
        <v>尼尔斯</v>
      </c>
      <c r="C891" s="8" t="str">
        <f t="shared" si="93"/>
        <v>主动技能3</v>
      </c>
      <c r="D891" s="8">
        <f t="shared" si="95"/>
        <v>5</v>
      </c>
      <c r="E891" s="8">
        <f t="shared" si="96"/>
        <v>6</v>
      </c>
      <c r="F891" s="8">
        <f t="shared" si="97"/>
        <v>3</v>
      </c>
      <c r="G891" s="8">
        <f t="shared" si="94"/>
        <v>15</v>
      </c>
      <c r="H891" t="str">
        <f t="shared" si="98"/>
        <v>尼尔斯主动技能3等级5</v>
      </c>
      <c r="I891" t="str">
        <f t="shared" si="99"/>
        <v>尼尔斯主动技能3等级6</v>
      </c>
      <c r="J891" s="1">
        <v>885</v>
      </c>
      <c r="K891" s="1">
        <f>VLOOKUP(H891,主动技能!$A:$B,2,FALSE)</f>
        <v>10150305</v>
      </c>
      <c r="L891" s="1">
        <f>_xlfn.IFNA(VLOOKUP(I891,主动技能!$A:$B,2,FALSE),0)</f>
        <v>10150306</v>
      </c>
      <c r="M891">
        <f>_xlfn.IFNA(VLOOKUP(D891+1,角色属性概况!I:J,2,FALSE),999)</f>
        <v>20</v>
      </c>
      <c r="N891" s="1" t="s">
        <v>249</v>
      </c>
      <c r="O891" s="1">
        <f>VLOOKUP(E891,角色属性概况!Q:R,2,FALSE)</f>
        <v>1700</v>
      </c>
      <c r="P891" s="1">
        <v>0</v>
      </c>
      <c r="Q891" s="1">
        <v>0</v>
      </c>
    </row>
    <row r="892" spans="2:17" x14ac:dyDescent="0.15">
      <c r="B892" s="8" t="str">
        <f>VLOOKUP(G892,角色!A:B,2,FALSE)</f>
        <v>尼尔斯</v>
      </c>
      <c r="C892" s="8" t="str">
        <f t="shared" si="93"/>
        <v>主动技能3</v>
      </c>
      <c r="D892" s="8">
        <f t="shared" si="95"/>
        <v>6</v>
      </c>
      <c r="E892" s="8">
        <f t="shared" si="96"/>
        <v>7</v>
      </c>
      <c r="F892" s="8">
        <f t="shared" si="97"/>
        <v>3</v>
      </c>
      <c r="G892" s="8">
        <f t="shared" si="94"/>
        <v>15</v>
      </c>
      <c r="H892" t="str">
        <f t="shared" si="98"/>
        <v>尼尔斯主动技能3等级6</v>
      </c>
      <c r="I892" t="str">
        <f t="shared" si="99"/>
        <v>尼尔斯主动技能3等级7</v>
      </c>
      <c r="J892" s="1">
        <v>886</v>
      </c>
      <c r="K892" s="1">
        <f>VLOOKUP(H892,主动技能!$A:$B,2,FALSE)</f>
        <v>10150306</v>
      </c>
      <c r="L892" s="1">
        <f>_xlfn.IFNA(VLOOKUP(I892,主动技能!$A:$B,2,FALSE),0)</f>
        <v>10150307</v>
      </c>
      <c r="M892">
        <f>_xlfn.IFNA(VLOOKUP(D892+1,角色属性概况!I:J,2,FALSE),999)</f>
        <v>25</v>
      </c>
      <c r="N892" s="1" t="s">
        <v>249</v>
      </c>
      <c r="O892" s="1">
        <f>VLOOKUP(E892,角色属性概况!Q:R,2,FALSE)</f>
        <v>2400</v>
      </c>
      <c r="P892" s="1">
        <v>0</v>
      </c>
      <c r="Q892" s="1">
        <v>0</v>
      </c>
    </row>
    <row r="893" spans="2:17" x14ac:dyDescent="0.15">
      <c r="B893" s="8" t="str">
        <f>VLOOKUP(G893,角色!A:B,2,FALSE)</f>
        <v>尼尔斯</v>
      </c>
      <c r="C893" s="8" t="str">
        <f t="shared" si="93"/>
        <v>主动技能3</v>
      </c>
      <c r="D893" s="8">
        <f t="shared" si="95"/>
        <v>7</v>
      </c>
      <c r="E893" s="8">
        <f t="shared" si="96"/>
        <v>8</v>
      </c>
      <c r="F893" s="8">
        <f t="shared" si="97"/>
        <v>3</v>
      </c>
      <c r="G893" s="8">
        <f t="shared" si="94"/>
        <v>15</v>
      </c>
      <c r="H893" t="str">
        <f t="shared" si="98"/>
        <v>尼尔斯主动技能3等级7</v>
      </c>
      <c r="I893" t="str">
        <f t="shared" si="99"/>
        <v>尼尔斯主动技能3等级8</v>
      </c>
      <c r="J893" s="1">
        <v>887</v>
      </c>
      <c r="K893" s="1">
        <f>VLOOKUP(H893,主动技能!$A:$B,2,FALSE)</f>
        <v>10150307</v>
      </c>
      <c r="L893" s="1">
        <f>_xlfn.IFNA(VLOOKUP(I893,主动技能!$A:$B,2,FALSE),0)</f>
        <v>10150308</v>
      </c>
      <c r="M893">
        <f>_xlfn.IFNA(VLOOKUP(D893+1,角色属性概况!I:J,2,FALSE),999)</f>
        <v>30</v>
      </c>
      <c r="N893" s="1" t="s">
        <v>249</v>
      </c>
      <c r="O893" s="1">
        <f>VLOOKUP(E893,角色属性概况!Q:R,2,FALSE)</f>
        <v>3500</v>
      </c>
      <c r="P893" s="1">
        <v>0</v>
      </c>
      <c r="Q893" s="1">
        <v>0</v>
      </c>
    </row>
    <row r="894" spans="2:17" x14ac:dyDescent="0.15">
      <c r="B894" s="8" t="str">
        <f>VLOOKUP(G894,角色!A:B,2,FALSE)</f>
        <v>尼尔斯</v>
      </c>
      <c r="C894" s="8" t="str">
        <f t="shared" si="93"/>
        <v>主动技能3</v>
      </c>
      <c r="D894" s="8">
        <f t="shared" si="95"/>
        <v>8</v>
      </c>
      <c r="E894" s="8">
        <f t="shared" si="96"/>
        <v>9</v>
      </c>
      <c r="F894" s="8">
        <f t="shared" si="97"/>
        <v>3</v>
      </c>
      <c r="G894" s="8">
        <f t="shared" si="94"/>
        <v>15</v>
      </c>
      <c r="H894" t="str">
        <f t="shared" si="98"/>
        <v>尼尔斯主动技能3等级8</v>
      </c>
      <c r="I894" t="str">
        <f t="shared" si="99"/>
        <v>尼尔斯主动技能3等级9</v>
      </c>
      <c r="J894" s="1">
        <v>888</v>
      </c>
      <c r="K894" s="1">
        <f>VLOOKUP(H894,主动技能!$A:$B,2,FALSE)</f>
        <v>10150308</v>
      </c>
      <c r="L894" s="1">
        <f>_xlfn.IFNA(VLOOKUP(I894,主动技能!$A:$B,2,FALSE),0)</f>
        <v>10150309</v>
      </c>
      <c r="M894">
        <f>_xlfn.IFNA(VLOOKUP(D894+1,角色属性概况!I:J,2,FALSE),999)</f>
        <v>35</v>
      </c>
      <c r="N894" s="1" t="s">
        <v>249</v>
      </c>
      <c r="O894" s="1">
        <f>VLOOKUP(E894,角色属性概况!Q:R,2,FALSE)</f>
        <v>4900</v>
      </c>
      <c r="P894" s="1">
        <v>0</v>
      </c>
      <c r="Q894" s="1">
        <v>0</v>
      </c>
    </row>
    <row r="895" spans="2:17" x14ac:dyDescent="0.15">
      <c r="B895" s="8" t="str">
        <f>VLOOKUP(G895,角色!A:B,2,FALSE)</f>
        <v>尼尔斯</v>
      </c>
      <c r="C895" s="8" t="str">
        <f t="shared" si="93"/>
        <v>主动技能3</v>
      </c>
      <c r="D895" s="8">
        <f t="shared" si="95"/>
        <v>9</v>
      </c>
      <c r="E895" s="8">
        <f t="shared" si="96"/>
        <v>10</v>
      </c>
      <c r="F895" s="8">
        <f t="shared" si="97"/>
        <v>3</v>
      </c>
      <c r="G895" s="8">
        <f t="shared" si="94"/>
        <v>15</v>
      </c>
      <c r="H895" t="str">
        <f t="shared" si="98"/>
        <v>尼尔斯主动技能3等级9</v>
      </c>
      <c r="I895" t="str">
        <f t="shared" si="99"/>
        <v>尼尔斯主动技能3等级10</v>
      </c>
      <c r="J895" s="1">
        <v>889</v>
      </c>
      <c r="K895" s="1">
        <f>VLOOKUP(H895,主动技能!$A:$B,2,FALSE)</f>
        <v>10150309</v>
      </c>
      <c r="L895" s="1">
        <f>_xlfn.IFNA(VLOOKUP(I895,主动技能!$A:$B,2,FALSE),0)</f>
        <v>10150310</v>
      </c>
      <c r="M895">
        <f>_xlfn.IFNA(VLOOKUP(D895+1,角色属性概况!I:J,2,FALSE),999)</f>
        <v>40</v>
      </c>
      <c r="N895" s="1" t="s">
        <v>249</v>
      </c>
      <c r="O895" s="1">
        <f>VLOOKUP(E895,角色属性概况!Q:R,2,FALSE)</f>
        <v>7000</v>
      </c>
      <c r="P895" s="1">
        <v>0</v>
      </c>
      <c r="Q895" s="1">
        <v>0</v>
      </c>
    </row>
    <row r="896" spans="2:17" x14ac:dyDescent="0.15">
      <c r="B896" s="8" t="str">
        <f>VLOOKUP(G896,角色!A:B,2,FALSE)</f>
        <v>尼尔斯</v>
      </c>
      <c r="C896" s="8" t="str">
        <f t="shared" si="93"/>
        <v>主动技能3</v>
      </c>
      <c r="D896" s="8">
        <f t="shared" si="95"/>
        <v>10</v>
      </c>
      <c r="E896" s="8">
        <f t="shared" si="96"/>
        <v>11</v>
      </c>
      <c r="F896" s="8">
        <f t="shared" si="97"/>
        <v>3</v>
      </c>
      <c r="G896" s="8">
        <f t="shared" si="94"/>
        <v>15</v>
      </c>
      <c r="H896" t="str">
        <f t="shared" si="98"/>
        <v>尼尔斯主动技能3等级10</v>
      </c>
      <c r="I896" t="str">
        <f t="shared" si="99"/>
        <v>尼尔斯主动技能3等级11</v>
      </c>
      <c r="J896" s="1">
        <v>890</v>
      </c>
      <c r="K896" s="1">
        <f>VLOOKUP(H896,主动技能!$A:$B,2,FALSE)</f>
        <v>10150310</v>
      </c>
      <c r="L896" s="1">
        <f>_xlfn.IFNA(VLOOKUP(I896,主动技能!$A:$B,2,FALSE),0)</f>
        <v>10150311</v>
      </c>
      <c r="M896">
        <f>_xlfn.IFNA(VLOOKUP(D896+1,角色属性概况!I:J,2,FALSE),999)</f>
        <v>45</v>
      </c>
      <c r="N896" s="1" t="s">
        <v>249</v>
      </c>
      <c r="O896" s="1">
        <f>VLOOKUP(E896,角色属性概况!Q:R,2,FALSE)</f>
        <v>9900</v>
      </c>
      <c r="P896" s="1">
        <v>0</v>
      </c>
      <c r="Q896" s="1">
        <v>0</v>
      </c>
    </row>
    <row r="897" spans="2:17" x14ac:dyDescent="0.15">
      <c r="B897" s="8" t="str">
        <f>VLOOKUP(G897,角色!A:B,2,FALSE)</f>
        <v>尼尔斯</v>
      </c>
      <c r="C897" s="8" t="str">
        <f t="shared" si="93"/>
        <v>主动技能3</v>
      </c>
      <c r="D897" s="8">
        <f t="shared" si="95"/>
        <v>11</v>
      </c>
      <c r="E897" s="8">
        <f t="shared" si="96"/>
        <v>12</v>
      </c>
      <c r="F897" s="8">
        <f t="shared" si="97"/>
        <v>3</v>
      </c>
      <c r="G897" s="8">
        <f t="shared" si="94"/>
        <v>15</v>
      </c>
      <c r="H897" t="str">
        <f t="shared" si="98"/>
        <v>尼尔斯主动技能3等级11</v>
      </c>
      <c r="I897" t="str">
        <f t="shared" si="99"/>
        <v>尼尔斯主动技能3等级12</v>
      </c>
      <c r="J897" s="1">
        <v>891</v>
      </c>
      <c r="K897" s="1">
        <f>VLOOKUP(H897,主动技能!$A:$B,2,FALSE)</f>
        <v>10150311</v>
      </c>
      <c r="L897" s="1">
        <f>_xlfn.IFNA(VLOOKUP(I897,主动技能!$A:$B,2,FALSE),0)</f>
        <v>10150312</v>
      </c>
      <c r="M897">
        <f>_xlfn.IFNA(VLOOKUP(D897+1,角色属性概况!I:J,2,FALSE),999)</f>
        <v>50</v>
      </c>
      <c r="N897" s="1" t="s">
        <v>249</v>
      </c>
      <c r="O897" s="1">
        <f>VLOOKUP(E897,角色属性概况!Q:R,2,FALSE)</f>
        <v>14100</v>
      </c>
      <c r="P897" s="1">
        <v>0</v>
      </c>
      <c r="Q897" s="1">
        <v>0</v>
      </c>
    </row>
    <row r="898" spans="2:17" x14ac:dyDescent="0.15">
      <c r="B898" s="8" t="str">
        <f>VLOOKUP(G898,角色!A:B,2,FALSE)</f>
        <v>尼尔斯</v>
      </c>
      <c r="C898" s="8" t="str">
        <f t="shared" si="93"/>
        <v>主动技能3</v>
      </c>
      <c r="D898" s="8">
        <f t="shared" si="95"/>
        <v>12</v>
      </c>
      <c r="E898" s="8">
        <f t="shared" si="96"/>
        <v>13</v>
      </c>
      <c r="F898" s="8">
        <f t="shared" si="97"/>
        <v>3</v>
      </c>
      <c r="G898" s="8">
        <f t="shared" si="94"/>
        <v>15</v>
      </c>
      <c r="H898" t="str">
        <f t="shared" si="98"/>
        <v>尼尔斯主动技能3等级12</v>
      </c>
      <c r="I898" t="str">
        <f t="shared" si="99"/>
        <v>尼尔斯主动技能3等级13</v>
      </c>
      <c r="J898" s="1">
        <v>892</v>
      </c>
      <c r="K898" s="1">
        <f>VLOOKUP(H898,主动技能!$A:$B,2,FALSE)</f>
        <v>10150312</v>
      </c>
      <c r="L898" s="1">
        <f>_xlfn.IFNA(VLOOKUP(I898,主动技能!$A:$B,2,FALSE),0)</f>
        <v>10150313</v>
      </c>
      <c r="M898">
        <f>_xlfn.IFNA(VLOOKUP(D898+1,角色属性概况!I:J,2,FALSE),999)</f>
        <v>55</v>
      </c>
      <c r="N898" s="1" t="s">
        <v>249</v>
      </c>
      <c r="O898" s="1">
        <f>VLOOKUP(E898,角色属性概况!Q:R,2,FALSE)</f>
        <v>20000</v>
      </c>
      <c r="P898" s="1">
        <v>0</v>
      </c>
      <c r="Q898" s="1">
        <v>0</v>
      </c>
    </row>
    <row r="899" spans="2:17" x14ac:dyDescent="0.15">
      <c r="B899" s="8" t="str">
        <f>VLOOKUP(G899,角色!A:B,2,FALSE)</f>
        <v>尼尔斯</v>
      </c>
      <c r="C899" s="8" t="str">
        <f t="shared" si="93"/>
        <v>主动技能3</v>
      </c>
      <c r="D899" s="8">
        <f t="shared" si="95"/>
        <v>13</v>
      </c>
      <c r="E899" s="8">
        <f t="shared" si="96"/>
        <v>14</v>
      </c>
      <c r="F899" s="8">
        <f t="shared" si="97"/>
        <v>3</v>
      </c>
      <c r="G899" s="8">
        <f t="shared" si="94"/>
        <v>15</v>
      </c>
      <c r="H899" t="str">
        <f t="shared" si="98"/>
        <v>尼尔斯主动技能3等级13</v>
      </c>
      <c r="I899" t="str">
        <f t="shared" si="99"/>
        <v>尼尔斯主动技能3等级14</v>
      </c>
      <c r="J899" s="1">
        <v>893</v>
      </c>
      <c r="K899" s="1">
        <f>VLOOKUP(H899,主动技能!$A:$B,2,FALSE)</f>
        <v>10150313</v>
      </c>
      <c r="L899" s="1">
        <f>_xlfn.IFNA(VLOOKUP(I899,主动技能!$A:$B,2,FALSE),0)</f>
        <v>10150314</v>
      </c>
      <c r="M899">
        <f>_xlfn.IFNA(VLOOKUP(D899+1,角色属性概况!I:J,2,FALSE),999)</f>
        <v>60</v>
      </c>
      <c r="N899" s="1" t="s">
        <v>249</v>
      </c>
      <c r="O899" s="1">
        <f>VLOOKUP(E899,角色属性概况!Q:R,2,FALSE)</f>
        <v>28300</v>
      </c>
      <c r="P899" s="1">
        <v>0</v>
      </c>
      <c r="Q899" s="1">
        <v>0</v>
      </c>
    </row>
    <row r="900" spans="2:17" x14ac:dyDescent="0.15">
      <c r="B900" s="8" t="str">
        <f>VLOOKUP(G900,角色!A:B,2,FALSE)</f>
        <v>尼尔斯</v>
      </c>
      <c r="C900" s="8" t="str">
        <f t="shared" si="93"/>
        <v>主动技能3</v>
      </c>
      <c r="D900" s="8">
        <f t="shared" si="95"/>
        <v>14</v>
      </c>
      <c r="E900" s="8">
        <f t="shared" si="96"/>
        <v>15</v>
      </c>
      <c r="F900" s="8">
        <f t="shared" si="97"/>
        <v>3</v>
      </c>
      <c r="G900" s="8">
        <f t="shared" si="94"/>
        <v>15</v>
      </c>
      <c r="H900" t="str">
        <f t="shared" si="98"/>
        <v>尼尔斯主动技能3等级14</v>
      </c>
      <c r="I900" t="str">
        <f t="shared" si="99"/>
        <v>尼尔斯主动技能3等级15</v>
      </c>
      <c r="J900" s="1">
        <v>894</v>
      </c>
      <c r="K900" s="1">
        <f>VLOOKUP(H900,主动技能!$A:$B,2,FALSE)</f>
        <v>10150314</v>
      </c>
      <c r="L900" s="1">
        <f>_xlfn.IFNA(VLOOKUP(I900,主动技能!$A:$B,2,FALSE),0)</f>
        <v>10150315</v>
      </c>
      <c r="M900">
        <f>_xlfn.IFNA(VLOOKUP(D900+1,角色属性概况!I:J,2,FALSE),999)</f>
        <v>65</v>
      </c>
      <c r="N900" s="1" t="s">
        <v>249</v>
      </c>
      <c r="O900" s="1">
        <f>VLOOKUP(E900,角色属性概况!Q:R,2,FALSE)</f>
        <v>40100</v>
      </c>
      <c r="P900" s="1">
        <v>0</v>
      </c>
      <c r="Q900" s="1">
        <v>0</v>
      </c>
    </row>
    <row r="901" spans="2:17" x14ac:dyDescent="0.15">
      <c r="B901" s="8" t="str">
        <f>VLOOKUP(G901,角色!A:B,2,FALSE)</f>
        <v>尼尔斯</v>
      </c>
      <c r="C901" s="8" t="str">
        <f t="shared" si="93"/>
        <v>主动技能3</v>
      </c>
      <c r="D901" s="8">
        <f t="shared" si="95"/>
        <v>15</v>
      </c>
      <c r="E901" s="8">
        <f t="shared" si="96"/>
        <v>16</v>
      </c>
      <c r="F901" s="8">
        <f t="shared" si="97"/>
        <v>3</v>
      </c>
      <c r="G901" s="8">
        <f t="shared" si="94"/>
        <v>15</v>
      </c>
      <c r="H901" t="str">
        <f t="shared" si="98"/>
        <v>尼尔斯主动技能3等级15</v>
      </c>
      <c r="I901" t="str">
        <f t="shared" si="99"/>
        <v>尼尔斯主动技能3等级16</v>
      </c>
      <c r="J901" s="1">
        <v>895</v>
      </c>
      <c r="K901" s="1">
        <f>VLOOKUP(H901,主动技能!$A:$B,2,FALSE)</f>
        <v>10150315</v>
      </c>
      <c r="L901" s="1">
        <f>_xlfn.IFNA(VLOOKUP(I901,主动技能!$A:$B,2,FALSE),0)</f>
        <v>10150316</v>
      </c>
      <c r="M901">
        <f>_xlfn.IFNA(VLOOKUP(D901+1,角色属性概况!I:J,2,FALSE),999)</f>
        <v>70</v>
      </c>
      <c r="N901" s="1" t="s">
        <v>249</v>
      </c>
      <c r="O901" s="1">
        <f>VLOOKUP(E901,角色属性概况!Q:R,2,FALSE)</f>
        <v>56700</v>
      </c>
      <c r="P901" s="1">
        <v>0</v>
      </c>
      <c r="Q901" s="1">
        <v>0</v>
      </c>
    </row>
    <row r="902" spans="2:17" x14ac:dyDescent="0.15">
      <c r="B902" s="8" t="str">
        <f>VLOOKUP(G902,角色!A:B,2,FALSE)</f>
        <v>尼尔斯</v>
      </c>
      <c r="C902" s="8" t="str">
        <f t="shared" si="93"/>
        <v>主动技能3</v>
      </c>
      <c r="D902" s="8">
        <f t="shared" si="95"/>
        <v>16</v>
      </c>
      <c r="E902" s="8">
        <f t="shared" si="96"/>
        <v>17</v>
      </c>
      <c r="F902" s="8">
        <f t="shared" si="97"/>
        <v>3</v>
      </c>
      <c r="G902" s="8">
        <f t="shared" si="94"/>
        <v>15</v>
      </c>
      <c r="H902" t="str">
        <f t="shared" si="98"/>
        <v>尼尔斯主动技能3等级16</v>
      </c>
      <c r="I902" t="str">
        <f t="shared" si="99"/>
        <v>尼尔斯主动技能3等级17</v>
      </c>
      <c r="J902" s="1">
        <v>896</v>
      </c>
      <c r="K902" s="1">
        <f>VLOOKUP(H902,主动技能!$A:$B,2,FALSE)</f>
        <v>10150316</v>
      </c>
      <c r="L902" s="1">
        <f>_xlfn.IFNA(VLOOKUP(I902,主动技能!$A:$B,2,FALSE),0)</f>
        <v>10150317</v>
      </c>
      <c r="M902">
        <f>_xlfn.IFNA(VLOOKUP(D902+1,角色属性概况!I:J,2,FALSE),999)</f>
        <v>75</v>
      </c>
      <c r="N902" s="1" t="s">
        <v>249</v>
      </c>
      <c r="O902" s="1">
        <f>VLOOKUP(E902,角色属性概况!Q:R,2,FALSE)</f>
        <v>80400</v>
      </c>
      <c r="P902" s="1">
        <v>0</v>
      </c>
      <c r="Q902" s="1">
        <v>0</v>
      </c>
    </row>
    <row r="903" spans="2:17" x14ac:dyDescent="0.15">
      <c r="B903" s="8" t="str">
        <f>VLOOKUP(G903,角色!A:B,2,FALSE)</f>
        <v>尼尔斯</v>
      </c>
      <c r="C903" s="8" t="str">
        <f t="shared" si="93"/>
        <v>主动技能3</v>
      </c>
      <c r="D903" s="8">
        <f t="shared" si="95"/>
        <v>17</v>
      </c>
      <c r="E903" s="8">
        <f t="shared" si="96"/>
        <v>18</v>
      </c>
      <c r="F903" s="8">
        <f t="shared" si="97"/>
        <v>3</v>
      </c>
      <c r="G903" s="8">
        <f t="shared" si="94"/>
        <v>15</v>
      </c>
      <c r="H903" t="str">
        <f t="shared" si="98"/>
        <v>尼尔斯主动技能3等级17</v>
      </c>
      <c r="I903" t="str">
        <f t="shared" si="99"/>
        <v>尼尔斯主动技能3等级18</v>
      </c>
      <c r="J903" s="1">
        <v>897</v>
      </c>
      <c r="K903" s="1">
        <f>VLOOKUP(H903,主动技能!$A:$B,2,FALSE)</f>
        <v>10150317</v>
      </c>
      <c r="L903" s="1">
        <f>_xlfn.IFNA(VLOOKUP(I903,主动技能!$A:$B,2,FALSE),0)</f>
        <v>10150318</v>
      </c>
      <c r="M903">
        <f>_xlfn.IFNA(VLOOKUP(D903+1,角色属性概况!I:J,2,FALSE),999)</f>
        <v>80</v>
      </c>
      <c r="N903" s="1" t="s">
        <v>249</v>
      </c>
      <c r="O903" s="1">
        <f>VLOOKUP(E903,角色属性概况!Q:R,2,FALSE)</f>
        <v>113800</v>
      </c>
      <c r="P903" s="1">
        <v>0</v>
      </c>
      <c r="Q903" s="1">
        <v>0</v>
      </c>
    </row>
    <row r="904" spans="2:17" x14ac:dyDescent="0.15">
      <c r="B904" s="8" t="str">
        <f>VLOOKUP(G904,角色!A:B,2,FALSE)</f>
        <v>尼尔斯</v>
      </c>
      <c r="C904" s="8" t="str">
        <f t="shared" ref="C904:C967" si="100">C$4&amp;F904</f>
        <v>主动技能3</v>
      </c>
      <c r="D904" s="8">
        <f t="shared" si="95"/>
        <v>18</v>
      </c>
      <c r="E904" s="8">
        <f t="shared" si="96"/>
        <v>19</v>
      </c>
      <c r="F904" s="8">
        <f t="shared" si="97"/>
        <v>3</v>
      </c>
      <c r="G904" s="8">
        <f t="shared" ref="G904:G967" si="101">IF((F904=1)*(D904=1),G903+1,G903)</f>
        <v>15</v>
      </c>
      <c r="H904" t="str">
        <f t="shared" si="98"/>
        <v>尼尔斯主动技能3等级18</v>
      </c>
      <c r="I904" t="str">
        <f t="shared" si="99"/>
        <v>尼尔斯主动技能3等级19</v>
      </c>
      <c r="J904" s="1">
        <v>898</v>
      </c>
      <c r="K904" s="1">
        <f>VLOOKUP(H904,主动技能!$A:$B,2,FALSE)</f>
        <v>10150318</v>
      </c>
      <c r="L904" s="1">
        <f>_xlfn.IFNA(VLOOKUP(I904,主动技能!$A:$B,2,FALSE),0)</f>
        <v>10150319</v>
      </c>
      <c r="M904">
        <f>_xlfn.IFNA(VLOOKUP(D904+1,角色属性概况!I:J,2,FALSE),999)</f>
        <v>85</v>
      </c>
      <c r="N904" s="1" t="s">
        <v>249</v>
      </c>
      <c r="O904" s="1">
        <f>VLOOKUP(E904,角色属性概况!Q:R,2,FALSE)</f>
        <v>161100</v>
      </c>
      <c r="P904" s="1">
        <v>0</v>
      </c>
      <c r="Q904" s="1">
        <v>0</v>
      </c>
    </row>
    <row r="905" spans="2:17" x14ac:dyDescent="0.15">
      <c r="B905" s="8" t="str">
        <f>VLOOKUP(G905,角色!A:B,2,FALSE)</f>
        <v>尼尔斯</v>
      </c>
      <c r="C905" s="8" t="str">
        <f t="shared" si="100"/>
        <v>主动技能3</v>
      </c>
      <c r="D905" s="8">
        <f t="shared" ref="D905:D968" si="102">IF(D904=D$5,1,D904+1)</f>
        <v>19</v>
      </c>
      <c r="E905" s="8">
        <f t="shared" ref="E905:E968" si="103">IF(E904=E$5,2,E904+1)</f>
        <v>20</v>
      </c>
      <c r="F905" s="8">
        <f t="shared" ref="F905:F968" si="104">IF(D905=1,IF(F904=$F$5,1,F904+1),F904)</f>
        <v>3</v>
      </c>
      <c r="G905" s="8">
        <f t="shared" si="101"/>
        <v>15</v>
      </c>
      <c r="H905" t="str">
        <f t="shared" si="98"/>
        <v>尼尔斯主动技能3等级19</v>
      </c>
      <c r="I905" t="str">
        <f t="shared" si="99"/>
        <v>尼尔斯主动技能3等级20</v>
      </c>
      <c r="J905" s="1">
        <v>899</v>
      </c>
      <c r="K905" s="1">
        <f>VLOOKUP(H905,主动技能!$A:$B,2,FALSE)</f>
        <v>10150319</v>
      </c>
      <c r="L905" s="1">
        <f>_xlfn.IFNA(VLOOKUP(I905,主动技能!$A:$B,2,FALSE),0)</f>
        <v>10150320</v>
      </c>
      <c r="M905">
        <f>_xlfn.IFNA(VLOOKUP(D905+1,角色属性概况!I:J,2,FALSE),999)</f>
        <v>90</v>
      </c>
      <c r="N905" s="1" t="s">
        <v>249</v>
      </c>
      <c r="O905" s="1">
        <f>VLOOKUP(E905,角色属性概况!Q:R,2,FALSE)</f>
        <v>228100</v>
      </c>
      <c r="P905" s="1">
        <v>0</v>
      </c>
      <c r="Q905" s="1">
        <v>0</v>
      </c>
    </row>
    <row r="906" spans="2:17" x14ac:dyDescent="0.15">
      <c r="B906" s="8" t="str">
        <f>VLOOKUP(G906,角色!A:B,2,FALSE)</f>
        <v>尼尔斯</v>
      </c>
      <c r="C906" s="8" t="str">
        <f t="shared" si="100"/>
        <v>主动技能3</v>
      </c>
      <c r="D906" s="8">
        <f t="shared" si="102"/>
        <v>20</v>
      </c>
      <c r="E906" s="8">
        <f t="shared" si="103"/>
        <v>21</v>
      </c>
      <c r="F906" s="8">
        <f t="shared" si="104"/>
        <v>3</v>
      </c>
      <c r="G906" s="8">
        <f t="shared" si="101"/>
        <v>15</v>
      </c>
      <c r="H906" t="str">
        <f t="shared" si="98"/>
        <v>尼尔斯主动技能3等级20</v>
      </c>
      <c r="I906" t="str">
        <f t="shared" si="99"/>
        <v>尼尔斯主动技能3等级21</v>
      </c>
      <c r="J906" s="1">
        <v>900</v>
      </c>
      <c r="K906" s="1">
        <f>VLOOKUP(H906,主动技能!$A:$B,2,FALSE)</f>
        <v>10150320</v>
      </c>
      <c r="L906" s="1">
        <f>_xlfn.IFNA(VLOOKUP(I906,主动技能!$A:$B,2,FALSE),0)</f>
        <v>0</v>
      </c>
      <c r="M906">
        <f>_xlfn.IFNA(VLOOKUP(D906+1,角色属性概况!I:J,2,FALSE),999)</f>
        <v>100</v>
      </c>
      <c r="N906" s="1" t="s">
        <v>249</v>
      </c>
      <c r="O906" s="1">
        <f>VLOOKUP(E906,角色属性概况!Q:R,2,FALSE)</f>
        <v>780200</v>
      </c>
      <c r="P906" s="1">
        <v>0</v>
      </c>
      <c r="Q906" s="1">
        <v>0</v>
      </c>
    </row>
    <row r="907" spans="2:17" x14ac:dyDescent="0.15">
      <c r="B907" s="8" t="str">
        <f>VLOOKUP(G907,角色!A:B,2,FALSE)</f>
        <v>柯拉</v>
      </c>
      <c r="C907" s="8" t="str">
        <f t="shared" si="100"/>
        <v>主动技能1</v>
      </c>
      <c r="D907" s="8">
        <f t="shared" si="102"/>
        <v>1</v>
      </c>
      <c r="E907" s="8">
        <f t="shared" si="103"/>
        <v>2</v>
      </c>
      <c r="F907" s="8">
        <f t="shared" si="104"/>
        <v>1</v>
      </c>
      <c r="G907" s="8">
        <f t="shared" si="101"/>
        <v>16</v>
      </c>
      <c r="H907" t="str">
        <f t="shared" si="98"/>
        <v>柯拉主动技能1等级1</v>
      </c>
      <c r="I907" t="str">
        <f t="shared" si="99"/>
        <v>柯拉主动技能1等级2</v>
      </c>
      <c r="J907" s="1">
        <v>901</v>
      </c>
      <c r="K907" s="1">
        <f>VLOOKUP(H907,主动技能!$A:$B,2,FALSE)</f>
        <v>10160101</v>
      </c>
      <c r="L907" s="1">
        <f>_xlfn.IFNA(VLOOKUP(I907,主动技能!$A:$B,2,FALSE),0)</f>
        <v>10160102</v>
      </c>
      <c r="M907">
        <f>_xlfn.IFNA(VLOOKUP(D907+1,角色属性概况!I:J,2,FALSE),999)</f>
        <v>2</v>
      </c>
      <c r="N907" s="1" t="s">
        <v>249</v>
      </c>
      <c r="O907" s="1">
        <f>VLOOKUP(E907,角色属性概况!Q:R,2,FALSE)</f>
        <v>500</v>
      </c>
      <c r="P907" s="1">
        <v>0</v>
      </c>
      <c r="Q907" s="1">
        <v>0</v>
      </c>
    </row>
    <row r="908" spans="2:17" x14ac:dyDescent="0.15">
      <c r="B908" s="8" t="str">
        <f>VLOOKUP(G908,角色!A:B,2,FALSE)</f>
        <v>柯拉</v>
      </c>
      <c r="C908" s="8" t="str">
        <f t="shared" si="100"/>
        <v>主动技能1</v>
      </c>
      <c r="D908" s="8">
        <f t="shared" si="102"/>
        <v>2</v>
      </c>
      <c r="E908" s="8">
        <f t="shared" si="103"/>
        <v>3</v>
      </c>
      <c r="F908" s="8">
        <f t="shared" si="104"/>
        <v>1</v>
      </c>
      <c r="G908" s="8">
        <f t="shared" si="101"/>
        <v>16</v>
      </c>
      <c r="H908" t="str">
        <f t="shared" si="98"/>
        <v>柯拉主动技能1等级2</v>
      </c>
      <c r="I908" t="str">
        <f t="shared" si="99"/>
        <v>柯拉主动技能1等级3</v>
      </c>
      <c r="J908" s="1">
        <v>902</v>
      </c>
      <c r="K908" s="1">
        <f>VLOOKUP(H908,主动技能!$A:$B,2,FALSE)</f>
        <v>10160102</v>
      </c>
      <c r="L908" s="1">
        <f>_xlfn.IFNA(VLOOKUP(I908,主动技能!$A:$B,2,FALSE),0)</f>
        <v>10160103</v>
      </c>
      <c r="M908">
        <f>_xlfn.IFNA(VLOOKUP(D908+1,角色属性概况!I:J,2,FALSE),999)</f>
        <v>5</v>
      </c>
      <c r="N908" s="1" t="s">
        <v>249</v>
      </c>
      <c r="O908" s="1">
        <f>VLOOKUP(E908,角色属性概况!Q:R,2,FALSE)</f>
        <v>600</v>
      </c>
      <c r="P908" s="1">
        <v>0</v>
      </c>
      <c r="Q908" s="1">
        <v>0</v>
      </c>
    </row>
    <row r="909" spans="2:17" x14ac:dyDescent="0.15">
      <c r="B909" s="8" t="str">
        <f>VLOOKUP(G909,角色!A:B,2,FALSE)</f>
        <v>柯拉</v>
      </c>
      <c r="C909" s="8" t="str">
        <f t="shared" si="100"/>
        <v>主动技能1</v>
      </c>
      <c r="D909" s="8">
        <f t="shared" si="102"/>
        <v>3</v>
      </c>
      <c r="E909" s="8">
        <f t="shared" si="103"/>
        <v>4</v>
      </c>
      <c r="F909" s="8">
        <f t="shared" si="104"/>
        <v>1</v>
      </c>
      <c r="G909" s="8">
        <f t="shared" si="101"/>
        <v>16</v>
      </c>
      <c r="H909" t="str">
        <f t="shared" si="98"/>
        <v>柯拉主动技能1等级3</v>
      </c>
      <c r="I909" t="str">
        <f t="shared" si="99"/>
        <v>柯拉主动技能1等级4</v>
      </c>
      <c r="J909" s="1">
        <v>903</v>
      </c>
      <c r="K909" s="1">
        <f>VLOOKUP(H909,主动技能!$A:$B,2,FALSE)</f>
        <v>10160103</v>
      </c>
      <c r="L909" s="1">
        <f>_xlfn.IFNA(VLOOKUP(I909,主动技能!$A:$B,2,FALSE),0)</f>
        <v>10160104</v>
      </c>
      <c r="M909">
        <f>_xlfn.IFNA(VLOOKUP(D909+1,角色属性概况!I:J,2,FALSE),999)</f>
        <v>10</v>
      </c>
      <c r="N909" s="1" t="s">
        <v>249</v>
      </c>
      <c r="O909" s="1">
        <f>VLOOKUP(E909,角色属性概况!Q:R,2,FALSE)</f>
        <v>800</v>
      </c>
      <c r="P909" s="1">
        <v>0</v>
      </c>
      <c r="Q909" s="1">
        <v>0</v>
      </c>
    </row>
    <row r="910" spans="2:17" x14ac:dyDescent="0.15">
      <c r="B910" s="8" t="str">
        <f>VLOOKUP(G910,角色!A:B,2,FALSE)</f>
        <v>柯拉</v>
      </c>
      <c r="C910" s="8" t="str">
        <f t="shared" si="100"/>
        <v>主动技能1</v>
      </c>
      <c r="D910" s="8">
        <f t="shared" si="102"/>
        <v>4</v>
      </c>
      <c r="E910" s="8">
        <f t="shared" si="103"/>
        <v>5</v>
      </c>
      <c r="F910" s="8">
        <f t="shared" si="104"/>
        <v>1</v>
      </c>
      <c r="G910" s="8">
        <f t="shared" si="101"/>
        <v>16</v>
      </c>
      <c r="H910" t="str">
        <f t="shared" si="98"/>
        <v>柯拉主动技能1等级4</v>
      </c>
      <c r="I910" t="str">
        <f t="shared" si="99"/>
        <v>柯拉主动技能1等级5</v>
      </c>
      <c r="J910" s="1">
        <v>904</v>
      </c>
      <c r="K910" s="1">
        <f>VLOOKUP(H910,主动技能!$A:$B,2,FALSE)</f>
        <v>10160104</v>
      </c>
      <c r="L910" s="1">
        <f>_xlfn.IFNA(VLOOKUP(I910,主动技能!$A:$B,2,FALSE),0)</f>
        <v>10160105</v>
      </c>
      <c r="M910">
        <f>_xlfn.IFNA(VLOOKUP(D910+1,角色属性概况!I:J,2,FALSE),999)</f>
        <v>15</v>
      </c>
      <c r="N910" s="1" t="s">
        <v>249</v>
      </c>
      <c r="O910" s="1">
        <f>VLOOKUP(E910,角色属性概况!Q:R,2,FALSE)</f>
        <v>1200</v>
      </c>
      <c r="P910" s="1">
        <v>0</v>
      </c>
      <c r="Q910" s="1">
        <v>0</v>
      </c>
    </row>
    <row r="911" spans="2:17" x14ac:dyDescent="0.15">
      <c r="B911" s="8" t="str">
        <f>VLOOKUP(G911,角色!A:B,2,FALSE)</f>
        <v>柯拉</v>
      </c>
      <c r="C911" s="8" t="str">
        <f t="shared" si="100"/>
        <v>主动技能1</v>
      </c>
      <c r="D911" s="8">
        <f t="shared" si="102"/>
        <v>5</v>
      </c>
      <c r="E911" s="8">
        <f t="shared" si="103"/>
        <v>6</v>
      </c>
      <c r="F911" s="8">
        <f t="shared" si="104"/>
        <v>1</v>
      </c>
      <c r="G911" s="8">
        <f t="shared" si="101"/>
        <v>16</v>
      </c>
      <c r="H911" t="str">
        <f t="shared" si="98"/>
        <v>柯拉主动技能1等级5</v>
      </c>
      <c r="I911" t="str">
        <f t="shared" si="99"/>
        <v>柯拉主动技能1等级6</v>
      </c>
      <c r="J911" s="1">
        <v>905</v>
      </c>
      <c r="K911" s="1">
        <f>VLOOKUP(H911,主动技能!$A:$B,2,FALSE)</f>
        <v>10160105</v>
      </c>
      <c r="L911" s="1">
        <f>_xlfn.IFNA(VLOOKUP(I911,主动技能!$A:$B,2,FALSE),0)</f>
        <v>10160106</v>
      </c>
      <c r="M911">
        <f>_xlfn.IFNA(VLOOKUP(D911+1,角色属性概况!I:J,2,FALSE),999)</f>
        <v>20</v>
      </c>
      <c r="N911" s="1" t="s">
        <v>249</v>
      </c>
      <c r="O911" s="1">
        <f>VLOOKUP(E911,角色属性概况!Q:R,2,FALSE)</f>
        <v>1700</v>
      </c>
      <c r="P911" s="1">
        <v>0</v>
      </c>
      <c r="Q911" s="1">
        <v>0</v>
      </c>
    </row>
    <row r="912" spans="2:17" x14ac:dyDescent="0.15">
      <c r="B912" s="8" t="str">
        <f>VLOOKUP(G912,角色!A:B,2,FALSE)</f>
        <v>柯拉</v>
      </c>
      <c r="C912" s="8" t="str">
        <f t="shared" si="100"/>
        <v>主动技能1</v>
      </c>
      <c r="D912" s="8">
        <f t="shared" si="102"/>
        <v>6</v>
      </c>
      <c r="E912" s="8">
        <f t="shared" si="103"/>
        <v>7</v>
      </c>
      <c r="F912" s="8">
        <f t="shared" si="104"/>
        <v>1</v>
      </c>
      <c r="G912" s="8">
        <f t="shared" si="101"/>
        <v>16</v>
      </c>
      <c r="H912" t="str">
        <f t="shared" si="98"/>
        <v>柯拉主动技能1等级6</v>
      </c>
      <c r="I912" t="str">
        <f t="shared" si="99"/>
        <v>柯拉主动技能1等级7</v>
      </c>
      <c r="J912" s="1">
        <v>906</v>
      </c>
      <c r="K912" s="1">
        <f>VLOOKUP(H912,主动技能!$A:$B,2,FALSE)</f>
        <v>10160106</v>
      </c>
      <c r="L912" s="1">
        <f>_xlfn.IFNA(VLOOKUP(I912,主动技能!$A:$B,2,FALSE),0)</f>
        <v>10160107</v>
      </c>
      <c r="M912">
        <f>_xlfn.IFNA(VLOOKUP(D912+1,角色属性概况!I:J,2,FALSE),999)</f>
        <v>25</v>
      </c>
      <c r="N912" s="1" t="s">
        <v>249</v>
      </c>
      <c r="O912" s="1">
        <f>VLOOKUP(E912,角色属性概况!Q:R,2,FALSE)</f>
        <v>2400</v>
      </c>
      <c r="P912" s="1">
        <v>0</v>
      </c>
      <c r="Q912" s="1">
        <v>0</v>
      </c>
    </row>
    <row r="913" spans="2:17" x14ac:dyDescent="0.15">
      <c r="B913" s="8" t="str">
        <f>VLOOKUP(G913,角色!A:B,2,FALSE)</f>
        <v>柯拉</v>
      </c>
      <c r="C913" s="8" t="str">
        <f t="shared" si="100"/>
        <v>主动技能1</v>
      </c>
      <c r="D913" s="8">
        <f t="shared" si="102"/>
        <v>7</v>
      </c>
      <c r="E913" s="8">
        <f t="shared" si="103"/>
        <v>8</v>
      </c>
      <c r="F913" s="8">
        <f t="shared" si="104"/>
        <v>1</v>
      </c>
      <c r="G913" s="8">
        <f t="shared" si="101"/>
        <v>16</v>
      </c>
      <c r="H913" t="str">
        <f t="shared" si="98"/>
        <v>柯拉主动技能1等级7</v>
      </c>
      <c r="I913" t="str">
        <f t="shared" si="99"/>
        <v>柯拉主动技能1等级8</v>
      </c>
      <c r="J913" s="1">
        <v>907</v>
      </c>
      <c r="K913" s="1">
        <f>VLOOKUP(H913,主动技能!$A:$B,2,FALSE)</f>
        <v>10160107</v>
      </c>
      <c r="L913" s="1">
        <f>_xlfn.IFNA(VLOOKUP(I913,主动技能!$A:$B,2,FALSE),0)</f>
        <v>10160108</v>
      </c>
      <c r="M913">
        <f>_xlfn.IFNA(VLOOKUP(D913+1,角色属性概况!I:J,2,FALSE),999)</f>
        <v>30</v>
      </c>
      <c r="N913" s="1" t="s">
        <v>249</v>
      </c>
      <c r="O913" s="1">
        <f>VLOOKUP(E913,角色属性概况!Q:R,2,FALSE)</f>
        <v>3500</v>
      </c>
      <c r="P913" s="1">
        <v>0</v>
      </c>
      <c r="Q913" s="1">
        <v>0</v>
      </c>
    </row>
    <row r="914" spans="2:17" x14ac:dyDescent="0.15">
      <c r="B914" s="8" t="str">
        <f>VLOOKUP(G914,角色!A:B,2,FALSE)</f>
        <v>柯拉</v>
      </c>
      <c r="C914" s="8" t="str">
        <f t="shared" si="100"/>
        <v>主动技能1</v>
      </c>
      <c r="D914" s="8">
        <f t="shared" si="102"/>
        <v>8</v>
      </c>
      <c r="E914" s="8">
        <f t="shared" si="103"/>
        <v>9</v>
      </c>
      <c r="F914" s="8">
        <f t="shared" si="104"/>
        <v>1</v>
      </c>
      <c r="G914" s="8">
        <f t="shared" si="101"/>
        <v>16</v>
      </c>
      <c r="H914" t="str">
        <f t="shared" si="98"/>
        <v>柯拉主动技能1等级8</v>
      </c>
      <c r="I914" t="str">
        <f t="shared" si="99"/>
        <v>柯拉主动技能1等级9</v>
      </c>
      <c r="J914" s="1">
        <v>908</v>
      </c>
      <c r="K914" s="1">
        <f>VLOOKUP(H914,主动技能!$A:$B,2,FALSE)</f>
        <v>10160108</v>
      </c>
      <c r="L914" s="1">
        <f>_xlfn.IFNA(VLOOKUP(I914,主动技能!$A:$B,2,FALSE),0)</f>
        <v>10160109</v>
      </c>
      <c r="M914">
        <f>_xlfn.IFNA(VLOOKUP(D914+1,角色属性概况!I:J,2,FALSE),999)</f>
        <v>35</v>
      </c>
      <c r="N914" s="1" t="s">
        <v>249</v>
      </c>
      <c r="O914" s="1">
        <f>VLOOKUP(E914,角色属性概况!Q:R,2,FALSE)</f>
        <v>4900</v>
      </c>
      <c r="P914" s="1">
        <v>0</v>
      </c>
      <c r="Q914" s="1">
        <v>0</v>
      </c>
    </row>
    <row r="915" spans="2:17" x14ac:dyDescent="0.15">
      <c r="B915" s="8" t="str">
        <f>VLOOKUP(G915,角色!A:B,2,FALSE)</f>
        <v>柯拉</v>
      </c>
      <c r="C915" s="8" t="str">
        <f t="shared" si="100"/>
        <v>主动技能1</v>
      </c>
      <c r="D915" s="8">
        <f t="shared" si="102"/>
        <v>9</v>
      </c>
      <c r="E915" s="8">
        <f t="shared" si="103"/>
        <v>10</v>
      </c>
      <c r="F915" s="8">
        <f t="shared" si="104"/>
        <v>1</v>
      </c>
      <c r="G915" s="8">
        <f t="shared" si="101"/>
        <v>16</v>
      </c>
      <c r="H915" t="str">
        <f t="shared" si="98"/>
        <v>柯拉主动技能1等级9</v>
      </c>
      <c r="I915" t="str">
        <f t="shared" si="99"/>
        <v>柯拉主动技能1等级10</v>
      </c>
      <c r="J915" s="1">
        <v>909</v>
      </c>
      <c r="K915" s="1">
        <f>VLOOKUP(H915,主动技能!$A:$B,2,FALSE)</f>
        <v>10160109</v>
      </c>
      <c r="L915" s="1">
        <f>_xlfn.IFNA(VLOOKUP(I915,主动技能!$A:$B,2,FALSE),0)</f>
        <v>10160110</v>
      </c>
      <c r="M915">
        <f>_xlfn.IFNA(VLOOKUP(D915+1,角色属性概况!I:J,2,FALSE),999)</f>
        <v>40</v>
      </c>
      <c r="N915" s="1" t="s">
        <v>249</v>
      </c>
      <c r="O915" s="1">
        <f>VLOOKUP(E915,角色属性概况!Q:R,2,FALSE)</f>
        <v>7000</v>
      </c>
      <c r="P915" s="1">
        <v>0</v>
      </c>
      <c r="Q915" s="1">
        <v>0</v>
      </c>
    </row>
    <row r="916" spans="2:17" x14ac:dyDescent="0.15">
      <c r="B916" s="8" t="str">
        <f>VLOOKUP(G916,角色!A:B,2,FALSE)</f>
        <v>柯拉</v>
      </c>
      <c r="C916" s="8" t="str">
        <f t="shared" si="100"/>
        <v>主动技能1</v>
      </c>
      <c r="D916" s="8">
        <f t="shared" si="102"/>
        <v>10</v>
      </c>
      <c r="E916" s="8">
        <f t="shared" si="103"/>
        <v>11</v>
      </c>
      <c r="F916" s="8">
        <f t="shared" si="104"/>
        <v>1</v>
      </c>
      <c r="G916" s="8">
        <f t="shared" si="101"/>
        <v>16</v>
      </c>
      <c r="H916" t="str">
        <f t="shared" si="98"/>
        <v>柯拉主动技能1等级10</v>
      </c>
      <c r="I916" t="str">
        <f t="shared" si="99"/>
        <v>柯拉主动技能1等级11</v>
      </c>
      <c r="J916" s="1">
        <v>910</v>
      </c>
      <c r="K916" s="1">
        <f>VLOOKUP(H916,主动技能!$A:$B,2,FALSE)</f>
        <v>10160110</v>
      </c>
      <c r="L916" s="1">
        <f>_xlfn.IFNA(VLOOKUP(I916,主动技能!$A:$B,2,FALSE),0)</f>
        <v>10160111</v>
      </c>
      <c r="M916">
        <f>_xlfn.IFNA(VLOOKUP(D916+1,角色属性概况!I:J,2,FALSE),999)</f>
        <v>45</v>
      </c>
      <c r="N916" s="1" t="s">
        <v>249</v>
      </c>
      <c r="O916" s="1">
        <f>VLOOKUP(E916,角色属性概况!Q:R,2,FALSE)</f>
        <v>9900</v>
      </c>
      <c r="P916" s="1">
        <v>0</v>
      </c>
      <c r="Q916" s="1">
        <v>0</v>
      </c>
    </row>
    <row r="917" spans="2:17" x14ac:dyDescent="0.15">
      <c r="B917" s="8" t="str">
        <f>VLOOKUP(G917,角色!A:B,2,FALSE)</f>
        <v>柯拉</v>
      </c>
      <c r="C917" s="8" t="str">
        <f t="shared" si="100"/>
        <v>主动技能1</v>
      </c>
      <c r="D917" s="8">
        <f t="shared" si="102"/>
        <v>11</v>
      </c>
      <c r="E917" s="8">
        <f t="shared" si="103"/>
        <v>12</v>
      </c>
      <c r="F917" s="8">
        <f t="shared" si="104"/>
        <v>1</v>
      </c>
      <c r="G917" s="8">
        <f t="shared" si="101"/>
        <v>16</v>
      </c>
      <c r="H917" t="str">
        <f t="shared" si="98"/>
        <v>柯拉主动技能1等级11</v>
      </c>
      <c r="I917" t="str">
        <f t="shared" si="99"/>
        <v>柯拉主动技能1等级12</v>
      </c>
      <c r="J917" s="1">
        <v>911</v>
      </c>
      <c r="K917" s="1">
        <f>VLOOKUP(H917,主动技能!$A:$B,2,FALSE)</f>
        <v>10160111</v>
      </c>
      <c r="L917" s="1">
        <f>_xlfn.IFNA(VLOOKUP(I917,主动技能!$A:$B,2,FALSE),0)</f>
        <v>10160112</v>
      </c>
      <c r="M917">
        <f>_xlfn.IFNA(VLOOKUP(D917+1,角色属性概况!I:J,2,FALSE),999)</f>
        <v>50</v>
      </c>
      <c r="N917" s="1" t="s">
        <v>249</v>
      </c>
      <c r="O917" s="1">
        <f>VLOOKUP(E917,角色属性概况!Q:R,2,FALSE)</f>
        <v>14100</v>
      </c>
      <c r="P917" s="1">
        <v>0</v>
      </c>
      <c r="Q917" s="1">
        <v>0</v>
      </c>
    </row>
    <row r="918" spans="2:17" x14ac:dyDescent="0.15">
      <c r="B918" s="8" t="str">
        <f>VLOOKUP(G918,角色!A:B,2,FALSE)</f>
        <v>柯拉</v>
      </c>
      <c r="C918" s="8" t="str">
        <f t="shared" si="100"/>
        <v>主动技能1</v>
      </c>
      <c r="D918" s="8">
        <f t="shared" si="102"/>
        <v>12</v>
      </c>
      <c r="E918" s="8">
        <f t="shared" si="103"/>
        <v>13</v>
      </c>
      <c r="F918" s="8">
        <f t="shared" si="104"/>
        <v>1</v>
      </c>
      <c r="G918" s="8">
        <f t="shared" si="101"/>
        <v>16</v>
      </c>
      <c r="H918" t="str">
        <f t="shared" si="98"/>
        <v>柯拉主动技能1等级12</v>
      </c>
      <c r="I918" t="str">
        <f t="shared" si="99"/>
        <v>柯拉主动技能1等级13</v>
      </c>
      <c r="J918" s="1">
        <v>912</v>
      </c>
      <c r="K918" s="1">
        <f>VLOOKUP(H918,主动技能!$A:$B,2,FALSE)</f>
        <v>10160112</v>
      </c>
      <c r="L918" s="1">
        <f>_xlfn.IFNA(VLOOKUP(I918,主动技能!$A:$B,2,FALSE),0)</f>
        <v>10160113</v>
      </c>
      <c r="M918">
        <f>_xlfn.IFNA(VLOOKUP(D918+1,角色属性概况!I:J,2,FALSE),999)</f>
        <v>55</v>
      </c>
      <c r="N918" s="1" t="s">
        <v>249</v>
      </c>
      <c r="O918" s="1">
        <f>VLOOKUP(E918,角色属性概况!Q:R,2,FALSE)</f>
        <v>20000</v>
      </c>
      <c r="P918" s="1">
        <v>0</v>
      </c>
      <c r="Q918" s="1">
        <v>0</v>
      </c>
    </row>
    <row r="919" spans="2:17" x14ac:dyDescent="0.15">
      <c r="B919" s="8" t="str">
        <f>VLOOKUP(G919,角色!A:B,2,FALSE)</f>
        <v>柯拉</v>
      </c>
      <c r="C919" s="8" t="str">
        <f t="shared" si="100"/>
        <v>主动技能1</v>
      </c>
      <c r="D919" s="8">
        <f t="shared" si="102"/>
        <v>13</v>
      </c>
      <c r="E919" s="8">
        <f t="shared" si="103"/>
        <v>14</v>
      </c>
      <c r="F919" s="8">
        <f t="shared" si="104"/>
        <v>1</v>
      </c>
      <c r="G919" s="8">
        <f t="shared" si="101"/>
        <v>16</v>
      </c>
      <c r="H919" t="str">
        <f t="shared" si="98"/>
        <v>柯拉主动技能1等级13</v>
      </c>
      <c r="I919" t="str">
        <f t="shared" si="99"/>
        <v>柯拉主动技能1等级14</v>
      </c>
      <c r="J919" s="1">
        <v>913</v>
      </c>
      <c r="K919" s="1">
        <f>VLOOKUP(H919,主动技能!$A:$B,2,FALSE)</f>
        <v>10160113</v>
      </c>
      <c r="L919" s="1">
        <f>_xlfn.IFNA(VLOOKUP(I919,主动技能!$A:$B,2,FALSE),0)</f>
        <v>10160114</v>
      </c>
      <c r="M919">
        <f>_xlfn.IFNA(VLOOKUP(D919+1,角色属性概况!I:J,2,FALSE),999)</f>
        <v>60</v>
      </c>
      <c r="N919" s="1" t="s">
        <v>249</v>
      </c>
      <c r="O919" s="1">
        <f>VLOOKUP(E919,角色属性概况!Q:R,2,FALSE)</f>
        <v>28300</v>
      </c>
      <c r="P919" s="1">
        <v>0</v>
      </c>
      <c r="Q919" s="1">
        <v>0</v>
      </c>
    </row>
    <row r="920" spans="2:17" x14ac:dyDescent="0.15">
      <c r="B920" s="8" t="str">
        <f>VLOOKUP(G920,角色!A:B,2,FALSE)</f>
        <v>柯拉</v>
      </c>
      <c r="C920" s="8" t="str">
        <f t="shared" si="100"/>
        <v>主动技能1</v>
      </c>
      <c r="D920" s="8">
        <f t="shared" si="102"/>
        <v>14</v>
      </c>
      <c r="E920" s="8">
        <f t="shared" si="103"/>
        <v>15</v>
      </c>
      <c r="F920" s="8">
        <f t="shared" si="104"/>
        <v>1</v>
      </c>
      <c r="G920" s="8">
        <f t="shared" si="101"/>
        <v>16</v>
      </c>
      <c r="H920" t="str">
        <f t="shared" ref="H920:H983" si="105">$B920&amp;$C920&amp;D$6&amp;D920</f>
        <v>柯拉主动技能1等级14</v>
      </c>
      <c r="I920" t="str">
        <f t="shared" ref="I920:I983" si="106">$B920&amp;$C920&amp;E$6&amp;E920</f>
        <v>柯拉主动技能1等级15</v>
      </c>
      <c r="J920" s="1">
        <v>914</v>
      </c>
      <c r="K920" s="1">
        <f>VLOOKUP(H920,主动技能!$A:$B,2,FALSE)</f>
        <v>10160114</v>
      </c>
      <c r="L920" s="1">
        <f>_xlfn.IFNA(VLOOKUP(I920,主动技能!$A:$B,2,FALSE),0)</f>
        <v>10160115</v>
      </c>
      <c r="M920">
        <f>_xlfn.IFNA(VLOOKUP(D920+1,角色属性概况!I:J,2,FALSE),999)</f>
        <v>65</v>
      </c>
      <c r="N920" s="1" t="s">
        <v>249</v>
      </c>
      <c r="O920" s="1">
        <f>VLOOKUP(E920,角色属性概况!Q:R,2,FALSE)</f>
        <v>40100</v>
      </c>
      <c r="P920" s="1">
        <v>0</v>
      </c>
      <c r="Q920" s="1">
        <v>0</v>
      </c>
    </row>
    <row r="921" spans="2:17" x14ac:dyDescent="0.15">
      <c r="B921" s="8" t="str">
        <f>VLOOKUP(G921,角色!A:B,2,FALSE)</f>
        <v>柯拉</v>
      </c>
      <c r="C921" s="8" t="str">
        <f t="shared" si="100"/>
        <v>主动技能1</v>
      </c>
      <c r="D921" s="8">
        <f t="shared" si="102"/>
        <v>15</v>
      </c>
      <c r="E921" s="8">
        <f t="shared" si="103"/>
        <v>16</v>
      </c>
      <c r="F921" s="8">
        <f t="shared" si="104"/>
        <v>1</v>
      </c>
      <c r="G921" s="8">
        <f t="shared" si="101"/>
        <v>16</v>
      </c>
      <c r="H921" t="str">
        <f t="shared" si="105"/>
        <v>柯拉主动技能1等级15</v>
      </c>
      <c r="I921" t="str">
        <f t="shared" si="106"/>
        <v>柯拉主动技能1等级16</v>
      </c>
      <c r="J921" s="1">
        <v>915</v>
      </c>
      <c r="K921" s="1">
        <f>VLOOKUP(H921,主动技能!$A:$B,2,FALSE)</f>
        <v>10160115</v>
      </c>
      <c r="L921" s="1">
        <f>_xlfn.IFNA(VLOOKUP(I921,主动技能!$A:$B,2,FALSE),0)</f>
        <v>10160116</v>
      </c>
      <c r="M921">
        <f>_xlfn.IFNA(VLOOKUP(D921+1,角色属性概况!I:J,2,FALSE),999)</f>
        <v>70</v>
      </c>
      <c r="N921" s="1" t="s">
        <v>249</v>
      </c>
      <c r="O921" s="1">
        <f>VLOOKUP(E921,角色属性概况!Q:R,2,FALSE)</f>
        <v>56700</v>
      </c>
      <c r="P921" s="1">
        <v>0</v>
      </c>
      <c r="Q921" s="1">
        <v>0</v>
      </c>
    </row>
    <row r="922" spans="2:17" x14ac:dyDescent="0.15">
      <c r="B922" s="8" t="str">
        <f>VLOOKUP(G922,角色!A:B,2,FALSE)</f>
        <v>柯拉</v>
      </c>
      <c r="C922" s="8" t="str">
        <f t="shared" si="100"/>
        <v>主动技能1</v>
      </c>
      <c r="D922" s="8">
        <f t="shared" si="102"/>
        <v>16</v>
      </c>
      <c r="E922" s="8">
        <f t="shared" si="103"/>
        <v>17</v>
      </c>
      <c r="F922" s="8">
        <f t="shared" si="104"/>
        <v>1</v>
      </c>
      <c r="G922" s="8">
        <f t="shared" si="101"/>
        <v>16</v>
      </c>
      <c r="H922" t="str">
        <f t="shared" si="105"/>
        <v>柯拉主动技能1等级16</v>
      </c>
      <c r="I922" t="str">
        <f t="shared" si="106"/>
        <v>柯拉主动技能1等级17</v>
      </c>
      <c r="J922" s="1">
        <v>916</v>
      </c>
      <c r="K922" s="1">
        <f>VLOOKUP(H922,主动技能!$A:$B,2,FALSE)</f>
        <v>10160116</v>
      </c>
      <c r="L922" s="1">
        <f>_xlfn.IFNA(VLOOKUP(I922,主动技能!$A:$B,2,FALSE),0)</f>
        <v>10160117</v>
      </c>
      <c r="M922">
        <f>_xlfn.IFNA(VLOOKUP(D922+1,角色属性概况!I:J,2,FALSE),999)</f>
        <v>75</v>
      </c>
      <c r="N922" s="1" t="s">
        <v>249</v>
      </c>
      <c r="O922" s="1">
        <f>VLOOKUP(E922,角色属性概况!Q:R,2,FALSE)</f>
        <v>80400</v>
      </c>
      <c r="P922" s="1">
        <v>0</v>
      </c>
      <c r="Q922" s="1">
        <v>0</v>
      </c>
    </row>
    <row r="923" spans="2:17" x14ac:dyDescent="0.15">
      <c r="B923" s="8" t="str">
        <f>VLOOKUP(G923,角色!A:B,2,FALSE)</f>
        <v>柯拉</v>
      </c>
      <c r="C923" s="8" t="str">
        <f t="shared" si="100"/>
        <v>主动技能1</v>
      </c>
      <c r="D923" s="8">
        <f t="shared" si="102"/>
        <v>17</v>
      </c>
      <c r="E923" s="8">
        <f t="shared" si="103"/>
        <v>18</v>
      </c>
      <c r="F923" s="8">
        <f t="shared" si="104"/>
        <v>1</v>
      </c>
      <c r="G923" s="8">
        <f t="shared" si="101"/>
        <v>16</v>
      </c>
      <c r="H923" t="str">
        <f t="shared" si="105"/>
        <v>柯拉主动技能1等级17</v>
      </c>
      <c r="I923" t="str">
        <f t="shared" si="106"/>
        <v>柯拉主动技能1等级18</v>
      </c>
      <c r="J923" s="1">
        <v>917</v>
      </c>
      <c r="K923" s="1">
        <f>VLOOKUP(H923,主动技能!$A:$B,2,FALSE)</f>
        <v>10160117</v>
      </c>
      <c r="L923" s="1">
        <f>_xlfn.IFNA(VLOOKUP(I923,主动技能!$A:$B,2,FALSE),0)</f>
        <v>10160118</v>
      </c>
      <c r="M923">
        <f>_xlfn.IFNA(VLOOKUP(D923+1,角色属性概况!I:J,2,FALSE),999)</f>
        <v>80</v>
      </c>
      <c r="N923" s="1" t="s">
        <v>249</v>
      </c>
      <c r="O923" s="1">
        <f>VLOOKUP(E923,角色属性概况!Q:R,2,FALSE)</f>
        <v>113800</v>
      </c>
      <c r="P923" s="1">
        <v>0</v>
      </c>
      <c r="Q923" s="1">
        <v>0</v>
      </c>
    </row>
    <row r="924" spans="2:17" x14ac:dyDescent="0.15">
      <c r="B924" s="8" t="str">
        <f>VLOOKUP(G924,角色!A:B,2,FALSE)</f>
        <v>柯拉</v>
      </c>
      <c r="C924" s="8" t="str">
        <f t="shared" si="100"/>
        <v>主动技能1</v>
      </c>
      <c r="D924" s="8">
        <f t="shared" si="102"/>
        <v>18</v>
      </c>
      <c r="E924" s="8">
        <f t="shared" si="103"/>
        <v>19</v>
      </c>
      <c r="F924" s="8">
        <f t="shared" si="104"/>
        <v>1</v>
      </c>
      <c r="G924" s="8">
        <f t="shared" si="101"/>
        <v>16</v>
      </c>
      <c r="H924" t="str">
        <f t="shared" si="105"/>
        <v>柯拉主动技能1等级18</v>
      </c>
      <c r="I924" t="str">
        <f t="shared" si="106"/>
        <v>柯拉主动技能1等级19</v>
      </c>
      <c r="J924" s="1">
        <v>918</v>
      </c>
      <c r="K924" s="1">
        <f>VLOOKUP(H924,主动技能!$A:$B,2,FALSE)</f>
        <v>10160118</v>
      </c>
      <c r="L924" s="1">
        <f>_xlfn.IFNA(VLOOKUP(I924,主动技能!$A:$B,2,FALSE),0)</f>
        <v>10160119</v>
      </c>
      <c r="M924">
        <f>_xlfn.IFNA(VLOOKUP(D924+1,角色属性概况!I:J,2,FALSE),999)</f>
        <v>85</v>
      </c>
      <c r="N924" s="1" t="s">
        <v>249</v>
      </c>
      <c r="O924" s="1">
        <f>VLOOKUP(E924,角色属性概况!Q:R,2,FALSE)</f>
        <v>161100</v>
      </c>
      <c r="P924" s="1">
        <v>0</v>
      </c>
      <c r="Q924" s="1">
        <v>0</v>
      </c>
    </row>
    <row r="925" spans="2:17" x14ac:dyDescent="0.15">
      <c r="B925" s="8" t="str">
        <f>VLOOKUP(G925,角色!A:B,2,FALSE)</f>
        <v>柯拉</v>
      </c>
      <c r="C925" s="8" t="str">
        <f t="shared" si="100"/>
        <v>主动技能1</v>
      </c>
      <c r="D925" s="8">
        <f t="shared" si="102"/>
        <v>19</v>
      </c>
      <c r="E925" s="8">
        <f t="shared" si="103"/>
        <v>20</v>
      </c>
      <c r="F925" s="8">
        <f t="shared" si="104"/>
        <v>1</v>
      </c>
      <c r="G925" s="8">
        <f t="shared" si="101"/>
        <v>16</v>
      </c>
      <c r="H925" t="str">
        <f t="shared" si="105"/>
        <v>柯拉主动技能1等级19</v>
      </c>
      <c r="I925" t="str">
        <f t="shared" si="106"/>
        <v>柯拉主动技能1等级20</v>
      </c>
      <c r="J925" s="1">
        <v>919</v>
      </c>
      <c r="K925" s="1">
        <f>VLOOKUP(H925,主动技能!$A:$B,2,FALSE)</f>
        <v>10160119</v>
      </c>
      <c r="L925" s="1">
        <f>_xlfn.IFNA(VLOOKUP(I925,主动技能!$A:$B,2,FALSE),0)</f>
        <v>10160120</v>
      </c>
      <c r="M925">
        <f>_xlfn.IFNA(VLOOKUP(D925+1,角色属性概况!I:J,2,FALSE),999)</f>
        <v>90</v>
      </c>
      <c r="N925" s="1" t="s">
        <v>249</v>
      </c>
      <c r="O925" s="1">
        <f>VLOOKUP(E925,角色属性概况!Q:R,2,FALSE)</f>
        <v>228100</v>
      </c>
      <c r="P925" s="1">
        <v>0</v>
      </c>
      <c r="Q925" s="1">
        <v>0</v>
      </c>
    </row>
    <row r="926" spans="2:17" x14ac:dyDescent="0.15">
      <c r="B926" s="8" t="str">
        <f>VLOOKUP(G926,角色!A:B,2,FALSE)</f>
        <v>柯拉</v>
      </c>
      <c r="C926" s="8" t="str">
        <f t="shared" si="100"/>
        <v>主动技能1</v>
      </c>
      <c r="D926" s="8">
        <f t="shared" si="102"/>
        <v>20</v>
      </c>
      <c r="E926" s="8">
        <f t="shared" si="103"/>
        <v>21</v>
      </c>
      <c r="F926" s="8">
        <f t="shared" si="104"/>
        <v>1</v>
      </c>
      <c r="G926" s="8">
        <f t="shared" si="101"/>
        <v>16</v>
      </c>
      <c r="H926" t="str">
        <f t="shared" si="105"/>
        <v>柯拉主动技能1等级20</v>
      </c>
      <c r="I926" t="str">
        <f t="shared" si="106"/>
        <v>柯拉主动技能1等级21</v>
      </c>
      <c r="J926" s="1">
        <v>920</v>
      </c>
      <c r="K926" s="1">
        <f>VLOOKUP(H926,主动技能!$A:$B,2,FALSE)</f>
        <v>10160120</v>
      </c>
      <c r="L926" s="1">
        <f>_xlfn.IFNA(VLOOKUP(I926,主动技能!$A:$B,2,FALSE),0)</f>
        <v>0</v>
      </c>
      <c r="M926">
        <f>_xlfn.IFNA(VLOOKUP(D926+1,角色属性概况!I:J,2,FALSE),999)</f>
        <v>100</v>
      </c>
      <c r="N926" s="1" t="s">
        <v>249</v>
      </c>
      <c r="O926" s="1">
        <f>VLOOKUP(E926,角色属性概况!Q:R,2,FALSE)</f>
        <v>780200</v>
      </c>
      <c r="P926" s="1">
        <v>0</v>
      </c>
      <c r="Q926" s="1">
        <v>0</v>
      </c>
    </row>
    <row r="927" spans="2:17" x14ac:dyDescent="0.15">
      <c r="B927" s="8" t="str">
        <f>VLOOKUP(G927,角色!A:B,2,FALSE)</f>
        <v>柯拉</v>
      </c>
      <c r="C927" s="8" t="str">
        <f t="shared" si="100"/>
        <v>主动技能2</v>
      </c>
      <c r="D927" s="8">
        <f t="shared" si="102"/>
        <v>1</v>
      </c>
      <c r="E927" s="8">
        <f t="shared" si="103"/>
        <v>2</v>
      </c>
      <c r="F927" s="8">
        <f t="shared" si="104"/>
        <v>2</v>
      </c>
      <c r="G927" s="8">
        <f t="shared" si="101"/>
        <v>16</v>
      </c>
      <c r="H927" t="str">
        <f t="shared" si="105"/>
        <v>柯拉主动技能2等级1</v>
      </c>
      <c r="I927" t="str">
        <f t="shared" si="106"/>
        <v>柯拉主动技能2等级2</v>
      </c>
      <c r="J927" s="1">
        <v>921</v>
      </c>
      <c r="K927" s="1">
        <f>VLOOKUP(H927,主动技能!$A:$B,2,FALSE)</f>
        <v>10160201</v>
      </c>
      <c r="L927" s="1">
        <f>_xlfn.IFNA(VLOOKUP(I927,主动技能!$A:$B,2,FALSE),0)</f>
        <v>10160202</v>
      </c>
      <c r="M927">
        <f>_xlfn.IFNA(VLOOKUP(D927+1,角色属性概况!I:J,2,FALSE),999)</f>
        <v>2</v>
      </c>
      <c r="N927" s="1" t="s">
        <v>249</v>
      </c>
      <c r="O927" s="1">
        <f>VLOOKUP(E927,角色属性概况!Q:R,2,FALSE)</f>
        <v>500</v>
      </c>
      <c r="P927" s="1">
        <v>0</v>
      </c>
      <c r="Q927" s="1">
        <v>0</v>
      </c>
    </row>
    <row r="928" spans="2:17" x14ac:dyDescent="0.15">
      <c r="B928" s="8" t="str">
        <f>VLOOKUP(G928,角色!A:B,2,FALSE)</f>
        <v>柯拉</v>
      </c>
      <c r="C928" s="8" t="str">
        <f t="shared" si="100"/>
        <v>主动技能2</v>
      </c>
      <c r="D928" s="8">
        <f t="shared" si="102"/>
        <v>2</v>
      </c>
      <c r="E928" s="8">
        <f t="shared" si="103"/>
        <v>3</v>
      </c>
      <c r="F928" s="8">
        <f t="shared" si="104"/>
        <v>2</v>
      </c>
      <c r="G928" s="8">
        <f t="shared" si="101"/>
        <v>16</v>
      </c>
      <c r="H928" t="str">
        <f t="shared" si="105"/>
        <v>柯拉主动技能2等级2</v>
      </c>
      <c r="I928" t="str">
        <f t="shared" si="106"/>
        <v>柯拉主动技能2等级3</v>
      </c>
      <c r="J928" s="1">
        <v>922</v>
      </c>
      <c r="K928" s="1">
        <f>VLOOKUP(H928,主动技能!$A:$B,2,FALSE)</f>
        <v>10160202</v>
      </c>
      <c r="L928" s="1">
        <f>_xlfn.IFNA(VLOOKUP(I928,主动技能!$A:$B,2,FALSE),0)</f>
        <v>10160203</v>
      </c>
      <c r="M928">
        <f>_xlfn.IFNA(VLOOKUP(D928+1,角色属性概况!I:J,2,FALSE),999)</f>
        <v>5</v>
      </c>
      <c r="N928" s="1" t="s">
        <v>249</v>
      </c>
      <c r="O928" s="1">
        <f>VLOOKUP(E928,角色属性概况!Q:R,2,FALSE)</f>
        <v>600</v>
      </c>
      <c r="P928" s="1">
        <v>0</v>
      </c>
      <c r="Q928" s="1">
        <v>0</v>
      </c>
    </row>
    <row r="929" spans="2:17" x14ac:dyDescent="0.15">
      <c r="B929" s="8" t="str">
        <f>VLOOKUP(G929,角色!A:B,2,FALSE)</f>
        <v>柯拉</v>
      </c>
      <c r="C929" s="8" t="str">
        <f t="shared" si="100"/>
        <v>主动技能2</v>
      </c>
      <c r="D929" s="8">
        <f t="shared" si="102"/>
        <v>3</v>
      </c>
      <c r="E929" s="8">
        <f t="shared" si="103"/>
        <v>4</v>
      </c>
      <c r="F929" s="8">
        <f t="shared" si="104"/>
        <v>2</v>
      </c>
      <c r="G929" s="8">
        <f t="shared" si="101"/>
        <v>16</v>
      </c>
      <c r="H929" t="str">
        <f t="shared" si="105"/>
        <v>柯拉主动技能2等级3</v>
      </c>
      <c r="I929" t="str">
        <f t="shared" si="106"/>
        <v>柯拉主动技能2等级4</v>
      </c>
      <c r="J929" s="1">
        <v>923</v>
      </c>
      <c r="K929" s="1">
        <f>VLOOKUP(H929,主动技能!$A:$B,2,FALSE)</f>
        <v>10160203</v>
      </c>
      <c r="L929" s="1">
        <f>_xlfn.IFNA(VLOOKUP(I929,主动技能!$A:$B,2,FALSE),0)</f>
        <v>10160204</v>
      </c>
      <c r="M929">
        <f>_xlfn.IFNA(VLOOKUP(D929+1,角色属性概况!I:J,2,FALSE),999)</f>
        <v>10</v>
      </c>
      <c r="N929" s="1" t="s">
        <v>249</v>
      </c>
      <c r="O929" s="1">
        <f>VLOOKUP(E929,角色属性概况!Q:R,2,FALSE)</f>
        <v>800</v>
      </c>
      <c r="P929" s="1">
        <v>0</v>
      </c>
      <c r="Q929" s="1">
        <v>0</v>
      </c>
    </row>
    <row r="930" spans="2:17" x14ac:dyDescent="0.15">
      <c r="B930" s="8" t="str">
        <f>VLOOKUP(G930,角色!A:B,2,FALSE)</f>
        <v>柯拉</v>
      </c>
      <c r="C930" s="8" t="str">
        <f t="shared" si="100"/>
        <v>主动技能2</v>
      </c>
      <c r="D930" s="8">
        <f t="shared" si="102"/>
        <v>4</v>
      </c>
      <c r="E930" s="8">
        <f t="shared" si="103"/>
        <v>5</v>
      </c>
      <c r="F930" s="8">
        <f t="shared" si="104"/>
        <v>2</v>
      </c>
      <c r="G930" s="8">
        <f t="shared" si="101"/>
        <v>16</v>
      </c>
      <c r="H930" t="str">
        <f t="shared" si="105"/>
        <v>柯拉主动技能2等级4</v>
      </c>
      <c r="I930" t="str">
        <f t="shared" si="106"/>
        <v>柯拉主动技能2等级5</v>
      </c>
      <c r="J930" s="1">
        <v>924</v>
      </c>
      <c r="K930" s="1">
        <f>VLOOKUP(H930,主动技能!$A:$B,2,FALSE)</f>
        <v>10160204</v>
      </c>
      <c r="L930" s="1">
        <f>_xlfn.IFNA(VLOOKUP(I930,主动技能!$A:$B,2,FALSE),0)</f>
        <v>10160205</v>
      </c>
      <c r="M930">
        <f>_xlfn.IFNA(VLOOKUP(D930+1,角色属性概况!I:J,2,FALSE),999)</f>
        <v>15</v>
      </c>
      <c r="N930" s="1" t="s">
        <v>249</v>
      </c>
      <c r="O930" s="1">
        <f>VLOOKUP(E930,角色属性概况!Q:R,2,FALSE)</f>
        <v>1200</v>
      </c>
      <c r="P930" s="1">
        <v>0</v>
      </c>
      <c r="Q930" s="1">
        <v>0</v>
      </c>
    </row>
    <row r="931" spans="2:17" x14ac:dyDescent="0.15">
      <c r="B931" s="8" t="str">
        <f>VLOOKUP(G931,角色!A:B,2,FALSE)</f>
        <v>柯拉</v>
      </c>
      <c r="C931" s="8" t="str">
        <f t="shared" si="100"/>
        <v>主动技能2</v>
      </c>
      <c r="D931" s="8">
        <f t="shared" si="102"/>
        <v>5</v>
      </c>
      <c r="E931" s="8">
        <f t="shared" si="103"/>
        <v>6</v>
      </c>
      <c r="F931" s="8">
        <f t="shared" si="104"/>
        <v>2</v>
      </c>
      <c r="G931" s="8">
        <f t="shared" si="101"/>
        <v>16</v>
      </c>
      <c r="H931" t="str">
        <f t="shared" si="105"/>
        <v>柯拉主动技能2等级5</v>
      </c>
      <c r="I931" t="str">
        <f t="shared" si="106"/>
        <v>柯拉主动技能2等级6</v>
      </c>
      <c r="J931" s="1">
        <v>925</v>
      </c>
      <c r="K931" s="1">
        <f>VLOOKUP(H931,主动技能!$A:$B,2,FALSE)</f>
        <v>10160205</v>
      </c>
      <c r="L931" s="1">
        <f>_xlfn.IFNA(VLOOKUP(I931,主动技能!$A:$B,2,FALSE),0)</f>
        <v>10160206</v>
      </c>
      <c r="M931">
        <f>_xlfn.IFNA(VLOOKUP(D931+1,角色属性概况!I:J,2,FALSE),999)</f>
        <v>20</v>
      </c>
      <c r="N931" s="1" t="s">
        <v>249</v>
      </c>
      <c r="O931" s="1">
        <f>VLOOKUP(E931,角色属性概况!Q:R,2,FALSE)</f>
        <v>1700</v>
      </c>
      <c r="P931" s="1">
        <v>0</v>
      </c>
      <c r="Q931" s="1">
        <v>0</v>
      </c>
    </row>
    <row r="932" spans="2:17" x14ac:dyDescent="0.15">
      <c r="B932" s="8" t="str">
        <f>VLOOKUP(G932,角色!A:B,2,FALSE)</f>
        <v>柯拉</v>
      </c>
      <c r="C932" s="8" t="str">
        <f t="shared" si="100"/>
        <v>主动技能2</v>
      </c>
      <c r="D932" s="8">
        <f t="shared" si="102"/>
        <v>6</v>
      </c>
      <c r="E932" s="8">
        <f t="shared" si="103"/>
        <v>7</v>
      </c>
      <c r="F932" s="8">
        <f t="shared" si="104"/>
        <v>2</v>
      </c>
      <c r="G932" s="8">
        <f t="shared" si="101"/>
        <v>16</v>
      </c>
      <c r="H932" t="str">
        <f t="shared" si="105"/>
        <v>柯拉主动技能2等级6</v>
      </c>
      <c r="I932" t="str">
        <f t="shared" si="106"/>
        <v>柯拉主动技能2等级7</v>
      </c>
      <c r="J932" s="1">
        <v>926</v>
      </c>
      <c r="K932" s="1">
        <f>VLOOKUP(H932,主动技能!$A:$B,2,FALSE)</f>
        <v>10160206</v>
      </c>
      <c r="L932" s="1">
        <f>_xlfn.IFNA(VLOOKUP(I932,主动技能!$A:$B,2,FALSE),0)</f>
        <v>10160207</v>
      </c>
      <c r="M932">
        <f>_xlfn.IFNA(VLOOKUP(D932+1,角色属性概况!I:J,2,FALSE),999)</f>
        <v>25</v>
      </c>
      <c r="N932" s="1" t="s">
        <v>249</v>
      </c>
      <c r="O932" s="1">
        <f>VLOOKUP(E932,角色属性概况!Q:R,2,FALSE)</f>
        <v>2400</v>
      </c>
      <c r="P932" s="1">
        <v>0</v>
      </c>
      <c r="Q932" s="1">
        <v>0</v>
      </c>
    </row>
    <row r="933" spans="2:17" x14ac:dyDescent="0.15">
      <c r="B933" s="8" t="str">
        <f>VLOOKUP(G933,角色!A:B,2,FALSE)</f>
        <v>柯拉</v>
      </c>
      <c r="C933" s="8" t="str">
        <f t="shared" si="100"/>
        <v>主动技能2</v>
      </c>
      <c r="D933" s="8">
        <f t="shared" si="102"/>
        <v>7</v>
      </c>
      <c r="E933" s="8">
        <f t="shared" si="103"/>
        <v>8</v>
      </c>
      <c r="F933" s="8">
        <f t="shared" si="104"/>
        <v>2</v>
      </c>
      <c r="G933" s="8">
        <f t="shared" si="101"/>
        <v>16</v>
      </c>
      <c r="H933" t="str">
        <f t="shared" si="105"/>
        <v>柯拉主动技能2等级7</v>
      </c>
      <c r="I933" t="str">
        <f t="shared" si="106"/>
        <v>柯拉主动技能2等级8</v>
      </c>
      <c r="J933" s="1">
        <v>927</v>
      </c>
      <c r="K933" s="1">
        <f>VLOOKUP(H933,主动技能!$A:$B,2,FALSE)</f>
        <v>10160207</v>
      </c>
      <c r="L933" s="1">
        <f>_xlfn.IFNA(VLOOKUP(I933,主动技能!$A:$B,2,FALSE),0)</f>
        <v>10160208</v>
      </c>
      <c r="M933">
        <f>_xlfn.IFNA(VLOOKUP(D933+1,角色属性概况!I:J,2,FALSE),999)</f>
        <v>30</v>
      </c>
      <c r="N933" s="1" t="s">
        <v>249</v>
      </c>
      <c r="O933" s="1">
        <f>VLOOKUP(E933,角色属性概况!Q:R,2,FALSE)</f>
        <v>3500</v>
      </c>
      <c r="P933" s="1">
        <v>0</v>
      </c>
      <c r="Q933" s="1">
        <v>0</v>
      </c>
    </row>
    <row r="934" spans="2:17" x14ac:dyDescent="0.15">
      <c r="B934" s="8" t="str">
        <f>VLOOKUP(G934,角色!A:B,2,FALSE)</f>
        <v>柯拉</v>
      </c>
      <c r="C934" s="8" t="str">
        <f t="shared" si="100"/>
        <v>主动技能2</v>
      </c>
      <c r="D934" s="8">
        <f t="shared" si="102"/>
        <v>8</v>
      </c>
      <c r="E934" s="8">
        <f t="shared" si="103"/>
        <v>9</v>
      </c>
      <c r="F934" s="8">
        <f t="shared" si="104"/>
        <v>2</v>
      </c>
      <c r="G934" s="8">
        <f t="shared" si="101"/>
        <v>16</v>
      </c>
      <c r="H934" t="str">
        <f t="shared" si="105"/>
        <v>柯拉主动技能2等级8</v>
      </c>
      <c r="I934" t="str">
        <f t="shared" si="106"/>
        <v>柯拉主动技能2等级9</v>
      </c>
      <c r="J934" s="1">
        <v>928</v>
      </c>
      <c r="K934" s="1">
        <f>VLOOKUP(H934,主动技能!$A:$B,2,FALSE)</f>
        <v>10160208</v>
      </c>
      <c r="L934" s="1">
        <f>_xlfn.IFNA(VLOOKUP(I934,主动技能!$A:$B,2,FALSE),0)</f>
        <v>10160209</v>
      </c>
      <c r="M934">
        <f>_xlfn.IFNA(VLOOKUP(D934+1,角色属性概况!I:J,2,FALSE),999)</f>
        <v>35</v>
      </c>
      <c r="N934" s="1" t="s">
        <v>249</v>
      </c>
      <c r="O934" s="1">
        <f>VLOOKUP(E934,角色属性概况!Q:R,2,FALSE)</f>
        <v>4900</v>
      </c>
      <c r="P934" s="1">
        <v>0</v>
      </c>
      <c r="Q934" s="1">
        <v>0</v>
      </c>
    </row>
    <row r="935" spans="2:17" x14ac:dyDescent="0.15">
      <c r="B935" s="8" t="str">
        <f>VLOOKUP(G935,角色!A:B,2,FALSE)</f>
        <v>柯拉</v>
      </c>
      <c r="C935" s="8" t="str">
        <f t="shared" si="100"/>
        <v>主动技能2</v>
      </c>
      <c r="D935" s="8">
        <f t="shared" si="102"/>
        <v>9</v>
      </c>
      <c r="E935" s="8">
        <f t="shared" si="103"/>
        <v>10</v>
      </c>
      <c r="F935" s="8">
        <f t="shared" si="104"/>
        <v>2</v>
      </c>
      <c r="G935" s="8">
        <f t="shared" si="101"/>
        <v>16</v>
      </c>
      <c r="H935" t="str">
        <f t="shared" si="105"/>
        <v>柯拉主动技能2等级9</v>
      </c>
      <c r="I935" t="str">
        <f t="shared" si="106"/>
        <v>柯拉主动技能2等级10</v>
      </c>
      <c r="J935" s="1">
        <v>929</v>
      </c>
      <c r="K935" s="1">
        <f>VLOOKUP(H935,主动技能!$A:$B,2,FALSE)</f>
        <v>10160209</v>
      </c>
      <c r="L935" s="1">
        <f>_xlfn.IFNA(VLOOKUP(I935,主动技能!$A:$B,2,FALSE),0)</f>
        <v>10160210</v>
      </c>
      <c r="M935">
        <f>_xlfn.IFNA(VLOOKUP(D935+1,角色属性概况!I:J,2,FALSE),999)</f>
        <v>40</v>
      </c>
      <c r="N935" s="1" t="s">
        <v>249</v>
      </c>
      <c r="O935" s="1">
        <f>VLOOKUP(E935,角色属性概况!Q:R,2,FALSE)</f>
        <v>7000</v>
      </c>
      <c r="P935" s="1">
        <v>0</v>
      </c>
      <c r="Q935" s="1">
        <v>0</v>
      </c>
    </row>
    <row r="936" spans="2:17" x14ac:dyDescent="0.15">
      <c r="B936" s="8" t="str">
        <f>VLOOKUP(G936,角色!A:B,2,FALSE)</f>
        <v>柯拉</v>
      </c>
      <c r="C936" s="8" t="str">
        <f t="shared" si="100"/>
        <v>主动技能2</v>
      </c>
      <c r="D936" s="8">
        <f t="shared" si="102"/>
        <v>10</v>
      </c>
      <c r="E936" s="8">
        <f t="shared" si="103"/>
        <v>11</v>
      </c>
      <c r="F936" s="8">
        <f t="shared" si="104"/>
        <v>2</v>
      </c>
      <c r="G936" s="8">
        <f t="shared" si="101"/>
        <v>16</v>
      </c>
      <c r="H936" t="str">
        <f t="shared" si="105"/>
        <v>柯拉主动技能2等级10</v>
      </c>
      <c r="I936" t="str">
        <f t="shared" si="106"/>
        <v>柯拉主动技能2等级11</v>
      </c>
      <c r="J936" s="1">
        <v>930</v>
      </c>
      <c r="K936" s="1">
        <f>VLOOKUP(H936,主动技能!$A:$B,2,FALSE)</f>
        <v>10160210</v>
      </c>
      <c r="L936" s="1">
        <f>_xlfn.IFNA(VLOOKUP(I936,主动技能!$A:$B,2,FALSE),0)</f>
        <v>10160211</v>
      </c>
      <c r="M936">
        <f>_xlfn.IFNA(VLOOKUP(D936+1,角色属性概况!I:J,2,FALSE),999)</f>
        <v>45</v>
      </c>
      <c r="N936" s="1" t="s">
        <v>249</v>
      </c>
      <c r="O936" s="1">
        <f>VLOOKUP(E936,角色属性概况!Q:R,2,FALSE)</f>
        <v>9900</v>
      </c>
      <c r="P936" s="1">
        <v>0</v>
      </c>
      <c r="Q936" s="1">
        <v>0</v>
      </c>
    </row>
    <row r="937" spans="2:17" x14ac:dyDescent="0.15">
      <c r="B937" s="8" t="str">
        <f>VLOOKUP(G937,角色!A:B,2,FALSE)</f>
        <v>柯拉</v>
      </c>
      <c r="C937" s="8" t="str">
        <f t="shared" si="100"/>
        <v>主动技能2</v>
      </c>
      <c r="D937" s="8">
        <f t="shared" si="102"/>
        <v>11</v>
      </c>
      <c r="E937" s="8">
        <f t="shared" si="103"/>
        <v>12</v>
      </c>
      <c r="F937" s="8">
        <f t="shared" si="104"/>
        <v>2</v>
      </c>
      <c r="G937" s="8">
        <f t="shared" si="101"/>
        <v>16</v>
      </c>
      <c r="H937" t="str">
        <f t="shared" si="105"/>
        <v>柯拉主动技能2等级11</v>
      </c>
      <c r="I937" t="str">
        <f t="shared" si="106"/>
        <v>柯拉主动技能2等级12</v>
      </c>
      <c r="J937" s="1">
        <v>931</v>
      </c>
      <c r="K937" s="1">
        <f>VLOOKUP(H937,主动技能!$A:$B,2,FALSE)</f>
        <v>10160211</v>
      </c>
      <c r="L937" s="1">
        <f>_xlfn.IFNA(VLOOKUP(I937,主动技能!$A:$B,2,FALSE),0)</f>
        <v>10160212</v>
      </c>
      <c r="M937">
        <f>_xlfn.IFNA(VLOOKUP(D937+1,角色属性概况!I:J,2,FALSE),999)</f>
        <v>50</v>
      </c>
      <c r="N937" s="1" t="s">
        <v>249</v>
      </c>
      <c r="O937" s="1">
        <f>VLOOKUP(E937,角色属性概况!Q:R,2,FALSE)</f>
        <v>14100</v>
      </c>
      <c r="P937" s="1">
        <v>0</v>
      </c>
      <c r="Q937" s="1">
        <v>0</v>
      </c>
    </row>
    <row r="938" spans="2:17" x14ac:dyDescent="0.15">
      <c r="B938" s="8" t="str">
        <f>VLOOKUP(G938,角色!A:B,2,FALSE)</f>
        <v>柯拉</v>
      </c>
      <c r="C938" s="8" t="str">
        <f t="shared" si="100"/>
        <v>主动技能2</v>
      </c>
      <c r="D938" s="8">
        <f t="shared" si="102"/>
        <v>12</v>
      </c>
      <c r="E938" s="8">
        <f t="shared" si="103"/>
        <v>13</v>
      </c>
      <c r="F938" s="8">
        <f t="shared" si="104"/>
        <v>2</v>
      </c>
      <c r="G938" s="8">
        <f t="shared" si="101"/>
        <v>16</v>
      </c>
      <c r="H938" t="str">
        <f t="shared" si="105"/>
        <v>柯拉主动技能2等级12</v>
      </c>
      <c r="I938" t="str">
        <f t="shared" si="106"/>
        <v>柯拉主动技能2等级13</v>
      </c>
      <c r="J938" s="1">
        <v>932</v>
      </c>
      <c r="K938" s="1">
        <f>VLOOKUP(H938,主动技能!$A:$B,2,FALSE)</f>
        <v>10160212</v>
      </c>
      <c r="L938" s="1">
        <f>_xlfn.IFNA(VLOOKUP(I938,主动技能!$A:$B,2,FALSE),0)</f>
        <v>10160213</v>
      </c>
      <c r="M938">
        <f>_xlfn.IFNA(VLOOKUP(D938+1,角色属性概况!I:J,2,FALSE),999)</f>
        <v>55</v>
      </c>
      <c r="N938" s="1" t="s">
        <v>249</v>
      </c>
      <c r="O938" s="1">
        <f>VLOOKUP(E938,角色属性概况!Q:R,2,FALSE)</f>
        <v>20000</v>
      </c>
      <c r="P938" s="1">
        <v>0</v>
      </c>
      <c r="Q938" s="1">
        <v>0</v>
      </c>
    </row>
    <row r="939" spans="2:17" x14ac:dyDescent="0.15">
      <c r="B939" s="8" t="str">
        <f>VLOOKUP(G939,角色!A:B,2,FALSE)</f>
        <v>柯拉</v>
      </c>
      <c r="C939" s="8" t="str">
        <f t="shared" si="100"/>
        <v>主动技能2</v>
      </c>
      <c r="D939" s="8">
        <f t="shared" si="102"/>
        <v>13</v>
      </c>
      <c r="E939" s="8">
        <f t="shared" si="103"/>
        <v>14</v>
      </c>
      <c r="F939" s="8">
        <f t="shared" si="104"/>
        <v>2</v>
      </c>
      <c r="G939" s="8">
        <f t="shared" si="101"/>
        <v>16</v>
      </c>
      <c r="H939" t="str">
        <f t="shared" si="105"/>
        <v>柯拉主动技能2等级13</v>
      </c>
      <c r="I939" t="str">
        <f t="shared" si="106"/>
        <v>柯拉主动技能2等级14</v>
      </c>
      <c r="J939" s="1">
        <v>933</v>
      </c>
      <c r="K939" s="1">
        <f>VLOOKUP(H939,主动技能!$A:$B,2,FALSE)</f>
        <v>10160213</v>
      </c>
      <c r="L939" s="1">
        <f>_xlfn.IFNA(VLOOKUP(I939,主动技能!$A:$B,2,FALSE),0)</f>
        <v>10160214</v>
      </c>
      <c r="M939">
        <f>_xlfn.IFNA(VLOOKUP(D939+1,角色属性概况!I:J,2,FALSE),999)</f>
        <v>60</v>
      </c>
      <c r="N939" s="1" t="s">
        <v>249</v>
      </c>
      <c r="O939" s="1">
        <f>VLOOKUP(E939,角色属性概况!Q:R,2,FALSE)</f>
        <v>28300</v>
      </c>
      <c r="P939" s="1">
        <v>0</v>
      </c>
      <c r="Q939" s="1">
        <v>0</v>
      </c>
    </row>
    <row r="940" spans="2:17" x14ac:dyDescent="0.15">
      <c r="B940" s="8" t="str">
        <f>VLOOKUP(G940,角色!A:B,2,FALSE)</f>
        <v>柯拉</v>
      </c>
      <c r="C940" s="8" t="str">
        <f t="shared" si="100"/>
        <v>主动技能2</v>
      </c>
      <c r="D940" s="8">
        <f t="shared" si="102"/>
        <v>14</v>
      </c>
      <c r="E940" s="8">
        <f t="shared" si="103"/>
        <v>15</v>
      </c>
      <c r="F940" s="8">
        <f t="shared" si="104"/>
        <v>2</v>
      </c>
      <c r="G940" s="8">
        <f t="shared" si="101"/>
        <v>16</v>
      </c>
      <c r="H940" t="str">
        <f t="shared" si="105"/>
        <v>柯拉主动技能2等级14</v>
      </c>
      <c r="I940" t="str">
        <f t="shared" si="106"/>
        <v>柯拉主动技能2等级15</v>
      </c>
      <c r="J940" s="1">
        <v>934</v>
      </c>
      <c r="K940" s="1">
        <f>VLOOKUP(H940,主动技能!$A:$B,2,FALSE)</f>
        <v>10160214</v>
      </c>
      <c r="L940" s="1">
        <f>_xlfn.IFNA(VLOOKUP(I940,主动技能!$A:$B,2,FALSE),0)</f>
        <v>10160215</v>
      </c>
      <c r="M940">
        <f>_xlfn.IFNA(VLOOKUP(D940+1,角色属性概况!I:J,2,FALSE),999)</f>
        <v>65</v>
      </c>
      <c r="N940" s="1" t="s">
        <v>249</v>
      </c>
      <c r="O940" s="1">
        <f>VLOOKUP(E940,角色属性概况!Q:R,2,FALSE)</f>
        <v>40100</v>
      </c>
      <c r="P940" s="1">
        <v>0</v>
      </c>
      <c r="Q940" s="1">
        <v>0</v>
      </c>
    </row>
    <row r="941" spans="2:17" x14ac:dyDescent="0.15">
      <c r="B941" s="8" t="str">
        <f>VLOOKUP(G941,角色!A:B,2,FALSE)</f>
        <v>柯拉</v>
      </c>
      <c r="C941" s="8" t="str">
        <f t="shared" si="100"/>
        <v>主动技能2</v>
      </c>
      <c r="D941" s="8">
        <f t="shared" si="102"/>
        <v>15</v>
      </c>
      <c r="E941" s="8">
        <f t="shared" si="103"/>
        <v>16</v>
      </c>
      <c r="F941" s="8">
        <f t="shared" si="104"/>
        <v>2</v>
      </c>
      <c r="G941" s="8">
        <f t="shared" si="101"/>
        <v>16</v>
      </c>
      <c r="H941" t="str">
        <f t="shared" si="105"/>
        <v>柯拉主动技能2等级15</v>
      </c>
      <c r="I941" t="str">
        <f t="shared" si="106"/>
        <v>柯拉主动技能2等级16</v>
      </c>
      <c r="J941" s="1">
        <v>935</v>
      </c>
      <c r="K941" s="1">
        <f>VLOOKUP(H941,主动技能!$A:$B,2,FALSE)</f>
        <v>10160215</v>
      </c>
      <c r="L941" s="1">
        <f>_xlfn.IFNA(VLOOKUP(I941,主动技能!$A:$B,2,FALSE),0)</f>
        <v>10160216</v>
      </c>
      <c r="M941">
        <f>_xlfn.IFNA(VLOOKUP(D941+1,角色属性概况!I:J,2,FALSE),999)</f>
        <v>70</v>
      </c>
      <c r="N941" s="1" t="s">
        <v>249</v>
      </c>
      <c r="O941" s="1">
        <f>VLOOKUP(E941,角色属性概况!Q:R,2,FALSE)</f>
        <v>56700</v>
      </c>
      <c r="P941" s="1">
        <v>0</v>
      </c>
      <c r="Q941" s="1">
        <v>0</v>
      </c>
    </row>
    <row r="942" spans="2:17" x14ac:dyDescent="0.15">
      <c r="B942" s="8" t="str">
        <f>VLOOKUP(G942,角色!A:B,2,FALSE)</f>
        <v>柯拉</v>
      </c>
      <c r="C942" s="8" t="str">
        <f t="shared" si="100"/>
        <v>主动技能2</v>
      </c>
      <c r="D942" s="8">
        <f t="shared" si="102"/>
        <v>16</v>
      </c>
      <c r="E942" s="8">
        <f t="shared" si="103"/>
        <v>17</v>
      </c>
      <c r="F942" s="8">
        <f t="shared" si="104"/>
        <v>2</v>
      </c>
      <c r="G942" s="8">
        <f t="shared" si="101"/>
        <v>16</v>
      </c>
      <c r="H942" t="str">
        <f t="shared" si="105"/>
        <v>柯拉主动技能2等级16</v>
      </c>
      <c r="I942" t="str">
        <f t="shared" si="106"/>
        <v>柯拉主动技能2等级17</v>
      </c>
      <c r="J942" s="1">
        <v>936</v>
      </c>
      <c r="K942" s="1">
        <f>VLOOKUP(H942,主动技能!$A:$B,2,FALSE)</f>
        <v>10160216</v>
      </c>
      <c r="L942" s="1">
        <f>_xlfn.IFNA(VLOOKUP(I942,主动技能!$A:$B,2,FALSE),0)</f>
        <v>10160217</v>
      </c>
      <c r="M942">
        <f>_xlfn.IFNA(VLOOKUP(D942+1,角色属性概况!I:J,2,FALSE),999)</f>
        <v>75</v>
      </c>
      <c r="N942" s="1" t="s">
        <v>249</v>
      </c>
      <c r="O942" s="1">
        <f>VLOOKUP(E942,角色属性概况!Q:R,2,FALSE)</f>
        <v>80400</v>
      </c>
      <c r="P942" s="1">
        <v>0</v>
      </c>
      <c r="Q942" s="1">
        <v>0</v>
      </c>
    </row>
    <row r="943" spans="2:17" x14ac:dyDescent="0.15">
      <c r="B943" s="8" t="str">
        <f>VLOOKUP(G943,角色!A:B,2,FALSE)</f>
        <v>柯拉</v>
      </c>
      <c r="C943" s="8" t="str">
        <f t="shared" si="100"/>
        <v>主动技能2</v>
      </c>
      <c r="D943" s="8">
        <f t="shared" si="102"/>
        <v>17</v>
      </c>
      <c r="E943" s="8">
        <f t="shared" si="103"/>
        <v>18</v>
      </c>
      <c r="F943" s="8">
        <f t="shared" si="104"/>
        <v>2</v>
      </c>
      <c r="G943" s="8">
        <f t="shared" si="101"/>
        <v>16</v>
      </c>
      <c r="H943" t="str">
        <f t="shared" si="105"/>
        <v>柯拉主动技能2等级17</v>
      </c>
      <c r="I943" t="str">
        <f t="shared" si="106"/>
        <v>柯拉主动技能2等级18</v>
      </c>
      <c r="J943" s="1">
        <v>937</v>
      </c>
      <c r="K943" s="1">
        <f>VLOOKUP(H943,主动技能!$A:$B,2,FALSE)</f>
        <v>10160217</v>
      </c>
      <c r="L943" s="1">
        <f>_xlfn.IFNA(VLOOKUP(I943,主动技能!$A:$B,2,FALSE),0)</f>
        <v>10160218</v>
      </c>
      <c r="M943">
        <f>_xlfn.IFNA(VLOOKUP(D943+1,角色属性概况!I:J,2,FALSE),999)</f>
        <v>80</v>
      </c>
      <c r="N943" s="1" t="s">
        <v>249</v>
      </c>
      <c r="O943" s="1">
        <f>VLOOKUP(E943,角色属性概况!Q:R,2,FALSE)</f>
        <v>113800</v>
      </c>
      <c r="P943" s="1">
        <v>0</v>
      </c>
      <c r="Q943" s="1">
        <v>0</v>
      </c>
    </row>
    <row r="944" spans="2:17" x14ac:dyDescent="0.15">
      <c r="B944" s="8" t="str">
        <f>VLOOKUP(G944,角色!A:B,2,FALSE)</f>
        <v>柯拉</v>
      </c>
      <c r="C944" s="8" t="str">
        <f t="shared" si="100"/>
        <v>主动技能2</v>
      </c>
      <c r="D944" s="8">
        <f t="shared" si="102"/>
        <v>18</v>
      </c>
      <c r="E944" s="8">
        <f t="shared" si="103"/>
        <v>19</v>
      </c>
      <c r="F944" s="8">
        <f t="shared" si="104"/>
        <v>2</v>
      </c>
      <c r="G944" s="8">
        <f t="shared" si="101"/>
        <v>16</v>
      </c>
      <c r="H944" t="str">
        <f t="shared" si="105"/>
        <v>柯拉主动技能2等级18</v>
      </c>
      <c r="I944" t="str">
        <f t="shared" si="106"/>
        <v>柯拉主动技能2等级19</v>
      </c>
      <c r="J944" s="1">
        <v>938</v>
      </c>
      <c r="K944" s="1">
        <f>VLOOKUP(H944,主动技能!$A:$B,2,FALSE)</f>
        <v>10160218</v>
      </c>
      <c r="L944" s="1">
        <f>_xlfn.IFNA(VLOOKUP(I944,主动技能!$A:$B,2,FALSE),0)</f>
        <v>10160219</v>
      </c>
      <c r="M944">
        <f>_xlfn.IFNA(VLOOKUP(D944+1,角色属性概况!I:J,2,FALSE),999)</f>
        <v>85</v>
      </c>
      <c r="N944" s="1" t="s">
        <v>249</v>
      </c>
      <c r="O944" s="1">
        <f>VLOOKUP(E944,角色属性概况!Q:R,2,FALSE)</f>
        <v>161100</v>
      </c>
      <c r="P944" s="1">
        <v>0</v>
      </c>
      <c r="Q944" s="1">
        <v>0</v>
      </c>
    </row>
    <row r="945" spans="2:17" x14ac:dyDescent="0.15">
      <c r="B945" s="8" t="str">
        <f>VLOOKUP(G945,角色!A:B,2,FALSE)</f>
        <v>柯拉</v>
      </c>
      <c r="C945" s="8" t="str">
        <f t="shared" si="100"/>
        <v>主动技能2</v>
      </c>
      <c r="D945" s="8">
        <f t="shared" si="102"/>
        <v>19</v>
      </c>
      <c r="E945" s="8">
        <f t="shared" si="103"/>
        <v>20</v>
      </c>
      <c r="F945" s="8">
        <f t="shared" si="104"/>
        <v>2</v>
      </c>
      <c r="G945" s="8">
        <f t="shared" si="101"/>
        <v>16</v>
      </c>
      <c r="H945" t="str">
        <f t="shared" si="105"/>
        <v>柯拉主动技能2等级19</v>
      </c>
      <c r="I945" t="str">
        <f t="shared" si="106"/>
        <v>柯拉主动技能2等级20</v>
      </c>
      <c r="J945" s="1">
        <v>939</v>
      </c>
      <c r="K945" s="1">
        <f>VLOOKUP(H945,主动技能!$A:$B,2,FALSE)</f>
        <v>10160219</v>
      </c>
      <c r="L945" s="1">
        <f>_xlfn.IFNA(VLOOKUP(I945,主动技能!$A:$B,2,FALSE),0)</f>
        <v>10160220</v>
      </c>
      <c r="M945">
        <f>_xlfn.IFNA(VLOOKUP(D945+1,角色属性概况!I:J,2,FALSE),999)</f>
        <v>90</v>
      </c>
      <c r="N945" s="1" t="s">
        <v>249</v>
      </c>
      <c r="O945" s="1">
        <f>VLOOKUP(E945,角色属性概况!Q:R,2,FALSE)</f>
        <v>228100</v>
      </c>
      <c r="P945" s="1">
        <v>0</v>
      </c>
      <c r="Q945" s="1">
        <v>0</v>
      </c>
    </row>
    <row r="946" spans="2:17" x14ac:dyDescent="0.15">
      <c r="B946" s="8" t="str">
        <f>VLOOKUP(G946,角色!A:B,2,FALSE)</f>
        <v>柯拉</v>
      </c>
      <c r="C946" s="8" t="str">
        <f t="shared" si="100"/>
        <v>主动技能2</v>
      </c>
      <c r="D946" s="8">
        <f t="shared" si="102"/>
        <v>20</v>
      </c>
      <c r="E946" s="8">
        <f t="shared" si="103"/>
        <v>21</v>
      </c>
      <c r="F946" s="8">
        <f t="shared" si="104"/>
        <v>2</v>
      </c>
      <c r="G946" s="8">
        <f t="shared" si="101"/>
        <v>16</v>
      </c>
      <c r="H946" t="str">
        <f t="shared" si="105"/>
        <v>柯拉主动技能2等级20</v>
      </c>
      <c r="I946" t="str">
        <f t="shared" si="106"/>
        <v>柯拉主动技能2等级21</v>
      </c>
      <c r="J946" s="1">
        <v>940</v>
      </c>
      <c r="K946" s="1">
        <f>VLOOKUP(H946,主动技能!$A:$B,2,FALSE)</f>
        <v>10160220</v>
      </c>
      <c r="L946" s="1">
        <f>_xlfn.IFNA(VLOOKUP(I946,主动技能!$A:$B,2,FALSE),0)</f>
        <v>0</v>
      </c>
      <c r="M946">
        <f>_xlfn.IFNA(VLOOKUP(D946+1,角色属性概况!I:J,2,FALSE),999)</f>
        <v>100</v>
      </c>
      <c r="N946" s="1" t="s">
        <v>249</v>
      </c>
      <c r="O946" s="1">
        <f>VLOOKUP(E946,角色属性概况!Q:R,2,FALSE)</f>
        <v>780200</v>
      </c>
      <c r="P946" s="1">
        <v>0</v>
      </c>
      <c r="Q946" s="1">
        <v>0</v>
      </c>
    </row>
    <row r="947" spans="2:17" x14ac:dyDescent="0.15">
      <c r="B947" s="8" t="str">
        <f>VLOOKUP(G947,角色!A:B,2,FALSE)</f>
        <v>柯拉</v>
      </c>
      <c r="C947" s="8" t="str">
        <f t="shared" si="100"/>
        <v>主动技能3</v>
      </c>
      <c r="D947" s="8">
        <f t="shared" si="102"/>
        <v>1</v>
      </c>
      <c r="E947" s="8">
        <f t="shared" si="103"/>
        <v>2</v>
      </c>
      <c r="F947" s="8">
        <f t="shared" si="104"/>
        <v>3</v>
      </c>
      <c r="G947" s="8">
        <f t="shared" si="101"/>
        <v>16</v>
      </c>
      <c r="H947" t="str">
        <f t="shared" si="105"/>
        <v>柯拉主动技能3等级1</v>
      </c>
      <c r="I947" t="str">
        <f t="shared" si="106"/>
        <v>柯拉主动技能3等级2</v>
      </c>
      <c r="J947" s="1">
        <v>941</v>
      </c>
      <c r="K947" s="1">
        <f>VLOOKUP(H947,主动技能!$A:$B,2,FALSE)</f>
        <v>10160301</v>
      </c>
      <c r="L947" s="1">
        <f>_xlfn.IFNA(VLOOKUP(I947,主动技能!$A:$B,2,FALSE),0)</f>
        <v>10160302</v>
      </c>
      <c r="M947">
        <f>_xlfn.IFNA(VLOOKUP(D947+1,角色属性概况!I:J,2,FALSE),999)</f>
        <v>2</v>
      </c>
      <c r="N947" s="1" t="s">
        <v>249</v>
      </c>
      <c r="O947" s="1">
        <f>VLOOKUP(E947,角色属性概况!Q:R,2,FALSE)</f>
        <v>500</v>
      </c>
      <c r="P947" s="1">
        <v>0</v>
      </c>
      <c r="Q947" s="1">
        <v>0</v>
      </c>
    </row>
    <row r="948" spans="2:17" x14ac:dyDescent="0.15">
      <c r="B948" s="8" t="str">
        <f>VLOOKUP(G948,角色!A:B,2,FALSE)</f>
        <v>柯拉</v>
      </c>
      <c r="C948" s="8" t="str">
        <f t="shared" si="100"/>
        <v>主动技能3</v>
      </c>
      <c r="D948" s="8">
        <f t="shared" si="102"/>
        <v>2</v>
      </c>
      <c r="E948" s="8">
        <f t="shared" si="103"/>
        <v>3</v>
      </c>
      <c r="F948" s="8">
        <f t="shared" si="104"/>
        <v>3</v>
      </c>
      <c r="G948" s="8">
        <f t="shared" si="101"/>
        <v>16</v>
      </c>
      <c r="H948" t="str">
        <f t="shared" si="105"/>
        <v>柯拉主动技能3等级2</v>
      </c>
      <c r="I948" t="str">
        <f t="shared" si="106"/>
        <v>柯拉主动技能3等级3</v>
      </c>
      <c r="J948" s="1">
        <v>942</v>
      </c>
      <c r="K948" s="1">
        <f>VLOOKUP(H948,主动技能!$A:$B,2,FALSE)</f>
        <v>10160302</v>
      </c>
      <c r="L948" s="1">
        <f>_xlfn.IFNA(VLOOKUP(I948,主动技能!$A:$B,2,FALSE),0)</f>
        <v>10160303</v>
      </c>
      <c r="M948">
        <f>_xlfn.IFNA(VLOOKUP(D948+1,角色属性概况!I:J,2,FALSE),999)</f>
        <v>5</v>
      </c>
      <c r="N948" s="1" t="s">
        <v>249</v>
      </c>
      <c r="O948" s="1">
        <f>VLOOKUP(E948,角色属性概况!Q:R,2,FALSE)</f>
        <v>600</v>
      </c>
      <c r="P948" s="1">
        <v>0</v>
      </c>
      <c r="Q948" s="1">
        <v>0</v>
      </c>
    </row>
    <row r="949" spans="2:17" x14ac:dyDescent="0.15">
      <c r="B949" s="8" t="str">
        <f>VLOOKUP(G949,角色!A:B,2,FALSE)</f>
        <v>柯拉</v>
      </c>
      <c r="C949" s="8" t="str">
        <f t="shared" si="100"/>
        <v>主动技能3</v>
      </c>
      <c r="D949" s="8">
        <f t="shared" si="102"/>
        <v>3</v>
      </c>
      <c r="E949" s="8">
        <f t="shared" si="103"/>
        <v>4</v>
      </c>
      <c r="F949" s="8">
        <f t="shared" si="104"/>
        <v>3</v>
      </c>
      <c r="G949" s="8">
        <f t="shared" si="101"/>
        <v>16</v>
      </c>
      <c r="H949" t="str">
        <f t="shared" si="105"/>
        <v>柯拉主动技能3等级3</v>
      </c>
      <c r="I949" t="str">
        <f t="shared" si="106"/>
        <v>柯拉主动技能3等级4</v>
      </c>
      <c r="J949" s="1">
        <v>943</v>
      </c>
      <c r="K949" s="1">
        <f>VLOOKUP(H949,主动技能!$A:$B,2,FALSE)</f>
        <v>10160303</v>
      </c>
      <c r="L949" s="1">
        <f>_xlfn.IFNA(VLOOKUP(I949,主动技能!$A:$B,2,FALSE),0)</f>
        <v>10160304</v>
      </c>
      <c r="M949">
        <f>_xlfn.IFNA(VLOOKUP(D949+1,角色属性概况!I:J,2,FALSE),999)</f>
        <v>10</v>
      </c>
      <c r="N949" s="1" t="s">
        <v>249</v>
      </c>
      <c r="O949" s="1">
        <f>VLOOKUP(E949,角色属性概况!Q:R,2,FALSE)</f>
        <v>800</v>
      </c>
      <c r="P949" s="1">
        <v>0</v>
      </c>
      <c r="Q949" s="1">
        <v>0</v>
      </c>
    </row>
    <row r="950" spans="2:17" x14ac:dyDescent="0.15">
      <c r="B950" s="8" t="str">
        <f>VLOOKUP(G950,角色!A:B,2,FALSE)</f>
        <v>柯拉</v>
      </c>
      <c r="C950" s="8" t="str">
        <f t="shared" si="100"/>
        <v>主动技能3</v>
      </c>
      <c r="D950" s="8">
        <f t="shared" si="102"/>
        <v>4</v>
      </c>
      <c r="E950" s="8">
        <f t="shared" si="103"/>
        <v>5</v>
      </c>
      <c r="F950" s="8">
        <f t="shared" si="104"/>
        <v>3</v>
      </c>
      <c r="G950" s="8">
        <f t="shared" si="101"/>
        <v>16</v>
      </c>
      <c r="H950" t="str">
        <f t="shared" si="105"/>
        <v>柯拉主动技能3等级4</v>
      </c>
      <c r="I950" t="str">
        <f t="shared" si="106"/>
        <v>柯拉主动技能3等级5</v>
      </c>
      <c r="J950" s="1">
        <v>944</v>
      </c>
      <c r="K950" s="1">
        <f>VLOOKUP(H950,主动技能!$A:$B,2,FALSE)</f>
        <v>10160304</v>
      </c>
      <c r="L950" s="1">
        <f>_xlfn.IFNA(VLOOKUP(I950,主动技能!$A:$B,2,FALSE),0)</f>
        <v>10160305</v>
      </c>
      <c r="M950">
        <f>_xlfn.IFNA(VLOOKUP(D950+1,角色属性概况!I:J,2,FALSE),999)</f>
        <v>15</v>
      </c>
      <c r="N950" s="1" t="s">
        <v>249</v>
      </c>
      <c r="O950" s="1">
        <f>VLOOKUP(E950,角色属性概况!Q:R,2,FALSE)</f>
        <v>1200</v>
      </c>
      <c r="P950" s="1">
        <v>0</v>
      </c>
      <c r="Q950" s="1">
        <v>0</v>
      </c>
    </row>
    <row r="951" spans="2:17" x14ac:dyDescent="0.15">
      <c r="B951" s="8" t="str">
        <f>VLOOKUP(G951,角色!A:B,2,FALSE)</f>
        <v>柯拉</v>
      </c>
      <c r="C951" s="8" t="str">
        <f t="shared" si="100"/>
        <v>主动技能3</v>
      </c>
      <c r="D951" s="8">
        <f t="shared" si="102"/>
        <v>5</v>
      </c>
      <c r="E951" s="8">
        <f t="shared" si="103"/>
        <v>6</v>
      </c>
      <c r="F951" s="8">
        <f t="shared" si="104"/>
        <v>3</v>
      </c>
      <c r="G951" s="8">
        <f t="shared" si="101"/>
        <v>16</v>
      </c>
      <c r="H951" t="str">
        <f t="shared" si="105"/>
        <v>柯拉主动技能3等级5</v>
      </c>
      <c r="I951" t="str">
        <f t="shared" si="106"/>
        <v>柯拉主动技能3等级6</v>
      </c>
      <c r="J951" s="1">
        <v>945</v>
      </c>
      <c r="K951" s="1">
        <f>VLOOKUP(H951,主动技能!$A:$B,2,FALSE)</f>
        <v>10160305</v>
      </c>
      <c r="L951" s="1">
        <f>_xlfn.IFNA(VLOOKUP(I951,主动技能!$A:$B,2,FALSE),0)</f>
        <v>10160306</v>
      </c>
      <c r="M951">
        <f>_xlfn.IFNA(VLOOKUP(D951+1,角色属性概况!I:J,2,FALSE),999)</f>
        <v>20</v>
      </c>
      <c r="N951" s="1" t="s">
        <v>249</v>
      </c>
      <c r="O951" s="1">
        <f>VLOOKUP(E951,角色属性概况!Q:R,2,FALSE)</f>
        <v>1700</v>
      </c>
      <c r="P951" s="1">
        <v>0</v>
      </c>
      <c r="Q951" s="1">
        <v>0</v>
      </c>
    </row>
    <row r="952" spans="2:17" x14ac:dyDescent="0.15">
      <c r="B952" s="8" t="str">
        <f>VLOOKUP(G952,角色!A:B,2,FALSE)</f>
        <v>柯拉</v>
      </c>
      <c r="C952" s="8" t="str">
        <f t="shared" si="100"/>
        <v>主动技能3</v>
      </c>
      <c r="D952" s="8">
        <f t="shared" si="102"/>
        <v>6</v>
      </c>
      <c r="E952" s="8">
        <f t="shared" si="103"/>
        <v>7</v>
      </c>
      <c r="F952" s="8">
        <f t="shared" si="104"/>
        <v>3</v>
      </c>
      <c r="G952" s="8">
        <f t="shared" si="101"/>
        <v>16</v>
      </c>
      <c r="H952" t="str">
        <f t="shared" si="105"/>
        <v>柯拉主动技能3等级6</v>
      </c>
      <c r="I952" t="str">
        <f t="shared" si="106"/>
        <v>柯拉主动技能3等级7</v>
      </c>
      <c r="J952" s="1">
        <v>946</v>
      </c>
      <c r="K952" s="1">
        <f>VLOOKUP(H952,主动技能!$A:$B,2,FALSE)</f>
        <v>10160306</v>
      </c>
      <c r="L952" s="1">
        <f>_xlfn.IFNA(VLOOKUP(I952,主动技能!$A:$B,2,FALSE),0)</f>
        <v>10160307</v>
      </c>
      <c r="M952">
        <f>_xlfn.IFNA(VLOOKUP(D952+1,角色属性概况!I:J,2,FALSE),999)</f>
        <v>25</v>
      </c>
      <c r="N952" s="1" t="s">
        <v>249</v>
      </c>
      <c r="O952" s="1">
        <f>VLOOKUP(E952,角色属性概况!Q:R,2,FALSE)</f>
        <v>2400</v>
      </c>
      <c r="P952" s="1">
        <v>0</v>
      </c>
      <c r="Q952" s="1">
        <v>0</v>
      </c>
    </row>
    <row r="953" spans="2:17" x14ac:dyDescent="0.15">
      <c r="B953" s="8" t="str">
        <f>VLOOKUP(G953,角色!A:B,2,FALSE)</f>
        <v>柯拉</v>
      </c>
      <c r="C953" s="8" t="str">
        <f t="shared" si="100"/>
        <v>主动技能3</v>
      </c>
      <c r="D953" s="8">
        <f t="shared" si="102"/>
        <v>7</v>
      </c>
      <c r="E953" s="8">
        <f t="shared" si="103"/>
        <v>8</v>
      </c>
      <c r="F953" s="8">
        <f t="shared" si="104"/>
        <v>3</v>
      </c>
      <c r="G953" s="8">
        <f t="shared" si="101"/>
        <v>16</v>
      </c>
      <c r="H953" t="str">
        <f t="shared" si="105"/>
        <v>柯拉主动技能3等级7</v>
      </c>
      <c r="I953" t="str">
        <f t="shared" si="106"/>
        <v>柯拉主动技能3等级8</v>
      </c>
      <c r="J953" s="1">
        <v>947</v>
      </c>
      <c r="K953" s="1">
        <f>VLOOKUP(H953,主动技能!$A:$B,2,FALSE)</f>
        <v>10160307</v>
      </c>
      <c r="L953" s="1">
        <f>_xlfn.IFNA(VLOOKUP(I953,主动技能!$A:$B,2,FALSE),0)</f>
        <v>10160308</v>
      </c>
      <c r="M953">
        <f>_xlfn.IFNA(VLOOKUP(D953+1,角色属性概况!I:J,2,FALSE),999)</f>
        <v>30</v>
      </c>
      <c r="N953" s="1" t="s">
        <v>249</v>
      </c>
      <c r="O953" s="1">
        <f>VLOOKUP(E953,角色属性概况!Q:R,2,FALSE)</f>
        <v>3500</v>
      </c>
      <c r="P953" s="1">
        <v>0</v>
      </c>
      <c r="Q953" s="1">
        <v>0</v>
      </c>
    </row>
    <row r="954" spans="2:17" x14ac:dyDescent="0.15">
      <c r="B954" s="8" t="str">
        <f>VLOOKUP(G954,角色!A:B,2,FALSE)</f>
        <v>柯拉</v>
      </c>
      <c r="C954" s="8" t="str">
        <f t="shared" si="100"/>
        <v>主动技能3</v>
      </c>
      <c r="D954" s="8">
        <f t="shared" si="102"/>
        <v>8</v>
      </c>
      <c r="E954" s="8">
        <f t="shared" si="103"/>
        <v>9</v>
      </c>
      <c r="F954" s="8">
        <f t="shared" si="104"/>
        <v>3</v>
      </c>
      <c r="G954" s="8">
        <f t="shared" si="101"/>
        <v>16</v>
      </c>
      <c r="H954" t="str">
        <f t="shared" si="105"/>
        <v>柯拉主动技能3等级8</v>
      </c>
      <c r="I954" t="str">
        <f t="shared" si="106"/>
        <v>柯拉主动技能3等级9</v>
      </c>
      <c r="J954" s="1">
        <v>948</v>
      </c>
      <c r="K954" s="1">
        <f>VLOOKUP(H954,主动技能!$A:$B,2,FALSE)</f>
        <v>10160308</v>
      </c>
      <c r="L954" s="1">
        <f>_xlfn.IFNA(VLOOKUP(I954,主动技能!$A:$B,2,FALSE),0)</f>
        <v>10160309</v>
      </c>
      <c r="M954">
        <f>_xlfn.IFNA(VLOOKUP(D954+1,角色属性概况!I:J,2,FALSE),999)</f>
        <v>35</v>
      </c>
      <c r="N954" s="1" t="s">
        <v>249</v>
      </c>
      <c r="O954" s="1">
        <f>VLOOKUP(E954,角色属性概况!Q:R,2,FALSE)</f>
        <v>4900</v>
      </c>
      <c r="P954" s="1">
        <v>0</v>
      </c>
      <c r="Q954" s="1">
        <v>0</v>
      </c>
    </row>
    <row r="955" spans="2:17" x14ac:dyDescent="0.15">
      <c r="B955" s="8" t="str">
        <f>VLOOKUP(G955,角色!A:B,2,FALSE)</f>
        <v>柯拉</v>
      </c>
      <c r="C955" s="8" t="str">
        <f t="shared" si="100"/>
        <v>主动技能3</v>
      </c>
      <c r="D955" s="8">
        <f t="shared" si="102"/>
        <v>9</v>
      </c>
      <c r="E955" s="8">
        <f t="shared" si="103"/>
        <v>10</v>
      </c>
      <c r="F955" s="8">
        <f t="shared" si="104"/>
        <v>3</v>
      </c>
      <c r="G955" s="8">
        <f t="shared" si="101"/>
        <v>16</v>
      </c>
      <c r="H955" t="str">
        <f t="shared" si="105"/>
        <v>柯拉主动技能3等级9</v>
      </c>
      <c r="I955" t="str">
        <f t="shared" si="106"/>
        <v>柯拉主动技能3等级10</v>
      </c>
      <c r="J955" s="1">
        <v>949</v>
      </c>
      <c r="K955" s="1">
        <f>VLOOKUP(H955,主动技能!$A:$B,2,FALSE)</f>
        <v>10160309</v>
      </c>
      <c r="L955" s="1">
        <f>_xlfn.IFNA(VLOOKUP(I955,主动技能!$A:$B,2,FALSE),0)</f>
        <v>10160310</v>
      </c>
      <c r="M955">
        <f>_xlfn.IFNA(VLOOKUP(D955+1,角色属性概况!I:J,2,FALSE),999)</f>
        <v>40</v>
      </c>
      <c r="N955" s="1" t="s">
        <v>249</v>
      </c>
      <c r="O955" s="1">
        <f>VLOOKUP(E955,角色属性概况!Q:R,2,FALSE)</f>
        <v>7000</v>
      </c>
      <c r="P955" s="1">
        <v>0</v>
      </c>
      <c r="Q955" s="1">
        <v>0</v>
      </c>
    </row>
    <row r="956" spans="2:17" x14ac:dyDescent="0.15">
      <c r="B956" s="8" t="str">
        <f>VLOOKUP(G956,角色!A:B,2,FALSE)</f>
        <v>柯拉</v>
      </c>
      <c r="C956" s="8" t="str">
        <f t="shared" si="100"/>
        <v>主动技能3</v>
      </c>
      <c r="D956" s="8">
        <f t="shared" si="102"/>
        <v>10</v>
      </c>
      <c r="E956" s="8">
        <f t="shared" si="103"/>
        <v>11</v>
      </c>
      <c r="F956" s="8">
        <f t="shared" si="104"/>
        <v>3</v>
      </c>
      <c r="G956" s="8">
        <f t="shared" si="101"/>
        <v>16</v>
      </c>
      <c r="H956" t="str">
        <f t="shared" si="105"/>
        <v>柯拉主动技能3等级10</v>
      </c>
      <c r="I956" t="str">
        <f t="shared" si="106"/>
        <v>柯拉主动技能3等级11</v>
      </c>
      <c r="J956" s="1">
        <v>950</v>
      </c>
      <c r="K956" s="1">
        <f>VLOOKUP(H956,主动技能!$A:$B,2,FALSE)</f>
        <v>10160310</v>
      </c>
      <c r="L956" s="1">
        <f>_xlfn.IFNA(VLOOKUP(I956,主动技能!$A:$B,2,FALSE),0)</f>
        <v>10160311</v>
      </c>
      <c r="M956">
        <f>_xlfn.IFNA(VLOOKUP(D956+1,角色属性概况!I:J,2,FALSE),999)</f>
        <v>45</v>
      </c>
      <c r="N956" s="1" t="s">
        <v>249</v>
      </c>
      <c r="O956" s="1">
        <f>VLOOKUP(E956,角色属性概况!Q:R,2,FALSE)</f>
        <v>9900</v>
      </c>
      <c r="P956" s="1">
        <v>0</v>
      </c>
      <c r="Q956" s="1">
        <v>0</v>
      </c>
    </row>
    <row r="957" spans="2:17" x14ac:dyDescent="0.15">
      <c r="B957" s="8" t="str">
        <f>VLOOKUP(G957,角色!A:B,2,FALSE)</f>
        <v>柯拉</v>
      </c>
      <c r="C957" s="8" t="str">
        <f t="shared" si="100"/>
        <v>主动技能3</v>
      </c>
      <c r="D957" s="8">
        <f t="shared" si="102"/>
        <v>11</v>
      </c>
      <c r="E957" s="8">
        <f t="shared" si="103"/>
        <v>12</v>
      </c>
      <c r="F957" s="8">
        <f t="shared" si="104"/>
        <v>3</v>
      </c>
      <c r="G957" s="8">
        <f t="shared" si="101"/>
        <v>16</v>
      </c>
      <c r="H957" t="str">
        <f t="shared" si="105"/>
        <v>柯拉主动技能3等级11</v>
      </c>
      <c r="I957" t="str">
        <f t="shared" si="106"/>
        <v>柯拉主动技能3等级12</v>
      </c>
      <c r="J957" s="1">
        <v>951</v>
      </c>
      <c r="K957" s="1">
        <f>VLOOKUP(H957,主动技能!$A:$B,2,FALSE)</f>
        <v>10160311</v>
      </c>
      <c r="L957" s="1">
        <f>_xlfn.IFNA(VLOOKUP(I957,主动技能!$A:$B,2,FALSE),0)</f>
        <v>10160312</v>
      </c>
      <c r="M957">
        <f>_xlfn.IFNA(VLOOKUP(D957+1,角色属性概况!I:J,2,FALSE),999)</f>
        <v>50</v>
      </c>
      <c r="N957" s="1" t="s">
        <v>249</v>
      </c>
      <c r="O957" s="1">
        <f>VLOOKUP(E957,角色属性概况!Q:R,2,FALSE)</f>
        <v>14100</v>
      </c>
      <c r="P957" s="1">
        <v>0</v>
      </c>
      <c r="Q957" s="1">
        <v>0</v>
      </c>
    </row>
    <row r="958" spans="2:17" x14ac:dyDescent="0.15">
      <c r="B958" s="8" t="str">
        <f>VLOOKUP(G958,角色!A:B,2,FALSE)</f>
        <v>柯拉</v>
      </c>
      <c r="C958" s="8" t="str">
        <f t="shared" si="100"/>
        <v>主动技能3</v>
      </c>
      <c r="D958" s="8">
        <f t="shared" si="102"/>
        <v>12</v>
      </c>
      <c r="E958" s="8">
        <f t="shared" si="103"/>
        <v>13</v>
      </c>
      <c r="F958" s="8">
        <f t="shared" si="104"/>
        <v>3</v>
      </c>
      <c r="G958" s="8">
        <f t="shared" si="101"/>
        <v>16</v>
      </c>
      <c r="H958" t="str">
        <f t="shared" si="105"/>
        <v>柯拉主动技能3等级12</v>
      </c>
      <c r="I958" t="str">
        <f t="shared" si="106"/>
        <v>柯拉主动技能3等级13</v>
      </c>
      <c r="J958" s="1">
        <v>952</v>
      </c>
      <c r="K958" s="1">
        <f>VLOOKUP(H958,主动技能!$A:$B,2,FALSE)</f>
        <v>10160312</v>
      </c>
      <c r="L958" s="1">
        <f>_xlfn.IFNA(VLOOKUP(I958,主动技能!$A:$B,2,FALSE),0)</f>
        <v>10160313</v>
      </c>
      <c r="M958">
        <f>_xlfn.IFNA(VLOOKUP(D958+1,角色属性概况!I:J,2,FALSE),999)</f>
        <v>55</v>
      </c>
      <c r="N958" s="1" t="s">
        <v>249</v>
      </c>
      <c r="O958" s="1">
        <f>VLOOKUP(E958,角色属性概况!Q:R,2,FALSE)</f>
        <v>20000</v>
      </c>
      <c r="P958" s="1">
        <v>0</v>
      </c>
      <c r="Q958" s="1">
        <v>0</v>
      </c>
    </row>
    <row r="959" spans="2:17" x14ac:dyDescent="0.15">
      <c r="B959" s="8" t="str">
        <f>VLOOKUP(G959,角色!A:B,2,FALSE)</f>
        <v>柯拉</v>
      </c>
      <c r="C959" s="8" t="str">
        <f t="shared" si="100"/>
        <v>主动技能3</v>
      </c>
      <c r="D959" s="8">
        <f t="shared" si="102"/>
        <v>13</v>
      </c>
      <c r="E959" s="8">
        <f t="shared" si="103"/>
        <v>14</v>
      </c>
      <c r="F959" s="8">
        <f t="shared" si="104"/>
        <v>3</v>
      </c>
      <c r="G959" s="8">
        <f t="shared" si="101"/>
        <v>16</v>
      </c>
      <c r="H959" t="str">
        <f t="shared" si="105"/>
        <v>柯拉主动技能3等级13</v>
      </c>
      <c r="I959" t="str">
        <f t="shared" si="106"/>
        <v>柯拉主动技能3等级14</v>
      </c>
      <c r="J959" s="1">
        <v>953</v>
      </c>
      <c r="K959" s="1">
        <f>VLOOKUP(H959,主动技能!$A:$B,2,FALSE)</f>
        <v>10160313</v>
      </c>
      <c r="L959" s="1">
        <f>_xlfn.IFNA(VLOOKUP(I959,主动技能!$A:$B,2,FALSE),0)</f>
        <v>10160314</v>
      </c>
      <c r="M959">
        <f>_xlfn.IFNA(VLOOKUP(D959+1,角色属性概况!I:J,2,FALSE),999)</f>
        <v>60</v>
      </c>
      <c r="N959" s="1" t="s">
        <v>249</v>
      </c>
      <c r="O959" s="1">
        <f>VLOOKUP(E959,角色属性概况!Q:R,2,FALSE)</f>
        <v>28300</v>
      </c>
      <c r="P959" s="1">
        <v>0</v>
      </c>
      <c r="Q959" s="1">
        <v>0</v>
      </c>
    </row>
    <row r="960" spans="2:17" x14ac:dyDescent="0.15">
      <c r="B960" s="8" t="str">
        <f>VLOOKUP(G960,角色!A:B,2,FALSE)</f>
        <v>柯拉</v>
      </c>
      <c r="C960" s="8" t="str">
        <f t="shared" si="100"/>
        <v>主动技能3</v>
      </c>
      <c r="D960" s="8">
        <f t="shared" si="102"/>
        <v>14</v>
      </c>
      <c r="E960" s="8">
        <f t="shared" si="103"/>
        <v>15</v>
      </c>
      <c r="F960" s="8">
        <f t="shared" si="104"/>
        <v>3</v>
      </c>
      <c r="G960" s="8">
        <f t="shared" si="101"/>
        <v>16</v>
      </c>
      <c r="H960" t="str">
        <f t="shared" si="105"/>
        <v>柯拉主动技能3等级14</v>
      </c>
      <c r="I960" t="str">
        <f t="shared" si="106"/>
        <v>柯拉主动技能3等级15</v>
      </c>
      <c r="J960" s="1">
        <v>954</v>
      </c>
      <c r="K960" s="1">
        <f>VLOOKUP(H960,主动技能!$A:$B,2,FALSE)</f>
        <v>10160314</v>
      </c>
      <c r="L960" s="1">
        <f>_xlfn.IFNA(VLOOKUP(I960,主动技能!$A:$B,2,FALSE),0)</f>
        <v>10160315</v>
      </c>
      <c r="M960">
        <f>_xlfn.IFNA(VLOOKUP(D960+1,角色属性概况!I:J,2,FALSE),999)</f>
        <v>65</v>
      </c>
      <c r="N960" s="1" t="s">
        <v>249</v>
      </c>
      <c r="O960" s="1">
        <f>VLOOKUP(E960,角色属性概况!Q:R,2,FALSE)</f>
        <v>40100</v>
      </c>
      <c r="P960" s="1">
        <v>0</v>
      </c>
      <c r="Q960" s="1">
        <v>0</v>
      </c>
    </row>
    <row r="961" spans="2:17" x14ac:dyDescent="0.15">
      <c r="B961" s="8" t="str">
        <f>VLOOKUP(G961,角色!A:B,2,FALSE)</f>
        <v>柯拉</v>
      </c>
      <c r="C961" s="8" t="str">
        <f t="shared" si="100"/>
        <v>主动技能3</v>
      </c>
      <c r="D961" s="8">
        <f t="shared" si="102"/>
        <v>15</v>
      </c>
      <c r="E961" s="8">
        <f t="shared" si="103"/>
        <v>16</v>
      </c>
      <c r="F961" s="8">
        <f t="shared" si="104"/>
        <v>3</v>
      </c>
      <c r="G961" s="8">
        <f t="shared" si="101"/>
        <v>16</v>
      </c>
      <c r="H961" t="str">
        <f t="shared" si="105"/>
        <v>柯拉主动技能3等级15</v>
      </c>
      <c r="I961" t="str">
        <f t="shared" si="106"/>
        <v>柯拉主动技能3等级16</v>
      </c>
      <c r="J961" s="1">
        <v>955</v>
      </c>
      <c r="K961" s="1">
        <f>VLOOKUP(H961,主动技能!$A:$B,2,FALSE)</f>
        <v>10160315</v>
      </c>
      <c r="L961" s="1">
        <f>_xlfn.IFNA(VLOOKUP(I961,主动技能!$A:$B,2,FALSE),0)</f>
        <v>10160316</v>
      </c>
      <c r="M961">
        <f>_xlfn.IFNA(VLOOKUP(D961+1,角色属性概况!I:J,2,FALSE),999)</f>
        <v>70</v>
      </c>
      <c r="N961" s="1" t="s">
        <v>249</v>
      </c>
      <c r="O961" s="1">
        <f>VLOOKUP(E961,角色属性概况!Q:R,2,FALSE)</f>
        <v>56700</v>
      </c>
      <c r="P961" s="1">
        <v>0</v>
      </c>
      <c r="Q961" s="1">
        <v>0</v>
      </c>
    </row>
    <row r="962" spans="2:17" x14ac:dyDescent="0.15">
      <c r="B962" s="8" t="str">
        <f>VLOOKUP(G962,角色!A:B,2,FALSE)</f>
        <v>柯拉</v>
      </c>
      <c r="C962" s="8" t="str">
        <f t="shared" si="100"/>
        <v>主动技能3</v>
      </c>
      <c r="D962" s="8">
        <f t="shared" si="102"/>
        <v>16</v>
      </c>
      <c r="E962" s="8">
        <f t="shared" si="103"/>
        <v>17</v>
      </c>
      <c r="F962" s="8">
        <f t="shared" si="104"/>
        <v>3</v>
      </c>
      <c r="G962" s="8">
        <f t="shared" si="101"/>
        <v>16</v>
      </c>
      <c r="H962" t="str">
        <f t="shared" si="105"/>
        <v>柯拉主动技能3等级16</v>
      </c>
      <c r="I962" t="str">
        <f t="shared" si="106"/>
        <v>柯拉主动技能3等级17</v>
      </c>
      <c r="J962" s="1">
        <v>956</v>
      </c>
      <c r="K962" s="1">
        <f>VLOOKUP(H962,主动技能!$A:$B,2,FALSE)</f>
        <v>10160316</v>
      </c>
      <c r="L962" s="1">
        <f>_xlfn.IFNA(VLOOKUP(I962,主动技能!$A:$B,2,FALSE),0)</f>
        <v>10160317</v>
      </c>
      <c r="M962">
        <f>_xlfn.IFNA(VLOOKUP(D962+1,角色属性概况!I:J,2,FALSE),999)</f>
        <v>75</v>
      </c>
      <c r="N962" s="1" t="s">
        <v>249</v>
      </c>
      <c r="O962" s="1">
        <f>VLOOKUP(E962,角色属性概况!Q:R,2,FALSE)</f>
        <v>80400</v>
      </c>
      <c r="P962" s="1">
        <v>0</v>
      </c>
      <c r="Q962" s="1">
        <v>0</v>
      </c>
    </row>
    <row r="963" spans="2:17" x14ac:dyDescent="0.15">
      <c r="B963" s="8" t="str">
        <f>VLOOKUP(G963,角色!A:B,2,FALSE)</f>
        <v>柯拉</v>
      </c>
      <c r="C963" s="8" t="str">
        <f t="shared" si="100"/>
        <v>主动技能3</v>
      </c>
      <c r="D963" s="8">
        <f t="shared" si="102"/>
        <v>17</v>
      </c>
      <c r="E963" s="8">
        <f t="shared" si="103"/>
        <v>18</v>
      </c>
      <c r="F963" s="8">
        <f t="shared" si="104"/>
        <v>3</v>
      </c>
      <c r="G963" s="8">
        <f t="shared" si="101"/>
        <v>16</v>
      </c>
      <c r="H963" t="str">
        <f t="shared" si="105"/>
        <v>柯拉主动技能3等级17</v>
      </c>
      <c r="I963" t="str">
        <f t="shared" si="106"/>
        <v>柯拉主动技能3等级18</v>
      </c>
      <c r="J963" s="1">
        <v>957</v>
      </c>
      <c r="K963" s="1">
        <f>VLOOKUP(H963,主动技能!$A:$B,2,FALSE)</f>
        <v>10160317</v>
      </c>
      <c r="L963" s="1">
        <f>_xlfn.IFNA(VLOOKUP(I963,主动技能!$A:$B,2,FALSE),0)</f>
        <v>10160318</v>
      </c>
      <c r="M963">
        <f>_xlfn.IFNA(VLOOKUP(D963+1,角色属性概况!I:J,2,FALSE),999)</f>
        <v>80</v>
      </c>
      <c r="N963" s="1" t="s">
        <v>249</v>
      </c>
      <c r="O963" s="1">
        <f>VLOOKUP(E963,角色属性概况!Q:R,2,FALSE)</f>
        <v>113800</v>
      </c>
      <c r="P963" s="1">
        <v>0</v>
      </c>
      <c r="Q963" s="1">
        <v>0</v>
      </c>
    </row>
    <row r="964" spans="2:17" x14ac:dyDescent="0.15">
      <c r="B964" s="8" t="str">
        <f>VLOOKUP(G964,角色!A:B,2,FALSE)</f>
        <v>柯拉</v>
      </c>
      <c r="C964" s="8" t="str">
        <f t="shared" si="100"/>
        <v>主动技能3</v>
      </c>
      <c r="D964" s="8">
        <f t="shared" si="102"/>
        <v>18</v>
      </c>
      <c r="E964" s="8">
        <f t="shared" si="103"/>
        <v>19</v>
      </c>
      <c r="F964" s="8">
        <f t="shared" si="104"/>
        <v>3</v>
      </c>
      <c r="G964" s="8">
        <f t="shared" si="101"/>
        <v>16</v>
      </c>
      <c r="H964" t="str">
        <f t="shared" si="105"/>
        <v>柯拉主动技能3等级18</v>
      </c>
      <c r="I964" t="str">
        <f t="shared" si="106"/>
        <v>柯拉主动技能3等级19</v>
      </c>
      <c r="J964" s="1">
        <v>958</v>
      </c>
      <c r="K964" s="1">
        <f>VLOOKUP(H964,主动技能!$A:$B,2,FALSE)</f>
        <v>10160318</v>
      </c>
      <c r="L964" s="1">
        <f>_xlfn.IFNA(VLOOKUP(I964,主动技能!$A:$B,2,FALSE),0)</f>
        <v>10160319</v>
      </c>
      <c r="M964">
        <f>_xlfn.IFNA(VLOOKUP(D964+1,角色属性概况!I:J,2,FALSE),999)</f>
        <v>85</v>
      </c>
      <c r="N964" s="1" t="s">
        <v>249</v>
      </c>
      <c r="O964" s="1">
        <f>VLOOKUP(E964,角色属性概况!Q:R,2,FALSE)</f>
        <v>161100</v>
      </c>
      <c r="P964" s="1">
        <v>0</v>
      </c>
      <c r="Q964" s="1">
        <v>0</v>
      </c>
    </row>
    <row r="965" spans="2:17" x14ac:dyDescent="0.15">
      <c r="B965" s="8" t="str">
        <f>VLOOKUP(G965,角色!A:B,2,FALSE)</f>
        <v>柯拉</v>
      </c>
      <c r="C965" s="8" t="str">
        <f t="shared" si="100"/>
        <v>主动技能3</v>
      </c>
      <c r="D965" s="8">
        <f t="shared" si="102"/>
        <v>19</v>
      </c>
      <c r="E965" s="8">
        <f t="shared" si="103"/>
        <v>20</v>
      </c>
      <c r="F965" s="8">
        <f t="shared" si="104"/>
        <v>3</v>
      </c>
      <c r="G965" s="8">
        <f t="shared" si="101"/>
        <v>16</v>
      </c>
      <c r="H965" t="str">
        <f t="shared" si="105"/>
        <v>柯拉主动技能3等级19</v>
      </c>
      <c r="I965" t="str">
        <f t="shared" si="106"/>
        <v>柯拉主动技能3等级20</v>
      </c>
      <c r="J965" s="1">
        <v>959</v>
      </c>
      <c r="K965" s="1">
        <f>VLOOKUP(H965,主动技能!$A:$B,2,FALSE)</f>
        <v>10160319</v>
      </c>
      <c r="L965" s="1">
        <f>_xlfn.IFNA(VLOOKUP(I965,主动技能!$A:$B,2,FALSE),0)</f>
        <v>10160320</v>
      </c>
      <c r="M965">
        <f>_xlfn.IFNA(VLOOKUP(D965+1,角色属性概况!I:J,2,FALSE),999)</f>
        <v>90</v>
      </c>
      <c r="N965" s="1" t="s">
        <v>249</v>
      </c>
      <c r="O965" s="1">
        <f>VLOOKUP(E965,角色属性概况!Q:R,2,FALSE)</f>
        <v>228100</v>
      </c>
      <c r="P965" s="1">
        <v>0</v>
      </c>
      <c r="Q965" s="1">
        <v>0</v>
      </c>
    </row>
    <row r="966" spans="2:17" x14ac:dyDescent="0.15">
      <c r="B966" s="8" t="str">
        <f>VLOOKUP(G966,角色!A:B,2,FALSE)</f>
        <v>柯拉</v>
      </c>
      <c r="C966" s="8" t="str">
        <f t="shared" si="100"/>
        <v>主动技能3</v>
      </c>
      <c r="D966" s="8">
        <f t="shared" si="102"/>
        <v>20</v>
      </c>
      <c r="E966" s="8">
        <f t="shared" si="103"/>
        <v>21</v>
      </c>
      <c r="F966" s="8">
        <f t="shared" si="104"/>
        <v>3</v>
      </c>
      <c r="G966" s="8">
        <f t="shared" si="101"/>
        <v>16</v>
      </c>
      <c r="H966" t="str">
        <f t="shared" si="105"/>
        <v>柯拉主动技能3等级20</v>
      </c>
      <c r="I966" t="str">
        <f t="shared" si="106"/>
        <v>柯拉主动技能3等级21</v>
      </c>
      <c r="J966" s="1">
        <v>960</v>
      </c>
      <c r="K966" s="1">
        <f>VLOOKUP(H966,主动技能!$A:$B,2,FALSE)</f>
        <v>10160320</v>
      </c>
      <c r="L966" s="1">
        <f>_xlfn.IFNA(VLOOKUP(I966,主动技能!$A:$B,2,FALSE),0)</f>
        <v>0</v>
      </c>
      <c r="M966">
        <f>_xlfn.IFNA(VLOOKUP(D966+1,角色属性概况!I:J,2,FALSE),999)</f>
        <v>100</v>
      </c>
      <c r="N966" s="1" t="s">
        <v>249</v>
      </c>
      <c r="O966" s="1">
        <f>VLOOKUP(E966,角色属性概况!Q:R,2,FALSE)</f>
        <v>780200</v>
      </c>
      <c r="P966" s="1">
        <v>0</v>
      </c>
      <c r="Q966" s="1">
        <v>0</v>
      </c>
    </row>
    <row r="967" spans="2:17" x14ac:dyDescent="0.15">
      <c r="B967" s="8" t="str">
        <f>VLOOKUP(G967,角色!A:B,2,FALSE)</f>
        <v>珍妮芙</v>
      </c>
      <c r="C967" s="8" t="str">
        <f t="shared" si="100"/>
        <v>主动技能1</v>
      </c>
      <c r="D967" s="8">
        <f t="shared" si="102"/>
        <v>1</v>
      </c>
      <c r="E967" s="8">
        <f t="shared" si="103"/>
        <v>2</v>
      </c>
      <c r="F967" s="8">
        <f t="shared" si="104"/>
        <v>1</v>
      </c>
      <c r="G967" s="8">
        <f t="shared" si="101"/>
        <v>17</v>
      </c>
      <c r="H967" t="str">
        <f t="shared" si="105"/>
        <v>珍妮芙主动技能1等级1</v>
      </c>
      <c r="I967" t="str">
        <f t="shared" si="106"/>
        <v>珍妮芙主动技能1等级2</v>
      </c>
      <c r="J967" s="1">
        <v>961</v>
      </c>
      <c r="K967" s="1">
        <f>VLOOKUP(H967,主动技能!$A:$B,2,FALSE)</f>
        <v>10170101</v>
      </c>
      <c r="L967" s="1">
        <f>_xlfn.IFNA(VLOOKUP(I967,主动技能!$A:$B,2,FALSE),0)</f>
        <v>10170102</v>
      </c>
      <c r="M967">
        <f>_xlfn.IFNA(VLOOKUP(D967+1,角色属性概况!I:J,2,FALSE),999)</f>
        <v>2</v>
      </c>
      <c r="N967" s="1" t="s">
        <v>249</v>
      </c>
      <c r="O967" s="1">
        <f>VLOOKUP(E967,角色属性概况!Q:R,2,FALSE)</f>
        <v>500</v>
      </c>
      <c r="P967" s="1">
        <v>0</v>
      </c>
      <c r="Q967" s="1">
        <v>0</v>
      </c>
    </row>
    <row r="968" spans="2:17" x14ac:dyDescent="0.15">
      <c r="B968" s="8" t="str">
        <f>VLOOKUP(G968,角色!A:B,2,FALSE)</f>
        <v>珍妮芙</v>
      </c>
      <c r="C968" s="8" t="str">
        <f t="shared" ref="C968:C1031" si="107">C$4&amp;F968</f>
        <v>主动技能1</v>
      </c>
      <c r="D968" s="8">
        <f t="shared" si="102"/>
        <v>2</v>
      </c>
      <c r="E968" s="8">
        <f t="shared" si="103"/>
        <v>3</v>
      </c>
      <c r="F968" s="8">
        <f t="shared" si="104"/>
        <v>1</v>
      </c>
      <c r="G968" s="8">
        <f t="shared" ref="G968:G1031" si="108">IF((F968=1)*(D968=1),G967+1,G967)</f>
        <v>17</v>
      </c>
      <c r="H968" t="str">
        <f t="shared" si="105"/>
        <v>珍妮芙主动技能1等级2</v>
      </c>
      <c r="I968" t="str">
        <f t="shared" si="106"/>
        <v>珍妮芙主动技能1等级3</v>
      </c>
      <c r="J968" s="1">
        <v>962</v>
      </c>
      <c r="K968" s="1">
        <f>VLOOKUP(H968,主动技能!$A:$B,2,FALSE)</f>
        <v>10170102</v>
      </c>
      <c r="L968" s="1">
        <f>_xlfn.IFNA(VLOOKUP(I968,主动技能!$A:$B,2,FALSE),0)</f>
        <v>10170103</v>
      </c>
      <c r="M968">
        <f>_xlfn.IFNA(VLOOKUP(D968+1,角色属性概况!I:J,2,FALSE),999)</f>
        <v>5</v>
      </c>
      <c r="N968" s="1" t="s">
        <v>249</v>
      </c>
      <c r="O968" s="1">
        <f>VLOOKUP(E968,角色属性概况!Q:R,2,FALSE)</f>
        <v>600</v>
      </c>
      <c r="P968" s="1">
        <v>0</v>
      </c>
      <c r="Q968" s="1">
        <v>0</v>
      </c>
    </row>
    <row r="969" spans="2:17" x14ac:dyDescent="0.15">
      <c r="B969" s="8" t="str">
        <f>VLOOKUP(G969,角色!A:B,2,FALSE)</f>
        <v>珍妮芙</v>
      </c>
      <c r="C969" s="8" t="str">
        <f t="shared" si="107"/>
        <v>主动技能1</v>
      </c>
      <c r="D969" s="8">
        <f t="shared" ref="D969:D1032" si="109">IF(D968=D$5,1,D968+1)</f>
        <v>3</v>
      </c>
      <c r="E969" s="8">
        <f t="shared" ref="E969:E1032" si="110">IF(E968=E$5,2,E968+1)</f>
        <v>4</v>
      </c>
      <c r="F969" s="8">
        <f t="shared" ref="F969:F1032" si="111">IF(D969=1,IF(F968=$F$5,1,F968+1),F968)</f>
        <v>1</v>
      </c>
      <c r="G969" s="8">
        <f t="shared" si="108"/>
        <v>17</v>
      </c>
      <c r="H969" t="str">
        <f t="shared" si="105"/>
        <v>珍妮芙主动技能1等级3</v>
      </c>
      <c r="I969" t="str">
        <f t="shared" si="106"/>
        <v>珍妮芙主动技能1等级4</v>
      </c>
      <c r="J969" s="1">
        <v>963</v>
      </c>
      <c r="K969" s="1">
        <f>VLOOKUP(H969,主动技能!$A:$B,2,FALSE)</f>
        <v>10170103</v>
      </c>
      <c r="L969" s="1">
        <f>_xlfn.IFNA(VLOOKUP(I969,主动技能!$A:$B,2,FALSE),0)</f>
        <v>10170104</v>
      </c>
      <c r="M969">
        <f>_xlfn.IFNA(VLOOKUP(D969+1,角色属性概况!I:J,2,FALSE),999)</f>
        <v>10</v>
      </c>
      <c r="N969" s="1" t="s">
        <v>249</v>
      </c>
      <c r="O969" s="1">
        <f>VLOOKUP(E969,角色属性概况!Q:R,2,FALSE)</f>
        <v>800</v>
      </c>
      <c r="P969" s="1">
        <v>0</v>
      </c>
      <c r="Q969" s="1">
        <v>0</v>
      </c>
    </row>
    <row r="970" spans="2:17" x14ac:dyDescent="0.15">
      <c r="B970" s="8" t="str">
        <f>VLOOKUP(G970,角色!A:B,2,FALSE)</f>
        <v>珍妮芙</v>
      </c>
      <c r="C970" s="8" t="str">
        <f t="shared" si="107"/>
        <v>主动技能1</v>
      </c>
      <c r="D970" s="8">
        <f t="shared" si="109"/>
        <v>4</v>
      </c>
      <c r="E970" s="8">
        <f t="shared" si="110"/>
        <v>5</v>
      </c>
      <c r="F970" s="8">
        <f t="shared" si="111"/>
        <v>1</v>
      </c>
      <c r="G970" s="8">
        <f t="shared" si="108"/>
        <v>17</v>
      </c>
      <c r="H970" t="str">
        <f t="shared" si="105"/>
        <v>珍妮芙主动技能1等级4</v>
      </c>
      <c r="I970" t="str">
        <f t="shared" si="106"/>
        <v>珍妮芙主动技能1等级5</v>
      </c>
      <c r="J970" s="1">
        <v>964</v>
      </c>
      <c r="K970" s="1">
        <f>VLOOKUP(H970,主动技能!$A:$B,2,FALSE)</f>
        <v>10170104</v>
      </c>
      <c r="L970" s="1">
        <f>_xlfn.IFNA(VLOOKUP(I970,主动技能!$A:$B,2,FALSE),0)</f>
        <v>10170105</v>
      </c>
      <c r="M970">
        <f>_xlfn.IFNA(VLOOKUP(D970+1,角色属性概况!I:J,2,FALSE),999)</f>
        <v>15</v>
      </c>
      <c r="N970" s="1" t="s">
        <v>249</v>
      </c>
      <c r="O970" s="1">
        <f>VLOOKUP(E970,角色属性概况!Q:R,2,FALSE)</f>
        <v>1200</v>
      </c>
      <c r="P970" s="1">
        <v>0</v>
      </c>
      <c r="Q970" s="1">
        <v>0</v>
      </c>
    </row>
    <row r="971" spans="2:17" x14ac:dyDescent="0.15">
      <c r="B971" s="8" t="str">
        <f>VLOOKUP(G971,角色!A:B,2,FALSE)</f>
        <v>珍妮芙</v>
      </c>
      <c r="C971" s="8" t="str">
        <f t="shared" si="107"/>
        <v>主动技能1</v>
      </c>
      <c r="D971" s="8">
        <f t="shared" si="109"/>
        <v>5</v>
      </c>
      <c r="E971" s="8">
        <f t="shared" si="110"/>
        <v>6</v>
      </c>
      <c r="F971" s="8">
        <f t="shared" si="111"/>
        <v>1</v>
      </c>
      <c r="G971" s="8">
        <f t="shared" si="108"/>
        <v>17</v>
      </c>
      <c r="H971" t="str">
        <f t="shared" si="105"/>
        <v>珍妮芙主动技能1等级5</v>
      </c>
      <c r="I971" t="str">
        <f t="shared" si="106"/>
        <v>珍妮芙主动技能1等级6</v>
      </c>
      <c r="J971" s="1">
        <v>965</v>
      </c>
      <c r="K971" s="1">
        <f>VLOOKUP(H971,主动技能!$A:$B,2,FALSE)</f>
        <v>10170105</v>
      </c>
      <c r="L971" s="1">
        <f>_xlfn.IFNA(VLOOKUP(I971,主动技能!$A:$B,2,FALSE),0)</f>
        <v>10170106</v>
      </c>
      <c r="M971">
        <f>_xlfn.IFNA(VLOOKUP(D971+1,角色属性概况!I:J,2,FALSE),999)</f>
        <v>20</v>
      </c>
      <c r="N971" s="1" t="s">
        <v>249</v>
      </c>
      <c r="O971" s="1">
        <f>VLOOKUP(E971,角色属性概况!Q:R,2,FALSE)</f>
        <v>1700</v>
      </c>
      <c r="P971" s="1">
        <v>0</v>
      </c>
      <c r="Q971" s="1">
        <v>0</v>
      </c>
    </row>
    <row r="972" spans="2:17" x14ac:dyDescent="0.15">
      <c r="B972" s="8" t="str">
        <f>VLOOKUP(G972,角色!A:B,2,FALSE)</f>
        <v>珍妮芙</v>
      </c>
      <c r="C972" s="8" t="str">
        <f t="shared" si="107"/>
        <v>主动技能1</v>
      </c>
      <c r="D972" s="8">
        <f t="shared" si="109"/>
        <v>6</v>
      </c>
      <c r="E972" s="8">
        <f t="shared" si="110"/>
        <v>7</v>
      </c>
      <c r="F972" s="8">
        <f t="shared" si="111"/>
        <v>1</v>
      </c>
      <c r="G972" s="8">
        <f t="shared" si="108"/>
        <v>17</v>
      </c>
      <c r="H972" t="str">
        <f t="shared" si="105"/>
        <v>珍妮芙主动技能1等级6</v>
      </c>
      <c r="I972" t="str">
        <f t="shared" si="106"/>
        <v>珍妮芙主动技能1等级7</v>
      </c>
      <c r="J972" s="1">
        <v>966</v>
      </c>
      <c r="K972" s="1">
        <f>VLOOKUP(H972,主动技能!$A:$B,2,FALSE)</f>
        <v>10170106</v>
      </c>
      <c r="L972" s="1">
        <f>_xlfn.IFNA(VLOOKUP(I972,主动技能!$A:$B,2,FALSE),0)</f>
        <v>10170107</v>
      </c>
      <c r="M972">
        <f>_xlfn.IFNA(VLOOKUP(D972+1,角色属性概况!I:J,2,FALSE),999)</f>
        <v>25</v>
      </c>
      <c r="N972" s="1" t="s">
        <v>249</v>
      </c>
      <c r="O972" s="1">
        <f>VLOOKUP(E972,角色属性概况!Q:R,2,FALSE)</f>
        <v>2400</v>
      </c>
      <c r="P972" s="1">
        <v>0</v>
      </c>
      <c r="Q972" s="1">
        <v>0</v>
      </c>
    </row>
    <row r="973" spans="2:17" x14ac:dyDescent="0.15">
      <c r="B973" s="8" t="str">
        <f>VLOOKUP(G973,角色!A:B,2,FALSE)</f>
        <v>珍妮芙</v>
      </c>
      <c r="C973" s="8" t="str">
        <f t="shared" si="107"/>
        <v>主动技能1</v>
      </c>
      <c r="D973" s="8">
        <f t="shared" si="109"/>
        <v>7</v>
      </c>
      <c r="E973" s="8">
        <f t="shared" si="110"/>
        <v>8</v>
      </c>
      <c r="F973" s="8">
        <f t="shared" si="111"/>
        <v>1</v>
      </c>
      <c r="G973" s="8">
        <f t="shared" si="108"/>
        <v>17</v>
      </c>
      <c r="H973" t="str">
        <f t="shared" si="105"/>
        <v>珍妮芙主动技能1等级7</v>
      </c>
      <c r="I973" t="str">
        <f t="shared" si="106"/>
        <v>珍妮芙主动技能1等级8</v>
      </c>
      <c r="J973" s="1">
        <v>967</v>
      </c>
      <c r="K973" s="1">
        <f>VLOOKUP(H973,主动技能!$A:$B,2,FALSE)</f>
        <v>10170107</v>
      </c>
      <c r="L973" s="1">
        <f>_xlfn.IFNA(VLOOKUP(I973,主动技能!$A:$B,2,FALSE),0)</f>
        <v>10170108</v>
      </c>
      <c r="M973">
        <f>_xlfn.IFNA(VLOOKUP(D973+1,角色属性概况!I:J,2,FALSE),999)</f>
        <v>30</v>
      </c>
      <c r="N973" s="1" t="s">
        <v>249</v>
      </c>
      <c r="O973" s="1">
        <f>VLOOKUP(E973,角色属性概况!Q:R,2,FALSE)</f>
        <v>3500</v>
      </c>
      <c r="P973" s="1">
        <v>0</v>
      </c>
      <c r="Q973" s="1">
        <v>0</v>
      </c>
    </row>
    <row r="974" spans="2:17" x14ac:dyDescent="0.15">
      <c r="B974" s="8" t="str">
        <f>VLOOKUP(G974,角色!A:B,2,FALSE)</f>
        <v>珍妮芙</v>
      </c>
      <c r="C974" s="8" t="str">
        <f t="shared" si="107"/>
        <v>主动技能1</v>
      </c>
      <c r="D974" s="8">
        <f t="shared" si="109"/>
        <v>8</v>
      </c>
      <c r="E974" s="8">
        <f t="shared" si="110"/>
        <v>9</v>
      </c>
      <c r="F974" s="8">
        <f t="shared" si="111"/>
        <v>1</v>
      </c>
      <c r="G974" s="8">
        <f t="shared" si="108"/>
        <v>17</v>
      </c>
      <c r="H974" t="str">
        <f t="shared" si="105"/>
        <v>珍妮芙主动技能1等级8</v>
      </c>
      <c r="I974" t="str">
        <f t="shared" si="106"/>
        <v>珍妮芙主动技能1等级9</v>
      </c>
      <c r="J974" s="1">
        <v>968</v>
      </c>
      <c r="K974" s="1">
        <f>VLOOKUP(H974,主动技能!$A:$B,2,FALSE)</f>
        <v>10170108</v>
      </c>
      <c r="L974" s="1">
        <f>_xlfn.IFNA(VLOOKUP(I974,主动技能!$A:$B,2,FALSE),0)</f>
        <v>10170109</v>
      </c>
      <c r="M974">
        <f>_xlfn.IFNA(VLOOKUP(D974+1,角色属性概况!I:J,2,FALSE),999)</f>
        <v>35</v>
      </c>
      <c r="N974" s="1" t="s">
        <v>249</v>
      </c>
      <c r="O974" s="1">
        <f>VLOOKUP(E974,角色属性概况!Q:R,2,FALSE)</f>
        <v>4900</v>
      </c>
      <c r="P974" s="1">
        <v>0</v>
      </c>
      <c r="Q974" s="1">
        <v>0</v>
      </c>
    </row>
    <row r="975" spans="2:17" x14ac:dyDescent="0.15">
      <c r="B975" s="8" t="str">
        <f>VLOOKUP(G975,角色!A:B,2,FALSE)</f>
        <v>珍妮芙</v>
      </c>
      <c r="C975" s="8" t="str">
        <f t="shared" si="107"/>
        <v>主动技能1</v>
      </c>
      <c r="D975" s="8">
        <f t="shared" si="109"/>
        <v>9</v>
      </c>
      <c r="E975" s="8">
        <f t="shared" si="110"/>
        <v>10</v>
      </c>
      <c r="F975" s="8">
        <f t="shared" si="111"/>
        <v>1</v>
      </c>
      <c r="G975" s="8">
        <f t="shared" si="108"/>
        <v>17</v>
      </c>
      <c r="H975" t="str">
        <f t="shared" si="105"/>
        <v>珍妮芙主动技能1等级9</v>
      </c>
      <c r="I975" t="str">
        <f t="shared" si="106"/>
        <v>珍妮芙主动技能1等级10</v>
      </c>
      <c r="J975" s="1">
        <v>969</v>
      </c>
      <c r="K975" s="1">
        <f>VLOOKUP(H975,主动技能!$A:$B,2,FALSE)</f>
        <v>10170109</v>
      </c>
      <c r="L975" s="1">
        <f>_xlfn.IFNA(VLOOKUP(I975,主动技能!$A:$B,2,FALSE),0)</f>
        <v>10170110</v>
      </c>
      <c r="M975">
        <f>_xlfn.IFNA(VLOOKUP(D975+1,角色属性概况!I:J,2,FALSE),999)</f>
        <v>40</v>
      </c>
      <c r="N975" s="1" t="s">
        <v>249</v>
      </c>
      <c r="O975" s="1">
        <f>VLOOKUP(E975,角色属性概况!Q:R,2,FALSE)</f>
        <v>7000</v>
      </c>
      <c r="P975" s="1">
        <v>0</v>
      </c>
      <c r="Q975" s="1">
        <v>0</v>
      </c>
    </row>
    <row r="976" spans="2:17" x14ac:dyDescent="0.15">
      <c r="B976" s="8" t="str">
        <f>VLOOKUP(G976,角色!A:B,2,FALSE)</f>
        <v>珍妮芙</v>
      </c>
      <c r="C976" s="8" t="str">
        <f t="shared" si="107"/>
        <v>主动技能1</v>
      </c>
      <c r="D976" s="8">
        <f t="shared" si="109"/>
        <v>10</v>
      </c>
      <c r="E976" s="8">
        <f t="shared" si="110"/>
        <v>11</v>
      </c>
      <c r="F976" s="8">
        <f t="shared" si="111"/>
        <v>1</v>
      </c>
      <c r="G976" s="8">
        <f t="shared" si="108"/>
        <v>17</v>
      </c>
      <c r="H976" t="str">
        <f t="shared" si="105"/>
        <v>珍妮芙主动技能1等级10</v>
      </c>
      <c r="I976" t="str">
        <f t="shared" si="106"/>
        <v>珍妮芙主动技能1等级11</v>
      </c>
      <c r="J976" s="1">
        <v>970</v>
      </c>
      <c r="K976" s="1">
        <f>VLOOKUP(H976,主动技能!$A:$B,2,FALSE)</f>
        <v>10170110</v>
      </c>
      <c r="L976" s="1">
        <f>_xlfn.IFNA(VLOOKUP(I976,主动技能!$A:$B,2,FALSE),0)</f>
        <v>10170111</v>
      </c>
      <c r="M976">
        <f>_xlfn.IFNA(VLOOKUP(D976+1,角色属性概况!I:J,2,FALSE),999)</f>
        <v>45</v>
      </c>
      <c r="N976" s="1" t="s">
        <v>249</v>
      </c>
      <c r="O976" s="1">
        <f>VLOOKUP(E976,角色属性概况!Q:R,2,FALSE)</f>
        <v>9900</v>
      </c>
      <c r="P976" s="1">
        <v>0</v>
      </c>
      <c r="Q976" s="1">
        <v>0</v>
      </c>
    </row>
    <row r="977" spans="2:17" x14ac:dyDescent="0.15">
      <c r="B977" s="8" t="str">
        <f>VLOOKUP(G977,角色!A:B,2,FALSE)</f>
        <v>珍妮芙</v>
      </c>
      <c r="C977" s="8" t="str">
        <f t="shared" si="107"/>
        <v>主动技能1</v>
      </c>
      <c r="D977" s="8">
        <f t="shared" si="109"/>
        <v>11</v>
      </c>
      <c r="E977" s="8">
        <f t="shared" si="110"/>
        <v>12</v>
      </c>
      <c r="F977" s="8">
        <f t="shared" si="111"/>
        <v>1</v>
      </c>
      <c r="G977" s="8">
        <f t="shared" si="108"/>
        <v>17</v>
      </c>
      <c r="H977" t="str">
        <f t="shared" si="105"/>
        <v>珍妮芙主动技能1等级11</v>
      </c>
      <c r="I977" t="str">
        <f t="shared" si="106"/>
        <v>珍妮芙主动技能1等级12</v>
      </c>
      <c r="J977" s="1">
        <v>971</v>
      </c>
      <c r="K977" s="1">
        <f>VLOOKUP(H977,主动技能!$A:$B,2,FALSE)</f>
        <v>10170111</v>
      </c>
      <c r="L977" s="1">
        <f>_xlfn.IFNA(VLOOKUP(I977,主动技能!$A:$B,2,FALSE),0)</f>
        <v>10170112</v>
      </c>
      <c r="M977">
        <f>_xlfn.IFNA(VLOOKUP(D977+1,角色属性概况!I:J,2,FALSE),999)</f>
        <v>50</v>
      </c>
      <c r="N977" s="1" t="s">
        <v>249</v>
      </c>
      <c r="O977" s="1">
        <f>VLOOKUP(E977,角色属性概况!Q:R,2,FALSE)</f>
        <v>14100</v>
      </c>
      <c r="P977" s="1">
        <v>0</v>
      </c>
      <c r="Q977" s="1">
        <v>0</v>
      </c>
    </row>
    <row r="978" spans="2:17" x14ac:dyDescent="0.15">
      <c r="B978" s="8" t="str">
        <f>VLOOKUP(G978,角色!A:B,2,FALSE)</f>
        <v>珍妮芙</v>
      </c>
      <c r="C978" s="8" t="str">
        <f t="shared" si="107"/>
        <v>主动技能1</v>
      </c>
      <c r="D978" s="8">
        <f t="shared" si="109"/>
        <v>12</v>
      </c>
      <c r="E978" s="8">
        <f t="shared" si="110"/>
        <v>13</v>
      </c>
      <c r="F978" s="8">
        <f t="shared" si="111"/>
        <v>1</v>
      </c>
      <c r="G978" s="8">
        <f t="shared" si="108"/>
        <v>17</v>
      </c>
      <c r="H978" t="str">
        <f t="shared" si="105"/>
        <v>珍妮芙主动技能1等级12</v>
      </c>
      <c r="I978" t="str">
        <f t="shared" si="106"/>
        <v>珍妮芙主动技能1等级13</v>
      </c>
      <c r="J978" s="1">
        <v>972</v>
      </c>
      <c r="K978" s="1">
        <f>VLOOKUP(H978,主动技能!$A:$B,2,FALSE)</f>
        <v>10170112</v>
      </c>
      <c r="L978" s="1">
        <f>_xlfn.IFNA(VLOOKUP(I978,主动技能!$A:$B,2,FALSE),0)</f>
        <v>10170113</v>
      </c>
      <c r="M978">
        <f>_xlfn.IFNA(VLOOKUP(D978+1,角色属性概况!I:J,2,FALSE),999)</f>
        <v>55</v>
      </c>
      <c r="N978" s="1" t="s">
        <v>249</v>
      </c>
      <c r="O978" s="1">
        <f>VLOOKUP(E978,角色属性概况!Q:R,2,FALSE)</f>
        <v>20000</v>
      </c>
      <c r="P978" s="1">
        <v>0</v>
      </c>
      <c r="Q978" s="1">
        <v>0</v>
      </c>
    </row>
    <row r="979" spans="2:17" x14ac:dyDescent="0.15">
      <c r="B979" s="8" t="str">
        <f>VLOOKUP(G979,角色!A:B,2,FALSE)</f>
        <v>珍妮芙</v>
      </c>
      <c r="C979" s="8" t="str">
        <f t="shared" si="107"/>
        <v>主动技能1</v>
      </c>
      <c r="D979" s="8">
        <f t="shared" si="109"/>
        <v>13</v>
      </c>
      <c r="E979" s="8">
        <f t="shared" si="110"/>
        <v>14</v>
      </c>
      <c r="F979" s="8">
        <f t="shared" si="111"/>
        <v>1</v>
      </c>
      <c r="G979" s="8">
        <f t="shared" si="108"/>
        <v>17</v>
      </c>
      <c r="H979" t="str">
        <f t="shared" si="105"/>
        <v>珍妮芙主动技能1等级13</v>
      </c>
      <c r="I979" t="str">
        <f t="shared" si="106"/>
        <v>珍妮芙主动技能1等级14</v>
      </c>
      <c r="J979" s="1">
        <v>973</v>
      </c>
      <c r="K979" s="1">
        <f>VLOOKUP(H979,主动技能!$A:$B,2,FALSE)</f>
        <v>10170113</v>
      </c>
      <c r="L979" s="1">
        <f>_xlfn.IFNA(VLOOKUP(I979,主动技能!$A:$B,2,FALSE),0)</f>
        <v>10170114</v>
      </c>
      <c r="M979">
        <f>_xlfn.IFNA(VLOOKUP(D979+1,角色属性概况!I:J,2,FALSE),999)</f>
        <v>60</v>
      </c>
      <c r="N979" s="1" t="s">
        <v>249</v>
      </c>
      <c r="O979" s="1">
        <f>VLOOKUP(E979,角色属性概况!Q:R,2,FALSE)</f>
        <v>28300</v>
      </c>
      <c r="P979" s="1">
        <v>0</v>
      </c>
      <c r="Q979" s="1">
        <v>0</v>
      </c>
    </row>
    <row r="980" spans="2:17" x14ac:dyDescent="0.15">
      <c r="B980" s="8" t="str">
        <f>VLOOKUP(G980,角色!A:B,2,FALSE)</f>
        <v>珍妮芙</v>
      </c>
      <c r="C980" s="8" t="str">
        <f t="shared" si="107"/>
        <v>主动技能1</v>
      </c>
      <c r="D980" s="8">
        <f t="shared" si="109"/>
        <v>14</v>
      </c>
      <c r="E980" s="8">
        <f t="shared" si="110"/>
        <v>15</v>
      </c>
      <c r="F980" s="8">
        <f t="shared" si="111"/>
        <v>1</v>
      </c>
      <c r="G980" s="8">
        <f t="shared" si="108"/>
        <v>17</v>
      </c>
      <c r="H980" t="str">
        <f t="shared" si="105"/>
        <v>珍妮芙主动技能1等级14</v>
      </c>
      <c r="I980" t="str">
        <f t="shared" si="106"/>
        <v>珍妮芙主动技能1等级15</v>
      </c>
      <c r="J980" s="1">
        <v>974</v>
      </c>
      <c r="K980" s="1">
        <f>VLOOKUP(H980,主动技能!$A:$B,2,FALSE)</f>
        <v>10170114</v>
      </c>
      <c r="L980" s="1">
        <f>_xlfn.IFNA(VLOOKUP(I980,主动技能!$A:$B,2,FALSE),0)</f>
        <v>10170115</v>
      </c>
      <c r="M980">
        <f>_xlfn.IFNA(VLOOKUP(D980+1,角色属性概况!I:J,2,FALSE),999)</f>
        <v>65</v>
      </c>
      <c r="N980" s="1" t="s">
        <v>249</v>
      </c>
      <c r="O980" s="1">
        <f>VLOOKUP(E980,角色属性概况!Q:R,2,FALSE)</f>
        <v>40100</v>
      </c>
      <c r="P980" s="1">
        <v>0</v>
      </c>
      <c r="Q980" s="1">
        <v>0</v>
      </c>
    </row>
    <row r="981" spans="2:17" x14ac:dyDescent="0.15">
      <c r="B981" s="8" t="str">
        <f>VLOOKUP(G981,角色!A:B,2,FALSE)</f>
        <v>珍妮芙</v>
      </c>
      <c r="C981" s="8" t="str">
        <f t="shared" si="107"/>
        <v>主动技能1</v>
      </c>
      <c r="D981" s="8">
        <f t="shared" si="109"/>
        <v>15</v>
      </c>
      <c r="E981" s="8">
        <f t="shared" si="110"/>
        <v>16</v>
      </c>
      <c r="F981" s="8">
        <f t="shared" si="111"/>
        <v>1</v>
      </c>
      <c r="G981" s="8">
        <f t="shared" si="108"/>
        <v>17</v>
      </c>
      <c r="H981" t="str">
        <f t="shared" si="105"/>
        <v>珍妮芙主动技能1等级15</v>
      </c>
      <c r="I981" t="str">
        <f t="shared" si="106"/>
        <v>珍妮芙主动技能1等级16</v>
      </c>
      <c r="J981" s="1">
        <v>975</v>
      </c>
      <c r="K981" s="1">
        <f>VLOOKUP(H981,主动技能!$A:$B,2,FALSE)</f>
        <v>10170115</v>
      </c>
      <c r="L981" s="1">
        <f>_xlfn.IFNA(VLOOKUP(I981,主动技能!$A:$B,2,FALSE),0)</f>
        <v>10170116</v>
      </c>
      <c r="M981">
        <f>_xlfn.IFNA(VLOOKUP(D981+1,角色属性概况!I:J,2,FALSE),999)</f>
        <v>70</v>
      </c>
      <c r="N981" s="1" t="s">
        <v>249</v>
      </c>
      <c r="O981" s="1">
        <f>VLOOKUP(E981,角色属性概况!Q:R,2,FALSE)</f>
        <v>56700</v>
      </c>
      <c r="P981" s="1">
        <v>0</v>
      </c>
      <c r="Q981" s="1">
        <v>0</v>
      </c>
    </row>
    <row r="982" spans="2:17" x14ac:dyDescent="0.15">
      <c r="B982" s="8" t="str">
        <f>VLOOKUP(G982,角色!A:B,2,FALSE)</f>
        <v>珍妮芙</v>
      </c>
      <c r="C982" s="8" t="str">
        <f t="shared" si="107"/>
        <v>主动技能1</v>
      </c>
      <c r="D982" s="8">
        <f t="shared" si="109"/>
        <v>16</v>
      </c>
      <c r="E982" s="8">
        <f t="shared" si="110"/>
        <v>17</v>
      </c>
      <c r="F982" s="8">
        <f t="shared" si="111"/>
        <v>1</v>
      </c>
      <c r="G982" s="8">
        <f t="shared" si="108"/>
        <v>17</v>
      </c>
      <c r="H982" t="str">
        <f t="shared" si="105"/>
        <v>珍妮芙主动技能1等级16</v>
      </c>
      <c r="I982" t="str">
        <f t="shared" si="106"/>
        <v>珍妮芙主动技能1等级17</v>
      </c>
      <c r="J982" s="1">
        <v>976</v>
      </c>
      <c r="K982" s="1">
        <f>VLOOKUP(H982,主动技能!$A:$B,2,FALSE)</f>
        <v>10170116</v>
      </c>
      <c r="L982" s="1">
        <f>_xlfn.IFNA(VLOOKUP(I982,主动技能!$A:$B,2,FALSE),0)</f>
        <v>10170117</v>
      </c>
      <c r="M982">
        <f>_xlfn.IFNA(VLOOKUP(D982+1,角色属性概况!I:J,2,FALSE),999)</f>
        <v>75</v>
      </c>
      <c r="N982" s="1" t="s">
        <v>249</v>
      </c>
      <c r="O982" s="1">
        <f>VLOOKUP(E982,角色属性概况!Q:R,2,FALSE)</f>
        <v>80400</v>
      </c>
      <c r="P982" s="1">
        <v>0</v>
      </c>
      <c r="Q982" s="1">
        <v>0</v>
      </c>
    </row>
    <row r="983" spans="2:17" x14ac:dyDescent="0.15">
      <c r="B983" s="8" t="str">
        <f>VLOOKUP(G983,角色!A:B,2,FALSE)</f>
        <v>珍妮芙</v>
      </c>
      <c r="C983" s="8" t="str">
        <f t="shared" si="107"/>
        <v>主动技能1</v>
      </c>
      <c r="D983" s="8">
        <f t="shared" si="109"/>
        <v>17</v>
      </c>
      <c r="E983" s="8">
        <f t="shared" si="110"/>
        <v>18</v>
      </c>
      <c r="F983" s="8">
        <f t="shared" si="111"/>
        <v>1</v>
      </c>
      <c r="G983" s="8">
        <f t="shared" si="108"/>
        <v>17</v>
      </c>
      <c r="H983" t="str">
        <f t="shared" si="105"/>
        <v>珍妮芙主动技能1等级17</v>
      </c>
      <c r="I983" t="str">
        <f t="shared" si="106"/>
        <v>珍妮芙主动技能1等级18</v>
      </c>
      <c r="J983" s="1">
        <v>977</v>
      </c>
      <c r="K983" s="1">
        <f>VLOOKUP(H983,主动技能!$A:$B,2,FALSE)</f>
        <v>10170117</v>
      </c>
      <c r="L983" s="1">
        <f>_xlfn.IFNA(VLOOKUP(I983,主动技能!$A:$B,2,FALSE),0)</f>
        <v>10170118</v>
      </c>
      <c r="M983">
        <f>_xlfn.IFNA(VLOOKUP(D983+1,角色属性概况!I:J,2,FALSE),999)</f>
        <v>80</v>
      </c>
      <c r="N983" s="1" t="s">
        <v>249</v>
      </c>
      <c r="O983" s="1">
        <f>VLOOKUP(E983,角色属性概况!Q:R,2,FALSE)</f>
        <v>113800</v>
      </c>
      <c r="P983" s="1">
        <v>0</v>
      </c>
      <c r="Q983" s="1">
        <v>0</v>
      </c>
    </row>
    <row r="984" spans="2:17" x14ac:dyDescent="0.15">
      <c r="B984" s="8" t="str">
        <f>VLOOKUP(G984,角色!A:B,2,FALSE)</f>
        <v>珍妮芙</v>
      </c>
      <c r="C984" s="8" t="str">
        <f t="shared" si="107"/>
        <v>主动技能1</v>
      </c>
      <c r="D984" s="8">
        <f t="shared" si="109"/>
        <v>18</v>
      </c>
      <c r="E984" s="8">
        <f t="shared" si="110"/>
        <v>19</v>
      </c>
      <c r="F984" s="8">
        <f t="shared" si="111"/>
        <v>1</v>
      </c>
      <c r="G984" s="8">
        <f t="shared" si="108"/>
        <v>17</v>
      </c>
      <c r="H984" t="str">
        <f t="shared" ref="H984:H1047" si="112">$B984&amp;$C984&amp;D$6&amp;D984</f>
        <v>珍妮芙主动技能1等级18</v>
      </c>
      <c r="I984" t="str">
        <f t="shared" ref="I984:I1047" si="113">$B984&amp;$C984&amp;E$6&amp;E984</f>
        <v>珍妮芙主动技能1等级19</v>
      </c>
      <c r="J984" s="1">
        <v>978</v>
      </c>
      <c r="K984" s="1">
        <f>VLOOKUP(H984,主动技能!$A:$B,2,FALSE)</f>
        <v>10170118</v>
      </c>
      <c r="L984" s="1">
        <f>_xlfn.IFNA(VLOOKUP(I984,主动技能!$A:$B,2,FALSE),0)</f>
        <v>10170119</v>
      </c>
      <c r="M984">
        <f>_xlfn.IFNA(VLOOKUP(D984+1,角色属性概况!I:J,2,FALSE),999)</f>
        <v>85</v>
      </c>
      <c r="N984" s="1" t="s">
        <v>249</v>
      </c>
      <c r="O984" s="1">
        <f>VLOOKUP(E984,角色属性概况!Q:R,2,FALSE)</f>
        <v>161100</v>
      </c>
      <c r="P984" s="1">
        <v>0</v>
      </c>
      <c r="Q984" s="1">
        <v>0</v>
      </c>
    </row>
    <row r="985" spans="2:17" x14ac:dyDescent="0.15">
      <c r="B985" s="8" t="str">
        <f>VLOOKUP(G985,角色!A:B,2,FALSE)</f>
        <v>珍妮芙</v>
      </c>
      <c r="C985" s="8" t="str">
        <f t="shared" si="107"/>
        <v>主动技能1</v>
      </c>
      <c r="D985" s="8">
        <f t="shared" si="109"/>
        <v>19</v>
      </c>
      <c r="E985" s="8">
        <f t="shared" si="110"/>
        <v>20</v>
      </c>
      <c r="F985" s="8">
        <f t="shared" si="111"/>
        <v>1</v>
      </c>
      <c r="G985" s="8">
        <f t="shared" si="108"/>
        <v>17</v>
      </c>
      <c r="H985" t="str">
        <f t="shared" si="112"/>
        <v>珍妮芙主动技能1等级19</v>
      </c>
      <c r="I985" t="str">
        <f t="shared" si="113"/>
        <v>珍妮芙主动技能1等级20</v>
      </c>
      <c r="J985" s="1">
        <v>979</v>
      </c>
      <c r="K985" s="1">
        <f>VLOOKUP(H985,主动技能!$A:$B,2,FALSE)</f>
        <v>10170119</v>
      </c>
      <c r="L985" s="1">
        <f>_xlfn.IFNA(VLOOKUP(I985,主动技能!$A:$B,2,FALSE),0)</f>
        <v>10170120</v>
      </c>
      <c r="M985">
        <f>_xlfn.IFNA(VLOOKUP(D985+1,角色属性概况!I:J,2,FALSE),999)</f>
        <v>90</v>
      </c>
      <c r="N985" s="1" t="s">
        <v>249</v>
      </c>
      <c r="O985" s="1">
        <f>VLOOKUP(E985,角色属性概况!Q:R,2,FALSE)</f>
        <v>228100</v>
      </c>
      <c r="P985" s="1">
        <v>0</v>
      </c>
      <c r="Q985" s="1">
        <v>0</v>
      </c>
    </row>
    <row r="986" spans="2:17" x14ac:dyDescent="0.15">
      <c r="B986" s="8" t="str">
        <f>VLOOKUP(G986,角色!A:B,2,FALSE)</f>
        <v>珍妮芙</v>
      </c>
      <c r="C986" s="8" t="str">
        <f t="shared" si="107"/>
        <v>主动技能1</v>
      </c>
      <c r="D986" s="8">
        <f t="shared" si="109"/>
        <v>20</v>
      </c>
      <c r="E986" s="8">
        <f t="shared" si="110"/>
        <v>21</v>
      </c>
      <c r="F986" s="8">
        <f t="shared" si="111"/>
        <v>1</v>
      </c>
      <c r="G986" s="8">
        <f t="shared" si="108"/>
        <v>17</v>
      </c>
      <c r="H986" t="str">
        <f t="shared" si="112"/>
        <v>珍妮芙主动技能1等级20</v>
      </c>
      <c r="I986" t="str">
        <f t="shared" si="113"/>
        <v>珍妮芙主动技能1等级21</v>
      </c>
      <c r="J986" s="1">
        <v>980</v>
      </c>
      <c r="K986" s="1">
        <f>VLOOKUP(H986,主动技能!$A:$B,2,FALSE)</f>
        <v>10170120</v>
      </c>
      <c r="L986" s="1">
        <f>_xlfn.IFNA(VLOOKUP(I986,主动技能!$A:$B,2,FALSE),0)</f>
        <v>0</v>
      </c>
      <c r="M986">
        <f>_xlfn.IFNA(VLOOKUP(D986+1,角色属性概况!I:J,2,FALSE),999)</f>
        <v>100</v>
      </c>
      <c r="N986" s="1" t="s">
        <v>249</v>
      </c>
      <c r="O986" s="1">
        <f>VLOOKUP(E986,角色属性概况!Q:R,2,FALSE)</f>
        <v>780200</v>
      </c>
      <c r="P986" s="1">
        <v>0</v>
      </c>
      <c r="Q986" s="1">
        <v>0</v>
      </c>
    </row>
    <row r="987" spans="2:17" x14ac:dyDescent="0.15">
      <c r="B987" s="8" t="str">
        <f>VLOOKUP(G987,角色!A:B,2,FALSE)</f>
        <v>珍妮芙</v>
      </c>
      <c r="C987" s="8" t="str">
        <f t="shared" si="107"/>
        <v>主动技能2</v>
      </c>
      <c r="D987" s="8">
        <f t="shared" si="109"/>
        <v>1</v>
      </c>
      <c r="E987" s="8">
        <f t="shared" si="110"/>
        <v>2</v>
      </c>
      <c r="F987" s="8">
        <f t="shared" si="111"/>
        <v>2</v>
      </c>
      <c r="G987" s="8">
        <f t="shared" si="108"/>
        <v>17</v>
      </c>
      <c r="H987" t="str">
        <f t="shared" si="112"/>
        <v>珍妮芙主动技能2等级1</v>
      </c>
      <c r="I987" t="str">
        <f t="shared" si="113"/>
        <v>珍妮芙主动技能2等级2</v>
      </c>
      <c r="J987" s="1">
        <v>981</v>
      </c>
      <c r="K987" s="1">
        <f>VLOOKUP(H987,主动技能!$A:$B,2,FALSE)</f>
        <v>10170201</v>
      </c>
      <c r="L987" s="1">
        <f>_xlfn.IFNA(VLOOKUP(I987,主动技能!$A:$B,2,FALSE),0)</f>
        <v>10170202</v>
      </c>
      <c r="M987">
        <f>_xlfn.IFNA(VLOOKUP(D987+1,角色属性概况!I:J,2,FALSE),999)</f>
        <v>2</v>
      </c>
      <c r="N987" s="1" t="s">
        <v>249</v>
      </c>
      <c r="O987" s="1">
        <f>VLOOKUP(E987,角色属性概况!Q:R,2,FALSE)</f>
        <v>500</v>
      </c>
      <c r="P987" s="1">
        <v>0</v>
      </c>
      <c r="Q987" s="1">
        <v>0</v>
      </c>
    </row>
    <row r="988" spans="2:17" x14ac:dyDescent="0.15">
      <c r="B988" s="8" t="str">
        <f>VLOOKUP(G988,角色!A:B,2,FALSE)</f>
        <v>珍妮芙</v>
      </c>
      <c r="C988" s="8" t="str">
        <f t="shared" si="107"/>
        <v>主动技能2</v>
      </c>
      <c r="D988" s="8">
        <f t="shared" si="109"/>
        <v>2</v>
      </c>
      <c r="E988" s="8">
        <f t="shared" si="110"/>
        <v>3</v>
      </c>
      <c r="F988" s="8">
        <f t="shared" si="111"/>
        <v>2</v>
      </c>
      <c r="G988" s="8">
        <f t="shared" si="108"/>
        <v>17</v>
      </c>
      <c r="H988" t="str">
        <f t="shared" si="112"/>
        <v>珍妮芙主动技能2等级2</v>
      </c>
      <c r="I988" t="str">
        <f t="shared" si="113"/>
        <v>珍妮芙主动技能2等级3</v>
      </c>
      <c r="J988" s="1">
        <v>982</v>
      </c>
      <c r="K988" s="1">
        <f>VLOOKUP(H988,主动技能!$A:$B,2,FALSE)</f>
        <v>10170202</v>
      </c>
      <c r="L988" s="1">
        <f>_xlfn.IFNA(VLOOKUP(I988,主动技能!$A:$B,2,FALSE),0)</f>
        <v>10170203</v>
      </c>
      <c r="M988">
        <f>_xlfn.IFNA(VLOOKUP(D988+1,角色属性概况!I:J,2,FALSE),999)</f>
        <v>5</v>
      </c>
      <c r="N988" s="1" t="s">
        <v>249</v>
      </c>
      <c r="O988" s="1">
        <f>VLOOKUP(E988,角色属性概况!Q:R,2,FALSE)</f>
        <v>600</v>
      </c>
      <c r="P988" s="1">
        <v>0</v>
      </c>
      <c r="Q988" s="1">
        <v>0</v>
      </c>
    </row>
    <row r="989" spans="2:17" x14ac:dyDescent="0.15">
      <c r="B989" s="8" t="str">
        <f>VLOOKUP(G989,角色!A:B,2,FALSE)</f>
        <v>珍妮芙</v>
      </c>
      <c r="C989" s="8" t="str">
        <f t="shared" si="107"/>
        <v>主动技能2</v>
      </c>
      <c r="D989" s="8">
        <f t="shared" si="109"/>
        <v>3</v>
      </c>
      <c r="E989" s="8">
        <f t="shared" si="110"/>
        <v>4</v>
      </c>
      <c r="F989" s="8">
        <f t="shared" si="111"/>
        <v>2</v>
      </c>
      <c r="G989" s="8">
        <f t="shared" si="108"/>
        <v>17</v>
      </c>
      <c r="H989" t="str">
        <f t="shared" si="112"/>
        <v>珍妮芙主动技能2等级3</v>
      </c>
      <c r="I989" t="str">
        <f t="shared" si="113"/>
        <v>珍妮芙主动技能2等级4</v>
      </c>
      <c r="J989" s="1">
        <v>983</v>
      </c>
      <c r="K989" s="1">
        <f>VLOOKUP(H989,主动技能!$A:$B,2,FALSE)</f>
        <v>10170203</v>
      </c>
      <c r="L989" s="1">
        <f>_xlfn.IFNA(VLOOKUP(I989,主动技能!$A:$B,2,FALSE),0)</f>
        <v>10170204</v>
      </c>
      <c r="M989">
        <f>_xlfn.IFNA(VLOOKUP(D989+1,角色属性概况!I:J,2,FALSE),999)</f>
        <v>10</v>
      </c>
      <c r="N989" s="1" t="s">
        <v>249</v>
      </c>
      <c r="O989" s="1">
        <f>VLOOKUP(E989,角色属性概况!Q:R,2,FALSE)</f>
        <v>800</v>
      </c>
      <c r="P989" s="1">
        <v>0</v>
      </c>
      <c r="Q989" s="1">
        <v>0</v>
      </c>
    </row>
    <row r="990" spans="2:17" x14ac:dyDescent="0.15">
      <c r="B990" s="8" t="str">
        <f>VLOOKUP(G990,角色!A:B,2,FALSE)</f>
        <v>珍妮芙</v>
      </c>
      <c r="C990" s="8" t="str">
        <f t="shared" si="107"/>
        <v>主动技能2</v>
      </c>
      <c r="D990" s="8">
        <f t="shared" si="109"/>
        <v>4</v>
      </c>
      <c r="E990" s="8">
        <f t="shared" si="110"/>
        <v>5</v>
      </c>
      <c r="F990" s="8">
        <f t="shared" si="111"/>
        <v>2</v>
      </c>
      <c r="G990" s="8">
        <f t="shared" si="108"/>
        <v>17</v>
      </c>
      <c r="H990" t="str">
        <f t="shared" si="112"/>
        <v>珍妮芙主动技能2等级4</v>
      </c>
      <c r="I990" t="str">
        <f t="shared" si="113"/>
        <v>珍妮芙主动技能2等级5</v>
      </c>
      <c r="J990" s="1">
        <v>984</v>
      </c>
      <c r="K990" s="1">
        <f>VLOOKUP(H990,主动技能!$A:$B,2,FALSE)</f>
        <v>10170204</v>
      </c>
      <c r="L990" s="1">
        <f>_xlfn.IFNA(VLOOKUP(I990,主动技能!$A:$B,2,FALSE),0)</f>
        <v>10170205</v>
      </c>
      <c r="M990">
        <f>_xlfn.IFNA(VLOOKUP(D990+1,角色属性概况!I:J,2,FALSE),999)</f>
        <v>15</v>
      </c>
      <c r="N990" s="1" t="s">
        <v>249</v>
      </c>
      <c r="O990" s="1">
        <f>VLOOKUP(E990,角色属性概况!Q:R,2,FALSE)</f>
        <v>1200</v>
      </c>
      <c r="P990" s="1">
        <v>0</v>
      </c>
      <c r="Q990" s="1">
        <v>0</v>
      </c>
    </row>
    <row r="991" spans="2:17" x14ac:dyDescent="0.15">
      <c r="B991" s="8" t="str">
        <f>VLOOKUP(G991,角色!A:B,2,FALSE)</f>
        <v>珍妮芙</v>
      </c>
      <c r="C991" s="8" t="str">
        <f t="shared" si="107"/>
        <v>主动技能2</v>
      </c>
      <c r="D991" s="8">
        <f t="shared" si="109"/>
        <v>5</v>
      </c>
      <c r="E991" s="8">
        <f t="shared" si="110"/>
        <v>6</v>
      </c>
      <c r="F991" s="8">
        <f t="shared" si="111"/>
        <v>2</v>
      </c>
      <c r="G991" s="8">
        <f t="shared" si="108"/>
        <v>17</v>
      </c>
      <c r="H991" t="str">
        <f t="shared" si="112"/>
        <v>珍妮芙主动技能2等级5</v>
      </c>
      <c r="I991" t="str">
        <f t="shared" si="113"/>
        <v>珍妮芙主动技能2等级6</v>
      </c>
      <c r="J991" s="1">
        <v>985</v>
      </c>
      <c r="K991" s="1">
        <f>VLOOKUP(H991,主动技能!$A:$B,2,FALSE)</f>
        <v>10170205</v>
      </c>
      <c r="L991" s="1">
        <f>_xlfn.IFNA(VLOOKUP(I991,主动技能!$A:$B,2,FALSE),0)</f>
        <v>10170206</v>
      </c>
      <c r="M991">
        <f>_xlfn.IFNA(VLOOKUP(D991+1,角色属性概况!I:J,2,FALSE),999)</f>
        <v>20</v>
      </c>
      <c r="N991" s="1" t="s">
        <v>249</v>
      </c>
      <c r="O991" s="1">
        <f>VLOOKUP(E991,角色属性概况!Q:R,2,FALSE)</f>
        <v>1700</v>
      </c>
      <c r="P991" s="1">
        <v>0</v>
      </c>
      <c r="Q991" s="1">
        <v>0</v>
      </c>
    </row>
    <row r="992" spans="2:17" x14ac:dyDescent="0.15">
      <c r="B992" s="8" t="str">
        <f>VLOOKUP(G992,角色!A:B,2,FALSE)</f>
        <v>珍妮芙</v>
      </c>
      <c r="C992" s="8" t="str">
        <f t="shared" si="107"/>
        <v>主动技能2</v>
      </c>
      <c r="D992" s="8">
        <f t="shared" si="109"/>
        <v>6</v>
      </c>
      <c r="E992" s="8">
        <f t="shared" si="110"/>
        <v>7</v>
      </c>
      <c r="F992" s="8">
        <f t="shared" si="111"/>
        <v>2</v>
      </c>
      <c r="G992" s="8">
        <f t="shared" si="108"/>
        <v>17</v>
      </c>
      <c r="H992" t="str">
        <f t="shared" si="112"/>
        <v>珍妮芙主动技能2等级6</v>
      </c>
      <c r="I992" t="str">
        <f t="shared" si="113"/>
        <v>珍妮芙主动技能2等级7</v>
      </c>
      <c r="J992" s="1">
        <v>986</v>
      </c>
      <c r="K992" s="1">
        <f>VLOOKUP(H992,主动技能!$A:$B,2,FALSE)</f>
        <v>10170206</v>
      </c>
      <c r="L992" s="1">
        <f>_xlfn.IFNA(VLOOKUP(I992,主动技能!$A:$B,2,FALSE),0)</f>
        <v>10170207</v>
      </c>
      <c r="M992">
        <f>_xlfn.IFNA(VLOOKUP(D992+1,角色属性概况!I:J,2,FALSE),999)</f>
        <v>25</v>
      </c>
      <c r="N992" s="1" t="s">
        <v>249</v>
      </c>
      <c r="O992" s="1">
        <f>VLOOKUP(E992,角色属性概况!Q:R,2,FALSE)</f>
        <v>2400</v>
      </c>
      <c r="P992" s="1">
        <v>0</v>
      </c>
      <c r="Q992" s="1">
        <v>0</v>
      </c>
    </row>
    <row r="993" spans="2:17" x14ac:dyDescent="0.15">
      <c r="B993" s="8" t="str">
        <f>VLOOKUP(G993,角色!A:B,2,FALSE)</f>
        <v>珍妮芙</v>
      </c>
      <c r="C993" s="8" t="str">
        <f t="shared" si="107"/>
        <v>主动技能2</v>
      </c>
      <c r="D993" s="8">
        <f t="shared" si="109"/>
        <v>7</v>
      </c>
      <c r="E993" s="8">
        <f t="shared" si="110"/>
        <v>8</v>
      </c>
      <c r="F993" s="8">
        <f t="shared" si="111"/>
        <v>2</v>
      </c>
      <c r="G993" s="8">
        <f t="shared" si="108"/>
        <v>17</v>
      </c>
      <c r="H993" t="str">
        <f t="shared" si="112"/>
        <v>珍妮芙主动技能2等级7</v>
      </c>
      <c r="I993" t="str">
        <f t="shared" si="113"/>
        <v>珍妮芙主动技能2等级8</v>
      </c>
      <c r="J993" s="1">
        <v>987</v>
      </c>
      <c r="K993" s="1">
        <f>VLOOKUP(H993,主动技能!$A:$B,2,FALSE)</f>
        <v>10170207</v>
      </c>
      <c r="L993" s="1">
        <f>_xlfn.IFNA(VLOOKUP(I993,主动技能!$A:$B,2,FALSE),0)</f>
        <v>10170208</v>
      </c>
      <c r="M993">
        <f>_xlfn.IFNA(VLOOKUP(D993+1,角色属性概况!I:J,2,FALSE),999)</f>
        <v>30</v>
      </c>
      <c r="N993" s="1" t="s">
        <v>249</v>
      </c>
      <c r="O993" s="1">
        <f>VLOOKUP(E993,角色属性概况!Q:R,2,FALSE)</f>
        <v>3500</v>
      </c>
      <c r="P993" s="1">
        <v>0</v>
      </c>
      <c r="Q993" s="1">
        <v>0</v>
      </c>
    </row>
    <row r="994" spans="2:17" x14ac:dyDescent="0.15">
      <c r="B994" s="8" t="str">
        <f>VLOOKUP(G994,角色!A:B,2,FALSE)</f>
        <v>珍妮芙</v>
      </c>
      <c r="C994" s="8" t="str">
        <f t="shared" si="107"/>
        <v>主动技能2</v>
      </c>
      <c r="D994" s="8">
        <f t="shared" si="109"/>
        <v>8</v>
      </c>
      <c r="E994" s="8">
        <f t="shared" si="110"/>
        <v>9</v>
      </c>
      <c r="F994" s="8">
        <f t="shared" si="111"/>
        <v>2</v>
      </c>
      <c r="G994" s="8">
        <f t="shared" si="108"/>
        <v>17</v>
      </c>
      <c r="H994" t="str">
        <f t="shared" si="112"/>
        <v>珍妮芙主动技能2等级8</v>
      </c>
      <c r="I994" t="str">
        <f t="shared" si="113"/>
        <v>珍妮芙主动技能2等级9</v>
      </c>
      <c r="J994" s="1">
        <v>988</v>
      </c>
      <c r="K994" s="1">
        <f>VLOOKUP(H994,主动技能!$A:$B,2,FALSE)</f>
        <v>10170208</v>
      </c>
      <c r="L994" s="1">
        <f>_xlfn.IFNA(VLOOKUP(I994,主动技能!$A:$B,2,FALSE),0)</f>
        <v>10170209</v>
      </c>
      <c r="M994">
        <f>_xlfn.IFNA(VLOOKUP(D994+1,角色属性概况!I:J,2,FALSE),999)</f>
        <v>35</v>
      </c>
      <c r="N994" s="1" t="s">
        <v>249</v>
      </c>
      <c r="O994" s="1">
        <f>VLOOKUP(E994,角色属性概况!Q:R,2,FALSE)</f>
        <v>4900</v>
      </c>
      <c r="P994" s="1">
        <v>0</v>
      </c>
      <c r="Q994" s="1">
        <v>0</v>
      </c>
    </row>
    <row r="995" spans="2:17" x14ac:dyDescent="0.15">
      <c r="B995" s="8" t="str">
        <f>VLOOKUP(G995,角色!A:B,2,FALSE)</f>
        <v>珍妮芙</v>
      </c>
      <c r="C995" s="8" t="str">
        <f t="shared" si="107"/>
        <v>主动技能2</v>
      </c>
      <c r="D995" s="8">
        <f t="shared" si="109"/>
        <v>9</v>
      </c>
      <c r="E995" s="8">
        <f t="shared" si="110"/>
        <v>10</v>
      </c>
      <c r="F995" s="8">
        <f t="shared" si="111"/>
        <v>2</v>
      </c>
      <c r="G995" s="8">
        <f t="shared" si="108"/>
        <v>17</v>
      </c>
      <c r="H995" t="str">
        <f t="shared" si="112"/>
        <v>珍妮芙主动技能2等级9</v>
      </c>
      <c r="I995" t="str">
        <f t="shared" si="113"/>
        <v>珍妮芙主动技能2等级10</v>
      </c>
      <c r="J995" s="1">
        <v>989</v>
      </c>
      <c r="K995" s="1">
        <f>VLOOKUP(H995,主动技能!$A:$B,2,FALSE)</f>
        <v>10170209</v>
      </c>
      <c r="L995" s="1">
        <f>_xlfn.IFNA(VLOOKUP(I995,主动技能!$A:$B,2,FALSE),0)</f>
        <v>10170210</v>
      </c>
      <c r="M995">
        <f>_xlfn.IFNA(VLOOKUP(D995+1,角色属性概况!I:J,2,FALSE),999)</f>
        <v>40</v>
      </c>
      <c r="N995" s="1" t="s">
        <v>249</v>
      </c>
      <c r="O995" s="1">
        <f>VLOOKUP(E995,角色属性概况!Q:R,2,FALSE)</f>
        <v>7000</v>
      </c>
      <c r="P995" s="1">
        <v>0</v>
      </c>
      <c r="Q995" s="1">
        <v>0</v>
      </c>
    </row>
    <row r="996" spans="2:17" x14ac:dyDescent="0.15">
      <c r="B996" s="8" t="str">
        <f>VLOOKUP(G996,角色!A:B,2,FALSE)</f>
        <v>珍妮芙</v>
      </c>
      <c r="C996" s="8" t="str">
        <f t="shared" si="107"/>
        <v>主动技能2</v>
      </c>
      <c r="D996" s="8">
        <f t="shared" si="109"/>
        <v>10</v>
      </c>
      <c r="E996" s="8">
        <f t="shared" si="110"/>
        <v>11</v>
      </c>
      <c r="F996" s="8">
        <f t="shared" si="111"/>
        <v>2</v>
      </c>
      <c r="G996" s="8">
        <f t="shared" si="108"/>
        <v>17</v>
      </c>
      <c r="H996" t="str">
        <f t="shared" si="112"/>
        <v>珍妮芙主动技能2等级10</v>
      </c>
      <c r="I996" t="str">
        <f t="shared" si="113"/>
        <v>珍妮芙主动技能2等级11</v>
      </c>
      <c r="J996" s="1">
        <v>990</v>
      </c>
      <c r="K996" s="1">
        <f>VLOOKUP(H996,主动技能!$A:$B,2,FALSE)</f>
        <v>10170210</v>
      </c>
      <c r="L996" s="1">
        <f>_xlfn.IFNA(VLOOKUP(I996,主动技能!$A:$B,2,FALSE),0)</f>
        <v>10170211</v>
      </c>
      <c r="M996">
        <f>_xlfn.IFNA(VLOOKUP(D996+1,角色属性概况!I:J,2,FALSE),999)</f>
        <v>45</v>
      </c>
      <c r="N996" s="1" t="s">
        <v>249</v>
      </c>
      <c r="O996" s="1">
        <f>VLOOKUP(E996,角色属性概况!Q:R,2,FALSE)</f>
        <v>9900</v>
      </c>
      <c r="P996" s="1">
        <v>0</v>
      </c>
      <c r="Q996" s="1">
        <v>0</v>
      </c>
    </row>
    <row r="997" spans="2:17" x14ac:dyDescent="0.15">
      <c r="B997" s="8" t="str">
        <f>VLOOKUP(G997,角色!A:B,2,FALSE)</f>
        <v>珍妮芙</v>
      </c>
      <c r="C997" s="8" t="str">
        <f t="shared" si="107"/>
        <v>主动技能2</v>
      </c>
      <c r="D997" s="8">
        <f t="shared" si="109"/>
        <v>11</v>
      </c>
      <c r="E997" s="8">
        <f t="shared" si="110"/>
        <v>12</v>
      </c>
      <c r="F997" s="8">
        <f t="shared" si="111"/>
        <v>2</v>
      </c>
      <c r="G997" s="8">
        <f t="shared" si="108"/>
        <v>17</v>
      </c>
      <c r="H997" t="str">
        <f t="shared" si="112"/>
        <v>珍妮芙主动技能2等级11</v>
      </c>
      <c r="I997" t="str">
        <f t="shared" si="113"/>
        <v>珍妮芙主动技能2等级12</v>
      </c>
      <c r="J997" s="1">
        <v>991</v>
      </c>
      <c r="K997" s="1">
        <f>VLOOKUP(H997,主动技能!$A:$B,2,FALSE)</f>
        <v>10170211</v>
      </c>
      <c r="L997" s="1">
        <f>_xlfn.IFNA(VLOOKUP(I997,主动技能!$A:$B,2,FALSE),0)</f>
        <v>10170212</v>
      </c>
      <c r="M997">
        <f>_xlfn.IFNA(VLOOKUP(D997+1,角色属性概况!I:J,2,FALSE),999)</f>
        <v>50</v>
      </c>
      <c r="N997" s="1" t="s">
        <v>249</v>
      </c>
      <c r="O997" s="1">
        <f>VLOOKUP(E997,角色属性概况!Q:R,2,FALSE)</f>
        <v>14100</v>
      </c>
      <c r="P997" s="1">
        <v>0</v>
      </c>
      <c r="Q997" s="1">
        <v>0</v>
      </c>
    </row>
    <row r="998" spans="2:17" x14ac:dyDescent="0.15">
      <c r="B998" s="8" t="str">
        <f>VLOOKUP(G998,角色!A:B,2,FALSE)</f>
        <v>珍妮芙</v>
      </c>
      <c r="C998" s="8" t="str">
        <f t="shared" si="107"/>
        <v>主动技能2</v>
      </c>
      <c r="D998" s="8">
        <f t="shared" si="109"/>
        <v>12</v>
      </c>
      <c r="E998" s="8">
        <f t="shared" si="110"/>
        <v>13</v>
      </c>
      <c r="F998" s="8">
        <f t="shared" si="111"/>
        <v>2</v>
      </c>
      <c r="G998" s="8">
        <f t="shared" si="108"/>
        <v>17</v>
      </c>
      <c r="H998" t="str">
        <f t="shared" si="112"/>
        <v>珍妮芙主动技能2等级12</v>
      </c>
      <c r="I998" t="str">
        <f t="shared" si="113"/>
        <v>珍妮芙主动技能2等级13</v>
      </c>
      <c r="J998" s="1">
        <v>992</v>
      </c>
      <c r="K998" s="1">
        <f>VLOOKUP(H998,主动技能!$A:$B,2,FALSE)</f>
        <v>10170212</v>
      </c>
      <c r="L998" s="1">
        <f>_xlfn.IFNA(VLOOKUP(I998,主动技能!$A:$B,2,FALSE),0)</f>
        <v>10170213</v>
      </c>
      <c r="M998">
        <f>_xlfn.IFNA(VLOOKUP(D998+1,角色属性概况!I:J,2,FALSE),999)</f>
        <v>55</v>
      </c>
      <c r="N998" s="1" t="s">
        <v>249</v>
      </c>
      <c r="O998" s="1">
        <f>VLOOKUP(E998,角色属性概况!Q:R,2,FALSE)</f>
        <v>20000</v>
      </c>
      <c r="P998" s="1">
        <v>0</v>
      </c>
      <c r="Q998" s="1">
        <v>0</v>
      </c>
    </row>
    <row r="999" spans="2:17" x14ac:dyDescent="0.15">
      <c r="B999" s="8" t="str">
        <f>VLOOKUP(G999,角色!A:B,2,FALSE)</f>
        <v>珍妮芙</v>
      </c>
      <c r="C999" s="8" t="str">
        <f t="shared" si="107"/>
        <v>主动技能2</v>
      </c>
      <c r="D999" s="8">
        <f t="shared" si="109"/>
        <v>13</v>
      </c>
      <c r="E999" s="8">
        <f t="shared" si="110"/>
        <v>14</v>
      </c>
      <c r="F999" s="8">
        <f t="shared" si="111"/>
        <v>2</v>
      </c>
      <c r="G999" s="8">
        <f t="shared" si="108"/>
        <v>17</v>
      </c>
      <c r="H999" t="str">
        <f t="shared" si="112"/>
        <v>珍妮芙主动技能2等级13</v>
      </c>
      <c r="I999" t="str">
        <f t="shared" si="113"/>
        <v>珍妮芙主动技能2等级14</v>
      </c>
      <c r="J999" s="1">
        <v>993</v>
      </c>
      <c r="K999" s="1">
        <f>VLOOKUP(H999,主动技能!$A:$B,2,FALSE)</f>
        <v>10170213</v>
      </c>
      <c r="L999" s="1">
        <f>_xlfn.IFNA(VLOOKUP(I999,主动技能!$A:$B,2,FALSE),0)</f>
        <v>10170214</v>
      </c>
      <c r="M999">
        <f>_xlfn.IFNA(VLOOKUP(D999+1,角色属性概况!I:J,2,FALSE),999)</f>
        <v>60</v>
      </c>
      <c r="N999" s="1" t="s">
        <v>249</v>
      </c>
      <c r="O999" s="1">
        <f>VLOOKUP(E999,角色属性概况!Q:R,2,FALSE)</f>
        <v>28300</v>
      </c>
      <c r="P999" s="1">
        <v>0</v>
      </c>
      <c r="Q999" s="1">
        <v>0</v>
      </c>
    </row>
    <row r="1000" spans="2:17" x14ac:dyDescent="0.15">
      <c r="B1000" s="8" t="str">
        <f>VLOOKUP(G1000,角色!A:B,2,FALSE)</f>
        <v>珍妮芙</v>
      </c>
      <c r="C1000" s="8" t="str">
        <f t="shared" si="107"/>
        <v>主动技能2</v>
      </c>
      <c r="D1000" s="8">
        <f t="shared" si="109"/>
        <v>14</v>
      </c>
      <c r="E1000" s="8">
        <f t="shared" si="110"/>
        <v>15</v>
      </c>
      <c r="F1000" s="8">
        <f t="shared" si="111"/>
        <v>2</v>
      </c>
      <c r="G1000" s="8">
        <f t="shared" si="108"/>
        <v>17</v>
      </c>
      <c r="H1000" t="str">
        <f t="shared" si="112"/>
        <v>珍妮芙主动技能2等级14</v>
      </c>
      <c r="I1000" t="str">
        <f t="shared" si="113"/>
        <v>珍妮芙主动技能2等级15</v>
      </c>
      <c r="J1000" s="1">
        <v>994</v>
      </c>
      <c r="K1000" s="1">
        <f>VLOOKUP(H1000,主动技能!$A:$B,2,FALSE)</f>
        <v>10170214</v>
      </c>
      <c r="L1000" s="1">
        <f>_xlfn.IFNA(VLOOKUP(I1000,主动技能!$A:$B,2,FALSE),0)</f>
        <v>10170215</v>
      </c>
      <c r="M1000">
        <f>_xlfn.IFNA(VLOOKUP(D1000+1,角色属性概况!I:J,2,FALSE),999)</f>
        <v>65</v>
      </c>
      <c r="N1000" s="1" t="s">
        <v>249</v>
      </c>
      <c r="O1000" s="1">
        <f>VLOOKUP(E1000,角色属性概况!Q:R,2,FALSE)</f>
        <v>40100</v>
      </c>
      <c r="P1000" s="1">
        <v>0</v>
      </c>
      <c r="Q1000" s="1">
        <v>0</v>
      </c>
    </row>
    <row r="1001" spans="2:17" x14ac:dyDescent="0.15">
      <c r="B1001" s="8" t="str">
        <f>VLOOKUP(G1001,角色!A:B,2,FALSE)</f>
        <v>珍妮芙</v>
      </c>
      <c r="C1001" s="8" t="str">
        <f t="shared" si="107"/>
        <v>主动技能2</v>
      </c>
      <c r="D1001" s="8">
        <f t="shared" si="109"/>
        <v>15</v>
      </c>
      <c r="E1001" s="8">
        <f t="shared" si="110"/>
        <v>16</v>
      </c>
      <c r="F1001" s="8">
        <f t="shared" si="111"/>
        <v>2</v>
      </c>
      <c r="G1001" s="8">
        <f t="shared" si="108"/>
        <v>17</v>
      </c>
      <c r="H1001" t="str">
        <f t="shared" si="112"/>
        <v>珍妮芙主动技能2等级15</v>
      </c>
      <c r="I1001" t="str">
        <f t="shared" si="113"/>
        <v>珍妮芙主动技能2等级16</v>
      </c>
      <c r="J1001" s="1">
        <v>995</v>
      </c>
      <c r="K1001" s="1">
        <f>VLOOKUP(H1001,主动技能!$A:$B,2,FALSE)</f>
        <v>10170215</v>
      </c>
      <c r="L1001" s="1">
        <f>_xlfn.IFNA(VLOOKUP(I1001,主动技能!$A:$B,2,FALSE),0)</f>
        <v>10170216</v>
      </c>
      <c r="M1001">
        <f>_xlfn.IFNA(VLOOKUP(D1001+1,角色属性概况!I:J,2,FALSE),999)</f>
        <v>70</v>
      </c>
      <c r="N1001" s="1" t="s">
        <v>249</v>
      </c>
      <c r="O1001" s="1">
        <f>VLOOKUP(E1001,角色属性概况!Q:R,2,FALSE)</f>
        <v>56700</v>
      </c>
      <c r="P1001" s="1">
        <v>0</v>
      </c>
      <c r="Q1001" s="1">
        <v>0</v>
      </c>
    </row>
    <row r="1002" spans="2:17" x14ac:dyDescent="0.15">
      <c r="B1002" s="8" t="str">
        <f>VLOOKUP(G1002,角色!A:B,2,FALSE)</f>
        <v>珍妮芙</v>
      </c>
      <c r="C1002" s="8" t="str">
        <f t="shared" si="107"/>
        <v>主动技能2</v>
      </c>
      <c r="D1002" s="8">
        <f t="shared" si="109"/>
        <v>16</v>
      </c>
      <c r="E1002" s="8">
        <f t="shared" si="110"/>
        <v>17</v>
      </c>
      <c r="F1002" s="8">
        <f t="shared" si="111"/>
        <v>2</v>
      </c>
      <c r="G1002" s="8">
        <f t="shared" si="108"/>
        <v>17</v>
      </c>
      <c r="H1002" t="str">
        <f t="shared" si="112"/>
        <v>珍妮芙主动技能2等级16</v>
      </c>
      <c r="I1002" t="str">
        <f t="shared" si="113"/>
        <v>珍妮芙主动技能2等级17</v>
      </c>
      <c r="J1002" s="1">
        <v>996</v>
      </c>
      <c r="K1002" s="1">
        <f>VLOOKUP(H1002,主动技能!$A:$B,2,FALSE)</f>
        <v>10170216</v>
      </c>
      <c r="L1002" s="1">
        <f>_xlfn.IFNA(VLOOKUP(I1002,主动技能!$A:$B,2,FALSE),0)</f>
        <v>10170217</v>
      </c>
      <c r="M1002">
        <f>_xlfn.IFNA(VLOOKUP(D1002+1,角色属性概况!I:J,2,FALSE),999)</f>
        <v>75</v>
      </c>
      <c r="N1002" s="1" t="s">
        <v>249</v>
      </c>
      <c r="O1002" s="1">
        <f>VLOOKUP(E1002,角色属性概况!Q:R,2,FALSE)</f>
        <v>80400</v>
      </c>
      <c r="P1002" s="1">
        <v>0</v>
      </c>
      <c r="Q1002" s="1">
        <v>0</v>
      </c>
    </row>
    <row r="1003" spans="2:17" x14ac:dyDescent="0.15">
      <c r="B1003" s="8" t="str">
        <f>VLOOKUP(G1003,角色!A:B,2,FALSE)</f>
        <v>珍妮芙</v>
      </c>
      <c r="C1003" s="8" t="str">
        <f t="shared" si="107"/>
        <v>主动技能2</v>
      </c>
      <c r="D1003" s="8">
        <f t="shared" si="109"/>
        <v>17</v>
      </c>
      <c r="E1003" s="8">
        <f t="shared" si="110"/>
        <v>18</v>
      </c>
      <c r="F1003" s="8">
        <f t="shared" si="111"/>
        <v>2</v>
      </c>
      <c r="G1003" s="8">
        <f t="shared" si="108"/>
        <v>17</v>
      </c>
      <c r="H1003" t="str">
        <f t="shared" si="112"/>
        <v>珍妮芙主动技能2等级17</v>
      </c>
      <c r="I1003" t="str">
        <f t="shared" si="113"/>
        <v>珍妮芙主动技能2等级18</v>
      </c>
      <c r="J1003" s="1">
        <v>997</v>
      </c>
      <c r="K1003" s="1">
        <f>VLOOKUP(H1003,主动技能!$A:$B,2,FALSE)</f>
        <v>10170217</v>
      </c>
      <c r="L1003" s="1">
        <f>_xlfn.IFNA(VLOOKUP(I1003,主动技能!$A:$B,2,FALSE),0)</f>
        <v>10170218</v>
      </c>
      <c r="M1003">
        <f>_xlfn.IFNA(VLOOKUP(D1003+1,角色属性概况!I:J,2,FALSE),999)</f>
        <v>80</v>
      </c>
      <c r="N1003" s="1" t="s">
        <v>249</v>
      </c>
      <c r="O1003" s="1">
        <f>VLOOKUP(E1003,角色属性概况!Q:R,2,FALSE)</f>
        <v>113800</v>
      </c>
      <c r="P1003" s="1">
        <v>0</v>
      </c>
      <c r="Q1003" s="1">
        <v>0</v>
      </c>
    </row>
    <row r="1004" spans="2:17" x14ac:dyDescent="0.15">
      <c r="B1004" s="8" t="str">
        <f>VLOOKUP(G1004,角色!A:B,2,FALSE)</f>
        <v>珍妮芙</v>
      </c>
      <c r="C1004" s="8" t="str">
        <f t="shared" si="107"/>
        <v>主动技能2</v>
      </c>
      <c r="D1004" s="8">
        <f t="shared" si="109"/>
        <v>18</v>
      </c>
      <c r="E1004" s="8">
        <f t="shared" si="110"/>
        <v>19</v>
      </c>
      <c r="F1004" s="8">
        <f t="shared" si="111"/>
        <v>2</v>
      </c>
      <c r="G1004" s="8">
        <f t="shared" si="108"/>
        <v>17</v>
      </c>
      <c r="H1004" t="str">
        <f t="shared" si="112"/>
        <v>珍妮芙主动技能2等级18</v>
      </c>
      <c r="I1004" t="str">
        <f t="shared" si="113"/>
        <v>珍妮芙主动技能2等级19</v>
      </c>
      <c r="J1004" s="1">
        <v>998</v>
      </c>
      <c r="K1004" s="1">
        <f>VLOOKUP(H1004,主动技能!$A:$B,2,FALSE)</f>
        <v>10170218</v>
      </c>
      <c r="L1004" s="1">
        <f>_xlfn.IFNA(VLOOKUP(I1004,主动技能!$A:$B,2,FALSE),0)</f>
        <v>10170219</v>
      </c>
      <c r="M1004">
        <f>_xlfn.IFNA(VLOOKUP(D1004+1,角色属性概况!I:J,2,FALSE),999)</f>
        <v>85</v>
      </c>
      <c r="N1004" s="1" t="s">
        <v>249</v>
      </c>
      <c r="O1004" s="1">
        <f>VLOOKUP(E1004,角色属性概况!Q:R,2,FALSE)</f>
        <v>161100</v>
      </c>
      <c r="P1004" s="1">
        <v>0</v>
      </c>
      <c r="Q1004" s="1">
        <v>0</v>
      </c>
    </row>
    <row r="1005" spans="2:17" x14ac:dyDescent="0.15">
      <c r="B1005" s="8" t="str">
        <f>VLOOKUP(G1005,角色!A:B,2,FALSE)</f>
        <v>珍妮芙</v>
      </c>
      <c r="C1005" s="8" t="str">
        <f t="shared" si="107"/>
        <v>主动技能2</v>
      </c>
      <c r="D1005" s="8">
        <f t="shared" si="109"/>
        <v>19</v>
      </c>
      <c r="E1005" s="8">
        <f t="shared" si="110"/>
        <v>20</v>
      </c>
      <c r="F1005" s="8">
        <f t="shared" si="111"/>
        <v>2</v>
      </c>
      <c r="G1005" s="8">
        <f t="shared" si="108"/>
        <v>17</v>
      </c>
      <c r="H1005" t="str">
        <f t="shared" si="112"/>
        <v>珍妮芙主动技能2等级19</v>
      </c>
      <c r="I1005" t="str">
        <f t="shared" si="113"/>
        <v>珍妮芙主动技能2等级20</v>
      </c>
      <c r="J1005" s="1">
        <v>999</v>
      </c>
      <c r="K1005" s="1">
        <f>VLOOKUP(H1005,主动技能!$A:$B,2,FALSE)</f>
        <v>10170219</v>
      </c>
      <c r="L1005" s="1">
        <f>_xlfn.IFNA(VLOOKUP(I1005,主动技能!$A:$B,2,FALSE),0)</f>
        <v>10170220</v>
      </c>
      <c r="M1005">
        <f>_xlfn.IFNA(VLOOKUP(D1005+1,角色属性概况!I:J,2,FALSE),999)</f>
        <v>90</v>
      </c>
      <c r="N1005" s="1" t="s">
        <v>249</v>
      </c>
      <c r="O1005" s="1">
        <f>VLOOKUP(E1005,角色属性概况!Q:R,2,FALSE)</f>
        <v>228100</v>
      </c>
      <c r="P1005" s="1">
        <v>0</v>
      </c>
      <c r="Q1005" s="1">
        <v>0</v>
      </c>
    </row>
    <row r="1006" spans="2:17" x14ac:dyDescent="0.15">
      <c r="B1006" s="8" t="str">
        <f>VLOOKUP(G1006,角色!A:B,2,FALSE)</f>
        <v>珍妮芙</v>
      </c>
      <c r="C1006" s="8" t="str">
        <f t="shared" si="107"/>
        <v>主动技能2</v>
      </c>
      <c r="D1006" s="8">
        <f t="shared" si="109"/>
        <v>20</v>
      </c>
      <c r="E1006" s="8">
        <f t="shared" si="110"/>
        <v>21</v>
      </c>
      <c r="F1006" s="8">
        <f t="shared" si="111"/>
        <v>2</v>
      </c>
      <c r="G1006" s="8">
        <f t="shared" si="108"/>
        <v>17</v>
      </c>
      <c r="H1006" t="str">
        <f t="shared" si="112"/>
        <v>珍妮芙主动技能2等级20</v>
      </c>
      <c r="I1006" t="str">
        <f t="shared" si="113"/>
        <v>珍妮芙主动技能2等级21</v>
      </c>
      <c r="J1006" s="1">
        <v>1000</v>
      </c>
      <c r="K1006" s="1">
        <f>VLOOKUP(H1006,主动技能!$A:$B,2,FALSE)</f>
        <v>10170220</v>
      </c>
      <c r="L1006" s="1">
        <f>_xlfn.IFNA(VLOOKUP(I1006,主动技能!$A:$B,2,FALSE),0)</f>
        <v>0</v>
      </c>
      <c r="M1006">
        <f>_xlfn.IFNA(VLOOKUP(D1006+1,角色属性概况!I:J,2,FALSE),999)</f>
        <v>100</v>
      </c>
      <c r="N1006" s="1" t="s">
        <v>249</v>
      </c>
      <c r="O1006" s="1">
        <f>VLOOKUP(E1006,角色属性概况!Q:R,2,FALSE)</f>
        <v>780200</v>
      </c>
      <c r="P1006" s="1">
        <v>0</v>
      </c>
      <c r="Q1006" s="1">
        <v>0</v>
      </c>
    </row>
    <row r="1007" spans="2:17" x14ac:dyDescent="0.15">
      <c r="B1007" s="8" t="str">
        <f>VLOOKUP(G1007,角色!A:B,2,FALSE)</f>
        <v>珍妮芙</v>
      </c>
      <c r="C1007" s="8" t="str">
        <f t="shared" si="107"/>
        <v>主动技能3</v>
      </c>
      <c r="D1007" s="8">
        <f t="shared" si="109"/>
        <v>1</v>
      </c>
      <c r="E1007" s="8">
        <f t="shared" si="110"/>
        <v>2</v>
      </c>
      <c r="F1007" s="8">
        <f t="shared" si="111"/>
        <v>3</v>
      </c>
      <c r="G1007" s="8">
        <f t="shared" si="108"/>
        <v>17</v>
      </c>
      <c r="H1007" t="str">
        <f t="shared" si="112"/>
        <v>珍妮芙主动技能3等级1</v>
      </c>
      <c r="I1007" t="str">
        <f t="shared" si="113"/>
        <v>珍妮芙主动技能3等级2</v>
      </c>
      <c r="J1007" s="1">
        <v>1001</v>
      </c>
      <c r="K1007" s="1">
        <f>VLOOKUP(H1007,主动技能!$A:$B,2,FALSE)</f>
        <v>10170301</v>
      </c>
      <c r="L1007" s="1">
        <f>_xlfn.IFNA(VLOOKUP(I1007,主动技能!$A:$B,2,FALSE),0)</f>
        <v>10170302</v>
      </c>
      <c r="M1007">
        <f>_xlfn.IFNA(VLOOKUP(D1007+1,角色属性概况!I:J,2,FALSE),999)</f>
        <v>2</v>
      </c>
      <c r="N1007" s="1" t="s">
        <v>249</v>
      </c>
      <c r="O1007" s="1">
        <f>VLOOKUP(E1007,角色属性概况!Q:R,2,FALSE)</f>
        <v>500</v>
      </c>
      <c r="P1007" s="1">
        <v>0</v>
      </c>
      <c r="Q1007" s="1">
        <v>0</v>
      </c>
    </row>
    <row r="1008" spans="2:17" x14ac:dyDescent="0.15">
      <c r="B1008" s="8" t="str">
        <f>VLOOKUP(G1008,角色!A:B,2,FALSE)</f>
        <v>珍妮芙</v>
      </c>
      <c r="C1008" s="8" t="str">
        <f t="shared" si="107"/>
        <v>主动技能3</v>
      </c>
      <c r="D1008" s="8">
        <f t="shared" si="109"/>
        <v>2</v>
      </c>
      <c r="E1008" s="8">
        <f t="shared" si="110"/>
        <v>3</v>
      </c>
      <c r="F1008" s="8">
        <f t="shared" si="111"/>
        <v>3</v>
      </c>
      <c r="G1008" s="8">
        <f t="shared" si="108"/>
        <v>17</v>
      </c>
      <c r="H1008" t="str">
        <f t="shared" si="112"/>
        <v>珍妮芙主动技能3等级2</v>
      </c>
      <c r="I1008" t="str">
        <f t="shared" si="113"/>
        <v>珍妮芙主动技能3等级3</v>
      </c>
      <c r="J1008" s="1">
        <v>1002</v>
      </c>
      <c r="K1008" s="1">
        <f>VLOOKUP(H1008,主动技能!$A:$B,2,FALSE)</f>
        <v>10170302</v>
      </c>
      <c r="L1008" s="1">
        <f>_xlfn.IFNA(VLOOKUP(I1008,主动技能!$A:$B,2,FALSE),0)</f>
        <v>10170303</v>
      </c>
      <c r="M1008">
        <f>_xlfn.IFNA(VLOOKUP(D1008+1,角色属性概况!I:J,2,FALSE),999)</f>
        <v>5</v>
      </c>
      <c r="N1008" s="1" t="s">
        <v>249</v>
      </c>
      <c r="O1008" s="1">
        <f>VLOOKUP(E1008,角色属性概况!Q:R,2,FALSE)</f>
        <v>600</v>
      </c>
      <c r="P1008" s="1">
        <v>0</v>
      </c>
      <c r="Q1008" s="1">
        <v>0</v>
      </c>
    </row>
    <row r="1009" spans="2:17" x14ac:dyDescent="0.15">
      <c r="B1009" s="8" t="str">
        <f>VLOOKUP(G1009,角色!A:B,2,FALSE)</f>
        <v>珍妮芙</v>
      </c>
      <c r="C1009" s="8" t="str">
        <f t="shared" si="107"/>
        <v>主动技能3</v>
      </c>
      <c r="D1009" s="8">
        <f t="shared" si="109"/>
        <v>3</v>
      </c>
      <c r="E1009" s="8">
        <f t="shared" si="110"/>
        <v>4</v>
      </c>
      <c r="F1009" s="8">
        <f t="shared" si="111"/>
        <v>3</v>
      </c>
      <c r="G1009" s="8">
        <f t="shared" si="108"/>
        <v>17</v>
      </c>
      <c r="H1009" t="str">
        <f t="shared" si="112"/>
        <v>珍妮芙主动技能3等级3</v>
      </c>
      <c r="I1009" t="str">
        <f t="shared" si="113"/>
        <v>珍妮芙主动技能3等级4</v>
      </c>
      <c r="J1009" s="1">
        <v>1003</v>
      </c>
      <c r="K1009" s="1">
        <f>VLOOKUP(H1009,主动技能!$A:$B,2,FALSE)</f>
        <v>10170303</v>
      </c>
      <c r="L1009" s="1">
        <f>_xlfn.IFNA(VLOOKUP(I1009,主动技能!$A:$B,2,FALSE),0)</f>
        <v>10170304</v>
      </c>
      <c r="M1009">
        <f>_xlfn.IFNA(VLOOKUP(D1009+1,角色属性概况!I:J,2,FALSE),999)</f>
        <v>10</v>
      </c>
      <c r="N1009" s="1" t="s">
        <v>249</v>
      </c>
      <c r="O1009" s="1">
        <f>VLOOKUP(E1009,角色属性概况!Q:R,2,FALSE)</f>
        <v>800</v>
      </c>
      <c r="P1009" s="1">
        <v>0</v>
      </c>
      <c r="Q1009" s="1">
        <v>0</v>
      </c>
    </row>
    <row r="1010" spans="2:17" x14ac:dyDescent="0.15">
      <c r="B1010" s="8" t="str">
        <f>VLOOKUP(G1010,角色!A:B,2,FALSE)</f>
        <v>珍妮芙</v>
      </c>
      <c r="C1010" s="8" t="str">
        <f t="shared" si="107"/>
        <v>主动技能3</v>
      </c>
      <c r="D1010" s="8">
        <f t="shared" si="109"/>
        <v>4</v>
      </c>
      <c r="E1010" s="8">
        <f t="shared" si="110"/>
        <v>5</v>
      </c>
      <c r="F1010" s="8">
        <f t="shared" si="111"/>
        <v>3</v>
      </c>
      <c r="G1010" s="8">
        <f t="shared" si="108"/>
        <v>17</v>
      </c>
      <c r="H1010" t="str">
        <f t="shared" si="112"/>
        <v>珍妮芙主动技能3等级4</v>
      </c>
      <c r="I1010" t="str">
        <f t="shared" si="113"/>
        <v>珍妮芙主动技能3等级5</v>
      </c>
      <c r="J1010" s="1">
        <v>1004</v>
      </c>
      <c r="K1010" s="1">
        <f>VLOOKUP(H1010,主动技能!$A:$B,2,FALSE)</f>
        <v>10170304</v>
      </c>
      <c r="L1010" s="1">
        <f>_xlfn.IFNA(VLOOKUP(I1010,主动技能!$A:$B,2,FALSE),0)</f>
        <v>10170305</v>
      </c>
      <c r="M1010">
        <f>_xlfn.IFNA(VLOOKUP(D1010+1,角色属性概况!I:J,2,FALSE),999)</f>
        <v>15</v>
      </c>
      <c r="N1010" s="1" t="s">
        <v>249</v>
      </c>
      <c r="O1010" s="1">
        <f>VLOOKUP(E1010,角色属性概况!Q:R,2,FALSE)</f>
        <v>1200</v>
      </c>
      <c r="P1010" s="1">
        <v>0</v>
      </c>
      <c r="Q1010" s="1">
        <v>0</v>
      </c>
    </row>
    <row r="1011" spans="2:17" x14ac:dyDescent="0.15">
      <c r="B1011" s="8" t="str">
        <f>VLOOKUP(G1011,角色!A:B,2,FALSE)</f>
        <v>珍妮芙</v>
      </c>
      <c r="C1011" s="8" t="str">
        <f t="shared" si="107"/>
        <v>主动技能3</v>
      </c>
      <c r="D1011" s="8">
        <f t="shared" si="109"/>
        <v>5</v>
      </c>
      <c r="E1011" s="8">
        <f t="shared" si="110"/>
        <v>6</v>
      </c>
      <c r="F1011" s="8">
        <f t="shared" si="111"/>
        <v>3</v>
      </c>
      <c r="G1011" s="8">
        <f t="shared" si="108"/>
        <v>17</v>
      </c>
      <c r="H1011" t="str">
        <f t="shared" si="112"/>
        <v>珍妮芙主动技能3等级5</v>
      </c>
      <c r="I1011" t="str">
        <f t="shared" si="113"/>
        <v>珍妮芙主动技能3等级6</v>
      </c>
      <c r="J1011" s="1">
        <v>1005</v>
      </c>
      <c r="K1011" s="1">
        <f>VLOOKUP(H1011,主动技能!$A:$B,2,FALSE)</f>
        <v>10170305</v>
      </c>
      <c r="L1011" s="1">
        <f>_xlfn.IFNA(VLOOKUP(I1011,主动技能!$A:$B,2,FALSE),0)</f>
        <v>10170306</v>
      </c>
      <c r="M1011">
        <f>_xlfn.IFNA(VLOOKUP(D1011+1,角色属性概况!I:J,2,FALSE),999)</f>
        <v>20</v>
      </c>
      <c r="N1011" s="1" t="s">
        <v>249</v>
      </c>
      <c r="O1011" s="1">
        <f>VLOOKUP(E1011,角色属性概况!Q:R,2,FALSE)</f>
        <v>1700</v>
      </c>
      <c r="P1011" s="1">
        <v>0</v>
      </c>
      <c r="Q1011" s="1">
        <v>0</v>
      </c>
    </row>
    <row r="1012" spans="2:17" x14ac:dyDescent="0.15">
      <c r="B1012" s="8" t="str">
        <f>VLOOKUP(G1012,角色!A:B,2,FALSE)</f>
        <v>珍妮芙</v>
      </c>
      <c r="C1012" s="8" t="str">
        <f t="shared" si="107"/>
        <v>主动技能3</v>
      </c>
      <c r="D1012" s="8">
        <f t="shared" si="109"/>
        <v>6</v>
      </c>
      <c r="E1012" s="8">
        <f t="shared" si="110"/>
        <v>7</v>
      </c>
      <c r="F1012" s="8">
        <f t="shared" si="111"/>
        <v>3</v>
      </c>
      <c r="G1012" s="8">
        <f t="shared" si="108"/>
        <v>17</v>
      </c>
      <c r="H1012" t="str">
        <f t="shared" si="112"/>
        <v>珍妮芙主动技能3等级6</v>
      </c>
      <c r="I1012" t="str">
        <f t="shared" si="113"/>
        <v>珍妮芙主动技能3等级7</v>
      </c>
      <c r="J1012" s="1">
        <v>1006</v>
      </c>
      <c r="K1012" s="1">
        <f>VLOOKUP(H1012,主动技能!$A:$B,2,FALSE)</f>
        <v>10170306</v>
      </c>
      <c r="L1012" s="1">
        <f>_xlfn.IFNA(VLOOKUP(I1012,主动技能!$A:$B,2,FALSE),0)</f>
        <v>10170307</v>
      </c>
      <c r="M1012">
        <f>_xlfn.IFNA(VLOOKUP(D1012+1,角色属性概况!I:J,2,FALSE),999)</f>
        <v>25</v>
      </c>
      <c r="N1012" s="1" t="s">
        <v>249</v>
      </c>
      <c r="O1012" s="1">
        <f>VLOOKUP(E1012,角色属性概况!Q:R,2,FALSE)</f>
        <v>2400</v>
      </c>
      <c r="P1012" s="1">
        <v>0</v>
      </c>
      <c r="Q1012" s="1">
        <v>0</v>
      </c>
    </row>
    <row r="1013" spans="2:17" x14ac:dyDescent="0.15">
      <c r="B1013" s="8" t="str">
        <f>VLOOKUP(G1013,角色!A:B,2,FALSE)</f>
        <v>珍妮芙</v>
      </c>
      <c r="C1013" s="8" t="str">
        <f t="shared" si="107"/>
        <v>主动技能3</v>
      </c>
      <c r="D1013" s="8">
        <f t="shared" si="109"/>
        <v>7</v>
      </c>
      <c r="E1013" s="8">
        <f t="shared" si="110"/>
        <v>8</v>
      </c>
      <c r="F1013" s="8">
        <f t="shared" si="111"/>
        <v>3</v>
      </c>
      <c r="G1013" s="8">
        <f t="shared" si="108"/>
        <v>17</v>
      </c>
      <c r="H1013" t="str">
        <f t="shared" si="112"/>
        <v>珍妮芙主动技能3等级7</v>
      </c>
      <c r="I1013" t="str">
        <f t="shared" si="113"/>
        <v>珍妮芙主动技能3等级8</v>
      </c>
      <c r="J1013" s="1">
        <v>1007</v>
      </c>
      <c r="K1013" s="1">
        <f>VLOOKUP(H1013,主动技能!$A:$B,2,FALSE)</f>
        <v>10170307</v>
      </c>
      <c r="L1013" s="1">
        <f>_xlfn.IFNA(VLOOKUP(I1013,主动技能!$A:$B,2,FALSE),0)</f>
        <v>10170308</v>
      </c>
      <c r="M1013">
        <f>_xlfn.IFNA(VLOOKUP(D1013+1,角色属性概况!I:J,2,FALSE),999)</f>
        <v>30</v>
      </c>
      <c r="N1013" s="1" t="s">
        <v>249</v>
      </c>
      <c r="O1013" s="1">
        <f>VLOOKUP(E1013,角色属性概况!Q:R,2,FALSE)</f>
        <v>3500</v>
      </c>
      <c r="P1013" s="1">
        <v>0</v>
      </c>
      <c r="Q1013" s="1">
        <v>0</v>
      </c>
    </row>
    <row r="1014" spans="2:17" x14ac:dyDescent="0.15">
      <c r="B1014" s="8" t="str">
        <f>VLOOKUP(G1014,角色!A:B,2,FALSE)</f>
        <v>珍妮芙</v>
      </c>
      <c r="C1014" s="8" t="str">
        <f t="shared" si="107"/>
        <v>主动技能3</v>
      </c>
      <c r="D1014" s="8">
        <f t="shared" si="109"/>
        <v>8</v>
      </c>
      <c r="E1014" s="8">
        <f t="shared" si="110"/>
        <v>9</v>
      </c>
      <c r="F1014" s="8">
        <f t="shared" si="111"/>
        <v>3</v>
      </c>
      <c r="G1014" s="8">
        <f t="shared" si="108"/>
        <v>17</v>
      </c>
      <c r="H1014" t="str">
        <f t="shared" si="112"/>
        <v>珍妮芙主动技能3等级8</v>
      </c>
      <c r="I1014" t="str">
        <f t="shared" si="113"/>
        <v>珍妮芙主动技能3等级9</v>
      </c>
      <c r="J1014" s="1">
        <v>1008</v>
      </c>
      <c r="K1014" s="1">
        <f>VLOOKUP(H1014,主动技能!$A:$B,2,FALSE)</f>
        <v>10170308</v>
      </c>
      <c r="L1014" s="1">
        <f>_xlfn.IFNA(VLOOKUP(I1014,主动技能!$A:$B,2,FALSE),0)</f>
        <v>10170309</v>
      </c>
      <c r="M1014">
        <f>_xlfn.IFNA(VLOOKUP(D1014+1,角色属性概况!I:J,2,FALSE),999)</f>
        <v>35</v>
      </c>
      <c r="N1014" s="1" t="s">
        <v>249</v>
      </c>
      <c r="O1014" s="1">
        <f>VLOOKUP(E1014,角色属性概况!Q:R,2,FALSE)</f>
        <v>4900</v>
      </c>
      <c r="P1014" s="1">
        <v>0</v>
      </c>
      <c r="Q1014" s="1">
        <v>0</v>
      </c>
    </row>
    <row r="1015" spans="2:17" x14ac:dyDescent="0.15">
      <c r="B1015" s="8" t="str">
        <f>VLOOKUP(G1015,角色!A:B,2,FALSE)</f>
        <v>珍妮芙</v>
      </c>
      <c r="C1015" s="8" t="str">
        <f t="shared" si="107"/>
        <v>主动技能3</v>
      </c>
      <c r="D1015" s="8">
        <f t="shared" si="109"/>
        <v>9</v>
      </c>
      <c r="E1015" s="8">
        <f t="shared" si="110"/>
        <v>10</v>
      </c>
      <c r="F1015" s="8">
        <f t="shared" si="111"/>
        <v>3</v>
      </c>
      <c r="G1015" s="8">
        <f t="shared" si="108"/>
        <v>17</v>
      </c>
      <c r="H1015" t="str">
        <f t="shared" si="112"/>
        <v>珍妮芙主动技能3等级9</v>
      </c>
      <c r="I1015" t="str">
        <f t="shared" si="113"/>
        <v>珍妮芙主动技能3等级10</v>
      </c>
      <c r="J1015" s="1">
        <v>1009</v>
      </c>
      <c r="K1015" s="1">
        <f>VLOOKUP(H1015,主动技能!$A:$B,2,FALSE)</f>
        <v>10170309</v>
      </c>
      <c r="L1015" s="1">
        <f>_xlfn.IFNA(VLOOKUP(I1015,主动技能!$A:$B,2,FALSE),0)</f>
        <v>10170310</v>
      </c>
      <c r="M1015">
        <f>_xlfn.IFNA(VLOOKUP(D1015+1,角色属性概况!I:J,2,FALSE),999)</f>
        <v>40</v>
      </c>
      <c r="N1015" s="1" t="s">
        <v>249</v>
      </c>
      <c r="O1015" s="1">
        <f>VLOOKUP(E1015,角色属性概况!Q:R,2,FALSE)</f>
        <v>7000</v>
      </c>
      <c r="P1015" s="1">
        <v>0</v>
      </c>
      <c r="Q1015" s="1">
        <v>0</v>
      </c>
    </row>
    <row r="1016" spans="2:17" x14ac:dyDescent="0.15">
      <c r="B1016" s="8" t="str">
        <f>VLOOKUP(G1016,角色!A:B,2,FALSE)</f>
        <v>珍妮芙</v>
      </c>
      <c r="C1016" s="8" t="str">
        <f t="shared" si="107"/>
        <v>主动技能3</v>
      </c>
      <c r="D1016" s="8">
        <f t="shared" si="109"/>
        <v>10</v>
      </c>
      <c r="E1016" s="8">
        <f t="shared" si="110"/>
        <v>11</v>
      </c>
      <c r="F1016" s="8">
        <f t="shared" si="111"/>
        <v>3</v>
      </c>
      <c r="G1016" s="8">
        <f t="shared" si="108"/>
        <v>17</v>
      </c>
      <c r="H1016" t="str">
        <f t="shared" si="112"/>
        <v>珍妮芙主动技能3等级10</v>
      </c>
      <c r="I1016" t="str">
        <f t="shared" si="113"/>
        <v>珍妮芙主动技能3等级11</v>
      </c>
      <c r="J1016" s="1">
        <v>1010</v>
      </c>
      <c r="K1016" s="1">
        <f>VLOOKUP(H1016,主动技能!$A:$B,2,FALSE)</f>
        <v>10170310</v>
      </c>
      <c r="L1016" s="1">
        <f>_xlfn.IFNA(VLOOKUP(I1016,主动技能!$A:$B,2,FALSE),0)</f>
        <v>10170311</v>
      </c>
      <c r="M1016">
        <f>_xlfn.IFNA(VLOOKUP(D1016+1,角色属性概况!I:J,2,FALSE),999)</f>
        <v>45</v>
      </c>
      <c r="N1016" s="1" t="s">
        <v>249</v>
      </c>
      <c r="O1016" s="1">
        <f>VLOOKUP(E1016,角色属性概况!Q:R,2,FALSE)</f>
        <v>9900</v>
      </c>
      <c r="P1016" s="1">
        <v>0</v>
      </c>
      <c r="Q1016" s="1">
        <v>0</v>
      </c>
    </row>
    <row r="1017" spans="2:17" x14ac:dyDescent="0.15">
      <c r="B1017" s="8" t="str">
        <f>VLOOKUP(G1017,角色!A:B,2,FALSE)</f>
        <v>珍妮芙</v>
      </c>
      <c r="C1017" s="8" t="str">
        <f t="shared" si="107"/>
        <v>主动技能3</v>
      </c>
      <c r="D1017" s="8">
        <f t="shared" si="109"/>
        <v>11</v>
      </c>
      <c r="E1017" s="8">
        <f t="shared" si="110"/>
        <v>12</v>
      </c>
      <c r="F1017" s="8">
        <f t="shared" si="111"/>
        <v>3</v>
      </c>
      <c r="G1017" s="8">
        <f t="shared" si="108"/>
        <v>17</v>
      </c>
      <c r="H1017" t="str">
        <f t="shared" si="112"/>
        <v>珍妮芙主动技能3等级11</v>
      </c>
      <c r="I1017" t="str">
        <f t="shared" si="113"/>
        <v>珍妮芙主动技能3等级12</v>
      </c>
      <c r="J1017" s="1">
        <v>1011</v>
      </c>
      <c r="K1017" s="1">
        <f>VLOOKUP(H1017,主动技能!$A:$B,2,FALSE)</f>
        <v>10170311</v>
      </c>
      <c r="L1017" s="1">
        <f>_xlfn.IFNA(VLOOKUP(I1017,主动技能!$A:$B,2,FALSE),0)</f>
        <v>10170312</v>
      </c>
      <c r="M1017">
        <f>_xlfn.IFNA(VLOOKUP(D1017+1,角色属性概况!I:J,2,FALSE),999)</f>
        <v>50</v>
      </c>
      <c r="N1017" s="1" t="s">
        <v>249</v>
      </c>
      <c r="O1017" s="1">
        <f>VLOOKUP(E1017,角色属性概况!Q:R,2,FALSE)</f>
        <v>14100</v>
      </c>
      <c r="P1017" s="1">
        <v>0</v>
      </c>
      <c r="Q1017" s="1">
        <v>0</v>
      </c>
    </row>
    <row r="1018" spans="2:17" x14ac:dyDescent="0.15">
      <c r="B1018" s="8" t="str">
        <f>VLOOKUP(G1018,角色!A:B,2,FALSE)</f>
        <v>珍妮芙</v>
      </c>
      <c r="C1018" s="8" t="str">
        <f t="shared" si="107"/>
        <v>主动技能3</v>
      </c>
      <c r="D1018" s="8">
        <f t="shared" si="109"/>
        <v>12</v>
      </c>
      <c r="E1018" s="8">
        <f t="shared" si="110"/>
        <v>13</v>
      </c>
      <c r="F1018" s="8">
        <f t="shared" si="111"/>
        <v>3</v>
      </c>
      <c r="G1018" s="8">
        <f t="shared" si="108"/>
        <v>17</v>
      </c>
      <c r="H1018" t="str">
        <f t="shared" si="112"/>
        <v>珍妮芙主动技能3等级12</v>
      </c>
      <c r="I1018" t="str">
        <f t="shared" si="113"/>
        <v>珍妮芙主动技能3等级13</v>
      </c>
      <c r="J1018" s="1">
        <v>1012</v>
      </c>
      <c r="K1018" s="1">
        <f>VLOOKUP(H1018,主动技能!$A:$B,2,FALSE)</f>
        <v>10170312</v>
      </c>
      <c r="L1018" s="1">
        <f>_xlfn.IFNA(VLOOKUP(I1018,主动技能!$A:$B,2,FALSE),0)</f>
        <v>10170313</v>
      </c>
      <c r="M1018">
        <f>_xlfn.IFNA(VLOOKUP(D1018+1,角色属性概况!I:J,2,FALSE),999)</f>
        <v>55</v>
      </c>
      <c r="N1018" s="1" t="s">
        <v>249</v>
      </c>
      <c r="O1018" s="1">
        <f>VLOOKUP(E1018,角色属性概况!Q:R,2,FALSE)</f>
        <v>20000</v>
      </c>
      <c r="P1018" s="1">
        <v>0</v>
      </c>
      <c r="Q1018" s="1">
        <v>0</v>
      </c>
    </row>
    <row r="1019" spans="2:17" x14ac:dyDescent="0.15">
      <c r="B1019" s="8" t="str">
        <f>VLOOKUP(G1019,角色!A:B,2,FALSE)</f>
        <v>珍妮芙</v>
      </c>
      <c r="C1019" s="8" t="str">
        <f t="shared" si="107"/>
        <v>主动技能3</v>
      </c>
      <c r="D1019" s="8">
        <f t="shared" si="109"/>
        <v>13</v>
      </c>
      <c r="E1019" s="8">
        <f t="shared" si="110"/>
        <v>14</v>
      </c>
      <c r="F1019" s="8">
        <f t="shared" si="111"/>
        <v>3</v>
      </c>
      <c r="G1019" s="8">
        <f t="shared" si="108"/>
        <v>17</v>
      </c>
      <c r="H1019" t="str">
        <f t="shared" si="112"/>
        <v>珍妮芙主动技能3等级13</v>
      </c>
      <c r="I1019" t="str">
        <f t="shared" si="113"/>
        <v>珍妮芙主动技能3等级14</v>
      </c>
      <c r="J1019" s="1">
        <v>1013</v>
      </c>
      <c r="K1019" s="1">
        <f>VLOOKUP(H1019,主动技能!$A:$B,2,FALSE)</f>
        <v>10170313</v>
      </c>
      <c r="L1019" s="1">
        <f>_xlfn.IFNA(VLOOKUP(I1019,主动技能!$A:$B,2,FALSE),0)</f>
        <v>10170314</v>
      </c>
      <c r="M1019">
        <f>_xlfn.IFNA(VLOOKUP(D1019+1,角色属性概况!I:J,2,FALSE),999)</f>
        <v>60</v>
      </c>
      <c r="N1019" s="1" t="s">
        <v>249</v>
      </c>
      <c r="O1019" s="1">
        <f>VLOOKUP(E1019,角色属性概况!Q:R,2,FALSE)</f>
        <v>28300</v>
      </c>
      <c r="P1019" s="1">
        <v>0</v>
      </c>
      <c r="Q1019" s="1">
        <v>0</v>
      </c>
    </row>
    <row r="1020" spans="2:17" x14ac:dyDescent="0.15">
      <c r="B1020" s="8" t="str">
        <f>VLOOKUP(G1020,角色!A:B,2,FALSE)</f>
        <v>珍妮芙</v>
      </c>
      <c r="C1020" s="8" t="str">
        <f t="shared" si="107"/>
        <v>主动技能3</v>
      </c>
      <c r="D1020" s="8">
        <f t="shared" si="109"/>
        <v>14</v>
      </c>
      <c r="E1020" s="8">
        <f t="shared" si="110"/>
        <v>15</v>
      </c>
      <c r="F1020" s="8">
        <f t="shared" si="111"/>
        <v>3</v>
      </c>
      <c r="G1020" s="8">
        <f t="shared" si="108"/>
        <v>17</v>
      </c>
      <c r="H1020" t="str">
        <f t="shared" si="112"/>
        <v>珍妮芙主动技能3等级14</v>
      </c>
      <c r="I1020" t="str">
        <f t="shared" si="113"/>
        <v>珍妮芙主动技能3等级15</v>
      </c>
      <c r="J1020" s="1">
        <v>1014</v>
      </c>
      <c r="K1020" s="1">
        <f>VLOOKUP(H1020,主动技能!$A:$B,2,FALSE)</f>
        <v>10170314</v>
      </c>
      <c r="L1020" s="1">
        <f>_xlfn.IFNA(VLOOKUP(I1020,主动技能!$A:$B,2,FALSE),0)</f>
        <v>10170315</v>
      </c>
      <c r="M1020">
        <f>_xlfn.IFNA(VLOOKUP(D1020+1,角色属性概况!I:J,2,FALSE),999)</f>
        <v>65</v>
      </c>
      <c r="N1020" s="1" t="s">
        <v>249</v>
      </c>
      <c r="O1020" s="1">
        <f>VLOOKUP(E1020,角色属性概况!Q:R,2,FALSE)</f>
        <v>40100</v>
      </c>
      <c r="P1020" s="1">
        <v>0</v>
      </c>
      <c r="Q1020" s="1">
        <v>0</v>
      </c>
    </row>
    <row r="1021" spans="2:17" x14ac:dyDescent="0.15">
      <c r="B1021" s="8" t="str">
        <f>VLOOKUP(G1021,角色!A:B,2,FALSE)</f>
        <v>珍妮芙</v>
      </c>
      <c r="C1021" s="8" t="str">
        <f t="shared" si="107"/>
        <v>主动技能3</v>
      </c>
      <c r="D1021" s="8">
        <f t="shared" si="109"/>
        <v>15</v>
      </c>
      <c r="E1021" s="8">
        <f t="shared" si="110"/>
        <v>16</v>
      </c>
      <c r="F1021" s="8">
        <f t="shared" si="111"/>
        <v>3</v>
      </c>
      <c r="G1021" s="8">
        <f t="shared" si="108"/>
        <v>17</v>
      </c>
      <c r="H1021" t="str">
        <f t="shared" si="112"/>
        <v>珍妮芙主动技能3等级15</v>
      </c>
      <c r="I1021" t="str">
        <f t="shared" si="113"/>
        <v>珍妮芙主动技能3等级16</v>
      </c>
      <c r="J1021" s="1">
        <v>1015</v>
      </c>
      <c r="K1021" s="1">
        <f>VLOOKUP(H1021,主动技能!$A:$B,2,FALSE)</f>
        <v>10170315</v>
      </c>
      <c r="L1021" s="1">
        <f>_xlfn.IFNA(VLOOKUP(I1021,主动技能!$A:$B,2,FALSE),0)</f>
        <v>10170316</v>
      </c>
      <c r="M1021">
        <f>_xlfn.IFNA(VLOOKUP(D1021+1,角色属性概况!I:J,2,FALSE),999)</f>
        <v>70</v>
      </c>
      <c r="N1021" s="1" t="s">
        <v>249</v>
      </c>
      <c r="O1021" s="1">
        <f>VLOOKUP(E1021,角色属性概况!Q:R,2,FALSE)</f>
        <v>56700</v>
      </c>
      <c r="P1021" s="1">
        <v>0</v>
      </c>
      <c r="Q1021" s="1">
        <v>0</v>
      </c>
    </row>
    <row r="1022" spans="2:17" x14ac:dyDescent="0.15">
      <c r="B1022" s="8" t="str">
        <f>VLOOKUP(G1022,角色!A:B,2,FALSE)</f>
        <v>珍妮芙</v>
      </c>
      <c r="C1022" s="8" t="str">
        <f t="shared" si="107"/>
        <v>主动技能3</v>
      </c>
      <c r="D1022" s="8">
        <f t="shared" si="109"/>
        <v>16</v>
      </c>
      <c r="E1022" s="8">
        <f t="shared" si="110"/>
        <v>17</v>
      </c>
      <c r="F1022" s="8">
        <f t="shared" si="111"/>
        <v>3</v>
      </c>
      <c r="G1022" s="8">
        <f t="shared" si="108"/>
        <v>17</v>
      </c>
      <c r="H1022" t="str">
        <f t="shared" si="112"/>
        <v>珍妮芙主动技能3等级16</v>
      </c>
      <c r="I1022" t="str">
        <f t="shared" si="113"/>
        <v>珍妮芙主动技能3等级17</v>
      </c>
      <c r="J1022" s="1">
        <v>1016</v>
      </c>
      <c r="K1022" s="1">
        <f>VLOOKUP(H1022,主动技能!$A:$B,2,FALSE)</f>
        <v>10170316</v>
      </c>
      <c r="L1022" s="1">
        <f>_xlfn.IFNA(VLOOKUP(I1022,主动技能!$A:$B,2,FALSE),0)</f>
        <v>10170317</v>
      </c>
      <c r="M1022">
        <f>_xlfn.IFNA(VLOOKUP(D1022+1,角色属性概况!I:J,2,FALSE),999)</f>
        <v>75</v>
      </c>
      <c r="N1022" s="1" t="s">
        <v>249</v>
      </c>
      <c r="O1022" s="1">
        <f>VLOOKUP(E1022,角色属性概况!Q:R,2,FALSE)</f>
        <v>80400</v>
      </c>
      <c r="P1022" s="1">
        <v>0</v>
      </c>
      <c r="Q1022" s="1">
        <v>0</v>
      </c>
    </row>
    <row r="1023" spans="2:17" x14ac:dyDescent="0.15">
      <c r="B1023" s="8" t="str">
        <f>VLOOKUP(G1023,角色!A:B,2,FALSE)</f>
        <v>珍妮芙</v>
      </c>
      <c r="C1023" s="8" t="str">
        <f t="shared" si="107"/>
        <v>主动技能3</v>
      </c>
      <c r="D1023" s="8">
        <f t="shared" si="109"/>
        <v>17</v>
      </c>
      <c r="E1023" s="8">
        <f t="shared" si="110"/>
        <v>18</v>
      </c>
      <c r="F1023" s="8">
        <f t="shared" si="111"/>
        <v>3</v>
      </c>
      <c r="G1023" s="8">
        <f t="shared" si="108"/>
        <v>17</v>
      </c>
      <c r="H1023" t="str">
        <f t="shared" si="112"/>
        <v>珍妮芙主动技能3等级17</v>
      </c>
      <c r="I1023" t="str">
        <f t="shared" si="113"/>
        <v>珍妮芙主动技能3等级18</v>
      </c>
      <c r="J1023" s="1">
        <v>1017</v>
      </c>
      <c r="K1023" s="1">
        <f>VLOOKUP(H1023,主动技能!$A:$B,2,FALSE)</f>
        <v>10170317</v>
      </c>
      <c r="L1023" s="1">
        <f>_xlfn.IFNA(VLOOKUP(I1023,主动技能!$A:$B,2,FALSE),0)</f>
        <v>10170318</v>
      </c>
      <c r="M1023">
        <f>_xlfn.IFNA(VLOOKUP(D1023+1,角色属性概况!I:J,2,FALSE),999)</f>
        <v>80</v>
      </c>
      <c r="N1023" s="1" t="s">
        <v>249</v>
      </c>
      <c r="O1023" s="1">
        <f>VLOOKUP(E1023,角色属性概况!Q:R,2,FALSE)</f>
        <v>113800</v>
      </c>
      <c r="P1023" s="1">
        <v>0</v>
      </c>
      <c r="Q1023" s="1">
        <v>0</v>
      </c>
    </row>
    <row r="1024" spans="2:17" x14ac:dyDescent="0.15">
      <c r="B1024" s="8" t="str">
        <f>VLOOKUP(G1024,角色!A:B,2,FALSE)</f>
        <v>珍妮芙</v>
      </c>
      <c r="C1024" s="8" t="str">
        <f t="shared" si="107"/>
        <v>主动技能3</v>
      </c>
      <c r="D1024" s="8">
        <f t="shared" si="109"/>
        <v>18</v>
      </c>
      <c r="E1024" s="8">
        <f t="shared" si="110"/>
        <v>19</v>
      </c>
      <c r="F1024" s="8">
        <f t="shared" si="111"/>
        <v>3</v>
      </c>
      <c r="G1024" s="8">
        <f t="shared" si="108"/>
        <v>17</v>
      </c>
      <c r="H1024" t="str">
        <f t="shared" si="112"/>
        <v>珍妮芙主动技能3等级18</v>
      </c>
      <c r="I1024" t="str">
        <f t="shared" si="113"/>
        <v>珍妮芙主动技能3等级19</v>
      </c>
      <c r="J1024" s="1">
        <v>1018</v>
      </c>
      <c r="K1024" s="1">
        <f>VLOOKUP(H1024,主动技能!$A:$B,2,FALSE)</f>
        <v>10170318</v>
      </c>
      <c r="L1024" s="1">
        <f>_xlfn.IFNA(VLOOKUP(I1024,主动技能!$A:$B,2,FALSE),0)</f>
        <v>10170319</v>
      </c>
      <c r="M1024">
        <f>_xlfn.IFNA(VLOOKUP(D1024+1,角色属性概况!I:J,2,FALSE),999)</f>
        <v>85</v>
      </c>
      <c r="N1024" s="1" t="s">
        <v>249</v>
      </c>
      <c r="O1024" s="1">
        <f>VLOOKUP(E1024,角色属性概况!Q:R,2,FALSE)</f>
        <v>161100</v>
      </c>
      <c r="P1024" s="1">
        <v>0</v>
      </c>
      <c r="Q1024" s="1">
        <v>0</v>
      </c>
    </row>
    <row r="1025" spans="2:17" x14ac:dyDescent="0.15">
      <c r="B1025" s="8" t="str">
        <f>VLOOKUP(G1025,角色!A:B,2,FALSE)</f>
        <v>珍妮芙</v>
      </c>
      <c r="C1025" s="8" t="str">
        <f t="shared" si="107"/>
        <v>主动技能3</v>
      </c>
      <c r="D1025" s="8">
        <f t="shared" si="109"/>
        <v>19</v>
      </c>
      <c r="E1025" s="8">
        <f t="shared" si="110"/>
        <v>20</v>
      </c>
      <c r="F1025" s="8">
        <f t="shared" si="111"/>
        <v>3</v>
      </c>
      <c r="G1025" s="8">
        <f t="shared" si="108"/>
        <v>17</v>
      </c>
      <c r="H1025" t="str">
        <f t="shared" si="112"/>
        <v>珍妮芙主动技能3等级19</v>
      </c>
      <c r="I1025" t="str">
        <f t="shared" si="113"/>
        <v>珍妮芙主动技能3等级20</v>
      </c>
      <c r="J1025" s="1">
        <v>1019</v>
      </c>
      <c r="K1025" s="1">
        <f>VLOOKUP(H1025,主动技能!$A:$B,2,FALSE)</f>
        <v>10170319</v>
      </c>
      <c r="L1025" s="1">
        <f>_xlfn.IFNA(VLOOKUP(I1025,主动技能!$A:$B,2,FALSE),0)</f>
        <v>10170320</v>
      </c>
      <c r="M1025">
        <f>_xlfn.IFNA(VLOOKUP(D1025+1,角色属性概况!I:J,2,FALSE),999)</f>
        <v>90</v>
      </c>
      <c r="N1025" s="1" t="s">
        <v>249</v>
      </c>
      <c r="O1025" s="1">
        <f>VLOOKUP(E1025,角色属性概况!Q:R,2,FALSE)</f>
        <v>228100</v>
      </c>
      <c r="P1025" s="1">
        <v>0</v>
      </c>
      <c r="Q1025" s="1">
        <v>0</v>
      </c>
    </row>
    <row r="1026" spans="2:17" x14ac:dyDescent="0.15">
      <c r="B1026" s="8" t="str">
        <f>VLOOKUP(G1026,角色!A:B,2,FALSE)</f>
        <v>珍妮芙</v>
      </c>
      <c r="C1026" s="8" t="str">
        <f t="shared" si="107"/>
        <v>主动技能3</v>
      </c>
      <c r="D1026" s="8">
        <f t="shared" si="109"/>
        <v>20</v>
      </c>
      <c r="E1026" s="8">
        <f t="shared" si="110"/>
        <v>21</v>
      </c>
      <c r="F1026" s="8">
        <f t="shared" si="111"/>
        <v>3</v>
      </c>
      <c r="G1026" s="8">
        <f t="shared" si="108"/>
        <v>17</v>
      </c>
      <c r="H1026" t="str">
        <f t="shared" si="112"/>
        <v>珍妮芙主动技能3等级20</v>
      </c>
      <c r="I1026" t="str">
        <f t="shared" si="113"/>
        <v>珍妮芙主动技能3等级21</v>
      </c>
      <c r="J1026" s="1">
        <v>1020</v>
      </c>
      <c r="K1026" s="1">
        <f>VLOOKUP(H1026,主动技能!$A:$B,2,FALSE)</f>
        <v>10170320</v>
      </c>
      <c r="L1026" s="1">
        <f>_xlfn.IFNA(VLOOKUP(I1026,主动技能!$A:$B,2,FALSE),0)</f>
        <v>0</v>
      </c>
      <c r="M1026">
        <f>_xlfn.IFNA(VLOOKUP(D1026+1,角色属性概况!I:J,2,FALSE),999)</f>
        <v>100</v>
      </c>
      <c r="N1026" s="1" t="s">
        <v>249</v>
      </c>
      <c r="O1026" s="1">
        <f>VLOOKUP(E1026,角色属性概况!Q:R,2,FALSE)</f>
        <v>780200</v>
      </c>
      <c r="P1026" s="1">
        <v>0</v>
      </c>
      <c r="Q1026" s="1">
        <v>0</v>
      </c>
    </row>
    <row r="1027" spans="2:17" x14ac:dyDescent="0.15">
      <c r="B1027" s="8" t="str">
        <f>VLOOKUP(G1027,角色!A:B,2,FALSE)</f>
        <v>霍尔</v>
      </c>
      <c r="C1027" s="8" t="str">
        <f t="shared" si="107"/>
        <v>主动技能1</v>
      </c>
      <c r="D1027" s="8">
        <f t="shared" si="109"/>
        <v>1</v>
      </c>
      <c r="E1027" s="8">
        <f t="shared" si="110"/>
        <v>2</v>
      </c>
      <c r="F1027" s="8">
        <f t="shared" si="111"/>
        <v>1</v>
      </c>
      <c r="G1027" s="8">
        <f t="shared" si="108"/>
        <v>18</v>
      </c>
      <c r="H1027" t="str">
        <f t="shared" si="112"/>
        <v>霍尔主动技能1等级1</v>
      </c>
      <c r="I1027" t="str">
        <f t="shared" si="113"/>
        <v>霍尔主动技能1等级2</v>
      </c>
      <c r="J1027" s="1">
        <v>1021</v>
      </c>
      <c r="K1027" s="1">
        <f>VLOOKUP(H1027,主动技能!$A:$B,2,FALSE)</f>
        <v>10180101</v>
      </c>
      <c r="L1027" s="1">
        <f>_xlfn.IFNA(VLOOKUP(I1027,主动技能!$A:$B,2,FALSE),0)</f>
        <v>10180102</v>
      </c>
      <c r="M1027">
        <f>_xlfn.IFNA(VLOOKUP(D1027+1,角色属性概况!I:J,2,FALSE),999)</f>
        <v>2</v>
      </c>
      <c r="N1027" s="1" t="s">
        <v>249</v>
      </c>
      <c r="O1027" s="1">
        <f>VLOOKUP(E1027,角色属性概况!Q:R,2,FALSE)</f>
        <v>500</v>
      </c>
      <c r="P1027" s="1">
        <v>0</v>
      </c>
      <c r="Q1027" s="1">
        <v>0</v>
      </c>
    </row>
    <row r="1028" spans="2:17" x14ac:dyDescent="0.15">
      <c r="B1028" s="8" t="str">
        <f>VLOOKUP(G1028,角色!A:B,2,FALSE)</f>
        <v>霍尔</v>
      </c>
      <c r="C1028" s="8" t="str">
        <f t="shared" si="107"/>
        <v>主动技能1</v>
      </c>
      <c r="D1028" s="8">
        <f t="shared" si="109"/>
        <v>2</v>
      </c>
      <c r="E1028" s="8">
        <f t="shared" si="110"/>
        <v>3</v>
      </c>
      <c r="F1028" s="8">
        <f t="shared" si="111"/>
        <v>1</v>
      </c>
      <c r="G1028" s="8">
        <f t="shared" si="108"/>
        <v>18</v>
      </c>
      <c r="H1028" t="str">
        <f t="shared" si="112"/>
        <v>霍尔主动技能1等级2</v>
      </c>
      <c r="I1028" t="str">
        <f t="shared" si="113"/>
        <v>霍尔主动技能1等级3</v>
      </c>
      <c r="J1028" s="1">
        <v>1022</v>
      </c>
      <c r="K1028" s="1">
        <f>VLOOKUP(H1028,主动技能!$A:$B,2,FALSE)</f>
        <v>10180102</v>
      </c>
      <c r="L1028" s="1">
        <f>_xlfn.IFNA(VLOOKUP(I1028,主动技能!$A:$B,2,FALSE),0)</f>
        <v>10180103</v>
      </c>
      <c r="M1028">
        <f>_xlfn.IFNA(VLOOKUP(D1028+1,角色属性概况!I:J,2,FALSE),999)</f>
        <v>5</v>
      </c>
      <c r="N1028" s="1" t="s">
        <v>249</v>
      </c>
      <c r="O1028" s="1">
        <f>VLOOKUP(E1028,角色属性概况!Q:R,2,FALSE)</f>
        <v>600</v>
      </c>
      <c r="P1028" s="1">
        <v>0</v>
      </c>
      <c r="Q1028" s="1">
        <v>0</v>
      </c>
    </row>
    <row r="1029" spans="2:17" x14ac:dyDescent="0.15">
      <c r="B1029" s="8" t="str">
        <f>VLOOKUP(G1029,角色!A:B,2,FALSE)</f>
        <v>霍尔</v>
      </c>
      <c r="C1029" s="8" t="str">
        <f t="shared" si="107"/>
        <v>主动技能1</v>
      </c>
      <c r="D1029" s="8">
        <f t="shared" si="109"/>
        <v>3</v>
      </c>
      <c r="E1029" s="8">
        <f t="shared" si="110"/>
        <v>4</v>
      </c>
      <c r="F1029" s="8">
        <f t="shared" si="111"/>
        <v>1</v>
      </c>
      <c r="G1029" s="8">
        <f t="shared" si="108"/>
        <v>18</v>
      </c>
      <c r="H1029" t="str">
        <f t="shared" si="112"/>
        <v>霍尔主动技能1等级3</v>
      </c>
      <c r="I1029" t="str">
        <f t="shared" si="113"/>
        <v>霍尔主动技能1等级4</v>
      </c>
      <c r="J1029" s="1">
        <v>1023</v>
      </c>
      <c r="K1029" s="1">
        <f>VLOOKUP(H1029,主动技能!$A:$B,2,FALSE)</f>
        <v>10180103</v>
      </c>
      <c r="L1029" s="1">
        <f>_xlfn.IFNA(VLOOKUP(I1029,主动技能!$A:$B,2,FALSE),0)</f>
        <v>10180104</v>
      </c>
      <c r="M1029">
        <f>_xlfn.IFNA(VLOOKUP(D1029+1,角色属性概况!I:J,2,FALSE),999)</f>
        <v>10</v>
      </c>
      <c r="N1029" s="1" t="s">
        <v>249</v>
      </c>
      <c r="O1029" s="1">
        <f>VLOOKUP(E1029,角色属性概况!Q:R,2,FALSE)</f>
        <v>800</v>
      </c>
      <c r="P1029" s="1">
        <v>0</v>
      </c>
      <c r="Q1029" s="1">
        <v>0</v>
      </c>
    </row>
    <row r="1030" spans="2:17" x14ac:dyDescent="0.15">
      <c r="B1030" s="8" t="str">
        <f>VLOOKUP(G1030,角色!A:B,2,FALSE)</f>
        <v>霍尔</v>
      </c>
      <c r="C1030" s="8" t="str">
        <f t="shared" si="107"/>
        <v>主动技能1</v>
      </c>
      <c r="D1030" s="8">
        <f t="shared" si="109"/>
        <v>4</v>
      </c>
      <c r="E1030" s="8">
        <f t="shared" si="110"/>
        <v>5</v>
      </c>
      <c r="F1030" s="8">
        <f t="shared" si="111"/>
        <v>1</v>
      </c>
      <c r="G1030" s="8">
        <f t="shared" si="108"/>
        <v>18</v>
      </c>
      <c r="H1030" t="str">
        <f t="shared" si="112"/>
        <v>霍尔主动技能1等级4</v>
      </c>
      <c r="I1030" t="str">
        <f t="shared" si="113"/>
        <v>霍尔主动技能1等级5</v>
      </c>
      <c r="J1030" s="1">
        <v>1024</v>
      </c>
      <c r="K1030" s="1">
        <f>VLOOKUP(H1030,主动技能!$A:$B,2,FALSE)</f>
        <v>10180104</v>
      </c>
      <c r="L1030" s="1">
        <f>_xlfn.IFNA(VLOOKUP(I1030,主动技能!$A:$B,2,FALSE),0)</f>
        <v>10180105</v>
      </c>
      <c r="M1030">
        <f>_xlfn.IFNA(VLOOKUP(D1030+1,角色属性概况!I:J,2,FALSE),999)</f>
        <v>15</v>
      </c>
      <c r="N1030" s="1" t="s">
        <v>249</v>
      </c>
      <c r="O1030" s="1">
        <f>VLOOKUP(E1030,角色属性概况!Q:R,2,FALSE)</f>
        <v>1200</v>
      </c>
      <c r="P1030" s="1">
        <v>0</v>
      </c>
      <c r="Q1030" s="1">
        <v>0</v>
      </c>
    </row>
    <row r="1031" spans="2:17" x14ac:dyDescent="0.15">
      <c r="B1031" s="8" t="str">
        <f>VLOOKUP(G1031,角色!A:B,2,FALSE)</f>
        <v>霍尔</v>
      </c>
      <c r="C1031" s="8" t="str">
        <f t="shared" si="107"/>
        <v>主动技能1</v>
      </c>
      <c r="D1031" s="8">
        <f t="shared" si="109"/>
        <v>5</v>
      </c>
      <c r="E1031" s="8">
        <f t="shared" si="110"/>
        <v>6</v>
      </c>
      <c r="F1031" s="8">
        <f t="shared" si="111"/>
        <v>1</v>
      </c>
      <c r="G1031" s="8">
        <f t="shared" si="108"/>
        <v>18</v>
      </c>
      <c r="H1031" t="str">
        <f t="shared" si="112"/>
        <v>霍尔主动技能1等级5</v>
      </c>
      <c r="I1031" t="str">
        <f t="shared" si="113"/>
        <v>霍尔主动技能1等级6</v>
      </c>
      <c r="J1031" s="1">
        <v>1025</v>
      </c>
      <c r="K1031" s="1">
        <f>VLOOKUP(H1031,主动技能!$A:$B,2,FALSE)</f>
        <v>10180105</v>
      </c>
      <c r="L1031" s="1">
        <f>_xlfn.IFNA(VLOOKUP(I1031,主动技能!$A:$B,2,FALSE),0)</f>
        <v>10180106</v>
      </c>
      <c r="M1031">
        <f>_xlfn.IFNA(VLOOKUP(D1031+1,角色属性概况!I:J,2,FALSE),999)</f>
        <v>20</v>
      </c>
      <c r="N1031" s="1" t="s">
        <v>249</v>
      </c>
      <c r="O1031" s="1">
        <f>VLOOKUP(E1031,角色属性概况!Q:R,2,FALSE)</f>
        <v>1700</v>
      </c>
      <c r="P1031" s="1">
        <v>0</v>
      </c>
      <c r="Q1031" s="1">
        <v>0</v>
      </c>
    </row>
    <row r="1032" spans="2:17" x14ac:dyDescent="0.15">
      <c r="B1032" s="8" t="str">
        <f>VLOOKUP(G1032,角色!A:B,2,FALSE)</f>
        <v>霍尔</v>
      </c>
      <c r="C1032" s="8" t="str">
        <f t="shared" ref="C1032:C1095" si="114">C$4&amp;F1032</f>
        <v>主动技能1</v>
      </c>
      <c r="D1032" s="8">
        <f t="shared" si="109"/>
        <v>6</v>
      </c>
      <c r="E1032" s="8">
        <f t="shared" si="110"/>
        <v>7</v>
      </c>
      <c r="F1032" s="8">
        <f t="shared" si="111"/>
        <v>1</v>
      </c>
      <c r="G1032" s="8">
        <f t="shared" ref="G1032:G1095" si="115">IF((F1032=1)*(D1032=1),G1031+1,G1031)</f>
        <v>18</v>
      </c>
      <c r="H1032" t="str">
        <f t="shared" si="112"/>
        <v>霍尔主动技能1等级6</v>
      </c>
      <c r="I1032" t="str">
        <f t="shared" si="113"/>
        <v>霍尔主动技能1等级7</v>
      </c>
      <c r="J1032" s="1">
        <v>1026</v>
      </c>
      <c r="K1032" s="1">
        <f>VLOOKUP(H1032,主动技能!$A:$B,2,FALSE)</f>
        <v>10180106</v>
      </c>
      <c r="L1032" s="1">
        <f>_xlfn.IFNA(VLOOKUP(I1032,主动技能!$A:$B,2,FALSE),0)</f>
        <v>10180107</v>
      </c>
      <c r="M1032">
        <f>_xlfn.IFNA(VLOOKUP(D1032+1,角色属性概况!I:J,2,FALSE),999)</f>
        <v>25</v>
      </c>
      <c r="N1032" s="1" t="s">
        <v>249</v>
      </c>
      <c r="O1032" s="1">
        <f>VLOOKUP(E1032,角色属性概况!Q:R,2,FALSE)</f>
        <v>2400</v>
      </c>
      <c r="P1032" s="1">
        <v>0</v>
      </c>
      <c r="Q1032" s="1">
        <v>0</v>
      </c>
    </row>
    <row r="1033" spans="2:17" x14ac:dyDescent="0.15">
      <c r="B1033" s="8" t="str">
        <f>VLOOKUP(G1033,角色!A:B,2,FALSE)</f>
        <v>霍尔</v>
      </c>
      <c r="C1033" s="8" t="str">
        <f t="shared" si="114"/>
        <v>主动技能1</v>
      </c>
      <c r="D1033" s="8">
        <f t="shared" ref="D1033:D1096" si="116">IF(D1032=D$5,1,D1032+1)</f>
        <v>7</v>
      </c>
      <c r="E1033" s="8">
        <f t="shared" ref="E1033:E1096" si="117">IF(E1032=E$5,2,E1032+1)</f>
        <v>8</v>
      </c>
      <c r="F1033" s="8">
        <f t="shared" ref="F1033:F1096" si="118">IF(D1033=1,IF(F1032=$F$5,1,F1032+1),F1032)</f>
        <v>1</v>
      </c>
      <c r="G1033" s="8">
        <f t="shared" si="115"/>
        <v>18</v>
      </c>
      <c r="H1033" t="str">
        <f t="shared" si="112"/>
        <v>霍尔主动技能1等级7</v>
      </c>
      <c r="I1033" t="str">
        <f t="shared" si="113"/>
        <v>霍尔主动技能1等级8</v>
      </c>
      <c r="J1033" s="1">
        <v>1027</v>
      </c>
      <c r="K1033" s="1">
        <f>VLOOKUP(H1033,主动技能!$A:$B,2,FALSE)</f>
        <v>10180107</v>
      </c>
      <c r="L1033" s="1">
        <f>_xlfn.IFNA(VLOOKUP(I1033,主动技能!$A:$B,2,FALSE),0)</f>
        <v>10180108</v>
      </c>
      <c r="M1033">
        <f>_xlfn.IFNA(VLOOKUP(D1033+1,角色属性概况!I:J,2,FALSE),999)</f>
        <v>30</v>
      </c>
      <c r="N1033" s="1" t="s">
        <v>249</v>
      </c>
      <c r="O1033" s="1">
        <f>VLOOKUP(E1033,角色属性概况!Q:R,2,FALSE)</f>
        <v>3500</v>
      </c>
      <c r="P1033" s="1">
        <v>0</v>
      </c>
      <c r="Q1033" s="1">
        <v>0</v>
      </c>
    </row>
    <row r="1034" spans="2:17" x14ac:dyDescent="0.15">
      <c r="B1034" s="8" t="str">
        <f>VLOOKUP(G1034,角色!A:B,2,FALSE)</f>
        <v>霍尔</v>
      </c>
      <c r="C1034" s="8" t="str">
        <f t="shared" si="114"/>
        <v>主动技能1</v>
      </c>
      <c r="D1034" s="8">
        <f t="shared" si="116"/>
        <v>8</v>
      </c>
      <c r="E1034" s="8">
        <f t="shared" si="117"/>
        <v>9</v>
      </c>
      <c r="F1034" s="8">
        <f t="shared" si="118"/>
        <v>1</v>
      </c>
      <c r="G1034" s="8">
        <f t="shared" si="115"/>
        <v>18</v>
      </c>
      <c r="H1034" t="str">
        <f t="shared" si="112"/>
        <v>霍尔主动技能1等级8</v>
      </c>
      <c r="I1034" t="str">
        <f t="shared" si="113"/>
        <v>霍尔主动技能1等级9</v>
      </c>
      <c r="J1034" s="1">
        <v>1028</v>
      </c>
      <c r="K1034" s="1">
        <f>VLOOKUP(H1034,主动技能!$A:$B,2,FALSE)</f>
        <v>10180108</v>
      </c>
      <c r="L1034" s="1">
        <f>_xlfn.IFNA(VLOOKUP(I1034,主动技能!$A:$B,2,FALSE),0)</f>
        <v>10180109</v>
      </c>
      <c r="M1034">
        <f>_xlfn.IFNA(VLOOKUP(D1034+1,角色属性概况!I:J,2,FALSE),999)</f>
        <v>35</v>
      </c>
      <c r="N1034" s="1" t="s">
        <v>249</v>
      </c>
      <c r="O1034" s="1">
        <f>VLOOKUP(E1034,角色属性概况!Q:R,2,FALSE)</f>
        <v>4900</v>
      </c>
      <c r="P1034" s="1">
        <v>0</v>
      </c>
      <c r="Q1034" s="1">
        <v>0</v>
      </c>
    </row>
    <row r="1035" spans="2:17" x14ac:dyDescent="0.15">
      <c r="B1035" s="8" t="str">
        <f>VLOOKUP(G1035,角色!A:B,2,FALSE)</f>
        <v>霍尔</v>
      </c>
      <c r="C1035" s="8" t="str">
        <f t="shared" si="114"/>
        <v>主动技能1</v>
      </c>
      <c r="D1035" s="8">
        <f t="shared" si="116"/>
        <v>9</v>
      </c>
      <c r="E1035" s="8">
        <f t="shared" si="117"/>
        <v>10</v>
      </c>
      <c r="F1035" s="8">
        <f t="shared" si="118"/>
        <v>1</v>
      </c>
      <c r="G1035" s="8">
        <f t="shared" si="115"/>
        <v>18</v>
      </c>
      <c r="H1035" t="str">
        <f t="shared" si="112"/>
        <v>霍尔主动技能1等级9</v>
      </c>
      <c r="I1035" t="str">
        <f t="shared" si="113"/>
        <v>霍尔主动技能1等级10</v>
      </c>
      <c r="J1035" s="1">
        <v>1029</v>
      </c>
      <c r="K1035" s="1">
        <f>VLOOKUP(H1035,主动技能!$A:$B,2,FALSE)</f>
        <v>10180109</v>
      </c>
      <c r="L1035" s="1">
        <f>_xlfn.IFNA(VLOOKUP(I1035,主动技能!$A:$B,2,FALSE),0)</f>
        <v>10180110</v>
      </c>
      <c r="M1035">
        <f>_xlfn.IFNA(VLOOKUP(D1035+1,角色属性概况!I:J,2,FALSE),999)</f>
        <v>40</v>
      </c>
      <c r="N1035" s="1" t="s">
        <v>249</v>
      </c>
      <c r="O1035" s="1">
        <f>VLOOKUP(E1035,角色属性概况!Q:R,2,FALSE)</f>
        <v>7000</v>
      </c>
      <c r="P1035" s="1">
        <v>0</v>
      </c>
      <c r="Q1035" s="1">
        <v>0</v>
      </c>
    </row>
    <row r="1036" spans="2:17" x14ac:dyDescent="0.15">
      <c r="B1036" s="8" t="str">
        <f>VLOOKUP(G1036,角色!A:B,2,FALSE)</f>
        <v>霍尔</v>
      </c>
      <c r="C1036" s="8" t="str">
        <f t="shared" si="114"/>
        <v>主动技能1</v>
      </c>
      <c r="D1036" s="8">
        <f t="shared" si="116"/>
        <v>10</v>
      </c>
      <c r="E1036" s="8">
        <f t="shared" si="117"/>
        <v>11</v>
      </c>
      <c r="F1036" s="8">
        <f t="shared" si="118"/>
        <v>1</v>
      </c>
      <c r="G1036" s="8">
        <f t="shared" si="115"/>
        <v>18</v>
      </c>
      <c r="H1036" t="str">
        <f t="shared" si="112"/>
        <v>霍尔主动技能1等级10</v>
      </c>
      <c r="I1036" t="str">
        <f t="shared" si="113"/>
        <v>霍尔主动技能1等级11</v>
      </c>
      <c r="J1036" s="1">
        <v>1030</v>
      </c>
      <c r="K1036" s="1">
        <f>VLOOKUP(H1036,主动技能!$A:$B,2,FALSE)</f>
        <v>10180110</v>
      </c>
      <c r="L1036" s="1">
        <f>_xlfn.IFNA(VLOOKUP(I1036,主动技能!$A:$B,2,FALSE),0)</f>
        <v>10180111</v>
      </c>
      <c r="M1036">
        <f>_xlfn.IFNA(VLOOKUP(D1036+1,角色属性概况!I:J,2,FALSE),999)</f>
        <v>45</v>
      </c>
      <c r="N1036" s="1" t="s">
        <v>249</v>
      </c>
      <c r="O1036" s="1">
        <f>VLOOKUP(E1036,角色属性概况!Q:R,2,FALSE)</f>
        <v>9900</v>
      </c>
      <c r="P1036" s="1">
        <v>0</v>
      </c>
      <c r="Q1036" s="1">
        <v>0</v>
      </c>
    </row>
    <row r="1037" spans="2:17" x14ac:dyDescent="0.15">
      <c r="B1037" s="8" t="str">
        <f>VLOOKUP(G1037,角色!A:B,2,FALSE)</f>
        <v>霍尔</v>
      </c>
      <c r="C1037" s="8" t="str">
        <f t="shared" si="114"/>
        <v>主动技能1</v>
      </c>
      <c r="D1037" s="8">
        <f t="shared" si="116"/>
        <v>11</v>
      </c>
      <c r="E1037" s="8">
        <f t="shared" si="117"/>
        <v>12</v>
      </c>
      <c r="F1037" s="8">
        <f t="shared" si="118"/>
        <v>1</v>
      </c>
      <c r="G1037" s="8">
        <f t="shared" si="115"/>
        <v>18</v>
      </c>
      <c r="H1037" t="str">
        <f t="shared" si="112"/>
        <v>霍尔主动技能1等级11</v>
      </c>
      <c r="I1037" t="str">
        <f t="shared" si="113"/>
        <v>霍尔主动技能1等级12</v>
      </c>
      <c r="J1037" s="1">
        <v>1031</v>
      </c>
      <c r="K1037" s="1">
        <f>VLOOKUP(H1037,主动技能!$A:$B,2,FALSE)</f>
        <v>10180111</v>
      </c>
      <c r="L1037" s="1">
        <f>_xlfn.IFNA(VLOOKUP(I1037,主动技能!$A:$B,2,FALSE),0)</f>
        <v>10180112</v>
      </c>
      <c r="M1037">
        <f>_xlfn.IFNA(VLOOKUP(D1037+1,角色属性概况!I:J,2,FALSE),999)</f>
        <v>50</v>
      </c>
      <c r="N1037" s="1" t="s">
        <v>249</v>
      </c>
      <c r="O1037" s="1">
        <f>VLOOKUP(E1037,角色属性概况!Q:R,2,FALSE)</f>
        <v>14100</v>
      </c>
      <c r="P1037" s="1">
        <v>0</v>
      </c>
      <c r="Q1037" s="1">
        <v>0</v>
      </c>
    </row>
    <row r="1038" spans="2:17" x14ac:dyDescent="0.15">
      <c r="B1038" s="8" t="str">
        <f>VLOOKUP(G1038,角色!A:B,2,FALSE)</f>
        <v>霍尔</v>
      </c>
      <c r="C1038" s="8" t="str">
        <f t="shared" si="114"/>
        <v>主动技能1</v>
      </c>
      <c r="D1038" s="8">
        <f t="shared" si="116"/>
        <v>12</v>
      </c>
      <c r="E1038" s="8">
        <f t="shared" si="117"/>
        <v>13</v>
      </c>
      <c r="F1038" s="8">
        <f t="shared" si="118"/>
        <v>1</v>
      </c>
      <c r="G1038" s="8">
        <f t="shared" si="115"/>
        <v>18</v>
      </c>
      <c r="H1038" t="str">
        <f t="shared" si="112"/>
        <v>霍尔主动技能1等级12</v>
      </c>
      <c r="I1038" t="str">
        <f t="shared" si="113"/>
        <v>霍尔主动技能1等级13</v>
      </c>
      <c r="J1038" s="1">
        <v>1032</v>
      </c>
      <c r="K1038" s="1">
        <f>VLOOKUP(H1038,主动技能!$A:$B,2,FALSE)</f>
        <v>10180112</v>
      </c>
      <c r="L1038" s="1">
        <f>_xlfn.IFNA(VLOOKUP(I1038,主动技能!$A:$B,2,FALSE),0)</f>
        <v>10180113</v>
      </c>
      <c r="M1038">
        <f>_xlfn.IFNA(VLOOKUP(D1038+1,角色属性概况!I:J,2,FALSE),999)</f>
        <v>55</v>
      </c>
      <c r="N1038" s="1" t="s">
        <v>249</v>
      </c>
      <c r="O1038" s="1">
        <f>VLOOKUP(E1038,角色属性概况!Q:R,2,FALSE)</f>
        <v>20000</v>
      </c>
      <c r="P1038" s="1">
        <v>0</v>
      </c>
      <c r="Q1038" s="1">
        <v>0</v>
      </c>
    </row>
    <row r="1039" spans="2:17" x14ac:dyDescent="0.15">
      <c r="B1039" s="8" t="str">
        <f>VLOOKUP(G1039,角色!A:B,2,FALSE)</f>
        <v>霍尔</v>
      </c>
      <c r="C1039" s="8" t="str">
        <f t="shared" si="114"/>
        <v>主动技能1</v>
      </c>
      <c r="D1039" s="8">
        <f t="shared" si="116"/>
        <v>13</v>
      </c>
      <c r="E1039" s="8">
        <f t="shared" si="117"/>
        <v>14</v>
      </c>
      <c r="F1039" s="8">
        <f t="shared" si="118"/>
        <v>1</v>
      </c>
      <c r="G1039" s="8">
        <f t="shared" si="115"/>
        <v>18</v>
      </c>
      <c r="H1039" t="str">
        <f t="shared" si="112"/>
        <v>霍尔主动技能1等级13</v>
      </c>
      <c r="I1039" t="str">
        <f t="shared" si="113"/>
        <v>霍尔主动技能1等级14</v>
      </c>
      <c r="J1039" s="1">
        <v>1033</v>
      </c>
      <c r="K1039" s="1">
        <f>VLOOKUP(H1039,主动技能!$A:$B,2,FALSE)</f>
        <v>10180113</v>
      </c>
      <c r="L1039" s="1">
        <f>_xlfn.IFNA(VLOOKUP(I1039,主动技能!$A:$B,2,FALSE),0)</f>
        <v>10180114</v>
      </c>
      <c r="M1039">
        <f>_xlfn.IFNA(VLOOKUP(D1039+1,角色属性概况!I:J,2,FALSE),999)</f>
        <v>60</v>
      </c>
      <c r="N1039" s="1" t="s">
        <v>249</v>
      </c>
      <c r="O1039" s="1">
        <f>VLOOKUP(E1039,角色属性概况!Q:R,2,FALSE)</f>
        <v>28300</v>
      </c>
      <c r="P1039" s="1">
        <v>0</v>
      </c>
      <c r="Q1039" s="1">
        <v>0</v>
      </c>
    </row>
    <row r="1040" spans="2:17" x14ac:dyDescent="0.15">
      <c r="B1040" s="8" t="str">
        <f>VLOOKUP(G1040,角色!A:B,2,FALSE)</f>
        <v>霍尔</v>
      </c>
      <c r="C1040" s="8" t="str">
        <f t="shared" si="114"/>
        <v>主动技能1</v>
      </c>
      <c r="D1040" s="8">
        <f t="shared" si="116"/>
        <v>14</v>
      </c>
      <c r="E1040" s="8">
        <f t="shared" si="117"/>
        <v>15</v>
      </c>
      <c r="F1040" s="8">
        <f t="shared" si="118"/>
        <v>1</v>
      </c>
      <c r="G1040" s="8">
        <f t="shared" si="115"/>
        <v>18</v>
      </c>
      <c r="H1040" t="str">
        <f t="shared" si="112"/>
        <v>霍尔主动技能1等级14</v>
      </c>
      <c r="I1040" t="str">
        <f t="shared" si="113"/>
        <v>霍尔主动技能1等级15</v>
      </c>
      <c r="J1040" s="1">
        <v>1034</v>
      </c>
      <c r="K1040" s="1">
        <f>VLOOKUP(H1040,主动技能!$A:$B,2,FALSE)</f>
        <v>10180114</v>
      </c>
      <c r="L1040" s="1">
        <f>_xlfn.IFNA(VLOOKUP(I1040,主动技能!$A:$B,2,FALSE),0)</f>
        <v>10180115</v>
      </c>
      <c r="M1040">
        <f>_xlfn.IFNA(VLOOKUP(D1040+1,角色属性概况!I:J,2,FALSE),999)</f>
        <v>65</v>
      </c>
      <c r="N1040" s="1" t="s">
        <v>249</v>
      </c>
      <c r="O1040" s="1">
        <f>VLOOKUP(E1040,角色属性概况!Q:R,2,FALSE)</f>
        <v>40100</v>
      </c>
      <c r="P1040" s="1">
        <v>0</v>
      </c>
      <c r="Q1040" s="1">
        <v>0</v>
      </c>
    </row>
    <row r="1041" spans="2:17" x14ac:dyDescent="0.15">
      <c r="B1041" s="8" t="str">
        <f>VLOOKUP(G1041,角色!A:B,2,FALSE)</f>
        <v>霍尔</v>
      </c>
      <c r="C1041" s="8" t="str">
        <f t="shared" si="114"/>
        <v>主动技能1</v>
      </c>
      <c r="D1041" s="8">
        <f t="shared" si="116"/>
        <v>15</v>
      </c>
      <c r="E1041" s="8">
        <f t="shared" si="117"/>
        <v>16</v>
      </c>
      <c r="F1041" s="8">
        <f t="shared" si="118"/>
        <v>1</v>
      </c>
      <c r="G1041" s="8">
        <f t="shared" si="115"/>
        <v>18</v>
      </c>
      <c r="H1041" t="str">
        <f t="shared" si="112"/>
        <v>霍尔主动技能1等级15</v>
      </c>
      <c r="I1041" t="str">
        <f t="shared" si="113"/>
        <v>霍尔主动技能1等级16</v>
      </c>
      <c r="J1041" s="1">
        <v>1035</v>
      </c>
      <c r="K1041" s="1">
        <f>VLOOKUP(H1041,主动技能!$A:$B,2,FALSE)</f>
        <v>10180115</v>
      </c>
      <c r="L1041" s="1">
        <f>_xlfn.IFNA(VLOOKUP(I1041,主动技能!$A:$B,2,FALSE),0)</f>
        <v>10180116</v>
      </c>
      <c r="M1041">
        <f>_xlfn.IFNA(VLOOKUP(D1041+1,角色属性概况!I:J,2,FALSE),999)</f>
        <v>70</v>
      </c>
      <c r="N1041" s="1" t="s">
        <v>249</v>
      </c>
      <c r="O1041" s="1">
        <f>VLOOKUP(E1041,角色属性概况!Q:R,2,FALSE)</f>
        <v>56700</v>
      </c>
      <c r="P1041" s="1">
        <v>0</v>
      </c>
      <c r="Q1041" s="1">
        <v>0</v>
      </c>
    </row>
    <row r="1042" spans="2:17" x14ac:dyDescent="0.15">
      <c r="B1042" s="8" t="str">
        <f>VLOOKUP(G1042,角色!A:B,2,FALSE)</f>
        <v>霍尔</v>
      </c>
      <c r="C1042" s="8" t="str">
        <f t="shared" si="114"/>
        <v>主动技能1</v>
      </c>
      <c r="D1042" s="8">
        <f t="shared" si="116"/>
        <v>16</v>
      </c>
      <c r="E1042" s="8">
        <f t="shared" si="117"/>
        <v>17</v>
      </c>
      <c r="F1042" s="8">
        <f t="shared" si="118"/>
        <v>1</v>
      </c>
      <c r="G1042" s="8">
        <f t="shared" si="115"/>
        <v>18</v>
      </c>
      <c r="H1042" t="str">
        <f t="shared" si="112"/>
        <v>霍尔主动技能1等级16</v>
      </c>
      <c r="I1042" t="str">
        <f t="shared" si="113"/>
        <v>霍尔主动技能1等级17</v>
      </c>
      <c r="J1042" s="1">
        <v>1036</v>
      </c>
      <c r="K1042" s="1">
        <f>VLOOKUP(H1042,主动技能!$A:$B,2,FALSE)</f>
        <v>10180116</v>
      </c>
      <c r="L1042" s="1">
        <f>_xlfn.IFNA(VLOOKUP(I1042,主动技能!$A:$B,2,FALSE),0)</f>
        <v>10180117</v>
      </c>
      <c r="M1042">
        <f>_xlfn.IFNA(VLOOKUP(D1042+1,角色属性概况!I:J,2,FALSE),999)</f>
        <v>75</v>
      </c>
      <c r="N1042" s="1" t="s">
        <v>249</v>
      </c>
      <c r="O1042" s="1">
        <f>VLOOKUP(E1042,角色属性概况!Q:R,2,FALSE)</f>
        <v>80400</v>
      </c>
      <c r="P1042" s="1">
        <v>0</v>
      </c>
      <c r="Q1042" s="1">
        <v>0</v>
      </c>
    </row>
    <row r="1043" spans="2:17" x14ac:dyDescent="0.15">
      <c r="B1043" s="8" t="str">
        <f>VLOOKUP(G1043,角色!A:B,2,FALSE)</f>
        <v>霍尔</v>
      </c>
      <c r="C1043" s="8" t="str">
        <f t="shared" si="114"/>
        <v>主动技能1</v>
      </c>
      <c r="D1043" s="8">
        <f t="shared" si="116"/>
        <v>17</v>
      </c>
      <c r="E1043" s="8">
        <f t="shared" si="117"/>
        <v>18</v>
      </c>
      <c r="F1043" s="8">
        <f t="shared" si="118"/>
        <v>1</v>
      </c>
      <c r="G1043" s="8">
        <f t="shared" si="115"/>
        <v>18</v>
      </c>
      <c r="H1043" t="str">
        <f t="shared" si="112"/>
        <v>霍尔主动技能1等级17</v>
      </c>
      <c r="I1043" t="str">
        <f t="shared" si="113"/>
        <v>霍尔主动技能1等级18</v>
      </c>
      <c r="J1043" s="1">
        <v>1037</v>
      </c>
      <c r="K1043" s="1">
        <f>VLOOKUP(H1043,主动技能!$A:$B,2,FALSE)</f>
        <v>10180117</v>
      </c>
      <c r="L1043" s="1">
        <f>_xlfn.IFNA(VLOOKUP(I1043,主动技能!$A:$B,2,FALSE),0)</f>
        <v>10180118</v>
      </c>
      <c r="M1043">
        <f>_xlfn.IFNA(VLOOKUP(D1043+1,角色属性概况!I:J,2,FALSE),999)</f>
        <v>80</v>
      </c>
      <c r="N1043" s="1" t="s">
        <v>249</v>
      </c>
      <c r="O1043" s="1">
        <f>VLOOKUP(E1043,角色属性概况!Q:R,2,FALSE)</f>
        <v>113800</v>
      </c>
      <c r="P1043" s="1">
        <v>0</v>
      </c>
      <c r="Q1043" s="1">
        <v>0</v>
      </c>
    </row>
    <row r="1044" spans="2:17" x14ac:dyDescent="0.15">
      <c r="B1044" s="8" t="str">
        <f>VLOOKUP(G1044,角色!A:B,2,FALSE)</f>
        <v>霍尔</v>
      </c>
      <c r="C1044" s="8" t="str">
        <f t="shared" si="114"/>
        <v>主动技能1</v>
      </c>
      <c r="D1044" s="8">
        <f t="shared" si="116"/>
        <v>18</v>
      </c>
      <c r="E1044" s="8">
        <f t="shared" si="117"/>
        <v>19</v>
      </c>
      <c r="F1044" s="8">
        <f t="shared" si="118"/>
        <v>1</v>
      </c>
      <c r="G1044" s="8">
        <f t="shared" si="115"/>
        <v>18</v>
      </c>
      <c r="H1044" t="str">
        <f t="shared" si="112"/>
        <v>霍尔主动技能1等级18</v>
      </c>
      <c r="I1044" t="str">
        <f t="shared" si="113"/>
        <v>霍尔主动技能1等级19</v>
      </c>
      <c r="J1044" s="1">
        <v>1038</v>
      </c>
      <c r="K1044" s="1">
        <f>VLOOKUP(H1044,主动技能!$A:$B,2,FALSE)</f>
        <v>10180118</v>
      </c>
      <c r="L1044" s="1">
        <f>_xlfn.IFNA(VLOOKUP(I1044,主动技能!$A:$B,2,FALSE),0)</f>
        <v>10180119</v>
      </c>
      <c r="M1044">
        <f>_xlfn.IFNA(VLOOKUP(D1044+1,角色属性概况!I:J,2,FALSE),999)</f>
        <v>85</v>
      </c>
      <c r="N1044" s="1" t="s">
        <v>249</v>
      </c>
      <c r="O1044" s="1">
        <f>VLOOKUP(E1044,角色属性概况!Q:R,2,FALSE)</f>
        <v>161100</v>
      </c>
      <c r="P1044" s="1">
        <v>0</v>
      </c>
      <c r="Q1044" s="1">
        <v>0</v>
      </c>
    </row>
    <row r="1045" spans="2:17" x14ac:dyDescent="0.15">
      <c r="B1045" s="8" t="str">
        <f>VLOOKUP(G1045,角色!A:B,2,FALSE)</f>
        <v>霍尔</v>
      </c>
      <c r="C1045" s="8" t="str">
        <f t="shared" si="114"/>
        <v>主动技能1</v>
      </c>
      <c r="D1045" s="8">
        <f t="shared" si="116"/>
        <v>19</v>
      </c>
      <c r="E1045" s="8">
        <f t="shared" si="117"/>
        <v>20</v>
      </c>
      <c r="F1045" s="8">
        <f t="shared" si="118"/>
        <v>1</v>
      </c>
      <c r="G1045" s="8">
        <f t="shared" si="115"/>
        <v>18</v>
      </c>
      <c r="H1045" t="str">
        <f t="shared" si="112"/>
        <v>霍尔主动技能1等级19</v>
      </c>
      <c r="I1045" t="str">
        <f t="shared" si="113"/>
        <v>霍尔主动技能1等级20</v>
      </c>
      <c r="J1045" s="1">
        <v>1039</v>
      </c>
      <c r="K1045" s="1">
        <f>VLOOKUP(H1045,主动技能!$A:$B,2,FALSE)</f>
        <v>10180119</v>
      </c>
      <c r="L1045" s="1">
        <f>_xlfn.IFNA(VLOOKUP(I1045,主动技能!$A:$B,2,FALSE),0)</f>
        <v>10180120</v>
      </c>
      <c r="M1045">
        <f>_xlfn.IFNA(VLOOKUP(D1045+1,角色属性概况!I:J,2,FALSE),999)</f>
        <v>90</v>
      </c>
      <c r="N1045" s="1" t="s">
        <v>249</v>
      </c>
      <c r="O1045" s="1">
        <f>VLOOKUP(E1045,角色属性概况!Q:R,2,FALSE)</f>
        <v>228100</v>
      </c>
      <c r="P1045" s="1">
        <v>0</v>
      </c>
      <c r="Q1045" s="1">
        <v>0</v>
      </c>
    </row>
    <row r="1046" spans="2:17" x14ac:dyDescent="0.15">
      <c r="B1046" s="8" t="str">
        <f>VLOOKUP(G1046,角色!A:B,2,FALSE)</f>
        <v>霍尔</v>
      </c>
      <c r="C1046" s="8" t="str">
        <f t="shared" si="114"/>
        <v>主动技能1</v>
      </c>
      <c r="D1046" s="8">
        <f t="shared" si="116"/>
        <v>20</v>
      </c>
      <c r="E1046" s="8">
        <f t="shared" si="117"/>
        <v>21</v>
      </c>
      <c r="F1046" s="8">
        <f t="shared" si="118"/>
        <v>1</v>
      </c>
      <c r="G1046" s="8">
        <f t="shared" si="115"/>
        <v>18</v>
      </c>
      <c r="H1046" t="str">
        <f t="shared" si="112"/>
        <v>霍尔主动技能1等级20</v>
      </c>
      <c r="I1046" t="str">
        <f t="shared" si="113"/>
        <v>霍尔主动技能1等级21</v>
      </c>
      <c r="J1046" s="1">
        <v>1040</v>
      </c>
      <c r="K1046" s="1">
        <f>VLOOKUP(H1046,主动技能!$A:$B,2,FALSE)</f>
        <v>10180120</v>
      </c>
      <c r="L1046" s="1">
        <f>_xlfn.IFNA(VLOOKUP(I1046,主动技能!$A:$B,2,FALSE),0)</f>
        <v>0</v>
      </c>
      <c r="M1046">
        <f>_xlfn.IFNA(VLOOKUP(D1046+1,角色属性概况!I:J,2,FALSE),999)</f>
        <v>100</v>
      </c>
      <c r="N1046" s="1" t="s">
        <v>249</v>
      </c>
      <c r="O1046" s="1">
        <f>VLOOKUP(E1046,角色属性概况!Q:R,2,FALSE)</f>
        <v>780200</v>
      </c>
      <c r="P1046" s="1">
        <v>0</v>
      </c>
      <c r="Q1046" s="1">
        <v>0</v>
      </c>
    </row>
    <row r="1047" spans="2:17" x14ac:dyDescent="0.15">
      <c r="B1047" s="8" t="str">
        <f>VLOOKUP(G1047,角色!A:B,2,FALSE)</f>
        <v>霍尔</v>
      </c>
      <c r="C1047" s="8" t="str">
        <f t="shared" si="114"/>
        <v>主动技能2</v>
      </c>
      <c r="D1047" s="8">
        <f t="shared" si="116"/>
        <v>1</v>
      </c>
      <c r="E1047" s="8">
        <f t="shared" si="117"/>
        <v>2</v>
      </c>
      <c r="F1047" s="8">
        <f t="shared" si="118"/>
        <v>2</v>
      </c>
      <c r="G1047" s="8">
        <f t="shared" si="115"/>
        <v>18</v>
      </c>
      <c r="H1047" t="str">
        <f t="shared" si="112"/>
        <v>霍尔主动技能2等级1</v>
      </c>
      <c r="I1047" t="str">
        <f t="shared" si="113"/>
        <v>霍尔主动技能2等级2</v>
      </c>
      <c r="J1047" s="1">
        <v>1041</v>
      </c>
      <c r="K1047" s="1">
        <f>VLOOKUP(H1047,主动技能!$A:$B,2,FALSE)</f>
        <v>10180201</v>
      </c>
      <c r="L1047" s="1">
        <f>_xlfn.IFNA(VLOOKUP(I1047,主动技能!$A:$B,2,FALSE),0)</f>
        <v>10180202</v>
      </c>
      <c r="M1047">
        <f>_xlfn.IFNA(VLOOKUP(D1047+1,角色属性概况!I:J,2,FALSE),999)</f>
        <v>2</v>
      </c>
      <c r="N1047" s="1" t="s">
        <v>249</v>
      </c>
      <c r="O1047" s="1">
        <f>VLOOKUP(E1047,角色属性概况!Q:R,2,FALSE)</f>
        <v>500</v>
      </c>
      <c r="P1047" s="1">
        <v>0</v>
      </c>
      <c r="Q1047" s="1">
        <v>0</v>
      </c>
    </row>
    <row r="1048" spans="2:17" x14ac:dyDescent="0.15">
      <c r="B1048" s="8" t="str">
        <f>VLOOKUP(G1048,角色!A:B,2,FALSE)</f>
        <v>霍尔</v>
      </c>
      <c r="C1048" s="8" t="str">
        <f t="shared" si="114"/>
        <v>主动技能2</v>
      </c>
      <c r="D1048" s="8">
        <f t="shared" si="116"/>
        <v>2</v>
      </c>
      <c r="E1048" s="8">
        <f t="shared" si="117"/>
        <v>3</v>
      </c>
      <c r="F1048" s="8">
        <f t="shared" si="118"/>
        <v>2</v>
      </c>
      <c r="G1048" s="8">
        <f t="shared" si="115"/>
        <v>18</v>
      </c>
      <c r="H1048" t="str">
        <f t="shared" ref="H1048:H1111" si="119">$B1048&amp;$C1048&amp;D$6&amp;D1048</f>
        <v>霍尔主动技能2等级2</v>
      </c>
      <c r="I1048" t="str">
        <f t="shared" ref="I1048:I1111" si="120">$B1048&amp;$C1048&amp;E$6&amp;E1048</f>
        <v>霍尔主动技能2等级3</v>
      </c>
      <c r="J1048" s="1">
        <v>1042</v>
      </c>
      <c r="K1048" s="1">
        <f>VLOOKUP(H1048,主动技能!$A:$B,2,FALSE)</f>
        <v>10180202</v>
      </c>
      <c r="L1048" s="1">
        <f>_xlfn.IFNA(VLOOKUP(I1048,主动技能!$A:$B,2,FALSE),0)</f>
        <v>10180203</v>
      </c>
      <c r="M1048">
        <f>_xlfn.IFNA(VLOOKUP(D1048+1,角色属性概况!I:J,2,FALSE),999)</f>
        <v>5</v>
      </c>
      <c r="N1048" s="1" t="s">
        <v>249</v>
      </c>
      <c r="O1048" s="1">
        <f>VLOOKUP(E1048,角色属性概况!Q:R,2,FALSE)</f>
        <v>600</v>
      </c>
      <c r="P1048" s="1">
        <v>0</v>
      </c>
      <c r="Q1048" s="1">
        <v>0</v>
      </c>
    </row>
    <row r="1049" spans="2:17" x14ac:dyDescent="0.15">
      <c r="B1049" s="8" t="str">
        <f>VLOOKUP(G1049,角色!A:B,2,FALSE)</f>
        <v>霍尔</v>
      </c>
      <c r="C1049" s="8" t="str">
        <f t="shared" si="114"/>
        <v>主动技能2</v>
      </c>
      <c r="D1049" s="8">
        <f t="shared" si="116"/>
        <v>3</v>
      </c>
      <c r="E1049" s="8">
        <f t="shared" si="117"/>
        <v>4</v>
      </c>
      <c r="F1049" s="8">
        <f t="shared" si="118"/>
        <v>2</v>
      </c>
      <c r="G1049" s="8">
        <f t="shared" si="115"/>
        <v>18</v>
      </c>
      <c r="H1049" t="str">
        <f t="shared" si="119"/>
        <v>霍尔主动技能2等级3</v>
      </c>
      <c r="I1049" t="str">
        <f t="shared" si="120"/>
        <v>霍尔主动技能2等级4</v>
      </c>
      <c r="J1049" s="1">
        <v>1043</v>
      </c>
      <c r="K1049" s="1">
        <f>VLOOKUP(H1049,主动技能!$A:$B,2,FALSE)</f>
        <v>10180203</v>
      </c>
      <c r="L1049" s="1">
        <f>_xlfn.IFNA(VLOOKUP(I1049,主动技能!$A:$B,2,FALSE),0)</f>
        <v>10180204</v>
      </c>
      <c r="M1049">
        <f>_xlfn.IFNA(VLOOKUP(D1049+1,角色属性概况!I:J,2,FALSE),999)</f>
        <v>10</v>
      </c>
      <c r="N1049" s="1" t="s">
        <v>249</v>
      </c>
      <c r="O1049" s="1">
        <f>VLOOKUP(E1049,角色属性概况!Q:R,2,FALSE)</f>
        <v>800</v>
      </c>
      <c r="P1049" s="1">
        <v>0</v>
      </c>
      <c r="Q1049" s="1">
        <v>0</v>
      </c>
    </row>
    <row r="1050" spans="2:17" x14ac:dyDescent="0.15">
      <c r="B1050" s="8" t="str">
        <f>VLOOKUP(G1050,角色!A:B,2,FALSE)</f>
        <v>霍尔</v>
      </c>
      <c r="C1050" s="8" t="str">
        <f t="shared" si="114"/>
        <v>主动技能2</v>
      </c>
      <c r="D1050" s="8">
        <f t="shared" si="116"/>
        <v>4</v>
      </c>
      <c r="E1050" s="8">
        <f t="shared" si="117"/>
        <v>5</v>
      </c>
      <c r="F1050" s="8">
        <f t="shared" si="118"/>
        <v>2</v>
      </c>
      <c r="G1050" s="8">
        <f t="shared" si="115"/>
        <v>18</v>
      </c>
      <c r="H1050" t="str">
        <f t="shared" si="119"/>
        <v>霍尔主动技能2等级4</v>
      </c>
      <c r="I1050" t="str">
        <f t="shared" si="120"/>
        <v>霍尔主动技能2等级5</v>
      </c>
      <c r="J1050" s="1">
        <v>1044</v>
      </c>
      <c r="K1050" s="1">
        <f>VLOOKUP(H1050,主动技能!$A:$B,2,FALSE)</f>
        <v>10180204</v>
      </c>
      <c r="L1050" s="1">
        <f>_xlfn.IFNA(VLOOKUP(I1050,主动技能!$A:$B,2,FALSE),0)</f>
        <v>10180205</v>
      </c>
      <c r="M1050">
        <f>_xlfn.IFNA(VLOOKUP(D1050+1,角色属性概况!I:J,2,FALSE),999)</f>
        <v>15</v>
      </c>
      <c r="N1050" s="1" t="s">
        <v>249</v>
      </c>
      <c r="O1050" s="1">
        <f>VLOOKUP(E1050,角色属性概况!Q:R,2,FALSE)</f>
        <v>1200</v>
      </c>
      <c r="P1050" s="1">
        <v>0</v>
      </c>
      <c r="Q1050" s="1">
        <v>0</v>
      </c>
    </row>
    <row r="1051" spans="2:17" x14ac:dyDescent="0.15">
      <c r="B1051" s="8" t="str">
        <f>VLOOKUP(G1051,角色!A:B,2,FALSE)</f>
        <v>霍尔</v>
      </c>
      <c r="C1051" s="8" t="str">
        <f t="shared" si="114"/>
        <v>主动技能2</v>
      </c>
      <c r="D1051" s="8">
        <f t="shared" si="116"/>
        <v>5</v>
      </c>
      <c r="E1051" s="8">
        <f t="shared" si="117"/>
        <v>6</v>
      </c>
      <c r="F1051" s="8">
        <f t="shared" si="118"/>
        <v>2</v>
      </c>
      <c r="G1051" s="8">
        <f t="shared" si="115"/>
        <v>18</v>
      </c>
      <c r="H1051" t="str">
        <f t="shared" si="119"/>
        <v>霍尔主动技能2等级5</v>
      </c>
      <c r="I1051" t="str">
        <f t="shared" si="120"/>
        <v>霍尔主动技能2等级6</v>
      </c>
      <c r="J1051" s="1">
        <v>1045</v>
      </c>
      <c r="K1051" s="1">
        <f>VLOOKUP(H1051,主动技能!$A:$B,2,FALSE)</f>
        <v>10180205</v>
      </c>
      <c r="L1051" s="1">
        <f>_xlfn.IFNA(VLOOKUP(I1051,主动技能!$A:$B,2,FALSE),0)</f>
        <v>10180206</v>
      </c>
      <c r="M1051">
        <f>_xlfn.IFNA(VLOOKUP(D1051+1,角色属性概况!I:J,2,FALSE),999)</f>
        <v>20</v>
      </c>
      <c r="N1051" s="1" t="s">
        <v>249</v>
      </c>
      <c r="O1051" s="1">
        <f>VLOOKUP(E1051,角色属性概况!Q:R,2,FALSE)</f>
        <v>1700</v>
      </c>
      <c r="P1051" s="1">
        <v>0</v>
      </c>
      <c r="Q1051" s="1">
        <v>0</v>
      </c>
    </row>
    <row r="1052" spans="2:17" x14ac:dyDescent="0.15">
      <c r="B1052" s="8" t="str">
        <f>VLOOKUP(G1052,角色!A:B,2,FALSE)</f>
        <v>霍尔</v>
      </c>
      <c r="C1052" s="8" t="str">
        <f t="shared" si="114"/>
        <v>主动技能2</v>
      </c>
      <c r="D1052" s="8">
        <f t="shared" si="116"/>
        <v>6</v>
      </c>
      <c r="E1052" s="8">
        <f t="shared" si="117"/>
        <v>7</v>
      </c>
      <c r="F1052" s="8">
        <f t="shared" si="118"/>
        <v>2</v>
      </c>
      <c r="G1052" s="8">
        <f t="shared" si="115"/>
        <v>18</v>
      </c>
      <c r="H1052" t="str">
        <f t="shared" si="119"/>
        <v>霍尔主动技能2等级6</v>
      </c>
      <c r="I1052" t="str">
        <f t="shared" si="120"/>
        <v>霍尔主动技能2等级7</v>
      </c>
      <c r="J1052" s="1">
        <v>1046</v>
      </c>
      <c r="K1052" s="1">
        <f>VLOOKUP(H1052,主动技能!$A:$B,2,FALSE)</f>
        <v>10180206</v>
      </c>
      <c r="L1052" s="1">
        <f>_xlfn.IFNA(VLOOKUP(I1052,主动技能!$A:$B,2,FALSE),0)</f>
        <v>10180207</v>
      </c>
      <c r="M1052">
        <f>_xlfn.IFNA(VLOOKUP(D1052+1,角色属性概况!I:J,2,FALSE),999)</f>
        <v>25</v>
      </c>
      <c r="N1052" s="1" t="s">
        <v>249</v>
      </c>
      <c r="O1052" s="1">
        <f>VLOOKUP(E1052,角色属性概况!Q:R,2,FALSE)</f>
        <v>2400</v>
      </c>
      <c r="P1052" s="1">
        <v>0</v>
      </c>
      <c r="Q1052" s="1">
        <v>0</v>
      </c>
    </row>
    <row r="1053" spans="2:17" x14ac:dyDescent="0.15">
      <c r="B1053" s="8" t="str">
        <f>VLOOKUP(G1053,角色!A:B,2,FALSE)</f>
        <v>霍尔</v>
      </c>
      <c r="C1053" s="8" t="str">
        <f t="shared" si="114"/>
        <v>主动技能2</v>
      </c>
      <c r="D1053" s="8">
        <f t="shared" si="116"/>
        <v>7</v>
      </c>
      <c r="E1053" s="8">
        <f t="shared" si="117"/>
        <v>8</v>
      </c>
      <c r="F1053" s="8">
        <f t="shared" si="118"/>
        <v>2</v>
      </c>
      <c r="G1053" s="8">
        <f t="shared" si="115"/>
        <v>18</v>
      </c>
      <c r="H1053" t="str">
        <f t="shared" si="119"/>
        <v>霍尔主动技能2等级7</v>
      </c>
      <c r="I1053" t="str">
        <f t="shared" si="120"/>
        <v>霍尔主动技能2等级8</v>
      </c>
      <c r="J1053" s="1">
        <v>1047</v>
      </c>
      <c r="K1053" s="1">
        <f>VLOOKUP(H1053,主动技能!$A:$B,2,FALSE)</f>
        <v>10180207</v>
      </c>
      <c r="L1053" s="1">
        <f>_xlfn.IFNA(VLOOKUP(I1053,主动技能!$A:$B,2,FALSE),0)</f>
        <v>10180208</v>
      </c>
      <c r="M1053">
        <f>_xlfn.IFNA(VLOOKUP(D1053+1,角色属性概况!I:J,2,FALSE),999)</f>
        <v>30</v>
      </c>
      <c r="N1053" s="1" t="s">
        <v>249</v>
      </c>
      <c r="O1053" s="1">
        <f>VLOOKUP(E1053,角色属性概况!Q:R,2,FALSE)</f>
        <v>3500</v>
      </c>
      <c r="P1053" s="1">
        <v>0</v>
      </c>
      <c r="Q1053" s="1">
        <v>0</v>
      </c>
    </row>
    <row r="1054" spans="2:17" x14ac:dyDescent="0.15">
      <c r="B1054" s="8" t="str">
        <f>VLOOKUP(G1054,角色!A:B,2,FALSE)</f>
        <v>霍尔</v>
      </c>
      <c r="C1054" s="8" t="str">
        <f t="shared" si="114"/>
        <v>主动技能2</v>
      </c>
      <c r="D1054" s="8">
        <f t="shared" si="116"/>
        <v>8</v>
      </c>
      <c r="E1054" s="8">
        <f t="shared" si="117"/>
        <v>9</v>
      </c>
      <c r="F1054" s="8">
        <f t="shared" si="118"/>
        <v>2</v>
      </c>
      <c r="G1054" s="8">
        <f t="shared" si="115"/>
        <v>18</v>
      </c>
      <c r="H1054" t="str">
        <f t="shared" si="119"/>
        <v>霍尔主动技能2等级8</v>
      </c>
      <c r="I1054" t="str">
        <f t="shared" si="120"/>
        <v>霍尔主动技能2等级9</v>
      </c>
      <c r="J1054" s="1">
        <v>1048</v>
      </c>
      <c r="K1054" s="1">
        <f>VLOOKUP(H1054,主动技能!$A:$B,2,FALSE)</f>
        <v>10180208</v>
      </c>
      <c r="L1054" s="1">
        <f>_xlfn.IFNA(VLOOKUP(I1054,主动技能!$A:$B,2,FALSE),0)</f>
        <v>10180209</v>
      </c>
      <c r="M1054">
        <f>_xlfn.IFNA(VLOOKUP(D1054+1,角色属性概况!I:J,2,FALSE),999)</f>
        <v>35</v>
      </c>
      <c r="N1054" s="1" t="s">
        <v>249</v>
      </c>
      <c r="O1054" s="1">
        <f>VLOOKUP(E1054,角色属性概况!Q:R,2,FALSE)</f>
        <v>4900</v>
      </c>
      <c r="P1054" s="1">
        <v>0</v>
      </c>
      <c r="Q1054" s="1">
        <v>0</v>
      </c>
    </row>
    <row r="1055" spans="2:17" x14ac:dyDescent="0.15">
      <c r="B1055" s="8" t="str">
        <f>VLOOKUP(G1055,角色!A:B,2,FALSE)</f>
        <v>霍尔</v>
      </c>
      <c r="C1055" s="8" t="str">
        <f t="shared" si="114"/>
        <v>主动技能2</v>
      </c>
      <c r="D1055" s="8">
        <f t="shared" si="116"/>
        <v>9</v>
      </c>
      <c r="E1055" s="8">
        <f t="shared" si="117"/>
        <v>10</v>
      </c>
      <c r="F1055" s="8">
        <f t="shared" si="118"/>
        <v>2</v>
      </c>
      <c r="G1055" s="8">
        <f t="shared" si="115"/>
        <v>18</v>
      </c>
      <c r="H1055" t="str">
        <f t="shared" si="119"/>
        <v>霍尔主动技能2等级9</v>
      </c>
      <c r="I1055" t="str">
        <f t="shared" si="120"/>
        <v>霍尔主动技能2等级10</v>
      </c>
      <c r="J1055" s="1">
        <v>1049</v>
      </c>
      <c r="K1055" s="1">
        <f>VLOOKUP(H1055,主动技能!$A:$B,2,FALSE)</f>
        <v>10180209</v>
      </c>
      <c r="L1055" s="1">
        <f>_xlfn.IFNA(VLOOKUP(I1055,主动技能!$A:$B,2,FALSE),0)</f>
        <v>10180210</v>
      </c>
      <c r="M1055">
        <f>_xlfn.IFNA(VLOOKUP(D1055+1,角色属性概况!I:J,2,FALSE),999)</f>
        <v>40</v>
      </c>
      <c r="N1055" s="1" t="s">
        <v>249</v>
      </c>
      <c r="O1055" s="1">
        <f>VLOOKUP(E1055,角色属性概况!Q:R,2,FALSE)</f>
        <v>7000</v>
      </c>
      <c r="P1055" s="1">
        <v>0</v>
      </c>
      <c r="Q1055" s="1">
        <v>0</v>
      </c>
    </row>
    <row r="1056" spans="2:17" x14ac:dyDescent="0.15">
      <c r="B1056" s="8" t="str">
        <f>VLOOKUP(G1056,角色!A:B,2,FALSE)</f>
        <v>霍尔</v>
      </c>
      <c r="C1056" s="8" t="str">
        <f t="shared" si="114"/>
        <v>主动技能2</v>
      </c>
      <c r="D1056" s="8">
        <f t="shared" si="116"/>
        <v>10</v>
      </c>
      <c r="E1056" s="8">
        <f t="shared" si="117"/>
        <v>11</v>
      </c>
      <c r="F1056" s="8">
        <f t="shared" si="118"/>
        <v>2</v>
      </c>
      <c r="G1056" s="8">
        <f t="shared" si="115"/>
        <v>18</v>
      </c>
      <c r="H1056" t="str">
        <f t="shared" si="119"/>
        <v>霍尔主动技能2等级10</v>
      </c>
      <c r="I1056" t="str">
        <f t="shared" si="120"/>
        <v>霍尔主动技能2等级11</v>
      </c>
      <c r="J1056" s="1">
        <v>1050</v>
      </c>
      <c r="K1056" s="1">
        <f>VLOOKUP(H1056,主动技能!$A:$B,2,FALSE)</f>
        <v>10180210</v>
      </c>
      <c r="L1056" s="1">
        <f>_xlfn.IFNA(VLOOKUP(I1056,主动技能!$A:$B,2,FALSE),0)</f>
        <v>10180211</v>
      </c>
      <c r="M1056">
        <f>_xlfn.IFNA(VLOOKUP(D1056+1,角色属性概况!I:J,2,FALSE),999)</f>
        <v>45</v>
      </c>
      <c r="N1056" s="1" t="s">
        <v>249</v>
      </c>
      <c r="O1056" s="1">
        <f>VLOOKUP(E1056,角色属性概况!Q:R,2,FALSE)</f>
        <v>9900</v>
      </c>
      <c r="P1056" s="1">
        <v>0</v>
      </c>
      <c r="Q1056" s="1">
        <v>0</v>
      </c>
    </row>
    <row r="1057" spans="2:17" x14ac:dyDescent="0.15">
      <c r="B1057" s="8" t="str">
        <f>VLOOKUP(G1057,角色!A:B,2,FALSE)</f>
        <v>霍尔</v>
      </c>
      <c r="C1057" s="8" t="str">
        <f t="shared" si="114"/>
        <v>主动技能2</v>
      </c>
      <c r="D1057" s="8">
        <f t="shared" si="116"/>
        <v>11</v>
      </c>
      <c r="E1057" s="8">
        <f t="shared" si="117"/>
        <v>12</v>
      </c>
      <c r="F1057" s="8">
        <f t="shared" si="118"/>
        <v>2</v>
      </c>
      <c r="G1057" s="8">
        <f t="shared" si="115"/>
        <v>18</v>
      </c>
      <c r="H1057" t="str">
        <f t="shared" si="119"/>
        <v>霍尔主动技能2等级11</v>
      </c>
      <c r="I1057" t="str">
        <f t="shared" si="120"/>
        <v>霍尔主动技能2等级12</v>
      </c>
      <c r="J1057" s="1">
        <v>1051</v>
      </c>
      <c r="K1057" s="1">
        <f>VLOOKUP(H1057,主动技能!$A:$B,2,FALSE)</f>
        <v>10180211</v>
      </c>
      <c r="L1057" s="1">
        <f>_xlfn.IFNA(VLOOKUP(I1057,主动技能!$A:$B,2,FALSE),0)</f>
        <v>10180212</v>
      </c>
      <c r="M1057">
        <f>_xlfn.IFNA(VLOOKUP(D1057+1,角色属性概况!I:J,2,FALSE),999)</f>
        <v>50</v>
      </c>
      <c r="N1057" s="1" t="s">
        <v>249</v>
      </c>
      <c r="O1057" s="1">
        <f>VLOOKUP(E1057,角色属性概况!Q:R,2,FALSE)</f>
        <v>14100</v>
      </c>
      <c r="P1057" s="1">
        <v>0</v>
      </c>
      <c r="Q1057" s="1">
        <v>0</v>
      </c>
    </row>
    <row r="1058" spans="2:17" x14ac:dyDescent="0.15">
      <c r="B1058" s="8" t="str">
        <f>VLOOKUP(G1058,角色!A:B,2,FALSE)</f>
        <v>霍尔</v>
      </c>
      <c r="C1058" s="8" t="str">
        <f t="shared" si="114"/>
        <v>主动技能2</v>
      </c>
      <c r="D1058" s="8">
        <f t="shared" si="116"/>
        <v>12</v>
      </c>
      <c r="E1058" s="8">
        <f t="shared" si="117"/>
        <v>13</v>
      </c>
      <c r="F1058" s="8">
        <f t="shared" si="118"/>
        <v>2</v>
      </c>
      <c r="G1058" s="8">
        <f t="shared" si="115"/>
        <v>18</v>
      </c>
      <c r="H1058" t="str">
        <f t="shared" si="119"/>
        <v>霍尔主动技能2等级12</v>
      </c>
      <c r="I1058" t="str">
        <f t="shared" si="120"/>
        <v>霍尔主动技能2等级13</v>
      </c>
      <c r="J1058" s="1">
        <v>1052</v>
      </c>
      <c r="K1058" s="1">
        <f>VLOOKUP(H1058,主动技能!$A:$B,2,FALSE)</f>
        <v>10180212</v>
      </c>
      <c r="L1058" s="1">
        <f>_xlfn.IFNA(VLOOKUP(I1058,主动技能!$A:$B,2,FALSE),0)</f>
        <v>10180213</v>
      </c>
      <c r="M1058">
        <f>_xlfn.IFNA(VLOOKUP(D1058+1,角色属性概况!I:J,2,FALSE),999)</f>
        <v>55</v>
      </c>
      <c r="N1058" s="1" t="s">
        <v>249</v>
      </c>
      <c r="O1058" s="1">
        <f>VLOOKUP(E1058,角色属性概况!Q:R,2,FALSE)</f>
        <v>20000</v>
      </c>
      <c r="P1058" s="1">
        <v>0</v>
      </c>
      <c r="Q1058" s="1">
        <v>0</v>
      </c>
    </row>
    <row r="1059" spans="2:17" x14ac:dyDescent="0.15">
      <c r="B1059" s="8" t="str">
        <f>VLOOKUP(G1059,角色!A:B,2,FALSE)</f>
        <v>霍尔</v>
      </c>
      <c r="C1059" s="8" t="str">
        <f t="shared" si="114"/>
        <v>主动技能2</v>
      </c>
      <c r="D1059" s="8">
        <f t="shared" si="116"/>
        <v>13</v>
      </c>
      <c r="E1059" s="8">
        <f t="shared" si="117"/>
        <v>14</v>
      </c>
      <c r="F1059" s="8">
        <f t="shared" si="118"/>
        <v>2</v>
      </c>
      <c r="G1059" s="8">
        <f t="shared" si="115"/>
        <v>18</v>
      </c>
      <c r="H1059" t="str">
        <f t="shared" si="119"/>
        <v>霍尔主动技能2等级13</v>
      </c>
      <c r="I1059" t="str">
        <f t="shared" si="120"/>
        <v>霍尔主动技能2等级14</v>
      </c>
      <c r="J1059" s="1">
        <v>1053</v>
      </c>
      <c r="K1059" s="1">
        <f>VLOOKUP(H1059,主动技能!$A:$B,2,FALSE)</f>
        <v>10180213</v>
      </c>
      <c r="L1059" s="1">
        <f>_xlfn.IFNA(VLOOKUP(I1059,主动技能!$A:$B,2,FALSE),0)</f>
        <v>10180214</v>
      </c>
      <c r="M1059">
        <f>_xlfn.IFNA(VLOOKUP(D1059+1,角色属性概况!I:J,2,FALSE),999)</f>
        <v>60</v>
      </c>
      <c r="N1059" s="1" t="s">
        <v>249</v>
      </c>
      <c r="O1059" s="1">
        <f>VLOOKUP(E1059,角色属性概况!Q:R,2,FALSE)</f>
        <v>28300</v>
      </c>
      <c r="P1059" s="1">
        <v>0</v>
      </c>
      <c r="Q1059" s="1">
        <v>0</v>
      </c>
    </row>
    <row r="1060" spans="2:17" x14ac:dyDescent="0.15">
      <c r="B1060" s="8" t="str">
        <f>VLOOKUP(G1060,角色!A:B,2,FALSE)</f>
        <v>霍尔</v>
      </c>
      <c r="C1060" s="8" t="str">
        <f t="shared" si="114"/>
        <v>主动技能2</v>
      </c>
      <c r="D1060" s="8">
        <f t="shared" si="116"/>
        <v>14</v>
      </c>
      <c r="E1060" s="8">
        <f t="shared" si="117"/>
        <v>15</v>
      </c>
      <c r="F1060" s="8">
        <f t="shared" si="118"/>
        <v>2</v>
      </c>
      <c r="G1060" s="8">
        <f t="shared" si="115"/>
        <v>18</v>
      </c>
      <c r="H1060" t="str">
        <f t="shared" si="119"/>
        <v>霍尔主动技能2等级14</v>
      </c>
      <c r="I1060" t="str">
        <f t="shared" si="120"/>
        <v>霍尔主动技能2等级15</v>
      </c>
      <c r="J1060" s="1">
        <v>1054</v>
      </c>
      <c r="K1060" s="1">
        <f>VLOOKUP(H1060,主动技能!$A:$B,2,FALSE)</f>
        <v>10180214</v>
      </c>
      <c r="L1060" s="1">
        <f>_xlfn.IFNA(VLOOKUP(I1060,主动技能!$A:$B,2,FALSE),0)</f>
        <v>10180215</v>
      </c>
      <c r="M1060">
        <f>_xlfn.IFNA(VLOOKUP(D1060+1,角色属性概况!I:J,2,FALSE),999)</f>
        <v>65</v>
      </c>
      <c r="N1060" s="1" t="s">
        <v>249</v>
      </c>
      <c r="O1060" s="1">
        <f>VLOOKUP(E1060,角色属性概况!Q:R,2,FALSE)</f>
        <v>40100</v>
      </c>
      <c r="P1060" s="1">
        <v>0</v>
      </c>
      <c r="Q1060" s="1">
        <v>0</v>
      </c>
    </row>
    <row r="1061" spans="2:17" x14ac:dyDescent="0.15">
      <c r="B1061" s="8" t="str">
        <f>VLOOKUP(G1061,角色!A:B,2,FALSE)</f>
        <v>霍尔</v>
      </c>
      <c r="C1061" s="8" t="str">
        <f t="shared" si="114"/>
        <v>主动技能2</v>
      </c>
      <c r="D1061" s="8">
        <f t="shared" si="116"/>
        <v>15</v>
      </c>
      <c r="E1061" s="8">
        <f t="shared" si="117"/>
        <v>16</v>
      </c>
      <c r="F1061" s="8">
        <f t="shared" si="118"/>
        <v>2</v>
      </c>
      <c r="G1061" s="8">
        <f t="shared" si="115"/>
        <v>18</v>
      </c>
      <c r="H1061" t="str">
        <f t="shared" si="119"/>
        <v>霍尔主动技能2等级15</v>
      </c>
      <c r="I1061" t="str">
        <f t="shared" si="120"/>
        <v>霍尔主动技能2等级16</v>
      </c>
      <c r="J1061" s="1">
        <v>1055</v>
      </c>
      <c r="K1061" s="1">
        <f>VLOOKUP(H1061,主动技能!$A:$B,2,FALSE)</f>
        <v>10180215</v>
      </c>
      <c r="L1061" s="1">
        <f>_xlfn.IFNA(VLOOKUP(I1061,主动技能!$A:$B,2,FALSE),0)</f>
        <v>10180216</v>
      </c>
      <c r="M1061">
        <f>_xlfn.IFNA(VLOOKUP(D1061+1,角色属性概况!I:J,2,FALSE),999)</f>
        <v>70</v>
      </c>
      <c r="N1061" s="1" t="s">
        <v>249</v>
      </c>
      <c r="O1061" s="1">
        <f>VLOOKUP(E1061,角色属性概况!Q:R,2,FALSE)</f>
        <v>56700</v>
      </c>
      <c r="P1061" s="1">
        <v>0</v>
      </c>
      <c r="Q1061" s="1">
        <v>0</v>
      </c>
    </row>
    <row r="1062" spans="2:17" x14ac:dyDescent="0.15">
      <c r="B1062" s="8" t="str">
        <f>VLOOKUP(G1062,角色!A:B,2,FALSE)</f>
        <v>霍尔</v>
      </c>
      <c r="C1062" s="8" t="str">
        <f t="shared" si="114"/>
        <v>主动技能2</v>
      </c>
      <c r="D1062" s="8">
        <f t="shared" si="116"/>
        <v>16</v>
      </c>
      <c r="E1062" s="8">
        <f t="shared" si="117"/>
        <v>17</v>
      </c>
      <c r="F1062" s="8">
        <f t="shared" si="118"/>
        <v>2</v>
      </c>
      <c r="G1062" s="8">
        <f t="shared" si="115"/>
        <v>18</v>
      </c>
      <c r="H1062" t="str">
        <f t="shared" si="119"/>
        <v>霍尔主动技能2等级16</v>
      </c>
      <c r="I1062" t="str">
        <f t="shared" si="120"/>
        <v>霍尔主动技能2等级17</v>
      </c>
      <c r="J1062" s="1">
        <v>1056</v>
      </c>
      <c r="K1062" s="1">
        <f>VLOOKUP(H1062,主动技能!$A:$B,2,FALSE)</f>
        <v>10180216</v>
      </c>
      <c r="L1062" s="1">
        <f>_xlfn.IFNA(VLOOKUP(I1062,主动技能!$A:$B,2,FALSE),0)</f>
        <v>10180217</v>
      </c>
      <c r="M1062">
        <f>_xlfn.IFNA(VLOOKUP(D1062+1,角色属性概况!I:J,2,FALSE),999)</f>
        <v>75</v>
      </c>
      <c r="N1062" s="1" t="s">
        <v>249</v>
      </c>
      <c r="O1062" s="1">
        <f>VLOOKUP(E1062,角色属性概况!Q:R,2,FALSE)</f>
        <v>80400</v>
      </c>
      <c r="P1062" s="1">
        <v>0</v>
      </c>
      <c r="Q1062" s="1">
        <v>0</v>
      </c>
    </row>
    <row r="1063" spans="2:17" x14ac:dyDescent="0.15">
      <c r="B1063" s="8" t="str">
        <f>VLOOKUP(G1063,角色!A:B,2,FALSE)</f>
        <v>霍尔</v>
      </c>
      <c r="C1063" s="8" t="str">
        <f t="shared" si="114"/>
        <v>主动技能2</v>
      </c>
      <c r="D1063" s="8">
        <f t="shared" si="116"/>
        <v>17</v>
      </c>
      <c r="E1063" s="8">
        <f t="shared" si="117"/>
        <v>18</v>
      </c>
      <c r="F1063" s="8">
        <f t="shared" si="118"/>
        <v>2</v>
      </c>
      <c r="G1063" s="8">
        <f t="shared" si="115"/>
        <v>18</v>
      </c>
      <c r="H1063" t="str">
        <f t="shared" si="119"/>
        <v>霍尔主动技能2等级17</v>
      </c>
      <c r="I1063" t="str">
        <f t="shared" si="120"/>
        <v>霍尔主动技能2等级18</v>
      </c>
      <c r="J1063" s="1">
        <v>1057</v>
      </c>
      <c r="K1063" s="1">
        <f>VLOOKUP(H1063,主动技能!$A:$B,2,FALSE)</f>
        <v>10180217</v>
      </c>
      <c r="L1063" s="1">
        <f>_xlfn.IFNA(VLOOKUP(I1063,主动技能!$A:$B,2,FALSE),0)</f>
        <v>10180218</v>
      </c>
      <c r="M1063">
        <f>_xlfn.IFNA(VLOOKUP(D1063+1,角色属性概况!I:J,2,FALSE),999)</f>
        <v>80</v>
      </c>
      <c r="N1063" s="1" t="s">
        <v>249</v>
      </c>
      <c r="O1063" s="1">
        <f>VLOOKUP(E1063,角色属性概况!Q:R,2,FALSE)</f>
        <v>113800</v>
      </c>
      <c r="P1063" s="1">
        <v>0</v>
      </c>
      <c r="Q1063" s="1">
        <v>0</v>
      </c>
    </row>
    <row r="1064" spans="2:17" x14ac:dyDescent="0.15">
      <c r="B1064" s="8" t="str">
        <f>VLOOKUP(G1064,角色!A:B,2,FALSE)</f>
        <v>霍尔</v>
      </c>
      <c r="C1064" s="8" t="str">
        <f t="shared" si="114"/>
        <v>主动技能2</v>
      </c>
      <c r="D1064" s="8">
        <f t="shared" si="116"/>
        <v>18</v>
      </c>
      <c r="E1064" s="8">
        <f t="shared" si="117"/>
        <v>19</v>
      </c>
      <c r="F1064" s="8">
        <f t="shared" si="118"/>
        <v>2</v>
      </c>
      <c r="G1064" s="8">
        <f t="shared" si="115"/>
        <v>18</v>
      </c>
      <c r="H1064" t="str">
        <f t="shared" si="119"/>
        <v>霍尔主动技能2等级18</v>
      </c>
      <c r="I1064" t="str">
        <f t="shared" si="120"/>
        <v>霍尔主动技能2等级19</v>
      </c>
      <c r="J1064" s="1">
        <v>1058</v>
      </c>
      <c r="K1064" s="1">
        <f>VLOOKUP(H1064,主动技能!$A:$B,2,FALSE)</f>
        <v>10180218</v>
      </c>
      <c r="L1064" s="1">
        <f>_xlfn.IFNA(VLOOKUP(I1064,主动技能!$A:$B,2,FALSE),0)</f>
        <v>10180219</v>
      </c>
      <c r="M1064">
        <f>_xlfn.IFNA(VLOOKUP(D1064+1,角色属性概况!I:J,2,FALSE),999)</f>
        <v>85</v>
      </c>
      <c r="N1064" s="1" t="s">
        <v>249</v>
      </c>
      <c r="O1064" s="1">
        <f>VLOOKUP(E1064,角色属性概况!Q:R,2,FALSE)</f>
        <v>161100</v>
      </c>
      <c r="P1064" s="1">
        <v>0</v>
      </c>
      <c r="Q1064" s="1">
        <v>0</v>
      </c>
    </row>
    <row r="1065" spans="2:17" x14ac:dyDescent="0.15">
      <c r="B1065" s="8" t="str">
        <f>VLOOKUP(G1065,角色!A:B,2,FALSE)</f>
        <v>霍尔</v>
      </c>
      <c r="C1065" s="8" t="str">
        <f t="shared" si="114"/>
        <v>主动技能2</v>
      </c>
      <c r="D1065" s="8">
        <f t="shared" si="116"/>
        <v>19</v>
      </c>
      <c r="E1065" s="8">
        <f t="shared" si="117"/>
        <v>20</v>
      </c>
      <c r="F1065" s="8">
        <f t="shared" si="118"/>
        <v>2</v>
      </c>
      <c r="G1065" s="8">
        <f t="shared" si="115"/>
        <v>18</v>
      </c>
      <c r="H1065" t="str">
        <f t="shared" si="119"/>
        <v>霍尔主动技能2等级19</v>
      </c>
      <c r="I1065" t="str">
        <f t="shared" si="120"/>
        <v>霍尔主动技能2等级20</v>
      </c>
      <c r="J1065" s="1">
        <v>1059</v>
      </c>
      <c r="K1065" s="1">
        <f>VLOOKUP(H1065,主动技能!$A:$B,2,FALSE)</f>
        <v>10180219</v>
      </c>
      <c r="L1065" s="1">
        <f>_xlfn.IFNA(VLOOKUP(I1065,主动技能!$A:$B,2,FALSE),0)</f>
        <v>10180220</v>
      </c>
      <c r="M1065">
        <f>_xlfn.IFNA(VLOOKUP(D1065+1,角色属性概况!I:J,2,FALSE),999)</f>
        <v>90</v>
      </c>
      <c r="N1065" s="1" t="s">
        <v>249</v>
      </c>
      <c r="O1065" s="1">
        <f>VLOOKUP(E1065,角色属性概况!Q:R,2,FALSE)</f>
        <v>228100</v>
      </c>
      <c r="P1065" s="1">
        <v>0</v>
      </c>
      <c r="Q1065" s="1">
        <v>0</v>
      </c>
    </row>
    <row r="1066" spans="2:17" x14ac:dyDescent="0.15">
      <c r="B1066" s="8" t="str">
        <f>VLOOKUP(G1066,角色!A:B,2,FALSE)</f>
        <v>霍尔</v>
      </c>
      <c r="C1066" s="8" t="str">
        <f t="shared" si="114"/>
        <v>主动技能2</v>
      </c>
      <c r="D1066" s="8">
        <f t="shared" si="116"/>
        <v>20</v>
      </c>
      <c r="E1066" s="8">
        <f t="shared" si="117"/>
        <v>21</v>
      </c>
      <c r="F1066" s="8">
        <f t="shared" si="118"/>
        <v>2</v>
      </c>
      <c r="G1066" s="8">
        <f t="shared" si="115"/>
        <v>18</v>
      </c>
      <c r="H1066" t="str">
        <f t="shared" si="119"/>
        <v>霍尔主动技能2等级20</v>
      </c>
      <c r="I1066" t="str">
        <f t="shared" si="120"/>
        <v>霍尔主动技能2等级21</v>
      </c>
      <c r="J1066" s="1">
        <v>1060</v>
      </c>
      <c r="K1066" s="1">
        <f>VLOOKUP(H1066,主动技能!$A:$B,2,FALSE)</f>
        <v>10180220</v>
      </c>
      <c r="L1066" s="1">
        <f>_xlfn.IFNA(VLOOKUP(I1066,主动技能!$A:$B,2,FALSE),0)</f>
        <v>0</v>
      </c>
      <c r="M1066">
        <f>_xlfn.IFNA(VLOOKUP(D1066+1,角色属性概况!I:J,2,FALSE),999)</f>
        <v>100</v>
      </c>
      <c r="N1066" s="1" t="s">
        <v>249</v>
      </c>
      <c r="O1066" s="1">
        <f>VLOOKUP(E1066,角色属性概况!Q:R,2,FALSE)</f>
        <v>780200</v>
      </c>
      <c r="P1066" s="1">
        <v>0</v>
      </c>
      <c r="Q1066" s="1">
        <v>0</v>
      </c>
    </row>
    <row r="1067" spans="2:17" x14ac:dyDescent="0.15">
      <c r="B1067" s="8" t="str">
        <f>VLOOKUP(G1067,角色!A:B,2,FALSE)</f>
        <v>霍尔</v>
      </c>
      <c r="C1067" s="8" t="str">
        <f t="shared" si="114"/>
        <v>主动技能3</v>
      </c>
      <c r="D1067" s="8">
        <f t="shared" si="116"/>
        <v>1</v>
      </c>
      <c r="E1067" s="8">
        <f t="shared" si="117"/>
        <v>2</v>
      </c>
      <c r="F1067" s="8">
        <f t="shared" si="118"/>
        <v>3</v>
      </c>
      <c r="G1067" s="8">
        <f t="shared" si="115"/>
        <v>18</v>
      </c>
      <c r="H1067" t="str">
        <f t="shared" si="119"/>
        <v>霍尔主动技能3等级1</v>
      </c>
      <c r="I1067" t="str">
        <f t="shared" si="120"/>
        <v>霍尔主动技能3等级2</v>
      </c>
      <c r="J1067" s="1">
        <v>1061</v>
      </c>
      <c r="K1067" s="1">
        <f>VLOOKUP(H1067,主动技能!$A:$B,2,FALSE)</f>
        <v>10180301</v>
      </c>
      <c r="L1067" s="1">
        <f>_xlfn.IFNA(VLOOKUP(I1067,主动技能!$A:$B,2,FALSE),0)</f>
        <v>10180302</v>
      </c>
      <c r="M1067">
        <f>_xlfn.IFNA(VLOOKUP(D1067+1,角色属性概况!I:J,2,FALSE),999)</f>
        <v>2</v>
      </c>
      <c r="N1067" s="1" t="s">
        <v>249</v>
      </c>
      <c r="O1067" s="1">
        <f>VLOOKUP(E1067,角色属性概况!Q:R,2,FALSE)</f>
        <v>500</v>
      </c>
      <c r="P1067" s="1">
        <v>0</v>
      </c>
      <c r="Q1067" s="1">
        <v>0</v>
      </c>
    </row>
    <row r="1068" spans="2:17" x14ac:dyDescent="0.15">
      <c r="B1068" s="8" t="str">
        <f>VLOOKUP(G1068,角色!A:B,2,FALSE)</f>
        <v>霍尔</v>
      </c>
      <c r="C1068" s="8" t="str">
        <f t="shared" si="114"/>
        <v>主动技能3</v>
      </c>
      <c r="D1068" s="8">
        <f t="shared" si="116"/>
        <v>2</v>
      </c>
      <c r="E1068" s="8">
        <f t="shared" si="117"/>
        <v>3</v>
      </c>
      <c r="F1068" s="8">
        <f t="shared" si="118"/>
        <v>3</v>
      </c>
      <c r="G1068" s="8">
        <f t="shared" si="115"/>
        <v>18</v>
      </c>
      <c r="H1068" t="str">
        <f t="shared" si="119"/>
        <v>霍尔主动技能3等级2</v>
      </c>
      <c r="I1068" t="str">
        <f t="shared" si="120"/>
        <v>霍尔主动技能3等级3</v>
      </c>
      <c r="J1068" s="1">
        <v>1062</v>
      </c>
      <c r="K1068" s="1">
        <f>VLOOKUP(H1068,主动技能!$A:$B,2,FALSE)</f>
        <v>10180302</v>
      </c>
      <c r="L1068" s="1">
        <f>_xlfn.IFNA(VLOOKUP(I1068,主动技能!$A:$B,2,FALSE),0)</f>
        <v>10180303</v>
      </c>
      <c r="M1068">
        <f>_xlfn.IFNA(VLOOKUP(D1068+1,角色属性概况!I:J,2,FALSE),999)</f>
        <v>5</v>
      </c>
      <c r="N1068" s="1" t="s">
        <v>249</v>
      </c>
      <c r="O1068" s="1">
        <f>VLOOKUP(E1068,角色属性概况!Q:R,2,FALSE)</f>
        <v>600</v>
      </c>
      <c r="P1068" s="1">
        <v>0</v>
      </c>
      <c r="Q1068" s="1">
        <v>0</v>
      </c>
    </row>
    <row r="1069" spans="2:17" x14ac:dyDescent="0.15">
      <c r="B1069" s="8" t="str">
        <f>VLOOKUP(G1069,角色!A:B,2,FALSE)</f>
        <v>霍尔</v>
      </c>
      <c r="C1069" s="8" t="str">
        <f t="shared" si="114"/>
        <v>主动技能3</v>
      </c>
      <c r="D1069" s="8">
        <f t="shared" si="116"/>
        <v>3</v>
      </c>
      <c r="E1069" s="8">
        <f t="shared" si="117"/>
        <v>4</v>
      </c>
      <c r="F1069" s="8">
        <f t="shared" si="118"/>
        <v>3</v>
      </c>
      <c r="G1069" s="8">
        <f t="shared" si="115"/>
        <v>18</v>
      </c>
      <c r="H1069" t="str">
        <f t="shared" si="119"/>
        <v>霍尔主动技能3等级3</v>
      </c>
      <c r="I1069" t="str">
        <f t="shared" si="120"/>
        <v>霍尔主动技能3等级4</v>
      </c>
      <c r="J1069" s="1">
        <v>1063</v>
      </c>
      <c r="K1069" s="1">
        <f>VLOOKUP(H1069,主动技能!$A:$B,2,FALSE)</f>
        <v>10180303</v>
      </c>
      <c r="L1069" s="1">
        <f>_xlfn.IFNA(VLOOKUP(I1069,主动技能!$A:$B,2,FALSE),0)</f>
        <v>10180304</v>
      </c>
      <c r="M1069">
        <f>_xlfn.IFNA(VLOOKUP(D1069+1,角色属性概况!I:J,2,FALSE),999)</f>
        <v>10</v>
      </c>
      <c r="N1069" s="1" t="s">
        <v>249</v>
      </c>
      <c r="O1069" s="1">
        <f>VLOOKUP(E1069,角色属性概况!Q:R,2,FALSE)</f>
        <v>800</v>
      </c>
      <c r="P1069" s="1">
        <v>0</v>
      </c>
      <c r="Q1069" s="1">
        <v>0</v>
      </c>
    </row>
    <row r="1070" spans="2:17" x14ac:dyDescent="0.15">
      <c r="B1070" s="8" t="str">
        <f>VLOOKUP(G1070,角色!A:B,2,FALSE)</f>
        <v>霍尔</v>
      </c>
      <c r="C1070" s="8" t="str">
        <f t="shared" si="114"/>
        <v>主动技能3</v>
      </c>
      <c r="D1070" s="8">
        <f t="shared" si="116"/>
        <v>4</v>
      </c>
      <c r="E1070" s="8">
        <f t="shared" si="117"/>
        <v>5</v>
      </c>
      <c r="F1070" s="8">
        <f t="shared" si="118"/>
        <v>3</v>
      </c>
      <c r="G1070" s="8">
        <f t="shared" si="115"/>
        <v>18</v>
      </c>
      <c r="H1070" t="str">
        <f t="shared" si="119"/>
        <v>霍尔主动技能3等级4</v>
      </c>
      <c r="I1070" t="str">
        <f t="shared" si="120"/>
        <v>霍尔主动技能3等级5</v>
      </c>
      <c r="J1070" s="1">
        <v>1064</v>
      </c>
      <c r="K1070" s="1">
        <f>VLOOKUP(H1070,主动技能!$A:$B,2,FALSE)</f>
        <v>10180304</v>
      </c>
      <c r="L1070" s="1">
        <f>_xlfn.IFNA(VLOOKUP(I1070,主动技能!$A:$B,2,FALSE),0)</f>
        <v>10180305</v>
      </c>
      <c r="M1070">
        <f>_xlfn.IFNA(VLOOKUP(D1070+1,角色属性概况!I:J,2,FALSE),999)</f>
        <v>15</v>
      </c>
      <c r="N1070" s="1" t="s">
        <v>249</v>
      </c>
      <c r="O1070" s="1">
        <f>VLOOKUP(E1070,角色属性概况!Q:R,2,FALSE)</f>
        <v>1200</v>
      </c>
      <c r="P1070" s="1">
        <v>0</v>
      </c>
      <c r="Q1070" s="1">
        <v>0</v>
      </c>
    </row>
    <row r="1071" spans="2:17" x14ac:dyDescent="0.15">
      <c r="B1071" s="8" t="str">
        <f>VLOOKUP(G1071,角色!A:B,2,FALSE)</f>
        <v>霍尔</v>
      </c>
      <c r="C1071" s="8" t="str">
        <f t="shared" si="114"/>
        <v>主动技能3</v>
      </c>
      <c r="D1071" s="8">
        <f t="shared" si="116"/>
        <v>5</v>
      </c>
      <c r="E1071" s="8">
        <f t="shared" si="117"/>
        <v>6</v>
      </c>
      <c r="F1071" s="8">
        <f t="shared" si="118"/>
        <v>3</v>
      </c>
      <c r="G1071" s="8">
        <f t="shared" si="115"/>
        <v>18</v>
      </c>
      <c r="H1071" t="str">
        <f t="shared" si="119"/>
        <v>霍尔主动技能3等级5</v>
      </c>
      <c r="I1071" t="str">
        <f t="shared" si="120"/>
        <v>霍尔主动技能3等级6</v>
      </c>
      <c r="J1071" s="1">
        <v>1065</v>
      </c>
      <c r="K1071" s="1">
        <f>VLOOKUP(H1071,主动技能!$A:$B,2,FALSE)</f>
        <v>10180305</v>
      </c>
      <c r="L1071" s="1">
        <f>_xlfn.IFNA(VLOOKUP(I1071,主动技能!$A:$B,2,FALSE),0)</f>
        <v>10180306</v>
      </c>
      <c r="M1071">
        <f>_xlfn.IFNA(VLOOKUP(D1071+1,角色属性概况!I:J,2,FALSE),999)</f>
        <v>20</v>
      </c>
      <c r="N1071" s="1" t="s">
        <v>249</v>
      </c>
      <c r="O1071" s="1">
        <f>VLOOKUP(E1071,角色属性概况!Q:R,2,FALSE)</f>
        <v>1700</v>
      </c>
      <c r="P1071" s="1">
        <v>0</v>
      </c>
      <c r="Q1071" s="1">
        <v>0</v>
      </c>
    </row>
    <row r="1072" spans="2:17" x14ac:dyDescent="0.15">
      <c r="B1072" s="8" t="str">
        <f>VLOOKUP(G1072,角色!A:B,2,FALSE)</f>
        <v>霍尔</v>
      </c>
      <c r="C1072" s="8" t="str">
        <f t="shared" si="114"/>
        <v>主动技能3</v>
      </c>
      <c r="D1072" s="8">
        <f t="shared" si="116"/>
        <v>6</v>
      </c>
      <c r="E1072" s="8">
        <f t="shared" si="117"/>
        <v>7</v>
      </c>
      <c r="F1072" s="8">
        <f t="shared" si="118"/>
        <v>3</v>
      </c>
      <c r="G1072" s="8">
        <f t="shared" si="115"/>
        <v>18</v>
      </c>
      <c r="H1072" t="str">
        <f t="shared" si="119"/>
        <v>霍尔主动技能3等级6</v>
      </c>
      <c r="I1072" t="str">
        <f t="shared" si="120"/>
        <v>霍尔主动技能3等级7</v>
      </c>
      <c r="J1072" s="1">
        <v>1066</v>
      </c>
      <c r="K1072" s="1">
        <f>VLOOKUP(H1072,主动技能!$A:$B,2,FALSE)</f>
        <v>10180306</v>
      </c>
      <c r="L1072" s="1">
        <f>_xlfn.IFNA(VLOOKUP(I1072,主动技能!$A:$B,2,FALSE),0)</f>
        <v>10180307</v>
      </c>
      <c r="M1072">
        <f>_xlfn.IFNA(VLOOKUP(D1072+1,角色属性概况!I:J,2,FALSE),999)</f>
        <v>25</v>
      </c>
      <c r="N1072" s="1" t="s">
        <v>249</v>
      </c>
      <c r="O1072" s="1">
        <f>VLOOKUP(E1072,角色属性概况!Q:R,2,FALSE)</f>
        <v>2400</v>
      </c>
      <c r="P1072" s="1">
        <v>0</v>
      </c>
      <c r="Q1072" s="1">
        <v>0</v>
      </c>
    </row>
    <row r="1073" spans="2:17" x14ac:dyDescent="0.15">
      <c r="B1073" s="8" t="str">
        <f>VLOOKUP(G1073,角色!A:B,2,FALSE)</f>
        <v>霍尔</v>
      </c>
      <c r="C1073" s="8" t="str">
        <f t="shared" si="114"/>
        <v>主动技能3</v>
      </c>
      <c r="D1073" s="8">
        <f t="shared" si="116"/>
        <v>7</v>
      </c>
      <c r="E1073" s="8">
        <f t="shared" si="117"/>
        <v>8</v>
      </c>
      <c r="F1073" s="8">
        <f t="shared" si="118"/>
        <v>3</v>
      </c>
      <c r="G1073" s="8">
        <f t="shared" si="115"/>
        <v>18</v>
      </c>
      <c r="H1073" t="str">
        <f t="shared" si="119"/>
        <v>霍尔主动技能3等级7</v>
      </c>
      <c r="I1073" t="str">
        <f t="shared" si="120"/>
        <v>霍尔主动技能3等级8</v>
      </c>
      <c r="J1073" s="1">
        <v>1067</v>
      </c>
      <c r="K1073" s="1">
        <f>VLOOKUP(H1073,主动技能!$A:$B,2,FALSE)</f>
        <v>10180307</v>
      </c>
      <c r="L1073" s="1">
        <f>_xlfn.IFNA(VLOOKUP(I1073,主动技能!$A:$B,2,FALSE),0)</f>
        <v>10180308</v>
      </c>
      <c r="M1073">
        <f>_xlfn.IFNA(VLOOKUP(D1073+1,角色属性概况!I:J,2,FALSE),999)</f>
        <v>30</v>
      </c>
      <c r="N1073" s="1" t="s">
        <v>249</v>
      </c>
      <c r="O1073" s="1">
        <f>VLOOKUP(E1073,角色属性概况!Q:R,2,FALSE)</f>
        <v>3500</v>
      </c>
      <c r="P1073" s="1">
        <v>0</v>
      </c>
      <c r="Q1073" s="1">
        <v>0</v>
      </c>
    </row>
    <row r="1074" spans="2:17" x14ac:dyDescent="0.15">
      <c r="B1074" s="8" t="str">
        <f>VLOOKUP(G1074,角色!A:B,2,FALSE)</f>
        <v>霍尔</v>
      </c>
      <c r="C1074" s="8" t="str">
        <f t="shared" si="114"/>
        <v>主动技能3</v>
      </c>
      <c r="D1074" s="8">
        <f t="shared" si="116"/>
        <v>8</v>
      </c>
      <c r="E1074" s="8">
        <f t="shared" si="117"/>
        <v>9</v>
      </c>
      <c r="F1074" s="8">
        <f t="shared" si="118"/>
        <v>3</v>
      </c>
      <c r="G1074" s="8">
        <f t="shared" si="115"/>
        <v>18</v>
      </c>
      <c r="H1074" t="str">
        <f t="shared" si="119"/>
        <v>霍尔主动技能3等级8</v>
      </c>
      <c r="I1074" t="str">
        <f t="shared" si="120"/>
        <v>霍尔主动技能3等级9</v>
      </c>
      <c r="J1074" s="1">
        <v>1068</v>
      </c>
      <c r="K1074" s="1">
        <f>VLOOKUP(H1074,主动技能!$A:$B,2,FALSE)</f>
        <v>10180308</v>
      </c>
      <c r="L1074" s="1">
        <f>_xlfn.IFNA(VLOOKUP(I1074,主动技能!$A:$B,2,FALSE),0)</f>
        <v>10180309</v>
      </c>
      <c r="M1074">
        <f>_xlfn.IFNA(VLOOKUP(D1074+1,角色属性概况!I:J,2,FALSE),999)</f>
        <v>35</v>
      </c>
      <c r="N1074" s="1" t="s">
        <v>249</v>
      </c>
      <c r="O1074" s="1">
        <f>VLOOKUP(E1074,角色属性概况!Q:R,2,FALSE)</f>
        <v>4900</v>
      </c>
      <c r="P1074" s="1">
        <v>0</v>
      </c>
      <c r="Q1074" s="1">
        <v>0</v>
      </c>
    </row>
    <row r="1075" spans="2:17" x14ac:dyDescent="0.15">
      <c r="B1075" s="8" t="str">
        <f>VLOOKUP(G1075,角色!A:B,2,FALSE)</f>
        <v>霍尔</v>
      </c>
      <c r="C1075" s="8" t="str">
        <f t="shared" si="114"/>
        <v>主动技能3</v>
      </c>
      <c r="D1075" s="8">
        <f t="shared" si="116"/>
        <v>9</v>
      </c>
      <c r="E1075" s="8">
        <f t="shared" si="117"/>
        <v>10</v>
      </c>
      <c r="F1075" s="8">
        <f t="shared" si="118"/>
        <v>3</v>
      </c>
      <c r="G1075" s="8">
        <f t="shared" si="115"/>
        <v>18</v>
      </c>
      <c r="H1075" t="str">
        <f t="shared" si="119"/>
        <v>霍尔主动技能3等级9</v>
      </c>
      <c r="I1075" t="str">
        <f t="shared" si="120"/>
        <v>霍尔主动技能3等级10</v>
      </c>
      <c r="J1075" s="1">
        <v>1069</v>
      </c>
      <c r="K1075" s="1">
        <f>VLOOKUP(H1075,主动技能!$A:$B,2,FALSE)</f>
        <v>10180309</v>
      </c>
      <c r="L1075" s="1">
        <f>_xlfn.IFNA(VLOOKUP(I1075,主动技能!$A:$B,2,FALSE),0)</f>
        <v>10180310</v>
      </c>
      <c r="M1075">
        <f>_xlfn.IFNA(VLOOKUP(D1075+1,角色属性概况!I:J,2,FALSE),999)</f>
        <v>40</v>
      </c>
      <c r="N1075" s="1" t="s">
        <v>249</v>
      </c>
      <c r="O1075" s="1">
        <f>VLOOKUP(E1075,角色属性概况!Q:R,2,FALSE)</f>
        <v>7000</v>
      </c>
      <c r="P1075" s="1">
        <v>0</v>
      </c>
      <c r="Q1075" s="1">
        <v>0</v>
      </c>
    </row>
    <row r="1076" spans="2:17" x14ac:dyDescent="0.15">
      <c r="B1076" s="8" t="str">
        <f>VLOOKUP(G1076,角色!A:B,2,FALSE)</f>
        <v>霍尔</v>
      </c>
      <c r="C1076" s="8" t="str">
        <f t="shared" si="114"/>
        <v>主动技能3</v>
      </c>
      <c r="D1076" s="8">
        <f t="shared" si="116"/>
        <v>10</v>
      </c>
      <c r="E1076" s="8">
        <f t="shared" si="117"/>
        <v>11</v>
      </c>
      <c r="F1076" s="8">
        <f t="shared" si="118"/>
        <v>3</v>
      </c>
      <c r="G1076" s="8">
        <f t="shared" si="115"/>
        <v>18</v>
      </c>
      <c r="H1076" t="str">
        <f t="shared" si="119"/>
        <v>霍尔主动技能3等级10</v>
      </c>
      <c r="I1076" t="str">
        <f t="shared" si="120"/>
        <v>霍尔主动技能3等级11</v>
      </c>
      <c r="J1076" s="1">
        <v>1070</v>
      </c>
      <c r="K1076" s="1">
        <f>VLOOKUP(H1076,主动技能!$A:$B,2,FALSE)</f>
        <v>10180310</v>
      </c>
      <c r="L1076" s="1">
        <f>_xlfn.IFNA(VLOOKUP(I1076,主动技能!$A:$B,2,FALSE),0)</f>
        <v>10180311</v>
      </c>
      <c r="M1076">
        <f>_xlfn.IFNA(VLOOKUP(D1076+1,角色属性概况!I:J,2,FALSE),999)</f>
        <v>45</v>
      </c>
      <c r="N1076" s="1" t="s">
        <v>249</v>
      </c>
      <c r="O1076" s="1">
        <f>VLOOKUP(E1076,角色属性概况!Q:R,2,FALSE)</f>
        <v>9900</v>
      </c>
      <c r="P1076" s="1">
        <v>0</v>
      </c>
      <c r="Q1076" s="1">
        <v>0</v>
      </c>
    </row>
    <row r="1077" spans="2:17" x14ac:dyDescent="0.15">
      <c r="B1077" s="8" t="str">
        <f>VLOOKUP(G1077,角色!A:B,2,FALSE)</f>
        <v>霍尔</v>
      </c>
      <c r="C1077" s="8" t="str">
        <f t="shared" si="114"/>
        <v>主动技能3</v>
      </c>
      <c r="D1077" s="8">
        <f t="shared" si="116"/>
        <v>11</v>
      </c>
      <c r="E1077" s="8">
        <f t="shared" si="117"/>
        <v>12</v>
      </c>
      <c r="F1077" s="8">
        <f t="shared" si="118"/>
        <v>3</v>
      </c>
      <c r="G1077" s="8">
        <f t="shared" si="115"/>
        <v>18</v>
      </c>
      <c r="H1077" t="str">
        <f t="shared" si="119"/>
        <v>霍尔主动技能3等级11</v>
      </c>
      <c r="I1077" t="str">
        <f t="shared" si="120"/>
        <v>霍尔主动技能3等级12</v>
      </c>
      <c r="J1077" s="1">
        <v>1071</v>
      </c>
      <c r="K1077" s="1">
        <f>VLOOKUP(H1077,主动技能!$A:$B,2,FALSE)</f>
        <v>10180311</v>
      </c>
      <c r="L1077" s="1">
        <f>_xlfn.IFNA(VLOOKUP(I1077,主动技能!$A:$B,2,FALSE),0)</f>
        <v>10180312</v>
      </c>
      <c r="M1077">
        <f>_xlfn.IFNA(VLOOKUP(D1077+1,角色属性概况!I:J,2,FALSE),999)</f>
        <v>50</v>
      </c>
      <c r="N1077" s="1" t="s">
        <v>249</v>
      </c>
      <c r="O1077" s="1">
        <f>VLOOKUP(E1077,角色属性概况!Q:R,2,FALSE)</f>
        <v>14100</v>
      </c>
      <c r="P1077" s="1">
        <v>0</v>
      </c>
      <c r="Q1077" s="1">
        <v>0</v>
      </c>
    </row>
    <row r="1078" spans="2:17" x14ac:dyDescent="0.15">
      <c r="B1078" s="8" t="str">
        <f>VLOOKUP(G1078,角色!A:B,2,FALSE)</f>
        <v>霍尔</v>
      </c>
      <c r="C1078" s="8" t="str">
        <f t="shared" si="114"/>
        <v>主动技能3</v>
      </c>
      <c r="D1078" s="8">
        <f t="shared" si="116"/>
        <v>12</v>
      </c>
      <c r="E1078" s="8">
        <f t="shared" si="117"/>
        <v>13</v>
      </c>
      <c r="F1078" s="8">
        <f t="shared" si="118"/>
        <v>3</v>
      </c>
      <c r="G1078" s="8">
        <f t="shared" si="115"/>
        <v>18</v>
      </c>
      <c r="H1078" t="str">
        <f t="shared" si="119"/>
        <v>霍尔主动技能3等级12</v>
      </c>
      <c r="I1078" t="str">
        <f t="shared" si="120"/>
        <v>霍尔主动技能3等级13</v>
      </c>
      <c r="J1078" s="1">
        <v>1072</v>
      </c>
      <c r="K1078" s="1">
        <f>VLOOKUP(H1078,主动技能!$A:$B,2,FALSE)</f>
        <v>10180312</v>
      </c>
      <c r="L1078" s="1">
        <f>_xlfn.IFNA(VLOOKUP(I1078,主动技能!$A:$B,2,FALSE),0)</f>
        <v>10180313</v>
      </c>
      <c r="M1078">
        <f>_xlfn.IFNA(VLOOKUP(D1078+1,角色属性概况!I:J,2,FALSE),999)</f>
        <v>55</v>
      </c>
      <c r="N1078" s="1" t="s">
        <v>249</v>
      </c>
      <c r="O1078" s="1">
        <f>VLOOKUP(E1078,角色属性概况!Q:R,2,FALSE)</f>
        <v>20000</v>
      </c>
      <c r="P1078" s="1">
        <v>0</v>
      </c>
      <c r="Q1078" s="1">
        <v>0</v>
      </c>
    </row>
    <row r="1079" spans="2:17" x14ac:dyDescent="0.15">
      <c r="B1079" s="8" t="str">
        <f>VLOOKUP(G1079,角色!A:B,2,FALSE)</f>
        <v>霍尔</v>
      </c>
      <c r="C1079" s="8" t="str">
        <f t="shared" si="114"/>
        <v>主动技能3</v>
      </c>
      <c r="D1079" s="8">
        <f t="shared" si="116"/>
        <v>13</v>
      </c>
      <c r="E1079" s="8">
        <f t="shared" si="117"/>
        <v>14</v>
      </c>
      <c r="F1079" s="8">
        <f t="shared" si="118"/>
        <v>3</v>
      </c>
      <c r="G1079" s="8">
        <f t="shared" si="115"/>
        <v>18</v>
      </c>
      <c r="H1079" t="str">
        <f t="shared" si="119"/>
        <v>霍尔主动技能3等级13</v>
      </c>
      <c r="I1079" t="str">
        <f t="shared" si="120"/>
        <v>霍尔主动技能3等级14</v>
      </c>
      <c r="J1079" s="1">
        <v>1073</v>
      </c>
      <c r="K1079" s="1">
        <f>VLOOKUP(H1079,主动技能!$A:$B,2,FALSE)</f>
        <v>10180313</v>
      </c>
      <c r="L1079" s="1">
        <f>_xlfn.IFNA(VLOOKUP(I1079,主动技能!$A:$B,2,FALSE),0)</f>
        <v>10180314</v>
      </c>
      <c r="M1079">
        <f>_xlfn.IFNA(VLOOKUP(D1079+1,角色属性概况!I:J,2,FALSE),999)</f>
        <v>60</v>
      </c>
      <c r="N1079" s="1" t="s">
        <v>249</v>
      </c>
      <c r="O1079" s="1">
        <f>VLOOKUP(E1079,角色属性概况!Q:R,2,FALSE)</f>
        <v>28300</v>
      </c>
      <c r="P1079" s="1">
        <v>0</v>
      </c>
      <c r="Q1079" s="1">
        <v>0</v>
      </c>
    </row>
    <row r="1080" spans="2:17" x14ac:dyDescent="0.15">
      <c r="B1080" s="8" t="str">
        <f>VLOOKUP(G1080,角色!A:B,2,FALSE)</f>
        <v>霍尔</v>
      </c>
      <c r="C1080" s="8" t="str">
        <f t="shared" si="114"/>
        <v>主动技能3</v>
      </c>
      <c r="D1080" s="8">
        <f t="shared" si="116"/>
        <v>14</v>
      </c>
      <c r="E1080" s="8">
        <f t="shared" si="117"/>
        <v>15</v>
      </c>
      <c r="F1080" s="8">
        <f t="shared" si="118"/>
        <v>3</v>
      </c>
      <c r="G1080" s="8">
        <f t="shared" si="115"/>
        <v>18</v>
      </c>
      <c r="H1080" t="str">
        <f t="shared" si="119"/>
        <v>霍尔主动技能3等级14</v>
      </c>
      <c r="I1080" t="str">
        <f t="shared" si="120"/>
        <v>霍尔主动技能3等级15</v>
      </c>
      <c r="J1080" s="1">
        <v>1074</v>
      </c>
      <c r="K1080" s="1">
        <f>VLOOKUP(H1080,主动技能!$A:$B,2,FALSE)</f>
        <v>10180314</v>
      </c>
      <c r="L1080" s="1">
        <f>_xlfn.IFNA(VLOOKUP(I1080,主动技能!$A:$B,2,FALSE),0)</f>
        <v>10180315</v>
      </c>
      <c r="M1080">
        <f>_xlfn.IFNA(VLOOKUP(D1080+1,角色属性概况!I:J,2,FALSE),999)</f>
        <v>65</v>
      </c>
      <c r="N1080" s="1" t="s">
        <v>249</v>
      </c>
      <c r="O1080" s="1">
        <f>VLOOKUP(E1080,角色属性概况!Q:R,2,FALSE)</f>
        <v>40100</v>
      </c>
      <c r="P1080" s="1">
        <v>0</v>
      </c>
      <c r="Q1080" s="1">
        <v>0</v>
      </c>
    </row>
    <row r="1081" spans="2:17" x14ac:dyDescent="0.15">
      <c r="B1081" s="8" t="str">
        <f>VLOOKUP(G1081,角色!A:B,2,FALSE)</f>
        <v>霍尔</v>
      </c>
      <c r="C1081" s="8" t="str">
        <f t="shared" si="114"/>
        <v>主动技能3</v>
      </c>
      <c r="D1081" s="8">
        <f t="shared" si="116"/>
        <v>15</v>
      </c>
      <c r="E1081" s="8">
        <f t="shared" si="117"/>
        <v>16</v>
      </c>
      <c r="F1081" s="8">
        <f t="shared" si="118"/>
        <v>3</v>
      </c>
      <c r="G1081" s="8">
        <f t="shared" si="115"/>
        <v>18</v>
      </c>
      <c r="H1081" t="str">
        <f t="shared" si="119"/>
        <v>霍尔主动技能3等级15</v>
      </c>
      <c r="I1081" t="str">
        <f t="shared" si="120"/>
        <v>霍尔主动技能3等级16</v>
      </c>
      <c r="J1081" s="1">
        <v>1075</v>
      </c>
      <c r="K1081" s="1">
        <f>VLOOKUP(H1081,主动技能!$A:$B,2,FALSE)</f>
        <v>10180315</v>
      </c>
      <c r="L1081" s="1">
        <f>_xlfn.IFNA(VLOOKUP(I1081,主动技能!$A:$B,2,FALSE),0)</f>
        <v>10180316</v>
      </c>
      <c r="M1081">
        <f>_xlfn.IFNA(VLOOKUP(D1081+1,角色属性概况!I:J,2,FALSE),999)</f>
        <v>70</v>
      </c>
      <c r="N1081" s="1" t="s">
        <v>249</v>
      </c>
      <c r="O1081" s="1">
        <f>VLOOKUP(E1081,角色属性概况!Q:R,2,FALSE)</f>
        <v>56700</v>
      </c>
      <c r="P1081" s="1">
        <v>0</v>
      </c>
      <c r="Q1081" s="1">
        <v>0</v>
      </c>
    </row>
    <row r="1082" spans="2:17" x14ac:dyDescent="0.15">
      <c r="B1082" s="8" t="str">
        <f>VLOOKUP(G1082,角色!A:B,2,FALSE)</f>
        <v>霍尔</v>
      </c>
      <c r="C1082" s="8" t="str">
        <f t="shared" si="114"/>
        <v>主动技能3</v>
      </c>
      <c r="D1082" s="8">
        <f t="shared" si="116"/>
        <v>16</v>
      </c>
      <c r="E1082" s="8">
        <f t="shared" si="117"/>
        <v>17</v>
      </c>
      <c r="F1082" s="8">
        <f t="shared" si="118"/>
        <v>3</v>
      </c>
      <c r="G1082" s="8">
        <f t="shared" si="115"/>
        <v>18</v>
      </c>
      <c r="H1082" t="str">
        <f t="shared" si="119"/>
        <v>霍尔主动技能3等级16</v>
      </c>
      <c r="I1082" t="str">
        <f t="shared" si="120"/>
        <v>霍尔主动技能3等级17</v>
      </c>
      <c r="J1082" s="1">
        <v>1076</v>
      </c>
      <c r="K1082" s="1">
        <f>VLOOKUP(H1082,主动技能!$A:$B,2,FALSE)</f>
        <v>10180316</v>
      </c>
      <c r="L1082" s="1">
        <f>_xlfn.IFNA(VLOOKUP(I1082,主动技能!$A:$B,2,FALSE),0)</f>
        <v>10180317</v>
      </c>
      <c r="M1082">
        <f>_xlfn.IFNA(VLOOKUP(D1082+1,角色属性概况!I:J,2,FALSE),999)</f>
        <v>75</v>
      </c>
      <c r="N1082" s="1" t="s">
        <v>249</v>
      </c>
      <c r="O1082" s="1">
        <f>VLOOKUP(E1082,角色属性概况!Q:R,2,FALSE)</f>
        <v>80400</v>
      </c>
      <c r="P1082" s="1">
        <v>0</v>
      </c>
      <c r="Q1082" s="1">
        <v>0</v>
      </c>
    </row>
    <row r="1083" spans="2:17" x14ac:dyDescent="0.15">
      <c r="B1083" s="8" t="str">
        <f>VLOOKUP(G1083,角色!A:B,2,FALSE)</f>
        <v>霍尔</v>
      </c>
      <c r="C1083" s="8" t="str">
        <f t="shared" si="114"/>
        <v>主动技能3</v>
      </c>
      <c r="D1083" s="8">
        <f t="shared" si="116"/>
        <v>17</v>
      </c>
      <c r="E1083" s="8">
        <f t="shared" si="117"/>
        <v>18</v>
      </c>
      <c r="F1083" s="8">
        <f t="shared" si="118"/>
        <v>3</v>
      </c>
      <c r="G1083" s="8">
        <f t="shared" si="115"/>
        <v>18</v>
      </c>
      <c r="H1083" t="str">
        <f t="shared" si="119"/>
        <v>霍尔主动技能3等级17</v>
      </c>
      <c r="I1083" t="str">
        <f t="shared" si="120"/>
        <v>霍尔主动技能3等级18</v>
      </c>
      <c r="J1083" s="1">
        <v>1077</v>
      </c>
      <c r="K1083" s="1">
        <f>VLOOKUP(H1083,主动技能!$A:$B,2,FALSE)</f>
        <v>10180317</v>
      </c>
      <c r="L1083" s="1">
        <f>_xlfn.IFNA(VLOOKUP(I1083,主动技能!$A:$B,2,FALSE),0)</f>
        <v>10180318</v>
      </c>
      <c r="M1083">
        <f>_xlfn.IFNA(VLOOKUP(D1083+1,角色属性概况!I:J,2,FALSE),999)</f>
        <v>80</v>
      </c>
      <c r="N1083" s="1" t="s">
        <v>249</v>
      </c>
      <c r="O1083" s="1">
        <f>VLOOKUP(E1083,角色属性概况!Q:R,2,FALSE)</f>
        <v>113800</v>
      </c>
      <c r="P1083" s="1">
        <v>0</v>
      </c>
      <c r="Q1083" s="1">
        <v>0</v>
      </c>
    </row>
    <row r="1084" spans="2:17" x14ac:dyDescent="0.15">
      <c r="B1084" s="8" t="str">
        <f>VLOOKUP(G1084,角色!A:B,2,FALSE)</f>
        <v>霍尔</v>
      </c>
      <c r="C1084" s="8" t="str">
        <f t="shared" si="114"/>
        <v>主动技能3</v>
      </c>
      <c r="D1084" s="8">
        <f t="shared" si="116"/>
        <v>18</v>
      </c>
      <c r="E1084" s="8">
        <f t="shared" si="117"/>
        <v>19</v>
      </c>
      <c r="F1084" s="8">
        <f t="shared" si="118"/>
        <v>3</v>
      </c>
      <c r="G1084" s="8">
        <f t="shared" si="115"/>
        <v>18</v>
      </c>
      <c r="H1084" t="str">
        <f t="shared" si="119"/>
        <v>霍尔主动技能3等级18</v>
      </c>
      <c r="I1084" t="str">
        <f t="shared" si="120"/>
        <v>霍尔主动技能3等级19</v>
      </c>
      <c r="J1084" s="1">
        <v>1078</v>
      </c>
      <c r="K1084" s="1">
        <f>VLOOKUP(H1084,主动技能!$A:$B,2,FALSE)</f>
        <v>10180318</v>
      </c>
      <c r="L1084" s="1">
        <f>_xlfn.IFNA(VLOOKUP(I1084,主动技能!$A:$B,2,FALSE),0)</f>
        <v>10180319</v>
      </c>
      <c r="M1084">
        <f>_xlfn.IFNA(VLOOKUP(D1084+1,角色属性概况!I:J,2,FALSE),999)</f>
        <v>85</v>
      </c>
      <c r="N1084" s="1" t="s">
        <v>249</v>
      </c>
      <c r="O1084" s="1">
        <f>VLOOKUP(E1084,角色属性概况!Q:R,2,FALSE)</f>
        <v>161100</v>
      </c>
      <c r="P1084" s="1">
        <v>0</v>
      </c>
      <c r="Q1084" s="1">
        <v>0</v>
      </c>
    </row>
    <row r="1085" spans="2:17" x14ac:dyDescent="0.15">
      <c r="B1085" s="8" t="str">
        <f>VLOOKUP(G1085,角色!A:B,2,FALSE)</f>
        <v>霍尔</v>
      </c>
      <c r="C1085" s="8" t="str">
        <f t="shared" si="114"/>
        <v>主动技能3</v>
      </c>
      <c r="D1085" s="8">
        <f t="shared" si="116"/>
        <v>19</v>
      </c>
      <c r="E1085" s="8">
        <f t="shared" si="117"/>
        <v>20</v>
      </c>
      <c r="F1085" s="8">
        <f t="shared" si="118"/>
        <v>3</v>
      </c>
      <c r="G1085" s="8">
        <f t="shared" si="115"/>
        <v>18</v>
      </c>
      <c r="H1085" t="str">
        <f t="shared" si="119"/>
        <v>霍尔主动技能3等级19</v>
      </c>
      <c r="I1085" t="str">
        <f t="shared" si="120"/>
        <v>霍尔主动技能3等级20</v>
      </c>
      <c r="J1085" s="1">
        <v>1079</v>
      </c>
      <c r="K1085" s="1">
        <f>VLOOKUP(H1085,主动技能!$A:$B,2,FALSE)</f>
        <v>10180319</v>
      </c>
      <c r="L1085" s="1">
        <f>_xlfn.IFNA(VLOOKUP(I1085,主动技能!$A:$B,2,FALSE),0)</f>
        <v>10180320</v>
      </c>
      <c r="M1085">
        <f>_xlfn.IFNA(VLOOKUP(D1085+1,角色属性概况!I:J,2,FALSE),999)</f>
        <v>90</v>
      </c>
      <c r="N1085" s="1" t="s">
        <v>249</v>
      </c>
      <c r="O1085" s="1">
        <f>VLOOKUP(E1085,角色属性概况!Q:R,2,FALSE)</f>
        <v>228100</v>
      </c>
      <c r="P1085" s="1">
        <v>0</v>
      </c>
      <c r="Q1085" s="1">
        <v>0</v>
      </c>
    </row>
    <row r="1086" spans="2:17" x14ac:dyDescent="0.15">
      <c r="B1086" s="8" t="str">
        <f>VLOOKUP(G1086,角色!A:B,2,FALSE)</f>
        <v>霍尔</v>
      </c>
      <c r="C1086" s="8" t="str">
        <f t="shared" si="114"/>
        <v>主动技能3</v>
      </c>
      <c r="D1086" s="8">
        <f t="shared" si="116"/>
        <v>20</v>
      </c>
      <c r="E1086" s="8">
        <f t="shared" si="117"/>
        <v>21</v>
      </c>
      <c r="F1086" s="8">
        <f t="shared" si="118"/>
        <v>3</v>
      </c>
      <c r="G1086" s="8">
        <f t="shared" si="115"/>
        <v>18</v>
      </c>
      <c r="H1086" t="str">
        <f t="shared" si="119"/>
        <v>霍尔主动技能3等级20</v>
      </c>
      <c r="I1086" t="str">
        <f t="shared" si="120"/>
        <v>霍尔主动技能3等级21</v>
      </c>
      <c r="J1086" s="1">
        <v>1080</v>
      </c>
      <c r="K1086" s="1">
        <f>VLOOKUP(H1086,主动技能!$A:$B,2,FALSE)</f>
        <v>10180320</v>
      </c>
      <c r="L1086" s="1">
        <f>_xlfn.IFNA(VLOOKUP(I1086,主动技能!$A:$B,2,FALSE),0)</f>
        <v>0</v>
      </c>
      <c r="M1086">
        <f>_xlfn.IFNA(VLOOKUP(D1086+1,角色属性概况!I:J,2,FALSE),999)</f>
        <v>100</v>
      </c>
      <c r="N1086" s="1" t="s">
        <v>249</v>
      </c>
      <c r="O1086" s="1">
        <f>VLOOKUP(E1086,角色属性概况!Q:R,2,FALSE)</f>
        <v>780200</v>
      </c>
      <c r="P1086" s="1">
        <v>0</v>
      </c>
      <c r="Q1086" s="1">
        <v>0</v>
      </c>
    </row>
    <row r="1087" spans="2:17" x14ac:dyDescent="0.15">
      <c r="B1087" s="8" t="str">
        <f>VLOOKUP(G1087,角色!A:B,2,FALSE)</f>
        <v>国王</v>
      </c>
      <c r="C1087" s="8" t="str">
        <f t="shared" si="114"/>
        <v>主动技能1</v>
      </c>
      <c r="D1087" s="8">
        <f t="shared" si="116"/>
        <v>1</v>
      </c>
      <c r="E1087" s="8">
        <f t="shared" si="117"/>
        <v>2</v>
      </c>
      <c r="F1087" s="8">
        <f t="shared" si="118"/>
        <v>1</v>
      </c>
      <c r="G1087" s="8">
        <f t="shared" si="115"/>
        <v>19</v>
      </c>
      <c r="H1087" t="str">
        <f t="shared" si="119"/>
        <v>国王主动技能1等级1</v>
      </c>
      <c r="I1087" t="str">
        <f t="shared" si="120"/>
        <v>国王主动技能1等级2</v>
      </c>
      <c r="J1087" s="1">
        <v>1081</v>
      </c>
      <c r="K1087" s="1">
        <f>VLOOKUP(H1087,主动技能!$A:$B,2,FALSE)</f>
        <v>10190101</v>
      </c>
      <c r="L1087" s="1">
        <f>_xlfn.IFNA(VLOOKUP(I1087,主动技能!$A:$B,2,FALSE),0)</f>
        <v>10190102</v>
      </c>
      <c r="M1087">
        <f>_xlfn.IFNA(VLOOKUP(D1087+1,角色属性概况!I:J,2,FALSE),999)</f>
        <v>2</v>
      </c>
      <c r="N1087" s="1" t="s">
        <v>249</v>
      </c>
      <c r="O1087" s="1">
        <f>VLOOKUP(E1087,角色属性概况!Q:R,2,FALSE)</f>
        <v>500</v>
      </c>
      <c r="P1087" s="1">
        <v>0</v>
      </c>
      <c r="Q1087" s="1">
        <v>0</v>
      </c>
    </row>
    <row r="1088" spans="2:17" x14ac:dyDescent="0.15">
      <c r="B1088" s="8" t="str">
        <f>VLOOKUP(G1088,角色!A:B,2,FALSE)</f>
        <v>国王</v>
      </c>
      <c r="C1088" s="8" t="str">
        <f t="shared" si="114"/>
        <v>主动技能1</v>
      </c>
      <c r="D1088" s="8">
        <f t="shared" si="116"/>
        <v>2</v>
      </c>
      <c r="E1088" s="8">
        <f t="shared" si="117"/>
        <v>3</v>
      </c>
      <c r="F1088" s="8">
        <f t="shared" si="118"/>
        <v>1</v>
      </c>
      <c r="G1088" s="8">
        <f t="shared" si="115"/>
        <v>19</v>
      </c>
      <c r="H1088" t="str">
        <f t="shared" si="119"/>
        <v>国王主动技能1等级2</v>
      </c>
      <c r="I1088" t="str">
        <f t="shared" si="120"/>
        <v>国王主动技能1等级3</v>
      </c>
      <c r="J1088" s="1">
        <v>1082</v>
      </c>
      <c r="K1088" s="1">
        <f>VLOOKUP(H1088,主动技能!$A:$B,2,FALSE)</f>
        <v>10190102</v>
      </c>
      <c r="L1088" s="1">
        <f>_xlfn.IFNA(VLOOKUP(I1088,主动技能!$A:$B,2,FALSE),0)</f>
        <v>10190103</v>
      </c>
      <c r="M1088">
        <f>_xlfn.IFNA(VLOOKUP(D1088+1,角色属性概况!I:J,2,FALSE),999)</f>
        <v>5</v>
      </c>
      <c r="N1088" s="1" t="s">
        <v>249</v>
      </c>
      <c r="O1088" s="1">
        <f>VLOOKUP(E1088,角色属性概况!Q:R,2,FALSE)</f>
        <v>600</v>
      </c>
      <c r="P1088" s="1">
        <v>0</v>
      </c>
      <c r="Q1088" s="1">
        <v>0</v>
      </c>
    </row>
    <row r="1089" spans="2:17" x14ac:dyDescent="0.15">
      <c r="B1089" s="8" t="str">
        <f>VLOOKUP(G1089,角色!A:B,2,FALSE)</f>
        <v>国王</v>
      </c>
      <c r="C1089" s="8" t="str">
        <f t="shared" si="114"/>
        <v>主动技能1</v>
      </c>
      <c r="D1089" s="8">
        <f t="shared" si="116"/>
        <v>3</v>
      </c>
      <c r="E1089" s="8">
        <f t="shared" si="117"/>
        <v>4</v>
      </c>
      <c r="F1089" s="8">
        <f t="shared" si="118"/>
        <v>1</v>
      </c>
      <c r="G1089" s="8">
        <f t="shared" si="115"/>
        <v>19</v>
      </c>
      <c r="H1089" t="str">
        <f t="shared" si="119"/>
        <v>国王主动技能1等级3</v>
      </c>
      <c r="I1089" t="str">
        <f t="shared" si="120"/>
        <v>国王主动技能1等级4</v>
      </c>
      <c r="J1089" s="1">
        <v>1083</v>
      </c>
      <c r="K1089" s="1">
        <f>VLOOKUP(H1089,主动技能!$A:$B,2,FALSE)</f>
        <v>10190103</v>
      </c>
      <c r="L1089" s="1">
        <f>_xlfn.IFNA(VLOOKUP(I1089,主动技能!$A:$B,2,FALSE),0)</f>
        <v>10190104</v>
      </c>
      <c r="M1089">
        <f>_xlfn.IFNA(VLOOKUP(D1089+1,角色属性概况!I:J,2,FALSE),999)</f>
        <v>10</v>
      </c>
      <c r="N1089" s="1" t="s">
        <v>249</v>
      </c>
      <c r="O1089" s="1">
        <f>VLOOKUP(E1089,角色属性概况!Q:R,2,FALSE)</f>
        <v>800</v>
      </c>
      <c r="P1089" s="1">
        <v>0</v>
      </c>
      <c r="Q1089" s="1">
        <v>0</v>
      </c>
    </row>
    <row r="1090" spans="2:17" x14ac:dyDescent="0.15">
      <c r="B1090" s="8" t="str">
        <f>VLOOKUP(G1090,角色!A:B,2,FALSE)</f>
        <v>国王</v>
      </c>
      <c r="C1090" s="8" t="str">
        <f t="shared" si="114"/>
        <v>主动技能1</v>
      </c>
      <c r="D1090" s="8">
        <f t="shared" si="116"/>
        <v>4</v>
      </c>
      <c r="E1090" s="8">
        <f t="shared" si="117"/>
        <v>5</v>
      </c>
      <c r="F1090" s="8">
        <f t="shared" si="118"/>
        <v>1</v>
      </c>
      <c r="G1090" s="8">
        <f t="shared" si="115"/>
        <v>19</v>
      </c>
      <c r="H1090" t="str">
        <f t="shared" si="119"/>
        <v>国王主动技能1等级4</v>
      </c>
      <c r="I1090" t="str">
        <f t="shared" si="120"/>
        <v>国王主动技能1等级5</v>
      </c>
      <c r="J1090" s="1">
        <v>1084</v>
      </c>
      <c r="K1090" s="1">
        <f>VLOOKUP(H1090,主动技能!$A:$B,2,FALSE)</f>
        <v>10190104</v>
      </c>
      <c r="L1090" s="1">
        <f>_xlfn.IFNA(VLOOKUP(I1090,主动技能!$A:$B,2,FALSE),0)</f>
        <v>10190105</v>
      </c>
      <c r="M1090">
        <f>_xlfn.IFNA(VLOOKUP(D1090+1,角色属性概况!I:J,2,FALSE),999)</f>
        <v>15</v>
      </c>
      <c r="N1090" s="1" t="s">
        <v>249</v>
      </c>
      <c r="O1090" s="1">
        <f>VLOOKUP(E1090,角色属性概况!Q:R,2,FALSE)</f>
        <v>1200</v>
      </c>
      <c r="P1090" s="1">
        <v>0</v>
      </c>
      <c r="Q1090" s="1">
        <v>0</v>
      </c>
    </row>
    <row r="1091" spans="2:17" x14ac:dyDescent="0.15">
      <c r="B1091" s="8" t="str">
        <f>VLOOKUP(G1091,角色!A:B,2,FALSE)</f>
        <v>国王</v>
      </c>
      <c r="C1091" s="8" t="str">
        <f t="shared" si="114"/>
        <v>主动技能1</v>
      </c>
      <c r="D1091" s="8">
        <f t="shared" si="116"/>
        <v>5</v>
      </c>
      <c r="E1091" s="8">
        <f t="shared" si="117"/>
        <v>6</v>
      </c>
      <c r="F1091" s="8">
        <f t="shared" si="118"/>
        <v>1</v>
      </c>
      <c r="G1091" s="8">
        <f t="shared" si="115"/>
        <v>19</v>
      </c>
      <c r="H1091" t="str">
        <f t="shared" si="119"/>
        <v>国王主动技能1等级5</v>
      </c>
      <c r="I1091" t="str">
        <f t="shared" si="120"/>
        <v>国王主动技能1等级6</v>
      </c>
      <c r="J1091" s="1">
        <v>1085</v>
      </c>
      <c r="K1091" s="1">
        <f>VLOOKUP(H1091,主动技能!$A:$B,2,FALSE)</f>
        <v>10190105</v>
      </c>
      <c r="L1091" s="1">
        <f>_xlfn.IFNA(VLOOKUP(I1091,主动技能!$A:$B,2,FALSE),0)</f>
        <v>10190106</v>
      </c>
      <c r="M1091">
        <f>_xlfn.IFNA(VLOOKUP(D1091+1,角色属性概况!I:J,2,FALSE),999)</f>
        <v>20</v>
      </c>
      <c r="N1091" s="1" t="s">
        <v>249</v>
      </c>
      <c r="O1091" s="1">
        <f>VLOOKUP(E1091,角色属性概况!Q:R,2,FALSE)</f>
        <v>1700</v>
      </c>
      <c r="P1091" s="1">
        <v>0</v>
      </c>
      <c r="Q1091" s="1">
        <v>0</v>
      </c>
    </row>
    <row r="1092" spans="2:17" x14ac:dyDescent="0.15">
      <c r="B1092" s="8" t="str">
        <f>VLOOKUP(G1092,角色!A:B,2,FALSE)</f>
        <v>国王</v>
      </c>
      <c r="C1092" s="8" t="str">
        <f t="shared" si="114"/>
        <v>主动技能1</v>
      </c>
      <c r="D1092" s="8">
        <f t="shared" si="116"/>
        <v>6</v>
      </c>
      <c r="E1092" s="8">
        <f t="shared" si="117"/>
        <v>7</v>
      </c>
      <c r="F1092" s="8">
        <f t="shared" si="118"/>
        <v>1</v>
      </c>
      <c r="G1092" s="8">
        <f t="shared" si="115"/>
        <v>19</v>
      </c>
      <c r="H1092" t="str">
        <f t="shared" si="119"/>
        <v>国王主动技能1等级6</v>
      </c>
      <c r="I1092" t="str">
        <f t="shared" si="120"/>
        <v>国王主动技能1等级7</v>
      </c>
      <c r="J1092" s="1">
        <v>1086</v>
      </c>
      <c r="K1092" s="1">
        <f>VLOOKUP(H1092,主动技能!$A:$B,2,FALSE)</f>
        <v>10190106</v>
      </c>
      <c r="L1092" s="1">
        <f>_xlfn.IFNA(VLOOKUP(I1092,主动技能!$A:$B,2,FALSE),0)</f>
        <v>10190107</v>
      </c>
      <c r="M1092">
        <f>_xlfn.IFNA(VLOOKUP(D1092+1,角色属性概况!I:J,2,FALSE),999)</f>
        <v>25</v>
      </c>
      <c r="N1092" s="1" t="s">
        <v>249</v>
      </c>
      <c r="O1092" s="1">
        <f>VLOOKUP(E1092,角色属性概况!Q:R,2,FALSE)</f>
        <v>2400</v>
      </c>
      <c r="P1092" s="1">
        <v>0</v>
      </c>
      <c r="Q1092" s="1">
        <v>0</v>
      </c>
    </row>
    <row r="1093" spans="2:17" x14ac:dyDescent="0.15">
      <c r="B1093" s="8" t="str">
        <f>VLOOKUP(G1093,角色!A:B,2,FALSE)</f>
        <v>国王</v>
      </c>
      <c r="C1093" s="8" t="str">
        <f t="shared" si="114"/>
        <v>主动技能1</v>
      </c>
      <c r="D1093" s="8">
        <f t="shared" si="116"/>
        <v>7</v>
      </c>
      <c r="E1093" s="8">
        <f t="shared" si="117"/>
        <v>8</v>
      </c>
      <c r="F1093" s="8">
        <f t="shared" si="118"/>
        <v>1</v>
      </c>
      <c r="G1093" s="8">
        <f t="shared" si="115"/>
        <v>19</v>
      </c>
      <c r="H1093" t="str">
        <f t="shared" si="119"/>
        <v>国王主动技能1等级7</v>
      </c>
      <c r="I1093" t="str">
        <f t="shared" si="120"/>
        <v>国王主动技能1等级8</v>
      </c>
      <c r="J1093" s="1">
        <v>1087</v>
      </c>
      <c r="K1093" s="1">
        <f>VLOOKUP(H1093,主动技能!$A:$B,2,FALSE)</f>
        <v>10190107</v>
      </c>
      <c r="L1093" s="1">
        <f>_xlfn.IFNA(VLOOKUP(I1093,主动技能!$A:$B,2,FALSE),0)</f>
        <v>10190108</v>
      </c>
      <c r="M1093">
        <f>_xlfn.IFNA(VLOOKUP(D1093+1,角色属性概况!I:J,2,FALSE),999)</f>
        <v>30</v>
      </c>
      <c r="N1093" s="1" t="s">
        <v>249</v>
      </c>
      <c r="O1093" s="1">
        <f>VLOOKUP(E1093,角色属性概况!Q:R,2,FALSE)</f>
        <v>3500</v>
      </c>
      <c r="P1093" s="1">
        <v>0</v>
      </c>
      <c r="Q1093" s="1">
        <v>0</v>
      </c>
    </row>
    <row r="1094" spans="2:17" x14ac:dyDescent="0.15">
      <c r="B1094" s="8" t="str">
        <f>VLOOKUP(G1094,角色!A:B,2,FALSE)</f>
        <v>国王</v>
      </c>
      <c r="C1094" s="8" t="str">
        <f t="shared" si="114"/>
        <v>主动技能1</v>
      </c>
      <c r="D1094" s="8">
        <f t="shared" si="116"/>
        <v>8</v>
      </c>
      <c r="E1094" s="8">
        <f t="shared" si="117"/>
        <v>9</v>
      </c>
      <c r="F1094" s="8">
        <f t="shared" si="118"/>
        <v>1</v>
      </c>
      <c r="G1094" s="8">
        <f t="shared" si="115"/>
        <v>19</v>
      </c>
      <c r="H1094" t="str">
        <f t="shared" si="119"/>
        <v>国王主动技能1等级8</v>
      </c>
      <c r="I1094" t="str">
        <f t="shared" si="120"/>
        <v>国王主动技能1等级9</v>
      </c>
      <c r="J1094" s="1">
        <v>1088</v>
      </c>
      <c r="K1094" s="1">
        <f>VLOOKUP(H1094,主动技能!$A:$B,2,FALSE)</f>
        <v>10190108</v>
      </c>
      <c r="L1094" s="1">
        <f>_xlfn.IFNA(VLOOKUP(I1094,主动技能!$A:$B,2,FALSE),0)</f>
        <v>10190109</v>
      </c>
      <c r="M1094">
        <f>_xlfn.IFNA(VLOOKUP(D1094+1,角色属性概况!I:J,2,FALSE),999)</f>
        <v>35</v>
      </c>
      <c r="N1094" s="1" t="s">
        <v>249</v>
      </c>
      <c r="O1094" s="1">
        <f>VLOOKUP(E1094,角色属性概况!Q:R,2,FALSE)</f>
        <v>4900</v>
      </c>
      <c r="P1094" s="1">
        <v>0</v>
      </c>
      <c r="Q1094" s="1">
        <v>0</v>
      </c>
    </row>
    <row r="1095" spans="2:17" x14ac:dyDescent="0.15">
      <c r="B1095" s="8" t="str">
        <f>VLOOKUP(G1095,角色!A:B,2,FALSE)</f>
        <v>国王</v>
      </c>
      <c r="C1095" s="8" t="str">
        <f t="shared" si="114"/>
        <v>主动技能1</v>
      </c>
      <c r="D1095" s="8">
        <f t="shared" si="116"/>
        <v>9</v>
      </c>
      <c r="E1095" s="8">
        <f t="shared" si="117"/>
        <v>10</v>
      </c>
      <c r="F1095" s="8">
        <f t="shared" si="118"/>
        <v>1</v>
      </c>
      <c r="G1095" s="8">
        <f t="shared" si="115"/>
        <v>19</v>
      </c>
      <c r="H1095" t="str">
        <f t="shared" si="119"/>
        <v>国王主动技能1等级9</v>
      </c>
      <c r="I1095" t="str">
        <f t="shared" si="120"/>
        <v>国王主动技能1等级10</v>
      </c>
      <c r="J1095" s="1">
        <v>1089</v>
      </c>
      <c r="K1095" s="1">
        <f>VLOOKUP(H1095,主动技能!$A:$B,2,FALSE)</f>
        <v>10190109</v>
      </c>
      <c r="L1095" s="1">
        <f>_xlfn.IFNA(VLOOKUP(I1095,主动技能!$A:$B,2,FALSE),0)</f>
        <v>10190110</v>
      </c>
      <c r="M1095">
        <f>_xlfn.IFNA(VLOOKUP(D1095+1,角色属性概况!I:J,2,FALSE),999)</f>
        <v>40</v>
      </c>
      <c r="N1095" s="1" t="s">
        <v>249</v>
      </c>
      <c r="O1095" s="1">
        <f>VLOOKUP(E1095,角色属性概况!Q:R,2,FALSE)</f>
        <v>7000</v>
      </c>
      <c r="P1095" s="1">
        <v>0</v>
      </c>
      <c r="Q1095" s="1">
        <v>0</v>
      </c>
    </row>
    <row r="1096" spans="2:17" x14ac:dyDescent="0.15">
      <c r="B1096" s="8" t="str">
        <f>VLOOKUP(G1096,角色!A:B,2,FALSE)</f>
        <v>国王</v>
      </c>
      <c r="C1096" s="8" t="str">
        <f t="shared" ref="C1096:C1159" si="121">C$4&amp;F1096</f>
        <v>主动技能1</v>
      </c>
      <c r="D1096" s="8">
        <f t="shared" si="116"/>
        <v>10</v>
      </c>
      <c r="E1096" s="8">
        <f t="shared" si="117"/>
        <v>11</v>
      </c>
      <c r="F1096" s="8">
        <f t="shared" si="118"/>
        <v>1</v>
      </c>
      <c r="G1096" s="8">
        <f t="shared" ref="G1096:G1159" si="122">IF((F1096=1)*(D1096=1),G1095+1,G1095)</f>
        <v>19</v>
      </c>
      <c r="H1096" t="str">
        <f t="shared" si="119"/>
        <v>国王主动技能1等级10</v>
      </c>
      <c r="I1096" t="str">
        <f t="shared" si="120"/>
        <v>国王主动技能1等级11</v>
      </c>
      <c r="J1096" s="1">
        <v>1090</v>
      </c>
      <c r="K1096" s="1">
        <f>VLOOKUP(H1096,主动技能!$A:$B,2,FALSE)</f>
        <v>10190110</v>
      </c>
      <c r="L1096" s="1">
        <f>_xlfn.IFNA(VLOOKUP(I1096,主动技能!$A:$B,2,FALSE),0)</f>
        <v>10190111</v>
      </c>
      <c r="M1096">
        <f>_xlfn.IFNA(VLOOKUP(D1096+1,角色属性概况!I:J,2,FALSE),999)</f>
        <v>45</v>
      </c>
      <c r="N1096" s="1" t="s">
        <v>249</v>
      </c>
      <c r="O1096" s="1">
        <f>VLOOKUP(E1096,角色属性概况!Q:R,2,FALSE)</f>
        <v>9900</v>
      </c>
      <c r="P1096" s="1">
        <v>0</v>
      </c>
      <c r="Q1096" s="1">
        <v>0</v>
      </c>
    </row>
    <row r="1097" spans="2:17" x14ac:dyDescent="0.15">
      <c r="B1097" s="8" t="str">
        <f>VLOOKUP(G1097,角色!A:B,2,FALSE)</f>
        <v>国王</v>
      </c>
      <c r="C1097" s="8" t="str">
        <f t="shared" si="121"/>
        <v>主动技能1</v>
      </c>
      <c r="D1097" s="8">
        <f t="shared" ref="D1097:D1160" si="123">IF(D1096=D$5,1,D1096+1)</f>
        <v>11</v>
      </c>
      <c r="E1097" s="8">
        <f t="shared" ref="E1097:E1160" si="124">IF(E1096=E$5,2,E1096+1)</f>
        <v>12</v>
      </c>
      <c r="F1097" s="8">
        <f t="shared" ref="F1097:F1160" si="125">IF(D1097=1,IF(F1096=$F$5,1,F1096+1),F1096)</f>
        <v>1</v>
      </c>
      <c r="G1097" s="8">
        <f t="shared" si="122"/>
        <v>19</v>
      </c>
      <c r="H1097" t="str">
        <f t="shared" si="119"/>
        <v>国王主动技能1等级11</v>
      </c>
      <c r="I1097" t="str">
        <f t="shared" si="120"/>
        <v>国王主动技能1等级12</v>
      </c>
      <c r="J1097" s="1">
        <v>1091</v>
      </c>
      <c r="K1097" s="1">
        <f>VLOOKUP(H1097,主动技能!$A:$B,2,FALSE)</f>
        <v>10190111</v>
      </c>
      <c r="L1097" s="1">
        <f>_xlfn.IFNA(VLOOKUP(I1097,主动技能!$A:$B,2,FALSE),0)</f>
        <v>10190112</v>
      </c>
      <c r="M1097">
        <f>_xlfn.IFNA(VLOOKUP(D1097+1,角色属性概况!I:J,2,FALSE),999)</f>
        <v>50</v>
      </c>
      <c r="N1097" s="1" t="s">
        <v>249</v>
      </c>
      <c r="O1097" s="1">
        <f>VLOOKUP(E1097,角色属性概况!Q:R,2,FALSE)</f>
        <v>14100</v>
      </c>
      <c r="P1097" s="1">
        <v>0</v>
      </c>
      <c r="Q1097" s="1">
        <v>0</v>
      </c>
    </row>
    <row r="1098" spans="2:17" x14ac:dyDescent="0.15">
      <c r="B1098" s="8" t="str">
        <f>VLOOKUP(G1098,角色!A:B,2,FALSE)</f>
        <v>国王</v>
      </c>
      <c r="C1098" s="8" t="str">
        <f t="shared" si="121"/>
        <v>主动技能1</v>
      </c>
      <c r="D1098" s="8">
        <f t="shared" si="123"/>
        <v>12</v>
      </c>
      <c r="E1098" s="8">
        <f t="shared" si="124"/>
        <v>13</v>
      </c>
      <c r="F1098" s="8">
        <f t="shared" si="125"/>
        <v>1</v>
      </c>
      <c r="G1098" s="8">
        <f t="shared" si="122"/>
        <v>19</v>
      </c>
      <c r="H1098" t="str">
        <f t="shared" si="119"/>
        <v>国王主动技能1等级12</v>
      </c>
      <c r="I1098" t="str">
        <f t="shared" si="120"/>
        <v>国王主动技能1等级13</v>
      </c>
      <c r="J1098" s="1">
        <v>1092</v>
      </c>
      <c r="K1098" s="1">
        <f>VLOOKUP(H1098,主动技能!$A:$B,2,FALSE)</f>
        <v>10190112</v>
      </c>
      <c r="L1098" s="1">
        <f>_xlfn.IFNA(VLOOKUP(I1098,主动技能!$A:$B,2,FALSE),0)</f>
        <v>10190113</v>
      </c>
      <c r="M1098">
        <f>_xlfn.IFNA(VLOOKUP(D1098+1,角色属性概况!I:J,2,FALSE),999)</f>
        <v>55</v>
      </c>
      <c r="N1098" s="1" t="s">
        <v>249</v>
      </c>
      <c r="O1098" s="1">
        <f>VLOOKUP(E1098,角色属性概况!Q:R,2,FALSE)</f>
        <v>20000</v>
      </c>
      <c r="P1098" s="1">
        <v>0</v>
      </c>
      <c r="Q1098" s="1">
        <v>0</v>
      </c>
    </row>
    <row r="1099" spans="2:17" x14ac:dyDescent="0.15">
      <c r="B1099" s="8" t="str">
        <f>VLOOKUP(G1099,角色!A:B,2,FALSE)</f>
        <v>国王</v>
      </c>
      <c r="C1099" s="8" t="str">
        <f t="shared" si="121"/>
        <v>主动技能1</v>
      </c>
      <c r="D1099" s="8">
        <f t="shared" si="123"/>
        <v>13</v>
      </c>
      <c r="E1099" s="8">
        <f t="shared" si="124"/>
        <v>14</v>
      </c>
      <c r="F1099" s="8">
        <f t="shared" si="125"/>
        <v>1</v>
      </c>
      <c r="G1099" s="8">
        <f t="shared" si="122"/>
        <v>19</v>
      </c>
      <c r="H1099" t="str">
        <f t="shared" si="119"/>
        <v>国王主动技能1等级13</v>
      </c>
      <c r="I1099" t="str">
        <f t="shared" si="120"/>
        <v>国王主动技能1等级14</v>
      </c>
      <c r="J1099" s="1">
        <v>1093</v>
      </c>
      <c r="K1099" s="1">
        <f>VLOOKUP(H1099,主动技能!$A:$B,2,FALSE)</f>
        <v>10190113</v>
      </c>
      <c r="L1099" s="1">
        <f>_xlfn.IFNA(VLOOKUP(I1099,主动技能!$A:$B,2,FALSE),0)</f>
        <v>10190114</v>
      </c>
      <c r="M1099">
        <f>_xlfn.IFNA(VLOOKUP(D1099+1,角色属性概况!I:J,2,FALSE),999)</f>
        <v>60</v>
      </c>
      <c r="N1099" s="1" t="s">
        <v>249</v>
      </c>
      <c r="O1099" s="1">
        <f>VLOOKUP(E1099,角色属性概况!Q:R,2,FALSE)</f>
        <v>28300</v>
      </c>
      <c r="P1099" s="1">
        <v>0</v>
      </c>
      <c r="Q1099" s="1">
        <v>0</v>
      </c>
    </row>
    <row r="1100" spans="2:17" x14ac:dyDescent="0.15">
      <c r="B1100" s="8" t="str">
        <f>VLOOKUP(G1100,角色!A:B,2,FALSE)</f>
        <v>国王</v>
      </c>
      <c r="C1100" s="8" t="str">
        <f t="shared" si="121"/>
        <v>主动技能1</v>
      </c>
      <c r="D1100" s="8">
        <f t="shared" si="123"/>
        <v>14</v>
      </c>
      <c r="E1100" s="8">
        <f t="shared" si="124"/>
        <v>15</v>
      </c>
      <c r="F1100" s="8">
        <f t="shared" si="125"/>
        <v>1</v>
      </c>
      <c r="G1100" s="8">
        <f t="shared" si="122"/>
        <v>19</v>
      </c>
      <c r="H1100" t="str">
        <f t="shared" si="119"/>
        <v>国王主动技能1等级14</v>
      </c>
      <c r="I1100" t="str">
        <f t="shared" si="120"/>
        <v>国王主动技能1等级15</v>
      </c>
      <c r="J1100" s="1">
        <v>1094</v>
      </c>
      <c r="K1100" s="1">
        <f>VLOOKUP(H1100,主动技能!$A:$B,2,FALSE)</f>
        <v>10190114</v>
      </c>
      <c r="L1100" s="1">
        <f>_xlfn.IFNA(VLOOKUP(I1100,主动技能!$A:$B,2,FALSE),0)</f>
        <v>10190115</v>
      </c>
      <c r="M1100">
        <f>_xlfn.IFNA(VLOOKUP(D1100+1,角色属性概况!I:J,2,FALSE),999)</f>
        <v>65</v>
      </c>
      <c r="N1100" s="1" t="s">
        <v>249</v>
      </c>
      <c r="O1100" s="1">
        <f>VLOOKUP(E1100,角色属性概况!Q:R,2,FALSE)</f>
        <v>40100</v>
      </c>
      <c r="P1100" s="1">
        <v>0</v>
      </c>
      <c r="Q1100" s="1">
        <v>0</v>
      </c>
    </row>
    <row r="1101" spans="2:17" x14ac:dyDescent="0.15">
      <c r="B1101" s="8" t="str">
        <f>VLOOKUP(G1101,角色!A:B,2,FALSE)</f>
        <v>国王</v>
      </c>
      <c r="C1101" s="8" t="str">
        <f t="shared" si="121"/>
        <v>主动技能1</v>
      </c>
      <c r="D1101" s="8">
        <f t="shared" si="123"/>
        <v>15</v>
      </c>
      <c r="E1101" s="8">
        <f t="shared" si="124"/>
        <v>16</v>
      </c>
      <c r="F1101" s="8">
        <f t="shared" si="125"/>
        <v>1</v>
      </c>
      <c r="G1101" s="8">
        <f t="shared" si="122"/>
        <v>19</v>
      </c>
      <c r="H1101" t="str">
        <f t="shared" si="119"/>
        <v>国王主动技能1等级15</v>
      </c>
      <c r="I1101" t="str">
        <f t="shared" si="120"/>
        <v>国王主动技能1等级16</v>
      </c>
      <c r="J1101" s="1">
        <v>1095</v>
      </c>
      <c r="K1101" s="1">
        <f>VLOOKUP(H1101,主动技能!$A:$B,2,FALSE)</f>
        <v>10190115</v>
      </c>
      <c r="L1101" s="1">
        <f>_xlfn.IFNA(VLOOKUP(I1101,主动技能!$A:$B,2,FALSE),0)</f>
        <v>10190116</v>
      </c>
      <c r="M1101">
        <f>_xlfn.IFNA(VLOOKUP(D1101+1,角色属性概况!I:J,2,FALSE),999)</f>
        <v>70</v>
      </c>
      <c r="N1101" s="1" t="s">
        <v>249</v>
      </c>
      <c r="O1101" s="1">
        <f>VLOOKUP(E1101,角色属性概况!Q:R,2,FALSE)</f>
        <v>56700</v>
      </c>
      <c r="P1101" s="1">
        <v>0</v>
      </c>
      <c r="Q1101" s="1">
        <v>0</v>
      </c>
    </row>
    <row r="1102" spans="2:17" x14ac:dyDescent="0.15">
      <c r="B1102" s="8" t="str">
        <f>VLOOKUP(G1102,角色!A:B,2,FALSE)</f>
        <v>国王</v>
      </c>
      <c r="C1102" s="8" t="str">
        <f t="shared" si="121"/>
        <v>主动技能1</v>
      </c>
      <c r="D1102" s="8">
        <f t="shared" si="123"/>
        <v>16</v>
      </c>
      <c r="E1102" s="8">
        <f t="shared" si="124"/>
        <v>17</v>
      </c>
      <c r="F1102" s="8">
        <f t="shared" si="125"/>
        <v>1</v>
      </c>
      <c r="G1102" s="8">
        <f t="shared" si="122"/>
        <v>19</v>
      </c>
      <c r="H1102" t="str">
        <f t="shared" si="119"/>
        <v>国王主动技能1等级16</v>
      </c>
      <c r="I1102" t="str">
        <f t="shared" si="120"/>
        <v>国王主动技能1等级17</v>
      </c>
      <c r="J1102" s="1">
        <v>1096</v>
      </c>
      <c r="K1102" s="1">
        <f>VLOOKUP(H1102,主动技能!$A:$B,2,FALSE)</f>
        <v>10190116</v>
      </c>
      <c r="L1102" s="1">
        <f>_xlfn.IFNA(VLOOKUP(I1102,主动技能!$A:$B,2,FALSE),0)</f>
        <v>10190117</v>
      </c>
      <c r="M1102">
        <f>_xlfn.IFNA(VLOOKUP(D1102+1,角色属性概况!I:J,2,FALSE),999)</f>
        <v>75</v>
      </c>
      <c r="N1102" s="1" t="s">
        <v>249</v>
      </c>
      <c r="O1102" s="1">
        <f>VLOOKUP(E1102,角色属性概况!Q:R,2,FALSE)</f>
        <v>80400</v>
      </c>
      <c r="P1102" s="1">
        <v>0</v>
      </c>
      <c r="Q1102" s="1">
        <v>0</v>
      </c>
    </row>
    <row r="1103" spans="2:17" x14ac:dyDescent="0.15">
      <c r="B1103" s="8" t="str">
        <f>VLOOKUP(G1103,角色!A:B,2,FALSE)</f>
        <v>国王</v>
      </c>
      <c r="C1103" s="8" t="str">
        <f t="shared" si="121"/>
        <v>主动技能1</v>
      </c>
      <c r="D1103" s="8">
        <f t="shared" si="123"/>
        <v>17</v>
      </c>
      <c r="E1103" s="8">
        <f t="shared" si="124"/>
        <v>18</v>
      </c>
      <c r="F1103" s="8">
        <f t="shared" si="125"/>
        <v>1</v>
      </c>
      <c r="G1103" s="8">
        <f t="shared" si="122"/>
        <v>19</v>
      </c>
      <c r="H1103" t="str">
        <f t="shared" si="119"/>
        <v>国王主动技能1等级17</v>
      </c>
      <c r="I1103" t="str">
        <f t="shared" si="120"/>
        <v>国王主动技能1等级18</v>
      </c>
      <c r="J1103" s="1">
        <v>1097</v>
      </c>
      <c r="K1103" s="1">
        <f>VLOOKUP(H1103,主动技能!$A:$B,2,FALSE)</f>
        <v>10190117</v>
      </c>
      <c r="L1103" s="1">
        <f>_xlfn.IFNA(VLOOKUP(I1103,主动技能!$A:$B,2,FALSE),0)</f>
        <v>10190118</v>
      </c>
      <c r="M1103">
        <f>_xlfn.IFNA(VLOOKUP(D1103+1,角色属性概况!I:J,2,FALSE),999)</f>
        <v>80</v>
      </c>
      <c r="N1103" s="1" t="s">
        <v>249</v>
      </c>
      <c r="O1103" s="1">
        <f>VLOOKUP(E1103,角色属性概况!Q:R,2,FALSE)</f>
        <v>113800</v>
      </c>
      <c r="P1103" s="1">
        <v>0</v>
      </c>
      <c r="Q1103" s="1">
        <v>0</v>
      </c>
    </row>
    <row r="1104" spans="2:17" x14ac:dyDescent="0.15">
      <c r="B1104" s="8" t="str">
        <f>VLOOKUP(G1104,角色!A:B,2,FALSE)</f>
        <v>国王</v>
      </c>
      <c r="C1104" s="8" t="str">
        <f t="shared" si="121"/>
        <v>主动技能1</v>
      </c>
      <c r="D1104" s="8">
        <f t="shared" si="123"/>
        <v>18</v>
      </c>
      <c r="E1104" s="8">
        <f t="shared" si="124"/>
        <v>19</v>
      </c>
      <c r="F1104" s="8">
        <f t="shared" si="125"/>
        <v>1</v>
      </c>
      <c r="G1104" s="8">
        <f t="shared" si="122"/>
        <v>19</v>
      </c>
      <c r="H1104" t="str">
        <f t="shared" si="119"/>
        <v>国王主动技能1等级18</v>
      </c>
      <c r="I1104" t="str">
        <f t="shared" si="120"/>
        <v>国王主动技能1等级19</v>
      </c>
      <c r="J1104" s="1">
        <v>1098</v>
      </c>
      <c r="K1104" s="1">
        <f>VLOOKUP(H1104,主动技能!$A:$B,2,FALSE)</f>
        <v>10190118</v>
      </c>
      <c r="L1104" s="1">
        <f>_xlfn.IFNA(VLOOKUP(I1104,主动技能!$A:$B,2,FALSE),0)</f>
        <v>10190119</v>
      </c>
      <c r="M1104">
        <f>_xlfn.IFNA(VLOOKUP(D1104+1,角色属性概况!I:J,2,FALSE),999)</f>
        <v>85</v>
      </c>
      <c r="N1104" s="1" t="s">
        <v>249</v>
      </c>
      <c r="O1104" s="1">
        <f>VLOOKUP(E1104,角色属性概况!Q:R,2,FALSE)</f>
        <v>161100</v>
      </c>
      <c r="P1104" s="1">
        <v>0</v>
      </c>
      <c r="Q1104" s="1">
        <v>0</v>
      </c>
    </row>
    <row r="1105" spans="2:17" x14ac:dyDescent="0.15">
      <c r="B1105" s="8" t="str">
        <f>VLOOKUP(G1105,角色!A:B,2,FALSE)</f>
        <v>国王</v>
      </c>
      <c r="C1105" s="8" t="str">
        <f t="shared" si="121"/>
        <v>主动技能1</v>
      </c>
      <c r="D1105" s="8">
        <f t="shared" si="123"/>
        <v>19</v>
      </c>
      <c r="E1105" s="8">
        <f t="shared" si="124"/>
        <v>20</v>
      </c>
      <c r="F1105" s="8">
        <f t="shared" si="125"/>
        <v>1</v>
      </c>
      <c r="G1105" s="8">
        <f t="shared" si="122"/>
        <v>19</v>
      </c>
      <c r="H1105" t="str">
        <f t="shared" si="119"/>
        <v>国王主动技能1等级19</v>
      </c>
      <c r="I1105" t="str">
        <f t="shared" si="120"/>
        <v>国王主动技能1等级20</v>
      </c>
      <c r="J1105" s="1">
        <v>1099</v>
      </c>
      <c r="K1105" s="1">
        <f>VLOOKUP(H1105,主动技能!$A:$B,2,FALSE)</f>
        <v>10190119</v>
      </c>
      <c r="L1105" s="1">
        <f>_xlfn.IFNA(VLOOKUP(I1105,主动技能!$A:$B,2,FALSE),0)</f>
        <v>10190120</v>
      </c>
      <c r="M1105">
        <f>_xlfn.IFNA(VLOOKUP(D1105+1,角色属性概况!I:J,2,FALSE),999)</f>
        <v>90</v>
      </c>
      <c r="N1105" s="1" t="s">
        <v>249</v>
      </c>
      <c r="O1105" s="1">
        <f>VLOOKUP(E1105,角色属性概况!Q:R,2,FALSE)</f>
        <v>228100</v>
      </c>
      <c r="P1105" s="1">
        <v>0</v>
      </c>
      <c r="Q1105" s="1">
        <v>0</v>
      </c>
    </row>
    <row r="1106" spans="2:17" x14ac:dyDescent="0.15">
      <c r="B1106" s="8" t="str">
        <f>VLOOKUP(G1106,角色!A:B,2,FALSE)</f>
        <v>国王</v>
      </c>
      <c r="C1106" s="8" t="str">
        <f t="shared" si="121"/>
        <v>主动技能1</v>
      </c>
      <c r="D1106" s="8">
        <f t="shared" si="123"/>
        <v>20</v>
      </c>
      <c r="E1106" s="8">
        <f t="shared" si="124"/>
        <v>21</v>
      </c>
      <c r="F1106" s="8">
        <f t="shared" si="125"/>
        <v>1</v>
      </c>
      <c r="G1106" s="8">
        <f t="shared" si="122"/>
        <v>19</v>
      </c>
      <c r="H1106" t="str">
        <f t="shared" si="119"/>
        <v>国王主动技能1等级20</v>
      </c>
      <c r="I1106" t="str">
        <f t="shared" si="120"/>
        <v>国王主动技能1等级21</v>
      </c>
      <c r="J1106" s="1">
        <v>1100</v>
      </c>
      <c r="K1106" s="1">
        <f>VLOOKUP(H1106,主动技能!$A:$B,2,FALSE)</f>
        <v>10190120</v>
      </c>
      <c r="L1106" s="1">
        <f>_xlfn.IFNA(VLOOKUP(I1106,主动技能!$A:$B,2,FALSE),0)</f>
        <v>0</v>
      </c>
      <c r="M1106">
        <f>_xlfn.IFNA(VLOOKUP(D1106+1,角色属性概况!I:J,2,FALSE),999)</f>
        <v>100</v>
      </c>
      <c r="N1106" s="1" t="s">
        <v>249</v>
      </c>
      <c r="O1106" s="1">
        <f>VLOOKUP(E1106,角色属性概况!Q:R,2,FALSE)</f>
        <v>780200</v>
      </c>
      <c r="P1106" s="1">
        <v>0</v>
      </c>
      <c r="Q1106" s="1">
        <v>0</v>
      </c>
    </row>
    <row r="1107" spans="2:17" x14ac:dyDescent="0.15">
      <c r="B1107" s="8" t="str">
        <f>VLOOKUP(G1107,角色!A:B,2,FALSE)</f>
        <v>国王</v>
      </c>
      <c r="C1107" s="8" t="str">
        <f t="shared" si="121"/>
        <v>主动技能2</v>
      </c>
      <c r="D1107" s="8">
        <f t="shared" si="123"/>
        <v>1</v>
      </c>
      <c r="E1107" s="8">
        <f t="shared" si="124"/>
        <v>2</v>
      </c>
      <c r="F1107" s="8">
        <f t="shared" si="125"/>
        <v>2</v>
      </c>
      <c r="G1107" s="8">
        <f t="shared" si="122"/>
        <v>19</v>
      </c>
      <c r="H1107" t="str">
        <f t="shared" si="119"/>
        <v>国王主动技能2等级1</v>
      </c>
      <c r="I1107" t="str">
        <f t="shared" si="120"/>
        <v>国王主动技能2等级2</v>
      </c>
      <c r="J1107" s="1">
        <v>1101</v>
      </c>
      <c r="K1107" s="1">
        <f>VLOOKUP(H1107,主动技能!$A:$B,2,FALSE)</f>
        <v>10190201</v>
      </c>
      <c r="L1107" s="1">
        <f>_xlfn.IFNA(VLOOKUP(I1107,主动技能!$A:$B,2,FALSE),0)</f>
        <v>10190202</v>
      </c>
      <c r="M1107">
        <f>_xlfn.IFNA(VLOOKUP(D1107+1,角色属性概况!I:J,2,FALSE),999)</f>
        <v>2</v>
      </c>
      <c r="N1107" s="1" t="s">
        <v>249</v>
      </c>
      <c r="O1107" s="1">
        <f>VLOOKUP(E1107,角色属性概况!Q:R,2,FALSE)</f>
        <v>500</v>
      </c>
      <c r="P1107" s="1">
        <v>0</v>
      </c>
      <c r="Q1107" s="1">
        <v>0</v>
      </c>
    </row>
    <row r="1108" spans="2:17" x14ac:dyDescent="0.15">
      <c r="B1108" s="8" t="str">
        <f>VLOOKUP(G1108,角色!A:B,2,FALSE)</f>
        <v>国王</v>
      </c>
      <c r="C1108" s="8" t="str">
        <f t="shared" si="121"/>
        <v>主动技能2</v>
      </c>
      <c r="D1108" s="8">
        <f t="shared" si="123"/>
        <v>2</v>
      </c>
      <c r="E1108" s="8">
        <f t="shared" si="124"/>
        <v>3</v>
      </c>
      <c r="F1108" s="8">
        <f t="shared" si="125"/>
        <v>2</v>
      </c>
      <c r="G1108" s="8">
        <f t="shared" si="122"/>
        <v>19</v>
      </c>
      <c r="H1108" t="str">
        <f t="shared" si="119"/>
        <v>国王主动技能2等级2</v>
      </c>
      <c r="I1108" t="str">
        <f t="shared" si="120"/>
        <v>国王主动技能2等级3</v>
      </c>
      <c r="J1108" s="1">
        <v>1102</v>
      </c>
      <c r="K1108" s="1">
        <f>VLOOKUP(H1108,主动技能!$A:$B,2,FALSE)</f>
        <v>10190202</v>
      </c>
      <c r="L1108" s="1">
        <f>_xlfn.IFNA(VLOOKUP(I1108,主动技能!$A:$B,2,FALSE),0)</f>
        <v>10190203</v>
      </c>
      <c r="M1108">
        <f>_xlfn.IFNA(VLOOKUP(D1108+1,角色属性概况!I:J,2,FALSE),999)</f>
        <v>5</v>
      </c>
      <c r="N1108" s="1" t="s">
        <v>249</v>
      </c>
      <c r="O1108" s="1">
        <f>VLOOKUP(E1108,角色属性概况!Q:R,2,FALSE)</f>
        <v>600</v>
      </c>
      <c r="P1108" s="1">
        <v>0</v>
      </c>
      <c r="Q1108" s="1">
        <v>0</v>
      </c>
    </row>
    <row r="1109" spans="2:17" x14ac:dyDescent="0.15">
      <c r="B1109" s="8" t="str">
        <f>VLOOKUP(G1109,角色!A:B,2,FALSE)</f>
        <v>国王</v>
      </c>
      <c r="C1109" s="8" t="str">
        <f t="shared" si="121"/>
        <v>主动技能2</v>
      </c>
      <c r="D1109" s="8">
        <f t="shared" si="123"/>
        <v>3</v>
      </c>
      <c r="E1109" s="8">
        <f t="shared" si="124"/>
        <v>4</v>
      </c>
      <c r="F1109" s="8">
        <f t="shared" si="125"/>
        <v>2</v>
      </c>
      <c r="G1109" s="8">
        <f t="shared" si="122"/>
        <v>19</v>
      </c>
      <c r="H1109" t="str">
        <f t="shared" si="119"/>
        <v>国王主动技能2等级3</v>
      </c>
      <c r="I1109" t="str">
        <f t="shared" si="120"/>
        <v>国王主动技能2等级4</v>
      </c>
      <c r="J1109" s="1">
        <v>1103</v>
      </c>
      <c r="K1109" s="1">
        <f>VLOOKUP(H1109,主动技能!$A:$B,2,FALSE)</f>
        <v>10190203</v>
      </c>
      <c r="L1109" s="1">
        <f>_xlfn.IFNA(VLOOKUP(I1109,主动技能!$A:$B,2,FALSE),0)</f>
        <v>10190204</v>
      </c>
      <c r="M1109">
        <f>_xlfn.IFNA(VLOOKUP(D1109+1,角色属性概况!I:J,2,FALSE),999)</f>
        <v>10</v>
      </c>
      <c r="N1109" s="1" t="s">
        <v>249</v>
      </c>
      <c r="O1109" s="1">
        <f>VLOOKUP(E1109,角色属性概况!Q:R,2,FALSE)</f>
        <v>800</v>
      </c>
      <c r="P1109" s="1">
        <v>0</v>
      </c>
      <c r="Q1109" s="1">
        <v>0</v>
      </c>
    </row>
    <row r="1110" spans="2:17" x14ac:dyDescent="0.15">
      <c r="B1110" s="8" t="str">
        <f>VLOOKUP(G1110,角色!A:B,2,FALSE)</f>
        <v>国王</v>
      </c>
      <c r="C1110" s="8" t="str">
        <f t="shared" si="121"/>
        <v>主动技能2</v>
      </c>
      <c r="D1110" s="8">
        <f t="shared" si="123"/>
        <v>4</v>
      </c>
      <c r="E1110" s="8">
        <f t="shared" si="124"/>
        <v>5</v>
      </c>
      <c r="F1110" s="8">
        <f t="shared" si="125"/>
        <v>2</v>
      </c>
      <c r="G1110" s="8">
        <f t="shared" si="122"/>
        <v>19</v>
      </c>
      <c r="H1110" t="str">
        <f t="shared" si="119"/>
        <v>国王主动技能2等级4</v>
      </c>
      <c r="I1110" t="str">
        <f t="shared" si="120"/>
        <v>国王主动技能2等级5</v>
      </c>
      <c r="J1110" s="1">
        <v>1104</v>
      </c>
      <c r="K1110" s="1">
        <f>VLOOKUP(H1110,主动技能!$A:$B,2,FALSE)</f>
        <v>10190204</v>
      </c>
      <c r="L1110" s="1">
        <f>_xlfn.IFNA(VLOOKUP(I1110,主动技能!$A:$B,2,FALSE),0)</f>
        <v>10190205</v>
      </c>
      <c r="M1110">
        <f>_xlfn.IFNA(VLOOKUP(D1110+1,角色属性概况!I:J,2,FALSE),999)</f>
        <v>15</v>
      </c>
      <c r="N1110" s="1" t="s">
        <v>249</v>
      </c>
      <c r="O1110" s="1">
        <f>VLOOKUP(E1110,角色属性概况!Q:R,2,FALSE)</f>
        <v>1200</v>
      </c>
      <c r="P1110" s="1">
        <v>0</v>
      </c>
      <c r="Q1110" s="1">
        <v>0</v>
      </c>
    </row>
    <row r="1111" spans="2:17" x14ac:dyDescent="0.15">
      <c r="B1111" s="8" t="str">
        <f>VLOOKUP(G1111,角色!A:B,2,FALSE)</f>
        <v>国王</v>
      </c>
      <c r="C1111" s="8" t="str">
        <f t="shared" si="121"/>
        <v>主动技能2</v>
      </c>
      <c r="D1111" s="8">
        <f t="shared" si="123"/>
        <v>5</v>
      </c>
      <c r="E1111" s="8">
        <f t="shared" si="124"/>
        <v>6</v>
      </c>
      <c r="F1111" s="8">
        <f t="shared" si="125"/>
        <v>2</v>
      </c>
      <c r="G1111" s="8">
        <f t="shared" si="122"/>
        <v>19</v>
      </c>
      <c r="H1111" t="str">
        <f t="shared" si="119"/>
        <v>国王主动技能2等级5</v>
      </c>
      <c r="I1111" t="str">
        <f t="shared" si="120"/>
        <v>国王主动技能2等级6</v>
      </c>
      <c r="J1111" s="1">
        <v>1105</v>
      </c>
      <c r="K1111" s="1">
        <f>VLOOKUP(H1111,主动技能!$A:$B,2,FALSE)</f>
        <v>10190205</v>
      </c>
      <c r="L1111" s="1">
        <f>_xlfn.IFNA(VLOOKUP(I1111,主动技能!$A:$B,2,FALSE),0)</f>
        <v>10190206</v>
      </c>
      <c r="M1111">
        <f>_xlfn.IFNA(VLOOKUP(D1111+1,角色属性概况!I:J,2,FALSE),999)</f>
        <v>20</v>
      </c>
      <c r="N1111" s="1" t="s">
        <v>249</v>
      </c>
      <c r="O1111" s="1">
        <f>VLOOKUP(E1111,角色属性概况!Q:R,2,FALSE)</f>
        <v>1700</v>
      </c>
      <c r="P1111" s="1">
        <v>0</v>
      </c>
      <c r="Q1111" s="1">
        <v>0</v>
      </c>
    </row>
    <row r="1112" spans="2:17" x14ac:dyDescent="0.15">
      <c r="B1112" s="8" t="str">
        <f>VLOOKUP(G1112,角色!A:B,2,FALSE)</f>
        <v>国王</v>
      </c>
      <c r="C1112" s="8" t="str">
        <f t="shared" si="121"/>
        <v>主动技能2</v>
      </c>
      <c r="D1112" s="8">
        <f t="shared" si="123"/>
        <v>6</v>
      </c>
      <c r="E1112" s="8">
        <f t="shared" si="124"/>
        <v>7</v>
      </c>
      <c r="F1112" s="8">
        <f t="shared" si="125"/>
        <v>2</v>
      </c>
      <c r="G1112" s="8">
        <f t="shared" si="122"/>
        <v>19</v>
      </c>
      <c r="H1112" t="str">
        <f t="shared" ref="H1112:H1175" si="126">$B1112&amp;$C1112&amp;D$6&amp;D1112</f>
        <v>国王主动技能2等级6</v>
      </c>
      <c r="I1112" t="str">
        <f t="shared" ref="I1112:I1175" si="127">$B1112&amp;$C1112&amp;E$6&amp;E1112</f>
        <v>国王主动技能2等级7</v>
      </c>
      <c r="J1112" s="1">
        <v>1106</v>
      </c>
      <c r="K1112" s="1">
        <f>VLOOKUP(H1112,主动技能!$A:$B,2,FALSE)</f>
        <v>10190206</v>
      </c>
      <c r="L1112" s="1">
        <f>_xlfn.IFNA(VLOOKUP(I1112,主动技能!$A:$B,2,FALSE),0)</f>
        <v>10190207</v>
      </c>
      <c r="M1112">
        <f>_xlfn.IFNA(VLOOKUP(D1112+1,角色属性概况!I:J,2,FALSE),999)</f>
        <v>25</v>
      </c>
      <c r="N1112" s="1" t="s">
        <v>249</v>
      </c>
      <c r="O1112" s="1">
        <f>VLOOKUP(E1112,角色属性概况!Q:R,2,FALSE)</f>
        <v>2400</v>
      </c>
      <c r="P1112" s="1">
        <v>0</v>
      </c>
      <c r="Q1112" s="1">
        <v>0</v>
      </c>
    </row>
    <row r="1113" spans="2:17" x14ac:dyDescent="0.15">
      <c r="B1113" s="8" t="str">
        <f>VLOOKUP(G1113,角色!A:B,2,FALSE)</f>
        <v>国王</v>
      </c>
      <c r="C1113" s="8" t="str">
        <f t="shared" si="121"/>
        <v>主动技能2</v>
      </c>
      <c r="D1113" s="8">
        <f t="shared" si="123"/>
        <v>7</v>
      </c>
      <c r="E1113" s="8">
        <f t="shared" si="124"/>
        <v>8</v>
      </c>
      <c r="F1113" s="8">
        <f t="shared" si="125"/>
        <v>2</v>
      </c>
      <c r="G1113" s="8">
        <f t="shared" si="122"/>
        <v>19</v>
      </c>
      <c r="H1113" t="str">
        <f t="shared" si="126"/>
        <v>国王主动技能2等级7</v>
      </c>
      <c r="I1113" t="str">
        <f t="shared" si="127"/>
        <v>国王主动技能2等级8</v>
      </c>
      <c r="J1113" s="1">
        <v>1107</v>
      </c>
      <c r="K1113" s="1">
        <f>VLOOKUP(H1113,主动技能!$A:$B,2,FALSE)</f>
        <v>10190207</v>
      </c>
      <c r="L1113" s="1">
        <f>_xlfn.IFNA(VLOOKUP(I1113,主动技能!$A:$B,2,FALSE),0)</f>
        <v>10190208</v>
      </c>
      <c r="M1113">
        <f>_xlfn.IFNA(VLOOKUP(D1113+1,角色属性概况!I:J,2,FALSE),999)</f>
        <v>30</v>
      </c>
      <c r="N1113" s="1" t="s">
        <v>249</v>
      </c>
      <c r="O1113" s="1">
        <f>VLOOKUP(E1113,角色属性概况!Q:R,2,FALSE)</f>
        <v>3500</v>
      </c>
      <c r="P1113" s="1">
        <v>0</v>
      </c>
      <c r="Q1113" s="1">
        <v>0</v>
      </c>
    </row>
    <row r="1114" spans="2:17" x14ac:dyDescent="0.15">
      <c r="B1114" s="8" t="str">
        <f>VLOOKUP(G1114,角色!A:B,2,FALSE)</f>
        <v>国王</v>
      </c>
      <c r="C1114" s="8" t="str">
        <f t="shared" si="121"/>
        <v>主动技能2</v>
      </c>
      <c r="D1114" s="8">
        <f t="shared" si="123"/>
        <v>8</v>
      </c>
      <c r="E1114" s="8">
        <f t="shared" si="124"/>
        <v>9</v>
      </c>
      <c r="F1114" s="8">
        <f t="shared" si="125"/>
        <v>2</v>
      </c>
      <c r="G1114" s="8">
        <f t="shared" si="122"/>
        <v>19</v>
      </c>
      <c r="H1114" t="str">
        <f t="shared" si="126"/>
        <v>国王主动技能2等级8</v>
      </c>
      <c r="I1114" t="str">
        <f t="shared" si="127"/>
        <v>国王主动技能2等级9</v>
      </c>
      <c r="J1114" s="1">
        <v>1108</v>
      </c>
      <c r="K1114" s="1">
        <f>VLOOKUP(H1114,主动技能!$A:$B,2,FALSE)</f>
        <v>10190208</v>
      </c>
      <c r="L1114" s="1">
        <f>_xlfn.IFNA(VLOOKUP(I1114,主动技能!$A:$B,2,FALSE),0)</f>
        <v>10190209</v>
      </c>
      <c r="M1114">
        <f>_xlfn.IFNA(VLOOKUP(D1114+1,角色属性概况!I:J,2,FALSE),999)</f>
        <v>35</v>
      </c>
      <c r="N1114" s="1" t="s">
        <v>249</v>
      </c>
      <c r="O1114" s="1">
        <f>VLOOKUP(E1114,角色属性概况!Q:R,2,FALSE)</f>
        <v>4900</v>
      </c>
      <c r="P1114" s="1">
        <v>0</v>
      </c>
      <c r="Q1114" s="1">
        <v>0</v>
      </c>
    </row>
    <row r="1115" spans="2:17" x14ac:dyDescent="0.15">
      <c r="B1115" s="8" t="str">
        <f>VLOOKUP(G1115,角色!A:B,2,FALSE)</f>
        <v>国王</v>
      </c>
      <c r="C1115" s="8" t="str">
        <f t="shared" si="121"/>
        <v>主动技能2</v>
      </c>
      <c r="D1115" s="8">
        <f t="shared" si="123"/>
        <v>9</v>
      </c>
      <c r="E1115" s="8">
        <f t="shared" si="124"/>
        <v>10</v>
      </c>
      <c r="F1115" s="8">
        <f t="shared" si="125"/>
        <v>2</v>
      </c>
      <c r="G1115" s="8">
        <f t="shared" si="122"/>
        <v>19</v>
      </c>
      <c r="H1115" t="str">
        <f t="shared" si="126"/>
        <v>国王主动技能2等级9</v>
      </c>
      <c r="I1115" t="str">
        <f t="shared" si="127"/>
        <v>国王主动技能2等级10</v>
      </c>
      <c r="J1115" s="1">
        <v>1109</v>
      </c>
      <c r="K1115" s="1">
        <f>VLOOKUP(H1115,主动技能!$A:$B,2,FALSE)</f>
        <v>10190209</v>
      </c>
      <c r="L1115" s="1">
        <f>_xlfn.IFNA(VLOOKUP(I1115,主动技能!$A:$B,2,FALSE),0)</f>
        <v>10190210</v>
      </c>
      <c r="M1115">
        <f>_xlfn.IFNA(VLOOKUP(D1115+1,角色属性概况!I:J,2,FALSE),999)</f>
        <v>40</v>
      </c>
      <c r="N1115" s="1" t="s">
        <v>249</v>
      </c>
      <c r="O1115" s="1">
        <f>VLOOKUP(E1115,角色属性概况!Q:R,2,FALSE)</f>
        <v>7000</v>
      </c>
      <c r="P1115" s="1">
        <v>0</v>
      </c>
      <c r="Q1115" s="1">
        <v>0</v>
      </c>
    </row>
    <row r="1116" spans="2:17" x14ac:dyDescent="0.15">
      <c r="B1116" s="8" t="str">
        <f>VLOOKUP(G1116,角色!A:B,2,FALSE)</f>
        <v>国王</v>
      </c>
      <c r="C1116" s="8" t="str">
        <f t="shared" si="121"/>
        <v>主动技能2</v>
      </c>
      <c r="D1116" s="8">
        <f t="shared" si="123"/>
        <v>10</v>
      </c>
      <c r="E1116" s="8">
        <f t="shared" si="124"/>
        <v>11</v>
      </c>
      <c r="F1116" s="8">
        <f t="shared" si="125"/>
        <v>2</v>
      </c>
      <c r="G1116" s="8">
        <f t="shared" si="122"/>
        <v>19</v>
      </c>
      <c r="H1116" t="str">
        <f t="shared" si="126"/>
        <v>国王主动技能2等级10</v>
      </c>
      <c r="I1116" t="str">
        <f t="shared" si="127"/>
        <v>国王主动技能2等级11</v>
      </c>
      <c r="J1116" s="1">
        <v>1110</v>
      </c>
      <c r="K1116" s="1">
        <f>VLOOKUP(H1116,主动技能!$A:$B,2,FALSE)</f>
        <v>10190210</v>
      </c>
      <c r="L1116" s="1">
        <f>_xlfn.IFNA(VLOOKUP(I1116,主动技能!$A:$B,2,FALSE),0)</f>
        <v>10190211</v>
      </c>
      <c r="M1116">
        <f>_xlfn.IFNA(VLOOKUP(D1116+1,角色属性概况!I:J,2,FALSE),999)</f>
        <v>45</v>
      </c>
      <c r="N1116" s="1" t="s">
        <v>249</v>
      </c>
      <c r="O1116" s="1">
        <f>VLOOKUP(E1116,角色属性概况!Q:R,2,FALSE)</f>
        <v>9900</v>
      </c>
      <c r="P1116" s="1">
        <v>0</v>
      </c>
      <c r="Q1116" s="1">
        <v>0</v>
      </c>
    </row>
    <row r="1117" spans="2:17" x14ac:dyDescent="0.15">
      <c r="B1117" s="8" t="str">
        <f>VLOOKUP(G1117,角色!A:B,2,FALSE)</f>
        <v>国王</v>
      </c>
      <c r="C1117" s="8" t="str">
        <f t="shared" si="121"/>
        <v>主动技能2</v>
      </c>
      <c r="D1117" s="8">
        <f t="shared" si="123"/>
        <v>11</v>
      </c>
      <c r="E1117" s="8">
        <f t="shared" si="124"/>
        <v>12</v>
      </c>
      <c r="F1117" s="8">
        <f t="shared" si="125"/>
        <v>2</v>
      </c>
      <c r="G1117" s="8">
        <f t="shared" si="122"/>
        <v>19</v>
      </c>
      <c r="H1117" t="str">
        <f t="shared" si="126"/>
        <v>国王主动技能2等级11</v>
      </c>
      <c r="I1117" t="str">
        <f t="shared" si="127"/>
        <v>国王主动技能2等级12</v>
      </c>
      <c r="J1117" s="1">
        <v>1111</v>
      </c>
      <c r="K1117" s="1">
        <f>VLOOKUP(H1117,主动技能!$A:$B,2,FALSE)</f>
        <v>10190211</v>
      </c>
      <c r="L1117" s="1">
        <f>_xlfn.IFNA(VLOOKUP(I1117,主动技能!$A:$B,2,FALSE),0)</f>
        <v>10190212</v>
      </c>
      <c r="M1117">
        <f>_xlfn.IFNA(VLOOKUP(D1117+1,角色属性概况!I:J,2,FALSE),999)</f>
        <v>50</v>
      </c>
      <c r="N1117" s="1" t="s">
        <v>249</v>
      </c>
      <c r="O1117" s="1">
        <f>VLOOKUP(E1117,角色属性概况!Q:R,2,FALSE)</f>
        <v>14100</v>
      </c>
      <c r="P1117" s="1">
        <v>0</v>
      </c>
      <c r="Q1117" s="1">
        <v>0</v>
      </c>
    </row>
    <row r="1118" spans="2:17" x14ac:dyDescent="0.15">
      <c r="B1118" s="8" t="str">
        <f>VLOOKUP(G1118,角色!A:B,2,FALSE)</f>
        <v>国王</v>
      </c>
      <c r="C1118" s="8" t="str">
        <f t="shared" si="121"/>
        <v>主动技能2</v>
      </c>
      <c r="D1118" s="8">
        <f t="shared" si="123"/>
        <v>12</v>
      </c>
      <c r="E1118" s="8">
        <f t="shared" si="124"/>
        <v>13</v>
      </c>
      <c r="F1118" s="8">
        <f t="shared" si="125"/>
        <v>2</v>
      </c>
      <c r="G1118" s="8">
        <f t="shared" si="122"/>
        <v>19</v>
      </c>
      <c r="H1118" t="str">
        <f t="shared" si="126"/>
        <v>国王主动技能2等级12</v>
      </c>
      <c r="I1118" t="str">
        <f t="shared" si="127"/>
        <v>国王主动技能2等级13</v>
      </c>
      <c r="J1118" s="1">
        <v>1112</v>
      </c>
      <c r="K1118" s="1">
        <f>VLOOKUP(H1118,主动技能!$A:$B,2,FALSE)</f>
        <v>10190212</v>
      </c>
      <c r="L1118" s="1">
        <f>_xlfn.IFNA(VLOOKUP(I1118,主动技能!$A:$B,2,FALSE),0)</f>
        <v>10190213</v>
      </c>
      <c r="M1118">
        <f>_xlfn.IFNA(VLOOKUP(D1118+1,角色属性概况!I:J,2,FALSE),999)</f>
        <v>55</v>
      </c>
      <c r="N1118" s="1" t="s">
        <v>249</v>
      </c>
      <c r="O1118" s="1">
        <f>VLOOKUP(E1118,角色属性概况!Q:R,2,FALSE)</f>
        <v>20000</v>
      </c>
      <c r="P1118" s="1">
        <v>0</v>
      </c>
      <c r="Q1118" s="1">
        <v>0</v>
      </c>
    </row>
    <row r="1119" spans="2:17" x14ac:dyDescent="0.15">
      <c r="B1119" s="8" t="str">
        <f>VLOOKUP(G1119,角色!A:B,2,FALSE)</f>
        <v>国王</v>
      </c>
      <c r="C1119" s="8" t="str">
        <f t="shared" si="121"/>
        <v>主动技能2</v>
      </c>
      <c r="D1119" s="8">
        <f t="shared" si="123"/>
        <v>13</v>
      </c>
      <c r="E1119" s="8">
        <f t="shared" si="124"/>
        <v>14</v>
      </c>
      <c r="F1119" s="8">
        <f t="shared" si="125"/>
        <v>2</v>
      </c>
      <c r="G1119" s="8">
        <f t="shared" si="122"/>
        <v>19</v>
      </c>
      <c r="H1119" t="str">
        <f t="shared" si="126"/>
        <v>国王主动技能2等级13</v>
      </c>
      <c r="I1119" t="str">
        <f t="shared" si="127"/>
        <v>国王主动技能2等级14</v>
      </c>
      <c r="J1119" s="1">
        <v>1113</v>
      </c>
      <c r="K1119" s="1">
        <f>VLOOKUP(H1119,主动技能!$A:$B,2,FALSE)</f>
        <v>10190213</v>
      </c>
      <c r="L1119" s="1">
        <f>_xlfn.IFNA(VLOOKUP(I1119,主动技能!$A:$B,2,FALSE),0)</f>
        <v>10190214</v>
      </c>
      <c r="M1119">
        <f>_xlfn.IFNA(VLOOKUP(D1119+1,角色属性概况!I:J,2,FALSE),999)</f>
        <v>60</v>
      </c>
      <c r="N1119" s="1" t="s">
        <v>249</v>
      </c>
      <c r="O1119" s="1">
        <f>VLOOKUP(E1119,角色属性概况!Q:R,2,FALSE)</f>
        <v>28300</v>
      </c>
      <c r="P1119" s="1">
        <v>0</v>
      </c>
      <c r="Q1119" s="1">
        <v>0</v>
      </c>
    </row>
    <row r="1120" spans="2:17" x14ac:dyDescent="0.15">
      <c r="B1120" s="8" t="str">
        <f>VLOOKUP(G1120,角色!A:B,2,FALSE)</f>
        <v>国王</v>
      </c>
      <c r="C1120" s="8" t="str">
        <f t="shared" si="121"/>
        <v>主动技能2</v>
      </c>
      <c r="D1120" s="8">
        <f t="shared" si="123"/>
        <v>14</v>
      </c>
      <c r="E1120" s="8">
        <f t="shared" si="124"/>
        <v>15</v>
      </c>
      <c r="F1120" s="8">
        <f t="shared" si="125"/>
        <v>2</v>
      </c>
      <c r="G1120" s="8">
        <f t="shared" si="122"/>
        <v>19</v>
      </c>
      <c r="H1120" t="str">
        <f t="shared" si="126"/>
        <v>国王主动技能2等级14</v>
      </c>
      <c r="I1120" t="str">
        <f t="shared" si="127"/>
        <v>国王主动技能2等级15</v>
      </c>
      <c r="J1120" s="1">
        <v>1114</v>
      </c>
      <c r="K1120" s="1">
        <f>VLOOKUP(H1120,主动技能!$A:$B,2,FALSE)</f>
        <v>10190214</v>
      </c>
      <c r="L1120" s="1">
        <f>_xlfn.IFNA(VLOOKUP(I1120,主动技能!$A:$B,2,FALSE),0)</f>
        <v>10190215</v>
      </c>
      <c r="M1120">
        <f>_xlfn.IFNA(VLOOKUP(D1120+1,角色属性概况!I:J,2,FALSE),999)</f>
        <v>65</v>
      </c>
      <c r="N1120" s="1" t="s">
        <v>249</v>
      </c>
      <c r="O1120" s="1">
        <f>VLOOKUP(E1120,角色属性概况!Q:R,2,FALSE)</f>
        <v>40100</v>
      </c>
      <c r="P1120" s="1">
        <v>0</v>
      </c>
      <c r="Q1120" s="1">
        <v>0</v>
      </c>
    </row>
    <row r="1121" spans="2:17" x14ac:dyDescent="0.15">
      <c r="B1121" s="8" t="str">
        <f>VLOOKUP(G1121,角色!A:B,2,FALSE)</f>
        <v>国王</v>
      </c>
      <c r="C1121" s="8" t="str">
        <f t="shared" si="121"/>
        <v>主动技能2</v>
      </c>
      <c r="D1121" s="8">
        <f t="shared" si="123"/>
        <v>15</v>
      </c>
      <c r="E1121" s="8">
        <f t="shared" si="124"/>
        <v>16</v>
      </c>
      <c r="F1121" s="8">
        <f t="shared" si="125"/>
        <v>2</v>
      </c>
      <c r="G1121" s="8">
        <f t="shared" si="122"/>
        <v>19</v>
      </c>
      <c r="H1121" t="str">
        <f t="shared" si="126"/>
        <v>国王主动技能2等级15</v>
      </c>
      <c r="I1121" t="str">
        <f t="shared" si="127"/>
        <v>国王主动技能2等级16</v>
      </c>
      <c r="J1121" s="1">
        <v>1115</v>
      </c>
      <c r="K1121" s="1">
        <f>VLOOKUP(H1121,主动技能!$A:$B,2,FALSE)</f>
        <v>10190215</v>
      </c>
      <c r="L1121" s="1">
        <f>_xlfn.IFNA(VLOOKUP(I1121,主动技能!$A:$B,2,FALSE),0)</f>
        <v>10190216</v>
      </c>
      <c r="M1121">
        <f>_xlfn.IFNA(VLOOKUP(D1121+1,角色属性概况!I:J,2,FALSE),999)</f>
        <v>70</v>
      </c>
      <c r="N1121" s="1" t="s">
        <v>249</v>
      </c>
      <c r="O1121" s="1">
        <f>VLOOKUP(E1121,角色属性概况!Q:R,2,FALSE)</f>
        <v>56700</v>
      </c>
      <c r="P1121" s="1">
        <v>0</v>
      </c>
      <c r="Q1121" s="1">
        <v>0</v>
      </c>
    </row>
    <row r="1122" spans="2:17" x14ac:dyDescent="0.15">
      <c r="B1122" s="8" t="str">
        <f>VLOOKUP(G1122,角色!A:B,2,FALSE)</f>
        <v>国王</v>
      </c>
      <c r="C1122" s="8" t="str">
        <f t="shared" si="121"/>
        <v>主动技能2</v>
      </c>
      <c r="D1122" s="8">
        <f t="shared" si="123"/>
        <v>16</v>
      </c>
      <c r="E1122" s="8">
        <f t="shared" si="124"/>
        <v>17</v>
      </c>
      <c r="F1122" s="8">
        <f t="shared" si="125"/>
        <v>2</v>
      </c>
      <c r="G1122" s="8">
        <f t="shared" si="122"/>
        <v>19</v>
      </c>
      <c r="H1122" t="str">
        <f t="shared" si="126"/>
        <v>国王主动技能2等级16</v>
      </c>
      <c r="I1122" t="str">
        <f t="shared" si="127"/>
        <v>国王主动技能2等级17</v>
      </c>
      <c r="J1122" s="1">
        <v>1116</v>
      </c>
      <c r="K1122" s="1">
        <f>VLOOKUP(H1122,主动技能!$A:$B,2,FALSE)</f>
        <v>10190216</v>
      </c>
      <c r="L1122" s="1">
        <f>_xlfn.IFNA(VLOOKUP(I1122,主动技能!$A:$B,2,FALSE),0)</f>
        <v>10190217</v>
      </c>
      <c r="M1122">
        <f>_xlfn.IFNA(VLOOKUP(D1122+1,角色属性概况!I:J,2,FALSE),999)</f>
        <v>75</v>
      </c>
      <c r="N1122" s="1" t="s">
        <v>249</v>
      </c>
      <c r="O1122" s="1">
        <f>VLOOKUP(E1122,角色属性概况!Q:R,2,FALSE)</f>
        <v>80400</v>
      </c>
      <c r="P1122" s="1">
        <v>0</v>
      </c>
      <c r="Q1122" s="1">
        <v>0</v>
      </c>
    </row>
    <row r="1123" spans="2:17" x14ac:dyDescent="0.15">
      <c r="B1123" s="8" t="str">
        <f>VLOOKUP(G1123,角色!A:B,2,FALSE)</f>
        <v>国王</v>
      </c>
      <c r="C1123" s="8" t="str">
        <f t="shared" si="121"/>
        <v>主动技能2</v>
      </c>
      <c r="D1123" s="8">
        <f t="shared" si="123"/>
        <v>17</v>
      </c>
      <c r="E1123" s="8">
        <f t="shared" si="124"/>
        <v>18</v>
      </c>
      <c r="F1123" s="8">
        <f t="shared" si="125"/>
        <v>2</v>
      </c>
      <c r="G1123" s="8">
        <f t="shared" si="122"/>
        <v>19</v>
      </c>
      <c r="H1123" t="str">
        <f t="shared" si="126"/>
        <v>国王主动技能2等级17</v>
      </c>
      <c r="I1123" t="str">
        <f t="shared" si="127"/>
        <v>国王主动技能2等级18</v>
      </c>
      <c r="J1123" s="1">
        <v>1117</v>
      </c>
      <c r="K1123" s="1">
        <f>VLOOKUP(H1123,主动技能!$A:$B,2,FALSE)</f>
        <v>10190217</v>
      </c>
      <c r="L1123" s="1">
        <f>_xlfn.IFNA(VLOOKUP(I1123,主动技能!$A:$B,2,FALSE),0)</f>
        <v>10190218</v>
      </c>
      <c r="M1123">
        <f>_xlfn.IFNA(VLOOKUP(D1123+1,角色属性概况!I:J,2,FALSE),999)</f>
        <v>80</v>
      </c>
      <c r="N1123" s="1" t="s">
        <v>249</v>
      </c>
      <c r="O1123" s="1">
        <f>VLOOKUP(E1123,角色属性概况!Q:R,2,FALSE)</f>
        <v>113800</v>
      </c>
      <c r="P1123" s="1">
        <v>0</v>
      </c>
      <c r="Q1123" s="1">
        <v>0</v>
      </c>
    </row>
    <row r="1124" spans="2:17" x14ac:dyDescent="0.15">
      <c r="B1124" s="8" t="str">
        <f>VLOOKUP(G1124,角色!A:B,2,FALSE)</f>
        <v>国王</v>
      </c>
      <c r="C1124" s="8" t="str">
        <f t="shared" si="121"/>
        <v>主动技能2</v>
      </c>
      <c r="D1124" s="8">
        <f t="shared" si="123"/>
        <v>18</v>
      </c>
      <c r="E1124" s="8">
        <f t="shared" si="124"/>
        <v>19</v>
      </c>
      <c r="F1124" s="8">
        <f t="shared" si="125"/>
        <v>2</v>
      </c>
      <c r="G1124" s="8">
        <f t="shared" si="122"/>
        <v>19</v>
      </c>
      <c r="H1124" t="str">
        <f t="shared" si="126"/>
        <v>国王主动技能2等级18</v>
      </c>
      <c r="I1124" t="str">
        <f t="shared" si="127"/>
        <v>国王主动技能2等级19</v>
      </c>
      <c r="J1124" s="1">
        <v>1118</v>
      </c>
      <c r="K1124" s="1">
        <f>VLOOKUP(H1124,主动技能!$A:$B,2,FALSE)</f>
        <v>10190218</v>
      </c>
      <c r="L1124" s="1">
        <f>_xlfn.IFNA(VLOOKUP(I1124,主动技能!$A:$B,2,FALSE),0)</f>
        <v>10190219</v>
      </c>
      <c r="M1124">
        <f>_xlfn.IFNA(VLOOKUP(D1124+1,角色属性概况!I:J,2,FALSE),999)</f>
        <v>85</v>
      </c>
      <c r="N1124" s="1" t="s">
        <v>249</v>
      </c>
      <c r="O1124" s="1">
        <f>VLOOKUP(E1124,角色属性概况!Q:R,2,FALSE)</f>
        <v>161100</v>
      </c>
      <c r="P1124" s="1">
        <v>0</v>
      </c>
      <c r="Q1124" s="1">
        <v>0</v>
      </c>
    </row>
    <row r="1125" spans="2:17" x14ac:dyDescent="0.15">
      <c r="B1125" s="8" t="str">
        <f>VLOOKUP(G1125,角色!A:B,2,FALSE)</f>
        <v>国王</v>
      </c>
      <c r="C1125" s="8" t="str">
        <f t="shared" si="121"/>
        <v>主动技能2</v>
      </c>
      <c r="D1125" s="8">
        <f t="shared" si="123"/>
        <v>19</v>
      </c>
      <c r="E1125" s="8">
        <f t="shared" si="124"/>
        <v>20</v>
      </c>
      <c r="F1125" s="8">
        <f t="shared" si="125"/>
        <v>2</v>
      </c>
      <c r="G1125" s="8">
        <f t="shared" si="122"/>
        <v>19</v>
      </c>
      <c r="H1125" t="str">
        <f t="shared" si="126"/>
        <v>国王主动技能2等级19</v>
      </c>
      <c r="I1125" t="str">
        <f t="shared" si="127"/>
        <v>国王主动技能2等级20</v>
      </c>
      <c r="J1125" s="1">
        <v>1119</v>
      </c>
      <c r="K1125" s="1">
        <f>VLOOKUP(H1125,主动技能!$A:$B,2,FALSE)</f>
        <v>10190219</v>
      </c>
      <c r="L1125" s="1">
        <f>_xlfn.IFNA(VLOOKUP(I1125,主动技能!$A:$B,2,FALSE),0)</f>
        <v>10190220</v>
      </c>
      <c r="M1125">
        <f>_xlfn.IFNA(VLOOKUP(D1125+1,角色属性概况!I:J,2,FALSE),999)</f>
        <v>90</v>
      </c>
      <c r="N1125" s="1" t="s">
        <v>249</v>
      </c>
      <c r="O1125" s="1">
        <f>VLOOKUP(E1125,角色属性概况!Q:R,2,FALSE)</f>
        <v>228100</v>
      </c>
      <c r="P1125" s="1">
        <v>0</v>
      </c>
      <c r="Q1125" s="1">
        <v>0</v>
      </c>
    </row>
    <row r="1126" spans="2:17" x14ac:dyDescent="0.15">
      <c r="B1126" s="8" t="str">
        <f>VLOOKUP(G1126,角色!A:B,2,FALSE)</f>
        <v>国王</v>
      </c>
      <c r="C1126" s="8" t="str">
        <f t="shared" si="121"/>
        <v>主动技能2</v>
      </c>
      <c r="D1126" s="8">
        <f t="shared" si="123"/>
        <v>20</v>
      </c>
      <c r="E1126" s="8">
        <f t="shared" si="124"/>
        <v>21</v>
      </c>
      <c r="F1126" s="8">
        <f t="shared" si="125"/>
        <v>2</v>
      </c>
      <c r="G1126" s="8">
        <f t="shared" si="122"/>
        <v>19</v>
      </c>
      <c r="H1126" t="str">
        <f t="shared" si="126"/>
        <v>国王主动技能2等级20</v>
      </c>
      <c r="I1126" t="str">
        <f t="shared" si="127"/>
        <v>国王主动技能2等级21</v>
      </c>
      <c r="J1126" s="1">
        <v>1120</v>
      </c>
      <c r="K1126" s="1">
        <f>VLOOKUP(H1126,主动技能!$A:$B,2,FALSE)</f>
        <v>10190220</v>
      </c>
      <c r="L1126" s="1">
        <f>_xlfn.IFNA(VLOOKUP(I1126,主动技能!$A:$B,2,FALSE),0)</f>
        <v>0</v>
      </c>
      <c r="M1126">
        <f>_xlfn.IFNA(VLOOKUP(D1126+1,角色属性概况!I:J,2,FALSE),999)</f>
        <v>100</v>
      </c>
      <c r="N1126" s="1" t="s">
        <v>249</v>
      </c>
      <c r="O1126" s="1">
        <f>VLOOKUP(E1126,角色属性概况!Q:R,2,FALSE)</f>
        <v>780200</v>
      </c>
      <c r="P1126" s="1">
        <v>0</v>
      </c>
      <c r="Q1126" s="1">
        <v>0</v>
      </c>
    </row>
    <row r="1127" spans="2:17" x14ac:dyDescent="0.15">
      <c r="B1127" s="8" t="str">
        <f>VLOOKUP(G1127,角色!A:B,2,FALSE)</f>
        <v>国王</v>
      </c>
      <c r="C1127" s="8" t="str">
        <f t="shared" si="121"/>
        <v>主动技能3</v>
      </c>
      <c r="D1127" s="8">
        <f t="shared" si="123"/>
        <v>1</v>
      </c>
      <c r="E1127" s="8">
        <f t="shared" si="124"/>
        <v>2</v>
      </c>
      <c r="F1127" s="8">
        <f t="shared" si="125"/>
        <v>3</v>
      </c>
      <c r="G1127" s="8">
        <f t="shared" si="122"/>
        <v>19</v>
      </c>
      <c r="H1127" t="str">
        <f t="shared" si="126"/>
        <v>国王主动技能3等级1</v>
      </c>
      <c r="I1127" t="str">
        <f t="shared" si="127"/>
        <v>国王主动技能3等级2</v>
      </c>
      <c r="J1127" s="1">
        <v>1121</v>
      </c>
      <c r="K1127" s="1">
        <f>VLOOKUP(H1127,主动技能!$A:$B,2,FALSE)</f>
        <v>10190301</v>
      </c>
      <c r="L1127" s="1">
        <f>_xlfn.IFNA(VLOOKUP(I1127,主动技能!$A:$B,2,FALSE),0)</f>
        <v>10190302</v>
      </c>
      <c r="M1127">
        <f>_xlfn.IFNA(VLOOKUP(D1127+1,角色属性概况!I:J,2,FALSE),999)</f>
        <v>2</v>
      </c>
      <c r="N1127" s="1" t="s">
        <v>249</v>
      </c>
      <c r="O1127" s="1">
        <f>VLOOKUP(E1127,角色属性概况!Q:R,2,FALSE)</f>
        <v>500</v>
      </c>
      <c r="P1127" s="1">
        <v>0</v>
      </c>
      <c r="Q1127" s="1">
        <v>0</v>
      </c>
    </row>
    <row r="1128" spans="2:17" x14ac:dyDescent="0.15">
      <c r="B1128" s="8" t="str">
        <f>VLOOKUP(G1128,角色!A:B,2,FALSE)</f>
        <v>国王</v>
      </c>
      <c r="C1128" s="8" t="str">
        <f t="shared" si="121"/>
        <v>主动技能3</v>
      </c>
      <c r="D1128" s="8">
        <f t="shared" si="123"/>
        <v>2</v>
      </c>
      <c r="E1128" s="8">
        <f t="shared" si="124"/>
        <v>3</v>
      </c>
      <c r="F1128" s="8">
        <f t="shared" si="125"/>
        <v>3</v>
      </c>
      <c r="G1128" s="8">
        <f t="shared" si="122"/>
        <v>19</v>
      </c>
      <c r="H1128" t="str">
        <f t="shared" si="126"/>
        <v>国王主动技能3等级2</v>
      </c>
      <c r="I1128" t="str">
        <f t="shared" si="127"/>
        <v>国王主动技能3等级3</v>
      </c>
      <c r="J1128" s="1">
        <v>1122</v>
      </c>
      <c r="K1128" s="1">
        <f>VLOOKUP(H1128,主动技能!$A:$B,2,FALSE)</f>
        <v>10190302</v>
      </c>
      <c r="L1128" s="1">
        <f>_xlfn.IFNA(VLOOKUP(I1128,主动技能!$A:$B,2,FALSE),0)</f>
        <v>10190303</v>
      </c>
      <c r="M1128">
        <f>_xlfn.IFNA(VLOOKUP(D1128+1,角色属性概况!I:J,2,FALSE),999)</f>
        <v>5</v>
      </c>
      <c r="N1128" s="1" t="s">
        <v>249</v>
      </c>
      <c r="O1128" s="1">
        <f>VLOOKUP(E1128,角色属性概况!Q:R,2,FALSE)</f>
        <v>600</v>
      </c>
      <c r="P1128" s="1">
        <v>0</v>
      </c>
      <c r="Q1128" s="1">
        <v>0</v>
      </c>
    </row>
    <row r="1129" spans="2:17" x14ac:dyDescent="0.15">
      <c r="B1129" s="8" t="str">
        <f>VLOOKUP(G1129,角色!A:B,2,FALSE)</f>
        <v>国王</v>
      </c>
      <c r="C1129" s="8" t="str">
        <f t="shared" si="121"/>
        <v>主动技能3</v>
      </c>
      <c r="D1129" s="8">
        <f t="shared" si="123"/>
        <v>3</v>
      </c>
      <c r="E1129" s="8">
        <f t="shared" si="124"/>
        <v>4</v>
      </c>
      <c r="F1129" s="8">
        <f t="shared" si="125"/>
        <v>3</v>
      </c>
      <c r="G1129" s="8">
        <f t="shared" si="122"/>
        <v>19</v>
      </c>
      <c r="H1129" t="str">
        <f t="shared" si="126"/>
        <v>国王主动技能3等级3</v>
      </c>
      <c r="I1129" t="str">
        <f t="shared" si="127"/>
        <v>国王主动技能3等级4</v>
      </c>
      <c r="J1129" s="1">
        <v>1123</v>
      </c>
      <c r="K1129" s="1">
        <f>VLOOKUP(H1129,主动技能!$A:$B,2,FALSE)</f>
        <v>10190303</v>
      </c>
      <c r="L1129" s="1">
        <f>_xlfn.IFNA(VLOOKUP(I1129,主动技能!$A:$B,2,FALSE),0)</f>
        <v>10190304</v>
      </c>
      <c r="M1129">
        <f>_xlfn.IFNA(VLOOKUP(D1129+1,角色属性概况!I:J,2,FALSE),999)</f>
        <v>10</v>
      </c>
      <c r="N1129" s="1" t="s">
        <v>249</v>
      </c>
      <c r="O1129" s="1">
        <f>VLOOKUP(E1129,角色属性概况!Q:R,2,FALSE)</f>
        <v>800</v>
      </c>
      <c r="P1129" s="1">
        <v>0</v>
      </c>
      <c r="Q1129" s="1">
        <v>0</v>
      </c>
    </row>
    <row r="1130" spans="2:17" x14ac:dyDescent="0.15">
      <c r="B1130" s="8" t="str">
        <f>VLOOKUP(G1130,角色!A:B,2,FALSE)</f>
        <v>国王</v>
      </c>
      <c r="C1130" s="8" t="str">
        <f t="shared" si="121"/>
        <v>主动技能3</v>
      </c>
      <c r="D1130" s="8">
        <f t="shared" si="123"/>
        <v>4</v>
      </c>
      <c r="E1130" s="8">
        <f t="shared" si="124"/>
        <v>5</v>
      </c>
      <c r="F1130" s="8">
        <f t="shared" si="125"/>
        <v>3</v>
      </c>
      <c r="G1130" s="8">
        <f t="shared" si="122"/>
        <v>19</v>
      </c>
      <c r="H1130" t="str">
        <f t="shared" si="126"/>
        <v>国王主动技能3等级4</v>
      </c>
      <c r="I1130" t="str">
        <f t="shared" si="127"/>
        <v>国王主动技能3等级5</v>
      </c>
      <c r="J1130" s="1">
        <v>1124</v>
      </c>
      <c r="K1130" s="1">
        <f>VLOOKUP(H1130,主动技能!$A:$B,2,FALSE)</f>
        <v>10190304</v>
      </c>
      <c r="L1130" s="1">
        <f>_xlfn.IFNA(VLOOKUP(I1130,主动技能!$A:$B,2,FALSE),0)</f>
        <v>10190305</v>
      </c>
      <c r="M1130">
        <f>_xlfn.IFNA(VLOOKUP(D1130+1,角色属性概况!I:J,2,FALSE),999)</f>
        <v>15</v>
      </c>
      <c r="N1130" s="1" t="s">
        <v>249</v>
      </c>
      <c r="O1130" s="1">
        <f>VLOOKUP(E1130,角色属性概况!Q:R,2,FALSE)</f>
        <v>1200</v>
      </c>
      <c r="P1130" s="1">
        <v>0</v>
      </c>
      <c r="Q1130" s="1">
        <v>0</v>
      </c>
    </row>
    <row r="1131" spans="2:17" x14ac:dyDescent="0.15">
      <c r="B1131" s="8" t="str">
        <f>VLOOKUP(G1131,角色!A:B,2,FALSE)</f>
        <v>国王</v>
      </c>
      <c r="C1131" s="8" t="str">
        <f t="shared" si="121"/>
        <v>主动技能3</v>
      </c>
      <c r="D1131" s="8">
        <f t="shared" si="123"/>
        <v>5</v>
      </c>
      <c r="E1131" s="8">
        <f t="shared" si="124"/>
        <v>6</v>
      </c>
      <c r="F1131" s="8">
        <f t="shared" si="125"/>
        <v>3</v>
      </c>
      <c r="G1131" s="8">
        <f t="shared" si="122"/>
        <v>19</v>
      </c>
      <c r="H1131" t="str">
        <f t="shared" si="126"/>
        <v>国王主动技能3等级5</v>
      </c>
      <c r="I1131" t="str">
        <f t="shared" si="127"/>
        <v>国王主动技能3等级6</v>
      </c>
      <c r="J1131" s="1">
        <v>1125</v>
      </c>
      <c r="K1131" s="1">
        <f>VLOOKUP(H1131,主动技能!$A:$B,2,FALSE)</f>
        <v>10190305</v>
      </c>
      <c r="L1131" s="1">
        <f>_xlfn.IFNA(VLOOKUP(I1131,主动技能!$A:$B,2,FALSE),0)</f>
        <v>10190306</v>
      </c>
      <c r="M1131">
        <f>_xlfn.IFNA(VLOOKUP(D1131+1,角色属性概况!I:J,2,FALSE),999)</f>
        <v>20</v>
      </c>
      <c r="N1131" s="1" t="s">
        <v>249</v>
      </c>
      <c r="O1131" s="1">
        <f>VLOOKUP(E1131,角色属性概况!Q:R,2,FALSE)</f>
        <v>1700</v>
      </c>
      <c r="P1131" s="1">
        <v>0</v>
      </c>
      <c r="Q1131" s="1">
        <v>0</v>
      </c>
    </row>
    <row r="1132" spans="2:17" x14ac:dyDescent="0.15">
      <c r="B1132" s="8" t="str">
        <f>VLOOKUP(G1132,角色!A:B,2,FALSE)</f>
        <v>国王</v>
      </c>
      <c r="C1132" s="8" t="str">
        <f t="shared" si="121"/>
        <v>主动技能3</v>
      </c>
      <c r="D1132" s="8">
        <f t="shared" si="123"/>
        <v>6</v>
      </c>
      <c r="E1132" s="8">
        <f t="shared" si="124"/>
        <v>7</v>
      </c>
      <c r="F1132" s="8">
        <f t="shared" si="125"/>
        <v>3</v>
      </c>
      <c r="G1132" s="8">
        <f t="shared" si="122"/>
        <v>19</v>
      </c>
      <c r="H1132" t="str">
        <f t="shared" si="126"/>
        <v>国王主动技能3等级6</v>
      </c>
      <c r="I1132" t="str">
        <f t="shared" si="127"/>
        <v>国王主动技能3等级7</v>
      </c>
      <c r="J1132" s="1">
        <v>1126</v>
      </c>
      <c r="K1132" s="1">
        <f>VLOOKUP(H1132,主动技能!$A:$B,2,FALSE)</f>
        <v>10190306</v>
      </c>
      <c r="L1132" s="1">
        <f>_xlfn.IFNA(VLOOKUP(I1132,主动技能!$A:$B,2,FALSE),0)</f>
        <v>10190307</v>
      </c>
      <c r="M1132">
        <f>_xlfn.IFNA(VLOOKUP(D1132+1,角色属性概况!I:J,2,FALSE),999)</f>
        <v>25</v>
      </c>
      <c r="N1132" s="1" t="s">
        <v>249</v>
      </c>
      <c r="O1132" s="1">
        <f>VLOOKUP(E1132,角色属性概况!Q:R,2,FALSE)</f>
        <v>2400</v>
      </c>
      <c r="P1132" s="1">
        <v>0</v>
      </c>
      <c r="Q1132" s="1">
        <v>0</v>
      </c>
    </row>
    <row r="1133" spans="2:17" x14ac:dyDescent="0.15">
      <c r="B1133" s="8" t="str">
        <f>VLOOKUP(G1133,角色!A:B,2,FALSE)</f>
        <v>国王</v>
      </c>
      <c r="C1133" s="8" t="str">
        <f t="shared" si="121"/>
        <v>主动技能3</v>
      </c>
      <c r="D1133" s="8">
        <f t="shared" si="123"/>
        <v>7</v>
      </c>
      <c r="E1133" s="8">
        <f t="shared" si="124"/>
        <v>8</v>
      </c>
      <c r="F1133" s="8">
        <f t="shared" si="125"/>
        <v>3</v>
      </c>
      <c r="G1133" s="8">
        <f t="shared" si="122"/>
        <v>19</v>
      </c>
      <c r="H1133" t="str">
        <f t="shared" si="126"/>
        <v>国王主动技能3等级7</v>
      </c>
      <c r="I1133" t="str">
        <f t="shared" si="127"/>
        <v>国王主动技能3等级8</v>
      </c>
      <c r="J1133" s="1">
        <v>1127</v>
      </c>
      <c r="K1133" s="1">
        <f>VLOOKUP(H1133,主动技能!$A:$B,2,FALSE)</f>
        <v>10190307</v>
      </c>
      <c r="L1133" s="1">
        <f>_xlfn.IFNA(VLOOKUP(I1133,主动技能!$A:$B,2,FALSE),0)</f>
        <v>10190308</v>
      </c>
      <c r="M1133">
        <f>_xlfn.IFNA(VLOOKUP(D1133+1,角色属性概况!I:J,2,FALSE),999)</f>
        <v>30</v>
      </c>
      <c r="N1133" s="1" t="s">
        <v>249</v>
      </c>
      <c r="O1133" s="1">
        <f>VLOOKUP(E1133,角色属性概况!Q:R,2,FALSE)</f>
        <v>3500</v>
      </c>
      <c r="P1133" s="1">
        <v>0</v>
      </c>
      <c r="Q1133" s="1">
        <v>0</v>
      </c>
    </row>
    <row r="1134" spans="2:17" x14ac:dyDescent="0.15">
      <c r="B1134" s="8" t="str">
        <f>VLOOKUP(G1134,角色!A:B,2,FALSE)</f>
        <v>国王</v>
      </c>
      <c r="C1134" s="8" t="str">
        <f t="shared" si="121"/>
        <v>主动技能3</v>
      </c>
      <c r="D1134" s="8">
        <f t="shared" si="123"/>
        <v>8</v>
      </c>
      <c r="E1134" s="8">
        <f t="shared" si="124"/>
        <v>9</v>
      </c>
      <c r="F1134" s="8">
        <f t="shared" si="125"/>
        <v>3</v>
      </c>
      <c r="G1134" s="8">
        <f t="shared" si="122"/>
        <v>19</v>
      </c>
      <c r="H1134" t="str">
        <f t="shared" si="126"/>
        <v>国王主动技能3等级8</v>
      </c>
      <c r="I1134" t="str">
        <f t="shared" si="127"/>
        <v>国王主动技能3等级9</v>
      </c>
      <c r="J1134" s="1">
        <v>1128</v>
      </c>
      <c r="K1134" s="1">
        <f>VLOOKUP(H1134,主动技能!$A:$B,2,FALSE)</f>
        <v>10190308</v>
      </c>
      <c r="L1134" s="1">
        <f>_xlfn.IFNA(VLOOKUP(I1134,主动技能!$A:$B,2,FALSE),0)</f>
        <v>10190309</v>
      </c>
      <c r="M1134">
        <f>_xlfn.IFNA(VLOOKUP(D1134+1,角色属性概况!I:J,2,FALSE),999)</f>
        <v>35</v>
      </c>
      <c r="N1134" s="1" t="s">
        <v>249</v>
      </c>
      <c r="O1134" s="1">
        <f>VLOOKUP(E1134,角色属性概况!Q:R,2,FALSE)</f>
        <v>4900</v>
      </c>
      <c r="P1134" s="1">
        <v>0</v>
      </c>
      <c r="Q1134" s="1">
        <v>0</v>
      </c>
    </row>
    <row r="1135" spans="2:17" x14ac:dyDescent="0.15">
      <c r="B1135" s="8" t="str">
        <f>VLOOKUP(G1135,角色!A:B,2,FALSE)</f>
        <v>国王</v>
      </c>
      <c r="C1135" s="8" t="str">
        <f t="shared" si="121"/>
        <v>主动技能3</v>
      </c>
      <c r="D1135" s="8">
        <f t="shared" si="123"/>
        <v>9</v>
      </c>
      <c r="E1135" s="8">
        <f t="shared" si="124"/>
        <v>10</v>
      </c>
      <c r="F1135" s="8">
        <f t="shared" si="125"/>
        <v>3</v>
      </c>
      <c r="G1135" s="8">
        <f t="shared" si="122"/>
        <v>19</v>
      </c>
      <c r="H1135" t="str">
        <f t="shared" si="126"/>
        <v>国王主动技能3等级9</v>
      </c>
      <c r="I1135" t="str">
        <f t="shared" si="127"/>
        <v>国王主动技能3等级10</v>
      </c>
      <c r="J1135" s="1">
        <v>1129</v>
      </c>
      <c r="K1135" s="1">
        <f>VLOOKUP(H1135,主动技能!$A:$B,2,FALSE)</f>
        <v>10190309</v>
      </c>
      <c r="L1135" s="1">
        <f>_xlfn.IFNA(VLOOKUP(I1135,主动技能!$A:$B,2,FALSE),0)</f>
        <v>10190310</v>
      </c>
      <c r="M1135">
        <f>_xlfn.IFNA(VLOOKUP(D1135+1,角色属性概况!I:J,2,FALSE),999)</f>
        <v>40</v>
      </c>
      <c r="N1135" s="1" t="s">
        <v>249</v>
      </c>
      <c r="O1135" s="1">
        <f>VLOOKUP(E1135,角色属性概况!Q:R,2,FALSE)</f>
        <v>7000</v>
      </c>
      <c r="P1135" s="1">
        <v>0</v>
      </c>
      <c r="Q1135" s="1">
        <v>0</v>
      </c>
    </row>
    <row r="1136" spans="2:17" x14ac:dyDescent="0.15">
      <c r="B1136" s="8" t="str">
        <f>VLOOKUP(G1136,角色!A:B,2,FALSE)</f>
        <v>国王</v>
      </c>
      <c r="C1136" s="8" t="str">
        <f t="shared" si="121"/>
        <v>主动技能3</v>
      </c>
      <c r="D1136" s="8">
        <f t="shared" si="123"/>
        <v>10</v>
      </c>
      <c r="E1136" s="8">
        <f t="shared" si="124"/>
        <v>11</v>
      </c>
      <c r="F1136" s="8">
        <f t="shared" si="125"/>
        <v>3</v>
      </c>
      <c r="G1136" s="8">
        <f t="shared" si="122"/>
        <v>19</v>
      </c>
      <c r="H1136" t="str">
        <f t="shared" si="126"/>
        <v>国王主动技能3等级10</v>
      </c>
      <c r="I1136" t="str">
        <f t="shared" si="127"/>
        <v>国王主动技能3等级11</v>
      </c>
      <c r="J1136" s="1">
        <v>1130</v>
      </c>
      <c r="K1136" s="1">
        <f>VLOOKUP(H1136,主动技能!$A:$B,2,FALSE)</f>
        <v>10190310</v>
      </c>
      <c r="L1136" s="1">
        <f>_xlfn.IFNA(VLOOKUP(I1136,主动技能!$A:$B,2,FALSE),0)</f>
        <v>10190311</v>
      </c>
      <c r="M1136">
        <f>_xlfn.IFNA(VLOOKUP(D1136+1,角色属性概况!I:J,2,FALSE),999)</f>
        <v>45</v>
      </c>
      <c r="N1136" s="1" t="s">
        <v>249</v>
      </c>
      <c r="O1136" s="1">
        <f>VLOOKUP(E1136,角色属性概况!Q:R,2,FALSE)</f>
        <v>9900</v>
      </c>
      <c r="P1136" s="1">
        <v>0</v>
      </c>
      <c r="Q1136" s="1">
        <v>0</v>
      </c>
    </row>
    <row r="1137" spans="2:17" x14ac:dyDescent="0.15">
      <c r="B1137" s="8" t="str">
        <f>VLOOKUP(G1137,角色!A:B,2,FALSE)</f>
        <v>国王</v>
      </c>
      <c r="C1137" s="8" t="str">
        <f t="shared" si="121"/>
        <v>主动技能3</v>
      </c>
      <c r="D1137" s="8">
        <f t="shared" si="123"/>
        <v>11</v>
      </c>
      <c r="E1137" s="8">
        <f t="shared" si="124"/>
        <v>12</v>
      </c>
      <c r="F1137" s="8">
        <f t="shared" si="125"/>
        <v>3</v>
      </c>
      <c r="G1137" s="8">
        <f t="shared" si="122"/>
        <v>19</v>
      </c>
      <c r="H1137" t="str">
        <f t="shared" si="126"/>
        <v>国王主动技能3等级11</v>
      </c>
      <c r="I1137" t="str">
        <f t="shared" si="127"/>
        <v>国王主动技能3等级12</v>
      </c>
      <c r="J1137" s="1">
        <v>1131</v>
      </c>
      <c r="K1137" s="1">
        <f>VLOOKUP(H1137,主动技能!$A:$B,2,FALSE)</f>
        <v>10190311</v>
      </c>
      <c r="L1137" s="1">
        <f>_xlfn.IFNA(VLOOKUP(I1137,主动技能!$A:$B,2,FALSE),0)</f>
        <v>10190312</v>
      </c>
      <c r="M1137">
        <f>_xlfn.IFNA(VLOOKUP(D1137+1,角色属性概况!I:J,2,FALSE),999)</f>
        <v>50</v>
      </c>
      <c r="N1137" s="1" t="s">
        <v>249</v>
      </c>
      <c r="O1137" s="1">
        <f>VLOOKUP(E1137,角色属性概况!Q:R,2,FALSE)</f>
        <v>14100</v>
      </c>
      <c r="P1137" s="1">
        <v>0</v>
      </c>
      <c r="Q1137" s="1">
        <v>0</v>
      </c>
    </row>
    <row r="1138" spans="2:17" x14ac:dyDescent="0.15">
      <c r="B1138" s="8" t="str">
        <f>VLOOKUP(G1138,角色!A:B,2,FALSE)</f>
        <v>国王</v>
      </c>
      <c r="C1138" s="8" t="str">
        <f t="shared" si="121"/>
        <v>主动技能3</v>
      </c>
      <c r="D1138" s="8">
        <f t="shared" si="123"/>
        <v>12</v>
      </c>
      <c r="E1138" s="8">
        <f t="shared" si="124"/>
        <v>13</v>
      </c>
      <c r="F1138" s="8">
        <f t="shared" si="125"/>
        <v>3</v>
      </c>
      <c r="G1138" s="8">
        <f t="shared" si="122"/>
        <v>19</v>
      </c>
      <c r="H1138" t="str">
        <f t="shared" si="126"/>
        <v>国王主动技能3等级12</v>
      </c>
      <c r="I1138" t="str">
        <f t="shared" si="127"/>
        <v>国王主动技能3等级13</v>
      </c>
      <c r="J1138" s="1">
        <v>1132</v>
      </c>
      <c r="K1138" s="1">
        <f>VLOOKUP(H1138,主动技能!$A:$B,2,FALSE)</f>
        <v>10190312</v>
      </c>
      <c r="L1138" s="1">
        <f>_xlfn.IFNA(VLOOKUP(I1138,主动技能!$A:$B,2,FALSE),0)</f>
        <v>10190313</v>
      </c>
      <c r="M1138">
        <f>_xlfn.IFNA(VLOOKUP(D1138+1,角色属性概况!I:J,2,FALSE),999)</f>
        <v>55</v>
      </c>
      <c r="N1138" s="1" t="s">
        <v>249</v>
      </c>
      <c r="O1138" s="1">
        <f>VLOOKUP(E1138,角色属性概况!Q:R,2,FALSE)</f>
        <v>20000</v>
      </c>
      <c r="P1138" s="1">
        <v>0</v>
      </c>
      <c r="Q1138" s="1">
        <v>0</v>
      </c>
    </row>
    <row r="1139" spans="2:17" x14ac:dyDescent="0.15">
      <c r="B1139" s="8" t="str">
        <f>VLOOKUP(G1139,角色!A:B,2,FALSE)</f>
        <v>国王</v>
      </c>
      <c r="C1139" s="8" t="str">
        <f t="shared" si="121"/>
        <v>主动技能3</v>
      </c>
      <c r="D1139" s="8">
        <f t="shared" si="123"/>
        <v>13</v>
      </c>
      <c r="E1139" s="8">
        <f t="shared" si="124"/>
        <v>14</v>
      </c>
      <c r="F1139" s="8">
        <f t="shared" si="125"/>
        <v>3</v>
      </c>
      <c r="G1139" s="8">
        <f t="shared" si="122"/>
        <v>19</v>
      </c>
      <c r="H1139" t="str">
        <f t="shared" si="126"/>
        <v>国王主动技能3等级13</v>
      </c>
      <c r="I1139" t="str">
        <f t="shared" si="127"/>
        <v>国王主动技能3等级14</v>
      </c>
      <c r="J1139" s="1">
        <v>1133</v>
      </c>
      <c r="K1139" s="1">
        <f>VLOOKUP(H1139,主动技能!$A:$B,2,FALSE)</f>
        <v>10190313</v>
      </c>
      <c r="L1139" s="1">
        <f>_xlfn.IFNA(VLOOKUP(I1139,主动技能!$A:$B,2,FALSE),0)</f>
        <v>10190314</v>
      </c>
      <c r="M1139">
        <f>_xlfn.IFNA(VLOOKUP(D1139+1,角色属性概况!I:J,2,FALSE),999)</f>
        <v>60</v>
      </c>
      <c r="N1139" s="1" t="s">
        <v>249</v>
      </c>
      <c r="O1139" s="1">
        <f>VLOOKUP(E1139,角色属性概况!Q:R,2,FALSE)</f>
        <v>28300</v>
      </c>
      <c r="P1139" s="1">
        <v>0</v>
      </c>
      <c r="Q1139" s="1">
        <v>0</v>
      </c>
    </row>
    <row r="1140" spans="2:17" x14ac:dyDescent="0.15">
      <c r="B1140" s="8" t="str">
        <f>VLOOKUP(G1140,角色!A:B,2,FALSE)</f>
        <v>国王</v>
      </c>
      <c r="C1140" s="8" t="str">
        <f t="shared" si="121"/>
        <v>主动技能3</v>
      </c>
      <c r="D1140" s="8">
        <f t="shared" si="123"/>
        <v>14</v>
      </c>
      <c r="E1140" s="8">
        <f t="shared" si="124"/>
        <v>15</v>
      </c>
      <c r="F1140" s="8">
        <f t="shared" si="125"/>
        <v>3</v>
      </c>
      <c r="G1140" s="8">
        <f t="shared" si="122"/>
        <v>19</v>
      </c>
      <c r="H1140" t="str">
        <f t="shared" si="126"/>
        <v>国王主动技能3等级14</v>
      </c>
      <c r="I1140" t="str">
        <f t="shared" si="127"/>
        <v>国王主动技能3等级15</v>
      </c>
      <c r="J1140" s="1">
        <v>1134</v>
      </c>
      <c r="K1140" s="1">
        <f>VLOOKUP(H1140,主动技能!$A:$B,2,FALSE)</f>
        <v>10190314</v>
      </c>
      <c r="L1140" s="1">
        <f>_xlfn.IFNA(VLOOKUP(I1140,主动技能!$A:$B,2,FALSE),0)</f>
        <v>10190315</v>
      </c>
      <c r="M1140">
        <f>_xlfn.IFNA(VLOOKUP(D1140+1,角色属性概况!I:J,2,FALSE),999)</f>
        <v>65</v>
      </c>
      <c r="N1140" s="1" t="s">
        <v>249</v>
      </c>
      <c r="O1140" s="1">
        <f>VLOOKUP(E1140,角色属性概况!Q:R,2,FALSE)</f>
        <v>40100</v>
      </c>
      <c r="P1140" s="1">
        <v>0</v>
      </c>
      <c r="Q1140" s="1">
        <v>0</v>
      </c>
    </row>
    <row r="1141" spans="2:17" x14ac:dyDescent="0.15">
      <c r="B1141" s="8" t="str">
        <f>VLOOKUP(G1141,角色!A:B,2,FALSE)</f>
        <v>国王</v>
      </c>
      <c r="C1141" s="8" t="str">
        <f t="shared" si="121"/>
        <v>主动技能3</v>
      </c>
      <c r="D1141" s="8">
        <f t="shared" si="123"/>
        <v>15</v>
      </c>
      <c r="E1141" s="8">
        <f t="shared" si="124"/>
        <v>16</v>
      </c>
      <c r="F1141" s="8">
        <f t="shared" si="125"/>
        <v>3</v>
      </c>
      <c r="G1141" s="8">
        <f t="shared" si="122"/>
        <v>19</v>
      </c>
      <c r="H1141" t="str">
        <f t="shared" si="126"/>
        <v>国王主动技能3等级15</v>
      </c>
      <c r="I1141" t="str">
        <f t="shared" si="127"/>
        <v>国王主动技能3等级16</v>
      </c>
      <c r="J1141" s="1">
        <v>1135</v>
      </c>
      <c r="K1141" s="1">
        <f>VLOOKUP(H1141,主动技能!$A:$B,2,FALSE)</f>
        <v>10190315</v>
      </c>
      <c r="L1141" s="1">
        <f>_xlfn.IFNA(VLOOKUP(I1141,主动技能!$A:$B,2,FALSE),0)</f>
        <v>10190316</v>
      </c>
      <c r="M1141">
        <f>_xlfn.IFNA(VLOOKUP(D1141+1,角色属性概况!I:J,2,FALSE),999)</f>
        <v>70</v>
      </c>
      <c r="N1141" s="1" t="s">
        <v>249</v>
      </c>
      <c r="O1141" s="1">
        <f>VLOOKUP(E1141,角色属性概况!Q:R,2,FALSE)</f>
        <v>56700</v>
      </c>
      <c r="P1141" s="1">
        <v>0</v>
      </c>
      <c r="Q1141" s="1">
        <v>0</v>
      </c>
    </row>
    <row r="1142" spans="2:17" x14ac:dyDescent="0.15">
      <c r="B1142" s="8" t="str">
        <f>VLOOKUP(G1142,角色!A:B,2,FALSE)</f>
        <v>国王</v>
      </c>
      <c r="C1142" s="8" t="str">
        <f t="shared" si="121"/>
        <v>主动技能3</v>
      </c>
      <c r="D1142" s="8">
        <f t="shared" si="123"/>
        <v>16</v>
      </c>
      <c r="E1142" s="8">
        <f t="shared" si="124"/>
        <v>17</v>
      </c>
      <c r="F1142" s="8">
        <f t="shared" si="125"/>
        <v>3</v>
      </c>
      <c r="G1142" s="8">
        <f t="shared" si="122"/>
        <v>19</v>
      </c>
      <c r="H1142" t="str">
        <f t="shared" si="126"/>
        <v>国王主动技能3等级16</v>
      </c>
      <c r="I1142" t="str">
        <f t="shared" si="127"/>
        <v>国王主动技能3等级17</v>
      </c>
      <c r="J1142" s="1">
        <v>1136</v>
      </c>
      <c r="K1142" s="1">
        <f>VLOOKUP(H1142,主动技能!$A:$B,2,FALSE)</f>
        <v>10190316</v>
      </c>
      <c r="L1142" s="1">
        <f>_xlfn.IFNA(VLOOKUP(I1142,主动技能!$A:$B,2,FALSE),0)</f>
        <v>10190317</v>
      </c>
      <c r="M1142">
        <f>_xlfn.IFNA(VLOOKUP(D1142+1,角色属性概况!I:J,2,FALSE),999)</f>
        <v>75</v>
      </c>
      <c r="N1142" s="1" t="s">
        <v>249</v>
      </c>
      <c r="O1142" s="1">
        <f>VLOOKUP(E1142,角色属性概况!Q:R,2,FALSE)</f>
        <v>80400</v>
      </c>
      <c r="P1142" s="1">
        <v>0</v>
      </c>
      <c r="Q1142" s="1">
        <v>0</v>
      </c>
    </row>
    <row r="1143" spans="2:17" x14ac:dyDescent="0.15">
      <c r="B1143" s="8" t="str">
        <f>VLOOKUP(G1143,角色!A:B,2,FALSE)</f>
        <v>国王</v>
      </c>
      <c r="C1143" s="8" t="str">
        <f t="shared" si="121"/>
        <v>主动技能3</v>
      </c>
      <c r="D1143" s="8">
        <f t="shared" si="123"/>
        <v>17</v>
      </c>
      <c r="E1143" s="8">
        <f t="shared" si="124"/>
        <v>18</v>
      </c>
      <c r="F1143" s="8">
        <f t="shared" si="125"/>
        <v>3</v>
      </c>
      <c r="G1143" s="8">
        <f t="shared" si="122"/>
        <v>19</v>
      </c>
      <c r="H1143" t="str">
        <f t="shared" si="126"/>
        <v>国王主动技能3等级17</v>
      </c>
      <c r="I1143" t="str">
        <f t="shared" si="127"/>
        <v>国王主动技能3等级18</v>
      </c>
      <c r="J1143" s="1">
        <v>1137</v>
      </c>
      <c r="K1143" s="1">
        <f>VLOOKUP(H1143,主动技能!$A:$B,2,FALSE)</f>
        <v>10190317</v>
      </c>
      <c r="L1143" s="1">
        <f>_xlfn.IFNA(VLOOKUP(I1143,主动技能!$A:$B,2,FALSE),0)</f>
        <v>10190318</v>
      </c>
      <c r="M1143">
        <f>_xlfn.IFNA(VLOOKUP(D1143+1,角色属性概况!I:J,2,FALSE),999)</f>
        <v>80</v>
      </c>
      <c r="N1143" s="1" t="s">
        <v>249</v>
      </c>
      <c r="O1143" s="1">
        <f>VLOOKUP(E1143,角色属性概况!Q:R,2,FALSE)</f>
        <v>113800</v>
      </c>
      <c r="P1143" s="1">
        <v>0</v>
      </c>
      <c r="Q1143" s="1">
        <v>0</v>
      </c>
    </row>
    <row r="1144" spans="2:17" x14ac:dyDescent="0.15">
      <c r="B1144" s="8" t="str">
        <f>VLOOKUP(G1144,角色!A:B,2,FALSE)</f>
        <v>国王</v>
      </c>
      <c r="C1144" s="8" t="str">
        <f t="shared" si="121"/>
        <v>主动技能3</v>
      </c>
      <c r="D1144" s="8">
        <f t="shared" si="123"/>
        <v>18</v>
      </c>
      <c r="E1144" s="8">
        <f t="shared" si="124"/>
        <v>19</v>
      </c>
      <c r="F1144" s="8">
        <f t="shared" si="125"/>
        <v>3</v>
      </c>
      <c r="G1144" s="8">
        <f t="shared" si="122"/>
        <v>19</v>
      </c>
      <c r="H1144" t="str">
        <f t="shared" si="126"/>
        <v>国王主动技能3等级18</v>
      </c>
      <c r="I1144" t="str">
        <f t="shared" si="127"/>
        <v>国王主动技能3等级19</v>
      </c>
      <c r="J1144" s="1">
        <v>1138</v>
      </c>
      <c r="K1144" s="1">
        <f>VLOOKUP(H1144,主动技能!$A:$B,2,FALSE)</f>
        <v>10190318</v>
      </c>
      <c r="L1144" s="1">
        <f>_xlfn.IFNA(VLOOKUP(I1144,主动技能!$A:$B,2,FALSE),0)</f>
        <v>10190319</v>
      </c>
      <c r="M1144">
        <f>_xlfn.IFNA(VLOOKUP(D1144+1,角色属性概况!I:J,2,FALSE),999)</f>
        <v>85</v>
      </c>
      <c r="N1144" s="1" t="s">
        <v>249</v>
      </c>
      <c r="O1144" s="1">
        <f>VLOOKUP(E1144,角色属性概况!Q:R,2,FALSE)</f>
        <v>161100</v>
      </c>
      <c r="P1144" s="1">
        <v>0</v>
      </c>
      <c r="Q1144" s="1">
        <v>0</v>
      </c>
    </row>
    <row r="1145" spans="2:17" x14ac:dyDescent="0.15">
      <c r="B1145" s="8" t="str">
        <f>VLOOKUP(G1145,角色!A:B,2,FALSE)</f>
        <v>国王</v>
      </c>
      <c r="C1145" s="8" t="str">
        <f t="shared" si="121"/>
        <v>主动技能3</v>
      </c>
      <c r="D1145" s="8">
        <f t="shared" si="123"/>
        <v>19</v>
      </c>
      <c r="E1145" s="8">
        <f t="shared" si="124"/>
        <v>20</v>
      </c>
      <c r="F1145" s="8">
        <f t="shared" si="125"/>
        <v>3</v>
      </c>
      <c r="G1145" s="8">
        <f t="shared" si="122"/>
        <v>19</v>
      </c>
      <c r="H1145" t="str">
        <f t="shared" si="126"/>
        <v>国王主动技能3等级19</v>
      </c>
      <c r="I1145" t="str">
        <f t="shared" si="127"/>
        <v>国王主动技能3等级20</v>
      </c>
      <c r="J1145" s="1">
        <v>1139</v>
      </c>
      <c r="K1145" s="1">
        <f>VLOOKUP(H1145,主动技能!$A:$B,2,FALSE)</f>
        <v>10190319</v>
      </c>
      <c r="L1145" s="1">
        <f>_xlfn.IFNA(VLOOKUP(I1145,主动技能!$A:$B,2,FALSE),0)</f>
        <v>10190320</v>
      </c>
      <c r="M1145">
        <f>_xlfn.IFNA(VLOOKUP(D1145+1,角色属性概况!I:J,2,FALSE),999)</f>
        <v>90</v>
      </c>
      <c r="N1145" s="1" t="s">
        <v>249</v>
      </c>
      <c r="O1145" s="1">
        <f>VLOOKUP(E1145,角色属性概况!Q:R,2,FALSE)</f>
        <v>228100</v>
      </c>
      <c r="P1145" s="1">
        <v>0</v>
      </c>
      <c r="Q1145" s="1">
        <v>0</v>
      </c>
    </row>
    <row r="1146" spans="2:17" x14ac:dyDescent="0.15">
      <c r="B1146" s="8" t="str">
        <f>VLOOKUP(G1146,角色!A:B,2,FALSE)</f>
        <v>国王</v>
      </c>
      <c r="C1146" s="8" t="str">
        <f t="shared" si="121"/>
        <v>主动技能3</v>
      </c>
      <c r="D1146" s="8">
        <f t="shared" si="123"/>
        <v>20</v>
      </c>
      <c r="E1146" s="8">
        <f t="shared" si="124"/>
        <v>21</v>
      </c>
      <c r="F1146" s="8">
        <f t="shared" si="125"/>
        <v>3</v>
      </c>
      <c r="G1146" s="8">
        <f t="shared" si="122"/>
        <v>19</v>
      </c>
      <c r="H1146" t="str">
        <f t="shared" si="126"/>
        <v>国王主动技能3等级20</v>
      </c>
      <c r="I1146" t="str">
        <f t="shared" si="127"/>
        <v>国王主动技能3等级21</v>
      </c>
      <c r="J1146" s="1">
        <v>1140</v>
      </c>
      <c r="K1146" s="1">
        <f>VLOOKUP(H1146,主动技能!$A:$B,2,FALSE)</f>
        <v>10190320</v>
      </c>
      <c r="L1146" s="1">
        <f>_xlfn.IFNA(VLOOKUP(I1146,主动技能!$A:$B,2,FALSE),0)</f>
        <v>0</v>
      </c>
      <c r="M1146">
        <f>_xlfn.IFNA(VLOOKUP(D1146+1,角色属性概况!I:J,2,FALSE),999)</f>
        <v>100</v>
      </c>
      <c r="N1146" s="1" t="s">
        <v>249</v>
      </c>
      <c r="O1146" s="1">
        <f>VLOOKUP(E1146,角色属性概况!Q:R,2,FALSE)</f>
        <v>780200</v>
      </c>
      <c r="P1146" s="1">
        <v>0</v>
      </c>
      <c r="Q1146" s="1">
        <v>0</v>
      </c>
    </row>
    <row r="1147" spans="2:17" x14ac:dyDescent="0.15">
      <c r="B1147" s="8" t="str">
        <f>VLOOKUP(G1147,角色!A:B,2,FALSE)</f>
        <v>伊西多</v>
      </c>
      <c r="C1147" s="8" t="str">
        <f t="shared" si="121"/>
        <v>主动技能1</v>
      </c>
      <c r="D1147" s="8">
        <f t="shared" si="123"/>
        <v>1</v>
      </c>
      <c r="E1147" s="8">
        <f t="shared" si="124"/>
        <v>2</v>
      </c>
      <c r="F1147" s="8">
        <f t="shared" si="125"/>
        <v>1</v>
      </c>
      <c r="G1147" s="8">
        <f t="shared" si="122"/>
        <v>20</v>
      </c>
      <c r="H1147" t="str">
        <f t="shared" si="126"/>
        <v>伊西多主动技能1等级1</v>
      </c>
      <c r="I1147" t="str">
        <f t="shared" si="127"/>
        <v>伊西多主动技能1等级2</v>
      </c>
      <c r="J1147" s="1">
        <v>1141</v>
      </c>
      <c r="K1147" s="1">
        <f>VLOOKUP(H1147,主动技能!$A:$B,2,FALSE)</f>
        <v>10200101</v>
      </c>
      <c r="L1147" s="1">
        <f>_xlfn.IFNA(VLOOKUP(I1147,主动技能!$A:$B,2,FALSE),0)</f>
        <v>10200102</v>
      </c>
      <c r="M1147">
        <f>_xlfn.IFNA(VLOOKUP(D1147+1,角色属性概况!I:J,2,FALSE),999)</f>
        <v>2</v>
      </c>
      <c r="N1147" s="1" t="s">
        <v>249</v>
      </c>
      <c r="O1147" s="1">
        <f>VLOOKUP(E1147,角色属性概况!Q:R,2,FALSE)</f>
        <v>500</v>
      </c>
      <c r="P1147" s="1">
        <v>0</v>
      </c>
      <c r="Q1147" s="1">
        <v>0</v>
      </c>
    </row>
    <row r="1148" spans="2:17" x14ac:dyDescent="0.15">
      <c r="B1148" s="8" t="str">
        <f>VLOOKUP(G1148,角色!A:B,2,FALSE)</f>
        <v>伊西多</v>
      </c>
      <c r="C1148" s="8" t="str">
        <f t="shared" si="121"/>
        <v>主动技能1</v>
      </c>
      <c r="D1148" s="8">
        <f t="shared" si="123"/>
        <v>2</v>
      </c>
      <c r="E1148" s="8">
        <f t="shared" si="124"/>
        <v>3</v>
      </c>
      <c r="F1148" s="8">
        <f t="shared" si="125"/>
        <v>1</v>
      </c>
      <c r="G1148" s="8">
        <f t="shared" si="122"/>
        <v>20</v>
      </c>
      <c r="H1148" t="str">
        <f t="shared" si="126"/>
        <v>伊西多主动技能1等级2</v>
      </c>
      <c r="I1148" t="str">
        <f t="shared" si="127"/>
        <v>伊西多主动技能1等级3</v>
      </c>
      <c r="J1148" s="1">
        <v>1142</v>
      </c>
      <c r="K1148" s="1">
        <f>VLOOKUP(H1148,主动技能!$A:$B,2,FALSE)</f>
        <v>10200102</v>
      </c>
      <c r="L1148" s="1">
        <f>_xlfn.IFNA(VLOOKUP(I1148,主动技能!$A:$B,2,FALSE),0)</f>
        <v>10200103</v>
      </c>
      <c r="M1148">
        <f>_xlfn.IFNA(VLOOKUP(D1148+1,角色属性概况!I:J,2,FALSE),999)</f>
        <v>5</v>
      </c>
      <c r="N1148" s="1" t="s">
        <v>249</v>
      </c>
      <c r="O1148" s="1">
        <f>VLOOKUP(E1148,角色属性概况!Q:R,2,FALSE)</f>
        <v>600</v>
      </c>
      <c r="P1148" s="1">
        <v>0</v>
      </c>
      <c r="Q1148" s="1">
        <v>0</v>
      </c>
    </row>
    <row r="1149" spans="2:17" x14ac:dyDescent="0.15">
      <c r="B1149" s="8" t="str">
        <f>VLOOKUP(G1149,角色!A:B,2,FALSE)</f>
        <v>伊西多</v>
      </c>
      <c r="C1149" s="8" t="str">
        <f t="shared" si="121"/>
        <v>主动技能1</v>
      </c>
      <c r="D1149" s="8">
        <f t="shared" si="123"/>
        <v>3</v>
      </c>
      <c r="E1149" s="8">
        <f t="shared" si="124"/>
        <v>4</v>
      </c>
      <c r="F1149" s="8">
        <f t="shared" si="125"/>
        <v>1</v>
      </c>
      <c r="G1149" s="8">
        <f t="shared" si="122"/>
        <v>20</v>
      </c>
      <c r="H1149" t="str">
        <f t="shared" si="126"/>
        <v>伊西多主动技能1等级3</v>
      </c>
      <c r="I1149" t="str">
        <f t="shared" si="127"/>
        <v>伊西多主动技能1等级4</v>
      </c>
      <c r="J1149" s="1">
        <v>1143</v>
      </c>
      <c r="K1149" s="1">
        <f>VLOOKUP(H1149,主动技能!$A:$B,2,FALSE)</f>
        <v>10200103</v>
      </c>
      <c r="L1149" s="1">
        <f>_xlfn.IFNA(VLOOKUP(I1149,主动技能!$A:$B,2,FALSE),0)</f>
        <v>10200104</v>
      </c>
      <c r="M1149">
        <f>_xlfn.IFNA(VLOOKUP(D1149+1,角色属性概况!I:J,2,FALSE),999)</f>
        <v>10</v>
      </c>
      <c r="N1149" s="1" t="s">
        <v>249</v>
      </c>
      <c r="O1149" s="1">
        <f>VLOOKUP(E1149,角色属性概况!Q:R,2,FALSE)</f>
        <v>800</v>
      </c>
      <c r="P1149" s="1">
        <v>0</v>
      </c>
      <c r="Q1149" s="1">
        <v>0</v>
      </c>
    </row>
    <row r="1150" spans="2:17" x14ac:dyDescent="0.15">
      <c r="B1150" s="8" t="str">
        <f>VLOOKUP(G1150,角色!A:B,2,FALSE)</f>
        <v>伊西多</v>
      </c>
      <c r="C1150" s="8" t="str">
        <f t="shared" si="121"/>
        <v>主动技能1</v>
      </c>
      <c r="D1150" s="8">
        <f t="shared" si="123"/>
        <v>4</v>
      </c>
      <c r="E1150" s="8">
        <f t="shared" si="124"/>
        <v>5</v>
      </c>
      <c r="F1150" s="8">
        <f t="shared" si="125"/>
        <v>1</v>
      </c>
      <c r="G1150" s="8">
        <f t="shared" si="122"/>
        <v>20</v>
      </c>
      <c r="H1150" t="str">
        <f t="shared" si="126"/>
        <v>伊西多主动技能1等级4</v>
      </c>
      <c r="I1150" t="str">
        <f t="shared" si="127"/>
        <v>伊西多主动技能1等级5</v>
      </c>
      <c r="J1150" s="1">
        <v>1144</v>
      </c>
      <c r="K1150" s="1">
        <f>VLOOKUP(H1150,主动技能!$A:$B,2,FALSE)</f>
        <v>10200104</v>
      </c>
      <c r="L1150" s="1">
        <f>_xlfn.IFNA(VLOOKUP(I1150,主动技能!$A:$B,2,FALSE),0)</f>
        <v>10200105</v>
      </c>
      <c r="M1150">
        <f>_xlfn.IFNA(VLOOKUP(D1150+1,角色属性概况!I:J,2,FALSE),999)</f>
        <v>15</v>
      </c>
      <c r="N1150" s="1" t="s">
        <v>249</v>
      </c>
      <c r="O1150" s="1">
        <f>VLOOKUP(E1150,角色属性概况!Q:R,2,FALSE)</f>
        <v>1200</v>
      </c>
      <c r="P1150" s="1">
        <v>0</v>
      </c>
      <c r="Q1150" s="1">
        <v>0</v>
      </c>
    </row>
    <row r="1151" spans="2:17" x14ac:dyDescent="0.15">
      <c r="B1151" s="8" t="str">
        <f>VLOOKUP(G1151,角色!A:B,2,FALSE)</f>
        <v>伊西多</v>
      </c>
      <c r="C1151" s="8" t="str">
        <f t="shared" si="121"/>
        <v>主动技能1</v>
      </c>
      <c r="D1151" s="8">
        <f t="shared" si="123"/>
        <v>5</v>
      </c>
      <c r="E1151" s="8">
        <f t="shared" si="124"/>
        <v>6</v>
      </c>
      <c r="F1151" s="8">
        <f t="shared" si="125"/>
        <v>1</v>
      </c>
      <c r="G1151" s="8">
        <f t="shared" si="122"/>
        <v>20</v>
      </c>
      <c r="H1151" t="str">
        <f t="shared" si="126"/>
        <v>伊西多主动技能1等级5</v>
      </c>
      <c r="I1151" t="str">
        <f t="shared" si="127"/>
        <v>伊西多主动技能1等级6</v>
      </c>
      <c r="J1151" s="1">
        <v>1145</v>
      </c>
      <c r="K1151" s="1">
        <f>VLOOKUP(H1151,主动技能!$A:$B,2,FALSE)</f>
        <v>10200105</v>
      </c>
      <c r="L1151" s="1">
        <f>_xlfn.IFNA(VLOOKUP(I1151,主动技能!$A:$B,2,FALSE),0)</f>
        <v>10200106</v>
      </c>
      <c r="M1151">
        <f>_xlfn.IFNA(VLOOKUP(D1151+1,角色属性概况!I:J,2,FALSE),999)</f>
        <v>20</v>
      </c>
      <c r="N1151" s="1" t="s">
        <v>249</v>
      </c>
      <c r="O1151" s="1">
        <f>VLOOKUP(E1151,角色属性概况!Q:R,2,FALSE)</f>
        <v>1700</v>
      </c>
      <c r="P1151" s="1">
        <v>0</v>
      </c>
      <c r="Q1151" s="1">
        <v>0</v>
      </c>
    </row>
    <row r="1152" spans="2:17" x14ac:dyDescent="0.15">
      <c r="B1152" s="8" t="str">
        <f>VLOOKUP(G1152,角色!A:B,2,FALSE)</f>
        <v>伊西多</v>
      </c>
      <c r="C1152" s="8" t="str">
        <f t="shared" si="121"/>
        <v>主动技能1</v>
      </c>
      <c r="D1152" s="8">
        <f t="shared" si="123"/>
        <v>6</v>
      </c>
      <c r="E1152" s="8">
        <f t="shared" si="124"/>
        <v>7</v>
      </c>
      <c r="F1152" s="8">
        <f t="shared" si="125"/>
        <v>1</v>
      </c>
      <c r="G1152" s="8">
        <f t="shared" si="122"/>
        <v>20</v>
      </c>
      <c r="H1152" t="str">
        <f t="shared" si="126"/>
        <v>伊西多主动技能1等级6</v>
      </c>
      <c r="I1152" t="str">
        <f t="shared" si="127"/>
        <v>伊西多主动技能1等级7</v>
      </c>
      <c r="J1152" s="1">
        <v>1146</v>
      </c>
      <c r="K1152" s="1">
        <f>VLOOKUP(H1152,主动技能!$A:$B,2,FALSE)</f>
        <v>10200106</v>
      </c>
      <c r="L1152" s="1">
        <f>_xlfn.IFNA(VLOOKUP(I1152,主动技能!$A:$B,2,FALSE),0)</f>
        <v>10200107</v>
      </c>
      <c r="M1152">
        <f>_xlfn.IFNA(VLOOKUP(D1152+1,角色属性概况!I:J,2,FALSE),999)</f>
        <v>25</v>
      </c>
      <c r="N1152" s="1" t="s">
        <v>249</v>
      </c>
      <c r="O1152" s="1">
        <f>VLOOKUP(E1152,角色属性概况!Q:R,2,FALSE)</f>
        <v>2400</v>
      </c>
      <c r="P1152" s="1">
        <v>0</v>
      </c>
      <c r="Q1152" s="1">
        <v>0</v>
      </c>
    </row>
    <row r="1153" spans="2:17" x14ac:dyDescent="0.15">
      <c r="B1153" s="8" t="str">
        <f>VLOOKUP(G1153,角色!A:B,2,FALSE)</f>
        <v>伊西多</v>
      </c>
      <c r="C1153" s="8" t="str">
        <f t="shared" si="121"/>
        <v>主动技能1</v>
      </c>
      <c r="D1153" s="8">
        <f t="shared" si="123"/>
        <v>7</v>
      </c>
      <c r="E1153" s="8">
        <f t="shared" si="124"/>
        <v>8</v>
      </c>
      <c r="F1153" s="8">
        <f t="shared" si="125"/>
        <v>1</v>
      </c>
      <c r="G1153" s="8">
        <f t="shared" si="122"/>
        <v>20</v>
      </c>
      <c r="H1153" t="str">
        <f t="shared" si="126"/>
        <v>伊西多主动技能1等级7</v>
      </c>
      <c r="I1153" t="str">
        <f t="shared" si="127"/>
        <v>伊西多主动技能1等级8</v>
      </c>
      <c r="J1153" s="1">
        <v>1147</v>
      </c>
      <c r="K1153" s="1">
        <f>VLOOKUP(H1153,主动技能!$A:$B,2,FALSE)</f>
        <v>10200107</v>
      </c>
      <c r="L1153" s="1">
        <f>_xlfn.IFNA(VLOOKUP(I1153,主动技能!$A:$B,2,FALSE),0)</f>
        <v>10200108</v>
      </c>
      <c r="M1153">
        <f>_xlfn.IFNA(VLOOKUP(D1153+1,角色属性概况!I:J,2,FALSE),999)</f>
        <v>30</v>
      </c>
      <c r="N1153" s="1" t="s">
        <v>249</v>
      </c>
      <c r="O1153" s="1">
        <f>VLOOKUP(E1153,角色属性概况!Q:R,2,FALSE)</f>
        <v>3500</v>
      </c>
      <c r="P1153" s="1">
        <v>0</v>
      </c>
      <c r="Q1153" s="1">
        <v>0</v>
      </c>
    </row>
    <row r="1154" spans="2:17" x14ac:dyDescent="0.15">
      <c r="B1154" s="8" t="str">
        <f>VLOOKUP(G1154,角色!A:B,2,FALSE)</f>
        <v>伊西多</v>
      </c>
      <c r="C1154" s="8" t="str">
        <f t="shared" si="121"/>
        <v>主动技能1</v>
      </c>
      <c r="D1154" s="8">
        <f t="shared" si="123"/>
        <v>8</v>
      </c>
      <c r="E1154" s="8">
        <f t="shared" si="124"/>
        <v>9</v>
      </c>
      <c r="F1154" s="8">
        <f t="shared" si="125"/>
        <v>1</v>
      </c>
      <c r="G1154" s="8">
        <f t="shared" si="122"/>
        <v>20</v>
      </c>
      <c r="H1154" t="str">
        <f t="shared" si="126"/>
        <v>伊西多主动技能1等级8</v>
      </c>
      <c r="I1154" t="str">
        <f t="shared" si="127"/>
        <v>伊西多主动技能1等级9</v>
      </c>
      <c r="J1154" s="1">
        <v>1148</v>
      </c>
      <c r="K1154" s="1">
        <f>VLOOKUP(H1154,主动技能!$A:$B,2,FALSE)</f>
        <v>10200108</v>
      </c>
      <c r="L1154" s="1">
        <f>_xlfn.IFNA(VLOOKUP(I1154,主动技能!$A:$B,2,FALSE),0)</f>
        <v>10200109</v>
      </c>
      <c r="M1154">
        <f>_xlfn.IFNA(VLOOKUP(D1154+1,角色属性概况!I:J,2,FALSE),999)</f>
        <v>35</v>
      </c>
      <c r="N1154" s="1" t="s">
        <v>249</v>
      </c>
      <c r="O1154" s="1">
        <f>VLOOKUP(E1154,角色属性概况!Q:R,2,FALSE)</f>
        <v>4900</v>
      </c>
      <c r="P1154" s="1">
        <v>0</v>
      </c>
      <c r="Q1154" s="1">
        <v>0</v>
      </c>
    </row>
    <row r="1155" spans="2:17" x14ac:dyDescent="0.15">
      <c r="B1155" s="8" t="str">
        <f>VLOOKUP(G1155,角色!A:B,2,FALSE)</f>
        <v>伊西多</v>
      </c>
      <c r="C1155" s="8" t="str">
        <f t="shared" si="121"/>
        <v>主动技能1</v>
      </c>
      <c r="D1155" s="8">
        <f t="shared" si="123"/>
        <v>9</v>
      </c>
      <c r="E1155" s="8">
        <f t="shared" si="124"/>
        <v>10</v>
      </c>
      <c r="F1155" s="8">
        <f t="shared" si="125"/>
        <v>1</v>
      </c>
      <c r="G1155" s="8">
        <f t="shared" si="122"/>
        <v>20</v>
      </c>
      <c r="H1155" t="str">
        <f t="shared" si="126"/>
        <v>伊西多主动技能1等级9</v>
      </c>
      <c r="I1155" t="str">
        <f t="shared" si="127"/>
        <v>伊西多主动技能1等级10</v>
      </c>
      <c r="J1155" s="1">
        <v>1149</v>
      </c>
      <c r="K1155" s="1">
        <f>VLOOKUP(H1155,主动技能!$A:$B,2,FALSE)</f>
        <v>10200109</v>
      </c>
      <c r="L1155" s="1">
        <f>_xlfn.IFNA(VLOOKUP(I1155,主动技能!$A:$B,2,FALSE),0)</f>
        <v>10200110</v>
      </c>
      <c r="M1155">
        <f>_xlfn.IFNA(VLOOKUP(D1155+1,角色属性概况!I:J,2,FALSE),999)</f>
        <v>40</v>
      </c>
      <c r="N1155" s="1" t="s">
        <v>249</v>
      </c>
      <c r="O1155" s="1">
        <f>VLOOKUP(E1155,角色属性概况!Q:R,2,FALSE)</f>
        <v>7000</v>
      </c>
      <c r="P1155" s="1">
        <v>0</v>
      </c>
      <c r="Q1155" s="1">
        <v>0</v>
      </c>
    </row>
    <row r="1156" spans="2:17" x14ac:dyDescent="0.15">
      <c r="B1156" s="8" t="str">
        <f>VLOOKUP(G1156,角色!A:B,2,FALSE)</f>
        <v>伊西多</v>
      </c>
      <c r="C1156" s="8" t="str">
        <f t="shared" si="121"/>
        <v>主动技能1</v>
      </c>
      <c r="D1156" s="8">
        <f t="shared" si="123"/>
        <v>10</v>
      </c>
      <c r="E1156" s="8">
        <f t="shared" si="124"/>
        <v>11</v>
      </c>
      <c r="F1156" s="8">
        <f t="shared" si="125"/>
        <v>1</v>
      </c>
      <c r="G1156" s="8">
        <f t="shared" si="122"/>
        <v>20</v>
      </c>
      <c r="H1156" t="str">
        <f t="shared" si="126"/>
        <v>伊西多主动技能1等级10</v>
      </c>
      <c r="I1156" t="str">
        <f t="shared" si="127"/>
        <v>伊西多主动技能1等级11</v>
      </c>
      <c r="J1156" s="1">
        <v>1150</v>
      </c>
      <c r="K1156" s="1">
        <f>VLOOKUP(H1156,主动技能!$A:$B,2,FALSE)</f>
        <v>10200110</v>
      </c>
      <c r="L1156" s="1">
        <f>_xlfn.IFNA(VLOOKUP(I1156,主动技能!$A:$B,2,FALSE),0)</f>
        <v>10200111</v>
      </c>
      <c r="M1156">
        <f>_xlfn.IFNA(VLOOKUP(D1156+1,角色属性概况!I:J,2,FALSE),999)</f>
        <v>45</v>
      </c>
      <c r="N1156" s="1" t="s">
        <v>249</v>
      </c>
      <c r="O1156" s="1">
        <f>VLOOKUP(E1156,角色属性概况!Q:R,2,FALSE)</f>
        <v>9900</v>
      </c>
      <c r="P1156" s="1">
        <v>0</v>
      </c>
      <c r="Q1156" s="1">
        <v>0</v>
      </c>
    </row>
    <row r="1157" spans="2:17" x14ac:dyDescent="0.15">
      <c r="B1157" s="8" t="str">
        <f>VLOOKUP(G1157,角色!A:B,2,FALSE)</f>
        <v>伊西多</v>
      </c>
      <c r="C1157" s="8" t="str">
        <f t="shared" si="121"/>
        <v>主动技能1</v>
      </c>
      <c r="D1157" s="8">
        <f t="shared" si="123"/>
        <v>11</v>
      </c>
      <c r="E1157" s="8">
        <f t="shared" si="124"/>
        <v>12</v>
      </c>
      <c r="F1157" s="8">
        <f t="shared" si="125"/>
        <v>1</v>
      </c>
      <c r="G1157" s="8">
        <f t="shared" si="122"/>
        <v>20</v>
      </c>
      <c r="H1157" t="str">
        <f t="shared" si="126"/>
        <v>伊西多主动技能1等级11</v>
      </c>
      <c r="I1157" t="str">
        <f t="shared" si="127"/>
        <v>伊西多主动技能1等级12</v>
      </c>
      <c r="J1157" s="1">
        <v>1151</v>
      </c>
      <c r="K1157" s="1">
        <f>VLOOKUP(H1157,主动技能!$A:$B,2,FALSE)</f>
        <v>10200111</v>
      </c>
      <c r="L1157" s="1">
        <f>_xlfn.IFNA(VLOOKUP(I1157,主动技能!$A:$B,2,FALSE),0)</f>
        <v>10200112</v>
      </c>
      <c r="M1157">
        <f>_xlfn.IFNA(VLOOKUP(D1157+1,角色属性概况!I:J,2,FALSE),999)</f>
        <v>50</v>
      </c>
      <c r="N1157" s="1" t="s">
        <v>249</v>
      </c>
      <c r="O1157" s="1">
        <f>VLOOKUP(E1157,角色属性概况!Q:R,2,FALSE)</f>
        <v>14100</v>
      </c>
      <c r="P1157" s="1">
        <v>0</v>
      </c>
      <c r="Q1157" s="1">
        <v>0</v>
      </c>
    </row>
    <row r="1158" spans="2:17" x14ac:dyDescent="0.15">
      <c r="B1158" s="8" t="str">
        <f>VLOOKUP(G1158,角色!A:B,2,FALSE)</f>
        <v>伊西多</v>
      </c>
      <c r="C1158" s="8" t="str">
        <f t="shared" si="121"/>
        <v>主动技能1</v>
      </c>
      <c r="D1158" s="8">
        <f t="shared" si="123"/>
        <v>12</v>
      </c>
      <c r="E1158" s="8">
        <f t="shared" si="124"/>
        <v>13</v>
      </c>
      <c r="F1158" s="8">
        <f t="shared" si="125"/>
        <v>1</v>
      </c>
      <c r="G1158" s="8">
        <f t="shared" si="122"/>
        <v>20</v>
      </c>
      <c r="H1158" t="str">
        <f t="shared" si="126"/>
        <v>伊西多主动技能1等级12</v>
      </c>
      <c r="I1158" t="str">
        <f t="shared" si="127"/>
        <v>伊西多主动技能1等级13</v>
      </c>
      <c r="J1158" s="1">
        <v>1152</v>
      </c>
      <c r="K1158" s="1">
        <f>VLOOKUP(H1158,主动技能!$A:$B,2,FALSE)</f>
        <v>10200112</v>
      </c>
      <c r="L1158" s="1">
        <f>_xlfn.IFNA(VLOOKUP(I1158,主动技能!$A:$B,2,FALSE),0)</f>
        <v>10200113</v>
      </c>
      <c r="M1158">
        <f>_xlfn.IFNA(VLOOKUP(D1158+1,角色属性概况!I:J,2,FALSE),999)</f>
        <v>55</v>
      </c>
      <c r="N1158" s="1" t="s">
        <v>249</v>
      </c>
      <c r="O1158" s="1">
        <f>VLOOKUP(E1158,角色属性概况!Q:R,2,FALSE)</f>
        <v>20000</v>
      </c>
      <c r="P1158" s="1">
        <v>0</v>
      </c>
      <c r="Q1158" s="1">
        <v>0</v>
      </c>
    </row>
    <row r="1159" spans="2:17" x14ac:dyDescent="0.15">
      <c r="B1159" s="8" t="str">
        <f>VLOOKUP(G1159,角色!A:B,2,FALSE)</f>
        <v>伊西多</v>
      </c>
      <c r="C1159" s="8" t="str">
        <f t="shared" si="121"/>
        <v>主动技能1</v>
      </c>
      <c r="D1159" s="8">
        <f t="shared" si="123"/>
        <v>13</v>
      </c>
      <c r="E1159" s="8">
        <f t="shared" si="124"/>
        <v>14</v>
      </c>
      <c r="F1159" s="8">
        <f t="shared" si="125"/>
        <v>1</v>
      </c>
      <c r="G1159" s="8">
        <f t="shared" si="122"/>
        <v>20</v>
      </c>
      <c r="H1159" t="str">
        <f t="shared" si="126"/>
        <v>伊西多主动技能1等级13</v>
      </c>
      <c r="I1159" t="str">
        <f t="shared" si="127"/>
        <v>伊西多主动技能1等级14</v>
      </c>
      <c r="J1159" s="1">
        <v>1153</v>
      </c>
      <c r="K1159" s="1">
        <f>VLOOKUP(H1159,主动技能!$A:$B,2,FALSE)</f>
        <v>10200113</v>
      </c>
      <c r="L1159" s="1">
        <f>_xlfn.IFNA(VLOOKUP(I1159,主动技能!$A:$B,2,FALSE),0)</f>
        <v>10200114</v>
      </c>
      <c r="M1159">
        <f>_xlfn.IFNA(VLOOKUP(D1159+1,角色属性概况!I:J,2,FALSE),999)</f>
        <v>60</v>
      </c>
      <c r="N1159" s="1" t="s">
        <v>249</v>
      </c>
      <c r="O1159" s="1">
        <f>VLOOKUP(E1159,角色属性概况!Q:R,2,FALSE)</f>
        <v>28300</v>
      </c>
      <c r="P1159" s="1">
        <v>0</v>
      </c>
      <c r="Q1159" s="1">
        <v>0</v>
      </c>
    </row>
    <row r="1160" spans="2:17" x14ac:dyDescent="0.15">
      <c r="B1160" s="8" t="str">
        <f>VLOOKUP(G1160,角色!A:B,2,FALSE)</f>
        <v>伊西多</v>
      </c>
      <c r="C1160" s="8" t="str">
        <f t="shared" ref="C1160:C1223" si="128">C$4&amp;F1160</f>
        <v>主动技能1</v>
      </c>
      <c r="D1160" s="8">
        <f t="shared" si="123"/>
        <v>14</v>
      </c>
      <c r="E1160" s="8">
        <f t="shared" si="124"/>
        <v>15</v>
      </c>
      <c r="F1160" s="8">
        <f t="shared" si="125"/>
        <v>1</v>
      </c>
      <c r="G1160" s="8">
        <f t="shared" ref="G1160:G1223" si="129">IF((F1160=1)*(D1160=1),G1159+1,G1159)</f>
        <v>20</v>
      </c>
      <c r="H1160" t="str">
        <f t="shared" si="126"/>
        <v>伊西多主动技能1等级14</v>
      </c>
      <c r="I1160" t="str">
        <f t="shared" si="127"/>
        <v>伊西多主动技能1等级15</v>
      </c>
      <c r="J1160" s="1">
        <v>1154</v>
      </c>
      <c r="K1160" s="1">
        <f>VLOOKUP(H1160,主动技能!$A:$B,2,FALSE)</f>
        <v>10200114</v>
      </c>
      <c r="L1160" s="1">
        <f>_xlfn.IFNA(VLOOKUP(I1160,主动技能!$A:$B,2,FALSE),0)</f>
        <v>10200115</v>
      </c>
      <c r="M1160">
        <f>_xlfn.IFNA(VLOOKUP(D1160+1,角色属性概况!I:J,2,FALSE),999)</f>
        <v>65</v>
      </c>
      <c r="N1160" s="1" t="s">
        <v>249</v>
      </c>
      <c r="O1160" s="1">
        <f>VLOOKUP(E1160,角色属性概况!Q:R,2,FALSE)</f>
        <v>40100</v>
      </c>
      <c r="P1160" s="1">
        <v>0</v>
      </c>
      <c r="Q1160" s="1">
        <v>0</v>
      </c>
    </row>
    <row r="1161" spans="2:17" x14ac:dyDescent="0.15">
      <c r="B1161" s="8" t="str">
        <f>VLOOKUP(G1161,角色!A:B,2,FALSE)</f>
        <v>伊西多</v>
      </c>
      <c r="C1161" s="8" t="str">
        <f t="shared" si="128"/>
        <v>主动技能1</v>
      </c>
      <c r="D1161" s="8">
        <f t="shared" ref="D1161:D1224" si="130">IF(D1160=D$5,1,D1160+1)</f>
        <v>15</v>
      </c>
      <c r="E1161" s="8">
        <f t="shared" ref="E1161:E1224" si="131">IF(E1160=E$5,2,E1160+1)</f>
        <v>16</v>
      </c>
      <c r="F1161" s="8">
        <f t="shared" ref="F1161:F1224" si="132">IF(D1161=1,IF(F1160=$F$5,1,F1160+1),F1160)</f>
        <v>1</v>
      </c>
      <c r="G1161" s="8">
        <f t="shared" si="129"/>
        <v>20</v>
      </c>
      <c r="H1161" t="str">
        <f t="shared" si="126"/>
        <v>伊西多主动技能1等级15</v>
      </c>
      <c r="I1161" t="str">
        <f t="shared" si="127"/>
        <v>伊西多主动技能1等级16</v>
      </c>
      <c r="J1161" s="1">
        <v>1155</v>
      </c>
      <c r="K1161" s="1">
        <f>VLOOKUP(H1161,主动技能!$A:$B,2,FALSE)</f>
        <v>10200115</v>
      </c>
      <c r="L1161" s="1">
        <f>_xlfn.IFNA(VLOOKUP(I1161,主动技能!$A:$B,2,FALSE),0)</f>
        <v>10200116</v>
      </c>
      <c r="M1161">
        <f>_xlfn.IFNA(VLOOKUP(D1161+1,角色属性概况!I:J,2,FALSE),999)</f>
        <v>70</v>
      </c>
      <c r="N1161" s="1" t="s">
        <v>249</v>
      </c>
      <c r="O1161" s="1">
        <f>VLOOKUP(E1161,角色属性概况!Q:R,2,FALSE)</f>
        <v>56700</v>
      </c>
      <c r="P1161" s="1">
        <v>0</v>
      </c>
      <c r="Q1161" s="1">
        <v>0</v>
      </c>
    </row>
    <row r="1162" spans="2:17" x14ac:dyDescent="0.15">
      <c r="B1162" s="8" t="str">
        <f>VLOOKUP(G1162,角色!A:B,2,FALSE)</f>
        <v>伊西多</v>
      </c>
      <c r="C1162" s="8" t="str">
        <f t="shared" si="128"/>
        <v>主动技能1</v>
      </c>
      <c r="D1162" s="8">
        <f t="shared" si="130"/>
        <v>16</v>
      </c>
      <c r="E1162" s="8">
        <f t="shared" si="131"/>
        <v>17</v>
      </c>
      <c r="F1162" s="8">
        <f t="shared" si="132"/>
        <v>1</v>
      </c>
      <c r="G1162" s="8">
        <f t="shared" si="129"/>
        <v>20</v>
      </c>
      <c r="H1162" t="str">
        <f t="shared" si="126"/>
        <v>伊西多主动技能1等级16</v>
      </c>
      <c r="I1162" t="str">
        <f t="shared" si="127"/>
        <v>伊西多主动技能1等级17</v>
      </c>
      <c r="J1162" s="1">
        <v>1156</v>
      </c>
      <c r="K1162" s="1">
        <f>VLOOKUP(H1162,主动技能!$A:$B,2,FALSE)</f>
        <v>10200116</v>
      </c>
      <c r="L1162" s="1">
        <f>_xlfn.IFNA(VLOOKUP(I1162,主动技能!$A:$B,2,FALSE),0)</f>
        <v>10200117</v>
      </c>
      <c r="M1162">
        <f>_xlfn.IFNA(VLOOKUP(D1162+1,角色属性概况!I:J,2,FALSE),999)</f>
        <v>75</v>
      </c>
      <c r="N1162" s="1" t="s">
        <v>249</v>
      </c>
      <c r="O1162" s="1">
        <f>VLOOKUP(E1162,角色属性概况!Q:R,2,FALSE)</f>
        <v>80400</v>
      </c>
      <c r="P1162" s="1">
        <v>0</v>
      </c>
      <c r="Q1162" s="1">
        <v>0</v>
      </c>
    </row>
    <row r="1163" spans="2:17" x14ac:dyDescent="0.15">
      <c r="B1163" s="8" t="str">
        <f>VLOOKUP(G1163,角色!A:B,2,FALSE)</f>
        <v>伊西多</v>
      </c>
      <c r="C1163" s="8" t="str">
        <f t="shared" si="128"/>
        <v>主动技能1</v>
      </c>
      <c r="D1163" s="8">
        <f t="shared" si="130"/>
        <v>17</v>
      </c>
      <c r="E1163" s="8">
        <f t="shared" si="131"/>
        <v>18</v>
      </c>
      <c r="F1163" s="8">
        <f t="shared" si="132"/>
        <v>1</v>
      </c>
      <c r="G1163" s="8">
        <f t="shared" si="129"/>
        <v>20</v>
      </c>
      <c r="H1163" t="str">
        <f t="shared" si="126"/>
        <v>伊西多主动技能1等级17</v>
      </c>
      <c r="I1163" t="str">
        <f t="shared" si="127"/>
        <v>伊西多主动技能1等级18</v>
      </c>
      <c r="J1163" s="1">
        <v>1157</v>
      </c>
      <c r="K1163" s="1">
        <f>VLOOKUP(H1163,主动技能!$A:$B,2,FALSE)</f>
        <v>10200117</v>
      </c>
      <c r="L1163" s="1">
        <f>_xlfn.IFNA(VLOOKUP(I1163,主动技能!$A:$B,2,FALSE),0)</f>
        <v>10200118</v>
      </c>
      <c r="M1163">
        <f>_xlfn.IFNA(VLOOKUP(D1163+1,角色属性概况!I:J,2,FALSE),999)</f>
        <v>80</v>
      </c>
      <c r="N1163" s="1" t="s">
        <v>249</v>
      </c>
      <c r="O1163" s="1">
        <f>VLOOKUP(E1163,角色属性概况!Q:R,2,FALSE)</f>
        <v>113800</v>
      </c>
      <c r="P1163" s="1">
        <v>0</v>
      </c>
      <c r="Q1163" s="1">
        <v>0</v>
      </c>
    </row>
    <row r="1164" spans="2:17" x14ac:dyDescent="0.15">
      <c r="B1164" s="8" t="str">
        <f>VLOOKUP(G1164,角色!A:B,2,FALSE)</f>
        <v>伊西多</v>
      </c>
      <c r="C1164" s="8" t="str">
        <f t="shared" si="128"/>
        <v>主动技能1</v>
      </c>
      <c r="D1164" s="8">
        <f t="shared" si="130"/>
        <v>18</v>
      </c>
      <c r="E1164" s="8">
        <f t="shared" si="131"/>
        <v>19</v>
      </c>
      <c r="F1164" s="8">
        <f t="shared" si="132"/>
        <v>1</v>
      </c>
      <c r="G1164" s="8">
        <f t="shared" si="129"/>
        <v>20</v>
      </c>
      <c r="H1164" t="str">
        <f t="shared" si="126"/>
        <v>伊西多主动技能1等级18</v>
      </c>
      <c r="I1164" t="str">
        <f t="shared" si="127"/>
        <v>伊西多主动技能1等级19</v>
      </c>
      <c r="J1164" s="1">
        <v>1158</v>
      </c>
      <c r="K1164" s="1">
        <f>VLOOKUP(H1164,主动技能!$A:$B,2,FALSE)</f>
        <v>10200118</v>
      </c>
      <c r="L1164" s="1">
        <f>_xlfn.IFNA(VLOOKUP(I1164,主动技能!$A:$B,2,FALSE),0)</f>
        <v>10200119</v>
      </c>
      <c r="M1164">
        <f>_xlfn.IFNA(VLOOKUP(D1164+1,角色属性概况!I:J,2,FALSE),999)</f>
        <v>85</v>
      </c>
      <c r="N1164" s="1" t="s">
        <v>249</v>
      </c>
      <c r="O1164" s="1">
        <f>VLOOKUP(E1164,角色属性概况!Q:R,2,FALSE)</f>
        <v>161100</v>
      </c>
      <c r="P1164" s="1">
        <v>0</v>
      </c>
      <c r="Q1164" s="1">
        <v>0</v>
      </c>
    </row>
    <row r="1165" spans="2:17" x14ac:dyDescent="0.15">
      <c r="B1165" s="8" t="str">
        <f>VLOOKUP(G1165,角色!A:B,2,FALSE)</f>
        <v>伊西多</v>
      </c>
      <c r="C1165" s="8" t="str">
        <f t="shared" si="128"/>
        <v>主动技能1</v>
      </c>
      <c r="D1165" s="8">
        <f t="shared" si="130"/>
        <v>19</v>
      </c>
      <c r="E1165" s="8">
        <f t="shared" si="131"/>
        <v>20</v>
      </c>
      <c r="F1165" s="8">
        <f t="shared" si="132"/>
        <v>1</v>
      </c>
      <c r="G1165" s="8">
        <f t="shared" si="129"/>
        <v>20</v>
      </c>
      <c r="H1165" t="str">
        <f t="shared" si="126"/>
        <v>伊西多主动技能1等级19</v>
      </c>
      <c r="I1165" t="str">
        <f t="shared" si="127"/>
        <v>伊西多主动技能1等级20</v>
      </c>
      <c r="J1165" s="1">
        <v>1159</v>
      </c>
      <c r="K1165" s="1">
        <f>VLOOKUP(H1165,主动技能!$A:$B,2,FALSE)</f>
        <v>10200119</v>
      </c>
      <c r="L1165" s="1">
        <f>_xlfn.IFNA(VLOOKUP(I1165,主动技能!$A:$B,2,FALSE),0)</f>
        <v>10200120</v>
      </c>
      <c r="M1165">
        <f>_xlfn.IFNA(VLOOKUP(D1165+1,角色属性概况!I:J,2,FALSE),999)</f>
        <v>90</v>
      </c>
      <c r="N1165" s="1" t="s">
        <v>249</v>
      </c>
      <c r="O1165" s="1">
        <f>VLOOKUP(E1165,角色属性概况!Q:R,2,FALSE)</f>
        <v>228100</v>
      </c>
      <c r="P1165" s="1">
        <v>0</v>
      </c>
      <c r="Q1165" s="1">
        <v>0</v>
      </c>
    </row>
    <row r="1166" spans="2:17" x14ac:dyDescent="0.15">
      <c r="B1166" s="8" t="str">
        <f>VLOOKUP(G1166,角色!A:B,2,FALSE)</f>
        <v>伊西多</v>
      </c>
      <c r="C1166" s="8" t="str">
        <f t="shared" si="128"/>
        <v>主动技能1</v>
      </c>
      <c r="D1166" s="8">
        <f t="shared" si="130"/>
        <v>20</v>
      </c>
      <c r="E1166" s="8">
        <f t="shared" si="131"/>
        <v>21</v>
      </c>
      <c r="F1166" s="8">
        <f t="shared" si="132"/>
        <v>1</v>
      </c>
      <c r="G1166" s="8">
        <f t="shared" si="129"/>
        <v>20</v>
      </c>
      <c r="H1166" t="str">
        <f t="shared" si="126"/>
        <v>伊西多主动技能1等级20</v>
      </c>
      <c r="I1166" t="str">
        <f t="shared" si="127"/>
        <v>伊西多主动技能1等级21</v>
      </c>
      <c r="J1166" s="1">
        <v>1160</v>
      </c>
      <c r="K1166" s="1">
        <f>VLOOKUP(H1166,主动技能!$A:$B,2,FALSE)</f>
        <v>10200120</v>
      </c>
      <c r="L1166" s="1">
        <f>_xlfn.IFNA(VLOOKUP(I1166,主动技能!$A:$B,2,FALSE),0)</f>
        <v>0</v>
      </c>
      <c r="M1166">
        <f>_xlfn.IFNA(VLOOKUP(D1166+1,角色属性概况!I:J,2,FALSE),999)</f>
        <v>100</v>
      </c>
      <c r="N1166" s="1" t="s">
        <v>249</v>
      </c>
      <c r="O1166" s="1">
        <f>VLOOKUP(E1166,角色属性概况!Q:R,2,FALSE)</f>
        <v>780200</v>
      </c>
      <c r="P1166" s="1">
        <v>0</v>
      </c>
      <c r="Q1166" s="1">
        <v>0</v>
      </c>
    </row>
    <row r="1167" spans="2:17" x14ac:dyDescent="0.15">
      <c r="B1167" s="8" t="str">
        <f>VLOOKUP(G1167,角色!A:B,2,FALSE)</f>
        <v>伊西多</v>
      </c>
      <c r="C1167" s="8" t="str">
        <f t="shared" si="128"/>
        <v>主动技能2</v>
      </c>
      <c r="D1167" s="8">
        <f t="shared" si="130"/>
        <v>1</v>
      </c>
      <c r="E1167" s="8">
        <f t="shared" si="131"/>
        <v>2</v>
      </c>
      <c r="F1167" s="8">
        <f t="shared" si="132"/>
        <v>2</v>
      </c>
      <c r="G1167" s="8">
        <f t="shared" si="129"/>
        <v>20</v>
      </c>
      <c r="H1167" t="str">
        <f t="shared" si="126"/>
        <v>伊西多主动技能2等级1</v>
      </c>
      <c r="I1167" t="str">
        <f t="shared" si="127"/>
        <v>伊西多主动技能2等级2</v>
      </c>
      <c r="J1167" s="1">
        <v>1161</v>
      </c>
      <c r="K1167" s="1">
        <f>VLOOKUP(H1167,主动技能!$A:$B,2,FALSE)</f>
        <v>10200201</v>
      </c>
      <c r="L1167" s="1">
        <f>_xlfn.IFNA(VLOOKUP(I1167,主动技能!$A:$B,2,FALSE),0)</f>
        <v>10200202</v>
      </c>
      <c r="M1167">
        <f>_xlfn.IFNA(VLOOKUP(D1167+1,角色属性概况!I:J,2,FALSE),999)</f>
        <v>2</v>
      </c>
      <c r="N1167" s="1" t="s">
        <v>249</v>
      </c>
      <c r="O1167" s="1">
        <f>VLOOKUP(E1167,角色属性概况!Q:R,2,FALSE)</f>
        <v>500</v>
      </c>
      <c r="P1167" s="1">
        <v>0</v>
      </c>
      <c r="Q1167" s="1">
        <v>0</v>
      </c>
    </row>
    <row r="1168" spans="2:17" x14ac:dyDescent="0.15">
      <c r="B1168" s="8" t="str">
        <f>VLOOKUP(G1168,角色!A:B,2,FALSE)</f>
        <v>伊西多</v>
      </c>
      <c r="C1168" s="8" t="str">
        <f t="shared" si="128"/>
        <v>主动技能2</v>
      </c>
      <c r="D1168" s="8">
        <f t="shared" si="130"/>
        <v>2</v>
      </c>
      <c r="E1168" s="8">
        <f t="shared" si="131"/>
        <v>3</v>
      </c>
      <c r="F1168" s="8">
        <f t="shared" si="132"/>
        <v>2</v>
      </c>
      <c r="G1168" s="8">
        <f t="shared" si="129"/>
        <v>20</v>
      </c>
      <c r="H1168" t="str">
        <f t="shared" si="126"/>
        <v>伊西多主动技能2等级2</v>
      </c>
      <c r="I1168" t="str">
        <f t="shared" si="127"/>
        <v>伊西多主动技能2等级3</v>
      </c>
      <c r="J1168" s="1">
        <v>1162</v>
      </c>
      <c r="K1168" s="1">
        <f>VLOOKUP(H1168,主动技能!$A:$B,2,FALSE)</f>
        <v>10200202</v>
      </c>
      <c r="L1168" s="1">
        <f>_xlfn.IFNA(VLOOKUP(I1168,主动技能!$A:$B,2,FALSE),0)</f>
        <v>10200203</v>
      </c>
      <c r="M1168">
        <f>_xlfn.IFNA(VLOOKUP(D1168+1,角色属性概况!I:J,2,FALSE),999)</f>
        <v>5</v>
      </c>
      <c r="N1168" s="1" t="s">
        <v>249</v>
      </c>
      <c r="O1168" s="1">
        <f>VLOOKUP(E1168,角色属性概况!Q:R,2,FALSE)</f>
        <v>600</v>
      </c>
      <c r="P1168" s="1">
        <v>0</v>
      </c>
      <c r="Q1168" s="1">
        <v>0</v>
      </c>
    </row>
    <row r="1169" spans="2:17" x14ac:dyDescent="0.15">
      <c r="B1169" s="8" t="str">
        <f>VLOOKUP(G1169,角色!A:B,2,FALSE)</f>
        <v>伊西多</v>
      </c>
      <c r="C1169" s="8" t="str">
        <f t="shared" si="128"/>
        <v>主动技能2</v>
      </c>
      <c r="D1169" s="8">
        <f t="shared" si="130"/>
        <v>3</v>
      </c>
      <c r="E1169" s="8">
        <f t="shared" si="131"/>
        <v>4</v>
      </c>
      <c r="F1169" s="8">
        <f t="shared" si="132"/>
        <v>2</v>
      </c>
      <c r="G1169" s="8">
        <f t="shared" si="129"/>
        <v>20</v>
      </c>
      <c r="H1169" t="str">
        <f t="shared" si="126"/>
        <v>伊西多主动技能2等级3</v>
      </c>
      <c r="I1169" t="str">
        <f t="shared" si="127"/>
        <v>伊西多主动技能2等级4</v>
      </c>
      <c r="J1169" s="1">
        <v>1163</v>
      </c>
      <c r="K1169" s="1">
        <f>VLOOKUP(H1169,主动技能!$A:$B,2,FALSE)</f>
        <v>10200203</v>
      </c>
      <c r="L1169" s="1">
        <f>_xlfn.IFNA(VLOOKUP(I1169,主动技能!$A:$B,2,FALSE),0)</f>
        <v>10200204</v>
      </c>
      <c r="M1169">
        <f>_xlfn.IFNA(VLOOKUP(D1169+1,角色属性概况!I:J,2,FALSE),999)</f>
        <v>10</v>
      </c>
      <c r="N1169" s="1" t="s">
        <v>249</v>
      </c>
      <c r="O1169" s="1">
        <f>VLOOKUP(E1169,角色属性概况!Q:R,2,FALSE)</f>
        <v>800</v>
      </c>
      <c r="P1169" s="1">
        <v>0</v>
      </c>
      <c r="Q1169" s="1">
        <v>0</v>
      </c>
    </row>
    <row r="1170" spans="2:17" x14ac:dyDescent="0.15">
      <c r="B1170" s="8" t="str">
        <f>VLOOKUP(G1170,角色!A:B,2,FALSE)</f>
        <v>伊西多</v>
      </c>
      <c r="C1170" s="8" t="str">
        <f t="shared" si="128"/>
        <v>主动技能2</v>
      </c>
      <c r="D1170" s="8">
        <f t="shared" si="130"/>
        <v>4</v>
      </c>
      <c r="E1170" s="8">
        <f t="shared" si="131"/>
        <v>5</v>
      </c>
      <c r="F1170" s="8">
        <f t="shared" si="132"/>
        <v>2</v>
      </c>
      <c r="G1170" s="8">
        <f t="shared" si="129"/>
        <v>20</v>
      </c>
      <c r="H1170" t="str">
        <f t="shared" si="126"/>
        <v>伊西多主动技能2等级4</v>
      </c>
      <c r="I1170" t="str">
        <f t="shared" si="127"/>
        <v>伊西多主动技能2等级5</v>
      </c>
      <c r="J1170" s="1">
        <v>1164</v>
      </c>
      <c r="K1170" s="1">
        <f>VLOOKUP(H1170,主动技能!$A:$B,2,FALSE)</f>
        <v>10200204</v>
      </c>
      <c r="L1170" s="1">
        <f>_xlfn.IFNA(VLOOKUP(I1170,主动技能!$A:$B,2,FALSE),0)</f>
        <v>10200205</v>
      </c>
      <c r="M1170">
        <f>_xlfn.IFNA(VLOOKUP(D1170+1,角色属性概况!I:J,2,FALSE),999)</f>
        <v>15</v>
      </c>
      <c r="N1170" s="1" t="s">
        <v>249</v>
      </c>
      <c r="O1170" s="1">
        <f>VLOOKUP(E1170,角色属性概况!Q:R,2,FALSE)</f>
        <v>1200</v>
      </c>
      <c r="P1170" s="1">
        <v>0</v>
      </c>
      <c r="Q1170" s="1">
        <v>0</v>
      </c>
    </row>
    <row r="1171" spans="2:17" x14ac:dyDescent="0.15">
      <c r="B1171" s="8" t="str">
        <f>VLOOKUP(G1171,角色!A:B,2,FALSE)</f>
        <v>伊西多</v>
      </c>
      <c r="C1171" s="8" t="str">
        <f t="shared" si="128"/>
        <v>主动技能2</v>
      </c>
      <c r="D1171" s="8">
        <f t="shared" si="130"/>
        <v>5</v>
      </c>
      <c r="E1171" s="8">
        <f t="shared" si="131"/>
        <v>6</v>
      </c>
      <c r="F1171" s="8">
        <f t="shared" si="132"/>
        <v>2</v>
      </c>
      <c r="G1171" s="8">
        <f t="shared" si="129"/>
        <v>20</v>
      </c>
      <c r="H1171" t="str">
        <f t="shared" si="126"/>
        <v>伊西多主动技能2等级5</v>
      </c>
      <c r="I1171" t="str">
        <f t="shared" si="127"/>
        <v>伊西多主动技能2等级6</v>
      </c>
      <c r="J1171" s="1">
        <v>1165</v>
      </c>
      <c r="K1171" s="1">
        <f>VLOOKUP(H1171,主动技能!$A:$B,2,FALSE)</f>
        <v>10200205</v>
      </c>
      <c r="L1171" s="1">
        <f>_xlfn.IFNA(VLOOKUP(I1171,主动技能!$A:$B,2,FALSE),0)</f>
        <v>10200206</v>
      </c>
      <c r="M1171">
        <f>_xlfn.IFNA(VLOOKUP(D1171+1,角色属性概况!I:J,2,FALSE),999)</f>
        <v>20</v>
      </c>
      <c r="N1171" s="1" t="s">
        <v>249</v>
      </c>
      <c r="O1171" s="1">
        <f>VLOOKUP(E1171,角色属性概况!Q:R,2,FALSE)</f>
        <v>1700</v>
      </c>
      <c r="P1171" s="1">
        <v>0</v>
      </c>
      <c r="Q1171" s="1">
        <v>0</v>
      </c>
    </row>
    <row r="1172" spans="2:17" x14ac:dyDescent="0.15">
      <c r="B1172" s="8" t="str">
        <f>VLOOKUP(G1172,角色!A:B,2,FALSE)</f>
        <v>伊西多</v>
      </c>
      <c r="C1172" s="8" t="str">
        <f t="shared" si="128"/>
        <v>主动技能2</v>
      </c>
      <c r="D1172" s="8">
        <f t="shared" si="130"/>
        <v>6</v>
      </c>
      <c r="E1172" s="8">
        <f t="shared" si="131"/>
        <v>7</v>
      </c>
      <c r="F1172" s="8">
        <f t="shared" si="132"/>
        <v>2</v>
      </c>
      <c r="G1172" s="8">
        <f t="shared" si="129"/>
        <v>20</v>
      </c>
      <c r="H1172" t="str">
        <f t="shared" si="126"/>
        <v>伊西多主动技能2等级6</v>
      </c>
      <c r="I1172" t="str">
        <f t="shared" si="127"/>
        <v>伊西多主动技能2等级7</v>
      </c>
      <c r="J1172" s="1">
        <v>1166</v>
      </c>
      <c r="K1172" s="1">
        <f>VLOOKUP(H1172,主动技能!$A:$B,2,FALSE)</f>
        <v>10200206</v>
      </c>
      <c r="L1172" s="1">
        <f>_xlfn.IFNA(VLOOKUP(I1172,主动技能!$A:$B,2,FALSE),0)</f>
        <v>10200207</v>
      </c>
      <c r="M1172">
        <f>_xlfn.IFNA(VLOOKUP(D1172+1,角色属性概况!I:J,2,FALSE),999)</f>
        <v>25</v>
      </c>
      <c r="N1172" s="1" t="s">
        <v>249</v>
      </c>
      <c r="O1172" s="1">
        <f>VLOOKUP(E1172,角色属性概况!Q:R,2,FALSE)</f>
        <v>2400</v>
      </c>
      <c r="P1172" s="1">
        <v>0</v>
      </c>
      <c r="Q1172" s="1">
        <v>0</v>
      </c>
    </row>
    <row r="1173" spans="2:17" x14ac:dyDescent="0.15">
      <c r="B1173" s="8" t="str">
        <f>VLOOKUP(G1173,角色!A:B,2,FALSE)</f>
        <v>伊西多</v>
      </c>
      <c r="C1173" s="8" t="str">
        <f t="shared" si="128"/>
        <v>主动技能2</v>
      </c>
      <c r="D1173" s="8">
        <f t="shared" si="130"/>
        <v>7</v>
      </c>
      <c r="E1173" s="8">
        <f t="shared" si="131"/>
        <v>8</v>
      </c>
      <c r="F1173" s="8">
        <f t="shared" si="132"/>
        <v>2</v>
      </c>
      <c r="G1173" s="8">
        <f t="shared" si="129"/>
        <v>20</v>
      </c>
      <c r="H1173" t="str">
        <f t="shared" si="126"/>
        <v>伊西多主动技能2等级7</v>
      </c>
      <c r="I1173" t="str">
        <f t="shared" si="127"/>
        <v>伊西多主动技能2等级8</v>
      </c>
      <c r="J1173" s="1">
        <v>1167</v>
      </c>
      <c r="K1173" s="1">
        <f>VLOOKUP(H1173,主动技能!$A:$B,2,FALSE)</f>
        <v>10200207</v>
      </c>
      <c r="L1173" s="1">
        <f>_xlfn.IFNA(VLOOKUP(I1173,主动技能!$A:$B,2,FALSE),0)</f>
        <v>10200208</v>
      </c>
      <c r="M1173">
        <f>_xlfn.IFNA(VLOOKUP(D1173+1,角色属性概况!I:J,2,FALSE),999)</f>
        <v>30</v>
      </c>
      <c r="N1173" s="1" t="s">
        <v>249</v>
      </c>
      <c r="O1173" s="1">
        <f>VLOOKUP(E1173,角色属性概况!Q:R,2,FALSE)</f>
        <v>3500</v>
      </c>
      <c r="P1173" s="1">
        <v>0</v>
      </c>
      <c r="Q1173" s="1">
        <v>0</v>
      </c>
    </row>
    <row r="1174" spans="2:17" x14ac:dyDescent="0.15">
      <c r="B1174" s="8" t="str">
        <f>VLOOKUP(G1174,角色!A:B,2,FALSE)</f>
        <v>伊西多</v>
      </c>
      <c r="C1174" s="8" t="str">
        <f t="shared" si="128"/>
        <v>主动技能2</v>
      </c>
      <c r="D1174" s="8">
        <f t="shared" si="130"/>
        <v>8</v>
      </c>
      <c r="E1174" s="8">
        <f t="shared" si="131"/>
        <v>9</v>
      </c>
      <c r="F1174" s="8">
        <f t="shared" si="132"/>
        <v>2</v>
      </c>
      <c r="G1174" s="8">
        <f t="shared" si="129"/>
        <v>20</v>
      </c>
      <c r="H1174" t="str">
        <f t="shared" si="126"/>
        <v>伊西多主动技能2等级8</v>
      </c>
      <c r="I1174" t="str">
        <f t="shared" si="127"/>
        <v>伊西多主动技能2等级9</v>
      </c>
      <c r="J1174" s="1">
        <v>1168</v>
      </c>
      <c r="K1174" s="1">
        <f>VLOOKUP(H1174,主动技能!$A:$B,2,FALSE)</f>
        <v>10200208</v>
      </c>
      <c r="L1174" s="1">
        <f>_xlfn.IFNA(VLOOKUP(I1174,主动技能!$A:$B,2,FALSE),0)</f>
        <v>10200209</v>
      </c>
      <c r="M1174">
        <f>_xlfn.IFNA(VLOOKUP(D1174+1,角色属性概况!I:J,2,FALSE),999)</f>
        <v>35</v>
      </c>
      <c r="N1174" s="1" t="s">
        <v>249</v>
      </c>
      <c r="O1174" s="1">
        <f>VLOOKUP(E1174,角色属性概况!Q:R,2,FALSE)</f>
        <v>4900</v>
      </c>
      <c r="P1174" s="1">
        <v>0</v>
      </c>
      <c r="Q1174" s="1">
        <v>0</v>
      </c>
    </row>
    <row r="1175" spans="2:17" x14ac:dyDescent="0.15">
      <c r="B1175" s="8" t="str">
        <f>VLOOKUP(G1175,角色!A:B,2,FALSE)</f>
        <v>伊西多</v>
      </c>
      <c r="C1175" s="8" t="str">
        <f t="shared" si="128"/>
        <v>主动技能2</v>
      </c>
      <c r="D1175" s="8">
        <f t="shared" si="130"/>
        <v>9</v>
      </c>
      <c r="E1175" s="8">
        <f t="shared" si="131"/>
        <v>10</v>
      </c>
      <c r="F1175" s="8">
        <f t="shared" si="132"/>
        <v>2</v>
      </c>
      <c r="G1175" s="8">
        <f t="shared" si="129"/>
        <v>20</v>
      </c>
      <c r="H1175" t="str">
        <f t="shared" si="126"/>
        <v>伊西多主动技能2等级9</v>
      </c>
      <c r="I1175" t="str">
        <f t="shared" si="127"/>
        <v>伊西多主动技能2等级10</v>
      </c>
      <c r="J1175" s="1">
        <v>1169</v>
      </c>
      <c r="K1175" s="1">
        <f>VLOOKUP(H1175,主动技能!$A:$B,2,FALSE)</f>
        <v>10200209</v>
      </c>
      <c r="L1175" s="1">
        <f>_xlfn.IFNA(VLOOKUP(I1175,主动技能!$A:$B,2,FALSE),0)</f>
        <v>10200210</v>
      </c>
      <c r="M1175">
        <f>_xlfn.IFNA(VLOOKUP(D1175+1,角色属性概况!I:J,2,FALSE),999)</f>
        <v>40</v>
      </c>
      <c r="N1175" s="1" t="s">
        <v>249</v>
      </c>
      <c r="O1175" s="1">
        <f>VLOOKUP(E1175,角色属性概况!Q:R,2,FALSE)</f>
        <v>7000</v>
      </c>
      <c r="P1175" s="1">
        <v>0</v>
      </c>
      <c r="Q1175" s="1">
        <v>0</v>
      </c>
    </row>
    <row r="1176" spans="2:17" x14ac:dyDescent="0.15">
      <c r="B1176" s="8" t="str">
        <f>VLOOKUP(G1176,角色!A:B,2,FALSE)</f>
        <v>伊西多</v>
      </c>
      <c r="C1176" s="8" t="str">
        <f t="shared" si="128"/>
        <v>主动技能2</v>
      </c>
      <c r="D1176" s="8">
        <f t="shared" si="130"/>
        <v>10</v>
      </c>
      <c r="E1176" s="8">
        <f t="shared" si="131"/>
        <v>11</v>
      </c>
      <c r="F1176" s="8">
        <f t="shared" si="132"/>
        <v>2</v>
      </c>
      <c r="G1176" s="8">
        <f t="shared" si="129"/>
        <v>20</v>
      </c>
      <c r="H1176" t="str">
        <f t="shared" ref="H1176:H1239" si="133">$B1176&amp;$C1176&amp;D$6&amp;D1176</f>
        <v>伊西多主动技能2等级10</v>
      </c>
      <c r="I1176" t="str">
        <f t="shared" ref="I1176:I1239" si="134">$B1176&amp;$C1176&amp;E$6&amp;E1176</f>
        <v>伊西多主动技能2等级11</v>
      </c>
      <c r="J1176" s="1">
        <v>1170</v>
      </c>
      <c r="K1176" s="1">
        <f>VLOOKUP(H1176,主动技能!$A:$B,2,FALSE)</f>
        <v>10200210</v>
      </c>
      <c r="L1176" s="1">
        <f>_xlfn.IFNA(VLOOKUP(I1176,主动技能!$A:$B,2,FALSE),0)</f>
        <v>10200211</v>
      </c>
      <c r="M1176">
        <f>_xlfn.IFNA(VLOOKUP(D1176+1,角色属性概况!I:J,2,FALSE),999)</f>
        <v>45</v>
      </c>
      <c r="N1176" s="1" t="s">
        <v>249</v>
      </c>
      <c r="O1176" s="1">
        <f>VLOOKUP(E1176,角色属性概况!Q:R,2,FALSE)</f>
        <v>9900</v>
      </c>
      <c r="P1176" s="1">
        <v>0</v>
      </c>
      <c r="Q1176" s="1">
        <v>0</v>
      </c>
    </row>
    <row r="1177" spans="2:17" x14ac:dyDescent="0.15">
      <c r="B1177" s="8" t="str">
        <f>VLOOKUP(G1177,角色!A:B,2,FALSE)</f>
        <v>伊西多</v>
      </c>
      <c r="C1177" s="8" t="str">
        <f t="shared" si="128"/>
        <v>主动技能2</v>
      </c>
      <c r="D1177" s="8">
        <f t="shared" si="130"/>
        <v>11</v>
      </c>
      <c r="E1177" s="8">
        <f t="shared" si="131"/>
        <v>12</v>
      </c>
      <c r="F1177" s="8">
        <f t="shared" si="132"/>
        <v>2</v>
      </c>
      <c r="G1177" s="8">
        <f t="shared" si="129"/>
        <v>20</v>
      </c>
      <c r="H1177" t="str">
        <f t="shared" si="133"/>
        <v>伊西多主动技能2等级11</v>
      </c>
      <c r="I1177" t="str">
        <f t="shared" si="134"/>
        <v>伊西多主动技能2等级12</v>
      </c>
      <c r="J1177" s="1">
        <v>1171</v>
      </c>
      <c r="K1177" s="1">
        <f>VLOOKUP(H1177,主动技能!$A:$B,2,FALSE)</f>
        <v>10200211</v>
      </c>
      <c r="L1177" s="1">
        <f>_xlfn.IFNA(VLOOKUP(I1177,主动技能!$A:$B,2,FALSE),0)</f>
        <v>10200212</v>
      </c>
      <c r="M1177">
        <f>_xlfn.IFNA(VLOOKUP(D1177+1,角色属性概况!I:J,2,FALSE),999)</f>
        <v>50</v>
      </c>
      <c r="N1177" s="1" t="s">
        <v>249</v>
      </c>
      <c r="O1177" s="1">
        <f>VLOOKUP(E1177,角色属性概况!Q:R,2,FALSE)</f>
        <v>14100</v>
      </c>
      <c r="P1177" s="1">
        <v>0</v>
      </c>
      <c r="Q1177" s="1">
        <v>0</v>
      </c>
    </row>
    <row r="1178" spans="2:17" x14ac:dyDescent="0.15">
      <c r="B1178" s="8" t="str">
        <f>VLOOKUP(G1178,角色!A:B,2,FALSE)</f>
        <v>伊西多</v>
      </c>
      <c r="C1178" s="8" t="str">
        <f t="shared" si="128"/>
        <v>主动技能2</v>
      </c>
      <c r="D1178" s="8">
        <f t="shared" si="130"/>
        <v>12</v>
      </c>
      <c r="E1178" s="8">
        <f t="shared" si="131"/>
        <v>13</v>
      </c>
      <c r="F1178" s="8">
        <f t="shared" si="132"/>
        <v>2</v>
      </c>
      <c r="G1178" s="8">
        <f t="shared" si="129"/>
        <v>20</v>
      </c>
      <c r="H1178" t="str">
        <f t="shared" si="133"/>
        <v>伊西多主动技能2等级12</v>
      </c>
      <c r="I1178" t="str">
        <f t="shared" si="134"/>
        <v>伊西多主动技能2等级13</v>
      </c>
      <c r="J1178" s="1">
        <v>1172</v>
      </c>
      <c r="K1178" s="1">
        <f>VLOOKUP(H1178,主动技能!$A:$B,2,FALSE)</f>
        <v>10200212</v>
      </c>
      <c r="L1178" s="1">
        <f>_xlfn.IFNA(VLOOKUP(I1178,主动技能!$A:$B,2,FALSE),0)</f>
        <v>10200213</v>
      </c>
      <c r="M1178">
        <f>_xlfn.IFNA(VLOOKUP(D1178+1,角色属性概况!I:J,2,FALSE),999)</f>
        <v>55</v>
      </c>
      <c r="N1178" s="1" t="s">
        <v>249</v>
      </c>
      <c r="O1178" s="1">
        <f>VLOOKUP(E1178,角色属性概况!Q:R,2,FALSE)</f>
        <v>20000</v>
      </c>
      <c r="P1178" s="1">
        <v>0</v>
      </c>
      <c r="Q1178" s="1">
        <v>0</v>
      </c>
    </row>
    <row r="1179" spans="2:17" x14ac:dyDescent="0.15">
      <c r="B1179" s="8" t="str">
        <f>VLOOKUP(G1179,角色!A:B,2,FALSE)</f>
        <v>伊西多</v>
      </c>
      <c r="C1179" s="8" t="str">
        <f t="shared" si="128"/>
        <v>主动技能2</v>
      </c>
      <c r="D1179" s="8">
        <f t="shared" si="130"/>
        <v>13</v>
      </c>
      <c r="E1179" s="8">
        <f t="shared" si="131"/>
        <v>14</v>
      </c>
      <c r="F1179" s="8">
        <f t="shared" si="132"/>
        <v>2</v>
      </c>
      <c r="G1179" s="8">
        <f t="shared" si="129"/>
        <v>20</v>
      </c>
      <c r="H1179" t="str">
        <f t="shared" si="133"/>
        <v>伊西多主动技能2等级13</v>
      </c>
      <c r="I1179" t="str">
        <f t="shared" si="134"/>
        <v>伊西多主动技能2等级14</v>
      </c>
      <c r="J1179" s="1">
        <v>1173</v>
      </c>
      <c r="K1179" s="1">
        <f>VLOOKUP(H1179,主动技能!$A:$B,2,FALSE)</f>
        <v>10200213</v>
      </c>
      <c r="L1179" s="1">
        <f>_xlfn.IFNA(VLOOKUP(I1179,主动技能!$A:$B,2,FALSE),0)</f>
        <v>10200214</v>
      </c>
      <c r="M1179">
        <f>_xlfn.IFNA(VLOOKUP(D1179+1,角色属性概况!I:J,2,FALSE),999)</f>
        <v>60</v>
      </c>
      <c r="N1179" s="1" t="s">
        <v>249</v>
      </c>
      <c r="O1179" s="1">
        <f>VLOOKUP(E1179,角色属性概况!Q:R,2,FALSE)</f>
        <v>28300</v>
      </c>
      <c r="P1179" s="1">
        <v>0</v>
      </c>
      <c r="Q1179" s="1">
        <v>0</v>
      </c>
    </row>
    <row r="1180" spans="2:17" x14ac:dyDescent="0.15">
      <c r="B1180" s="8" t="str">
        <f>VLOOKUP(G1180,角色!A:B,2,FALSE)</f>
        <v>伊西多</v>
      </c>
      <c r="C1180" s="8" t="str">
        <f t="shared" si="128"/>
        <v>主动技能2</v>
      </c>
      <c r="D1180" s="8">
        <f t="shared" si="130"/>
        <v>14</v>
      </c>
      <c r="E1180" s="8">
        <f t="shared" si="131"/>
        <v>15</v>
      </c>
      <c r="F1180" s="8">
        <f t="shared" si="132"/>
        <v>2</v>
      </c>
      <c r="G1180" s="8">
        <f t="shared" si="129"/>
        <v>20</v>
      </c>
      <c r="H1180" t="str">
        <f t="shared" si="133"/>
        <v>伊西多主动技能2等级14</v>
      </c>
      <c r="I1180" t="str">
        <f t="shared" si="134"/>
        <v>伊西多主动技能2等级15</v>
      </c>
      <c r="J1180" s="1">
        <v>1174</v>
      </c>
      <c r="K1180" s="1">
        <f>VLOOKUP(H1180,主动技能!$A:$B,2,FALSE)</f>
        <v>10200214</v>
      </c>
      <c r="L1180" s="1">
        <f>_xlfn.IFNA(VLOOKUP(I1180,主动技能!$A:$B,2,FALSE),0)</f>
        <v>10200215</v>
      </c>
      <c r="M1180">
        <f>_xlfn.IFNA(VLOOKUP(D1180+1,角色属性概况!I:J,2,FALSE),999)</f>
        <v>65</v>
      </c>
      <c r="N1180" s="1" t="s">
        <v>249</v>
      </c>
      <c r="O1180" s="1">
        <f>VLOOKUP(E1180,角色属性概况!Q:R,2,FALSE)</f>
        <v>40100</v>
      </c>
      <c r="P1180" s="1">
        <v>0</v>
      </c>
      <c r="Q1180" s="1">
        <v>0</v>
      </c>
    </row>
    <row r="1181" spans="2:17" x14ac:dyDescent="0.15">
      <c r="B1181" s="8" t="str">
        <f>VLOOKUP(G1181,角色!A:B,2,FALSE)</f>
        <v>伊西多</v>
      </c>
      <c r="C1181" s="8" t="str">
        <f t="shared" si="128"/>
        <v>主动技能2</v>
      </c>
      <c r="D1181" s="8">
        <f t="shared" si="130"/>
        <v>15</v>
      </c>
      <c r="E1181" s="8">
        <f t="shared" si="131"/>
        <v>16</v>
      </c>
      <c r="F1181" s="8">
        <f t="shared" si="132"/>
        <v>2</v>
      </c>
      <c r="G1181" s="8">
        <f t="shared" si="129"/>
        <v>20</v>
      </c>
      <c r="H1181" t="str">
        <f t="shared" si="133"/>
        <v>伊西多主动技能2等级15</v>
      </c>
      <c r="I1181" t="str">
        <f t="shared" si="134"/>
        <v>伊西多主动技能2等级16</v>
      </c>
      <c r="J1181" s="1">
        <v>1175</v>
      </c>
      <c r="K1181" s="1">
        <f>VLOOKUP(H1181,主动技能!$A:$B,2,FALSE)</f>
        <v>10200215</v>
      </c>
      <c r="L1181" s="1">
        <f>_xlfn.IFNA(VLOOKUP(I1181,主动技能!$A:$B,2,FALSE),0)</f>
        <v>10200216</v>
      </c>
      <c r="M1181">
        <f>_xlfn.IFNA(VLOOKUP(D1181+1,角色属性概况!I:J,2,FALSE),999)</f>
        <v>70</v>
      </c>
      <c r="N1181" s="1" t="s">
        <v>249</v>
      </c>
      <c r="O1181" s="1">
        <f>VLOOKUP(E1181,角色属性概况!Q:R,2,FALSE)</f>
        <v>56700</v>
      </c>
      <c r="P1181" s="1">
        <v>0</v>
      </c>
      <c r="Q1181" s="1">
        <v>0</v>
      </c>
    </row>
    <row r="1182" spans="2:17" x14ac:dyDescent="0.15">
      <c r="B1182" s="8" t="str">
        <f>VLOOKUP(G1182,角色!A:B,2,FALSE)</f>
        <v>伊西多</v>
      </c>
      <c r="C1182" s="8" t="str">
        <f t="shared" si="128"/>
        <v>主动技能2</v>
      </c>
      <c r="D1182" s="8">
        <f t="shared" si="130"/>
        <v>16</v>
      </c>
      <c r="E1182" s="8">
        <f t="shared" si="131"/>
        <v>17</v>
      </c>
      <c r="F1182" s="8">
        <f t="shared" si="132"/>
        <v>2</v>
      </c>
      <c r="G1182" s="8">
        <f t="shared" si="129"/>
        <v>20</v>
      </c>
      <c r="H1182" t="str">
        <f t="shared" si="133"/>
        <v>伊西多主动技能2等级16</v>
      </c>
      <c r="I1182" t="str">
        <f t="shared" si="134"/>
        <v>伊西多主动技能2等级17</v>
      </c>
      <c r="J1182" s="1">
        <v>1176</v>
      </c>
      <c r="K1182" s="1">
        <f>VLOOKUP(H1182,主动技能!$A:$B,2,FALSE)</f>
        <v>10200216</v>
      </c>
      <c r="L1182" s="1">
        <f>_xlfn.IFNA(VLOOKUP(I1182,主动技能!$A:$B,2,FALSE),0)</f>
        <v>10200217</v>
      </c>
      <c r="M1182">
        <f>_xlfn.IFNA(VLOOKUP(D1182+1,角色属性概况!I:J,2,FALSE),999)</f>
        <v>75</v>
      </c>
      <c r="N1182" s="1" t="s">
        <v>249</v>
      </c>
      <c r="O1182" s="1">
        <f>VLOOKUP(E1182,角色属性概况!Q:R,2,FALSE)</f>
        <v>80400</v>
      </c>
      <c r="P1182" s="1">
        <v>0</v>
      </c>
      <c r="Q1182" s="1">
        <v>0</v>
      </c>
    </row>
    <row r="1183" spans="2:17" x14ac:dyDescent="0.15">
      <c r="B1183" s="8" t="str">
        <f>VLOOKUP(G1183,角色!A:B,2,FALSE)</f>
        <v>伊西多</v>
      </c>
      <c r="C1183" s="8" t="str">
        <f t="shared" si="128"/>
        <v>主动技能2</v>
      </c>
      <c r="D1183" s="8">
        <f t="shared" si="130"/>
        <v>17</v>
      </c>
      <c r="E1183" s="8">
        <f t="shared" si="131"/>
        <v>18</v>
      </c>
      <c r="F1183" s="8">
        <f t="shared" si="132"/>
        <v>2</v>
      </c>
      <c r="G1183" s="8">
        <f t="shared" si="129"/>
        <v>20</v>
      </c>
      <c r="H1183" t="str">
        <f t="shared" si="133"/>
        <v>伊西多主动技能2等级17</v>
      </c>
      <c r="I1183" t="str">
        <f t="shared" si="134"/>
        <v>伊西多主动技能2等级18</v>
      </c>
      <c r="J1183" s="1">
        <v>1177</v>
      </c>
      <c r="K1183" s="1">
        <f>VLOOKUP(H1183,主动技能!$A:$B,2,FALSE)</f>
        <v>10200217</v>
      </c>
      <c r="L1183" s="1">
        <f>_xlfn.IFNA(VLOOKUP(I1183,主动技能!$A:$B,2,FALSE),0)</f>
        <v>10200218</v>
      </c>
      <c r="M1183">
        <f>_xlfn.IFNA(VLOOKUP(D1183+1,角色属性概况!I:J,2,FALSE),999)</f>
        <v>80</v>
      </c>
      <c r="N1183" s="1" t="s">
        <v>249</v>
      </c>
      <c r="O1183" s="1">
        <f>VLOOKUP(E1183,角色属性概况!Q:R,2,FALSE)</f>
        <v>113800</v>
      </c>
      <c r="P1183" s="1">
        <v>0</v>
      </c>
      <c r="Q1183" s="1">
        <v>0</v>
      </c>
    </row>
    <row r="1184" spans="2:17" x14ac:dyDescent="0.15">
      <c r="B1184" s="8" t="str">
        <f>VLOOKUP(G1184,角色!A:B,2,FALSE)</f>
        <v>伊西多</v>
      </c>
      <c r="C1184" s="8" t="str">
        <f t="shared" si="128"/>
        <v>主动技能2</v>
      </c>
      <c r="D1184" s="8">
        <f t="shared" si="130"/>
        <v>18</v>
      </c>
      <c r="E1184" s="8">
        <f t="shared" si="131"/>
        <v>19</v>
      </c>
      <c r="F1184" s="8">
        <f t="shared" si="132"/>
        <v>2</v>
      </c>
      <c r="G1184" s="8">
        <f t="shared" si="129"/>
        <v>20</v>
      </c>
      <c r="H1184" t="str">
        <f t="shared" si="133"/>
        <v>伊西多主动技能2等级18</v>
      </c>
      <c r="I1184" t="str">
        <f t="shared" si="134"/>
        <v>伊西多主动技能2等级19</v>
      </c>
      <c r="J1184" s="1">
        <v>1178</v>
      </c>
      <c r="K1184" s="1">
        <f>VLOOKUP(H1184,主动技能!$A:$B,2,FALSE)</f>
        <v>10200218</v>
      </c>
      <c r="L1184" s="1">
        <f>_xlfn.IFNA(VLOOKUP(I1184,主动技能!$A:$B,2,FALSE),0)</f>
        <v>10200219</v>
      </c>
      <c r="M1184">
        <f>_xlfn.IFNA(VLOOKUP(D1184+1,角色属性概况!I:J,2,FALSE),999)</f>
        <v>85</v>
      </c>
      <c r="N1184" s="1" t="s">
        <v>249</v>
      </c>
      <c r="O1184" s="1">
        <f>VLOOKUP(E1184,角色属性概况!Q:R,2,FALSE)</f>
        <v>161100</v>
      </c>
      <c r="P1184" s="1">
        <v>0</v>
      </c>
      <c r="Q1184" s="1">
        <v>0</v>
      </c>
    </row>
    <row r="1185" spans="2:17" x14ac:dyDescent="0.15">
      <c r="B1185" s="8" t="str">
        <f>VLOOKUP(G1185,角色!A:B,2,FALSE)</f>
        <v>伊西多</v>
      </c>
      <c r="C1185" s="8" t="str">
        <f t="shared" si="128"/>
        <v>主动技能2</v>
      </c>
      <c r="D1185" s="8">
        <f t="shared" si="130"/>
        <v>19</v>
      </c>
      <c r="E1185" s="8">
        <f t="shared" si="131"/>
        <v>20</v>
      </c>
      <c r="F1185" s="8">
        <f t="shared" si="132"/>
        <v>2</v>
      </c>
      <c r="G1185" s="8">
        <f t="shared" si="129"/>
        <v>20</v>
      </c>
      <c r="H1185" t="str">
        <f t="shared" si="133"/>
        <v>伊西多主动技能2等级19</v>
      </c>
      <c r="I1185" t="str">
        <f t="shared" si="134"/>
        <v>伊西多主动技能2等级20</v>
      </c>
      <c r="J1185" s="1">
        <v>1179</v>
      </c>
      <c r="K1185" s="1">
        <f>VLOOKUP(H1185,主动技能!$A:$B,2,FALSE)</f>
        <v>10200219</v>
      </c>
      <c r="L1185" s="1">
        <f>_xlfn.IFNA(VLOOKUP(I1185,主动技能!$A:$B,2,FALSE),0)</f>
        <v>10200220</v>
      </c>
      <c r="M1185">
        <f>_xlfn.IFNA(VLOOKUP(D1185+1,角色属性概况!I:J,2,FALSE),999)</f>
        <v>90</v>
      </c>
      <c r="N1185" s="1" t="s">
        <v>249</v>
      </c>
      <c r="O1185" s="1">
        <f>VLOOKUP(E1185,角色属性概况!Q:R,2,FALSE)</f>
        <v>228100</v>
      </c>
      <c r="P1185" s="1">
        <v>0</v>
      </c>
      <c r="Q1185" s="1">
        <v>0</v>
      </c>
    </row>
    <row r="1186" spans="2:17" x14ac:dyDescent="0.15">
      <c r="B1186" s="8" t="str">
        <f>VLOOKUP(G1186,角色!A:B,2,FALSE)</f>
        <v>伊西多</v>
      </c>
      <c r="C1186" s="8" t="str">
        <f t="shared" si="128"/>
        <v>主动技能2</v>
      </c>
      <c r="D1186" s="8">
        <f t="shared" si="130"/>
        <v>20</v>
      </c>
      <c r="E1186" s="8">
        <f t="shared" si="131"/>
        <v>21</v>
      </c>
      <c r="F1186" s="8">
        <f t="shared" si="132"/>
        <v>2</v>
      </c>
      <c r="G1186" s="8">
        <f t="shared" si="129"/>
        <v>20</v>
      </c>
      <c r="H1186" t="str">
        <f t="shared" si="133"/>
        <v>伊西多主动技能2等级20</v>
      </c>
      <c r="I1186" t="str">
        <f t="shared" si="134"/>
        <v>伊西多主动技能2等级21</v>
      </c>
      <c r="J1186" s="1">
        <v>1180</v>
      </c>
      <c r="K1186" s="1">
        <f>VLOOKUP(H1186,主动技能!$A:$B,2,FALSE)</f>
        <v>10200220</v>
      </c>
      <c r="L1186" s="1">
        <f>_xlfn.IFNA(VLOOKUP(I1186,主动技能!$A:$B,2,FALSE),0)</f>
        <v>0</v>
      </c>
      <c r="M1186">
        <f>_xlfn.IFNA(VLOOKUP(D1186+1,角色属性概况!I:J,2,FALSE),999)</f>
        <v>100</v>
      </c>
      <c r="N1186" s="1" t="s">
        <v>249</v>
      </c>
      <c r="O1186" s="1">
        <f>VLOOKUP(E1186,角色属性概况!Q:R,2,FALSE)</f>
        <v>780200</v>
      </c>
      <c r="P1186" s="1">
        <v>0</v>
      </c>
      <c r="Q1186" s="1">
        <v>0</v>
      </c>
    </row>
    <row r="1187" spans="2:17" x14ac:dyDescent="0.15">
      <c r="B1187" s="8" t="str">
        <f>VLOOKUP(G1187,角色!A:B,2,FALSE)</f>
        <v>伊西多</v>
      </c>
      <c r="C1187" s="8" t="str">
        <f t="shared" si="128"/>
        <v>主动技能3</v>
      </c>
      <c r="D1187" s="8">
        <f t="shared" si="130"/>
        <v>1</v>
      </c>
      <c r="E1187" s="8">
        <f t="shared" si="131"/>
        <v>2</v>
      </c>
      <c r="F1187" s="8">
        <f t="shared" si="132"/>
        <v>3</v>
      </c>
      <c r="G1187" s="8">
        <f t="shared" si="129"/>
        <v>20</v>
      </c>
      <c r="H1187" t="str">
        <f t="shared" si="133"/>
        <v>伊西多主动技能3等级1</v>
      </c>
      <c r="I1187" t="str">
        <f t="shared" si="134"/>
        <v>伊西多主动技能3等级2</v>
      </c>
      <c r="J1187" s="1">
        <v>1181</v>
      </c>
      <c r="K1187" s="1">
        <f>VLOOKUP(H1187,主动技能!$A:$B,2,FALSE)</f>
        <v>10200301</v>
      </c>
      <c r="L1187" s="1">
        <f>_xlfn.IFNA(VLOOKUP(I1187,主动技能!$A:$B,2,FALSE),0)</f>
        <v>10200302</v>
      </c>
      <c r="M1187">
        <f>_xlfn.IFNA(VLOOKUP(D1187+1,角色属性概况!I:J,2,FALSE),999)</f>
        <v>2</v>
      </c>
      <c r="N1187" s="1" t="s">
        <v>249</v>
      </c>
      <c r="O1187" s="1">
        <f>VLOOKUP(E1187,角色属性概况!Q:R,2,FALSE)</f>
        <v>500</v>
      </c>
      <c r="P1187" s="1">
        <v>0</v>
      </c>
      <c r="Q1187" s="1">
        <v>0</v>
      </c>
    </row>
    <row r="1188" spans="2:17" x14ac:dyDescent="0.15">
      <c r="B1188" s="8" t="str">
        <f>VLOOKUP(G1188,角色!A:B,2,FALSE)</f>
        <v>伊西多</v>
      </c>
      <c r="C1188" s="8" t="str">
        <f t="shared" si="128"/>
        <v>主动技能3</v>
      </c>
      <c r="D1188" s="8">
        <f t="shared" si="130"/>
        <v>2</v>
      </c>
      <c r="E1188" s="8">
        <f t="shared" si="131"/>
        <v>3</v>
      </c>
      <c r="F1188" s="8">
        <f t="shared" si="132"/>
        <v>3</v>
      </c>
      <c r="G1188" s="8">
        <f t="shared" si="129"/>
        <v>20</v>
      </c>
      <c r="H1188" t="str">
        <f t="shared" si="133"/>
        <v>伊西多主动技能3等级2</v>
      </c>
      <c r="I1188" t="str">
        <f t="shared" si="134"/>
        <v>伊西多主动技能3等级3</v>
      </c>
      <c r="J1188" s="1">
        <v>1182</v>
      </c>
      <c r="K1188" s="1">
        <f>VLOOKUP(H1188,主动技能!$A:$B,2,FALSE)</f>
        <v>10200302</v>
      </c>
      <c r="L1188" s="1">
        <f>_xlfn.IFNA(VLOOKUP(I1188,主动技能!$A:$B,2,FALSE),0)</f>
        <v>10200303</v>
      </c>
      <c r="M1188">
        <f>_xlfn.IFNA(VLOOKUP(D1188+1,角色属性概况!I:J,2,FALSE),999)</f>
        <v>5</v>
      </c>
      <c r="N1188" s="1" t="s">
        <v>249</v>
      </c>
      <c r="O1188" s="1">
        <f>VLOOKUP(E1188,角色属性概况!Q:R,2,FALSE)</f>
        <v>600</v>
      </c>
      <c r="P1188" s="1">
        <v>0</v>
      </c>
      <c r="Q1188" s="1">
        <v>0</v>
      </c>
    </row>
    <row r="1189" spans="2:17" x14ac:dyDescent="0.15">
      <c r="B1189" s="8" t="str">
        <f>VLOOKUP(G1189,角色!A:B,2,FALSE)</f>
        <v>伊西多</v>
      </c>
      <c r="C1189" s="8" t="str">
        <f t="shared" si="128"/>
        <v>主动技能3</v>
      </c>
      <c r="D1189" s="8">
        <f t="shared" si="130"/>
        <v>3</v>
      </c>
      <c r="E1189" s="8">
        <f t="shared" si="131"/>
        <v>4</v>
      </c>
      <c r="F1189" s="8">
        <f t="shared" si="132"/>
        <v>3</v>
      </c>
      <c r="G1189" s="8">
        <f t="shared" si="129"/>
        <v>20</v>
      </c>
      <c r="H1189" t="str">
        <f t="shared" si="133"/>
        <v>伊西多主动技能3等级3</v>
      </c>
      <c r="I1189" t="str">
        <f t="shared" si="134"/>
        <v>伊西多主动技能3等级4</v>
      </c>
      <c r="J1189" s="1">
        <v>1183</v>
      </c>
      <c r="K1189" s="1">
        <f>VLOOKUP(H1189,主动技能!$A:$B,2,FALSE)</f>
        <v>10200303</v>
      </c>
      <c r="L1189" s="1">
        <f>_xlfn.IFNA(VLOOKUP(I1189,主动技能!$A:$B,2,FALSE),0)</f>
        <v>10200304</v>
      </c>
      <c r="M1189">
        <f>_xlfn.IFNA(VLOOKUP(D1189+1,角色属性概况!I:J,2,FALSE),999)</f>
        <v>10</v>
      </c>
      <c r="N1189" s="1" t="s">
        <v>249</v>
      </c>
      <c r="O1189" s="1">
        <f>VLOOKUP(E1189,角色属性概况!Q:R,2,FALSE)</f>
        <v>800</v>
      </c>
      <c r="P1189" s="1">
        <v>0</v>
      </c>
      <c r="Q1189" s="1">
        <v>0</v>
      </c>
    </row>
    <row r="1190" spans="2:17" x14ac:dyDescent="0.15">
      <c r="B1190" s="8" t="str">
        <f>VLOOKUP(G1190,角色!A:B,2,FALSE)</f>
        <v>伊西多</v>
      </c>
      <c r="C1190" s="8" t="str">
        <f t="shared" si="128"/>
        <v>主动技能3</v>
      </c>
      <c r="D1190" s="8">
        <f t="shared" si="130"/>
        <v>4</v>
      </c>
      <c r="E1190" s="8">
        <f t="shared" si="131"/>
        <v>5</v>
      </c>
      <c r="F1190" s="8">
        <f t="shared" si="132"/>
        <v>3</v>
      </c>
      <c r="G1190" s="8">
        <f t="shared" si="129"/>
        <v>20</v>
      </c>
      <c r="H1190" t="str">
        <f t="shared" si="133"/>
        <v>伊西多主动技能3等级4</v>
      </c>
      <c r="I1190" t="str">
        <f t="shared" si="134"/>
        <v>伊西多主动技能3等级5</v>
      </c>
      <c r="J1190" s="1">
        <v>1184</v>
      </c>
      <c r="K1190" s="1">
        <f>VLOOKUP(H1190,主动技能!$A:$B,2,FALSE)</f>
        <v>10200304</v>
      </c>
      <c r="L1190" s="1">
        <f>_xlfn.IFNA(VLOOKUP(I1190,主动技能!$A:$B,2,FALSE),0)</f>
        <v>10200305</v>
      </c>
      <c r="M1190">
        <f>_xlfn.IFNA(VLOOKUP(D1190+1,角色属性概况!I:J,2,FALSE),999)</f>
        <v>15</v>
      </c>
      <c r="N1190" s="1" t="s">
        <v>249</v>
      </c>
      <c r="O1190" s="1">
        <f>VLOOKUP(E1190,角色属性概况!Q:R,2,FALSE)</f>
        <v>1200</v>
      </c>
      <c r="P1190" s="1">
        <v>0</v>
      </c>
      <c r="Q1190" s="1">
        <v>0</v>
      </c>
    </row>
    <row r="1191" spans="2:17" x14ac:dyDescent="0.15">
      <c r="B1191" s="8" t="str">
        <f>VLOOKUP(G1191,角色!A:B,2,FALSE)</f>
        <v>伊西多</v>
      </c>
      <c r="C1191" s="8" t="str">
        <f t="shared" si="128"/>
        <v>主动技能3</v>
      </c>
      <c r="D1191" s="8">
        <f t="shared" si="130"/>
        <v>5</v>
      </c>
      <c r="E1191" s="8">
        <f t="shared" si="131"/>
        <v>6</v>
      </c>
      <c r="F1191" s="8">
        <f t="shared" si="132"/>
        <v>3</v>
      </c>
      <c r="G1191" s="8">
        <f t="shared" si="129"/>
        <v>20</v>
      </c>
      <c r="H1191" t="str">
        <f t="shared" si="133"/>
        <v>伊西多主动技能3等级5</v>
      </c>
      <c r="I1191" t="str">
        <f t="shared" si="134"/>
        <v>伊西多主动技能3等级6</v>
      </c>
      <c r="J1191" s="1">
        <v>1185</v>
      </c>
      <c r="K1191" s="1">
        <f>VLOOKUP(H1191,主动技能!$A:$B,2,FALSE)</f>
        <v>10200305</v>
      </c>
      <c r="L1191" s="1">
        <f>_xlfn.IFNA(VLOOKUP(I1191,主动技能!$A:$B,2,FALSE),0)</f>
        <v>10200306</v>
      </c>
      <c r="M1191">
        <f>_xlfn.IFNA(VLOOKUP(D1191+1,角色属性概况!I:J,2,FALSE),999)</f>
        <v>20</v>
      </c>
      <c r="N1191" s="1" t="s">
        <v>249</v>
      </c>
      <c r="O1191" s="1">
        <f>VLOOKUP(E1191,角色属性概况!Q:R,2,FALSE)</f>
        <v>1700</v>
      </c>
      <c r="P1191" s="1">
        <v>0</v>
      </c>
      <c r="Q1191" s="1">
        <v>0</v>
      </c>
    </row>
    <row r="1192" spans="2:17" x14ac:dyDescent="0.15">
      <c r="B1192" s="8" t="str">
        <f>VLOOKUP(G1192,角色!A:B,2,FALSE)</f>
        <v>伊西多</v>
      </c>
      <c r="C1192" s="8" t="str">
        <f t="shared" si="128"/>
        <v>主动技能3</v>
      </c>
      <c r="D1192" s="8">
        <f t="shared" si="130"/>
        <v>6</v>
      </c>
      <c r="E1192" s="8">
        <f t="shared" si="131"/>
        <v>7</v>
      </c>
      <c r="F1192" s="8">
        <f t="shared" si="132"/>
        <v>3</v>
      </c>
      <c r="G1192" s="8">
        <f t="shared" si="129"/>
        <v>20</v>
      </c>
      <c r="H1192" t="str">
        <f t="shared" si="133"/>
        <v>伊西多主动技能3等级6</v>
      </c>
      <c r="I1192" t="str">
        <f t="shared" si="134"/>
        <v>伊西多主动技能3等级7</v>
      </c>
      <c r="J1192" s="1">
        <v>1186</v>
      </c>
      <c r="K1192" s="1">
        <f>VLOOKUP(H1192,主动技能!$A:$B,2,FALSE)</f>
        <v>10200306</v>
      </c>
      <c r="L1192" s="1">
        <f>_xlfn.IFNA(VLOOKUP(I1192,主动技能!$A:$B,2,FALSE),0)</f>
        <v>10200307</v>
      </c>
      <c r="M1192">
        <f>_xlfn.IFNA(VLOOKUP(D1192+1,角色属性概况!I:J,2,FALSE),999)</f>
        <v>25</v>
      </c>
      <c r="N1192" s="1" t="s">
        <v>249</v>
      </c>
      <c r="O1192" s="1">
        <f>VLOOKUP(E1192,角色属性概况!Q:R,2,FALSE)</f>
        <v>2400</v>
      </c>
      <c r="P1192" s="1">
        <v>0</v>
      </c>
      <c r="Q1192" s="1">
        <v>0</v>
      </c>
    </row>
    <row r="1193" spans="2:17" x14ac:dyDescent="0.15">
      <c r="B1193" s="8" t="str">
        <f>VLOOKUP(G1193,角色!A:B,2,FALSE)</f>
        <v>伊西多</v>
      </c>
      <c r="C1193" s="8" t="str">
        <f t="shared" si="128"/>
        <v>主动技能3</v>
      </c>
      <c r="D1193" s="8">
        <f t="shared" si="130"/>
        <v>7</v>
      </c>
      <c r="E1193" s="8">
        <f t="shared" si="131"/>
        <v>8</v>
      </c>
      <c r="F1193" s="8">
        <f t="shared" si="132"/>
        <v>3</v>
      </c>
      <c r="G1193" s="8">
        <f t="shared" si="129"/>
        <v>20</v>
      </c>
      <c r="H1193" t="str">
        <f t="shared" si="133"/>
        <v>伊西多主动技能3等级7</v>
      </c>
      <c r="I1193" t="str">
        <f t="shared" si="134"/>
        <v>伊西多主动技能3等级8</v>
      </c>
      <c r="J1193" s="1">
        <v>1187</v>
      </c>
      <c r="K1193" s="1">
        <f>VLOOKUP(H1193,主动技能!$A:$B,2,FALSE)</f>
        <v>10200307</v>
      </c>
      <c r="L1193" s="1">
        <f>_xlfn.IFNA(VLOOKUP(I1193,主动技能!$A:$B,2,FALSE),0)</f>
        <v>10200308</v>
      </c>
      <c r="M1193">
        <f>_xlfn.IFNA(VLOOKUP(D1193+1,角色属性概况!I:J,2,FALSE),999)</f>
        <v>30</v>
      </c>
      <c r="N1193" s="1" t="s">
        <v>249</v>
      </c>
      <c r="O1193" s="1">
        <f>VLOOKUP(E1193,角色属性概况!Q:R,2,FALSE)</f>
        <v>3500</v>
      </c>
      <c r="P1193" s="1">
        <v>0</v>
      </c>
      <c r="Q1193" s="1">
        <v>0</v>
      </c>
    </row>
    <row r="1194" spans="2:17" x14ac:dyDescent="0.15">
      <c r="B1194" s="8" t="str">
        <f>VLOOKUP(G1194,角色!A:B,2,FALSE)</f>
        <v>伊西多</v>
      </c>
      <c r="C1194" s="8" t="str">
        <f t="shared" si="128"/>
        <v>主动技能3</v>
      </c>
      <c r="D1194" s="8">
        <f t="shared" si="130"/>
        <v>8</v>
      </c>
      <c r="E1194" s="8">
        <f t="shared" si="131"/>
        <v>9</v>
      </c>
      <c r="F1194" s="8">
        <f t="shared" si="132"/>
        <v>3</v>
      </c>
      <c r="G1194" s="8">
        <f t="shared" si="129"/>
        <v>20</v>
      </c>
      <c r="H1194" t="str">
        <f t="shared" si="133"/>
        <v>伊西多主动技能3等级8</v>
      </c>
      <c r="I1194" t="str">
        <f t="shared" si="134"/>
        <v>伊西多主动技能3等级9</v>
      </c>
      <c r="J1194" s="1">
        <v>1188</v>
      </c>
      <c r="K1194" s="1">
        <f>VLOOKUP(H1194,主动技能!$A:$B,2,FALSE)</f>
        <v>10200308</v>
      </c>
      <c r="L1194" s="1">
        <f>_xlfn.IFNA(VLOOKUP(I1194,主动技能!$A:$B,2,FALSE),0)</f>
        <v>10200309</v>
      </c>
      <c r="M1194">
        <f>_xlfn.IFNA(VLOOKUP(D1194+1,角色属性概况!I:J,2,FALSE),999)</f>
        <v>35</v>
      </c>
      <c r="N1194" s="1" t="s">
        <v>249</v>
      </c>
      <c r="O1194" s="1">
        <f>VLOOKUP(E1194,角色属性概况!Q:R,2,FALSE)</f>
        <v>4900</v>
      </c>
      <c r="P1194" s="1">
        <v>0</v>
      </c>
      <c r="Q1194" s="1">
        <v>0</v>
      </c>
    </row>
    <row r="1195" spans="2:17" x14ac:dyDescent="0.15">
      <c r="B1195" s="8" t="str">
        <f>VLOOKUP(G1195,角色!A:B,2,FALSE)</f>
        <v>伊西多</v>
      </c>
      <c r="C1195" s="8" t="str">
        <f t="shared" si="128"/>
        <v>主动技能3</v>
      </c>
      <c r="D1195" s="8">
        <f t="shared" si="130"/>
        <v>9</v>
      </c>
      <c r="E1195" s="8">
        <f t="shared" si="131"/>
        <v>10</v>
      </c>
      <c r="F1195" s="8">
        <f t="shared" si="132"/>
        <v>3</v>
      </c>
      <c r="G1195" s="8">
        <f t="shared" si="129"/>
        <v>20</v>
      </c>
      <c r="H1195" t="str">
        <f t="shared" si="133"/>
        <v>伊西多主动技能3等级9</v>
      </c>
      <c r="I1195" t="str">
        <f t="shared" si="134"/>
        <v>伊西多主动技能3等级10</v>
      </c>
      <c r="J1195" s="1">
        <v>1189</v>
      </c>
      <c r="K1195" s="1">
        <f>VLOOKUP(H1195,主动技能!$A:$B,2,FALSE)</f>
        <v>10200309</v>
      </c>
      <c r="L1195" s="1">
        <f>_xlfn.IFNA(VLOOKUP(I1195,主动技能!$A:$B,2,FALSE),0)</f>
        <v>10200310</v>
      </c>
      <c r="M1195">
        <f>_xlfn.IFNA(VLOOKUP(D1195+1,角色属性概况!I:J,2,FALSE),999)</f>
        <v>40</v>
      </c>
      <c r="N1195" s="1" t="s">
        <v>249</v>
      </c>
      <c r="O1195" s="1">
        <f>VLOOKUP(E1195,角色属性概况!Q:R,2,FALSE)</f>
        <v>7000</v>
      </c>
      <c r="P1195" s="1">
        <v>0</v>
      </c>
      <c r="Q1195" s="1">
        <v>0</v>
      </c>
    </row>
    <row r="1196" spans="2:17" x14ac:dyDescent="0.15">
      <c r="B1196" s="8" t="str">
        <f>VLOOKUP(G1196,角色!A:B,2,FALSE)</f>
        <v>伊西多</v>
      </c>
      <c r="C1196" s="8" t="str">
        <f t="shared" si="128"/>
        <v>主动技能3</v>
      </c>
      <c r="D1196" s="8">
        <f t="shared" si="130"/>
        <v>10</v>
      </c>
      <c r="E1196" s="8">
        <f t="shared" si="131"/>
        <v>11</v>
      </c>
      <c r="F1196" s="8">
        <f t="shared" si="132"/>
        <v>3</v>
      </c>
      <c r="G1196" s="8">
        <f t="shared" si="129"/>
        <v>20</v>
      </c>
      <c r="H1196" t="str">
        <f t="shared" si="133"/>
        <v>伊西多主动技能3等级10</v>
      </c>
      <c r="I1196" t="str">
        <f t="shared" si="134"/>
        <v>伊西多主动技能3等级11</v>
      </c>
      <c r="J1196" s="1">
        <v>1190</v>
      </c>
      <c r="K1196" s="1">
        <f>VLOOKUP(H1196,主动技能!$A:$B,2,FALSE)</f>
        <v>10200310</v>
      </c>
      <c r="L1196" s="1">
        <f>_xlfn.IFNA(VLOOKUP(I1196,主动技能!$A:$B,2,FALSE),0)</f>
        <v>10200311</v>
      </c>
      <c r="M1196">
        <f>_xlfn.IFNA(VLOOKUP(D1196+1,角色属性概况!I:J,2,FALSE),999)</f>
        <v>45</v>
      </c>
      <c r="N1196" s="1" t="s">
        <v>249</v>
      </c>
      <c r="O1196" s="1">
        <f>VLOOKUP(E1196,角色属性概况!Q:R,2,FALSE)</f>
        <v>9900</v>
      </c>
      <c r="P1196" s="1">
        <v>0</v>
      </c>
      <c r="Q1196" s="1">
        <v>0</v>
      </c>
    </row>
    <row r="1197" spans="2:17" x14ac:dyDescent="0.15">
      <c r="B1197" s="8" t="str">
        <f>VLOOKUP(G1197,角色!A:B,2,FALSE)</f>
        <v>伊西多</v>
      </c>
      <c r="C1197" s="8" t="str">
        <f t="shared" si="128"/>
        <v>主动技能3</v>
      </c>
      <c r="D1197" s="8">
        <f t="shared" si="130"/>
        <v>11</v>
      </c>
      <c r="E1197" s="8">
        <f t="shared" si="131"/>
        <v>12</v>
      </c>
      <c r="F1197" s="8">
        <f t="shared" si="132"/>
        <v>3</v>
      </c>
      <c r="G1197" s="8">
        <f t="shared" si="129"/>
        <v>20</v>
      </c>
      <c r="H1197" t="str">
        <f t="shared" si="133"/>
        <v>伊西多主动技能3等级11</v>
      </c>
      <c r="I1197" t="str">
        <f t="shared" si="134"/>
        <v>伊西多主动技能3等级12</v>
      </c>
      <c r="J1197" s="1">
        <v>1191</v>
      </c>
      <c r="K1197" s="1">
        <f>VLOOKUP(H1197,主动技能!$A:$B,2,FALSE)</f>
        <v>10200311</v>
      </c>
      <c r="L1197" s="1">
        <f>_xlfn.IFNA(VLOOKUP(I1197,主动技能!$A:$B,2,FALSE),0)</f>
        <v>10200312</v>
      </c>
      <c r="M1197">
        <f>_xlfn.IFNA(VLOOKUP(D1197+1,角色属性概况!I:J,2,FALSE),999)</f>
        <v>50</v>
      </c>
      <c r="N1197" s="1" t="s">
        <v>249</v>
      </c>
      <c r="O1197" s="1">
        <f>VLOOKUP(E1197,角色属性概况!Q:R,2,FALSE)</f>
        <v>14100</v>
      </c>
      <c r="P1197" s="1">
        <v>0</v>
      </c>
      <c r="Q1197" s="1">
        <v>0</v>
      </c>
    </row>
    <row r="1198" spans="2:17" x14ac:dyDescent="0.15">
      <c r="B1198" s="8" t="str">
        <f>VLOOKUP(G1198,角色!A:B,2,FALSE)</f>
        <v>伊西多</v>
      </c>
      <c r="C1198" s="8" t="str">
        <f t="shared" si="128"/>
        <v>主动技能3</v>
      </c>
      <c r="D1198" s="8">
        <f t="shared" si="130"/>
        <v>12</v>
      </c>
      <c r="E1198" s="8">
        <f t="shared" si="131"/>
        <v>13</v>
      </c>
      <c r="F1198" s="8">
        <f t="shared" si="132"/>
        <v>3</v>
      </c>
      <c r="G1198" s="8">
        <f t="shared" si="129"/>
        <v>20</v>
      </c>
      <c r="H1198" t="str">
        <f t="shared" si="133"/>
        <v>伊西多主动技能3等级12</v>
      </c>
      <c r="I1198" t="str">
        <f t="shared" si="134"/>
        <v>伊西多主动技能3等级13</v>
      </c>
      <c r="J1198" s="1">
        <v>1192</v>
      </c>
      <c r="K1198" s="1">
        <f>VLOOKUP(H1198,主动技能!$A:$B,2,FALSE)</f>
        <v>10200312</v>
      </c>
      <c r="L1198" s="1">
        <f>_xlfn.IFNA(VLOOKUP(I1198,主动技能!$A:$B,2,FALSE),0)</f>
        <v>10200313</v>
      </c>
      <c r="M1198">
        <f>_xlfn.IFNA(VLOOKUP(D1198+1,角色属性概况!I:J,2,FALSE),999)</f>
        <v>55</v>
      </c>
      <c r="N1198" s="1" t="s">
        <v>249</v>
      </c>
      <c r="O1198" s="1">
        <f>VLOOKUP(E1198,角色属性概况!Q:R,2,FALSE)</f>
        <v>20000</v>
      </c>
      <c r="P1198" s="1">
        <v>0</v>
      </c>
      <c r="Q1198" s="1">
        <v>0</v>
      </c>
    </row>
    <row r="1199" spans="2:17" x14ac:dyDescent="0.15">
      <c r="B1199" s="8" t="str">
        <f>VLOOKUP(G1199,角色!A:B,2,FALSE)</f>
        <v>伊西多</v>
      </c>
      <c r="C1199" s="8" t="str">
        <f t="shared" si="128"/>
        <v>主动技能3</v>
      </c>
      <c r="D1199" s="8">
        <f t="shared" si="130"/>
        <v>13</v>
      </c>
      <c r="E1199" s="8">
        <f t="shared" si="131"/>
        <v>14</v>
      </c>
      <c r="F1199" s="8">
        <f t="shared" si="132"/>
        <v>3</v>
      </c>
      <c r="G1199" s="8">
        <f t="shared" si="129"/>
        <v>20</v>
      </c>
      <c r="H1199" t="str">
        <f t="shared" si="133"/>
        <v>伊西多主动技能3等级13</v>
      </c>
      <c r="I1199" t="str">
        <f t="shared" si="134"/>
        <v>伊西多主动技能3等级14</v>
      </c>
      <c r="J1199" s="1">
        <v>1193</v>
      </c>
      <c r="K1199" s="1">
        <f>VLOOKUP(H1199,主动技能!$A:$B,2,FALSE)</f>
        <v>10200313</v>
      </c>
      <c r="L1199" s="1">
        <f>_xlfn.IFNA(VLOOKUP(I1199,主动技能!$A:$B,2,FALSE),0)</f>
        <v>10200314</v>
      </c>
      <c r="M1199">
        <f>_xlfn.IFNA(VLOOKUP(D1199+1,角色属性概况!I:J,2,FALSE),999)</f>
        <v>60</v>
      </c>
      <c r="N1199" s="1" t="s">
        <v>249</v>
      </c>
      <c r="O1199" s="1">
        <f>VLOOKUP(E1199,角色属性概况!Q:R,2,FALSE)</f>
        <v>28300</v>
      </c>
      <c r="P1199" s="1">
        <v>0</v>
      </c>
      <c r="Q1199" s="1">
        <v>0</v>
      </c>
    </row>
    <row r="1200" spans="2:17" x14ac:dyDescent="0.15">
      <c r="B1200" s="8" t="str">
        <f>VLOOKUP(G1200,角色!A:B,2,FALSE)</f>
        <v>伊西多</v>
      </c>
      <c r="C1200" s="8" t="str">
        <f t="shared" si="128"/>
        <v>主动技能3</v>
      </c>
      <c r="D1200" s="8">
        <f t="shared" si="130"/>
        <v>14</v>
      </c>
      <c r="E1200" s="8">
        <f t="shared" si="131"/>
        <v>15</v>
      </c>
      <c r="F1200" s="8">
        <f t="shared" si="132"/>
        <v>3</v>
      </c>
      <c r="G1200" s="8">
        <f t="shared" si="129"/>
        <v>20</v>
      </c>
      <c r="H1200" t="str">
        <f t="shared" si="133"/>
        <v>伊西多主动技能3等级14</v>
      </c>
      <c r="I1200" t="str">
        <f t="shared" si="134"/>
        <v>伊西多主动技能3等级15</v>
      </c>
      <c r="J1200" s="1">
        <v>1194</v>
      </c>
      <c r="K1200" s="1">
        <f>VLOOKUP(H1200,主动技能!$A:$B,2,FALSE)</f>
        <v>10200314</v>
      </c>
      <c r="L1200" s="1">
        <f>_xlfn.IFNA(VLOOKUP(I1200,主动技能!$A:$B,2,FALSE),0)</f>
        <v>10200315</v>
      </c>
      <c r="M1200">
        <f>_xlfn.IFNA(VLOOKUP(D1200+1,角色属性概况!I:J,2,FALSE),999)</f>
        <v>65</v>
      </c>
      <c r="N1200" s="1" t="s">
        <v>249</v>
      </c>
      <c r="O1200" s="1">
        <f>VLOOKUP(E1200,角色属性概况!Q:R,2,FALSE)</f>
        <v>40100</v>
      </c>
      <c r="P1200" s="1">
        <v>0</v>
      </c>
      <c r="Q1200" s="1">
        <v>0</v>
      </c>
    </row>
    <row r="1201" spans="2:17" x14ac:dyDescent="0.15">
      <c r="B1201" s="8" t="str">
        <f>VLOOKUP(G1201,角色!A:B,2,FALSE)</f>
        <v>伊西多</v>
      </c>
      <c r="C1201" s="8" t="str">
        <f t="shared" si="128"/>
        <v>主动技能3</v>
      </c>
      <c r="D1201" s="8">
        <f t="shared" si="130"/>
        <v>15</v>
      </c>
      <c r="E1201" s="8">
        <f t="shared" si="131"/>
        <v>16</v>
      </c>
      <c r="F1201" s="8">
        <f t="shared" si="132"/>
        <v>3</v>
      </c>
      <c r="G1201" s="8">
        <f t="shared" si="129"/>
        <v>20</v>
      </c>
      <c r="H1201" t="str">
        <f t="shared" si="133"/>
        <v>伊西多主动技能3等级15</v>
      </c>
      <c r="I1201" t="str">
        <f t="shared" si="134"/>
        <v>伊西多主动技能3等级16</v>
      </c>
      <c r="J1201" s="1">
        <v>1195</v>
      </c>
      <c r="K1201" s="1">
        <f>VLOOKUP(H1201,主动技能!$A:$B,2,FALSE)</f>
        <v>10200315</v>
      </c>
      <c r="L1201" s="1">
        <f>_xlfn.IFNA(VLOOKUP(I1201,主动技能!$A:$B,2,FALSE),0)</f>
        <v>10200316</v>
      </c>
      <c r="M1201">
        <f>_xlfn.IFNA(VLOOKUP(D1201+1,角色属性概况!I:J,2,FALSE),999)</f>
        <v>70</v>
      </c>
      <c r="N1201" s="1" t="s">
        <v>249</v>
      </c>
      <c r="O1201" s="1">
        <f>VLOOKUP(E1201,角色属性概况!Q:R,2,FALSE)</f>
        <v>56700</v>
      </c>
      <c r="P1201" s="1">
        <v>0</v>
      </c>
      <c r="Q1201" s="1">
        <v>0</v>
      </c>
    </row>
    <row r="1202" spans="2:17" x14ac:dyDescent="0.15">
      <c r="B1202" s="8" t="str">
        <f>VLOOKUP(G1202,角色!A:B,2,FALSE)</f>
        <v>伊西多</v>
      </c>
      <c r="C1202" s="8" t="str">
        <f t="shared" si="128"/>
        <v>主动技能3</v>
      </c>
      <c r="D1202" s="8">
        <f t="shared" si="130"/>
        <v>16</v>
      </c>
      <c r="E1202" s="8">
        <f t="shared" si="131"/>
        <v>17</v>
      </c>
      <c r="F1202" s="8">
        <f t="shared" si="132"/>
        <v>3</v>
      </c>
      <c r="G1202" s="8">
        <f t="shared" si="129"/>
        <v>20</v>
      </c>
      <c r="H1202" t="str">
        <f t="shared" si="133"/>
        <v>伊西多主动技能3等级16</v>
      </c>
      <c r="I1202" t="str">
        <f t="shared" si="134"/>
        <v>伊西多主动技能3等级17</v>
      </c>
      <c r="J1202" s="1">
        <v>1196</v>
      </c>
      <c r="K1202" s="1">
        <f>VLOOKUP(H1202,主动技能!$A:$B,2,FALSE)</f>
        <v>10200316</v>
      </c>
      <c r="L1202" s="1">
        <f>_xlfn.IFNA(VLOOKUP(I1202,主动技能!$A:$B,2,FALSE),0)</f>
        <v>10200317</v>
      </c>
      <c r="M1202">
        <f>_xlfn.IFNA(VLOOKUP(D1202+1,角色属性概况!I:J,2,FALSE),999)</f>
        <v>75</v>
      </c>
      <c r="N1202" s="1" t="s">
        <v>249</v>
      </c>
      <c r="O1202" s="1">
        <f>VLOOKUP(E1202,角色属性概况!Q:R,2,FALSE)</f>
        <v>80400</v>
      </c>
      <c r="P1202" s="1">
        <v>0</v>
      </c>
      <c r="Q1202" s="1">
        <v>0</v>
      </c>
    </row>
    <row r="1203" spans="2:17" x14ac:dyDescent="0.15">
      <c r="B1203" s="8" t="str">
        <f>VLOOKUP(G1203,角色!A:B,2,FALSE)</f>
        <v>伊西多</v>
      </c>
      <c r="C1203" s="8" t="str">
        <f t="shared" si="128"/>
        <v>主动技能3</v>
      </c>
      <c r="D1203" s="8">
        <f t="shared" si="130"/>
        <v>17</v>
      </c>
      <c r="E1203" s="8">
        <f t="shared" si="131"/>
        <v>18</v>
      </c>
      <c r="F1203" s="8">
        <f t="shared" si="132"/>
        <v>3</v>
      </c>
      <c r="G1203" s="8">
        <f t="shared" si="129"/>
        <v>20</v>
      </c>
      <c r="H1203" t="str">
        <f t="shared" si="133"/>
        <v>伊西多主动技能3等级17</v>
      </c>
      <c r="I1203" t="str">
        <f t="shared" si="134"/>
        <v>伊西多主动技能3等级18</v>
      </c>
      <c r="J1203" s="1">
        <v>1197</v>
      </c>
      <c r="K1203" s="1">
        <f>VLOOKUP(H1203,主动技能!$A:$B,2,FALSE)</f>
        <v>10200317</v>
      </c>
      <c r="L1203" s="1">
        <f>_xlfn.IFNA(VLOOKUP(I1203,主动技能!$A:$B,2,FALSE),0)</f>
        <v>10200318</v>
      </c>
      <c r="M1203">
        <f>_xlfn.IFNA(VLOOKUP(D1203+1,角色属性概况!I:J,2,FALSE),999)</f>
        <v>80</v>
      </c>
      <c r="N1203" s="1" t="s">
        <v>249</v>
      </c>
      <c r="O1203" s="1">
        <f>VLOOKUP(E1203,角色属性概况!Q:R,2,FALSE)</f>
        <v>113800</v>
      </c>
      <c r="P1203" s="1">
        <v>0</v>
      </c>
      <c r="Q1203" s="1">
        <v>0</v>
      </c>
    </row>
    <row r="1204" spans="2:17" x14ac:dyDescent="0.15">
      <c r="B1204" s="8" t="str">
        <f>VLOOKUP(G1204,角色!A:B,2,FALSE)</f>
        <v>伊西多</v>
      </c>
      <c r="C1204" s="8" t="str">
        <f t="shared" si="128"/>
        <v>主动技能3</v>
      </c>
      <c r="D1204" s="8">
        <f t="shared" si="130"/>
        <v>18</v>
      </c>
      <c r="E1204" s="8">
        <f t="shared" si="131"/>
        <v>19</v>
      </c>
      <c r="F1204" s="8">
        <f t="shared" si="132"/>
        <v>3</v>
      </c>
      <c r="G1204" s="8">
        <f t="shared" si="129"/>
        <v>20</v>
      </c>
      <c r="H1204" t="str">
        <f t="shared" si="133"/>
        <v>伊西多主动技能3等级18</v>
      </c>
      <c r="I1204" t="str">
        <f t="shared" si="134"/>
        <v>伊西多主动技能3等级19</v>
      </c>
      <c r="J1204" s="1">
        <v>1198</v>
      </c>
      <c r="K1204" s="1">
        <f>VLOOKUP(H1204,主动技能!$A:$B,2,FALSE)</f>
        <v>10200318</v>
      </c>
      <c r="L1204" s="1">
        <f>_xlfn.IFNA(VLOOKUP(I1204,主动技能!$A:$B,2,FALSE),0)</f>
        <v>10200319</v>
      </c>
      <c r="M1204">
        <f>_xlfn.IFNA(VLOOKUP(D1204+1,角色属性概况!I:J,2,FALSE),999)</f>
        <v>85</v>
      </c>
      <c r="N1204" s="1" t="s">
        <v>249</v>
      </c>
      <c r="O1204" s="1">
        <f>VLOOKUP(E1204,角色属性概况!Q:R,2,FALSE)</f>
        <v>161100</v>
      </c>
      <c r="P1204" s="1">
        <v>0</v>
      </c>
      <c r="Q1204" s="1">
        <v>0</v>
      </c>
    </row>
    <row r="1205" spans="2:17" x14ac:dyDescent="0.15">
      <c r="B1205" s="8" t="str">
        <f>VLOOKUP(G1205,角色!A:B,2,FALSE)</f>
        <v>伊西多</v>
      </c>
      <c r="C1205" s="8" t="str">
        <f t="shared" si="128"/>
        <v>主动技能3</v>
      </c>
      <c r="D1205" s="8">
        <f t="shared" si="130"/>
        <v>19</v>
      </c>
      <c r="E1205" s="8">
        <f t="shared" si="131"/>
        <v>20</v>
      </c>
      <c r="F1205" s="8">
        <f t="shared" si="132"/>
        <v>3</v>
      </c>
      <c r="G1205" s="8">
        <f t="shared" si="129"/>
        <v>20</v>
      </c>
      <c r="H1205" t="str">
        <f t="shared" si="133"/>
        <v>伊西多主动技能3等级19</v>
      </c>
      <c r="I1205" t="str">
        <f t="shared" si="134"/>
        <v>伊西多主动技能3等级20</v>
      </c>
      <c r="J1205" s="1">
        <v>1199</v>
      </c>
      <c r="K1205" s="1">
        <f>VLOOKUP(H1205,主动技能!$A:$B,2,FALSE)</f>
        <v>10200319</v>
      </c>
      <c r="L1205" s="1">
        <f>_xlfn.IFNA(VLOOKUP(I1205,主动技能!$A:$B,2,FALSE),0)</f>
        <v>10200320</v>
      </c>
      <c r="M1205">
        <f>_xlfn.IFNA(VLOOKUP(D1205+1,角色属性概况!I:J,2,FALSE),999)</f>
        <v>90</v>
      </c>
      <c r="N1205" s="1" t="s">
        <v>249</v>
      </c>
      <c r="O1205" s="1">
        <f>VLOOKUP(E1205,角色属性概况!Q:R,2,FALSE)</f>
        <v>228100</v>
      </c>
      <c r="P1205" s="1">
        <v>0</v>
      </c>
      <c r="Q1205" s="1">
        <v>0</v>
      </c>
    </row>
    <row r="1206" spans="2:17" x14ac:dyDescent="0.15">
      <c r="B1206" s="8" t="str">
        <f>VLOOKUP(G1206,角色!A:B,2,FALSE)</f>
        <v>伊西多</v>
      </c>
      <c r="C1206" s="8" t="str">
        <f t="shared" si="128"/>
        <v>主动技能3</v>
      </c>
      <c r="D1206" s="8">
        <f t="shared" si="130"/>
        <v>20</v>
      </c>
      <c r="E1206" s="8">
        <f t="shared" si="131"/>
        <v>21</v>
      </c>
      <c r="F1206" s="8">
        <f t="shared" si="132"/>
        <v>3</v>
      </c>
      <c r="G1206" s="8">
        <f t="shared" si="129"/>
        <v>20</v>
      </c>
      <c r="H1206" t="str">
        <f t="shared" si="133"/>
        <v>伊西多主动技能3等级20</v>
      </c>
      <c r="I1206" t="str">
        <f t="shared" si="134"/>
        <v>伊西多主动技能3等级21</v>
      </c>
      <c r="J1206" s="1">
        <v>1200</v>
      </c>
      <c r="K1206" s="1">
        <f>VLOOKUP(H1206,主动技能!$A:$B,2,FALSE)</f>
        <v>10200320</v>
      </c>
      <c r="L1206" s="1">
        <f>_xlfn.IFNA(VLOOKUP(I1206,主动技能!$A:$B,2,FALSE),0)</f>
        <v>0</v>
      </c>
      <c r="M1206">
        <f>_xlfn.IFNA(VLOOKUP(D1206+1,角色属性概况!I:J,2,FALSE),999)</f>
        <v>100</v>
      </c>
      <c r="N1206" s="1" t="s">
        <v>249</v>
      </c>
      <c r="O1206" s="1">
        <f>VLOOKUP(E1206,角色属性概况!Q:R,2,FALSE)</f>
        <v>780200</v>
      </c>
      <c r="P1206" s="1">
        <v>0</v>
      </c>
      <c r="Q1206" s="1">
        <v>0</v>
      </c>
    </row>
    <row r="1207" spans="2:17" x14ac:dyDescent="0.15">
      <c r="B1207" s="8" t="str">
        <f>VLOOKUP(G1207,角色!A:B,2,FALSE)</f>
        <v>娜塔莎</v>
      </c>
      <c r="C1207" s="8" t="str">
        <f t="shared" si="128"/>
        <v>主动技能1</v>
      </c>
      <c r="D1207" s="8">
        <f t="shared" si="130"/>
        <v>1</v>
      </c>
      <c r="E1207" s="8">
        <f t="shared" si="131"/>
        <v>2</v>
      </c>
      <c r="F1207" s="8">
        <f t="shared" si="132"/>
        <v>1</v>
      </c>
      <c r="G1207" s="8">
        <f t="shared" si="129"/>
        <v>21</v>
      </c>
      <c r="H1207" t="str">
        <f t="shared" si="133"/>
        <v>娜塔莎主动技能1等级1</v>
      </c>
      <c r="I1207" t="str">
        <f t="shared" si="134"/>
        <v>娜塔莎主动技能1等级2</v>
      </c>
      <c r="J1207" s="1">
        <v>1201</v>
      </c>
      <c r="K1207" s="1">
        <f>VLOOKUP(H1207,主动技能!$A:$B,2,FALSE)</f>
        <v>10210101</v>
      </c>
      <c r="L1207" s="1">
        <f>_xlfn.IFNA(VLOOKUP(I1207,主动技能!$A:$B,2,FALSE),0)</f>
        <v>10210102</v>
      </c>
      <c r="M1207">
        <f>_xlfn.IFNA(VLOOKUP(D1207+1,角色属性概况!I:J,2,FALSE),999)</f>
        <v>2</v>
      </c>
      <c r="N1207" s="1" t="s">
        <v>249</v>
      </c>
      <c r="O1207" s="1">
        <f>VLOOKUP(E1207,角色属性概况!Q:R,2,FALSE)</f>
        <v>500</v>
      </c>
      <c r="P1207" s="1">
        <v>0</v>
      </c>
      <c r="Q1207" s="1">
        <v>0</v>
      </c>
    </row>
    <row r="1208" spans="2:17" x14ac:dyDescent="0.15">
      <c r="B1208" s="8" t="str">
        <f>VLOOKUP(G1208,角色!A:B,2,FALSE)</f>
        <v>娜塔莎</v>
      </c>
      <c r="C1208" s="8" t="str">
        <f t="shared" si="128"/>
        <v>主动技能1</v>
      </c>
      <c r="D1208" s="8">
        <f t="shared" si="130"/>
        <v>2</v>
      </c>
      <c r="E1208" s="8">
        <f t="shared" si="131"/>
        <v>3</v>
      </c>
      <c r="F1208" s="8">
        <f t="shared" si="132"/>
        <v>1</v>
      </c>
      <c r="G1208" s="8">
        <f t="shared" si="129"/>
        <v>21</v>
      </c>
      <c r="H1208" t="str">
        <f t="shared" si="133"/>
        <v>娜塔莎主动技能1等级2</v>
      </c>
      <c r="I1208" t="str">
        <f t="shared" si="134"/>
        <v>娜塔莎主动技能1等级3</v>
      </c>
      <c r="J1208" s="1">
        <v>1202</v>
      </c>
      <c r="K1208" s="1">
        <f>VLOOKUP(H1208,主动技能!$A:$B,2,FALSE)</f>
        <v>10210102</v>
      </c>
      <c r="L1208" s="1">
        <f>_xlfn.IFNA(VLOOKUP(I1208,主动技能!$A:$B,2,FALSE),0)</f>
        <v>10210103</v>
      </c>
      <c r="M1208">
        <f>_xlfn.IFNA(VLOOKUP(D1208+1,角色属性概况!I:J,2,FALSE),999)</f>
        <v>5</v>
      </c>
      <c r="N1208" s="1" t="s">
        <v>249</v>
      </c>
      <c r="O1208" s="1">
        <f>VLOOKUP(E1208,角色属性概况!Q:R,2,FALSE)</f>
        <v>600</v>
      </c>
      <c r="P1208" s="1">
        <v>0</v>
      </c>
      <c r="Q1208" s="1">
        <v>0</v>
      </c>
    </row>
    <row r="1209" spans="2:17" x14ac:dyDescent="0.15">
      <c r="B1209" s="8" t="str">
        <f>VLOOKUP(G1209,角色!A:B,2,FALSE)</f>
        <v>娜塔莎</v>
      </c>
      <c r="C1209" s="8" t="str">
        <f t="shared" si="128"/>
        <v>主动技能1</v>
      </c>
      <c r="D1209" s="8">
        <f t="shared" si="130"/>
        <v>3</v>
      </c>
      <c r="E1209" s="8">
        <f t="shared" si="131"/>
        <v>4</v>
      </c>
      <c r="F1209" s="8">
        <f t="shared" si="132"/>
        <v>1</v>
      </c>
      <c r="G1209" s="8">
        <f t="shared" si="129"/>
        <v>21</v>
      </c>
      <c r="H1209" t="str">
        <f t="shared" si="133"/>
        <v>娜塔莎主动技能1等级3</v>
      </c>
      <c r="I1209" t="str">
        <f t="shared" si="134"/>
        <v>娜塔莎主动技能1等级4</v>
      </c>
      <c r="J1209" s="1">
        <v>1203</v>
      </c>
      <c r="K1209" s="1">
        <f>VLOOKUP(H1209,主动技能!$A:$B,2,FALSE)</f>
        <v>10210103</v>
      </c>
      <c r="L1209" s="1">
        <f>_xlfn.IFNA(VLOOKUP(I1209,主动技能!$A:$B,2,FALSE),0)</f>
        <v>10210104</v>
      </c>
      <c r="M1209">
        <f>_xlfn.IFNA(VLOOKUP(D1209+1,角色属性概况!I:J,2,FALSE),999)</f>
        <v>10</v>
      </c>
      <c r="N1209" s="1" t="s">
        <v>249</v>
      </c>
      <c r="O1209" s="1">
        <f>VLOOKUP(E1209,角色属性概况!Q:R,2,FALSE)</f>
        <v>800</v>
      </c>
      <c r="P1209" s="1">
        <v>0</v>
      </c>
      <c r="Q1209" s="1">
        <v>0</v>
      </c>
    </row>
    <row r="1210" spans="2:17" x14ac:dyDescent="0.15">
      <c r="B1210" s="8" t="str">
        <f>VLOOKUP(G1210,角色!A:B,2,FALSE)</f>
        <v>娜塔莎</v>
      </c>
      <c r="C1210" s="8" t="str">
        <f t="shared" si="128"/>
        <v>主动技能1</v>
      </c>
      <c r="D1210" s="8">
        <f t="shared" si="130"/>
        <v>4</v>
      </c>
      <c r="E1210" s="8">
        <f t="shared" si="131"/>
        <v>5</v>
      </c>
      <c r="F1210" s="8">
        <f t="shared" si="132"/>
        <v>1</v>
      </c>
      <c r="G1210" s="8">
        <f t="shared" si="129"/>
        <v>21</v>
      </c>
      <c r="H1210" t="str">
        <f t="shared" si="133"/>
        <v>娜塔莎主动技能1等级4</v>
      </c>
      <c r="I1210" t="str">
        <f t="shared" si="134"/>
        <v>娜塔莎主动技能1等级5</v>
      </c>
      <c r="J1210" s="1">
        <v>1204</v>
      </c>
      <c r="K1210" s="1">
        <f>VLOOKUP(H1210,主动技能!$A:$B,2,FALSE)</f>
        <v>10210104</v>
      </c>
      <c r="L1210" s="1">
        <f>_xlfn.IFNA(VLOOKUP(I1210,主动技能!$A:$B,2,FALSE),0)</f>
        <v>10210105</v>
      </c>
      <c r="M1210">
        <f>_xlfn.IFNA(VLOOKUP(D1210+1,角色属性概况!I:J,2,FALSE),999)</f>
        <v>15</v>
      </c>
      <c r="N1210" s="1" t="s">
        <v>249</v>
      </c>
      <c r="O1210" s="1">
        <f>VLOOKUP(E1210,角色属性概况!Q:R,2,FALSE)</f>
        <v>1200</v>
      </c>
      <c r="P1210" s="1">
        <v>0</v>
      </c>
      <c r="Q1210" s="1">
        <v>0</v>
      </c>
    </row>
    <row r="1211" spans="2:17" x14ac:dyDescent="0.15">
      <c r="B1211" s="8" t="str">
        <f>VLOOKUP(G1211,角色!A:B,2,FALSE)</f>
        <v>娜塔莎</v>
      </c>
      <c r="C1211" s="8" t="str">
        <f t="shared" si="128"/>
        <v>主动技能1</v>
      </c>
      <c r="D1211" s="8">
        <f t="shared" si="130"/>
        <v>5</v>
      </c>
      <c r="E1211" s="8">
        <f t="shared" si="131"/>
        <v>6</v>
      </c>
      <c r="F1211" s="8">
        <f t="shared" si="132"/>
        <v>1</v>
      </c>
      <c r="G1211" s="8">
        <f t="shared" si="129"/>
        <v>21</v>
      </c>
      <c r="H1211" t="str">
        <f t="shared" si="133"/>
        <v>娜塔莎主动技能1等级5</v>
      </c>
      <c r="I1211" t="str">
        <f t="shared" si="134"/>
        <v>娜塔莎主动技能1等级6</v>
      </c>
      <c r="J1211" s="1">
        <v>1205</v>
      </c>
      <c r="K1211" s="1">
        <f>VLOOKUP(H1211,主动技能!$A:$B,2,FALSE)</f>
        <v>10210105</v>
      </c>
      <c r="L1211" s="1">
        <f>_xlfn.IFNA(VLOOKUP(I1211,主动技能!$A:$B,2,FALSE),0)</f>
        <v>10210106</v>
      </c>
      <c r="M1211">
        <f>_xlfn.IFNA(VLOOKUP(D1211+1,角色属性概况!I:J,2,FALSE),999)</f>
        <v>20</v>
      </c>
      <c r="N1211" s="1" t="s">
        <v>249</v>
      </c>
      <c r="O1211" s="1">
        <f>VLOOKUP(E1211,角色属性概况!Q:R,2,FALSE)</f>
        <v>1700</v>
      </c>
      <c r="P1211" s="1">
        <v>0</v>
      </c>
      <c r="Q1211" s="1">
        <v>0</v>
      </c>
    </row>
    <row r="1212" spans="2:17" x14ac:dyDescent="0.15">
      <c r="B1212" s="8" t="str">
        <f>VLOOKUP(G1212,角色!A:B,2,FALSE)</f>
        <v>娜塔莎</v>
      </c>
      <c r="C1212" s="8" t="str">
        <f t="shared" si="128"/>
        <v>主动技能1</v>
      </c>
      <c r="D1212" s="8">
        <f t="shared" si="130"/>
        <v>6</v>
      </c>
      <c r="E1212" s="8">
        <f t="shared" si="131"/>
        <v>7</v>
      </c>
      <c r="F1212" s="8">
        <f t="shared" si="132"/>
        <v>1</v>
      </c>
      <c r="G1212" s="8">
        <f t="shared" si="129"/>
        <v>21</v>
      </c>
      <c r="H1212" t="str">
        <f t="shared" si="133"/>
        <v>娜塔莎主动技能1等级6</v>
      </c>
      <c r="I1212" t="str">
        <f t="shared" si="134"/>
        <v>娜塔莎主动技能1等级7</v>
      </c>
      <c r="J1212" s="1">
        <v>1206</v>
      </c>
      <c r="K1212" s="1">
        <f>VLOOKUP(H1212,主动技能!$A:$B,2,FALSE)</f>
        <v>10210106</v>
      </c>
      <c r="L1212" s="1">
        <f>_xlfn.IFNA(VLOOKUP(I1212,主动技能!$A:$B,2,FALSE),0)</f>
        <v>10210107</v>
      </c>
      <c r="M1212">
        <f>_xlfn.IFNA(VLOOKUP(D1212+1,角色属性概况!I:J,2,FALSE),999)</f>
        <v>25</v>
      </c>
      <c r="N1212" s="1" t="s">
        <v>249</v>
      </c>
      <c r="O1212" s="1">
        <f>VLOOKUP(E1212,角色属性概况!Q:R,2,FALSE)</f>
        <v>2400</v>
      </c>
      <c r="P1212" s="1">
        <v>0</v>
      </c>
      <c r="Q1212" s="1">
        <v>0</v>
      </c>
    </row>
    <row r="1213" spans="2:17" x14ac:dyDescent="0.15">
      <c r="B1213" s="8" t="str">
        <f>VLOOKUP(G1213,角色!A:B,2,FALSE)</f>
        <v>娜塔莎</v>
      </c>
      <c r="C1213" s="8" t="str">
        <f t="shared" si="128"/>
        <v>主动技能1</v>
      </c>
      <c r="D1213" s="8">
        <f t="shared" si="130"/>
        <v>7</v>
      </c>
      <c r="E1213" s="8">
        <f t="shared" si="131"/>
        <v>8</v>
      </c>
      <c r="F1213" s="8">
        <f t="shared" si="132"/>
        <v>1</v>
      </c>
      <c r="G1213" s="8">
        <f t="shared" si="129"/>
        <v>21</v>
      </c>
      <c r="H1213" t="str">
        <f t="shared" si="133"/>
        <v>娜塔莎主动技能1等级7</v>
      </c>
      <c r="I1213" t="str">
        <f t="shared" si="134"/>
        <v>娜塔莎主动技能1等级8</v>
      </c>
      <c r="J1213" s="1">
        <v>1207</v>
      </c>
      <c r="K1213" s="1">
        <f>VLOOKUP(H1213,主动技能!$A:$B,2,FALSE)</f>
        <v>10210107</v>
      </c>
      <c r="L1213" s="1">
        <f>_xlfn.IFNA(VLOOKUP(I1213,主动技能!$A:$B,2,FALSE),0)</f>
        <v>10210108</v>
      </c>
      <c r="M1213">
        <f>_xlfn.IFNA(VLOOKUP(D1213+1,角色属性概况!I:J,2,FALSE),999)</f>
        <v>30</v>
      </c>
      <c r="N1213" s="1" t="s">
        <v>249</v>
      </c>
      <c r="O1213" s="1">
        <f>VLOOKUP(E1213,角色属性概况!Q:R,2,FALSE)</f>
        <v>3500</v>
      </c>
      <c r="P1213" s="1">
        <v>0</v>
      </c>
      <c r="Q1213" s="1">
        <v>0</v>
      </c>
    </row>
    <row r="1214" spans="2:17" x14ac:dyDescent="0.15">
      <c r="B1214" s="8" t="str">
        <f>VLOOKUP(G1214,角色!A:B,2,FALSE)</f>
        <v>娜塔莎</v>
      </c>
      <c r="C1214" s="8" t="str">
        <f t="shared" si="128"/>
        <v>主动技能1</v>
      </c>
      <c r="D1214" s="8">
        <f t="shared" si="130"/>
        <v>8</v>
      </c>
      <c r="E1214" s="8">
        <f t="shared" si="131"/>
        <v>9</v>
      </c>
      <c r="F1214" s="8">
        <f t="shared" si="132"/>
        <v>1</v>
      </c>
      <c r="G1214" s="8">
        <f t="shared" si="129"/>
        <v>21</v>
      </c>
      <c r="H1214" t="str">
        <f t="shared" si="133"/>
        <v>娜塔莎主动技能1等级8</v>
      </c>
      <c r="I1214" t="str">
        <f t="shared" si="134"/>
        <v>娜塔莎主动技能1等级9</v>
      </c>
      <c r="J1214" s="1">
        <v>1208</v>
      </c>
      <c r="K1214" s="1">
        <f>VLOOKUP(H1214,主动技能!$A:$B,2,FALSE)</f>
        <v>10210108</v>
      </c>
      <c r="L1214" s="1">
        <f>_xlfn.IFNA(VLOOKUP(I1214,主动技能!$A:$B,2,FALSE),0)</f>
        <v>10210109</v>
      </c>
      <c r="M1214">
        <f>_xlfn.IFNA(VLOOKUP(D1214+1,角色属性概况!I:J,2,FALSE),999)</f>
        <v>35</v>
      </c>
      <c r="N1214" s="1" t="s">
        <v>249</v>
      </c>
      <c r="O1214" s="1">
        <f>VLOOKUP(E1214,角色属性概况!Q:R,2,FALSE)</f>
        <v>4900</v>
      </c>
      <c r="P1214" s="1">
        <v>0</v>
      </c>
      <c r="Q1214" s="1">
        <v>0</v>
      </c>
    </row>
    <row r="1215" spans="2:17" x14ac:dyDescent="0.15">
      <c r="B1215" s="8" t="str">
        <f>VLOOKUP(G1215,角色!A:B,2,FALSE)</f>
        <v>娜塔莎</v>
      </c>
      <c r="C1215" s="8" t="str">
        <f t="shared" si="128"/>
        <v>主动技能1</v>
      </c>
      <c r="D1215" s="8">
        <f t="shared" si="130"/>
        <v>9</v>
      </c>
      <c r="E1215" s="8">
        <f t="shared" si="131"/>
        <v>10</v>
      </c>
      <c r="F1215" s="8">
        <f t="shared" si="132"/>
        <v>1</v>
      </c>
      <c r="G1215" s="8">
        <f t="shared" si="129"/>
        <v>21</v>
      </c>
      <c r="H1215" t="str">
        <f t="shared" si="133"/>
        <v>娜塔莎主动技能1等级9</v>
      </c>
      <c r="I1215" t="str">
        <f t="shared" si="134"/>
        <v>娜塔莎主动技能1等级10</v>
      </c>
      <c r="J1215" s="1">
        <v>1209</v>
      </c>
      <c r="K1215" s="1">
        <f>VLOOKUP(H1215,主动技能!$A:$B,2,FALSE)</f>
        <v>10210109</v>
      </c>
      <c r="L1215" s="1">
        <f>_xlfn.IFNA(VLOOKUP(I1215,主动技能!$A:$B,2,FALSE),0)</f>
        <v>10210110</v>
      </c>
      <c r="M1215">
        <f>_xlfn.IFNA(VLOOKUP(D1215+1,角色属性概况!I:J,2,FALSE),999)</f>
        <v>40</v>
      </c>
      <c r="N1215" s="1" t="s">
        <v>249</v>
      </c>
      <c r="O1215" s="1">
        <f>VLOOKUP(E1215,角色属性概况!Q:R,2,FALSE)</f>
        <v>7000</v>
      </c>
      <c r="P1215" s="1">
        <v>0</v>
      </c>
      <c r="Q1215" s="1">
        <v>0</v>
      </c>
    </row>
    <row r="1216" spans="2:17" x14ac:dyDescent="0.15">
      <c r="B1216" s="8" t="str">
        <f>VLOOKUP(G1216,角色!A:B,2,FALSE)</f>
        <v>娜塔莎</v>
      </c>
      <c r="C1216" s="8" t="str">
        <f t="shared" si="128"/>
        <v>主动技能1</v>
      </c>
      <c r="D1216" s="8">
        <f t="shared" si="130"/>
        <v>10</v>
      </c>
      <c r="E1216" s="8">
        <f t="shared" si="131"/>
        <v>11</v>
      </c>
      <c r="F1216" s="8">
        <f t="shared" si="132"/>
        <v>1</v>
      </c>
      <c r="G1216" s="8">
        <f t="shared" si="129"/>
        <v>21</v>
      </c>
      <c r="H1216" t="str">
        <f t="shared" si="133"/>
        <v>娜塔莎主动技能1等级10</v>
      </c>
      <c r="I1216" t="str">
        <f t="shared" si="134"/>
        <v>娜塔莎主动技能1等级11</v>
      </c>
      <c r="J1216" s="1">
        <v>1210</v>
      </c>
      <c r="K1216" s="1">
        <f>VLOOKUP(H1216,主动技能!$A:$B,2,FALSE)</f>
        <v>10210110</v>
      </c>
      <c r="L1216" s="1">
        <f>_xlfn.IFNA(VLOOKUP(I1216,主动技能!$A:$B,2,FALSE),0)</f>
        <v>10210111</v>
      </c>
      <c r="M1216">
        <f>_xlfn.IFNA(VLOOKUP(D1216+1,角色属性概况!I:J,2,FALSE),999)</f>
        <v>45</v>
      </c>
      <c r="N1216" s="1" t="s">
        <v>249</v>
      </c>
      <c r="O1216" s="1">
        <f>VLOOKUP(E1216,角色属性概况!Q:R,2,FALSE)</f>
        <v>9900</v>
      </c>
      <c r="P1216" s="1">
        <v>0</v>
      </c>
      <c r="Q1216" s="1">
        <v>0</v>
      </c>
    </row>
    <row r="1217" spans="2:17" x14ac:dyDescent="0.15">
      <c r="B1217" s="8" t="str">
        <f>VLOOKUP(G1217,角色!A:B,2,FALSE)</f>
        <v>娜塔莎</v>
      </c>
      <c r="C1217" s="8" t="str">
        <f t="shared" si="128"/>
        <v>主动技能1</v>
      </c>
      <c r="D1217" s="8">
        <f t="shared" si="130"/>
        <v>11</v>
      </c>
      <c r="E1217" s="8">
        <f t="shared" si="131"/>
        <v>12</v>
      </c>
      <c r="F1217" s="8">
        <f t="shared" si="132"/>
        <v>1</v>
      </c>
      <c r="G1217" s="8">
        <f t="shared" si="129"/>
        <v>21</v>
      </c>
      <c r="H1217" t="str">
        <f t="shared" si="133"/>
        <v>娜塔莎主动技能1等级11</v>
      </c>
      <c r="I1217" t="str">
        <f t="shared" si="134"/>
        <v>娜塔莎主动技能1等级12</v>
      </c>
      <c r="J1217" s="1">
        <v>1211</v>
      </c>
      <c r="K1217" s="1">
        <f>VLOOKUP(H1217,主动技能!$A:$B,2,FALSE)</f>
        <v>10210111</v>
      </c>
      <c r="L1217" s="1">
        <f>_xlfn.IFNA(VLOOKUP(I1217,主动技能!$A:$B,2,FALSE),0)</f>
        <v>10210112</v>
      </c>
      <c r="M1217">
        <f>_xlfn.IFNA(VLOOKUP(D1217+1,角色属性概况!I:J,2,FALSE),999)</f>
        <v>50</v>
      </c>
      <c r="N1217" s="1" t="s">
        <v>249</v>
      </c>
      <c r="O1217" s="1">
        <f>VLOOKUP(E1217,角色属性概况!Q:R,2,FALSE)</f>
        <v>14100</v>
      </c>
      <c r="P1217" s="1">
        <v>0</v>
      </c>
      <c r="Q1217" s="1">
        <v>0</v>
      </c>
    </row>
    <row r="1218" spans="2:17" x14ac:dyDescent="0.15">
      <c r="B1218" s="8" t="str">
        <f>VLOOKUP(G1218,角色!A:B,2,FALSE)</f>
        <v>娜塔莎</v>
      </c>
      <c r="C1218" s="8" t="str">
        <f t="shared" si="128"/>
        <v>主动技能1</v>
      </c>
      <c r="D1218" s="8">
        <f t="shared" si="130"/>
        <v>12</v>
      </c>
      <c r="E1218" s="8">
        <f t="shared" si="131"/>
        <v>13</v>
      </c>
      <c r="F1218" s="8">
        <f t="shared" si="132"/>
        <v>1</v>
      </c>
      <c r="G1218" s="8">
        <f t="shared" si="129"/>
        <v>21</v>
      </c>
      <c r="H1218" t="str">
        <f t="shared" si="133"/>
        <v>娜塔莎主动技能1等级12</v>
      </c>
      <c r="I1218" t="str">
        <f t="shared" si="134"/>
        <v>娜塔莎主动技能1等级13</v>
      </c>
      <c r="J1218" s="1">
        <v>1212</v>
      </c>
      <c r="K1218" s="1">
        <f>VLOOKUP(H1218,主动技能!$A:$B,2,FALSE)</f>
        <v>10210112</v>
      </c>
      <c r="L1218" s="1">
        <f>_xlfn.IFNA(VLOOKUP(I1218,主动技能!$A:$B,2,FALSE),0)</f>
        <v>10210113</v>
      </c>
      <c r="M1218">
        <f>_xlfn.IFNA(VLOOKUP(D1218+1,角色属性概况!I:J,2,FALSE),999)</f>
        <v>55</v>
      </c>
      <c r="N1218" s="1" t="s">
        <v>249</v>
      </c>
      <c r="O1218" s="1">
        <f>VLOOKUP(E1218,角色属性概况!Q:R,2,FALSE)</f>
        <v>20000</v>
      </c>
      <c r="P1218" s="1">
        <v>0</v>
      </c>
      <c r="Q1218" s="1">
        <v>0</v>
      </c>
    </row>
    <row r="1219" spans="2:17" x14ac:dyDescent="0.15">
      <c r="B1219" s="8" t="str">
        <f>VLOOKUP(G1219,角色!A:B,2,FALSE)</f>
        <v>娜塔莎</v>
      </c>
      <c r="C1219" s="8" t="str">
        <f t="shared" si="128"/>
        <v>主动技能1</v>
      </c>
      <c r="D1219" s="8">
        <f t="shared" si="130"/>
        <v>13</v>
      </c>
      <c r="E1219" s="8">
        <f t="shared" si="131"/>
        <v>14</v>
      </c>
      <c r="F1219" s="8">
        <f t="shared" si="132"/>
        <v>1</v>
      </c>
      <c r="G1219" s="8">
        <f t="shared" si="129"/>
        <v>21</v>
      </c>
      <c r="H1219" t="str">
        <f t="shared" si="133"/>
        <v>娜塔莎主动技能1等级13</v>
      </c>
      <c r="I1219" t="str">
        <f t="shared" si="134"/>
        <v>娜塔莎主动技能1等级14</v>
      </c>
      <c r="J1219" s="1">
        <v>1213</v>
      </c>
      <c r="K1219" s="1">
        <f>VLOOKUP(H1219,主动技能!$A:$B,2,FALSE)</f>
        <v>10210113</v>
      </c>
      <c r="L1219" s="1">
        <f>_xlfn.IFNA(VLOOKUP(I1219,主动技能!$A:$B,2,FALSE),0)</f>
        <v>10210114</v>
      </c>
      <c r="M1219">
        <f>_xlfn.IFNA(VLOOKUP(D1219+1,角色属性概况!I:J,2,FALSE),999)</f>
        <v>60</v>
      </c>
      <c r="N1219" s="1" t="s">
        <v>249</v>
      </c>
      <c r="O1219" s="1">
        <f>VLOOKUP(E1219,角色属性概况!Q:R,2,FALSE)</f>
        <v>28300</v>
      </c>
      <c r="P1219" s="1">
        <v>0</v>
      </c>
      <c r="Q1219" s="1">
        <v>0</v>
      </c>
    </row>
    <row r="1220" spans="2:17" x14ac:dyDescent="0.15">
      <c r="B1220" s="8" t="str">
        <f>VLOOKUP(G1220,角色!A:B,2,FALSE)</f>
        <v>娜塔莎</v>
      </c>
      <c r="C1220" s="8" t="str">
        <f t="shared" si="128"/>
        <v>主动技能1</v>
      </c>
      <c r="D1220" s="8">
        <f t="shared" si="130"/>
        <v>14</v>
      </c>
      <c r="E1220" s="8">
        <f t="shared" si="131"/>
        <v>15</v>
      </c>
      <c r="F1220" s="8">
        <f t="shared" si="132"/>
        <v>1</v>
      </c>
      <c r="G1220" s="8">
        <f t="shared" si="129"/>
        <v>21</v>
      </c>
      <c r="H1220" t="str">
        <f t="shared" si="133"/>
        <v>娜塔莎主动技能1等级14</v>
      </c>
      <c r="I1220" t="str">
        <f t="shared" si="134"/>
        <v>娜塔莎主动技能1等级15</v>
      </c>
      <c r="J1220" s="1">
        <v>1214</v>
      </c>
      <c r="K1220" s="1">
        <f>VLOOKUP(H1220,主动技能!$A:$B,2,FALSE)</f>
        <v>10210114</v>
      </c>
      <c r="L1220" s="1">
        <f>_xlfn.IFNA(VLOOKUP(I1220,主动技能!$A:$B,2,FALSE),0)</f>
        <v>10210115</v>
      </c>
      <c r="M1220">
        <f>_xlfn.IFNA(VLOOKUP(D1220+1,角色属性概况!I:J,2,FALSE),999)</f>
        <v>65</v>
      </c>
      <c r="N1220" s="1" t="s">
        <v>249</v>
      </c>
      <c r="O1220" s="1">
        <f>VLOOKUP(E1220,角色属性概况!Q:R,2,FALSE)</f>
        <v>40100</v>
      </c>
      <c r="P1220" s="1">
        <v>0</v>
      </c>
      <c r="Q1220" s="1">
        <v>0</v>
      </c>
    </row>
    <row r="1221" spans="2:17" x14ac:dyDescent="0.15">
      <c r="B1221" s="8" t="str">
        <f>VLOOKUP(G1221,角色!A:B,2,FALSE)</f>
        <v>娜塔莎</v>
      </c>
      <c r="C1221" s="8" t="str">
        <f t="shared" si="128"/>
        <v>主动技能1</v>
      </c>
      <c r="D1221" s="8">
        <f t="shared" si="130"/>
        <v>15</v>
      </c>
      <c r="E1221" s="8">
        <f t="shared" si="131"/>
        <v>16</v>
      </c>
      <c r="F1221" s="8">
        <f t="shared" si="132"/>
        <v>1</v>
      </c>
      <c r="G1221" s="8">
        <f t="shared" si="129"/>
        <v>21</v>
      </c>
      <c r="H1221" t="str">
        <f t="shared" si="133"/>
        <v>娜塔莎主动技能1等级15</v>
      </c>
      <c r="I1221" t="str">
        <f t="shared" si="134"/>
        <v>娜塔莎主动技能1等级16</v>
      </c>
      <c r="J1221" s="1">
        <v>1215</v>
      </c>
      <c r="K1221" s="1">
        <f>VLOOKUP(H1221,主动技能!$A:$B,2,FALSE)</f>
        <v>10210115</v>
      </c>
      <c r="L1221" s="1">
        <f>_xlfn.IFNA(VLOOKUP(I1221,主动技能!$A:$B,2,FALSE),0)</f>
        <v>10210116</v>
      </c>
      <c r="M1221">
        <f>_xlfn.IFNA(VLOOKUP(D1221+1,角色属性概况!I:J,2,FALSE),999)</f>
        <v>70</v>
      </c>
      <c r="N1221" s="1" t="s">
        <v>249</v>
      </c>
      <c r="O1221" s="1">
        <f>VLOOKUP(E1221,角色属性概况!Q:R,2,FALSE)</f>
        <v>56700</v>
      </c>
      <c r="P1221" s="1">
        <v>0</v>
      </c>
      <c r="Q1221" s="1">
        <v>0</v>
      </c>
    </row>
    <row r="1222" spans="2:17" x14ac:dyDescent="0.15">
      <c r="B1222" s="8" t="str">
        <f>VLOOKUP(G1222,角色!A:B,2,FALSE)</f>
        <v>娜塔莎</v>
      </c>
      <c r="C1222" s="8" t="str">
        <f t="shared" si="128"/>
        <v>主动技能1</v>
      </c>
      <c r="D1222" s="8">
        <f t="shared" si="130"/>
        <v>16</v>
      </c>
      <c r="E1222" s="8">
        <f t="shared" si="131"/>
        <v>17</v>
      </c>
      <c r="F1222" s="8">
        <f t="shared" si="132"/>
        <v>1</v>
      </c>
      <c r="G1222" s="8">
        <f t="shared" si="129"/>
        <v>21</v>
      </c>
      <c r="H1222" t="str">
        <f t="shared" si="133"/>
        <v>娜塔莎主动技能1等级16</v>
      </c>
      <c r="I1222" t="str">
        <f t="shared" si="134"/>
        <v>娜塔莎主动技能1等级17</v>
      </c>
      <c r="J1222" s="1">
        <v>1216</v>
      </c>
      <c r="K1222" s="1">
        <f>VLOOKUP(H1222,主动技能!$A:$B,2,FALSE)</f>
        <v>10210116</v>
      </c>
      <c r="L1222" s="1">
        <f>_xlfn.IFNA(VLOOKUP(I1222,主动技能!$A:$B,2,FALSE),0)</f>
        <v>10210117</v>
      </c>
      <c r="M1222">
        <f>_xlfn.IFNA(VLOOKUP(D1222+1,角色属性概况!I:J,2,FALSE),999)</f>
        <v>75</v>
      </c>
      <c r="N1222" s="1" t="s">
        <v>249</v>
      </c>
      <c r="O1222" s="1">
        <f>VLOOKUP(E1222,角色属性概况!Q:R,2,FALSE)</f>
        <v>80400</v>
      </c>
      <c r="P1222" s="1">
        <v>0</v>
      </c>
      <c r="Q1222" s="1">
        <v>0</v>
      </c>
    </row>
    <row r="1223" spans="2:17" x14ac:dyDescent="0.15">
      <c r="B1223" s="8" t="str">
        <f>VLOOKUP(G1223,角色!A:B,2,FALSE)</f>
        <v>娜塔莎</v>
      </c>
      <c r="C1223" s="8" t="str">
        <f t="shared" si="128"/>
        <v>主动技能1</v>
      </c>
      <c r="D1223" s="8">
        <f t="shared" si="130"/>
        <v>17</v>
      </c>
      <c r="E1223" s="8">
        <f t="shared" si="131"/>
        <v>18</v>
      </c>
      <c r="F1223" s="8">
        <f t="shared" si="132"/>
        <v>1</v>
      </c>
      <c r="G1223" s="8">
        <f t="shared" si="129"/>
        <v>21</v>
      </c>
      <c r="H1223" t="str">
        <f t="shared" si="133"/>
        <v>娜塔莎主动技能1等级17</v>
      </c>
      <c r="I1223" t="str">
        <f t="shared" si="134"/>
        <v>娜塔莎主动技能1等级18</v>
      </c>
      <c r="J1223" s="1">
        <v>1217</v>
      </c>
      <c r="K1223" s="1">
        <f>VLOOKUP(H1223,主动技能!$A:$B,2,FALSE)</f>
        <v>10210117</v>
      </c>
      <c r="L1223" s="1">
        <f>_xlfn.IFNA(VLOOKUP(I1223,主动技能!$A:$B,2,FALSE),0)</f>
        <v>10210118</v>
      </c>
      <c r="M1223">
        <f>_xlfn.IFNA(VLOOKUP(D1223+1,角色属性概况!I:J,2,FALSE),999)</f>
        <v>80</v>
      </c>
      <c r="N1223" s="1" t="s">
        <v>249</v>
      </c>
      <c r="O1223" s="1">
        <f>VLOOKUP(E1223,角色属性概况!Q:R,2,FALSE)</f>
        <v>113800</v>
      </c>
      <c r="P1223" s="1">
        <v>0</v>
      </c>
      <c r="Q1223" s="1">
        <v>0</v>
      </c>
    </row>
    <row r="1224" spans="2:17" x14ac:dyDescent="0.15">
      <c r="B1224" s="8" t="str">
        <f>VLOOKUP(G1224,角色!A:B,2,FALSE)</f>
        <v>娜塔莎</v>
      </c>
      <c r="C1224" s="8" t="str">
        <f t="shared" ref="C1224:C1287" si="135">C$4&amp;F1224</f>
        <v>主动技能1</v>
      </c>
      <c r="D1224" s="8">
        <f t="shared" si="130"/>
        <v>18</v>
      </c>
      <c r="E1224" s="8">
        <f t="shared" si="131"/>
        <v>19</v>
      </c>
      <c r="F1224" s="8">
        <f t="shared" si="132"/>
        <v>1</v>
      </c>
      <c r="G1224" s="8">
        <f t="shared" ref="G1224:G1287" si="136">IF((F1224=1)*(D1224=1),G1223+1,G1223)</f>
        <v>21</v>
      </c>
      <c r="H1224" t="str">
        <f t="shared" si="133"/>
        <v>娜塔莎主动技能1等级18</v>
      </c>
      <c r="I1224" t="str">
        <f t="shared" si="134"/>
        <v>娜塔莎主动技能1等级19</v>
      </c>
      <c r="J1224" s="1">
        <v>1218</v>
      </c>
      <c r="K1224" s="1">
        <f>VLOOKUP(H1224,主动技能!$A:$B,2,FALSE)</f>
        <v>10210118</v>
      </c>
      <c r="L1224" s="1">
        <f>_xlfn.IFNA(VLOOKUP(I1224,主动技能!$A:$B,2,FALSE),0)</f>
        <v>10210119</v>
      </c>
      <c r="M1224">
        <f>_xlfn.IFNA(VLOOKUP(D1224+1,角色属性概况!I:J,2,FALSE),999)</f>
        <v>85</v>
      </c>
      <c r="N1224" s="1" t="s">
        <v>249</v>
      </c>
      <c r="O1224" s="1">
        <f>VLOOKUP(E1224,角色属性概况!Q:R,2,FALSE)</f>
        <v>161100</v>
      </c>
      <c r="P1224" s="1">
        <v>0</v>
      </c>
      <c r="Q1224" s="1">
        <v>0</v>
      </c>
    </row>
    <row r="1225" spans="2:17" x14ac:dyDescent="0.15">
      <c r="B1225" s="8" t="str">
        <f>VLOOKUP(G1225,角色!A:B,2,FALSE)</f>
        <v>娜塔莎</v>
      </c>
      <c r="C1225" s="8" t="str">
        <f t="shared" si="135"/>
        <v>主动技能1</v>
      </c>
      <c r="D1225" s="8">
        <f t="shared" ref="D1225:D1288" si="137">IF(D1224=D$5,1,D1224+1)</f>
        <v>19</v>
      </c>
      <c r="E1225" s="8">
        <f t="shared" ref="E1225:E1288" si="138">IF(E1224=E$5,2,E1224+1)</f>
        <v>20</v>
      </c>
      <c r="F1225" s="8">
        <f t="shared" ref="F1225:F1288" si="139">IF(D1225=1,IF(F1224=$F$5,1,F1224+1),F1224)</f>
        <v>1</v>
      </c>
      <c r="G1225" s="8">
        <f t="shared" si="136"/>
        <v>21</v>
      </c>
      <c r="H1225" t="str">
        <f t="shared" si="133"/>
        <v>娜塔莎主动技能1等级19</v>
      </c>
      <c r="I1225" t="str">
        <f t="shared" si="134"/>
        <v>娜塔莎主动技能1等级20</v>
      </c>
      <c r="J1225" s="1">
        <v>1219</v>
      </c>
      <c r="K1225" s="1">
        <f>VLOOKUP(H1225,主动技能!$A:$B,2,FALSE)</f>
        <v>10210119</v>
      </c>
      <c r="L1225" s="1">
        <f>_xlfn.IFNA(VLOOKUP(I1225,主动技能!$A:$B,2,FALSE),0)</f>
        <v>10210120</v>
      </c>
      <c r="M1225">
        <f>_xlfn.IFNA(VLOOKUP(D1225+1,角色属性概况!I:J,2,FALSE),999)</f>
        <v>90</v>
      </c>
      <c r="N1225" s="1" t="s">
        <v>249</v>
      </c>
      <c r="O1225" s="1">
        <f>VLOOKUP(E1225,角色属性概况!Q:R,2,FALSE)</f>
        <v>228100</v>
      </c>
      <c r="P1225" s="1">
        <v>0</v>
      </c>
      <c r="Q1225" s="1">
        <v>0</v>
      </c>
    </row>
    <row r="1226" spans="2:17" x14ac:dyDescent="0.15">
      <c r="B1226" s="8" t="str">
        <f>VLOOKUP(G1226,角色!A:B,2,FALSE)</f>
        <v>娜塔莎</v>
      </c>
      <c r="C1226" s="8" t="str">
        <f t="shared" si="135"/>
        <v>主动技能1</v>
      </c>
      <c r="D1226" s="8">
        <f t="shared" si="137"/>
        <v>20</v>
      </c>
      <c r="E1226" s="8">
        <f t="shared" si="138"/>
        <v>21</v>
      </c>
      <c r="F1226" s="8">
        <f t="shared" si="139"/>
        <v>1</v>
      </c>
      <c r="G1226" s="8">
        <f t="shared" si="136"/>
        <v>21</v>
      </c>
      <c r="H1226" t="str">
        <f t="shared" si="133"/>
        <v>娜塔莎主动技能1等级20</v>
      </c>
      <c r="I1226" t="str">
        <f t="shared" si="134"/>
        <v>娜塔莎主动技能1等级21</v>
      </c>
      <c r="J1226" s="1">
        <v>1220</v>
      </c>
      <c r="K1226" s="1">
        <f>VLOOKUP(H1226,主动技能!$A:$B,2,FALSE)</f>
        <v>10210120</v>
      </c>
      <c r="L1226" s="1">
        <f>_xlfn.IFNA(VLOOKUP(I1226,主动技能!$A:$B,2,FALSE),0)</f>
        <v>0</v>
      </c>
      <c r="M1226">
        <f>_xlfn.IFNA(VLOOKUP(D1226+1,角色属性概况!I:J,2,FALSE),999)</f>
        <v>100</v>
      </c>
      <c r="N1226" s="1" t="s">
        <v>249</v>
      </c>
      <c r="O1226" s="1">
        <f>VLOOKUP(E1226,角色属性概况!Q:R,2,FALSE)</f>
        <v>780200</v>
      </c>
      <c r="P1226" s="1">
        <v>0</v>
      </c>
      <c r="Q1226" s="1">
        <v>0</v>
      </c>
    </row>
    <row r="1227" spans="2:17" x14ac:dyDescent="0.15">
      <c r="B1227" s="8" t="str">
        <f>VLOOKUP(G1227,角色!A:B,2,FALSE)</f>
        <v>娜塔莎</v>
      </c>
      <c r="C1227" s="8" t="str">
        <f t="shared" si="135"/>
        <v>主动技能2</v>
      </c>
      <c r="D1227" s="8">
        <f t="shared" si="137"/>
        <v>1</v>
      </c>
      <c r="E1227" s="8">
        <f t="shared" si="138"/>
        <v>2</v>
      </c>
      <c r="F1227" s="8">
        <f t="shared" si="139"/>
        <v>2</v>
      </c>
      <c r="G1227" s="8">
        <f t="shared" si="136"/>
        <v>21</v>
      </c>
      <c r="H1227" t="str">
        <f t="shared" si="133"/>
        <v>娜塔莎主动技能2等级1</v>
      </c>
      <c r="I1227" t="str">
        <f t="shared" si="134"/>
        <v>娜塔莎主动技能2等级2</v>
      </c>
      <c r="J1227" s="1">
        <v>1221</v>
      </c>
      <c r="K1227" s="1">
        <f>VLOOKUP(H1227,主动技能!$A:$B,2,FALSE)</f>
        <v>10210201</v>
      </c>
      <c r="L1227" s="1">
        <f>_xlfn.IFNA(VLOOKUP(I1227,主动技能!$A:$B,2,FALSE),0)</f>
        <v>10210202</v>
      </c>
      <c r="M1227">
        <f>_xlfn.IFNA(VLOOKUP(D1227+1,角色属性概况!I:J,2,FALSE),999)</f>
        <v>2</v>
      </c>
      <c r="N1227" s="1" t="s">
        <v>249</v>
      </c>
      <c r="O1227" s="1">
        <f>VLOOKUP(E1227,角色属性概况!Q:R,2,FALSE)</f>
        <v>500</v>
      </c>
      <c r="P1227" s="1">
        <v>0</v>
      </c>
      <c r="Q1227" s="1">
        <v>0</v>
      </c>
    </row>
    <row r="1228" spans="2:17" x14ac:dyDescent="0.15">
      <c r="B1228" s="8" t="str">
        <f>VLOOKUP(G1228,角色!A:B,2,FALSE)</f>
        <v>娜塔莎</v>
      </c>
      <c r="C1228" s="8" t="str">
        <f t="shared" si="135"/>
        <v>主动技能2</v>
      </c>
      <c r="D1228" s="8">
        <f t="shared" si="137"/>
        <v>2</v>
      </c>
      <c r="E1228" s="8">
        <f t="shared" si="138"/>
        <v>3</v>
      </c>
      <c r="F1228" s="8">
        <f t="shared" si="139"/>
        <v>2</v>
      </c>
      <c r="G1228" s="8">
        <f t="shared" si="136"/>
        <v>21</v>
      </c>
      <c r="H1228" t="str">
        <f t="shared" si="133"/>
        <v>娜塔莎主动技能2等级2</v>
      </c>
      <c r="I1228" t="str">
        <f t="shared" si="134"/>
        <v>娜塔莎主动技能2等级3</v>
      </c>
      <c r="J1228" s="1">
        <v>1222</v>
      </c>
      <c r="K1228" s="1">
        <f>VLOOKUP(H1228,主动技能!$A:$B,2,FALSE)</f>
        <v>10210202</v>
      </c>
      <c r="L1228" s="1">
        <f>_xlfn.IFNA(VLOOKUP(I1228,主动技能!$A:$B,2,FALSE),0)</f>
        <v>10210203</v>
      </c>
      <c r="M1228">
        <f>_xlfn.IFNA(VLOOKUP(D1228+1,角色属性概况!I:J,2,FALSE),999)</f>
        <v>5</v>
      </c>
      <c r="N1228" s="1" t="s">
        <v>249</v>
      </c>
      <c r="O1228" s="1">
        <f>VLOOKUP(E1228,角色属性概况!Q:R,2,FALSE)</f>
        <v>600</v>
      </c>
      <c r="P1228" s="1">
        <v>0</v>
      </c>
      <c r="Q1228" s="1">
        <v>0</v>
      </c>
    </row>
    <row r="1229" spans="2:17" x14ac:dyDescent="0.15">
      <c r="B1229" s="8" t="str">
        <f>VLOOKUP(G1229,角色!A:B,2,FALSE)</f>
        <v>娜塔莎</v>
      </c>
      <c r="C1229" s="8" t="str">
        <f t="shared" si="135"/>
        <v>主动技能2</v>
      </c>
      <c r="D1229" s="8">
        <f t="shared" si="137"/>
        <v>3</v>
      </c>
      <c r="E1229" s="8">
        <f t="shared" si="138"/>
        <v>4</v>
      </c>
      <c r="F1229" s="8">
        <f t="shared" si="139"/>
        <v>2</v>
      </c>
      <c r="G1229" s="8">
        <f t="shared" si="136"/>
        <v>21</v>
      </c>
      <c r="H1229" t="str">
        <f t="shared" si="133"/>
        <v>娜塔莎主动技能2等级3</v>
      </c>
      <c r="I1229" t="str">
        <f t="shared" si="134"/>
        <v>娜塔莎主动技能2等级4</v>
      </c>
      <c r="J1229" s="1">
        <v>1223</v>
      </c>
      <c r="K1229" s="1">
        <f>VLOOKUP(H1229,主动技能!$A:$B,2,FALSE)</f>
        <v>10210203</v>
      </c>
      <c r="L1229" s="1">
        <f>_xlfn.IFNA(VLOOKUP(I1229,主动技能!$A:$B,2,FALSE),0)</f>
        <v>10210204</v>
      </c>
      <c r="M1229">
        <f>_xlfn.IFNA(VLOOKUP(D1229+1,角色属性概况!I:J,2,FALSE),999)</f>
        <v>10</v>
      </c>
      <c r="N1229" s="1" t="s">
        <v>249</v>
      </c>
      <c r="O1229" s="1">
        <f>VLOOKUP(E1229,角色属性概况!Q:R,2,FALSE)</f>
        <v>800</v>
      </c>
      <c r="P1229" s="1">
        <v>0</v>
      </c>
      <c r="Q1229" s="1">
        <v>0</v>
      </c>
    </row>
    <row r="1230" spans="2:17" x14ac:dyDescent="0.15">
      <c r="B1230" s="8" t="str">
        <f>VLOOKUP(G1230,角色!A:B,2,FALSE)</f>
        <v>娜塔莎</v>
      </c>
      <c r="C1230" s="8" t="str">
        <f t="shared" si="135"/>
        <v>主动技能2</v>
      </c>
      <c r="D1230" s="8">
        <f t="shared" si="137"/>
        <v>4</v>
      </c>
      <c r="E1230" s="8">
        <f t="shared" si="138"/>
        <v>5</v>
      </c>
      <c r="F1230" s="8">
        <f t="shared" si="139"/>
        <v>2</v>
      </c>
      <c r="G1230" s="8">
        <f t="shared" si="136"/>
        <v>21</v>
      </c>
      <c r="H1230" t="str">
        <f t="shared" si="133"/>
        <v>娜塔莎主动技能2等级4</v>
      </c>
      <c r="I1230" t="str">
        <f t="shared" si="134"/>
        <v>娜塔莎主动技能2等级5</v>
      </c>
      <c r="J1230" s="1">
        <v>1224</v>
      </c>
      <c r="K1230" s="1">
        <f>VLOOKUP(H1230,主动技能!$A:$B,2,FALSE)</f>
        <v>10210204</v>
      </c>
      <c r="L1230" s="1">
        <f>_xlfn.IFNA(VLOOKUP(I1230,主动技能!$A:$B,2,FALSE),0)</f>
        <v>10210205</v>
      </c>
      <c r="M1230">
        <f>_xlfn.IFNA(VLOOKUP(D1230+1,角色属性概况!I:J,2,FALSE),999)</f>
        <v>15</v>
      </c>
      <c r="N1230" s="1" t="s">
        <v>249</v>
      </c>
      <c r="O1230" s="1">
        <f>VLOOKUP(E1230,角色属性概况!Q:R,2,FALSE)</f>
        <v>1200</v>
      </c>
      <c r="P1230" s="1">
        <v>0</v>
      </c>
      <c r="Q1230" s="1">
        <v>0</v>
      </c>
    </row>
    <row r="1231" spans="2:17" x14ac:dyDescent="0.15">
      <c r="B1231" s="8" t="str">
        <f>VLOOKUP(G1231,角色!A:B,2,FALSE)</f>
        <v>娜塔莎</v>
      </c>
      <c r="C1231" s="8" t="str">
        <f t="shared" si="135"/>
        <v>主动技能2</v>
      </c>
      <c r="D1231" s="8">
        <f t="shared" si="137"/>
        <v>5</v>
      </c>
      <c r="E1231" s="8">
        <f t="shared" si="138"/>
        <v>6</v>
      </c>
      <c r="F1231" s="8">
        <f t="shared" si="139"/>
        <v>2</v>
      </c>
      <c r="G1231" s="8">
        <f t="shared" si="136"/>
        <v>21</v>
      </c>
      <c r="H1231" t="str">
        <f t="shared" si="133"/>
        <v>娜塔莎主动技能2等级5</v>
      </c>
      <c r="I1231" t="str">
        <f t="shared" si="134"/>
        <v>娜塔莎主动技能2等级6</v>
      </c>
      <c r="J1231" s="1">
        <v>1225</v>
      </c>
      <c r="K1231" s="1">
        <f>VLOOKUP(H1231,主动技能!$A:$B,2,FALSE)</f>
        <v>10210205</v>
      </c>
      <c r="L1231" s="1">
        <f>_xlfn.IFNA(VLOOKUP(I1231,主动技能!$A:$B,2,FALSE),0)</f>
        <v>10210206</v>
      </c>
      <c r="M1231">
        <f>_xlfn.IFNA(VLOOKUP(D1231+1,角色属性概况!I:J,2,FALSE),999)</f>
        <v>20</v>
      </c>
      <c r="N1231" s="1" t="s">
        <v>249</v>
      </c>
      <c r="O1231" s="1">
        <f>VLOOKUP(E1231,角色属性概况!Q:R,2,FALSE)</f>
        <v>1700</v>
      </c>
      <c r="P1231" s="1">
        <v>0</v>
      </c>
      <c r="Q1231" s="1">
        <v>0</v>
      </c>
    </row>
    <row r="1232" spans="2:17" x14ac:dyDescent="0.15">
      <c r="B1232" s="8" t="str">
        <f>VLOOKUP(G1232,角色!A:B,2,FALSE)</f>
        <v>娜塔莎</v>
      </c>
      <c r="C1232" s="8" t="str">
        <f t="shared" si="135"/>
        <v>主动技能2</v>
      </c>
      <c r="D1232" s="8">
        <f t="shared" si="137"/>
        <v>6</v>
      </c>
      <c r="E1232" s="8">
        <f t="shared" si="138"/>
        <v>7</v>
      </c>
      <c r="F1232" s="8">
        <f t="shared" si="139"/>
        <v>2</v>
      </c>
      <c r="G1232" s="8">
        <f t="shared" si="136"/>
        <v>21</v>
      </c>
      <c r="H1232" t="str">
        <f t="shared" si="133"/>
        <v>娜塔莎主动技能2等级6</v>
      </c>
      <c r="I1232" t="str">
        <f t="shared" si="134"/>
        <v>娜塔莎主动技能2等级7</v>
      </c>
      <c r="J1232" s="1">
        <v>1226</v>
      </c>
      <c r="K1232" s="1">
        <f>VLOOKUP(H1232,主动技能!$A:$B,2,FALSE)</f>
        <v>10210206</v>
      </c>
      <c r="L1232" s="1">
        <f>_xlfn.IFNA(VLOOKUP(I1232,主动技能!$A:$B,2,FALSE),0)</f>
        <v>10210207</v>
      </c>
      <c r="M1232">
        <f>_xlfn.IFNA(VLOOKUP(D1232+1,角色属性概况!I:J,2,FALSE),999)</f>
        <v>25</v>
      </c>
      <c r="N1232" s="1" t="s">
        <v>249</v>
      </c>
      <c r="O1232" s="1">
        <f>VLOOKUP(E1232,角色属性概况!Q:R,2,FALSE)</f>
        <v>2400</v>
      </c>
      <c r="P1232" s="1">
        <v>0</v>
      </c>
      <c r="Q1232" s="1">
        <v>0</v>
      </c>
    </row>
    <row r="1233" spans="2:17" x14ac:dyDescent="0.15">
      <c r="B1233" s="8" t="str">
        <f>VLOOKUP(G1233,角色!A:B,2,FALSE)</f>
        <v>娜塔莎</v>
      </c>
      <c r="C1233" s="8" t="str">
        <f t="shared" si="135"/>
        <v>主动技能2</v>
      </c>
      <c r="D1233" s="8">
        <f t="shared" si="137"/>
        <v>7</v>
      </c>
      <c r="E1233" s="8">
        <f t="shared" si="138"/>
        <v>8</v>
      </c>
      <c r="F1233" s="8">
        <f t="shared" si="139"/>
        <v>2</v>
      </c>
      <c r="G1233" s="8">
        <f t="shared" si="136"/>
        <v>21</v>
      </c>
      <c r="H1233" t="str">
        <f t="shared" si="133"/>
        <v>娜塔莎主动技能2等级7</v>
      </c>
      <c r="I1233" t="str">
        <f t="shared" si="134"/>
        <v>娜塔莎主动技能2等级8</v>
      </c>
      <c r="J1233" s="1">
        <v>1227</v>
      </c>
      <c r="K1233" s="1">
        <f>VLOOKUP(H1233,主动技能!$A:$B,2,FALSE)</f>
        <v>10210207</v>
      </c>
      <c r="L1233" s="1">
        <f>_xlfn.IFNA(VLOOKUP(I1233,主动技能!$A:$B,2,FALSE),0)</f>
        <v>10210208</v>
      </c>
      <c r="M1233">
        <f>_xlfn.IFNA(VLOOKUP(D1233+1,角色属性概况!I:J,2,FALSE),999)</f>
        <v>30</v>
      </c>
      <c r="N1233" s="1" t="s">
        <v>249</v>
      </c>
      <c r="O1233" s="1">
        <f>VLOOKUP(E1233,角色属性概况!Q:R,2,FALSE)</f>
        <v>3500</v>
      </c>
      <c r="P1233" s="1">
        <v>0</v>
      </c>
      <c r="Q1233" s="1">
        <v>0</v>
      </c>
    </row>
    <row r="1234" spans="2:17" x14ac:dyDescent="0.15">
      <c r="B1234" s="8" t="str">
        <f>VLOOKUP(G1234,角色!A:B,2,FALSE)</f>
        <v>娜塔莎</v>
      </c>
      <c r="C1234" s="8" t="str">
        <f t="shared" si="135"/>
        <v>主动技能2</v>
      </c>
      <c r="D1234" s="8">
        <f t="shared" si="137"/>
        <v>8</v>
      </c>
      <c r="E1234" s="8">
        <f t="shared" si="138"/>
        <v>9</v>
      </c>
      <c r="F1234" s="8">
        <f t="shared" si="139"/>
        <v>2</v>
      </c>
      <c r="G1234" s="8">
        <f t="shared" si="136"/>
        <v>21</v>
      </c>
      <c r="H1234" t="str">
        <f t="shared" si="133"/>
        <v>娜塔莎主动技能2等级8</v>
      </c>
      <c r="I1234" t="str">
        <f t="shared" si="134"/>
        <v>娜塔莎主动技能2等级9</v>
      </c>
      <c r="J1234" s="1">
        <v>1228</v>
      </c>
      <c r="K1234" s="1">
        <f>VLOOKUP(H1234,主动技能!$A:$B,2,FALSE)</f>
        <v>10210208</v>
      </c>
      <c r="L1234" s="1">
        <f>_xlfn.IFNA(VLOOKUP(I1234,主动技能!$A:$B,2,FALSE),0)</f>
        <v>10210209</v>
      </c>
      <c r="M1234">
        <f>_xlfn.IFNA(VLOOKUP(D1234+1,角色属性概况!I:J,2,FALSE),999)</f>
        <v>35</v>
      </c>
      <c r="N1234" s="1" t="s">
        <v>249</v>
      </c>
      <c r="O1234" s="1">
        <f>VLOOKUP(E1234,角色属性概况!Q:R,2,FALSE)</f>
        <v>4900</v>
      </c>
      <c r="P1234" s="1">
        <v>0</v>
      </c>
      <c r="Q1234" s="1">
        <v>0</v>
      </c>
    </row>
    <row r="1235" spans="2:17" x14ac:dyDescent="0.15">
      <c r="B1235" s="8" t="str">
        <f>VLOOKUP(G1235,角色!A:B,2,FALSE)</f>
        <v>娜塔莎</v>
      </c>
      <c r="C1235" s="8" t="str">
        <f t="shared" si="135"/>
        <v>主动技能2</v>
      </c>
      <c r="D1235" s="8">
        <f t="shared" si="137"/>
        <v>9</v>
      </c>
      <c r="E1235" s="8">
        <f t="shared" si="138"/>
        <v>10</v>
      </c>
      <c r="F1235" s="8">
        <f t="shared" si="139"/>
        <v>2</v>
      </c>
      <c r="G1235" s="8">
        <f t="shared" si="136"/>
        <v>21</v>
      </c>
      <c r="H1235" t="str">
        <f t="shared" si="133"/>
        <v>娜塔莎主动技能2等级9</v>
      </c>
      <c r="I1235" t="str">
        <f t="shared" si="134"/>
        <v>娜塔莎主动技能2等级10</v>
      </c>
      <c r="J1235" s="1">
        <v>1229</v>
      </c>
      <c r="K1235" s="1">
        <f>VLOOKUP(H1235,主动技能!$A:$B,2,FALSE)</f>
        <v>10210209</v>
      </c>
      <c r="L1235" s="1">
        <f>_xlfn.IFNA(VLOOKUP(I1235,主动技能!$A:$B,2,FALSE),0)</f>
        <v>10210210</v>
      </c>
      <c r="M1235">
        <f>_xlfn.IFNA(VLOOKUP(D1235+1,角色属性概况!I:J,2,FALSE),999)</f>
        <v>40</v>
      </c>
      <c r="N1235" s="1" t="s">
        <v>249</v>
      </c>
      <c r="O1235" s="1">
        <f>VLOOKUP(E1235,角色属性概况!Q:R,2,FALSE)</f>
        <v>7000</v>
      </c>
      <c r="P1235" s="1">
        <v>0</v>
      </c>
      <c r="Q1235" s="1">
        <v>0</v>
      </c>
    </row>
    <row r="1236" spans="2:17" x14ac:dyDescent="0.15">
      <c r="B1236" s="8" t="str">
        <f>VLOOKUP(G1236,角色!A:B,2,FALSE)</f>
        <v>娜塔莎</v>
      </c>
      <c r="C1236" s="8" t="str">
        <f t="shared" si="135"/>
        <v>主动技能2</v>
      </c>
      <c r="D1236" s="8">
        <f t="shared" si="137"/>
        <v>10</v>
      </c>
      <c r="E1236" s="8">
        <f t="shared" si="138"/>
        <v>11</v>
      </c>
      <c r="F1236" s="8">
        <f t="shared" si="139"/>
        <v>2</v>
      </c>
      <c r="G1236" s="8">
        <f t="shared" si="136"/>
        <v>21</v>
      </c>
      <c r="H1236" t="str">
        <f t="shared" si="133"/>
        <v>娜塔莎主动技能2等级10</v>
      </c>
      <c r="I1236" t="str">
        <f t="shared" si="134"/>
        <v>娜塔莎主动技能2等级11</v>
      </c>
      <c r="J1236" s="1">
        <v>1230</v>
      </c>
      <c r="K1236" s="1">
        <f>VLOOKUP(H1236,主动技能!$A:$B,2,FALSE)</f>
        <v>10210210</v>
      </c>
      <c r="L1236" s="1">
        <f>_xlfn.IFNA(VLOOKUP(I1236,主动技能!$A:$B,2,FALSE),0)</f>
        <v>10210211</v>
      </c>
      <c r="M1236">
        <f>_xlfn.IFNA(VLOOKUP(D1236+1,角色属性概况!I:J,2,FALSE),999)</f>
        <v>45</v>
      </c>
      <c r="N1236" s="1" t="s">
        <v>249</v>
      </c>
      <c r="O1236" s="1">
        <f>VLOOKUP(E1236,角色属性概况!Q:R,2,FALSE)</f>
        <v>9900</v>
      </c>
      <c r="P1236" s="1">
        <v>0</v>
      </c>
      <c r="Q1236" s="1">
        <v>0</v>
      </c>
    </row>
    <row r="1237" spans="2:17" x14ac:dyDescent="0.15">
      <c r="B1237" s="8" t="str">
        <f>VLOOKUP(G1237,角色!A:B,2,FALSE)</f>
        <v>娜塔莎</v>
      </c>
      <c r="C1237" s="8" t="str">
        <f t="shared" si="135"/>
        <v>主动技能2</v>
      </c>
      <c r="D1237" s="8">
        <f t="shared" si="137"/>
        <v>11</v>
      </c>
      <c r="E1237" s="8">
        <f t="shared" si="138"/>
        <v>12</v>
      </c>
      <c r="F1237" s="8">
        <f t="shared" si="139"/>
        <v>2</v>
      </c>
      <c r="G1237" s="8">
        <f t="shared" si="136"/>
        <v>21</v>
      </c>
      <c r="H1237" t="str">
        <f t="shared" si="133"/>
        <v>娜塔莎主动技能2等级11</v>
      </c>
      <c r="I1237" t="str">
        <f t="shared" si="134"/>
        <v>娜塔莎主动技能2等级12</v>
      </c>
      <c r="J1237" s="1">
        <v>1231</v>
      </c>
      <c r="K1237" s="1">
        <f>VLOOKUP(H1237,主动技能!$A:$B,2,FALSE)</f>
        <v>10210211</v>
      </c>
      <c r="L1237" s="1">
        <f>_xlfn.IFNA(VLOOKUP(I1237,主动技能!$A:$B,2,FALSE),0)</f>
        <v>10210212</v>
      </c>
      <c r="M1237">
        <f>_xlfn.IFNA(VLOOKUP(D1237+1,角色属性概况!I:J,2,FALSE),999)</f>
        <v>50</v>
      </c>
      <c r="N1237" s="1" t="s">
        <v>249</v>
      </c>
      <c r="O1237" s="1">
        <f>VLOOKUP(E1237,角色属性概况!Q:R,2,FALSE)</f>
        <v>14100</v>
      </c>
      <c r="P1237" s="1">
        <v>0</v>
      </c>
      <c r="Q1237" s="1">
        <v>0</v>
      </c>
    </row>
    <row r="1238" spans="2:17" x14ac:dyDescent="0.15">
      <c r="B1238" s="8" t="str">
        <f>VLOOKUP(G1238,角色!A:B,2,FALSE)</f>
        <v>娜塔莎</v>
      </c>
      <c r="C1238" s="8" t="str">
        <f t="shared" si="135"/>
        <v>主动技能2</v>
      </c>
      <c r="D1238" s="8">
        <f t="shared" si="137"/>
        <v>12</v>
      </c>
      <c r="E1238" s="8">
        <f t="shared" si="138"/>
        <v>13</v>
      </c>
      <c r="F1238" s="8">
        <f t="shared" si="139"/>
        <v>2</v>
      </c>
      <c r="G1238" s="8">
        <f t="shared" si="136"/>
        <v>21</v>
      </c>
      <c r="H1238" t="str">
        <f t="shared" si="133"/>
        <v>娜塔莎主动技能2等级12</v>
      </c>
      <c r="I1238" t="str">
        <f t="shared" si="134"/>
        <v>娜塔莎主动技能2等级13</v>
      </c>
      <c r="J1238" s="1">
        <v>1232</v>
      </c>
      <c r="K1238" s="1">
        <f>VLOOKUP(H1238,主动技能!$A:$B,2,FALSE)</f>
        <v>10210212</v>
      </c>
      <c r="L1238" s="1">
        <f>_xlfn.IFNA(VLOOKUP(I1238,主动技能!$A:$B,2,FALSE),0)</f>
        <v>10210213</v>
      </c>
      <c r="M1238">
        <f>_xlfn.IFNA(VLOOKUP(D1238+1,角色属性概况!I:J,2,FALSE),999)</f>
        <v>55</v>
      </c>
      <c r="N1238" s="1" t="s">
        <v>249</v>
      </c>
      <c r="O1238" s="1">
        <f>VLOOKUP(E1238,角色属性概况!Q:R,2,FALSE)</f>
        <v>20000</v>
      </c>
      <c r="P1238" s="1">
        <v>0</v>
      </c>
      <c r="Q1238" s="1">
        <v>0</v>
      </c>
    </row>
    <row r="1239" spans="2:17" x14ac:dyDescent="0.15">
      <c r="B1239" s="8" t="str">
        <f>VLOOKUP(G1239,角色!A:B,2,FALSE)</f>
        <v>娜塔莎</v>
      </c>
      <c r="C1239" s="8" t="str">
        <f t="shared" si="135"/>
        <v>主动技能2</v>
      </c>
      <c r="D1239" s="8">
        <f t="shared" si="137"/>
        <v>13</v>
      </c>
      <c r="E1239" s="8">
        <f t="shared" si="138"/>
        <v>14</v>
      </c>
      <c r="F1239" s="8">
        <f t="shared" si="139"/>
        <v>2</v>
      </c>
      <c r="G1239" s="8">
        <f t="shared" si="136"/>
        <v>21</v>
      </c>
      <c r="H1239" t="str">
        <f t="shared" si="133"/>
        <v>娜塔莎主动技能2等级13</v>
      </c>
      <c r="I1239" t="str">
        <f t="shared" si="134"/>
        <v>娜塔莎主动技能2等级14</v>
      </c>
      <c r="J1239" s="1">
        <v>1233</v>
      </c>
      <c r="K1239" s="1">
        <f>VLOOKUP(H1239,主动技能!$A:$B,2,FALSE)</f>
        <v>10210213</v>
      </c>
      <c r="L1239" s="1">
        <f>_xlfn.IFNA(VLOOKUP(I1239,主动技能!$A:$B,2,FALSE),0)</f>
        <v>10210214</v>
      </c>
      <c r="M1239">
        <f>_xlfn.IFNA(VLOOKUP(D1239+1,角色属性概况!I:J,2,FALSE),999)</f>
        <v>60</v>
      </c>
      <c r="N1239" s="1" t="s">
        <v>249</v>
      </c>
      <c r="O1239" s="1">
        <f>VLOOKUP(E1239,角色属性概况!Q:R,2,FALSE)</f>
        <v>28300</v>
      </c>
      <c r="P1239" s="1">
        <v>0</v>
      </c>
      <c r="Q1239" s="1">
        <v>0</v>
      </c>
    </row>
    <row r="1240" spans="2:17" x14ac:dyDescent="0.15">
      <c r="B1240" s="8" t="str">
        <f>VLOOKUP(G1240,角色!A:B,2,FALSE)</f>
        <v>娜塔莎</v>
      </c>
      <c r="C1240" s="8" t="str">
        <f t="shared" si="135"/>
        <v>主动技能2</v>
      </c>
      <c r="D1240" s="8">
        <f t="shared" si="137"/>
        <v>14</v>
      </c>
      <c r="E1240" s="8">
        <f t="shared" si="138"/>
        <v>15</v>
      </c>
      <c r="F1240" s="8">
        <f t="shared" si="139"/>
        <v>2</v>
      </c>
      <c r="G1240" s="8">
        <f t="shared" si="136"/>
        <v>21</v>
      </c>
      <c r="H1240" t="str">
        <f t="shared" ref="H1240:H1303" si="140">$B1240&amp;$C1240&amp;D$6&amp;D1240</f>
        <v>娜塔莎主动技能2等级14</v>
      </c>
      <c r="I1240" t="str">
        <f t="shared" ref="I1240:I1303" si="141">$B1240&amp;$C1240&amp;E$6&amp;E1240</f>
        <v>娜塔莎主动技能2等级15</v>
      </c>
      <c r="J1240" s="1">
        <v>1234</v>
      </c>
      <c r="K1240" s="1">
        <f>VLOOKUP(H1240,主动技能!$A:$B,2,FALSE)</f>
        <v>10210214</v>
      </c>
      <c r="L1240" s="1">
        <f>_xlfn.IFNA(VLOOKUP(I1240,主动技能!$A:$B,2,FALSE),0)</f>
        <v>10210215</v>
      </c>
      <c r="M1240">
        <f>_xlfn.IFNA(VLOOKUP(D1240+1,角色属性概况!I:J,2,FALSE),999)</f>
        <v>65</v>
      </c>
      <c r="N1240" s="1" t="s">
        <v>249</v>
      </c>
      <c r="O1240" s="1">
        <f>VLOOKUP(E1240,角色属性概况!Q:R,2,FALSE)</f>
        <v>40100</v>
      </c>
      <c r="P1240" s="1">
        <v>0</v>
      </c>
      <c r="Q1240" s="1">
        <v>0</v>
      </c>
    </row>
    <row r="1241" spans="2:17" x14ac:dyDescent="0.15">
      <c r="B1241" s="8" t="str">
        <f>VLOOKUP(G1241,角色!A:B,2,FALSE)</f>
        <v>娜塔莎</v>
      </c>
      <c r="C1241" s="8" t="str">
        <f t="shared" si="135"/>
        <v>主动技能2</v>
      </c>
      <c r="D1241" s="8">
        <f t="shared" si="137"/>
        <v>15</v>
      </c>
      <c r="E1241" s="8">
        <f t="shared" si="138"/>
        <v>16</v>
      </c>
      <c r="F1241" s="8">
        <f t="shared" si="139"/>
        <v>2</v>
      </c>
      <c r="G1241" s="8">
        <f t="shared" si="136"/>
        <v>21</v>
      </c>
      <c r="H1241" t="str">
        <f t="shared" si="140"/>
        <v>娜塔莎主动技能2等级15</v>
      </c>
      <c r="I1241" t="str">
        <f t="shared" si="141"/>
        <v>娜塔莎主动技能2等级16</v>
      </c>
      <c r="J1241" s="1">
        <v>1235</v>
      </c>
      <c r="K1241" s="1">
        <f>VLOOKUP(H1241,主动技能!$A:$B,2,FALSE)</f>
        <v>10210215</v>
      </c>
      <c r="L1241" s="1">
        <f>_xlfn.IFNA(VLOOKUP(I1241,主动技能!$A:$B,2,FALSE),0)</f>
        <v>10210216</v>
      </c>
      <c r="M1241">
        <f>_xlfn.IFNA(VLOOKUP(D1241+1,角色属性概况!I:J,2,FALSE),999)</f>
        <v>70</v>
      </c>
      <c r="N1241" s="1" t="s">
        <v>249</v>
      </c>
      <c r="O1241" s="1">
        <f>VLOOKUP(E1241,角色属性概况!Q:R,2,FALSE)</f>
        <v>56700</v>
      </c>
      <c r="P1241" s="1">
        <v>0</v>
      </c>
      <c r="Q1241" s="1">
        <v>0</v>
      </c>
    </row>
    <row r="1242" spans="2:17" x14ac:dyDescent="0.15">
      <c r="B1242" s="8" t="str">
        <f>VLOOKUP(G1242,角色!A:B,2,FALSE)</f>
        <v>娜塔莎</v>
      </c>
      <c r="C1242" s="8" t="str">
        <f t="shared" si="135"/>
        <v>主动技能2</v>
      </c>
      <c r="D1242" s="8">
        <f t="shared" si="137"/>
        <v>16</v>
      </c>
      <c r="E1242" s="8">
        <f t="shared" si="138"/>
        <v>17</v>
      </c>
      <c r="F1242" s="8">
        <f t="shared" si="139"/>
        <v>2</v>
      </c>
      <c r="G1242" s="8">
        <f t="shared" si="136"/>
        <v>21</v>
      </c>
      <c r="H1242" t="str">
        <f t="shared" si="140"/>
        <v>娜塔莎主动技能2等级16</v>
      </c>
      <c r="I1242" t="str">
        <f t="shared" si="141"/>
        <v>娜塔莎主动技能2等级17</v>
      </c>
      <c r="J1242" s="1">
        <v>1236</v>
      </c>
      <c r="K1242" s="1">
        <f>VLOOKUP(H1242,主动技能!$A:$B,2,FALSE)</f>
        <v>10210216</v>
      </c>
      <c r="L1242" s="1">
        <f>_xlfn.IFNA(VLOOKUP(I1242,主动技能!$A:$B,2,FALSE),0)</f>
        <v>10210217</v>
      </c>
      <c r="M1242">
        <f>_xlfn.IFNA(VLOOKUP(D1242+1,角色属性概况!I:J,2,FALSE),999)</f>
        <v>75</v>
      </c>
      <c r="N1242" s="1" t="s">
        <v>249</v>
      </c>
      <c r="O1242" s="1">
        <f>VLOOKUP(E1242,角色属性概况!Q:R,2,FALSE)</f>
        <v>80400</v>
      </c>
      <c r="P1242" s="1">
        <v>0</v>
      </c>
      <c r="Q1242" s="1">
        <v>0</v>
      </c>
    </row>
    <row r="1243" spans="2:17" x14ac:dyDescent="0.15">
      <c r="B1243" s="8" t="str">
        <f>VLOOKUP(G1243,角色!A:B,2,FALSE)</f>
        <v>娜塔莎</v>
      </c>
      <c r="C1243" s="8" t="str">
        <f t="shared" si="135"/>
        <v>主动技能2</v>
      </c>
      <c r="D1243" s="8">
        <f t="shared" si="137"/>
        <v>17</v>
      </c>
      <c r="E1243" s="8">
        <f t="shared" si="138"/>
        <v>18</v>
      </c>
      <c r="F1243" s="8">
        <f t="shared" si="139"/>
        <v>2</v>
      </c>
      <c r="G1243" s="8">
        <f t="shared" si="136"/>
        <v>21</v>
      </c>
      <c r="H1243" t="str">
        <f t="shared" si="140"/>
        <v>娜塔莎主动技能2等级17</v>
      </c>
      <c r="I1243" t="str">
        <f t="shared" si="141"/>
        <v>娜塔莎主动技能2等级18</v>
      </c>
      <c r="J1243" s="1">
        <v>1237</v>
      </c>
      <c r="K1243" s="1">
        <f>VLOOKUP(H1243,主动技能!$A:$B,2,FALSE)</f>
        <v>10210217</v>
      </c>
      <c r="L1243" s="1">
        <f>_xlfn.IFNA(VLOOKUP(I1243,主动技能!$A:$B,2,FALSE),0)</f>
        <v>10210218</v>
      </c>
      <c r="M1243">
        <f>_xlfn.IFNA(VLOOKUP(D1243+1,角色属性概况!I:J,2,FALSE),999)</f>
        <v>80</v>
      </c>
      <c r="N1243" s="1" t="s">
        <v>249</v>
      </c>
      <c r="O1243" s="1">
        <f>VLOOKUP(E1243,角色属性概况!Q:R,2,FALSE)</f>
        <v>113800</v>
      </c>
      <c r="P1243" s="1">
        <v>0</v>
      </c>
      <c r="Q1243" s="1">
        <v>0</v>
      </c>
    </row>
    <row r="1244" spans="2:17" x14ac:dyDescent="0.15">
      <c r="B1244" s="8" t="str">
        <f>VLOOKUP(G1244,角色!A:B,2,FALSE)</f>
        <v>娜塔莎</v>
      </c>
      <c r="C1244" s="8" t="str">
        <f t="shared" si="135"/>
        <v>主动技能2</v>
      </c>
      <c r="D1244" s="8">
        <f t="shared" si="137"/>
        <v>18</v>
      </c>
      <c r="E1244" s="8">
        <f t="shared" si="138"/>
        <v>19</v>
      </c>
      <c r="F1244" s="8">
        <f t="shared" si="139"/>
        <v>2</v>
      </c>
      <c r="G1244" s="8">
        <f t="shared" si="136"/>
        <v>21</v>
      </c>
      <c r="H1244" t="str">
        <f t="shared" si="140"/>
        <v>娜塔莎主动技能2等级18</v>
      </c>
      <c r="I1244" t="str">
        <f t="shared" si="141"/>
        <v>娜塔莎主动技能2等级19</v>
      </c>
      <c r="J1244" s="1">
        <v>1238</v>
      </c>
      <c r="K1244" s="1">
        <f>VLOOKUP(H1244,主动技能!$A:$B,2,FALSE)</f>
        <v>10210218</v>
      </c>
      <c r="L1244" s="1">
        <f>_xlfn.IFNA(VLOOKUP(I1244,主动技能!$A:$B,2,FALSE),0)</f>
        <v>10210219</v>
      </c>
      <c r="M1244">
        <f>_xlfn.IFNA(VLOOKUP(D1244+1,角色属性概况!I:J,2,FALSE),999)</f>
        <v>85</v>
      </c>
      <c r="N1244" s="1" t="s">
        <v>249</v>
      </c>
      <c r="O1244" s="1">
        <f>VLOOKUP(E1244,角色属性概况!Q:R,2,FALSE)</f>
        <v>161100</v>
      </c>
      <c r="P1244" s="1">
        <v>0</v>
      </c>
      <c r="Q1244" s="1">
        <v>0</v>
      </c>
    </row>
    <row r="1245" spans="2:17" x14ac:dyDescent="0.15">
      <c r="B1245" s="8" t="str">
        <f>VLOOKUP(G1245,角色!A:B,2,FALSE)</f>
        <v>娜塔莎</v>
      </c>
      <c r="C1245" s="8" t="str">
        <f t="shared" si="135"/>
        <v>主动技能2</v>
      </c>
      <c r="D1245" s="8">
        <f t="shared" si="137"/>
        <v>19</v>
      </c>
      <c r="E1245" s="8">
        <f t="shared" si="138"/>
        <v>20</v>
      </c>
      <c r="F1245" s="8">
        <f t="shared" si="139"/>
        <v>2</v>
      </c>
      <c r="G1245" s="8">
        <f t="shared" si="136"/>
        <v>21</v>
      </c>
      <c r="H1245" t="str">
        <f t="shared" si="140"/>
        <v>娜塔莎主动技能2等级19</v>
      </c>
      <c r="I1245" t="str">
        <f t="shared" si="141"/>
        <v>娜塔莎主动技能2等级20</v>
      </c>
      <c r="J1245" s="1">
        <v>1239</v>
      </c>
      <c r="K1245" s="1">
        <f>VLOOKUP(H1245,主动技能!$A:$B,2,FALSE)</f>
        <v>10210219</v>
      </c>
      <c r="L1245" s="1">
        <f>_xlfn.IFNA(VLOOKUP(I1245,主动技能!$A:$B,2,FALSE),0)</f>
        <v>10210220</v>
      </c>
      <c r="M1245">
        <f>_xlfn.IFNA(VLOOKUP(D1245+1,角色属性概况!I:J,2,FALSE),999)</f>
        <v>90</v>
      </c>
      <c r="N1245" s="1" t="s">
        <v>249</v>
      </c>
      <c r="O1245" s="1">
        <f>VLOOKUP(E1245,角色属性概况!Q:R,2,FALSE)</f>
        <v>228100</v>
      </c>
      <c r="P1245" s="1">
        <v>0</v>
      </c>
      <c r="Q1245" s="1">
        <v>0</v>
      </c>
    </row>
    <row r="1246" spans="2:17" x14ac:dyDescent="0.15">
      <c r="B1246" s="8" t="str">
        <f>VLOOKUP(G1246,角色!A:B,2,FALSE)</f>
        <v>娜塔莎</v>
      </c>
      <c r="C1246" s="8" t="str">
        <f t="shared" si="135"/>
        <v>主动技能2</v>
      </c>
      <c r="D1246" s="8">
        <f t="shared" si="137"/>
        <v>20</v>
      </c>
      <c r="E1246" s="8">
        <f t="shared" si="138"/>
        <v>21</v>
      </c>
      <c r="F1246" s="8">
        <f t="shared" si="139"/>
        <v>2</v>
      </c>
      <c r="G1246" s="8">
        <f t="shared" si="136"/>
        <v>21</v>
      </c>
      <c r="H1246" t="str">
        <f t="shared" si="140"/>
        <v>娜塔莎主动技能2等级20</v>
      </c>
      <c r="I1246" t="str">
        <f t="shared" si="141"/>
        <v>娜塔莎主动技能2等级21</v>
      </c>
      <c r="J1246" s="1">
        <v>1240</v>
      </c>
      <c r="K1246" s="1">
        <f>VLOOKUP(H1246,主动技能!$A:$B,2,FALSE)</f>
        <v>10210220</v>
      </c>
      <c r="L1246" s="1">
        <f>_xlfn.IFNA(VLOOKUP(I1246,主动技能!$A:$B,2,FALSE),0)</f>
        <v>0</v>
      </c>
      <c r="M1246">
        <f>_xlfn.IFNA(VLOOKUP(D1246+1,角色属性概况!I:J,2,FALSE),999)</f>
        <v>100</v>
      </c>
      <c r="N1246" s="1" t="s">
        <v>249</v>
      </c>
      <c r="O1246" s="1">
        <f>VLOOKUP(E1246,角色属性概况!Q:R,2,FALSE)</f>
        <v>780200</v>
      </c>
      <c r="P1246" s="1">
        <v>0</v>
      </c>
      <c r="Q1246" s="1">
        <v>0</v>
      </c>
    </row>
    <row r="1247" spans="2:17" x14ac:dyDescent="0.15">
      <c r="B1247" s="8" t="str">
        <f>VLOOKUP(G1247,角色!A:B,2,FALSE)</f>
        <v>娜塔莎</v>
      </c>
      <c r="C1247" s="8" t="str">
        <f t="shared" si="135"/>
        <v>主动技能3</v>
      </c>
      <c r="D1247" s="8">
        <f t="shared" si="137"/>
        <v>1</v>
      </c>
      <c r="E1247" s="8">
        <f t="shared" si="138"/>
        <v>2</v>
      </c>
      <c r="F1247" s="8">
        <f t="shared" si="139"/>
        <v>3</v>
      </c>
      <c r="G1247" s="8">
        <f t="shared" si="136"/>
        <v>21</v>
      </c>
      <c r="H1247" t="str">
        <f t="shared" si="140"/>
        <v>娜塔莎主动技能3等级1</v>
      </c>
      <c r="I1247" t="str">
        <f t="shared" si="141"/>
        <v>娜塔莎主动技能3等级2</v>
      </c>
      <c r="J1247" s="1">
        <v>1241</v>
      </c>
      <c r="K1247" s="1">
        <f>VLOOKUP(H1247,主动技能!$A:$B,2,FALSE)</f>
        <v>10210301</v>
      </c>
      <c r="L1247" s="1">
        <f>_xlfn.IFNA(VLOOKUP(I1247,主动技能!$A:$B,2,FALSE),0)</f>
        <v>10210302</v>
      </c>
      <c r="M1247">
        <f>_xlfn.IFNA(VLOOKUP(D1247+1,角色属性概况!I:J,2,FALSE),999)</f>
        <v>2</v>
      </c>
      <c r="N1247" s="1" t="s">
        <v>249</v>
      </c>
      <c r="O1247" s="1">
        <f>VLOOKUP(E1247,角色属性概况!Q:R,2,FALSE)</f>
        <v>500</v>
      </c>
      <c r="P1247" s="1">
        <v>0</v>
      </c>
      <c r="Q1247" s="1">
        <v>0</v>
      </c>
    </row>
    <row r="1248" spans="2:17" x14ac:dyDescent="0.15">
      <c r="B1248" s="8" t="str">
        <f>VLOOKUP(G1248,角色!A:B,2,FALSE)</f>
        <v>娜塔莎</v>
      </c>
      <c r="C1248" s="8" t="str">
        <f t="shared" si="135"/>
        <v>主动技能3</v>
      </c>
      <c r="D1248" s="8">
        <f t="shared" si="137"/>
        <v>2</v>
      </c>
      <c r="E1248" s="8">
        <f t="shared" si="138"/>
        <v>3</v>
      </c>
      <c r="F1248" s="8">
        <f t="shared" si="139"/>
        <v>3</v>
      </c>
      <c r="G1248" s="8">
        <f t="shared" si="136"/>
        <v>21</v>
      </c>
      <c r="H1248" t="str">
        <f t="shared" si="140"/>
        <v>娜塔莎主动技能3等级2</v>
      </c>
      <c r="I1248" t="str">
        <f t="shared" si="141"/>
        <v>娜塔莎主动技能3等级3</v>
      </c>
      <c r="J1248" s="1">
        <v>1242</v>
      </c>
      <c r="K1248" s="1">
        <f>VLOOKUP(H1248,主动技能!$A:$B,2,FALSE)</f>
        <v>10210302</v>
      </c>
      <c r="L1248" s="1">
        <f>_xlfn.IFNA(VLOOKUP(I1248,主动技能!$A:$B,2,FALSE),0)</f>
        <v>10210303</v>
      </c>
      <c r="M1248">
        <f>_xlfn.IFNA(VLOOKUP(D1248+1,角色属性概况!I:J,2,FALSE),999)</f>
        <v>5</v>
      </c>
      <c r="N1248" s="1" t="s">
        <v>249</v>
      </c>
      <c r="O1248" s="1">
        <f>VLOOKUP(E1248,角色属性概况!Q:R,2,FALSE)</f>
        <v>600</v>
      </c>
      <c r="P1248" s="1">
        <v>0</v>
      </c>
      <c r="Q1248" s="1">
        <v>0</v>
      </c>
    </row>
    <row r="1249" spans="2:17" x14ac:dyDescent="0.15">
      <c r="B1249" s="8" t="str">
        <f>VLOOKUP(G1249,角色!A:B,2,FALSE)</f>
        <v>娜塔莎</v>
      </c>
      <c r="C1249" s="8" t="str">
        <f t="shared" si="135"/>
        <v>主动技能3</v>
      </c>
      <c r="D1249" s="8">
        <f t="shared" si="137"/>
        <v>3</v>
      </c>
      <c r="E1249" s="8">
        <f t="shared" si="138"/>
        <v>4</v>
      </c>
      <c r="F1249" s="8">
        <f t="shared" si="139"/>
        <v>3</v>
      </c>
      <c r="G1249" s="8">
        <f t="shared" si="136"/>
        <v>21</v>
      </c>
      <c r="H1249" t="str">
        <f t="shared" si="140"/>
        <v>娜塔莎主动技能3等级3</v>
      </c>
      <c r="I1249" t="str">
        <f t="shared" si="141"/>
        <v>娜塔莎主动技能3等级4</v>
      </c>
      <c r="J1249" s="1">
        <v>1243</v>
      </c>
      <c r="K1249" s="1">
        <f>VLOOKUP(H1249,主动技能!$A:$B,2,FALSE)</f>
        <v>10210303</v>
      </c>
      <c r="L1249" s="1">
        <f>_xlfn.IFNA(VLOOKUP(I1249,主动技能!$A:$B,2,FALSE),0)</f>
        <v>10210304</v>
      </c>
      <c r="M1249">
        <f>_xlfn.IFNA(VLOOKUP(D1249+1,角色属性概况!I:J,2,FALSE),999)</f>
        <v>10</v>
      </c>
      <c r="N1249" s="1" t="s">
        <v>249</v>
      </c>
      <c r="O1249" s="1">
        <f>VLOOKUP(E1249,角色属性概况!Q:R,2,FALSE)</f>
        <v>800</v>
      </c>
      <c r="P1249" s="1">
        <v>0</v>
      </c>
      <c r="Q1249" s="1">
        <v>0</v>
      </c>
    </row>
    <row r="1250" spans="2:17" x14ac:dyDescent="0.15">
      <c r="B1250" s="8" t="str">
        <f>VLOOKUP(G1250,角色!A:B,2,FALSE)</f>
        <v>娜塔莎</v>
      </c>
      <c r="C1250" s="8" t="str">
        <f t="shared" si="135"/>
        <v>主动技能3</v>
      </c>
      <c r="D1250" s="8">
        <f t="shared" si="137"/>
        <v>4</v>
      </c>
      <c r="E1250" s="8">
        <f t="shared" si="138"/>
        <v>5</v>
      </c>
      <c r="F1250" s="8">
        <f t="shared" si="139"/>
        <v>3</v>
      </c>
      <c r="G1250" s="8">
        <f t="shared" si="136"/>
        <v>21</v>
      </c>
      <c r="H1250" t="str">
        <f t="shared" si="140"/>
        <v>娜塔莎主动技能3等级4</v>
      </c>
      <c r="I1250" t="str">
        <f t="shared" si="141"/>
        <v>娜塔莎主动技能3等级5</v>
      </c>
      <c r="J1250" s="1">
        <v>1244</v>
      </c>
      <c r="K1250" s="1">
        <f>VLOOKUP(H1250,主动技能!$A:$B,2,FALSE)</f>
        <v>10210304</v>
      </c>
      <c r="L1250" s="1">
        <f>_xlfn.IFNA(VLOOKUP(I1250,主动技能!$A:$B,2,FALSE),0)</f>
        <v>10210305</v>
      </c>
      <c r="M1250">
        <f>_xlfn.IFNA(VLOOKUP(D1250+1,角色属性概况!I:J,2,FALSE),999)</f>
        <v>15</v>
      </c>
      <c r="N1250" s="1" t="s">
        <v>249</v>
      </c>
      <c r="O1250" s="1">
        <f>VLOOKUP(E1250,角色属性概况!Q:R,2,FALSE)</f>
        <v>1200</v>
      </c>
      <c r="P1250" s="1">
        <v>0</v>
      </c>
      <c r="Q1250" s="1">
        <v>0</v>
      </c>
    </row>
    <row r="1251" spans="2:17" x14ac:dyDescent="0.15">
      <c r="B1251" s="8" t="str">
        <f>VLOOKUP(G1251,角色!A:B,2,FALSE)</f>
        <v>娜塔莎</v>
      </c>
      <c r="C1251" s="8" t="str">
        <f t="shared" si="135"/>
        <v>主动技能3</v>
      </c>
      <c r="D1251" s="8">
        <f t="shared" si="137"/>
        <v>5</v>
      </c>
      <c r="E1251" s="8">
        <f t="shared" si="138"/>
        <v>6</v>
      </c>
      <c r="F1251" s="8">
        <f t="shared" si="139"/>
        <v>3</v>
      </c>
      <c r="G1251" s="8">
        <f t="shared" si="136"/>
        <v>21</v>
      </c>
      <c r="H1251" t="str">
        <f t="shared" si="140"/>
        <v>娜塔莎主动技能3等级5</v>
      </c>
      <c r="I1251" t="str">
        <f t="shared" si="141"/>
        <v>娜塔莎主动技能3等级6</v>
      </c>
      <c r="J1251" s="1">
        <v>1245</v>
      </c>
      <c r="K1251" s="1">
        <f>VLOOKUP(H1251,主动技能!$A:$B,2,FALSE)</f>
        <v>10210305</v>
      </c>
      <c r="L1251" s="1">
        <f>_xlfn.IFNA(VLOOKUP(I1251,主动技能!$A:$B,2,FALSE),0)</f>
        <v>10210306</v>
      </c>
      <c r="M1251">
        <f>_xlfn.IFNA(VLOOKUP(D1251+1,角色属性概况!I:J,2,FALSE),999)</f>
        <v>20</v>
      </c>
      <c r="N1251" s="1" t="s">
        <v>249</v>
      </c>
      <c r="O1251" s="1">
        <f>VLOOKUP(E1251,角色属性概况!Q:R,2,FALSE)</f>
        <v>1700</v>
      </c>
      <c r="P1251" s="1">
        <v>0</v>
      </c>
      <c r="Q1251" s="1">
        <v>0</v>
      </c>
    </row>
    <row r="1252" spans="2:17" x14ac:dyDescent="0.15">
      <c r="B1252" s="8" t="str">
        <f>VLOOKUP(G1252,角色!A:B,2,FALSE)</f>
        <v>娜塔莎</v>
      </c>
      <c r="C1252" s="8" t="str">
        <f t="shared" si="135"/>
        <v>主动技能3</v>
      </c>
      <c r="D1252" s="8">
        <f t="shared" si="137"/>
        <v>6</v>
      </c>
      <c r="E1252" s="8">
        <f t="shared" si="138"/>
        <v>7</v>
      </c>
      <c r="F1252" s="8">
        <f t="shared" si="139"/>
        <v>3</v>
      </c>
      <c r="G1252" s="8">
        <f t="shared" si="136"/>
        <v>21</v>
      </c>
      <c r="H1252" t="str">
        <f t="shared" si="140"/>
        <v>娜塔莎主动技能3等级6</v>
      </c>
      <c r="I1252" t="str">
        <f t="shared" si="141"/>
        <v>娜塔莎主动技能3等级7</v>
      </c>
      <c r="J1252" s="1">
        <v>1246</v>
      </c>
      <c r="K1252" s="1">
        <f>VLOOKUP(H1252,主动技能!$A:$B,2,FALSE)</f>
        <v>10210306</v>
      </c>
      <c r="L1252" s="1">
        <f>_xlfn.IFNA(VLOOKUP(I1252,主动技能!$A:$B,2,FALSE),0)</f>
        <v>10210307</v>
      </c>
      <c r="M1252">
        <f>_xlfn.IFNA(VLOOKUP(D1252+1,角色属性概况!I:J,2,FALSE),999)</f>
        <v>25</v>
      </c>
      <c r="N1252" s="1" t="s">
        <v>249</v>
      </c>
      <c r="O1252" s="1">
        <f>VLOOKUP(E1252,角色属性概况!Q:R,2,FALSE)</f>
        <v>2400</v>
      </c>
      <c r="P1252" s="1">
        <v>0</v>
      </c>
      <c r="Q1252" s="1">
        <v>0</v>
      </c>
    </row>
    <row r="1253" spans="2:17" x14ac:dyDescent="0.15">
      <c r="B1253" s="8" t="str">
        <f>VLOOKUP(G1253,角色!A:B,2,FALSE)</f>
        <v>娜塔莎</v>
      </c>
      <c r="C1253" s="8" t="str">
        <f t="shared" si="135"/>
        <v>主动技能3</v>
      </c>
      <c r="D1253" s="8">
        <f t="shared" si="137"/>
        <v>7</v>
      </c>
      <c r="E1253" s="8">
        <f t="shared" si="138"/>
        <v>8</v>
      </c>
      <c r="F1253" s="8">
        <f t="shared" si="139"/>
        <v>3</v>
      </c>
      <c r="G1253" s="8">
        <f t="shared" si="136"/>
        <v>21</v>
      </c>
      <c r="H1253" t="str">
        <f t="shared" si="140"/>
        <v>娜塔莎主动技能3等级7</v>
      </c>
      <c r="I1253" t="str">
        <f t="shared" si="141"/>
        <v>娜塔莎主动技能3等级8</v>
      </c>
      <c r="J1253" s="1">
        <v>1247</v>
      </c>
      <c r="K1253" s="1">
        <f>VLOOKUP(H1253,主动技能!$A:$B,2,FALSE)</f>
        <v>10210307</v>
      </c>
      <c r="L1253" s="1">
        <f>_xlfn.IFNA(VLOOKUP(I1253,主动技能!$A:$B,2,FALSE),0)</f>
        <v>10210308</v>
      </c>
      <c r="M1253">
        <f>_xlfn.IFNA(VLOOKUP(D1253+1,角色属性概况!I:J,2,FALSE),999)</f>
        <v>30</v>
      </c>
      <c r="N1253" s="1" t="s">
        <v>249</v>
      </c>
      <c r="O1253" s="1">
        <f>VLOOKUP(E1253,角色属性概况!Q:R,2,FALSE)</f>
        <v>3500</v>
      </c>
      <c r="P1253" s="1">
        <v>0</v>
      </c>
      <c r="Q1253" s="1">
        <v>0</v>
      </c>
    </row>
    <row r="1254" spans="2:17" x14ac:dyDescent="0.15">
      <c r="B1254" s="8" t="str">
        <f>VLOOKUP(G1254,角色!A:B,2,FALSE)</f>
        <v>娜塔莎</v>
      </c>
      <c r="C1254" s="8" t="str">
        <f t="shared" si="135"/>
        <v>主动技能3</v>
      </c>
      <c r="D1254" s="8">
        <f t="shared" si="137"/>
        <v>8</v>
      </c>
      <c r="E1254" s="8">
        <f t="shared" si="138"/>
        <v>9</v>
      </c>
      <c r="F1254" s="8">
        <f t="shared" si="139"/>
        <v>3</v>
      </c>
      <c r="G1254" s="8">
        <f t="shared" si="136"/>
        <v>21</v>
      </c>
      <c r="H1254" t="str">
        <f t="shared" si="140"/>
        <v>娜塔莎主动技能3等级8</v>
      </c>
      <c r="I1254" t="str">
        <f t="shared" si="141"/>
        <v>娜塔莎主动技能3等级9</v>
      </c>
      <c r="J1254" s="1">
        <v>1248</v>
      </c>
      <c r="K1254" s="1">
        <f>VLOOKUP(H1254,主动技能!$A:$B,2,FALSE)</f>
        <v>10210308</v>
      </c>
      <c r="L1254" s="1">
        <f>_xlfn.IFNA(VLOOKUP(I1254,主动技能!$A:$B,2,FALSE),0)</f>
        <v>10210309</v>
      </c>
      <c r="M1254">
        <f>_xlfn.IFNA(VLOOKUP(D1254+1,角色属性概况!I:J,2,FALSE),999)</f>
        <v>35</v>
      </c>
      <c r="N1254" s="1" t="s">
        <v>249</v>
      </c>
      <c r="O1254" s="1">
        <f>VLOOKUP(E1254,角色属性概况!Q:R,2,FALSE)</f>
        <v>4900</v>
      </c>
      <c r="P1254" s="1">
        <v>0</v>
      </c>
      <c r="Q1254" s="1">
        <v>0</v>
      </c>
    </row>
    <row r="1255" spans="2:17" x14ac:dyDescent="0.15">
      <c r="B1255" s="8" t="str">
        <f>VLOOKUP(G1255,角色!A:B,2,FALSE)</f>
        <v>娜塔莎</v>
      </c>
      <c r="C1255" s="8" t="str">
        <f t="shared" si="135"/>
        <v>主动技能3</v>
      </c>
      <c r="D1255" s="8">
        <f t="shared" si="137"/>
        <v>9</v>
      </c>
      <c r="E1255" s="8">
        <f t="shared" si="138"/>
        <v>10</v>
      </c>
      <c r="F1255" s="8">
        <f t="shared" si="139"/>
        <v>3</v>
      </c>
      <c r="G1255" s="8">
        <f t="shared" si="136"/>
        <v>21</v>
      </c>
      <c r="H1255" t="str">
        <f t="shared" si="140"/>
        <v>娜塔莎主动技能3等级9</v>
      </c>
      <c r="I1255" t="str">
        <f t="shared" si="141"/>
        <v>娜塔莎主动技能3等级10</v>
      </c>
      <c r="J1255" s="1">
        <v>1249</v>
      </c>
      <c r="K1255" s="1">
        <f>VLOOKUP(H1255,主动技能!$A:$B,2,FALSE)</f>
        <v>10210309</v>
      </c>
      <c r="L1255" s="1">
        <f>_xlfn.IFNA(VLOOKUP(I1255,主动技能!$A:$B,2,FALSE),0)</f>
        <v>10210310</v>
      </c>
      <c r="M1255">
        <f>_xlfn.IFNA(VLOOKUP(D1255+1,角色属性概况!I:J,2,FALSE),999)</f>
        <v>40</v>
      </c>
      <c r="N1255" s="1" t="s">
        <v>249</v>
      </c>
      <c r="O1255" s="1">
        <f>VLOOKUP(E1255,角色属性概况!Q:R,2,FALSE)</f>
        <v>7000</v>
      </c>
      <c r="P1255" s="1">
        <v>0</v>
      </c>
      <c r="Q1255" s="1">
        <v>0</v>
      </c>
    </row>
    <row r="1256" spans="2:17" x14ac:dyDescent="0.15">
      <c r="B1256" s="8" t="str">
        <f>VLOOKUP(G1256,角色!A:B,2,FALSE)</f>
        <v>娜塔莎</v>
      </c>
      <c r="C1256" s="8" t="str">
        <f t="shared" si="135"/>
        <v>主动技能3</v>
      </c>
      <c r="D1256" s="8">
        <f t="shared" si="137"/>
        <v>10</v>
      </c>
      <c r="E1256" s="8">
        <f t="shared" si="138"/>
        <v>11</v>
      </c>
      <c r="F1256" s="8">
        <f t="shared" si="139"/>
        <v>3</v>
      </c>
      <c r="G1256" s="8">
        <f t="shared" si="136"/>
        <v>21</v>
      </c>
      <c r="H1256" t="str">
        <f t="shared" si="140"/>
        <v>娜塔莎主动技能3等级10</v>
      </c>
      <c r="I1256" t="str">
        <f t="shared" si="141"/>
        <v>娜塔莎主动技能3等级11</v>
      </c>
      <c r="J1256" s="1">
        <v>1250</v>
      </c>
      <c r="K1256" s="1">
        <f>VLOOKUP(H1256,主动技能!$A:$B,2,FALSE)</f>
        <v>10210310</v>
      </c>
      <c r="L1256" s="1">
        <f>_xlfn.IFNA(VLOOKUP(I1256,主动技能!$A:$B,2,FALSE),0)</f>
        <v>10210311</v>
      </c>
      <c r="M1256">
        <f>_xlfn.IFNA(VLOOKUP(D1256+1,角色属性概况!I:J,2,FALSE),999)</f>
        <v>45</v>
      </c>
      <c r="N1256" s="1" t="s">
        <v>249</v>
      </c>
      <c r="O1256" s="1">
        <f>VLOOKUP(E1256,角色属性概况!Q:R,2,FALSE)</f>
        <v>9900</v>
      </c>
      <c r="P1256" s="1">
        <v>0</v>
      </c>
      <c r="Q1256" s="1">
        <v>0</v>
      </c>
    </row>
    <row r="1257" spans="2:17" x14ac:dyDescent="0.15">
      <c r="B1257" s="8" t="str">
        <f>VLOOKUP(G1257,角色!A:B,2,FALSE)</f>
        <v>娜塔莎</v>
      </c>
      <c r="C1257" s="8" t="str">
        <f t="shared" si="135"/>
        <v>主动技能3</v>
      </c>
      <c r="D1257" s="8">
        <f t="shared" si="137"/>
        <v>11</v>
      </c>
      <c r="E1257" s="8">
        <f t="shared" si="138"/>
        <v>12</v>
      </c>
      <c r="F1257" s="8">
        <f t="shared" si="139"/>
        <v>3</v>
      </c>
      <c r="G1257" s="8">
        <f t="shared" si="136"/>
        <v>21</v>
      </c>
      <c r="H1257" t="str">
        <f t="shared" si="140"/>
        <v>娜塔莎主动技能3等级11</v>
      </c>
      <c r="I1257" t="str">
        <f t="shared" si="141"/>
        <v>娜塔莎主动技能3等级12</v>
      </c>
      <c r="J1257" s="1">
        <v>1251</v>
      </c>
      <c r="K1257" s="1">
        <f>VLOOKUP(H1257,主动技能!$A:$B,2,FALSE)</f>
        <v>10210311</v>
      </c>
      <c r="L1257" s="1">
        <f>_xlfn.IFNA(VLOOKUP(I1257,主动技能!$A:$B,2,FALSE),0)</f>
        <v>10210312</v>
      </c>
      <c r="M1257">
        <f>_xlfn.IFNA(VLOOKUP(D1257+1,角色属性概况!I:J,2,FALSE),999)</f>
        <v>50</v>
      </c>
      <c r="N1257" s="1" t="s">
        <v>249</v>
      </c>
      <c r="O1257" s="1">
        <f>VLOOKUP(E1257,角色属性概况!Q:R,2,FALSE)</f>
        <v>14100</v>
      </c>
      <c r="P1257" s="1">
        <v>0</v>
      </c>
      <c r="Q1257" s="1">
        <v>0</v>
      </c>
    </row>
    <row r="1258" spans="2:17" x14ac:dyDescent="0.15">
      <c r="B1258" s="8" t="str">
        <f>VLOOKUP(G1258,角色!A:B,2,FALSE)</f>
        <v>娜塔莎</v>
      </c>
      <c r="C1258" s="8" t="str">
        <f t="shared" si="135"/>
        <v>主动技能3</v>
      </c>
      <c r="D1258" s="8">
        <f t="shared" si="137"/>
        <v>12</v>
      </c>
      <c r="E1258" s="8">
        <f t="shared" si="138"/>
        <v>13</v>
      </c>
      <c r="F1258" s="8">
        <f t="shared" si="139"/>
        <v>3</v>
      </c>
      <c r="G1258" s="8">
        <f t="shared" si="136"/>
        <v>21</v>
      </c>
      <c r="H1258" t="str">
        <f t="shared" si="140"/>
        <v>娜塔莎主动技能3等级12</v>
      </c>
      <c r="I1258" t="str">
        <f t="shared" si="141"/>
        <v>娜塔莎主动技能3等级13</v>
      </c>
      <c r="J1258" s="1">
        <v>1252</v>
      </c>
      <c r="K1258" s="1">
        <f>VLOOKUP(H1258,主动技能!$A:$B,2,FALSE)</f>
        <v>10210312</v>
      </c>
      <c r="L1258" s="1">
        <f>_xlfn.IFNA(VLOOKUP(I1258,主动技能!$A:$B,2,FALSE),0)</f>
        <v>10210313</v>
      </c>
      <c r="M1258">
        <f>_xlfn.IFNA(VLOOKUP(D1258+1,角色属性概况!I:J,2,FALSE),999)</f>
        <v>55</v>
      </c>
      <c r="N1258" s="1" t="s">
        <v>249</v>
      </c>
      <c r="O1258" s="1">
        <f>VLOOKUP(E1258,角色属性概况!Q:R,2,FALSE)</f>
        <v>20000</v>
      </c>
      <c r="P1258" s="1">
        <v>0</v>
      </c>
      <c r="Q1258" s="1">
        <v>0</v>
      </c>
    </row>
    <row r="1259" spans="2:17" x14ac:dyDescent="0.15">
      <c r="B1259" s="8" t="str">
        <f>VLOOKUP(G1259,角色!A:B,2,FALSE)</f>
        <v>娜塔莎</v>
      </c>
      <c r="C1259" s="8" t="str">
        <f t="shared" si="135"/>
        <v>主动技能3</v>
      </c>
      <c r="D1259" s="8">
        <f t="shared" si="137"/>
        <v>13</v>
      </c>
      <c r="E1259" s="8">
        <f t="shared" si="138"/>
        <v>14</v>
      </c>
      <c r="F1259" s="8">
        <f t="shared" si="139"/>
        <v>3</v>
      </c>
      <c r="G1259" s="8">
        <f t="shared" si="136"/>
        <v>21</v>
      </c>
      <c r="H1259" t="str">
        <f t="shared" si="140"/>
        <v>娜塔莎主动技能3等级13</v>
      </c>
      <c r="I1259" t="str">
        <f t="shared" si="141"/>
        <v>娜塔莎主动技能3等级14</v>
      </c>
      <c r="J1259" s="1">
        <v>1253</v>
      </c>
      <c r="K1259" s="1">
        <f>VLOOKUP(H1259,主动技能!$A:$B,2,FALSE)</f>
        <v>10210313</v>
      </c>
      <c r="L1259" s="1">
        <f>_xlfn.IFNA(VLOOKUP(I1259,主动技能!$A:$B,2,FALSE),0)</f>
        <v>10210314</v>
      </c>
      <c r="M1259">
        <f>_xlfn.IFNA(VLOOKUP(D1259+1,角色属性概况!I:J,2,FALSE),999)</f>
        <v>60</v>
      </c>
      <c r="N1259" s="1" t="s">
        <v>249</v>
      </c>
      <c r="O1259" s="1">
        <f>VLOOKUP(E1259,角色属性概况!Q:R,2,FALSE)</f>
        <v>28300</v>
      </c>
      <c r="P1259" s="1">
        <v>0</v>
      </c>
      <c r="Q1259" s="1">
        <v>0</v>
      </c>
    </row>
    <row r="1260" spans="2:17" x14ac:dyDescent="0.15">
      <c r="B1260" s="8" t="str">
        <f>VLOOKUP(G1260,角色!A:B,2,FALSE)</f>
        <v>娜塔莎</v>
      </c>
      <c r="C1260" s="8" t="str">
        <f t="shared" si="135"/>
        <v>主动技能3</v>
      </c>
      <c r="D1260" s="8">
        <f t="shared" si="137"/>
        <v>14</v>
      </c>
      <c r="E1260" s="8">
        <f t="shared" si="138"/>
        <v>15</v>
      </c>
      <c r="F1260" s="8">
        <f t="shared" si="139"/>
        <v>3</v>
      </c>
      <c r="G1260" s="8">
        <f t="shared" si="136"/>
        <v>21</v>
      </c>
      <c r="H1260" t="str">
        <f t="shared" si="140"/>
        <v>娜塔莎主动技能3等级14</v>
      </c>
      <c r="I1260" t="str">
        <f t="shared" si="141"/>
        <v>娜塔莎主动技能3等级15</v>
      </c>
      <c r="J1260" s="1">
        <v>1254</v>
      </c>
      <c r="K1260" s="1">
        <f>VLOOKUP(H1260,主动技能!$A:$B,2,FALSE)</f>
        <v>10210314</v>
      </c>
      <c r="L1260" s="1">
        <f>_xlfn.IFNA(VLOOKUP(I1260,主动技能!$A:$B,2,FALSE),0)</f>
        <v>10210315</v>
      </c>
      <c r="M1260">
        <f>_xlfn.IFNA(VLOOKUP(D1260+1,角色属性概况!I:J,2,FALSE),999)</f>
        <v>65</v>
      </c>
      <c r="N1260" s="1" t="s">
        <v>249</v>
      </c>
      <c r="O1260" s="1">
        <f>VLOOKUP(E1260,角色属性概况!Q:R,2,FALSE)</f>
        <v>40100</v>
      </c>
      <c r="P1260" s="1">
        <v>0</v>
      </c>
      <c r="Q1260" s="1">
        <v>0</v>
      </c>
    </row>
    <row r="1261" spans="2:17" x14ac:dyDescent="0.15">
      <c r="B1261" s="8" t="str">
        <f>VLOOKUP(G1261,角色!A:B,2,FALSE)</f>
        <v>娜塔莎</v>
      </c>
      <c r="C1261" s="8" t="str">
        <f t="shared" si="135"/>
        <v>主动技能3</v>
      </c>
      <c r="D1261" s="8">
        <f t="shared" si="137"/>
        <v>15</v>
      </c>
      <c r="E1261" s="8">
        <f t="shared" si="138"/>
        <v>16</v>
      </c>
      <c r="F1261" s="8">
        <f t="shared" si="139"/>
        <v>3</v>
      </c>
      <c r="G1261" s="8">
        <f t="shared" si="136"/>
        <v>21</v>
      </c>
      <c r="H1261" t="str">
        <f t="shared" si="140"/>
        <v>娜塔莎主动技能3等级15</v>
      </c>
      <c r="I1261" t="str">
        <f t="shared" si="141"/>
        <v>娜塔莎主动技能3等级16</v>
      </c>
      <c r="J1261" s="1">
        <v>1255</v>
      </c>
      <c r="K1261" s="1">
        <f>VLOOKUP(H1261,主动技能!$A:$B,2,FALSE)</f>
        <v>10210315</v>
      </c>
      <c r="L1261" s="1">
        <f>_xlfn.IFNA(VLOOKUP(I1261,主动技能!$A:$B,2,FALSE),0)</f>
        <v>10210316</v>
      </c>
      <c r="M1261">
        <f>_xlfn.IFNA(VLOOKUP(D1261+1,角色属性概况!I:J,2,FALSE),999)</f>
        <v>70</v>
      </c>
      <c r="N1261" s="1" t="s">
        <v>249</v>
      </c>
      <c r="O1261" s="1">
        <f>VLOOKUP(E1261,角色属性概况!Q:R,2,FALSE)</f>
        <v>56700</v>
      </c>
      <c r="P1261" s="1">
        <v>0</v>
      </c>
      <c r="Q1261" s="1">
        <v>0</v>
      </c>
    </row>
    <row r="1262" spans="2:17" x14ac:dyDescent="0.15">
      <c r="B1262" s="8" t="str">
        <f>VLOOKUP(G1262,角色!A:B,2,FALSE)</f>
        <v>娜塔莎</v>
      </c>
      <c r="C1262" s="8" t="str">
        <f t="shared" si="135"/>
        <v>主动技能3</v>
      </c>
      <c r="D1262" s="8">
        <f t="shared" si="137"/>
        <v>16</v>
      </c>
      <c r="E1262" s="8">
        <f t="shared" si="138"/>
        <v>17</v>
      </c>
      <c r="F1262" s="8">
        <f t="shared" si="139"/>
        <v>3</v>
      </c>
      <c r="G1262" s="8">
        <f t="shared" si="136"/>
        <v>21</v>
      </c>
      <c r="H1262" t="str">
        <f t="shared" si="140"/>
        <v>娜塔莎主动技能3等级16</v>
      </c>
      <c r="I1262" t="str">
        <f t="shared" si="141"/>
        <v>娜塔莎主动技能3等级17</v>
      </c>
      <c r="J1262" s="1">
        <v>1256</v>
      </c>
      <c r="K1262" s="1">
        <f>VLOOKUP(H1262,主动技能!$A:$B,2,FALSE)</f>
        <v>10210316</v>
      </c>
      <c r="L1262" s="1">
        <f>_xlfn.IFNA(VLOOKUP(I1262,主动技能!$A:$B,2,FALSE),0)</f>
        <v>10210317</v>
      </c>
      <c r="M1262">
        <f>_xlfn.IFNA(VLOOKUP(D1262+1,角色属性概况!I:J,2,FALSE),999)</f>
        <v>75</v>
      </c>
      <c r="N1262" s="1" t="s">
        <v>249</v>
      </c>
      <c r="O1262" s="1">
        <f>VLOOKUP(E1262,角色属性概况!Q:R,2,FALSE)</f>
        <v>80400</v>
      </c>
      <c r="P1262" s="1">
        <v>0</v>
      </c>
      <c r="Q1262" s="1">
        <v>0</v>
      </c>
    </row>
    <row r="1263" spans="2:17" x14ac:dyDescent="0.15">
      <c r="B1263" s="8" t="str">
        <f>VLOOKUP(G1263,角色!A:B,2,FALSE)</f>
        <v>娜塔莎</v>
      </c>
      <c r="C1263" s="8" t="str">
        <f t="shared" si="135"/>
        <v>主动技能3</v>
      </c>
      <c r="D1263" s="8">
        <f t="shared" si="137"/>
        <v>17</v>
      </c>
      <c r="E1263" s="8">
        <f t="shared" si="138"/>
        <v>18</v>
      </c>
      <c r="F1263" s="8">
        <f t="shared" si="139"/>
        <v>3</v>
      </c>
      <c r="G1263" s="8">
        <f t="shared" si="136"/>
        <v>21</v>
      </c>
      <c r="H1263" t="str">
        <f t="shared" si="140"/>
        <v>娜塔莎主动技能3等级17</v>
      </c>
      <c r="I1263" t="str">
        <f t="shared" si="141"/>
        <v>娜塔莎主动技能3等级18</v>
      </c>
      <c r="J1263" s="1">
        <v>1257</v>
      </c>
      <c r="K1263" s="1">
        <f>VLOOKUP(H1263,主动技能!$A:$B,2,FALSE)</f>
        <v>10210317</v>
      </c>
      <c r="L1263" s="1">
        <f>_xlfn.IFNA(VLOOKUP(I1263,主动技能!$A:$B,2,FALSE),0)</f>
        <v>10210318</v>
      </c>
      <c r="M1263">
        <f>_xlfn.IFNA(VLOOKUP(D1263+1,角色属性概况!I:J,2,FALSE),999)</f>
        <v>80</v>
      </c>
      <c r="N1263" s="1" t="s">
        <v>249</v>
      </c>
      <c r="O1263" s="1">
        <f>VLOOKUP(E1263,角色属性概况!Q:R,2,FALSE)</f>
        <v>113800</v>
      </c>
      <c r="P1263" s="1">
        <v>0</v>
      </c>
      <c r="Q1263" s="1">
        <v>0</v>
      </c>
    </row>
    <row r="1264" spans="2:17" x14ac:dyDescent="0.15">
      <c r="B1264" s="8" t="str">
        <f>VLOOKUP(G1264,角色!A:B,2,FALSE)</f>
        <v>娜塔莎</v>
      </c>
      <c r="C1264" s="8" t="str">
        <f t="shared" si="135"/>
        <v>主动技能3</v>
      </c>
      <c r="D1264" s="8">
        <f t="shared" si="137"/>
        <v>18</v>
      </c>
      <c r="E1264" s="8">
        <f t="shared" si="138"/>
        <v>19</v>
      </c>
      <c r="F1264" s="8">
        <f t="shared" si="139"/>
        <v>3</v>
      </c>
      <c r="G1264" s="8">
        <f t="shared" si="136"/>
        <v>21</v>
      </c>
      <c r="H1264" t="str">
        <f t="shared" si="140"/>
        <v>娜塔莎主动技能3等级18</v>
      </c>
      <c r="I1264" t="str">
        <f t="shared" si="141"/>
        <v>娜塔莎主动技能3等级19</v>
      </c>
      <c r="J1264" s="1">
        <v>1258</v>
      </c>
      <c r="K1264" s="1">
        <f>VLOOKUP(H1264,主动技能!$A:$B,2,FALSE)</f>
        <v>10210318</v>
      </c>
      <c r="L1264" s="1">
        <f>_xlfn.IFNA(VLOOKUP(I1264,主动技能!$A:$B,2,FALSE),0)</f>
        <v>10210319</v>
      </c>
      <c r="M1264">
        <f>_xlfn.IFNA(VLOOKUP(D1264+1,角色属性概况!I:J,2,FALSE),999)</f>
        <v>85</v>
      </c>
      <c r="N1264" s="1" t="s">
        <v>249</v>
      </c>
      <c r="O1264" s="1">
        <f>VLOOKUP(E1264,角色属性概况!Q:R,2,FALSE)</f>
        <v>161100</v>
      </c>
      <c r="P1264" s="1">
        <v>0</v>
      </c>
      <c r="Q1264" s="1">
        <v>0</v>
      </c>
    </row>
    <row r="1265" spans="2:17" x14ac:dyDescent="0.15">
      <c r="B1265" s="8" t="str">
        <f>VLOOKUP(G1265,角色!A:B,2,FALSE)</f>
        <v>娜塔莎</v>
      </c>
      <c r="C1265" s="8" t="str">
        <f t="shared" si="135"/>
        <v>主动技能3</v>
      </c>
      <c r="D1265" s="8">
        <f t="shared" si="137"/>
        <v>19</v>
      </c>
      <c r="E1265" s="8">
        <f t="shared" si="138"/>
        <v>20</v>
      </c>
      <c r="F1265" s="8">
        <f t="shared" si="139"/>
        <v>3</v>
      </c>
      <c r="G1265" s="8">
        <f t="shared" si="136"/>
        <v>21</v>
      </c>
      <c r="H1265" t="str">
        <f t="shared" si="140"/>
        <v>娜塔莎主动技能3等级19</v>
      </c>
      <c r="I1265" t="str">
        <f t="shared" si="141"/>
        <v>娜塔莎主动技能3等级20</v>
      </c>
      <c r="J1265" s="1">
        <v>1259</v>
      </c>
      <c r="K1265" s="1">
        <f>VLOOKUP(H1265,主动技能!$A:$B,2,FALSE)</f>
        <v>10210319</v>
      </c>
      <c r="L1265" s="1">
        <f>_xlfn.IFNA(VLOOKUP(I1265,主动技能!$A:$B,2,FALSE),0)</f>
        <v>10210320</v>
      </c>
      <c r="M1265">
        <f>_xlfn.IFNA(VLOOKUP(D1265+1,角色属性概况!I:J,2,FALSE),999)</f>
        <v>90</v>
      </c>
      <c r="N1265" s="1" t="s">
        <v>249</v>
      </c>
      <c r="O1265" s="1">
        <f>VLOOKUP(E1265,角色属性概况!Q:R,2,FALSE)</f>
        <v>228100</v>
      </c>
      <c r="P1265" s="1">
        <v>0</v>
      </c>
      <c r="Q1265" s="1">
        <v>0</v>
      </c>
    </row>
    <row r="1266" spans="2:17" x14ac:dyDescent="0.15">
      <c r="B1266" s="8" t="str">
        <f>VLOOKUP(G1266,角色!A:B,2,FALSE)</f>
        <v>娜塔莎</v>
      </c>
      <c r="C1266" s="8" t="str">
        <f t="shared" si="135"/>
        <v>主动技能3</v>
      </c>
      <c r="D1266" s="8">
        <f t="shared" si="137"/>
        <v>20</v>
      </c>
      <c r="E1266" s="8">
        <f t="shared" si="138"/>
        <v>21</v>
      </c>
      <c r="F1266" s="8">
        <f t="shared" si="139"/>
        <v>3</v>
      </c>
      <c r="G1266" s="8">
        <f t="shared" si="136"/>
        <v>21</v>
      </c>
      <c r="H1266" t="str">
        <f t="shared" si="140"/>
        <v>娜塔莎主动技能3等级20</v>
      </c>
      <c r="I1266" t="str">
        <f t="shared" si="141"/>
        <v>娜塔莎主动技能3等级21</v>
      </c>
      <c r="J1266" s="1">
        <v>1260</v>
      </c>
      <c r="K1266" s="1">
        <f>VLOOKUP(H1266,主动技能!$A:$B,2,FALSE)</f>
        <v>10210320</v>
      </c>
      <c r="L1266" s="1">
        <f>_xlfn.IFNA(VLOOKUP(I1266,主动技能!$A:$B,2,FALSE),0)</f>
        <v>0</v>
      </c>
      <c r="M1266">
        <f>_xlfn.IFNA(VLOOKUP(D1266+1,角色属性概况!I:J,2,FALSE),999)</f>
        <v>100</v>
      </c>
      <c r="N1266" s="1" t="s">
        <v>249</v>
      </c>
      <c r="O1266" s="1">
        <f>VLOOKUP(E1266,角色属性概况!Q:R,2,FALSE)</f>
        <v>780200</v>
      </c>
      <c r="P1266" s="1">
        <v>0</v>
      </c>
      <c r="Q1266" s="1">
        <v>0</v>
      </c>
    </row>
    <row r="1267" spans="2:17" x14ac:dyDescent="0.15">
      <c r="B1267" s="8" t="str">
        <f>VLOOKUP(G1267,角色!A:B,2,FALSE)</f>
        <v>爱茉莉</v>
      </c>
      <c r="C1267" s="8" t="str">
        <f t="shared" si="135"/>
        <v>主动技能1</v>
      </c>
      <c r="D1267" s="8">
        <f t="shared" si="137"/>
        <v>1</v>
      </c>
      <c r="E1267" s="8">
        <f t="shared" si="138"/>
        <v>2</v>
      </c>
      <c r="F1267" s="8">
        <f t="shared" si="139"/>
        <v>1</v>
      </c>
      <c r="G1267" s="8">
        <f t="shared" si="136"/>
        <v>22</v>
      </c>
      <c r="H1267" t="str">
        <f t="shared" si="140"/>
        <v>爱茉莉主动技能1等级1</v>
      </c>
      <c r="I1267" t="str">
        <f t="shared" si="141"/>
        <v>爱茉莉主动技能1等级2</v>
      </c>
      <c r="J1267" s="1">
        <v>1261</v>
      </c>
      <c r="K1267" s="1">
        <f>VLOOKUP(H1267,主动技能!$A:$B,2,FALSE)</f>
        <v>10220101</v>
      </c>
      <c r="L1267" s="1">
        <f>_xlfn.IFNA(VLOOKUP(I1267,主动技能!$A:$B,2,FALSE),0)</f>
        <v>10220102</v>
      </c>
      <c r="M1267">
        <f>_xlfn.IFNA(VLOOKUP(D1267+1,角色属性概况!I:J,2,FALSE),999)</f>
        <v>2</v>
      </c>
      <c r="N1267" s="1" t="s">
        <v>249</v>
      </c>
      <c r="O1267" s="1">
        <f>VLOOKUP(E1267,角色属性概况!Q:R,2,FALSE)</f>
        <v>500</v>
      </c>
      <c r="P1267" s="1">
        <v>0</v>
      </c>
      <c r="Q1267" s="1">
        <v>0</v>
      </c>
    </row>
    <row r="1268" spans="2:17" x14ac:dyDescent="0.15">
      <c r="B1268" s="8" t="str">
        <f>VLOOKUP(G1268,角色!A:B,2,FALSE)</f>
        <v>爱茉莉</v>
      </c>
      <c r="C1268" s="8" t="str">
        <f t="shared" si="135"/>
        <v>主动技能1</v>
      </c>
      <c r="D1268" s="8">
        <f t="shared" si="137"/>
        <v>2</v>
      </c>
      <c r="E1268" s="8">
        <f t="shared" si="138"/>
        <v>3</v>
      </c>
      <c r="F1268" s="8">
        <f t="shared" si="139"/>
        <v>1</v>
      </c>
      <c r="G1268" s="8">
        <f t="shared" si="136"/>
        <v>22</v>
      </c>
      <c r="H1268" t="str">
        <f t="shared" si="140"/>
        <v>爱茉莉主动技能1等级2</v>
      </c>
      <c r="I1268" t="str">
        <f t="shared" si="141"/>
        <v>爱茉莉主动技能1等级3</v>
      </c>
      <c r="J1268" s="1">
        <v>1262</v>
      </c>
      <c r="K1268" s="1">
        <f>VLOOKUP(H1268,主动技能!$A:$B,2,FALSE)</f>
        <v>10220102</v>
      </c>
      <c r="L1268" s="1">
        <f>_xlfn.IFNA(VLOOKUP(I1268,主动技能!$A:$B,2,FALSE),0)</f>
        <v>10220103</v>
      </c>
      <c r="M1268">
        <f>_xlfn.IFNA(VLOOKUP(D1268+1,角色属性概况!I:J,2,FALSE),999)</f>
        <v>5</v>
      </c>
      <c r="N1268" s="1" t="s">
        <v>249</v>
      </c>
      <c r="O1268" s="1">
        <f>VLOOKUP(E1268,角色属性概况!Q:R,2,FALSE)</f>
        <v>600</v>
      </c>
      <c r="P1268" s="1">
        <v>0</v>
      </c>
      <c r="Q1268" s="1">
        <v>0</v>
      </c>
    </row>
    <row r="1269" spans="2:17" x14ac:dyDescent="0.15">
      <c r="B1269" s="8" t="str">
        <f>VLOOKUP(G1269,角色!A:B,2,FALSE)</f>
        <v>爱茉莉</v>
      </c>
      <c r="C1269" s="8" t="str">
        <f t="shared" si="135"/>
        <v>主动技能1</v>
      </c>
      <c r="D1269" s="8">
        <f t="shared" si="137"/>
        <v>3</v>
      </c>
      <c r="E1269" s="8">
        <f t="shared" si="138"/>
        <v>4</v>
      </c>
      <c r="F1269" s="8">
        <f t="shared" si="139"/>
        <v>1</v>
      </c>
      <c r="G1269" s="8">
        <f t="shared" si="136"/>
        <v>22</v>
      </c>
      <c r="H1269" t="str">
        <f t="shared" si="140"/>
        <v>爱茉莉主动技能1等级3</v>
      </c>
      <c r="I1269" t="str">
        <f t="shared" si="141"/>
        <v>爱茉莉主动技能1等级4</v>
      </c>
      <c r="J1269" s="1">
        <v>1263</v>
      </c>
      <c r="K1269" s="1">
        <f>VLOOKUP(H1269,主动技能!$A:$B,2,FALSE)</f>
        <v>10220103</v>
      </c>
      <c r="L1269" s="1">
        <f>_xlfn.IFNA(VLOOKUP(I1269,主动技能!$A:$B,2,FALSE),0)</f>
        <v>10220104</v>
      </c>
      <c r="M1269">
        <f>_xlfn.IFNA(VLOOKUP(D1269+1,角色属性概况!I:J,2,FALSE),999)</f>
        <v>10</v>
      </c>
      <c r="N1269" s="1" t="s">
        <v>249</v>
      </c>
      <c r="O1269" s="1">
        <f>VLOOKUP(E1269,角色属性概况!Q:R,2,FALSE)</f>
        <v>800</v>
      </c>
      <c r="P1269" s="1">
        <v>0</v>
      </c>
      <c r="Q1269" s="1">
        <v>0</v>
      </c>
    </row>
    <row r="1270" spans="2:17" x14ac:dyDescent="0.15">
      <c r="B1270" s="8" t="str">
        <f>VLOOKUP(G1270,角色!A:B,2,FALSE)</f>
        <v>爱茉莉</v>
      </c>
      <c r="C1270" s="8" t="str">
        <f t="shared" si="135"/>
        <v>主动技能1</v>
      </c>
      <c r="D1270" s="8">
        <f t="shared" si="137"/>
        <v>4</v>
      </c>
      <c r="E1270" s="8">
        <f t="shared" si="138"/>
        <v>5</v>
      </c>
      <c r="F1270" s="8">
        <f t="shared" si="139"/>
        <v>1</v>
      </c>
      <c r="G1270" s="8">
        <f t="shared" si="136"/>
        <v>22</v>
      </c>
      <c r="H1270" t="str">
        <f t="shared" si="140"/>
        <v>爱茉莉主动技能1等级4</v>
      </c>
      <c r="I1270" t="str">
        <f t="shared" si="141"/>
        <v>爱茉莉主动技能1等级5</v>
      </c>
      <c r="J1270" s="1">
        <v>1264</v>
      </c>
      <c r="K1270" s="1">
        <f>VLOOKUP(H1270,主动技能!$A:$B,2,FALSE)</f>
        <v>10220104</v>
      </c>
      <c r="L1270" s="1">
        <f>_xlfn.IFNA(VLOOKUP(I1270,主动技能!$A:$B,2,FALSE),0)</f>
        <v>10220105</v>
      </c>
      <c r="M1270">
        <f>_xlfn.IFNA(VLOOKUP(D1270+1,角色属性概况!I:J,2,FALSE),999)</f>
        <v>15</v>
      </c>
      <c r="N1270" s="1" t="s">
        <v>249</v>
      </c>
      <c r="O1270" s="1">
        <f>VLOOKUP(E1270,角色属性概况!Q:R,2,FALSE)</f>
        <v>1200</v>
      </c>
      <c r="P1270" s="1">
        <v>0</v>
      </c>
      <c r="Q1270" s="1">
        <v>0</v>
      </c>
    </row>
    <row r="1271" spans="2:17" x14ac:dyDescent="0.15">
      <c r="B1271" s="8" t="str">
        <f>VLOOKUP(G1271,角色!A:B,2,FALSE)</f>
        <v>爱茉莉</v>
      </c>
      <c r="C1271" s="8" t="str">
        <f t="shared" si="135"/>
        <v>主动技能1</v>
      </c>
      <c r="D1271" s="8">
        <f t="shared" si="137"/>
        <v>5</v>
      </c>
      <c r="E1271" s="8">
        <f t="shared" si="138"/>
        <v>6</v>
      </c>
      <c r="F1271" s="8">
        <f t="shared" si="139"/>
        <v>1</v>
      </c>
      <c r="G1271" s="8">
        <f t="shared" si="136"/>
        <v>22</v>
      </c>
      <c r="H1271" t="str">
        <f t="shared" si="140"/>
        <v>爱茉莉主动技能1等级5</v>
      </c>
      <c r="I1271" t="str">
        <f t="shared" si="141"/>
        <v>爱茉莉主动技能1等级6</v>
      </c>
      <c r="J1271" s="1">
        <v>1265</v>
      </c>
      <c r="K1271" s="1">
        <f>VLOOKUP(H1271,主动技能!$A:$B,2,FALSE)</f>
        <v>10220105</v>
      </c>
      <c r="L1271" s="1">
        <f>_xlfn.IFNA(VLOOKUP(I1271,主动技能!$A:$B,2,FALSE),0)</f>
        <v>10220106</v>
      </c>
      <c r="M1271">
        <f>_xlfn.IFNA(VLOOKUP(D1271+1,角色属性概况!I:J,2,FALSE),999)</f>
        <v>20</v>
      </c>
      <c r="N1271" s="1" t="s">
        <v>249</v>
      </c>
      <c r="O1271" s="1">
        <f>VLOOKUP(E1271,角色属性概况!Q:R,2,FALSE)</f>
        <v>1700</v>
      </c>
      <c r="P1271" s="1">
        <v>0</v>
      </c>
      <c r="Q1271" s="1">
        <v>0</v>
      </c>
    </row>
    <row r="1272" spans="2:17" x14ac:dyDescent="0.15">
      <c r="B1272" s="8" t="str">
        <f>VLOOKUP(G1272,角色!A:B,2,FALSE)</f>
        <v>爱茉莉</v>
      </c>
      <c r="C1272" s="8" t="str">
        <f t="shared" si="135"/>
        <v>主动技能1</v>
      </c>
      <c r="D1272" s="8">
        <f t="shared" si="137"/>
        <v>6</v>
      </c>
      <c r="E1272" s="8">
        <f t="shared" si="138"/>
        <v>7</v>
      </c>
      <c r="F1272" s="8">
        <f t="shared" si="139"/>
        <v>1</v>
      </c>
      <c r="G1272" s="8">
        <f t="shared" si="136"/>
        <v>22</v>
      </c>
      <c r="H1272" t="str">
        <f t="shared" si="140"/>
        <v>爱茉莉主动技能1等级6</v>
      </c>
      <c r="I1272" t="str">
        <f t="shared" si="141"/>
        <v>爱茉莉主动技能1等级7</v>
      </c>
      <c r="J1272" s="1">
        <v>1266</v>
      </c>
      <c r="K1272" s="1">
        <f>VLOOKUP(H1272,主动技能!$A:$B,2,FALSE)</f>
        <v>10220106</v>
      </c>
      <c r="L1272" s="1">
        <f>_xlfn.IFNA(VLOOKUP(I1272,主动技能!$A:$B,2,FALSE),0)</f>
        <v>10220107</v>
      </c>
      <c r="M1272">
        <f>_xlfn.IFNA(VLOOKUP(D1272+1,角色属性概况!I:J,2,FALSE),999)</f>
        <v>25</v>
      </c>
      <c r="N1272" s="1" t="s">
        <v>249</v>
      </c>
      <c r="O1272" s="1">
        <f>VLOOKUP(E1272,角色属性概况!Q:R,2,FALSE)</f>
        <v>2400</v>
      </c>
      <c r="P1272" s="1">
        <v>0</v>
      </c>
      <c r="Q1272" s="1">
        <v>0</v>
      </c>
    </row>
    <row r="1273" spans="2:17" x14ac:dyDescent="0.15">
      <c r="B1273" s="8" t="str">
        <f>VLOOKUP(G1273,角色!A:B,2,FALSE)</f>
        <v>爱茉莉</v>
      </c>
      <c r="C1273" s="8" t="str">
        <f t="shared" si="135"/>
        <v>主动技能1</v>
      </c>
      <c r="D1273" s="8">
        <f t="shared" si="137"/>
        <v>7</v>
      </c>
      <c r="E1273" s="8">
        <f t="shared" si="138"/>
        <v>8</v>
      </c>
      <c r="F1273" s="8">
        <f t="shared" si="139"/>
        <v>1</v>
      </c>
      <c r="G1273" s="8">
        <f t="shared" si="136"/>
        <v>22</v>
      </c>
      <c r="H1273" t="str">
        <f t="shared" si="140"/>
        <v>爱茉莉主动技能1等级7</v>
      </c>
      <c r="I1273" t="str">
        <f t="shared" si="141"/>
        <v>爱茉莉主动技能1等级8</v>
      </c>
      <c r="J1273" s="1">
        <v>1267</v>
      </c>
      <c r="K1273" s="1">
        <f>VLOOKUP(H1273,主动技能!$A:$B,2,FALSE)</f>
        <v>10220107</v>
      </c>
      <c r="L1273" s="1">
        <f>_xlfn.IFNA(VLOOKUP(I1273,主动技能!$A:$B,2,FALSE),0)</f>
        <v>10220108</v>
      </c>
      <c r="M1273">
        <f>_xlfn.IFNA(VLOOKUP(D1273+1,角色属性概况!I:J,2,FALSE),999)</f>
        <v>30</v>
      </c>
      <c r="N1273" s="1" t="s">
        <v>249</v>
      </c>
      <c r="O1273" s="1">
        <f>VLOOKUP(E1273,角色属性概况!Q:R,2,FALSE)</f>
        <v>3500</v>
      </c>
      <c r="P1273" s="1">
        <v>0</v>
      </c>
      <c r="Q1273" s="1">
        <v>0</v>
      </c>
    </row>
    <row r="1274" spans="2:17" x14ac:dyDescent="0.15">
      <c r="B1274" s="8" t="str">
        <f>VLOOKUP(G1274,角色!A:B,2,FALSE)</f>
        <v>爱茉莉</v>
      </c>
      <c r="C1274" s="8" t="str">
        <f t="shared" si="135"/>
        <v>主动技能1</v>
      </c>
      <c r="D1274" s="8">
        <f t="shared" si="137"/>
        <v>8</v>
      </c>
      <c r="E1274" s="8">
        <f t="shared" si="138"/>
        <v>9</v>
      </c>
      <c r="F1274" s="8">
        <f t="shared" si="139"/>
        <v>1</v>
      </c>
      <c r="G1274" s="8">
        <f t="shared" si="136"/>
        <v>22</v>
      </c>
      <c r="H1274" t="str">
        <f t="shared" si="140"/>
        <v>爱茉莉主动技能1等级8</v>
      </c>
      <c r="I1274" t="str">
        <f t="shared" si="141"/>
        <v>爱茉莉主动技能1等级9</v>
      </c>
      <c r="J1274" s="1">
        <v>1268</v>
      </c>
      <c r="K1274" s="1">
        <f>VLOOKUP(H1274,主动技能!$A:$B,2,FALSE)</f>
        <v>10220108</v>
      </c>
      <c r="L1274" s="1">
        <f>_xlfn.IFNA(VLOOKUP(I1274,主动技能!$A:$B,2,FALSE),0)</f>
        <v>10220109</v>
      </c>
      <c r="M1274">
        <f>_xlfn.IFNA(VLOOKUP(D1274+1,角色属性概况!I:J,2,FALSE),999)</f>
        <v>35</v>
      </c>
      <c r="N1274" s="1" t="s">
        <v>249</v>
      </c>
      <c r="O1274" s="1">
        <f>VLOOKUP(E1274,角色属性概况!Q:R,2,FALSE)</f>
        <v>4900</v>
      </c>
      <c r="P1274" s="1">
        <v>0</v>
      </c>
      <c r="Q1274" s="1">
        <v>0</v>
      </c>
    </row>
    <row r="1275" spans="2:17" x14ac:dyDescent="0.15">
      <c r="B1275" s="8" t="str">
        <f>VLOOKUP(G1275,角色!A:B,2,FALSE)</f>
        <v>爱茉莉</v>
      </c>
      <c r="C1275" s="8" t="str">
        <f t="shared" si="135"/>
        <v>主动技能1</v>
      </c>
      <c r="D1275" s="8">
        <f t="shared" si="137"/>
        <v>9</v>
      </c>
      <c r="E1275" s="8">
        <f t="shared" si="138"/>
        <v>10</v>
      </c>
      <c r="F1275" s="8">
        <f t="shared" si="139"/>
        <v>1</v>
      </c>
      <c r="G1275" s="8">
        <f t="shared" si="136"/>
        <v>22</v>
      </c>
      <c r="H1275" t="str">
        <f t="shared" si="140"/>
        <v>爱茉莉主动技能1等级9</v>
      </c>
      <c r="I1275" t="str">
        <f t="shared" si="141"/>
        <v>爱茉莉主动技能1等级10</v>
      </c>
      <c r="J1275" s="1">
        <v>1269</v>
      </c>
      <c r="K1275" s="1">
        <f>VLOOKUP(H1275,主动技能!$A:$B,2,FALSE)</f>
        <v>10220109</v>
      </c>
      <c r="L1275" s="1">
        <f>_xlfn.IFNA(VLOOKUP(I1275,主动技能!$A:$B,2,FALSE),0)</f>
        <v>10220110</v>
      </c>
      <c r="M1275">
        <f>_xlfn.IFNA(VLOOKUP(D1275+1,角色属性概况!I:J,2,FALSE),999)</f>
        <v>40</v>
      </c>
      <c r="N1275" s="1" t="s">
        <v>249</v>
      </c>
      <c r="O1275" s="1">
        <f>VLOOKUP(E1275,角色属性概况!Q:R,2,FALSE)</f>
        <v>7000</v>
      </c>
      <c r="P1275" s="1">
        <v>0</v>
      </c>
      <c r="Q1275" s="1">
        <v>0</v>
      </c>
    </row>
    <row r="1276" spans="2:17" x14ac:dyDescent="0.15">
      <c r="B1276" s="8" t="str">
        <f>VLOOKUP(G1276,角色!A:B,2,FALSE)</f>
        <v>爱茉莉</v>
      </c>
      <c r="C1276" s="8" t="str">
        <f t="shared" si="135"/>
        <v>主动技能1</v>
      </c>
      <c r="D1276" s="8">
        <f t="shared" si="137"/>
        <v>10</v>
      </c>
      <c r="E1276" s="8">
        <f t="shared" si="138"/>
        <v>11</v>
      </c>
      <c r="F1276" s="8">
        <f t="shared" si="139"/>
        <v>1</v>
      </c>
      <c r="G1276" s="8">
        <f t="shared" si="136"/>
        <v>22</v>
      </c>
      <c r="H1276" t="str">
        <f t="shared" si="140"/>
        <v>爱茉莉主动技能1等级10</v>
      </c>
      <c r="I1276" t="str">
        <f t="shared" si="141"/>
        <v>爱茉莉主动技能1等级11</v>
      </c>
      <c r="J1276" s="1">
        <v>1270</v>
      </c>
      <c r="K1276" s="1">
        <f>VLOOKUP(H1276,主动技能!$A:$B,2,FALSE)</f>
        <v>10220110</v>
      </c>
      <c r="L1276" s="1">
        <f>_xlfn.IFNA(VLOOKUP(I1276,主动技能!$A:$B,2,FALSE),0)</f>
        <v>10220111</v>
      </c>
      <c r="M1276">
        <f>_xlfn.IFNA(VLOOKUP(D1276+1,角色属性概况!I:J,2,FALSE),999)</f>
        <v>45</v>
      </c>
      <c r="N1276" s="1" t="s">
        <v>249</v>
      </c>
      <c r="O1276" s="1">
        <f>VLOOKUP(E1276,角色属性概况!Q:R,2,FALSE)</f>
        <v>9900</v>
      </c>
      <c r="P1276" s="1">
        <v>0</v>
      </c>
      <c r="Q1276" s="1">
        <v>0</v>
      </c>
    </row>
    <row r="1277" spans="2:17" x14ac:dyDescent="0.15">
      <c r="B1277" s="8" t="str">
        <f>VLOOKUP(G1277,角色!A:B,2,FALSE)</f>
        <v>爱茉莉</v>
      </c>
      <c r="C1277" s="8" t="str">
        <f t="shared" si="135"/>
        <v>主动技能1</v>
      </c>
      <c r="D1277" s="8">
        <f t="shared" si="137"/>
        <v>11</v>
      </c>
      <c r="E1277" s="8">
        <f t="shared" si="138"/>
        <v>12</v>
      </c>
      <c r="F1277" s="8">
        <f t="shared" si="139"/>
        <v>1</v>
      </c>
      <c r="G1277" s="8">
        <f t="shared" si="136"/>
        <v>22</v>
      </c>
      <c r="H1277" t="str">
        <f t="shared" si="140"/>
        <v>爱茉莉主动技能1等级11</v>
      </c>
      <c r="I1277" t="str">
        <f t="shared" si="141"/>
        <v>爱茉莉主动技能1等级12</v>
      </c>
      <c r="J1277" s="1">
        <v>1271</v>
      </c>
      <c r="K1277" s="1">
        <f>VLOOKUP(H1277,主动技能!$A:$B,2,FALSE)</f>
        <v>10220111</v>
      </c>
      <c r="L1277" s="1">
        <f>_xlfn.IFNA(VLOOKUP(I1277,主动技能!$A:$B,2,FALSE),0)</f>
        <v>10220112</v>
      </c>
      <c r="M1277">
        <f>_xlfn.IFNA(VLOOKUP(D1277+1,角色属性概况!I:J,2,FALSE),999)</f>
        <v>50</v>
      </c>
      <c r="N1277" s="1" t="s">
        <v>249</v>
      </c>
      <c r="O1277" s="1">
        <f>VLOOKUP(E1277,角色属性概况!Q:R,2,FALSE)</f>
        <v>14100</v>
      </c>
      <c r="P1277" s="1">
        <v>0</v>
      </c>
      <c r="Q1277" s="1">
        <v>0</v>
      </c>
    </row>
    <row r="1278" spans="2:17" x14ac:dyDescent="0.15">
      <c r="B1278" s="8" t="str">
        <f>VLOOKUP(G1278,角色!A:B,2,FALSE)</f>
        <v>爱茉莉</v>
      </c>
      <c r="C1278" s="8" t="str">
        <f t="shared" si="135"/>
        <v>主动技能1</v>
      </c>
      <c r="D1278" s="8">
        <f t="shared" si="137"/>
        <v>12</v>
      </c>
      <c r="E1278" s="8">
        <f t="shared" si="138"/>
        <v>13</v>
      </c>
      <c r="F1278" s="8">
        <f t="shared" si="139"/>
        <v>1</v>
      </c>
      <c r="G1278" s="8">
        <f t="shared" si="136"/>
        <v>22</v>
      </c>
      <c r="H1278" t="str">
        <f t="shared" si="140"/>
        <v>爱茉莉主动技能1等级12</v>
      </c>
      <c r="I1278" t="str">
        <f t="shared" si="141"/>
        <v>爱茉莉主动技能1等级13</v>
      </c>
      <c r="J1278" s="1">
        <v>1272</v>
      </c>
      <c r="K1278" s="1">
        <f>VLOOKUP(H1278,主动技能!$A:$B,2,FALSE)</f>
        <v>10220112</v>
      </c>
      <c r="L1278" s="1">
        <f>_xlfn.IFNA(VLOOKUP(I1278,主动技能!$A:$B,2,FALSE),0)</f>
        <v>10220113</v>
      </c>
      <c r="M1278">
        <f>_xlfn.IFNA(VLOOKUP(D1278+1,角色属性概况!I:J,2,FALSE),999)</f>
        <v>55</v>
      </c>
      <c r="N1278" s="1" t="s">
        <v>249</v>
      </c>
      <c r="O1278" s="1">
        <f>VLOOKUP(E1278,角色属性概况!Q:R,2,FALSE)</f>
        <v>20000</v>
      </c>
      <c r="P1278" s="1">
        <v>0</v>
      </c>
      <c r="Q1278" s="1">
        <v>0</v>
      </c>
    </row>
    <row r="1279" spans="2:17" x14ac:dyDescent="0.15">
      <c r="B1279" s="8" t="str">
        <f>VLOOKUP(G1279,角色!A:B,2,FALSE)</f>
        <v>爱茉莉</v>
      </c>
      <c r="C1279" s="8" t="str">
        <f t="shared" si="135"/>
        <v>主动技能1</v>
      </c>
      <c r="D1279" s="8">
        <f t="shared" si="137"/>
        <v>13</v>
      </c>
      <c r="E1279" s="8">
        <f t="shared" si="138"/>
        <v>14</v>
      </c>
      <c r="F1279" s="8">
        <f t="shared" si="139"/>
        <v>1</v>
      </c>
      <c r="G1279" s="8">
        <f t="shared" si="136"/>
        <v>22</v>
      </c>
      <c r="H1279" t="str">
        <f t="shared" si="140"/>
        <v>爱茉莉主动技能1等级13</v>
      </c>
      <c r="I1279" t="str">
        <f t="shared" si="141"/>
        <v>爱茉莉主动技能1等级14</v>
      </c>
      <c r="J1279" s="1">
        <v>1273</v>
      </c>
      <c r="K1279" s="1">
        <f>VLOOKUP(H1279,主动技能!$A:$B,2,FALSE)</f>
        <v>10220113</v>
      </c>
      <c r="L1279" s="1">
        <f>_xlfn.IFNA(VLOOKUP(I1279,主动技能!$A:$B,2,FALSE),0)</f>
        <v>10220114</v>
      </c>
      <c r="M1279">
        <f>_xlfn.IFNA(VLOOKUP(D1279+1,角色属性概况!I:J,2,FALSE),999)</f>
        <v>60</v>
      </c>
      <c r="N1279" s="1" t="s">
        <v>249</v>
      </c>
      <c r="O1279" s="1">
        <f>VLOOKUP(E1279,角色属性概况!Q:R,2,FALSE)</f>
        <v>28300</v>
      </c>
      <c r="P1279" s="1">
        <v>0</v>
      </c>
      <c r="Q1279" s="1">
        <v>0</v>
      </c>
    </row>
    <row r="1280" spans="2:17" x14ac:dyDescent="0.15">
      <c r="B1280" s="8" t="str">
        <f>VLOOKUP(G1280,角色!A:B,2,FALSE)</f>
        <v>爱茉莉</v>
      </c>
      <c r="C1280" s="8" t="str">
        <f t="shared" si="135"/>
        <v>主动技能1</v>
      </c>
      <c r="D1280" s="8">
        <f t="shared" si="137"/>
        <v>14</v>
      </c>
      <c r="E1280" s="8">
        <f t="shared" si="138"/>
        <v>15</v>
      </c>
      <c r="F1280" s="8">
        <f t="shared" si="139"/>
        <v>1</v>
      </c>
      <c r="G1280" s="8">
        <f t="shared" si="136"/>
        <v>22</v>
      </c>
      <c r="H1280" t="str">
        <f t="shared" si="140"/>
        <v>爱茉莉主动技能1等级14</v>
      </c>
      <c r="I1280" t="str">
        <f t="shared" si="141"/>
        <v>爱茉莉主动技能1等级15</v>
      </c>
      <c r="J1280" s="1">
        <v>1274</v>
      </c>
      <c r="K1280" s="1">
        <f>VLOOKUP(H1280,主动技能!$A:$B,2,FALSE)</f>
        <v>10220114</v>
      </c>
      <c r="L1280" s="1">
        <f>_xlfn.IFNA(VLOOKUP(I1280,主动技能!$A:$B,2,FALSE),0)</f>
        <v>10220115</v>
      </c>
      <c r="M1280">
        <f>_xlfn.IFNA(VLOOKUP(D1280+1,角色属性概况!I:J,2,FALSE),999)</f>
        <v>65</v>
      </c>
      <c r="N1280" s="1" t="s">
        <v>249</v>
      </c>
      <c r="O1280" s="1">
        <f>VLOOKUP(E1280,角色属性概况!Q:R,2,FALSE)</f>
        <v>40100</v>
      </c>
      <c r="P1280" s="1">
        <v>0</v>
      </c>
      <c r="Q1280" s="1">
        <v>0</v>
      </c>
    </row>
    <row r="1281" spans="2:17" x14ac:dyDescent="0.15">
      <c r="B1281" s="8" t="str">
        <f>VLOOKUP(G1281,角色!A:B,2,FALSE)</f>
        <v>爱茉莉</v>
      </c>
      <c r="C1281" s="8" t="str">
        <f t="shared" si="135"/>
        <v>主动技能1</v>
      </c>
      <c r="D1281" s="8">
        <f t="shared" si="137"/>
        <v>15</v>
      </c>
      <c r="E1281" s="8">
        <f t="shared" si="138"/>
        <v>16</v>
      </c>
      <c r="F1281" s="8">
        <f t="shared" si="139"/>
        <v>1</v>
      </c>
      <c r="G1281" s="8">
        <f t="shared" si="136"/>
        <v>22</v>
      </c>
      <c r="H1281" t="str">
        <f t="shared" si="140"/>
        <v>爱茉莉主动技能1等级15</v>
      </c>
      <c r="I1281" t="str">
        <f t="shared" si="141"/>
        <v>爱茉莉主动技能1等级16</v>
      </c>
      <c r="J1281" s="1">
        <v>1275</v>
      </c>
      <c r="K1281" s="1">
        <f>VLOOKUP(H1281,主动技能!$A:$B,2,FALSE)</f>
        <v>10220115</v>
      </c>
      <c r="L1281" s="1">
        <f>_xlfn.IFNA(VLOOKUP(I1281,主动技能!$A:$B,2,FALSE),0)</f>
        <v>10220116</v>
      </c>
      <c r="M1281">
        <f>_xlfn.IFNA(VLOOKUP(D1281+1,角色属性概况!I:J,2,FALSE),999)</f>
        <v>70</v>
      </c>
      <c r="N1281" s="1" t="s">
        <v>249</v>
      </c>
      <c r="O1281" s="1">
        <f>VLOOKUP(E1281,角色属性概况!Q:R,2,FALSE)</f>
        <v>56700</v>
      </c>
      <c r="P1281" s="1">
        <v>0</v>
      </c>
      <c r="Q1281" s="1">
        <v>0</v>
      </c>
    </row>
    <row r="1282" spans="2:17" x14ac:dyDescent="0.15">
      <c r="B1282" s="8" t="str">
        <f>VLOOKUP(G1282,角色!A:B,2,FALSE)</f>
        <v>爱茉莉</v>
      </c>
      <c r="C1282" s="8" t="str">
        <f t="shared" si="135"/>
        <v>主动技能1</v>
      </c>
      <c r="D1282" s="8">
        <f t="shared" si="137"/>
        <v>16</v>
      </c>
      <c r="E1282" s="8">
        <f t="shared" si="138"/>
        <v>17</v>
      </c>
      <c r="F1282" s="8">
        <f t="shared" si="139"/>
        <v>1</v>
      </c>
      <c r="G1282" s="8">
        <f t="shared" si="136"/>
        <v>22</v>
      </c>
      <c r="H1282" t="str">
        <f t="shared" si="140"/>
        <v>爱茉莉主动技能1等级16</v>
      </c>
      <c r="I1282" t="str">
        <f t="shared" si="141"/>
        <v>爱茉莉主动技能1等级17</v>
      </c>
      <c r="J1282" s="1">
        <v>1276</v>
      </c>
      <c r="K1282" s="1">
        <f>VLOOKUP(H1282,主动技能!$A:$B,2,FALSE)</f>
        <v>10220116</v>
      </c>
      <c r="L1282" s="1">
        <f>_xlfn.IFNA(VLOOKUP(I1282,主动技能!$A:$B,2,FALSE),0)</f>
        <v>10220117</v>
      </c>
      <c r="M1282">
        <f>_xlfn.IFNA(VLOOKUP(D1282+1,角色属性概况!I:J,2,FALSE),999)</f>
        <v>75</v>
      </c>
      <c r="N1282" s="1" t="s">
        <v>249</v>
      </c>
      <c r="O1282" s="1">
        <f>VLOOKUP(E1282,角色属性概况!Q:R,2,FALSE)</f>
        <v>80400</v>
      </c>
      <c r="P1282" s="1">
        <v>0</v>
      </c>
      <c r="Q1282" s="1">
        <v>0</v>
      </c>
    </row>
    <row r="1283" spans="2:17" x14ac:dyDescent="0.15">
      <c r="B1283" s="8" t="str">
        <f>VLOOKUP(G1283,角色!A:B,2,FALSE)</f>
        <v>爱茉莉</v>
      </c>
      <c r="C1283" s="8" t="str">
        <f t="shared" si="135"/>
        <v>主动技能1</v>
      </c>
      <c r="D1283" s="8">
        <f t="shared" si="137"/>
        <v>17</v>
      </c>
      <c r="E1283" s="8">
        <f t="shared" si="138"/>
        <v>18</v>
      </c>
      <c r="F1283" s="8">
        <f t="shared" si="139"/>
        <v>1</v>
      </c>
      <c r="G1283" s="8">
        <f t="shared" si="136"/>
        <v>22</v>
      </c>
      <c r="H1283" t="str">
        <f t="shared" si="140"/>
        <v>爱茉莉主动技能1等级17</v>
      </c>
      <c r="I1283" t="str">
        <f t="shared" si="141"/>
        <v>爱茉莉主动技能1等级18</v>
      </c>
      <c r="J1283" s="1">
        <v>1277</v>
      </c>
      <c r="K1283" s="1">
        <f>VLOOKUP(H1283,主动技能!$A:$B,2,FALSE)</f>
        <v>10220117</v>
      </c>
      <c r="L1283" s="1">
        <f>_xlfn.IFNA(VLOOKUP(I1283,主动技能!$A:$B,2,FALSE),0)</f>
        <v>10220118</v>
      </c>
      <c r="M1283">
        <f>_xlfn.IFNA(VLOOKUP(D1283+1,角色属性概况!I:J,2,FALSE),999)</f>
        <v>80</v>
      </c>
      <c r="N1283" s="1" t="s">
        <v>249</v>
      </c>
      <c r="O1283" s="1">
        <f>VLOOKUP(E1283,角色属性概况!Q:R,2,FALSE)</f>
        <v>113800</v>
      </c>
      <c r="P1283" s="1">
        <v>0</v>
      </c>
      <c r="Q1283" s="1">
        <v>0</v>
      </c>
    </row>
    <row r="1284" spans="2:17" x14ac:dyDescent="0.15">
      <c r="B1284" s="8" t="str">
        <f>VLOOKUP(G1284,角色!A:B,2,FALSE)</f>
        <v>爱茉莉</v>
      </c>
      <c r="C1284" s="8" t="str">
        <f t="shared" si="135"/>
        <v>主动技能1</v>
      </c>
      <c r="D1284" s="8">
        <f t="shared" si="137"/>
        <v>18</v>
      </c>
      <c r="E1284" s="8">
        <f t="shared" si="138"/>
        <v>19</v>
      </c>
      <c r="F1284" s="8">
        <f t="shared" si="139"/>
        <v>1</v>
      </c>
      <c r="G1284" s="8">
        <f t="shared" si="136"/>
        <v>22</v>
      </c>
      <c r="H1284" t="str">
        <f t="shared" si="140"/>
        <v>爱茉莉主动技能1等级18</v>
      </c>
      <c r="I1284" t="str">
        <f t="shared" si="141"/>
        <v>爱茉莉主动技能1等级19</v>
      </c>
      <c r="J1284" s="1">
        <v>1278</v>
      </c>
      <c r="K1284" s="1">
        <f>VLOOKUP(H1284,主动技能!$A:$B,2,FALSE)</f>
        <v>10220118</v>
      </c>
      <c r="L1284" s="1">
        <f>_xlfn.IFNA(VLOOKUP(I1284,主动技能!$A:$B,2,FALSE),0)</f>
        <v>10220119</v>
      </c>
      <c r="M1284">
        <f>_xlfn.IFNA(VLOOKUP(D1284+1,角色属性概况!I:J,2,FALSE),999)</f>
        <v>85</v>
      </c>
      <c r="N1284" s="1" t="s">
        <v>249</v>
      </c>
      <c r="O1284" s="1">
        <f>VLOOKUP(E1284,角色属性概况!Q:R,2,FALSE)</f>
        <v>161100</v>
      </c>
      <c r="P1284" s="1">
        <v>0</v>
      </c>
      <c r="Q1284" s="1">
        <v>0</v>
      </c>
    </row>
    <row r="1285" spans="2:17" x14ac:dyDescent="0.15">
      <c r="B1285" s="8" t="str">
        <f>VLOOKUP(G1285,角色!A:B,2,FALSE)</f>
        <v>爱茉莉</v>
      </c>
      <c r="C1285" s="8" t="str">
        <f t="shared" si="135"/>
        <v>主动技能1</v>
      </c>
      <c r="D1285" s="8">
        <f t="shared" si="137"/>
        <v>19</v>
      </c>
      <c r="E1285" s="8">
        <f t="shared" si="138"/>
        <v>20</v>
      </c>
      <c r="F1285" s="8">
        <f t="shared" si="139"/>
        <v>1</v>
      </c>
      <c r="G1285" s="8">
        <f t="shared" si="136"/>
        <v>22</v>
      </c>
      <c r="H1285" t="str">
        <f t="shared" si="140"/>
        <v>爱茉莉主动技能1等级19</v>
      </c>
      <c r="I1285" t="str">
        <f t="shared" si="141"/>
        <v>爱茉莉主动技能1等级20</v>
      </c>
      <c r="J1285" s="1">
        <v>1279</v>
      </c>
      <c r="K1285" s="1">
        <f>VLOOKUP(H1285,主动技能!$A:$B,2,FALSE)</f>
        <v>10220119</v>
      </c>
      <c r="L1285" s="1">
        <f>_xlfn.IFNA(VLOOKUP(I1285,主动技能!$A:$B,2,FALSE),0)</f>
        <v>10220120</v>
      </c>
      <c r="M1285">
        <f>_xlfn.IFNA(VLOOKUP(D1285+1,角色属性概况!I:J,2,FALSE),999)</f>
        <v>90</v>
      </c>
      <c r="N1285" s="1" t="s">
        <v>249</v>
      </c>
      <c r="O1285" s="1">
        <f>VLOOKUP(E1285,角色属性概况!Q:R,2,FALSE)</f>
        <v>228100</v>
      </c>
      <c r="P1285" s="1">
        <v>0</v>
      </c>
      <c r="Q1285" s="1">
        <v>0</v>
      </c>
    </row>
    <row r="1286" spans="2:17" x14ac:dyDescent="0.15">
      <c r="B1286" s="8" t="str">
        <f>VLOOKUP(G1286,角色!A:B,2,FALSE)</f>
        <v>爱茉莉</v>
      </c>
      <c r="C1286" s="8" t="str">
        <f t="shared" si="135"/>
        <v>主动技能1</v>
      </c>
      <c r="D1286" s="8">
        <f t="shared" si="137"/>
        <v>20</v>
      </c>
      <c r="E1286" s="8">
        <f t="shared" si="138"/>
        <v>21</v>
      </c>
      <c r="F1286" s="8">
        <f t="shared" si="139"/>
        <v>1</v>
      </c>
      <c r="G1286" s="8">
        <f t="shared" si="136"/>
        <v>22</v>
      </c>
      <c r="H1286" t="str">
        <f t="shared" si="140"/>
        <v>爱茉莉主动技能1等级20</v>
      </c>
      <c r="I1286" t="str">
        <f t="shared" si="141"/>
        <v>爱茉莉主动技能1等级21</v>
      </c>
      <c r="J1286" s="1">
        <v>1280</v>
      </c>
      <c r="K1286" s="1">
        <f>VLOOKUP(H1286,主动技能!$A:$B,2,FALSE)</f>
        <v>10220120</v>
      </c>
      <c r="L1286" s="1">
        <f>_xlfn.IFNA(VLOOKUP(I1286,主动技能!$A:$B,2,FALSE),0)</f>
        <v>0</v>
      </c>
      <c r="M1286">
        <f>_xlfn.IFNA(VLOOKUP(D1286+1,角色属性概况!I:J,2,FALSE),999)</f>
        <v>100</v>
      </c>
      <c r="N1286" s="1" t="s">
        <v>249</v>
      </c>
      <c r="O1286" s="1">
        <f>VLOOKUP(E1286,角色属性概况!Q:R,2,FALSE)</f>
        <v>780200</v>
      </c>
      <c r="P1286" s="1">
        <v>0</v>
      </c>
      <c r="Q1286" s="1">
        <v>0</v>
      </c>
    </row>
    <row r="1287" spans="2:17" x14ac:dyDescent="0.15">
      <c r="B1287" s="8" t="str">
        <f>VLOOKUP(G1287,角色!A:B,2,FALSE)</f>
        <v>爱茉莉</v>
      </c>
      <c r="C1287" s="8" t="str">
        <f t="shared" si="135"/>
        <v>主动技能2</v>
      </c>
      <c r="D1287" s="8">
        <f t="shared" si="137"/>
        <v>1</v>
      </c>
      <c r="E1287" s="8">
        <f t="shared" si="138"/>
        <v>2</v>
      </c>
      <c r="F1287" s="8">
        <f t="shared" si="139"/>
        <v>2</v>
      </c>
      <c r="G1287" s="8">
        <f t="shared" si="136"/>
        <v>22</v>
      </c>
      <c r="H1287" t="str">
        <f t="shared" si="140"/>
        <v>爱茉莉主动技能2等级1</v>
      </c>
      <c r="I1287" t="str">
        <f t="shared" si="141"/>
        <v>爱茉莉主动技能2等级2</v>
      </c>
      <c r="J1287" s="1">
        <v>1281</v>
      </c>
      <c r="K1287" s="1">
        <f>VLOOKUP(H1287,主动技能!$A:$B,2,FALSE)</f>
        <v>10220201</v>
      </c>
      <c r="L1287" s="1">
        <f>_xlfn.IFNA(VLOOKUP(I1287,主动技能!$A:$B,2,FALSE),0)</f>
        <v>10220202</v>
      </c>
      <c r="M1287">
        <f>_xlfn.IFNA(VLOOKUP(D1287+1,角色属性概况!I:J,2,FALSE),999)</f>
        <v>2</v>
      </c>
      <c r="N1287" s="1" t="s">
        <v>249</v>
      </c>
      <c r="O1287" s="1">
        <f>VLOOKUP(E1287,角色属性概况!Q:R,2,FALSE)</f>
        <v>500</v>
      </c>
      <c r="P1287" s="1">
        <v>0</v>
      </c>
      <c r="Q1287" s="1">
        <v>0</v>
      </c>
    </row>
    <row r="1288" spans="2:17" x14ac:dyDescent="0.15">
      <c r="B1288" s="8" t="str">
        <f>VLOOKUP(G1288,角色!A:B,2,FALSE)</f>
        <v>爱茉莉</v>
      </c>
      <c r="C1288" s="8" t="str">
        <f t="shared" ref="C1288:C1326" si="142">C$4&amp;F1288</f>
        <v>主动技能2</v>
      </c>
      <c r="D1288" s="8">
        <f t="shared" si="137"/>
        <v>2</v>
      </c>
      <c r="E1288" s="8">
        <f t="shared" si="138"/>
        <v>3</v>
      </c>
      <c r="F1288" s="8">
        <f t="shared" si="139"/>
        <v>2</v>
      </c>
      <c r="G1288" s="8">
        <f t="shared" ref="G1288:G1326" si="143">IF((F1288=1)*(D1288=1),G1287+1,G1287)</f>
        <v>22</v>
      </c>
      <c r="H1288" t="str">
        <f t="shared" si="140"/>
        <v>爱茉莉主动技能2等级2</v>
      </c>
      <c r="I1288" t="str">
        <f t="shared" si="141"/>
        <v>爱茉莉主动技能2等级3</v>
      </c>
      <c r="J1288" s="1">
        <v>1282</v>
      </c>
      <c r="K1288" s="1">
        <f>VLOOKUP(H1288,主动技能!$A:$B,2,FALSE)</f>
        <v>10220202</v>
      </c>
      <c r="L1288" s="1">
        <f>_xlfn.IFNA(VLOOKUP(I1288,主动技能!$A:$B,2,FALSE),0)</f>
        <v>10220203</v>
      </c>
      <c r="M1288">
        <f>_xlfn.IFNA(VLOOKUP(D1288+1,角色属性概况!I:J,2,FALSE),999)</f>
        <v>5</v>
      </c>
      <c r="N1288" s="1" t="s">
        <v>249</v>
      </c>
      <c r="O1288" s="1">
        <f>VLOOKUP(E1288,角色属性概况!Q:R,2,FALSE)</f>
        <v>600</v>
      </c>
      <c r="P1288" s="1">
        <v>0</v>
      </c>
      <c r="Q1288" s="1">
        <v>0</v>
      </c>
    </row>
    <row r="1289" spans="2:17" x14ac:dyDescent="0.15">
      <c r="B1289" s="8" t="str">
        <f>VLOOKUP(G1289,角色!A:B,2,FALSE)</f>
        <v>爱茉莉</v>
      </c>
      <c r="C1289" s="8" t="str">
        <f t="shared" si="142"/>
        <v>主动技能2</v>
      </c>
      <c r="D1289" s="8">
        <f t="shared" ref="D1289:D1326" si="144">IF(D1288=D$5,1,D1288+1)</f>
        <v>3</v>
      </c>
      <c r="E1289" s="8">
        <f t="shared" ref="E1289:E1326" si="145">IF(E1288=E$5,2,E1288+1)</f>
        <v>4</v>
      </c>
      <c r="F1289" s="8">
        <f t="shared" ref="F1289:F1326" si="146">IF(D1289=1,IF(F1288=$F$5,1,F1288+1),F1288)</f>
        <v>2</v>
      </c>
      <c r="G1289" s="8">
        <f t="shared" si="143"/>
        <v>22</v>
      </c>
      <c r="H1289" t="str">
        <f t="shared" si="140"/>
        <v>爱茉莉主动技能2等级3</v>
      </c>
      <c r="I1289" t="str">
        <f t="shared" si="141"/>
        <v>爱茉莉主动技能2等级4</v>
      </c>
      <c r="J1289" s="1">
        <v>1283</v>
      </c>
      <c r="K1289" s="1">
        <f>VLOOKUP(H1289,主动技能!$A:$B,2,FALSE)</f>
        <v>10220203</v>
      </c>
      <c r="L1289" s="1">
        <f>_xlfn.IFNA(VLOOKUP(I1289,主动技能!$A:$B,2,FALSE),0)</f>
        <v>10220204</v>
      </c>
      <c r="M1289">
        <f>_xlfn.IFNA(VLOOKUP(D1289+1,角色属性概况!I:J,2,FALSE),999)</f>
        <v>10</v>
      </c>
      <c r="N1289" s="1" t="s">
        <v>249</v>
      </c>
      <c r="O1289" s="1">
        <f>VLOOKUP(E1289,角色属性概况!Q:R,2,FALSE)</f>
        <v>800</v>
      </c>
      <c r="P1289" s="1">
        <v>0</v>
      </c>
      <c r="Q1289" s="1">
        <v>0</v>
      </c>
    </row>
    <row r="1290" spans="2:17" x14ac:dyDescent="0.15">
      <c r="B1290" s="8" t="str">
        <f>VLOOKUP(G1290,角色!A:B,2,FALSE)</f>
        <v>爱茉莉</v>
      </c>
      <c r="C1290" s="8" t="str">
        <f t="shared" si="142"/>
        <v>主动技能2</v>
      </c>
      <c r="D1290" s="8">
        <f t="shared" si="144"/>
        <v>4</v>
      </c>
      <c r="E1290" s="8">
        <f t="shared" si="145"/>
        <v>5</v>
      </c>
      <c r="F1290" s="8">
        <f t="shared" si="146"/>
        <v>2</v>
      </c>
      <c r="G1290" s="8">
        <f t="shared" si="143"/>
        <v>22</v>
      </c>
      <c r="H1290" t="str">
        <f t="shared" si="140"/>
        <v>爱茉莉主动技能2等级4</v>
      </c>
      <c r="I1290" t="str">
        <f t="shared" si="141"/>
        <v>爱茉莉主动技能2等级5</v>
      </c>
      <c r="J1290" s="1">
        <v>1284</v>
      </c>
      <c r="K1290" s="1">
        <f>VLOOKUP(H1290,主动技能!$A:$B,2,FALSE)</f>
        <v>10220204</v>
      </c>
      <c r="L1290" s="1">
        <f>_xlfn.IFNA(VLOOKUP(I1290,主动技能!$A:$B,2,FALSE),0)</f>
        <v>10220205</v>
      </c>
      <c r="M1290">
        <f>_xlfn.IFNA(VLOOKUP(D1290+1,角色属性概况!I:J,2,FALSE),999)</f>
        <v>15</v>
      </c>
      <c r="N1290" s="1" t="s">
        <v>249</v>
      </c>
      <c r="O1290" s="1">
        <f>VLOOKUP(E1290,角色属性概况!Q:R,2,FALSE)</f>
        <v>1200</v>
      </c>
      <c r="P1290" s="1">
        <v>0</v>
      </c>
      <c r="Q1290" s="1">
        <v>0</v>
      </c>
    </row>
    <row r="1291" spans="2:17" x14ac:dyDescent="0.15">
      <c r="B1291" s="8" t="str">
        <f>VLOOKUP(G1291,角色!A:B,2,FALSE)</f>
        <v>爱茉莉</v>
      </c>
      <c r="C1291" s="8" t="str">
        <f t="shared" si="142"/>
        <v>主动技能2</v>
      </c>
      <c r="D1291" s="8">
        <f t="shared" si="144"/>
        <v>5</v>
      </c>
      <c r="E1291" s="8">
        <f t="shared" si="145"/>
        <v>6</v>
      </c>
      <c r="F1291" s="8">
        <f t="shared" si="146"/>
        <v>2</v>
      </c>
      <c r="G1291" s="8">
        <f t="shared" si="143"/>
        <v>22</v>
      </c>
      <c r="H1291" t="str">
        <f t="shared" si="140"/>
        <v>爱茉莉主动技能2等级5</v>
      </c>
      <c r="I1291" t="str">
        <f t="shared" si="141"/>
        <v>爱茉莉主动技能2等级6</v>
      </c>
      <c r="J1291" s="1">
        <v>1285</v>
      </c>
      <c r="K1291" s="1">
        <f>VLOOKUP(H1291,主动技能!$A:$B,2,FALSE)</f>
        <v>10220205</v>
      </c>
      <c r="L1291" s="1">
        <f>_xlfn.IFNA(VLOOKUP(I1291,主动技能!$A:$B,2,FALSE),0)</f>
        <v>10220206</v>
      </c>
      <c r="M1291">
        <f>_xlfn.IFNA(VLOOKUP(D1291+1,角色属性概况!I:J,2,FALSE),999)</f>
        <v>20</v>
      </c>
      <c r="N1291" s="1" t="s">
        <v>249</v>
      </c>
      <c r="O1291" s="1">
        <f>VLOOKUP(E1291,角色属性概况!Q:R,2,FALSE)</f>
        <v>1700</v>
      </c>
      <c r="P1291" s="1">
        <v>0</v>
      </c>
      <c r="Q1291" s="1">
        <v>0</v>
      </c>
    </row>
    <row r="1292" spans="2:17" x14ac:dyDescent="0.15">
      <c r="B1292" s="8" t="str">
        <f>VLOOKUP(G1292,角色!A:B,2,FALSE)</f>
        <v>爱茉莉</v>
      </c>
      <c r="C1292" s="8" t="str">
        <f t="shared" si="142"/>
        <v>主动技能2</v>
      </c>
      <c r="D1292" s="8">
        <f t="shared" si="144"/>
        <v>6</v>
      </c>
      <c r="E1292" s="8">
        <f t="shared" si="145"/>
        <v>7</v>
      </c>
      <c r="F1292" s="8">
        <f t="shared" si="146"/>
        <v>2</v>
      </c>
      <c r="G1292" s="8">
        <f t="shared" si="143"/>
        <v>22</v>
      </c>
      <c r="H1292" t="str">
        <f t="shared" si="140"/>
        <v>爱茉莉主动技能2等级6</v>
      </c>
      <c r="I1292" t="str">
        <f t="shared" si="141"/>
        <v>爱茉莉主动技能2等级7</v>
      </c>
      <c r="J1292" s="1">
        <v>1286</v>
      </c>
      <c r="K1292" s="1">
        <f>VLOOKUP(H1292,主动技能!$A:$B,2,FALSE)</f>
        <v>10220206</v>
      </c>
      <c r="L1292" s="1">
        <f>_xlfn.IFNA(VLOOKUP(I1292,主动技能!$A:$B,2,FALSE),0)</f>
        <v>10220207</v>
      </c>
      <c r="M1292">
        <f>_xlfn.IFNA(VLOOKUP(D1292+1,角色属性概况!I:J,2,FALSE),999)</f>
        <v>25</v>
      </c>
      <c r="N1292" s="1" t="s">
        <v>249</v>
      </c>
      <c r="O1292" s="1">
        <f>VLOOKUP(E1292,角色属性概况!Q:R,2,FALSE)</f>
        <v>2400</v>
      </c>
      <c r="P1292" s="1">
        <v>0</v>
      </c>
      <c r="Q1292" s="1">
        <v>0</v>
      </c>
    </row>
    <row r="1293" spans="2:17" x14ac:dyDescent="0.15">
      <c r="B1293" s="8" t="str">
        <f>VLOOKUP(G1293,角色!A:B,2,FALSE)</f>
        <v>爱茉莉</v>
      </c>
      <c r="C1293" s="8" t="str">
        <f t="shared" si="142"/>
        <v>主动技能2</v>
      </c>
      <c r="D1293" s="8">
        <f t="shared" si="144"/>
        <v>7</v>
      </c>
      <c r="E1293" s="8">
        <f t="shared" si="145"/>
        <v>8</v>
      </c>
      <c r="F1293" s="8">
        <f t="shared" si="146"/>
        <v>2</v>
      </c>
      <c r="G1293" s="8">
        <f t="shared" si="143"/>
        <v>22</v>
      </c>
      <c r="H1293" t="str">
        <f t="shared" si="140"/>
        <v>爱茉莉主动技能2等级7</v>
      </c>
      <c r="I1293" t="str">
        <f t="shared" si="141"/>
        <v>爱茉莉主动技能2等级8</v>
      </c>
      <c r="J1293" s="1">
        <v>1287</v>
      </c>
      <c r="K1293" s="1">
        <f>VLOOKUP(H1293,主动技能!$A:$B,2,FALSE)</f>
        <v>10220207</v>
      </c>
      <c r="L1293" s="1">
        <f>_xlfn.IFNA(VLOOKUP(I1293,主动技能!$A:$B,2,FALSE),0)</f>
        <v>10220208</v>
      </c>
      <c r="M1293">
        <f>_xlfn.IFNA(VLOOKUP(D1293+1,角色属性概况!I:J,2,FALSE),999)</f>
        <v>30</v>
      </c>
      <c r="N1293" s="1" t="s">
        <v>249</v>
      </c>
      <c r="O1293" s="1">
        <f>VLOOKUP(E1293,角色属性概况!Q:R,2,FALSE)</f>
        <v>3500</v>
      </c>
      <c r="P1293" s="1">
        <v>0</v>
      </c>
      <c r="Q1293" s="1">
        <v>0</v>
      </c>
    </row>
    <row r="1294" spans="2:17" x14ac:dyDescent="0.15">
      <c r="B1294" s="8" t="str">
        <f>VLOOKUP(G1294,角色!A:B,2,FALSE)</f>
        <v>爱茉莉</v>
      </c>
      <c r="C1294" s="8" t="str">
        <f t="shared" si="142"/>
        <v>主动技能2</v>
      </c>
      <c r="D1294" s="8">
        <f t="shared" si="144"/>
        <v>8</v>
      </c>
      <c r="E1294" s="8">
        <f t="shared" si="145"/>
        <v>9</v>
      </c>
      <c r="F1294" s="8">
        <f t="shared" si="146"/>
        <v>2</v>
      </c>
      <c r="G1294" s="8">
        <f t="shared" si="143"/>
        <v>22</v>
      </c>
      <c r="H1294" t="str">
        <f t="shared" si="140"/>
        <v>爱茉莉主动技能2等级8</v>
      </c>
      <c r="I1294" t="str">
        <f t="shared" si="141"/>
        <v>爱茉莉主动技能2等级9</v>
      </c>
      <c r="J1294" s="1">
        <v>1288</v>
      </c>
      <c r="K1294" s="1">
        <f>VLOOKUP(H1294,主动技能!$A:$B,2,FALSE)</f>
        <v>10220208</v>
      </c>
      <c r="L1294" s="1">
        <f>_xlfn.IFNA(VLOOKUP(I1294,主动技能!$A:$B,2,FALSE),0)</f>
        <v>10220209</v>
      </c>
      <c r="M1294">
        <f>_xlfn.IFNA(VLOOKUP(D1294+1,角色属性概况!I:J,2,FALSE),999)</f>
        <v>35</v>
      </c>
      <c r="N1294" s="1" t="s">
        <v>249</v>
      </c>
      <c r="O1294" s="1">
        <f>VLOOKUP(E1294,角色属性概况!Q:R,2,FALSE)</f>
        <v>4900</v>
      </c>
      <c r="P1294" s="1">
        <v>0</v>
      </c>
      <c r="Q1294" s="1">
        <v>0</v>
      </c>
    </row>
    <row r="1295" spans="2:17" x14ac:dyDescent="0.15">
      <c r="B1295" s="8" t="str">
        <f>VLOOKUP(G1295,角色!A:B,2,FALSE)</f>
        <v>爱茉莉</v>
      </c>
      <c r="C1295" s="8" t="str">
        <f t="shared" si="142"/>
        <v>主动技能2</v>
      </c>
      <c r="D1295" s="8">
        <f t="shared" si="144"/>
        <v>9</v>
      </c>
      <c r="E1295" s="8">
        <f t="shared" si="145"/>
        <v>10</v>
      </c>
      <c r="F1295" s="8">
        <f t="shared" si="146"/>
        <v>2</v>
      </c>
      <c r="G1295" s="8">
        <f t="shared" si="143"/>
        <v>22</v>
      </c>
      <c r="H1295" t="str">
        <f t="shared" si="140"/>
        <v>爱茉莉主动技能2等级9</v>
      </c>
      <c r="I1295" t="str">
        <f t="shared" si="141"/>
        <v>爱茉莉主动技能2等级10</v>
      </c>
      <c r="J1295" s="1">
        <v>1289</v>
      </c>
      <c r="K1295" s="1">
        <f>VLOOKUP(H1295,主动技能!$A:$B,2,FALSE)</f>
        <v>10220209</v>
      </c>
      <c r="L1295" s="1">
        <f>_xlfn.IFNA(VLOOKUP(I1295,主动技能!$A:$B,2,FALSE),0)</f>
        <v>10220210</v>
      </c>
      <c r="M1295">
        <f>_xlfn.IFNA(VLOOKUP(D1295+1,角色属性概况!I:J,2,FALSE),999)</f>
        <v>40</v>
      </c>
      <c r="N1295" s="1" t="s">
        <v>249</v>
      </c>
      <c r="O1295" s="1">
        <f>VLOOKUP(E1295,角色属性概况!Q:R,2,FALSE)</f>
        <v>7000</v>
      </c>
      <c r="P1295" s="1">
        <v>0</v>
      </c>
      <c r="Q1295" s="1">
        <v>0</v>
      </c>
    </row>
    <row r="1296" spans="2:17" x14ac:dyDescent="0.15">
      <c r="B1296" s="8" t="str">
        <f>VLOOKUP(G1296,角色!A:B,2,FALSE)</f>
        <v>爱茉莉</v>
      </c>
      <c r="C1296" s="8" t="str">
        <f t="shared" si="142"/>
        <v>主动技能2</v>
      </c>
      <c r="D1296" s="8">
        <f t="shared" si="144"/>
        <v>10</v>
      </c>
      <c r="E1296" s="8">
        <f t="shared" si="145"/>
        <v>11</v>
      </c>
      <c r="F1296" s="8">
        <f t="shared" si="146"/>
        <v>2</v>
      </c>
      <c r="G1296" s="8">
        <f t="shared" si="143"/>
        <v>22</v>
      </c>
      <c r="H1296" t="str">
        <f t="shared" si="140"/>
        <v>爱茉莉主动技能2等级10</v>
      </c>
      <c r="I1296" t="str">
        <f t="shared" si="141"/>
        <v>爱茉莉主动技能2等级11</v>
      </c>
      <c r="J1296" s="1">
        <v>1290</v>
      </c>
      <c r="K1296" s="1">
        <f>VLOOKUP(H1296,主动技能!$A:$B,2,FALSE)</f>
        <v>10220210</v>
      </c>
      <c r="L1296" s="1">
        <f>_xlfn.IFNA(VLOOKUP(I1296,主动技能!$A:$B,2,FALSE),0)</f>
        <v>10220211</v>
      </c>
      <c r="M1296">
        <f>_xlfn.IFNA(VLOOKUP(D1296+1,角色属性概况!I:J,2,FALSE),999)</f>
        <v>45</v>
      </c>
      <c r="N1296" s="1" t="s">
        <v>249</v>
      </c>
      <c r="O1296" s="1">
        <f>VLOOKUP(E1296,角色属性概况!Q:R,2,FALSE)</f>
        <v>9900</v>
      </c>
      <c r="P1296" s="1">
        <v>0</v>
      </c>
      <c r="Q1296" s="1">
        <v>0</v>
      </c>
    </row>
    <row r="1297" spans="2:17" x14ac:dyDescent="0.15">
      <c r="B1297" s="8" t="str">
        <f>VLOOKUP(G1297,角色!A:B,2,FALSE)</f>
        <v>爱茉莉</v>
      </c>
      <c r="C1297" s="8" t="str">
        <f t="shared" si="142"/>
        <v>主动技能2</v>
      </c>
      <c r="D1297" s="8">
        <f t="shared" si="144"/>
        <v>11</v>
      </c>
      <c r="E1297" s="8">
        <f t="shared" si="145"/>
        <v>12</v>
      </c>
      <c r="F1297" s="8">
        <f t="shared" si="146"/>
        <v>2</v>
      </c>
      <c r="G1297" s="8">
        <f t="shared" si="143"/>
        <v>22</v>
      </c>
      <c r="H1297" t="str">
        <f t="shared" si="140"/>
        <v>爱茉莉主动技能2等级11</v>
      </c>
      <c r="I1297" t="str">
        <f t="shared" si="141"/>
        <v>爱茉莉主动技能2等级12</v>
      </c>
      <c r="J1297" s="1">
        <v>1291</v>
      </c>
      <c r="K1297" s="1">
        <f>VLOOKUP(H1297,主动技能!$A:$B,2,FALSE)</f>
        <v>10220211</v>
      </c>
      <c r="L1297" s="1">
        <f>_xlfn.IFNA(VLOOKUP(I1297,主动技能!$A:$B,2,FALSE),0)</f>
        <v>10220212</v>
      </c>
      <c r="M1297">
        <f>_xlfn.IFNA(VLOOKUP(D1297+1,角色属性概况!I:J,2,FALSE),999)</f>
        <v>50</v>
      </c>
      <c r="N1297" s="1" t="s">
        <v>249</v>
      </c>
      <c r="O1297" s="1">
        <f>VLOOKUP(E1297,角色属性概况!Q:R,2,FALSE)</f>
        <v>14100</v>
      </c>
      <c r="P1297" s="1">
        <v>0</v>
      </c>
      <c r="Q1297" s="1">
        <v>0</v>
      </c>
    </row>
    <row r="1298" spans="2:17" x14ac:dyDescent="0.15">
      <c r="B1298" s="8" t="str">
        <f>VLOOKUP(G1298,角色!A:B,2,FALSE)</f>
        <v>爱茉莉</v>
      </c>
      <c r="C1298" s="8" t="str">
        <f t="shared" si="142"/>
        <v>主动技能2</v>
      </c>
      <c r="D1298" s="8">
        <f t="shared" si="144"/>
        <v>12</v>
      </c>
      <c r="E1298" s="8">
        <f t="shared" si="145"/>
        <v>13</v>
      </c>
      <c r="F1298" s="8">
        <f t="shared" si="146"/>
        <v>2</v>
      </c>
      <c r="G1298" s="8">
        <f t="shared" si="143"/>
        <v>22</v>
      </c>
      <c r="H1298" t="str">
        <f t="shared" si="140"/>
        <v>爱茉莉主动技能2等级12</v>
      </c>
      <c r="I1298" t="str">
        <f t="shared" si="141"/>
        <v>爱茉莉主动技能2等级13</v>
      </c>
      <c r="J1298" s="1">
        <v>1292</v>
      </c>
      <c r="K1298" s="1">
        <f>VLOOKUP(H1298,主动技能!$A:$B,2,FALSE)</f>
        <v>10220212</v>
      </c>
      <c r="L1298" s="1">
        <f>_xlfn.IFNA(VLOOKUP(I1298,主动技能!$A:$B,2,FALSE),0)</f>
        <v>10220213</v>
      </c>
      <c r="M1298">
        <f>_xlfn.IFNA(VLOOKUP(D1298+1,角色属性概况!I:J,2,FALSE),999)</f>
        <v>55</v>
      </c>
      <c r="N1298" s="1" t="s">
        <v>249</v>
      </c>
      <c r="O1298" s="1">
        <f>VLOOKUP(E1298,角色属性概况!Q:R,2,FALSE)</f>
        <v>20000</v>
      </c>
      <c r="P1298" s="1">
        <v>0</v>
      </c>
      <c r="Q1298" s="1">
        <v>0</v>
      </c>
    </row>
    <row r="1299" spans="2:17" x14ac:dyDescent="0.15">
      <c r="B1299" s="8" t="str">
        <f>VLOOKUP(G1299,角色!A:B,2,FALSE)</f>
        <v>爱茉莉</v>
      </c>
      <c r="C1299" s="8" t="str">
        <f t="shared" si="142"/>
        <v>主动技能2</v>
      </c>
      <c r="D1299" s="8">
        <f t="shared" si="144"/>
        <v>13</v>
      </c>
      <c r="E1299" s="8">
        <f t="shared" si="145"/>
        <v>14</v>
      </c>
      <c r="F1299" s="8">
        <f t="shared" si="146"/>
        <v>2</v>
      </c>
      <c r="G1299" s="8">
        <f t="shared" si="143"/>
        <v>22</v>
      </c>
      <c r="H1299" t="str">
        <f t="shared" si="140"/>
        <v>爱茉莉主动技能2等级13</v>
      </c>
      <c r="I1299" t="str">
        <f t="shared" si="141"/>
        <v>爱茉莉主动技能2等级14</v>
      </c>
      <c r="J1299" s="1">
        <v>1293</v>
      </c>
      <c r="K1299" s="1">
        <f>VLOOKUP(H1299,主动技能!$A:$B,2,FALSE)</f>
        <v>10220213</v>
      </c>
      <c r="L1299" s="1">
        <f>_xlfn.IFNA(VLOOKUP(I1299,主动技能!$A:$B,2,FALSE),0)</f>
        <v>10220214</v>
      </c>
      <c r="M1299">
        <f>_xlfn.IFNA(VLOOKUP(D1299+1,角色属性概况!I:J,2,FALSE),999)</f>
        <v>60</v>
      </c>
      <c r="N1299" s="1" t="s">
        <v>249</v>
      </c>
      <c r="O1299" s="1">
        <f>VLOOKUP(E1299,角色属性概况!Q:R,2,FALSE)</f>
        <v>28300</v>
      </c>
      <c r="P1299" s="1">
        <v>0</v>
      </c>
      <c r="Q1299" s="1">
        <v>0</v>
      </c>
    </row>
    <row r="1300" spans="2:17" x14ac:dyDescent="0.15">
      <c r="B1300" s="8" t="str">
        <f>VLOOKUP(G1300,角色!A:B,2,FALSE)</f>
        <v>爱茉莉</v>
      </c>
      <c r="C1300" s="8" t="str">
        <f t="shared" si="142"/>
        <v>主动技能2</v>
      </c>
      <c r="D1300" s="8">
        <f t="shared" si="144"/>
        <v>14</v>
      </c>
      <c r="E1300" s="8">
        <f t="shared" si="145"/>
        <v>15</v>
      </c>
      <c r="F1300" s="8">
        <f t="shared" si="146"/>
        <v>2</v>
      </c>
      <c r="G1300" s="8">
        <f t="shared" si="143"/>
        <v>22</v>
      </c>
      <c r="H1300" t="str">
        <f t="shared" si="140"/>
        <v>爱茉莉主动技能2等级14</v>
      </c>
      <c r="I1300" t="str">
        <f t="shared" si="141"/>
        <v>爱茉莉主动技能2等级15</v>
      </c>
      <c r="J1300" s="1">
        <v>1294</v>
      </c>
      <c r="K1300" s="1">
        <f>VLOOKUP(H1300,主动技能!$A:$B,2,FALSE)</f>
        <v>10220214</v>
      </c>
      <c r="L1300" s="1">
        <f>_xlfn.IFNA(VLOOKUP(I1300,主动技能!$A:$B,2,FALSE),0)</f>
        <v>10220215</v>
      </c>
      <c r="M1300">
        <f>_xlfn.IFNA(VLOOKUP(D1300+1,角色属性概况!I:J,2,FALSE),999)</f>
        <v>65</v>
      </c>
      <c r="N1300" s="1" t="s">
        <v>249</v>
      </c>
      <c r="O1300" s="1">
        <f>VLOOKUP(E1300,角色属性概况!Q:R,2,FALSE)</f>
        <v>40100</v>
      </c>
      <c r="P1300" s="1">
        <v>0</v>
      </c>
      <c r="Q1300" s="1">
        <v>0</v>
      </c>
    </row>
    <row r="1301" spans="2:17" x14ac:dyDescent="0.15">
      <c r="B1301" s="8" t="str">
        <f>VLOOKUP(G1301,角色!A:B,2,FALSE)</f>
        <v>爱茉莉</v>
      </c>
      <c r="C1301" s="8" t="str">
        <f t="shared" si="142"/>
        <v>主动技能2</v>
      </c>
      <c r="D1301" s="8">
        <f t="shared" si="144"/>
        <v>15</v>
      </c>
      <c r="E1301" s="8">
        <f t="shared" si="145"/>
        <v>16</v>
      </c>
      <c r="F1301" s="8">
        <f t="shared" si="146"/>
        <v>2</v>
      </c>
      <c r="G1301" s="8">
        <f t="shared" si="143"/>
        <v>22</v>
      </c>
      <c r="H1301" t="str">
        <f t="shared" si="140"/>
        <v>爱茉莉主动技能2等级15</v>
      </c>
      <c r="I1301" t="str">
        <f t="shared" si="141"/>
        <v>爱茉莉主动技能2等级16</v>
      </c>
      <c r="J1301" s="1">
        <v>1295</v>
      </c>
      <c r="K1301" s="1">
        <f>VLOOKUP(H1301,主动技能!$A:$B,2,FALSE)</f>
        <v>10220215</v>
      </c>
      <c r="L1301" s="1">
        <f>_xlfn.IFNA(VLOOKUP(I1301,主动技能!$A:$B,2,FALSE),0)</f>
        <v>10220216</v>
      </c>
      <c r="M1301">
        <f>_xlfn.IFNA(VLOOKUP(D1301+1,角色属性概况!I:J,2,FALSE),999)</f>
        <v>70</v>
      </c>
      <c r="N1301" s="1" t="s">
        <v>249</v>
      </c>
      <c r="O1301" s="1">
        <f>VLOOKUP(E1301,角色属性概况!Q:R,2,FALSE)</f>
        <v>56700</v>
      </c>
      <c r="P1301" s="1">
        <v>0</v>
      </c>
      <c r="Q1301" s="1">
        <v>0</v>
      </c>
    </row>
    <row r="1302" spans="2:17" x14ac:dyDescent="0.15">
      <c r="B1302" s="8" t="str">
        <f>VLOOKUP(G1302,角色!A:B,2,FALSE)</f>
        <v>爱茉莉</v>
      </c>
      <c r="C1302" s="8" t="str">
        <f t="shared" si="142"/>
        <v>主动技能2</v>
      </c>
      <c r="D1302" s="8">
        <f t="shared" si="144"/>
        <v>16</v>
      </c>
      <c r="E1302" s="8">
        <f t="shared" si="145"/>
        <v>17</v>
      </c>
      <c r="F1302" s="8">
        <f t="shared" si="146"/>
        <v>2</v>
      </c>
      <c r="G1302" s="8">
        <f t="shared" si="143"/>
        <v>22</v>
      </c>
      <c r="H1302" t="str">
        <f t="shared" si="140"/>
        <v>爱茉莉主动技能2等级16</v>
      </c>
      <c r="I1302" t="str">
        <f t="shared" si="141"/>
        <v>爱茉莉主动技能2等级17</v>
      </c>
      <c r="J1302" s="1">
        <v>1296</v>
      </c>
      <c r="K1302" s="1">
        <f>VLOOKUP(H1302,主动技能!$A:$B,2,FALSE)</f>
        <v>10220216</v>
      </c>
      <c r="L1302" s="1">
        <f>_xlfn.IFNA(VLOOKUP(I1302,主动技能!$A:$B,2,FALSE),0)</f>
        <v>10220217</v>
      </c>
      <c r="M1302">
        <f>_xlfn.IFNA(VLOOKUP(D1302+1,角色属性概况!I:J,2,FALSE),999)</f>
        <v>75</v>
      </c>
      <c r="N1302" s="1" t="s">
        <v>249</v>
      </c>
      <c r="O1302" s="1">
        <f>VLOOKUP(E1302,角色属性概况!Q:R,2,FALSE)</f>
        <v>80400</v>
      </c>
      <c r="P1302" s="1">
        <v>0</v>
      </c>
      <c r="Q1302" s="1">
        <v>0</v>
      </c>
    </row>
    <row r="1303" spans="2:17" x14ac:dyDescent="0.15">
      <c r="B1303" s="8" t="str">
        <f>VLOOKUP(G1303,角色!A:B,2,FALSE)</f>
        <v>爱茉莉</v>
      </c>
      <c r="C1303" s="8" t="str">
        <f t="shared" si="142"/>
        <v>主动技能2</v>
      </c>
      <c r="D1303" s="8">
        <f t="shared" si="144"/>
        <v>17</v>
      </c>
      <c r="E1303" s="8">
        <f t="shared" si="145"/>
        <v>18</v>
      </c>
      <c r="F1303" s="8">
        <f t="shared" si="146"/>
        <v>2</v>
      </c>
      <c r="G1303" s="8">
        <f t="shared" si="143"/>
        <v>22</v>
      </c>
      <c r="H1303" t="str">
        <f t="shared" si="140"/>
        <v>爱茉莉主动技能2等级17</v>
      </c>
      <c r="I1303" t="str">
        <f t="shared" si="141"/>
        <v>爱茉莉主动技能2等级18</v>
      </c>
      <c r="J1303" s="1">
        <v>1297</v>
      </c>
      <c r="K1303" s="1">
        <f>VLOOKUP(H1303,主动技能!$A:$B,2,FALSE)</f>
        <v>10220217</v>
      </c>
      <c r="L1303" s="1">
        <f>_xlfn.IFNA(VLOOKUP(I1303,主动技能!$A:$B,2,FALSE),0)</f>
        <v>10220218</v>
      </c>
      <c r="M1303">
        <f>_xlfn.IFNA(VLOOKUP(D1303+1,角色属性概况!I:J,2,FALSE),999)</f>
        <v>80</v>
      </c>
      <c r="N1303" s="1" t="s">
        <v>249</v>
      </c>
      <c r="O1303" s="1">
        <f>VLOOKUP(E1303,角色属性概况!Q:R,2,FALSE)</f>
        <v>113800</v>
      </c>
      <c r="P1303" s="1">
        <v>0</v>
      </c>
      <c r="Q1303" s="1">
        <v>0</v>
      </c>
    </row>
    <row r="1304" spans="2:17" x14ac:dyDescent="0.15">
      <c r="B1304" s="8" t="str">
        <f>VLOOKUP(G1304,角色!A:B,2,FALSE)</f>
        <v>爱茉莉</v>
      </c>
      <c r="C1304" s="8" t="str">
        <f t="shared" si="142"/>
        <v>主动技能2</v>
      </c>
      <c r="D1304" s="8">
        <f t="shared" si="144"/>
        <v>18</v>
      </c>
      <c r="E1304" s="8">
        <f t="shared" si="145"/>
        <v>19</v>
      </c>
      <c r="F1304" s="8">
        <f t="shared" si="146"/>
        <v>2</v>
      </c>
      <c r="G1304" s="8">
        <f t="shared" si="143"/>
        <v>22</v>
      </c>
      <c r="H1304" t="str">
        <f t="shared" ref="H1304:H1326" si="147">$B1304&amp;$C1304&amp;D$6&amp;D1304</f>
        <v>爱茉莉主动技能2等级18</v>
      </c>
      <c r="I1304" t="str">
        <f t="shared" ref="I1304:I1326" si="148">$B1304&amp;$C1304&amp;E$6&amp;E1304</f>
        <v>爱茉莉主动技能2等级19</v>
      </c>
      <c r="J1304" s="1">
        <v>1298</v>
      </c>
      <c r="K1304" s="1">
        <f>VLOOKUP(H1304,主动技能!$A:$B,2,FALSE)</f>
        <v>10220218</v>
      </c>
      <c r="L1304" s="1">
        <f>_xlfn.IFNA(VLOOKUP(I1304,主动技能!$A:$B,2,FALSE),0)</f>
        <v>10220219</v>
      </c>
      <c r="M1304">
        <f>_xlfn.IFNA(VLOOKUP(D1304+1,角色属性概况!I:J,2,FALSE),999)</f>
        <v>85</v>
      </c>
      <c r="N1304" s="1" t="s">
        <v>249</v>
      </c>
      <c r="O1304" s="1">
        <f>VLOOKUP(E1304,角色属性概况!Q:R,2,FALSE)</f>
        <v>161100</v>
      </c>
      <c r="P1304" s="1">
        <v>0</v>
      </c>
      <c r="Q1304" s="1">
        <v>0</v>
      </c>
    </row>
    <row r="1305" spans="2:17" x14ac:dyDescent="0.15">
      <c r="B1305" s="8" t="str">
        <f>VLOOKUP(G1305,角色!A:B,2,FALSE)</f>
        <v>爱茉莉</v>
      </c>
      <c r="C1305" s="8" t="str">
        <f t="shared" si="142"/>
        <v>主动技能2</v>
      </c>
      <c r="D1305" s="8">
        <f t="shared" si="144"/>
        <v>19</v>
      </c>
      <c r="E1305" s="8">
        <f t="shared" si="145"/>
        <v>20</v>
      </c>
      <c r="F1305" s="8">
        <f t="shared" si="146"/>
        <v>2</v>
      </c>
      <c r="G1305" s="8">
        <f t="shared" si="143"/>
        <v>22</v>
      </c>
      <c r="H1305" t="str">
        <f t="shared" si="147"/>
        <v>爱茉莉主动技能2等级19</v>
      </c>
      <c r="I1305" t="str">
        <f t="shared" si="148"/>
        <v>爱茉莉主动技能2等级20</v>
      </c>
      <c r="J1305" s="1">
        <v>1299</v>
      </c>
      <c r="K1305" s="1">
        <f>VLOOKUP(H1305,主动技能!$A:$B,2,FALSE)</f>
        <v>10220219</v>
      </c>
      <c r="L1305" s="1">
        <f>_xlfn.IFNA(VLOOKUP(I1305,主动技能!$A:$B,2,FALSE),0)</f>
        <v>10220220</v>
      </c>
      <c r="M1305">
        <f>_xlfn.IFNA(VLOOKUP(D1305+1,角色属性概况!I:J,2,FALSE),999)</f>
        <v>90</v>
      </c>
      <c r="N1305" s="1" t="s">
        <v>249</v>
      </c>
      <c r="O1305" s="1">
        <f>VLOOKUP(E1305,角色属性概况!Q:R,2,FALSE)</f>
        <v>228100</v>
      </c>
      <c r="P1305" s="1">
        <v>0</v>
      </c>
      <c r="Q1305" s="1">
        <v>0</v>
      </c>
    </row>
    <row r="1306" spans="2:17" x14ac:dyDescent="0.15">
      <c r="B1306" s="8" t="str">
        <f>VLOOKUP(G1306,角色!A:B,2,FALSE)</f>
        <v>爱茉莉</v>
      </c>
      <c r="C1306" s="8" t="str">
        <f t="shared" si="142"/>
        <v>主动技能2</v>
      </c>
      <c r="D1306" s="8">
        <f t="shared" si="144"/>
        <v>20</v>
      </c>
      <c r="E1306" s="8">
        <f t="shared" si="145"/>
        <v>21</v>
      </c>
      <c r="F1306" s="8">
        <f t="shared" si="146"/>
        <v>2</v>
      </c>
      <c r="G1306" s="8">
        <f t="shared" si="143"/>
        <v>22</v>
      </c>
      <c r="H1306" t="str">
        <f t="shared" si="147"/>
        <v>爱茉莉主动技能2等级20</v>
      </c>
      <c r="I1306" t="str">
        <f t="shared" si="148"/>
        <v>爱茉莉主动技能2等级21</v>
      </c>
      <c r="J1306" s="1">
        <v>1300</v>
      </c>
      <c r="K1306" s="1">
        <f>VLOOKUP(H1306,主动技能!$A:$B,2,FALSE)</f>
        <v>10220220</v>
      </c>
      <c r="L1306" s="1">
        <f>_xlfn.IFNA(VLOOKUP(I1306,主动技能!$A:$B,2,FALSE),0)</f>
        <v>0</v>
      </c>
      <c r="M1306">
        <f>_xlfn.IFNA(VLOOKUP(D1306+1,角色属性概况!I:J,2,FALSE),999)</f>
        <v>100</v>
      </c>
      <c r="N1306" s="1" t="s">
        <v>249</v>
      </c>
      <c r="O1306" s="1">
        <f>VLOOKUP(E1306,角色属性概况!Q:R,2,FALSE)</f>
        <v>780200</v>
      </c>
      <c r="P1306" s="1">
        <v>0</v>
      </c>
      <c r="Q1306" s="1">
        <v>0</v>
      </c>
    </row>
    <row r="1307" spans="2:17" x14ac:dyDescent="0.15">
      <c r="B1307" s="8" t="str">
        <f>VLOOKUP(G1307,角色!A:B,2,FALSE)</f>
        <v>爱茉莉</v>
      </c>
      <c r="C1307" s="8" t="str">
        <f t="shared" si="142"/>
        <v>主动技能3</v>
      </c>
      <c r="D1307" s="8">
        <f t="shared" si="144"/>
        <v>1</v>
      </c>
      <c r="E1307" s="8">
        <f t="shared" si="145"/>
        <v>2</v>
      </c>
      <c r="F1307" s="8">
        <f t="shared" si="146"/>
        <v>3</v>
      </c>
      <c r="G1307" s="8">
        <f t="shared" si="143"/>
        <v>22</v>
      </c>
      <c r="H1307" t="str">
        <f t="shared" si="147"/>
        <v>爱茉莉主动技能3等级1</v>
      </c>
      <c r="I1307" t="str">
        <f t="shared" si="148"/>
        <v>爱茉莉主动技能3等级2</v>
      </c>
      <c r="J1307" s="1">
        <v>1301</v>
      </c>
      <c r="K1307" s="1">
        <f>VLOOKUP(H1307,主动技能!$A:$B,2,FALSE)</f>
        <v>10220301</v>
      </c>
      <c r="L1307" s="1">
        <f>_xlfn.IFNA(VLOOKUP(I1307,主动技能!$A:$B,2,FALSE),0)</f>
        <v>10220302</v>
      </c>
      <c r="M1307">
        <f>_xlfn.IFNA(VLOOKUP(D1307+1,角色属性概况!I:J,2,FALSE),999)</f>
        <v>2</v>
      </c>
      <c r="N1307" s="1" t="s">
        <v>249</v>
      </c>
      <c r="O1307" s="1">
        <f>VLOOKUP(E1307,角色属性概况!Q:R,2,FALSE)</f>
        <v>500</v>
      </c>
      <c r="P1307" s="1">
        <v>0</v>
      </c>
      <c r="Q1307" s="1">
        <v>0</v>
      </c>
    </row>
    <row r="1308" spans="2:17" x14ac:dyDescent="0.15">
      <c r="B1308" s="8" t="str">
        <f>VLOOKUP(G1308,角色!A:B,2,FALSE)</f>
        <v>爱茉莉</v>
      </c>
      <c r="C1308" s="8" t="str">
        <f t="shared" si="142"/>
        <v>主动技能3</v>
      </c>
      <c r="D1308" s="8">
        <f t="shared" si="144"/>
        <v>2</v>
      </c>
      <c r="E1308" s="8">
        <f t="shared" si="145"/>
        <v>3</v>
      </c>
      <c r="F1308" s="8">
        <f t="shared" si="146"/>
        <v>3</v>
      </c>
      <c r="G1308" s="8">
        <f t="shared" si="143"/>
        <v>22</v>
      </c>
      <c r="H1308" t="str">
        <f t="shared" si="147"/>
        <v>爱茉莉主动技能3等级2</v>
      </c>
      <c r="I1308" t="str">
        <f t="shared" si="148"/>
        <v>爱茉莉主动技能3等级3</v>
      </c>
      <c r="J1308" s="1">
        <v>1302</v>
      </c>
      <c r="K1308" s="1">
        <f>VLOOKUP(H1308,主动技能!$A:$B,2,FALSE)</f>
        <v>10220302</v>
      </c>
      <c r="L1308" s="1">
        <f>_xlfn.IFNA(VLOOKUP(I1308,主动技能!$A:$B,2,FALSE),0)</f>
        <v>10220303</v>
      </c>
      <c r="M1308">
        <f>_xlfn.IFNA(VLOOKUP(D1308+1,角色属性概况!I:J,2,FALSE),999)</f>
        <v>5</v>
      </c>
      <c r="N1308" s="1" t="s">
        <v>249</v>
      </c>
      <c r="O1308" s="1">
        <f>VLOOKUP(E1308,角色属性概况!Q:R,2,FALSE)</f>
        <v>600</v>
      </c>
      <c r="P1308" s="1">
        <v>0</v>
      </c>
      <c r="Q1308" s="1">
        <v>0</v>
      </c>
    </row>
    <row r="1309" spans="2:17" x14ac:dyDescent="0.15">
      <c r="B1309" s="8" t="str">
        <f>VLOOKUP(G1309,角色!A:B,2,FALSE)</f>
        <v>爱茉莉</v>
      </c>
      <c r="C1309" s="8" t="str">
        <f t="shared" si="142"/>
        <v>主动技能3</v>
      </c>
      <c r="D1309" s="8">
        <f t="shared" si="144"/>
        <v>3</v>
      </c>
      <c r="E1309" s="8">
        <f t="shared" si="145"/>
        <v>4</v>
      </c>
      <c r="F1309" s="8">
        <f t="shared" si="146"/>
        <v>3</v>
      </c>
      <c r="G1309" s="8">
        <f t="shared" si="143"/>
        <v>22</v>
      </c>
      <c r="H1309" t="str">
        <f t="shared" si="147"/>
        <v>爱茉莉主动技能3等级3</v>
      </c>
      <c r="I1309" t="str">
        <f t="shared" si="148"/>
        <v>爱茉莉主动技能3等级4</v>
      </c>
      <c r="J1309" s="1">
        <v>1303</v>
      </c>
      <c r="K1309" s="1">
        <f>VLOOKUP(H1309,主动技能!$A:$B,2,FALSE)</f>
        <v>10220303</v>
      </c>
      <c r="L1309" s="1">
        <f>_xlfn.IFNA(VLOOKUP(I1309,主动技能!$A:$B,2,FALSE),0)</f>
        <v>10220304</v>
      </c>
      <c r="M1309">
        <f>_xlfn.IFNA(VLOOKUP(D1309+1,角色属性概况!I:J,2,FALSE),999)</f>
        <v>10</v>
      </c>
      <c r="N1309" s="1" t="s">
        <v>249</v>
      </c>
      <c r="O1309" s="1">
        <f>VLOOKUP(E1309,角色属性概况!Q:R,2,FALSE)</f>
        <v>800</v>
      </c>
      <c r="P1309" s="1">
        <v>0</v>
      </c>
      <c r="Q1309" s="1">
        <v>0</v>
      </c>
    </row>
    <row r="1310" spans="2:17" x14ac:dyDescent="0.15">
      <c r="B1310" s="8" t="str">
        <f>VLOOKUP(G1310,角色!A:B,2,FALSE)</f>
        <v>爱茉莉</v>
      </c>
      <c r="C1310" s="8" t="str">
        <f t="shared" si="142"/>
        <v>主动技能3</v>
      </c>
      <c r="D1310" s="8">
        <f t="shared" si="144"/>
        <v>4</v>
      </c>
      <c r="E1310" s="8">
        <f t="shared" si="145"/>
        <v>5</v>
      </c>
      <c r="F1310" s="8">
        <f t="shared" si="146"/>
        <v>3</v>
      </c>
      <c r="G1310" s="8">
        <f t="shared" si="143"/>
        <v>22</v>
      </c>
      <c r="H1310" t="str">
        <f t="shared" si="147"/>
        <v>爱茉莉主动技能3等级4</v>
      </c>
      <c r="I1310" t="str">
        <f t="shared" si="148"/>
        <v>爱茉莉主动技能3等级5</v>
      </c>
      <c r="J1310" s="1">
        <v>1304</v>
      </c>
      <c r="K1310" s="1">
        <f>VLOOKUP(H1310,主动技能!$A:$B,2,FALSE)</f>
        <v>10220304</v>
      </c>
      <c r="L1310" s="1">
        <f>_xlfn.IFNA(VLOOKUP(I1310,主动技能!$A:$B,2,FALSE),0)</f>
        <v>10220305</v>
      </c>
      <c r="M1310">
        <f>_xlfn.IFNA(VLOOKUP(D1310+1,角色属性概况!I:J,2,FALSE),999)</f>
        <v>15</v>
      </c>
      <c r="N1310" s="1" t="s">
        <v>249</v>
      </c>
      <c r="O1310" s="1">
        <f>VLOOKUP(E1310,角色属性概况!Q:R,2,FALSE)</f>
        <v>1200</v>
      </c>
      <c r="P1310" s="1">
        <v>0</v>
      </c>
      <c r="Q1310" s="1">
        <v>0</v>
      </c>
    </row>
    <row r="1311" spans="2:17" x14ac:dyDescent="0.15">
      <c r="B1311" s="8" t="str">
        <f>VLOOKUP(G1311,角色!A:B,2,FALSE)</f>
        <v>爱茉莉</v>
      </c>
      <c r="C1311" s="8" t="str">
        <f t="shared" si="142"/>
        <v>主动技能3</v>
      </c>
      <c r="D1311" s="8">
        <f t="shared" si="144"/>
        <v>5</v>
      </c>
      <c r="E1311" s="8">
        <f t="shared" si="145"/>
        <v>6</v>
      </c>
      <c r="F1311" s="8">
        <f t="shared" si="146"/>
        <v>3</v>
      </c>
      <c r="G1311" s="8">
        <f t="shared" si="143"/>
        <v>22</v>
      </c>
      <c r="H1311" t="str">
        <f t="shared" si="147"/>
        <v>爱茉莉主动技能3等级5</v>
      </c>
      <c r="I1311" t="str">
        <f t="shared" si="148"/>
        <v>爱茉莉主动技能3等级6</v>
      </c>
      <c r="J1311" s="1">
        <v>1305</v>
      </c>
      <c r="K1311" s="1">
        <f>VLOOKUP(H1311,主动技能!$A:$B,2,FALSE)</f>
        <v>10220305</v>
      </c>
      <c r="L1311" s="1">
        <f>_xlfn.IFNA(VLOOKUP(I1311,主动技能!$A:$B,2,FALSE),0)</f>
        <v>10220306</v>
      </c>
      <c r="M1311">
        <f>_xlfn.IFNA(VLOOKUP(D1311+1,角色属性概况!I:J,2,FALSE),999)</f>
        <v>20</v>
      </c>
      <c r="N1311" s="1" t="s">
        <v>249</v>
      </c>
      <c r="O1311" s="1">
        <f>VLOOKUP(E1311,角色属性概况!Q:R,2,FALSE)</f>
        <v>1700</v>
      </c>
      <c r="P1311" s="1">
        <v>0</v>
      </c>
      <c r="Q1311" s="1">
        <v>0</v>
      </c>
    </row>
    <row r="1312" spans="2:17" x14ac:dyDescent="0.15">
      <c r="B1312" s="8" t="str">
        <f>VLOOKUP(G1312,角色!A:B,2,FALSE)</f>
        <v>爱茉莉</v>
      </c>
      <c r="C1312" s="8" t="str">
        <f t="shared" si="142"/>
        <v>主动技能3</v>
      </c>
      <c r="D1312" s="8">
        <f t="shared" si="144"/>
        <v>6</v>
      </c>
      <c r="E1312" s="8">
        <f t="shared" si="145"/>
        <v>7</v>
      </c>
      <c r="F1312" s="8">
        <f t="shared" si="146"/>
        <v>3</v>
      </c>
      <c r="G1312" s="8">
        <f t="shared" si="143"/>
        <v>22</v>
      </c>
      <c r="H1312" t="str">
        <f t="shared" si="147"/>
        <v>爱茉莉主动技能3等级6</v>
      </c>
      <c r="I1312" t="str">
        <f t="shared" si="148"/>
        <v>爱茉莉主动技能3等级7</v>
      </c>
      <c r="J1312" s="1">
        <v>1306</v>
      </c>
      <c r="K1312" s="1">
        <f>VLOOKUP(H1312,主动技能!$A:$B,2,FALSE)</f>
        <v>10220306</v>
      </c>
      <c r="L1312" s="1">
        <f>_xlfn.IFNA(VLOOKUP(I1312,主动技能!$A:$B,2,FALSE),0)</f>
        <v>10220307</v>
      </c>
      <c r="M1312">
        <f>_xlfn.IFNA(VLOOKUP(D1312+1,角色属性概况!I:J,2,FALSE),999)</f>
        <v>25</v>
      </c>
      <c r="N1312" s="1" t="s">
        <v>249</v>
      </c>
      <c r="O1312" s="1">
        <f>VLOOKUP(E1312,角色属性概况!Q:R,2,FALSE)</f>
        <v>2400</v>
      </c>
      <c r="P1312" s="1">
        <v>0</v>
      </c>
      <c r="Q1312" s="1">
        <v>0</v>
      </c>
    </row>
    <row r="1313" spans="2:17" x14ac:dyDescent="0.15">
      <c r="B1313" s="8" t="str">
        <f>VLOOKUP(G1313,角色!A:B,2,FALSE)</f>
        <v>爱茉莉</v>
      </c>
      <c r="C1313" s="8" t="str">
        <f t="shared" si="142"/>
        <v>主动技能3</v>
      </c>
      <c r="D1313" s="8">
        <f t="shared" si="144"/>
        <v>7</v>
      </c>
      <c r="E1313" s="8">
        <f t="shared" si="145"/>
        <v>8</v>
      </c>
      <c r="F1313" s="8">
        <f t="shared" si="146"/>
        <v>3</v>
      </c>
      <c r="G1313" s="8">
        <f t="shared" si="143"/>
        <v>22</v>
      </c>
      <c r="H1313" t="str">
        <f t="shared" si="147"/>
        <v>爱茉莉主动技能3等级7</v>
      </c>
      <c r="I1313" t="str">
        <f t="shared" si="148"/>
        <v>爱茉莉主动技能3等级8</v>
      </c>
      <c r="J1313" s="1">
        <v>1307</v>
      </c>
      <c r="K1313" s="1">
        <f>VLOOKUP(H1313,主动技能!$A:$B,2,FALSE)</f>
        <v>10220307</v>
      </c>
      <c r="L1313" s="1">
        <f>_xlfn.IFNA(VLOOKUP(I1313,主动技能!$A:$B,2,FALSE),0)</f>
        <v>10220308</v>
      </c>
      <c r="M1313">
        <f>_xlfn.IFNA(VLOOKUP(D1313+1,角色属性概况!I:J,2,FALSE),999)</f>
        <v>30</v>
      </c>
      <c r="N1313" s="1" t="s">
        <v>249</v>
      </c>
      <c r="O1313" s="1">
        <f>VLOOKUP(E1313,角色属性概况!Q:R,2,FALSE)</f>
        <v>3500</v>
      </c>
      <c r="P1313" s="1">
        <v>0</v>
      </c>
      <c r="Q1313" s="1">
        <v>0</v>
      </c>
    </row>
    <row r="1314" spans="2:17" x14ac:dyDescent="0.15">
      <c r="B1314" s="8" t="str">
        <f>VLOOKUP(G1314,角色!A:B,2,FALSE)</f>
        <v>爱茉莉</v>
      </c>
      <c r="C1314" s="8" t="str">
        <f t="shared" si="142"/>
        <v>主动技能3</v>
      </c>
      <c r="D1314" s="8">
        <f t="shared" si="144"/>
        <v>8</v>
      </c>
      <c r="E1314" s="8">
        <f t="shared" si="145"/>
        <v>9</v>
      </c>
      <c r="F1314" s="8">
        <f t="shared" si="146"/>
        <v>3</v>
      </c>
      <c r="G1314" s="8">
        <f t="shared" si="143"/>
        <v>22</v>
      </c>
      <c r="H1314" t="str">
        <f t="shared" si="147"/>
        <v>爱茉莉主动技能3等级8</v>
      </c>
      <c r="I1314" t="str">
        <f t="shared" si="148"/>
        <v>爱茉莉主动技能3等级9</v>
      </c>
      <c r="J1314" s="1">
        <v>1308</v>
      </c>
      <c r="K1314" s="1">
        <f>VLOOKUP(H1314,主动技能!$A:$B,2,FALSE)</f>
        <v>10220308</v>
      </c>
      <c r="L1314" s="1">
        <f>_xlfn.IFNA(VLOOKUP(I1314,主动技能!$A:$B,2,FALSE),0)</f>
        <v>10220309</v>
      </c>
      <c r="M1314">
        <f>_xlfn.IFNA(VLOOKUP(D1314+1,角色属性概况!I:J,2,FALSE),999)</f>
        <v>35</v>
      </c>
      <c r="N1314" s="1" t="s">
        <v>249</v>
      </c>
      <c r="O1314" s="1">
        <f>VLOOKUP(E1314,角色属性概况!Q:R,2,FALSE)</f>
        <v>4900</v>
      </c>
      <c r="P1314" s="1">
        <v>0</v>
      </c>
      <c r="Q1314" s="1">
        <v>0</v>
      </c>
    </row>
    <row r="1315" spans="2:17" x14ac:dyDescent="0.15">
      <c r="B1315" s="8" t="str">
        <f>VLOOKUP(G1315,角色!A:B,2,FALSE)</f>
        <v>爱茉莉</v>
      </c>
      <c r="C1315" s="8" t="str">
        <f t="shared" si="142"/>
        <v>主动技能3</v>
      </c>
      <c r="D1315" s="8">
        <f t="shared" si="144"/>
        <v>9</v>
      </c>
      <c r="E1315" s="8">
        <f t="shared" si="145"/>
        <v>10</v>
      </c>
      <c r="F1315" s="8">
        <f t="shared" si="146"/>
        <v>3</v>
      </c>
      <c r="G1315" s="8">
        <f t="shared" si="143"/>
        <v>22</v>
      </c>
      <c r="H1315" t="str">
        <f t="shared" si="147"/>
        <v>爱茉莉主动技能3等级9</v>
      </c>
      <c r="I1315" t="str">
        <f t="shared" si="148"/>
        <v>爱茉莉主动技能3等级10</v>
      </c>
      <c r="J1315" s="1">
        <v>1309</v>
      </c>
      <c r="K1315" s="1">
        <f>VLOOKUP(H1315,主动技能!$A:$B,2,FALSE)</f>
        <v>10220309</v>
      </c>
      <c r="L1315" s="1">
        <f>_xlfn.IFNA(VLOOKUP(I1315,主动技能!$A:$B,2,FALSE),0)</f>
        <v>10220310</v>
      </c>
      <c r="M1315">
        <f>_xlfn.IFNA(VLOOKUP(D1315+1,角色属性概况!I:J,2,FALSE),999)</f>
        <v>40</v>
      </c>
      <c r="N1315" s="1" t="s">
        <v>249</v>
      </c>
      <c r="O1315" s="1">
        <f>VLOOKUP(E1315,角色属性概况!Q:R,2,FALSE)</f>
        <v>7000</v>
      </c>
      <c r="P1315" s="1">
        <v>0</v>
      </c>
      <c r="Q1315" s="1">
        <v>0</v>
      </c>
    </row>
    <row r="1316" spans="2:17" x14ac:dyDescent="0.15">
      <c r="B1316" s="8" t="str">
        <f>VLOOKUP(G1316,角色!A:B,2,FALSE)</f>
        <v>爱茉莉</v>
      </c>
      <c r="C1316" s="8" t="str">
        <f t="shared" si="142"/>
        <v>主动技能3</v>
      </c>
      <c r="D1316" s="8">
        <f t="shared" si="144"/>
        <v>10</v>
      </c>
      <c r="E1316" s="8">
        <f t="shared" si="145"/>
        <v>11</v>
      </c>
      <c r="F1316" s="8">
        <f t="shared" si="146"/>
        <v>3</v>
      </c>
      <c r="G1316" s="8">
        <f t="shared" si="143"/>
        <v>22</v>
      </c>
      <c r="H1316" t="str">
        <f t="shared" si="147"/>
        <v>爱茉莉主动技能3等级10</v>
      </c>
      <c r="I1316" t="str">
        <f t="shared" si="148"/>
        <v>爱茉莉主动技能3等级11</v>
      </c>
      <c r="J1316" s="1">
        <v>1310</v>
      </c>
      <c r="K1316" s="1">
        <f>VLOOKUP(H1316,主动技能!$A:$B,2,FALSE)</f>
        <v>10220310</v>
      </c>
      <c r="L1316" s="1">
        <f>_xlfn.IFNA(VLOOKUP(I1316,主动技能!$A:$B,2,FALSE),0)</f>
        <v>10220311</v>
      </c>
      <c r="M1316">
        <f>_xlfn.IFNA(VLOOKUP(D1316+1,角色属性概况!I:J,2,FALSE),999)</f>
        <v>45</v>
      </c>
      <c r="N1316" s="1" t="s">
        <v>249</v>
      </c>
      <c r="O1316" s="1">
        <f>VLOOKUP(E1316,角色属性概况!Q:R,2,FALSE)</f>
        <v>9900</v>
      </c>
      <c r="P1316" s="1">
        <v>0</v>
      </c>
      <c r="Q1316" s="1">
        <v>0</v>
      </c>
    </row>
    <row r="1317" spans="2:17" x14ac:dyDescent="0.15">
      <c r="B1317" s="8" t="str">
        <f>VLOOKUP(G1317,角色!A:B,2,FALSE)</f>
        <v>爱茉莉</v>
      </c>
      <c r="C1317" s="8" t="str">
        <f t="shared" si="142"/>
        <v>主动技能3</v>
      </c>
      <c r="D1317" s="8">
        <f t="shared" si="144"/>
        <v>11</v>
      </c>
      <c r="E1317" s="8">
        <f t="shared" si="145"/>
        <v>12</v>
      </c>
      <c r="F1317" s="8">
        <f t="shared" si="146"/>
        <v>3</v>
      </c>
      <c r="G1317" s="8">
        <f t="shared" si="143"/>
        <v>22</v>
      </c>
      <c r="H1317" t="str">
        <f t="shared" si="147"/>
        <v>爱茉莉主动技能3等级11</v>
      </c>
      <c r="I1317" t="str">
        <f t="shared" si="148"/>
        <v>爱茉莉主动技能3等级12</v>
      </c>
      <c r="J1317" s="1">
        <v>1311</v>
      </c>
      <c r="K1317" s="1">
        <f>VLOOKUP(H1317,主动技能!$A:$B,2,FALSE)</f>
        <v>10220311</v>
      </c>
      <c r="L1317" s="1">
        <f>_xlfn.IFNA(VLOOKUP(I1317,主动技能!$A:$B,2,FALSE),0)</f>
        <v>10220312</v>
      </c>
      <c r="M1317">
        <f>_xlfn.IFNA(VLOOKUP(D1317+1,角色属性概况!I:J,2,FALSE),999)</f>
        <v>50</v>
      </c>
      <c r="N1317" s="1" t="s">
        <v>249</v>
      </c>
      <c r="O1317" s="1">
        <f>VLOOKUP(E1317,角色属性概况!Q:R,2,FALSE)</f>
        <v>14100</v>
      </c>
      <c r="P1317" s="1">
        <v>0</v>
      </c>
      <c r="Q1317" s="1">
        <v>0</v>
      </c>
    </row>
    <row r="1318" spans="2:17" x14ac:dyDescent="0.15">
      <c r="B1318" s="8" t="str">
        <f>VLOOKUP(G1318,角色!A:B,2,FALSE)</f>
        <v>爱茉莉</v>
      </c>
      <c r="C1318" s="8" t="str">
        <f t="shared" si="142"/>
        <v>主动技能3</v>
      </c>
      <c r="D1318" s="8">
        <f t="shared" si="144"/>
        <v>12</v>
      </c>
      <c r="E1318" s="8">
        <f t="shared" si="145"/>
        <v>13</v>
      </c>
      <c r="F1318" s="8">
        <f t="shared" si="146"/>
        <v>3</v>
      </c>
      <c r="G1318" s="8">
        <f t="shared" si="143"/>
        <v>22</v>
      </c>
      <c r="H1318" t="str">
        <f t="shared" si="147"/>
        <v>爱茉莉主动技能3等级12</v>
      </c>
      <c r="I1318" t="str">
        <f t="shared" si="148"/>
        <v>爱茉莉主动技能3等级13</v>
      </c>
      <c r="J1318" s="1">
        <v>1312</v>
      </c>
      <c r="K1318" s="1">
        <f>VLOOKUP(H1318,主动技能!$A:$B,2,FALSE)</f>
        <v>10220312</v>
      </c>
      <c r="L1318" s="1">
        <f>_xlfn.IFNA(VLOOKUP(I1318,主动技能!$A:$B,2,FALSE),0)</f>
        <v>10220313</v>
      </c>
      <c r="M1318">
        <f>_xlfn.IFNA(VLOOKUP(D1318+1,角色属性概况!I:J,2,FALSE),999)</f>
        <v>55</v>
      </c>
      <c r="N1318" s="1" t="s">
        <v>249</v>
      </c>
      <c r="O1318" s="1">
        <f>VLOOKUP(E1318,角色属性概况!Q:R,2,FALSE)</f>
        <v>20000</v>
      </c>
      <c r="P1318" s="1">
        <v>0</v>
      </c>
      <c r="Q1318" s="1">
        <v>0</v>
      </c>
    </row>
    <row r="1319" spans="2:17" x14ac:dyDescent="0.15">
      <c r="B1319" s="8" t="str">
        <f>VLOOKUP(G1319,角色!A:B,2,FALSE)</f>
        <v>爱茉莉</v>
      </c>
      <c r="C1319" s="8" t="str">
        <f t="shared" si="142"/>
        <v>主动技能3</v>
      </c>
      <c r="D1319" s="8">
        <f t="shared" si="144"/>
        <v>13</v>
      </c>
      <c r="E1319" s="8">
        <f t="shared" si="145"/>
        <v>14</v>
      </c>
      <c r="F1319" s="8">
        <f t="shared" si="146"/>
        <v>3</v>
      </c>
      <c r="G1319" s="8">
        <f t="shared" si="143"/>
        <v>22</v>
      </c>
      <c r="H1319" t="str">
        <f t="shared" si="147"/>
        <v>爱茉莉主动技能3等级13</v>
      </c>
      <c r="I1319" t="str">
        <f t="shared" si="148"/>
        <v>爱茉莉主动技能3等级14</v>
      </c>
      <c r="J1319" s="1">
        <v>1313</v>
      </c>
      <c r="K1319" s="1">
        <f>VLOOKUP(H1319,主动技能!$A:$B,2,FALSE)</f>
        <v>10220313</v>
      </c>
      <c r="L1319" s="1">
        <f>_xlfn.IFNA(VLOOKUP(I1319,主动技能!$A:$B,2,FALSE),0)</f>
        <v>10220314</v>
      </c>
      <c r="M1319">
        <f>_xlfn.IFNA(VLOOKUP(D1319+1,角色属性概况!I:J,2,FALSE),999)</f>
        <v>60</v>
      </c>
      <c r="N1319" s="1" t="s">
        <v>249</v>
      </c>
      <c r="O1319" s="1">
        <f>VLOOKUP(E1319,角色属性概况!Q:R,2,FALSE)</f>
        <v>28300</v>
      </c>
      <c r="P1319" s="1">
        <v>0</v>
      </c>
      <c r="Q1319" s="1">
        <v>0</v>
      </c>
    </row>
    <row r="1320" spans="2:17" x14ac:dyDescent="0.15">
      <c r="B1320" s="8" t="str">
        <f>VLOOKUP(G1320,角色!A:B,2,FALSE)</f>
        <v>爱茉莉</v>
      </c>
      <c r="C1320" s="8" t="str">
        <f t="shared" si="142"/>
        <v>主动技能3</v>
      </c>
      <c r="D1320" s="8">
        <f t="shared" si="144"/>
        <v>14</v>
      </c>
      <c r="E1320" s="8">
        <f t="shared" si="145"/>
        <v>15</v>
      </c>
      <c r="F1320" s="8">
        <f t="shared" si="146"/>
        <v>3</v>
      </c>
      <c r="G1320" s="8">
        <f t="shared" si="143"/>
        <v>22</v>
      </c>
      <c r="H1320" t="str">
        <f t="shared" si="147"/>
        <v>爱茉莉主动技能3等级14</v>
      </c>
      <c r="I1320" t="str">
        <f t="shared" si="148"/>
        <v>爱茉莉主动技能3等级15</v>
      </c>
      <c r="J1320" s="1">
        <v>1314</v>
      </c>
      <c r="K1320" s="1">
        <f>VLOOKUP(H1320,主动技能!$A:$B,2,FALSE)</f>
        <v>10220314</v>
      </c>
      <c r="L1320" s="1">
        <f>_xlfn.IFNA(VLOOKUP(I1320,主动技能!$A:$B,2,FALSE),0)</f>
        <v>10220315</v>
      </c>
      <c r="M1320">
        <f>_xlfn.IFNA(VLOOKUP(D1320+1,角色属性概况!I:J,2,FALSE),999)</f>
        <v>65</v>
      </c>
      <c r="N1320" s="1" t="s">
        <v>249</v>
      </c>
      <c r="O1320" s="1">
        <f>VLOOKUP(E1320,角色属性概况!Q:R,2,FALSE)</f>
        <v>40100</v>
      </c>
      <c r="P1320" s="1">
        <v>0</v>
      </c>
      <c r="Q1320" s="1">
        <v>0</v>
      </c>
    </row>
    <row r="1321" spans="2:17" x14ac:dyDescent="0.15">
      <c r="B1321" s="8" t="str">
        <f>VLOOKUP(G1321,角色!A:B,2,FALSE)</f>
        <v>爱茉莉</v>
      </c>
      <c r="C1321" s="8" t="str">
        <f t="shared" si="142"/>
        <v>主动技能3</v>
      </c>
      <c r="D1321" s="8">
        <f t="shared" si="144"/>
        <v>15</v>
      </c>
      <c r="E1321" s="8">
        <f t="shared" si="145"/>
        <v>16</v>
      </c>
      <c r="F1321" s="8">
        <f t="shared" si="146"/>
        <v>3</v>
      </c>
      <c r="G1321" s="8">
        <f t="shared" si="143"/>
        <v>22</v>
      </c>
      <c r="H1321" t="str">
        <f t="shared" si="147"/>
        <v>爱茉莉主动技能3等级15</v>
      </c>
      <c r="I1321" t="str">
        <f t="shared" si="148"/>
        <v>爱茉莉主动技能3等级16</v>
      </c>
      <c r="J1321" s="1">
        <v>1315</v>
      </c>
      <c r="K1321" s="1">
        <f>VLOOKUP(H1321,主动技能!$A:$B,2,FALSE)</f>
        <v>10220315</v>
      </c>
      <c r="L1321" s="1">
        <f>_xlfn.IFNA(VLOOKUP(I1321,主动技能!$A:$B,2,FALSE),0)</f>
        <v>10220316</v>
      </c>
      <c r="M1321">
        <f>_xlfn.IFNA(VLOOKUP(D1321+1,角色属性概况!I:J,2,FALSE),999)</f>
        <v>70</v>
      </c>
      <c r="N1321" s="1" t="s">
        <v>249</v>
      </c>
      <c r="O1321" s="1">
        <f>VLOOKUP(E1321,角色属性概况!Q:R,2,FALSE)</f>
        <v>56700</v>
      </c>
      <c r="P1321" s="1">
        <v>0</v>
      </c>
      <c r="Q1321" s="1">
        <v>0</v>
      </c>
    </row>
    <row r="1322" spans="2:17" x14ac:dyDescent="0.15">
      <c r="B1322" s="8" t="str">
        <f>VLOOKUP(G1322,角色!A:B,2,FALSE)</f>
        <v>爱茉莉</v>
      </c>
      <c r="C1322" s="8" t="str">
        <f t="shared" si="142"/>
        <v>主动技能3</v>
      </c>
      <c r="D1322" s="8">
        <f t="shared" si="144"/>
        <v>16</v>
      </c>
      <c r="E1322" s="8">
        <f t="shared" si="145"/>
        <v>17</v>
      </c>
      <c r="F1322" s="8">
        <f t="shared" si="146"/>
        <v>3</v>
      </c>
      <c r="G1322" s="8">
        <f t="shared" si="143"/>
        <v>22</v>
      </c>
      <c r="H1322" t="str">
        <f t="shared" si="147"/>
        <v>爱茉莉主动技能3等级16</v>
      </c>
      <c r="I1322" t="str">
        <f t="shared" si="148"/>
        <v>爱茉莉主动技能3等级17</v>
      </c>
      <c r="J1322" s="1">
        <v>1316</v>
      </c>
      <c r="K1322" s="1">
        <f>VLOOKUP(H1322,主动技能!$A:$B,2,FALSE)</f>
        <v>10220316</v>
      </c>
      <c r="L1322" s="1">
        <f>_xlfn.IFNA(VLOOKUP(I1322,主动技能!$A:$B,2,FALSE),0)</f>
        <v>10220317</v>
      </c>
      <c r="M1322">
        <f>_xlfn.IFNA(VLOOKUP(D1322+1,角色属性概况!I:J,2,FALSE),999)</f>
        <v>75</v>
      </c>
      <c r="N1322" s="1" t="s">
        <v>249</v>
      </c>
      <c r="O1322" s="1">
        <f>VLOOKUP(E1322,角色属性概况!Q:R,2,FALSE)</f>
        <v>80400</v>
      </c>
      <c r="P1322" s="1">
        <v>0</v>
      </c>
      <c r="Q1322" s="1">
        <v>0</v>
      </c>
    </row>
    <row r="1323" spans="2:17" x14ac:dyDescent="0.15">
      <c r="B1323" s="8" t="str">
        <f>VLOOKUP(G1323,角色!A:B,2,FALSE)</f>
        <v>爱茉莉</v>
      </c>
      <c r="C1323" s="8" t="str">
        <f t="shared" si="142"/>
        <v>主动技能3</v>
      </c>
      <c r="D1323" s="8">
        <f t="shared" si="144"/>
        <v>17</v>
      </c>
      <c r="E1323" s="8">
        <f t="shared" si="145"/>
        <v>18</v>
      </c>
      <c r="F1323" s="8">
        <f t="shared" si="146"/>
        <v>3</v>
      </c>
      <c r="G1323" s="8">
        <f t="shared" si="143"/>
        <v>22</v>
      </c>
      <c r="H1323" t="str">
        <f t="shared" si="147"/>
        <v>爱茉莉主动技能3等级17</v>
      </c>
      <c r="I1323" t="str">
        <f t="shared" si="148"/>
        <v>爱茉莉主动技能3等级18</v>
      </c>
      <c r="J1323" s="1">
        <v>1317</v>
      </c>
      <c r="K1323" s="1">
        <f>VLOOKUP(H1323,主动技能!$A:$B,2,FALSE)</f>
        <v>10220317</v>
      </c>
      <c r="L1323" s="1">
        <f>_xlfn.IFNA(VLOOKUP(I1323,主动技能!$A:$B,2,FALSE),0)</f>
        <v>10220318</v>
      </c>
      <c r="M1323">
        <f>_xlfn.IFNA(VLOOKUP(D1323+1,角色属性概况!I:J,2,FALSE),999)</f>
        <v>80</v>
      </c>
      <c r="N1323" s="1" t="s">
        <v>249</v>
      </c>
      <c r="O1323" s="1">
        <f>VLOOKUP(E1323,角色属性概况!Q:R,2,FALSE)</f>
        <v>113800</v>
      </c>
      <c r="P1323" s="1">
        <v>0</v>
      </c>
      <c r="Q1323" s="1">
        <v>0</v>
      </c>
    </row>
    <row r="1324" spans="2:17" x14ac:dyDescent="0.15">
      <c r="B1324" s="8" t="str">
        <f>VLOOKUP(G1324,角色!A:B,2,FALSE)</f>
        <v>爱茉莉</v>
      </c>
      <c r="C1324" s="8" t="str">
        <f t="shared" si="142"/>
        <v>主动技能3</v>
      </c>
      <c r="D1324" s="8">
        <f t="shared" si="144"/>
        <v>18</v>
      </c>
      <c r="E1324" s="8">
        <f t="shared" si="145"/>
        <v>19</v>
      </c>
      <c r="F1324" s="8">
        <f t="shared" si="146"/>
        <v>3</v>
      </c>
      <c r="G1324" s="8">
        <f t="shared" si="143"/>
        <v>22</v>
      </c>
      <c r="H1324" t="str">
        <f t="shared" si="147"/>
        <v>爱茉莉主动技能3等级18</v>
      </c>
      <c r="I1324" t="str">
        <f t="shared" si="148"/>
        <v>爱茉莉主动技能3等级19</v>
      </c>
      <c r="J1324" s="1">
        <v>1318</v>
      </c>
      <c r="K1324" s="1">
        <f>VLOOKUP(H1324,主动技能!$A:$B,2,FALSE)</f>
        <v>10220318</v>
      </c>
      <c r="L1324" s="1">
        <f>_xlfn.IFNA(VLOOKUP(I1324,主动技能!$A:$B,2,FALSE),0)</f>
        <v>10220319</v>
      </c>
      <c r="M1324">
        <f>_xlfn.IFNA(VLOOKUP(D1324+1,角色属性概况!I:J,2,FALSE),999)</f>
        <v>85</v>
      </c>
      <c r="N1324" s="1" t="s">
        <v>249</v>
      </c>
      <c r="O1324" s="1">
        <f>VLOOKUP(E1324,角色属性概况!Q:R,2,FALSE)</f>
        <v>161100</v>
      </c>
      <c r="P1324" s="1">
        <v>0</v>
      </c>
      <c r="Q1324" s="1">
        <v>0</v>
      </c>
    </row>
    <row r="1325" spans="2:17" x14ac:dyDescent="0.15">
      <c r="B1325" s="8" t="str">
        <f>VLOOKUP(G1325,角色!A:B,2,FALSE)</f>
        <v>爱茉莉</v>
      </c>
      <c r="C1325" s="8" t="str">
        <f t="shared" si="142"/>
        <v>主动技能3</v>
      </c>
      <c r="D1325" s="8">
        <f t="shared" si="144"/>
        <v>19</v>
      </c>
      <c r="E1325" s="8">
        <f t="shared" si="145"/>
        <v>20</v>
      </c>
      <c r="F1325" s="8">
        <f t="shared" si="146"/>
        <v>3</v>
      </c>
      <c r="G1325" s="8">
        <f t="shared" si="143"/>
        <v>22</v>
      </c>
      <c r="H1325" t="str">
        <f t="shared" si="147"/>
        <v>爱茉莉主动技能3等级19</v>
      </c>
      <c r="I1325" t="str">
        <f t="shared" si="148"/>
        <v>爱茉莉主动技能3等级20</v>
      </c>
      <c r="J1325" s="1">
        <v>1319</v>
      </c>
      <c r="K1325" s="1">
        <f>VLOOKUP(H1325,主动技能!$A:$B,2,FALSE)</f>
        <v>10220319</v>
      </c>
      <c r="L1325" s="1">
        <f>_xlfn.IFNA(VLOOKUP(I1325,主动技能!$A:$B,2,FALSE),0)</f>
        <v>10220320</v>
      </c>
      <c r="M1325">
        <f>_xlfn.IFNA(VLOOKUP(D1325+1,角色属性概况!I:J,2,FALSE),999)</f>
        <v>90</v>
      </c>
      <c r="N1325" s="1" t="s">
        <v>249</v>
      </c>
      <c r="O1325" s="1">
        <f>VLOOKUP(E1325,角色属性概况!Q:R,2,FALSE)</f>
        <v>228100</v>
      </c>
      <c r="P1325" s="1">
        <v>0</v>
      </c>
      <c r="Q1325" s="1">
        <v>0</v>
      </c>
    </row>
    <row r="1326" spans="2:17" x14ac:dyDescent="0.15">
      <c r="B1326" s="8" t="str">
        <f>VLOOKUP(G1326,角色!A:B,2,FALSE)</f>
        <v>爱茉莉</v>
      </c>
      <c r="C1326" s="8" t="str">
        <f t="shared" si="142"/>
        <v>主动技能3</v>
      </c>
      <c r="D1326" s="8">
        <f t="shared" si="144"/>
        <v>20</v>
      </c>
      <c r="E1326" s="8">
        <f t="shared" si="145"/>
        <v>21</v>
      </c>
      <c r="F1326" s="8">
        <f t="shared" si="146"/>
        <v>3</v>
      </c>
      <c r="G1326" s="8">
        <f t="shared" si="143"/>
        <v>22</v>
      </c>
      <c r="H1326" t="str">
        <f t="shared" si="147"/>
        <v>爱茉莉主动技能3等级20</v>
      </c>
      <c r="I1326" t="str">
        <f t="shared" si="148"/>
        <v>爱茉莉主动技能3等级21</v>
      </c>
      <c r="J1326" s="1">
        <v>1320</v>
      </c>
      <c r="K1326" s="1">
        <f>VLOOKUP(H1326,主动技能!$A:$B,2,FALSE)</f>
        <v>10220320</v>
      </c>
      <c r="L1326" s="1">
        <f>_xlfn.IFNA(VLOOKUP(I1326,主动技能!$A:$B,2,FALSE),0)</f>
        <v>0</v>
      </c>
      <c r="M1326">
        <f>_xlfn.IFNA(VLOOKUP(D1326+1,角色属性概况!I:J,2,FALSE),999)</f>
        <v>100</v>
      </c>
      <c r="N1326" s="1" t="s">
        <v>249</v>
      </c>
      <c r="O1326" s="1">
        <f>VLOOKUP(E1326,角色属性概况!Q:R,2,FALSE)</f>
        <v>780200</v>
      </c>
      <c r="P1326" s="1">
        <v>0</v>
      </c>
      <c r="Q1326" s="1">
        <v>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406"/>
  <sheetViews>
    <sheetView workbookViewId="0">
      <selection activeCell="Q11" sqref="Q11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1" spans="2:17" x14ac:dyDescent="0.15"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</row>
    <row r="4" spans="2:17" x14ac:dyDescent="0.15">
      <c r="B4" s="7"/>
      <c r="C4" s="7" t="s">
        <v>265</v>
      </c>
      <c r="D4" s="7" t="s">
        <v>255</v>
      </c>
      <c r="E4" s="7" t="s">
        <v>255</v>
      </c>
      <c r="F4" s="7"/>
      <c r="G4" s="7"/>
      <c r="H4" t="s">
        <v>250</v>
      </c>
      <c r="I4" t="s">
        <v>251</v>
      </c>
      <c r="J4" s="1" t="s">
        <v>2</v>
      </c>
      <c r="K4" s="1" t="s">
        <v>90</v>
      </c>
      <c r="L4" s="1" t="s">
        <v>247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</row>
    <row r="5" spans="2:17" x14ac:dyDescent="0.15">
      <c r="B5" s="7"/>
      <c r="C5" s="7"/>
      <c r="D5" s="7">
        <v>20</v>
      </c>
      <c r="E5" s="7">
        <v>21</v>
      </c>
      <c r="F5" s="7"/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3"/>
      <c r="C6" s="13" t="s">
        <v>29</v>
      </c>
      <c r="D6" s="13" t="s">
        <v>132</v>
      </c>
      <c r="E6" s="13" t="s">
        <v>132</v>
      </c>
      <c r="F6" s="7" t="s">
        <v>260</v>
      </c>
      <c r="G6" s="13"/>
      <c r="J6" s="1" t="s">
        <v>27</v>
      </c>
      <c r="K6" s="1" t="s">
        <v>96</v>
      </c>
      <c r="L6" s="1" t="s">
        <v>248</v>
      </c>
      <c r="M6" s="1" t="s">
        <v>97</v>
      </c>
      <c r="N6" s="1" t="s">
        <v>98</v>
      </c>
      <c r="O6" s="1" t="s">
        <v>99</v>
      </c>
      <c r="P6" s="1" t="s">
        <v>100</v>
      </c>
      <c r="Q6" s="1" t="s">
        <v>101</v>
      </c>
    </row>
    <row r="7" spans="2:17" x14ac:dyDescent="0.15">
      <c r="C7" s="8" t="str">
        <f>C$4&amp;F7</f>
        <v>被动技能1</v>
      </c>
      <c r="D7" s="8">
        <v>1</v>
      </c>
      <c r="E7" s="8">
        <v>2</v>
      </c>
      <c r="F7" s="8">
        <v>1</v>
      </c>
      <c r="H7" t="str">
        <f>$C7&amp;D$6&amp;D7</f>
        <v>被动技能1等级1</v>
      </c>
      <c r="I7" t="str">
        <f>$C7&amp;E$6&amp;E7</f>
        <v>被动技能1等级2</v>
      </c>
      <c r="J7" s="1">
        <v>1</v>
      </c>
      <c r="K7" s="1">
        <f>VLOOKUP(H7,被动技能!$A:$E,5,FALSE)</f>
        <v>100001</v>
      </c>
      <c r="L7" s="1">
        <f>_xlfn.IFNA(VLOOKUP(I7,被动技能!$A:$E,5,FALSE),0)</f>
        <v>100002</v>
      </c>
      <c r="M7">
        <f>_xlfn.IFNA(VLOOKUP(D7+1,角色属性概况!I:J,2,FALSE),999)</f>
        <v>2</v>
      </c>
      <c r="N7" s="1" t="s">
        <v>249</v>
      </c>
      <c r="O7" s="1">
        <f>VLOOKUP(E7,角色属性概况!Q:R,2,FALSE)</f>
        <v>500</v>
      </c>
      <c r="P7" s="1">
        <v>0</v>
      </c>
      <c r="Q7" s="1">
        <v>0</v>
      </c>
    </row>
    <row r="8" spans="2:17" x14ac:dyDescent="0.15">
      <c r="C8" s="8" t="str">
        <f t="shared" ref="C8:C71" si="0">C$4&amp;F8</f>
        <v>被动技能1</v>
      </c>
      <c r="D8" s="8">
        <f>IF(D7=D$5,1,D7+1)</f>
        <v>2</v>
      </c>
      <c r="E8" s="8">
        <f>IF(E7=E$5,2,E7+1)</f>
        <v>3</v>
      </c>
      <c r="F8" s="8">
        <f>IF(D8=1,F7+1,F7)</f>
        <v>1</v>
      </c>
      <c r="H8" t="str">
        <f t="shared" ref="H8:H71" si="1">$C8&amp;D$6&amp;D8</f>
        <v>被动技能1等级2</v>
      </c>
      <c r="I8" t="str">
        <f t="shared" ref="I8:I71" si="2">$C8&amp;E$6&amp;E8</f>
        <v>被动技能1等级3</v>
      </c>
      <c r="J8" s="1">
        <v>2</v>
      </c>
      <c r="K8" s="1">
        <f>VLOOKUP(H8,被动技能!$A:$E,5,FALSE)</f>
        <v>100002</v>
      </c>
      <c r="L8" s="1">
        <f>_xlfn.IFNA(VLOOKUP(I8,被动技能!$A:$E,5,FALSE),0)</f>
        <v>100003</v>
      </c>
      <c r="M8">
        <f>_xlfn.IFNA(VLOOKUP(D8+1,角色属性概况!I:J,2,FALSE),999)</f>
        <v>5</v>
      </c>
      <c r="N8" s="1" t="s">
        <v>249</v>
      </c>
      <c r="O8" s="1">
        <f>VLOOKUP(E8,角色属性概况!Q:R,2,FALSE)</f>
        <v>600</v>
      </c>
      <c r="P8" s="1">
        <v>0</v>
      </c>
      <c r="Q8" s="1">
        <v>0</v>
      </c>
    </row>
    <row r="9" spans="2:17" x14ac:dyDescent="0.15">
      <c r="C9" s="8" t="str">
        <f t="shared" si="0"/>
        <v>被动技能1</v>
      </c>
      <c r="D9" s="8">
        <f t="shared" ref="D9:D72" si="3">IF(D8=D$5,1,D8+1)</f>
        <v>3</v>
      </c>
      <c r="E9" s="8">
        <f t="shared" ref="E9:E72" si="4">IF(E8=E$5,2,E8+1)</f>
        <v>4</v>
      </c>
      <c r="F9" s="8">
        <f t="shared" ref="F9:F72" si="5">IF(D9=1,F8+1,F8)</f>
        <v>1</v>
      </c>
      <c r="H9" t="str">
        <f t="shared" si="1"/>
        <v>被动技能1等级3</v>
      </c>
      <c r="I9" t="str">
        <f t="shared" si="2"/>
        <v>被动技能1等级4</v>
      </c>
      <c r="J9" s="1">
        <v>3</v>
      </c>
      <c r="K9" s="1">
        <f>VLOOKUP(H9,被动技能!$A:$E,5,FALSE)</f>
        <v>100003</v>
      </c>
      <c r="L9" s="1">
        <f>_xlfn.IFNA(VLOOKUP(I9,被动技能!$A:$E,5,FALSE),0)</f>
        <v>100004</v>
      </c>
      <c r="M9">
        <f>_xlfn.IFNA(VLOOKUP(D9+1,角色属性概况!I:J,2,FALSE),999)</f>
        <v>10</v>
      </c>
      <c r="N9" s="1" t="s">
        <v>249</v>
      </c>
      <c r="O9" s="1">
        <f>VLOOKUP(E9,角色属性概况!Q:R,2,FALSE)</f>
        <v>800</v>
      </c>
      <c r="P9" s="1">
        <v>0</v>
      </c>
      <c r="Q9" s="1">
        <v>0</v>
      </c>
    </row>
    <row r="10" spans="2:17" x14ac:dyDescent="0.15">
      <c r="C10" s="8" t="str">
        <f t="shared" si="0"/>
        <v>被动技能1</v>
      </c>
      <c r="D10" s="8">
        <f t="shared" si="3"/>
        <v>4</v>
      </c>
      <c r="E10" s="8">
        <f t="shared" si="4"/>
        <v>5</v>
      </c>
      <c r="F10" s="8">
        <f t="shared" si="5"/>
        <v>1</v>
      </c>
      <c r="H10" t="str">
        <f t="shared" si="1"/>
        <v>被动技能1等级4</v>
      </c>
      <c r="I10" t="str">
        <f t="shared" si="2"/>
        <v>被动技能1等级5</v>
      </c>
      <c r="J10" s="1">
        <v>4</v>
      </c>
      <c r="K10" s="1">
        <f>VLOOKUP(H10,被动技能!$A:$E,5,FALSE)</f>
        <v>100004</v>
      </c>
      <c r="L10" s="1">
        <f>_xlfn.IFNA(VLOOKUP(I10,被动技能!$A:$E,5,FALSE),0)</f>
        <v>100005</v>
      </c>
      <c r="M10">
        <f>_xlfn.IFNA(VLOOKUP(D10+1,角色属性概况!I:J,2,FALSE),999)</f>
        <v>15</v>
      </c>
      <c r="N10" s="1" t="s">
        <v>249</v>
      </c>
      <c r="O10" s="1">
        <f>VLOOKUP(E10,角色属性概况!Q:R,2,FALSE)</f>
        <v>1200</v>
      </c>
      <c r="P10" s="1">
        <v>0</v>
      </c>
      <c r="Q10" s="1">
        <v>0</v>
      </c>
    </row>
    <row r="11" spans="2:17" x14ac:dyDescent="0.15">
      <c r="C11" s="8" t="str">
        <f t="shared" si="0"/>
        <v>被动技能1</v>
      </c>
      <c r="D11" s="8">
        <f t="shared" si="3"/>
        <v>5</v>
      </c>
      <c r="E11" s="8">
        <f t="shared" si="4"/>
        <v>6</v>
      </c>
      <c r="F11" s="8">
        <f t="shared" si="5"/>
        <v>1</v>
      </c>
      <c r="H11" t="str">
        <f t="shared" si="1"/>
        <v>被动技能1等级5</v>
      </c>
      <c r="I11" t="str">
        <f t="shared" si="2"/>
        <v>被动技能1等级6</v>
      </c>
      <c r="J11" s="1">
        <v>5</v>
      </c>
      <c r="K11" s="1">
        <f>VLOOKUP(H11,被动技能!$A:$E,5,FALSE)</f>
        <v>100005</v>
      </c>
      <c r="L11" s="1">
        <f>_xlfn.IFNA(VLOOKUP(I11,被动技能!$A:$E,5,FALSE),0)</f>
        <v>100006</v>
      </c>
      <c r="M11">
        <f>_xlfn.IFNA(VLOOKUP(D11+1,角色属性概况!I:J,2,FALSE),999)</f>
        <v>20</v>
      </c>
      <c r="N11" s="1" t="s">
        <v>249</v>
      </c>
      <c r="O11" s="1">
        <f>VLOOKUP(E11,角色属性概况!Q:R,2,FALSE)</f>
        <v>1700</v>
      </c>
      <c r="P11" s="1">
        <v>0</v>
      </c>
      <c r="Q11" s="1">
        <v>0</v>
      </c>
    </row>
    <row r="12" spans="2:17" x14ac:dyDescent="0.15">
      <c r="C12" s="8" t="str">
        <f t="shared" si="0"/>
        <v>被动技能1</v>
      </c>
      <c r="D12" s="8">
        <f t="shared" si="3"/>
        <v>6</v>
      </c>
      <c r="E12" s="8">
        <f t="shared" si="4"/>
        <v>7</v>
      </c>
      <c r="F12" s="8">
        <f t="shared" si="5"/>
        <v>1</v>
      </c>
      <c r="H12" t="str">
        <f t="shared" si="1"/>
        <v>被动技能1等级6</v>
      </c>
      <c r="I12" t="str">
        <f t="shared" si="2"/>
        <v>被动技能1等级7</v>
      </c>
      <c r="J12" s="1">
        <v>6</v>
      </c>
      <c r="K12" s="1">
        <f>VLOOKUP(H12,被动技能!$A:$E,5,FALSE)</f>
        <v>100006</v>
      </c>
      <c r="L12" s="1">
        <f>_xlfn.IFNA(VLOOKUP(I12,被动技能!$A:$E,5,FALSE),0)</f>
        <v>100007</v>
      </c>
      <c r="M12">
        <f>_xlfn.IFNA(VLOOKUP(D12+1,角色属性概况!I:J,2,FALSE),999)</f>
        <v>25</v>
      </c>
      <c r="N12" s="1" t="s">
        <v>249</v>
      </c>
      <c r="O12" s="1">
        <f>VLOOKUP(E12,角色属性概况!Q:R,2,FALSE)</f>
        <v>2400</v>
      </c>
      <c r="P12" s="1">
        <v>0</v>
      </c>
      <c r="Q12" s="1">
        <v>0</v>
      </c>
    </row>
    <row r="13" spans="2:17" x14ac:dyDescent="0.15">
      <c r="C13" s="8" t="str">
        <f t="shared" si="0"/>
        <v>被动技能1</v>
      </c>
      <c r="D13" s="8">
        <f t="shared" si="3"/>
        <v>7</v>
      </c>
      <c r="E13" s="8">
        <f t="shared" si="4"/>
        <v>8</v>
      </c>
      <c r="F13" s="8">
        <f t="shared" si="5"/>
        <v>1</v>
      </c>
      <c r="H13" t="str">
        <f t="shared" si="1"/>
        <v>被动技能1等级7</v>
      </c>
      <c r="I13" t="str">
        <f t="shared" si="2"/>
        <v>被动技能1等级8</v>
      </c>
      <c r="J13" s="1">
        <v>7</v>
      </c>
      <c r="K13" s="1">
        <f>VLOOKUP(H13,被动技能!$A:$E,5,FALSE)</f>
        <v>100007</v>
      </c>
      <c r="L13" s="1">
        <f>_xlfn.IFNA(VLOOKUP(I13,被动技能!$A:$E,5,FALSE),0)</f>
        <v>100008</v>
      </c>
      <c r="M13">
        <f>_xlfn.IFNA(VLOOKUP(D13+1,角色属性概况!I:J,2,FALSE),999)</f>
        <v>30</v>
      </c>
      <c r="N13" s="1" t="s">
        <v>249</v>
      </c>
      <c r="O13" s="1">
        <f>VLOOKUP(E13,角色属性概况!Q:R,2,FALSE)</f>
        <v>3500</v>
      </c>
      <c r="P13" s="1">
        <v>0</v>
      </c>
      <c r="Q13" s="1">
        <v>0</v>
      </c>
    </row>
    <row r="14" spans="2:17" x14ac:dyDescent="0.15">
      <c r="C14" s="8" t="str">
        <f t="shared" si="0"/>
        <v>被动技能1</v>
      </c>
      <c r="D14" s="8">
        <f t="shared" si="3"/>
        <v>8</v>
      </c>
      <c r="E14" s="8">
        <f t="shared" si="4"/>
        <v>9</v>
      </c>
      <c r="F14" s="8">
        <f t="shared" si="5"/>
        <v>1</v>
      </c>
      <c r="H14" t="str">
        <f t="shared" si="1"/>
        <v>被动技能1等级8</v>
      </c>
      <c r="I14" t="str">
        <f t="shared" si="2"/>
        <v>被动技能1等级9</v>
      </c>
      <c r="J14" s="1">
        <v>8</v>
      </c>
      <c r="K14" s="1">
        <f>VLOOKUP(H14,被动技能!$A:$E,5,FALSE)</f>
        <v>100008</v>
      </c>
      <c r="L14" s="1">
        <f>_xlfn.IFNA(VLOOKUP(I14,被动技能!$A:$E,5,FALSE),0)</f>
        <v>100009</v>
      </c>
      <c r="M14">
        <f>_xlfn.IFNA(VLOOKUP(D14+1,角色属性概况!I:J,2,FALSE),999)</f>
        <v>35</v>
      </c>
      <c r="N14" s="1" t="s">
        <v>249</v>
      </c>
      <c r="O14" s="1">
        <f>VLOOKUP(E14,角色属性概况!Q:R,2,FALSE)</f>
        <v>4900</v>
      </c>
      <c r="P14" s="1">
        <v>0</v>
      </c>
      <c r="Q14" s="1">
        <v>0</v>
      </c>
    </row>
    <row r="15" spans="2:17" x14ac:dyDescent="0.15">
      <c r="C15" s="8" t="str">
        <f t="shared" si="0"/>
        <v>被动技能1</v>
      </c>
      <c r="D15" s="8">
        <f t="shared" si="3"/>
        <v>9</v>
      </c>
      <c r="E15" s="8">
        <f t="shared" si="4"/>
        <v>10</v>
      </c>
      <c r="F15" s="8">
        <f t="shared" si="5"/>
        <v>1</v>
      </c>
      <c r="H15" t="str">
        <f t="shared" si="1"/>
        <v>被动技能1等级9</v>
      </c>
      <c r="I15" t="str">
        <f t="shared" si="2"/>
        <v>被动技能1等级10</v>
      </c>
      <c r="J15" s="1">
        <v>9</v>
      </c>
      <c r="K15" s="1">
        <f>VLOOKUP(H15,被动技能!$A:$E,5,FALSE)</f>
        <v>100009</v>
      </c>
      <c r="L15" s="1">
        <f>_xlfn.IFNA(VLOOKUP(I15,被动技能!$A:$E,5,FALSE),0)</f>
        <v>100010</v>
      </c>
      <c r="M15">
        <f>_xlfn.IFNA(VLOOKUP(D15+1,角色属性概况!I:J,2,FALSE),999)</f>
        <v>40</v>
      </c>
      <c r="N15" s="1" t="s">
        <v>249</v>
      </c>
      <c r="O15" s="1">
        <f>VLOOKUP(E15,角色属性概况!Q:R,2,FALSE)</f>
        <v>7000</v>
      </c>
      <c r="P15" s="1">
        <v>0</v>
      </c>
      <c r="Q15" s="1">
        <v>0</v>
      </c>
    </row>
    <row r="16" spans="2:17" x14ac:dyDescent="0.15">
      <c r="C16" s="8" t="str">
        <f t="shared" si="0"/>
        <v>被动技能1</v>
      </c>
      <c r="D16" s="8">
        <f t="shared" si="3"/>
        <v>10</v>
      </c>
      <c r="E16" s="8">
        <f t="shared" si="4"/>
        <v>11</v>
      </c>
      <c r="F16" s="8">
        <f t="shared" si="5"/>
        <v>1</v>
      </c>
      <c r="H16" t="str">
        <f t="shared" si="1"/>
        <v>被动技能1等级10</v>
      </c>
      <c r="I16" t="str">
        <f t="shared" si="2"/>
        <v>被动技能1等级11</v>
      </c>
      <c r="J16" s="1">
        <v>10</v>
      </c>
      <c r="K16" s="1">
        <f>VLOOKUP(H16,被动技能!$A:$E,5,FALSE)</f>
        <v>100010</v>
      </c>
      <c r="L16" s="1">
        <f>_xlfn.IFNA(VLOOKUP(I16,被动技能!$A:$E,5,FALSE),0)</f>
        <v>100011</v>
      </c>
      <c r="M16">
        <f>_xlfn.IFNA(VLOOKUP(D16+1,角色属性概况!I:J,2,FALSE),999)</f>
        <v>45</v>
      </c>
      <c r="N16" s="1" t="s">
        <v>249</v>
      </c>
      <c r="O16" s="1">
        <f>VLOOKUP(E16,角色属性概况!Q:R,2,FALSE)</f>
        <v>9900</v>
      </c>
      <c r="P16" s="1">
        <v>0</v>
      </c>
      <c r="Q16" s="1">
        <v>0</v>
      </c>
    </row>
    <row r="17" spans="3:17" x14ac:dyDescent="0.15">
      <c r="C17" s="8" t="str">
        <f t="shared" si="0"/>
        <v>被动技能1</v>
      </c>
      <c r="D17" s="8">
        <f t="shared" si="3"/>
        <v>11</v>
      </c>
      <c r="E17" s="8">
        <f t="shared" si="4"/>
        <v>12</v>
      </c>
      <c r="F17" s="8">
        <f t="shared" si="5"/>
        <v>1</v>
      </c>
      <c r="H17" t="str">
        <f t="shared" si="1"/>
        <v>被动技能1等级11</v>
      </c>
      <c r="I17" t="str">
        <f t="shared" si="2"/>
        <v>被动技能1等级12</v>
      </c>
      <c r="J17" s="1">
        <v>11</v>
      </c>
      <c r="K17" s="1">
        <f>VLOOKUP(H17,被动技能!$A:$E,5,FALSE)</f>
        <v>100011</v>
      </c>
      <c r="L17" s="1">
        <f>_xlfn.IFNA(VLOOKUP(I17,被动技能!$A:$E,5,FALSE),0)</f>
        <v>100012</v>
      </c>
      <c r="M17">
        <f>_xlfn.IFNA(VLOOKUP(D17+1,角色属性概况!I:J,2,FALSE),999)</f>
        <v>50</v>
      </c>
      <c r="N17" s="1" t="s">
        <v>249</v>
      </c>
      <c r="O17" s="1">
        <f>VLOOKUP(E17,角色属性概况!Q:R,2,FALSE)</f>
        <v>14100</v>
      </c>
      <c r="P17" s="1">
        <v>0</v>
      </c>
      <c r="Q17" s="1">
        <v>0</v>
      </c>
    </row>
    <row r="18" spans="3:17" x14ac:dyDescent="0.15">
      <c r="C18" s="8" t="str">
        <f t="shared" si="0"/>
        <v>被动技能1</v>
      </c>
      <c r="D18" s="8">
        <f t="shared" si="3"/>
        <v>12</v>
      </c>
      <c r="E18" s="8">
        <f t="shared" si="4"/>
        <v>13</v>
      </c>
      <c r="F18" s="8">
        <f t="shared" si="5"/>
        <v>1</v>
      </c>
      <c r="H18" t="str">
        <f t="shared" si="1"/>
        <v>被动技能1等级12</v>
      </c>
      <c r="I18" t="str">
        <f t="shared" si="2"/>
        <v>被动技能1等级13</v>
      </c>
      <c r="J18" s="1">
        <v>12</v>
      </c>
      <c r="K18" s="1">
        <f>VLOOKUP(H18,被动技能!$A:$E,5,FALSE)</f>
        <v>100012</v>
      </c>
      <c r="L18" s="1">
        <f>_xlfn.IFNA(VLOOKUP(I18,被动技能!$A:$E,5,FALSE),0)</f>
        <v>100013</v>
      </c>
      <c r="M18">
        <f>_xlfn.IFNA(VLOOKUP(D18+1,角色属性概况!I:J,2,FALSE),999)</f>
        <v>55</v>
      </c>
      <c r="N18" s="1" t="s">
        <v>249</v>
      </c>
      <c r="O18" s="1">
        <f>VLOOKUP(E18,角色属性概况!Q:R,2,FALSE)</f>
        <v>20000</v>
      </c>
      <c r="P18" s="1">
        <v>0</v>
      </c>
      <c r="Q18" s="1">
        <v>0</v>
      </c>
    </row>
    <row r="19" spans="3:17" x14ac:dyDescent="0.15">
      <c r="C19" s="8" t="str">
        <f t="shared" si="0"/>
        <v>被动技能1</v>
      </c>
      <c r="D19" s="8">
        <f t="shared" si="3"/>
        <v>13</v>
      </c>
      <c r="E19" s="8">
        <f t="shared" si="4"/>
        <v>14</v>
      </c>
      <c r="F19" s="8">
        <f t="shared" si="5"/>
        <v>1</v>
      </c>
      <c r="H19" t="str">
        <f t="shared" si="1"/>
        <v>被动技能1等级13</v>
      </c>
      <c r="I19" t="str">
        <f t="shared" si="2"/>
        <v>被动技能1等级14</v>
      </c>
      <c r="J19" s="1">
        <v>13</v>
      </c>
      <c r="K19" s="1">
        <f>VLOOKUP(H19,被动技能!$A:$E,5,FALSE)</f>
        <v>100013</v>
      </c>
      <c r="L19" s="1">
        <f>_xlfn.IFNA(VLOOKUP(I19,被动技能!$A:$E,5,FALSE),0)</f>
        <v>100014</v>
      </c>
      <c r="M19">
        <f>_xlfn.IFNA(VLOOKUP(D19+1,角色属性概况!I:J,2,FALSE),999)</f>
        <v>60</v>
      </c>
      <c r="N19" s="1" t="s">
        <v>249</v>
      </c>
      <c r="O19" s="1">
        <f>VLOOKUP(E19,角色属性概况!Q:R,2,FALSE)</f>
        <v>28300</v>
      </c>
      <c r="P19" s="1">
        <v>0</v>
      </c>
      <c r="Q19" s="1">
        <v>0</v>
      </c>
    </row>
    <row r="20" spans="3:17" x14ac:dyDescent="0.15">
      <c r="C20" s="8" t="str">
        <f t="shared" si="0"/>
        <v>被动技能1</v>
      </c>
      <c r="D20" s="8">
        <f t="shared" si="3"/>
        <v>14</v>
      </c>
      <c r="E20" s="8">
        <f t="shared" si="4"/>
        <v>15</v>
      </c>
      <c r="F20" s="8">
        <f t="shared" si="5"/>
        <v>1</v>
      </c>
      <c r="H20" t="str">
        <f t="shared" si="1"/>
        <v>被动技能1等级14</v>
      </c>
      <c r="I20" t="str">
        <f t="shared" si="2"/>
        <v>被动技能1等级15</v>
      </c>
      <c r="J20" s="1">
        <v>14</v>
      </c>
      <c r="K20" s="1">
        <f>VLOOKUP(H20,被动技能!$A:$E,5,FALSE)</f>
        <v>100014</v>
      </c>
      <c r="L20" s="1">
        <f>_xlfn.IFNA(VLOOKUP(I20,被动技能!$A:$E,5,FALSE),0)</f>
        <v>100015</v>
      </c>
      <c r="M20">
        <f>_xlfn.IFNA(VLOOKUP(D20+1,角色属性概况!I:J,2,FALSE),999)</f>
        <v>65</v>
      </c>
      <c r="N20" s="1" t="s">
        <v>249</v>
      </c>
      <c r="O20" s="1">
        <f>VLOOKUP(E20,角色属性概况!Q:R,2,FALSE)</f>
        <v>40100</v>
      </c>
      <c r="P20" s="1">
        <v>0</v>
      </c>
      <c r="Q20" s="1">
        <v>0</v>
      </c>
    </row>
    <row r="21" spans="3:17" x14ac:dyDescent="0.15">
      <c r="C21" s="8" t="str">
        <f t="shared" si="0"/>
        <v>被动技能1</v>
      </c>
      <c r="D21" s="8">
        <f t="shared" si="3"/>
        <v>15</v>
      </c>
      <c r="E21" s="8">
        <f t="shared" si="4"/>
        <v>16</v>
      </c>
      <c r="F21" s="8">
        <f t="shared" si="5"/>
        <v>1</v>
      </c>
      <c r="H21" t="str">
        <f t="shared" si="1"/>
        <v>被动技能1等级15</v>
      </c>
      <c r="I21" t="str">
        <f t="shared" si="2"/>
        <v>被动技能1等级16</v>
      </c>
      <c r="J21" s="1">
        <v>15</v>
      </c>
      <c r="K21" s="1">
        <f>VLOOKUP(H21,被动技能!$A:$E,5,FALSE)</f>
        <v>100015</v>
      </c>
      <c r="L21" s="1">
        <f>_xlfn.IFNA(VLOOKUP(I21,被动技能!$A:$E,5,FALSE),0)</f>
        <v>100016</v>
      </c>
      <c r="M21">
        <f>_xlfn.IFNA(VLOOKUP(D21+1,角色属性概况!I:J,2,FALSE),999)</f>
        <v>70</v>
      </c>
      <c r="N21" s="1" t="s">
        <v>249</v>
      </c>
      <c r="O21" s="1">
        <f>VLOOKUP(E21,角色属性概况!Q:R,2,FALSE)</f>
        <v>56700</v>
      </c>
      <c r="P21" s="1">
        <v>0</v>
      </c>
      <c r="Q21" s="1">
        <v>0</v>
      </c>
    </row>
    <row r="22" spans="3:17" x14ac:dyDescent="0.15">
      <c r="C22" s="8" t="str">
        <f t="shared" si="0"/>
        <v>被动技能1</v>
      </c>
      <c r="D22" s="8">
        <f t="shared" si="3"/>
        <v>16</v>
      </c>
      <c r="E22" s="8">
        <f t="shared" si="4"/>
        <v>17</v>
      </c>
      <c r="F22" s="8">
        <f t="shared" si="5"/>
        <v>1</v>
      </c>
      <c r="H22" t="str">
        <f t="shared" si="1"/>
        <v>被动技能1等级16</v>
      </c>
      <c r="I22" t="str">
        <f t="shared" si="2"/>
        <v>被动技能1等级17</v>
      </c>
      <c r="J22" s="1">
        <v>16</v>
      </c>
      <c r="K22" s="1">
        <f>VLOOKUP(H22,被动技能!$A:$E,5,FALSE)</f>
        <v>100016</v>
      </c>
      <c r="L22" s="1">
        <f>_xlfn.IFNA(VLOOKUP(I22,被动技能!$A:$E,5,FALSE),0)</f>
        <v>100017</v>
      </c>
      <c r="M22">
        <f>_xlfn.IFNA(VLOOKUP(D22+1,角色属性概况!I:J,2,FALSE),999)</f>
        <v>75</v>
      </c>
      <c r="N22" s="1" t="s">
        <v>249</v>
      </c>
      <c r="O22" s="1">
        <f>VLOOKUP(E22,角色属性概况!Q:R,2,FALSE)</f>
        <v>80400</v>
      </c>
      <c r="P22" s="1">
        <v>0</v>
      </c>
      <c r="Q22" s="1">
        <v>0</v>
      </c>
    </row>
    <row r="23" spans="3:17" x14ac:dyDescent="0.15">
      <c r="C23" s="8" t="str">
        <f t="shared" si="0"/>
        <v>被动技能1</v>
      </c>
      <c r="D23" s="8">
        <f t="shared" si="3"/>
        <v>17</v>
      </c>
      <c r="E23" s="8">
        <f t="shared" si="4"/>
        <v>18</v>
      </c>
      <c r="F23" s="8">
        <f t="shared" si="5"/>
        <v>1</v>
      </c>
      <c r="H23" t="str">
        <f t="shared" si="1"/>
        <v>被动技能1等级17</v>
      </c>
      <c r="I23" t="str">
        <f t="shared" si="2"/>
        <v>被动技能1等级18</v>
      </c>
      <c r="J23" s="1">
        <v>17</v>
      </c>
      <c r="K23" s="1">
        <f>VLOOKUP(H23,被动技能!$A:$E,5,FALSE)</f>
        <v>100017</v>
      </c>
      <c r="L23" s="1">
        <f>_xlfn.IFNA(VLOOKUP(I23,被动技能!$A:$E,5,FALSE),0)</f>
        <v>100018</v>
      </c>
      <c r="M23">
        <f>_xlfn.IFNA(VLOOKUP(D23+1,角色属性概况!I:J,2,FALSE),999)</f>
        <v>80</v>
      </c>
      <c r="N23" s="1" t="s">
        <v>249</v>
      </c>
      <c r="O23" s="1">
        <f>VLOOKUP(E23,角色属性概况!Q:R,2,FALSE)</f>
        <v>113800</v>
      </c>
      <c r="P23" s="1">
        <v>0</v>
      </c>
      <c r="Q23" s="1">
        <v>0</v>
      </c>
    </row>
    <row r="24" spans="3:17" x14ac:dyDescent="0.15">
      <c r="C24" s="8" t="str">
        <f t="shared" si="0"/>
        <v>被动技能1</v>
      </c>
      <c r="D24" s="8">
        <f t="shared" si="3"/>
        <v>18</v>
      </c>
      <c r="E24" s="8">
        <f t="shared" si="4"/>
        <v>19</v>
      </c>
      <c r="F24" s="8">
        <f t="shared" si="5"/>
        <v>1</v>
      </c>
      <c r="H24" t="str">
        <f t="shared" si="1"/>
        <v>被动技能1等级18</v>
      </c>
      <c r="I24" t="str">
        <f t="shared" si="2"/>
        <v>被动技能1等级19</v>
      </c>
      <c r="J24" s="1">
        <v>18</v>
      </c>
      <c r="K24" s="1">
        <f>VLOOKUP(H24,被动技能!$A:$E,5,FALSE)</f>
        <v>100018</v>
      </c>
      <c r="L24" s="1">
        <f>_xlfn.IFNA(VLOOKUP(I24,被动技能!$A:$E,5,FALSE),0)</f>
        <v>100019</v>
      </c>
      <c r="M24">
        <f>_xlfn.IFNA(VLOOKUP(D24+1,角色属性概况!I:J,2,FALSE),999)</f>
        <v>85</v>
      </c>
      <c r="N24" s="1" t="s">
        <v>249</v>
      </c>
      <c r="O24" s="1">
        <f>VLOOKUP(E24,角色属性概况!Q:R,2,FALSE)</f>
        <v>161100</v>
      </c>
      <c r="P24" s="1">
        <v>0</v>
      </c>
      <c r="Q24" s="1">
        <v>0</v>
      </c>
    </row>
    <row r="25" spans="3:17" x14ac:dyDescent="0.15">
      <c r="C25" s="8" t="str">
        <f t="shared" si="0"/>
        <v>被动技能1</v>
      </c>
      <c r="D25" s="8">
        <f t="shared" si="3"/>
        <v>19</v>
      </c>
      <c r="E25" s="8">
        <f t="shared" si="4"/>
        <v>20</v>
      </c>
      <c r="F25" s="8">
        <f t="shared" si="5"/>
        <v>1</v>
      </c>
      <c r="H25" t="str">
        <f t="shared" si="1"/>
        <v>被动技能1等级19</v>
      </c>
      <c r="I25" t="str">
        <f t="shared" si="2"/>
        <v>被动技能1等级20</v>
      </c>
      <c r="J25" s="1">
        <v>19</v>
      </c>
      <c r="K25" s="1">
        <f>VLOOKUP(H25,被动技能!$A:$E,5,FALSE)</f>
        <v>100019</v>
      </c>
      <c r="L25" s="1">
        <f>_xlfn.IFNA(VLOOKUP(I25,被动技能!$A:$E,5,FALSE),0)</f>
        <v>100020</v>
      </c>
      <c r="M25">
        <f>_xlfn.IFNA(VLOOKUP(D25+1,角色属性概况!I:J,2,FALSE),999)</f>
        <v>90</v>
      </c>
      <c r="N25" s="1" t="s">
        <v>249</v>
      </c>
      <c r="O25" s="1">
        <f>VLOOKUP(E25,角色属性概况!Q:R,2,FALSE)</f>
        <v>228100</v>
      </c>
      <c r="P25" s="1">
        <v>0</v>
      </c>
      <c r="Q25" s="1">
        <v>0</v>
      </c>
    </row>
    <row r="26" spans="3:17" x14ac:dyDescent="0.15">
      <c r="C26" s="8" t="str">
        <f t="shared" si="0"/>
        <v>被动技能1</v>
      </c>
      <c r="D26" s="8">
        <f t="shared" si="3"/>
        <v>20</v>
      </c>
      <c r="E26" s="8">
        <f t="shared" si="4"/>
        <v>21</v>
      </c>
      <c r="F26" s="8">
        <f t="shared" si="5"/>
        <v>1</v>
      </c>
      <c r="H26" t="str">
        <f t="shared" si="1"/>
        <v>被动技能1等级20</v>
      </c>
      <c r="I26" t="str">
        <f t="shared" si="2"/>
        <v>被动技能1等级21</v>
      </c>
      <c r="J26" s="1">
        <v>20</v>
      </c>
      <c r="K26" s="1">
        <f>VLOOKUP(H26,被动技能!$A:$E,5,FALSE)</f>
        <v>100020</v>
      </c>
      <c r="L26" s="1">
        <f>_xlfn.IFNA(VLOOKUP(I26,被动技能!$A:$E,5,FALSE),0)</f>
        <v>0</v>
      </c>
      <c r="M26">
        <f>_xlfn.IFNA(VLOOKUP(D26+1,角色属性概况!I:J,2,FALSE),999)</f>
        <v>100</v>
      </c>
      <c r="N26" s="1" t="s">
        <v>249</v>
      </c>
      <c r="O26" s="1">
        <f>VLOOKUP(E26,角色属性概况!Q:R,2,FALSE)</f>
        <v>780200</v>
      </c>
      <c r="P26" s="1">
        <v>0</v>
      </c>
      <c r="Q26" s="1">
        <v>0</v>
      </c>
    </row>
    <row r="27" spans="3:17" x14ac:dyDescent="0.15">
      <c r="C27" s="8" t="str">
        <f t="shared" si="0"/>
        <v>被动技能2</v>
      </c>
      <c r="D27" s="8">
        <f t="shared" si="3"/>
        <v>1</v>
      </c>
      <c r="E27" s="8">
        <f t="shared" si="4"/>
        <v>2</v>
      </c>
      <c r="F27" s="8">
        <f t="shared" si="5"/>
        <v>2</v>
      </c>
      <c r="H27" t="str">
        <f t="shared" si="1"/>
        <v>被动技能2等级1</v>
      </c>
      <c r="I27" t="str">
        <f t="shared" si="2"/>
        <v>被动技能2等级2</v>
      </c>
      <c r="J27" s="1">
        <v>21</v>
      </c>
      <c r="K27" s="1">
        <f>VLOOKUP(H27,被动技能!$A:$E,5,FALSE)</f>
        <v>100021</v>
      </c>
      <c r="L27" s="1">
        <f>_xlfn.IFNA(VLOOKUP(I27,被动技能!$A:$E,5,FALSE),0)</f>
        <v>100022</v>
      </c>
      <c r="M27">
        <f>_xlfn.IFNA(VLOOKUP(D27+1,角色属性概况!I:J,2,FALSE),999)</f>
        <v>2</v>
      </c>
      <c r="N27" s="1" t="s">
        <v>249</v>
      </c>
      <c r="O27" s="1">
        <f>VLOOKUP(E27,角色属性概况!Q:R,2,FALSE)</f>
        <v>500</v>
      </c>
      <c r="P27" s="1">
        <v>0</v>
      </c>
      <c r="Q27" s="1">
        <v>0</v>
      </c>
    </row>
    <row r="28" spans="3:17" x14ac:dyDescent="0.15">
      <c r="C28" s="8" t="str">
        <f t="shared" si="0"/>
        <v>被动技能2</v>
      </c>
      <c r="D28" s="8">
        <f t="shared" si="3"/>
        <v>2</v>
      </c>
      <c r="E28" s="8">
        <f t="shared" si="4"/>
        <v>3</v>
      </c>
      <c r="F28" s="8">
        <f t="shared" si="5"/>
        <v>2</v>
      </c>
      <c r="H28" t="str">
        <f t="shared" si="1"/>
        <v>被动技能2等级2</v>
      </c>
      <c r="I28" t="str">
        <f t="shared" si="2"/>
        <v>被动技能2等级3</v>
      </c>
      <c r="J28" s="1">
        <v>22</v>
      </c>
      <c r="K28" s="1">
        <f>VLOOKUP(H28,被动技能!$A:$E,5,FALSE)</f>
        <v>100022</v>
      </c>
      <c r="L28" s="1">
        <f>_xlfn.IFNA(VLOOKUP(I28,被动技能!$A:$E,5,FALSE),0)</f>
        <v>100023</v>
      </c>
      <c r="M28">
        <f>_xlfn.IFNA(VLOOKUP(D28+1,角色属性概况!I:J,2,FALSE),999)</f>
        <v>5</v>
      </c>
      <c r="N28" s="1" t="s">
        <v>249</v>
      </c>
      <c r="O28" s="1">
        <f>VLOOKUP(E28,角色属性概况!Q:R,2,FALSE)</f>
        <v>600</v>
      </c>
      <c r="P28" s="1">
        <v>0</v>
      </c>
      <c r="Q28" s="1">
        <v>0</v>
      </c>
    </row>
    <row r="29" spans="3:17" x14ac:dyDescent="0.15">
      <c r="C29" s="8" t="str">
        <f t="shared" si="0"/>
        <v>被动技能2</v>
      </c>
      <c r="D29" s="8">
        <f t="shared" si="3"/>
        <v>3</v>
      </c>
      <c r="E29" s="8">
        <f t="shared" si="4"/>
        <v>4</v>
      </c>
      <c r="F29" s="8">
        <f t="shared" si="5"/>
        <v>2</v>
      </c>
      <c r="H29" t="str">
        <f t="shared" si="1"/>
        <v>被动技能2等级3</v>
      </c>
      <c r="I29" t="str">
        <f t="shared" si="2"/>
        <v>被动技能2等级4</v>
      </c>
      <c r="J29" s="1">
        <v>23</v>
      </c>
      <c r="K29" s="1">
        <f>VLOOKUP(H29,被动技能!$A:$E,5,FALSE)</f>
        <v>100023</v>
      </c>
      <c r="L29" s="1">
        <f>_xlfn.IFNA(VLOOKUP(I29,被动技能!$A:$E,5,FALSE),0)</f>
        <v>100024</v>
      </c>
      <c r="M29">
        <f>_xlfn.IFNA(VLOOKUP(D29+1,角色属性概况!I:J,2,FALSE),999)</f>
        <v>10</v>
      </c>
      <c r="N29" s="1" t="s">
        <v>249</v>
      </c>
      <c r="O29" s="1">
        <f>VLOOKUP(E29,角色属性概况!Q:R,2,FALSE)</f>
        <v>800</v>
      </c>
      <c r="P29" s="1">
        <v>0</v>
      </c>
      <c r="Q29" s="1">
        <v>0</v>
      </c>
    </row>
    <row r="30" spans="3:17" x14ac:dyDescent="0.15">
      <c r="C30" s="8" t="str">
        <f t="shared" si="0"/>
        <v>被动技能2</v>
      </c>
      <c r="D30" s="8">
        <f t="shared" si="3"/>
        <v>4</v>
      </c>
      <c r="E30" s="8">
        <f t="shared" si="4"/>
        <v>5</v>
      </c>
      <c r="F30" s="8">
        <f t="shared" si="5"/>
        <v>2</v>
      </c>
      <c r="H30" t="str">
        <f t="shared" si="1"/>
        <v>被动技能2等级4</v>
      </c>
      <c r="I30" t="str">
        <f t="shared" si="2"/>
        <v>被动技能2等级5</v>
      </c>
      <c r="J30" s="1">
        <v>24</v>
      </c>
      <c r="K30" s="1">
        <f>VLOOKUP(H30,被动技能!$A:$E,5,FALSE)</f>
        <v>100024</v>
      </c>
      <c r="L30" s="1">
        <f>_xlfn.IFNA(VLOOKUP(I30,被动技能!$A:$E,5,FALSE),0)</f>
        <v>100025</v>
      </c>
      <c r="M30">
        <f>_xlfn.IFNA(VLOOKUP(D30+1,角色属性概况!I:J,2,FALSE),999)</f>
        <v>15</v>
      </c>
      <c r="N30" s="1" t="s">
        <v>249</v>
      </c>
      <c r="O30" s="1">
        <f>VLOOKUP(E30,角色属性概况!Q:R,2,FALSE)</f>
        <v>1200</v>
      </c>
      <c r="P30" s="1">
        <v>0</v>
      </c>
      <c r="Q30" s="1">
        <v>0</v>
      </c>
    </row>
    <row r="31" spans="3:17" x14ac:dyDescent="0.15">
      <c r="C31" s="8" t="str">
        <f t="shared" si="0"/>
        <v>被动技能2</v>
      </c>
      <c r="D31" s="8">
        <f t="shared" si="3"/>
        <v>5</v>
      </c>
      <c r="E31" s="8">
        <f t="shared" si="4"/>
        <v>6</v>
      </c>
      <c r="F31" s="8">
        <f t="shared" si="5"/>
        <v>2</v>
      </c>
      <c r="H31" t="str">
        <f t="shared" si="1"/>
        <v>被动技能2等级5</v>
      </c>
      <c r="I31" t="str">
        <f t="shared" si="2"/>
        <v>被动技能2等级6</v>
      </c>
      <c r="J31" s="1">
        <v>25</v>
      </c>
      <c r="K31" s="1">
        <f>VLOOKUP(H31,被动技能!$A:$E,5,FALSE)</f>
        <v>100025</v>
      </c>
      <c r="L31" s="1">
        <f>_xlfn.IFNA(VLOOKUP(I31,被动技能!$A:$E,5,FALSE),0)</f>
        <v>100026</v>
      </c>
      <c r="M31">
        <f>_xlfn.IFNA(VLOOKUP(D31+1,角色属性概况!I:J,2,FALSE),999)</f>
        <v>20</v>
      </c>
      <c r="N31" s="1" t="s">
        <v>249</v>
      </c>
      <c r="O31" s="1">
        <f>VLOOKUP(E31,角色属性概况!Q:R,2,FALSE)</f>
        <v>1700</v>
      </c>
      <c r="P31" s="1">
        <v>0</v>
      </c>
      <c r="Q31" s="1">
        <v>0</v>
      </c>
    </row>
    <row r="32" spans="3:17" x14ac:dyDescent="0.15">
      <c r="C32" s="8" t="str">
        <f t="shared" si="0"/>
        <v>被动技能2</v>
      </c>
      <c r="D32" s="8">
        <f t="shared" si="3"/>
        <v>6</v>
      </c>
      <c r="E32" s="8">
        <f t="shared" si="4"/>
        <v>7</v>
      </c>
      <c r="F32" s="8">
        <f t="shared" si="5"/>
        <v>2</v>
      </c>
      <c r="H32" t="str">
        <f t="shared" si="1"/>
        <v>被动技能2等级6</v>
      </c>
      <c r="I32" t="str">
        <f t="shared" si="2"/>
        <v>被动技能2等级7</v>
      </c>
      <c r="J32" s="1">
        <v>26</v>
      </c>
      <c r="K32" s="1">
        <f>VLOOKUP(H32,被动技能!$A:$E,5,FALSE)</f>
        <v>100026</v>
      </c>
      <c r="L32" s="1">
        <f>_xlfn.IFNA(VLOOKUP(I32,被动技能!$A:$E,5,FALSE),0)</f>
        <v>100027</v>
      </c>
      <c r="M32">
        <f>_xlfn.IFNA(VLOOKUP(D32+1,角色属性概况!I:J,2,FALSE),999)</f>
        <v>25</v>
      </c>
      <c r="N32" s="1" t="s">
        <v>249</v>
      </c>
      <c r="O32" s="1">
        <f>VLOOKUP(E32,角色属性概况!Q:R,2,FALSE)</f>
        <v>2400</v>
      </c>
      <c r="P32" s="1">
        <v>0</v>
      </c>
      <c r="Q32" s="1">
        <v>0</v>
      </c>
    </row>
    <row r="33" spans="3:17" x14ac:dyDescent="0.15">
      <c r="C33" s="8" t="str">
        <f t="shared" si="0"/>
        <v>被动技能2</v>
      </c>
      <c r="D33" s="8">
        <f t="shared" si="3"/>
        <v>7</v>
      </c>
      <c r="E33" s="8">
        <f t="shared" si="4"/>
        <v>8</v>
      </c>
      <c r="F33" s="8">
        <f t="shared" si="5"/>
        <v>2</v>
      </c>
      <c r="H33" t="str">
        <f t="shared" si="1"/>
        <v>被动技能2等级7</v>
      </c>
      <c r="I33" t="str">
        <f t="shared" si="2"/>
        <v>被动技能2等级8</v>
      </c>
      <c r="J33" s="1">
        <v>27</v>
      </c>
      <c r="K33" s="1">
        <f>VLOOKUP(H33,被动技能!$A:$E,5,FALSE)</f>
        <v>100027</v>
      </c>
      <c r="L33" s="1">
        <f>_xlfn.IFNA(VLOOKUP(I33,被动技能!$A:$E,5,FALSE),0)</f>
        <v>100028</v>
      </c>
      <c r="M33">
        <f>_xlfn.IFNA(VLOOKUP(D33+1,角色属性概况!I:J,2,FALSE),999)</f>
        <v>30</v>
      </c>
      <c r="N33" s="1" t="s">
        <v>249</v>
      </c>
      <c r="O33" s="1">
        <f>VLOOKUP(E33,角色属性概况!Q:R,2,FALSE)</f>
        <v>3500</v>
      </c>
      <c r="P33" s="1">
        <v>0</v>
      </c>
      <c r="Q33" s="1">
        <v>0</v>
      </c>
    </row>
    <row r="34" spans="3:17" x14ac:dyDescent="0.15">
      <c r="C34" s="8" t="str">
        <f t="shared" si="0"/>
        <v>被动技能2</v>
      </c>
      <c r="D34" s="8">
        <f t="shared" si="3"/>
        <v>8</v>
      </c>
      <c r="E34" s="8">
        <f t="shared" si="4"/>
        <v>9</v>
      </c>
      <c r="F34" s="8">
        <f t="shared" si="5"/>
        <v>2</v>
      </c>
      <c r="H34" t="str">
        <f t="shared" si="1"/>
        <v>被动技能2等级8</v>
      </c>
      <c r="I34" t="str">
        <f t="shared" si="2"/>
        <v>被动技能2等级9</v>
      </c>
      <c r="J34" s="1">
        <v>28</v>
      </c>
      <c r="K34" s="1">
        <f>VLOOKUP(H34,被动技能!$A:$E,5,FALSE)</f>
        <v>100028</v>
      </c>
      <c r="L34" s="1">
        <f>_xlfn.IFNA(VLOOKUP(I34,被动技能!$A:$E,5,FALSE),0)</f>
        <v>100029</v>
      </c>
      <c r="M34">
        <f>_xlfn.IFNA(VLOOKUP(D34+1,角色属性概况!I:J,2,FALSE),999)</f>
        <v>35</v>
      </c>
      <c r="N34" s="1" t="s">
        <v>249</v>
      </c>
      <c r="O34" s="1">
        <f>VLOOKUP(E34,角色属性概况!Q:R,2,FALSE)</f>
        <v>4900</v>
      </c>
      <c r="P34" s="1">
        <v>0</v>
      </c>
      <c r="Q34" s="1">
        <v>0</v>
      </c>
    </row>
    <row r="35" spans="3:17" x14ac:dyDescent="0.15">
      <c r="C35" s="8" t="str">
        <f t="shared" si="0"/>
        <v>被动技能2</v>
      </c>
      <c r="D35" s="8">
        <f t="shared" si="3"/>
        <v>9</v>
      </c>
      <c r="E35" s="8">
        <f t="shared" si="4"/>
        <v>10</v>
      </c>
      <c r="F35" s="8">
        <f t="shared" si="5"/>
        <v>2</v>
      </c>
      <c r="H35" t="str">
        <f t="shared" si="1"/>
        <v>被动技能2等级9</v>
      </c>
      <c r="I35" t="str">
        <f t="shared" si="2"/>
        <v>被动技能2等级10</v>
      </c>
      <c r="J35" s="1">
        <v>29</v>
      </c>
      <c r="K35" s="1">
        <f>VLOOKUP(H35,被动技能!$A:$E,5,FALSE)</f>
        <v>100029</v>
      </c>
      <c r="L35" s="1">
        <f>_xlfn.IFNA(VLOOKUP(I35,被动技能!$A:$E,5,FALSE),0)</f>
        <v>100030</v>
      </c>
      <c r="M35">
        <f>_xlfn.IFNA(VLOOKUP(D35+1,角色属性概况!I:J,2,FALSE),999)</f>
        <v>40</v>
      </c>
      <c r="N35" s="1" t="s">
        <v>249</v>
      </c>
      <c r="O35" s="1">
        <f>VLOOKUP(E35,角色属性概况!Q:R,2,FALSE)</f>
        <v>7000</v>
      </c>
      <c r="P35" s="1">
        <v>0</v>
      </c>
      <c r="Q35" s="1">
        <v>0</v>
      </c>
    </row>
    <row r="36" spans="3:17" x14ac:dyDescent="0.15">
      <c r="C36" s="8" t="str">
        <f t="shared" si="0"/>
        <v>被动技能2</v>
      </c>
      <c r="D36" s="8">
        <f t="shared" si="3"/>
        <v>10</v>
      </c>
      <c r="E36" s="8">
        <f t="shared" si="4"/>
        <v>11</v>
      </c>
      <c r="F36" s="8">
        <f t="shared" si="5"/>
        <v>2</v>
      </c>
      <c r="H36" t="str">
        <f t="shared" si="1"/>
        <v>被动技能2等级10</v>
      </c>
      <c r="I36" t="str">
        <f t="shared" si="2"/>
        <v>被动技能2等级11</v>
      </c>
      <c r="J36" s="1">
        <v>30</v>
      </c>
      <c r="K36" s="1">
        <f>VLOOKUP(H36,被动技能!$A:$E,5,FALSE)</f>
        <v>100030</v>
      </c>
      <c r="L36" s="1">
        <f>_xlfn.IFNA(VLOOKUP(I36,被动技能!$A:$E,5,FALSE),0)</f>
        <v>100031</v>
      </c>
      <c r="M36">
        <f>_xlfn.IFNA(VLOOKUP(D36+1,角色属性概况!I:J,2,FALSE),999)</f>
        <v>45</v>
      </c>
      <c r="N36" s="1" t="s">
        <v>249</v>
      </c>
      <c r="O36" s="1">
        <f>VLOOKUP(E36,角色属性概况!Q:R,2,FALSE)</f>
        <v>9900</v>
      </c>
      <c r="P36" s="1">
        <v>0</v>
      </c>
      <c r="Q36" s="1">
        <v>0</v>
      </c>
    </row>
    <row r="37" spans="3:17" x14ac:dyDescent="0.15">
      <c r="C37" s="8" t="str">
        <f t="shared" si="0"/>
        <v>被动技能2</v>
      </c>
      <c r="D37" s="8">
        <f t="shared" si="3"/>
        <v>11</v>
      </c>
      <c r="E37" s="8">
        <f t="shared" si="4"/>
        <v>12</v>
      </c>
      <c r="F37" s="8">
        <f t="shared" si="5"/>
        <v>2</v>
      </c>
      <c r="H37" t="str">
        <f t="shared" si="1"/>
        <v>被动技能2等级11</v>
      </c>
      <c r="I37" t="str">
        <f t="shared" si="2"/>
        <v>被动技能2等级12</v>
      </c>
      <c r="J37" s="1">
        <v>31</v>
      </c>
      <c r="K37" s="1">
        <f>VLOOKUP(H37,被动技能!$A:$E,5,FALSE)</f>
        <v>100031</v>
      </c>
      <c r="L37" s="1">
        <f>_xlfn.IFNA(VLOOKUP(I37,被动技能!$A:$E,5,FALSE),0)</f>
        <v>100032</v>
      </c>
      <c r="M37">
        <f>_xlfn.IFNA(VLOOKUP(D37+1,角色属性概况!I:J,2,FALSE),999)</f>
        <v>50</v>
      </c>
      <c r="N37" s="1" t="s">
        <v>249</v>
      </c>
      <c r="O37" s="1">
        <f>VLOOKUP(E37,角色属性概况!Q:R,2,FALSE)</f>
        <v>14100</v>
      </c>
      <c r="P37" s="1">
        <v>0</v>
      </c>
      <c r="Q37" s="1">
        <v>0</v>
      </c>
    </row>
    <row r="38" spans="3:17" x14ac:dyDescent="0.15">
      <c r="C38" s="8" t="str">
        <f t="shared" si="0"/>
        <v>被动技能2</v>
      </c>
      <c r="D38" s="8">
        <f t="shared" si="3"/>
        <v>12</v>
      </c>
      <c r="E38" s="8">
        <f t="shared" si="4"/>
        <v>13</v>
      </c>
      <c r="F38" s="8">
        <f t="shared" si="5"/>
        <v>2</v>
      </c>
      <c r="H38" t="str">
        <f t="shared" si="1"/>
        <v>被动技能2等级12</v>
      </c>
      <c r="I38" t="str">
        <f t="shared" si="2"/>
        <v>被动技能2等级13</v>
      </c>
      <c r="J38" s="1">
        <v>32</v>
      </c>
      <c r="K38" s="1">
        <f>VLOOKUP(H38,被动技能!$A:$E,5,FALSE)</f>
        <v>100032</v>
      </c>
      <c r="L38" s="1">
        <f>_xlfn.IFNA(VLOOKUP(I38,被动技能!$A:$E,5,FALSE),0)</f>
        <v>100033</v>
      </c>
      <c r="M38">
        <f>_xlfn.IFNA(VLOOKUP(D38+1,角色属性概况!I:J,2,FALSE),999)</f>
        <v>55</v>
      </c>
      <c r="N38" s="1" t="s">
        <v>249</v>
      </c>
      <c r="O38" s="1">
        <f>VLOOKUP(E38,角色属性概况!Q:R,2,FALSE)</f>
        <v>20000</v>
      </c>
      <c r="P38" s="1">
        <v>0</v>
      </c>
      <c r="Q38" s="1">
        <v>0</v>
      </c>
    </row>
    <row r="39" spans="3:17" x14ac:dyDescent="0.15">
      <c r="C39" s="8" t="str">
        <f t="shared" si="0"/>
        <v>被动技能2</v>
      </c>
      <c r="D39" s="8">
        <f t="shared" si="3"/>
        <v>13</v>
      </c>
      <c r="E39" s="8">
        <f t="shared" si="4"/>
        <v>14</v>
      </c>
      <c r="F39" s="8">
        <f t="shared" si="5"/>
        <v>2</v>
      </c>
      <c r="H39" t="str">
        <f t="shared" si="1"/>
        <v>被动技能2等级13</v>
      </c>
      <c r="I39" t="str">
        <f t="shared" si="2"/>
        <v>被动技能2等级14</v>
      </c>
      <c r="J39" s="1">
        <v>33</v>
      </c>
      <c r="K39" s="1">
        <f>VLOOKUP(H39,被动技能!$A:$E,5,FALSE)</f>
        <v>100033</v>
      </c>
      <c r="L39" s="1">
        <f>_xlfn.IFNA(VLOOKUP(I39,被动技能!$A:$E,5,FALSE),0)</f>
        <v>100034</v>
      </c>
      <c r="M39">
        <f>_xlfn.IFNA(VLOOKUP(D39+1,角色属性概况!I:J,2,FALSE),999)</f>
        <v>60</v>
      </c>
      <c r="N39" s="1" t="s">
        <v>249</v>
      </c>
      <c r="O39" s="1">
        <f>VLOOKUP(E39,角色属性概况!Q:R,2,FALSE)</f>
        <v>28300</v>
      </c>
      <c r="P39" s="1">
        <v>0</v>
      </c>
      <c r="Q39" s="1">
        <v>0</v>
      </c>
    </row>
    <row r="40" spans="3:17" x14ac:dyDescent="0.15">
      <c r="C40" s="8" t="str">
        <f t="shared" si="0"/>
        <v>被动技能2</v>
      </c>
      <c r="D40" s="8">
        <f t="shared" si="3"/>
        <v>14</v>
      </c>
      <c r="E40" s="8">
        <f t="shared" si="4"/>
        <v>15</v>
      </c>
      <c r="F40" s="8">
        <f t="shared" si="5"/>
        <v>2</v>
      </c>
      <c r="H40" t="str">
        <f t="shared" si="1"/>
        <v>被动技能2等级14</v>
      </c>
      <c r="I40" t="str">
        <f t="shared" si="2"/>
        <v>被动技能2等级15</v>
      </c>
      <c r="J40" s="1">
        <v>34</v>
      </c>
      <c r="K40" s="1">
        <f>VLOOKUP(H40,被动技能!$A:$E,5,FALSE)</f>
        <v>100034</v>
      </c>
      <c r="L40" s="1">
        <f>_xlfn.IFNA(VLOOKUP(I40,被动技能!$A:$E,5,FALSE),0)</f>
        <v>100035</v>
      </c>
      <c r="M40">
        <f>_xlfn.IFNA(VLOOKUP(D40+1,角色属性概况!I:J,2,FALSE),999)</f>
        <v>65</v>
      </c>
      <c r="N40" s="1" t="s">
        <v>249</v>
      </c>
      <c r="O40" s="1">
        <f>VLOOKUP(E40,角色属性概况!Q:R,2,FALSE)</f>
        <v>40100</v>
      </c>
      <c r="P40" s="1">
        <v>0</v>
      </c>
      <c r="Q40" s="1">
        <v>0</v>
      </c>
    </row>
    <row r="41" spans="3:17" x14ac:dyDescent="0.15">
      <c r="C41" s="8" t="str">
        <f t="shared" si="0"/>
        <v>被动技能2</v>
      </c>
      <c r="D41" s="8">
        <f t="shared" si="3"/>
        <v>15</v>
      </c>
      <c r="E41" s="8">
        <f t="shared" si="4"/>
        <v>16</v>
      </c>
      <c r="F41" s="8">
        <f t="shared" si="5"/>
        <v>2</v>
      </c>
      <c r="H41" t="str">
        <f t="shared" si="1"/>
        <v>被动技能2等级15</v>
      </c>
      <c r="I41" t="str">
        <f t="shared" si="2"/>
        <v>被动技能2等级16</v>
      </c>
      <c r="J41" s="1">
        <v>35</v>
      </c>
      <c r="K41" s="1">
        <f>VLOOKUP(H41,被动技能!$A:$E,5,FALSE)</f>
        <v>100035</v>
      </c>
      <c r="L41" s="1">
        <f>_xlfn.IFNA(VLOOKUP(I41,被动技能!$A:$E,5,FALSE),0)</f>
        <v>100036</v>
      </c>
      <c r="M41">
        <f>_xlfn.IFNA(VLOOKUP(D41+1,角色属性概况!I:J,2,FALSE),999)</f>
        <v>70</v>
      </c>
      <c r="N41" s="1" t="s">
        <v>249</v>
      </c>
      <c r="O41" s="1">
        <f>VLOOKUP(E41,角色属性概况!Q:R,2,FALSE)</f>
        <v>56700</v>
      </c>
      <c r="P41" s="1">
        <v>0</v>
      </c>
      <c r="Q41" s="1">
        <v>0</v>
      </c>
    </row>
    <row r="42" spans="3:17" x14ac:dyDescent="0.15">
      <c r="C42" s="8" t="str">
        <f t="shared" si="0"/>
        <v>被动技能2</v>
      </c>
      <c r="D42" s="8">
        <f t="shared" si="3"/>
        <v>16</v>
      </c>
      <c r="E42" s="8">
        <f t="shared" si="4"/>
        <v>17</v>
      </c>
      <c r="F42" s="8">
        <f t="shared" si="5"/>
        <v>2</v>
      </c>
      <c r="H42" t="str">
        <f t="shared" si="1"/>
        <v>被动技能2等级16</v>
      </c>
      <c r="I42" t="str">
        <f t="shared" si="2"/>
        <v>被动技能2等级17</v>
      </c>
      <c r="J42" s="1">
        <v>36</v>
      </c>
      <c r="K42" s="1">
        <f>VLOOKUP(H42,被动技能!$A:$E,5,FALSE)</f>
        <v>100036</v>
      </c>
      <c r="L42" s="1">
        <f>_xlfn.IFNA(VLOOKUP(I42,被动技能!$A:$E,5,FALSE),0)</f>
        <v>100037</v>
      </c>
      <c r="M42">
        <f>_xlfn.IFNA(VLOOKUP(D42+1,角色属性概况!I:J,2,FALSE),999)</f>
        <v>75</v>
      </c>
      <c r="N42" s="1" t="s">
        <v>249</v>
      </c>
      <c r="O42" s="1">
        <f>VLOOKUP(E42,角色属性概况!Q:R,2,FALSE)</f>
        <v>80400</v>
      </c>
      <c r="P42" s="1">
        <v>0</v>
      </c>
      <c r="Q42" s="1">
        <v>0</v>
      </c>
    </row>
    <row r="43" spans="3:17" x14ac:dyDescent="0.15">
      <c r="C43" s="8" t="str">
        <f t="shared" si="0"/>
        <v>被动技能2</v>
      </c>
      <c r="D43" s="8">
        <f t="shared" si="3"/>
        <v>17</v>
      </c>
      <c r="E43" s="8">
        <f t="shared" si="4"/>
        <v>18</v>
      </c>
      <c r="F43" s="8">
        <f t="shared" si="5"/>
        <v>2</v>
      </c>
      <c r="H43" t="str">
        <f t="shared" si="1"/>
        <v>被动技能2等级17</v>
      </c>
      <c r="I43" t="str">
        <f t="shared" si="2"/>
        <v>被动技能2等级18</v>
      </c>
      <c r="J43" s="1">
        <v>37</v>
      </c>
      <c r="K43" s="1">
        <f>VLOOKUP(H43,被动技能!$A:$E,5,FALSE)</f>
        <v>100037</v>
      </c>
      <c r="L43" s="1">
        <f>_xlfn.IFNA(VLOOKUP(I43,被动技能!$A:$E,5,FALSE),0)</f>
        <v>100038</v>
      </c>
      <c r="M43">
        <f>_xlfn.IFNA(VLOOKUP(D43+1,角色属性概况!I:J,2,FALSE),999)</f>
        <v>80</v>
      </c>
      <c r="N43" s="1" t="s">
        <v>249</v>
      </c>
      <c r="O43" s="1">
        <f>VLOOKUP(E43,角色属性概况!Q:R,2,FALSE)</f>
        <v>113800</v>
      </c>
      <c r="P43" s="1">
        <v>0</v>
      </c>
      <c r="Q43" s="1">
        <v>0</v>
      </c>
    </row>
    <row r="44" spans="3:17" x14ac:dyDescent="0.15">
      <c r="C44" s="8" t="str">
        <f t="shared" si="0"/>
        <v>被动技能2</v>
      </c>
      <c r="D44" s="8">
        <f t="shared" si="3"/>
        <v>18</v>
      </c>
      <c r="E44" s="8">
        <f t="shared" si="4"/>
        <v>19</v>
      </c>
      <c r="F44" s="8">
        <f t="shared" si="5"/>
        <v>2</v>
      </c>
      <c r="H44" t="str">
        <f t="shared" si="1"/>
        <v>被动技能2等级18</v>
      </c>
      <c r="I44" t="str">
        <f t="shared" si="2"/>
        <v>被动技能2等级19</v>
      </c>
      <c r="J44" s="1">
        <v>38</v>
      </c>
      <c r="K44" s="1">
        <f>VLOOKUP(H44,被动技能!$A:$E,5,FALSE)</f>
        <v>100038</v>
      </c>
      <c r="L44" s="1">
        <f>_xlfn.IFNA(VLOOKUP(I44,被动技能!$A:$E,5,FALSE),0)</f>
        <v>100039</v>
      </c>
      <c r="M44">
        <f>_xlfn.IFNA(VLOOKUP(D44+1,角色属性概况!I:J,2,FALSE),999)</f>
        <v>85</v>
      </c>
      <c r="N44" s="1" t="s">
        <v>249</v>
      </c>
      <c r="O44" s="1">
        <f>VLOOKUP(E44,角色属性概况!Q:R,2,FALSE)</f>
        <v>161100</v>
      </c>
      <c r="P44" s="1">
        <v>0</v>
      </c>
      <c r="Q44" s="1">
        <v>0</v>
      </c>
    </row>
    <row r="45" spans="3:17" x14ac:dyDescent="0.15">
      <c r="C45" s="8" t="str">
        <f t="shared" si="0"/>
        <v>被动技能2</v>
      </c>
      <c r="D45" s="8">
        <f t="shared" si="3"/>
        <v>19</v>
      </c>
      <c r="E45" s="8">
        <f t="shared" si="4"/>
        <v>20</v>
      </c>
      <c r="F45" s="8">
        <f t="shared" si="5"/>
        <v>2</v>
      </c>
      <c r="H45" t="str">
        <f t="shared" si="1"/>
        <v>被动技能2等级19</v>
      </c>
      <c r="I45" t="str">
        <f t="shared" si="2"/>
        <v>被动技能2等级20</v>
      </c>
      <c r="J45" s="1">
        <v>39</v>
      </c>
      <c r="K45" s="1">
        <f>VLOOKUP(H45,被动技能!$A:$E,5,FALSE)</f>
        <v>100039</v>
      </c>
      <c r="L45" s="1">
        <f>_xlfn.IFNA(VLOOKUP(I45,被动技能!$A:$E,5,FALSE),0)</f>
        <v>100040</v>
      </c>
      <c r="M45">
        <f>_xlfn.IFNA(VLOOKUP(D45+1,角色属性概况!I:J,2,FALSE),999)</f>
        <v>90</v>
      </c>
      <c r="N45" s="1" t="s">
        <v>249</v>
      </c>
      <c r="O45" s="1">
        <f>VLOOKUP(E45,角色属性概况!Q:R,2,FALSE)</f>
        <v>228100</v>
      </c>
      <c r="P45" s="1">
        <v>0</v>
      </c>
      <c r="Q45" s="1">
        <v>0</v>
      </c>
    </row>
    <row r="46" spans="3:17" x14ac:dyDescent="0.15">
      <c r="C46" s="8" t="str">
        <f t="shared" si="0"/>
        <v>被动技能2</v>
      </c>
      <c r="D46" s="8">
        <f t="shared" si="3"/>
        <v>20</v>
      </c>
      <c r="E46" s="8">
        <f t="shared" si="4"/>
        <v>21</v>
      </c>
      <c r="F46" s="8">
        <f t="shared" si="5"/>
        <v>2</v>
      </c>
      <c r="H46" t="str">
        <f t="shared" si="1"/>
        <v>被动技能2等级20</v>
      </c>
      <c r="I46" t="str">
        <f t="shared" si="2"/>
        <v>被动技能2等级21</v>
      </c>
      <c r="J46" s="1">
        <v>40</v>
      </c>
      <c r="K46" s="1">
        <f>VLOOKUP(H46,被动技能!$A:$E,5,FALSE)</f>
        <v>100040</v>
      </c>
      <c r="L46" s="1">
        <f>_xlfn.IFNA(VLOOKUP(I46,被动技能!$A:$E,5,FALSE),0)</f>
        <v>0</v>
      </c>
      <c r="M46">
        <f>_xlfn.IFNA(VLOOKUP(D46+1,角色属性概况!I:J,2,FALSE),999)</f>
        <v>100</v>
      </c>
      <c r="N46" s="1" t="s">
        <v>249</v>
      </c>
      <c r="O46" s="1">
        <f>VLOOKUP(E46,角色属性概况!Q:R,2,FALSE)</f>
        <v>780200</v>
      </c>
      <c r="P46" s="1">
        <v>0</v>
      </c>
      <c r="Q46" s="1">
        <v>0</v>
      </c>
    </row>
    <row r="47" spans="3:17" x14ac:dyDescent="0.15">
      <c r="C47" s="8" t="str">
        <f t="shared" si="0"/>
        <v>被动技能3</v>
      </c>
      <c r="D47" s="8">
        <f t="shared" si="3"/>
        <v>1</v>
      </c>
      <c r="E47" s="8">
        <f t="shared" si="4"/>
        <v>2</v>
      </c>
      <c r="F47" s="8">
        <f t="shared" si="5"/>
        <v>3</v>
      </c>
      <c r="H47" t="str">
        <f t="shared" si="1"/>
        <v>被动技能3等级1</v>
      </c>
      <c r="I47" t="str">
        <f t="shared" si="2"/>
        <v>被动技能3等级2</v>
      </c>
      <c r="J47" s="1">
        <v>41</v>
      </c>
      <c r="K47" s="1">
        <f>VLOOKUP(H47,被动技能!$A:$E,5,FALSE)</f>
        <v>100041</v>
      </c>
      <c r="L47" s="1">
        <f>_xlfn.IFNA(VLOOKUP(I47,被动技能!$A:$E,5,FALSE),0)</f>
        <v>100042</v>
      </c>
      <c r="M47">
        <f>_xlfn.IFNA(VLOOKUP(D47+1,角色属性概况!I:J,2,FALSE),999)</f>
        <v>2</v>
      </c>
      <c r="N47" s="1" t="s">
        <v>249</v>
      </c>
      <c r="O47" s="1">
        <f>VLOOKUP(E47,角色属性概况!Q:R,2,FALSE)</f>
        <v>500</v>
      </c>
      <c r="P47" s="1">
        <v>0</v>
      </c>
      <c r="Q47" s="1">
        <v>0</v>
      </c>
    </row>
    <row r="48" spans="3:17" x14ac:dyDescent="0.15">
      <c r="C48" s="8" t="str">
        <f t="shared" si="0"/>
        <v>被动技能3</v>
      </c>
      <c r="D48" s="8">
        <f t="shared" si="3"/>
        <v>2</v>
      </c>
      <c r="E48" s="8">
        <f t="shared" si="4"/>
        <v>3</v>
      </c>
      <c r="F48" s="8">
        <f t="shared" si="5"/>
        <v>3</v>
      </c>
      <c r="H48" t="str">
        <f t="shared" si="1"/>
        <v>被动技能3等级2</v>
      </c>
      <c r="I48" t="str">
        <f t="shared" si="2"/>
        <v>被动技能3等级3</v>
      </c>
      <c r="J48" s="1">
        <v>42</v>
      </c>
      <c r="K48" s="1">
        <f>VLOOKUP(H48,被动技能!$A:$E,5,FALSE)</f>
        <v>100042</v>
      </c>
      <c r="L48" s="1">
        <f>_xlfn.IFNA(VLOOKUP(I48,被动技能!$A:$E,5,FALSE),0)</f>
        <v>100043</v>
      </c>
      <c r="M48">
        <f>_xlfn.IFNA(VLOOKUP(D48+1,角色属性概况!I:J,2,FALSE),999)</f>
        <v>5</v>
      </c>
      <c r="N48" s="1" t="s">
        <v>249</v>
      </c>
      <c r="O48" s="1">
        <f>VLOOKUP(E48,角色属性概况!Q:R,2,FALSE)</f>
        <v>600</v>
      </c>
      <c r="P48" s="1">
        <v>0</v>
      </c>
      <c r="Q48" s="1">
        <v>0</v>
      </c>
    </row>
    <row r="49" spans="3:17" x14ac:dyDescent="0.15">
      <c r="C49" s="8" t="str">
        <f t="shared" si="0"/>
        <v>被动技能3</v>
      </c>
      <c r="D49" s="8">
        <f t="shared" si="3"/>
        <v>3</v>
      </c>
      <c r="E49" s="8">
        <f t="shared" si="4"/>
        <v>4</v>
      </c>
      <c r="F49" s="8">
        <f t="shared" si="5"/>
        <v>3</v>
      </c>
      <c r="H49" t="str">
        <f t="shared" si="1"/>
        <v>被动技能3等级3</v>
      </c>
      <c r="I49" t="str">
        <f t="shared" si="2"/>
        <v>被动技能3等级4</v>
      </c>
      <c r="J49" s="1">
        <v>43</v>
      </c>
      <c r="K49" s="1">
        <f>VLOOKUP(H49,被动技能!$A:$E,5,FALSE)</f>
        <v>100043</v>
      </c>
      <c r="L49" s="1">
        <f>_xlfn.IFNA(VLOOKUP(I49,被动技能!$A:$E,5,FALSE),0)</f>
        <v>100044</v>
      </c>
      <c r="M49">
        <f>_xlfn.IFNA(VLOOKUP(D49+1,角色属性概况!I:J,2,FALSE),999)</f>
        <v>10</v>
      </c>
      <c r="N49" s="1" t="s">
        <v>249</v>
      </c>
      <c r="O49" s="1">
        <f>VLOOKUP(E49,角色属性概况!Q:R,2,FALSE)</f>
        <v>800</v>
      </c>
      <c r="P49" s="1">
        <v>0</v>
      </c>
      <c r="Q49" s="1">
        <v>0</v>
      </c>
    </row>
    <row r="50" spans="3:17" x14ac:dyDescent="0.15">
      <c r="C50" s="8" t="str">
        <f t="shared" si="0"/>
        <v>被动技能3</v>
      </c>
      <c r="D50" s="8">
        <f t="shared" si="3"/>
        <v>4</v>
      </c>
      <c r="E50" s="8">
        <f t="shared" si="4"/>
        <v>5</v>
      </c>
      <c r="F50" s="8">
        <f t="shared" si="5"/>
        <v>3</v>
      </c>
      <c r="H50" t="str">
        <f t="shared" si="1"/>
        <v>被动技能3等级4</v>
      </c>
      <c r="I50" t="str">
        <f t="shared" si="2"/>
        <v>被动技能3等级5</v>
      </c>
      <c r="J50" s="1">
        <v>44</v>
      </c>
      <c r="K50" s="1">
        <f>VLOOKUP(H50,被动技能!$A:$E,5,FALSE)</f>
        <v>100044</v>
      </c>
      <c r="L50" s="1">
        <f>_xlfn.IFNA(VLOOKUP(I50,被动技能!$A:$E,5,FALSE),0)</f>
        <v>100045</v>
      </c>
      <c r="M50">
        <f>_xlfn.IFNA(VLOOKUP(D50+1,角色属性概况!I:J,2,FALSE),999)</f>
        <v>15</v>
      </c>
      <c r="N50" s="1" t="s">
        <v>249</v>
      </c>
      <c r="O50" s="1">
        <f>VLOOKUP(E50,角色属性概况!Q:R,2,FALSE)</f>
        <v>1200</v>
      </c>
      <c r="P50" s="1">
        <v>0</v>
      </c>
      <c r="Q50" s="1">
        <v>0</v>
      </c>
    </row>
    <row r="51" spans="3:17" x14ac:dyDescent="0.15">
      <c r="C51" s="8" t="str">
        <f t="shared" si="0"/>
        <v>被动技能3</v>
      </c>
      <c r="D51" s="8">
        <f t="shared" si="3"/>
        <v>5</v>
      </c>
      <c r="E51" s="8">
        <f t="shared" si="4"/>
        <v>6</v>
      </c>
      <c r="F51" s="8">
        <f t="shared" si="5"/>
        <v>3</v>
      </c>
      <c r="H51" t="str">
        <f t="shared" si="1"/>
        <v>被动技能3等级5</v>
      </c>
      <c r="I51" t="str">
        <f t="shared" si="2"/>
        <v>被动技能3等级6</v>
      </c>
      <c r="J51" s="1">
        <v>45</v>
      </c>
      <c r="K51" s="1">
        <f>VLOOKUP(H51,被动技能!$A:$E,5,FALSE)</f>
        <v>100045</v>
      </c>
      <c r="L51" s="1">
        <f>_xlfn.IFNA(VLOOKUP(I51,被动技能!$A:$E,5,FALSE),0)</f>
        <v>100046</v>
      </c>
      <c r="M51">
        <f>_xlfn.IFNA(VLOOKUP(D51+1,角色属性概况!I:J,2,FALSE),999)</f>
        <v>20</v>
      </c>
      <c r="N51" s="1" t="s">
        <v>249</v>
      </c>
      <c r="O51" s="1">
        <f>VLOOKUP(E51,角色属性概况!Q:R,2,FALSE)</f>
        <v>1700</v>
      </c>
      <c r="P51" s="1">
        <v>0</v>
      </c>
      <c r="Q51" s="1">
        <v>0</v>
      </c>
    </row>
    <row r="52" spans="3:17" x14ac:dyDescent="0.15">
      <c r="C52" s="8" t="str">
        <f t="shared" si="0"/>
        <v>被动技能3</v>
      </c>
      <c r="D52" s="8">
        <f t="shared" si="3"/>
        <v>6</v>
      </c>
      <c r="E52" s="8">
        <f t="shared" si="4"/>
        <v>7</v>
      </c>
      <c r="F52" s="8">
        <f t="shared" si="5"/>
        <v>3</v>
      </c>
      <c r="H52" t="str">
        <f t="shared" si="1"/>
        <v>被动技能3等级6</v>
      </c>
      <c r="I52" t="str">
        <f t="shared" si="2"/>
        <v>被动技能3等级7</v>
      </c>
      <c r="J52" s="1">
        <v>46</v>
      </c>
      <c r="K52" s="1">
        <f>VLOOKUP(H52,被动技能!$A:$E,5,FALSE)</f>
        <v>100046</v>
      </c>
      <c r="L52" s="1">
        <f>_xlfn.IFNA(VLOOKUP(I52,被动技能!$A:$E,5,FALSE),0)</f>
        <v>100047</v>
      </c>
      <c r="M52">
        <f>_xlfn.IFNA(VLOOKUP(D52+1,角色属性概况!I:J,2,FALSE),999)</f>
        <v>25</v>
      </c>
      <c r="N52" s="1" t="s">
        <v>249</v>
      </c>
      <c r="O52" s="1">
        <f>VLOOKUP(E52,角色属性概况!Q:R,2,FALSE)</f>
        <v>2400</v>
      </c>
      <c r="P52" s="1">
        <v>0</v>
      </c>
      <c r="Q52" s="1">
        <v>0</v>
      </c>
    </row>
    <row r="53" spans="3:17" x14ac:dyDescent="0.15">
      <c r="C53" s="8" t="str">
        <f t="shared" si="0"/>
        <v>被动技能3</v>
      </c>
      <c r="D53" s="8">
        <f t="shared" si="3"/>
        <v>7</v>
      </c>
      <c r="E53" s="8">
        <f t="shared" si="4"/>
        <v>8</v>
      </c>
      <c r="F53" s="8">
        <f t="shared" si="5"/>
        <v>3</v>
      </c>
      <c r="H53" t="str">
        <f t="shared" si="1"/>
        <v>被动技能3等级7</v>
      </c>
      <c r="I53" t="str">
        <f t="shared" si="2"/>
        <v>被动技能3等级8</v>
      </c>
      <c r="J53" s="1">
        <v>47</v>
      </c>
      <c r="K53" s="1">
        <f>VLOOKUP(H53,被动技能!$A:$E,5,FALSE)</f>
        <v>100047</v>
      </c>
      <c r="L53" s="1">
        <f>_xlfn.IFNA(VLOOKUP(I53,被动技能!$A:$E,5,FALSE),0)</f>
        <v>100048</v>
      </c>
      <c r="M53">
        <f>_xlfn.IFNA(VLOOKUP(D53+1,角色属性概况!I:J,2,FALSE),999)</f>
        <v>30</v>
      </c>
      <c r="N53" s="1" t="s">
        <v>249</v>
      </c>
      <c r="O53" s="1">
        <f>VLOOKUP(E53,角色属性概况!Q:R,2,FALSE)</f>
        <v>3500</v>
      </c>
      <c r="P53" s="1">
        <v>0</v>
      </c>
      <c r="Q53" s="1">
        <v>0</v>
      </c>
    </row>
    <row r="54" spans="3:17" x14ac:dyDescent="0.15">
      <c r="C54" s="8" t="str">
        <f t="shared" si="0"/>
        <v>被动技能3</v>
      </c>
      <c r="D54" s="8">
        <f t="shared" si="3"/>
        <v>8</v>
      </c>
      <c r="E54" s="8">
        <f t="shared" si="4"/>
        <v>9</v>
      </c>
      <c r="F54" s="8">
        <f t="shared" si="5"/>
        <v>3</v>
      </c>
      <c r="H54" t="str">
        <f t="shared" si="1"/>
        <v>被动技能3等级8</v>
      </c>
      <c r="I54" t="str">
        <f t="shared" si="2"/>
        <v>被动技能3等级9</v>
      </c>
      <c r="J54" s="1">
        <v>48</v>
      </c>
      <c r="K54" s="1">
        <f>VLOOKUP(H54,被动技能!$A:$E,5,FALSE)</f>
        <v>100048</v>
      </c>
      <c r="L54" s="1">
        <f>_xlfn.IFNA(VLOOKUP(I54,被动技能!$A:$E,5,FALSE),0)</f>
        <v>100049</v>
      </c>
      <c r="M54">
        <f>_xlfn.IFNA(VLOOKUP(D54+1,角色属性概况!I:J,2,FALSE),999)</f>
        <v>35</v>
      </c>
      <c r="N54" s="1" t="s">
        <v>249</v>
      </c>
      <c r="O54" s="1">
        <f>VLOOKUP(E54,角色属性概况!Q:R,2,FALSE)</f>
        <v>4900</v>
      </c>
      <c r="P54" s="1">
        <v>0</v>
      </c>
      <c r="Q54" s="1">
        <v>0</v>
      </c>
    </row>
    <row r="55" spans="3:17" x14ac:dyDescent="0.15">
      <c r="C55" s="8" t="str">
        <f t="shared" si="0"/>
        <v>被动技能3</v>
      </c>
      <c r="D55" s="8">
        <f t="shared" si="3"/>
        <v>9</v>
      </c>
      <c r="E55" s="8">
        <f t="shared" si="4"/>
        <v>10</v>
      </c>
      <c r="F55" s="8">
        <f t="shared" si="5"/>
        <v>3</v>
      </c>
      <c r="H55" t="str">
        <f t="shared" si="1"/>
        <v>被动技能3等级9</v>
      </c>
      <c r="I55" t="str">
        <f t="shared" si="2"/>
        <v>被动技能3等级10</v>
      </c>
      <c r="J55" s="1">
        <v>49</v>
      </c>
      <c r="K55" s="1">
        <f>VLOOKUP(H55,被动技能!$A:$E,5,FALSE)</f>
        <v>100049</v>
      </c>
      <c r="L55" s="1">
        <f>_xlfn.IFNA(VLOOKUP(I55,被动技能!$A:$E,5,FALSE),0)</f>
        <v>100050</v>
      </c>
      <c r="M55">
        <f>_xlfn.IFNA(VLOOKUP(D55+1,角色属性概况!I:J,2,FALSE),999)</f>
        <v>40</v>
      </c>
      <c r="N55" s="1" t="s">
        <v>249</v>
      </c>
      <c r="O55" s="1">
        <f>VLOOKUP(E55,角色属性概况!Q:R,2,FALSE)</f>
        <v>7000</v>
      </c>
      <c r="P55" s="1">
        <v>0</v>
      </c>
      <c r="Q55" s="1">
        <v>0</v>
      </c>
    </row>
    <row r="56" spans="3:17" x14ac:dyDescent="0.15">
      <c r="C56" s="8" t="str">
        <f t="shared" si="0"/>
        <v>被动技能3</v>
      </c>
      <c r="D56" s="8">
        <f t="shared" si="3"/>
        <v>10</v>
      </c>
      <c r="E56" s="8">
        <f t="shared" si="4"/>
        <v>11</v>
      </c>
      <c r="F56" s="8">
        <f t="shared" si="5"/>
        <v>3</v>
      </c>
      <c r="H56" t="str">
        <f t="shared" si="1"/>
        <v>被动技能3等级10</v>
      </c>
      <c r="I56" t="str">
        <f t="shared" si="2"/>
        <v>被动技能3等级11</v>
      </c>
      <c r="J56" s="1">
        <v>50</v>
      </c>
      <c r="K56" s="1">
        <f>VLOOKUP(H56,被动技能!$A:$E,5,FALSE)</f>
        <v>100050</v>
      </c>
      <c r="L56" s="1">
        <f>_xlfn.IFNA(VLOOKUP(I56,被动技能!$A:$E,5,FALSE),0)</f>
        <v>100051</v>
      </c>
      <c r="M56">
        <f>_xlfn.IFNA(VLOOKUP(D56+1,角色属性概况!I:J,2,FALSE),999)</f>
        <v>45</v>
      </c>
      <c r="N56" s="1" t="s">
        <v>249</v>
      </c>
      <c r="O56" s="1">
        <f>VLOOKUP(E56,角色属性概况!Q:R,2,FALSE)</f>
        <v>9900</v>
      </c>
      <c r="P56" s="1">
        <v>0</v>
      </c>
      <c r="Q56" s="1">
        <v>0</v>
      </c>
    </row>
    <row r="57" spans="3:17" x14ac:dyDescent="0.15">
      <c r="C57" s="8" t="str">
        <f t="shared" si="0"/>
        <v>被动技能3</v>
      </c>
      <c r="D57" s="8">
        <f t="shared" si="3"/>
        <v>11</v>
      </c>
      <c r="E57" s="8">
        <f t="shared" si="4"/>
        <v>12</v>
      </c>
      <c r="F57" s="8">
        <f t="shared" si="5"/>
        <v>3</v>
      </c>
      <c r="H57" t="str">
        <f t="shared" si="1"/>
        <v>被动技能3等级11</v>
      </c>
      <c r="I57" t="str">
        <f t="shared" si="2"/>
        <v>被动技能3等级12</v>
      </c>
      <c r="J57" s="1">
        <v>51</v>
      </c>
      <c r="K57" s="1">
        <f>VLOOKUP(H57,被动技能!$A:$E,5,FALSE)</f>
        <v>100051</v>
      </c>
      <c r="L57" s="1">
        <f>_xlfn.IFNA(VLOOKUP(I57,被动技能!$A:$E,5,FALSE),0)</f>
        <v>100052</v>
      </c>
      <c r="M57">
        <f>_xlfn.IFNA(VLOOKUP(D57+1,角色属性概况!I:J,2,FALSE),999)</f>
        <v>50</v>
      </c>
      <c r="N57" s="1" t="s">
        <v>249</v>
      </c>
      <c r="O57" s="1">
        <f>VLOOKUP(E57,角色属性概况!Q:R,2,FALSE)</f>
        <v>14100</v>
      </c>
      <c r="P57" s="1">
        <v>0</v>
      </c>
      <c r="Q57" s="1">
        <v>0</v>
      </c>
    </row>
    <row r="58" spans="3:17" x14ac:dyDescent="0.15">
      <c r="C58" s="8" t="str">
        <f t="shared" si="0"/>
        <v>被动技能3</v>
      </c>
      <c r="D58" s="8">
        <f t="shared" si="3"/>
        <v>12</v>
      </c>
      <c r="E58" s="8">
        <f t="shared" si="4"/>
        <v>13</v>
      </c>
      <c r="F58" s="8">
        <f t="shared" si="5"/>
        <v>3</v>
      </c>
      <c r="H58" t="str">
        <f t="shared" si="1"/>
        <v>被动技能3等级12</v>
      </c>
      <c r="I58" t="str">
        <f t="shared" si="2"/>
        <v>被动技能3等级13</v>
      </c>
      <c r="J58" s="1">
        <v>52</v>
      </c>
      <c r="K58" s="1">
        <f>VLOOKUP(H58,被动技能!$A:$E,5,FALSE)</f>
        <v>100052</v>
      </c>
      <c r="L58" s="1">
        <f>_xlfn.IFNA(VLOOKUP(I58,被动技能!$A:$E,5,FALSE),0)</f>
        <v>100053</v>
      </c>
      <c r="M58">
        <f>_xlfn.IFNA(VLOOKUP(D58+1,角色属性概况!I:J,2,FALSE),999)</f>
        <v>55</v>
      </c>
      <c r="N58" s="1" t="s">
        <v>249</v>
      </c>
      <c r="O58" s="1">
        <f>VLOOKUP(E58,角色属性概况!Q:R,2,FALSE)</f>
        <v>20000</v>
      </c>
      <c r="P58" s="1">
        <v>0</v>
      </c>
      <c r="Q58" s="1">
        <v>0</v>
      </c>
    </row>
    <row r="59" spans="3:17" x14ac:dyDescent="0.15">
      <c r="C59" s="8" t="str">
        <f t="shared" si="0"/>
        <v>被动技能3</v>
      </c>
      <c r="D59" s="8">
        <f t="shared" si="3"/>
        <v>13</v>
      </c>
      <c r="E59" s="8">
        <f t="shared" si="4"/>
        <v>14</v>
      </c>
      <c r="F59" s="8">
        <f t="shared" si="5"/>
        <v>3</v>
      </c>
      <c r="H59" t="str">
        <f t="shared" si="1"/>
        <v>被动技能3等级13</v>
      </c>
      <c r="I59" t="str">
        <f t="shared" si="2"/>
        <v>被动技能3等级14</v>
      </c>
      <c r="J59" s="1">
        <v>53</v>
      </c>
      <c r="K59" s="1">
        <f>VLOOKUP(H59,被动技能!$A:$E,5,FALSE)</f>
        <v>100053</v>
      </c>
      <c r="L59" s="1">
        <f>_xlfn.IFNA(VLOOKUP(I59,被动技能!$A:$E,5,FALSE),0)</f>
        <v>100054</v>
      </c>
      <c r="M59">
        <f>_xlfn.IFNA(VLOOKUP(D59+1,角色属性概况!I:J,2,FALSE),999)</f>
        <v>60</v>
      </c>
      <c r="N59" s="1" t="s">
        <v>249</v>
      </c>
      <c r="O59" s="1">
        <f>VLOOKUP(E59,角色属性概况!Q:R,2,FALSE)</f>
        <v>28300</v>
      </c>
      <c r="P59" s="1">
        <v>0</v>
      </c>
      <c r="Q59" s="1">
        <v>0</v>
      </c>
    </row>
    <row r="60" spans="3:17" x14ac:dyDescent="0.15">
      <c r="C60" s="8" t="str">
        <f t="shared" si="0"/>
        <v>被动技能3</v>
      </c>
      <c r="D60" s="8">
        <f t="shared" si="3"/>
        <v>14</v>
      </c>
      <c r="E60" s="8">
        <f t="shared" si="4"/>
        <v>15</v>
      </c>
      <c r="F60" s="8">
        <f t="shared" si="5"/>
        <v>3</v>
      </c>
      <c r="H60" t="str">
        <f t="shared" si="1"/>
        <v>被动技能3等级14</v>
      </c>
      <c r="I60" t="str">
        <f t="shared" si="2"/>
        <v>被动技能3等级15</v>
      </c>
      <c r="J60" s="1">
        <v>54</v>
      </c>
      <c r="K60" s="1">
        <f>VLOOKUP(H60,被动技能!$A:$E,5,FALSE)</f>
        <v>100054</v>
      </c>
      <c r="L60" s="1">
        <f>_xlfn.IFNA(VLOOKUP(I60,被动技能!$A:$E,5,FALSE),0)</f>
        <v>100055</v>
      </c>
      <c r="M60">
        <f>_xlfn.IFNA(VLOOKUP(D60+1,角色属性概况!I:J,2,FALSE),999)</f>
        <v>65</v>
      </c>
      <c r="N60" s="1" t="s">
        <v>249</v>
      </c>
      <c r="O60" s="1">
        <f>VLOOKUP(E60,角色属性概况!Q:R,2,FALSE)</f>
        <v>40100</v>
      </c>
      <c r="P60" s="1">
        <v>0</v>
      </c>
      <c r="Q60" s="1">
        <v>0</v>
      </c>
    </row>
    <row r="61" spans="3:17" x14ac:dyDescent="0.15">
      <c r="C61" s="8" t="str">
        <f t="shared" si="0"/>
        <v>被动技能3</v>
      </c>
      <c r="D61" s="8">
        <f t="shared" si="3"/>
        <v>15</v>
      </c>
      <c r="E61" s="8">
        <f t="shared" si="4"/>
        <v>16</v>
      </c>
      <c r="F61" s="8">
        <f t="shared" si="5"/>
        <v>3</v>
      </c>
      <c r="H61" t="str">
        <f t="shared" si="1"/>
        <v>被动技能3等级15</v>
      </c>
      <c r="I61" t="str">
        <f t="shared" si="2"/>
        <v>被动技能3等级16</v>
      </c>
      <c r="J61" s="1">
        <v>55</v>
      </c>
      <c r="K61" s="1">
        <f>VLOOKUP(H61,被动技能!$A:$E,5,FALSE)</f>
        <v>100055</v>
      </c>
      <c r="L61" s="1">
        <f>_xlfn.IFNA(VLOOKUP(I61,被动技能!$A:$E,5,FALSE),0)</f>
        <v>100056</v>
      </c>
      <c r="M61">
        <f>_xlfn.IFNA(VLOOKUP(D61+1,角色属性概况!I:J,2,FALSE),999)</f>
        <v>70</v>
      </c>
      <c r="N61" s="1" t="s">
        <v>249</v>
      </c>
      <c r="O61" s="1">
        <f>VLOOKUP(E61,角色属性概况!Q:R,2,FALSE)</f>
        <v>56700</v>
      </c>
      <c r="P61" s="1">
        <v>0</v>
      </c>
      <c r="Q61" s="1">
        <v>0</v>
      </c>
    </row>
    <row r="62" spans="3:17" x14ac:dyDescent="0.15">
      <c r="C62" s="8" t="str">
        <f t="shared" si="0"/>
        <v>被动技能3</v>
      </c>
      <c r="D62" s="8">
        <f t="shared" si="3"/>
        <v>16</v>
      </c>
      <c r="E62" s="8">
        <f t="shared" si="4"/>
        <v>17</v>
      </c>
      <c r="F62" s="8">
        <f t="shared" si="5"/>
        <v>3</v>
      </c>
      <c r="H62" t="str">
        <f t="shared" si="1"/>
        <v>被动技能3等级16</v>
      </c>
      <c r="I62" t="str">
        <f t="shared" si="2"/>
        <v>被动技能3等级17</v>
      </c>
      <c r="J62" s="1">
        <v>56</v>
      </c>
      <c r="K62" s="1">
        <f>VLOOKUP(H62,被动技能!$A:$E,5,FALSE)</f>
        <v>100056</v>
      </c>
      <c r="L62" s="1">
        <f>_xlfn.IFNA(VLOOKUP(I62,被动技能!$A:$E,5,FALSE),0)</f>
        <v>100057</v>
      </c>
      <c r="M62">
        <f>_xlfn.IFNA(VLOOKUP(D62+1,角色属性概况!I:J,2,FALSE),999)</f>
        <v>75</v>
      </c>
      <c r="N62" s="1" t="s">
        <v>249</v>
      </c>
      <c r="O62" s="1">
        <f>VLOOKUP(E62,角色属性概况!Q:R,2,FALSE)</f>
        <v>80400</v>
      </c>
      <c r="P62" s="1">
        <v>0</v>
      </c>
      <c r="Q62" s="1">
        <v>0</v>
      </c>
    </row>
    <row r="63" spans="3:17" x14ac:dyDescent="0.15">
      <c r="C63" s="8" t="str">
        <f t="shared" si="0"/>
        <v>被动技能3</v>
      </c>
      <c r="D63" s="8">
        <f t="shared" si="3"/>
        <v>17</v>
      </c>
      <c r="E63" s="8">
        <f t="shared" si="4"/>
        <v>18</v>
      </c>
      <c r="F63" s="8">
        <f t="shared" si="5"/>
        <v>3</v>
      </c>
      <c r="H63" t="str">
        <f t="shared" si="1"/>
        <v>被动技能3等级17</v>
      </c>
      <c r="I63" t="str">
        <f t="shared" si="2"/>
        <v>被动技能3等级18</v>
      </c>
      <c r="J63" s="1">
        <v>57</v>
      </c>
      <c r="K63" s="1">
        <f>VLOOKUP(H63,被动技能!$A:$E,5,FALSE)</f>
        <v>100057</v>
      </c>
      <c r="L63" s="1">
        <f>_xlfn.IFNA(VLOOKUP(I63,被动技能!$A:$E,5,FALSE),0)</f>
        <v>100058</v>
      </c>
      <c r="M63">
        <f>_xlfn.IFNA(VLOOKUP(D63+1,角色属性概况!I:J,2,FALSE),999)</f>
        <v>80</v>
      </c>
      <c r="N63" s="1" t="s">
        <v>249</v>
      </c>
      <c r="O63" s="1">
        <f>VLOOKUP(E63,角色属性概况!Q:R,2,FALSE)</f>
        <v>113800</v>
      </c>
      <c r="P63" s="1">
        <v>0</v>
      </c>
      <c r="Q63" s="1">
        <v>0</v>
      </c>
    </row>
    <row r="64" spans="3:17" x14ac:dyDescent="0.15">
      <c r="C64" s="8" t="str">
        <f t="shared" si="0"/>
        <v>被动技能3</v>
      </c>
      <c r="D64" s="8">
        <f t="shared" si="3"/>
        <v>18</v>
      </c>
      <c r="E64" s="8">
        <f t="shared" si="4"/>
        <v>19</v>
      </c>
      <c r="F64" s="8">
        <f t="shared" si="5"/>
        <v>3</v>
      </c>
      <c r="H64" t="str">
        <f t="shared" si="1"/>
        <v>被动技能3等级18</v>
      </c>
      <c r="I64" t="str">
        <f t="shared" si="2"/>
        <v>被动技能3等级19</v>
      </c>
      <c r="J64" s="1">
        <v>58</v>
      </c>
      <c r="K64" s="1">
        <f>VLOOKUP(H64,被动技能!$A:$E,5,FALSE)</f>
        <v>100058</v>
      </c>
      <c r="L64" s="1">
        <f>_xlfn.IFNA(VLOOKUP(I64,被动技能!$A:$E,5,FALSE),0)</f>
        <v>100059</v>
      </c>
      <c r="M64">
        <f>_xlfn.IFNA(VLOOKUP(D64+1,角色属性概况!I:J,2,FALSE),999)</f>
        <v>85</v>
      </c>
      <c r="N64" s="1" t="s">
        <v>249</v>
      </c>
      <c r="O64" s="1">
        <f>VLOOKUP(E64,角色属性概况!Q:R,2,FALSE)</f>
        <v>161100</v>
      </c>
      <c r="P64" s="1">
        <v>0</v>
      </c>
      <c r="Q64" s="1">
        <v>0</v>
      </c>
    </row>
    <row r="65" spans="3:17" x14ac:dyDescent="0.15">
      <c r="C65" s="8" t="str">
        <f t="shared" si="0"/>
        <v>被动技能3</v>
      </c>
      <c r="D65" s="8">
        <f t="shared" si="3"/>
        <v>19</v>
      </c>
      <c r="E65" s="8">
        <f t="shared" si="4"/>
        <v>20</v>
      </c>
      <c r="F65" s="8">
        <f t="shared" si="5"/>
        <v>3</v>
      </c>
      <c r="H65" t="str">
        <f t="shared" si="1"/>
        <v>被动技能3等级19</v>
      </c>
      <c r="I65" t="str">
        <f t="shared" si="2"/>
        <v>被动技能3等级20</v>
      </c>
      <c r="J65" s="1">
        <v>59</v>
      </c>
      <c r="K65" s="1">
        <f>VLOOKUP(H65,被动技能!$A:$E,5,FALSE)</f>
        <v>100059</v>
      </c>
      <c r="L65" s="1">
        <f>_xlfn.IFNA(VLOOKUP(I65,被动技能!$A:$E,5,FALSE),0)</f>
        <v>100060</v>
      </c>
      <c r="M65">
        <f>_xlfn.IFNA(VLOOKUP(D65+1,角色属性概况!I:J,2,FALSE),999)</f>
        <v>90</v>
      </c>
      <c r="N65" s="1" t="s">
        <v>249</v>
      </c>
      <c r="O65" s="1">
        <f>VLOOKUP(E65,角色属性概况!Q:R,2,FALSE)</f>
        <v>228100</v>
      </c>
      <c r="P65" s="1">
        <v>0</v>
      </c>
      <c r="Q65" s="1">
        <v>0</v>
      </c>
    </row>
    <row r="66" spans="3:17" x14ac:dyDescent="0.15">
      <c r="C66" s="8" t="str">
        <f t="shared" si="0"/>
        <v>被动技能3</v>
      </c>
      <c r="D66" s="8">
        <f t="shared" si="3"/>
        <v>20</v>
      </c>
      <c r="E66" s="8">
        <f t="shared" si="4"/>
        <v>21</v>
      </c>
      <c r="F66" s="8">
        <f t="shared" si="5"/>
        <v>3</v>
      </c>
      <c r="H66" t="str">
        <f t="shared" si="1"/>
        <v>被动技能3等级20</v>
      </c>
      <c r="I66" t="str">
        <f t="shared" si="2"/>
        <v>被动技能3等级21</v>
      </c>
      <c r="J66" s="1">
        <v>60</v>
      </c>
      <c r="K66" s="1">
        <f>VLOOKUP(H66,被动技能!$A:$E,5,FALSE)</f>
        <v>100060</v>
      </c>
      <c r="L66" s="1">
        <f>_xlfn.IFNA(VLOOKUP(I66,被动技能!$A:$E,5,FALSE),0)</f>
        <v>0</v>
      </c>
      <c r="M66">
        <f>_xlfn.IFNA(VLOOKUP(D66+1,角色属性概况!I:J,2,FALSE),999)</f>
        <v>100</v>
      </c>
      <c r="N66" s="1" t="s">
        <v>249</v>
      </c>
      <c r="O66" s="1">
        <f>VLOOKUP(E66,角色属性概况!Q:R,2,FALSE)</f>
        <v>780200</v>
      </c>
      <c r="P66" s="1">
        <v>0</v>
      </c>
      <c r="Q66" s="1">
        <v>0</v>
      </c>
    </row>
    <row r="67" spans="3:17" x14ac:dyDescent="0.15">
      <c r="C67" s="8" t="str">
        <f t="shared" si="0"/>
        <v>被动技能4</v>
      </c>
      <c r="D67" s="8">
        <f t="shared" si="3"/>
        <v>1</v>
      </c>
      <c r="E67" s="8">
        <f t="shared" si="4"/>
        <v>2</v>
      </c>
      <c r="F67" s="8">
        <f t="shared" si="5"/>
        <v>4</v>
      </c>
      <c r="H67" t="str">
        <f t="shared" si="1"/>
        <v>被动技能4等级1</v>
      </c>
      <c r="I67" t="str">
        <f t="shared" si="2"/>
        <v>被动技能4等级2</v>
      </c>
      <c r="J67" s="1">
        <v>61</v>
      </c>
      <c r="K67" s="1">
        <f>VLOOKUP(H67,被动技能!$A:$E,5,FALSE)</f>
        <v>100061</v>
      </c>
      <c r="L67" s="1">
        <f>_xlfn.IFNA(VLOOKUP(I67,被动技能!$A:$E,5,FALSE),0)</f>
        <v>100062</v>
      </c>
      <c r="M67">
        <f>_xlfn.IFNA(VLOOKUP(D67+1,角色属性概况!I:J,2,FALSE),999)</f>
        <v>2</v>
      </c>
      <c r="N67" s="1" t="s">
        <v>249</v>
      </c>
      <c r="O67" s="1">
        <f>VLOOKUP(E67,角色属性概况!Q:R,2,FALSE)</f>
        <v>500</v>
      </c>
      <c r="P67" s="1">
        <v>0</v>
      </c>
      <c r="Q67" s="1">
        <v>0</v>
      </c>
    </row>
    <row r="68" spans="3:17" x14ac:dyDescent="0.15">
      <c r="C68" s="8" t="str">
        <f t="shared" si="0"/>
        <v>被动技能4</v>
      </c>
      <c r="D68" s="8">
        <f t="shared" si="3"/>
        <v>2</v>
      </c>
      <c r="E68" s="8">
        <f t="shared" si="4"/>
        <v>3</v>
      </c>
      <c r="F68" s="8">
        <f t="shared" si="5"/>
        <v>4</v>
      </c>
      <c r="H68" t="str">
        <f t="shared" si="1"/>
        <v>被动技能4等级2</v>
      </c>
      <c r="I68" t="str">
        <f t="shared" si="2"/>
        <v>被动技能4等级3</v>
      </c>
      <c r="J68" s="1">
        <v>62</v>
      </c>
      <c r="K68" s="1">
        <f>VLOOKUP(H68,被动技能!$A:$E,5,FALSE)</f>
        <v>100062</v>
      </c>
      <c r="L68" s="1">
        <f>_xlfn.IFNA(VLOOKUP(I68,被动技能!$A:$E,5,FALSE),0)</f>
        <v>100063</v>
      </c>
      <c r="M68">
        <f>_xlfn.IFNA(VLOOKUP(D68+1,角色属性概况!I:J,2,FALSE),999)</f>
        <v>5</v>
      </c>
      <c r="N68" s="1" t="s">
        <v>249</v>
      </c>
      <c r="O68" s="1">
        <f>VLOOKUP(E68,角色属性概况!Q:R,2,FALSE)</f>
        <v>600</v>
      </c>
      <c r="P68" s="1">
        <v>0</v>
      </c>
      <c r="Q68" s="1">
        <v>0</v>
      </c>
    </row>
    <row r="69" spans="3:17" x14ac:dyDescent="0.15">
      <c r="C69" s="8" t="str">
        <f t="shared" si="0"/>
        <v>被动技能4</v>
      </c>
      <c r="D69" s="8">
        <f t="shared" si="3"/>
        <v>3</v>
      </c>
      <c r="E69" s="8">
        <f t="shared" si="4"/>
        <v>4</v>
      </c>
      <c r="F69" s="8">
        <f t="shared" si="5"/>
        <v>4</v>
      </c>
      <c r="H69" t="str">
        <f t="shared" si="1"/>
        <v>被动技能4等级3</v>
      </c>
      <c r="I69" t="str">
        <f t="shared" si="2"/>
        <v>被动技能4等级4</v>
      </c>
      <c r="J69" s="1">
        <v>63</v>
      </c>
      <c r="K69" s="1">
        <f>VLOOKUP(H69,被动技能!$A:$E,5,FALSE)</f>
        <v>100063</v>
      </c>
      <c r="L69" s="1">
        <f>_xlfn.IFNA(VLOOKUP(I69,被动技能!$A:$E,5,FALSE),0)</f>
        <v>100064</v>
      </c>
      <c r="M69">
        <f>_xlfn.IFNA(VLOOKUP(D69+1,角色属性概况!I:J,2,FALSE),999)</f>
        <v>10</v>
      </c>
      <c r="N69" s="1" t="s">
        <v>249</v>
      </c>
      <c r="O69" s="1">
        <f>VLOOKUP(E69,角色属性概况!Q:R,2,FALSE)</f>
        <v>800</v>
      </c>
      <c r="P69" s="1">
        <v>0</v>
      </c>
      <c r="Q69" s="1">
        <v>0</v>
      </c>
    </row>
    <row r="70" spans="3:17" x14ac:dyDescent="0.15">
      <c r="C70" s="8" t="str">
        <f t="shared" si="0"/>
        <v>被动技能4</v>
      </c>
      <c r="D70" s="8">
        <f t="shared" si="3"/>
        <v>4</v>
      </c>
      <c r="E70" s="8">
        <f t="shared" si="4"/>
        <v>5</v>
      </c>
      <c r="F70" s="8">
        <f t="shared" si="5"/>
        <v>4</v>
      </c>
      <c r="H70" t="str">
        <f t="shared" si="1"/>
        <v>被动技能4等级4</v>
      </c>
      <c r="I70" t="str">
        <f t="shared" si="2"/>
        <v>被动技能4等级5</v>
      </c>
      <c r="J70" s="1">
        <v>64</v>
      </c>
      <c r="K70" s="1">
        <f>VLOOKUP(H70,被动技能!$A:$E,5,FALSE)</f>
        <v>100064</v>
      </c>
      <c r="L70" s="1">
        <f>_xlfn.IFNA(VLOOKUP(I70,被动技能!$A:$E,5,FALSE),0)</f>
        <v>100065</v>
      </c>
      <c r="M70">
        <f>_xlfn.IFNA(VLOOKUP(D70+1,角色属性概况!I:J,2,FALSE),999)</f>
        <v>15</v>
      </c>
      <c r="N70" s="1" t="s">
        <v>249</v>
      </c>
      <c r="O70" s="1">
        <f>VLOOKUP(E70,角色属性概况!Q:R,2,FALSE)</f>
        <v>1200</v>
      </c>
      <c r="P70" s="1">
        <v>0</v>
      </c>
      <c r="Q70" s="1">
        <v>0</v>
      </c>
    </row>
    <row r="71" spans="3:17" x14ac:dyDescent="0.15">
      <c r="C71" s="8" t="str">
        <f t="shared" si="0"/>
        <v>被动技能4</v>
      </c>
      <c r="D71" s="8">
        <f t="shared" si="3"/>
        <v>5</v>
      </c>
      <c r="E71" s="8">
        <f t="shared" si="4"/>
        <v>6</v>
      </c>
      <c r="F71" s="8">
        <f t="shared" si="5"/>
        <v>4</v>
      </c>
      <c r="H71" t="str">
        <f t="shared" si="1"/>
        <v>被动技能4等级5</v>
      </c>
      <c r="I71" t="str">
        <f t="shared" si="2"/>
        <v>被动技能4等级6</v>
      </c>
      <c r="J71" s="1">
        <v>65</v>
      </c>
      <c r="K71" s="1">
        <f>VLOOKUP(H71,被动技能!$A:$E,5,FALSE)</f>
        <v>100065</v>
      </c>
      <c r="L71" s="1">
        <f>_xlfn.IFNA(VLOOKUP(I71,被动技能!$A:$E,5,FALSE),0)</f>
        <v>100066</v>
      </c>
      <c r="M71">
        <f>_xlfn.IFNA(VLOOKUP(D71+1,角色属性概况!I:J,2,FALSE),999)</f>
        <v>20</v>
      </c>
      <c r="N71" s="1" t="s">
        <v>249</v>
      </c>
      <c r="O71" s="1">
        <f>VLOOKUP(E71,角色属性概况!Q:R,2,FALSE)</f>
        <v>1700</v>
      </c>
      <c r="P71" s="1">
        <v>0</v>
      </c>
      <c r="Q71" s="1">
        <v>0</v>
      </c>
    </row>
    <row r="72" spans="3:17" x14ac:dyDescent="0.15">
      <c r="C72" s="8" t="str">
        <f t="shared" ref="C72:C135" si="6">C$4&amp;F72</f>
        <v>被动技能4</v>
      </c>
      <c r="D72" s="8">
        <f t="shared" si="3"/>
        <v>6</v>
      </c>
      <c r="E72" s="8">
        <f t="shared" si="4"/>
        <v>7</v>
      </c>
      <c r="F72" s="8">
        <f t="shared" si="5"/>
        <v>4</v>
      </c>
      <c r="H72" t="str">
        <f t="shared" ref="H72:H135" si="7">$C72&amp;D$6&amp;D72</f>
        <v>被动技能4等级6</v>
      </c>
      <c r="I72" t="str">
        <f t="shared" ref="I72:I135" si="8">$C72&amp;E$6&amp;E72</f>
        <v>被动技能4等级7</v>
      </c>
      <c r="J72" s="1">
        <v>66</v>
      </c>
      <c r="K72" s="1">
        <f>VLOOKUP(H72,被动技能!$A:$E,5,FALSE)</f>
        <v>100066</v>
      </c>
      <c r="L72" s="1">
        <f>_xlfn.IFNA(VLOOKUP(I72,被动技能!$A:$E,5,FALSE),0)</f>
        <v>100067</v>
      </c>
      <c r="M72">
        <f>_xlfn.IFNA(VLOOKUP(D72+1,角色属性概况!I:J,2,FALSE),999)</f>
        <v>25</v>
      </c>
      <c r="N72" s="1" t="s">
        <v>249</v>
      </c>
      <c r="O72" s="1">
        <f>VLOOKUP(E72,角色属性概况!Q:R,2,FALSE)</f>
        <v>2400</v>
      </c>
      <c r="P72" s="1">
        <v>0</v>
      </c>
      <c r="Q72" s="1">
        <v>0</v>
      </c>
    </row>
    <row r="73" spans="3:17" x14ac:dyDescent="0.15">
      <c r="C73" s="8" t="str">
        <f t="shared" si="6"/>
        <v>被动技能4</v>
      </c>
      <c r="D73" s="8">
        <f t="shared" ref="D73:D136" si="9">IF(D72=D$5,1,D72+1)</f>
        <v>7</v>
      </c>
      <c r="E73" s="8">
        <f t="shared" ref="E73:E136" si="10">IF(E72=E$5,2,E72+1)</f>
        <v>8</v>
      </c>
      <c r="F73" s="8">
        <f t="shared" ref="F73:F136" si="11">IF(D73=1,F72+1,F72)</f>
        <v>4</v>
      </c>
      <c r="H73" t="str">
        <f t="shared" si="7"/>
        <v>被动技能4等级7</v>
      </c>
      <c r="I73" t="str">
        <f t="shared" si="8"/>
        <v>被动技能4等级8</v>
      </c>
      <c r="J73" s="1">
        <v>67</v>
      </c>
      <c r="K73" s="1">
        <f>VLOOKUP(H73,被动技能!$A:$E,5,FALSE)</f>
        <v>100067</v>
      </c>
      <c r="L73" s="1">
        <f>_xlfn.IFNA(VLOOKUP(I73,被动技能!$A:$E,5,FALSE),0)</f>
        <v>100068</v>
      </c>
      <c r="M73">
        <f>_xlfn.IFNA(VLOOKUP(D73+1,角色属性概况!I:J,2,FALSE),999)</f>
        <v>30</v>
      </c>
      <c r="N73" s="1" t="s">
        <v>249</v>
      </c>
      <c r="O73" s="1">
        <f>VLOOKUP(E73,角色属性概况!Q:R,2,FALSE)</f>
        <v>3500</v>
      </c>
      <c r="P73" s="1">
        <v>0</v>
      </c>
      <c r="Q73" s="1">
        <v>0</v>
      </c>
    </row>
    <row r="74" spans="3:17" x14ac:dyDescent="0.15">
      <c r="C74" s="8" t="str">
        <f t="shared" si="6"/>
        <v>被动技能4</v>
      </c>
      <c r="D74" s="8">
        <f t="shared" si="9"/>
        <v>8</v>
      </c>
      <c r="E74" s="8">
        <f t="shared" si="10"/>
        <v>9</v>
      </c>
      <c r="F74" s="8">
        <f t="shared" si="11"/>
        <v>4</v>
      </c>
      <c r="H74" t="str">
        <f t="shared" si="7"/>
        <v>被动技能4等级8</v>
      </c>
      <c r="I74" t="str">
        <f t="shared" si="8"/>
        <v>被动技能4等级9</v>
      </c>
      <c r="J74" s="1">
        <v>68</v>
      </c>
      <c r="K74" s="1">
        <f>VLOOKUP(H74,被动技能!$A:$E,5,FALSE)</f>
        <v>100068</v>
      </c>
      <c r="L74" s="1">
        <f>_xlfn.IFNA(VLOOKUP(I74,被动技能!$A:$E,5,FALSE),0)</f>
        <v>100069</v>
      </c>
      <c r="M74">
        <f>_xlfn.IFNA(VLOOKUP(D74+1,角色属性概况!I:J,2,FALSE),999)</f>
        <v>35</v>
      </c>
      <c r="N74" s="1" t="s">
        <v>249</v>
      </c>
      <c r="O74" s="1">
        <f>VLOOKUP(E74,角色属性概况!Q:R,2,FALSE)</f>
        <v>4900</v>
      </c>
      <c r="P74" s="1">
        <v>0</v>
      </c>
      <c r="Q74" s="1">
        <v>0</v>
      </c>
    </row>
    <row r="75" spans="3:17" x14ac:dyDescent="0.15">
      <c r="C75" s="8" t="str">
        <f t="shared" si="6"/>
        <v>被动技能4</v>
      </c>
      <c r="D75" s="8">
        <f t="shared" si="9"/>
        <v>9</v>
      </c>
      <c r="E75" s="8">
        <f t="shared" si="10"/>
        <v>10</v>
      </c>
      <c r="F75" s="8">
        <f t="shared" si="11"/>
        <v>4</v>
      </c>
      <c r="H75" t="str">
        <f t="shared" si="7"/>
        <v>被动技能4等级9</v>
      </c>
      <c r="I75" t="str">
        <f t="shared" si="8"/>
        <v>被动技能4等级10</v>
      </c>
      <c r="J75" s="1">
        <v>69</v>
      </c>
      <c r="K75" s="1">
        <f>VLOOKUP(H75,被动技能!$A:$E,5,FALSE)</f>
        <v>100069</v>
      </c>
      <c r="L75" s="1">
        <f>_xlfn.IFNA(VLOOKUP(I75,被动技能!$A:$E,5,FALSE),0)</f>
        <v>100070</v>
      </c>
      <c r="M75">
        <f>_xlfn.IFNA(VLOOKUP(D75+1,角色属性概况!I:J,2,FALSE),999)</f>
        <v>40</v>
      </c>
      <c r="N75" s="1" t="s">
        <v>249</v>
      </c>
      <c r="O75" s="1">
        <f>VLOOKUP(E75,角色属性概况!Q:R,2,FALSE)</f>
        <v>7000</v>
      </c>
      <c r="P75" s="1">
        <v>0</v>
      </c>
      <c r="Q75" s="1">
        <v>0</v>
      </c>
    </row>
    <row r="76" spans="3:17" x14ac:dyDescent="0.15">
      <c r="C76" s="8" t="str">
        <f t="shared" si="6"/>
        <v>被动技能4</v>
      </c>
      <c r="D76" s="8">
        <f t="shared" si="9"/>
        <v>10</v>
      </c>
      <c r="E76" s="8">
        <f t="shared" si="10"/>
        <v>11</v>
      </c>
      <c r="F76" s="8">
        <f t="shared" si="11"/>
        <v>4</v>
      </c>
      <c r="H76" t="str">
        <f t="shared" si="7"/>
        <v>被动技能4等级10</v>
      </c>
      <c r="I76" t="str">
        <f t="shared" si="8"/>
        <v>被动技能4等级11</v>
      </c>
      <c r="J76" s="1">
        <v>70</v>
      </c>
      <c r="K76" s="1">
        <f>VLOOKUP(H76,被动技能!$A:$E,5,FALSE)</f>
        <v>100070</v>
      </c>
      <c r="L76" s="1">
        <f>_xlfn.IFNA(VLOOKUP(I76,被动技能!$A:$E,5,FALSE),0)</f>
        <v>100071</v>
      </c>
      <c r="M76">
        <f>_xlfn.IFNA(VLOOKUP(D76+1,角色属性概况!I:J,2,FALSE),999)</f>
        <v>45</v>
      </c>
      <c r="N76" s="1" t="s">
        <v>249</v>
      </c>
      <c r="O76" s="1">
        <f>VLOOKUP(E76,角色属性概况!Q:R,2,FALSE)</f>
        <v>9900</v>
      </c>
      <c r="P76" s="1">
        <v>0</v>
      </c>
      <c r="Q76" s="1">
        <v>0</v>
      </c>
    </row>
    <row r="77" spans="3:17" x14ac:dyDescent="0.15">
      <c r="C77" s="8" t="str">
        <f t="shared" si="6"/>
        <v>被动技能4</v>
      </c>
      <c r="D77" s="8">
        <f t="shared" si="9"/>
        <v>11</v>
      </c>
      <c r="E77" s="8">
        <f t="shared" si="10"/>
        <v>12</v>
      </c>
      <c r="F77" s="8">
        <f t="shared" si="11"/>
        <v>4</v>
      </c>
      <c r="H77" t="str">
        <f t="shared" si="7"/>
        <v>被动技能4等级11</v>
      </c>
      <c r="I77" t="str">
        <f t="shared" si="8"/>
        <v>被动技能4等级12</v>
      </c>
      <c r="J77" s="1">
        <v>71</v>
      </c>
      <c r="K77" s="1">
        <f>VLOOKUP(H77,被动技能!$A:$E,5,FALSE)</f>
        <v>100071</v>
      </c>
      <c r="L77" s="1">
        <f>_xlfn.IFNA(VLOOKUP(I77,被动技能!$A:$E,5,FALSE),0)</f>
        <v>100072</v>
      </c>
      <c r="M77">
        <f>_xlfn.IFNA(VLOOKUP(D77+1,角色属性概况!I:J,2,FALSE),999)</f>
        <v>50</v>
      </c>
      <c r="N77" s="1" t="s">
        <v>249</v>
      </c>
      <c r="O77" s="1">
        <f>VLOOKUP(E77,角色属性概况!Q:R,2,FALSE)</f>
        <v>14100</v>
      </c>
      <c r="P77" s="1">
        <v>0</v>
      </c>
      <c r="Q77" s="1">
        <v>0</v>
      </c>
    </row>
    <row r="78" spans="3:17" x14ac:dyDescent="0.15">
      <c r="C78" s="8" t="str">
        <f t="shared" si="6"/>
        <v>被动技能4</v>
      </c>
      <c r="D78" s="8">
        <f t="shared" si="9"/>
        <v>12</v>
      </c>
      <c r="E78" s="8">
        <f t="shared" si="10"/>
        <v>13</v>
      </c>
      <c r="F78" s="8">
        <f t="shared" si="11"/>
        <v>4</v>
      </c>
      <c r="H78" t="str">
        <f t="shared" si="7"/>
        <v>被动技能4等级12</v>
      </c>
      <c r="I78" t="str">
        <f t="shared" si="8"/>
        <v>被动技能4等级13</v>
      </c>
      <c r="J78" s="1">
        <v>72</v>
      </c>
      <c r="K78" s="1">
        <f>VLOOKUP(H78,被动技能!$A:$E,5,FALSE)</f>
        <v>100072</v>
      </c>
      <c r="L78" s="1">
        <f>_xlfn.IFNA(VLOOKUP(I78,被动技能!$A:$E,5,FALSE),0)</f>
        <v>100073</v>
      </c>
      <c r="M78">
        <f>_xlfn.IFNA(VLOOKUP(D78+1,角色属性概况!I:J,2,FALSE),999)</f>
        <v>55</v>
      </c>
      <c r="N78" s="1" t="s">
        <v>249</v>
      </c>
      <c r="O78" s="1">
        <f>VLOOKUP(E78,角色属性概况!Q:R,2,FALSE)</f>
        <v>20000</v>
      </c>
      <c r="P78" s="1">
        <v>0</v>
      </c>
      <c r="Q78" s="1">
        <v>0</v>
      </c>
    </row>
    <row r="79" spans="3:17" x14ac:dyDescent="0.15">
      <c r="C79" s="8" t="str">
        <f t="shared" si="6"/>
        <v>被动技能4</v>
      </c>
      <c r="D79" s="8">
        <f t="shared" si="9"/>
        <v>13</v>
      </c>
      <c r="E79" s="8">
        <f t="shared" si="10"/>
        <v>14</v>
      </c>
      <c r="F79" s="8">
        <f t="shared" si="11"/>
        <v>4</v>
      </c>
      <c r="H79" t="str">
        <f t="shared" si="7"/>
        <v>被动技能4等级13</v>
      </c>
      <c r="I79" t="str">
        <f t="shared" si="8"/>
        <v>被动技能4等级14</v>
      </c>
      <c r="J79" s="1">
        <v>73</v>
      </c>
      <c r="K79" s="1">
        <f>VLOOKUP(H79,被动技能!$A:$E,5,FALSE)</f>
        <v>100073</v>
      </c>
      <c r="L79" s="1">
        <f>_xlfn.IFNA(VLOOKUP(I79,被动技能!$A:$E,5,FALSE),0)</f>
        <v>100074</v>
      </c>
      <c r="M79">
        <f>_xlfn.IFNA(VLOOKUP(D79+1,角色属性概况!I:J,2,FALSE),999)</f>
        <v>60</v>
      </c>
      <c r="N79" s="1" t="s">
        <v>249</v>
      </c>
      <c r="O79" s="1">
        <f>VLOOKUP(E79,角色属性概况!Q:R,2,FALSE)</f>
        <v>28300</v>
      </c>
      <c r="P79" s="1">
        <v>0</v>
      </c>
      <c r="Q79" s="1">
        <v>0</v>
      </c>
    </row>
    <row r="80" spans="3:17" x14ac:dyDescent="0.15">
      <c r="C80" s="8" t="str">
        <f t="shared" si="6"/>
        <v>被动技能4</v>
      </c>
      <c r="D80" s="8">
        <f t="shared" si="9"/>
        <v>14</v>
      </c>
      <c r="E80" s="8">
        <f t="shared" si="10"/>
        <v>15</v>
      </c>
      <c r="F80" s="8">
        <f t="shared" si="11"/>
        <v>4</v>
      </c>
      <c r="H80" t="str">
        <f t="shared" si="7"/>
        <v>被动技能4等级14</v>
      </c>
      <c r="I80" t="str">
        <f t="shared" si="8"/>
        <v>被动技能4等级15</v>
      </c>
      <c r="J80" s="1">
        <v>74</v>
      </c>
      <c r="K80" s="1">
        <f>VLOOKUP(H80,被动技能!$A:$E,5,FALSE)</f>
        <v>100074</v>
      </c>
      <c r="L80" s="1">
        <f>_xlfn.IFNA(VLOOKUP(I80,被动技能!$A:$E,5,FALSE),0)</f>
        <v>100075</v>
      </c>
      <c r="M80">
        <f>_xlfn.IFNA(VLOOKUP(D80+1,角色属性概况!I:J,2,FALSE),999)</f>
        <v>65</v>
      </c>
      <c r="N80" s="1" t="s">
        <v>249</v>
      </c>
      <c r="O80" s="1">
        <f>VLOOKUP(E80,角色属性概况!Q:R,2,FALSE)</f>
        <v>40100</v>
      </c>
      <c r="P80" s="1">
        <v>0</v>
      </c>
      <c r="Q80" s="1">
        <v>0</v>
      </c>
    </row>
    <row r="81" spans="3:17" x14ac:dyDescent="0.15">
      <c r="C81" s="8" t="str">
        <f t="shared" si="6"/>
        <v>被动技能4</v>
      </c>
      <c r="D81" s="8">
        <f t="shared" si="9"/>
        <v>15</v>
      </c>
      <c r="E81" s="8">
        <f t="shared" si="10"/>
        <v>16</v>
      </c>
      <c r="F81" s="8">
        <f t="shared" si="11"/>
        <v>4</v>
      </c>
      <c r="H81" t="str">
        <f t="shared" si="7"/>
        <v>被动技能4等级15</v>
      </c>
      <c r="I81" t="str">
        <f t="shared" si="8"/>
        <v>被动技能4等级16</v>
      </c>
      <c r="J81" s="1">
        <v>75</v>
      </c>
      <c r="K81" s="1">
        <f>VLOOKUP(H81,被动技能!$A:$E,5,FALSE)</f>
        <v>100075</v>
      </c>
      <c r="L81" s="1">
        <f>_xlfn.IFNA(VLOOKUP(I81,被动技能!$A:$E,5,FALSE),0)</f>
        <v>100076</v>
      </c>
      <c r="M81">
        <f>_xlfn.IFNA(VLOOKUP(D81+1,角色属性概况!I:J,2,FALSE),999)</f>
        <v>70</v>
      </c>
      <c r="N81" s="1" t="s">
        <v>249</v>
      </c>
      <c r="O81" s="1">
        <f>VLOOKUP(E81,角色属性概况!Q:R,2,FALSE)</f>
        <v>56700</v>
      </c>
      <c r="P81" s="1">
        <v>0</v>
      </c>
      <c r="Q81" s="1">
        <v>0</v>
      </c>
    </row>
    <row r="82" spans="3:17" x14ac:dyDescent="0.15">
      <c r="C82" s="8" t="str">
        <f t="shared" si="6"/>
        <v>被动技能4</v>
      </c>
      <c r="D82" s="8">
        <f t="shared" si="9"/>
        <v>16</v>
      </c>
      <c r="E82" s="8">
        <f t="shared" si="10"/>
        <v>17</v>
      </c>
      <c r="F82" s="8">
        <f t="shared" si="11"/>
        <v>4</v>
      </c>
      <c r="H82" t="str">
        <f t="shared" si="7"/>
        <v>被动技能4等级16</v>
      </c>
      <c r="I82" t="str">
        <f t="shared" si="8"/>
        <v>被动技能4等级17</v>
      </c>
      <c r="J82" s="1">
        <v>76</v>
      </c>
      <c r="K82" s="1">
        <f>VLOOKUP(H82,被动技能!$A:$E,5,FALSE)</f>
        <v>100076</v>
      </c>
      <c r="L82" s="1">
        <f>_xlfn.IFNA(VLOOKUP(I82,被动技能!$A:$E,5,FALSE),0)</f>
        <v>100077</v>
      </c>
      <c r="M82">
        <f>_xlfn.IFNA(VLOOKUP(D82+1,角色属性概况!I:J,2,FALSE),999)</f>
        <v>75</v>
      </c>
      <c r="N82" s="1" t="s">
        <v>249</v>
      </c>
      <c r="O82" s="1">
        <f>VLOOKUP(E82,角色属性概况!Q:R,2,FALSE)</f>
        <v>80400</v>
      </c>
      <c r="P82" s="1">
        <v>0</v>
      </c>
      <c r="Q82" s="1">
        <v>0</v>
      </c>
    </row>
    <row r="83" spans="3:17" x14ac:dyDescent="0.15">
      <c r="C83" s="8" t="str">
        <f t="shared" si="6"/>
        <v>被动技能4</v>
      </c>
      <c r="D83" s="8">
        <f t="shared" si="9"/>
        <v>17</v>
      </c>
      <c r="E83" s="8">
        <f t="shared" si="10"/>
        <v>18</v>
      </c>
      <c r="F83" s="8">
        <f t="shared" si="11"/>
        <v>4</v>
      </c>
      <c r="H83" t="str">
        <f t="shared" si="7"/>
        <v>被动技能4等级17</v>
      </c>
      <c r="I83" t="str">
        <f t="shared" si="8"/>
        <v>被动技能4等级18</v>
      </c>
      <c r="J83" s="1">
        <v>77</v>
      </c>
      <c r="K83" s="1">
        <f>VLOOKUP(H83,被动技能!$A:$E,5,FALSE)</f>
        <v>100077</v>
      </c>
      <c r="L83" s="1">
        <f>_xlfn.IFNA(VLOOKUP(I83,被动技能!$A:$E,5,FALSE),0)</f>
        <v>100078</v>
      </c>
      <c r="M83">
        <f>_xlfn.IFNA(VLOOKUP(D83+1,角色属性概况!I:J,2,FALSE),999)</f>
        <v>80</v>
      </c>
      <c r="N83" s="1" t="s">
        <v>249</v>
      </c>
      <c r="O83" s="1">
        <f>VLOOKUP(E83,角色属性概况!Q:R,2,FALSE)</f>
        <v>113800</v>
      </c>
      <c r="P83" s="1">
        <v>0</v>
      </c>
      <c r="Q83" s="1">
        <v>0</v>
      </c>
    </row>
    <row r="84" spans="3:17" x14ac:dyDescent="0.15">
      <c r="C84" s="8" t="str">
        <f t="shared" si="6"/>
        <v>被动技能4</v>
      </c>
      <c r="D84" s="8">
        <f t="shared" si="9"/>
        <v>18</v>
      </c>
      <c r="E84" s="8">
        <f t="shared" si="10"/>
        <v>19</v>
      </c>
      <c r="F84" s="8">
        <f t="shared" si="11"/>
        <v>4</v>
      </c>
      <c r="H84" t="str">
        <f t="shared" si="7"/>
        <v>被动技能4等级18</v>
      </c>
      <c r="I84" t="str">
        <f t="shared" si="8"/>
        <v>被动技能4等级19</v>
      </c>
      <c r="J84" s="1">
        <v>78</v>
      </c>
      <c r="K84" s="1">
        <f>VLOOKUP(H84,被动技能!$A:$E,5,FALSE)</f>
        <v>100078</v>
      </c>
      <c r="L84" s="1">
        <f>_xlfn.IFNA(VLOOKUP(I84,被动技能!$A:$E,5,FALSE),0)</f>
        <v>100079</v>
      </c>
      <c r="M84">
        <f>_xlfn.IFNA(VLOOKUP(D84+1,角色属性概况!I:J,2,FALSE),999)</f>
        <v>85</v>
      </c>
      <c r="N84" s="1" t="s">
        <v>249</v>
      </c>
      <c r="O84" s="1">
        <f>VLOOKUP(E84,角色属性概况!Q:R,2,FALSE)</f>
        <v>161100</v>
      </c>
      <c r="P84" s="1">
        <v>0</v>
      </c>
      <c r="Q84" s="1">
        <v>0</v>
      </c>
    </row>
    <row r="85" spans="3:17" x14ac:dyDescent="0.15">
      <c r="C85" s="8" t="str">
        <f t="shared" si="6"/>
        <v>被动技能4</v>
      </c>
      <c r="D85" s="8">
        <f t="shared" si="9"/>
        <v>19</v>
      </c>
      <c r="E85" s="8">
        <f t="shared" si="10"/>
        <v>20</v>
      </c>
      <c r="F85" s="8">
        <f t="shared" si="11"/>
        <v>4</v>
      </c>
      <c r="H85" t="str">
        <f t="shared" si="7"/>
        <v>被动技能4等级19</v>
      </c>
      <c r="I85" t="str">
        <f t="shared" si="8"/>
        <v>被动技能4等级20</v>
      </c>
      <c r="J85" s="1">
        <v>79</v>
      </c>
      <c r="K85" s="1">
        <f>VLOOKUP(H85,被动技能!$A:$E,5,FALSE)</f>
        <v>100079</v>
      </c>
      <c r="L85" s="1">
        <f>_xlfn.IFNA(VLOOKUP(I85,被动技能!$A:$E,5,FALSE),0)</f>
        <v>100080</v>
      </c>
      <c r="M85">
        <f>_xlfn.IFNA(VLOOKUP(D85+1,角色属性概况!I:J,2,FALSE),999)</f>
        <v>90</v>
      </c>
      <c r="N85" s="1" t="s">
        <v>249</v>
      </c>
      <c r="O85" s="1">
        <f>VLOOKUP(E85,角色属性概况!Q:R,2,FALSE)</f>
        <v>228100</v>
      </c>
      <c r="P85" s="1">
        <v>0</v>
      </c>
      <c r="Q85" s="1">
        <v>0</v>
      </c>
    </row>
    <row r="86" spans="3:17" x14ac:dyDescent="0.15">
      <c r="C86" s="8" t="str">
        <f t="shared" si="6"/>
        <v>被动技能4</v>
      </c>
      <c r="D86" s="8">
        <f t="shared" si="9"/>
        <v>20</v>
      </c>
      <c r="E86" s="8">
        <f t="shared" si="10"/>
        <v>21</v>
      </c>
      <c r="F86" s="8">
        <f t="shared" si="11"/>
        <v>4</v>
      </c>
      <c r="H86" t="str">
        <f t="shared" si="7"/>
        <v>被动技能4等级20</v>
      </c>
      <c r="I86" t="str">
        <f t="shared" si="8"/>
        <v>被动技能4等级21</v>
      </c>
      <c r="J86" s="1">
        <v>80</v>
      </c>
      <c r="K86" s="1">
        <f>VLOOKUP(H86,被动技能!$A:$E,5,FALSE)</f>
        <v>100080</v>
      </c>
      <c r="L86" s="1">
        <f>_xlfn.IFNA(VLOOKUP(I86,被动技能!$A:$E,5,FALSE),0)</f>
        <v>0</v>
      </c>
      <c r="M86">
        <f>_xlfn.IFNA(VLOOKUP(D86+1,角色属性概况!I:J,2,FALSE),999)</f>
        <v>100</v>
      </c>
      <c r="N86" s="1" t="s">
        <v>249</v>
      </c>
      <c r="O86" s="1">
        <f>VLOOKUP(E86,角色属性概况!Q:R,2,FALSE)</f>
        <v>780200</v>
      </c>
      <c r="P86" s="1">
        <v>0</v>
      </c>
      <c r="Q86" s="1">
        <v>0</v>
      </c>
    </row>
    <row r="87" spans="3:17" x14ac:dyDescent="0.15">
      <c r="C87" s="8" t="str">
        <f t="shared" si="6"/>
        <v>被动技能5</v>
      </c>
      <c r="D87" s="8">
        <f t="shared" si="9"/>
        <v>1</v>
      </c>
      <c r="E87" s="8">
        <f t="shared" si="10"/>
        <v>2</v>
      </c>
      <c r="F87" s="8">
        <f t="shared" si="11"/>
        <v>5</v>
      </c>
      <c r="H87" t="str">
        <f t="shared" si="7"/>
        <v>被动技能5等级1</v>
      </c>
      <c r="I87" t="str">
        <f t="shared" si="8"/>
        <v>被动技能5等级2</v>
      </c>
      <c r="J87" s="1">
        <v>81</v>
      </c>
      <c r="K87" s="1">
        <f>VLOOKUP(H87,被动技能!$A:$E,5,FALSE)</f>
        <v>100081</v>
      </c>
      <c r="L87" s="1">
        <f>_xlfn.IFNA(VLOOKUP(I87,被动技能!$A:$E,5,FALSE),0)</f>
        <v>100082</v>
      </c>
      <c r="M87">
        <f>_xlfn.IFNA(VLOOKUP(D87+1,角色属性概况!I:J,2,FALSE),999)</f>
        <v>2</v>
      </c>
      <c r="N87" s="1" t="s">
        <v>249</v>
      </c>
      <c r="O87" s="1">
        <f>VLOOKUP(E87,角色属性概况!Q:R,2,FALSE)</f>
        <v>500</v>
      </c>
      <c r="P87" s="1">
        <v>0</v>
      </c>
      <c r="Q87" s="1">
        <v>0</v>
      </c>
    </row>
    <row r="88" spans="3:17" x14ac:dyDescent="0.15">
      <c r="C88" s="8" t="str">
        <f t="shared" si="6"/>
        <v>被动技能5</v>
      </c>
      <c r="D88" s="8">
        <f t="shared" si="9"/>
        <v>2</v>
      </c>
      <c r="E88" s="8">
        <f t="shared" si="10"/>
        <v>3</v>
      </c>
      <c r="F88" s="8">
        <f t="shared" si="11"/>
        <v>5</v>
      </c>
      <c r="H88" t="str">
        <f t="shared" si="7"/>
        <v>被动技能5等级2</v>
      </c>
      <c r="I88" t="str">
        <f t="shared" si="8"/>
        <v>被动技能5等级3</v>
      </c>
      <c r="J88" s="1">
        <v>82</v>
      </c>
      <c r="K88" s="1">
        <f>VLOOKUP(H88,被动技能!$A:$E,5,FALSE)</f>
        <v>100082</v>
      </c>
      <c r="L88" s="1">
        <f>_xlfn.IFNA(VLOOKUP(I88,被动技能!$A:$E,5,FALSE),0)</f>
        <v>100083</v>
      </c>
      <c r="M88">
        <f>_xlfn.IFNA(VLOOKUP(D88+1,角色属性概况!I:J,2,FALSE),999)</f>
        <v>5</v>
      </c>
      <c r="N88" s="1" t="s">
        <v>249</v>
      </c>
      <c r="O88" s="1">
        <f>VLOOKUP(E88,角色属性概况!Q:R,2,FALSE)</f>
        <v>600</v>
      </c>
      <c r="P88" s="1">
        <v>0</v>
      </c>
      <c r="Q88" s="1">
        <v>0</v>
      </c>
    </row>
    <row r="89" spans="3:17" x14ac:dyDescent="0.15">
      <c r="C89" s="8" t="str">
        <f t="shared" si="6"/>
        <v>被动技能5</v>
      </c>
      <c r="D89" s="8">
        <f t="shared" si="9"/>
        <v>3</v>
      </c>
      <c r="E89" s="8">
        <f t="shared" si="10"/>
        <v>4</v>
      </c>
      <c r="F89" s="8">
        <f t="shared" si="11"/>
        <v>5</v>
      </c>
      <c r="H89" t="str">
        <f t="shared" si="7"/>
        <v>被动技能5等级3</v>
      </c>
      <c r="I89" t="str">
        <f t="shared" si="8"/>
        <v>被动技能5等级4</v>
      </c>
      <c r="J89" s="1">
        <v>83</v>
      </c>
      <c r="K89" s="1">
        <f>VLOOKUP(H89,被动技能!$A:$E,5,FALSE)</f>
        <v>100083</v>
      </c>
      <c r="L89" s="1">
        <f>_xlfn.IFNA(VLOOKUP(I89,被动技能!$A:$E,5,FALSE),0)</f>
        <v>100084</v>
      </c>
      <c r="M89">
        <f>_xlfn.IFNA(VLOOKUP(D89+1,角色属性概况!I:J,2,FALSE),999)</f>
        <v>10</v>
      </c>
      <c r="N89" s="1" t="s">
        <v>249</v>
      </c>
      <c r="O89" s="1">
        <f>VLOOKUP(E89,角色属性概况!Q:R,2,FALSE)</f>
        <v>800</v>
      </c>
      <c r="P89" s="1">
        <v>0</v>
      </c>
      <c r="Q89" s="1">
        <v>0</v>
      </c>
    </row>
    <row r="90" spans="3:17" x14ac:dyDescent="0.15">
      <c r="C90" s="8" t="str">
        <f t="shared" si="6"/>
        <v>被动技能5</v>
      </c>
      <c r="D90" s="8">
        <f t="shared" si="9"/>
        <v>4</v>
      </c>
      <c r="E90" s="8">
        <f t="shared" si="10"/>
        <v>5</v>
      </c>
      <c r="F90" s="8">
        <f t="shared" si="11"/>
        <v>5</v>
      </c>
      <c r="H90" t="str">
        <f t="shared" si="7"/>
        <v>被动技能5等级4</v>
      </c>
      <c r="I90" t="str">
        <f t="shared" si="8"/>
        <v>被动技能5等级5</v>
      </c>
      <c r="J90" s="1">
        <v>84</v>
      </c>
      <c r="K90" s="1">
        <f>VLOOKUP(H90,被动技能!$A:$E,5,FALSE)</f>
        <v>100084</v>
      </c>
      <c r="L90" s="1">
        <f>_xlfn.IFNA(VLOOKUP(I90,被动技能!$A:$E,5,FALSE),0)</f>
        <v>100085</v>
      </c>
      <c r="M90">
        <f>_xlfn.IFNA(VLOOKUP(D90+1,角色属性概况!I:J,2,FALSE),999)</f>
        <v>15</v>
      </c>
      <c r="N90" s="1" t="s">
        <v>249</v>
      </c>
      <c r="O90" s="1">
        <f>VLOOKUP(E90,角色属性概况!Q:R,2,FALSE)</f>
        <v>1200</v>
      </c>
      <c r="P90" s="1">
        <v>0</v>
      </c>
      <c r="Q90" s="1">
        <v>0</v>
      </c>
    </row>
    <row r="91" spans="3:17" x14ac:dyDescent="0.15">
      <c r="C91" s="8" t="str">
        <f t="shared" si="6"/>
        <v>被动技能5</v>
      </c>
      <c r="D91" s="8">
        <f t="shared" si="9"/>
        <v>5</v>
      </c>
      <c r="E91" s="8">
        <f t="shared" si="10"/>
        <v>6</v>
      </c>
      <c r="F91" s="8">
        <f t="shared" si="11"/>
        <v>5</v>
      </c>
      <c r="H91" t="str">
        <f t="shared" si="7"/>
        <v>被动技能5等级5</v>
      </c>
      <c r="I91" t="str">
        <f t="shared" si="8"/>
        <v>被动技能5等级6</v>
      </c>
      <c r="J91" s="1">
        <v>85</v>
      </c>
      <c r="K91" s="1">
        <f>VLOOKUP(H91,被动技能!$A:$E,5,FALSE)</f>
        <v>100085</v>
      </c>
      <c r="L91" s="1">
        <f>_xlfn.IFNA(VLOOKUP(I91,被动技能!$A:$E,5,FALSE),0)</f>
        <v>100086</v>
      </c>
      <c r="M91">
        <f>_xlfn.IFNA(VLOOKUP(D91+1,角色属性概况!I:J,2,FALSE),999)</f>
        <v>20</v>
      </c>
      <c r="N91" s="1" t="s">
        <v>249</v>
      </c>
      <c r="O91" s="1">
        <f>VLOOKUP(E91,角色属性概况!Q:R,2,FALSE)</f>
        <v>1700</v>
      </c>
      <c r="P91" s="1">
        <v>0</v>
      </c>
      <c r="Q91" s="1">
        <v>0</v>
      </c>
    </row>
    <row r="92" spans="3:17" x14ac:dyDescent="0.15">
      <c r="C92" s="8" t="str">
        <f t="shared" si="6"/>
        <v>被动技能5</v>
      </c>
      <c r="D92" s="8">
        <f t="shared" si="9"/>
        <v>6</v>
      </c>
      <c r="E92" s="8">
        <f t="shared" si="10"/>
        <v>7</v>
      </c>
      <c r="F92" s="8">
        <f t="shared" si="11"/>
        <v>5</v>
      </c>
      <c r="H92" t="str">
        <f t="shared" si="7"/>
        <v>被动技能5等级6</v>
      </c>
      <c r="I92" t="str">
        <f t="shared" si="8"/>
        <v>被动技能5等级7</v>
      </c>
      <c r="J92" s="1">
        <v>86</v>
      </c>
      <c r="K92" s="1">
        <f>VLOOKUP(H92,被动技能!$A:$E,5,FALSE)</f>
        <v>100086</v>
      </c>
      <c r="L92" s="1">
        <f>_xlfn.IFNA(VLOOKUP(I92,被动技能!$A:$E,5,FALSE),0)</f>
        <v>100087</v>
      </c>
      <c r="M92">
        <f>_xlfn.IFNA(VLOOKUP(D92+1,角色属性概况!I:J,2,FALSE),999)</f>
        <v>25</v>
      </c>
      <c r="N92" s="1" t="s">
        <v>249</v>
      </c>
      <c r="O92" s="1">
        <f>VLOOKUP(E92,角色属性概况!Q:R,2,FALSE)</f>
        <v>2400</v>
      </c>
      <c r="P92" s="1">
        <v>0</v>
      </c>
      <c r="Q92" s="1">
        <v>0</v>
      </c>
    </row>
    <row r="93" spans="3:17" x14ac:dyDescent="0.15">
      <c r="C93" s="8" t="str">
        <f t="shared" si="6"/>
        <v>被动技能5</v>
      </c>
      <c r="D93" s="8">
        <f t="shared" si="9"/>
        <v>7</v>
      </c>
      <c r="E93" s="8">
        <f t="shared" si="10"/>
        <v>8</v>
      </c>
      <c r="F93" s="8">
        <f t="shared" si="11"/>
        <v>5</v>
      </c>
      <c r="H93" t="str">
        <f t="shared" si="7"/>
        <v>被动技能5等级7</v>
      </c>
      <c r="I93" t="str">
        <f t="shared" si="8"/>
        <v>被动技能5等级8</v>
      </c>
      <c r="J93" s="1">
        <v>87</v>
      </c>
      <c r="K93" s="1">
        <f>VLOOKUP(H93,被动技能!$A:$E,5,FALSE)</f>
        <v>100087</v>
      </c>
      <c r="L93" s="1">
        <f>_xlfn.IFNA(VLOOKUP(I93,被动技能!$A:$E,5,FALSE),0)</f>
        <v>100088</v>
      </c>
      <c r="M93">
        <f>_xlfn.IFNA(VLOOKUP(D93+1,角色属性概况!I:J,2,FALSE),999)</f>
        <v>30</v>
      </c>
      <c r="N93" s="1" t="s">
        <v>249</v>
      </c>
      <c r="O93" s="1">
        <f>VLOOKUP(E93,角色属性概况!Q:R,2,FALSE)</f>
        <v>3500</v>
      </c>
      <c r="P93" s="1">
        <v>0</v>
      </c>
      <c r="Q93" s="1">
        <v>0</v>
      </c>
    </row>
    <row r="94" spans="3:17" x14ac:dyDescent="0.15">
      <c r="C94" s="8" t="str">
        <f t="shared" si="6"/>
        <v>被动技能5</v>
      </c>
      <c r="D94" s="8">
        <f t="shared" si="9"/>
        <v>8</v>
      </c>
      <c r="E94" s="8">
        <f t="shared" si="10"/>
        <v>9</v>
      </c>
      <c r="F94" s="8">
        <f t="shared" si="11"/>
        <v>5</v>
      </c>
      <c r="H94" t="str">
        <f t="shared" si="7"/>
        <v>被动技能5等级8</v>
      </c>
      <c r="I94" t="str">
        <f t="shared" si="8"/>
        <v>被动技能5等级9</v>
      </c>
      <c r="J94" s="1">
        <v>88</v>
      </c>
      <c r="K94" s="1">
        <f>VLOOKUP(H94,被动技能!$A:$E,5,FALSE)</f>
        <v>100088</v>
      </c>
      <c r="L94" s="1">
        <f>_xlfn.IFNA(VLOOKUP(I94,被动技能!$A:$E,5,FALSE),0)</f>
        <v>100089</v>
      </c>
      <c r="M94">
        <f>_xlfn.IFNA(VLOOKUP(D94+1,角色属性概况!I:J,2,FALSE),999)</f>
        <v>35</v>
      </c>
      <c r="N94" s="1" t="s">
        <v>249</v>
      </c>
      <c r="O94" s="1">
        <f>VLOOKUP(E94,角色属性概况!Q:R,2,FALSE)</f>
        <v>4900</v>
      </c>
      <c r="P94" s="1">
        <v>0</v>
      </c>
      <c r="Q94" s="1">
        <v>0</v>
      </c>
    </row>
    <row r="95" spans="3:17" x14ac:dyDescent="0.15">
      <c r="C95" s="8" t="str">
        <f t="shared" si="6"/>
        <v>被动技能5</v>
      </c>
      <c r="D95" s="8">
        <f t="shared" si="9"/>
        <v>9</v>
      </c>
      <c r="E95" s="8">
        <f t="shared" si="10"/>
        <v>10</v>
      </c>
      <c r="F95" s="8">
        <f t="shared" si="11"/>
        <v>5</v>
      </c>
      <c r="H95" t="str">
        <f t="shared" si="7"/>
        <v>被动技能5等级9</v>
      </c>
      <c r="I95" t="str">
        <f t="shared" si="8"/>
        <v>被动技能5等级10</v>
      </c>
      <c r="J95" s="1">
        <v>89</v>
      </c>
      <c r="K95" s="1">
        <f>VLOOKUP(H95,被动技能!$A:$E,5,FALSE)</f>
        <v>100089</v>
      </c>
      <c r="L95" s="1">
        <f>_xlfn.IFNA(VLOOKUP(I95,被动技能!$A:$E,5,FALSE),0)</f>
        <v>100090</v>
      </c>
      <c r="M95">
        <f>_xlfn.IFNA(VLOOKUP(D95+1,角色属性概况!I:J,2,FALSE),999)</f>
        <v>40</v>
      </c>
      <c r="N95" s="1" t="s">
        <v>249</v>
      </c>
      <c r="O95" s="1">
        <f>VLOOKUP(E95,角色属性概况!Q:R,2,FALSE)</f>
        <v>7000</v>
      </c>
      <c r="P95" s="1">
        <v>0</v>
      </c>
      <c r="Q95" s="1">
        <v>0</v>
      </c>
    </row>
    <row r="96" spans="3:17" x14ac:dyDescent="0.15">
      <c r="C96" s="8" t="str">
        <f t="shared" si="6"/>
        <v>被动技能5</v>
      </c>
      <c r="D96" s="8">
        <f t="shared" si="9"/>
        <v>10</v>
      </c>
      <c r="E96" s="8">
        <f t="shared" si="10"/>
        <v>11</v>
      </c>
      <c r="F96" s="8">
        <f t="shared" si="11"/>
        <v>5</v>
      </c>
      <c r="H96" t="str">
        <f t="shared" si="7"/>
        <v>被动技能5等级10</v>
      </c>
      <c r="I96" t="str">
        <f t="shared" si="8"/>
        <v>被动技能5等级11</v>
      </c>
      <c r="J96" s="1">
        <v>90</v>
      </c>
      <c r="K96" s="1">
        <f>VLOOKUP(H96,被动技能!$A:$E,5,FALSE)</f>
        <v>100090</v>
      </c>
      <c r="L96" s="1">
        <f>_xlfn.IFNA(VLOOKUP(I96,被动技能!$A:$E,5,FALSE),0)</f>
        <v>100091</v>
      </c>
      <c r="M96">
        <f>_xlfn.IFNA(VLOOKUP(D96+1,角色属性概况!I:J,2,FALSE),999)</f>
        <v>45</v>
      </c>
      <c r="N96" s="1" t="s">
        <v>249</v>
      </c>
      <c r="O96" s="1">
        <f>VLOOKUP(E96,角色属性概况!Q:R,2,FALSE)</f>
        <v>9900</v>
      </c>
      <c r="P96" s="1">
        <v>0</v>
      </c>
      <c r="Q96" s="1">
        <v>0</v>
      </c>
    </row>
    <row r="97" spans="3:17" x14ac:dyDescent="0.15">
      <c r="C97" s="8" t="str">
        <f t="shared" si="6"/>
        <v>被动技能5</v>
      </c>
      <c r="D97" s="8">
        <f t="shared" si="9"/>
        <v>11</v>
      </c>
      <c r="E97" s="8">
        <f t="shared" si="10"/>
        <v>12</v>
      </c>
      <c r="F97" s="8">
        <f t="shared" si="11"/>
        <v>5</v>
      </c>
      <c r="H97" t="str">
        <f t="shared" si="7"/>
        <v>被动技能5等级11</v>
      </c>
      <c r="I97" t="str">
        <f t="shared" si="8"/>
        <v>被动技能5等级12</v>
      </c>
      <c r="J97" s="1">
        <v>91</v>
      </c>
      <c r="K97" s="1">
        <f>VLOOKUP(H97,被动技能!$A:$E,5,FALSE)</f>
        <v>100091</v>
      </c>
      <c r="L97" s="1">
        <f>_xlfn.IFNA(VLOOKUP(I97,被动技能!$A:$E,5,FALSE),0)</f>
        <v>100092</v>
      </c>
      <c r="M97">
        <f>_xlfn.IFNA(VLOOKUP(D97+1,角色属性概况!I:J,2,FALSE),999)</f>
        <v>50</v>
      </c>
      <c r="N97" s="1" t="s">
        <v>249</v>
      </c>
      <c r="O97" s="1">
        <f>VLOOKUP(E97,角色属性概况!Q:R,2,FALSE)</f>
        <v>14100</v>
      </c>
      <c r="P97" s="1">
        <v>0</v>
      </c>
      <c r="Q97" s="1">
        <v>0</v>
      </c>
    </row>
    <row r="98" spans="3:17" x14ac:dyDescent="0.15">
      <c r="C98" s="8" t="str">
        <f t="shared" si="6"/>
        <v>被动技能5</v>
      </c>
      <c r="D98" s="8">
        <f t="shared" si="9"/>
        <v>12</v>
      </c>
      <c r="E98" s="8">
        <f t="shared" si="10"/>
        <v>13</v>
      </c>
      <c r="F98" s="8">
        <f t="shared" si="11"/>
        <v>5</v>
      </c>
      <c r="H98" t="str">
        <f t="shared" si="7"/>
        <v>被动技能5等级12</v>
      </c>
      <c r="I98" t="str">
        <f t="shared" si="8"/>
        <v>被动技能5等级13</v>
      </c>
      <c r="J98" s="1">
        <v>92</v>
      </c>
      <c r="K98" s="1">
        <f>VLOOKUP(H98,被动技能!$A:$E,5,FALSE)</f>
        <v>100092</v>
      </c>
      <c r="L98" s="1">
        <f>_xlfn.IFNA(VLOOKUP(I98,被动技能!$A:$E,5,FALSE),0)</f>
        <v>100093</v>
      </c>
      <c r="M98">
        <f>_xlfn.IFNA(VLOOKUP(D98+1,角色属性概况!I:J,2,FALSE),999)</f>
        <v>55</v>
      </c>
      <c r="N98" s="1" t="s">
        <v>249</v>
      </c>
      <c r="O98" s="1">
        <f>VLOOKUP(E98,角色属性概况!Q:R,2,FALSE)</f>
        <v>20000</v>
      </c>
      <c r="P98" s="1">
        <v>0</v>
      </c>
      <c r="Q98" s="1">
        <v>0</v>
      </c>
    </row>
    <row r="99" spans="3:17" x14ac:dyDescent="0.15">
      <c r="C99" s="8" t="str">
        <f t="shared" si="6"/>
        <v>被动技能5</v>
      </c>
      <c r="D99" s="8">
        <f t="shared" si="9"/>
        <v>13</v>
      </c>
      <c r="E99" s="8">
        <f t="shared" si="10"/>
        <v>14</v>
      </c>
      <c r="F99" s="8">
        <f t="shared" si="11"/>
        <v>5</v>
      </c>
      <c r="H99" t="str">
        <f t="shared" si="7"/>
        <v>被动技能5等级13</v>
      </c>
      <c r="I99" t="str">
        <f t="shared" si="8"/>
        <v>被动技能5等级14</v>
      </c>
      <c r="J99" s="1">
        <v>93</v>
      </c>
      <c r="K99" s="1">
        <f>VLOOKUP(H99,被动技能!$A:$E,5,FALSE)</f>
        <v>100093</v>
      </c>
      <c r="L99" s="1">
        <f>_xlfn.IFNA(VLOOKUP(I99,被动技能!$A:$E,5,FALSE),0)</f>
        <v>100094</v>
      </c>
      <c r="M99">
        <f>_xlfn.IFNA(VLOOKUP(D99+1,角色属性概况!I:J,2,FALSE),999)</f>
        <v>60</v>
      </c>
      <c r="N99" s="1" t="s">
        <v>249</v>
      </c>
      <c r="O99" s="1">
        <f>VLOOKUP(E99,角色属性概况!Q:R,2,FALSE)</f>
        <v>28300</v>
      </c>
      <c r="P99" s="1">
        <v>0</v>
      </c>
      <c r="Q99" s="1">
        <v>0</v>
      </c>
    </row>
    <row r="100" spans="3:17" x14ac:dyDescent="0.15">
      <c r="C100" s="8" t="str">
        <f t="shared" si="6"/>
        <v>被动技能5</v>
      </c>
      <c r="D100" s="8">
        <f t="shared" si="9"/>
        <v>14</v>
      </c>
      <c r="E100" s="8">
        <f t="shared" si="10"/>
        <v>15</v>
      </c>
      <c r="F100" s="8">
        <f t="shared" si="11"/>
        <v>5</v>
      </c>
      <c r="H100" t="str">
        <f t="shared" si="7"/>
        <v>被动技能5等级14</v>
      </c>
      <c r="I100" t="str">
        <f t="shared" si="8"/>
        <v>被动技能5等级15</v>
      </c>
      <c r="J100" s="1">
        <v>94</v>
      </c>
      <c r="K100" s="1">
        <f>VLOOKUP(H100,被动技能!$A:$E,5,FALSE)</f>
        <v>100094</v>
      </c>
      <c r="L100" s="1">
        <f>_xlfn.IFNA(VLOOKUP(I100,被动技能!$A:$E,5,FALSE),0)</f>
        <v>100095</v>
      </c>
      <c r="M100">
        <f>_xlfn.IFNA(VLOOKUP(D100+1,角色属性概况!I:J,2,FALSE),999)</f>
        <v>65</v>
      </c>
      <c r="N100" s="1" t="s">
        <v>249</v>
      </c>
      <c r="O100" s="1">
        <f>VLOOKUP(E100,角色属性概况!Q:R,2,FALSE)</f>
        <v>40100</v>
      </c>
      <c r="P100" s="1">
        <v>0</v>
      </c>
      <c r="Q100" s="1">
        <v>0</v>
      </c>
    </row>
    <row r="101" spans="3:17" x14ac:dyDescent="0.15">
      <c r="C101" s="8" t="str">
        <f t="shared" si="6"/>
        <v>被动技能5</v>
      </c>
      <c r="D101" s="8">
        <f t="shared" si="9"/>
        <v>15</v>
      </c>
      <c r="E101" s="8">
        <f t="shared" si="10"/>
        <v>16</v>
      </c>
      <c r="F101" s="8">
        <f t="shared" si="11"/>
        <v>5</v>
      </c>
      <c r="H101" t="str">
        <f t="shared" si="7"/>
        <v>被动技能5等级15</v>
      </c>
      <c r="I101" t="str">
        <f t="shared" si="8"/>
        <v>被动技能5等级16</v>
      </c>
      <c r="J101" s="1">
        <v>95</v>
      </c>
      <c r="K101" s="1">
        <f>VLOOKUP(H101,被动技能!$A:$E,5,FALSE)</f>
        <v>100095</v>
      </c>
      <c r="L101" s="1">
        <f>_xlfn.IFNA(VLOOKUP(I101,被动技能!$A:$E,5,FALSE),0)</f>
        <v>100096</v>
      </c>
      <c r="M101">
        <f>_xlfn.IFNA(VLOOKUP(D101+1,角色属性概况!I:J,2,FALSE),999)</f>
        <v>70</v>
      </c>
      <c r="N101" s="1" t="s">
        <v>249</v>
      </c>
      <c r="O101" s="1">
        <f>VLOOKUP(E101,角色属性概况!Q:R,2,FALSE)</f>
        <v>56700</v>
      </c>
      <c r="P101" s="1">
        <v>0</v>
      </c>
      <c r="Q101" s="1">
        <v>0</v>
      </c>
    </row>
    <row r="102" spans="3:17" x14ac:dyDescent="0.15">
      <c r="C102" s="8" t="str">
        <f t="shared" si="6"/>
        <v>被动技能5</v>
      </c>
      <c r="D102" s="8">
        <f t="shared" si="9"/>
        <v>16</v>
      </c>
      <c r="E102" s="8">
        <f t="shared" si="10"/>
        <v>17</v>
      </c>
      <c r="F102" s="8">
        <f t="shared" si="11"/>
        <v>5</v>
      </c>
      <c r="H102" t="str">
        <f t="shared" si="7"/>
        <v>被动技能5等级16</v>
      </c>
      <c r="I102" t="str">
        <f t="shared" si="8"/>
        <v>被动技能5等级17</v>
      </c>
      <c r="J102" s="1">
        <v>96</v>
      </c>
      <c r="K102" s="1">
        <f>VLOOKUP(H102,被动技能!$A:$E,5,FALSE)</f>
        <v>100096</v>
      </c>
      <c r="L102" s="1">
        <f>_xlfn.IFNA(VLOOKUP(I102,被动技能!$A:$E,5,FALSE),0)</f>
        <v>100097</v>
      </c>
      <c r="M102">
        <f>_xlfn.IFNA(VLOOKUP(D102+1,角色属性概况!I:J,2,FALSE),999)</f>
        <v>75</v>
      </c>
      <c r="N102" s="1" t="s">
        <v>249</v>
      </c>
      <c r="O102" s="1">
        <f>VLOOKUP(E102,角色属性概况!Q:R,2,FALSE)</f>
        <v>80400</v>
      </c>
      <c r="P102" s="1">
        <v>0</v>
      </c>
      <c r="Q102" s="1">
        <v>0</v>
      </c>
    </row>
    <row r="103" spans="3:17" x14ac:dyDescent="0.15">
      <c r="C103" s="8" t="str">
        <f t="shared" si="6"/>
        <v>被动技能5</v>
      </c>
      <c r="D103" s="8">
        <f t="shared" si="9"/>
        <v>17</v>
      </c>
      <c r="E103" s="8">
        <f t="shared" si="10"/>
        <v>18</v>
      </c>
      <c r="F103" s="8">
        <f t="shared" si="11"/>
        <v>5</v>
      </c>
      <c r="H103" t="str">
        <f t="shared" si="7"/>
        <v>被动技能5等级17</v>
      </c>
      <c r="I103" t="str">
        <f t="shared" si="8"/>
        <v>被动技能5等级18</v>
      </c>
      <c r="J103" s="1">
        <v>97</v>
      </c>
      <c r="K103" s="1">
        <f>VLOOKUP(H103,被动技能!$A:$E,5,FALSE)</f>
        <v>100097</v>
      </c>
      <c r="L103" s="1">
        <f>_xlfn.IFNA(VLOOKUP(I103,被动技能!$A:$E,5,FALSE),0)</f>
        <v>100098</v>
      </c>
      <c r="M103">
        <f>_xlfn.IFNA(VLOOKUP(D103+1,角色属性概况!I:J,2,FALSE),999)</f>
        <v>80</v>
      </c>
      <c r="N103" s="1" t="s">
        <v>249</v>
      </c>
      <c r="O103" s="1">
        <f>VLOOKUP(E103,角色属性概况!Q:R,2,FALSE)</f>
        <v>113800</v>
      </c>
      <c r="P103" s="1">
        <v>0</v>
      </c>
      <c r="Q103" s="1">
        <v>0</v>
      </c>
    </row>
    <row r="104" spans="3:17" x14ac:dyDescent="0.15">
      <c r="C104" s="8" t="str">
        <f t="shared" si="6"/>
        <v>被动技能5</v>
      </c>
      <c r="D104" s="8">
        <f t="shared" si="9"/>
        <v>18</v>
      </c>
      <c r="E104" s="8">
        <f t="shared" si="10"/>
        <v>19</v>
      </c>
      <c r="F104" s="8">
        <f t="shared" si="11"/>
        <v>5</v>
      </c>
      <c r="H104" t="str">
        <f t="shared" si="7"/>
        <v>被动技能5等级18</v>
      </c>
      <c r="I104" t="str">
        <f t="shared" si="8"/>
        <v>被动技能5等级19</v>
      </c>
      <c r="J104" s="1">
        <v>98</v>
      </c>
      <c r="K104" s="1">
        <f>VLOOKUP(H104,被动技能!$A:$E,5,FALSE)</f>
        <v>100098</v>
      </c>
      <c r="L104" s="1">
        <f>_xlfn.IFNA(VLOOKUP(I104,被动技能!$A:$E,5,FALSE),0)</f>
        <v>100099</v>
      </c>
      <c r="M104">
        <f>_xlfn.IFNA(VLOOKUP(D104+1,角色属性概况!I:J,2,FALSE),999)</f>
        <v>85</v>
      </c>
      <c r="N104" s="1" t="s">
        <v>249</v>
      </c>
      <c r="O104" s="1">
        <f>VLOOKUP(E104,角色属性概况!Q:R,2,FALSE)</f>
        <v>161100</v>
      </c>
      <c r="P104" s="1">
        <v>0</v>
      </c>
      <c r="Q104" s="1">
        <v>0</v>
      </c>
    </row>
    <row r="105" spans="3:17" x14ac:dyDescent="0.15">
      <c r="C105" s="8" t="str">
        <f t="shared" si="6"/>
        <v>被动技能5</v>
      </c>
      <c r="D105" s="8">
        <f t="shared" si="9"/>
        <v>19</v>
      </c>
      <c r="E105" s="8">
        <f t="shared" si="10"/>
        <v>20</v>
      </c>
      <c r="F105" s="8">
        <f t="shared" si="11"/>
        <v>5</v>
      </c>
      <c r="H105" t="str">
        <f t="shared" si="7"/>
        <v>被动技能5等级19</v>
      </c>
      <c r="I105" t="str">
        <f t="shared" si="8"/>
        <v>被动技能5等级20</v>
      </c>
      <c r="J105" s="1">
        <v>99</v>
      </c>
      <c r="K105" s="1">
        <f>VLOOKUP(H105,被动技能!$A:$E,5,FALSE)</f>
        <v>100099</v>
      </c>
      <c r="L105" s="1">
        <f>_xlfn.IFNA(VLOOKUP(I105,被动技能!$A:$E,5,FALSE),0)</f>
        <v>100100</v>
      </c>
      <c r="M105">
        <f>_xlfn.IFNA(VLOOKUP(D105+1,角色属性概况!I:J,2,FALSE),999)</f>
        <v>90</v>
      </c>
      <c r="N105" s="1" t="s">
        <v>249</v>
      </c>
      <c r="O105" s="1">
        <f>VLOOKUP(E105,角色属性概况!Q:R,2,FALSE)</f>
        <v>228100</v>
      </c>
      <c r="P105" s="1">
        <v>0</v>
      </c>
      <c r="Q105" s="1">
        <v>0</v>
      </c>
    </row>
    <row r="106" spans="3:17" x14ac:dyDescent="0.15">
      <c r="C106" s="8" t="str">
        <f t="shared" si="6"/>
        <v>被动技能5</v>
      </c>
      <c r="D106" s="8">
        <f t="shared" si="9"/>
        <v>20</v>
      </c>
      <c r="E106" s="8">
        <f t="shared" si="10"/>
        <v>21</v>
      </c>
      <c r="F106" s="8">
        <f t="shared" si="11"/>
        <v>5</v>
      </c>
      <c r="H106" t="str">
        <f t="shared" si="7"/>
        <v>被动技能5等级20</v>
      </c>
      <c r="I106" t="str">
        <f t="shared" si="8"/>
        <v>被动技能5等级21</v>
      </c>
      <c r="J106" s="1">
        <v>100</v>
      </c>
      <c r="K106" s="1">
        <f>VLOOKUP(H106,被动技能!$A:$E,5,FALSE)</f>
        <v>100100</v>
      </c>
      <c r="L106" s="1">
        <f>_xlfn.IFNA(VLOOKUP(I106,被动技能!$A:$E,5,FALSE),0)</f>
        <v>0</v>
      </c>
      <c r="M106">
        <f>_xlfn.IFNA(VLOOKUP(D106+1,角色属性概况!I:J,2,FALSE),999)</f>
        <v>100</v>
      </c>
      <c r="N106" s="1" t="s">
        <v>249</v>
      </c>
      <c r="O106" s="1">
        <f>VLOOKUP(E106,角色属性概况!Q:R,2,FALSE)</f>
        <v>780200</v>
      </c>
      <c r="P106" s="1">
        <v>0</v>
      </c>
      <c r="Q106" s="1">
        <v>0</v>
      </c>
    </row>
    <row r="107" spans="3:17" x14ac:dyDescent="0.15">
      <c r="C107" s="8" t="str">
        <f t="shared" si="6"/>
        <v>被动技能6</v>
      </c>
      <c r="D107" s="8">
        <f t="shared" si="9"/>
        <v>1</v>
      </c>
      <c r="E107" s="8">
        <f t="shared" si="10"/>
        <v>2</v>
      </c>
      <c r="F107" s="8">
        <f t="shared" si="11"/>
        <v>6</v>
      </c>
      <c r="H107" t="str">
        <f t="shared" si="7"/>
        <v>被动技能6等级1</v>
      </c>
      <c r="I107" t="str">
        <f t="shared" si="8"/>
        <v>被动技能6等级2</v>
      </c>
      <c r="J107" s="1">
        <v>101</v>
      </c>
      <c r="K107" s="1">
        <f>VLOOKUP(H107,被动技能!$A:$E,5,FALSE)</f>
        <v>100101</v>
      </c>
      <c r="L107" s="1">
        <f>_xlfn.IFNA(VLOOKUP(I107,被动技能!$A:$E,5,FALSE),0)</f>
        <v>100102</v>
      </c>
      <c r="M107">
        <f>_xlfn.IFNA(VLOOKUP(D107+1,角色属性概况!I:J,2,FALSE),999)</f>
        <v>2</v>
      </c>
      <c r="N107" s="1" t="s">
        <v>249</v>
      </c>
      <c r="O107" s="1">
        <f>VLOOKUP(E107,角色属性概况!Q:R,2,FALSE)</f>
        <v>500</v>
      </c>
      <c r="P107" s="1">
        <v>0</v>
      </c>
      <c r="Q107" s="1">
        <v>0</v>
      </c>
    </row>
    <row r="108" spans="3:17" x14ac:dyDescent="0.15">
      <c r="C108" s="8" t="str">
        <f t="shared" si="6"/>
        <v>被动技能6</v>
      </c>
      <c r="D108" s="8">
        <f t="shared" si="9"/>
        <v>2</v>
      </c>
      <c r="E108" s="8">
        <f t="shared" si="10"/>
        <v>3</v>
      </c>
      <c r="F108" s="8">
        <f t="shared" si="11"/>
        <v>6</v>
      </c>
      <c r="H108" t="str">
        <f t="shared" si="7"/>
        <v>被动技能6等级2</v>
      </c>
      <c r="I108" t="str">
        <f t="shared" si="8"/>
        <v>被动技能6等级3</v>
      </c>
      <c r="J108" s="1">
        <v>102</v>
      </c>
      <c r="K108" s="1">
        <f>VLOOKUP(H108,被动技能!$A:$E,5,FALSE)</f>
        <v>100102</v>
      </c>
      <c r="L108" s="1">
        <f>_xlfn.IFNA(VLOOKUP(I108,被动技能!$A:$E,5,FALSE),0)</f>
        <v>100103</v>
      </c>
      <c r="M108">
        <f>_xlfn.IFNA(VLOOKUP(D108+1,角色属性概况!I:J,2,FALSE),999)</f>
        <v>5</v>
      </c>
      <c r="N108" s="1" t="s">
        <v>249</v>
      </c>
      <c r="O108" s="1">
        <f>VLOOKUP(E108,角色属性概况!Q:R,2,FALSE)</f>
        <v>600</v>
      </c>
      <c r="P108" s="1">
        <v>0</v>
      </c>
      <c r="Q108" s="1">
        <v>0</v>
      </c>
    </row>
    <row r="109" spans="3:17" x14ac:dyDescent="0.15">
      <c r="C109" s="8" t="str">
        <f t="shared" si="6"/>
        <v>被动技能6</v>
      </c>
      <c r="D109" s="8">
        <f t="shared" si="9"/>
        <v>3</v>
      </c>
      <c r="E109" s="8">
        <f t="shared" si="10"/>
        <v>4</v>
      </c>
      <c r="F109" s="8">
        <f t="shared" si="11"/>
        <v>6</v>
      </c>
      <c r="H109" t="str">
        <f t="shared" si="7"/>
        <v>被动技能6等级3</v>
      </c>
      <c r="I109" t="str">
        <f t="shared" si="8"/>
        <v>被动技能6等级4</v>
      </c>
      <c r="J109" s="1">
        <v>103</v>
      </c>
      <c r="K109" s="1">
        <f>VLOOKUP(H109,被动技能!$A:$E,5,FALSE)</f>
        <v>100103</v>
      </c>
      <c r="L109" s="1">
        <f>_xlfn.IFNA(VLOOKUP(I109,被动技能!$A:$E,5,FALSE),0)</f>
        <v>100104</v>
      </c>
      <c r="M109">
        <f>_xlfn.IFNA(VLOOKUP(D109+1,角色属性概况!I:J,2,FALSE),999)</f>
        <v>10</v>
      </c>
      <c r="N109" s="1" t="s">
        <v>249</v>
      </c>
      <c r="O109" s="1">
        <f>VLOOKUP(E109,角色属性概况!Q:R,2,FALSE)</f>
        <v>800</v>
      </c>
      <c r="P109" s="1">
        <v>0</v>
      </c>
      <c r="Q109" s="1">
        <v>0</v>
      </c>
    </row>
    <row r="110" spans="3:17" x14ac:dyDescent="0.15">
      <c r="C110" s="8" t="str">
        <f t="shared" si="6"/>
        <v>被动技能6</v>
      </c>
      <c r="D110" s="8">
        <f t="shared" si="9"/>
        <v>4</v>
      </c>
      <c r="E110" s="8">
        <f t="shared" si="10"/>
        <v>5</v>
      </c>
      <c r="F110" s="8">
        <f t="shared" si="11"/>
        <v>6</v>
      </c>
      <c r="H110" t="str">
        <f t="shared" si="7"/>
        <v>被动技能6等级4</v>
      </c>
      <c r="I110" t="str">
        <f t="shared" si="8"/>
        <v>被动技能6等级5</v>
      </c>
      <c r="J110" s="1">
        <v>104</v>
      </c>
      <c r="K110" s="1">
        <f>VLOOKUP(H110,被动技能!$A:$E,5,FALSE)</f>
        <v>100104</v>
      </c>
      <c r="L110" s="1">
        <f>_xlfn.IFNA(VLOOKUP(I110,被动技能!$A:$E,5,FALSE),0)</f>
        <v>100105</v>
      </c>
      <c r="M110">
        <f>_xlfn.IFNA(VLOOKUP(D110+1,角色属性概况!I:J,2,FALSE),999)</f>
        <v>15</v>
      </c>
      <c r="N110" s="1" t="s">
        <v>249</v>
      </c>
      <c r="O110" s="1">
        <f>VLOOKUP(E110,角色属性概况!Q:R,2,FALSE)</f>
        <v>1200</v>
      </c>
      <c r="P110" s="1">
        <v>0</v>
      </c>
      <c r="Q110" s="1">
        <v>0</v>
      </c>
    </row>
    <row r="111" spans="3:17" x14ac:dyDescent="0.15">
      <c r="C111" s="8" t="str">
        <f t="shared" si="6"/>
        <v>被动技能6</v>
      </c>
      <c r="D111" s="8">
        <f t="shared" si="9"/>
        <v>5</v>
      </c>
      <c r="E111" s="8">
        <f t="shared" si="10"/>
        <v>6</v>
      </c>
      <c r="F111" s="8">
        <f t="shared" si="11"/>
        <v>6</v>
      </c>
      <c r="H111" t="str">
        <f t="shared" si="7"/>
        <v>被动技能6等级5</v>
      </c>
      <c r="I111" t="str">
        <f t="shared" si="8"/>
        <v>被动技能6等级6</v>
      </c>
      <c r="J111" s="1">
        <v>105</v>
      </c>
      <c r="K111" s="1">
        <f>VLOOKUP(H111,被动技能!$A:$E,5,FALSE)</f>
        <v>100105</v>
      </c>
      <c r="L111" s="1">
        <f>_xlfn.IFNA(VLOOKUP(I111,被动技能!$A:$E,5,FALSE),0)</f>
        <v>100106</v>
      </c>
      <c r="M111">
        <f>_xlfn.IFNA(VLOOKUP(D111+1,角色属性概况!I:J,2,FALSE),999)</f>
        <v>20</v>
      </c>
      <c r="N111" s="1" t="s">
        <v>249</v>
      </c>
      <c r="O111" s="1">
        <f>VLOOKUP(E111,角色属性概况!Q:R,2,FALSE)</f>
        <v>1700</v>
      </c>
      <c r="P111" s="1">
        <v>0</v>
      </c>
      <c r="Q111" s="1">
        <v>0</v>
      </c>
    </row>
    <row r="112" spans="3:17" x14ac:dyDescent="0.15">
      <c r="C112" s="8" t="str">
        <f t="shared" si="6"/>
        <v>被动技能6</v>
      </c>
      <c r="D112" s="8">
        <f t="shared" si="9"/>
        <v>6</v>
      </c>
      <c r="E112" s="8">
        <f t="shared" si="10"/>
        <v>7</v>
      </c>
      <c r="F112" s="8">
        <f t="shared" si="11"/>
        <v>6</v>
      </c>
      <c r="H112" t="str">
        <f t="shared" si="7"/>
        <v>被动技能6等级6</v>
      </c>
      <c r="I112" t="str">
        <f t="shared" si="8"/>
        <v>被动技能6等级7</v>
      </c>
      <c r="J112" s="1">
        <v>106</v>
      </c>
      <c r="K112" s="1">
        <f>VLOOKUP(H112,被动技能!$A:$E,5,FALSE)</f>
        <v>100106</v>
      </c>
      <c r="L112" s="1">
        <f>_xlfn.IFNA(VLOOKUP(I112,被动技能!$A:$E,5,FALSE),0)</f>
        <v>100107</v>
      </c>
      <c r="M112">
        <f>_xlfn.IFNA(VLOOKUP(D112+1,角色属性概况!I:J,2,FALSE),999)</f>
        <v>25</v>
      </c>
      <c r="N112" s="1" t="s">
        <v>249</v>
      </c>
      <c r="O112" s="1">
        <f>VLOOKUP(E112,角色属性概况!Q:R,2,FALSE)</f>
        <v>2400</v>
      </c>
      <c r="P112" s="1">
        <v>0</v>
      </c>
      <c r="Q112" s="1">
        <v>0</v>
      </c>
    </row>
    <row r="113" spans="3:17" x14ac:dyDescent="0.15">
      <c r="C113" s="8" t="str">
        <f t="shared" si="6"/>
        <v>被动技能6</v>
      </c>
      <c r="D113" s="8">
        <f t="shared" si="9"/>
        <v>7</v>
      </c>
      <c r="E113" s="8">
        <f t="shared" si="10"/>
        <v>8</v>
      </c>
      <c r="F113" s="8">
        <f t="shared" si="11"/>
        <v>6</v>
      </c>
      <c r="H113" t="str">
        <f t="shared" si="7"/>
        <v>被动技能6等级7</v>
      </c>
      <c r="I113" t="str">
        <f t="shared" si="8"/>
        <v>被动技能6等级8</v>
      </c>
      <c r="J113" s="1">
        <v>107</v>
      </c>
      <c r="K113" s="1">
        <f>VLOOKUP(H113,被动技能!$A:$E,5,FALSE)</f>
        <v>100107</v>
      </c>
      <c r="L113" s="1">
        <f>_xlfn.IFNA(VLOOKUP(I113,被动技能!$A:$E,5,FALSE),0)</f>
        <v>100108</v>
      </c>
      <c r="M113">
        <f>_xlfn.IFNA(VLOOKUP(D113+1,角色属性概况!I:J,2,FALSE),999)</f>
        <v>30</v>
      </c>
      <c r="N113" s="1" t="s">
        <v>249</v>
      </c>
      <c r="O113" s="1">
        <f>VLOOKUP(E113,角色属性概况!Q:R,2,FALSE)</f>
        <v>3500</v>
      </c>
      <c r="P113" s="1">
        <v>0</v>
      </c>
      <c r="Q113" s="1">
        <v>0</v>
      </c>
    </row>
    <row r="114" spans="3:17" x14ac:dyDescent="0.15">
      <c r="C114" s="8" t="str">
        <f t="shared" si="6"/>
        <v>被动技能6</v>
      </c>
      <c r="D114" s="8">
        <f t="shared" si="9"/>
        <v>8</v>
      </c>
      <c r="E114" s="8">
        <f t="shared" si="10"/>
        <v>9</v>
      </c>
      <c r="F114" s="8">
        <f t="shared" si="11"/>
        <v>6</v>
      </c>
      <c r="H114" t="str">
        <f t="shared" si="7"/>
        <v>被动技能6等级8</v>
      </c>
      <c r="I114" t="str">
        <f t="shared" si="8"/>
        <v>被动技能6等级9</v>
      </c>
      <c r="J114" s="1">
        <v>108</v>
      </c>
      <c r="K114" s="1">
        <f>VLOOKUP(H114,被动技能!$A:$E,5,FALSE)</f>
        <v>100108</v>
      </c>
      <c r="L114" s="1">
        <f>_xlfn.IFNA(VLOOKUP(I114,被动技能!$A:$E,5,FALSE),0)</f>
        <v>100109</v>
      </c>
      <c r="M114">
        <f>_xlfn.IFNA(VLOOKUP(D114+1,角色属性概况!I:J,2,FALSE),999)</f>
        <v>35</v>
      </c>
      <c r="N114" s="1" t="s">
        <v>249</v>
      </c>
      <c r="O114" s="1">
        <f>VLOOKUP(E114,角色属性概况!Q:R,2,FALSE)</f>
        <v>4900</v>
      </c>
      <c r="P114" s="1">
        <v>0</v>
      </c>
      <c r="Q114" s="1">
        <v>0</v>
      </c>
    </row>
    <row r="115" spans="3:17" x14ac:dyDescent="0.15">
      <c r="C115" s="8" t="str">
        <f t="shared" si="6"/>
        <v>被动技能6</v>
      </c>
      <c r="D115" s="8">
        <f t="shared" si="9"/>
        <v>9</v>
      </c>
      <c r="E115" s="8">
        <f t="shared" si="10"/>
        <v>10</v>
      </c>
      <c r="F115" s="8">
        <f t="shared" si="11"/>
        <v>6</v>
      </c>
      <c r="H115" t="str">
        <f t="shared" si="7"/>
        <v>被动技能6等级9</v>
      </c>
      <c r="I115" t="str">
        <f t="shared" si="8"/>
        <v>被动技能6等级10</v>
      </c>
      <c r="J115" s="1">
        <v>109</v>
      </c>
      <c r="K115" s="1">
        <f>VLOOKUP(H115,被动技能!$A:$E,5,FALSE)</f>
        <v>100109</v>
      </c>
      <c r="L115" s="1">
        <f>_xlfn.IFNA(VLOOKUP(I115,被动技能!$A:$E,5,FALSE),0)</f>
        <v>100110</v>
      </c>
      <c r="M115">
        <f>_xlfn.IFNA(VLOOKUP(D115+1,角色属性概况!I:J,2,FALSE),999)</f>
        <v>40</v>
      </c>
      <c r="N115" s="1" t="s">
        <v>249</v>
      </c>
      <c r="O115" s="1">
        <f>VLOOKUP(E115,角色属性概况!Q:R,2,FALSE)</f>
        <v>7000</v>
      </c>
      <c r="P115" s="1">
        <v>0</v>
      </c>
      <c r="Q115" s="1">
        <v>0</v>
      </c>
    </row>
    <row r="116" spans="3:17" x14ac:dyDescent="0.15">
      <c r="C116" s="8" t="str">
        <f t="shared" si="6"/>
        <v>被动技能6</v>
      </c>
      <c r="D116" s="8">
        <f t="shared" si="9"/>
        <v>10</v>
      </c>
      <c r="E116" s="8">
        <f t="shared" si="10"/>
        <v>11</v>
      </c>
      <c r="F116" s="8">
        <f t="shared" si="11"/>
        <v>6</v>
      </c>
      <c r="H116" t="str">
        <f t="shared" si="7"/>
        <v>被动技能6等级10</v>
      </c>
      <c r="I116" t="str">
        <f t="shared" si="8"/>
        <v>被动技能6等级11</v>
      </c>
      <c r="J116" s="1">
        <v>110</v>
      </c>
      <c r="K116" s="1">
        <f>VLOOKUP(H116,被动技能!$A:$E,5,FALSE)</f>
        <v>100110</v>
      </c>
      <c r="L116" s="1">
        <f>_xlfn.IFNA(VLOOKUP(I116,被动技能!$A:$E,5,FALSE),0)</f>
        <v>100111</v>
      </c>
      <c r="M116">
        <f>_xlfn.IFNA(VLOOKUP(D116+1,角色属性概况!I:J,2,FALSE),999)</f>
        <v>45</v>
      </c>
      <c r="N116" s="1" t="s">
        <v>249</v>
      </c>
      <c r="O116" s="1">
        <f>VLOOKUP(E116,角色属性概况!Q:R,2,FALSE)</f>
        <v>9900</v>
      </c>
      <c r="P116" s="1">
        <v>0</v>
      </c>
      <c r="Q116" s="1">
        <v>0</v>
      </c>
    </row>
    <row r="117" spans="3:17" x14ac:dyDescent="0.15">
      <c r="C117" s="8" t="str">
        <f t="shared" si="6"/>
        <v>被动技能6</v>
      </c>
      <c r="D117" s="8">
        <f t="shared" si="9"/>
        <v>11</v>
      </c>
      <c r="E117" s="8">
        <f t="shared" si="10"/>
        <v>12</v>
      </c>
      <c r="F117" s="8">
        <f t="shared" si="11"/>
        <v>6</v>
      </c>
      <c r="H117" t="str">
        <f t="shared" si="7"/>
        <v>被动技能6等级11</v>
      </c>
      <c r="I117" t="str">
        <f t="shared" si="8"/>
        <v>被动技能6等级12</v>
      </c>
      <c r="J117" s="1">
        <v>111</v>
      </c>
      <c r="K117" s="1">
        <f>VLOOKUP(H117,被动技能!$A:$E,5,FALSE)</f>
        <v>100111</v>
      </c>
      <c r="L117" s="1">
        <f>_xlfn.IFNA(VLOOKUP(I117,被动技能!$A:$E,5,FALSE),0)</f>
        <v>100112</v>
      </c>
      <c r="M117">
        <f>_xlfn.IFNA(VLOOKUP(D117+1,角色属性概况!I:J,2,FALSE),999)</f>
        <v>50</v>
      </c>
      <c r="N117" s="1" t="s">
        <v>249</v>
      </c>
      <c r="O117" s="1">
        <f>VLOOKUP(E117,角色属性概况!Q:R,2,FALSE)</f>
        <v>14100</v>
      </c>
      <c r="P117" s="1">
        <v>0</v>
      </c>
      <c r="Q117" s="1">
        <v>0</v>
      </c>
    </row>
    <row r="118" spans="3:17" x14ac:dyDescent="0.15">
      <c r="C118" s="8" t="str">
        <f t="shared" si="6"/>
        <v>被动技能6</v>
      </c>
      <c r="D118" s="8">
        <f t="shared" si="9"/>
        <v>12</v>
      </c>
      <c r="E118" s="8">
        <f t="shared" si="10"/>
        <v>13</v>
      </c>
      <c r="F118" s="8">
        <f t="shared" si="11"/>
        <v>6</v>
      </c>
      <c r="H118" t="str">
        <f t="shared" si="7"/>
        <v>被动技能6等级12</v>
      </c>
      <c r="I118" t="str">
        <f t="shared" si="8"/>
        <v>被动技能6等级13</v>
      </c>
      <c r="J118" s="1">
        <v>112</v>
      </c>
      <c r="K118" s="1">
        <f>VLOOKUP(H118,被动技能!$A:$E,5,FALSE)</f>
        <v>100112</v>
      </c>
      <c r="L118" s="1">
        <f>_xlfn.IFNA(VLOOKUP(I118,被动技能!$A:$E,5,FALSE),0)</f>
        <v>100113</v>
      </c>
      <c r="M118">
        <f>_xlfn.IFNA(VLOOKUP(D118+1,角色属性概况!I:J,2,FALSE),999)</f>
        <v>55</v>
      </c>
      <c r="N118" s="1" t="s">
        <v>249</v>
      </c>
      <c r="O118" s="1">
        <f>VLOOKUP(E118,角色属性概况!Q:R,2,FALSE)</f>
        <v>20000</v>
      </c>
      <c r="P118" s="1">
        <v>0</v>
      </c>
      <c r="Q118" s="1">
        <v>0</v>
      </c>
    </row>
    <row r="119" spans="3:17" x14ac:dyDescent="0.15">
      <c r="C119" s="8" t="str">
        <f t="shared" si="6"/>
        <v>被动技能6</v>
      </c>
      <c r="D119" s="8">
        <f t="shared" si="9"/>
        <v>13</v>
      </c>
      <c r="E119" s="8">
        <f t="shared" si="10"/>
        <v>14</v>
      </c>
      <c r="F119" s="8">
        <f t="shared" si="11"/>
        <v>6</v>
      </c>
      <c r="H119" t="str">
        <f t="shared" si="7"/>
        <v>被动技能6等级13</v>
      </c>
      <c r="I119" t="str">
        <f t="shared" si="8"/>
        <v>被动技能6等级14</v>
      </c>
      <c r="J119" s="1">
        <v>113</v>
      </c>
      <c r="K119" s="1">
        <f>VLOOKUP(H119,被动技能!$A:$E,5,FALSE)</f>
        <v>100113</v>
      </c>
      <c r="L119" s="1">
        <f>_xlfn.IFNA(VLOOKUP(I119,被动技能!$A:$E,5,FALSE),0)</f>
        <v>100114</v>
      </c>
      <c r="M119">
        <f>_xlfn.IFNA(VLOOKUP(D119+1,角色属性概况!I:J,2,FALSE),999)</f>
        <v>60</v>
      </c>
      <c r="N119" s="1" t="s">
        <v>249</v>
      </c>
      <c r="O119" s="1">
        <f>VLOOKUP(E119,角色属性概况!Q:R,2,FALSE)</f>
        <v>28300</v>
      </c>
      <c r="P119" s="1">
        <v>0</v>
      </c>
      <c r="Q119" s="1">
        <v>0</v>
      </c>
    </row>
    <row r="120" spans="3:17" x14ac:dyDescent="0.15">
      <c r="C120" s="8" t="str">
        <f t="shared" si="6"/>
        <v>被动技能6</v>
      </c>
      <c r="D120" s="8">
        <f t="shared" si="9"/>
        <v>14</v>
      </c>
      <c r="E120" s="8">
        <f t="shared" si="10"/>
        <v>15</v>
      </c>
      <c r="F120" s="8">
        <f t="shared" si="11"/>
        <v>6</v>
      </c>
      <c r="H120" t="str">
        <f t="shared" si="7"/>
        <v>被动技能6等级14</v>
      </c>
      <c r="I120" t="str">
        <f t="shared" si="8"/>
        <v>被动技能6等级15</v>
      </c>
      <c r="J120" s="1">
        <v>114</v>
      </c>
      <c r="K120" s="1">
        <f>VLOOKUP(H120,被动技能!$A:$E,5,FALSE)</f>
        <v>100114</v>
      </c>
      <c r="L120" s="1">
        <f>_xlfn.IFNA(VLOOKUP(I120,被动技能!$A:$E,5,FALSE),0)</f>
        <v>100115</v>
      </c>
      <c r="M120">
        <f>_xlfn.IFNA(VLOOKUP(D120+1,角色属性概况!I:J,2,FALSE),999)</f>
        <v>65</v>
      </c>
      <c r="N120" s="1" t="s">
        <v>249</v>
      </c>
      <c r="O120" s="1">
        <f>VLOOKUP(E120,角色属性概况!Q:R,2,FALSE)</f>
        <v>40100</v>
      </c>
      <c r="P120" s="1">
        <v>0</v>
      </c>
      <c r="Q120" s="1">
        <v>0</v>
      </c>
    </row>
    <row r="121" spans="3:17" x14ac:dyDescent="0.15">
      <c r="C121" s="8" t="str">
        <f t="shared" si="6"/>
        <v>被动技能6</v>
      </c>
      <c r="D121" s="8">
        <f t="shared" si="9"/>
        <v>15</v>
      </c>
      <c r="E121" s="8">
        <f t="shared" si="10"/>
        <v>16</v>
      </c>
      <c r="F121" s="8">
        <f t="shared" si="11"/>
        <v>6</v>
      </c>
      <c r="H121" t="str">
        <f t="shared" si="7"/>
        <v>被动技能6等级15</v>
      </c>
      <c r="I121" t="str">
        <f t="shared" si="8"/>
        <v>被动技能6等级16</v>
      </c>
      <c r="J121" s="1">
        <v>115</v>
      </c>
      <c r="K121" s="1">
        <f>VLOOKUP(H121,被动技能!$A:$E,5,FALSE)</f>
        <v>100115</v>
      </c>
      <c r="L121" s="1">
        <f>_xlfn.IFNA(VLOOKUP(I121,被动技能!$A:$E,5,FALSE),0)</f>
        <v>100116</v>
      </c>
      <c r="M121">
        <f>_xlfn.IFNA(VLOOKUP(D121+1,角色属性概况!I:J,2,FALSE),999)</f>
        <v>70</v>
      </c>
      <c r="N121" s="1" t="s">
        <v>249</v>
      </c>
      <c r="O121" s="1">
        <f>VLOOKUP(E121,角色属性概况!Q:R,2,FALSE)</f>
        <v>56700</v>
      </c>
      <c r="P121" s="1">
        <v>0</v>
      </c>
      <c r="Q121" s="1">
        <v>0</v>
      </c>
    </row>
    <row r="122" spans="3:17" x14ac:dyDescent="0.15">
      <c r="C122" s="8" t="str">
        <f t="shared" si="6"/>
        <v>被动技能6</v>
      </c>
      <c r="D122" s="8">
        <f t="shared" si="9"/>
        <v>16</v>
      </c>
      <c r="E122" s="8">
        <f t="shared" si="10"/>
        <v>17</v>
      </c>
      <c r="F122" s="8">
        <f t="shared" si="11"/>
        <v>6</v>
      </c>
      <c r="H122" t="str">
        <f t="shared" si="7"/>
        <v>被动技能6等级16</v>
      </c>
      <c r="I122" t="str">
        <f t="shared" si="8"/>
        <v>被动技能6等级17</v>
      </c>
      <c r="J122" s="1">
        <v>116</v>
      </c>
      <c r="K122" s="1">
        <f>VLOOKUP(H122,被动技能!$A:$E,5,FALSE)</f>
        <v>100116</v>
      </c>
      <c r="L122" s="1">
        <f>_xlfn.IFNA(VLOOKUP(I122,被动技能!$A:$E,5,FALSE),0)</f>
        <v>100117</v>
      </c>
      <c r="M122">
        <f>_xlfn.IFNA(VLOOKUP(D122+1,角色属性概况!I:J,2,FALSE),999)</f>
        <v>75</v>
      </c>
      <c r="N122" s="1" t="s">
        <v>249</v>
      </c>
      <c r="O122" s="1">
        <f>VLOOKUP(E122,角色属性概况!Q:R,2,FALSE)</f>
        <v>80400</v>
      </c>
      <c r="P122" s="1">
        <v>0</v>
      </c>
      <c r="Q122" s="1">
        <v>0</v>
      </c>
    </row>
    <row r="123" spans="3:17" x14ac:dyDescent="0.15">
      <c r="C123" s="8" t="str">
        <f t="shared" si="6"/>
        <v>被动技能6</v>
      </c>
      <c r="D123" s="8">
        <f t="shared" si="9"/>
        <v>17</v>
      </c>
      <c r="E123" s="8">
        <f t="shared" si="10"/>
        <v>18</v>
      </c>
      <c r="F123" s="8">
        <f t="shared" si="11"/>
        <v>6</v>
      </c>
      <c r="H123" t="str">
        <f t="shared" si="7"/>
        <v>被动技能6等级17</v>
      </c>
      <c r="I123" t="str">
        <f t="shared" si="8"/>
        <v>被动技能6等级18</v>
      </c>
      <c r="J123" s="1">
        <v>117</v>
      </c>
      <c r="K123" s="1">
        <f>VLOOKUP(H123,被动技能!$A:$E,5,FALSE)</f>
        <v>100117</v>
      </c>
      <c r="L123" s="1">
        <f>_xlfn.IFNA(VLOOKUP(I123,被动技能!$A:$E,5,FALSE),0)</f>
        <v>100118</v>
      </c>
      <c r="M123">
        <f>_xlfn.IFNA(VLOOKUP(D123+1,角色属性概况!I:J,2,FALSE),999)</f>
        <v>80</v>
      </c>
      <c r="N123" s="1" t="s">
        <v>249</v>
      </c>
      <c r="O123" s="1">
        <f>VLOOKUP(E123,角色属性概况!Q:R,2,FALSE)</f>
        <v>113800</v>
      </c>
      <c r="P123" s="1">
        <v>0</v>
      </c>
      <c r="Q123" s="1">
        <v>0</v>
      </c>
    </row>
    <row r="124" spans="3:17" x14ac:dyDescent="0.15">
      <c r="C124" s="8" t="str">
        <f t="shared" si="6"/>
        <v>被动技能6</v>
      </c>
      <c r="D124" s="8">
        <f t="shared" si="9"/>
        <v>18</v>
      </c>
      <c r="E124" s="8">
        <f t="shared" si="10"/>
        <v>19</v>
      </c>
      <c r="F124" s="8">
        <f t="shared" si="11"/>
        <v>6</v>
      </c>
      <c r="H124" t="str">
        <f t="shared" si="7"/>
        <v>被动技能6等级18</v>
      </c>
      <c r="I124" t="str">
        <f t="shared" si="8"/>
        <v>被动技能6等级19</v>
      </c>
      <c r="J124" s="1">
        <v>118</v>
      </c>
      <c r="K124" s="1">
        <f>VLOOKUP(H124,被动技能!$A:$E,5,FALSE)</f>
        <v>100118</v>
      </c>
      <c r="L124" s="1">
        <f>_xlfn.IFNA(VLOOKUP(I124,被动技能!$A:$E,5,FALSE),0)</f>
        <v>100119</v>
      </c>
      <c r="M124">
        <f>_xlfn.IFNA(VLOOKUP(D124+1,角色属性概况!I:J,2,FALSE),999)</f>
        <v>85</v>
      </c>
      <c r="N124" s="1" t="s">
        <v>249</v>
      </c>
      <c r="O124" s="1">
        <f>VLOOKUP(E124,角色属性概况!Q:R,2,FALSE)</f>
        <v>161100</v>
      </c>
      <c r="P124" s="1">
        <v>0</v>
      </c>
      <c r="Q124" s="1">
        <v>0</v>
      </c>
    </row>
    <row r="125" spans="3:17" x14ac:dyDescent="0.15">
      <c r="C125" s="8" t="str">
        <f t="shared" si="6"/>
        <v>被动技能6</v>
      </c>
      <c r="D125" s="8">
        <f t="shared" si="9"/>
        <v>19</v>
      </c>
      <c r="E125" s="8">
        <f t="shared" si="10"/>
        <v>20</v>
      </c>
      <c r="F125" s="8">
        <f t="shared" si="11"/>
        <v>6</v>
      </c>
      <c r="H125" t="str">
        <f t="shared" si="7"/>
        <v>被动技能6等级19</v>
      </c>
      <c r="I125" t="str">
        <f t="shared" si="8"/>
        <v>被动技能6等级20</v>
      </c>
      <c r="J125" s="1">
        <v>119</v>
      </c>
      <c r="K125" s="1">
        <f>VLOOKUP(H125,被动技能!$A:$E,5,FALSE)</f>
        <v>100119</v>
      </c>
      <c r="L125" s="1">
        <f>_xlfn.IFNA(VLOOKUP(I125,被动技能!$A:$E,5,FALSE),0)</f>
        <v>100120</v>
      </c>
      <c r="M125">
        <f>_xlfn.IFNA(VLOOKUP(D125+1,角色属性概况!I:J,2,FALSE),999)</f>
        <v>90</v>
      </c>
      <c r="N125" s="1" t="s">
        <v>249</v>
      </c>
      <c r="O125" s="1">
        <f>VLOOKUP(E125,角色属性概况!Q:R,2,FALSE)</f>
        <v>228100</v>
      </c>
      <c r="P125" s="1">
        <v>0</v>
      </c>
      <c r="Q125" s="1">
        <v>0</v>
      </c>
    </row>
    <row r="126" spans="3:17" x14ac:dyDescent="0.15">
      <c r="C126" s="8" t="str">
        <f t="shared" si="6"/>
        <v>被动技能6</v>
      </c>
      <c r="D126" s="8">
        <f t="shared" si="9"/>
        <v>20</v>
      </c>
      <c r="E126" s="8">
        <f t="shared" si="10"/>
        <v>21</v>
      </c>
      <c r="F126" s="8">
        <f t="shared" si="11"/>
        <v>6</v>
      </c>
      <c r="H126" t="str">
        <f t="shared" si="7"/>
        <v>被动技能6等级20</v>
      </c>
      <c r="I126" t="str">
        <f t="shared" si="8"/>
        <v>被动技能6等级21</v>
      </c>
      <c r="J126" s="1">
        <v>120</v>
      </c>
      <c r="K126" s="1">
        <f>VLOOKUP(H126,被动技能!$A:$E,5,FALSE)</f>
        <v>100120</v>
      </c>
      <c r="L126" s="1">
        <f>_xlfn.IFNA(VLOOKUP(I126,被动技能!$A:$E,5,FALSE),0)</f>
        <v>0</v>
      </c>
      <c r="M126">
        <f>_xlfn.IFNA(VLOOKUP(D126+1,角色属性概况!I:J,2,FALSE),999)</f>
        <v>100</v>
      </c>
      <c r="N126" s="1" t="s">
        <v>249</v>
      </c>
      <c r="O126" s="1">
        <f>VLOOKUP(E126,角色属性概况!Q:R,2,FALSE)</f>
        <v>780200</v>
      </c>
      <c r="P126" s="1">
        <v>0</v>
      </c>
      <c r="Q126" s="1">
        <v>0</v>
      </c>
    </row>
    <row r="127" spans="3:17" x14ac:dyDescent="0.15">
      <c r="C127" s="8" t="str">
        <f t="shared" si="6"/>
        <v>被动技能7</v>
      </c>
      <c r="D127" s="8">
        <f t="shared" si="9"/>
        <v>1</v>
      </c>
      <c r="E127" s="8">
        <f t="shared" si="10"/>
        <v>2</v>
      </c>
      <c r="F127" s="8">
        <f t="shared" si="11"/>
        <v>7</v>
      </c>
      <c r="H127" t="str">
        <f t="shared" si="7"/>
        <v>被动技能7等级1</v>
      </c>
      <c r="I127" t="str">
        <f t="shared" si="8"/>
        <v>被动技能7等级2</v>
      </c>
      <c r="J127" s="1">
        <v>121</v>
      </c>
      <c r="K127" s="1">
        <f>VLOOKUP(H127,被动技能!$A:$E,5,FALSE)</f>
        <v>100121</v>
      </c>
      <c r="L127" s="1">
        <f>_xlfn.IFNA(VLOOKUP(I127,被动技能!$A:$E,5,FALSE),0)</f>
        <v>100122</v>
      </c>
      <c r="M127">
        <f>_xlfn.IFNA(VLOOKUP(D127+1,角色属性概况!I:J,2,FALSE),999)</f>
        <v>2</v>
      </c>
      <c r="N127" s="1" t="s">
        <v>249</v>
      </c>
      <c r="O127" s="1">
        <f>VLOOKUP(E127,角色属性概况!Q:R,2,FALSE)</f>
        <v>500</v>
      </c>
      <c r="P127" s="1">
        <v>0</v>
      </c>
      <c r="Q127" s="1">
        <v>0</v>
      </c>
    </row>
    <row r="128" spans="3:17" x14ac:dyDescent="0.15">
      <c r="C128" s="8" t="str">
        <f t="shared" si="6"/>
        <v>被动技能7</v>
      </c>
      <c r="D128" s="8">
        <f t="shared" si="9"/>
        <v>2</v>
      </c>
      <c r="E128" s="8">
        <f t="shared" si="10"/>
        <v>3</v>
      </c>
      <c r="F128" s="8">
        <f t="shared" si="11"/>
        <v>7</v>
      </c>
      <c r="H128" t="str">
        <f t="shared" si="7"/>
        <v>被动技能7等级2</v>
      </c>
      <c r="I128" t="str">
        <f t="shared" si="8"/>
        <v>被动技能7等级3</v>
      </c>
      <c r="J128" s="1">
        <v>122</v>
      </c>
      <c r="K128" s="1">
        <f>VLOOKUP(H128,被动技能!$A:$E,5,FALSE)</f>
        <v>100122</v>
      </c>
      <c r="L128" s="1">
        <f>_xlfn.IFNA(VLOOKUP(I128,被动技能!$A:$E,5,FALSE),0)</f>
        <v>100123</v>
      </c>
      <c r="M128">
        <f>_xlfn.IFNA(VLOOKUP(D128+1,角色属性概况!I:J,2,FALSE),999)</f>
        <v>5</v>
      </c>
      <c r="N128" s="1" t="s">
        <v>249</v>
      </c>
      <c r="O128" s="1">
        <f>VLOOKUP(E128,角色属性概况!Q:R,2,FALSE)</f>
        <v>600</v>
      </c>
      <c r="P128" s="1">
        <v>0</v>
      </c>
      <c r="Q128" s="1">
        <v>0</v>
      </c>
    </row>
    <row r="129" spans="3:17" x14ac:dyDescent="0.15">
      <c r="C129" s="8" t="str">
        <f t="shared" si="6"/>
        <v>被动技能7</v>
      </c>
      <c r="D129" s="8">
        <f t="shared" si="9"/>
        <v>3</v>
      </c>
      <c r="E129" s="8">
        <f t="shared" si="10"/>
        <v>4</v>
      </c>
      <c r="F129" s="8">
        <f t="shared" si="11"/>
        <v>7</v>
      </c>
      <c r="H129" t="str">
        <f t="shared" si="7"/>
        <v>被动技能7等级3</v>
      </c>
      <c r="I129" t="str">
        <f t="shared" si="8"/>
        <v>被动技能7等级4</v>
      </c>
      <c r="J129" s="1">
        <v>123</v>
      </c>
      <c r="K129" s="1">
        <f>VLOOKUP(H129,被动技能!$A:$E,5,FALSE)</f>
        <v>100123</v>
      </c>
      <c r="L129" s="1">
        <f>_xlfn.IFNA(VLOOKUP(I129,被动技能!$A:$E,5,FALSE),0)</f>
        <v>100124</v>
      </c>
      <c r="M129">
        <f>_xlfn.IFNA(VLOOKUP(D129+1,角色属性概况!I:J,2,FALSE),999)</f>
        <v>10</v>
      </c>
      <c r="N129" s="1" t="s">
        <v>249</v>
      </c>
      <c r="O129" s="1">
        <f>VLOOKUP(E129,角色属性概况!Q:R,2,FALSE)</f>
        <v>800</v>
      </c>
      <c r="P129" s="1">
        <v>0</v>
      </c>
      <c r="Q129" s="1">
        <v>0</v>
      </c>
    </row>
    <row r="130" spans="3:17" x14ac:dyDescent="0.15">
      <c r="C130" s="8" t="str">
        <f t="shared" si="6"/>
        <v>被动技能7</v>
      </c>
      <c r="D130" s="8">
        <f t="shared" si="9"/>
        <v>4</v>
      </c>
      <c r="E130" s="8">
        <f t="shared" si="10"/>
        <v>5</v>
      </c>
      <c r="F130" s="8">
        <f t="shared" si="11"/>
        <v>7</v>
      </c>
      <c r="H130" t="str">
        <f t="shared" si="7"/>
        <v>被动技能7等级4</v>
      </c>
      <c r="I130" t="str">
        <f t="shared" si="8"/>
        <v>被动技能7等级5</v>
      </c>
      <c r="J130" s="1">
        <v>124</v>
      </c>
      <c r="K130" s="1">
        <f>VLOOKUP(H130,被动技能!$A:$E,5,FALSE)</f>
        <v>100124</v>
      </c>
      <c r="L130" s="1">
        <f>_xlfn.IFNA(VLOOKUP(I130,被动技能!$A:$E,5,FALSE),0)</f>
        <v>100125</v>
      </c>
      <c r="M130">
        <f>_xlfn.IFNA(VLOOKUP(D130+1,角色属性概况!I:J,2,FALSE),999)</f>
        <v>15</v>
      </c>
      <c r="N130" s="1" t="s">
        <v>249</v>
      </c>
      <c r="O130" s="1">
        <f>VLOOKUP(E130,角色属性概况!Q:R,2,FALSE)</f>
        <v>1200</v>
      </c>
      <c r="P130" s="1">
        <v>0</v>
      </c>
      <c r="Q130" s="1">
        <v>0</v>
      </c>
    </row>
    <row r="131" spans="3:17" x14ac:dyDescent="0.15">
      <c r="C131" s="8" t="str">
        <f t="shared" si="6"/>
        <v>被动技能7</v>
      </c>
      <c r="D131" s="8">
        <f t="shared" si="9"/>
        <v>5</v>
      </c>
      <c r="E131" s="8">
        <f t="shared" si="10"/>
        <v>6</v>
      </c>
      <c r="F131" s="8">
        <f t="shared" si="11"/>
        <v>7</v>
      </c>
      <c r="H131" t="str">
        <f t="shared" si="7"/>
        <v>被动技能7等级5</v>
      </c>
      <c r="I131" t="str">
        <f t="shared" si="8"/>
        <v>被动技能7等级6</v>
      </c>
      <c r="J131" s="1">
        <v>125</v>
      </c>
      <c r="K131" s="1">
        <f>VLOOKUP(H131,被动技能!$A:$E,5,FALSE)</f>
        <v>100125</v>
      </c>
      <c r="L131" s="1">
        <f>_xlfn.IFNA(VLOOKUP(I131,被动技能!$A:$E,5,FALSE),0)</f>
        <v>100126</v>
      </c>
      <c r="M131">
        <f>_xlfn.IFNA(VLOOKUP(D131+1,角色属性概况!I:J,2,FALSE),999)</f>
        <v>20</v>
      </c>
      <c r="N131" s="1" t="s">
        <v>249</v>
      </c>
      <c r="O131" s="1">
        <f>VLOOKUP(E131,角色属性概况!Q:R,2,FALSE)</f>
        <v>1700</v>
      </c>
      <c r="P131" s="1">
        <v>0</v>
      </c>
      <c r="Q131" s="1">
        <v>0</v>
      </c>
    </row>
    <row r="132" spans="3:17" x14ac:dyDescent="0.15">
      <c r="C132" s="8" t="str">
        <f t="shared" si="6"/>
        <v>被动技能7</v>
      </c>
      <c r="D132" s="8">
        <f t="shared" si="9"/>
        <v>6</v>
      </c>
      <c r="E132" s="8">
        <f t="shared" si="10"/>
        <v>7</v>
      </c>
      <c r="F132" s="8">
        <f t="shared" si="11"/>
        <v>7</v>
      </c>
      <c r="H132" t="str">
        <f t="shared" si="7"/>
        <v>被动技能7等级6</v>
      </c>
      <c r="I132" t="str">
        <f t="shared" si="8"/>
        <v>被动技能7等级7</v>
      </c>
      <c r="J132" s="1">
        <v>126</v>
      </c>
      <c r="K132" s="1">
        <f>VLOOKUP(H132,被动技能!$A:$E,5,FALSE)</f>
        <v>100126</v>
      </c>
      <c r="L132" s="1">
        <f>_xlfn.IFNA(VLOOKUP(I132,被动技能!$A:$E,5,FALSE),0)</f>
        <v>100127</v>
      </c>
      <c r="M132">
        <f>_xlfn.IFNA(VLOOKUP(D132+1,角色属性概况!I:J,2,FALSE),999)</f>
        <v>25</v>
      </c>
      <c r="N132" s="1" t="s">
        <v>249</v>
      </c>
      <c r="O132" s="1">
        <f>VLOOKUP(E132,角色属性概况!Q:R,2,FALSE)</f>
        <v>2400</v>
      </c>
      <c r="P132" s="1">
        <v>0</v>
      </c>
      <c r="Q132" s="1">
        <v>0</v>
      </c>
    </row>
    <row r="133" spans="3:17" x14ac:dyDescent="0.15">
      <c r="C133" s="8" t="str">
        <f t="shared" si="6"/>
        <v>被动技能7</v>
      </c>
      <c r="D133" s="8">
        <f t="shared" si="9"/>
        <v>7</v>
      </c>
      <c r="E133" s="8">
        <f t="shared" si="10"/>
        <v>8</v>
      </c>
      <c r="F133" s="8">
        <f t="shared" si="11"/>
        <v>7</v>
      </c>
      <c r="H133" t="str">
        <f t="shared" si="7"/>
        <v>被动技能7等级7</v>
      </c>
      <c r="I133" t="str">
        <f t="shared" si="8"/>
        <v>被动技能7等级8</v>
      </c>
      <c r="J133" s="1">
        <v>127</v>
      </c>
      <c r="K133" s="1">
        <f>VLOOKUP(H133,被动技能!$A:$E,5,FALSE)</f>
        <v>100127</v>
      </c>
      <c r="L133" s="1">
        <f>_xlfn.IFNA(VLOOKUP(I133,被动技能!$A:$E,5,FALSE),0)</f>
        <v>100128</v>
      </c>
      <c r="M133">
        <f>_xlfn.IFNA(VLOOKUP(D133+1,角色属性概况!I:J,2,FALSE),999)</f>
        <v>30</v>
      </c>
      <c r="N133" s="1" t="s">
        <v>249</v>
      </c>
      <c r="O133" s="1">
        <f>VLOOKUP(E133,角色属性概况!Q:R,2,FALSE)</f>
        <v>3500</v>
      </c>
      <c r="P133" s="1">
        <v>0</v>
      </c>
      <c r="Q133" s="1">
        <v>0</v>
      </c>
    </row>
    <row r="134" spans="3:17" x14ac:dyDescent="0.15">
      <c r="C134" s="8" t="str">
        <f t="shared" si="6"/>
        <v>被动技能7</v>
      </c>
      <c r="D134" s="8">
        <f t="shared" si="9"/>
        <v>8</v>
      </c>
      <c r="E134" s="8">
        <f t="shared" si="10"/>
        <v>9</v>
      </c>
      <c r="F134" s="8">
        <f t="shared" si="11"/>
        <v>7</v>
      </c>
      <c r="H134" t="str">
        <f t="shared" si="7"/>
        <v>被动技能7等级8</v>
      </c>
      <c r="I134" t="str">
        <f t="shared" si="8"/>
        <v>被动技能7等级9</v>
      </c>
      <c r="J134" s="1">
        <v>128</v>
      </c>
      <c r="K134" s="1">
        <f>VLOOKUP(H134,被动技能!$A:$E,5,FALSE)</f>
        <v>100128</v>
      </c>
      <c r="L134" s="1">
        <f>_xlfn.IFNA(VLOOKUP(I134,被动技能!$A:$E,5,FALSE),0)</f>
        <v>100129</v>
      </c>
      <c r="M134">
        <f>_xlfn.IFNA(VLOOKUP(D134+1,角色属性概况!I:J,2,FALSE),999)</f>
        <v>35</v>
      </c>
      <c r="N134" s="1" t="s">
        <v>249</v>
      </c>
      <c r="O134" s="1">
        <f>VLOOKUP(E134,角色属性概况!Q:R,2,FALSE)</f>
        <v>4900</v>
      </c>
      <c r="P134" s="1">
        <v>0</v>
      </c>
      <c r="Q134" s="1">
        <v>0</v>
      </c>
    </row>
    <row r="135" spans="3:17" x14ac:dyDescent="0.15">
      <c r="C135" s="8" t="str">
        <f t="shared" si="6"/>
        <v>被动技能7</v>
      </c>
      <c r="D135" s="8">
        <f t="shared" si="9"/>
        <v>9</v>
      </c>
      <c r="E135" s="8">
        <f t="shared" si="10"/>
        <v>10</v>
      </c>
      <c r="F135" s="8">
        <f t="shared" si="11"/>
        <v>7</v>
      </c>
      <c r="H135" t="str">
        <f t="shared" si="7"/>
        <v>被动技能7等级9</v>
      </c>
      <c r="I135" t="str">
        <f t="shared" si="8"/>
        <v>被动技能7等级10</v>
      </c>
      <c r="J135" s="1">
        <v>129</v>
      </c>
      <c r="K135" s="1">
        <f>VLOOKUP(H135,被动技能!$A:$E,5,FALSE)</f>
        <v>100129</v>
      </c>
      <c r="L135" s="1">
        <f>_xlfn.IFNA(VLOOKUP(I135,被动技能!$A:$E,5,FALSE),0)</f>
        <v>100130</v>
      </c>
      <c r="M135">
        <f>_xlfn.IFNA(VLOOKUP(D135+1,角色属性概况!I:J,2,FALSE),999)</f>
        <v>40</v>
      </c>
      <c r="N135" s="1" t="s">
        <v>249</v>
      </c>
      <c r="O135" s="1">
        <f>VLOOKUP(E135,角色属性概况!Q:R,2,FALSE)</f>
        <v>7000</v>
      </c>
      <c r="P135" s="1">
        <v>0</v>
      </c>
      <c r="Q135" s="1">
        <v>0</v>
      </c>
    </row>
    <row r="136" spans="3:17" x14ac:dyDescent="0.15">
      <c r="C136" s="8" t="str">
        <f t="shared" ref="C136:C199" si="12">C$4&amp;F136</f>
        <v>被动技能7</v>
      </c>
      <c r="D136" s="8">
        <f t="shared" si="9"/>
        <v>10</v>
      </c>
      <c r="E136" s="8">
        <f t="shared" si="10"/>
        <v>11</v>
      </c>
      <c r="F136" s="8">
        <f t="shared" si="11"/>
        <v>7</v>
      </c>
      <c r="H136" t="str">
        <f t="shared" ref="H136:H199" si="13">$C136&amp;D$6&amp;D136</f>
        <v>被动技能7等级10</v>
      </c>
      <c r="I136" t="str">
        <f t="shared" ref="I136:I199" si="14">$C136&amp;E$6&amp;E136</f>
        <v>被动技能7等级11</v>
      </c>
      <c r="J136" s="1">
        <v>130</v>
      </c>
      <c r="K136" s="1">
        <f>VLOOKUP(H136,被动技能!$A:$E,5,FALSE)</f>
        <v>100130</v>
      </c>
      <c r="L136" s="1">
        <f>_xlfn.IFNA(VLOOKUP(I136,被动技能!$A:$E,5,FALSE),0)</f>
        <v>100131</v>
      </c>
      <c r="M136">
        <f>_xlfn.IFNA(VLOOKUP(D136+1,角色属性概况!I:J,2,FALSE),999)</f>
        <v>45</v>
      </c>
      <c r="N136" s="1" t="s">
        <v>249</v>
      </c>
      <c r="O136" s="1">
        <f>VLOOKUP(E136,角色属性概况!Q:R,2,FALSE)</f>
        <v>9900</v>
      </c>
      <c r="P136" s="1">
        <v>0</v>
      </c>
      <c r="Q136" s="1">
        <v>0</v>
      </c>
    </row>
    <row r="137" spans="3:17" x14ac:dyDescent="0.15">
      <c r="C137" s="8" t="str">
        <f t="shared" si="12"/>
        <v>被动技能7</v>
      </c>
      <c r="D137" s="8">
        <f t="shared" ref="D137:D200" si="15">IF(D136=D$5,1,D136+1)</f>
        <v>11</v>
      </c>
      <c r="E137" s="8">
        <f t="shared" ref="E137:E200" si="16">IF(E136=E$5,2,E136+1)</f>
        <v>12</v>
      </c>
      <c r="F137" s="8">
        <f t="shared" ref="F137:F200" si="17">IF(D137=1,F136+1,F136)</f>
        <v>7</v>
      </c>
      <c r="H137" t="str">
        <f t="shared" si="13"/>
        <v>被动技能7等级11</v>
      </c>
      <c r="I137" t="str">
        <f t="shared" si="14"/>
        <v>被动技能7等级12</v>
      </c>
      <c r="J137" s="1">
        <v>131</v>
      </c>
      <c r="K137" s="1">
        <f>VLOOKUP(H137,被动技能!$A:$E,5,FALSE)</f>
        <v>100131</v>
      </c>
      <c r="L137" s="1">
        <f>_xlfn.IFNA(VLOOKUP(I137,被动技能!$A:$E,5,FALSE),0)</f>
        <v>100132</v>
      </c>
      <c r="M137">
        <f>_xlfn.IFNA(VLOOKUP(D137+1,角色属性概况!I:J,2,FALSE),999)</f>
        <v>50</v>
      </c>
      <c r="N137" s="1" t="s">
        <v>249</v>
      </c>
      <c r="O137" s="1">
        <f>VLOOKUP(E137,角色属性概况!Q:R,2,FALSE)</f>
        <v>14100</v>
      </c>
      <c r="P137" s="1">
        <v>0</v>
      </c>
      <c r="Q137" s="1">
        <v>0</v>
      </c>
    </row>
    <row r="138" spans="3:17" x14ac:dyDescent="0.15">
      <c r="C138" s="8" t="str">
        <f t="shared" si="12"/>
        <v>被动技能7</v>
      </c>
      <c r="D138" s="8">
        <f t="shared" si="15"/>
        <v>12</v>
      </c>
      <c r="E138" s="8">
        <f t="shared" si="16"/>
        <v>13</v>
      </c>
      <c r="F138" s="8">
        <f t="shared" si="17"/>
        <v>7</v>
      </c>
      <c r="H138" t="str">
        <f t="shared" si="13"/>
        <v>被动技能7等级12</v>
      </c>
      <c r="I138" t="str">
        <f t="shared" si="14"/>
        <v>被动技能7等级13</v>
      </c>
      <c r="J138" s="1">
        <v>132</v>
      </c>
      <c r="K138" s="1">
        <f>VLOOKUP(H138,被动技能!$A:$E,5,FALSE)</f>
        <v>100132</v>
      </c>
      <c r="L138" s="1">
        <f>_xlfn.IFNA(VLOOKUP(I138,被动技能!$A:$E,5,FALSE),0)</f>
        <v>100133</v>
      </c>
      <c r="M138">
        <f>_xlfn.IFNA(VLOOKUP(D138+1,角色属性概况!I:J,2,FALSE),999)</f>
        <v>55</v>
      </c>
      <c r="N138" s="1" t="s">
        <v>249</v>
      </c>
      <c r="O138" s="1">
        <f>VLOOKUP(E138,角色属性概况!Q:R,2,FALSE)</f>
        <v>20000</v>
      </c>
      <c r="P138" s="1">
        <v>0</v>
      </c>
      <c r="Q138" s="1">
        <v>0</v>
      </c>
    </row>
    <row r="139" spans="3:17" x14ac:dyDescent="0.15">
      <c r="C139" s="8" t="str">
        <f t="shared" si="12"/>
        <v>被动技能7</v>
      </c>
      <c r="D139" s="8">
        <f t="shared" si="15"/>
        <v>13</v>
      </c>
      <c r="E139" s="8">
        <f t="shared" si="16"/>
        <v>14</v>
      </c>
      <c r="F139" s="8">
        <f t="shared" si="17"/>
        <v>7</v>
      </c>
      <c r="H139" t="str">
        <f t="shared" si="13"/>
        <v>被动技能7等级13</v>
      </c>
      <c r="I139" t="str">
        <f t="shared" si="14"/>
        <v>被动技能7等级14</v>
      </c>
      <c r="J139" s="1">
        <v>133</v>
      </c>
      <c r="K139" s="1">
        <f>VLOOKUP(H139,被动技能!$A:$E,5,FALSE)</f>
        <v>100133</v>
      </c>
      <c r="L139" s="1">
        <f>_xlfn.IFNA(VLOOKUP(I139,被动技能!$A:$E,5,FALSE),0)</f>
        <v>100134</v>
      </c>
      <c r="M139">
        <f>_xlfn.IFNA(VLOOKUP(D139+1,角色属性概况!I:J,2,FALSE),999)</f>
        <v>60</v>
      </c>
      <c r="N139" s="1" t="s">
        <v>249</v>
      </c>
      <c r="O139" s="1">
        <f>VLOOKUP(E139,角色属性概况!Q:R,2,FALSE)</f>
        <v>28300</v>
      </c>
      <c r="P139" s="1">
        <v>0</v>
      </c>
      <c r="Q139" s="1">
        <v>0</v>
      </c>
    </row>
    <row r="140" spans="3:17" x14ac:dyDescent="0.15">
      <c r="C140" s="8" t="str">
        <f t="shared" si="12"/>
        <v>被动技能7</v>
      </c>
      <c r="D140" s="8">
        <f t="shared" si="15"/>
        <v>14</v>
      </c>
      <c r="E140" s="8">
        <f t="shared" si="16"/>
        <v>15</v>
      </c>
      <c r="F140" s="8">
        <f t="shared" si="17"/>
        <v>7</v>
      </c>
      <c r="H140" t="str">
        <f t="shared" si="13"/>
        <v>被动技能7等级14</v>
      </c>
      <c r="I140" t="str">
        <f t="shared" si="14"/>
        <v>被动技能7等级15</v>
      </c>
      <c r="J140" s="1">
        <v>134</v>
      </c>
      <c r="K140" s="1">
        <f>VLOOKUP(H140,被动技能!$A:$E,5,FALSE)</f>
        <v>100134</v>
      </c>
      <c r="L140" s="1">
        <f>_xlfn.IFNA(VLOOKUP(I140,被动技能!$A:$E,5,FALSE),0)</f>
        <v>100135</v>
      </c>
      <c r="M140">
        <f>_xlfn.IFNA(VLOOKUP(D140+1,角色属性概况!I:J,2,FALSE),999)</f>
        <v>65</v>
      </c>
      <c r="N140" s="1" t="s">
        <v>249</v>
      </c>
      <c r="O140" s="1">
        <f>VLOOKUP(E140,角色属性概况!Q:R,2,FALSE)</f>
        <v>40100</v>
      </c>
      <c r="P140" s="1">
        <v>0</v>
      </c>
      <c r="Q140" s="1">
        <v>0</v>
      </c>
    </row>
    <row r="141" spans="3:17" x14ac:dyDescent="0.15">
      <c r="C141" s="8" t="str">
        <f t="shared" si="12"/>
        <v>被动技能7</v>
      </c>
      <c r="D141" s="8">
        <f t="shared" si="15"/>
        <v>15</v>
      </c>
      <c r="E141" s="8">
        <f t="shared" si="16"/>
        <v>16</v>
      </c>
      <c r="F141" s="8">
        <f t="shared" si="17"/>
        <v>7</v>
      </c>
      <c r="H141" t="str">
        <f t="shared" si="13"/>
        <v>被动技能7等级15</v>
      </c>
      <c r="I141" t="str">
        <f t="shared" si="14"/>
        <v>被动技能7等级16</v>
      </c>
      <c r="J141" s="1">
        <v>135</v>
      </c>
      <c r="K141" s="1">
        <f>VLOOKUP(H141,被动技能!$A:$E,5,FALSE)</f>
        <v>100135</v>
      </c>
      <c r="L141" s="1">
        <f>_xlfn.IFNA(VLOOKUP(I141,被动技能!$A:$E,5,FALSE),0)</f>
        <v>100136</v>
      </c>
      <c r="M141">
        <f>_xlfn.IFNA(VLOOKUP(D141+1,角色属性概况!I:J,2,FALSE),999)</f>
        <v>70</v>
      </c>
      <c r="N141" s="1" t="s">
        <v>249</v>
      </c>
      <c r="O141" s="1">
        <f>VLOOKUP(E141,角色属性概况!Q:R,2,FALSE)</f>
        <v>56700</v>
      </c>
      <c r="P141" s="1">
        <v>0</v>
      </c>
      <c r="Q141" s="1">
        <v>0</v>
      </c>
    </row>
    <row r="142" spans="3:17" x14ac:dyDescent="0.15">
      <c r="C142" s="8" t="str">
        <f t="shared" si="12"/>
        <v>被动技能7</v>
      </c>
      <c r="D142" s="8">
        <f t="shared" si="15"/>
        <v>16</v>
      </c>
      <c r="E142" s="8">
        <f t="shared" si="16"/>
        <v>17</v>
      </c>
      <c r="F142" s="8">
        <f t="shared" si="17"/>
        <v>7</v>
      </c>
      <c r="H142" t="str">
        <f t="shared" si="13"/>
        <v>被动技能7等级16</v>
      </c>
      <c r="I142" t="str">
        <f t="shared" si="14"/>
        <v>被动技能7等级17</v>
      </c>
      <c r="J142" s="1">
        <v>136</v>
      </c>
      <c r="K142" s="1">
        <f>VLOOKUP(H142,被动技能!$A:$E,5,FALSE)</f>
        <v>100136</v>
      </c>
      <c r="L142" s="1">
        <f>_xlfn.IFNA(VLOOKUP(I142,被动技能!$A:$E,5,FALSE),0)</f>
        <v>100137</v>
      </c>
      <c r="M142">
        <f>_xlfn.IFNA(VLOOKUP(D142+1,角色属性概况!I:J,2,FALSE),999)</f>
        <v>75</v>
      </c>
      <c r="N142" s="1" t="s">
        <v>249</v>
      </c>
      <c r="O142" s="1">
        <f>VLOOKUP(E142,角色属性概况!Q:R,2,FALSE)</f>
        <v>80400</v>
      </c>
      <c r="P142" s="1">
        <v>0</v>
      </c>
      <c r="Q142" s="1">
        <v>0</v>
      </c>
    </row>
    <row r="143" spans="3:17" x14ac:dyDescent="0.15">
      <c r="C143" s="8" t="str">
        <f t="shared" si="12"/>
        <v>被动技能7</v>
      </c>
      <c r="D143" s="8">
        <f t="shared" si="15"/>
        <v>17</v>
      </c>
      <c r="E143" s="8">
        <f t="shared" si="16"/>
        <v>18</v>
      </c>
      <c r="F143" s="8">
        <f t="shared" si="17"/>
        <v>7</v>
      </c>
      <c r="H143" t="str">
        <f t="shared" si="13"/>
        <v>被动技能7等级17</v>
      </c>
      <c r="I143" t="str">
        <f t="shared" si="14"/>
        <v>被动技能7等级18</v>
      </c>
      <c r="J143" s="1">
        <v>137</v>
      </c>
      <c r="K143" s="1">
        <f>VLOOKUP(H143,被动技能!$A:$E,5,FALSE)</f>
        <v>100137</v>
      </c>
      <c r="L143" s="1">
        <f>_xlfn.IFNA(VLOOKUP(I143,被动技能!$A:$E,5,FALSE),0)</f>
        <v>100138</v>
      </c>
      <c r="M143">
        <f>_xlfn.IFNA(VLOOKUP(D143+1,角色属性概况!I:J,2,FALSE),999)</f>
        <v>80</v>
      </c>
      <c r="N143" s="1" t="s">
        <v>249</v>
      </c>
      <c r="O143" s="1">
        <f>VLOOKUP(E143,角色属性概况!Q:R,2,FALSE)</f>
        <v>113800</v>
      </c>
      <c r="P143" s="1">
        <v>0</v>
      </c>
      <c r="Q143" s="1">
        <v>0</v>
      </c>
    </row>
    <row r="144" spans="3:17" x14ac:dyDescent="0.15">
      <c r="C144" s="8" t="str">
        <f t="shared" si="12"/>
        <v>被动技能7</v>
      </c>
      <c r="D144" s="8">
        <f t="shared" si="15"/>
        <v>18</v>
      </c>
      <c r="E144" s="8">
        <f t="shared" si="16"/>
        <v>19</v>
      </c>
      <c r="F144" s="8">
        <f t="shared" si="17"/>
        <v>7</v>
      </c>
      <c r="H144" t="str">
        <f t="shared" si="13"/>
        <v>被动技能7等级18</v>
      </c>
      <c r="I144" t="str">
        <f t="shared" si="14"/>
        <v>被动技能7等级19</v>
      </c>
      <c r="J144" s="1">
        <v>138</v>
      </c>
      <c r="K144" s="1">
        <f>VLOOKUP(H144,被动技能!$A:$E,5,FALSE)</f>
        <v>100138</v>
      </c>
      <c r="L144" s="1">
        <f>_xlfn.IFNA(VLOOKUP(I144,被动技能!$A:$E,5,FALSE),0)</f>
        <v>100139</v>
      </c>
      <c r="M144">
        <f>_xlfn.IFNA(VLOOKUP(D144+1,角色属性概况!I:J,2,FALSE),999)</f>
        <v>85</v>
      </c>
      <c r="N144" s="1" t="s">
        <v>249</v>
      </c>
      <c r="O144" s="1">
        <f>VLOOKUP(E144,角色属性概况!Q:R,2,FALSE)</f>
        <v>161100</v>
      </c>
      <c r="P144" s="1">
        <v>0</v>
      </c>
      <c r="Q144" s="1">
        <v>0</v>
      </c>
    </row>
    <row r="145" spans="3:17" x14ac:dyDescent="0.15">
      <c r="C145" s="8" t="str">
        <f t="shared" si="12"/>
        <v>被动技能7</v>
      </c>
      <c r="D145" s="8">
        <f t="shared" si="15"/>
        <v>19</v>
      </c>
      <c r="E145" s="8">
        <f t="shared" si="16"/>
        <v>20</v>
      </c>
      <c r="F145" s="8">
        <f t="shared" si="17"/>
        <v>7</v>
      </c>
      <c r="H145" t="str">
        <f t="shared" si="13"/>
        <v>被动技能7等级19</v>
      </c>
      <c r="I145" t="str">
        <f t="shared" si="14"/>
        <v>被动技能7等级20</v>
      </c>
      <c r="J145" s="1">
        <v>139</v>
      </c>
      <c r="K145" s="1">
        <f>VLOOKUP(H145,被动技能!$A:$E,5,FALSE)</f>
        <v>100139</v>
      </c>
      <c r="L145" s="1">
        <f>_xlfn.IFNA(VLOOKUP(I145,被动技能!$A:$E,5,FALSE),0)</f>
        <v>100140</v>
      </c>
      <c r="M145">
        <f>_xlfn.IFNA(VLOOKUP(D145+1,角色属性概况!I:J,2,FALSE),999)</f>
        <v>90</v>
      </c>
      <c r="N145" s="1" t="s">
        <v>249</v>
      </c>
      <c r="O145" s="1">
        <f>VLOOKUP(E145,角色属性概况!Q:R,2,FALSE)</f>
        <v>228100</v>
      </c>
      <c r="P145" s="1">
        <v>0</v>
      </c>
      <c r="Q145" s="1">
        <v>0</v>
      </c>
    </row>
    <row r="146" spans="3:17" x14ac:dyDescent="0.15">
      <c r="C146" s="8" t="str">
        <f t="shared" si="12"/>
        <v>被动技能7</v>
      </c>
      <c r="D146" s="8">
        <f t="shared" si="15"/>
        <v>20</v>
      </c>
      <c r="E146" s="8">
        <f t="shared" si="16"/>
        <v>21</v>
      </c>
      <c r="F146" s="8">
        <f t="shared" si="17"/>
        <v>7</v>
      </c>
      <c r="H146" t="str">
        <f t="shared" si="13"/>
        <v>被动技能7等级20</v>
      </c>
      <c r="I146" t="str">
        <f t="shared" si="14"/>
        <v>被动技能7等级21</v>
      </c>
      <c r="J146" s="1">
        <v>140</v>
      </c>
      <c r="K146" s="1">
        <f>VLOOKUP(H146,被动技能!$A:$E,5,FALSE)</f>
        <v>100140</v>
      </c>
      <c r="L146" s="1">
        <f>_xlfn.IFNA(VLOOKUP(I146,被动技能!$A:$E,5,FALSE),0)</f>
        <v>0</v>
      </c>
      <c r="M146">
        <f>_xlfn.IFNA(VLOOKUP(D146+1,角色属性概况!I:J,2,FALSE),999)</f>
        <v>100</v>
      </c>
      <c r="N146" s="1" t="s">
        <v>249</v>
      </c>
      <c r="O146" s="1">
        <f>VLOOKUP(E146,角色属性概况!Q:R,2,FALSE)</f>
        <v>780200</v>
      </c>
      <c r="P146" s="1">
        <v>0</v>
      </c>
      <c r="Q146" s="1">
        <v>0</v>
      </c>
    </row>
    <row r="147" spans="3:17" x14ac:dyDescent="0.15">
      <c r="C147" s="8" t="str">
        <f t="shared" si="12"/>
        <v>被动技能8</v>
      </c>
      <c r="D147" s="8">
        <f t="shared" si="15"/>
        <v>1</v>
      </c>
      <c r="E147" s="8">
        <f t="shared" si="16"/>
        <v>2</v>
      </c>
      <c r="F147" s="8">
        <f t="shared" si="17"/>
        <v>8</v>
      </c>
      <c r="H147" t="str">
        <f t="shared" si="13"/>
        <v>被动技能8等级1</v>
      </c>
      <c r="I147" t="str">
        <f t="shared" si="14"/>
        <v>被动技能8等级2</v>
      </c>
      <c r="J147" s="1">
        <v>141</v>
      </c>
      <c r="K147" s="1">
        <f>VLOOKUP(H147,被动技能!$A:$E,5,FALSE)</f>
        <v>100141</v>
      </c>
      <c r="L147" s="1">
        <f>_xlfn.IFNA(VLOOKUP(I147,被动技能!$A:$E,5,FALSE),0)</f>
        <v>100142</v>
      </c>
      <c r="M147">
        <f>_xlfn.IFNA(VLOOKUP(D147+1,角色属性概况!I:J,2,FALSE),999)</f>
        <v>2</v>
      </c>
      <c r="N147" s="1" t="s">
        <v>249</v>
      </c>
      <c r="O147" s="1">
        <f>VLOOKUP(E147,角色属性概况!Q:R,2,FALSE)</f>
        <v>500</v>
      </c>
      <c r="P147" s="1">
        <v>0</v>
      </c>
      <c r="Q147" s="1">
        <v>0</v>
      </c>
    </row>
    <row r="148" spans="3:17" x14ac:dyDescent="0.15">
      <c r="C148" s="8" t="str">
        <f t="shared" si="12"/>
        <v>被动技能8</v>
      </c>
      <c r="D148" s="8">
        <f t="shared" si="15"/>
        <v>2</v>
      </c>
      <c r="E148" s="8">
        <f t="shared" si="16"/>
        <v>3</v>
      </c>
      <c r="F148" s="8">
        <f t="shared" si="17"/>
        <v>8</v>
      </c>
      <c r="H148" t="str">
        <f t="shared" si="13"/>
        <v>被动技能8等级2</v>
      </c>
      <c r="I148" t="str">
        <f t="shared" si="14"/>
        <v>被动技能8等级3</v>
      </c>
      <c r="J148" s="1">
        <v>142</v>
      </c>
      <c r="K148" s="1">
        <f>VLOOKUP(H148,被动技能!$A:$E,5,FALSE)</f>
        <v>100142</v>
      </c>
      <c r="L148" s="1">
        <f>_xlfn.IFNA(VLOOKUP(I148,被动技能!$A:$E,5,FALSE),0)</f>
        <v>100143</v>
      </c>
      <c r="M148">
        <f>_xlfn.IFNA(VLOOKUP(D148+1,角色属性概况!I:J,2,FALSE),999)</f>
        <v>5</v>
      </c>
      <c r="N148" s="1" t="s">
        <v>249</v>
      </c>
      <c r="O148" s="1">
        <f>VLOOKUP(E148,角色属性概况!Q:R,2,FALSE)</f>
        <v>600</v>
      </c>
      <c r="P148" s="1">
        <v>0</v>
      </c>
      <c r="Q148" s="1">
        <v>0</v>
      </c>
    </row>
    <row r="149" spans="3:17" x14ac:dyDescent="0.15">
      <c r="C149" s="8" t="str">
        <f t="shared" si="12"/>
        <v>被动技能8</v>
      </c>
      <c r="D149" s="8">
        <f t="shared" si="15"/>
        <v>3</v>
      </c>
      <c r="E149" s="8">
        <f t="shared" si="16"/>
        <v>4</v>
      </c>
      <c r="F149" s="8">
        <f t="shared" si="17"/>
        <v>8</v>
      </c>
      <c r="H149" t="str">
        <f t="shared" si="13"/>
        <v>被动技能8等级3</v>
      </c>
      <c r="I149" t="str">
        <f t="shared" si="14"/>
        <v>被动技能8等级4</v>
      </c>
      <c r="J149" s="1">
        <v>143</v>
      </c>
      <c r="K149" s="1">
        <f>VLOOKUP(H149,被动技能!$A:$E,5,FALSE)</f>
        <v>100143</v>
      </c>
      <c r="L149" s="1">
        <f>_xlfn.IFNA(VLOOKUP(I149,被动技能!$A:$E,5,FALSE),0)</f>
        <v>100144</v>
      </c>
      <c r="M149">
        <f>_xlfn.IFNA(VLOOKUP(D149+1,角色属性概况!I:J,2,FALSE),999)</f>
        <v>10</v>
      </c>
      <c r="N149" s="1" t="s">
        <v>249</v>
      </c>
      <c r="O149" s="1">
        <f>VLOOKUP(E149,角色属性概况!Q:R,2,FALSE)</f>
        <v>800</v>
      </c>
      <c r="P149" s="1">
        <v>0</v>
      </c>
      <c r="Q149" s="1">
        <v>0</v>
      </c>
    </row>
    <row r="150" spans="3:17" x14ac:dyDescent="0.15">
      <c r="C150" s="8" t="str">
        <f t="shared" si="12"/>
        <v>被动技能8</v>
      </c>
      <c r="D150" s="8">
        <f t="shared" si="15"/>
        <v>4</v>
      </c>
      <c r="E150" s="8">
        <f t="shared" si="16"/>
        <v>5</v>
      </c>
      <c r="F150" s="8">
        <f t="shared" si="17"/>
        <v>8</v>
      </c>
      <c r="H150" t="str">
        <f t="shared" si="13"/>
        <v>被动技能8等级4</v>
      </c>
      <c r="I150" t="str">
        <f t="shared" si="14"/>
        <v>被动技能8等级5</v>
      </c>
      <c r="J150" s="1">
        <v>144</v>
      </c>
      <c r="K150" s="1">
        <f>VLOOKUP(H150,被动技能!$A:$E,5,FALSE)</f>
        <v>100144</v>
      </c>
      <c r="L150" s="1">
        <f>_xlfn.IFNA(VLOOKUP(I150,被动技能!$A:$E,5,FALSE),0)</f>
        <v>100145</v>
      </c>
      <c r="M150">
        <f>_xlfn.IFNA(VLOOKUP(D150+1,角色属性概况!I:J,2,FALSE),999)</f>
        <v>15</v>
      </c>
      <c r="N150" s="1" t="s">
        <v>249</v>
      </c>
      <c r="O150" s="1">
        <f>VLOOKUP(E150,角色属性概况!Q:R,2,FALSE)</f>
        <v>1200</v>
      </c>
      <c r="P150" s="1">
        <v>0</v>
      </c>
      <c r="Q150" s="1">
        <v>0</v>
      </c>
    </row>
    <row r="151" spans="3:17" x14ac:dyDescent="0.15">
      <c r="C151" s="8" t="str">
        <f t="shared" si="12"/>
        <v>被动技能8</v>
      </c>
      <c r="D151" s="8">
        <f t="shared" si="15"/>
        <v>5</v>
      </c>
      <c r="E151" s="8">
        <f t="shared" si="16"/>
        <v>6</v>
      </c>
      <c r="F151" s="8">
        <f t="shared" si="17"/>
        <v>8</v>
      </c>
      <c r="H151" t="str">
        <f t="shared" si="13"/>
        <v>被动技能8等级5</v>
      </c>
      <c r="I151" t="str">
        <f t="shared" si="14"/>
        <v>被动技能8等级6</v>
      </c>
      <c r="J151" s="1">
        <v>145</v>
      </c>
      <c r="K151" s="1">
        <f>VLOOKUP(H151,被动技能!$A:$E,5,FALSE)</f>
        <v>100145</v>
      </c>
      <c r="L151" s="1">
        <f>_xlfn.IFNA(VLOOKUP(I151,被动技能!$A:$E,5,FALSE),0)</f>
        <v>100146</v>
      </c>
      <c r="M151">
        <f>_xlfn.IFNA(VLOOKUP(D151+1,角色属性概况!I:J,2,FALSE),999)</f>
        <v>20</v>
      </c>
      <c r="N151" s="1" t="s">
        <v>249</v>
      </c>
      <c r="O151" s="1">
        <f>VLOOKUP(E151,角色属性概况!Q:R,2,FALSE)</f>
        <v>1700</v>
      </c>
      <c r="P151" s="1">
        <v>0</v>
      </c>
      <c r="Q151" s="1">
        <v>0</v>
      </c>
    </row>
    <row r="152" spans="3:17" x14ac:dyDescent="0.15">
      <c r="C152" s="8" t="str">
        <f t="shared" si="12"/>
        <v>被动技能8</v>
      </c>
      <c r="D152" s="8">
        <f t="shared" si="15"/>
        <v>6</v>
      </c>
      <c r="E152" s="8">
        <f t="shared" si="16"/>
        <v>7</v>
      </c>
      <c r="F152" s="8">
        <f t="shared" si="17"/>
        <v>8</v>
      </c>
      <c r="H152" t="str">
        <f t="shared" si="13"/>
        <v>被动技能8等级6</v>
      </c>
      <c r="I152" t="str">
        <f t="shared" si="14"/>
        <v>被动技能8等级7</v>
      </c>
      <c r="J152" s="1">
        <v>146</v>
      </c>
      <c r="K152" s="1">
        <f>VLOOKUP(H152,被动技能!$A:$E,5,FALSE)</f>
        <v>100146</v>
      </c>
      <c r="L152" s="1">
        <f>_xlfn.IFNA(VLOOKUP(I152,被动技能!$A:$E,5,FALSE),0)</f>
        <v>100147</v>
      </c>
      <c r="M152">
        <f>_xlfn.IFNA(VLOOKUP(D152+1,角色属性概况!I:J,2,FALSE),999)</f>
        <v>25</v>
      </c>
      <c r="N152" s="1" t="s">
        <v>249</v>
      </c>
      <c r="O152" s="1">
        <f>VLOOKUP(E152,角色属性概况!Q:R,2,FALSE)</f>
        <v>2400</v>
      </c>
      <c r="P152" s="1">
        <v>0</v>
      </c>
      <c r="Q152" s="1">
        <v>0</v>
      </c>
    </row>
    <row r="153" spans="3:17" x14ac:dyDescent="0.15">
      <c r="C153" s="8" t="str">
        <f t="shared" si="12"/>
        <v>被动技能8</v>
      </c>
      <c r="D153" s="8">
        <f t="shared" si="15"/>
        <v>7</v>
      </c>
      <c r="E153" s="8">
        <f t="shared" si="16"/>
        <v>8</v>
      </c>
      <c r="F153" s="8">
        <f t="shared" si="17"/>
        <v>8</v>
      </c>
      <c r="H153" t="str">
        <f t="shared" si="13"/>
        <v>被动技能8等级7</v>
      </c>
      <c r="I153" t="str">
        <f t="shared" si="14"/>
        <v>被动技能8等级8</v>
      </c>
      <c r="J153" s="1">
        <v>147</v>
      </c>
      <c r="K153" s="1">
        <f>VLOOKUP(H153,被动技能!$A:$E,5,FALSE)</f>
        <v>100147</v>
      </c>
      <c r="L153" s="1">
        <f>_xlfn.IFNA(VLOOKUP(I153,被动技能!$A:$E,5,FALSE),0)</f>
        <v>100148</v>
      </c>
      <c r="M153">
        <f>_xlfn.IFNA(VLOOKUP(D153+1,角色属性概况!I:J,2,FALSE),999)</f>
        <v>30</v>
      </c>
      <c r="N153" s="1" t="s">
        <v>249</v>
      </c>
      <c r="O153" s="1">
        <f>VLOOKUP(E153,角色属性概况!Q:R,2,FALSE)</f>
        <v>3500</v>
      </c>
      <c r="P153" s="1">
        <v>0</v>
      </c>
      <c r="Q153" s="1">
        <v>0</v>
      </c>
    </row>
    <row r="154" spans="3:17" x14ac:dyDescent="0.15">
      <c r="C154" s="8" t="str">
        <f t="shared" si="12"/>
        <v>被动技能8</v>
      </c>
      <c r="D154" s="8">
        <f t="shared" si="15"/>
        <v>8</v>
      </c>
      <c r="E154" s="8">
        <f t="shared" si="16"/>
        <v>9</v>
      </c>
      <c r="F154" s="8">
        <f t="shared" si="17"/>
        <v>8</v>
      </c>
      <c r="H154" t="str">
        <f t="shared" si="13"/>
        <v>被动技能8等级8</v>
      </c>
      <c r="I154" t="str">
        <f t="shared" si="14"/>
        <v>被动技能8等级9</v>
      </c>
      <c r="J154" s="1">
        <v>148</v>
      </c>
      <c r="K154" s="1">
        <f>VLOOKUP(H154,被动技能!$A:$E,5,FALSE)</f>
        <v>100148</v>
      </c>
      <c r="L154" s="1">
        <f>_xlfn.IFNA(VLOOKUP(I154,被动技能!$A:$E,5,FALSE),0)</f>
        <v>100149</v>
      </c>
      <c r="M154">
        <f>_xlfn.IFNA(VLOOKUP(D154+1,角色属性概况!I:J,2,FALSE),999)</f>
        <v>35</v>
      </c>
      <c r="N154" s="1" t="s">
        <v>249</v>
      </c>
      <c r="O154" s="1">
        <f>VLOOKUP(E154,角色属性概况!Q:R,2,FALSE)</f>
        <v>4900</v>
      </c>
      <c r="P154" s="1">
        <v>0</v>
      </c>
      <c r="Q154" s="1">
        <v>0</v>
      </c>
    </row>
    <row r="155" spans="3:17" x14ac:dyDescent="0.15">
      <c r="C155" s="8" t="str">
        <f t="shared" si="12"/>
        <v>被动技能8</v>
      </c>
      <c r="D155" s="8">
        <f t="shared" si="15"/>
        <v>9</v>
      </c>
      <c r="E155" s="8">
        <f t="shared" si="16"/>
        <v>10</v>
      </c>
      <c r="F155" s="8">
        <f t="shared" si="17"/>
        <v>8</v>
      </c>
      <c r="H155" t="str">
        <f t="shared" si="13"/>
        <v>被动技能8等级9</v>
      </c>
      <c r="I155" t="str">
        <f t="shared" si="14"/>
        <v>被动技能8等级10</v>
      </c>
      <c r="J155" s="1">
        <v>149</v>
      </c>
      <c r="K155" s="1">
        <f>VLOOKUP(H155,被动技能!$A:$E,5,FALSE)</f>
        <v>100149</v>
      </c>
      <c r="L155" s="1">
        <f>_xlfn.IFNA(VLOOKUP(I155,被动技能!$A:$E,5,FALSE),0)</f>
        <v>100150</v>
      </c>
      <c r="M155">
        <f>_xlfn.IFNA(VLOOKUP(D155+1,角色属性概况!I:J,2,FALSE),999)</f>
        <v>40</v>
      </c>
      <c r="N155" s="1" t="s">
        <v>249</v>
      </c>
      <c r="O155" s="1">
        <f>VLOOKUP(E155,角色属性概况!Q:R,2,FALSE)</f>
        <v>7000</v>
      </c>
      <c r="P155" s="1">
        <v>0</v>
      </c>
      <c r="Q155" s="1">
        <v>0</v>
      </c>
    </row>
    <row r="156" spans="3:17" x14ac:dyDescent="0.15">
      <c r="C156" s="8" t="str">
        <f t="shared" si="12"/>
        <v>被动技能8</v>
      </c>
      <c r="D156" s="8">
        <f t="shared" si="15"/>
        <v>10</v>
      </c>
      <c r="E156" s="8">
        <f t="shared" si="16"/>
        <v>11</v>
      </c>
      <c r="F156" s="8">
        <f t="shared" si="17"/>
        <v>8</v>
      </c>
      <c r="H156" t="str">
        <f t="shared" si="13"/>
        <v>被动技能8等级10</v>
      </c>
      <c r="I156" t="str">
        <f t="shared" si="14"/>
        <v>被动技能8等级11</v>
      </c>
      <c r="J156" s="1">
        <v>150</v>
      </c>
      <c r="K156" s="1">
        <f>VLOOKUP(H156,被动技能!$A:$E,5,FALSE)</f>
        <v>100150</v>
      </c>
      <c r="L156" s="1">
        <f>_xlfn.IFNA(VLOOKUP(I156,被动技能!$A:$E,5,FALSE),0)</f>
        <v>100151</v>
      </c>
      <c r="M156">
        <f>_xlfn.IFNA(VLOOKUP(D156+1,角色属性概况!I:J,2,FALSE),999)</f>
        <v>45</v>
      </c>
      <c r="N156" s="1" t="s">
        <v>249</v>
      </c>
      <c r="O156" s="1">
        <f>VLOOKUP(E156,角色属性概况!Q:R,2,FALSE)</f>
        <v>9900</v>
      </c>
      <c r="P156" s="1">
        <v>0</v>
      </c>
      <c r="Q156" s="1">
        <v>0</v>
      </c>
    </row>
    <row r="157" spans="3:17" x14ac:dyDescent="0.15">
      <c r="C157" s="8" t="str">
        <f t="shared" si="12"/>
        <v>被动技能8</v>
      </c>
      <c r="D157" s="8">
        <f t="shared" si="15"/>
        <v>11</v>
      </c>
      <c r="E157" s="8">
        <f t="shared" si="16"/>
        <v>12</v>
      </c>
      <c r="F157" s="8">
        <f t="shared" si="17"/>
        <v>8</v>
      </c>
      <c r="H157" t="str">
        <f t="shared" si="13"/>
        <v>被动技能8等级11</v>
      </c>
      <c r="I157" t="str">
        <f t="shared" si="14"/>
        <v>被动技能8等级12</v>
      </c>
      <c r="J157" s="1">
        <v>151</v>
      </c>
      <c r="K157" s="1">
        <f>VLOOKUP(H157,被动技能!$A:$E,5,FALSE)</f>
        <v>100151</v>
      </c>
      <c r="L157" s="1">
        <f>_xlfn.IFNA(VLOOKUP(I157,被动技能!$A:$E,5,FALSE),0)</f>
        <v>100152</v>
      </c>
      <c r="M157">
        <f>_xlfn.IFNA(VLOOKUP(D157+1,角色属性概况!I:J,2,FALSE),999)</f>
        <v>50</v>
      </c>
      <c r="N157" s="1" t="s">
        <v>249</v>
      </c>
      <c r="O157" s="1">
        <f>VLOOKUP(E157,角色属性概况!Q:R,2,FALSE)</f>
        <v>14100</v>
      </c>
      <c r="P157" s="1">
        <v>0</v>
      </c>
      <c r="Q157" s="1">
        <v>0</v>
      </c>
    </row>
    <row r="158" spans="3:17" x14ac:dyDescent="0.15">
      <c r="C158" s="8" t="str">
        <f t="shared" si="12"/>
        <v>被动技能8</v>
      </c>
      <c r="D158" s="8">
        <f t="shared" si="15"/>
        <v>12</v>
      </c>
      <c r="E158" s="8">
        <f t="shared" si="16"/>
        <v>13</v>
      </c>
      <c r="F158" s="8">
        <f t="shared" si="17"/>
        <v>8</v>
      </c>
      <c r="H158" t="str">
        <f t="shared" si="13"/>
        <v>被动技能8等级12</v>
      </c>
      <c r="I158" t="str">
        <f t="shared" si="14"/>
        <v>被动技能8等级13</v>
      </c>
      <c r="J158" s="1">
        <v>152</v>
      </c>
      <c r="K158" s="1">
        <f>VLOOKUP(H158,被动技能!$A:$E,5,FALSE)</f>
        <v>100152</v>
      </c>
      <c r="L158" s="1">
        <f>_xlfn.IFNA(VLOOKUP(I158,被动技能!$A:$E,5,FALSE),0)</f>
        <v>100153</v>
      </c>
      <c r="M158">
        <f>_xlfn.IFNA(VLOOKUP(D158+1,角色属性概况!I:J,2,FALSE),999)</f>
        <v>55</v>
      </c>
      <c r="N158" s="1" t="s">
        <v>249</v>
      </c>
      <c r="O158" s="1">
        <f>VLOOKUP(E158,角色属性概况!Q:R,2,FALSE)</f>
        <v>20000</v>
      </c>
      <c r="P158" s="1">
        <v>0</v>
      </c>
      <c r="Q158" s="1">
        <v>0</v>
      </c>
    </row>
    <row r="159" spans="3:17" x14ac:dyDescent="0.15">
      <c r="C159" s="8" t="str">
        <f t="shared" si="12"/>
        <v>被动技能8</v>
      </c>
      <c r="D159" s="8">
        <f t="shared" si="15"/>
        <v>13</v>
      </c>
      <c r="E159" s="8">
        <f t="shared" si="16"/>
        <v>14</v>
      </c>
      <c r="F159" s="8">
        <f t="shared" si="17"/>
        <v>8</v>
      </c>
      <c r="H159" t="str">
        <f t="shared" si="13"/>
        <v>被动技能8等级13</v>
      </c>
      <c r="I159" t="str">
        <f t="shared" si="14"/>
        <v>被动技能8等级14</v>
      </c>
      <c r="J159" s="1">
        <v>153</v>
      </c>
      <c r="K159" s="1">
        <f>VLOOKUP(H159,被动技能!$A:$E,5,FALSE)</f>
        <v>100153</v>
      </c>
      <c r="L159" s="1">
        <f>_xlfn.IFNA(VLOOKUP(I159,被动技能!$A:$E,5,FALSE),0)</f>
        <v>100154</v>
      </c>
      <c r="M159">
        <f>_xlfn.IFNA(VLOOKUP(D159+1,角色属性概况!I:J,2,FALSE),999)</f>
        <v>60</v>
      </c>
      <c r="N159" s="1" t="s">
        <v>249</v>
      </c>
      <c r="O159" s="1">
        <f>VLOOKUP(E159,角色属性概况!Q:R,2,FALSE)</f>
        <v>28300</v>
      </c>
      <c r="P159" s="1">
        <v>0</v>
      </c>
      <c r="Q159" s="1">
        <v>0</v>
      </c>
    </row>
    <row r="160" spans="3:17" x14ac:dyDescent="0.15">
      <c r="C160" s="8" t="str">
        <f t="shared" si="12"/>
        <v>被动技能8</v>
      </c>
      <c r="D160" s="8">
        <f t="shared" si="15"/>
        <v>14</v>
      </c>
      <c r="E160" s="8">
        <f t="shared" si="16"/>
        <v>15</v>
      </c>
      <c r="F160" s="8">
        <f t="shared" si="17"/>
        <v>8</v>
      </c>
      <c r="H160" t="str">
        <f t="shared" si="13"/>
        <v>被动技能8等级14</v>
      </c>
      <c r="I160" t="str">
        <f t="shared" si="14"/>
        <v>被动技能8等级15</v>
      </c>
      <c r="J160" s="1">
        <v>154</v>
      </c>
      <c r="K160" s="1">
        <f>VLOOKUP(H160,被动技能!$A:$E,5,FALSE)</f>
        <v>100154</v>
      </c>
      <c r="L160" s="1">
        <f>_xlfn.IFNA(VLOOKUP(I160,被动技能!$A:$E,5,FALSE),0)</f>
        <v>100155</v>
      </c>
      <c r="M160">
        <f>_xlfn.IFNA(VLOOKUP(D160+1,角色属性概况!I:J,2,FALSE),999)</f>
        <v>65</v>
      </c>
      <c r="N160" s="1" t="s">
        <v>249</v>
      </c>
      <c r="O160" s="1">
        <f>VLOOKUP(E160,角色属性概况!Q:R,2,FALSE)</f>
        <v>40100</v>
      </c>
      <c r="P160" s="1">
        <v>0</v>
      </c>
      <c r="Q160" s="1">
        <v>0</v>
      </c>
    </row>
    <row r="161" spans="3:17" x14ac:dyDescent="0.15">
      <c r="C161" s="8" t="str">
        <f t="shared" si="12"/>
        <v>被动技能8</v>
      </c>
      <c r="D161" s="8">
        <f t="shared" si="15"/>
        <v>15</v>
      </c>
      <c r="E161" s="8">
        <f t="shared" si="16"/>
        <v>16</v>
      </c>
      <c r="F161" s="8">
        <f t="shared" si="17"/>
        <v>8</v>
      </c>
      <c r="H161" t="str">
        <f t="shared" si="13"/>
        <v>被动技能8等级15</v>
      </c>
      <c r="I161" t="str">
        <f t="shared" si="14"/>
        <v>被动技能8等级16</v>
      </c>
      <c r="J161" s="1">
        <v>155</v>
      </c>
      <c r="K161" s="1">
        <f>VLOOKUP(H161,被动技能!$A:$E,5,FALSE)</f>
        <v>100155</v>
      </c>
      <c r="L161" s="1">
        <f>_xlfn.IFNA(VLOOKUP(I161,被动技能!$A:$E,5,FALSE),0)</f>
        <v>100156</v>
      </c>
      <c r="M161">
        <f>_xlfn.IFNA(VLOOKUP(D161+1,角色属性概况!I:J,2,FALSE),999)</f>
        <v>70</v>
      </c>
      <c r="N161" s="1" t="s">
        <v>249</v>
      </c>
      <c r="O161" s="1">
        <f>VLOOKUP(E161,角色属性概况!Q:R,2,FALSE)</f>
        <v>56700</v>
      </c>
      <c r="P161" s="1">
        <v>0</v>
      </c>
      <c r="Q161" s="1">
        <v>0</v>
      </c>
    </row>
    <row r="162" spans="3:17" x14ac:dyDescent="0.15">
      <c r="C162" s="8" t="str">
        <f t="shared" si="12"/>
        <v>被动技能8</v>
      </c>
      <c r="D162" s="8">
        <f t="shared" si="15"/>
        <v>16</v>
      </c>
      <c r="E162" s="8">
        <f t="shared" si="16"/>
        <v>17</v>
      </c>
      <c r="F162" s="8">
        <f t="shared" si="17"/>
        <v>8</v>
      </c>
      <c r="H162" t="str">
        <f t="shared" si="13"/>
        <v>被动技能8等级16</v>
      </c>
      <c r="I162" t="str">
        <f t="shared" si="14"/>
        <v>被动技能8等级17</v>
      </c>
      <c r="J162" s="1">
        <v>156</v>
      </c>
      <c r="K162" s="1">
        <f>VLOOKUP(H162,被动技能!$A:$E,5,FALSE)</f>
        <v>100156</v>
      </c>
      <c r="L162" s="1">
        <f>_xlfn.IFNA(VLOOKUP(I162,被动技能!$A:$E,5,FALSE),0)</f>
        <v>100157</v>
      </c>
      <c r="M162">
        <f>_xlfn.IFNA(VLOOKUP(D162+1,角色属性概况!I:J,2,FALSE),999)</f>
        <v>75</v>
      </c>
      <c r="N162" s="1" t="s">
        <v>249</v>
      </c>
      <c r="O162" s="1">
        <f>VLOOKUP(E162,角色属性概况!Q:R,2,FALSE)</f>
        <v>80400</v>
      </c>
      <c r="P162" s="1">
        <v>0</v>
      </c>
      <c r="Q162" s="1">
        <v>0</v>
      </c>
    </row>
    <row r="163" spans="3:17" x14ac:dyDescent="0.15">
      <c r="C163" s="8" t="str">
        <f t="shared" si="12"/>
        <v>被动技能8</v>
      </c>
      <c r="D163" s="8">
        <f t="shared" si="15"/>
        <v>17</v>
      </c>
      <c r="E163" s="8">
        <f t="shared" si="16"/>
        <v>18</v>
      </c>
      <c r="F163" s="8">
        <f t="shared" si="17"/>
        <v>8</v>
      </c>
      <c r="H163" t="str">
        <f t="shared" si="13"/>
        <v>被动技能8等级17</v>
      </c>
      <c r="I163" t="str">
        <f t="shared" si="14"/>
        <v>被动技能8等级18</v>
      </c>
      <c r="J163" s="1">
        <v>157</v>
      </c>
      <c r="K163" s="1">
        <f>VLOOKUP(H163,被动技能!$A:$E,5,FALSE)</f>
        <v>100157</v>
      </c>
      <c r="L163" s="1">
        <f>_xlfn.IFNA(VLOOKUP(I163,被动技能!$A:$E,5,FALSE),0)</f>
        <v>100158</v>
      </c>
      <c r="M163">
        <f>_xlfn.IFNA(VLOOKUP(D163+1,角色属性概况!I:J,2,FALSE),999)</f>
        <v>80</v>
      </c>
      <c r="N163" s="1" t="s">
        <v>249</v>
      </c>
      <c r="O163" s="1">
        <f>VLOOKUP(E163,角色属性概况!Q:R,2,FALSE)</f>
        <v>113800</v>
      </c>
      <c r="P163" s="1">
        <v>0</v>
      </c>
      <c r="Q163" s="1">
        <v>0</v>
      </c>
    </row>
    <row r="164" spans="3:17" x14ac:dyDescent="0.15">
      <c r="C164" s="8" t="str">
        <f t="shared" si="12"/>
        <v>被动技能8</v>
      </c>
      <c r="D164" s="8">
        <f t="shared" si="15"/>
        <v>18</v>
      </c>
      <c r="E164" s="8">
        <f t="shared" si="16"/>
        <v>19</v>
      </c>
      <c r="F164" s="8">
        <f t="shared" si="17"/>
        <v>8</v>
      </c>
      <c r="H164" t="str">
        <f t="shared" si="13"/>
        <v>被动技能8等级18</v>
      </c>
      <c r="I164" t="str">
        <f t="shared" si="14"/>
        <v>被动技能8等级19</v>
      </c>
      <c r="J164" s="1">
        <v>158</v>
      </c>
      <c r="K164" s="1">
        <f>VLOOKUP(H164,被动技能!$A:$E,5,FALSE)</f>
        <v>100158</v>
      </c>
      <c r="L164" s="1">
        <f>_xlfn.IFNA(VLOOKUP(I164,被动技能!$A:$E,5,FALSE),0)</f>
        <v>100159</v>
      </c>
      <c r="M164">
        <f>_xlfn.IFNA(VLOOKUP(D164+1,角色属性概况!I:J,2,FALSE),999)</f>
        <v>85</v>
      </c>
      <c r="N164" s="1" t="s">
        <v>249</v>
      </c>
      <c r="O164" s="1">
        <f>VLOOKUP(E164,角色属性概况!Q:R,2,FALSE)</f>
        <v>161100</v>
      </c>
      <c r="P164" s="1">
        <v>0</v>
      </c>
      <c r="Q164" s="1">
        <v>0</v>
      </c>
    </row>
    <row r="165" spans="3:17" x14ac:dyDescent="0.15">
      <c r="C165" s="8" t="str">
        <f t="shared" si="12"/>
        <v>被动技能8</v>
      </c>
      <c r="D165" s="8">
        <f t="shared" si="15"/>
        <v>19</v>
      </c>
      <c r="E165" s="8">
        <f t="shared" si="16"/>
        <v>20</v>
      </c>
      <c r="F165" s="8">
        <f t="shared" si="17"/>
        <v>8</v>
      </c>
      <c r="H165" t="str">
        <f t="shared" si="13"/>
        <v>被动技能8等级19</v>
      </c>
      <c r="I165" t="str">
        <f t="shared" si="14"/>
        <v>被动技能8等级20</v>
      </c>
      <c r="J165" s="1">
        <v>159</v>
      </c>
      <c r="K165" s="1">
        <f>VLOOKUP(H165,被动技能!$A:$E,5,FALSE)</f>
        <v>100159</v>
      </c>
      <c r="L165" s="1">
        <f>_xlfn.IFNA(VLOOKUP(I165,被动技能!$A:$E,5,FALSE),0)</f>
        <v>100160</v>
      </c>
      <c r="M165">
        <f>_xlfn.IFNA(VLOOKUP(D165+1,角色属性概况!I:J,2,FALSE),999)</f>
        <v>90</v>
      </c>
      <c r="N165" s="1" t="s">
        <v>249</v>
      </c>
      <c r="O165" s="1">
        <f>VLOOKUP(E165,角色属性概况!Q:R,2,FALSE)</f>
        <v>228100</v>
      </c>
      <c r="P165" s="1">
        <v>0</v>
      </c>
      <c r="Q165" s="1">
        <v>0</v>
      </c>
    </row>
    <row r="166" spans="3:17" x14ac:dyDescent="0.15">
      <c r="C166" s="8" t="str">
        <f t="shared" si="12"/>
        <v>被动技能8</v>
      </c>
      <c r="D166" s="8">
        <f t="shared" si="15"/>
        <v>20</v>
      </c>
      <c r="E166" s="8">
        <f t="shared" si="16"/>
        <v>21</v>
      </c>
      <c r="F166" s="8">
        <f t="shared" si="17"/>
        <v>8</v>
      </c>
      <c r="H166" t="str">
        <f t="shared" si="13"/>
        <v>被动技能8等级20</v>
      </c>
      <c r="I166" t="str">
        <f t="shared" si="14"/>
        <v>被动技能8等级21</v>
      </c>
      <c r="J166" s="1">
        <v>160</v>
      </c>
      <c r="K166" s="1">
        <f>VLOOKUP(H166,被动技能!$A:$E,5,FALSE)</f>
        <v>100160</v>
      </c>
      <c r="L166" s="1">
        <f>_xlfn.IFNA(VLOOKUP(I166,被动技能!$A:$E,5,FALSE),0)</f>
        <v>0</v>
      </c>
      <c r="M166">
        <f>_xlfn.IFNA(VLOOKUP(D166+1,角色属性概况!I:J,2,FALSE),999)</f>
        <v>100</v>
      </c>
      <c r="N166" s="1" t="s">
        <v>249</v>
      </c>
      <c r="O166" s="1">
        <f>VLOOKUP(E166,角色属性概况!Q:R,2,FALSE)</f>
        <v>780200</v>
      </c>
      <c r="P166" s="1">
        <v>0</v>
      </c>
      <c r="Q166" s="1">
        <v>0</v>
      </c>
    </row>
    <row r="167" spans="3:17" x14ac:dyDescent="0.15">
      <c r="C167" s="8" t="str">
        <f t="shared" si="12"/>
        <v>被动技能9</v>
      </c>
      <c r="D167" s="8">
        <f t="shared" si="15"/>
        <v>1</v>
      </c>
      <c r="E167" s="8">
        <f t="shared" si="16"/>
        <v>2</v>
      </c>
      <c r="F167" s="8">
        <f t="shared" si="17"/>
        <v>9</v>
      </c>
      <c r="H167" t="str">
        <f t="shared" si="13"/>
        <v>被动技能9等级1</v>
      </c>
      <c r="I167" t="str">
        <f t="shared" si="14"/>
        <v>被动技能9等级2</v>
      </c>
      <c r="J167" s="1">
        <v>161</v>
      </c>
      <c r="K167" s="1">
        <f>VLOOKUP(H167,被动技能!$A:$E,5,FALSE)</f>
        <v>100161</v>
      </c>
      <c r="L167" s="1">
        <f>_xlfn.IFNA(VLOOKUP(I167,被动技能!$A:$E,5,FALSE),0)</f>
        <v>100162</v>
      </c>
      <c r="M167">
        <f>_xlfn.IFNA(VLOOKUP(D167+1,角色属性概况!I:J,2,FALSE),999)</f>
        <v>2</v>
      </c>
      <c r="N167" s="1" t="s">
        <v>249</v>
      </c>
      <c r="O167" s="1">
        <f>VLOOKUP(E167,角色属性概况!Q:R,2,FALSE)</f>
        <v>500</v>
      </c>
      <c r="P167" s="1">
        <v>0</v>
      </c>
      <c r="Q167" s="1">
        <v>0</v>
      </c>
    </row>
    <row r="168" spans="3:17" x14ac:dyDescent="0.15">
      <c r="C168" s="8" t="str">
        <f t="shared" si="12"/>
        <v>被动技能9</v>
      </c>
      <c r="D168" s="8">
        <f t="shared" si="15"/>
        <v>2</v>
      </c>
      <c r="E168" s="8">
        <f t="shared" si="16"/>
        <v>3</v>
      </c>
      <c r="F168" s="8">
        <f t="shared" si="17"/>
        <v>9</v>
      </c>
      <c r="H168" t="str">
        <f t="shared" si="13"/>
        <v>被动技能9等级2</v>
      </c>
      <c r="I168" t="str">
        <f t="shared" si="14"/>
        <v>被动技能9等级3</v>
      </c>
      <c r="J168" s="1">
        <v>162</v>
      </c>
      <c r="K168" s="1">
        <f>VLOOKUP(H168,被动技能!$A:$E,5,FALSE)</f>
        <v>100162</v>
      </c>
      <c r="L168" s="1">
        <f>_xlfn.IFNA(VLOOKUP(I168,被动技能!$A:$E,5,FALSE),0)</f>
        <v>100163</v>
      </c>
      <c r="M168">
        <f>_xlfn.IFNA(VLOOKUP(D168+1,角色属性概况!I:J,2,FALSE),999)</f>
        <v>5</v>
      </c>
      <c r="N168" s="1" t="s">
        <v>249</v>
      </c>
      <c r="O168" s="1">
        <f>VLOOKUP(E168,角色属性概况!Q:R,2,FALSE)</f>
        <v>600</v>
      </c>
      <c r="P168" s="1">
        <v>0</v>
      </c>
      <c r="Q168" s="1">
        <v>0</v>
      </c>
    </row>
    <row r="169" spans="3:17" x14ac:dyDescent="0.15">
      <c r="C169" s="8" t="str">
        <f t="shared" si="12"/>
        <v>被动技能9</v>
      </c>
      <c r="D169" s="8">
        <f t="shared" si="15"/>
        <v>3</v>
      </c>
      <c r="E169" s="8">
        <f t="shared" si="16"/>
        <v>4</v>
      </c>
      <c r="F169" s="8">
        <f t="shared" si="17"/>
        <v>9</v>
      </c>
      <c r="H169" t="str">
        <f t="shared" si="13"/>
        <v>被动技能9等级3</v>
      </c>
      <c r="I169" t="str">
        <f t="shared" si="14"/>
        <v>被动技能9等级4</v>
      </c>
      <c r="J169" s="1">
        <v>163</v>
      </c>
      <c r="K169" s="1">
        <f>VLOOKUP(H169,被动技能!$A:$E,5,FALSE)</f>
        <v>100163</v>
      </c>
      <c r="L169" s="1">
        <f>_xlfn.IFNA(VLOOKUP(I169,被动技能!$A:$E,5,FALSE),0)</f>
        <v>100164</v>
      </c>
      <c r="M169">
        <f>_xlfn.IFNA(VLOOKUP(D169+1,角色属性概况!I:J,2,FALSE),999)</f>
        <v>10</v>
      </c>
      <c r="N169" s="1" t="s">
        <v>249</v>
      </c>
      <c r="O169" s="1">
        <f>VLOOKUP(E169,角色属性概况!Q:R,2,FALSE)</f>
        <v>800</v>
      </c>
      <c r="P169" s="1">
        <v>0</v>
      </c>
      <c r="Q169" s="1">
        <v>0</v>
      </c>
    </row>
    <row r="170" spans="3:17" x14ac:dyDescent="0.15">
      <c r="C170" s="8" t="str">
        <f t="shared" si="12"/>
        <v>被动技能9</v>
      </c>
      <c r="D170" s="8">
        <f t="shared" si="15"/>
        <v>4</v>
      </c>
      <c r="E170" s="8">
        <f t="shared" si="16"/>
        <v>5</v>
      </c>
      <c r="F170" s="8">
        <f t="shared" si="17"/>
        <v>9</v>
      </c>
      <c r="H170" t="str">
        <f t="shared" si="13"/>
        <v>被动技能9等级4</v>
      </c>
      <c r="I170" t="str">
        <f t="shared" si="14"/>
        <v>被动技能9等级5</v>
      </c>
      <c r="J170" s="1">
        <v>164</v>
      </c>
      <c r="K170" s="1">
        <f>VLOOKUP(H170,被动技能!$A:$E,5,FALSE)</f>
        <v>100164</v>
      </c>
      <c r="L170" s="1">
        <f>_xlfn.IFNA(VLOOKUP(I170,被动技能!$A:$E,5,FALSE),0)</f>
        <v>100165</v>
      </c>
      <c r="M170">
        <f>_xlfn.IFNA(VLOOKUP(D170+1,角色属性概况!I:J,2,FALSE),999)</f>
        <v>15</v>
      </c>
      <c r="N170" s="1" t="s">
        <v>249</v>
      </c>
      <c r="O170" s="1">
        <f>VLOOKUP(E170,角色属性概况!Q:R,2,FALSE)</f>
        <v>1200</v>
      </c>
      <c r="P170" s="1">
        <v>0</v>
      </c>
      <c r="Q170" s="1">
        <v>0</v>
      </c>
    </row>
    <row r="171" spans="3:17" x14ac:dyDescent="0.15">
      <c r="C171" s="8" t="str">
        <f t="shared" si="12"/>
        <v>被动技能9</v>
      </c>
      <c r="D171" s="8">
        <f t="shared" si="15"/>
        <v>5</v>
      </c>
      <c r="E171" s="8">
        <f t="shared" si="16"/>
        <v>6</v>
      </c>
      <c r="F171" s="8">
        <f t="shared" si="17"/>
        <v>9</v>
      </c>
      <c r="H171" t="str">
        <f t="shared" si="13"/>
        <v>被动技能9等级5</v>
      </c>
      <c r="I171" t="str">
        <f t="shared" si="14"/>
        <v>被动技能9等级6</v>
      </c>
      <c r="J171" s="1">
        <v>165</v>
      </c>
      <c r="K171" s="1">
        <f>VLOOKUP(H171,被动技能!$A:$E,5,FALSE)</f>
        <v>100165</v>
      </c>
      <c r="L171" s="1">
        <f>_xlfn.IFNA(VLOOKUP(I171,被动技能!$A:$E,5,FALSE),0)</f>
        <v>100166</v>
      </c>
      <c r="M171">
        <f>_xlfn.IFNA(VLOOKUP(D171+1,角色属性概况!I:J,2,FALSE),999)</f>
        <v>20</v>
      </c>
      <c r="N171" s="1" t="s">
        <v>249</v>
      </c>
      <c r="O171" s="1">
        <f>VLOOKUP(E171,角色属性概况!Q:R,2,FALSE)</f>
        <v>1700</v>
      </c>
      <c r="P171" s="1">
        <v>0</v>
      </c>
      <c r="Q171" s="1">
        <v>0</v>
      </c>
    </row>
    <row r="172" spans="3:17" x14ac:dyDescent="0.15">
      <c r="C172" s="8" t="str">
        <f t="shared" si="12"/>
        <v>被动技能9</v>
      </c>
      <c r="D172" s="8">
        <f t="shared" si="15"/>
        <v>6</v>
      </c>
      <c r="E172" s="8">
        <f t="shared" si="16"/>
        <v>7</v>
      </c>
      <c r="F172" s="8">
        <f t="shared" si="17"/>
        <v>9</v>
      </c>
      <c r="H172" t="str">
        <f t="shared" si="13"/>
        <v>被动技能9等级6</v>
      </c>
      <c r="I172" t="str">
        <f t="shared" si="14"/>
        <v>被动技能9等级7</v>
      </c>
      <c r="J172" s="1">
        <v>166</v>
      </c>
      <c r="K172" s="1">
        <f>VLOOKUP(H172,被动技能!$A:$E,5,FALSE)</f>
        <v>100166</v>
      </c>
      <c r="L172" s="1">
        <f>_xlfn.IFNA(VLOOKUP(I172,被动技能!$A:$E,5,FALSE),0)</f>
        <v>100167</v>
      </c>
      <c r="M172">
        <f>_xlfn.IFNA(VLOOKUP(D172+1,角色属性概况!I:J,2,FALSE),999)</f>
        <v>25</v>
      </c>
      <c r="N172" s="1" t="s">
        <v>249</v>
      </c>
      <c r="O172" s="1">
        <f>VLOOKUP(E172,角色属性概况!Q:R,2,FALSE)</f>
        <v>2400</v>
      </c>
      <c r="P172" s="1">
        <v>0</v>
      </c>
      <c r="Q172" s="1">
        <v>0</v>
      </c>
    </row>
    <row r="173" spans="3:17" x14ac:dyDescent="0.15">
      <c r="C173" s="8" t="str">
        <f t="shared" si="12"/>
        <v>被动技能9</v>
      </c>
      <c r="D173" s="8">
        <f t="shared" si="15"/>
        <v>7</v>
      </c>
      <c r="E173" s="8">
        <f t="shared" si="16"/>
        <v>8</v>
      </c>
      <c r="F173" s="8">
        <f t="shared" si="17"/>
        <v>9</v>
      </c>
      <c r="H173" t="str">
        <f t="shared" si="13"/>
        <v>被动技能9等级7</v>
      </c>
      <c r="I173" t="str">
        <f t="shared" si="14"/>
        <v>被动技能9等级8</v>
      </c>
      <c r="J173" s="1">
        <v>167</v>
      </c>
      <c r="K173" s="1">
        <f>VLOOKUP(H173,被动技能!$A:$E,5,FALSE)</f>
        <v>100167</v>
      </c>
      <c r="L173" s="1">
        <f>_xlfn.IFNA(VLOOKUP(I173,被动技能!$A:$E,5,FALSE),0)</f>
        <v>100168</v>
      </c>
      <c r="M173">
        <f>_xlfn.IFNA(VLOOKUP(D173+1,角色属性概况!I:J,2,FALSE),999)</f>
        <v>30</v>
      </c>
      <c r="N173" s="1" t="s">
        <v>249</v>
      </c>
      <c r="O173" s="1">
        <f>VLOOKUP(E173,角色属性概况!Q:R,2,FALSE)</f>
        <v>3500</v>
      </c>
      <c r="P173" s="1">
        <v>0</v>
      </c>
      <c r="Q173" s="1">
        <v>0</v>
      </c>
    </row>
    <row r="174" spans="3:17" x14ac:dyDescent="0.15">
      <c r="C174" s="8" t="str">
        <f t="shared" si="12"/>
        <v>被动技能9</v>
      </c>
      <c r="D174" s="8">
        <f t="shared" si="15"/>
        <v>8</v>
      </c>
      <c r="E174" s="8">
        <f t="shared" si="16"/>
        <v>9</v>
      </c>
      <c r="F174" s="8">
        <f t="shared" si="17"/>
        <v>9</v>
      </c>
      <c r="H174" t="str">
        <f t="shared" si="13"/>
        <v>被动技能9等级8</v>
      </c>
      <c r="I174" t="str">
        <f t="shared" si="14"/>
        <v>被动技能9等级9</v>
      </c>
      <c r="J174" s="1">
        <v>168</v>
      </c>
      <c r="K174" s="1">
        <f>VLOOKUP(H174,被动技能!$A:$E,5,FALSE)</f>
        <v>100168</v>
      </c>
      <c r="L174" s="1">
        <f>_xlfn.IFNA(VLOOKUP(I174,被动技能!$A:$E,5,FALSE),0)</f>
        <v>100169</v>
      </c>
      <c r="M174">
        <f>_xlfn.IFNA(VLOOKUP(D174+1,角色属性概况!I:J,2,FALSE),999)</f>
        <v>35</v>
      </c>
      <c r="N174" s="1" t="s">
        <v>249</v>
      </c>
      <c r="O174" s="1">
        <f>VLOOKUP(E174,角色属性概况!Q:R,2,FALSE)</f>
        <v>4900</v>
      </c>
      <c r="P174" s="1">
        <v>0</v>
      </c>
      <c r="Q174" s="1">
        <v>0</v>
      </c>
    </row>
    <row r="175" spans="3:17" x14ac:dyDescent="0.15">
      <c r="C175" s="8" t="str">
        <f t="shared" si="12"/>
        <v>被动技能9</v>
      </c>
      <c r="D175" s="8">
        <f t="shared" si="15"/>
        <v>9</v>
      </c>
      <c r="E175" s="8">
        <f t="shared" si="16"/>
        <v>10</v>
      </c>
      <c r="F175" s="8">
        <f t="shared" si="17"/>
        <v>9</v>
      </c>
      <c r="H175" t="str">
        <f t="shared" si="13"/>
        <v>被动技能9等级9</v>
      </c>
      <c r="I175" t="str">
        <f t="shared" si="14"/>
        <v>被动技能9等级10</v>
      </c>
      <c r="J175" s="1">
        <v>169</v>
      </c>
      <c r="K175" s="1">
        <f>VLOOKUP(H175,被动技能!$A:$E,5,FALSE)</f>
        <v>100169</v>
      </c>
      <c r="L175" s="1">
        <f>_xlfn.IFNA(VLOOKUP(I175,被动技能!$A:$E,5,FALSE),0)</f>
        <v>100170</v>
      </c>
      <c r="M175">
        <f>_xlfn.IFNA(VLOOKUP(D175+1,角色属性概况!I:J,2,FALSE),999)</f>
        <v>40</v>
      </c>
      <c r="N175" s="1" t="s">
        <v>249</v>
      </c>
      <c r="O175" s="1">
        <f>VLOOKUP(E175,角色属性概况!Q:R,2,FALSE)</f>
        <v>7000</v>
      </c>
      <c r="P175" s="1">
        <v>0</v>
      </c>
      <c r="Q175" s="1">
        <v>0</v>
      </c>
    </row>
    <row r="176" spans="3:17" x14ac:dyDescent="0.15">
      <c r="C176" s="8" t="str">
        <f t="shared" si="12"/>
        <v>被动技能9</v>
      </c>
      <c r="D176" s="8">
        <f t="shared" si="15"/>
        <v>10</v>
      </c>
      <c r="E176" s="8">
        <f t="shared" si="16"/>
        <v>11</v>
      </c>
      <c r="F176" s="8">
        <f t="shared" si="17"/>
        <v>9</v>
      </c>
      <c r="H176" t="str">
        <f t="shared" si="13"/>
        <v>被动技能9等级10</v>
      </c>
      <c r="I176" t="str">
        <f t="shared" si="14"/>
        <v>被动技能9等级11</v>
      </c>
      <c r="J176" s="1">
        <v>170</v>
      </c>
      <c r="K176" s="1">
        <f>VLOOKUP(H176,被动技能!$A:$E,5,FALSE)</f>
        <v>100170</v>
      </c>
      <c r="L176" s="1">
        <f>_xlfn.IFNA(VLOOKUP(I176,被动技能!$A:$E,5,FALSE),0)</f>
        <v>100171</v>
      </c>
      <c r="M176">
        <f>_xlfn.IFNA(VLOOKUP(D176+1,角色属性概况!I:J,2,FALSE),999)</f>
        <v>45</v>
      </c>
      <c r="N176" s="1" t="s">
        <v>249</v>
      </c>
      <c r="O176" s="1">
        <f>VLOOKUP(E176,角色属性概况!Q:R,2,FALSE)</f>
        <v>9900</v>
      </c>
      <c r="P176" s="1">
        <v>0</v>
      </c>
      <c r="Q176" s="1">
        <v>0</v>
      </c>
    </row>
    <row r="177" spans="3:17" x14ac:dyDescent="0.15">
      <c r="C177" s="8" t="str">
        <f t="shared" si="12"/>
        <v>被动技能9</v>
      </c>
      <c r="D177" s="8">
        <f t="shared" si="15"/>
        <v>11</v>
      </c>
      <c r="E177" s="8">
        <f t="shared" si="16"/>
        <v>12</v>
      </c>
      <c r="F177" s="8">
        <f t="shared" si="17"/>
        <v>9</v>
      </c>
      <c r="H177" t="str">
        <f t="shared" si="13"/>
        <v>被动技能9等级11</v>
      </c>
      <c r="I177" t="str">
        <f t="shared" si="14"/>
        <v>被动技能9等级12</v>
      </c>
      <c r="J177" s="1">
        <v>171</v>
      </c>
      <c r="K177" s="1">
        <f>VLOOKUP(H177,被动技能!$A:$E,5,FALSE)</f>
        <v>100171</v>
      </c>
      <c r="L177" s="1">
        <f>_xlfn.IFNA(VLOOKUP(I177,被动技能!$A:$E,5,FALSE),0)</f>
        <v>100172</v>
      </c>
      <c r="M177">
        <f>_xlfn.IFNA(VLOOKUP(D177+1,角色属性概况!I:J,2,FALSE),999)</f>
        <v>50</v>
      </c>
      <c r="N177" s="1" t="s">
        <v>249</v>
      </c>
      <c r="O177" s="1">
        <f>VLOOKUP(E177,角色属性概况!Q:R,2,FALSE)</f>
        <v>14100</v>
      </c>
      <c r="P177" s="1">
        <v>0</v>
      </c>
      <c r="Q177" s="1">
        <v>0</v>
      </c>
    </row>
    <row r="178" spans="3:17" x14ac:dyDescent="0.15">
      <c r="C178" s="8" t="str">
        <f t="shared" si="12"/>
        <v>被动技能9</v>
      </c>
      <c r="D178" s="8">
        <f t="shared" si="15"/>
        <v>12</v>
      </c>
      <c r="E178" s="8">
        <f t="shared" si="16"/>
        <v>13</v>
      </c>
      <c r="F178" s="8">
        <f t="shared" si="17"/>
        <v>9</v>
      </c>
      <c r="H178" t="str">
        <f t="shared" si="13"/>
        <v>被动技能9等级12</v>
      </c>
      <c r="I178" t="str">
        <f t="shared" si="14"/>
        <v>被动技能9等级13</v>
      </c>
      <c r="J178" s="1">
        <v>172</v>
      </c>
      <c r="K178" s="1">
        <f>VLOOKUP(H178,被动技能!$A:$E,5,FALSE)</f>
        <v>100172</v>
      </c>
      <c r="L178" s="1">
        <f>_xlfn.IFNA(VLOOKUP(I178,被动技能!$A:$E,5,FALSE),0)</f>
        <v>100173</v>
      </c>
      <c r="M178">
        <f>_xlfn.IFNA(VLOOKUP(D178+1,角色属性概况!I:J,2,FALSE),999)</f>
        <v>55</v>
      </c>
      <c r="N178" s="1" t="s">
        <v>249</v>
      </c>
      <c r="O178" s="1">
        <f>VLOOKUP(E178,角色属性概况!Q:R,2,FALSE)</f>
        <v>20000</v>
      </c>
      <c r="P178" s="1">
        <v>0</v>
      </c>
      <c r="Q178" s="1">
        <v>0</v>
      </c>
    </row>
    <row r="179" spans="3:17" x14ac:dyDescent="0.15">
      <c r="C179" s="8" t="str">
        <f t="shared" si="12"/>
        <v>被动技能9</v>
      </c>
      <c r="D179" s="8">
        <f t="shared" si="15"/>
        <v>13</v>
      </c>
      <c r="E179" s="8">
        <f t="shared" si="16"/>
        <v>14</v>
      </c>
      <c r="F179" s="8">
        <f t="shared" si="17"/>
        <v>9</v>
      </c>
      <c r="H179" t="str">
        <f t="shared" si="13"/>
        <v>被动技能9等级13</v>
      </c>
      <c r="I179" t="str">
        <f t="shared" si="14"/>
        <v>被动技能9等级14</v>
      </c>
      <c r="J179" s="1">
        <v>173</v>
      </c>
      <c r="K179" s="1">
        <f>VLOOKUP(H179,被动技能!$A:$E,5,FALSE)</f>
        <v>100173</v>
      </c>
      <c r="L179" s="1">
        <f>_xlfn.IFNA(VLOOKUP(I179,被动技能!$A:$E,5,FALSE),0)</f>
        <v>100174</v>
      </c>
      <c r="M179">
        <f>_xlfn.IFNA(VLOOKUP(D179+1,角色属性概况!I:J,2,FALSE),999)</f>
        <v>60</v>
      </c>
      <c r="N179" s="1" t="s">
        <v>249</v>
      </c>
      <c r="O179" s="1">
        <f>VLOOKUP(E179,角色属性概况!Q:R,2,FALSE)</f>
        <v>28300</v>
      </c>
      <c r="P179" s="1">
        <v>0</v>
      </c>
      <c r="Q179" s="1">
        <v>0</v>
      </c>
    </row>
    <row r="180" spans="3:17" x14ac:dyDescent="0.15">
      <c r="C180" s="8" t="str">
        <f t="shared" si="12"/>
        <v>被动技能9</v>
      </c>
      <c r="D180" s="8">
        <f t="shared" si="15"/>
        <v>14</v>
      </c>
      <c r="E180" s="8">
        <f t="shared" si="16"/>
        <v>15</v>
      </c>
      <c r="F180" s="8">
        <f t="shared" si="17"/>
        <v>9</v>
      </c>
      <c r="H180" t="str">
        <f t="shared" si="13"/>
        <v>被动技能9等级14</v>
      </c>
      <c r="I180" t="str">
        <f t="shared" si="14"/>
        <v>被动技能9等级15</v>
      </c>
      <c r="J180" s="1">
        <v>174</v>
      </c>
      <c r="K180" s="1">
        <f>VLOOKUP(H180,被动技能!$A:$E,5,FALSE)</f>
        <v>100174</v>
      </c>
      <c r="L180" s="1">
        <f>_xlfn.IFNA(VLOOKUP(I180,被动技能!$A:$E,5,FALSE),0)</f>
        <v>100175</v>
      </c>
      <c r="M180">
        <f>_xlfn.IFNA(VLOOKUP(D180+1,角色属性概况!I:J,2,FALSE),999)</f>
        <v>65</v>
      </c>
      <c r="N180" s="1" t="s">
        <v>249</v>
      </c>
      <c r="O180" s="1">
        <f>VLOOKUP(E180,角色属性概况!Q:R,2,FALSE)</f>
        <v>40100</v>
      </c>
      <c r="P180" s="1">
        <v>0</v>
      </c>
      <c r="Q180" s="1">
        <v>0</v>
      </c>
    </row>
    <row r="181" spans="3:17" x14ac:dyDescent="0.15">
      <c r="C181" s="8" t="str">
        <f t="shared" si="12"/>
        <v>被动技能9</v>
      </c>
      <c r="D181" s="8">
        <f t="shared" si="15"/>
        <v>15</v>
      </c>
      <c r="E181" s="8">
        <f t="shared" si="16"/>
        <v>16</v>
      </c>
      <c r="F181" s="8">
        <f t="shared" si="17"/>
        <v>9</v>
      </c>
      <c r="H181" t="str">
        <f t="shared" si="13"/>
        <v>被动技能9等级15</v>
      </c>
      <c r="I181" t="str">
        <f t="shared" si="14"/>
        <v>被动技能9等级16</v>
      </c>
      <c r="J181" s="1">
        <v>175</v>
      </c>
      <c r="K181" s="1">
        <f>VLOOKUP(H181,被动技能!$A:$E,5,FALSE)</f>
        <v>100175</v>
      </c>
      <c r="L181" s="1">
        <f>_xlfn.IFNA(VLOOKUP(I181,被动技能!$A:$E,5,FALSE),0)</f>
        <v>100176</v>
      </c>
      <c r="M181">
        <f>_xlfn.IFNA(VLOOKUP(D181+1,角色属性概况!I:J,2,FALSE),999)</f>
        <v>70</v>
      </c>
      <c r="N181" s="1" t="s">
        <v>249</v>
      </c>
      <c r="O181" s="1">
        <f>VLOOKUP(E181,角色属性概况!Q:R,2,FALSE)</f>
        <v>56700</v>
      </c>
      <c r="P181" s="1">
        <v>0</v>
      </c>
      <c r="Q181" s="1">
        <v>0</v>
      </c>
    </row>
    <row r="182" spans="3:17" x14ac:dyDescent="0.15">
      <c r="C182" s="8" t="str">
        <f t="shared" si="12"/>
        <v>被动技能9</v>
      </c>
      <c r="D182" s="8">
        <f t="shared" si="15"/>
        <v>16</v>
      </c>
      <c r="E182" s="8">
        <f t="shared" si="16"/>
        <v>17</v>
      </c>
      <c r="F182" s="8">
        <f t="shared" si="17"/>
        <v>9</v>
      </c>
      <c r="H182" t="str">
        <f t="shared" si="13"/>
        <v>被动技能9等级16</v>
      </c>
      <c r="I182" t="str">
        <f t="shared" si="14"/>
        <v>被动技能9等级17</v>
      </c>
      <c r="J182" s="1">
        <v>176</v>
      </c>
      <c r="K182" s="1">
        <f>VLOOKUP(H182,被动技能!$A:$E,5,FALSE)</f>
        <v>100176</v>
      </c>
      <c r="L182" s="1">
        <f>_xlfn.IFNA(VLOOKUP(I182,被动技能!$A:$E,5,FALSE),0)</f>
        <v>100177</v>
      </c>
      <c r="M182">
        <f>_xlfn.IFNA(VLOOKUP(D182+1,角色属性概况!I:J,2,FALSE),999)</f>
        <v>75</v>
      </c>
      <c r="N182" s="1" t="s">
        <v>249</v>
      </c>
      <c r="O182" s="1">
        <f>VLOOKUP(E182,角色属性概况!Q:R,2,FALSE)</f>
        <v>80400</v>
      </c>
      <c r="P182" s="1">
        <v>0</v>
      </c>
      <c r="Q182" s="1">
        <v>0</v>
      </c>
    </row>
    <row r="183" spans="3:17" x14ac:dyDescent="0.15">
      <c r="C183" s="8" t="str">
        <f t="shared" si="12"/>
        <v>被动技能9</v>
      </c>
      <c r="D183" s="8">
        <f t="shared" si="15"/>
        <v>17</v>
      </c>
      <c r="E183" s="8">
        <f t="shared" si="16"/>
        <v>18</v>
      </c>
      <c r="F183" s="8">
        <f t="shared" si="17"/>
        <v>9</v>
      </c>
      <c r="H183" t="str">
        <f t="shared" si="13"/>
        <v>被动技能9等级17</v>
      </c>
      <c r="I183" t="str">
        <f t="shared" si="14"/>
        <v>被动技能9等级18</v>
      </c>
      <c r="J183" s="1">
        <v>177</v>
      </c>
      <c r="K183" s="1">
        <f>VLOOKUP(H183,被动技能!$A:$E,5,FALSE)</f>
        <v>100177</v>
      </c>
      <c r="L183" s="1">
        <f>_xlfn.IFNA(VLOOKUP(I183,被动技能!$A:$E,5,FALSE),0)</f>
        <v>100178</v>
      </c>
      <c r="M183">
        <f>_xlfn.IFNA(VLOOKUP(D183+1,角色属性概况!I:J,2,FALSE),999)</f>
        <v>80</v>
      </c>
      <c r="N183" s="1" t="s">
        <v>249</v>
      </c>
      <c r="O183" s="1">
        <f>VLOOKUP(E183,角色属性概况!Q:R,2,FALSE)</f>
        <v>113800</v>
      </c>
      <c r="P183" s="1">
        <v>0</v>
      </c>
      <c r="Q183" s="1">
        <v>0</v>
      </c>
    </row>
    <row r="184" spans="3:17" x14ac:dyDescent="0.15">
      <c r="C184" s="8" t="str">
        <f t="shared" si="12"/>
        <v>被动技能9</v>
      </c>
      <c r="D184" s="8">
        <f t="shared" si="15"/>
        <v>18</v>
      </c>
      <c r="E184" s="8">
        <f t="shared" si="16"/>
        <v>19</v>
      </c>
      <c r="F184" s="8">
        <f t="shared" si="17"/>
        <v>9</v>
      </c>
      <c r="H184" t="str">
        <f t="shared" si="13"/>
        <v>被动技能9等级18</v>
      </c>
      <c r="I184" t="str">
        <f t="shared" si="14"/>
        <v>被动技能9等级19</v>
      </c>
      <c r="J184" s="1">
        <v>178</v>
      </c>
      <c r="K184" s="1">
        <f>VLOOKUP(H184,被动技能!$A:$E,5,FALSE)</f>
        <v>100178</v>
      </c>
      <c r="L184" s="1">
        <f>_xlfn.IFNA(VLOOKUP(I184,被动技能!$A:$E,5,FALSE),0)</f>
        <v>100179</v>
      </c>
      <c r="M184">
        <f>_xlfn.IFNA(VLOOKUP(D184+1,角色属性概况!I:J,2,FALSE),999)</f>
        <v>85</v>
      </c>
      <c r="N184" s="1" t="s">
        <v>249</v>
      </c>
      <c r="O184" s="1">
        <f>VLOOKUP(E184,角色属性概况!Q:R,2,FALSE)</f>
        <v>161100</v>
      </c>
      <c r="P184" s="1">
        <v>0</v>
      </c>
      <c r="Q184" s="1">
        <v>0</v>
      </c>
    </row>
    <row r="185" spans="3:17" x14ac:dyDescent="0.15">
      <c r="C185" s="8" t="str">
        <f t="shared" si="12"/>
        <v>被动技能9</v>
      </c>
      <c r="D185" s="8">
        <f t="shared" si="15"/>
        <v>19</v>
      </c>
      <c r="E185" s="8">
        <f t="shared" si="16"/>
        <v>20</v>
      </c>
      <c r="F185" s="8">
        <f t="shared" si="17"/>
        <v>9</v>
      </c>
      <c r="H185" t="str">
        <f t="shared" si="13"/>
        <v>被动技能9等级19</v>
      </c>
      <c r="I185" t="str">
        <f t="shared" si="14"/>
        <v>被动技能9等级20</v>
      </c>
      <c r="J185" s="1">
        <v>179</v>
      </c>
      <c r="K185" s="1">
        <f>VLOOKUP(H185,被动技能!$A:$E,5,FALSE)</f>
        <v>100179</v>
      </c>
      <c r="L185" s="1">
        <f>_xlfn.IFNA(VLOOKUP(I185,被动技能!$A:$E,5,FALSE),0)</f>
        <v>100180</v>
      </c>
      <c r="M185">
        <f>_xlfn.IFNA(VLOOKUP(D185+1,角色属性概况!I:J,2,FALSE),999)</f>
        <v>90</v>
      </c>
      <c r="N185" s="1" t="s">
        <v>249</v>
      </c>
      <c r="O185" s="1">
        <f>VLOOKUP(E185,角色属性概况!Q:R,2,FALSE)</f>
        <v>228100</v>
      </c>
      <c r="P185" s="1">
        <v>0</v>
      </c>
      <c r="Q185" s="1">
        <v>0</v>
      </c>
    </row>
    <row r="186" spans="3:17" x14ac:dyDescent="0.15">
      <c r="C186" s="8" t="str">
        <f t="shared" si="12"/>
        <v>被动技能9</v>
      </c>
      <c r="D186" s="8">
        <f t="shared" si="15"/>
        <v>20</v>
      </c>
      <c r="E186" s="8">
        <f t="shared" si="16"/>
        <v>21</v>
      </c>
      <c r="F186" s="8">
        <f t="shared" si="17"/>
        <v>9</v>
      </c>
      <c r="H186" t="str">
        <f t="shared" si="13"/>
        <v>被动技能9等级20</v>
      </c>
      <c r="I186" t="str">
        <f t="shared" si="14"/>
        <v>被动技能9等级21</v>
      </c>
      <c r="J186" s="1">
        <v>180</v>
      </c>
      <c r="K186" s="1">
        <f>VLOOKUP(H186,被动技能!$A:$E,5,FALSE)</f>
        <v>100180</v>
      </c>
      <c r="L186" s="1">
        <f>_xlfn.IFNA(VLOOKUP(I186,被动技能!$A:$E,5,FALSE),0)</f>
        <v>0</v>
      </c>
      <c r="M186">
        <f>_xlfn.IFNA(VLOOKUP(D186+1,角色属性概况!I:J,2,FALSE),999)</f>
        <v>100</v>
      </c>
      <c r="N186" s="1" t="s">
        <v>249</v>
      </c>
      <c r="O186" s="1">
        <f>VLOOKUP(E186,角色属性概况!Q:R,2,FALSE)</f>
        <v>780200</v>
      </c>
      <c r="P186" s="1">
        <v>0</v>
      </c>
      <c r="Q186" s="1">
        <v>0</v>
      </c>
    </row>
    <row r="187" spans="3:17" x14ac:dyDescent="0.15">
      <c r="C187" s="8" t="str">
        <f t="shared" si="12"/>
        <v>被动技能10</v>
      </c>
      <c r="D187" s="8">
        <f t="shared" si="15"/>
        <v>1</v>
      </c>
      <c r="E187" s="8">
        <f t="shared" si="16"/>
        <v>2</v>
      </c>
      <c r="F187" s="8">
        <f t="shared" si="17"/>
        <v>10</v>
      </c>
      <c r="H187" t="str">
        <f t="shared" si="13"/>
        <v>被动技能10等级1</v>
      </c>
      <c r="I187" t="str">
        <f t="shared" si="14"/>
        <v>被动技能10等级2</v>
      </c>
      <c r="J187" s="1">
        <v>181</v>
      </c>
      <c r="K187" s="1">
        <f>VLOOKUP(H187,被动技能!$A:$E,5,FALSE)</f>
        <v>100181</v>
      </c>
      <c r="L187" s="1">
        <f>_xlfn.IFNA(VLOOKUP(I187,被动技能!$A:$E,5,FALSE),0)</f>
        <v>100182</v>
      </c>
      <c r="M187">
        <f>_xlfn.IFNA(VLOOKUP(D187+1,角色属性概况!I:J,2,FALSE),999)</f>
        <v>2</v>
      </c>
      <c r="N187" s="1" t="s">
        <v>249</v>
      </c>
      <c r="O187" s="1">
        <f>VLOOKUP(E187,角色属性概况!Q:R,2,FALSE)</f>
        <v>500</v>
      </c>
      <c r="P187" s="1">
        <v>0</v>
      </c>
      <c r="Q187" s="1">
        <v>0</v>
      </c>
    </row>
    <row r="188" spans="3:17" x14ac:dyDescent="0.15">
      <c r="C188" s="8" t="str">
        <f t="shared" si="12"/>
        <v>被动技能10</v>
      </c>
      <c r="D188" s="8">
        <f t="shared" si="15"/>
        <v>2</v>
      </c>
      <c r="E188" s="8">
        <f t="shared" si="16"/>
        <v>3</v>
      </c>
      <c r="F188" s="8">
        <f t="shared" si="17"/>
        <v>10</v>
      </c>
      <c r="H188" t="str">
        <f t="shared" si="13"/>
        <v>被动技能10等级2</v>
      </c>
      <c r="I188" t="str">
        <f t="shared" si="14"/>
        <v>被动技能10等级3</v>
      </c>
      <c r="J188" s="1">
        <v>182</v>
      </c>
      <c r="K188" s="1">
        <f>VLOOKUP(H188,被动技能!$A:$E,5,FALSE)</f>
        <v>100182</v>
      </c>
      <c r="L188" s="1">
        <f>_xlfn.IFNA(VLOOKUP(I188,被动技能!$A:$E,5,FALSE),0)</f>
        <v>100183</v>
      </c>
      <c r="M188">
        <f>_xlfn.IFNA(VLOOKUP(D188+1,角色属性概况!I:J,2,FALSE),999)</f>
        <v>5</v>
      </c>
      <c r="N188" s="1" t="s">
        <v>249</v>
      </c>
      <c r="O188" s="1">
        <f>VLOOKUP(E188,角色属性概况!Q:R,2,FALSE)</f>
        <v>600</v>
      </c>
      <c r="P188" s="1">
        <v>0</v>
      </c>
      <c r="Q188" s="1">
        <v>0</v>
      </c>
    </row>
    <row r="189" spans="3:17" x14ac:dyDescent="0.15">
      <c r="C189" s="8" t="str">
        <f t="shared" si="12"/>
        <v>被动技能10</v>
      </c>
      <c r="D189" s="8">
        <f t="shared" si="15"/>
        <v>3</v>
      </c>
      <c r="E189" s="8">
        <f t="shared" si="16"/>
        <v>4</v>
      </c>
      <c r="F189" s="8">
        <f t="shared" si="17"/>
        <v>10</v>
      </c>
      <c r="H189" t="str">
        <f t="shared" si="13"/>
        <v>被动技能10等级3</v>
      </c>
      <c r="I189" t="str">
        <f t="shared" si="14"/>
        <v>被动技能10等级4</v>
      </c>
      <c r="J189" s="1">
        <v>183</v>
      </c>
      <c r="K189" s="1">
        <f>VLOOKUP(H189,被动技能!$A:$E,5,FALSE)</f>
        <v>100183</v>
      </c>
      <c r="L189" s="1">
        <f>_xlfn.IFNA(VLOOKUP(I189,被动技能!$A:$E,5,FALSE),0)</f>
        <v>100184</v>
      </c>
      <c r="M189">
        <f>_xlfn.IFNA(VLOOKUP(D189+1,角色属性概况!I:J,2,FALSE),999)</f>
        <v>10</v>
      </c>
      <c r="N189" s="1" t="s">
        <v>249</v>
      </c>
      <c r="O189" s="1">
        <f>VLOOKUP(E189,角色属性概况!Q:R,2,FALSE)</f>
        <v>800</v>
      </c>
      <c r="P189" s="1">
        <v>0</v>
      </c>
      <c r="Q189" s="1">
        <v>0</v>
      </c>
    </row>
    <row r="190" spans="3:17" x14ac:dyDescent="0.15">
      <c r="C190" s="8" t="str">
        <f t="shared" si="12"/>
        <v>被动技能10</v>
      </c>
      <c r="D190" s="8">
        <f t="shared" si="15"/>
        <v>4</v>
      </c>
      <c r="E190" s="8">
        <f t="shared" si="16"/>
        <v>5</v>
      </c>
      <c r="F190" s="8">
        <f t="shared" si="17"/>
        <v>10</v>
      </c>
      <c r="H190" t="str">
        <f t="shared" si="13"/>
        <v>被动技能10等级4</v>
      </c>
      <c r="I190" t="str">
        <f t="shared" si="14"/>
        <v>被动技能10等级5</v>
      </c>
      <c r="J190" s="1">
        <v>184</v>
      </c>
      <c r="K190" s="1">
        <f>VLOOKUP(H190,被动技能!$A:$E,5,FALSE)</f>
        <v>100184</v>
      </c>
      <c r="L190" s="1">
        <f>_xlfn.IFNA(VLOOKUP(I190,被动技能!$A:$E,5,FALSE),0)</f>
        <v>100185</v>
      </c>
      <c r="M190">
        <f>_xlfn.IFNA(VLOOKUP(D190+1,角色属性概况!I:J,2,FALSE),999)</f>
        <v>15</v>
      </c>
      <c r="N190" s="1" t="s">
        <v>249</v>
      </c>
      <c r="O190" s="1">
        <f>VLOOKUP(E190,角色属性概况!Q:R,2,FALSE)</f>
        <v>1200</v>
      </c>
      <c r="P190" s="1">
        <v>0</v>
      </c>
      <c r="Q190" s="1">
        <v>0</v>
      </c>
    </row>
    <row r="191" spans="3:17" x14ac:dyDescent="0.15">
      <c r="C191" s="8" t="str">
        <f t="shared" si="12"/>
        <v>被动技能10</v>
      </c>
      <c r="D191" s="8">
        <f t="shared" si="15"/>
        <v>5</v>
      </c>
      <c r="E191" s="8">
        <f t="shared" si="16"/>
        <v>6</v>
      </c>
      <c r="F191" s="8">
        <f t="shared" si="17"/>
        <v>10</v>
      </c>
      <c r="H191" t="str">
        <f t="shared" si="13"/>
        <v>被动技能10等级5</v>
      </c>
      <c r="I191" t="str">
        <f t="shared" si="14"/>
        <v>被动技能10等级6</v>
      </c>
      <c r="J191" s="1">
        <v>185</v>
      </c>
      <c r="K191" s="1">
        <f>VLOOKUP(H191,被动技能!$A:$E,5,FALSE)</f>
        <v>100185</v>
      </c>
      <c r="L191" s="1">
        <f>_xlfn.IFNA(VLOOKUP(I191,被动技能!$A:$E,5,FALSE),0)</f>
        <v>100186</v>
      </c>
      <c r="M191">
        <f>_xlfn.IFNA(VLOOKUP(D191+1,角色属性概况!I:J,2,FALSE),999)</f>
        <v>20</v>
      </c>
      <c r="N191" s="1" t="s">
        <v>249</v>
      </c>
      <c r="O191" s="1">
        <f>VLOOKUP(E191,角色属性概况!Q:R,2,FALSE)</f>
        <v>1700</v>
      </c>
      <c r="P191" s="1">
        <v>0</v>
      </c>
      <c r="Q191" s="1">
        <v>0</v>
      </c>
    </row>
    <row r="192" spans="3:17" x14ac:dyDescent="0.15">
      <c r="C192" s="8" t="str">
        <f t="shared" si="12"/>
        <v>被动技能10</v>
      </c>
      <c r="D192" s="8">
        <f t="shared" si="15"/>
        <v>6</v>
      </c>
      <c r="E192" s="8">
        <f t="shared" si="16"/>
        <v>7</v>
      </c>
      <c r="F192" s="8">
        <f t="shared" si="17"/>
        <v>10</v>
      </c>
      <c r="H192" t="str">
        <f t="shared" si="13"/>
        <v>被动技能10等级6</v>
      </c>
      <c r="I192" t="str">
        <f t="shared" si="14"/>
        <v>被动技能10等级7</v>
      </c>
      <c r="J192" s="1">
        <v>186</v>
      </c>
      <c r="K192" s="1">
        <f>VLOOKUP(H192,被动技能!$A:$E,5,FALSE)</f>
        <v>100186</v>
      </c>
      <c r="L192" s="1">
        <f>_xlfn.IFNA(VLOOKUP(I192,被动技能!$A:$E,5,FALSE),0)</f>
        <v>100187</v>
      </c>
      <c r="M192">
        <f>_xlfn.IFNA(VLOOKUP(D192+1,角色属性概况!I:J,2,FALSE),999)</f>
        <v>25</v>
      </c>
      <c r="N192" s="1" t="s">
        <v>249</v>
      </c>
      <c r="O192" s="1">
        <f>VLOOKUP(E192,角色属性概况!Q:R,2,FALSE)</f>
        <v>2400</v>
      </c>
      <c r="P192" s="1">
        <v>0</v>
      </c>
      <c r="Q192" s="1">
        <v>0</v>
      </c>
    </row>
    <row r="193" spans="3:17" x14ac:dyDescent="0.15">
      <c r="C193" s="8" t="str">
        <f t="shared" si="12"/>
        <v>被动技能10</v>
      </c>
      <c r="D193" s="8">
        <f t="shared" si="15"/>
        <v>7</v>
      </c>
      <c r="E193" s="8">
        <f t="shared" si="16"/>
        <v>8</v>
      </c>
      <c r="F193" s="8">
        <f t="shared" si="17"/>
        <v>10</v>
      </c>
      <c r="H193" t="str">
        <f t="shared" si="13"/>
        <v>被动技能10等级7</v>
      </c>
      <c r="I193" t="str">
        <f t="shared" si="14"/>
        <v>被动技能10等级8</v>
      </c>
      <c r="J193" s="1">
        <v>187</v>
      </c>
      <c r="K193" s="1">
        <f>VLOOKUP(H193,被动技能!$A:$E,5,FALSE)</f>
        <v>100187</v>
      </c>
      <c r="L193" s="1">
        <f>_xlfn.IFNA(VLOOKUP(I193,被动技能!$A:$E,5,FALSE),0)</f>
        <v>100188</v>
      </c>
      <c r="M193">
        <f>_xlfn.IFNA(VLOOKUP(D193+1,角色属性概况!I:J,2,FALSE),999)</f>
        <v>30</v>
      </c>
      <c r="N193" s="1" t="s">
        <v>249</v>
      </c>
      <c r="O193" s="1">
        <f>VLOOKUP(E193,角色属性概况!Q:R,2,FALSE)</f>
        <v>3500</v>
      </c>
      <c r="P193" s="1">
        <v>0</v>
      </c>
      <c r="Q193" s="1">
        <v>0</v>
      </c>
    </row>
    <row r="194" spans="3:17" x14ac:dyDescent="0.15">
      <c r="C194" s="8" t="str">
        <f t="shared" si="12"/>
        <v>被动技能10</v>
      </c>
      <c r="D194" s="8">
        <f t="shared" si="15"/>
        <v>8</v>
      </c>
      <c r="E194" s="8">
        <f t="shared" si="16"/>
        <v>9</v>
      </c>
      <c r="F194" s="8">
        <f t="shared" si="17"/>
        <v>10</v>
      </c>
      <c r="H194" t="str">
        <f t="shared" si="13"/>
        <v>被动技能10等级8</v>
      </c>
      <c r="I194" t="str">
        <f t="shared" si="14"/>
        <v>被动技能10等级9</v>
      </c>
      <c r="J194" s="1">
        <v>188</v>
      </c>
      <c r="K194" s="1">
        <f>VLOOKUP(H194,被动技能!$A:$E,5,FALSE)</f>
        <v>100188</v>
      </c>
      <c r="L194" s="1">
        <f>_xlfn.IFNA(VLOOKUP(I194,被动技能!$A:$E,5,FALSE),0)</f>
        <v>100189</v>
      </c>
      <c r="M194">
        <f>_xlfn.IFNA(VLOOKUP(D194+1,角色属性概况!I:J,2,FALSE),999)</f>
        <v>35</v>
      </c>
      <c r="N194" s="1" t="s">
        <v>249</v>
      </c>
      <c r="O194" s="1">
        <f>VLOOKUP(E194,角色属性概况!Q:R,2,FALSE)</f>
        <v>4900</v>
      </c>
      <c r="P194" s="1">
        <v>0</v>
      </c>
      <c r="Q194" s="1">
        <v>0</v>
      </c>
    </row>
    <row r="195" spans="3:17" x14ac:dyDescent="0.15">
      <c r="C195" s="8" t="str">
        <f t="shared" si="12"/>
        <v>被动技能10</v>
      </c>
      <c r="D195" s="8">
        <f t="shared" si="15"/>
        <v>9</v>
      </c>
      <c r="E195" s="8">
        <f t="shared" si="16"/>
        <v>10</v>
      </c>
      <c r="F195" s="8">
        <f t="shared" si="17"/>
        <v>10</v>
      </c>
      <c r="H195" t="str">
        <f t="shared" si="13"/>
        <v>被动技能10等级9</v>
      </c>
      <c r="I195" t="str">
        <f t="shared" si="14"/>
        <v>被动技能10等级10</v>
      </c>
      <c r="J195" s="1">
        <v>189</v>
      </c>
      <c r="K195" s="1">
        <f>VLOOKUP(H195,被动技能!$A:$E,5,FALSE)</f>
        <v>100189</v>
      </c>
      <c r="L195" s="1">
        <f>_xlfn.IFNA(VLOOKUP(I195,被动技能!$A:$E,5,FALSE),0)</f>
        <v>100190</v>
      </c>
      <c r="M195">
        <f>_xlfn.IFNA(VLOOKUP(D195+1,角色属性概况!I:J,2,FALSE),999)</f>
        <v>40</v>
      </c>
      <c r="N195" s="1" t="s">
        <v>249</v>
      </c>
      <c r="O195" s="1">
        <f>VLOOKUP(E195,角色属性概况!Q:R,2,FALSE)</f>
        <v>7000</v>
      </c>
      <c r="P195" s="1">
        <v>0</v>
      </c>
      <c r="Q195" s="1">
        <v>0</v>
      </c>
    </row>
    <row r="196" spans="3:17" x14ac:dyDescent="0.15">
      <c r="C196" s="8" t="str">
        <f t="shared" si="12"/>
        <v>被动技能10</v>
      </c>
      <c r="D196" s="8">
        <f t="shared" si="15"/>
        <v>10</v>
      </c>
      <c r="E196" s="8">
        <f t="shared" si="16"/>
        <v>11</v>
      </c>
      <c r="F196" s="8">
        <f t="shared" si="17"/>
        <v>10</v>
      </c>
      <c r="H196" t="str">
        <f t="shared" si="13"/>
        <v>被动技能10等级10</v>
      </c>
      <c r="I196" t="str">
        <f t="shared" si="14"/>
        <v>被动技能10等级11</v>
      </c>
      <c r="J196" s="1">
        <v>190</v>
      </c>
      <c r="K196" s="1">
        <f>VLOOKUP(H196,被动技能!$A:$E,5,FALSE)</f>
        <v>100190</v>
      </c>
      <c r="L196" s="1">
        <f>_xlfn.IFNA(VLOOKUP(I196,被动技能!$A:$E,5,FALSE),0)</f>
        <v>100191</v>
      </c>
      <c r="M196">
        <f>_xlfn.IFNA(VLOOKUP(D196+1,角色属性概况!I:J,2,FALSE),999)</f>
        <v>45</v>
      </c>
      <c r="N196" s="1" t="s">
        <v>249</v>
      </c>
      <c r="O196" s="1">
        <f>VLOOKUP(E196,角色属性概况!Q:R,2,FALSE)</f>
        <v>9900</v>
      </c>
      <c r="P196" s="1">
        <v>0</v>
      </c>
      <c r="Q196" s="1">
        <v>0</v>
      </c>
    </row>
    <row r="197" spans="3:17" x14ac:dyDescent="0.15">
      <c r="C197" s="8" t="str">
        <f t="shared" si="12"/>
        <v>被动技能10</v>
      </c>
      <c r="D197" s="8">
        <f t="shared" si="15"/>
        <v>11</v>
      </c>
      <c r="E197" s="8">
        <f t="shared" si="16"/>
        <v>12</v>
      </c>
      <c r="F197" s="8">
        <f t="shared" si="17"/>
        <v>10</v>
      </c>
      <c r="H197" t="str">
        <f t="shared" si="13"/>
        <v>被动技能10等级11</v>
      </c>
      <c r="I197" t="str">
        <f t="shared" si="14"/>
        <v>被动技能10等级12</v>
      </c>
      <c r="J197" s="1">
        <v>191</v>
      </c>
      <c r="K197" s="1">
        <f>VLOOKUP(H197,被动技能!$A:$E,5,FALSE)</f>
        <v>100191</v>
      </c>
      <c r="L197" s="1">
        <f>_xlfn.IFNA(VLOOKUP(I197,被动技能!$A:$E,5,FALSE),0)</f>
        <v>100192</v>
      </c>
      <c r="M197">
        <f>_xlfn.IFNA(VLOOKUP(D197+1,角色属性概况!I:J,2,FALSE),999)</f>
        <v>50</v>
      </c>
      <c r="N197" s="1" t="s">
        <v>249</v>
      </c>
      <c r="O197" s="1">
        <f>VLOOKUP(E197,角色属性概况!Q:R,2,FALSE)</f>
        <v>14100</v>
      </c>
      <c r="P197" s="1">
        <v>0</v>
      </c>
      <c r="Q197" s="1">
        <v>0</v>
      </c>
    </row>
    <row r="198" spans="3:17" x14ac:dyDescent="0.15">
      <c r="C198" s="8" t="str">
        <f t="shared" si="12"/>
        <v>被动技能10</v>
      </c>
      <c r="D198" s="8">
        <f t="shared" si="15"/>
        <v>12</v>
      </c>
      <c r="E198" s="8">
        <f t="shared" si="16"/>
        <v>13</v>
      </c>
      <c r="F198" s="8">
        <f t="shared" si="17"/>
        <v>10</v>
      </c>
      <c r="H198" t="str">
        <f t="shared" si="13"/>
        <v>被动技能10等级12</v>
      </c>
      <c r="I198" t="str">
        <f t="shared" si="14"/>
        <v>被动技能10等级13</v>
      </c>
      <c r="J198" s="1">
        <v>192</v>
      </c>
      <c r="K198" s="1">
        <f>VLOOKUP(H198,被动技能!$A:$E,5,FALSE)</f>
        <v>100192</v>
      </c>
      <c r="L198" s="1">
        <f>_xlfn.IFNA(VLOOKUP(I198,被动技能!$A:$E,5,FALSE),0)</f>
        <v>100193</v>
      </c>
      <c r="M198">
        <f>_xlfn.IFNA(VLOOKUP(D198+1,角色属性概况!I:J,2,FALSE),999)</f>
        <v>55</v>
      </c>
      <c r="N198" s="1" t="s">
        <v>249</v>
      </c>
      <c r="O198" s="1">
        <f>VLOOKUP(E198,角色属性概况!Q:R,2,FALSE)</f>
        <v>20000</v>
      </c>
      <c r="P198" s="1">
        <v>0</v>
      </c>
      <c r="Q198" s="1">
        <v>0</v>
      </c>
    </row>
    <row r="199" spans="3:17" x14ac:dyDescent="0.15">
      <c r="C199" s="8" t="str">
        <f t="shared" si="12"/>
        <v>被动技能10</v>
      </c>
      <c r="D199" s="8">
        <f t="shared" si="15"/>
        <v>13</v>
      </c>
      <c r="E199" s="8">
        <f t="shared" si="16"/>
        <v>14</v>
      </c>
      <c r="F199" s="8">
        <f t="shared" si="17"/>
        <v>10</v>
      </c>
      <c r="H199" t="str">
        <f t="shared" si="13"/>
        <v>被动技能10等级13</v>
      </c>
      <c r="I199" t="str">
        <f t="shared" si="14"/>
        <v>被动技能10等级14</v>
      </c>
      <c r="J199" s="1">
        <v>193</v>
      </c>
      <c r="K199" s="1">
        <f>VLOOKUP(H199,被动技能!$A:$E,5,FALSE)</f>
        <v>100193</v>
      </c>
      <c r="L199" s="1">
        <f>_xlfn.IFNA(VLOOKUP(I199,被动技能!$A:$E,5,FALSE),0)</f>
        <v>100194</v>
      </c>
      <c r="M199">
        <f>_xlfn.IFNA(VLOOKUP(D199+1,角色属性概况!I:J,2,FALSE),999)</f>
        <v>60</v>
      </c>
      <c r="N199" s="1" t="s">
        <v>249</v>
      </c>
      <c r="O199" s="1">
        <f>VLOOKUP(E199,角色属性概况!Q:R,2,FALSE)</f>
        <v>28300</v>
      </c>
      <c r="P199" s="1">
        <v>0</v>
      </c>
      <c r="Q199" s="1">
        <v>0</v>
      </c>
    </row>
    <row r="200" spans="3:17" x14ac:dyDescent="0.15">
      <c r="C200" s="8" t="str">
        <f t="shared" ref="C200:C263" si="18">C$4&amp;F200</f>
        <v>被动技能10</v>
      </c>
      <c r="D200" s="8">
        <f t="shared" si="15"/>
        <v>14</v>
      </c>
      <c r="E200" s="8">
        <f t="shared" si="16"/>
        <v>15</v>
      </c>
      <c r="F200" s="8">
        <f t="shared" si="17"/>
        <v>10</v>
      </c>
      <c r="H200" t="str">
        <f t="shared" ref="H200:H263" si="19">$C200&amp;D$6&amp;D200</f>
        <v>被动技能10等级14</v>
      </c>
      <c r="I200" t="str">
        <f t="shared" ref="I200:I263" si="20">$C200&amp;E$6&amp;E200</f>
        <v>被动技能10等级15</v>
      </c>
      <c r="J200" s="1">
        <v>194</v>
      </c>
      <c r="K200" s="1">
        <f>VLOOKUP(H200,被动技能!$A:$E,5,FALSE)</f>
        <v>100194</v>
      </c>
      <c r="L200" s="1">
        <f>_xlfn.IFNA(VLOOKUP(I200,被动技能!$A:$E,5,FALSE),0)</f>
        <v>100195</v>
      </c>
      <c r="M200">
        <f>_xlfn.IFNA(VLOOKUP(D200+1,角色属性概况!I:J,2,FALSE),999)</f>
        <v>65</v>
      </c>
      <c r="N200" s="1" t="s">
        <v>249</v>
      </c>
      <c r="O200" s="1">
        <f>VLOOKUP(E200,角色属性概况!Q:R,2,FALSE)</f>
        <v>40100</v>
      </c>
      <c r="P200" s="1">
        <v>0</v>
      </c>
      <c r="Q200" s="1">
        <v>0</v>
      </c>
    </row>
    <row r="201" spans="3:17" x14ac:dyDescent="0.15">
      <c r="C201" s="8" t="str">
        <f t="shared" si="18"/>
        <v>被动技能10</v>
      </c>
      <c r="D201" s="8">
        <f t="shared" ref="D201:D264" si="21">IF(D200=D$5,1,D200+1)</f>
        <v>15</v>
      </c>
      <c r="E201" s="8">
        <f t="shared" ref="E201:E264" si="22">IF(E200=E$5,2,E200+1)</f>
        <v>16</v>
      </c>
      <c r="F201" s="8">
        <f t="shared" ref="F201:F264" si="23">IF(D201=1,F200+1,F200)</f>
        <v>10</v>
      </c>
      <c r="H201" t="str">
        <f t="shared" si="19"/>
        <v>被动技能10等级15</v>
      </c>
      <c r="I201" t="str">
        <f t="shared" si="20"/>
        <v>被动技能10等级16</v>
      </c>
      <c r="J201" s="1">
        <v>195</v>
      </c>
      <c r="K201" s="1">
        <f>VLOOKUP(H201,被动技能!$A:$E,5,FALSE)</f>
        <v>100195</v>
      </c>
      <c r="L201" s="1">
        <f>_xlfn.IFNA(VLOOKUP(I201,被动技能!$A:$E,5,FALSE),0)</f>
        <v>100196</v>
      </c>
      <c r="M201">
        <f>_xlfn.IFNA(VLOOKUP(D201+1,角色属性概况!I:J,2,FALSE),999)</f>
        <v>70</v>
      </c>
      <c r="N201" s="1" t="s">
        <v>249</v>
      </c>
      <c r="O201" s="1">
        <f>VLOOKUP(E201,角色属性概况!Q:R,2,FALSE)</f>
        <v>56700</v>
      </c>
      <c r="P201" s="1">
        <v>0</v>
      </c>
      <c r="Q201" s="1">
        <v>0</v>
      </c>
    </row>
    <row r="202" spans="3:17" x14ac:dyDescent="0.15">
      <c r="C202" s="8" t="str">
        <f t="shared" si="18"/>
        <v>被动技能10</v>
      </c>
      <c r="D202" s="8">
        <f t="shared" si="21"/>
        <v>16</v>
      </c>
      <c r="E202" s="8">
        <f t="shared" si="22"/>
        <v>17</v>
      </c>
      <c r="F202" s="8">
        <f t="shared" si="23"/>
        <v>10</v>
      </c>
      <c r="H202" t="str">
        <f t="shared" si="19"/>
        <v>被动技能10等级16</v>
      </c>
      <c r="I202" t="str">
        <f t="shared" si="20"/>
        <v>被动技能10等级17</v>
      </c>
      <c r="J202" s="1">
        <v>196</v>
      </c>
      <c r="K202" s="1">
        <f>VLOOKUP(H202,被动技能!$A:$E,5,FALSE)</f>
        <v>100196</v>
      </c>
      <c r="L202" s="1">
        <f>_xlfn.IFNA(VLOOKUP(I202,被动技能!$A:$E,5,FALSE),0)</f>
        <v>100197</v>
      </c>
      <c r="M202">
        <f>_xlfn.IFNA(VLOOKUP(D202+1,角色属性概况!I:J,2,FALSE),999)</f>
        <v>75</v>
      </c>
      <c r="N202" s="1" t="s">
        <v>249</v>
      </c>
      <c r="O202" s="1">
        <f>VLOOKUP(E202,角色属性概况!Q:R,2,FALSE)</f>
        <v>80400</v>
      </c>
      <c r="P202" s="1">
        <v>0</v>
      </c>
      <c r="Q202" s="1">
        <v>0</v>
      </c>
    </row>
    <row r="203" spans="3:17" x14ac:dyDescent="0.15">
      <c r="C203" s="8" t="str">
        <f t="shared" si="18"/>
        <v>被动技能10</v>
      </c>
      <c r="D203" s="8">
        <f t="shared" si="21"/>
        <v>17</v>
      </c>
      <c r="E203" s="8">
        <f t="shared" si="22"/>
        <v>18</v>
      </c>
      <c r="F203" s="8">
        <f t="shared" si="23"/>
        <v>10</v>
      </c>
      <c r="H203" t="str">
        <f t="shared" si="19"/>
        <v>被动技能10等级17</v>
      </c>
      <c r="I203" t="str">
        <f t="shared" si="20"/>
        <v>被动技能10等级18</v>
      </c>
      <c r="J203" s="1">
        <v>197</v>
      </c>
      <c r="K203" s="1">
        <f>VLOOKUP(H203,被动技能!$A:$E,5,FALSE)</f>
        <v>100197</v>
      </c>
      <c r="L203" s="1">
        <f>_xlfn.IFNA(VLOOKUP(I203,被动技能!$A:$E,5,FALSE),0)</f>
        <v>100198</v>
      </c>
      <c r="M203">
        <f>_xlfn.IFNA(VLOOKUP(D203+1,角色属性概况!I:J,2,FALSE),999)</f>
        <v>80</v>
      </c>
      <c r="N203" s="1" t="s">
        <v>249</v>
      </c>
      <c r="O203" s="1">
        <f>VLOOKUP(E203,角色属性概况!Q:R,2,FALSE)</f>
        <v>113800</v>
      </c>
      <c r="P203" s="1">
        <v>0</v>
      </c>
      <c r="Q203" s="1">
        <v>0</v>
      </c>
    </row>
    <row r="204" spans="3:17" x14ac:dyDescent="0.15">
      <c r="C204" s="8" t="str">
        <f t="shared" si="18"/>
        <v>被动技能10</v>
      </c>
      <c r="D204" s="8">
        <f t="shared" si="21"/>
        <v>18</v>
      </c>
      <c r="E204" s="8">
        <f t="shared" si="22"/>
        <v>19</v>
      </c>
      <c r="F204" s="8">
        <f t="shared" si="23"/>
        <v>10</v>
      </c>
      <c r="H204" t="str">
        <f t="shared" si="19"/>
        <v>被动技能10等级18</v>
      </c>
      <c r="I204" t="str">
        <f t="shared" si="20"/>
        <v>被动技能10等级19</v>
      </c>
      <c r="J204" s="1">
        <v>198</v>
      </c>
      <c r="K204" s="1">
        <f>VLOOKUP(H204,被动技能!$A:$E,5,FALSE)</f>
        <v>100198</v>
      </c>
      <c r="L204" s="1">
        <f>_xlfn.IFNA(VLOOKUP(I204,被动技能!$A:$E,5,FALSE),0)</f>
        <v>100199</v>
      </c>
      <c r="M204">
        <f>_xlfn.IFNA(VLOOKUP(D204+1,角色属性概况!I:J,2,FALSE),999)</f>
        <v>85</v>
      </c>
      <c r="N204" s="1" t="s">
        <v>249</v>
      </c>
      <c r="O204" s="1">
        <f>VLOOKUP(E204,角色属性概况!Q:R,2,FALSE)</f>
        <v>161100</v>
      </c>
      <c r="P204" s="1">
        <v>0</v>
      </c>
      <c r="Q204" s="1">
        <v>0</v>
      </c>
    </row>
    <row r="205" spans="3:17" x14ac:dyDescent="0.15">
      <c r="C205" s="8" t="str">
        <f t="shared" si="18"/>
        <v>被动技能10</v>
      </c>
      <c r="D205" s="8">
        <f t="shared" si="21"/>
        <v>19</v>
      </c>
      <c r="E205" s="8">
        <f t="shared" si="22"/>
        <v>20</v>
      </c>
      <c r="F205" s="8">
        <f t="shared" si="23"/>
        <v>10</v>
      </c>
      <c r="H205" t="str">
        <f t="shared" si="19"/>
        <v>被动技能10等级19</v>
      </c>
      <c r="I205" t="str">
        <f t="shared" si="20"/>
        <v>被动技能10等级20</v>
      </c>
      <c r="J205" s="1">
        <v>199</v>
      </c>
      <c r="K205" s="1">
        <f>VLOOKUP(H205,被动技能!$A:$E,5,FALSE)</f>
        <v>100199</v>
      </c>
      <c r="L205" s="1">
        <f>_xlfn.IFNA(VLOOKUP(I205,被动技能!$A:$E,5,FALSE),0)</f>
        <v>100200</v>
      </c>
      <c r="M205">
        <f>_xlfn.IFNA(VLOOKUP(D205+1,角色属性概况!I:J,2,FALSE),999)</f>
        <v>90</v>
      </c>
      <c r="N205" s="1" t="s">
        <v>249</v>
      </c>
      <c r="O205" s="1">
        <f>VLOOKUP(E205,角色属性概况!Q:R,2,FALSE)</f>
        <v>228100</v>
      </c>
      <c r="P205" s="1">
        <v>0</v>
      </c>
      <c r="Q205" s="1">
        <v>0</v>
      </c>
    </row>
    <row r="206" spans="3:17" x14ac:dyDescent="0.15">
      <c r="C206" s="8" t="str">
        <f t="shared" si="18"/>
        <v>被动技能10</v>
      </c>
      <c r="D206" s="8">
        <f t="shared" si="21"/>
        <v>20</v>
      </c>
      <c r="E206" s="8">
        <f t="shared" si="22"/>
        <v>21</v>
      </c>
      <c r="F206" s="8">
        <f t="shared" si="23"/>
        <v>10</v>
      </c>
      <c r="H206" t="str">
        <f t="shared" si="19"/>
        <v>被动技能10等级20</v>
      </c>
      <c r="I206" t="str">
        <f t="shared" si="20"/>
        <v>被动技能10等级21</v>
      </c>
      <c r="J206" s="1">
        <v>200</v>
      </c>
      <c r="K206" s="1">
        <f>VLOOKUP(H206,被动技能!$A:$E,5,FALSE)</f>
        <v>100200</v>
      </c>
      <c r="L206" s="1">
        <f>_xlfn.IFNA(VLOOKUP(I206,被动技能!$A:$E,5,FALSE),0)</f>
        <v>0</v>
      </c>
      <c r="M206">
        <f>_xlfn.IFNA(VLOOKUP(D206+1,角色属性概况!I:J,2,FALSE),999)</f>
        <v>100</v>
      </c>
      <c r="N206" s="1" t="s">
        <v>249</v>
      </c>
      <c r="O206" s="1">
        <f>VLOOKUP(E206,角色属性概况!Q:R,2,FALSE)</f>
        <v>780200</v>
      </c>
      <c r="P206" s="1">
        <v>0</v>
      </c>
      <c r="Q206" s="1">
        <v>0</v>
      </c>
    </row>
    <row r="207" spans="3:17" x14ac:dyDescent="0.15">
      <c r="C207" s="8" t="str">
        <f t="shared" si="18"/>
        <v>被动技能11</v>
      </c>
      <c r="D207" s="8">
        <f t="shared" si="21"/>
        <v>1</v>
      </c>
      <c r="E207" s="8">
        <f t="shared" si="22"/>
        <v>2</v>
      </c>
      <c r="F207" s="8">
        <f t="shared" si="23"/>
        <v>11</v>
      </c>
      <c r="H207" t="str">
        <f t="shared" si="19"/>
        <v>被动技能11等级1</v>
      </c>
      <c r="I207" t="str">
        <f t="shared" si="20"/>
        <v>被动技能11等级2</v>
      </c>
      <c r="J207" s="1">
        <v>201</v>
      </c>
      <c r="K207" s="1">
        <f>VLOOKUP(H207,被动技能!$A:$E,5,FALSE)</f>
        <v>100201</v>
      </c>
      <c r="L207" s="1">
        <f>_xlfn.IFNA(VLOOKUP(I207,被动技能!$A:$E,5,FALSE),0)</f>
        <v>100202</v>
      </c>
      <c r="M207">
        <f>_xlfn.IFNA(VLOOKUP(D207+1,角色属性概况!I:J,2,FALSE),999)</f>
        <v>2</v>
      </c>
      <c r="N207" s="1" t="s">
        <v>249</v>
      </c>
      <c r="O207" s="1">
        <f>VLOOKUP(E207,角色属性概况!Q:R,2,FALSE)</f>
        <v>500</v>
      </c>
      <c r="P207" s="1">
        <v>0</v>
      </c>
      <c r="Q207" s="1">
        <v>0</v>
      </c>
    </row>
    <row r="208" spans="3:17" x14ac:dyDescent="0.15">
      <c r="C208" s="8" t="str">
        <f t="shared" si="18"/>
        <v>被动技能11</v>
      </c>
      <c r="D208" s="8">
        <f t="shared" si="21"/>
        <v>2</v>
      </c>
      <c r="E208" s="8">
        <f t="shared" si="22"/>
        <v>3</v>
      </c>
      <c r="F208" s="8">
        <f t="shared" si="23"/>
        <v>11</v>
      </c>
      <c r="H208" t="str">
        <f t="shared" si="19"/>
        <v>被动技能11等级2</v>
      </c>
      <c r="I208" t="str">
        <f t="shared" si="20"/>
        <v>被动技能11等级3</v>
      </c>
      <c r="J208" s="1">
        <v>202</v>
      </c>
      <c r="K208" s="1">
        <f>VLOOKUP(H208,被动技能!$A:$E,5,FALSE)</f>
        <v>100202</v>
      </c>
      <c r="L208" s="1">
        <f>_xlfn.IFNA(VLOOKUP(I208,被动技能!$A:$E,5,FALSE),0)</f>
        <v>100203</v>
      </c>
      <c r="M208">
        <f>_xlfn.IFNA(VLOOKUP(D208+1,角色属性概况!I:J,2,FALSE),999)</f>
        <v>5</v>
      </c>
      <c r="N208" s="1" t="s">
        <v>249</v>
      </c>
      <c r="O208" s="1">
        <f>VLOOKUP(E208,角色属性概况!Q:R,2,FALSE)</f>
        <v>600</v>
      </c>
      <c r="P208" s="1">
        <v>0</v>
      </c>
      <c r="Q208" s="1">
        <v>0</v>
      </c>
    </row>
    <row r="209" spans="3:17" x14ac:dyDescent="0.15">
      <c r="C209" s="8" t="str">
        <f t="shared" si="18"/>
        <v>被动技能11</v>
      </c>
      <c r="D209" s="8">
        <f t="shared" si="21"/>
        <v>3</v>
      </c>
      <c r="E209" s="8">
        <f t="shared" si="22"/>
        <v>4</v>
      </c>
      <c r="F209" s="8">
        <f t="shared" si="23"/>
        <v>11</v>
      </c>
      <c r="H209" t="str">
        <f t="shared" si="19"/>
        <v>被动技能11等级3</v>
      </c>
      <c r="I209" t="str">
        <f t="shared" si="20"/>
        <v>被动技能11等级4</v>
      </c>
      <c r="J209" s="1">
        <v>203</v>
      </c>
      <c r="K209" s="1">
        <f>VLOOKUP(H209,被动技能!$A:$E,5,FALSE)</f>
        <v>100203</v>
      </c>
      <c r="L209" s="1">
        <f>_xlfn.IFNA(VLOOKUP(I209,被动技能!$A:$E,5,FALSE),0)</f>
        <v>100204</v>
      </c>
      <c r="M209">
        <f>_xlfn.IFNA(VLOOKUP(D209+1,角色属性概况!I:J,2,FALSE),999)</f>
        <v>10</v>
      </c>
      <c r="N209" s="1" t="s">
        <v>249</v>
      </c>
      <c r="O209" s="1">
        <f>VLOOKUP(E209,角色属性概况!Q:R,2,FALSE)</f>
        <v>800</v>
      </c>
      <c r="P209" s="1">
        <v>0</v>
      </c>
      <c r="Q209" s="1">
        <v>0</v>
      </c>
    </row>
    <row r="210" spans="3:17" x14ac:dyDescent="0.15">
      <c r="C210" s="8" t="str">
        <f t="shared" si="18"/>
        <v>被动技能11</v>
      </c>
      <c r="D210" s="8">
        <f t="shared" si="21"/>
        <v>4</v>
      </c>
      <c r="E210" s="8">
        <f t="shared" si="22"/>
        <v>5</v>
      </c>
      <c r="F210" s="8">
        <f t="shared" si="23"/>
        <v>11</v>
      </c>
      <c r="H210" t="str">
        <f t="shared" si="19"/>
        <v>被动技能11等级4</v>
      </c>
      <c r="I210" t="str">
        <f t="shared" si="20"/>
        <v>被动技能11等级5</v>
      </c>
      <c r="J210" s="1">
        <v>204</v>
      </c>
      <c r="K210" s="1">
        <f>VLOOKUP(H210,被动技能!$A:$E,5,FALSE)</f>
        <v>100204</v>
      </c>
      <c r="L210" s="1">
        <f>_xlfn.IFNA(VLOOKUP(I210,被动技能!$A:$E,5,FALSE),0)</f>
        <v>100205</v>
      </c>
      <c r="M210">
        <f>_xlfn.IFNA(VLOOKUP(D210+1,角色属性概况!I:J,2,FALSE),999)</f>
        <v>15</v>
      </c>
      <c r="N210" s="1" t="s">
        <v>249</v>
      </c>
      <c r="O210" s="1">
        <f>VLOOKUP(E210,角色属性概况!Q:R,2,FALSE)</f>
        <v>1200</v>
      </c>
      <c r="P210" s="1">
        <v>0</v>
      </c>
      <c r="Q210" s="1">
        <v>0</v>
      </c>
    </row>
    <row r="211" spans="3:17" x14ac:dyDescent="0.15">
      <c r="C211" s="8" t="str">
        <f t="shared" si="18"/>
        <v>被动技能11</v>
      </c>
      <c r="D211" s="8">
        <f t="shared" si="21"/>
        <v>5</v>
      </c>
      <c r="E211" s="8">
        <f t="shared" si="22"/>
        <v>6</v>
      </c>
      <c r="F211" s="8">
        <f t="shared" si="23"/>
        <v>11</v>
      </c>
      <c r="H211" t="str">
        <f t="shared" si="19"/>
        <v>被动技能11等级5</v>
      </c>
      <c r="I211" t="str">
        <f t="shared" si="20"/>
        <v>被动技能11等级6</v>
      </c>
      <c r="J211" s="1">
        <v>205</v>
      </c>
      <c r="K211" s="1">
        <f>VLOOKUP(H211,被动技能!$A:$E,5,FALSE)</f>
        <v>100205</v>
      </c>
      <c r="L211" s="1">
        <f>_xlfn.IFNA(VLOOKUP(I211,被动技能!$A:$E,5,FALSE),0)</f>
        <v>100206</v>
      </c>
      <c r="M211">
        <f>_xlfn.IFNA(VLOOKUP(D211+1,角色属性概况!I:J,2,FALSE),999)</f>
        <v>20</v>
      </c>
      <c r="N211" s="1" t="s">
        <v>249</v>
      </c>
      <c r="O211" s="1">
        <f>VLOOKUP(E211,角色属性概况!Q:R,2,FALSE)</f>
        <v>1700</v>
      </c>
      <c r="P211" s="1">
        <v>0</v>
      </c>
      <c r="Q211" s="1">
        <v>0</v>
      </c>
    </row>
    <row r="212" spans="3:17" x14ac:dyDescent="0.15">
      <c r="C212" s="8" t="str">
        <f t="shared" si="18"/>
        <v>被动技能11</v>
      </c>
      <c r="D212" s="8">
        <f t="shared" si="21"/>
        <v>6</v>
      </c>
      <c r="E212" s="8">
        <f t="shared" si="22"/>
        <v>7</v>
      </c>
      <c r="F212" s="8">
        <f t="shared" si="23"/>
        <v>11</v>
      </c>
      <c r="H212" t="str">
        <f t="shared" si="19"/>
        <v>被动技能11等级6</v>
      </c>
      <c r="I212" t="str">
        <f t="shared" si="20"/>
        <v>被动技能11等级7</v>
      </c>
      <c r="J212" s="1">
        <v>206</v>
      </c>
      <c r="K212" s="1">
        <f>VLOOKUP(H212,被动技能!$A:$E,5,FALSE)</f>
        <v>100206</v>
      </c>
      <c r="L212" s="1">
        <f>_xlfn.IFNA(VLOOKUP(I212,被动技能!$A:$E,5,FALSE),0)</f>
        <v>100207</v>
      </c>
      <c r="M212">
        <f>_xlfn.IFNA(VLOOKUP(D212+1,角色属性概况!I:J,2,FALSE),999)</f>
        <v>25</v>
      </c>
      <c r="N212" s="1" t="s">
        <v>249</v>
      </c>
      <c r="O212" s="1">
        <f>VLOOKUP(E212,角色属性概况!Q:R,2,FALSE)</f>
        <v>2400</v>
      </c>
      <c r="P212" s="1">
        <v>0</v>
      </c>
      <c r="Q212" s="1">
        <v>0</v>
      </c>
    </row>
    <row r="213" spans="3:17" x14ac:dyDescent="0.15">
      <c r="C213" s="8" t="str">
        <f t="shared" si="18"/>
        <v>被动技能11</v>
      </c>
      <c r="D213" s="8">
        <f t="shared" si="21"/>
        <v>7</v>
      </c>
      <c r="E213" s="8">
        <f t="shared" si="22"/>
        <v>8</v>
      </c>
      <c r="F213" s="8">
        <f t="shared" si="23"/>
        <v>11</v>
      </c>
      <c r="H213" t="str">
        <f t="shared" si="19"/>
        <v>被动技能11等级7</v>
      </c>
      <c r="I213" t="str">
        <f t="shared" si="20"/>
        <v>被动技能11等级8</v>
      </c>
      <c r="J213" s="1">
        <v>207</v>
      </c>
      <c r="K213" s="1">
        <f>VLOOKUP(H213,被动技能!$A:$E,5,FALSE)</f>
        <v>100207</v>
      </c>
      <c r="L213" s="1">
        <f>_xlfn.IFNA(VLOOKUP(I213,被动技能!$A:$E,5,FALSE),0)</f>
        <v>100208</v>
      </c>
      <c r="M213">
        <f>_xlfn.IFNA(VLOOKUP(D213+1,角色属性概况!I:J,2,FALSE),999)</f>
        <v>30</v>
      </c>
      <c r="N213" s="1" t="s">
        <v>249</v>
      </c>
      <c r="O213" s="1">
        <f>VLOOKUP(E213,角色属性概况!Q:R,2,FALSE)</f>
        <v>3500</v>
      </c>
      <c r="P213" s="1">
        <v>0</v>
      </c>
      <c r="Q213" s="1">
        <v>0</v>
      </c>
    </row>
    <row r="214" spans="3:17" x14ac:dyDescent="0.15">
      <c r="C214" s="8" t="str">
        <f t="shared" si="18"/>
        <v>被动技能11</v>
      </c>
      <c r="D214" s="8">
        <f t="shared" si="21"/>
        <v>8</v>
      </c>
      <c r="E214" s="8">
        <f t="shared" si="22"/>
        <v>9</v>
      </c>
      <c r="F214" s="8">
        <f t="shared" si="23"/>
        <v>11</v>
      </c>
      <c r="H214" t="str">
        <f t="shared" si="19"/>
        <v>被动技能11等级8</v>
      </c>
      <c r="I214" t="str">
        <f t="shared" si="20"/>
        <v>被动技能11等级9</v>
      </c>
      <c r="J214" s="1">
        <v>208</v>
      </c>
      <c r="K214" s="1">
        <f>VLOOKUP(H214,被动技能!$A:$E,5,FALSE)</f>
        <v>100208</v>
      </c>
      <c r="L214" s="1">
        <f>_xlfn.IFNA(VLOOKUP(I214,被动技能!$A:$E,5,FALSE),0)</f>
        <v>100209</v>
      </c>
      <c r="M214">
        <f>_xlfn.IFNA(VLOOKUP(D214+1,角色属性概况!I:J,2,FALSE),999)</f>
        <v>35</v>
      </c>
      <c r="N214" s="1" t="s">
        <v>249</v>
      </c>
      <c r="O214" s="1">
        <f>VLOOKUP(E214,角色属性概况!Q:R,2,FALSE)</f>
        <v>4900</v>
      </c>
      <c r="P214" s="1">
        <v>0</v>
      </c>
      <c r="Q214" s="1">
        <v>0</v>
      </c>
    </row>
    <row r="215" spans="3:17" x14ac:dyDescent="0.15">
      <c r="C215" s="8" t="str">
        <f t="shared" si="18"/>
        <v>被动技能11</v>
      </c>
      <c r="D215" s="8">
        <f t="shared" si="21"/>
        <v>9</v>
      </c>
      <c r="E215" s="8">
        <f t="shared" si="22"/>
        <v>10</v>
      </c>
      <c r="F215" s="8">
        <f t="shared" si="23"/>
        <v>11</v>
      </c>
      <c r="H215" t="str">
        <f t="shared" si="19"/>
        <v>被动技能11等级9</v>
      </c>
      <c r="I215" t="str">
        <f t="shared" si="20"/>
        <v>被动技能11等级10</v>
      </c>
      <c r="J215" s="1">
        <v>209</v>
      </c>
      <c r="K215" s="1">
        <f>VLOOKUP(H215,被动技能!$A:$E,5,FALSE)</f>
        <v>100209</v>
      </c>
      <c r="L215" s="1">
        <f>_xlfn.IFNA(VLOOKUP(I215,被动技能!$A:$E,5,FALSE),0)</f>
        <v>100210</v>
      </c>
      <c r="M215">
        <f>_xlfn.IFNA(VLOOKUP(D215+1,角色属性概况!I:J,2,FALSE),999)</f>
        <v>40</v>
      </c>
      <c r="N215" s="1" t="s">
        <v>249</v>
      </c>
      <c r="O215" s="1">
        <f>VLOOKUP(E215,角色属性概况!Q:R,2,FALSE)</f>
        <v>7000</v>
      </c>
      <c r="P215" s="1">
        <v>0</v>
      </c>
      <c r="Q215" s="1">
        <v>0</v>
      </c>
    </row>
    <row r="216" spans="3:17" x14ac:dyDescent="0.15">
      <c r="C216" s="8" t="str">
        <f t="shared" si="18"/>
        <v>被动技能11</v>
      </c>
      <c r="D216" s="8">
        <f t="shared" si="21"/>
        <v>10</v>
      </c>
      <c r="E216" s="8">
        <f t="shared" si="22"/>
        <v>11</v>
      </c>
      <c r="F216" s="8">
        <f t="shared" si="23"/>
        <v>11</v>
      </c>
      <c r="H216" t="str">
        <f t="shared" si="19"/>
        <v>被动技能11等级10</v>
      </c>
      <c r="I216" t="str">
        <f t="shared" si="20"/>
        <v>被动技能11等级11</v>
      </c>
      <c r="J216" s="1">
        <v>210</v>
      </c>
      <c r="K216" s="1">
        <f>VLOOKUP(H216,被动技能!$A:$E,5,FALSE)</f>
        <v>100210</v>
      </c>
      <c r="L216" s="1">
        <f>_xlfn.IFNA(VLOOKUP(I216,被动技能!$A:$E,5,FALSE),0)</f>
        <v>100211</v>
      </c>
      <c r="M216">
        <f>_xlfn.IFNA(VLOOKUP(D216+1,角色属性概况!I:J,2,FALSE),999)</f>
        <v>45</v>
      </c>
      <c r="N216" s="1" t="s">
        <v>249</v>
      </c>
      <c r="O216" s="1">
        <f>VLOOKUP(E216,角色属性概况!Q:R,2,FALSE)</f>
        <v>9900</v>
      </c>
      <c r="P216" s="1">
        <v>0</v>
      </c>
      <c r="Q216" s="1">
        <v>0</v>
      </c>
    </row>
    <row r="217" spans="3:17" x14ac:dyDescent="0.15">
      <c r="C217" s="8" t="str">
        <f t="shared" si="18"/>
        <v>被动技能11</v>
      </c>
      <c r="D217" s="8">
        <f t="shared" si="21"/>
        <v>11</v>
      </c>
      <c r="E217" s="8">
        <f t="shared" si="22"/>
        <v>12</v>
      </c>
      <c r="F217" s="8">
        <f t="shared" si="23"/>
        <v>11</v>
      </c>
      <c r="H217" t="str">
        <f t="shared" si="19"/>
        <v>被动技能11等级11</v>
      </c>
      <c r="I217" t="str">
        <f t="shared" si="20"/>
        <v>被动技能11等级12</v>
      </c>
      <c r="J217" s="1">
        <v>211</v>
      </c>
      <c r="K217" s="1">
        <f>VLOOKUP(H217,被动技能!$A:$E,5,FALSE)</f>
        <v>100211</v>
      </c>
      <c r="L217" s="1">
        <f>_xlfn.IFNA(VLOOKUP(I217,被动技能!$A:$E,5,FALSE),0)</f>
        <v>100212</v>
      </c>
      <c r="M217">
        <f>_xlfn.IFNA(VLOOKUP(D217+1,角色属性概况!I:J,2,FALSE),999)</f>
        <v>50</v>
      </c>
      <c r="N217" s="1" t="s">
        <v>249</v>
      </c>
      <c r="O217" s="1">
        <f>VLOOKUP(E217,角色属性概况!Q:R,2,FALSE)</f>
        <v>14100</v>
      </c>
      <c r="P217" s="1">
        <v>0</v>
      </c>
      <c r="Q217" s="1">
        <v>0</v>
      </c>
    </row>
    <row r="218" spans="3:17" x14ac:dyDescent="0.15">
      <c r="C218" s="8" t="str">
        <f t="shared" si="18"/>
        <v>被动技能11</v>
      </c>
      <c r="D218" s="8">
        <f t="shared" si="21"/>
        <v>12</v>
      </c>
      <c r="E218" s="8">
        <f t="shared" si="22"/>
        <v>13</v>
      </c>
      <c r="F218" s="8">
        <f t="shared" si="23"/>
        <v>11</v>
      </c>
      <c r="H218" t="str">
        <f t="shared" si="19"/>
        <v>被动技能11等级12</v>
      </c>
      <c r="I218" t="str">
        <f t="shared" si="20"/>
        <v>被动技能11等级13</v>
      </c>
      <c r="J218" s="1">
        <v>212</v>
      </c>
      <c r="K218" s="1">
        <f>VLOOKUP(H218,被动技能!$A:$E,5,FALSE)</f>
        <v>100212</v>
      </c>
      <c r="L218" s="1">
        <f>_xlfn.IFNA(VLOOKUP(I218,被动技能!$A:$E,5,FALSE),0)</f>
        <v>100213</v>
      </c>
      <c r="M218">
        <f>_xlfn.IFNA(VLOOKUP(D218+1,角色属性概况!I:J,2,FALSE),999)</f>
        <v>55</v>
      </c>
      <c r="N218" s="1" t="s">
        <v>249</v>
      </c>
      <c r="O218" s="1">
        <f>VLOOKUP(E218,角色属性概况!Q:R,2,FALSE)</f>
        <v>20000</v>
      </c>
      <c r="P218" s="1">
        <v>0</v>
      </c>
      <c r="Q218" s="1">
        <v>0</v>
      </c>
    </row>
    <row r="219" spans="3:17" x14ac:dyDescent="0.15">
      <c r="C219" s="8" t="str">
        <f t="shared" si="18"/>
        <v>被动技能11</v>
      </c>
      <c r="D219" s="8">
        <f t="shared" si="21"/>
        <v>13</v>
      </c>
      <c r="E219" s="8">
        <f t="shared" si="22"/>
        <v>14</v>
      </c>
      <c r="F219" s="8">
        <f t="shared" si="23"/>
        <v>11</v>
      </c>
      <c r="H219" t="str">
        <f t="shared" si="19"/>
        <v>被动技能11等级13</v>
      </c>
      <c r="I219" t="str">
        <f t="shared" si="20"/>
        <v>被动技能11等级14</v>
      </c>
      <c r="J219" s="1">
        <v>213</v>
      </c>
      <c r="K219" s="1">
        <f>VLOOKUP(H219,被动技能!$A:$E,5,FALSE)</f>
        <v>100213</v>
      </c>
      <c r="L219" s="1">
        <f>_xlfn.IFNA(VLOOKUP(I219,被动技能!$A:$E,5,FALSE),0)</f>
        <v>100214</v>
      </c>
      <c r="M219">
        <f>_xlfn.IFNA(VLOOKUP(D219+1,角色属性概况!I:J,2,FALSE),999)</f>
        <v>60</v>
      </c>
      <c r="N219" s="1" t="s">
        <v>249</v>
      </c>
      <c r="O219" s="1">
        <f>VLOOKUP(E219,角色属性概况!Q:R,2,FALSE)</f>
        <v>28300</v>
      </c>
      <c r="P219" s="1">
        <v>0</v>
      </c>
      <c r="Q219" s="1">
        <v>0</v>
      </c>
    </row>
    <row r="220" spans="3:17" x14ac:dyDescent="0.15">
      <c r="C220" s="8" t="str">
        <f t="shared" si="18"/>
        <v>被动技能11</v>
      </c>
      <c r="D220" s="8">
        <f t="shared" si="21"/>
        <v>14</v>
      </c>
      <c r="E220" s="8">
        <f t="shared" si="22"/>
        <v>15</v>
      </c>
      <c r="F220" s="8">
        <f t="shared" si="23"/>
        <v>11</v>
      </c>
      <c r="H220" t="str">
        <f t="shared" si="19"/>
        <v>被动技能11等级14</v>
      </c>
      <c r="I220" t="str">
        <f t="shared" si="20"/>
        <v>被动技能11等级15</v>
      </c>
      <c r="J220" s="1">
        <v>214</v>
      </c>
      <c r="K220" s="1">
        <f>VLOOKUP(H220,被动技能!$A:$E,5,FALSE)</f>
        <v>100214</v>
      </c>
      <c r="L220" s="1">
        <f>_xlfn.IFNA(VLOOKUP(I220,被动技能!$A:$E,5,FALSE),0)</f>
        <v>100215</v>
      </c>
      <c r="M220">
        <f>_xlfn.IFNA(VLOOKUP(D220+1,角色属性概况!I:J,2,FALSE),999)</f>
        <v>65</v>
      </c>
      <c r="N220" s="1" t="s">
        <v>249</v>
      </c>
      <c r="O220" s="1">
        <f>VLOOKUP(E220,角色属性概况!Q:R,2,FALSE)</f>
        <v>40100</v>
      </c>
      <c r="P220" s="1">
        <v>0</v>
      </c>
      <c r="Q220" s="1">
        <v>0</v>
      </c>
    </row>
    <row r="221" spans="3:17" x14ac:dyDescent="0.15">
      <c r="C221" s="8" t="str">
        <f t="shared" si="18"/>
        <v>被动技能11</v>
      </c>
      <c r="D221" s="8">
        <f t="shared" si="21"/>
        <v>15</v>
      </c>
      <c r="E221" s="8">
        <f t="shared" si="22"/>
        <v>16</v>
      </c>
      <c r="F221" s="8">
        <f t="shared" si="23"/>
        <v>11</v>
      </c>
      <c r="H221" t="str">
        <f t="shared" si="19"/>
        <v>被动技能11等级15</v>
      </c>
      <c r="I221" t="str">
        <f t="shared" si="20"/>
        <v>被动技能11等级16</v>
      </c>
      <c r="J221" s="1">
        <v>215</v>
      </c>
      <c r="K221" s="1">
        <f>VLOOKUP(H221,被动技能!$A:$E,5,FALSE)</f>
        <v>100215</v>
      </c>
      <c r="L221" s="1">
        <f>_xlfn.IFNA(VLOOKUP(I221,被动技能!$A:$E,5,FALSE),0)</f>
        <v>100216</v>
      </c>
      <c r="M221">
        <f>_xlfn.IFNA(VLOOKUP(D221+1,角色属性概况!I:J,2,FALSE),999)</f>
        <v>70</v>
      </c>
      <c r="N221" s="1" t="s">
        <v>249</v>
      </c>
      <c r="O221" s="1">
        <f>VLOOKUP(E221,角色属性概况!Q:R,2,FALSE)</f>
        <v>56700</v>
      </c>
      <c r="P221" s="1">
        <v>0</v>
      </c>
      <c r="Q221" s="1">
        <v>0</v>
      </c>
    </row>
    <row r="222" spans="3:17" x14ac:dyDescent="0.15">
      <c r="C222" s="8" t="str">
        <f t="shared" si="18"/>
        <v>被动技能11</v>
      </c>
      <c r="D222" s="8">
        <f t="shared" si="21"/>
        <v>16</v>
      </c>
      <c r="E222" s="8">
        <f t="shared" si="22"/>
        <v>17</v>
      </c>
      <c r="F222" s="8">
        <f t="shared" si="23"/>
        <v>11</v>
      </c>
      <c r="H222" t="str">
        <f t="shared" si="19"/>
        <v>被动技能11等级16</v>
      </c>
      <c r="I222" t="str">
        <f t="shared" si="20"/>
        <v>被动技能11等级17</v>
      </c>
      <c r="J222" s="1">
        <v>216</v>
      </c>
      <c r="K222" s="1">
        <f>VLOOKUP(H222,被动技能!$A:$E,5,FALSE)</f>
        <v>100216</v>
      </c>
      <c r="L222" s="1">
        <f>_xlfn.IFNA(VLOOKUP(I222,被动技能!$A:$E,5,FALSE),0)</f>
        <v>100217</v>
      </c>
      <c r="M222">
        <f>_xlfn.IFNA(VLOOKUP(D222+1,角色属性概况!I:J,2,FALSE),999)</f>
        <v>75</v>
      </c>
      <c r="N222" s="1" t="s">
        <v>249</v>
      </c>
      <c r="O222" s="1">
        <f>VLOOKUP(E222,角色属性概况!Q:R,2,FALSE)</f>
        <v>80400</v>
      </c>
      <c r="P222" s="1">
        <v>0</v>
      </c>
      <c r="Q222" s="1">
        <v>0</v>
      </c>
    </row>
    <row r="223" spans="3:17" x14ac:dyDescent="0.15">
      <c r="C223" s="8" t="str">
        <f t="shared" si="18"/>
        <v>被动技能11</v>
      </c>
      <c r="D223" s="8">
        <f t="shared" si="21"/>
        <v>17</v>
      </c>
      <c r="E223" s="8">
        <f t="shared" si="22"/>
        <v>18</v>
      </c>
      <c r="F223" s="8">
        <f t="shared" si="23"/>
        <v>11</v>
      </c>
      <c r="H223" t="str">
        <f t="shared" si="19"/>
        <v>被动技能11等级17</v>
      </c>
      <c r="I223" t="str">
        <f t="shared" si="20"/>
        <v>被动技能11等级18</v>
      </c>
      <c r="J223" s="1">
        <v>217</v>
      </c>
      <c r="K223" s="1">
        <f>VLOOKUP(H223,被动技能!$A:$E,5,FALSE)</f>
        <v>100217</v>
      </c>
      <c r="L223" s="1">
        <f>_xlfn.IFNA(VLOOKUP(I223,被动技能!$A:$E,5,FALSE),0)</f>
        <v>100218</v>
      </c>
      <c r="M223">
        <f>_xlfn.IFNA(VLOOKUP(D223+1,角色属性概况!I:J,2,FALSE),999)</f>
        <v>80</v>
      </c>
      <c r="N223" s="1" t="s">
        <v>249</v>
      </c>
      <c r="O223" s="1">
        <f>VLOOKUP(E223,角色属性概况!Q:R,2,FALSE)</f>
        <v>113800</v>
      </c>
      <c r="P223" s="1">
        <v>0</v>
      </c>
      <c r="Q223" s="1">
        <v>0</v>
      </c>
    </row>
    <row r="224" spans="3:17" x14ac:dyDescent="0.15">
      <c r="C224" s="8" t="str">
        <f t="shared" si="18"/>
        <v>被动技能11</v>
      </c>
      <c r="D224" s="8">
        <f t="shared" si="21"/>
        <v>18</v>
      </c>
      <c r="E224" s="8">
        <f t="shared" si="22"/>
        <v>19</v>
      </c>
      <c r="F224" s="8">
        <f t="shared" si="23"/>
        <v>11</v>
      </c>
      <c r="H224" t="str">
        <f t="shared" si="19"/>
        <v>被动技能11等级18</v>
      </c>
      <c r="I224" t="str">
        <f t="shared" si="20"/>
        <v>被动技能11等级19</v>
      </c>
      <c r="J224" s="1">
        <v>218</v>
      </c>
      <c r="K224" s="1">
        <f>VLOOKUP(H224,被动技能!$A:$E,5,FALSE)</f>
        <v>100218</v>
      </c>
      <c r="L224" s="1">
        <f>_xlfn.IFNA(VLOOKUP(I224,被动技能!$A:$E,5,FALSE),0)</f>
        <v>100219</v>
      </c>
      <c r="M224">
        <f>_xlfn.IFNA(VLOOKUP(D224+1,角色属性概况!I:J,2,FALSE),999)</f>
        <v>85</v>
      </c>
      <c r="N224" s="1" t="s">
        <v>249</v>
      </c>
      <c r="O224" s="1">
        <f>VLOOKUP(E224,角色属性概况!Q:R,2,FALSE)</f>
        <v>161100</v>
      </c>
      <c r="P224" s="1">
        <v>0</v>
      </c>
      <c r="Q224" s="1">
        <v>0</v>
      </c>
    </row>
    <row r="225" spans="3:17" x14ac:dyDescent="0.15">
      <c r="C225" s="8" t="str">
        <f t="shared" si="18"/>
        <v>被动技能11</v>
      </c>
      <c r="D225" s="8">
        <f t="shared" si="21"/>
        <v>19</v>
      </c>
      <c r="E225" s="8">
        <f t="shared" si="22"/>
        <v>20</v>
      </c>
      <c r="F225" s="8">
        <f t="shared" si="23"/>
        <v>11</v>
      </c>
      <c r="H225" t="str">
        <f t="shared" si="19"/>
        <v>被动技能11等级19</v>
      </c>
      <c r="I225" t="str">
        <f t="shared" si="20"/>
        <v>被动技能11等级20</v>
      </c>
      <c r="J225" s="1">
        <v>219</v>
      </c>
      <c r="K225" s="1">
        <f>VLOOKUP(H225,被动技能!$A:$E,5,FALSE)</f>
        <v>100219</v>
      </c>
      <c r="L225" s="1">
        <f>_xlfn.IFNA(VLOOKUP(I225,被动技能!$A:$E,5,FALSE),0)</f>
        <v>100220</v>
      </c>
      <c r="M225">
        <f>_xlfn.IFNA(VLOOKUP(D225+1,角色属性概况!I:J,2,FALSE),999)</f>
        <v>90</v>
      </c>
      <c r="N225" s="1" t="s">
        <v>249</v>
      </c>
      <c r="O225" s="1">
        <f>VLOOKUP(E225,角色属性概况!Q:R,2,FALSE)</f>
        <v>228100</v>
      </c>
      <c r="P225" s="1">
        <v>0</v>
      </c>
      <c r="Q225" s="1">
        <v>0</v>
      </c>
    </row>
    <row r="226" spans="3:17" x14ac:dyDescent="0.15">
      <c r="C226" s="8" t="str">
        <f t="shared" si="18"/>
        <v>被动技能11</v>
      </c>
      <c r="D226" s="8">
        <f t="shared" si="21"/>
        <v>20</v>
      </c>
      <c r="E226" s="8">
        <f t="shared" si="22"/>
        <v>21</v>
      </c>
      <c r="F226" s="8">
        <f t="shared" si="23"/>
        <v>11</v>
      </c>
      <c r="H226" t="str">
        <f t="shared" si="19"/>
        <v>被动技能11等级20</v>
      </c>
      <c r="I226" t="str">
        <f t="shared" si="20"/>
        <v>被动技能11等级21</v>
      </c>
      <c r="J226" s="1">
        <v>220</v>
      </c>
      <c r="K226" s="1">
        <f>VLOOKUP(H226,被动技能!$A:$E,5,FALSE)</f>
        <v>100220</v>
      </c>
      <c r="L226" s="1">
        <f>_xlfn.IFNA(VLOOKUP(I226,被动技能!$A:$E,5,FALSE),0)</f>
        <v>0</v>
      </c>
      <c r="M226">
        <f>_xlfn.IFNA(VLOOKUP(D226+1,角色属性概况!I:J,2,FALSE),999)</f>
        <v>100</v>
      </c>
      <c r="N226" s="1" t="s">
        <v>249</v>
      </c>
      <c r="O226" s="1">
        <f>VLOOKUP(E226,角色属性概况!Q:R,2,FALSE)</f>
        <v>780200</v>
      </c>
      <c r="P226" s="1">
        <v>0</v>
      </c>
      <c r="Q226" s="1">
        <v>0</v>
      </c>
    </row>
    <row r="227" spans="3:17" x14ac:dyDescent="0.15">
      <c r="C227" s="8" t="str">
        <f t="shared" si="18"/>
        <v>被动技能12</v>
      </c>
      <c r="D227" s="8">
        <f t="shared" si="21"/>
        <v>1</v>
      </c>
      <c r="E227" s="8">
        <f t="shared" si="22"/>
        <v>2</v>
      </c>
      <c r="F227" s="8">
        <f t="shared" si="23"/>
        <v>12</v>
      </c>
      <c r="H227" t="str">
        <f t="shared" si="19"/>
        <v>被动技能12等级1</v>
      </c>
      <c r="I227" t="str">
        <f t="shared" si="20"/>
        <v>被动技能12等级2</v>
      </c>
      <c r="J227" s="1">
        <v>221</v>
      </c>
      <c r="K227" s="1">
        <f>VLOOKUP(H227,被动技能!$A:$E,5,FALSE)</f>
        <v>100221</v>
      </c>
      <c r="L227" s="1">
        <f>_xlfn.IFNA(VLOOKUP(I227,被动技能!$A:$E,5,FALSE),0)</f>
        <v>100222</v>
      </c>
      <c r="M227">
        <f>_xlfn.IFNA(VLOOKUP(D227+1,角色属性概况!I:J,2,FALSE),999)</f>
        <v>2</v>
      </c>
      <c r="N227" s="1" t="s">
        <v>249</v>
      </c>
      <c r="O227" s="1">
        <f>VLOOKUP(E227,角色属性概况!Q:R,2,FALSE)</f>
        <v>500</v>
      </c>
      <c r="P227" s="1">
        <v>0</v>
      </c>
      <c r="Q227" s="1">
        <v>0</v>
      </c>
    </row>
    <row r="228" spans="3:17" x14ac:dyDescent="0.15">
      <c r="C228" s="8" t="str">
        <f t="shared" si="18"/>
        <v>被动技能12</v>
      </c>
      <c r="D228" s="8">
        <f t="shared" si="21"/>
        <v>2</v>
      </c>
      <c r="E228" s="8">
        <f t="shared" si="22"/>
        <v>3</v>
      </c>
      <c r="F228" s="8">
        <f t="shared" si="23"/>
        <v>12</v>
      </c>
      <c r="H228" t="str">
        <f t="shared" si="19"/>
        <v>被动技能12等级2</v>
      </c>
      <c r="I228" t="str">
        <f t="shared" si="20"/>
        <v>被动技能12等级3</v>
      </c>
      <c r="J228" s="1">
        <v>222</v>
      </c>
      <c r="K228" s="1">
        <f>VLOOKUP(H228,被动技能!$A:$E,5,FALSE)</f>
        <v>100222</v>
      </c>
      <c r="L228" s="1">
        <f>_xlfn.IFNA(VLOOKUP(I228,被动技能!$A:$E,5,FALSE),0)</f>
        <v>100223</v>
      </c>
      <c r="M228">
        <f>_xlfn.IFNA(VLOOKUP(D228+1,角色属性概况!I:J,2,FALSE),999)</f>
        <v>5</v>
      </c>
      <c r="N228" s="1" t="s">
        <v>249</v>
      </c>
      <c r="O228" s="1">
        <f>VLOOKUP(E228,角色属性概况!Q:R,2,FALSE)</f>
        <v>600</v>
      </c>
      <c r="P228" s="1">
        <v>0</v>
      </c>
      <c r="Q228" s="1">
        <v>0</v>
      </c>
    </row>
    <row r="229" spans="3:17" x14ac:dyDescent="0.15">
      <c r="C229" s="8" t="str">
        <f t="shared" si="18"/>
        <v>被动技能12</v>
      </c>
      <c r="D229" s="8">
        <f t="shared" si="21"/>
        <v>3</v>
      </c>
      <c r="E229" s="8">
        <f t="shared" si="22"/>
        <v>4</v>
      </c>
      <c r="F229" s="8">
        <f t="shared" si="23"/>
        <v>12</v>
      </c>
      <c r="H229" t="str">
        <f t="shared" si="19"/>
        <v>被动技能12等级3</v>
      </c>
      <c r="I229" t="str">
        <f t="shared" si="20"/>
        <v>被动技能12等级4</v>
      </c>
      <c r="J229" s="1">
        <v>223</v>
      </c>
      <c r="K229" s="1">
        <f>VLOOKUP(H229,被动技能!$A:$E,5,FALSE)</f>
        <v>100223</v>
      </c>
      <c r="L229" s="1">
        <f>_xlfn.IFNA(VLOOKUP(I229,被动技能!$A:$E,5,FALSE),0)</f>
        <v>100224</v>
      </c>
      <c r="M229">
        <f>_xlfn.IFNA(VLOOKUP(D229+1,角色属性概况!I:J,2,FALSE),999)</f>
        <v>10</v>
      </c>
      <c r="N229" s="1" t="s">
        <v>249</v>
      </c>
      <c r="O229" s="1">
        <f>VLOOKUP(E229,角色属性概况!Q:R,2,FALSE)</f>
        <v>800</v>
      </c>
      <c r="P229" s="1">
        <v>0</v>
      </c>
      <c r="Q229" s="1">
        <v>0</v>
      </c>
    </row>
    <row r="230" spans="3:17" x14ac:dyDescent="0.15">
      <c r="C230" s="8" t="str">
        <f t="shared" si="18"/>
        <v>被动技能12</v>
      </c>
      <c r="D230" s="8">
        <f t="shared" si="21"/>
        <v>4</v>
      </c>
      <c r="E230" s="8">
        <f t="shared" si="22"/>
        <v>5</v>
      </c>
      <c r="F230" s="8">
        <f t="shared" si="23"/>
        <v>12</v>
      </c>
      <c r="H230" t="str">
        <f t="shared" si="19"/>
        <v>被动技能12等级4</v>
      </c>
      <c r="I230" t="str">
        <f t="shared" si="20"/>
        <v>被动技能12等级5</v>
      </c>
      <c r="J230" s="1">
        <v>224</v>
      </c>
      <c r="K230" s="1">
        <f>VLOOKUP(H230,被动技能!$A:$E,5,FALSE)</f>
        <v>100224</v>
      </c>
      <c r="L230" s="1">
        <f>_xlfn.IFNA(VLOOKUP(I230,被动技能!$A:$E,5,FALSE),0)</f>
        <v>100225</v>
      </c>
      <c r="M230">
        <f>_xlfn.IFNA(VLOOKUP(D230+1,角色属性概况!I:J,2,FALSE),999)</f>
        <v>15</v>
      </c>
      <c r="N230" s="1" t="s">
        <v>249</v>
      </c>
      <c r="O230" s="1">
        <f>VLOOKUP(E230,角色属性概况!Q:R,2,FALSE)</f>
        <v>1200</v>
      </c>
      <c r="P230" s="1">
        <v>0</v>
      </c>
      <c r="Q230" s="1">
        <v>0</v>
      </c>
    </row>
    <row r="231" spans="3:17" x14ac:dyDescent="0.15">
      <c r="C231" s="8" t="str">
        <f t="shared" si="18"/>
        <v>被动技能12</v>
      </c>
      <c r="D231" s="8">
        <f t="shared" si="21"/>
        <v>5</v>
      </c>
      <c r="E231" s="8">
        <f t="shared" si="22"/>
        <v>6</v>
      </c>
      <c r="F231" s="8">
        <f t="shared" si="23"/>
        <v>12</v>
      </c>
      <c r="H231" t="str">
        <f t="shared" si="19"/>
        <v>被动技能12等级5</v>
      </c>
      <c r="I231" t="str">
        <f t="shared" si="20"/>
        <v>被动技能12等级6</v>
      </c>
      <c r="J231" s="1">
        <v>225</v>
      </c>
      <c r="K231" s="1">
        <f>VLOOKUP(H231,被动技能!$A:$E,5,FALSE)</f>
        <v>100225</v>
      </c>
      <c r="L231" s="1">
        <f>_xlfn.IFNA(VLOOKUP(I231,被动技能!$A:$E,5,FALSE),0)</f>
        <v>100226</v>
      </c>
      <c r="M231">
        <f>_xlfn.IFNA(VLOOKUP(D231+1,角色属性概况!I:J,2,FALSE),999)</f>
        <v>20</v>
      </c>
      <c r="N231" s="1" t="s">
        <v>249</v>
      </c>
      <c r="O231" s="1">
        <f>VLOOKUP(E231,角色属性概况!Q:R,2,FALSE)</f>
        <v>1700</v>
      </c>
      <c r="P231" s="1">
        <v>0</v>
      </c>
      <c r="Q231" s="1">
        <v>0</v>
      </c>
    </row>
    <row r="232" spans="3:17" x14ac:dyDescent="0.15">
      <c r="C232" s="8" t="str">
        <f t="shared" si="18"/>
        <v>被动技能12</v>
      </c>
      <c r="D232" s="8">
        <f t="shared" si="21"/>
        <v>6</v>
      </c>
      <c r="E232" s="8">
        <f t="shared" si="22"/>
        <v>7</v>
      </c>
      <c r="F232" s="8">
        <f t="shared" si="23"/>
        <v>12</v>
      </c>
      <c r="H232" t="str">
        <f t="shared" si="19"/>
        <v>被动技能12等级6</v>
      </c>
      <c r="I232" t="str">
        <f t="shared" si="20"/>
        <v>被动技能12等级7</v>
      </c>
      <c r="J232" s="1">
        <v>226</v>
      </c>
      <c r="K232" s="1">
        <f>VLOOKUP(H232,被动技能!$A:$E,5,FALSE)</f>
        <v>100226</v>
      </c>
      <c r="L232" s="1">
        <f>_xlfn.IFNA(VLOOKUP(I232,被动技能!$A:$E,5,FALSE),0)</f>
        <v>100227</v>
      </c>
      <c r="M232">
        <f>_xlfn.IFNA(VLOOKUP(D232+1,角色属性概况!I:J,2,FALSE),999)</f>
        <v>25</v>
      </c>
      <c r="N232" s="1" t="s">
        <v>249</v>
      </c>
      <c r="O232" s="1">
        <f>VLOOKUP(E232,角色属性概况!Q:R,2,FALSE)</f>
        <v>2400</v>
      </c>
      <c r="P232" s="1">
        <v>0</v>
      </c>
      <c r="Q232" s="1">
        <v>0</v>
      </c>
    </row>
    <row r="233" spans="3:17" x14ac:dyDescent="0.15">
      <c r="C233" s="8" t="str">
        <f t="shared" si="18"/>
        <v>被动技能12</v>
      </c>
      <c r="D233" s="8">
        <f t="shared" si="21"/>
        <v>7</v>
      </c>
      <c r="E233" s="8">
        <f t="shared" si="22"/>
        <v>8</v>
      </c>
      <c r="F233" s="8">
        <f t="shared" si="23"/>
        <v>12</v>
      </c>
      <c r="H233" t="str">
        <f t="shared" si="19"/>
        <v>被动技能12等级7</v>
      </c>
      <c r="I233" t="str">
        <f t="shared" si="20"/>
        <v>被动技能12等级8</v>
      </c>
      <c r="J233" s="1">
        <v>227</v>
      </c>
      <c r="K233" s="1">
        <f>VLOOKUP(H233,被动技能!$A:$E,5,FALSE)</f>
        <v>100227</v>
      </c>
      <c r="L233" s="1">
        <f>_xlfn.IFNA(VLOOKUP(I233,被动技能!$A:$E,5,FALSE),0)</f>
        <v>100228</v>
      </c>
      <c r="M233">
        <f>_xlfn.IFNA(VLOOKUP(D233+1,角色属性概况!I:J,2,FALSE),999)</f>
        <v>30</v>
      </c>
      <c r="N233" s="1" t="s">
        <v>249</v>
      </c>
      <c r="O233" s="1">
        <f>VLOOKUP(E233,角色属性概况!Q:R,2,FALSE)</f>
        <v>3500</v>
      </c>
      <c r="P233" s="1">
        <v>0</v>
      </c>
      <c r="Q233" s="1">
        <v>0</v>
      </c>
    </row>
    <row r="234" spans="3:17" x14ac:dyDescent="0.15">
      <c r="C234" s="8" t="str">
        <f t="shared" si="18"/>
        <v>被动技能12</v>
      </c>
      <c r="D234" s="8">
        <f t="shared" si="21"/>
        <v>8</v>
      </c>
      <c r="E234" s="8">
        <f t="shared" si="22"/>
        <v>9</v>
      </c>
      <c r="F234" s="8">
        <f t="shared" si="23"/>
        <v>12</v>
      </c>
      <c r="H234" t="str">
        <f t="shared" si="19"/>
        <v>被动技能12等级8</v>
      </c>
      <c r="I234" t="str">
        <f t="shared" si="20"/>
        <v>被动技能12等级9</v>
      </c>
      <c r="J234" s="1">
        <v>228</v>
      </c>
      <c r="K234" s="1">
        <f>VLOOKUP(H234,被动技能!$A:$E,5,FALSE)</f>
        <v>100228</v>
      </c>
      <c r="L234" s="1">
        <f>_xlfn.IFNA(VLOOKUP(I234,被动技能!$A:$E,5,FALSE),0)</f>
        <v>100229</v>
      </c>
      <c r="M234">
        <f>_xlfn.IFNA(VLOOKUP(D234+1,角色属性概况!I:J,2,FALSE),999)</f>
        <v>35</v>
      </c>
      <c r="N234" s="1" t="s">
        <v>249</v>
      </c>
      <c r="O234" s="1">
        <f>VLOOKUP(E234,角色属性概况!Q:R,2,FALSE)</f>
        <v>4900</v>
      </c>
      <c r="P234" s="1">
        <v>0</v>
      </c>
      <c r="Q234" s="1">
        <v>0</v>
      </c>
    </row>
    <row r="235" spans="3:17" x14ac:dyDescent="0.15">
      <c r="C235" s="8" t="str">
        <f t="shared" si="18"/>
        <v>被动技能12</v>
      </c>
      <c r="D235" s="8">
        <f t="shared" si="21"/>
        <v>9</v>
      </c>
      <c r="E235" s="8">
        <f t="shared" si="22"/>
        <v>10</v>
      </c>
      <c r="F235" s="8">
        <f t="shared" si="23"/>
        <v>12</v>
      </c>
      <c r="H235" t="str">
        <f t="shared" si="19"/>
        <v>被动技能12等级9</v>
      </c>
      <c r="I235" t="str">
        <f t="shared" si="20"/>
        <v>被动技能12等级10</v>
      </c>
      <c r="J235" s="1">
        <v>229</v>
      </c>
      <c r="K235" s="1">
        <f>VLOOKUP(H235,被动技能!$A:$E,5,FALSE)</f>
        <v>100229</v>
      </c>
      <c r="L235" s="1">
        <f>_xlfn.IFNA(VLOOKUP(I235,被动技能!$A:$E,5,FALSE),0)</f>
        <v>100230</v>
      </c>
      <c r="M235">
        <f>_xlfn.IFNA(VLOOKUP(D235+1,角色属性概况!I:J,2,FALSE),999)</f>
        <v>40</v>
      </c>
      <c r="N235" s="1" t="s">
        <v>249</v>
      </c>
      <c r="O235" s="1">
        <f>VLOOKUP(E235,角色属性概况!Q:R,2,FALSE)</f>
        <v>7000</v>
      </c>
      <c r="P235" s="1">
        <v>0</v>
      </c>
      <c r="Q235" s="1">
        <v>0</v>
      </c>
    </row>
    <row r="236" spans="3:17" x14ac:dyDescent="0.15">
      <c r="C236" s="8" t="str">
        <f t="shared" si="18"/>
        <v>被动技能12</v>
      </c>
      <c r="D236" s="8">
        <f t="shared" si="21"/>
        <v>10</v>
      </c>
      <c r="E236" s="8">
        <f t="shared" si="22"/>
        <v>11</v>
      </c>
      <c r="F236" s="8">
        <f t="shared" si="23"/>
        <v>12</v>
      </c>
      <c r="H236" t="str">
        <f t="shared" si="19"/>
        <v>被动技能12等级10</v>
      </c>
      <c r="I236" t="str">
        <f t="shared" si="20"/>
        <v>被动技能12等级11</v>
      </c>
      <c r="J236" s="1">
        <v>230</v>
      </c>
      <c r="K236" s="1">
        <f>VLOOKUP(H236,被动技能!$A:$E,5,FALSE)</f>
        <v>100230</v>
      </c>
      <c r="L236" s="1">
        <f>_xlfn.IFNA(VLOOKUP(I236,被动技能!$A:$E,5,FALSE),0)</f>
        <v>100231</v>
      </c>
      <c r="M236">
        <f>_xlfn.IFNA(VLOOKUP(D236+1,角色属性概况!I:J,2,FALSE),999)</f>
        <v>45</v>
      </c>
      <c r="N236" s="1" t="s">
        <v>249</v>
      </c>
      <c r="O236" s="1">
        <f>VLOOKUP(E236,角色属性概况!Q:R,2,FALSE)</f>
        <v>9900</v>
      </c>
      <c r="P236" s="1">
        <v>0</v>
      </c>
      <c r="Q236" s="1">
        <v>0</v>
      </c>
    </row>
    <row r="237" spans="3:17" x14ac:dyDescent="0.15">
      <c r="C237" s="8" t="str">
        <f t="shared" si="18"/>
        <v>被动技能12</v>
      </c>
      <c r="D237" s="8">
        <f t="shared" si="21"/>
        <v>11</v>
      </c>
      <c r="E237" s="8">
        <f t="shared" si="22"/>
        <v>12</v>
      </c>
      <c r="F237" s="8">
        <f t="shared" si="23"/>
        <v>12</v>
      </c>
      <c r="H237" t="str">
        <f t="shared" si="19"/>
        <v>被动技能12等级11</v>
      </c>
      <c r="I237" t="str">
        <f t="shared" si="20"/>
        <v>被动技能12等级12</v>
      </c>
      <c r="J237" s="1">
        <v>231</v>
      </c>
      <c r="K237" s="1">
        <f>VLOOKUP(H237,被动技能!$A:$E,5,FALSE)</f>
        <v>100231</v>
      </c>
      <c r="L237" s="1">
        <f>_xlfn.IFNA(VLOOKUP(I237,被动技能!$A:$E,5,FALSE),0)</f>
        <v>100232</v>
      </c>
      <c r="M237">
        <f>_xlfn.IFNA(VLOOKUP(D237+1,角色属性概况!I:J,2,FALSE),999)</f>
        <v>50</v>
      </c>
      <c r="N237" s="1" t="s">
        <v>249</v>
      </c>
      <c r="O237" s="1">
        <f>VLOOKUP(E237,角色属性概况!Q:R,2,FALSE)</f>
        <v>14100</v>
      </c>
      <c r="P237" s="1">
        <v>0</v>
      </c>
      <c r="Q237" s="1">
        <v>0</v>
      </c>
    </row>
    <row r="238" spans="3:17" x14ac:dyDescent="0.15">
      <c r="C238" s="8" t="str">
        <f t="shared" si="18"/>
        <v>被动技能12</v>
      </c>
      <c r="D238" s="8">
        <f t="shared" si="21"/>
        <v>12</v>
      </c>
      <c r="E238" s="8">
        <f t="shared" si="22"/>
        <v>13</v>
      </c>
      <c r="F238" s="8">
        <f t="shared" si="23"/>
        <v>12</v>
      </c>
      <c r="H238" t="str">
        <f t="shared" si="19"/>
        <v>被动技能12等级12</v>
      </c>
      <c r="I238" t="str">
        <f t="shared" si="20"/>
        <v>被动技能12等级13</v>
      </c>
      <c r="J238" s="1">
        <v>232</v>
      </c>
      <c r="K238" s="1">
        <f>VLOOKUP(H238,被动技能!$A:$E,5,FALSE)</f>
        <v>100232</v>
      </c>
      <c r="L238" s="1">
        <f>_xlfn.IFNA(VLOOKUP(I238,被动技能!$A:$E,5,FALSE),0)</f>
        <v>100233</v>
      </c>
      <c r="M238">
        <f>_xlfn.IFNA(VLOOKUP(D238+1,角色属性概况!I:J,2,FALSE),999)</f>
        <v>55</v>
      </c>
      <c r="N238" s="1" t="s">
        <v>249</v>
      </c>
      <c r="O238" s="1">
        <f>VLOOKUP(E238,角色属性概况!Q:R,2,FALSE)</f>
        <v>20000</v>
      </c>
      <c r="P238" s="1">
        <v>0</v>
      </c>
      <c r="Q238" s="1">
        <v>0</v>
      </c>
    </row>
    <row r="239" spans="3:17" x14ac:dyDescent="0.15">
      <c r="C239" s="8" t="str">
        <f t="shared" si="18"/>
        <v>被动技能12</v>
      </c>
      <c r="D239" s="8">
        <f t="shared" si="21"/>
        <v>13</v>
      </c>
      <c r="E239" s="8">
        <f t="shared" si="22"/>
        <v>14</v>
      </c>
      <c r="F239" s="8">
        <f t="shared" si="23"/>
        <v>12</v>
      </c>
      <c r="H239" t="str">
        <f t="shared" si="19"/>
        <v>被动技能12等级13</v>
      </c>
      <c r="I239" t="str">
        <f t="shared" si="20"/>
        <v>被动技能12等级14</v>
      </c>
      <c r="J239" s="1">
        <v>233</v>
      </c>
      <c r="K239" s="1">
        <f>VLOOKUP(H239,被动技能!$A:$E,5,FALSE)</f>
        <v>100233</v>
      </c>
      <c r="L239" s="1">
        <f>_xlfn.IFNA(VLOOKUP(I239,被动技能!$A:$E,5,FALSE),0)</f>
        <v>100234</v>
      </c>
      <c r="M239">
        <f>_xlfn.IFNA(VLOOKUP(D239+1,角色属性概况!I:J,2,FALSE),999)</f>
        <v>60</v>
      </c>
      <c r="N239" s="1" t="s">
        <v>249</v>
      </c>
      <c r="O239" s="1">
        <f>VLOOKUP(E239,角色属性概况!Q:R,2,FALSE)</f>
        <v>28300</v>
      </c>
      <c r="P239" s="1">
        <v>0</v>
      </c>
      <c r="Q239" s="1">
        <v>0</v>
      </c>
    </row>
    <row r="240" spans="3:17" x14ac:dyDescent="0.15">
      <c r="C240" s="8" t="str">
        <f t="shared" si="18"/>
        <v>被动技能12</v>
      </c>
      <c r="D240" s="8">
        <f t="shared" si="21"/>
        <v>14</v>
      </c>
      <c r="E240" s="8">
        <f t="shared" si="22"/>
        <v>15</v>
      </c>
      <c r="F240" s="8">
        <f t="shared" si="23"/>
        <v>12</v>
      </c>
      <c r="H240" t="str">
        <f t="shared" si="19"/>
        <v>被动技能12等级14</v>
      </c>
      <c r="I240" t="str">
        <f t="shared" si="20"/>
        <v>被动技能12等级15</v>
      </c>
      <c r="J240" s="1">
        <v>234</v>
      </c>
      <c r="K240" s="1">
        <f>VLOOKUP(H240,被动技能!$A:$E,5,FALSE)</f>
        <v>100234</v>
      </c>
      <c r="L240" s="1">
        <f>_xlfn.IFNA(VLOOKUP(I240,被动技能!$A:$E,5,FALSE),0)</f>
        <v>100235</v>
      </c>
      <c r="M240">
        <f>_xlfn.IFNA(VLOOKUP(D240+1,角色属性概况!I:J,2,FALSE),999)</f>
        <v>65</v>
      </c>
      <c r="N240" s="1" t="s">
        <v>249</v>
      </c>
      <c r="O240" s="1">
        <f>VLOOKUP(E240,角色属性概况!Q:R,2,FALSE)</f>
        <v>40100</v>
      </c>
      <c r="P240" s="1">
        <v>0</v>
      </c>
      <c r="Q240" s="1">
        <v>0</v>
      </c>
    </row>
    <row r="241" spans="3:17" x14ac:dyDescent="0.15">
      <c r="C241" s="8" t="str">
        <f t="shared" si="18"/>
        <v>被动技能12</v>
      </c>
      <c r="D241" s="8">
        <f t="shared" si="21"/>
        <v>15</v>
      </c>
      <c r="E241" s="8">
        <f t="shared" si="22"/>
        <v>16</v>
      </c>
      <c r="F241" s="8">
        <f t="shared" si="23"/>
        <v>12</v>
      </c>
      <c r="H241" t="str">
        <f t="shared" si="19"/>
        <v>被动技能12等级15</v>
      </c>
      <c r="I241" t="str">
        <f t="shared" si="20"/>
        <v>被动技能12等级16</v>
      </c>
      <c r="J241" s="1">
        <v>235</v>
      </c>
      <c r="K241" s="1">
        <f>VLOOKUP(H241,被动技能!$A:$E,5,FALSE)</f>
        <v>100235</v>
      </c>
      <c r="L241" s="1">
        <f>_xlfn.IFNA(VLOOKUP(I241,被动技能!$A:$E,5,FALSE),0)</f>
        <v>100236</v>
      </c>
      <c r="M241">
        <f>_xlfn.IFNA(VLOOKUP(D241+1,角色属性概况!I:J,2,FALSE),999)</f>
        <v>70</v>
      </c>
      <c r="N241" s="1" t="s">
        <v>249</v>
      </c>
      <c r="O241" s="1">
        <f>VLOOKUP(E241,角色属性概况!Q:R,2,FALSE)</f>
        <v>56700</v>
      </c>
      <c r="P241" s="1">
        <v>0</v>
      </c>
      <c r="Q241" s="1">
        <v>0</v>
      </c>
    </row>
    <row r="242" spans="3:17" x14ac:dyDescent="0.15">
      <c r="C242" s="8" t="str">
        <f t="shared" si="18"/>
        <v>被动技能12</v>
      </c>
      <c r="D242" s="8">
        <f t="shared" si="21"/>
        <v>16</v>
      </c>
      <c r="E242" s="8">
        <f t="shared" si="22"/>
        <v>17</v>
      </c>
      <c r="F242" s="8">
        <f t="shared" si="23"/>
        <v>12</v>
      </c>
      <c r="H242" t="str">
        <f t="shared" si="19"/>
        <v>被动技能12等级16</v>
      </c>
      <c r="I242" t="str">
        <f t="shared" si="20"/>
        <v>被动技能12等级17</v>
      </c>
      <c r="J242" s="1">
        <v>236</v>
      </c>
      <c r="K242" s="1">
        <f>VLOOKUP(H242,被动技能!$A:$E,5,FALSE)</f>
        <v>100236</v>
      </c>
      <c r="L242" s="1">
        <f>_xlfn.IFNA(VLOOKUP(I242,被动技能!$A:$E,5,FALSE),0)</f>
        <v>100237</v>
      </c>
      <c r="M242">
        <f>_xlfn.IFNA(VLOOKUP(D242+1,角色属性概况!I:J,2,FALSE),999)</f>
        <v>75</v>
      </c>
      <c r="N242" s="1" t="s">
        <v>249</v>
      </c>
      <c r="O242" s="1">
        <f>VLOOKUP(E242,角色属性概况!Q:R,2,FALSE)</f>
        <v>80400</v>
      </c>
      <c r="P242" s="1">
        <v>0</v>
      </c>
      <c r="Q242" s="1">
        <v>0</v>
      </c>
    </row>
    <row r="243" spans="3:17" x14ac:dyDescent="0.15">
      <c r="C243" s="8" t="str">
        <f t="shared" si="18"/>
        <v>被动技能12</v>
      </c>
      <c r="D243" s="8">
        <f t="shared" si="21"/>
        <v>17</v>
      </c>
      <c r="E243" s="8">
        <f t="shared" si="22"/>
        <v>18</v>
      </c>
      <c r="F243" s="8">
        <f t="shared" si="23"/>
        <v>12</v>
      </c>
      <c r="H243" t="str">
        <f t="shared" si="19"/>
        <v>被动技能12等级17</v>
      </c>
      <c r="I243" t="str">
        <f t="shared" si="20"/>
        <v>被动技能12等级18</v>
      </c>
      <c r="J243" s="1">
        <v>237</v>
      </c>
      <c r="K243" s="1">
        <f>VLOOKUP(H243,被动技能!$A:$E,5,FALSE)</f>
        <v>100237</v>
      </c>
      <c r="L243" s="1">
        <f>_xlfn.IFNA(VLOOKUP(I243,被动技能!$A:$E,5,FALSE),0)</f>
        <v>100238</v>
      </c>
      <c r="M243">
        <f>_xlfn.IFNA(VLOOKUP(D243+1,角色属性概况!I:J,2,FALSE),999)</f>
        <v>80</v>
      </c>
      <c r="N243" s="1" t="s">
        <v>249</v>
      </c>
      <c r="O243" s="1">
        <f>VLOOKUP(E243,角色属性概况!Q:R,2,FALSE)</f>
        <v>113800</v>
      </c>
      <c r="P243" s="1">
        <v>0</v>
      </c>
      <c r="Q243" s="1">
        <v>0</v>
      </c>
    </row>
    <row r="244" spans="3:17" x14ac:dyDescent="0.15">
      <c r="C244" s="8" t="str">
        <f t="shared" si="18"/>
        <v>被动技能12</v>
      </c>
      <c r="D244" s="8">
        <f t="shared" si="21"/>
        <v>18</v>
      </c>
      <c r="E244" s="8">
        <f t="shared" si="22"/>
        <v>19</v>
      </c>
      <c r="F244" s="8">
        <f t="shared" si="23"/>
        <v>12</v>
      </c>
      <c r="H244" t="str">
        <f t="shared" si="19"/>
        <v>被动技能12等级18</v>
      </c>
      <c r="I244" t="str">
        <f t="shared" si="20"/>
        <v>被动技能12等级19</v>
      </c>
      <c r="J244" s="1">
        <v>238</v>
      </c>
      <c r="K244" s="1">
        <f>VLOOKUP(H244,被动技能!$A:$E,5,FALSE)</f>
        <v>100238</v>
      </c>
      <c r="L244" s="1">
        <f>_xlfn.IFNA(VLOOKUP(I244,被动技能!$A:$E,5,FALSE),0)</f>
        <v>100239</v>
      </c>
      <c r="M244">
        <f>_xlfn.IFNA(VLOOKUP(D244+1,角色属性概况!I:J,2,FALSE),999)</f>
        <v>85</v>
      </c>
      <c r="N244" s="1" t="s">
        <v>249</v>
      </c>
      <c r="O244" s="1">
        <f>VLOOKUP(E244,角色属性概况!Q:R,2,FALSE)</f>
        <v>161100</v>
      </c>
      <c r="P244" s="1">
        <v>0</v>
      </c>
      <c r="Q244" s="1">
        <v>0</v>
      </c>
    </row>
    <row r="245" spans="3:17" x14ac:dyDescent="0.15">
      <c r="C245" s="8" t="str">
        <f t="shared" si="18"/>
        <v>被动技能12</v>
      </c>
      <c r="D245" s="8">
        <f t="shared" si="21"/>
        <v>19</v>
      </c>
      <c r="E245" s="8">
        <f t="shared" si="22"/>
        <v>20</v>
      </c>
      <c r="F245" s="8">
        <f t="shared" si="23"/>
        <v>12</v>
      </c>
      <c r="H245" t="str">
        <f t="shared" si="19"/>
        <v>被动技能12等级19</v>
      </c>
      <c r="I245" t="str">
        <f t="shared" si="20"/>
        <v>被动技能12等级20</v>
      </c>
      <c r="J245" s="1">
        <v>239</v>
      </c>
      <c r="K245" s="1">
        <f>VLOOKUP(H245,被动技能!$A:$E,5,FALSE)</f>
        <v>100239</v>
      </c>
      <c r="L245" s="1">
        <f>_xlfn.IFNA(VLOOKUP(I245,被动技能!$A:$E,5,FALSE),0)</f>
        <v>100240</v>
      </c>
      <c r="M245">
        <f>_xlfn.IFNA(VLOOKUP(D245+1,角色属性概况!I:J,2,FALSE),999)</f>
        <v>90</v>
      </c>
      <c r="N245" s="1" t="s">
        <v>249</v>
      </c>
      <c r="O245" s="1">
        <f>VLOOKUP(E245,角色属性概况!Q:R,2,FALSE)</f>
        <v>228100</v>
      </c>
      <c r="P245" s="1">
        <v>0</v>
      </c>
      <c r="Q245" s="1">
        <v>0</v>
      </c>
    </row>
    <row r="246" spans="3:17" x14ac:dyDescent="0.15">
      <c r="C246" s="8" t="str">
        <f t="shared" si="18"/>
        <v>被动技能12</v>
      </c>
      <c r="D246" s="8">
        <f t="shared" si="21"/>
        <v>20</v>
      </c>
      <c r="E246" s="8">
        <f t="shared" si="22"/>
        <v>21</v>
      </c>
      <c r="F246" s="8">
        <f t="shared" si="23"/>
        <v>12</v>
      </c>
      <c r="H246" t="str">
        <f t="shared" si="19"/>
        <v>被动技能12等级20</v>
      </c>
      <c r="I246" t="str">
        <f t="shared" si="20"/>
        <v>被动技能12等级21</v>
      </c>
      <c r="J246" s="1">
        <v>240</v>
      </c>
      <c r="K246" s="1">
        <f>VLOOKUP(H246,被动技能!$A:$E,5,FALSE)</f>
        <v>100240</v>
      </c>
      <c r="L246" s="1">
        <f>_xlfn.IFNA(VLOOKUP(I246,被动技能!$A:$E,5,FALSE),0)</f>
        <v>0</v>
      </c>
      <c r="M246">
        <f>_xlfn.IFNA(VLOOKUP(D246+1,角色属性概况!I:J,2,FALSE),999)</f>
        <v>100</v>
      </c>
      <c r="N246" s="1" t="s">
        <v>249</v>
      </c>
      <c r="O246" s="1">
        <f>VLOOKUP(E246,角色属性概况!Q:R,2,FALSE)</f>
        <v>780200</v>
      </c>
      <c r="P246" s="1">
        <v>0</v>
      </c>
      <c r="Q246" s="1">
        <v>0</v>
      </c>
    </row>
    <row r="247" spans="3:17" x14ac:dyDescent="0.15">
      <c r="C247" s="8" t="str">
        <f t="shared" si="18"/>
        <v>被动技能13</v>
      </c>
      <c r="D247" s="8">
        <f t="shared" si="21"/>
        <v>1</v>
      </c>
      <c r="E247" s="8">
        <f t="shared" si="22"/>
        <v>2</v>
      </c>
      <c r="F247" s="8">
        <f t="shared" si="23"/>
        <v>13</v>
      </c>
      <c r="H247" t="str">
        <f t="shared" si="19"/>
        <v>被动技能13等级1</v>
      </c>
      <c r="I247" t="str">
        <f t="shared" si="20"/>
        <v>被动技能13等级2</v>
      </c>
      <c r="J247" s="1">
        <v>241</v>
      </c>
      <c r="K247" s="1">
        <f>VLOOKUP(H247,被动技能!$A:$E,5,FALSE)</f>
        <v>100241</v>
      </c>
      <c r="L247" s="1">
        <f>_xlfn.IFNA(VLOOKUP(I247,被动技能!$A:$E,5,FALSE),0)</f>
        <v>100242</v>
      </c>
      <c r="M247">
        <f>_xlfn.IFNA(VLOOKUP(D247+1,角色属性概况!I:J,2,FALSE),999)</f>
        <v>2</v>
      </c>
      <c r="N247" s="1" t="s">
        <v>249</v>
      </c>
      <c r="O247" s="1">
        <f>VLOOKUP(E247,角色属性概况!Q:R,2,FALSE)</f>
        <v>500</v>
      </c>
      <c r="P247" s="1">
        <v>0</v>
      </c>
      <c r="Q247" s="1">
        <v>0</v>
      </c>
    </row>
    <row r="248" spans="3:17" x14ac:dyDescent="0.15">
      <c r="C248" s="8" t="str">
        <f t="shared" si="18"/>
        <v>被动技能13</v>
      </c>
      <c r="D248" s="8">
        <f t="shared" si="21"/>
        <v>2</v>
      </c>
      <c r="E248" s="8">
        <f t="shared" si="22"/>
        <v>3</v>
      </c>
      <c r="F248" s="8">
        <f t="shared" si="23"/>
        <v>13</v>
      </c>
      <c r="H248" t="str">
        <f t="shared" si="19"/>
        <v>被动技能13等级2</v>
      </c>
      <c r="I248" t="str">
        <f t="shared" si="20"/>
        <v>被动技能13等级3</v>
      </c>
      <c r="J248" s="1">
        <v>242</v>
      </c>
      <c r="K248" s="1">
        <f>VLOOKUP(H248,被动技能!$A:$E,5,FALSE)</f>
        <v>100242</v>
      </c>
      <c r="L248" s="1">
        <f>_xlfn.IFNA(VLOOKUP(I248,被动技能!$A:$E,5,FALSE),0)</f>
        <v>100243</v>
      </c>
      <c r="M248">
        <f>_xlfn.IFNA(VLOOKUP(D248+1,角色属性概况!I:J,2,FALSE),999)</f>
        <v>5</v>
      </c>
      <c r="N248" s="1" t="s">
        <v>249</v>
      </c>
      <c r="O248" s="1">
        <f>VLOOKUP(E248,角色属性概况!Q:R,2,FALSE)</f>
        <v>600</v>
      </c>
      <c r="P248" s="1">
        <v>0</v>
      </c>
      <c r="Q248" s="1">
        <v>0</v>
      </c>
    </row>
    <row r="249" spans="3:17" x14ac:dyDescent="0.15">
      <c r="C249" s="8" t="str">
        <f t="shared" si="18"/>
        <v>被动技能13</v>
      </c>
      <c r="D249" s="8">
        <f t="shared" si="21"/>
        <v>3</v>
      </c>
      <c r="E249" s="8">
        <f t="shared" si="22"/>
        <v>4</v>
      </c>
      <c r="F249" s="8">
        <f t="shared" si="23"/>
        <v>13</v>
      </c>
      <c r="H249" t="str">
        <f t="shared" si="19"/>
        <v>被动技能13等级3</v>
      </c>
      <c r="I249" t="str">
        <f t="shared" si="20"/>
        <v>被动技能13等级4</v>
      </c>
      <c r="J249" s="1">
        <v>243</v>
      </c>
      <c r="K249" s="1">
        <f>VLOOKUP(H249,被动技能!$A:$E,5,FALSE)</f>
        <v>100243</v>
      </c>
      <c r="L249" s="1">
        <f>_xlfn.IFNA(VLOOKUP(I249,被动技能!$A:$E,5,FALSE),0)</f>
        <v>100244</v>
      </c>
      <c r="M249">
        <f>_xlfn.IFNA(VLOOKUP(D249+1,角色属性概况!I:J,2,FALSE),999)</f>
        <v>10</v>
      </c>
      <c r="N249" s="1" t="s">
        <v>249</v>
      </c>
      <c r="O249" s="1">
        <f>VLOOKUP(E249,角色属性概况!Q:R,2,FALSE)</f>
        <v>800</v>
      </c>
      <c r="P249" s="1">
        <v>0</v>
      </c>
      <c r="Q249" s="1">
        <v>0</v>
      </c>
    </row>
    <row r="250" spans="3:17" x14ac:dyDescent="0.15">
      <c r="C250" s="8" t="str">
        <f t="shared" si="18"/>
        <v>被动技能13</v>
      </c>
      <c r="D250" s="8">
        <f t="shared" si="21"/>
        <v>4</v>
      </c>
      <c r="E250" s="8">
        <f t="shared" si="22"/>
        <v>5</v>
      </c>
      <c r="F250" s="8">
        <f t="shared" si="23"/>
        <v>13</v>
      </c>
      <c r="H250" t="str">
        <f t="shared" si="19"/>
        <v>被动技能13等级4</v>
      </c>
      <c r="I250" t="str">
        <f t="shared" si="20"/>
        <v>被动技能13等级5</v>
      </c>
      <c r="J250" s="1">
        <v>244</v>
      </c>
      <c r="K250" s="1">
        <f>VLOOKUP(H250,被动技能!$A:$E,5,FALSE)</f>
        <v>100244</v>
      </c>
      <c r="L250" s="1">
        <f>_xlfn.IFNA(VLOOKUP(I250,被动技能!$A:$E,5,FALSE),0)</f>
        <v>100245</v>
      </c>
      <c r="M250">
        <f>_xlfn.IFNA(VLOOKUP(D250+1,角色属性概况!I:J,2,FALSE),999)</f>
        <v>15</v>
      </c>
      <c r="N250" s="1" t="s">
        <v>249</v>
      </c>
      <c r="O250" s="1">
        <f>VLOOKUP(E250,角色属性概况!Q:R,2,FALSE)</f>
        <v>1200</v>
      </c>
      <c r="P250" s="1">
        <v>0</v>
      </c>
      <c r="Q250" s="1">
        <v>0</v>
      </c>
    </row>
    <row r="251" spans="3:17" x14ac:dyDescent="0.15">
      <c r="C251" s="8" t="str">
        <f t="shared" si="18"/>
        <v>被动技能13</v>
      </c>
      <c r="D251" s="8">
        <f t="shared" si="21"/>
        <v>5</v>
      </c>
      <c r="E251" s="8">
        <f t="shared" si="22"/>
        <v>6</v>
      </c>
      <c r="F251" s="8">
        <f t="shared" si="23"/>
        <v>13</v>
      </c>
      <c r="H251" t="str">
        <f t="shared" si="19"/>
        <v>被动技能13等级5</v>
      </c>
      <c r="I251" t="str">
        <f t="shared" si="20"/>
        <v>被动技能13等级6</v>
      </c>
      <c r="J251" s="1">
        <v>245</v>
      </c>
      <c r="K251" s="1">
        <f>VLOOKUP(H251,被动技能!$A:$E,5,FALSE)</f>
        <v>100245</v>
      </c>
      <c r="L251" s="1">
        <f>_xlfn.IFNA(VLOOKUP(I251,被动技能!$A:$E,5,FALSE),0)</f>
        <v>100246</v>
      </c>
      <c r="M251">
        <f>_xlfn.IFNA(VLOOKUP(D251+1,角色属性概况!I:J,2,FALSE),999)</f>
        <v>20</v>
      </c>
      <c r="N251" s="1" t="s">
        <v>249</v>
      </c>
      <c r="O251" s="1">
        <f>VLOOKUP(E251,角色属性概况!Q:R,2,FALSE)</f>
        <v>1700</v>
      </c>
      <c r="P251" s="1">
        <v>0</v>
      </c>
      <c r="Q251" s="1">
        <v>0</v>
      </c>
    </row>
    <row r="252" spans="3:17" x14ac:dyDescent="0.15">
      <c r="C252" s="8" t="str">
        <f t="shared" si="18"/>
        <v>被动技能13</v>
      </c>
      <c r="D252" s="8">
        <f t="shared" si="21"/>
        <v>6</v>
      </c>
      <c r="E252" s="8">
        <f t="shared" si="22"/>
        <v>7</v>
      </c>
      <c r="F252" s="8">
        <f t="shared" si="23"/>
        <v>13</v>
      </c>
      <c r="H252" t="str">
        <f t="shared" si="19"/>
        <v>被动技能13等级6</v>
      </c>
      <c r="I252" t="str">
        <f t="shared" si="20"/>
        <v>被动技能13等级7</v>
      </c>
      <c r="J252" s="1">
        <v>246</v>
      </c>
      <c r="K252" s="1">
        <f>VLOOKUP(H252,被动技能!$A:$E,5,FALSE)</f>
        <v>100246</v>
      </c>
      <c r="L252" s="1">
        <f>_xlfn.IFNA(VLOOKUP(I252,被动技能!$A:$E,5,FALSE),0)</f>
        <v>100247</v>
      </c>
      <c r="M252">
        <f>_xlfn.IFNA(VLOOKUP(D252+1,角色属性概况!I:J,2,FALSE),999)</f>
        <v>25</v>
      </c>
      <c r="N252" s="1" t="s">
        <v>249</v>
      </c>
      <c r="O252" s="1">
        <f>VLOOKUP(E252,角色属性概况!Q:R,2,FALSE)</f>
        <v>2400</v>
      </c>
      <c r="P252" s="1">
        <v>0</v>
      </c>
      <c r="Q252" s="1">
        <v>0</v>
      </c>
    </row>
    <row r="253" spans="3:17" x14ac:dyDescent="0.15">
      <c r="C253" s="8" t="str">
        <f t="shared" si="18"/>
        <v>被动技能13</v>
      </c>
      <c r="D253" s="8">
        <f t="shared" si="21"/>
        <v>7</v>
      </c>
      <c r="E253" s="8">
        <f t="shared" si="22"/>
        <v>8</v>
      </c>
      <c r="F253" s="8">
        <f t="shared" si="23"/>
        <v>13</v>
      </c>
      <c r="H253" t="str">
        <f t="shared" si="19"/>
        <v>被动技能13等级7</v>
      </c>
      <c r="I253" t="str">
        <f t="shared" si="20"/>
        <v>被动技能13等级8</v>
      </c>
      <c r="J253" s="1">
        <v>247</v>
      </c>
      <c r="K253" s="1">
        <f>VLOOKUP(H253,被动技能!$A:$E,5,FALSE)</f>
        <v>100247</v>
      </c>
      <c r="L253" s="1">
        <f>_xlfn.IFNA(VLOOKUP(I253,被动技能!$A:$E,5,FALSE),0)</f>
        <v>100248</v>
      </c>
      <c r="M253">
        <f>_xlfn.IFNA(VLOOKUP(D253+1,角色属性概况!I:J,2,FALSE),999)</f>
        <v>30</v>
      </c>
      <c r="N253" s="1" t="s">
        <v>249</v>
      </c>
      <c r="O253" s="1">
        <f>VLOOKUP(E253,角色属性概况!Q:R,2,FALSE)</f>
        <v>3500</v>
      </c>
      <c r="P253" s="1">
        <v>0</v>
      </c>
      <c r="Q253" s="1">
        <v>0</v>
      </c>
    </row>
    <row r="254" spans="3:17" x14ac:dyDescent="0.15">
      <c r="C254" s="8" t="str">
        <f t="shared" si="18"/>
        <v>被动技能13</v>
      </c>
      <c r="D254" s="8">
        <f t="shared" si="21"/>
        <v>8</v>
      </c>
      <c r="E254" s="8">
        <f t="shared" si="22"/>
        <v>9</v>
      </c>
      <c r="F254" s="8">
        <f t="shared" si="23"/>
        <v>13</v>
      </c>
      <c r="H254" t="str">
        <f t="shared" si="19"/>
        <v>被动技能13等级8</v>
      </c>
      <c r="I254" t="str">
        <f t="shared" si="20"/>
        <v>被动技能13等级9</v>
      </c>
      <c r="J254" s="1">
        <v>248</v>
      </c>
      <c r="K254" s="1">
        <f>VLOOKUP(H254,被动技能!$A:$E,5,FALSE)</f>
        <v>100248</v>
      </c>
      <c r="L254" s="1">
        <f>_xlfn.IFNA(VLOOKUP(I254,被动技能!$A:$E,5,FALSE),0)</f>
        <v>100249</v>
      </c>
      <c r="M254">
        <f>_xlfn.IFNA(VLOOKUP(D254+1,角色属性概况!I:J,2,FALSE),999)</f>
        <v>35</v>
      </c>
      <c r="N254" s="1" t="s">
        <v>249</v>
      </c>
      <c r="O254" s="1">
        <f>VLOOKUP(E254,角色属性概况!Q:R,2,FALSE)</f>
        <v>4900</v>
      </c>
      <c r="P254" s="1">
        <v>0</v>
      </c>
      <c r="Q254" s="1">
        <v>0</v>
      </c>
    </row>
    <row r="255" spans="3:17" x14ac:dyDescent="0.15">
      <c r="C255" s="8" t="str">
        <f t="shared" si="18"/>
        <v>被动技能13</v>
      </c>
      <c r="D255" s="8">
        <f t="shared" si="21"/>
        <v>9</v>
      </c>
      <c r="E255" s="8">
        <f t="shared" si="22"/>
        <v>10</v>
      </c>
      <c r="F255" s="8">
        <f t="shared" si="23"/>
        <v>13</v>
      </c>
      <c r="H255" t="str">
        <f t="shared" si="19"/>
        <v>被动技能13等级9</v>
      </c>
      <c r="I255" t="str">
        <f t="shared" si="20"/>
        <v>被动技能13等级10</v>
      </c>
      <c r="J255" s="1">
        <v>249</v>
      </c>
      <c r="K255" s="1">
        <f>VLOOKUP(H255,被动技能!$A:$E,5,FALSE)</f>
        <v>100249</v>
      </c>
      <c r="L255" s="1">
        <f>_xlfn.IFNA(VLOOKUP(I255,被动技能!$A:$E,5,FALSE),0)</f>
        <v>100250</v>
      </c>
      <c r="M255">
        <f>_xlfn.IFNA(VLOOKUP(D255+1,角色属性概况!I:J,2,FALSE),999)</f>
        <v>40</v>
      </c>
      <c r="N255" s="1" t="s">
        <v>249</v>
      </c>
      <c r="O255" s="1">
        <f>VLOOKUP(E255,角色属性概况!Q:R,2,FALSE)</f>
        <v>7000</v>
      </c>
      <c r="P255" s="1">
        <v>0</v>
      </c>
      <c r="Q255" s="1">
        <v>0</v>
      </c>
    </row>
    <row r="256" spans="3:17" x14ac:dyDescent="0.15">
      <c r="C256" s="8" t="str">
        <f t="shared" si="18"/>
        <v>被动技能13</v>
      </c>
      <c r="D256" s="8">
        <f t="shared" si="21"/>
        <v>10</v>
      </c>
      <c r="E256" s="8">
        <f t="shared" si="22"/>
        <v>11</v>
      </c>
      <c r="F256" s="8">
        <f t="shared" si="23"/>
        <v>13</v>
      </c>
      <c r="H256" t="str">
        <f t="shared" si="19"/>
        <v>被动技能13等级10</v>
      </c>
      <c r="I256" t="str">
        <f t="shared" si="20"/>
        <v>被动技能13等级11</v>
      </c>
      <c r="J256" s="1">
        <v>250</v>
      </c>
      <c r="K256" s="1">
        <f>VLOOKUP(H256,被动技能!$A:$E,5,FALSE)</f>
        <v>100250</v>
      </c>
      <c r="L256" s="1">
        <f>_xlfn.IFNA(VLOOKUP(I256,被动技能!$A:$E,5,FALSE),0)</f>
        <v>100251</v>
      </c>
      <c r="M256">
        <f>_xlfn.IFNA(VLOOKUP(D256+1,角色属性概况!I:J,2,FALSE),999)</f>
        <v>45</v>
      </c>
      <c r="N256" s="1" t="s">
        <v>249</v>
      </c>
      <c r="O256" s="1">
        <f>VLOOKUP(E256,角色属性概况!Q:R,2,FALSE)</f>
        <v>9900</v>
      </c>
      <c r="P256" s="1">
        <v>0</v>
      </c>
      <c r="Q256" s="1">
        <v>0</v>
      </c>
    </row>
    <row r="257" spans="3:17" x14ac:dyDescent="0.15">
      <c r="C257" s="8" t="str">
        <f t="shared" si="18"/>
        <v>被动技能13</v>
      </c>
      <c r="D257" s="8">
        <f t="shared" si="21"/>
        <v>11</v>
      </c>
      <c r="E257" s="8">
        <f t="shared" si="22"/>
        <v>12</v>
      </c>
      <c r="F257" s="8">
        <f t="shared" si="23"/>
        <v>13</v>
      </c>
      <c r="H257" t="str">
        <f t="shared" si="19"/>
        <v>被动技能13等级11</v>
      </c>
      <c r="I257" t="str">
        <f t="shared" si="20"/>
        <v>被动技能13等级12</v>
      </c>
      <c r="J257" s="1">
        <v>251</v>
      </c>
      <c r="K257" s="1">
        <f>VLOOKUP(H257,被动技能!$A:$E,5,FALSE)</f>
        <v>100251</v>
      </c>
      <c r="L257" s="1">
        <f>_xlfn.IFNA(VLOOKUP(I257,被动技能!$A:$E,5,FALSE),0)</f>
        <v>100252</v>
      </c>
      <c r="M257">
        <f>_xlfn.IFNA(VLOOKUP(D257+1,角色属性概况!I:J,2,FALSE),999)</f>
        <v>50</v>
      </c>
      <c r="N257" s="1" t="s">
        <v>249</v>
      </c>
      <c r="O257" s="1">
        <f>VLOOKUP(E257,角色属性概况!Q:R,2,FALSE)</f>
        <v>14100</v>
      </c>
      <c r="P257" s="1">
        <v>0</v>
      </c>
      <c r="Q257" s="1">
        <v>0</v>
      </c>
    </row>
    <row r="258" spans="3:17" x14ac:dyDescent="0.15">
      <c r="C258" s="8" t="str">
        <f t="shared" si="18"/>
        <v>被动技能13</v>
      </c>
      <c r="D258" s="8">
        <f t="shared" si="21"/>
        <v>12</v>
      </c>
      <c r="E258" s="8">
        <f t="shared" si="22"/>
        <v>13</v>
      </c>
      <c r="F258" s="8">
        <f t="shared" si="23"/>
        <v>13</v>
      </c>
      <c r="H258" t="str">
        <f t="shared" si="19"/>
        <v>被动技能13等级12</v>
      </c>
      <c r="I258" t="str">
        <f t="shared" si="20"/>
        <v>被动技能13等级13</v>
      </c>
      <c r="J258" s="1">
        <v>252</v>
      </c>
      <c r="K258" s="1">
        <f>VLOOKUP(H258,被动技能!$A:$E,5,FALSE)</f>
        <v>100252</v>
      </c>
      <c r="L258" s="1">
        <f>_xlfn.IFNA(VLOOKUP(I258,被动技能!$A:$E,5,FALSE),0)</f>
        <v>100253</v>
      </c>
      <c r="M258">
        <f>_xlfn.IFNA(VLOOKUP(D258+1,角色属性概况!I:J,2,FALSE),999)</f>
        <v>55</v>
      </c>
      <c r="N258" s="1" t="s">
        <v>249</v>
      </c>
      <c r="O258" s="1">
        <f>VLOOKUP(E258,角色属性概况!Q:R,2,FALSE)</f>
        <v>20000</v>
      </c>
      <c r="P258" s="1">
        <v>0</v>
      </c>
      <c r="Q258" s="1">
        <v>0</v>
      </c>
    </row>
    <row r="259" spans="3:17" x14ac:dyDescent="0.15">
      <c r="C259" s="8" t="str">
        <f t="shared" si="18"/>
        <v>被动技能13</v>
      </c>
      <c r="D259" s="8">
        <f t="shared" si="21"/>
        <v>13</v>
      </c>
      <c r="E259" s="8">
        <f t="shared" si="22"/>
        <v>14</v>
      </c>
      <c r="F259" s="8">
        <f t="shared" si="23"/>
        <v>13</v>
      </c>
      <c r="H259" t="str">
        <f t="shared" si="19"/>
        <v>被动技能13等级13</v>
      </c>
      <c r="I259" t="str">
        <f t="shared" si="20"/>
        <v>被动技能13等级14</v>
      </c>
      <c r="J259" s="1">
        <v>253</v>
      </c>
      <c r="K259" s="1">
        <f>VLOOKUP(H259,被动技能!$A:$E,5,FALSE)</f>
        <v>100253</v>
      </c>
      <c r="L259" s="1">
        <f>_xlfn.IFNA(VLOOKUP(I259,被动技能!$A:$E,5,FALSE),0)</f>
        <v>100254</v>
      </c>
      <c r="M259">
        <f>_xlfn.IFNA(VLOOKUP(D259+1,角色属性概况!I:J,2,FALSE),999)</f>
        <v>60</v>
      </c>
      <c r="N259" s="1" t="s">
        <v>249</v>
      </c>
      <c r="O259" s="1">
        <f>VLOOKUP(E259,角色属性概况!Q:R,2,FALSE)</f>
        <v>28300</v>
      </c>
      <c r="P259" s="1">
        <v>0</v>
      </c>
      <c r="Q259" s="1">
        <v>0</v>
      </c>
    </row>
    <row r="260" spans="3:17" x14ac:dyDescent="0.15">
      <c r="C260" s="8" t="str">
        <f t="shared" si="18"/>
        <v>被动技能13</v>
      </c>
      <c r="D260" s="8">
        <f t="shared" si="21"/>
        <v>14</v>
      </c>
      <c r="E260" s="8">
        <f t="shared" si="22"/>
        <v>15</v>
      </c>
      <c r="F260" s="8">
        <f t="shared" si="23"/>
        <v>13</v>
      </c>
      <c r="H260" t="str">
        <f t="shared" si="19"/>
        <v>被动技能13等级14</v>
      </c>
      <c r="I260" t="str">
        <f t="shared" si="20"/>
        <v>被动技能13等级15</v>
      </c>
      <c r="J260" s="1">
        <v>254</v>
      </c>
      <c r="K260" s="1">
        <f>VLOOKUP(H260,被动技能!$A:$E,5,FALSE)</f>
        <v>100254</v>
      </c>
      <c r="L260" s="1">
        <f>_xlfn.IFNA(VLOOKUP(I260,被动技能!$A:$E,5,FALSE),0)</f>
        <v>100255</v>
      </c>
      <c r="M260">
        <f>_xlfn.IFNA(VLOOKUP(D260+1,角色属性概况!I:J,2,FALSE),999)</f>
        <v>65</v>
      </c>
      <c r="N260" s="1" t="s">
        <v>249</v>
      </c>
      <c r="O260" s="1">
        <f>VLOOKUP(E260,角色属性概况!Q:R,2,FALSE)</f>
        <v>40100</v>
      </c>
      <c r="P260" s="1">
        <v>0</v>
      </c>
      <c r="Q260" s="1">
        <v>0</v>
      </c>
    </row>
    <row r="261" spans="3:17" x14ac:dyDescent="0.15">
      <c r="C261" s="8" t="str">
        <f t="shared" si="18"/>
        <v>被动技能13</v>
      </c>
      <c r="D261" s="8">
        <f t="shared" si="21"/>
        <v>15</v>
      </c>
      <c r="E261" s="8">
        <f t="shared" si="22"/>
        <v>16</v>
      </c>
      <c r="F261" s="8">
        <f t="shared" si="23"/>
        <v>13</v>
      </c>
      <c r="H261" t="str">
        <f t="shared" si="19"/>
        <v>被动技能13等级15</v>
      </c>
      <c r="I261" t="str">
        <f t="shared" si="20"/>
        <v>被动技能13等级16</v>
      </c>
      <c r="J261" s="1">
        <v>255</v>
      </c>
      <c r="K261" s="1">
        <f>VLOOKUP(H261,被动技能!$A:$E,5,FALSE)</f>
        <v>100255</v>
      </c>
      <c r="L261" s="1">
        <f>_xlfn.IFNA(VLOOKUP(I261,被动技能!$A:$E,5,FALSE),0)</f>
        <v>100256</v>
      </c>
      <c r="M261">
        <f>_xlfn.IFNA(VLOOKUP(D261+1,角色属性概况!I:J,2,FALSE),999)</f>
        <v>70</v>
      </c>
      <c r="N261" s="1" t="s">
        <v>249</v>
      </c>
      <c r="O261" s="1">
        <f>VLOOKUP(E261,角色属性概况!Q:R,2,FALSE)</f>
        <v>56700</v>
      </c>
      <c r="P261" s="1">
        <v>0</v>
      </c>
      <c r="Q261" s="1">
        <v>0</v>
      </c>
    </row>
    <row r="262" spans="3:17" x14ac:dyDescent="0.15">
      <c r="C262" s="8" t="str">
        <f t="shared" si="18"/>
        <v>被动技能13</v>
      </c>
      <c r="D262" s="8">
        <f t="shared" si="21"/>
        <v>16</v>
      </c>
      <c r="E262" s="8">
        <f t="shared" si="22"/>
        <v>17</v>
      </c>
      <c r="F262" s="8">
        <f t="shared" si="23"/>
        <v>13</v>
      </c>
      <c r="H262" t="str">
        <f t="shared" si="19"/>
        <v>被动技能13等级16</v>
      </c>
      <c r="I262" t="str">
        <f t="shared" si="20"/>
        <v>被动技能13等级17</v>
      </c>
      <c r="J262" s="1">
        <v>256</v>
      </c>
      <c r="K262" s="1">
        <f>VLOOKUP(H262,被动技能!$A:$E,5,FALSE)</f>
        <v>100256</v>
      </c>
      <c r="L262" s="1">
        <f>_xlfn.IFNA(VLOOKUP(I262,被动技能!$A:$E,5,FALSE),0)</f>
        <v>100257</v>
      </c>
      <c r="M262">
        <f>_xlfn.IFNA(VLOOKUP(D262+1,角色属性概况!I:J,2,FALSE),999)</f>
        <v>75</v>
      </c>
      <c r="N262" s="1" t="s">
        <v>249</v>
      </c>
      <c r="O262" s="1">
        <f>VLOOKUP(E262,角色属性概况!Q:R,2,FALSE)</f>
        <v>80400</v>
      </c>
      <c r="P262" s="1">
        <v>0</v>
      </c>
      <c r="Q262" s="1">
        <v>0</v>
      </c>
    </row>
    <row r="263" spans="3:17" x14ac:dyDescent="0.15">
      <c r="C263" s="8" t="str">
        <f t="shared" si="18"/>
        <v>被动技能13</v>
      </c>
      <c r="D263" s="8">
        <f t="shared" si="21"/>
        <v>17</v>
      </c>
      <c r="E263" s="8">
        <f t="shared" si="22"/>
        <v>18</v>
      </c>
      <c r="F263" s="8">
        <f t="shared" si="23"/>
        <v>13</v>
      </c>
      <c r="H263" t="str">
        <f t="shared" si="19"/>
        <v>被动技能13等级17</v>
      </c>
      <c r="I263" t="str">
        <f t="shared" si="20"/>
        <v>被动技能13等级18</v>
      </c>
      <c r="J263" s="1">
        <v>257</v>
      </c>
      <c r="K263" s="1">
        <f>VLOOKUP(H263,被动技能!$A:$E,5,FALSE)</f>
        <v>100257</v>
      </c>
      <c r="L263" s="1">
        <f>_xlfn.IFNA(VLOOKUP(I263,被动技能!$A:$E,5,FALSE),0)</f>
        <v>100258</v>
      </c>
      <c r="M263">
        <f>_xlfn.IFNA(VLOOKUP(D263+1,角色属性概况!I:J,2,FALSE),999)</f>
        <v>80</v>
      </c>
      <c r="N263" s="1" t="s">
        <v>249</v>
      </c>
      <c r="O263" s="1">
        <f>VLOOKUP(E263,角色属性概况!Q:R,2,FALSE)</f>
        <v>113800</v>
      </c>
      <c r="P263" s="1">
        <v>0</v>
      </c>
      <c r="Q263" s="1">
        <v>0</v>
      </c>
    </row>
    <row r="264" spans="3:17" x14ac:dyDescent="0.15">
      <c r="C264" s="8" t="str">
        <f t="shared" ref="C264:C327" si="24">C$4&amp;F264</f>
        <v>被动技能13</v>
      </c>
      <c r="D264" s="8">
        <f t="shared" si="21"/>
        <v>18</v>
      </c>
      <c r="E264" s="8">
        <f t="shared" si="22"/>
        <v>19</v>
      </c>
      <c r="F264" s="8">
        <f t="shared" si="23"/>
        <v>13</v>
      </c>
      <c r="H264" t="str">
        <f t="shared" ref="H264:H327" si="25">$C264&amp;D$6&amp;D264</f>
        <v>被动技能13等级18</v>
      </c>
      <c r="I264" t="str">
        <f t="shared" ref="I264:I327" si="26">$C264&amp;E$6&amp;E264</f>
        <v>被动技能13等级19</v>
      </c>
      <c r="J264" s="1">
        <v>258</v>
      </c>
      <c r="K264" s="1">
        <f>VLOOKUP(H264,被动技能!$A:$E,5,FALSE)</f>
        <v>100258</v>
      </c>
      <c r="L264" s="1">
        <f>_xlfn.IFNA(VLOOKUP(I264,被动技能!$A:$E,5,FALSE),0)</f>
        <v>100259</v>
      </c>
      <c r="M264">
        <f>_xlfn.IFNA(VLOOKUP(D264+1,角色属性概况!I:J,2,FALSE),999)</f>
        <v>85</v>
      </c>
      <c r="N264" s="1" t="s">
        <v>249</v>
      </c>
      <c r="O264" s="1">
        <f>VLOOKUP(E264,角色属性概况!Q:R,2,FALSE)</f>
        <v>161100</v>
      </c>
      <c r="P264" s="1">
        <v>0</v>
      </c>
      <c r="Q264" s="1">
        <v>0</v>
      </c>
    </row>
    <row r="265" spans="3:17" x14ac:dyDescent="0.15">
      <c r="C265" s="8" t="str">
        <f t="shared" si="24"/>
        <v>被动技能13</v>
      </c>
      <c r="D265" s="8">
        <f t="shared" ref="D265:D328" si="27">IF(D264=D$5,1,D264+1)</f>
        <v>19</v>
      </c>
      <c r="E265" s="8">
        <f t="shared" ref="E265:E328" si="28">IF(E264=E$5,2,E264+1)</f>
        <v>20</v>
      </c>
      <c r="F265" s="8">
        <f t="shared" ref="F265:F328" si="29">IF(D265=1,F264+1,F264)</f>
        <v>13</v>
      </c>
      <c r="H265" t="str">
        <f t="shared" si="25"/>
        <v>被动技能13等级19</v>
      </c>
      <c r="I265" t="str">
        <f t="shared" si="26"/>
        <v>被动技能13等级20</v>
      </c>
      <c r="J265" s="1">
        <v>259</v>
      </c>
      <c r="K265" s="1">
        <f>VLOOKUP(H265,被动技能!$A:$E,5,FALSE)</f>
        <v>100259</v>
      </c>
      <c r="L265" s="1">
        <f>_xlfn.IFNA(VLOOKUP(I265,被动技能!$A:$E,5,FALSE),0)</f>
        <v>100260</v>
      </c>
      <c r="M265">
        <f>_xlfn.IFNA(VLOOKUP(D265+1,角色属性概况!I:J,2,FALSE),999)</f>
        <v>90</v>
      </c>
      <c r="N265" s="1" t="s">
        <v>249</v>
      </c>
      <c r="O265" s="1">
        <f>VLOOKUP(E265,角色属性概况!Q:R,2,FALSE)</f>
        <v>228100</v>
      </c>
      <c r="P265" s="1">
        <v>0</v>
      </c>
      <c r="Q265" s="1">
        <v>0</v>
      </c>
    </row>
    <row r="266" spans="3:17" x14ac:dyDescent="0.15">
      <c r="C266" s="8" t="str">
        <f t="shared" si="24"/>
        <v>被动技能13</v>
      </c>
      <c r="D266" s="8">
        <f t="shared" si="27"/>
        <v>20</v>
      </c>
      <c r="E266" s="8">
        <f t="shared" si="28"/>
        <v>21</v>
      </c>
      <c r="F266" s="8">
        <f t="shared" si="29"/>
        <v>13</v>
      </c>
      <c r="H266" t="str">
        <f t="shared" si="25"/>
        <v>被动技能13等级20</v>
      </c>
      <c r="I266" t="str">
        <f t="shared" si="26"/>
        <v>被动技能13等级21</v>
      </c>
      <c r="J266" s="1">
        <v>260</v>
      </c>
      <c r="K266" s="1">
        <f>VLOOKUP(H266,被动技能!$A:$E,5,FALSE)</f>
        <v>100260</v>
      </c>
      <c r="L266" s="1">
        <f>_xlfn.IFNA(VLOOKUP(I266,被动技能!$A:$E,5,FALSE),0)</f>
        <v>0</v>
      </c>
      <c r="M266">
        <f>_xlfn.IFNA(VLOOKUP(D266+1,角色属性概况!I:J,2,FALSE),999)</f>
        <v>100</v>
      </c>
      <c r="N266" s="1" t="s">
        <v>249</v>
      </c>
      <c r="O266" s="1">
        <f>VLOOKUP(E266,角色属性概况!Q:R,2,FALSE)</f>
        <v>780200</v>
      </c>
      <c r="P266" s="1">
        <v>0</v>
      </c>
      <c r="Q266" s="1">
        <v>0</v>
      </c>
    </row>
    <row r="267" spans="3:17" x14ac:dyDescent="0.15">
      <c r="C267" s="8" t="str">
        <f t="shared" si="24"/>
        <v>被动技能14</v>
      </c>
      <c r="D267" s="8">
        <f t="shared" si="27"/>
        <v>1</v>
      </c>
      <c r="E267" s="8">
        <f t="shared" si="28"/>
        <v>2</v>
      </c>
      <c r="F267" s="8">
        <f t="shared" si="29"/>
        <v>14</v>
      </c>
      <c r="H267" t="str">
        <f t="shared" si="25"/>
        <v>被动技能14等级1</v>
      </c>
      <c r="I267" t="str">
        <f t="shared" si="26"/>
        <v>被动技能14等级2</v>
      </c>
      <c r="J267" s="1">
        <v>261</v>
      </c>
      <c r="K267" s="1">
        <f>VLOOKUP(H267,被动技能!$A:$E,5,FALSE)</f>
        <v>100261</v>
      </c>
      <c r="L267" s="1">
        <f>_xlfn.IFNA(VLOOKUP(I267,被动技能!$A:$E,5,FALSE),0)</f>
        <v>100262</v>
      </c>
      <c r="M267">
        <f>_xlfn.IFNA(VLOOKUP(D267+1,角色属性概况!I:J,2,FALSE),999)</f>
        <v>2</v>
      </c>
      <c r="N267" s="1" t="s">
        <v>249</v>
      </c>
      <c r="O267" s="1">
        <f>VLOOKUP(E267,角色属性概况!Q:R,2,FALSE)</f>
        <v>500</v>
      </c>
      <c r="P267" s="1">
        <v>0</v>
      </c>
      <c r="Q267" s="1">
        <v>0</v>
      </c>
    </row>
    <row r="268" spans="3:17" x14ac:dyDescent="0.15">
      <c r="C268" s="8" t="str">
        <f t="shared" si="24"/>
        <v>被动技能14</v>
      </c>
      <c r="D268" s="8">
        <f t="shared" si="27"/>
        <v>2</v>
      </c>
      <c r="E268" s="8">
        <f t="shared" si="28"/>
        <v>3</v>
      </c>
      <c r="F268" s="8">
        <f t="shared" si="29"/>
        <v>14</v>
      </c>
      <c r="H268" t="str">
        <f t="shared" si="25"/>
        <v>被动技能14等级2</v>
      </c>
      <c r="I268" t="str">
        <f t="shared" si="26"/>
        <v>被动技能14等级3</v>
      </c>
      <c r="J268" s="1">
        <v>262</v>
      </c>
      <c r="K268" s="1">
        <f>VLOOKUP(H268,被动技能!$A:$E,5,FALSE)</f>
        <v>100262</v>
      </c>
      <c r="L268" s="1">
        <f>_xlfn.IFNA(VLOOKUP(I268,被动技能!$A:$E,5,FALSE),0)</f>
        <v>100263</v>
      </c>
      <c r="M268">
        <f>_xlfn.IFNA(VLOOKUP(D268+1,角色属性概况!I:J,2,FALSE),999)</f>
        <v>5</v>
      </c>
      <c r="N268" s="1" t="s">
        <v>249</v>
      </c>
      <c r="O268" s="1">
        <f>VLOOKUP(E268,角色属性概况!Q:R,2,FALSE)</f>
        <v>600</v>
      </c>
      <c r="P268" s="1">
        <v>0</v>
      </c>
      <c r="Q268" s="1">
        <v>0</v>
      </c>
    </row>
    <row r="269" spans="3:17" x14ac:dyDescent="0.15">
      <c r="C269" s="8" t="str">
        <f t="shared" si="24"/>
        <v>被动技能14</v>
      </c>
      <c r="D269" s="8">
        <f t="shared" si="27"/>
        <v>3</v>
      </c>
      <c r="E269" s="8">
        <f t="shared" si="28"/>
        <v>4</v>
      </c>
      <c r="F269" s="8">
        <f t="shared" si="29"/>
        <v>14</v>
      </c>
      <c r="H269" t="str">
        <f t="shared" si="25"/>
        <v>被动技能14等级3</v>
      </c>
      <c r="I269" t="str">
        <f t="shared" si="26"/>
        <v>被动技能14等级4</v>
      </c>
      <c r="J269" s="1">
        <v>263</v>
      </c>
      <c r="K269" s="1">
        <f>VLOOKUP(H269,被动技能!$A:$E,5,FALSE)</f>
        <v>100263</v>
      </c>
      <c r="L269" s="1">
        <f>_xlfn.IFNA(VLOOKUP(I269,被动技能!$A:$E,5,FALSE),0)</f>
        <v>100264</v>
      </c>
      <c r="M269">
        <f>_xlfn.IFNA(VLOOKUP(D269+1,角色属性概况!I:J,2,FALSE),999)</f>
        <v>10</v>
      </c>
      <c r="N269" s="1" t="s">
        <v>249</v>
      </c>
      <c r="O269" s="1">
        <f>VLOOKUP(E269,角色属性概况!Q:R,2,FALSE)</f>
        <v>800</v>
      </c>
      <c r="P269" s="1">
        <v>0</v>
      </c>
      <c r="Q269" s="1">
        <v>0</v>
      </c>
    </row>
    <row r="270" spans="3:17" x14ac:dyDescent="0.15">
      <c r="C270" s="8" t="str">
        <f t="shared" si="24"/>
        <v>被动技能14</v>
      </c>
      <c r="D270" s="8">
        <f t="shared" si="27"/>
        <v>4</v>
      </c>
      <c r="E270" s="8">
        <f t="shared" si="28"/>
        <v>5</v>
      </c>
      <c r="F270" s="8">
        <f t="shared" si="29"/>
        <v>14</v>
      </c>
      <c r="H270" t="str">
        <f t="shared" si="25"/>
        <v>被动技能14等级4</v>
      </c>
      <c r="I270" t="str">
        <f t="shared" si="26"/>
        <v>被动技能14等级5</v>
      </c>
      <c r="J270" s="1">
        <v>264</v>
      </c>
      <c r="K270" s="1">
        <f>VLOOKUP(H270,被动技能!$A:$E,5,FALSE)</f>
        <v>100264</v>
      </c>
      <c r="L270" s="1">
        <f>_xlfn.IFNA(VLOOKUP(I270,被动技能!$A:$E,5,FALSE),0)</f>
        <v>100265</v>
      </c>
      <c r="M270">
        <f>_xlfn.IFNA(VLOOKUP(D270+1,角色属性概况!I:J,2,FALSE),999)</f>
        <v>15</v>
      </c>
      <c r="N270" s="1" t="s">
        <v>249</v>
      </c>
      <c r="O270" s="1">
        <f>VLOOKUP(E270,角色属性概况!Q:R,2,FALSE)</f>
        <v>1200</v>
      </c>
      <c r="P270" s="1">
        <v>0</v>
      </c>
      <c r="Q270" s="1">
        <v>0</v>
      </c>
    </row>
    <row r="271" spans="3:17" x14ac:dyDescent="0.15">
      <c r="C271" s="8" t="str">
        <f t="shared" si="24"/>
        <v>被动技能14</v>
      </c>
      <c r="D271" s="8">
        <f t="shared" si="27"/>
        <v>5</v>
      </c>
      <c r="E271" s="8">
        <f t="shared" si="28"/>
        <v>6</v>
      </c>
      <c r="F271" s="8">
        <f t="shared" si="29"/>
        <v>14</v>
      </c>
      <c r="H271" t="str">
        <f t="shared" si="25"/>
        <v>被动技能14等级5</v>
      </c>
      <c r="I271" t="str">
        <f t="shared" si="26"/>
        <v>被动技能14等级6</v>
      </c>
      <c r="J271" s="1">
        <v>265</v>
      </c>
      <c r="K271" s="1">
        <f>VLOOKUP(H271,被动技能!$A:$E,5,FALSE)</f>
        <v>100265</v>
      </c>
      <c r="L271" s="1">
        <f>_xlfn.IFNA(VLOOKUP(I271,被动技能!$A:$E,5,FALSE),0)</f>
        <v>100266</v>
      </c>
      <c r="M271">
        <f>_xlfn.IFNA(VLOOKUP(D271+1,角色属性概况!I:J,2,FALSE),999)</f>
        <v>20</v>
      </c>
      <c r="N271" s="1" t="s">
        <v>249</v>
      </c>
      <c r="O271" s="1">
        <f>VLOOKUP(E271,角色属性概况!Q:R,2,FALSE)</f>
        <v>1700</v>
      </c>
      <c r="P271" s="1">
        <v>0</v>
      </c>
      <c r="Q271" s="1">
        <v>0</v>
      </c>
    </row>
    <row r="272" spans="3:17" x14ac:dyDescent="0.15">
      <c r="C272" s="8" t="str">
        <f t="shared" si="24"/>
        <v>被动技能14</v>
      </c>
      <c r="D272" s="8">
        <f t="shared" si="27"/>
        <v>6</v>
      </c>
      <c r="E272" s="8">
        <f t="shared" si="28"/>
        <v>7</v>
      </c>
      <c r="F272" s="8">
        <f t="shared" si="29"/>
        <v>14</v>
      </c>
      <c r="H272" t="str">
        <f t="shared" si="25"/>
        <v>被动技能14等级6</v>
      </c>
      <c r="I272" t="str">
        <f t="shared" si="26"/>
        <v>被动技能14等级7</v>
      </c>
      <c r="J272" s="1">
        <v>266</v>
      </c>
      <c r="K272" s="1">
        <f>VLOOKUP(H272,被动技能!$A:$E,5,FALSE)</f>
        <v>100266</v>
      </c>
      <c r="L272" s="1">
        <f>_xlfn.IFNA(VLOOKUP(I272,被动技能!$A:$E,5,FALSE),0)</f>
        <v>100267</v>
      </c>
      <c r="M272">
        <f>_xlfn.IFNA(VLOOKUP(D272+1,角色属性概况!I:J,2,FALSE),999)</f>
        <v>25</v>
      </c>
      <c r="N272" s="1" t="s">
        <v>249</v>
      </c>
      <c r="O272" s="1">
        <f>VLOOKUP(E272,角色属性概况!Q:R,2,FALSE)</f>
        <v>2400</v>
      </c>
      <c r="P272" s="1">
        <v>0</v>
      </c>
      <c r="Q272" s="1">
        <v>0</v>
      </c>
    </row>
    <row r="273" spans="3:17" x14ac:dyDescent="0.15">
      <c r="C273" s="8" t="str">
        <f t="shared" si="24"/>
        <v>被动技能14</v>
      </c>
      <c r="D273" s="8">
        <f t="shared" si="27"/>
        <v>7</v>
      </c>
      <c r="E273" s="8">
        <f t="shared" si="28"/>
        <v>8</v>
      </c>
      <c r="F273" s="8">
        <f t="shared" si="29"/>
        <v>14</v>
      </c>
      <c r="H273" t="str">
        <f t="shared" si="25"/>
        <v>被动技能14等级7</v>
      </c>
      <c r="I273" t="str">
        <f t="shared" si="26"/>
        <v>被动技能14等级8</v>
      </c>
      <c r="J273" s="1">
        <v>267</v>
      </c>
      <c r="K273" s="1">
        <f>VLOOKUP(H273,被动技能!$A:$E,5,FALSE)</f>
        <v>100267</v>
      </c>
      <c r="L273" s="1">
        <f>_xlfn.IFNA(VLOOKUP(I273,被动技能!$A:$E,5,FALSE),0)</f>
        <v>100268</v>
      </c>
      <c r="M273">
        <f>_xlfn.IFNA(VLOOKUP(D273+1,角色属性概况!I:J,2,FALSE),999)</f>
        <v>30</v>
      </c>
      <c r="N273" s="1" t="s">
        <v>249</v>
      </c>
      <c r="O273" s="1">
        <f>VLOOKUP(E273,角色属性概况!Q:R,2,FALSE)</f>
        <v>3500</v>
      </c>
      <c r="P273" s="1">
        <v>0</v>
      </c>
      <c r="Q273" s="1">
        <v>0</v>
      </c>
    </row>
    <row r="274" spans="3:17" x14ac:dyDescent="0.15">
      <c r="C274" s="8" t="str">
        <f t="shared" si="24"/>
        <v>被动技能14</v>
      </c>
      <c r="D274" s="8">
        <f t="shared" si="27"/>
        <v>8</v>
      </c>
      <c r="E274" s="8">
        <f t="shared" si="28"/>
        <v>9</v>
      </c>
      <c r="F274" s="8">
        <f t="shared" si="29"/>
        <v>14</v>
      </c>
      <c r="H274" t="str">
        <f t="shared" si="25"/>
        <v>被动技能14等级8</v>
      </c>
      <c r="I274" t="str">
        <f t="shared" si="26"/>
        <v>被动技能14等级9</v>
      </c>
      <c r="J274" s="1">
        <v>268</v>
      </c>
      <c r="K274" s="1">
        <f>VLOOKUP(H274,被动技能!$A:$E,5,FALSE)</f>
        <v>100268</v>
      </c>
      <c r="L274" s="1">
        <f>_xlfn.IFNA(VLOOKUP(I274,被动技能!$A:$E,5,FALSE),0)</f>
        <v>100269</v>
      </c>
      <c r="M274">
        <f>_xlfn.IFNA(VLOOKUP(D274+1,角色属性概况!I:J,2,FALSE),999)</f>
        <v>35</v>
      </c>
      <c r="N274" s="1" t="s">
        <v>249</v>
      </c>
      <c r="O274" s="1">
        <f>VLOOKUP(E274,角色属性概况!Q:R,2,FALSE)</f>
        <v>4900</v>
      </c>
      <c r="P274" s="1">
        <v>0</v>
      </c>
      <c r="Q274" s="1">
        <v>0</v>
      </c>
    </row>
    <row r="275" spans="3:17" x14ac:dyDescent="0.15">
      <c r="C275" s="8" t="str">
        <f t="shared" si="24"/>
        <v>被动技能14</v>
      </c>
      <c r="D275" s="8">
        <f t="shared" si="27"/>
        <v>9</v>
      </c>
      <c r="E275" s="8">
        <f t="shared" si="28"/>
        <v>10</v>
      </c>
      <c r="F275" s="8">
        <f t="shared" si="29"/>
        <v>14</v>
      </c>
      <c r="H275" t="str">
        <f t="shared" si="25"/>
        <v>被动技能14等级9</v>
      </c>
      <c r="I275" t="str">
        <f t="shared" si="26"/>
        <v>被动技能14等级10</v>
      </c>
      <c r="J275" s="1">
        <v>269</v>
      </c>
      <c r="K275" s="1">
        <f>VLOOKUP(H275,被动技能!$A:$E,5,FALSE)</f>
        <v>100269</v>
      </c>
      <c r="L275" s="1">
        <f>_xlfn.IFNA(VLOOKUP(I275,被动技能!$A:$E,5,FALSE),0)</f>
        <v>100270</v>
      </c>
      <c r="M275">
        <f>_xlfn.IFNA(VLOOKUP(D275+1,角色属性概况!I:J,2,FALSE),999)</f>
        <v>40</v>
      </c>
      <c r="N275" s="1" t="s">
        <v>249</v>
      </c>
      <c r="O275" s="1">
        <f>VLOOKUP(E275,角色属性概况!Q:R,2,FALSE)</f>
        <v>7000</v>
      </c>
      <c r="P275" s="1">
        <v>0</v>
      </c>
      <c r="Q275" s="1">
        <v>0</v>
      </c>
    </row>
    <row r="276" spans="3:17" x14ac:dyDescent="0.15">
      <c r="C276" s="8" t="str">
        <f t="shared" si="24"/>
        <v>被动技能14</v>
      </c>
      <c r="D276" s="8">
        <f t="shared" si="27"/>
        <v>10</v>
      </c>
      <c r="E276" s="8">
        <f t="shared" si="28"/>
        <v>11</v>
      </c>
      <c r="F276" s="8">
        <f t="shared" si="29"/>
        <v>14</v>
      </c>
      <c r="H276" t="str">
        <f t="shared" si="25"/>
        <v>被动技能14等级10</v>
      </c>
      <c r="I276" t="str">
        <f t="shared" si="26"/>
        <v>被动技能14等级11</v>
      </c>
      <c r="J276" s="1">
        <v>270</v>
      </c>
      <c r="K276" s="1">
        <f>VLOOKUP(H276,被动技能!$A:$E,5,FALSE)</f>
        <v>100270</v>
      </c>
      <c r="L276" s="1">
        <f>_xlfn.IFNA(VLOOKUP(I276,被动技能!$A:$E,5,FALSE),0)</f>
        <v>100271</v>
      </c>
      <c r="M276">
        <f>_xlfn.IFNA(VLOOKUP(D276+1,角色属性概况!I:J,2,FALSE),999)</f>
        <v>45</v>
      </c>
      <c r="N276" s="1" t="s">
        <v>249</v>
      </c>
      <c r="O276" s="1">
        <f>VLOOKUP(E276,角色属性概况!Q:R,2,FALSE)</f>
        <v>9900</v>
      </c>
      <c r="P276" s="1">
        <v>0</v>
      </c>
      <c r="Q276" s="1">
        <v>0</v>
      </c>
    </row>
    <row r="277" spans="3:17" x14ac:dyDescent="0.15">
      <c r="C277" s="8" t="str">
        <f t="shared" si="24"/>
        <v>被动技能14</v>
      </c>
      <c r="D277" s="8">
        <f t="shared" si="27"/>
        <v>11</v>
      </c>
      <c r="E277" s="8">
        <f t="shared" si="28"/>
        <v>12</v>
      </c>
      <c r="F277" s="8">
        <f t="shared" si="29"/>
        <v>14</v>
      </c>
      <c r="H277" t="str">
        <f t="shared" si="25"/>
        <v>被动技能14等级11</v>
      </c>
      <c r="I277" t="str">
        <f t="shared" si="26"/>
        <v>被动技能14等级12</v>
      </c>
      <c r="J277" s="1">
        <v>271</v>
      </c>
      <c r="K277" s="1">
        <f>VLOOKUP(H277,被动技能!$A:$E,5,FALSE)</f>
        <v>100271</v>
      </c>
      <c r="L277" s="1">
        <f>_xlfn.IFNA(VLOOKUP(I277,被动技能!$A:$E,5,FALSE),0)</f>
        <v>100272</v>
      </c>
      <c r="M277">
        <f>_xlfn.IFNA(VLOOKUP(D277+1,角色属性概况!I:J,2,FALSE),999)</f>
        <v>50</v>
      </c>
      <c r="N277" s="1" t="s">
        <v>249</v>
      </c>
      <c r="O277" s="1">
        <f>VLOOKUP(E277,角色属性概况!Q:R,2,FALSE)</f>
        <v>14100</v>
      </c>
      <c r="P277" s="1">
        <v>0</v>
      </c>
      <c r="Q277" s="1">
        <v>0</v>
      </c>
    </row>
    <row r="278" spans="3:17" x14ac:dyDescent="0.15">
      <c r="C278" s="8" t="str">
        <f t="shared" si="24"/>
        <v>被动技能14</v>
      </c>
      <c r="D278" s="8">
        <f t="shared" si="27"/>
        <v>12</v>
      </c>
      <c r="E278" s="8">
        <f t="shared" si="28"/>
        <v>13</v>
      </c>
      <c r="F278" s="8">
        <f t="shared" si="29"/>
        <v>14</v>
      </c>
      <c r="H278" t="str">
        <f t="shared" si="25"/>
        <v>被动技能14等级12</v>
      </c>
      <c r="I278" t="str">
        <f t="shared" si="26"/>
        <v>被动技能14等级13</v>
      </c>
      <c r="J278" s="1">
        <v>272</v>
      </c>
      <c r="K278" s="1">
        <f>VLOOKUP(H278,被动技能!$A:$E,5,FALSE)</f>
        <v>100272</v>
      </c>
      <c r="L278" s="1">
        <f>_xlfn.IFNA(VLOOKUP(I278,被动技能!$A:$E,5,FALSE),0)</f>
        <v>100273</v>
      </c>
      <c r="M278">
        <f>_xlfn.IFNA(VLOOKUP(D278+1,角色属性概况!I:J,2,FALSE),999)</f>
        <v>55</v>
      </c>
      <c r="N278" s="1" t="s">
        <v>249</v>
      </c>
      <c r="O278" s="1">
        <f>VLOOKUP(E278,角色属性概况!Q:R,2,FALSE)</f>
        <v>20000</v>
      </c>
      <c r="P278" s="1">
        <v>0</v>
      </c>
      <c r="Q278" s="1">
        <v>0</v>
      </c>
    </row>
    <row r="279" spans="3:17" x14ac:dyDescent="0.15">
      <c r="C279" s="8" t="str">
        <f t="shared" si="24"/>
        <v>被动技能14</v>
      </c>
      <c r="D279" s="8">
        <f t="shared" si="27"/>
        <v>13</v>
      </c>
      <c r="E279" s="8">
        <f t="shared" si="28"/>
        <v>14</v>
      </c>
      <c r="F279" s="8">
        <f t="shared" si="29"/>
        <v>14</v>
      </c>
      <c r="H279" t="str">
        <f t="shared" si="25"/>
        <v>被动技能14等级13</v>
      </c>
      <c r="I279" t="str">
        <f t="shared" si="26"/>
        <v>被动技能14等级14</v>
      </c>
      <c r="J279" s="1">
        <v>273</v>
      </c>
      <c r="K279" s="1">
        <f>VLOOKUP(H279,被动技能!$A:$E,5,FALSE)</f>
        <v>100273</v>
      </c>
      <c r="L279" s="1">
        <f>_xlfn.IFNA(VLOOKUP(I279,被动技能!$A:$E,5,FALSE),0)</f>
        <v>100274</v>
      </c>
      <c r="M279">
        <f>_xlfn.IFNA(VLOOKUP(D279+1,角色属性概况!I:J,2,FALSE),999)</f>
        <v>60</v>
      </c>
      <c r="N279" s="1" t="s">
        <v>249</v>
      </c>
      <c r="O279" s="1">
        <f>VLOOKUP(E279,角色属性概况!Q:R,2,FALSE)</f>
        <v>28300</v>
      </c>
      <c r="P279" s="1">
        <v>0</v>
      </c>
      <c r="Q279" s="1">
        <v>0</v>
      </c>
    </row>
    <row r="280" spans="3:17" x14ac:dyDescent="0.15">
      <c r="C280" s="8" t="str">
        <f t="shared" si="24"/>
        <v>被动技能14</v>
      </c>
      <c r="D280" s="8">
        <f t="shared" si="27"/>
        <v>14</v>
      </c>
      <c r="E280" s="8">
        <f t="shared" si="28"/>
        <v>15</v>
      </c>
      <c r="F280" s="8">
        <f t="shared" si="29"/>
        <v>14</v>
      </c>
      <c r="H280" t="str">
        <f t="shared" si="25"/>
        <v>被动技能14等级14</v>
      </c>
      <c r="I280" t="str">
        <f t="shared" si="26"/>
        <v>被动技能14等级15</v>
      </c>
      <c r="J280" s="1">
        <v>274</v>
      </c>
      <c r="K280" s="1">
        <f>VLOOKUP(H280,被动技能!$A:$E,5,FALSE)</f>
        <v>100274</v>
      </c>
      <c r="L280" s="1">
        <f>_xlfn.IFNA(VLOOKUP(I280,被动技能!$A:$E,5,FALSE),0)</f>
        <v>100275</v>
      </c>
      <c r="M280">
        <f>_xlfn.IFNA(VLOOKUP(D280+1,角色属性概况!I:J,2,FALSE),999)</f>
        <v>65</v>
      </c>
      <c r="N280" s="1" t="s">
        <v>249</v>
      </c>
      <c r="O280" s="1">
        <f>VLOOKUP(E280,角色属性概况!Q:R,2,FALSE)</f>
        <v>40100</v>
      </c>
      <c r="P280" s="1">
        <v>0</v>
      </c>
      <c r="Q280" s="1">
        <v>0</v>
      </c>
    </row>
    <row r="281" spans="3:17" x14ac:dyDescent="0.15">
      <c r="C281" s="8" t="str">
        <f t="shared" si="24"/>
        <v>被动技能14</v>
      </c>
      <c r="D281" s="8">
        <f t="shared" si="27"/>
        <v>15</v>
      </c>
      <c r="E281" s="8">
        <f t="shared" si="28"/>
        <v>16</v>
      </c>
      <c r="F281" s="8">
        <f t="shared" si="29"/>
        <v>14</v>
      </c>
      <c r="H281" t="str">
        <f t="shared" si="25"/>
        <v>被动技能14等级15</v>
      </c>
      <c r="I281" t="str">
        <f t="shared" si="26"/>
        <v>被动技能14等级16</v>
      </c>
      <c r="J281" s="1">
        <v>275</v>
      </c>
      <c r="K281" s="1">
        <f>VLOOKUP(H281,被动技能!$A:$E,5,FALSE)</f>
        <v>100275</v>
      </c>
      <c r="L281" s="1">
        <f>_xlfn.IFNA(VLOOKUP(I281,被动技能!$A:$E,5,FALSE),0)</f>
        <v>100276</v>
      </c>
      <c r="M281">
        <f>_xlfn.IFNA(VLOOKUP(D281+1,角色属性概况!I:J,2,FALSE),999)</f>
        <v>70</v>
      </c>
      <c r="N281" s="1" t="s">
        <v>249</v>
      </c>
      <c r="O281" s="1">
        <f>VLOOKUP(E281,角色属性概况!Q:R,2,FALSE)</f>
        <v>56700</v>
      </c>
      <c r="P281" s="1">
        <v>0</v>
      </c>
      <c r="Q281" s="1">
        <v>0</v>
      </c>
    </row>
    <row r="282" spans="3:17" x14ac:dyDescent="0.15">
      <c r="C282" s="8" t="str">
        <f t="shared" si="24"/>
        <v>被动技能14</v>
      </c>
      <c r="D282" s="8">
        <f t="shared" si="27"/>
        <v>16</v>
      </c>
      <c r="E282" s="8">
        <f t="shared" si="28"/>
        <v>17</v>
      </c>
      <c r="F282" s="8">
        <f t="shared" si="29"/>
        <v>14</v>
      </c>
      <c r="H282" t="str">
        <f t="shared" si="25"/>
        <v>被动技能14等级16</v>
      </c>
      <c r="I282" t="str">
        <f t="shared" si="26"/>
        <v>被动技能14等级17</v>
      </c>
      <c r="J282" s="1">
        <v>276</v>
      </c>
      <c r="K282" s="1">
        <f>VLOOKUP(H282,被动技能!$A:$E,5,FALSE)</f>
        <v>100276</v>
      </c>
      <c r="L282" s="1">
        <f>_xlfn.IFNA(VLOOKUP(I282,被动技能!$A:$E,5,FALSE),0)</f>
        <v>100277</v>
      </c>
      <c r="M282">
        <f>_xlfn.IFNA(VLOOKUP(D282+1,角色属性概况!I:J,2,FALSE),999)</f>
        <v>75</v>
      </c>
      <c r="N282" s="1" t="s">
        <v>249</v>
      </c>
      <c r="O282" s="1">
        <f>VLOOKUP(E282,角色属性概况!Q:R,2,FALSE)</f>
        <v>80400</v>
      </c>
      <c r="P282" s="1">
        <v>0</v>
      </c>
      <c r="Q282" s="1">
        <v>0</v>
      </c>
    </row>
    <row r="283" spans="3:17" x14ac:dyDescent="0.15">
      <c r="C283" s="8" t="str">
        <f t="shared" si="24"/>
        <v>被动技能14</v>
      </c>
      <c r="D283" s="8">
        <f t="shared" si="27"/>
        <v>17</v>
      </c>
      <c r="E283" s="8">
        <f t="shared" si="28"/>
        <v>18</v>
      </c>
      <c r="F283" s="8">
        <f t="shared" si="29"/>
        <v>14</v>
      </c>
      <c r="H283" t="str">
        <f t="shared" si="25"/>
        <v>被动技能14等级17</v>
      </c>
      <c r="I283" t="str">
        <f t="shared" si="26"/>
        <v>被动技能14等级18</v>
      </c>
      <c r="J283" s="1">
        <v>277</v>
      </c>
      <c r="K283" s="1">
        <f>VLOOKUP(H283,被动技能!$A:$E,5,FALSE)</f>
        <v>100277</v>
      </c>
      <c r="L283" s="1">
        <f>_xlfn.IFNA(VLOOKUP(I283,被动技能!$A:$E,5,FALSE),0)</f>
        <v>100278</v>
      </c>
      <c r="M283">
        <f>_xlfn.IFNA(VLOOKUP(D283+1,角色属性概况!I:J,2,FALSE),999)</f>
        <v>80</v>
      </c>
      <c r="N283" s="1" t="s">
        <v>249</v>
      </c>
      <c r="O283" s="1">
        <f>VLOOKUP(E283,角色属性概况!Q:R,2,FALSE)</f>
        <v>113800</v>
      </c>
      <c r="P283" s="1">
        <v>0</v>
      </c>
      <c r="Q283" s="1">
        <v>0</v>
      </c>
    </row>
    <row r="284" spans="3:17" x14ac:dyDescent="0.15">
      <c r="C284" s="8" t="str">
        <f t="shared" si="24"/>
        <v>被动技能14</v>
      </c>
      <c r="D284" s="8">
        <f t="shared" si="27"/>
        <v>18</v>
      </c>
      <c r="E284" s="8">
        <f t="shared" si="28"/>
        <v>19</v>
      </c>
      <c r="F284" s="8">
        <f t="shared" si="29"/>
        <v>14</v>
      </c>
      <c r="H284" t="str">
        <f t="shared" si="25"/>
        <v>被动技能14等级18</v>
      </c>
      <c r="I284" t="str">
        <f t="shared" si="26"/>
        <v>被动技能14等级19</v>
      </c>
      <c r="J284" s="1">
        <v>278</v>
      </c>
      <c r="K284" s="1">
        <f>VLOOKUP(H284,被动技能!$A:$E,5,FALSE)</f>
        <v>100278</v>
      </c>
      <c r="L284" s="1">
        <f>_xlfn.IFNA(VLOOKUP(I284,被动技能!$A:$E,5,FALSE),0)</f>
        <v>100279</v>
      </c>
      <c r="M284">
        <f>_xlfn.IFNA(VLOOKUP(D284+1,角色属性概况!I:J,2,FALSE),999)</f>
        <v>85</v>
      </c>
      <c r="N284" s="1" t="s">
        <v>249</v>
      </c>
      <c r="O284" s="1">
        <f>VLOOKUP(E284,角色属性概况!Q:R,2,FALSE)</f>
        <v>161100</v>
      </c>
      <c r="P284" s="1">
        <v>0</v>
      </c>
      <c r="Q284" s="1">
        <v>0</v>
      </c>
    </row>
    <row r="285" spans="3:17" x14ac:dyDescent="0.15">
      <c r="C285" s="8" t="str">
        <f t="shared" si="24"/>
        <v>被动技能14</v>
      </c>
      <c r="D285" s="8">
        <f t="shared" si="27"/>
        <v>19</v>
      </c>
      <c r="E285" s="8">
        <f t="shared" si="28"/>
        <v>20</v>
      </c>
      <c r="F285" s="8">
        <f t="shared" si="29"/>
        <v>14</v>
      </c>
      <c r="H285" t="str">
        <f t="shared" si="25"/>
        <v>被动技能14等级19</v>
      </c>
      <c r="I285" t="str">
        <f t="shared" si="26"/>
        <v>被动技能14等级20</v>
      </c>
      <c r="J285" s="1">
        <v>279</v>
      </c>
      <c r="K285" s="1">
        <f>VLOOKUP(H285,被动技能!$A:$E,5,FALSE)</f>
        <v>100279</v>
      </c>
      <c r="L285" s="1">
        <f>_xlfn.IFNA(VLOOKUP(I285,被动技能!$A:$E,5,FALSE),0)</f>
        <v>100280</v>
      </c>
      <c r="M285">
        <f>_xlfn.IFNA(VLOOKUP(D285+1,角色属性概况!I:J,2,FALSE),999)</f>
        <v>90</v>
      </c>
      <c r="N285" s="1" t="s">
        <v>249</v>
      </c>
      <c r="O285" s="1">
        <f>VLOOKUP(E285,角色属性概况!Q:R,2,FALSE)</f>
        <v>228100</v>
      </c>
      <c r="P285" s="1">
        <v>0</v>
      </c>
      <c r="Q285" s="1">
        <v>0</v>
      </c>
    </row>
    <row r="286" spans="3:17" x14ac:dyDescent="0.15">
      <c r="C286" s="8" t="str">
        <f t="shared" si="24"/>
        <v>被动技能14</v>
      </c>
      <c r="D286" s="8">
        <f t="shared" si="27"/>
        <v>20</v>
      </c>
      <c r="E286" s="8">
        <f t="shared" si="28"/>
        <v>21</v>
      </c>
      <c r="F286" s="8">
        <f t="shared" si="29"/>
        <v>14</v>
      </c>
      <c r="H286" t="str">
        <f t="shared" si="25"/>
        <v>被动技能14等级20</v>
      </c>
      <c r="I286" t="str">
        <f t="shared" si="26"/>
        <v>被动技能14等级21</v>
      </c>
      <c r="J286" s="1">
        <v>280</v>
      </c>
      <c r="K286" s="1">
        <f>VLOOKUP(H286,被动技能!$A:$E,5,FALSE)</f>
        <v>100280</v>
      </c>
      <c r="L286" s="1">
        <f>_xlfn.IFNA(VLOOKUP(I286,被动技能!$A:$E,5,FALSE),0)</f>
        <v>0</v>
      </c>
      <c r="M286">
        <f>_xlfn.IFNA(VLOOKUP(D286+1,角色属性概况!I:J,2,FALSE),999)</f>
        <v>100</v>
      </c>
      <c r="N286" s="1" t="s">
        <v>249</v>
      </c>
      <c r="O286" s="1">
        <f>VLOOKUP(E286,角色属性概况!Q:R,2,FALSE)</f>
        <v>780200</v>
      </c>
      <c r="P286" s="1">
        <v>0</v>
      </c>
      <c r="Q286" s="1">
        <v>0</v>
      </c>
    </row>
    <row r="287" spans="3:17" x14ac:dyDescent="0.15">
      <c r="C287" s="8" t="str">
        <f t="shared" si="24"/>
        <v>被动技能15</v>
      </c>
      <c r="D287" s="8">
        <f t="shared" si="27"/>
        <v>1</v>
      </c>
      <c r="E287" s="8">
        <f t="shared" si="28"/>
        <v>2</v>
      </c>
      <c r="F287" s="8">
        <f t="shared" si="29"/>
        <v>15</v>
      </c>
      <c r="H287" t="str">
        <f t="shared" si="25"/>
        <v>被动技能15等级1</v>
      </c>
      <c r="I287" t="str">
        <f t="shared" si="26"/>
        <v>被动技能15等级2</v>
      </c>
      <c r="J287" s="1">
        <v>281</v>
      </c>
      <c r="K287" s="1">
        <f>VLOOKUP(H287,被动技能!$A:$E,5,FALSE)</f>
        <v>100281</v>
      </c>
      <c r="L287" s="1">
        <f>_xlfn.IFNA(VLOOKUP(I287,被动技能!$A:$E,5,FALSE),0)</f>
        <v>100282</v>
      </c>
      <c r="M287">
        <f>_xlfn.IFNA(VLOOKUP(D287+1,角色属性概况!I:J,2,FALSE),999)</f>
        <v>2</v>
      </c>
      <c r="N287" s="1" t="s">
        <v>249</v>
      </c>
      <c r="O287" s="1">
        <f>VLOOKUP(E287,角色属性概况!Q:R,2,FALSE)</f>
        <v>500</v>
      </c>
      <c r="P287" s="1">
        <v>0</v>
      </c>
      <c r="Q287" s="1">
        <v>0</v>
      </c>
    </row>
    <row r="288" spans="3:17" x14ac:dyDescent="0.15">
      <c r="C288" s="8" t="str">
        <f t="shared" si="24"/>
        <v>被动技能15</v>
      </c>
      <c r="D288" s="8">
        <f t="shared" si="27"/>
        <v>2</v>
      </c>
      <c r="E288" s="8">
        <f t="shared" si="28"/>
        <v>3</v>
      </c>
      <c r="F288" s="8">
        <f t="shared" si="29"/>
        <v>15</v>
      </c>
      <c r="H288" t="str">
        <f t="shared" si="25"/>
        <v>被动技能15等级2</v>
      </c>
      <c r="I288" t="str">
        <f t="shared" si="26"/>
        <v>被动技能15等级3</v>
      </c>
      <c r="J288" s="1">
        <v>282</v>
      </c>
      <c r="K288" s="1">
        <f>VLOOKUP(H288,被动技能!$A:$E,5,FALSE)</f>
        <v>100282</v>
      </c>
      <c r="L288" s="1">
        <f>_xlfn.IFNA(VLOOKUP(I288,被动技能!$A:$E,5,FALSE),0)</f>
        <v>100283</v>
      </c>
      <c r="M288">
        <f>_xlfn.IFNA(VLOOKUP(D288+1,角色属性概况!I:J,2,FALSE),999)</f>
        <v>5</v>
      </c>
      <c r="N288" s="1" t="s">
        <v>249</v>
      </c>
      <c r="O288" s="1">
        <f>VLOOKUP(E288,角色属性概况!Q:R,2,FALSE)</f>
        <v>600</v>
      </c>
      <c r="P288" s="1">
        <v>0</v>
      </c>
      <c r="Q288" s="1">
        <v>0</v>
      </c>
    </row>
    <row r="289" spans="3:17" x14ac:dyDescent="0.15">
      <c r="C289" s="8" t="str">
        <f t="shared" si="24"/>
        <v>被动技能15</v>
      </c>
      <c r="D289" s="8">
        <f t="shared" si="27"/>
        <v>3</v>
      </c>
      <c r="E289" s="8">
        <f t="shared" si="28"/>
        <v>4</v>
      </c>
      <c r="F289" s="8">
        <f t="shared" si="29"/>
        <v>15</v>
      </c>
      <c r="H289" t="str">
        <f t="shared" si="25"/>
        <v>被动技能15等级3</v>
      </c>
      <c r="I289" t="str">
        <f t="shared" si="26"/>
        <v>被动技能15等级4</v>
      </c>
      <c r="J289" s="1">
        <v>283</v>
      </c>
      <c r="K289" s="1">
        <f>VLOOKUP(H289,被动技能!$A:$E,5,FALSE)</f>
        <v>100283</v>
      </c>
      <c r="L289" s="1">
        <f>_xlfn.IFNA(VLOOKUP(I289,被动技能!$A:$E,5,FALSE),0)</f>
        <v>100284</v>
      </c>
      <c r="M289">
        <f>_xlfn.IFNA(VLOOKUP(D289+1,角色属性概况!I:J,2,FALSE),999)</f>
        <v>10</v>
      </c>
      <c r="N289" s="1" t="s">
        <v>249</v>
      </c>
      <c r="O289" s="1">
        <f>VLOOKUP(E289,角色属性概况!Q:R,2,FALSE)</f>
        <v>800</v>
      </c>
      <c r="P289" s="1">
        <v>0</v>
      </c>
      <c r="Q289" s="1">
        <v>0</v>
      </c>
    </row>
    <row r="290" spans="3:17" x14ac:dyDescent="0.15">
      <c r="C290" s="8" t="str">
        <f t="shared" si="24"/>
        <v>被动技能15</v>
      </c>
      <c r="D290" s="8">
        <f t="shared" si="27"/>
        <v>4</v>
      </c>
      <c r="E290" s="8">
        <f t="shared" si="28"/>
        <v>5</v>
      </c>
      <c r="F290" s="8">
        <f t="shared" si="29"/>
        <v>15</v>
      </c>
      <c r="H290" t="str">
        <f t="shared" si="25"/>
        <v>被动技能15等级4</v>
      </c>
      <c r="I290" t="str">
        <f t="shared" si="26"/>
        <v>被动技能15等级5</v>
      </c>
      <c r="J290" s="1">
        <v>284</v>
      </c>
      <c r="K290" s="1">
        <f>VLOOKUP(H290,被动技能!$A:$E,5,FALSE)</f>
        <v>100284</v>
      </c>
      <c r="L290" s="1">
        <f>_xlfn.IFNA(VLOOKUP(I290,被动技能!$A:$E,5,FALSE),0)</f>
        <v>100285</v>
      </c>
      <c r="M290">
        <f>_xlfn.IFNA(VLOOKUP(D290+1,角色属性概况!I:J,2,FALSE),999)</f>
        <v>15</v>
      </c>
      <c r="N290" s="1" t="s">
        <v>249</v>
      </c>
      <c r="O290" s="1">
        <f>VLOOKUP(E290,角色属性概况!Q:R,2,FALSE)</f>
        <v>1200</v>
      </c>
      <c r="P290" s="1">
        <v>0</v>
      </c>
      <c r="Q290" s="1">
        <v>0</v>
      </c>
    </row>
    <row r="291" spans="3:17" x14ac:dyDescent="0.15">
      <c r="C291" s="8" t="str">
        <f t="shared" si="24"/>
        <v>被动技能15</v>
      </c>
      <c r="D291" s="8">
        <f t="shared" si="27"/>
        <v>5</v>
      </c>
      <c r="E291" s="8">
        <f t="shared" si="28"/>
        <v>6</v>
      </c>
      <c r="F291" s="8">
        <f t="shared" si="29"/>
        <v>15</v>
      </c>
      <c r="H291" t="str">
        <f t="shared" si="25"/>
        <v>被动技能15等级5</v>
      </c>
      <c r="I291" t="str">
        <f t="shared" si="26"/>
        <v>被动技能15等级6</v>
      </c>
      <c r="J291" s="1">
        <v>285</v>
      </c>
      <c r="K291" s="1">
        <f>VLOOKUP(H291,被动技能!$A:$E,5,FALSE)</f>
        <v>100285</v>
      </c>
      <c r="L291" s="1">
        <f>_xlfn.IFNA(VLOOKUP(I291,被动技能!$A:$E,5,FALSE),0)</f>
        <v>100286</v>
      </c>
      <c r="M291">
        <f>_xlfn.IFNA(VLOOKUP(D291+1,角色属性概况!I:J,2,FALSE),999)</f>
        <v>20</v>
      </c>
      <c r="N291" s="1" t="s">
        <v>249</v>
      </c>
      <c r="O291" s="1">
        <f>VLOOKUP(E291,角色属性概况!Q:R,2,FALSE)</f>
        <v>1700</v>
      </c>
      <c r="P291" s="1">
        <v>0</v>
      </c>
      <c r="Q291" s="1">
        <v>0</v>
      </c>
    </row>
    <row r="292" spans="3:17" x14ac:dyDescent="0.15">
      <c r="C292" s="8" t="str">
        <f t="shared" si="24"/>
        <v>被动技能15</v>
      </c>
      <c r="D292" s="8">
        <f t="shared" si="27"/>
        <v>6</v>
      </c>
      <c r="E292" s="8">
        <f t="shared" si="28"/>
        <v>7</v>
      </c>
      <c r="F292" s="8">
        <f t="shared" si="29"/>
        <v>15</v>
      </c>
      <c r="H292" t="str">
        <f t="shared" si="25"/>
        <v>被动技能15等级6</v>
      </c>
      <c r="I292" t="str">
        <f t="shared" si="26"/>
        <v>被动技能15等级7</v>
      </c>
      <c r="J292" s="1">
        <v>286</v>
      </c>
      <c r="K292" s="1">
        <f>VLOOKUP(H292,被动技能!$A:$E,5,FALSE)</f>
        <v>100286</v>
      </c>
      <c r="L292" s="1">
        <f>_xlfn.IFNA(VLOOKUP(I292,被动技能!$A:$E,5,FALSE),0)</f>
        <v>100287</v>
      </c>
      <c r="M292">
        <f>_xlfn.IFNA(VLOOKUP(D292+1,角色属性概况!I:J,2,FALSE),999)</f>
        <v>25</v>
      </c>
      <c r="N292" s="1" t="s">
        <v>249</v>
      </c>
      <c r="O292" s="1">
        <f>VLOOKUP(E292,角色属性概况!Q:R,2,FALSE)</f>
        <v>2400</v>
      </c>
      <c r="P292" s="1">
        <v>0</v>
      </c>
      <c r="Q292" s="1">
        <v>0</v>
      </c>
    </row>
    <row r="293" spans="3:17" x14ac:dyDescent="0.15">
      <c r="C293" s="8" t="str">
        <f t="shared" si="24"/>
        <v>被动技能15</v>
      </c>
      <c r="D293" s="8">
        <f t="shared" si="27"/>
        <v>7</v>
      </c>
      <c r="E293" s="8">
        <f t="shared" si="28"/>
        <v>8</v>
      </c>
      <c r="F293" s="8">
        <f t="shared" si="29"/>
        <v>15</v>
      </c>
      <c r="H293" t="str">
        <f t="shared" si="25"/>
        <v>被动技能15等级7</v>
      </c>
      <c r="I293" t="str">
        <f t="shared" si="26"/>
        <v>被动技能15等级8</v>
      </c>
      <c r="J293" s="1">
        <v>287</v>
      </c>
      <c r="K293" s="1">
        <f>VLOOKUP(H293,被动技能!$A:$E,5,FALSE)</f>
        <v>100287</v>
      </c>
      <c r="L293" s="1">
        <f>_xlfn.IFNA(VLOOKUP(I293,被动技能!$A:$E,5,FALSE),0)</f>
        <v>100288</v>
      </c>
      <c r="M293">
        <f>_xlfn.IFNA(VLOOKUP(D293+1,角色属性概况!I:J,2,FALSE),999)</f>
        <v>30</v>
      </c>
      <c r="N293" s="1" t="s">
        <v>249</v>
      </c>
      <c r="O293" s="1">
        <f>VLOOKUP(E293,角色属性概况!Q:R,2,FALSE)</f>
        <v>3500</v>
      </c>
      <c r="P293" s="1">
        <v>0</v>
      </c>
      <c r="Q293" s="1">
        <v>0</v>
      </c>
    </row>
    <row r="294" spans="3:17" x14ac:dyDescent="0.15">
      <c r="C294" s="8" t="str">
        <f t="shared" si="24"/>
        <v>被动技能15</v>
      </c>
      <c r="D294" s="8">
        <f t="shared" si="27"/>
        <v>8</v>
      </c>
      <c r="E294" s="8">
        <f t="shared" si="28"/>
        <v>9</v>
      </c>
      <c r="F294" s="8">
        <f t="shared" si="29"/>
        <v>15</v>
      </c>
      <c r="H294" t="str">
        <f t="shared" si="25"/>
        <v>被动技能15等级8</v>
      </c>
      <c r="I294" t="str">
        <f t="shared" si="26"/>
        <v>被动技能15等级9</v>
      </c>
      <c r="J294" s="1">
        <v>288</v>
      </c>
      <c r="K294" s="1">
        <f>VLOOKUP(H294,被动技能!$A:$E,5,FALSE)</f>
        <v>100288</v>
      </c>
      <c r="L294" s="1">
        <f>_xlfn.IFNA(VLOOKUP(I294,被动技能!$A:$E,5,FALSE),0)</f>
        <v>100289</v>
      </c>
      <c r="M294">
        <f>_xlfn.IFNA(VLOOKUP(D294+1,角色属性概况!I:J,2,FALSE),999)</f>
        <v>35</v>
      </c>
      <c r="N294" s="1" t="s">
        <v>249</v>
      </c>
      <c r="O294" s="1">
        <f>VLOOKUP(E294,角色属性概况!Q:R,2,FALSE)</f>
        <v>4900</v>
      </c>
      <c r="P294" s="1">
        <v>0</v>
      </c>
      <c r="Q294" s="1">
        <v>0</v>
      </c>
    </row>
    <row r="295" spans="3:17" x14ac:dyDescent="0.15">
      <c r="C295" s="8" t="str">
        <f t="shared" si="24"/>
        <v>被动技能15</v>
      </c>
      <c r="D295" s="8">
        <f t="shared" si="27"/>
        <v>9</v>
      </c>
      <c r="E295" s="8">
        <f t="shared" si="28"/>
        <v>10</v>
      </c>
      <c r="F295" s="8">
        <f t="shared" si="29"/>
        <v>15</v>
      </c>
      <c r="H295" t="str">
        <f t="shared" si="25"/>
        <v>被动技能15等级9</v>
      </c>
      <c r="I295" t="str">
        <f t="shared" si="26"/>
        <v>被动技能15等级10</v>
      </c>
      <c r="J295" s="1">
        <v>289</v>
      </c>
      <c r="K295" s="1">
        <f>VLOOKUP(H295,被动技能!$A:$E,5,FALSE)</f>
        <v>100289</v>
      </c>
      <c r="L295" s="1">
        <f>_xlfn.IFNA(VLOOKUP(I295,被动技能!$A:$E,5,FALSE),0)</f>
        <v>100290</v>
      </c>
      <c r="M295">
        <f>_xlfn.IFNA(VLOOKUP(D295+1,角色属性概况!I:J,2,FALSE),999)</f>
        <v>40</v>
      </c>
      <c r="N295" s="1" t="s">
        <v>249</v>
      </c>
      <c r="O295" s="1">
        <f>VLOOKUP(E295,角色属性概况!Q:R,2,FALSE)</f>
        <v>7000</v>
      </c>
      <c r="P295" s="1">
        <v>0</v>
      </c>
      <c r="Q295" s="1">
        <v>0</v>
      </c>
    </row>
    <row r="296" spans="3:17" x14ac:dyDescent="0.15">
      <c r="C296" s="8" t="str">
        <f t="shared" si="24"/>
        <v>被动技能15</v>
      </c>
      <c r="D296" s="8">
        <f t="shared" si="27"/>
        <v>10</v>
      </c>
      <c r="E296" s="8">
        <f t="shared" si="28"/>
        <v>11</v>
      </c>
      <c r="F296" s="8">
        <f t="shared" si="29"/>
        <v>15</v>
      </c>
      <c r="H296" t="str">
        <f t="shared" si="25"/>
        <v>被动技能15等级10</v>
      </c>
      <c r="I296" t="str">
        <f t="shared" si="26"/>
        <v>被动技能15等级11</v>
      </c>
      <c r="J296" s="1">
        <v>290</v>
      </c>
      <c r="K296" s="1">
        <f>VLOOKUP(H296,被动技能!$A:$E,5,FALSE)</f>
        <v>100290</v>
      </c>
      <c r="L296" s="1">
        <f>_xlfn.IFNA(VLOOKUP(I296,被动技能!$A:$E,5,FALSE),0)</f>
        <v>100291</v>
      </c>
      <c r="M296">
        <f>_xlfn.IFNA(VLOOKUP(D296+1,角色属性概况!I:J,2,FALSE),999)</f>
        <v>45</v>
      </c>
      <c r="N296" s="1" t="s">
        <v>249</v>
      </c>
      <c r="O296" s="1">
        <f>VLOOKUP(E296,角色属性概况!Q:R,2,FALSE)</f>
        <v>9900</v>
      </c>
      <c r="P296" s="1">
        <v>0</v>
      </c>
      <c r="Q296" s="1">
        <v>0</v>
      </c>
    </row>
    <row r="297" spans="3:17" x14ac:dyDescent="0.15">
      <c r="C297" s="8" t="str">
        <f t="shared" si="24"/>
        <v>被动技能15</v>
      </c>
      <c r="D297" s="8">
        <f t="shared" si="27"/>
        <v>11</v>
      </c>
      <c r="E297" s="8">
        <f t="shared" si="28"/>
        <v>12</v>
      </c>
      <c r="F297" s="8">
        <f t="shared" si="29"/>
        <v>15</v>
      </c>
      <c r="H297" t="str">
        <f t="shared" si="25"/>
        <v>被动技能15等级11</v>
      </c>
      <c r="I297" t="str">
        <f t="shared" si="26"/>
        <v>被动技能15等级12</v>
      </c>
      <c r="J297" s="1">
        <v>291</v>
      </c>
      <c r="K297" s="1">
        <f>VLOOKUP(H297,被动技能!$A:$E,5,FALSE)</f>
        <v>100291</v>
      </c>
      <c r="L297" s="1">
        <f>_xlfn.IFNA(VLOOKUP(I297,被动技能!$A:$E,5,FALSE),0)</f>
        <v>100292</v>
      </c>
      <c r="M297">
        <f>_xlfn.IFNA(VLOOKUP(D297+1,角色属性概况!I:J,2,FALSE),999)</f>
        <v>50</v>
      </c>
      <c r="N297" s="1" t="s">
        <v>249</v>
      </c>
      <c r="O297" s="1">
        <f>VLOOKUP(E297,角色属性概况!Q:R,2,FALSE)</f>
        <v>14100</v>
      </c>
      <c r="P297" s="1">
        <v>0</v>
      </c>
      <c r="Q297" s="1">
        <v>0</v>
      </c>
    </row>
    <row r="298" spans="3:17" x14ac:dyDescent="0.15">
      <c r="C298" s="8" t="str">
        <f t="shared" si="24"/>
        <v>被动技能15</v>
      </c>
      <c r="D298" s="8">
        <f t="shared" si="27"/>
        <v>12</v>
      </c>
      <c r="E298" s="8">
        <f t="shared" si="28"/>
        <v>13</v>
      </c>
      <c r="F298" s="8">
        <f t="shared" si="29"/>
        <v>15</v>
      </c>
      <c r="H298" t="str">
        <f t="shared" si="25"/>
        <v>被动技能15等级12</v>
      </c>
      <c r="I298" t="str">
        <f t="shared" si="26"/>
        <v>被动技能15等级13</v>
      </c>
      <c r="J298" s="1">
        <v>292</v>
      </c>
      <c r="K298" s="1">
        <f>VLOOKUP(H298,被动技能!$A:$E,5,FALSE)</f>
        <v>100292</v>
      </c>
      <c r="L298" s="1">
        <f>_xlfn.IFNA(VLOOKUP(I298,被动技能!$A:$E,5,FALSE),0)</f>
        <v>100293</v>
      </c>
      <c r="M298">
        <f>_xlfn.IFNA(VLOOKUP(D298+1,角色属性概况!I:J,2,FALSE),999)</f>
        <v>55</v>
      </c>
      <c r="N298" s="1" t="s">
        <v>249</v>
      </c>
      <c r="O298" s="1">
        <f>VLOOKUP(E298,角色属性概况!Q:R,2,FALSE)</f>
        <v>20000</v>
      </c>
      <c r="P298" s="1">
        <v>0</v>
      </c>
      <c r="Q298" s="1">
        <v>0</v>
      </c>
    </row>
    <row r="299" spans="3:17" x14ac:dyDescent="0.15">
      <c r="C299" s="8" t="str">
        <f t="shared" si="24"/>
        <v>被动技能15</v>
      </c>
      <c r="D299" s="8">
        <f t="shared" si="27"/>
        <v>13</v>
      </c>
      <c r="E299" s="8">
        <f t="shared" si="28"/>
        <v>14</v>
      </c>
      <c r="F299" s="8">
        <f t="shared" si="29"/>
        <v>15</v>
      </c>
      <c r="H299" t="str">
        <f t="shared" si="25"/>
        <v>被动技能15等级13</v>
      </c>
      <c r="I299" t="str">
        <f t="shared" si="26"/>
        <v>被动技能15等级14</v>
      </c>
      <c r="J299" s="1">
        <v>293</v>
      </c>
      <c r="K299" s="1">
        <f>VLOOKUP(H299,被动技能!$A:$E,5,FALSE)</f>
        <v>100293</v>
      </c>
      <c r="L299" s="1">
        <f>_xlfn.IFNA(VLOOKUP(I299,被动技能!$A:$E,5,FALSE),0)</f>
        <v>100294</v>
      </c>
      <c r="M299">
        <f>_xlfn.IFNA(VLOOKUP(D299+1,角色属性概况!I:J,2,FALSE),999)</f>
        <v>60</v>
      </c>
      <c r="N299" s="1" t="s">
        <v>249</v>
      </c>
      <c r="O299" s="1">
        <f>VLOOKUP(E299,角色属性概况!Q:R,2,FALSE)</f>
        <v>28300</v>
      </c>
      <c r="P299" s="1">
        <v>0</v>
      </c>
      <c r="Q299" s="1">
        <v>0</v>
      </c>
    </row>
    <row r="300" spans="3:17" x14ac:dyDescent="0.15">
      <c r="C300" s="8" t="str">
        <f t="shared" si="24"/>
        <v>被动技能15</v>
      </c>
      <c r="D300" s="8">
        <f t="shared" si="27"/>
        <v>14</v>
      </c>
      <c r="E300" s="8">
        <f t="shared" si="28"/>
        <v>15</v>
      </c>
      <c r="F300" s="8">
        <f t="shared" si="29"/>
        <v>15</v>
      </c>
      <c r="H300" t="str">
        <f t="shared" si="25"/>
        <v>被动技能15等级14</v>
      </c>
      <c r="I300" t="str">
        <f t="shared" si="26"/>
        <v>被动技能15等级15</v>
      </c>
      <c r="J300" s="1">
        <v>294</v>
      </c>
      <c r="K300" s="1">
        <f>VLOOKUP(H300,被动技能!$A:$E,5,FALSE)</f>
        <v>100294</v>
      </c>
      <c r="L300" s="1">
        <f>_xlfn.IFNA(VLOOKUP(I300,被动技能!$A:$E,5,FALSE),0)</f>
        <v>100295</v>
      </c>
      <c r="M300">
        <f>_xlfn.IFNA(VLOOKUP(D300+1,角色属性概况!I:J,2,FALSE),999)</f>
        <v>65</v>
      </c>
      <c r="N300" s="1" t="s">
        <v>249</v>
      </c>
      <c r="O300" s="1">
        <f>VLOOKUP(E300,角色属性概况!Q:R,2,FALSE)</f>
        <v>40100</v>
      </c>
      <c r="P300" s="1">
        <v>0</v>
      </c>
      <c r="Q300" s="1">
        <v>0</v>
      </c>
    </row>
    <row r="301" spans="3:17" x14ac:dyDescent="0.15">
      <c r="C301" s="8" t="str">
        <f t="shared" si="24"/>
        <v>被动技能15</v>
      </c>
      <c r="D301" s="8">
        <f t="shared" si="27"/>
        <v>15</v>
      </c>
      <c r="E301" s="8">
        <f t="shared" si="28"/>
        <v>16</v>
      </c>
      <c r="F301" s="8">
        <f t="shared" si="29"/>
        <v>15</v>
      </c>
      <c r="H301" t="str">
        <f t="shared" si="25"/>
        <v>被动技能15等级15</v>
      </c>
      <c r="I301" t="str">
        <f t="shared" si="26"/>
        <v>被动技能15等级16</v>
      </c>
      <c r="J301" s="1">
        <v>295</v>
      </c>
      <c r="K301" s="1">
        <f>VLOOKUP(H301,被动技能!$A:$E,5,FALSE)</f>
        <v>100295</v>
      </c>
      <c r="L301" s="1">
        <f>_xlfn.IFNA(VLOOKUP(I301,被动技能!$A:$E,5,FALSE),0)</f>
        <v>100296</v>
      </c>
      <c r="M301">
        <f>_xlfn.IFNA(VLOOKUP(D301+1,角色属性概况!I:J,2,FALSE),999)</f>
        <v>70</v>
      </c>
      <c r="N301" s="1" t="s">
        <v>249</v>
      </c>
      <c r="O301" s="1">
        <f>VLOOKUP(E301,角色属性概况!Q:R,2,FALSE)</f>
        <v>56700</v>
      </c>
      <c r="P301" s="1">
        <v>0</v>
      </c>
      <c r="Q301" s="1">
        <v>0</v>
      </c>
    </row>
    <row r="302" spans="3:17" x14ac:dyDescent="0.15">
      <c r="C302" s="8" t="str">
        <f t="shared" si="24"/>
        <v>被动技能15</v>
      </c>
      <c r="D302" s="8">
        <f t="shared" si="27"/>
        <v>16</v>
      </c>
      <c r="E302" s="8">
        <f t="shared" si="28"/>
        <v>17</v>
      </c>
      <c r="F302" s="8">
        <f t="shared" si="29"/>
        <v>15</v>
      </c>
      <c r="H302" t="str">
        <f t="shared" si="25"/>
        <v>被动技能15等级16</v>
      </c>
      <c r="I302" t="str">
        <f t="shared" si="26"/>
        <v>被动技能15等级17</v>
      </c>
      <c r="J302" s="1">
        <v>296</v>
      </c>
      <c r="K302" s="1">
        <f>VLOOKUP(H302,被动技能!$A:$E,5,FALSE)</f>
        <v>100296</v>
      </c>
      <c r="L302" s="1">
        <f>_xlfn.IFNA(VLOOKUP(I302,被动技能!$A:$E,5,FALSE),0)</f>
        <v>100297</v>
      </c>
      <c r="M302">
        <f>_xlfn.IFNA(VLOOKUP(D302+1,角色属性概况!I:J,2,FALSE),999)</f>
        <v>75</v>
      </c>
      <c r="N302" s="1" t="s">
        <v>249</v>
      </c>
      <c r="O302" s="1">
        <f>VLOOKUP(E302,角色属性概况!Q:R,2,FALSE)</f>
        <v>80400</v>
      </c>
      <c r="P302" s="1">
        <v>0</v>
      </c>
      <c r="Q302" s="1">
        <v>0</v>
      </c>
    </row>
    <row r="303" spans="3:17" x14ac:dyDescent="0.15">
      <c r="C303" s="8" t="str">
        <f t="shared" si="24"/>
        <v>被动技能15</v>
      </c>
      <c r="D303" s="8">
        <f t="shared" si="27"/>
        <v>17</v>
      </c>
      <c r="E303" s="8">
        <f t="shared" si="28"/>
        <v>18</v>
      </c>
      <c r="F303" s="8">
        <f t="shared" si="29"/>
        <v>15</v>
      </c>
      <c r="H303" t="str">
        <f t="shared" si="25"/>
        <v>被动技能15等级17</v>
      </c>
      <c r="I303" t="str">
        <f t="shared" si="26"/>
        <v>被动技能15等级18</v>
      </c>
      <c r="J303" s="1">
        <v>297</v>
      </c>
      <c r="K303" s="1">
        <f>VLOOKUP(H303,被动技能!$A:$E,5,FALSE)</f>
        <v>100297</v>
      </c>
      <c r="L303" s="1">
        <f>_xlfn.IFNA(VLOOKUP(I303,被动技能!$A:$E,5,FALSE),0)</f>
        <v>100298</v>
      </c>
      <c r="M303">
        <f>_xlfn.IFNA(VLOOKUP(D303+1,角色属性概况!I:J,2,FALSE),999)</f>
        <v>80</v>
      </c>
      <c r="N303" s="1" t="s">
        <v>249</v>
      </c>
      <c r="O303" s="1">
        <f>VLOOKUP(E303,角色属性概况!Q:R,2,FALSE)</f>
        <v>113800</v>
      </c>
      <c r="P303" s="1">
        <v>0</v>
      </c>
      <c r="Q303" s="1">
        <v>0</v>
      </c>
    </row>
    <row r="304" spans="3:17" x14ac:dyDescent="0.15">
      <c r="C304" s="8" t="str">
        <f t="shared" si="24"/>
        <v>被动技能15</v>
      </c>
      <c r="D304" s="8">
        <f t="shared" si="27"/>
        <v>18</v>
      </c>
      <c r="E304" s="8">
        <f t="shared" si="28"/>
        <v>19</v>
      </c>
      <c r="F304" s="8">
        <f t="shared" si="29"/>
        <v>15</v>
      </c>
      <c r="H304" t="str">
        <f t="shared" si="25"/>
        <v>被动技能15等级18</v>
      </c>
      <c r="I304" t="str">
        <f t="shared" si="26"/>
        <v>被动技能15等级19</v>
      </c>
      <c r="J304" s="1">
        <v>298</v>
      </c>
      <c r="K304" s="1">
        <f>VLOOKUP(H304,被动技能!$A:$E,5,FALSE)</f>
        <v>100298</v>
      </c>
      <c r="L304" s="1">
        <f>_xlfn.IFNA(VLOOKUP(I304,被动技能!$A:$E,5,FALSE),0)</f>
        <v>100299</v>
      </c>
      <c r="M304">
        <f>_xlfn.IFNA(VLOOKUP(D304+1,角色属性概况!I:J,2,FALSE),999)</f>
        <v>85</v>
      </c>
      <c r="N304" s="1" t="s">
        <v>249</v>
      </c>
      <c r="O304" s="1">
        <f>VLOOKUP(E304,角色属性概况!Q:R,2,FALSE)</f>
        <v>161100</v>
      </c>
      <c r="P304" s="1">
        <v>0</v>
      </c>
      <c r="Q304" s="1">
        <v>0</v>
      </c>
    </row>
    <row r="305" spans="3:17" x14ac:dyDescent="0.15">
      <c r="C305" s="8" t="str">
        <f t="shared" si="24"/>
        <v>被动技能15</v>
      </c>
      <c r="D305" s="8">
        <f t="shared" si="27"/>
        <v>19</v>
      </c>
      <c r="E305" s="8">
        <f t="shared" si="28"/>
        <v>20</v>
      </c>
      <c r="F305" s="8">
        <f t="shared" si="29"/>
        <v>15</v>
      </c>
      <c r="H305" t="str">
        <f t="shared" si="25"/>
        <v>被动技能15等级19</v>
      </c>
      <c r="I305" t="str">
        <f t="shared" si="26"/>
        <v>被动技能15等级20</v>
      </c>
      <c r="J305" s="1">
        <v>299</v>
      </c>
      <c r="K305" s="1">
        <f>VLOOKUP(H305,被动技能!$A:$E,5,FALSE)</f>
        <v>100299</v>
      </c>
      <c r="L305" s="1">
        <f>_xlfn.IFNA(VLOOKUP(I305,被动技能!$A:$E,5,FALSE),0)</f>
        <v>100300</v>
      </c>
      <c r="M305">
        <f>_xlfn.IFNA(VLOOKUP(D305+1,角色属性概况!I:J,2,FALSE),999)</f>
        <v>90</v>
      </c>
      <c r="N305" s="1" t="s">
        <v>249</v>
      </c>
      <c r="O305" s="1">
        <f>VLOOKUP(E305,角色属性概况!Q:R,2,FALSE)</f>
        <v>228100</v>
      </c>
      <c r="P305" s="1">
        <v>0</v>
      </c>
      <c r="Q305" s="1">
        <v>0</v>
      </c>
    </row>
    <row r="306" spans="3:17" x14ac:dyDescent="0.15">
      <c r="C306" s="8" t="str">
        <f t="shared" si="24"/>
        <v>被动技能15</v>
      </c>
      <c r="D306" s="8">
        <f t="shared" si="27"/>
        <v>20</v>
      </c>
      <c r="E306" s="8">
        <f t="shared" si="28"/>
        <v>21</v>
      </c>
      <c r="F306" s="8">
        <f t="shared" si="29"/>
        <v>15</v>
      </c>
      <c r="H306" t="str">
        <f t="shared" si="25"/>
        <v>被动技能15等级20</v>
      </c>
      <c r="I306" t="str">
        <f t="shared" si="26"/>
        <v>被动技能15等级21</v>
      </c>
      <c r="J306" s="1">
        <v>300</v>
      </c>
      <c r="K306" s="1">
        <f>VLOOKUP(H306,被动技能!$A:$E,5,FALSE)</f>
        <v>100300</v>
      </c>
      <c r="L306" s="1">
        <f>_xlfn.IFNA(VLOOKUP(I306,被动技能!$A:$E,5,FALSE),0)</f>
        <v>0</v>
      </c>
      <c r="M306">
        <f>_xlfn.IFNA(VLOOKUP(D306+1,角色属性概况!I:J,2,FALSE),999)</f>
        <v>100</v>
      </c>
      <c r="N306" s="1" t="s">
        <v>249</v>
      </c>
      <c r="O306" s="1">
        <f>VLOOKUP(E306,角色属性概况!Q:R,2,FALSE)</f>
        <v>780200</v>
      </c>
      <c r="P306" s="1">
        <v>0</v>
      </c>
      <c r="Q306" s="1">
        <v>0</v>
      </c>
    </row>
    <row r="307" spans="3:17" x14ac:dyDescent="0.15">
      <c r="C307" s="8" t="str">
        <f t="shared" si="24"/>
        <v>被动技能16</v>
      </c>
      <c r="D307" s="8">
        <f t="shared" si="27"/>
        <v>1</v>
      </c>
      <c r="E307" s="8">
        <f t="shared" si="28"/>
        <v>2</v>
      </c>
      <c r="F307" s="8">
        <f t="shared" si="29"/>
        <v>16</v>
      </c>
      <c r="H307" t="str">
        <f t="shared" si="25"/>
        <v>被动技能16等级1</v>
      </c>
      <c r="I307" t="str">
        <f t="shared" si="26"/>
        <v>被动技能16等级2</v>
      </c>
      <c r="J307" s="1">
        <v>301</v>
      </c>
      <c r="K307" s="1">
        <f>VLOOKUP(H307,被动技能!$A:$E,5,FALSE)</f>
        <v>100301</v>
      </c>
      <c r="L307" s="1">
        <f>_xlfn.IFNA(VLOOKUP(I307,被动技能!$A:$E,5,FALSE),0)</f>
        <v>100302</v>
      </c>
      <c r="M307">
        <f>_xlfn.IFNA(VLOOKUP(D307+1,角色属性概况!I:J,2,FALSE),999)</f>
        <v>2</v>
      </c>
      <c r="N307" s="1" t="s">
        <v>249</v>
      </c>
      <c r="O307" s="1">
        <f>VLOOKUP(E307,角色属性概况!Q:R,2,FALSE)</f>
        <v>500</v>
      </c>
      <c r="P307" s="1">
        <v>0</v>
      </c>
      <c r="Q307" s="1">
        <v>0</v>
      </c>
    </row>
    <row r="308" spans="3:17" x14ac:dyDescent="0.15">
      <c r="C308" s="8" t="str">
        <f t="shared" si="24"/>
        <v>被动技能16</v>
      </c>
      <c r="D308" s="8">
        <f t="shared" si="27"/>
        <v>2</v>
      </c>
      <c r="E308" s="8">
        <f t="shared" si="28"/>
        <v>3</v>
      </c>
      <c r="F308" s="8">
        <f t="shared" si="29"/>
        <v>16</v>
      </c>
      <c r="H308" t="str">
        <f t="shared" si="25"/>
        <v>被动技能16等级2</v>
      </c>
      <c r="I308" t="str">
        <f t="shared" si="26"/>
        <v>被动技能16等级3</v>
      </c>
      <c r="J308" s="1">
        <v>302</v>
      </c>
      <c r="K308" s="1">
        <f>VLOOKUP(H308,被动技能!$A:$E,5,FALSE)</f>
        <v>100302</v>
      </c>
      <c r="L308" s="1">
        <f>_xlfn.IFNA(VLOOKUP(I308,被动技能!$A:$E,5,FALSE),0)</f>
        <v>100303</v>
      </c>
      <c r="M308">
        <f>_xlfn.IFNA(VLOOKUP(D308+1,角色属性概况!I:J,2,FALSE),999)</f>
        <v>5</v>
      </c>
      <c r="N308" s="1" t="s">
        <v>249</v>
      </c>
      <c r="O308" s="1">
        <f>VLOOKUP(E308,角色属性概况!Q:R,2,FALSE)</f>
        <v>600</v>
      </c>
      <c r="P308" s="1">
        <v>0</v>
      </c>
      <c r="Q308" s="1">
        <v>0</v>
      </c>
    </row>
    <row r="309" spans="3:17" x14ac:dyDescent="0.15">
      <c r="C309" s="8" t="str">
        <f t="shared" si="24"/>
        <v>被动技能16</v>
      </c>
      <c r="D309" s="8">
        <f t="shared" si="27"/>
        <v>3</v>
      </c>
      <c r="E309" s="8">
        <f t="shared" si="28"/>
        <v>4</v>
      </c>
      <c r="F309" s="8">
        <f t="shared" si="29"/>
        <v>16</v>
      </c>
      <c r="H309" t="str">
        <f t="shared" si="25"/>
        <v>被动技能16等级3</v>
      </c>
      <c r="I309" t="str">
        <f t="shared" si="26"/>
        <v>被动技能16等级4</v>
      </c>
      <c r="J309" s="1">
        <v>303</v>
      </c>
      <c r="K309" s="1">
        <f>VLOOKUP(H309,被动技能!$A:$E,5,FALSE)</f>
        <v>100303</v>
      </c>
      <c r="L309" s="1">
        <f>_xlfn.IFNA(VLOOKUP(I309,被动技能!$A:$E,5,FALSE),0)</f>
        <v>100304</v>
      </c>
      <c r="M309">
        <f>_xlfn.IFNA(VLOOKUP(D309+1,角色属性概况!I:J,2,FALSE),999)</f>
        <v>10</v>
      </c>
      <c r="N309" s="1" t="s">
        <v>249</v>
      </c>
      <c r="O309" s="1">
        <f>VLOOKUP(E309,角色属性概况!Q:R,2,FALSE)</f>
        <v>800</v>
      </c>
      <c r="P309" s="1">
        <v>0</v>
      </c>
      <c r="Q309" s="1">
        <v>0</v>
      </c>
    </row>
    <row r="310" spans="3:17" x14ac:dyDescent="0.15">
      <c r="C310" s="8" t="str">
        <f t="shared" si="24"/>
        <v>被动技能16</v>
      </c>
      <c r="D310" s="8">
        <f t="shared" si="27"/>
        <v>4</v>
      </c>
      <c r="E310" s="8">
        <f t="shared" si="28"/>
        <v>5</v>
      </c>
      <c r="F310" s="8">
        <f t="shared" si="29"/>
        <v>16</v>
      </c>
      <c r="H310" t="str">
        <f t="shared" si="25"/>
        <v>被动技能16等级4</v>
      </c>
      <c r="I310" t="str">
        <f t="shared" si="26"/>
        <v>被动技能16等级5</v>
      </c>
      <c r="J310" s="1">
        <v>304</v>
      </c>
      <c r="K310" s="1">
        <f>VLOOKUP(H310,被动技能!$A:$E,5,FALSE)</f>
        <v>100304</v>
      </c>
      <c r="L310" s="1">
        <f>_xlfn.IFNA(VLOOKUP(I310,被动技能!$A:$E,5,FALSE),0)</f>
        <v>100305</v>
      </c>
      <c r="M310">
        <f>_xlfn.IFNA(VLOOKUP(D310+1,角色属性概况!I:J,2,FALSE),999)</f>
        <v>15</v>
      </c>
      <c r="N310" s="1" t="s">
        <v>249</v>
      </c>
      <c r="O310" s="1">
        <f>VLOOKUP(E310,角色属性概况!Q:R,2,FALSE)</f>
        <v>1200</v>
      </c>
      <c r="P310" s="1">
        <v>0</v>
      </c>
      <c r="Q310" s="1">
        <v>0</v>
      </c>
    </row>
    <row r="311" spans="3:17" x14ac:dyDescent="0.15">
      <c r="C311" s="8" t="str">
        <f t="shared" si="24"/>
        <v>被动技能16</v>
      </c>
      <c r="D311" s="8">
        <f t="shared" si="27"/>
        <v>5</v>
      </c>
      <c r="E311" s="8">
        <f t="shared" si="28"/>
        <v>6</v>
      </c>
      <c r="F311" s="8">
        <f t="shared" si="29"/>
        <v>16</v>
      </c>
      <c r="H311" t="str">
        <f t="shared" si="25"/>
        <v>被动技能16等级5</v>
      </c>
      <c r="I311" t="str">
        <f t="shared" si="26"/>
        <v>被动技能16等级6</v>
      </c>
      <c r="J311" s="1">
        <v>305</v>
      </c>
      <c r="K311" s="1">
        <f>VLOOKUP(H311,被动技能!$A:$E,5,FALSE)</f>
        <v>100305</v>
      </c>
      <c r="L311" s="1">
        <f>_xlfn.IFNA(VLOOKUP(I311,被动技能!$A:$E,5,FALSE),0)</f>
        <v>100306</v>
      </c>
      <c r="M311">
        <f>_xlfn.IFNA(VLOOKUP(D311+1,角色属性概况!I:J,2,FALSE),999)</f>
        <v>20</v>
      </c>
      <c r="N311" s="1" t="s">
        <v>249</v>
      </c>
      <c r="O311" s="1">
        <f>VLOOKUP(E311,角色属性概况!Q:R,2,FALSE)</f>
        <v>1700</v>
      </c>
      <c r="P311" s="1">
        <v>0</v>
      </c>
      <c r="Q311" s="1">
        <v>0</v>
      </c>
    </row>
    <row r="312" spans="3:17" x14ac:dyDescent="0.15">
      <c r="C312" s="8" t="str">
        <f t="shared" si="24"/>
        <v>被动技能16</v>
      </c>
      <c r="D312" s="8">
        <f t="shared" si="27"/>
        <v>6</v>
      </c>
      <c r="E312" s="8">
        <f t="shared" si="28"/>
        <v>7</v>
      </c>
      <c r="F312" s="8">
        <f t="shared" si="29"/>
        <v>16</v>
      </c>
      <c r="H312" t="str">
        <f t="shared" si="25"/>
        <v>被动技能16等级6</v>
      </c>
      <c r="I312" t="str">
        <f t="shared" si="26"/>
        <v>被动技能16等级7</v>
      </c>
      <c r="J312" s="1">
        <v>306</v>
      </c>
      <c r="K312" s="1">
        <f>VLOOKUP(H312,被动技能!$A:$E,5,FALSE)</f>
        <v>100306</v>
      </c>
      <c r="L312" s="1">
        <f>_xlfn.IFNA(VLOOKUP(I312,被动技能!$A:$E,5,FALSE),0)</f>
        <v>100307</v>
      </c>
      <c r="M312">
        <f>_xlfn.IFNA(VLOOKUP(D312+1,角色属性概况!I:J,2,FALSE),999)</f>
        <v>25</v>
      </c>
      <c r="N312" s="1" t="s">
        <v>249</v>
      </c>
      <c r="O312" s="1">
        <f>VLOOKUP(E312,角色属性概况!Q:R,2,FALSE)</f>
        <v>2400</v>
      </c>
      <c r="P312" s="1">
        <v>0</v>
      </c>
      <c r="Q312" s="1">
        <v>0</v>
      </c>
    </row>
    <row r="313" spans="3:17" x14ac:dyDescent="0.15">
      <c r="C313" s="8" t="str">
        <f t="shared" si="24"/>
        <v>被动技能16</v>
      </c>
      <c r="D313" s="8">
        <f t="shared" si="27"/>
        <v>7</v>
      </c>
      <c r="E313" s="8">
        <f t="shared" si="28"/>
        <v>8</v>
      </c>
      <c r="F313" s="8">
        <f t="shared" si="29"/>
        <v>16</v>
      </c>
      <c r="H313" t="str">
        <f t="shared" si="25"/>
        <v>被动技能16等级7</v>
      </c>
      <c r="I313" t="str">
        <f t="shared" si="26"/>
        <v>被动技能16等级8</v>
      </c>
      <c r="J313" s="1">
        <v>307</v>
      </c>
      <c r="K313" s="1">
        <f>VLOOKUP(H313,被动技能!$A:$E,5,FALSE)</f>
        <v>100307</v>
      </c>
      <c r="L313" s="1">
        <f>_xlfn.IFNA(VLOOKUP(I313,被动技能!$A:$E,5,FALSE),0)</f>
        <v>100308</v>
      </c>
      <c r="M313">
        <f>_xlfn.IFNA(VLOOKUP(D313+1,角色属性概况!I:J,2,FALSE),999)</f>
        <v>30</v>
      </c>
      <c r="N313" s="1" t="s">
        <v>249</v>
      </c>
      <c r="O313" s="1">
        <f>VLOOKUP(E313,角色属性概况!Q:R,2,FALSE)</f>
        <v>3500</v>
      </c>
      <c r="P313" s="1">
        <v>0</v>
      </c>
      <c r="Q313" s="1">
        <v>0</v>
      </c>
    </row>
    <row r="314" spans="3:17" x14ac:dyDescent="0.15">
      <c r="C314" s="8" t="str">
        <f t="shared" si="24"/>
        <v>被动技能16</v>
      </c>
      <c r="D314" s="8">
        <f t="shared" si="27"/>
        <v>8</v>
      </c>
      <c r="E314" s="8">
        <f t="shared" si="28"/>
        <v>9</v>
      </c>
      <c r="F314" s="8">
        <f t="shared" si="29"/>
        <v>16</v>
      </c>
      <c r="H314" t="str">
        <f t="shared" si="25"/>
        <v>被动技能16等级8</v>
      </c>
      <c r="I314" t="str">
        <f t="shared" si="26"/>
        <v>被动技能16等级9</v>
      </c>
      <c r="J314" s="1">
        <v>308</v>
      </c>
      <c r="K314" s="1">
        <f>VLOOKUP(H314,被动技能!$A:$E,5,FALSE)</f>
        <v>100308</v>
      </c>
      <c r="L314" s="1">
        <f>_xlfn.IFNA(VLOOKUP(I314,被动技能!$A:$E,5,FALSE),0)</f>
        <v>100309</v>
      </c>
      <c r="M314">
        <f>_xlfn.IFNA(VLOOKUP(D314+1,角色属性概况!I:J,2,FALSE),999)</f>
        <v>35</v>
      </c>
      <c r="N314" s="1" t="s">
        <v>249</v>
      </c>
      <c r="O314" s="1">
        <f>VLOOKUP(E314,角色属性概况!Q:R,2,FALSE)</f>
        <v>4900</v>
      </c>
      <c r="P314" s="1">
        <v>0</v>
      </c>
      <c r="Q314" s="1">
        <v>0</v>
      </c>
    </row>
    <row r="315" spans="3:17" x14ac:dyDescent="0.15">
      <c r="C315" s="8" t="str">
        <f t="shared" si="24"/>
        <v>被动技能16</v>
      </c>
      <c r="D315" s="8">
        <f t="shared" si="27"/>
        <v>9</v>
      </c>
      <c r="E315" s="8">
        <f t="shared" si="28"/>
        <v>10</v>
      </c>
      <c r="F315" s="8">
        <f t="shared" si="29"/>
        <v>16</v>
      </c>
      <c r="H315" t="str">
        <f t="shared" si="25"/>
        <v>被动技能16等级9</v>
      </c>
      <c r="I315" t="str">
        <f t="shared" si="26"/>
        <v>被动技能16等级10</v>
      </c>
      <c r="J315" s="1">
        <v>309</v>
      </c>
      <c r="K315" s="1">
        <f>VLOOKUP(H315,被动技能!$A:$E,5,FALSE)</f>
        <v>100309</v>
      </c>
      <c r="L315" s="1">
        <f>_xlfn.IFNA(VLOOKUP(I315,被动技能!$A:$E,5,FALSE),0)</f>
        <v>100310</v>
      </c>
      <c r="M315">
        <f>_xlfn.IFNA(VLOOKUP(D315+1,角色属性概况!I:J,2,FALSE),999)</f>
        <v>40</v>
      </c>
      <c r="N315" s="1" t="s">
        <v>249</v>
      </c>
      <c r="O315" s="1">
        <f>VLOOKUP(E315,角色属性概况!Q:R,2,FALSE)</f>
        <v>7000</v>
      </c>
      <c r="P315" s="1">
        <v>0</v>
      </c>
      <c r="Q315" s="1">
        <v>0</v>
      </c>
    </row>
    <row r="316" spans="3:17" x14ac:dyDescent="0.15">
      <c r="C316" s="8" t="str">
        <f t="shared" si="24"/>
        <v>被动技能16</v>
      </c>
      <c r="D316" s="8">
        <f t="shared" si="27"/>
        <v>10</v>
      </c>
      <c r="E316" s="8">
        <f t="shared" si="28"/>
        <v>11</v>
      </c>
      <c r="F316" s="8">
        <f t="shared" si="29"/>
        <v>16</v>
      </c>
      <c r="H316" t="str">
        <f t="shared" si="25"/>
        <v>被动技能16等级10</v>
      </c>
      <c r="I316" t="str">
        <f t="shared" si="26"/>
        <v>被动技能16等级11</v>
      </c>
      <c r="J316" s="1">
        <v>310</v>
      </c>
      <c r="K316" s="1">
        <f>VLOOKUP(H316,被动技能!$A:$E,5,FALSE)</f>
        <v>100310</v>
      </c>
      <c r="L316" s="1">
        <f>_xlfn.IFNA(VLOOKUP(I316,被动技能!$A:$E,5,FALSE),0)</f>
        <v>100311</v>
      </c>
      <c r="M316">
        <f>_xlfn.IFNA(VLOOKUP(D316+1,角色属性概况!I:J,2,FALSE),999)</f>
        <v>45</v>
      </c>
      <c r="N316" s="1" t="s">
        <v>249</v>
      </c>
      <c r="O316" s="1">
        <f>VLOOKUP(E316,角色属性概况!Q:R,2,FALSE)</f>
        <v>9900</v>
      </c>
      <c r="P316" s="1">
        <v>0</v>
      </c>
      <c r="Q316" s="1">
        <v>0</v>
      </c>
    </row>
    <row r="317" spans="3:17" x14ac:dyDescent="0.15">
      <c r="C317" s="8" t="str">
        <f t="shared" si="24"/>
        <v>被动技能16</v>
      </c>
      <c r="D317" s="8">
        <f t="shared" si="27"/>
        <v>11</v>
      </c>
      <c r="E317" s="8">
        <f t="shared" si="28"/>
        <v>12</v>
      </c>
      <c r="F317" s="8">
        <f t="shared" si="29"/>
        <v>16</v>
      </c>
      <c r="H317" t="str">
        <f t="shared" si="25"/>
        <v>被动技能16等级11</v>
      </c>
      <c r="I317" t="str">
        <f t="shared" si="26"/>
        <v>被动技能16等级12</v>
      </c>
      <c r="J317" s="1">
        <v>311</v>
      </c>
      <c r="K317" s="1">
        <f>VLOOKUP(H317,被动技能!$A:$E,5,FALSE)</f>
        <v>100311</v>
      </c>
      <c r="L317" s="1">
        <f>_xlfn.IFNA(VLOOKUP(I317,被动技能!$A:$E,5,FALSE),0)</f>
        <v>100312</v>
      </c>
      <c r="M317">
        <f>_xlfn.IFNA(VLOOKUP(D317+1,角色属性概况!I:J,2,FALSE),999)</f>
        <v>50</v>
      </c>
      <c r="N317" s="1" t="s">
        <v>249</v>
      </c>
      <c r="O317" s="1">
        <f>VLOOKUP(E317,角色属性概况!Q:R,2,FALSE)</f>
        <v>14100</v>
      </c>
      <c r="P317" s="1">
        <v>0</v>
      </c>
      <c r="Q317" s="1">
        <v>0</v>
      </c>
    </row>
    <row r="318" spans="3:17" x14ac:dyDescent="0.15">
      <c r="C318" s="8" t="str">
        <f t="shared" si="24"/>
        <v>被动技能16</v>
      </c>
      <c r="D318" s="8">
        <f t="shared" si="27"/>
        <v>12</v>
      </c>
      <c r="E318" s="8">
        <f t="shared" si="28"/>
        <v>13</v>
      </c>
      <c r="F318" s="8">
        <f t="shared" si="29"/>
        <v>16</v>
      </c>
      <c r="H318" t="str">
        <f t="shared" si="25"/>
        <v>被动技能16等级12</v>
      </c>
      <c r="I318" t="str">
        <f t="shared" si="26"/>
        <v>被动技能16等级13</v>
      </c>
      <c r="J318" s="1">
        <v>312</v>
      </c>
      <c r="K318" s="1">
        <f>VLOOKUP(H318,被动技能!$A:$E,5,FALSE)</f>
        <v>100312</v>
      </c>
      <c r="L318" s="1">
        <f>_xlfn.IFNA(VLOOKUP(I318,被动技能!$A:$E,5,FALSE),0)</f>
        <v>100313</v>
      </c>
      <c r="M318">
        <f>_xlfn.IFNA(VLOOKUP(D318+1,角色属性概况!I:J,2,FALSE),999)</f>
        <v>55</v>
      </c>
      <c r="N318" s="1" t="s">
        <v>249</v>
      </c>
      <c r="O318" s="1">
        <f>VLOOKUP(E318,角色属性概况!Q:R,2,FALSE)</f>
        <v>20000</v>
      </c>
      <c r="P318" s="1">
        <v>0</v>
      </c>
      <c r="Q318" s="1">
        <v>0</v>
      </c>
    </row>
    <row r="319" spans="3:17" x14ac:dyDescent="0.15">
      <c r="C319" s="8" t="str">
        <f t="shared" si="24"/>
        <v>被动技能16</v>
      </c>
      <c r="D319" s="8">
        <f t="shared" si="27"/>
        <v>13</v>
      </c>
      <c r="E319" s="8">
        <f t="shared" si="28"/>
        <v>14</v>
      </c>
      <c r="F319" s="8">
        <f t="shared" si="29"/>
        <v>16</v>
      </c>
      <c r="H319" t="str">
        <f t="shared" si="25"/>
        <v>被动技能16等级13</v>
      </c>
      <c r="I319" t="str">
        <f t="shared" si="26"/>
        <v>被动技能16等级14</v>
      </c>
      <c r="J319" s="1">
        <v>313</v>
      </c>
      <c r="K319" s="1">
        <f>VLOOKUP(H319,被动技能!$A:$E,5,FALSE)</f>
        <v>100313</v>
      </c>
      <c r="L319" s="1">
        <f>_xlfn.IFNA(VLOOKUP(I319,被动技能!$A:$E,5,FALSE),0)</f>
        <v>100314</v>
      </c>
      <c r="M319">
        <f>_xlfn.IFNA(VLOOKUP(D319+1,角色属性概况!I:J,2,FALSE),999)</f>
        <v>60</v>
      </c>
      <c r="N319" s="1" t="s">
        <v>249</v>
      </c>
      <c r="O319" s="1">
        <f>VLOOKUP(E319,角色属性概况!Q:R,2,FALSE)</f>
        <v>28300</v>
      </c>
      <c r="P319" s="1">
        <v>0</v>
      </c>
      <c r="Q319" s="1">
        <v>0</v>
      </c>
    </row>
    <row r="320" spans="3:17" x14ac:dyDescent="0.15">
      <c r="C320" s="8" t="str">
        <f t="shared" si="24"/>
        <v>被动技能16</v>
      </c>
      <c r="D320" s="8">
        <f t="shared" si="27"/>
        <v>14</v>
      </c>
      <c r="E320" s="8">
        <f t="shared" si="28"/>
        <v>15</v>
      </c>
      <c r="F320" s="8">
        <f t="shared" si="29"/>
        <v>16</v>
      </c>
      <c r="H320" t="str">
        <f t="shared" si="25"/>
        <v>被动技能16等级14</v>
      </c>
      <c r="I320" t="str">
        <f t="shared" si="26"/>
        <v>被动技能16等级15</v>
      </c>
      <c r="J320" s="1">
        <v>314</v>
      </c>
      <c r="K320" s="1">
        <f>VLOOKUP(H320,被动技能!$A:$E,5,FALSE)</f>
        <v>100314</v>
      </c>
      <c r="L320" s="1">
        <f>_xlfn.IFNA(VLOOKUP(I320,被动技能!$A:$E,5,FALSE),0)</f>
        <v>100315</v>
      </c>
      <c r="M320">
        <f>_xlfn.IFNA(VLOOKUP(D320+1,角色属性概况!I:J,2,FALSE),999)</f>
        <v>65</v>
      </c>
      <c r="N320" s="1" t="s">
        <v>249</v>
      </c>
      <c r="O320" s="1">
        <f>VLOOKUP(E320,角色属性概况!Q:R,2,FALSE)</f>
        <v>40100</v>
      </c>
      <c r="P320" s="1">
        <v>0</v>
      </c>
      <c r="Q320" s="1">
        <v>0</v>
      </c>
    </row>
    <row r="321" spans="3:17" x14ac:dyDescent="0.15">
      <c r="C321" s="8" t="str">
        <f t="shared" si="24"/>
        <v>被动技能16</v>
      </c>
      <c r="D321" s="8">
        <f t="shared" si="27"/>
        <v>15</v>
      </c>
      <c r="E321" s="8">
        <f t="shared" si="28"/>
        <v>16</v>
      </c>
      <c r="F321" s="8">
        <f t="shared" si="29"/>
        <v>16</v>
      </c>
      <c r="H321" t="str">
        <f t="shared" si="25"/>
        <v>被动技能16等级15</v>
      </c>
      <c r="I321" t="str">
        <f t="shared" si="26"/>
        <v>被动技能16等级16</v>
      </c>
      <c r="J321" s="1">
        <v>315</v>
      </c>
      <c r="K321" s="1">
        <f>VLOOKUP(H321,被动技能!$A:$E,5,FALSE)</f>
        <v>100315</v>
      </c>
      <c r="L321" s="1">
        <f>_xlfn.IFNA(VLOOKUP(I321,被动技能!$A:$E,5,FALSE),0)</f>
        <v>100316</v>
      </c>
      <c r="M321">
        <f>_xlfn.IFNA(VLOOKUP(D321+1,角色属性概况!I:J,2,FALSE),999)</f>
        <v>70</v>
      </c>
      <c r="N321" s="1" t="s">
        <v>249</v>
      </c>
      <c r="O321" s="1">
        <f>VLOOKUP(E321,角色属性概况!Q:R,2,FALSE)</f>
        <v>56700</v>
      </c>
      <c r="P321" s="1">
        <v>0</v>
      </c>
      <c r="Q321" s="1">
        <v>0</v>
      </c>
    </row>
    <row r="322" spans="3:17" x14ac:dyDescent="0.15">
      <c r="C322" s="8" t="str">
        <f t="shared" si="24"/>
        <v>被动技能16</v>
      </c>
      <c r="D322" s="8">
        <f t="shared" si="27"/>
        <v>16</v>
      </c>
      <c r="E322" s="8">
        <f t="shared" si="28"/>
        <v>17</v>
      </c>
      <c r="F322" s="8">
        <f t="shared" si="29"/>
        <v>16</v>
      </c>
      <c r="H322" t="str">
        <f t="shared" si="25"/>
        <v>被动技能16等级16</v>
      </c>
      <c r="I322" t="str">
        <f t="shared" si="26"/>
        <v>被动技能16等级17</v>
      </c>
      <c r="J322" s="1">
        <v>316</v>
      </c>
      <c r="K322" s="1">
        <f>VLOOKUP(H322,被动技能!$A:$E,5,FALSE)</f>
        <v>100316</v>
      </c>
      <c r="L322" s="1">
        <f>_xlfn.IFNA(VLOOKUP(I322,被动技能!$A:$E,5,FALSE),0)</f>
        <v>100317</v>
      </c>
      <c r="M322">
        <f>_xlfn.IFNA(VLOOKUP(D322+1,角色属性概况!I:J,2,FALSE),999)</f>
        <v>75</v>
      </c>
      <c r="N322" s="1" t="s">
        <v>249</v>
      </c>
      <c r="O322" s="1">
        <f>VLOOKUP(E322,角色属性概况!Q:R,2,FALSE)</f>
        <v>80400</v>
      </c>
      <c r="P322" s="1">
        <v>0</v>
      </c>
      <c r="Q322" s="1">
        <v>0</v>
      </c>
    </row>
    <row r="323" spans="3:17" x14ac:dyDescent="0.15">
      <c r="C323" s="8" t="str">
        <f t="shared" si="24"/>
        <v>被动技能16</v>
      </c>
      <c r="D323" s="8">
        <f t="shared" si="27"/>
        <v>17</v>
      </c>
      <c r="E323" s="8">
        <f t="shared" si="28"/>
        <v>18</v>
      </c>
      <c r="F323" s="8">
        <f t="shared" si="29"/>
        <v>16</v>
      </c>
      <c r="H323" t="str">
        <f t="shared" si="25"/>
        <v>被动技能16等级17</v>
      </c>
      <c r="I323" t="str">
        <f t="shared" si="26"/>
        <v>被动技能16等级18</v>
      </c>
      <c r="J323" s="1">
        <v>317</v>
      </c>
      <c r="K323" s="1">
        <f>VLOOKUP(H323,被动技能!$A:$E,5,FALSE)</f>
        <v>100317</v>
      </c>
      <c r="L323" s="1">
        <f>_xlfn.IFNA(VLOOKUP(I323,被动技能!$A:$E,5,FALSE),0)</f>
        <v>100318</v>
      </c>
      <c r="M323">
        <f>_xlfn.IFNA(VLOOKUP(D323+1,角色属性概况!I:J,2,FALSE),999)</f>
        <v>80</v>
      </c>
      <c r="N323" s="1" t="s">
        <v>249</v>
      </c>
      <c r="O323" s="1">
        <f>VLOOKUP(E323,角色属性概况!Q:R,2,FALSE)</f>
        <v>113800</v>
      </c>
      <c r="P323" s="1">
        <v>0</v>
      </c>
      <c r="Q323" s="1">
        <v>0</v>
      </c>
    </row>
    <row r="324" spans="3:17" x14ac:dyDescent="0.15">
      <c r="C324" s="8" t="str">
        <f t="shared" si="24"/>
        <v>被动技能16</v>
      </c>
      <c r="D324" s="8">
        <f t="shared" si="27"/>
        <v>18</v>
      </c>
      <c r="E324" s="8">
        <f t="shared" si="28"/>
        <v>19</v>
      </c>
      <c r="F324" s="8">
        <f t="shared" si="29"/>
        <v>16</v>
      </c>
      <c r="H324" t="str">
        <f t="shared" si="25"/>
        <v>被动技能16等级18</v>
      </c>
      <c r="I324" t="str">
        <f t="shared" si="26"/>
        <v>被动技能16等级19</v>
      </c>
      <c r="J324" s="1">
        <v>318</v>
      </c>
      <c r="K324" s="1">
        <f>VLOOKUP(H324,被动技能!$A:$E,5,FALSE)</f>
        <v>100318</v>
      </c>
      <c r="L324" s="1">
        <f>_xlfn.IFNA(VLOOKUP(I324,被动技能!$A:$E,5,FALSE),0)</f>
        <v>100319</v>
      </c>
      <c r="M324">
        <f>_xlfn.IFNA(VLOOKUP(D324+1,角色属性概况!I:J,2,FALSE),999)</f>
        <v>85</v>
      </c>
      <c r="N324" s="1" t="s">
        <v>249</v>
      </c>
      <c r="O324" s="1">
        <f>VLOOKUP(E324,角色属性概况!Q:R,2,FALSE)</f>
        <v>161100</v>
      </c>
      <c r="P324" s="1">
        <v>0</v>
      </c>
      <c r="Q324" s="1">
        <v>0</v>
      </c>
    </row>
    <row r="325" spans="3:17" x14ac:dyDescent="0.15">
      <c r="C325" s="8" t="str">
        <f t="shared" si="24"/>
        <v>被动技能16</v>
      </c>
      <c r="D325" s="8">
        <f t="shared" si="27"/>
        <v>19</v>
      </c>
      <c r="E325" s="8">
        <f t="shared" si="28"/>
        <v>20</v>
      </c>
      <c r="F325" s="8">
        <f t="shared" si="29"/>
        <v>16</v>
      </c>
      <c r="H325" t="str">
        <f t="shared" si="25"/>
        <v>被动技能16等级19</v>
      </c>
      <c r="I325" t="str">
        <f t="shared" si="26"/>
        <v>被动技能16等级20</v>
      </c>
      <c r="J325" s="1">
        <v>319</v>
      </c>
      <c r="K325" s="1">
        <f>VLOOKUP(H325,被动技能!$A:$E,5,FALSE)</f>
        <v>100319</v>
      </c>
      <c r="L325" s="1">
        <f>_xlfn.IFNA(VLOOKUP(I325,被动技能!$A:$E,5,FALSE),0)</f>
        <v>100320</v>
      </c>
      <c r="M325">
        <f>_xlfn.IFNA(VLOOKUP(D325+1,角色属性概况!I:J,2,FALSE),999)</f>
        <v>90</v>
      </c>
      <c r="N325" s="1" t="s">
        <v>249</v>
      </c>
      <c r="O325" s="1">
        <f>VLOOKUP(E325,角色属性概况!Q:R,2,FALSE)</f>
        <v>228100</v>
      </c>
      <c r="P325" s="1">
        <v>0</v>
      </c>
      <c r="Q325" s="1">
        <v>0</v>
      </c>
    </row>
    <row r="326" spans="3:17" x14ac:dyDescent="0.15">
      <c r="C326" s="8" t="str">
        <f t="shared" si="24"/>
        <v>被动技能16</v>
      </c>
      <c r="D326" s="8">
        <f t="shared" si="27"/>
        <v>20</v>
      </c>
      <c r="E326" s="8">
        <f t="shared" si="28"/>
        <v>21</v>
      </c>
      <c r="F326" s="8">
        <f t="shared" si="29"/>
        <v>16</v>
      </c>
      <c r="H326" t="str">
        <f t="shared" si="25"/>
        <v>被动技能16等级20</v>
      </c>
      <c r="I326" t="str">
        <f t="shared" si="26"/>
        <v>被动技能16等级21</v>
      </c>
      <c r="J326" s="1">
        <v>320</v>
      </c>
      <c r="K326" s="1">
        <f>VLOOKUP(H326,被动技能!$A:$E,5,FALSE)</f>
        <v>100320</v>
      </c>
      <c r="L326" s="1">
        <f>_xlfn.IFNA(VLOOKUP(I326,被动技能!$A:$E,5,FALSE),0)</f>
        <v>0</v>
      </c>
      <c r="M326">
        <f>_xlfn.IFNA(VLOOKUP(D326+1,角色属性概况!I:J,2,FALSE),999)</f>
        <v>100</v>
      </c>
      <c r="N326" s="1" t="s">
        <v>249</v>
      </c>
      <c r="O326" s="1">
        <f>VLOOKUP(E326,角色属性概况!Q:R,2,FALSE)</f>
        <v>780200</v>
      </c>
      <c r="P326" s="1">
        <v>0</v>
      </c>
      <c r="Q326" s="1">
        <v>0</v>
      </c>
    </row>
    <row r="327" spans="3:17" x14ac:dyDescent="0.15">
      <c r="C327" s="8" t="str">
        <f t="shared" si="24"/>
        <v>被动技能17</v>
      </c>
      <c r="D327" s="8">
        <f t="shared" si="27"/>
        <v>1</v>
      </c>
      <c r="E327" s="8">
        <f t="shared" si="28"/>
        <v>2</v>
      </c>
      <c r="F327" s="8">
        <f t="shared" si="29"/>
        <v>17</v>
      </c>
      <c r="H327" t="str">
        <f t="shared" si="25"/>
        <v>被动技能17等级1</v>
      </c>
      <c r="I327" t="str">
        <f t="shared" si="26"/>
        <v>被动技能17等级2</v>
      </c>
      <c r="J327" s="1">
        <v>321</v>
      </c>
      <c r="K327" s="1">
        <f>VLOOKUP(H327,被动技能!$A:$E,5,FALSE)</f>
        <v>100321</v>
      </c>
      <c r="L327" s="1">
        <f>_xlfn.IFNA(VLOOKUP(I327,被动技能!$A:$E,5,FALSE),0)</f>
        <v>100322</v>
      </c>
      <c r="M327">
        <f>_xlfn.IFNA(VLOOKUP(D327+1,角色属性概况!I:J,2,FALSE),999)</f>
        <v>2</v>
      </c>
      <c r="N327" s="1" t="s">
        <v>249</v>
      </c>
      <c r="O327" s="1">
        <f>VLOOKUP(E327,角色属性概况!Q:R,2,FALSE)</f>
        <v>500</v>
      </c>
      <c r="P327" s="1">
        <v>0</v>
      </c>
      <c r="Q327" s="1">
        <v>0</v>
      </c>
    </row>
    <row r="328" spans="3:17" x14ac:dyDescent="0.15">
      <c r="C328" s="8" t="str">
        <f t="shared" ref="C328:C391" si="30">C$4&amp;F328</f>
        <v>被动技能17</v>
      </c>
      <c r="D328" s="8">
        <f t="shared" si="27"/>
        <v>2</v>
      </c>
      <c r="E328" s="8">
        <f t="shared" si="28"/>
        <v>3</v>
      </c>
      <c r="F328" s="8">
        <f t="shared" si="29"/>
        <v>17</v>
      </c>
      <c r="H328" t="str">
        <f t="shared" ref="H328:H391" si="31">$C328&amp;D$6&amp;D328</f>
        <v>被动技能17等级2</v>
      </c>
      <c r="I328" t="str">
        <f t="shared" ref="I328:I391" si="32">$C328&amp;E$6&amp;E328</f>
        <v>被动技能17等级3</v>
      </c>
      <c r="J328" s="1">
        <v>322</v>
      </c>
      <c r="K328" s="1">
        <f>VLOOKUP(H328,被动技能!$A:$E,5,FALSE)</f>
        <v>100322</v>
      </c>
      <c r="L328" s="1">
        <f>_xlfn.IFNA(VLOOKUP(I328,被动技能!$A:$E,5,FALSE),0)</f>
        <v>100323</v>
      </c>
      <c r="M328">
        <f>_xlfn.IFNA(VLOOKUP(D328+1,角色属性概况!I:J,2,FALSE),999)</f>
        <v>5</v>
      </c>
      <c r="N328" s="1" t="s">
        <v>249</v>
      </c>
      <c r="O328" s="1">
        <f>VLOOKUP(E328,角色属性概况!Q:R,2,FALSE)</f>
        <v>600</v>
      </c>
      <c r="P328" s="1">
        <v>0</v>
      </c>
      <c r="Q328" s="1">
        <v>0</v>
      </c>
    </row>
    <row r="329" spans="3:17" x14ac:dyDescent="0.15">
      <c r="C329" s="8" t="str">
        <f t="shared" si="30"/>
        <v>被动技能17</v>
      </c>
      <c r="D329" s="8">
        <f t="shared" ref="D329:D392" si="33">IF(D328=D$5,1,D328+1)</f>
        <v>3</v>
      </c>
      <c r="E329" s="8">
        <f t="shared" ref="E329:E392" si="34">IF(E328=E$5,2,E328+1)</f>
        <v>4</v>
      </c>
      <c r="F329" s="8">
        <f t="shared" ref="F329:F392" si="35">IF(D329=1,F328+1,F328)</f>
        <v>17</v>
      </c>
      <c r="H329" t="str">
        <f t="shared" si="31"/>
        <v>被动技能17等级3</v>
      </c>
      <c r="I329" t="str">
        <f t="shared" si="32"/>
        <v>被动技能17等级4</v>
      </c>
      <c r="J329" s="1">
        <v>323</v>
      </c>
      <c r="K329" s="1">
        <f>VLOOKUP(H329,被动技能!$A:$E,5,FALSE)</f>
        <v>100323</v>
      </c>
      <c r="L329" s="1">
        <f>_xlfn.IFNA(VLOOKUP(I329,被动技能!$A:$E,5,FALSE),0)</f>
        <v>100324</v>
      </c>
      <c r="M329">
        <f>_xlfn.IFNA(VLOOKUP(D329+1,角色属性概况!I:J,2,FALSE),999)</f>
        <v>10</v>
      </c>
      <c r="N329" s="1" t="s">
        <v>249</v>
      </c>
      <c r="O329" s="1">
        <f>VLOOKUP(E329,角色属性概况!Q:R,2,FALSE)</f>
        <v>800</v>
      </c>
      <c r="P329" s="1">
        <v>0</v>
      </c>
      <c r="Q329" s="1">
        <v>0</v>
      </c>
    </row>
    <row r="330" spans="3:17" x14ac:dyDescent="0.15">
      <c r="C330" s="8" t="str">
        <f t="shared" si="30"/>
        <v>被动技能17</v>
      </c>
      <c r="D330" s="8">
        <f t="shared" si="33"/>
        <v>4</v>
      </c>
      <c r="E330" s="8">
        <f t="shared" si="34"/>
        <v>5</v>
      </c>
      <c r="F330" s="8">
        <f t="shared" si="35"/>
        <v>17</v>
      </c>
      <c r="H330" t="str">
        <f t="shared" si="31"/>
        <v>被动技能17等级4</v>
      </c>
      <c r="I330" t="str">
        <f t="shared" si="32"/>
        <v>被动技能17等级5</v>
      </c>
      <c r="J330" s="1">
        <v>324</v>
      </c>
      <c r="K330" s="1">
        <f>VLOOKUP(H330,被动技能!$A:$E,5,FALSE)</f>
        <v>100324</v>
      </c>
      <c r="L330" s="1">
        <f>_xlfn.IFNA(VLOOKUP(I330,被动技能!$A:$E,5,FALSE),0)</f>
        <v>100325</v>
      </c>
      <c r="M330">
        <f>_xlfn.IFNA(VLOOKUP(D330+1,角色属性概况!I:J,2,FALSE),999)</f>
        <v>15</v>
      </c>
      <c r="N330" s="1" t="s">
        <v>249</v>
      </c>
      <c r="O330" s="1">
        <f>VLOOKUP(E330,角色属性概况!Q:R,2,FALSE)</f>
        <v>1200</v>
      </c>
      <c r="P330" s="1">
        <v>0</v>
      </c>
      <c r="Q330" s="1">
        <v>0</v>
      </c>
    </row>
    <row r="331" spans="3:17" x14ac:dyDescent="0.15">
      <c r="C331" s="8" t="str">
        <f t="shared" si="30"/>
        <v>被动技能17</v>
      </c>
      <c r="D331" s="8">
        <f t="shared" si="33"/>
        <v>5</v>
      </c>
      <c r="E331" s="8">
        <f t="shared" si="34"/>
        <v>6</v>
      </c>
      <c r="F331" s="8">
        <f t="shared" si="35"/>
        <v>17</v>
      </c>
      <c r="H331" t="str">
        <f t="shared" si="31"/>
        <v>被动技能17等级5</v>
      </c>
      <c r="I331" t="str">
        <f t="shared" si="32"/>
        <v>被动技能17等级6</v>
      </c>
      <c r="J331" s="1">
        <v>325</v>
      </c>
      <c r="K331" s="1">
        <f>VLOOKUP(H331,被动技能!$A:$E,5,FALSE)</f>
        <v>100325</v>
      </c>
      <c r="L331" s="1">
        <f>_xlfn.IFNA(VLOOKUP(I331,被动技能!$A:$E,5,FALSE),0)</f>
        <v>100326</v>
      </c>
      <c r="M331">
        <f>_xlfn.IFNA(VLOOKUP(D331+1,角色属性概况!I:J,2,FALSE),999)</f>
        <v>20</v>
      </c>
      <c r="N331" s="1" t="s">
        <v>249</v>
      </c>
      <c r="O331" s="1">
        <f>VLOOKUP(E331,角色属性概况!Q:R,2,FALSE)</f>
        <v>1700</v>
      </c>
      <c r="P331" s="1">
        <v>0</v>
      </c>
      <c r="Q331" s="1">
        <v>0</v>
      </c>
    </row>
    <row r="332" spans="3:17" x14ac:dyDescent="0.15">
      <c r="C332" s="8" t="str">
        <f t="shared" si="30"/>
        <v>被动技能17</v>
      </c>
      <c r="D332" s="8">
        <f t="shared" si="33"/>
        <v>6</v>
      </c>
      <c r="E332" s="8">
        <f t="shared" si="34"/>
        <v>7</v>
      </c>
      <c r="F332" s="8">
        <f t="shared" si="35"/>
        <v>17</v>
      </c>
      <c r="H332" t="str">
        <f t="shared" si="31"/>
        <v>被动技能17等级6</v>
      </c>
      <c r="I332" t="str">
        <f t="shared" si="32"/>
        <v>被动技能17等级7</v>
      </c>
      <c r="J332" s="1">
        <v>326</v>
      </c>
      <c r="K332" s="1">
        <f>VLOOKUP(H332,被动技能!$A:$E,5,FALSE)</f>
        <v>100326</v>
      </c>
      <c r="L332" s="1">
        <f>_xlfn.IFNA(VLOOKUP(I332,被动技能!$A:$E,5,FALSE),0)</f>
        <v>100327</v>
      </c>
      <c r="M332">
        <f>_xlfn.IFNA(VLOOKUP(D332+1,角色属性概况!I:J,2,FALSE),999)</f>
        <v>25</v>
      </c>
      <c r="N332" s="1" t="s">
        <v>249</v>
      </c>
      <c r="O332" s="1">
        <f>VLOOKUP(E332,角色属性概况!Q:R,2,FALSE)</f>
        <v>2400</v>
      </c>
      <c r="P332" s="1">
        <v>0</v>
      </c>
      <c r="Q332" s="1">
        <v>0</v>
      </c>
    </row>
    <row r="333" spans="3:17" x14ac:dyDescent="0.15">
      <c r="C333" s="8" t="str">
        <f t="shared" si="30"/>
        <v>被动技能17</v>
      </c>
      <c r="D333" s="8">
        <f t="shared" si="33"/>
        <v>7</v>
      </c>
      <c r="E333" s="8">
        <f t="shared" si="34"/>
        <v>8</v>
      </c>
      <c r="F333" s="8">
        <f t="shared" si="35"/>
        <v>17</v>
      </c>
      <c r="H333" t="str">
        <f t="shared" si="31"/>
        <v>被动技能17等级7</v>
      </c>
      <c r="I333" t="str">
        <f t="shared" si="32"/>
        <v>被动技能17等级8</v>
      </c>
      <c r="J333" s="1">
        <v>327</v>
      </c>
      <c r="K333" s="1">
        <f>VLOOKUP(H333,被动技能!$A:$E,5,FALSE)</f>
        <v>100327</v>
      </c>
      <c r="L333" s="1">
        <f>_xlfn.IFNA(VLOOKUP(I333,被动技能!$A:$E,5,FALSE),0)</f>
        <v>100328</v>
      </c>
      <c r="M333">
        <f>_xlfn.IFNA(VLOOKUP(D333+1,角色属性概况!I:J,2,FALSE),999)</f>
        <v>30</v>
      </c>
      <c r="N333" s="1" t="s">
        <v>249</v>
      </c>
      <c r="O333" s="1">
        <f>VLOOKUP(E333,角色属性概况!Q:R,2,FALSE)</f>
        <v>3500</v>
      </c>
      <c r="P333" s="1">
        <v>0</v>
      </c>
      <c r="Q333" s="1">
        <v>0</v>
      </c>
    </row>
    <row r="334" spans="3:17" x14ac:dyDescent="0.15">
      <c r="C334" s="8" t="str">
        <f t="shared" si="30"/>
        <v>被动技能17</v>
      </c>
      <c r="D334" s="8">
        <f t="shared" si="33"/>
        <v>8</v>
      </c>
      <c r="E334" s="8">
        <f t="shared" si="34"/>
        <v>9</v>
      </c>
      <c r="F334" s="8">
        <f t="shared" si="35"/>
        <v>17</v>
      </c>
      <c r="H334" t="str">
        <f t="shared" si="31"/>
        <v>被动技能17等级8</v>
      </c>
      <c r="I334" t="str">
        <f t="shared" si="32"/>
        <v>被动技能17等级9</v>
      </c>
      <c r="J334" s="1">
        <v>328</v>
      </c>
      <c r="K334" s="1">
        <f>VLOOKUP(H334,被动技能!$A:$E,5,FALSE)</f>
        <v>100328</v>
      </c>
      <c r="L334" s="1">
        <f>_xlfn.IFNA(VLOOKUP(I334,被动技能!$A:$E,5,FALSE),0)</f>
        <v>100329</v>
      </c>
      <c r="M334">
        <f>_xlfn.IFNA(VLOOKUP(D334+1,角色属性概况!I:J,2,FALSE),999)</f>
        <v>35</v>
      </c>
      <c r="N334" s="1" t="s">
        <v>249</v>
      </c>
      <c r="O334" s="1">
        <f>VLOOKUP(E334,角色属性概况!Q:R,2,FALSE)</f>
        <v>4900</v>
      </c>
      <c r="P334" s="1">
        <v>0</v>
      </c>
      <c r="Q334" s="1">
        <v>0</v>
      </c>
    </row>
    <row r="335" spans="3:17" x14ac:dyDescent="0.15">
      <c r="C335" s="8" t="str">
        <f t="shared" si="30"/>
        <v>被动技能17</v>
      </c>
      <c r="D335" s="8">
        <f t="shared" si="33"/>
        <v>9</v>
      </c>
      <c r="E335" s="8">
        <f t="shared" si="34"/>
        <v>10</v>
      </c>
      <c r="F335" s="8">
        <f t="shared" si="35"/>
        <v>17</v>
      </c>
      <c r="H335" t="str">
        <f t="shared" si="31"/>
        <v>被动技能17等级9</v>
      </c>
      <c r="I335" t="str">
        <f t="shared" si="32"/>
        <v>被动技能17等级10</v>
      </c>
      <c r="J335" s="1">
        <v>329</v>
      </c>
      <c r="K335" s="1">
        <f>VLOOKUP(H335,被动技能!$A:$E,5,FALSE)</f>
        <v>100329</v>
      </c>
      <c r="L335" s="1">
        <f>_xlfn.IFNA(VLOOKUP(I335,被动技能!$A:$E,5,FALSE),0)</f>
        <v>100330</v>
      </c>
      <c r="M335">
        <f>_xlfn.IFNA(VLOOKUP(D335+1,角色属性概况!I:J,2,FALSE),999)</f>
        <v>40</v>
      </c>
      <c r="N335" s="1" t="s">
        <v>249</v>
      </c>
      <c r="O335" s="1">
        <f>VLOOKUP(E335,角色属性概况!Q:R,2,FALSE)</f>
        <v>7000</v>
      </c>
      <c r="P335" s="1">
        <v>0</v>
      </c>
      <c r="Q335" s="1">
        <v>0</v>
      </c>
    </row>
    <row r="336" spans="3:17" x14ac:dyDescent="0.15">
      <c r="C336" s="8" t="str">
        <f t="shared" si="30"/>
        <v>被动技能17</v>
      </c>
      <c r="D336" s="8">
        <f t="shared" si="33"/>
        <v>10</v>
      </c>
      <c r="E336" s="8">
        <f t="shared" si="34"/>
        <v>11</v>
      </c>
      <c r="F336" s="8">
        <f t="shared" si="35"/>
        <v>17</v>
      </c>
      <c r="H336" t="str">
        <f t="shared" si="31"/>
        <v>被动技能17等级10</v>
      </c>
      <c r="I336" t="str">
        <f t="shared" si="32"/>
        <v>被动技能17等级11</v>
      </c>
      <c r="J336" s="1">
        <v>330</v>
      </c>
      <c r="K336" s="1">
        <f>VLOOKUP(H336,被动技能!$A:$E,5,FALSE)</f>
        <v>100330</v>
      </c>
      <c r="L336" s="1">
        <f>_xlfn.IFNA(VLOOKUP(I336,被动技能!$A:$E,5,FALSE),0)</f>
        <v>100331</v>
      </c>
      <c r="M336">
        <f>_xlfn.IFNA(VLOOKUP(D336+1,角色属性概况!I:J,2,FALSE),999)</f>
        <v>45</v>
      </c>
      <c r="N336" s="1" t="s">
        <v>249</v>
      </c>
      <c r="O336" s="1">
        <f>VLOOKUP(E336,角色属性概况!Q:R,2,FALSE)</f>
        <v>9900</v>
      </c>
      <c r="P336" s="1">
        <v>0</v>
      </c>
      <c r="Q336" s="1">
        <v>0</v>
      </c>
    </row>
    <row r="337" spans="3:17" x14ac:dyDescent="0.15">
      <c r="C337" s="8" t="str">
        <f t="shared" si="30"/>
        <v>被动技能17</v>
      </c>
      <c r="D337" s="8">
        <f t="shared" si="33"/>
        <v>11</v>
      </c>
      <c r="E337" s="8">
        <f t="shared" si="34"/>
        <v>12</v>
      </c>
      <c r="F337" s="8">
        <f t="shared" si="35"/>
        <v>17</v>
      </c>
      <c r="H337" t="str">
        <f t="shared" si="31"/>
        <v>被动技能17等级11</v>
      </c>
      <c r="I337" t="str">
        <f t="shared" si="32"/>
        <v>被动技能17等级12</v>
      </c>
      <c r="J337" s="1">
        <v>331</v>
      </c>
      <c r="K337" s="1">
        <f>VLOOKUP(H337,被动技能!$A:$E,5,FALSE)</f>
        <v>100331</v>
      </c>
      <c r="L337" s="1">
        <f>_xlfn.IFNA(VLOOKUP(I337,被动技能!$A:$E,5,FALSE),0)</f>
        <v>100332</v>
      </c>
      <c r="M337">
        <f>_xlfn.IFNA(VLOOKUP(D337+1,角色属性概况!I:J,2,FALSE),999)</f>
        <v>50</v>
      </c>
      <c r="N337" s="1" t="s">
        <v>249</v>
      </c>
      <c r="O337" s="1">
        <f>VLOOKUP(E337,角色属性概况!Q:R,2,FALSE)</f>
        <v>14100</v>
      </c>
      <c r="P337" s="1">
        <v>0</v>
      </c>
      <c r="Q337" s="1">
        <v>0</v>
      </c>
    </row>
    <row r="338" spans="3:17" x14ac:dyDescent="0.15">
      <c r="C338" s="8" t="str">
        <f t="shared" si="30"/>
        <v>被动技能17</v>
      </c>
      <c r="D338" s="8">
        <f t="shared" si="33"/>
        <v>12</v>
      </c>
      <c r="E338" s="8">
        <f t="shared" si="34"/>
        <v>13</v>
      </c>
      <c r="F338" s="8">
        <f t="shared" si="35"/>
        <v>17</v>
      </c>
      <c r="H338" t="str">
        <f t="shared" si="31"/>
        <v>被动技能17等级12</v>
      </c>
      <c r="I338" t="str">
        <f t="shared" si="32"/>
        <v>被动技能17等级13</v>
      </c>
      <c r="J338" s="1">
        <v>332</v>
      </c>
      <c r="K338" s="1">
        <f>VLOOKUP(H338,被动技能!$A:$E,5,FALSE)</f>
        <v>100332</v>
      </c>
      <c r="L338" s="1">
        <f>_xlfn.IFNA(VLOOKUP(I338,被动技能!$A:$E,5,FALSE),0)</f>
        <v>100333</v>
      </c>
      <c r="M338">
        <f>_xlfn.IFNA(VLOOKUP(D338+1,角色属性概况!I:J,2,FALSE),999)</f>
        <v>55</v>
      </c>
      <c r="N338" s="1" t="s">
        <v>249</v>
      </c>
      <c r="O338" s="1">
        <f>VLOOKUP(E338,角色属性概况!Q:R,2,FALSE)</f>
        <v>20000</v>
      </c>
      <c r="P338" s="1">
        <v>0</v>
      </c>
      <c r="Q338" s="1">
        <v>0</v>
      </c>
    </row>
    <row r="339" spans="3:17" x14ac:dyDescent="0.15">
      <c r="C339" s="8" t="str">
        <f t="shared" si="30"/>
        <v>被动技能17</v>
      </c>
      <c r="D339" s="8">
        <f t="shared" si="33"/>
        <v>13</v>
      </c>
      <c r="E339" s="8">
        <f t="shared" si="34"/>
        <v>14</v>
      </c>
      <c r="F339" s="8">
        <f t="shared" si="35"/>
        <v>17</v>
      </c>
      <c r="H339" t="str">
        <f t="shared" si="31"/>
        <v>被动技能17等级13</v>
      </c>
      <c r="I339" t="str">
        <f t="shared" si="32"/>
        <v>被动技能17等级14</v>
      </c>
      <c r="J339" s="1">
        <v>333</v>
      </c>
      <c r="K339" s="1">
        <f>VLOOKUP(H339,被动技能!$A:$E,5,FALSE)</f>
        <v>100333</v>
      </c>
      <c r="L339" s="1">
        <f>_xlfn.IFNA(VLOOKUP(I339,被动技能!$A:$E,5,FALSE),0)</f>
        <v>100334</v>
      </c>
      <c r="M339">
        <f>_xlfn.IFNA(VLOOKUP(D339+1,角色属性概况!I:J,2,FALSE),999)</f>
        <v>60</v>
      </c>
      <c r="N339" s="1" t="s">
        <v>249</v>
      </c>
      <c r="O339" s="1">
        <f>VLOOKUP(E339,角色属性概况!Q:R,2,FALSE)</f>
        <v>28300</v>
      </c>
      <c r="P339" s="1">
        <v>0</v>
      </c>
      <c r="Q339" s="1">
        <v>0</v>
      </c>
    </row>
    <row r="340" spans="3:17" x14ac:dyDescent="0.15">
      <c r="C340" s="8" t="str">
        <f t="shared" si="30"/>
        <v>被动技能17</v>
      </c>
      <c r="D340" s="8">
        <f t="shared" si="33"/>
        <v>14</v>
      </c>
      <c r="E340" s="8">
        <f t="shared" si="34"/>
        <v>15</v>
      </c>
      <c r="F340" s="8">
        <f t="shared" si="35"/>
        <v>17</v>
      </c>
      <c r="H340" t="str">
        <f t="shared" si="31"/>
        <v>被动技能17等级14</v>
      </c>
      <c r="I340" t="str">
        <f t="shared" si="32"/>
        <v>被动技能17等级15</v>
      </c>
      <c r="J340" s="1">
        <v>334</v>
      </c>
      <c r="K340" s="1">
        <f>VLOOKUP(H340,被动技能!$A:$E,5,FALSE)</f>
        <v>100334</v>
      </c>
      <c r="L340" s="1">
        <f>_xlfn.IFNA(VLOOKUP(I340,被动技能!$A:$E,5,FALSE),0)</f>
        <v>100335</v>
      </c>
      <c r="M340">
        <f>_xlfn.IFNA(VLOOKUP(D340+1,角色属性概况!I:J,2,FALSE),999)</f>
        <v>65</v>
      </c>
      <c r="N340" s="1" t="s">
        <v>249</v>
      </c>
      <c r="O340" s="1">
        <f>VLOOKUP(E340,角色属性概况!Q:R,2,FALSE)</f>
        <v>40100</v>
      </c>
      <c r="P340" s="1">
        <v>0</v>
      </c>
      <c r="Q340" s="1">
        <v>0</v>
      </c>
    </row>
    <row r="341" spans="3:17" x14ac:dyDescent="0.15">
      <c r="C341" s="8" t="str">
        <f t="shared" si="30"/>
        <v>被动技能17</v>
      </c>
      <c r="D341" s="8">
        <f t="shared" si="33"/>
        <v>15</v>
      </c>
      <c r="E341" s="8">
        <f t="shared" si="34"/>
        <v>16</v>
      </c>
      <c r="F341" s="8">
        <f t="shared" si="35"/>
        <v>17</v>
      </c>
      <c r="H341" t="str">
        <f t="shared" si="31"/>
        <v>被动技能17等级15</v>
      </c>
      <c r="I341" t="str">
        <f t="shared" si="32"/>
        <v>被动技能17等级16</v>
      </c>
      <c r="J341" s="1">
        <v>335</v>
      </c>
      <c r="K341" s="1">
        <f>VLOOKUP(H341,被动技能!$A:$E,5,FALSE)</f>
        <v>100335</v>
      </c>
      <c r="L341" s="1">
        <f>_xlfn.IFNA(VLOOKUP(I341,被动技能!$A:$E,5,FALSE),0)</f>
        <v>100336</v>
      </c>
      <c r="M341">
        <f>_xlfn.IFNA(VLOOKUP(D341+1,角色属性概况!I:J,2,FALSE),999)</f>
        <v>70</v>
      </c>
      <c r="N341" s="1" t="s">
        <v>249</v>
      </c>
      <c r="O341" s="1">
        <f>VLOOKUP(E341,角色属性概况!Q:R,2,FALSE)</f>
        <v>56700</v>
      </c>
      <c r="P341" s="1">
        <v>0</v>
      </c>
      <c r="Q341" s="1">
        <v>0</v>
      </c>
    </row>
    <row r="342" spans="3:17" x14ac:dyDescent="0.15">
      <c r="C342" s="8" t="str">
        <f t="shared" si="30"/>
        <v>被动技能17</v>
      </c>
      <c r="D342" s="8">
        <f t="shared" si="33"/>
        <v>16</v>
      </c>
      <c r="E342" s="8">
        <f t="shared" si="34"/>
        <v>17</v>
      </c>
      <c r="F342" s="8">
        <f t="shared" si="35"/>
        <v>17</v>
      </c>
      <c r="H342" t="str">
        <f t="shared" si="31"/>
        <v>被动技能17等级16</v>
      </c>
      <c r="I342" t="str">
        <f t="shared" si="32"/>
        <v>被动技能17等级17</v>
      </c>
      <c r="J342" s="1">
        <v>336</v>
      </c>
      <c r="K342" s="1">
        <f>VLOOKUP(H342,被动技能!$A:$E,5,FALSE)</f>
        <v>100336</v>
      </c>
      <c r="L342" s="1">
        <f>_xlfn.IFNA(VLOOKUP(I342,被动技能!$A:$E,5,FALSE),0)</f>
        <v>100337</v>
      </c>
      <c r="M342">
        <f>_xlfn.IFNA(VLOOKUP(D342+1,角色属性概况!I:J,2,FALSE),999)</f>
        <v>75</v>
      </c>
      <c r="N342" s="1" t="s">
        <v>249</v>
      </c>
      <c r="O342" s="1">
        <f>VLOOKUP(E342,角色属性概况!Q:R,2,FALSE)</f>
        <v>80400</v>
      </c>
      <c r="P342" s="1">
        <v>0</v>
      </c>
      <c r="Q342" s="1">
        <v>0</v>
      </c>
    </row>
    <row r="343" spans="3:17" x14ac:dyDescent="0.15">
      <c r="C343" s="8" t="str">
        <f t="shared" si="30"/>
        <v>被动技能17</v>
      </c>
      <c r="D343" s="8">
        <f t="shared" si="33"/>
        <v>17</v>
      </c>
      <c r="E343" s="8">
        <f t="shared" si="34"/>
        <v>18</v>
      </c>
      <c r="F343" s="8">
        <f t="shared" si="35"/>
        <v>17</v>
      </c>
      <c r="H343" t="str">
        <f t="shared" si="31"/>
        <v>被动技能17等级17</v>
      </c>
      <c r="I343" t="str">
        <f t="shared" si="32"/>
        <v>被动技能17等级18</v>
      </c>
      <c r="J343" s="1">
        <v>337</v>
      </c>
      <c r="K343" s="1">
        <f>VLOOKUP(H343,被动技能!$A:$E,5,FALSE)</f>
        <v>100337</v>
      </c>
      <c r="L343" s="1">
        <f>_xlfn.IFNA(VLOOKUP(I343,被动技能!$A:$E,5,FALSE),0)</f>
        <v>100338</v>
      </c>
      <c r="M343">
        <f>_xlfn.IFNA(VLOOKUP(D343+1,角色属性概况!I:J,2,FALSE),999)</f>
        <v>80</v>
      </c>
      <c r="N343" s="1" t="s">
        <v>249</v>
      </c>
      <c r="O343" s="1">
        <f>VLOOKUP(E343,角色属性概况!Q:R,2,FALSE)</f>
        <v>113800</v>
      </c>
      <c r="P343" s="1">
        <v>0</v>
      </c>
      <c r="Q343" s="1">
        <v>0</v>
      </c>
    </row>
    <row r="344" spans="3:17" x14ac:dyDescent="0.15">
      <c r="C344" s="8" t="str">
        <f t="shared" si="30"/>
        <v>被动技能17</v>
      </c>
      <c r="D344" s="8">
        <f t="shared" si="33"/>
        <v>18</v>
      </c>
      <c r="E344" s="8">
        <f t="shared" si="34"/>
        <v>19</v>
      </c>
      <c r="F344" s="8">
        <f t="shared" si="35"/>
        <v>17</v>
      </c>
      <c r="H344" t="str">
        <f t="shared" si="31"/>
        <v>被动技能17等级18</v>
      </c>
      <c r="I344" t="str">
        <f t="shared" si="32"/>
        <v>被动技能17等级19</v>
      </c>
      <c r="J344" s="1">
        <v>338</v>
      </c>
      <c r="K344" s="1">
        <f>VLOOKUP(H344,被动技能!$A:$E,5,FALSE)</f>
        <v>100338</v>
      </c>
      <c r="L344" s="1">
        <f>_xlfn.IFNA(VLOOKUP(I344,被动技能!$A:$E,5,FALSE),0)</f>
        <v>100339</v>
      </c>
      <c r="M344">
        <f>_xlfn.IFNA(VLOOKUP(D344+1,角色属性概况!I:J,2,FALSE),999)</f>
        <v>85</v>
      </c>
      <c r="N344" s="1" t="s">
        <v>249</v>
      </c>
      <c r="O344" s="1">
        <f>VLOOKUP(E344,角色属性概况!Q:R,2,FALSE)</f>
        <v>161100</v>
      </c>
      <c r="P344" s="1">
        <v>0</v>
      </c>
      <c r="Q344" s="1">
        <v>0</v>
      </c>
    </row>
    <row r="345" spans="3:17" x14ac:dyDescent="0.15">
      <c r="C345" s="8" t="str">
        <f t="shared" si="30"/>
        <v>被动技能17</v>
      </c>
      <c r="D345" s="8">
        <f t="shared" si="33"/>
        <v>19</v>
      </c>
      <c r="E345" s="8">
        <f t="shared" si="34"/>
        <v>20</v>
      </c>
      <c r="F345" s="8">
        <f t="shared" si="35"/>
        <v>17</v>
      </c>
      <c r="H345" t="str">
        <f t="shared" si="31"/>
        <v>被动技能17等级19</v>
      </c>
      <c r="I345" t="str">
        <f t="shared" si="32"/>
        <v>被动技能17等级20</v>
      </c>
      <c r="J345" s="1">
        <v>339</v>
      </c>
      <c r="K345" s="1">
        <f>VLOOKUP(H345,被动技能!$A:$E,5,FALSE)</f>
        <v>100339</v>
      </c>
      <c r="L345" s="1">
        <f>_xlfn.IFNA(VLOOKUP(I345,被动技能!$A:$E,5,FALSE),0)</f>
        <v>100340</v>
      </c>
      <c r="M345">
        <f>_xlfn.IFNA(VLOOKUP(D345+1,角色属性概况!I:J,2,FALSE),999)</f>
        <v>90</v>
      </c>
      <c r="N345" s="1" t="s">
        <v>249</v>
      </c>
      <c r="O345" s="1">
        <f>VLOOKUP(E345,角色属性概况!Q:R,2,FALSE)</f>
        <v>228100</v>
      </c>
      <c r="P345" s="1">
        <v>0</v>
      </c>
      <c r="Q345" s="1">
        <v>0</v>
      </c>
    </row>
    <row r="346" spans="3:17" x14ac:dyDescent="0.15">
      <c r="C346" s="8" t="str">
        <f t="shared" si="30"/>
        <v>被动技能17</v>
      </c>
      <c r="D346" s="8">
        <f t="shared" si="33"/>
        <v>20</v>
      </c>
      <c r="E346" s="8">
        <f t="shared" si="34"/>
        <v>21</v>
      </c>
      <c r="F346" s="8">
        <f t="shared" si="35"/>
        <v>17</v>
      </c>
      <c r="H346" t="str">
        <f t="shared" si="31"/>
        <v>被动技能17等级20</v>
      </c>
      <c r="I346" t="str">
        <f t="shared" si="32"/>
        <v>被动技能17等级21</v>
      </c>
      <c r="J346" s="1">
        <v>340</v>
      </c>
      <c r="K346" s="1">
        <f>VLOOKUP(H346,被动技能!$A:$E,5,FALSE)</f>
        <v>100340</v>
      </c>
      <c r="L346" s="1">
        <f>_xlfn.IFNA(VLOOKUP(I346,被动技能!$A:$E,5,FALSE),0)</f>
        <v>0</v>
      </c>
      <c r="M346">
        <f>_xlfn.IFNA(VLOOKUP(D346+1,角色属性概况!I:J,2,FALSE),999)</f>
        <v>100</v>
      </c>
      <c r="N346" s="1" t="s">
        <v>249</v>
      </c>
      <c r="O346" s="1">
        <f>VLOOKUP(E346,角色属性概况!Q:R,2,FALSE)</f>
        <v>780200</v>
      </c>
      <c r="P346" s="1">
        <v>0</v>
      </c>
      <c r="Q346" s="1">
        <v>0</v>
      </c>
    </row>
    <row r="347" spans="3:17" x14ac:dyDescent="0.15">
      <c r="C347" s="8" t="str">
        <f t="shared" si="30"/>
        <v>被动技能18</v>
      </c>
      <c r="D347" s="8">
        <f t="shared" si="33"/>
        <v>1</v>
      </c>
      <c r="E347" s="8">
        <f t="shared" si="34"/>
        <v>2</v>
      </c>
      <c r="F347" s="8">
        <f t="shared" si="35"/>
        <v>18</v>
      </c>
      <c r="H347" t="str">
        <f t="shared" si="31"/>
        <v>被动技能18等级1</v>
      </c>
      <c r="I347" t="str">
        <f t="shared" si="32"/>
        <v>被动技能18等级2</v>
      </c>
      <c r="J347" s="1">
        <v>341</v>
      </c>
      <c r="K347" s="1">
        <f>VLOOKUP(H347,被动技能!$A:$E,5,FALSE)</f>
        <v>100341</v>
      </c>
      <c r="L347" s="1">
        <f>_xlfn.IFNA(VLOOKUP(I347,被动技能!$A:$E,5,FALSE),0)</f>
        <v>100342</v>
      </c>
      <c r="M347">
        <f>_xlfn.IFNA(VLOOKUP(D347+1,角色属性概况!I:J,2,FALSE),999)</f>
        <v>2</v>
      </c>
      <c r="N347" s="1" t="s">
        <v>249</v>
      </c>
      <c r="O347" s="1">
        <f>VLOOKUP(E347,角色属性概况!Q:R,2,FALSE)</f>
        <v>500</v>
      </c>
      <c r="P347" s="1">
        <v>0</v>
      </c>
      <c r="Q347" s="1">
        <v>0</v>
      </c>
    </row>
    <row r="348" spans="3:17" x14ac:dyDescent="0.15">
      <c r="C348" s="8" t="str">
        <f t="shared" si="30"/>
        <v>被动技能18</v>
      </c>
      <c r="D348" s="8">
        <f t="shared" si="33"/>
        <v>2</v>
      </c>
      <c r="E348" s="8">
        <f t="shared" si="34"/>
        <v>3</v>
      </c>
      <c r="F348" s="8">
        <f t="shared" si="35"/>
        <v>18</v>
      </c>
      <c r="H348" t="str">
        <f t="shared" si="31"/>
        <v>被动技能18等级2</v>
      </c>
      <c r="I348" t="str">
        <f t="shared" si="32"/>
        <v>被动技能18等级3</v>
      </c>
      <c r="J348" s="1">
        <v>342</v>
      </c>
      <c r="K348" s="1">
        <f>VLOOKUP(H348,被动技能!$A:$E,5,FALSE)</f>
        <v>100342</v>
      </c>
      <c r="L348" s="1">
        <f>_xlfn.IFNA(VLOOKUP(I348,被动技能!$A:$E,5,FALSE),0)</f>
        <v>100343</v>
      </c>
      <c r="M348">
        <f>_xlfn.IFNA(VLOOKUP(D348+1,角色属性概况!I:J,2,FALSE),999)</f>
        <v>5</v>
      </c>
      <c r="N348" s="1" t="s">
        <v>249</v>
      </c>
      <c r="O348" s="1">
        <f>VLOOKUP(E348,角色属性概况!Q:R,2,FALSE)</f>
        <v>600</v>
      </c>
      <c r="P348" s="1">
        <v>0</v>
      </c>
      <c r="Q348" s="1">
        <v>0</v>
      </c>
    </row>
    <row r="349" spans="3:17" x14ac:dyDescent="0.15">
      <c r="C349" s="8" t="str">
        <f t="shared" si="30"/>
        <v>被动技能18</v>
      </c>
      <c r="D349" s="8">
        <f t="shared" si="33"/>
        <v>3</v>
      </c>
      <c r="E349" s="8">
        <f t="shared" si="34"/>
        <v>4</v>
      </c>
      <c r="F349" s="8">
        <f t="shared" si="35"/>
        <v>18</v>
      </c>
      <c r="H349" t="str">
        <f t="shared" si="31"/>
        <v>被动技能18等级3</v>
      </c>
      <c r="I349" t="str">
        <f t="shared" si="32"/>
        <v>被动技能18等级4</v>
      </c>
      <c r="J349" s="1">
        <v>343</v>
      </c>
      <c r="K349" s="1">
        <f>VLOOKUP(H349,被动技能!$A:$E,5,FALSE)</f>
        <v>100343</v>
      </c>
      <c r="L349" s="1">
        <f>_xlfn.IFNA(VLOOKUP(I349,被动技能!$A:$E,5,FALSE),0)</f>
        <v>100344</v>
      </c>
      <c r="M349">
        <f>_xlfn.IFNA(VLOOKUP(D349+1,角色属性概况!I:J,2,FALSE),999)</f>
        <v>10</v>
      </c>
      <c r="N349" s="1" t="s">
        <v>249</v>
      </c>
      <c r="O349" s="1">
        <f>VLOOKUP(E349,角色属性概况!Q:R,2,FALSE)</f>
        <v>800</v>
      </c>
      <c r="P349" s="1">
        <v>0</v>
      </c>
      <c r="Q349" s="1">
        <v>0</v>
      </c>
    </row>
    <row r="350" spans="3:17" x14ac:dyDescent="0.15">
      <c r="C350" s="8" t="str">
        <f t="shared" si="30"/>
        <v>被动技能18</v>
      </c>
      <c r="D350" s="8">
        <f t="shared" si="33"/>
        <v>4</v>
      </c>
      <c r="E350" s="8">
        <f t="shared" si="34"/>
        <v>5</v>
      </c>
      <c r="F350" s="8">
        <f t="shared" si="35"/>
        <v>18</v>
      </c>
      <c r="H350" t="str">
        <f t="shared" si="31"/>
        <v>被动技能18等级4</v>
      </c>
      <c r="I350" t="str">
        <f t="shared" si="32"/>
        <v>被动技能18等级5</v>
      </c>
      <c r="J350" s="1">
        <v>344</v>
      </c>
      <c r="K350" s="1">
        <f>VLOOKUP(H350,被动技能!$A:$E,5,FALSE)</f>
        <v>100344</v>
      </c>
      <c r="L350" s="1">
        <f>_xlfn.IFNA(VLOOKUP(I350,被动技能!$A:$E,5,FALSE),0)</f>
        <v>100345</v>
      </c>
      <c r="M350">
        <f>_xlfn.IFNA(VLOOKUP(D350+1,角色属性概况!I:J,2,FALSE),999)</f>
        <v>15</v>
      </c>
      <c r="N350" s="1" t="s">
        <v>249</v>
      </c>
      <c r="O350" s="1">
        <f>VLOOKUP(E350,角色属性概况!Q:R,2,FALSE)</f>
        <v>1200</v>
      </c>
      <c r="P350" s="1">
        <v>0</v>
      </c>
      <c r="Q350" s="1">
        <v>0</v>
      </c>
    </row>
    <row r="351" spans="3:17" x14ac:dyDescent="0.15">
      <c r="C351" s="8" t="str">
        <f t="shared" si="30"/>
        <v>被动技能18</v>
      </c>
      <c r="D351" s="8">
        <f t="shared" si="33"/>
        <v>5</v>
      </c>
      <c r="E351" s="8">
        <f t="shared" si="34"/>
        <v>6</v>
      </c>
      <c r="F351" s="8">
        <f t="shared" si="35"/>
        <v>18</v>
      </c>
      <c r="H351" t="str">
        <f t="shared" si="31"/>
        <v>被动技能18等级5</v>
      </c>
      <c r="I351" t="str">
        <f t="shared" si="32"/>
        <v>被动技能18等级6</v>
      </c>
      <c r="J351" s="1">
        <v>345</v>
      </c>
      <c r="K351" s="1">
        <f>VLOOKUP(H351,被动技能!$A:$E,5,FALSE)</f>
        <v>100345</v>
      </c>
      <c r="L351" s="1">
        <f>_xlfn.IFNA(VLOOKUP(I351,被动技能!$A:$E,5,FALSE),0)</f>
        <v>100346</v>
      </c>
      <c r="M351">
        <f>_xlfn.IFNA(VLOOKUP(D351+1,角色属性概况!I:J,2,FALSE),999)</f>
        <v>20</v>
      </c>
      <c r="N351" s="1" t="s">
        <v>249</v>
      </c>
      <c r="O351" s="1">
        <f>VLOOKUP(E351,角色属性概况!Q:R,2,FALSE)</f>
        <v>1700</v>
      </c>
      <c r="P351" s="1">
        <v>0</v>
      </c>
      <c r="Q351" s="1">
        <v>0</v>
      </c>
    </row>
    <row r="352" spans="3:17" x14ac:dyDescent="0.15">
      <c r="C352" s="8" t="str">
        <f t="shared" si="30"/>
        <v>被动技能18</v>
      </c>
      <c r="D352" s="8">
        <f t="shared" si="33"/>
        <v>6</v>
      </c>
      <c r="E352" s="8">
        <f t="shared" si="34"/>
        <v>7</v>
      </c>
      <c r="F352" s="8">
        <f t="shared" si="35"/>
        <v>18</v>
      </c>
      <c r="H352" t="str">
        <f t="shared" si="31"/>
        <v>被动技能18等级6</v>
      </c>
      <c r="I352" t="str">
        <f t="shared" si="32"/>
        <v>被动技能18等级7</v>
      </c>
      <c r="J352" s="1">
        <v>346</v>
      </c>
      <c r="K352" s="1">
        <f>VLOOKUP(H352,被动技能!$A:$E,5,FALSE)</f>
        <v>100346</v>
      </c>
      <c r="L352" s="1">
        <f>_xlfn.IFNA(VLOOKUP(I352,被动技能!$A:$E,5,FALSE),0)</f>
        <v>100347</v>
      </c>
      <c r="M352">
        <f>_xlfn.IFNA(VLOOKUP(D352+1,角色属性概况!I:J,2,FALSE),999)</f>
        <v>25</v>
      </c>
      <c r="N352" s="1" t="s">
        <v>249</v>
      </c>
      <c r="O352" s="1">
        <f>VLOOKUP(E352,角色属性概况!Q:R,2,FALSE)</f>
        <v>2400</v>
      </c>
      <c r="P352" s="1">
        <v>0</v>
      </c>
      <c r="Q352" s="1">
        <v>0</v>
      </c>
    </row>
    <row r="353" spans="3:17" x14ac:dyDescent="0.15">
      <c r="C353" s="8" t="str">
        <f t="shared" si="30"/>
        <v>被动技能18</v>
      </c>
      <c r="D353" s="8">
        <f t="shared" si="33"/>
        <v>7</v>
      </c>
      <c r="E353" s="8">
        <f t="shared" si="34"/>
        <v>8</v>
      </c>
      <c r="F353" s="8">
        <f t="shared" si="35"/>
        <v>18</v>
      </c>
      <c r="H353" t="str">
        <f t="shared" si="31"/>
        <v>被动技能18等级7</v>
      </c>
      <c r="I353" t="str">
        <f t="shared" si="32"/>
        <v>被动技能18等级8</v>
      </c>
      <c r="J353" s="1">
        <v>347</v>
      </c>
      <c r="K353" s="1">
        <f>VLOOKUP(H353,被动技能!$A:$E,5,FALSE)</f>
        <v>100347</v>
      </c>
      <c r="L353" s="1">
        <f>_xlfn.IFNA(VLOOKUP(I353,被动技能!$A:$E,5,FALSE),0)</f>
        <v>100348</v>
      </c>
      <c r="M353">
        <f>_xlfn.IFNA(VLOOKUP(D353+1,角色属性概况!I:J,2,FALSE),999)</f>
        <v>30</v>
      </c>
      <c r="N353" s="1" t="s">
        <v>249</v>
      </c>
      <c r="O353" s="1">
        <f>VLOOKUP(E353,角色属性概况!Q:R,2,FALSE)</f>
        <v>3500</v>
      </c>
      <c r="P353" s="1">
        <v>0</v>
      </c>
      <c r="Q353" s="1">
        <v>0</v>
      </c>
    </row>
    <row r="354" spans="3:17" x14ac:dyDescent="0.15">
      <c r="C354" s="8" t="str">
        <f t="shared" si="30"/>
        <v>被动技能18</v>
      </c>
      <c r="D354" s="8">
        <f t="shared" si="33"/>
        <v>8</v>
      </c>
      <c r="E354" s="8">
        <f t="shared" si="34"/>
        <v>9</v>
      </c>
      <c r="F354" s="8">
        <f t="shared" si="35"/>
        <v>18</v>
      </c>
      <c r="H354" t="str">
        <f t="shared" si="31"/>
        <v>被动技能18等级8</v>
      </c>
      <c r="I354" t="str">
        <f t="shared" si="32"/>
        <v>被动技能18等级9</v>
      </c>
      <c r="J354" s="1">
        <v>348</v>
      </c>
      <c r="K354" s="1">
        <f>VLOOKUP(H354,被动技能!$A:$E,5,FALSE)</f>
        <v>100348</v>
      </c>
      <c r="L354" s="1">
        <f>_xlfn.IFNA(VLOOKUP(I354,被动技能!$A:$E,5,FALSE),0)</f>
        <v>100349</v>
      </c>
      <c r="M354">
        <f>_xlfn.IFNA(VLOOKUP(D354+1,角色属性概况!I:J,2,FALSE),999)</f>
        <v>35</v>
      </c>
      <c r="N354" s="1" t="s">
        <v>249</v>
      </c>
      <c r="O354" s="1">
        <f>VLOOKUP(E354,角色属性概况!Q:R,2,FALSE)</f>
        <v>4900</v>
      </c>
      <c r="P354" s="1">
        <v>0</v>
      </c>
      <c r="Q354" s="1">
        <v>0</v>
      </c>
    </row>
    <row r="355" spans="3:17" x14ac:dyDescent="0.15">
      <c r="C355" s="8" t="str">
        <f t="shared" si="30"/>
        <v>被动技能18</v>
      </c>
      <c r="D355" s="8">
        <f t="shared" si="33"/>
        <v>9</v>
      </c>
      <c r="E355" s="8">
        <f t="shared" si="34"/>
        <v>10</v>
      </c>
      <c r="F355" s="8">
        <f t="shared" si="35"/>
        <v>18</v>
      </c>
      <c r="H355" t="str">
        <f t="shared" si="31"/>
        <v>被动技能18等级9</v>
      </c>
      <c r="I355" t="str">
        <f t="shared" si="32"/>
        <v>被动技能18等级10</v>
      </c>
      <c r="J355" s="1">
        <v>349</v>
      </c>
      <c r="K355" s="1">
        <f>VLOOKUP(H355,被动技能!$A:$E,5,FALSE)</f>
        <v>100349</v>
      </c>
      <c r="L355" s="1">
        <f>_xlfn.IFNA(VLOOKUP(I355,被动技能!$A:$E,5,FALSE),0)</f>
        <v>100350</v>
      </c>
      <c r="M355">
        <f>_xlfn.IFNA(VLOOKUP(D355+1,角色属性概况!I:J,2,FALSE),999)</f>
        <v>40</v>
      </c>
      <c r="N355" s="1" t="s">
        <v>249</v>
      </c>
      <c r="O355" s="1">
        <f>VLOOKUP(E355,角色属性概况!Q:R,2,FALSE)</f>
        <v>7000</v>
      </c>
      <c r="P355" s="1">
        <v>0</v>
      </c>
      <c r="Q355" s="1">
        <v>0</v>
      </c>
    </row>
    <row r="356" spans="3:17" x14ac:dyDescent="0.15">
      <c r="C356" s="8" t="str">
        <f t="shared" si="30"/>
        <v>被动技能18</v>
      </c>
      <c r="D356" s="8">
        <f t="shared" si="33"/>
        <v>10</v>
      </c>
      <c r="E356" s="8">
        <f t="shared" si="34"/>
        <v>11</v>
      </c>
      <c r="F356" s="8">
        <f t="shared" si="35"/>
        <v>18</v>
      </c>
      <c r="H356" t="str">
        <f t="shared" si="31"/>
        <v>被动技能18等级10</v>
      </c>
      <c r="I356" t="str">
        <f t="shared" si="32"/>
        <v>被动技能18等级11</v>
      </c>
      <c r="J356" s="1">
        <v>350</v>
      </c>
      <c r="K356" s="1">
        <f>VLOOKUP(H356,被动技能!$A:$E,5,FALSE)</f>
        <v>100350</v>
      </c>
      <c r="L356" s="1">
        <f>_xlfn.IFNA(VLOOKUP(I356,被动技能!$A:$E,5,FALSE),0)</f>
        <v>100351</v>
      </c>
      <c r="M356">
        <f>_xlfn.IFNA(VLOOKUP(D356+1,角色属性概况!I:J,2,FALSE),999)</f>
        <v>45</v>
      </c>
      <c r="N356" s="1" t="s">
        <v>249</v>
      </c>
      <c r="O356" s="1">
        <f>VLOOKUP(E356,角色属性概况!Q:R,2,FALSE)</f>
        <v>9900</v>
      </c>
      <c r="P356" s="1">
        <v>0</v>
      </c>
      <c r="Q356" s="1">
        <v>0</v>
      </c>
    </row>
    <row r="357" spans="3:17" x14ac:dyDescent="0.15">
      <c r="C357" s="8" t="str">
        <f t="shared" si="30"/>
        <v>被动技能18</v>
      </c>
      <c r="D357" s="8">
        <f t="shared" si="33"/>
        <v>11</v>
      </c>
      <c r="E357" s="8">
        <f t="shared" si="34"/>
        <v>12</v>
      </c>
      <c r="F357" s="8">
        <f t="shared" si="35"/>
        <v>18</v>
      </c>
      <c r="H357" t="str">
        <f t="shared" si="31"/>
        <v>被动技能18等级11</v>
      </c>
      <c r="I357" t="str">
        <f t="shared" si="32"/>
        <v>被动技能18等级12</v>
      </c>
      <c r="J357" s="1">
        <v>351</v>
      </c>
      <c r="K357" s="1">
        <f>VLOOKUP(H357,被动技能!$A:$E,5,FALSE)</f>
        <v>100351</v>
      </c>
      <c r="L357" s="1">
        <f>_xlfn.IFNA(VLOOKUP(I357,被动技能!$A:$E,5,FALSE),0)</f>
        <v>100352</v>
      </c>
      <c r="M357">
        <f>_xlfn.IFNA(VLOOKUP(D357+1,角色属性概况!I:J,2,FALSE),999)</f>
        <v>50</v>
      </c>
      <c r="N357" s="1" t="s">
        <v>249</v>
      </c>
      <c r="O357" s="1">
        <f>VLOOKUP(E357,角色属性概况!Q:R,2,FALSE)</f>
        <v>14100</v>
      </c>
      <c r="P357" s="1">
        <v>0</v>
      </c>
      <c r="Q357" s="1">
        <v>0</v>
      </c>
    </row>
    <row r="358" spans="3:17" x14ac:dyDescent="0.15">
      <c r="C358" s="8" t="str">
        <f t="shared" si="30"/>
        <v>被动技能18</v>
      </c>
      <c r="D358" s="8">
        <f t="shared" si="33"/>
        <v>12</v>
      </c>
      <c r="E358" s="8">
        <f t="shared" si="34"/>
        <v>13</v>
      </c>
      <c r="F358" s="8">
        <f t="shared" si="35"/>
        <v>18</v>
      </c>
      <c r="H358" t="str">
        <f t="shared" si="31"/>
        <v>被动技能18等级12</v>
      </c>
      <c r="I358" t="str">
        <f t="shared" si="32"/>
        <v>被动技能18等级13</v>
      </c>
      <c r="J358" s="1">
        <v>352</v>
      </c>
      <c r="K358" s="1">
        <f>VLOOKUP(H358,被动技能!$A:$E,5,FALSE)</f>
        <v>100352</v>
      </c>
      <c r="L358" s="1">
        <f>_xlfn.IFNA(VLOOKUP(I358,被动技能!$A:$E,5,FALSE),0)</f>
        <v>100353</v>
      </c>
      <c r="M358">
        <f>_xlfn.IFNA(VLOOKUP(D358+1,角色属性概况!I:J,2,FALSE),999)</f>
        <v>55</v>
      </c>
      <c r="N358" s="1" t="s">
        <v>249</v>
      </c>
      <c r="O358" s="1">
        <f>VLOOKUP(E358,角色属性概况!Q:R,2,FALSE)</f>
        <v>20000</v>
      </c>
      <c r="P358" s="1">
        <v>0</v>
      </c>
      <c r="Q358" s="1">
        <v>0</v>
      </c>
    </row>
    <row r="359" spans="3:17" x14ac:dyDescent="0.15">
      <c r="C359" s="8" t="str">
        <f t="shared" si="30"/>
        <v>被动技能18</v>
      </c>
      <c r="D359" s="8">
        <f t="shared" si="33"/>
        <v>13</v>
      </c>
      <c r="E359" s="8">
        <f t="shared" si="34"/>
        <v>14</v>
      </c>
      <c r="F359" s="8">
        <f t="shared" si="35"/>
        <v>18</v>
      </c>
      <c r="H359" t="str">
        <f t="shared" si="31"/>
        <v>被动技能18等级13</v>
      </c>
      <c r="I359" t="str">
        <f t="shared" si="32"/>
        <v>被动技能18等级14</v>
      </c>
      <c r="J359" s="1">
        <v>353</v>
      </c>
      <c r="K359" s="1">
        <f>VLOOKUP(H359,被动技能!$A:$E,5,FALSE)</f>
        <v>100353</v>
      </c>
      <c r="L359" s="1">
        <f>_xlfn.IFNA(VLOOKUP(I359,被动技能!$A:$E,5,FALSE),0)</f>
        <v>100354</v>
      </c>
      <c r="M359">
        <f>_xlfn.IFNA(VLOOKUP(D359+1,角色属性概况!I:J,2,FALSE),999)</f>
        <v>60</v>
      </c>
      <c r="N359" s="1" t="s">
        <v>249</v>
      </c>
      <c r="O359" s="1">
        <f>VLOOKUP(E359,角色属性概况!Q:R,2,FALSE)</f>
        <v>28300</v>
      </c>
      <c r="P359" s="1">
        <v>0</v>
      </c>
      <c r="Q359" s="1">
        <v>0</v>
      </c>
    </row>
    <row r="360" spans="3:17" x14ac:dyDescent="0.15">
      <c r="C360" s="8" t="str">
        <f t="shared" si="30"/>
        <v>被动技能18</v>
      </c>
      <c r="D360" s="8">
        <f t="shared" si="33"/>
        <v>14</v>
      </c>
      <c r="E360" s="8">
        <f t="shared" si="34"/>
        <v>15</v>
      </c>
      <c r="F360" s="8">
        <f t="shared" si="35"/>
        <v>18</v>
      </c>
      <c r="H360" t="str">
        <f t="shared" si="31"/>
        <v>被动技能18等级14</v>
      </c>
      <c r="I360" t="str">
        <f t="shared" si="32"/>
        <v>被动技能18等级15</v>
      </c>
      <c r="J360" s="1">
        <v>354</v>
      </c>
      <c r="K360" s="1">
        <f>VLOOKUP(H360,被动技能!$A:$E,5,FALSE)</f>
        <v>100354</v>
      </c>
      <c r="L360" s="1">
        <f>_xlfn.IFNA(VLOOKUP(I360,被动技能!$A:$E,5,FALSE),0)</f>
        <v>100355</v>
      </c>
      <c r="M360">
        <f>_xlfn.IFNA(VLOOKUP(D360+1,角色属性概况!I:J,2,FALSE),999)</f>
        <v>65</v>
      </c>
      <c r="N360" s="1" t="s">
        <v>249</v>
      </c>
      <c r="O360" s="1">
        <f>VLOOKUP(E360,角色属性概况!Q:R,2,FALSE)</f>
        <v>40100</v>
      </c>
      <c r="P360" s="1">
        <v>0</v>
      </c>
      <c r="Q360" s="1">
        <v>0</v>
      </c>
    </row>
    <row r="361" spans="3:17" x14ac:dyDescent="0.15">
      <c r="C361" s="8" t="str">
        <f t="shared" si="30"/>
        <v>被动技能18</v>
      </c>
      <c r="D361" s="8">
        <f t="shared" si="33"/>
        <v>15</v>
      </c>
      <c r="E361" s="8">
        <f t="shared" si="34"/>
        <v>16</v>
      </c>
      <c r="F361" s="8">
        <f t="shared" si="35"/>
        <v>18</v>
      </c>
      <c r="H361" t="str">
        <f t="shared" si="31"/>
        <v>被动技能18等级15</v>
      </c>
      <c r="I361" t="str">
        <f t="shared" si="32"/>
        <v>被动技能18等级16</v>
      </c>
      <c r="J361" s="1">
        <v>355</v>
      </c>
      <c r="K361" s="1">
        <f>VLOOKUP(H361,被动技能!$A:$E,5,FALSE)</f>
        <v>100355</v>
      </c>
      <c r="L361" s="1">
        <f>_xlfn.IFNA(VLOOKUP(I361,被动技能!$A:$E,5,FALSE),0)</f>
        <v>100356</v>
      </c>
      <c r="M361">
        <f>_xlfn.IFNA(VLOOKUP(D361+1,角色属性概况!I:J,2,FALSE),999)</f>
        <v>70</v>
      </c>
      <c r="N361" s="1" t="s">
        <v>249</v>
      </c>
      <c r="O361" s="1">
        <f>VLOOKUP(E361,角色属性概况!Q:R,2,FALSE)</f>
        <v>56700</v>
      </c>
      <c r="P361" s="1">
        <v>0</v>
      </c>
      <c r="Q361" s="1">
        <v>0</v>
      </c>
    </row>
    <row r="362" spans="3:17" x14ac:dyDescent="0.15">
      <c r="C362" s="8" t="str">
        <f t="shared" si="30"/>
        <v>被动技能18</v>
      </c>
      <c r="D362" s="8">
        <f t="shared" si="33"/>
        <v>16</v>
      </c>
      <c r="E362" s="8">
        <f t="shared" si="34"/>
        <v>17</v>
      </c>
      <c r="F362" s="8">
        <f t="shared" si="35"/>
        <v>18</v>
      </c>
      <c r="H362" t="str">
        <f t="shared" si="31"/>
        <v>被动技能18等级16</v>
      </c>
      <c r="I362" t="str">
        <f t="shared" si="32"/>
        <v>被动技能18等级17</v>
      </c>
      <c r="J362" s="1">
        <v>356</v>
      </c>
      <c r="K362" s="1">
        <f>VLOOKUP(H362,被动技能!$A:$E,5,FALSE)</f>
        <v>100356</v>
      </c>
      <c r="L362" s="1">
        <f>_xlfn.IFNA(VLOOKUP(I362,被动技能!$A:$E,5,FALSE),0)</f>
        <v>100357</v>
      </c>
      <c r="M362">
        <f>_xlfn.IFNA(VLOOKUP(D362+1,角色属性概况!I:J,2,FALSE),999)</f>
        <v>75</v>
      </c>
      <c r="N362" s="1" t="s">
        <v>249</v>
      </c>
      <c r="O362" s="1">
        <f>VLOOKUP(E362,角色属性概况!Q:R,2,FALSE)</f>
        <v>80400</v>
      </c>
      <c r="P362" s="1">
        <v>0</v>
      </c>
      <c r="Q362" s="1">
        <v>0</v>
      </c>
    </row>
    <row r="363" spans="3:17" x14ac:dyDescent="0.15">
      <c r="C363" s="8" t="str">
        <f t="shared" si="30"/>
        <v>被动技能18</v>
      </c>
      <c r="D363" s="8">
        <f t="shared" si="33"/>
        <v>17</v>
      </c>
      <c r="E363" s="8">
        <f t="shared" si="34"/>
        <v>18</v>
      </c>
      <c r="F363" s="8">
        <f t="shared" si="35"/>
        <v>18</v>
      </c>
      <c r="H363" t="str">
        <f t="shared" si="31"/>
        <v>被动技能18等级17</v>
      </c>
      <c r="I363" t="str">
        <f t="shared" si="32"/>
        <v>被动技能18等级18</v>
      </c>
      <c r="J363" s="1">
        <v>357</v>
      </c>
      <c r="K363" s="1">
        <f>VLOOKUP(H363,被动技能!$A:$E,5,FALSE)</f>
        <v>100357</v>
      </c>
      <c r="L363" s="1">
        <f>_xlfn.IFNA(VLOOKUP(I363,被动技能!$A:$E,5,FALSE),0)</f>
        <v>100358</v>
      </c>
      <c r="M363">
        <f>_xlfn.IFNA(VLOOKUP(D363+1,角色属性概况!I:J,2,FALSE),999)</f>
        <v>80</v>
      </c>
      <c r="N363" s="1" t="s">
        <v>249</v>
      </c>
      <c r="O363" s="1">
        <f>VLOOKUP(E363,角色属性概况!Q:R,2,FALSE)</f>
        <v>113800</v>
      </c>
      <c r="P363" s="1">
        <v>0</v>
      </c>
      <c r="Q363" s="1">
        <v>0</v>
      </c>
    </row>
    <row r="364" spans="3:17" x14ac:dyDescent="0.15">
      <c r="C364" s="8" t="str">
        <f t="shared" si="30"/>
        <v>被动技能18</v>
      </c>
      <c r="D364" s="8">
        <f t="shared" si="33"/>
        <v>18</v>
      </c>
      <c r="E364" s="8">
        <f t="shared" si="34"/>
        <v>19</v>
      </c>
      <c r="F364" s="8">
        <f t="shared" si="35"/>
        <v>18</v>
      </c>
      <c r="H364" t="str">
        <f t="shared" si="31"/>
        <v>被动技能18等级18</v>
      </c>
      <c r="I364" t="str">
        <f t="shared" si="32"/>
        <v>被动技能18等级19</v>
      </c>
      <c r="J364" s="1">
        <v>358</v>
      </c>
      <c r="K364" s="1">
        <f>VLOOKUP(H364,被动技能!$A:$E,5,FALSE)</f>
        <v>100358</v>
      </c>
      <c r="L364" s="1">
        <f>_xlfn.IFNA(VLOOKUP(I364,被动技能!$A:$E,5,FALSE),0)</f>
        <v>100359</v>
      </c>
      <c r="M364">
        <f>_xlfn.IFNA(VLOOKUP(D364+1,角色属性概况!I:J,2,FALSE),999)</f>
        <v>85</v>
      </c>
      <c r="N364" s="1" t="s">
        <v>249</v>
      </c>
      <c r="O364" s="1">
        <f>VLOOKUP(E364,角色属性概况!Q:R,2,FALSE)</f>
        <v>161100</v>
      </c>
      <c r="P364" s="1">
        <v>0</v>
      </c>
      <c r="Q364" s="1">
        <v>0</v>
      </c>
    </row>
    <row r="365" spans="3:17" x14ac:dyDescent="0.15">
      <c r="C365" s="8" t="str">
        <f t="shared" si="30"/>
        <v>被动技能18</v>
      </c>
      <c r="D365" s="8">
        <f t="shared" si="33"/>
        <v>19</v>
      </c>
      <c r="E365" s="8">
        <f t="shared" si="34"/>
        <v>20</v>
      </c>
      <c r="F365" s="8">
        <f t="shared" si="35"/>
        <v>18</v>
      </c>
      <c r="H365" t="str">
        <f t="shared" si="31"/>
        <v>被动技能18等级19</v>
      </c>
      <c r="I365" t="str">
        <f t="shared" si="32"/>
        <v>被动技能18等级20</v>
      </c>
      <c r="J365" s="1">
        <v>359</v>
      </c>
      <c r="K365" s="1">
        <f>VLOOKUP(H365,被动技能!$A:$E,5,FALSE)</f>
        <v>100359</v>
      </c>
      <c r="L365" s="1">
        <f>_xlfn.IFNA(VLOOKUP(I365,被动技能!$A:$E,5,FALSE),0)</f>
        <v>100360</v>
      </c>
      <c r="M365">
        <f>_xlfn.IFNA(VLOOKUP(D365+1,角色属性概况!I:J,2,FALSE),999)</f>
        <v>90</v>
      </c>
      <c r="N365" s="1" t="s">
        <v>249</v>
      </c>
      <c r="O365" s="1">
        <f>VLOOKUP(E365,角色属性概况!Q:R,2,FALSE)</f>
        <v>228100</v>
      </c>
      <c r="P365" s="1">
        <v>0</v>
      </c>
      <c r="Q365" s="1">
        <v>0</v>
      </c>
    </row>
    <row r="366" spans="3:17" x14ac:dyDescent="0.15">
      <c r="C366" s="8" t="str">
        <f t="shared" si="30"/>
        <v>被动技能18</v>
      </c>
      <c r="D366" s="8">
        <f t="shared" si="33"/>
        <v>20</v>
      </c>
      <c r="E366" s="8">
        <f t="shared" si="34"/>
        <v>21</v>
      </c>
      <c r="F366" s="8">
        <f t="shared" si="35"/>
        <v>18</v>
      </c>
      <c r="H366" t="str">
        <f t="shared" si="31"/>
        <v>被动技能18等级20</v>
      </c>
      <c r="I366" t="str">
        <f t="shared" si="32"/>
        <v>被动技能18等级21</v>
      </c>
      <c r="J366" s="1">
        <v>360</v>
      </c>
      <c r="K366" s="1">
        <f>VLOOKUP(H366,被动技能!$A:$E,5,FALSE)</f>
        <v>100360</v>
      </c>
      <c r="L366" s="1">
        <f>_xlfn.IFNA(VLOOKUP(I366,被动技能!$A:$E,5,FALSE),0)</f>
        <v>0</v>
      </c>
      <c r="M366">
        <f>_xlfn.IFNA(VLOOKUP(D366+1,角色属性概况!I:J,2,FALSE),999)</f>
        <v>100</v>
      </c>
      <c r="N366" s="1" t="s">
        <v>249</v>
      </c>
      <c r="O366" s="1">
        <f>VLOOKUP(E366,角色属性概况!Q:R,2,FALSE)</f>
        <v>780200</v>
      </c>
      <c r="P366" s="1">
        <v>0</v>
      </c>
      <c r="Q366" s="1">
        <v>0</v>
      </c>
    </row>
    <row r="367" spans="3:17" x14ac:dyDescent="0.15">
      <c r="C367" s="8" t="str">
        <f t="shared" si="30"/>
        <v>被动技能19</v>
      </c>
      <c r="D367" s="8">
        <f t="shared" si="33"/>
        <v>1</v>
      </c>
      <c r="E367" s="8">
        <f t="shared" si="34"/>
        <v>2</v>
      </c>
      <c r="F367" s="8">
        <f t="shared" si="35"/>
        <v>19</v>
      </c>
      <c r="H367" t="str">
        <f t="shared" si="31"/>
        <v>被动技能19等级1</v>
      </c>
      <c r="I367" t="str">
        <f t="shared" si="32"/>
        <v>被动技能19等级2</v>
      </c>
      <c r="J367" s="1">
        <v>361</v>
      </c>
      <c r="K367" s="1">
        <f>VLOOKUP(H367,被动技能!$A:$E,5,FALSE)</f>
        <v>100361</v>
      </c>
      <c r="L367" s="1">
        <f>_xlfn.IFNA(VLOOKUP(I367,被动技能!$A:$E,5,FALSE),0)</f>
        <v>100362</v>
      </c>
      <c r="M367">
        <f>_xlfn.IFNA(VLOOKUP(D367+1,角色属性概况!I:J,2,FALSE),999)</f>
        <v>2</v>
      </c>
      <c r="N367" s="1" t="s">
        <v>249</v>
      </c>
      <c r="O367" s="1">
        <f>VLOOKUP(E367,角色属性概况!Q:R,2,FALSE)</f>
        <v>500</v>
      </c>
      <c r="P367" s="1">
        <v>0</v>
      </c>
      <c r="Q367" s="1">
        <v>0</v>
      </c>
    </row>
    <row r="368" spans="3:17" x14ac:dyDescent="0.15">
      <c r="C368" s="8" t="str">
        <f t="shared" si="30"/>
        <v>被动技能19</v>
      </c>
      <c r="D368" s="8">
        <f t="shared" si="33"/>
        <v>2</v>
      </c>
      <c r="E368" s="8">
        <f t="shared" si="34"/>
        <v>3</v>
      </c>
      <c r="F368" s="8">
        <f t="shared" si="35"/>
        <v>19</v>
      </c>
      <c r="H368" t="str">
        <f t="shared" si="31"/>
        <v>被动技能19等级2</v>
      </c>
      <c r="I368" t="str">
        <f t="shared" si="32"/>
        <v>被动技能19等级3</v>
      </c>
      <c r="J368" s="1">
        <v>362</v>
      </c>
      <c r="K368" s="1">
        <f>VLOOKUP(H368,被动技能!$A:$E,5,FALSE)</f>
        <v>100362</v>
      </c>
      <c r="L368" s="1">
        <f>_xlfn.IFNA(VLOOKUP(I368,被动技能!$A:$E,5,FALSE),0)</f>
        <v>100363</v>
      </c>
      <c r="M368">
        <f>_xlfn.IFNA(VLOOKUP(D368+1,角色属性概况!I:J,2,FALSE),999)</f>
        <v>5</v>
      </c>
      <c r="N368" s="1" t="s">
        <v>249</v>
      </c>
      <c r="O368" s="1">
        <f>VLOOKUP(E368,角色属性概况!Q:R,2,FALSE)</f>
        <v>600</v>
      </c>
      <c r="P368" s="1">
        <v>0</v>
      </c>
      <c r="Q368" s="1">
        <v>0</v>
      </c>
    </row>
    <row r="369" spans="3:17" x14ac:dyDescent="0.15">
      <c r="C369" s="8" t="str">
        <f t="shared" si="30"/>
        <v>被动技能19</v>
      </c>
      <c r="D369" s="8">
        <f t="shared" si="33"/>
        <v>3</v>
      </c>
      <c r="E369" s="8">
        <f t="shared" si="34"/>
        <v>4</v>
      </c>
      <c r="F369" s="8">
        <f t="shared" si="35"/>
        <v>19</v>
      </c>
      <c r="H369" t="str">
        <f t="shared" si="31"/>
        <v>被动技能19等级3</v>
      </c>
      <c r="I369" t="str">
        <f t="shared" si="32"/>
        <v>被动技能19等级4</v>
      </c>
      <c r="J369" s="1">
        <v>363</v>
      </c>
      <c r="K369" s="1">
        <f>VLOOKUP(H369,被动技能!$A:$E,5,FALSE)</f>
        <v>100363</v>
      </c>
      <c r="L369" s="1">
        <f>_xlfn.IFNA(VLOOKUP(I369,被动技能!$A:$E,5,FALSE),0)</f>
        <v>100364</v>
      </c>
      <c r="M369">
        <f>_xlfn.IFNA(VLOOKUP(D369+1,角色属性概况!I:J,2,FALSE),999)</f>
        <v>10</v>
      </c>
      <c r="N369" s="1" t="s">
        <v>249</v>
      </c>
      <c r="O369" s="1">
        <f>VLOOKUP(E369,角色属性概况!Q:R,2,FALSE)</f>
        <v>800</v>
      </c>
      <c r="P369" s="1">
        <v>0</v>
      </c>
      <c r="Q369" s="1">
        <v>0</v>
      </c>
    </row>
    <row r="370" spans="3:17" x14ac:dyDescent="0.15">
      <c r="C370" s="8" t="str">
        <f t="shared" si="30"/>
        <v>被动技能19</v>
      </c>
      <c r="D370" s="8">
        <f t="shared" si="33"/>
        <v>4</v>
      </c>
      <c r="E370" s="8">
        <f t="shared" si="34"/>
        <v>5</v>
      </c>
      <c r="F370" s="8">
        <f t="shared" si="35"/>
        <v>19</v>
      </c>
      <c r="H370" t="str">
        <f t="shared" si="31"/>
        <v>被动技能19等级4</v>
      </c>
      <c r="I370" t="str">
        <f t="shared" si="32"/>
        <v>被动技能19等级5</v>
      </c>
      <c r="J370" s="1">
        <v>364</v>
      </c>
      <c r="K370" s="1">
        <f>VLOOKUP(H370,被动技能!$A:$E,5,FALSE)</f>
        <v>100364</v>
      </c>
      <c r="L370" s="1">
        <f>_xlfn.IFNA(VLOOKUP(I370,被动技能!$A:$E,5,FALSE),0)</f>
        <v>100365</v>
      </c>
      <c r="M370">
        <f>_xlfn.IFNA(VLOOKUP(D370+1,角色属性概况!I:J,2,FALSE),999)</f>
        <v>15</v>
      </c>
      <c r="N370" s="1" t="s">
        <v>249</v>
      </c>
      <c r="O370" s="1">
        <f>VLOOKUP(E370,角色属性概况!Q:R,2,FALSE)</f>
        <v>1200</v>
      </c>
      <c r="P370" s="1">
        <v>0</v>
      </c>
      <c r="Q370" s="1">
        <v>0</v>
      </c>
    </row>
    <row r="371" spans="3:17" x14ac:dyDescent="0.15">
      <c r="C371" s="8" t="str">
        <f t="shared" si="30"/>
        <v>被动技能19</v>
      </c>
      <c r="D371" s="8">
        <f t="shared" si="33"/>
        <v>5</v>
      </c>
      <c r="E371" s="8">
        <f t="shared" si="34"/>
        <v>6</v>
      </c>
      <c r="F371" s="8">
        <f t="shared" si="35"/>
        <v>19</v>
      </c>
      <c r="H371" t="str">
        <f t="shared" si="31"/>
        <v>被动技能19等级5</v>
      </c>
      <c r="I371" t="str">
        <f t="shared" si="32"/>
        <v>被动技能19等级6</v>
      </c>
      <c r="J371" s="1">
        <v>365</v>
      </c>
      <c r="K371" s="1">
        <f>VLOOKUP(H371,被动技能!$A:$E,5,FALSE)</f>
        <v>100365</v>
      </c>
      <c r="L371" s="1">
        <f>_xlfn.IFNA(VLOOKUP(I371,被动技能!$A:$E,5,FALSE),0)</f>
        <v>100366</v>
      </c>
      <c r="M371">
        <f>_xlfn.IFNA(VLOOKUP(D371+1,角色属性概况!I:J,2,FALSE),999)</f>
        <v>20</v>
      </c>
      <c r="N371" s="1" t="s">
        <v>249</v>
      </c>
      <c r="O371" s="1">
        <f>VLOOKUP(E371,角色属性概况!Q:R,2,FALSE)</f>
        <v>1700</v>
      </c>
      <c r="P371" s="1">
        <v>0</v>
      </c>
      <c r="Q371" s="1">
        <v>0</v>
      </c>
    </row>
    <row r="372" spans="3:17" x14ac:dyDescent="0.15">
      <c r="C372" s="8" t="str">
        <f t="shared" si="30"/>
        <v>被动技能19</v>
      </c>
      <c r="D372" s="8">
        <f t="shared" si="33"/>
        <v>6</v>
      </c>
      <c r="E372" s="8">
        <f t="shared" si="34"/>
        <v>7</v>
      </c>
      <c r="F372" s="8">
        <f t="shared" si="35"/>
        <v>19</v>
      </c>
      <c r="H372" t="str">
        <f t="shared" si="31"/>
        <v>被动技能19等级6</v>
      </c>
      <c r="I372" t="str">
        <f t="shared" si="32"/>
        <v>被动技能19等级7</v>
      </c>
      <c r="J372" s="1">
        <v>366</v>
      </c>
      <c r="K372" s="1">
        <f>VLOOKUP(H372,被动技能!$A:$E,5,FALSE)</f>
        <v>100366</v>
      </c>
      <c r="L372" s="1">
        <f>_xlfn.IFNA(VLOOKUP(I372,被动技能!$A:$E,5,FALSE),0)</f>
        <v>100367</v>
      </c>
      <c r="M372">
        <f>_xlfn.IFNA(VLOOKUP(D372+1,角色属性概况!I:J,2,FALSE),999)</f>
        <v>25</v>
      </c>
      <c r="N372" s="1" t="s">
        <v>249</v>
      </c>
      <c r="O372" s="1">
        <f>VLOOKUP(E372,角色属性概况!Q:R,2,FALSE)</f>
        <v>2400</v>
      </c>
      <c r="P372" s="1">
        <v>0</v>
      </c>
      <c r="Q372" s="1">
        <v>0</v>
      </c>
    </row>
    <row r="373" spans="3:17" x14ac:dyDescent="0.15">
      <c r="C373" s="8" t="str">
        <f t="shared" si="30"/>
        <v>被动技能19</v>
      </c>
      <c r="D373" s="8">
        <f t="shared" si="33"/>
        <v>7</v>
      </c>
      <c r="E373" s="8">
        <f t="shared" si="34"/>
        <v>8</v>
      </c>
      <c r="F373" s="8">
        <f t="shared" si="35"/>
        <v>19</v>
      </c>
      <c r="H373" t="str">
        <f t="shared" si="31"/>
        <v>被动技能19等级7</v>
      </c>
      <c r="I373" t="str">
        <f t="shared" si="32"/>
        <v>被动技能19等级8</v>
      </c>
      <c r="J373" s="1">
        <v>367</v>
      </c>
      <c r="K373" s="1">
        <f>VLOOKUP(H373,被动技能!$A:$E,5,FALSE)</f>
        <v>100367</v>
      </c>
      <c r="L373" s="1">
        <f>_xlfn.IFNA(VLOOKUP(I373,被动技能!$A:$E,5,FALSE),0)</f>
        <v>100368</v>
      </c>
      <c r="M373">
        <f>_xlfn.IFNA(VLOOKUP(D373+1,角色属性概况!I:J,2,FALSE),999)</f>
        <v>30</v>
      </c>
      <c r="N373" s="1" t="s">
        <v>249</v>
      </c>
      <c r="O373" s="1">
        <f>VLOOKUP(E373,角色属性概况!Q:R,2,FALSE)</f>
        <v>3500</v>
      </c>
      <c r="P373" s="1">
        <v>0</v>
      </c>
      <c r="Q373" s="1">
        <v>0</v>
      </c>
    </row>
    <row r="374" spans="3:17" x14ac:dyDescent="0.15">
      <c r="C374" s="8" t="str">
        <f t="shared" si="30"/>
        <v>被动技能19</v>
      </c>
      <c r="D374" s="8">
        <f t="shared" si="33"/>
        <v>8</v>
      </c>
      <c r="E374" s="8">
        <f t="shared" si="34"/>
        <v>9</v>
      </c>
      <c r="F374" s="8">
        <f t="shared" si="35"/>
        <v>19</v>
      </c>
      <c r="H374" t="str">
        <f t="shared" si="31"/>
        <v>被动技能19等级8</v>
      </c>
      <c r="I374" t="str">
        <f t="shared" si="32"/>
        <v>被动技能19等级9</v>
      </c>
      <c r="J374" s="1">
        <v>368</v>
      </c>
      <c r="K374" s="1">
        <f>VLOOKUP(H374,被动技能!$A:$E,5,FALSE)</f>
        <v>100368</v>
      </c>
      <c r="L374" s="1">
        <f>_xlfn.IFNA(VLOOKUP(I374,被动技能!$A:$E,5,FALSE),0)</f>
        <v>100369</v>
      </c>
      <c r="M374">
        <f>_xlfn.IFNA(VLOOKUP(D374+1,角色属性概况!I:J,2,FALSE),999)</f>
        <v>35</v>
      </c>
      <c r="N374" s="1" t="s">
        <v>249</v>
      </c>
      <c r="O374" s="1">
        <f>VLOOKUP(E374,角色属性概况!Q:R,2,FALSE)</f>
        <v>4900</v>
      </c>
      <c r="P374" s="1">
        <v>0</v>
      </c>
      <c r="Q374" s="1">
        <v>0</v>
      </c>
    </row>
    <row r="375" spans="3:17" x14ac:dyDescent="0.15">
      <c r="C375" s="8" t="str">
        <f t="shared" si="30"/>
        <v>被动技能19</v>
      </c>
      <c r="D375" s="8">
        <f t="shared" si="33"/>
        <v>9</v>
      </c>
      <c r="E375" s="8">
        <f t="shared" si="34"/>
        <v>10</v>
      </c>
      <c r="F375" s="8">
        <f t="shared" si="35"/>
        <v>19</v>
      </c>
      <c r="H375" t="str">
        <f t="shared" si="31"/>
        <v>被动技能19等级9</v>
      </c>
      <c r="I375" t="str">
        <f t="shared" si="32"/>
        <v>被动技能19等级10</v>
      </c>
      <c r="J375" s="1">
        <v>369</v>
      </c>
      <c r="K375" s="1">
        <f>VLOOKUP(H375,被动技能!$A:$E,5,FALSE)</f>
        <v>100369</v>
      </c>
      <c r="L375" s="1">
        <f>_xlfn.IFNA(VLOOKUP(I375,被动技能!$A:$E,5,FALSE),0)</f>
        <v>100370</v>
      </c>
      <c r="M375">
        <f>_xlfn.IFNA(VLOOKUP(D375+1,角色属性概况!I:J,2,FALSE),999)</f>
        <v>40</v>
      </c>
      <c r="N375" s="1" t="s">
        <v>249</v>
      </c>
      <c r="O375" s="1">
        <f>VLOOKUP(E375,角色属性概况!Q:R,2,FALSE)</f>
        <v>7000</v>
      </c>
      <c r="P375" s="1">
        <v>0</v>
      </c>
      <c r="Q375" s="1">
        <v>0</v>
      </c>
    </row>
    <row r="376" spans="3:17" x14ac:dyDescent="0.15">
      <c r="C376" s="8" t="str">
        <f t="shared" si="30"/>
        <v>被动技能19</v>
      </c>
      <c r="D376" s="8">
        <f t="shared" si="33"/>
        <v>10</v>
      </c>
      <c r="E376" s="8">
        <f t="shared" si="34"/>
        <v>11</v>
      </c>
      <c r="F376" s="8">
        <f t="shared" si="35"/>
        <v>19</v>
      </c>
      <c r="H376" t="str">
        <f t="shared" si="31"/>
        <v>被动技能19等级10</v>
      </c>
      <c r="I376" t="str">
        <f t="shared" si="32"/>
        <v>被动技能19等级11</v>
      </c>
      <c r="J376" s="1">
        <v>370</v>
      </c>
      <c r="K376" s="1">
        <f>VLOOKUP(H376,被动技能!$A:$E,5,FALSE)</f>
        <v>100370</v>
      </c>
      <c r="L376" s="1">
        <f>_xlfn.IFNA(VLOOKUP(I376,被动技能!$A:$E,5,FALSE),0)</f>
        <v>100371</v>
      </c>
      <c r="M376">
        <f>_xlfn.IFNA(VLOOKUP(D376+1,角色属性概况!I:J,2,FALSE),999)</f>
        <v>45</v>
      </c>
      <c r="N376" s="1" t="s">
        <v>249</v>
      </c>
      <c r="O376" s="1">
        <f>VLOOKUP(E376,角色属性概况!Q:R,2,FALSE)</f>
        <v>9900</v>
      </c>
      <c r="P376" s="1">
        <v>0</v>
      </c>
      <c r="Q376" s="1">
        <v>0</v>
      </c>
    </row>
    <row r="377" spans="3:17" x14ac:dyDescent="0.15">
      <c r="C377" s="8" t="str">
        <f t="shared" si="30"/>
        <v>被动技能19</v>
      </c>
      <c r="D377" s="8">
        <f t="shared" si="33"/>
        <v>11</v>
      </c>
      <c r="E377" s="8">
        <f t="shared" si="34"/>
        <v>12</v>
      </c>
      <c r="F377" s="8">
        <f t="shared" si="35"/>
        <v>19</v>
      </c>
      <c r="H377" t="str">
        <f t="shared" si="31"/>
        <v>被动技能19等级11</v>
      </c>
      <c r="I377" t="str">
        <f t="shared" si="32"/>
        <v>被动技能19等级12</v>
      </c>
      <c r="J377" s="1">
        <v>371</v>
      </c>
      <c r="K377" s="1">
        <f>VLOOKUP(H377,被动技能!$A:$E,5,FALSE)</f>
        <v>100371</v>
      </c>
      <c r="L377" s="1">
        <f>_xlfn.IFNA(VLOOKUP(I377,被动技能!$A:$E,5,FALSE),0)</f>
        <v>100372</v>
      </c>
      <c r="M377">
        <f>_xlfn.IFNA(VLOOKUP(D377+1,角色属性概况!I:J,2,FALSE),999)</f>
        <v>50</v>
      </c>
      <c r="N377" s="1" t="s">
        <v>249</v>
      </c>
      <c r="O377" s="1">
        <f>VLOOKUP(E377,角色属性概况!Q:R,2,FALSE)</f>
        <v>14100</v>
      </c>
      <c r="P377" s="1">
        <v>0</v>
      </c>
      <c r="Q377" s="1">
        <v>0</v>
      </c>
    </row>
    <row r="378" spans="3:17" x14ac:dyDescent="0.15">
      <c r="C378" s="8" t="str">
        <f t="shared" si="30"/>
        <v>被动技能19</v>
      </c>
      <c r="D378" s="8">
        <f t="shared" si="33"/>
        <v>12</v>
      </c>
      <c r="E378" s="8">
        <f t="shared" si="34"/>
        <v>13</v>
      </c>
      <c r="F378" s="8">
        <f t="shared" si="35"/>
        <v>19</v>
      </c>
      <c r="H378" t="str">
        <f t="shared" si="31"/>
        <v>被动技能19等级12</v>
      </c>
      <c r="I378" t="str">
        <f t="shared" si="32"/>
        <v>被动技能19等级13</v>
      </c>
      <c r="J378" s="1">
        <v>372</v>
      </c>
      <c r="K378" s="1">
        <f>VLOOKUP(H378,被动技能!$A:$E,5,FALSE)</f>
        <v>100372</v>
      </c>
      <c r="L378" s="1">
        <f>_xlfn.IFNA(VLOOKUP(I378,被动技能!$A:$E,5,FALSE),0)</f>
        <v>100373</v>
      </c>
      <c r="M378">
        <f>_xlfn.IFNA(VLOOKUP(D378+1,角色属性概况!I:J,2,FALSE),999)</f>
        <v>55</v>
      </c>
      <c r="N378" s="1" t="s">
        <v>249</v>
      </c>
      <c r="O378" s="1">
        <f>VLOOKUP(E378,角色属性概况!Q:R,2,FALSE)</f>
        <v>20000</v>
      </c>
      <c r="P378" s="1">
        <v>0</v>
      </c>
      <c r="Q378" s="1">
        <v>0</v>
      </c>
    </row>
    <row r="379" spans="3:17" x14ac:dyDescent="0.15">
      <c r="C379" s="8" t="str">
        <f t="shared" si="30"/>
        <v>被动技能19</v>
      </c>
      <c r="D379" s="8">
        <f t="shared" si="33"/>
        <v>13</v>
      </c>
      <c r="E379" s="8">
        <f t="shared" si="34"/>
        <v>14</v>
      </c>
      <c r="F379" s="8">
        <f t="shared" si="35"/>
        <v>19</v>
      </c>
      <c r="H379" t="str">
        <f t="shared" si="31"/>
        <v>被动技能19等级13</v>
      </c>
      <c r="I379" t="str">
        <f t="shared" si="32"/>
        <v>被动技能19等级14</v>
      </c>
      <c r="J379" s="1">
        <v>373</v>
      </c>
      <c r="K379" s="1">
        <f>VLOOKUP(H379,被动技能!$A:$E,5,FALSE)</f>
        <v>100373</v>
      </c>
      <c r="L379" s="1">
        <f>_xlfn.IFNA(VLOOKUP(I379,被动技能!$A:$E,5,FALSE),0)</f>
        <v>100374</v>
      </c>
      <c r="M379">
        <f>_xlfn.IFNA(VLOOKUP(D379+1,角色属性概况!I:J,2,FALSE),999)</f>
        <v>60</v>
      </c>
      <c r="N379" s="1" t="s">
        <v>249</v>
      </c>
      <c r="O379" s="1">
        <f>VLOOKUP(E379,角色属性概况!Q:R,2,FALSE)</f>
        <v>28300</v>
      </c>
      <c r="P379" s="1">
        <v>0</v>
      </c>
      <c r="Q379" s="1">
        <v>0</v>
      </c>
    </row>
    <row r="380" spans="3:17" x14ac:dyDescent="0.15">
      <c r="C380" s="8" t="str">
        <f t="shared" si="30"/>
        <v>被动技能19</v>
      </c>
      <c r="D380" s="8">
        <f t="shared" si="33"/>
        <v>14</v>
      </c>
      <c r="E380" s="8">
        <f t="shared" si="34"/>
        <v>15</v>
      </c>
      <c r="F380" s="8">
        <f t="shared" si="35"/>
        <v>19</v>
      </c>
      <c r="H380" t="str">
        <f t="shared" si="31"/>
        <v>被动技能19等级14</v>
      </c>
      <c r="I380" t="str">
        <f t="shared" si="32"/>
        <v>被动技能19等级15</v>
      </c>
      <c r="J380" s="1">
        <v>374</v>
      </c>
      <c r="K380" s="1">
        <f>VLOOKUP(H380,被动技能!$A:$E,5,FALSE)</f>
        <v>100374</v>
      </c>
      <c r="L380" s="1">
        <f>_xlfn.IFNA(VLOOKUP(I380,被动技能!$A:$E,5,FALSE),0)</f>
        <v>100375</v>
      </c>
      <c r="M380">
        <f>_xlfn.IFNA(VLOOKUP(D380+1,角色属性概况!I:J,2,FALSE),999)</f>
        <v>65</v>
      </c>
      <c r="N380" s="1" t="s">
        <v>249</v>
      </c>
      <c r="O380" s="1">
        <f>VLOOKUP(E380,角色属性概况!Q:R,2,FALSE)</f>
        <v>40100</v>
      </c>
      <c r="P380" s="1">
        <v>0</v>
      </c>
      <c r="Q380" s="1">
        <v>0</v>
      </c>
    </row>
    <row r="381" spans="3:17" x14ac:dyDescent="0.15">
      <c r="C381" s="8" t="str">
        <f t="shared" si="30"/>
        <v>被动技能19</v>
      </c>
      <c r="D381" s="8">
        <f t="shared" si="33"/>
        <v>15</v>
      </c>
      <c r="E381" s="8">
        <f t="shared" si="34"/>
        <v>16</v>
      </c>
      <c r="F381" s="8">
        <f t="shared" si="35"/>
        <v>19</v>
      </c>
      <c r="H381" t="str">
        <f t="shared" si="31"/>
        <v>被动技能19等级15</v>
      </c>
      <c r="I381" t="str">
        <f t="shared" si="32"/>
        <v>被动技能19等级16</v>
      </c>
      <c r="J381" s="1">
        <v>375</v>
      </c>
      <c r="K381" s="1">
        <f>VLOOKUP(H381,被动技能!$A:$E,5,FALSE)</f>
        <v>100375</v>
      </c>
      <c r="L381" s="1">
        <f>_xlfn.IFNA(VLOOKUP(I381,被动技能!$A:$E,5,FALSE),0)</f>
        <v>100376</v>
      </c>
      <c r="M381">
        <f>_xlfn.IFNA(VLOOKUP(D381+1,角色属性概况!I:J,2,FALSE),999)</f>
        <v>70</v>
      </c>
      <c r="N381" s="1" t="s">
        <v>249</v>
      </c>
      <c r="O381" s="1">
        <f>VLOOKUP(E381,角色属性概况!Q:R,2,FALSE)</f>
        <v>56700</v>
      </c>
      <c r="P381" s="1">
        <v>0</v>
      </c>
      <c r="Q381" s="1">
        <v>0</v>
      </c>
    </row>
    <row r="382" spans="3:17" x14ac:dyDescent="0.15">
      <c r="C382" s="8" t="str">
        <f t="shared" si="30"/>
        <v>被动技能19</v>
      </c>
      <c r="D382" s="8">
        <f t="shared" si="33"/>
        <v>16</v>
      </c>
      <c r="E382" s="8">
        <f t="shared" si="34"/>
        <v>17</v>
      </c>
      <c r="F382" s="8">
        <f t="shared" si="35"/>
        <v>19</v>
      </c>
      <c r="H382" t="str">
        <f t="shared" si="31"/>
        <v>被动技能19等级16</v>
      </c>
      <c r="I382" t="str">
        <f t="shared" si="32"/>
        <v>被动技能19等级17</v>
      </c>
      <c r="J382" s="1">
        <v>376</v>
      </c>
      <c r="K382" s="1">
        <f>VLOOKUP(H382,被动技能!$A:$E,5,FALSE)</f>
        <v>100376</v>
      </c>
      <c r="L382" s="1">
        <f>_xlfn.IFNA(VLOOKUP(I382,被动技能!$A:$E,5,FALSE),0)</f>
        <v>100377</v>
      </c>
      <c r="M382">
        <f>_xlfn.IFNA(VLOOKUP(D382+1,角色属性概况!I:J,2,FALSE),999)</f>
        <v>75</v>
      </c>
      <c r="N382" s="1" t="s">
        <v>249</v>
      </c>
      <c r="O382" s="1">
        <f>VLOOKUP(E382,角色属性概况!Q:R,2,FALSE)</f>
        <v>80400</v>
      </c>
      <c r="P382" s="1">
        <v>0</v>
      </c>
      <c r="Q382" s="1">
        <v>0</v>
      </c>
    </row>
    <row r="383" spans="3:17" x14ac:dyDescent="0.15">
      <c r="C383" s="8" t="str">
        <f t="shared" si="30"/>
        <v>被动技能19</v>
      </c>
      <c r="D383" s="8">
        <f t="shared" si="33"/>
        <v>17</v>
      </c>
      <c r="E383" s="8">
        <f t="shared" si="34"/>
        <v>18</v>
      </c>
      <c r="F383" s="8">
        <f t="shared" si="35"/>
        <v>19</v>
      </c>
      <c r="H383" t="str">
        <f t="shared" si="31"/>
        <v>被动技能19等级17</v>
      </c>
      <c r="I383" t="str">
        <f t="shared" si="32"/>
        <v>被动技能19等级18</v>
      </c>
      <c r="J383" s="1">
        <v>377</v>
      </c>
      <c r="K383" s="1">
        <f>VLOOKUP(H383,被动技能!$A:$E,5,FALSE)</f>
        <v>100377</v>
      </c>
      <c r="L383" s="1">
        <f>_xlfn.IFNA(VLOOKUP(I383,被动技能!$A:$E,5,FALSE),0)</f>
        <v>100378</v>
      </c>
      <c r="M383">
        <f>_xlfn.IFNA(VLOOKUP(D383+1,角色属性概况!I:J,2,FALSE),999)</f>
        <v>80</v>
      </c>
      <c r="N383" s="1" t="s">
        <v>249</v>
      </c>
      <c r="O383" s="1">
        <f>VLOOKUP(E383,角色属性概况!Q:R,2,FALSE)</f>
        <v>113800</v>
      </c>
      <c r="P383" s="1">
        <v>0</v>
      </c>
      <c r="Q383" s="1">
        <v>0</v>
      </c>
    </row>
    <row r="384" spans="3:17" x14ac:dyDescent="0.15">
      <c r="C384" s="8" t="str">
        <f t="shared" si="30"/>
        <v>被动技能19</v>
      </c>
      <c r="D384" s="8">
        <f t="shared" si="33"/>
        <v>18</v>
      </c>
      <c r="E384" s="8">
        <f t="shared" si="34"/>
        <v>19</v>
      </c>
      <c r="F384" s="8">
        <f t="shared" si="35"/>
        <v>19</v>
      </c>
      <c r="H384" t="str">
        <f t="shared" si="31"/>
        <v>被动技能19等级18</v>
      </c>
      <c r="I384" t="str">
        <f t="shared" si="32"/>
        <v>被动技能19等级19</v>
      </c>
      <c r="J384" s="1">
        <v>378</v>
      </c>
      <c r="K384" s="1">
        <f>VLOOKUP(H384,被动技能!$A:$E,5,FALSE)</f>
        <v>100378</v>
      </c>
      <c r="L384" s="1">
        <f>_xlfn.IFNA(VLOOKUP(I384,被动技能!$A:$E,5,FALSE),0)</f>
        <v>100379</v>
      </c>
      <c r="M384">
        <f>_xlfn.IFNA(VLOOKUP(D384+1,角色属性概况!I:J,2,FALSE),999)</f>
        <v>85</v>
      </c>
      <c r="N384" s="1" t="s">
        <v>249</v>
      </c>
      <c r="O384" s="1">
        <f>VLOOKUP(E384,角色属性概况!Q:R,2,FALSE)</f>
        <v>161100</v>
      </c>
      <c r="P384" s="1">
        <v>0</v>
      </c>
      <c r="Q384" s="1">
        <v>0</v>
      </c>
    </row>
    <row r="385" spans="3:17" x14ac:dyDescent="0.15">
      <c r="C385" s="8" t="str">
        <f t="shared" si="30"/>
        <v>被动技能19</v>
      </c>
      <c r="D385" s="8">
        <f t="shared" si="33"/>
        <v>19</v>
      </c>
      <c r="E385" s="8">
        <f t="shared" si="34"/>
        <v>20</v>
      </c>
      <c r="F385" s="8">
        <f t="shared" si="35"/>
        <v>19</v>
      </c>
      <c r="H385" t="str">
        <f t="shared" si="31"/>
        <v>被动技能19等级19</v>
      </c>
      <c r="I385" t="str">
        <f t="shared" si="32"/>
        <v>被动技能19等级20</v>
      </c>
      <c r="J385" s="1">
        <v>379</v>
      </c>
      <c r="K385" s="1">
        <f>VLOOKUP(H385,被动技能!$A:$E,5,FALSE)</f>
        <v>100379</v>
      </c>
      <c r="L385" s="1">
        <f>_xlfn.IFNA(VLOOKUP(I385,被动技能!$A:$E,5,FALSE),0)</f>
        <v>100380</v>
      </c>
      <c r="M385">
        <f>_xlfn.IFNA(VLOOKUP(D385+1,角色属性概况!I:J,2,FALSE),999)</f>
        <v>90</v>
      </c>
      <c r="N385" s="1" t="s">
        <v>249</v>
      </c>
      <c r="O385" s="1">
        <f>VLOOKUP(E385,角色属性概况!Q:R,2,FALSE)</f>
        <v>228100</v>
      </c>
      <c r="P385" s="1">
        <v>0</v>
      </c>
      <c r="Q385" s="1">
        <v>0</v>
      </c>
    </row>
    <row r="386" spans="3:17" x14ac:dyDescent="0.15">
      <c r="C386" s="8" t="str">
        <f t="shared" si="30"/>
        <v>被动技能19</v>
      </c>
      <c r="D386" s="8">
        <f t="shared" si="33"/>
        <v>20</v>
      </c>
      <c r="E386" s="8">
        <f t="shared" si="34"/>
        <v>21</v>
      </c>
      <c r="F386" s="8">
        <f t="shared" si="35"/>
        <v>19</v>
      </c>
      <c r="H386" t="str">
        <f t="shared" si="31"/>
        <v>被动技能19等级20</v>
      </c>
      <c r="I386" t="str">
        <f t="shared" si="32"/>
        <v>被动技能19等级21</v>
      </c>
      <c r="J386" s="1">
        <v>380</v>
      </c>
      <c r="K386" s="1">
        <f>VLOOKUP(H386,被动技能!$A:$E,5,FALSE)</f>
        <v>100380</v>
      </c>
      <c r="L386" s="1">
        <f>_xlfn.IFNA(VLOOKUP(I386,被动技能!$A:$E,5,FALSE),0)</f>
        <v>0</v>
      </c>
      <c r="M386">
        <f>_xlfn.IFNA(VLOOKUP(D386+1,角色属性概况!I:J,2,FALSE),999)</f>
        <v>100</v>
      </c>
      <c r="N386" s="1" t="s">
        <v>249</v>
      </c>
      <c r="O386" s="1">
        <f>VLOOKUP(E386,角色属性概况!Q:R,2,FALSE)</f>
        <v>780200</v>
      </c>
      <c r="P386" s="1">
        <v>0</v>
      </c>
      <c r="Q386" s="1">
        <v>0</v>
      </c>
    </row>
    <row r="387" spans="3:17" x14ac:dyDescent="0.15">
      <c r="C387" s="8" t="str">
        <f t="shared" si="30"/>
        <v>被动技能20</v>
      </c>
      <c r="D387" s="8">
        <f t="shared" si="33"/>
        <v>1</v>
      </c>
      <c r="E387" s="8">
        <f t="shared" si="34"/>
        <v>2</v>
      </c>
      <c r="F387" s="8">
        <f t="shared" si="35"/>
        <v>20</v>
      </c>
      <c r="H387" t="str">
        <f t="shared" si="31"/>
        <v>被动技能20等级1</v>
      </c>
      <c r="I387" t="str">
        <f t="shared" si="32"/>
        <v>被动技能20等级2</v>
      </c>
      <c r="J387" s="1">
        <v>381</v>
      </c>
      <c r="K387" s="1">
        <f>VLOOKUP(H387,被动技能!$A:$E,5,FALSE)</f>
        <v>100381</v>
      </c>
      <c r="L387" s="1">
        <f>_xlfn.IFNA(VLOOKUP(I387,被动技能!$A:$E,5,FALSE),0)</f>
        <v>100382</v>
      </c>
      <c r="M387">
        <f>_xlfn.IFNA(VLOOKUP(D387+1,角色属性概况!I:J,2,FALSE),999)</f>
        <v>2</v>
      </c>
      <c r="N387" s="1" t="s">
        <v>249</v>
      </c>
      <c r="O387" s="1">
        <f>VLOOKUP(E387,角色属性概况!Q:R,2,FALSE)</f>
        <v>500</v>
      </c>
      <c r="P387" s="1">
        <v>0</v>
      </c>
      <c r="Q387" s="1">
        <v>0</v>
      </c>
    </row>
    <row r="388" spans="3:17" x14ac:dyDescent="0.15">
      <c r="C388" s="8" t="str">
        <f t="shared" si="30"/>
        <v>被动技能20</v>
      </c>
      <c r="D388" s="8">
        <f t="shared" si="33"/>
        <v>2</v>
      </c>
      <c r="E388" s="8">
        <f t="shared" si="34"/>
        <v>3</v>
      </c>
      <c r="F388" s="8">
        <f t="shared" si="35"/>
        <v>20</v>
      </c>
      <c r="H388" t="str">
        <f t="shared" si="31"/>
        <v>被动技能20等级2</v>
      </c>
      <c r="I388" t="str">
        <f t="shared" si="32"/>
        <v>被动技能20等级3</v>
      </c>
      <c r="J388" s="1">
        <v>382</v>
      </c>
      <c r="K388" s="1">
        <f>VLOOKUP(H388,被动技能!$A:$E,5,FALSE)</f>
        <v>100382</v>
      </c>
      <c r="L388" s="1">
        <f>_xlfn.IFNA(VLOOKUP(I388,被动技能!$A:$E,5,FALSE),0)</f>
        <v>100383</v>
      </c>
      <c r="M388">
        <f>_xlfn.IFNA(VLOOKUP(D388+1,角色属性概况!I:J,2,FALSE),999)</f>
        <v>5</v>
      </c>
      <c r="N388" s="1" t="s">
        <v>249</v>
      </c>
      <c r="O388" s="1">
        <f>VLOOKUP(E388,角色属性概况!Q:R,2,FALSE)</f>
        <v>600</v>
      </c>
      <c r="P388" s="1">
        <v>0</v>
      </c>
      <c r="Q388" s="1">
        <v>0</v>
      </c>
    </row>
    <row r="389" spans="3:17" x14ac:dyDescent="0.15">
      <c r="C389" s="8" t="str">
        <f t="shared" si="30"/>
        <v>被动技能20</v>
      </c>
      <c r="D389" s="8">
        <f t="shared" si="33"/>
        <v>3</v>
      </c>
      <c r="E389" s="8">
        <f t="shared" si="34"/>
        <v>4</v>
      </c>
      <c r="F389" s="8">
        <f t="shared" si="35"/>
        <v>20</v>
      </c>
      <c r="H389" t="str">
        <f t="shared" si="31"/>
        <v>被动技能20等级3</v>
      </c>
      <c r="I389" t="str">
        <f t="shared" si="32"/>
        <v>被动技能20等级4</v>
      </c>
      <c r="J389" s="1">
        <v>383</v>
      </c>
      <c r="K389" s="1">
        <f>VLOOKUP(H389,被动技能!$A:$E,5,FALSE)</f>
        <v>100383</v>
      </c>
      <c r="L389" s="1">
        <f>_xlfn.IFNA(VLOOKUP(I389,被动技能!$A:$E,5,FALSE),0)</f>
        <v>100384</v>
      </c>
      <c r="M389">
        <f>_xlfn.IFNA(VLOOKUP(D389+1,角色属性概况!I:J,2,FALSE),999)</f>
        <v>10</v>
      </c>
      <c r="N389" s="1" t="s">
        <v>249</v>
      </c>
      <c r="O389" s="1">
        <f>VLOOKUP(E389,角色属性概况!Q:R,2,FALSE)</f>
        <v>800</v>
      </c>
      <c r="P389" s="1">
        <v>0</v>
      </c>
      <c r="Q389" s="1">
        <v>0</v>
      </c>
    </row>
    <row r="390" spans="3:17" x14ac:dyDescent="0.15">
      <c r="C390" s="8" t="str">
        <f t="shared" si="30"/>
        <v>被动技能20</v>
      </c>
      <c r="D390" s="8">
        <f t="shared" si="33"/>
        <v>4</v>
      </c>
      <c r="E390" s="8">
        <f t="shared" si="34"/>
        <v>5</v>
      </c>
      <c r="F390" s="8">
        <f t="shared" si="35"/>
        <v>20</v>
      </c>
      <c r="H390" t="str">
        <f t="shared" si="31"/>
        <v>被动技能20等级4</v>
      </c>
      <c r="I390" t="str">
        <f t="shared" si="32"/>
        <v>被动技能20等级5</v>
      </c>
      <c r="J390" s="1">
        <v>384</v>
      </c>
      <c r="K390" s="1">
        <f>VLOOKUP(H390,被动技能!$A:$E,5,FALSE)</f>
        <v>100384</v>
      </c>
      <c r="L390" s="1">
        <f>_xlfn.IFNA(VLOOKUP(I390,被动技能!$A:$E,5,FALSE),0)</f>
        <v>100385</v>
      </c>
      <c r="M390">
        <f>_xlfn.IFNA(VLOOKUP(D390+1,角色属性概况!I:J,2,FALSE),999)</f>
        <v>15</v>
      </c>
      <c r="N390" s="1" t="s">
        <v>249</v>
      </c>
      <c r="O390" s="1">
        <f>VLOOKUP(E390,角色属性概况!Q:R,2,FALSE)</f>
        <v>1200</v>
      </c>
      <c r="P390" s="1">
        <v>0</v>
      </c>
      <c r="Q390" s="1">
        <v>0</v>
      </c>
    </row>
    <row r="391" spans="3:17" x14ac:dyDescent="0.15">
      <c r="C391" s="8" t="str">
        <f t="shared" si="30"/>
        <v>被动技能20</v>
      </c>
      <c r="D391" s="8">
        <f t="shared" si="33"/>
        <v>5</v>
      </c>
      <c r="E391" s="8">
        <f t="shared" si="34"/>
        <v>6</v>
      </c>
      <c r="F391" s="8">
        <f t="shared" si="35"/>
        <v>20</v>
      </c>
      <c r="H391" t="str">
        <f t="shared" si="31"/>
        <v>被动技能20等级5</v>
      </c>
      <c r="I391" t="str">
        <f t="shared" si="32"/>
        <v>被动技能20等级6</v>
      </c>
      <c r="J391" s="1">
        <v>385</v>
      </c>
      <c r="K391" s="1">
        <f>VLOOKUP(H391,被动技能!$A:$E,5,FALSE)</f>
        <v>100385</v>
      </c>
      <c r="L391" s="1">
        <f>_xlfn.IFNA(VLOOKUP(I391,被动技能!$A:$E,5,FALSE),0)</f>
        <v>100386</v>
      </c>
      <c r="M391">
        <f>_xlfn.IFNA(VLOOKUP(D391+1,角色属性概况!I:J,2,FALSE),999)</f>
        <v>20</v>
      </c>
      <c r="N391" s="1" t="s">
        <v>249</v>
      </c>
      <c r="O391" s="1">
        <f>VLOOKUP(E391,角色属性概况!Q:R,2,FALSE)</f>
        <v>1700</v>
      </c>
      <c r="P391" s="1">
        <v>0</v>
      </c>
      <c r="Q391" s="1">
        <v>0</v>
      </c>
    </row>
    <row r="392" spans="3:17" x14ac:dyDescent="0.15">
      <c r="C392" s="8" t="str">
        <f t="shared" ref="C392:C406" si="36">C$4&amp;F392</f>
        <v>被动技能20</v>
      </c>
      <c r="D392" s="8">
        <f t="shared" si="33"/>
        <v>6</v>
      </c>
      <c r="E392" s="8">
        <f t="shared" si="34"/>
        <v>7</v>
      </c>
      <c r="F392" s="8">
        <f t="shared" si="35"/>
        <v>20</v>
      </c>
      <c r="H392" t="str">
        <f t="shared" ref="H392:H406" si="37">$C392&amp;D$6&amp;D392</f>
        <v>被动技能20等级6</v>
      </c>
      <c r="I392" t="str">
        <f t="shared" ref="I392:I406" si="38">$C392&amp;E$6&amp;E392</f>
        <v>被动技能20等级7</v>
      </c>
      <c r="J392" s="1">
        <v>386</v>
      </c>
      <c r="K392" s="1">
        <f>VLOOKUP(H392,被动技能!$A:$E,5,FALSE)</f>
        <v>100386</v>
      </c>
      <c r="L392" s="1">
        <f>_xlfn.IFNA(VLOOKUP(I392,被动技能!$A:$E,5,FALSE),0)</f>
        <v>100387</v>
      </c>
      <c r="M392">
        <f>_xlfn.IFNA(VLOOKUP(D392+1,角色属性概况!I:J,2,FALSE),999)</f>
        <v>25</v>
      </c>
      <c r="N392" s="1" t="s">
        <v>249</v>
      </c>
      <c r="O392" s="1">
        <f>VLOOKUP(E392,角色属性概况!Q:R,2,FALSE)</f>
        <v>2400</v>
      </c>
      <c r="P392" s="1">
        <v>0</v>
      </c>
      <c r="Q392" s="1">
        <v>0</v>
      </c>
    </row>
    <row r="393" spans="3:17" x14ac:dyDescent="0.15">
      <c r="C393" s="8" t="str">
        <f t="shared" si="36"/>
        <v>被动技能20</v>
      </c>
      <c r="D393" s="8">
        <f t="shared" ref="D393:D406" si="39">IF(D392=D$5,1,D392+1)</f>
        <v>7</v>
      </c>
      <c r="E393" s="8">
        <f t="shared" ref="E393:E406" si="40">IF(E392=E$5,2,E392+1)</f>
        <v>8</v>
      </c>
      <c r="F393" s="8">
        <f t="shared" ref="F393:F406" si="41">IF(D393=1,F392+1,F392)</f>
        <v>20</v>
      </c>
      <c r="H393" t="str">
        <f t="shared" si="37"/>
        <v>被动技能20等级7</v>
      </c>
      <c r="I393" t="str">
        <f t="shared" si="38"/>
        <v>被动技能20等级8</v>
      </c>
      <c r="J393" s="1">
        <v>387</v>
      </c>
      <c r="K393" s="1">
        <f>VLOOKUP(H393,被动技能!$A:$E,5,FALSE)</f>
        <v>100387</v>
      </c>
      <c r="L393" s="1">
        <f>_xlfn.IFNA(VLOOKUP(I393,被动技能!$A:$E,5,FALSE),0)</f>
        <v>100388</v>
      </c>
      <c r="M393">
        <f>_xlfn.IFNA(VLOOKUP(D393+1,角色属性概况!I:J,2,FALSE),999)</f>
        <v>30</v>
      </c>
      <c r="N393" s="1" t="s">
        <v>249</v>
      </c>
      <c r="O393" s="1">
        <f>VLOOKUP(E393,角色属性概况!Q:R,2,FALSE)</f>
        <v>3500</v>
      </c>
      <c r="P393" s="1">
        <v>0</v>
      </c>
      <c r="Q393" s="1">
        <v>0</v>
      </c>
    </row>
    <row r="394" spans="3:17" x14ac:dyDescent="0.15">
      <c r="C394" s="8" t="str">
        <f t="shared" si="36"/>
        <v>被动技能20</v>
      </c>
      <c r="D394" s="8">
        <f t="shared" si="39"/>
        <v>8</v>
      </c>
      <c r="E394" s="8">
        <f t="shared" si="40"/>
        <v>9</v>
      </c>
      <c r="F394" s="8">
        <f t="shared" si="41"/>
        <v>20</v>
      </c>
      <c r="H394" t="str">
        <f t="shared" si="37"/>
        <v>被动技能20等级8</v>
      </c>
      <c r="I394" t="str">
        <f t="shared" si="38"/>
        <v>被动技能20等级9</v>
      </c>
      <c r="J394" s="1">
        <v>388</v>
      </c>
      <c r="K394" s="1">
        <f>VLOOKUP(H394,被动技能!$A:$E,5,FALSE)</f>
        <v>100388</v>
      </c>
      <c r="L394" s="1">
        <f>_xlfn.IFNA(VLOOKUP(I394,被动技能!$A:$E,5,FALSE),0)</f>
        <v>100389</v>
      </c>
      <c r="M394">
        <f>_xlfn.IFNA(VLOOKUP(D394+1,角色属性概况!I:J,2,FALSE),999)</f>
        <v>35</v>
      </c>
      <c r="N394" s="1" t="s">
        <v>249</v>
      </c>
      <c r="O394" s="1">
        <f>VLOOKUP(E394,角色属性概况!Q:R,2,FALSE)</f>
        <v>4900</v>
      </c>
      <c r="P394" s="1">
        <v>0</v>
      </c>
      <c r="Q394" s="1">
        <v>0</v>
      </c>
    </row>
    <row r="395" spans="3:17" x14ac:dyDescent="0.15">
      <c r="C395" s="8" t="str">
        <f t="shared" si="36"/>
        <v>被动技能20</v>
      </c>
      <c r="D395" s="8">
        <f t="shared" si="39"/>
        <v>9</v>
      </c>
      <c r="E395" s="8">
        <f t="shared" si="40"/>
        <v>10</v>
      </c>
      <c r="F395" s="8">
        <f t="shared" si="41"/>
        <v>20</v>
      </c>
      <c r="H395" t="str">
        <f t="shared" si="37"/>
        <v>被动技能20等级9</v>
      </c>
      <c r="I395" t="str">
        <f t="shared" si="38"/>
        <v>被动技能20等级10</v>
      </c>
      <c r="J395" s="1">
        <v>389</v>
      </c>
      <c r="K395" s="1">
        <f>VLOOKUP(H395,被动技能!$A:$E,5,FALSE)</f>
        <v>100389</v>
      </c>
      <c r="L395" s="1">
        <f>_xlfn.IFNA(VLOOKUP(I395,被动技能!$A:$E,5,FALSE),0)</f>
        <v>100390</v>
      </c>
      <c r="M395">
        <f>_xlfn.IFNA(VLOOKUP(D395+1,角色属性概况!I:J,2,FALSE),999)</f>
        <v>40</v>
      </c>
      <c r="N395" s="1" t="s">
        <v>249</v>
      </c>
      <c r="O395" s="1">
        <f>VLOOKUP(E395,角色属性概况!Q:R,2,FALSE)</f>
        <v>7000</v>
      </c>
      <c r="P395" s="1">
        <v>0</v>
      </c>
      <c r="Q395" s="1">
        <v>0</v>
      </c>
    </row>
    <row r="396" spans="3:17" x14ac:dyDescent="0.15">
      <c r="C396" s="8" t="str">
        <f t="shared" si="36"/>
        <v>被动技能20</v>
      </c>
      <c r="D396" s="8">
        <f t="shared" si="39"/>
        <v>10</v>
      </c>
      <c r="E396" s="8">
        <f t="shared" si="40"/>
        <v>11</v>
      </c>
      <c r="F396" s="8">
        <f t="shared" si="41"/>
        <v>20</v>
      </c>
      <c r="H396" t="str">
        <f t="shared" si="37"/>
        <v>被动技能20等级10</v>
      </c>
      <c r="I396" t="str">
        <f t="shared" si="38"/>
        <v>被动技能20等级11</v>
      </c>
      <c r="J396" s="1">
        <v>390</v>
      </c>
      <c r="K396" s="1">
        <f>VLOOKUP(H396,被动技能!$A:$E,5,FALSE)</f>
        <v>100390</v>
      </c>
      <c r="L396" s="1">
        <f>_xlfn.IFNA(VLOOKUP(I396,被动技能!$A:$E,5,FALSE),0)</f>
        <v>100391</v>
      </c>
      <c r="M396">
        <f>_xlfn.IFNA(VLOOKUP(D396+1,角色属性概况!I:J,2,FALSE),999)</f>
        <v>45</v>
      </c>
      <c r="N396" s="1" t="s">
        <v>249</v>
      </c>
      <c r="O396" s="1">
        <f>VLOOKUP(E396,角色属性概况!Q:R,2,FALSE)</f>
        <v>9900</v>
      </c>
      <c r="P396" s="1">
        <v>0</v>
      </c>
      <c r="Q396" s="1">
        <v>0</v>
      </c>
    </row>
    <row r="397" spans="3:17" x14ac:dyDescent="0.15">
      <c r="C397" s="8" t="str">
        <f t="shared" si="36"/>
        <v>被动技能20</v>
      </c>
      <c r="D397" s="8">
        <f t="shared" si="39"/>
        <v>11</v>
      </c>
      <c r="E397" s="8">
        <f t="shared" si="40"/>
        <v>12</v>
      </c>
      <c r="F397" s="8">
        <f t="shared" si="41"/>
        <v>20</v>
      </c>
      <c r="H397" t="str">
        <f t="shared" si="37"/>
        <v>被动技能20等级11</v>
      </c>
      <c r="I397" t="str">
        <f t="shared" si="38"/>
        <v>被动技能20等级12</v>
      </c>
      <c r="J397" s="1">
        <v>391</v>
      </c>
      <c r="K397" s="1">
        <f>VLOOKUP(H397,被动技能!$A:$E,5,FALSE)</f>
        <v>100391</v>
      </c>
      <c r="L397" s="1">
        <f>_xlfn.IFNA(VLOOKUP(I397,被动技能!$A:$E,5,FALSE),0)</f>
        <v>100392</v>
      </c>
      <c r="M397">
        <f>_xlfn.IFNA(VLOOKUP(D397+1,角色属性概况!I:J,2,FALSE),999)</f>
        <v>50</v>
      </c>
      <c r="N397" s="1" t="s">
        <v>249</v>
      </c>
      <c r="O397" s="1">
        <f>VLOOKUP(E397,角色属性概况!Q:R,2,FALSE)</f>
        <v>14100</v>
      </c>
      <c r="P397" s="1">
        <v>0</v>
      </c>
      <c r="Q397" s="1">
        <v>0</v>
      </c>
    </row>
    <row r="398" spans="3:17" x14ac:dyDescent="0.15">
      <c r="C398" s="8" t="str">
        <f t="shared" si="36"/>
        <v>被动技能20</v>
      </c>
      <c r="D398" s="8">
        <f t="shared" si="39"/>
        <v>12</v>
      </c>
      <c r="E398" s="8">
        <f t="shared" si="40"/>
        <v>13</v>
      </c>
      <c r="F398" s="8">
        <f t="shared" si="41"/>
        <v>20</v>
      </c>
      <c r="H398" t="str">
        <f t="shared" si="37"/>
        <v>被动技能20等级12</v>
      </c>
      <c r="I398" t="str">
        <f t="shared" si="38"/>
        <v>被动技能20等级13</v>
      </c>
      <c r="J398" s="1">
        <v>392</v>
      </c>
      <c r="K398" s="1">
        <f>VLOOKUP(H398,被动技能!$A:$E,5,FALSE)</f>
        <v>100392</v>
      </c>
      <c r="L398" s="1">
        <f>_xlfn.IFNA(VLOOKUP(I398,被动技能!$A:$E,5,FALSE),0)</f>
        <v>100393</v>
      </c>
      <c r="M398">
        <f>_xlfn.IFNA(VLOOKUP(D398+1,角色属性概况!I:J,2,FALSE),999)</f>
        <v>55</v>
      </c>
      <c r="N398" s="1" t="s">
        <v>249</v>
      </c>
      <c r="O398" s="1">
        <f>VLOOKUP(E398,角色属性概况!Q:R,2,FALSE)</f>
        <v>20000</v>
      </c>
      <c r="P398" s="1">
        <v>0</v>
      </c>
      <c r="Q398" s="1">
        <v>0</v>
      </c>
    </row>
    <row r="399" spans="3:17" x14ac:dyDescent="0.15">
      <c r="C399" s="8" t="str">
        <f t="shared" si="36"/>
        <v>被动技能20</v>
      </c>
      <c r="D399" s="8">
        <f t="shared" si="39"/>
        <v>13</v>
      </c>
      <c r="E399" s="8">
        <f t="shared" si="40"/>
        <v>14</v>
      </c>
      <c r="F399" s="8">
        <f t="shared" si="41"/>
        <v>20</v>
      </c>
      <c r="H399" t="str">
        <f t="shared" si="37"/>
        <v>被动技能20等级13</v>
      </c>
      <c r="I399" t="str">
        <f t="shared" si="38"/>
        <v>被动技能20等级14</v>
      </c>
      <c r="J399" s="1">
        <v>393</v>
      </c>
      <c r="K399" s="1">
        <f>VLOOKUP(H399,被动技能!$A:$E,5,FALSE)</f>
        <v>100393</v>
      </c>
      <c r="L399" s="1">
        <f>_xlfn.IFNA(VLOOKUP(I399,被动技能!$A:$E,5,FALSE),0)</f>
        <v>100394</v>
      </c>
      <c r="M399">
        <f>_xlfn.IFNA(VLOOKUP(D399+1,角色属性概况!I:J,2,FALSE),999)</f>
        <v>60</v>
      </c>
      <c r="N399" s="1" t="s">
        <v>249</v>
      </c>
      <c r="O399" s="1">
        <f>VLOOKUP(E399,角色属性概况!Q:R,2,FALSE)</f>
        <v>28300</v>
      </c>
      <c r="P399" s="1">
        <v>0</v>
      </c>
      <c r="Q399" s="1">
        <v>0</v>
      </c>
    </row>
    <row r="400" spans="3:17" x14ac:dyDescent="0.15">
      <c r="C400" s="8" t="str">
        <f t="shared" si="36"/>
        <v>被动技能20</v>
      </c>
      <c r="D400" s="8">
        <f t="shared" si="39"/>
        <v>14</v>
      </c>
      <c r="E400" s="8">
        <f t="shared" si="40"/>
        <v>15</v>
      </c>
      <c r="F400" s="8">
        <f t="shared" si="41"/>
        <v>20</v>
      </c>
      <c r="H400" t="str">
        <f t="shared" si="37"/>
        <v>被动技能20等级14</v>
      </c>
      <c r="I400" t="str">
        <f t="shared" si="38"/>
        <v>被动技能20等级15</v>
      </c>
      <c r="J400" s="1">
        <v>394</v>
      </c>
      <c r="K400" s="1">
        <f>VLOOKUP(H400,被动技能!$A:$E,5,FALSE)</f>
        <v>100394</v>
      </c>
      <c r="L400" s="1">
        <f>_xlfn.IFNA(VLOOKUP(I400,被动技能!$A:$E,5,FALSE),0)</f>
        <v>100395</v>
      </c>
      <c r="M400">
        <f>_xlfn.IFNA(VLOOKUP(D400+1,角色属性概况!I:J,2,FALSE),999)</f>
        <v>65</v>
      </c>
      <c r="N400" s="1" t="s">
        <v>249</v>
      </c>
      <c r="O400" s="1">
        <f>VLOOKUP(E400,角色属性概况!Q:R,2,FALSE)</f>
        <v>40100</v>
      </c>
      <c r="P400" s="1">
        <v>0</v>
      </c>
      <c r="Q400" s="1">
        <v>0</v>
      </c>
    </row>
    <row r="401" spans="3:17" x14ac:dyDescent="0.15">
      <c r="C401" s="8" t="str">
        <f t="shared" si="36"/>
        <v>被动技能20</v>
      </c>
      <c r="D401" s="8">
        <f t="shared" si="39"/>
        <v>15</v>
      </c>
      <c r="E401" s="8">
        <f t="shared" si="40"/>
        <v>16</v>
      </c>
      <c r="F401" s="8">
        <f t="shared" si="41"/>
        <v>20</v>
      </c>
      <c r="H401" t="str">
        <f t="shared" si="37"/>
        <v>被动技能20等级15</v>
      </c>
      <c r="I401" t="str">
        <f t="shared" si="38"/>
        <v>被动技能20等级16</v>
      </c>
      <c r="J401" s="1">
        <v>395</v>
      </c>
      <c r="K401" s="1">
        <f>VLOOKUP(H401,被动技能!$A:$E,5,FALSE)</f>
        <v>100395</v>
      </c>
      <c r="L401" s="1">
        <f>_xlfn.IFNA(VLOOKUP(I401,被动技能!$A:$E,5,FALSE),0)</f>
        <v>100396</v>
      </c>
      <c r="M401">
        <f>_xlfn.IFNA(VLOOKUP(D401+1,角色属性概况!I:J,2,FALSE),999)</f>
        <v>70</v>
      </c>
      <c r="N401" s="1" t="s">
        <v>249</v>
      </c>
      <c r="O401" s="1">
        <f>VLOOKUP(E401,角色属性概况!Q:R,2,FALSE)</f>
        <v>56700</v>
      </c>
      <c r="P401" s="1">
        <v>0</v>
      </c>
      <c r="Q401" s="1">
        <v>0</v>
      </c>
    </row>
    <row r="402" spans="3:17" x14ac:dyDescent="0.15">
      <c r="C402" s="8" t="str">
        <f t="shared" si="36"/>
        <v>被动技能20</v>
      </c>
      <c r="D402" s="8">
        <f t="shared" si="39"/>
        <v>16</v>
      </c>
      <c r="E402" s="8">
        <f t="shared" si="40"/>
        <v>17</v>
      </c>
      <c r="F402" s="8">
        <f t="shared" si="41"/>
        <v>20</v>
      </c>
      <c r="H402" t="str">
        <f t="shared" si="37"/>
        <v>被动技能20等级16</v>
      </c>
      <c r="I402" t="str">
        <f t="shared" si="38"/>
        <v>被动技能20等级17</v>
      </c>
      <c r="J402" s="1">
        <v>396</v>
      </c>
      <c r="K402" s="1">
        <f>VLOOKUP(H402,被动技能!$A:$E,5,FALSE)</f>
        <v>100396</v>
      </c>
      <c r="L402" s="1">
        <f>_xlfn.IFNA(VLOOKUP(I402,被动技能!$A:$E,5,FALSE),0)</f>
        <v>100397</v>
      </c>
      <c r="M402">
        <f>_xlfn.IFNA(VLOOKUP(D402+1,角色属性概况!I:J,2,FALSE),999)</f>
        <v>75</v>
      </c>
      <c r="N402" s="1" t="s">
        <v>249</v>
      </c>
      <c r="O402" s="1">
        <f>VLOOKUP(E402,角色属性概况!Q:R,2,FALSE)</f>
        <v>80400</v>
      </c>
      <c r="P402" s="1">
        <v>0</v>
      </c>
      <c r="Q402" s="1">
        <v>0</v>
      </c>
    </row>
    <row r="403" spans="3:17" x14ac:dyDescent="0.15">
      <c r="C403" s="8" t="str">
        <f t="shared" si="36"/>
        <v>被动技能20</v>
      </c>
      <c r="D403" s="8">
        <f t="shared" si="39"/>
        <v>17</v>
      </c>
      <c r="E403" s="8">
        <f t="shared" si="40"/>
        <v>18</v>
      </c>
      <c r="F403" s="8">
        <f t="shared" si="41"/>
        <v>20</v>
      </c>
      <c r="H403" t="str">
        <f t="shared" si="37"/>
        <v>被动技能20等级17</v>
      </c>
      <c r="I403" t="str">
        <f t="shared" si="38"/>
        <v>被动技能20等级18</v>
      </c>
      <c r="J403" s="1">
        <v>397</v>
      </c>
      <c r="K403" s="1">
        <f>VLOOKUP(H403,被动技能!$A:$E,5,FALSE)</f>
        <v>100397</v>
      </c>
      <c r="L403" s="1">
        <f>_xlfn.IFNA(VLOOKUP(I403,被动技能!$A:$E,5,FALSE),0)</f>
        <v>100398</v>
      </c>
      <c r="M403">
        <f>_xlfn.IFNA(VLOOKUP(D403+1,角色属性概况!I:J,2,FALSE),999)</f>
        <v>80</v>
      </c>
      <c r="N403" s="1" t="s">
        <v>249</v>
      </c>
      <c r="O403" s="1">
        <f>VLOOKUP(E403,角色属性概况!Q:R,2,FALSE)</f>
        <v>113800</v>
      </c>
      <c r="P403" s="1">
        <v>0</v>
      </c>
      <c r="Q403" s="1">
        <v>0</v>
      </c>
    </row>
    <row r="404" spans="3:17" x14ac:dyDescent="0.15">
      <c r="C404" s="8" t="str">
        <f t="shared" si="36"/>
        <v>被动技能20</v>
      </c>
      <c r="D404" s="8">
        <f t="shared" si="39"/>
        <v>18</v>
      </c>
      <c r="E404" s="8">
        <f t="shared" si="40"/>
        <v>19</v>
      </c>
      <c r="F404" s="8">
        <f t="shared" si="41"/>
        <v>20</v>
      </c>
      <c r="H404" t="str">
        <f t="shared" si="37"/>
        <v>被动技能20等级18</v>
      </c>
      <c r="I404" t="str">
        <f t="shared" si="38"/>
        <v>被动技能20等级19</v>
      </c>
      <c r="J404" s="1">
        <v>398</v>
      </c>
      <c r="K404" s="1">
        <f>VLOOKUP(H404,被动技能!$A:$E,5,FALSE)</f>
        <v>100398</v>
      </c>
      <c r="L404" s="1">
        <f>_xlfn.IFNA(VLOOKUP(I404,被动技能!$A:$E,5,FALSE),0)</f>
        <v>100399</v>
      </c>
      <c r="M404">
        <f>_xlfn.IFNA(VLOOKUP(D404+1,角色属性概况!I:J,2,FALSE),999)</f>
        <v>85</v>
      </c>
      <c r="N404" s="1" t="s">
        <v>249</v>
      </c>
      <c r="O404" s="1">
        <f>VLOOKUP(E404,角色属性概况!Q:R,2,FALSE)</f>
        <v>161100</v>
      </c>
      <c r="P404" s="1">
        <v>0</v>
      </c>
      <c r="Q404" s="1">
        <v>0</v>
      </c>
    </row>
    <row r="405" spans="3:17" x14ac:dyDescent="0.15">
      <c r="C405" s="8" t="str">
        <f t="shared" si="36"/>
        <v>被动技能20</v>
      </c>
      <c r="D405" s="8">
        <f t="shared" si="39"/>
        <v>19</v>
      </c>
      <c r="E405" s="8">
        <f t="shared" si="40"/>
        <v>20</v>
      </c>
      <c r="F405" s="8">
        <f t="shared" si="41"/>
        <v>20</v>
      </c>
      <c r="H405" t="str">
        <f t="shared" si="37"/>
        <v>被动技能20等级19</v>
      </c>
      <c r="I405" t="str">
        <f t="shared" si="38"/>
        <v>被动技能20等级20</v>
      </c>
      <c r="J405" s="1">
        <v>399</v>
      </c>
      <c r="K405" s="1">
        <f>VLOOKUP(H405,被动技能!$A:$E,5,FALSE)</f>
        <v>100399</v>
      </c>
      <c r="L405" s="1">
        <f>_xlfn.IFNA(VLOOKUP(I405,被动技能!$A:$E,5,FALSE),0)</f>
        <v>100400</v>
      </c>
      <c r="M405">
        <f>_xlfn.IFNA(VLOOKUP(D405+1,角色属性概况!I:J,2,FALSE),999)</f>
        <v>90</v>
      </c>
      <c r="N405" s="1" t="s">
        <v>249</v>
      </c>
      <c r="O405" s="1">
        <f>VLOOKUP(E405,角色属性概况!Q:R,2,FALSE)</f>
        <v>228100</v>
      </c>
      <c r="P405" s="1">
        <v>0</v>
      </c>
      <c r="Q405" s="1">
        <v>0</v>
      </c>
    </row>
    <row r="406" spans="3:17" x14ac:dyDescent="0.15">
      <c r="C406" s="8" t="str">
        <f t="shared" si="36"/>
        <v>被动技能20</v>
      </c>
      <c r="D406" s="8">
        <f t="shared" si="39"/>
        <v>20</v>
      </c>
      <c r="E406" s="8">
        <f t="shared" si="40"/>
        <v>21</v>
      </c>
      <c r="F406" s="8">
        <f t="shared" si="41"/>
        <v>20</v>
      </c>
      <c r="H406" t="str">
        <f t="shared" si="37"/>
        <v>被动技能20等级20</v>
      </c>
      <c r="I406" t="str">
        <f t="shared" si="38"/>
        <v>被动技能20等级21</v>
      </c>
      <c r="J406" s="1">
        <v>400</v>
      </c>
      <c r="K406" s="1">
        <f>VLOOKUP(H406,被动技能!$A:$E,5,FALSE)</f>
        <v>100400</v>
      </c>
      <c r="L406" s="1">
        <f>_xlfn.IFNA(VLOOKUP(I406,被动技能!$A:$E,5,FALSE),0)</f>
        <v>0</v>
      </c>
      <c r="M406">
        <f>_xlfn.IFNA(VLOOKUP(D406+1,角色属性概况!I:J,2,FALSE),999)</f>
        <v>100</v>
      </c>
      <c r="N406" s="1" t="s">
        <v>249</v>
      </c>
      <c r="O406" s="1">
        <f>VLOOKUP(E406,角色属性概况!Q:R,2,FALSE)</f>
        <v>780200</v>
      </c>
      <c r="P406" s="1">
        <v>0</v>
      </c>
      <c r="Q406" s="1">
        <v>0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L40"/>
  <sheetViews>
    <sheetView topLeftCell="AO1" workbookViewId="0">
      <selection activeCell="BL6" sqref="BL6"/>
    </sheetView>
  </sheetViews>
  <sheetFormatPr baseColWidth="10" defaultRowHeight="15" x14ac:dyDescent="0.15"/>
  <cols>
    <col min="2" max="2" width="14.83203125" bestFit="1" customWidth="1"/>
    <col min="14" max="14" width="17.5" bestFit="1" customWidth="1"/>
    <col min="28" max="28" width="13.5" bestFit="1" customWidth="1"/>
    <col min="34" max="34" width="17.5" bestFit="1" customWidth="1"/>
    <col min="40" max="40" width="16.83203125" customWidth="1"/>
    <col min="41" max="41" width="18.33203125" customWidth="1"/>
    <col min="42" max="42" width="19.33203125" customWidth="1"/>
  </cols>
  <sheetData>
    <row r="2" spans="2:64" x14ac:dyDescent="0.15">
      <c r="B2" s="1" t="s">
        <v>124</v>
      </c>
      <c r="F2" t="s">
        <v>147</v>
      </c>
      <c r="J2" t="s">
        <v>149</v>
      </c>
      <c r="N2" t="s">
        <v>150</v>
      </c>
      <c r="R2" t="s">
        <v>159</v>
      </c>
      <c r="V2" t="s">
        <v>160</v>
      </c>
      <c r="Z2" t="s">
        <v>245</v>
      </c>
      <c r="AD2" t="s">
        <v>472</v>
      </c>
      <c r="AH2" t="s">
        <v>1439</v>
      </c>
      <c r="AL2" t="s">
        <v>1346</v>
      </c>
      <c r="AM2" t="s">
        <v>1348</v>
      </c>
      <c r="AN2" t="s">
        <v>387</v>
      </c>
      <c r="AO2" t="s">
        <v>1347</v>
      </c>
      <c r="AS2" t="s">
        <v>1390</v>
      </c>
      <c r="AY2" t="s">
        <v>1440</v>
      </c>
      <c r="BD2" t="s">
        <v>1455</v>
      </c>
      <c r="BG2" t="s">
        <v>7</v>
      </c>
      <c r="BK2" s="1" t="s">
        <v>10</v>
      </c>
    </row>
    <row r="3" spans="2:64" x14ac:dyDescent="0.15">
      <c r="B3" t="s">
        <v>105</v>
      </c>
      <c r="C3">
        <v>1</v>
      </c>
      <c r="F3" t="s">
        <v>131</v>
      </c>
      <c r="G3">
        <v>1</v>
      </c>
      <c r="J3" s="1" t="s">
        <v>102</v>
      </c>
      <c r="K3">
        <v>1</v>
      </c>
      <c r="N3" s="4" t="s">
        <v>106</v>
      </c>
      <c r="O3">
        <v>1</v>
      </c>
      <c r="R3" t="s">
        <v>154</v>
      </c>
      <c r="S3">
        <v>1</v>
      </c>
      <c r="V3" t="s">
        <v>137</v>
      </c>
      <c r="W3">
        <v>1</v>
      </c>
      <c r="Z3" t="s">
        <v>171</v>
      </c>
      <c r="AA3" t="s">
        <v>207</v>
      </c>
      <c r="AD3" t="s">
        <v>469</v>
      </c>
      <c r="AE3">
        <v>4</v>
      </c>
      <c r="AH3" s="4" t="s">
        <v>106</v>
      </c>
      <c r="AI3">
        <v>1</v>
      </c>
      <c r="AL3" s="4" t="s">
        <v>106</v>
      </c>
      <c r="AM3">
        <v>150</v>
      </c>
      <c r="AN3">
        <v>50</v>
      </c>
      <c r="AO3">
        <v>150</v>
      </c>
      <c r="AP3">
        <v>50</v>
      </c>
      <c r="AS3" t="s">
        <v>171</v>
      </c>
      <c r="AT3">
        <v>1</v>
      </c>
      <c r="AU3" t="s">
        <v>1391</v>
      </c>
      <c r="AY3" t="s">
        <v>1443</v>
      </c>
      <c r="AZ3" t="s">
        <v>1441</v>
      </c>
      <c r="BA3" t="s">
        <v>1442</v>
      </c>
    </row>
    <row r="4" spans="2:64" x14ac:dyDescent="0.15">
      <c r="B4" t="s">
        <v>417</v>
      </c>
      <c r="C4">
        <v>2</v>
      </c>
      <c r="F4" t="s">
        <v>148</v>
      </c>
      <c r="G4">
        <v>2</v>
      </c>
      <c r="J4" s="1" t="s">
        <v>103</v>
      </c>
      <c r="K4">
        <v>2</v>
      </c>
      <c r="N4" t="s">
        <v>109</v>
      </c>
      <c r="O4">
        <v>2</v>
      </c>
      <c r="R4" t="s">
        <v>155</v>
      </c>
      <c r="S4">
        <v>2</v>
      </c>
      <c r="V4" t="s">
        <v>138</v>
      </c>
      <c r="W4">
        <v>2</v>
      </c>
      <c r="Z4" t="s">
        <v>172</v>
      </c>
      <c r="AA4" t="s">
        <v>208</v>
      </c>
      <c r="AD4" t="s">
        <v>470</v>
      </c>
      <c r="AE4">
        <v>5</v>
      </c>
      <c r="AH4" t="s">
        <v>109</v>
      </c>
      <c r="AI4">
        <v>2</v>
      </c>
      <c r="AL4" t="s">
        <v>109</v>
      </c>
      <c r="AM4">
        <v>125</v>
      </c>
      <c r="AN4">
        <v>25</v>
      </c>
      <c r="AO4">
        <v>125</v>
      </c>
      <c r="AP4">
        <v>25</v>
      </c>
      <c r="AS4" t="s">
        <v>172</v>
      </c>
      <c r="AT4">
        <v>1</v>
      </c>
      <c r="AU4" t="s">
        <v>1392</v>
      </c>
      <c r="AY4">
        <v>1</v>
      </c>
      <c r="AZ4">
        <v>0</v>
      </c>
      <c r="BA4">
        <v>0</v>
      </c>
      <c r="BD4" t="s">
        <v>1456</v>
      </c>
      <c r="BE4">
        <v>1</v>
      </c>
      <c r="BG4" t="s">
        <v>1461</v>
      </c>
      <c r="BH4">
        <v>1</v>
      </c>
      <c r="BK4" t="s">
        <v>1472</v>
      </c>
      <c r="BL4" s="14">
        <v>0</v>
      </c>
    </row>
    <row r="5" spans="2:64" x14ac:dyDescent="0.15">
      <c r="B5" s="1" t="s">
        <v>121</v>
      </c>
      <c r="C5">
        <v>3</v>
      </c>
      <c r="J5" s="1" t="s">
        <v>104</v>
      </c>
      <c r="K5">
        <v>3</v>
      </c>
      <c r="N5" t="s">
        <v>110</v>
      </c>
      <c r="O5">
        <v>3</v>
      </c>
      <c r="R5" t="s">
        <v>156</v>
      </c>
      <c r="S5">
        <v>3</v>
      </c>
      <c r="V5" t="s">
        <v>155</v>
      </c>
      <c r="W5">
        <v>3</v>
      </c>
      <c r="Z5" t="s">
        <v>173</v>
      </c>
      <c r="AA5" t="s">
        <v>209</v>
      </c>
      <c r="AD5" t="s">
        <v>141</v>
      </c>
      <c r="AE5">
        <v>6</v>
      </c>
      <c r="AH5" t="s">
        <v>110</v>
      </c>
      <c r="AI5">
        <v>2</v>
      </c>
      <c r="AL5" t="s">
        <v>110</v>
      </c>
      <c r="AM5">
        <v>125</v>
      </c>
      <c r="AN5">
        <v>25</v>
      </c>
      <c r="AO5">
        <v>125</v>
      </c>
      <c r="AP5">
        <v>25</v>
      </c>
      <c r="AS5" t="s">
        <v>173</v>
      </c>
      <c r="AT5">
        <v>1</v>
      </c>
      <c r="AU5" t="s">
        <v>1393</v>
      </c>
      <c r="AY5">
        <v>2</v>
      </c>
      <c r="AZ5">
        <v>1</v>
      </c>
      <c r="BA5">
        <v>1</v>
      </c>
      <c r="BD5" t="s">
        <v>1457</v>
      </c>
      <c r="BE5">
        <v>2</v>
      </c>
      <c r="BG5" t="s">
        <v>1462</v>
      </c>
      <c r="BH5">
        <v>2</v>
      </c>
      <c r="BK5" t="s">
        <v>860</v>
      </c>
      <c r="BL5">
        <v>100</v>
      </c>
    </row>
    <row r="6" spans="2:64" x14ac:dyDescent="0.15">
      <c r="B6" s="1" t="s">
        <v>130</v>
      </c>
      <c r="C6">
        <v>4</v>
      </c>
      <c r="J6" s="1" t="s">
        <v>105</v>
      </c>
      <c r="K6">
        <v>4</v>
      </c>
      <c r="N6" t="s">
        <v>111</v>
      </c>
      <c r="O6">
        <v>4</v>
      </c>
      <c r="R6" t="s">
        <v>157</v>
      </c>
      <c r="S6">
        <v>4</v>
      </c>
      <c r="V6" t="s">
        <v>156</v>
      </c>
      <c r="W6">
        <v>4</v>
      </c>
      <c r="Z6" t="s">
        <v>174</v>
      </c>
      <c r="AA6" t="s">
        <v>210</v>
      </c>
      <c r="AD6" t="s">
        <v>473</v>
      </c>
      <c r="AE6">
        <v>7</v>
      </c>
      <c r="AH6" t="s">
        <v>111</v>
      </c>
      <c r="AI6">
        <v>2</v>
      </c>
      <c r="AL6" t="s">
        <v>111</v>
      </c>
      <c r="AM6">
        <v>125</v>
      </c>
      <c r="AN6">
        <v>25</v>
      </c>
      <c r="AO6">
        <v>125</v>
      </c>
      <c r="AP6">
        <v>25</v>
      </c>
      <c r="AS6" t="s">
        <v>174</v>
      </c>
      <c r="AT6">
        <v>1</v>
      </c>
      <c r="AU6" t="s">
        <v>1001</v>
      </c>
      <c r="AY6">
        <v>3</v>
      </c>
      <c r="AZ6">
        <v>2</v>
      </c>
      <c r="BA6">
        <v>2</v>
      </c>
      <c r="BD6" t="s">
        <v>1458</v>
      </c>
      <c r="BE6">
        <v>3</v>
      </c>
      <c r="BG6" t="s">
        <v>1463</v>
      </c>
      <c r="BH6">
        <v>3</v>
      </c>
      <c r="BK6" t="s">
        <v>1463</v>
      </c>
      <c r="BL6">
        <v>50</v>
      </c>
    </row>
    <row r="7" spans="2:64" x14ac:dyDescent="0.15">
      <c r="B7" s="1" t="s">
        <v>122</v>
      </c>
      <c r="C7">
        <v>5</v>
      </c>
      <c r="N7" t="s">
        <v>112</v>
      </c>
      <c r="O7">
        <v>5</v>
      </c>
      <c r="R7" t="s">
        <v>158</v>
      </c>
      <c r="S7">
        <v>5</v>
      </c>
      <c r="V7" t="s">
        <v>157</v>
      </c>
      <c r="W7">
        <v>5</v>
      </c>
      <c r="Z7" t="s">
        <v>175</v>
      </c>
      <c r="AA7" t="s">
        <v>211</v>
      </c>
      <c r="AH7" t="s">
        <v>112</v>
      </c>
      <c r="AI7">
        <v>2</v>
      </c>
      <c r="AL7" t="s">
        <v>112</v>
      </c>
      <c r="AM7">
        <v>125</v>
      </c>
      <c r="AN7">
        <v>25</v>
      </c>
      <c r="AO7">
        <v>125</v>
      </c>
      <c r="AP7">
        <v>25</v>
      </c>
      <c r="AS7" t="s">
        <v>175</v>
      </c>
      <c r="AT7">
        <v>1</v>
      </c>
      <c r="AU7" t="s">
        <v>1273</v>
      </c>
      <c r="BD7" t="s">
        <v>1459</v>
      </c>
      <c r="BE7">
        <v>4</v>
      </c>
      <c r="BG7" t="s">
        <v>1464</v>
      </c>
      <c r="BH7">
        <v>4</v>
      </c>
      <c r="BK7" t="s">
        <v>1464</v>
      </c>
      <c r="BL7">
        <v>50</v>
      </c>
    </row>
    <row r="8" spans="2:64" x14ac:dyDescent="0.15">
      <c r="N8" t="s">
        <v>113</v>
      </c>
      <c r="O8">
        <v>6</v>
      </c>
      <c r="V8" t="s">
        <v>158</v>
      </c>
      <c r="W8">
        <v>6</v>
      </c>
      <c r="Z8" t="s">
        <v>176</v>
      </c>
      <c r="AA8" t="s">
        <v>212</v>
      </c>
      <c r="AH8" t="s">
        <v>113</v>
      </c>
      <c r="AI8">
        <v>2</v>
      </c>
      <c r="AL8" t="s">
        <v>113</v>
      </c>
      <c r="AM8">
        <v>125</v>
      </c>
      <c r="AN8">
        <v>25</v>
      </c>
      <c r="AO8">
        <v>125</v>
      </c>
      <c r="AP8">
        <v>25</v>
      </c>
      <c r="AS8" t="s">
        <v>176</v>
      </c>
      <c r="AT8">
        <v>1</v>
      </c>
      <c r="AU8" t="s">
        <v>56</v>
      </c>
      <c r="BD8" t="s">
        <v>1460</v>
      </c>
      <c r="BE8">
        <v>5</v>
      </c>
      <c r="BG8" t="s">
        <v>1465</v>
      </c>
      <c r="BH8">
        <v>5</v>
      </c>
      <c r="BK8" t="s">
        <v>1465</v>
      </c>
      <c r="BL8">
        <v>50</v>
      </c>
    </row>
    <row r="9" spans="2:64" x14ac:dyDescent="0.15">
      <c r="N9" s="4" t="s">
        <v>114</v>
      </c>
      <c r="O9">
        <v>7</v>
      </c>
      <c r="V9" t="s">
        <v>140</v>
      </c>
      <c r="W9">
        <v>7</v>
      </c>
      <c r="Z9" t="s">
        <v>177</v>
      </c>
      <c r="AA9" t="s">
        <v>213</v>
      </c>
      <c r="AH9" s="4" t="s">
        <v>114</v>
      </c>
      <c r="AI9">
        <v>2</v>
      </c>
      <c r="AL9" s="4" t="s">
        <v>114</v>
      </c>
      <c r="AM9">
        <v>125</v>
      </c>
      <c r="AN9">
        <v>25</v>
      </c>
      <c r="AO9">
        <v>125</v>
      </c>
      <c r="AP9">
        <v>25</v>
      </c>
      <c r="AS9" t="s">
        <v>177</v>
      </c>
      <c r="AT9">
        <v>1</v>
      </c>
      <c r="AU9" t="s">
        <v>1265</v>
      </c>
      <c r="BG9" t="s">
        <v>1466</v>
      </c>
      <c r="BH9">
        <v>6</v>
      </c>
      <c r="BK9" t="s">
        <v>1466</v>
      </c>
      <c r="BL9">
        <v>50</v>
      </c>
    </row>
    <row r="10" spans="2:64" x14ac:dyDescent="0.15">
      <c r="N10" s="4" t="s">
        <v>107</v>
      </c>
      <c r="O10">
        <v>8</v>
      </c>
      <c r="V10" t="s">
        <v>141</v>
      </c>
      <c r="W10">
        <v>8</v>
      </c>
      <c r="Z10" t="s">
        <v>178</v>
      </c>
      <c r="AA10" t="s">
        <v>214</v>
      </c>
      <c r="AH10" s="4" t="s">
        <v>107</v>
      </c>
      <c r="AI10">
        <v>2</v>
      </c>
      <c r="AL10" s="4" t="s">
        <v>107</v>
      </c>
      <c r="AM10">
        <v>125</v>
      </c>
      <c r="AN10">
        <v>25</v>
      </c>
      <c r="AO10">
        <v>125</v>
      </c>
      <c r="AP10">
        <v>25</v>
      </c>
      <c r="AS10" t="s">
        <v>178</v>
      </c>
      <c r="AT10">
        <v>1</v>
      </c>
      <c r="AU10" t="s">
        <v>1394</v>
      </c>
      <c r="BG10" t="s">
        <v>1467</v>
      </c>
      <c r="BH10">
        <v>7</v>
      </c>
      <c r="BK10" t="s">
        <v>1467</v>
      </c>
      <c r="BL10">
        <v>50</v>
      </c>
    </row>
    <row r="11" spans="2:64" x14ac:dyDescent="0.15">
      <c r="N11" s="4" t="s">
        <v>108</v>
      </c>
      <c r="O11">
        <v>9</v>
      </c>
      <c r="Z11" t="s">
        <v>179</v>
      </c>
      <c r="AA11" t="s">
        <v>215</v>
      </c>
      <c r="AH11" s="4" t="s">
        <v>108</v>
      </c>
      <c r="AI11">
        <v>3</v>
      </c>
      <c r="AL11" s="4" t="s">
        <v>108</v>
      </c>
      <c r="AM11">
        <v>125</v>
      </c>
      <c r="AN11">
        <v>25</v>
      </c>
      <c r="AO11">
        <v>125</v>
      </c>
      <c r="AP11">
        <v>25</v>
      </c>
      <c r="AS11" t="s">
        <v>179</v>
      </c>
      <c r="AT11">
        <v>1</v>
      </c>
      <c r="AU11" t="s">
        <v>1395</v>
      </c>
      <c r="BG11" t="s">
        <v>7</v>
      </c>
      <c r="BH11">
        <v>8</v>
      </c>
      <c r="BK11" t="s">
        <v>7</v>
      </c>
      <c r="BL11">
        <v>50</v>
      </c>
    </row>
    <row r="12" spans="2:64" x14ac:dyDescent="0.15">
      <c r="Z12" t="s">
        <v>180</v>
      </c>
      <c r="AA12" t="s">
        <v>216</v>
      </c>
      <c r="AS12" t="s">
        <v>180</v>
      </c>
      <c r="AT12">
        <v>1</v>
      </c>
      <c r="AU12" t="s">
        <v>1396</v>
      </c>
      <c r="BG12" t="s">
        <v>1468</v>
      </c>
      <c r="BH12">
        <v>9</v>
      </c>
      <c r="BK12" t="s">
        <v>1468</v>
      </c>
      <c r="BL12">
        <v>50</v>
      </c>
    </row>
    <row r="13" spans="2:64" x14ac:dyDescent="0.15">
      <c r="Z13" t="s">
        <v>181</v>
      </c>
      <c r="AA13" t="s">
        <v>217</v>
      </c>
      <c r="AS13" t="s">
        <v>181</v>
      </c>
      <c r="AT13">
        <v>1</v>
      </c>
      <c r="AU13" t="s">
        <v>1397</v>
      </c>
    </row>
    <row r="14" spans="2:64" x14ac:dyDescent="0.15">
      <c r="Z14" t="s">
        <v>182</v>
      </c>
      <c r="AA14" t="s">
        <v>218</v>
      </c>
      <c r="AS14" t="s">
        <v>182</v>
      </c>
      <c r="AT14">
        <v>1</v>
      </c>
      <c r="AU14" t="s">
        <v>1398</v>
      </c>
    </row>
    <row r="15" spans="2:64" x14ac:dyDescent="0.15">
      <c r="Z15" t="s">
        <v>183</v>
      </c>
      <c r="AA15" t="s">
        <v>219</v>
      </c>
      <c r="AS15" t="s">
        <v>183</v>
      </c>
      <c r="AT15">
        <v>1</v>
      </c>
      <c r="AU15" t="s">
        <v>1399</v>
      </c>
    </row>
    <row r="16" spans="2:64" x14ac:dyDescent="0.15">
      <c r="Z16" t="s">
        <v>184</v>
      </c>
      <c r="AA16" t="s">
        <v>220</v>
      </c>
      <c r="AS16" t="s">
        <v>184</v>
      </c>
      <c r="AT16">
        <v>1</v>
      </c>
      <c r="AU16" t="s">
        <v>1400</v>
      </c>
    </row>
    <row r="17" spans="26:47" x14ac:dyDescent="0.15">
      <c r="Z17" t="s">
        <v>185</v>
      </c>
      <c r="AA17" t="s">
        <v>221</v>
      </c>
      <c r="AS17" t="s">
        <v>185</v>
      </c>
      <c r="AT17">
        <v>1</v>
      </c>
      <c r="AU17" t="s">
        <v>1401</v>
      </c>
    </row>
    <row r="18" spans="26:47" x14ac:dyDescent="0.15">
      <c r="Z18" t="s">
        <v>186</v>
      </c>
      <c r="AA18" t="s">
        <v>222</v>
      </c>
      <c r="AS18" t="s">
        <v>186</v>
      </c>
      <c r="AT18">
        <v>1</v>
      </c>
      <c r="AU18" t="s">
        <v>1402</v>
      </c>
    </row>
    <row r="19" spans="26:47" x14ac:dyDescent="0.15">
      <c r="Z19" t="s">
        <v>494</v>
      </c>
      <c r="AA19" t="s">
        <v>223</v>
      </c>
      <c r="AS19" t="s">
        <v>494</v>
      </c>
      <c r="AT19">
        <v>1</v>
      </c>
      <c r="AU19" t="s">
        <v>1403</v>
      </c>
    </row>
    <row r="20" spans="26:47" x14ac:dyDescent="0.15">
      <c r="Z20" t="s">
        <v>187</v>
      </c>
      <c r="AA20" t="s">
        <v>224</v>
      </c>
      <c r="AS20" t="s">
        <v>187</v>
      </c>
      <c r="AT20">
        <v>1</v>
      </c>
      <c r="AU20" t="s">
        <v>1404</v>
      </c>
    </row>
    <row r="21" spans="26:47" x14ac:dyDescent="0.15">
      <c r="Z21" t="s">
        <v>188</v>
      </c>
      <c r="AA21" t="s">
        <v>225</v>
      </c>
      <c r="AS21" t="s">
        <v>188</v>
      </c>
      <c r="AT21">
        <v>1</v>
      </c>
      <c r="AU21" t="s">
        <v>1405</v>
      </c>
    </row>
    <row r="22" spans="26:47" x14ac:dyDescent="0.15">
      <c r="Z22" t="s">
        <v>189</v>
      </c>
      <c r="AA22" t="s">
        <v>226</v>
      </c>
      <c r="AS22" t="s">
        <v>189</v>
      </c>
      <c r="AT22">
        <v>2</v>
      </c>
      <c r="AU22" t="s">
        <v>1391</v>
      </c>
    </row>
    <row r="23" spans="26:47" x14ac:dyDescent="0.15">
      <c r="Z23" t="s">
        <v>190</v>
      </c>
      <c r="AA23" t="s">
        <v>227</v>
      </c>
      <c r="AS23" t="s">
        <v>190</v>
      </c>
      <c r="AT23">
        <v>2</v>
      </c>
      <c r="AU23" t="s">
        <v>1392</v>
      </c>
    </row>
    <row r="24" spans="26:47" x14ac:dyDescent="0.15">
      <c r="Z24" t="s">
        <v>191</v>
      </c>
      <c r="AA24" t="s">
        <v>228</v>
      </c>
      <c r="AS24" t="s">
        <v>191</v>
      </c>
      <c r="AT24">
        <v>2</v>
      </c>
      <c r="AU24" t="s">
        <v>1393</v>
      </c>
    </row>
    <row r="25" spans="26:47" x14ac:dyDescent="0.15">
      <c r="Z25" t="s">
        <v>192</v>
      </c>
      <c r="AA25" t="s">
        <v>229</v>
      </c>
      <c r="AS25" t="s">
        <v>192</v>
      </c>
      <c r="AT25">
        <v>2</v>
      </c>
      <c r="AU25" t="s">
        <v>1001</v>
      </c>
    </row>
    <row r="26" spans="26:47" x14ac:dyDescent="0.15">
      <c r="Z26" t="s">
        <v>193</v>
      </c>
      <c r="AA26" t="s">
        <v>230</v>
      </c>
      <c r="AS26" t="s">
        <v>193</v>
      </c>
      <c r="AT26">
        <v>2</v>
      </c>
      <c r="AU26" t="s">
        <v>1273</v>
      </c>
    </row>
    <row r="27" spans="26:47" x14ac:dyDescent="0.15">
      <c r="Z27" t="s">
        <v>194</v>
      </c>
      <c r="AA27" t="s">
        <v>231</v>
      </c>
      <c r="AS27" t="s">
        <v>194</v>
      </c>
      <c r="AT27">
        <v>2</v>
      </c>
      <c r="AU27" t="s">
        <v>56</v>
      </c>
    </row>
    <row r="28" spans="26:47" x14ac:dyDescent="0.15">
      <c r="Z28" t="s">
        <v>195</v>
      </c>
      <c r="AA28" t="s">
        <v>232</v>
      </c>
      <c r="AS28" t="s">
        <v>195</v>
      </c>
      <c r="AT28">
        <v>2</v>
      </c>
      <c r="AU28" t="s">
        <v>1265</v>
      </c>
    </row>
    <row r="29" spans="26:47" x14ac:dyDescent="0.15">
      <c r="Z29" t="s">
        <v>196</v>
      </c>
      <c r="AA29" t="s">
        <v>233</v>
      </c>
      <c r="AS29" t="s">
        <v>196</v>
      </c>
      <c r="AT29">
        <v>2</v>
      </c>
      <c r="AU29" t="s">
        <v>1394</v>
      </c>
    </row>
    <row r="30" spans="26:47" x14ac:dyDescent="0.15">
      <c r="Z30" t="s">
        <v>197</v>
      </c>
      <c r="AA30" t="s">
        <v>234</v>
      </c>
      <c r="AS30" t="s">
        <v>197</v>
      </c>
      <c r="AT30">
        <v>2</v>
      </c>
      <c r="AU30" t="s">
        <v>1395</v>
      </c>
    </row>
    <row r="31" spans="26:47" x14ac:dyDescent="0.15">
      <c r="Z31" t="s">
        <v>198</v>
      </c>
      <c r="AA31" t="s">
        <v>235</v>
      </c>
      <c r="AS31" t="s">
        <v>198</v>
      </c>
      <c r="AT31">
        <v>2</v>
      </c>
      <c r="AU31" t="s">
        <v>1396</v>
      </c>
    </row>
    <row r="32" spans="26:47" x14ac:dyDescent="0.15">
      <c r="Z32" t="s">
        <v>199</v>
      </c>
      <c r="AA32" t="s">
        <v>236</v>
      </c>
      <c r="AS32" t="s">
        <v>199</v>
      </c>
      <c r="AT32">
        <v>2</v>
      </c>
      <c r="AU32" t="s">
        <v>1397</v>
      </c>
    </row>
    <row r="33" spans="26:47" x14ac:dyDescent="0.15">
      <c r="Z33" t="s">
        <v>200</v>
      </c>
      <c r="AA33" t="s">
        <v>237</v>
      </c>
      <c r="AS33" t="s">
        <v>200</v>
      </c>
      <c r="AT33">
        <v>2</v>
      </c>
      <c r="AU33" t="s">
        <v>1398</v>
      </c>
    </row>
    <row r="34" spans="26:47" x14ac:dyDescent="0.15">
      <c r="Z34" t="s">
        <v>201</v>
      </c>
      <c r="AA34" t="s">
        <v>238</v>
      </c>
      <c r="AS34" t="s">
        <v>201</v>
      </c>
      <c r="AT34">
        <v>2</v>
      </c>
      <c r="AU34" t="s">
        <v>1399</v>
      </c>
    </row>
    <row r="35" spans="26:47" x14ac:dyDescent="0.15">
      <c r="Z35" t="s">
        <v>202</v>
      </c>
      <c r="AA35" t="s">
        <v>239</v>
      </c>
      <c r="AS35" t="s">
        <v>202</v>
      </c>
      <c r="AT35">
        <v>2</v>
      </c>
      <c r="AU35" t="s">
        <v>1400</v>
      </c>
    </row>
    <row r="36" spans="26:47" x14ac:dyDescent="0.15">
      <c r="Z36" t="s">
        <v>203</v>
      </c>
      <c r="AA36" t="s">
        <v>240</v>
      </c>
      <c r="AS36" t="s">
        <v>203</v>
      </c>
      <c r="AT36">
        <v>2</v>
      </c>
      <c r="AU36" t="s">
        <v>1401</v>
      </c>
    </row>
    <row r="37" spans="26:47" x14ac:dyDescent="0.15">
      <c r="Z37" t="s">
        <v>204</v>
      </c>
      <c r="AA37" t="s">
        <v>241</v>
      </c>
      <c r="AS37" t="s">
        <v>204</v>
      </c>
      <c r="AT37">
        <v>2</v>
      </c>
      <c r="AU37" t="s">
        <v>1402</v>
      </c>
    </row>
    <row r="38" spans="26:47" x14ac:dyDescent="0.15">
      <c r="Z38" t="s">
        <v>495</v>
      </c>
      <c r="AA38" t="s">
        <v>242</v>
      </c>
      <c r="AS38" t="s">
        <v>495</v>
      </c>
      <c r="AT38">
        <v>2</v>
      </c>
      <c r="AU38" t="s">
        <v>1403</v>
      </c>
    </row>
    <row r="39" spans="26:47" x14ac:dyDescent="0.15">
      <c r="Z39" t="s">
        <v>205</v>
      </c>
      <c r="AA39" t="s">
        <v>243</v>
      </c>
      <c r="AS39" t="s">
        <v>205</v>
      </c>
      <c r="AT39">
        <v>2</v>
      </c>
      <c r="AU39" t="s">
        <v>1404</v>
      </c>
    </row>
    <row r="40" spans="26:47" x14ac:dyDescent="0.15">
      <c r="Z40" t="s">
        <v>206</v>
      </c>
      <c r="AA40" t="s">
        <v>244</v>
      </c>
      <c r="AS40" t="s">
        <v>206</v>
      </c>
      <c r="AT40">
        <v>2</v>
      </c>
      <c r="AU40" t="s">
        <v>1405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71"/>
  <sheetViews>
    <sheetView workbookViewId="0">
      <selection activeCell="H13" sqref="H13"/>
    </sheetView>
  </sheetViews>
  <sheetFormatPr baseColWidth="10" defaultRowHeight="15" x14ac:dyDescent="0.15"/>
  <cols>
    <col min="2" max="2" width="11.5" bestFit="1" customWidth="1"/>
    <col min="3" max="3" width="60.5" bestFit="1" customWidth="1"/>
    <col min="10" max="10" width="63.5" customWidth="1"/>
    <col min="14" max="14" width="19.5" bestFit="1" customWidth="1"/>
    <col min="19" max="19" width="11.1640625" customWidth="1"/>
    <col min="20" max="21" width="13.1640625" bestFit="1" customWidth="1"/>
    <col min="22" max="22" width="18.1640625" bestFit="1" customWidth="1"/>
    <col min="23" max="23" width="14.83203125" bestFit="1" customWidth="1"/>
    <col min="30" max="30" width="18.33203125" customWidth="1"/>
    <col min="31" max="31" width="10.83203125" customWidth="1"/>
  </cols>
  <sheetData>
    <row r="1" spans="1:31" x14ac:dyDescent="0.1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281</v>
      </c>
      <c r="Y1" s="1" t="s">
        <v>282</v>
      </c>
      <c r="Z1" s="1" t="s">
        <v>283</v>
      </c>
      <c r="AA1" s="1" t="s">
        <v>618</v>
      </c>
      <c r="AB1" s="1" t="s">
        <v>619</v>
      </c>
      <c r="AC1" s="1" t="s">
        <v>620</v>
      </c>
      <c r="AD1" s="1" t="s">
        <v>1411</v>
      </c>
      <c r="AE1" s="1" t="s">
        <v>1412</v>
      </c>
    </row>
    <row r="2" spans="1:31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25</v>
      </c>
      <c r="J2" s="1" t="s">
        <v>26</v>
      </c>
      <c r="K2" s="1" t="s">
        <v>25</v>
      </c>
      <c r="L2" s="1" t="s">
        <v>25</v>
      </c>
      <c r="M2" s="1" t="s">
        <v>25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26</v>
      </c>
      <c r="AB2" s="1" t="s">
        <v>26</v>
      </c>
      <c r="AC2" s="1" t="s">
        <v>25</v>
      </c>
      <c r="AD2" s="1" t="s">
        <v>25</v>
      </c>
      <c r="AE2" s="1" t="s">
        <v>25</v>
      </c>
    </row>
    <row r="3" spans="1:31" x14ac:dyDescent="0.15">
      <c r="A3" s="1" t="s">
        <v>27</v>
      </c>
      <c r="B3" s="1" t="s">
        <v>30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1" t="s">
        <v>39</v>
      </c>
      <c r="L3" s="1" t="s">
        <v>40</v>
      </c>
      <c r="M3" s="1" t="s">
        <v>41</v>
      </c>
      <c r="N3" s="1" t="s">
        <v>42</v>
      </c>
      <c r="O3" s="1" t="s">
        <v>43</v>
      </c>
      <c r="P3" s="1" t="s">
        <v>44</v>
      </c>
      <c r="Q3" s="1" t="s">
        <v>45</v>
      </c>
      <c r="R3" s="1" t="s">
        <v>46</v>
      </c>
      <c r="S3" s="1" t="s">
        <v>47</v>
      </c>
      <c r="T3" s="1" t="s">
        <v>48</v>
      </c>
      <c r="U3" s="1" t="s">
        <v>49</v>
      </c>
      <c r="V3" s="1" t="s">
        <v>50</v>
      </c>
      <c r="W3" s="1" t="s">
        <v>51</v>
      </c>
      <c r="X3" s="1" t="s">
        <v>284</v>
      </c>
      <c r="Y3" s="1" t="s">
        <v>285</v>
      </c>
      <c r="Z3" s="1" t="s">
        <v>286</v>
      </c>
      <c r="AA3" s="1" t="s">
        <v>621</v>
      </c>
      <c r="AB3" s="1" t="s">
        <v>622</v>
      </c>
      <c r="AC3" s="1" t="s">
        <v>623</v>
      </c>
      <c r="AD3" s="1" t="s">
        <v>1413</v>
      </c>
      <c r="AE3" s="1" t="s">
        <v>1414</v>
      </c>
    </row>
    <row r="4" spans="1:31" s="31" customFormat="1" x14ac:dyDescent="0.15">
      <c r="A4" s="31">
        <f>主动技能!B7</f>
        <v>10010101</v>
      </c>
      <c r="B4" s="4" t="str">
        <f>主动技能!H7</f>
        <v>普攻</v>
      </c>
      <c r="C4" s="4" t="str">
        <f>主动技能!I7</f>
        <v>对敌方单体攻击，造成100%攻击力（+110）点伤害。</v>
      </c>
      <c r="D4" s="4">
        <f>VLOOKUP(主动技能!J7,对应表!F:G,2,FALSE)</f>
        <v>1</v>
      </c>
      <c r="E4" s="4">
        <f>VLOOKUP(主动技能!K7,对应表!J:K,2,FALSE)</f>
        <v>1</v>
      </c>
      <c r="F4" s="4">
        <f>VLOOKUP(主动技能!L7,对应表!N:O,2,FALSE)</f>
        <v>1</v>
      </c>
      <c r="G4" s="4">
        <f>IF(主动技能!M7="必中",2,1)</f>
        <v>1</v>
      </c>
      <c r="H4" s="4">
        <f>主动技能!N7</f>
        <v>100</v>
      </c>
      <c r="I4" s="4">
        <f>主动技能!O7</f>
        <v>0</v>
      </c>
      <c r="J4" s="31" t="str">
        <f>主动技能!P7</f>
        <v>|||</v>
      </c>
      <c r="K4" s="31">
        <f>主动技能!Q7</f>
        <v>1</v>
      </c>
      <c r="L4" s="31">
        <f>主动技能!R7</f>
        <v>0</v>
      </c>
      <c r="M4" s="31">
        <f>主动技能!S7</f>
        <v>0</v>
      </c>
      <c r="N4" s="31" t="str">
        <f>IF(主动技能!T7="","",主动技能!T7)</f>
        <v/>
      </c>
      <c r="O4" s="31" t="str">
        <f>IF(主动技能!U7="","",主动技能!U7)</f>
        <v/>
      </c>
      <c r="P4" s="31" t="str">
        <f>IF(主动技能!V7="","",主动技能!V7)</f>
        <v>skill_01</v>
      </c>
      <c r="Q4" s="31" t="str">
        <f>IF(主动技能!W7="","")</f>
        <v/>
      </c>
      <c r="R4" s="31" t="str">
        <f>IF(主动技能!X7="","")</f>
        <v/>
      </c>
      <c r="S4" s="31">
        <f>主动技能!Y7</f>
        <v>0</v>
      </c>
      <c r="T4" s="31">
        <f>主动技能!Z7</f>
        <v>100</v>
      </c>
      <c r="U4" s="31">
        <f>主动技能!AB7</f>
        <v>110</v>
      </c>
      <c r="V4" s="31">
        <f>主动技能!AC7</f>
        <v>0</v>
      </c>
      <c r="W4" s="31">
        <f>主动技能!AD7</f>
        <v>0</v>
      </c>
      <c r="X4" s="31">
        <f>主动技能!AE7</f>
        <v>0</v>
      </c>
      <c r="Y4" s="31">
        <f>主动技能!AF7</f>
        <v>0</v>
      </c>
      <c r="Z4" s="31">
        <f>主动技能!AG7</f>
        <v>0</v>
      </c>
      <c r="AA4" s="31" t="str">
        <f>主动技能!AH7</f>
        <v>attack</v>
      </c>
      <c r="AB4" s="31" t="str">
        <f>IF(主动技能!AI7="","")</f>
        <v/>
      </c>
      <c r="AC4" s="31">
        <f>主动技能!AJ7</f>
        <v>1</v>
      </c>
      <c r="AD4" s="31">
        <f>主动技能!BF7</f>
        <v>100101</v>
      </c>
      <c r="AE4" s="1">
        <f>AC4</f>
        <v>1</v>
      </c>
    </row>
    <row r="5" spans="1:31" s="31" customFormat="1" x14ac:dyDescent="0.15">
      <c r="A5" s="31">
        <f>主动技能!B8</f>
        <v>10010102</v>
      </c>
      <c r="B5" s="4" t="str">
        <f>主动技能!H8</f>
        <v>普攻</v>
      </c>
      <c r="C5" s="4" t="str">
        <f>主动技能!I8</f>
        <v>对敌方单体攻击，造成100%攻击力（+122）点伤害。</v>
      </c>
      <c r="D5" s="4">
        <f>VLOOKUP(主动技能!J8,对应表!F:G,2,FALSE)</f>
        <v>1</v>
      </c>
      <c r="E5" s="4">
        <f>VLOOKUP(主动技能!K8,对应表!J:K,2,FALSE)</f>
        <v>1</v>
      </c>
      <c r="F5" s="4">
        <f>VLOOKUP(主动技能!L8,对应表!N:O,2,FALSE)</f>
        <v>1</v>
      </c>
      <c r="G5" s="4">
        <f>IF(主动技能!M8="必中",2,1)</f>
        <v>1</v>
      </c>
      <c r="H5" s="4">
        <f>主动技能!N8</f>
        <v>100</v>
      </c>
      <c r="I5" s="4">
        <f>主动技能!O8</f>
        <v>0</v>
      </c>
      <c r="J5" s="31" t="str">
        <f>主动技能!P8</f>
        <v>|||</v>
      </c>
      <c r="K5" s="31">
        <f>主动技能!Q8</f>
        <v>1</v>
      </c>
      <c r="L5" s="31">
        <f>主动技能!R8</f>
        <v>0</v>
      </c>
      <c r="M5" s="31">
        <f>主动技能!S8</f>
        <v>0</v>
      </c>
      <c r="N5" s="31" t="str">
        <f>IF(主动技能!T8="","",主动技能!T8)</f>
        <v/>
      </c>
      <c r="O5" s="31" t="str">
        <f>IF(主动技能!U8="","",主动技能!U8)</f>
        <v/>
      </c>
      <c r="P5" s="31" t="str">
        <f>IF(主动技能!V8="","",主动技能!V8)</f>
        <v>skill_01</v>
      </c>
      <c r="Q5" s="31" t="str">
        <f>IF(主动技能!W8="","")</f>
        <v/>
      </c>
      <c r="R5" s="31" t="str">
        <f>IF(主动技能!X8="","")</f>
        <v/>
      </c>
      <c r="S5" s="31">
        <f>主动技能!Y8</f>
        <v>0</v>
      </c>
      <c r="T5" s="31">
        <f>主动技能!Z8</f>
        <v>100</v>
      </c>
      <c r="U5" s="31">
        <f>主动技能!AB8</f>
        <v>122</v>
      </c>
      <c r="V5" s="31">
        <f>主动技能!AC8</f>
        <v>0</v>
      </c>
      <c r="W5" s="31">
        <f>主动技能!AD8</f>
        <v>0</v>
      </c>
      <c r="X5" s="31">
        <f>主动技能!AE8</f>
        <v>0</v>
      </c>
      <c r="Y5" s="31">
        <f>主动技能!AF8</f>
        <v>0</v>
      </c>
      <c r="Z5" s="31">
        <f>主动技能!AG8</f>
        <v>0</v>
      </c>
      <c r="AA5" s="31" t="str">
        <f>主动技能!AH8</f>
        <v>attack</v>
      </c>
      <c r="AB5" s="31" t="str">
        <f>IF(主动技能!AI8="","")</f>
        <v/>
      </c>
      <c r="AC5" s="31">
        <f>主动技能!AJ8</f>
        <v>2</v>
      </c>
      <c r="AD5" s="31">
        <f>主动技能!BF8</f>
        <v>100101</v>
      </c>
      <c r="AE5" s="1">
        <f t="shared" ref="AE5:AE68" si="0">AC5</f>
        <v>2</v>
      </c>
    </row>
    <row r="6" spans="1:31" s="31" customFormat="1" x14ac:dyDescent="0.15">
      <c r="A6" s="31">
        <f>主动技能!B9</f>
        <v>10010103</v>
      </c>
      <c r="B6" s="4" t="str">
        <f>主动技能!H9</f>
        <v>普攻</v>
      </c>
      <c r="C6" s="4" t="str">
        <f>主动技能!I9</f>
        <v>对敌方单体攻击，造成100%攻击力（+161）点伤害。</v>
      </c>
      <c r="D6" s="4">
        <f>VLOOKUP(主动技能!J9,对应表!F:G,2,FALSE)</f>
        <v>1</v>
      </c>
      <c r="E6" s="4">
        <f>VLOOKUP(主动技能!K9,对应表!J:K,2,FALSE)</f>
        <v>1</v>
      </c>
      <c r="F6" s="4">
        <f>VLOOKUP(主动技能!L9,对应表!N:O,2,FALSE)</f>
        <v>1</v>
      </c>
      <c r="G6" s="4">
        <f>IF(主动技能!M9="必中",2,1)</f>
        <v>1</v>
      </c>
      <c r="H6" s="4">
        <f>主动技能!N9</f>
        <v>100</v>
      </c>
      <c r="I6" s="4">
        <f>主动技能!O9</f>
        <v>0</v>
      </c>
      <c r="J6" s="31" t="str">
        <f>主动技能!P9</f>
        <v>|||</v>
      </c>
      <c r="K6" s="31">
        <f>主动技能!Q9</f>
        <v>1</v>
      </c>
      <c r="L6" s="31">
        <f>主动技能!R9</f>
        <v>0</v>
      </c>
      <c r="M6" s="31">
        <f>主动技能!S9</f>
        <v>0</v>
      </c>
      <c r="N6" s="31" t="str">
        <f>IF(主动技能!T9="","",主动技能!T9)</f>
        <v/>
      </c>
      <c r="O6" s="31" t="str">
        <f>IF(主动技能!U9="","",主动技能!U9)</f>
        <v/>
      </c>
      <c r="P6" s="31" t="str">
        <f>IF(主动技能!V9="","",主动技能!V9)</f>
        <v>skill_01</v>
      </c>
      <c r="Q6" s="31" t="str">
        <f>IF(主动技能!W9="","")</f>
        <v/>
      </c>
      <c r="R6" s="31" t="str">
        <f>IF(主动技能!X9="","")</f>
        <v/>
      </c>
      <c r="S6" s="31">
        <f>主动技能!Y9</f>
        <v>0</v>
      </c>
      <c r="T6" s="31">
        <f>主动技能!Z9</f>
        <v>100</v>
      </c>
      <c r="U6" s="31">
        <f>主动技能!AB9</f>
        <v>161</v>
      </c>
      <c r="V6" s="31">
        <f>主动技能!AC9</f>
        <v>0</v>
      </c>
      <c r="W6" s="31">
        <f>主动技能!AD9</f>
        <v>0</v>
      </c>
      <c r="X6" s="31">
        <f>主动技能!AE9</f>
        <v>0</v>
      </c>
      <c r="Y6" s="31">
        <f>主动技能!AF9</f>
        <v>0</v>
      </c>
      <c r="Z6" s="31">
        <f>主动技能!AG9</f>
        <v>0</v>
      </c>
      <c r="AA6" s="31" t="str">
        <f>主动技能!AH9</f>
        <v>attack</v>
      </c>
      <c r="AB6" s="31" t="str">
        <f>IF(主动技能!AI9="","")</f>
        <v/>
      </c>
      <c r="AC6" s="31">
        <f>主动技能!AJ9</f>
        <v>3</v>
      </c>
      <c r="AD6" s="31">
        <f>主动技能!BF9</f>
        <v>100101</v>
      </c>
      <c r="AE6" s="1">
        <f t="shared" si="0"/>
        <v>3</v>
      </c>
    </row>
    <row r="7" spans="1:31" s="31" customFormat="1" x14ac:dyDescent="0.15">
      <c r="A7" s="31">
        <f>主动技能!B10</f>
        <v>10010104</v>
      </c>
      <c r="B7" s="4" t="str">
        <f>主动技能!H10</f>
        <v>普攻</v>
      </c>
      <c r="C7" s="4" t="str">
        <f>主动技能!I10</f>
        <v>对敌方单体攻击，造成100%攻击力（+249）点伤害。</v>
      </c>
      <c r="D7" s="4">
        <f>VLOOKUP(主动技能!J10,对应表!F:G,2,FALSE)</f>
        <v>1</v>
      </c>
      <c r="E7" s="4">
        <f>VLOOKUP(主动技能!K10,对应表!J:K,2,FALSE)</f>
        <v>1</v>
      </c>
      <c r="F7" s="4">
        <f>VLOOKUP(主动技能!L10,对应表!N:O,2,FALSE)</f>
        <v>1</v>
      </c>
      <c r="G7" s="4">
        <f>IF(主动技能!M10="必中",2,1)</f>
        <v>1</v>
      </c>
      <c r="H7" s="4">
        <f>主动技能!N10</f>
        <v>100</v>
      </c>
      <c r="I7" s="4">
        <f>主动技能!O10</f>
        <v>0</v>
      </c>
      <c r="J7" s="31" t="str">
        <f>主动技能!P10</f>
        <v>|||</v>
      </c>
      <c r="K7" s="31">
        <f>主动技能!Q10</f>
        <v>1</v>
      </c>
      <c r="L7" s="31">
        <f>主动技能!R10</f>
        <v>0</v>
      </c>
      <c r="M7" s="31">
        <f>主动技能!S10</f>
        <v>0</v>
      </c>
      <c r="N7" s="31" t="str">
        <f>IF(主动技能!T10="","",主动技能!T10)</f>
        <v/>
      </c>
      <c r="O7" s="31" t="str">
        <f>IF(主动技能!U10="","",主动技能!U10)</f>
        <v/>
      </c>
      <c r="P7" s="31" t="str">
        <f>IF(主动技能!V10="","",主动技能!V10)</f>
        <v>skill_01</v>
      </c>
      <c r="Q7" s="31" t="str">
        <f>IF(主动技能!W10="","")</f>
        <v/>
      </c>
      <c r="R7" s="31" t="str">
        <f>IF(主动技能!X10="","")</f>
        <v/>
      </c>
      <c r="S7" s="31">
        <f>主动技能!Y10</f>
        <v>0</v>
      </c>
      <c r="T7" s="31">
        <f>主动技能!Z10</f>
        <v>100</v>
      </c>
      <c r="U7" s="31">
        <f>主动技能!AB10</f>
        <v>249</v>
      </c>
      <c r="V7" s="31">
        <f>主动技能!AC10</f>
        <v>0</v>
      </c>
      <c r="W7" s="31">
        <f>主动技能!AD10</f>
        <v>0</v>
      </c>
      <c r="X7" s="31">
        <f>主动技能!AE10</f>
        <v>0</v>
      </c>
      <c r="Y7" s="31">
        <f>主动技能!AF10</f>
        <v>0</v>
      </c>
      <c r="Z7" s="31">
        <f>主动技能!AG10</f>
        <v>0</v>
      </c>
      <c r="AA7" s="31" t="str">
        <f>主动技能!AH10</f>
        <v>attack</v>
      </c>
      <c r="AB7" s="31" t="str">
        <f>IF(主动技能!AI10="","")</f>
        <v/>
      </c>
      <c r="AC7" s="31">
        <f>主动技能!AJ10</f>
        <v>4</v>
      </c>
      <c r="AD7" s="31">
        <f>主动技能!BF10</f>
        <v>100101</v>
      </c>
      <c r="AE7" s="1">
        <f t="shared" si="0"/>
        <v>4</v>
      </c>
    </row>
    <row r="8" spans="1:31" s="31" customFormat="1" x14ac:dyDescent="0.15">
      <c r="A8" s="31">
        <f>主动技能!B11</f>
        <v>10010105</v>
      </c>
      <c r="B8" s="4" t="str">
        <f>主动技能!H11</f>
        <v>普攻</v>
      </c>
      <c r="C8" s="4" t="str">
        <f>主动技能!I11</f>
        <v>对敌方单体攻击，造成100%攻击力（+373）点伤害。</v>
      </c>
      <c r="D8" s="4">
        <f>VLOOKUP(主动技能!J11,对应表!F:G,2,FALSE)</f>
        <v>1</v>
      </c>
      <c r="E8" s="4">
        <f>VLOOKUP(主动技能!K11,对应表!J:K,2,FALSE)</f>
        <v>1</v>
      </c>
      <c r="F8" s="4">
        <f>VLOOKUP(主动技能!L11,对应表!N:O,2,FALSE)</f>
        <v>1</v>
      </c>
      <c r="G8" s="4">
        <f>IF(主动技能!M11="必中",2,1)</f>
        <v>1</v>
      </c>
      <c r="H8" s="4">
        <f>主动技能!N11</f>
        <v>100</v>
      </c>
      <c r="I8" s="4">
        <f>主动技能!O11</f>
        <v>0</v>
      </c>
      <c r="J8" s="31" t="str">
        <f>主动技能!P11</f>
        <v>|||</v>
      </c>
      <c r="K8" s="31">
        <f>主动技能!Q11</f>
        <v>1</v>
      </c>
      <c r="L8" s="31">
        <f>主动技能!R11</f>
        <v>0</v>
      </c>
      <c r="M8" s="31">
        <f>主动技能!S11</f>
        <v>0</v>
      </c>
      <c r="N8" s="31" t="str">
        <f>IF(主动技能!T11="","",主动技能!T11)</f>
        <v/>
      </c>
      <c r="O8" s="31" t="str">
        <f>IF(主动技能!U11="","",主动技能!U11)</f>
        <v/>
      </c>
      <c r="P8" s="31" t="str">
        <f>IF(主动技能!V11="","",主动技能!V11)</f>
        <v>skill_01</v>
      </c>
      <c r="Q8" s="31" t="str">
        <f>IF(主动技能!W11="","")</f>
        <v/>
      </c>
      <c r="R8" s="31" t="str">
        <f>IF(主动技能!X11="","")</f>
        <v/>
      </c>
      <c r="S8" s="31">
        <f>主动技能!Y11</f>
        <v>0</v>
      </c>
      <c r="T8" s="31">
        <f>主动技能!Z11</f>
        <v>100</v>
      </c>
      <c r="U8" s="31">
        <f>主动技能!AB11</f>
        <v>373</v>
      </c>
      <c r="V8" s="31">
        <f>主动技能!AC11</f>
        <v>0</v>
      </c>
      <c r="W8" s="31">
        <f>主动技能!AD11</f>
        <v>0</v>
      </c>
      <c r="X8" s="31">
        <f>主动技能!AE11</f>
        <v>0</v>
      </c>
      <c r="Y8" s="31">
        <f>主动技能!AF11</f>
        <v>0</v>
      </c>
      <c r="Z8" s="31">
        <f>主动技能!AG11</f>
        <v>0</v>
      </c>
      <c r="AA8" s="31" t="str">
        <f>主动技能!AH11</f>
        <v>attack</v>
      </c>
      <c r="AB8" s="31" t="str">
        <f>IF(主动技能!AI11="","")</f>
        <v/>
      </c>
      <c r="AC8" s="31">
        <f>主动技能!AJ11</f>
        <v>5</v>
      </c>
      <c r="AD8" s="31">
        <f>主动技能!BF11</f>
        <v>100101</v>
      </c>
      <c r="AE8" s="1">
        <f t="shared" si="0"/>
        <v>5</v>
      </c>
    </row>
    <row r="9" spans="1:31" s="31" customFormat="1" x14ac:dyDescent="0.15">
      <c r="A9" s="31">
        <f>主动技能!B12</f>
        <v>10010106</v>
      </c>
      <c r="B9" s="4" t="str">
        <f>主动技能!H12</f>
        <v>普攻</v>
      </c>
      <c r="C9" s="4" t="str">
        <f>主动技能!I12</f>
        <v>对敌方单体攻击，造成100%攻击力（+549）点伤害。</v>
      </c>
      <c r="D9" s="4">
        <f>VLOOKUP(主动技能!J12,对应表!F:G,2,FALSE)</f>
        <v>1</v>
      </c>
      <c r="E9" s="4">
        <f>VLOOKUP(主动技能!K12,对应表!J:K,2,FALSE)</f>
        <v>1</v>
      </c>
      <c r="F9" s="4">
        <f>VLOOKUP(主动技能!L12,对应表!N:O,2,FALSE)</f>
        <v>1</v>
      </c>
      <c r="G9" s="4">
        <f>IF(主动技能!M12="必中",2,1)</f>
        <v>1</v>
      </c>
      <c r="H9" s="4">
        <f>主动技能!N12</f>
        <v>100</v>
      </c>
      <c r="I9" s="4">
        <f>主动技能!O12</f>
        <v>0</v>
      </c>
      <c r="J9" s="31" t="str">
        <f>主动技能!P12</f>
        <v>|||</v>
      </c>
      <c r="K9" s="31">
        <f>主动技能!Q12</f>
        <v>1</v>
      </c>
      <c r="L9" s="31">
        <f>主动技能!R12</f>
        <v>0</v>
      </c>
      <c r="M9" s="31">
        <f>主动技能!S12</f>
        <v>0</v>
      </c>
      <c r="N9" s="31" t="str">
        <f>IF(主动技能!T12="","",主动技能!T12)</f>
        <v/>
      </c>
      <c r="O9" s="31" t="str">
        <f>IF(主动技能!U12="","",主动技能!U12)</f>
        <v/>
      </c>
      <c r="P9" s="31" t="str">
        <f>IF(主动技能!V12="","",主动技能!V12)</f>
        <v>skill_01</v>
      </c>
      <c r="Q9" s="31" t="str">
        <f>IF(主动技能!W12="","")</f>
        <v/>
      </c>
      <c r="R9" s="31" t="str">
        <f>IF(主动技能!X12="","")</f>
        <v/>
      </c>
      <c r="S9" s="31">
        <f>主动技能!Y12</f>
        <v>0</v>
      </c>
      <c r="T9" s="31">
        <f>主动技能!Z12</f>
        <v>100</v>
      </c>
      <c r="U9" s="31">
        <f>主动技能!AB12</f>
        <v>549</v>
      </c>
      <c r="V9" s="31">
        <f>主动技能!AC12</f>
        <v>0</v>
      </c>
      <c r="W9" s="31">
        <f>主动技能!AD12</f>
        <v>0</v>
      </c>
      <c r="X9" s="31">
        <f>主动技能!AE12</f>
        <v>0</v>
      </c>
      <c r="Y9" s="31">
        <f>主动技能!AF12</f>
        <v>0</v>
      </c>
      <c r="Z9" s="31">
        <f>主动技能!AG12</f>
        <v>0</v>
      </c>
      <c r="AA9" s="31" t="str">
        <f>主动技能!AH12</f>
        <v>attack</v>
      </c>
      <c r="AB9" s="31" t="str">
        <f>IF(主动技能!AI12="","")</f>
        <v/>
      </c>
      <c r="AC9" s="31">
        <f>主动技能!AJ12</f>
        <v>6</v>
      </c>
      <c r="AD9" s="31">
        <f>主动技能!BF12</f>
        <v>100101</v>
      </c>
      <c r="AE9" s="1">
        <f t="shared" si="0"/>
        <v>6</v>
      </c>
    </row>
    <row r="10" spans="1:31" s="31" customFormat="1" x14ac:dyDescent="0.15">
      <c r="A10" s="31">
        <f>主动技能!B13</f>
        <v>10010107</v>
      </c>
      <c r="B10" s="4" t="str">
        <f>主动技能!H13</f>
        <v>普攻</v>
      </c>
      <c r="C10" s="4" t="str">
        <f>主动技能!I13</f>
        <v>对敌方单体攻击，造成100%攻击力（+797）点伤害。</v>
      </c>
      <c r="D10" s="4">
        <f>VLOOKUP(主动技能!J13,对应表!F:G,2,FALSE)</f>
        <v>1</v>
      </c>
      <c r="E10" s="4">
        <f>VLOOKUP(主动技能!K13,对应表!J:K,2,FALSE)</f>
        <v>1</v>
      </c>
      <c r="F10" s="4">
        <f>VLOOKUP(主动技能!L13,对应表!N:O,2,FALSE)</f>
        <v>1</v>
      </c>
      <c r="G10" s="4">
        <f>IF(主动技能!M13="必中",2,1)</f>
        <v>1</v>
      </c>
      <c r="H10" s="4">
        <f>主动技能!N13</f>
        <v>100</v>
      </c>
      <c r="I10" s="4">
        <f>主动技能!O13</f>
        <v>0</v>
      </c>
      <c r="J10" s="31" t="str">
        <f>主动技能!P13</f>
        <v>|||</v>
      </c>
      <c r="K10" s="31">
        <f>主动技能!Q13</f>
        <v>1</v>
      </c>
      <c r="L10" s="31">
        <f>主动技能!R13</f>
        <v>0</v>
      </c>
      <c r="M10" s="31">
        <f>主动技能!S13</f>
        <v>0</v>
      </c>
      <c r="N10" s="31" t="str">
        <f>IF(主动技能!T13="","",主动技能!T13)</f>
        <v/>
      </c>
      <c r="O10" s="31" t="str">
        <f>IF(主动技能!U13="","",主动技能!U13)</f>
        <v/>
      </c>
      <c r="P10" s="31" t="str">
        <f>IF(主动技能!V13="","",主动技能!V13)</f>
        <v>skill_01</v>
      </c>
      <c r="Q10" s="31" t="str">
        <f>IF(主动技能!W13="","")</f>
        <v/>
      </c>
      <c r="R10" s="31" t="str">
        <f>IF(主动技能!X13="","")</f>
        <v/>
      </c>
      <c r="S10" s="31">
        <f>主动技能!Y13</f>
        <v>0</v>
      </c>
      <c r="T10" s="31">
        <f>主动技能!Z13</f>
        <v>100</v>
      </c>
      <c r="U10" s="31">
        <f>主动技能!AB13</f>
        <v>797</v>
      </c>
      <c r="V10" s="31">
        <f>主动技能!AC13</f>
        <v>0</v>
      </c>
      <c r="W10" s="31">
        <f>主动技能!AD13</f>
        <v>0</v>
      </c>
      <c r="X10" s="31">
        <f>主动技能!AE13</f>
        <v>0</v>
      </c>
      <c r="Y10" s="31">
        <f>主动技能!AF13</f>
        <v>0</v>
      </c>
      <c r="Z10" s="31">
        <f>主动技能!AG13</f>
        <v>0</v>
      </c>
      <c r="AA10" s="31" t="str">
        <f>主动技能!AH13</f>
        <v>attack</v>
      </c>
      <c r="AB10" s="31" t="str">
        <f>IF(主动技能!AI13="","")</f>
        <v/>
      </c>
      <c r="AC10" s="31">
        <f>主动技能!AJ13</f>
        <v>7</v>
      </c>
      <c r="AD10" s="31">
        <f>主动技能!BF13</f>
        <v>100101</v>
      </c>
      <c r="AE10" s="1">
        <f t="shared" si="0"/>
        <v>7</v>
      </c>
    </row>
    <row r="11" spans="1:31" s="31" customFormat="1" x14ac:dyDescent="0.15">
      <c r="A11" s="31">
        <f>主动技能!B14</f>
        <v>10010108</v>
      </c>
      <c r="B11" s="4" t="str">
        <f>主动技能!H14</f>
        <v>普攻</v>
      </c>
      <c r="C11" s="4" t="str">
        <f>主动技能!I14</f>
        <v>对敌方单体攻击，造成100%攻击力（+1149）点伤害。</v>
      </c>
      <c r="D11" s="4">
        <f>VLOOKUP(主动技能!J14,对应表!F:G,2,FALSE)</f>
        <v>1</v>
      </c>
      <c r="E11" s="4">
        <f>VLOOKUP(主动技能!K14,对应表!J:K,2,FALSE)</f>
        <v>1</v>
      </c>
      <c r="F11" s="4">
        <f>VLOOKUP(主动技能!L14,对应表!N:O,2,FALSE)</f>
        <v>1</v>
      </c>
      <c r="G11" s="4">
        <f>IF(主动技能!M14="必中",2,1)</f>
        <v>1</v>
      </c>
      <c r="H11" s="4">
        <f>主动技能!N14</f>
        <v>100</v>
      </c>
      <c r="I11" s="4">
        <f>主动技能!O14</f>
        <v>0</v>
      </c>
      <c r="J11" s="31" t="str">
        <f>主动技能!P14</f>
        <v>|||</v>
      </c>
      <c r="K11" s="31">
        <f>主动技能!Q14</f>
        <v>1</v>
      </c>
      <c r="L11" s="31">
        <f>主动技能!R14</f>
        <v>0</v>
      </c>
      <c r="M11" s="31">
        <f>主动技能!S14</f>
        <v>0</v>
      </c>
      <c r="N11" s="31" t="str">
        <f>IF(主动技能!T14="","",主动技能!T14)</f>
        <v/>
      </c>
      <c r="O11" s="31" t="str">
        <f>IF(主动技能!U14="","",主动技能!U14)</f>
        <v/>
      </c>
      <c r="P11" s="31" t="str">
        <f>IF(主动技能!V14="","",主动技能!V14)</f>
        <v>skill_01</v>
      </c>
      <c r="Q11" s="31" t="str">
        <f>IF(主动技能!W14="","")</f>
        <v/>
      </c>
      <c r="R11" s="31" t="str">
        <f>IF(主动技能!X14="","")</f>
        <v/>
      </c>
      <c r="S11" s="31">
        <f>主动技能!Y14</f>
        <v>0</v>
      </c>
      <c r="T11" s="31">
        <f>主动技能!Z14</f>
        <v>100</v>
      </c>
      <c r="U11" s="31">
        <f>主动技能!AB14</f>
        <v>1149</v>
      </c>
      <c r="V11" s="31">
        <f>主动技能!AC14</f>
        <v>0</v>
      </c>
      <c r="W11" s="31">
        <f>主动技能!AD14</f>
        <v>0</v>
      </c>
      <c r="X11" s="31">
        <f>主动技能!AE14</f>
        <v>0</v>
      </c>
      <c r="Y11" s="31">
        <f>主动技能!AF14</f>
        <v>0</v>
      </c>
      <c r="Z11" s="31">
        <f>主动技能!AG14</f>
        <v>0</v>
      </c>
      <c r="AA11" s="31" t="str">
        <f>主动技能!AH14</f>
        <v>attack</v>
      </c>
      <c r="AB11" s="31" t="str">
        <f>IF(主动技能!AI14="","")</f>
        <v/>
      </c>
      <c r="AC11" s="31">
        <f>主动技能!AJ14</f>
        <v>8</v>
      </c>
      <c r="AD11" s="31">
        <f>主动技能!BF14</f>
        <v>100101</v>
      </c>
      <c r="AE11" s="1">
        <f t="shared" si="0"/>
        <v>8</v>
      </c>
    </row>
    <row r="12" spans="1:31" s="31" customFormat="1" x14ac:dyDescent="0.15">
      <c r="A12" s="31">
        <f>主动技能!B15</f>
        <v>10010109</v>
      </c>
      <c r="B12" s="4" t="str">
        <f>主动技能!H15</f>
        <v>普攻</v>
      </c>
      <c r="C12" s="4" t="str">
        <f>主动技能!I15</f>
        <v>对敌方单体攻击，造成100%攻击力（+1648）点伤害。</v>
      </c>
      <c r="D12" s="4">
        <f>VLOOKUP(主动技能!J15,对应表!F:G,2,FALSE)</f>
        <v>1</v>
      </c>
      <c r="E12" s="4">
        <f>VLOOKUP(主动技能!K15,对应表!J:K,2,FALSE)</f>
        <v>1</v>
      </c>
      <c r="F12" s="4">
        <f>VLOOKUP(主动技能!L15,对应表!N:O,2,FALSE)</f>
        <v>1</v>
      </c>
      <c r="G12" s="4">
        <f>IF(主动技能!M15="必中",2,1)</f>
        <v>1</v>
      </c>
      <c r="H12" s="4">
        <f>主动技能!N15</f>
        <v>100</v>
      </c>
      <c r="I12" s="4">
        <f>主动技能!O15</f>
        <v>0</v>
      </c>
      <c r="J12" s="31" t="str">
        <f>主动技能!P15</f>
        <v>|||</v>
      </c>
      <c r="K12" s="31">
        <f>主动技能!Q15</f>
        <v>1</v>
      </c>
      <c r="L12" s="31">
        <f>主动技能!R15</f>
        <v>0</v>
      </c>
      <c r="M12" s="31">
        <f>主动技能!S15</f>
        <v>0</v>
      </c>
      <c r="N12" s="31" t="str">
        <f>IF(主动技能!T15="","",主动技能!T15)</f>
        <v/>
      </c>
      <c r="O12" s="31" t="str">
        <f>IF(主动技能!U15="","",主动技能!U15)</f>
        <v/>
      </c>
      <c r="P12" s="31" t="str">
        <f>IF(主动技能!V15="","",主动技能!V15)</f>
        <v>skill_01</v>
      </c>
      <c r="Q12" s="31" t="str">
        <f>IF(主动技能!W15="","")</f>
        <v/>
      </c>
      <c r="R12" s="31" t="str">
        <f>IF(主动技能!X15="","")</f>
        <v/>
      </c>
      <c r="S12" s="31">
        <f>主动技能!Y15</f>
        <v>0</v>
      </c>
      <c r="T12" s="31">
        <f>主动技能!Z15</f>
        <v>100</v>
      </c>
      <c r="U12" s="31">
        <f>主动技能!AB15</f>
        <v>1648</v>
      </c>
      <c r="V12" s="31">
        <f>主动技能!AC15</f>
        <v>0</v>
      </c>
      <c r="W12" s="31">
        <f>主动技能!AD15</f>
        <v>0</v>
      </c>
      <c r="X12" s="31">
        <f>主动技能!AE15</f>
        <v>0</v>
      </c>
      <c r="Y12" s="31">
        <f>主动技能!AF15</f>
        <v>0</v>
      </c>
      <c r="Z12" s="31">
        <f>主动技能!AG15</f>
        <v>0</v>
      </c>
      <c r="AA12" s="31" t="str">
        <f>主动技能!AH15</f>
        <v>attack</v>
      </c>
      <c r="AB12" s="31" t="str">
        <f>IF(主动技能!AI15="","")</f>
        <v/>
      </c>
      <c r="AC12" s="31">
        <f>主动技能!AJ15</f>
        <v>9</v>
      </c>
      <c r="AD12" s="31">
        <f>主动技能!BF15</f>
        <v>100101</v>
      </c>
      <c r="AE12" s="1">
        <f t="shared" si="0"/>
        <v>9</v>
      </c>
    </row>
    <row r="13" spans="1:31" s="31" customFormat="1" x14ac:dyDescent="0.15">
      <c r="A13" s="31">
        <f>主动技能!B16</f>
        <v>10010110</v>
      </c>
      <c r="B13" s="4" t="str">
        <f>主动技能!H16</f>
        <v>普攻</v>
      </c>
      <c r="C13" s="4" t="str">
        <f>主动技能!I16</f>
        <v>对敌方单体攻击，造成100%攻击力（+2353）点伤害。</v>
      </c>
      <c r="D13" s="4">
        <f>VLOOKUP(主动技能!J16,对应表!F:G,2,FALSE)</f>
        <v>1</v>
      </c>
      <c r="E13" s="4">
        <f>VLOOKUP(主动技能!K16,对应表!J:K,2,FALSE)</f>
        <v>1</v>
      </c>
      <c r="F13" s="4">
        <f>VLOOKUP(主动技能!L16,对应表!N:O,2,FALSE)</f>
        <v>1</v>
      </c>
      <c r="G13" s="4">
        <f>IF(主动技能!M16="必中",2,1)</f>
        <v>1</v>
      </c>
      <c r="H13" s="4">
        <f>主动技能!N16</f>
        <v>100</v>
      </c>
      <c r="I13" s="4">
        <f>主动技能!O16</f>
        <v>0</v>
      </c>
      <c r="J13" s="31" t="str">
        <f>主动技能!P16</f>
        <v>|||</v>
      </c>
      <c r="K13" s="31">
        <f>主动技能!Q16</f>
        <v>1</v>
      </c>
      <c r="L13" s="31">
        <f>主动技能!R16</f>
        <v>0</v>
      </c>
      <c r="M13" s="31">
        <f>主动技能!S16</f>
        <v>0</v>
      </c>
      <c r="N13" s="31" t="str">
        <f>IF(主动技能!T16="","",主动技能!T16)</f>
        <v/>
      </c>
      <c r="O13" s="31" t="str">
        <f>IF(主动技能!U16="","",主动技能!U16)</f>
        <v/>
      </c>
      <c r="P13" s="31" t="str">
        <f>IF(主动技能!V16="","",主动技能!V16)</f>
        <v>skill_01</v>
      </c>
      <c r="Q13" s="31" t="str">
        <f>IF(主动技能!W16="","")</f>
        <v/>
      </c>
      <c r="R13" s="31" t="str">
        <f>IF(主动技能!X16="","")</f>
        <v/>
      </c>
      <c r="S13" s="31">
        <f>主动技能!Y16</f>
        <v>0</v>
      </c>
      <c r="T13" s="31">
        <f>主动技能!Z16</f>
        <v>100</v>
      </c>
      <c r="U13" s="31">
        <f>主动技能!AB16</f>
        <v>2353</v>
      </c>
      <c r="V13" s="31">
        <f>主动技能!AC16</f>
        <v>0</v>
      </c>
      <c r="W13" s="31">
        <f>主动技能!AD16</f>
        <v>0</v>
      </c>
      <c r="X13" s="31">
        <f>主动技能!AE16</f>
        <v>0</v>
      </c>
      <c r="Y13" s="31">
        <f>主动技能!AF16</f>
        <v>0</v>
      </c>
      <c r="Z13" s="31">
        <f>主动技能!AG16</f>
        <v>0</v>
      </c>
      <c r="AA13" s="31" t="str">
        <f>主动技能!AH16</f>
        <v>attack</v>
      </c>
      <c r="AB13" s="31" t="str">
        <f>IF(主动技能!AI16="","")</f>
        <v/>
      </c>
      <c r="AC13" s="31">
        <f>主动技能!AJ16</f>
        <v>10</v>
      </c>
      <c r="AD13" s="31">
        <f>主动技能!BF16</f>
        <v>100101</v>
      </c>
      <c r="AE13" s="1">
        <f t="shared" si="0"/>
        <v>10</v>
      </c>
    </row>
    <row r="14" spans="1:31" s="31" customFormat="1" x14ac:dyDescent="0.15">
      <c r="A14" s="31">
        <f>主动技能!B17</f>
        <v>10010111</v>
      </c>
      <c r="B14" s="4" t="str">
        <f>主动技能!H17</f>
        <v>普攻</v>
      </c>
      <c r="C14" s="4" t="str">
        <f>主动技能!I17</f>
        <v>对敌方单体攻击，造成100%攻击力（+3352）点伤害。</v>
      </c>
      <c r="D14" s="4">
        <f>VLOOKUP(主动技能!J17,对应表!F:G,2,FALSE)</f>
        <v>1</v>
      </c>
      <c r="E14" s="4">
        <f>VLOOKUP(主动技能!K17,对应表!J:K,2,FALSE)</f>
        <v>1</v>
      </c>
      <c r="F14" s="4">
        <f>VLOOKUP(主动技能!L17,对应表!N:O,2,FALSE)</f>
        <v>1</v>
      </c>
      <c r="G14" s="4">
        <f>IF(主动技能!M17="必中",2,1)</f>
        <v>1</v>
      </c>
      <c r="H14" s="4">
        <f>主动技能!N17</f>
        <v>100</v>
      </c>
      <c r="I14" s="4">
        <f>主动技能!O17</f>
        <v>0</v>
      </c>
      <c r="J14" s="31" t="str">
        <f>主动技能!P17</f>
        <v>|||</v>
      </c>
      <c r="K14" s="31">
        <f>主动技能!Q17</f>
        <v>1</v>
      </c>
      <c r="L14" s="31">
        <f>主动技能!R17</f>
        <v>0</v>
      </c>
      <c r="M14" s="31">
        <f>主动技能!S17</f>
        <v>0</v>
      </c>
      <c r="N14" s="31" t="str">
        <f>IF(主动技能!T17="","",主动技能!T17)</f>
        <v/>
      </c>
      <c r="O14" s="31" t="str">
        <f>IF(主动技能!U17="","",主动技能!U17)</f>
        <v/>
      </c>
      <c r="P14" s="31" t="str">
        <f>IF(主动技能!V17="","",主动技能!V17)</f>
        <v>skill_01</v>
      </c>
      <c r="Q14" s="31" t="str">
        <f>IF(主动技能!W17="","")</f>
        <v/>
      </c>
      <c r="R14" s="31" t="str">
        <f>IF(主动技能!X17="","")</f>
        <v/>
      </c>
      <c r="S14" s="31">
        <f>主动技能!Y17</f>
        <v>0</v>
      </c>
      <c r="T14" s="31">
        <f>主动技能!Z17</f>
        <v>100</v>
      </c>
      <c r="U14" s="31">
        <f>主动技能!AB17</f>
        <v>3352</v>
      </c>
      <c r="V14" s="31">
        <f>主动技能!AC17</f>
        <v>0</v>
      </c>
      <c r="W14" s="31">
        <f>主动技能!AD17</f>
        <v>0</v>
      </c>
      <c r="X14" s="31">
        <f>主动技能!AE17</f>
        <v>0</v>
      </c>
      <c r="Y14" s="31">
        <f>主动技能!AF17</f>
        <v>0</v>
      </c>
      <c r="Z14" s="31">
        <f>主动技能!AG17</f>
        <v>0</v>
      </c>
      <c r="AA14" s="31" t="str">
        <f>主动技能!AH17</f>
        <v>attack</v>
      </c>
      <c r="AB14" s="31" t="str">
        <f>IF(主动技能!AI17="","")</f>
        <v/>
      </c>
      <c r="AC14" s="31">
        <f>主动技能!AJ17</f>
        <v>11</v>
      </c>
      <c r="AD14" s="31">
        <f>主动技能!BF17</f>
        <v>100101</v>
      </c>
      <c r="AE14" s="1">
        <f t="shared" si="0"/>
        <v>11</v>
      </c>
    </row>
    <row r="15" spans="1:31" s="31" customFormat="1" x14ac:dyDescent="0.15">
      <c r="A15" s="31">
        <f>主动技能!B18</f>
        <v>10010112</v>
      </c>
      <c r="B15" s="4" t="str">
        <f>主动技能!H18</f>
        <v>普攻</v>
      </c>
      <c r="C15" s="4" t="str">
        <f>主动技能!I18</f>
        <v>对敌方单体攻击，造成100%攻击力（+4766）点伤害。</v>
      </c>
      <c r="D15" s="4">
        <f>VLOOKUP(主动技能!J18,对应表!F:G,2,FALSE)</f>
        <v>1</v>
      </c>
      <c r="E15" s="4">
        <f>VLOOKUP(主动技能!K18,对应表!J:K,2,FALSE)</f>
        <v>1</v>
      </c>
      <c r="F15" s="4">
        <f>VLOOKUP(主动技能!L18,对应表!N:O,2,FALSE)</f>
        <v>1</v>
      </c>
      <c r="G15" s="4">
        <f>IF(主动技能!M18="必中",2,1)</f>
        <v>1</v>
      </c>
      <c r="H15" s="4">
        <f>主动技能!N18</f>
        <v>100</v>
      </c>
      <c r="I15" s="4">
        <f>主动技能!O18</f>
        <v>0</v>
      </c>
      <c r="J15" s="31" t="str">
        <f>主动技能!P18</f>
        <v>|||</v>
      </c>
      <c r="K15" s="31">
        <f>主动技能!Q18</f>
        <v>1</v>
      </c>
      <c r="L15" s="31">
        <f>主动技能!R18</f>
        <v>0</v>
      </c>
      <c r="M15" s="31">
        <f>主动技能!S18</f>
        <v>0</v>
      </c>
      <c r="N15" s="31" t="str">
        <f>IF(主动技能!T18="","",主动技能!T18)</f>
        <v/>
      </c>
      <c r="O15" s="31" t="str">
        <f>IF(主动技能!U18="","",主动技能!U18)</f>
        <v/>
      </c>
      <c r="P15" s="31" t="str">
        <f>IF(主动技能!V18="","",主动技能!V18)</f>
        <v>skill_01</v>
      </c>
      <c r="Q15" s="31" t="str">
        <f>IF(主动技能!W18="","")</f>
        <v/>
      </c>
      <c r="R15" s="31" t="str">
        <f>IF(主动技能!X18="","")</f>
        <v/>
      </c>
      <c r="S15" s="31">
        <f>主动技能!Y18</f>
        <v>0</v>
      </c>
      <c r="T15" s="31">
        <f>主动技能!Z18</f>
        <v>100</v>
      </c>
      <c r="U15" s="31">
        <f>主动技能!AB18</f>
        <v>4766</v>
      </c>
      <c r="V15" s="31">
        <f>主动技能!AC18</f>
        <v>0</v>
      </c>
      <c r="W15" s="31">
        <f>主动技能!AD18</f>
        <v>0</v>
      </c>
      <c r="X15" s="31">
        <f>主动技能!AE18</f>
        <v>0</v>
      </c>
      <c r="Y15" s="31">
        <f>主动技能!AF18</f>
        <v>0</v>
      </c>
      <c r="Z15" s="31">
        <f>主动技能!AG18</f>
        <v>0</v>
      </c>
      <c r="AA15" s="31" t="str">
        <f>主动技能!AH18</f>
        <v>attack</v>
      </c>
      <c r="AB15" s="31" t="str">
        <f>IF(主动技能!AI18="","")</f>
        <v/>
      </c>
      <c r="AC15" s="31">
        <f>主动技能!AJ18</f>
        <v>12</v>
      </c>
      <c r="AD15" s="31">
        <f>主动技能!BF18</f>
        <v>100101</v>
      </c>
      <c r="AE15" s="1">
        <f t="shared" si="0"/>
        <v>12</v>
      </c>
    </row>
    <row r="16" spans="1:31" s="31" customFormat="1" x14ac:dyDescent="0.15">
      <c r="A16" s="31">
        <f>主动技能!B19</f>
        <v>10010113</v>
      </c>
      <c r="B16" s="4" t="str">
        <f>主动技能!H19</f>
        <v>普攻</v>
      </c>
      <c r="C16" s="4" t="str">
        <f>主动技能!I19</f>
        <v>对敌方单体攻击，造成100%攻击力（+6767）点伤害。</v>
      </c>
      <c r="D16" s="4">
        <f>VLOOKUP(主动技能!J19,对应表!F:G,2,FALSE)</f>
        <v>1</v>
      </c>
      <c r="E16" s="4">
        <f>VLOOKUP(主动技能!K19,对应表!J:K,2,FALSE)</f>
        <v>1</v>
      </c>
      <c r="F16" s="4">
        <f>VLOOKUP(主动技能!L19,对应表!N:O,2,FALSE)</f>
        <v>1</v>
      </c>
      <c r="G16" s="4">
        <f>IF(主动技能!M19="必中",2,1)</f>
        <v>1</v>
      </c>
      <c r="H16" s="4">
        <f>主动技能!N19</f>
        <v>100</v>
      </c>
      <c r="I16" s="4">
        <f>主动技能!O19</f>
        <v>0</v>
      </c>
      <c r="J16" s="31" t="str">
        <f>主动技能!P19</f>
        <v>|||</v>
      </c>
      <c r="K16" s="31">
        <f>主动技能!Q19</f>
        <v>1</v>
      </c>
      <c r="L16" s="31">
        <f>主动技能!R19</f>
        <v>0</v>
      </c>
      <c r="M16" s="31">
        <f>主动技能!S19</f>
        <v>0</v>
      </c>
      <c r="N16" s="31" t="str">
        <f>IF(主动技能!T19="","",主动技能!T19)</f>
        <v/>
      </c>
      <c r="O16" s="31" t="str">
        <f>IF(主动技能!U19="","",主动技能!U19)</f>
        <v/>
      </c>
      <c r="P16" s="31" t="str">
        <f>IF(主动技能!V19="","",主动技能!V19)</f>
        <v>skill_01</v>
      </c>
      <c r="Q16" s="31" t="str">
        <f>IF(主动技能!W19="","")</f>
        <v/>
      </c>
      <c r="R16" s="31" t="str">
        <f>IF(主动技能!X19="","")</f>
        <v/>
      </c>
      <c r="S16" s="31">
        <f>主动技能!Y19</f>
        <v>0</v>
      </c>
      <c r="T16" s="31">
        <f>主动技能!Z19</f>
        <v>100</v>
      </c>
      <c r="U16" s="31">
        <f>主动技能!AB19</f>
        <v>6767</v>
      </c>
      <c r="V16" s="31">
        <f>主动技能!AC19</f>
        <v>0</v>
      </c>
      <c r="W16" s="31">
        <f>主动技能!AD19</f>
        <v>0</v>
      </c>
      <c r="X16" s="31">
        <f>主动技能!AE19</f>
        <v>0</v>
      </c>
      <c r="Y16" s="31">
        <f>主动技能!AF19</f>
        <v>0</v>
      </c>
      <c r="Z16" s="31">
        <f>主动技能!AG19</f>
        <v>0</v>
      </c>
      <c r="AA16" s="31" t="str">
        <f>主动技能!AH19</f>
        <v>attack</v>
      </c>
      <c r="AB16" s="31" t="str">
        <f>IF(主动技能!AI19="","")</f>
        <v/>
      </c>
      <c r="AC16" s="31">
        <f>主动技能!AJ19</f>
        <v>13</v>
      </c>
      <c r="AD16" s="31">
        <f>主动技能!BF19</f>
        <v>100101</v>
      </c>
      <c r="AE16" s="1">
        <f t="shared" si="0"/>
        <v>13</v>
      </c>
    </row>
    <row r="17" spans="1:31" s="31" customFormat="1" x14ac:dyDescent="0.15">
      <c r="A17" s="31">
        <f>主动技能!B20</f>
        <v>10010114</v>
      </c>
      <c r="B17" s="4" t="str">
        <f>主动技能!H20</f>
        <v>普攻</v>
      </c>
      <c r="C17" s="4" t="str">
        <f>主动技能!I20</f>
        <v>对敌方单体攻击，造成100%攻击力（+9601）点伤害。</v>
      </c>
      <c r="D17" s="4">
        <f>VLOOKUP(主动技能!J20,对应表!F:G,2,FALSE)</f>
        <v>1</v>
      </c>
      <c r="E17" s="4">
        <f>VLOOKUP(主动技能!K20,对应表!J:K,2,FALSE)</f>
        <v>1</v>
      </c>
      <c r="F17" s="4">
        <f>VLOOKUP(主动技能!L20,对应表!N:O,2,FALSE)</f>
        <v>1</v>
      </c>
      <c r="G17" s="4">
        <f>IF(主动技能!M20="必中",2,1)</f>
        <v>1</v>
      </c>
      <c r="H17" s="4">
        <f>主动技能!N20</f>
        <v>100</v>
      </c>
      <c r="I17" s="4">
        <f>主动技能!O20</f>
        <v>0</v>
      </c>
      <c r="J17" s="31" t="str">
        <f>主动技能!P20</f>
        <v>|||</v>
      </c>
      <c r="K17" s="31">
        <f>主动技能!Q20</f>
        <v>1</v>
      </c>
      <c r="L17" s="31">
        <f>主动技能!R20</f>
        <v>0</v>
      </c>
      <c r="M17" s="31">
        <f>主动技能!S20</f>
        <v>0</v>
      </c>
      <c r="N17" s="31" t="str">
        <f>IF(主动技能!T20="","",主动技能!T20)</f>
        <v/>
      </c>
      <c r="O17" s="31" t="str">
        <f>IF(主动技能!U20="","",主动技能!U20)</f>
        <v/>
      </c>
      <c r="P17" s="31" t="str">
        <f>IF(主动技能!V20="","",主动技能!V20)</f>
        <v>skill_01</v>
      </c>
      <c r="Q17" s="31" t="str">
        <f>IF(主动技能!W20="","")</f>
        <v/>
      </c>
      <c r="R17" s="31" t="str">
        <f>IF(主动技能!X20="","")</f>
        <v/>
      </c>
      <c r="S17" s="31">
        <f>主动技能!Y20</f>
        <v>0</v>
      </c>
      <c r="T17" s="31">
        <f>主动技能!Z20</f>
        <v>100</v>
      </c>
      <c r="U17" s="31">
        <f>主动技能!AB20</f>
        <v>9601</v>
      </c>
      <c r="V17" s="31">
        <f>主动技能!AC20</f>
        <v>0</v>
      </c>
      <c r="W17" s="31">
        <f>主动技能!AD20</f>
        <v>0</v>
      </c>
      <c r="X17" s="31">
        <f>主动技能!AE20</f>
        <v>0</v>
      </c>
      <c r="Y17" s="31">
        <f>主动技能!AF20</f>
        <v>0</v>
      </c>
      <c r="Z17" s="31">
        <f>主动技能!AG20</f>
        <v>0</v>
      </c>
      <c r="AA17" s="31" t="str">
        <f>主动技能!AH20</f>
        <v>attack</v>
      </c>
      <c r="AB17" s="31" t="str">
        <f>IF(主动技能!AI20="","")</f>
        <v/>
      </c>
      <c r="AC17" s="31">
        <f>主动技能!AJ20</f>
        <v>14</v>
      </c>
      <c r="AD17" s="31">
        <f>主动技能!BF20</f>
        <v>100101</v>
      </c>
      <c r="AE17" s="1">
        <f t="shared" si="0"/>
        <v>14</v>
      </c>
    </row>
    <row r="18" spans="1:31" s="31" customFormat="1" x14ac:dyDescent="0.15">
      <c r="A18" s="31">
        <f>主动技能!B21</f>
        <v>10010115</v>
      </c>
      <c r="B18" s="4" t="str">
        <f>主动技能!H21</f>
        <v>普攻</v>
      </c>
      <c r="C18" s="4" t="str">
        <f>主动技能!I21</f>
        <v>对敌方单体攻击，造成100%攻击力（+13613）点伤害。</v>
      </c>
      <c r="D18" s="4">
        <f>VLOOKUP(主动技能!J21,对应表!F:G,2,FALSE)</f>
        <v>1</v>
      </c>
      <c r="E18" s="4">
        <f>VLOOKUP(主动技能!K21,对应表!J:K,2,FALSE)</f>
        <v>1</v>
      </c>
      <c r="F18" s="4">
        <f>VLOOKUP(主动技能!L21,对应表!N:O,2,FALSE)</f>
        <v>1</v>
      </c>
      <c r="G18" s="4">
        <f>IF(主动技能!M21="必中",2,1)</f>
        <v>1</v>
      </c>
      <c r="H18" s="4">
        <f>主动技能!N21</f>
        <v>100</v>
      </c>
      <c r="I18" s="4">
        <f>主动技能!O21</f>
        <v>0</v>
      </c>
      <c r="J18" s="31" t="str">
        <f>主动技能!P21</f>
        <v>|||</v>
      </c>
      <c r="K18" s="31">
        <f>主动技能!Q21</f>
        <v>1</v>
      </c>
      <c r="L18" s="31">
        <f>主动技能!R21</f>
        <v>0</v>
      </c>
      <c r="M18" s="31">
        <f>主动技能!S21</f>
        <v>0</v>
      </c>
      <c r="N18" s="31" t="str">
        <f>IF(主动技能!T21="","",主动技能!T21)</f>
        <v/>
      </c>
      <c r="O18" s="31" t="str">
        <f>IF(主动技能!U21="","",主动技能!U21)</f>
        <v/>
      </c>
      <c r="P18" s="31" t="str">
        <f>IF(主动技能!V21="","",主动技能!V21)</f>
        <v>skill_01</v>
      </c>
      <c r="Q18" s="31" t="str">
        <f>IF(主动技能!W21="","")</f>
        <v/>
      </c>
      <c r="R18" s="31" t="str">
        <f>IF(主动技能!X21="","")</f>
        <v/>
      </c>
      <c r="S18" s="31">
        <f>主动技能!Y21</f>
        <v>0</v>
      </c>
      <c r="T18" s="31">
        <f>主动技能!Z21</f>
        <v>100</v>
      </c>
      <c r="U18" s="31">
        <f>主动技能!AB21</f>
        <v>13613</v>
      </c>
      <c r="V18" s="31">
        <f>主动技能!AC21</f>
        <v>0</v>
      </c>
      <c r="W18" s="31">
        <f>主动技能!AD21</f>
        <v>0</v>
      </c>
      <c r="X18" s="31">
        <f>主动技能!AE21</f>
        <v>0</v>
      </c>
      <c r="Y18" s="31">
        <f>主动技能!AF21</f>
        <v>0</v>
      </c>
      <c r="Z18" s="31">
        <f>主动技能!AG21</f>
        <v>0</v>
      </c>
      <c r="AA18" s="31" t="str">
        <f>主动技能!AH21</f>
        <v>attack</v>
      </c>
      <c r="AB18" s="31" t="str">
        <f>IF(主动技能!AI21="","")</f>
        <v/>
      </c>
      <c r="AC18" s="31">
        <f>主动技能!AJ21</f>
        <v>15</v>
      </c>
      <c r="AD18" s="31">
        <f>主动技能!BF21</f>
        <v>100101</v>
      </c>
      <c r="AE18" s="1">
        <f t="shared" si="0"/>
        <v>15</v>
      </c>
    </row>
    <row r="19" spans="1:31" s="31" customFormat="1" x14ac:dyDescent="0.15">
      <c r="A19" s="31">
        <f>主动技能!B22</f>
        <v>10010116</v>
      </c>
      <c r="B19" s="4" t="str">
        <f>主动技能!H22</f>
        <v>普攻</v>
      </c>
      <c r="C19" s="4" t="str">
        <f>主动技能!I22</f>
        <v>对敌方单体攻击，造成100%攻击力（+19292）点伤害。</v>
      </c>
      <c r="D19" s="4">
        <f>VLOOKUP(主动技能!J22,对应表!F:G,2,FALSE)</f>
        <v>1</v>
      </c>
      <c r="E19" s="4">
        <f>VLOOKUP(主动技能!K22,对应表!J:K,2,FALSE)</f>
        <v>1</v>
      </c>
      <c r="F19" s="4">
        <f>VLOOKUP(主动技能!L22,对应表!N:O,2,FALSE)</f>
        <v>1</v>
      </c>
      <c r="G19" s="4">
        <f>IF(主动技能!M22="必中",2,1)</f>
        <v>1</v>
      </c>
      <c r="H19" s="4">
        <f>主动技能!N22</f>
        <v>100</v>
      </c>
      <c r="I19" s="4">
        <f>主动技能!O22</f>
        <v>0</v>
      </c>
      <c r="J19" s="31" t="str">
        <f>主动技能!P22</f>
        <v>|||</v>
      </c>
      <c r="K19" s="31">
        <f>主动技能!Q22</f>
        <v>1</v>
      </c>
      <c r="L19" s="31">
        <f>主动技能!R22</f>
        <v>0</v>
      </c>
      <c r="M19" s="31">
        <f>主动技能!S22</f>
        <v>0</v>
      </c>
      <c r="N19" s="31" t="str">
        <f>IF(主动技能!T22="","",主动技能!T22)</f>
        <v/>
      </c>
      <c r="O19" s="31" t="str">
        <f>IF(主动技能!U22="","",主动技能!U22)</f>
        <v/>
      </c>
      <c r="P19" s="31" t="str">
        <f>IF(主动技能!V22="","",主动技能!V22)</f>
        <v>skill_01</v>
      </c>
      <c r="Q19" s="31" t="str">
        <f>IF(主动技能!W22="","")</f>
        <v/>
      </c>
      <c r="R19" s="31" t="str">
        <f>IF(主动技能!X22="","")</f>
        <v/>
      </c>
      <c r="S19" s="31">
        <f>主动技能!Y22</f>
        <v>0</v>
      </c>
      <c r="T19" s="31">
        <f>主动技能!Z22</f>
        <v>100</v>
      </c>
      <c r="U19" s="31">
        <f>主动技能!AB22</f>
        <v>19292</v>
      </c>
      <c r="V19" s="31">
        <f>主动技能!AC22</f>
        <v>0</v>
      </c>
      <c r="W19" s="31">
        <f>主动技能!AD22</f>
        <v>0</v>
      </c>
      <c r="X19" s="31">
        <f>主动技能!AE22</f>
        <v>0</v>
      </c>
      <c r="Y19" s="31">
        <f>主动技能!AF22</f>
        <v>0</v>
      </c>
      <c r="Z19" s="31">
        <f>主动技能!AG22</f>
        <v>0</v>
      </c>
      <c r="AA19" s="31" t="str">
        <f>主动技能!AH22</f>
        <v>attack</v>
      </c>
      <c r="AB19" s="31" t="str">
        <f>IF(主动技能!AI22="","")</f>
        <v/>
      </c>
      <c r="AC19" s="31">
        <f>主动技能!AJ22</f>
        <v>16</v>
      </c>
      <c r="AD19" s="31">
        <f>主动技能!BF22</f>
        <v>100101</v>
      </c>
      <c r="AE19" s="1">
        <f t="shared" si="0"/>
        <v>16</v>
      </c>
    </row>
    <row r="20" spans="1:31" s="31" customFormat="1" x14ac:dyDescent="0.15">
      <c r="A20" s="31">
        <f>主动技能!B23</f>
        <v>10010117</v>
      </c>
      <c r="B20" s="4" t="str">
        <f>主动技能!H23</f>
        <v>普攻</v>
      </c>
      <c r="C20" s="4" t="str">
        <f>主动技能!I23</f>
        <v>对敌方单体攻击，造成100%攻击力（+27333）点伤害。</v>
      </c>
      <c r="D20" s="4">
        <f>VLOOKUP(主动技能!J23,对应表!F:G,2,FALSE)</f>
        <v>1</v>
      </c>
      <c r="E20" s="4">
        <f>VLOOKUP(主动技能!K23,对应表!J:K,2,FALSE)</f>
        <v>1</v>
      </c>
      <c r="F20" s="4">
        <f>VLOOKUP(主动技能!L23,对应表!N:O,2,FALSE)</f>
        <v>1</v>
      </c>
      <c r="G20" s="4">
        <f>IF(主动技能!M23="必中",2,1)</f>
        <v>1</v>
      </c>
      <c r="H20" s="4">
        <f>主动技能!N23</f>
        <v>100</v>
      </c>
      <c r="I20" s="4">
        <f>主动技能!O23</f>
        <v>0</v>
      </c>
      <c r="J20" s="31" t="str">
        <f>主动技能!P23</f>
        <v>|||</v>
      </c>
      <c r="K20" s="31">
        <f>主动技能!Q23</f>
        <v>1</v>
      </c>
      <c r="L20" s="31">
        <f>主动技能!R23</f>
        <v>0</v>
      </c>
      <c r="M20" s="31">
        <f>主动技能!S23</f>
        <v>0</v>
      </c>
      <c r="N20" s="31" t="str">
        <f>IF(主动技能!T23="","",主动技能!T23)</f>
        <v/>
      </c>
      <c r="O20" s="31" t="str">
        <f>IF(主动技能!U23="","",主动技能!U23)</f>
        <v/>
      </c>
      <c r="P20" s="31" t="str">
        <f>IF(主动技能!V23="","",主动技能!V23)</f>
        <v>skill_01</v>
      </c>
      <c r="Q20" s="31" t="str">
        <f>IF(主动技能!W23="","")</f>
        <v/>
      </c>
      <c r="R20" s="31" t="str">
        <f>IF(主动技能!X23="","")</f>
        <v/>
      </c>
      <c r="S20" s="31">
        <f>主动技能!Y23</f>
        <v>0</v>
      </c>
      <c r="T20" s="31">
        <f>主动技能!Z23</f>
        <v>100</v>
      </c>
      <c r="U20" s="31">
        <f>主动技能!AB23</f>
        <v>27333</v>
      </c>
      <c r="V20" s="31">
        <f>主动技能!AC23</f>
        <v>0</v>
      </c>
      <c r="W20" s="31">
        <f>主动技能!AD23</f>
        <v>0</v>
      </c>
      <c r="X20" s="31">
        <f>主动技能!AE23</f>
        <v>0</v>
      </c>
      <c r="Y20" s="31">
        <f>主动技能!AF23</f>
        <v>0</v>
      </c>
      <c r="Z20" s="31">
        <f>主动技能!AG23</f>
        <v>0</v>
      </c>
      <c r="AA20" s="31" t="str">
        <f>主动技能!AH23</f>
        <v>attack</v>
      </c>
      <c r="AB20" s="31" t="str">
        <f>IF(主动技能!AI23="","")</f>
        <v/>
      </c>
      <c r="AC20" s="31">
        <f>主动技能!AJ23</f>
        <v>17</v>
      </c>
      <c r="AD20" s="31">
        <f>主动技能!BF23</f>
        <v>100101</v>
      </c>
      <c r="AE20" s="1">
        <f t="shared" si="0"/>
        <v>17</v>
      </c>
    </row>
    <row r="21" spans="1:31" s="31" customFormat="1" x14ac:dyDescent="0.15">
      <c r="A21" s="31">
        <f>主动技能!B24</f>
        <v>10010118</v>
      </c>
      <c r="B21" s="4" t="str">
        <f>主动技能!H24</f>
        <v>普攻</v>
      </c>
      <c r="C21" s="4" t="str">
        <f>主动技能!I24</f>
        <v>对敌方单体攻击，造成100%攻击力（+38716）点伤害。</v>
      </c>
      <c r="D21" s="4">
        <f>VLOOKUP(主动技能!J24,对应表!F:G,2,FALSE)</f>
        <v>1</v>
      </c>
      <c r="E21" s="4">
        <f>VLOOKUP(主动技能!K24,对应表!J:K,2,FALSE)</f>
        <v>1</v>
      </c>
      <c r="F21" s="4">
        <f>VLOOKUP(主动技能!L24,对应表!N:O,2,FALSE)</f>
        <v>1</v>
      </c>
      <c r="G21" s="4">
        <f>IF(主动技能!M24="必中",2,1)</f>
        <v>1</v>
      </c>
      <c r="H21" s="4">
        <f>主动技能!N24</f>
        <v>100</v>
      </c>
      <c r="I21" s="4">
        <f>主动技能!O24</f>
        <v>0</v>
      </c>
      <c r="J21" s="31" t="str">
        <f>主动技能!P24</f>
        <v>|||</v>
      </c>
      <c r="K21" s="31">
        <f>主动技能!Q24</f>
        <v>1</v>
      </c>
      <c r="L21" s="31">
        <f>主动技能!R24</f>
        <v>0</v>
      </c>
      <c r="M21" s="31">
        <f>主动技能!S24</f>
        <v>0</v>
      </c>
      <c r="N21" s="31" t="str">
        <f>IF(主动技能!T24="","",主动技能!T24)</f>
        <v/>
      </c>
      <c r="O21" s="31" t="str">
        <f>IF(主动技能!U24="","",主动技能!U24)</f>
        <v/>
      </c>
      <c r="P21" s="31" t="str">
        <f>IF(主动技能!V24="","",主动技能!V24)</f>
        <v>skill_01</v>
      </c>
      <c r="Q21" s="31" t="str">
        <f>IF(主动技能!W24="","")</f>
        <v/>
      </c>
      <c r="R21" s="31" t="str">
        <f>IF(主动技能!X24="","")</f>
        <v/>
      </c>
      <c r="S21" s="31">
        <f>主动技能!Y24</f>
        <v>0</v>
      </c>
      <c r="T21" s="31">
        <f>主动技能!Z24</f>
        <v>100</v>
      </c>
      <c r="U21" s="31">
        <f>主动技能!AB24</f>
        <v>38716</v>
      </c>
      <c r="V21" s="31">
        <f>主动技能!AC24</f>
        <v>0</v>
      </c>
      <c r="W21" s="31">
        <f>主动技能!AD24</f>
        <v>0</v>
      </c>
      <c r="X21" s="31">
        <f>主动技能!AE24</f>
        <v>0</v>
      </c>
      <c r="Y21" s="31">
        <f>主动技能!AF24</f>
        <v>0</v>
      </c>
      <c r="Z21" s="31">
        <f>主动技能!AG24</f>
        <v>0</v>
      </c>
      <c r="AA21" s="31" t="str">
        <f>主动技能!AH24</f>
        <v>attack</v>
      </c>
      <c r="AB21" s="31" t="str">
        <f>IF(主动技能!AI24="","")</f>
        <v/>
      </c>
      <c r="AC21" s="31">
        <f>主动技能!AJ24</f>
        <v>18</v>
      </c>
      <c r="AD21" s="31">
        <f>主动技能!BF24</f>
        <v>100101</v>
      </c>
      <c r="AE21" s="1">
        <f t="shared" si="0"/>
        <v>18</v>
      </c>
    </row>
    <row r="22" spans="1:31" s="31" customFormat="1" x14ac:dyDescent="0.15">
      <c r="A22" s="31">
        <f>主动技能!B25</f>
        <v>10010119</v>
      </c>
      <c r="B22" s="4" t="str">
        <f>主动技能!H25</f>
        <v>普攻</v>
      </c>
      <c r="C22" s="4" t="str">
        <f>主动技能!I25</f>
        <v>对敌方单体攻击，造成100%攻击力（+54831）点伤害。</v>
      </c>
      <c r="D22" s="4">
        <f>VLOOKUP(主动技能!J25,对应表!F:G,2,FALSE)</f>
        <v>1</v>
      </c>
      <c r="E22" s="4">
        <f>VLOOKUP(主动技能!K25,对应表!J:K,2,FALSE)</f>
        <v>1</v>
      </c>
      <c r="F22" s="4">
        <f>VLOOKUP(主动技能!L25,对应表!N:O,2,FALSE)</f>
        <v>1</v>
      </c>
      <c r="G22" s="4">
        <f>IF(主动技能!M25="必中",2,1)</f>
        <v>1</v>
      </c>
      <c r="H22" s="4">
        <f>主动技能!N25</f>
        <v>100</v>
      </c>
      <c r="I22" s="4">
        <f>主动技能!O25</f>
        <v>0</v>
      </c>
      <c r="J22" s="31" t="str">
        <f>主动技能!P25</f>
        <v>|||</v>
      </c>
      <c r="K22" s="31">
        <f>主动技能!Q25</f>
        <v>1</v>
      </c>
      <c r="L22" s="31">
        <f>主动技能!R25</f>
        <v>0</v>
      </c>
      <c r="M22" s="31">
        <f>主动技能!S25</f>
        <v>0</v>
      </c>
      <c r="N22" s="31" t="str">
        <f>IF(主动技能!T25="","",主动技能!T25)</f>
        <v/>
      </c>
      <c r="O22" s="31" t="str">
        <f>IF(主动技能!U25="","",主动技能!U25)</f>
        <v/>
      </c>
      <c r="P22" s="31" t="str">
        <f>IF(主动技能!V25="","",主动技能!V25)</f>
        <v>skill_01</v>
      </c>
      <c r="Q22" s="31" t="str">
        <f>IF(主动技能!W25="","")</f>
        <v/>
      </c>
      <c r="R22" s="31" t="str">
        <f>IF(主动技能!X25="","")</f>
        <v/>
      </c>
      <c r="S22" s="31">
        <f>主动技能!Y25</f>
        <v>0</v>
      </c>
      <c r="T22" s="31">
        <f>主动技能!Z25</f>
        <v>100</v>
      </c>
      <c r="U22" s="31">
        <f>主动技能!AB25</f>
        <v>54831</v>
      </c>
      <c r="V22" s="31">
        <f>主动技能!AC25</f>
        <v>0</v>
      </c>
      <c r="W22" s="31">
        <f>主动技能!AD25</f>
        <v>0</v>
      </c>
      <c r="X22" s="31">
        <f>主动技能!AE25</f>
        <v>0</v>
      </c>
      <c r="Y22" s="31">
        <f>主动技能!AF25</f>
        <v>0</v>
      </c>
      <c r="Z22" s="31">
        <f>主动技能!AG25</f>
        <v>0</v>
      </c>
      <c r="AA22" s="31" t="str">
        <f>主动技能!AH25</f>
        <v>attack</v>
      </c>
      <c r="AB22" s="31" t="str">
        <f>IF(主动技能!AI25="","")</f>
        <v/>
      </c>
      <c r="AC22" s="31">
        <f>主动技能!AJ25</f>
        <v>19</v>
      </c>
      <c r="AD22" s="31">
        <f>主动技能!BF25</f>
        <v>100101</v>
      </c>
      <c r="AE22" s="1">
        <f t="shared" si="0"/>
        <v>19</v>
      </c>
    </row>
    <row r="23" spans="1:31" s="31" customFormat="1" x14ac:dyDescent="0.15">
      <c r="A23" s="31">
        <f>主动技能!B26</f>
        <v>10010120</v>
      </c>
      <c r="B23" s="4" t="str">
        <f>主动技能!H26</f>
        <v>普攻</v>
      </c>
      <c r="C23" s="4" t="str">
        <f>主动技能!I26</f>
        <v>对敌方单体攻击，造成100%攻击力（+77646）点伤害。</v>
      </c>
      <c r="D23" s="4">
        <f>VLOOKUP(主动技能!J26,对应表!F:G,2,FALSE)</f>
        <v>1</v>
      </c>
      <c r="E23" s="4">
        <f>VLOOKUP(主动技能!K26,对应表!J:K,2,FALSE)</f>
        <v>1</v>
      </c>
      <c r="F23" s="4">
        <f>VLOOKUP(主动技能!L26,对应表!N:O,2,FALSE)</f>
        <v>1</v>
      </c>
      <c r="G23" s="4">
        <f>IF(主动技能!M26="必中",2,1)</f>
        <v>1</v>
      </c>
      <c r="H23" s="4">
        <f>主动技能!N26</f>
        <v>100</v>
      </c>
      <c r="I23" s="4">
        <f>主动技能!O26</f>
        <v>0</v>
      </c>
      <c r="J23" s="31" t="str">
        <f>主动技能!P26</f>
        <v>|||</v>
      </c>
      <c r="K23" s="31">
        <f>主动技能!Q26</f>
        <v>1</v>
      </c>
      <c r="L23" s="31">
        <f>主动技能!R26</f>
        <v>0</v>
      </c>
      <c r="M23" s="31">
        <f>主动技能!S26</f>
        <v>0</v>
      </c>
      <c r="N23" s="31" t="str">
        <f>IF(主动技能!T26="","",主动技能!T26)</f>
        <v/>
      </c>
      <c r="O23" s="31" t="str">
        <f>IF(主动技能!U26="","",主动技能!U26)</f>
        <v/>
      </c>
      <c r="P23" s="31" t="str">
        <f>IF(主动技能!V26="","",主动技能!V26)</f>
        <v>skill_01</v>
      </c>
      <c r="Q23" s="31" t="str">
        <f>IF(主动技能!W26="","")</f>
        <v/>
      </c>
      <c r="R23" s="31" t="str">
        <f>IF(主动技能!X26="","")</f>
        <v/>
      </c>
      <c r="S23" s="31">
        <f>主动技能!Y26</f>
        <v>0</v>
      </c>
      <c r="T23" s="31">
        <f>主动技能!Z26</f>
        <v>100</v>
      </c>
      <c r="U23" s="31">
        <f>主动技能!AB26</f>
        <v>77646</v>
      </c>
      <c r="V23" s="31">
        <f>主动技能!AC26</f>
        <v>0</v>
      </c>
      <c r="W23" s="31">
        <f>主动技能!AD26</f>
        <v>0</v>
      </c>
      <c r="X23" s="31">
        <f>主动技能!AE26</f>
        <v>0</v>
      </c>
      <c r="Y23" s="31">
        <f>主动技能!AF26</f>
        <v>0</v>
      </c>
      <c r="Z23" s="31">
        <f>主动技能!AG26</f>
        <v>0</v>
      </c>
      <c r="AA23" s="31" t="str">
        <f>主动技能!AH26</f>
        <v>attack</v>
      </c>
      <c r="AB23" s="31" t="str">
        <f>IF(主动技能!AI26="","")</f>
        <v/>
      </c>
      <c r="AC23" s="31">
        <f>主动技能!AJ26</f>
        <v>20</v>
      </c>
      <c r="AD23" s="31">
        <f>主动技能!BF26</f>
        <v>100101</v>
      </c>
      <c r="AE23" s="1">
        <f t="shared" si="0"/>
        <v>20</v>
      </c>
    </row>
    <row r="24" spans="1:31" s="31" customFormat="1" x14ac:dyDescent="0.15">
      <c r="A24" s="31">
        <f>主动技能!B27</f>
        <v>10010201</v>
      </c>
      <c r="B24" s="4" t="str">
        <f>主动技能!H27</f>
        <v>冲击斩</v>
      </c>
      <c r="C24" s="4" t="str">
        <f>主动技能!I27</f>
        <v>对敌方前排攻击，造成200%攻击力（+553）点伤害。</v>
      </c>
      <c r="D24" s="4">
        <f>VLOOKUP(主动技能!J27,对应表!F:G,2,FALSE)</f>
        <v>1</v>
      </c>
      <c r="E24" s="4">
        <f>VLOOKUP(主动技能!K27,对应表!J:K,2,FALSE)</f>
        <v>1</v>
      </c>
      <c r="F24" s="4">
        <f>VLOOKUP(主动技能!L27,对应表!N:O,2,FALSE)</f>
        <v>1</v>
      </c>
      <c r="G24" s="4">
        <f>IF(主动技能!M27="必中",2,1)</f>
        <v>1</v>
      </c>
      <c r="H24" s="4">
        <f>主动技能!N27</f>
        <v>100</v>
      </c>
      <c r="I24" s="4">
        <f>主动技能!O27</f>
        <v>0</v>
      </c>
      <c r="J24" s="31" t="str">
        <f>主动技能!P27</f>
        <v>||eff_sishenzhinu|</v>
      </c>
      <c r="K24" s="31">
        <f>主动技能!Q27</f>
        <v>1</v>
      </c>
      <c r="L24" s="31">
        <f>主动技能!R27</f>
        <v>0</v>
      </c>
      <c r="M24" s="31">
        <f>主动技能!S27</f>
        <v>0</v>
      </c>
      <c r="N24" s="31" t="str">
        <f>IF(主动技能!T27="","",主动技能!T27)</f>
        <v/>
      </c>
      <c r="O24" s="31" t="str">
        <f>IF(主动技能!U27="","",主动技能!U27)</f>
        <v/>
      </c>
      <c r="P24" s="31" t="str">
        <f>IF(主动技能!V27="","",主动技能!V27)</f>
        <v>skill_05</v>
      </c>
      <c r="Q24" s="31" t="str">
        <f>IF(主动技能!W27="","")</f>
        <v/>
      </c>
      <c r="R24" s="31" t="str">
        <f>IF(主动技能!X27="","")</f>
        <v/>
      </c>
      <c r="S24" s="31">
        <f>主动技能!Y27</f>
        <v>0</v>
      </c>
      <c r="T24" s="31">
        <f>主动技能!Z27</f>
        <v>200</v>
      </c>
      <c r="U24" s="31">
        <f>主动技能!AB27</f>
        <v>553</v>
      </c>
      <c r="V24" s="31">
        <f>主动技能!AC27</f>
        <v>0</v>
      </c>
      <c r="W24" s="31">
        <f>主动技能!AD27</f>
        <v>0</v>
      </c>
      <c r="X24" s="31">
        <f>主动技能!AE27</f>
        <v>1</v>
      </c>
      <c r="Y24" s="31">
        <f>主动技能!AF27</f>
        <v>1</v>
      </c>
      <c r="Z24" s="31">
        <f>主动技能!AG27</f>
        <v>1</v>
      </c>
      <c r="AA24" s="31" t="str">
        <f>主动技能!AH27</f>
        <v>attackex</v>
      </c>
      <c r="AB24" s="31" t="str">
        <f>IF(主动技能!AI27="","")</f>
        <v/>
      </c>
      <c r="AC24" s="31">
        <f>主动技能!AJ27</f>
        <v>1</v>
      </c>
      <c r="AD24" s="31">
        <f>主动技能!BF27</f>
        <v>100102</v>
      </c>
      <c r="AE24" s="1">
        <f t="shared" si="0"/>
        <v>1</v>
      </c>
    </row>
    <row r="25" spans="1:31" s="31" customFormat="1" x14ac:dyDescent="0.15">
      <c r="A25" s="31">
        <f>主动技能!B28</f>
        <v>10010202</v>
      </c>
      <c r="B25" s="4" t="str">
        <f>主动技能!H28</f>
        <v>冲击斩</v>
      </c>
      <c r="C25" s="4" t="str">
        <f>主动技能!I28</f>
        <v>对敌方前排攻击，造成200%攻击力（+611）点伤害。</v>
      </c>
      <c r="D25" s="4">
        <f>VLOOKUP(主动技能!J28,对应表!F:G,2,FALSE)</f>
        <v>1</v>
      </c>
      <c r="E25" s="4">
        <f>VLOOKUP(主动技能!K28,对应表!J:K,2,FALSE)</f>
        <v>1</v>
      </c>
      <c r="F25" s="4">
        <f>VLOOKUP(主动技能!L28,对应表!N:O,2,FALSE)</f>
        <v>1</v>
      </c>
      <c r="G25" s="4">
        <f>IF(主动技能!M28="必中",2,1)</f>
        <v>1</v>
      </c>
      <c r="H25" s="4">
        <f>主动技能!N28</f>
        <v>100</v>
      </c>
      <c r="I25" s="4">
        <f>主动技能!O28</f>
        <v>0</v>
      </c>
      <c r="J25" s="31" t="str">
        <f>主动技能!P28</f>
        <v>||eff_sishenzhinu|</v>
      </c>
      <c r="K25" s="31">
        <f>主动技能!Q28</f>
        <v>1</v>
      </c>
      <c r="L25" s="31">
        <f>主动技能!R28</f>
        <v>0</v>
      </c>
      <c r="M25" s="31">
        <f>主动技能!S28</f>
        <v>0</v>
      </c>
      <c r="N25" s="31" t="str">
        <f>IF(主动技能!T28="","",主动技能!T28)</f>
        <v/>
      </c>
      <c r="O25" s="31" t="str">
        <f>IF(主动技能!U28="","",主动技能!U28)</f>
        <v/>
      </c>
      <c r="P25" s="31" t="str">
        <f>IF(主动技能!V28="","",主动技能!V28)</f>
        <v>skill_05</v>
      </c>
      <c r="Q25" s="31" t="str">
        <f>IF(主动技能!W28="","")</f>
        <v/>
      </c>
      <c r="R25" s="31" t="str">
        <f>IF(主动技能!X28="","")</f>
        <v/>
      </c>
      <c r="S25" s="31">
        <f>主动技能!Y28</f>
        <v>0</v>
      </c>
      <c r="T25" s="31">
        <f>主动技能!Z28</f>
        <v>200</v>
      </c>
      <c r="U25" s="31">
        <f>主动技能!AB28</f>
        <v>611</v>
      </c>
      <c r="V25" s="31">
        <f>主动技能!AC28</f>
        <v>0</v>
      </c>
      <c r="W25" s="31">
        <f>主动技能!AD28</f>
        <v>0</v>
      </c>
      <c r="X25" s="31">
        <f>主动技能!AE28</f>
        <v>1</v>
      </c>
      <c r="Y25" s="31">
        <f>主动技能!AF28</f>
        <v>1</v>
      </c>
      <c r="Z25" s="31">
        <f>主动技能!AG28</f>
        <v>1</v>
      </c>
      <c r="AA25" s="31" t="str">
        <f>主动技能!AH28</f>
        <v>attackex</v>
      </c>
      <c r="AB25" s="31" t="str">
        <f>IF(主动技能!AI28="","")</f>
        <v/>
      </c>
      <c r="AC25" s="31">
        <f>主动技能!AJ28</f>
        <v>2</v>
      </c>
      <c r="AD25" s="31">
        <f>主动技能!BF28</f>
        <v>100102</v>
      </c>
      <c r="AE25" s="1">
        <f t="shared" si="0"/>
        <v>2</v>
      </c>
    </row>
    <row r="26" spans="1:31" s="31" customFormat="1" x14ac:dyDescent="0.15">
      <c r="A26" s="31">
        <f>主动技能!B29</f>
        <v>10010203</v>
      </c>
      <c r="B26" s="4" t="str">
        <f>主动技能!H29</f>
        <v>冲击斩</v>
      </c>
      <c r="C26" s="4" t="str">
        <f>主动技能!I29</f>
        <v>对敌方前排攻击，造成200%攻击力（+809）点伤害。</v>
      </c>
      <c r="D26" s="4">
        <f>VLOOKUP(主动技能!J29,对应表!F:G,2,FALSE)</f>
        <v>1</v>
      </c>
      <c r="E26" s="4">
        <f>VLOOKUP(主动技能!K29,对应表!J:K,2,FALSE)</f>
        <v>1</v>
      </c>
      <c r="F26" s="4">
        <f>VLOOKUP(主动技能!L29,对应表!N:O,2,FALSE)</f>
        <v>1</v>
      </c>
      <c r="G26" s="4">
        <f>IF(主动技能!M29="必中",2,1)</f>
        <v>1</v>
      </c>
      <c r="H26" s="4">
        <f>主动技能!N29</f>
        <v>100</v>
      </c>
      <c r="I26" s="4">
        <f>主动技能!O29</f>
        <v>0</v>
      </c>
      <c r="J26" s="31" t="str">
        <f>主动技能!P29</f>
        <v>||eff_sishenzhinu|</v>
      </c>
      <c r="K26" s="31">
        <f>主动技能!Q29</f>
        <v>1</v>
      </c>
      <c r="L26" s="31">
        <f>主动技能!R29</f>
        <v>0</v>
      </c>
      <c r="M26" s="31">
        <f>主动技能!S29</f>
        <v>0</v>
      </c>
      <c r="N26" s="31" t="str">
        <f>IF(主动技能!T29="","",主动技能!T29)</f>
        <v/>
      </c>
      <c r="O26" s="31" t="str">
        <f>IF(主动技能!U29="","",主动技能!U29)</f>
        <v/>
      </c>
      <c r="P26" s="31" t="str">
        <f>IF(主动技能!V29="","",主动技能!V29)</f>
        <v>skill_05</v>
      </c>
      <c r="Q26" s="31" t="str">
        <f>IF(主动技能!W29="","")</f>
        <v/>
      </c>
      <c r="R26" s="31" t="str">
        <f>IF(主动技能!X29="","")</f>
        <v/>
      </c>
      <c r="S26" s="31">
        <f>主动技能!Y29</f>
        <v>0</v>
      </c>
      <c r="T26" s="31">
        <f>主动技能!Z29</f>
        <v>200</v>
      </c>
      <c r="U26" s="31">
        <f>主动技能!AB29</f>
        <v>809</v>
      </c>
      <c r="V26" s="31">
        <f>主动技能!AC29</f>
        <v>0</v>
      </c>
      <c r="W26" s="31">
        <f>主动技能!AD29</f>
        <v>0</v>
      </c>
      <c r="X26" s="31">
        <f>主动技能!AE29</f>
        <v>1</v>
      </c>
      <c r="Y26" s="31">
        <f>主动技能!AF29</f>
        <v>1</v>
      </c>
      <c r="Z26" s="31">
        <f>主动技能!AG29</f>
        <v>1</v>
      </c>
      <c r="AA26" s="31" t="str">
        <f>主动技能!AH29</f>
        <v>attackex</v>
      </c>
      <c r="AB26" s="31" t="str">
        <f>IF(主动技能!AI29="","")</f>
        <v/>
      </c>
      <c r="AC26" s="31">
        <f>主动技能!AJ29</f>
        <v>3</v>
      </c>
      <c r="AD26" s="31">
        <f>主动技能!BF29</f>
        <v>100102</v>
      </c>
      <c r="AE26" s="1">
        <f t="shared" si="0"/>
        <v>3</v>
      </c>
    </row>
    <row r="27" spans="1:31" s="31" customFormat="1" x14ac:dyDescent="0.15">
      <c r="A27" s="31">
        <f>主动技能!B30</f>
        <v>10010204</v>
      </c>
      <c r="B27" s="4" t="str">
        <f>主动技能!H30</f>
        <v>冲击斩</v>
      </c>
      <c r="C27" s="4" t="str">
        <f>主动技能!I30</f>
        <v>对敌方前排攻击，造成200%攻击力（+1247）点伤害。</v>
      </c>
      <c r="D27" s="4">
        <f>VLOOKUP(主动技能!J30,对应表!F:G,2,FALSE)</f>
        <v>1</v>
      </c>
      <c r="E27" s="4">
        <f>VLOOKUP(主动技能!K30,对应表!J:K,2,FALSE)</f>
        <v>1</v>
      </c>
      <c r="F27" s="4">
        <f>VLOOKUP(主动技能!L30,对应表!N:O,2,FALSE)</f>
        <v>1</v>
      </c>
      <c r="G27" s="4">
        <f>IF(主动技能!M30="必中",2,1)</f>
        <v>1</v>
      </c>
      <c r="H27" s="4">
        <f>主动技能!N30</f>
        <v>100</v>
      </c>
      <c r="I27" s="4">
        <f>主动技能!O30</f>
        <v>0</v>
      </c>
      <c r="J27" s="31" t="str">
        <f>主动技能!P30</f>
        <v>||eff_sishenzhinu|</v>
      </c>
      <c r="K27" s="31">
        <f>主动技能!Q30</f>
        <v>1</v>
      </c>
      <c r="L27" s="31">
        <f>主动技能!R30</f>
        <v>0</v>
      </c>
      <c r="M27" s="31">
        <f>主动技能!S30</f>
        <v>0</v>
      </c>
      <c r="N27" s="31" t="str">
        <f>IF(主动技能!T30="","",主动技能!T30)</f>
        <v/>
      </c>
      <c r="O27" s="31" t="str">
        <f>IF(主动技能!U30="","",主动技能!U30)</f>
        <v/>
      </c>
      <c r="P27" s="31" t="str">
        <f>IF(主动技能!V30="","",主动技能!V30)</f>
        <v>skill_05</v>
      </c>
      <c r="Q27" s="31" t="str">
        <f>IF(主动技能!W30="","")</f>
        <v/>
      </c>
      <c r="R27" s="31" t="str">
        <f>IF(主动技能!X30="","")</f>
        <v/>
      </c>
      <c r="S27" s="31">
        <f>主动技能!Y30</f>
        <v>0</v>
      </c>
      <c r="T27" s="31">
        <f>主动技能!Z30</f>
        <v>200</v>
      </c>
      <c r="U27" s="31">
        <f>主动技能!AB30</f>
        <v>1247</v>
      </c>
      <c r="V27" s="31">
        <f>主动技能!AC30</f>
        <v>0</v>
      </c>
      <c r="W27" s="31">
        <f>主动技能!AD30</f>
        <v>0</v>
      </c>
      <c r="X27" s="31">
        <f>主动技能!AE30</f>
        <v>1</v>
      </c>
      <c r="Y27" s="31">
        <f>主动技能!AF30</f>
        <v>1</v>
      </c>
      <c r="Z27" s="31">
        <f>主动技能!AG30</f>
        <v>1</v>
      </c>
      <c r="AA27" s="31" t="str">
        <f>主动技能!AH30</f>
        <v>attackex</v>
      </c>
      <c r="AB27" s="31" t="str">
        <f>IF(主动技能!AI30="","")</f>
        <v/>
      </c>
      <c r="AC27" s="31">
        <f>主动技能!AJ30</f>
        <v>4</v>
      </c>
      <c r="AD27" s="31">
        <f>主动技能!BF30</f>
        <v>100102</v>
      </c>
      <c r="AE27" s="1">
        <f t="shared" si="0"/>
        <v>4</v>
      </c>
    </row>
    <row r="28" spans="1:31" s="31" customFormat="1" x14ac:dyDescent="0.15">
      <c r="A28" s="31">
        <f>主动技能!B31</f>
        <v>10010205</v>
      </c>
      <c r="B28" s="4" t="str">
        <f>主动技能!H31</f>
        <v>冲击斩</v>
      </c>
      <c r="C28" s="4" t="str">
        <f>主动技能!I31</f>
        <v>对敌方前排攻击，造成200%攻击力（+1867）点伤害。</v>
      </c>
      <c r="D28" s="4">
        <f>VLOOKUP(主动技能!J31,对应表!F:G,2,FALSE)</f>
        <v>1</v>
      </c>
      <c r="E28" s="4">
        <f>VLOOKUP(主动技能!K31,对应表!J:K,2,FALSE)</f>
        <v>1</v>
      </c>
      <c r="F28" s="4">
        <f>VLOOKUP(主动技能!L31,对应表!N:O,2,FALSE)</f>
        <v>1</v>
      </c>
      <c r="G28" s="4">
        <f>IF(主动技能!M31="必中",2,1)</f>
        <v>1</v>
      </c>
      <c r="H28" s="4">
        <f>主动技能!N31</f>
        <v>100</v>
      </c>
      <c r="I28" s="4">
        <f>主动技能!O31</f>
        <v>0</v>
      </c>
      <c r="J28" s="31" t="str">
        <f>主动技能!P31</f>
        <v>||eff_sishenzhinu|</v>
      </c>
      <c r="K28" s="31">
        <f>主动技能!Q31</f>
        <v>1</v>
      </c>
      <c r="L28" s="31">
        <f>主动技能!R31</f>
        <v>0</v>
      </c>
      <c r="M28" s="31">
        <f>主动技能!S31</f>
        <v>0</v>
      </c>
      <c r="N28" s="31" t="str">
        <f>IF(主动技能!T31="","",主动技能!T31)</f>
        <v/>
      </c>
      <c r="O28" s="31" t="str">
        <f>IF(主动技能!U31="","",主动技能!U31)</f>
        <v/>
      </c>
      <c r="P28" s="31" t="str">
        <f>IF(主动技能!V31="","",主动技能!V31)</f>
        <v>skill_05</v>
      </c>
      <c r="Q28" s="31" t="str">
        <f>IF(主动技能!W31="","")</f>
        <v/>
      </c>
      <c r="R28" s="31" t="str">
        <f>IF(主动技能!X31="","")</f>
        <v/>
      </c>
      <c r="S28" s="31">
        <f>主动技能!Y31</f>
        <v>0</v>
      </c>
      <c r="T28" s="31">
        <f>主动技能!Z31</f>
        <v>200</v>
      </c>
      <c r="U28" s="31">
        <f>主动技能!AB31</f>
        <v>1867</v>
      </c>
      <c r="V28" s="31">
        <f>主动技能!AC31</f>
        <v>0</v>
      </c>
      <c r="W28" s="31">
        <f>主动技能!AD31</f>
        <v>0</v>
      </c>
      <c r="X28" s="31">
        <f>主动技能!AE31</f>
        <v>1</v>
      </c>
      <c r="Y28" s="31">
        <f>主动技能!AF31</f>
        <v>1</v>
      </c>
      <c r="Z28" s="31">
        <f>主动技能!AG31</f>
        <v>1</v>
      </c>
      <c r="AA28" s="31" t="str">
        <f>主动技能!AH31</f>
        <v>attackex</v>
      </c>
      <c r="AB28" s="31" t="str">
        <f>IF(主动技能!AI31="","")</f>
        <v/>
      </c>
      <c r="AC28" s="31">
        <f>主动技能!AJ31</f>
        <v>5</v>
      </c>
      <c r="AD28" s="31">
        <f>主动技能!BF31</f>
        <v>100102</v>
      </c>
      <c r="AE28" s="1">
        <f t="shared" si="0"/>
        <v>5</v>
      </c>
    </row>
    <row r="29" spans="1:31" s="31" customFormat="1" x14ac:dyDescent="0.15">
      <c r="A29" s="31">
        <f>主动技能!B32</f>
        <v>10010206</v>
      </c>
      <c r="B29" s="4" t="str">
        <f>主动技能!H32</f>
        <v>冲击斩</v>
      </c>
      <c r="C29" s="4" t="str">
        <f>主动技能!I32</f>
        <v>对敌方前排攻击，造成200%攻击力（+2745）点伤害。</v>
      </c>
      <c r="D29" s="4">
        <f>VLOOKUP(主动技能!J32,对应表!F:G,2,FALSE)</f>
        <v>1</v>
      </c>
      <c r="E29" s="4">
        <f>VLOOKUP(主动技能!K32,对应表!J:K,2,FALSE)</f>
        <v>1</v>
      </c>
      <c r="F29" s="4">
        <f>VLOOKUP(主动技能!L32,对应表!N:O,2,FALSE)</f>
        <v>1</v>
      </c>
      <c r="G29" s="4">
        <f>IF(主动技能!M32="必中",2,1)</f>
        <v>1</v>
      </c>
      <c r="H29" s="4">
        <f>主动技能!N32</f>
        <v>100</v>
      </c>
      <c r="I29" s="4">
        <f>主动技能!O32</f>
        <v>0</v>
      </c>
      <c r="J29" s="31" t="str">
        <f>主动技能!P32</f>
        <v>||eff_sishenzhinu|</v>
      </c>
      <c r="K29" s="31">
        <f>主动技能!Q32</f>
        <v>1</v>
      </c>
      <c r="L29" s="31">
        <f>主动技能!R32</f>
        <v>0</v>
      </c>
      <c r="M29" s="31">
        <f>主动技能!S32</f>
        <v>0</v>
      </c>
      <c r="N29" s="31" t="str">
        <f>IF(主动技能!T32="","",主动技能!T32)</f>
        <v/>
      </c>
      <c r="O29" s="31" t="str">
        <f>IF(主动技能!U32="","",主动技能!U32)</f>
        <v/>
      </c>
      <c r="P29" s="31" t="str">
        <f>IF(主动技能!V32="","",主动技能!V32)</f>
        <v>skill_05</v>
      </c>
      <c r="Q29" s="31" t="str">
        <f>IF(主动技能!W32="","")</f>
        <v/>
      </c>
      <c r="R29" s="31" t="str">
        <f>IF(主动技能!X32="","")</f>
        <v/>
      </c>
      <c r="S29" s="31">
        <f>主动技能!Y32</f>
        <v>0</v>
      </c>
      <c r="T29" s="31">
        <f>主动技能!Z32</f>
        <v>200</v>
      </c>
      <c r="U29" s="31">
        <f>主动技能!AB32</f>
        <v>2745</v>
      </c>
      <c r="V29" s="31">
        <f>主动技能!AC32</f>
        <v>0</v>
      </c>
      <c r="W29" s="31">
        <f>主动技能!AD32</f>
        <v>0</v>
      </c>
      <c r="X29" s="31">
        <f>主动技能!AE32</f>
        <v>1</v>
      </c>
      <c r="Y29" s="31">
        <f>主动技能!AF32</f>
        <v>1</v>
      </c>
      <c r="Z29" s="31">
        <f>主动技能!AG32</f>
        <v>1</v>
      </c>
      <c r="AA29" s="31" t="str">
        <f>主动技能!AH32</f>
        <v>attackex</v>
      </c>
      <c r="AB29" s="31" t="str">
        <f>IF(主动技能!AI32="","")</f>
        <v/>
      </c>
      <c r="AC29" s="31">
        <f>主动技能!AJ32</f>
        <v>6</v>
      </c>
      <c r="AD29" s="31">
        <f>主动技能!BF32</f>
        <v>100102</v>
      </c>
      <c r="AE29" s="1">
        <f t="shared" si="0"/>
        <v>6</v>
      </c>
    </row>
    <row r="30" spans="1:31" s="31" customFormat="1" x14ac:dyDescent="0.15">
      <c r="A30" s="31">
        <f>主动技能!B33</f>
        <v>10010207</v>
      </c>
      <c r="B30" s="4" t="str">
        <f>主动技能!H33</f>
        <v>冲击斩</v>
      </c>
      <c r="C30" s="4" t="str">
        <f>主动技能!I33</f>
        <v>对敌方前排攻击，造成200%攻击力（+3989）点伤害。</v>
      </c>
      <c r="D30" s="4">
        <f>VLOOKUP(主动技能!J33,对应表!F:G,2,FALSE)</f>
        <v>1</v>
      </c>
      <c r="E30" s="4">
        <f>VLOOKUP(主动技能!K33,对应表!J:K,2,FALSE)</f>
        <v>1</v>
      </c>
      <c r="F30" s="4">
        <f>VLOOKUP(主动技能!L33,对应表!N:O,2,FALSE)</f>
        <v>1</v>
      </c>
      <c r="G30" s="4">
        <f>IF(主动技能!M33="必中",2,1)</f>
        <v>1</v>
      </c>
      <c r="H30" s="4">
        <f>主动技能!N33</f>
        <v>100</v>
      </c>
      <c r="I30" s="4">
        <f>主动技能!O33</f>
        <v>0</v>
      </c>
      <c r="J30" s="31" t="str">
        <f>主动技能!P33</f>
        <v>||eff_sishenzhinu|</v>
      </c>
      <c r="K30" s="31">
        <f>主动技能!Q33</f>
        <v>1</v>
      </c>
      <c r="L30" s="31">
        <f>主动技能!R33</f>
        <v>0</v>
      </c>
      <c r="M30" s="31">
        <f>主动技能!S33</f>
        <v>0</v>
      </c>
      <c r="N30" s="31" t="str">
        <f>IF(主动技能!T33="","",主动技能!T33)</f>
        <v/>
      </c>
      <c r="O30" s="31" t="str">
        <f>IF(主动技能!U33="","",主动技能!U33)</f>
        <v/>
      </c>
      <c r="P30" s="31" t="str">
        <f>IF(主动技能!V33="","",主动技能!V33)</f>
        <v>skill_05</v>
      </c>
      <c r="Q30" s="31" t="str">
        <f>IF(主动技能!W33="","")</f>
        <v/>
      </c>
      <c r="R30" s="31" t="str">
        <f>IF(主动技能!X33="","")</f>
        <v/>
      </c>
      <c r="S30" s="31">
        <f>主动技能!Y33</f>
        <v>0</v>
      </c>
      <c r="T30" s="31">
        <f>主动技能!Z33</f>
        <v>200</v>
      </c>
      <c r="U30" s="31">
        <f>主动技能!AB33</f>
        <v>3989</v>
      </c>
      <c r="V30" s="31">
        <f>主动技能!AC33</f>
        <v>0</v>
      </c>
      <c r="W30" s="31">
        <f>主动技能!AD33</f>
        <v>0</v>
      </c>
      <c r="X30" s="31">
        <f>主动技能!AE33</f>
        <v>1</v>
      </c>
      <c r="Y30" s="31">
        <f>主动技能!AF33</f>
        <v>1</v>
      </c>
      <c r="Z30" s="31">
        <f>主动技能!AG33</f>
        <v>1</v>
      </c>
      <c r="AA30" s="31" t="str">
        <f>主动技能!AH33</f>
        <v>attackex</v>
      </c>
      <c r="AB30" s="31" t="str">
        <f>IF(主动技能!AI33="","")</f>
        <v/>
      </c>
      <c r="AC30" s="31">
        <f>主动技能!AJ33</f>
        <v>7</v>
      </c>
      <c r="AD30" s="31">
        <f>主动技能!BF33</f>
        <v>100102</v>
      </c>
      <c r="AE30" s="1">
        <f t="shared" si="0"/>
        <v>7</v>
      </c>
    </row>
    <row r="31" spans="1:31" s="31" customFormat="1" x14ac:dyDescent="0.15">
      <c r="A31" s="31">
        <f>主动技能!B34</f>
        <v>10010208</v>
      </c>
      <c r="B31" s="4" t="str">
        <f>主动技能!H34</f>
        <v>冲击斩</v>
      </c>
      <c r="C31" s="4" t="str">
        <f>主动技能!I34</f>
        <v>对敌方前排攻击，造成200%攻击力（+5748）点伤害。</v>
      </c>
      <c r="D31" s="4">
        <f>VLOOKUP(主动技能!J34,对应表!F:G,2,FALSE)</f>
        <v>1</v>
      </c>
      <c r="E31" s="4">
        <f>VLOOKUP(主动技能!K34,对应表!J:K,2,FALSE)</f>
        <v>1</v>
      </c>
      <c r="F31" s="4">
        <f>VLOOKUP(主动技能!L34,对应表!N:O,2,FALSE)</f>
        <v>1</v>
      </c>
      <c r="G31" s="4">
        <f>IF(主动技能!M34="必中",2,1)</f>
        <v>1</v>
      </c>
      <c r="H31" s="4">
        <f>主动技能!N34</f>
        <v>100</v>
      </c>
      <c r="I31" s="4">
        <f>主动技能!O34</f>
        <v>0</v>
      </c>
      <c r="J31" s="31" t="str">
        <f>主动技能!P34</f>
        <v>||eff_sishenzhinu|</v>
      </c>
      <c r="K31" s="31">
        <f>主动技能!Q34</f>
        <v>1</v>
      </c>
      <c r="L31" s="31">
        <f>主动技能!R34</f>
        <v>0</v>
      </c>
      <c r="M31" s="31">
        <f>主动技能!S34</f>
        <v>0</v>
      </c>
      <c r="N31" s="31" t="str">
        <f>IF(主动技能!T34="","",主动技能!T34)</f>
        <v/>
      </c>
      <c r="O31" s="31" t="str">
        <f>IF(主动技能!U34="","",主动技能!U34)</f>
        <v/>
      </c>
      <c r="P31" s="31" t="str">
        <f>IF(主动技能!V34="","",主动技能!V34)</f>
        <v>skill_05</v>
      </c>
      <c r="Q31" s="31" t="str">
        <f>IF(主动技能!W34="","")</f>
        <v/>
      </c>
      <c r="R31" s="31" t="str">
        <f>IF(主动技能!X34="","")</f>
        <v/>
      </c>
      <c r="S31" s="31">
        <f>主动技能!Y34</f>
        <v>0</v>
      </c>
      <c r="T31" s="31">
        <f>主动技能!Z34</f>
        <v>200</v>
      </c>
      <c r="U31" s="31">
        <f>主动技能!AB34</f>
        <v>5748</v>
      </c>
      <c r="V31" s="31">
        <f>主动技能!AC34</f>
        <v>0</v>
      </c>
      <c r="W31" s="31">
        <f>主动技能!AD34</f>
        <v>0</v>
      </c>
      <c r="X31" s="31">
        <f>主动技能!AE34</f>
        <v>1</v>
      </c>
      <c r="Y31" s="31">
        <f>主动技能!AF34</f>
        <v>1</v>
      </c>
      <c r="Z31" s="31">
        <f>主动技能!AG34</f>
        <v>1</v>
      </c>
      <c r="AA31" s="31" t="str">
        <f>主动技能!AH34</f>
        <v>attackex</v>
      </c>
      <c r="AB31" s="31" t="str">
        <f>IF(主动技能!AI34="","")</f>
        <v/>
      </c>
      <c r="AC31" s="31">
        <f>主动技能!AJ34</f>
        <v>8</v>
      </c>
      <c r="AD31" s="31">
        <f>主动技能!BF34</f>
        <v>100102</v>
      </c>
      <c r="AE31" s="1">
        <f t="shared" si="0"/>
        <v>8</v>
      </c>
    </row>
    <row r="32" spans="1:31" s="31" customFormat="1" x14ac:dyDescent="0.15">
      <c r="A32" s="31">
        <f>主动技能!B35</f>
        <v>10010209</v>
      </c>
      <c r="B32" s="4" t="str">
        <f>主动技能!H35</f>
        <v>冲击斩</v>
      </c>
      <c r="C32" s="4" t="str">
        <f>主动技能!I35</f>
        <v>对敌方前排攻击，造成200%攻击力（+8240）点伤害。</v>
      </c>
      <c r="D32" s="4">
        <f>VLOOKUP(主动技能!J35,对应表!F:G,2,FALSE)</f>
        <v>1</v>
      </c>
      <c r="E32" s="4">
        <f>VLOOKUP(主动技能!K35,对应表!J:K,2,FALSE)</f>
        <v>1</v>
      </c>
      <c r="F32" s="4">
        <f>VLOOKUP(主动技能!L35,对应表!N:O,2,FALSE)</f>
        <v>1</v>
      </c>
      <c r="G32" s="4">
        <f>IF(主动技能!M35="必中",2,1)</f>
        <v>1</v>
      </c>
      <c r="H32" s="4">
        <f>主动技能!N35</f>
        <v>100</v>
      </c>
      <c r="I32" s="4">
        <f>主动技能!O35</f>
        <v>0</v>
      </c>
      <c r="J32" s="31" t="str">
        <f>主动技能!P35</f>
        <v>||eff_sishenzhinu|</v>
      </c>
      <c r="K32" s="31">
        <f>主动技能!Q35</f>
        <v>1</v>
      </c>
      <c r="L32" s="31">
        <f>主动技能!R35</f>
        <v>0</v>
      </c>
      <c r="M32" s="31">
        <f>主动技能!S35</f>
        <v>0</v>
      </c>
      <c r="N32" s="31" t="str">
        <f>IF(主动技能!T35="","",主动技能!T35)</f>
        <v/>
      </c>
      <c r="O32" s="31" t="str">
        <f>IF(主动技能!U35="","",主动技能!U35)</f>
        <v/>
      </c>
      <c r="P32" s="31" t="str">
        <f>IF(主动技能!V35="","",主动技能!V35)</f>
        <v>skill_05</v>
      </c>
      <c r="Q32" s="31" t="str">
        <f>IF(主动技能!W35="","")</f>
        <v/>
      </c>
      <c r="R32" s="31" t="str">
        <f>IF(主动技能!X35="","")</f>
        <v/>
      </c>
      <c r="S32" s="31">
        <f>主动技能!Y35</f>
        <v>0</v>
      </c>
      <c r="T32" s="31">
        <f>主动技能!Z35</f>
        <v>200</v>
      </c>
      <c r="U32" s="31">
        <f>主动技能!AB35</f>
        <v>8240</v>
      </c>
      <c r="V32" s="31">
        <f>主动技能!AC35</f>
        <v>0</v>
      </c>
      <c r="W32" s="31">
        <f>主动技能!AD35</f>
        <v>0</v>
      </c>
      <c r="X32" s="31">
        <f>主动技能!AE35</f>
        <v>1</v>
      </c>
      <c r="Y32" s="31">
        <f>主动技能!AF35</f>
        <v>1</v>
      </c>
      <c r="Z32" s="31">
        <f>主动技能!AG35</f>
        <v>1</v>
      </c>
      <c r="AA32" s="31" t="str">
        <f>主动技能!AH35</f>
        <v>attackex</v>
      </c>
      <c r="AB32" s="31" t="str">
        <f>IF(主动技能!AI35="","")</f>
        <v/>
      </c>
      <c r="AC32" s="31">
        <f>主动技能!AJ35</f>
        <v>9</v>
      </c>
      <c r="AD32" s="31">
        <f>主动技能!BF35</f>
        <v>100102</v>
      </c>
      <c r="AE32" s="1">
        <f t="shared" si="0"/>
        <v>9</v>
      </c>
    </row>
    <row r="33" spans="1:31" s="31" customFormat="1" x14ac:dyDescent="0.15">
      <c r="A33" s="31">
        <f>主动技能!B36</f>
        <v>10010210</v>
      </c>
      <c r="B33" s="4" t="str">
        <f>主动技能!H36</f>
        <v>冲击斩</v>
      </c>
      <c r="C33" s="4" t="str">
        <f>主动技能!I36</f>
        <v>对敌方前排攻击，造成200%攻击力（+11767）点伤害。</v>
      </c>
      <c r="D33" s="4">
        <f>VLOOKUP(主动技能!J36,对应表!F:G,2,FALSE)</f>
        <v>1</v>
      </c>
      <c r="E33" s="4">
        <f>VLOOKUP(主动技能!K36,对应表!J:K,2,FALSE)</f>
        <v>1</v>
      </c>
      <c r="F33" s="4">
        <f>VLOOKUP(主动技能!L36,对应表!N:O,2,FALSE)</f>
        <v>1</v>
      </c>
      <c r="G33" s="4">
        <f>IF(主动技能!M36="必中",2,1)</f>
        <v>1</v>
      </c>
      <c r="H33" s="4">
        <f>主动技能!N36</f>
        <v>100</v>
      </c>
      <c r="I33" s="4">
        <f>主动技能!O36</f>
        <v>0</v>
      </c>
      <c r="J33" s="31" t="str">
        <f>主动技能!P36</f>
        <v>||eff_sishenzhinu|</v>
      </c>
      <c r="K33" s="31">
        <f>主动技能!Q36</f>
        <v>1</v>
      </c>
      <c r="L33" s="31">
        <f>主动技能!R36</f>
        <v>0</v>
      </c>
      <c r="M33" s="31">
        <f>主动技能!S36</f>
        <v>0</v>
      </c>
      <c r="N33" s="31" t="str">
        <f>IF(主动技能!T36="","",主动技能!T36)</f>
        <v/>
      </c>
      <c r="O33" s="31" t="str">
        <f>IF(主动技能!U36="","",主动技能!U36)</f>
        <v/>
      </c>
      <c r="P33" s="31" t="str">
        <f>IF(主动技能!V36="","",主动技能!V36)</f>
        <v>skill_05</v>
      </c>
      <c r="Q33" s="31" t="str">
        <f>IF(主动技能!W36="","")</f>
        <v/>
      </c>
      <c r="R33" s="31" t="str">
        <f>IF(主动技能!X36="","")</f>
        <v/>
      </c>
      <c r="S33" s="31">
        <f>主动技能!Y36</f>
        <v>0</v>
      </c>
      <c r="T33" s="31">
        <f>主动技能!Z36</f>
        <v>200</v>
      </c>
      <c r="U33" s="31">
        <f>主动技能!AB36</f>
        <v>11767</v>
      </c>
      <c r="V33" s="31">
        <f>主动技能!AC36</f>
        <v>0</v>
      </c>
      <c r="W33" s="31">
        <f>主动技能!AD36</f>
        <v>0</v>
      </c>
      <c r="X33" s="31">
        <f>主动技能!AE36</f>
        <v>1</v>
      </c>
      <c r="Y33" s="31">
        <f>主动技能!AF36</f>
        <v>1</v>
      </c>
      <c r="Z33" s="31">
        <f>主动技能!AG36</f>
        <v>1</v>
      </c>
      <c r="AA33" s="31" t="str">
        <f>主动技能!AH36</f>
        <v>attackex</v>
      </c>
      <c r="AB33" s="31" t="str">
        <f>IF(主动技能!AI36="","")</f>
        <v/>
      </c>
      <c r="AC33" s="31">
        <f>主动技能!AJ36</f>
        <v>10</v>
      </c>
      <c r="AD33" s="31">
        <f>主动技能!BF36</f>
        <v>100102</v>
      </c>
      <c r="AE33" s="1">
        <f t="shared" si="0"/>
        <v>10</v>
      </c>
    </row>
    <row r="34" spans="1:31" s="31" customFormat="1" x14ac:dyDescent="0.15">
      <c r="A34" s="31">
        <f>主动技能!B37</f>
        <v>10010211</v>
      </c>
      <c r="B34" s="4" t="str">
        <f>主动技能!H37</f>
        <v>冲击斩</v>
      </c>
      <c r="C34" s="4" t="str">
        <f>主动技能!I37</f>
        <v>对敌方前排攻击，造成200%攻击力（+16761）点伤害。</v>
      </c>
      <c r="D34" s="4">
        <f>VLOOKUP(主动技能!J37,对应表!F:G,2,FALSE)</f>
        <v>1</v>
      </c>
      <c r="E34" s="4">
        <f>VLOOKUP(主动技能!K37,对应表!J:K,2,FALSE)</f>
        <v>1</v>
      </c>
      <c r="F34" s="4">
        <f>VLOOKUP(主动技能!L37,对应表!N:O,2,FALSE)</f>
        <v>1</v>
      </c>
      <c r="G34" s="4">
        <f>IF(主动技能!M37="必中",2,1)</f>
        <v>1</v>
      </c>
      <c r="H34" s="4">
        <f>主动技能!N37</f>
        <v>100</v>
      </c>
      <c r="I34" s="4">
        <f>主动技能!O37</f>
        <v>0</v>
      </c>
      <c r="J34" s="31" t="str">
        <f>主动技能!P37</f>
        <v>||eff_sishenzhinu|</v>
      </c>
      <c r="K34" s="31">
        <f>主动技能!Q37</f>
        <v>1</v>
      </c>
      <c r="L34" s="31">
        <f>主动技能!R37</f>
        <v>0</v>
      </c>
      <c r="M34" s="31">
        <f>主动技能!S37</f>
        <v>0</v>
      </c>
      <c r="N34" s="31" t="str">
        <f>IF(主动技能!T37="","",主动技能!T37)</f>
        <v/>
      </c>
      <c r="O34" s="31" t="str">
        <f>IF(主动技能!U37="","",主动技能!U37)</f>
        <v/>
      </c>
      <c r="P34" s="31" t="str">
        <f>IF(主动技能!V37="","",主动技能!V37)</f>
        <v>skill_05</v>
      </c>
      <c r="Q34" s="31" t="str">
        <f>IF(主动技能!W37="","")</f>
        <v/>
      </c>
      <c r="R34" s="31" t="str">
        <f>IF(主动技能!X37="","")</f>
        <v/>
      </c>
      <c r="S34" s="31">
        <f>主动技能!Y37</f>
        <v>0</v>
      </c>
      <c r="T34" s="31">
        <f>主动技能!Z37</f>
        <v>200</v>
      </c>
      <c r="U34" s="31">
        <f>主动技能!AB37</f>
        <v>16761</v>
      </c>
      <c r="V34" s="31">
        <f>主动技能!AC37</f>
        <v>0</v>
      </c>
      <c r="W34" s="31">
        <f>主动技能!AD37</f>
        <v>0</v>
      </c>
      <c r="X34" s="31">
        <f>主动技能!AE37</f>
        <v>1</v>
      </c>
      <c r="Y34" s="31">
        <f>主动技能!AF37</f>
        <v>1</v>
      </c>
      <c r="Z34" s="31">
        <f>主动技能!AG37</f>
        <v>1</v>
      </c>
      <c r="AA34" s="31" t="str">
        <f>主动技能!AH37</f>
        <v>attackex</v>
      </c>
      <c r="AB34" s="31" t="str">
        <f>IF(主动技能!AI37="","")</f>
        <v/>
      </c>
      <c r="AC34" s="31">
        <f>主动技能!AJ37</f>
        <v>11</v>
      </c>
      <c r="AD34" s="31">
        <f>主动技能!BF37</f>
        <v>100102</v>
      </c>
      <c r="AE34" s="1">
        <f t="shared" si="0"/>
        <v>11</v>
      </c>
    </row>
    <row r="35" spans="1:31" s="31" customFormat="1" x14ac:dyDescent="0.15">
      <c r="A35" s="31">
        <f>主动技能!B38</f>
        <v>10010212</v>
      </c>
      <c r="B35" s="4" t="str">
        <f>主动技能!H38</f>
        <v>冲击斩</v>
      </c>
      <c r="C35" s="4" t="str">
        <f>主动技能!I38</f>
        <v>对敌方前排攻击，造成200%攻击力（+23830）点伤害。</v>
      </c>
      <c r="D35" s="4">
        <f>VLOOKUP(主动技能!J38,对应表!F:G,2,FALSE)</f>
        <v>1</v>
      </c>
      <c r="E35" s="4">
        <f>VLOOKUP(主动技能!K38,对应表!J:K,2,FALSE)</f>
        <v>1</v>
      </c>
      <c r="F35" s="4">
        <f>VLOOKUP(主动技能!L38,对应表!N:O,2,FALSE)</f>
        <v>1</v>
      </c>
      <c r="G35" s="4">
        <f>IF(主动技能!M38="必中",2,1)</f>
        <v>1</v>
      </c>
      <c r="H35" s="4">
        <f>主动技能!N38</f>
        <v>100</v>
      </c>
      <c r="I35" s="4">
        <f>主动技能!O38</f>
        <v>0</v>
      </c>
      <c r="J35" s="31" t="str">
        <f>主动技能!P38</f>
        <v>||eff_sishenzhinu|</v>
      </c>
      <c r="K35" s="31">
        <f>主动技能!Q38</f>
        <v>1</v>
      </c>
      <c r="L35" s="31">
        <f>主动技能!R38</f>
        <v>0</v>
      </c>
      <c r="M35" s="31">
        <f>主动技能!S38</f>
        <v>0</v>
      </c>
      <c r="N35" s="31" t="str">
        <f>IF(主动技能!T38="","",主动技能!T38)</f>
        <v/>
      </c>
      <c r="O35" s="31" t="str">
        <f>IF(主动技能!U38="","",主动技能!U38)</f>
        <v/>
      </c>
      <c r="P35" s="31" t="str">
        <f>IF(主动技能!V38="","",主动技能!V38)</f>
        <v>skill_05</v>
      </c>
      <c r="Q35" s="31" t="str">
        <f>IF(主动技能!W38="","")</f>
        <v/>
      </c>
      <c r="R35" s="31" t="str">
        <f>IF(主动技能!X38="","")</f>
        <v/>
      </c>
      <c r="S35" s="31">
        <f>主动技能!Y38</f>
        <v>0</v>
      </c>
      <c r="T35" s="31">
        <f>主动技能!Z38</f>
        <v>200</v>
      </c>
      <c r="U35" s="31">
        <f>主动技能!AB38</f>
        <v>23830</v>
      </c>
      <c r="V35" s="31">
        <f>主动技能!AC38</f>
        <v>0</v>
      </c>
      <c r="W35" s="31">
        <f>主动技能!AD38</f>
        <v>0</v>
      </c>
      <c r="X35" s="31">
        <f>主动技能!AE38</f>
        <v>1</v>
      </c>
      <c r="Y35" s="31">
        <f>主动技能!AF38</f>
        <v>1</v>
      </c>
      <c r="Z35" s="31">
        <f>主动技能!AG38</f>
        <v>1</v>
      </c>
      <c r="AA35" s="31" t="str">
        <f>主动技能!AH38</f>
        <v>attackex</v>
      </c>
      <c r="AB35" s="31" t="str">
        <f>IF(主动技能!AI38="","")</f>
        <v/>
      </c>
      <c r="AC35" s="31">
        <f>主动技能!AJ38</f>
        <v>12</v>
      </c>
      <c r="AD35" s="31">
        <f>主动技能!BF38</f>
        <v>100102</v>
      </c>
      <c r="AE35" s="1">
        <f t="shared" si="0"/>
        <v>12</v>
      </c>
    </row>
    <row r="36" spans="1:31" s="31" customFormat="1" x14ac:dyDescent="0.15">
      <c r="A36" s="31">
        <f>主动技能!B39</f>
        <v>10010213</v>
      </c>
      <c r="B36" s="4" t="str">
        <f>主动技能!H39</f>
        <v>冲击斩</v>
      </c>
      <c r="C36" s="4" t="str">
        <f>主动技能!I39</f>
        <v>对敌方前排攻击，造成200%攻击力（+33839）点伤害。</v>
      </c>
      <c r="D36" s="4">
        <f>VLOOKUP(主动技能!J39,对应表!F:G,2,FALSE)</f>
        <v>1</v>
      </c>
      <c r="E36" s="4">
        <f>VLOOKUP(主动技能!K39,对应表!J:K,2,FALSE)</f>
        <v>1</v>
      </c>
      <c r="F36" s="4">
        <f>VLOOKUP(主动技能!L39,对应表!N:O,2,FALSE)</f>
        <v>1</v>
      </c>
      <c r="G36" s="4">
        <f>IF(主动技能!M39="必中",2,1)</f>
        <v>1</v>
      </c>
      <c r="H36" s="4">
        <f>主动技能!N39</f>
        <v>100</v>
      </c>
      <c r="I36" s="4">
        <f>主动技能!O39</f>
        <v>0</v>
      </c>
      <c r="J36" s="31" t="str">
        <f>主动技能!P39</f>
        <v>||eff_sishenzhinu|</v>
      </c>
      <c r="K36" s="31">
        <f>主动技能!Q39</f>
        <v>1</v>
      </c>
      <c r="L36" s="31">
        <f>主动技能!R39</f>
        <v>0</v>
      </c>
      <c r="M36" s="31">
        <f>主动技能!S39</f>
        <v>0</v>
      </c>
      <c r="N36" s="31" t="str">
        <f>IF(主动技能!T39="","",主动技能!T39)</f>
        <v/>
      </c>
      <c r="O36" s="31" t="str">
        <f>IF(主动技能!U39="","",主动技能!U39)</f>
        <v/>
      </c>
      <c r="P36" s="31" t="str">
        <f>IF(主动技能!V39="","",主动技能!V39)</f>
        <v>skill_05</v>
      </c>
      <c r="Q36" s="31" t="str">
        <f>IF(主动技能!W39="","")</f>
        <v/>
      </c>
      <c r="R36" s="31" t="str">
        <f>IF(主动技能!X39="","")</f>
        <v/>
      </c>
      <c r="S36" s="31">
        <f>主动技能!Y39</f>
        <v>0</v>
      </c>
      <c r="T36" s="31">
        <f>主动技能!Z39</f>
        <v>200</v>
      </c>
      <c r="U36" s="31">
        <f>主动技能!AB39</f>
        <v>33839</v>
      </c>
      <c r="V36" s="31">
        <f>主动技能!AC39</f>
        <v>0</v>
      </c>
      <c r="W36" s="31">
        <f>主动技能!AD39</f>
        <v>0</v>
      </c>
      <c r="X36" s="31">
        <f>主动技能!AE39</f>
        <v>1</v>
      </c>
      <c r="Y36" s="31">
        <f>主动技能!AF39</f>
        <v>1</v>
      </c>
      <c r="Z36" s="31">
        <f>主动技能!AG39</f>
        <v>1</v>
      </c>
      <c r="AA36" s="31" t="str">
        <f>主动技能!AH39</f>
        <v>attackex</v>
      </c>
      <c r="AB36" s="31" t="str">
        <f>IF(主动技能!AI39="","")</f>
        <v/>
      </c>
      <c r="AC36" s="31">
        <f>主动技能!AJ39</f>
        <v>13</v>
      </c>
      <c r="AD36" s="31">
        <f>主动技能!BF39</f>
        <v>100102</v>
      </c>
      <c r="AE36" s="1">
        <f t="shared" si="0"/>
        <v>13</v>
      </c>
    </row>
    <row r="37" spans="1:31" s="31" customFormat="1" x14ac:dyDescent="0.15">
      <c r="A37" s="31">
        <f>主动技能!B40</f>
        <v>10010214</v>
      </c>
      <c r="B37" s="4" t="str">
        <f>主动技能!H40</f>
        <v>冲击斩</v>
      </c>
      <c r="C37" s="4" t="str">
        <f>主动技能!I40</f>
        <v>对敌方前排攻击，造成200%攻击力（+48008）点伤害。</v>
      </c>
      <c r="D37" s="4">
        <f>VLOOKUP(主动技能!J40,对应表!F:G,2,FALSE)</f>
        <v>1</v>
      </c>
      <c r="E37" s="4">
        <f>VLOOKUP(主动技能!K40,对应表!J:K,2,FALSE)</f>
        <v>1</v>
      </c>
      <c r="F37" s="4">
        <f>VLOOKUP(主动技能!L40,对应表!N:O,2,FALSE)</f>
        <v>1</v>
      </c>
      <c r="G37" s="4">
        <f>IF(主动技能!M40="必中",2,1)</f>
        <v>1</v>
      </c>
      <c r="H37" s="4">
        <f>主动技能!N40</f>
        <v>100</v>
      </c>
      <c r="I37" s="4">
        <f>主动技能!O40</f>
        <v>0</v>
      </c>
      <c r="J37" s="31" t="str">
        <f>主动技能!P40</f>
        <v>||eff_sishenzhinu|</v>
      </c>
      <c r="K37" s="31">
        <f>主动技能!Q40</f>
        <v>1</v>
      </c>
      <c r="L37" s="31">
        <f>主动技能!R40</f>
        <v>0</v>
      </c>
      <c r="M37" s="31">
        <f>主动技能!S40</f>
        <v>0</v>
      </c>
      <c r="N37" s="31" t="str">
        <f>IF(主动技能!T40="","",主动技能!T40)</f>
        <v/>
      </c>
      <c r="O37" s="31" t="str">
        <f>IF(主动技能!U40="","",主动技能!U40)</f>
        <v/>
      </c>
      <c r="P37" s="31" t="str">
        <f>IF(主动技能!V40="","",主动技能!V40)</f>
        <v>skill_05</v>
      </c>
      <c r="Q37" s="31" t="str">
        <f>IF(主动技能!W40="","")</f>
        <v/>
      </c>
      <c r="R37" s="31" t="str">
        <f>IF(主动技能!X40="","")</f>
        <v/>
      </c>
      <c r="S37" s="31">
        <f>主动技能!Y40</f>
        <v>0</v>
      </c>
      <c r="T37" s="31">
        <f>主动技能!Z40</f>
        <v>200</v>
      </c>
      <c r="U37" s="31">
        <f>主动技能!AB40</f>
        <v>48008</v>
      </c>
      <c r="V37" s="31">
        <f>主动技能!AC40</f>
        <v>0</v>
      </c>
      <c r="W37" s="31">
        <f>主动技能!AD40</f>
        <v>0</v>
      </c>
      <c r="X37" s="31">
        <f>主动技能!AE40</f>
        <v>1</v>
      </c>
      <c r="Y37" s="31">
        <f>主动技能!AF40</f>
        <v>1</v>
      </c>
      <c r="Z37" s="31">
        <f>主动技能!AG40</f>
        <v>1</v>
      </c>
      <c r="AA37" s="31" t="str">
        <f>主动技能!AH40</f>
        <v>attackex</v>
      </c>
      <c r="AB37" s="31" t="str">
        <f>IF(主动技能!AI40="","")</f>
        <v/>
      </c>
      <c r="AC37" s="31">
        <f>主动技能!AJ40</f>
        <v>14</v>
      </c>
      <c r="AD37" s="31">
        <f>主动技能!BF40</f>
        <v>100102</v>
      </c>
      <c r="AE37" s="1">
        <f t="shared" si="0"/>
        <v>14</v>
      </c>
    </row>
    <row r="38" spans="1:31" s="31" customFormat="1" x14ac:dyDescent="0.15">
      <c r="A38" s="31">
        <f>主动技能!B41</f>
        <v>10010215</v>
      </c>
      <c r="B38" s="4" t="str">
        <f>主动技能!H41</f>
        <v>冲击斩</v>
      </c>
      <c r="C38" s="4" t="str">
        <f>主动技能!I41</f>
        <v>对敌方前排攻击，造成200%攻击力（+68066）点伤害。</v>
      </c>
      <c r="D38" s="4">
        <f>VLOOKUP(主动技能!J41,对应表!F:G,2,FALSE)</f>
        <v>1</v>
      </c>
      <c r="E38" s="4">
        <f>VLOOKUP(主动技能!K41,对应表!J:K,2,FALSE)</f>
        <v>1</v>
      </c>
      <c r="F38" s="4">
        <f>VLOOKUP(主动技能!L41,对应表!N:O,2,FALSE)</f>
        <v>1</v>
      </c>
      <c r="G38" s="4">
        <f>IF(主动技能!M41="必中",2,1)</f>
        <v>1</v>
      </c>
      <c r="H38" s="4">
        <f>主动技能!N41</f>
        <v>100</v>
      </c>
      <c r="I38" s="4">
        <f>主动技能!O41</f>
        <v>0</v>
      </c>
      <c r="J38" s="31" t="str">
        <f>主动技能!P41</f>
        <v>||eff_sishenzhinu|</v>
      </c>
      <c r="K38" s="31">
        <f>主动技能!Q41</f>
        <v>1</v>
      </c>
      <c r="L38" s="31">
        <f>主动技能!R41</f>
        <v>0</v>
      </c>
      <c r="M38" s="31">
        <f>主动技能!S41</f>
        <v>0</v>
      </c>
      <c r="N38" s="31" t="str">
        <f>IF(主动技能!T41="","",主动技能!T41)</f>
        <v/>
      </c>
      <c r="O38" s="31" t="str">
        <f>IF(主动技能!U41="","",主动技能!U41)</f>
        <v/>
      </c>
      <c r="P38" s="31" t="str">
        <f>IF(主动技能!V41="","",主动技能!V41)</f>
        <v>skill_05</v>
      </c>
      <c r="Q38" s="31" t="str">
        <f>IF(主动技能!W41="","")</f>
        <v/>
      </c>
      <c r="R38" s="31" t="str">
        <f>IF(主动技能!X41="","")</f>
        <v/>
      </c>
      <c r="S38" s="31">
        <f>主动技能!Y41</f>
        <v>0</v>
      </c>
      <c r="T38" s="31">
        <f>主动技能!Z41</f>
        <v>200</v>
      </c>
      <c r="U38" s="31">
        <f>主动技能!AB41</f>
        <v>68066</v>
      </c>
      <c r="V38" s="31">
        <f>主动技能!AC41</f>
        <v>0</v>
      </c>
      <c r="W38" s="31">
        <f>主动技能!AD41</f>
        <v>0</v>
      </c>
      <c r="X38" s="31">
        <f>主动技能!AE41</f>
        <v>1</v>
      </c>
      <c r="Y38" s="31">
        <f>主动技能!AF41</f>
        <v>1</v>
      </c>
      <c r="Z38" s="31">
        <f>主动技能!AG41</f>
        <v>1</v>
      </c>
      <c r="AA38" s="31" t="str">
        <f>主动技能!AH41</f>
        <v>attackex</v>
      </c>
      <c r="AB38" s="31" t="str">
        <f>IF(主动技能!AI41="","")</f>
        <v/>
      </c>
      <c r="AC38" s="31">
        <f>主动技能!AJ41</f>
        <v>15</v>
      </c>
      <c r="AD38" s="31">
        <f>主动技能!BF41</f>
        <v>100102</v>
      </c>
      <c r="AE38" s="1">
        <f t="shared" si="0"/>
        <v>15</v>
      </c>
    </row>
    <row r="39" spans="1:31" s="31" customFormat="1" x14ac:dyDescent="0.15">
      <c r="A39" s="31">
        <f>主动技能!B42</f>
        <v>10010216</v>
      </c>
      <c r="B39" s="4" t="str">
        <f>主动技能!H42</f>
        <v>冲击斩</v>
      </c>
      <c r="C39" s="4" t="str">
        <f>主动技能!I42</f>
        <v>对敌方前排攻击，造成200%攻击力（+96464）点伤害。</v>
      </c>
      <c r="D39" s="4">
        <f>VLOOKUP(主动技能!J42,对应表!F:G,2,FALSE)</f>
        <v>1</v>
      </c>
      <c r="E39" s="4">
        <f>VLOOKUP(主动技能!K42,对应表!J:K,2,FALSE)</f>
        <v>1</v>
      </c>
      <c r="F39" s="4">
        <f>VLOOKUP(主动技能!L42,对应表!N:O,2,FALSE)</f>
        <v>1</v>
      </c>
      <c r="G39" s="4">
        <f>IF(主动技能!M42="必中",2,1)</f>
        <v>1</v>
      </c>
      <c r="H39" s="4">
        <f>主动技能!N42</f>
        <v>100</v>
      </c>
      <c r="I39" s="4">
        <f>主动技能!O42</f>
        <v>0</v>
      </c>
      <c r="J39" s="31" t="str">
        <f>主动技能!P42</f>
        <v>||eff_sishenzhinu|</v>
      </c>
      <c r="K39" s="31">
        <f>主动技能!Q42</f>
        <v>1</v>
      </c>
      <c r="L39" s="31">
        <f>主动技能!R42</f>
        <v>0</v>
      </c>
      <c r="M39" s="31">
        <f>主动技能!S42</f>
        <v>0</v>
      </c>
      <c r="N39" s="31" t="str">
        <f>IF(主动技能!T42="","",主动技能!T42)</f>
        <v/>
      </c>
      <c r="O39" s="31" t="str">
        <f>IF(主动技能!U42="","",主动技能!U42)</f>
        <v/>
      </c>
      <c r="P39" s="31" t="str">
        <f>IF(主动技能!V42="","",主动技能!V42)</f>
        <v>skill_05</v>
      </c>
      <c r="Q39" s="31" t="str">
        <f>IF(主动技能!W42="","")</f>
        <v/>
      </c>
      <c r="R39" s="31" t="str">
        <f>IF(主动技能!X42="","")</f>
        <v/>
      </c>
      <c r="S39" s="31">
        <f>主动技能!Y42</f>
        <v>0</v>
      </c>
      <c r="T39" s="31">
        <f>主动技能!Z42</f>
        <v>200</v>
      </c>
      <c r="U39" s="31">
        <f>主动技能!AB42</f>
        <v>96464</v>
      </c>
      <c r="V39" s="31">
        <f>主动技能!AC42</f>
        <v>0</v>
      </c>
      <c r="W39" s="31">
        <f>主动技能!AD42</f>
        <v>0</v>
      </c>
      <c r="X39" s="31">
        <f>主动技能!AE42</f>
        <v>1</v>
      </c>
      <c r="Y39" s="31">
        <f>主动技能!AF42</f>
        <v>1</v>
      </c>
      <c r="Z39" s="31">
        <f>主动技能!AG42</f>
        <v>1</v>
      </c>
      <c r="AA39" s="31" t="str">
        <f>主动技能!AH42</f>
        <v>attackex</v>
      </c>
      <c r="AB39" s="31" t="str">
        <f>IF(主动技能!AI42="","")</f>
        <v/>
      </c>
      <c r="AC39" s="31">
        <f>主动技能!AJ42</f>
        <v>16</v>
      </c>
      <c r="AD39" s="31">
        <f>主动技能!BF42</f>
        <v>100102</v>
      </c>
      <c r="AE39" s="1">
        <f t="shared" si="0"/>
        <v>16</v>
      </c>
    </row>
    <row r="40" spans="1:31" s="31" customFormat="1" x14ac:dyDescent="0.15">
      <c r="A40" s="31">
        <f>主动技能!B43</f>
        <v>10010217</v>
      </c>
      <c r="B40" s="4" t="str">
        <f>主动技能!H43</f>
        <v>冲击斩</v>
      </c>
      <c r="C40" s="4" t="str">
        <f>主动技能!I43</f>
        <v>对敌方前排攻击，造成200%攻击力（+136667）点伤害。</v>
      </c>
      <c r="D40" s="4">
        <f>VLOOKUP(主动技能!J43,对应表!F:G,2,FALSE)</f>
        <v>1</v>
      </c>
      <c r="E40" s="4">
        <f>VLOOKUP(主动技能!K43,对应表!J:K,2,FALSE)</f>
        <v>1</v>
      </c>
      <c r="F40" s="4">
        <f>VLOOKUP(主动技能!L43,对应表!N:O,2,FALSE)</f>
        <v>1</v>
      </c>
      <c r="G40" s="4">
        <f>IF(主动技能!M43="必中",2,1)</f>
        <v>1</v>
      </c>
      <c r="H40" s="4">
        <f>主动技能!N43</f>
        <v>100</v>
      </c>
      <c r="I40" s="4">
        <f>主动技能!O43</f>
        <v>0</v>
      </c>
      <c r="J40" s="31" t="str">
        <f>主动技能!P43</f>
        <v>||eff_sishenzhinu|</v>
      </c>
      <c r="K40" s="31">
        <f>主动技能!Q43</f>
        <v>1</v>
      </c>
      <c r="L40" s="31">
        <f>主动技能!R43</f>
        <v>0</v>
      </c>
      <c r="M40" s="31">
        <f>主动技能!S43</f>
        <v>0</v>
      </c>
      <c r="N40" s="31" t="str">
        <f>IF(主动技能!T43="","",主动技能!T43)</f>
        <v/>
      </c>
      <c r="O40" s="31" t="str">
        <f>IF(主动技能!U43="","",主动技能!U43)</f>
        <v/>
      </c>
      <c r="P40" s="31" t="str">
        <f>IF(主动技能!V43="","",主动技能!V43)</f>
        <v>skill_05</v>
      </c>
      <c r="Q40" s="31" t="str">
        <f>IF(主动技能!W43="","")</f>
        <v/>
      </c>
      <c r="R40" s="31" t="str">
        <f>IF(主动技能!X43="","")</f>
        <v/>
      </c>
      <c r="S40" s="31">
        <f>主动技能!Y43</f>
        <v>0</v>
      </c>
      <c r="T40" s="31">
        <f>主动技能!Z43</f>
        <v>200</v>
      </c>
      <c r="U40" s="31">
        <f>主动技能!AB43</f>
        <v>136667</v>
      </c>
      <c r="V40" s="31">
        <f>主动技能!AC43</f>
        <v>0</v>
      </c>
      <c r="W40" s="31">
        <f>主动技能!AD43</f>
        <v>0</v>
      </c>
      <c r="X40" s="31">
        <f>主动技能!AE43</f>
        <v>1</v>
      </c>
      <c r="Y40" s="31">
        <f>主动技能!AF43</f>
        <v>1</v>
      </c>
      <c r="Z40" s="31">
        <f>主动技能!AG43</f>
        <v>1</v>
      </c>
      <c r="AA40" s="31" t="str">
        <f>主动技能!AH43</f>
        <v>attackex</v>
      </c>
      <c r="AB40" s="31" t="str">
        <f>IF(主动技能!AI43="","")</f>
        <v/>
      </c>
      <c r="AC40" s="31">
        <f>主动技能!AJ43</f>
        <v>17</v>
      </c>
      <c r="AD40" s="31">
        <f>主动技能!BF43</f>
        <v>100102</v>
      </c>
      <c r="AE40" s="1">
        <f t="shared" si="0"/>
        <v>17</v>
      </c>
    </row>
    <row r="41" spans="1:31" s="31" customFormat="1" x14ac:dyDescent="0.15">
      <c r="A41" s="31">
        <f>主动技能!B44</f>
        <v>10010218</v>
      </c>
      <c r="B41" s="4" t="str">
        <f>主动技能!H44</f>
        <v>冲击斩</v>
      </c>
      <c r="C41" s="4" t="str">
        <f>主动技能!I44</f>
        <v>对敌方前排攻击，造成200%攻击力（+193582）点伤害。</v>
      </c>
      <c r="D41" s="4">
        <f>VLOOKUP(主动技能!J44,对应表!F:G,2,FALSE)</f>
        <v>1</v>
      </c>
      <c r="E41" s="4">
        <f>VLOOKUP(主动技能!K44,对应表!J:K,2,FALSE)</f>
        <v>1</v>
      </c>
      <c r="F41" s="4">
        <f>VLOOKUP(主动技能!L44,对应表!N:O,2,FALSE)</f>
        <v>1</v>
      </c>
      <c r="G41" s="4">
        <f>IF(主动技能!M44="必中",2,1)</f>
        <v>1</v>
      </c>
      <c r="H41" s="4">
        <f>主动技能!N44</f>
        <v>100</v>
      </c>
      <c r="I41" s="4">
        <f>主动技能!O44</f>
        <v>0</v>
      </c>
      <c r="J41" s="31" t="str">
        <f>主动技能!P44</f>
        <v>||eff_sishenzhinu|</v>
      </c>
      <c r="K41" s="31">
        <f>主动技能!Q44</f>
        <v>1</v>
      </c>
      <c r="L41" s="31">
        <f>主动技能!R44</f>
        <v>0</v>
      </c>
      <c r="M41" s="31">
        <f>主动技能!S44</f>
        <v>0</v>
      </c>
      <c r="N41" s="31" t="str">
        <f>IF(主动技能!T44="","",主动技能!T44)</f>
        <v/>
      </c>
      <c r="O41" s="31" t="str">
        <f>IF(主动技能!U44="","",主动技能!U44)</f>
        <v/>
      </c>
      <c r="P41" s="31" t="str">
        <f>IF(主动技能!V44="","",主动技能!V44)</f>
        <v>skill_05</v>
      </c>
      <c r="Q41" s="31" t="str">
        <f>IF(主动技能!W44="","")</f>
        <v/>
      </c>
      <c r="R41" s="31" t="str">
        <f>IF(主动技能!X44="","")</f>
        <v/>
      </c>
      <c r="S41" s="31">
        <f>主动技能!Y44</f>
        <v>0</v>
      </c>
      <c r="T41" s="31">
        <f>主动技能!Z44</f>
        <v>200</v>
      </c>
      <c r="U41" s="31">
        <f>主动技能!AB44</f>
        <v>193582</v>
      </c>
      <c r="V41" s="31">
        <f>主动技能!AC44</f>
        <v>0</v>
      </c>
      <c r="W41" s="31">
        <f>主动技能!AD44</f>
        <v>0</v>
      </c>
      <c r="X41" s="31">
        <f>主动技能!AE44</f>
        <v>1</v>
      </c>
      <c r="Y41" s="31">
        <f>主动技能!AF44</f>
        <v>1</v>
      </c>
      <c r="Z41" s="31">
        <f>主动技能!AG44</f>
        <v>1</v>
      </c>
      <c r="AA41" s="31" t="str">
        <f>主动技能!AH44</f>
        <v>attackex</v>
      </c>
      <c r="AB41" s="31" t="str">
        <f>IF(主动技能!AI44="","")</f>
        <v/>
      </c>
      <c r="AC41" s="31">
        <f>主动技能!AJ44</f>
        <v>18</v>
      </c>
      <c r="AD41" s="31">
        <f>主动技能!BF44</f>
        <v>100102</v>
      </c>
      <c r="AE41" s="1">
        <f t="shared" si="0"/>
        <v>18</v>
      </c>
    </row>
    <row r="42" spans="1:31" s="31" customFormat="1" x14ac:dyDescent="0.15">
      <c r="A42" s="31">
        <f>主动技能!B45</f>
        <v>10010219</v>
      </c>
      <c r="B42" s="4" t="str">
        <f>主动技能!H45</f>
        <v>冲击斩</v>
      </c>
      <c r="C42" s="4" t="str">
        <f>主动技能!I45</f>
        <v>对敌方前排攻击，造成200%攻击力（+274158）点伤害。</v>
      </c>
      <c r="D42" s="4">
        <f>VLOOKUP(主动技能!J45,对应表!F:G,2,FALSE)</f>
        <v>1</v>
      </c>
      <c r="E42" s="4">
        <f>VLOOKUP(主动技能!K45,对应表!J:K,2,FALSE)</f>
        <v>1</v>
      </c>
      <c r="F42" s="4">
        <f>VLOOKUP(主动技能!L45,对应表!N:O,2,FALSE)</f>
        <v>1</v>
      </c>
      <c r="G42" s="4">
        <f>IF(主动技能!M45="必中",2,1)</f>
        <v>1</v>
      </c>
      <c r="H42" s="4">
        <f>主动技能!N45</f>
        <v>100</v>
      </c>
      <c r="I42" s="4">
        <f>主动技能!O45</f>
        <v>0</v>
      </c>
      <c r="J42" s="31" t="str">
        <f>主动技能!P45</f>
        <v>||eff_sishenzhinu|</v>
      </c>
      <c r="K42" s="31">
        <f>主动技能!Q45</f>
        <v>1</v>
      </c>
      <c r="L42" s="31">
        <f>主动技能!R45</f>
        <v>0</v>
      </c>
      <c r="M42" s="31">
        <f>主动技能!S45</f>
        <v>0</v>
      </c>
      <c r="N42" s="31" t="str">
        <f>IF(主动技能!T45="","",主动技能!T45)</f>
        <v/>
      </c>
      <c r="O42" s="31" t="str">
        <f>IF(主动技能!U45="","",主动技能!U45)</f>
        <v/>
      </c>
      <c r="P42" s="31" t="str">
        <f>IF(主动技能!V45="","",主动技能!V45)</f>
        <v>skill_05</v>
      </c>
      <c r="Q42" s="31" t="str">
        <f>IF(主动技能!W45="","")</f>
        <v/>
      </c>
      <c r="R42" s="31" t="str">
        <f>IF(主动技能!X45="","")</f>
        <v/>
      </c>
      <c r="S42" s="31">
        <f>主动技能!Y45</f>
        <v>0</v>
      </c>
      <c r="T42" s="31">
        <f>主动技能!Z45</f>
        <v>200</v>
      </c>
      <c r="U42" s="31">
        <f>主动技能!AB45</f>
        <v>274158</v>
      </c>
      <c r="V42" s="31">
        <f>主动技能!AC45</f>
        <v>0</v>
      </c>
      <c r="W42" s="31">
        <f>主动技能!AD45</f>
        <v>0</v>
      </c>
      <c r="X42" s="31">
        <f>主动技能!AE45</f>
        <v>1</v>
      </c>
      <c r="Y42" s="31">
        <f>主动技能!AF45</f>
        <v>1</v>
      </c>
      <c r="Z42" s="31">
        <f>主动技能!AG45</f>
        <v>1</v>
      </c>
      <c r="AA42" s="31" t="str">
        <f>主动技能!AH45</f>
        <v>attackex</v>
      </c>
      <c r="AB42" s="31" t="str">
        <f>IF(主动技能!AI45="","")</f>
        <v/>
      </c>
      <c r="AC42" s="31">
        <f>主动技能!AJ45</f>
        <v>19</v>
      </c>
      <c r="AD42" s="31">
        <f>主动技能!BF45</f>
        <v>100102</v>
      </c>
      <c r="AE42" s="1">
        <f t="shared" si="0"/>
        <v>19</v>
      </c>
    </row>
    <row r="43" spans="1:31" s="31" customFormat="1" x14ac:dyDescent="0.15">
      <c r="A43" s="31">
        <f>主动技能!B46</f>
        <v>10010220</v>
      </c>
      <c r="B43" s="4" t="str">
        <f>主动技能!H46</f>
        <v>冲击斩</v>
      </c>
      <c r="C43" s="4" t="str">
        <f>主动技能!I46</f>
        <v>对敌方前排攻击，造成200%攻击力（+388230）点伤害。</v>
      </c>
      <c r="D43" s="4">
        <f>VLOOKUP(主动技能!J46,对应表!F:G,2,FALSE)</f>
        <v>1</v>
      </c>
      <c r="E43" s="4">
        <f>VLOOKUP(主动技能!K46,对应表!J:K,2,FALSE)</f>
        <v>1</v>
      </c>
      <c r="F43" s="4">
        <f>VLOOKUP(主动技能!L46,对应表!N:O,2,FALSE)</f>
        <v>1</v>
      </c>
      <c r="G43" s="4">
        <f>IF(主动技能!M46="必中",2,1)</f>
        <v>1</v>
      </c>
      <c r="H43" s="4">
        <f>主动技能!N46</f>
        <v>100</v>
      </c>
      <c r="I43" s="4">
        <f>主动技能!O46</f>
        <v>0</v>
      </c>
      <c r="J43" s="31" t="str">
        <f>主动技能!P46</f>
        <v>||eff_sishenzhinu|</v>
      </c>
      <c r="K43" s="31">
        <f>主动技能!Q46</f>
        <v>1</v>
      </c>
      <c r="L43" s="31">
        <f>主动技能!R46</f>
        <v>0</v>
      </c>
      <c r="M43" s="31">
        <f>主动技能!S46</f>
        <v>0</v>
      </c>
      <c r="N43" s="31" t="str">
        <f>IF(主动技能!T46="","",主动技能!T46)</f>
        <v/>
      </c>
      <c r="O43" s="31" t="str">
        <f>IF(主动技能!U46="","",主动技能!U46)</f>
        <v/>
      </c>
      <c r="P43" s="31" t="str">
        <f>IF(主动技能!V46="","",主动技能!V46)</f>
        <v>skill_05</v>
      </c>
      <c r="Q43" s="31" t="str">
        <f>IF(主动技能!W46="","")</f>
        <v/>
      </c>
      <c r="R43" s="31" t="str">
        <f>IF(主动技能!X46="","")</f>
        <v/>
      </c>
      <c r="S43" s="31">
        <f>主动技能!Y46</f>
        <v>0</v>
      </c>
      <c r="T43" s="31">
        <f>主动技能!Z46</f>
        <v>200</v>
      </c>
      <c r="U43" s="31">
        <f>主动技能!AB46</f>
        <v>388230</v>
      </c>
      <c r="V43" s="31">
        <f>主动技能!AC46</f>
        <v>0</v>
      </c>
      <c r="W43" s="31">
        <f>主动技能!AD46</f>
        <v>0</v>
      </c>
      <c r="X43" s="31">
        <f>主动技能!AE46</f>
        <v>1</v>
      </c>
      <c r="Y43" s="31">
        <f>主动技能!AF46</f>
        <v>1</v>
      </c>
      <c r="Z43" s="31">
        <f>主动技能!AG46</f>
        <v>1</v>
      </c>
      <c r="AA43" s="31" t="str">
        <f>主动技能!AH46</f>
        <v>attackex</v>
      </c>
      <c r="AB43" s="31" t="str">
        <f>IF(主动技能!AI46="","")</f>
        <v/>
      </c>
      <c r="AC43" s="31">
        <f>主动技能!AJ46</f>
        <v>20</v>
      </c>
      <c r="AD43" s="31">
        <f>主动技能!BF46</f>
        <v>100102</v>
      </c>
      <c r="AE43" s="1">
        <f t="shared" si="0"/>
        <v>20</v>
      </c>
    </row>
    <row r="44" spans="1:31" s="31" customFormat="1" x14ac:dyDescent="0.15">
      <c r="A44" s="31">
        <f>主动技能!B47</f>
        <v>10010301</v>
      </c>
      <c r="B44" s="4" t="str">
        <f>主动技能!H47</f>
        <v>狂龙刺</v>
      </c>
      <c r="C44" s="4" t="str">
        <f>主动技能!I47</f>
        <v>对敌方全体攻击，造成125%攻击力（+276）点伤害。并附带流血。</v>
      </c>
      <c r="D44" s="4">
        <f>VLOOKUP(主动技能!J47,对应表!F:G,2,FALSE)</f>
        <v>1</v>
      </c>
      <c r="E44" s="4">
        <f>VLOOKUP(主动技能!K47,对应表!J:K,2,FALSE)</f>
        <v>1</v>
      </c>
      <c r="F44" s="4">
        <f>VLOOKUP(主动技能!L47,对应表!N:O,2,FALSE)</f>
        <v>5</v>
      </c>
      <c r="G44" s="4">
        <f>IF(主动技能!M47="必中",2,1)</f>
        <v>1</v>
      </c>
      <c r="H44" s="4">
        <f>主动技能!N47</f>
        <v>100</v>
      </c>
      <c r="I44" s="4">
        <f>主动技能!O47</f>
        <v>50</v>
      </c>
      <c r="J44" s="31" t="str">
        <f>主动技能!P47</f>
        <v>||eff_heilongjuanfeng|</v>
      </c>
      <c r="K44" s="31">
        <f>主动技能!Q47</f>
        <v>3</v>
      </c>
      <c r="L44" s="31">
        <f>主动技能!R47</f>
        <v>0</v>
      </c>
      <c r="M44" s="31">
        <f>主动技能!S47</f>
        <v>0</v>
      </c>
      <c r="N44" s="31" t="str">
        <f>IF(主动技能!T47="","",主动技能!T47)</f>
        <v>100001:100:2:0</v>
      </c>
      <c r="O44" s="31" t="str">
        <f>IF(主动技能!U47="","",主动技能!U47)</f>
        <v/>
      </c>
      <c r="P44" s="31" t="str">
        <f>IF(主动技能!V47="","",主动技能!V47)</f>
        <v>skill_18</v>
      </c>
      <c r="Q44" s="31" t="str">
        <f>IF(主动技能!W47="","")</f>
        <v/>
      </c>
      <c r="R44" s="31" t="str">
        <f>IF(主动技能!X47="","")</f>
        <v/>
      </c>
      <c r="S44" s="31">
        <f>主动技能!Y47</f>
        <v>0</v>
      </c>
      <c r="T44" s="31">
        <f>主动技能!Z47</f>
        <v>125</v>
      </c>
      <c r="U44" s="31">
        <f>主动技能!AB47</f>
        <v>276</v>
      </c>
      <c r="V44" s="31">
        <f>主动技能!AC47</f>
        <v>0</v>
      </c>
      <c r="W44" s="31">
        <f>主动技能!AD47</f>
        <v>0</v>
      </c>
      <c r="X44" s="31">
        <f>主动技能!AE47</f>
        <v>1</v>
      </c>
      <c r="Y44" s="31">
        <f>主动技能!AF47</f>
        <v>2</v>
      </c>
      <c r="Z44" s="31">
        <f>主动技能!AG47</f>
        <v>2</v>
      </c>
      <c r="AA44" s="31" t="str">
        <f>主动技能!AH47</f>
        <v>attackex</v>
      </c>
      <c r="AB44" s="31" t="str">
        <f>IF(主动技能!AI47="","")</f>
        <v/>
      </c>
      <c r="AC44" s="31">
        <f>主动技能!AJ47</f>
        <v>1</v>
      </c>
      <c r="AD44" s="31">
        <f>主动技能!BF47</f>
        <v>100103</v>
      </c>
      <c r="AE44" s="1">
        <f t="shared" si="0"/>
        <v>1</v>
      </c>
    </row>
    <row r="45" spans="1:31" s="31" customFormat="1" x14ac:dyDescent="0.15">
      <c r="A45" s="31">
        <f>主动技能!B48</f>
        <v>10010302</v>
      </c>
      <c r="B45" s="4" t="str">
        <f>主动技能!H48</f>
        <v>狂龙刺</v>
      </c>
      <c r="C45" s="4" t="str">
        <f>主动技能!I48</f>
        <v>对敌方全体攻击，造成125%攻击力（+305）点伤害。并附带流血。</v>
      </c>
      <c r="D45" s="4">
        <f>VLOOKUP(主动技能!J48,对应表!F:G,2,FALSE)</f>
        <v>1</v>
      </c>
      <c r="E45" s="4">
        <f>VLOOKUP(主动技能!K48,对应表!J:K,2,FALSE)</f>
        <v>1</v>
      </c>
      <c r="F45" s="4">
        <f>VLOOKUP(主动技能!L48,对应表!N:O,2,FALSE)</f>
        <v>5</v>
      </c>
      <c r="G45" s="4">
        <f>IF(主动技能!M48="必中",2,1)</f>
        <v>1</v>
      </c>
      <c r="H45" s="4">
        <f>主动技能!N48</f>
        <v>100</v>
      </c>
      <c r="I45" s="4">
        <f>主动技能!O48</f>
        <v>50</v>
      </c>
      <c r="J45" s="31" t="str">
        <f>主动技能!P48</f>
        <v>||eff_heilongjuanfeng|</v>
      </c>
      <c r="K45" s="31">
        <f>主动技能!Q48</f>
        <v>3</v>
      </c>
      <c r="L45" s="31">
        <f>主动技能!R48</f>
        <v>0</v>
      </c>
      <c r="M45" s="31">
        <f>主动技能!S48</f>
        <v>0</v>
      </c>
      <c r="N45" s="31" t="str">
        <f>IF(主动技能!T48="","",主动技能!T48)</f>
        <v>100001:100:2:0</v>
      </c>
      <c r="O45" s="31" t="str">
        <f>IF(主动技能!U48="","",主动技能!U48)</f>
        <v/>
      </c>
      <c r="P45" s="31" t="str">
        <f>IF(主动技能!V48="","",主动技能!V48)</f>
        <v>skill_18</v>
      </c>
      <c r="Q45" s="31" t="str">
        <f>IF(主动技能!W48="","")</f>
        <v/>
      </c>
      <c r="R45" s="31" t="str">
        <f>IF(主动技能!X48="","")</f>
        <v/>
      </c>
      <c r="S45" s="31">
        <f>主动技能!Y48</f>
        <v>0</v>
      </c>
      <c r="T45" s="31">
        <f>主动技能!Z48</f>
        <v>125</v>
      </c>
      <c r="U45" s="31">
        <f>主动技能!AB48</f>
        <v>305</v>
      </c>
      <c r="V45" s="31">
        <f>主动技能!AC48</f>
        <v>0</v>
      </c>
      <c r="W45" s="31">
        <f>主动技能!AD48</f>
        <v>0</v>
      </c>
      <c r="X45" s="31">
        <f>主动技能!AE48</f>
        <v>1</v>
      </c>
      <c r="Y45" s="31">
        <f>主动技能!AF48</f>
        <v>2</v>
      </c>
      <c r="Z45" s="31">
        <f>主动技能!AG48</f>
        <v>2</v>
      </c>
      <c r="AA45" s="31" t="str">
        <f>主动技能!AH48</f>
        <v>attackex</v>
      </c>
      <c r="AB45" s="31" t="str">
        <f>IF(主动技能!AI48="","")</f>
        <v/>
      </c>
      <c r="AC45" s="31">
        <f>主动技能!AJ48</f>
        <v>2</v>
      </c>
      <c r="AD45" s="31">
        <f>主动技能!BF48</f>
        <v>100103</v>
      </c>
      <c r="AE45" s="1">
        <f t="shared" si="0"/>
        <v>2</v>
      </c>
    </row>
    <row r="46" spans="1:31" s="31" customFormat="1" x14ac:dyDescent="0.15">
      <c r="A46" s="31">
        <f>主动技能!B49</f>
        <v>10010303</v>
      </c>
      <c r="B46" s="4" t="str">
        <f>主动技能!H49</f>
        <v>狂龙刺</v>
      </c>
      <c r="C46" s="4" t="str">
        <f>主动技能!I49</f>
        <v>对敌方全体攻击，造成125%攻击力（+404）点伤害。并附带流血。</v>
      </c>
      <c r="D46" s="4">
        <f>VLOOKUP(主动技能!J49,对应表!F:G,2,FALSE)</f>
        <v>1</v>
      </c>
      <c r="E46" s="4">
        <f>VLOOKUP(主动技能!K49,对应表!J:K,2,FALSE)</f>
        <v>1</v>
      </c>
      <c r="F46" s="4">
        <f>VLOOKUP(主动技能!L49,对应表!N:O,2,FALSE)</f>
        <v>5</v>
      </c>
      <c r="G46" s="4">
        <f>IF(主动技能!M49="必中",2,1)</f>
        <v>1</v>
      </c>
      <c r="H46" s="4">
        <f>主动技能!N49</f>
        <v>100</v>
      </c>
      <c r="I46" s="4">
        <f>主动技能!O49</f>
        <v>50</v>
      </c>
      <c r="J46" s="31" t="str">
        <f>主动技能!P49</f>
        <v>||eff_heilongjuanfeng|</v>
      </c>
      <c r="K46" s="31">
        <f>主动技能!Q49</f>
        <v>3</v>
      </c>
      <c r="L46" s="31">
        <f>主动技能!R49</f>
        <v>0</v>
      </c>
      <c r="M46" s="31">
        <f>主动技能!S49</f>
        <v>0</v>
      </c>
      <c r="N46" s="31" t="str">
        <f>IF(主动技能!T49="","",主动技能!T49)</f>
        <v>100001:100:2:0</v>
      </c>
      <c r="O46" s="31" t="str">
        <f>IF(主动技能!U49="","",主动技能!U49)</f>
        <v/>
      </c>
      <c r="P46" s="31" t="str">
        <f>IF(主动技能!V49="","",主动技能!V49)</f>
        <v>skill_18</v>
      </c>
      <c r="Q46" s="31" t="str">
        <f>IF(主动技能!W49="","")</f>
        <v/>
      </c>
      <c r="R46" s="31" t="str">
        <f>IF(主动技能!X49="","")</f>
        <v/>
      </c>
      <c r="S46" s="31">
        <f>主动技能!Y49</f>
        <v>0</v>
      </c>
      <c r="T46" s="31">
        <f>主动技能!Z49</f>
        <v>125</v>
      </c>
      <c r="U46" s="31">
        <f>主动技能!AB49</f>
        <v>404</v>
      </c>
      <c r="V46" s="31">
        <f>主动技能!AC49</f>
        <v>0</v>
      </c>
      <c r="W46" s="31">
        <f>主动技能!AD49</f>
        <v>0</v>
      </c>
      <c r="X46" s="31">
        <f>主动技能!AE49</f>
        <v>1</v>
      </c>
      <c r="Y46" s="31">
        <f>主动技能!AF49</f>
        <v>2</v>
      </c>
      <c r="Z46" s="31">
        <f>主动技能!AG49</f>
        <v>2</v>
      </c>
      <c r="AA46" s="31" t="str">
        <f>主动技能!AH49</f>
        <v>attackex</v>
      </c>
      <c r="AB46" s="31" t="str">
        <f>IF(主动技能!AI49="","")</f>
        <v/>
      </c>
      <c r="AC46" s="31">
        <f>主动技能!AJ49</f>
        <v>3</v>
      </c>
      <c r="AD46" s="31">
        <f>主动技能!BF49</f>
        <v>100103</v>
      </c>
      <c r="AE46" s="1">
        <f t="shared" si="0"/>
        <v>3</v>
      </c>
    </row>
    <row r="47" spans="1:31" s="31" customFormat="1" x14ac:dyDescent="0.15">
      <c r="A47" s="31">
        <f>主动技能!B50</f>
        <v>10010304</v>
      </c>
      <c r="B47" s="4" t="str">
        <f>主动技能!H50</f>
        <v>狂龙刺</v>
      </c>
      <c r="C47" s="4" t="str">
        <f>主动技能!I50</f>
        <v>对敌方全体攻击，造成125%攻击力（+623）点伤害。并附带流血。</v>
      </c>
      <c r="D47" s="4">
        <f>VLOOKUP(主动技能!J50,对应表!F:G,2,FALSE)</f>
        <v>1</v>
      </c>
      <c r="E47" s="4">
        <f>VLOOKUP(主动技能!K50,对应表!J:K,2,FALSE)</f>
        <v>1</v>
      </c>
      <c r="F47" s="4">
        <f>VLOOKUP(主动技能!L50,对应表!N:O,2,FALSE)</f>
        <v>5</v>
      </c>
      <c r="G47" s="4">
        <f>IF(主动技能!M50="必中",2,1)</f>
        <v>1</v>
      </c>
      <c r="H47" s="4">
        <f>主动技能!N50</f>
        <v>100</v>
      </c>
      <c r="I47" s="4">
        <f>主动技能!O50</f>
        <v>50</v>
      </c>
      <c r="J47" s="31" t="str">
        <f>主动技能!P50</f>
        <v>||eff_heilongjuanfeng|</v>
      </c>
      <c r="K47" s="31">
        <f>主动技能!Q50</f>
        <v>3</v>
      </c>
      <c r="L47" s="31">
        <f>主动技能!R50</f>
        <v>0</v>
      </c>
      <c r="M47" s="31">
        <f>主动技能!S50</f>
        <v>0</v>
      </c>
      <c r="N47" s="31" t="str">
        <f>IF(主动技能!T50="","",主动技能!T50)</f>
        <v>100001:100:2:0</v>
      </c>
      <c r="O47" s="31" t="str">
        <f>IF(主动技能!U50="","",主动技能!U50)</f>
        <v/>
      </c>
      <c r="P47" s="31" t="str">
        <f>IF(主动技能!V50="","",主动技能!V50)</f>
        <v>skill_18</v>
      </c>
      <c r="Q47" s="31" t="str">
        <f>IF(主动技能!W50="","")</f>
        <v/>
      </c>
      <c r="R47" s="31" t="str">
        <f>IF(主动技能!X50="","")</f>
        <v/>
      </c>
      <c r="S47" s="31">
        <f>主动技能!Y50</f>
        <v>0</v>
      </c>
      <c r="T47" s="31">
        <f>主动技能!Z50</f>
        <v>125</v>
      </c>
      <c r="U47" s="31">
        <f>主动技能!AB50</f>
        <v>623</v>
      </c>
      <c r="V47" s="31">
        <f>主动技能!AC50</f>
        <v>0</v>
      </c>
      <c r="W47" s="31">
        <f>主动技能!AD50</f>
        <v>0</v>
      </c>
      <c r="X47" s="31">
        <f>主动技能!AE50</f>
        <v>1</v>
      </c>
      <c r="Y47" s="31">
        <f>主动技能!AF50</f>
        <v>2</v>
      </c>
      <c r="Z47" s="31">
        <f>主动技能!AG50</f>
        <v>2</v>
      </c>
      <c r="AA47" s="31" t="str">
        <f>主动技能!AH50</f>
        <v>attackex</v>
      </c>
      <c r="AB47" s="31" t="str">
        <f>IF(主动技能!AI50="","")</f>
        <v/>
      </c>
      <c r="AC47" s="31">
        <f>主动技能!AJ50</f>
        <v>4</v>
      </c>
      <c r="AD47" s="31">
        <f>主动技能!BF50</f>
        <v>100103</v>
      </c>
      <c r="AE47" s="1">
        <f t="shared" si="0"/>
        <v>4</v>
      </c>
    </row>
    <row r="48" spans="1:31" s="31" customFormat="1" x14ac:dyDescent="0.15">
      <c r="A48" s="31">
        <f>主动技能!B51</f>
        <v>10010305</v>
      </c>
      <c r="B48" s="4" t="str">
        <f>主动技能!H51</f>
        <v>狂龙刺</v>
      </c>
      <c r="C48" s="4" t="str">
        <f>主动技能!I51</f>
        <v>对敌方全体攻击，造成125%攻击力（+933）点伤害。并附带流血。</v>
      </c>
      <c r="D48" s="4">
        <f>VLOOKUP(主动技能!J51,对应表!F:G,2,FALSE)</f>
        <v>1</v>
      </c>
      <c r="E48" s="4">
        <f>VLOOKUP(主动技能!K51,对应表!J:K,2,FALSE)</f>
        <v>1</v>
      </c>
      <c r="F48" s="4">
        <f>VLOOKUP(主动技能!L51,对应表!N:O,2,FALSE)</f>
        <v>5</v>
      </c>
      <c r="G48" s="4">
        <f>IF(主动技能!M51="必中",2,1)</f>
        <v>1</v>
      </c>
      <c r="H48" s="4">
        <f>主动技能!N51</f>
        <v>100</v>
      </c>
      <c r="I48" s="4">
        <f>主动技能!O51</f>
        <v>50</v>
      </c>
      <c r="J48" s="31" t="str">
        <f>主动技能!P51</f>
        <v>||eff_heilongjuanfeng|</v>
      </c>
      <c r="K48" s="31">
        <f>主动技能!Q51</f>
        <v>3</v>
      </c>
      <c r="L48" s="31">
        <f>主动技能!R51</f>
        <v>0</v>
      </c>
      <c r="M48" s="31">
        <f>主动技能!S51</f>
        <v>0</v>
      </c>
      <c r="N48" s="31" t="str">
        <f>IF(主动技能!T51="","",主动技能!T51)</f>
        <v>100001:100:2:0</v>
      </c>
      <c r="O48" s="31" t="str">
        <f>IF(主动技能!U51="","",主动技能!U51)</f>
        <v/>
      </c>
      <c r="P48" s="31" t="str">
        <f>IF(主动技能!V51="","",主动技能!V51)</f>
        <v>skill_18</v>
      </c>
      <c r="Q48" s="31" t="str">
        <f>IF(主动技能!W51="","")</f>
        <v/>
      </c>
      <c r="R48" s="31" t="str">
        <f>IF(主动技能!X51="","")</f>
        <v/>
      </c>
      <c r="S48" s="31">
        <f>主动技能!Y51</f>
        <v>0</v>
      </c>
      <c r="T48" s="31">
        <f>主动技能!Z51</f>
        <v>125</v>
      </c>
      <c r="U48" s="31">
        <f>主动技能!AB51</f>
        <v>933</v>
      </c>
      <c r="V48" s="31">
        <f>主动技能!AC51</f>
        <v>0</v>
      </c>
      <c r="W48" s="31">
        <f>主动技能!AD51</f>
        <v>0</v>
      </c>
      <c r="X48" s="31">
        <f>主动技能!AE51</f>
        <v>1</v>
      </c>
      <c r="Y48" s="31">
        <f>主动技能!AF51</f>
        <v>2</v>
      </c>
      <c r="Z48" s="31">
        <f>主动技能!AG51</f>
        <v>2</v>
      </c>
      <c r="AA48" s="31" t="str">
        <f>主动技能!AH51</f>
        <v>attackex</v>
      </c>
      <c r="AB48" s="31" t="str">
        <f>IF(主动技能!AI51="","")</f>
        <v/>
      </c>
      <c r="AC48" s="31">
        <f>主动技能!AJ51</f>
        <v>5</v>
      </c>
      <c r="AD48" s="31">
        <f>主动技能!BF51</f>
        <v>100103</v>
      </c>
      <c r="AE48" s="1">
        <f t="shared" si="0"/>
        <v>5</v>
      </c>
    </row>
    <row r="49" spans="1:31" s="31" customFormat="1" x14ac:dyDescent="0.15">
      <c r="A49" s="31">
        <f>主动技能!B52</f>
        <v>10010306</v>
      </c>
      <c r="B49" s="4" t="str">
        <f>主动技能!H52</f>
        <v>狂龙刺</v>
      </c>
      <c r="C49" s="4" t="str">
        <f>主动技能!I52</f>
        <v>对敌方全体攻击，造成125%攻击力（+1372）点伤害。并附带流血。</v>
      </c>
      <c r="D49" s="4">
        <f>VLOOKUP(主动技能!J52,对应表!F:G,2,FALSE)</f>
        <v>1</v>
      </c>
      <c r="E49" s="4">
        <f>VLOOKUP(主动技能!K52,对应表!J:K,2,FALSE)</f>
        <v>1</v>
      </c>
      <c r="F49" s="4">
        <f>VLOOKUP(主动技能!L52,对应表!N:O,2,FALSE)</f>
        <v>5</v>
      </c>
      <c r="G49" s="4">
        <f>IF(主动技能!M52="必中",2,1)</f>
        <v>1</v>
      </c>
      <c r="H49" s="4">
        <f>主动技能!N52</f>
        <v>100</v>
      </c>
      <c r="I49" s="4">
        <f>主动技能!O52</f>
        <v>50</v>
      </c>
      <c r="J49" s="31" t="str">
        <f>主动技能!P52</f>
        <v>||eff_heilongjuanfeng|</v>
      </c>
      <c r="K49" s="31">
        <f>主动技能!Q52</f>
        <v>3</v>
      </c>
      <c r="L49" s="31">
        <f>主动技能!R52</f>
        <v>0</v>
      </c>
      <c r="M49" s="31">
        <f>主动技能!S52</f>
        <v>0</v>
      </c>
      <c r="N49" s="31" t="str">
        <f>IF(主动技能!T52="","",主动技能!T52)</f>
        <v>100001:100:2:0</v>
      </c>
      <c r="O49" s="31" t="str">
        <f>IF(主动技能!U52="","",主动技能!U52)</f>
        <v/>
      </c>
      <c r="P49" s="31" t="str">
        <f>IF(主动技能!V52="","",主动技能!V52)</f>
        <v>skill_18</v>
      </c>
      <c r="Q49" s="31" t="str">
        <f>IF(主动技能!W52="","")</f>
        <v/>
      </c>
      <c r="R49" s="31" t="str">
        <f>IF(主动技能!X52="","")</f>
        <v/>
      </c>
      <c r="S49" s="31">
        <f>主动技能!Y52</f>
        <v>0</v>
      </c>
      <c r="T49" s="31">
        <f>主动技能!Z52</f>
        <v>125</v>
      </c>
      <c r="U49" s="31">
        <f>主动技能!AB52</f>
        <v>1372</v>
      </c>
      <c r="V49" s="31">
        <f>主动技能!AC52</f>
        <v>0</v>
      </c>
      <c r="W49" s="31">
        <f>主动技能!AD52</f>
        <v>0</v>
      </c>
      <c r="X49" s="31">
        <f>主动技能!AE52</f>
        <v>1</v>
      </c>
      <c r="Y49" s="31">
        <f>主动技能!AF52</f>
        <v>2</v>
      </c>
      <c r="Z49" s="31">
        <f>主动技能!AG52</f>
        <v>2</v>
      </c>
      <c r="AA49" s="31" t="str">
        <f>主动技能!AH52</f>
        <v>attackex</v>
      </c>
      <c r="AB49" s="31" t="str">
        <f>IF(主动技能!AI52="","")</f>
        <v/>
      </c>
      <c r="AC49" s="31">
        <f>主动技能!AJ52</f>
        <v>6</v>
      </c>
      <c r="AD49" s="31">
        <f>主动技能!BF52</f>
        <v>100103</v>
      </c>
      <c r="AE49" s="1">
        <f t="shared" si="0"/>
        <v>6</v>
      </c>
    </row>
    <row r="50" spans="1:31" s="31" customFormat="1" x14ac:dyDescent="0.15">
      <c r="A50" s="31">
        <f>主动技能!B53</f>
        <v>10010307</v>
      </c>
      <c r="B50" s="4" t="str">
        <f>主动技能!H53</f>
        <v>狂龙刺</v>
      </c>
      <c r="C50" s="4" t="str">
        <f>主动技能!I53</f>
        <v>对敌方全体攻击，造成125%攻击力（+1994）点伤害。并附带流血。</v>
      </c>
      <c r="D50" s="4">
        <f>VLOOKUP(主动技能!J53,对应表!F:G,2,FALSE)</f>
        <v>1</v>
      </c>
      <c r="E50" s="4">
        <f>VLOOKUP(主动技能!K53,对应表!J:K,2,FALSE)</f>
        <v>1</v>
      </c>
      <c r="F50" s="4">
        <f>VLOOKUP(主动技能!L53,对应表!N:O,2,FALSE)</f>
        <v>5</v>
      </c>
      <c r="G50" s="4">
        <f>IF(主动技能!M53="必中",2,1)</f>
        <v>1</v>
      </c>
      <c r="H50" s="4">
        <f>主动技能!N53</f>
        <v>100</v>
      </c>
      <c r="I50" s="4">
        <f>主动技能!O53</f>
        <v>50</v>
      </c>
      <c r="J50" s="31" t="str">
        <f>主动技能!P53</f>
        <v>||eff_heilongjuanfeng|</v>
      </c>
      <c r="K50" s="31">
        <f>主动技能!Q53</f>
        <v>3</v>
      </c>
      <c r="L50" s="31">
        <f>主动技能!R53</f>
        <v>0</v>
      </c>
      <c r="M50" s="31">
        <f>主动技能!S53</f>
        <v>0</v>
      </c>
      <c r="N50" s="31" t="str">
        <f>IF(主动技能!T53="","",主动技能!T53)</f>
        <v>100001:100:2:0</v>
      </c>
      <c r="O50" s="31" t="str">
        <f>IF(主动技能!U53="","",主动技能!U53)</f>
        <v/>
      </c>
      <c r="P50" s="31" t="str">
        <f>IF(主动技能!V53="","",主动技能!V53)</f>
        <v>skill_18</v>
      </c>
      <c r="Q50" s="31" t="str">
        <f>IF(主动技能!W53="","")</f>
        <v/>
      </c>
      <c r="R50" s="31" t="str">
        <f>IF(主动技能!X53="","")</f>
        <v/>
      </c>
      <c r="S50" s="31">
        <f>主动技能!Y53</f>
        <v>0</v>
      </c>
      <c r="T50" s="31">
        <f>主动技能!Z53</f>
        <v>125</v>
      </c>
      <c r="U50" s="31">
        <f>主动技能!AB53</f>
        <v>1994</v>
      </c>
      <c r="V50" s="31">
        <f>主动技能!AC53</f>
        <v>0</v>
      </c>
      <c r="W50" s="31">
        <f>主动技能!AD53</f>
        <v>0</v>
      </c>
      <c r="X50" s="31">
        <f>主动技能!AE53</f>
        <v>1</v>
      </c>
      <c r="Y50" s="31">
        <f>主动技能!AF53</f>
        <v>2</v>
      </c>
      <c r="Z50" s="31">
        <f>主动技能!AG53</f>
        <v>2</v>
      </c>
      <c r="AA50" s="31" t="str">
        <f>主动技能!AH53</f>
        <v>attackex</v>
      </c>
      <c r="AB50" s="31" t="str">
        <f>IF(主动技能!AI53="","")</f>
        <v/>
      </c>
      <c r="AC50" s="31">
        <f>主动技能!AJ53</f>
        <v>7</v>
      </c>
      <c r="AD50" s="31">
        <f>主动技能!BF53</f>
        <v>100103</v>
      </c>
      <c r="AE50" s="1">
        <f t="shared" si="0"/>
        <v>7</v>
      </c>
    </row>
    <row r="51" spans="1:31" s="31" customFormat="1" x14ac:dyDescent="0.15">
      <c r="A51" s="31">
        <f>主动技能!B54</f>
        <v>10010308</v>
      </c>
      <c r="B51" s="4" t="str">
        <f>主动技能!H54</f>
        <v>狂龙刺</v>
      </c>
      <c r="C51" s="4" t="str">
        <f>主动技能!I54</f>
        <v>对敌方全体攻击，造成125%攻击力（+2874）点伤害。并附带流血。</v>
      </c>
      <c r="D51" s="4">
        <f>VLOOKUP(主动技能!J54,对应表!F:G,2,FALSE)</f>
        <v>1</v>
      </c>
      <c r="E51" s="4">
        <f>VLOOKUP(主动技能!K54,对应表!J:K,2,FALSE)</f>
        <v>1</v>
      </c>
      <c r="F51" s="4">
        <f>VLOOKUP(主动技能!L54,对应表!N:O,2,FALSE)</f>
        <v>5</v>
      </c>
      <c r="G51" s="4">
        <f>IF(主动技能!M54="必中",2,1)</f>
        <v>1</v>
      </c>
      <c r="H51" s="4">
        <f>主动技能!N54</f>
        <v>100</v>
      </c>
      <c r="I51" s="4">
        <f>主动技能!O54</f>
        <v>50</v>
      </c>
      <c r="J51" s="31" t="str">
        <f>主动技能!P54</f>
        <v>||eff_heilongjuanfeng|</v>
      </c>
      <c r="K51" s="31">
        <f>主动技能!Q54</f>
        <v>3</v>
      </c>
      <c r="L51" s="31">
        <f>主动技能!R54</f>
        <v>0</v>
      </c>
      <c r="M51" s="31">
        <f>主动技能!S54</f>
        <v>0</v>
      </c>
      <c r="N51" s="31" t="str">
        <f>IF(主动技能!T54="","",主动技能!T54)</f>
        <v>100001:100:2:0</v>
      </c>
      <c r="O51" s="31" t="str">
        <f>IF(主动技能!U54="","",主动技能!U54)</f>
        <v/>
      </c>
      <c r="P51" s="31" t="str">
        <f>IF(主动技能!V54="","",主动技能!V54)</f>
        <v>skill_18</v>
      </c>
      <c r="Q51" s="31" t="str">
        <f>IF(主动技能!W54="","")</f>
        <v/>
      </c>
      <c r="R51" s="31" t="str">
        <f>IF(主动技能!X54="","")</f>
        <v/>
      </c>
      <c r="S51" s="31">
        <f>主动技能!Y54</f>
        <v>0</v>
      </c>
      <c r="T51" s="31">
        <f>主动技能!Z54</f>
        <v>125</v>
      </c>
      <c r="U51" s="31">
        <f>主动技能!AB54</f>
        <v>2874</v>
      </c>
      <c r="V51" s="31">
        <f>主动技能!AC54</f>
        <v>0</v>
      </c>
      <c r="W51" s="31">
        <f>主动技能!AD54</f>
        <v>0</v>
      </c>
      <c r="X51" s="31">
        <f>主动技能!AE54</f>
        <v>1</v>
      </c>
      <c r="Y51" s="31">
        <f>主动技能!AF54</f>
        <v>2</v>
      </c>
      <c r="Z51" s="31">
        <f>主动技能!AG54</f>
        <v>2</v>
      </c>
      <c r="AA51" s="31" t="str">
        <f>主动技能!AH54</f>
        <v>attackex</v>
      </c>
      <c r="AB51" s="31" t="str">
        <f>IF(主动技能!AI54="","")</f>
        <v/>
      </c>
      <c r="AC51" s="31">
        <f>主动技能!AJ54</f>
        <v>8</v>
      </c>
      <c r="AD51" s="31">
        <f>主动技能!BF54</f>
        <v>100103</v>
      </c>
      <c r="AE51" s="1">
        <f t="shared" si="0"/>
        <v>8</v>
      </c>
    </row>
    <row r="52" spans="1:31" s="31" customFormat="1" x14ac:dyDescent="0.15">
      <c r="A52" s="31">
        <f>主动技能!B55</f>
        <v>10010309</v>
      </c>
      <c r="B52" s="4" t="str">
        <f>主动技能!H55</f>
        <v>狂龙刺</v>
      </c>
      <c r="C52" s="4" t="str">
        <f>主动技能!I55</f>
        <v>对敌方全体攻击，造成125%攻击力（+4120）点伤害。并附带流血。</v>
      </c>
      <c r="D52" s="4">
        <f>VLOOKUP(主动技能!J55,对应表!F:G,2,FALSE)</f>
        <v>1</v>
      </c>
      <c r="E52" s="4">
        <f>VLOOKUP(主动技能!K55,对应表!J:K,2,FALSE)</f>
        <v>1</v>
      </c>
      <c r="F52" s="4">
        <f>VLOOKUP(主动技能!L55,对应表!N:O,2,FALSE)</f>
        <v>5</v>
      </c>
      <c r="G52" s="4">
        <f>IF(主动技能!M55="必中",2,1)</f>
        <v>1</v>
      </c>
      <c r="H52" s="4">
        <f>主动技能!N55</f>
        <v>100</v>
      </c>
      <c r="I52" s="4">
        <f>主动技能!O55</f>
        <v>50</v>
      </c>
      <c r="J52" s="31" t="str">
        <f>主动技能!P55</f>
        <v>||eff_heilongjuanfeng|</v>
      </c>
      <c r="K52" s="31">
        <f>主动技能!Q55</f>
        <v>3</v>
      </c>
      <c r="L52" s="31">
        <f>主动技能!R55</f>
        <v>0</v>
      </c>
      <c r="M52" s="31">
        <f>主动技能!S55</f>
        <v>0</v>
      </c>
      <c r="N52" s="31" t="str">
        <f>IF(主动技能!T55="","",主动技能!T55)</f>
        <v>100001:100:2:0</v>
      </c>
      <c r="O52" s="31" t="str">
        <f>IF(主动技能!U55="","",主动技能!U55)</f>
        <v/>
      </c>
      <c r="P52" s="31" t="str">
        <f>IF(主动技能!V55="","",主动技能!V55)</f>
        <v>skill_18</v>
      </c>
      <c r="Q52" s="31" t="str">
        <f>IF(主动技能!W55="","")</f>
        <v/>
      </c>
      <c r="R52" s="31" t="str">
        <f>IF(主动技能!X55="","")</f>
        <v/>
      </c>
      <c r="S52" s="31">
        <f>主动技能!Y55</f>
        <v>0</v>
      </c>
      <c r="T52" s="31">
        <f>主动技能!Z55</f>
        <v>125</v>
      </c>
      <c r="U52" s="31">
        <f>主动技能!AB55</f>
        <v>4120</v>
      </c>
      <c r="V52" s="31">
        <f>主动技能!AC55</f>
        <v>0</v>
      </c>
      <c r="W52" s="31">
        <f>主动技能!AD55</f>
        <v>0</v>
      </c>
      <c r="X52" s="31">
        <f>主动技能!AE55</f>
        <v>1</v>
      </c>
      <c r="Y52" s="31">
        <f>主动技能!AF55</f>
        <v>2</v>
      </c>
      <c r="Z52" s="31">
        <f>主动技能!AG55</f>
        <v>2</v>
      </c>
      <c r="AA52" s="31" t="str">
        <f>主动技能!AH55</f>
        <v>attackex</v>
      </c>
      <c r="AB52" s="31" t="str">
        <f>IF(主动技能!AI55="","")</f>
        <v/>
      </c>
      <c r="AC52" s="31">
        <f>主动技能!AJ55</f>
        <v>9</v>
      </c>
      <c r="AD52" s="31">
        <f>主动技能!BF55</f>
        <v>100103</v>
      </c>
      <c r="AE52" s="1">
        <f t="shared" si="0"/>
        <v>9</v>
      </c>
    </row>
    <row r="53" spans="1:31" s="31" customFormat="1" x14ac:dyDescent="0.15">
      <c r="A53" s="31">
        <f>主动技能!B56</f>
        <v>10010310</v>
      </c>
      <c r="B53" s="4" t="str">
        <f>主动技能!H56</f>
        <v>狂龙刺</v>
      </c>
      <c r="C53" s="4" t="str">
        <f>主动技能!I56</f>
        <v>对敌方全体攻击，造成125%攻击力（+5883）点伤害。并附带流血。</v>
      </c>
      <c r="D53" s="4">
        <f>VLOOKUP(主动技能!J56,对应表!F:G,2,FALSE)</f>
        <v>1</v>
      </c>
      <c r="E53" s="4">
        <f>VLOOKUP(主动技能!K56,对应表!J:K,2,FALSE)</f>
        <v>1</v>
      </c>
      <c r="F53" s="4">
        <f>VLOOKUP(主动技能!L56,对应表!N:O,2,FALSE)</f>
        <v>5</v>
      </c>
      <c r="G53" s="4">
        <f>IF(主动技能!M56="必中",2,1)</f>
        <v>1</v>
      </c>
      <c r="H53" s="4">
        <f>主动技能!N56</f>
        <v>100</v>
      </c>
      <c r="I53" s="4">
        <f>主动技能!O56</f>
        <v>50</v>
      </c>
      <c r="J53" s="31" t="str">
        <f>主动技能!P56</f>
        <v>||eff_heilongjuanfeng|</v>
      </c>
      <c r="K53" s="31">
        <f>主动技能!Q56</f>
        <v>3</v>
      </c>
      <c r="L53" s="31">
        <f>主动技能!R56</f>
        <v>0</v>
      </c>
      <c r="M53" s="31">
        <f>主动技能!S56</f>
        <v>0</v>
      </c>
      <c r="N53" s="31" t="str">
        <f>IF(主动技能!T56="","",主动技能!T56)</f>
        <v>100001:100:2:0</v>
      </c>
      <c r="O53" s="31" t="str">
        <f>IF(主动技能!U56="","",主动技能!U56)</f>
        <v/>
      </c>
      <c r="P53" s="31" t="str">
        <f>IF(主动技能!V56="","",主动技能!V56)</f>
        <v>skill_18</v>
      </c>
      <c r="Q53" s="31" t="str">
        <f>IF(主动技能!W56="","")</f>
        <v/>
      </c>
      <c r="R53" s="31" t="str">
        <f>IF(主动技能!X56="","")</f>
        <v/>
      </c>
      <c r="S53" s="31">
        <f>主动技能!Y56</f>
        <v>0</v>
      </c>
      <c r="T53" s="31">
        <f>主动技能!Z56</f>
        <v>125</v>
      </c>
      <c r="U53" s="31">
        <f>主动技能!AB56</f>
        <v>5883</v>
      </c>
      <c r="V53" s="31">
        <f>主动技能!AC56</f>
        <v>0</v>
      </c>
      <c r="W53" s="31">
        <f>主动技能!AD56</f>
        <v>0</v>
      </c>
      <c r="X53" s="31">
        <f>主动技能!AE56</f>
        <v>1</v>
      </c>
      <c r="Y53" s="31">
        <f>主动技能!AF56</f>
        <v>2</v>
      </c>
      <c r="Z53" s="31">
        <f>主动技能!AG56</f>
        <v>2</v>
      </c>
      <c r="AA53" s="31" t="str">
        <f>主动技能!AH56</f>
        <v>attackex</v>
      </c>
      <c r="AB53" s="31" t="str">
        <f>IF(主动技能!AI56="","")</f>
        <v/>
      </c>
      <c r="AC53" s="31">
        <f>主动技能!AJ56</f>
        <v>10</v>
      </c>
      <c r="AD53" s="31">
        <f>主动技能!BF56</f>
        <v>100103</v>
      </c>
      <c r="AE53" s="1">
        <f t="shared" si="0"/>
        <v>10</v>
      </c>
    </row>
    <row r="54" spans="1:31" s="31" customFormat="1" x14ac:dyDescent="0.15">
      <c r="A54" s="31">
        <f>主动技能!B57</f>
        <v>10010311</v>
      </c>
      <c r="B54" s="4" t="str">
        <f>主动技能!H57</f>
        <v>狂龙刺</v>
      </c>
      <c r="C54" s="4" t="str">
        <f>主动技能!I57</f>
        <v>对敌方全体攻击，造成125%攻击力（+8380）点伤害。并附带流血。</v>
      </c>
      <c r="D54" s="4">
        <f>VLOOKUP(主动技能!J57,对应表!F:G,2,FALSE)</f>
        <v>1</v>
      </c>
      <c r="E54" s="4">
        <f>VLOOKUP(主动技能!K57,对应表!J:K,2,FALSE)</f>
        <v>1</v>
      </c>
      <c r="F54" s="4">
        <f>VLOOKUP(主动技能!L57,对应表!N:O,2,FALSE)</f>
        <v>5</v>
      </c>
      <c r="G54" s="4">
        <f>IF(主动技能!M57="必中",2,1)</f>
        <v>1</v>
      </c>
      <c r="H54" s="4">
        <f>主动技能!N57</f>
        <v>100</v>
      </c>
      <c r="I54" s="4">
        <f>主动技能!O57</f>
        <v>50</v>
      </c>
      <c r="J54" s="31" t="str">
        <f>主动技能!P57</f>
        <v>||eff_heilongjuanfeng|</v>
      </c>
      <c r="K54" s="31">
        <f>主动技能!Q57</f>
        <v>3</v>
      </c>
      <c r="L54" s="31">
        <f>主动技能!R57</f>
        <v>0</v>
      </c>
      <c r="M54" s="31">
        <f>主动技能!S57</f>
        <v>0</v>
      </c>
      <c r="N54" s="31" t="str">
        <f>IF(主动技能!T57="","",主动技能!T57)</f>
        <v>100001:100:2:0</v>
      </c>
      <c r="O54" s="31" t="str">
        <f>IF(主动技能!U57="","",主动技能!U57)</f>
        <v/>
      </c>
      <c r="P54" s="31" t="str">
        <f>IF(主动技能!V57="","",主动技能!V57)</f>
        <v>skill_18</v>
      </c>
      <c r="Q54" s="31" t="str">
        <f>IF(主动技能!W57="","")</f>
        <v/>
      </c>
      <c r="R54" s="31" t="str">
        <f>IF(主动技能!X57="","")</f>
        <v/>
      </c>
      <c r="S54" s="31">
        <f>主动技能!Y57</f>
        <v>0</v>
      </c>
      <c r="T54" s="31">
        <f>主动技能!Z57</f>
        <v>125</v>
      </c>
      <c r="U54" s="31">
        <f>主动技能!AB57</f>
        <v>8380</v>
      </c>
      <c r="V54" s="31">
        <f>主动技能!AC57</f>
        <v>0</v>
      </c>
      <c r="W54" s="31">
        <f>主动技能!AD57</f>
        <v>0</v>
      </c>
      <c r="X54" s="31">
        <f>主动技能!AE57</f>
        <v>1</v>
      </c>
      <c r="Y54" s="31">
        <f>主动技能!AF57</f>
        <v>2</v>
      </c>
      <c r="Z54" s="31">
        <f>主动技能!AG57</f>
        <v>2</v>
      </c>
      <c r="AA54" s="31" t="str">
        <f>主动技能!AH57</f>
        <v>attackex</v>
      </c>
      <c r="AB54" s="31" t="str">
        <f>IF(主动技能!AI57="","")</f>
        <v/>
      </c>
      <c r="AC54" s="31">
        <f>主动技能!AJ57</f>
        <v>11</v>
      </c>
      <c r="AD54" s="31">
        <f>主动技能!BF57</f>
        <v>100103</v>
      </c>
      <c r="AE54" s="1">
        <f t="shared" si="0"/>
        <v>11</v>
      </c>
    </row>
    <row r="55" spans="1:31" s="31" customFormat="1" x14ac:dyDescent="0.15">
      <c r="A55" s="31">
        <f>主动技能!B58</f>
        <v>10010312</v>
      </c>
      <c r="B55" s="4" t="str">
        <f>主动技能!H58</f>
        <v>狂龙刺</v>
      </c>
      <c r="C55" s="4" t="str">
        <f>主动技能!I58</f>
        <v>对敌方全体攻击，造成125%攻击力（+11915）点伤害。并附带流血。</v>
      </c>
      <c r="D55" s="4">
        <f>VLOOKUP(主动技能!J58,对应表!F:G,2,FALSE)</f>
        <v>1</v>
      </c>
      <c r="E55" s="4">
        <f>VLOOKUP(主动技能!K58,对应表!J:K,2,FALSE)</f>
        <v>1</v>
      </c>
      <c r="F55" s="4">
        <f>VLOOKUP(主动技能!L58,对应表!N:O,2,FALSE)</f>
        <v>5</v>
      </c>
      <c r="G55" s="4">
        <f>IF(主动技能!M58="必中",2,1)</f>
        <v>1</v>
      </c>
      <c r="H55" s="4">
        <f>主动技能!N58</f>
        <v>100</v>
      </c>
      <c r="I55" s="4">
        <f>主动技能!O58</f>
        <v>50</v>
      </c>
      <c r="J55" s="31" t="str">
        <f>主动技能!P58</f>
        <v>||eff_heilongjuanfeng|</v>
      </c>
      <c r="K55" s="31">
        <f>主动技能!Q58</f>
        <v>3</v>
      </c>
      <c r="L55" s="31">
        <f>主动技能!R58</f>
        <v>0</v>
      </c>
      <c r="M55" s="31">
        <f>主动技能!S58</f>
        <v>0</v>
      </c>
      <c r="N55" s="31" t="str">
        <f>IF(主动技能!T58="","",主动技能!T58)</f>
        <v>100001:100:2:0</v>
      </c>
      <c r="O55" s="31" t="str">
        <f>IF(主动技能!U58="","",主动技能!U58)</f>
        <v/>
      </c>
      <c r="P55" s="31" t="str">
        <f>IF(主动技能!V58="","",主动技能!V58)</f>
        <v>skill_18</v>
      </c>
      <c r="Q55" s="31" t="str">
        <f>IF(主动技能!W58="","")</f>
        <v/>
      </c>
      <c r="R55" s="31" t="str">
        <f>IF(主动技能!X58="","")</f>
        <v/>
      </c>
      <c r="S55" s="31">
        <f>主动技能!Y58</f>
        <v>0</v>
      </c>
      <c r="T55" s="31">
        <f>主动技能!Z58</f>
        <v>125</v>
      </c>
      <c r="U55" s="31">
        <f>主动技能!AB58</f>
        <v>11915</v>
      </c>
      <c r="V55" s="31">
        <f>主动技能!AC58</f>
        <v>0</v>
      </c>
      <c r="W55" s="31">
        <f>主动技能!AD58</f>
        <v>0</v>
      </c>
      <c r="X55" s="31">
        <f>主动技能!AE58</f>
        <v>1</v>
      </c>
      <c r="Y55" s="31">
        <f>主动技能!AF58</f>
        <v>2</v>
      </c>
      <c r="Z55" s="31">
        <f>主动技能!AG58</f>
        <v>2</v>
      </c>
      <c r="AA55" s="31" t="str">
        <f>主动技能!AH58</f>
        <v>attackex</v>
      </c>
      <c r="AB55" s="31" t="str">
        <f>IF(主动技能!AI58="","")</f>
        <v/>
      </c>
      <c r="AC55" s="31">
        <f>主动技能!AJ58</f>
        <v>12</v>
      </c>
      <c r="AD55" s="31">
        <f>主动技能!BF58</f>
        <v>100103</v>
      </c>
      <c r="AE55" s="1">
        <f t="shared" si="0"/>
        <v>12</v>
      </c>
    </row>
    <row r="56" spans="1:31" s="31" customFormat="1" x14ac:dyDescent="0.15">
      <c r="A56" s="31">
        <f>主动技能!B59</f>
        <v>10010313</v>
      </c>
      <c r="B56" s="4" t="str">
        <f>主动技能!H59</f>
        <v>狂龙刺</v>
      </c>
      <c r="C56" s="4" t="str">
        <f>主动技能!I59</f>
        <v>对敌方全体攻击，造成125%攻击力（+16919）点伤害。并附带流血。</v>
      </c>
      <c r="D56" s="4">
        <f>VLOOKUP(主动技能!J59,对应表!F:G,2,FALSE)</f>
        <v>1</v>
      </c>
      <c r="E56" s="4">
        <f>VLOOKUP(主动技能!K59,对应表!J:K,2,FALSE)</f>
        <v>1</v>
      </c>
      <c r="F56" s="4">
        <f>VLOOKUP(主动技能!L59,对应表!N:O,2,FALSE)</f>
        <v>5</v>
      </c>
      <c r="G56" s="4">
        <f>IF(主动技能!M59="必中",2,1)</f>
        <v>1</v>
      </c>
      <c r="H56" s="4">
        <f>主动技能!N59</f>
        <v>100</v>
      </c>
      <c r="I56" s="4">
        <f>主动技能!O59</f>
        <v>50</v>
      </c>
      <c r="J56" s="31" t="str">
        <f>主动技能!P59</f>
        <v>||eff_heilongjuanfeng|</v>
      </c>
      <c r="K56" s="31">
        <f>主动技能!Q59</f>
        <v>3</v>
      </c>
      <c r="L56" s="31">
        <f>主动技能!R59</f>
        <v>0</v>
      </c>
      <c r="M56" s="31">
        <f>主动技能!S59</f>
        <v>0</v>
      </c>
      <c r="N56" s="31" t="str">
        <f>IF(主动技能!T59="","",主动技能!T59)</f>
        <v>100001:100:2:0</v>
      </c>
      <c r="O56" s="31" t="str">
        <f>IF(主动技能!U59="","",主动技能!U59)</f>
        <v/>
      </c>
      <c r="P56" s="31" t="str">
        <f>IF(主动技能!V59="","",主动技能!V59)</f>
        <v>skill_18</v>
      </c>
      <c r="Q56" s="31" t="str">
        <f>IF(主动技能!W59="","")</f>
        <v/>
      </c>
      <c r="R56" s="31" t="str">
        <f>IF(主动技能!X59="","")</f>
        <v/>
      </c>
      <c r="S56" s="31">
        <f>主动技能!Y59</f>
        <v>0</v>
      </c>
      <c r="T56" s="31">
        <f>主动技能!Z59</f>
        <v>125</v>
      </c>
      <c r="U56" s="31">
        <f>主动技能!AB59</f>
        <v>16919</v>
      </c>
      <c r="V56" s="31">
        <f>主动技能!AC59</f>
        <v>0</v>
      </c>
      <c r="W56" s="31">
        <f>主动技能!AD59</f>
        <v>0</v>
      </c>
      <c r="X56" s="31">
        <f>主动技能!AE59</f>
        <v>1</v>
      </c>
      <c r="Y56" s="31">
        <f>主动技能!AF59</f>
        <v>2</v>
      </c>
      <c r="Z56" s="31">
        <f>主动技能!AG59</f>
        <v>2</v>
      </c>
      <c r="AA56" s="31" t="str">
        <f>主动技能!AH59</f>
        <v>attackex</v>
      </c>
      <c r="AB56" s="31" t="str">
        <f>IF(主动技能!AI59="","")</f>
        <v/>
      </c>
      <c r="AC56" s="31">
        <f>主动技能!AJ59</f>
        <v>13</v>
      </c>
      <c r="AD56" s="31">
        <f>主动技能!BF59</f>
        <v>100103</v>
      </c>
      <c r="AE56" s="1">
        <f t="shared" si="0"/>
        <v>13</v>
      </c>
    </row>
    <row r="57" spans="1:31" s="31" customFormat="1" x14ac:dyDescent="0.15">
      <c r="A57" s="31">
        <f>主动技能!B60</f>
        <v>10010314</v>
      </c>
      <c r="B57" s="4" t="str">
        <f>主动技能!H60</f>
        <v>狂龙刺</v>
      </c>
      <c r="C57" s="4" t="str">
        <f>主动技能!I60</f>
        <v>对敌方全体攻击，造成125%攻击力（+24004）点伤害。并附带流血。</v>
      </c>
      <c r="D57" s="4">
        <f>VLOOKUP(主动技能!J60,对应表!F:G,2,FALSE)</f>
        <v>1</v>
      </c>
      <c r="E57" s="4">
        <f>VLOOKUP(主动技能!K60,对应表!J:K,2,FALSE)</f>
        <v>1</v>
      </c>
      <c r="F57" s="4">
        <f>VLOOKUP(主动技能!L60,对应表!N:O,2,FALSE)</f>
        <v>5</v>
      </c>
      <c r="G57" s="4">
        <f>IF(主动技能!M60="必中",2,1)</f>
        <v>1</v>
      </c>
      <c r="H57" s="4">
        <f>主动技能!N60</f>
        <v>100</v>
      </c>
      <c r="I57" s="4">
        <f>主动技能!O60</f>
        <v>50</v>
      </c>
      <c r="J57" s="31" t="str">
        <f>主动技能!P60</f>
        <v>||eff_heilongjuanfeng|</v>
      </c>
      <c r="K57" s="31">
        <f>主动技能!Q60</f>
        <v>3</v>
      </c>
      <c r="L57" s="31">
        <f>主动技能!R60</f>
        <v>0</v>
      </c>
      <c r="M57" s="31">
        <f>主动技能!S60</f>
        <v>0</v>
      </c>
      <c r="N57" s="31" t="str">
        <f>IF(主动技能!T60="","",主动技能!T60)</f>
        <v>100001:100:2:0</v>
      </c>
      <c r="O57" s="31" t="str">
        <f>IF(主动技能!U60="","",主动技能!U60)</f>
        <v/>
      </c>
      <c r="P57" s="31" t="str">
        <f>IF(主动技能!V60="","",主动技能!V60)</f>
        <v>skill_18</v>
      </c>
      <c r="Q57" s="31" t="str">
        <f>IF(主动技能!W60="","")</f>
        <v/>
      </c>
      <c r="R57" s="31" t="str">
        <f>IF(主动技能!X60="","")</f>
        <v/>
      </c>
      <c r="S57" s="31">
        <f>主动技能!Y60</f>
        <v>0</v>
      </c>
      <c r="T57" s="31">
        <f>主动技能!Z60</f>
        <v>125</v>
      </c>
      <c r="U57" s="31">
        <f>主动技能!AB60</f>
        <v>24004</v>
      </c>
      <c r="V57" s="31">
        <f>主动技能!AC60</f>
        <v>0</v>
      </c>
      <c r="W57" s="31">
        <f>主动技能!AD60</f>
        <v>0</v>
      </c>
      <c r="X57" s="31">
        <f>主动技能!AE60</f>
        <v>1</v>
      </c>
      <c r="Y57" s="31">
        <f>主动技能!AF60</f>
        <v>2</v>
      </c>
      <c r="Z57" s="31">
        <f>主动技能!AG60</f>
        <v>2</v>
      </c>
      <c r="AA57" s="31" t="str">
        <f>主动技能!AH60</f>
        <v>attackex</v>
      </c>
      <c r="AB57" s="31" t="str">
        <f>IF(主动技能!AI60="","")</f>
        <v/>
      </c>
      <c r="AC57" s="31">
        <f>主动技能!AJ60</f>
        <v>14</v>
      </c>
      <c r="AD57" s="31">
        <f>主动技能!BF60</f>
        <v>100103</v>
      </c>
      <c r="AE57" s="1">
        <f t="shared" si="0"/>
        <v>14</v>
      </c>
    </row>
    <row r="58" spans="1:31" s="31" customFormat="1" x14ac:dyDescent="0.15">
      <c r="A58" s="31">
        <f>主动技能!B61</f>
        <v>10010315</v>
      </c>
      <c r="B58" s="4" t="str">
        <f>主动技能!H61</f>
        <v>狂龙刺</v>
      </c>
      <c r="C58" s="4" t="str">
        <f>主动技能!I61</f>
        <v>对敌方全体攻击，造成125%攻击力（+34033）点伤害。并附带流血。</v>
      </c>
      <c r="D58" s="4">
        <f>VLOOKUP(主动技能!J61,对应表!F:G,2,FALSE)</f>
        <v>1</v>
      </c>
      <c r="E58" s="4">
        <f>VLOOKUP(主动技能!K61,对应表!J:K,2,FALSE)</f>
        <v>1</v>
      </c>
      <c r="F58" s="4">
        <f>VLOOKUP(主动技能!L61,对应表!N:O,2,FALSE)</f>
        <v>5</v>
      </c>
      <c r="G58" s="4">
        <f>IF(主动技能!M61="必中",2,1)</f>
        <v>1</v>
      </c>
      <c r="H58" s="4">
        <f>主动技能!N61</f>
        <v>100</v>
      </c>
      <c r="I58" s="4">
        <f>主动技能!O61</f>
        <v>50</v>
      </c>
      <c r="J58" s="31" t="str">
        <f>主动技能!P61</f>
        <v>||eff_heilongjuanfeng|</v>
      </c>
      <c r="K58" s="31">
        <f>主动技能!Q61</f>
        <v>3</v>
      </c>
      <c r="L58" s="31">
        <f>主动技能!R61</f>
        <v>0</v>
      </c>
      <c r="M58" s="31">
        <f>主动技能!S61</f>
        <v>0</v>
      </c>
      <c r="N58" s="31" t="str">
        <f>IF(主动技能!T61="","",主动技能!T61)</f>
        <v>100001:100:2:0</v>
      </c>
      <c r="O58" s="31" t="str">
        <f>IF(主动技能!U61="","",主动技能!U61)</f>
        <v/>
      </c>
      <c r="P58" s="31" t="str">
        <f>IF(主动技能!V61="","",主动技能!V61)</f>
        <v>skill_18</v>
      </c>
      <c r="Q58" s="31" t="str">
        <f>IF(主动技能!W61="","")</f>
        <v/>
      </c>
      <c r="R58" s="31" t="str">
        <f>IF(主动技能!X61="","")</f>
        <v/>
      </c>
      <c r="S58" s="31">
        <f>主动技能!Y61</f>
        <v>0</v>
      </c>
      <c r="T58" s="31">
        <f>主动技能!Z61</f>
        <v>125</v>
      </c>
      <c r="U58" s="31">
        <f>主动技能!AB61</f>
        <v>34033</v>
      </c>
      <c r="V58" s="31">
        <f>主动技能!AC61</f>
        <v>0</v>
      </c>
      <c r="W58" s="31">
        <f>主动技能!AD61</f>
        <v>0</v>
      </c>
      <c r="X58" s="31">
        <f>主动技能!AE61</f>
        <v>1</v>
      </c>
      <c r="Y58" s="31">
        <f>主动技能!AF61</f>
        <v>2</v>
      </c>
      <c r="Z58" s="31">
        <f>主动技能!AG61</f>
        <v>2</v>
      </c>
      <c r="AA58" s="31" t="str">
        <f>主动技能!AH61</f>
        <v>attackex</v>
      </c>
      <c r="AB58" s="31" t="str">
        <f>IF(主动技能!AI61="","")</f>
        <v/>
      </c>
      <c r="AC58" s="31">
        <f>主动技能!AJ61</f>
        <v>15</v>
      </c>
      <c r="AD58" s="31">
        <f>主动技能!BF61</f>
        <v>100103</v>
      </c>
      <c r="AE58" s="1">
        <f t="shared" si="0"/>
        <v>15</v>
      </c>
    </row>
    <row r="59" spans="1:31" s="31" customFormat="1" x14ac:dyDescent="0.15">
      <c r="A59" s="31">
        <f>主动技能!B62</f>
        <v>10010316</v>
      </c>
      <c r="B59" s="4" t="str">
        <f>主动技能!H62</f>
        <v>狂龙刺</v>
      </c>
      <c r="C59" s="4" t="str">
        <f>主动技能!I62</f>
        <v>对敌方全体攻击，造成125%攻击力（+48232）点伤害。并附带流血。</v>
      </c>
      <c r="D59" s="4">
        <f>VLOOKUP(主动技能!J62,对应表!F:G,2,FALSE)</f>
        <v>1</v>
      </c>
      <c r="E59" s="4">
        <f>VLOOKUP(主动技能!K62,对应表!J:K,2,FALSE)</f>
        <v>1</v>
      </c>
      <c r="F59" s="4">
        <f>VLOOKUP(主动技能!L62,对应表!N:O,2,FALSE)</f>
        <v>5</v>
      </c>
      <c r="G59" s="4">
        <f>IF(主动技能!M62="必中",2,1)</f>
        <v>1</v>
      </c>
      <c r="H59" s="4">
        <f>主动技能!N62</f>
        <v>100</v>
      </c>
      <c r="I59" s="4">
        <f>主动技能!O62</f>
        <v>50</v>
      </c>
      <c r="J59" s="31" t="str">
        <f>主动技能!P62</f>
        <v>||eff_heilongjuanfeng|</v>
      </c>
      <c r="K59" s="31">
        <f>主动技能!Q62</f>
        <v>3</v>
      </c>
      <c r="L59" s="31">
        <f>主动技能!R62</f>
        <v>0</v>
      </c>
      <c r="M59" s="31">
        <f>主动技能!S62</f>
        <v>0</v>
      </c>
      <c r="N59" s="31" t="str">
        <f>IF(主动技能!T62="","",主动技能!T62)</f>
        <v>100001:100:2:0</v>
      </c>
      <c r="O59" s="31" t="str">
        <f>IF(主动技能!U62="","",主动技能!U62)</f>
        <v/>
      </c>
      <c r="P59" s="31" t="str">
        <f>IF(主动技能!V62="","",主动技能!V62)</f>
        <v>skill_18</v>
      </c>
      <c r="Q59" s="31" t="str">
        <f>IF(主动技能!W62="","")</f>
        <v/>
      </c>
      <c r="R59" s="31" t="str">
        <f>IF(主动技能!X62="","")</f>
        <v/>
      </c>
      <c r="S59" s="31">
        <f>主动技能!Y62</f>
        <v>0</v>
      </c>
      <c r="T59" s="31">
        <f>主动技能!Z62</f>
        <v>125</v>
      </c>
      <c r="U59" s="31">
        <f>主动技能!AB62</f>
        <v>48232</v>
      </c>
      <c r="V59" s="31">
        <f>主动技能!AC62</f>
        <v>0</v>
      </c>
      <c r="W59" s="31">
        <f>主动技能!AD62</f>
        <v>0</v>
      </c>
      <c r="X59" s="31">
        <f>主动技能!AE62</f>
        <v>1</v>
      </c>
      <c r="Y59" s="31">
        <f>主动技能!AF62</f>
        <v>2</v>
      </c>
      <c r="Z59" s="31">
        <f>主动技能!AG62</f>
        <v>2</v>
      </c>
      <c r="AA59" s="31" t="str">
        <f>主动技能!AH62</f>
        <v>attackex</v>
      </c>
      <c r="AB59" s="31" t="str">
        <f>IF(主动技能!AI62="","")</f>
        <v/>
      </c>
      <c r="AC59" s="31">
        <f>主动技能!AJ62</f>
        <v>16</v>
      </c>
      <c r="AD59" s="31">
        <f>主动技能!BF62</f>
        <v>100103</v>
      </c>
      <c r="AE59" s="1">
        <f t="shared" si="0"/>
        <v>16</v>
      </c>
    </row>
    <row r="60" spans="1:31" s="31" customFormat="1" x14ac:dyDescent="0.15">
      <c r="A60" s="31">
        <f>主动技能!B63</f>
        <v>10010317</v>
      </c>
      <c r="B60" s="4" t="str">
        <f>主动技能!H63</f>
        <v>狂龙刺</v>
      </c>
      <c r="C60" s="4" t="str">
        <f>主动技能!I63</f>
        <v>对敌方全体攻击，造成125%攻击力（+68333）点伤害。并附带流血。</v>
      </c>
      <c r="D60" s="4">
        <f>VLOOKUP(主动技能!J63,对应表!F:G,2,FALSE)</f>
        <v>1</v>
      </c>
      <c r="E60" s="4">
        <f>VLOOKUP(主动技能!K63,对应表!J:K,2,FALSE)</f>
        <v>1</v>
      </c>
      <c r="F60" s="4">
        <f>VLOOKUP(主动技能!L63,对应表!N:O,2,FALSE)</f>
        <v>5</v>
      </c>
      <c r="G60" s="4">
        <f>IF(主动技能!M63="必中",2,1)</f>
        <v>1</v>
      </c>
      <c r="H60" s="4">
        <f>主动技能!N63</f>
        <v>100</v>
      </c>
      <c r="I60" s="4">
        <f>主动技能!O63</f>
        <v>50</v>
      </c>
      <c r="J60" s="31" t="str">
        <f>主动技能!P63</f>
        <v>||eff_heilongjuanfeng|</v>
      </c>
      <c r="K60" s="31">
        <f>主动技能!Q63</f>
        <v>3</v>
      </c>
      <c r="L60" s="31">
        <f>主动技能!R63</f>
        <v>0</v>
      </c>
      <c r="M60" s="31">
        <f>主动技能!S63</f>
        <v>0</v>
      </c>
      <c r="N60" s="31" t="str">
        <f>IF(主动技能!T63="","",主动技能!T63)</f>
        <v>100001:100:2:0</v>
      </c>
      <c r="O60" s="31" t="str">
        <f>IF(主动技能!U63="","",主动技能!U63)</f>
        <v/>
      </c>
      <c r="P60" s="31" t="str">
        <f>IF(主动技能!V63="","",主动技能!V63)</f>
        <v>skill_18</v>
      </c>
      <c r="Q60" s="31" t="str">
        <f>IF(主动技能!W63="","")</f>
        <v/>
      </c>
      <c r="R60" s="31" t="str">
        <f>IF(主动技能!X63="","")</f>
        <v/>
      </c>
      <c r="S60" s="31">
        <f>主动技能!Y63</f>
        <v>0</v>
      </c>
      <c r="T60" s="31">
        <f>主动技能!Z63</f>
        <v>125</v>
      </c>
      <c r="U60" s="31">
        <f>主动技能!AB63</f>
        <v>68333</v>
      </c>
      <c r="V60" s="31">
        <f>主动技能!AC63</f>
        <v>0</v>
      </c>
      <c r="W60" s="31">
        <f>主动技能!AD63</f>
        <v>0</v>
      </c>
      <c r="X60" s="31">
        <f>主动技能!AE63</f>
        <v>1</v>
      </c>
      <c r="Y60" s="31">
        <f>主动技能!AF63</f>
        <v>2</v>
      </c>
      <c r="Z60" s="31">
        <f>主动技能!AG63</f>
        <v>2</v>
      </c>
      <c r="AA60" s="31" t="str">
        <f>主动技能!AH63</f>
        <v>attackex</v>
      </c>
      <c r="AB60" s="31" t="str">
        <f>IF(主动技能!AI63="","")</f>
        <v/>
      </c>
      <c r="AC60" s="31">
        <f>主动技能!AJ63</f>
        <v>17</v>
      </c>
      <c r="AD60" s="31">
        <f>主动技能!BF63</f>
        <v>100103</v>
      </c>
      <c r="AE60" s="1">
        <f t="shared" si="0"/>
        <v>17</v>
      </c>
    </row>
    <row r="61" spans="1:31" s="31" customFormat="1" x14ac:dyDescent="0.15">
      <c r="A61" s="31">
        <f>主动技能!B64</f>
        <v>10010318</v>
      </c>
      <c r="B61" s="4" t="str">
        <f>主动技能!H64</f>
        <v>狂龙刺</v>
      </c>
      <c r="C61" s="4" t="str">
        <f>主动技能!I64</f>
        <v>对敌方全体攻击，造成125%攻击力（+96791）点伤害。并附带流血。</v>
      </c>
      <c r="D61" s="4">
        <f>VLOOKUP(主动技能!J64,对应表!F:G,2,FALSE)</f>
        <v>1</v>
      </c>
      <c r="E61" s="4">
        <f>VLOOKUP(主动技能!K64,对应表!J:K,2,FALSE)</f>
        <v>1</v>
      </c>
      <c r="F61" s="4">
        <f>VLOOKUP(主动技能!L64,对应表!N:O,2,FALSE)</f>
        <v>5</v>
      </c>
      <c r="G61" s="4">
        <f>IF(主动技能!M64="必中",2,1)</f>
        <v>1</v>
      </c>
      <c r="H61" s="4">
        <f>主动技能!N64</f>
        <v>100</v>
      </c>
      <c r="I61" s="4">
        <f>主动技能!O64</f>
        <v>50</v>
      </c>
      <c r="J61" s="31" t="str">
        <f>主动技能!P64</f>
        <v>||eff_heilongjuanfeng|</v>
      </c>
      <c r="K61" s="31">
        <f>主动技能!Q64</f>
        <v>3</v>
      </c>
      <c r="L61" s="31">
        <f>主动技能!R64</f>
        <v>0</v>
      </c>
      <c r="M61" s="31">
        <f>主动技能!S64</f>
        <v>0</v>
      </c>
      <c r="N61" s="31" t="str">
        <f>IF(主动技能!T64="","",主动技能!T64)</f>
        <v>100001:100:2:0</v>
      </c>
      <c r="O61" s="31" t="str">
        <f>IF(主动技能!U64="","",主动技能!U64)</f>
        <v/>
      </c>
      <c r="P61" s="31" t="str">
        <f>IF(主动技能!V64="","",主动技能!V64)</f>
        <v>skill_18</v>
      </c>
      <c r="Q61" s="31" t="str">
        <f>IF(主动技能!W64="","")</f>
        <v/>
      </c>
      <c r="R61" s="31" t="str">
        <f>IF(主动技能!X64="","")</f>
        <v/>
      </c>
      <c r="S61" s="31">
        <f>主动技能!Y64</f>
        <v>0</v>
      </c>
      <c r="T61" s="31">
        <f>主动技能!Z64</f>
        <v>125</v>
      </c>
      <c r="U61" s="31">
        <f>主动技能!AB64</f>
        <v>96791</v>
      </c>
      <c r="V61" s="31">
        <f>主动技能!AC64</f>
        <v>0</v>
      </c>
      <c r="W61" s="31">
        <f>主动技能!AD64</f>
        <v>0</v>
      </c>
      <c r="X61" s="31">
        <f>主动技能!AE64</f>
        <v>1</v>
      </c>
      <c r="Y61" s="31">
        <f>主动技能!AF64</f>
        <v>2</v>
      </c>
      <c r="Z61" s="31">
        <f>主动技能!AG64</f>
        <v>2</v>
      </c>
      <c r="AA61" s="31" t="str">
        <f>主动技能!AH64</f>
        <v>attackex</v>
      </c>
      <c r="AB61" s="31" t="str">
        <f>IF(主动技能!AI64="","")</f>
        <v/>
      </c>
      <c r="AC61" s="31">
        <f>主动技能!AJ64</f>
        <v>18</v>
      </c>
      <c r="AD61" s="31">
        <f>主动技能!BF64</f>
        <v>100103</v>
      </c>
      <c r="AE61" s="1">
        <f t="shared" si="0"/>
        <v>18</v>
      </c>
    </row>
    <row r="62" spans="1:31" s="31" customFormat="1" x14ac:dyDescent="0.15">
      <c r="A62" s="31">
        <f>主动技能!B65</f>
        <v>10010319</v>
      </c>
      <c r="B62" s="4" t="str">
        <f>主动技能!H65</f>
        <v>狂龙刺</v>
      </c>
      <c r="C62" s="4" t="str">
        <f>主动技能!I65</f>
        <v>对敌方全体攻击，造成125%攻击力（+137079）点伤害。并附带流血。</v>
      </c>
      <c r="D62" s="4">
        <f>VLOOKUP(主动技能!J65,对应表!F:G,2,FALSE)</f>
        <v>1</v>
      </c>
      <c r="E62" s="4">
        <f>VLOOKUP(主动技能!K65,对应表!J:K,2,FALSE)</f>
        <v>1</v>
      </c>
      <c r="F62" s="4">
        <f>VLOOKUP(主动技能!L65,对应表!N:O,2,FALSE)</f>
        <v>5</v>
      </c>
      <c r="G62" s="4">
        <f>IF(主动技能!M65="必中",2,1)</f>
        <v>1</v>
      </c>
      <c r="H62" s="4">
        <f>主动技能!N65</f>
        <v>100</v>
      </c>
      <c r="I62" s="4">
        <f>主动技能!O65</f>
        <v>50</v>
      </c>
      <c r="J62" s="31" t="str">
        <f>主动技能!P65</f>
        <v>||eff_heilongjuanfeng|</v>
      </c>
      <c r="K62" s="31">
        <f>主动技能!Q65</f>
        <v>3</v>
      </c>
      <c r="L62" s="31">
        <f>主动技能!R65</f>
        <v>0</v>
      </c>
      <c r="M62" s="31">
        <f>主动技能!S65</f>
        <v>0</v>
      </c>
      <c r="N62" s="31" t="str">
        <f>IF(主动技能!T65="","",主动技能!T65)</f>
        <v>100001:100:2:0</v>
      </c>
      <c r="O62" s="31" t="str">
        <f>IF(主动技能!U65="","",主动技能!U65)</f>
        <v/>
      </c>
      <c r="P62" s="31" t="str">
        <f>IF(主动技能!V65="","",主动技能!V65)</f>
        <v>skill_18</v>
      </c>
      <c r="Q62" s="31" t="str">
        <f>IF(主动技能!W65="","")</f>
        <v/>
      </c>
      <c r="R62" s="31" t="str">
        <f>IF(主动技能!X65="","")</f>
        <v/>
      </c>
      <c r="S62" s="31">
        <f>主动技能!Y65</f>
        <v>0</v>
      </c>
      <c r="T62" s="31">
        <f>主动技能!Z65</f>
        <v>125</v>
      </c>
      <c r="U62" s="31">
        <f>主动技能!AB65</f>
        <v>137079</v>
      </c>
      <c r="V62" s="31">
        <f>主动技能!AC65</f>
        <v>0</v>
      </c>
      <c r="W62" s="31">
        <f>主动技能!AD65</f>
        <v>0</v>
      </c>
      <c r="X62" s="31">
        <f>主动技能!AE65</f>
        <v>1</v>
      </c>
      <c r="Y62" s="31">
        <f>主动技能!AF65</f>
        <v>2</v>
      </c>
      <c r="Z62" s="31">
        <f>主动技能!AG65</f>
        <v>2</v>
      </c>
      <c r="AA62" s="31" t="str">
        <f>主动技能!AH65</f>
        <v>attackex</v>
      </c>
      <c r="AB62" s="31" t="str">
        <f>IF(主动技能!AI65="","")</f>
        <v/>
      </c>
      <c r="AC62" s="31">
        <f>主动技能!AJ65</f>
        <v>19</v>
      </c>
      <c r="AD62" s="31">
        <f>主动技能!BF65</f>
        <v>100103</v>
      </c>
      <c r="AE62" s="1">
        <f t="shared" si="0"/>
        <v>19</v>
      </c>
    </row>
    <row r="63" spans="1:31" s="31" customFormat="1" x14ac:dyDescent="0.15">
      <c r="A63" s="31">
        <f>主动技能!B66</f>
        <v>10010320</v>
      </c>
      <c r="B63" s="4" t="str">
        <f>主动技能!H66</f>
        <v>狂龙刺</v>
      </c>
      <c r="C63" s="4" t="str">
        <f>主动技能!I66</f>
        <v>对敌方全体攻击，造成125%攻击力（+194115）点伤害。并附带流血。</v>
      </c>
      <c r="D63" s="4">
        <f>VLOOKUP(主动技能!J66,对应表!F:G,2,FALSE)</f>
        <v>1</v>
      </c>
      <c r="E63" s="4">
        <f>VLOOKUP(主动技能!K66,对应表!J:K,2,FALSE)</f>
        <v>1</v>
      </c>
      <c r="F63" s="4">
        <f>VLOOKUP(主动技能!L66,对应表!N:O,2,FALSE)</f>
        <v>5</v>
      </c>
      <c r="G63" s="4">
        <f>IF(主动技能!M66="必中",2,1)</f>
        <v>1</v>
      </c>
      <c r="H63" s="4">
        <f>主动技能!N66</f>
        <v>100</v>
      </c>
      <c r="I63" s="4">
        <f>主动技能!O66</f>
        <v>50</v>
      </c>
      <c r="J63" s="31" t="str">
        <f>主动技能!P66</f>
        <v>||eff_heilongjuanfeng|</v>
      </c>
      <c r="K63" s="31">
        <f>主动技能!Q66</f>
        <v>3</v>
      </c>
      <c r="L63" s="31">
        <f>主动技能!R66</f>
        <v>0</v>
      </c>
      <c r="M63" s="31">
        <f>主动技能!S66</f>
        <v>0</v>
      </c>
      <c r="N63" s="31" t="str">
        <f>IF(主动技能!T66="","",主动技能!T66)</f>
        <v>100001:100:2:0</v>
      </c>
      <c r="O63" s="31" t="str">
        <f>IF(主动技能!U66="","",主动技能!U66)</f>
        <v/>
      </c>
      <c r="P63" s="31" t="str">
        <f>IF(主动技能!V66="","",主动技能!V66)</f>
        <v>skill_18</v>
      </c>
      <c r="Q63" s="31" t="str">
        <f>IF(主动技能!W66="","")</f>
        <v/>
      </c>
      <c r="R63" s="31" t="str">
        <f>IF(主动技能!X66="","")</f>
        <v/>
      </c>
      <c r="S63" s="31">
        <f>主动技能!Y66</f>
        <v>0</v>
      </c>
      <c r="T63" s="31">
        <f>主动技能!Z66</f>
        <v>125</v>
      </c>
      <c r="U63" s="31">
        <f>主动技能!AB66</f>
        <v>194115</v>
      </c>
      <c r="V63" s="31">
        <f>主动技能!AC66</f>
        <v>0</v>
      </c>
      <c r="W63" s="31">
        <f>主动技能!AD66</f>
        <v>0</v>
      </c>
      <c r="X63" s="31">
        <f>主动技能!AE66</f>
        <v>1</v>
      </c>
      <c r="Y63" s="31">
        <f>主动技能!AF66</f>
        <v>2</v>
      </c>
      <c r="Z63" s="31">
        <f>主动技能!AG66</f>
        <v>2</v>
      </c>
      <c r="AA63" s="31" t="str">
        <f>主动技能!AH66</f>
        <v>attackex</v>
      </c>
      <c r="AB63" s="31" t="str">
        <f>IF(主动技能!AI66="","")</f>
        <v/>
      </c>
      <c r="AC63" s="31">
        <f>主动技能!AJ66</f>
        <v>20</v>
      </c>
      <c r="AD63" s="31">
        <f>主动技能!BF66</f>
        <v>100103</v>
      </c>
      <c r="AE63" s="1">
        <f t="shared" si="0"/>
        <v>20</v>
      </c>
    </row>
    <row r="64" spans="1:31" s="31" customFormat="1" x14ac:dyDescent="0.15">
      <c r="A64" s="31">
        <f>主动技能!B67</f>
        <v>10020101</v>
      </c>
      <c r="B64" s="4" t="str">
        <f>主动技能!H67</f>
        <v>普攻</v>
      </c>
      <c r="C64" s="4" t="str">
        <f>主动技能!I67</f>
        <v>对敌方单体攻击，造成100%攻击力（+110）点伤害。</v>
      </c>
      <c r="D64" s="4">
        <f>VLOOKUP(主动技能!J67,对应表!F:G,2,FALSE)</f>
        <v>1</v>
      </c>
      <c r="E64" s="4">
        <f>VLOOKUP(主动技能!K67,对应表!J:K,2,FALSE)</f>
        <v>1</v>
      </c>
      <c r="F64" s="4">
        <f>VLOOKUP(主动技能!L67,对应表!N:O,2,FALSE)</f>
        <v>1</v>
      </c>
      <c r="G64" s="4">
        <f>IF(主动技能!M67="必中",2,1)</f>
        <v>1</v>
      </c>
      <c r="H64" s="4">
        <f>主动技能!N67</f>
        <v>100</v>
      </c>
      <c r="I64" s="4">
        <f>主动技能!O67</f>
        <v>0</v>
      </c>
      <c r="J64" s="31" t="str">
        <f>主动技能!P67</f>
        <v>|||</v>
      </c>
      <c r="K64" s="31">
        <f>主动技能!Q67</f>
        <v>1</v>
      </c>
      <c r="L64" s="31">
        <f>主动技能!R67</f>
        <v>0</v>
      </c>
      <c r="M64" s="31">
        <f>主动技能!S67</f>
        <v>0</v>
      </c>
      <c r="N64" s="31" t="str">
        <f>IF(主动技能!T67="","",主动技能!T67)</f>
        <v/>
      </c>
      <c r="O64" s="31" t="str">
        <f>IF(主动技能!U67="","",主动技能!U67)</f>
        <v/>
      </c>
      <c r="P64" s="31" t="str">
        <f>IF(主动技能!V67="","",主动技能!V67)</f>
        <v>skill_01</v>
      </c>
      <c r="Q64" s="31" t="str">
        <f>IF(主动技能!W67="","")</f>
        <v/>
      </c>
      <c r="R64" s="31" t="str">
        <f>IF(主动技能!X67="","")</f>
        <v/>
      </c>
      <c r="S64" s="31">
        <f>主动技能!Y67</f>
        <v>0</v>
      </c>
      <c r="T64" s="31">
        <f>主动技能!Z67</f>
        <v>100</v>
      </c>
      <c r="U64" s="31">
        <f>主动技能!AB67</f>
        <v>110</v>
      </c>
      <c r="V64" s="31">
        <f>主动技能!AC67</f>
        <v>0</v>
      </c>
      <c r="W64" s="31">
        <f>主动技能!AD67</f>
        <v>0</v>
      </c>
      <c r="X64" s="31">
        <f>主动技能!AE67</f>
        <v>1</v>
      </c>
      <c r="Y64" s="31">
        <f>主动技能!AF67</f>
        <v>0</v>
      </c>
      <c r="Z64" s="31">
        <f>主动技能!AG67</f>
        <v>0</v>
      </c>
      <c r="AA64" s="31" t="str">
        <f>主动技能!AH67</f>
        <v>attack</v>
      </c>
      <c r="AB64" s="31" t="str">
        <f>IF(主动技能!AI67="","")</f>
        <v/>
      </c>
      <c r="AC64" s="31">
        <f>主动技能!AJ67</f>
        <v>1</v>
      </c>
      <c r="AD64" s="31">
        <f>主动技能!BF67</f>
        <v>100201</v>
      </c>
      <c r="AE64" s="1">
        <f t="shared" si="0"/>
        <v>1</v>
      </c>
    </row>
    <row r="65" spans="1:31" s="31" customFormat="1" x14ac:dyDescent="0.15">
      <c r="A65" s="31">
        <f>主动技能!B68</f>
        <v>10020102</v>
      </c>
      <c r="B65" s="4" t="str">
        <f>主动技能!H68</f>
        <v>普攻</v>
      </c>
      <c r="C65" s="4" t="str">
        <f>主动技能!I68</f>
        <v>对敌方单体攻击，造成100%攻击力（+122）点伤害。</v>
      </c>
      <c r="D65" s="4">
        <f>VLOOKUP(主动技能!J68,对应表!F:G,2,FALSE)</f>
        <v>1</v>
      </c>
      <c r="E65" s="4">
        <f>VLOOKUP(主动技能!K68,对应表!J:K,2,FALSE)</f>
        <v>1</v>
      </c>
      <c r="F65" s="4">
        <f>VLOOKUP(主动技能!L68,对应表!N:O,2,FALSE)</f>
        <v>1</v>
      </c>
      <c r="G65" s="4">
        <f>IF(主动技能!M68="必中",2,1)</f>
        <v>1</v>
      </c>
      <c r="H65" s="4">
        <f>主动技能!N68</f>
        <v>100</v>
      </c>
      <c r="I65" s="4">
        <f>主动技能!O68</f>
        <v>0</v>
      </c>
      <c r="J65" s="31" t="str">
        <f>主动技能!P68</f>
        <v>|||</v>
      </c>
      <c r="K65" s="31">
        <f>主动技能!Q68</f>
        <v>1</v>
      </c>
      <c r="L65" s="31">
        <f>主动技能!R68</f>
        <v>0</v>
      </c>
      <c r="M65" s="31">
        <f>主动技能!S68</f>
        <v>0</v>
      </c>
      <c r="N65" s="31" t="str">
        <f>IF(主动技能!T68="","",主动技能!T68)</f>
        <v/>
      </c>
      <c r="O65" s="31" t="str">
        <f>IF(主动技能!U68="","",主动技能!U68)</f>
        <v/>
      </c>
      <c r="P65" s="31" t="str">
        <f>IF(主动技能!V68="","",主动技能!V68)</f>
        <v>skill_01</v>
      </c>
      <c r="Q65" s="31" t="str">
        <f>IF(主动技能!W68="","")</f>
        <v/>
      </c>
      <c r="R65" s="31" t="str">
        <f>IF(主动技能!X68="","")</f>
        <v/>
      </c>
      <c r="S65" s="31">
        <f>主动技能!Y68</f>
        <v>0</v>
      </c>
      <c r="T65" s="31">
        <f>主动技能!Z68</f>
        <v>100</v>
      </c>
      <c r="U65" s="31">
        <f>主动技能!AB68</f>
        <v>122</v>
      </c>
      <c r="V65" s="31">
        <f>主动技能!AC68</f>
        <v>0</v>
      </c>
      <c r="W65" s="31">
        <f>主动技能!AD68</f>
        <v>0</v>
      </c>
      <c r="X65" s="31">
        <f>主动技能!AE68</f>
        <v>1</v>
      </c>
      <c r="Y65" s="31">
        <f>主动技能!AF68</f>
        <v>0</v>
      </c>
      <c r="Z65" s="31">
        <f>主动技能!AG68</f>
        <v>0</v>
      </c>
      <c r="AA65" s="31" t="str">
        <f>主动技能!AH68</f>
        <v>attack</v>
      </c>
      <c r="AB65" s="31" t="str">
        <f>IF(主动技能!AI68="","")</f>
        <v/>
      </c>
      <c r="AC65" s="31">
        <f>主动技能!AJ68</f>
        <v>2</v>
      </c>
      <c r="AD65" s="31">
        <f>主动技能!BF68</f>
        <v>100201</v>
      </c>
      <c r="AE65" s="1">
        <f t="shared" si="0"/>
        <v>2</v>
      </c>
    </row>
    <row r="66" spans="1:31" s="31" customFormat="1" x14ac:dyDescent="0.15">
      <c r="A66" s="31">
        <f>主动技能!B69</f>
        <v>10020103</v>
      </c>
      <c r="B66" s="4" t="str">
        <f>主动技能!H69</f>
        <v>普攻</v>
      </c>
      <c r="C66" s="4" t="str">
        <f>主动技能!I69</f>
        <v>对敌方单体攻击，造成100%攻击力（+161）点伤害。</v>
      </c>
      <c r="D66" s="4">
        <f>VLOOKUP(主动技能!J69,对应表!F:G,2,FALSE)</f>
        <v>1</v>
      </c>
      <c r="E66" s="4">
        <f>VLOOKUP(主动技能!K69,对应表!J:K,2,FALSE)</f>
        <v>1</v>
      </c>
      <c r="F66" s="4">
        <f>VLOOKUP(主动技能!L69,对应表!N:O,2,FALSE)</f>
        <v>1</v>
      </c>
      <c r="G66" s="4">
        <f>IF(主动技能!M69="必中",2,1)</f>
        <v>1</v>
      </c>
      <c r="H66" s="4">
        <f>主动技能!N69</f>
        <v>100</v>
      </c>
      <c r="I66" s="4">
        <f>主动技能!O69</f>
        <v>0</v>
      </c>
      <c r="J66" s="31" t="str">
        <f>主动技能!P69</f>
        <v>|||</v>
      </c>
      <c r="K66" s="31">
        <f>主动技能!Q69</f>
        <v>1</v>
      </c>
      <c r="L66" s="31">
        <f>主动技能!R69</f>
        <v>0</v>
      </c>
      <c r="M66" s="31">
        <f>主动技能!S69</f>
        <v>0</v>
      </c>
      <c r="N66" s="31" t="str">
        <f>IF(主动技能!T69="","",主动技能!T69)</f>
        <v/>
      </c>
      <c r="O66" s="31" t="str">
        <f>IF(主动技能!U69="","",主动技能!U69)</f>
        <v/>
      </c>
      <c r="P66" s="31" t="str">
        <f>IF(主动技能!V69="","",主动技能!V69)</f>
        <v>skill_01</v>
      </c>
      <c r="Q66" s="31" t="str">
        <f>IF(主动技能!W69="","")</f>
        <v/>
      </c>
      <c r="R66" s="31" t="str">
        <f>IF(主动技能!X69="","")</f>
        <v/>
      </c>
      <c r="S66" s="31">
        <f>主动技能!Y69</f>
        <v>0</v>
      </c>
      <c r="T66" s="31">
        <f>主动技能!Z69</f>
        <v>100</v>
      </c>
      <c r="U66" s="31">
        <f>主动技能!AB69</f>
        <v>161</v>
      </c>
      <c r="V66" s="31">
        <f>主动技能!AC69</f>
        <v>0</v>
      </c>
      <c r="W66" s="31">
        <f>主动技能!AD69</f>
        <v>0</v>
      </c>
      <c r="X66" s="31">
        <f>主动技能!AE69</f>
        <v>1</v>
      </c>
      <c r="Y66" s="31">
        <f>主动技能!AF69</f>
        <v>0</v>
      </c>
      <c r="Z66" s="31">
        <f>主动技能!AG69</f>
        <v>0</v>
      </c>
      <c r="AA66" s="31" t="str">
        <f>主动技能!AH69</f>
        <v>attack</v>
      </c>
      <c r="AB66" s="31" t="str">
        <f>IF(主动技能!AI69="","")</f>
        <v/>
      </c>
      <c r="AC66" s="31">
        <f>主动技能!AJ69</f>
        <v>3</v>
      </c>
      <c r="AD66" s="31">
        <f>主动技能!BF69</f>
        <v>100201</v>
      </c>
      <c r="AE66" s="1">
        <f t="shared" si="0"/>
        <v>3</v>
      </c>
    </row>
    <row r="67" spans="1:31" s="31" customFormat="1" x14ac:dyDescent="0.15">
      <c r="A67" s="31">
        <f>主动技能!B70</f>
        <v>10020104</v>
      </c>
      <c r="B67" s="4" t="str">
        <f>主动技能!H70</f>
        <v>普攻</v>
      </c>
      <c r="C67" s="4" t="str">
        <f>主动技能!I70</f>
        <v>对敌方单体攻击，造成100%攻击力（+249）点伤害。</v>
      </c>
      <c r="D67" s="4">
        <f>VLOOKUP(主动技能!J70,对应表!F:G,2,FALSE)</f>
        <v>1</v>
      </c>
      <c r="E67" s="4">
        <f>VLOOKUP(主动技能!K70,对应表!J:K,2,FALSE)</f>
        <v>1</v>
      </c>
      <c r="F67" s="4">
        <f>VLOOKUP(主动技能!L70,对应表!N:O,2,FALSE)</f>
        <v>1</v>
      </c>
      <c r="G67" s="4">
        <f>IF(主动技能!M70="必中",2,1)</f>
        <v>1</v>
      </c>
      <c r="H67" s="4">
        <f>主动技能!N70</f>
        <v>100</v>
      </c>
      <c r="I67" s="4">
        <f>主动技能!O70</f>
        <v>0</v>
      </c>
      <c r="J67" s="31" t="str">
        <f>主动技能!P70</f>
        <v>|||</v>
      </c>
      <c r="K67" s="31">
        <f>主动技能!Q70</f>
        <v>1</v>
      </c>
      <c r="L67" s="31">
        <f>主动技能!R70</f>
        <v>0</v>
      </c>
      <c r="M67" s="31">
        <f>主动技能!S70</f>
        <v>0</v>
      </c>
      <c r="N67" s="31" t="str">
        <f>IF(主动技能!T70="","",主动技能!T70)</f>
        <v/>
      </c>
      <c r="O67" s="31" t="str">
        <f>IF(主动技能!U70="","",主动技能!U70)</f>
        <v/>
      </c>
      <c r="P67" s="31" t="str">
        <f>IF(主动技能!V70="","",主动技能!V70)</f>
        <v>skill_01</v>
      </c>
      <c r="Q67" s="31" t="str">
        <f>IF(主动技能!W70="","")</f>
        <v/>
      </c>
      <c r="R67" s="31" t="str">
        <f>IF(主动技能!X70="","")</f>
        <v/>
      </c>
      <c r="S67" s="31">
        <f>主动技能!Y70</f>
        <v>0</v>
      </c>
      <c r="T67" s="31">
        <f>主动技能!Z70</f>
        <v>100</v>
      </c>
      <c r="U67" s="31">
        <f>主动技能!AB70</f>
        <v>249</v>
      </c>
      <c r="V67" s="31">
        <f>主动技能!AC70</f>
        <v>0</v>
      </c>
      <c r="W67" s="31">
        <f>主动技能!AD70</f>
        <v>0</v>
      </c>
      <c r="X67" s="31">
        <f>主动技能!AE70</f>
        <v>1</v>
      </c>
      <c r="Y67" s="31">
        <f>主动技能!AF70</f>
        <v>0</v>
      </c>
      <c r="Z67" s="31">
        <f>主动技能!AG70</f>
        <v>0</v>
      </c>
      <c r="AA67" s="31" t="str">
        <f>主动技能!AH70</f>
        <v>attack</v>
      </c>
      <c r="AB67" s="31" t="str">
        <f>IF(主动技能!AI70="","")</f>
        <v/>
      </c>
      <c r="AC67" s="31">
        <f>主动技能!AJ70</f>
        <v>4</v>
      </c>
      <c r="AD67" s="31">
        <f>主动技能!BF70</f>
        <v>100201</v>
      </c>
      <c r="AE67" s="1">
        <f t="shared" si="0"/>
        <v>4</v>
      </c>
    </row>
    <row r="68" spans="1:31" s="31" customFormat="1" x14ac:dyDescent="0.15">
      <c r="A68" s="31">
        <f>主动技能!B71</f>
        <v>10020105</v>
      </c>
      <c r="B68" s="4" t="str">
        <f>主动技能!H71</f>
        <v>普攻</v>
      </c>
      <c r="C68" s="4" t="str">
        <f>主动技能!I71</f>
        <v>对敌方单体攻击，造成100%攻击力（+373）点伤害。</v>
      </c>
      <c r="D68" s="4">
        <f>VLOOKUP(主动技能!J71,对应表!F:G,2,FALSE)</f>
        <v>1</v>
      </c>
      <c r="E68" s="4">
        <f>VLOOKUP(主动技能!K71,对应表!J:K,2,FALSE)</f>
        <v>1</v>
      </c>
      <c r="F68" s="4">
        <f>VLOOKUP(主动技能!L71,对应表!N:O,2,FALSE)</f>
        <v>1</v>
      </c>
      <c r="G68" s="4">
        <f>IF(主动技能!M71="必中",2,1)</f>
        <v>1</v>
      </c>
      <c r="H68" s="4">
        <f>主动技能!N71</f>
        <v>100</v>
      </c>
      <c r="I68" s="4">
        <f>主动技能!O71</f>
        <v>0</v>
      </c>
      <c r="J68" s="31" t="str">
        <f>主动技能!P71</f>
        <v>|||</v>
      </c>
      <c r="K68" s="31">
        <f>主动技能!Q71</f>
        <v>1</v>
      </c>
      <c r="L68" s="31">
        <f>主动技能!R71</f>
        <v>0</v>
      </c>
      <c r="M68" s="31">
        <f>主动技能!S71</f>
        <v>0</v>
      </c>
      <c r="N68" s="31" t="str">
        <f>IF(主动技能!T71="","",主动技能!T71)</f>
        <v/>
      </c>
      <c r="O68" s="31" t="str">
        <f>IF(主动技能!U71="","",主动技能!U71)</f>
        <v/>
      </c>
      <c r="P68" s="31" t="str">
        <f>IF(主动技能!V71="","",主动技能!V71)</f>
        <v>skill_01</v>
      </c>
      <c r="Q68" s="31" t="str">
        <f>IF(主动技能!W71="","")</f>
        <v/>
      </c>
      <c r="R68" s="31" t="str">
        <f>IF(主动技能!X71="","")</f>
        <v/>
      </c>
      <c r="S68" s="31">
        <f>主动技能!Y71</f>
        <v>0</v>
      </c>
      <c r="T68" s="31">
        <f>主动技能!Z71</f>
        <v>100</v>
      </c>
      <c r="U68" s="31">
        <f>主动技能!AB71</f>
        <v>373</v>
      </c>
      <c r="V68" s="31">
        <f>主动技能!AC71</f>
        <v>0</v>
      </c>
      <c r="W68" s="31">
        <f>主动技能!AD71</f>
        <v>0</v>
      </c>
      <c r="X68" s="31">
        <f>主动技能!AE71</f>
        <v>1</v>
      </c>
      <c r="Y68" s="31">
        <f>主动技能!AF71</f>
        <v>0</v>
      </c>
      <c r="Z68" s="31">
        <f>主动技能!AG71</f>
        <v>0</v>
      </c>
      <c r="AA68" s="31" t="str">
        <f>主动技能!AH71</f>
        <v>attack</v>
      </c>
      <c r="AB68" s="31" t="str">
        <f>IF(主动技能!AI71="","")</f>
        <v/>
      </c>
      <c r="AC68" s="31">
        <f>主动技能!AJ71</f>
        <v>5</v>
      </c>
      <c r="AD68" s="31">
        <f>主动技能!BF71</f>
        <v>100201</v>
      </c>
      <c r="AE68" s="1">
        <f t="shared" si="0"/>
        <v>5</v>
      </c>
    </row>
    <row r="69" spans="1:31" s="31" customFormat="1" x14ac:dyDescent="0.15">
      <c r="A69" s="31">
        <f>主动技能!B72</f>
        <v>10020106</v>
      </c>
      <c r="B69" s="4" t="str">
        <f>主动技能!H72</f>
        <v>普攻</v>
      </c>
      <c r="C69" s="4" t="str">
        <f>主动技能!I72</f>
        <v>对敌方单体攻击，造成100%攻击力（+549）点伤害。</v>
      </c>
      <c r="D69" s="4">
        <f>VLOOKUP(主动技能!J72,对应表!F:G,2,FALSE)</f>
        <v>1</v>
      </c>
      <c r="E69" s="4">
        <f>VLOOKUP(主动技能!K72,对应表!J:K,2,FALSE)</f>
        <v>1</v>
      </c>
      <c r="F69" s="4">
        <f>VLOOKUP(主动技能!L72,对应表!N:O,2,FALSE)</f>
        <v>1</v>
      </c>
      <c r="G69" s="4">
        <f>IF(主动技能!M72="必中",2,1)</f>
        <v>1</v>
      </c>
      <c r="H69" s="4">
        <f>主动技能!N72</f>
        <v>100</v>
      </c>
      <c r="I69" s="4">
        <f>主动技能!O72</f>
        <v>0</v>
      </c>
      <c r="J69" s="31" t="str">
        <f>主动技能!P72</f>
        <v>|||</v>
      </c>
      <c r="K69" s="31">
        <f>主动技能!Q72</f>
        <v>1</v>
      </c>
      <c r="L69" s="31">
        <f>主动技能!R72</f>
        <v>0</v>
      </c>
      <c r="M69" s="31">
        <f>主动技能!S72</f>
        <v>0</v>
      </c>
      <c r="N69" s="31" t="str">
        <f>IF(主动技能!T72="","",主动技能!T72)</f>
        <v/>
      </c>
      <c r="O69" s="31" t="str">
        <f>IF(主动技能!U72="","",主动技能!U72)</f>
        <v/>
      </c>
      <c r="P69" s="31" t="str">
        <f>IF(主动技能!V72="","",主动技能!V72)</f>
        <v>skill_01</v>
      </c>
      <c r="Q69" s="31" t="str">
        <f>IF(主动技能!W72="","")</f>
        <v/>
      </c>
      <c r="R69" s="31" t="str">
        <f>IF(主动技能!X72="","")</f>
        <v/>
      </c>
      <c r="S69" s="31">
        <f>主动技能!Y72</f>
        <v>0</v>
      </c>
      <c r="T69" s="31">
        <f>主动技能!Z72</f>
        <v>100</v>
      </c>
      <c r="U69" s="31">
        <f>主动技能!AB72</f>
        <v>549</v>
      </c>
      <c r="V69" s="31">
        <f>主动技能!AC72</f>
        <v>0</v>
      </c>
      <c r="W69" s="31">
        <f>主动技能!AD72</f>
        <v>0</v>
      </c>
      <c r="X69" s="31">
        <f>主动技能!AE72</f>
        <v>1</v>
      </c>
      <c r="Y69" s="31">
        <f>主动技能!AF72</f>
        <v>0</v>
      </c>
      <c r="Z69" s="31">
        <f>主动技能!AG72</f>
        <v>0</v>
      </c>
      <c r="AA69" s="31" t="str">
        <f>主动技能!AH72</f>
        <v>attack</v>
      </c>
      <c r="AB69" s="31" t="str">
        <f>IF(主动技能!AI72="","")</f>
        <v/>
      </c>
      <c r="AC69" s="31">
        <f>主动技能!AJ72</f>
        <v>6</v>
      </c>
      <c r="AD69" s="31">
        <f>主动技能!BF72</f>
        <v>100201</v>
      </c>
      <c r="AE69" s="1">
        <f t="shared" ref="AE69:AE132" si="1">AC69</f>
        <v>6</v>
      </c>
    </row>
    <row r="70" spans="1:31" s="31" customFormat="1" x14ac:dyDescent="0.15">
      <c r="A70" s="31">
        <f>主动技能!B73</f>
        <v>10020107</v>
      </c>
      <c r="B70" s="4" t="str">
        <f>主动技能!H73</f>
        <v>普攻</v>
      </c>
      <c r="C70" s="4" t="str">
        <f>主动技能!I73</f>
        <v>对敌方单体攻击，造成100%攻击力（+797）点伤害。</v>
      </c>
      <c r="D70" s="4">
        <f>VLOOKUP(主动技能!J73,对应表!F:G,2,FALSE)</f>
        <v>1</v>
      </c>
      <c r="E70" s="4">
        <f>VLOOKUP(主动技能!K73,对应表!J:K,2,FALSE)</f>
        <v>1</v>
      </c>
      <c r="F70" s="4">
        <f>VLOOKUP(主动技能!L73,对应表!N:O,2,FALSE)</f>
        <v>1</v>
      </c>
      <c r="G70" s="4">
        <f>IF(主动技能!M73="必中",2,1)</f>
        <v>1</v>
      </c>
      <c r="H70" s="4">
        <f>主动技能!N73</f>
        <v>100</v>
      </c>
      <c r="I70" s="4">
        <f>主动技能!O73</f>
        <v>0</v>
      </c>
      <c r="J70" s="31" t="str">
        <f>主动技能!P73</f>
        <v>|||</v>
      </c>
      <c r="K70" s="31">
        <f>主动技能!Q73</f>
        <v>1</v>
      </c>
      <c r="L70" s="31">
        <f>主动技能!R73</f>
        <v>0</v>
      </c>
      <c r="M70" s="31">
        <f>主动技能!S73</f>
        <v>0</v>
      </c>
      <c r="N70" s="31" t="str">
        <f>IF(主动技能!T73="","",主动技能!T73)</f>
        <v/>
      </c>
      <c r="O70" s="31" t="str">
        <f>IF(主动技能!U73="","",主动技能!U73)</f>
        <v/>
      </c>
      <c r="P70" s="31" t="str">
        <f>IF(主动技能!V73="","",主动技能!V73)</f>
        <v>skill_01</v>
      </c>
      <c r="Q70" s="31" t="str">
        <f>IF(主动技能!W73="","")</f>
        <v/>
      </c>
      <c r="R70" s="31" t="str">
        <f>IF(主动技能!X73="","")</f>
        <v/>
      </c>
      <c r="S70" s="31">
        <f>主动技能!Y73</f>
        <v>0</v>
      </c>
      <c r="T70" s="31">
        <f>主动技能!Z73</f>
        <v>100</v>
      </c>
      <c r="U70" s="31">
        <f>主动技能!AB73</f>
        <v>797</v>
      </c>
      <c r="V70" s="31">
        <f>主动技能!AC73</f>
        <v>0</v>
      </c>
      <c r="W70" s="31">
        <f>主动技能!AD73</f>
        <v>0</v>
      </c>
      <c r="X70" s="31">
        <f>主动技能!AE73</f>
        <v>1</v>
      </c>
      <c r="Y70" s="31">
        <f>主动技能!AF73</f>
        <v>0</v>
      </c>
      <c r="Z70" s="31">
        <f>主动技能!AG73</f>
        <v>0</v>
      </c>
      <c r="AA70" s="31" t="str">
        <f>主动技能!AH73</f>
        <v>attack</v>
      </c>
      <c r="AB70" s="31" t="str">
        <f>IF(主动技能!AI73="","")</f>
        <v/>
      </c>
      <c r="AC70" s="31">
        <f>主动技能!AJ73</f>
        <v>7</v>
      </c>
      <c r="AD70" s="31">
        <f>主动技能!BF73</f>
        <v>100201</v>
      </c>
      <c r="AE70" s="1">
        <f t="shared" si="1"/>
        <v>7</v>
      </c>
    </row>
    <row r="71" spans="1:31" s="31" customFormat="1" x14ac:dyDescent="0.15">
      <c r="A71" s="31">
        <f>主动技能!B74</f>
        <v>10020108</v>
      </c>
      <c r="B71" s="4" t="str">
        <f>主动技能!H74</f>
        <v>普攻</v>
      </c>
      <c r="C71" s="4" t="str">
        <f>主动技能!I74</f>
        <v>对敌方单体攻击，造成100%攻击力（+1149）点伤害。</v>
      </c>
      <c r="D71" s="4">
        <f>VLOOKUP(主动技能!J74,对应表!F:G,2,FALSE)</f>
        <v>1</v>
      </c>
      <c r="E71" s="4">
        <f>VLOOKUP(主动技能!K74,对应表!J:K,2,FALSE)</f>
        <v>1</v>
      </c>
      <c r="F71" s="4">
        <f>VLOOKUP(主动技能!L74,对应表!N:O,2,FALSE)</f>
        <v>1</v>
      </c>
      <c r="G71" s="4">
        <f>IF(主动技能!M74="必中",2,1)</f>
        <v>1</v>
      </c>
      <c r="H71" s="4">
        <f>主动技能!N74</f>
        <v>100</v>
      </c>
      <c r="I71" s="4">
        <f>主动技能!O74</f>
        <v>0</v>
      </c>
      <c r="J71" s="31" t="str">
        <f>主动技能!P74</f>
        <v>|||</v>
      </c>
      <c r="K71" s="31">
        <f>主动技能!Q74</f>
        <v>1</v>
      </c>
      <c r="L71" s="31">
        <f>主动技能!R74</f>
        <v>0</v>
      </c>
      <c r="M71" s="31">
        <f>主动技能!S74</f>
        <v>0</v>
      </c>
      <c r="N71" s="31" t="str">
        <f>IF(主动技能!T74="","",主动技能!T74)</f>
        <v/>
      </c>
      <c r="O71" s="31" t="str">
        <f>IF(主动技能!U74="","",主动技能!U74)</f>
        <v/>
      </c>
      <c r="P71" s="31" t="str">
        <f>IF(主动技能!V74="","",主动技能!V74)</f>
        <v>skill_01</v>
      </c>
      <c r="Q71" s="31" t="str">
        <f>IF(主动技能!W74="","")</f>
        <v/>
      </c>
      <c r="R71" s="31" t="str">
        <f>IF(主动技能!X74="","")</f>
        <v/>
      </c>
      <c r="S71" s="31">
        <f>主动技能!Y74</f>
        <v>0</v>
      </c>
      <c r="T71" s="31">
        <f>主动技能!Z74</f>
        <v>100</v>
      </c>
      <c r="U71" s="31">
        <f>主动技能!AB74</f>
        <v>1149</v>
      </c>
      <c r="V71" s="31">
        <f>主动技能!AC74</f>
        <v>0</v>
      </c>
      <c r="W71" s="31">
        <f>主动技能!AD74</f>
        <v>0</v>
      </c>
      <c r="X71" s="31">
        <f>主动技能!AE74</f>
        <v>1</v>
      </c>
      <c r="Y71" s="31">
        <f>主动技能!AF74</f>
        <v>0</v>
      </c>
      <c r="Z71" s="31">
        <f>主动技能!AG74</f>
        <v>0</v>
      </c>
      <c r="AA71" s="31" t="str">
        <f>主动技能!AH74</f>
        <v>attack</v>
      </c>
      <c r="AB71" s="31" t="str">
        <f>IF(主动技能!AI74="","")</f>
        <v/>
      </c>
      <c r="AC71" s="31">
        <f>主动技能!AJ74</f>
        <v>8</v>
      </c>
      <c r="AD71" s="31">
        <f>主动技能!BF74</f>
        <v>100201</v>
      </c>
      <c r="AE71" s="1">
        <f t="shared" si="1"/>
        <v>8</v>
      </c>
    </row>
    <row r="72" spans="1:31" s="31" customFormat="1" x14ac:dyDescent="0.15">
      <c r="A72" s="31">
        <f>主动技能!B75</f>
        <v>10020109</v>
      </c>
      <c r="B72" s="4" t="str">
        <f>主动技能!H75</f>
        <v>普攻</v>
      </c>
      <c r="C72" s="4" t="str">
        <f>主动技能!I75</f>
        <v>对敌方单体攻击，造成100%攻击力（+1648）点伤害。</v>
      </c>
      <c r="D72" s="4">
        <f>VLOOKUP(主动技能!J75,对应表!F:G,2,FALSE)</f>
        <v>1</v>
      </c>
      <c r="E72" s="4">
        <f>VLOOKUP(主动技能!K75,对应表!J:K,2,FALSE)</f>
        <v>1</v>
      </c>
      <c r="F72" s="4">
        <f>VLOOKUP(主动技能!L75,对应表!N:O,2,FALSE)</f>
        <v>1</v>
      </c>
      <c r="G72" s="4">
        <f>IF(主动技能!M75="必中",2,1)</f>
        <v>1</v>
      </c>
      <c r="H72" s="4">
        <f>主动技能!N75</f>
        <v>100</v>
      </c>
      <c r="I72" s="4">
        <f>主动技能!O75</f>
        <v>0</v>
      </c>
      <c r="J72" s="31" t="str">
        <f>主动技能!P75</f>
        <v>|||</v>
      </c>
      <c r="K72" s="31">
        <f>主动技能!Q75</f>
        <v>1</v>
      </c>
      <c r="L72" s="31">
        <f>主动技能!R75</f>
        <v>0</v>
      </c>
      <c r="M72" s="31">
        <f>主动技能!S75</f>
        <v>0</v>
      </c>
      <c r="N72" s="31" t="str">
        <f>IF(主动技能!T75="","",主动技能!T75)</f>
        <v/>
      </c>
      <c r="O72" s="31" t="str">
        <f>IF(主动技能!U75="","",主动技能!U75)</f>
        <v/>
      </c>
      <c r="P72" s="31" t="str">
        <f>IF(主动技能!V75="","",主动技能!V75)</f>
        <v>skill_01</v>
      </c>
      <c r="Q72" s="31" t="str">
        <f>IF(主动技能!W75="","")</f>
        <v/>
      </c>
      <c r="R72" s="31" t="str">
        <f>IF(主动技能!X75="","")</f>
        <v/>
      </c>
      <c r="S72" s="31">
        <f>主动技能!Y75</f>
        <v>0</v>
      </c>
      <c r="T72" s="31">
        <f>主动技能!Z75</f>
        <v>100</v>
      </c>
      <c r="U72" s="31">
        <f>主动技能!AB75</f>
        <v>1648</v>
      </c>
      <c r="V72" s="31">
        <f>主动技能!AC75</f>
        <v>0</v>
      </c>
      <c r="W72" s="31">
        <f>主动技能!AD75</f>
        <v>0</v>
      </c>
      <c r="X72" s="31">
        <f>主动技能!AE75</f>
        <v>1</v>
      </c>
      <c r="Y72" s="31">
        <f>主动技能!AF75</f>
        <v>0</v>
      </c>
      <c r="Z72" s="31">
        <f>主动技能!AG75</f>
        <v>0</v>
      </c>
      <c r="AA72" s="31" t="str">
        <f>主动技能!AH75</f>
        <v>attack</v>
      </c>
      <c r="AB72" s="31" t="str">
        <f>IF(主动技能!AI75="","")</f>
        <v/>
      </c>
      <c r="AC72" s="31">
        <f>主动技能!AJ75</f>
        <v>9</v>
      </c>
      <c r="AD72" s="31">
        <f>主动技能!BF75</f>
        <v>100201</v>
      </c>
      <c r="AE72" s="1">
        <f t="shared" si="1"/>
        <v>9</v>
      </c>
    </row>
    <row r="73" spans="1:31" s="31" customFormat="1" x14ac:dyDescent="0.15">
      <c r="A73" s="31">
        <f>主动技能!B76</f>
        <v>10020110</v>
      </c>
      <c r="B73" s="4" t="str">
        <f>主动技能!H76</f>
        <v>普攻</v>
      </c>
      <c r="C73" s="4" t="str">
        <f>主动技能!I76</f>
        <v>对敌方单体攻击，造成100%攻击力（+2353）点伤害。</v>
      </c>
      <c r="D73" s="4">
        <f>VLOOKUP(主动技能!J76,对应表!F:G,2,FALSE)</f>
        <v>1</v>
      </c>
      <c r="E73" s="4">
        <f>VLOOKUP(主动技能!K76,对应表!J:K,2,FALSE)</f>
        <v>1</v>
      </c>
      <c r="F73" s="4">
        <f>VLOOKUP(主动技能!L76,对应表!N:O,2,FALSE)</f>
        <v>1</v>
      </c>
      <c r="G73" s="4">
        <f>IF(主动技能!M76="必中",2,1)</f>
        <v>1</v>
      </c>
      <c r="H73" s="4">
        <f>主动技能!N76</f>
        <v>100</v>
      </c>
      <c r="I73" s="4">
        <f>主动技能!O76</f>
        <v>0</v>
      </c>
      <c r="J73" s="31" t="str">
        <f>主动技能!P76</f>
        <v>|||</v>
      </c>
      <c r="K73" s="31">
        <f>主动技能!Q76</f>
        <v>1</v>
      </c>
      <c r="L73" s="31">
        <f>主动技能!R76</f>
        <v>0</v>
      </c>
      <c r="M73" s="31">
        <f>主动技能!S76</f>
        <v>0</v>
      </c>
      <c r="N73" s="31" t="str">
        <f>IF(主动技能!T76="","",主动技能!T76)</f>
        <v/>
      </c>
      <c r="O73" s="31" t="str">
        <f>IF(主动技能!U76="","",主动技能!U76)</f>
        <v/>
      </c>
      <c r="P73" s="31" t="str">
        <f>IF(主动技能!V76="","",主动技能!V76)</f>
        <v>skill_01</v>
      </c>
      <c r="Q73" s="31" t="str">
        <f>IF(主动技能!W76="","")</f>
        <v/>
      </c>
      <c r="R73" s="31" t="str">
        <f>IF(主动技能!X76="","")</f>
        <v/>
      </c>
      <c r="S73" s="31">
        <f>主动技能!Y76</f>
        <v>0</v>
      </c>
      <c r="T73" s="31">
        <f>主动技能!Z76</f>
        <v>100</v>
      </c>
      <c r="U73" s="31">
        <f>主动技能!AB76</f>
        <v>2353</v>
      </c>
      <c r="V73" s="31">
        <f>主动技能!AC76</f>
        <v>0</v>
      </c>
      <c r="W73" s="31">
        <f>主动技能!AD76</f>
        <v>0</v>
      </c>
      <c r="X73" s="31">
        <f>主动技能!AE76</f>
        <v>1</v>
      </c>
      <c r="Y73" s="31">
        <f>主动技能!AF76</f>
        <v>0</v>
      </c>
      <c r="Z73" s="31">
        <f>主动技能!AG76</f>
        <v>0</v>
      </c>
      <c r="AA73" s="31" t="str">
        <f>主动技能!AH76</f>
        <v>attack</v>
      </c>
      <c r="AB73" s="31" t="str">
        <f>IF(主动技能!AI76="","")</f>
        <v/>
      </c>
      <c r="AC73" s="31">
        <f>主动技能!AJ76</f>
        <v>10</v>
      </c>
      <c r="AD73" s="31">
        <f>主动技能!BF76</f>
        <v>100201</v>
      </c>
      <c r="AE73" s="1">
        <f t="shared" si="1"/>
        <v>10</v>
      </c>
    </row>
    <row r="74" spans="1:31" s="31" customFormat="1" x14ac:dyDescent="0.15">
      <c r="A74" s="31">
        <f>主动技能!B77</f>
        <v>10020111</v>
      </c>
      <c r="B74" s="4" t="str">
        <f>主动技能!H77</f>
        <v>普攻</v>
      </c>
      <c r="C74" s="4" t="str">
        <f>主动技能!I77</f>
        <v>对敌方单体攻击，造成100%攻击力（+3352）点伤害。</v>
      </c>
      <c r="D74" s="4">
        <f>VLOOKUP(主动技能!J77,对应表!F:G,2,FALSE)</f>
        <v>1</v>
      </c>
      <c r="E74" s="4">
        <f>VLOOKUP(主动技能!K77,对应表!J:K,2,FALSE)</f>
        <v>1</v>
      </c>
      <c r="F74" s="4">
        <f>VLOOKUP(主动技能!L77,对应表!N:O,2,FALSE)</f>
        <v>1</v>
      </c>
      <c r="G74" s="4">
        <f>IF(主动技能!M77="必中",2,1)</f>
        <v>1</v>
      </c>
      <c r="H74" s="4">
        <f>主动技能!N77</f>
        <v>100</v>
      </c>
      <c r="I74" s="4">
        <f>主动技能!O77</f>
        <v>0</v>
      </c>
      <c r="J74" s="31" t="str">
        <f>主动技能!P77</f>
        <v>|||</v>
      </c>
      <c r="K74" s="31">
        <f>主动技能!Q77</f>
        <v>1</v>
      </c>
      <c r="L74" s="31">
        <f>主动技能!R77</f>
        <v>0</v>
      </c>
      <c r="M74" s="31">
        <f>主动技能!S77</f>
        <v>0</v>
      </c>
      <c r="N74" s="31" t="str">
        <f>IF(主动技能!T77="","",主动技能!T77)</f>
        <v/>
      </c>
      <c r="O74" s="31" t="str">
        <f>IF(主动技能!U77="","",主动技能!U77)</f>
        <v/>
      </c>
      <c r="P74" s="31" t="str">
        <f>IF(主动技能!V77="","",主动技能!V77)</f>
        <v>skill_01</v>
      </c>
      <c r="Q74" s="31" t="str">
        <f>IF(主动技能!W77="","")</f>
        <v/>
      </c>
      <c r="R74" s="31" t="str">
        <f>IF(主动技能!X77="","")</f>
        <v/>
      </c>
      <c r="S74" s="31">
        <f>主动技能!Y77</f>
        <v>0</v>
      </c>
      <c r="T74" s="31">
        <f>主动技能!Z77</f>
        <v>100</v>
      </c>
      <c r="U74" s="31">
        <f>主动技能!AB77</f>
        <v>3352</v>
      </c>
      <c r="V74" s="31">
        <f>主动技能!AC77</f>
        <v>0</v>
      </c>
      <c r="W74" s="31">
        <f>主动技能!AD77</f>
        <v>0</v>
      </c>
      <c r="X74" s="31">
        <f>主动技能!AE77</f>
        <v>1</v>
      </c>
      <c r="Y74" s="31">
        <f>主动技能!AF77</f>
        <v>0</v>
      </c>
      <c r="Z74" s="31">
        <f>主动技能!AG77</f>
        <v>0</v>
      </c>
      <c r="AA74" s="31" t="str">
        <f>主动技能!AH77</f>
        <v>attack</v>
      </c>
      <c r="AB74" s="31" t="str">
        <f>IF(主动技能!AI77="","")</f>
        <v/>
      </c>
      <c r="AC74" s="31">
        <f>主动技能!AJ77</f>
        <v>11</v>
      </c>
      <c r="AD74" s="31">
        <f>主动技能!BF77</f>
        <v>100201</v>
      </c>
      <c r="AE74" s="1">
        <f t="shared" si="1"/>
        <v>11</v>
      </c>
    </row>
    <row r="75" spans="1:31" s="31" customFormat="1" x14ac:dyDescent="0.15">
      <c r="A75" s="31">
        <f>主动技能!B78</f>
        <v>10020112</v>
      </c>
      <c r="B75" s="4" t="str">
        <f>主动技能!H78</f>
        <v>普攻</v>
      </c>
      <c r="C75" s="4" t="str">
        <f>主动技能!I78</f>
        <v>对敌方单体攻击，造成100%攻击力（+4766）点伤害。</v>
      </c>
      <c r="D75" s="4">
        <f>VLOOKUP(主动技能!J78,对应表!F:G,2,FALSE)</f>
        <v>1</v>
      </c>
      <c r="E75" s="4">
        <f>VLOOKUP(主动技能!K78,对应表!J:K,2,FALSE)</f>
        <v>1</v>
      </c>
      <c r="F75" s="4">
        <f>VLOOKUP(主动技能!L78,对应表!N:O,2,FALSE)</f>
        <v>1</v>
      </c>
      <c r="G75" s="4">
        <f>IF(主动技能!M78="必中",2,1)</f>
        <v>1</v>
      </c>
      <c r="H75" s="4">
        <f>主动技能!N78</f>
        <v>100</v>
      </c>
      <c r="I75" s="4">
        <f>主动技能!O78</f>
        <v>0</v>
      </c>
      <c r="J75" s="31" t="str">
        <f>主动技能!P78</f>
        <v>|||</v>
      </c>
      <c r="K75" s="31">
        <f>主动技能!Q78</f>
        <v>1</v>
      </c>
      <c r="L75" s="31">
        <f>主动技能!R78</f>
        <v>0</v>
      </c>
      <c r="M75" s="31">
        <f>主动技能!S78</f>
        <v>0</v>
      </c>
      <c r="N75" s="31" t="str">
        <f>IF(主动技能!T78="","",主动技能!T78)</f>
        <v/>
      </c>
      <c r="O75" s="31" t="str">
        <f>IF(主动技能!U78="","",主动技能!U78)</f>
        <v/>
      </c>
      <c r="P75" s="31" t="str">
        <f>IF(主动技能!V78="","",主动技能!V78)</f>
        <v>skill_01</v>
      </c>
      <c r="Q75" s="31" t="str">
        <f>IF(主动技能!W78="","")</f>
        <v/>
      </c>
      <c r="R75" s="31" t="str">
        <f>IF(主动技能!X78="","")</f>
        <v/>
      </c>
      <c r="S75" s="31">
        <f>主动技能!Y78</f>
        <v>0</v>
      </c>
      <c r="T75" s="31">
        <f>主动技能!Z78</f>
        <v>100</v>
      </c>
      <c r="U75" s="31">
        <f>主动技能!AB78</f>
        <v>4766</v>
      </c>
      <c r="V75" s="31">
        <f>主动技能!AC78</f>
        <v>0</v>
      </c>
      <c r="W75" s="31">
        <f>主动技能!AD78</f>
        <v>0</v>
      </c>
      <c r="X75" s="31">
        <f>主动技能!AE78</f>
        <v>1</v>
      </c>
      <c r="Y75" s="31">
        <f>主动技能!AF78</f>
        <v>0</v>
      </c>
      <c r="Z75" s="31">
        <f>主动技能!AG78</f>
        <v>0</v>
      </c>
      <c r="AA75" s="31" t="str">
        <f>主动技能!AH78</f>
        <v>attack</v>
      </c>
      <c r="AB75" s="31" t="str">
        <f>IF(主动技能!AI78="","")</f>
        <v/>
      </c>
      <c r="AC75" s="31">
        <f>主动技能!AJ78</f>
        <v>12</v>
      </c>
      <c r="AD75" s="31">
        <f>主动技能!BF78</f>
        <v>100201</v>
      </c>
      <c r="AE75" s="1">
        <f t="shared" si="1"/>
        <v>12</v>
      </c>
    </row>
    <row r="76" spans="1:31" s="31" customFormat="1" x14ac:dyDescent="0.15">
      <c r="A76" s="31">
        <f>主动技能!B79</f>
        <v>10020113</v>
      </c>
      <c r="B76" s="4" t="str">
        <f>主动技能!H79</f>
        <v>普攻</v>
      </c>
      <c r="C76" s="4" t="str">
        <f>主动技能!I79</f>
        <v>对敌方单体攻击，造成100%攻击力（+6767）点伤害。</v>
      </c>
      <c r="D76" s="4">
        <f>VLOOKUP(主动技能!J79,对应表!F:G,2,FALSE)</f>
        <v>1</v>
      </c>
      <c r="E76" s="4">
        <f>VLOOKUP(主动技能!K79,对应表!J:K,2,FALSE)</f>
        <v>1</v>
      </c>
      <c r="F76" s="4">
        <f>VLOOKUP(主动技能!L79,对应表!N:O,2,FALSE)</f>
        <v>1</v>
      </c>
      <c r="G76" s="4">
        <f>IF(主动技能!M79="必中",2,1)</f>
        <v>1</v>
      </c>
      <c r="H76" s="4">
        <f>主动技能!N79</f>
        <v>100</v>
      </c>
      <c r="I76" s="4">
        <f>主动技能!O79</f>
        <v>0</v>
      </c>
      <c r="J76" s="31" t="str">
        <f>主动技能!P79</f>
        <v>|||</v>
      </c>
      <c r="K76" s="31">
        <f>主动技能!Q79</f>
        <v>1</v>
      </c>
      <c r="L76" s="31">
        <f>主动技能!R79</f>
        <v>0</v>
      </c>
      <c r="M76" s="31">
        <f>主动技能!S79</f>
        <v>0</v>
      </c>
      <c r="N76" s="31" t="str">
        <f>IF(主动技能!T79="","",主动技能!T79)</f>
        <v/>
      </c>
      <c r="O76" s="31" t="str">
        <f>IF(主动技能!U79="","",主动技能!U79)</f>
        <v/>
      </c>
      <c r="P76" s="31" t="str">
        <f>IF(主动技能!V79="","",主动技能!V79)</f>
        <v>skill_01</v>
      </c>
      <c r="Q76" s="31" t="str">
        <f>IF(主动技能!W79="","")</f>
        <v/>
      </c>
      <c r="R76" s="31" t="str">
        <f>IF(主动技能!X79="","")</f>
        <v/>
      </c>
      <c r="S76" s="31">
        <f>主动技能!Y79</f>
        <v>0</v>
      </c>
      <c r="T76" s="31">
        <f>主动技能!Z79</f>
        <v>100</v>
      </c>
      <c r="U76" s="31">
        <f>主动技能!AB79</f>
        <v>6767</v>
      </c>
      <c r="V76" s="31">
        <f>主动技能!AC79</f>
        <v>0</v>
      </c>
      <c r="W76" s="31">
        <f>主动技能!AD79</f>
        <v>0</v>
      </c>
      <c r="X76" s="31">
        <f>主动技能!AE79</f>
        <v>1</v>
      </c>
      <c r="Y76" s="31">
        <f>主动技能!AF79</f>
        <v>0</v>
      </c>
      <c r="Z76" s="31">
        <f>主动技能!AG79</f>
        <v>0</v>
      </c>
      <c r="AA76" s="31" t="str">
        <f>主动技能!AH79</f>
        <v>attack</v>
      </c>
      <c r="AB76" s="31" t="str">
        <f>IF(主动技能!AI79="","")</f>
        <v/>
      </c>
      <c r="AC76" s="31">
        <f>主动技能!AJ79</f>
        <v>13</v>
      </c>
      <c r="AD76" s="31">
        <f>主动技能!BF79</f>
        <v>100201</v>
      </c>
      <c r="AE76" s="1">
        <f t="shared" si="1"/>
        <v>13</v>
      </c>
    </row>
    <row r="77" spans="1:31" s="31" customFormat="1" x14ac:dyDescent="0.15">
      <c r="A77" s="31">
        <f>主动技能!B80</f>
        <v>10020114</v>
      </c>
      <c r="B77" s="4" t="str">
        <f>主动技能!H80</f>
        <v>普攻</v>
      </c>
      <c r="C77" s="4" t="str">
        <f>主动技能!I80</f>
        <v>对敌方单体攻击，造成100%攻击力（+9601）点伤害。</v>
      </c>
      <c r="D77" s="4">
        <f>VLOOKUP(主动技能!J80,对应表!F:G,2,FALSE)</f>
        <v>1</v>
      </c>
      <c r="E77" s="4">
        <f>VLOOKUP(主动技能!K80,对应表!J:K,2,FALSE)</f>
        <v>1</v>
      </c>
      <c r="F77" s="4">
        <f>VLOOKUP(主动技能!L80,对应表!N:O,2,FALSE)</f>
        <v>1</v>
      </c>
      <c r="G77" s="4">
        <f>IF(主动技能!M80="必中",2,1)</f>
        <v>1</v>
      </c>
      <c r="H77" s="4">
        <f>主动技能!N80</f>
        <v>100</v>
      </c>
      <c r="I77" s="4">
        <f>主动技能!O80</f>
        <v>0</v>
      </c>
      <c r="J77" s="31" t="str">
        <f>主动技能!P80</f>
        <v>|||</v>
      </c>
      <c r="K77" s="31">
        <f>主动技能!Q80</f>
        <v>1</v>
      </c>
      <c r="L77" s="31">
        <f>主动技能!R80</f>
        <v>0</v>
      </c>
      <c r="M77" s="31">
        <f>主动技能!S80</f>
        <v>0</v>
      </c>
      <c r="N77" s="31" t="str">
        <f>IF(主动技能!T80="","",主动技能!T80)</f>
        <v/>
      </c>
      <c r="O77" s="31" t="str">
        <f>IF(主动技能!U80="","",主动技能!U80)</f>
        <v/>
      </c>
      <c r="P77" s="31" t="str">
        <f>IF(主动技能!V80="","",主动技能!V80)</f>
        <v>skill_01</v>
      </c>
      <c r="Q77" s="31" t="str">
        <f>IF(主动技能!W80="","")</f>
        <v/>
      </c>
      <c r="R77" s="31" t="str">
        <f>IF(主动技能!X80="","")</f>
        <v/>
      </c>
      <c r="S77" s="31">
        <f>主动技能!Y80</f>
        <v>0</v>
      </c>
      <c r="T77" s="31">
        <f>主动技能!Z80</f>
        <v>100</v>
      </c>
      <c r="U77" s="31">
        <f>主动技能!AB80</f>
        <v>9601</v>
      </c>
      <c r="V77" s="31">
        <f>主动技能!AC80</f>
        <v>0</v>
      </c>
      <c r="W77" s="31">
        <f>主动技能!AD80</f>
        <v>0</v>
      </c>
      <c r="X77" s="31">
        <f>主动技能!AE80</f>
        <v>1</v>
      </c>
      <c r="Y77" s="31">
        <f>主动技能!AF80</f>
        <v>0</v>
      </c>
      <c r="Z77" s="31">
        <f>主动技能!AG80</f>
        <v>0</v>
      </c>
      <c r="AA77" s="31" t="str">
        <f>主动技能!AH80</f>
        <v>attack</v>
      </c>
      <c r="AB77" s="31" t="str">
        <f>IF(主动技能!AI80="","")</f>
        <v/>
      </c>
      <c r="AC77" s="31">
        <f>主动技能!AJ80</f>
        <v>14</v>
      </c>
      <c r="AD77" s="31">
        <f>主动技能!BF80</f>
        <v>100201</v>
      </c>
      <c r="AE77" s="1">
        <f t="shared" si="1"/>
        <v>14</v>
      </c>
    </row>
    <row r="78" spans="1:31" s="31" customFormat="1" x14ac:dyDescent="0.15">
      <c r="A78" s="31">
        <f>主动技能!B81</f>
        <v>10020115</v>
      </c>
      <c r="B78" s="4" t="str">
        <f>主动技能!H81</f>
        <v>普攻</v>
      </c>
      <c r="C78" s="4" t="str">
        <f>主动技能!I81</f>
        <v>对敌方单体攻击，造成100%攻击力（+13613）点伤害。</v>
      </c>
      <c r="D78" s="4">
        <f>VLOOKUP(主动技能!J81,对应表!F:G,2,FALSE)</f>
        <v>1</v>
      </c>
      <c r="E78" s="4">
        <f>VLOOKUP(主动技能!K81,对应表!J:K,2,FALSE)</f>
        <v>1</v>
      </c>
      <c r="F78" s="4">
        <f>VLOOKUP(主动技能!L81,对应表!N:O,2,FALSE)</f>
        <v>1</v>
      </c>
      <c r="G78" s="4">
        <f>IF(主动技能!M81="必中",2,1)</f>
        <v>1</v>
      </c>
      <c r="H78" s="4">
        <f>主动技能!N81</f>
        <v>100</v>
      </c>
      <c r="I78" s="4">
        <f>主动技能!O81</f>
        <v>0</v>
      </c>
      <c r="J78" s="31" t="str">
        <f>主动技能!P81</f>
        <v>|||</v>
      </c>
      <c r="K78" s="31">
        <f>主动技能!Q81</f>
        <v>1</v>
      </c>
      <c r="L78" s="31">
        <f>主动技能!R81</f>
        <v>0</v>
      </c>
      <c r="M78" s="31">
        <f>主动技能!S81</f>
        <v>0</v>
      </c>
      <c r="N78" s="31" t="str">
        <f>IF(主动技能!T81="","",主动技能!T81)</f>
        <v/>
      </c>
      <c r="O78" s="31" t="str">
        <f>IF(主动技能!U81="","",主动技能!U81)</f>
        <v/>
      </c>
      <c r="P78" s="31" t="str">
        <f>IF(主动技能!V81="","",主动技能!V81)</f>
        <v>skill_01</v>
      </c>
      <c r="Q78" s="31" t="str">
        <f>IF(主动技能!W81="","")</f>
        <v/>
      </c>
      <c r="R78" s="31" t="str">
        <f>IF(主动技能!X81="","")</f>
        <v/>
      </c>
      <c r="S78" s="31">
        <f>主动技能!Y81</f>
        <v>0</v>
      </c>
      <c r="T78" s="31">
        <f>主动技能!Z81</f>
        <v>100</v>
      </c>
      <c r="U78" s="31">
        <f>主动技能!AB81</f>
        <v>13613</v>
      </c>
      <c r="V78" s="31">
        <f>主动技能!AC81</f>
        <v>0</v>
      </c>
      <c r="W78" s="31">
        <f>主动技能!AD81</f>
        <v>0</v>
      </c>
      <c r="X78" s="31">
        <f>主动技能!AE81</f>
        <v>1</v>
      </c>
      <c r="Y78" s="31">
        <f>主动技能!AF81</f>
        <v>0</v>
      </c>
      <c r="Z78" s="31">
        <f>主动技能!AG81</f>
        <v>0</v>
      </c>
      <c r="AA78" s="31" t="str">
        <f>主动技能!AH81</f>
        <v>attack</v>
      </c>
      <c r="AB78" s="31" t="str">
        <f>IF(主动技能!AI81="","")</f>
        <v/>
      </c>
      <c r="AC78" s="31">
        <f>主动技能!AJ81</f>
        <v>15</v>
      </c>
      <c r="AD78" s="31">
        <f>主动技能!BF81</f>
        <v>100201</v>
      </c>
      <c r="AE78" s="1">
        <f t="shared" si="1"/>
        <v>15</v>
      </c>
    </row>
    <row r="79" spans="1:31" s="31" customFormat="1" x14ac:dyDescent="0.15">
      <c r="A79" s="31">
        <f>主动技能!B82</f>
        <v>10020116</v>
      </c>
      <c r="B79" s="4" t="str">
        <f>主动技能!H82</f>
        <v>普攻</v>
      </c>
      <c r="C79" s="4" t="str">
        <f>主动技能!I82</f>
        <v>对敌方单体攻击，造成100%攻击力（+19292）点伤害。</v>
      </c>
      <c r="D79" s="4">
        <f>VLOOKUP(主动技能!J82,对应表!F:G,2,FALSE)</f>
        <v>1</v>
      </c>
      <c r="E79" s="4">
        <f>VLOOKUP(主动技能!K82,对应表!J:K,2,FALSE)</f>
        <v>1</v>
      </c>
      <c r="F79" s="4">
        <f>VLOOKUP(主动技能!L82,对应表!N:O,2,FALSE)</f>
        <v>1</v>
      </c>
      <c r="G79" s="4">
        <f>IF(主动技能!M82="必中",2,1)</f>
        <v>1</v>
      </c>
      <c r="H79" s="4">
        <f>主动技能!N82</f>
        <v>100</v>
      </c>
      <c r="I79" s="4">
        <f>主动技能!O82</f>
        <v>0</v>
      </c>
      <c r="J79" s="31" t="str">
        <f>主动技能!P82</f>
        <v>|||</v>
      </c>
      <c r="K79" s="31">
        <f>主动技能!Q82</f>
        <v>1</v>
      </c>
      <c r="L79" s="31">
        <f>主动技能!R82</f>
        <v>0</v>
      </c>
      <c r="M79" s="31">
        <f>主动技能!S82</f>
        <v>0</v>
      </c>
      <c r="N79" s="31" t="str">
        <f>IF(主动技能!T82="","",主动技能!T82)</f>
        <v/>
      </c>
      <c r="O79" s="31" t="str">
        <f>IF(主动技能!U82="","",主动技能!U82)</f>
        <v/>
      </c>
      <c r="P79" s="31" t="str">
        <f>IF(主动技能!V82="","",主动技能!V82)</f>
        <v>skill_01</v>
      </c>
      <c r="Q79" s="31" t="str">
        <f>IF(主动技能!W82="","")</f>
        <v/>
      </c>
      <c r="R79" s="31" t="str">
        <f>IF(主动技能!X82="","")</f>
        <v/>
      </c>
      <c r="S79" s="31">
        <f>主动技能!Y82</f>
        <v>0</v>
      </c>
      <c r="T79" s="31">
        <f>主动技能!Z82</f>
        <v>100</v>
      </c>
      <c r="U79" s="31">
        <f>主动技能!AB82</f>
        <v>19292</v>
      </c>
      <c r="V79" s="31">
        <f>主动技能!AC82</f>
        <v>0</v>
      </c>
      <c r="W79" s="31">
        <f>主动技能!AD82</f>
        <v>0</v>
      </c>
      <c r="X79" s="31">
        <f>主动技能!AE82</f>
        <v>1</v>
      </c>
      <c r="Y79" s="31">
        <f>主动技能!AF82</f>
        <v>0</v>
      </c>
      <c r="Z79" s="31">
        <f>主动技能!AG82</f>
        <v>0</v>
      </c>
      <c r="AA79" s="31" t="str">
        <f>主动技能!AH82</f>
        <v>attack</v>
      </c>
      <c r="AB79" s="31" t="str">
        <f>IF(主动技能!AI82="","")</f>
        <v/>
      </c>
      <c r="AC79" s="31">
        <f>主动技能!AJ82</f>
        <v>16</v>
      </c>
      <c r="AD79" s="31">
        <f>主动技能!BF82</f>
        <v>100201</v>
      </c>
      <c r="AE79" s="1">
        <f t="shared" si="1"/>
        <v>16</v>
      </c>
    </row>
    <row r="80" spans="1:31" s="31" customFormat="1" x14ac:dyDescent="0.15">
      <c r="A80" s="31">
        <f>主动技能!B83</f>
        <v>10020117</v>
      </c>
      <c r="B80" s="4" t="str">
        <f>主动技能!H83</f>
        <v>普攻</v>
      </c>
      <c r="C80" s="4" t="str">
        <f>主动技能!I83</f>
        <v>对敌方单体攻击，造成100%攻击力（+27333）点伤害。</v>
      </c>
      <c r="D80" s="4">
        <f>VLOOKUP(主动技能!J83,对应表!F:G,2,FALSE)</f>
        <v>1</v>
      </c>
      <c r="E80" s="4">
        <f>VLOOKUP(主动技能!K83,对应表!J:K,2,FALSE)</f>
        <v>1</v>
      </c>
      <c r="F80" s="4">
        <f>VLOOKUP(主动技能!L83,对应表!N:O,2,FALSE)</f>
        <v>1</v>
      </c>
      <c r="G80" s="4">
        <f>IF(主动技能!M83="必中",2,1)</f>
        <v>1</v>
      </c>
      <c r="H80" s="4">
        <f>主动技能!N83</f>
        <v>100</v>
      </c>
      <c r="I80" s="4">
        <f>主动技能!O83</f>
        <v>0</v>
      </c>
      <c r="J80" s="31" t="str">
        <f>主动技能!P83</f>
        <v>|||</v>
      </c>
      <c r="K80" s="31">
        <f>主动技能!Q83</f>
        <v>1</v>
      </c>
      <c r="L80" s="31">
        <f>主动技能!R83</f>
        <v>0</v>
      </c>
      <c r="M80" s="31">
        <f>主动技能!S83</f>
        <v>0</v>
      </c>
      <c r="N80" s="31" t="str">
        <f>IF(主动技能!T83="","",主动技能!T83)</f>
        <v/>
      </c>
      <c r="O80" s="31" t="str">
        <f>IF(主动技能!U83="","",主动技能!U83)</f>
        <v/>
      </c>
      <c r="P80" s="31" t="str">
        <f>IF(主动技能!V83="","",主动技能!V83)</f>
        <v>skill_01</v>
      </c>
      <c r="Q80" s="31" t="str">
        <f>IF(主动技能!W83="","")</f>
        <v/>
      </c>
      <c r="R80" s="31" t="str">
        <f>IF(主动技能!X83="","")</f>
        <v/>
      </c>
      <c r="S80" s="31">
        <f>主动技能!Y83</f>
        <v>0</v>
      </c>
      <c r="T80" s="31">
        <f>主动技能!Z83</f>
        <v>100</v>
      </c>
      <c r="U80" s="31">
        <f>主动技能!AB83</f>
        <v>27333</v>
      </c>
      <c r="V80" s="31">
        <f>主动技能!AC83</f>
        <v>0</v>
      </c>
      <c r="W80" s="31">
        <f>主动技能!AD83</f>
        <v>0</v>
      </c>
      <c r="X80" s="31">
        <f>主动技能!AE83</f>
        <v>1</v>
      </c>
      <c r="Y80" s="31">
        <f>主动技能!AF83</f>
        <v>0</v>
      </c>
      <c r="Z80" s="31">
        <f>主动技能!AG83</f>
        <v>0</v>
      </c>
      <c r="AA80" s="31" t="str">
        <f>主动技能!AH83</f>
        <v>attack</v>
      </c>
      <c r="AB80" s="31" t="str">
        <f>IF(主动技能!AI83="","")</f>
        <v/>
      </c>
      <c r="AC80" s="31">
        <f>主动技能!AJ83</f>
        <v>17</v>
      </c>
      <c r="AD80" s="31">
        <f>主动技能!BF83</f>
        <v>100201</v>
      </c>
      <c r="AE80" s="1">
        <f t="shared" si="1"/>
        <v>17</v>
      </c>
    </row>
    <row r="81" spans="1:31" s="31" customFormat="1" x14ac:dyDescent="0.15">
      <c r="A81" s="31">
        <f>主动技能!B84</f>
        <v>10020118</v>
      </c>
      <c r="B81" s="4" t="str">
        <f>主动技能!H84</f>
        <v>普攻</v>
      </c>
      <c r="C81" s="4" t="str">
        <f>主动技能!I84</f>
        <v>对敌方单体攻击，造成100%攻击力（+38716）点伤害。</v>
      </c>
      <c r="D81" s="4">
        <f>VLOOKUP(主动技能!J84,对应表!F:G,2,FALSE)</f>
        <v>1</v>
      </c>
      <c r="E81" s="4">
        <f>VLOOKUP(主动技能!K84,对应表!J:K,2,FALSE)</f>
        <v>1</v>
      </c>
      <c r="F81" s="4">
        <f>VLOOKUP(主动技能!L84,对应表!N:O,2,FALSE)</f>
        <v>1</v>
      </c>
      <c r="G81" s="4">
        <f>IF(主动技能!M84="必中",2,1)</f>
        <v>1</v>
      </c>
      <c r="H81" s="4">
        <f>主动技能!N84</f>
        <v>100</v>
      </c>
      <c r="I81" s="4">
        <f>主动技能!O84</f>
        <v>0</v>
      </c>
      <c r="J81" s="31" t="str">
        <f>主动技能!P84</f>
        <v>|||</v>
      </c>
      <c r="K81" s="31">
        <f>主动技能!Q84</f>
        <v>1</v>
      </c>
      <c r="L81" s="31">
        <f>主动技能!R84</f>
        <v>0</v>
      </c>
      <c r="M81" s="31">
        <f>主动技能!S84</f>
        <v>0</v>
      </c>
      <c r="N81" s="31" t="str">
        <f>IF(主动技能!T84="","",主动技能!T84)</f>
        <v/>
      </c>
      <c r="O81" s="31" t="str">
        <f>IF(主动技能!U84="","",主动技能!U84)</f>
        <v/>
      </c>
      <c r="P81" s="31" t="str">
        <f>IF(主动技能!V84="","",主动技能!V84)</f>
        <v>skill_01</v>
      </c>
      <c r="Q81" s="31" t="str">
        <f>IF(主动技能!W84="","")</f>
        <v/>
      </c>
      <c r="R81" s="31" t="str">
        <f>IF(主动技能!X84="","")</f>
        <v/>
      </c>
      <c r="S81" s="31">
        <f>主动技能!Y84</f>
        <v>0</v>
      </c>
      <c r="T81" s="31">
        <f>主动技能!Z84</f>
        <v>100</v>
      </c>
      <c r="U81" s="31">
        <f>主动技能!AB84</f>
        <v>38716</v>
      </c>
      <c r="V81" s="31">
        <f>主动技能!AC84</f>
        <v>0</v>
      </c>
      <c r="W81" s="31">
        <f>主动技能!AD84</f>
        <v>0</v>
      </c>
      <c r="X81" s="31">
        <f>主动技能!AE84</f>
        <v>1</v>
      </c>
      <c r="Y81" s="31">
        <f>主动技能!AF84</f>
        <v>0</v>
      </c>
      <c r="Z81" s="31">
        <f>主动技能!AG84</f>
        <v>0</v>
      </c>
      <c r="AA81" s="31" t="str">
        <f>主动技能!AH84</f>
        <v>attack</v>
      </c>
      <c r="AB81" s="31" t="str">
        <f>IF(主动技能!AI84="","")</f>
        <v/>
      </c>
      <c r="AC81" s="31">
        <f>主动技能!AJ84</f>
        <v>18</v>
      </c>
      <c r="AD81" s="31">
        <f>主动技能!BF84</f>
        <v>100201</v>
      </c>
      <c r="AE81" s="1">
        <f t="shared" si="1"/>
        <v>18</v>
      </c>
    </row>
    <row r="82" spans="1:31" s="31" customFormat="1" x14ac:dyDescent="0.15">
      <c r="A82" s="31">
        <f>主动技能!B85</f>
        <v>10020119</v>
      </c>
      <c r="B82" s="4" t="str">
        <f>主动技能!H85</f>
        <v>普攻</v>
      </c>
      <c r="C82" s="4" t="str">
        <f>主动技能!I85</f>
        <v>对敌方单体攻击，造成100%攻击力（+54831）点伤害。</v>
      </c>
      <c r="D82" s="4">
        <f>VLOOKUP(主动技能!J85,对应表!F:G,2,FALSE)</f>
        <v>1</v>
      </c>
      <c r="E82" s="4">
        <f>VLOOKUP(主动技能!K85,对应表!J:K,2,FALSE)</f>
        <v>1</v>
      </c>
      <c r="F82" s="4">
        <f>VLOOKUP(主动技能!L85,对应表!N:O,2,FALSE)</f>
        <v>1</v>
      </c>
      <c r="G82" s="4">
        <f>IF(主动技能!M85="必中",2,1)</f>
        <v>1</v>
      </c>
      <c r="H82" s="4">
        <f>主动技能!N85</f>
        <v>100</v>
      </c>
      <c r="I82" s="4">
        <f>主动技能!O85</f>
        <v>0</v>
      </c>
      <c r="J82" s="31" t="str">
        <f>主动技能!P85</f>
        <v>|||</v>
      </c>
      <c r="K82" s="31">
        <f>主动技能!Q85</f>
        <v>1</v>
      </c>
      <c r="L82" s="31">
        <f>主动技能!R85</f>
        <v>0</v>
      </c>
      <c r="M82" s="31">
        <f>主动技能!S85</f>
        <v>0</v>
      </c>
      <c r="N82" s="31" t="str">
        <f>IF(主动技能!T85="","",主动技能!T85)</f>
        <v/>
      </c>
      <c r="O82" s="31" t="str">
        <f>IF(主动技能!U85="","",主动技能!U85)</f>
        <v/>
      </c>
      <c r="P82" s="31" t="str">
        <f>IF(主动技能!V85="","",主动技能!V85)</f>
        <v>skill_01</v>
      </c>
      <c r="Q82" s="31" t="str">
        <f>IF(主动技能!W85="","")</f>
        <v/>
      </c>
      <c r="R82" s="31" t="str">
        <f>IF(主动技能!X85="","")</f>
        <v/>
      </c>
      <c r="S82" s="31">
        <f>主动技能!Y85</f>
        <v>0</v>
      </c>
      <c r="T82" s="31">
        <f>主动技能!Z85</f>
        <v>100</v>
      </c>
      <c r="U82" s="31">
        <f>主动技能!AB85</f>
        <v>54831</v>
      </c>
      <c r="V82" s="31">
        <f>主动技能!AC85</f>
        <v>0</v>
      </c>
      <c r="W82" s="31">
        <f>主动技能!AD85</f>
        <v>0</v>
      </c>
      <c r="X82" s="31">
        <f>主动技能!AE85</f>
        <v>1</v>
      </c>
      <c r="Y82" s="31">
        <f>主动技能!AF85</f>
        <v>0</v>
      </c>
      <c r="Z82" s="31">
        <f>主动技能!AG85</f>
        <v>0</v>
      </c>
      <c r="AA82" s="31" t="str">
        <f>主动技能!AH85</f>
        <v>attack</v>
      </c>
      <c r="AB82" s="31" t="str">
        <f>IF(主动技能!AI85="","")</f>
        <v/>
      </c>
      <c r="AC82" s="31">
        <f>主动技能!AJ85</f>
        <v>19</v>
      </c>
      <c r="AD82" s="31">
        <f>主动技能!BF85</f>
        <v>100201</v>
      </c>
      <c r="AE82" s="1">
        <f t="shared" si="1"/>
        <v>19</v>
      </c>
    </row>
    <row r="83" spans="1:31" s="31" customFormat="1" x14ac:dyDescent="0.15">
      <c r="A83" s="31">
        <f>主动技能!B86</f>
        <v>10020120</v>
      </c>
      <c r="B83" s="4" t="str">
        <f>主动技能!H86</f>
        <v>普攻</v>
      </c>
      <c r="C83" s="4" t="str">
        <f>主动技能!I86</f>
        <v>对敌方单体攻击，造成100%攻击力（+77646）点伤害。</v>
      </c>
      <c r="D83" s="4">
        <f>VLOOKUP(主动技能!J86,对应表!F:G,2,FALSE)</f>
        <v>1</v>
      </c>
      <c r="E83" s="4">
        <f>VLOOKUP(主动技能!K86,对应表!J:K,2,FALSE)</f>
        <v>1</v>
      </c>
      <c r="F83" s="4">
        <f>VLOOKUP(主动技能!L86,对应表!N:O,2,FALSE)</f>
        <v>1</v>
      </c>
      <c r="G83" s="4">
        <f>IF(主动技能!M86="必中",2,1)</f>
        <v>1</v>
      </c>
      <c r="H83" s="4">
        <f>主动技能!N86</f>
        <v>100</v>
      </c>
      <c r="I83" s="4">
        <f>主动技能!O86</f>
        <v>0</v>
      </c>
      <c r="J83" s="31" t="str">
        <f>主动技能!P86</f>
        <v>|||</v>
      </c>
      <c r="K83" s="31">
        <f>主动技能!Q86</f>
        <v>1</v>
      </c>
      <c r="L83" s="31">
        <f>主动技能!R86</f>
        <v>0</v>
      </c>
      <c r="M83" s="31">
        <f>主动技能!S86</f>
        <v>0</v>
      </c>
      <c r="N83" s="31" t="str">
        <f>IF(主动技能!T86="","",主动技能!T86)</f>
        <v/>
      </c>
      <c r="O83" s="31" t="str">
        <f>IF(主动技能!U86="","",主动技能!U86)</f>
        <v/>
      </c>
      <c r="P83" s="31" t="str">
        <f>IF(主动技能!V86="","",主动技能!V86)</f>
        <v>skill_01</v>
      </c>
      <c r="Q83" s="31" t="str">
        <f>IF(主动技能!W86="","")</f>
        <v/>
      </c>
      <c r="R83" s="31" t="str">
        <f>IF(主动技能!X86="","")</f>
        <v/>
      </c>
      <c r="S83" s="31">
        <f>主动技能!Y86</f>
        <v>0</v>
      </c>
      <c r="T83" s="31">
        <f>主动技能!Z86</f>
        <v>100</v>
      </c>
      <c r="U83" s="31">
        <f>主动技能!AB86</f>
        <v>77646</v>
      </c>
      <c r="V83" s="31">
        <f>主动技能!AC86</f>
        <v>0</v>
      </c>
      <c r="W83" s="31">
        <f>主动技能!AD86</f>
        <v>0</v>
      </c>
      <c r="X83" s="31">
        <f>主动技能!AE86</f>
        <v>1</v>
      </c>
      <c r="Y83" s="31">
        <f>主动技能!AF86</f>
        <v>0</v>
      </c>
      <c r="Z83" s="31">
        <f>主动技能!AG86</f>
        <v>0</v>
      </c>
      <c r="AA83" s="31" t="str">
        <f>主动技能!AH86</f>
        <v>attack</v>
      </c>
      <c r="AB83" s="31" t="str">
        <f>IF(主动技能!AI86="","")</f>
        <v/>
      </c>
      <c r="AC83" s="31">
        <f>主动技能!AJ86</f>
        <v>20</v>
      </c>
      <c r="AD83" s="31">
        <f>主动技能!BF86</f>
        <v>100201</v>
      </c>
      <c r="AE83" s="1">
        <f t="shared" si="1"/>
        <v>20</v>
      </c>
    </row>
    <row r="84" spans="1:31" s="31" customFormat="1" x14ac:dyDescent="0.15">
      <c r="A84" s="31">
        <f>主动技能!B87</f>
        <v>10020201</v>
      </c>
      <c r="B84" s="4" t="str">
        <f>主动技能!H87</f>
        <v>雷鸣咒</v>
      </c>
      <c r="C84" s="4" t="str">
        <f>主动技能!I87</f>
        <v>对敌方范围攻击，造成125%攻击力（+553）点伤害。</v>
      </c>
      <c r="D84" s="4">
        <f>VLOOKUP(主动技能!J87,对应表!F:G,2,FALSE)</f>
        <v>1</v>
      </c>
      <c r="E84" s="4">
        <f>VLOOKUP(主动技能!K87,对应表!J:K,2,FALSE)</f>
        <v>1</v>
      </c>
      <c r="F84" s="4">
        <f>VLOOKUP(主动技能!L87,对应表!N:O,2,FALSE)</f>
        <v>7</v>
      </c>
      <c r="G84" s="4">
        <f>IF(主动技能!M87="必中",2,1)</f>
        <v>1</v>
      </c>
      <c r="H84" s="4">
        <f>主动技能!N87</f>
        <v>100</v>
      </c>
      <c r="I84" s="4">
        <f>主动技能!O87</f>
        <v>50</v>
      </c>
      <c r="J84" s="31" t="str">
        <f>主动技能!P87</f>
        <v>||eff_leiji|</v>
      </c>
      <c r="K84" s="31">
        <f>主动技能!Q87</f>
        <v>2</v>
      </c>
      <c r="L84" s="31">
        <f>主动技能!R87</f>
        <v>0</v>
      </c>
      <c r="M84" s="31">
        <f>主动技能!S87</f>
        <v>0</v>
      </c>
      <c r="N84" s="31" t="str">
        <f>IF(主动技能!T87="","",主动技能!T87)</f>
        <v/>
      </c>
      <c r="O84" s="31" t="str">
        <f>IF(主动技能!U87="","",主动技能!U87)</f>
        <v/>
      </c>
      <c r="P84" s="31" t="str">
        <f>IF(主动技能!V87="","",主动技能!V87)</f>
        <v>skill_03</v>
      </c>
      <c r="Q84" s="31" t="str">
        <f>IF(主动技能!W87="","")</f>
        <v/>
      </c>
      <c r="R84" s="31" t="str">
        <f>IF(主动技能!X87="","")</f>
        <v/>
      </c>
      <c r="S84" s="31">
        <f>主动技能!Y87</f>
        <v>0</v>
      </c>
      <c r="T84" s="31">
        <f>主动技能!Z87</f>
        <v>125</v>
      </c>
      <c r="U84" s="31">
        <f>主动技能!AB87</f>
        <v>553</v>
      </c>
      <c r="V84" s="31">
        <f>主动技能!AC87</f>
        <v>0</v>
      </c>
      <c r="W84" s="31">
        <f>主动技能!AD87</f>
        <v>0</v>
      </c>
      <c r="X84" s="31">
        <f>主动技能!AE87</f>
        <v>1</v>
      </c>
      <c r="Y84" s="31">
        <f>主动技能!AF87</f>
        <v>1</v>
      </c>
      <c r="Z84" s="31">
        <f>主动技能!AG87</f>
        <v>1</v>
      </c>
      <c r="AA84" s="31" t="str">
        <f>主动技能!AH87</f>
        <v>attackex</v>
      </c>
      <c r="AB84" s="31" t="str">
        <f>IF(主动技能!AI87="","")</f>
        <v/>
      </c>
      <c r="AC84" s="31">
        <f>主动技能!AJ87</f>
        <v>1</v>
      </c>
      <c r="AD84" s="31">
        <f>主动技能!BF87</f>
        <v>100202</v>
      </c>
      <c r="AE84" s="1">
        <f t="shared" si="1"/>
        <v>1</v>
      </c>
    </row>
    <row r="85" spans="1:31" s="31" customFormat="1" x14ac:dyDescent="0.15">
      <c r="A85" s="31">
        <f>主动技能!B88</f>
        <v>10020202</v>
      </c>
      <c r="B85" s="4" t="str">
        <f>主动技能!H88</f>
        <v>雷鸣咒</v>
      </c>
      <c r="C85" s="4" t="str">
        <f>主动技能!I88</f>
        <v>对敌方范围攻击，造成125%攻击力（+611）点伤害。</v>
      </c>
      <c r="D85" s="4">
        <f>VLOOKUP(主动技能!J88,对应表!F:G,2,FALSE)</f>
        <v>1</v>
      </c>
      <c r="E85" s="4">
        <f>VLOOKUP(主动技能!K88,对应表!J:K,2,FALSE)</f>
        <v>1</v>
      </c>
      <c r="F85" s="4">
        <f>VLOOKUP(主动技能!L88,对应表!N:O,2,FALSE)</f>
        <v>7</v>
      </c>
      <c r="G85" s="4">
        <f>IF(主动技能!M88="必中",2,1)</f>
        <v>1</v>
      </c>
      <c r="H85" s="4">
        <f>主动技能!N88</f>
        <v>100</v>
      </c>
      <c r="I85" s="4">
        <f>主动技能!O88</f>
        <v>50</v>
      </c>
      <c r="J85" s="31" t="str">
        <f>主动技能!P88</f>
        <v>||eff_leiji|</v>
      </c>
      <c r="K85" s="31">
        <f>主动技能!Q88</f>
        <v>2</v>
      </c>
      <c r="L85" s="31">
        <f>主动技能!R88</f>
        <v>0</v>
      </c>
      <c r="M85" s="31">
        <f>主动技能!S88</f>
        <v>0</v>
      </c>
      <c r="N85" s="31" t="str">
        <f>IF(主动技能!T88="","",主动技能!T88)</f>
        <v/>
      </c>
      <c r="O85" s="31" t="str">
        <f>IF(主动技能!U88="","",主动技能!U88)</f>
        <v/>
      </c>
      <c r="P85" s="31" t="str">
        <f>IF(主动技能!V88="","",主动技能!V88)</f>
        <v>skill_03</v>
      </c>
      <c r="Q85" s="31" t="str">
        <f>IF(主动技能!W88="","")</f>
        <v/>
      </c>
      <c r="R85" s="31" t="str">
        <f>IF(主动技能!X88="","")</f>
        <v/>
      </c>
      <c r="S85" s="31">
        <f>主动技能!Y88</f>
        <v>0</v>
      </c>
      <c r="T85" s="31">
        <f>主动技能!Z88</f>
        <v>125</v>
      </c>
      <c r="U85" s="31">
        <f>主动技能!AB88</f>
        <v>611</v>
      </c>
      <c r="V85" s="31">
        <f>主动技能!AC88</f>
        <v>0</v>
      </c>
      <c r="W85" s="31">
        <f>主动技能!AD88</f>
        <v>0</v>
      </c>
      <c r="X85" s="31">
        <f>主动技能!AE88</f>
        <v>1</v>
      </c>
      <c r="Y85" s="31">
        <f>主动技能!AF88</f>
        <v>1</v>
      </c>
      <c r="Z85" s="31">
        <f>主动技能!AG88</f>
        <v>1</v>
      </c>
      <c r="AA85" s="31" t="str">
        <f>主动技能!AH88</f>
        <v>attackex</v>
      </c>
      <c r="AB85" s="31" t="str">
        <f>IF(主动技能!AI88="","")</f>
        <v/>
      </c>
      <c r="AC85" s="31">
        <f>主动技能!AJ88</f>
        <v>2</v>
      </c>
      <c r="AD85" s="31">
        <f>主动技能!BF88</f>
        <v>100202</v>
      </c>
      <c r="AE85" s="1">
        <f t="shared" si="1"/>
        <v>2</v>
      </c>
    </row>
    <row r="86" spans="1:31" s="31" customFormat="1" x14ac:dyDescent="0.15">
      <c r="A86" s="31">
        <f>主动技能!B89</f>
        <v>10020203</v>
      </c>
      <c r="B86" s="4" t="str">
        <f>主动技能!H89</f>
        <v>雷鸣咒</v>
      </c>
      <c r="C86" s="4" t="str">
        <f>主动技能!I89</f>
        <v>对敌方范围攻击，造成125%攻击力（+809）点伤害。</v>
      </c>
      <c r="D86" s="4">
        <f>VLOOKUP(主动技能!J89,对应表!F:G,2,FALSE)</f>
        <v>1</v>
      </c>
      <c r="E86" s="4">
        <f>VLOOKUP(主动技能!K89,对应表!J:K,2,FALSE)</f>
        <v>1</v>
      </c>
      <c r="F86" s="4">
        <f>VLOOKUP(主动技能!L89,对应表!N:O,2,FALSE)</f>
        <v>7</v>
      </c>
      <c r="G86" s="4">
        <f>IF(主动技能!M89="必中",2,1)</f>
        <v>1</v>
      </c>
      <c r="H86" s="4">
        <f>主动技能!N89</f>
        <v>100</v>
      </c>
      <c r="I86" s="4">
        <f>主动技能!O89</f>
        <v>50</v>
      </c>
      <c r="J86" s="31" t="str">
        <f>主动技能!P89</f>
        <v>||eff_leiji|</v>
      </c>
      <c r="K86" s="31">
        <f>主动技能!Q89</f>
        <v>2</v>
      </c>
      <c r="L86" s="31">
        <f>主动技能!R89</f>
        <v>0</v>
      </c>
      <c r="M86" s="31">
        <f>主动技能!S89</f>
        <v>0</v>
      </c>
      <c r="N86" s="31" t="str">
        <f>IF(主动技能!T89="","",主动技能!T89)</f>
        <v/>
      </c>
      <c r="O86" s="31" t="str">
        <f>IF(主动技能!U89="","",主动技能!U89)</f>
        <v/>
      </c>
      <c r="P86" s="31" t="str">
        <f>IF(主动技能!V89="","",主动技能!V89)</f>
        <v>skill_03</v>
      </c>
      <c r="Q86" s="31" t="str">
        <f>IF(主动技能!W89="","")</f>
        <v/>
      </c>
      <c r="R86" s="31" t="str">
        <f>IF(主动技能!X89="","")</f>
        <v/>
      </c>
      <c r="S86" s="31">
        <f>主动技能!Y89</f>
        <v>0</v>
      </c>
      <c r="T86" s="31">
        <f>主动技能!Z89</f>
        <v>125</v>
      </c>
      <c r="U86" s="31">
        <f>主动技能!AB89</f>
        <v>809</v>
      </c>
      <c r="V86" s="31">
        <f>主动技能!AC89</f>
        <v>0</v>
      </c>
      <c r="W86" s="31">
        <f>主动技能!AD89</f>
        <v>0</v>
      </c>
      <c r="X86" s="31">
        <f>主动技能!AE89</f>
        <v>1</v>
      </c>
      <c r="Y86" s="31">
        <f>主动技能!AF89</f>
        <v>1</v>
      </c>
      <c r="Z86" s="31">
        <f>主动技能!AG89</f>
        <v>1</v>
      </c>
      <c r="AA86" s="31" t="str">
        <f>主动技能!AH89</f>
        <v>attackex</v>
      </c>
      <c r="AB86" s="31" t="str">
        <f>IF(主动技能!AI89="","")</f>
        <v/>
      </c>
      <c r="AC86" s="31">
        <f>主动技能!AJ89</f>
        <v>3</v>
      </c>
      <c r="AD86" s="31">
        <f>主动技能!BF89</f>
        <v>100202</v>
      </c>
      <c r="AE86" s="1">
        <f t="shared" si="1"/>
        <v>3</v>
      </c>
    </row>
    <row r="87" spans="1:31" s="31" customFormat="1" x14ac:dyDescent="0.15">
      <c r="A87" s="31">
        <f>主动技能!B90</f>
        <v>10020204</v>
      </c>
      <c r="B87" s="4" t="str">
        <f>主动技能!H90</f>
        <v>雷鸣咒</v>
      </c>
      <c r="C87" s="4" t="str">
        <f>主动技能!I90</f>
        <v>对敌方范围攻击，造成125%攻击力（+1247）点伤害。</v>
      </c>
      <c r="D87" s="4">
        <f>VLOOKUP(主动技能!J90,对应表!F:G,2,FALSE)</f>
        <v>1</v>
      </c>
      <c r="E87" s="4">
        <f>VLOOKUP(主动技能!K90,对应表!J:K,2,FALSE)</f>
        <v>1</v>
      </c>
      <c r="F87" s="4">
        <f>VLOOKUP(主动技能!L90,对应表!N:O,2,FALSE)</f>
        <v>7</v>
      </c>
      <c r="G87" s="4">
        <f>IF(主动技能!M90="必中",2,1)</f>
        <v>1</v>
      </c>
      <c r="H87" s="4">
        <f>主动技能!N90</f>
        <v>100</v>
      </c>
      <c r="I87" s="4">
        <f>主动技能!O90</f>
        <v>50</v>
      </c>
      <c r="J87" s="31" t="str">
        <f>主动技能!P90</f>
        <v>||eff_leiji|</v>
      </c>
      <c r="K87" s="31">
        <f>主动技能!Q90</f>
        <v>2</v>
      </c>
      <c r="L87" s="31">
        <f>主动技能!R90</f>
        <v>0</v>
      </c>
      <c r="M87" s="31">
        <f>主动技能!S90</f>
        <v>0</v>
      </c>
      <c r="N87" s="31" t="str">
        <f>IF(主动技能!T90="","",主动技能!T90)</f>
        <v/>
      </c>
      <c r="O87" s="31" t="str">
        <f>IF(主动技能!U90="","",主动技能!U90)</f>
        <v/>
      </c>
      <c r="P87" s="31" t="str">
        <f>IF(主动技能!V90="","",主动技能!V90)</f>
        <v>skill_03</v>
      </c>
      <c r="Q87" s="31" t="str">
        <f>IF(主动技能!W90="","")</f>
        <v/>
      </c>
      <c r="R87" s="31" t="str">
        <f>IF(主动技能!X90="","")</f>
        <v/>
      </c>
      <c r="S87" s="31">
        <f>主动技能!Y90</f>
        <v>0</v>
      </c>
      <c r="T87" s="31">
        <f>主动技能!Z90</f>
        <v>125</v>
      </c>
      <c r="U87" s="31">
        <f>主动技能!AB90</f>
        <v>1247</v>
      </c>
      <c r="V87" s="31">
        <f>主动技能!AC90</f>
        <v>0</v>
      </c>
      <c r="W87" s="31">
        <f>主动技能!AD90</f>
        <v>0</v>
      </c>
      <c r="X87" s="31">
        <f>主动技能!AE90</f>
        <v>1</v>
      </c>
      <c r="Y87" s="31">
        <f>主动技能!AF90</f>
        <v>1</v>
      </c>
      <c r="Z87" s="31">
        <f>主动技能!AG90</f>
        <v>1</v>
      </c>
      <c r="AA87" s="31" t="str">
        <f>主动技能!AH90</f>
        <v>attackex</v>
      </c>
      <c r="AB87" s="31" t="str">
        <f>IF(主动技能!AI90="","")</f>
        <v/>
      </c>
      <c r="AC87" s="31">
        <f>主动技能!AJ90</f>
        <v>4</v>
      </c>
      <c r="AD87" s="31">
        <f>主动技能!BF90</f>
        <v>100202</v>
      </c>
      <c r="AE87" s="1">
        <f t="shared" si="1"/>
        <v>4</v>
      </c>
    </row>
    <row r="88" spans="1:31" s="31" customFormat="1" x14ac:dyDescent="0.15">
      <c r="A88" s="31">
        <f>主动技能!B91</f>
        <v>10020205</v>
      </c>
      <c r="B88" s="4" t="str">
        <f>主动技能!H91</f>
        <v>雷鸣咒</v>
      </c>
      <c r="C88" s="4" t="str">
        <f>主动技能!I91</f>
        <v>对敌方范围攻击，造成125%攻击力（+1867）点伤害。</v>
      </c>
      <c r="D88" s="4">
        <f>VLOOKUP(主动技能!J91,对应表!F:G,2,FALSE)</f>
        <v>1</v>
      </c>
      <c r="E88" s="4">
        <f>VLOOKUP(主动技能!K91,对应表!J:K,2,FALSE)</f>
        <v>1</v>
      </c>
      <c r="F88" s="4">
        <f>VLOOKUP(主动技能!L91,对应表!N:O,2,FALSE)</f>
        <v>7</v>
      </c>
      <c r="G88" s="4">
        <f>IF(主动技能!M91="必中",2,1)</f>
        <v>1</v>
      </c>
      <c r="H88" s="4">
        <f>主动技能!N91</f>
        <v>100</v>
      </c>
      <c r="I88" s="4">
        <f>主动技能!O91</f>
        <v>50</v>
      </c>
      <c r="J88" s="31" t="str">
        <f>主动技能!P91</f>
        <v>||eff_leiji|</v>
      </c>
      <c r="K88" s="31">
        <f>主动技能!Q91</f>
        <v>2</v>
      </c>
      <c r="L88" s="31">
        <f>主动技能!R91</f>
        <v>0</v>
      </c>
      <c r="M88" s="31">
        <f>主动技能!S91</f>
        <v>0</v>
      </c>
      <c r="N88" s="31" t="str">
        <f>IF(主动技能!T91="","",主动技能!T91)</f>
        <v/>
      </c>
      <c r="O88" s="31" t="str">
        <f>IF(主动技能!U91="","",主动技能!U91)</f>
        <v/>
      </c>
      <c r="P88" s="31" t="str">
        <f>IF(主动技能!V91="","",主动技能!V91)</f>
        <v>skill_03</v>
      </c>
      <c r="Q88" s="31" t="str">
        <f>IF(主动技能!W91="","")</f>
        <v/>
      </c>
      <c r="R88" s="31" t="str">
        <f>IF(主动技能!X91="","")</f>
        <v/>
      </c>
      <c r="S88" s="31">
        <f>主动技能!Y91</f>
        <v>0</v>
      </c>
      <c r="T88" s="31">
        <f>主动技能!Z91</f>
        <v>125</v>
      </c>
      <c r="U88" s="31">
        <f>主动技能!AB91</f>
        <v>1867</v>
      </c>
      <c r="V88" s="31">
        <f>主动技能!AC91</f>
        <v>0</v>
      </c>
      <c r="W88" s="31">
        <f>主动技能!AD91</f>
        <v>0</v>
      </c>
      <c r="X88" s="31">
        <f>主动技能!AE91</f>
        <v>1</v>
      </c>
      <c r="Y88" s="31">
        <f>主动技能!AF91</f>
        <v>1</v>
      </c>
      <c r="Z88" s="31">
        <f>主动技能!AG91</f>
        <v>1</v>
      </c>
      <c r="AA88" s="31" t="str">
        <f>主动技能!AH91</f>
        <v>attackex</v>
      </c>
      <c r="AB88" s="31" t="str">
        <f>IF(主动技能!AI91="","")</f>
        <v/>
      </c>
      <c r="AC88" s="31">
        <f>主动技能!AJ91</f>
        <v>5</v>
      </c>
      <c r="AD88" s="31">
        <f>主动技能!BF91</f>
        <v>100202</v>
      </c>
      <c r="AE88" s="1">
        <f t="shared" si="1"/>
        <v>5</v>
      </c>
    </row>
    <row r="89" spans="1:31" s="31" customFormat="1" x14ac:dyDescent="0.15">
      <c r="A89" s="31">
        <f>主动技能!B92</f>
        <v>10020206</v>
      </c>
      <c r="B89" s="4" t="str">
        <f>主动技能!H92</f>
        <v>雷鸣咒</v>
      </c>
      <c r="C89" s="4" t="str">
        <f>主动技能!I92</f>
        <v>对敌方范围攻击，造成125%攻击力（+2745）点伤害。</v>
      </c>
      <c r="D89" s="4">
        <f>VLOOKUP(主动技能!J92,对应表!F:G,2,FALSE)</f>
        <v>1</v>
      </c>
      <c r="E89" s="4">
        <f>VLOOKUP(主动技能!K92,对应表!J:K,2,FALSE)</f>
        <v>1</v>
      </c>
      <c r="F89" s="4">
        <f>VLOOKUP(主动技能!L92,对应表!N:O,2,FALSE)</f>
        <v>7</v>
      </c>
      <c r="G89" s="4">
        <f>IF(主动技能!M92="必中",2,1)</f>
        <v>1</v>
      </c>
      <c r="H89" s="4">
        <f>主动技能!N92</f>
        <v>100</v>
      </c>
      <c r="I89" s="4">
        <f>主动技能!O92</f>
        <v>50</v>
      </c>
      <c r="J89" s="31" t="str">
        <f>主动技能!P92</f>
        <v>||eff_leiji|</v>
      </c>
      <c r="K89" s="31">
        <f>主动技能!Q92</f>
        <v>2</v>
      </c>
      <c r="L89" s="31">
        <f>主动技能!R92</f>
        <v>0</v>
      </c>
      <c r="M89" s="31">
        <f>主动技能!S92</f>
        <v>0</v>
      </c>
      <c r="N89" s="31" t="str">
        <f>IF(主动技能!T92="","",主动技能!T92)</f>
        <v/>
      </c>
      <c r="O89" s="31" t="str">
        <f>IF(主动技能!U92="","",主动技能!U92)</f>
        <v/>
      </c>
      <c r="P89" s="31" t="str">
        <f>IF(主动技能!V92="","",主动技能!V92)</f>
        <v>skill_03</v>
      </c>
      <c r="Q89" s="31" t="str">
        <f>IF(主动技能!W92="","")</f>
        <v/>
      </c>
      <c r="R89" s="31" t="str">
        <f>IF(主动技能!X92="","")</f>
        <v/>
      </c>
      <c r="S89" s="31">
        <f>主动技能!Y92</f>
        <v>0</v>
      </c>
      <c r="T89" s="31">
        <f>主动技能!Z92</f>
        <v>125</v>
      </c>
      <c r="U89" s="31">
        <f>主动技能!AB92</f>
        <v>2745</v>
      </c>
      <c r="V89" s="31">
        <f>主动技能!AC92</f>
        <v>0</v>
      </c>
      <c r="W89" s="31">
        <f>主动技能!AD92</f>
        <v>0</v>
      </c>
      <c r="X89" s="31">
        <f>主动技能!AE92</f>
        <v>1</v>
      </c>
      <c r="Y89" s="31">
        <f>主动技能!AF92</f>
        <v>1</v>
      </c>
      <c r="Z89" s="31">
        <f>主动技能!AG92</f>
        <v>1</v>
      </c>
      <c r="AA89" s="31" t="str">
        <f>主动技能!AH92</f>
        <v>attackex</v>
      </c>
      <c r="AB89" s="31" t="str">
        <f>IF(主动技能!AI92="","")</f>
        <v/>
      </c>
      <c r="AC89" s="31">
        <f>主动技能!AJ92</f>
        <v>6</v>
      </c>
      <c r="AD89" s="31">
        <f>主动技能!BF92</f>
        <v>100202</v>
      </c>
      <c r="AE89" s="1">
        <f t="shared" si="1"/>
        <v>6</v>
      </c>
    </row>
    <row r="90" spans="1:31" s="31" customFormat="1" x14ac:dyDescent="0.15">
      <c r="A90" s="31">
        <f>主动技能!B93</f>
        <v>10020207</v>
      </c>
      <c r="B90" s="4" t="str">
        <f>主动技能!H93</f>
        <v>雷鸣咒</v>
      </c>
      <c r="C90" s="4" t="str">
        <f>主动技能!I93</f>
        <v>对敌方范围攻击，造成125%攻击力（+3989）点伤害。</v>
      </c>
      <c r="D90" s="4">
        <f>VLOOKUP(主动技能!J93,对应表!F:G,2,FALSE)</f>
        <v>1</v>
      </c>
      <c r="E90" s="4">
        <f>VLOOKUP(主动技能!K93,对应表!J:K,2,FALSE)</f>
        <v>1</v>
      </c>
      <c r="F90" s="4">
        <f>VLOOKUP(主动技能!L93,对应表!N:O,2,FALSE)</f>
        <v>7</v>
      </c>
      <c r="G90" s="4">
        <f>IF(主动技能!M93="必中",2,1)</f>
        <v>1</v>
      </c>
      <c r="H90" s="4">
        <f>主动技能!N93</f>
        <v>100</v>
      </c>
      <c r="I90" s="4">
        <f>主动技能!O93</f>
        <v>50</v>
      </c>
      <c r="J90" s="31" t="str">
        <f>主动技能!P93</f>
        <v>||eff_leiji|</v>
      </c>
      <c r="K90" s="31">
        <f>主动技能!Q93</f>
        <v>2</v>
      </c>
      <c r="L90" s="31">
        <f>主动技能!R93</f>
        <v>0</v>
      </c>
      <c r="M90" s="31">
        <f>主动技能!S93</f>
        <v>0</v>
      </c>
      <c r="N90" s="31" t="str">
        <f>IF(主动技能!T93="","",主动技能!T93)</f>
        <v/>
      </c>
      <c r="O90" s="31" t="str">
        <f>IF(主动技能!U93="","",主动技能!U93)</f>
        <v/>
      </c>
      <c r="P90" s="31" t="str">
        <f>IF(主动技能!V93="","",主动技能!V93)</f>
        <v>skill_03</v>
      </c>
      <c r="Q90" s="31" t="str">
        <f>IF(主动技能!W93="","")</f>
        <v/>
      </c>
      <c r="R90" s="31" t="str">
        <f>IF(主动技能!X93="","")</f>
        <v/>
      </c>
      <c r="S90" s="31">
        <f>主动技能!Y93</f>
        <v>0</v>
      </c>
      <c r="T90" s="31">
        <f>主动技能!Z93</f>
        <v>125</v>
      </c>
      <c r="U90" s="31">
        <f>主动技能!AB93</f>
        <v>3989</v>
      </c>
      <c r="V90" s="31">
        <f>主动技能!AC93</f>
        <v>0</v>
      </c>
      <c r="W90" s="31">
        <f>主动技能!AD93</f>
        <v>0</v>
      </c>
      <c r="X90" s="31">
        <f>主动技能!AE93</f>
        <v>1</v>
      </c>
      <c r="Y90" s="31">
        <f>主动技能!AF93</f>
        <v>1</v>
      </c>
      <c r="Z90" s="31">
        <f>主动技能!AG93</f>
        <v>1</v>
      </c>
      <c r="AA90" s="31" t="str">
        <f>主动技能!AH93</f>
        <v>attackex</v>
      </c>
      <c r="AB90" s="31" t="str">
        <f>IF(主动技能!AI93="","")</f>
        <v/>
      </c>
      <c r="AC90" s="31">
        <f>主动技能!AJ93</f>
        <v>7</v>
      </c>
      <c r="AD90" s="31">
        <f>主动技能!BF93</f>
        <v>100202</v>
      </c>
      <c r="AE90" s="1">
        <f t="shared" si="1"/>
        <v>7</v>
      </c>
    </row>
    <row r="91" spans="1:31" s="31" customFormat="1" x14ac:dyDescent="0.15">
      <c r="A91" s="31">
        <f>主动技能!B94</f>
        <v>10020208</v>
      </c>
      <c r="B91" s="4" t="str">
        <f>主动技能!H94</f>
        <v>雷鸣咒</v>
      </c>
      <c r="C91" s="4" t="str">
        <f>主动技能!I94</f>
        <v>对敌方范围攻击，造成125%攻击力（+5748）点伤害。</v>
      </c>
      <c r="D91" s="4">
        <f>VLOOKUP(主动技能!J94,对应表!F:G,2,FALSE)</f>
        <v>1</v>
      </c>
      <c r="E91" s="4">
        <f>VLOOKUP(主动技能!K94,对应表!J:K,2,FALSE)</f>
        <v>1</v>
      </c>
      <c r="F91" s="4">
        <f>VLOOKUP(主动技能!L94,对应表!N:O,2,FALSE)</f>
        <v>7</v>
      </c>
      <c r="G91" s="4">
        <f>IF(主动技能!M94="必中",2,1)</f>
        <v>1</v>
      </c>
      <c r="H91" s="4">
        <f>主动技能!N94</f>
        <v>100</v>
      </c>
      <c r="I91" s="4">
        <f>主动技能!O94</f>
        <v>50</v>
      </c>
      <c r="J91" s="31" t="str">
        <f>主动技能!P94</f>
        <v>||eff_leiji|</v>
      </c>
      <c r="K91" s="31">
        <f>主动技能!Q94</f>
        <v>2</v>
      </c>
      <c r="L91" s="31">
        <f>主动技能!R94</f>
        <v>0</v>
      </c>
      <c r="M91" s="31">
        <f>主动技能!S94</f>
        <v>0</v>
      </c>
      <c r="N91" s="31" t="str">
        <f>IF(主动技能!T94="","",主动技能!T94)</f>
        <v/>
      </c>
      <c r="O91" s="31" t="str">
        <f>IF(主动技能!U94="","",主动技能!U94)</f>
        <v/>
      </c>
      <c r="P91" s="31" t="str">
        <f>IF(主动技能!V94="","",主动技能!V94)</f>
        <v>skill_03</v>
      </c>
      <c r="Q91" s="31" t="str">
        <f>IF(主动技能!W94="","")</f>
        <v/>
      </c>
      <c r="R91" s="31" t="str">
        <f>IF(主动技能!X94="","")</f>
        <v/>
      </c>
      <c r="S91" s="31">
        <f>主动技能!Y94</f>
        <v>0</v>
      </c>
      <c r="T91" s="31">
        <f>主动技能!Z94</f>
        <v>125</v>
      </c>
      <c r="U91" s="31">
        <f>主动技能!AB94</f>
        <v>5748</v>
      </c>
      <c r="V91" s="31">
        <f>主动技能!AC94</f>
        <v>0</v>
      </c>
      <c r="W91" s="31">
        <f>主动技能!AD94</f>
        <v>0</v>
      </c>
      <c r="X91" s="31">
        <f>主动技能!AE94</f>
        <v>1</v>
      </c>
      <c r="Y91" s="31">
        <f>主动技能!AF94</f>
        <v>1</v>
      </c>
      <c r="Z91" s="31">
        <f>主动技能!AG94</f>
        <v>1</v>
      </c>
      <c r="AA91" s="31" t="str">
        <f>主动技能!AH94</f>
        <v>attackex</v>
      </c>
      <c r="AB91" s="31" t="str">
        <f>IF(主动技能!AI94="","")</f>
        <v/>
      </c>
      <c r="AC91" s="31">
        <f>主动技能!AJ94</f>
        <v>8</v>
      </c>
      <c r="AD91" s="31">
        <f>主动技能!BF94</f>
        <v>100202</v>
      </c>
      <c r="AE91" s="1">
        <f t="shared" si="1"/>
        <v>8</v>
      </c>
    </row>
    <row r="92" spans="1:31" s="31" customFormat="1" x14ac:dyDescent="0.15">
      <c r="A92" s="31">
        <f>主动技能!B95</f>
        <v>10020209</v>
      </c>
      <c r="B92" s="4" t="str">
        <f>主动技能!H95</f>
        <v>雷鸣咒</v>
      </c>
      <c r="C92" s="4" t="str">
        <f>主动技能!I95</f>
        <v>对敌方范围攻击，造成125%攻击力（+8240）点伤害。</v>
      </c>
      <c r="D92" s="4">
        <f>VLOOKUP(主动技能!J95,对应表!F:G,2,FALSE)</f>
        <v>1</v>
      </c>
      <c r="E92" s="4">
        <f>VLOOKUP(主动技能!K95,对应表!J:K,2,FALSE)</f>
        <v>1</v>
      </c>
      <c r="F92" s="4">
        <f>VLOOKUP(主动技能!L95,对应表!N:O,2,FALSE)</f>
        <v>7</v>
      </c>
      <c r="G92" s="4">
        <f>IF(主动技能!M95="必中",2,1)</f>
        <v>1</v>
      </c>
      <c r="H92" s="4">
        <f>主动技能!N95</f>
        <v>100</v>
      </c>
      <c r="I92" s="4">
        <f>主动技能!O95</f>
        <v>50</v>
      </c>
      <c r="J92" s="31" t="str">
        <f>主动技能!P95</f>
        <v>||eff_leiji|</v>
      </c>
      <c r="K92" s="31">
        <f>主动技能!Q95</f>
        <v>2</v>
      </c>
      <c r="L92" s="31">
        <f>主动技能!R95</f>
        <v>0</v>
      </c>
      <c r="M92" s="31">
        <f>主动技能!S95</f>
        <v>0</v>
      </c>
      <c r="N92" s="31" t="str">
        <f>IF(主动技能!T95="","",主动技能!T95)</f>
        <v/>
      </c>
      <c r="O92" s="31" t="str">
        <f>IF(主动技能!U95="","",主动技能!U95)</f>
        <v/>
      </c>
      <c r="P92" s="31" t="str">
        <f>IF(主动技能!V95="","",主动技能!V95)</f>
        <v>skill_03</v>
      </c>
      <c r="Q92" s="31" t="str">
        <f>IF(主动技能!W95="","")</f>
        <v/>
      </c>
      <c r="R92" s="31" t="str">
        <f>IF(主动技能!X95="","")</f>
        <v/>
      </c>
      <c r="S92" s="31">
        <f>主动技能!Y95</f>
        <v>0</v>
      </c>
      <c r="T92" s="31">
        <f>主动技能!Z95</f>
        <v>125</v>
      </c>
      <c r="U92" s="31">
        <f>主动技能!AB95</f>
        <v>8240</v>
      </c>
      <c r="V92" s="31">
        <f>主动技能!AC95</f>
        <v>0</v>
      </c>
      <c r="W92" s="31">
        <f>主动技能!AD95</f>
        <v>0</v>
      </c>
      <c r="X92" s="31">
        <f>主动技能!AE95</f>
        <v>1</v>
      </c>
      <c r="Y92" s="31">
        <f>主动技能!AF95</f>
        <v>1</v>
      </c>
      <c r="Z92" s="31">
        <f>主动技能!AG95</f>
        <v>1</v>
      </c>
      <c r="AA92" s="31" t="str">
        <f>主动技能!AH95</f>
        <v>attackex</v>
      </c>
      <c r="AB92" s="31" t="str">
        <f>IF(主动技能!AI95="","")</f>
        <v/>
      </c>
      <c r="AC92" s="31">
        <f>主动技能!AJ95</f>
        <v>9</v>
      </c>
      <c r="AD92" s="31">
        <f>主动技能!BF95</f>
        <v>100202</v>
      </c>
      <c r="AE92" s="1">
        <f t="shared" si="1"/>
        <v>9</v>
      </c>
    </row>
    <row r="93" spans="1:31" s="31" customFormat="1" x14ac:dyDescent="0.15">
      <c r="A93" s="31">
        <f>主动技能!B96</f>
        <v>10020210</v>
      </c>
      <c r="B93" s="4" t="str">
        <f>主动技能!H96</f>
        <v>雷鸣咒</v>
      </c>
      <c r="C93" s="4" t="str">
        <f>主动技能!I96</f>
        <v>对敌方范围攻击，造成125%攻击力（+11767）点伤害。</v>
      </c>
      <c r="D93" s="4">
        <f>VLOOKUP(主动技能!J96,对应表!F:G,2,FALSE)</f>
        <v>1</v>
      </c>
      <c r="E93" s="4">
        <f>VLOOKUP(主动技能!K96,对应表!J:K,2,FALSE)</f>
        <v>1</v>
      </c>
      <c r="F93" s="4">
        <f>VLOOKUP(主动技能!L96,对应表!N:O,2,FALSE)</f>
        <v>7</v>
      </c>
      <c r="G93" s="4">
        <f>IF(主动技能!M96="必中",2,1)</f>
        <v>1</v>
      </c>
      <c r="H93" s="4">
        <f>主动技能!N96</f>
        <v>100</v>
      </c>
      <c r="I93" s="4">
        <f>主动技能!O96</f>
        <v>50</v>
      </c>
      <c r="J93" s="31" t="str">
        <f>主动技能!P96</f>
        <v>||eff_leiji|</v>
      </c>
      <c r="K93" s="31">
        <f>主动技能!Q96</f>
        <v>2</v>
      </c>
      <c r="L93" s="31">
        <f>主动技能!R96</f>
        <v>0</v>
      </c>
      <c r="M93" s="31">
        <f>主动技能!S96</f>
        <v>0</v>
      </c>
      <c r="N93" s="31" t="str">
        <f>IF(主动技能!T96="","",主动技能!T96)</f>
        <v/>
      </c>
      <c r="O93" s="31" t="str">
        <f>IF(主动技能!U96="","",主动技能!U96)</f>
        <v/>
      </c>
      <c r="P93" s="31" t="str">
        <f>IF(主动技能!V96="","",主动技能!V96)</f>
        <v>skill_03</v>
      </c>
      <c r="Q93" s="31" t="str">
        <f>IF(主动技能!W96="","")</f>
        <v/>
      </c>
      <c r="R93" s="31" t="str">
        <f>IF(主动技能!X96="","")</f>
        <v/>
      </c>
      <c r="S93" s="31">
        <f>主动技能!Y96</f>
        <v>0</v>
      </c>
      <c r="T93" s="31">
        <f>主动技能!Z96</f>
        <v>125</v>
      </c>
      <c r="U93" s="31">
        <f>主动技能!AB96</f>
        <v>11767</v>
      </c>
      <c r="V93" s="31">
        <f>主动技能!AC96</f>
        <v>0</v>
      </c>
      <c r="W93" s="31">
        <f>主动技能!AD96</f>
        <v>0</v>
      </c>
      <c r="X93" s="31">
        <f>主动技能!AE96</f>
        <v>1</v>
      </c>
      <c r="Y93" s="31">
        <f>主动技能!AF96</f>
        <v>1</v>
      </c>
      <c r="Z93" s="31">
        <f>主动技能!AG96</f>
        <v>1</v>
      </c>
      <c r="AA93" s="31" t="str">
        <f>主动技能!AH96</f>
        <v>attackex</v>
      </c>
      <c r="AB93" s="31" t="str">
        <f>IF(主动技能!AI96="","")</f>
        <v/>
      </c>
      <c r="AC93" s="31">
        <f>主动技能!AJ96</f>
        <v>10</v>
      </c>
      <c r="AD93" s="31">
        <f>主动技能!BF96</f>
        <v>100202</v>
      </c>
      <c r="AE93" s="1">
        <f t="shared" si="1"/>
        <v>10</v>
      </c>
    </row>
    <row r="94" spans="1:31" s="31" customFormat="1" x14ac:dyDescent="0.15">
      <c r="A94" s="31">
        <f>主动技能!B97</f>
        <v>10020211</v>
      </c>
      <c r="B94" s="4" t="str">
        <f>主动技能!H97</f>
        <v>雷鸣咒</v>
      </c>
      <c r="C94" s="4" t="str">
        <f>主动技能!I97</f>
        <v>对敌方范围攻击，造成125%攻击力（+16761）点伤害。</v>
      </c>
      <c r="D94" s="4">
        <f>VLOOKUP(主动技能!J97,对应表!F:G,2,FALSE)</f>
        <v>1</v>
      </c>
      <c r="E94" s="4">
        <f>VLOOKUP(主动技能!K97,对应表!J:K,2,FALSE)</f>
        <v>1</v>
      </c>
      <c r="F94" s="4">
        <f>VLOOKUP(主动技能!L97,对应表!N:O,2,FALSE)</f>
        <v>7</v>
      </c>
      <c r="G94" s="4">
        <f>IF(主动技能!M97="必中",2,1)</f>
        <v>1</v>
      </c>
      <c r="H94" s="4">
        <f>主动技能!N97</f>
        <v>100</v>
      </c>
      <c r="I94" s="4">
        <f>主动技能!O97</f>
        <v>50</v>
      </c>
      <c r="J94" s="31" t="str">
        <f>主动技能!P97</f>
        <v>||eff_leiji|</v>
      </c>
      <c r="K94" s="31">
        <f>主动技能!Q97</f>
        <v>2</v>
      </c>
      <c r="L94" s="31">
        <f>主动技能!R97</f>
        <v>0</v>
      </c>
      <c r="M94" s="31">
        <f>主动技能!S97</f>
        <v>0</v>
      </c>
      <c r="N94" s="31" t="str">
        <f>IF(主动技能!T97="","",主动技能!T97)</f>
        <v/>
      </c>
      <c r="O94" s="31" t="str">
        <f>IF(主动技能!U97="","",主动技能!U97)</f>
        <v/>
      </c>
      <c r="P94" s="31" t="str">
        <f>IF(主动技能!V97="","",主动技能!V97)</f>
        <v>skill_03</v>
      </c>
      <c r="Q94" s="31" t="str">
        <f>IF(主动技能!W97="","")</f>
        <v/>
      </c>
      <c r="R94" s="31" t="str">
        <f>IF(主动技能!X97="","")</f>
        <v/>
      </c>
      <c r="S94" s="31">
        <f>主动技能!Y97</f>
        <v>0</v>
      </c>
      <c r="T94" s="31">
        <f>主动技能!Z97</f>
        <v>125</v>
      </c>
      <c r="U94" s="31">
        <f>主动技能!AB97</f>
        <v>16761</v>
      </c>
      <c r="V94" s="31">
        <f>主动技能!AC97</f>
        <v>0</v>
      </c>
      <c r="W94" s="31">
        <f>主动技能!AD97</f>
        <v>0</v>
      </c>
      <c r="X94" s="31">
        <f>主动技能!AE97</f>
        <v>1</v>
      </c>
      <c r="Y94" s="31">
        <f>主动技能!AF97</f>
        <v>1</v>
      </c>
      <c r="Z94" s="31">
        <f>主动技能!AG97</f>
        <v>1</v>
      </c>
      <c r="AA94" s="31" t="str">
        <f>主动技能!AH97</f>
        <v>attackex</v>
      </c>
      <c r="AB94" s="31" t="str">
        <f>IF(主动技能!AI97="","")</f>
        <v/>
      </c>
      <c r="AC94" s="31">
        <f>主动技能!AJ97</f>
        <v>11</v>
      </c>
      <c r="AD94" s="31">
        <f>主动技能!BF97</f>
        <v>100202</v>
      </c>
      <c r="AE94" s="1">
        <f t="shared" si="1"/>
        <v>11</v>
      </c>
    </row>
    <row r="95" spans="1:31" s="31" customFormat="1" x14ac:dyDescent="0.15">
      <c r="A95" s="31">
        <f>主动技能!B98</f>
        <v>10020212</v>
      </c>
      <c r="B95" s="4" t="str">
        <f>主动技能!H98</f>
        <v>雷鸣咒</v>
      </c>
      <c r="C95" s="4" t="str">
        <f>主动技能!I98</f>
        <v>对敌方范围攻击，造成125%攻击力（+23830）点伤害。</v>
      </c>
      <c r="D95" s="4">
        <f>VLOOKUP(主动技能!J98,对应表!F:G,2,FALSE)</f>
        <v>1</v>
      </c>
      <c r="E95" s="4">
        <f>VLOOKUP(主动技能!K98,对应表!J:K,2,FALSE)</f>
        <v>1</v>
      </c>
      <c r="F95" s="4">
        <f>VLOOKUP(主动技能!L98,对应表!N:O,2,FALSE)</f>
        <v>7</v>
      </c>
      <c r="G95" s="4">
        <f>IF(主动技能!M98="必中",2,1)</f>
        <v>1</v>
      </c>
      <c r="H95" s="4">
        <f>主动技能!N98</f>
        <v>100</v>
      </c>
      <c r="I95" s="4">
        <f>主动技能!O98</f>
        <v>50</v>
      </c>
      <c r="J95" s="31" t="str">
        <f>主动技能!P98</f>
        <v>||eff_leiji|</v>
      </c>
      <c r="K95" s="31">
        <f>主动技能!Q98</f>
        <v>2</v>
      </c>
      <c r="L95" s="31">
        <f>主动技能!R98</f>
        <v>0</v>
      </c>
      <c r="M95" s="31">
        <f>主动技能!S98</f>
        <v>0</v>
      </c>
      <c r="N95" s="31" t="str">
        <f>IF(主动技能!T98="","",主动技能!T98)</f>
        <v/>
      </c>
      <c r="O95" s="31" t="str">
        <f>IF(主动技能!U98="","",主动技能!U98)</f>
        <v/>
      </c>
      <c r="P95" s="31" t="str">
        <f>IF(主动技能!V98="","",主动技能!V98)</f>
        <v>skill_03</v>
      </c>
      <c r="Q95" s="31" t="str">
        <f>IF(主动技能!W98="","")</f>
        <v/>
      </c>
      <c r="R95" s="31" t="str">
        <f>IF(主动技能!X98="","")</f>
        <v/>
      </c>
      <c r="S95" s="31">
        <f>主动技能!Y98</f>
        <v>0</v>
      </c>
      <c r="T95" s="31">
        <f>主动技能!Z98</f>
        <v>125</v>
      </c>
      <c r="U95" s="31">
        <f>主动技能!AB98</f>
        <v>23830</v>
      </c>
      <c r="V95" s="31">
        <f>主动技能!AC98</f>
        <v>0</v>
      </c>
      <c r="W95" s="31">
        <f>主动技能!AD98</f>
        <v>0</v>
      </c>
      <c r="X95" s="31">
        <f>主动技能!AE98</f>
        <v>1</v>
      </c>
      <c r="Y95" s="31">
        <f>主动技能!AF98</f>
        <v>1</v>
      </c>
      <c r="Z95" s="31">
        <f>主动技能!AG98</f>
        <v>1</v>
      </c>
      <c r="AA95" s="31" t="str">
        <f>主动技能!AH98</f>
        <v>attackex</v>
      </c>
      <c r="AB95" s="31" t="str">
        <f>IF(主动技能!AI98="","")</f>
        <v/>
      </c>
      <c r="AC95" s="31">
        <f>主动技能!AJ98</f>
        <v>12</v>
      </c>
      <c r="AD95" s="31">
        <f>主动技能!BF98</f>
        <v>100202</v>
      </c>
      <c r="AE95" s="1">
        <f t="shared" si="1"/>
        <v>12</v>
      </c>
    </row>
    <row r="96" spans="1:31" s="31" customFormat="1" x14ac:dyDescent="0.15">
      <c r="A96" s="31">
        <f>主动技能!B99</f>
        <v>10020213</v>
      </c>
      <c r="B96" s="4" t="str">
        <f>主动技能!H99</f>
        <v>雷鸣咒</v>
      </c>
      <c r="C96" s="4" t="str">
        <f>主动技能!I99</f>
        <v>对敌方范围攻击，造成125%攻击力（+33839）点伤害。</v>
      </c>
      <c r="D96" s="4">
        <f>VLOOKUP(主动技能!J99,对应表!F:G,2,FALSE)</f>
        <v>1</v>
      </c>
      <c r="E96" s="4">
        <f>VLOOKUP(主动技能!K99,对应表!J:K,2,FALSE)</f>
        <v>1</v>
      </c>
      <c r="F96" s="4">
        <f>VLOOKUP(主动技能!L99,对应表!N:O,2,FALSE)</f>
        <v>7</v>
      </c>
      <c r="G96" s="4">
        <f>IF(主动技能!M99="必中",2,1)</f>
        <v>1</v>
      </c>
      <c r="H96" s="4">
        <f>主动技能!N99</f>
        <v>100</v>
      </c>
      <c r="I96" s="4">
        <f>主动技能!O99</f>
        <v>50</v>
      </c>
      <c r="J96" s="31" t="str">
        <f>主动技能!P99</f>
        <v>||eff_leiji|</v>
      </c>
      <c r="K96" s="31">
        <f>主动技能!Q99</f>
        <v>2</v>
      </c>
      <c r="L96" s="31">
        <f>主动技能!R99</f>
        <v>0</v>
      </c>
      <c r="M96" s="31">
        <f>主动技能!S99</f>
        <v>0</v>
      </c>
      <c r="N96" s="31" t="str">
        <f>IF(主动技能!T99="","",主动技能!T99)</f>
        <v/>
      </c>
      <c r="O96" s="31" t="str">
        <f>IF(主动技能!U99="","",主动技能!U99)</f>
        <v/>
      </c>
      <c r="P96" s="31" t="str">
        <f>IF(主动技能!V99="","",主动技能!V99)</f>
        <v>skill_03</v>
      </c>
      <c r="Q96" s="31" t="str">
        <f>IF(主动技能!W99="","")</f>
        <v/>
      </c>
      <c r="R96" s="31" t="str">
        <f>IF(主动技能!X99="","")</f>
        <v/>
      </c>
      <c r="S96" s="31">
        <f>主动技能!Y99</f>
        <v>0</v>
      </c>
      <c r="T96" s="31">
        <f>主动技能!Z99</f>
        <v>125</v>
      </c>
      <c r="U96" s="31">
        <f>主动技能!AB99</f>
        <v>33839</v>
      </c>
      <c r="V96" s="31">
        <f>主动技能!AC99</f>
        <v>0</v>
      </c>
      <c r="W96" s="31">
        <f>主动技能!AD99</f>
        <v>0</v>
      </c>
      <c r="X96" s="31">
        <f>主动技能!AE99</f>
        <v>1</v>
      </c>
      <c r="Y96" s="31">
        <f>主动技能!AF99</f>
        <v>1</v>
      </c>
      <c r="Z96" s="31">
        <f>主动技能!AG99</f>
        <v>1</v>
      </c>
      <c r="AA96" s="31" t="str">
        <f>主动技能!AH99</f>
        <v>attackex</v>
      </c>
      <c r="AB96" s="31" t="str">
        <f>IF(主动技能!AI99="","")</f>
        <v/>
      </c>
      <c r="AC96" s="31">
        <f>主动技能!AJ99</f>
        <v>13</v>
      </c>
      <c r="AD96" s="31">
        <f>主动技能!BF99</f>
        <v>100202</v>
      </c>
      <c r="AE96" s="1">
        <f t="shared" si="1"/>
        <v>13</v>
      </c>
    </row>
    <row r="97" spans="1:31" s="31" customFormat="1" x14ac:dyDescent="0.15">
      <c r="A97" s="31">
        <f>主动技能!B100</f>
        <v>10020214</v>
      </c>
      <c r="B97" s="4" t="str">
        <f>主动技能!H100</f>
        <v>雷鸣咒</v>
      </c>
      <c r="C97" s="4" t="str">
        <f>主动技能!I100</f>
        <v>对敌方范围攻击，造成125%攻击力（+48008）点伤害。</v>
      </c>
      <c r="D97" s="4">
        <f>VLOOKUP(主动技能!J100,对应表!F:G,2,FALSE)</f>
        <v>1</v>
      </c>
      <c r="E97" s="4">
        <f>VLOOKUP(主动技能!K100,对应表!J:K,2,FALSE)</f>
        <v>1</v>
      </c>
      <c r="F97" s="4">
        <f>VLOOKUP(主动技能!L100,对应表!N:O,2,FALSE)</f>
        <v>7</v>
      </c>
      <c r="G97" s="4">
        <f>IF(主动技能!M100="必中",2,1)</f>
        <v>1</v>
      </c>
      <c r="H97" s="4">
        <f>主动技能!N100</f>
        <v>100</v>
      </c>
      <c r="I97" s="4">
        <f>主动技能!O100</f>
        <v>50</v>
      </c>
      <c r="J97" s="31" t="str">
        <f>主动技能!P100</f>
        <v>||eff_leiji|</v>
      </c>
      <c r="K97" s="31">
        <f>主动技能!Q100</f>
        <v>2</v>
      </c>
      <c r="L97" s="31">
        <f>主动技能!R100</f>
        <v>0</v>
      </c>
      <c r="M97" s="31">
        <f>主动技能!S100</f>
        <v>0</v>
      </c>
      <c r="N97" s="31" t="str">
        <f>IF(主动技能!T100="","",主动技能!T100)</f>
        <v/>
      </c>
      <c r="O97" s="31" t="str">
        <f>IF(主动技能!U100="","",主动技能!U100)</f>
        <v/>
      </c>
      <c r="P97" s="31" t="str">
        <f>IF(主动技能!V100="","",主动技能!V100)</f>
        <v>skill_03</v>
      </c>
      <c r="Q97" s="31" t="str">
        <f>IF(主动技能!W100="","")</f>
        <v/>
      </c>
      <c r="R97" s="31" t="str">
        <f>IF(主动技能!X100="","")</f>
        <v/>
      </c>
      <c r="S97" s="31">
        <f>主动技能!Y100</f>
        <v>0</v>
      </c>
      <c r="T97" s="31">
        <f>主动技能!Z100</f>
        <v>125</v>
      </c>
      <c r="U97" s="31">
        <f>主动技能!AB100</f>
        <v>48008</v>
      </c>
      <c r="V97" s="31">
        <f>主动技能!AC100</f>
        <v>0</v>
      </c>
      <c r="W97" s="31">
        <f>主动技能!AD100</f>
        <v>0</v>
      </c>
      <c r="X97" s="31">
        <f>主动技能!AE100</f>
        <v>1</v>
      </c>
      <c r="Y97" s="31">
        <f>主动技能!AF100</f>
        <v>1</v>
      </c>
      <c r="Z97" s="31">
        <f>主动技能!AG100</f>
        <v>1</v>
      </c>
      <c r="AA97" s="31" t="str">
        <f>主动技能!AH100</f>
        <v>attackex</v>
      </c>
      <c r="AB97" s="31" t="str">
        <f>IF(主动技能!AI100="","")</f>
        <v/>
      </c>
      <c r="AC97" s="31">
        <f>主动技能!AJ100</f>
        <v>14</v>
      </c>
      <c r="AD97" s="31">
        <f>主动技能!BF100</f>
        <v>100202</v>
      </c>
      <c r="AE97" s="1">
        <f t="shared" si="1"/>
        <v>14</v>
      </c>
    </row>
    <row r="98" spans="1:31" s="31" customFormat="1" x14ac:dyDescent="0.15">
      <c r="A98" s="31">
        <f>主动技能!B101</f>
        <v>10020215</v>
      </c>
      <c r="B98" s="4" t="str">
        <f>主动技能!H101</f>
        <v>雷鸣咒</v>
      </c>
      <c r="C98" s="4" t="str">
        <f>主动技能!I101</f>
        <v>对敌方范围攻击，造成125%攻击力（+68066）点伤害。</v>
      </c>
      <c r="D98" s="4">
        <f>VLOOKUP(主动技能!J101,对应表!F:G,2,FALSE)</f>
        <v>1</v>
      </c>
      <c r="E98" s="4">
        <f>VLOOKUP(主动技能!K101,对应表!J:K,2,FALSE)</f>
        <v>1</v>
      </c>
      <c r="F98" s="4">
        <f>VLOOKUP(主动技能!L101,对应表!N:O,2,FALSE)</f>
        <v>7</v>
      </c>
      <c r="G98" s="4">
        <f>IF(主动技能!M101="必中",2,1)</f>
        <v>1</v>
      </c>
      <c r="H98" s="4">
        <f>主动技能!N101</f>
        <v>100</v>
      </c>
      <c r="I98" s="4">
        <f>主动技能!O101</f>
        <v>50</v>
      </c>
      <c r="J98" s="31" t="str">
        <f>主动技能!P101</f>
        <v>||eff_leiji|</v>
      </c>
      <c r="K98" s="31">
        <f>主动技能!Q101</f>
        <v>2</v>
      </c>
      <c r="L98" s="31">
        <f>主动技能!R101</f>
        <v>0</v>
      </c>
      <c r="M98" s="31">
        <f>主动技能!S101</f>
        <v>0</v>
      </c>
      <c r="N98" s="31" t="str">
        <f>IF(主动技能!T101="","",主动技能!T101)</f>
        <v/>
      </c>
      <c r="O98" s="31" t="str">
        <f>IF(主动技能!U101="","",主动技能!U101)</f>
        <v/>
      </c>
      <c r="P98" s="31" t="str">
        <f>IF(主动技能!V101="","",主动技能!V101)</f>
        <v>skill_03</v>
      </c>
      <c r="Q98" s="31" t="str">
        <f>IF(主动技能!W101="","")</f>
        <v/>
      </c>
      <c r="R98" s="31" t="str">
        <f>IF(主动技能!X101="","")</f>
        <v/>
      </c>
      <c r="S98" s="31">
        <f>主动技能!Y101</f>
        <v>0</v>
      </c>
      <c r="T98" s="31">
        <f>主动技能!Z101</f>
        <v>125</v>
      </c>
      <c r="U98" s="31">
        <f>主动技能!AB101</f>
        <v>68066</v>
      </c>
      <c r="V98" s="31">
        <f>主动技能!AC101</f>
        <v>0</v>
      </c>
      <c r="W98" s="31">
        <f>主动技能!AD101</f>
        <v>0</v>
      </c>
      <c r="X98" s="31">
        <f>主动技能!AE101</f>
        <v>1</v>
      </c>
      <c r="Y98" s="31">
        <f>主动技能!AF101</f>
        <v>1</v>
      </c>
      <c r="Z98" s="31">
        <f>主动技能!AG101</f>
        <v>1</v>
      </c>
      <c r="AA98" s="31" t="str">
        <f>主动技能!AH101</f>
        <v>attackex</v>
      </c>
      <c r="AB98" s="31" t="str">
        <f>IF(主动技能!AI101="","")</f>
        <v/>
      </c>
      <c r="AC98" s="31">
        <f>主动技能!AJ101</f>
        <v>15</v>
      </c>
      <c r="AD98" s="31">
        <f>主动技能!BF101</f>
        <v>100202</v>
      </c>
      <c r="AE98" s="1">
        <f t="shared" si="1"/>
        <v>15</v>
      </c>
    </row>
    <row r="99" spans="1:31" s="31" customFormat="1" x14ac:dyDescent="0.15">
      <c r="A99" s="31">
        <f>主动技能!B102</f>
        <v>10020216</v>
      </c>
      <c r="B99" s="4" t="str">
        <f>主动技能!H102</f>
        <v>雷鸣咒</v>
      </c>
      <c r="C99" s="4" t="str">
        <f>主动技能!I102</f>
        <v>对敌方范围攻击，造成125%攻击力（+96464）点伤害。</v>
      </c>
      <c r="D99" s="4">
        <f>VLOOKUP(主动技能!J102,对应表!F:G,2,FALSE)</f>
        <v>1</v>
      </c>
      <c r="E99" s="4">
        <f>VLOOKUP(主动技能!K102,对应表!J:K,2,FALSE)</f>
        <v>1</v>
      </c>
      <c r="F99" s="4">
        <f>VLOOKUP(主动技能!L102,对应表!N:O,2,FALSE)</f>
        <v>7</v>
      </c>
      <c r="G99" s="4">
        <f>IF(主动技能!M102="必中",2,1)</f>
        <v>1</v>
      </c>
      <c r="H99" s="4">
        <f>主动技能!N102</f>
        <v>100</v>
      </c>
      <c r="I99" s="4">
        <f>主动技能!O102</f>
        <v>50</v>
      </c>
      <c r="J99" s="31" t="str">
        <f>主动技能!P102</f>
        <v>||eff_leiji|</v>
      </c>
      <c r="K99" s="31">
        <f>主动技能!Q102</f>
        <v>2</v>
      </c>
      <c r="L99" s="31">
        <f>主动技能!R102</f>
        <v>0</v>
      </c>
      <c r="M99" s="31">
        <f>主动技能!S102</f>
        <v>0</v>
      </c>
      <c r="N99" s="31" t="str">
        <f>IF(主动技能!T102="","",主动技能!T102)</f>
        <v/>
      </c>
      <c r="O99" s="31" t="str">
        <f>IF(主动技能!U102="","",主动技能!U102)</f>
        <v/>
      </c>
      <c r="P99" s="31" t="str">
        <f>IF(主动技能!V102="","",主动技能!V102)</f>
        <v>skill_03</v>
      </c>
      <c r="Q99" s="31" t="str">
        <f>IF(主动技能!W102="","")</f>
        <v/>
      </c>
      <c r="R99" s="31" t="str">
        <f>IF(主动技能!X102="","")</f>
        <v/>
      </c>
      <c r="S99" s="31">
        <f>主动技能!Y102</f>
        <v>0</v>
      </c>
      <c r="T99" s="31">
        <f>主动技能!Z102</f>
        <v>125</v>
      </c>
      <c r="U99" s="31">
        <f>主动技能!AB102</f>
        <v>96464</v>
      </c>
      <c r="V99" s="31">
        <f>主动技能!AC102</f>
        <v>0</v>
      </c>
      <c r="W99" s="31">
        <f>主动技能!AD102</f>
        <v>0</v>
      </c>
      <c r="X99" s="31">
        <f>主动技能!AE102</f>
        <v>1</v>
      </c>
      <c r="Y99" s="31">
        <f>主动技能!AF102</f>
        <v>1</v>
      </c>
      <c r="Z99" s="31">
        <f>主动技能!AG102</f>
        <v>1</v>
      </c>
      <c r="AA99" s="31" t="str">
        <f>主动技能!AH102</f>
        <v>attackex</v>
      </c>
      <c r="AB99" s="31" t="str">
        <f>IF(主动技能!AI102="","")</f>
        <v/>
      </c>
      <c r="AC99" s="31">
        <f>主动技能!AJ102</f>
        <v>16</v>
      </c>
      <c r="AD99" s="31">
        <f>主动技能!BF102</f>
        <v>100202</v>
      </c>
      <c r="AE99" s="1">
        <f t="shared" si="1"/>
        <v>16</v>
      </c>
    </row>
    <row r="100" spans="1:31" s="31" customFormat="1" x14ac:dyDescent="0.15">
      <c r="A100" s="31">
        <f>主动技能!B103</f>
        <v>10020217</v>
      </c>
      <c r="B100" s="4" t="str">
        <f>主动技能!H103</f>
        <v>雷鸣咒</v>
      </c>
      <c r="C100" s="4" t="str">
        <f>主动技能!I103</f>
        <v>对敌方范围攻击，造成125%攻击力（+136667）点伤害。</v>
      </c>
      <c r="D100" s="4">
        <f>VLOOKUP(主动技能!J103,对应表!F:G,2,FALSE)</f>
        <v>1</v>
      </c>
      <c r="E100" s="4">
        <f>VLOOKUP(主动技能!K103,对应表!J:K,2,FALSE)</f>
        <v>1</v>
      </c>
      <c r="F100" s="4">
        <f>VLOOKUP(主动技能!L103,对应表!N:O,2,FALSE)</f>
        <v>7</v>
      </c>
      <c r="G100" s="4">
        <f>IF(主动技能!M103="必中",2,1)</f>
        <v>1</v>
      </c>
      <c r="H100" s="4">
        <f>主动技能!N103</f>
        <v>100</v>
      </c>
      <c r="I100" s="4">
        <f>主动技能!O103</f>
        <v>50</v>
      </c>
      <c r="J100" s="31" t="str">
        <f>主动技能!P103</f>
        <v>||eff_leiji|</v>
      </c>
      <c r="K100" s="31">
        <f>主动技能!Q103</f>
        <v>2</v>
      </c>
      <c r="L100" s="31">
        <f>主动技能!R103</f>
        <v>0</v>
      </c>
      <c r="M100" s="31">
        <f>主动技能!S103</f>
        <v>0</v>
      </c>
      <c r="N100" s="31" t="str">
        <f>IF(主动技能!T103="","",主动技能!T103)</f>
        <v/>
      </c>
      <c r="O100" s="31" t="str">
        <f>IF(主动技能!U103="","",主动技能!U103)</f>
        <v/>
      </c>
      <c r="P100" s="31" t="str">
        <f>IF(主动技能!V103="","",主动技能!V103)</f>
        <v>skill_03</v>
      </c>
      <c r="Q100" s="31" t="str">
        <f>IF(主动技能!W103="","")</f>
        <v/>
      </c>
      <c r="R100" s="31" t="str">
        <f>IF(主动技能!X103="","")</f>
        <v/>
      </c>
      <c r="S100" s="31">
        <f>主动技能!Y103</f>
        <v>0</v>
      </c>
      <c r="T100" s="31">
        <f>主动技能!Z103</f>
        <v>125</v>
      </c>
      <c r="U100" s="31">
        <f>主动技能!AB103</f>
        <v>136667</v>
      </c>
      <c r="V100" s="31">
        <f>主动技能!AC103</f>
        <v>0</v>
      </c>
      <c r="W100" s="31">
        <f>主动技能!AD103</f>
        <v>0</v>
      </c>
      <c r="X100" s="31">
        <f>主动技能!AE103</f>
        <v>1</v>
      </c>
      <c r="Y100" s="31">
        <f>主动技能!AF103</f>
        <v>1</v>
      </c>
      <c r="Z100" s="31">
        <f>主动技能!AG103</f>
        <v>1</v>
      </c>
      <c r="AA100" s="31" t="str">
        <f>主动技能!AH103</f>
        <v>attackex</v>
      </c>
      <c r="AB100" s="31" t="str">
        <f>IF(主动技能!AI103="","")</f>
        <v/>
      </c>
      <c r="AC100" s="31">
        <f>主动技能!AJ103</f>
        <v>17</v>
      </c>
      <c r="AD100" s="31">
        <f>主动技能!BF103</f>
        <v>100202</v>
      </c>
      <c r="AE100" s="1">
        <f t="shared" si="1"/>
        <v>17</v>
      </c>
    </row>
    <row r="101" spans="1:31" s="31" customFormat="1" x14ac:dyDescent="0.15">
      <c r="A101" s="31">
        <f>主动技能!B104</f>
        <v>10020218</v>
      </c>
      <c r="B101" s="4" t="str">
        <f>主动技能!H104</f>
        <v>雷鸣咒</v>
      </c>
      <c r="C101" s="4" t="str">
        <f>主动技能!I104</f>
        <v>对敌方范围攻击，造成125%攻击力（+193582）点伤害。</v>
      </c>
      <c r="D101" s="4">
        <f>VLOOKUP(主动技能!J104,对应表!F:G,2,FALSE)</f>
        <v>1</v>
      </c>
      <c r="E101" s="4">
        <f>VLOOKUP(主动技能!K104,对应表!J:K,2,FALSE)</f>
        <v>1</v>
      </c>
      <c r="F101" s="4">
        <f>VLOOKUP(主动技能!L104,对应表!N:O,2,FALSE)</f>
        <v>7</v>
      </c>
      <c r="G101" s="4">
        <f>IF(主动技能!M104="必中",2,1)</f>
        <v>1</v>
      </c>
      <c r="H101" s="4">
        <f>主动技能!N104</f>
        <v>100</v>
      </c>
      <c r="I101" s="4">
        <f>主动技能!O104</f>
        <v>50</v>
      </c>
      <c r="J101" s="31" t="str">
        <f>主动技能!P104</f>
        <v>||eff_leiji|</v>
      </c>
      <c r="K101" s="31">
        <f>主动技能!Q104</f>
        <v>2</v>
      </c>
      <c r="L101" s="31">
        <f>主动技能!R104</f>
        <v>0</v>
      </c>
      <c r="M101" s="31">
        <f>主动技能!S104</f>
        <v>0</v>
      </c>
      <c r="N101" s="31" t="str">
        <f>IF(主动技能!T104="","",主动技能!T104)</f>
        <v/>
      </c>
      <c r="O101" s="31" t="str">
        <f>IF(主动技能!U104="","",主动技能!U104)</f>
        <v/>
      </c>
      <c r="P101" s="31" t="str">
        <f>IF(主动技能!V104="","",主动技能!V104)</f>
        <v>skill_03</v>
      </c>
      <c r="Q101" s="31" t="str">
        <f>IF(主动技能!W104="","")</f>
        <v/>
      </c>
      <c r="R101" s="31" t="str">
        <f>IF(主动技能!X104="","")</f>
        <v/>
      </c>
      <c r="S101" s="31">
        <f>主动技能!Y104</f>
        <v>0</v>
      </c>
      <c r="T101" s="31">
        <f>主动技能!Z104</f>
        <v>125</v>
      </c>
      <c r="U101" s="31">
        <f>主动技能!AB104</f>
        <v>193582</v>
      </c>
      <c r="V101" s="31">
        <f>主动技能!AC104</f>
        <v>0</v>
      </c>
      <c r="W101" s="31">
        <f>主动技能!AD104</f>
        <v>0</v>
      </c>
      <c r="X101" s="31">
        <f>主动技能!AE104</f>
        <v>1</v>
      </c>
      <c r="Y101" s="31">
        <f>主动技能!AF104</f>
        <v>1</v>
      </c>
      <c r="Z101" s="31">
        <f>主动技能!AG104</f>
        <v>1</v>
      </c>
      <c r="AA101" s="31" t="str">
        <f>主动技能!AH104</f>
        <v>attackex</v>
      </c>
      <c r="AB101" s="31" t="str">
        <f>IF(主动技能!AI104="","")</f>
        <v/>
      </c>
      <c r="AC101" s="31">
        <f>主动技能!AJ104</f>
        <v>18</v>
      </c>
      <c r="AD101" s="31">
        <f>主动技能!BF104</f>
        <v>100202</v>
      </c>
      <c r="AE101" s="1">
        <f t="shared" si="1"/>
        <v>18</v>
      </c>
    </row>
    <row r="102" spans="1:31" s="31" customFormat="1" x14ac:dyDescent="0.15">
      <c r="A102" s="31">
        <f>主动技能!B105</f>
        <v>10020219</v>
      </c>
      <c r="B102" s="4" t="str">
        <f>主动技能!H105</f>
        <v>雷鸣咒</v>
      </c>
      <c r="C102" s="4" t="str">
        <f>主动技能!I105</f>
        <v>对敌方范围攻击，造成125%攻击力（+274158）点伤害。</v>
      </c>
      <c r="D102" s="4">
        <f>VLOOKUP(主动技能!J105,对应表!F:G,2,FALSE)</f>
        <v>1</v>
      </c>
      <c r="E102" s="4">
        <f>VLOOKUP(主动技能!K105,对应表!J:K,2,FALSE)</f>
        <v>1</v>
      </c>
      <c r="F102" s="4">
        <f>VLOOKUP(主动技能!L105,对应表!N:O,2,FALSE)</f>
        <v>7</v>
      </c>
      <c r="G102" s="4">
        <f>IF(主动技能!M105="必中",2,1)</f>
        <v>1</v>
      </c>
      <c r="H102" s="4">
        <f>主动技能!N105</f>
        <v>100</v>
      </c>
      <c r="I102" s="4">
        <f>主动技能!O105</f>
        <v>50</v>
      </c>
      <c r="J102" s="31" t="str">
        <f>主动技能!P105</f>
        <v>||eff_leiji|</v>
      </c>
      <c r="K102" s="31">
        <f>主动技能!Q105</f>
        <v>2</v>
      </c>
      <c r="L102" s="31">
        <f>主动技能!R105</f>
        <v>0</v>
      </c>
      <c r="M102" s="31">
        <f>主动技能!S105</f>
        <v>0</v>
      </c>
      <c r="N102" s="31" t="str">
        <f>IF(主动技能!T105="","",主动技能!T105)</f>
        <v/>
      </c>
      <c r="O102" s="31" t="str">
        <f>IF(主动技能!U105="","",主动技能!U105)</f>
        <v/>
      </c>
      <c r="P102" s="31" t="str">
        <f>IF(主动技能!V105="","",主动技能!V105)</f>
        <v>skill_03</v>
      </c>
      <c r="Q102" s="31" t="str">
        <f>IF(主动技能!W105="","")</f>
        <v/>
      </c>
      <c r="R102" s="31" t="str">
        <f>IF(主动技能!X105="","")</f>
        <v/>
      </c>
      <c r="S102" s="31">
        <f>主动技能!Y105</f>
        <v>0</v>
      </c>
      <c r="T102" s="31">
        <f>主动技能!Z105</f>
        <v>125</v>
      </c>
      <c r="U102" s="31">
        <f>主动技能!AB105</f>
        <v>274158</v>
      </c>
      <c r="V102" s="31">
        <f>主动技能!AC105</f>
        <v>0</v>
      </c>
      <c r="W102" s="31">
        <f>主动技能!AD105</f>
        <v>0</v>
      </c>
      <c r="X102" s="31">
        <f>主动技能!AE105</f>
        <v>1</v>
      </c>
      <c r="Y102" s="31">
        <f>主动技能!AF105</f>
        <v>1</v>
      </c>
      <c r="Z102" s="31">
        <f>主动技能!AG105</f>
        <v>1</v>
      </c>
      <c r="AA102" s="31" t="str">
        <f>主动技能!AH105</f>
        <v>attackex</v>
      </c>
      <c r="AB102" s="31" t="str">
        <f>IF(主动技能!AI105="","")</f>
        <v/>
      </c>
      <c r="AC102" s="31">
        <f>主动技能!AJ105</f>
        <v>19</v>
      </c>
      <c r="AD102" s="31">
        <f>主动技能!BF105</f>
        <v>100202</v>
      </c>
      <c r="AE102" s="1">
        <f t="shared" si="1"/>
        <v>19</v>
      </c>
    </row>
    <row r="103" spans="1:31" s="31" customFormat="1" x14ac:dyDescent="0.15">
      <c r="A103" s="31">
        <f>主动技能!B106</f>
        <v>10020220</v>
      </c>
      <c r="B103" s="4" t="str">
        <f>主动技能!H106</f>
        <v>雷鸣咒</v>
      </c>
      <c r="C103" s="4" t="str">
        <f>主动技能!I106</f>
        <v>对敌方范围攻击，造成125%攻击力（+388230）点伤害。</v>
      </c>
      <c r="D103" s="4">
        <f>VLOOKUP(主动技能!J106,对应表!F:G,2,FALSE)</f>
        <v>1</v>
      </c>
      <c r="E103" s="4">
        <f>VLOOKUP(主动技能!K106,对应表!J:K,2,FALSE)</f>
        <v>1</v>
      </c>
      <c r="F103" s="4">
        <f>VLOOKUP(主动技能!L106,对应表!N:O,2,FALSE)</f>
        <v>7</v>
      </c>
      <c r="G103" s="4">
        <f>IF(主动技能!M106="必中",2,1)</f>
        <v>1</v>
      </c>
      <c r="H103" s="4">
        <f>主动技能!N106</f>
        <v>100</v>
      </c>
      <c r="I103" s="4">
        <f>主动技能!O106</f>
        <v>50</v>
      </c>
      <c r="J103" s="31" t="str">
        <f>主动技能!P106</f>
        <v>||eff_leiji|</v>
      </c>
      <c r="K103" s="31">
        <f>主动技能!Q106</f>
        <v>2</v>
      </c>
      <c r="L103" s="31">
        <f>主动技能!R106</f>
        <v>0</v>
      </c>
      <c r="M103" s="31">
        <f>主动技能!S106</f>
        <v>0</v>
      </c>
      <c r="N103" s="31" t="str">
        <f>IF(主动技能!T106="","",主动技能!T106)</f>
        <v/>
      </c>
      <c r="O103" s="31" t="str">
        <f>IF(主动技能!U106="","",主动技能!U106)</f>
        <v/>
      </c>
      <c r="P103" s="31" t="str">
        <f>IF(主动技能!V106="","",主动技能!V106)</f>
        <v>skill_03</v>
      </c>
      <c r="Q103" s="31" t="str">
        <f>IF(主动技能!W106="","")</f>
        <v/>
      </c>
      <c r="R103" s="31" t="str">
        <f>IF(主动技能!X106="","")</f>
        <v/>
      </c>
      <c r="S103" s="31">
        <f>主动技能!Y106</f>
        <v>0</v>
      </c>
      <c r="T103" s="31">
        <f>主动技能!Z106</f>
        <v>125</v>
      </c>
      <c r="U103" s="31">
        <f>主动技能!AB106</f>
        <v>388230</v>
      </c>
      <c r="V103" s="31">
        <f>主动技能!AC106</f>
        <v>0</v>
      </c>
      <c r="W103" s="31">
        <f>主动技能!AD106</f>
        <v>0</v>
      </c>
      <c r="X103" s="31">
        <f>主动技能!AE106</f>
        <v>1</v>
      </c>
      <c r="Y103" s="31">
        <f>主动技能!AF106</f>
        <v>1</v>
      </c>
      <c r="Z103" s="31">
        <f>主动技能!AG106</f>
        <v>1</v>
      </c>
      <c r="AA103" s="31" t="str">
        <f>主动技能!AH106</f>
        <v>attackex</v>
      </c>
      <c r="AB103" s="31" t="str">
        <f>IF(主动技能!AI106="","")</f>
        <v/>
      </c>
      <c r="AC103" s="31">
        <f>主动技能!AJ106</f>
        <v>20</v>
      </c>
      <c r="AD103" s="31">
        <f>主动技能!BF106</f>
        <v>100202</v>
      </c>
      <c r="AE103" s="1">
        <f t="shared" si="1"/>
        <v>20</v>
      </c>
    </row>
    <row r="104" spans="1:31" s="31" customFormat="1" x14ac:dyDescent="0.15">
      <c r="A104" s="31">
        <f>主动技能!B107</f>
        <v>10020301</v>
      </c>
      <c r="B104" s="4" t="str">
        <f>主动技能!H107</f>
        <v>自然馈赠</v>
      </c>
      <c r="C104" s="4" t="str">
        <f>主动技能!I107</f>
        <v>回复我方全体10%生命。并提升我方全体10%攻击。</v>
      </c>
      <c r="D104" s="4">
        <f>VLOOKUP(主动技能!J107,对应表!F:G,2,FALSE)</f>
        <v>2</v>
      </c>
      <c r="E104" s="4">
        <f>VLOOKUP(主动技能!K107,对应表!J:K,2,FALSE)</f>
        <v>3</v>
      </c>
      <c r="F104" s="4">
        <f>VLOOKUP(主动技能!L107,对应表!N:O,2,FALSE)</f>
        <v>9</v>
      </c>
      <c r="G104" s="4">
        <f>IF(主动技能!M107="必中",2,1)</f>
        <v>2</v>
      </c>
      <c r="H104" s="4">
        <f>主动技能!N107</f>
        <v>100</v>
      </c>
      <c r="I104" s="4">
        <f>主动技能!O107</f>
        <v>100</v>
      </c>
      <c r="J104" s="31" t="str">
        <f>主动技能!P107</f>
        <v>||eff_zirankuizeng|</v>
      </c>
      <c r="K104" s="31">
        <f>主动技能!Q107</f>
        <v>3</v>
      </c>
      <c r="L104" s="31">
        <f>主动技能!R107</f>
        <v>0</v>
      </c>
      <c r="M104" s="31">
        <f>主动技能!S107</f>
        <v>0</v>
      </c>
      <c r="N104" s="31" t="str">
        <f>IF(主动技能!T107="","",主动技能!T107)</f>
        <v>100007:100:2:0|100019:100:2:0</v>
      </c>
      <c r="O104" s="31" t="str">
        <f>IF(主动技能!U107="","",主动技能!U107)</f>
        <v/>
      </c>
      <c r="P104" s="31" t="str">
        <f>IF(主动技能!V107="","",主动技能!V107)</f>
        <v>skill_16</v>
      </c>
      <c r="Q104" s="31" t="str">
        <f>IF(主动技能!W107="","")</f>
        <v/>
      </c>
      <c r="R104" s="31" t="str">
        <f>IF(主动技能!X107="","")</f>
        <v/>
      </c>
      <c r="S104" s="31">
        <f>主动技能!Y107</f>
        <v>0</v>
      </c>
      <c r="T104" s="31" t="str">
        <f>主动技能!Z107</f>
        <v/>
      </c>
      <c r="U104" s="31" t="str">
        <f>主动技能!AB107</f>
        <v/>
      </c>
      <c r="V104" s="31">
        <f>主动技能!AC107</f>
        <v>0</v>
      </c>
      <c r="W104" s="31">
        <f>主动技能!AD107</f>
        <v>0</v>
      </c>
      <c r="X104" s="31">
        <f>主动技能!AE107</f>
        <v>1</v>
      </c>
      <c r="Y104" s="31">
        <f>主动技能!AF107</f>
        <v>2</v>
      </c>
      <c r="Z104" s="31">
        <f>主动技能!AG107</f>
        <v>2</v>
      </c>
      <c r="AA104" s="31" t="str">
        <f>主动技能!AH107</f>
        <v>attackex</v>
      </c>
      <c r="AB104" s="31" t="str">
        <f>IF(主动技能!AI107="","")</f>
        <v/>
      </c>
      <c r="AC104" s="31">
        <f>主动技能!AJ107</f>
        <v>1</v>
      </c>
      <c r="AD104" s="31">
        <f>主动技能!BF107</f>
        <v>100203</v>
      </c>
      <c r="AE104" s="1">
        <f t="shared" si="1"/>
        <v>1</v>
      </c>
    </row>
    <row r="105" spans="1:31" s="31" customFormat="1" x14ac:dyDescent="0.15">
      <c r="A105" s="31">
        <f>主动技能!B108</f>
        <v>10020302</v>
      </c>
      <c r="B105" s="4" t="str">
        <f>主动技能!H108</f>
        <v>自然馈赠</v>
      </c>
      <c r="C105" s="4" t="str">
        <f>主动技能!I108</f>
        <v>回复我方全体10%生命。并提升我方全体11%攻击。</v>
      </c>
      <c r="D105" s="4">
        <f>VLOOKUP(主动技能!J108,对应表!F:G,2,FALSE)</f>
        <v>2</v>
      </c>
      <c r="E105" s="4">
        <f>VLOOKUP(主动技能!K108,对应表!J:K,2,FALSE)</f>
        <v>3</v>
      </c>
      <c r="F105" s="4">
        <f>VLOOKUP(主动技能!L108,对应表!N:O,2,FALSE)</f>
        <v>9</v>
      </c>
      <c r="G105" s="4">
        <f>IF(主动技能!M108="必中",2,1)</f>
        <v>2</v>
      </c>
      <c r="H105" s="4">
        <f>主动技能!N108</f>
        <v>100</v>
      </c>
      <c r="I105" s="4">
        <f>主动技能!O108</f>
        <v>100</v>
      </c>
      <c r="J105" s="31" t="str">
        <f>主动技能!P108</f>
        <v>||eff_zirankuizeng|</v>
      </c>
      <c r="K105" s="31">
        <f>主动技能!Q108</f>
        <v>3</v>
      </c>
      <c r="L105" s="31">
        <f>主动技能!R108</f>
        <v>0</v>
      </c>
      <c r="M105" s="31">
        <f>主动技能!S108</f>
        <v>0</v>
      </c>
      <c r="N105" s="31" t="str">
        <f>IF(主动技能!T108="","",主动技能!T108)</f>
        <v>100007:100:2:0|100020:100:2:0</v>
      </c>
      <c r="O105" s="31" t="str">
        <f>IF(主动技能!U108="","",主动技能!U108)</f>
        <v/>
      </c>
      <c r="P105" s="31" t="str">
        <f>IF(主动技能!V108="","",主动技能!V108)</f>
        <v>skill_16</v>
      </c>
      <c r="Q105" s="31" t="str">
        <f>IF(主动技能!W108="","")</f>
        <v/>
      </c>
      <c r="R105" s="31" t="str">
        <f>IF(主动技能!X108="","")</f>
        <v/>
      </c>
      <c r="S105" s="31">
        <f>主动技能!Y108</f>
        <v>0</v>
      </c>
      <c r="T105" s="31" t="str">
        <f>主动技能!Z108</f>
        <v/>
      </c>
      <c r="U105" s="31" t="str">
        <f>主动技能!AB108</f>
        <v/>
      </c>
      <c r="V105" s="31">
        <f>主动技能!AC108</f>
        <v>0</v>
      </c>
      <c r="W105" s="31">
        <f>主动技能!AD108</f>
        <v>0</v>
      </c>
      <c r="X105" s="31">
        <f>主动技能!AE108</f>
        <v>1</v>
      </c>
      <c r="Y105" s="31">
        <f>主动技能!AF108</f>
        <v>2</v>
      </c>
      <c r="Z105" s="31">
        <f>主动技能!AG108</f>
        <v>2</v>
      </c>
      <c r="AA105" s="31" t="str">
        <f>主动技能!AH108</f>
        <v>attackex</v>
      </c>
      <c r="AB105" s="31" t="str">
        <f>IF(主动技能!AI108="","")</f>
        <v/>
      </c>
      <c r="AC105" s="31">
        <f>主动技能!AJ108</f>
        <v>2</v>
      </c>
      <c r="AD105" s="31">
        <f>主动技能!BF108</f>
        <v>100203</v>
      </c>
      <c r="AE105" s="1">
        <f t="shared" si="1"/>
        <v>2</v>
      </c>
    </row>
    <row r="106" spans="1:31" s="31" customFormat="1" x14ac:dyDescent="0.15">
      <c r="A106" s="31">
        <f>主动技能!B109</f>
        <v>10020303</v>
      </c>
      <c r="B106" s="4" t="str">
        <f>主动技能!H109</f>
        <v>自然馈赠</v>
      </c>
      <c r="C106" s="4" t="str">
        <f>主动技能!I109</f>
        <v>回复我方全体11%生命。并提升我方全体11%攻击。</v>
      </c>
      <c r="D106" s="4">
        <f>VLOOKUP(主动技能!J109,对应表!F:G,2,FALSE)</f>
        <v>2</v>
      </c>
      <c r="E106" s="4">
        <f>VLOOKUP(主动技能!K109,对应表!J:K,2,FALSE)</f>
        <v>3</v>
      </c>
      <c r="F106" s="4">
        <f>VLOOKUP(主动技能!L109,对应表!N:O,2,FALSE)</f>
        <v>9</v>
      </c>
      <c r="G106" s="4">
        <f>IF(主动技能!M109="必中",2,1)</f>
        <v>2</v>
      </c>
      <c r="H106" s="4">
        <f>主动技能!N109</f>
        <v>100</v>
      </c>
      <c r="I106" s="4">
        <f>主动技能!O109</f>
        <v>100</v>
      </c>
      <c r="J106" s="31" t="str">
        <f>主动技能!P109</f>
        <v>||eff_zirankuizeng|</v>
      </c>
      <c r="K106" s="31">
        <f>主动技能!Q109</f>
        <v>3</v>
      </c>
      <c r="L106" s="31">
        <f>主动技能!R109</f>
        <v>0</v>
      </c>
      <c r="M106" s="31">
        <f>主动技能!S109</f>
        <v>0</v>
      </c>
      <c r="N106" s="31" t="str">
        <f>IF(主动技能!T109="","",主动技能!T109)</f>
        <v>100008:100:2:0|100020:100:2:0</v>
      </c>
      <c r="O106" s="31" t="str">
        <f>IF(主动技能!U109="","",主动技能!U109)</f>
        <v/>
      </c>
      <c r="P106" s="31" t="str">
        <f>IF(主动技能!V109="","",主动技能!V109)</f>
        <v>skill_16</v>
      </c>
      <c r="Q106" s="31" t="str">
        <f>IF(主动技能!W109="","")</f>
        <v/>
      </c>
      <c r="R106" s="31" t="str">
        <f>IF(主动技能!X109="","")</f>
        <v/>
      </c>
      <c r="S106" s="31">
        <f>主动技能!Y109</f>
        <v>0</v>
      </c>
      <c r="T106" s="31" t="str">
        <f>主动技能!Z109</f>
        <v/>
      </c>
      <c r="U106" s="31" t="str">
        <f>主动技能!AB109</f>
        <v/>
      </c>
      <c r="V106" s="31">
        <f>主动技能!AC109</f>
        <v>0</v>
      </c>
      <c r="W106" s="31">
        <f>主动技能!AD109</f>
        <v>0</v>
      </c>
      <c r="X106" s="31">
        <f>主动技能!AE109</f>
        <v>1</v>
      </c>
      <c r="Y106" s="31">
        <f>主动技能!AF109</f>
        <v>2</v>
      </c>
      <c r="Z106" s="31">
        <f>主动技能!AG109</f>
        <v>2</v>
      </c>
      <c r="AA106" s="31" t="str">
        <f>主动技能!AH109</f>
        <v>attackex</v>
      </c>
      <c r="AB106" s="31" t="str">
        <f>IF(主动技能!AI109="","")</f>
        <v/>
      </c>
      <c r="AC106" s="31">
        <f>主动技能!AJ109</f>
        <v>3</v>
      </c>
      <c r="AD106" s="31">
        <f>主动技能!BF109</f>
        <v>100203</v>
      </c>
      <c r="AE106" s="1">
        <f t="shared" si="1"/>
        <v>3</v>
      </c>
    </row>
    <row r="107" spans="1:31" s="31" customFormat="1" x14ac:dyDescent="0.15">
      <c r="A107" s="31">
        <f>主动技能!B110</f>
        <v>10020304</v>
      </c>
      <c r="B107" s="4" t="str">
        <f>主动技能!H110</f>
        <v>自然馈赠</v>
      </c>
      <c r="C107" s="4" t="str">
        <f>主动技能!I110</f>
        <v>回复我方全体11%生命。并提升我方全体12%攻击。</v>
      </c>
      <c r="D107" s="4">
        <f>VLOOKUP(主动技能!J110,对应表!F:G,2,FALSE)</f>
        <v>2</v>
      </c>
      <c r="E107" s="4">
        <f>VLOOKUP(主动技能!K110,对应表!J:K,2,FALSE)</f>
        <v>3</v>
      </c>
      <c r="F107" s="4">
        <f>VLOOKUP(主动技能!L110,对应表!N:O,2,FALSE)</f>
        <v>9</v>
      </c>
      <c r="G107" s="4">
        <f>IF(主动技能!M110="必中",2,1)</f>
        <v>2</v>
      </c>
      <c r="H107" s="4">
        <f>主动技能!N110</f>
        <v>100</v>
      </c>
      <c r="I107" s="4">
        <f>主动技能!O110</f>
        <v>100</v>
      </c>
      <c r="J107" s="31" t="str">
        <f>主动技能!P110</f>
        <v>||eff_zirankuizeng|</v>
      </c>
      <c r="K107" s="31">
        <f>主动技能!Q110</f>
        <v>3</v>
      </c>
      <c r="L107" s="31">
        <f>主动技能!R110</f>
        <v>0</v>
      </c>
      <c r="M107" s="31">
        <f>主动技能!S110</f>
        <v>0</v>
      </c>
      <c r="N107" s="31" t="str">
        <f>IF(主动技能!T110="","",主动技能!T110)</f>
        <v>100008:100:2:0|100021:100:2:0</v>
      </c>
      <c r="O107" s="31" t="str">
        <f>IF(主动技能!U110="","",主动技能!U110)</f>
        <v/>
      </c>
      <c r="P107" s="31" t="str">
        <f>IF(主动技能!V110="","",主动技能!V110)</f>
        <v>skill_16</v>
      </c>
      <c r="Q107" s="31" t="str">
        <f>IF(主动技能!W110="","")</f>
        <v/>
      </c>
      <c r="R107" s="31" t="str">
        <f>IF(主动技能!X110="","")</f>
        <v/>
      </c>
      <c r="S107" s="31">
        <f>主动技能!Y110</f>
        <v>0</v>
      </c>
      <c r="T107" s="31" t="str">
        <f>主动技能!Z110</f>
        <v/>
      </c>
      <c r="U107" s="31" t="str">
        <f>主动技能!AB110</f>
        <v/>
      </c>
      <c r="V107" s="31">
        <f>主动技能!AC110</f>
        <v>0</v>
      </c>
      <c r="W107" s="31">
        <f>主动技能!AD110</f>
        <v>0</v>
      </c>
      <c r="X107" s="31">
        <f>主动技能!AE110</f>
        <v>1</v>
      </c>
      <c r="Y107" s="31">
        <f>主动技能!AF110</f>
        <v>2</v>
      </c>
      <c r="Z107" s="31">
        <f>主动技能!AG110</f>
        <v>2</v>
      </c>
      <c r="AA107" s="31" t="str">
        <f>主动技能!AH110</f>
        <v>attackex</v>
      </c>
      <c r="AB107" s="31" t="str">
        <f>IF(主动技能!AI110="","")</f>
        <v/>
      </c>
      <c r="AC107" s="31">
        <f>主动技能!AJ110</f>
        <v>4</v>
      </c>
      <c r="AD107" s="31">
        <f>主动技能!BF110</f>
        <v>100203</v>
      </c>
      <c r="AE107" s="1">
        <f t="shared" si="1"/>
        <v>4</v>
      </c>
    </row>
    <row r="108" spans="1:31" s="31" customFormat="1" x14ac:dyDescent="0.15">
      <c r="A108" s="31">
        <f>主动技能!B111</f>
        <v>10020305</v>
      </c>
      <c r="B108" s="4" t="str">
        <f>主动技能!H111</f>
        <v>自然馈赠</v>
      </c>
      <c r="C108" s="4" t="str">
        <f>主动技能!I111</f>
        <v>回复我方全体12%生命。并提升我方全体12%攻击。</v>
      </c>
      <c r="D108" s="4">
        <f>VLOOKUP(主动技能!J111,对应表!F:G,2,FALSE)</f>
        <v>2</v>
      </c>
      <c r="E108" s="4">
        <f>VLOOKUP(主动技能!K111,对应表!J:K,2,FALSE)</f>
        <v>3</v>
      </c>
      <c r="F108" s="4">
        <f>VLOOKUP(主动技能!L111,对应表!N:O,2,FALSE)</f>
        <v>9</v>
      </c>
      <c r="G108" s="4">
        <f>IF(主动技能!M111="必中",2,1)</f>
        <v>2</v>
      </c>
      <c r="H108" s="4">
        <f>主动技能!N111</f>
        <v>100</v>
      </c>
      <c r="I108" s="4">
        <f>主动技能!O111</f>
        <v>100</v>
      </c>
      <c r="J108" s="31" t="str">
        <f>主动技能!P111</f>
        <v>||eff_zirankuizeng|</v>
      </c>
      <c r="K108" s="31">
        <f>主动技能!Q111</f>
        <v>3</v>
      </c>
      <c r="L108" s="31">
        <f>主动技能!R111</f>
        <v>0</v>
      </c>
      <c r="M108" s="31">
        <f>主动技能!S111</f>
        <v>0</v>
      </c>
      <c r="N108" s="31" t="str">
        <f>IF(主动技能!T111="","",主动技能!T111)</f>
        <v>100009:100:2:0|100021:100:2:0</v>
      </c>
      <c r="O108" s="31" t="str">
        <f>IF(主动技能!U111="","",主动技能!U111)</f>
        <v/>
      </c>
      <c r="P108" s="31" t="str">
        <f>IF(主动技能!V111="","",主动技能!V111)</f>
        <v>skill_16</v>
      </c>
      <c r="Q108" s="31" t="str">
        <f>IF(主动技能!W111="","")</f>
        <v/>
      </c>
      <c r="R108" s="31" t="str">
        <f>IF(主动技能!X111="","")</f>
        <v/>
      </c>
      <c r="S108" s="31">
        <f>主动技能!Y111</f>
        <v>0</v>
      </c>
      <c r="T108" s="31" t="str">
        <f>主动技能!Z111</f>
        <v/>
      </c>
      <c r="U108" s="31" t="str">
        <f>主动技能!AB111</f>
        <v/>
      </c>
      <c r="V108" s="31">
        <f>主动技能!AC111</f>
        <v>0</v>
      </c>
      <c r="W108" s="31">
        <f>主动技能!AD111</f>
        <v>0</v>
      </c>
      <c r="X108" s="31">
        <f>主动技能!AE111</f>
        <v>1</v>
      </c>
      <c r="Y108" s="31">
        <f>主动技能!AF111</f>
        <v>2</v>
      </c>
      <c r="Z108" s="31">
        <f>主动技能!AG111</f>
        <v>2</v>
      </c>
      <c r="AA108" s="31" t="str">
        <f>主动技能!AH111</f>
        <v>attackex</v>
      </c>
      <c r="AB108" s="31" t="str">
        <f>IF(主动技能!AI111="","")</f>
        <v/>
      </c>
      <c r="AC108" s="31">
        <f>主动技能!AJ111</f>
        <v>5</v>
      </c>
      <c r="AD108" s="31">
        <f>主动技能!BF111</f>
        <v>100203</v>
      </c>
      <c r="AE108" s="1">
        <f t="shared" si="1"/>
        <v>5</v>
      </c>
    </row>
    <row r="109" spans="1:31" s="31" customFormat="1" x14ac:dyDescent="0.15">
      <c r="A109" s="31">
        <f>主动技能!B112</f>
        <v>10020306</v>
      </c>
      <c r="B109" s="4" t="str">
        <f>主动技能!H112</f>
        <v>自然馈赠</v>
      </c>
      <c r="C109" s="4" t="str">
        <f>主动技能!I112</f>
        <v>回复我方全体12%生命。并提升我方全体13%攻击。</v>
      </c>
      <c r="D109" s="4">
        <f>VLOOKUP(主动技能!J112,对应表!F:G,2,FALSE)</f>
        <v>2</v>
      </c>
      <c r="E109" s="4">
        <f>VLOOKUP(主动技能!K112,对应表!J:K,2,FALSE)</f>
        <v>3</v>
      </c>
      <c r="F109" s="4">
        <f>VLOOKUP(主动技能!L112,对应表!N:O,2,FALSE)</f>
        <v>9</v>
      </c>
      <c r="G109" s="4">
        <f>IF(主动技能!M112="必中",2,1)</f>
        <v>2</v>
      </c>
      <c r="H109" s="4">
        <f>主动技能!N112</f>
        <v>100</v>
      </c>
      <c r="I109" s="4">
        <f>主动技能!O112</f>
        <v>100</v>
      </c>
      <c r="J109" s="31" t="str">
        <f>主动技能!P112</f>
        <v>||eff_zirankuizeng|</v>
      </c>
      <c r="K109" s="31">
        <f>主动技能!Q112</f>
        <v>3</v>
      </c>
      <c r="L109" s="31">
        <f>主动技能!R112</f>
        <v>0</v>
      </c>
      <c r="M109" s="31">
        <f>主动技能!S112</f>
        <v>0</v>
      </c>
      <c r="N109" s="31" t="str">
        <f>IF(主动技能!T112="","",主动技能!T112)</f>
        <v>100009:100:2:0|100022:100:2:0</v>
      </c>
      <c r="O109" s="31" t="str">
        <f>IF(主动技能!U112="","",主动技能!U112)</f>
        <v/>
      </c>
      <c r="P109" s="31" t="str">
        <f>IF(主动技能!V112="","",主动技能!V112)</f>
        <v>skill_16</v>
      </c>
      <c r="Q109" s="31" t="str">
        <f>IF(主动技能!W112="","")</f>
        <v/>
      </c>
      <c r="R109" s="31" t="str">
        <f>IF(主动技能!X112="","")</f>
        <v/>
      </c>
      <c r="S109" s="31">
        <f>主动技能!Y112</f>
        <v>0</v>
      </c>
      <c r="T109" s="31" t="str">
        <f>主动技能!Z112</f>
        <v/>
      </c>
      <c r="U109" s="31" t="str">
        <f>主动技能!AB112</f>
        <v/>
      </c>
      <c r="V109" s="31">
        <f>主动技能!AC112</f>
        <v>0</v>
      </c>
      <c r="W109" s="31">
        <f>主动技能!AD112</f>
        <v>0</v>
      </c>
      <c r="X109" s="31">
        <f>主动技能!AE112</f>
        <v>1</v>
      </c>
      <c r="Y109" s="31">
        <f>主动技能!AF112</f>
        <v>2</v>
      </c>
      <c r="Z109" s="31">
        <f>主动技能!AG112</f>
        <v>2</v>
      </c>
      <c r="AA109" s="31" t="str">
        <f>主动技能!AH112</f>
        <v>attackex</v>
      </c>
      <c r="AB109" s="31" t="str">
        <f>IF(主动技能!AI112="","")</f>
        <v/>
      </c>
      <c r="AC109" s="31">
        <f>主动技能!AJ112</f>
        <v>6</v>
      </c>
      <c r="AD109" s="31">
        <f>主动技能!BF112</f>
        <v>100203</v>
      </c>
      <c r="AE109" s="1">
        <f t="shared" si="1"/>
        <v>6</v>
      </c>
    </row>
    <row r="110" spans="1:31" s="31" customFormat="1" x14ac:dyDescent="0.15">
      <c r="A110" s="31">
        <f>主动技能!B113</f>
        <v>10020307</v>
      </c>
      <c r="B110" s="4" t="str">
        <f>主动技能!H113</f>
        <v>自然馈赠</v>
      </c>
      <c r="C110" s="4" t="str">
        <f>主动技能!I113</f>
        <v>回复我方全体13%生命。并提升我方全体13%攻击。</v>
      </c>
      <c r="D110" s="4">
        <f>VLOOKUP(主动技能!J113,对应表!F:G,2,FALSE)</f>
        <v>2</v>
      </c>
      <c r="E110" s="4">
        <f>VLOOKUP(主动技能!K113,对应表!J:K,2,FALSE)</f>
        <v>3</v>
      </c>
      <c r="F110" s="4">
        <f>VLOOKUP(主动技能!L113,对应表!N:O,2,FALSE)</f>
        <v>9</v>
      </c>
      <c r="G110" s="4">
        <f>IF(主动技能!M113="必中",2,1)</f>
        <v>2</v>
      </c>
      <c r="H110" s="4">
        <f>主动技能!N113</f>
        <v>100</v>
      </c>
      <c r="I110" s="4">
        <f>主动技能!O113</f>
        <v>100</v>
      </c>
      <c r="J110" s="31" t="str">
        <f>主动技能!P113</f>
        <v>||eff_zirankuizeng|</v>
      </c>
      <c r="K110" s="31">
        <f>主动技能!Q113</f>
        <v>3</v>
      </c>
      <c r="L110" s="31">
        <f>主动技能!R113</f>
        <v>0</v>
      </c>
      <c r="M110" s="31">
        <f>主动技能!S113</f>
        <v>0</v>
      </c>
      <c r="N110" s="31" t="str">
        <f>IF(主动技能!T113="","",主动技能!T113)</f>
        <v>100010:100:2:0|100022:100:2:0</v>
      </c>
      <c r="O110" s="31" t="str">
        <f>IF(主动技能!U113="","",主动技能!U113)</f>
        <v/>
      </c>
      <c r="P110" s="31" t="str">
        <f>IF(主动技能!V113="","",主动技能!V113)</f>
        <v>skill_16</v>
      </c>
      <c r="Q110" s="31" t="str">
        <f>IF(主动技能!W113="","")</f>
        <v/>
      </c>
      <c r="R110" s="31" t="str">
        <f>IF(主动技能!X113="","")</f>
        <v/>
      </c>
      <c r="S110" s="31">
        <f>主动技能!Y113</f>
        <v>0</v>
      </c>
      <c r="T110" s="31" t="str">
        <f>主动技能!Z113</f>
        <v/>
      </c>
      <c r="U110" s="31" t="str">
        <f>主动技能!AB113</f>
        <v/>
      </c>
      <c r="V110" s="31">
        <f>主动技能!AC113</f>
        <v>0</v>
      </c>
      <c r="W110" s="31">
        <f>主动技能!AD113</f>
        <v>0</v>
      </c>
      <c r="X110" s="31">
        <f>主动技能!AE113</f>
        <v>1</v>
      </c>
      <c r="Y110" s="31">
        <f>主动技能!AF113</f>
        <v>2</v>
      </c>
      <c r="Z110" s="31">
        <f>主动技能!AG113</f>
        <v>2</v>
      </c>
      <c r="AA110" s="31" t="str">
        <f>主动技能!AH113</f>
        <v>attackex</v>
      </c>
      <c r="AB110" s="31" t="str">
        <f>IF(主动技能!AI113="","")</f>
        <v/>
      </c>
      <c r="AC110" s="31">
        <f>主动技能!AJ113</f>
        <v>7</v>
      </c>
      <c r="AD110" s="31">
        <f>主动技能!BF113</f>
        <v>100203</v>
      </c>
      <c r="AE110" s="1">
        <f t="shared" si="1"/>
        <v>7</v>
      </c>
    </row>
    <row r="111" spans="1:31" s="31" customFormat="1" x14ac:dyDescent="0.15">
      <c r="A111" s="31">
        <f>主动技能!B114</f>
        <v>10020308</v>
      </c>
      <c r="B111" s="4" t="str">
        <f>主动技能!H114</f>
        <v>自然馈赠</v>
      </c>
      <c r="C111" s="4" t="str">
        <f>主动技能!I114</f>
        <v>回复我方全体13%生命。并提升我方全体14%攻击。</v>
      </c>
      <c r="D111" s="4">
        <f>VLOOKUP(主动技能!J114,对应表!F:G,2,FALSE)</f>
        <v>2</v>
      </c>
      <c r="E111" s="4">
        <f>VLOOKUP(主动技能!K114,对应表!J:K,2,FALSE)</f>
        <v>3</v>
      </c>
      <c r="F111" s="4">
        <f>VLOOKUP(主动技能!L114,对应表!N:O,2,FALSE)</f>
        <v>9</v>
      </c>
      <c r="G111" s="4">
        <f>IF(主动技能!M114="必中",2,1)</f>
        <v>2</v>
      </c>
      <c r="H111" s="4">
        <f>主动技能!N114</f>
        <v>100</v>
      </c>
      <c r="I111" s="4">
        <f>主动技能!O114</f>
        <v>100</v>
      </c>
      <c r="J111" s="31" t="str">
        <f>主动技能!P114</f>
        <v>||eff_zirankuizeng|</v>
      </c>
      <c r="K111" s="31">
        <f>主动技能!Q114</f>
        <v>3</v>
      </c>
      <c r="L111" s="31">
        <f>主动技能!R114</f>
        <v>0</v>
      </c>
      <c r="M111" s="31">
        <f>主动技能!S114</f>
        <v>0</v>
      </c>
      <c r="N111" s="31" t="str">
        <f>IF(主动技能!T114="","",主动技能!T114)</f>
        <v>100010:100:2:0|100023:100:2:0</v>
      </c>
      <c r="O111" s="31" t="str">
        <f>IF(主动技能!U114="","",主动技能!U114)</f>
        <v/>
      </c>
      <c r="P111" s="31" t="str">
        <f>IF(主动技能!V114="","",主动技能!V114)</f>
        <v>skill_16</v>
      </c>
      <c r="Q111" s="31" t="str">
        <f>IF(主动技能!W114="","")</f>
        <v/>
      </c>
      <c r="R111" s="31" t="str">
        <f>IF(主动技能!X114="","")</f>
        <v/>
      </c>
      <c r="S111" s="31">
        <f>主动技能!Y114</f>
        <v>0</v>
      </c>
      <c r="T111" s="31" t="str">
        <f>主动技能!Z114</f>
        <v/>
      </c>
      <c r="U111" s="31" t="str">
        <f>主动技能!AB114</f>
        <v/>
      </c>
      <c r="V111" s="31">
        <f>主动技能!AC114</f>
        <v>0</v>
      </c>
      <c r="W111" s="31">
        <f>主动技能!AD114</f>
        <v>0</v>
      </c>
      <c r="X111" s="31">
        <f>主动技能!AE114</f>
        <v>1</v>
      </c>
      <c r="Y111" s="31">
        <f>主动技能!AF114</f>
        <v>2</v>
      </c>
      <c r="Z111" s="31">
        <f>主动技能!AG114</f>
        <v>2</v>
      </c>
      <c r="AA111" s="31" t="str">
        <f>主动技能!AH114</f>
        <v>attackex</v>
      </c>
      <c r="AB111" s="31" t="str">
        <f>IF(主动技能!AI114="","")</f>
        <v/>
      </c>
      <c r="AC111" s="31">
        <f>主动技能!AJ114</f>
        <v>8</v>
      </c>
      <c r="AD111" s="31">
        <f>主动技能!BF114</f>
        <v>100203</v>
      </c>
      <c r="AE111" s="1">
        <f t="shared" si="1"/>
        <v>8</v>
      </c>
    </row>
    <row r="112" spans="1:31" s="31" customFormat="1" x14ac:dyDescent="0.15">
      <c r="A112" s="31">
        <f>主动技能!B115</f>
        <v>10020309</v>
      </c>
      <c r="B112" s="4" t="str">
        <f>主动技能!H115</f>
        <v>自然馈赠</v>
      </c>
      <c r="C112" s="4" t="str">
        <f>主动技能!I115</f>
        <v>回复我方全体14%生命。并提升我方全体14%攻击。</v>
      </c>
      <c r="D112" s="4">
        <f>VLOOKUP(主动技能!J115,对应表!F:G,2,FALSE)</f>
        <v>2</v>
      </c>
      <c r="E112" s="4">
        <f>VLOOKUP(主动技能!K115,对应表!J:K,2,FALSE)</f>
        <v>3</v>
      </c>
      <c r="F112" s="4">
        <f>VLOOKUP(主动技能!L115,对应表!N:O,2,FALSE)</f>
        <v>9</v>
      </c>
      <c r="G112" s="4">
        <f>IF(主动技能!M115="必中",2,1)</f>
        <v>2</v>
      </c>
      <c r="H112" s="4">
        <f>主动技能!N115</f>
        <v>100</v>
      </c>
      <c r="I112" s="4">
        <f>主动技能!O115</f>
        <v>100</v>
      </c>
      <c r="J112" s="31" t="str">
        <f>主动技能!P115</f>
        <v>||eff_zirankuizeng|</v>
      </c>
      <c r="K112" s="31">
        <f>主动技能!Q115</f>
        <v>3</v>
      </c>
      <c r="L112" s="31">
        <f>主动技能!R115</f>
        <v>0</v>
      </c>
      <c r="M112" s="31">
        <f>主动技能!S115</f>
        <v>0</v>
      </c>
      <c r="N112" s="31" t="str">
        <f>IF(主动技能!T115="","",主动技能!T115)</f>
        <v>100011:100:2:0|100023:100:2:0</v>
      </c>
      <c r="O112" s="31" t="str">
        <f>IF(主动技能!U115="","",主动技能!U115)</f>
        <v/>
      </c>
      <c r="P112" s="31" t="str">
        <f>IF(主动技能!V115="","",主动技能!V115)</f>
        <v>skill_16</v>
      </c>
      <c r="Q112" s="31" t="str">
        <f>IF(主动技能!W115="","")</f>
        <v/>
      </c>
      <c r="R112" s="31" t="str">
        <f>IF(主动技能!X115="","")</f>
        <v/>
      </c>
      <c r="S112" s="31">
        <f>主动技能!Y115</f>
        <v>0</v>
      </c>
      <c r="T112" s="31" t="str">
        <f>主动技能!Z115</f>
        <v/>
      </c>
      <c r="U112" s="31" t="str">
        <f>主动技能!AB115</f>
        <v/>
      </c>
      <c r="V112" s="31">
        <f>主动技能!AC115</f>
        <v>0</v>
      </c>
      <c r="W112" s="31">
        <f>主动技能!AD115</f>
        <v>0</v>
      </c>
      <c r="X112" s="31">
        <f>主动技能!AE115</f>
        <v>1</v>
      </c>
      <c r="Y112" s="31">
        <f>主动技能!AF115</f>
        <v>2</v>
      </c>
      <c r="Z112" s="31">
        <f>主动技能!AG115</f>
        <v>2</v>
      </c>
      <c r="AA112" s="31" t="str">
        <f>主动技能!AH115</f>
        <v>attackex</v>
      </c>
      <c r="AB112" s="31" t="str">
        <f>IF(主动技能!AI115="","")</f>
        <v/>
      </c>
      <c r="AC112" s="31">
        <f>主动技能!AJ115</f>
        <v>9</v>
      </c>
      <c r="AD112" s="31">
        <f>主动技能!BF115</f>
        <v>100203</v>
      </c>
      <c r="AE112" s="1">
        <f t="shared" si="1"/>
        <v>9</v>
      </c>
    </row>
    <row r="113" spans="1:31" s="31" customFormat="1" x14ac:dyDescent="0.15">
      <c r="A113" s="31">
        <f>主动技能!B116</f>
        <v>10020310</v>
      </c>
      <c r="B113" s="4" t="str">
        <f>主动技能!H116</f>
        <v>自然馈赠</v>
      </c>
      <c r="C113" s="4" t="str">
        <f>主动技能!I116</f>
        <v>回复我方全体14%生命。并提升我方全体15%攻击。</v>
      </c>
      <c r="D113" s="4">
        <f>VLOOKUP(主动技能!J116,对应表!F:G,2,FALSE)</f>
        <v>2</v>
      </c>
      <c r="E113" s="4">
        <f>VLOOKUP(主动技能!K116,对应表!J:K,2,FALSE)</f>
        <v>3</v>
      </c>
      <c r="F113" s="4">
        <f>VLOOKUP(主动技能!L116,对应表!N:O,2,FALSE)</f>
        <v>9</v>
      </c>
      <c r="G113" s="4">
        <f>IF(主动技能!M116="必中",2,1)</f>
        <v>2</v>
      </c>
      <c r="H113" s="4">
        <f>主动技能!N116</f>
        <v>100</v>
      </c>
      <c r="I113" s="4">
        <f>主动技能!O116</f>
        <v>100</v>
      </c>
      <c r="J113" s="31" t="str">
        <f>主动技能!P116</f>
        <v>||eff_zirankuizeng|</v>
      </c>
      <c r="K113" s="31">
        <f>主动技能!Q116</f>
        <v>3</v>
      </c>
      <c r="L113" s="31">
        <f>主动技能!R116</f>
        <v>0</v>
      </c>
      <c r="M113" s="31">
        <f>主动技能!S116</f>
        <v>0</v>
      </c>
      <c r="N113" s="31" t="str">
        <f>IF(主动技能!T116="","",主动技能!T116)</f>
        <v>100011:100:2:0|100024:100:2:0</v>
      </c>
      <c r="O113" s="31" t="str">
        <f>IF(主动技能!U116="","",主动技能!U116)</f>
        <v/>
      </c>
      <c r="P113" s="31" t="str">
        <f>IF(主动技能!V116="","",主动技能!V116)</f>
        <v>skill_16</v>
      </c>
      <c r="Q113" s="31" t="str">
        <f>IF(主动技能!W116="","")</f>
        <v/>
      </c>
      <c r="R113" s="31" t="str">
        <f>IF(主动技能!X116="","")</f>
        <v/>
      </c>
      <c r="S113" s="31">
        <f>主动技能!Y116</f>
        <v>0</v>
      </c>
      <c r="T113" s="31" t="str">
        <f>主动技能!Z116</f>
        <v/>
      </c>
      <c r="U113" s="31" t="str">
        <f>主动技能!AB116</f>
        <v/>
      </c>
      <c r="V113" s="31">
        <f>主动技能!AC116</f>
        <v>0</v>
      </c>
      <c r="W113" s="31">
        <f>主动技能!AD116</f>
        <v>0</v>
      </c>
      <c r="X113" s="31">
        <f>主动技能!AE116</f>
        <v>1</v>
      </c>
      <c r="Y113" s="31">
        <f>主动技能!AF116</f>
        <v>2</v>
      </c>
      <c r="Z113" s="31">
        <f>主动技能!AG116</f>
        <v>2</v>
      </c>
      <c r="AA113" s="31" t="str">
        <f>主动技能!AH116</f>
        <v>attackex</v>
      </c>
      <c r="AB113" s="31" t="str">
        <f>IF(主动技能!AI116="","")</f>
        <v/>
      </c>
      <c r="AC113" s="31">
        <f>主动技能!AJ116</f>
        <v>10</v>
      </c>
      <c r="AD113" s="31">
        <f>主动技能!BF116</f>
        <v>100203</v>
      </c>
      <c r="AE113" s="1">
        <f t="shared" si="1"/>
        <v>10</v>
      </c>
    </row>
    <row r="114" spans="1:31" s="31" customFormat="1" x14ac:dyDescent="0.15">
      <c r="A114" s="31">
        <f>主动技能!B117</f>
        <v>10020311</v>
      </c>
      <c r="B114" s="4" t="str">
        <f>主动技能!H117</f>
        <v>自然馈赠</v>
      </c>
      <c r="C114" s="4" t="str">
        <f>主动技能!I117</f>
        <v>回复我方全体15%生命。并提升我方全体15%攻击。</v>
      </c>
      <c r="D114" s="4">
        <f>VLOOKUP(主动技能!J117,对应表!F:G,2,FALSE)</f>
        <v>2</v>
      </c>
      <c r="E114" s="4">
        <f>VLOOKUP(主动技能!K117,对应表!J:K,2,FALSE)</f>
        <v>3</v>
      </c>
      <c r="F114" s="4">
        <f>VLOOKUP(主动技能!L117,对应表!N:O,2,FALSE)</f>
        <v>9</v>
      </c>
      <c r="G114" s="4">
        <f>IF(主动技能!M117="必中",2,1)</f>
        <v>2</v>
      </c>
      <c r="H114" s="4">
        <f>主动技能!N117</f>
        <v>100</v>
      </c>
      <c r="I114" s="4">
        <f>主动技能!O117</f>
        <v>100</v>
      </c>
      <c r="J114" s="31" t="str">
        <f>主动技能!P117</f>
        <v>||eff_zirankuizeng|</v>
      </c>
      <c r="K114" s="31">
        <f>主动技能!Q117</f>
        <v>3</v>
      </c>
      <c r="L114" s="31">
        <f>主动技能!R117</f>
        <v>0</v>
      </c>
      <c r="M114" s="31">
        <f>主动技能!S117</f>
        <v>0</v>
      </c>
      <c r="N114" s="31" t="str">
        <f>IF(主动技能!T117="","",主动技能!T117)</f>
        <v>100012:100:2:0|100024:100:2:0</v>
      </c>
      <c r="O114" s="31" t="str">
        <f>IF(主动技能!U117="","",主动技能!U117)</f>
        <v/>
      </c>
      <c r="P114" s="31" t="str">
        <f>IF(主动技能!V117="","",主动技能!V117)</f>
        <v>skill_16</v>
      </c>
      <c r="Q114" s="31" t="str">
        <f>IF(主动技能!W117="","")</f>
        <v/>
      </c>
      <c r="R114" s="31" t="str">
        <f>IF(主动技能!X117="","")</f>
        <v/>
      </c>
      <c r="S114" s="31">
        <f>主动技能!Y117</f>
        <v>0</v>
      </c>
      <c r="T114" s="31" t="str">
        <f>主动技能!Z117</f>
        <v/>
      </c>
      <c r="U114" s="31" t="str">
        <f>主动技能!AB117</f>
        <v/>
      </c>
      <c r="V114" s="31">
        <f>主动技能!AC117</f>
        <v>0</v>
      </c>
      <c r="W114" s="31">
        <f>主动技能!AD117</f>
        <v>0</v>
      </c>
      <c r="X114" s="31">
        <f>主动技能!AE117</f>
        <v>1</v>
      </c>
      <c r="Y114" s="31">
        <f>主动技能!AF117</f>
        <v>2</v>
      </c>
      <c r="Z114" s="31">
        <f>主动技能!AG117</f>
        <v>2</v>
      </c>
      <c r="AA114" s="31" t="str">
        <f>主动技能!AH117</f>
        <v>attackex</v>
      </c>
      <c r="AB114" s="31" t="str">
        <f>IF(主动技能!AI117="","")</f>
        <v/>
      </c>
      <c r="AC114" s="31">
        <f>主动技能!AJ117</f>
        <v>11</v>
      </c>
      <c r="AD114" s="31">
        <f>主动技能!BF117</f>
        <v>100203</v>
      </c>
      <c r="AE114" s="1">
        <f t="shared" si="1"/>
        <v>11</v>
      </c>
    </row>
    <row r="115" spans="1:31" s="31" customFormat="1" x14ac:dyDescent="0.15">
      <c r="A115" s="31">
        <f>主动技能!B118</f>
        <v>10020312</v>
      </c>
      <c r="B115" s="4" t="str">
        <f>主动技能!H118</f>
        <v>自然馈赠</v>
      </c>
      <c r="C115" s="4" t="str">
        <f>主动技能!I118</f>
        <v>回复我方全体15%生命。并提升我方全体16%攻击。</v>
      </c>
      <c r="D115" s="4">
        <f>VLOOKUP(主动技能!J118,对应表!F:G,2,FALSE)</f>
        <v>2</v>
      </c>
      <c r="E115" s="4">
        <f>VLOOKUP(主动技能!K118,对应表!J:K,2,FALSE)</f>
        <v>3</v>
      </c>
      <c r="F115" s="4">
        <f>VLOOKUP(主动技能!L118,对应表!N:O,2,FALSE)</f>
        <v>9</v>
      </c>
      <c r="G115" s="4">
        <f>IF(主动技能!M118="必中",2,1)</f>
        <v>2</v>
      </c>
      <c r="H115" s="4">
        <f>主动技能!N118</f>
        <v>100</v>
      </c>
      <c r="I115" s="4">
        <f>主动技能!O118</f>
        <v>100</v>
      </c>
      <c r="J115" s="31" t="str">
        <f>主动技能!P118</f>
        <v>||eff_zirankuizeng|</v>
      </c>
      <c r="K115" s="31">
        <f>主动技能!Q118</f>
        <v>3</v>
      </c>
      <c r="L115" s="31">
        <f>主动技能!R118</f>
        <v>0</v>
      </c>
      <c r="M115" s="31">
        <f>主动技能!S118</f>
        <v>0</v>
      </c>
      <c r="N115" s="31" t="str">
        <f>IF(主动技能!T118="","",主动技能!T118)</f>
        <v>100012:100:2:0|100025:100:2:0</v>
      </c>
      <c r="O115" s="31" t="str">
        <f>IF(主动技能!U118="","",主动技能!U118)</f>
        <v/>
      </c>
      <c r="P115" s="31" t="str">
        <f>IF(主动技能!V118="","",主动技能!V118)</f>
        <v>skill_16</v>
      </c>
      <c r="Q115" s="31" t="str">
        <f>IF(主动技能!W118="","")</f>
        <v/>
      </c>
      <c r="R115" s="31" t="str">
        <f>IF(主动技能!X118="","")</f>
        <v/>
      </c>
      <c r="S115" s="31">
        <f>主动技能!Y118</f>
        <v>0</v>
      </c>
      <c r="T115" s="31" t="str">
        <f>主动技能!Z118</f>
        <v/>
      </c>
      <c r="U115" s="31" t="str">
        <f>主动技能!AB118</f>
        <v/>
      </c>
      <c r="V115" s="31">
        <f>主动技能!AC118</f>
        <v>0</v>
      </c>
      <c r="W115" s="31">
        <f>主动技能!AD118</f>
        <v>0</v>
      </c>
      <c r="X115" s="31">
        <f>主动技能!AE118</f>
        <v>1</v>
      </c>
      <c r="Y115" s="31">
        <f>主动技能!AF118</f>
        <v>2</v>
      </c>
      <c r="Z115" s="31">
        <f>主动技能!AG118</f>
        <v>2</v>
      </c>
      <c r="AA115" s="31" t="str">
        <f>主动技能!AH118</f>
        <v>attackex</v>
      </c>
      <c r="AB115" s="31" t="str">
        <f>IF(主动技能!AI118="","")</f>
        <v/>
      </c>
      <c r="AC115" s="31">
        <f>主动技能!AJ118</f>
        <v>12</v>
      </c>
      <c r="AD115" s="31">
        <f>主动技能!BF118</f>
        <v>100203</v>
      </c>
      <c r="AE115" s="1">
        <f t="shared" si="1"/>
        <v>12</v>
      </c>
    </row>
    <row r="116" spans="1:31" s="31" customFormat="1" x14ac:dyDescent="0.15">
      <c r="A116" s="31">
        <f>主动技能!B119</f>
        <v>10020313</v>
      </c>
      <c r="B116" s="4" t="str">
        <f>主动技能!H119</f>
        <v>自然馈赠</v>
      </c>
      <c r="C116" s="4" t="str">
        <f>主动技能!I119</f>
        <v>回复我方全体16%生命。并提升我方全体16%攻击。</v>
      </c>
      <c r="D116" s="4">
        <f>VLOOKUP(主动技能!J119,对应表!F:G,2,FALSE)</f>
        <v>2</v>
      </c>
      <c r="E116" s="4">
        <f>VLOOKUP(主动技能!K119,对应表!J:K,2,FALSE)</f>
        <v>3</v>
      </c>
      <c r="F116" s="4">
        <f>VLOOKUP(主动技能!L119,对应表!N:O,2,FALSE)</f>
        <v>9</v>
      </c>
      <c r="G116" s="4">
        <f>IF(主动技能!M119="必中",2,1)</f>
        <v>2</v>
      </c>
      <c r="H116" s="4">
        <f>主动技能!N119</f>
        <v>100</v>
      </c>
      <c r="I116" s="4">
        <f>主动技能!O119</f>
        <v>100</v>
      </c>
      <c r="J116" s="31" t="str">
        <f>主动技能!P119</f>
        <v>||eff_zirankuizeng|</v>
      </c>
      <c r="K116" s="31">
        <f>主动技能!Q119</f>
        <v>3</v>
      </c>
      <c r="L116" s="31">
        <f>主动技能!R119</f>
        <v>0</v>
      </c>
      <c r="M116" s="31">
        <f>主动技能!S119</f>
        <v>0</v>
      </c>
      <c r="N116" s="31" t="str">
        <f>IF(主动技能!T119="","",主动技能!T119)</f>
        <v>100013:100:2:0|100025:100:2:0</v>
      </c>
      <c r="O116" s="31" t="str">
        <f>IF(主动技能!U119="","",主动技能!U119)</f>
        <v/>
      </c>
      <c r="P116" s="31" t="str">
        <f>IF(主动技能!V119="","",主动技能!V119)</f>
        <v>skill_16</v>
      </c>
      <c r="Q116" s="31" t="str">
        <f>IF(主动技能!W119="","")</f>
        <v/>
      </c>
      <c r="R116" s="31" t="str">
        <f>IF(主动技能!X119="","")</f>
        <v/>
      </c>
      <c r="S116" s="31">
        <f>主动技能!Y119</f>
        <v>0</v>
      </c>
      <c r="T116" s="31" t="str">
        <f>主动技能!Z119</f>
        <v/>
      </c>
      <c r="U116" s="31" t="str">
        <f>主动技能!AB119</f>
        <v/>
      </c>
      <c r="V116" s="31">
        <f>主动技能!AC119</f>
        <v>0</v>
      </c>
      <c r="W116" s="31">
        <f>主动技能!AD119</f>
        <v>0</v>
      </c>
      <c r="X116" s="31">
        <f>主动技能!AE119</f>
        <v>1</v>
      </c>
      <c r="Y116" s="31">
        <f>主动技能!AF119</f>
        <v>2</v>
      </c>
      <c r="Z116" s="31">
        <f>主动技能!AG119</f>
        <v>2</v>
      </c>
      <c r="AA116" s="31" t="str">
        <f>主动技能!AH119</f>
        <v>attackex</v>
      </c>
      <c r="AB116" s="31" t="str">
        <f>IF(主动技能!AI119="","")</f>
        <v/>
      </c>
      <c r="AC116" s="31">
        <f>主动技能!AJ119</f>
        <v>13</v>
      </c>
      <c r="AD116" s="31">
        <f>主动技能!BF119</f>
        <v>100203</v>
      </c>
      <c r="AE116" s="1">
        <f t="shared" si="1"/>
        <v>13</v>
      </c>
    </row>
    <row r="117" spans="1:31" s="31" customFormat="1" x14ac:dyDescent="0.15">
      <c r="A117" s="31">
        <f>主动技能!B120</f>
        <v>10020314</v>
      </c>
      <c r="B117" s="4" t="str">
        <f>主动技能!H120</f>
        <v>自然馈赠</v>
      </c>
      <c r="C117" s="4" t="str">
        <f>主动技能!I120</f>
        <v>回复我方全体16%生命。并提升我方全体17%攻击。</v>
      </c>
      <c r="D117" s="4">
        <f>VLOOKUP(主动技能!J120,对应表!F:G,2,FALSE)</f>
        <v>2</v>
      </c>
      <c r="E117" s="4">
        <f>VLOOKUP(主动技能!K120,对应表!J:K,2,FALSE)</f>
        <v>3</v>
      </c>
      <c r="F117" s="4">
        <f>VLOOKUP(主动技能!L120,对应表!N:O,2,FALSE)</f>
        <v>9</v>
      </c>
      <c r="G117" s="4">
        <f>IF(主动技能!M120="必中",2,1)</f>
        <v>2</v>
      </c>
      <c r="H117" s="4">
        <f>主动技能!N120</f>
        <v>100</v>
      </c>
      <c r="I117" s="4">
        <f>主动技能!O120</f>
        <v>100</v>
      </c>
      <c r="J117" s="31" t="str">
        <f>主动技能!P120</f>
        <v>||eff_zirankuizeng|</v>
      </c>
      <c r="K117" s="31">
        <f>主动技能!Q120</f>
        <v>3</v>
      </c>
      <c r="L117" s="31">
        <f>主动技能!R120</f>
        <v>0</v>
      </c>
      <c r="M117" s="31">
        <f>主动技能!S120</f>
        <v>0</v>
      </c>
      <c r="N117" s="31" t="str">
        <f>IF(主动技能!T120="","",主动技能!T120)</f>
        <v>100013:100:2:0|100026:100:2:0</v>
      </c>
      <c r="O117" s="31" t="str">
        <f>IF(主动技能!U120="","",主动技能!U120)</f>
        <v/>
      </c>
      <c r="P117" s="31" t="str">
        <f>IF(主动技能!V120="","",主动技能!V120)</f>
        <v>skill_16</v>
      </c>
      <c r="Q117" s="31" t="str">
        <f>IF(主动技能!W120="","")</f>
        <v/>
      </c>
      <c r="R117" s="31" t="str">
        <f>IF(主动技能!X120="","")</f>
        <v/>
      </c>
      <c r="S117" s="31">
        <f>主动技能!Y120</f>
        <v>0</v>
      </c>
      <c r="T117" s="31" t="str">
        <f>主动技能!Z120</f>
        <v/>
      </c>
      <c r="U117" s="31" t="str">
        <f>主动技能!AB120</f>
        <v/>
      </c>
      <c r="V117" s="31">
        <f>主动技能!AC120</f>
        <v>0</v>
      </c>
      <c r="W117" s="31">
        <f>主动技能!AD120</f>
        <v>0</v>
      </c>
      <c r="X117" s="31">
        <f>主动技能!AE120</f>
        <v>1</v>
      </c>
      <c r="Y117" s="31">
        <f>主动技能!AF120</f>
        <v>2</v>
      </c>
      <c r="Z117" s="31">
        <f>主动技能!AG120</f>
        <v>2</v>
      </c>
      <c r="AA117" s="31" t="str">
        <f>主动技能!AH120</f>
        <v>attackex</v>
      </c>
      <c r="AB117" s="31" t="str">
        <f>IF(主动技能!AI120="","")</f>
        <v/>
      </c>
      <c r="AC117" s="31">
        <f>主动技能!AJ120</f>
        <v>14</v>
      </c>
      <c r="AD117" s="31">
        <f>主动技能!BF120</f>
        <v>100203</v>
      </c>
      <c r="AE117" s="1">
        <f t="shared" si="1"/>
        <v>14</v>
      </c>
    </row>
    <row r="118" spans="1:31" s="31" customFormat="1" x14ac:dyDescent="0.15">
      <c r="A118" s="31">
        <f>主动技能!B121</f>
        <v>10020315</v>
      </c>
      <c r="B118" s="4" t="str">
        <f>主动技能!H121</f>
        <v>自然馈赠</v>
      </c>
      <c r="C118" s="4" t="str">
        <f>主动技能!I121</f>
        <v>回复我方全体17%生命。并提升我方全体17%攻击。</v>
      </c>
      <c r="D118" s="4">
        <f>VLOOKUP(主动技能!J121,对应表!F:G,2,FALSE)</f>
        <v>2</v>
      </c>
      <c r="E118" s="4">
        <f>VLOOKUP(主动技能!K121,对应表!J:K,2,FALSE)</f>
        <v>3</v>
      </c>
      <c r="F118" s="4">
        <f>VLOOKUP(主动技能!L121,对应表!N:O,2,FALSE)</f>
        <v>9</v>
      </c>
      <c r="G118" s="4">
        <f>IF(主动技能!M121="必中",2,1)</f>
        <v>2</v>
      </c>
      <c r="H118" s="4">
        <f>主动技能!N121</f>
        <v>100</v>
      </c>
      <c r="I118" s="4">
        <f>主动技能!O121</f>
        <v>100</v>
      </c>
      <c r="J118" s="31" t="str">
        <f>主动技能!P121</f>
        <v>||eff_zirankuizeng|</v>
      </c>
      <c r="K118" s="31">
        <f>主动技能!Q121</f>
        <v>3</v>
      </c>
      <c r="L118" s="31">
        <f>主动技能!R121</f>
        <v>0</v>
      </c>
      <c r="M118" s="31">
        <f>主动技能!S121</f>
        <v>0</v>
      </c>
      <c r="N118" s="31" t="str">
        <f>IF(主动技能!T121="","",主动技能!T121)</f>
        <v>100014:100:2:0|100026:100:2:0</v>
      </c>
      <c r="O118" s="31" t="str">
        <f>IF(主动技能!U121="","",主动技能!U121)</f>
        <v/>
      </c>
      <c r="P118" s="31" t="str">
        <f>IF(主动技能!V121="","",主动技能!V121)</f>
        <v>skill_16</v>
      </c>
      <c r="Q118" s="31" t="str">
        <f>IF(主动技能!W121="","")</f>
        <v/>
      </c>
      <c r="R118" s="31" t="str">
        <f>IF(主动技能!X121="","")</f>
        <v/>
      </c>
      <c r="S118" s="31">
        <f>主动技能!Y121</f>
        <v>0</v>
      </c>
      <c r="T118" s="31" t="str">
        <f>主动技能!Z121</f>
        <v/>
      </c>
      <c r="U118" s="31" t="str">
        <f>主动技能!AB121</f>
        <v/>
      </c>
      <c r="V118" s="31">
        <f>主动技能!AC121</f>
        <v>0</v>
      </c>
      <c r="W118" s="31">
        <f>主动技能!AD121</f>
        <v>0</v>
      </c>
      <c r="X118" s="31">
        <f>主动技能!AE121</f>
        <v>1</v>
      </c>
      <c r="Y118" s="31">
        <f>主动技能!AF121</f>
        <v>2</v>
      </c>
      <c r="Z118" s="31">
        <f>主动技能!AG121</f>
        <v>2</v>
      </c>
      <c r="AA118" s="31" t="str">
        <f>主动技能!AH121</f>
        <v>attackex</v>
      </c>
      <c r="AB118" s="31" t="str">
        <f>IF(主动技能!AI121="","")</f>
        <v/>
      </c>
      <c r="AC118" s="31">
        <f>主动技能!AJ121</f>
        <v>15</v>
      </c>
      <c r="AD118" s="31">
        <f>主动技能!BF121</f>
        <v>100203</v>
      </c>
      <c r="AE118" s="1">
        <f t="shared" si="1"/>
        <v>15</v>
      </c>
    </row>
    <row r="119" spans="1:31" s="31" customFormat="1" x14ac:dyDescent="0.15">
      <c r="A119" s="31">
        <f>主动技能!B122</f>
        <v>10020316</v>
      </c>
      <c r="B119" s="4" t="str">
        <f>主动技能!H122</f>
        <v>自然馈赠</v>
      </c>
      <c r="C119" s="4" t="str">
        <f>主动技能!I122</f>
        <v>回复我方全体17%生命。并提升我方全体18%攻击。</v>
      </c>
      <c r="D119" s="4">
        <f>VLOOKUP(主动技能!J122,对应表!F:G,2,FALSE)</f>
        <v>2</v>
      </c>
      <c r="E119" s="4">
        <f>VLOOKUP(主动技能!K122,对应表!J:K,2,FALSE)</f>
        <v>3</v>
      </c>
      <c r="F119" s="4">
        <f>VLOOKUP(主动技能!L122,对应表!N:O,2,FALSE)</f>
        <v>9</v>
      </c>
      <c r="G119" s="4">
        <f>IF(主动技能!M122="必中",2,1)</f>
        <v>2</v>
      </c>
      <c r="H119" s="4">
        <f>主动技能!N122</f>
        <v>100</v>
      </c>
      <c r="I119" s="4">
        <f>主动技能!O122</f>
        <v>100</v>
      </c>
      <c r="J119" s="31" t="str">
        <f>主动技能!P122</f>
        <v>||eff_zirankuizeng|</v>
      </c>
      <c r="K119" s="31">
        <f>主动技能!Q122</f>
        <v>3</v>
      </c>
      <c r="L119" s="31">
        <f>主动技能!R122</f>
        <v>0</v>
      </c>
      <c r="M119" s="31">
        <f>主动技能!S122</f>
        <v>0</v>
      </c>
      <c r="N119" s="31" t="str">
        <f>IF(主动技能!T122="","",主动技能!T122)</f>
        <v>100014:100:2:0|100027:100:2:0</v>
      </c>
      <c r="O119" s="31" t="str">
        <f>IF(主动技能!U122="","",主动技能!U122)</f>
        <v/>
      </c>
      <c r="P119" s="31" t="str">
        <f>IF(主动技能!V122="","",主动技能!V122)</f>
        <v>skill_16</v>
      </c>
      <c r="Q119" s="31" t="str">
        <f>IF(主动技能!W122="","")</f>
        <v/>
      </c>
      <c r="R119" s="31" t="str">
        <f>IF(主动技能!X122="","")</f>
        <v/>
      </c>
      <c r="S119" s="31">
        <f>主动技能!Y122</f>
        <v>0</v>
      </c>
      <c r="T119" s="31" t="str">
        <f>主动技能!Z122</f>
        <v/>
      </c>
      <c r="U119" s="31" t="str">
        <f>主动技能!AB122</f>
        <v/>
      </c>
      <c r="V119" s="31">
        <f>主动技能!AC122</f>
        <v>0</v>
      </c>
      <c r="W119" s="31">
        <f>主动技能!AD122</f>
        <v>0</v>
      </c>
      <c r="X119" s="31">
        <f>主动技能!AE122</f>
        <v>1</v>
      </c>
      <c r="Y119" s="31">
        <f>主动技能!AF122</f>
        <v>2</v>
      </c>
      <c r="Z119" s="31">
        <f>主动技能!AG122</f>
        <v>2</v>
      </c>
      <c r="AA119" s="31" t="str">
        <f>主动技能!AH122</f>
        <v>attackex</v>
      </c>
      <c r="AB119" s="31" t="str">
        <f>IF(主动技能!AI122="","")</f>
        <v/>
      </c>
      <c r="AC119" s="31">
        <f>主动技能!AJ122</f>
        <v>16</v>
      </c>
      <c r="AD119" s="31">
        <f>主动技能!BF122</f>
        <v>100203</v>
      </c>
      <c r="AE119" s="1">
        <f t="shared" si="1"/>
        <v>16</v>
      </c>
    </row>
    <row r="120" spans="1:31" s="31" customFormat="1" x14ac:dyDescent="0.15">
      <c r="A120" s="31">
        <f>主动技能!B123</f>
        <v>10020317</v>
      </c>
      <c r="B120" s="4" t="str">
        <f>主动技能!H123</f>
        <v>自然馈赠</v>
      </c>
      <c r="C120" s="4" t="str">
        <f>主动技能!I123</f>
        <v>回复我方全体18%生命。并提升我方全体18%攻击。</v>
      </c>
      <c r="D120" s="4">
        <f>VLOOKUP(主动技能!J123,对应表!F:G,2,FALSE)</f>
        <v>2</v>
      </c>
      <c r="E120" s="4">
        <f>VLOOKUP(主动技能!K123,对应表!J:K,2,FALSE)</f>
        <v>3</v>
      </c>
      <c r="F120" s="4">
        <f>VLOOKUP(主动技能!L123,对应表!N:O,2,FALSE)</f>
        <v>9</v>
      </c>
      <c r="G120" s="4">
        <f>IF(主动技能!M123="必中",2,1)</f>
        <v>2</v>
      </c>
      <c r="H120" s="4">
        <f>主动技能!N123</f>
        <v>100</v>
      </c>
      <c r="I120" s="4">
        <f>主动技能!O123</f>
        <v>100</v>
      </c>
      <c r="J120" s="31" t="str">
        <f>主动技能!P123</f>
        <v>||eff_zirankuizeng|</v>
      </c>
      <c r="K120" s="31">
        <f>主动技能!Q123</f>
        <v>3</v>
      </c>
      <c r="L120" s="31">
        <f>主动技能!R123</f>
        <v>0</v>
      </c>
      <c r="M120" s="31">
        <f>主动技能!S123</f>
        <v>0</v>
      </c>
      <c r="N120" s="31" t="str">
        <f>IF(主动技能!T123="","",主动技能!T123)</f>
        <v>100015:100:2:0|100027:100:2:0</v>
      </c>
      <c r="O120" s="31" t="str">
        <f>IF(主动技能!U123="","",主动技能!U123)</f>
        <v/>
      </c>
      <c r="P120" s="31" t="str">
        <f>IF(主动技能!V123="","",主动技能!V123)</f>
        <v>skill_16</v>
      </c>
      <c r="Q120" s="31" t="str">
        <f>IF(主动技能!W123="","")</f>
        <v/>
      </c>
      <c r="R120" s="31" t="str">
        <f>IF(主动技能!X123="","")</f>
        <v/>
      </c>
      <c r="S120" s="31">
        <f>主动技能!Y123</f>
        <v>0</v>
      </c>
      <c r="T120" s="31" t="str">
        <f>主动技能!Z123</f>
        <v/>
      </c>
      <c r="U120" s="31" t="str">
        <f>主动技能!AB123</f>
        <v/>
      </c>
      <c r="V120" s="31">
        <f>主动技能!AC123</f>
        <v>0</v>
      </c>
      <c r="W120" s="31">
        <f>主动技能!AD123</f>
        <v>0</v>
      </c>
      <c r="X120" s="31">
        <f>主动技能!AE123</f>
        <v>1</v>
      </c>
      <c r="Y120" s="31">
        <f>主动技能!AF123</f>
        <v>2</v>
      </c>
      <c r="Z120" s="31">
        <f>主动技能!AG123</f>
        <v>2</v>
      </c>
      <c r="AA120" s="31" t="str">
        <f>主动技能!AH123</f>
        <v>attackex</v>
      </c>
      <c r="AB120" s="31" t="str">
        <f>IF(主动技能!AI123="","")</f>
        <v/>
      </c>
      <c r="AC120" s="31">
        <f>主动技能!AJ123</f>
        <v>17</v>
      </c>
      <c r="AD120" s="31">
        <f>主动技能!BF123</f>
        <v>100203</v>
      </c>
      <c r="AE120" s="1">
        <f t="shared" si="1"/>
        <v>17</v>
      </c>
    </row>
    <row r="121" spans="1:31" s="31" customFormat="1" x14ac:dyDescent="0.15">
      <c r="A121" s="31">
        <f>主动技能!B124</f>
        <v>10020318</v>
      </c>
      <c r="B121" s="4" t="str">
        <f>主动技能!H124</f>
        <v>自然馈赠</v>
      </c>
      <c r="C121" s="4" t="str">
        <f>主动技能!I124</f>
        <v>回复我方全体18%生命。并提升我方全体19%攻击。</v>
      </c>
      <c r="D121" s="4">
        <f>VLOOKUP(主动技能!J124,对应表!F:G,2,FALSE)</f>
        <v>2</v>
      </c>
      <c r="E121" s="4">
        <f>VLOOKUP(主动技能!K124,对应表!J:K,2,FALSE)</f>
        <v>3</v>
      </c>
      <c r="F121" s="4">
        <f>VLOOKUP(主动技能!L124,对应表!N:O,2,FALSE)</f>
        <v>9</v>
      </c>
      <c r="G121" s="4">
        <f>IF(主动技能!M124="必中",2,1)</f>
        <v>2</v>
      </c>
      <c r="H121" s="4">
        <f>主动技能!N124</f>
        <v>100</v>
      </c>
      <c r="I121" s="4">
        <f>主动技能!O124</f>
        <v>100</v>
      </c>
      <c r="J121" s="31" t="str">
        <f>主动技能!P124</f>
        <v>||eff_zirankuizeng|</v>
      </c>
      <c r="K121" s="31">
        <f>主动技能!Q124</f>
        <v>3</v>
      </c>
      <c r="L121" s="31">
        <f>主动技能!R124</f>
        <v>0</v>
      </c>
      <c r="M121" s="31">
        <f>主动技能!S124</f>
        <v>0</v>
      </c>
      <c r="N121" s="31" t="str">
        <f>IF(主动技能!T124="","",主动技能!T124)</f>
        <v>100015:100:2:0|100028:100:2:0</v>
      </c>
      <c r="O121" s="31" t="str">
        <f>IF(主动技能!U124="","",主动技能!U124)</f>
        <v/>
      </c>
      <c r="P121" s="31" t="str">
        <f>IF(主动技能!V124="","",主动技能!V124)</f>
        <v>skill_16</v>
      </c>
      <c r="Q121" s="31" t="str">
        <f>IF(主动技能!W124="","")</f>
        <v/>
      </c>
      <c r="R121" s="31" t="str">
        <f>IF(主动技能!X124="","")</f>
        <v/>
      </c>
      <c r="S121" s="31">
        <f>主动技能!Y124</f>
        <v>0</v>
      </c>
      <c r="T121" s="31" t="str">
        <f>主动技能!Z124</f>
        <v/>
      </c>
      <c r="U121" s="31" t="str">
        <f>主动技能!AB124</f>
        <v/>
      </c>
      <c r="V121" s="31">
        <f>主动技能!AC124</f>
        <v>0</v>
      </c>
      <c r="W121" s="31">
        <f>主动技能!AD124</f>
        <v>0</v>
      </c>
      <c r="X121" s="31">
        <f>主动技能!AE124</f>
        <v>1</v>
      </c>
      <c r="Y121" s="31">
        <f>主动技能!AF124</f>
        <v>2</v>
      </c>
      <c r="Z121" s="31">
        <f>主动技能!AG124</f>
        <v>2</v>
      </c>
      <c r="AA121" s="31" t="str">
        <f>主动技能!AH124</f>
        <v>attackex</v>
      </c>
      <c r="AB121" s="31" t="str">
        <f>IF(主动技能!AI124="","")</f>
        <v/>
      </c>
      <c r="AC121" s="31">
        <f>主动技能!AJ124</f>
        <v>18</v>
      </c>
      <c r="AD121" s="31">
        <f>主动技能!BF124</f>
        <v>100203</v>
      </c>
      <c r="AE121" s="1">
        <f t="shared" si="1"/>
        <v>18</v>
      </c>
    </row>
    <row r="122" spans="1:31" s="31" customFormat="1" x14ac:dyDescent="0.15">
      <c r="A122" s="31">
        <f>主动技能!B125</f>
        <v>10020319</v>
      </c>
      <c r="B122" s="4" t="str">
        <f>主动技能!H125</f>
        <v>自然馈赠</v>
      </c>
      <c r="C122" s="4" t="str">
        <f>主动技能!I125</f>
        <v>回复我方全体19%生命。并提升我方全体19%攻击。</v>
      </c>
      <c r="D122" s="4">
        <f>VLOOKUP(主动技能!J125,对应表!F:G,2,FALSE)</f>
        <v>2</v>
      </c>
      <c r="E122" s="4">
        <f>VLOOKUP(主动技能!K125,对应表!J:K,2,FALSE)</f>
        <v>3</v>
      </c>
      <c r="F122" s="4">
        <f>VLOOKUP(主动技能!L125,对应表!N:O,2,FALSE)</f>
        <v>9</v>
      </c>
      <c r="G122" s="4">
        <f>IF(主动技能!M125="必中",2,1)</f>
        <v>2</v>
      </c>
      <c r="H122" s="4">
        <f>主动技能!N125</f>
        <v>100</v>
      </c>
      <c r="I122" s="4">
        <f>主动技能!O125</f>
        <v>100</v>
      </c>
      <c r="J122" s="31" t="str">
        <f>主动技能!P125</f>
        <v>||eff_zirankuizeng|</v>
      </c>
      <c r="K122" s="31">
        <f>主动技能!Q125</f>
        <v>3</v>
      </c>
      <c r="L122" s="31">
        <f>主动技能!R125</f>
        <v>0</v>
      </c>
      <c r="M122" s="31">
        <f>主动技能!S125</f>
        <v>0</v>
      </c>
      <c r="N122" s="31" t="str">
        <f>IF(主动技能!T125="","",主动技能!T125)</f>
        <v>100016:100:2:0|100028:100:2:0</v>
      </c>
      <c r="O122" s="31" t="str">
        <f>IF(主动技能!U125="","",主动技能!U125)</f>
        <v/>
      </c>
      <c r="P122" s="31" t="str">
        <f>IF(主动技能!V125="","",主动技能!V125)</f>
        <v>skill_16</v>
      </c>
      <c r="Q122" s="31" t="str">
        <f>IF(主动技能!W125="","")</f>
        <v/>
      </c>
      <c r="R122" s="31" t="str">
        <f>IF(主动技能!X125="","")</f>
        <v/>
      </c>
      <c r="S122" s="31">
        <f>主动技能!Y125</f>
        <v>0</v>
      </c>
      <c r="T122" s="31" t="str">
        <f>主动技能!Z125</f>
        <v/>
      </c>
      <c r="U122" s="31" t="str">
        <f>主动技能!AB125</f>
        <v/>
      </c>
      <c r="V122" s="31">
        <f>主动技能!AC125</f>
        <v>0</v>
      </c>
      <c r="W122" s="31">
        <f>主动技能!AD125</f>
        <v>0</v>
      </c>
      <c r="X122" s="31">
        <f>主动技能!AE125</f>
        <v>1</v>
      </c>
      <c r="Y122" s="31">
        <f>主动技能!AF125</f>
        <v>2</v>
      </c>
      <c r="Z122" s="31">
        <f>主动技能!AG125</f>
        <v>2</v>
      </c>
      <c r="AA122" s="31" t="str">
        <f>主动技能!AH125</f>
        <v>attackex</v>
      </c>
      <c r="AB122" s="31" t="str">
        <f>IF(主动技能!AI125="","")</f>
        <v/>
      </c>
      <c r="AC122" s="31">
        <f>主动技能!AJ125</f>
        <v>19</v>
      </c>
      <c r="AD122" s="31">
        <f>主动技能!BF125</f>
        <v>100203</v>
      </c>
      <c r="AE122" s="1">
        <f t="shared" si="1"/>
        <v>19</v>
      </c>
    </row>
    <row r="123" spans="1:31" s="31" customFormat="1" x14ac:dyDescent="0.15">
      <c r="A123" s="31">
        <f>主动技能!B126</f>
        <v>10020320</v>
      </c>
      <c r="B123" s="4" t="str">
        <f>主动技能!H126</f>
        <v>自然馈赠</v>
      </c>
      <c r="C123" s="4" t="str">
        <f>主动技能!I126</f>
        <v>回复我方全体20%生命。并提升我方全体20%攻击。</v>
      </c>
      <c r="D123" s="4">
        <f>VLOOKUP(主动技能!J126,对应表!F:G,2,FALSE)</f>
        <v>2</v>
      </c>
      <c r="E123" s="4">
        <f>VLOOKUP(主动技能!K126,对应表!J:K,2,FALSE)</f>
        <v>3</v>
      </c>
      <c r="F123" s="4">
        <f>VLOOKUP(主动技能!L126,对应表!N:O,2,FALSE)</f>
        <v>9</v>
      </c>
      <c r="G123" s="4">
        <f>IF(主动技能!M126="必中",2,1)</f>
        <v>2</v>
      </c>
      <c r="H123" s="4">
        <f>主动技能!N126</f>
        <v>100</v>
      </c>
      <c r="I123" s="4">
        <f>主动技能!O126</f>
        <v>100</v>
      </c>
      <c r="J123" s="31" t="str">
        <f>主动技能!P126</f>
        <v>||eff_zirankuizeng|</v>
      </c>
      <c r="K123" s="31">
        <f>主动技能!Q126</f>
        <v>3</v>
      </c>
      <c r="L123" s="31">
        <f>主动技能!R126</f>
        <v>0</v>
      </c>
      <c r="M123" s="31">
        <f>主动技能!S126</f>
        <v>0</v>
      </c>
      <c r="N123" s="31" t="str">
        <f>IF(主动技能!T126="","",主动技能!T126)</f>
        <v>100017:100:2:0|100029:100:2:0</v>
      </c>
      <c r="O123" s="31" t="str">
        <f>IF(主动技能!U126="","",主动技能!U126)</f>
        <v/>
      </c>
      <c r="P123" s="31" t="str">
        <f>IF(主动技能!V126="","",主动技能!V126)</f>
        <v>skill_16</v>
      </c>
      <c r="Q123" s="31" t="str">
        <f>IF(主动技能!W126="","")</f>
        <v/>
      </c>
      <c r="R123" s="31" t="str">
        <f>IF(主动技能!X126="","")</f>
        <v/>
      </c>
      <c r="S123" s="31">
        <f>主动技能!Y126</f>
        <v>0</v>
      </c>
      <c r="T123" s="31" t="str">
        <f>主动技能!Z126</f>
        <v/>
      </c>
      <c r="U123" s="31" t="str">
        <f>主动技能!AB126</f>
        <v/>
      </c>
      <c r="V123" s="31">
        <f>主动技能!AC126</f>
        <v>0</v>
      </c>
      <c r="W123" s="31">
        <f>主动技能!AD126</f>
        <v>0</v>
      </c>
      <c r="X123" s="31">
        <f>主动技能!AE126</f>
        <v>1</v>
      </c>
      <c r="Y123" s="31">
        <f>主动技能!AF126</f>
        <v>2</v>
      </c>
      <c r="Z123" s="31">
        <f>主动技能!AG126</f>
        <v>2</v>
      </c>
      <c r="AA123" s="31" t="str">
        <f>主动技能!AH126</f>
        <v>attackex</v>
      </c>
      <c r="AB123" s="31" t="str">
        <f>IF(主动技能!AI126="","")</f>
        <v/>
      </c>
      <c r="AC123" s="31">
        <f>主动技能!AJ126</f>
        <v>20</v>
      </c>
      <c r="AD123" s="31">
        <f>主动技能!BF126</f>
        <v>100203</v>
      </c>
      <c r="AE123" s="1">
        <f t="shared" si="1"/>
        <v>20</v>
      </c>
    </row>
    <row r="124" spans="1:31" s="31" customFormat="1" x14ac:dyDescent="0.15">
      <c r="A124" s="31">
        <f>主动技能!B127</f>
        <v>10030101</v>
      </c>
      <c r="B124" s="4" t="str">
        <f>主动技能!H127</f>
        <v>普攻</v>
      </c>
      <c r="C124" s="4" t="str">
        <f>主动技能!I127</f>
        <v>对敌方单体攻击，造成100%攻击力（+110）点伤害。</v>
      </c>
      <c r="D124" s="4">
        <f>VLOOKUP(主动技能!J127,对应表!F:G,2,FALSE)</f>
        <v>1</v>
      </c>
      <c r="E124" s="4">
        <f>VLOOKUP(主动技能!K127,对应表!J:K,2,FALSE)</f>
        <v>1</v>
      </c>
      <c r="F124" s="4">
        <f>VLOOKUP(主动技能!L127,对应表!N:O,2,FALSE)</f>
        <v>1</v>
      </c>
      <c r="G124" s="4">
        <f>IF(主动技能!M127="必中",2,1)</f>
        <v>1</v>
      </c>
      <c r="H124" s="4">
        <f>主动技能!N127</f>
        <v>100</v>
      </c>
      <c r="I124" s="4">
        <f>主动技能!O127</f>
        <v>0</v>
      </c>
      <c r="J124" s="31" t="str">
        <f>主动技能!P127</f>
        <v>|||</v>
      </c>
      <c r="K124" s="31">
        <f>主动技能!Q127</f>
        <v>1</v>
      </c>
      <c r="L124" s="31">
        <f>主动技能!R127</f>
        <v>0</v>
      </c>
      <c r="M124" s="31">
        <f>主动技能!S127</f>
        <v>0</v>
      </c>
      <c r="N124" s="31" t="str">
        <f>IF(主动技能!T127="","",主动技能!T127)</f>
        <v/>
      </c>
      <c r="O124" s="31" t="str">
        <f>IF(主动技能!U127="","",主动技能!U127)</f>
        <v/>
      </c>
      <c r="P124" s="31" t="str">
        <f>IF(主动技能!V127="","",主动技能!V127)</f>
        <v>skill_01</v>
      </c>
      <c r="Q124" s="31" t="str">
        <f>IF(主动技能!W127="","")</f>
        <v/>
      </c>
      <c r="R124" s="31" t="str">
        <f>IF(主动技能!X127="","")</f>
        <v/>
      </c>
      <c r="S124" s="31">
        <f>主动技能!Y127</f>
        <v>0</v>
      </c>
      <c r="T124" s="31">
        <f>主动技能!Z127</f>
        <v>100</v>
      </c>
      <c r="U124" s="31">
        <f>主动技能!AB127</f>
        <v>110</v>
      </c>
      <c r="V124" s="31">
        <f>主动技能!AC127</f>
        <v>0</v>
      </c>
      <c r="W124" s="31">
        <f>主动技能!AD127</f>
        <v>0</v>
      </c>
      <c r="X124" s="31">
        <f>主动技能!AE127</f>
        <v>1</v>
      </c>
      <c r="Y124" s="31">
        <f>主动技能!AF127</f>
        <v>0</v>
      </c>
      <c r="Z124" s="31">
        <f>主动技能!AG127</f>
        <v>0</v>
      </c>
      <c r="AA124" s="31" t="str">
        <f>主动技能!AH127</f>
        <v>attack</v>
      </c>
      <c r="AB124" s="31" t="str">
        <f>IF(主动技能!AI127="","")</f>
        <v/>
      </c>
      <c r="AC124" s="31">
        <f>主动技能!AJ127</f>
        <v>1</v>
      </c>
      <c r="AD124" s="31">
        <f>主动技能!BF127</f>
        <v>100301</v>
      </c>
      <c r="AE124" s="1">
        <f t="shared" si="1"/>
        <v>1</v>
      </c>
    </row>
    <row r="125" spans="1:31" s="31" customFormat="1" x14ac:dyDescent="0.15">
      <c r="A125" s="31">
        <f>主动技能!B128</f>
        <v>10030102</v>
      </c>
      <c r="B125" s="4" t="str">
        <f>主动技能!H128</f>
        <v>普攻</v>
      </c>
      <c r="C125" s="4" t="str">
        <f>主动技能!I128</f>
        <v>对敌方单体攻击，造成100%攻击力（+122）点伤害。</v>
      </c>
      <c r="D125" s="4">
        <f>VLOOKUP(主动技能!J128,对应表!F:G,2,FALSE)</f>
        <v>1</v>
      </c>
      <c r="E125" s="4">
        <f>VLOOKUP(主动技能!K128,对应表!J:K,2,FALSE)</f>
        <v>1</v>
      </c>
      <c r="F125" s="4">
        <f>VLOOKUP(主动技能!L128,对应表!N:O,2,FALSE)</f>
        <v>1</v>
      </c>
      <c r="G125" s="4">
        <f>IF(主动技能!M128="必中",2,1)</f>
        <v>1</v>
      </c>
      <c r="H125" s="4">
        <f>主动技能!N128</f>
        <v>100</v>
      </c>
      <c r="I125" s="4">
        <f>主动技能!O128</f>
        <v>0</v>
      </c>
      <c r="J125" s="31" t="str">
        <f>主动技能!P128</f>
        <v>|||</v>
      </c>
      <c r="K125" s="31">
        <f>主动技能!Q128</f>
        <v>1</v>
      </c>
      <c r="L125" s="31">
        <f>主动技能!R128</f>
        <v>0</v>
      </c>
      <c r="M125" s="31">
        <f>主动技能!S128</f>
        <v>0</v>
      </c>
      <c r="N125" s="31" t="str">
        <f>IF(主动技能!T128="","",主动技能!T128)</f>
        <v/>
      </c>
      <c r="O125" s="31" t="str">
        <f>IF(主动技能!U128="","",主动技能!U128)</f>
        <v/>
      </c>
      <c r="P125" s="31" t="str">
        <f>IF(主动技能!V128="","",主动技能!V128)</f>
        <v>skill_01</v>
      </c>
      <c r="Q125" s="31" t="str">
        <f>IF(主动技能!W128="","")</f>
        <v/>
      </c>
      <c r="R125" s="31" t="str">
        <f>IF(主动技能!X128="","")</f>
        <v/>
      </c>
      <c r="S125" s="31">
        <f>主动技能!Y128</f>
        <v>0</v>
      </c>
      <c r="T125" s="31">
        <f>主动技能!Z128</f>
        <v>100</v>
      </c>
      <c r="U125" s="31">
        <f>主动技能!AB128</f>
        <v>122</v>
      </c>
      <c r="V125" s="31">
        <f>主动技能!AC128</f>
        <v>0</v>
      </c>
      <c r="W125" s="31">
        <f>主动技能!AD128</f>
        <v>0</v>
      </c>
      <c r="X125" s="31">
        <f>主动技能!AE128</f>
        <v>1</v>
      </c>
      <c r="Y125" s="31">
        <f>主动技能!AF128</f>
        <v>0</v>
      </c>
      <c r="Z125" s="31">
        <f>主动技能!AG128</f>
        <v>0</v>
      </c>
      <c r="AA125" s="31" t="str">
        <f>主动技能!AH128</f>
        <v>attack</v>
      </c>
      <c r="AB125" s="31" t="str">
        <f>IF(主动技能!AI128="","")</f>
        <v/>
      </c>
      <c r="AC125" s="31">
        <f>主动技能!AJ128</f>
        <v>2</v>
      </c>
      <c r="AD125" s="31">
        <f>主动技能!BF128</f>
        <v>100301</v>
      </c>
      <c r="AE125" s="1">
        <f t="shared" si="1"/>
        <v>2</v>
      </c>
    </row>
    <row r="126" spans="1:31" s="31" customFormat="1" x14ac:dyDescent="0.15">
      <c r="A126" s="31">
        <f>主动技能!B129</f>
        <v>10030103</v>
      </c>
      <c r="B126" s="4" t="str">
        <f>主动技能!H129</f>
        <v>普攻</v>
      </c>
      <c r="C126" s="4" t="str">
        <f>主动技能!I129</f>
        <v>对敌方单体攻击，造成100%攻击力（+161）点伤害。</v>
      </c>
      <c r="D126" s="4">
        <f>VLOOKUP(主动技能!J129,对应表!F:G,2,FALSE)</f>
        <v>1</v>
      </c>
      <c r="E126" s="4">
        <f>VLOOKUP(主动技能!K129,对应表!J:K,2,FALSE)</f>
        <v>1</v>
      </c>
      <c r="F126" s="4">
        <f>VLOOKUP(主动技能!L129,对应表!N:O,2,FALSE)</f>
        <v>1</v>
      </c>
      <c r="G126" s="4">
        <f>IF(主动技能!M129="必中",2,1)</f>
        <v>1</v>
      </c>
      <c r="H126" s="4">
        <f>主动技能!N129</f>
        <v>100</v>
      </c>
      <c r="I126" s="4">
        <f>主动技能!O129</f>
        <v>0</v>
      </c>
      <c r="J126" s="31" t="str">
        <f>主动技能!P129</f>
        <v>|||</v>
      </c>
      <c r="K126" s="31">
        <f>主动技能!Q129</f>
        <v>1</v>
      </c>
      <c r="L126" s="31">
        <f>主动技能!R129</f>
        <v>0</v>
      </c>
      <c r="M126" s="31">
        <f>主动技能!S129</f>
        <v>0</v>
      </c>
      <c r="N126" s="31" t="str">
        <f>IF(主动技能!T129="","",主动技能!T129)</f>
        <v/>
      </c>
      <c r="O126" s="31" t="str">
        <f>IF(主动技能!U129="","",主动技能!U129)</f>
        <v/>
      </c>
      <c r="P126" s="31" t="str">
        <f>IF(主动技能!V129="","",主动技能!V129)</f>
        <v>skill_01</v>
      </c>
      <c r="Q126" s="31" t="str">
        <f>IF(主动技能!W129="","")</f>
        <v/>
      </c>
      <c r="R126" s="31" t="str">
        <f>IF(主动技能!X129="","")</f>
        <v/>
      </c>
      <c r="S126" s="31">
        <f>主动技能!Y129</f>
        <v>0</v>
      </c>
      <c r="T126" s="31">
        <f>主动技能!Z129</f>
        <v>100</v>
      </c>
      <c r="U126" s="31">
        <f>主动技能!AB129</f>
        <v>161</v>
      </c>
      <c r="V126" s="31">
        <f>主动技能!AC129</f>
        <v>0</v>
      </c>
      <c r="W126" s="31">
        <f>主动技能!AD129</f>
        <v>0</v>
      </c>
      <c r="X126" s="31">
        <f>主动技能!AE129</f>
        <v>1</v>
      </c>
      <c r="Y126" s="31">
        <f>主动技能!AF129</f>
        <v>0</v>
      </c>
      <c r="Z126" s="31">
        <f>主动技能!AG129</f>
        <v>0</v>
      </c>
      <c r="AA126" s="31" t="str">
        <f>主动技能!AH129</f>
        <v>attack</v>
      </c>
      <c r="AB126" s="31" t="str">
        <f>IF(主动技能!AI129="","")</f>
        <v/>
      </c>
      <c r="AC126" s="31">
        <f>主动技能!AJ129</f>
        <v>3</v>
      </c>
      <c r="AD126" s="31">
        <f>主动技能!BF129</f>
        <v>100301</v>
      </c>
      <c r="AE126" s="1">
        <f t="shared" si="1"/>
        <v>3</v>
      </c>
    </row>
    <row r="127" spans="1:31" s="31" customFormat="1" x14ac:dyDescent="0.15">
      <c r="A127" s="31">
        <f>主动技能!B130</f>
        <v>10030104</v>
      </c>
      <c r="B127" s="4" t="str">
        <f>主动技能!H130</f>
        <v>普攻</v>
      </c>
      <c r="C127" s="4" t="str">
        <f>主动技能!I130</f>
        <v>对敌方单体攻击，造成100%攻击力（+249）点伤害。</v>
      </c>
      <c r="D127" s="4">
        <f>VLOOKUP(主动技能!J130,对应表!F:G,2,FALSE)</f>
        <v>1</v>
      </c>
      <c r="E127" s="4">
        <f>VLOOKUP(主动技能!K130,对应表!J:K,2,FALSE)</f>
        <v>1</v>
      </c>
      <c r="F127" s="4">
        <f>VLOOKUP(主动技能!L130,对应表!N:O,2,FALSE)</f>
        <v>1</v>
      </c>
      <c r="G127" s="4">
        <f>IF(主动技能!M130="必中",2,1)</f>
        <v>1</v>
      </c>
      <c r="H127" s="4">
        <f>主动技能!N130</f>
        <v>100</v>
      </c>
      <c r="I127" s="4">
        <f>主动技能!O130</f>
        <v>0</v>
      </c>
      <c r="J127" s="31" t="str">
        <f>主动技能!P130</f>
        <v>|||</v>
      </c>
      <c r="K127" s="31">
        <f>主动技能!Q130</f>
        <v>1</v>
      </c>
      <c r="L127" s="31">
        <f>主动技能!R130</f>
        <v>0</v>
      </c>
      <c r="M127" s="31">
        <f>主动技能!S130</f>
        <v>0</v>
      </c>
      <c r="N127" s="31" t="str">
        <f>IF(主动技能!T130="","",主动技能!T130)</f>
        <v/>
      </c>
      <c r="O127" s="31" t="str">
        <f>IF(主动技能!U130="","",主动技能!U130)</f>
        <v/>
      </c>
      <c r="P127" s="31" t="str">
        <f>IF(主动技能!V130="","",主动技能!V130)</f>
        <v>skill_01</v>
      </c>
      <c r="Q127" s="31" t="str">
        <f>IF(主动技能!W130="","")</f>
        <v/>
      </c>
      <c r="R127" s="31" t="str">
        <f>IF(主动技能!X130="","")</f>
        <v/>
      </c>
      <c r="S127" s="31">
        <f>主动技能!Y130</f>
        <v>0</v>
      </c>
      <c r="T127" s="31">
        <f>主动技能!Z130</f>
        <v>100</v>
      </c>
      <c r="U127" s="31">
        <f>主动技能!AB130</f>
        <v>249</v>
      </c>
      <c r="V127" s="31">
        <f>主动技能!AC130</f>
        <v>0</v>
      </c>
      <c r="W127" s="31">
        <f>主动技能!AD130</f>
        <v>0</v>
      </c>
      <c r="X127" s="31">
        <f>主动技能!AE130</f>
        <v>1</v>
      </c>
      <c r="Y127" s="31">
        <f>主动技能!AF130</f>
        <v>0</v>
      </c>
      <c r="Z127" s="31">
        <f>主动技能!AG130</f>
        <v>0</v>
      </c>
      <c r="AA127" s="31" t="str">
        <f>主动技能!AH130</f>
        <v>attack</v>
      </c>
      <c r="AB127" s="31" t="str">
        <f>IF(主动技能!AI130="","")</f>
        <v/>
      </c>
      <c r="AC127" s="31">
        <f>主动技能!AJ130</f>
        <v>4</v>
      </c>
      <c r="AD127" s="31">
        <f>主动技能!BF130</f>
        <v>100301</v>
      </c>
      <c r="AE127" s="1">
        <f t="shared" si="1"/>
        <v>4</v>
      </c>
    </row>
    <row r="128" spans="1:31" s="31" customFormat="1" x14ac:dyDescent="0.15">
      <c r="A128" s="31">
        <f>主动技能!B131</f>
        <v>10030105</v>
      </c>
      <c r="B128" s="4" t="str">
        <f>主动技能!H131</f>
        <v>普攻</v>
      </c>
      <c r="C128" s="4" t="str">
        <f>主动技能!I131</f>
        <v>对敌方单体攻击，造成100%攻击力（+373）点伤害。</v>
      </c>
      <c r="D128" s="4">
        <f>VLOOKUP(主动技能!J131,对应表!F:G,2,FALSE)</f>
        <v>1</v>
      </c>
      <c r="E128" s="4">
        <f>VLOOKUP(主动技能!K131,对应表!J:K,2,FALSE)</f>
        <v>1</v>
      </c>
      <c r="F128" s="4">
        <f>VLOOKUP(主动技能!L131,对应表!N:O,2,FALSE)</f>
        <v>1</v>
      </c>
      <c r="G128" s="4">
        <f>IF(主动技能!M131="必中",2,1)</f>
        <v>1</v>
      </c>
      <c r="H128" s="4">
        <f>主动技能!N131</f>
        <v>100</v>
      </c>
      <c r="I128" s="4">
        <f>主动技能!O131</f>
        <v>0</v>
      </c>
      <c r="J128" s="31" t="str">
        <f>主动技能!P131</f>
        <v>|||</v>
      </c>
      <c r="K128" s="31">
        <f>主动技能!Q131</f>
        <v>1</v>
      </c>
      <c r="L128" s="31">
        <f>主动技能!R131</f>
        <v>0</v>
      </c>
      <c r="M128" s="31">
        <f>主动技能!S131</f>
        <v>0</v>
      </c>
      <c r="N128" s="31" t="str">
        <f>IF(主动技能!T131="","",主动技能!T131)</f>
        <v/>
      </c>
      <c r="O128" s="31" t="str">
        <f>IF(主动技能!U131="","",主动技能!U131)</f>
        <v/>
      </c>
      <c r="P128" s="31" t="str">
        <f>IF(主动技能!V131="","",主动技能!V131)</f>
        <v>skill_01</v>
      </c>
      <c r="Q128" s="31" t="str">
        <f>IF(主动技能!W131="","")</f>
        <v/>
      </c>
      <c r="R128" s="31" t="str">
        <f>IF(主动技能!X131="","")</f>
        <v/>
      </c>
      <c r="S128" s="31">
        <f>主动技能!Y131</f>
        <v>0</v>
      </c>
      <c r="T128" s="31">
        <f>主动技能!Z131</f>
        <v>100</v>
      </c>
      <c r="U128" s="31">
        <f>主动技能!AB131</f>
        <v>373</v>
      </c>
      <c r="V128" s="31">
        <f>主动技能!AC131</f>
        <v>0</v>
      </c>
      <c r="W128" s="31">
        <f>主动技能!AD131</f>
        <v>0</v>
      </c>
      <c r="X128" s="31">
        <f>主动技能!AE131</f>
        <v>1</v>
      </c>
      <c r="Y128" s="31">
        <f>主动技能!AF131</f>
        <v>0</v>
      </c>
      <c r="Z128" s="31">
        <f>主动技能!AG131</f>
        <v>0</v>
      </c>
      <c r="AA128" s="31" t="str">
        <f>主动技能!AH131</f>
        <v>attack</v>
      </c>
      <c r="AB128" s="31" t="str">
        <f>IF(主动技能!AI131="","")</f>
        <v/>
      </c>
      <c r="AC128" s="31">
        <f>主动技能!AJ131</f>
        <v>5</v>
      </c>
      <c r="AD128" s="31">
        <f>主动技能!BF131</f>
        <v>100301</v>
      </c>
      <c r="AE128" s="1">
        <f t="shared" si="1"/>
        <v>5</v>
      </c>
    </row>
    <row r="129" spans="1:31" s="31" customFormat="1" x14ac:dyDescent="0.15">
      <c r="A129" s="31">
        <f>主动技能!B132</f>
        <v>10030106</v>
      </c>
      <c r="B129" s="4" t="str">
        <f>主动技能!H132</f>
        <v>普攻</v>
      </c>
      <c r="C129" s="4" t="str">
        <f>主动技能!I132</f>
        <v>对敌方单体攻击，造成100%攻击力（+549）点伤害。</v>
      </c>
      <c r="D129" s="4">
        <f>VLOOKUP(主动技能!J132,对应表!F:G,2,FALSE)</f>
        <v>1</v>
      </c>
      <c r="E129" s="4">
        <f>VLOOKUP(主动技能!K132,对应表!J:K,2,FALSE)</f>
        <v>1</v>
      </c>
      <c r="F129" s="4">
        <f>VLOOKUP(主动技能!L132,对应表!N:O,2,FALSE)</f>
        <v>1</v>
      </c>
      <c r="G129" s="4">
        <f>IF(主动技能!M132="必中",2,1)</f>
        <v>1</v>
      </c>
      <c r="H129" s="4">
        <f>主动技能!N132</f>
        <v>100</v>
      </c>
      <c r="I129" s="4">
        <f>主动技能!O132</f>
        <v>0</v>
      </c>
      <c r="J129" s="31" t="str">
        <f>主动技能!P132</f>
        <v>|||</v>
      </c>
      <c r="K129" s="31">
        <f>主动技能!Q132</f>
        <v>1</v>
      </c>
      <c r="L129" s="31">
        <f>主动技能!R132</f>
        <v>0</v>
      </c>
      <c r="M129" s="31">
        <f>主动技能!S132</f>
        <v>0</v>
      </c>
      <c r="N129" s="31" t="str">
        <f>IF(主动技能!T132="","",主动技能!T132)</f>
        <v/>
      </c>
      <c r="O129" s="31" t="str">
        <f>IF(主动技能!U132="","",主动技能!U132)</f>
        <v/>
      </c>
      <c r="P129" s="31" t="str">
        <f>IF(主动技能!V132="","",主动技能!V132)</f>
        <v>skill_01</v>
      </c>
      <c r="Q129" s="31" t="str">
        <f>IF(主动技能!W132="","")</f>
        <v/>
      </c>
      <c r="R129" s="31" t="str">
        <f>IF(主动技能!X132="","")</f>
        <v/>
      </c>
      <c r="S129" s="31">
        <f>主动技能!Y132</f>
        <v>0</v>
      </c>
      <c r="T129" s="31">
        <f>主动技能!Z132</f>
        <v>100</v>
      </c>
      <c r="U129" s="31">
        <f>主动技能!AB132</f>
        <v>549</v>
      </c>
      <c r="V129" s="31">
        <f>主动技能!AC132</f>
        <v>0</v>
      </c>
      <c r="W129" s="31">
        <f>主动技能!AD132</f>
        <v>0</v>
      </c>
      <c r="X129" s="31">
        <f>主动技能!AE132</f>
        <v>1</v>
      </c>
      <c r="Y129" s="31">
        <f>主动技能!AF132</f>
        <v>0</v>
      </c>
      <c r="Z129" s="31">
        <f>主动技能!AG132</f>
        <v>0</v>
      </c>
      <c r="AA129" s="31" t="str">
        <f>主动技能!AH132</f>
        <v>attack</v>
      </c>
      <c r="AB129" s="31" t="str">
        <f>IF(主动技能!AI132="","")</f>
        <v/>
      </c>
      <c r="AC129" s="31">
        <f>主动技能!AJ132</f>
        <v>6</v>
      </c>
      <c r="AD129" s="31">
        <f>主动技能!BF132</f>
        <v>100301</v>
      </c>
      <c r="AE129" s="1">
        <f t="shared" si="1"/>
        <v>6</v>
      </c>
    </row>
    <row r="130" spans="1:31" s="31" customFormat="1" x14ac:dyDescent="0.15">
      <c r="A130" s="31">
        <f>主动技能!B133</f>
        <v>10030107</v>
      </c>
      <c r="B130" s="4" t="str">
        <f>主动技能!H133</f>
        <v>普攻</v>
      </c>
      <c r="C130" s="4" t="str">
        <f>主动技能!I133</f>
        <v>对敌方单体攻击，造成100%攻击力（+797）点伤害。</v>
      </c>
      <c r="D130" s="4">
        <f>VLOOKUP(主动技能!J133,对应表!F:G,2,FALSE)</f>
        <v>1</v>
      </c>
      <c r="E130" s="4">
        <f>VLOOKUP(主动技能!K133,对应表!J:K,2,FALSE)</f>
        <v>1</v>
      </c>
      <c r="F130" s="4">
        <f>VLOOKUP(主动技能!L133,对应表!N:O,2,FALSE)</f>
        <v>1</v>
      </c>
      <c r="G130" s="4">
        <f>IF(主动技能!M133="必中",2,1)</f>
        <v>1</v>
      </c>
      <c r="H130" s="4">
        <f>主动技能!N133</f>
        <v>100</v>
      </c>
      <c r="I130" s="4">
        <f>主动技能!O133</f>
        <v>0</v>
      </c>
      <c r="J130" s="31" t="str">
        <f>主动技能!P133</f>
        <v>|||</v>
      </c>
      <c r="K130" s="31">
        <f>主动技能!Q133</f>
        <v>1</v>
      </c>
      <c r="L130" s="31">
        <f>主动技能!R133</f>
        <v>0</v>
      </c>
      <c r="M130" s="31">
        <f>主动技能!S133</f>
        <v>0</v>
      </c>
      <c r="N130" s="31" t="str">
        <f>IF(主动技能!T133="","",主动技能!T133)</f>
        <v/>
      </c>
      <c r="O130" s="31" t="str">
        <f>IF(主动技能!U133="","",主动技能!U133)</f>
        <v/>
      </c>
      <c r="P130" s="31" t="str">
        <f>IF(主动技能!V133="","",主动技能!V133)</f>
        <v>skill_01</v>
      </c>
      <c r="Q130" s="31" t="str">
        <f>IF(主动技能!W133="","")</f>
        <v/>
      </c>
      <c r="R130" s="31" t="str">
        <f>IF(主动技能!X133="","")</f>
        <v/>
      </c>
      <c r="S130" s="31">
        <f>主动技能!Y133</f>
        <v>0</v>
      </c>
      <c r="T130" s="31">
        <f>主动技能!Z133</f>
        <v>100</v>
      </c>
      <c r="U130" s="31">
        <f>主动技能!AB133</f>
        <v>797</v>
      </c>
      <c r="V130" s="31">
        <f>主动技能!AC133</f>
        <v>0</v>
      </c>
      <c r="W130" s="31">
        <f>主动技能!AD133</f>
        <v>0</v>
      </c>
      <c r="X130" s="31">
        <f>主动技能!AE133</f>
        <v>1</v>
      </c>
      <c r="Y130" s="31">
        <f>主动技能!AF133</f>
        <v>0</v>
      </c>
      <c r="Z130" s="31">
        <f>主动技能!AG133</f>
        <v>0</v>
      </c>
      <c r="AA130" s="31" t="str">
        <f>主动技能!AH133</f>
        <v>attack</v>
      </c>
      <c r="AB130" s="31" t="str">
        <f>IF(主动技能!AI133="","")</f>
        <v/>
      </c>
      <c r="AC130" s="31">
        <f>主动技能!AJ133</f>
        <v>7</v>
      </c>
      <c r="AD130" s="31">
        <f>主动技能!BF133</f>
        <v>100301</v>
      </c>
      <c r="AE130" s="1">
        <f t="shared" si="1"/>
        <v>7</v>
      </c>
    </row>
    <row r="131" spans="1:31" s="31" customFormat="1" x14ac:dyDescent="0.15">
      <c r="A131" s="31">
        <f>主动技能!B134</f>
        <v>10030108</v>
      </c>
      <c r="B131" s="4" t="str">
        <f>主动技能!H134</f>
        <v>普攻</v>
      </c>
      <c r="C131" s="4" t="str">
        <f>主动技能!I134</f>
        <v>对敌方单体攻击，造成100%攻击力（+1149）点伤害。</v>
      </c>
      <c r="D131" s="4">
        <f>VLOOKUP(主动技能!J134,对应表!F:G,2,FALSE)</f>
        <v>1</v>
      </c>
      <c r="E131" s="4">
        <f>VLOOKUP(主动技能!K134,对应表!J:K,2,FALSE)</f>
        <v>1</v>
      </c>
      <c r="F131" s="4">
        <f>VLOOKUP(主动技能!L134,对应表!N:O,2,FALSE)</f>
        <v>1</v>
      </c>
      <c r="G131" s="4">
        <f>IF(主动技能!M134="必中",2,1)</f>
        <v>1</v>
      </c>
      <c r="H131" s="4">
        <f>主动技能!N134</f>
        <v>100</v>
      </c>
      <c r="I131" s="4">
        <f>主动技能!O134</f>
        <v>0</v>
      </c>
      <c r="J131" s="31" t="str">
        <f>主动技能!P134</f>
        <v>|||</v>
      </c>
      <c r="K131" s="31">
        <f>主动技能!Q134</f>
        <v>1</v>
      </c>
      <c r="L131" s="31">
        <f>主动技能!R134</f>
        <v>0</v>
      </c>
      <c r="M131" s="31">
        <f>主动技能!S134</f>
        <v>0</v>
      </c>
      <c r="N131" s="31" t="str">
        <f>IF(主动技能!T134="","",主动技能!T134)</f>
        <v/>
      </c>
      <c r="O131" s="31" t="str">
        <f>IF(主动技能!U134="","",主动技能!U134)</f>
        <v/>
      </c>
      <c r="P131" s="31" t="str">
        <f>IF(主动技能!V134="","",主动技能!V134)</f>
        <v>skill_01</v>
      </c>
      <c r="Q131" s="31" t="str">
        <f>IF(主动技能!W134="","")</f>
        <v/>
      </c>
      <c r="R131" s="31" t="str">
        <f>IF(主动技能!X134="","")</f>
        <v/>
      </c>
      <c r="S131" s="31">
        <f>主动技能!Y134</f>
        <v>0</v>
      </c>
      <c r="T131" s="31">
        <f>主动技能!Z134</f>
        <v>100</v>
      </c>
      <c r="U131" s="31">
        <f>主动技能!AB134</f>
        <v>1149</v>
      </c>
      <c r="V131" s="31">
        <f>主动技能!AC134</f>
        <v>0</v>
      </c>
      <c r="W131" s="31">
        <f>主动技能!AD134</f>
        <v>0</v>
      </c>
      <c r="X131" s="31">
        <f>主动技能!AE134</f>
        <v>1</v>
      </c>
      <c r="Y131" s="31">
        <f>主动技能!AF134</f>
        <v>0</v>
      </c>
      <c r="Z131" s="31">
        <f>主动技能!AG134</f>
        <v>0</v>
      </c>
      <c r="AA131" s="31" t="str">
        <f>主动技能!AH134</f>
        <v>attack</v>
      </c>
      <c r="AB131" s="31" t="str">
        <f>IF(主动技能!AI134="","")</f>
        <v/>
      </c>
      <c r="AC131" s="31">
        <f>主动技能!AJ134</f>
        <v>8</v>
      </c>
      <c r="AD131" s="31">
        <f>主动技能!BF134</f>
        <v>100301</v>
      </c>
      <c r="AE131" s="1">
        <f t="shared" si="1"/>
        <v>8</v>
      </c>
    </row>
    <row r="132" spans="1:31" s="31" customFormat="1" x14ac:dyDescent="0.15">
      <c r="A132" s="31">
        <f>主动技能!B135</f>
        <v>10030109</v>
      </c>
      <c r="B132" s="4" t="str">
        <f>主动技能!H135</f>
        <v>普攻</v>
      </c>
      <c r="C132" s="4" t="str">
        <f>主动技能!I135</f>
        <v>对敌方单体攻击，造成100%攻击力（+1648）点伤害。</v>
      </c>
      <c r="D132" s="4">
        <f>VLOOKUP(主动技能!J135,对应表!F:G,2,FALSE)</f>
        <v>1</v>
      </c>
      <c r="E132" s="4">
        <f>VLOOKUP(主动技能!K135,对应表!J:K,2,FALSE)</f>
        <v>1</v>
      </c>
      <c r="F132" s="4">
        <f>VLOOKUP(主动技能!L135,对应表!N:O,2,FALSE)</f>
        <v>1</v>
      </c>
      <c r="G132" s="4">
        <f>IF(主动技能!M135="必中",2,1)</f>
        <v>1</v>
      </c>
      <c r="H132" s="4">
        <f>主动技能!N135</f>
        <v>100</v>
      </c>
      <c r="I132" s="4">
        <f>主动技能!O135</f>
        <v>0</v>
      </c>
      <c r="J132" s="31" t="str">
        <f>主动技能!P135</f>
        <v>|||</v>
      </c>
      <c r="K132" s="31">
        <f>主动技能!Q135</f>
        <v>1</v>
      </c>
      <c r="L132" s="31">
        <f>主动技能!R135</f>
        <v>0</v>
      </c>
      <c r="M132" s="31">
        <f>主动技能!S135</f>
        <v>0</v>
      </c>
      <c r="N132" s="31" t="str">
        <f>IF(主动技能!T135="","",主动技能!T135)</f>
        <v/>
      </c>
      <c r="O132" s="31" t="str">
        <f>IF(主动技能!U135="","",主动技能!U135)</f>
        <v/>
      </c>
      <c r="P132" s="31" t="str">
        <f>IF(主动技能!V135="","",主动技能!V135)</f>
        <v>skill_01</v>
      </c>
      <c r="Q132" s="31" t="str">
        <f>IF(主动技能!W135="","")</f>
        <v/>
      </c>
      <c r="R132" s="31" t="str">
        <f>IF(主动技能!X135="","")</f>
        <v/>
      </c>
      <c r="S132" s="31">
        <f>主动技能!Y135</f>
        <v>0</v>
      </c>
      <c r="T132" s="31">
        <f>主动技能!Z135</f>
        <v>100</v>
      </c>
      <c r="U132" s="31">
        <f>主动技能!AB135</f>
        <v>1648</v>
      </c>
      <c r="V132" s="31">
        <f>主动技能!AC135</f>
        <v>0</v>
      </c>
      <c r="W132" s="31">
        <f>主动技能!AD135</f>
        <v>0</v>
      </c>
      <c r="X132" s="31">
        <f>主动技能!AE135</f>
        <v>1</v>
      </c>
      <c r="Y132" s="31">
        <f>主动技能!AF135</f>
        <v>0</v>
      </c>
      <c r="Z132" s="31">
        <f>主动技能!AG135</f>
        <v>0</v>
      </c>
      <c r="AA132" s="31" t="str">
        <f>主动技能!AH135</f>
        <v>attack</v>
      </c>
      <c r="AB132" s="31" t="str">
        <f>IF(主动技能!AI135="","")</f>
        <v/>
      </c>
      <c r="AC132" s="31">
        <f>主动技能!AJ135</f>
        <v>9</v>
      </c>
      <c r="AD132" s="31">
        <f>主动技能!BF135</f>
        <v>100301</v>
      </c>
      <c r="AE132" s="1">
        <f t="shared" si="1"/>
        <v>9</v>
      </c>
    </row>
    <row r="133" spans="1:31" s="31" customFormat="1" x14ac:dyDescent="0.15">
      <c r="A133" s="31">
        <f>主动技能!B136</f>
        <v>10030110</v>
      </c>
      <c r="B133" s="4" t="str">
        <f>主动技能!H136</f>
        <v>普攻</v>
      </c>
      <c r="C133" s="4" t="str">
        <f>主动技能!I136</f>
        <v>对敌方单体攻击，造成100%攻击力（+2353）点伤害。</v>
      </c>
      <c r="D133" s="4">
        <f>VLOOKUP(主动技能!J136,对应表!F:G,2,FALSE)</f>
        <v>1</v>
      </c>
      <c r="E133" s="4">
        <f>VLOOKUP(主动技能!K136,对应表!J:K,2,FALSE)</f>
        <v>1</v>
      </c>
      <c r="F133" s="4">
        <f>VLOOKUP(主动技能!L136,对应表!N:O,2,FALSE)</f>
        <v>1</v>
      </c>
      <c r="G133" s="4">
        <f>IF(主动技能!M136="必中",2,1)</f>
        <v>1</v>
      </c>
      <c r="H133" s="4">
        <f>主动技能!N136</f>
        <v>100</v>
      </c>
      <c r="I133" s="4">
        <f>主动技能!O136</f>
        <v>0</v>
      </c>
      <c r="J133" s="31" t="str">
        <f>主动技能!P136</f>
        <v>|||</v>
      </c>
      <c r="K133" s="31">
        <f>主动技能!Q136</f>
        <v>1</v>
      </c>
      <c r="L133" s="31">
        <f>主动技能!R136</f>
        <v>0</v>
      </c>
      <c r="M133" s="31">
        <f>主动技能!S136</f>
        <v>0</v>
      </c>
      <c r="N133" s="31" t="str">
        <f>IF(主动技能!T136="","",主动技能!T136)</f>
        <v/>
      </c>
      <c r="O133" s="31" t="str">
        <f>IF(主动技能!U136="","",主动技能!U136)</f>
        <v/>
      </c>
      <c r="P133" s="31" t="str">
        <f>IF(主动技能!V136="","",主动技能!V136)</f>
        <v>skill_01</v>
      </c>
      <c r="Q133" s="31" t="str">
        <f>IF(主动技能!W136="","")</f>
        <v/>
      </c>
      <c r="R133" s="31" t="str">
        <f>IF(主动技能!X136="","")</f>
        <v/>
      </c>
      <c r="S133" s="31">
        <f>主动技能!Y136</f>
        <v>0</v>
      </c>
      <c r="T133" s="31">
        <f>主动技能!Z136</f>
        <v>100</v>
      </c>
      <c r="U133" s="31">
        <f>主动技能!AB136</f>
        <v>2353</v>
      </c>
      <c r="V133" s="31">
        <f>主动技能!AC136</f>
        <v>0</v>
      </c>
      <c r="W133" s="31">
        <f>主动技能!AD136</f>
        <v>0</v>
      </c>
      <c r="X133" s="31">
        <f>主动技能!AE136</f>
        <v>1</v>
      </c>
      <c r="Y133" s="31">
        <f>主动技能!AF136</f>
        <v>0</v>
      </c>
      <c r="Z133" s="31">
        <f>主动技能!AG136</f>
        <v>0</v>
      </c>
      <c r="AA133" s="31" t="str">
        <f>主动技能!AH136</f>
        <v>attack</v>
      </c>
      <c r="AB133" s="31" t="str">
        <f>IF(主动技能!AI136="","")</f>
        <v/>
      </c>
      <c r="AC133" s="31">
        <f>主动技能!AJ136</f>
        <v>10</v>
      </c>
      <c r="AD133" s="31">
        <f>主动技能!BF136</f>
        <v>100301</v>
      </c>
      <c r="AE133" s="1">
        <f t="shared" ref="AE133:AE196" si="2">AC133</f>
        <v>10</v>
      </c>
    </row>
    <row r="134" spans="1:31" s="31" customFormat="1" x14ac:dyDescent="0.15">
      <c r="A134" s="31">
        <f>主动技能!B137</f>
        <v>10030111</v>
      </c>
      <c r="B134" s="4" t="str">
        <f>主动技能!H137</f>
        <v>普攻</v>
      </c>
      <c r="C134" s="4" t="str">
        <f>主动技能!I137</f>
        <v>对敌方单体攻击，造成100%攻击力（+3352）点伤害。</v>
      </c>
      <c r="D134" s="4">
        <f>VLOOKUP(主动技能!J137,对应表!F:G,2,FALSE)</f>
        <v>1</v>
      </c>
      <c r="E134" s="4">
        <f>VLOOKUP(主动技能!K137,对应表!J:K,2,FALSE)</f>
        <v>1</v>
      </c>
      <c r="F134" s="4">
        <f>VLOOKUP(主动技能!L137,对应表!N:O,2,FALSE)</f>
        <v>1</v>
      </c>
      <c r="G134" s="4">
        <f>IF(主动技能!M137="必中",2,1)</f>
        <v>1</v>
      </c>
      <c r="H134" s="4">
        <f>主动技能!N137</f>
        <v>100</v>
      </c>
      <c r="I134" s="4">
        <f>主动技能!O137</f>
        <v>0</v>
      </c>
      <c r="J134" s="31" t="str">
        <f>主动技能!P137</f>
        <v>|||</v>
      </c>
      <c r="K134" s="31">
        <f>主动技能!Q137</f>
        <v>1</v>
      </c>
      <c r="L134" s="31">
        <f>主动技能!R137</f>
        <v>0</v>
      </c>
      <c r="M134" s="31">
        <f>主动技能!S137</f>
        <v>0</v>
      </c>
      <c r="N134" s="31" t="str">
        <f>IF(主动技能!T137="","",主动技能!T137)</f>
        <v/>
      </c>
      <c r="O134" s="31" t="str">
        <f>IF(主动技能!U137="","",主动技能!U137)</f>
        <v/>
      </c>
      <c r="P134" s="31" t="str">
        <f>IF(主动技能!V137="","",主动技能!V137)</f>
        <v>skill_01</v>
      </c>
      <c r="Q134" s="31" t="str">
        <f>IF(主动技能!W137="","")</f>
        <v/>
      </c>
      <c r="R134" s="31" t="str">
        <f>IF(主动技能!X137="","")</f>
        <v/>
      </c>
      <c r="S134" s="31">
        <f>主动技能!Y137</f>
        <v>0</v>
      </c>
      <c r="T134" s="31">
        <f>主动技能!Z137</f>
        <v>100</v>
      </c>
      <c r="U134" s="31">
        <f>主动技能!AB137</f>
        <v>3352</v>
      </c>
      <c r="V134" s="31">
        <f>主动技能!AC137</f>
        <v>0</v>
      </c>
      <c r="W134" s="31">
        <f>主动技能!AD137</f>
        <v>0</v>
      </c>
      <c r="X134" s="31">
        <f>主动技能!AE137</f>
        <v>1</v>
      </c>
      <c r="Y134" s="31">
        <f>主动技能!AF137</f>
        <v>0</v>
      </c>
      <c r="Z134" s="31">
        <f>主动技能!AG137</f>
        <v>0</v>
      </c>
      <c r="AA134" s="31" t="str">
        <f>主动技能!AH137</f>
        <v>attack</v>
      </c>
      <c r="AB134" s="31" t="str">
        <f>IF(主动技能!AI137="","")</f>
        <v/>
      </c>
      <c r="AC134" s="31">
        <f>主动技能!AJ137</f>
        <v>11</v>
      </c>
      <c r="AD134" s="31">
        <f>主动技能!BF137</f>
        <v>100301</v>
      </c>
      <c r="AE134" s="1">
        <f t="shared" si="2"/>
        <v>11</v>
      </c>
    </row>
    <row r="135" spans="1:31" s="31" customFormat="1" x14ac:dyDescent="0.15">
      <c r="A135" s="31">
        <f>主动技能!B138</f>
        <v>10030112</v>
      </c>
      <c r="B135" s="4" t="str">
        <f>主动技能!H138</f>
        <v>普攻</v>
      </c>
      <c r="C135" s="4" t="str">
        <f>主动技能!I138</f>
        <v>对敌方单体攻击，造成100%攻击力（+4766）点伤害。</v>
      </c>
      <c r="D135" s="4">
        <f>VLOOKUP(主动技能!J138,对应表!F:G,2,FALSE)</f>
        <v>1</v>
      </c>
      <c r="E135" s="4">
        <f>VLOOKUP(主动技能!K138,对应表!J:K,2,FALSE)</f>
        <v>1</v>
      </c>
      <c r="F135" s="4">
        <f>VLOOKUP(主动技能!L138,对应表!N:O,2,FALSE)</f>
        <v>1</v>
      </c>
      <c r="G135" s="4">
        <f>IF(主动技能!M138="必中",2,1)</f>
        <v>1</v>
      </c>
      <c r="H135" s="4">
        <f>主动技能!N138</f>
        <v>100</v>
      </c>
      <c r="I135" s="4">
        <f>主动技能!O138</f>
        <v>0</v>
      </c>
      <c r="J135" s="31" t="str">
        <f>主动技能!P138</f>
        <v>|||</v>
      </c>
      <c r="K135" s="31">
        <f>主动技能!Q138</f>
        <v>1</v>
      </c>
      <c r="L135" s="31">
        <f>主动技能!R138</f>
        <v>0</v>
      </c>
      <c r="M135" s="31">
        <f>主动技能!S138</f>
        <v>0</v>
      </c>
      <c r="N135" s="31" t="str">
        <f>IF(主动技能!T138="","",主动技能!T138)</f>
        <v/>
      </c>
      <c r="O135" s="31" t="str">
        <f>IF(主动技能!U138="","",主动技能!U138)</f>
        <v/>
      </c>
      <c r="P135" s="31" t="str">
        <f>IF(主动技能!V138="","",主动技能!V138)</f>
        <v>skill_01</v>
      </c>
      <c r="Q135" s="31" t="str">
        <f>IF(主动技能!W138="","")</f>
        <v/>
      </c>
      <c r="R135" s="31" t="str">
        <f>IF(主动技能!X138="","")</f>
        <v/>
      </c>
      <c r="S135" s="31">
        <f>主动技能!Y138</f>
        <v>0</v>
      </c>
      <c r="T135" s="31">
        <f>主动技能!Z138</f>
        <v>100</v>
      </c>
      <c r="U135" s="31">
        <f>主动技能!AB138</f>
        <v>4766</v>
      </c>
      <c r="V135" s="31">
        <f>主动技能!AC138</f>
        <v>0</v>
      </c>
      <c r="W135" s="31">
        <f>主动技能!AD138</f>
        <v>0</v>
      </c>
      <c r="X135" s="31">
        <f>主动技能!AE138</f>
        <v>1</v>
      </c>
      <c r="Y135" s="31">
        <f>主动技能!AF138</f>
        <v>0</v>
      </c>
      <c r="Z135" s="31">
        <f>主动技能!AG138</f>
        <v>0</v>
      </c>
      <c r="AA135" s="31" t="str">
        <f>主动技能!AH138</f>
        <v>attack</v>
      </c>
      <c r="AB135" s="31" t="str">
        <f>IF(主动技能!AI138="","")</f>
        <v/>
      </c>
      <c r="AC135" s="31">
        <f>主动技能!AJ138</f>
        <v>12</v>
      </c>
      <c r="AD135" s="31">
        <f>主动技能!BF138</f>
        <v>100301</v>
      </c>
      <c r="AE135" s="1">
        <f t="shared" si="2"/>
        <v>12</v>
      </c>
    </row>
    <row r="136" spans="1:31" s="31" customFormat="1" x14ac:dyDescent="0.15">
      <c r="A136" s="31">
        <f>主动技能!B139</f>
        <v>10030113</v>
      </c>
      <c r="B136" s="4" t="str">
        <f>主动技能!H139</f>
        <v>普攻</v>
      </c>
      <c r="C136" s="4" t="str">
        <f>主动技能!I139</f>
        <v>对敌方单体攻击，造成100%攻击力（+6767）点伤害。</v>
      </c>
      <c r="D136" s="4">
        <f>VLOOKUP(主动技能!J139,对应表!F:G,2,FALSE)</f>
        <v>1</v>
      </c>
      <c r="E136" s="4">
        <f>VLOOKUP(主动技能!K139,对应表!J:K,2,FALSE)</f>
        <v>1</v>
      </c>
      <c r="F136" s="4">
        <f>VLOOKUP(主动技能!L139,对应表!N:O,2,FALSE)</f>
        <v>1</v>
      </c>
      <c r="G136" s="4">
        <f>IF(主动技能!M139="必中",2,1)</f>
        <v>1</v>
      </c>
      <c r="H136" s="4">
        <f>主动技能!N139</f>
        <v>100</v>
      </c>
      <c r="I136" s="4">
        <f>主动技能!O139</f>
        <v>0</v>
      </c>
      <c r="J136" s="31" t="str">
        <f>主动技能!P139</f>
        <v>|||</v>
      </c>
      <c r="K136" s="31">
        <f>主动技能!Q139</f>
        <v>1</v>
      </c>
      <c r="L136" s="31">
        <f>主动技能!R139</f>
        <v>0</v>
      </c>
      <c r="M136" s="31">
        <f>主动技能!S139</f>
        <v>0</v>
      </c>
      <c r="N136" s="31" t="str">
        <f>IF(主动技能!T139="","",主动技能!T139)</f>
        <v/>
      </c>
      <c r="O136" s="31" t="str">
        <f>IF(主动技能!U139="","",主动技能!U139)</f>
        <v/>
      </c>
      <c r="P136" s="31" t="str">
        <f>IF(主动技能!V139="","",主动技能!V139)</f>
        <v>skill_01</v>
      </c>
      <c r="Q136" s="31" t="str">
        <f>IF(主动技能!W139="","")</f>
        <v/>
      </c>
      <c r="R136" s="31" t="str">
        <f>IF(主动技能!X139="","")</f>
        <v/>
      </c>
      <c r="S136" s="31">
        <f>主动技能!Y139</f>
        <v>0</v>
      </c>
      <c r="T136" s="31">
        <f>主动技能!Z139</f>
        <v>100</v>
      </c>
      <c r="U136" s="31">
        <f>主动技能!AB139</f>
        <v>6767</v>
      </c>
      <c r="V136" s="31">
        <f>主动技能!AC139</f>
        <v>0</v>
      </c>
      <c r="W136" s="31">
        <f>主动技能!AD139</f>
        <v>0</v>
      </c>
      <c r="X136" s="31">
        <f>主动技能!AE139</f>
        <v>1</v>
      </c>
      <c r="Y136" s="31">
        <f>主动技能!AF139</f>
        <v>0</v>
      </c>
      <c r="Z136" s="31">
        <f>主动技能!AG139</f>
        <v>0</v>
      </c>
      <c r="AA136" s="31" t="str">
        <f>主动技能!AH139</f>
        <v>attack</v>
      </c>
      <c r="AB136" s="31" t="str">
        <f>IF(主动技能!AI139="","")</f>
        <v/>
      </c>
      <c r="AC136" s="31">
        <f>主动技能!AJ139</f>
        <v>13</v>
      </c>
      <c r="AD136" s="31">
        <f>主动技能!BF139</f>
        <v>100301</v>
      </c>
      <c r="AE136" s="1">
        <f t="shared" si="2"/>
        <v>13</v>
      </c>
    </row>
    <row r="137" spans="1:31" s="31" customFormat="1" x14ac:dyDescent="0.15">
      <c r="A137" s="31">
        <f>主动技能!B140</f>
        <v>10030114</v>
      </c>
      <c r="B137" s="4" t="str">
        <f>主动技能!H140</f>
        <v>普攻</v>
      </c>
      <c r="C137" s="4" t="str">
        <f>主动技能!I140</f>
        <v>对敌方单体攻击，造成100%攻击力（+9601）点伤害。</v>
      </c>
      <c r="D137" s="4">
        <f>VLOOKUP(主动技能!J140,对应表!F:G,2,FALSE)</f>
        <v>1</v>
      </c>
      <c r="E137" s="4">
        <f>VLOOKUP(主动技能!K140,对应表!J:K,2,FALSE)</f>
        <v>1</v>
      </c>
      <c r="F137" s="4">
        <f>VLOOKUP(主动技能!L140,对应表!N:O,2,FALSE)</f>
        <v>1</v>
      </c>
      <c r="G137" s="4">
        <f>IF(主动技能!M140="必中",2,1)</f>
        <v>1</v>
      </c>
      <c r="H137" s="4">
        <f>主动技能!N140</f>
        <v>100</v>
      </c>
      <c r="I137" s="4">
        <f>主动技能!O140</f>
        <v>0</v>
      </c>
      <c r="J137" s="31" t="str">
        <f>主动技能!P140</f>
        <v>|||</v>
      </c>
      <c r="K137" s="31">
        <f>主动技能!Q140</f>
        <v>1</v>
      </c>
      <c r="L137" s="31">
        <f>主动技能!R140</f>
        <v>0</v>
      </c>
      <c r="M137" s="31">
        <f>主动技能!S140</f>
        <v>0</v>
      </c>
      <c r="N137" s="31" t="str">
        <f>IF(主动技能!T140="","",主动技能!T140)</f>
        <v/>
      </c>
      <c r="O137" s="31" t="str">
        <f>IF(主动技能!U140="","",主动技能!U140)</f>
        <v/>
      </c>
      <c r="P137" s="31" t="str">
        <f>IF(主动技能!V140="","",主动技能!V140)</f>
        <v>skill_01</v>
      </c>
      <c r="Q137" s="31" t="str">
        <f>IF(主动技能!W140="","")</f>
        <v/>
      </c>
      <c r="R137" s="31" t="str">
        <f>IF(主动技能!X140="","")</f>
        <v/>
      </c>
      <c r="S137" s="31">
        <f>主动技能!Y140</f>
        <v>0</v>
      </c>
      <c r="T137" s="31">
        <f>主动技能!Z140</f>
        <v>100</v>
      </c>
      <c r="U137" s="31">
        <f>主动技能!AB140</f>
        <v>9601</v>
      </c>
      <c r="V137" s="31">
        <f>主动技能!AC140</f>
        <v>0</v>
      </c>
      <c r="W137" s="31">
        <f>主动技能!AD140</f>
        <v>0</v>
      </c>
      <c r="X137" s="31">
        <f>主动技能!AE140</f>
        <v>1</v>
      </c>
      <c r="Y137" s="31">
        <f>主动技能!AF140</f>
        <v>0</v>
      </c>
      <c r="Z137" s="31">
        <f>主动技能!AG140</f>
        <v>0</v>
      </c>
      <c r="AA137" s="31" t="str">
        <f>主动技能!AH140</f>
        <v>attack</v>
      </c>
      <c r="AB137" s="31" t="str">
        <f>IF(主动技能!AI140="","")</f>
        <v/>
      </c>
      <c r="AC137" s="31">
        <f>主动技能!AJ140</f>
        <v>14</v>
      </c>
      <c r="AD137" s="31">
        <f>主动技能!BF140</f>
        <v>100301</v>
      </c>
      <c r="AE137" s="1">
        <f t="shared" si="2"/>
        <v>14</v>
      </c>
    </row>
    <row r="138" spans="1:31" s="31" customFormat="1" x14ac:dyDescent="0.15">
      <c r="A138" s="31">
        <f>主动技能!B141</f>
        <v>10030115</v>
      </c>
      <c r="B138" s="4" t="str">
        <f>主动技能!H141</f>
        <v>普攻</v>
      </c>
      <c r="C138" s="4" t="str">
        <f>主动技能!I141</f>
        <v>对敌方单体攻击，造成100%攻击力（+13613）点伤害。</v>
      </c>
      <c r="D138" s="4">
        <f>VLOOKUP(主动技能!J141,对应表!F:G,2,FALSE)</f>
        <v>1</v>
      </c>
      <c r="E138" s="4">
        <f>VLOOKUP(主动技能!K141,对应表!J:K,2,FALSE)</f>
        <v>1</v>
      </c>
      <c r="F138" s="4">
        <f>VLOOKUP(主动技能!L141,对应表!N:O,2,FALSE)</f>
        <v>1</v>
      </c>
      <c r="G138" s="4">
        <f>IF(主动技能!M141="必中",2,1)</f>
        <v>1</v>
      </c>
      <c r="H138" s="4">
        <f>主动技能!N141</f>
        <v>100</v>
      </c>
      <c r="I138" s="4">
        <f>主动技能!O141</f>
        <v>0</v>
      </c>
      <c r="J138" s="31" t="str">
        <f>主动技能!P141</f>
        <v>|||</v>
      </c>
      <c r="K138" s="31">
        <f>主动技能!Q141</f>
        <v>1</v>
      </c>
      <c r="L138" s="31">
        <f>主动技能!R141</f>
        <v>0</v>
      </c>
      <c r="M138" s="31">
        <f>主动技能!S141</f>
        <v>0</v>
      </c>
      <c r="N138" s="31" t="str">
        <f>IF(主动技能!T141="","",主动技能!T141)</f>
        <v/>
      </c>
      <c r="O138" s="31" t="str">
        <f>IF(主动技能!U141="","",主动技能!U141)</f>
        <v/>
      </c>
      <c r="P138" s="31" t="str">
        <f>IF(主动技能!V141="","",主动技能!V141)</f>
        <v>skill_01</v>
      </c>
      <c r="Q138" s="31" t="str">
        <f>IF(主动技能!W141="","")</f>
        <v/>
      </c>
      <c r="R138" s="31" t="str">
        <f>IF(主动技能!X141="","")</f>
        <v/>
      </c>
      <c r="S138" s="31">
        <f>主动技能!Y141</f>
        <v>0</v>
      </c>
      <c r="T138" s="31">
        <f>主动技能!Z141</f>
        <v>100</v>
      </c>
      <c r="U138" s="31">
        <f>主动技能!AB141</f>
        <v>13613</v>
      </c>
      <c r="V138" s="31">
        <f>主动技能!AC141</f>
        <v>0</v>
      </c>
      <c r="W138" s="31">
        <f>主动技能!AD141</f>
        <v>0</v>
      </c>
      <c r="X138" s="31">
        <f>主动技能!AE141</f>
        <v>1</v>
      </c>
      <c r="Y138" s="31">
        <f>主动技能!AF141</f>
        <v>0</v>
      </c>
      <c r="Z138" s="31">
        <f>主动技能!AG141</f>
        <v>0</v>
      </c>
      <c r="AA138" s="31" t="str">
        <f>主动技能!AH141</f>
        <v>attack</v>
      </c>
      <c r="AB138" s="31" t="str">
        <f>IF(主动技能!AI141="","")</f>
        <v/>
      </c>
      <c r="AC138" s="31">
        <f>主动技能!AJ141</f>
        <v>15</v>
      </c>
      <c r="AD138" s="31">
        <f>主动技能!BF141</f>
        <v>100301</v>
      </c>
      <c r="AE138" s="1">
        <f t="shared" si="2"/>
        <v>15</v>
      </c>
    </row>
    <row r="139" spans="1:31" s="31" customFormat="1" x14ac:dyDescent="0.15">
      <c r="A139" s="31">
        <f>主动技能!B142</f>
        <v>10030116</v>
      </c>
      <c r="B139" s="4" t="str">
        <f>主动技能!H142</f>
        <v>普攻</v>
      </c>
      <c r="C139" s="4" t="str">
        <f>主动技能!I142</f>
        <v>对敌方单体攻击，造成100%攻击力（+19292）点伤害。</v>
      </c>
      <c r="D139" s="4">
        <f>VLOOKUP(主动技能!J142,对应表!F:G,2,FALSE)</f>
        <v>1</v>
      </c>
      <c r="E139" s="4">
        <f>VLOOKUP(主动技能!K142,对应表!J:K,2,FALSE)</f>
        <v>1</v>
      </c>
      <c r="F139" s="4">
        <f>VLOOKUP(主动技能!L142,对应表!N:O,2,FALSE)</f>
        <v>1</v>
      </c>
      <c r="G139" s="4">
        <f>IF(主动技能!M142="必中",2,1)</f>
        <v>1</v>
      </c>
      <c r="H139" s="4">
        <f>主动技能!N142</f>
        <v>100</v>
      </c>
      <c r="I139" s="4">
        <f>主动技能!O142</f>
        <v>0</v>
      </c>
      <c r="J139" s="31" t="str">
        <f>主动技能!P142</f>
        <v>|||</v>
      </c>
      <c r="K139" s="31">
        <f>主动技能!Q142</f>
        <v>1</v>
      </c>
      <c r="L139" s="31">
        <f>主动技能!R142</f>
        <v>0</v>
      </c>
      <c r="M139" s="31">
        <f>主动技能!S142</f>
        <v>0</v>
      </c>
      <c r="N139" s="31" t="str">
        <f>IF(主动技能!T142="","",主动技能!T142)</f>
        <v/>
      </c>
      <c r="O139" s="31" t="str">
        <f>IF(主动技能!U142="","",主动技能!U142)</f>
        <v/>
      </c>
      <c r="P139" s="31" t="str">
        <f>IF(主动技能!V142="","",主动技能!V142)</f>
        <v>skill_01</v>
      </c>
      <c r="Q139" s="31" t="str">
        <f>IF(主动技能!W142="","")</f>
        <v/>
      </c>
      <c r="R139" s="31" t="str">
        <f>IF(主动技能!X142="","")</f>
        <v/>
      </c>
      <c r="S139" s="31">
        <f>主动技能!Y142</f>
        <v>0</v>
      </c>
      <c r="T139" s="31">
        <f>主动技能!Z142</f>
        <v>100</v>
      </c>
      <c r="U139" s="31">
        <f>主动技能!AB142</f>
        <v>19292</v>
      </c>
      <c r="V139" s="31">
        <f>主动技能!AC142</f>
        <v>0</v>
      </c>
      <c r="W139" s="31">
        <f>主动技能!AD142</f>
        <v>0</v>
      </c>
      <c r="X139" s="31">
        <f>主动技能!AE142</f>
        <v>1</v>
      </c>
      <c r="Y139" s="31">
        <f>主动技能!AF142</f>
        <v>0</v>
      </c>
      <c r="Z139" s="31">
        <f>主动技能!AG142</f>
        <v>0</v>
      </c>
      <c r="AA139" s="31" t="str">
        <f>主动技能!AH142</f>
        <v>attack</v>
      </c>
      <c r="AB139" s="31" t="str">
        <f>IF(主动技能!AI142="","")</f>
        <v/>
      </c>
      <c r="AC139" s="31">
        <f>主动技能!AJ142</f>
        <v>16</v>
      </c>
      <c r="AD139" s="31">
        <f>主动技能!BF142</f>
        <v>100301</v>
      </c>
      <c r="AE139" s="1">
        <f t="shared" si="2"/>
        <v>16</v>
      </c>
    </row>
    <row r="140" spans="1:31" s="31" customFormat="1" x14ac:dyDescent="0.15">
      <c r="A140" s="31">
        <f>主动技能!B143</f>
        <v>10030117</v>
      </c>
      <c r="B140" s="4" t="str">
        <f>主动技能!H143</f>
        <v>普攻</v>
      </c>
      <c r="C140" s="4" t="str">
        <f>主动技能!I143</f>
        <v>对敌方单体攻击，造成100%攻击力（+27333）点伤害。</v>
      </c>
      <c r="D140" s="4">
        <f>VLOOKUP(主动技能!J143,对应表!F:G,2,FALSE)</f>
        <v>1</v>
      </c>
      <c r="E140" s="4">
        <f>VLOOKUP(主动技能!K143,对应表!J:K,2,FALSE)</f>
        <v>1</v>
      </c>
      <c r="F140" s="4">
        <f>VLOOKUP(主动技能!L143,对应表!N:O,2,FALSE)</f>
        <v>1</v>
      </c>
      <c r="G140" s="4">
        <f>IF(主动技能!M143="必中",2,1)</f>
        <v>1</v>
      </c>
      <c r="H140" s="4">
        <f>主动技能!N143</f>
        <v>100</v>
      </c>
      <c r="I140" s="4">
        <f>主动技能!O143</f>
        <v>0</v>
      </c>
      <c r="J140" s="31" t="str">
        <f>主动技能!P143</f>
        <v>|||</v>
      </c>
      <c r="K140" s="31">
        <f>主动技能!Q143</f>
        <v>1</v>
      </c>
      <c r="L140" s="31">
        <f>主动技能!R143</f>
        <v>0</v>
      </c>
      <c r="M140" s="31">
        <f>主动技能!S143</f>
        <v>0</v>
      </c>
      <c r="N140" s="31" t="str">
        <f>IF(主动技能!T143="","",主动技能!T143)</f>
        <v/>
      </c>
      <c r="O140" s="31" t="str">
        <f>IF(主动技能!U143="","",主动技能!U143)</f>
        <v/>
      </c>
      <c r="P140" s="31" t="str">
        <f>IF(主动技能!V143="","",主动技能!V143)</f>
        <v>skill_01</v>
      </c>
      <c r="Q140" s="31" t="str">
        <f>IF(主动技能!W143="","")</f>
        <v/>
      </c>
      <c r="R140" s="31" t="str">
        <f>IF(主动技能!X143="","")</f>
        <v/>
      </c>
      <c r="S140" s="31">
        <f>主动技能!Y143</f>
        <v>0</v>
      </c>
      <c r="T140" s="31">
        <f>主动技能!Z143</f>
        <v>100</v>
      </c>
      <c r="U140" s="31">
        <f>主动技能!AB143</f>
        <v>27333</v>
      </c>
      <c r="V140" s="31">
        <f>主动技能!AC143</f>
        <v>0</v>
      </c>
      <c r="W140" s="31">
        <f>主动技能!AD143</f>
        <v>0</v>
      </c>
      <c r="X140" s="31">
        <f>主动技能!AE143</f>
        <v>1</v>
      </c>
      <c r="Y140" s="31">
        <f>主动技能!AF143</f>
        <v>0</v>
      </c>
      <c r="Z140" s="31">
        <f>主动技能!AG143</f>
        <v>0</v>
      </c>
      <c r="AA140" s="31" t="str">
        <f>主动技能!AH143</f>
        <v>attack</v>
      </c>
      <c r="AB140" s="31" t="str">
        <f>IF(主动技能!AI143="","")</f>
        <v/>
      </c>
      <c r="AC140" s="31">
        <f>主动技能!AJ143</f>
        <v>17</v>
      </c>
      <c r="AD140" s="31">
        <f>主动技能!BF143</f>
        <v>100301</v>
      </c>
      <c r="AE140" s="1">
        <f t="shared" si="2"/>
        <v>17</v>
      </c>
    </row>
    <row r="141" spans="1:31" s="31" customFormat="1" x14ac:dyDescent="0.15">
      <c r="A141" s="31">
        <f>主动技能!B144</f>
        <v>10030118</v>
      </c>
      <c r="B141" s="4" t="str">
        <f>主动技能!H144</f>
        <v>普攻</v>
      </c>
      <c r="C141" s="4" t="str">
        <f>主动技能!I144</f>
        <v>对敌方单体攻击，造成100%攻击力（+38716）点伤害。</v>
      </c>
      <c r="D141" s="4">
        <f>VLOOKUP(主动技能!J144,对应表!F:G,2,FALSE)</f>
        <v>1</v>
      </c>
      <c r="E141" s="4">
        <f>VLOOKUP(主动技能!K144,对应表!J:K,2,FALSE)</f>
        <v>1</v>
      </c>
      <c r="F141" s="4">
        <f>VLOOKUP(主动技能!L144,对应表!N:O,2,FALSE)</f>
        <v>1</v>
      </c>
      <c r="G141" s="4">
        <f>IF(主动技能!M144="必中",2,1)</f>
        <v>1</v>
      </c>
      <c r="H141" s="4">
        <f>主动技能!N144</f>
        <v>100</v>
      </c>
      <c r="I141" s="4">
        <f>主动技能!O144</f>
        <v>0</v>
      </c>
      <c r="J141" s="31" t="str">
        <f>主动技能!P144</f>
        <v>|||</v>
      </c>
      <c r="K141" s="31">
        <f>主动技能!Q144</f>
        <v>1</v>
      </c>
      <c r="L141" s="31">
        <f>主动技能!R144</f>
        <v>0</v>
      </c>
      <c r="M141" s="31">
        <f>主动技能!S144</f>
        <v>0</v>
      </c>
      <c r="N141" s="31" t="str">
        <f>IF(主动技能!T144="","",主动技能!T144)</f>
        <v/>
      </c>
      <c r="O141" s="31" t="str">
        <f>IF(主动技能!U144="","",主动技能!U144)</f>
        <v/>
      </c>
      <c r="P141" s="31" t="str">
        <f>IF(主动技能!V144="","",主动技能!V144)</f>
        <v>skill_01</v>
      </c>
      <c r="Q141" s="31" t="str">
        <f>IF(主动技能!W144="","")</f>
        <v/>
      </c>
      <c r="R141" s="31" t="str">
        <f>IF(主动技能!X144="","")</f>
        <v/>
      </c>
      <c r="S141" s="31">
        <f>主动技能!Y144</f>
        <v>0</v>
      </c>
      <c r="T141" s="31">
        <f>主动技能!Z144</f>
        <v>100</v>
      </c>
      <c r="U141" s="31">
        <f>主动技能!AB144</f>
        <v>38716</v>
      </c>
      <c r="V141" s="31">
        <f>主动技能!AC144</f>
        <v>0</v>
      </c>
      <c r="W141" s="31">
        <f>主动技能!AD144</f>
        <v>0</v>
      </c>
      <c r="X141" s="31">
        <f>主动技能!AE144</f>
        <v>1</v>
      </c>
      <c r="Y141" s="31">
        <f>主动技能!AF144</f>
        <v>0</v>
      </c>
      <c r="Z141" s="31">
        <f>主动技能!AG144</f>
        <v>0</v>
      </c>
      <c r="AA141" s="31" t="str">
        <f>主动技能!AH144</f>
        <v>attack</v>
      </c>
      <c r="AB141" s="31" t="str">
        <f>IF(主动技能!AI144="","")</f>
        <v/>
      </c>
      <c r="AC141" s="31">
        <f>主动技能!AJ144</f>
        <v>18</v>
      </c>
      <c r="AD141" s="31">
        <f>主动技能!BF144</f>
        <v>100301</v>
      </c>
      <c r="AE141" s="1">
        <f t="shared" si="2"/>
        <v>18</v>
      </c>
    </row>
    <row r="142" spans="1:31" s="31" customFormat="1" x14ac:dyDescent="0.15">
      <c r="A142" s="31">
        <f>主动技能!B145</f>
        <v>10030119</v>
      </c>
      <c r="B142" s="4" t="str">
        <f>主动技能!H145</f>
        <v>普攻</v>
      </c>
      <c r="C142" s="4" t="str">
        <f>主动技能!I145</f>
        <v>对敌方单体攻击，造成100%攻击力（+54831）点伤害。</v>
      </c>
      <c r="D142" s="4">
        <f>VLOOKUP(主动技能!J145,对应表!F:G,2,FALSE)</f>
        <v>1</v>
      </c>
      <c r="E142" s="4">
        <f>VLOOKUP(主动技能!K145,对应表!J:K,2,FALSE)</f>
        <v>1</v>
      </c>
      <c r="F142" s="4">
        <f>VLOOKUP(主动技能!L145,对应表!N:O,2,FALSE)</f>
        <v>1</v>
      </c>
      <c r="G142" s="4">
        <f>IF(主动技能!M145="必中",2,1)</f>
        <v>1</v>
      </c>
      <c r="H142" s="4">
        <f>主动技能!N145</f>
        <v>100</v>
      </c>
      <c r="I142" s="4">
        <f>主动技能!O145</f>
        <v>0</v>
      </c>
      <c r="J142" s="31" t="str">
        <f>主动技能!P145</f>
        <v>|||</v>
      </c>
      <c r="K142" s="31">
        <f>主动技能!Q145</f>
        <v>1</v>
      </c>
      <c r="L142" s="31">
        <f>主动技能!R145</f>
        <v>0</v>
      </c>
      <c r="M142" s="31">
        <f>主动技能!S145</f>
        <v>0</v>
      </c>
      <c r="N142" s="31" t="str">
        <f>IF(主动技能!T145="","",主动技能!T145)</f>
        <v/>
      </c>
      <c r="O142" s="31" t="str">
        <f>IF(主动技能!U145="","",主动技能!U145)</f>
        <v/>
      </c>
      <c r="P142" s="31" t="str">
        <f>IF(主动技能!V145="","",主动技能!V145)</f>
        <v>skill_01</v>
      </c>
      <c r="Q142" s="31" t="str">
        <f>IF(主动技能!W145="","")</f>
        <v/>
      </c>
      <c r="R142" s="31" t="str">
        <f>IF(主动技能!X145="","")</f>
        <v/>
      </c>
      <c r="S142" s="31">
        <f>主动技能!Y145</f>
        <v>0</v>
      </c>
      <c r="T142" s="31">
        <f>主动技能!Z145</f>
        <v>100</v>
      </c>
      <c r="U142" s="31">
        <f>主动技能!AB145</f>
        <v>54831</v>
      </c>
      <c r="V142" s="31">
        <f>主动技能!AC145</f>
        <v>0</v>
      </c>
      <c r="W142" s="31">
        <f>主动技能!AD145</f>
        <v>0</v>
      </c>
      <c r="X142" s="31">
        <f>主动技能!AE145</f>
        <v>1</v>
      </c>
      <c r="Y142" s="31">
        <f>主动技能!AF145</f>
        <v>0</v>
      </c>
      <c r="Z142" s="31">
        <f>主动技能!AG145</f>
        <v>0</v>
      </c>
      <c r="AA142" s="31" t="str">
        <f>主动技能!AH145</f>
        <v>attack</v>
      </c>
      <c r="AB142" s="31" t="str">
        <f>IF(主动技能!AI145="","")</f>
        <v/>
      </c>
      <c r="AC142" s="31">
        <f>主动技能!AJ145</f>
        <v>19</v>
      </c>
      <c r="AD142" s="31">
        <f>主动技能!BF145</f>
        <v>100301</v>
      </c>
      <c r="AE142" s="1">
        <f t="shared" si="2"/>
        <v>19</v>
      </c>
    </row>
    <row r="143" spans="1:31" s="31" customFormat="1" x14ac:dyDescent="0.15">
      <c r="A143" s="31">
        <f>主动技能!B146</f>
        <v>10030120</v>
      </c>
      <c r="B143" s="4" t="str">
        <f>主动技能!H146</f>
        <v>普攻</v>
      </c>
      <c r="C143" s="4" t="str">
        <f>主动技能!I146</f>
        <v>对敌方单体攻击，造成100%攻击力（+77646）点伤害。</v>
      </c>
      <c r="D143" s="4">
        <f>VLOOKUP(主动技能!J146,对应表!F:G,2,FALSE)</f>
        <v>1</v>
      </c>
      <c r="E143" s="4">
        <f>VLOOKUP(主动技能!K146,对应表!J:K,2,FALSE)</f>
        <v>1</v>
      </c>
      <c r="F143" s="4">
        <f>VLOOKUP(主动技能!L146,对应表!N:O,2,FALSE)</f>
        <v>1</v>
      </c>
      <c r="G143" s="4">
        <f>IF(主动技能!M146="必中",2,1)</f>
        <v>1</v>
      </c>
      <c r="H143" s="4">
        <f>主动技能!N146</f>
        <v>100</v>
      </c>
      <c r="I143" s="4">
        <f>主动技能!O146</f>
        <v>0</v>
      </c>
      <c r="J143" s="31" t="str">
        <f>主动技能!P146</f>
        <v>|||</v>
      </c>
      <c r="K143" s="31">
        <f>主动技能!Q146</f>
        <v>1</v>
      </c>
      <c r="L143" s="31">
        <f>主动技能!R146</f>
        <v>0</v>
      </c>
      <c r="M143" s="31">
        <f>主动技能!S146</f>
        <v>0</v>
      </c>
      <c r="N143" s="31" t="str">
        <f>IF(主动技能!T146="","",主动技能!T146)</f>
        <v/>
      </c>
      <c r="O143" s="31" t="str">
        <f>IF(主动技能!U146="","",主动技能!U146)</f>
        <v/>
      </c>
      <c r="P143" s="31" t="str">
        <f>IF(主动技能!V146="","",主动技能!V146)</f>
        <v>skill_01</v>
      </c>
      <c r="Q143" s="31" t="str">
        <f>IF(主动技能!W146="","")</f>
        <v/>
      </c>
      <c r="R143" s="31" t="str">
        <f>IF(主动技能!X146="","")</f>
        <v/>
      </c>
      <c r="S143" s="31">
        <f>主动技能!Y146</f>
        <v>0</v>
      </c>
      <c r="T143" s="31">
        <f>主动技能!Z146</f>
        <v>100</v>
      </c>
      <c r="U143" s="31">
        <f>主动技能!AB146</f>
        <v>77646</v>
      </c>
      <c r="V143" s="31">
        <f>主动技能!AC146</f>
        <v>0</v>
      </c>
      <c r="W143" s="31">
        <f>主动技能!AD146</f>
        <v>0</v>
      </c>
      <c r="X143" s="31">
        <f>主动技能!AE146</f>
        <v>1</v>
      </c>
      <c r="Y143" s="31">
        <f>主动技能!AF146</f>
        <v>0</v>
      </c>
      <c r="Z143" s="31">
        <f>主动技能!AG146</f>
        <v>0</v>
      </c>
      <c r="AA143" s="31" t="str">
        <f>主动技能!AH146</f>
        <v>attack</v>
      </c>
      <c r="AB143" s="31" t="str">
        <f>IF(主动技能!AI146="","")</f>
        <v/>
      </c>
      <c r="AC143" s="31">
        <f>主动技能!AJ146</f>
        <v>20</v>
      </c>
      <c r="AD143" s="31">
        <f>主动技能!BF146</f>
        <v>100301</v>
      </c>
      <c r="AE143" s="1">
        <f t="shared" si="2"/>
        <v>20</v>
      </c>
    </row>
    <row r="144" spans="1:31" s="31" customFormat="1" x14ac:dyDescent="0.15">
      <c r="A144" s="31">
        <f>主动技能!B147</f>
        <v>10030201</v>
      </c>
      <c r="B144" s="4" t="str">
        <f>主动技能!H147</f>
        <v>极寒判决</v>
      </c>
      <c r="C144" s="4" t="str">
        <f>主动技能!I147</f>
        <v>对敌方范围攻击，造成125%攻击力（+553）点伤害。</v>
      </c>
      <c r="D144" s="4">
        <f>VLOOKUP(主动技能!J147,对应表!F:G,2,FALSE)</f>
        <v>1</v>
      </c>
      <c r="E144" s="4">
        <f>VLOOKUP(主动技能!K147,对应表!J:K,2,FALSE)</f>
        <v>1</v>
      </c>
      <c r="F144" s="4">
        <f>VLOOKUP(主动技能!L147,对应表!N:O,2,FALSE)</f>
        <v>7</v>
      </c>
      <c r="G144" s="4">
        <f>IF(主动技能!M147="必中",2,1)</f>
        <v>1</v>
      </c>
      <c r="H144" s="4">
        <f>主动技能!N147</f>
        <v>100</v>
      </c>
      <c r="I144" s="4">
        <f>主动技能!O147</f>
        <v>50</v>
      </c>
      <c r="J144" s="31" t="str">
        <f>主动技能!P147</f>
        <v>||eff_jihanbingbao|</v>
      </c>
      <c r="K144" s="31">
        <f>主动技能!Q147</f>
        <v>1</v>
      </c>
      <c r="L144" s="31">
        <f>主动技能!R147</f>
        <v>0</v>
      </c>
      <c r="M144" s="31">
        <f>主动技能!S147</f>
        <v>0</v>
      </c>
      <c r="N144" s="31" t="str">
        <f>IF(主动技能!T147="","",主动技能!T147)</f>
        <v/>
      </c>
      <c r="O144" s="31" t="str">
        <f>IF(主动技能!U147="","",主动技能!U147)</f>
        <v/>
      </c>
      <c r="P144" s="31" t="str">
        <f>IF(主动技能!V147="","",主动技能!V147)</f>
        <v>skill_04</v>
      </c>
      <c r="Q144" s="31" t="str">
        <f>IF(主动技能!W147="","")</f>
        <v/>
      </c>
      <c r="R144" s="31" t="str">
        <f>IF(主动技能!X147="","")</f>
        <v/>
      </c>
      <c r="S144" s="31">
        <f>主动技能!Y147</f>
        <v>0</v>
      </c>
      <c r="T144" s="31">
        <f>主动技能!Z147</f>
        <v>125</v>
      </c>
      <c r="U144" s="31">
        <f>主动技能!AB147</f>
        <v>553</v>
      </c>
      <c r="V144" s="31">
        <f>主动技能!AC147</f>
        <v>0</v>
      </c>
      <c r="W144" s="31">
        <f>主动技能!AD147</f>
        <v>0</v>
      </c>
      <c r="X144" s="31">
        <f>主动技能!AE147</f>
        <v>1</v>
      </c>
      <c r="Y144" s="31">
        <f>主动技能!AF147</f>
        <v>1</v>
      </c>
      <c r="Z144" s="31">
        <f>主动技能!AG147</f>
        <v>1</v>
      </c>
      <c r="AA144" s="31" t="str">
        <f>主动技能!AH147</f>
        <v>attackex</v>
      </c>
      <c r="AB144" s="31" t="str">
        <f>IF(主动技能!AI147="","")</f>
        <v/>
      </c>
      <c r="AC144" s="31">
        <f>主动技能!AJ147</f>
        <v>1</v>
      </c>
      <c r="AD144" s="31">
        <f>主动技能!BF147</f>
        <v>100302</v>
      </c>
      <c r="AE144" s="1">
        <f t="shared" si="2"/>
        <v>1</v>
      </c>
    </row>
    <row r="145" spans="1:31" s="31" customFormat="1" x14ac:dyDescent="0.15">
      <c r="A145" s="31">
        <f>主动技能!B148</f>
        <v>10030202</v>
      </c>
      <c r="B145" s="4" t="str">
        <f>主动技能!H148</f>
        <v>极寒判决</v>
      </c>
      <c r="C145" s="4" t="str">
        <f>主动技能!I148</f>
        <v>对敌方范围攻击，造成125%攻击力（+611）点伤害。</v>
      </c>
      <c r="D145" s="4">
        <f>VLOOKUP(主动技能!J148,对应表!F:G,2,FALSE)</f>
        <v>1</v>
      </c>
      <c r="E145" s="4">
        <f>VLOOKUP(主动技能!K148,对应表!J:K,2,FALSE)</f>
        <v>1</v>
      </c>
      <c r="F145" s="4">
        <f>VLOOKUP(主动技能!L148,对应表!N:O,2,FALSE)</f>
        <v>7</v>
      </c>
      <c r="G145" s="4">
        <f>IF(主动技能!M148="必中",2,1)</f>
        <v>1</v>
      </c>
      <c r="H145" s="4">
        <f>主动技能!N148</f>
        <v>100</v>
      </c>
      <c r="I145" s="4">
        <f>主动技能!O148</f>
        <v>50</v>
      </c>
      <c r="J145" s="31" t="str">
        <f>主动技能!P148</f>
        <v>||eff_jihanbingbao|</v>
      </c>
      <c r="K145" s="31">
        <f>主动技能!Q148</f>
        <v>1</v>
      </c>
      <c r="L145" s="31">
        <f>主动技能!R148</f>
        <v>0</v>
      </c>
      <c r="M145" s="31">
        <f>主动技能!S148</f>
        <v>0</v>
      </c>
      <c r="N145" s="31" t="str">
        <f>IF(主动技能!T148="","",主动技能!T148)</f>
        <v/>
      </c>
      <c r="O145" s="31" t="str">
        <f>IF(主动技能!U148="","",主动技能!U148)</f>
        <v/>
      </c>
      <c r="P145" s="31" t="str">
        <f>IF(主动技能!V148="","",主动技能!V148)</f>
        <v>skill_04</v>
      </c>
      <c r="Q145" s="31" t="str">
        <f>IF(主动技能!W148="","")</f>
        <v/>
      </c>
      <c r="R145" s="31" t="str">
        <f>IF(主动技能!X148="","")</f>
        <v/>
      </c>
      <c r="S145" s="31">
        <f>主动技能!Y148</f>
        <v>0</v>
      </c>
      <c r="T145" s="31">
        <f>主动技能!Z148</f>
        <v>125</v>
      </c>
      <c r="U145" s="31">
        <f>主动技能!AB148</f>
        <v>611</v>
      </c>
      <c r="V145" s="31">
        <f>主动技能!AC148</f>
        <v>0</v>
      </c>
      <c r="W145" s="31">
        <f>主动技能!AD148</f>
        <v>0</v>
      </c>
      <c r="X145" s="31">
        <f>主动技能!AE148</f>
        <v>1</v>
      </c>
      <c r="Y145" s="31">
        <f>主动技能!AF148</f>
        <v>1</v>
      </c>
      <c r="Z145" s="31">
        <f>主动技能!AG148</f>
        <v>1</v>
      </c>
      <c r="AA145" s="31" t="str">
        <f>主动技能!AH148</f>
        <v>attackex</v>
      </c>
      <c r="AB145" s="31" t="str">
        <f>IF(主动技能!AI148="","")</f>
        <v/>
      </c>
      <c r="AC145" s="31">
        <f>主动技能!AJ148</f>
        <v>2</v>
      </c>
      <c r="AD145" s="31">
        <f>主动技能!BF148</f>
        <v>100302</v>
      </c>
      <c r="AE145" s="1">
        <f t="shared" si="2"/>
        <v>2</v>
      </c>
    </row>
    <row r="146" spans="1:31" s="31" customFormat="1" x14ac:dyDescent="0.15">
      <c r="A146" s="31">
        <f>主动技能!B149</f>
        <v>10030203</v>
      </c>
      <c r="B146" s="4" t="str">
        <f>主动技能!H149</f>
        <v>极寒判决</v>
      </c>
      <c r="C146" s="4" t="str">
        <f>主动技能!I149</f>
        <v>对敌方范围攻击，造成125%攻击力（+809）点伤害。</v>
      </c>
      <c r="D146" s="4">
        <f>VLOOKUP(主动技能!J149,对应表!F:G,2,FALSE)</f>
        <v>1</v>
      </c>
      <c r="E146" s="4">
        <f>VLOOKUP(主动技能!K149,对应表!J:K,2,FALSE)</f>
        <v>1</v>
      </c>
      <c r="F146" s="4">
        <f>VLOOKUP(主动技能!L149,对应表!N:O,2,FALSE)</f>
        <v>7</v>
      </c>
      <c r="G146" s="4">
        <f>IF(主动技能!M149="必中",2,1)</f>
        <v>1</v>
      </c>
      <c r="H146" s="4">
        <f>主动技能!N149</f>
        <v>100</v>
      </c>
      <c r="I146" s="4">
        <f>主动技能!O149</f>
        <v>50</v>
      </c>
      <c r="J146" s="31" t="str">
        <f>主动技能!P149</f>
        <v>||eff_jihanbingbao|</v>
      </c>
      <c r="K146" s="31">
        <f>主动技能!Q149</f>
        <v>1</v>
      </c>
      <c r="L146" s="31">
        <f>主动技能!R149</f>
        <v>0</v>
      </c>
      <c r="M146" s="31">
        <f>主动技能!S149</f>
        <v>0</v>
      </c>
      <c r="N146" s="31" t="str">
        <f>IF(主动技能!T149="","",主动技能!T149)</f>
        <v/>
      </c>
      <c r="O146" s="31" t="str">
        <f>IF(主动技能!U149="","",主动技能!U149)</f>
        <v/>
      </c>
      <c r="P146" s="31" t="str">
        <f>IF(主动技能!V149="","",主动技能!V149)</f>
        <v>skill_04</v>
      </c>
      <c r="Q146" s="31" t="str">
        <f>IF(主动技能!W149="","")</f>
        <v/>
      </c>
      <c r="R146" s="31" t="str">
        <f>IF(主动技能!X149="","")</f>
        <v/>
      </c>
      <c r="S146" s="31">
        <f>主动技能!Y149</f>
        <v>0</v>
      </c>
      <c r="T146" s="31">
        <f>主动技能!Z149</f>
        <v>125</v>
      </c>
      <c r="U146" s="31">
        <f>主动技能!AB149</f>
        <v>809</v>
      </c>
      <c r="V146" s="31">
        <f>主动技能!AC149</f>
        <v>0</v>
      </c>
      <c r="W146" s="31">
        <f>主动技能!AD149</f>
        <v>0</v>
      </c>
      <c r="X146" s="31">
        <f>主动技能!AE149</f>
        <v>1</v>
      </c>
      <c r="Y146" s="31">
        <f>主动技能!AF149</f>
        <v>1</v>
      </c>
      <c r="Z146" s="31">
        <f>主动技能!AG149</f>
        <v>1</v>
      </c>
      <c r="AA146" s="31" t="str">
        <f>主动技能!AH149</f>
        <v>attackex</v>
      </c>
      <c r="AB146" s="31" t="str">
        <f>IF(主动技能!AI149="","")</f>
        <v/>
      </c>
      <c r="AC146" s="31">
        <f>主动技能!AJ149</f>
        <v>3</v>
      </c>
      <c r="AD146" s="31">
        <f>主动技能!BF149</f>
        <v>100302</v>
      </c>
      <c r="AE146" s="1">
        <f t="shared" si="2"/>
        <v>3</v>
      </c>
    </row>
    <row r="147" spans="1:31" s="31" customFormat="1" x14ac:dyDescent="0.15">
      <c r="A147" s="31">
        <f>主动技能!B150</f>
        <v>10030204</v>
      </c>
      <c r="B147" s="4" t="str">
        <f>主动技能!H150</f>
        <v>极寒判决</v>
      </c>
      <c r="C147" s="4" t="str">
        <f>主动技能!I150</f>
        <v>对敌方范围攻击，造成125%攻击力（+1247）点伤害。</v>
      </c>
      <c r="D147" s="4">
        <f>VLOOKUP(主动技能!J150,对应表!F:G,2,FALSE)</f>
        <v>1</v>
      </c>
      <c r="E147" s="4">
        <f>VLOOKUP(主动技能!K150,对应表!J:K,2,FALSE)</f>
        <v>1</v>
      </c>
      <c r="F147" s="4">
        <f>VLOOKUP(主动技能!L150,对应表!N:O,2,FALSE)</f>
        <v>7</v>
      </c>
      <c r="G147" s="4">
        <f>IF(主动技能!M150="必中",2,1)</f>
        <v>1</v>
      </c>
      <c r="H147" s="4">
        <f>主动技能!N150</f>
        <v>100</v>
      </c>
      <c r="I147" s="4">
        <f>主动技能!O150</f>
        <v>50</v>
      </c>
      <c r="J147" s="31" t="str">
        <f>主动技能!P150</f>
        <v>||eff_jihanbingbao|</v>
      </c>
      <c r="K147" s="31">
        <f>主动技能!Q150</f>
        <v>1</v>
      </c>
      <c r="L147" s="31">
        <f>主动技能!R150</f>
        <v>0</v>
      </c>
      <c r="M147" s="31">
        <f>主动技能!S150</f>
        <v>0</v>
      </c>
      <c r="N147" s="31" t="str">
        <f>IF(主动技能!T150="","",主动技能!T150)</f>
        <v/>
      </c>
      <c r="O147" s="31" t="str">
        <f>IF(主动技能!U150="","",主动技能!U150)</f>
        <v/>
      </c>
      <c r="P147" s="31" t="str">
        <f>IF(主动技能!V150="","",主动技能!V150)</f>
        <v>skill_04</v>
      </c>
      <c r="Q147" s="31" t="str">
        <f>IF(主动技能!W150="","")</f>
        <v/>
      </c>
      <c r="R147" s="31" t="str">
        <f>IF(主动技能!X150="","")</f>
        <v/>
      </c>
      <c r="S147" s="31">
        <f>主动技能!Y150</f>
        <v>0</v>
      </c>
      <c r="T147" s="31">
        <f>主动技能!Z150</f>
        <v>125</v>
      </c>
      <c r="U147" s="31">
        <f>主动技能!AB150</f>
        <v>1247</v>
      </c>
      <c r="V147" s="31">
        <f>主动技能!AC150</f>
        <v>0</v>
      </c>
      <c r="W147" s="31">
        <f>主动技能!AD150</f>
        <v>0</v>
      </c>
      <c r="X147" s="31">
        <f>主动技能!AE150</f>
        <v>1</v>
      </c>
      <c r="Y147" s="31">
        <f>主动技能!AF150</f>
        <v>1</v>
      </c>
      <c r="Z147" s="31">
        <f>主动技能!AG150</f>
        <v>1</v>
      </c>
      <c r="AA147" s="31" t="str">
        <f>主动技能!AH150</f>
        <v>attackex</v>
      </c>
      <c r="AB147" s="31" t="str">
        <f>IF(主动技能!AI150="","")</f>
        <v/>
      </c>
      <c r="AC147" s="31">
        <f>主动技能!AJ150</f>
        <v>4</v>
      </c>
      <c r="AD147" s="31">
        <f>主动技能!BF150</f>
        <v>100302</v>
      </c>
      <c r="AE147" s="1">
        <f t="shared" si="2"/>
        <v>4</v>
      </c>
    </row>
    <row r="148" spans="1:31" s="31" customFormat="1" x14ac:dyDescent="0.15">
      <c r="A148" s="31">
        <f>主动技能!B151</f>
        <v>10030205</v>
      </c>
      <c r="B148" s="4" t="str">
        <f>主动技能!H151</f>
        <v>极寒判决</v>
      </c>
      <c r="C148" s="4" t="str">
        <f>主动技能!I151</f>
        <v>对敌方范围攻击，造成125%攻击力（+1867）点伤害。</v>
      </c>
      <c r="D148" s="4">
        <f>VLOOKUP(主动技能!J151,对应表!F:G,2,FALSE)</f>
        <v>1</v>
      </c>
      <c r="E148" s="4">
        <f>VLOOKUP(主动技能!K151,对应表!J:K,2,FALSE)</f>
        <v>1</v>
      </c>
      <c r="F148" s="4">
        <f>VLOOKUP(主动技能!L151,对应表!N:O,2,FALSE)</f>
        <v>7</v>
      </c>
      <c r="G148" s="4">
        <f>IF(主动技能!M151="必中",2,1)</f>
        <v>1</v>
      </c>
      <c r="H148" s="4">
        <f>主动技能!N151</f>
        <v>100</v>
      </c>
      <c r="I148" s="4">
        <f>主动技能!O151</f>
        <v>50</v>
      </c>
      <c r="J148" s="31" t="str">
        <f>主动技能!P151</f>
        <v>||eff_jihanbingbao|</v>
      </c>
      <c r="K148" s="31">
        <f>主动技能!Q151</f>
        <v>1</v>
      </c>
      <c r="L148" s="31">
        <f>主动技能!R151</f>
        <v>0</v>
      </c>
      <c r="M148" s="31">
        <f>主动技能!S151</f>
        <v>0</v>
      </c>
      <c r="N148" s="31" t="str">
        <f>IF(主动技能!T151="","",主动技能!T151)</f>
        <v/>
      </c>
      <c r="O148" s="31" t="str">
        <f>IF(主动技能!U151="","",主动技能!U151)</f>
        <v/>
      </c>
      <c r="P148" s="31" t="str">
        <f>IF(主动技能!V151="","",主动技能!V151)</f>
        <v>skill_04</v>
      </c>
      <c r="Q148" s="31" t="str">
        <f>IF(主动技能!W151="","")</f>
        <v/>
      </c>
      <c r="R148" s="31" t="str">
        <f>IF(主动技能!X151="","")</f>
        <v/>
      </c>
      <c r="S148" s="31">
        <f>主动技能!Y151</f>
        <v>0</v>
      </c>
      <c r="T148" s="31">
        <f>主动技能!Z151</f>
        <v>125</v>
      </c>
      <c r="U148" s="31">
        <f>主动技能!AB151</f>
        <v>1867</v>
      </c>
      <c r="V148" s="31">
        <f>主动技能!AC151</f>
        <v>0</v>
      </c>
      <c r="W148" s="31">
        <f>主动技能!AD151</f>
        <v>0</v>
      </c>
      <c r="X148" s="31">
        <f>主动技能!AE151</f>
        <v>1</v>
      </c>
      <c r="Y148" s="31">
        <f>主动技能!AF151</f>
        <v>1</v>
      </c>
      <c r="Z148" s="31">
        <f>主动技能!AG151</f>
        <v>1</v>
      </c>
      <c r="AA148" s="31" t="str">
        <f>主动技能!AH151</f>
        <v>attackex</v>
      </c>
      <c r="AB148" s="31" t="str">
        <f>IF(主动技能!AI151="","")</f>
        <v/>
      </c>
      <c r="AC148" s="31">
        <f>主动技能!AJ151</f>
        <v>5</v>
      </c>
      <c r="AD148" s="31">
        <f>主动技能!BF151</f>
        <v>100302</v>
      </c>
      <c r="AE148" s="1">
        <f t="shared" si="2"/>
        <v>5</v>
      </c>
    </row>
    <row r="149" spans="1:31" s="31" customFormat="1" x14ac:dyDescent="0.15">
      <c r="A149" s="31">
        <f>主动技能!B152</f>
        <v>10030206</v>
      </c>
      <c r="B149" s="4" t="str">
        <f>主动技能!H152</f>
        <v>极寒判决</v>
      </c>
      <c r="C149" s="4" t="str">
        <f>主动技能!I152</f>
        <v>对敌方范围攻击，造成125%攻击力（+2745）点伤害。</v>
      </c>
      <c r="D149" s="4">
        <f>VLOOKUP(主动技能!J152,对应表!F:G,2,FALSE)</f>
        <v>1</v>
      </c>
      <c r="E149" s="4">
        <f>VLOOKUP(主动技能!K152,对应表!J:K,2,FALSE)</f>
        <v>1</v>
      </c>
      <c r="F149" s="4">
        <f>VLOOKUP(主动技能!L152,对应表!N:O,2,FALSE)</f>
        <v>7</v>
      </c>
      <c r="G149" s="4">
        <f>IF(主动技能!M152="必中",2,1)</f>
        <v>1</v>
      </c>
      <c r="H149" s="4">
        <f>主动技能!N152</f>
        <v>100</v>
      </c>
      <c r="I149" s="4">
        <f>主动技能!O152</f>
        <v>50</v>
      </c>
      <c r="J149" s="31" t="str">
        <f>主动技能!P152</f>
        <v>||eff_jihanbingbao|</v>
      </c>
      <c r="K149" s="31">
        <f>主动技能!Q152</f>
        <v>1</v>
      </c>
      <c r="L149" s="31">
        <f>主动技能!R152</f>
        <v>0</v>
      </c>
      <c r="M149" s="31">
        <f>主动技能!S152</f>
        <v>0</v>
      </c>
      <c r="N149" s="31" t="str">
        <f>IF(主动技能!T152="","",主动技能!T152)</f>
        <v/>
      </c>
      <c r="O149" s="31" t="str">
        <f>IF(主动技能!U152="","",主动技能!U152)</f>
        <v/>
      </c>
      <c r="P149" s="31" t="str">
        <f>IF(主动技能!V152="","",主动技能!V152)</f>
        <v>skill_04</v>
      </c>
      <c r="Q149" s="31" t="str">
        <f>IF(主动技能!W152="","")</f>
        <v/>
      </c>
      <c r="R149" s="31" t="str">
        <f>IF(主动技能!X152="","")</f>
        <v/>
      </c>
      <c r="S149" s="31">
        <f>主动技能!Y152</f>
        <v>0</v>
      </c>
      <c r="T149" s="31">
        <f>主动技能!Z152</f>
        <v>125</v>
      </c>
      <c r="U149" s="31">
        <f>主动技能!AB152</f>
        <v>2745</v>
      </c>
      <c r="V149" s="31">
        <f>主动技能!AC152</f>
        <v>0</v>
      </c>
      <c r="W149" s="31">
        <f>主动技能!AD152</f>
        <v>0</v>
      </c>
      <c r="X149" s="31">
        <f>主动技能!AE152</f>
        <v>1</v>
      </c>
      <c r="Y149" s="31">
        <f>主动技能!AF152</f>
        <v>1</v>
      </c>
      <c r="Z149" s="31">
        <f>主动技能!AG152</f>
        <v>1</v>
      </c>
      <c r="AA149" s="31" t="str">
        <f>主动技能!AH152</f>
        <v>attackex</v>
      </c>
      <c r="AB149" s="31" t="str">
        <f>IF(主动技能!AI152="","")</f>
        <v/>
      </c>
      <c r="AC149" s="31">
        <f>主动技能!AJ152</f>
        <v>6</v>
      </c>
      <c r="AD149" s="31">
        <f>主动技能!BF152</f>
        <v>100302</v>
      </c>
      <c r="AE149" s="1">
        <f t="shared" si="2"/>
        <v>6</v>
      </c>
    </row>
    <row r="150" spans="1:31" s="31" customFormat="1" x14ac:dyDescent="0.15">
      <c r="A150" s="31">
        <f>主动技能!B153</f>
        <v>10030207</v>
      </c>
      <c r="B150" s="4" t="str">
        <f>主动技能!H153</f>
        <v>极寒判决</v>
      </c>
      <c r="C150" s="4" t="str">
        <f>主动技能!I153</f>
        <v>对敌方范围攻击，造成125%攻击力（+3989）点伤害。</v>
      </c>
      <c r="D150" s="4">
        <f>VLOOKUP(主动技能!J153,对应表!F:G,2,FALSE)</f>
        <v>1</v>
      </c>
      <c r="E150" s="4">
        <f>VLOOKUP(主动技能!K153,对应表!J:K,2,FALSE)</f>
        <v>1</v>
      </c>
      <c r="F150" s="4">
        <f>VLOOKUP(主动技能!L153,对应表!N:O,2,FALSE)</f>
        <v>7</v>
      </c>
      <c r="G150" s="4">
        <f>IF(主动技能!M153="必中",2,1)</f>
        <v>1</v>
      </c>
      <c r="H150" s="4">
        <f>主动技能!N153</f>
        <v>100</v>
      </c>
      <c r="I150" s="4">
        <f>主动技能!O153</f>
        <v>50</v>
      </c>
      <c r="J150" s="31" t="str">
        <f>主动技能!P153</f>
        <v>||eff_jihanbingbao|</v>
      </c>
      <c r="K150" s="31">
        <f>主动技能!Q153</f>
        <v>1</v>
      </c>
      <c r="L150" s="31">
        <f>主动技能!R153</f>
        <v>0</v>
      </c>
      <c r="M150" s="31">
        <f>主动技能!S153</f>
        <v>0</v>
      </c>
      <c r="N150" s="31" t="str">
        <f>IF(主动技能!T153="","",主动技能!T153)</f>
        <v/>
      </c>
      <c r="O150" s="31" t="str">
        <f>IF(主动技能!U153="","",主动技能!U153)</f>
        <v/>
      </c>
      <c r="P150" s="31" t="str">
        <f>IF(主动技能!V153="","",主动技能!V153)</f>
        <v>skill_04</v>
      </c>
      <c r="Q150" s="31" t="str">
        <f>IF(主动技能!W153="","")</f>
        <v/>
      </c>
      <c r="R150" s="31" t="str">
        <f>IF(主动技能!X153="","")</f>
        <v/>
      </c>
      <c r="S150" s="31">
        <f>主动技能!Y153</f>
        <v>0</v>
      </c>
      <c r="T150" s="31">
        <f>主动技能!Z153</f>
        <v>125</v>
      </c>
      <c r="U150" s="31">
        <f>主动技能!AB153</f>
        <v>3989</v>
      </c>
      <c r="V150" s="31">
        <f>主动技能!AC153</f>
        <v>0</v>
      </c>
      <c r="W150" s="31">
        <f>主动技能!AD153</f>
        <v>0</v>
      </c>
      <c r="X150" s="31">
        <f>主动技能!AE153</f>
        <v>1</v>
      </c>
      <c r="Y150" s="31">
        <f>主动技能!AF153</f>
        <v>1</v>
      </c>
      <c r="Z150" s="31">
        <f>主动技能!AG153</f>
        <v>1</v>
      </c>
      <c r="AA150" s="31" t="str">
        <f>主动技能!AH153</f>
        <v>attackex</v>
      </c>
      <c r="AB150" s="31" t="str">
        <f>IF(主动技能!AI153="","")</f>
        <v/>
      </c>
      <c r="AC150" s="31">
        <f>主动技能!AJ153</f>
        <v>7</v>
      </c>
      <c r="AD150" s="31">
        <f>主动技能!BF153</f>
        <v>100302</v>
      </c>
      <c r="AE150" s="1">
        <f t="shared" si="2"/>
        <v>7</v>
      </c>
    </row>
    <row r="151" spans="1:31" s="31" customFormat="1" x14ac:dyDescent="0.15">
      <c r="A151" s="31">
        <f>主动技能!B154</f>
        <v>10030208</v>
      </c>
      <c r="B151" s="4" t="str">
        <f>主动技能!H154</f>
        <v>极寒判决</v>
      </c>
      <c r="C151" s="4" t="str">
        <f>主动技能!I154</f>
        <v>对敌方范围攻击，造成125%攻击力（+5748）点伤害。</v>
      </c>
      <c r="D151" s="4">
        <f>VLOOKUP(主动技能!J154,对应表!F:G,2,FALSE)</f>
        <v>1</v>
      </c>
      <c r="E151" s="4">
        <f>VLOOKUP(主动技能!K154,对应表!J:K,2,FALSE)</f>
        <v>1</v>
      </c>
      <c r="F151" s="4">
        <f>VLOOKUP(主动技能!L154,对应表!N:O,2,FALSE)</f>
        <v>7</v>
      </c>
      <c r="G151" s="4">
        <f>IF(主动技能!M154="必中",2,1)</f>
        <v>1</v>
      </c>
      <c r="H151" s="4">
        <f>主动技能!N154</f>
        <v>100</v>
      </c>
      <c r="I151" s="4">
        <f>主动技能!O154</f>
        <v>50</v>
      </c>
      <c r="J151" s="31" t="str">
        <f>主动技能!P154</f>
        <v>||eff_jihanbingbao|</v>
      </c>
      <c r="K151" s="31">
        <f>主动技能!Q154</f>
        <v>1</v>
      </c>
      <c r="L151" s="31">
        <f>主动技能!R154</f>
        <v>0</v>
      </c>
      <c r="M151" s="31">
        <f>主动技能!S154</f>
        <v>0</v>
      </c>
      <c r="N151" s="31" t="str">
        <f>IF(主动技能!T154="","",主动技能!T154)</f>
        <v/>
      </c>
      <c r="O151" s="31" t="str">
        <f>IF(主动技能!U154="","",主动技能!U154)</f>
        <v/>
      </c>
      <c r="P151" s="31" t="str">
        <f>IF(主动技能!V154="","",主动技能!V154)</f>
        <v>skill_04</v>
      </c>
      <c r="Q151" s="31" t="str">
        <f>IF(主动技能!W154="","")</f>
        <v/>
      </c>
      <c r="R151" s="31" t="str">
        <f>IF(主动技能!X154="","")</f>
        <v/>
      </c>
      <c r="S151" s="31">
        <f>主动技能!Y154</f>
        <v>0</v>
      </c>
      <c r="T151" s="31">
        <f>主动技能!Z154</f>
        <v>125</v>
      </c>
      <c r="U151" s="31">
        <f>主动技能!AB154</f>
        <v>5748</v>
      </c>
      <c r="V151" s="31">
        <f>主动技能!AC154</f>
        <v>0</v>
      </c>
      <c r="W151" s="31">
        <f>主动技能!AD154</f>
        <v>0</v>
      </c>
      <c r="X151" s="31">
        <f>主动技能!AE154</f>
        <v>1</v>
      </c>
      <c r="Y151" s="31">
        <f>主动技能!AF154</f>
        <v>1</v>
      </c>
      <c r="Z151" s="31">
        <f>主动技能!AG154</f>
        <v>1</v>
      </c>
      <c r="AA151" s="31" t="str">
        <f>主动技能!AH154</f>
        <v>attackex</v>
      </c>
      <c r="AB151" s="31" t="str">
        <f>IF(主动技能!AI154="","")</f>
        <v/>
      </c>
      <c r="AC151" s="31">
        <f>主动技能!AJ154</f>
        <v>8</v>
      </c>
      <c r="AD151" s="31">
        <f>主动技能!BF154</f>
        <v>100302</v>
      </c>
      <c r="AE151" s="1">
        <f t="shared" si="2"/>
        <v>8</v>
      </c>
    </row>
    <row r="152" spans="1:31" s="31" customFormat="1" x14ac:dyDescent="0.15">
      <c r="A152" s="31">
        <f>主动技能!B155</f>
        <v>10030209</v>
      </c>
      <c r="B152" s="4" t="str">
        <f>主动技能!H155</f>
        <v>极寒判决</v>
      </c>
      <c r="C152" s="4" t="str">
        <f>主动技能!I155</f>
        <v>对敌方范围攻击，造成125%攻击力（+8240）点伤害。</v>
      </c>
      <c r="D152" s="4">
        <f>VLOOKUP(主动技能!J155,对应表!F:G,2,FALSE)</f>
        <v>1</v>
      </c>
      <c r="E152" s="4">
        <f>VLOOKUP(主动技能!K155,对应表!J:K,2,FALSE)</f>
        <v>1</v>
      </c>
      <c r="F152" s="4">
        <f>VLOOKUP(主动技能!L155,对应表!N:O,2,FALSE)</f>
        <v>7</v>
      </c>
      <c r="G152" s="4">
        <f>IF(主动技能!M155="必中",2,1)</f>
        <v>1</v>
      </c>
      <c r="H152" s="4">
        <f>主动技能!N155</f>
        <v>100</v>
      </c>
      <c r="I152" s="4">
        <f>主动技能!O155</f>
        <v>50</v>
      </c>
      <c r="J152" s="31" t="str">
        <f>主动技能!P155</f>
        <v>||eff_jihanbingbao|</v>
      </c>
      <c r="K152" s="31">
        <f>主动技能!Q155</f>
        <v>1</v>
      </c>
      <c r="L152" s="31">
        <f>主动技能!R155</f>
        <v>0</v>
      </c>
      <c r="M152" s="31">
        <f>主动技能!S155</f>
        <v>0</v>
      </c>
      <c r="N152" s="31" t="str">
        <f>IF(主动技能!T155="","",主动技能!T155)</f>
        <v/>
      </c>
      <c r="O152" s="31" t="str">
        <f>IF(主动技能!U155="","",主动技能!U155)</f>
        <v/>
      </c>
      <c r="P152" s="31" t="str">
        <f>IF(主动技能!V155="","",主动技能!V155)</f>
        <v>skill_04</v>
      </c>
      <c r="Q152" s="31" t="str">
        <f>IF(主动技能!W155="","")</f>
        <v/>
      </c>
      <c r="R152" s="31" t="str">
        <f>IF(主动技能!X155="","")</f>
        <v/>
      </c>
      <c r="S152" s="31">
        <f>主动技能!Y155</f>
        <v>0</v>
      </c>
      <c r="T152" s="31">
        <f>主动技能!Z155</f>
        <v>125</v>
      </c>
      <c r="U152" s="31">
        <f>主动技能!AB155</f>
        <v>8240</v>
      </c>
      <c r="V152" s="31">
        <f>主动技能!AC155</f>
        <v>0</v>
      </c>
      <c r="W152" s="31">
        <f>主动技能!AD155</f>
        <v>0</v>
      </c>
      <c r="X152" s="31">
        <f>主动技能!AE155</f>
        <v>1</v>
      </c>
      <c r="Y152" s="31">
        <f>主动技能!AF155</f>
        <v>1</v>
      </c>
      <c r="Z152" s="31">
        <f>主动技能!AG155</f>
        <v>1</v>
      </c>
      <c r="AA152" s="31" t="str">
        <f>主动技能!AH155</f>
        <v>attackex</v>
      </c>
      <c r="AB152" s="31" t="str">
        <f>IF(主动技能!AI155="","")</f>
        <v/>
      </c>
      <c r="AC152" s="31">
        <f>主动技能!AJ155</f>
        <v>9</v>
      </c>
      <c r="AD152" s="31">
        <f>主动技能!BF155</f>
        <v>100302</v>
      </c>
      <c r="AE152" s="1">
        <f t="shared" si="2"/>
        <v>9</v>
      </c>
    </row>
    <row r="153" spans="1:31" s="31" customFormat="1" x14ac:dyDescent="0.15">
      <c r="A153" s="31">
        <f>主动技能!B156</f>
        <v>10030210</v>
      </c>
      <c r="B153" s="4" t="str">
        <f>主动技能!H156</f>
        <v>极寒判决</v>
      </c>
      <c r="C153" s="4" t="str">
        <f>主动技能!I156</f>
        <v>对敌方范围攻击，造成125%攻击力（+11767）点伤害。</v>
      </c>
      <c r="D153" s="4">
        <f>VLOOKUP(主动技能!J156,对应表!F:G,2,FALSE)</f>
        <v>1</v>
      </c>
      <c r="E153" s="4">
        <f>VLOOKUP(主动技能!K156,对应表!J:K,2,FALSE)</f>
        <v>1</v>
      </c>
      <c r="F153" s="4">
        <f>VLOOKUP(主动技能!L156,对应表!N:O,2,FALSE)</f>
        <v>7</v>
      </c>
      <c r="G153" s="4">
        <f>IF(主动技能!M156="必中",2,1)</f>
        <v>1</v>
      </c>
      <c r="H153" s="4">
        <f>主动技能!N156</f>
        <v>100</v>
      </c>
      <c r="I153" s="4">
        <f>主动技能!O156</f>
        <v>50</v>
      </c>
      <c r="J153" s="31" t="str">
        <f>主动技能!P156</f>
        <v>||eff_jihanbingbao|</v>
      </c>
      <c r="K153" s="31">
        <f>主动技能!Q156</f>
        <v>1</v>
      </c>
      <c r="L153" s="31">
        <f>主动技能!R156</f>
        <v>0</v>
      </c>
      <c r="M153" s="31">
        <f>主动技能!S156</f>
        <v>0</v>
      </c>
      <c r="N153" s="31" t="str">
        <f>IF(主动技能!T156="","",主动技能!T156)</f>
        <v/>
      </c>
      <c r="O153" s="31" t="str">
        <f>IF(主动技能!U156="","",主动技能!U156)</f>
        <v/>
      </c>
      <c r="P153" s="31" t="str">
        <f>IF(主动技能!V156="","",主动技能!V156)</f>
        <v>skill_04</v>
      </c>
      <c r="Q153" s="31" t="str">
        <f>IF(主动技能!W156="","")</f>
        <v/>
      </c>
      <c r="R153" s="31" t="str">
        <f>IF(主动技能!X156="","")</f>
        <v/>
      </c>
      <c r="S153" s="31">
        <f>主动技能!Y156</f>
        <v>0</v>
      </c>
      <c r="T153" s="31">
        <f>主动技能!Z156</f>
        <v>125</v>
      </c>
      <c r="U153" s="31">
        <f>主动技能!AB156</f>
        <v>11767</v>
      </c>
      <c r="V153" s="31">
        <f>主动技能!AC156</f>
        <v>0</v>
      </c>
      <c r="W153" s="31">
        <f>主动技能!AD156</f>
        <v>0</v>
      </c>
      <c r="X153" s="31">
        <f>主动技能!AE156</f>
        <v>1</v>
      </c>
      <c r="Y153" s="31">
        <f>主动技能!AF156</f>
        <v>1</v>
      </c>
      <c r="Z153" s="31">
        <f>主动技能!AG156</f>
        <v>1</v>
      </c>
      <c r="AA153" s="31" t="str">
        <f>主动技能!AH156</f>
        <v>attackex</v>
      </c>
      <c r="AB153" s="31" t="str">
        <f>IF(主动技能!AI156="","")</f>
        <v/>
      </c>
      <c r="AC153" s="31">
        <f>主动技能!AJ156</f>
        <v>10</v>
      </c>
      <c r="AD153" s="31">
        <f>主动技能!BF156</f>
        <v>100302</v>
      </c>
      <c r="AE153" s="1">
        <f t="shared" si="2"/>
        <v>10</v>
      </c>
    </row>
    <row r="154" spans="1:31" s="31" customFormat="1" x14ac:dyDescent="0.15">
      <c r="A154" s="31">
        <f>主动技能!B157</f>
        <v>10030211</v>
      </c>
      <c r="B154" s="4" t="str">
        <f>主动技能!H157</f>
        <v>极寒判决</v>
      </c>
      <c r="C154" s="4" t="str">
        <f>主动技能!I157</f>
        <v>对敌方范围攻击，造成125%攻击力（+16761）点伤害。</v>
      </c>
      <c r="D154" s="4">
        <f>VLOOKUP(主动技能!J157,对应表!F:G,2,FALSE)</f>
        <v>1</v>
      </c>
      <c r="E154" s="4">
        <f>VLOOKUP(主动技能!K157,对应表!J:K,2,FALSE)</f>
        <v>1</v>
      </c>
      <c r="F154" s="4">
        <f>VLOOKUP(主动技能!L157,对应表!N:O,2,FALSE)</f>
        <v>7</v>
      </c>
      <c r="G154" s="4">
        <f>IF(主动技能!M157="必中",2,1)</f>
        <v>1</v>
      </c>
      <c r="H154" s="4">
        <f>主动技能!N157</f>
        <v>100</v>
      </c>
      <c r="I154" s="4">
        <f>主动技能!O157</f>
        <v>50</v>
      </c>
      <c r="J154" s="31" t="str">
        <f>主动技能!P157</f>
        <v>||eff_jihanbingbao|</v>
      </c>
      <c r="K154" s="31">
        <f>主动技能!Q157</f>
        <v>1</v>
      </c>
      <c r="L154" s="31">
        <f>主动技能!R157</f>
        <v>0</v>
      </c>
      <c r="M154" s="31">
        <f>主动技能!S157</f>
        <v>0</v>
      </c>
      <c r="N154" s="31" t="str">
        <f>IF(主动技能!T157="","",主动技能!T157)</f>
        <v/>
      </c>
      <c r="O154" s="31" t="str">
        <f>IF(主动技能!U157="","",主动技能!U157)</f>
        <v/>
      </c>
      <c r="P154" s="31" t="str">
        <f>IF(主动技能!V157="","",主动技能!V157)</f>
        <v>skill_04</v>
      </c>
      <c r="Q154" s="31" t="str">
        <f>IF(主动技能!W157="","")</f>
        <v/>
      </c>
      <c r="R154" s="31" t="str">
        <f>IF(主动技能!X157="","")</f>
        <v/>
      </c>
      <c r="S154" s="31">
        <f>主动技能!Y157</f>
        <v>0</v>
      </c>
      <c r="T154" s="31">
        <f>主动技能!Z157</f>
        <v>125</v>
      </c>
      <c r="U154" s="31">
        <f>主动技能!AB157</f>
        <v>16761</v>
      </c>
      <c r="V154" s="31">
        <f>主动技能!AC157</f>
        <v>0</v>
      </c>
      <c r="W154" s="31">
        <f>主动技能!AD157</f>
        <v>0</v>
      </c>
      <c r="X154" s="31">
        <f>主动技能!AE157</f>
        <v>1</v>
      </c>
      <c r="Y154" s="31">
        <f>主动技能!AF157</f>
        <v>1</v>
      </c>
      <c r="Z154" s="31">
        <f>主动技能!AG157</f>
        <v>1</v>
      </c>
      <c r="AA154" s="31" t="str">
        <f>主动技能!AH157</f>
        <v>attackex</v>
      </c>
      <c r="AB154" s="31" t="str">
        <f>IF(主动技能!AI157="","")</f>
        <v/>
      </c>
      <c r="AC154" s="31">
        <f>主动技能!AJ157</f>
        <v>11</v>
      </c>
      <c r="AD154" s="31">
        <f>主动技能!BF157</f>
        <v>100302</v>
      </c>
      <c r="AE154" s="1">
        <f t="shared" si="2"/>
        <v>11</v>
      </c>
    </row>
    <row r="155" spans="1:31" s="31" customFormat="1" x14ac:dyDescent="0.15">
      <c r="A155" s="31">
        <f>主动技能!B158</f>
        <v>10030212</v>
      </c>
      <c r="B155" s="4" t="str">
        <f>主动技能!H158</f>
        <v>极寒判决</v>
      </c>
      <c r="C155" s="4" t="str">
        <f>主动技能!I158</f>
        <v>对敌方范围攻击，造成125%攻击力（+23830）点伤害。</v>
      </c>
      <c r="D155" s="4">
        <f>VLOOKUP(主动技能!J158,对应表!F:G,2,FALSE)</f>
        <v>1</v>
      </c>
      <c r="E155" s="4">
        <f>VLOOKUP(主动技能!K158,对应表!J:K,2,FALSE)</f>
        <v>1</v>
      </c>
      <c r="F155" s="4">
        <f>VLOOKUP(主动技能!L158,对应表!N:O,2,FALSE)</f>
        <v>7</v>
      </c>
      <c r="G155" s="4">
        <f>IF(主动技能!M158="必中",2,1)</f>
        <v>1</v>
      </c>
      <c r="H155" s="4">
        <f>主动技能!N158</f>
        <v>100</v>
      </c>
      <c r="I155" s="4">
        <f>主动技能!O158</f>
        <v>50</v>
      </c>
      <c r="J155" s="31" t="str">
        <f>主动技能!P158</f>
        <v>||eff_jihanbingbao|</v>
      </c>
      <c r="K155" s="31">
        <f>主动技能!Q158</f>
        <v>1</v>
      </c>
      <c r="L155" s="31">
        <f>主动技能!R158</f>
        <v>0</v>
      </c>
      <c r="M155" s="31">
        <f>主动技能!S158</f>
        <v>0</v>
      </c>
      <c r="N155" s="31" t="str">
        <f>IF(主动技能!T158="","",主动技能!T158)</f>
        <v/>
      </c>
      <c r="O155" s="31" t="str">
        <f>IF(主动技能!U158="","",主动技能!U158)</f>
        <v/>
      </c>
      <c r="P155" s="31" t="str">
        <f>IF(主动技能!V158="","",主动技能!V158)</f>
        <v>skill_04</v>
      </c>
      <c r="Q155" s="31" t="str">
        <f>IF(主动技能!W158="","")</f>
        <v/>
      </c>
      <c r="R155" s="31" t="str">
        <f>IF(主动技能!X158="","")</f>
        <v/>
      </c>
      <c r="S155" s="31">
        <f>主动技能!Y158</f>
        <v>0</v>
      </c>
      <c r="T155" s="31">
        <f>主动技能!Z158</f>
        <v>125</v>
      </c>
      <c r="U155" s="31">
        <f>主动技能!AB158</f>
        <v>23830</v>
      </c>
      <c r="V155" s="31">
        <f>主动技能!AC158</f>
        <v>0</v>
      </c>
      <c r="W155" s="31">
        <f>主动技能!AD158</f>
        <v>0</v>
      </c>
      <c r="X155" s="31">
        <f>主动技能!AE158</f>
        <v>1</v>
      </c>
      <c r="Y155" s="31">
        <f>主动技能!AF158</f>
        <v>1</v>
      </c>
      <c r="Z155" s="31">
        <f>主动技能!AG158</f>
        <v>1</v>
      </c>
      <c r="AA155" s="31" t="str">
        <f>主动技能!AH158</f>
        <v>attackex</v>
      </c>
      <c r="AB155" s="31" t="str">
        <f>IF(主动技能!AI158="","")</f>
        <v/>
      </c>
      <c r="AC155" s="31">
        <f>主动技能!AJ158</f>
        <v>12</v>
      </c>
      <c r="AD155" s="31">
        <f>主动技能!BF158</f>
        <v>100302</v>
      </c>
      <c r="AE155" s="1">
        <f t="shared" si="2"/>
        <v>12</v>
      </c>
    </row>
    <row r="156" spans="1:31" s="31" customFormat="1" x14ac:dyDescent="0.15">
      <c r="A156" s="31">
        <f>主动技能!B159</f>
        <v>10030213</v>
      </c>
      <c r="B156" s="4" t="str">
        <f>主动技能!H159</f>
        <v>极寒判决</v>
      </c>
      <c r="C156" s="4" t="str">
        <f>主动技能!I159</f>
        <v>对敌方范围攻击，造成125%攻击力（+33839）点伤害。</v>
      </c>
      <c r="D156" s="4">
        <f>VLOOKUP(主动技能!J159,对应表!F:G,2,FALSE)</f>
        <v>1</v>
      </c>
      <c r="E156" s="4">
        <f>VLOOKUP(主动技能!K159,对应表!J:K,2,FALSE)</f>
        <v>1</v>
      </c>
      <c r="F156" s="4">
        <f>VLOOKUP(主动技能!L159,对应表!N:O,2,FALSE)</f>
        <v>7</v>
      </c>
      <c r="G156" s="4">
        <f>IF(主动技能!M159="必中",2,1)</f>
        <v>1</v>
      </c>
      <c r="H156" s="4">
        <f>主动技能!N159</f>
        <v>100</v>
      </c>
      <c r="I156" s="4">
        <f>主动技能!O159</f>
        <v>50</v>
      </c>
      <c r="J156" s="31" t="str">
        <f>主动技能!P159</f>
        <v>||eff_jihanbingbao|</v>
      </c>
      <c r="K156" s="31">
        <f>主动技能!Q159</f>
        <v>1</v>
      </c>
      <c r="L156" s="31">
        <f>主动技能!R159</f>
        <v>0</v>
      </c>
      <c r="M156" s="31">
        <f>主动技能!S159</f>
        <v>0</v>
      </c>
      <c r="N156" s="31" t="str">
        <f>IF(主动技能!T159="","",主动技能!T159)</f>
        <v/>
      </c>
      <c r="O156" s="31" t="str">
        <f>IF(主动技能!U159="","",主动技能!U159)</f>
        <v/>
      </c>
      <c r="P156" s="31" t="str">
        <f>IF(主动技能!V159="","",主动技能!V159)</f>
        <v>skill_04</v>
      </c>
      <c r="Q156" s="31" t="str">
        <f>IF(主动技能!W159="","")</f>
        <v/>
      </c>
      <c r="R156" s="31" t="str">
        <f>IF(主动技能!X159="","")</f>
        <v/>
      </c>
      <c r="S156" s="31">
        <f>主动技能!Y159</f>
        <v>0</v>
      </c>
      <c r="T156" s="31">
        <f>主动技能!Z159</f>
        <v>125</v>
      </c>
      <c r="U156" s="31">
        <f>主动技能!AB159</f>
        <v>33839</v>
      </c>
      <c r="V156" s="31">
        <f>主动技能!AC159</f>
        <v>0</v>
      </c>
      <c r="W156" s="31">
        <f>主动技能!AD159</f>
        <v>0</v>
      </c>
      <c r="X156" s="31">
        <f>主动技能!AE159</f>
        <v>1</v>
      </c>
      <c r="Y156" s="31">
        <f>主动技能!AF159</f>
        <v>1</v>
      </c>
      <c r="Z156" s="31">
        <f>主动技能!AG159</f>
        <v>1</v>
      </c>
      <c r="AA156" s="31" t="str">
        <f>主动技能!AH159</f>
        <v>attackex</v>
      </c>
      <c r="AB156" s="31" t="str">
        <f>IF(主动技能!AI159="","")</f>
        <v/>
      </c>
      <c r="AC156" s="31">
        <f>主动技能!AJ159</f>
        <v>13</v>
      </c>
      <c r="AD156" s="31">
        <f>主动技能!BF159</f>
        <v>100302</v>
      </c>
      <c r="AE156" s="1">
        <f t="shared" si="2"/>
        <v>13</v>
      </c>
    </row>
    <row r="157" spans="1:31" s="31" customFormat="1" x14ac:dyDescent="0.15">
      <c r="A157" s="31">
        <f>主动技能!B160</f>
        <v>10030214</v>
      </c>
      <c r="B157" s="4" t="str">
        <f>主动技能!H160</f>
        <v>极寒判决</v>
      </c>
      <c r="C157" s="4" t="str">
        <f>主动技能!I160</f>
        <v>对敌方范围攻击，造成125%攻击力（+48008）点伤害。</v>
      </c>
      <c r="D157" s="4">
        <f>VLOOKUP(主动技能!J160,对应表!F:G,2,FALSE)</f>
        <v>1</v>
      </c>
      <c r="E157" s="4">
        <f>VLOOKUP(主动技能!K160,对应表!J:K,2,FALSE)</f>
        <v>1</v>
      </c>
      <c r="F157" s="4">
        <f>VLOOKUP(主动技能!L160,对应表!N:O,2,FALSE)</f>
        <v>7</v>
      </c>
      <c r="G157" s="4">
        <f>IF(主动技能!M160="必中",2,1)</f>
        <v>1</v>
      </c>
      <c r="H157" s="4">
        <f>主动技能!N160</f>
        <v>100</v>
      </c>
      <c r="I157" s="4">
        <f>主动技能!O160</f>
        <v>50</v>
      </c>
      <c r="J157" s="31" t="str">
        <f>主动技能!P160</f>
        <v>||eff_jihanbingbao|</v>
      </c>
      <c r="K157" s="31">
        <f>主动技能!Q160</f>
        <v>1</v>
      </c>
      <c r="L157" s="31">
        <f>主动技能!R160</f>
        <v>0</v>
      </c>
      <c r="M157" s="31">
        <f>主动技能!S160</f>
        <v>0</v>
      </c>
      <c r="N157" s="31" t="str">
        <f>IF(主动技能!T160="","",主动技能!T160)</f>
        <v/>
      </c>
      <c r="O157" s="31" t="str">
        <f>IF(主动技能!U160="","",主动技能!U160)</f>
        <v/>
      </c>
      <c r="P157" s="31" t="str">
        <f>IF(主动技能!V160="","",主动技能!V160)</f>
        <v>skill_04</v>
      </c>
      <c r="Q157" s="31" t="str">
        <f>IF(主动技能!W160="","")</f>
        <v/>
      </c>
      <c r="R157" s="31" t="str">
        <f>IF(主动技能!X160="","")</f>
        <v/>
      </c>
      <c r="S157" s="31">
        <f>主动技能!Y160</f>
        <v>0</v>
      </c>
      <c r="T157" s="31">
        <f>主动技能!Z160</f>
        <v>125</v>
      </c>
      <c r="U157" s="31">
        <f>主动技能!AB160</f>
        <v>48008</v>
      </c>
      <c r="V157" s="31">
        <f>主动技能!AC160</f>
        <v>0</v>
      </c>
      <c r="W157" s="31">
        <f>主动技能!AD160</f>
        <v>0</v>
      </c>
      <c r="X157" s="31">
        <f>主动技能!AE160</f>
        <v>1</v>
      </c>
      <c r="Y157" s="31">
        <f>主动技能!AF160</f>
        <v>1</v>
      </c>
      <c r="Z157" s="31">
        <f>主动技能!AG160</f>
        <v>1</v>
      </c>
      <c r="AA157" s="31" t="str">
        <f>主动技能!AH160</f>
        <v>attackex</v>
      </c>
      <c r="AB157" s="31" t="str">
        <f>IF(主动技能!AI160="","")</f>
        <v/>
      </c>
      <c r="AC157" s="31">
        <f>主动技能!AJ160</f>
        <v>14</v>
      </c>
      <c r="AD157" s="31">
        <f>主动技能!BF160</f>
        <v>100302</v>
      </c>
      <c r="AE157" s="1">
        <f t="shared" si="2"/>
        <v>14</v>
      </c>
    </row>
    <row r="158" spans="1:31" s="31" customFormat="1" x14ac:dyDescent="0.15">
      <c r="A158" s="31">
        <f>主动技能!B161</f>
        <v>10030215</v>
      </c>
      <c r="B158" s="4" t="str">
        <f>主动技能!H161</f>
        <v>极寒判决</v>
      </c>
      <c r="C158" s="4" t="str">
        <f>主动技能!I161</f>
        <v>对敌方范围攻击，造成125%攻击力（+68066）点伤害。</v>
      </c>
      <c r="D158" s="4">
        <f>VLOOKUP(主动技能!J161,对应表!F:G,2,FALSE)</f>
        <v>1</v>
      </c>
      <c r="E158" s="4">
        <f>VLOOKUP(主动技能!K161,对应表!J:K,2,FALSE)</f>
        <v>1</v>
      </c>
      <c r="F158" s="4">
        <f>VLOOKUP(主动技能!L161,对应表!N:O,2,FALSE)</f>
        <v>7</v>
      </c>
      <c r="G158" s="4">
        <f>IF(主动技能!M161="必中",2,1)</f>
        <v>1</v>
      </c>
      <c r="H158" s="4">
        <f>主动技能!N161</f>
        <v>100</v>
      </c>
      <c r="I158" s="4">
        <f>主动技能!O161</f>
        <v>50</v>
      </c>
      <c r="J158" s="31" t="str">
        <f>主动技能!P161</f>
        <v>||eff_jihanbingbao|</v>
      </c>
      <c r="K158" s="31">
        <f>主动技能!Q161</f>
        <v>1</v>
      </c>
      <c r="L158" s="31">
        <f>主动技能!R161</f>
        <v>0</v>
      </c>
      <c r="M158" s="31">
        <f>主动技能!S161</f>
        <v>0</v>
      </c>
      <c r="N158" s="31" t="str">
        <f>IF(主动技能!T161="","",主动技能!T161)</f>
        <v/>
      </c>
      <c r="O158" s="31" t="str">
        <f>IF(主动技能!U161="","",主动技能!U161)</f>
        <v/>
      </c>
      <c r="P158" s="31" t="str">
        <f>IF(主动技能!V161="","",主动技能!V161)</f>
        <v>skill_04</v>
      </c>
      <c r="Q158" s="31" t="str">
        <f>IF(主动技能!W161="","")</f>
        <v/>
      </c>
      <c r="R158" s="31" t="str">
        <f>IF(主动技能!X161="","")</f>
        <v/>
      </c>
      <c r="S158" s="31">
        <f>主动技能!Y161</f>
        <v>0</v>
      </c>
      <c r="T158" s="31">
        <f>主动技能!Z161</f>
        <v>125</v>
      </c>
      <c r="U158" s="31">
        <f>主动技能!AB161</f>
        <v>68066</v>
      </c>
      <c r="V158" s="31">
        <f>主动技能!AC161</f>
        <v>0</v>
      </c>
      <c r="W158" s="31">
        <f>主动技能!AD161</f>
        <v>0</v>
      </c>
      <c r="X158" s="31">
        <f>主动技能!AE161</f>
        <v>1</v>
      </c>
      <c r="Y158" s="31">
        <f>主动技能!AF161</f>
        <v>1</v>
      </c>
      <c r="Z158" s="31">
        <f>主动技能!AG161</f>
        <v>1</v>
      </c>
      <c r="AA158" s="31" t="str">
        <f>主动技能!AH161</f>
        <v>attackex</v>
      </c>
      <c r="AB158" s="31" t="str">
        <f>IF(主动技能!AI161="","")</f>
        <v/>
      </c>
      <c r="AC158" s="31">
        <f>主动技能!AJ161</f>
        <v>15</v>
      </c>
      <c r="AD158" s="31">
        <f>主动技能!BF161</f>
        <v>100302</v>
      </c>
      <c r="AE158" s="1">
        <f t="shared" si="2"/>
        <v>15</v>
      </c>
    </row>
    <row r="159" spans="1:31" s="31" customFormat="1" x14ac:dyDescent="0.15">
      <c r="A159" s="31">
        <f>主动技能!B162</f>
        <v>10030216</v>
      </c>
      <c r="B159" s="4" t="str">
        <f>主动技能!H162</f>
        <v>极寒判决</v>
      </c>
      <c r="C159" s="4" t="str">
        <f>主动技能!I162</f>
        <v>对敌方范围攻击，造成125%攻击力（+96464）点伤害。</v>
      </c>
      <c r="D159" s="4">
        <f>VLOOKUP(主动技能!J162,对应表!F:G,2,FALSE)</f>
        <v>1</v>
      </c>
      <c r="E159" s="4">
        <f>VLOOKUP(主动技能!K162,对应表!J:K,2,FALSE)</f>
        <v>1</v>
      </c>
      <c r="F159" s="4">
        <f>VLOOKUP(主动技能!L162,对应表!N:O,2,FALSE)</f>
        <v>7</v>
      </c>
      <c r="G159" s="4">
        <f>IF(主动技能!M162="必中",2,1)</f>
        <v>1</v>
      </c>
      <c r="H159" s="4">
        <f>主动技能!N162</f>
        <v>100</v>
      </c>
      <c r="I159" s="4">
        <f>主动技能!O162</f>
        <v>50</v>
      </c>
      <c r="J159" s="31" t="str">
        <f>主动技能!P162</f>
        <v>||eff_jihanbingbao|</v>
      </c>
      <c r="K159" s="31">
        <f>主动技能!Q162</f>
        <v>1</v>
      </c>
      <c r="L159" s="31">
        <f>主动技能!R162</f>
        <v>0</v>
      </c>
      <c r="M159" s="31">
        <f>主动技能!S162</f>
        <v>0</v>
      </c>
      <c r="N159" s="31" t="str">
        <f>IF(主动技能!T162="","",主动技能!T162)</f>
        <v/>
      </c>
      <c r="O159" s="31" t="str">
        <f>IF(主动技能!U162="","",主动技能!U162)</f>
        <v/>
      </c>
      <c r="P159" s="31" t="str">
        <f>IF(主动技能!V162="","",主动技能!V162)</f>
        <v>skill_04</v>
      </c>
      <c r="Q159" s="31" t="str">
        <f>IF(主动技能!W162="","")</f>
        <v/>
      </c>
      <c r="R159" s="31" t="str">
        <f>IF(主动技能!X162="","")</f>
        <v/>
      </c>
      <c r="S159" s="31">
        <f>主动技能!Y162</f>
        <v>0</v>
      </c>
      <c r="T159" s="31">
        <f>主动技能!Z162</f>
        <v>125</v>
      </c>
      <c r="U159" s="31">
        <f>主动技能!AB162</f>
        <v>96464</v>
      </c>
      <c r="V159" s="31">
        <f>主动技能!AC162</f>
        <v>0</v>
      </c>
      <c r="W159" s="31">
        <f>主动技能!AD162</f>
        <v>0</v>
      </c>
      <c r="X159" s="31">
        <f>主动技能!AE162</f>
        <v>1</v>
      </c>
      <c r="Y159" s="31">
        <f>主动技能!AF162</f>
        <v>1</v>
      </c>
      <c r="Z159" s="31">
        <f>主动技能!AG162</f>
        <v>1</v>
      </c>
      <c r="AA159" s="31" t="str">
        <f>主动技能!AH162</f>
        <v>attackex</v>
      </c>
      <c r="AB159" s="31" t="str">
        <f>IF(主动技能!AI162="","")</f>
        <v/>
      </c>
      <c r="AC159" s="31">
        <f>主动技能!AJ162</f>
        <v>16</v>
      </c>
      <c r="AD159" s="31">
        <f>主动技能!BF162</f>
        <v>100302</v>
      </c>
      <c r="AE159" s="1">
        <f t="shared" si="2"/>
        <v>16</v>
      </c>
    </row>
    <row r="160" spans="1:31" s="31" customFormat="1" x14ac:dyDescent="0.15">
      <c r="A160" s="31">
        <f>主动技能!B163</f>
        <v>10030217</v>
      </c>
      <c r="B160" s="4" t="str">
        <f>主动技能!H163</f>
        <v>极寒判决</v>
      </c>
      <c r="C160" s="4" t="str">
        <f>主动技能!I163</f>
        <v>对敌方范围攻击，造成125%攻击力（+136667）点伤害。</v>
      </c>
      <c r="D160" s="4">
        <f>VLOOKUP(主动技能!J163,对应表!F:G,2,FALSE)</f>
        <v>1</v>
      </c>
      <c r="E160" s="4">
        <f>VLOOKUP(主动技能!K163,对应表!J:K,2,FALSE)</f>
        <v>1</v>
      </c>
      <c r="F160" s="4">
        <f>VLOOKUP(主动技能!L163,对应表!N:O,2,FALSE)</f>
        <v>7</v>
      </c>
      <c r="G160" s="4">
        <f>IF(主动技能!M163="必中",2,1)</f>
        <v>1</v>
      </c>
      <c r="H160" s="4">
        <f>主动技能!N163</f>
        <v>100</v>
      </c>
      <c r="I160" s="4">
        <f>主动技能!O163</f>
        <v>50</v>
      </c>
      <c r="J160" s="31" t="str">
        <f>主动技能!P163</f>
        <v>||eff_jihanbingbao|</v>
      </c>
      <c r="K160" s="31">
        <f>主动技能!Q163</f>
        <v>1</v>
      </c>
      <c r="L160" s="31">
        <f>主动技能!R163</f>
        <v>0</v>
      </c>
      <c r="M160" s="31">
        <f>主动技能!S163</f>
        <v>0</v>
      </c>
      <c r="N160" s="31" t="str">
        <f>IF(主动技能!T163="","",主动技能!T163)</f>
        <v/>
      </c>
      <c r="O160" s="31" t="str">
        <f>IF(主动技能!U163="","",主动技能!U163)</f>
        <v/>
      </c>
      <c r="P160" s="31" t="str">
        <f>IF(主动技能!V163="","",主动技能!V163)</f>
        <v>skill_04</v>
      </c>
      <c r="Q160" s="31" t="str">
        <f>IF(主动技能!W163="","")</f>
        <v/>
      </c>
      <c r="R160" s="31" t="str">
        <f>IF(主动技能!X163="","")</f>
        <v/>
      </c>
      <c r="S160" s="31">
        <f>主动技能!Y163</f>
        <v>0</v>
      </c>
      <c r="T160" s="31">
        <f>主动技能!Z163</f>
        <v>125</v>
      </c>
      <c r="U160" s="31">
        <f>主动技能!AB163</f>
        <v>136667</v>
      </c>
      <c r="V160" s="31">
        <f>主动技能!AC163</f>
        <v>0</v>
      </c>
      <c r="W160" s="31">
        <f>主动技能!AD163</f>
        <v>0</v>
      </c>
      <c r="X160" s="31">
        <f>主动技能!AE163</f>
        <v>1</v>
      </c>
      <c r="Y160" s="31">
        <f>主动技能!AF163</f>
        <v>1</v>
      </c>
      <c r="Z160" s="31">
        <f>主动技能!AG163</f>
        <v>1</v>
      </c>
      <c r="AA160" s="31" t="str">
        <f>主动技能!AH163</f>
        <v>attackex</v>
      </c>
      <c r="AB160" s="31" t="str">
        <f>IF(主动技能!AI163="","")</f>
        <v/>
      </c>
      <c r="AC160" s="31">
        <f>主动技能!AJ163</f>
        <v>17</v>
      </c>
      <c r="AD160" s="31">
        <f>主动技能!BF163</f>
        <v>100302</v>
      </c>
      <c r="AE160" s="1">
        <f t="shared" si="2"/>
        <v>17</v>
      </c>
    </row>
    <row r="161" spans="1:31" s="31" customFormat="1" x14ac:dyDescent="0.15">
      <c r="A161" s="31">
        <f>主动技能!B164</f>
        <v>10030218</v>
      </c>
      <c r="B161" s="4" t="str">
        <f>主动技能!H164</f>
        <v>极寒判决</v>
      </c>
      <c r="C161" s="4" t="str">
        <f>主动技能!I164</f>
        <v>对敌方范围攻击，造成125%攻击力（+193582）点伤害。</v>
      </c>
      <c r="D161" s="4">
        <f>VLOOKUP(主动技能!J164,对应表!F:G,2,FALSE)</f>
        <v>1</v>
      </c>
      <c r="E161" s="4">
        <f>VLOOKUP(主动技能!K164,对应表!J:K,2,FALSE)</f>
        <v>1</v>
      </c>
      <c r="F161" s="4">
        <f>VLOOKUP(主动技能!L164,对应表!N:O,2,FALSE)</f>
        <v>7</v>
      </c>
      <c r="G161" s="4">
        <f>IF(主动技能!M164="必中",2,1)</f>
        <v>1</v>
      </c>
      <c r="H161" s="4">
        <f>主动技能!N164</f>
        <v>100</v>
      </c>
      <c r="I161" s="4">
        <f>主动技能!O164</f>
        <v>50</v>
      </c>
      <c r="J161" s="31" t="str">
        <f>主动技能!P164</f>
        <v>||eff_jihanbingbao|</v>
      </c>
      <c r="K161" s="31">
        <f>主动技能!Q164</f>
        <v>1</v>
      </c>
      <c r="L161" s="31">
        <f>主动技能!R164</f>
        <v>0</v>
      </c>
      <c r="M161" s="31">
        <f>主动技能!S164</f>
        <v>0</v>
      </c>
      <c r="N161" s="31" t="str">
        <f>IF(主动技能!T164="","",主动技能!T164)</f>
        <v/>
      </c>
      <c r="O161" s="31" t="str">
        <f>IF(主动技能!U164="","",主动技能!U164)</f>
        <v/>
      </c>
      <c r="P161" s="31" t="str">
        <f>IF(主动技能!V164="","",主动技能!V164)</f>
        <v>skill_04</v>
      </c>
      <c r="Q161" s="31" t="str">
        <f>IF(主动技能!W164="","")</f>
        <v/>
      </c>
      <c r="R161" s="31" t="str">
        <f>IF(主动技能!X164="","")</f>
        <v/>
      </c>
      <c r="S161" s="31">
        <f>主动技能!Y164</f>
        <v>0</v>
      </c>
      <c r="T161" s="31">
        <f>主动技能!Z164</f>
        <v>125</v>
      </c>
      <c r="U161" s="31">
        <f>主动技能!AB164</f>
        <v>193582</v>
      </c>
      <c r="V161" s="31">
        <f>主动技能!AC164</f>
        <v>0</v>
      </c>
      <c r="W161" s="31">
        <f>主动技能!AD164</f>
        <v>0</v>
      </c>
      <c r="X161" s="31">
        <f>主动技能!AE164</f>
        <v>1</v>
      </c>
      <c r="Y161" s="31">
        <f>主动技能!AF164</f>
        <v>1</v>
      </c>
      <c r="Z161" s="31">
        <f>主动技能!AG164</f>
        <v>1</v>
      </c>
      <c r="AA161" s="31" t="str">
        <f>主动技能!AH164</f>
        <v>attackex</v>
      </c>
      <c r="AB161" s="31" t="str">
        <f>IF(主动技能!AI164="","")</f>
        <v/>
      </c>
      <c r="AC161" s="31">
        <f>主动技能!AJ164</f>
        <v>18</v>
      </c>
      <c r="AD161" s="31">
        <f>主动技能!BF164</f>
        <v>100302</v>
      </c>
      <c r="AE161" s="1">
        <f t="shared" si="2"/>
        <v>18</v>
      </c>
    </row>
    <row r="162" spans="1:31" s="31" customFormat="1" x14ac:dyDescent="0.15">
      <c r="A162" s="31">
        <f>主动技能!B165</f>
        <v>10030219</v>
      </c>
      <c r="B162" s="4" t="str">
        <f>主动技能!H165</f>
        <v>极寒判决</v>
      </c>
      <c r="C162" s="4" t="str">
        <f>主动技能!I165</f>
        <v>对敌方范围攻击，造成125%攻击力（+274158）点伤害。</v>
      </c>
      <c r="D162" s="4">
        <f>VLOOKUP(主动技能!J165,对应表!F:G,2,FALSE)</f>
        <v>1</v>
      </c>
      <c r="E162" s="4">
        <f>VLOOKUP(主动技能!K165,对应表!J:K,2,FALSE)</f>
        <v>1</v>
      </c>
      <c r="F162" s="4">
        <f>VLOOKUP(主动技能!L165,对应表!N:O,2,FALSE)</f>
        <v>7</v>
      </c>
      <c r="G162" s="4">
        <f>IF(主动技能!M165="必中",2,1)</f>
        <v>1</v>
      </c>
      <c r="H162" s="4">
        <f>主动技能!N165</f>
        <v>100</v>
      </c>
      <c r="I162" s="4">
        <f>主动技能!O165</f>
        <v>50</v>
      </c>
      <c r="J162" s="31" t="str">
        <f>主动技能!P165</f>
        <v>||eff_jihanbingbao|</v>
      </c>
      <c r="K162" s="31">
        <f>主动技能!Q165</f>
        <v>1</v>
      </c>
      <c r="L162" s="31">
        <f>主动技能!R165</f>
        <v>0</v>
      </c>
      <c r="M162" s="31">
        <f>主动技能!S165</f>
        <v>0</v>
      </c>
      <c r="N162" s="31" t="str">
        <f>IF(主动技能!T165="","",主动技能!T165)</f>
        <v/>
      </c>
      <c r="O162" s="31" t="str">
        <f>IF(主动技能!U165="","",主动技能!U165)</f>
        <v/>
      </c>
      <c r="P162" s="31" t="str">
        <f>IF(主动技能!V165="","",主动技能!V165)</f>
        <v>skill_04</v>
      </c>
      <c r="Q162" s="31" t="str">
        <f>IF(主动技能!W165="","")</f>
        <v/>
      </c>
      <c r="R162" s="31" t="str">
        <f>IF(主动技能!X165="","")</f>
        <v/>
      </c>
      <c r="S162" s="31">
        <f>主动技能!Y165</f>
        <v>0</v>
      </c>
      <c r="T162" s="31">
        <f>主动技能!Z165</f>
        <v>125</v>
      </c>
      <c r="U162" s="31">
        <f>主动技能!AB165</f>
        <v>274158</v>
      </c>
      <c r="V162" s="31">
        <f>主动技能!AC165</f>
        <v>0</v>
      </c>
      <c r="W162" s="31">
        <f>主动技能!AD165</f>
        <v>0</v>
      </c>
      <c r="X162" s="31">
        <f>主动技能!AE165</f>
        <v>1</v>
      </c>
      <c r="Y162" s="31">
        <f>主动技能!AF165</f>
        <v>1</v>
      </c>
      <c r="Z162" s="31">
        <f>主动技能!AG165</f>
        <v>1</v>
      </c>
      <c r="AA162" s="31" t="str">
        <f>主动技能!AH165</f>
        <v>attackex</v>
      </c>
      <c r="AB162" s="31" t="str">
        <f>IF(主动技能!AI165="","")</f>
        <v/>
      </c>
      <c r="AC162" s="31">
        <f>主动技能!AJ165</f>
        <v>19</v>
      </c>
      <c r="AD162" s="31">
        <f>主动技能!BF165</f>
        <v>100302</v>
      </c>
      <c r="AE162" s="1">
        <f t="shared" si="2"/>
        <v>19</v>
      </c>
    </row>
    <row r="163" spans="1:31" s="31" customFormat="1" x14ac:dyDescent="0.15">
      <c r="A163" s="31">
        <f>主动技能!B166</f>
        <v>10030220</v>
      </c>
      <c r="B163" s="4" t="str">
        <f>主动技能!H166</f>
        <v>极寒判决</v>
      </c>
      <c r="C163" s="4" t="str">
        <f>主动技能!I166</f>
        <v>对敌方范围攻击，造成125%攻击力（+388230）点伤害。</v>
      </c>
      <c r="D163" s="4">
        <f>VLOOKUP(主动技能!J166,对应表!F:G,2,FALSE)</f>
        <v>1</v>
      </c>
      <c r="E163" s="4">
        <f>VLOOKUP(主动技能!K166,对应表!J:K,2,FALSE)</f>
        <v>1</v>
      </c>
      <c r="F163" s="4">
        <f>VLOOKUP(主动技能!L166,对应表!N:O,2,FALSE)</f>
        <v>7</v>
      </c>
      <c r="G163" s="4">
        <f>IF(主动技能!M166="必中",2,1)</f>
        <v>1</v>
      </c>
      <c r="H163" s="4">
        <f>主动技能!N166</f>
        <v>100</v>
      </c>
      <c r="I163" s="4">
        <f>主动技能!O166</f>
        <v>50</v>
      </c>
      <c r="J163" s="31" t="str">
        <f>主动技能!P166</f>
        <v>||eff_jihanbingbao|</v>
      </c>
      <c r="K163" s="31">
        <f>主动技能!Q166</f>
        <v>1</v>
      </c>
      <c r="L163" s="31">
        <f>主动技能!R166</f>
        <v>0</v>
      </c>
      <c r="M163" s="31">
        <f>主动技能!S166</f>
        <v>0</v>
      </c>
      <c r="N163" s="31" t="str">
        <f>IF(主动技能!T166="","",主动技能!T166)</f>
        <v/>
      </c>
      <c r="O163" s="31" t="str">
        <f>IF(主动技能!U166="","",主动技能!U166)</f>
        <v/>
      </c>
      <c r="P163" s="31" t="str">
        <f>IF(主动技能!V166="","",主动技能!V166)</f>
        <v>skill_04</v>
      </c>
      <c r="Q163" s="31" t="str">
        <f>IF(主动技能!W166="","")</f>
        <v/>
      </c>
      <c r="R163" s="31" t="str">
        <f>IF(主动技能!X166="","")</f>
        <v/>
      </c>
      <c r="S163" s="31">
        <f>主动技能!Y166</f>
        <v>0</v>
      </c>
      <c r="T163" s="31">
        <f>主动技能!Z166</f>
        <v>125</v>
      </c>
      <c r="U163" s="31">
        <f>主动技能!AB166</f>
        <v>388230</v>
      </c>
      <c r="V163" s="31">
        <f>主动技能!AC166</f>
        <v>0</v>
      </c>
      <c r="W163" s="31">
        <f>主动技能!AD166</f>
        <v>0</v>
      </c>
      <c r="X163" s="31">
        <f>主动技能!AE166</f>
        <v>1</v>
      </c>
      <c r="Y163" s="31">
        <f>主动技能!AF166</f>
        <v>1</v>
      </c>
      <c r="Z163" s="31">
        <f>主动技能!AG166</f>
        <v>1</v>
      </c>
      <c r="AA163" s="31" t="str">
        <f>主动技能!AH166</f>
        <v>attackex</v>
      </c>
      <c r="AB163" s="31" t="str">
        <f>IF(主动技能!AI166="","")</f>
        <v/>
      </c>
      <c r="AC163" s="31">
        <f>主动技能!AJ166</f>
        <v>20</v>
      </c>
      <c r="AD163" s="31">
        <f>主动技能!BF166</f>
        <v>100302</v>
      </c>
      <c r="AE163" s="1">
        <f t="shared" si="2"/>
        <v>20</v>
      </c>
    </row>
    <row r="164" spans="1:31" s="31" customFormat="1" x14ac:dyDescent="0.15">
      <c r="A164" s="31">
        <f>主动技能!B167</f>
        <v>10030301</v>
      </c>
      <c r="B164" s="4" t="str">
        <f>主动技能!H167</f>
        <v>星雨降临</v>
      </c>
      <c r="C164" s="4" t="str">
        <f>主动技能!I167</f>
        <v>对敌方全体攻击，造成125%攻击力（+276）点伤害。并使目标概率眩晕。</v>
      </c>
      <c r="D164" s="4">
        <f>VLOOKUP(主动技能!J167,对应表!F:G,2,FALSE)</f>
        <v>1</v>
      </c>
      <c r="E164" s="4">
        <f>VLOOKUP(主动技能!K167,对应表!J:K,2,FALSE)</f>
        <v>1</v>
      </c>
      <c r="F164" s="4">
        <f>VLOOKUP(主动技能!L167,对应表!N:O,2,FALSE)</f>
        <v>9</v>
      </c>
      <c r="G164" s="4">
        <f>IF(主动技能!M167="必中",2,1)</f>
        <v>1</v>
      </c>
      <c r="H164" s="4">
        <f>主动技能!N167</f>
        <v>100</v>
      </c>
      <c r="I164" s="4">
        <f>主动技能!O167</f>
        <v>100</v>
      </c>
      <c r="J164" s="31" t="str">
        <f>主动技能!P167</f>
        <v>||eff_xingyujianglin|</v>
      </c>
      <c r="K164" s="31">
        <f>主动技能!Q167</f>
        <v>3</v>
      </c>
      <c r="L164" s="31">
        <f>主动技能!R167</f>
        <v>0</v>
      </c>
      <c r="M164" s="31">
        <f>主动技能!S167</f>
        <v>0</v>
      </c>
      <c r="N164" s="31" t="str">
        <f>IF(主动技能!T167="","",主动技能!T167)</f>
        <v>100006:20:2:0</v>
      </c>
      <c r="O164" s="31" t="str">
        <f>IF(主动技能!U167="","",主动技能!U167)</f>
        <v/>
      </c>
      <c r="P164" s="31" t="str">
        <f>IF(主动技能!V167="","",主动技能!V167)</f>
        <v>skill_17</v>
      </c>
      <c r="Q164" s="31" t="str">
        <f>IF(主动技能!W167="","")</f>
        <v/>
      </c>
      <c r="R164" s="31" t="str">
        <f>IF(主动技能!X167="","")</f>
        <v/>
      </c>
      <c r="S164" s="31">
        <f>主动技能!Y167</f>
        <v>0</v>
      </c>
      <c r="T164" s="31">
        <f>主动技能!Z167</f>
        <v>125</v>
      </c>
      <c r="U164" s="31">
        <f>主动技能!AB167</f>
        <v>276</v>
      </c>
      <c r="V164" s="31">
        <f>主动技能!AC167</f>
        <v>0</v>
      </c>
      <c r="W164" s="31">
        <f>主动技能!AD167</f>
        <v>0</v>
      </c>
      <c r="X164" s="31">
        <f>主动技能!AE167</f>
        <v>1</v>
      </c>
      <c r="Y164" s="31">
        <f>主动技能!AF167</f>
        <v>2</v>
      </c>
      <c r="Z164" s="31">
        <f>主动技能!AG167</f>
        <v>2</v>
      </c>
      <c r="AA164" s="31" t="str">
        <f>主动技能!AH167</f>
        <v>attackex</v>
      </c>
      <c r="AB164" s="31" t="str">
        <f>IF(主动技能!AI167="","")</f>
        <v/>
      </c>
      <c r="AC164" s="31">
        <f>主动技能!AJ167</f>
        <v>1</v>
      </c>
      <c r="AD164" s="31">
        <f>主动技能!BF167</f>
        <v>100303</v>
      </c>
      <c r="AE164" s="1">
        <f t="shared" si="2"/>
        <v>1</v>
      </c>
    </row>
    <row r="165" spans="1:31" s="31" customFormat="1" x14ac:dyDescent="0.15">
      <c r="A165" s="31">
        <f>主动技能!B168</f>
        <v>10030302</v>
      </c>
      <c r="B165" s="4" t="str">
        <f>主动技能!H168</f>
        <v>星雨降临</v>
      </c>
      <c r="C165" s="4" t="str">
        <f>主动技能!I168</f>
        <v>对敌方全体攻击，造成125%攻击力（+305）点伤害。并使目标概率眩晕。</v>
      </c>
      <c r="D165" s="4">
        <f>VLOOKUP(主动技能!J168,对应表!F:G,2,FALSE)</f>
        <v>1</v>
      </c>
      <c r="E165" s="4">
        <f>VLOOKUP(主动技能!K168,对应表!J:K,2,FALSE)</f>
        <v>1</v>
      </c>
      <c r="F165" s="4">
        <f>VLOOKUP(主动技能!L168,对应表!N:O,2,FALSE)</f>
        <v>9</v>
      </c>
      <c r="G165" s="4">
        <f>IF(主动技能!M168="必中",2,1)</f>
        <v>1</v>
      </c>
      <c r="H165" s="4">
        <f>主动技能!N168</f>
        <v>100</v>
      </c>
      <c r="I165" s="4">
        <f>主动技能!O168</f>
        <v>100</v>
      </c>
      <c r="J165" s="31" t="str">
        <f>主动技能!P168</f>
        <v>||eff_xingyujianglin|</v>
      </c>
      <c r="K165" s="31">
        <f>主动技能!Q168</f>
        <v>3</v>
      </c>
      <c r="L165" s="31">
        <f>主动技能!R168</f>
        <v>0</v>
      </c>
      <c r="M165" s="31">
        <f>主动技能!S168</f>
        <v>0</v>
      </c>
      <c r="N165" s="31" t="str">
        <f>IF(主动技能!T168="","",主动技能!T168)</f>
        <v>100006:20:2:0</v>
      </c>
      <c r="O165" s="31" t="str">
        <f>IF(主动技能!U168="","",主动技能!U168)</f>
        <v/>
      </c>
      <c r="P165" s="31" t="str">
        <f>IF(主动技能!V168="","",主动技能!V168)</f>
        <v>skill_17</v>
      </c>
      <c r="Q165" s="31" t="str">
        <f>IF(主动技能!W168="","")</f>
        <v/>
      </c>
      <c r="R165" s="31" t="str">
        <f>IF(主动技能!X168="","")</f>
        <v/>
      </c>
      <c r="S165" s="31">
        <f>主动技能!Y168</f>
        <v>0</v>
      </c>
      <c r="T165" s="31">
        <f>主动技能!Z168</f>
        <v>125</v>
      </c>
      <c r="U165" s="31">
        <f>主动技能!AB168</f>
        <v>305</v>
      </c>
      <c r="V165" s="31">
        <f>主动技能!AC168</f>
        <v>0</v>
      </c>
      <c r="W165" s="31">
        <f>主动技能!AD168</f>
        <v>0</v>
      </c>
      <c r="X165" s="31">
        <f>主动技能!AE168</f>
        <v>1</v>
      </c>
      <c r="Y165" s="31">
        <f>主动技能!AF168</f>
        <v>2</v>
      </c>
      <c r="Z165" s="31">
        <f>主动技能!AG168</f>
        <v>2</v>
      </c>
      <c r="AA165" s="31" t="str">
        <f>主动技能!AH168</f>
        <v>attackex</v>
      </c>
      <c r="AB165" s="31" t="str">
        <f>IF(主动技能!AI168="","")</f>
        <v/>
      </c>
      <c r="AC165" s="31">
        <f>主动技能!AJ168</f>
        <v>2</v>
      </c>
      <c r="AD165" s="31">
        <f>主动技能!BF168</f>
        <v>100303</v>
      </c>
      <c r="AE165" s="1">
        <f t="shared" si="2"/>
        <v>2</v>
      </c>
    </row>
    <row r="166" spans="1:31" s="31" customFormat="1" x14ac:dyDescent="0.15">
      <c r="A166" s="31">
        <f>主动技能!B169</f>
        <v>10030303</v>
      </c>
      <c r="B166" s="4" t="str">
        <f>主动技能!H169</f>
        <v>星雨降临</v>
      </c>
      <c r="C166" s="4" t="str">
        <f>主动技能!I169</f>
        <v>对敌方全体攻击，造成125%攻击力（+404）点伤害。并使目标概率眩晕。</v>
      </c>
      <c r="D166" s="4">
        <f>VLOOKUP(主动技能!J169,对应表!F:G,2,FALSE)</f>
        <v>1</v>
      </c>
      <c r="E166" s="4">
        <f>VLOOKUP(主动技能!K169,对应表!J:K,2,FALSE)</f>
        <v>1</v>
      </c>
      <c r="F166" s="4">
        <f>VLOOKUP(主动技能!L169,对应表!N:O,2,FALSE)</f>
        <v>9</v>
      </c>
      <c r="G166" s="4">
        <f>IF(主动技能!M169="必中",2,1)</f>
        <v>1</v>
      </c>
      <c r="H166" s="4">
        <f>主动技能!N169</f>
        <v>100</v>
      </c>
      <c r="I166" s="4">
        <f>主动技能!O169</f>
        <v>100</v>
      </c>
      <c r="J166" s="31" t="str">
        <f>主动技能!P169</f>
        <v>||eff_xingyujianglin|</v>
      </c>
      <c r="K166" s="31">
        <f>主动技能!Q169</f>
        <v>3</v>
      </c>
      <c r="L166" s="31">
        <f>主动技能!R169</f>
        <v>0</v>
      </c>
      <c r="M166" s="31">
        <f>主动技能!S169</f>
        <v>0</v>
      </c>
      <c r="N166" s="31" t="str">
        <f>IF(主动技能!T169="","",主动技能!T169)</f>
        <v>100006:20:2:0</v>
      </c>
      <c r="O166" s="31" t="str">
        <f>IF(主动技能!U169="","",主动技能!U169)</f>
        <v/>
      </c>
      <c r="P166" s="31" t="str">
        <f>IF(主动技能!V169="","",主动技能!V169)</f>
        <v>skill_17</v>
      </c>
      <c r="Q166" s="31" t="str">
        <f>IF(主动技能!W169="","")</f>
        <v/>
      </c>
      <c r="R166" s="31" t="str">
        <f>IF(主动技能!X169="","")</f>
        <v/>
      </c>
      <c r="S166" s="31">
        <f>主动技能!Y169</f>
        <v>0</v>
      </c>
      <c r="T166" s="31">
        <f>主动技能!Z169</f>
        <v>125</v>
      </c>
      <c r="U166" s="31">
        <f>主动技能!AB169</f>
        <v>404</v>
      </c>
      <c r="V166" s="31">
        <f>主动技能!AC169</f>
        <v>0</v>
      </c>
      <c r="W166" s="31">
        <f>主动技能!AD169</f>
        <v>0</v>
      </c>
      <c r="X166" s="31">
        <f>主动技能!AE169</f>
        <v>1</v>
      </c>
      <c r="Y166" s="31">
        <f>主动技能!AF169</f>
        <v>2</v>
      </c>
      <c r="Z166" s="31">
        <f>主动技能!AG169</f>
        <v>2</v>
      </c>
      <c r="AA166" s="31" t="str">
        <f>主动技能!AH169</f>
        <v>attackex</v>
      </c>
      <c r="AB166" s="31" t="str">
        <f>IF(主动技能!AI169="","")</f>
        <v/>
      </c>
      <c r="AC166" s="31">
        <f>主动技能!AJ169</f>
        <v>3</v>
      </c>
      <c r="AD166" s="31">
        <f>主动技能!BF169</f>
        <v>100303</v>
      </c>
      <c r="AE166" s="1">
        <f t="shared" si="2"/>
        <v>3</v>
      </c>
    </row>
    <row r="167" spans="1:31" s="31" customFormat="1" x14ac:dyDescent="0.15">
      <c r="A167" s="31">
        <f>主动技能!B170</f>
        <v>10030304</v>
      </c>
      <c r="B167" s="4" t="str">
        <f>主动技能!H170</f>
        <v>星雨降临</v>
      </c>
      <c r="C167" s="4" t="str">
        <f>主动技能!I170</f>
        <v>对敌方全体攻击，造成125%攻击力（+623）点伤害。并使目标概率眩晕。</v>
      </c>
      <c r="D167" s="4">
        <f>VLOOKUP(主动技能!J170,对应表!F:G,2,FALSE)</f>
        <v>1</v>
      </c>
      <c r="E167" s="4">
        <f>VLOOKUP(主动技能!K170,对应表!J:K,2,FALSE)</f>
        <v>1</v>
      </c>
      <c r="F167" s="4">
        <f>VLOOKUP(主动技能!L170,对应表!N:O,2,FALSE)</f>
        <v>9</v>
      </c>
      <c r="G167" s="4">
        <f>IF(主动技能!M170="必中",2,1)</f>
        <v>1</v>
      </c>
      <c r="H167" s="4">
        <f>主动技能!N170</f>
        <v>100</v>
      </c>
      <c r="I167" s="4">
        <f>主动技能!O170</f>
        <v>100</v>
      </c>
      <c r="J167" s="31" t="str">
        <f>主动技能!P170</f>
        <v>||eff_xingyujianglin|</v>
      </c>
      <c r="K167" s="31">
        <f>主动技能!Q170</f>
        <v>3</v>
      </c>
      <c r="L167" s="31">
        <f>主动技能!R170</f>
        <v>0</v>
      </c>
      <c r="M167" s="31">
        <f>主动技能!S170</f>
        <v>0</v>
      </c>
      <c r="N167" s="31" t="str">
        <f>IF(主动技能!T170="","",主动技能!T170)</f>
        <v>100006:20:2:0</v>
      </c>
      <c r="O167" s="31" t="str">
        <f>IF(主动技能!U170="","",主动技能!U170)</f>
        <v/>
      </c>
      <c r="P167" s="31" t="str">
        <f>IF(主动技能!V170="","",主动技能!V170)</f>
        <v>skill_17</v>
      </c>
      <c r="Q167" s="31" t="str">
        <f>IF(主动技能!W170="","")</f>
        <v/>
      </c>
      <c r="R167" s="31" t="str">
        <f>IF(主动技能!X170="","")</f>
        <v/>
      </c>
      <c r="S167" s="31">
        <f>主动技能!Y170</f>
        <v>0</v>
      </c>
      <c r="T167" s="31">
        <f>主动技能!Z170</f>
        <v>125</v>
      </c>
      <c r="U167" s="31">
        <f>主动技能!AB170</f>
        <v>623</v>
      </c>
      <c r="V167" s="31">
        <f>主动技能!AC170</f>
        <v>0</v>
      </c>
      <c r="W167" s="31">
        <f>主动技能!AD170</f>
        <v>0</v>
      </c>
      <c r="X167" s="31">
        <f>主动技能!AE170</f>
        <v>1</v>
      </c>
      <c r="Y167" s="31">
        <f>主动技能!AF170</f>
        <v>2</v>
      </c>
      <c r="Z167" s="31">
        <f>主动技能!AG170</f>
        <v>2</v>
      </c>
      <c r="AA167" s="31" t="str">
        <f>主动技能!AH170</f>
        <v>attackex</v>
      </c>
      <c r="AB167" s="31" t="str">
        <f>IF(主动技能!AI170="","")</f>
        <v/>
      </c>
      <c r="AC167" s="31">
        <f>主动技能!AJ170</f>
        <v>4</v>
      </c>
      <c r="AD167" s="31">
        <f>主动技能!BF170</f>
        <v>100303</v>
      </c>
      <c r="AE167" s="1">
        <f t="shared" si="2"/>
        <v>4</v>
      </c>
    </row>
    <row r="168" spans="1:31" s="31" customFormat="1" x14ac:dyDescent="0.15">
      <c r="A168" s="31">
        <f>主动技能!B171</f>
        <v>10030305</v>
      </c>
      <c r="B168" s="4" t="str">
        <f>主动技能!H171</f>
        <v>星雨降临</v>
      </c>
      <c r="C168" s="4" t="str">
        <f>主动技能!I171</f>
        <v>对敌方全体攻击，造成125%攻击力（+933）点伤害。并使目标概率眩晕。</v>
      </c>
      <c r="D168" s="4">
        <f>VLOOKUP(主动技能!J171,对应表!F:G,2,FALSE)</f>
        <v>1</v>
      </c>
      <c r="E168" s="4">
        <f>VLOOKUP(主动技能!K171,对应表!J:K,2,FALSE)</f>
        <v>1</v>
      </c>
      <c r="F168" s="4">
        <f>VLOOKUP(主动技能!L171,对应表!N:O,2,FALSE)</f>
        <v>9</v>
      </c>
      <c r="G168" s="4">
        <f>IF(主动技能!M171="必中",2,1)</f>
        <v>1</v>
      </c>
      <c r="H168" s="4">
        <f>主动技能!N171</f>
        <v>100</v>
      </c>
      <c r="I168" s="4">
        <f>主动技能!O171</f>
        <v>100</v>
      </c>
      <c r="J168" s="31" t="str">
        <f>主动技能!P171</f>
        <v>||eff_xingyujianglin|</v>
      </c>
      <c r="K168" s="31">
        <f>主动技能!Q171</f>
        <v>3</v>
      </c>
      <c r="L168" s="31">
        <f>主动技能!R171</f>
        <v>0</v>
      </c>
      <c r="M168" s="31">
        <f>主动技能!S171</f>
        <v>0</v>
      </c>
      <c r="N168" s="31" t="str">
        <f>IF(主动技能!T171="","",主动技能!T171)</f>
        <v>100006:20:2:0</v>
      </c>
      <c r="O168" s="31" t="str">
        <f>IF(主动技能!U171="","",主动技能!U171)</f>
        <v/>
      </c>
      <c r="P168" s="31" t="str">
        <f>IF(主动技能!V171="","",主动技能!V171)</f>
        <v>skill_17</v>
      </c>
      <c r="Q168" s="31" t="str">
        <f>IF(主动技能!W171="","")</f>
        <v/>
      </c>
      <c r="R168" s="31" t="str">
        <f>IF(主动技能!X171="","")</f>
        <v/>
      </c>
      <c r="S168" s="31">
        <f>主动技能!Y171</f>
        <v>0</v>
      </c>
      <c r="T168" s="31">
        <f>主动技能!Z171</f>
        <v>125</v>
      </c>
      <c r="U168" s="31">
        <f>主动技能!AB171</f>
        <v>933</v>
      </c>
      <c r="V168" s="31">
        <f>主动技能!AC171</f>
        <v>0</v>
      </c>
      <c r="W168" s="31">
        <f>主动技能!AD171</f>
        <v>0</v>
      </c>
      <c r="X168" s="31">
        <f>主动技能!AE171</f>
        <v>1</v>
      </c>
      <c r="Y168" s="31">
        <f>主动技能!AF171</f>
        <v>2</v>
      </c>
      <c r="Z168" s="31">
        <f>主动技能!AG171</f>
        <v>2</v>
      </c>
      <c r="AA168" s="31" t="str">
        <f>主动技能!AH171</f>
        <v>attackex</v>
      </c>
      <c r="AB168" s="31" t="str">
        <f>IF(主动技能!AI171="","")</f>
        <v/>
      </c>
      <c r="AC168" s="31">
        <f>主动技能!AJ171</f>
        <v>5</v>
      </c>
      <c r="AD168" s="31">
        <f>主动技能!BF171</f>
        <v>100303</v>
      </c>
      <c r="AE168" s="1">
        <f t="shared" si="2"/>
        <v>5</v>
      </c>
    </row>
    <row r="169" spans="1:31" s="31" customFormat="1" x14ac:dyDescent="0.15">
      <c r="A169" s="31">
        <f>主动技能!B172</f>
        <v>10030306</v>
      </c>
      <c r="B169" s="4" t="str">
        <f>主动技能!H172</f>
        <v>星雨降临</v>
      </c>
      <c r="C169" s="4" t="str">
        <f>主动技能!I172</f>
        <v>对敌方全体攻击，造成125%攻击力（+1372）点伤害。并使目标概率眩晕。</v>
      </c>
      <c r="D169" s="4">
        <f>VLOOKUP(主动技能!J172,对应表!F:G,2,FALSE)</f>
        <v>1</v>
      </c>
      <c r="E169" s="4">
        <f>VLOOKUP(主动技能!K172,对应表!J:K,2,FALSE)</f>
        <v>1</v>
      </c>
      <c r="F169" s="4">
        <f>VLOOKUP(主动技能!L172,对应表!N:O,2,FALSE)</f>
        <v>9</v>
      </c>
      <c r="G169" s="4">
        <f>IF(主动技能!M172="必中",2,1)</f>
        <v>1</v>
      </c>
      <c r="H169" s="4">
        <f>主动技能!N172</f>
        <v>100</v>
      </c>
      <c r="I169" s="4">
        <f>主动技能!O172</f>
        <v>100</v>
      </c>
      <c r="J169" s="31" t="str">
        <f>主动技能!P172</f>
        <v>||eff_xingyujianglin|</v>
      </c>
      <c r="K169" s="31">
        <f>主动技能!Q172</f>
        <v>3</v>
      </c>
      <c r="L169" s="31">
        <f>主动技能!R172</f>
        <v>0</v>
      </c>
      <c r="M169" s="31">
        <f>主动技能!S172</f>
        <v>0</v>
      </c>
      <c r="N169" s="31" t="str">
        <f>IF(主动技能!T172="","",主动技能!T172)</f>
        <v>100006:20:2:0</v>
      </c>
      <c r="O169" s="31" t="str">
        <f>IF(主动技能!U172="","",主动技能!U172)</f>
        <v/>
      </c>
      <c r="P169" s="31" t="str">
        <f>IF(主动技能!V172="","",主动技能!V172)</f>
        <v>skill_17</v>
      </c>
      <c r="Q169" s="31" t="str">
        <f>IF(主动技能!W172="","")</f>
        <v/>
      </c>
      <c r="R169" s="31" t="str">
        <f>IF(主动技能!X172="","")</f>
        <v/>
      </c>
      <c r="S169" s="31">
        <f>主动技能!Y172</f>
        <v>0</v>
      </c>
      <c r="T169" s="31">
        <f>主动技能!Z172</f>
        <v>125</v>
      </c>
      <c r="U169" s="31">
        <f>主动技能!AB172</f>
        <v>1372</v>
      </c>
      <c r="V169" s="31">
        <f>主动技能!AC172</f>
        <v>0</v>
      </c>
      <c r="W169" s="31">
        <f>主动技能!AD172</f>
        <v>0</v>
      </c>
      <c r="X169" s="31">
        <f>主动技能!AE172</f>
        <v>1</v>
      </c>
      <c r="Y169" s="31">
        <f>主动技能!AF172</f>
        <v>2</v>
      </c>
      <c r="Z169" s="31">
        <f>主动技能!AG172</f>
        <v>2</v>
      </c>
      <c r="AA169" s="31" t="str">
        <f>主动技能!AH172</f>
        <v>attackex</v>
      </c>
      <c r="AB169" s="31" t="str">
        <f>IF(主动技能!AI172="","")</f>
        <v/>
      </c>
      <c r="AC169" s="31">
        <f>主动技能!AJ172</f>
        <v>6</v>
      </c>
      <c r="AD169" s="31">
        <f>主动技能!BF172</f>
        <v>100303</v>
      </c>
      <c r="AE169" s="1">
        <f t="shared" si="2"/>
        <v>6</v>
      </c>
    </row>
    <row r="170" spans="1:31" s="31" customFormat="1" x14ac:dyDescent="0.15">
      <c r="A170" s="31">
        <f>主动技能!B173</f>
        <v>10030307</v>
      </c>
      <c r="B170" s="4" t="str">
        <f>主动技能!H173</f>
        <v>星雨降临</v>
      </c>
      <c r="C170" s="4" t="str">
        <f>主动技能!I173</f>
        <v>对敌方全体攻击，造成125%攻击力（+1994）点伤害。并使目标概率眩晕。</v>
      </c>
      <c r="D170" s="4">
        <f>VLOOKUP(主动技能!J173,对应表!F:G,2,FALSE)</f>
        <v>1</v>
      </c>
      <c r="E170" s="4">
        <f>VLOOKUP(主动技能!K173,对应表!J:K,2,FALSE)</f>
        <v>1</v>
      </c>
      <c r="F170" s="4">
        <f>VLOOKUP(主动技能!L173,对应表!N:O,2,FALSE)</f>
        <v>9</v>
      </c>
      <c r="G170" s="4">
        <f>IF(主动技能!M173="必中",2,1)</f>
        <v>1</v>
      </c>
      <c r="H170" s="4">
        <f>主动技能!N173</f>
        <v>100</v>
      </c>
      <c r="I170" s="4">
        <f>主动技能!O173</f>
        <v>100</v>
      </c>
      <c r="J170" s="31" t="str">
        <f>主动技能!P173</f>
        <v>||eff_xingyujianglin|</v>
      </c>
      <c r="K170" s="31">
        <f>主动技能!Q173</f>
        <v>3</v>
      </c>
      <c r="L170" s="31">
        <f>主动技能!R173</f>
        <v>0</v>
      </c>
      <c r="M170" s="31">
        <f>主动技能!S173</f>
        <v>0</v>
      </c>
      <c r="N170" s="31" t="str">
        <f>IF(主动技能!T173="","",主动技能!T173)</f>
        <v>100006:20:2:0</v>
      </c>
      <c r="O170" s="31" t="str">
        <f>IF(主动技能!U173="","",主动技能!U173)</f>
        <v/>
      </c>
      <c r="P170" s="31" t="str">
        <f>IF(主动技能!V173="","",主动技能!V173)</f>
        <v>skill_17</v>
      </c>
      <c r="Q170" s="31" t="str">
        <f>IF(主动技能!W173="","")</f>
        <v/>
      </c>
      <c r="R170" s="31" t="str">
        <f>IF(主动技能!X173="","")</f>
        <v/>
      </c>
      <c r="S170" s="31">
        <f>主动技能!Y173</f>
        <v>0</v>
      </c>
      <c r="T170" s="31">
        <f>主动技能!Z173</f>
        <v>125</v>
      </c>
      <c r="U170" s="31">
        <f>主动技能!AB173</f>
        <v>1994</v>
      </c>
      <c r="V170" s="31">
        <f>主动技能!AC173</f>
        <v>0</v>
      </c>
      <c r="W170" s="31">
        <f>主动技能!AD173</f>
        <v>0</v>
      </c>
      <c r="X170" s="31">
        <f>主动技能!AE173</f>
        <v>1</v>
      </c>
      <c r="Y170" s="31">
        <f>主动技能!AF173</f>
        <v>2</v>
      </c>
      <c r="Z170" s="31">
        <f>主动技能!AG173</f>
        <v>2</v>
      </c>
      <c r="AA170" s="31" t="str">
        <f>主动技能!AH173</f>
        <v>attackex</v>
      </c>
      <c r="AB170" s="31" t="str">
        <f>IF(主动技能!AI173="","")</f>
        <v/>
      </c>
      <c r="AC170" s="31">
        <f>主动技能!AJ173</f>
        <v>7</v>
      </c>
      <c r="AD170" s="31">
        <f>主动技能!BF173</f>
        <v>100303</v>
      </c>
      <c r="AE170" s="1">
        <f t="shared" si="2"/>
        <v>7</v>
      </c>
    </row>
    <row r="171" spans="1:31" s="31" customFormat="1" x14ac:dyDescent="0.15">
      <c r="A171" s="31">
        <f>主动技能!B174</f>
        <v>10030308</v>
      </c>
      <c r="B171" s="4" t="str">
        <f>主动技能!H174</f>
        <v>星雨降临</v>
      </c>
      <c r="C171" s="4" t="str">
        <f>主动技能!I174</f>
        <v>对敌方全体攻击，造成125%攻击力（+2874）点伤害。并使目标概率眩晕。</v>
      </c>
      <c r="D171" s="4">
        <f>VLOOKUP(主动技能!J174,对应表!F:G,2,FALSE)</f>
        <v>1</v>
      </c>
      <c r="E171" s="4">
        <f>VLOOKUP(主动技能!K174,对应表!J:K,2,FALSE)</f>
        <v>1</v>
      </c>
      <c r="F171" s="4">
        <f>VLOOKUP(主动技能!L174,对应表!N:O,2,FALSE)</f>
        <v>9</v>
      </c>
      <c r="G171" s="4">
        <f>IF(主动技能!M174="必中",2,1)</f>
        <v>1</v>
      </c>
      <c r="H171" s="4">
        <f>主动技能!N174</f>
        <v>100</v>
      </c>
      <c r="I171" s="4">
        <f>主动技能!O174</f>
        <v>100</v>
      </c>
      <c r="J171" s="31" t="str">
        <f>主动技能!P174</f>
        <v>||eff_xingyujianglin|</v>
      </c>
      <c r="K171" s="31">
        <f>主动技能!Q174</f>
        <v>3</v>
      </c>
      <c r="L171" s="31">
        <f>主动技能!R174</f>
        <v>0</v>
      </c>
      <c r="M171" s="31">
        <f>主动技能!S174</f>
        <v>0</v>
      </c>
      <c r="N171" s="31" t="str">
        <f>IF(主动技能!T174="","",主动技能!T174)</f>
        <v>100006:20:2:0</v>
      </c>
      <c r="O171" s="31" t="str">
        <f>IF(主动技能!U174="","",主动技能!U174)</f>
        <v/>
      </c>
      <c r="P171" s="31" t="str">
        <f>IF(主动技能!V174="","",主动技能!V174)</f>
        <v>skill_17</v>
      </c>
      <c r="Q171" s="31" t="str">
        <f>IF(主动技能!W174="","")</f>
        <v/>
      </c>
      <c r="R171" s="31" t="str">
        <f>IF(主动技能!X174="","")</f>
        <v/>
      </c>
      <c r="S171" s="31">
        <f>主动技能!Y174</f>
        <v>0</v>
      </c>
      <c r="T171" s="31">
        <f>主动技能!Z174</f>
        <v>125</v>
      </c>
      <c r="U171" s="31">
        <f>主动技能!AB174</f>
        <v>2874</v>
      </c>
      <c r="V171" s="31">
        <f>主动技能!AC174</f>
        <v>0</v>
      </c>
      <c r="W171" s="31">
        <f>主动技能!AD174</f>
        <v>0</v>
      </c>
      <c r="X171" s="31">
        <f>主动技能!AE174</f>
        <v>1</v>
      </c>
      <c r="Y171" s="31">
        <f>主动技能!AF174</f>
        <v>2</v>
      </c>
      <c r="Z171" s="31">
        <f>主动技能!AG174</f>
        <v>2</v>
      </c>
      <c r="AA171" s="31" t="str">
        <f>主动技能!AH174</f>
        <v>attackex</v>
      </c>
      <c r="AB171" s="31" t="str">
        <f>IF(主动技能!AI174="","")</f>
        <v/>
      </c>
      <c r="AC171" s="31">
        <f>主动技能!AJ174</f>
        <v>8</v>
      </c>
      <c r="AD171" s="31">
        <f>主动技能!BF174</f>
        <v>100303</v>
      </c>
      <c r="AE171" s="1">
        <f t="shared" si="2"/>
        <v>8</v>
      </c>
    </row>
    <row r="172" spans="1:31" s="31" customFormat="1" x14ac:dyDescent="0.15">
      <c r="A172" s="31">
        <f>主动技能!B175</f>
        <v>10030309</v>
      </c>
      <c r="B172" s="4" t="str">
        <f>主动技能!H175</f>
        <v>星雨降临</v>
      </c>
      <c r="C172" s="4" t="str">
        <f>主动技能!I175</f>
        <v>对敌方全体攻击，造成125%攻击力（+4120）点伤害。并使目标概率眩晕。</v>
      </c>
      <c r="D172" s="4">
        <f>VLOOKUP(主动技能!J175,对应表!F:G,2,FALSE)</f>
        <v>1</v>
      </c>
      <c r="E172" s="4">
        <f>VLOOKUP(主动技能!K175,对应表!J:K,2,FALSE)</f>
        <v>1</v>
      </c>
      <c r="F172" s="4">
        <f>VLOOKUP(主动技能!L175,对应表!N:O,2,FALSE)</f>
        <v>9</v>
      </c>
      <c r="G172" s="4">
        <f>IF(主动技能!M175="必中",2,1)</f>
        <v>1</v>
      </c>
      <c r="H172" s="4">
        <f>主动技能!N175</f>
        <v>100</v>
      </c>
      <c r="I172" s="4">
        <f>主动技能!O175</f>
        <v>100</v>
      </c>
      <c r="J172" s="31" t="str">
        <f>主动技能!P175</f>
        <v>||eff_xingyujianglin|</v>
      </c>
      <c r="K172" s="31">
        <f>主动技能!Q175</f>
        <v>3</v>
      </c>
      <c r="L172" s="31">
        <f>主动技能!R175</f>
        <v>0</v>
      </c>
      <c r="M172" s="31">
        <f>主动技能!S175</f>
        <v>0</v>
      </c>
      <c r="N172" s="31" t="str">
        <f>IF(主动技能!T175="","",主动技能!T175)</f>
        <v>100006:20:2:0</v>
      </c>
      <c r="O172" s="31" t="str">
        <f>IF(主动技能!U175="","",主动技能!U175)</f>
        <v/>
      </c>
      <c r="P172" s="31" t="str">
        <f>IF(主动技能!V175="","",主动技能!V175)</f>
        <v>skill_17</v>
      </c>
      <c r="Q172" s="31" t="str">
        <f>IF(主动技能!W175="","")</f>
        <v/>
      </c>
      <c r="R172" s="31" t="str">
        <f>IF(主动技能!X175="","")</f>
        <v/>
      </c>
      <c r="S172" s="31">
        <f>主动技能!Y175</f>
        <v>0</v>
      </c>
      <c r="T172" s="31">
        <f>主动技能!Z175</f>
        <v>125</v>
      </c>
      <c r="U172" s="31">
        <f>主动技能!AB175</f>
        <v>4120</v>
      </c>
      <c r="V172" s="31">
        <f>主动技能!AC175</f>
        <v>0</v>
      </c>
      <c r="W172" s="31">
        <f>主动技能!AD175</f>
        <v>0</v>
      </c>
      <c r="X172" s="31">
        <f>主动技能!AE175</f>
        <v>1</v>
      </c>
      <c r="Y172" s="31">
        <f>主动技能!AF175</f>
        <v>2</v>
      </c>
      <c r="Z172" s="31">
        <f>主动技能!AG175</f>
        <v>2</v>
      </c>
      <c r="AA172" s="31" t="str">
        <f>主动技能!AH175</f>
        <v>attackex</v>
      </c>
      <c r="AB172" s="31" t="str">
        <f>IF(主动技能!AI175="","")</f>
        <v/>
      </c>
      <c r="AC172" s="31">
        <f>主动技能!AJ175</f>
        <v>9</v>
      </c>
      <c r="AD172" s="31">
        <f>主动技能!BF175</f>
        <v>100303</v>
      </c>
      <c r="AE172" s="1">
        <f t="shared" si="2"/>
        <v>9</v>
      </c>
    </row>
    <row r="173" spans="1:31" s="31" customFormat="1" x14ac:dyDescent="0.15">
      <c r="A173" s="31">
        <f>主动技能!B176</f>
        <v>10030310</v>
      </c>
      <c r="B173" s="4" t="str">
        <f>主动技能!H176</f>
        <v>星雨降临</v>
      </c>
      <c r="C173" s="4" t="str">
        <f>主动技能!I176</f>
        <v>对敌方全体攻击，造成125%攻击力（+5883）点伤害。并使目标概率眩晕。</v>
      </c>
      <c r="D173" s="4">
        <f>VLOOKUP(主动技能!J176,对应表!F:G,2,FALSE)</f>
        <v>1</v>
      </c>
      <c r="E173" s="4">
        <f>VLOOKUP(主动技能!K176,对应表!J:K,2,FALSE)</f>
        <v>1</v>
      </c>
      <c r="F173" s="4">
        <f>VLOOKUP(主动技能!L176,对应表!N:O,2,FALSE)</f>
        <v>9</v>
      </c>
      <c r="G173" s="4">
        <f>IF(主动技能!M176="必中",2,1)</f>
        <v>1</v>
      </c>
      <c r="H173" s="4">
        <f>主动技能!N176</f>
        <v>100</v>
      </c>
      <c r="I173" s="4">
        <f>主动技能!O176</f>
        <v>100</v>
      </c>
      <c r="J173" s="31" t="str">
        <f>主动技能!P176</f>
        <v>||eff_xingyujianglin|</v>
      </c>
      <c r="K173" s="31">
        <f>主动技能!Q176</f>
        <v>3</v>
      </c>
      <c r="L173" s="31">
        <f>主动技能!R176</f>
        <v>0</v>
      </c>
      <c r="M173" s="31">
        <f>主动技能!S176</f>
        <v>0</v>
      </c>
      <c r="N173" s="31" t="str">
        <f>IF(主动技能!T176="","",主动技能!T176)</f>
        <v>100006:20:2:0</v>
      </c>
      <c r="O173" s="31" t="str">
        <f>IF(主动技能!U176="","",主动技能!U176)</f>
        <v/>
      </c>
      <c r="P173" s="31" t="str">
        <f>IF(主动技能!V176="","",主动技能!V176)</f>
        <v>skill_17</v>
      </c>
      <c r="Q173" s="31" t="str">
        <f>IF(主动技能!W176="","")</f>
        <v/>
      </c>
      <c r="R173" s="31" t="str">
        <f>IF(主动技能!X176="","")</f>
        <v/>
      </c>
      <c r="S173" s="31">
        <f>主动技能!Y176</f>
        <v>0</v>
      </c>
      <c r="T173" s="31">
        <f>主动技能!Z176</f>
        <v>125</v>
      </c>
      <c r="U173" s="31">
        <f>主动技能!AB176</f>
        <v>5883</v>
      </c>
      <c r="V173" s="31">
        <f>主动技能!AC176</f>
        <v>0</v>
      </c>
      <c r="W173" s="31">
        <f>主动技能!AD176</f>
        <v>0</v>
      </c>
      <c r="X173" s="31">
        <f>主动技能!AE176</f>
        <v>1</v>
      </c>
      <c r="Y173" s="31">
        <f>主动技能!AF176</f>
        <v>2</v>
      </c>
      <c r="Z173" s="31">
        <f>主动技能!AG176</f>
        <v>2</v>
      </c>
      <c r="AA173" s="31" t="str">
        <f>主动技能!AH176</f>
        <v>attackex</v>
      </c>
      <c r="AB173" s="31" t="str">
        <f>IF(主动技能!AI176="","")</f>
        <v/>
      </c>
      <c r="AC173" s="31">
        <f>主动技能!AJ176</f>
        <v>10</v>
      </c>
      <c r="AD173" s="31">
        <f>主动技能!BF176</f>
        <v>100303</v>
      </c>
      <c r="AE173" s="1">
        <f t="shared" si="2"/>
        <v>10</v>
      </c>
    </row>
    <row r="174" spans="1:31" s="31" customFormat="1" x14ac:dyDescent="0.15">
      <c r="A174" s="31">
        <f>主动技能!B177</f>
        <v>10030311</v>
      </c>
      <c r="B174" s="4" t="str">
        <f>主动技能!H177</f>
        <v>星雨降临</v>
      </c>
      <c r="C174" s="4" t="str">
        <f>主动技能!I177</f>
        <v>对敌方全体攻击，造成125%攻击力（+8380）点伤害。并使目标概率眩晕。</v>
      </c>
      <c r="D174" s="4">
        <f>VLOOKUP(主动技能!J177,对应表!F:G,2,FALSE)</f>
        <v>1</v>
      </c>
      <c r="E174" s="4">
        <f>VLOOKUP(主动技能!K177,对应表!J:K,2,FALSE)</f>
        <v>1</v>
      </c>
      <c r="F174" s="4">
        <f>VLOOKUP(主动技能!L177,对应表!N:O,2,FALSE)</f>
        <v>9</v>
      </c>
      <c r="G174" s="4">
        <f>IF(主动技能!M177="必中",2,1)</f>
        <v>1</v>
      </c>
      <c r="H174" s="4">
        <f>主动技能!N177</f>
        <v>100</v>
      </c>
      <c r="I174" s="4">
        <f>主动技能!O177</f>
        <v>100</v>
      </c>
      <c r="J174" s="31" t="str">
        <f>主动技能!P177</f>
        <v>||eff_xingyujianglin|</v>
      </c>
      <c r="K174" s="31">
        <f>主动技能!Q177</f>
        <v>3</v>
      </c>
      <c r="L174" s="31">
        <f>主动技能!R177</f>
        <v>0</v>
      </c>
      <c r="M174" s="31">
        <f>主动技能!S177</f>
        <v>0</v>
      </c>
      <c r="N174" s="31" t="str">
        <f>IF(主动技能!T177="","",主动技能!T177)</f>
        <v>100006:20:2:0</v>
      </c>
      <c r="O174" s="31" t="str">
        <f>IF(主动技能!U177="","",主动技能!U177)</f>
        <v/>
      </c>
      <c r="P174" s="31" t="str">
        <f>IF(主动技能!V177="","",主动技能!V177)</f>
        <v>skill_17</v>
      </c>
      <c r="Q174" s="31" t="str">
        <f>IF(主动技能!W177="","")</f>
        <v/>
      </c>
      <c r="R174" s="31" t="str">
        <f>IF(主动技能!X177="","")</f>
        <v/>
      </c>
      <c r="S174" s="31">
        <f>主动技能!Y177</f>
        <v>0</v>
      </c>
      <c r="T174" s="31">
        <f>主动技能!Z177</f>
        <v>125</v>
      </c>
      <c r="U174" s="31">
        <f>主动技能!AB177</f>
        <v>8380</v>
      </c>
      <c r="V174" s="31">
        <f>主动技能!AC177</f>
        <v>0</v>
      </c>
      <c r="W174" s="31">
        <f>主动技能!AD177</f>
        <v>0</v>
      </c>
      <c r="X174" s="31">
        <f>主动技能!AE177</f>
        <v>1</v>
      </c>
      <c r="Y174" s="31">
        <f>主动技能!AF177</f>
        <v>2</v>
      </c>
      <c r="Z174" s="31">
        <f>主动技能!AG177</f>
        <v>2</v>
      </c>
      <c r="AA174" s="31" t="str">
        <f>主动技能!AH177</f>
        <v>attackex</v>
      </c>
      <c r="AB174" s="31" t="str">
        <f>IF(主动技能!AI177="","")</f>
        <v/>
      </c>
      <c r="AC174" s="31">
        <f>主动技能!AJ177</f>
        <v>11</v>
      </c>
      <c r="AD174" s="31">
        <f>主动技能!BF177</f>
        <v>100303</v>
      </c>
      <c r="AE174" s="1">
        <f t="shared" si="2"/>
        <v>11</v>
      </c>
    </row>
    <row r="175" spans="1:31" s="31" customFormat="1" x14ac:dyDescent="0.15">
      <c r="A175" s="31">
        <f>主动技能!B178</f>
        <v>10030312</v>
      </c>
      <c r="B175" s="4" t="str">
        <f>主动技能!H178</f>
        <v>星雨降临</v>
      </c>
      <c r="C175" s="4" t="str">
        <f>主动技能!I178</f>
        <v>对敌方全体攻击，造成125%攻击力（+11915）点伤害。并使目标概率眩晕。</v>
      </c>
      <c r="D175" s="4">
        <f>VLOOKUP(主动技能!J178,对应表!F:G,2,FALSE)</f>
        <v>1</v>
      </c>
      <c r="E175" s="4">
        <f>VLOOKUP(主动技能!K178,对应表!J:K,2,FALSE)</f>
        <v>1</v>
      </c>
      <c r="F175" s="4">
        <f>VLOOKUP(主动技能!L178,对应表!N:O,2,FALSE)</f>
        <v>9</v>
      </c>
      <c r="G175" s="4">
        <f>IF(主动技能!M178="必中",2,1)</f>
        <v>1</v>
      </c>
      <c r="H175" s="4">
        <f>主动技能!N178</f>
        <v>100</v>
      </c>
      <c r="I175" s="4">
        <f>主动技能!O178</f>
        <v>100</v>
      </c>
      <c r="J175" s="31" t="str">
        <f>主动技能!P178</f>
        <v>||eff_xingyujianglin|</v>
      </c>
      <c r="K175" s="31">
        <f>主动技能!Q178</f>
        <v>3</v>
      </c>
      <c r="L175" s="31">
        <f>主动技能!R178</f>
        <v>0</v>
      </c>
      <c r="M175" s="31">
        <f>主动技能!S178</f>
        <v>0</v>
      </c>
      <c r="N175" s="31" t="str">
        <f>IF(主动技能!T178="","",主动技能!T178)</f>
        <v>100006:20:2:0</v>
      </c>
      <c r="O175" s="31" t="str">
        <f>IF(主动技能!U178="","",主动技能!U178)</f>
        <v/>
      </c>
      <c r="P175" s="31" t="str">
        <f>IF(主动技能!V178="","",主动技能!V178)</f>
        <v>skill_17</v>
      </c>
      <c r="Q175" s="31" t="str">
        <f>IF(主动技能!W178="","")</f>
        <v/>
      </c>
      <c r="R175" s="31" t="str">
        <f>IF(主动技能!X178="","")</f>
        <v/>
      </c>
      <c r="S175" s="31">
        <f>主动技能!Y178</f>
        <v>0</v>
      </c>
      <c r="T175" s="31">
        <f>主动技能!Z178</f>
        <v>125</v>
      </c>
      <c r="U175" s="31">
        <f>主动技能!AB178</f>
        <v>11915</v>
      </c>
      <c r="V175" s="31">
        <f>主动技能!AC178</f>
        <v>0</v>
      </c>
      <c r="W175" s="31">
        <f>主动技能!AD178</f>
        <v>0</v>
      </c>
      <c r="X175" s="31">
        <f>主动技能!AE178</f>
        <v>1</v>
      </c>
      <c r="Y175" s="31">
        <f>主动技能!AF178</f>
        <v>2</v>
      </c>
      <c r="Z175" s="31">
        <f>主动技能!AG178</f>
        <v>2</v>
      </c>
      <c r="AA175" s="31" t="str">
        <f>主动技能!AH178</f>
        <v>attackex</v>
      </c>
      <c r="AB175" s="31" t="str">
        <f>IF(主动技能!AI178="","")</f>
        <v/>
      </c>
      <c r="AC175" s="31">
        <f>主动技能!AJ178</f>
        <v>12</v>
      </c>
      <c r="AD175" s="31">
        <f>主动技能!BF178</f>
        <v>100303</v>
      </c>
      <c r="AE175" s="1">
        <f t="shared" si="2"/>
        <v>12</v>
      </c>
    </row>
    <row r="176" spans="1:31" s="31" customFormat="1" x14ac:dyDescent="0.15">
      <c r="A176" s="31">
        <f>主动技能!B179</f>
        <v>10030313</v>
      </c>
      <c r="B176" s="4" t="str">
        <f>主动技能!H179</f>
        <v>星雨降临</v>
      </c>
      <c r="C176" s="4" t="str">
        <f>主动技能!I179</f>
        <v>对敌方全体攻击，造成125%攻击力（+16919）点伤害。并使目标概率眩晕。</v>
      </c>
      <c r="D176" s="4">
        <f>VLOOKUP(主动技能!J179,对应表!F:G,2,FALSE)</f>
        <v>1</v>
      </c>
      <c r="E176" s="4">
        <f>VLOOKUP(主动技能!K179,对应表!J:K,2,FALSE)</f>
        <v>1</v>
      </c>
      <c r="F176" s="4">
        <f>VLOOKUP(主动技能!L179,对应表!N:O,2,FALSE)</f>
        <v>9</v>
      </c>
      <c r="G176" s="4">
        <f>IF(主动技能!M179="必中",2,1)</f>
        <v>1</v>
      </c>
      <c r="H176" s="4">
        <f>主动技能!N179</f>
        <v>100</v>
      </c>
      <c r="I176" s="4">
        <f>主动技能!O179</f>
        <v>100</v>
      </c>
      <c r="J176" s="31" t="str">
        <f>主动技能!P179</f>
        <v>||eff_xingyujianglin|</v>
      </c>
      <c r="K176" s="31">
        <f>主动技能!Q179</f>
        <v>3</v>
      </c>
      <c r="L176" s="31">
        <f>主动技能!R179</f>
        <v>0</v>
      </c>
      <c r="M176" s="31">
        <f>主动技能!S179</f>
        <v>0</v>
      </c>
      <c r="N176" s="31" t="str">
        <f>IF(主动技能!T179="","",主动技能!T179)</f>
        <v>100006:20:2:0</v>
      </c>
      <c r="O176" s="31" t="str">
        <f>IF(主动技能!U179="","",主动技能!U179)</f>
        <v/>
      </c>
      <c r="P176" s="31" t="str">
        <f>IF(主动技能!V179="","",主动技能!V179)</f>
        <v>skill_17</v>
      </c>
      <c r="Q176" s="31" t="str">
        <f>IF(主动技能!W179="","")</f>
        <v/>
      </c>
      <c r="R176" s="31" t="str">
        <f>IF(主动技能!X179="","")</f>
        <v/>
      </c>
      <c r="S176" s="31">
        <f>主动技能!Y179</f>
        <v>0</v>
      </c>
      <c r="T176" s="31">
        <f>主动技能!Z179</f>
        <v>125</v>
      </c>
      <c r="U176" s="31">
        <f>主动技能!AB179</f>
        <v>16919</v>
      </c>
      <c r="V176" s="31">
        <f>主动技能!AC179</f>
        <v>0</v>
      </c>
      <c r="W176" s="31">
        <f>主动技能!AD179</f>
        <v>0</v>
      </c>
      <c r="X176" s="31">
        <f>主动技能!AE179</f>
        <v>1</v>
      </c>
      <c r="Y176" s="31">
        <f>主动技能!AF179</f>
        <v>2</v>
      </c>
      <c r="Z176" s="31">
        <f>主动技能!AG179</f>
        <v>2</v>
      </c>
      <c r="AA176" s="31" t="str">
        <f>主动技能!AH179</f>
        <v>attackex</v>
      </c>
      <c r="AB176" s="31" t="str">
        <f>IF(主动技能!AI179="","")</f>
        <v/>
      </c>
      <c r="AC176" s="31">
        <f>主动技能!AJ179</f>
        <v>13</v>
      </c>
      <c r="AD176" s="31">
        <f>主动技能!BF179</f>
        <v>100303</v>
      </c>
      <c r="AE176" s="1">
        <f t="shared" si="2"/>
        <v>13</v>
      </c>
    </row>
    <row r="177" spans="1:31" s="31" customFormat="1" x14ac:dyDescent="0.15">
      <c r="A177" s="31">
        <f>主动技能!B180</f>
        <v>10030314</v>
      </c>
      <c r="B177" s="4" t="str">
        <f>主动技能!H180</f>
        <v>星雨降临</v>
      </c>
      <c r="C177" s="4" t="str">
        <f>主动技能!I180</f>
        <v>对敌方全体攻击，造成125%攻击力（+24004）点伤害。并使目标概率眩晕。</v>
      </c>
      <c r="D177" s="4">
        <f>VLOOKUP(主动技能!J180,对应表!F:G,2,FALSE)</f>
        <v>1</v>
      </c>
      <c r="E177" s="4">
        <f>VLOOKUP(主动技能!K180,对应表!J:K,2,FALSE)</f>
        <v>1</v>
      </c>
      <c r="F177" s="4">
        <f>VLOOKUP(主动技能!L180,对应表!N:O,2,FALSE)</f>
        <v>9</v>
      </c>
      <c r="G177" s="4">
        <f>IF(主动技能!M180="必中",2,1)</f>
        <v>1</v>
      </c>
      <c r="H177" s="4">
        <f>主动技能!N180</f>
        <v>100</v>
      </c>
      <c r="I177" s="4">
        <f>主动技能!O180</f>
        <v>100</v>
      </c>
      <c r="J177" s="31" t="str">
        <f>主动技能!P180</f>
        <v>||eff_xingyujianglin|</v>
      </c>
      <c r="K177" s="31">
        <f>主动技能!Q180</f>
        <v>3</v>
      </c>
      <c r="L177" s="31">
        <f>主动技能!R180</f>
        <v>0</v>
      </c>
      <c r="M177" s="31">
        <f>主动技能!S180</f>
        <v>0</v>
      </c>
      <c r="N177" s="31" t="str">
        <f>IF(主动技能!T180="","",主动技能!T180)</f>
        <v>100006:20:2:0</v>
      </c>
      <c r="O177" s="31" t="str">
        <f>IF(主动技能!U180="","",主动技能!U180)</f>
        <v/>
      </c>
      <c r="P177" s="31" t="str">
        <f>IF(主动技能!V180="","",主动技能!V180)</f>
        <v>skill_17</v>
      </c>
      <c r="Q177" s="31" t="str">
        <f>IF(主动技能!W180="","")</f>
        <v/>
      </c>
      <c r="R177" s="31" t="str">
        <f>IF(主动技能!X180="","")</f>
        <v/>
      </c>
      <c r="S177" s="31">
        <f>主动技能!Y180</f>
        <v>0</v>
      </c>
      <c r="T177" s="31">
        <f>主动技能!Z180</f>
        <v>125</v>
      </c>
      <c r="U177" s="31">
        <f>主动技能!AB180</f>
        <v>24004</v>
      </c>
      <c r="V177" s="31">
        <f>主动技能!AC180</f>
        <v>0</v>
      </c>
      <c r="W177" s="31">
        <f>主动技能!AD180</f>
        <v>0</v>
      </c>
      <c r="X177" s="31">
        <f>主动技能!AE180</f>
        <v>1</v>
      </c>
      <c r="Y177" s="31">
        <f>主动技能!AF180</f>
        <v>2</v>
      </c>
      <c r="Z177" s="31">
        <f>主动技能!AG180</f>
        <v>2</v>
      </c>
      <c r="AA177" s="31" t="str">
        <f>主动技能!AH180</f>
        <v>attackex</v>
      </c>
      <c r="AB177" s="31" t="str">
        <f>IF(主动技能!AI180="","")</f>
        <v/>
      </c>
      <c r="AC177" s="31">
        <f>主动技能!AJ180</f>
        <v>14</v>
      </c>
      <c r="AD177" s="31">
        <f>主动技能!BF180</f>
        <v>100303</v>
      </c>
      <c r="AE177" s="1">
        <f t="shared" si="2"/>
        <v>14</v>
      </c>
    </row>
    <row r="178" spans="1:31" s="31" customFormat="1" x14ac:dyDescent="0.15">
      <c r="A178" s="31">
        <f>主动技能!B181</f>
        <v>10030315</v>
      </c>
      <c r="B178" s="4" t="str">
        <f>主动技能!H181</f>
        <v>星雨降临</v>
      </c>
      <c r="C178" s="4" t="str">
        <f>主动技能!I181</f>
        <v>对敌方全体攻击，造成125%攻击力（+34033）点伤害。并使目标概率眩晕。</v>
      </c>
      <c r="D178" s="4">
        <f>VLOOKUP(主动技能!J181,对应表!F:G,2,FALSE)</f>
        <v>1</v>
      </c>
      <c r="E178" s="4">
        <f>VLOOKUP(主动技能!K181,对应表!J:K,2,FALSE)</f>
        <v>1</v>
      </c>
      <c r="F178" s="4">
        <f>VLOOKUP(主动技能!L181,对应表!N:O,2,FALSE)</f>
        <v>9</v>
      </c>
      <c r="G178" s="4">
        <f>IF(主动技能!M181="必中",2,1)</f>
        <v>1</v>
      </c>
      <c r="H178" s="4">
        <f>主动技能!N181</f>
        <v>100</v>
      </c>
      <c r="I178" s="4">
        <f>主动技能!O181</f>
        <v>100</v>
      </c>
      <c r="J178" s="31" t="str">
        <f>主动技能!P181</f>
        <v>||eff_xingyujianglin|</v>
      </c>
      <c r="K178" s="31">
        <f>主动技能!Q181</f>
        <v>3</v>
      </c>
      <c r="L178" s="31">
        <f>主动技能!R181</f>
        <v>0</v>
      </c>
      <c r="M178" s="31">
        <f>主动技能!S181</f>
        <v>0</v>
      </c>
      <c r="N178" s="31" t="str">
        <f>IF(主动技能!T181="","",主动技能!T181)</f>
        <v>100006:20:2:0</v>
      </c>
      <c r="O178" s="31" t="str">
        <f>IF(主动技能!U181="","",主动技能!U181)</f>
        <v/>
      </c>
      <c r="P178" s="31" t="str">
        <f>IF(主动技能!V181="","",主动技能!V181)</f>
        <v>skill_17</v>
      </c>
      <c r="Q178" s="31" t="str">
        <f>IF(主动技能!W181="","")</f>
        <v/>
      </c>
      <c r="R178" s="31" t="str">
        <f>IF(主动技能!X181="","")</f>
        <v/>
      </c>
      <c r="S178" s="31">
        <f>主动技能!Y181</f>
        <v>0</v>
      </c>
      <c r="T178" s="31">
        <f>主动技能!Z181</f>
        <v>125</v>
      </c>
      <c r="U178" s="31">
        <f>主动技能!AB181</f>
        <v>34033</v>
      </c>
      <c r="V178" s="31">
        <f>主动技能!AC181</f>
        <v>0</v>
      </c>
      <c r="W178" s="31">
        <f>主动技能!AD181</f>
        <v>0</v>
      </c>
      <c r="X178" s="31">
        <f>主动技能!AE181</f>
        <v>1</v>
      </c>
      <c r="Y178" s="31">
        <f>主动技能!AF181</f>
        <v>2</v>
      </c>
      <c r="Z178" s="31">
        <f>主动技能!AG181</f>
        <v>2</v>
      </c>
      <c r="AA178" s="31" t="str">
        <f>主动技能!AH181</f>
        <v>attackex</v>
      </c>
      <c r="AB178" s="31" t="str">
        <f>IF(主动技能!AI181="","")</f>
        <v/>
      </c>
      <c r="AC178" s="31">
        <f>主动技能!AJ181</f>
        <v>15</v>
      </c>
      <c r="AD178" s="31">
        <f>主动技能!BF181</f>
        <v>100303</v>
      </c>
      <c r="AE178" s="1">
        <f t="shared" si="2"/>
        <v>15</v>
      </c>
    </row>
    <row r="179" spans="1:31" s="31" customFormat="1" x14ac:dyDescent="0.15">
      <c r="A179" s="31">
        <f>主动技能!B182</f>
        <v>10030316</v>
      </c>
      <c r="B179" s="4" t="str">
        <f>主动技能!H182</f>
        <v>星雨降临</v>
      </c>
      <c r="C179" s="4" t="str">
        <f>主动技能!I182</f>
        <v>对敌方全体攻击，造成125%攻击力（+48232）点伤害。并使目标概率眩晕。</v>
      </c>
      <c r="D179" s="4">
        <f>VLOOKUP(主动技能!J182,对应表!F:G,2,FALSE)</f>
        <v>1</v>
      </c>
      <c r="E179" s="4">
        <f>VLOOKUP(主动技能!K182,对应表!J:K,2,FALSE)</f>
        <v>1</v>
      </c>
      <c r="F179" s="4">
        <f>VLOOKUP(主动技能!L182,对应表!N:O,2,FALSE)</f>
        <v>9</v>
      </c>
      <c r="G179" s="4">
        <f>IF(主动技能!M182="必中",2,1)</f>
        <v>1</v>
      </c>
      <c r="H179" s="4">
        <f>主动技能!N182</f>
        <v>100</v>
      </c>
      <c r="I179" s="4">
        <f>主动技能!O182</f>
        <v>100</v>
      </c>
      <c r="J179" s="31" t="str">
        <f>主动技能!P182</f>
        <v>||eff_xingyujianglin|</v>
      </c>
      <c r="K179" s="31">
        <f>主动技能!Q182</f>
        <v>3</v>
      </c>
      <c r="L179" s="31">
        <f>主动技能!R182</f>
        <v>0</v>
      </c>
      <c r="M179" s="31">
        <f>主动技能!S182</f>
        <v>0</v>
      </c>
      <c r="N179" s="31" t="str">
        <f>IF(主动技能!T182="","",主动技能!T182)</f>
        <v>100006:20:2:0</v>
      </c>
      <c r="O179" s="31" t="str">
        <f>IF(主动技能!U182="","",主动技能!U182)</f>
        <v/>
      </c>
      <c r="P179" s="31" t="str">
        <f>IF(主动技能!V182="","",主动技能!V182)</f>
        <v>skill_17</v>
      </c>
      <c r="Q179" s="31" t="str">
        <f>IF(主动技能!W182="","")</f>
        <v/>
      </c>
      <c r="R179" s="31" t="str">
        <f>IF(主动技能!X182="","")</f>
        <v/>
      </c>
      <c r="S179" s="31">
        <f>主动技能!Y182</f>
        <v>0</v>
      </c>
      <c r="T179" s="31">
        <f>主动技能!Z182</f>
        <v>125</v>
      </c>
      <c r="U179" s="31">
        <f>主动技能!AB182</f>
        <v>48232</v>
      </c>
      <c r="V179" s="31">
        <f>主动技能!AC182</f>
        <v>0</v>
      </c>
      <c r="W179" s="31">
        <f>主动技能!AD182</f>
        <v>0</v>
      </c>
      <c r="X179" s="31">
        <f>主动技能!AE182</f>
        <v>1</v>
      </c>
      <c r="Y179" s="31">
        <f>主动技能!AF182</f>
        <v>2</v>
      </c>
      <c r="Z179" s="31">
        <f>主动技能!AG182</f>
        <v>2</v>
      </c>
      <c r="AA179" s="31" t="str">
        <f>主动技能!AH182</f>
        <v>attackex</v>
      </c>
      <c r="AB179" s="31" t="str">
        <f>IF(主动技能!AI182="","")</f>
        <v/>
      </c>
      <c r="AC179" s="31">
        <f>主动技能!AJ182</f>
        <v>16</v>
      </c>
      <c r="AD179" s="31">
        <f>主动技能!BF182</f>
        <v>100303</v>
      </c>
      <c r="AE179" s="1">
        <f t="shared" si="2"/>
        <v>16</v>
      </c>
    </row>
    <row r="180" spans="1:31" s="31" customFormat="1" x14ac:dyDescent="0.15">
      <c r="A180" s="31">
        <f>主动技能!B183</f>
        <v>10030317</v>
      </c>
      <c r="B180" s="4" t="str">
        <f>主动技能!H183</f>
        <v>星雨降临</v>
      </c>
      <c r="C180" s="4" t="str">
        <f>主动技能!I183</f>
        <v>对敌方全体攻击，造成125%攻击力（+68333）点伤害。并使目标概率眩晕。</v>
      </c>
      <c r="D180" s="4">
        <f>VLOOKUP(主动技能!J183,对应表!F:G,2,FALSE)</f>
        <v>1</v>
      </c>
      <c r="E180" s="4">
        <f>VLOOKUP(主动技能!K183,对应表!J:K,2,FALSE)</f>
        <v>1</v>
      </c>
      <c r="F180" s="4">
        <f>VLOOKUP(主动技能!L183,对应表!N:O,2,FALSE)</f>
        <v>9</v>
      </c>
      <c r="G180" s="4">
        <f>IF(主动技能!M183="必中",2,1)</f>
        <v>1</v>
      </c>
      <c r="H180" s="4">
        <f>主动技能!N183</f>
        <v>100</v>
      </c>
      <c r="I180" s="4">
        <f>主动技能!O183</f>
        <v>100</v>
      </c>
      <c r="J180" s="31" t="str">
        <f>主动技能!P183</f>
        <v>||eff_xingyujianglin|</v>
      </c>
      <c r="K180" s="31">
        <f>主动技能!Q183</f>
        <v>3</v>
      </c>
      <c r="L180" s="31">
        <f>主动技能!R183</f>
        <v>0</v>
      </c>
      <c r="M180" s="31">
        <f>主动技能!S183</f>
        <v>0</v>
      </c>
      <c r="N180" s="31" t="str">
        <f>IF(主动技能!T183="","",主动技能!T183)</f>
        <v>100006:20:2:0</v>
      </c>
      <c r="O180" s="31" t="str">
        <f>IF(主动技能!U183="","",主动技能!U183)</f>
        <v/>
      </c>
      <c r="P180" s="31" t="str">
        <f>IF(主动技能!V183="","",主动技能!V183)</f>
        <v>skill_17</v>
      </c>
      <c r="Q180" s="31" t="str">
        <f>IF(主动技能!W183="","")</f>
        <v/>
      </c>
      <c r="R180" s="31" t="str">
        <f>IF(主动技能!X183="","")</f>
        <v/>
      </c>
      <c r="S180" s="31">
        <f>主动技能!Y183</f>
        <v>0</v>
      </c>
      <c r="T180" s="31">
        <f>主动技能!Z183</f>
        <v>125</v>
      </c>
      <c r="U180" s="31">
        <f>主动技能!AB183</f>
        <v>68333</v>
      </c>
      <c r="V180" s="31">
        <f>主动技能!AC183</f>
        <v>0</v>
      </c>
      <c r="W180" s="31">
        <f>主动技能!AD183</f>
        <v>0</v>
      </c>
      <c r="X180" s="31">
        <f>主动技能!AE183</f>
        <v>1</v>
      </c>
      <c r="Y180" s="31">
        <f>主动技能!AF183</f>
        <v>2</v>
      </c>
      <c r="Z180" s="31">
        <f>主动技能!AG183</f>
        <v>2</v>
      </c>
      <c r="AA180" s="31" t="str">
        <f>主动技能!AH183</f>
        <v>attackex</v>
      </c>
      <c r="AB180" s="31" t="str">
        <f>IF(主动技能!AI183="","")</f>
        <v/>
      </c>
      <c r="AC180" s="31">
        <f>主动技能!AJ183</f>
        <v>17</v>
      </c>
      <c r="AD180" s="31">
        <f>主动技能!BF183</f>
        <v>100303</v>
      </c>
      <c r="AE180" s="1">
        <f t="shared" si="2"/>
        <v>17</v>
      </c>
    </row>
    <row r="181" spans="1:31" s="31" customFormat="1" x14ac:dyDescent="0.15">
      <c r="A181" s="31">
        <f>主动技能!B184</f>
        <v>10030318</v>
      </c>
      <c r="B181" s="4" t="str">
        <f>主动技能!H184</f>
        <v>星雨降临</v>
      </c>
      <c r="C181" s="4" t="str">
        <f>主动技能!I184</f>
        <v>对敌方全体攻击，造成125%攻击力（+96791）点伤害。并使目标概率眩晕。</v>
      </c>
      <c r="D181" s="4">
        <f>VLOOKUP(主动技能!J184,对应表!F:G,2,FALSE)</f>
        <v>1</v>
      </c>
      <c r="E181" s="4">
        <f>VLOOKUP(主动技能!K184,对应表!J:K,2,FALSE)</f>
        <v>1</v>
      </c>
      <c r="F181" s="4">
        <f>VLOOKUP(主动技能!L184,对应表!N:O,2,FALSE)</f>
        <v>9</v>
      </c>
      <c r="G181" s="4">
        <f>IF(主动技能!M184="必中",2,1)</f>
        <v>1</v>
      </c>
      <c r="H181" s="4">
        <f>主动技能!N184</f>
        <v>100</v>
      </c>
      <c r="I181" s="4">
        <f>主动技能!O184</f>
        <v>100</v>
      </c>
      <c r="J181" s="31" t="str">
        <f>主动技能!P184</f>
        <v>||eff_xingyujianglin|</v>
      </c>
      <c r="K181" s="31">
        <f>主动技能!Q184</f>
        <v>3</v>
      </c>
      <c r="L181" s="31">
        <f>主动技能!R184</f>
        <v>0</v>
      </c>
      <c r="M181" s="31">
        <f>主动技能!S184</f>
        <v>0</v>
      </c>
      <c r="N181" s="31" t="str">
        <f>IF(主动技能!T184="","",主动技能!T184)</f>
        <v>100006:20:2:0</v>
      </c>
      <c r="O181" s="31" t="str">
        <f>IF(主动技能!U184="","",主动技能!U184)</f>
        <v/>
      </c>
      <c r="P181" s="31" t="str">
        <f>IF(主动技能!V184="","",主动技能!V184)</f>
        <v>skill_17</v>
      </c>
      <c r="Q181" s="31" t="str">
        <f>IF(主动技能!W184="","")</f>
        <v/>
      </c>
      <c r="R181" s="31" t="str">
        <f>IF(主动技能!X184="","")</f>
        <v/>
      </c>
      <c r="S181" s="31">
        <f>主动技能!Y184</f>
        <v>0</v>
      </c>
      <c r="T181" s="31">
        <f>主动技能!Z184</f>
        <v>125</v>
      </c>
      <c r="U181" s="31">
        <f>主动技能!AB184</f>
        <v>96791</v>
      </c>
      <c r="V181" s="31">
        <f>主动技能!AC184</f>
        <v>0</v>
      </c>
      <c r="W181" s="31">
        <f>主动技能!AD184</f>
        <v>0</v>
      </c>
      <c r="X181" s="31">
        <f>主动技能!AE184</f>
        <v>1</v>
      </c>
      <c r="Y181" s="31">
        <f>主动技能!AF184</f>
        <v>2</v>
      </c>
      <c r="Z181" s="31">
        <f>主动技能!AG184</f>
        <v>2</v>
      </c>
      <c r="AA181" s="31" t="str">
        <f>主动技能!AH184</f>
        <v>attackex</v>
      </c>
      <c r="AB181" s="31" t="str">
        <f>IF(主动技能!AI184="","")</f>
        <v/>
      </c>
      <c r="AC181" s="31">
        <f>主动技能!AJ184</f>
        <v>18</v>
      </c>
      <c r="AD181" s="31">
        <f>主动技能!BF184</f>
        <v>100303</v>
      </c>
      <c r="AE181" s="1">
        <f t="shared" si="2"/>
        <v>18</v>
      </c>
    </row>
    <row r="182" spans="1:31" s="31" customFormat="1" x14ac:dyDescent="0.15">
      <c r="A182" s="31">
        <f>主动技能!B185</f>
        <v>10030319</v>
      </c>
      <c r="B182" s="4" t="str">
        <f>主动技能!H185</f>
        <v>星雨降临</v>
      </c>
      <c r="C182" s="4" t="str">
        <f>主动技能!I185</f>
        <v>对敌方全体攻击，造成125%攻击力（+137079）点伤害。并使目标概率眩晕。</v>
      </c>
      <c r="D182" s="4">
        <f>VLOOKUP(主动技能!J185,对应表!F:G,2,FALSE)</f>
        <v>1</v>
      </c>
      <c r="E182" s="4">
        <f>VLOOKUP(主动技能!K185,对应表!J:K,2,FALSE)</f>
        <v>1</v>
      </c>
      <c r="F182" s="4">
        <f>VLOOKUP(主动技能!L185,对应表!N:O,2,FALSE)</f>
        <v>9</v>
      </c>
      <c r="G182" s="4">
        <f>IF(主动技能!M185="必中",2,1)</f>
        <v>1</v>
      </c>
      <c r="H182" s="4">
        <f>主动技能!N185</f>
        <v>100</v>
      </c>
      <c r="I182" s="4">
        <f>主动技能!O185</f>
        <v>100</v>
      </c>
      <c r="J182" s="31" t="str">
        <f>主动技能!P185</f>
        <v>||eff_xingyujianglin|</v>
      </c>
      <c r="K182" s="31">
        <f>主动技能!Q185</f>
        <v>3</v>
      </c>
      <c r="L182" s="31">
        <f>主动技能!R185</f>
        <v>0</v>
      </c>
      <c r="M182" s="31">
        <f>主动技能!S185</f>
        <v>0</v>
      </c>
      <c r="N182" s="31" t="str">
        <f>IF(主动技能!T185="","",主动技能!T185)</f>
        <v>100006:20:2:0</v>
      </c>
      <c r="O182" s="31" t="str">
        <f>IF(主动技能!U185="","",主动技能!U185)</f>
        <v/>
      </c>
      <c r="P182" s="31" t="str">
        <f>IF(主动技能!V185="","",主动技能!V185)</f>
        <v>skill_17</v>
      </c>
      <c r="Q182" s="31" t="str">
        <f>IF(主动技能!W185="","")</f>
        <v/>
      </c>
      <c r="R182" s="31" t="str">
        <f>IF(主动技能!X185="","")</f>
        <v/>
      </c>
      <c r="S182" s="31">
        <f>主动技能!Y185</f>
        <v>0</v>
      </c>
      <c r="T182" s="31">
        <f>主动技能!Z185</f>
        <v>125</v>
      </c>
      <c r="U182" s="31">
        <f>主动技能!AB185</f>
        <v>137079</v>
      </c>
      <c r="V182" s="31">
        <f>主动技能!AC185</f>
        <v>0</v>
      </c>
      <c r="W182" s="31">
        <f>主动技能!AD185</f>
        <v>0</v>
      </c>
      <c r="X182" s="31">
        <f>主动技能!AE185</f>
        <v>1</v>
      </c>
      <c r="Y182" s="31">
        <f>主动技能!AF185</f>
        <v>2</v>
      </c>
      <c r="Z182" s="31">
        <f>主动技能!AG185</f>
        <v>2</v>
      </c>
      <c r="AA182" s="31" t="str">
        <f>主动技能!AH185</f>
        <v>attackex</v>
      </c>
      <c r="AB182" s="31" t="str">
        <f>IF(主动技能!AI185="","")</f>
        <v/>
      </c>
      <c r="AC182" s="31">
        <f>主动技能!AJ185</f>
        <v>19</v>
      </c>
      <c r="AD182" s="31">
        <f>主动技能!BF185</f>
        <v>100303</v>
      </c>
      <c r="AE182" s="1">
        <f t="shared" si="2"/>
        <v>19</v>
      </c>
    </row>
    <row r="183" spans="1:31" s="31" customFormat="1" x14ac:dyDescent="0.15">
      <c r="A183" s="31">
        <f>主动技能!B186</f>
        <v>10030320</v>
      </c>
      <c r="B183" s="4" t="str">
        <f>主动技能!H186</f>
        <v>星雨降临</v>
      </c>
      <c r="C183" s="4" t="str">
        <f>主动技能!I186</f>
        <v>对敌方全体攻击，造成125%攻击力（+194115）点伤害。并使目标概率眩晕。</v>
      </c>
      <c r="D183" s="4">
        <f>VLOOKUP(主动技能!J186,对应表!F:G,2,FALSE)</f>
        <v>1</v>
      </c>
      <c r="E183" s="4">
        <f>VLOOKUP(主动技能!K186,对应表!J:K,2,FALSE)</f>
        <v>1</v>
      </c>
      <c r="F183" s="4">
        <f>VLOOKUP(主动技能!L186,对应表!N:O,2,FALSE)</f>
        <v>9</v>
      </c>
      <c r="G183" s="4">
        <f>IF(主动技能!M186="必中",2,1)</f>
        <v>1</v>
      </c>
      <c r="H183" s="4">
        <f>主动技能!N186</f>
        <v>100</v>
      </c>
      <c r="I183" s="4">
        <f>主动技能!O186</f>
        <v>100</v>
      </c>
      <c r="J183" s="31" t="str">
        <f>主动技能!P186</f>
        <v>||eff_xingyujianglin|</v>
      </c>
      <c r="K183" s="31">
        <f>主动技能!Q186</f>
        <v>3</v>
      </c>
      <c r="L183" s="31">
        <f>主动技能!R186</f>
        <v>0</v>
      </c>
      <c r="M183" s="31">
        <f>主动技能!S186</f>
        <v>0</v>
      </c>
      <c r="N183" s="31" t="str">
        <f>IF(主动技能!T186="","",主动技能!T186)</f>
        <v>100006:20:2:0</v>
      </c>
      <c r="O183" s="31" t="str">
        <f>IF(主动技能!U186="","",主动技能!U186)</f>
        <v/>
      </c>
      <c r="P183" s="31" t="str">
        <f>IF(主动技能!V186="","",主动技能!V186)</f>
        <v>skill_17</v>
      </c>
      <c r="Q183" s="31" t="str">
        <f>IF(主动技能!W186="","")</f>
        <v/>
      </c>
      <c r="R183" s="31" t="str">
        <f>IF(主动技能!X186="","")</f>
        <v/>
      </c>
      <c r="S183" s="31">
        <f>主动技能!Y186</f>
        <v>0</v>
      </c>
      <c r="T183" s="31">
        <f>主动技能!Z186</f>
        <v>125</v>
      </c>
      <c r="U183" s="31">
        <f>主动技能!AB186</f>
        <v>194115</v>
      </c>
      <c r="V183" s="31">
        <f>主动技能!AC186</f>
        <v>0</v>
      </c>
      <c r="W183" s="31">
        <f>主动技能!AD186</f>
        <v>0</v>
      </c>
      <c r="X183" s="31">
        <f>主动技能!AE186</f>
        <v>1</v>
      </c>
      <c r="Y183" s="31">
        <f>主动技能!AF186</f>
        <v>2</v>
      </c>
      <c r="Z183" s="31">
        <f>主动技能!AG186</f>
        <v>2</v>
      </c>
      <c r="AA183" s="31" t="str">
        <f>主动技能!AH186</f>
        <v>attackex</v>
      </c>
      <c r="AB183" s="31" t="str">
        <f>IF(主动技能!AI186="","")</f>
        <v/>
      </c>
      <c r="AC183" s="31">
        <f>主动技能!AJ186</f>
        <v>20</v>
      </c>
      <c r="AD183" s="31">
        <f>主动技能!BF186</f>
        <v>100303</v>
      </c>
      <c r="AE183" s="1">
        <f t="shared" si="2"/>
        <v>20</v>
      </c>
    </row>
    <row r="184" spans="1:31" s="31" customFormat="1" x14ac:dyDescent="0.15">
      <c r="A184" s="31">
        <f>主动技能!B187</f>
        <v>10040101</v>
      </c>
      <c r="B184" s="4" t="str">
        <f>主动技能!H187</f>
        <v>普攻</v>
      </c>
      <c r="C184" s="4" t="str">
        <f>主动技能!I187</f>
        <v>对敌方单体攻击，造成100%攻击力（+110）点伤害。</v>
      </c>
      <c r="D184" s="4">
        <f>VLOOKUP(主动技能!J187,对应表!F:G,2,FALSE)</f>
        <v>1</v>
      </c>
      <c r="E184" s="4">
        <f>VLOOKUP(主动技能!K187,对应表!J:K,2,FALSE)</f>
        <v>1</v>
      </c>
      <c r="F184" s="4">
        <f>VLOOKUP(主动技能!L187,对应表!N:O,2,FALSE)</f>
        <v>1</v>
      </c>
      <c r="G184" s="4">
        <f>IF(主动技能!M187="必中",2,1)</f>
        <v>1</v>
      </c>
      <c r="H184" s="4">
        <f>主动技能!N187</f>
        <v>100</v>
      </c>
      <c r="I184" s="4">
        <f>主动技能!O187</f>
        <v>0</v>
      </c>
      <c r="J184" s="31" t="str">
        <f>主动技能!P187</f>
        <v>|||</v>
      </c>
      <c r="K184" s="31">
        <f>主动技能!Q187</f>
        <v>1</v>
      </c>
      <c r="L184" s="31">
        <f>主动技能!R187</f>
        <v>0</v>
      </c>
      <c r="M184" s="31">
        <f>主动技能!S187</f>
        <v>0</v>
      </c>
      <c r="N184" s="31" t="str">
        <f>IF(主动技能!T187="","",主动技能!T187)</f>
        <v/>
      </c>
      <c r="O184" s="31" t="str">
        <f>IF(主动技能!U187="","",主动技能!U187)</f>
        <v/>
      </c>
      <c r="P184" s="31" t="str">
        <f>IF(主动技能!V187="","",主动技能!V187)</f>
        <v>skill_01</v>
      </c>
      <c r="Q184" s="31" t="str">
        <f>IF(主动技能!W187="","")</f>
        <v/>
      </c>
      <c r="R184" s="31" t="str">
        <f>IF(主动技能!X187="","")</f>
        <v/>
      </c>
      <c r="S184" s="31">
        <f>主动技能!Y187</f>
        <v>0</v>
      </c>
      <c r="T184" s="31">
        <f>主动技能!Z187</f>
        <v>100</v>
      </c>
      <c r="U184" s="31">
        <f>主动技能!AB187</f>
        <v>110</v>
      </c>
      <c r="V184" s="31">
        <f>主动技能!AC187</f>
        <v>0</v>
      </c>
      <c r="W184" s="31">
        <f>主动技能!AD187</f>
        <v>0</v>
      </c>
      <c r="X184" s="31">
        <f>主动技能!AE187</f>
        <v>0</v>
      </c>
      <c r="Y184" s="31">
        <f>主动技能!AF187</f>
        <v>0</v>
      </c>
      <c r="Z184" s="31">
        <f>主动技能!AG187</f>
        <v>0</v>
      </c>
      <c r="AA184" s="31" t="str">
        <f>主动技能!AH187</f>
        <v>attack</v>
      </c>
      <c r="AB184" s="31" t="str">
        <f>IF(主动技能!AI187="","")</f>
        <v/>
      </c>
      <c r="AC184" s="31">
        <f>主动技能!AJ187</f>
        <v>1</v>
      </c>
      <c r="AD184" s="31">
        <f>主动技能!BF187</f>
        <v>100401</v>
      </c>
      <c r="AE184" s="1">
        <f t="shared" si="2"/>
        <v>1</v>
      </c>
    </row>
    <row r="185" spans="1:31" s="31" customFormat="1" x14ac:dyDescent="0.15">
      <c r="A185" s="31">
        <f>主动技能!B188</f>
        <v>10040102</v>
      </c>
      <c r="B185" s="4" t="str">
        <f>主动技能!H188</f>
        <v>普攻</v>
      </c>
      <c r="C185" s="4" t="str">
        <f>主动技能!I188</f>
        <v>对敌方单体攻击，造成100%攻击力（+122）点伤害。</v>
      </c>
      <c r="D185" s="4">
        <f>VLOOKUP(主动技能!J188,对应表!F:G,2,FALSE)</f>
        <v>1</v>
      </c>
      <c r="E185" s="4">
        <f>VLOOKUP(主动技能!K188,对应表!J:K,2,FALSE)</f>
        <v>1</v>
      </c>
      <c r="F185" s="4">
        <f>VLOOKUP(主动技能!L188,对应表!N:O,2,FALSE)</f>
        <v>1</v>
      </c>
      <c r="G185" s="4">
        <f>IF(主动技能!M188="必中",2,1)</f>
        <v>1</v>
      </c>
      <c r="H185" s="4">
        <f>主动技能!N188</f>
        <v>100</v>
      </c>
      <c r="I185" s="4">
        <f>主动技能!O188</f>
        <v>0</v>
      </c>
      <c r="J185" s="31" t="str">
        <f>主动技能!P188</f>
        <v>|||</v>
      </c>
      <c r="K185" s="31">
        <f>主动技能!Q188</f>
        <v>1</v>
      </c>
      <c r="L185" s="31">
        <f>主动技能!R188</f>
        <v>0</v>
      </c>
      <c r="M185" s="31">
        <f>主动技能!S188</f>
        <v>0</v>
      </c>
      <c r="N185" s="31" t="str">
        <f>IF(主动技能!T188="","",主动技能!T188)</f>
        <v/>
      </c>
      <c r="O185" s="31" t="str">
        <f>IF(主动技能!U188="","",主动技能!U188)</f>
        <v/>
      </c>
      <c r="P185" s="31" t="str">
        <f>IF(主动技能!V188="","",主动技能!V188)</f>
        <v>skill_01</v>
      </c>
      <c r="Q185" s="31" t="str">
        <f>IF(主动技能!W188="","")</f>
        <v/>
      </c>
      <c r="R185" s="31" t="str">
        <f>IF(主动技能!X188="","")</f>
        <v/>
      </c>
      <c r="S185" s="31">
        <f>主动技能!Y188</f>
        <v>0</v>
      </c>
      <c r="T185" s="31">
        <f>主动技能!Z188</f>
        <v>100</v>
      </c>
      <c r="U185" s="31">
        <f>主动技能!AB188</f>
        <v>122</v>
      </c>
      <c r="V185" s="31">
        <f>主动技能!AC188</f>
        <v>0</v>
      </c>
      <c r="W185" s="31">
        <f>主动技能!AD188</f>
        <v>0</v>
      </c>
      <c r="X185" s="31">
        <f>主动技能!AE188</f>
        <v>0</v>
      </c>
      <c r="Y185" s="31">
        <f>主动技能!AF188</f>
        <v>0</v>
      </c>
      <c r="Z185" s="31">
        <f>主动技能!AG188</f>
        <v>0</v>
      </c>
      <c r="AA185" s="31" t="str">
        <f>主动技能!AH188</f>
        <v>attack</v>
      </c>
      <c r="AB185" s="31" t="str">
        <f>IF(主动技能!AI188="","")</f>
        <v/>
      </c>
      <c r="AC185" s="31">
        <f>主动技能!AJ188</f>
        <v>2</v>
      </c>
      <c r="AD185" s="31">
        <f>主动技能!BF188</f>
        <v>100401</v>
      </c>
      <c r="AE185" s="1">
        <f t="shared" si="2"/>
        <v>2</v>
      </c>
    </row>
    <row r="186" spans="1:31" s="31" customFormat="1" x14ac:dyDescent="0.15">
      <c r="A186" s="31">
        <f>主动技能!B189</f>
        <v>10040103</v>
      </c>
      <c r="B186" s="4" t="str">
        <f>主动技能!H189</f>
        <v>普攻</v>
      </c>
      <c r="C186" s="4" t="str">
        <f>主动技能!I189</f>
        <v>对敌方单体攻击，造成100%攻击力（+161）点伤害。</v>
      </c>
      <c r="D186" s="4">
        <f>VLOOKUP(主动技能!J189,对应表!F:G,2,FALSE)</f>
        <v>1</v>
      </c>
      <c r="E186" s="4">
        <f>VLOOKUP(主动技能!K189,对应表!J:K,2,FALSE)</f>
        <v>1</v>
      </c>
      <c r="F186" s="4">
        <f>VLOOKUP(主动技能!L189,对应表!N:O,2,FALSE)</f>
        <v>1</v>
      </c>
      <c r="G186" s="4">
        <f>IF(主动技能!M189="必中",2,1)</f>
        <v>1</v>
      </c>
      <c r="H186" s="4">
        <f>主动技能!N189</f>
        <v>100</v>
      </c>
      <c r="I186" s="4">
        <f>主动技能!O189</f>
        <v>0</v>
      </c>
      <c r="J186" s="31" t="str">
        <f>主动技能!P189</f>
        <v>|||</v>
      </c>
      <c r="K186" s="31">
        <f>主动技能!Q189</f>
        <v>1</v>
      </c>
      <c r="L186" s="31">
        <f>主动技能!R189</f>
        <v>0</v>
      </c>
      <c r="M186" s="31">
        <f>主动技能!S189</f>
        <v>0</v>
      </c>
      <c r="N186" s="31" t="str">
        <f>IF(主动技能!T189="","",主动技能!T189)</f>
        <v/>
      </c>
      <c r="O186" s="31" t="str">
        <f>IF(主动技能!U189="","",主动技能!U189)</f>
        <v/>
      </c>
      <c r="P186" s="31" t="str">
        <f>IF(主动技能!V189="","",主动技能!V189)</f>
        <v>skill_01</v>
      </c>
      <c r="Q186" s="31" t="str">
        <f>IF(主动技能!W189="","")</f>
        <v/>
      </c>
      <c r="R186" s="31" t="str">
        <f>IF(主动技能!X189="","")</f>
        <v/>
      </c>
      <c r="S186" s="31">
        <f>主动技能!Y189</f>
        <v>0</v>
      </c>
      <c r="T186" s="31">
        <f>主动技能!Z189</f>
        <v>100</v>
      </c>
      <c r="U186" s="31">
        <f>主动技能!AB189</f>
        <v>161</v>
      </c>
      <c r="V186" s="31">
        <f>主动技能!AC189</f>
        <v>0</v>
      </c>
      <c r="W186" s="31">
        <f>主动技能!AD189</f>
        <v>0</v>
      </c>
      <c r="X186" s="31">
        <f>主动技能!AE189</f>
        <v>0</v>
      </c>
      <c r="Y186" s="31">
        <f>主动技能!AF189</f>
        <v>0</v>
      </c>
      <c r="Z186" s="31">
        <f>主动技能!AG189</f>
        <v>0</v>
      </c>
      <c r="AA186" s="31" t="str">
        <f>主动技能!AH189</f>
        <v>attack</v>
      </c>
      <c r="AB186" s="31" t="str">
        <f>IF(主动技能!AI189="","")</f>
        <v/>
      </c>
      <c r="AC186" s="31">
        <f>主动技能!AJ189</f>
        <v>3</v>
      </c>
      <c r="AD186" s="31">
        <f>主动技能!BF189</f>
        <v>100401</v>
      </c>
      <c r="AE186" s="1">
        <f t="shared" si="2"/>
        <v>3</v>
      </c>
    </row>
    <row r="187" spans="1:31" s="31" customFormat="1" x14ac:dyDescent="0.15">
      <c r="A187" s="31">
        <f>主动技能!B190</f>
        <v>10040104</v>
      </c>
      <c r="B187" s="4" t="str">
        <f>主动技能!H190</f>
        <v>普攻</v>
      </c>
      <c r="C187" s="4" t="str">
        <f>主动技能!I190</f>
        <v>对敌方单体攻击，造成100%攻击力（+249）点伤害。</v>
      </c>
      <c r="D187" s="4">
        <f>VLOOKUP(主动技能!J190,对应表!F:G,2,FALSE)</f>
        <v>1</v>
      </c>
      <c r="E187" s="4">
        <f>VLOOKUP(主动技能!K190,对应表!J:K,2,FALSE)</f>
        <v>1</v>
      </c>
      <c r="F187" s="4">
        <f>VLOOKUP(主动技能!L190,对应表!N:O,2,FALSE)</f>
        <v>1</v>
      </c>
      <c r="G187" s="4">
        <f>IF(主动技能!M190="必中",2,1)</f>
        <v>1</v>
      </c>
      <c r="H187" s="4">
        <f>主动技能!N190</f>
        <v>100</v>
      </c>
      <c r="I187" s="4">
        <f>主动技能!O190</f>
        <v>0</v>
      </c>
      <c r="J187" s="31" t="str">
        <f>主动技能!P190</f>
        <v>|||</v>
      </c>
      <c r="K187" s="31">
        <f>主动技能!Q190</f>
        <v>1</v>
      </c>
      <c r="L187" s="31">
        <f>主动技能!R190</f>
        <v>0</v>
      </c>
      <c r="M187" s="31">
        <f>主动技能!S190</f>
        <v>0</v>
      </c>
      <c r="N187" s="31" t="str">
        <f>IF(主动技能!T190="","",主动技能!T190)</f>
        <v/>
      </c>
      <c r="O187" s="31" t="str">
        <f>IF(主动技能!U190="","",主动技能!U190)</f>
        <v/>
      </c>
      <c r="P187" s="31" t="str">
        <f>IF(主动技能!V190="","",主动技能!V190)</f>
        <v>skill_01</v>
      </c>
      <c r="Q187" s="31" t="str">
        <f>IF(主动技能!W190="","")</f>
        <v/>
      </c>
      <c r="R187" s="31" t="str">
        <f>IF(主动技能!X190="","")</f>
        <v/>
      </c>
      <c r="S187" s="31">
        <f>主动技能!Y190</f>
        <v>0</v>
      </c>
      <c r="T187" s="31">
        <f>主动技能!Z190</f>
        <v>100</v>
      </c>
      <c r="U187" s="31">
        <f>主动技能!AB190</f>
        <v>249</v>
      </c>
      <c r="V187" s="31">
        <f>主动技能!AC190</f>
        <v>0</v>
      </c>
      <c r="W187" s="31">
        <f>主动技能!AD190</f>
        <v>0</v>
      </c>
      <c r="X187" s="31">
        <f>主动技能!AE190</f>
        <v>0</v>
      </c>
      <c r="Y187" s="31">
        <f>主动技能!AF190</f>
        <v>0</v>
      </c>
      <c r="Z187" s="31">
        <f>主动技能!AG190</f>
        <v>0</v>
      </c>
      <c r="AA187" s="31" t="str">
        <f>主动技能!AH190</f>
        <v>attack</v>
      </c>
      <c r="AB187" s="31" t="str">
        <f>IF(主动技能!AI190="","")</f>
        <v/>
      </c>
      <c r="AC187" s="31">
        <f>主动技能!AJ190</f>
        <v>4</v>
      </c>
      <c r="AD187" s="31">
        <f>主动技能!BF190</f>
        <v>100401</v>
      </c>
      <c r="AE187" s="1">
        <f t="shared" si="2"/>
        <v>4</v>
      </c>
    </row>
    <row r="188" spans="1:31" s="31" customFormat="1" x14ac:dyDescent="0.15">
      <c r="A188" s="31">
        <f>主动技能!B191</f>
        <v>10040105</v>
      </c>
      <c r="B188" s="4" t="str">
        <f>主动技能!H191</f>
        <v>普攻</v>
      </c>
      <c r="C188" s="4" t="str">
        <f>主动技能!I191</f>
        <v>对敌方单体攻击，造成100%攻击力（+373）点伤害。</v>
      </c>
      <c r="D188" s="4">
        <f>VLOOKUP(主动技能!J191,对应表!F:G,2,FALSE)</f>
        <v>1</v>
      </c>
      <c r="E188" s="4">
        <f>VLOOKUP(主动技能!K191,对应表!J:K,2,FALSE)</f>
        <v>1</v>
      </c>
      <c r="F188" s="4">
        <f>VLOOKUP(主动技能!L191,对应表!N:O,2,FALSE)</f>
        <v>1</v>
      </c>
      <c r="G188" s="4">
        <f>IF(主动技能!M191="必中",2,1)</f>
        <v>1</v>
      </c>
      <c r="H188" s="4">
        <f>主动技能!N191</f>
        <v>100</v>
      </c>
      <c r="I188" s="4">
        <f>主动技能!O191</f>
        <v>0</v>
      </c>
      <c r="J188" s="31" t="str">
        <f>主动技能!P191</f>
        <v>|||</v>
      </c>
      <c r="K188" s="31">
        <f>主动技能!Q191</f>
        <v>1</v>
      </c>
      <c r="L188" s="31">
        <f>主动技能!R191</f>
        <v>0</v>
      </c>
      <c r="M188" s="31">
        <f>主动技能!S191</f>
        <v>0</v>
      </c>
      <c r="N188" s="31" t="str">
        <f>IF(主动技能!T191="","",主动技能!T191)</f>
        <v/>
      </c>
      <c r="O188" s="31" t="str">
        <f>IF(主动技能!U191="","",主动技能!U191)</f>
        <v/>
      </c>
      <c r="P188" s="31" t="str">
        <f>IF(主动技能!V191="","",主动技能!V191)</f>
        <v>skill_01</v>
      </c>
      <c r="Q188" s="31" t="str">
        <f>IF(主动技能!W191="","")</f>
        <v/>
      </c>
      <c r="R188" s="31" t="str">
        <f>IF(主动技能!X191="","")</f>
        <v/>
      </c>
      <c r="S188" s="31">
        <f>主动技能!Y191</f>
        <v>0</v>
      </c>
      <c r="T188" s="31">
        <f>主动技能!Z191</f>
        <v>100</v>
      </c>
      <c r="U188" s="31">
        <f>主动技能!AB191</f>
        <v>373</v>
      </c>
      <c r="V188" s="31">
        <f>主动技能!AC191</f>
        <v>0</v>
      </c>
      <c r="W188" s="31">
        <f>主动技能!AD191</f>
        <v>0</v>
      </c>
      <c r="X188" s="31">
        <f>主动技能!AE191</f>
        <v>0</v>
      </c>
      <c r="Y188" s="31">
        <f>主动技能!AF191</f>
        <v>0</v>
      </c>
      <c r="Z188" s="31">
        <f>主动技能!AG191</f>
        <v>0</v>
      </c>
      <c r="AA188" s="31" t="str">
        <f>主动技能!AH191</f>
        <v>attack</v>
      </c>
      <c r="AB188" s="31" t="str">
        <f>IF(主动技能!AI191="","")</f>
        <v/>
      </c>
      <c r="AC188" s="31">
        <f>主动技能!AJ191</f>
        <v>5</v>
      </c>
      <c r="AD188" s="31">
        <f>主动技能!BF191</f>
        <v>100401</v>
      </c>
      <c r="AE188" s="1">
        <f t="shared" si="2"/>
        <v>5</v>
      </c>
    </row>
    <row r="189" spans="1:31" s="31" customFormat="1" x14ac:dyDescent="0.15">
      <c r="A189" s="31">
        <f>主动技能!B192</f>
        <v>10040106</v>
      </c>
      <c r="B189" s="4" t="str">
        <f>主动技能!H192</f>
        <v>普攻</v>
      </c>
      <c r="C189" s="4" t="str">
        <f>主动技能!I192</f>
        <v>对敌方单体攻击，造成100%攻击力（+549）点伤害。</v>
      </c>
      <c r="D189" s="4">
        <f>VLOOKUP(主动技能!J192,对应表!F:G,2,FALSE)</f>
        <v>1</v>
      </c>
      <c r="E189" s="4">
        <f>VLOOKUP(主动技能!K192,对应表!J:K,2,FALSE)</f>
        <v>1</v>
      </c>
      <c r="F189" s="4">
        <f>VLOOKUP(主动技能!L192,对应表!N:O,2,FALSE)</f>
        <v>1</v>
      </c>
      <c r="G189" s="4">
        <f>IF(主动技能!M192="必中",2,1)</f>
        <v>1</v>
      </c>
      <c r="H189" s="4">
        <f>主动技能!N192</f>
        <v>100</v>
      </c>
      <c r="I189" s="4">
        <f>主动技能!O192</f>
        <v>0</v>
      </c>
      <c r="J189" s="31" t="str">
        <f>主动技能!P192</f>
        <v>|||</v>
      </c>
      <c r="K189" s="31">
        <f>主动技能!Q192</f>
        <v>1</v>
      </c>
      <c r="L189" s="31">
        <f>主动技能!R192</f>
        <v>0</v>
      </c>
      <c r="M189" s="31">
        <f>主动技能!S192</f>
        <v>0</v>
      </c>
      <c r="N189" s="31" t="str">
        <f>IF(主动技能!T192="","",主动技能!T192)</f>
        <v/>
      </c>
      <c r="O189" s="31" t="str">
        <f>IF(主动技能!U192="","",主动技能!U192)</f>
        <v/>
      </c>
      <c r="P189" s="31" t="str">
        <f>IF(主动技能!V192="","",主动技能!V192)</f>
        <v>skill_01</v>
      </c>
      <c r="Q189" s="31" t="str">
        <f>IF(主动技能!W192="","")</f>
        <v/>
      </c>
      <c r="R189" s="31" t="str">
        <f>IF(主动技能!X192="","")</f>
        <v/>
      </c>
      <c r="S189" s="31">
        <f>主动技能!Y192</f>
        <v>0</v>
      </c>
      <c r="T189" s="31">
        <f>主动技能!Z192</f>
        <v>100</v>
      </c>
      <c r="U189" s="31">
        <f>主动技能!AB192</f>
        <v>549</v>
      </c>
      <c r="V189" s="31">
        <f>主动技能!AC192</f>
        <v>0</v>
      </c>
      <c r="W189" s="31">
        <f>主动技能!AD192</f>
        <v>0</v>
      </c>
      <c r="X189" s="31">
        <f>主动技能!AE192</f>
        <v>0</v>
      </c>
      <c r="Y189" s="31">
        <f>主动技能!AF192</f>
        <v>0</v>
      </c>
      <c r="Z189" s="31">
        <f>主动技能!AG192</f>
        <v>0</v>
      </c>
      <c r="AA189" s="31" t="str">
        <f>主动技能!AH192</f>
        <v>attack</v>
      </c>
      <c r="AB189" s="31" t="str">
        <f>IF(主动技能!AI192="","")</f>
        <v/>
      </c>
      <c r="AC189" s="31">
        <f>主动技能!AJ192</f>
        <v>6</v>
      </c>
      <c r="AD189" s="31">
        <f>主动技能!BF192</f>
        <v>100401</v>
      </c>
      <c r="AE189" s="1">
        <f t="shared" si="2"/>
        <v>6</v>
      </c>
    </row>
    <row r="190" spans="1:31" s="31" customFormat="1" x14ac:dyDescent="0.15">
      <c r="A190" s="31">
        <f>主动技能!B193</f>
        <v>10040107</v>
      </c>
      <c r="B190" s="4" t="str">
        <f>主动技能!H193</f>
        <v>普攻</v>
      </c>
      <c r="C190" s="4" t="str">
        <f>主动技能!I193</f>
        <v>对敌方单体攻击，造成100%攻击力（+797）点伤害。</v>
      </c>
      <c r="D190" s="4">
        <f>VLOOKUP(主动技能!J193,对应表!F:G,2,FALSE)</f>
        <v>1</v>
      </c>
      <c r="E190" s="4">
        <f>VLOOKUP(主动技能!K193,对应表!J:K,2,FALSE)</f>
        <v>1</v>
      </c>
      <c r="F190" s="4">
        <f>VLOOKUP(主动技能!L193,对应表!N:O,2,FALSE)</f>
        <v>1</v>
      </c>
      <c r="G190" s="4">
        <f>IF(主动技能!M193="必中",2,1)</f>
        <v>1</v>
      </c>
      <c r="H190" s="4">
        <f>主动技能!N193</f>
        <v>100</v>
      </c>
      <c r="I190" s="4">
        <f>主动技能!O193</f>
        <v>0</v>
      </c>
      <c r="J190" s="31" t="str">
        <f>主动技能!P193</f>
        <v>|||</v>
      </c>
      <c r="K190" s="31">
        <f>主动技能!Q193</f>
        <v>1</v>
      </c>
      <c r="L190" s="31">
        <f>主动技能!R193</f>
        <v>0</v>
      </c>
      <c r="M190" s="31">
        <f>主动技能!S193</f>
        <v>0</v>
      </c>
      <c r="N190" s="31" t="str">
        <f>IF(主动技能!T193="","",主动技能!T193)</f>
        <v/>
      </c>
      <c r="O190" s="31" t="str">
        <f>IF(主动技能!U193="","",主动技能!U193)</f>
        <v/>
      </c>
      <c r="P190" s="31" t="str">
        <f>IF(主动技能!V193="","",主动技能!V193)</f>
        <v>skill_01</v>
      </c>
      <c r="Q190" s="31" t="str">
        <f>IF(主动技能!W193="","")</f>
        <v/>
      </c>
      <c r="R190" s="31" t="str">
        <f>IF(主动技能!X193="","")</f>
        <v/>
      </c>
      <c r="S190" s="31">
        <f>主动技能!Y193</f>
        <v>0</v>
      </c>
      <c r="T190" s="31">
        <f>主动技能!Z193</f>
        <v>100</v>
      </c>
      <c r="U190" s="31">
        <f>主动技能!AB193</f>
        <v>797</v>
      </c>
      <c r="V190" s="31">
        <f>主动技能!AC193</f>
        <v>0</v>
      </c>
      <c r="W190" s="31">
        <f>主动技能!AD193</f>
        <v>0</v>
      </c>
      <c r="X190" s="31">
        <f>主动技能!AE193</f>
        <v>0</v>
      </c>
      <c r="Y190" s="31">
        <f>主动技能!AF193</f>
        <v>0</v>
      </c>
      <c r="Z190" s="31">
        <f>主动技能!AG193</f>
        <v>0</v>
      </c>
      <c r="AA190" s="31" t="str">
        <f>主动技能!AH193</f>
        <v>attack</v>
      </c>
      <c r="AB190" s="31" t="str">
        <f>IF(主动技能!AI193="","")</f>
        <v/>
      </c>
      <c r="AC190" s="31">
        <f>主动技能!AJ193</f>
        <v>7</v>
      </c>
      <c r="AD190" s="31">
        <f>主动技能!BF193</f>
        <v>100401</v>
      </c>
      <c r="AE190" s="1">
        <f t="shared" si="2"/>
        <v>7</v>
      </c>
    </row>
    <row r="191" spans="1:31" s="31" customFormat="1" x14ac:dyDescent="0.15">
      <c r="A191" s="31">
        <f>主动技能!B194</f>
        <v>10040108</v>
      </c>
      <c r="B191" s="4" t="str">
        <f>主动技能!H194</f>
        <v>普攻</v>
      </c>
      <c r="C191" s="4" t="str">
        <f>主动技能!I194</f>
        <v>对敌方单体攻击，造成100%攻击力（+1149）点伤害。</v>
      </c>
      <c r="D191" s="4">
        <f>VLOOKUP(主动技能!J194,对应表!F:G,2,FALSE)</f>
        <v>1</v>
      </c>
      <c r="E191" s="4">
        <f>VLOOKUP(主动技能!K194,对应表!J:K,2,FALSE)</f>
        <v>1</v>
      </c>
      <c r="F191" s="4">
        <f>VLOOKUP(主动技能!L194,对应表!N:O,2,FALSE)</f>
        <v>1</v>
      </c>
      <c r="G191" s="4">
        <f>IF(主动技能!M194="必中",2,1)</f>
        <v>1</v>
      </c>
      <c r="H191" s="4">
        <f>主动技能!N194</f>
        <v>100</v>
      </c>
      <c r="I191" s="4">
        <f>主动技能!O194</f>
        <v>0</v>
      </c>
      <c r="J191" s="31" t="str">
        <f>主动技能!P194</f>
        <v>|||</v>
      </c>
      <c r="K191" s="31">
        <f>主动技能!Q194</f>
        <v>1</v>
      </c>
      <c r="L191" s="31">
        <f>主动技能!R194</f>
        <v>0</v>
      </c>
      <c r="M191" s="31">
        <f>主动技能!S194</f>
        <v>0</v>
      </c>
      <c r="N191" s="31" t="str">
        <f>IF(主动技能!T194="","",主动技能!T194)</f>
        <v/>
      </c>
      <c r="O191" s="31" t="str">
        <f>IF(主动技能!U194="","",主动技能!U194)</f>
        <v/>
      </c>
      <c r="P191" s="31" t="str">
        <f>IF(主动技能!V194="","",主动技能!V194)</f>
        <v>skill_01</v>
      </c>
      <c r="Q191" s="31" t="str">
        <f>IF(主动技能!W194="","")</f>
        <v/>
      </c>
      <c r="R191" s="31" t="str">
        <f>IF(主动技能!X194="","")</f>
        <v/>
      </c>
      <c r="S191" s="31">
        <f>主动技能!Y194</f>
        <v>0</v>
      </c>
      <c r="T191" s="31">
        <f>主动技能!Z194</f>
        <v>100</v>
      </c>
      <c r="U191" s="31">
        <f>主动技能!AB194</f>
        <v>1149</v>
      </c>
      <c r="V191" s="31">
        <f>主动技能!AC194</f>
        <v>0</v>
      </c>
      <c r="W191" s="31">
        <f>主动技能!AD194</f>
        <v>0</v>
      </c>
      <c r="X191" s="31">
        <f>主动技能!AE194</f>
        <v>0</v>
      </c>
      <c r="Y191" s="31">
        <f>主动技能!AF194</f>
        <v>0</v>
      </c>
      <c r="Z191" s="31">
        <f>主动技能!AG194</f>
        <v>0</v>
      </c>
      <c r="AA191" s="31" t="str">
        <f>主动技能!AH194</f>
        <v>attack</v>
      </c>
      <c r="AB191" s="31" t="str">
        <f>IF(主动技能!AI194="","")</f>
        <v/>
      </c>
      <c r="AC191" s="31">
        <f>主动技能!AJ194</f>
        <v>8</v>
      </c>
      <c r="AD191" s="31">
        <f>主动技能!BF194</f>
        <v>100401</v>
      </c>
      <c r="AE191" s="1">
        <f t="shared" si="2"/>
        <v>8</v>
      </c>
    </row>
    <row r="192" spans="1:31" s="31" customFormat="1" x14ac:dyDescent="0.15">
      <c r="A192" s="31">
        <f>主动技能!B195</f>
        <v>10040109</v>
      </c>
      <c r="B192" s="4" t="str">
        <f>主动技能!H195</f>
        <v>普攻</v>
      </c>
      <c r="C192" s="4" t="str">
        <f>主动技能!I195</f>
        <v>对敌方单体攻击，造成100%攻击力（+1648）点伤害。</v>
      </c>
      <c r="D192" s="4">
        <f>VLOOKUP(主动技能!J195,对应表!F:G,2,FALSE)</f>
        <v>1</v>
      </c>
      <c r="E192" s="4">
        <f>VLOOKUP(主动技能!K195,对应表!J:K,2,FALSE)</f>
        <v>1</v>
      </c>
      <c r="F192" s="4">
        <f>VLOOKUP(主动技能!L195,对应表!N:O,2,FALSE)</f>
        <v>1</v>
      </c>
      <c r="G192" s="4">
        <f>IF(主动技能!M195="必中",2,1)</f>
        <v>1</v>
      </c>
      <c r="H192" s="4">
        <f>主动技能!N195</f>
        <v>100</v>
      </c>
      <c r="I192" s="4">
        <f>主动技能!O195</f>
        <v>0</v>
      </c>
      <c r="J192" s="31" t="str">
        <f>主动技能!P195</f>
        <v>|||</v>
      </c>
      <c r="K192" s="31">
        <f>主动技能!Q195</f>
        <v>1</v>
      </c>
      <c r="L192" s="31">
        <f>主动技能!R195</f>
        <v>0</v>
      </c>
      <c r="M192" s="31">
        <f>主动技能!S195</f>
        <v>0</v>
      </c>
      <c r="N192" s="31" t="str">
        <f>IF(主动技能!T195="","",主动技能!T195)</f>
        <v/>
      </c>
      <c r="O192" s="31" t="str">
        <f>IF(主动技能!U195="","",主动技能!U195)</f>
        <v/>
      </c>
      <c r="P192" s="31" t="str">
        <f>IF(主动技能!V195="","",主动技能!V195)</f>
        <v>skill_01</v>
      </c>
      <c r="Q192" s="31" t="str">
        <f>IF(主动技能!W195="","")</f>
        <v/>
      </c>
      <c r="R192" s="31" t="str">
        <f>IF(主动技能!X195="","")</f>
        <v/>
      </c>
      <c r="S192" s="31">
        <f>主动技能!Y195</f>
        <v>0</v>
      </c>
      <c r="T192" s="31">
        <f>主动技能!Z195</f>
        <v>100</v>
      </c>
      <c r="U192" s="31">
        <f>主动技能!AB195</f>
        <v>1648</v>
      </c>
      <c r="V192" s="31">
        <f>主动技能!AC195</f>
        <v>0</v>
      </c>
      <c r="W192" s="31">
        <f>主动技能!AD195</f>
        <v>0</v>
      </c>
      <c r="X192" s="31">
        <f>主动技能!AE195</f>
        <v>0</v>
      </c>
      <c r="Y192" s="31">
        <f>主动技能!AF195</f>
        <v>0</v>
      </c>
      <c r="Z192" s="31">
        <f>主动技能!AG195</f>
        <v>0</v>
      </c>
      <c r="AA192" s="31" t="str">
        <f>主动技能!AH195</f>
        <v>attack</v>
      </c>
      <c r="AB192" s="31" t="str">
        <f>IF(主动技能!AI195="","")</f>
        <v/>
      </c>
      <c r="AC192" s="31">
        <f>主动技能!AJ195</f>
        <v>9</v>
      </c>
      <c r="AD192" s="31">
        <f>主动技能!BF195</f>
        <v>100401</v>
      </c>
      <c r="AE192" s="1">
        <f t="shared" si="2"/>
        <v>9</v>
      </c>
    </row>
    <row r="193" spans="1:31" s="31" customFormat="1" x14ac:dyDescent="0.15">
      <c r="A193" s="31">
        <f>主动技能!B196</f>
        <v>10040110</v>
      </c>
      <c r="B193" s="4" t="str">
        <f>主动技能!H196</f>
        <v>普攻</v>
      </c>
      <c r="C193" s="4" t="str">
        <f>主动技能!I196</f>
        <v>对敌方单体攻击，造成100%攻击力（+2353）点伤害。</v>
      </c>
      <c r="D193" s="4">
        <f>VLOOKUP(主动技能!J196,对应表!F:G,2,FALSE)</f>
        <v>1</v>
      </c>
      <c r="E193" s="4">
        <f>VLOOKUP(主动技能!K196,对应表!J:K,2,FALSE)</f>
        <v>1</v>
      </c>
      <c r="F193" s="4">
        <f>VLOOKUP(主动技能!L196,对应表!N:O,2,FALSE)</f>
        <v>1</v>
      </c>
      <c r="G193" s="4">
        <f>IF(主动技能!M196="必中",2,1)</f>
        <v>1</v>
      </c>
      <c r="H193" s="4">
        <f>主动技能!N196</f>
        <v>100</v>
      </c>
      <c r="I193" s="4">
        <f>主动技能!O196</f>
        <v>0</v>
      </c>
      <c r="J193" s="31" t="str">
        <f>主动技能!P196</f>
        <v>|||</v>
      </c>
      <c r="K193" s="31">
        <f>主动技能!Q196</f>
        <v>1</v>
      </c>
      <c r="L193" s="31">
        <f>主动技能!R196</f>
        <v>0</v>
      </c>
      <c r="M193" s="31">
        <f>主动技能!S196</f>
        <v>0</v>
      </c>
      <c r="N193" s="31" t="str">
        <f>IF(主动技能!T196="","",主动技能!T196)</f>
        <v/>
      </c>
      <c r="O193" s="31" t="str">
        <f>IF(主动技能!U196="","",主动技能!U196)</f>
        <v/>
      </c>
      <c r="P193" s="31" t="str">
        <f>IF(主动技能!V196="","",主动技能!V196)</f>
        <v>skill_01</v>
      </c>
      <c r="Q193" s="31" t="str">
        <f>IF(主动技能!W196="","")</f>
        <v/>
      </c>
      <c r="R193" s="31" t="str">
        <f>IF(主动技能!X196="","")</f>
        <v/>
      </c>
      <c r="S193" s="31">
        <f>主动技能!Y196</f>
        <v>0</v>
      </c>
      <c r="T193" s="31">
        <f>主动技能!Z196</f>
        <v>100</v>
      </c>
      <c r="U193" s="31">
        <f>主动技能!AB196</f>
        <v>2353</v>
      </c>
      <c r="V193" s="31">
        <f>主动技能!AC196</f>
        <v>0</v>
      </c>
      <c r="W193" s="31">
        <f>主动技能!AD196</f>
        <v>0</v>
      </c>
      <c r="X193" s="31">
        <f>主动技能!AE196</f>
        <v>0</v>
      </c>
      <c r="Y193" s="31">
        <f>主动技能!AF196</f>
        <v>0</v>
      </c>
      <c r="Z193" s="31">
        <f>主动技能!AG196</f>
        <v>0</v>
      </c>
      <c r="AA193" s="31" t="str">
        <f>主动技能!AH196</f>
        <v>attack</v>
      </c>
      <c r="AB193" s="31" t="str">
        <f>IF(主动技能!AI196="","")</f>
        <v/>
      </c>
      <c r="AC193" s="31">
        <f>主动技能!AJ196</f>
        <v>10</v>
      </c>
      <c r="AD193" s="31">
        <f>主动技能!BF196</f>
        <v>100401</v>
      </c>
      <c r="AE193" s="1">
        <f t="shared" si="2"/>
        <v>10</v>
      </c>
    </row>
    <row r="194" spans="1:31" s="31" customFormat="1" x14ac:dyDescent="0.15">
      <c r="A194" s="31">
        <f>主动技能!B197</f>
        <v>10040111</v>
      </c>
      <c r="B194" s="4" t="str">
        <f>主动技能!H197</f>
        <v>普攻</v>
      </c>
      <c r="C194" s="4" t="str">
        <f>主动技能!I197</f>
        <v>对敌方单体攻击，造成100%攻击力（+3352）点伤害。</v>
      </c>
      <c r="D194" s="4">
        <f>VLOOKUP(主动技能!J197,对应表!F:G,2,FALSE)</f>
        <v>1</v>
      </c>
      <c r="E194" s="4">
        <f>VLOOKUP(主动技能!K197,对应表!J:K,2,FALSE)</f>
        <v>1</v>
      </c>
      <c r="F194" s="4">
        <f>VLOOKUP(主动技能!L197,对应表!N:O,2,FALSE)</f>
        <v>1</v>
      </c>
      <c r="G194" s="4">
        <f>IF(主动技能!M197="必中",2,1)</f>
        <v>1</v>
      </c>
      <c r="H194" s="4">
        <f>主动技能!N197</f>
        <v>100</v>
      </c>
      <c r="I194" s="4">
        <f>主动技能!O197</f>
        <v>0</v>
      </c>
      <c r="J194" s="31" t="str">
        <f>主动技能!P197</f>
        <v>|||</v>
      </c>
      <c r="K194" s="31">
        <f>主动技能!Q197</f>
        <v>1</v>
      </c>
      <c r="L194" s="31">
        <f>主动技能!R197</f>
        <v>0</v>
      </c>
      <c r="M194" s="31">
        <f>主动技能!S197</f>
        <v>0</v>
      </c>
      <c r="N194" s="31" t="str">
        <f>IF(主动技能!T197="","",主动技能!T197)</f>
        <v/>
      </c>
      <c r="O194" s="31" t="str">
        <f>IF(主动技能!U197="","",主动技能!U197)</f>
        <v/>
      </c>
      <c r="P194" s="31" t="str">
        <f>IF(主动技能!V197="","",主动技能!V197)</f>
        <v>skill_01</v>
      </c>
      <c r="Q194" s="31" t="str">
        <f>IF(主动技能!W197="","")</f>
        <v/>
      </c>
      <c r="R194" s="31" t="str">
        <f>IF(主动技能!X197="","")</f>
        <v/>
      </c>
      <c r="S194" s="31">
        <f>主动技能!Y197</f>
        <v>0</v>
      </c>
      <c r="T194" s="31">
        <f>主动技能!Z197</f>
        <v>100</v>
      </c>
      <c r="U194" s="31">
        <f>主动技能!AB197</f>
        <v>3352</v>
      </c>
      <c r="V194" s="31">
        <f>主动技能!AC197</f>
        <v>0</v>
      </c>
      <c r="W194" s="31">
        <f>主动技能!AD197</f>
        <v>0</v>
      </c>
      <c r="X194" s="31">
        <f>主动技能!AE197</f>
        <v>0</v>
      </c>
      <c r="Y194" s="31">
        <f>主动技能!AF197</f>
        <v>0</v>
      </c>
      <c r="Z194" s="31">
        <f>主动技能!AG197</f>
        <v>0</v>
      </c>
      <c r="AA194" s="31" t="str">
        <f>主动技能!AH197</f>
        <v>attack</v>
      </c>
      <c r="AB194" s="31" t="str">
        <f>IF(主动技能!AI197="","")</f>
        <v/>
      </c>
      <c r="AC194" s="31">
        <f>主动技能!AJ197</f>
        <v>11</v>
      </c>
      <c r="AD194" s="31">
        <f>主动技能!BF197</f>
        <v>100401</v>
      </c>
      <c r="AE194" s="1">
        <f t="shared" si="2"/>
        <v>11</v>
      </c>
    </row>
    <row r="195" spans="1:31" s="31" customFormat="1" x14ac:dyDescent="0.15">
      <c r="A195" s="31">
        <f>主动技能!B198</f>
        <v>10040112</v>
      </c>
      <c r="B195" s="4" t="str">
        <f>主动技能!H198</f>
        <v>普攻</v>
      </c>
      <c r="C195" s="4" t="str">
        <f>主动技能!I198</f>
        <v>对敌方单体攻击，造成100%攻击力（+4766）点伤害。</v>
      </c>
      <c r="D195" s="4">
        <f>VLOOKUP(主动技能!J198,对应表!F:G,2,FALSE)</f>
        <v>1</v>
      </c>
      <c r="E195" s="4">
        <f>VLOOKUP(主动技能!K198,对应表!J:K,2,FALSE)</f>
        <v>1</v>
      </c>
      <c r="F195" s="4">
        <f>VLOOKUP(主动技能!L198,对应表!N:O,2,FALSE)</f>
        <v>1</v>
      </c>
      <c r="G195" s="4">
        <f>IF(主动技能!M198="必中",2,1)</f>
        <v>1</v>
      </c>
      <c r="H195" s="4">
        <f>主动技能!N198</f>
        <v>100</v>
      </c>
      <c r="I195" s="4">
        <f>主动技能!O198</f>
        <v>0</v>
      </c>
      <c r="J195" s="31" t="str">
        <f>主动技能!P198</f>
        <v>|||</v>
      </c>
      <c r="K195" s="31">
        <f>主动技能!Q198</f>
        <v>1</v>
      </c>
      <c r="L195" s="31">
        <f>主动技能!R198</f>
        <v>0</v>
      </c>
      <c r="M195" s="31">
        <f>主动技能!S198</f>
        <v>0</v>
      </c>
      <c r="N195" s="31" t="str">
        <f>IF(主动技能!T198="","",主动技能!T198)</f>
        <v/>
      </c>
      <c r="O195" s="31" t="str">
        <f>IF(主动技能!U198="","",主动技能!U198)</f>
        <v/>
      </c>
      <c r="P195" s="31" t="str">
        <f>IF(主动技能!V198="","",主动技能!V198)</f>
        <v>skill_01</v>
      </c>
      <c r="Q195" s="31" t="str">
        <f>IF(主动技能!W198="","")</f>
        <v/>
      </c>
      <c r="R195" s="31" t="str">
        <f>IF(主动技能!X198="","")</f>
        <v/>
      </c>
      <c r="S195" s="31">
        <f>主动技能!Y198</f>
        <v>0</v>
      </c>
      <c r="T195" s="31">
        <f>主动技能!Z198</f>
        <v>100</v>
      </c>
      <c r="U195" s="31">
        <f>主动技能!AB198</f>
        <v>4766</v>
      </c>
      <c r="V195" s="31">
        <f>主动技能!AC198</f>
        <v>0</v>
      </c>
      <c r="W195" s="31">
        <f>主动技能!AD198</f>
        <v>0</v>
      </c>
      <c r="X195" s="31">
        <f>主动技能!AE198</f>
        <v>0</v>
      </c>
      <c r="Y195" s="31">
        <f>主动技能!AF198</f>
        <v>0</v>
      </c>
      <c r="Z195" s="31">
        <f>主动技能!AG198</f>
        <v>0</v>
      </c>
      <c r="AA195" s="31" t="str">
        <f>主动技能!AH198</f>
        <v>attack</v>
      </c>
      <c r="AB195" s="31" t="str">
        <f>IF(主动技能!AI198="","")</f>
        <v/>
      </c>
      <c r="AC195" s="31">
        <f>主动技能!AJ198</f>
        <v>12</v>
      </c>
      <c r="AD195" s="31">
        <f>主动技能!BF198</f>
        <v>100401</v>
      </c>
      <c r="AE195" s="1">
        <f t="shared" si="2"/>
        <v>12</v>
      </c>
    </row>
    <row r="196" spans="1:31" s="31" customFormat="1" x14ac:dyDescent="0.15">
      <c r="A196" s="31">
        <f>主动技能!B199</f>
        <v>10040113</v>
      </c>
      <c r="B196" s="4" t="str">
        <f>主动技能!H199</f>
        <v>普攻</v>
      </c>
      <c r="C196" s="4" t="str">
        <f>主动技能!I199</f>
        <v>对敌方单体攻击，造成100%攻击力（+6767）点伤害。</v>
      </c>
      <c r="D196" s="4">
        <f>VLOOKUP(主动技能!J199,对应表!F:G,2,FALSE)</f>
        <v>1</v>
      </c>
      <c r="E196" s="4">
        <f>VLOOKUP(主动技能!K199,对应表!J:K,2,FALSE)</f>
        <v>1</v>
      </c>
      <c r="F196" s="4">
        <f>VLOOKUP(主动技能!L199,对应表!N:O,2,FALSE)</f>
        <v>1</v>
      </c>
      <c r="G196" s="4">
        <f>IF(主动技能!M199="必中",2,1)</f>
        <v>1</v>
      </c>
      <c r="H196" s="4">
        <f>主动技能!N199</f>
        <v>100</v>
      </c>
      <c r="I196" s="4">
        <f>主动技能!O199</f>
        <v>0</v>
      </c>
      <c r="J196" s="31" t="str">
        <f>主动技能!P199</f>
        <v>|||</v>
      </c>
      <c r="K196" s="31">
        <f>主动技能!Q199</f>
        <v>1</v>
      </c>
      <c r="L196" s="31">
        <f>主动技能!R199</f>
        <v>0</v>
      </c>
      <c r="M196" s="31">
        <f>主动技能!S199</f>
        <v>0</v>
      </c>
      <c r="N196" s="31" t="str">
        <f>IF(主动技能!T199="","",主动技能!T199)</f>
        <v/>
      </c>
      <c r="O196" s="31" t="str">
        <f>IF(主动技能!U199="","",主动技能!U199)</f>
        <v/>
      </c>
      <c r="P196" s="31" t="str">
        <f>IF(主动技能!V199="","",主动技能!V199)</f>
        <v>skill_01</v>
      </c>
      <c r="Q196" s="31" t="str">
        <f>IF(主动技能!W199="","")</f>
        <v/>
      </c>
      <c r="R196" s="31" t="str">
        <f>IF(主动技能!X199="","")</f>
        <v/>
      </c>
      <c r="S196" s="31">
        <f>主动技能!Y199</f>
        <v>0</v>
      </c>
      <c r="T196" s="31">
        <f>主动技能!Z199</f>
        <v>100</v>
      </c>
      <c r="U196" s="31">
        <f>主动技能!AB199</f>
        <v>6767</v>
      </c>
      <c r="V196" s="31">
        <f>主动技能!AC199</f>
        <v>0</v>
      </c>
      <c r="W196" s="31">
        <f>主动技能!AD199</f>
        <v>0</v>
      </c>
      <c r="X196" s="31">
        <f>主动技能!AE199</f>
        <v>0</v>
      </c>
      <c r="Y196" s="31">
        <f>主动技能!AF199</f>
        <v>0</v>
      </c>
      <c r="Z196" s="31">
        <f>主动技能!AG199</f>
        <v>0</v>
      </c>
      <c r="AA196" s="31" t="str">
        <f>主动技能!AH199</f>
        <v>attack</v>
      </c>
      <c r="AB196" s="31" t="str">
        <f>IF(主动技能!AI199="","")</f>
        <v/>
      </c>
      <c r="AC196" s="31">
        <f>主动技能!AJ199</f>
        <v>13</v>
      </c>
      <c r="AD196" s="31">
        <f>主动技能!BF199</f>
        <v>100401</v>
      </c>
      <c r="AE196" s="1">
        <f t="shared" si="2"/>
        <v>13</v>
      </c>
    </row>
    <row r="197" spans="1:31" s="31" customFormat="1" x14ac:dyDescent="0.15">
      <c r="A197" s="31">
        <f>主动技能!B200</f>
        <v>10040114</v>
      </c>
      <c r="B197" s="4" t="str">
        <f>主动技能!H200</f>
        <v>普攻</v>
      </c>
      <c r="C197" s="4" t="str">
        <f>主动技能!I200</f>
        <v>对敌方单体攻击，造成100%攻击力（+9601）点伤害。</v>
      </c>
      <c r="D197" s="4">
        <f>VLOOKUP(主动技能!J200,对应表!F:G,2,FALSE)</f>
        <v>1</v>
      </c>
      <c r="E197" s="4">
        <f>VLOOKUP(主动技能!K200,对应表!J:K,2,FALSE)</f>
        <v>1</v>
      </c>
      <c r="F197" s="4">
        <f>VLOOKUP(主动技能!L200,对应表!N:O,2,FALSE)</f>
        <v>1</v>
      </c>
      <c r="G197" s="4">
        <f>IF(主动技能!M200="必中",2,1)</f>
        <v>1</v>
      </c>
      <c r="H197" s="4">
        <f>主动技能!N200</f>
        <v>100</v>
      </c>
      <c r="I197" s="4">
        <f>主动技能!O200</f>
        <v>0</v>
      </c>
      <c r="J197" s="31" t="str">
        <f>主动技能!P200</f>
        <v>|||</v>
      </c>
      <c r="K197" s="31">
        <f>主动技能!Q200</f>
        <v>1</v>
      </c>
      <c r="L197" s="31">
        <f>主动技能!R200</f>
        <v>0</v>
      </c>
      <c r="M197" s="31">
        <f>主动技能!S200</f>
        <v>0</v>
      </c>
      <c r="N197" s="31" t="str">
        <f>IF(主动技能!T200="","",主动技能!T200)</f>
        <v/>
      </c>
      <c r="O197" s="31" t="str">
        <f>IF(主动技能!U200="","",主动技能!U200)</f>
        <v/>
      </c>
      <c r="P197" s="31" t="str">
        <f>IF(主动技能!V200="","",主动技能!V200)</f>
        <v>skill_01</v>
      </c>
      <c r="Q197" s="31" t="str">
        <f>IF(主动技能!W200="","")</f>
        <v/>
      </c>
      <c r="R197" s="31" t="str">
        <f>IF(主动技能!X200="","")</f>
        <v/>
      </c>
      <c r="S197" s="31">
        <f>主动技能!Y200</f>
        <v>0</v>
      </c>
      <c r="T197" s="31">
        <f>主动技能!Z200</f>
        <v>100</v>
      </c>
      <c r="U197" s="31">
        <f>主动技能!AB200</f>
        <v>9601</v>
      </c>
      <c r="V197" s="31">
        <f>主动技能!AC200</f>
        <v>0</v>
      </c>
      <c r="W197" s="31">
        <f>主动技能!AD200</f>
        <v>0</v>
      </c>
      <c r="X197" s="31">
        <f>主动技能!AE200</f>
        <v>0</v>
      </c>
      <c r="Y197" s="31">
        <f>主动技能!AF200</f>
        <v>0</v>
      </c>
      <c r="Z197" s="31">
        <f>主动技能!AG200</f>
        <v>0</v>
      </c>
      <c r="AA197" s="31" t="str">
        <f>主动技能!AH200</f>
        <v>attack</v>
      </c>
      <c r="AB197" s="31" t="str">
        <f>IF(主动技能!AI200="","")</f>
        <v/>
      </c>
      <c r="AC197" s="31">
        <f>主动技能!AJ200</f>
        <v>14</v>
      </c>
      <c r="AD197" s="31">
        <f>主动技能!BF200</f>
        <v>100401</v>
      </c>
      <c r="AE197" s="1">
        <f t="shared" ref="AE197:AE260" si="3">AC197</f>
        <v>14</v>
      </c>
    </row>
    <row r="198" spans="1:31" s="31" customFormat="1" x14ac:dyDescent="0.15">
      <c r="A198" s="31">
        <f>主动技能!B201</f>
        <v>10040115</v>
      </c>
      <c r="B198" s="4" t="str">
        <f>主动技能!H201</f>
        <v>普攻</v>
      </c>
      <c r="C198" s="4" t="str">
        <f>主动技能!I201</f>
        <v>对敌方单体攻击，造成100%攻击力（+13613）点伤害。</v>
      </c>
      <c r="D198" s="4">
        <f>VLOOKUP(主动技能!J201,对应表!F:G,2,FALSE)</f>
        <v>1</v>
      </c>
      <c r="E198" s="4">
        <f>VLOOKUP(主动技能!K201,对应表!J:K,2,FALSE)</f>
        <v>1</v>
      </c>
      <c r="F198" s="4">
        <f>VLOOKUP(主动技能!L201,对应表!N:O,2,FALSE)</f>
        <v>1</v>
      </c>
      <c r="G198" s="4">
        <f>IF(主动技能!M201="必中",2,1)</f>
        <v>1</v>
      </c>
      <c r="H198" s="4">
        <f>主动技能!N201</f>
        <v>100</v>
      </c>
      <c r="I198" s="4">
        <f>主动技能!O201</f>
        <v>0</v>
      </c>
      <c r="J198" s="31" t="str">
        <f>主动技能!P201</f>
        <v>|||</v>
      </c>
      <c r="K198" s="31">
        <f>主动技能!Q201</f>
        <v>1</v>
      </c>
      <c r="L198" s="31">
        <f>主动技能!R201</f>
        <v>0</v>
      </c>
      <c r="M198" s="31">
        <f>主动技能!S201</f>
        <v>0</v>
      </c>
      <c r="N198" s="31" t="str">
        <f>IF(主动技能!T201="","",主动技能!T201)</f>
        <v/>
      </c>
      <c r="O198" s="31" t="str">
        <f>IF(主动技能!U201="","",主动技能!U201)</f>
        <v/>
      </c>
      <c r="P198" s="31" t="str">
        <f>IF(主动技能!V201="","",主动技能!V201)</f>
        <v>skill_01</v>
      </c>
      <c r="Q198" s="31" t="str">
        <f>IF(主动技能!W201="","")</f>
        <v/>
      </c>
      <c r="R198" s="31" t="str">
        <f>IF(主动技能!X201="","")</f>
        <v/>
      </c>
      <c r="S198" s="31">
        <f>主动技能!Y201</f>
        <v>0</v>
      </c>
      <c r="T198" s="31">
        <f>主动技能!Z201</f>
        <v>100</v>
      </c>
      <c r="U198" s="31">
        <f>主动技能!AB201</f>
        <v>13613</v>
      </c>
      <c r="V198" s="31">
        <f>主动技能!AC201</f>
        <v>0</v>
      </c>
      <c r="W198" s="31">
        <f>主动技能!AD201</f>
        <v>0</v>
      </c>
      <c r="X198" s="31">
        <f>主动技能!AE201</f>
        <v>0</v>
      </c>
      <c r="Y198" s="31">
        <f>主动技能!AF201</f>
        <v>0</v>
      </c>
      <c r="Z198" s="31">
        <f>主动技能!AG201</f>
        <v>0</v>
      </c>
      <c r="AA198" s="31" t="str">
        <f>主动技能!AH201</f>
        <v>attack</v>
      </c>
      <c r="AB198" s="31" t="str">
        <f>IF(主动技能!AI201="","")</f>
        <v/>
      </c>
      <c r="AC198" s="31">
        <f>主动技能!AJ201</f>
        <v>15</v>
      </c>
      <c r="AD198" s="31">
        <f>主动技能!BF201</f>
        <v>100401</v>
      </c>
      <c r="AE198" s="1">
        <f t="shared" si="3"/>
        <v>15</v>
      </c>
    </row>
    <row r="199" spans="1:31" s="31" customFormat="1" x14ac:dyDescent="0.15">
      <c r="A199" s="31">
        <f>主动技能!B202</f>
        <v>10040116</v>
      </c>
      <c r="B199" s="4" t="str">
        <f>主动技能!H202</f>
        <v>普攻</v>
      </c>
      <c r="C199" s="4" t="str">
        <f>主动技能!I202</f>
        <v>对敌方单体攻击，造成100%攻击力（+19292）点伤害。</v>
      </c>
      <c r="D199" s="4">
        <f>VLOOKUP(主动技能!J202,对应表!F:G,2,FALSE)</f>
        <v>1</v>
      </c>
      <c r="E199" s="4">
        <f>VLOOKUP(主动技能!K202,对应表!J:K,2,FALSE)</f>
        <v>1</v>
      </c>
      <c r="F199" s="4">
        <f>VLOOKUP(主动技能!L202,对应表!N:O,2,FALSE)</f>
        <v>1</v>
      </c>
      <c r="G199" s="4">
        <f>IF(主动技能!M202="必中",2,1)</f>
        <v>1</v>
      </c>
      <c r="H199" s="4">
        <f>主动技能!N202</f>
        <v>100</v>
      </c>
      <c r="I199" s="4">
        <f>主动技能!O202</f>
        <v>0</v>
      </c>
      <c r="J199" s="31" t="str">
        <f>主动技能!P202</f>
        <v>|||</v>
      </c>
      <c r="K199" s="31">
        <f>主动技能!Q202</f>
        <v>1</v>
      </c>
      <c r="L199" s="31">
        <f>主动技能!R202</f>
        <v>0</v>
      </c>
      <c r="M199" s="31">
        <f>主动技能!S202</f>
        <v>0</v>
      </c>
      <c r="N199" s="31" t="str">
        <f>IF(主动技能!T202="","",主动技能!T202)</f>
        <v/>
      </c>
      <c r="O199" s="31" t="str">
        <f>IF(主动技能!U202="","",主动技能!U202)</f>
        <v/>
      </c>
      <c r="P199" s="31" t="str">
        <f>IF(主动技能!V202="","",主动技能!V202)</f>
        <v>skill_01</v>
      </c>
      <c r="Q199" s="31" t="str">
        <f>IF(主动技能!W202="","")</f>
        <v/>
      </c>
      <c r="R199" s="31" t="str">
        <f>IF(主动技能!X202="","")</f>
        <v/>
      </c>
      <c r="S199" s="31">
        <f>主动技能!Y202</f>
        <v>0</v>
      </c>
      <c r="T199" s="31">
        <f>主动技能!Z202</f>
        <v>100</v>
      </c>
      <c r="U199" s="31">
        <f>主动技能!AB202</f>
        <v>19292</v>
      </c>
      <c r="V199" s="31">
        <f>主动技能!AC202</f>
        <v>0</v>
      </c>
      <c r="W199" s="31">
        <f>主动技能!AD202</f>
        <v>0</v>
      </c>
      <c r="X199" s="31">
        <f>主动技能!AE202</f>
        <v>0</v>
      </c>
      <c r="Y199" s="31">
        <f>主动技能!AF202</f>
        <v>0</v>
      </c>
      <c r="Z199" s="31">
        <f>主动技能!AG202</f>
        <v>0</v>
      </c>
      <c r="AA199" s="31" t="str">
        <f>主动技能!AH202</f>
        <v>attack</v>
      </c>
      <c r="AB199" s="31" t="str">
        <f>IF(主动技能!AI202="","")</f>
        <v/>
      </c>
      <c r="AC199" s="31">
        <f>主动技能!AJ202</f>
        <v>16</v>
      </c>
      <c r="AD199" s="31">
        <f>主动技能!BF202</f>
        <v>100401</v>
      </c>
      <c r="AE199" s="1">
        <f t="shared" si="3"/>
        <v>16</v>
      </c>
    </row>
    <row r="200" spans="1:31" s="31" customFormat="1" x14ac:dyDescent="0.15">
      <c r="A200" s="31">
        <f>主动技能!B203</f>
        <v>10040117</v>
      </c>
      <c r="B200" s="4" t="str">
        <f>主动技能!H203</f>
        <v>普攻</v>
      </c>
      <c r="C200" s="4" t="str">
        <f>主动技能!I203</f>
        <v>对敌方单体攻击，造成100%攻击力（+27333）点伤害。</v>
      </c>
      <c r="D200" s="4">
        <f>VLOOKUP(主动技能!J203,对应表!F:G,2,FALSE)</f>
        <v>1</v>
      </c>
      <c r="E200" s="4">
        <f>VLOOKUP(主动技能!K203,对应表!J:K,2,FALSE)</f>
        <v>1</v>
      </c>
      <c r="F200" s="4">
        <f>VLOOKUP(主动技能!L203,对应表!N:O,2,FALSE)</f>
        <v>1</v>
      </c>
      <c r="G200" s="4">
        <f>IF(主动技能!M203="必中",2,1)</f>
        <v>1</v>
      </c>
      <c r="H200" s="4">
        <f>主动技能!N203</f>
        <v>100</v>
      </c>
      <c r="I200" s="4">
        <f>主动技能!O203</f>
        <v>0</v>
      </c>
      <c r="J200" s="31" t="str">
        <f>主动技能!P203</f>
        <v>|||</v>
      </c>
      <c r="K200" s="31">
        <f>主动技能!Q203</f>
        <v>1</v>
      </c>
      <c r="L200" s="31">
        <f>主动技能!R203</f>
        <v>0</v>
      </c>
      <c r="M200" s="31">
        <f>主动技能!S203</f>
        <v>0</v>
      </c>
      <c r="N200" s="31" t="str">
        <f>IF(主动技能!T203="","",主动技能!T203)</f>
        <v/>
      </c>
      <c r="O200" s="31" t="str">
        <f>IF(主动技能!U203="","",主动技能!U203)</f>
        <v/>
      </c>
      <c r="P200" s="31" t="str">
        <f>IF(主动技能!V203="","",主动技能!V203)</f>
        <v>skill_01</v>
      </c>
      <c r="Q200" s="31" t="str">
        <f>IF(主动技能!W203="","")</f>
        <v/>
      </c>
      <c r="R200" s="31" t="str">
        <f>IF(主动技能!X203="","")</f>
        <v/>
      </c>
      <c r="S200" s="31">
        <f>主动技能!Y203</f>
        <v>0</v>
      </c>
      <c r="T200" s="31">
        <f>主动技能!Z203</f>
        <v>100</v>
      </c>
      <c r="U200" s="31">
        <f>主动技能!AB203</f>
        <v>27333</v>
      </c>
      <c r="V200" s="31">
        <f>主动技能!AC203</f>
        <v>0</v>
      </c>
      <c r="W200" s="31">
        <f>主动技能!AD203</f>
        <v>0</v>
      </c>
      <c r="X200" s="31">
        <f>主动技能!AE203</f>
        <v>0</v>
      </c>
      <c r="Y200" s="31">
        <f>主动技能!AF203</f>
        <v>0</v>
      </c>
      <c r="Z200" s="31">
        <f>主动技能!AG203</f>
        <v>0</v>
      </c>
      <c r="AA200" s="31" t="str">
        <f>主动技能!AH203</f>
        <v>attack</v>
      </c>
      <c r="AB200" s="31" t="str">
        <f>IF(主动技能!AI203="","")</f>
        <v/>
      </c>
      <c r="AC200" s="31">
        <f>主动技能!AJ203</f>
        <v>17</v>
      </c>
      <c r="AD200" s="31">
        <f>主动技能!BF203</f>
        <v>100401</v>
      </c>
      <c r="AE200" s="1">
        <f t="shared" si="3"/>
        <v>17</v>
      </c>
    </row>
    <row r="201" spans="1:31" s="31" customFormat="1" x14ac:dyDescent="0.15">
      <c r="A201" s="31">
        <f>主动技能!B204</f>
        <v>10040118</v>
      </c>
      <c r="B201" s="4" t="str">
        <f>主动技能!H204</f>
        <v>普攻</v>
      </c>
      <c r="C201" s="4" t="str">
        <f>主动技能!I204</f>
        <v>对敌方单体攻击，造成100%攻击力（+38716）点伤害。</v>
      </c>
      <c r="D201" s="4">
        <f>VLOOKUP(主动技能!J204,对应表!F:G,2,FALSE)</f>
        <v>1</v>
      </c>
      <c r="E201" s="4">
        <f>VLOOKUP(主动技能!K204,对应表!J:K,2,FALSE)</f>
        <v>1</v>
      </c>
      <c r="F201" s="4">
        <f>VLOOKUP(主动技能!L204,对应表!N:O,2,FALSE)</f>
        <v>1</v>
      </c>
      <c r="G201" s="4">
        <f>IF(主动技能!M204="必中",2,1)</f>
        <v>1</v>
      </c>
      <c r="H201" s="4">
        <f>主动技能!N204</f>
        <v>100</v>
      </c>
      <c r="I201" s="4">
        <f>主动技能!O204</f>
        <v>0</v>
      </c>
      <c r="J201" s="31" t="str">
        <f>主动技能!P204</f>
        <v>|||</v>
      </c>
      <c r="K201" s="31">
        <f>主动技能!Q204</f>
        <v>1</v>
      </c>
      <c r="L201" s="31">
        <f>主动技能!R204</f>
        <v>0</v>
      </c>
      <c r="M201" s="31">
        <f>主动技能!S204</f>
        <v>0</v>
      </c>
      <c r="N201" s="31" t="str">
        <f>IF(主动技能!T204="","",主动技能!T204)</f>
        <v/>
      </c>
      <c r="O201" s="31" t="str">
        <f>IF(主动技能!U204="","",主动技能!U204)</f>
        <v/>
      </c>
      <c r="P201" s="31" t="str">
        <f>IF(主动技能!V204="","",主动技能!V204)</f>
        <v>skill_01</v>
      </c>
      <c r="Q201" s="31" t="str">
        <f>IF(主动技能!W204="","")</f>
        <v/>
      </c>
      <c r="R201" s="31" t="str">
        <f>IF(主动技能!X204="","")</f>
        <v/>
      </c>
      <c r="S201" s="31">
        <f>主动技能!Y204</f>
        <v>0</v>
      </c>
      <c r="T201" s="31">
        <f>主动技能!Z204</f>
        <v>100</v>
      </c>
      <c r="U201" s="31">
        <f>主动技能!AB204</f>
        <v>38716</v>
      </c>
      <c r="V201" s="31">
        <f>主动技能!AC204</f>
        <v>0</v>
      </c>
      <c r="W201" s="31">
        <f>主动技能!AD204</f>
        <v>0</v>
      </c>
      <c r="X201" s="31">
        <f>主动技能!AE204</f>
        <v>0</v>
      </c>
      <c r="Y201" s="31">
        <f>主动技能!AF204</f>
        <v>0</v>
      </c>
      <c r="Z201" s="31">
        <f>主动技能!AG204</f>
        <v>0</v>
      </c>
      <c r="AA201" s="31" t="str">
        <f>主动技能!AH204</f>
        <v>attack</v>
      </c>
      <c r="AB201" s="31" t="str">
        <f>IF(主动技能!AI204="","")</f>
        <v/>
      </c>
      <c r="AC201" s="31">
        <f>主动技能!AJ204</f>
        <v>18</v>
      </c>
      <c r="AD201" s="31">
        <f>主动技能!BF204</f>
        <v>100401</v>
      </c>
      <c r="AE201" s="1">
        <f t="shared" si="3"/>
        <v>18</v>
      </c>
    </row>
    <row r="202" spans="1:31" s="31" customFormat="1" x14ac:dyDescent="0.15">
      <c r="A202" s="31">
        <f>主动技能!B205</f>
        <v>10040119</v>
      </c>
      <c r="B202" s="4" t="str">
        <f>主动技能!H205</f>
        <v>普攻</v>
      </c>
      <c r="C202" s="4" t="str">
        <f>主动技能!I205</f>
        <v>对敌方单体攻击，造成100%攻击力（+54831）点伤害。</v>
      </c>
      <c r="D202" s="4">
        <f>VLOOKUP(主动技能!J205,对应表!F:G,2,FALSE)</f>
        <v>1</v>
      </c>
      <c r="E202" s="4">
        <f>VLOOKUP(主动技能!K205,对应表!J:K,2,FALSE)</f>
        <v>1</v>
      </c>
      <c r="F202" s="4">
        <f>VLOOKUP(主动技能!L205,对应表!N:O,2,FALSE)</f>
        <v>1</v>
      </c>
      <c r="G202" s="4">
        <f>IF(主动技能!M205="必中",2,1)</f>
        <v>1</v>
      </c>
      <c r="H202" s="4">
        <f>主动技能!N205</f>
        <v>100</v>
      </c>
      <c r="I202" s="4">
        <f>主动技能!O205</f>
        <v>0</v>
      </c>
      <c r="J202" s="31" t="str">
        <f>主动技能!P205</f>
        <v>|||</v>
      </c>
      <c r="K202" s="31">
        <f>主动技能!Q205</f>
        <v>1</v>
      </c>
      <c r="L202" s="31">
        <f>主动技能!R205</f>
        <v>0</v>
      </c>
      <c r="M202" s="31">
        <f>主动技能!S205</f>
        <v>0</v>
      </c>
      <c r="N202" s="31" t="str">
        <f>IF(主动技能!T205="","",主动技能!T205)</f>
        <v/>
      </c>
      <c r="O202" s="31" t="str">
        <f>IF(主动技能!U205="","",主动技能!U205)</f>
        <v/>
      </c>
      <c r="P202" s="31" t="str">
        <f>IF(主动技能!V205="","",主动技能!V205)</f>
        <v>skill_01</v>
      </c>
      <c r="Q202" s="31" t="str">
        <f>IF(主动技能!W205="","")</f>
        <v/>
      </c>
      <c r="R202" s="31" t="str">
        <f>IF(主动技能!X205="","")</f>
        <v/>
      </c>
      <c r="S202" s="31">
        <f>主动技能!Y205</f>
        <v>0</v>
      </c>
      <c r="T202" s="31">
        <f>主动技能!Z205</f>
        <v>100</v>
      </c>
      <c r="U202" s="31">
        <f>主动技能!AB205</f>
        <v>54831</v>
      </c>
      <c r="V202" s="31">
        <f>主动技能!AC205</f>
        <v>0</v>
      </c>
      <c r="W202" s="31">
        <f>主动技能!AD205</f>
        <v>0</v>
      </c>
      <c r="X202" s="31">
        <f>主动技能!AE205</f>
        <v>0</v>
      </c>
      <c r="Y202" s="31">
        <f>主动技能!AF205</f>
        <v>0</v>
      </c>
      <c r="Z202" s="31">
        <f>主动技能!AG205</f>
        <v>0</v>
      </c>
      <c r="AA202" s="31" t="str">
        <f>主动技能!AH205</f>
        <v>attack</v>
      </c>
      <c r="AB202" s="31" t="str">
        <f>IF(主动技能!AI205="","")</f>
        <v/>
      </c>
      <c r="AC202" s="31">
        <f>主动技能!AJ205</f>
        <v>19</v>
      </c>
      <c r="AD202" s="31">
        <f>主动技能!BF205</f>
        <v>100401</v>
      </c>
      <c r="AE202" s="1">
        <f t="shared" si="3"/>
        <v>19</v>
      </c>
    </row>
    <row r="203" spans="1:31" s="31" customFormat="1" x14ac:dyDescent="0.15">
      <c r="A203" s="31">
        <f>主动技能!B206</f>
        <v>10040120</v>
      </c>
      <c r="B203" s="4" t="str">
        <f>主动技能!H206</f>
        <v>普攻</v>
      </c>
      <c r="C203" s="4" t="str">
        <f>主动技能!I206</f>
        <v>对敌方单体攻击，造成100%攻击力（+77646）点伤害。</v>
      </c>
      <c r="D203" s="4">
        <f>VLOOKUP(主动技能!J206,对应表!F:G,2,FALSE)</f>
        <v>1</v>
      </c>
      <c r="E203" s="4">
        <f>VLOOKUP(主动技能!K206,对应表!J:K,2,FALSE)</f>
        <v>1</v>
      </c>
      <c r="F203" s="4">
        <f>VLOOKUP(主动技能!L206,对应表!N:O,2,FALSE)</f>
        <v>1</v>
      </c>
      <c r="G203" s="4">
        <f>IF(主动技能!M206="必中",2,1)</f>
        <v>1</v>
      </c>
      <c r="H203" s="4">
        <f>主动技能!N206</f>
        <v>100</v>
      </c>
      <c r="I203" s="4">
        <f>主动技能!O206</f>
        <v>0</v>
      </c>
      <c r="J203" s="31" t="str">
        <f>主动技能!P206</f>
        <v>|||</v>
      </c>
      <c r="K203" s="31">
        <f>主动技能!Q206</f>
        <v>1</v>
      </c>
      <c r="L203" s="31">
        <f>主动技能!R206</f>
        <v>0</v>
      </c>
      <c r="M203" s="31">
        <f>主动技能!S206</f>
        <v>0</v>
      </c>
      <c r="N203" s="31" t="str">
        <f>IF(主动技能!T206="","",主动技能!T206)</f>
        <v/>
      </c>
      <c r="O203" s="31" t="str">
        <f>IF(主动技能!U206="","",主动技能!U206)</f>
        <v/>
      </c>
      <c r="P203" s="31" t="str">
        <f>IF(主动技能!V206="","",主动技能!V206)</f>
        <v>skill_01</v>
      </c>
      <c r="Q203" s="31" t="str">
        <f>IF(主动技能!W206="","")</f>
        <v/>
      </c>
      <c r="R203" s="31" t="str">
        <f>IF(主动技能!X206="","")</f>
        <v/>
      </c>
      <c r="S203" s="31">
        <f>主动技能!Y206</f>
        <v>0</v>
      </c>
      <c r="T203" s="31">
        <f>主动技能!Z206</f>
        <v>100</v>
      </c>
      <c r="U203" s="31">
        <f>主动技能!AB206</f>
        <v>77646</v>
      </c>
      <c r="V203" s="31">
        <f>主动技能!AC206</f>
        <v>0</v>
      </c>
      <c r="W203" s="31">
        <f>主动技能!AD206</f>
        <v>0</v>
      </c>
      <c r="X203" s="31">
        <f>主动技能!AE206</f>
        <v>0</v>
      </c>
      <c r="Y203" s="31">
        <f>主动技能!AF206</f>
        <v>0</v>
      </c>
      <c r="Z203" s="31">
        <f>主动技能!AG206</f>
        <v>0</v>
      </c>
      <c r="AA203" s="31" t="str">
        <f>主动技能!AH206</f>
        <v>attack</v>
      </c>
      <c r="AB203" s="31" t="str">
        <f>IF(主动技能!AI206="","")</f>
        <v/>
      </c>
      <c r="AC203" s="31">
        <f>主动技能!AJ206</f>
        <v>20</v>
      </c>
      <c r="AD203" s="31">
        <f>主动技能!BF206</f>
        <v>100401</v>
      </c>
      <c r="AE203" s="1">
        <f t="shared" si="3"/>
        <v>20</v>
      </c>
    </row>
    <row r="204" spans="1:31" s="31" customFormat="1" x14ac:dyDescent="0.15">
      <c r="A204" s="31">
        <f>主动技能!B207</f>
        <v>10040201</v>
      </c>
      <c r="B204" s="4" t="str">
        <f>主动技能!H207</f>
        <v>冲击斩</v>
      </c>
      <c r="C204" s="4" t="str">
        <f>主动技能!I207</f>
        <v>对敌方单体攻击，造成150%攻击力（+553）点伤害。</v>
      </c>
      <c r="D204" s="4">
        <f>VLOOKUP(主动技能!J207,对应表!F:G,2,FALSE)</f>
        <v>1</v>
      </c>
      <c r="E204" s="4">
        <f>VLOOKUP(主动技能!K207,对应表!J:K,2,FALSE)</f>
        <v>1</v>
      </c>
      <c r="F204" s="4">
        <f>VLOOKUP(主动技能!L207,对应表!N:O,2,FALSE)</f>
        <v>1</v>
      </c>
      <c r="G204" s="4">
        <f>IF(主动技能!M207="必中",2,1)</f>
        <v>1</v>
      </c>
      <c r="H204" s="4">
        <f>主动技能!N207</f>
        <v>100</v>
      </c>
      <c r="I204" s="4">
        <f>主动技能!O207</f>
        <v>0</v>
      </c>
      <c r="J204" s="31" t="str">
        <f>主动技能!P207</f>
        <v>|eff_chongjizhan||</v>
      </c>
      <c r="K204" s="31">
        <f>主动技能!Q207</f>
        <v>1</v>
      </c>
      <c r="L204" s="31">
        <f>主动技能!R207</f>
        <v>0</v>
      </c>
      <c r="M204" s="31">
        <f>主动技能!S207</f>
        <v>0</v>
      </c>
      <c r="N204" s="31" t="str">
        <f>IF(主动技能!T207="","",主动技能!T207)</f>
        <v/>
      </c>
      <c r="O204" s="31" t="str">
        <f>IF(主动技能!U207="","",主动技能!U207)</f>
        <v/>
      </c>
      <c r="P204" s="31" t="str">
        <f>IF(主动技能!V207="","",主动技能!V207)</f>
        <v>skill_05</v>
      </c>
      <c r="Q204" s="31" t="str">
        <f>IF(主动技能!W207="","")</f>
        <v/>
      </c>
      <c r="R204" s="31" t="str">
        <f>IF(主动技能!X207="","")</f>
        <v/>
      </c>
      <c r="S204" s="31">
        <f>主动技能!Y207</f>
        <v>0</v>
      </c>
      <c r="T204" s="31">
        <f>主动技能!Z207</f>
        <v>150</v>
      </c>
      <c r="U204" s="31">
        <f>主动技能!AB207</f>
        <v>553</v>
      </c>
      <c r="V204" s="31">
        <f>主动技能!AC207</f>
        <v>0</v>
      </c>
      <c r="W204" s="31">
        <f>主动技能!AD207</f>
        <v>0</v>
      </c>
      <c r="X204" s="31">
        <f>主动技能!AE207</f>
        <v>1</v>
      </c>
      <c r="Y204" s="31">
        <f>主动技能!AF207</f>
        <v>1</v>
      </c>
      <c r="Z204" s="31">
        <f>主动技能!AG207</f>
        <v>1</v>
      </c>
      <c r="AA204" s="31" t="str">
        <f>主动技能!AH207</f>
        <v>attackex</v>
      </c>
      <c r="AB204" s="31" t="str">
        <f>IF(主动技能!AI207="","")</f>
        <v/>
      </c>
      <c r="AC204" s="31">
        <f>主动技能!AJ207</f>
        <v>1</v>
      </c>
      <c r="AD204" s="31">
        <f>主动技能!BF207</f>
        <v>100402</v>
      </c>
      <c r="AE204" s="1">
        <f t="shared" si="3"/>
        <v>1</v>
      </c>
    </row>
    <row r="205" spans="1:31" s="31" customFormat="1" x14ac:dyDescent="0.15">
      <c r="A205" s="31">
        <f>主动技能!B208</f>
        <v>10040202</v>
      </c>
      <c r="B205" s="4" t="str">
        <f>主动技能!H208</f>
        <v>冲击斩</v>
      </c>
      <c r="C205" s="4" t="str">
        <f>主动技能!I208</f>
        <v>对敌方单体攻击，造成150%攻击力（+611）点伤害。</v>
      </c>
      <c r="D205" s="4">
        <f>VLOOKUP(主动技能!J208,对应表!F:G,2,FALSE)</f>
        <v>1</v>
      </c>
      <c r="E205" s="4">
        <f>VLOOKUP(主动技能!K208,对应表!J:K,2,FALSE)</f>
        <v>1</v>
      </c>
      <c r="F205" s="4">
        <f>VLOOKUP(主动技能!L208,对应表!N:O,2,FALSE)</f>
        <v>1</v>
      </c>
      <c r="G205" s="4">
        <f>IF(主动技能!M208="必中",2,1)</f>
        <v>1</v>
      </c>
      <c r="H205" s="4">
        <f>主动技能!N208</f>
        <v>100</v>
      </c>
      <c r="I205" s="4">
        <f>主动技能!O208</f>
        <v>0</v>
      </c>
      <c r="J205" s="31" t="str">
        <f>主动技能!P208</f>
        <v>|eff_chongjizhan||</v>
      </c>
      <c r="K205" s="31">
        <f>主动技能!Q208</f>
        <v>1</v>
      </c>
      <c r="L205" s="31">
        <f>主动技能!R208</f>
        <v>0</v>
      </c>
      <c r="M205" s="31">
        <f>主动技能!S208</f>
        <v>0</v>
      </c>
      <c r="N205" s="31" t="str">
        <f>IF(主动技能!T208="","",主动技能!T208)</f>
        <v/>
      </c>
      <c r="O205" s="31" t="str">
        <f>IF(主动技能!U208="","",主动技能!U208)</f>
        <v/>
      </c>
      <c r="P205" s="31" t="str">
        <f>IF(主动技能!V208="","",主动技能!V208)</f>
        <v>skill_05</v>
      </c>
      <c r="Q205" s="31" t="str">
        <f>IF(主动技能!W208="","")</f>
        <v/>
      </c>
      <c r="R205" s="31" t="str">
        <f>IF(主动技能!X208="","")</f>
        <v/>
      </c>
      <c r="S205" s="31">
        <f>主动技能!Y208</f>
        <v>0</v>
      </c>
      <c r="T205" s="31">
        <f>主动技能!Z208</f>
        <v>150</v>
      </c>
      <c r="U205" s="31">
        <f>主动技能!AB208</f>
        <v>611</v>
      </c>
      <c r="V205" s="31">
        <f>主动技能!AC208</f>
        <v>0</v>
      </c>
      <c r="W205" s="31">
        <f>主动技能!AD208</f>
        <v>0</v>
      </c>
      <c r="X205" s="31">
        <f>主动技能!AE208</f>
        <v>1</v>
      </c>
      <c r="Y205" s="31">
        <f>主动技能!AF208</f>
        <v>1</v>
      </c>
      <c r="Z205" s="31">
        <f>主动技能!AG208</f>
        <v>1</v>
      </c>
      <c r="AA205" s="31" t="str">
        <f>主动技能!AH208</f>
        <v>attackex</v>
      </c>
      <c r="AB205" s="31" t="str">
        <f>IF(主动技能!AI208="","")</f>
        <v/>
      </c>
      <c r="AC205" s="31">
        <f>主动技能!AJ208</f>
        <v>2</v>
      </c>
      <c r="AD205" s="31">
        <f>主动技能!BF208</f>
        <v>100402</v>
      </c>
      <c r="AE205" s="1">
        <f t="shared" si="3"/>
        <v>2</v>
      </c>
    </row>
    <row r="206" spans="1:31" s="31" customFormat="1" x14ac:dyDescent="0.15">
      <c r="A206" s="31">
        <f>主动技能!B209</f>
        <v>10040203</v>
      </c>
      <c r="B206" s="4" t="str">
        <f>主动技能!H209</f>
        <v>冲击斩</v>
      </c>
      <c r="C206" s="4" t="str">
        <f>主动技能!I209</f>
        <v>对敌方单体攻击，造成150%攻击力（+809）点伤害。</v>
      </c>
      <c r="D206" s="4">
        <f>VLOOKUP(主动技能!J209,对应表!F:G,2,FALSE)</f>
        <v>1</v>
      </c>
      <c r="E206" s="4">
        <f>VLOOKUP(主动技能!K209,对应表!J:K,2,FALSE)</f>
        <v>1</v>
      </c>
      <c r="F206" s="4">
        <f>VLOOKUP(主动技能!L209,对应表!N:O,2,FALSE)</f>
        <v>1</v>
      </c>
      <c r="G206" s="4">
        <f>IF(主动技能!M209="必中",2,1)</f>
        <v>1</v>
      </c>
      <c r="H206" s="4">
        <f>主动技能!N209</f>
        <v>100</v>
      </c>
      <c r="I206" s="4">
        <f>主动技能!O209</f>
        <v>0</v>
      </c>
      <c r="J206" s="31" t="str">
        <f>主动技能!P209</f>
        <v>|eff_chongjizhan||</v>
      </c>
      <c r="K206" s="31">
        <f>主动技能!Q209</f>
        <v>1</v>
      </c>
      <c r="L206" s="31">
        <f>主动技能!R209</f>
        <v>0</v>
      </c>
      <c r="M206" s="31">
        <f>主动技能!S209</f>
        <v>0</v>
      </c>
      <c r="N206" s="31" t="str">
        <f>IF(主动技能!T209="","",主动技能!T209)</f>
        <v/>
      </c>
      <c r="O206" s="31" t="str">
        <f>IF(主动技能!U209="","",主动技能!U209)</f>
        <v/>
      </c>
      <c r="P206" s="31" t="str">
        <f>IF(主动技能!V209="","",主动技能!V209)</f>
        <v>skill_05</v>
      </c>
      <c r="Q206" s="31" t="str">
        <f>IF(主动技能!W209="","")</f>
        <v/>
      </c>
      <c r="R206" s="31" t="str">
        <f>IF(主动技能!X209="","")</f>
        <v/>
      </c>
      <c r="S206" s="31">
        <f>主动技能!Y209</f>
        <v>0</v>
      </c>
      <c r="T206" s="31">
        <f>主动技能!Z209</f>
        <v>150</v>
      </c>
      <c r="U206" s="31">
        <f>主动技能!AB209</f>
        <v>809</v>
      </c>
      <c r="V206" s="31">
        <f>主动技能!AC209</f>
        <v>0</v>
      </c>
      <c r="W206" s="31">
        <f>主动技能!AD209</f>
        <v>0</v>
      </c>
      <c r="X206" s="31">
        <f>主动技能!AE209</f>
        <v>1</v>
      </c>
      <c r="Y206" s="31">
        <f>主动技能!AF209</f>
        <v>1</v>
      </c>
      <c r="Z206" s="31">
        <f>主动技能!AG209</f>
        <v>1</v>
      </c>
      <c r="AA206" s="31" t="str">
        <f>主动技能!AH209</f>
        <v>attackex</v>
      </c>
      <c r="AB206" s="31" t="str">
        <f>IF(主动技能!AI209="","")</f>
        <v/>
      </c>
      <c r="AC206" s="31">
        <f>主动技能!AJ209</f>
        <v>3</v>
      </c>
      <c r="AD206" s="31">
        <f>主动技能!BF209</f>
        <v>100402</v>
      </c>
      <c r="AE206" s="1">
        <f t="shared" si="3"/>
        <v>3</v>
      </c>
    </row>
    <row r="207" spans="1:31" s="31" customFormat="1" x14ac:dyDescent="0.15">
      <c r="A207" s="31">
        <f>主动技能!B210</f>
        <v>10040204</v>
      </c>
      <c r="B207" s="4" t="str">
        <f>主动技能!H210</f>
        <v>冲击斩</v>
      </c>
      <c r="C207" s="4" t="str">
        <f>主动技能!I210</f>
        <v>对敌方单体攻击，造成150%攻击力（+1247）点伤害。</v>
      </c>
      <c r="D207" s="4">
        <f>VLOOKUP(主动技能!J210,对应表!F:G,2,FALSE)</f>
        <v>1</v>
      </c>
      <c r="E207" s="4">
        <f>VLOOKUP(主动技能!K210,对应表!J:K,2,FALSE)</f>
        <v>1</v>
      </c>
      <c r="F207" s="4">
        <f>VLOOKUP(主动技能!L210,对应表!N:O,2,FALSE)</f>
        <v>1</v>
      </c>
      <c r="G207" s="4">
        <f>IF(主动技能!M210="必中",2,1)</f>
        <v>1</v>
      </c>
      <c r="H207" s="4">
        <f>主动技能!N210</f>
        <v>100</v>
      </c>
      <c r="I207" s="4">
        <f>主动技能!O210</f>
        <v>0</v>
      </c>
      <c r="J207" s="31" t="str">
        <f>主动技能!P210</f>
        <v>|eff_chongjizhan||</v>
      </c>
      <c r="K207" s="31">
        <f>主动技能!Q210</f>
        <v>1</v>
      </c>
      <c r="L207" s="31">
        <f>主动技能!R210</f>
        <v>0</v>
      </c>
      <c r="M207" s="31">
        <f>主动技能!S210</f>
        <v>0</v>
      </c>
      <c r="N207" s="31" t="str">
        <f>IF(主动技能!T210="","",主动技能!T210)</f>
        <v/>
      </c>
      <c r="O207" s="31" t="str">
        <f>IF(主动技能!U210="","",主动技能!U210)</f>
        <v/>
      </c>
      <c r="P207" s="31" t="str">
        <f>IF(主动技能!V210="","",主动技能!V210)</f>
        <v>skill_05</v>
      </c>
      <c r="Q207" s="31" t="str">
        <f>IF(主动技能!W210="","")</f>
        <v/>
      </c>
      <c r="R207" s="31" t="str">
        <f>IF(主动技能!X210="","")</f>
        <v/>
      </c>
      <c r="S207" s="31">
        <f>主动技能!Y210</f>
        <v>0</v>
      </c>
      <c r="T207" s="31">
        <f>主动技能!Z210</f>
        <v>150</v>
      </c>
      <c r="U207" s="31">
        <f>主动技能!AB210</f>
        <v>1247</v>
      </c>
      <c r="V207" s="31">
        <f>主动技能!AC210</f>
        <v>0</v>
      </c>
      <c r="W207" s="31">
        <f>主动技能!AD210</f>
        <v>0</v>
      </c>
      <c r="X207" s="31">
        <f>主动技能!AE210</f>
        <v>1</v>
      </c>
      <c r="Y207" s="31">
        <f>主动技能!AF210</f>
        <v>1</v>
      </c>
      <c r="Z207" s="31">
        <f>主动技能!AG210</f>
        <v>1</v>
      </c>
      <c r="AA207" s="31" t="str">
        <f>主动技能!AH210</f>
        <v>attackex</v>
      </c>
      <c r="AB207" s="31" t="str">
        <f>IF(主动技能!AI210="","")</f>
        <v/>
      </c>
      <c r="AC207" s="31">
        <f>主动技能!AJ210</f>
        <v>4</v>
      </c>
      <c r="AD207" s="31">
        <f>主动技能!BF210</f>
        <v>100402</v>
      </c>
      <c r="AE207" s="1">
        <f t="shared" si="3"/>
        <v>4</v>
      </c>
    </row>
    <row r="208" spans="1:31" s="31" customFormat="1" x14ac:dyDescent="0.15">
      <c r="A208" s="31">
        <f>主动技能!B211</f>
        <v>10040205</v>
      </c>
      <c r="B208" s="4" t="str">
        <f>主动技能!H211</f>
        <v>冲击斩</v>
      </c>
      <c r="C208" s="4" t="str">
        <f>主动技能!I211</f>
        <v>对敌方单体攻击，造成150%攻击力（+1867）点伤害。</v>
      </c>
      <c r="D208" s="4">
        <f>VLOOKUP(主动技能!J211,对应表!F:G,2,FALSE)</f>
        <v>1</v>
      </c>
      <c r="E208" s="4">
        <f>VLOOKUP(主动技能!K211,对应表!J:K,2,FALSE)</f>
        <v>1</v>
      </c>
      <c r="F208" s="4">
        <f>VLOOKUP(主动技能!L211,对应表!N:O,2,FALSE)</f>
        <v>1</v>
      </c>
      <c r="G208" s="4">
        <f>IF(主动技能!M211="必中",2,1)</f>
        <v>1</v>
      </c>
      <c r="H208" s="4">
        <f>主动技能!N211</f>
        <v>100</v>
      </c>
      <c r="I208" s="4">
        <f>主动技能!O211</f>
        <v>0</v>
      </c>
      <c r="J208" s="31" t="str">
        <f>主动技能!P211</f>
        <v>|eff_chongjizhan||</v>
      </c>
      <c r="K208" s="31">
        <f>主动技能!Q211</f>
        <v>1</v>
      </c>
      <c r="L208" s="31">
        <f>主动技能!R211</f>
        <v>0</v>
      </c>
      <c r="M208" s="31">
        <f>主动技能!S211</f>
        <v>0</v>
      </c>
      <c r="N208" s="31" t="str">
        <f>IF(主动技能!T211="","",主动技能!T211)</f>
        <v/>
      </c>
      <c r="O208" s="31" t="str">
        <f>IF(主动技能!U211="","",主动技能!U211)</f>
        <v/>
      </c>
      <c r="P208" s="31" t="str">
        <f>IF(主动技能!V211="","",主动技能!V211)</f>
        <v>skill_05</v>
      </c>
      <c r="Q208" s="31" t="str">
        <f>IF(主动技能!W211="","")</f>
        <v/>
      </c>
      <c r="R208" s="31" t="str">
        <f>IF(主动技能!X211="","")</f>
        <v/>
      </c>
      <c r="S208" s="31">
        <f>主动技能!Y211</f>
        <v>0</v>
      </c>
      <c r="T208" s="31">
        <f>主动技能!Z211</f>
        <v>150</v>
      </c>
      <c r="U208" s="31">
        <f>主动技能!AB211</f>
        <v>1867</v>
      </c>
      <c r="V208" s="31">
        <f>主动技能!AC211</f>
        <v>0</v>
      </c>
      <c r="W208" s="31">
        <f>主动技能!AD211</f>
        <v>0</v>
      </c>
      <c r="X208" s="31">
        <f>主动技能!AE211</f>
        <v>1</v>
      </c>
      <c r="Y208" s="31">
        <f>主动技能!AF211</f>
        <v>1</v>
      </c>
      <c r="Z208" s="31">
        <f>主动技能!AG211</f>
        <v>1</v>
      </c>
      <c r="AA208" s="31" t="str">
        <f>主动技能!AH211</f>
        <v>attackex</v>
      </c>
      <c r="AB208" s="31" t="str">
        <f>IF(主动技能!AI211="","")</f>
        <v/>
      </c>
      <c r="AC208" s="31">
        <f>主动技能!AJ211</f>
        <v>5</v>
      </c>
      <c r="AD208" s="31">
        <f>主动技能!BF211</f>
        <v>100402</v>
      </c>
      <c r="AE208" s="1">
        <f t="shared" si="3"/>
        <v>5</v>
      </c>
    </row>
    <row r="209" spans="1:31" s="31" customFormat="1" x14ac:dyDescent="0.15">
      <c r="A209" s="31">
        <f>主动技能!B212</f>
        <v>10040206</v>
      </c>
      <c r="B209" s="4" t="str">
        <f>主动技能!H212</f>
        <v>冲击斩</v>
      </c>
      <c r="C209" s="4" t="str">
        <f>主动技能!I212</f>
        <v>对敌方单体攻击，造成150%攻击力（+2745）点伤害。</v>
      </c>
      <c r="D209" s="4">
        <f>VLOOKUP(主动技能!J212,对应表!F:G,2,FALSE)</f>
        <v>1</v>
      </c>
      <c r="E209" s="4">
        <f>VLOOKUP(主动技能!K212,对应表!J:K,2,FALSE)</f>
        <v>1</v>
      </c>
      <c r="F209" s="4">
        <f>VLOOKUP(主动技能!L212,对应表!N:O,2,FALSE)</f>
        <v>1</v>
      </c>
      <c r="G209" s="4">
        <f>IF(主动技能!M212="必中",2,1)</f>
        <v>1</v>
      </c>
      <c r="H209" s="4">
        <f>主动技能!N212</f>
        <v>100</v>
      </c>
      <c r="I209" s="4">
        <f>主动技能!O212</f>
        <v>0</v>
      </c>
      <c r="J209" s="31" t="str">
        <f>主动技能!P212</f>
        <v>|eff_chongjizhan||</v>
      </c>
      <c r="K209" s="31">
        <f>主动技能!Q212</f>
        <v>1</v>
      </c>
      <c r="L209" s="31">
        <f>主动技能!R212</f>
        <v>0</v>
      </c>
      <c r="M209" s="31">
        <f>主动技能!S212</f>
        <v>0</v>
      </c>
      <c r="N209" s="31" t="str">
        <f>IF(主动技能!T212="","",主动技能!T212)</f>
        <v/>
      </c>
      <c r="O209" s="31" t="str">
        <f>IF(主动技能!U212="","",主动技能!U212)</f>
        <v/>
      </c>
      <c r="P209" s="31" t="str">
        <f>IF(主动技能!V212="","",主动技能!V212)</f>
        <v>skill_05</v>
      </c>
      <c r="Q209" s="31" t="str">
        <f>IF(主动技能!W212="","")</f>
        <v/>
      </c>
      <c r="R209" s="31" t="str">
        <f>IF(主动技能!X212="","")</f>
        <v/>
      </c>
      <c r="S209" s="31">
        <f>主动技能!Y212</f>
        <v>0</v>
      </c>
      <c r="T209" s="31">
        <f>主动技能!Z212</f>
        <v>150</v>
      </c>
      <c r="U209" s="31">
        <f>主动技能!AB212</f>
        <v>2745</v>
      </c>
      <c r="V209" s="31">
        <f>主动技能!AC212</f>
        <v>0</v>
      </c>
      <c r="W209" s="31">
        <f>主动技能!AD212</f>
        <v>0</v>
      </c>
      <c r="X209" s="31">
        <f>主动技能!AE212</f>
        <v>1</v>
      </c>
      <c r="Y209" s="31">
        <f>主动技能!AF212</f>
        <v>1</v>
      </c>
      <c r="Z209" s="31">
        <f>主动技能!AG212</f>
        <v>1</v>
      </c>
      <c r="AA209" s="31" t="str">
        <f>主动技能!AH212</f>
        <v>attackex</v>
      </c>
      <c r="AB209" s="31" t="str">
        <f>IF(主动技能!AI212="","")</f>
        <v/>
      </c>
      <c r="AC209" s="31">
        <f>主动技能!AJ212</f>
        <v>6</v>
      </c>
      <c r="AD209" s="31">
        <f>主动技能!BF212</f>
        <v>100402</v>
      </c>
      <c r="AE209" s="1">
        <f t="shared" si="3"/>
        <v>6</v>
      </c>
    </row>
    <row r="210" spans="1:31" s="31" customFormat="1" x14ac:dyDescent="0.15">
      <c r="A210" s="31">
        <f>主动技能!B213</f>
        <v>10040207</v>
      </c>
      <c r="B210" s="4" t="str">
        <f>主动技能!H213</f>
        <v>冲击斩</v>
      </c>
      <c r="C210" s="4" t="str">
        <f>主动技能!I213</f>
        <v>对敌方单体攻击，造成150%攻击力（+3989）点伤害。</v>
      </c>
      <c r="D210" s="4">
        <f>VLOOKUP(主动技能!J213,对应表!F:G,2,FALSE)</f>
        <v>1</v>
      </c>
      <c r="E210" s="4">
        <f>VLOOKUP(主动技能!K213,对应表!J:K,2,FALSE)</f>
        <v>1</v>
      </c>
      <c r="F210" s="4">
        <f>VLOOKUP(主动技能!L213,对应表!N:O,2,FALSE)</f>
        <v>1</v>
      </c>
      <c r="G210" s="4">
        <f>IF(主动技能!M213="必中",2,1)</f>
        <v>1</v>
      </c>
      <c r="H210" s="4">
        <f>主动技能!N213</f>
        <v>100</v>
      </c>
      <c r="I210" s="4">
        <f>主动技能!O213</f>
        <v>0</v>
      </c>
      <c r="J210" s="31" t="str">
        <f>主动技能!P213</f>
        <v>|eff_chongjizhan||</v>
      </c>
      <c r="K210" s="31">
        <f>主动技能!Q213</f>
        <v>1</v>
      </c>
      <c r="L210" s="31">
        <f>主动技能!R213</f>
        <v>0</v>
      </c>
      <c r="M210" s="31">
        <f>主动技能!S213</f>
        <v>0</v>
      </c>
      <c r="N210" s="31" t="str">
        <f>IF(主动技能!T213="","",主动技能!T213)</f>
        <v/>
      </c>
      <c r="O210" s="31" t="str">
        <f>IF(主动技能!U213="","",主动技能!U213)</f>
        <v/>
      </c>
      <c r="P210" s="31" t="str">
        <f>IF(主动技能!V213="","",主动技能!V213)</f>
        <v>skill_05</v>
      </c>
      <c r="Q210" s="31" t="str">
        <f>IF(主动技能!W213="","")</f>
        <v/>
      </c>
      <c r="R210" s="31" t="str">
        <f>IF(主动技能!X213="","")</f>
        <v/>
      </c>
      <c r="S210" s="31">
        <f>主动技能!Y213</f>
        <v>0</v>
      </c>
      <c r="T210" s="31">
        <f>主动技能!Z213</f>
        <v>150</v>
      </c>
      <c r="U210" s="31">
        <f>主动技能!AB213</f>
        <v>3989</v>
      </c>
      <c r="V210" s="31">
        <f>主动技能!AC213</f>
        <v>0</v>
      </c>
      <c r="W210" s="31">
        <f>主动技能!AD213</f>
        <v>0</v>
      </c>
      <c r="X210" s="31">
        <f>主动技能!AE213</f>
        <v>1</v>
      </c>
      <c r="Y210" s="31">
        <f>主动技能!AF213</f>
        <v>1</v>
      </c>
      <c r="Z210" s="31">
        <f>主动技能!AG213</f>
        <v>1</v>
      </c>
      <c r="AA210" s="31" t="str">
        <f>主动技能!AH213</f>
        <v>attackex</v>
      </c>
      <c r="AB210" s="31" t="str">
        <f>IF(主动技能!AI213="","")</f>
        <v/>
      </c>
      <c r="AC210" s="31">
        <f>主动技能!AJ213</f>
        <v>7</v>
      </c>
      <c r="AD210" s="31">
        <f>主动技能!BF213</f>
        <v>100402</v>
      </c>
      <c r="AE210" s="1">
        <f t="shared" si="3"/>
        <v>7</v>
      </c>
    </row>
    <row r="211" spans="1:31" s="31" customFormat="1" x14ac:dyDescent="0.15">
      <c r="A211" s="31">
        <f>主动技能!B214</f>
        <v>10040208</v>
      </c>
      <c r="B211" s="4" t="str">
        <f>主动技能!H214</f>
        <v>冲击斩</v>
      </c>
      <c r="C211" s="4" t="str">
        <f>主动技能!I214</f>
        <v>对敌方单体攻击，造成150%攻击力（+5748）点伤害。</v>
      </c>
      <c r="D211" s="4">
        <f>VLOOKUP(主动技能!J214,对应表!F:G,2,FALSE)</f>
        <v>1</v>
      </c>
      <c r="E211" s="4">
        <f>VLOOKUP(主动技能!K214,对应表!J:K,2,FALSE)</f>
        <v>1</v>
      </c>
      <c r="F211" s="4">
        <f>VLOOKUP(主动技能!L214,对应表!N:O,2,FALSE)</f>
        <v>1</v>
      </c>
      <c r="G211" s="4">
        <f>IF(主动技能!M214="必中",2,1)</f>
        <v>1</v>
      </c>
      <c r="H211" s="4">
        <f>主动技能!N214</f>
        <v>100</v>
      </c>
      <c r="I211" s="4">
        <f>主动技能!O214</f>
        <v>0</v>
      </c>
      <c r="J211" s="31" t="str">
        <f>主动技能!P214</f>
        <v>|eff_chongjizhan||</v>
      </c>
      <c r="K211" s="31">
        <f>主动技能!Q214</f>
        <v>1</v>
      </c>
      <c r="L211" s="31">
        <f>主动技能!R214</f>
        <v>0</v>
      </c>
      <c r="M211" s="31">
        <f>主动技能!S214</f>
        <v>0</v>
      </c>
      <c r="N211" s="31" t="str">
        <f>IF(主动技能!T214="","",主动技能!T214)</f>
        <v/>
      </c>
      <c r="O211" s="31" t="str">
        <f>IF(主动技能!U214="","",主动技能!U214)</f>
        <v/>
      </c>
      <c r="P211" s="31" t="str">
        <f>IF(主动技能!V214="","",主动技能!V214)</f>
        <v>skill_05</v>
      </c>
      <c r="Q211" s="31" t="str">
        <f>IF(主动技能!W214="","")</f>
        <v/>
      </c>
      <c r="R211" s="31" t="str">
        <f>IF(主动技能!X214="","")</f>
        <v/>
      </c>
      <c r="S211" s="31">
        <f>主动技能!Y214</f>
        <v>0</v>
      </c>
      <c r="T211" s="31">
        <f>主动技能!Z214</f>
        <v>150</v>
      </c>
      <c r="U211" s="31">
        <f>主动技能!AB214</f>
        <v>5748</v>
      </c>
      <c r="V211" s="31">
        <f>主动技能!AC214</f>
        <v>0</v>
      </c>
      <c r="W211" s="31">
        <f>主动技能!AD214</f>
        <v>0</v>
      </c>
      <c r="X211" s="31">
        <f>主动技能!AE214</f>
        <v>1</v>
      </c>
      <c r="Y211" s="31">
        <f>主动技能!AF214</f>
        <v>1</v>
      </c>
      <c r="Z211" s="31">
        <f>主动技能!AG214</f>
        <v>1</v>
      </c>
      <c r="AA211" s="31" t="str">
        <f>主动技能!AH214</f>
        <v>attackex</v>
      </c>
      <c r="AB211" s="31" t="str">
        <f>IF(主动技能!AI214="","")</f>
        <v/>
      </c>
      <c r="AC211" s="31">
        <f>主动技能!AJ214</f>
        <v>8</v>
      </c>
      <c r="AD211" s="31">
        <f>主动技能!BF214</f>
        <v>100402</v>
      </c>
      <c r="AE211" s="1">
        <f t="shared" si="3"/>
        <v>8</v>
      </c>
    </row>
    <row r="212" spans="1:31" s="31" customFormat="1" x14ac:dyDescent="0.15">
      <c r="A212" s="31">
        <f>主动技能!B215</f>
        <v>10040209</v>
      </c>
      <c r="B212" s="4" t="str">
        <f>主动技能!H215</f>
        <v>冲击斩</v>
      </c>
      <c r="C212" s="4" t="str">
        <f>主动技能!I215</f>
        <v>对敌方单体攻击，造成150%攻击力（+8240）点伤害。</v>
      </c>
      <c r="D212" s="4">
        <f>VLOOKUP(主动技能!J215,对应表!F:G,2,FALSE)</f>
        <v>1</v>
      </c>
      <c r="E212" s="4">
        <f>VLOOKUP(主动技能!K215,对应表!J:K,2,FALSE)</f>
        <v>1</v>
      </c>
      <c r="F212" s="4">
        <f>VLOOKUP(主动技能!L215,对应表!N:O,2,FALSE)</f>
        <v>1</v>
      </c>
      <c r="G212" s="4">
        <f>IF(主动技能!M215="必中",2,1)</f>
        <v>1</v>
      </c>
      <c r="H212" s="4">
        <f>主动技能!N215</f>
        <v>100</v>
      </c>
      <c r="I212" s="4">
        <f>主动技能!O215</f>
        <v>0</v>
      </c>
      <c r="J212" s="31" t="str">
        <f>主动技能!P215</f>
        <v>|eff_chongjizhan||</v>
      </c>
      <c r="K212" s="31">
        <f>主动技能!Q215</f>
        <v>1</v>
      </c>
      <c r="L212" s="31">
        <f>主动技能!R215</f>
        <v>0</v>
      </c>
      <c r="M212" s="31">
        <f>主动技能!S215</f>
        <v>0</v>
      </c>
      <c r="N212" s="31" t="str">
        <f>IF(主动技能!T215="","",主动技能!T215)</f>
        <v/>
      </c>
      <c r="O212" s="31" t="str">
        <f>IF(主动技能!U215="","",主动技能!U215)</f>
        <v/>
      </c>
      <c r="P212" s="31" t="str">
        <f>IF(主动技能!V215="","",主动技能!V215)</f>
        <v>skill_05</v>
      </c>
      <c r="Q212" s="31" t="str">
        <f>IF(主动技能!W215="","")</f>
        <v/>
      </c>
      <c r="R212" s="31" t="str">
        <f>IF(主动技能!X215="","")</f>
        <v/>
      </c>
      <c r="S212" s="31">
        <f>主动技能!Y215</f>
        <v>0</v>
      </c>
      <c r="T212" s="31">
        <f>主动技能!Z215</f>
        <v>150</v>
      </c>
      <c r="U212" s="31">
        <f>主动技能!AB215</f>
        <v>8240</v>
      </c>
      <c r="V212" s="31">
        <f>主动技能!AC215</f>
        <v>0</v>
      </c>
      <c r="W212" s="31">
        <f>主动技能!AD215</f>
        <v>0</v>
      </c>
      <c r="X212" s="31">
        <f>主动技能!AE215</f>
        <v>1</v>
      </c>
      <c r="Y212" s="31">
        <f>主动技能!AF215</f>
        <v>1</v>
      </c>
      <c r="Z212" s="31">
        <f>主动技能!AG215</f>
        <v>1</v>
      </c>
      <c r="AA212" s="31" t="str">
        <f>主动技能!AH215</f>
        <v>attackex</v>
      </c>
      <c r="AB212" s="31" t="str">
        <f>IF(主动技能!AI215="","")</f>
        <v/>
      </c>
      <c r="AC212" s="31">
        <f>主动技能!AJ215</f>
        <v>9</v>
      </c>
      <c r="AD212" s="31">
        <f>主动技能!BF215</f>
        <v>100402</v>
      </c>
      <c r="AE212" s="1">
        <f t="shared" si="3"/>
        <v>9</v>
      </c>
    </row>
    <row r="213" spans="1:31" s="31" customFormat="1" x14ac:dyDescent="0.15">
      <c r="A213" s="31">
        <f>主动技能!B216</f>
        <v>10040210</v>
      </c>
      <c r="B213" s="4" t="str">
        <f>主动技能!H216</f>
        <v>冲击斩</v>
      </c>
      <c r="C213" s="4" t="str">
        <f>主动技能!I216</f>
        <v>对敌方单体攻击，造成150%攻击力（+11767）点伤害。</v>
      </c>
      <c r="D213" s="4">
        <f>VLOOKUP(主动技能!J216,对应表!F:G,2,FALSE)</f>
        <v>1</v>
      </c>
      <c r="E213" s="4">
        <f>VLOOKUP(主动技能!K216,对应表!J:K,2,FALSE)</f>
        <v>1</v>
      </c>
      <c r="F213" s="4">
        <f>VLOOKUP(主动技能!L216,对应表!N:O,2,FALSE)</f>
        <v>1</v>
      </c>
      <c r="G213" s="4">
        <f>IF(主动技能!M216="必中",2,1)</f>
        <v>1</v>
      </c>
      <c r="H213" s="4">
        <f>主动技能!N216</f>
        <v>100</v>
      </c>
      <c r="I213" s="4">
        <f>主动技能!O216</f>
        <v>0</v>
      </c>
      <c r="J213" s="31" t="str">
        <f>主动技能!P216</f>
        <v>|eff_chongjizhan||</v>
      </c>
      <c r="K213" s="31">
        <f>主动技能!Q216</f>
        <v>1</v>
      </c>
      <c r="L213" s="31">
        <f>主动技能!R216</f>
        <v>0</v>
      </c>
      <c r="M213" s="31">
        <f>主动技能!S216</f>
        <v>0</v>
      </c>
      <c r="N213" s="31" t="str">
        <f>IF(主动技能!T216="","",主动技能!T216)</f>
        <v/>
      </c>
      <c r="O213" s="31" t="str">
        <f>IF(主动技能!U216="","",主动技能!U216)</f>
        <v/>
      </c>
      <c r="P213" s="31" t="str">
        <f>IF(主动技能!V216="","",主动技能!V216)</f>
        <v>skill_05</v>
      </c>
      <c r="Q213" s="31" t="str">
        <f>IF(主动技能!W216="","")</f>
        <v/>
      </c>
      <c r="R213" s="31" t="str">
        <f>IF(主动技能!X216="","")</f>
        <v/>
      </c>
      <c r="S213" s="31">
        <f>主动技能!Y216</f>
        <v>0</v>
      </c>
      <c r="T213" s="31">
        <f>主动技能!Z216</f>
        <v>150</v>
      </c>
      <c r="U213" s="31">
        <f>主动技能!AB216</f>
        <v>11767</v>
      </c>
      <c r="V213" s="31">
        <f>主动技能!AC216</f>
        <v>0</v>
      </c>
      <c r="W213" s="31">
        <f>主动技能!AD216</f>
        <v>0</v>
      </c>
      <c r="X213" s="31">
        <f>主动技能!AE216</f>
        <v>1</v>
      </c>
      <c r="Y213" s="31">
        <f>主动技能!AF216</f>
        <v>1</v>
      </c>
      <c r="Z213" s="31">
        <f>主动技能!AG216</f>
        <v>1</v>
      </c>
      <c r="AA213" s="31" t="str">
        <f>主动技能!AH216</f>
        <v>attackex</v>
      </c>
      <c r="AB213" s="31" t="str">
        <f>IF(主动技能!AI216="","")</f>
        <v/>
      </c>
      <c r="AC213" s="31">
        <f>主动技能!AJ216</f>
        <v>10</v>
      </c>
      <c r="AD213" s="31">
        <f>主动技能!BF216</f>
        <v>100402</v>
      </c>
      <c r="AE213" s="1">
        <f t="shared" si="3"/>
        <v>10</v>
      </c>
    </row>
    <row r="214" spans="1:31" s="31" customFormat="1" x14ac:dyDescent="0.15">
      <c r="A214" s="31">
        <f>主动技能!B217</f>
        <v>10040211</v>
      </c>
      <c r="B214" s="4" t="str">
        <f>主动技能!H217</f>
        <v>冲击斩</v>
      </c>
      <c r="C214" s="4" t="str">
        <f>主动技能!I217</f>
        <v>对敌方单体攻击，造成150%攻击力（+16761）点伤害。</v>
      </c>
      <c r="D214" s="4">
        <f>VLOOKUP(主动技能!J217,对应表!F:G,2,FALSE)</f>
        <v>1</v>
      </c>
      <c r="E214" s="4">
        <f>VLOOKUP(主动技能!K217,对应表!J:K,2,FALSE)</f>
        <v>1</v>
      </c>
      <c r="F214" s="4">
        <f>VLOOKUP(主动技能!L217,对应表!N:O,2,FALSE)</f>
        <v>1</v>
      </c>
      <c r="G214" s="4">
        <f>IF(主动技能!M217="必中",2,1)</f>
        <v>1</v>
      </c>
      <c r="H214" s="4">
        <f>主动技能!N217</f>
        <v>100</v>
      </c>
      <c r="I214" s="4">
        <f>主动技能!O217</f>
        <v>0</v>
      </c>
      <c r="J214" s="31" t="str">
        <f>主动技能!P217</f>
        <v>|eff_chongjizhan||</v>
      </c>
      <c r="K214" s="31">
        <f>主动技能!Q217</f>
        <v>1</v>
      </c>
      <c r="L214" s="31">
        <f>主动技能!R217</f>
        <v>0</v>
      </c>
      <c r="M214" s="31">
        <f>主动技能!S217</f>
        <v>0</v>
      </c>
      <c r="N214" s="31" t="str">
        <f>IF(主动技能!T217="","",主动技能!T217)</f>
        <v/>
      </c>
      <c r="O214" s="31" t="str">
        <f>IF(主动技能!U217="","",主动技能!U217)</f>
        <v/>
      </c>
      <c r="P214" s="31" t="str">
        <f>IF(主动技能!V217="","",主动技能!V217)</f>
        <v>skill_05</v>
      </c>
      <c r="Q214" s="31" t="str">
        <f>IF(主动技能!W217="","")</f>
        <v/>
      </c>
      <c r="R214" s="31" t="str">
        <f>IF(主动技能!X217="","")</f>
        <v/>
      </c>
      <c r="S214" s="31">
        <f>主动技能!Y217</f>
        <v>0</v>
      </c>
      <c r="T214" s="31">
        <f>主动技能!Z217</f>
        <v>150</v>
      </c>
      <c r="U214" s="31">
        <f>主动技能!AB217</f>
        <v>16761</v>
      </c>
      <c r="V214" s="31">
        <f>主动技能!AC217</f>
        <v>0</v>
      </c>
      <c r="W214" s="31">
        <f>主动技能!AD217</f>
        <v>0</v>
      </c>
      <c r="X214" s="31">
        <f>主动技能!AE217</f>
        <v>1</v>
      </c>
      <c r="Y214" s="31">
        <f>主动技能!AF217</f>
        <v>1</v>
      </c>
      <c r="Z214" s="31">
        <f>主动技能!AG217</f>
        <v>1</v>
      </c>
      <c r="AA214" s="31" t="str">
        <f>主动技能!AH217</f>
        <v>attackex</v>
      </c>
      <c r="AB214" s="31" t="str">
        <f>IF(主动技能!AI217="","")</f>
        <v/>
      </c>
      <c r="AC214" s="31">
        <f>主动技能!AJ217</f>
        <v>11</v>
      </c>
      <c r="AD214" s="31">
        <f>主动技能!BF217</f>
        <v>100402</v>
      </c>
      <c r="AE214" s="1">
        <f t="shared" si="3"/>
        <v>11</v>
      </c>
    </row>
    <row r="215" spans="1:31" s="31" customFormat="1" x14ac:dyDescent="0.15">
      <c r="A215" s="31">
        <f>主动技能!B218</f>
        <v>10040212</v>
      </c>
      <c r="B215" s="4" t="str">
        <f>主动技能!H218</f>
        <v>冲击斩</v>
      </c>
      <c r="C215" s="4" t="str">
        <f>主动技能!I218</f>
        <v>对敌方单体攻击，造成150%攻击力（+23830）点伤害。</v>
      </c>
      <c r="D215" s="4">
        <f>VLOOKUP(主动技能!J218,对应表!F:G,2,FALSE)</f>
        <v>1</v>
      </c>
      <c r="E215" s="4">
        <f>VLOOKUP(主动技能!K218,对应表!J:K,2,FALSE)</f>
        <v>1</v>
      </c>
      <c r="F215" s="4">
        <f>VLOOKUP(主动技能!L218,对应表!N:O,2,FALSE)</f>
        <v>1</v>
      </c>
      <c r="G215" s="4">
        <f>IF(主动技能!M218="必中",2,1)</f>
        <v>1</v>
      </c>
      <c r="H215" s="4">
        <f>主动技能!N218</f>
        <v>100</v>
      </c>
      <c r="I215" s="4">
        <f>主动技能!O218</f>
        <v>0</v>
      </c>
      <c r="J215" s="31" t="str">
        <f>主动技能!P218</f>
        <v>|eff_chongjizhan||</v>
      </c>
      <c r="K215" s="31">
        <f>主动技能!Q218</f>
        <v>1</v>
      </c>
      <c r="L215" s="31">
        <f>主动技能!R218</f>
        <v>0</v>
      </c>
      <c r="M215" s="31">
        <f>主动技能!S218</f>
        <v>0</v>
      </c>
      <c r="N215" s="31" t="str">
        <f>IF(主动技能!T218="","",主动技能!T218)</f>
        <v/>
      </c>
      <c r="O215" s="31" t="str">
        <f>IF(主动技能!U218="","",主动技能!U218)</f>
        <v/>
      </c>
      <c r="P215" s="31" t="str">
        <f>IF(主动技能!V218="","",主动技能!V218)</f>
        <v>skill_05</v>
      </c>
      <c r="Q215" s="31" t="str">
        <f>IF(主动技能!W218="","")</f>
        <v/>
      </c>
      <c r="R215" s="31" t="str">
        <f>IF(主动技能!X218="","")</f>
        <v/>
      </c>
      <c r="S215" s="31">
        <f>主动技能!Y218</f>
        <v>0</v>
      </c>
      <c r="T215" s="31">
        <f>主动技能!Z218</f>
        <v>150</v>
      </c>
      <c r="U215" s="31">
        <f>主动技能!AB218</f>
        <v>23830</v>
      </c>
      <c r="V215" s="31">
        <f>主动技能!AC218</f>
        <v>0</v>
      </c>
      <c r="W215" s="31">
        <f>主动技能!AD218</f>
        <v>0</v>
      </c>
      <c r="X215" s="31">
        <f>主动技能!AE218</f>
        <v>1</v>
      </c>
      <c r="Y215" s="31">
        <f>主动技能!AF218</f>
        <v>1</v>
      </c>
      <c r="Z215" s="31">
        <f>主动技能!AG218</f>
        <v>1</v>
      </c>
      <c r="AA215" s="31" t="str">
        <f>主动技能!AH218</f>
        <v>attackex</v>
      </c>
      <c r="AB215" s="31" t="str">
        <f>IF(主动技能!AI218="","")</f>
        <v/>
      </c>
      <c r="AC215" s="31">
        <f>主动技能!AJ218</f>
        <v>12</v>
      </c>
      <c r="AD215" s="31">
        <f>主动技能!BF218</f>
        <v>100402</v>
      </c>
      <c r="AE215" s="1">
        <f t="shared" si="3"/>
        <v>12</v>
      </c>
    </row>
    <row r="216" spans="1:31" s="31" customFormat="1" x14ac:dyDescent="0.15">
      <c r="A216" s="31">
        <f>主动技能!B219</f>
        <v>10040213</v>
      </c>
      <c r="B216" s="4" t="str">
        <f>主动技能!H219</f>
        <v>冲击斩</v>
      </c>
      <c r="C216" s="4" t="str">
        <f>主动技能!I219</f>
        <v>对敌方单体攻击，造成150%攻击力（+33839）点伤害。</v>
      </c>
      <c r="D216" s="4">
        <f>VLOOKUP(主动技能!J219,对应表!F:G,2,FALSE)</f>
        <v>1</v>
      </c>
      <c r="E216" s="4">
        <f>VLOOKUP(主动技能!K219,对应表!J:K,2,FALSE)</f>
        <v>1</v>
      </c>
      <c r="F216" s="4">
        <f>VLOOKUP(主动技能!L219,对应表!N:O,2,FALSE)</f>
        <v>1</v>
      </c>
      <c r="G216" s="4">
        <f>IF(主动技能!M219="必中",2,1)</f>
        <v>1</v>
      </c>
      <c r="H216" s="4">
        <f>主动技能!N219</f>
        <v>100</v>
      </c>
      <c r="I216" s="4">
        <f>主动技能!O219</f>
        <v>0</v>
      </c>
      <c r="J216" s="31" t="str">
        <f>主动技能!P219</f>
        <v>|eff_chongjizhan||</v>
      </c>
      <c r="K216" s="31">
        <f>主动技能!Q219</f>
        <v>1</v>
      </c>
      <c r="L216" s="31">
        <f>主动技能!R219</f>
        <v>0</v>
      </c>
      <c r="M216" s="31">
        <f>主动技能!S219</f>
        <v>0</v>
      </c>
      <c r="N216" s="31" t="str">
        <f>IF(主动技能!T219="","",主动技能!T219)</f>
        <v/>
      </c>
      <c r="O216" s="31" t="str">
        <f>IF(主动技能!U219="","",主动技能!U219)</f>
        <v/>
      </c>
      <c r="P216" s="31" t="str">
        <f>IF(主动技能!V219="","",主动技能!V219)</f>
        <v>skill_05</v>
      </c>
      <c r="Q216" s="31" t="str">
        <f>IF(主动技能!W219="","")</f>
        <v/>
      </c>
      <c r="R216" s="31" t="str">
        <f>IF(主动技能!X219="","")</f>
        <v/>
      </c>
      <c r="S216" s="31">
        <f>主动技能!Y219</f>
        <v>0</v>
      </c>
      <c r="T216" s="31">
        <f>主动技能!Z219</f>
        <v>150</v>
      </c>
      <c r="U216" s="31">
        <f>主动技能!AB219</f>
        <v>33839</v>
      </c>
      <c r="V216" s="31">
        <f>主动技能!AC219</f>
        <v>0</v>
      </c>
      <c r="W216" s="31">
        <f>主动技能!AD219</f>
        <v>0</v>
      </c>
      <c r="X216" s="31">
        <f>主动技能!AE219</f>
        <v>1</v>
      </c>
      <c r="Y216" s="31">
        <f>主动技能!AF219</f>
        <v>1</v>
      </c>
      <c r="Z216" s="31">
        <f>主动技能!AG219</f>
        <v>1</v>
      </c>
      <c r="AA216" s="31" t="str">
        <f>主动技能!AH219</f>
        <v>attackex</v>
      </c>
      <c r="AB216" s="31" t="str">
        <f>IF(主动技能!AI219="","")</f>
        <v/>
      </c>
      <c r="AC216" s="31">
        <f>主动技能!AJ219</f>
        <v>13</v>
      </c>
      <c r="AD216" s="31">
        <f>主动技能!BF219</f>
        <v>100402</v>
      </c>
      <c r="AE216" s="1">
        <f t="shared" si="3"/>
        <v>13</v>
      </c>
    </row>
    <row r="217" spans="1:31" s="31" customFormat="1" x14ac:dyDescent="0.15">
      <c r="A217" s="31">
        <f>主动技能!B220</f>
        <v>10040214</v>
      </c>
      <c r="B217" s="4" t="str">
        <f>主动技能!H220</f>
        <v>冲击斩</v>
      </c>
      <c r="C217" s="4" t="str">
        <f>主动技能!I220</f>
        <v>对敌方单体攻击，造成150%攻击力（+48008）点伤害。</v>
      </c>
      <c r="D217" s="4">
        <f>VLOOKUP(主动技能!J220,对应表!F:G,2,FALSE)</f>
        <v>1</v>
      </c>
      <c r="E217" s="4">
        <f>VLOOKUP(主动技能!K220,对应表!J:K,2,FALSE)</f>
        <v>1</v>
      </c>
      <c r="F217" s="4">
        <f>VLOOKUP(主动技能!L220,对应表!N:O,2,FALSE)</f>
        <v>1</v>
      </c>
      <c r="G217" s="4">
        <f>IF(主动技能!M220="必中",2,1)</f>
        <v>1</v>
      </c>
      <c r="H217" s="4">
        <f>主动技能!N220</f>
        <v>100</v>
      </c>
      <c r="I217" s="4">
        <f>主动技能!O220</f>
        <v>0</v>
      </c>
      <c r="J217" s="31" t="str">
        <f>主动技能!P220</f>
        <v>|eff_chongjizhan||</v>
      </c>
      <c r="K217" s="31">
        <f>主动技能!Q220</f>
        <v>1</v>
      </c>
      <c r="L217" s="31">
        <f>主动技能!R220</f>
        <v>0</v>
      </c>
      <c r="M217" s="31">
        <f>主动技能!S220</f>
        <v>0</v>
      </c>
      <c r="N217" s="31" t="str">
        <f>IF(主动技能!T220="","",主动技能!T220)</f>
        <v/>
      </c>
      <c r="O217" s="31" t="str">
        <f>IF(主动技能!U220="","",主动技能!U220)</f>
        <v/>
      </c>
      <c r="P217" s="31" t="str">
        <f>IF(主动技能!V220="","",主动技能!V220)</f>
        <v>skill_05</v>
      </c>
      <c r="Q217" s="31" t="str">
        <f>IF(主动技能!W220="","")</f>
        <v/>
      </c>
      <c r="R217" s="31" t="str">
        <f>IF(主动技能!X220="","")</f>
        <v/>
      </c>
      <c r="S217" s="31">
        <f>主动技能!Y220</f>
        <v>0</v>
      </c>
      <c r="T217" s="31">
        <f>主动技能!Z220</f>
        <v>150</v>
      </c>
      <c r="U217" s="31">
        <f>主动技能!AB220</f>
        <v>48008</v>
      </c>
      <c r="V217" s="31">
        <f>主动技能!AC220</f>
        <v>0</v>
      </c>
      <c r="W217" s="31">
        <f>主动技能!AD220</f>
        <v>0</v>
      </c>
      <c r="X217" s="31">
        <f>主动技能!AE220</f>
        <v>1</v>
      </c>
      <c r="Y217" s="31">
        <f>主动技能!AF220</f>
        <v>1</v>
      </c>
      <c r="Z217" s="31">
        <f>主动技能!AG220</f>
        <v>1</v>
      </c>
      <c r="AA217" s="31" t="str">
        <f>主动技能!AH220</f>
        <v>attackex</v>
      </c>
      <c r="AB217" s="31" t="str">
        <f>IF(主动技能!AI220="","")</f>
        <v/>
      </c>
      <c r="AC217" s="31">
        <f>主动技能!AJ220</f>
        <v>14</v>
      </c>
      <c r="AD217" s="31">
        <f>主动技能!BF220</f>
        <v>100402</v>
      </c>
      <c r="AE217" s="1">
        <f t="shared" si="3"/>
        <v>14</v>
      </c>
    </row>
    <row r="218" spans="1:31" s="31" customFormat="1" x14ac:dyDescent="0.15">
      <c r="A218" s="31">
        <f>主动技能!B221</f>
        <v>10040215</v>
      </c>
      <c r="B218" s="4" t="str">
        <f>主动技能!H221</f>
        <v>冲击斩</v>
      </c>
      <c r="C218" s="4" t="str">
        <f>主动技能!I221</f>
        <v>对敌方单体攻击，造成150%攻击力（+68066）点伤害。</v>
      </c>
      <c r="D218" s="4">
        <f>VLOOKUP(主动技能!J221,对应表!F:G,2,FALSE)</f>
        <v>1</v>
      </c>
      <c r="E218" s="4">
        <f>VLOOKUP(主动技能!K221,对应表!J:K,2,FALSE)</f>
        <v>1</v>
      </c>
      <c r="F218" s="4">
        <f>VLOOKUP(主动技能!L221,对应表!N:O,2,FALSE)</f>
        <v>1</v>
      </c>
      <c r="G218" s="4">
        <f>IF(主动技能!M221="必中",2,1)</f>
        <v>1</v>
      </c>
      <c r="H218" s="4">
        <f>主动技能!N221</f>
        <v>100</v>
      </c>
      <c r="I218" s="4">
        <f>主动技能!O221</f>
        <v>0</v>
      </c>
      <c r="J218" s="31" t="str">
        <f>主动技能!P221</f>
        <v>|eff_chongjizhan||</v>
      </c>
      <c r="K218" s="31">
        <f>主动技能!Q221</f>
        <v>1</v>
      </c>
      <c r="L218" s="31">
        <f>主动技能!R221</f>
        <v>0</v>
      </c>
      <c r="M218" s="31">
        <f>主动技能!S221</f>
        <v>0</v>
      </c>
      <c r="N218" s="31" t="str">
        <f>IF(主动技能!T221="","",主动技能!T221)</f>
        <v/>
      </c>
      <c r="O218" s="31" t="str">
        <f>IF(主动技能!U221="","",主动技能!U221)</f>
        <v/>
      </c>
      <c r="P218" s="31" t="str">
        <f>IF(主动技能!V221="","",主动技能!V221)</f>
        <v>skill_05</v>
      </c>
      <c r="Q218" s="31" t="str">
        <f>IF(主动技能!W221="","")</f>
        <v/>
      </c>
      <c r="R218" s="31" t="str">
        <f>IF(主动技能!X221="","")</f>
        <v/>
      </c>
      <c r="S218" s="31">
        <f>主动技能!Y221</f>
        <v>0</v>
      </c>
      <c r="T218" s="31">
        <f>主动技能!Z221</f>
        <v>150</v>
      </c>
      <c r="U218" s="31">
        <f>主动技能!AB221</f>
        <v>68066</v>
      </c>
      <c r="V218" s="31">
        <f>主动技能!AC221</f>
        <v>0</v>
      </c>
      <c r="W218" s="31">
        <f>主动技能!AD221</f>
        <v>0</v>
      </c>
      <c r="X218" s="31">
        <f>主动技能!AE221</f>
        <v>1</v>
      </c>
      <c r="Y218" s="31">
        <f>主动技能!AF221</f>
        <v>1</v>
      </c>
      <c r="Z218" s="31">
        <f>主动技能!AG221</f>
        <v>1</v>
      </c>
      <c r="AA218" s="31" t="str">
        <f>主动技能!AH221</f>
        <v>attackex</v>
      </c>
      <c r="AB218" s="31" t="str">
        <f>IF(主动技能!AI221="","")</f>
        <v/>
      </c>
      <c r="AC218" s="31">
        <f>主动技能!AJ221</f>
        <v>15</v>
      </c>
      <c r="AD218" s="31">
        <f>主动技能!BF221</f>
        <v>100402</v>
      </c>
      <c r="AE218" s="1">
        <f t="shared" si="3"/>
        <v>15</v>
      </c>
    </row>
    <row r="219" spans="1:31" s="31" customFormat="1" x14ac:dyDescent="0.15">
      <c r="A219" s="31">
        <f>主动技能!B222</f>
        <v>10040216</v>
      </c>
      <c r="B219" s="4" t="str">
        <f>主动技能!H222</f>
        <v>冲击斩</v>
      </c>
      <c r="C219" s="4" t="str">
        <f>主动技能!I222</f>
        <v>对敌方单体攻击，造成150%攻击力（+96464）点伤害。</v>
      </c>
      <c r="D219" s="4">
        <f>VLOOKUP(主动技能!J222,对应表!F:G,2,FALSE)</f>
        <v>1</v>
      </c>
      <c r="E219" s="4">
        <f>VLOOKUP(主动技能!K222,对应表!J:K,2,FALSE)</f>
        <v>1</v>
      </c>
      <c r="F219" s="4">
        <f>VLOOKUP(主动技能!L222,对应表!N:O,2,FALSE)</f>
        <v>1</v>
      </c>
      <c r="G219" s="4">
        <f>IF(主动技能!M222="必中",2,1)</f>
        <v>1</v>
      </c>
      <c r="H219" s="4">
        <f>主动技能!N222</f>
        <v>100</v>
      </c>
      <c r="I219" s="4">
        <f>主动技能!O222</f>
        <v>0</v>
      </c>
      <c r="J219" s="31" t="str">
        <f>主动技能!P222</f>
        <v>|eff_chongjizhan||</v>
      </c>
      <c r="K219" s="31">
        <f>主动技能!Q222</f>
        <v>1</v>
      </c>
      <c r="L219" s="31">
        <f>主动技能!R222</f>
        <v>0</v>
      </c>
      <c r="M219" s="31">
        <f>主动技能!S222</f>
        <v>0</v>
      </c>
      <c r="N219" s="31" t="str">
        <f>IF(主动技能!T222="","",主动技能!T222)</f>
        <v/>
      </c>
      <c r="O219" s="31" t="str">
        <f>IF(主动技能!U222="","",主动技能!U222)</f>
        <v/>
      </c>
      <c r="P219" s="31" t="str">
        <f>IF(主动技能!V222="","",主动技能!V222)</f>
        <v>skill_05</v>
      </c>
      <c r="Q219" s="31" t="str">
        <f>IF(主动技能!W222="","")</f>
        <v/>
      </c>
      <c r="R219" s="31" t="str">
        <f>IF(主动技能!X222="","")</f>
        <v/>
      </c>
      <c r="S219" s="31">
        <f>主动技能!Y222</f>
        <v>0</v>
      </c>
      <c r="T219" s="31">
        <f>主动技能!Z222</f>
        <v>150</v>
      </c>
      <c r="U219" s="31">
        <f>主动技能!AB222</f>
        <v>96464</v>
      </c>
      <c r="V219" s="31">
        <f>主动技能!AC222</f>
        <v>0</v>
      </c>
      <c r="W219" s="31">
        <f>主动技能!AD222</f>
        <v>0</v>
      </c>
      <c r="X219" s="31">
        <f>主动技能!AE222</f>
        <v>1</v>
      </c>
      <c r="Y219" s="31">
        <f>主动技能!AF222</f>
        <v>1</v>
      </c>
      <c r="Z219" s="31">
        <f>主动技能!AG222</f>
        <v>1</v>
      </c>
      <c r="AA219" s="31" t="str">
        <f>主动技能!AH222</f>
        <v>attackex</v>
      </c>
      <c r="AB219" s="31" t="str">
        <f>IF(主动技能!AI222="","")</f>
        <v/>
      </c>
      <c r="AC219" s="31">
        <f>主动技能!AJ222</f>
        <v>16</v>
      </c>
      <c r="AD219" s="31">
        <f>主动技能!BF222</f>
        <v>100402</v>
      </c>
      <c r="AE219" s="1">
        <f t="shared" si="3"/>
        <v>16</v>
      </c>
    </row>
    <row r="220" spans="1:31" s="31" customFormat="1" x14ac:dyDescent="0.15">
      <c r="A220" s="31">
        <f>主动技能!B223</f>
        <v>10040217</v>
      </c>
      <c r="B220" s="4" t="str">
        <f>主动技能!H223</f>
        <v>冲击斩</v>
      </c>
      <c r="C220" s="4" t="str">
        <f>主动技能!I223</f>
        <v>对敌方单体攻击，造成150%攻击力（+136667）点伤害。</v>
      </c>
      <c r="D220" s="4">
        <f>VLOOKUP(主动技能!J223,对应表!F:G,2,FALSE)</f>
        <v>1</v>
      </c>
      <c r="E220" s="4">
        <f>VLOOKUP(主动技能!K223,对应表!J:K,2,FALSE)</f>
        <v>1</v>
      </c>
      <c r="F220" s="4">
        <f>VLOOKUP(主动技能!L223,对应表!N:O,2,FALSE)</f>
        <v>1</v>
      </c>
      <c r="G220" s="4">
        <f>IF(主动技能!M223="必中",2,1)</f>
        <v>1</v>
      </c>
      <c r="H220" s="4">
        <f>主动技能!N223</f>
        <v>100</v>
      </c>
      <c r="I220" s="4">
        <f>主动技能!O223</f>
        <v>0</v>
      </c>
      <c r="J220" s="31" t="str">
        <f>主动技能!P223</f>
        <v>|eff_chongjizhan||</v>
      </c>
      <c r="K220" s="31">
        <f>主动技能!Q223</f>
        <v>1</v>
      </c>
      <c r="L220" s="31">
        <f>主动技能!R223</f>
        <v>0</v>
      </c>
      <c r="M220" s="31">
        <f>主动技能!S223</f>
        <v>0</v>
      </c>
      <c r="N220" s="31" t="str">
        <f>IF(主动技能!T223="","",主动技能!T223)</f>
        <v/>
      </c>
      <c r="O220" s="31" t="str">
        <f>IF(主动技能!U223="","",主动技能!U223)</f>
        <v/>
      </c>
      <c r="P220" s="31" t="str">
        <f>IF(主动技能!V223="","",主动技能!V223)</f>
        <v>skill_05</v>
      </c>
      <c r="Q220" s="31" t="str">
        <f>IF(主动技能!W223="","")</f>
        <v/>
      </c>
      <c r="R220" s="31" t="str">
        <f>IF(主动技能!X223="","")</f>
        <v/>
      </c>
      <c r="S220" s="31">
        <f>主动技能!Y223</f>
        <v>0</v>
      </c>
      <c r="T220" s="31">
        <f>主动技能!Z223</f>
        <v>150</v>
      </c>
      <c r="U220" s="31">
        <f>主动技能!AB223</f>
        <v>136667</v>
      </c>
      <c r="V220" s="31">
        <f>主动技能!AC223</f>
        <v>0</v>
      </c>
      <c r="W220" s="31">
        <f>主动技能!AD223</f>
        <v>0</v>
      </c>
      <c r="X220" s="31">
        <f>主动技能!AE223</f>
        <v>1</v>
      </c>
      <c r="Y220" s="31">
        <f>主动技能!AF223</f>
        <v>1</v>
      </c>
      <c r="Z220" s="31">
        <f>主动技能!AG223</f>
        <v>1</v>
      </c>
      <c r="AA220" s="31" t="str">
        <f>主动技能!AH223</f>
        <v>attackex</v>
      </c>
      <c r="AB220" s="31" t="str">
        <f>IF(主动技能!AI223="","")</f>
        <v/>
      </c>
      <c r="AC220" s="31">
        <f>主动技能!AJ223</f>
        <v>17</v>
      </c>
      <c r="AD220" s="31">
        <f>主动技能!BF223</f>
        <v>100402</v>
      </c>
      <c r="AE220" s="1">
        <f t="shared" si="3"/>
        <v>17</v>
      </c>
    </row>
    <row r="221" spans="1:31" s="31" customFormat="1" x14ac:dyDescent="0.15">
      <c r="A221" s="31">
        <f>主动技能!B224</f>
        <v>10040218</v>
      </c>
      <c r="B221" s="4" t="str">
        <f>主动技能!H224</f>
        <v>冲击斩</v>
      </c>
      <c r="C221" s="4" t="str">
        <f>主动技能!I224</f>
        <v>对敌方单体攻击，造成150%攻击力（+193582）点伤害。</v>
      </c>
      <c r="D221" s="4">
        <f>VLOOKUP(主动技能!J224,对应表!F:G,2,FALSE)</f>
        <v>1</v>
      </c>
      <c r="E221" s="4">
        <f>VLOOKUP(主动技能!K224,对应表!J:K,2,FALSE)</f>
        <v>1</v>
      </c>
      <c r="F221" s="4">
        <f>VLOOKUP(主动技能!L224,对应表!N:O,2,FALSE)</f>
        <v>1</v>
      </c>
      <c r="G221" s="4">
        <f>IF(主动技能!M224="必中",2,1)</f>
        <v>1</v>
      </c>
      <c r="H221" s="4">
        <f>主动技能!N224</f>
        <v>100</v>
      </c>
      <c r="I221" s="4">
        <f>主动技能!O224</f>
        <v>0</v>
      </c>
      <c r="J221" s="31" t="str">
        <f>主动技能!P224</f>
        <v>|eff_chongjizhan||</v>
      </c>
      <c r="K221" s="31">
        <f>主动技能!Q224</f>
        <v>1</v>
      </c>
      <c r="L221" s="31">
        <f>主动技能!R224</f>
        <v>0</v>
      </c>
      <c r="M221" s="31">
        <f>主动技能!S224</f>
        <v>0</v>
      </c>
      <c r="N221" s="31" t="str">
        <f>IF(主动技能!T224="","",主动技能!T224)</f>
        <v/>
      </c>
      <c r="O221" s="31" t="str">
        <f>IF(主动技能!U224="","",主动技能!U224)</f>
        <v/>
      </c>
      <c r="P221" s="31" t="str">
        <f>IF(主动技能!V224="","",主动技能!V224)</f>
        <v>skill_05</v>
      </c>
      <c r="Q221" s="31" t="str">
        <f>IF(主动技能!W224="","")</f>
        <v/>
      </c>
      <c r="R221" s="31" t="str">
        <f>IF(主动技能!X224="","")</f>
        <v/>
      </c>
      <c r="S221" s="31">
        <f>主动技能!Y224</f>
        <v>0</v>
      </c>
      <c r="T221" s="31">
        <f>主动技能!Z224</f>
        <v>150</v>
      </c>
      <c r="U221" s="31">
        <f>主动技能!AB224</f>
        <v>193582</v>
      </c>
      <c r="V221" s="31">
        <f>主动技能!AC224</f>
        <v>0</v>
      </c>
      <c r="W221" s="31">
        <f>主动技能!AD224</f>
        <v>0</v>
      </c>
      <c r="X221" s="31">
        <f>主动技能!AE224</f>
        <v>1</v>
      </c>
      <c r="Y221" s="31">
        <f>主动技能!AF224</f>
        <v>1</v>
      </c>
      <c r="Z221" s="31">
        <f>主动技能!AG224</f>
        <v>1</v>
      </c>
      <c r="AA221" s="31" t="str">
        <f>主动技能!AH224</f>
        <v>attackex</v>
      </c>
      <c r="AB221" s="31" t="str">
        <f>IF(主动技能!AI224="","")</f>
        <v/>
      </c>
      <c r="AC221" s="31">
        <f>主动技能!AJ224</f>
        <v>18</v>
      </c>
      <c r="AD221" s="31">
        <f>主动技能!BF224</f>
        <v>100402</v>
      </c>
      <c r="AE221" s="1">
        <f t="shared" si="3"/>
        <v>18</v>
      </c>
    </row>
    <row r="222" spans="1:31" s="31" customFormat="1" x14ac:dyDescent="0.15">
      <c r="A222" s="31">
        <f>主动技能!B225</f>
        <v>10040219</v>
      </c>
      <c r="B222" s="4" t="str">
        <f>主动技能!H225</f>
        <v>冲击斩</v>
      </c>
      <c r="C222" s="4" t="str">
        <f>主动技能!I225</f>
        <v>对敌方单体攻击，造成150%攻击力（+274158）点伤害。</v>
      </c>
      <c r="D222" s="4">
        <f>VLOOKUP(主动技能!J225,对应表!F:G,2,FALSE)</f>
        <v>1</v>
      </c>
      <c r="E222" s="4">
        <f>VLOOKUP(主动技能!K225,对应表!J:K,2,FALSE)</f>
        <v>1</v>
      </c>
      <c r="F222" s="4">
        <f>VLOOKUP(主动技能!L225,对应表!N:O,2,FALSE)</f>
        <v>1</v>
      </c>
      <c r="G222" s="4">
        <f>IF(主动技能!M225="必中",2,1)</f>
        <v>1</v>
      </c>
      <c r="H222" s="4">
        <f>主动技能!N225</f>
        <v>100</v>
      </c>
      <c r="I222" s="4">
        <f>主动技能!O225</f>
        <v>0</v>
      </c>
      <c r="J222" s="31" t="str">
        <f>主动技能!P225</f>
        <v>|eff_chongjizhan||</v>
      </c>
      <c r="K222" s="31">
        <f>主动技能!Q225</f>
        <v>1</v>
      </c>
      <c r="L222" s="31">
        <f>主动技能!R225</f>
        <v>0</v>
      </c>
      <c r="M222" s="31">
        <f>主动技能!S225</f>
        <v>0</v>
      </c>
      <c r="N222" s="31" t="str">
        <f>IF(主动技能!T225="","",主动技能!T225)</f>
        <v/>
      </c>
      <c r="O222" s="31" t="str">
        <f>IF(主动技能!U225="","",主动技能!U225)</f>
        <v/>
      </c>
      <c r="P222" s="31" t="str">
        <f>IF(主动技能!V225="","",主动技能!V225)</f>
        <v>skill_05</v>
      </c>
      <c r="Q222" s="31" t="str">
        <f>IF(主动技能!W225="","")</f>
        <v/>
      </c>
      <c r="R222" s="31" t="str">
        <f>IF(主动技能!X225="","")</f>
        <v/>
      </c>
      <c r="S222" s="31">
        <f>主动技能!Y225</f>
        <v>0</v>
      </c>
      <c r="T222" s="31">
        <f>主动技能!Z225</f>
        <v>150</v>
      </c>
      <c r="U222" s="31">
        <f>主动技能!AB225</f>
        <v>274158</v>
      </c>
      <c r="V222" s="31">
        <f>主动技能!AC225</f>
        <v>0</v>
      </c>
      <c r="W222" s="31">
        <f>主动技能!AD225</f>
        <v>0</v>
      </c>
      <c r="X222" s="31">
        <f>主动技能!AE225</f>
        <v>1</v>
      </c>
      <c r="Y222" s="31">
        <f>主动技能!AF225</f>
        <v>1</v>
      </c>
      <c r="Z222" s="31">
        <f>主动技能!AG225</f>
        <v>1</v>
      </c>
      <c r="AA222" s="31" t="str">
        <f>主动技能!AH225</f>
        <v>attackex</v>
      </c>
      <c r="AB222" s="31" t="str">
        <f>IF(主动技能!AI225="","")</f>
        <v/>
      </c>
      <c r="AC222" s="31">
        <f>主动技能!AJ225</f>
        <v>19</v>
      </c>
      <c r="AD222" s="31">
        <f>主动技能!BF225</f>
        <v>100402</v>
      </c>
      <c r="AE222" s="1">
        <f t="shared" si="3"/>
        <v>19</v>
      </c>
    </row>
    <row r="223" spans="1:31" s="31" customFormat="1" x14ac:dyDescent="0.15">
      <c r="A223" s="31">
        <f>主动技能!B226</f>
        <v>10040220</v>
      </c>
      <c r="B223" s="4" t="str">
        <f>主动技能!H226</f>
        <v>冲击斩</v>
      </c>
      <c r="C223" s="4" t="str">
        <f>主动技能!I226</f>
        <v>对敌方单体攻击，造成150%攻击力（+388230）点伤害。</v>
      </c>
      <c r="D223" s="4">
        <f>VLOOKUP(主动技能!J226,对应表!F:G,2,FALSE)</f>
        <v>1</v>
      </c>
      <c r="E223" s="4">
        <f>VLOOKUP(主动技能!K226,对应表!J:K,2,FALSE)</f>
        <v>1</v>
      </c>
      <c r="F223" s="4">
        <f>VLOOKUP(主动技能!L226,对应表!N:O,2,FALSE)</f>
        <v>1</v>
      </c>
      <c r="G223" s="4">
        <f>IF(主动技能!M226="必中",2,1)</f>
        <v>1</v>
      </c>
      <c r="H223" s="4">
        <f>主动技能!N226</f>
        <v>100</v>
      </c>
      <c r="I223" s="4">
        <f>主动技能!O226</f>
        <v>0</v>
      </c>
      <c r="J223" s="31" t="str">
        <f>主动技能!P226</f>
        <v>|eff_chongjizhan||</v>
      </c>
      <c r="K223" s="31">
        <f>主动技能!Q226</f>
        <v>1</v>
      </c>
      <c r="L223" s="31">
        <f>主动技能!R226</f>
        <v>0</v>
      </c>
      <c r="M223" s="31">
        <f>主动技能!S226</f>
        <v>0</v>
      </c>
      <c r="N223" s="31" t="str">
        <f>IF(主动技能!T226="","",主动技能!T226)</f>
        <v/>
      </c>
      <c r="O223" s="31" t="str">
        <f>IF(主动技能!U226="","",主动技能!U226)</f>
        <v/>
      </c>
      <c r="P223" s="31" t="str">
        <f>IF(主动技能!V226="","",主动技能!V226)</f>
        <v>skill_05</v>
      </c>
      <c r="Q223" s="31" t="str">
        <f>IF(主动技能!W226="","")</f>
        <v/>
      </c>
      <c r="R223" s="31" t="str">
        <f>IF(主动技能!X226="","")</f>
        <v/>
      </c>
      <c r="S223" s="31">
        <f>主动技能!Y226</f>
        <v>0</v>
      </c>
      <c r="T223" s="31">
        <f>主动技能!Z226</f>
        <v>150</v>
      </c>
      <c r="U223" s="31">
        <f>主动技能!AB226</f>
        <v>388230</v>
      </c>
      <c r="V223" s="31">
        <f>主动技能!AC226</f>
        <v>0</v>
      </c>
      <c r="W223" s="31">
        <f>主动技能!AD226</f>
        <v>0</v>
      </c>
      <c r="X223" s="31">
        <f>主动技能!AE226</f>
        <v>1</v>
      </c>
      <c r="Y223" s="31">
        <f>主动技能!AF226</f>
        <v>1</v>
      </c>
      <c r="Z223" s="31">
        <f>主动技能!AG226</f>
        <v>1</v>
      </c>
      <c r="AA223" s="31" t="str">
        <f>主动技能!AH226</f>
        <v>attackex</v>
      </c>
      <c r="AB223" s="31" t="str">
        <f>IF(主动技能!AI226="","")</f>
        <v/>
      </c>
      <c r="AC223" s="31">
        <f>主动技能!AJ226</f>
        <v>20</v>
      </c>
      <c r="AD223" s="31">
        <f>主动技能!BF226</f>
        <v>100402</v>
      </c>
      <c r="AE223" s="1">
        <f t="shared" si="3"/>
        <v>20</v>
      </c>
    </row>
    <row r="224" spans="1:31" s="31" customFormat="1" x14ac:dyDescent="0.15">
      <c r="A224" s="31">
        <f>主动技能!B227</f>
        <v>10040301</v>
      </c>
      <c r="B224" s="4" t="str">
        <f>主动技能!H227</f>
        <v>狂龙刺</v>
      </c>
      <c r="C224" s="4" t="str">
        <f>主动技能!I227</f>
        <v>对敌方贯穿攻击，造成125%攻击力（+553）点伤害。</v>
      </c>
      <c r="D224" s="4">
        <f>VLOOKUP(主动技能!J227,对应表!F:G,2,FALSE)</f>
        <v>1</v>
      </c>
      <c r="E224" s="4">
        <f>VLOOKUP(主动技能!K227,对应表!J:K,2,FALSE)</f>
        <v>1</v>
      </c>
      <c r="F224" s="4">
        <f>VLOOKUP(主动技能!L227,对应表!N:O,2,FALSE)</f>
        <v>5</v>
      </c>
      <c r="G224" s="4">
        <f>IF(主动技能!M227="必中",2,1)</f>
        <v>1</v>
      </c>
      <c r="H224" s="4">
        <f>主动技能!N227</f>
        <v>100</v>
      </c>
      <c r="I224" s="4">
        <f>主动技能!O227</f>
        <v>50</v>
      </c>
      <c r="J224" s="31" t="str">
        <f>主动技能!P227</f>
        <v>||eff_kuanglongci|</v>
      </c>
      <c r="K224" s="31">
        <f>主动技能!Q227</f>
        <v>1</v>
      </c>
      <c r="L224" s="31">
        <f>主动技能!R227</f>
        <v>0</v>
      </c>
      <c r="M224" s="31">
        <f>主动技能!S227</f>
        <v>0</v>
      </c>
      <c r="N224" s="31" t="str">
        <f>IF(主动技能!T227="","",主动技能!T227)</f>
        <v/>
      </c>
      <c r="O224" s="31" t="str">
        <f>IF(主动技能!U227="","",主动技能!U227)</f>
        <v/>
      </c>
      <c r="P224" s="31" t="str">
        <f>IF(主动技能!V227="","",主动技能!V227)</f>
        <v>skill_18</v>
      </c>
      <c r="Q224" s="31" t="str">
        <f>IF(主动技能!W227="","")</f>
        <v/>
      </c>
      <c r="R224" s="31" t="str">
        <f>IF(主动技能!X227="","")</f>
        <v/>
      </c>
      <c r="S224" s="31">
        <f>主动技能!Y227</f>
        <v>0</v>
      </c>
      <c r="T224" s="31">
        <f>主动技能!Z227</f>
        <v>125</v>
      </c>
      <c r="U224" s="31">
        <f>主动技能!AB227</f>
        <v>553</v>
      </c>
      <c r="V224" s="31">
        <f>主动技能!AC227</f>
        <v>0</v>
      </c>
      <c r="W224" s="31">
        <f>主动技能!AD227</f>
        <v>0</v>
      </c>
      <c r="X224" s="31">
        <f>主动技能!AE227</f>
        <v>1</v>
      </c>
      <c r="Y224" s="31">
        <f>主动技能!AF227</f>
        <v>2</v>
      </c>
      <c r="Z224" s="31">
        <f>主动技能!AG227</f>
        <v>2</v>
      </c>
      <c r="AA224" s="31" t="str">
        <f>主动技能!AH227</f>
        <v>attackex</v>
      </c>
      <c r="AB224" s="31" t="str">
        <f>IF(主动技能!AI227="","")</f>
        <v/>
      </c>
      <c r="AC224" s="31">
        <f>主动技能!AJ227</f>
        <v>1</v>
      </c>
      <c r="AD224" s="31">
        <f>主动技能!BF227</f>
        <v>100403</v>
      </c>
      <c r="AE224" s="1">
        <f t="shared" si="3"/>
        <v>1</v>
      </c>
    </row>
    <row r="225" spans="1:31" s="31" customFormat="1" x14ac:dyDescent="0.15">
      <c r="A225" s="31">
        <f>主动技能!B228</f>
        <v>10040302</v>
      </c>
      <c r="B225" s="4" t="str">
        <f>主动技能!H228</f>
        <v>狂龙刺</v>
      </c>
      <c r="C225" s="4" t="str">
        <f>主动技能!I228</f>
        <v>对敌方贯穿攻击，造成125%攻击力（+611）点伤害。</v>
      </c>
      <c r="D225" s="4">
        <f>VLOOKUP(主动技能!J228,对应表!F:G,2,FALSE)</f>
        <v>1</v>
      </c>
      <c r="E225" s="4">
        <f>VLOOKUP(主动技能!K228,对应表!J:K,2,FALSE)</f>
        <v>1</v>
      </c>
      <c r="F225" s="4">
        <f>VLOOKUP(主动技能!L228,对应表!N:O,2,FALSE)</f>
        <v>5</v>
      </c>
      <c r="G225" s="4">
        <f>IF(主动技能!M228="必中",2,1)</f>
        <v>1</v>
      </c>
      <c r="H225" s="4">
        <f>主动技能!N228</f>
        <v>100</v>
      </c>
      <c r="I225" s="4">
        <f>主动技能!O228</f>
        <v>50</v>
      </c>
      <c r="J225" s="31" t="str">
        <f>主动技能!P228</f>
        <v>||eff_kuanglongci|</v>
      </c>
      <c r="K225" s="31">
        <f>主动技能!Q228</f>
        <v>1</v>
      </c>
      <c r="L225" s="31">
        <f>主动技能!R228</f>
        <v>0</v>
      </c>
      <c r="M225" s="31">
        <f>主动技能!S228</f>
        <v>0</v>
      </c>
      <c r="N225" s="31" t="str">
        <f>IF(主动技能!T228="","",主动技能!T228)</f>
        <v/>
      </c>
      <c r="O225" s="31" t="str">
        <f>IF(主动技能!U228="","",主动技能!U228)</f>
        <v/>
      </c>
      <c r="P225" s="31" t="str">
        <f>IF(主动技能!V228="","",主动技能!V228)</f>
        <v>skill_18</v>
      </c>
      <c r="Q225" s="31" t="str">
        <f>IF(主动技能!W228="","")</f>
        <v/>
      </c>
      <c r="R225" s="31" t="str">
        <f>IF(主动技能!X228="","")</f>
        <v/>
      </c>
      <c r="S225" s="31">
        <f>主动技能!Y228</f>
        <v>0</v>
      </c>
      <c r="T225" s="31">
        <f>主动技能!Z228</f>
        <v>125</v>
      </c>
      <c r="U225" s="31">
        <f>主动技能!AB228</f>
        <v>611</v>
      </c>
      <c r="V225" s="31">
        <f>主动技能!AC228</f>
        <v>0</v>
      </c>
      <c r="W225" s="31">
        <f>主动技能!AD228</f>
        <v>0</v>
      </c>
      <c r="X225" s="31">
        <f>主动技能!AE228</f>
        <v>1</v>
      </c>
      <c r="Y225" s="31">
        <f>主动技能!AF228</f>
        <v>2</v>
      </c>
      <c r="Z225" s="31">
        <f>主动技能!AG228</f>
        <v>2</v>
      </c>
      <c r="AA225" s="31" t="str">
        <f>主动技能!AH228</f>
        <v>attackex</v>
      </c>
      <c r="AB225" s="31" t="str">
        <f>IF(主动技能!AI228="","")</f>
        <v/>
      </c>
      <c r="AC225" s="31">
        <f>主动技能!AJ228</f>
        <v>2</v>
      </c>
      <c r="AD225" s="31">
        <f>主动技能!BF228</f>
        <v>100403</v>
      </c>
      <c r="AE225" s="1">
        <f t="shared" si="3"/>
        <v>2</v>
      </c>
    </row>
    <row r="226" spans="1:31" s="31" customFormat="1" x14ac:dyDescent="0.15">
      <c r="A226" s="31">
        <f>主动技能!B229</f>
        <v>10040303</v>
      </c>
      <c r="B226" s="4" t="str">
        <f>主动技能!H229</f>
        <v>狂龙刺</v>
      </c>
      <c r="C226" s="4" t="str">
        <f>主动技能!I229</f>
        <v>对敌方贯穿攻击，造成125%攻击力（+809）点伤害。</v>
      </c>
      <c r="D226" s="4">
        <f>VLOOKUP(主动技能!J229,对应表!F:G,2,FALSE)</f>
        <v>1</v>
      </c>
      <c r="E226" s="4">
        <f>VLOOKUP(主动技能!K229,对应表!J:K,2,FALSE)</f>
        <v>1</v>
      </c>
      <c r="F226" s="4">
        <f>VLOOKUP(主动技能!L229,对应表!N:O,2,FALSE)</f>
        <v>5</v>
      </c>
      <c r="G226" s="4">
        <f>IF(主动技能!M229="必中",2,1)</f>
        <v>1</v>
      </c>
      <c r="H226" s="4">
        <f>主动技能!N229</f>
        <v>100</v>
      </c>
      <c r="I226" s="4">
        <f>主动技能!O229</f>
        <v>50</v>
      </c>
      <c r="J226" s="31" t="str">
        <f>主动技能!P229</f>
        <v>||eff_kuanglongci|</v>
      </c>
      <c r="K226" s="31">
        <f>主动技能!Q229</f>
        <v>1</v>
      </c>
      <c r="L226" s="31">
        <f>主动技能!R229</f>
        <v>0</v>
      </c>
      <c r="M226" s="31">
        <f>主动技能!S229</f>
        <v>0</v>
      </c>
      <c r="N226" s="31" t="str">
        <f>IF(主动技能!T229="","",主动技能!T229)</f>
        <v/>
      </c>
      <c r="O226" s="31" t="str">
        <f>IF(主动技能!U229="","",主动技能!U229)</f>
        <v/>
      </c>
      <c r="P226" s="31" t="str">
        <f>IF(主动技能!V229="","",主动技能!V229)</f>
        <v>skill_18</v>
      </c>
      <c r="Q226" s="31" t="str">
        <f>IF(主动技能!W229="","")</f>
        <v/>
      </c>
      <c r="R226" s="31" t="str">
        <f>IF(主动技能!X229="","")</f>
        <v/>
      </c>
      <c r="S226" s="31">
        <f>主动技能!Y229</f>
        <v>0</v>
      </c>
      <c r="T226" s="31">
        <f>主动技能!Z229</f>
        <v>125</v>
      </c>
      <c r="U226" s="31">
        <f>主动技能!AB229</f>
        <v>809</v>
      </c>
      <c r="V226" s="31">
        <f>主动技能!AC229</f>
        <v>0</v>
      </c>
      <c r="W226" s="31">
        <f>主动技能!AD229</f>
        <v>0</v>
      </c>
      <c r="X226" s="31">
        <f>主动技能!AE229</f>
        <v>1</v>
      </c>
      <c r="Y226" s="31">
        <f>主动技能!AF229</f>
        <v>2</v>
      </c>
      <c r="Z226" s="31">
        <f>主动技能!AG229</f>
        <v>2</v>
      </c>
      <c r="AA226" s="31" t="str">
        <f>主动技能!AH229</f>
        <v>attackex</v>
      </c>
      <c r="AB226" s="31" t="str">
        <f>IF(主动技能!AI229="","")</f>
        <v/>
      </c>
      <c r="AC226" s="31">
        <f>主动技能!AJ229</f>
        <v>3</v>
      </c>
      <c r="AD226" s="31">
        <f>主动技能!BF229</f>
        <v>100403</v>
      </c>
      <c r="AE226" s="1">
        <f t="shared" si="3"/>
        <v>3</v>
      </c>
    </row>
    <row r="227" spans="1:31" s="31" customFormat="1" x14ac:dyDescent="0.15">
      <c r="A227" s="31">
        <f>主动技能!B230</f>
        <v>10040304</v>
      </c>
      <c r="B227" s="4" t="str">
        <f>主动技能!H230</f>
        <v>狂龙刺</v>
      </c>
      <c r="C227" s="4" t="str">
        <f>主动技能!I230</f>
        <v>对敌方贯穿攻击，造成125%攻击力（+1247）点伤害。</v>
      </c>
      <c r="D227" s="4">
        <f>VLOOKUP(主动技能!J230,对应表!F:G,2,FALSE)</f>
        <v>1</v>
      </c>
      <c r="E227" s="4">
        <f>VLOOKUP(主动技能!K230,对应表!J:K,2,FALSE)</f>
        <v>1</v>
      </c>
      <c r="F227" s="4">
        <f>VLOOKUP(主动技能!L230,对应表!N:O,2,FALSE)</f>
        <v>5</v>
      </c>
      <c r="G227" s="4">
        <f>IF(主动技能!M230="必中",2,1)</f>
        <v>1</v>
      </c>
      <c r="H227" s="4">
        <f>主动技能!N230</f>
        <v>100</v>
      </c>
      <c r="I227" s="4">
        <f>主动技能!O230</f>
        <v>50</v>
      </c>
      <c r="J227" s="31" t="str">
        <f>主动技能!P230</f>
        <v>||eff_kuanglongci|</v>
      </c>
      <c r="K227" s="31">
        <f>主动技能!Q230</f>
        <v>1</v>
      </c>
      <c r="L227" s="31">
        <f>主动技能!R230</f>
        <v>0</v>
      </c>
      <c r="M227" s="31">
        <f>主动技能!S230</f>
        <v>0</v>
      </c>
      <c r="N227" s="31" t="str">
        <f>IF(主动技能!T230="","",主动技能!T230)</f>
        <v/>
      </c>
      <c r="O227" s="31" t="str">
        <f>IF(主动技能!U230="","",主动技能!U230)</f>
        <v/>
      </c>
      <c r="P227" s="31" t="str">
        <f>IF(主动技能!V230="","",主动技能!V230)</f>
        <v>skill_18</v>
      </c>
      <c r="Q227" s="31" t="str">
        <f>IF(主动技能!W230="","")</f>
        <v/>
      </c>
      <c r="R227" s="31" t="str">
        <f>IF(主动技能!X230="","")</f>
        <v/>
      </c>
      <c r="S227" s="31">
        <f>主动技能!Y230</f>
        <v>0</v>
      </c>
      <c r="T227" s="31">
        <f>主动技能!Z230</f>
        <v>125</v>
      </c>
      <c r="U227" s="31">
        <f>主动技能!AB230</f>
        <v>1247</v>
      </c>
      <c r="V227" s="31">
        <f>主动技能!AC230</f>
        <v>0</v>
      </c>
      <c r="W227" s="31">
        <f>主动技能!AD230</f>
        <v>0</v>
      </c>
      <c r="X227" s="31">
        <f>主动技能!AE230</f>
        <v>1</v>
      </c>
      <c r="Y227" s="31">
        <f>主动技能!AF230</f>
        <v>2</v>
      </c>
      <c r="Z227" s="31">
        <f>主动技能!AG230</f>
        <v>2</v>
      </c>
      <c r="AA227" s="31" t="str">
        <f>主动技能!AH230</f>
        <v>attackex</v>
      </c>
      <c r="AB227" s="31" t="str">
        <f>IF(主动技能!AI230="","")</f>
        <v/>
      </c>
      <c r="AC227" s="31">
        <f>主动技能!AJ230</f>
        <v>4</v>
      </c>
      <c r="AD227" s="31">
        <f>主动技能!BF230</f>
        <v>100403</v>
      </c>
      <c r="AE227" s="1">
        <f t="shared" si="3"/>
        <v>4</v>
      </c>
    </row>
    <row r="228" spans="1:31" s="31" customFormat="1" x14ac:dyDescent="0.15">
      <c r="A228" s="31">
        <f>主动技能!B231</f>
        <v>10040305</v>
      </c>
      <c r="B228" s="4" t="str">
        <f>主动技能!H231</f>
        <v>狂龙刺</v>
      </c>
      <c r="C228" s="4" t="str">
        <f>主动技能!I231</f>
        <v>对敌方贯穿攻击，造成125%攻击力（+1867）点伤害。</v>
      </c>
      <c r="D228" s="4">
        <f>VLOOKUP(主动技能!J231,对应表!F:G,2,FALSE)</f>
        <v>1</v>
      </c>
      <c r="E228" s="4">
        <f>VLOOKUP(主动技能!K231,对应表!J:K,2,FALSE)</f>
        <v>1</v>
      </c>
      <c r="F228" s="4">
        <f>VLOOKUP(主动技能!L231,对应表!N:O,2,FALSE)</f>
        <v>5</v>
      </c>
      <c r="G228" s="4">
        <f>IF(主动技能!M231="必中",2,1)</f>
        <v>1</v>
      </c>
      <c r="H228" s="4">
        <f>主动技能!N231</f>
        <v>100</v>
      </c>
      <c r="I228" s="4">
        <f>主动技能!O231</f>
        <v>50</v>
      </c>
      <c r="J228" s="31" t="str">
        <f>主动技能!P231</f>
        <v>||eff_kuanglongci|</v>
      </c>
      <c r="K228" s="31">
        <f>主动技能!Q231</f>
        <v>1</v>
      </c>
      <c r="L228" s="31">
        <f>主动技能!R231</f>
        <v>0</v>
      </c>
      <c r="M228" s="31">
        <f>主动技能!S231</f>
        <v>0</v>
      </c>
      <c r="N228" s="31" t="str">
        <f>IF(主动技能!T231="","",主动技能!T231)</f>
        <v/>
      </c>
      <c r="O228" s="31" t="str">
        <f>IF(主动技能!U231="","",主动技能!U231)</f>
        <v/>
      </c>
      <c r="P228" s="31" t="str">
        <f>IF(主动技能!V231="","",主动技能!V231)</f>
        <v>skill_18</v>
      </c>
      <c r="Q228" s="31" t="str">
        <f>IF(主动技能!W231="","")</f>
        <v/>
      </c>
      <c r="R228" s="31" t="str">
        <f>IF(主动技能!X231="","")</f>
        <v/>
      </c>
      <c r="S228" s="31">
        <f>主动技能!Y231</f>
        <v>0</v>
      </c>
      <c r="T228" s="31">
        <f>主动技能!Z231</f>
        <v>125</v>
      </c>
      <c r="U228" s="31">
        <f>主动技能!AB231</f>
        <v>1867</v>
      </c>
      <c r="V228" s="31">
        <f>主动技能!AC231</f>
        <v>0</v>
      </c>
      <c r="W228" s="31">
        <f>主动技能!AD231</f>
        <v>0</v>
      </c>
      <c r="X228" s="31">
        <f>主动技能!AE231</f>
        <v>1</v>
      </c>
      <c r="Y228" s="31">
        <f>主动技能!AF231</f>
        <v>2</v>
      </c>
      <c r="Z228" s="31">
        <f>主动技能!AG231</f>
        <v>2</v>
      </c>
      <c r="AA228" s="31" t="str">
        <f>主动技能!AH231</f>
        <v>attackex</v>
      </c>
      <c r="AB228" s="31" t="str">
        <f>IF(主动技能!AI231="","")</f>
        <v/>
      </c>
      <c r="AC228" s="31">
        <f>主动技能!AJ231</f>
        <v>5</v>
      </c>
      <c r="AD228" s="31">
        <f>主动技能!BF231</f>
        <v>100403</v>
      </c>
      <c r="AE228" s="1">
        <f t="shared" si="3"/>
        <v>5</v>
      </c>
    </row>
    <row r="229" spans="1:31" s="31" customFormat="1" x14ac:dyDescent="0.15">
      <c r="A229" s="31">
        <f>主动技能!B232</f>
        <v>10040306</v>
      </c>
      <c r="B229" s="4" t="str">
        <f>主动技能!H232</f>
        <v>狂龙刺</v>
      </c>
      <c r="C229" s="4" t="str">
        <f>主动技能!I232</f>
        <v>对敌方贯穿攻击，造成125%攻击力（+2745）点伤害。</v>
      </c>
      <c r="D229" s="4">
        <f>VLOOKUP(主动技能!J232,对应表!F:G,2,FALSE)</f>
        <v>1</v>
      </c>
      <c r="E229" s="4">
        <f>VLOOKUP(主动技能!K232,对应表!J:K,2,FALSE)</f>
        <v>1</v>
      </c>
      <c r="F229" s="4">
        <f>VLOOKUP(主动技能!L232,对应表!N:O,2,FALSE)</f>
        <v>5</v>
      </c>
      <c r="G229" s="4">
        <f>IF(主动技能!M232="必中",2,1)</f>
        <v>1</v>
      </c>
      <c r="H229" s="4">
        <f>主动技能!N232</f>
        <v>100</v>
      </c>
      <c r="I229" s="4">
        <f>主动技能!O232</f>
        <v>50</v>
      </c>
      <c r="J229" s="31" t="str">
        <f>主动技能!P232</f>
        <v>||eff_kuanglongci|</v>
      </c>
      <c r="K229" s="31">
        <f>主动技能!Q232</f>
        <v>1</v>
      </c>
      <c r="L229" s="31">
        <f>主动技能!R232</f>
        <v>0</v>
      </c>
      <c r="M229" s="31">
        <f>主动技能!S232</f>
        <v>0</v>
      </c>
      <c r="N229" s="31" t="str">
        <f>IF(主动技能!T232="","",主动技能!T232)</f>
        <v/>
      </c>
      <c r="O229" s="31" t="str">
        <f>IF(主动技能!U232="","",主动技能!U232)</f>
        <v/>
      </c>
      <c r="P229" s="31" t="str">
        <f>IF(主动技能!V232="","",主动技能!V232)</f>
        <v>skill_18</v>
      </c>
      <c r="Q229" s="31" t="str">
        <f>IF(主动技能!W232="","")</f>
        <v/>
      </c>
      <c r="R229" s="31" t="str">
        <f>IF(主动技能!X232="","")</f>
        <v/>
      </c>
      <c r="S229" s="31">
        <f>主动技能!Y232</f>
        <v>0</v>
      </c>
      <c r="T229" s="31">
        <f>主动技能!Z232</f>
        <v>125</v>
      </c>
      <c r="U229" s="31">
        <f>主动技能!AB232</f>
        <v>2745</v>
      </c>
      <c r="V229" s="31">
        <f>主动技能!AC232</f>
        <v>0</v>
      </c>
      <c r="W229" s="31">
        <f>主动技能!AD232</f>
        <v>0</v>
      </c>
      <c r="X229" s="31">
        <f>主动技能!AE232</f>
        <v>1</v>
      </c>
      <c r="Y229" s="31">
        <f>主动技能!AF232</f>
        <v>2</v>
      </c>
      <c r="Z229" s="31">
        <f>主动技能!AG232</f>
        <v>2</v>
      </c>
      <c r="AA229" s="31" t="str">
        <f>主动技能!AH232</f>
        <v>attackex</v>
      </c>
      <c r="AB229" s="31" t="str">
        <f>IF(主动技能!AI232="","")</f>
        <v/>
      </c>
      <c r="AC229" s="31">
        <f>主动技能!AJ232</f>
        <v>6</v>
      </c>
      <c r="AD229" s="31">
        <f>主动技能!BF232</f>
        <v>100403</v>
      </c>
      <c r="AE229" s="1">
        <f t="shared" si="3"/>
        <v>6</v>
      </c>
    </row>
    <row r="230" spans="1:31" s="31" customFormat="1" x14ac:dyDescent="0.15">
      <c r="A230" s="31">
        <f>主动技能!B233</f>
        <v>10040307</v>
      </c>
      <c r="B230" s="4" t="str">
        <f>主动技能!H233</f>
        <v>狂龙刺</v>
      </c>
      <c r="C230" s="4" t="str">
        <f>主动技能!I233</f>
        <v>对敌方贯穿攻击，造成125%攻击力（+3989）点伤害。</v>
      </c>
      <c r="D230" s="4">
        <f>VLOOKUP(主动技能!J233,对应表!F:G,2,FALSE)</f>
        <v>1</v>
      </c>
      <c r="E230" s="4">
        <f>VLOOKUP(主动技能!K233,对应表!J:K,2,FALSE)</f>
        <v>1</v>
      </c>
      <c r="F230" s="4">
        <f>VLOOKUP(主动技能!L233,对应表!N:O,2,FALSE)</f>
        <v>5</v>
      </c>
      <c r="G230" s="4">
        <f>IF(主动技能!M233="必中",2,1)</f>
        <v>1</v>
      </c>
      <c r="H230" s="4">
        <f>主动技能!N233</f>
        <v>100</v>
      </c>
      <c r="I230" s="4">
        <f>主动技能!O233</f>
        <v>50</v>
      </c>
      <c r="J230" s="31" t="str">
        <f>主动技能!P233</f>
        <v>||eff_kuanglongci|</v>
      </c>
      <c r="K230" s="31">
        <f>主动技能!Q233</f>
        <v>1</v>
      </c>
      <c r="L230" s="31">
        <f>主动技能!R233</f>
        <v>0</v>
      </c>
      <c r="M230" s="31">
        <f>主动技能!S233</f>
        <v>0</v>
      </c>
      <c r="N230" s="31" t="str">
        <f>IF(主动技能!T233="","",主动技能!T233)</f>
        <v/>
      </c>
      <c r="O230" s="31" t="str">
        <f>IF(主动技能!U233="","",主动技能!U233)</f>
        <v/>
      </c>
      <c r="P230" s="31" t="str">
        <f>IF(主动技能!V233="","",主动技能!V233)</f>
        <v>skill_18</v>
      </c>
      <c r="Q230" s="31" t="str">
        <f>IF(主动技能!W233="","")</f>
        <v/>
      </c>
      <c r="R230" s="31" t="str">
        <f>IF(主动技能!X233="","")</f>
        <v/>
      </c>
      <c r="S230" s="31">
        <f>主动技能!Y233</f>
        <v>0</v>
      </c>
      <c r="T230" s="31">
        <f>主动技能!Z233</f>
        <v>125</v>
      </c>
      <c r="U230" s="31">
        <f>主动技能!AB233</f>
        <v>3989</v>
      </c>
      <c r="V230" s="31">
        <f>主动技能!AC233</f>
        <v>0</v>
      </c>
      <c r="W230" s="31">
        <f>主动技能!AD233</f>
        <v>0</v>
      </c>
      <c r="X230" s="31">
        <f>主动技能!AE233</f>
        <v>1</v>
      </c>
      <c r="Y230" s="31">
        <f>主动技能!AF233</f>
        <v>2</v>
      </c>
      <c r="Z230" s="31">
        <f>主动技能!AG233</f>
        <v>2</v>
      </c>
      <c r="AA230" s="31" t="str">
        <f>主动技能!AH233</f>
        <v>attackex</v>
      </c>
      <c r="AB230" s="31" t="str">
        <f>IF(主动技能!AI233="","")</f>
        <v/>
      </c>
      <c r="AC230" s="31">
        <f>主动技能!AJ233</f>
        <v>7</v>
      </c>
      <c r="AD230" s="31">
        <f>主动技能!BF233</f>
        <v>100403</v>
      </c>
      <c r="AE230" s="1">
        <f t="shared" si="3"/>
        <v>7</v>
      </c>
    </row>
    <row r="231" spans="1:31" s="31" customFormat="1" x14ac:dyDescent="0.15">
      <c r="A231" s="31">
        <f>主动技能!B234</f>
        <v>10040308</v>
      </c>
      <c r="B231" s="4" t="str">
        <f>主动技能!H234</f>
        <v>狂龙刺</v>
      </c>
      <c r="C231" s="4" t="str">
        <f>主动技能!I234</f>
        <v>对敌方贯穿攻击，造成125%攻击力（+5748）点伤害。</v>
      </c>
      <c r="D231" s="4">
        <f>VLOOKUP(主动技能!J234,对应表!F:G,2,FALSE)</f>
        <v>1</v>
      </c>
      <c r="E231" s="4">
        <f>VLOOKUP(主动技能!K234,对应表!J:K,2,FALSE)</f>
        <v>1</v>
      </c>
      <c r="F231" s="4">
        <f>VLOOKUP(主动技能!L234,对应表!N:O,2,FALSE)</f>
        <v>5</v>
      </c>
      <c r="G231" s="4">
        <f>IF(主动技能!M234="必中",2,1)</f>
        <v>1</v>
      </c>
      <c r="H231" s="4">
        <f>主动技能!N234</f>
        <v>100</v>
      </c>
      <c r="I231" s="4">
        <f>主动技能!O234</f>
        <v>50</v>
      </c>
      <c r="J231" s="31" t="str">
        <f>主动技能!P234</f>
        <v>||eff_kuanglongci|</v>
      </c>
      <c r="K231" s="31">
        <f>主动技能!Q234</f>
        <v>1</v>
      </c>
      <c r="L231" s="31">
        <f>主动技能!R234</f>
        <v>0</v>
      </c>
      <c r="M231" s="31">
        <f>主动技能!S234</f>
        <v>0</v>
      </c>
      <c r="N231" s="31" t="str">
        <f>IF(主动技能!T234="","",主动技能!T234)</f>
        <v/>
      </c>
      <c r="O231" s="31" t="str">
        <f>IF(主动技能!U234="","",主动技能!U234)</f>
        <v/>
      </c>
      <c r="P231" s="31" t="str">
        <f>IF(主动技能!V234="","",主动技能!V234)</f>
        <v>skill_18</v>
      </c>
      <c r="Q231" s="31" t="str">
        <f>IF(主动技能!W234="","")</f>
        <v/>
      </c>
      <c r="R231" s="31" t="str">
        <f>IF(主动技能!X234="","")</f>
        <v/>
      </c>
      <c r="S231" s="31">
        <f>主动技能!Y234</f>
        <v>0</v>
      </c>
      <c r="T231" s="31">
        <f>主动技能!Z234</f>
        <v>125</v>
      </c>
      <c r="U231" s="31">
        <f>主动技能!AB234</f>
        <v>5748</v>
      </c>
      <c r="V231" s="31">
        <f>主动技能!AC234</f>
        <v>0</v>
      </c>
      <c r="W231" s="31">
        <f>主动技能!AD234</f>
        <v>0</v>
      </c>
      <c r="X231" s="31">
        <f>主动技能!AE234</f>
        <v>1</v>
      </c>
      <c r="Y231" s="31">
        <f>主动技能!AF234</f>
        <v>2</v>
      </c>
      <c r="Z231" s="31">
        <f>主动技能!AG234</f>
        <v>2</v>
      </c>
      <c r="AA231" s="31" t="str">
        <f>主动技能!AH234</f>
        <v>attackex</v>
      </c>
      <c r="AB231" s="31" t="str">
        <f>IF(主动技能!AI234="","")</f>
        <v/>
      </c>
      <c r="AC231" s="31">
        <f>主动技能!AJ234</f>
        <v>8</v>
      </c>
      <c r="AD231" s="31">
        <f>主动技能!BF234</f>
        <v>100403</v>
      </c>
      <c r="AE231" s="1">
        <f t="shared" si="3"/>
        <v>8</v>
      </c>
    </row>
    <row r="232" spans="1:31" s="31" customFormat="1" x14ac:dyDescent="0.15">
      <c r="A232" s="31">
        <f>主动技能!B235</f>
        <v>10040309</v>
      </c>
      <c r="B232" s="4" t="str">
        <f>主动技能!H235</f>
        <v>狂龙刺</v>
      </c>
      <c r="C232" s="4" t="str">
        <f>主动技能!I235</f>
        <v>对敌方贯穿攻击，造成125%攻击力（+8240）点伤害。</v>
      </c>
      <c r="D232" s="4">
        <f>VLOOKUP(主动技能!J235,对应表!F:G,2,FALSE)</f>
        <v>1</v>
      </c>
      <c r="E232" s="4">
        <f>VLOOKUP(主动技能!K235,对应表!J:K,2,FALSE)</f>
        <v>1</v>
      </c>
      <c r="F232" s="4">
        <f>VLOOKUP(主动技能!L235,对应表!N:O,2,FALSE)</f>
        <v>5</v>
      </c>
      <c r="G232" s="4">
        <f>IF(主动技能!M235="必中",2,1)</f>
        <v>1</v>
      </c>
      <c r="H232" s="4">
        <f>主动技能!N235</f>
        <v>100</v>
      </c>
      <c r="I232" s="4">
        <f>主动技能!O235</f>
        <v>50</v>
      </c>
      <c r="J232" s="31" t="str">
        <f>主动技能!P235</f>
        <v>||eff_kuanglongci|</v>
      </c>
      <c r="K232" s="31">
        <f>主动技能!Q235</f>
        <v>1</v>
      </c>
      <c r="L232" s="31">
        <f>主动技能!R235</f>
        <v>0</v>
      </c>
      <c r="M232" s="31">
        <f>主动技能!S235</f>
        <v>0</v>
      </c>
      <c r="N232" s="31" t="str">
        <f>IF(主动技能!T235="","",主动技能!T235)</f>
        <v/>
      </c>
      <c r="O232" s="31" t="str">
        <f>IF(主动技能!U235="","",主动技能!U235)</f>
        <v/>
      </c>
      <c r="P232" s="31" t="str">
        <f>IF(主动技能!V235="","",主动技能!V235)</f>
        <v>skill_18</v>
      </c>
      <c r="Q232" s="31" t="str">
        <f>IF(主动技能!W235="","")</f>
        <v/>
      </c>
      <c r="R232" s="31" t="str">
        <f>IF(主动技能!X235="","")</f>
        <v/>
      </c>
      <c r="S232" s="31">
        <f>主动技能!Y235</f>
        <v>0</v>
      </c>
      <c r="T232" s="31">
        <f>主动技能!Z235</f>
        <v>125</v>
      </c>
      <c r="U232" s="31">
        <f>主动技能!AB235</f>
        <v>8240</v>
      </c>
      <c r="V232" s="31">
        <f>主动技能!AC235</f>
        <v>0</v>
      </c>
      <c r="W232" s="31">
        <f>主动技能!AD235</f>
        <v>0</v>
      </c>
      <c r="X232" s="31">
        <f>主动技能!AE235</f>
        <v>1</v>
      </c>
      <c r="Y232" s="31">
        <f>主动技能!AF235</f>
        <v>2</v>
      </c>
      <c r="Z232" s="31">
        <f>主动技能!AG235</f>
        <v>2</v>
      </c>
      <c r="AA232" s="31" t="str">
        <f>主动技能!AH235</f>
        <v>attackex</v>
      </c>
      <c r="AB232" s="31" t="str">
        <f>IF(主动技能!AI235="","")</f>
        <v/>
      </c>
      <c r="AC232" s="31">
        <f>主动技能!AJ235</f>
        <v>9</v>
      </c>
      <c r="AD232" s="31">
        <f>主动技能!BF235</f>
        <v>100403</v>
      </c>
      <c r="AE232" s="1">
        <f t="shared" si="3"/>
        <v>9</v>
      </c>
    </row>
    <row r="233" spans="1:31" s="31" customFormat="1" x14ac:dyDescent="0.15">
      <c r="A233" s="31">
        <f>主动技能!B236</f>
        <v>10040310</v>
      </c>
      <c r="B233" s="4" t="str">
        <f>主动技能!H236</f>
        <v>狂龙刺</v>
      </c>
      <c r="C233" s="4" t="str">
        <f>主动技能!I236</f>
        <v>对敌方贯穿攻击，造成125%攻击力（+11767）点伤害。</v>
      </c>
      <c r="D233" s="4">
        <f>VLOOKUP(主动技能!J236,对应表!F:G,2,FALSE)</f>
        <v>1</v>
      </c>
      <c r="E233" s="4">
        <f>VLOOKUP(主动技能!K236,对应表!J:K,2,FALSE)</f>
        <v>1</v>
      </c>
      <c r="F233" s="4">
        <f>VLOOKUP(主动技能!L236,对应表!N:O,2,FALSE)</f>
        <v>5</v>
      </c>
      <c r="G233" s="4">
        <f>IF(主动技能!M236="必中",2,1)</f>
        <v>1</v>
      </c>
      <c r="H233" s="4">
        <f>主动技能!N236</f>
        <v>100</v>
      </c>
      <c r="I233" s="4">
        <f>主动技能!O236</f>
        <v>50</v>
      </c>
      <c r="J233" s="31" t="str">
        <f>主动技能!P236</f>
        <v>||eff_kuanglongci|</v>
      </c>
      <c r="K233" s="31">
        <f>主动技能!Q236</f>
        <v>1</v>
      </c>
      <c r="L233" s="31">
        <f>主动技能!R236</f>
        <v>0</v>
      </c>
      <c r="M233" s="31">
        <f>主动技能!S236</f>
        <v>0</v>
      </c>
      <c r="N233" s="31" t="str">
        <f>IF(主动技能!T236="","",主动技能!T236)</f>
        <v/>
      </c>
      <c r="O233" s="31" t="str">
        <f>IF(主动技能!U236="","",主动技能!U236)</f>
        <v/>
      </c>
      <c r="P233" s="31" t="str">
        <f>IF(主动技能!V236="","",主动技能!V236)</f>
        <v>skill_18</v>
      </c>
      <c r="Q233" s="31" t="str">
        <f>IF(主动技能!W236="","")</f>
        <v/>
      </c>
      <c r="R233" s="31" t="str">
        <f>IF(主动技能!X236="","")</f>
        <v/>
      </c>
      <c r="S233" s="31">
        <f>主动技能!Y236</f>
        <v>0</v>
      </c>
      <c r="T233" s="31">
        <f>主动技能!Z236</f>
        <v>125</v>
      </c>
      <c r="U233" s="31">
        <f>主动技能!AB236</f>
        <v>11767</v>
      </c>
      <c r="V233" s="31">
        <f>主动技能!AC236</f>
        <v>0</v>
      </c>
      <c r="W233" s="31">
        <f>主动技能!AD236</f>
        <v>0</v>
      </c>
      <c r="X233" s="31">
        <f>主动技能!AE236</f>
        <v>1</v>
      </c>
      <c r="Y233" s="31">
        <f>主动技能!AF236</f>
        <v>2</v>
      </c>
      <c r="Z233" s="31">
        <f>主动技能!AG236</f>
        <v>2</v>
      </c>
      <c r="AA233" s="31" t="str">
        <f>主动技能!AH236</f>
        <v>attackex</v>
      </c>
      <c r="AB233" s="31" t="str">
        <f>IF(主动技能!AI236="","")</f>
        <v/>
      </c>
      <c r="AC233" s="31">
        <f>主动技能!AJ236</f>
        <v>10</v>
      </c>
      <c r="AD233" s="31">
        <f>主动技能!BF236</f>
        <v>100403</v>
      </c>
      <c r="AE233" s="1">
        <f t="shared" si="3"/>
        <v>10</v>
      </c>
    </row>
    <row r="234" spans="1:31" s="31" customFormat="1" x14ac:dyDescent="0.15">
      <c r="A234" s="31">
        <f>主动技能!B237</f>
        <v>10040311</v>
      </c>
      <c r="B234" s="4" t="str">
        <f>主动技能!H237</f>
        <v>狂龙刺</v>
      </c>
      <c r="C234" s="4" t="str">
        <f>主动技能!I237</f>
        <v>对敌方贯穿攻击，造成125%攻击力（+16761）点伤害。</v>
      </c>
      <c r="D234" s="4">
        <f>VLOOKUP(主动技能!J237,对应表!F:G,2,FALSE)</f>
        <v>1</v>
      </c>
      <c r="E234" s="4">
        <f>VLOOKUP(主动技能!K237,对应表!J:K,2,FALSE)</f>
        <v>1</v>
      </c>
      <c r="F234" s="4">
        <f>VLOOKUP(主动技能!L237,对应表!N:O,2,FALSE)</f>
        <v>5</v>
      </c>
      <c r="G234" s="4">
        <f>IF(主动技能!M237="必中",2,1)</f>
        <v>1</v>
      </c>
      <c r="H234" s="4">
        <f>主动技能!N237</f>
        <v>100</v>
      </c>
      <c r="I234" s="4">
        <f>主动技能!O237</f>
        <v>50</v>
      </c>
      <c r="J234" s="31" t="str">
        <f>主动技能!P237</f>
        <v>||eff_kuanglongci|</v>
      </c>
      <c r="K234" s="31">
        <f>主动技能!Q237</f>
        <v>1</v>
      </c>
      <c r="L234" s="31">
        <f>主动技能!R237</f>
        <v>0</v>
      </c>
      <c r="M234" s="31">
        <f>主动技能!S237</f>
        <v>0</v>
      </c>
      <c r="N234" s="31" t="str">
        <f>IF(主动技能!T237="","",主动技能!T237)</f>
        <v/>
      </c>
      <c r="O234" s="31" t="str">
        <f>IF(主动技能!U237="","",主动技能!U237)</f>
        <v/>
      </c>
      <c r="P234" s="31" t="str">
        <f>IF(主动技能!V237="","",主动技能!V237)</f>
        <v>skill_18</v>
      </c>
      <c r="Q234" s="31" t="str">
        <f>IF(主动技能!W237="","")</f>
        <v/>
      </c>
      <c r="R234" s="31" t="str">
        <f>IF(主动技能!X237="","")</f>
        <v/>
      </c>
      <c r="S234" s="31">
        <f>主动技能!Y237</f>
        <v>0</v>
      </c>
      <c r="T234" s="31">
        <f>主动技能!Z237</f>
        <v>125</v>
      </c>
      <c r="U234" s="31">
        <f>主动技能!AB237</f>
        <v>16761</v>
      </c>
      <c r="V234" s="31">
        <f>主动技能!AC237</f>
        <v>0</v>
      </c>
      <c r="W234" s="31">
        <f>主动技能!AD237</f>
        <v>0</v>
      </c>
      <c r="X234" s="31">
        <f>主动技能!AE237</f>
        <v>1</v>
      </c>
      <c r="Y234" s="31">
        <f>主动技能!AF237</f>
        <v>2</v>
      </c>
      <c r="Z234" s="31">
        <f>主动技能!AG237</f>
        <v>2</v>
      </c>
      <c r="AA234" s="31" t="str">
        <f>主动技能!AH237</f>
        <v>attackex</v>
      </c>
      <c r="AB234" s="31" t="str">
        <f>IF(主动技能!AI237="","")</f>
        <v/>
      </c>
      <c r="AC234" s="31">
        <f>主动技能!AJ237</f>
        <v>11</v>
      </c>
      <c r="AD234" s="31">
        <f>主动技能!BF237</f>
        <v>100403</v>
      </c>
      <c r="AE234" s="1">
        <f t="shared" si="3"/>
        <v>11</v>
      </c>
    </row>
    <row r="235" spans="1:31" s="31" customFormat="1" x14ac:dyDescent="0.15">
      <c r="A235" s="31">
        <f>主动技能!B238</f>
        <v>10040312</v>
      </c>
      <c r="B235" s="4" t="str">
        <f>主动技能!H238</f>
        <v>狂龙刺</v>
      </c>
      <c r="C235" s="4" t="str">
        <f>主动技能!I238</f>
        <v>对敌方贯穿攻击，造成125%攻击力（+23830）点伤害。</v>
      </c>
      <c r="D235" s="4">
        <f>VLOOKUP(主动技能!J238,对应表!F:G,2,FALSE)</f>
        <v>1</v>
      </c>
      <c r="E235" s="4">
        <f>VLOOKUP(主动技能!K238,对应表!J:K,2,FALSE)</f>
        <v>1</v>
      </c>
      <c r="F235" s="4">
        <f>VLOOKUP(主动技能!L238,对应表!N:O,2,FALSE)</f>
        <v>5</v>
      </c>
      <c r="G235" s="4">
        <f>IF(主动技能!M238="必中",2,1)</f>
        <v>1</v>
      </c>
      <c r="H235" s="4">
        <f>主动技能!N238</f>
        <v>100</v>
      </c>
      <c r="I235" s="4">
        <f>主动技能!O238</f>
        <v>50</v>
      </c>
      <c r="J235" s="31" t="str">
        <f>主动技能!P238</f>
        <v>||eff_kuanglongci|</v>
      </c>
      <c r="K235" s="31">
        <f>主动技能!Q238</f>
        <v>1</v>
      </c>
      <c r="L235" s="31">
        <f>主动技能!R238</f>
        <v>0</v>
      </c>
      <c r="M235" s="31">
        <f>主动技能!S238</f>
        <v>0</v>
      </c>
      <c r="N235" s="31" t="str">
        <f>IF(主动技能!T238="","",主动技能!T238)</f>
        <v/>
      </c>
      <c r="O235" s="31" t="str">
        <f>IF(主动技能!U238="","",主动技能!U238)</f>
        <v/>
      </c>
      <c r="P235" s="31" t="str">
        <f>IF(主动技能!V238="","",主动技能!V238)</f>
        <v>skill_18</v>
      </c>
      <c r="Q235" s="31" t="str">
        <f>IF(主动技能!W238="","")</f>
        <v/>
      </c>
      <c r="R235" s="31" t="str">
        <f>IF(主动技能!X238="","")</f>
        <v/>
      </c>
      <c r="S235" s="31">
        <f>主动技能!Y238</f>
        <v>0</v>
      </c>
      <c r="T235" s="31">
        <f>主动技能!Z238</f>
        <v>125</v>
      </c>
      <c r="U235" s="31">
        <f>主动技能!AB238</f>
        <v>23830</v>
      </c>
      <c r="V235" s="31">
        <f>主动技能!AC238</f>
        <v>0</v>
      </c>
      <c r="W235" s="31">
        <f>主动技能!AD238</f>
        <v>0</v>
      </c>
      <c r="X235" s="31">
        <f>主动技能!AE238</f>
        <v>1</v>
      </c>
      <c r="Y235" s="31">
        <f>主动技能!AF238</f>
        <v>2</v>
      </c>
      <c r="Z235" s="31">
        <f>主动技能!AG238</f>
        <v>2</v>
      </c>
      <c r="AA235" s="31" t="str">
        <f>主动技能!AH238</f>
        <v>attackex</v>
      </c>
      <c r="AB235" s="31" t="str">
        <f>IF(主动技能!AI238="","")</f>
        <v/>
      </c>
      <c r="AC235" s="31">
        <f>主动技能!AJ238</f>
        <v>12</v>
      </c>
      <c r="AD235" s="31">
        <f>主动技能!BF238</f>
        <v>100403</v>
      </c>
      <c r="AE235" s="1">
        <f t="shared" si="3"/>
        <v>12</v>
      </c>
    </row>
    <row r="236" spans="1:31" s="31" customFormat="1" x14ac:dyDescent="0.15">
      <c r="A236" s="31">
        <f>主动技能!B239</f>
        <v>10040313</v>
      </c>
      <c r="B236" s="4" t="str">
        <f>主动技能!H239</f>
        <v>狂龙刺</v>
      </c>
      <c r="C236" s="4" t="str">
        <f>主动技能!I239</f>
        <v>对敌方贯穿攻击，造成125%攻击力（+33839）点伤害。</v>
      </c>
      <c r="D236" s="4">
        <f>VLOOKUP(主动技能!J239,对应表!F:G,2,FALSE)</f>
        <v>1</v>
      </c>
      <c r="E236" s="4">
        <f>VLOOKUP(主动技能!K239,对应表!J:K,2,FALSE)</f>
        <v>1</v>
      </c>
      <c r="F236" s="4">
        <f>VLOOKUP(主动技能!L239,对应表!N:O,2,FALSE)</f>
        <v>5</v>
      </c>
      <c r="G236" s="4">
        <f>IF(主动技能!M239="必中",2,1)</f>
        <v>1</v>
      </c>
      <c r="H236" s="4">
        <f>主动技能!N239</f>
        <v>100</v>
      </c>
      <c r="I236" s="4">
        <f>主动技能!O239</f>
        <v>50</v>
      </c>
      <c r="J236" s="31" t="str">
        <f>主动技能!P239</f>
        <v>||eff_kuanglongci|</v>
      </c>
      <c r="K236" s="31">
        <f>主动技能!Q239</f>
        <v>1</v>
      </c>
      <c r="L236" s="31">
        <f>主动技能!R239</f>
        <v>0</v>
      </c>
      <c r="M236" s="31">
        <f>主动技能!S239</f>
        <v>0</v>
      </c>
      <c r="N236" s="31" t="str">
        <f>IF(主动技能!T239="","",主动技能!T239)</f>
        <v/>
      </c>
      <c r="O236" s="31" t="str">
        <f>IF(主动技能!U239="","",主动技能!U239)</f>
        <v/>
      </c>
      <c r="P236" s="31" t="str">
        <f>IF(主动技能!V239="","",主动技能!V239)</f>
        <v>skill_18</v>
      </c>
      <c r="Q236" s="31" t="str">
        <f>IF(主动技能!W239="","")</f>
        <v/>
      </c>
      <c r="R236" s="31" t="str">
        <f>IF(主动技能!X239="","")</f>
        <v/>
      </c>
      <c r="S236" s="31">
        <f>主动技能!Y239</f>
        <v>0</v>
      </c>
      <c r="T236" s="31">
        <f>主动技能!Z239</f>
        <v>125</v>
      </c>
      <c r="U236" s="31">
        <f>主动技能!AB239</f>
        <v>33839</v>
      </c>
      <c r="V236" s="31">
        <f>主动技能!AC239</f>
        <v>0</v>
      </c>
      <c r="W236" s="31">
        <f>主动技能!AD239</f>
        <v>0</v>
      </c>
      <c r="X236" s="31">
        <f>主动技能!AE239</f>
        <v>1</v>
      </c>
      <c r="Y236" s="31">
        <f>主动技能!AF239</f>
        <v>2</v>
      </c>
      <c r="Z236" s="31">
        <f>主动技能!AG239</f>
        <v>2</v>
      </c>
      <c r="AA236" s="31" t="str">
        <f>主动技能!AH239</f>
        <v>attackex</v>
      </c>
      <c r="AB236" s="31" t="str">
        <f>IF(主动技能!AI239="","")</f>
        <v/>
      </c>
      <c r="AC236" s="31">
        <f>主动技能!AJ239</f>
        <v>13</v>
      </c>
      <c r="AD236" s="31">
        <f>主动技能!BF239</f>
        <v>100403</v>
      </c>
      <c r="AE236" s="1">
        <f t="shared" si="3"/>
        <v>13</v>
      </c>
    </row>
    <row r="237" spans="1:31" s="31" customFormat="1" x14ac:dyDescent="0.15">
      <c r="A237" s="31">
        <f>主动技能!B240</f>
        <v>10040314</v>
      </c>
      <c r="B237" s="4" t="str">
        <f>主动技能!H240</f>
        <v>狂龙刺</v>
      </c>
      <c r="C237" s="4" t="str">
        <f>主动技能!I240</f>
        <v>对敌方贯穿攻击，造成125%攻击力（+48008）点伤害。</v>
      </c>
      <c r="D237" s="4">
        <f>VLOOKUP(主动技能!J240,对应表!F:G,2,FALSE)</f>
        <v>1</v>
      </c>
      <c r="E237" s="4">
        <f>VLOOKUP(主动技能!K240,对应表!J:K,2,FALSE)</f>
        <v>1</v>
      </c>
      <c r="F237" s="4">
        <f>VLOOKUP(主动技能!L240,对应表!N:O,2,FALSE)</f>
        <v>5</v>
      </c>
      <c r="G237" s="4">
        <f>IF(主动技能!M240="必中",2,1)</f>
        <v>1</v>
      </c>
      <c r="H237" s="4">
        <f>主动技能!N240</f>
        <v>100</v>
      </c>
      <c r="I237" s="4">
        <f>主动技能!O240</f>
        <v>50</v>
      </c>
      <c r="J237" s="31" t="str">
        <f>主动技能!P240</f>
        <v>||eff_kuanglongci|</v>
      </c>
      <c r="K237" s="31">
        <f>主动技能!Q240</f>
        <v>1</v>
      </c>
      <c r="L237" s="31">
        <f>主动技能!R240</f>
        <v>0</v>
      </c>
      <c r="M237" s="31">
        <f>主动技能!S240</f>
        <v>0</v>
      </c>
      <c r="N237" s="31" t="str">
        <f>IF(主动技能!T240="","",主动技能!T240)</f>
        <v/>
      </c>
      <c r="O237" s="31" t="str">
        <f>IF(主动技能!U240="","",主动技能!U240)</f>
        <v/>
      </c>
      <c r="P237" s="31" t="str">
        <f>IF(主动技能!V240="","",主动技能!V240)</f>
        <v>skill_18</v>
      </c>
      <c r="Q237" s="31" t="str">
        <f>IF(主动技能!W240="","")</f>
        <v/>
      </c>
      <c r="R237" s="31" t="str">
        <f>IF(主动技能!X240="","")</f>
        <v/>
      </c>
      <c r="S237" s="31">
        <f>主动技能!Y240</f>
        <v>0</v>
      </c>
      <c r="T237" s="31">
        <f>主动技能!Z240</f>
        <v>125</v>
      </c>
      <c r="U237" s="31">
        <f>主动技能!AB240</f>
        <v>48008</v>
      </c>
      <c r="V237" s="31">
        <f>主动技能!AC240</f>
        <v>0</v>
      </c>
      <c r="W237" s="31">
        <f>主动技能!AD240</f>
        <v>0</v>
      </c>
      <c r="X237" s="31">
        <f>主动技能!AE240</f>
        <v>1</v>
      </c>
      <c r="Y237" s="31">
        <f>主动技能!AF240</f>
        <v>2</v>
      </c>
      <c r="Z237" s="31">
        <f>主动技能!AG240</f>
        <v>2</v>
      </c>
      <c r="AA237" s="31" t="str">
        <f>主动技能!AH240</f>
        <v>attackex</v>
      </c>
      <c r="AB237" s="31" t="str">
        <f>IF(主动技能!AI240="","")</f>
        <v/>
      </c>
      <c r="AC237" s="31">
        <f>主动技能!AJ240</f>
        <v>14</v>
      </c>
      <c r="AD237" s="31">
        <f>主动技能!BF240</f>
        <v>100403</v>
      </c>
      <c r="AE237" s="1">
        <f t="shared" si="3"/>
        <v>14</v>
      </c>
    </row>
    <row r="238" spans="1:31" s="31" customFormat="1" x14ac:dyDescent="0.15">
      <c r="A238" s="31">
        <f>主动技能!B241</f>
        <v>10040315</v>
      </c>
      <c r="B238" s="4" t="str">
        <f>主动技能!H241</f>
        <v>狂龙刺</v>
      </c>
      <c r="C238" s="4" t="str">
        <f>主动技能!I241</f>
        <v>对敌方贯穿攻击，造成125%攻击力（+68066）点伤害。</v>
      </c>
      <c r="D238" s="4">
        <f>VLOOKUP(主动技能!J241,对应表!F:G,2,FALSE)</f>
        <v>1</v>
      </c>
      <c r="E238" s="4">
        <f>VLOOKUP(主动技能!K241,对应表!J:K,2,FALSE)</f>
        <v>1</v>
      </c>
      <c r="F238" s="4">
        <f>VLOOKUP(主动技能!L241,对应表!N:O,2,FALSE)</f>
        <v>5</v>
      </c>
      <c r="G238" s="4">
        <f>IF(主动技能!M241="必中",2,1)</f>
        <v>1</v>
      </c>
      <c r="H238" s="4">
        <f>主动技能!N241</f>
        <v>100</v>
      </c>
      <c r="I238" s="4">
        <f>主动技能!O241</f>
        <v>50</v>
      </c>
      <c r="J238" s="31" t="str">
        <f>主动技能!P241</f>
        <v>||eff_kuanglongci|</v>
      </c>
      <c r="K238" s="31">
        <f>主动技能!Q241</f>
        <v>1</v>
      </c>
      <c r="L238" s="31">
        <f>主动技能!R241</f>
        <v>0</v>
      </c>
      <c r="M238" s="31">
        <f>主动技能!S241</f>
        <v>0</v>
      </c>
      <c r="N238" s="31" t="str">
        <f>IF(主动技能!T241="","",主动技能!T241)</f>
        <v/>
      </c>
      <c r="O238" s="31" t="str">
        <f>IF(主动技能!U241="","",主动技能!U241)</f>
        <v/>
      </c>
      <c r="P238" s="31" t="str">
        <f>IF(主动技能!V241="","",主动技能!V241)</f>
        <v>skill_18</v>
      </c>
      <c r="Q238" s="31" t="str">
        <f>IF(主动技能!W241="","")</f>
        <v/>
      </c>
      <c r="R238" s="31" t="str">
        <f>IF(主动技能!X241="","")</f>
        <v/>
      </c>
      <c r="S238" s="31">
        <f>主动技能!Y241</f>
        <v>0</v>
      </c>
      <c r="T238" s="31">
        <f>主动技能!Z241</f>
        <v>125</v>
      </c>
      <c r="U238" s="31">
        <f>主动技能!AB241</f>
        <v>68066</v>
      </c>
      <c r="V238" s="31">
        <f>主动技能!AC241</f>
        <v>0</v>
      </c>
      <c r="W238" s="31">
        <f>主动技能!AD241</f>
        <v>0</v>
      </c>
      <c r="X238" s="31">
        <f>主动技能!AE241</f>
        <v>1</v>
      </c>
      <c r="Y238" s="31">
        <f>主动技能!AF241</f>
        <v>2</v>
      </c>
      <c r="Z238" s="31">
        <f>主动技能!AG241</f>
        <v>2</v>
      </c>
      <c r="AA238" s="31" t="str">
        <f>主动技能!AH241</f>
        <v>attackex</v>
      </c>
      <c r="AB238" s="31" t="str">
        <f>IF(主动技能!AI241="","")</f>
        <v/>
      </c>
      <c r="AC238" s="31">
        <f>主动技能!AJ241</f>
        <v>15</v>
      </c>
      <c r="AD238" s="31">
        <f>主动技能!BF241</f>
        <v>100403</v>
      </c>
      <c r="AE238" s="1">
        <f t="shared" si="3"/>
        <v>15</v>
      </c>
    </row>
    <row r="239" spans="1:31" s="31" customFormat="1" x14ac:dyDescent="0.15">
      <c r="A239" s="31">
        <f>主动技能!B242</f>
        <v>10040316</v>
      </c>
      <c r="B239" s="4" t="str">
        <f>主动技能!H242</f>
        <v>狂龙刺</v>
      </c>
      <c r="C239" s="4" t="str">
        <f>主动技能!I242</f>
        <v>对敌方贯穿攻击，造成125%攻击力（+96464）点伤害。</v>
      </c>
      <c r="D239" s="4">
        <f>VLOOKUP(主动技能!J242,对应表!F:G,2,FALSE)</f>
        <v>1</v>
      </c>
      <c r="E239" s="4">
        <f>VLOOKUP(主动技能!K242,对应表!J:K,2,FALSE)</f>
        <v>1</v>
      </c>
      <c r="F239" s="4">
        <f>VLOOKUP(主动技能!L242,对应表!N:O,2,FALSE)</f>
        <v>5</v>
      </c>
      <c r="G239" s="4">
        <f>IF(主动技能!M242="必中",2,1)</f>
        <v>1</v>
      </c>
      <c r="H239" s="4">
        <f>主动技能!N242</f>
        <v>100</v>
      </c>
      <c r="I239" s="4">
        <f>主动技能!O242</f>
        <v>50</v>
      </c>
      <c r="J239" s="31" t="str">
        <f>主动技能!P242</f>
        <v>||eff_kuanglongci|</v>
      </c>
      <c r="K239" s="31">
        <f>主动技能!Q242</f>
        <v>1</v>
      </c>
      <c r="L239" s="31">
        <f>主动技能!R242</f>
        <v>0</v>
      </c>
      <c r="M239" s="31">
        <f>主动技能!S242</f>
        <v>0</v>
      </c>
      <c r="N239" s="31" t="str">
        <f>IF(主动技能!T242="","",主动技能!T242)</f>
        <v/>
      </c>
      <c r="O239" s="31" t="str">
        <f>IF(主动技能!U242="","",主动技能!U242)</f>
        <v/>
      </c>
      <c r="P239" s="31" t="str">
        <f>IF(主动技能!V242="","",主动技能!V242)</f>
        <v>skill_18</v>
      </c>
      <c r="Q239" s="31" t="str">
        <f>IF(主动技能!W242="","")</f>
        <v/>
      </c>
      <c r="R239" s="31" t="str">
        <f>IF(主动技能!X242="","")</f>
        <v/>
      </c>
      <c r="S239" s="31">
        <f>主动技能!Y242</f>
        <v>0</v>
      </c>
      <c r="T239" s="31">
        <f>主动技能!Z242</f>
        <v>125</v>
      </c>
      <c r="U239" s="31">
        <f>主动技能!AB242</f>
        <v>96464</v>
      </c>
      <c r="V239" s="31">
        <f>主动技能!AC242</f>
        <v>0</v>
      </c>
      <c r="W239" s="31">
        <f>主动技能!AD242</f>
        <v>0</v>
      </c>
      <c r="X239" s="31">
        <f>主动技能!AE242</f>
        <v>1</v>
      </c>
      <c r="Y239" s="31">
        <f>主动技能!AF242</f>
        <v>2</v>
      </c>
      <c r="Z239" s="31">
        <f>主动技能!AG242</f>
        <v>2</v>
      </c>
      <c r="AA239" s="31" t="str">
        <f>主动技能!AH242</f>
        <v>attackex</v>
      </c>
      <c r="AB239" s="31" t="str">
        <f>IF(主动技能!AI242="","")</f>
        <v/>
      </c>
      <c r="AC239" s="31">
        <f>主动技能!AJ242</f>
        <v>16</v>
      </c>
      <c r="AD239" s="31">
        <f>主动技能!BF242</f>
        <v>100403</v>
      </c>
      <c r="AE239" s="1">
        <f t="shared" si="3"/>
        <v>16</v>
      </c>
    </row>
    <row r="240" spans="1:31" s="31" customFormat="1" x14ac:dyDescent="0.15">
      <c r="A240" s="31">
        <f>主动技能!B243</f>
        <v>10040317</v>
      </c>
      <c r="B240" s="4" t="str">
        <f>主动技能!H243</f>
        <v>狂龙刺</v>
      </c>
      <c r="C240" s="4" t="str">
        <f>主动技能!I243</f>
        <v>对敌方贯穿攻击，造成125%攻击力（+136667）点伤害。</v>
      </c>
      <c r="D240" s="4">
        <f>VLOOKUP(主动技能!J243,对应表!F:G,2,FALSE)</f>
        <v>1</v>
      </c>
      <c r="E240" s="4">
        <f>VLOOKUP(主动技能!K243,对应表!J:K,2,FALSE)</f>
        <v>1</v>
      </c>
      <c r="F240" s="4">
        <f>VLOOKUP(主动技能!L243,对应表!N:O,2,FALSE)</f>
        <v>5</v>
      </c>
      <c r="G240" s="4">
        <f>IF(主动技能!M243="必中",2,1)</f>
        <v>1</v>
      </c>
      <c r="H240" s="4">
        <f>主动技能!N243</f>
        <v>100</v>
      </c>
      <c r="I240" s="4">
        <f>主动技能!O243</f>
        <v>50</v>
      </c>
      <c r="J240" s="31" t="str">
        <f>主动技能!P243</f>
        <v>||eff_kuanglongci|</v>
      </c>
      <c r="K240" s="31">
        <f>主动技能!Q243</f>
        <v>1</v>
      </c>
      <c r="L240" s="31">
        <f>主动技能!R243</f>
        <v>0</v>
      </c>
      <c r="M240" s="31">
        <f>主动技能!S243</f>
        <v>0</v>
      </c>
      <c r="N240" s="31" t="str">
        <f>IF(主动技能!T243="","",主动技能!T243)</f>
        <v/>
      </c>
      <c r="O240" s="31" t="str">
        <f>IF(主动技能!U243="","",主动技能!U243)</f>
        <v/>
      </c>
      <c r="P240" s="31" t="str">
        <f>IF(主动技能!V243="","",主动技能!V243)</f>
        <v>skill_18</v>
      </c>
      <c r="Q240" s="31" t="str">
        <f>IF(主动技能!W243="","")</f>
        <v/>
      </c>
      <c r="R240" s="31" t="str">
        <f>IF(主动技能!X243="","")</f>
        <v/>
      </c>
      <c r="S240" s="31">
        <f>主动技能!Y243</f>
        <v>0</v>
      </c>
      <c r="T240" s="31">
        <f>主动技能!Z243</f>
        <v>125</v>
      </c>
      <c r="U240" s="31">
        <f>主动技能!AB243</f>
        <v>136667</v>
      </c>
      <c r="V240" s="31">
        <f>主动技能!AC243</f>
        <v>0</v>
      </c>
      <c r="W240" s="31">
        <f>主动技能!AD243</f>
        <v>0</v>
      </c>
      <c r="X240" s="31">
        <f>主动技能!AE243</f>
        <v>1</v>
      </c>
      <c r="Y240" s="31">
        <f>主动技能!AF243</f>
        <v>2</v>
      </c>
      <c r="Z240" s="31">
        <f>主动技能!AG243</f>
        <v>2</v>
      </c>
      <c r="AA240" s="31" t="str">
        <f>主动技能!AH243</f>
        <v>attackex</v>
      </c>
      <c r="AB240" s="31" t="str">
        <f>IF(主动技能!AI243="","")</f>
        <v/>
      </c>
      <c r="AC240" s="31">
        <f>主动技能!AJ243</f>
        <v>17</v>
      </c>
      <c r="AD240" s="31">
        <f>主动技能!BF243</f>
        <v>100403</v>
      </c>
      <c r="AE240" s="1">
        <f t="shared" si="3"/>
        <v>17</v>
      </c>
    </row>
    <row r="241" spans="1:31" s="31" customFormat="1" x14ac:dyDescent="0.15">
      <c r="A241" s="31">
        <f>主动技能!B244</f>
        <v>10040318</v>
      </c>
      <c r="B241" s="4" t="str">
        <f>主动技能!H244</f>
        <v>狂龙刺</v>
      </c>
      <c r="C241" s="4" t="str">
        <f>主动技能!I244</f>
        <v>对敌方贯穿攻击，造成125%攻击力（+193582）点伤害。</v>
      </c>
      <c r="D241" s="4">
        <f>VLOOKUP(主动技能!J244,对应表!F:G,2,FALSE)</f>
        <v>1</v>
      </c>
      <c r="E241" s="4">
        <f>VLOOKUP(主动技能!K244,对应表!J:K,2,FALSE)</f>
        <v>1</v>
      </c>
      <c r="F241" s="4">
        <f>VLOOKUP(主动技能!L244,对应表!N:O,2,FALSE)</f>
        <v>5</v>
      </c>
      <c r="G241" s="4">
        <f>IF(主动技能!M244="必中",2,1)</f>
        <v>1</v>
      </c>
      <c r="H241" s="4">
        <f>主动技能!N244</f>
        <v>100</v>
      </c>
      <c r="I241" s="4">
        <f>主动技能!O244</f>
        <v>50</v>
      </c>
      <c r="J241" s="31" t="str">
        <f>主动技能!P244</f>
        <v>||eff_kuanglongci|</v>
      </c>
      <c r="K241" s="31">
        <f>主动技能!Q244</f>
        <v>1</v>
      </c>
      <c r="L241" s="31">
        <f>主动技能!R244</f>
        <v>0</v>
      </c>
      <c r="M241" s="31">
        <f>主动技能!S244</f>
        <v>0</v>
      </c>
      <c r="N241" s="31" t="str">
        <f>IF(主动技能!T244="","",主动技能!T244)</f>
        <v/>
      </c>
      <c r="O241" s="31" t="str">
        <f>IF(主动技能!U244="","",主动技能!U244)</f>
        <v/>
      </c>
      <c r="P241" s="31" t="str">
        <f>IF(主动技能!V244="","",主动技能!V244)</f>
        <v>skill_18</v>
      </c>
      <c r="Q241" s="31" t="str">
        <f>IF(主动技能!W244="","")</f>
        <v/>
      </c>
      <c r="R241" s="31" t="str">
        <f>IF(主动技能!X244="","")</f>
        <v/>
      </c>
      <c r="S241" s="31">
        <f>主动技能!Y244</f>
        <v>0</v>
      </c>
      <c r="T241" s="31">
        <f>主动技能!Z244</f>
        <v>125</v>
      </c>
      <c r="U241" s="31">
        <f>主动技能!AB244</f>
        <v>193582</v>
      </c>
      <c r="V241" s="31">
        <f>主动技能!AC244</f>
        <v>0</v>
      </c>
      <c r="W241" s="31">
        <f>主动技能!AD244</f>
        <v>0</v>
      </c>
      <c r="X241" s="31">
        <f>主动技能!AE244</f>
        <v>1</v>
      </c>
      <c r="Y241" s="31">
        <f>主动技能!AF244</f>
        <v>2</v>
      </c>
      <c r="Z241" s="31">
        <f>主动技能!AG244</f>
        <v>2</v>
      </c>
      <c r="AA241" s="31" t="str">
        <f>主动技能!AH244</f>
        <v>attackex</v>
      </c>
      <c r="AB241" s="31" t="str">
        <f>IF(主动技能!AI244="","")</f>
        <v/>
      </c>
      <c r="AC241" s="31">
        <f>主动技能!AJ244</f>
        <v>18</v>
      </c>
      <c r="AD241" s="31">
        <f>主动技能!BF244</f>
        <v>100403</v>
      </c>
      <c r="AE241" s="1">
        <f t="shared" si="3"/>
        <v>18</v>
      </c>
    </row>
    <row r="242" spans="1:31" s="31" customFormat="1" x14ac:dyDescent="0.15">
      <c r="A242" s="31">
        <f>主动技能!B245</f>
        <v>10040319</v>
      </c>
      <c r="B242" s="4" t="str">
        <f>主动技能!H245</f>
        <v>狂龙刺</v>
      </c>
      <c r="C242" s="4" t="str">
        <f>主动技能!I245</f>
        <v>对敌方贯穿攻击，造成125%攻击力（+274158）点伤害。</v>
      </c>
      <c r="D242" s="4">
        <f>VLOOKUP(主动技能!J245,对应表!F:G,2,FALSE)</f>
        <v>1</v>
      </c>
      <c r="E242" s="4">
        <f>VLOOKUP(主动技能!K245,对应表!J:K,2,FALSE)</f>
        <v>1</v>
      </c>
      <c r="F242" s="4">
        <f>VLOOKUP(主动技能!L245,对应表!N:O,2,FALSE)</f>
        <v>5</v>
      </c>
      <c r="G242" s="4">
        <f>IF(主动技能!M245="必中",2,1)</f>
        <v>1</v>
      </c>
      <c r="H242" s="4">
        <f>主动技能!N245</f>
        <v>100</v>
      </c>
      <c r="I242" s="4">
        <f>主动技能!O245</f>
        <v>50</v>
      </c>
      <c r="J242" s="31" t="str">
        <f>主动技能!P245</f>
        <v>||eff_kuanglongci|</v>
      </c>
      <c r="K242" s="31">
        <f>主动技能!Q245</f>
        <v>1</v>
      </c>
      <c r="L242" s="31">
        <f>主动技能!R245</f>
        <v>0</v>
      </c>
      <c r="M242" s="31">
        <f>主动技能!S245</f>
        <v>0</v>
      </c>
      <c r="N242" s="31" t="str">
        <f>IF(主动技能!T245="","",主动技能!T245)</f>
        <v/>
      </c>
      <c r="O242" s="31" t="str">
        <f>IF(主动技能!U245="","",主动技能!U245)</f>
        <v/>
      </c>
      <c r="P242" s="31" t="str">
        <f>IF(主动技能!V245="","",主动技能!V245)</f>
        <v>skill_18</v>
      </c>
      <c r="Q242" s="31" t="str">
        <f>IF(主动技能!W245="","")</f>
        <v/>
      </c>
      <c r="R242" s="31" t="str">
        <f>IF(主动技能!X245="","")</f>
        <v/>
      </c>
      <c r="S242" s="31">
        <f>主动技能!Y245</f>
        <v>0</v>
      </c>
      <c r="T242" s="31">
        <f>主动技能!Z245</f>
        <v>125</v>
      </c>
      <c r="U242" s="31">
        <f>主动技能!AB245</f>
        <v>274158</v>
      </c>
      <c r="V242" s="31">
        <f>主动技能!AC245</f>
        <v>0</v>
      </c>
      <c r="W242" s="31">
        <f>主动技能!AD245</f>
        <v>0</v>
      </c>
      <c r="X242" s="31">
        <f>主动技能!AE245</f>
        <v>1</v>
      </c>
      <c r="Y242" s="31">
        <f>主动技能!AF245</f>
        <v>2</v>
      </c>
      <c r="Z242" s="31">
        <f>主动技能!AG245</f>
        <v>2</v>
      </c>
      <c r="AA242" s="31" t="str">
        <f>主动技能!AH245</f>
        <v>attackex</v>
      </c>
      <c r="AB242" s="31" t="str">
        <f>IF(主动技能!AI245="","")</f>
        <v/>
      </c>
      <c r="AC242" s="31">
        <f>主动技能!AJ245</f>
        <v>19</v>
      </c>
      <c r="AD242" s="31">
        <f>主动技能!BF245</f>
        <v>100403</v>
      </c>
      <c r="AE242" s="1">
        <f t="shared" si="3"/>
        <v>19</v>
      </c>
    </row>
    <row r="243" spans="1:31" s="31" customFormat="1" x14ac:dyDescent="0.15">
      <c r="A243" s="31">
        <f>主动技能!B246</f>
        <v>10040320</v>
      </c>
      <c r="B243" s="4" t="str">
        <f>主动技能!H246</f>
        <v>狂龙刺</v>
      </c>
      <c r="C243" s="4" t="str">
        <f>主动技能!I246</f>
        <v>对敌方贯穿攻击，造成125%攻击力（+388230）点伤害。</v>
      </c>
      <c r="D243" s="4">
        <f>VLOOKUP(主动技能!J246,对应表!F:G,2,FALSE)</f>
        <v>1</v>
      </c>
      <c r="E243" s="4">
        <f>VLOOKUP(主动技能!K246,对应表!J:K,2,FALSE)</f>
        <v>1</v>
      </c>
      <c r="F243" s="4">
        <f>VLOOKUP(主动技能!L246,对应表!N:O,2,FALSE)</f>
        <v>5</v>
      </c>
      <c r="G243" s="4">
        <f>IF(主动技能!M246="必中",2,1)</f>
        <v>1</v>
      </c>
      <c r="H243" s="4">
        <f>主动技能!N246</f>
        <v>100</v>
      </c>
      <c r="I243" s="4">
        <f>主动技能!O246</f>
        <v>50</v>
      </c>
      <c r="J243" s="31" t="str">
        <f>主动技能!P246</f>
        <v>||eff_kuanglongci|</v>
      </c>
      <c r="K243" s="31">
        <f>主动技能!Q246</f>
        <v>1</v>
      </c>
      <c r="L243" s="31">
        <f>主动技能!R246</f>
        <v>0</v>
      </c>
      <c r="M243" s="31">
        <f>主动技能!S246</f>
        <v>0</v>
      </c>
      <c r="N243" s="31" t="str">
        <f>IF(主动技能!T246="","",主动技能!T246)</f>
        <v/>
      </c>
      <c r="O243" s="31" t="str">
        <f>IF(主动技能!U246="","",主动技能!U246)</f>
        <v/>
      </c>
      <c r="P243" s="31" t="str">
        <f>IF(主动技能!V246="","",主动技能!V246)</f>
        <v>skill_18</v>
      </c>
      <c r="Q243" s="31" t="str">
        <f>IF(主动技能!W246="","")</f>
        <v/>
      </c>
      <c r="R243" s="31" t="str">
        <f>IF(主动技能!X246="","")</f>
        <v/>
      </c>
      <c r="S243" s="31">
        <f>主动技能!Y246</f>
        <v>0</v>
      </c>
      <c r="T243" s="31">
        <f>主动技能!Z246</f>
        <v>125</v>
      </c>
      <c r="U243" s="31">
        <f>主动技能!AB246</f>
        <v>388230</v>
      </c>
      <c r="V243" s="31">
        <f>主动技能!AC246</f>
        <v>0</v>
      </c>
      <c r="W243" s="31">
        <f>主动技能!AD246</f>
        <v>0</v>
      </c>
      <c r="X243" s="31">
        <f>主动技能!AE246</f>
        <v>1</v>
      </c>
      <c r="Y243" s="31">
        <f>主动技能!AF246</f>
        <v>2</v>
      </c>
      <c r="Z243" s="31">
        <f>主动技能!AG246</f>
        <v>2</v>
      </c>
      <c r="AA243" s="31" t="str">
        <f>主动技能!AH246</f>
        <v>attackex</v>
      </c>
      <c r="AB243" s="31" t="str">
        <f>IF(主动技能!AI246="","")</f>
        <v/>
      </c>
      <c r="AC243" s="31">
        <f>主动技能!AJ246</f>
        <v>20</v>
      </c>
      <c r="AD243" s="31">
        <f>主动技能!BF246</f>
        <v>100403</v>
      </c>
      <c r="AE243" s="1">
        <f t="shared" si="3"/>
        <v>20</v>
      </c>
    </row>
    <row r="244" spans="1:31" s="31" customFormat="1" x14ac:dyDescent="0.15">
      <c r="A244" s="31">
        <f>主动技能!B247</f>
        <v>10050101</v>
      </c>
      <c r="B244" s="4" t="str">
        <f>主动技能!H247</f>
        <v>普攻</v>
      </c>
      <c r="C244" s="4" t="str">
        <f>主动技能!I247</f>
        <v>对敌方单体攻击，造成100%攻击力（+110）点伤害。</v>
      </c>
      <c r="D244" s="4">
        <f>VLOOKUP(主动技能!J247,对应表!F:G,2,FALSE)</f>
        <v>1</v>
      </c>
      <c r="E244" s="4">
        <f>VLOOKUP(主动技能!K247,对应表!J:K,2,FALSE)</f>
        <v>1</v>
      </c>
      <c r="F244" s="4">
        <f>VLOOKUP(主动技能!L247,对应表!N:O,2,FALSE)</f>
        <v>1</v>
      </c>
      <c r="G244" s="4">
        <f>IF(主动技能!M247="必中",2,1)</f>
        <v>1</v>
      </c>
      <c r="H244" s="4">
        <f>主动技能!N247</f>
        <v>100</v>
      </c>
      <c r="I244" s="4">
        <f>主动技能!O247</f>
        <v>0</v>
      </c>
      <c r="J244" s="31" t="str">
        <f>主动技能!P247</f>
        <v>|||</v>
      </c>
      <c r="K244" s="31">
        <f>主动技能!Q247</f>
        <v>1</v>
      </c>
      <c r="L244" s="31">
        <f>主动技能!R247</f>
        <v>0</v>
      </c>
      <c r="M244" s="31">
        <f>主动技能!S247</f>
        <v>0</v>
      </c>
      <c r="N244" s="31" t="str">
        <f>IF(主动技能!T247="","",主动技能!T247)</f>
        <v/>
      </c>
      <c r="O244" s="31" t="str">
        <f>IF(主动技能!U247="","",主动技能!U247)</f>
        <v/>
      </c>
      <c r="P244" s="31" t="str">
        <f>IF(主动技能!V247="","",主动技能!V247)</f>
        <v>skill_01</v>
      </c>
      <c r="Q244" s="31" t="str">
        <f>IF(主动技能!W247="","")</f>
        <v/>
      </c>
      <c r="R244" s="31" t="str">
        <f>IF(主动技能!X247="","")</f>
        <v/>
      </c>
      <c r="S244" s="31">
        <f>主动技能!Y247</f>
        <v>0</v>
      </c>
      <c r="T244" s="31">
        <f>主动技能!Z247</f>
        <v>100</v>
      </c>
      <c r="U244" s="31">
        <f>主动技能!AB247</f>
        <v>110</v>
      </c>
      <c r="V244" s="31">
        <f>主动技能!AC247</f>
        <v>0</v>
      </c>
      <c r="W244" s="31">
        <f>主动技能!AD247</f>
        <v>0</v>
      </c>
      <c r="X244" s="31">
        <f>主动技能!AE247</f>
        <v>1</v>
      </c>
      <c r="Y244" s="31">
        <f>主动技能!AF247</f>
        <v>0</v>
      </c>
      <c r="Z244" s="31">
        <f>主动技能!AG247</f>
        <v>0</v>
      </c>
      <c r="AA244" s="31" t="str">
        <f>主动技能!AH247</f>
        <v>attack</v>
      </c>
      <c r="AB244" s="31" t="str">
        <f>IF(主动技能!AI247="","")</f>
        <v/>
      </c>
      <c r="AC244" s="31">
        <f>主动技能!AJ247</f>
        <v>1</v>
      </c>
      <c r="AD244" s="31">
        <f>主动技能!BF247</f>
        <v>100501</v>
      </c>
      <c r="AE244" s="1">
        <f t="shared" si="3"/>
        <v>1</v>
      </c>
    </row>
    <row r="245" spans="1:31" s="31" customFormat="1" x14ac:dyDescent="0.15">
      <c r="A245" s="31">
        <f>主动技能!B248</f>
        <v>10050102</v>
      </c>
      <c r="B245" s="4" t="str">
        <f>主动技能!H248</f>
        <v>普攻</v>
      </c>
      <c r="C245" s="4" t="str">
        <f>主动技能!I248</f>
        <v>对敌方单体攻击，造成100%攻击力（+122）点伤害。</v>
      </c>
      <c r="D245" s="4">
        <f>VLOOKUP(主动技能!J248,对应表!F:G,2,FALSE)</f>
        <v>1</v>
      </c>
      <c r="E245" s="4">
        <f>VLOOKUP(主动技能!K248,对应表!J:K,2,FALSE)</f>
        <v>1</v>
      </c>
      <c r="F245" s="4">
        <f>VLOOKUP(主动技能!L248,对应表!N:O,2,FALSE)</f>
        <v>1</v>
      </c>
      <c r="G245" s="4">
        <f>IF(主动技能!M248="必中",2,1)</f>
        <v>1</v>
      </c>
      <c r="H245" s="4">
        <f>主动技能!N248</f>
        <v>100</v>
      </c>
      <c r="I245" s="4">
        <f>主动技能!O248</f>
        <v>0</v>
      </c>
      <c r="J245" s="31" t="str">
        <f>主动技能!P248</f>
        <v>|||</v>
      </c>
      <c r="K245" s="31">
        <f>主动技能!Q248</f>
        <v>1</v>
      </c>
      <c r="L245" s="31">
        <f>主动技能!R248</f>
        <v>0</v>
      </c>
      <c r="M245" s="31">
        <f>主动技能!S248</f>
        <v>0</v>
      </c>
      <c r="N245" s="31" t="str">
        <f>IF(主动技能!T248="","",主动技能!T248)</f>
        <v/>
      </c>
      <c r="O245" s="31" t="str">
        <f>IF(主动技能!U248="","",主动技能!U248)</f>
        <v/>
      </c>
      <c r="P245" s="31" t="str">
        <f>IF(主动技能!V248="","",主动技能!V248)</f>
        <v>skill_01</v>
      </c>
      <c r="Q245" s="31" t="str">
        <f>IF(主动技能!W248="","")</f>
        <v/>
      </c>
      <c r="R245" s="31" t="str">
        <f>IF(主动技能!X248="","")</f>
        <v/>
      </c>
      <c r="S245" s="31">
        <f>主动技能!Y248</f>
        <v>0</v>
      </c>
      <c r="T245" s="31">
        <f>主动技能!Z248</f>
        <v>100</v>
      </c>
      <c r="U245" s="31">
        <f>主动技能!AB248</f>
        <v>122</v>
      </c>
      <c r="V245" s="31">
        <f>主动技能!AC248</f>
        <v>0</v>
      </c>
      <c r="W245" s="31">
        <f>主动技能!AD248</f>
        <v>0</v>
      </c>
      <c r="X245" s="31">
        <f>主动技能!AE248</f>
        <v>1</v>
      </c>
      <c r="Y245" s="31">
        <f>主动技能!AF248</f>
        <v>0</v>
      </c>
      <c r="Z245" s="31">
        <f>主动技能!AG248</f>
        <v>0</v>
      </c>
      <c r="AA245" s="31" t="str">
        <f>主动技能!AH248</f>
        <v>attack</v>
      </c>
      <c r="AB245" s="31" t="str">
        <f>IF(主动技能!AI248="","")</f>
        <v/>
      </c>
      <c r="AC245" s="31">
        <f>主动技能!AJ248</f>
        <v>2</v>
      </c>
      <c r="AD245" s="31">
        <f>主动技能!BF248</f>
        <v>100501</v>
      </c>
      <c r="AE245" s="1">
        <f t="shared" si="3"/>
        <v>2</v>
      </c>
    </row>
    <row r="246" spans="1:31" s="31" customFormat="1" x14ac:dyDescent="0.15">
      <c r="A246" s="31">
        <f>主动技能!B249</f>
        <v>10050103</v>
      </c>
      <c r="B246" s="4" t="str">
        <f>主动技能!H249</f>
        <v>普攻</v>
      </c>
      <c r="C246" s="4" t="str">
        <f>主动技能!I249</f>
        <v>对敌方单体攻击，造成100%攻击力（+161）点伤害。</v>
      </c>
      <c r="D246" s="4">
        <f>VLOOKUP(主动技能!J249,对应表!F:G,2,FALSE)</f>
        <v>1</v>
      </c>
      <c r="E246" s="4">
        <f>VLOOKUP(主动技能!K249,对应表!J:K,2,FALSE)</f>
        <v>1</v>
      </c>
      <c r="F246" s="4">
        <f>VLOOKUP(主动技能!L249,对应表!N:O,2,FALSE)</f>
        <v>1</v>
      </c>
      <c r="G246" s="4">
        <f>IF(主动技能!M249="必中",2,1)</f>
        <v>1</v>
      </c>
      <c r="H246" s="4">
        <f>主动技能!N249</f>
        <v>100</v>
      </c>
      <c r="I246" s="4">
        <f>主动技能!O249</f>
        <v>0</v>
      </c>
      <c r="J246" s="31" t="str">
        <f>主动技能!P249</f>
        <v>|||</v>
      </c>
      <c r="K246" s="31">
        <f>主动技能!Q249</f>
        <v>1</v>
      </c>
      <c r="L246" s="31">
        <f>主动技能!R249</f>
        <v>0</v>
      </c>
      <c r="M246" s="31">
        <f>主动技能!S249</f>
        <v>0</v>
      </c>
      <c r="N246" s="31" t="str">
        <f>IF(主动技能!T249="","",主动技能!T249)</f>
        <v/>
      </c>
      <c r="O246" s="31" t="str">
        <f>IF(主动技能!U249="","",主动技能!U249)</f>
        <v/>
      </c>
      <c r="P246" s="31" t="str">
        <f>IF(主动技能!V249="","",主动技能!V249)</f>
        <v>skill_01</v>
      </c>
      <c r="Q246" s="31" t="str">
        <f>IF(主动技能!W249="","")</f>
        <v/>
      </c>
      <c r="R246" s="31" t="str">
        <f>IF(主动技能!X249="","")</f>
        <v/>
      </c>
      <c r="S246" s="31">
        <f>主动技能!Y249</f>
        <v>0</v>
      </c>
      <c r="T246" s="31">
        <f>主动技能!Z249</f>
        <v>100</v>
      </c>
      <c r="U246" s="31">
        <f>主动技能!AB249</f>
        <v>161</v>
      </c>
      <c r="V246" s="31">
        <f>主动技能!AC249</f>
        <v>0</v>
      </c>
      <c r="W246" s="31">
        <f>主动技能!AD249</f>
        <v>0</v>
      </c>
      <c r="X246" s="31">
        <f>主动技能!AE249</f>
        <v>1</v>
      </c>
      <c r="Y246" s="31">
        <f>主动技能!AF249</f>
        <v>0</v>
      </c>
      <c r="Z246" s="31">
        <f>主动技能!AG249</f>
        <v>0</v>
      </c>
      <c r="AA246" s="31" t="str">
        <f>主动技能!AH249</f>
        <v>attack</v>
      </c>
      <c r="AB246" s="31" t="str">
        <f>IF(主动技能!AI249="","")</f>
        <v/>
      </c>
      <c r="AC246" s="31">
        <f>主动技能!AJ249</f>
        <v>3</v>
      </c>
      <c r="AD246" s="31">
        <f>主动技能!BF249</f>
        <v>100501</v>
      </c>
      <c r="AE246" s="1">
        <f t="shared" si="3"/>
        <v>3</v>
      </c>
    </row>
    <row r="247" spans="1:31" s="31" customFormat="1" x14ac:dyDescent="0.15">
      <c r="A247" s="31">
        <f>主动技能!B250</f>
        <v>10050104</v>
      </c>
      <c r="B247" s="4" t="str">
        <f>主动技能!H250</f>
        <v>普攻</v>
      </c>
      <c r="C247" s="4" t="str">
        <f>主动技能!I250</f>
        <v>对敌方单体攻击，造成100%攻击力（+249）点伤害。</v>
      </c>
      <c r="D247" s="4">
        <f>VLOOKUP(主动技能!J250,对应表!F:G,2,FALSE)</f>
        <v>1</v>
      </c>
      <c r="E247" s="4">
        <f>VLOOKUP(主动技能!K250,对应表!J:K,2,FALSE)</f>
        <v>1</v>
      </c>
      <c r="F247" s="4">
        <f>VLOOKUP(主动技能!L250,对应表!N:O,2,FALSE)</f>
        <v>1</v>
      </c>
      <c r="G247" s="4">
        <f>IF(主动技能!M250="必中",2,1)</f>
        <v>1</v>
      </c>
      <c r="H247" s="4">
        <f>主动技能!N250</f>
        <v>100</v>
      </c>
      <c r="I247" s="4">
        <f>主动技能!O250</f>
        <v>0</v>
      </c>
      <c r="J247" s="31" t="str">
        <f>主动技能!P250</f>
        <v>|||</v>
      </c>
      <c r="K247" s="31">
        <f>主动技能!Q250</f>
        <v>1</v>
      </c>
      <c r="L247" s="31">
        <f>主动技能!R250</f>
        <v>0</v>
      </c>
      <c r="M247" s="31">
        <f>主动技能!S250</f>
        <v>0</v>
      </c>
      <c r="N247" s="31" t="str">
        <f>IF(主动技能!T250="","",主动技能!T250)</f>
        <v/>
      </c>
      <c r="O247" s="31" t="str">
        <f>IF(主动技能!U250="","",主动技能!U250)</f>
        <v/>
      </c>
      <c r="P247" s="31" t="str">
        <f>IF(主动技能!V250="","",主动技能!V250)</f>
        <v>skill_01</v>
      </c>
      <c r="Q247" s="31" t="str">
        <f>IF(主动技能!W250="","")</f>
        <v/>
      </c>
      <c r="R247" s="31" t="str">
        <f>IF(主动技能!X250="","")</f>
        <v/>
      </c>
      <c r="S247" s="31">
        <f>主动技能!Y250</f>
        <v>0</v>
      </c>
      <c r="T247" s="31">
        <f>主动技能!Z250</f>
        <v>100</v>
      </c>
      <c r="U247" s="31">
        <f>主动技能!AB250</f>
        <v>249</v>
      </c>
      <c r="V247" s="31">
        <f>主动技能!AC250</f>
        <v>0</v>
      </c>
      <c r="W247" s="31">
        <f>主动技能!AD250</f>
        <v>0</v>
      </c>
      <c r="X247" s="31">
        <f>主动技能!AE250</f>
        <v>1</v>
      </c>
      <c r="Y247" s="31">
        <f>主动技能!AF250</f>
        <v>0</v>
      </c>
      <c r="Z247" s="31">
        <f>主动技能!AG250</f>
        <v>0</v>
      </c>
      <c r="AA247" s="31" t="str">
        <f>主动技能!AH250</f>
        <v>attack</v>
      </c>
      <c r="AB247" s="31" t="str">
        <f>IF(主动技能!AI250="","")</f>
        <v/>
      </c>
      <c r="AC247" s="31">
        <f>主动技能!AJ250</f>
        <v>4</v>
      </c>
      <c r="AD247" s="31">
        <f>主动技能!BF250</f>
        <v>100501</v>
      </c>
      <c r="AE247" s="1">
        <f t="shared" si="3"/>
        <v>4</v>
      </c>
    </row>
    <row r="248" spans="1:31" s="31" customFormat="1" x14ac:dyDescent="0.15">
      <c r="A248" s="31">
        <f>主动技能!B251</f>
        <v>10050105</v>
      </c>
      <c r="B248" s="4" t="str">
        <f>主动技能!H251</f>
        <v>普攻</v>
      </c>
      <c r="C248" s="4" t="str">
        <f>主动技能!I251</f>
        <v>对敌方单体攻击，造成100%攻击力（+373）点伤害。</v>
      </c>
      <c r="D248" s="4">
        <f>VLOOKUP(主动技能!J251,对应表!F:G,2,FALSE)</f>
        <v>1</v>
      </c>
      <c r="E248" s="4">
        <f>VLOOKUP(主动技能!K251,对应表!J:K,2,FALSE)</f>
        <v>1</v>
      </c>
      <c r="F248" s="4">
        <f>VLOOKUP(主动技能!L251,对应表!N:O,2,FALSE)</f>
        <v>1</v>
      </c>
      <c r="G248" s="4">
        <f>IF(主动技能!M251="必中",2,1)</f>
        <v>1</v>
      </c>
      <c r="H248" s="4">
        <f>主动技能!N251</f>
        <v>100</v>
      </c>
      <c r="I248" s="4">
        <f>主动技能!O251</f>
        <v>0</v>
      </c>
      <c r="J248" s="31" t="str">
        <f>主动技能!P251</f>
        <v>|||</v>
      </c>
      <c r="K248" s="31">
        <f>主动技能!Q251</f>
        <v>1</v>
      </c>
      <c r="L248" s="31">
        <f>主动技能!R251</f>
        <v>0</v>
      </c>
      <c r="M248" s="31">
        <f>主动技能!S251</f>
        <v>0</v>
      </c>
      <c r="N248" s="31" t="str">
        <f>IF(主动技能!T251="","",主动技能!T251)</f>
        <v/>
      </c>
      <c r="O248" s="31" t="str">
        <f>IF(主动技能!U251="","",主动技能!U251)</f>
        <v/>
      </c>
      <c r="P248" s="31" t="str">
        <f>IF(主动技能!V251="","",主动技能!V251)</f>
        <v>skill_01</v>
      </c>
      <c r="Q248" s="31" t="str">
        <f>IF(主动技能!W251="","")</f>
        <v/>
      </c>
      <c r="R248" s="31" t="str">
        <f>IF(主动技能!X251="","")</f>
        <v/>
      </c>
      <c r="S248" s="31">
        <f>主动技能!Y251</f>
        <v>0</v>
      </c>
      <c r="T248" s="31">
        <f>主动技能!Z251</f>
        <v>100</v>
      </c>
      <c r="U248" s="31">
        <f>主动技能!AB251</f>
        <v>373</v>
      </c>
      <c r="V248" s="31">
        <f>主动技能!AC251</f>
        <v>0</v>
      </c>
      <c r="W248" s="31">
        <f>主动技能!AD251</f>
        <v>0</v>
      </c>
      <c r="X248" s="31">
        <f>主动技能!AE251</f>
        <v>1</v>
      </c>
      <c r="Y248" s="31">
        <f>主动技能!AF251</f>
        <v>0</v>
      </c>
      <c r="Z248" s="31">
        <f>主动技能!AG251</f>
        <v>0</v>
      </c>
      <c r="AA248" s="31" t="str">
        <f>主动技能!AH251</f>
        <v>attack</v>
      </c>
      <c r="AB248" s="31" t="str">
        <f>IF(主动技能!AI251="","")</f>
        <v/>
      </c>
      <c r="AC248" s="31">
        <f>主动技能!AJ251</f>
        <v>5</v>
      </c>
      <c r="AD248" s="31">
        <f>主动技能!BF251</f>
        <v>100501</v>
      </c>
      <c r="AE248" s="1">
        <f t="shared" si="3"/>
        <v>5</v>
      </c>
    </row>
    <row r="249" spans="1:31" s="31" customFormat="1" x14ac:dyDescent="0.15">
      <c r="A249" s="31">
        <f>主动技能!B252</f>
        <v>10050106</v>
      </c>
      <c r="B249" s="4" t="str">
        <f>主动技能!H252</f>
        <v>普攻</v>
      </c>
      <c r="C249" s="4" t="str">
        <f>主动技能!I252</f>
        <v>对敌方单体攻击，造成100%攻击力（+549）点伤害。</v>
      </c>
      <c r="D249" s="4">
        <f>VLOOKUP(主动技能!J252,对应表!F:G,2,FALSE)</f>
        <v>1</v>
      </c>
      <c r="E249" s="4">
        <f>VLOOKUP(主动技能!K252,对应表!J:K,2,FALSE)</f>
        <v>1</v>
      </c>
      <c r="F249" s="4">
        <f>VLOOKUP(主动技能!L252,对应表!N:O,2,FALSE)</f>
        <v>1</v>
      </c>
      <c r="G249" s="4">
        <f>IF(主动技能!M252="必中",2,1)</f>
        <v>1</v>
      </c>
      <c r="H249" s="4">
        <f>主动技能!N252</f>
        <v>100</v>
      </c>
      <c r="I249" s="4">
        <f>主动技能!O252</f>
        <v>0</v>
      </c>
      <c r="J249" s="31" t="str">
        <f>主动技能!P252</f>
        <v>|||</v>
      </c>
      <c r="K249" s="31">
        <f>主动技能!Q252</f>
        <v>1</v>
      </c>
      <c r="L249" s="31">
        <f>主动技能!R252</f>
        <v>0</v>
      </c>
      <c r="M249" s="31">
        <f>主动技能!S252</f>
        <v>0</v>
      </c>
      <c r="N249" s="31" t="str">
        <f>IF(主动技能!T252="","",主动技能!T252)</f>
        <v/>
      </c>
      <c r="O249" s="31" t="str">
        <f>IF(主动技能!U252="","",主动技能!U252)</f>
        <v/>
      </c>
      <c r="P249" s="31" t="str">
        <f>IF(主动技能!V252="","",主动技能!V252)</f>
        <v>skill_01</v>
      </c>
      <c r="Q249" s="31" t="str">
        <f>IF(主动技能!W252="","")</f>
        <v/>
      </c>
      <c r="R249" s="31" t="str">
        <f>IF(主动技能!X252="","")</f>
        <v/>
      </c>
      <c r="S249" s="31">
        <f>主动技能!Y252</f>
        <v>0</v>
      </c>
      <c r="T249" s="31">
        <f>主动技能!Z252</f>
        <v>100</v>
      </c>
      <c r="U249" s="31">
        <f>主动技能!AB252</f>
        <v>549</v>
      </c>
      <c r="V249" s="31">
        <f>主动技能!AC252</f>
        <v>0</v>
      </c>
      <c r="W249" s="31">
        <f>主动技能!AD252</f>
        <v>0</v>
      </c>
      <c r="X249" s="31">
        <f>主动技能!AE252</f>
        <v>1</v>
      </c>
      <c r="Y249" s="31">
        <f>主动技能!AF252</f>
        <v>0</v>
      </c>
      <c r="Z249" s="31">
        <f>主动技能!AG252</f>
        <v>0</v>
      </c>
      <c r="AA249" s="31" t="str">
        <f>主动技能!AH252</f>
        <v>attack</v>
      </c>
      <c r="AB249" s="31" t="str">
        <f>IF(主动技能!AI252="","")</f>
        <v/>
      </c>
      <c r="AC249" s="31">
        <f>主动技能!AJ252</f>
        <v>6</v>
      </c>
      <c r="AD249" s="31">
        <f>主动技能!BF252</f>
        <v>100501</v>
      </c>
      <c r="AE249" s="1">
        <f t="shared" si="3"/>
        <v>6</v>
      </c>
    </row>
    <row r="250" spans="1:31" s="31" customFormat="1" x14ac:dyDescent="0.15">
      <c r="A250" s="31">
        <f>主动技能!B253</f>
        <v>10050107</v>
      </c>
      <c r="B250" s="4" t="str">
        <f>主动技能!H253</f>
        <v>普攻</v>
      </c>
      <c r="C250" s="4" t="str">
        <f>主动技能!I253</f>
        <v>对敌方单体攻击，造成100%攻击力（+797）点伤害。</v>
      </c>
      <c r="D250" s="4">
        <f>VLOOKUP(主动技能!J253,对应表!F:G,2,FALSE)</f>
        <v>1</v>
      </c>
      <c r="E250" s="4">
        <f>VLOOKUP(主动技能!K253,对应表!J:K,2,FALSE)</f>
        <v>1</v>
      </c>
      <c r="F250" s="4">
        <f>VLOOKUP(主动技能!L253,对应表!N:O,2,FALSE)</f>
        <v>1</v>
      </c>
      <c r="G250" s="4">
        <f>IF(主动技能!M253="必中",2,1)</f>
        <v>1</v>
      </c>
      <c r="H250" s="4">
        <f>主动技能!N253</f>
        <v>100</v>
      </c>
      <c r="I250" s="4">
        <f>主动技能!O253</f>
        <v>0</v>
      </c>
      <c r="J250" s="31" t="str">
        <f>主动技能!P253</f>
        <v>|||</v>
      </c>
      <c r="K250" s="31">
        <f>主动技能!Q253</f>
        <v>1</v>
      </c>
      <c r="L250" s="31">
        <f>主动技能!R253</f>
        <v>0</v>
      </c>
      <c r="M250" s="31">
        <f>主动技能!S253</f>
        <v>0</v>
      </c>
      <c r="N250" s="31" t="str">
        <f>IF(主动技能!T253="","",主动技能!T253)</f>
        <v/>
      </c>
      <c r="O250" s="31" t="str">
        <f>IF(主动技能!U253="","",主动技能!U253)</f>
        <v/>
      </c>
      <c r="P250" s="31" t="str">
        <f>IF(主动技能!V253="","",主动技能!V253)</f>
        <v>skill_01</v>
      </c>
      <c r="Q250" s="31" t="str">
        <f>IF(主动技能!W253="","")</f>
        <v/>
      </c>
      <c r="R250" s="31" t="str">
        <f>IF(主动技能!X253="","")</f>
        <v/>
      </c>
      <c r="S250" s="31">
        <f>主动技能!Y253</f>
        <v>0</v>
      </c>
      <c r="T250" s="31">
        <f>主动技能!Z253</f>
        <v>100</v>
      </c>
      <c r="U250" s="31">
        <f>主动技能!AB253</f>
        <v>797</v>
      </c>
      <c r="V250" s="31">
        <f>主动技能!AC253</f>
        <v>0</v>
      </c>
      <c r="W250" s="31">
        <f>主动技能!AD253</f>
        <v>0</v>
      </c>
      <c r="X250" s="31">
        <f>主动技能!AE253</f>
        <v>1</v>
      </c>
      <c r="Y250" s="31">
        <f>主动技能!AF253</f>
        <v>0</v>
      </c>
      <c r="Z250" s="31">
        <f>主动技能!AG253</f>
        <v>0</v>
      </c>
      <c r="AA250" s="31" t="str">
        <f>主动技能!AH253</f>
        <v>attack</v>
      </c>
      <c r="AB250" s="31" t="str">
        <f>IF(主动技能!AI253="","")</f>
        <v/>
      </c>
      <c r="AC250" s="31">
        <f>主动技能!AJ253</f>
        <v>7</v>
      </c>
      <c r="AD250" s="31">
        <f>主动技能!BF253</f>
        <v>100501</v>
      </c>
      <c r="AE250" s="1">
        <f t="shared" si="3"/>
        <v>7</v>
      </c>
    </row>
    <row r="251" spans="1:31" s="31" customFormat="1" x14ac:dyDescent="0.15">
      <c r="A251" s="31">
        <f>主动技能!B254</f>
        <v>10050108</v>
      </c>
      <c r="B251" s="4" t="str">
        <f>主动技能!H254</f>
        <v>普攻</v>
      </c>
      <c r="C251" s="4" t="str">
        <f>主动技能!I254</f>
        <v>对敌方单体攻击，造成100%攻击力（+1149）点伤害。</v>
      </c>
      <c r="D251" s="4">
        <f>VLOOKUP(主动技能!J254,对应表!F:G,2,FALSE)</f>
        <v>1</v>
      </c>
      <c r="E251" s="4">
        <f>VLOOKUP(主动技能!K254,对应表!J:K,2,FALSE)</f>
        <v>1</v>
      </c>
      <c r="F251" s="4">
        <f>VLOOKUP(主动技能!L254,对应表!N:O,2,FALSE)</f>
        <v>1</v>
      </c>
      <c r="G251" s="4">
        <f>IF(主动技能!M254="必中",2,1)</f>
        <v>1</v>
      </c>
      <c r="H251" s="4">
        <f>主动技能!N254</f>
        <v>100</v>
      </c>
      <c r="I251" s="4">
        <f>主动技能!O254</f>
        <v>0</v>
      </c>
      <c r="J251" s="31" t="str">
        <f>主动技能!P254</f>
        <v>|||</v>
      </c>
      <c r="K251" s="31">
        <f>主动技能!Q254</f>
        <v>1</v>
      </c>
      <c r="L251" s="31">
        <f>主动技能!R254</f>
        <v>0</v>
      </c>
      <c r="M251" s="31">
        <f>主动技能!S254</f>
        <v>0</v>
      </c>
      <c r="N251" s="31" t="str">
        <f>IF(主动技能!T254="","",主动技能!T254)</f>
        <v/>
      </c>
      <c r="O251" s="31" t="str">
        <f>IF(主动技能!U254="","",主动技能!U254)</f>
        <v/>
      </c>
      <c r="P251" s="31" t="str">
        <f>IF(主动技能!V254="","",主动技能!V254)</f>
        <v>skill_01</v>
      </c>
      <c r="Q251" s="31" t="str">
        <f>IF(主动技能!W254="","")</f>
        <v/>
      </c>
      <c r="R251" s="31" t="str">
        <f>IF(主动技能!X254="","")</f>
        <v/>
      </c>
      <c r="S251" s="31">
        <f>主动技能!Y254</f>
        <v>0</v>
      </c>
      <c r="T251" s="31">
        <f>主动技能!Z254</f>
        <v>100</v>
      </c>
      <c r="U251" s="31">
        <f>主动技能!AB254</f>
        <v>1149</v>
      </c>
      <c r="V251" s="31">
        <f>主动技能!AC254</f>
        <v>0</v>
      </c>
      <c r="W251" s="31">
        <f>主动技能!AD254</f>
        <v>0</v>
      </c>
      <c r="X251" s="31">
        <f>主动技能!AE254</f>
        <v>1</v>
      </c>
      <c r="Y251" s="31">
        <f>主动技能!AF254</f>
        <v>0</v>
      </c>
      <c r="Z251" s="31">
        <f>主动技能!AG254</f>
        <v>0</v>
      </c>
      <c r="AA251" s="31" t="str">
        <f>主动技能!AH254</f>
        <v>attack</v>
      </c>
      <c r="AB251" s="31" t="str">
        <f>IF(主动技能!AI254="","")</f>
        <v/>
      </c>
      <c r="AC251" s="31">
        <f>主动技能!AJ254</f>
        <v>8</v>
      </c>
      <c r="AD251" s="31">
        <f>主动技能!BF254</f>
        <v>100501</v>
      </c>
      <c r="AE251" s="1">
        <f t="shared" si="3"/>
        <v>8</v>
      </c>
    </row>
    <row r="252" spans="1:31" s="31" customFormat="1" x14ac:dyDescent="0.15">
      <c r="A252" s="31">
        <f>主动技能!B255</f>
        <v>10050109</v>
      </c>
      <c r="B252" s="4" t="str">
        <f>主动技能!H255</f>
        <v>普攻</v>
      </c>
      <c r="C252" s="4" t="str">
        <f>主动技能!I255</f>
        <v>对敌方单体攻击，造成100%攻击力（+1648）点伤害。</v>
      </c>
      <c r="D252" s="4">
        <f>VLOOKUP(主动技能!J255,对应表!F:G,2,FALSE)</f>
        <v>1</v>
      </c>
      <c r="E252" s="4">
        <f>VLOOKUP(主动技能!K255,对应表!J:K,2,FALSE)</f>
        <v>1</v>
      </c>
      <c r="F252" s="4">
        <f>VLOOKUP(主动技能!L255,对应表!N:O,2,FALSE)</f>
        <v>1</v>
      </c>
      <c r="G252" s="4">
        <f>IF(主动技能!M255="必中",2,1)</f>
        <v>1</v>
      </c>
      <c r="H252" s="4">
        <f>主动技能!N255</f>
        <v>100</v>
      </c>
      <c r="I252" s="4">
        <f>主动技能!O255</f>
        <v>0</v>
      </c>
      <c r="J252" s="31" t="str">
        <f>主动技能!P255</f>
        <v>|||</v>
      </c>
      <c r="K252" s="31">
        <f>主动技能!Q255</f>
        <v>1</v>
      </c>
      <c r="L252" s="31">
        <f>主动技能!R255</f>
        <v>0</v>
      </c>
      <c r="M252" s="31">
        <f>主动技能!S255</f>
        <v>0</v>
      </c>
      <c r="N252" s="31" t="str">
        <f>IF(主动技能!T255="","",主动技能!T255)</f>
        <v/>
      </c>
      <c r="O252" s="31" t="str">
        <f>IF(主动技能!U255="","",主动技能!U255)</f>
        <v/>
      </c>
      <c r="P252" s="31" t="str">
        <f>IF(主动技能!V255="","",主动技能!V255)</f>
        <v>skill_01</v>
      </c>
      <c r="Q252" s="31" t="str">
        <f>IF(主动技能!W255="","")</f>
        <v/>
      </c>
      <c r="R252" s="31" t="str">
        <f>IF(主动技能!X255="","")</f>
        <v/>
      </c>
      <c r="S252" s="31">
        <f>主动技能!Y255</f>
        <v>0</v>
      </c>
      <c r="T252" s="31">
        <f>主动技能!Z255</f>
        <v>100</v>
      </c>
      <c r="U252" s="31">
        <f>主动技能!AB255</f>
        <v>1648</v>
      </c>
      <c r="V252" s="31">
        <f>主动技能!AC255</f>
        <v>0</v>
      </c>
      <c r="W252" s="31">
        <f>主动技能!AD255</f>
        <v>0</v>
      </c>
      <c r="X252" s="31">
        <f>主动技能!AE255</f>
        <v>1</v>
      </c>
      <c r="Y252" s="31">
        <f>主动技能!AF255</f>
        <v>0</v>
      </c>
      <c r="Z252" s="31">
        <f>主动技能!AG255</f>
        <v>0</v>
      </c>
      <c r="AA252" s="31" t="str">
        <f>主动技能!AH255</f>
        <v>attack</v>
      </c>
      <c r="AB252" s="31" t="str">
        <f>IF(主动技能!AI255="","")</f>
        <v/>
      </c>
      <c r="AC252" s="31">
        <f>主动技能!AJ255</f>
        <v>9</v>
      </c>
      <c r="AD252" s="31">
        <f>主动技能!BF255</f>
        <v>100501</v>
      </c>
      <c r="AE252" s="1">
        <f t="shared" si="3"/>
        <v>9</v>
      </c>
    </row>
    <row r="253" spans="1:31" s="31" customFormat="1" x14ac:dyDescent="0.15">
      <c r="A253" s="31">
        <f>主动技能!B256</f>
        <v>10050110</v>
      </c>
      <c r="B253" s="4" t="str">
        <f>主动技能!H256</f>
        <v>普攻</v>
      </c>
      <c r="C253" s="4" t="str">
        <f>主动技能!I256</f>
        <v>对敌方单体攻击，造成100%攻击力（+2353）点伤害。</v>
      </c>
      <c r="D253" s="4">
        <f>VLOOKUP(主动技能!J256,对应表!F:G,2,FALSE)</f>
        <v>1</v>
      </c>
      <c r="E253" s="4">
        <f>VLOOKUP(主动技能!K256,对应表!J:K,2,FALSE)</f>
        <v>1</v>
      </c>
      <c r="F253" s="4">
        <f>VLOOKUP(主动技能!L256,对应表!N:O,2,FALSE)</f>
        <v>1</v>
      </c>
      <c r="G253" s="4">
        <f>IF(主动技能!M256="必中",2,1)</f>
        <v>1</v>
      </c>
      <c r="H253" s="4">
        <f>主动技能!N256</f>
        <v>100</v>
      </c>
      <c r="I253" s="4">
        <f>主动技能!O256</f>
        <v>0</v>
      </c>
      <c r="J253" s="31" t="str">
        <f>主动技能!P256</f>
        <v>|||</v>
      </c>
      <c r="K253" s="31">
        <f>主动技能!Q256</f>
        <v>1</v>
      </c>
      <c r="L253" s="31">
        <f>主动技能!R256</f>
        <v>0</v>
      </c>
      <c r="M253" s="31">
        <f>主动技能!S256</f>
        <v>0</v>
      </c>
      <c r="N253" s="31" t="str">
        <f>IF(主动技能!T256="","",主动技能!T256)</f>
        <v/>
      </c>
      <c r="O253" s="31" t="str">
        <f>IF(主动技能!U256="","",主动技能!U256)</f>
        <v/>
      </c>
      <c r="P253" s="31" t="str">
        <f>IF(主动技能!V256="","",主动技能!V256)</f>
        <v>skill_01</v>
      </c>
      <c r="Q253" s="31" t="str">
        <f>IF(主动技能!W256="","")</f>
        <v/>
      </c>
      <c r="R253" s="31" t="str">
        <f>IF(主动技能!X256="","")</f>
        <v/>
      </c>
      <c r="S253" s="31">
        <f>主动技能!Y256</f>
        <v>0</v>
      </c>
      <c r="T253" s="31">
        <f>主动技能!Z256</f>
        <v>100</v>
      </c>
      <c r="U253" s="31">
        <f>主动技能!AB256</f>
        <v>2353</v>
      </c>
      <c r="V253" s="31">
        <f>主动技能!AC256</f>
        <v>0</v>
      </c>
      <c r="W253" s="31">
        <f>主动技能!AD256</f>
        <v>0</v>
      </c>
      <c r="X253" s="31">
        <f>主动技能!AE256</f>
        <v>1</v>
      </c>
      <c r="Y253" s="31">
        <f>主动技能!AF256</f>
        <v>0</v>
      </c>
      <c r="Z253" s="31">
        <f>主动技能!AG256</f>
        <v>0</v>
      </c>
      <c r="AA253" s="31" t="str">
        <f>主动技能!AH256</f>
        <v>attack</v>
      </c>
      <c r="AB253" s="31" t="str">
        <f>IF(主动技能!AI256="","")</f>
        <v/>
      </c>
      <c r="AC253" s="31">
        <f>主动技能!AJ256</f>
        <v>10</v>
      </c>
      <c r="AD253" s="31">
        <f>主动技能!BF256</f>
        <v>100501</v>
      </c>
      <c r="AE253" s="1">
        <f t="shared" si="3"/>
        <v>10</v>
      </c>
    </row>
    <row r="254" spans="1:31" s="31" customFormat="1" x14ac:dyDescent="0.15">
      <c r="A254" s="31">
        <f>主动技能!B257</f>
        <v>10050111</v>
      </c>
      <c r="B254" s="4" t="str">
        <f>主动技能!H257</f>
        <v>普攻</v>
      </c>
      <c r="C254" s="4" t="str">
        <f>主动技能!I257</f>
        <v>对敌方单体攻击，造成100%攻击力（+3352）点伤害。</v>
      </c>
      <c r="D254" s="4">
        <f>VLOOKUP(主动技能!J257,对应表!F:G,2,FALSE)</f>
        <v>1</v>
      </c>
      <c r="E254" s="4">
        <f>VLOOKUP(主动技能!K257,对应表!J:K,2,FALSE)</f>
        <v>1</v>
      </c>
      <c r="F254" s="4">
        <f>VLOOKUP(主动技能!L257,对应表!N:O,2,FALSE)</f>
        <v>1</v>
      </c>
      <c r="G254" s="4">
        <f>IF(主动技能!M257="必中",2,1)</f>
        <v>1</v>
      </c>
      <c r="H254" s="4">
        <f>主动技能!N257</f>
        <v>100</v>
      </c>
      <c r="I254" s="4">
        <f>主动技能!O257</f>
        <v>0</v>
      </c>
      <c r="J254" s="31" t="str">
        <f>主动技能!P257</f>
        <v>|||</v>
      </c>
      <c r="K254" s="31">
        <f>主动技能!Q257</f>
        <v>1</v>
      </c>
      <c r="L254" s="31">
        <f>主动技能!R257</f>
        <v>0</v>
      </c>
      <c r="M254" s="31">
        <f>主动技能!S257</f>
        <v>0</v>
      </c>
      <c r="N254" s="31" t="str">
        <f>IF(主动技能!T257="","",主动技能!T257)</f>
        <v/>
      </c>
      <c r="O254" s="31" t="str">
        <f>IF(主动技能!U257="","",主动技能!U257)</f>
        <v/>
      </c>
      <c r="P254" s="31" t="str">
        <f>IF(主动技能!V257="","",主动技能!V257)</f>
        <v>skill_01</v>
      </c>
      <c r="Q254" s="31" t="str">
        <f>IF(主动技能!W257="","")</f>
        <v/>
      </c>
      <c r="R254" s="31" t="str">
        <f>IF(主动技能!X257="","")</f>
        <v/>
      </c>
      <c r="S254" s="31">
        <f>主动技能!Y257</f>
        <v>0</v>
      </c>
      <c r="T254" s="31">
        <f>主动技能!Z257</f>
        <v>100</v>
      </c>
      <c r="U254" s="31">
        <f>主动技能!AB257</f>
        <v>3352</v>
      </c>
      <c r="V254" s="31">
        <f>主动技能!AC257</f>
        <v>0</v>
      </c>
      <c r="W254" s="31">
        <f>主动技能!AD257</f>
        <v>0</v>
      </c>
      <c r="X254" s="31">
        <f>主动技能!AE257</f>
        <v>1</v>
      </c>
      <c r="Y254" s="31">
        <f>主动技能!AF257</f>
        <v>0</v>
      </c>
      <c r="Z254" s="31">
        <f>主动技能!AG257</f>
        <v>0</v>
      </c>
      <c r="AA254" s="31" t="str">
        <f>主动技能!AH257</f>
        <v>attack</v>
      </c>
      <c r="AB254" s="31" t="str">
        <f>IF(主动技能!AI257="","")</f>
        <v/>
      </c>
      <c r="AC254" s="31">
        <f>主动技能!AJ257</f>
        <v>11</v>
      </c>
      <c r="AD254" s="31">
        <f>主动技能!BF257</f>
        <v>100501</v>
      </c>
      <c r="AE254" s="1">
        <f t="shared" si="3"/>
        <v>11</v>
      </c>
    </row>
    <row r="255" spans="1:31" s="31" customFormat="1" x14ac:dyDescent="0.15">
      <c r="A255" s="31">
        <f>主动技能!B258</f>
        <v>10050112</v>
      </c>
      <c r="B255" s="4" t="str">
        <f>主动技能!H258</f>
        <v>普攻</v>
      </c>
      <c r="C255" s="4" t="str">
        <f>主动技能!I258</f>
        <v>对敌方单体攻击，造成100%攻击力（+4766）点伤害。</v>
      </c>
      <c r="D255" s="4">
        <f>VLOOKUP(主动技能!J258,对应表!F:G,2,FALSE)</f>
        <v>1</v>
      </c>
      <c r="E255" s="4">
        <f>VLOOKUP(主动技能!K258,对应表!J:K,2,FALSE)</f>
        <v>1</v>
      </c>
      <c r="F255" s="4">
        <f>VLOOKUP(主动技能!L258,对应表!N:O,2,FALSE)</f>
        <v>1</v>
      </c>
      <c r="G255" s="4">
        <f>IF(主动技能!M258="必中",2,1)</f>
        <v>1</v>
      </c>
      <c r="H255" s="4">
        <f>主动技能!N258</f>
        <v>100</v>
      </c>
      <c r="I255" s="4">
        <f>主动技能!O258</f>
        <v>0</v>
      </c>
      <c r="J255" s="31" t="str">
        <f>主动技能!P258</f>
        <v>|||</v>
      </c>
      <c r="K255" s="31">
        <f>主动技能!Q258</f>
        <v>1</v>
      </c>
      <c r="L255" s="31">
        <f>主动技能!R258</f>
        <v>0</v>
      </c>
      <c r="M255" s="31">
        <f>主动技能!S258</f>
        <v>0</v>
      </c>
      <c r="N255" s="31" t="str">
        <f>IF(主动技能!T258="","",主动技能!T258)</f>
        <v/>
      </c>
      <c r="O255" s="31" t="str">
        <f>IF(主动技能!U258="","",主动技能!U258)</f>
        <v/>
      </c>
      <c r="P255" s="31" t="str">
        <f>IF(主动技能!V258="","",主动技能!V258)</f>
        <v>skill_01</v>
      </c>
      <c r="Q255" s="31" t="str">
        <f>IF(主动技能!W258="","")</f>
        <v/>
      </c>
      <c r="R255" s="31" t="str">
        <f>IF(主动技能!X258="","")</f>
        <v/>
      </c>
      <c r="S255" s="31">
        <f>主动技能!Y258</f>
        <v>0</v>
      </c>
      <c r="T255" s="31">
        <f>主动技能!Z258</f>
        <v>100</v>
      </c>
      <c r="U255" s="31">
        <f>主动技能!AB258</f>
        <v>4766</v>
      </c>
      <c r="V255" s="31">
        <f>主动技能!AC258</f>
        <v>0</v>
      </c>
      <c r="W255" s="31">
        <f>主动技能!AD258</f>
        <v>0</v>
      </c>
      <c r="X255" s="31">
        <f>主动技能!AE258</f>
        <v>1</v>
      </c>
      <c r="Y255" s="31">
        <f>主动技能!AF258</f>
        <v>0</v>
      </c>
      <c r="Z255" s="31">
        <f>主动技能!AG258</f>
        <v>0</v>
      </c>
      <c r="AA255" s="31" t="str">
        <f>主动技能!AH258</f>
        <v>attack</v>
      </c>
      <c r="AB255" s="31" t="str">
        <f>IF(主动技能!AI258="","")</f>
        <v/>
      </c>
      <c r="AC255" s="31">
        <f>主动技能!AJ258</f>
        <v>12</v>
      </c>
      <c r="AD255" s="31">
        <f>主动技能!BF258</f>
        <v>100501</v>
      </c>
      <c r="AE255" s="1">
        <f t="shared" si="3"/>
        <v>12</v>
      </c>
    </row>
    <row r="256" spans="1:31" s="31" customFormat="1" x14ac:dyDescent="0.15">
      <c r="A256" s="31">
        <f>主动技能!B259</f>
        <v>10050113</v>
      </c>
      <c r="B256" s="4" t="str">
        <f>主动技能!H259</f>
        <v>普攻</v>
      </c>
      <c r="C256" s="4" t="str">
        <f>主动技能!I259</f>
        <v>对敌方单体攻击，造成100%攻击力（+6767）点伤害。</v>
      </c>
      <c r="D256" s="4">
        <f>VLOOKUP(主动技能!J259,对应表!F:G,2,FALSE)</f>
        <v>1</v>
      </c>
      <c r="E256" s="4">
        <f>VLOOKUP(主动技能!K259,对应表!J:K,2,FALSE)</f>
        <v>1</v>
      </c>
      <c r="F256" s="4">
        <f>VLOOKUP(主动技能!L259,对应表!N:O,2,FALSE)</f>
        <v>1</v>
      </c>
      <c r="G256" s="4">
        <f>IF(主动技能!M259="必中",2,1)</f>
        <v>1</v>
      </c>
      <c r="H256" s="4">
        <f>主动技能!N259</f>
        <v>100</v>
      </c>
      <c r="I256" s="4">
        <f>主动技能!O259</f>
        <v>0</v>
      </c>
      <c r="J256" s="31" t="str">
        <f>主动技能!P259</f>
        <v>|||</v>
      </c>
      <c r="K256" s="31">
        <f>主动技能!Q259</f>
        <v>1</v>
      </c>
      <c r="L256" s="31">
        <f>主动技能!R259</f>
        <v>0</v>
      </c>
      <c r="M256" s="31">
        <f>主动技能!S259</f>
        <v>0</v>
      </c>
      <c r="N256" s="31" t="str">
        <f>IF(主动技能!T259="","",主动技能!T259)</f>
        <v/>
      </c>
      <c r="O256" s="31" t="str">
        <f>IF(主动技能!U259="","",主动技能!U259)</f>
        <v/>
      </c>
      <c r="P256" s="31" t="str">
        <f>IF(主动技能!V259="","",主动技能!V259)</f>
        <v>skill_01</v>
      </c>
      <c r="Q256" s="31" t="str">
        <f>IF(主动技能!W259="","")</f>
        <v/>
      </c>
      <c r="R256" s="31" t="str">
        <f>IF(主动技能!X259="","")</f>
        <v/>
      </c>
      <c r="S256" s="31">
        <f>主动技能!Y259</f>
        <v>0</v>
      </c>
      <c r="T256" s="31">
        <f>主动技能!Z259</f>
        <v>100</v>
      </c>
      <c r="U256" s="31">
        <f>主动技能!AB259</f>
        <v>6767</v>
      </c>
      <c r="V256" s="31">
        <f>主动技能!AC259</f>
        <v>0</v>
      </c>
      <c r="W256" s="31">
        <f>主动技能!AD259</f>
        <v>0</v>
      </c>
      <c r="X256" s="31">
        <f>主动技能!AE259</f>
        <v>1</v>
      </c>
      <c r="Y256" s="31">
        <f>主动技能!AF259</f>
        <v>0</v>
      </c>
      <c r="Z256" s="31">
        <f>主动技能!AG259</f>
        <v>0</v>
      </c>
      <c r="AA256" s="31" t="str">
        <f>主动技能!AH259</f>
        <v>attack</v>
      </c>
      <c r="AB256" s="31" t="str">
        <f>IF(主动技能!AI259="","")</f>
        <v/>
      </c>
      <c r="AC256" s="31">
        <f>主动技能!AJ259</f>
        <v>13</v>
      </c>
      <c r="AD256" s="31">
        <f>主动技能!BF259</f>
        <v>100501</v>
      </c>
      <c r="AE256" s="1">
        <f t="shared" si="3"/>
        <v>13</v>
      </c>
    </row>
    <row r="257" spans="1:31" s="31" customFormat="1" x14ac:dyDescent="0.15">
      <c r="A257" s="31">
        <f>主动技能!B260</f>
        <v>10050114</v>
      </c>
      <c r="B257" s="4" t="str">
        <f>主动技能!H260</f>
        <v>普攻</v>
      </c>
      <c r="C257" s="4" t="str">
        <f>主动技能!I260</f>
        <v>对敌方单体攻击，造成100%攻击力（+9601）点伤害。</v>
      </c>
      <c r="D257" s="4">
        <f>VLOOKUP(主动技能!J260,对应表!F:G,2,FALSE)</f>
        <v>1</v>
      </c>
      <c r="E257" s="4">
        <f>VLOOKUP(主动技能!K260,对应表!J:K,2,FALSE)</f>
        <v>1</v>
      </c>
      <c r="F257" s="4">
        <f>VLOOKUP(主动技能!L260,对应表!N:O,2,FALSE)</f>
        <v>1</v>
      </c>
      <c r="G257" s="4">
        <f>IF(主动技能!M260="必中",2,1)</f>
        <v>1</v>
      </c>
      <c r="H257" s="4">
        <f>主动技能!N260</f>
        <v>100</v>
      </c>
      <c r="I257" s="4">
        <f>主动技能!O260</f>
        <v>0</v>
      </c>
      <c r="J257" s="31" t="str">
        <f>主动技能!P260</f>
        <v>|||</v>
      </c>
      <c r="K257" s="31">
        <f>主动技能!Q260</f>
        <v>1</v>
      </c>
      <c r="L257" s="31">
        <f>主动技能!R260</f>
        <v>0</v>
      </c>
      <c r="M257" s="31">
        <f>主动技能!S260</f>
        <v>0</v>
      </c>
      <c r="N257" s="31" t="str">
        <f>IF(主动技能!T260="","",主动技能!T260)</f>
        <v/>
      </c>
      <c r="O257" s="31" t="str">
        <f>IF(主动技能!U260="","",主动技能!U260)</f>
        <v/>
      </c>
      <c r="P257" s="31" t="str">
        <f>IF(主动技能!V260="","",主动技能!V260)</f>
        <v>skill_01</v>
      </c>
      <c r="Q257" s="31" t="str">
        <f>IF(主动技能!W260="","")</f>
        <v/>
      </c>
      <c r="R257" s="31" t="str">
        <f>IF(主动技能!X260="","")</f>
        <v/>
      </c>
      <c r="S257" s="31">
        <f>主动技能!Y260</f>
        <v>0</v>
      </c>
      <c r="T257" s="31">
        <f>主动技能!Z260</f>
        <v>100</v>
      </c>
      <c r="U257" s="31">
        <f>主动技能!AB260</f>
        <v>9601</v>
      </c>
      <c r="V257" s="31">
        <f>主动技能!AC260</f>
        <v>0</v>
      </c>
      <c r="W257" s="31">
        <f>主动技能!AD260</f>
        <v>0</v>
      </c>
      <c r="X257" s="31">
        <f>主动技能!AE260</f>
        <v>1</v>
      </c>
      <c r="Y257" s="31">
        <f>主动技能!AF260</f>
        <v>0</v>
      </c>
      <c r="Z257" s="31">
        <f>主动技能!AG260</f>
        <v>0</v>
      </c>
      <c r="AA257" s="31" t="str">
        <f>主动技能!AH260</f>
        <v>attack</v>
      </c>
      <c r="AB257" s="31" t="str">
        <f>IF(主动技能!AI260="","")</f>
        <v/>
      </c>
      <c r="AC257" s="31">
        <f>主动技能!AJ260</f>
        <v>14</v>
      </c>
      <c r="AD257" s="31">
        <f>主动技能!BF260</f>
        <v>100501</v>
      </c>
      <c r="AE257" s="1">
        <f t="shared" si="3"/>
        <v>14</v>
      </c>
    </row>
    <row r="258" spans="1:31" s="31" customFormat="1" x14ac:dyDescent="0.15">
      <c r="A258" s="31">
        <f>主动技能!B261</f>
        <v>10050115</v>
      </c>
      <c r="B258" s="4" t="str">
        <f>主动技能!H261</f>
        <v>普攻</v>
      </c>
      <c r="C258" s="4" t="str">
        <f>主动技能!I261</f>
        <v>对敌方单体攻击，造成100%攻击力（+13613）点伤害。</v>
      </c>
      <c r="D258" s="4">
        <f>VLOOKUP(主动技能!J261,对应表!F:G,2,FALSE)</f>
        <v>1</v>
      </c>
      <c r="E258" s="4">
        <f>VLOOKUP(主动技能!K261,对应表!J:K,2,FALSE)</f>
        <v>1</v>
      </c>
      <c r="F258" s="4">
        <f>VLOOKUP(主动技能!L261,对应表!N:O,2,FALSE)</f>
        <v>1</v>
      </c>
      <c r="G258" s="4">
        <f>IF(主动技能!M261="必中",2,1)</f>
        <v>1</v>
      </c>
      <c r="H258" s="4">
        <f>主动技能!N261</f>
        <v>100</v>
      </c>
      <c r="I258" s="4">
        <f>主动技能!O261</f>
        <v>0</v>
      </c>
      <c r="J258" s="31" t="str">
        <f>主动技能!P261</f>
        <v>|||</v>
      </c>
      <c r="K258" s="31">
        <f>主动技能!Q261</f>
        <v>1</v>
      </c>
      <c r="L258" s="31">
        <f>主动技能!R261</f>
        <v>0</v>
      </c>
      <c r="M258" s="31">
        <f>主动技能!S261</f>
        <v>0</v>
      </c>
      <c r="N258" s="31" t="str">
        <f>IF(主动技能!T261="","",主动技能!T261)</f>
        <v/>
      </c>
      <c r="O258" s="31" t="str">
        <f>IF(主动技能!U261="","",主动技能!U261)</f>
        <v/>
      </c>
      <c r="P258" s="31" t="str">
        <f>IF(主动技能!V261="","",主动技能!V261)</f>
        <v>skill_01</v>
      </c>
      <c r="Q258" s="31" t="str">
        <f>IF(主动技能!W261="","")</f>
        <v/>
      </c>
      <c r="R258" s="31" t="str">
        <f>IF(主动技能!X261="","")</f>
        <v/>
      </c>
      <c r="S258" s="31">
        <f>主动技能!Y261</f>
        <v>0</v>
      </c>
      <c r="T258" s="31">
        <f>主动技能!Z261</f>
        <v>100</v>
      </c>
      <c r="U258" s="31">
        <f>主动技能!AB261</f>
        <v>13613</v>
      </c>
      <c r="V258" s="31">
        <f>主动技能!AC261</f>
        <v>0</v>
      </c>
      <c r="W258" s="31">
        <f>主动技能!AD261</f>
        <v>0</v>
      </c>
      <c r="X258" s="31">
        <f>主动技能!AE261</f>
        <v>1</v>
      </c>
      <c r="Y258" s="31">
        <f>主动技能!AF261</f>
        <v>0</v>
      </c>
      <c r="Z258" s="31">
        <f>主动技能!AG261</f>
        <v>0</v>
      </c>
      <c r="AA258" s="31" t="str">
        <f>主动技能!AH261</f>
        <v>attack</v>
      </c>
      <c r="AB258" s="31" t="str">
        <f>IF(主动技能!AI261="","")</f>
        <v/>
      </c>
      <c r="AC258" s="31">
        <f>主动技能!AJ261</f>
        <v>15</v>
      </c>
      <c r="AD258" s="31">
        <f>主动技能!BF261</f>
        <v>100501</v>
      </c>
      <c r="AE258" s="1">
        <f t="shared" si="3"/>
        <v>15</v>
      </c>
    </row>
    <row r="259" spans="1:31" s="31" customFormat="1" x14ac:dyDescent="0.15">
      <c r="A259" s="31">
        <f>主动技能!B262</f>
        <v>10050116</v>
      </c>
      <c r="B259" s="4" t="str">
        <f>主动技能!H262</f>
        <v>普攻</v>
      </c>
      <c r="C259" s="4" t="str">
        <f>主动技能!I262</f>
        <v>对敌方单体攻击，造成100%攻击力（+19292）点伤害。</v>
      </c>
      <c r="D259" s="4">
        <f>VLOOKUP(主动技能!J262,对应表!F:G,2,FALSE)</f>
        <v>1</v>
      </c>
      <c r="E259" s="4">
        <f>VLOOKUP(主动技能!K262,对应表!J:K,2,FALSE)</f>
        <v>1</v>
      </c>
      <c r="F259" s="4">
        <f>VLOOKUP(主动技能!L262,对应表!N:O,2,FALSE)</f>
        <v>1</v>
      </c>
      <c r="G259" s="4">
        <f>IF(主动技能!M262="必中",2,1)</f>
        <v>1</v>
      </c>
      <c r="H259" s="4">
        <f>主动技能!N262</f>
        <v>100</v>
      </c>
      <c r="I259" s="4">
        <f>主动技能!O262</f>
        <v>0</v>
      </c>
      <c r="J259" s="31" t="str">
        <f>主动技能!P262</f>
        <v>|||</v>
      </c>
      <c r="K259" s="31">
        <f>主动技能!Q262</f>
        <v>1</v>
      </c>
      <c r="L259" s="31">
        <f>主动技能!R262</f>
        <v>0</v>
      </c>
      <c r="M259" s="31">
        <f>主动技能!S262</f>
        <v>0</v>
      </c>
      <c r="N259" s="31" t="str">
        <f>IF(主动技能!T262="","",主动技能!T262)</f>
        <v/>
      </c>
      <c r="O259" s="31" t="str">
        <f>IF(主动技能!U262="","",主动技能!U262)</f>
        <v/>
      </c>
      <c r="P259" s="31" t="str">
        <f>IF(主动技能!V262="","",主动技能!V262)</f>
        <v>skill_01</v>
      </c>
      <c r="Q259" s="31" t="str">
        <f>IF(主动技能!W262="","")</f>
        <v/>
      </c>
      <c r="R259" s="31" t="str">
        <f>IF(主动技能!X262="","")</f>
        <v/>
      </c>
      <c r="S259" s="31">
        <f>主动技能!Y262</f>
        <v>0</v>
      </c>
      <c r="T259" s="31">
        <f>主动技能!Z262</f>
        <v>100</v>
      </c>
      <c r="U259" s="31">
        <f>主动技能!AB262</f>
        <v>19292</v>
      </c>
      <c r="V259" s="31">
        <f>主动技能!AC262</f>
        <v>0</v>
      </c>
      <c r="W259" s="31">
        <f>主动技能!AD262</f>
        <v>0</v>
      </c>
      <c r="X259" s="31">
        <f>主动技能!AE262</f>
        <v>1</v>
      </c>
      <c r="Y259" s="31">
        <f>主动技能!AF262</f>
        <v>0</v>
      </c>
      <c r="Z259" s="31">
        <f>主动技能!AG262</f>
        <v>0</v>
      </c>
      <c r="AA259" s="31" t="str">
        <f>主动技能!AH262</f>
        <v>attack</v>
      </c>
      <c r="AB259" s="31" t="str">
        <f>IF(主动技能!AI262="","")</f>
        <v/>
      </c>
      <c r="AC259" s="31">
        <f>主动技能!AJ262</f>
        <v>16</v>
      </c>
      <c r="AD259" s="31">
        <f>主动技能!BF262</f>
        <v>100501</v>
      </c>
      <c r="AE259" s="1">
        <f t="shared" si="3"/>
        <v>16</v>
      </c>
    </row>
    <row r="260" spans="1:31" s="31" customFormat="1" x14ac:dyDescent="0.15">
      <c r="A260" s="31">
        <f>主动技能!B263</f>
        <v>10050117</v>
      </c>
      <c r="B260" s="4" t="str">
        <f>主动技能!H263</f>
        <v>普攻</v>
      </c>
      <c r="C260" s="4" t="str">
        <f>主动技能!I263</f>
        <v>对敌方单体攻击，造成100%攻击力（+27333）点伤害。</v>
      </c>
      <c r="D260" s="4">
        <f>VLOOKUP(主动技能!J263,对应表!F:G,2,FALSE)</f>
        <v>1</v>
      </c>
      <c r="E260" s="4">
        <f>VLOOKUP(主动技能!K263,对应表!J:K,2,FALSE)</f>
        <v>1</v>
      </c>
      <c r="F260" s="4">
        <f>VLOOKUP(主动技能!L263,对应表!N:O,2,FALSE)</f>
        <v>1</v>
      </c>
      <c r="G260" s="4">
        <f>IF(主动技能!M263="必中",2,1)</f>
        <v>1</v>
      </c>
      <c r="H260" s="4">
        <f>主动技能!N263</f>
        <v>100</v>
      </c>
      <c r="I260" s="4">
        <f>主动技能!O263</f>
        <v>0</v>
      </c>
      <c r="J260" s="31" t="str">
        <f>主动技能!P263</f>
        <v>|||</v>
      </c>
      <c r="K260" s="31">
        <f>主动技能!Q263</f>
        <v>1</v>
      </c>
      <c r="L260" s="31">
        <f>主动技能!R263</f>
        <v>0</v>
      </c>
      <c r="M260" s="31">
        <f>主动技能!S263</f>
        <v>0</v>
      </c>
      <c r="N260" s="31" t="str">
        <f>IF(主动技能!T263="","",主动技能!T263)</f>
        <v/>
      </c>
      <c r="O260" s="31" t="str">
        <f>IF(主动技能!U263="","",主动技能!U263)</f>
        <v/>
      </c>
      <c r="P260" s="31" t="str">
        <f>IF(主动技能!V263="","",主动技能!V263)</f>
        <v>skill_01</v>
      </c>
      <c r="Q260" s="31" t="str">
        <f>IF(主动技能!W263="","")</f>
        <v/>
      </c>
      <c r="R260" s="31" t="str">
        <f>IF(主动技能!X263="","")</f>
        <v/>
      </c>
      <c r="S260" s="31">
        <f>主动技能!Y263</f>
        <v>0</v>
      </c>
      <c r="T260" s="31">
        <f>主动技能!Z263</f>
        <v>100</v>
      </c>
      <c r="U260" s="31">
        <f>主动技能!AB263</f>
        <v>27333</v>
      </c>
      <c r="V260" s="31">
        <f>主动技能!AC263</f>
        <v>0</v>
      </c>
      <c r="W260" s="31">
        <f>主动技能!AD263</f>
        <v>0</v>
      </c>
      <c r="X260" s="31">
        <f>主动技能!AE263</f>
        <v>1</v>
      </c>
      <c r="Y260" s="31">
        <f>主动技能!AF263</f>
        <v>0</v>
      </c>
      <c r="Z260" s="31">
        <f>主动技能!AG263</f>
        <v>0</v>
      </c>
      <c r="AA260" s="31" t="str">
        <f>主动技能!AH263</f>
        <v>attack</v>
      </c>
      <c r="AB260" s="31" t="str">
        <f>IF(主动技能!AI263="","")</f>
        <v/>
      </c>
      <c r="AC260" s="31">
        <f>主动技能!AJ263</f>
        <v>17</v>
      </c>
      <c r="AD260" s="31">
        <f>主动技能!BF263</f>
        <v>100501</v>
      </c>
      <c r="AE260" s="1">
        <f t="shared" si="3"/>
        <v>17</v>
      </c>
    </row>
    <row r="261" spans="1:31" s="31" customFormat="1" x14ac:dyDescent="0.15">
      <c r="A261" s="31">
        <f>主动技能!B264</f>
        <v>10050118</v>
      </c>
      <c r="B261" s="4" t="str">
        <f>主动技能!H264</f>
        <v>普攻</v>
      </c>
      <c r="C261" s="4" t="str">
        <f>主动技能!I264</f>
        <v>对敌方单体攻击，造成100%攻击力（+38716）点伤害。</v>
      </c>
      <c r="D261" s="4">
        <f>VLOOKUP(主动技能!J264,对应表!F:G,2,FALSE)</f>
        <v>1</v>
      </c>
      <c r="E261" s="4">
        <f>VLOOKUP(主动技能!K264,对应表!J:K,2,FALSE)</f>
        <v>1</v>
      </c>
      <c r="F261" s="4">
        <f>VLOOKUP(主动技能!L264,对应表!N:O,2,FALSE)</f>
        <v>1</v>
      </c>
      <c r="G261" s="4">
        <f>IF(主动技能!M264="必中",2,1)</f>
        <v>1</v>
      </c>
      <c r="H261" s="4">
        <f>主动技能!N264</f>
        <v>100</v>
      </c>
      <c r="I261" s="4">
        <f>主动技能!O264</f>
        <v>0</v>
      </c>
      <c r="J261" s="31" t="str">
        <f>主动技能!P264</f>
        <v>|||</v>
      </c>
      <c r="K261" s="31">
        <f>主动技能!Q264</f>
        <v>1</v>
      </c>
      <c r="L261" s="31">
        <f>主动技能!R264</f>
        <v>0</v>
      </c>
      <c r="M261" s="31">
        <f>主动技能!S264</f>
        <v>0</v>
      </c>
      <c r="N261" s="31" t="str">
        <f>IF(主动技能!T264="","",主动技能!T264)</f>
        <v/>
      </c>
      <c r="O261" s="31" t="str">
        <f>IF(主动技能!U264="","",主动技能!U264)</f>
        <v/>
      </c>
      <c r="P261" s="31" t="str">
        <f>IF(主动技能!V264="","",主动技能!V264)</f>
        <v>skill_01</v>
      </c>
      <c r="Q261" s="31" t="str">
        <f>IF(主动技能!W264="","")</f>
        <v/>
      </c>
      <c r="R261" s="31" t="str">
        <f>IF(主动技能!X264="","")</f>
        <v/>
      </c>
      <c r="S261" s="31">
        <f>主动技能!Y264</f>
        <v>0</v>
      </c>
      <c r="T261" s="31">
        <f>主动技能!Z264</f>
        <v>100</v>
      </c>
      <c r="U261" s="31">
        <f>主动技能!AB264</f>
        <v>38716</v>
      </c>
      <c r="V261" s="31">
        <f>主动技能!AC264</f>
        <v>0</v>
      </c>
      <c r="W261" s="31">
        <f>主动技能!AD264</f>
        <v>0</v>
      </c>
      <c r="X261" s="31">
        <f>主动技能!AE264</f>
        <v>1</v>
      </c>
      <c r="Y261" s="31">
        <f>主动技能!AF264</f>
        <v>0</v>
      </c>
      <c r="Z261" s="31">
        <f>主动技能!AG264</f>
        <v>0</v>
      </c>
      <c r="AA261" s="31" t="str">
        <f>主动技能!AH264</f>
        <v>attack</v>
      </c>
      <c r="AB261" s="31" t="str">
        <f>IF(主动技能!AI264="","")</f>
        <v/>
      </c>
      <c r="AC261" s="31">
        <f>主动技能!AJ264</f>
        <v>18</v>
      </c>
      <c r="AD261" s="31">
        <f>主动技能!BF264</f>
        <v>100501</v>
      </c>
      <c r="AE261" s="1">
        <f t="shared" ref="AE261:AE324" si="4">AC261</f>
        <v>18</v>
      </c>
    </row>
    <row r="262" spans="1:31" s="31" customFormat="1" x14ac:dyDescent="0.15">
      <c r="A262" s="31">
        <f>主动技能!B265</f>
        <v>10050119</v>
      </c>
      <c r="B262" s="4" t="str">
        <f>主动技能!H265</f>
        <v>普攻</v>
      </c>
      <c r="C262" s="4" t="str">
        <f>主动技能!I265</f>
        <v>对敌方单体攻击，造成100%攻击力（+54831）点伤害。</v>
      </c>
      <c r="D262" s="4">
        <f>VLOOKUP(主动技能!J265,对应表!F:G,2,FALSE)</f>
        <v>1</v>
      </c>
      <c r="E262" s="4">
        <f>VLOOKUP(主动技能!K265,对应表!J:K,2,FALSE)</f>
        <v>1</v>
      </c>
      <c r="F262" s="4">
        <f>VLOOKUP(主动技能!L265,对应表!N:O,2,FALSE)</f>
        <v>1</v>
      </c>
      <c r="G262" s="4">
        <f>IF(主动技能!M265="必中",2,1)</f>
        <v>1</v>
      </c>
      <c r="H262" s="4">
        <f>主动技能!N265</f>
        <v>100</v>
      </c>
      <c r="I262" s="4">
        <f>主动技能!O265</f>
        <v>0</v>
      </c>
      <c r="J262" s="31" t="str">
        <f>主动技能!P265</f>
        <v>|||</v>
      </c>
      <c r="K262" s="31">
        <f>主动技能!Q265</f>
        <v>1</v>
      </c>
      <c r="L262" s="31">
        <f>主动技能!R265</f>
        <v>0</v>
      </c>
      <c r="M262" s="31">
        <f>主动技能!S265</f>
        <v>0</v>
      </c>
      <c r="N262" s="31" t="str">
        <f>IF(主动技能!T265="","",主动技能!T265)</f>
        <v/>
      </c>
      <c r="O262" s="31" t="str">
        <f>IF(主动技能!U265="","",主动技能!U265)</f>
        <v/>
      </c>
      <c r="P262" s="31" t="str">
        <f>IF(主动技能!V265="","",主动技能!V265)</f>
        <v>skill_01</v>
      </c>
      <c r="Q262" s="31" t="str">
        <f>IF(主动技能!W265="","")</f>
        <v/>
      </c>
      <c r="R262" s="31" t="str">
        <f>IF(主动技能!X265="","")</f>
        <v/>
      </c>
      <c r="S262" s="31">
        <f>主动技能!Y265</f>
        <v>0</v>
      </c>
      <c r="T262" s="31">
        <f>主动技能!Z265</f>
        <v>100</v>
      </c>
      <c r="U262" s="31">
        <f>主动技能!AB265</f>
        <v>54831</v>
      </c>
      <c r="V262" s="31">
        <f>主动技能!AC265</f>
        <v>0</v>
      </c>
      <c r="W262" s="31">
        <f>主动技能!AD265</f>
        <v>0</v>
      </c>
      <c r="X262" s="31">
        <f>主动技能!AE265</f>
        <v>1</v>
      </c>
      <c r="Y262" s="31">
        <f>主动技能!AF265</f>
        <v>0</v>
      </c>
      <c r="Z262" s="31">
        <f>主动技能!AG265</f>
        <v>0</v>
      </c>
      <c r="AA262" s="31" t="str">
        <f>主动技能!AH265</f>
        <v>attack</v>
      </c>
      <c r="AB262" s="31" t="str">
        <f>IF(主动技能!AI265="","")</f>
        <v/>
      </c>
      <c r="AC262" s="31">
        <f>主动技能!AJ265</f>
        <v>19</v>
      </c>
      <c r="AD262" s="31">
        <f>主动技能!BF265</f>
        <v>100501</v>
      </c>
      <c r="AE262" s="1">
        <f t="shared" si="4"/>
        <v>19</v>
      </c>
    </row>
    <row r="263" spans="1:31" s="31" customFormat="1" x14ac:dyDescent="0.15">
      <c r="A263" s="31">
        <f>主动技能!B266</f>
        <v>10050120</v>
      </c>
      <c r="B263" s="4" t="str">
        <f>主动技能!H266</f>
        <v>普攻</v>
      </c>
      <c r="C263" s="4" t="str">
        <f>主动技能!I266</f>
        <v>对敌方单体攻击，造成100%攻击力（+77646）点伤害。</v>
      </c>
      <c r="D263" s="4">
        <f>VLOOKUP(主动技能!J266,对应表!F:G,2,FALSE)</f>
        <v>1</v>
      </c>
      <c r="E263" s="4">
        <f>VLOOKUP(主动技能!K266,对应表!J:K,2,FALSE)</f>
        <v>1</v>
      </c>
      <c r="F263" s="4">
        <f>VLOOKUP(主动技能!L266,对应表!N:O,2,FALSE)</f>
        <v>1</v>
      </c>
      <c r="G263" s="4">
        <f>IF(主动技能!M266="必中",2,1)</f>
        <v>1</v>
      </c>
      <c r="H263" s="4">
        <f>主动技能!N266</f>
        <v>100</v>
      </c>
      <c r="I263" s="4">
        <f>主动技能!O266</f>
        <v>0</v>
      </c>
      <c r="J263" s="31" t="str">
        <f>主动技能!P266</f>
        <v>|||</v>
      </c>
      <c r="K263" s="31">
        <f>主动技能!Q266</f>
        <v>1</v>
      </c>
      <c r="L263" s="31">
        <f>主动技能!R266</f>
        <v>0</v>
      </c>
      <c r="M263" s="31">
        <f>主动技能!S266</f>
        <v>0</v>
      </c>
      <c r="N263" s="31" t="str">
        <f>IF(主动技能!T266="","",主动技能!T266)</f>
        <v/>
      </c>
      <c r="O263" s="31" t="str">
        <f>IF(主动技能!U266="","",主动技能!U266)</f>
        <v/>
      </c>
      <c r="P263" s="31" t="str">
        <f>IF(主动技能!V266="","",主动技能!V266)</f>
        <v>skill_01</v>
      </c>
      <c r="Q263" s="31" t="str">
        <f>IF(主动技能!W266="","")</f>
        <v/>
      </c>
      <c r="R263" s="31" t="str">
        <f>IF(主动技能!X266="","")</f>
        <v/>
      </c>
      <c r="S263" s="31">
        <f>主动技能!Y266</f>
        <v>0</v>
      </c>
      <c r="T263" s="31">
        <f>主动技能!Z266</f>
        <v>100</v>
      </c>
      <c r="U263" s="31">
        <f>主动技能!AB266</f>
        <v>77646</v>
      </c>
      <c r="V263" s="31">
        <f>主动技能!AC266</f>
        <v>0</v>
      </c>
      <c r="W263" s="31">
        <f>主动技能!AD266</f>
        <v>0</v>
      </c>
      <c r="X263" s="31">
        <f>主动技能!AE266</f>
        <v>1</v>
      </c>
      <c r="Y263" s="31">
        <f>主动技能!AF266</f>
        <v>0</v>
      </c>
      <c r="Z263" s="31">
        <f>主动技能!AG266</f>
        <v>0</v>
      </c>
      <c r="AA263" s="31" t="str">
        <f>主动技能!AH266</f>
        <v>attack</v>
      </c>
      <c r="AB263" s="31" t="str">
        <f>IF(主动技能!AI266="","")</f>
        <v/>
      </c>
      <c r="AC263" s="31">
        <f>主动技能!AJ266</f>
        <v>20</v>
      </c>
      <c r="AD263" s="31">
        <f>主动技能!BF266</f>
        <v>100501</v>
      </c>
      <c r="AE263" s="1">
        <f t="shared" si="4"/>
        <v>20</v>
      </c>
    </row>
    <row r="264" spans="1:31" s="31" customFormat="1" x14ac:dyDescent="0.15">
      <c r="A264" s="31">
        <f>主动技能!B267</f>
        <v>10050201</v>
      </c>
      <c r="B264" s="4" t="str">
        <f>主动技能!H267</f>
        <v>玄冰箭</v>
      </c>
      <c r="C264" s="4" t="str">
        <f>主动技能!I267</f>
        <v>对敌方后排单体攻击，造成150%攻击力（+553）点伤害。</v>
      </c>
      <c r="D264" s="4">
        <f>VLOOKUP(主动技能!J267,对应表!F:G,2,FALSE)</f>
        <v>1</v>
      </c>
      <c r="E264" s="4">
        <f>VLOOKUP(主动技能!K267,对应表!J:K,2,FALSE)</f>
        <v>2</v>
      </c>
      <c r="F264" s="4">
        <f>VLOOKUP(主动技能!L267,对应表!N:O,2,FALSE)</f>
        <v>1</v>
      </c>
      <c r="G264" s="4">
        <f>IF(主动技能!M267="必中",2,1)</f>
        <v>1</v>
      </c>
      <c r="H264" s="4">
        <f>主动技能!N267</f>
        <v>100</v>
      </c>
      <c r="I264" s="4">
        <f>主动技能!O267</f>
        <v>0</v>
      </c>
      <c r="J264" s="31" t="str">
        <f>主动技能!P267</f>
        <v>||eff_xuanbingjian_1|</v>
      </c>
      <c r="K264" s="31">
        <f>主动技能!Q267</f>
        <v>1</v>
      </c>
      <c r="L264" s="31">
        <f>主动技能!R267</f>
        <v>0</v>
      </c>
      <c r="M264" s="31">
        <f>主动技能!S267</f>
        <v>0</v>
      </c>
      <c r="N264" s="31" t="str">
        <f>IF(主动技能!T267="","",主动技能!T267)</f>
        <v/>
      </c>
      <c r="O264" s="31" t="str">
        <f>IF(主动技能!U267="","",主动技能!U267)</f>
        <v/>
      </c>
      <c r="P264" s="31" t="str">
        <f>IF(主动技能!V267="","",主动技能!V267)</f>
        <v>skill_06</v>
      </c>
      <c r="Q264" s="31" t="str">
        <f>IF(主动技能!W267="","")</f>
        <v/>
      </c>
      <c r="R264" s="31" t="str">
        <f>IF(主动技能!X267="","")</f>
        <v/>
      </c>
      <c r="S264" s="31">
        <f>主动技能!Y267</f>
        <v>0</v>
      </c>
      <c r="T264" s="31">
        <f>主动技能!Z267</f>
        <v>150</v>
      </c>
      <c r="U264" s="31">
        <f>主动技能!AB267</f>
        <v>553</v>
      </c>
      <c r="V264" s="31">
        <f>主动技能!AC267</f>
        <v>0</v>
      </c>
      <c r="W264" s="31">
        <f>主动技能!AD267</f>
        <v>0</v>
      </c>
      <c r="X264" s="31">
        <f>主动技能!AE267</f>
        <v>1</v>
      </c>
      <c r="Y264" s="31">
        <f>主动技能!AF267</f>
        <v>1</v>
      </c>
      <c r="Z264" s="31">
        <f>主动技能!AG267</f>
        <v>1</v>
      </c>
      <c r="AA264" s="31" t="str">
        <f>主动技能!AH267</f>
        <v>attackex</v>
      </c>
      <c r="AB264" s="31" t="str">
        <f>IF(主动技能!AI267="","")</f>
        <v/>
      </c>
      <c r="AC264" s="31">
        <f>主动技能!AJ267</f>
        <v>1</v>
      </c>
      <c r="AD264" s="31">
        <f>主动技能!BF267</f>
        <v>100502</v>
      </c>
      <c r="AE264" s="1">
        <f t="shared" si="4"/>
        <v>1</v>
      </c>
    </row>
    <row r="265" spans="1:31" s="31" customFormat="1" x14ac:dyDescent="0.15">
      <c r="A265" s="31">
        <f>主动技能!B268</f>
        <v>10050202</v>
      </c>
      <c r="B265" s="4" t="str">
        <f>主动技能!H268</f>
        <v>玄冰箭</v>
      </c>
      <c r="C265" s="4" t="str">
        <f>主动技能!I268</f>
        <v>对敌方后排单体攻击，造成150%攻击力（+611）点伤害。</v>
      </c>
      <c r="D265" s="4">
        <f>VLOOKUP(主动技能!J268,对应表!F:G,2,FALSE)</f>
        <v>1</v>
      </c>
      <c r="E265" s="4">
        <f>VLOOKUP(主动技能!K268,对应表!J:K,2,FALSE)</f>
        <v>2</v>
      </c>
      <c r="F265" s="4">
        <f>VLOOKUP(主动技能!L268,对应表!N:O,2,FALSE)</f>
        <v>1</v>
      </c>
      <c r="G265" s="4">
        <f>IF(主动技能!M268="必中",2,1)</f>
        <v>1</v>
      </c>
      <c r="H265" s="4">
        <f>主动技能!N268</f>
        <v>100</v>
      </c>
      <c r="I265" s="4">
        <f>主动技能!O268</f>
        <v>0</v>
      </c>
      <c r="J265" s="31" t="str">
        <f>主动技能!P268</f>
        <v>||eff_xuanbingjian_1|</v>
      </c>
      <c r="K265" s="31">
        <f>主动技能!Q268</f>
        <v>1</v>
      </c>
      <c r="L265" s="31">
        <f>主动技能!R268</f>
        <v>0</v>
      </c>
      <c r="M265" s="31">
        <f>主动技能!S268</f>
        <v>0</v>
      </c>
      <c r="N265" s="31" t="str">
        <f>IF(主动技能!T268="","",主动技能!T268)</f>
        <v/>
      </c>
      <c r="O265" s="31" t="str">
        <f>IF(主动技能!U268="","",主动技能!U268)</f>
        <v/>
      </c>
      <c r="P265" s="31" t="str">
        <f>IF(主动技能!V268="","",主动技能!V268)</f>
        <v>skill_06</v>
      </c>
      <c r="Q265" s="31" t="str">
        <f>IF(主动技能!W268="","")</f>
        <v/>
      </c>
      <c r="R265" s="31" t="str">
        <f>IF(主动技能!X268="","")</f>
        <v/>
      </c>
      <c r="S265" s="31">
        <f>主动技能!Y268</f>
        <v>0</v>
      </c>
      <c r="T265" s="31">
        <f>主动技能!Z268</f>
        <v>150</v>
      </c>
      <c r="U265" s="31">
        <f>主动技能!AB268</f>
        <v>611</v>
      </c>
      <c r="V265" s="31">
        <f>主动技能!AC268</f>
        <v>0</v>
      </c>
      <c r="W265" s="31">
        <f>主动技能!AD268</f>
        <v>0</v>
      </c>
      <c r="X265" s="31">
        <f>主动技能!AE268</f>
        <v>1</v>
      </c>
      <c r="Y265" s="31">
        <f>主动技能!AF268</f>
        <v>1</v>
      </c>
      <c r="Z265" s="31">
        <f>主动技能!AG268</f>
        <v>1</v>
      </c>
      <c r="AA265" s="31" t="str">
        <f>主动技能!AH268</f>
        <v>attackex</v>
      </c>
      <c r="AB265" s="31" t="str">
        <f>IF(主动技能!AI268="","")</f>
        <v/>
      </c>
      <c r="AC265" s="31">
        <f>主动技能!AJ268</f>
        <v>2</v>
      </c>
      <c r="AD265" s="31">
        <f>主动技能!BF268</f>
        <v>100502</v>
      </c>
      <c r="AE265" s="1">
        <f t="shared" si="4"/>
        <v>2</v>
      </c>
    </row>
    <row r="266" spans="1:31" s="31" customFormat="1" x14ac:dyDescent="0.15">
      <c r="A266" s="31">
        <f>主动技能!B269</f>
        <v>10050203</v>
      </c>
      <c r="B266" s="4" t="str">
        <f>主动技能!H269</f>
        <v>玄冰箭</v>
      </c>
      <c r="C266" s="4" t="str">
        <f>主动技能!I269</f>
        <v>对敌方后排单体攻击，造成150%攻击力（+809）点伤害。</v>
      </c>
      <c r="D266" s="4">
        <f>VLOOKUP(主动技能!J269,对应表!F:G,2,FALSE)</f>
        <v>1</v>
      </c>
      <c r="E266" s="4">
        <f>VLOOKUP(主动技能!K269,对应表!J:K,2,FALSE)</f>
        <v>2</v>
      </c>
      <c r="F266" s="4">
        <f>VLOOKUP(主动技能!L269,对应表!N:O,2,FALSE)</f>
        <v>1</v>
      </c>
      <c r="G266" s="4">
        <f>IF(主动技能!M269="必中",2,1)</f>
        <v>1</v>
      </c>
      <c r="H266" s="4">
        <f>主动技能!N269</f>
        <v>100</v>
      </c>
      <c r="I266" s="4">
        <f>主动技能!O269</f>
        <v>0</v>
      </c>
      <c r="J266" s="31" t="str">
        <f>主动技能!P269</f>
        <v>||eff_xuanbingjian_1|</v>
      </c>
      <c r="K266" s="31">
        <f>主动技能!Q269</f>
        <v>1</v>
      </c>
      <c r="L266" s="31">
        <f>主动技能!R269</f>
        <v>0</v>
      </c>
      <c r="M266" s="31">
        <f>主动技能!S269</f>
        <v>0</v>
      </c>
      <c r="N266" s="31" t="str">
        <f>IF(主动技能!T269="","",主动技能!T269)</f>
        <v/>
      </c>
      <c r="O266" s="31" t="str">
        <f>IF(主动技能!U269="","",主动技能!U269)</f>
        <v/>
      </c>
      <c r="P266" s="31" t="str">
        <f>IF(主动技能!V269="","",主动技能!V269)</f>
        <v>skill_06</v>
      </c>
      <c r="Q266" s="31" t="str">
        <f>IF(主动技能!W269="","")</f>
        <v/>
      </c>
      <c r="R266" s="31" t="str">
        <f>IF(主动技能!X269="","")</f>
        <v/>
      </c>
      <c r="S266" s="31">
        <f>主动技能!Y269</f>
        <v>0</v>
      </c>
      <c r="T266" s="31">
        <f>主动技能!Z269</f>
        <v>150</v>
      </c>
      <c r="U266" s="31">
        <f>主动技能!AB269</f>
        <v>809</v>
      </c>
      <c r="V266" s="31">
        <f>主动技能!AC269</f>
        <v>0</v>
      </c>
      <c r="W266" s="31">
        <f>主动技能!AD269</f>
        <v>0</v>
      </c>
      <c r="X266" s="31">
        <f>主动技能!AE269</f>
        <v>1</v>
      </c>
      <c r="Y266" s="31">
        <f>主动技能!AF269</f>
        <v>1</v>
      </c>
      <c r="Z266" s="31">
        <f>主动技能!AG269</f>
        <v>1</v>
      </c>
      <c r="AA266" s="31" t="str">
        <f>主动技能!AH269</f>
        <v>attackex</v>
      </c>
      <c r="AB266" s="31" t="str">
        <f>IF(主动技能!AI269="","")</f>
        <v/>
      </c>
      <c r="AC266" s="31">
        <f>主动技能!AJ269</f>
        <v>3</v>
      </c>
      <c r="AD266" s="31">
        <f>主动技能!BF269</f>
        <v>100502</v>
      </c>
      <c r="AE266" s="1">
        <f t="shared" si="4"/>
        <v>3</v>
      </c>
    </row>
    <row r="267" spans="1:31" s="31" customFormat="1" x14ac:dyDescent="0.15">
      <c r="A267" s="31">
        <f>主动技能!B270</f>
        <v>10050204</v>
      </c>
      <c r="B267" s="4" t="str">
        <f>主动技能!H270</f>
        <v>玄冰箭</v>
      </c>
      <c r="C267" s="4" t="str">
        <f>主动技能!I270</f>
        <v>对敌方后排单体攻击，造成150%攻击力（+1247）点伤害。</v>
      </c>
      <c r="D267" s="4">
        <f>VLOOKUP(主动技能!J270,对应表!F:G,2,FALSE)</f>
        <v>1</v>
      </c>
      <c r="E267" s="4">
        <f>VLOOKUP(主动技能!K270,对应表!J:K,2,FALSE)</f>
        <v>2</v>
      </c>
      <c r="F267" s="4">
        <f>VLOOKUP(主动技能!L270,对应表!N:O,2,FALSE)</f>
        <v>1</v>
      </c>
      <c r="G267" s="4">
        <f>IF(主动技能!M270="必中",2,1)</f>
        <v>1</v>
      </c>
      <c r="H267" s="4">
        <f>主动技能!N270</f>
        <v>100</v>
      </c>
      <c r="I267" s="4">
        <f>主动技能!O270</f>
        <v>0</v>
      </c>
      <c r="J267" s="31" t="str">
        <f>主动技能!P270</f>
        <v>||eff_xuanbingjian_1|</v>
      </c>
      <c r="K267" s="31">
        <f>主动技能!Q270</f>
        <v>1</v>
      </c>
      <c r="L267" s="31">
        <f>主动技能!R270</f>
        <v>0</v>
      </c>
      <c r="M267" s="31">
        <f>主动技能!S270</f>
        <v>0</v>
      </c>
      <c r="N267" s="31" t="str">
        <f>IF(主动技能!T270="","",主动技能!T270)</f>
        <v/>
      </c>
      <c r="O267" s="31" t="str">
        <f>IF(主动技能!U270="","",主动技能!U270)</f>
        <v/>
      </c>
      <c r="P267" s="31" t="str">
        <f>IF(主动技能!V270="","",主动技能!V270)</f>
        <v>skill_06</v>
      </c>
      <c r="Q267" s="31" t="str">
        <f>IF(主动技能!W270="","")</f>
        <v/>
      </c>
      <c r="R267" s="31" t="str">
        <f>IF(主动技能!X270="","")</f>
        <v/>
      </c>
      <c r="S267" s="31">
        <f>主动技能!Y270</f>
        <v>0</v>
      </c>
      <c r="T267" s="31">
        <f>主动技能!Z270</f>
        <v>150</v>
      </c>
      <c r="U267" s="31">
        <f>主动技能!AB270</f>
        <v>1247</v>
      </c>
      <c r="V267" s="31">
        <f>主动技能!AC270</f>
        <v>0</v>
      </c>
      <c r="W267" s="31">
        <f>主动技能!AD270</f>
        <v>0</v>
      </c>
      <c r="X267" s="31">
        <f>主动技能!AE270</f>
        <v>1</v>
      </c>
      <c r="Y267" s="31">
        <f>主动技能!AF270</f>
        <v>1</v>
      </c>
      <c r="Z267" s="31">
        <f>主动技能!AG270</f>
        <v>1</v>
      </c>
      <c r="AA267" s="31" t="str">
        <f>主动技能!AH270</f>
        <v>attackex</v>
      </c>
      <c r="AB267" s="31" t="str">
        <f>IF(主动技能!AI270="","")</f>
        <v/>
      </c>
      <c r="AC267" s="31">
        <f>主动技能!AJ270</f>
        <v>4</v>
      </c>
      <c r="AD267" s="31">
        <f>主动技能!BF270</f>
        <v>100502</v>
      </c>
      <c r="AE267" s="1">
        <f t="shared" si="4"/>
        <v>4</v>
      </c>
    </row>
    <row r="268" spans="1:31" s="31" customFormat="1" x14ac:dyDescent="0.15">
      <c r="A268" s="31">
        <f>主动技能!B271</f>
        <v>10050205</v>
      </c>
      <c r="B268" s="4" t="str">
        <f>主动技能!H271</f>
        <v>玄冰箭</v>
      </c>
      <c r="C268" s="4" t="str">
        <f>主动技能!I271</f>
        <v>对敌方后排单体攻击，造成150%攻击力（+1867）点伤害。</v>
      </c>
      <c r="D268" s="4">
        <f>VLOOKUP(主动技能!J271,对应表!F:G,2,FALSE)</f>
        <v>1</v>
      </c>
      <c r="E268" s="4">
        <f>VLOOKUP(主动技能!K271,对应表!J:K,2,FALSE)</f>
        <v>2</v>
      </c>
      <c r="F268" s="4">
        <f>VLOOKUP(主动技能!L271,对应表!N:O,2,FALSE)</f>
        <v>1</v>
      </c>
      <c r="G268" s="4">
        <f>IF(主动技能!M271="必中",2,1)</f>
        <v>1</v>
      </c>
      <c r="H268" s="4">
        <f>主动技能!N271</f>
        <v>100</v>
      </c>
      <c r="I268" s="4">
        <f>主动技能!O271</f>
        <v>0</v>
      </c>
      <c r="J268" s="31" t="str">
        <f>主动技能!P271</f>
        <v>||eff_xuanbingjian_1|</v>
      </c>
      <c r="K268" s="31">
        <f>主动技能!Q271</f>
        <v>1</v>
      </c>
      <c r="L268" s="31">
        <f>主动技能!R271</f>
        <v>0</v>
      </c>
      <c r="M268" s="31">
        <f>主动技能!S271</f>
        <v>0</v>
      </c>
      <c r="N268" s="31" t="str">
        <f>IF(主动技能!T271="","",主动技能!T271)</f>
        <v/>
      </c>
      <c r="O268" s="31" t="str">
        <f>IF(主动技能!U271="","",主动技能!U271)</f>
        <v/>
      </c>
      <c r="P268" s="31" t="str">
        <f>IF(主动技能!V271="","",主动技能!V271)</f>
        <v>skill_06</v>
      </c>
      <c r="Q268" s="31" t="str">
        <f>IF(主动技能!W271="","")</f>
        <v/>
      </c>
      <c r="R268" s="31" t="str">
        <f>IF(主动技能!X271="","")</f>
        <v/>
      </c>
      <c r="S268" s="31">
        <f>主动技能!Y271</f>
        <v>0</v>
      </c>
      <c r="T268" s="31">
        <f>主动技能!Z271</f>
        <v>150</v>
      </c>
      <c r="U268" s="31">
        <f>主动技能!AB271</f>
        <v>1867</v>
      </c>
      <c r="V268" s="31">
        <f>主动技能!AC271</f>
        <v>0</v>
      </c>
      <c r="W268" s="31">
        <f>主动技能!AD271</f>
        <v>0</v>
      </c>
      <c r="X268" s="31">
        <f>主动技能!AE271</f>
        <v>1</v>
      </c>
      <c r="Y268" s="31">
        <f>主动技能!AF271</f>
        <v>1</v>
      </c>
      <c r="Z268" s="31">
        <f>主动技能!AG271</f>
        <v>1</v>
      </c>
      <c r="AA268" s="31" t="str">
        <f>主动技能!AH271</f>
        <v>attackex</v>
      </c>
      <c r="AB268" s="31" t="str">
        <f>IF(主动技能!AI271="","")</f>
        <v/>
      </c>
      <c r="AC268" s="31">
        <f>主动技能!AJ271</f>
        <v>5</v>
      </c>
      <c r="AD268" s="31">
        <f>主动技能!BF271</f>
        <v>100502</v>
      </c>
      <c r="AE268" s="1">
        <f t="shared" si="4"/>
        <v>5</v>
      </c>
    </row>
    <row r="269" spans="1:31" s="31" customFormat="1" x14ac:dyDescent="0.15">
      <c r="A269" s="31">
        <f>主动技能!B272</f>
        <v>10050206</v>
      </c>
      <c r="B269" s="4" t="str">
        <f>主动技能!H272</f>
        <v>玄冰箭</v>
      </c>
      <c r="C269" s="4" t="str">
        <f>主动技能!I272</f>
        <v>对敌方后排单体攻击，造成150%攻击力（+2745）点伤害。</v>
      </c>
      <c r="D269" s="4">
        <f>VLOOKUP(主动技能!J272,对应表!F:G,2,FALSE)</f>
        <v>1</v>
      </c>
      <c r="E269" s="4">
        <f>VLOOKUP(主动技能!K272,对应表!J:K,2,FALSE)</f>
        <v>2</v>
      </c>
      <c r="F269" s="4">
        <f>VLOOKUP(主动技能!L272,对应表!N:O,2,FALSE)</f>
        <v>1</v>
      </c>
      <c r="G269" s="4">
        <f>IF(主动技能!M272="必中",2,1)</f>
        <v>1</v>
      </c>
      <c r="H269" s="4">
        <f>主动技能!N272</f>
        <v>100</v>
      </c>
      <c r="I269" s="4">
        <f>主动技能!O272</f>
        <v>0</v>
      </c>
      <c r="J269" s="31" t="str">
        <f>主动技能!P272</f>
        <v>||eff_xuanbingjian_1|</v>
      </c>
      <c r="K269" s="31">
        <f>主动技能!Q272</f>
        <v>1</v>
      </c>
      <c r="L269" s="31">
        <f>主动技能!R272</f>
        <v>0</v>
      </c>
      <c r="M269" s="31">
        <f>主动技能!S272</f>
        <v>0</v>
      </c>
      <c r="N269" s="31" t="str">
        <f>IF(主动技能!T272="","",主动技能!T272)</f>
        <v/>
      </c>
      <c r="O269" s="31" t="str">
        <f>IF(主动技能!U272="","",主动技能!U272)</f>
        <v/>
      </c>
      <c r="P269" s="31" t="str">
        <f>IF(主动技能!V272="","",主动技能!V272)</f>
        <v>skill_06</v>
      </c>
      <c r="Q269" s="31" t="str">
        <f>IF(主动技能!W272="","")</f>
        <v/>
      </c>
      <c r="R269" s="31" t="str">
        <f>IF(主动技能!X272="","")</f>
        <v/>
      </c>
      <c r="S269" s="31">
        <f>主动技能!Y272</f>
        <v>0</v>
      </c>
      <c r="T269" s="31">
        <f>主动技能!Z272</f>
        <v>150</v>
      </c>
      <c r="U269" s="31">
        <f>主动技能!AB272</f>
        <v>2745</v>
      </c>
      <c r="V269" s="31">
        <f>主动技能!AC272</f>
        <v>0</v>
      </c>
      <c r="W269" s="31">
        <f>主动技能!AD272</f>
        <v>0</v>
      </c>
      <c r="X269" s="31">
        <f>主动技能!AE272</f>
        <v>1</v>
      </c>
      <c r="Y269" s="31">
        <f>主动技能!AF272</f>
        <v>1</v>
      </c>
      <c r="Z269" s="31">
        <f>主动技能!AG272</f>
        <v>1</v>
      </c>
      <c r="AA269" s="31" t="str">
        <f>主动技能!AH272</f>
        <v>attackex</v>
      </c>
      <c r="AB269" s="31" t="str">
        <f>IF(主动技能!AI272="","")</f>
        <v/>
      </c>
      <c r="AC269" s="31">
        <f>主动技能!AJ272</f>
        <v>6</v>
      </c>
      <c r="AD269" s="31">
        <f>主动技能!BF272</f>
        <v>100502</v>
      </c>
      <c r="AE269" s="1">
        <f t="shared" si="4"/>
        <v>6</v>
      </c>
    </row>
    <row r="270" spans="1:31" s="31" customFormat="1" x14ac:dyDescent="0.15">
      <c r="A270" s="31">
        <f>主动技能!B273</f>
        <v>10050207</v>
      </c>
      <c r="B270" s="4" t="str">
        <f>主动技能!H273</f>
        <v>玄冰箭</v>
      </c>
      <c r="C270" s="4" t="str">
        <f>主动技能!I273</f>
        <v>对敌方后排单体攻击，造成150%攻击力（+3989）点伤害。</v>
      </c>
      <c r="D270" s="4">
        <f>VLOOKUP(主动技能!J273,对应表!F:G,2,FALSE)</f>
        <v>1</v>
      </c>
      <c r="E270" s="4">
        <f>VLOOKUP(主动技能!K273,对应表!J:K,2,FALSE)</f>
        <v>2</v>
      </c>
      <c r="F270" s="4">
        <f>VLOOKUP(主动技能!L273,对应表!N:O,2,FALSE)</f>
        <v>1</v>
      </c>
      <c r="G270" s="4">
        <f>IF(主动技能!M273="必中",2,1)</f>
        <v>1</v>
      </c>
      <c r="H270" s="4">
        <f>主动技能!N273</f>
        <v>100</v>
      </c>
      <c r="I270" s="4">
        <f>主动技能!O273</f>
        <v>0</v>
      </c>
      <c r="J270" s="31" t="str">
        <f>主动技能!P273</f>
        <v>||eff_xuanbingjian_1|</v>
      </c>
      <c r="K270" s="31">
        <f>主动技能!Q273</f>
        <v>1</v>
      </c>
      <c r="L270" s="31">
        <f>主动技能!R273</f>
        <v>0</v>
      </c>
      <c r="M270" s="31">
        <f>主动技能!S273</f>
        <v>0</v>
      </c>
      <c r="N270" s="31" t="str">
        <f>IF(主动技能!T273="","",主动技能!T273)</f>
        <v/>
      </c>
      <c r="O270" s="31" t="str">
        <f>IF(主动技能!U273="","",主动技能!U273)</f>
        <v/>
      </c>
      <c r="P270" s="31" t="str">
        <f>IF(主动技能!V273="","",主动技能!V273)</f>
        <v>skill_06</v>
      </c>
      <c r="Q270" s="31" t="str">
        <f>IF(主动技能!W273="","")</f>
        <v/>
      </c>
      <c r="R270" s="31" t="str">
        <f>IF(主动技能!X273="","")</f>
        <v/>
      </c>
      <c r="S270" s="31">
        <f>主动技能!Y273</f>
        <v>0</v>
      </c>
      <c r="T270" s="31">
        <f>主动技能!Z273</f>
        <v>150</v>
      </c>
      <c r="U270" s="31">
        <f>主动技能!AB273</f>
        <v>3989</v>
      </c>
      <c r="V270" s="31">
        <f>主动技能!AC273</f>
        <v>0</v>
      </c>
      <c r="W270" s="31">
        <f>主动技能!AD273</f>
        <v>0</v>
      </c>
      <c r="X270" s="31">
        <f>主动技能!AE273</f>
        <v>1</v>
      </c>
      <c r="Y270" s="31">
        <f>主动技能!AF273</f>
        <v>1</v>
      </c>
      <c r="Z270" s="31">
        <f>主动技能!AG273</f>
        <v>1</v>
      </c>
      <c r="AA270" s="31" t="str">
        <f>主动技能!AH273</f>
        <v>attackex</v>
      </c>
      <c r="AB270" s="31" t="str">
        <f>IF(主动技能!AI273="","")</f>
        <v/>
      </c>
      <c r="AC270" s="31">
        <f>主动技能!AJ273</f>
        <v>7</v>
      </c>
      <c r="AD270" s="31">
        <f>主动技能!BF273</f>
        <v>100502</v>
      </c>
      <c r="AE270" s="1">
        <f t="shared" si="4"/>
        <v>7</v>
      </c>
    </row>
    <row r="271" spans="1:31" s="31" customFormat="1" x14ac:dyDescent="0.15">
      <c r="A271" s="31">
        <f>主动技能!B274</f>
        <v>10050208</v>
      </c>
      <c r="B271" s="4" t="str">
        <f>主动技能!H274</f>
        <v>玄冰箭</v>
      </c>
      <c r="C271" s="4" t="str">
        <f>主动技能!I274</f>
        <v>对敌方后排单体攻击，造成150%攻击力（+5748）点伤害。</v>
      </c>
      <c r="D271" s="4">
        <f>VLOOKUP(主动技能!J274,对应表!F:G,2,FALSE)</f>
        <v>1</v>
      </c>
      <c r="E271" s="4">
        <f>VLOOKUP(主动技能!K274,对应表!J:K,2,FALSE)</f>
        <v>2</v>
      </c>
      <c r="F271" s="4">
        <f>VLOOKUP(主动技能!L274,对应表!N:O,2,FALSE)</f>
        <v>1</v>
      </c>
      <c r="G271" s="4">
        <f>IF(主动技能!M274="必中",2,1)</f>
        <v>1</v>
      </c>
      <c r="H271" s="4">
        <f>主动技能!N274</f>
        <v>100</v>
      </c>
      <c r="I271" s="4">
        <f>主动技能!O274</f>
        <v>0</v>
      </c>
      <c r="J271" s="31" t="str">
        <f>主动技能!P274</f>
        <v>||eff_xuanbingjian_1|</v>
      </c>
      <c r="K271" s="31">
        <f>主动技能!Q274</f>
        <v>1</v>
      </c>
      <c r="L271" s="31">
        <f>主动技能!R274</f>
        <v>0</v>
      </c>
      <c r="M271" s="31">
        <f>主动技能!S274</f>
        <v>0</v>
      </c>
      <c r="N271" s="31" t="str">
        <f>IF(主动技能!T274="","",主动技能!T274)</f>
        <v/>
      </c>
      <c r="O271" s="31" t="str">
        <f>IF(主动技能!U274="","",主动技能!U274)</f>
        <v/>
      </c>
      <c r="P271" s="31" t="str">
        <f>IF(主动技能!V274="","",主动技能!V274)</f>
        <v>skill_06</v>
      </c>
      <c r="Q271" s="31" t="str">
        <f>IF(主动技能!W274="","")</f>
        <v/>
      </c>
      <c r="R271" s="31" t="str">
        <f>IF(主动技能!X274="","")</f>
        <v/>
      </c>
      <c r="S271" s="31">
        <f>主动技能!Y274</f>
        <v>0</v>
      </c>
      <c r="T271" s="31">
        <f>主动技能!Z274</f>
        <v>150</v>
      </c>
      <c r="U271" s="31">
        <f>主动技能!AB274</f>
        <v>5748</v>
      </c>
      <c r="V271" s="31">
        <f>主动技能!AC274</f>
        <v>0</v>
      </c>
      <c r="W271" s="31">
        <f>主动技能!AD274</f>
        <v>0</v>
      </c>
      <c r="X271" s="31">
        <f>主动技能!AE274</f>
        <v>1</v>
      </c>
      <c r="Y271" s="31">
        <f>主动技能!AF274</f>
        <v>1</v>
      </c>
      <c r="Z271" s="31">
        <f>主动技能!AG274</f>
        <v>1</v>
      </c>
      <c r="AA271" s="31" t="str">
        <f>主动技能!AH274</f>
        <v>attackex</v>
      </c>
      <c r="AB271" s="31" t="str">
        <f>IF(主动技能!AI274="","")</f>
        <v/>
      </c>
      <c r="AC271" s="31">
        <f>主动技能!AJ274</f>
        <v>8</v>
      </c>
      <c r="AD271" s="31">
        <f>主动技能!BF274</f>
        <v>100502</v>
      </c>
      <c r="AE271" s="1">
        <f t="shared" si="4"/>
        <v>8</v>
      </c>
    </row>
    <row r="272" spans="1:31" s="31" customFormat="1" x14ac:dyDescent="0.15">
      <c r="A272" s="31">
        <f>主动技能!B275</f>
        <v>10050209</v>
      </c>
      <c r="B272" s="4" t="str">
        <f>主动技能!H275</f>
        <v>玄冰箭</v>
      </c>
      <c r="C272" s="4" t="str">
        <f>主动技能!I275</f>
        <v>对敌方后排单体攻击，造成150%攻击力（+8240）点伤害。</v>
      </c>
      <c r="D272" s="4">
        <f>VLOOKUP(主动技能!J275,对应表!F:G,2,FALSE)</f>
        <v>1</v>
      </c>
      <c r="E272" s="4">
        <f>VLOOKUP(主动技能!K275,对应表!J:K,2,FALSE)</f>
        <v>2</v>
      </c>
      <c r="F272" s="4">
        <f>VLOOKUP(主动技能!L275,对应表!N:O,2,FALSE)</f>
        <v>1</v>
      </c>
      <c r="G272" s="4">
        <f>IF(主动技能!M275="必中",2,1)</f>
        <v>1</v>
      </c>
      <c r="H272" s="4">
        <f>主动技能!N275</f>
        <v>100</v>
      </c>
      <c r="I272" s="4">
        <f>主动技能!O275</f>
        <v>0</v>
      </c>
      <c r="J272" s="31" t="str">
        <f>主动技能!P275</f>
        <v>||eff_xuanbingjian_1|</v>
      </c>
      <c r="K272" s="31">
        <f>主动技能!Q275</f>
        <v>1</v>
      </c>
      <c r="L272" s="31">
        <f>主动技能!R275</f>
        <v>0</v>
      </c>
      <c r="M272" s="31">
        <f>主动技能!S275</f>
        <v>0</v>
      </c>
      <c r="N272" s="31" t="str">
        <f>IF(主动技能!T275="","",主动技能!T275)</f>
        <v/>
      </c>
      <c r="O272" s="31" t="str">
        <f>IF(主动技能!U275="","",主动技能!U275)</f>
        <v/>
      </c>
      <c r="P272" s="31" t="str">
        <f>IF(主动技能!V275="","",主动技能!V275)</f>
        <v>skill_06</v>
      </c>
      <c r="Q272" s="31" t="str">
        <f>IF(主动技能!W275="","")</f>
        <v/>
      </c>
      <c r="R272" s="31" t="str">
        <f>IF(主动技能!X275="","")</f>
        <v/>
      </c>
      <c r="S272" s="31">
        <f>主动技能!Y275</f>
        <v>0</v>
      </c>
      <c r="T272" s="31">
        <f>主动技能!Z275</f>
        <v>150</v>
      </c>
      <c r="U272" s="31">
        <f>主动技能!AB275</f>
        <v>8240</v>
      </c>
      <c r="V272" s="31">
        <f>主动技能!AC275</f>
        <v>0</v>
      </c>
      <c r="W272" s="31">
        <f>主动技能!AD275</f>
        <v>0</v>
      </c>
      <c r="X272" s="31">
        <f>主动技能!AE275</f>
        <v>1</v>
      </c>
      <c r="Y272" s="31">
        <f>主动技能!AF275</f>
        <v>1</v>
      </c>
      <c r="Z272" s="31">
        <f>主动技能!AG275</f>
        <v>1</v>
      </c>
      <c r="AA272" s="31" t="str">
        <f>主动技能!AH275</f>
        <v>attackex</v>
      </c>
      <c r="AB272" s="31" t="str">
        <f>IF(主动技能!AI275="","")</f>
        <v/>
      </c>
      <c r="AC272" s="31">
        <f>主动技能!AJ275</f>
        <v>9</v>
      </c>
      <c r="AD272" s="31">
        <f>主动技能!BF275</f>
        <v>100502</v>
      </c>
      <c r="AE272" s="1">
        <f t="shared" si="4"/>
        <v>9</v>
      </c>
    </row>
    <row r="273" spans="1:31" s="31" customFormat="1" x14ac:dyDescent="0.15">
      <c r="A273" s="31">
        <f>主动技能!B276</f>
        <v>10050210</v>
      </c>
      <c r="B273" s="4" t="str">
        <f>主动技能!H276</f>
        <v>玄冰箭</v>
      </c>
      <c r="C273" s="4" t="str">
        <f>主动技能!I276</f>
        <v>对敌方后排单体攻击，造成150%攻击力（+11767）点伤害。</v>
      </c>
      <c r="D273" s="4">
        <f>VLOOKUP(主动技能!J276,对应表!F:G,2,FALSE)</f>
        <v>1</v>
      </c>
      <c r="E273" s="4">
        <f>VLOOKUP(主动技能!K276,对应表!J:K,2,FALSE)</f>
        <v>2</v>
      </c>
      <c r="F273" s="4">
        <f>VLOOKUP(主动技能!L276,对应表!N:O,2,FALSE)</f>
        <v>1</v>
      </c>
      <c r="G273" s="4">
        <f>IF(主动技能!M276="必中",2,1)</f>
        <v>1</v>
      </c>
      <c r="H273" s="4">
        <f>主动技能!N276</f>
        <v>100</v>
      </c>
      <c r="I273" s="4">
        <f>主动技能!O276</f>
        <v>0</v>
      </c>
      <c r="J273" s="31" t="str">
        <f>主动技能!P276</f>
        <v>||eff_xuanbingjian_1|</v>
      </c>
      <c r="K273" s="31">
        <f>主动技能!Q276</f>
        <v>1</v>
      </c>
      <c r="L273" s="31">
        <f>主动技能!R276</f>
        <v>0</v>
      </c>
      <c r="M273" s="31">
        <f>主动技能!S276</f>
        <v>0</v>
      </c>
      <c r="N273" s="31" t="str">
        <f>IF(主动技能!T276="","",主动技能!T276)</f>
        <v/>
      </c>
      <c r="O273" s="31" t="str">
        <f>IF(主动技能!U276="","",主动技能!U276)</f>
        <v/>
      </c>
      <c r="P273" s="31" t="str">
        <f>IF(主动技能!V276="","",主动技能!V276)</f>
        <v>skill_06</v>
      </c>
      <c r="Q273" s="31" t="str">
        <f>IF(主动技能!W276="","")</f>
        <v/>
      </c>
      <c r="R273" s="31" t="str">
        <f>IF(主动技能!X276="","")</f>
        <v/>
      </c>
      <c r="S273" s="31">
        <f>主动技能!Y276</f>
        <v>0</v>
      </c>
      <c r="T273" s="31">
        <f>主动技能!Z276</f>
        <v>150</v>
      </c>
      <c r="U273" s="31">
        <f>主动技能!AB276</f>
        <v>11767</v>
      </c>
      <c r="V273" s="31">
        <f>主动技能!AC276</f>
        <v>0</v>
      </c>
      <c r="W273" s="31">
        <f>主动技能!AD276</f>
        <v>0</v>
      </c>
      <c r="X273" s="31">
        <f>主动技能!AE276</f>
        <v>1</v>
      </c>
      <c r="Y273" s="31">
        <f>主动技能!AF276</f>
        <v>1</v>
      </c>
      <c r="Z273" s="31">
        <f>主动技能!AG276</f>
        <v>1</v>
      </c>
      <c r="AA273" s="31" t="str">
        <f>主动技能!AH276</f>
        <v>attackex</v>
      </c>
      <c r="AB273" s="31" t="str">
        <f>IF(主动技能!AI276="","")</f>
        <v/>
      </c>
      <c r="AC273" s="31">
        <f>主动技能!AJ276</f>
        <v>10</v>
      </c>
      <c r="AD273" s="31">
        <f>主动技能!BF276</f>
        <v>100502</v>
      </c>
      <c r="AE273" s="1">
        <f t="shared" si="4"/>
        <v>10</v>
      </c>
    </row>
    <row r="274" spans="1:31" s="31" customFormat="1" x14ac:dyDescent="0.15">
      <c r="A274" s="31">
        <f>主动技能!B277</f>
        <v>10050211</v>
      </c>
      <c r="B274" s="4" t="str">
        <f>主动技能!H277</f>
        <v>玄冰箭</v>
      </c>
      <c r="C274" s="4" t="str">
        <f>主动技能!I277</f>
        <v>对敌方后排单体攻击，造成150%攻击力（+16761）点伤害。</v>
      </c>
      <c r="D274" s="4">
        <f>VLOOKUP(主动技能!J277,对应表!F:G,2,FALSE)</f>
        <v>1</v>
      </c>
      <c r="E274" s="4">
        <f>VLOOKUP(主动技能!K277,对应表!J:K,2,FALSE)</f>
        <v>2</v>
      </c>
      <c r="F274" s="4">
        <f>VLOOKUP(主动技能!L277,对应表!N:O,2,FALSE)</f>
        <v>1</v>
      </c>
      <c r="G274" s="4">
        <f>IF(主动技能!M277="必中",2,1)</f>
        <v>1</v>
      </c>
      <c r="H274" s="4">
        <f>主动技能!N277</f>
        <v>100</v>
      </c>
      <c r="I274" s="4">
        <f>主动技能!O277</f>
        <v>0</v>
      </c>
      <c r="J274" s="31" t="str">
        <f>主动技能!P277</f>
        <v>||eff_xuanbingjian_1|</v>
      </c>
      <c r="K274" s="31">
        <f>主动技能!Q277</f>
        <v>1</v>
      </c>
      <c r="L274" s="31">
        <f>主动技能!R277</f>
        <v>0</v>
      </c>
      <c r="M274" s="31">
        <f>主动技能!S277</f>
        <v>0</v>
      </c>
      <c r="N274" s="31" t="str">
        <f>IF(主动技能!T277="","",主动技能!T277)</f>
        <v/>
      </c>
      <c r="O274" s="31" t="str">
        <f>IF(主动技能!U277="","",主动技能!U277)</f>
        <v/>
      </c>
      <c r="P274" s="31" t="str">
        <f>IF(主动技能!V277="","",主动技能!V277)</f>
        <v>skill_06</v>
      </c>
      <c r="Q274" s="31" t="str">
        <f>IF(主动技能!W277="","")</f>
        <v/>
      </c>
      <c r="R274" s="31" t="str">
        <f>IF(主动技能!X277="","")</f>
        <v/>
      </c>
      <c r="S274" s="31">
        <f>主动技能!Y277</f>
        <v>0</v>
      </c>
      <c r="T274" s="31">
        <f>主动技能!Z277</f>
        <v>150</v>
      </c>
      <c r="U274" s="31">
        <f>主动技能!AB277</f>
        <v>16761</v>
      </c>
      <c r="V274" s="31">
        <f>主动技能!AC277</f>
        <v>0</v>
      </c>
      <c r="W274" s="31">
        <f>主动技能!AD277</f>
        <v>0</v>
      </c>
      <c r="X274" s="31">
        <f>主动技能!AE277</f>
        <v>1</v>
      </c>
      <c r="Y274" s="31">
        <f>主动技能!AF277</f>
        <v>1</v>
      </c>
      <c r="Z274" s="31">
        <f>主动技能!AG277</f>
        <v>1</v>
      </c>
      <c r="AA274" s="31" t="str">
        <f>主动技能!AH277</f>
        <v>attackex</v>
      </c>
      <c r="AB274" s="31" t="str">
        <f>IF(主动技能!AI277="","")</f>
        <v/>
      </c>
      <c r="AC274" s="31">
        <f>主动技能!AJ277</f>
        <v>11</v>
      </c>
      <c r="AD274" s="31">
        <f>主动技能!BF277</f>
        <v>100502</v>
      </c>
      <c r="AE274" s="1">
        <f t="shared" si="4"/>
        <v>11</v>
      </c>
    </row>
    <row r="275" spans="1:31" s="31" customFormat="1" x14ac:dyDescent="0.15">
      <c r="A275" s="31">
        <f>主动技能!B278</f>
        <v>10050212</v>
      </c>
      <c r="B275" s="4" t="str">
        <f>主动技能!H278</f>
        <v>玄冰箭</v>
      </c>
      <c r="C275" s="4" t="str">
        <f>主动技能!I278</f>
        <v>对敌方后排单体攻击，造成150%攻击力（+23830）点伤害。</v>
      </c>
      <c r="D275" s="4">
        <f>VLOOKUP(主动技能!J278,对应表!F:G,2,FALSE)</f>
        <v>1</v>
      </c>
      <c r="E275" s="4">
        <f>VLOOKUP(主动技能!K278,对应表!J:K,2,FALSE)</f>
        <v>2</v>
      </c>
      <c r="F275" s="4">
        <f>VLOOKUP(主动技能!L278,对应表!N:O,2,FALSE)</f>
        <v>1</v>
      </c>
      <c r="G275" s="4">
        <f>IF(主动技能!M278="必中",2,1)</f>
        <v>1</v>
      </c>
      <c r="H275" s="4">
        <f>主动技能!N278</f>
        <v>100</v>
      </c>
      <c r="I275" s="4">
        <f>主动技能!O278</f>
        <v>0</v>
      </c>
      <c r="J275" s="31" t="str">
        <f>主动技能!P278</f>
        <v>||eff_xuanbingjian_1|</v>
      </c>
      <c r="K275" s="31">
        <f>主动技能!Q278</f>
        <v>1</v>
      </c>
      <c r="L275" s="31">
        <f>主动技能!R278</f>
        <v>0</v>
      </c>
      <c r="M275" s="31">
        <f>主动技能!S278</f>
        <v>0</v>
      </c>
      <c r="N275" s="31" t="str">
        <f>IF(主动技能!T278="","",主动技能!T278)</f>
        <v/>
      </c>
      <c r="O275" s="31" t="str">
        <f>IF(主动技能!U278="","",主动技能!U278)</f>
        <v/>
      </c>
      <c r="P275" s="31" t="str">
        <f>IF(主动技能!V278="","",主动技能!V278)</f>
        <v>skill_06</v>
      </c>
      <c r="Q275" s="31" t="str">
        <f>IF(主动技能!W278="","")</f>
        <v/>
      </c>
      <c r="R275" s="31" t="str">
        <f>IF(主动技能!X278="","")</f>
        <v/>
      </c>
      <c r="S275" s="31">
        <f>主动技能!Y278</f>
        <v>0</v>
      </c>
      <c r="T275" s="31">
        <f>主动技能!Z278</f>
        <v>150</v>
      </c>
      <c r="U275" s="31">
        <f>主动技能!AB278</f>
        <v>23830</v>
      </c>
      <c r="V275" s="31">
        <f>主动技能!AC278</f>
        <v>0</v>
      </c>
      <c r="W275" s="31">
        <f>主动技能!AD278</f>
        <v>0</v>
      </c>
      <c r="X275" s="31">
        <f>主动技能!AE278</f>
        <v>1</v>
      </c>
      <c r="Y275" s="31">
        <f>主动技能!AF278</f>
        <v>1</v>
      </c>
      <c r="Z275" s="31">
        <f>主动技能!AG278</f>
        <v>1</v>
      </c>
      <c r="AA275" s="31" t="str">
        <f>主动技能!AH278</f>
        <v>attackex</v>
      </c>
      <c r="AB275" s="31" t="str">
        <f>IF(主动技能!AI278="","")</f>
        <v/>
      </c>
      <c r="AC275" s="31">
        <f>主动技能!AJ278</f>
        <v>12</v>
      </c>
      <c r="AD275" s="31">
        <f>主动技能!BF278</f>
        <v>100502</v>
      </c>
      <c r="AE275" s="1">
        <f t="shared" si="4"/>
        <v>12</v>
      </c>
    </row>
    <row r="276" spans="1:31" s="31" customFormat="1" x14ac:dyDescent="0.15">
      <c r="A276" s="31">
        <f>主动技能!B279</f>
        <v>10050213</v>
      </c>
      <c r="B276" s="4" t="str">
        <f>主动技能!H279</f>
        <v>玄冰箭</v>
      </c>
      <c r="C276" s="4" t="str">
        <f>主动技能!I279</f>
        <v>对敌方后排单体攻击，造成150%攻击力（+33839）点伤害。</v>
      </c>
      <c r="D276" s="4">
        <f>VLOOKUP(主动技能!J279,对应表!F:G,2,FALSE)</f>
        <v>1</v>
      </c>
      <c r="E276" s="4">
        <f>VLOOKUP(主动技能!K279,对应表!J:K,2,FALSE)</f>
        <v>2</v>
      </c>
      <c r="F276" s="4">
        <f>VLOOKUP(主动技能!L279,对应表!N:O,2,FALSE)</f>
        <v>1</v>
      </c>
      <c r="G276" s="4">
        <f>IF(主动技能!M279="必中",2,1)</f>
        <v>1</v>
      </c>
      <c r="H276" s="4">
        <f>主动技能!N279</f>
        <v>100</v>
      </c>
      <c r="I276" s="4">
        <f>主动技能!O279</f>
        <v>0</v>
      </c>
      <c r="J276" s="31" t="str">
        <f>主动技能!P279</f>
        <v>||eff_xuanbingjian_1|</v>
      </c>
      <c r="K276" s="31">
        <f>主动技能!Q279</f>
        <v>1</v>
      </c>
      <c r="L276" s="31">
        <f>主动技能!R279</f>
        <v>0</v>
      </c>
      <c r="M276" s="31">
        <f>主动技能!S279</f>
        <v>0</v>
      </c>
      <c r="N276" s="31" t="str">
        <f>IF(主动技能!T279="","",主动技能!T279)</f>
        <v/>
      </c>
      <c r="O276" s="31" t="str">
        <f>IF(主动技能!U279="","",主动技能!U279)</f>
        <v/>
      </c>
      <c r="P276" s="31" t="str">
        <f>IF(主动技能!V279="","",主动技能!V279)</f>
        <v>skill_06</v>
      </c>
      <c r="Q276" s="31" t="str">
        <f>IF(主动技能!W279="","")</f>
        <v/>
      </c>
      <c r="R276" s="31" t="str">
        <f>IF(主动技能!X279="","")</f>
        <v/>
      </c>
      <c r="S276" s="31">
        <f>主动技能!Y279</f>
        <v>0</v>
      </c>
      <c r="T276" s="31">
        <f>主动技能!Z279</f>
        <v>150</v>
      </c>
      <c r="U276" s="31">
        <f>主动技能!AB279</f>
        <v>33839</v>
      </c>
      <c r="V276" s="31">
        <f>主动技能!AC279</f>
        <v>0</v>
      </c>
      <c r="W276" s="31">
        <f>主动技能!AD279</f>
        <v>0</v>
      </c>
      <c r="X276" s="31">
        <f>主动技能!AE279</f>
        <v>1</v>
      </c>
      <c r="Y276" s="31">
        <f>主动技能!AF279</f>
        <v>1</v>
      </c>
      <c r="Z276" s="31">
        <f>主动技能!AG279</f>
        <v>1</v>
      </c>
      <c r="AA276" s="31" t="str">
        <f>主动技能!AH279</f>
        <v>attackex</v>
      </c>
      <c r="AB276" s="31" t="str">
        <f>IF(主动技能!AI279="","")</f>
        <v/>
      </c>
      <c r="AC276" s="31">
        <f>主动技能!AJ279</f>
        <v>13</v>
      </c>
      <c r="AD276" s="31">
        <f>主动技能!BF279</f>
        <v>100502</v>
      </c>
      <c r="AE276" s="1">
        <f t="shared" si="4"/>
        <v>13</v>
      </c>
    </row>
    <row r="277" spans="1:31" s="31" customFormat="1" x14ac:dyDescent="0.15">
      <c r="A277" s="31">
        <f>主动技能!B280</f>
        <v>10050214</v>
      </c>
      <c r="B277" s="4" t="str">
        <f>主动技能!H280</f>
        <v>玄冰箭</v>
      </c>
      <c r="C277" s="4" t="str">
        <f>主动技能!I280</f>
        <v>对敌方后排单体攻击，造成150%攻击力（+48008）点伤害。</v>
      </c>
      <c r="D277" s="4">
        <f>VLOOKUP(主动技能!J280,对应表!F:G,2,FALSE)</f>
        <v>1</v>
      </c>
      <c r="E277" s="4">
        <f>VLOOKUP(主动技能!K280,对应表!J:K,2,FALSE)</f>
        <v>2</v>
      </c>
      <c r="F277" s="4">
        <f>VLOOKUP(主动技能!L280,对应表!N:O,2,FALSE)</f>
        <v>1</v>
      </c>
      <c r="G277" s="4">
        <f>IF(主动技能!M280="必中",2,1)</f>
        <v>1</v>
      </c>
      <c r="H277" s="4">
        <f>主动技能!N280</f>
        <v>100</v>
      </c>
      <c r="I277" s="4">
        <f>主动技能!O280</f>
        <v>0</v>
      </c>
      <c r="J277" s="31" t="str">
        <f>主动技能!P280</f>
        <v>||eff_xuanbingjian_1|</v>
      </c>
      <c r="K277" s="31">
        <f>主动技能!Q280</f>
        <v>1</v>
      </c>
      <c r="L277" s="31">
        <f>主动技能!R280</f>
        <v>0</v>
      </c>
      <c r="M277" s="31">
        <f>主动技能!S280</f>
        <v>0</v>
      </c>
      <c r="N277" s="31" t="str">
        <f>IF(主动技能!T280="","",主动技能!T280)</f>
        <v/>
      </c>
      <c r="O277" s="31" t="str">
        <f>IF(主动技能!U280="","",主动技能!U280)</f>
        <v/>
      </c>
      <c r="P277" s="31" t="str">
        <f>IF(主动技能!V280="","",主动技能!V280)</f>
        <v>skill_06</v>
      </c>
      <c r="Q277" s="31" t="str">
        <f>IF(主动技能!W280="","")</f>
        <v/>
      </c>
      <c r="R277" s="31" t="str">
        <f>IF(主动技能!X280="","")</f>
        <v/>
      </c>
      <c r="S277" s="31">
        <f>主动技能!Y280</f>
        <v>0</v>
      </c>
      <c r="T277" s="31">
        <f>主动技能!Z280</f>
        <v>150</v>
      </c>
      <c r="U277" s="31">
        <f>主动技能!AB280</f>
        <v>48008</v>
      </c>
      <c r="V277" s="31">
        <f>主动技能!AC280</f>
        <v>0</v>
      </c>
      <c r="W277" s="31">
        <f>主动技能!AD280</f>
        <v>0</v>
      </c>
      <c r="X277" s="31">
        <f>主动技能!AE280</f>
        <v>1</v>
      </c>
      <c r="Y277" s="31">
        <f>主动技能!AF280</f>
        <v>1</v>
      </c>
      <c r="Z277" s="31">
        <f>主动技能!AG280</f>
        <v>1</v>
      </c>
      <c r="AA277" s="31" t="str">
        <f>主动技能!AH280</f>
        <v>attackex</v>
      </c>
      <c r="AB277" s="31" t="str">
        <f>IF(主动技能!AI280="","")</f>
        <v/>
      </c>
      <c r="AC277" s="31">
        <f>主动技能!AJ280</f>
        <v>14</v>
      </c>
      <c r="AD277" s="31">
        <f>主动技能!BF280</f>
        <v>100502</v>
      </c>
      <c r="AE277" s="1">
        <f t="shared" si="4"/>
        <v>14</v>
      </c>
    </row>
    <row r="278" spans="1:31" s="31" customFormat="1" x14ac:dyDescent="0.15">
      <c r="A278" s="31">
        <f>主动技能!B281</f>
        <v>10050215</v>
      </c>
      <c r="B278" s="4" t="str">
        <f>主动技能!H281</f>
        <v>玄冰箭</v>
      </c>
      <c r="C278" s="4" t="str">
        <f>主动技能!I281</f>
        <v>对敌方后排单体攻击，造成150%攻击力（+68066）点伤害。</v>
      </c>
      <c r="D278" s="4">
        <f>VLOOKUP(主动技能!J281,对应表!F:G,2,FALSE)</f>
        <v>1</v>
      </c>
      <c r="E278" s="4">
        <f>VLOOKUP(主动技能!K281,对应表!J:K,2,FALSE)</f>
        <v>2</v>
      </c>
      <c r="F278" s="4">
        <f>VLOOKUP(主动技能!L281,对应表!N:O,2,FALSE)</f>
        <v>1</v>
      </c>
      <c r="G278" s="4">
        <f>IF(主动技能!M281="必中",2,1)</f>
        <v>1</v>
      </c>
      <c r="H278" s="4">
        <f>主动技能!N281</f>
        <v>100</v>
      </c>
      <c r="I278" s="4">
        <f>主动技能!O281</f>
        <v>0</v>
      </c>
      <c r="J278" s="31" t="str">
        <f>主动技能!P281</f>
        <v>||eff_xuanbingjian_1|</v>
      </c>
      <c r="K278" s="31">
        <f>主动技能!Q281</f>
        <v>1</v>
      </c>
      <c r="L278" s="31">
        <f>主动技能!R281</f>
        <v>0</v>
      </c>
      <c r="M278" s="31">
        <f>主动技能!S281</f>
        <v>0</v>
      </c>
      <c r="N278" s="31" t="str">
        <f>IF(主动技能!T281="","",主动技能!T281)</f>
        <v/>
      </c>
      <c r="O278" s="31" t="str">
        <f>IF(主动技能!U281="","",主动技能!U281)</f>
        <v/>
      </c>
      <c r="P278" s="31" t="str">
        <f>IF(主动技能!V281="","",主动技能!V281)</f>
        <v>skill_06</v>
      </c>
      <c r="Q278" s="31" t="str">
        <f>IF(主动技能!W281="","")</f>
        <v/>
      </c>
      <c r="R278" s="31" t="str">
        <f>IF(主动技能!X281="","")</f>
        <v/>
      </c>
      <c r="S278" s="31">
        <f>主动技能!Y281</f>
        <v>0</v>
      </c>
      <c r="T278" s="31">
        <f>主动技能!Z281</f>
        <v>150</v>
      </c>
      <c r="U278" s="31">
        <f>主动技能!AB281</f>
        <v>68066</v>
      </c>
      <c r="V278" s="31">
        <f>主动技能!AC281</f>
        <v>0</v>
      </c>
      <c r="W278" s="31">
        <f>主动技能!AD281</f>
        <v>0</v>
      </c>
      <c r="X278" s="31">
        <f>主动技能!AE281</f>
        <v>1</v>
      </c>
      <c r="Y278" s="31">
        <f>主动技能!AF281</f>
        <v>1</v>
      </c>
      <c r="Z278" s="31">
        <f>主动技能!AG281</f>
        <v>1</v>
      </c>
      <c r="AA278" s="31" t="str">
        <f>主动技能!AH281</f>
        <v>attackex</v>
      </c>
      <c r="AB278" s="31" t="str">
        <f>IF(主动技能!AI281="","")</f>
        <v/>
      </c>
      <c r="AC278" s="31">
        <f>主动技能!AJ281</f>
        <v>15</v>
      </c>
      <c r="AD278" s="31">
        <f>主动技能!BF281</f>
        <v>100502</v>
      </c>
      <c r="AE278" s="1">
        <f t="shared" si="4"/>
        <v>15</v>
      </c>
    </row>
    <row r="279" spans="1:31" s="31" customFormat="1" x14ac:dyDescent="0.15">
      <c r="A279" s="31">
        <f>主动技能!B282</f>
        <v>10050216</v>
      </c>
      <c r="B279" s="4" t="str">
        <f>主动技能!H282</f>
        <v>玄冰箭</v>
      </c>
      <c r="C279" s="4" t="str">
        <f>主动技能!I282</f>
        <v>对敌方后排单体攻击，造成150%攻击力（+96464）点伤害。</v>
      </c>
      <c r="D279" s="4">
        <f>VLOOKUP(主动技能!J282,对应表!F:G,2,FALSE)</f>
        <v>1</v>
      </c>
      <c r="E279" s="4">
        <f>VLOOKUP(主动技能!K282,对应表!J:K,2,FALSE)</f>
        <v>2</v>
      </c>
      <c r="F279" s="4">
        <f>VLOOKUP(主动技能!L282,对应表!N:O,2,FALSE)</f>
        <v>1</v>
      </c>
      <c r="G279" s="4">
        <f>IF(主动技能!M282="必中",2,1)</f>
        <v>1</v>
      </c>
      <c r="H279" s="4">
        <f>主动技能!N282</f>
        <v>100</v>
      </c>
      <c r="I279" s="4">
        <f>主动技能!O282</f>
        <v>0</v>
      </c>
      <c r="J279" s="31" t="str">
        <f>主动技能!P282</f>
        <v>||eff_xuanbingjian_1|</v>
      </c>
      <c r="K279" s="31">
        <f>主动技能!Q282</f>
        <v>1</v>
      </c>
      <c r="L279" s="31">
        <f>主动技能!R282</f>
        <v>0</v>
      </c>
      <c r="M279" s="31">
        <f>主动技能!S282</f>
        <v>0</v>
      </c>
      <c r="N279" s="31" t="str">
        <f>IF(主动技能!T282="","",主动技能!T282)</f>
        <v/>
      </c>
      <c r="O279" s="31" t="str">
        <f>IF(主动技能!U282="","",主动技能!U282)</f>
        <v/>
      </c>
      <c r="P279" s="31" t="str">
        <f>IF(主动技能!V282="","",主动技能!V282)</f>
        <v>skill_06</v>
      </c>
      <c r="Q279" s="31" t="str">
        <f>IF(主动技能!W282="","")</f>
        <v/>
      </c>
      <c r="R279" s="31" t="str">
        <f>IF(主动技能!X282="","")</f>
        <v/>
      </c>
      <c r="S279" s="31">
        <f>主动技能!Y282</f>
        <v>0</v>
      </c>
      <c r="T279" s="31">
        <f>主动技能!Z282</f>
        <v>150</v>
      </c>
      <c r="U279" s="31">
        <f>主动技能!AB282</f>
        <v>96464</v>
      </c>
      <c r="V279" s="31">
        <f>主动技能!AC282</f>
        <v>0</v>
      </c>
      <c r="W279" s="31">
        <f>主动技能!AD282</f>
        <v>0</v>
      </c>
      <c r="X279" s="31">
        <f>主动技能!AE282</f>
        <v>1</v>
      </c>
      <c r="Y279" s="31">
        <f>主动技能!AF282</f>
        <v>1</v>
      </c>
      <c r="Z279" s="31">
        <f>主动技能!AG282</f>
        <v>1</v>
      </c>
      <c r="AA279" s="31" t="str">
        <f>主动技能!AH282</f>
        <v>attackex</v>
      </c>
      <c r="AB279" s="31" t="str">
        <f>IF(主动技能!AI282="","")</f>
        <v/>
      </c>
      <c r="AC279" s="31">
        <f>主动技能!AJ282</f>
        <v>16</v>
      </c>
      <c r="AD279" s="31">
        <f>主动技能!BF282</f>
        <v>100502</v>
      </c>
      <c r="AE279" s="1">
        <f t="shared" si="4"/>
        <v>16</v>
      </c>
    </row>
    <row r="280" spans="1:31" s="31" customFormat="1" x14ac:dyDescent="0.15">
      <c r="A280" s="31">
        <f>主动技能!B283</f>
        <v>10050217</v>
      </c>
      <c r="B280" s="4" t="str">
        <f>主动技能!H283</f>
        <v>玄冰箭</v>
      </c>
      <c r="C280" s="4" t="str">
        <f>主动技能!I283</f>
        <v>对敌方后排单体攻击，造成150%攻击力（+136667）点伤害。</v>
      </c>
      <c r="D280" s="4">
        <f>VLOOKUP(主动技能!J283,对应表!F:G,2,FALSE)</f>
        <v>1</v>
      </c>
      <c r="E280" s="4">
        <f>VLOOKUP(主动技能!K283,对应表!J:K,2,FALSE)</f>
        <v>2</v>
      </c>
      <c r="F280" s="4">
        <f>VLOOKUP(主动技能!L283,对应表!N:O,2,FALSE)</f>
        <v>1</v>
      </c>
      <c r="G280" s="4">
        <f>IF(主动技能!M283="必中",2,1)</f>
        <v>1</v>
      </c>
      <c r="H280" s="4">
        <f>主动技能!N283</f>
        <v>100</v>
      </c>
      <c r="I280" s="4">
        <f>主动技能!O283</f>
        <v>0</v>
      </c>
      <c r="J280" s="31" t="str">
        <f>主动技能!P283</f>
        <v>||eff_xuanbingjian_1|</v>
      </c>
      <c r="K280" s="31">
        <f>主动技能!Q283</f>
        <v>1</v>
      </c>
      <c r="L280" s="31">
        <f>主动技能!R283</f>
        <v>0</v>
      </c>
      <c r="M280" s="31">
        <f>主动技能!S283</f>
        <v>0</v>
      </c>
      <c r="N280" s="31" t="str">
        <f>IF(主动技能!T283="","",主动技能!T283)</f>
        <v/>
      </c>
      <c r="O280" s="31" t="str">
        <f>IF(主动技能!U283="","",主动技能!U283)</f>
        <v/>
      </c>
      <c r="P280" s="31" t="str">
        <f>IF(主动技能!V283="","",主动技能!V283)</f>
        <v>skill_06</v>
      </c>
      <c r="Q280" s="31" t="str">
        <f>IF(主动技能!W283="","")</f>
        <v/>
      </c>
      <c r="R280" s="31" t="str">
        <f>IF(主动技能!X283="","")</f>
        <v/>
      </c>
      <c r="S280" s="31">
        <f>主动技能!Y283</f>
        <v>0</v>
      </c>
      <c r="T280" s="31">
        <f>主动技能!Z283</f>
        <v>150</v>
      </c>
      <c r="U280" s="31">
        <f>主动技能!AB283</f>
        <v>136667</v>
      </c>
      <c r="V280" s="31">
        <f>主动技能!AC283</f>
        <v>0</v>
      </c>
      <c r="W280" s="31">
        <f>主动技能!AD283</f>
        <v>0</v>
      </c>
      <c r="X280" s="31">
        <f>主动技能!AE283</f>
        <v>1</v>
      </c>
      <c r="Y280" s="31">
        <f>主动技能!AF283</f>
        <v>1</v>
      </c>
      <c r="Z280" s="31">
        <f>主动技能!AG283</f>
        <v>1</v>
      </c>
      <c r="AA280" s="31" t="str">
        <f>主动技能!AH283</f>
        <v>attackex</v>
      </c>
      <c r="AB280" s="31" t="str">
        <f>IF(主动技能!AI283="","")</f>
        <v/>
      </c>
      <c r="AC280" s="31">
        <f>主动技能!AJ283</f>
        <v>17</v>
      </c>
      <c r="AD280" s="31">
        <f>主动技能!BF283</f>
        <v>100502</v>
      </c>
      <c r="AE280" s="1">
        <f t="shared" si="4"/>
        <v>17</v>
      </c>
    </row>
    <row r="281" spans="1:31" s="31" customFormat="1" x14ac:dyDescent="0.15">
      <c r="A281" s="31">
        <f>主动技能!B284</f>
        <v>10050218</v>
      </c>
      <c r="B281" s="4" t="str">
        <f>主动技能!H284</f>
        <v>玄冰箭</v>
      </c>
      <c r="C281" s="4" t="str">
        <f>主动技能!I284</f>
        <v>对敌方后排单体攻击，造成150%攻击力（+193582）点伤害。</v>
      </c>
      <c r="D281" s="4">
        <f>VLOOKUP(主动技能!J284,对应表!F:G,2,FALSE)</f>
        <v>1</v>
      </c>
      <c r="E281" s="4">
        <f>VLOOKUP(主动技能!K284,对应表!J:K,2,FALSE)</f>
        <v>2</v>
      </c>
      <c r="F281" s="4">
        <f>VLOOKUP(主动技能!L284,对应表!N:O,2,FALSE)</f>
        <v>1</v>
      </c>
      <c r="G281" s="4">
        <f>IF(主动技能!M284="必中",2,1)</f>
        <v>1</v>
      </c>
      <c r="H281" s="4">
        <f>主动技能!N284</f>
        <v>100</v>
      </c>
      <c r="I281" s="4">
        <f>主动技能!O284</f>
        <v>0</v>
      </c>
      <c r="J281" s="31" t="str">
        <f>主动技能!P284</f>
        <v>||eff_xuanbingjian_1|</v>
      </c>
      <c r="K281" s="31">
        <f>主动技能!Q284</f>
        <v>1</v>
      </c>
      <c r="L281" s="31">
        <f>主动技能!R284</f>
        <v>0</v>
      </c>
      <c r="M281" s="31">
        <f>主动技能!S284</f>
        <v>0</v>
      </c>
      <c r="N281" s="31" t="str">
        <f>IF(主动技能!T284="","",主动技能!T284)</f>
        <v/>
      </c>
      <c r="O281" s="31" t="str">
        <f>IF(主动技能!U284="","",主动技能!U284)</f>
        <v/>
      </c>
      <c r="P281" s="31" t="str">
        <f>IF(主动技能!V284="","",主动技能!V284)</f>
        <v>skill_06</v>
      </c>
      <c r="Q281" s="31" t="str">
        <f>IF(主动技能!W284="","")</f>
        <v/>
      </c>
      <c r="R281" s="31" t="str">
        <f>IF(主动技能!X284="","")</f>
        <v/>
      </c>
      <c r="S281" s="31">
        <f>主动技能!Y284</f>
        <v>0</v>
      </c>
      <c r="T281" s="31">
        <f>主动技能!Z284</f>
        <v>150</v>
      </c>
      <c r="U281" s="31">
        <f>主动技能!AB284</f>
        <v>193582</v>
      </c>
      <c r="V281" s="31">
        <f>主动技能!AC284</f>
        <v>0</v>
      </c>
      <c r="W281" s="31">
        <f>主动技能!AD284</f>
        <v>0</v>
      </c>
      <c r="X281" s="31">
        <f>主动技能!AE284</f>
        <v>1</v>
      </c>
      <c r="Y281" s="31">
        <f>主动技能!AF284</f>
        <v>1</v>
      </c>
      <c r="Z281" s="31">
        <f>主动技能!AG284</f>
        <v>1</v>
      </c>
      <c r="AA281" s="31" t="str">
        <f>主动技能!AH284</f>
        <v>attackex</v>
      </c>
      <c r="AB281" s="31" t="str">
        <f>IF(主动技能!AI284="","")</f>
        <v/>
      </c>
      <c r="AC281" s="31">
        <f>主动技能!AJ284</f>
        <v>18</v>
      </c>
      <c r="AD281" s="31">
        <f>主动技能!BF284</f>
        <v>100502</v>
      </c>
      <c r="AE281" s="1">
        <f t="shared" si="4"/>
        <v>18</v>
      </c>
    </row>
    <row r="282" spans="1:31" s="31" customFormat="1" x14ac:dyDescent="0.15">
      <c r="A282" s="31">
        <f>主动技能!B285</f>
        <v>10050219</v>
      </c>
      <c r="B282" s="4" t="str">
        <f>主动技能!H285</f>
        <v>玄冰箭</v>
      </c>
      <c r="C282" s="4" t="str">
        <f>主动技能!I285</f>
        <v>对敌方后排单体攻击，造成150%攻击力（+274158）点伤害。</v>
      </c>
      <c r="D282" s="4">
        <f>VLOOKUP(主动技能!J285,对应表!F:G,2,FALSE)</f>
        <v>1</v>
      </c>
      <c r="E282" s="4">
        <f>VLOOKUP(主动技能!K285,对应表!J:K,2,FALSE)</f>
        <v>2</v>
      </c>
      <c r="F282" s="4">
        <f>VLOOKUP(主动技能!L285,对应表!N:O,2,FALSE)</f>
        <v>1</v>
      </c>
      <c r="G282" s="4">
        <f>IF(主动技能!M285="必中",2,1)</f>
        <v>1</v>
      </c>
      <c r="H282" s="4">
        <f>主动技能!N285</f>
        <v>100</v>
      </c>
      <c r="I282" s="4">
        <f>主动技能!O285</f>
        <v>0</v>
      </c>
      <c r="J282" s="31" t="str">
        <f>主动技能!P285</f>
        <v>||eff_xuanbingjian_1|</v>
      </c>
      <c r="K282" s="31">
        <f>主动技能!Q285</f>
        <v>1</v>
      </c>
      <c r="L282" s="31">
        <f>主动技能!R285</f>
        <v>0</v>
      </c>
      <c r="M282" s="31">
        <f>主动技能!S285</f>
        <v>0</v>
      </c>
      <c r="N282" s="31" t="str">
        <f>IF(主动技能!T285="","",主动技能!T285)</f>
        <v/>
      </c>
      <c r="O282" s="31" t="str">
        <f>IF(主动技能!U285="","",主动技能!U285)</f>
        <v/>
      </c>
      <c r="P282" s="31" t="str">
        <f>IF(主动技能!V285="","",主动技能!V285)</f>
        <v>skill_06</v>
      </c>
      <c r="Q282" s="31" t="str">
        <f>IF(主动技能!W285="","")</f>
        <v/>
      </c>
      <c r="R282" s="31" t="str">
        <f>IF(主动技能!X285="","")</f>
        <v/>
      </c>
      <c r="S282" s="31">
        <f>主动技能!Y285</f>
        <v>0</v>
      </c>
      <c r="T282" s="31">
        <f>主动技能!Z285</f>
        <v>150</v>
      </c>
      <c r="U282" s="31">
        <f>主动技能!AB285</f>
        <v>274158</v>
      </c>
      <c r="V282" s="31">
        <f>主动技能!AC285</f>
        <v>0</v>
      </c>
      <c r="W282" s="31">
        <f>主动技能!AD285</f>
        <v>0</v>
      </c>
      <c r="X282" s="31">
        <f>主动技能!AE285</f>
        <v>1</v>
      </c>
      <c r="Y282" s="31">
        <f>主动技能!AF285</f>
        <v>1</v>
      </c>
      <c r="Z282" s="31">
        <f>主动技能!AG285</f>
        <v>1</v>
      </c>
      <c r="AA282" s="31" t="str">
        <f>主动技能!AH285</f>
        <v>attackex</v>
      </c>
      <c r="AB282" s="31" t="str">
        <f>IF(主动技能!AI285="","")</f>
        <v/>
      </c>
      <c r="AC282" s="31">
        <f>主动技能!AJ285</f>
        <v>19</v>
      </c>
      <c r="AD282" s="31">
        <f>主动技能!BF285</f>
        <v>100502</v>
      </c>
      <c r="AE282" s="1">
        <f t="shared" si="4"/>
        <v>19</v>
      </c>
    </row>
    <row r="283" spans="1:31" s="31" customFormat="1" x14ac:dyDescent="0.15">
      <c r="A283" s="31">
        <f>主动技能!B286</f>
        <v>10050220</v>
      </c>
      <c r="B283" s="4" t="str">
        <f>主动技能!H286</f>
        <v>玄冰箭</v>
      </c>
      <c r="C283" s="4" t="str">
        <f>主动技能!I286</f>
        <v>对敌方后排单体攻击，造成150%攻击力（+388230）点伤害。</v>
      </c>
      <c r="D283" s="4">
        <f>VLOOKUP(主动技能!J286,对应表!F:G,2,FALSE)</f>
        <v>1</v>
      </c>
      <c r="E283" s="4">
        <f>VLOOKUP(主动技能!K286,对应表!J:K,2,FALSE)</f>
        <v>2</v>
      </c>
      <c r="F283" s="4">
        <f>VLOOKUP(主动技能!L286,对应表!N:O,2,FALSE)</f>
        <v>1</v>
      </c>
      <c r="G283" s="4">
        <f>IF(主动技能!M286="必中",2,1)</f>
        <v>1</v>
      </c>
      <c r="H283" s="4">
        <f>主动技能!N286</f>
        <v>100</v>
      </c>
      <c r="I283" s="4">
        <f>主动技能!O286</f>
        <v>0</v>
      </c>
      <c r="J283" s="31" t="str">
        <f>主动技能!P286</f>
        <v>||eff_xuanbingjian_1|</v>
      </c>
      <c r="K283" s="31">
        <f>主动技能!Q286</f>
        <v>1</v>
      </c>
      <c r="L283" s="31">
        <f>主动技能!R286</f>
        <v>0</v>
      </c>
      <c r="M283" s="31">
        <f>主动技能!S286</f>
        <v>0</v>
      </c>
      <c r="N283" s="31" t="str">
        <f>IF(主动技能!T286="","",主动技能!T286)</f>
        <v/>
      </c>
      <c r="O283" s="31" t="str">
        <f>IF(主动技能!U286="","",主动技能!U286)</f>
        <v/>
      </c>
      <c r="P283" s="31" t="str">
        <f>IF(主动技能!V286="","",主动技能!V286)</f>
        <v>skill_06</v>
      </c>
      <c r="Q283" s="31" t="str">
        <f>IF(主动技能!W286="","")</f>
        <v/>
      </c>
      <c r="R283" s="31" t="str">
        <f>IF(主动技能!X286="","")</f>
        <v/>
      </c>
      <c r="S283" s="31">
        <f>主动技能!Y286</f>
        <v>0</v>
      </c>
      <c r="T283" s="31">
        <f>主动技能!Z286</f>
        <v>150</v>
      </c>
      <c r="U283" s="31">
        <f>主动技能!AB286</f>
        <v>388230</v>
      </c>
      <c r="V283" s="31">
        <f>主动技能!AC286</f>
        <v>0</v>
      </c>
      <c r="W283" s="31">
        <f>主动技能!AD286</f>
        <v>0</v>
      </c>
      <c r="X283" s="31">
        <f>主动技能!AE286</f>
        <v>1</v>
      </c>
      <c r="Y283" s="31">
        <f>主动技能!AF286</f>
        <v>1</v>
      </c>
      <c r="Z283" s="31">
        <f>主动技能!AG286</f>
        <v>1</v>
      </c>
      <c r="AA283" s="31" t="str">
        <f>主动技能!AH286</f>
        <v>attackex</v>
      </c>
      <c r="AB283" s="31" t="str">
        <f>IF(主动技能!AI286="","")</f>
        <v/>
      </c>
      <c r="AC283" s="31">
        <f>主动技能!AJ286</f>
        <v>20</v>
      </c>
      <c r="AD283" s="31">
        <f>主动技能!BF286</f>
        <v>100502</v>
      </c>
      <c r="AE283" s="1">
        <f t="shared" si="4"/>
        <v>20</v>
      </c>
    </row>
    <row r="284" spans="1:31" s="31" customFormat="1" x14ac:dyDescent="0.15">
      <c r="A284" s="31">
        <f>主动技能!B287</f>
        <v>10050301</v>
      </c>
      <c r="B284" s="4" t="str">
        <f>主动技能!H287</f>
        <v>玄水巨浪</v>
      </c>
      <c r="C284" s="4" t="str">
        <f>主动技能!I287</f>
        <v>对敌方全体攻击，造成125%攻击力（+276）点伤害。并附带减速。</v>
      </c>
      <c r="D284" s="4">
        <f>VLOOKUP(主动技能!J287,对应表!F:G,2,FALSE)</f>
        <v>1</v>
      </c>
      <c r="E284" s="4">
        <f>VLOOKUP(主动技能!K287,对应表!J:K,2,FALSE)</f>
        <v>1</v>
      </c>
      <c r="F284" s="4">
        <f>VLOOKUP(主动技能!L287,对应表!N:O,2,FALSE)</f>
        <v>9</v>
      </c>
      <c r="G284" s="4">
        <f>IF(主动技能!M287="必中",2,1)</f>
        <v>1</v>
      </c>
      <c r="H284" s="4">
        <f>主动技能!N287</f>
        <v>100</v>
      </c>
      <c r="I284" s="4">
        <f>主动技能!O287</f>
        <v>100</v>
      </c>
      <c r="J284" s="31" t="str">
        <f>主动技能!P287</f>
        <v>||eff_xuanshuijulang|</v>
      </c>
      <c r="K284" s="31">
        <f>主动技能!Q287</f>
        <v>3</v>
      </c>
      <c r="L284" s="31">
        <f>主动技能!R287</f>
        <v>0</v>
      </c>
      <c r="M284" s="31">
        <f>主动技能!S287</f>
        <v>0</v>
      </c>
      <c r="N284" s="31" t="str">
        <f>IF(主动技能!T287="","",主动技能!T287)</f>
        <v>100003:100:2:0</v>
      </c>
      <c r="O284" s="31" t="str">
        <f>IF(主动技能!U287="","",主动技能!U287)</f>
        <v/>
      </c>
      <c r="P284" s="31" t="str">
        <f>IF(主动技能!V287="","",主动技能!V287)</f>
        <v>skill_19</v>
      </c>
      <c r="Q284" s="31" t="str">
        <f>IF(主动技能!W287="","")</f>
        <v/>
      </c>
      <c r="R284" s="31" t="str">
        <f>IF(主动技能!X287="","")</f>
        <v/>
      </c>
      <c r="S284" s="31">
        <f>主动技能!Y287</f>
        <v>0</v>
      </c>
      <c r="T284" s="31">
        <f>主动技能!Z287</f>
        <v>125</v>
      </c>
      <c r="U284" s="31">
        <f>主动技能!AB287</f>
        <v>276</v>
      </c>
      <c r="V284" s="31">
        <f>主动技能!AC287</f>
        <v>0</v>
      </c>
      <c r="W284" s="31">
        <f>主动技能!AD287</f>
        <v>0</v>
      </c>
      <c r="X284" s="31">
        <f>主动技能!AE287</f>
        <v>1</v>
      </c>
      <c r="Y284" s="31">
        <f>主动技能!AF287</f>
        <v>2</v>
      </c>
      <c r="Z284" s="31">
        <f>主动技能!AG287</f>
        <v>2</v>
      </c>
      <c r="AA284" s="31" t="str">
        <f>主动技能!AH287</f>
        <v>attackex</v>
      </c>
      <c r="AB284" s="31" t="str">
        <f>IF(主动技能!AI287="","")</f>
        <v/>
      </c>
      <c r="AC284" s="31">
        <f>主动技能!AJ287</f>
        <v>1</v>
      </c>
      <c r="AD284" s="31">
        <f>主动技能!BF287</f>
        <v>100503</v>
      </c>
      <c r="AE284" s="1">
        <f t="shared" si="4"/>
        <v>1</v>
      </c>
    </row>
    <row r="285" spans="1:31" s="31" customFormat="1" x14ac:dyDescent="0.15">
      <c r="A285" s="31">
        <f>主动技能!B288</f>
        <v>10050302</v>
      </c>
      <c r="B285" s="4" t="str">
        <f>主动技能!H288</f>
        <v>玄水巨浪</v>
      </c>
      <c r="C285" s="4" t="str">
        <f>主动技能!I288</f>
        <v>对敌方全体攻击，造成125%攻击力（+305）点伤害。并附带减速。</v>
      </c>
      <c r="D285" s="4">
        <f>VLOOKUP(主动技能!J288,对应表!F:G,2,FALSE)</f>
        <v>1</v>
      </c>
      <c r="E285" s="4">
        <f>VLOOKUP(主动技能!K288,对应表!J:K,2,FALSE)</f>
        <v>1</v>
      </c>
      <c r="F285" s="4">
        <f>VLOOKUP(主动技能!L288,对应表!N:O,2,FALSE)</f>
        <v>9</v>
      </c>
      <c r="G285" s="4">
        <f>IF(主动技能!M288="必中",2,1)</f>
        <v>1</v>
      </c>
      <c r="H285" s="4">
        <f>主动技能!N288</f>
        <v>100</v>
      </c>
      <c r="I285" s="4">
        <f>主动技能!O288</f>
        <v>100</v>
      </c>
      <c r="J285" s="31" t="str">
        <f>主动技能!P288</f>
        <v>||eff_xuanshuijulang|</v>
      </c>
      <c r="K285" s="31">
        <f>主动技能!Q288</f>
        <v>3</v>
      </c>
      <c r="L285" s="31">
        <f>主动技能!R288</f>
        <v>0</v>
      </c>
      <c r="M285" s="31">
        <f>主动技能!S288</f>
        <v>0</v>
      </c>
      <c r="N285" s="31" t="str">
        <f>IF(主动技能!T288="","",主动技能!T288)</f>
        <v>100003:100:2:0</v>
      </c>
      <c r="O285" s="31" t="str">
        <f>IF(主动技能!U288="","",主动技能!U288)</f>
        <v/>
      </c>
      <c r="P285" s="31" t="str">
        <f>IF(主动技能!V288="","",主动技能!V288)</f>
        <v>skill_19</v>
      </c>
      <c r="Q285" s="31" t="str">
        <f>IF(主动技能!W288="","")</f>
        <v/>
      </c>
      <c r="R285" s="31" t="str">
        <f>IF(主动技能!X288="","")</f>
        <v/>
      </c>
      <c r="S285" s="31">
        <f>主动技能!Y288</f>
        <v>0</v>
      </c>
      <c r="T285" s="31">
        <f>主动技能!Z288</f>
        <v>125</v>
      </c>
      <c r="U285" s="31">
        <f>主动技能!AB288</f>
        <v>305</v>
      </c>
      <c r="V285" s="31">
        <f>主动技能!AC288</f>
        <v>0</v>
      </c>
      <c r="W285" s="31">
        <f>主动技能!AD288</f>
        <v>0</v>
      </c>
      <c r="X285" s="31">
        <f>主动技能!AE288</f>
        <v>1</v>
      </c>
      <c r="Y285" s="31">
        <f>主动技能!AF288</f>
        <v>2</v>
      </c>
      <c r="Z285" s="31">
        <f>主动技能!AG288</f>
        <v>2</v>
      </c>
      <c r="AA285" s="31" t="str">
        <f>主动技能!AH288</f>
        <v>attackex</v>
      </c>
      <c r="AB285" s="31" t="str">
        <f>IF(主动技能!AI288="","")</f>
        <v/>
      </c>
      <c r="AC285" s="31">
        <f>主动技能!AJ288</f>
        <v>2</v>
      </c>
      <c r="AD285" s="31">
        <f>主动技能!BF288</f>
        <v>100503</v>
      </c>
      <c r="AE285" s="1">
        <f t="shared" si="4"/>
        <v>2</v>
      </c>
    </row>
    <row r="286" spans="1:31" s="31" customFormat="1" x14ac:dyDescent="0.15">
      <c r="A286" s="31">
        <f>主动技能!B289</f>
        <v>10050303</v>
      </c>
      <c r="B286" s="4" t="str">
        <f>主动技能!H289</f>
        <v>玄水巨浪</v>
      </c>
      <c r="C286" s="4" t="str">
        <f>主动技能!I289</f>
        <v>对敌方全体攻击，造成125%攻击力（+404）点伤害。并附带减速。</v>
      </c>
      <c r="D286" s="4">
        <f>VLOOKUP(主动技能!J289,对应表!F:G,2,FALSE)</f>
        <v>1</v>
      </c>
      <c r="E286" s="4">
        <f>VLOOKUP(主动技能!K289,对应表!J:K,2,FALSE)</f>
        <v>1</v>
      </c>
      <c r="F286" s="4">
        <f>VLOOKUP(主动技能!L289,对应表!N:O,2,FALSE)</f>
        <v>9</v>
      </c>
      <c r="G286" s="4">
        <f>IF(主动技能!M289="必中",2,1)</f>
        <v>1</v>
      </c>
      <c r="H286" s="4">
        <f>主动技能!N289</f>
        <v>100</v>
      </c>
      <c r="I286" s="4">
        <f>主动技能!O289</f>
        <v>100</v>
      </c>
      <c r="J286" s="31" t="str">
        <f>主动技能!P289</f>
        <v>||eff_xuanshuijulang|</v>
      </c>
      <c r="K286" s="31">
        <f>主动技能!Q289</f>
        <v>3</v>
      </c>
      <c r="L286" s="31">
        <f>主动技能!R289</f>
        <v>0</v>
      </c>
      <c r="M286" s="31">
        <f>主动技能!S289</f>
        <v>0</v>
      </c>
      <c r="N286" s="31" t="str">
        <f>IF(主动技能!T289="","",主动技能!T289)</f>
        <v>100003:100:2:0</v>
      </c>
      <c r="O286" s="31" t="str">
        <f>IF(主动技能!U289="","",主动技能!U289)</f>
        <v/>
      </c>
      <c r="P286" s="31" t="str">
        <f>IF(主动技能!V289="","",主动技能!V289)</f>
        <v>skill_19</v>
      </c>
      <c r="Q286" s="31" t="str">
        <f>IF(主动技能!W289="","")</f>
        <v/>
      </c>
      <c r="R286" s="31" t="str">
        <f>IF(主动技能!X289="","")</f>
        <v/>
      </c>
      <c r="S286" s="31">
        <f>主动技能!Y289</f>
        <v>0</v>
      </c>
      <c r="T286" s="31">
        <f>主动技能!Z289</f>
        <v>125</v>
      </c>
      <c r="U286" s="31">
        <f>主动技能!AB289</f>
        <v>404</v>
      </c>
      <c r="V286" s="31">
        <f>主动技能!AC289</f>
        <v>0</v>
      </c>
      <c r="W286" s="31">
        <f>主动技能!AD289</f>
        <v>0</v>
      </c>
      <c r="X286" s="31">
        <f>主动技能!AE289</f>
        <v>1</v>
      </c>
      <c r="Y286" s="31">
        <f>主动技能!AF289</f>
        <v>2</v>
      </c>
      <c r="Z286" s="31">
        <f>主动技能!AG289</f>
        <v>2</v>
      </c>
      <c r="AA286" s="31" t="str">
        <f>主动技能!AH289</f>
        <v>attackex</v>
      </c>
      <c r="AB286" s="31" t="str">
        <f>IF(主动技能!AI289="","")</f>
        <v/>
      </c>
      <c r="AC286" s="31">
        <f>主动技能!AJ289</f>
        <v>3</v>
      </c>
      <c r="AD286" s="31">
        <f>主动技能!BF289</f>
        <v>100503</v>
      </c>
      <c r="AE286" s="1">
        <f t="shared" si="4"/>
        <v>3</v>
      </c>
    </row>
    <row r="287" spans="1:31" s="31" customFormat="1" x14ac:dyDescent="0.15">
      <c r="A287" s="31">
        <f>主动技能!B290</f>
        <v>10050304</v>
      </c>
      <c r="B287" s="4" t="str">
        <f>主动技能!H290</f>
        <v>玄水巨浪</v>
      </c>
      <c r="C287" s="4" t="str">
        <f>主动技能!I290</f>
        <v>对敌方全体攻击，造成125%攻击力（+623）点伤害。并附带减速。</v>
      </c>
      <c r="D287" s="4">
        <f>VLOOKUP(主动技能!J290,对应表!F:G,2,FALSE)</f>
        <v>1</v>
      </c>
      <c r="E287" s="4">
        <f>VLOOKUP(主动技能!K290,对应表!J:K,2,FALSE)</f>
        <v>1</v>
      </c>
      <c r="F287" s="4">
        <f>VLOOKUP(主动技能!L290,对应表!N:O,2,FALSE)</f>
        <v>9</v>
      </c>
      <c r="G287" s="4">
        <f>IF(主动技能!M290="必中",2,1)</f>
        <v>1</v>
      </c>
      <c r="H287" s="4">
        <f>主动技能!N290</f>
        <v>100</v>
      </c>
      <c r="I287" s="4">
        <f>主动技能!O290</f>
        <v>100</v>
      </c>
      <c r="J287" s="31" t="str">
        <f>主动技能!P290</f>
        <v>||eff_xuanshuijulang|</v>
      </c>
      <c r="K287" s="31">
        <f>主动技能!Q290</f>
        <v>3</v>
      </c>
      <c r="L287" s="31">
        <f>主动技能!R290</f>
        <v>0</v>
      </c>
      <c r="M287" s="31">
        <f>主动技能!S290</f>
        <v>0</v>
      </c>
      <c r="N287" s="31" t="str">
        <f>IF(主动技能!T290="","",主动技能!T290)</f>
        <v>100003:100:2:0</v>
      </c>
      <c r="O287" s="31" t="str">
        <f>IF(主动技能!U290="","",主动技能!U290)</f>
        <v/>
      </c>
      <c r="P287" s="31" t="str">
        <f>IF(主动技能!V290="","",主动技能!V290)</f>
        <v>skill_19</v>
      </c>
      <c r="Q287" s="31" t="str">
        <f>IF(主动技能!W290="","")</f>
        <v/>
      </c>
      <c r="R287" s="31" t="str">
        <f>IF(主动技能!X290="","")</f>
        <v/>
      </c>
      <c r="S287" s="31">
        <f>主动技能!Y290</f>
        <v>0</v>
      </c>
      <c r="T287" s="31">
        <f>主动技能!Z290</f>
        <v>125</v>
      </c>
      <c r="U287" s="31">
        <f>主动技能!AB290</f>
        <v>623</v>
      </c>
      <c r="V287" s="31">
        <f>主动技能!AC290</f>
        <v>0</v>
      </c>
      <c r="W287" s="31">
        <f>主动技能!AD290</f>
        <v>0</v>
      </c>
      <c r="X287" s="31">
        <f>主动技能!AE290</f>
        <v>1</v>
      </c>
      <c r="Y287" s="31">
        <f>主动技能!AF290</f>
        <v>2</v>
      </c>
      <c r="Z287" s="31">
        <f>主动技能!AG290</f>
        <v>2</v>
      </c>
      <c r="AA287" s="31" t="str">
        <f>主动技能!AH290</f>
        <v>attackex</v>
      </c>
      <c r="AB287" s="31" t="str">
        <f>IF(主动技能!AI290="","")</f>
        <v/>
      </c>
      <c r="AC287" s="31">
        <f>主动技能!AJ290</f>
        <v>4</v>
      </c>
      <c r="AD287" s="31">
        <f>主动技能!BF290</f>
        <v>100503</v>
      </c>
      <c r="AE287" s="1">
        <f t="shared" si="4"/>
        <v>4</v>
      </c>
    </row>
    <row r="288" spans="1:31" s="31" customFormat="1" x14ac:dyDescent="0.15">
      <c r="A288" s="31">
        <f>主动技能!B291</f>
        <v>10050305</v>
      </c>
      <c r="B288" s="4" t="str">
        <f>主动技能!H291</f>
        <v>玄水巨浪</v>
      </c>
      <c r="C288" s="4" t="str">
        <f>主动技能!I291</f>
        <v>对敌方全体攻击，造成125%攻击力（+933）点伤害。并附带减速。</v>
      </c>
      <c r="D288" s="4">
        <f>VLOOKUP(主动技能!J291,对应表!F:G,2,FALSE)</f>
        <v>1</v>
      </c>
      <c r="E288" s="4">
        <f>VLOOKUP(主动技能!K291,对应表!J:K,2,FALSE)</f>
        <v>1</v>
      </c>
      <c r="F288" s="4">
        <f>VLOOKUP(主动技能!L291,对应表!N:O,2,FALSE)</f>
        <v>9</v>
      </c>
      <c r="G288" s="4">
        <f>IF(主动技能!M291="必中",2,1)</f>
        <v>1</v>
      </c>
      <c r="H288" s="4">
        <f>主动技能!N291</f>
        <v>100</v>
      </c>
      <c r="I288" s="4">
        <f>主动技能!O291</f>
        <v>100</v>
      </c>
      <c r="J288" s="31" t="str">
        <f>主动技能!P291</f>
        <v>||eff_xuanshuijulang|</v>
      </c>
      <c r="K288" s="31">
        <f>主动技能!Q291</f>
        <v>3</v>
      </c>
      <c r="L288" s="31">
        <f>主动技能!R291</f>
        <v>0</v>
      </c>
      <c r="M288" s="31">
        <f>主动技能!S291</f>
        <v>0</v>
      </c>
      <c r="N288" s="31" t="str">
        <f>IF(主动技能!T291="","",主动技能!T291)</f>
        <v>100003:100:2:0</v>
      </c>
      <c r="O288" s="31" t="str">
        <f>IF(主动技能!U291="","",主动技能!U291)</f>
        <v/>
      </c>
      <c r="P288" s="31" t="str">
        <f>IF(主动技能!V291="","",主动技能!V291)</f>
        <v>skill_19</v>
      </c>
      <c r="Q288" s="31" t="str">
        <f>IF(主动技能!W291="","")</f>
        <v/>
      </c>
      <c r="R288" s="31" t="str">
        <f>IF(主动技能!X291="","")</f>
        <v/>
      </c>
      <c r="S288" s="31">
        <f>主动技能!Y291</f>
        <v>0</v>
      </c>
      <c r="T288" s="31">
        <f>主动技能!Z291</f>
        <v>125</v>
      </c>
      <c r="U288" s="31">
        <f>主动技能!AB291</f>
        <v>933</v>
      </c>
      <c r="V288" s="31">
        <f>主动技能!AC291</f>
        <v>0</v>
      </c>
      <c r="W288" s="31">
        <f>主动技能!AD291</f>
        <v>0</v>
      </c>
      <c r="X288" s="31">
        <f>主动技能!AE291</f>
        <v>1</v>
      </c>
      <c r="Y288" s="31">
        <f>主动技能!AF291</f>
        <v>2</v>
      </c>
      <c r="Z288" s="31">
        <f>主动技能!AG291</f>
        <v>2</v>
      </c>
      <c r="AA288" s="31" t="str">
        <f>主动技能!AH291</f>
        <v>attackex</v>
      </c>
      <c r="AB288" s="31" t="str">
        <f>IF(主动技能!AI291="","")</f>
        <v/>
      </c>
      <c r="AC288" s="31">
        <f>主动技能!AJ291</f>
        <v>5</v>
      </c>
      <c r="AD288" s="31">
        <f>主动技能!BF291</f>
        <v>100503</v>
      </c>
      <c r="AE288" s="1">
        <f t="shared" si="4"/>
        <v>5</v>
      </c>
    </row>
    <row r="289" spans="1:31" s="31" customFormat="1" x14ac:dyDescent="0.15">
      <c r="A289" s="31">
        <f>主动技能!B292</f>
        <v>10050306</v>
      </c>
      <c r="B289" s="4" t="str">
        <f>主动技能!H292</f>
        <v>玄水巨浪</v>
      </c>
      <c r="C289" s="4" t="str">
        <f>主动技能!I292</f>
        <v>对敌方全体攻击，造成125%攻击力（+1372）点伤害。并附带减速。</v>
      </c>
      <c r="D289" s="4">
        <f>VLOOKUP(主动技能!J292,对应表!F:G,2,FALSE)</f>
        <v>1</v>
      </c>
      <c r="E289" s="4">
        <f>VLOOKUP(主动技能!K292,对应表!J:K,2,FALSE)</f>
        <v>1</v>
      </c>
      <c r="F289" s="4">
        <f>VLOOKUP(主动技能!L292,对应表!N:O,2,FALSE)</f>
        <v>9</v>
      </c>
      <c r="G289" s="4">
        <f>IF(主动技能!M292="必中",2,1)</f>
        <v>1</v>
      </c>
      <c r="H289" s="4">
        <f>主动技能!N292</f>
        <v>100</v>
      </c>
      <c r="I289" s="4">
        <f>主动技能!O292</f>
        <v>100</v>
      </c>
      <c r="J289" s="31" t="str">
        <f>主动技能!P292</f>
        <v>||eff_xuanshuijulang|</v>
      </c>
      <c r="K289" s="31">
        <f>主动技能!Q292</f>
        <v>3</v>
      </c>
      <c r="L289" s="31">
        <f>主动技能!R292</f>
        <v>0</v>
      </c>
      <c r="M289" s="31">
        <f>主动技能!S292</f>
        <v>0</v>
      </c>
      <c r="N289" s="31" t="str">
        <f>IF(主动技能!T292="","",主动技能!T292)</f>
        <v>100003:100:2:0</v>
      </c>
      <c r="O289" s="31" t="str">
        <f>IF(主动技能!U292="","",主动技能!U292)</f>
        <v/>
      </c>
      <c r="P289" s="31" t="str">
        <f>IF(主动技能!V292="","",主动技能!V292)</f>
        <v>skill_19</v>
      </c>
      <c r="Q289" s="31" t="str">
        <f>IF(主动技能!W292="","")</f>
        <v/>
      </c>
      <c r="R289" s="31" t="str">
        <f>IF(主动技能!X292="","")</f>
        <v/>
      </c>
      <c r="S289" s="31">
        <f>主动技能!Y292</f>
        <v>0</v>
      </c>
      <c r="T289" s="31">
        <f>主动技能!Z292</f>
        <v>125</v>
      </c>
      <c r="U289" s="31">
        <f>主动技能!AB292</f>
        <v>1372</v>
      </c>
      <c r="V289" s="31">
        <f>主动技能!AC292</f>
        <v>0</v>
      </c>
      <c r="W289" s="31">
        <f>主动技能!AD292</f>
        <v>0</v>
      </c>
      <c r="X289" s="31">
        <f>主动技能!AE292</f>
        <v>1</v>
      </c>
      <c r="Y289" s="31">
        <f>主动技能!AF292</f>
        <v>2</v>
      </c>
      <c r="Z289" s="31">
        <f>主动技能!AG292</f>
        <v>2</v>
      </c>
      <c r="AA289" s="31" t="str">
        <f>主动技能!AH292</f>
        <v>attackex</v>
      </c>
      <c r="AB289" s="31" t="str">
        <f>IF(主动技能!AI292="","")</f>
        <v/>
      </c>
      <c r="AC289" s="31">
        <f>主动技能!AJ292</f>
        <v>6</v>
      </c>
      <c r="AD289" s="31">
        <f>主动技能!BF292</f>
        <v>100503</v>
      </c>
      <c r="AE289" s="1">
        <f t="shared" si="4"/>
        <v>6</v>
      </c>
    </row>
    <row r="290" spans="1:31" s="31" customFormat="1" x14ac:dyDescent="0.15">
      <c r="A290" s="31">
        <f>主动技能!B293</f>
        <v>10050307</v>
      </c>
      <c r="B290" s="4" t="str">
        <f>主动技能!H293</f>
        <v>玄水巨浪</v>
      </c>
      <c r="C290" s="4" t="str">
        <f>主动技能!I293</f>
        <v>对敌方全体攻击，造成125%攻击力（+1994）点伤害。并附带减速。</v>
      </c>
      <c r="D290" s="4">
        <f>VLOOKUP(主动技能!J293,对应表!F:G,2,FALSE)</f>
        <v>1</v>
      </c>
      <c r="E290" s="4">
        <f>VLOOKUP(主动技能!K293,对应表!J:K,2,FALSE)</f>
        <v>1</v>
      </c>
      <c r="F290" s="4">
        <f>VLOOKUP(主动技能!L293,对应表!N:O,2,FALSE)</f>
        <v>9</v>
      </c>
      <c r="G290" s="4">
        <f>IF(主动技能!M293="必中",2,1)</f>
        <v>1</v>
      </c>
      <c r="H290" s="4">
        <f>主动技能!N293</f>
        <v>100</v>
      </c>
      <c r="I290" s="4">
        <f>主动技能!O293</f>
        <v>100</v>
      </c>
      <c r="J290" s="31" t="str">
        <f>主动技能!P293</f>
        <v>||eff_xuanshuijulang|</v>
      </c>
      <c r="K290" s="31">
        <f>主动技能!Q293</f>
        <v>3</v>
      </c>
      <c r="L290" s="31">
        <f>主动技能!R293</f>
        <v>0</v>
      </c>
      <c r="M290" s="31">
        <f>主动技能!S293</f>
        <v>0</v>
      </c>
      <c r="N290" s="31" t="str">
        <f>IF(主动技能!T293="","",主动技能!T293)</f>
        <v>100003:100:2:0</v>
      </c>
      <c r="O290" s="31" t="str">
        <f>IF(主动技能!U293="","",主动技能!U293)</f>
        <v/>
      </c>
      <c r="P290" s="31" t="str">
        <f>IF(主动技能!V293="","",主动技能!V293)</f>
        <v>skill_19</v>
      </c>
      <c r="Q290" s="31" t="str">
        <f>IF(主动技能!W293="","")</f>
        <v/>
      </c>
      <c r="R290" s="31" t="str">
        <f>IF(主动技能!X293="","")</f>
        <v/>
      </c>
      <c r="S290" s="31">
        <f>主动技能!Y293</f>
        <v>0</v>
      </c>
      <c r="T290" s="31">
        <f>主动技能!Z293</f>
        <v>125</v>
      </c>
      <c r="U290" s="31">
        <f>主动技能!AB293</f>
        <v>1994</v>
      </c>
      <c r="V290" s="31">
        <f>主动技能!AC293</f>
        <v>0</v>
      </c>
      <c r="W290" s="31">
        <f>主动技能!AD293</f>
        <v>0</v>
      </c>
      <c r="X290" s="31">
        <f>主动技能!AE293</f>
        <v>1</v>
      </c>
      <c r="Y290" s="31">
        <f>主动技能!AF293</f>
        <v>2</v>
      </c>
      <c r="Z290" s="31">
        <f>主动技能!AG293</f>
        <v>2</v>
      </c>
      <c r="AA290" s="31" t="str">
        <f>主动技能!AH293</f>
        <v>attackex</v>
      </c>
      <c r="AB290" s="31" t="str">
        <f>IF(主动技能!AI293="","")</f>
        <v/>
      </c>
      <c r="AC290" s="31">
        <f>主动技能!AJ293</f>
        <v>7</v>
      </c>
      <c r="AD290" s="31">
        <f>主动技能!BF293</f>
        <v>100503</v>
      </c>
      <c r="AE290" s="1">
        <f t="shared" si="4"/>
        <v>7</v>
      </c>
    </row>
    <row r="291" spans="1:31" s="31" customFormat="1" x14ac:dyDescent="0.15">
      <c r="A291" s="31">
        <f>主动技能!B294</f>
        <v>10050308</v>
      </c>
      <c r="B291" s="4" t="str">
        <f>主动技能!H294</f>
        <v>玄水巨浪</v>
      </c>
      <c r="C291" s="4" t="str">
        <f>主动技能!I294</f>
        <v>对敌方全体攻击，造成125%攻击力（+2874）点伤害。并附带减速。</v>
      </c>
      <c r="D291" s="4">
        <f>VLOOKUP(主动技能!J294,对应表!F:G,2,FALSE)</f>
        <v>1</v>
      </c>
      <c r="E291" s="4">
        <f>VLOOKUP(主动技能!K294,对应表!J:K,2,FALSE)</f>
        <v>1</v>
      </c>
      <c r="F291" s="4">
        <f>VLOOKUP(主动技能!L294,对应表!N:O,2,FALSE)</f>
        <v>9</v>
      </c>
      <c r="G291" s="4">
        <f>IF(主动技能!M294="必中",2,1)</f>
        <v>1</v>
      </c>
      <c r="H291" s="4">
        <f>主动技能!N294</f>
        <v>100</v>
      </c>
      <c r="I291" s="4">
        <f>主动技能!O294</f>
        <v>100</v>
      </c>
      <c r="J291" s="31" t="str">
        <f>主动技能!P294</f>
        <v>||eff_xuanshuijulang|</v>
      </c>
      <c r="K291" s="31">
        <f>主动技能!Q294</f>
        <v>3</v>
      </c>
      <c r="L291" s="31">
        <f>主动技能!R294</f>
        <v>0</v>
      </c>
      <c r="M291" s="31">
        <f>主动技能!S294</f>
        <v>0</v>
      </c>
      <c r="N291" s="31" t="str">
        <f>IF(主动技能!T294="","",主动技能!T294)</f>
        <v>100003:100:2:0</v>
      </c>
      <c r="O291" s="31" t="str">
        <f>IF(主动技能!U294="","",主动技能!U294)</f>
        <v/>
      </c>
      <c r="P291" s="31" t="str">
        <f>IF(主动技能!V294="","",主动技能!V294)</f>
        <v>skill_19</v>
      </c>
      <c r="Q291" s="31" t="str">
        <f>IF(主动技能!W294="","")</f>
        <v/>
      </c>
      <c r="R291" s="31" t="str">
        <f>IF(主动技能!X294="","")</f>
        <v/>
      </c>
      <c r="S291" s="31">
        <f>主动技能!Y294</f>
        <v>0</v>
      </c>
      <c r="T291" s="31">
        <f>主动技能!Z294</f>
        <v>125</v>
      </c>
      <c r="U291" s="31">
        <f>主动技能!AB294</f>
        <v>2874</v>
      </c>
      <c r="V291" s="31">
        <f>主动技能!AC294</f>
        <v>0</v>
      </c>
      <c r="W291" s="31">
        <f>主动技能!AD294</f>
        <v>0</v>
      </c>
      <c r="X291" s="31">
        <f>主动技能!AE294</f>
        <v>1</v>
      </c>
      <c r="Y291" s="31">
        <f>主动技能!AF294</f>
        <v>2</v>
      </c>
      <c r="Z291" s="31">
        <f>主动技能!AG294</f>
        <v>2</v>
      </c>
      <c r="AA291" s="31" t="str">
        <f>主动技能!AH294</f>
        <v>attackex</v>
      </c>
      <c r="AB291" s="31" t="str">
        <f>IF(主动技能!AI294="","")</f>
        <v/>
      </c>
      <c r="AC291" s="31">
        <f>主动技能!AJ294</f>
        <v>8</v>
      </c>
      <c r="AD291" s="31">
        <f>主动技能!BF294</f>
        <v>100503</v>
      </c>
      <c r="AE291" s="1">
        <f t="shared" si="4"/>
        <v>8</v>
      </c>
    </row>
    <row r="292" spans="1:31" s="31" customFormat="1" x14ac:dyDescent="0.15">
      <c r="A292" s="31">
        <f>主动技能!B295</f>
        <v>10050309</v>
      </c>
      <c r="B292" s="4" t="str">
        <f>主动技能!H295</f>
        <v>玄水巨浪</v>
      </c>
      <c r="C292" s="4" t="str">
        <f>主动技能!I295</f>
        <v>对敌方全体攻击，造成125%攻击力（+4120）点伤害。并附带减速。</v>
      </c>
      <c r="D292" s="4">
        <f>VLOOKUP(主动技能!J295,对应表!F:G,2,FALSE)</f>
        <v>1</v>
      </c>
      <c r="E292" s="4">
        <f>VLOOKUP(主动技能!K295,对应表!J:K,2,FALSE)</f>
        <v>1</v>
      </c>
      <c r="F292" s="4">
        <f>VLOOKUP(主动技能!L295,对应表!N:O,2,FALSE)</f>
        <v>9</v>
      </c>
      <c r="G292" s="4">
        <f>IF(主动技能!M295="必中",2,1)</f>
        <v>1</v>
      </c>
      <c r="H292" s="4">
        <f>主动技能!N295</f>
        <v>100</v>
      </c>
      <c r="I292" s="4">
        <f>主动技能!O295</f>
        <v>100</v>
      </c>
      <c r="J292" s="31" t="str">
        <f>主动技能!P295</f>
        <v>||eff_xuanshuijulang|</v>
      </c>
      <c r="K292" s="31">
        <f>主动技能!Q295</f>
        <v>3</v>
      </c>
      <c r="L292" s="31">
        <f>主动技能!R295</f>
        <v>0</v>
      </c>
      <c r="M292" s="31">
        <f>主动技能!S295</f>
        <v>0</v>
      </c>
      <c r="N292" s="31" t="str">
        <f>IF(主动技能!T295="","",主动技能!T295)</f>
        <v>100003:100:2:0</v>
      </c>
      <c r="O292" s="31" t="str">
        <f>IF(主动技能!U295="","",主动技能!U295)</f>
        <v/>
      </c>
      <c r="P292" s="31" t="str">
        <f>IF(主动技能!V295="","",主动技能!V295)</f>
        <v>skill_19</v>
      </c>
      <c r="Q292" s="31" t="str">
        <f>IF(主动技能!W295="","")</f>
        <v/>
      </c>
      <c r="R292" s="31" t="str">
        <f>IF(主动技能!X295="","")</f>
        <v/>
      </c>
      <c r="S292" s="31">
        <f>主动技能!Y295</f>
        <v>0</v>
      </c>
      <c r="T292" s="31">
        <f>主动技能!Z295</f>
        <v>125</v>
      </c>
      <c r="U292" s="31">
        <f>主动技能!AB295</f>
        <v>4120</v>
      </c>
      <c r="V292" s="31">
        <f>主动技能!AC295</f>
        <v>0</v>
      </c>
      <c r="W292" s="31">
        <f>主动技能!AD295</f>
        <v>0</v>
      </c>
      <c r="X292" s="31">
        <f>主动技能!AE295</f>
        <v>1</v>
      </c>
      <c r="Y292" s="31">
        <f>主动技能!AF295</f>
        <v>2</v>
      </c>
      <c r="Z292" s="31">
        <f>主动技能!AG295</f>
        <v>2</v>
      </c>
      <c r="AA292" s="31" t="str">
        <f>主动技能!AH295</f>
        <v>attackex</v>
      </c>
      <c r="AB292" s="31" t="str">
        <f>IF(主动技能!AI295="","")</f>
        <v/>
      </c>
      <c r="AC292" s="31">
        <f>主动技能!AJ295</f>
        <v>9</v>
      </c>
      <c r="AD292" s="31">
        <f>主动技能!BF295</f>
        <v>100503</v>
      </c>
      <c r="AE292" s="1">
        <f t="shared" si="4"/>
        <v>9</v>
      </c>
    </row>
    <row r="293" spans="1:31" s="31" customFormat="1" x14ac:dyDescent="0.15">
      <c r="A293" s="31">
        <f>主动技能!B296</f>
        <v>10050310</v>
      </c>
      <c r="B293" s="4" t="str">
        <f>主动技能!H296</f>
        <v>玄水巨浪</v>
      </c>
      <c r="C293" s="4" t="str">
        <f>主动技能!I296</f>
        <v>对敌方全体攻击，造成125%攻击力（+5883）点伤害。并附带减速。</v>
      </c>
      <c r="D293" s="4">
        <f>VLOOKUP(主动技能!J296,对应表!F:G,2,FALSE)</f>
        <v>1</v>
      </c>
      <c r="E293" s="4">
        <f>VLOOKUP(主动技能!K296,对应表!J:K,2,FALSE)</f>
        <v>1</v>
      </c>
      <c r="F293" s="4">
        <f>VLOOKUP(主动技能!L296,对应表!N:O,2,FALSE)</f>
        <v>9</v>
      </c>
      <c r="G293" s="4">
        <f>IF(主动技能!M296="必中",2,1)</f>
        <v>1</v>
      </c>
      <c r="H293" s="4">
        <f>主动技能!N296</f>
        <v>100</v>
      </c>
      <c r="I293" s="4">
        <f>主动技能!O296</f>
        <v>100</v>
      </c>
      <c r="J293" s="31" t="str">
        <f>主动技能!P296</f>
        <v>||eff_xuanshuijulang|</v>
      </c>
      <c r="K293" s="31">
        <f>主动技能!Q296</f>
        <v>3</v>
      </c>
      <c r="L293" s="31">
        <f>主动技能!R296</f>
        <v>0</v>
      </c>
      <c r="M293" s="31">
        <f>主动技能!S296</f>
        <v>0</v>
      </c>
      <c r="N293" s="31" t="str">
        <f>IF(主动技能!T296="","",主动技能!T296)</f>
        <v>100003:100:2:0</v>
      </c>
      <c r="O293" s="31" t="str">
        <f>IF(主动技能!U296="","",主动技能!U296)</f>
        <v/>
      </c>
      <c r="P293" s="31" t="str">
        <f>IF(主动技能!V296="","",主动技能!V296)</f>
        <v>skill_19</v>
      </c>
      <c r="Q293" s="31" t="str">
        <f>IF(主动技能!W296="","")</f>
        <v/>
      </c>
      <c r="R293" s="31" t="str">
        <f>IF(主动技能!X296="","")</f>
        <v/>
      </c>
      <c r="S293" s="31">
        <f>主动技能!Y296</f>
        <v>0</v>
      </c>
      <c r="T293" s="31">
        <f>主动技能!Z296</f>
        <v>125</v>
      </c>
      <c r="U293" s="31">
        <f>主动技能!AB296</f>
        <v>5883</v>
      </c>
      <c r="V293" s="31">
        <f>主动技能!AC296</f>
        <v>0</v>
      </c>
      <c r="W293" s="31">
        <f>主动技能!AD296</f>
        <v>0</v>
      </c>
      <c r="X293" s="31">
        <f>主动技能!AE296</f>
        <v>1</v>
      </c>
      <c r="Y293" s="31">
        <f>主动技能!AF296</f>
        <v>2</v>
      </c>
      <c r="Z293" s="31">
        <f>主动技能!AG296</f>
        <v>2</v>
      </c>
      <c r="AA293" s="31" t="str">
        <f>主动技能!AH296</f>
        <v>attackex</v>
      </c>
      <c r="AB293" s="31" t="str">
        <f>IF(主动技能!AI296="","")</f>
        <v/>
      </c>
      <c r="AC293" s="31">
        <f>主动技能!AJ296</f>
        <v>10</v>
      </c>
      <c r="AD293" s="31">
        <f>主动技能!BF296</f>
        <v>100503</v>
      </c>
      <c r="AE293" s="1">
        <f t="shared" si="4"/>
        <v>10</v>
      </c>
    </row>
    <row r="294" spans="1:31" s="31" customFormat="1" x14ac:dyDescent="0.15">
      <c r="A294" s="31">
        <f>主动技能!B297</f>
        <v>10050311</v>
      </c>
      <c r="B294" s="4" t="str">
        <f>主动技能!H297</f>
        <v>玄水巨浪</v>
      </c>
      <c r="C294" s="4" t="str">
        <f>主动技能!I297</f>
        <v>对敌方全体攻击，造成125%攻击力（+8380）点伤害。并附带减速。</v>
      </c>
      <c r="D294" s="4">
        <f>VLOOKUP(主动技能!J297,对应表!F:G,2,FALSE)</f>
        <v>1</v>
      </c>
      <c r="E294" s="4">
        <f>VLOOKUP(主动技能!K297,对应表!J:K,2,FALSE)</f>
        <v>1</v>
      </c>
      <c r="F294" s="4">
        <f>VLOOKUP(主动技能!L297,对应表!N:O,2,FALSE)</f>
        <v>9</v>
      </c>
      <c r="G294" s="4">
        <f>IF(主动技能!M297="必中",2,1)</f>
        <v>1</v>
      </c>
      <c r="H294" s="4">
        <f>主动技能!N297</f>
        <v>100</v>
      </c>
      <c r="I294" s="4">
        <f>主动技能!O297</f>
        <v>100</v>
      </c>
      <c r="J294" s="31" t="str">
        <f>主动技能!P297</f>
        <v>||eff_xuanshuijulang|</v>
      </c>
      <c r="K294" s="31">
        <f>主动技能!Q297</f>
        <v>3</v>
      </c>
      <c r="L294" s="31">
        <f>主动技能!R297</f>
        <v>0</v>
      </c>
      <c r="M294" s="31">
        <f>主动技能!S297</f>
        <v>0</v>
      </c>
      <c r="N294" s="31" t="str">
        <f>IF(主动技能!T297="","",主动技能!T297)</f>
        <v>100003:100:2:0</v>
      </c>
      <c r="O294" s="31" t="str">
        <f>IF(主动技能!U297="","",主动技能!U297)</f>
        <v/>
      </c>
      <c r="P294" s="31" t="str">
        <f>IF(主动技能!V297="","",主动技能!V297)</f>
        <v>skill_19</v>
      </c>
      <c r="Q294" s="31" t="str">
        <f>IF(主动技能!W297="","")</f>
        <v/>
      </c>
      <c r="R294" s="31" t="str">
        <f>IF(主动技能!X297="","")</f>
        <v/>
      </c>
      <c r="S294" s="31">
        <f>主动技能!Y297</f>
        <v>0</v>
      </c>
      <c r="T294" s="31">
        <f>主动技能!Z297</f>
        <v>125</v>
      </c>
      <c r="U294" s="31">
        <f>主动技能!AB297</f>
        <v>8380</v>
      </c>
      <c r="V294" s="31">
        <f>主动技能!AC297</f>
        <v>0</v>
      </c>
      <c r="W294" s="31">
        <f>主动技能!AD297</f>
        <v>0</v>
      </c>
      <c r="X294" s="31">
        <f>主动技能!AE297</f>
        <v>1</v>
      </c>
      <c r="Y294" s="31">
        <f>主动技能!AF297</f>
        <v>2</v>
      </c>
      <c r="Z294" s="31">
        <f>主动技能!AG297</f>
        <v>2</v>
      </c>
      <c r="AA294" s="31" t="str">
        <f>主动技能!AH297</f>
        <v>attackex</v>
      </c>
      <c r="AB294" s="31" t="str">
        <f>IF(主动技能!AI297="","")</f>
        <v/>
      </c>
      <c r="AC294" s="31">
        <f>主动技能!AJ297</f>
        <v>11</v>
      </c>
      <c r="AD294" s="31">
        <f>主动技能!BF297</f>
        <v>100503</v>
      </c>
      <c r="AE294" s="1">
        <f t="shared" si="4"/>
        <v>11</v>
      </c>
    </row>
    <row r="295" spans="1:31" s="31" customFormat="1" x14ac:dyDescent="0.15">
      <c r="A295" s="31">
        <f>主动技能!B298</f>
        <v>10050312</v>
      </c>
      <c r="B295" s="4" t="str">
        <f>主动技能!H298</f>
        <v>玄水巨浪</v>
      </c>
      <c r="C295" s="4" t="str">
        <f>主动技能!I298</f>
        <v>对敌方全体攻击，造成125%攻击力（+11915）点伤害。并附带减速。</v>
      </c>
      <c r="D295" s="4">
        <f>VLOOKUP(主动技能!J298,对应表!F:G,2,FALSE)</f>
        <v>1</v>
      </c>
      <c r="E295" s="4">
        <f>VLOOKUP(主动技能!K298,对应表!J:K,2,FALSE)</f>
        <v>1</v>
      </c>
      <c r="F295" s="4">
        <f>VLOOKUP(主动技能!L298,对应表!N:O,2,FALSE)</f>
        <v>9</v>
      </c>
      <c r="G295" s="4">
        <f>IF(主动技能!M298="必中",2,1)</f>
        <v>1</v>
      </c>
      <c r="H295" s="4">
        <f>主动技能!N298</f>
        <v>100</v>
      </c>
      <c r="I295" s="4">
        <f>主动技能!O298</f>
        <v>100</v>
      </c>
      <c r="J295" s="31" t="str">
        <f>主动技能!P298</f>
        <v>||eff_xuanshuijulang|</v>
      </c>
      <c r="K295" s="31">
        <f>主动技能!Q298</f>
        <v>3</v>
      </c>
      <c r="L295" s="31">
        <f>主动技能!R298</f>
        <v>0</v>
      </c>
      <c r="M295" s="31">
        <f>主动技能!S298</f>
        <v>0</v>
      </c>
      <c r="N295" s="31" t="str">
        <f>IF(主动技能!T298="","",主动技能!T298)</f>
        <v>100003:100:2:0</v>
      </c>
      <c r="O295" s="31" t="str">
        <f>IF(主动技能!U298="","",主动技能!U298)</f>
        <v/>
      </c>
      <c r="P295" s="31" t="str">
        <f>IF(主动技能!V298="","",主动技能!V298)</f>
        <v>skill_19</v>
      </c>
      <c r="Q295" s="31" t="str">
        <f>IF(主动技能!W298="","")</f>
        <v/>
      </c>
      <c r="R295" s="31" t="str">
        <f>IF(主动技能!X298="","")</f>
        <v/>
      </c>
      <c r="S295" s="31">
        <f>主动技能!Y298</f>
        <v>0</v>
      </c>
      <c r="T295" s="31">
        <f>主动技能!Z298</f>
        <v>125</v>
      </c>
      <c r="U295" s="31">
        <f>主动技能!AB298</f>
        <v>11915</v>
      </c>
      <c r="V295" s="31">
        <f>主动技能!AC298</f>
        <v>0</v>
      </c>
      <c r="W295" s="31">
        <f>主动技能!AD298</f>
        <v>0</v>
      </c>
      <c r="X295" s="31">
        <f>主动技能!AE298</f>
        <v>1</v>
      </c>
      <c r="Y295" s="31">
        <f>主动技能!AF298</f>
        <v>2</v>
      </c>
      <c r="Z295" s="31">
        <f>主动技能!AG298</f>
        <v>2</v>
      </c>
      <c r="AA295" s="31" t="str">
        <f>主动技能!AH298</f>
        <v>attackex</v>
      </c>
      <c r="AB295" s="31" t="str">
        <f>IF(主动技能!AI298="","")</f>
        <v/>
      </c>
      <c r="AC295" s="31">
        <f>主动技能!AJ298</f>
        <v>12</v>
      </c>
      <c r="AD295" s="31">
        <f>主动技能!BF298</f>
        <v>100503</v>
      </c>
      <c r="AE295" s="1">
        <f t="shared" si="4"/>
        <v>12</v>
      </c>
    </row>
    <row r="296" spans="1:31" s="31" customFormat="1" x14ac:dyDescent="0.15">
      <c r="A296" s="31">
        <f>主动技能!B299</f>
        <v>10050313</v>
      </c>
      <c r="B296" s="4" t="str">
        <f>主动技能!H299</f>
        <v>玄水巨浪</v>
      </c>
      <c r="C296" s="4" t="str">
        <f>主动技能!I299</f>
        <v>对敌方全体攻击，造成125%攻击力（+16919）点伤害。并附带减速。</v>
      </c>
      <c r="D296" s="4">
        <f>VLOOKUP(主动技能!J299,对应表!F:G,2,FALSE)</f>
        <v>1</v>
      </c>
      <c r="E296" s="4">
        <f>VLOOKUP(主动技能!K299,对应表!J:K,2,FALSE)</f>
        <v>1</v>
      </c>
      <c r="F296" s="4">
        <f>VLOOKUP(主动技能!L299,对应表!N:O,2,FALSE)</f>
        <v>9</v>
      </c>
      <c r="G296" s="4">
        <f>IF(主动技能!M299="必中",2,1)</f>
        <v>1</v>
      </c>
      <c r="H296" s="4">
        <f>主动技能!N299</f>
        <v>100</v>
      </c>
      <c r="I296" s="4">
        <f>主动技能!O299</f>
        <v>100</v>
      </c>
      <c r="J296" s="31" t="str">
        <f>主动技能!P299</f>
        <v>||eff_xuanshuijulang|</v>
      </c>
      <c r="K296" s="31">
        <f>主动技能!Q299</f>
        <v>3</v>
      </c>
      <c r="L296" s="31">
        <f>主动技能!R299</f>
        <v>0</v>
      </c>
      <c r="M296" s="31">
        <f>主动技能!S299</f>
        <v>0</v>
      </c>
      <c r="N296" s="31" t="str">
        <f>IF(主动技能!T299="","",主动技能!T299)</f>
        <v>100003:100:2:0</v>
      </c>
      <c r="O296" s="31" t="str">
        <f>IF(主动技能!U299="","",主动技能!U299)</f>
        <v/>
      </c>
      <c r="P296" s="31" t="str">
        <f>IF(主动技能!V299="","",主动技能!V299)</f>
        <v>skill_19</v>
      </c>
      <c r="Q296" s="31" t="str">
        <f>IF(主动技能!W299="","")</f>
        <v/>
      </c>
      <c r="R296" s="31" t="str">
        <f>IF(主动技能!X299="","")</f>
        <v/>
      </c>
      <c r="S296" s="31">
        <f>主动技能!Y299</f>
        <v>0</v>
      </c>
      <c r="T296" s="31">
        <f>主动技能!Z299</f>
        <v>125</v>
      </c>
      <c r="U296" s="31">
        <f>主动技能!AB299</f>
        <v>16919</v>
      </c>
      <c r="V296" s="31">
        <f>主动技能!AC299</f>
        <v>0</v>
      </c>
      <c r="W296" s="31">
        <f>主动技能!AD299</f>
        <v>0</v>
      </c>
      <c r="X296" s="31">
        <f>主动技能!AE299</f>
        <v>1</v>
      </c>
      <c r="Y296" s="31">
        <f>主动技能!AF299</f>
        <v>2</v>
      </c>
      <c r="Z296" s="31">
        <f>主动技能!AG299</f>
        <v>2</v>
      </c>
      <c r="AA296" s="31" t="str">
        <f>主动技能!AH299</f>
        <v>attackex</v>
      </c>
      <c r="AB296" s="31" t="str">
        <f>IF(主动技能!AI299="","")</f>
        <v/>
      </c>
      <c r="AC296" s="31">
        <f>主动技能!AJ299</f>
        <v>13</v>
      </c>
      <c r="AD296" s="31">
        <f>主动技能!BF299</f>
        <v>100503</v>
      </c>
      <c r="AE296" s="1">
        <f t="shared" si="4"/>
        <v>13</v>
      </c>
    </row>
    <row r="297" spans="1:31" s="31" customFormat="1" x14ac:dyDescent="0.15">
      <c r="A297" s="31">
        <f>主动技能!B300</f>
        <v>10050314</v>
      </c>
      <c r="B297" s="4" t="str">
        <f>主动技能!H300</f>
        <v>玄水巨浪</v>
      </c>
      <c r="C297" s="4" t="str">
        <f>主动技能!I300</f>
        <v>对敌方全体攻击，造成125%攻击力（+24004）点伤害。并附带减速。</v>
      </c>
      <c r="D297" s="4">
        <f>VLOOKUP(主动技能!J300,对应表!F:G,2,FALSE)</f>
        <v>1</v>
      </c>
      <c r="E297" s="4">
        <f>VLOOKUP(主动技能!K300,对应表!J:K,2,FALSE)</f>
        <v>1</v>
      </c>
      <c r="F297" s="4">
        <f>VLOOKUP(主动技能!L300,对应表!N:O,2,FALSE)</f>
        <v>9</v>
      </c>
      <c r="G297" s="4">
        <f>IF(主动技能!M300="必中",2,1)</f>
        <v>1</v>
      </c>
      <c r="H297" s="4">
        <f>主动技能!N300</f>
        <v>100</v>
      </c>
      <c r="I297" s="4">
        <f>主动技能!O300</f>
        <v>100</v>
      </c>
      <c r="J297" s="31" t="str">
        <f>主动技能!P300</f>
        <v>||eff_xuanshuijulang|</v>
      </c>
      <c r="K297" s="31">
        <f>主动技能!Q300</f>
        <v>3</v>
      </c>
      <c r="L297" s="31">
        <f>主动技能!R300</f>
        <v>0</v>
      </c>
      <c r="M297" s="31">
        <f>主动技能!S300</f>
        <v>0</v>
      </c>
      <c r="N297" s="31" t="str">
        <f>IF(主动技能!T300="","",主动技能!T300)</f>
        <v>100003:100:2:0</v>
      </c>
      <c r="O297" s="31" t="str">
        <f>IF(主动技能!U300="","",主动技能!U300)</f>
        <v/>
      </c>
      <c r="P297" s="31" t="str">
        <f>IF(主动技能!V300="","",主动技能!V300)</f>
        <v>skill_19</v>
      </c>
      <c r="Q297" s="31" t="str">
        <f>IF(主动技能!W300="","")</f>
        <v/>
      </c>
      <c r="R297" s="31" t="str">
        <f>IF(主动技能!X300="","")</f>
        <v/>
      </c>
      <c r="S297" s="31">
        <f>主动技能!Y300</f>
        <v>0</v>
      </c>
      <c r="T297" s="31">
        <f>主动技能!Z300</f>
        <v>125</v>
      </c>
      <c r="U297" s="31">
        <f>主动技能!AB300</f>
        <v>24004</v>
      </c>
      <c r="V297" s="31">
        <f>主动技能!AC300</f>
        <v>0</v>
      </c>
      <c r="W297" s="31">
        <f>主动技能!AD300</f>
        <v>0</v>
      </c>
      <c r="X297" s="31">
        <f>主动技能!AE300</f>
        <v>1</v>
      </c>
      <c r="Y297" s="31">
        <f>主动技能!AF300</f>
        <v>2</v>
      </c>
      <c r="Z297" s="31">
        <f>主动技能!AG300</f>
        <v>2</v>
      </c>
      <c r="AA297" s="31" t="str">
        <f>主动技能!AH300</f>
        <v>attackex</v>
      </c>
      <c r="AB297" s="31" t="str">
        <f>IF(主动技能!AI300="","")</f>
        <v/>
      </c>
      <c r="AC297" s="31">
        <f>主动技能!AJ300</f>
        <v>14</v>
      </c>
      <c r="AD297" s="31">
        <f>主动技能!BF300</f>
        <v>100503</v>
      </c>
      <c r="AE297" s="1">
        <f t="shared" si="4"/>
        <v>14</v>
      </c>
    </row>
    <row r="298" spans="1:31" s="31" customFormat="1" x14ac:dyDescent="0.15">
      <c r="A298" s="31">
        <f>主动技能!B301</f>
        <v>10050315</v>
      </c>
      <c r="B298" s="4" t="str">
        <f>主动技能!H301</f>
        <v>玄水巨浪</v>
      </c>
      <c r="C298" s="4" t="str">
        <f>主动技能!I301</f>
        <v>对敌方全体攻击，造成125%攻击力（+34033）点伤害。并附带减速。</v>
      </c>
      <c r="D298" s="4">
        <f>VLOOKUP(主动技能!J301,对应表!F:G,2,FALSE)</f>
        <v>1</v>
      </c>
      <c r="E298" s="4">
        <f>VLOOKUP(主动技能!K301,对应表!J:K,2,FALSE)</f>
        <v>1</v>
      </c>
      <c r="F298" s="4">
        <f>VLOOKUP(主动技能!L301,对应表!N:O,2,FALSE)</f>
        <v>9</v>
      </c>
      <c r="G298" s="4">
        <f>IF(主动技能!M301="必中",2,1)</f>
        <v>1</v>
      </c>
      <c r="H298" s="4">
        <f>主动技能!N301</f>
        <v>100</v>
      </c>
      <c r="I298" s="4">
        <f>主动技能!O301</f>
        <v>100</v>
      </c>
      <c r="J298" s="31" t="str">
        <f>主动技能!P301</f>
        <v>||eff_xuanshuijulang|</v>
      </c>
      <c r="K298" s="31">
        <f>主动技能!Q301</f>
        <v>3</v>
      </c>
      <c r="L298" s="31">
        <f>主动技能!R301</f>
        <v>0</v>
      </c>
      <c r="M298" s="31">
        <f>主动技能!S301</f>
        <v>0</v>
      </c>
      <c r="N298" s="31" t="str">
        <f>IF(主动技能!T301="","",主动技能!T301)</f>
        <v>100003:100:2:0</v>
      </c>
      <c r="O298" s="31" t="str">
        <f>IF(主动技能!U301="","",主动技能!U301)</f>
        <v/>
      </c>
      <c r="P298" s="31" t="str">
        <f>IF(主动技能!V301="","",主动技能!V301)</f>
        <v>skill_19</v>
      </c>
      <c r="Q298" s="31" t="str">
        <f>IF(主动技能!W301="","")</f>
        <v/>
      </c>
      <c r="R298" s="31" t="str">
        <f>IF(主动技能!X301="","")</f>
        <v/>
      </c>
      <c r="S298" s="31">
        <f>主动技能!Y301</f>
        <v>0</v>
      </c>
      <c r="T298" s="31">
        <f>主动技能!Z301</f>
        <v>125</v>
      </c>
      <c r="U298" s="31">
        <f>主动技能!AB301</f>
        <v>34033</v>
      </c>
      <c r="V298" s="31">
        <f>主动技能!AC301</f>
        <v>0</v>
      </c>
      <c r="W298" s="31">
        <f>主动技能!AD301</f>
        <v>0</v>
      </c>
      <c r="X298" s="31">
        <f>主动技能!AE301</f>
        <v>1</v>
      </c>
      <c r="Y298" s="31">
        <f>主动技能!AF301</f>
        <v>2</v>
      </c>
      <c r="Z298" s="31">
        <f>主动技能!AG301</f>
        <v>2</v>
      </c>
      <c r="AA298" s="31" t="str">
        <f>主动技能!AH301</f>
        <v>attackex</v>
      </c>
      <c r="AB298" s="31" t="str">
        <f>IF(主动技能!AI301="","")</f>
        <v/>
      </c>
      <c r="AC298" s="31">
        <f>主动技能!AJ301</f>
        <v>15</v>
      </c>
      <c r="AD298" s="31">
        <f>主动技能!BF301</f>
        <v>100503</v>
      </c>
      <c r="AE298" s="1">
        <f t="shared" si="4"/>
        <v>15</v>
      </c>
    </row>
    <row r="299" spans="1:31" s="31" customFormat="1" x14ac:dyDescent="0.15">
      <c r="A299" s="31">
        <f>主动技能!B302</f>
        <v>10050316</v>
      </c>
      <c r="B299" s="4" t="str">
        <f>主动技能!H302</f>
        <v>玄水巨浪</v>
      </c>
      <c r="C299" s="4" t="str">
        <f>主动技能!I302</f>
        <v>对敌方全体攻击，造成125%攻击力（+48232）点伤害。并附带减速。</v>
      </c>
      <c r="D299" s="4">
        <f>VLOOKUP(主动技能!J302,对应表!F:G,2,FALSE)</f>
        <v>1</v>
      </c>
      <c r="E299" s="4">
        <f>VLOOKUP(主动技能!K302,对应表!J:K,2,FALSE)</f>
        <v>1</v>
      </c>
      <c r="F299" s="4">
        <f>VLOOKUP(主动技能!L302,对应表!N:O,2,FALSE)</f>
        <v>9</v>
      </c>
      <c r="G299" s="4">
        <f>IF(主动技能!M302="必中",2,1)</f>
        <v>1</v>
      </c>
      <c r="H299" s="4">
        <f>主动技能!N302</f>
        <v>100</v>
      </c>
      <c r="I299" s="4">
        <f>主动技能!O302</f>
        <v>100</v>
      </c>
      <c r="J299" s="31" t="str">
        <f>主动技能!P302</f>
        <v>||eff_xuanshuijulang|</v>
      </c>
      <c r="K299" s="31">
        <f>主动技能!Q302</f>
        <v>3</v>
      </c>
      <c r="L299" s="31">
        <f>主动技能!R302</f>
        <v>0</v>
      </c>
      <c r="M299" s="31">
        <f>主动技能!S302</f>
        <v>0</v>
      </c>
      <c r="N299" s="31" t="str">
        <f>IF(主动技能!T302="","",主动技能!T302)</f>
        <v>100003:100:2:0</v>
      </c>
      <c r="O299" s="31" t="str">
        <f>IF(主动技能!U302="","",主动技能!U302)</f>
        <v/>
      </c>
      <c r="P299" s="31" t="str">
        <f>IF(主动技能!V302="","",主动技能!V302)</f>
        <v>skill_19</v>
      </c>
      <c r="Q299" s="31" t="str">
        <f>IF(主动技能!W302="","")</f>
        <v/>
      </c>
      <c r="R299" s="31" t="str">
        <f>IF(主动技能!X302="","")</f>
        <v/>
      </c>
      <c r="S299" s="31">
        <f>主动技能!Y302</f>
        <v>0</v>
      </c>
      <c r="T299" s="31">
        <f>主动技能!Z302</f>
        <v>125</v>
      </c>
      <c r="U299" s="31">
        <f>主动技能!AB302</f>
        <v>48232</v>
      </c>
      <c r="V299" s="31">
        <f>主动技能!AC302</f>
        <v>0</v>
      </c>
      <c r="W299" s="31">
        <f>主动技能!AD302</f>
        <v>0</v>
      </c>
      <c r="X299" s="31">
        <f>主动技能!AE302</f>
        <v>1</v>
      </c>
      <c r="Y299" s="31">
        <f>主动技能!AF302</f>
        <v>2</v>
      </c>
      <c r="Z299" s="31">
        <f>主动技能!AG302</f>
        <v>2</v>
      </c>
      <c r="AA299" s="31" t="str">
        <f>主动技能!AH302</f>
        <v>attackex</v>
      </c>
      <c r="AB299" s="31" t="str">
        <f>IF(主动技能!AI302="","")</f>
        <v/>
      </c>
      <c r="AC299" s="31">
        <f>主动技能!AJ302</f>
        <v>16</v>
      </c>
      <c r="AD299" s="31">
        <f>主动技能!BF302</f>
        <v>100503</v>
      </c>
      <c r="AE299" s="1">
        <f t="shared" si="4"/>
        <v>16</v>
      </c>
    </row>
    <row r="300" spans="1:31" s="31" customFormat="1" x14ac:dyDescent="0.15">
      <c r="A300" s="31">
        <f>主动技能!B303</f>
        <v>10050317</v>
      </c>
      <c r="B300" s="4" t="str">
        <f>主动技能!H303</f>
        <v>玄水巨浪</v>
      </c>
      <c r="C300" s="4" t="str">
        <f>主动技能!I303</f>
        <v>对敌方全体攻击，造成125%攻击力（+68333）点伤害。并附带减速。</v>
      </c>
      <c r="D300" s="4">
        <f>VLOOKUP(主动技能!J303,对应表!F:G,2,FALSE)</f>
        <v>1</v>
      </c>
      <c r="E300" s="4">
        <f>VLOOKUP(主动技能!K303,对应表!J:K,2,FALSE)</f>
        <v>1</v>
      </c>
      <c r="F300" s="4">
        <f>VLOOKUP(主动技能!L303,对应表!N:O,2,FALSE)</f>
        <v>9</v>
      </c>
      <c r="G300" s="4">
        <f>IF(主动技能!M303="必中",2,1)</f>
        <v>1</v>
      </c>
      <c r="H300" s="4">
        <f>主动技能!N303</f>
        <v>100</v>
      </c>
      <c r="I300" s="4">
        <f>主动技能!O303</f>
        <v>100</v>
      </c>
      <c r="J300" s="31" t="str">
        <f>主动技能!P303</f>
        <v>||eff_xuanshuijulang|</v>
      </c>
      <c r="K300" s="31">
        <f>主动技能!Q303</f>
        <v>3</v>
      </c>
      <c r="L300" s="31">
        <f>主动技能!R303</f>
        <v>0</v>
      </c>
      <c r="M300" s="31">
        <f>主动技能!S303</f>
        <v>0</v>
      </c>
      <c r="N300" s="31" t="str">
        <f>IF(主动技能!T303="","",主动技能!T303)</f>
        <v>100003:100:2:0</v>
      </c>
      <c r="O300" s="31" t="str">
        <f>IF(主动技能!U303="","",主动技能!U303)</f>
        <v/>
      </c>
      <c r="P300" s="31" t="str">
        <f>IF(主动技能!V303="","",主动技能!V303)</f>
        <v>skill_19</v>
      </c>
      <c r="Q300" s="31" t="str">
        <f>IF(主动技能!W303="","")</f>
        <v/>
      </c>
      <c r="R300" s="31" t="str">
        <f>IF(主动技能!X303="","")</f>
        <v/>
      </c>
      <c r="S300" s="31">
        <f>主动技能!Y303</f>
        <v>0</v>
      </c>
      <c r="T300" s="31">
        <f>主动技能!Z303</f>
        <v>125</v>
      </c>
      <c r="U300" s="31">
        <f>主动技能!AB303</f>
        <v>68333</v>
      </c>
      <c r="V300" s="31">
        <f>主动技能!AC303</f>
        <v>0</v>
      </c>
      <c r="W300" s="31">
        <f>主动技能!AD303</f>
        <v>0</v>
      </c>
      <c r="X300" s="31">
        <f>主动技能!AE303</f>
        <v>1</v>
      </c>
      <c r="Y300" s="31">
        <f>主动技能!AF303</f>
        <v>2</v>
      </c>
      <c r="Z300" s="31">
        <f>主动技能!AG303</f>
        <v>2</v>
      </c>
      <c r="AA300" s="31" t="str">
        <f>主动技能!AH303</f>
        <v>attackex</v>
      </c>
      <c r="AB300" s="31" t="str">
        <f>IF(主动技能!AI303="","")</f>
        <v/>
      </c>
      <c r="AC300" s="31">
        <f>主动技能!AJ303</f>
        <v>17</v>
      </c>
      <c r="AD300" s="31">
        <f>主动技能!BF303</f>
        <v>100503</v>
      </c>
      <c r="AE300" s="1">
        <f t="shared" si="4"/>
        <v>17</v>
      </c>
    </row>
    <row r="301" spans="1:31" s="31" customFormat="1" x14ac:dyDescent="0.15">
      <c r="A301" s="31">
        <f>主动技能!B304</f>
        <v>10050318</v>
      </c>
      <c r="B301" s="4" t="str">
        <f>主动技能!H304</f>
        <v>玄水巨浪</v>
      </c>
      <c r="C301" s="4" t="str">
        <f>主动技能!I304</f>
        <v>对敌方全体攻击，造成125%攻击力（+96791）点伤害。并附带减速。</v>
      </c>
      <c r="D301" s="4">
        <f>VLOOKUP(主动技能!J304,对应表!F:G,2,FALSE)</f>
        <v>1</v>
      </c>
      <c r="E301" s="4">
        <f>VLOOKUP(主动技能!K304,对应表!J:K,2,FALSE)</f>
        <v>1</v>
      </c>
      <c r="F301" s="4">
        <f>VLOOKUP(主动技能!L304,对应表!N:O,2,FALSE)</f>
        <v>9</v>
      </c>
      <c r="G301" s="4">
        <f>IF(主动技能!M304="必中",2,1)</f>
        <v>1</v>
      </c>
      <c r="H301" s="4">
        <f>主动技能!N304</f>
        <v>100</v>
      </c>
      <c r="I301" s="4">
        <f>主动技能!O304</f>
        <v>100</v>
      </c>
      <c r="J301" s="31" t="str">
        <f>主动技能!P304</f>
        <v>||eff_xuanshuijulang|</v>
      </c>
      <c r="K301" s="31">
        <f>主动技能!Q304</f>
        <v>3</v>
      </c>
      <c r="L301" s="31">
        <f>主动技能!R304</f>
        <v>0</v>
      </c>
      <c r="M301" s="31">
        <f>主动技能!S304</f>
        <v>0</v>
      </c>
      <c r="N301" s="31" t="str">
        <f>IF(主动技能!T304="","",主动技能!T304)</f>
        <v>100003:100:2:0</v>
      </c>
      <c r="O301" s="31" t="str">
        <f>IF(主动技能!U304="","",主动技能!U304)</f>
        <v/>
      </c>
      <c r="P301" s="31" t="str">
        <f>IF(主动技能!V304="","",主动技能!V304)</f>
        <v>skill_19</v>
      </c>
      <c r="Q301" s="31" t="str">
        <f>IF(主动技能!W304="","")</f>
        <v/>
      </c>
      <c r="R301" s="31" t="str">
        <f>IF(主动技能!X304="","")</f>
        <v/>
      </c>
      <c r="S301" s="31">
        <f>主动技能!Y304</f>
        <v>0</v>
      </c>
      <c r="T301" s="31">
        <f>主动技能!Z304</f>
        <v>125</v>
      </c>
      <c r="U301" s="31">
        <f>主动技能!AB304</f>
        <v>96791</v>
      </c>
      <c r="V301" s="31">
        <f>主动技能!AC304</f>
        <v>0</v>
      </c>
      <c r="W301" s="31">
        <f>主动技能!AD304</f>
        <v>0</v>
      </c>
      <c r="X301" s="31">
        <f>主动技能!AE304</f>
        <v>1</v>
      </c>
      <c r="Y301" s="31">
        <f>主动技能!AF304</f>
        <v>2</v>
      </c>
      <c r="Z301" s="31">
        <f>主动技能!AG304</f>
        <v>2</v>
      </c>
      <c r="AA301" s="31" t="str">
        <f>主动技能!AH304</f>
        <v>attackex</v>
      </c>
      <c r="AB301" s="31" t="str">
        <f>IF(主动技能!AI304="","")</f>
        <v/>
      </c>
      <c r="AC301" s="31">
        <f>主动技能!AJ304</f>
        <v>18</v>
      </c>
      <c r="AD301" s="31">
        <f>主动技能!BF304</f>
        <v>100503</v>
      </c>
      <c r="AE301" s="1">
        <f t="shared" si="4"/>
        <v>18</v>
      </c>
    </row>
    <row r="302" spans="1:31" s="31" customFormat="1" x14ac:dyDescent="0.15">
      <c r="A302" s="31">
        <f>主动技能!B305</f>
        <v>10050319</v>
      </c>
      <c r="B302" s="4" t="str">
        <f>主动技能!H305</f>
        <v>玄水巨浪</v>
      </c>
      <c r="C302" s="4" t="str">
        <f>主动技能!I305</f>
        <v>对敌方全体攻击，造成125%攻击力（+137079）点伤害。并附带减速。</v>
      </c>
      <c r="D302" s="4">
        <f>VLOOKUP(主动技能!J305,对应表!F:G,2,FALSE)</f>
        <v>1</v>
      </c>
      <c r="E302" s="4">
        <f>VLOOKUP(主动技能!K305,对应表!J:K,2,FALSE)</f>
        <v>1</v>
      </c>
      <c r="F302" s="4">
        <f>VLOOKUP(主动技能!L305,对应表!N:O,2,FALSE)</f>
        <v>9</v>
      </c>
      <c r="G302" s="4">
        <f>IF(主动技能!M305="必中",2,1)</f>
        <v>1</v>
      </c>
      <c r="H302" s="4">
        <f>主动技能!N305</f>
        <v>100</v>
      </c>
      <c r="I302" s="4">
        <f>主动技能!O305</f>
        <v>100</v>
      </c>
      <c r="J302" s="31" t="str">
        <f>主动技能!P305</f>
        <v>||eff_xuanshuijulang|</v>
      </c>
      <c r="K302" s="31">
        <f>主动技能!Q305</f>
        <v>3</v>
      </c>
      <c r="L302" s="31">
        <f>主动技能!R305</f>
        <v>0</v>
      </c>
      <c r="M302" s="31">
        <f>主动技能!S305</f>
        <v>0</v>
      </c>
      <c r="N302" s="31" t="str">
        <f>IF(主动技能!T305="","",主动技能!T305)</f>
        <v>100003:100:2:0</v>
      </c>
      <c r="O302" s="31" t="str">
        <f>IF(主动技能!U305="","",主动技能!U305)</f>
        <v/>
      </c>
      <c r="P302" s="31" t="str">
        <f>IF(主动技能!V305="","",主动技能!V305)</f>
        <v>skill_19</v>
      </c>
      <c r="Q302" s="31" t="str">
        <f>IF(主动技能!W305="","")</f>
        <v/>
      </c>
      <c r="R302" s="31" t="str">
        <f>IF(主动技能!X305="","")</f>
        <v/>
      </c>
      <c r="S302" s="31">
        <f>主动技能!Y305</f>
        <v>0</v>
      </c>
      <c r="T302" s="31">
        <f>主动技能!Z305</f>
        <v>125</v>
      </c>
      <c r="U302" s="31">
        <f>主动技能!AB305</f>
        <v>137079</v>
      </c>
      <c r="V302" s="31">
        <f>主动技能!AC305</f>
        <v>0</v>
      </c>
      <c r="W302" s="31">
        <f>主动技能!AD305</f>
        <v>0</v>
      </c>
      <c r="X302" s="31">
        <f>主动技能!AE305</f>
        <v>1</v>
      </c>
      <c r="Y302" s="31">
        <f>主动技能!AF305</f>
        <v>2</v>
      </c>
      <c r="Z302" s="31">
        <f>主动技能!AG305</f>
        <v>2</v>
      </c>
      <c r="AA302" s="31" t="str">
        <f>主动技能!AH305</f>
        <v>attackex</v>
      </c>
      <c r="AB302" s="31" t="str">
        <f>IF(主动技能!AI305="","")</f>
        <v/>
      </c>
      <c r="AC302" s="31">
        <f>主动技能!AJ305</f>
        <v>19</v>
      </c>
      <c r="AD302" s="31">
        <f>主动技能!BF305</f>
        <v>100503</v>
      </c>
      <c r="AE302" s="1">
        <f t="shared" si="4"/>
        <v>19</v>
      </c>
    </row>
    <row r="303" spans="1:31" s="31" customFormat="1" x14ac:dyDescent="0.15">
      <c r="A303" s="31">
        <f>主动技能!B306</f>
        <v>10050320</v>
      </c>
      <c r="B303" s="4" t="str">
        <f>主动技能!H306</f>
        <v>玄水巨浪</v>
      </c>
      <c r="C303" s="4" t="str">
        <f>主动技能!I306</f>
        <v>对敌方全体攻击，造成125%攻击力（+194115）点伤害。并附带减速。</v>
      </c>
      <c r="D303" s="4">
        <f>VLOOKUP(主动技能!J306,对应表!F:G,2,FALSE)</f>
        <v>1</v>
      </c>
      <c r="E303" s="4">
        <f>VLOOKUP(主动技能!K306,对应表!J:K,2,FALSE)</f>
        <v>1</v>
      </c>
      <c r="F303" s="4">
        <f>VLOOKUP(主动技能!L306,对应表!N:O,2,FALSE)</f>
        <v>9</v>
      </c>
      <c r="G303" s="4">
        <f>IF(主动技能!M306="必中",2,1)</f>
        <v>1</v>
      </c>
      <c r="H303" s="4">
        <f>主动技能!N306</f>
        <v>100</v>
      </c>
      <c r="I303" s="4">
        <f>主动技能!O306</f>
        <v>100</v>
      </c>
      <c r="J303" s="31" t="str">
        <f>主动技能!P306</f>
        <v>||eff_xuanshuijulang|</v>
      </c>
      <c r="K303" s="31">
        <f>主动技能!Q306</f>
        <v>3</v>
      </c>
      <c r="L303" s="31">
        <f>主动技能!R306</f>
        <v>0</v>
      </c>
      <c r="M303" s="31">
        <f>主动技能!S306</f>
        <v>0</v>
      </c>
      <c r="N303" s="31" t="str">
        <f>IF(主动技能!T306="","",主动技能!T306)</f>
        <v>100003:100:2:0</v>
      </c>
      <c r="O303" s="31" t="str">
        <f>IF(主动技能!U306="","",主动技能!U306)</f>
        <v/>
      </c>
      <c r="P303" s="31" t="str">
        <f>IF(主动技能!V306="","",主动技能!V306)</f>
        <v>skill_19</v>
      </c>
      <c r="Q303" s="31" t="str">
        <f>IF(主动技能!W306="","")</f>
        <v/>
      </c>
      <c r="R303" s="31" t="str">
        <f>IF(主动技能!X306="","")</f>
        <v/>
      </c>
      <c r="S303" s="31">
        <f>主动技能!Y306</f>
        <v>0</v>
      </c>
      <c r="T303" s="31">
        <f>主动技能!Z306</f>
        <v>125</v>
      </c>
      <c r="U303" s="31">
        <f>主动技能!AB306</f>
        <v>194115</v>
      </c>
      <c r="V303" s="31">
        <f>主动技能!AC306</f>
        <v>0</v>
      </c>
      <c r="W303" s="31">
        <f>主动技能!AD306</f>
        <v>0</v>
      </c>
      <c r="X303" s="31">
        <f>主动技能!AE306</f>
        <v>1</v>
      </c>
      <c r="Y303" s="31">
        <f>主动技能!AF306</f>
        <v>2</v>
      </c>
      <c r="Z303" s="31">
        <f>主动技能!AG306</f>
        <v>2</v>
      </c>
      <c r="AA303" s="31" t="str">
        <f>主动技能!AH306</f>
        <v>attackex</v>
      </c>
      <c r="AB303" s="31" t="str">
        <f>IF(主动技能!AI306="","")</f>
        <v/>
      </c>
      <c r="AC303" s="31">
        <f>主动技能!AJ306</f>
        <v>20</v>
      </c>
      <c r="AD303" s="31">
        <f>主动技能!BF306</f>
        <v>100503</v>
      </c>
      <c r="AE303" s="1">
        <f t="shared" si="4"/>
        <v>20</v>
      </c>
    </row>
    <row r="304" spans="1:31" s="31" customFormat="1" x14ac:dyDescent="0.15">
      <c r="A304" s="31">
        <f>主动技能!B307</f>
        <v>10060101</v>
      </c>
      <c r="B304" s="4" t="str">
        <f>主动技能!H307</f>
        <v>普攻</v>
      </c>
      <c r="C304" s="4" t="str">
        <f>主动技能!I307</f>
        <v>对敌方单体攻击，造成100%攻击力（+110）点伤害。</v>
      </c>
      <c r="D304" s="4">
        <f>VLOOKUP(主动技能!J307,对应表!F:G,2,FALSE)</f>
        <v>1</v>
      </c>
      <c r="E304" s="4">
        <f>VLOOKUP(主动技能!K307,对应表!J:K,2,FALSE)</f>
        <v>1</v>
      </c>
      <c r="F304" s="4">
        <f>VLOOKUP(主动技能!L307,对应表!N:O,2,FALSE)</f>
        <v>1</v>
      </c>
      <c r="G304" s="4">
        <f>IF(主动技能!M307="必中",2,1)</f>
        <v>1</v>
      </c>
      <c r="H304" s="4">
        <f>主动技能!N307</f>
        <v>100</v>
      </c>
      <c r="I304" s="4">
        <f>主动技能!O307</f>
        <v>0</v>
      </c>
      <c r="J304" s="31" t="str">
        <f>主动技能!P307</f>
        <v>|||</v>
      </c>
      <c r="K304" s="31">
        <f>主动技能!Q307</f>
        <v>1</v>
      </c>
      <c r="L304" s="31">
        <f>主动技能!R307</f>
        <v>0</v>
      </c>
      <c r="M304" s="31">
        <f>主动技能!S307</f>
        <v>0</v>
      </c>
      <c r="N304" s="31" t="str">
        <f>IF(主动技能!T307="","",主动技能!T307)</f>
        <v/>
      </c>
      <c r="O304" s="31" t="str">
        <f>IF(主动技能!U307="","",主动技能!U307)</f>
        <v/>
      </c>
      <c r="P304" s="31" t="str">
        <f>IF(主动技能!V307="","",主动技能!V307)</f>
        <v>skill_01</v>
      </c>
      <c r="Q304" s="31" t="str">
        <f>IF(主动技能!W307="","")</f>
        <v/>
      </c>
      <c r="R304" s="31" t="str">
        <f>IF(主动技能!X307="","")</f>
        <v/>
      </c>
      <c r="S304" s="31">
        <f>主动技能!Y307</f>
        <v>0</v>
      </c>
      <c r="T304" s="31">
        <f>主动技能!Z307</f>
        <v>100</v>
      </c>
      <c r="U304" s="31">
        <f>主动技能!AB307</f>
        <v>110</v>
      </c>
      <c r="V304" s="31">
        <f>主动技能!AC307</f>
        <v>0</v>
      </c>
      <c r="W304" s="31">
        <f>主动技能!AD307</f>
        <v>0</v>
      </c>
      <c r="X304" s="31">
        <f>主动技能!AE307</f>
        <v>0</v>
      </c>
      <c r="Y304" s="31">
        <f>主动技能!AF307</f>
        <v>0</v>
      </c>
      <c r="Z304" s="31">
        <f>主动技能!AG307</f>
        <v>0</v>
      </c>
      <c r="AA304" s="31" t="str">
        <f>主动技能!AH307</f>
        <v>attack</v>
      </c>
      <c r="AB304" s="31" t="str">
        <f>IF(主动技能!AI307="","")</f>
        <v/>
      </c>
      <c r="AC304" s="31">
        <f>主动技能!AJ307</f>
        <v>1</v>
      </c>
      <c r="AD304" s="31">
        <f>主动技能!BF307</f>
        <v>100601</v>
      </c>
      <c r="AE304" s="1">
        <f t="shared" si="4"/>
        <v>1</v>
      </c>
    </row>
    <row r="305" spans="1:31" s="31" customFormat="1" x14ac:dyDescent="0.15">
      <c r="A305" s="31">
        <f>主动技能!B308</f>
        <v>10060102</v>
      </c>
      <c r="B305" s="4" t="str">
        <f>主动技能!H308</f>
        <v>普攻</v>
      </c>
      <c r="C305" s="4" t="str">
        <f>主动技能!I308</f>
        <v>对敌方单体攻击，造成100%攻击力（+122）点伤害。</v>
      </c>
      <c r="D305" s="4">
        <f>VLOOKUP(主动技能!J308,对应表!F:G,2,FALSE)</f>
        <v>1</v>
      </c>
      <c r="E305" s="4">
        <f>VLOOKUP(主动技能!K308,对应表!J:K,2,FALSE)</f>
        <v>1</v>
      </c>
      <c r="F305" s="4">
        <f>VLOOKUP(主动技能!L308,对应表!N:O,2,FALSE)</f>
        <v>1</v>
      </c>
      <c r="G305" s="4">
        <f>IF(主动技能!M308="必中",2,1)</f>
        <v>1</v>
      </c>
      <c r="H305" s="4">
        <f>主动技能!N308</f>
        <v>100</v>
      </c>
      <c r="I305" s="4">
        <f>主动技能!O308</f>
        <v>0</v>
      </c>
      <c r="J305" s="31" t="str">
        <f>主动技能!P308</f>
        <v>|||</v>
      </c>
      <c r="K305" s="31">
        <f>主动技能!Q308</f>
        <v>1</v>
      </c>
      <c r="L305" s="31">
        <f>主动技能!R308</f>
        <v>0</v>
      </c>
      <c r="M305" s="31">
        <f>主动技能!S308</f>
        <v>0</v>
      </c>
      <c r="N305" s="31" t="str">
        <f>IF(主动技能!T308="","",主动技能!T308)</f>
        <v/>
      </c>
      <c r="O305" s="31" t="str">
        <f>IF(主动技能!U308="","",主动技能!U308)</f>
        <v/>
      </c>
      <c r="P305" s="31" t="str">
        <f>IF(主动技能!V308="","",主动技能!V308)</f>
        <v>skill_01</v>
      </c>
      <c r="Q305" s="31" t="str">
        <f>IF(主动技能!W308="","")</f>
        <v/>
      </c>
      <c r="R305" s="31" t="str">
        <f>IF(主动技能!X308="","")</f>
        <v/>
      </c>
      <c r="S305" s="31">
        <f>主动技能!Y308</f>
        <v>0</v>
      </c>
      <c r="T305" s="31">
        <f>主动技能!Z308</f>
        <v>100</v>
      </c>
      <c r="U305" s="31">
        <f>主动技能!AB308</f>
        <v>122</v>
      </c>
      <c r="V305" s="31">
        <f>主动技能!AC308</f>
        <v>0</v>
      </c>
      <c r="W305" s="31">
        <f>主动技能!AD308</f>
        <v>0</v>
      </c>
      <c r="X305" s="31">
        <f>主动技能!AE308</f>
        <v>0</v>
      </c>
      <c r="Y305" s="31">
        <f>主动技能!AF308</f>
        <v>0</v>
      </c>
      <c r="Z305" s="31">
        <f>主动技能!AG308</f>
        <v>0</v>
      </c>
      <c r="AA305" s="31" t="str">
        <f>主动技能!AH308</f>
        <v>attack</v>
      </c>
      <c r="AB305" s="31" t="str">
        <f>IF(主动技能!AI308="","")</f>
        <v/>
      </c>
      <c r="AC305" s="31">
        <f>主动技能!AJ308</f>
        <v>2</v>
      </c>
      <c r="AD305" s="31">
        <f>主动技能!BF308</f>
        <v>100601</v>
      </c>
      <c r="AE305" s="1">
        <f t="shared" si="4"/>
        <v>2</v>
      </c>
    </row>
    <row r="306" spans="1:31" s="31" customFormat="1" x14ac:dyDescent="0.15">
      <c r="A306" s="31">
        <f>主动技能!B309</f>
        <v>10060103</v>
      </c>
      <c r="B306" s="4" t="str">
        <f>主动技能!H309</f>
        <v>普攻</v>
      </c>
      <c r="C306" s="4" t="str">
        <f>主动技能!I309</f>
        <v>对敌方单体攻击，造成100%攻击力（+161）点伤害。</v>
      </c>
      <c r="D306" s="4">
        <f>VLOOKUP(主动技能!J309,对应表!F:G,2,FALSE)</f>
        <v>1</v>
      </c>
      <c r="E306" s="4">
        <f>VLOOKUP(主动技能!K309,对应表!J:K,2,FALSE)</f>
        <v>1</v>
      </c>
      <c r="F306" s="4">
        <f>VLOOKUP(主动技能!L309,对应表!N:O,2,FALSE)</f>
        <v>1</v>
      </c>
      <c r="G306" s="4">
        <f>IF(主动技能!M309="必中",2,1)</f>
        <v>1</v>
      </c>
      <c r="H306" s="4">
        <f>主动技能!N309</f>
        <v>100</v>
      </c>
      <c r="I306" s="4">
        <f>主动技能!O309</f>
        <v>0</v>
      </c>
      <c r="J306" s="31" t="str">
        <f>主动技能!P309</f>
        <v>|||</v>
      </c>
      <c r="K306" s="31">
        <f>主动技能!Q309</f>
        <v>1</v>
      </c>
      <c r="L306" s="31">
        <f>主动技能!R309</f>
        <v>0</v>
      </c>
      <c r="M306" s="31">
        <f>主动技能!S309</f>
        <v>0</v>
      </c>
      <c r="N306" s="31" t="str">
        <f>IF(主动技能!T309="","",主动技能!T309)</f>
        <v/>
      </c>
      <c r="O306" s="31" t="str">
        <f>IF(主动技能!U309="","",主动技能!U309)</f>
        <v/>
      </c>
      <c r="P306" s="31" t="str">
        <f>IF(主动技能!V309="","",主动技能!V309)</f>
        <v>skill_01</v>
      </c>
      <c r="Q306" s="31" t="str">
        <f>IF(主动技能!W309="","")</f>
        <v/>
      </c>
      <c r="R306" s="31" t="str">
        <f>IF(主动技能!X309="","")</f>
        <v/>
      </c>
      <c r="S306" s="31">
        <f>主动技能!Y309</f>
        <v>0</v>
      </c>
      <c r="T306" s="31">
        <f>主动技能!Z309</f>
        <v>100</v>
      </c>
      <c r="U306" s="31">
        <f>主动技能!AB309</f>
        <v>161</v>
      </c>
      <c r="V306" s="31">
        <f>主动技能!AC309</f>
        <v>0</v>
      </c>
      <c r="W306" s="31">
        <f>主动技能!AD309</f>
        <v>0</v>
      </c>
      <c r="X306" s="31">
        <f>主动技能!AE309</f>
        <v>0</v>
      </c>
      <c r="Y306" s="31">
        <f>主动技能!AF309</f>
        <v>0</v>
      </c>
      <c r="Z306" s="31">
        <f>主动技能!AG309</f>
        <v>0</v>
      </c>
      <c r="AA306" s="31" t="str">
        <f>主动技能!AH309</f>
        <v>attack</v>
      </c>
      <c r="AB306" s="31" t="str">
        <f>IF(主动技能!AI309="","")</f>
        <v/>
      </c>
      <c r="AC306" s="31">
        <f>主动技能!AJ309</f>
        <v>3</v>
      </c>
      <c r="AD306" s="31">
        <f>主动技能!BF309</f>
        <v>100601</v>
      </c>
      <c r="AE306" s="1">
        <f t="shared" si="4"/>
        <v>3</v>
      </c>
    </row>
    <row r="307" spans="1:31" s="31" customFormat="1" x14ac:dyDescent="0.15">
      <c r="A307" s="31">
        <f>主动技能!B310</f>
        <v>10060104</v>
      </c>
      <c r="B307" s="4" t="str">
        <f>主动技能!H310</f>
        <v>普攻</v>
      </c>
      <c r="C307" s="4" t="str">
        <f>主动技能!I310</f>
        <v>对敌方单体攻击，造成100%攻击力（+249）点伤害。</v>
      </c>
      <c r="D307" s="4">
        <f>VLOOKUP(主动技能!J310,对应表!F:G,2,FALSE)</f>
        <v>1</v>
      </c>
      <c r="E307" s="4">
        <f>VLOOKUP(主动技能!K310,对应表!J:K,2,FALSE)</f>
        <v>1</v>
      </c>
      <c r="F307" s="4">
        <f>VLOOKUP(主动技能!L310,对应表!N:O,2,FALSE)</f>
        <v>1</v>
      </c>
      <c r="G307" s="4">
        <f>IF(主动技能!M310="必中",2,1)</f>
        <v>1</v>
      </c>
      <c r="H307" s="4">
        <f>主动技能!N310</f>
        <v>100</v>
      </c>
      <c r="I307" s="4">
        <f>主动技能!O310</f>
        <v>0</v>
      </c>
      <c r="J307" s="31" t="str">
        <f>主动技能!P310</f>
        <v>|||</v>
      </c>
      <c r="K307" s="31">
        <f>主动技能!Q310</f>
        <v>1</v>
      </c>
      <c r="L307" s="31">
        <f>主动技能!R310</f>
        <v>0</v>
      </c>
      <c r="M307" s="31">
        <f>主动技能!S310</f>
        <v>0</v>
      </c>
      <c r="N307" s="31" t="str">
        <f>IF(主动技能!T310="","",主动技能!T310)</f>
        <v/>
      </c>
      <c r="O307" s="31" t="str">
        <f>IF(主动技能!U310="","",主动技能!U310)</f>
        <v/>
      </c>
      <c r="P307" s="31" t="str">
        <f>IF(主动技能!V310="","",主动技能!V310)</f>
        <v>skill_01</v>
      </c>
      <c r="Q307" s="31" t="str">
        <f>IF(主动技能!W310="","")</f>
        <v/>
      </c>
      <c r="R307" s="31" t="str">
        <f>IF(主动技能!X310="","")</f>
        <v/>
      </c>
      <c r="S307" s="31">
        <f>主动技能!Y310</f>
        <v>0</v>
      </c>
      <c r="T307" s="31">
        <f>主动技能!Z310</f>
        <v>100</v>
      </c>
      <c r="U307" s="31">
        <f>主动技能!AB310</f>
        <v>249</v>
      </c>
      <c r="V307" s="31">
        <f>主动技能!AC310</f>
        <v>0</v>
      </c>
      <c r="W307" s="31">
        <f>主动技能!AD310</f>
        <v>0</v>
      </c>
      <c r="X307" s="31">
        <f>主动技能!AE310</f>
        <v>0</v>
      </c>
      <c r="Y307" s="31">
        <f>主动技能!AF310</f>
        <v>0</v>
      </c>
      <c r="Z307" s="31">
        <f>主动技能!AG310</f>
        <v>0</v>
      </c>
      <c r="AA307" s="31" t="str">
        <f>主动技能!AH310</f>
        <v>attack</v>
      </c>
      <c r="AB307" s="31" t="str">
        <f>IF(主动技能!AI310="","")</f>
        <v/>
      </c>
      <c r="AC307" s="31">
        <f>主动技能!AJ310</f>
        <v>4</v>
      </c>
      <c r="AD307" s="31">
        <f>主动技能!BF310</f>
        <v>100601</v>
      </c>
      <c r="AE307" s="1">
        <f t="shared" si="4"/>
        <v>4</v>
      </c>
    </row>
    <row r="308" spans="1:31" s="31" customFormat="1" x14ac:dyDescent="0.15">
      <c r="A308" s="31">
        <f>主动技能!B311</f>
        <v>10060105</v>
      </c>
      <c r="B308" s="4" t="str">
        <f>主动技能!H311</f>
        <v>普攻</v>
      </c>
      <c r="C308" s="4" t="str">
        <f>主动技能!I311</f>
        <v>对敌方单体攻击，造成100%攻击力（+373）点伤害。</v>
      </c>
      <c r="D308" s="4">
        <f>VLOOKUP(主动技能!J311,对应表!F:G,2,FALSE)</f>
        <v>1</v>
      </c>
      <c r="E308" s="4">
        <f>VLOOKUP(主动技能!K311,对应表!J:K,2,FALSE)</f>
        <v>1</v>
      </c>
      <c r="F308" s="4">
        <f>VLOOKUP(主动技能!L311,对应表!N:O,2,FALSE)</f>
        <v>1</v>
      </c>
      <c r="G308" s="4">
        <f>IF(主动技能!M311="必中",2,1)</f>
        <v>1</v>
      </c>
      <c r="H308" s="4">
        <f>主动技能!N311</f>
        <v>100</v>
      </c>
      <c r="I308" s="4">
        <f>主动技能!O311</f>
        <v>0</v>
      </c>
      <c r="J308" s="31" t="str">
        <f>主动技能!P311</f>
        <v>|||</v>
      </c>
      <c r="K308" s="31">
        <f>主动技能!Q311</f>
        <v>1</v>
      </c>
      <c r="L308" s="31">
        <f>主动技能!R311</f>
        <v>0</v>
      </c>
      <c r="M308" s="31">
        <f>主动技能!S311</f>
        <v>0</v>
      </c>
      <c r="N308" s="31" t="str">
        <f>IF(主动技能!T311="","",主动技能!T311)</f>
        <v/>
      </c>
      <c r="O308" s="31" t="str">
        <f>IF(主动技能!U311="","",主动技能!U311)</f>
        <v/>
      </c>
      <c r="P308" s="31" t="str">
        <f>IF(主动技能!V311="","",主动技能!V311)</f>
        <v>skill_01</v>
      </c>
      <c r="Q308" s="31" t="str">
        <f>IF(主动技能!W311="","")</f>
        <v/>
      </c>
      <c r="R308" s="31" t="str">
        <f>IF(主动技能!X311="","")</f>
        <v/>
      </c>
      <c r="S308" s="31">
        <f>主动技能!Y311</f>
        <v>0</v>
      </c>
      <c r="T308" s="31">
        <f>主动技能!Z311</f>
        <v>100</v>
      </c>
      <c r="U308" s="31">
        <f>主动技能!AB311</f>
        <v>373</v>
      </c>
      <c r="V308" s="31">
        <f>主动技能!AC311</f>
        <v>0</v>
      </c>
      <c r="W308" s="31">
        <f>主动技能!AD311</f>
        <v>0</v>
      </c>
      <c r="X308" s="31">
        <f>主动技能!AE311</f>
        <v>0</v>
      </c>
      <c r="Y308" s="31">
        <f>主动技能!AF311</f>
        <v>0</v>
      </c>
      <c r="Z308" s="31">
        <f>主动技能!AG311</f>
        <v>0</v>
      </c>
      <c r="AA308" s="31" t="str">
        <f>主动技能!AH311</f>
        <v>attack</v>
      </c>
      <c r="AB308" s="31" t="str">
        <f>IF(主动技能!AI311="","")</f>
        <v/>
      </c>
      <c r="AC308" s="31">
        <f>主动技能!AJ311</f>
        <v>5</v>
      </c>
      <c r="AD308" s="31">
        <f>主动技能!BF311</f>
        <v>100601</v>
      </c>
      <c r="AE308" s="1">
        <f t="shared" si="4"/>
        <v>5</v>
      </c>
    </row>
    <row r="309" spans="1:31" s="31" customFormat="1" x14ac:dyDescent="0.15">
      <c r="A309" s="31">
        <f>主动技能!B312</f>
        <v>10060106</v>
      </c>
      <c r="B309" s="4" t="str">
        <f>主动技能!H312</f>
        <v>普攻</v>
      </c>
      <c r="C309" s="4" t="str">
        <f>主动技能!I312</f>
        <v>对敌方单体攻击，造成100%攻击力（+549）点伤害。</v>
      </c>
      <c r="D309" s="4">
        <f>VLOOKUP(主动技能!J312,对应表!F:G,2,FALSE)</f>
        <v>1</v>
      </c>
      <c r="E309" s="4">
        <f>VLOOKUP(主动技能!K312,对应表!J:K,2,FALSE)</f>
        <v>1</v>
      </c>
      <c r="F309" s="4">
        <f>VLOOKUP(主动技能!L312,对应表!N:O,2,FALSE)</f>
        <v>1</v>
      </c>
      <c r="G309" s="4">
        <f>IF(主动技能!M312="必中",2,1)</f>
        <v>1</v>
      </c>
      <c r="H309" s="4">
        <f>主动技能!N312</f>
        <v>100</v>
      </c>
      <c r="I309" s="4">
        <f>主动技能!O312</f>
        <v>0</v>
      </c>
      <c r="J309" s="31" t="str">
        <f>主动技能!P312</f>
        <v>|||</v>
      </c>
      <c r="K309" s="31">
        <f>主动技能!Q312</f>
        <v>1</v>
      </c>
      <c r="L309" s="31">
        <f>主动技能!R312</f>
        <v>0</v>
      </c>
      <c r="M309" s="31">
        <f>主动技能!S312</f>
        <v>0</v>
      </c>
      <c r="N309" s="31" t="str">
        <f>IF(主动技能!T312="","",主动技能!T312)</f>
        <v/>
      </c>
      <c r="O309" s="31" t="str">
        <f>IF(主动技能!U312="","",主动技能!U312)</f>
        <v/>
      </c>
      <c r="P309" s="31" t="str">
        <f>IF(主动技能!V312="","",主动技能!V312)</f>
        <v>skill_01</v>
      </c>
      <c r="Q309" s="31" t="str">
        <f>IF(主动技能!W312="","")</f>
        <v/>
      </c>
      <c r="R309" s="31" t="str">
        <f>IF(主动技能!X312="","")</f>
        <v/>
      </c>
      <c r="S309" s="31">
        <f>主动技能!Y312</f>
        <v>0</v>
      </c>
      <c r="T309" s="31">
        <f>主动技能!Z312</f>
        <v>100</v>
      </c>
      <c r="U309" s="31">
        <f>主动技能!AB312</f>
        <v>549</v>
      </c>
      <c r="V309" s="31">
        <f>主动技能!AC312</f>
        <v>0</v>
      </c>
      <c r="W309" s="31">
        <f>主动技能!AD312</f>
        <v>0</v>
      </c>
      <c r="X309" s="31">
        <f>主动技能!AE312</f>
        <v>0</v>
      </c>
      <c r="Y309" s="31">
        <f>主动技能!AF312</f>
        <v>0</v>
      </c>
      <c r="Z309" s="31">
        <f>主动技能!AG312</f>
        <v>0</v>
      </c>
      <c r="AA309" s="31" t="str">
        <f>主动技能!AH312</f>
        <v>attack</v>
      </c>
      <c r="AB309" s="31" t="str">
        <f>IF(主动技能!AI312="","")</f>
        <v/>
      </c>
      <c r="AC309" s="31">
        <f>主动技能!AJ312</f>
        <v>6</v>
      </c>
      <c r="AD309" s="31">
        <f>主动技能!BF312</f>
        <v>100601</v>
      </c>
      <c r="AE309" s="1">
        <f t="shared" si="4"/>
        <v>6</v>
      </c>
    </row>
    <row r="310" spans="1:31" s="31" customFormat="1" x14ac:dyDescent="0.15">
      <c r="A310" s="31">
        <f>主动技能!B313</f>
        <v>10060107</v>
      </c>
      <c r="B310" s="4" t="str">
        <f>主动技能!H313</f>
        <v>普攻</v>
      </c>
      <c r="C310" s="4" t="str">
        <f>主动技能!I313</f>
        <v>对敌方单体攻击，造成100%攻击力（+797）点伤害。</v>
      </c>
      <c r="D310" s="4">
        <f>VLOOKUP(主动技能!J313,对应表!F:G,2,FALSE)</f>
        <v>1</v>
      </c>
      <c r="E310" s="4">
        <f>VLOOKUP(主动技能!K313,对应表!J:K,2,FALSE)</f>
        <v>1</v>
      </c>
      <c r="F310" s="4">
        <f>VLOOKUP(主动技能!L313,对应表!N:O,2,FALSE)</f>
        <v>1</v>
      </c>
      <c r="G310" s="4">
        <f>IF(主动技能!M313="必中",2,1)</f>
        <v>1</v>
      </c>
      <c r="H310" s="4">
        <f>主动技能!N313</f>
        <v>100</v>
      </c>
      <c r="I310" s="4">
        <f>主动技能!O313</f>
        <v>0</v>
      </c>
      <c r="J310" s="31" t="str">
        <f>主动技能!P313</f>
        <v>|||</v>
      </c>
      <c r="K310" s="31">
        <f>主动技能!Q313</f>
        <v>1</v>
      </c>
      <c r="L310" s="31">
        <f>主动技能!R313</f>
        <v>0</v>
      </c>
      <c r="M310" s="31">
        <f>主动技能!S313</f>
        <v>0</v>
      </c>
      <c r="N310" s="31" t="str">
        <f>IF(主动技能!T313="","",主动技能!T313)</f>
        <v/>
      </c>
      <c r="O310" s="31" t="str">
        <f>IF(主动技能!U313="","",主动技能!U313)</f>
        <v/>
      </c>
      <c r="P310" s="31" t="str">
        <f>IF(主动技能!V313="","",主动技能!V313)</f>
        <v>skill_01</v>
      </c>
      <c r="Q310" s="31" t="str">
        <f>IF(主动技能!W313="","")</f>
        <v/>
      </c>
      <c r="R310" s="31" t="str">
        <f>IF(主动技能!X313="","")</f>
        <v/>
      </c>
      <c r="S310" s="31">
        <f>主动技能!Y313</f>
        <v>0</v>
      </c>
      <c r="T310" s="31">
        <f>主动技能!Z313</f>
        <v>100</v>
      </c>
      <c r="U310" s="31">
        <f>主动技能!AB313</f>
        <v>797</v>
      </c>
      <c r="V310" s="31">
        <f>主动技能!AC313</f>
        <v>0</v>
      </c>
      <c r="W310" s="31">
        <f>主动技能!AD313</f>
        <v>0</v>
      </c>
      <c r="X310" s="31">
        <f>主动技能!AE313</f>
        <v>0</v>
      </c>
      <c r="Y310" s="31">
        <f>主动技能!AF313</f>
        <v>0</v>
      </c>
      <c r="Z310" s="31">
        <f>主动技能!AG313</f>
        <v>0</v>
      </c>
      <c r="AA310" s="31" t="str">
        <f>主动技能!AH313</f>
        <v>attack</v>
      </c>
      <c r="AB310" s="31" t="str">
        <f>IF(主动技能!AI313="","")</f>
        <v/>
      </c>
      <c r="AC310" s="31">
        <f>主动技能!AJ313</f>
        <v>7</v>
      </c>
      <c r="AD310" s="31">
        <f>主动技能!BF313</f>
        <v>100601</v>
      </c>
      <c r="AE310" s="1">
        <f t="shared" si="4"/>
        <v>7</v>
      </c>
    </row>
    <row r="311" spans="1:31" s="31" customFormat="1" x14ac:dyDescent="0.15">
      <c r="A311" s="31">
        <f>主动技能!B314</f>
        <v>10060108</v>
      </c>
      <c r="B311" s="4" t="str">
        <f>主动技能!H314</f>
        <v>普攻</v>
      </c>
      <c r="C311" s="4" t="str">
        <f>主动技能!I314</f>
        <v>对敌方单体攻击，造成100%攻击力（+1149）点伤害。</v>
      </c>
      <c r="D311" s="4">
        <f>VLOOKUP(主动技能!J314,对应表!F:G,2,FALSE)</f>
        <v>1</v>
      </c>
      <c r="E311" s="4">
        <f>VLOOKUP(主动技能!K314,对应表!J:K,2,FALSE)</f>
        <v>1</v>
      </c>
      <c r="F311" s="4">
        <f>VLOOKUP(主动技能!L314,对应表!N:O,2,FALSE)</f>
        <v>1</v>
      </c>
      <c r="G311" s="4">
        <f>IF(主动技能!M314="必中",2,1)</f>
        <v>1</v>
      </c>
      <c r="H311" s="4">
        <f>主动技能!N314</f>
        <v>100</v>
      </c>
      <c r="I311" s="4">
        <f>主动技能!O314</f>
        <v>0</v>
      </c>
      <c r="J311" s="31" t="str">
        <f>主动技能!P314</f>
        <v>|||</v>
      </c>
      <c r="K311" s="31">
        <f>主动技能!Q314</f>
        <v>1</v>
      </c>
      <c r="L311" s="31">
        <f>主动技能!R314</f>
        <v>0</v>
      </c>
      <c r="M311" s="31">
        <f>主动技能!S314</f>
        <v>0</v>
      </c>
      <c r="N311" s="31" t="str">
        <f>IF(主动技能!T314="","",主动技能!T314)</f>
        <v/>
      </c>
      <c r="O311" s="31" t="str">
        <f>IF(主动技能!U314="","",主动技能!U314)</f>
        <v/>
      </c>
      <c r="P311" s="31" t="str">
        <f>IF(主动技能!V314="","",主动技能!V314)</f>
        <v>skill_01</v>
      </c>
      <c r="Q311" s="31" t="str">
        <f>IF(主动技能!W314="","")</f>
        <v/>
      </c>
      <c r="R311" s="31" t="str">
        <f>IF(主动技能!X314="","")</f>
        <v/>
      </c>
      <c r="S311" s="31">
        <f>主动技能!Y314</f>
        <v>0</v>
      </c>
      <c r="T311" s="31">
        <f>主动技能!Z314</f>
        <v>100</v>
      </c>
      <c r="U311" s="31">
        <f>主动技能!AB314</f>
        <v>1149</v>
      </c>
      <c r="V311" s="31">
        <f>主动技能!AC314</f>
        <v>0</v>
      </c>
      <c r="W311" s="31">
        <f>主动技能!AD314</f>
        <v>0</v>
      </c>
      <c r="X311" s="31">
        <f>主动技能!AE314</f>
        <v>0</v>
      </c>
      <c r="Y311" s="31">
        <f>主动技能!AF314</f>
        <v>0</v>
      </c>
      <c r="Z311" s="31">
        <f>主动技能!AG314</f>
        <v>0</v>
      </c>
      <c r="AA311" s="31" t="str">
        <f>主动技能!AH314</f>
        <v>attack</v>
      </c>
      <c r="AB311" s="31" t="str">
        <f>IF(主动技能!AI314="","")</f>
        <v/>
      </c>
      <c r="AC311" s="31">
        <f>主动技能!AJ314</f>
        <v>8</v>
      </c>
      <c r="AD311" s="31">
        <f>主动技能!BF314</f>
        <v>100601</v>
      </c>
      <c r="AE311" s="1">
        <f t="shared" si="4"/>
        <v>8</v>
      </c>
    </row>
    <row r="312" spans="1:31" s="31" customFormat="1" x14ac:dyDescent="0.15">
      <c r="A312" s="31">
        <f>主动技能!B315</f>
        <v>10060109</v>
      </c>
      <c r="B312" s="4" t="str">
        <f>主动技能!H315</f>
        <v>普攻</v>
      </c>
      <c r="C312" s="4" t="str">
        <f>主动技能!I315</f>
        <v>对敌方单体攻击，造成100%攻击力（+1648）点伤害。</v>
      </c>
      <c r="D312" s="4">
        <f>VLOOKUP(主动技能!J315,对应表!F:G,2,FALSE)</f>
        <v>1</v>
      </c>
      <c r="E312" s="4">
        <f>VLOOKUP(主动技能!K315,对应表!J:K,2,FALSE)</f>
        <v>1</v>
      </c>
      <c r="F312" s="4">
        <f>VLOOKUP(主动技能!L315,对应表!N:O,2,FALSE)</f>
        <v>1</v>
      </c>
      <c r="G312" s="4">
        <f>IF(主动技能!M315="必中",2,1)</f>
        <v>1</v>
      </c>
      <c r="H312" s="4">
        <f>主动技能!N315</f>
        <v>100</v>
      </c>
      <c r="I312" s="4">
        <f>主动技能!O315</f>
        <v>0</v>
      </c>
      <c r="J312" s="31" t="str">
        <f>主动技能!P315</f>
        <v>|||</v>
      </c>
      <c r="K312" s="31">
        <f>主动技能!Q315</f>
        <v>1</v>
      </c>
      <c r="L312" s="31">
        <f>主动技能!R315</f>
        <v>0</v>
      </c>
      <c r="M312" s="31">
        <f>主动技能!S315</f>
        <v>0</v>
      </c>
      <c r="N312" s="31" t="str">
        <f>IF(主动技能!T315="","",主动技能!T315)</f>
        <v/>
      </c>
      <c r="O312" s="31" t="str">
        <f>IF(主动技能!U315="","",主动技能!U315)</f>
        <v/>
      </c>
      <c r="P312" s="31" t="str">
        <f>IF(主动技能!V315="","",主动技能!V315)</f>
        <v>skill_01</v>
      </c>
      <c r="Q312" s="31" t="str">
        <f>IF(主动技能!W315="","")</f>
        <v/>
      </c>
      <c r="R312" s="31" t="str">
        <f>IF(主动技能!X315="","")</f>
        <v/>
      </c>
      <c r="S312" s="31">
        <f>主动技能!Y315</f>
        <v>0</v>
      </c>
      <c r="T312" s="31">
        <f>主动技能!Z315</f>
        <v>100</v>
      </c>
      <c r="U312" s="31">
        <f>主动技能!AB315</f>
        <v>1648</v>
      </c>
      <c r="V312" s="31">
        <f>主动技能!AC315</f>
        <v>0</v>
      </c>
      <c r="W312" s="31">
        <f>主动技能!AD315</f>
        <v>0</v>
      </c>
      <c r="X312" s="31">
        <f>主动技能!AE315</f>
        <v>0</v>
      </c>
      <c r="Y312" s="31">
        <f>主动技能!AF315</f>
        <v>0</v>
      </c>
      <c r="Z312" s="31">
        <f>主动技能!AG315</f>
        <v>0</v>
      </c>
      <c r="AA312" s="31" t="str">
        <f>主动技能!AH315</f>
        <v>attack</v>
      </c>
      <c r="AB312" s="31" t="str">
        <f>IF(主动技能!AI315="","")</f>
        <v/>
      </c>
      <c r="AC312" s="31">
        <f>主动技能!AJ315</f>
        <v>9</v>
      </c>
      <c r="AD312" s="31">
        <f>主动技能!BF315</f>
        <v>100601</v>
      </c>
      <c r="AE312" s="1">
        <f t="shared" si="4"/>
        <v>9</v>
      </c>
    </row>
    <row r="313" spans="1:31" s="31" customFormat="1" x14ac:dyDescent="0.15">
      <c r="A313" s="31">
        <f>主动技能!B316</f>
        <v>10060110</v>
      </c>
      <c r="B313" s="4" t="str">
        <f>主动技能!H316</f>
        <v>普攻</v>
      </c>
      <c r="C313" s="4" t="str">
        <f>主动技能!I316</f>
        <v>对敌方单体攻击，造成100%攻击力（+2353）点伤害。</v>
      </c>
      <c r="D313" s="4">
        <f>VLOOKUP(主动技能!J316,对应表!F:G,2,FALSE)</f>
        <v>1</v>
      </c>
      <c r="E313" s="4">
        <f>VLOOKUP(主动技能!K316,对应表!J:K,2,FALSE)</f>
        <v>1</v>
      </c>
      <c r="F313" s="4">
        <f>VLOOKUP(主动技能!L316,对应表!N:O,2,FALSE)</f>
        <v>1</v>
      </c>
      <c r="G313" s="4">
        <f>IF(主动技能!M316="必中",2,1)</f>
        <v>1</v>
      </c>
      <c r="H313" s="4">
        <f>主动技能!N316</f>
        <v>100</v>
      </c>
      <c r="I313" s="4">
        <f>主动技能!O316</f>
        <v>0</v>
      </c>
      <c r="J313" s="31" t="str">
        <f>主动技能!P316</f>
        <v>|||</v>
      </c>
      <c r="K313" s="31">
        <f>主动技能!Q316</f>
        <v>1</v>
      </c>
      <c r="L313" s="31">
        <f>主动技能!R316</f>
        <v>0</v>
      </c>
      <c r="M313" s="31">
        <f>主动技能!S316</f>
        <v>0</v>
      </c>
      <c r="N313" s="31" t="str">
        <f>IF(主动技能!T316="","",主动技能!T316)</f>
        <v/>
      </c>
      <c r="O313" s="31" t="str">
        <f>IF(主动技能!U316="","",主动技能!U316)</f>
        <v/>
      </c>
      <c r="P313" s="31" t="str">
        <f>IF(主动技能!V316="","",主动技能!V316)</f>
        <v>skill_01</v>
      </c>
      <c r="Q313" s="31" t="str">
        <f>IF(主动技能!W316="","")</f>
        <v/>
      </c>
      <c r="R313" s="31" t="str">
        <f>IF(主动技能!X316="","")</f>
        <v/>
      </c>
      <c r="S313" s="31">
        <f>主动技能!Y316</f>
        <v>0</v>
      </c>
      <c r="T313" s="31">
        <f>主动技能!Z316</f>
        <v>100</v>
      </c>
      <c r="U313" s="31">
        <f>主动技能!AB316</f>
        <v>2353</v>
      </c>
      <c r="V313" s="31">
        <f>主动技能!AC316</f>
        <v>0</v>
      </c>
      <c r="W313" s="31">
        <f>主动技能!AD316</f>
        <v>0</v>
      </c>
      <c r="X313" s="31">
        <f>主动技能!AE316</f>
        <v>0</v>
      </c>
      <c r="Y313" s="31">
        <f>主动技能!AF316</f>
        <v>0</v>
      </c>
      <c r="Z313" s="31">
        <f>主动技能!AG316</f>
        <v>0</v>
      </c>
      <c r="AA313" s="31" t="str">
        <f>主动技能!AH316</f>
        <v>attack</v>
      </c>
      <c r="AB313" s="31" t="str">
        <f>IF(主动技能!AI316="","")</f>
        <v/>
      </c>
      <c r="AC313" s="31">
        <f>主动技能!AJ316</f>
        <v>10</v>
      </c>
      <c r="AD313" s="31">
        <f>主动技能!BF316</f>
        <v>100601</v>
      </c>
      <c r="AE313" s="1">
        <f t="shared" si="4"/>
        <v>10</v>
      </c>
    </row>
    <row r="314" spans="1:31" s="31" customFormat="1" x14ac:dyDescent="0.15">
      <c r="A314" s="31">
        <f>主动技能!B317</f>
        <v>10060111</v>
      </c>
      <c r="B314" s="4" t="str">
        <f>主动技能!H317</f>
        <v>普攻</v>
      </c>
      <c r="C314" s="4" t="str">
        <f>主动技能!I317</f>
        <v>对敌方单体攻击，造成100%攻击力（+3352）点伤害。</v>
      </c>
      <c r="D314" s="4">
        <f>VLOOKUP(主动技能!J317,对应表!F:G,2,FALSE)</f>
        <v>1</v>
      </c>
      <c r="E314" s="4">
        <f>VLOOKUP(主动技能!K317,对应表!J:K,2,FALSE)</f>
        <v>1</v>
      </c>
      <c r="F314" s="4">
        <f>VLOOKUP(主动技能!L317,对应表!N:O,2,FALSE)</f>
        <v>1</v>
      </c>
      <c r="G314" s="4">
        <f>IF(主动技能!M317="必中",2,1)</f>
        <v>1</v>
      </c>
      <c r="H314" s="4">
        <f>主动技能!N317</f>
        <v>100</v>
      </c>
      <c r="I314" s="4">
        <f>主动技能!O317</f>
        <v>0</v>
      </c>
      <c r="J314" s="31" t="str">
        <f>主动技能!P317</f>
        <v>|||</v>
      </c>
      <c r="K314" s="31">
        <f>主动技能!Q317</f>
        <v>1</v>
      </c>
      <c r="L314" s="31">
        <f>主动技能!R317</f>
        <v>0</v>
      </c>
      <c r="M314" s="31">
        <f>主动技能!S317</f>
        <v>0</v>
      </c>
      <c r="N314" s="31" t="str">
        <f>IF(主动技能!T317="","",主动技能!T317)</f>
        <v/>
      </c>
      <c r="O314" s="31" t="str">
        <f>IF(主动技能!U317="","",主动技能!U317)</f>
        <v/>
      </c>
      <c r="P314" s="31" t="str">
        <f>IF(主动技能!V317="","",主动技能!V317)</f>
        <v>skill_01</v>
      </c>
      <c r="Q314" s="31" t="str">
        <f>IF(主动技能!W317="","")</f>
        <v/>
      </c>
      <c r="R314" s="31" t="str">
        <f>IF(主动技能!X317="","")</f>
        <v/>
      </c>
      <c r="S314" s="31">
        <f>主动技能!Y317</f>
        <v>0</v>
      </c>
      <c r="T314" s="31">
        <f>主动技能!Z317</f>
        <v>100</v>
      </c>
      <c r="U314" s="31">
        <f>主动技能!AB317</f>
        <v>3352</v>
      </c>
      <c r="V314" s="31">
        <f>主动技能!AC317</f>
        <v>0</v>
      </c>
      <c r="W314" s="31">
        <f>主动技能!AD317</f>
        <v>0</v>
      </c>
      <c r="X314" s="31">
        <f>主动技能!AE317</f>
        <v>0</v>
      </c>
      <c r="Y314" s="31">
        <f>主动技能!AF317</f>
        <v>0</v>
      </c>
      <c r="Z314" s="31">
        <f>主动技能!AG317</f>
        <v>0</v>
      </c>
      <c r="AA314" s="31" t="str">
        <f>主动技能!AH317</f>
        <v>attack</v>
      </c>
      <c r="AB314" s="31" t="str">
        <f>IF(主动技能!AI317="","")</f>
        <v/>
      </c>
      <c r="AC314" s="31">
        <f>主动技能!AJ317</f>
        <v>11</v>
      </c>
      <c r="AD314" s="31">
        <f>主动技能!BF317</f>
        <v>100601</v>
      </c>
      <c r="AE314" s="1">
        <f t="shared" si="4"/>
        <v>11</v>
      </c>
    </row>
    <row r="315" spans="1:31" s="31" customFormat="1" x14ac:dyDescent="0.15">
      <c r="A315" s="31">
        <f>主动技能!B318</f>
        <v>10060112</v>
      </c>
      <c r="B315" s="4" t="str">
        <f>主动技能!H318</f>
        <v>普攻</v>
      </c>
      <c r="C315" s="4" t="str">
        <f>主动技能!I318</f>
        <v>对敌方单体攻击，造成100%攻击力（+4766）点伤害。</v>
      </c>
      <c r="D315" s="4">
        <f>VLOOKUP(主动技能!J318,对应表!F:G,2,FALSE)</f>
        <v>1</v>
      </c>
      <c r="E315" s="4">
        <f>VLOOKUP(主动技能!K318,对应表!J:K,2,FALSE)</f>
        <v>1</v>
      </c>
      <c r="F315" s="4">
        <f>VLOOKUP(主动技能!L318,对应表!N:O,2,FALSE)</f>
        <v>1</v>
      </c>
      <c r="G315" s="4">
        <f>IF(主动技能!M318="必中",2,1)</f>
        <v>1</v>
      </c>
      <c r="H315" s="4">
        <f>主动技能!N318</f>
        <v>100</v>
      </c>
      <c r="I315" s="4">
        <f>主动技能!O318</f>
        <v>0</v>
      </c>
      <c r="J315" s="31" t="str">
        <f>主动技能!P318</f>
        <v>|||</v>
      </c>
      <c r="K315" s="31">
        <f>主动技能!Q318</f>
        <v>1</v>
      </c>
      <c r="L315" s="31">
        <f>主动技能!R318</f>
        <v>0</v>
      </c>
      <c r="M315" s="31">
        <f>主动技能!S318</f>
        <v>0</v>
      </c>
      <c r="N315" s="31" t="str">
        <f>IF(主动技能!T318="","",主动技能!T318)</f>
        <v/>
      </c>
      <c r="O315" s="31" t="str">
        <f>IF(主动技能!U318="","",主动技能!U318)</f>
        <v/>
      </c>
      <c r="P315" s="31" t="str">
        <f>IF(主动技能!V318="","",主动技能!V318)</f>
        <v>skill_01</v>
      </c>
      <c r="Q315" s="31" t="str">
        <f>IF(主动技能!W318="","")</f>
        <v/>
      </c>
      <c r="R315" s="31" t="str">
        <f>IF(主动技能!X318="","")</f>
        <v/>
      </c>
      <c r="S315" s="31">
        <f>主动技能!Y318</f>
        <v>0</v>
      </c>
      <c r="T315" s="31">
        <f>主动技能!Z318</f>
        <v>100</v>
      </c>
      <c r="U315" s="31">
        <f>主动技能!AB318</f>
        <v>4766</v>
      </c>
      <c r="V315" s="31">
        <f>主动技能!AC318</f>
        <v>0</v>
      </c>
      <c r="W315" s="31">
        <f>主动技能!AD318</f>
        <v>0</v>
      </c>
      <c r="X315" s="31">
        <f>主动技能!AE318</f>
        <v>0</v>
      </c>
      <c r="Y315" s="31">
        <f>主动技能!AF318</f>
        <v>0</v>
      </c>
      <c r="Z315" s="31">
        <f>主动技能!AG318</f>
        <v>0</v>
      </c>
      <c r="AA315" s="31" t="str">
        <f>主动技能!AH318</f>
        <v>attack</v>
      </c>
      <c r="AB315" s="31" t="str">
        <f>IF(主动技能!AI318="","")</f>
        <v/>
      </c>
      <c r="AC315" s="31">
        <f>主动技能!AJ318</f>
        <v>12</v>
      </c>
      <c r="AD315" s="31">
        <f>主动技能!BF318</f>
        <v>100601</v>
      </c>
      <c r="AE315" s="1">
        <f t="shared" si="4"/>
        <v>12</v>
      </c>
    </row>
    <row r="316" spans="1:31" s="31" customFormat="1" x14ac:dyDescent="0.15">
      <c r="A316" s="31">
        <f>主动技能!B319</f>
        <v>10060113</v>
      </c>
      <c r="B316" s="4" t="str">
        <f>主动技能!H319</f>
        <v>普攻</v>
      </c>
      <c r="C316" s="4" t="str">
        <f>主动技能!I319</f>
        <v>对敌方单体攻击，造成100%攻击力（+6767）点伤害。</v>
      </c>
      <c r="D316" s="4">
        <f>VLOOKUP(主动技能!J319,对应表!F:G,2,FALSE)</f>
        <v>1</v>
      </c>
      <c r="E316" s="4">
        <f>VLOOKUP(主动技能!K319,对应表!J:K,2,FALSE)</f>
        <v>1</v>
      </c>
      <c r="F316" s="4">
        <f>VLOOKUP(主动技能!L319,对应表!N:O,2,FALSE)</f>
        <v>1</v>
      </c>
      <c r="G316" s="4">
        <f>IF(主动技能!M319="必中",2,1)</f>
        <v>1</v>
      </c>
      <c r="H316" s="4">
        <f>主动技能!N319</f>
        <v>100</v>
      </c>
      <c r="I316" s="4">
        <f>主动技能!O319</f>
        <v>0</v>
      </c>
      <c r="J316" s="31" t="str">
        <f>主动技能!P319</f>
        <v>|||</v>
      </c>
      <c r="K316" s="31">
        <f>主动技能!Q319</f>
        <v>1</v>
      </c>
      <c r="L316" s="31">
        <f>主动技能!R319</f>
        <v>0</v>
      </c>
      <c r="M316" s="31">
        <f>主动技能!S319</f>
        <v>0</v>
      </c>
      <c r="N316" s="31" t="str">
        <f>IF(主动技能!T319="","",主动技能!T319)</f>
        <v/>
      </c>
      <c r="O316" s="31" t="str">
        <f>IF(主动技能!U319="","",主动技能!U319)</f>
        <v/>
      </c>
      <c r="P316" s="31" t="str">
        <f>IF(主动技能!V319="","",主动技能!V319)</f>
        <v>skill_01</v>
      </c>
      <c r="Q316" s="31" t="str">
        <f>IF(主动技能!W319="","")</f>
        <v/>
      </c>
      <c r="R316" s="31" t="str">
        <f>IF(主动技能!X319="","")</f>
        <v/>
      </c>
      <c r="S316" s="31">
        <f>主动技能!Y319</f>
        <v>0</v>
      </c>
      <c r="T316" s="31">
        <f>主动技能!Z319</f>
        <v>100</v>
      </c>
      <c r="U316" s="31">
        <f>主动技能!AB319</f>
        <v>6767</v>
      </c>
      <c r="V316" s="31">
        <f>主动技能!AC319</f>
        <v>0</v>
      </c>
      <c r="W316" s="31">
        <f>主动技能!AD319</f>
        <v>0</v>
      </c>
      <c r="X316" s="31">
        <f>主动技能!AE319</f>
        <v>0</v>
      </c>
      <c r="Y316" s="31">
        <f>主动技能!AF319</f>
        <v>0</v>
      </c>
      <c r="Z316" s="31">
        <f>主动技能!AG319</f>
        <v>0</v>
      </c>
      <c r="AA316" s="31" t="str">
        <f>主动技能!AH319</f>
        <v>attack</v>
      </c>
      <c r="AB316" s="31" t="str">
        <f>IF(主动技能!AI319="","")</f>
        <v/>
      </c>
      <c r="AC316" s="31">
        <f>主动技能!AJ319</f>
        <v>13</v>
      </c>
      <c r="AD316" s="31">
        <f>主动技能!BF319</f>
        <v>100601</v>
      </c>
      <c r="AE316" s="1">
        <f t="shared" si="4"/>
        <v>13</v>
      </c>
    </row>
    <row r="317" spans="1:31" s="31" customFormat="1" x14ac:dyDescent="0.15">
      <c r="A317" s="31">
        <f>主动技能!B320</f>
        <v>10060114</v>
      </c>
      <c r="B317" s="4" t="str">
        <f>主动技能!H320</f>
        <v>普攻</v>
      </c>
      <c r="C317" s="4" t="str">
        <f>主动技能!I320</f>
        <v>对敌方单体攻击，造成100%攻击力（+9601）点伤害。</v>
      </c>
      <c r="D317" s="4">
        <f>VLOOKUP(主动技能!J320,对应表!F:G,2,FALSE)</f>
        <v>1</v>
      </c>
      <c r="E317" s="4">
        <f>VLOOKUP(主动技能!K320,对应表!J:K,2,FALSE)</f>
        <v>1</v>
      </c>
      <c r="F317" s="4">
        <f>VLOOKUP(主动技能!L320,对应表!N:O,2,FALSE)</f>
        <v>1</v>
      </c>
      <c r="G317" s="4">
        <f>IF(主动技能!M320="必中",2,1)</f>
        <v>1</v>
      </c>
      <c r="H317" s="4">
        <f>主动技能!N320</f>
        <v>100</v>
      </c>
      <c r="I317" s="4">
        <f>主动技能!O320</f>
        <v>0</v>
      </c>
      <c r="J317" s="31" t="str">
        <f>主动技能!P320</f>
        <v>|||</v>
      </c>
      <c r="K317" s="31">
        <f>主动技能!Q320</f>
        <v>1</v>
      </c>
      <c r="L317" s="31">
        <f>主动技能!R320</f>
        <v>0</v>
      </c>
      <c r="M317" s="31">
        <f>主动技能!S320</f>
        <v>0</v>
      </c>
      <c r="N317" s="31" t="str">
        <f>IF(主动技能!T320="","",主动技能!T320)</f>
        <v/>
      </c>
      <c r="O317" s="31" t="str">
        <f>IF(主动技能!U320="","",主动技能!U320)</f>
        <v/>
      </c>
      <c r="P317" s="31" t="str">
        <f>IF(主动技能!V320="","",主动技能!V320)</f>
        <v>skill_01</v>
      </c>
      <c r="Q317" s="31" t="str">
        <f>IF(主动技能!W320="","")</f>
        <v/>
      </c>
      <c r="R317" s="31" t="str">
        <f>IF(主动技能!X320="","")</f>
        <v/>
      </c>
      <c r="S317" s="31">
        <f>主动技能!Y320</f>
        <v>0</v>
      </c>
      <c r="T317" s="31">
        <f>主动技能!Z320</f>
        <v>100</v>
      </c>
      <c r="U317" s="31">
        <f>主动技能!AB320</f>
        <v>9601</v>
      </c>
      <c r="V317" s="31">
        <f>主动技能!AC320</f>
        <v>0</v>
      </c>
      <c r="W317" s="31">
        <f>主动技能!AD320</f>
        <v>0</v>
      </c>
      <c r="X317" s="31">
        <f>主动技能!AE320</f>
        <v>0</v>
      </c>
      <c r="Y317" s="31">
        <f>主动技能!AF320</f>
        <v>0</v>
      </c>
      <c r="Z317" s="31">
        <f>主动技能!AG320</f>
        <v>0</v>
      </c>
      <c r="AA317" s="31" t="str">
        <f>主动技能!AH320</f>
        <v>attack</v>
      </c>
      <c r="AB317" s="31" t="str">
        <f>IF(主动技能!AI320="","")</f>
        <v/>
      </c>
      <c r="AC317" s="31">
        <f>主动技能!AJ320</f>
        <v>14</v>
      </c>
      <c r="AD317" s="31">
        <f>主动技能!BF320</f>
        <v>100601</v>
      </c>
      <c r="AE317" s="1">
        <f t="shared" si="4"/>
        <v>14</v>
      </c>
    </row>
    <row r="318" spans="1:31" s="31" customFormat="1" x14ac:dyDescent="0.15">
      <c r="A318" s="31">
        <f>主动技能!B321</f>
        <v>10060115</v>
      </c>
      <c r="B318" s="4" t="str">
        <f>主动技能!H321</f>
        <v>普攻</v>
      </c>
      <c r="C318" s="4" t="str">
        <f>主动技能!I321</f>
        <v>对敌方单体攻击，造成100%攻击力（+13613）点伤害。</v>
      </c>
      <c r="D318" s="4">
        <f>VLOOKUP(主动技能!J321,对应表!F:G,2,FALSE)</f>
        <v>1</v>
      </c>
      <c r="E318" s="4">
        <f>VLOOKUP(主动技能!K321,对应表!J:K,2,FALSE)</f>
        <v>1</v>
      </c>
      <c r="F318" s="4">
        <f>VLOOKUP(主动技能!L321,对应表!N:O,2,FALSE)</f>
        <v>1</v>
      </c>
      <c r="G318" s="4">
        <f>IF(主动技能!M321="必中",2,1)</f>
        <v>1</v>
      </c>
      <c r="H318" s="4">
        <f>主动技能!N321</f>
        <v>100</v>
      </c>
      <c r="I318" s="4">
        <f>主动技能!O321</f>
        <v>0</v>
      </c>
      <c r="J318" s="31" t="str">
        <f>主动技能!P321</f>
        <v>|||</v>
      </c>
      <c r="K318" s="31">
        <f>主动技能!Q321</f>
        <v>1</v>
      </c>
      <c r="L318" s="31">
        <f>主动技能!R321</f>
        <v>0</v>
      </c>
      <c r="M318" s="31">
        <f>主动技能!S321</f>
        <v>0</v>
      </c>
      <c r="N318" s="31" t="str">
        <f>IF(主动技能!T321="","",主动技能!T321)</f>
        <v/>
      </c>
      <c r="O318" s="31" t="str">
        <f>IF(主动技能!U321="","",主动技能!U321)</f>
        <v/>
      </c>
      <c r="P318" s="31" t="str">
        <f>IF(主动技能!V321="","",主动技能!V321)</f>
        <v>skill_01</v>
      </c>
      <c r="Q318" s="31" t="str">
        <f>IF(主动技能!W321="","")</f>
        <v/>
      </c>
      <c r="R318" s="31" t="str">
        <f>IF(主动技能!X321="","")</f>
        <v/>
      </c>
      <c r="S318" s="31">
        <f>主动技能!Y321</f>
        <v>0</v>
      </c>
      <c r="T318" s="31">
        <f>主动技能!Z321</f>
        <v>100</v>
      </c>
      <c r="U318" s="31">
        <f>主动技能!AB321</f>
        <v>13613</v>
      </c>
      <c r="V318" s="31">
        <f>主动技能!AC321</f>
        <v>0</v>
      </c>
      <c r="W318" s="31">
        <f>主动技能!AD321</f>
        <v>0</v>
      </c>
      <c r="X318" s="31">
        <f>主动技能!AE321</f>
        <v>0</v>
      </c>
      <c r="Y318" s="31">
        <f>主动技能!AF321</f>
        <v>0</v>
      </c>
      <c r="Z318" s="31">
        <f>主动技能!AG321</f>
        <v>0</v>
      </c>
      <c r="AA318" s="31" t="str">
        <f>主动技能!AH321</f>
        <v>attack</v>
      </c>
      <c r="AB318" s="31" t="str">
        <f>IF(主动技能!AI321="","")</f>
        <v/>
      </c>
      <c r="AC318" s="31">
        <f>主动技能!AJ321</f>
        <v>15</v>
      </c>
      <c r="AD318" s="31">
        <f>主动技能!BF321</f>
        <v>100601</v>
      </c>
      <c r="AE318" s="1">
        <f t="shared" si="4"/>
        <v>15</v>
      </c>
    </row>
    <row r="319" spans="1:31" s="31" customFormat="1" x14ac:dyDescent="0.15">
      <c r="A319" s="31">
        <f>主动技能!B322</f>
        <v>10060116</v>
      </c>
      <c r="B319" s="4" t="str">
        <f>主动技能!H322</f>
        <v>普攻</v>
      </c>
      <c r="C319" s="4" t="str">
        <f>主动技能!I322</f>
        <v>对敌方单体攻击，造成100%攻击力（+19292）点伤害。</v>
      </c>
      <c r="D319" s="4">
        <f>VLOOKUP(主动技能!J322,对应表!F:G,2,FALSE)</f>
        <v>1</v>
      </c>
      <c r="E319" s="4">
        <f>VLOOKUP(主动技能!K322,对应表!J:K,2,FALSE)</f>
        <v>1</v>
      </c>
      <c r="F319" s="4">
        <f>VLOOKUP(主动技能!L322,对应表!N:O,2,FALSE)</f>
        <v>1</v>
      </c>
      <c r="G319" s="4">
        <f>IF(主动技能!M322="必中",2,1)</f>
        <v>1</v>
      </c>
      <c r="H319" s="4">
        <f>主动技能!N322</f>
        <v>100</v>
      </c>
      <c r="I319" s="4">
        <f>主动技能!O322</f>
        <v>0</v>
      </c>
      <c r="J319" s="31" t="str">
        <f>主动技能!P322</f>
        <v>|||</v>
      </c>
      <c r="K319" s="31">
        <f>主动技能!Q322</f>
        <v>1</v>
      </c>
      <c r="L319" s="31">
        <f>主动技能!R322</f>
        <v>0</v>
      </c>
      <c r="M319" s="31">
        <f>主动技能!S322</f>
        <v>0</v>
      </c>
      <c r="N319" s="31" t="str">
        <f>IF(主动技能!T322="","",主动技能!T322)</f>
        <v/>
      </c>
      <c r="O319" s="31" t="str">
        <f>IF(主动技能!U322="","",主动技能!U322)</f>
        <v/>
      </c>
      <c r="P319" s="31" t="str">
        <f>IF(主动技能!V322="","",主动技能!V322)</f>
        <v>skill_01</v>
      </c>
      <c r="Q319" s="31" t="str">
        <f>IF(主动技能!W322="","")</f>
        <v/>
      </c>
      <c r="R319" s="31" t="str">
        <f>IF(主动技能!X322="","")</f>
        <v/>
      </c>
      <c r="S319" s="31">
        <f>主动技能!Y322</f>
        <v>0</v>
      </c>
      <c r="T319" s="31">
        <f>主动技能!Z322</f>
        <v>100</v>
      </c>
      <c r="U319" s="31">
        <f>主动技能!AB322</f>
        <v>19292</v>
      </c>
      <c r="V319" s="31">
        <f>主动技能!AC322</f>
        <v>0</v>
      </c>
      <c r="W319" s="31">
        <f>主动技能!AD322</f>
        <v>0</v>
      </c>
      <c r="X319" s="31">
        <f>主动技能!AE322</f>
        <v>0</v>
      </c>
      <c r="Y319" s="31">
        <f>主动技能!AF322</f>
        <v>0</v>
      </c>
      <c r="Z319" s="31">
        <f>主动技能!AG322</f>
        <v>0</v>
      </c>
      <c r="AA319" s="31" t="str">
        <f>主动技能!AH322</f>
        <v>attack</v>
      </c>
      <c r="AB319" s="31" t="str">
        <f>IF(主动技能!AI322="","")</f>
        <v/>
      </c>
      <c r="AC319" s="31">
        <f>主动技能!AJ322</f>
        <v>16</v>
      </c>
      <c r="AD319" s="31">
        <f>主动技能!BF322</f>
        <v>100601</v>
      </c>
      <c r="AE319" s="1">
        <f t="shared" si="4"/>
        <v>16</v>
      </c>
    </row>
    <row r="320" spans="1:31" s="31" customFormat="1" x14ac:dyDescent="0.15">
      <c r="A320" s="31">
        <f>主动技能!B323</f>
        <v>10060117</v>
      </c>
      <c r="B320" s="4" t="str">
        <f>主动技能!H323</f>
        <v>普攻</v>
      </c>
      <c r="C320" s="4" t="str">
        <f>主动技能!I323</f>
        <v>对敌方单体攻击，造成100%攻击力（+27333）点伤害。</v>
      </c>
      <c r="D320" s="4">
        <f>VLOOKUP(主动技能!J323,对应表!F:G,2,FALSE)</f>
        <v>1</v>
      </c>
      <c r="E320" s="4">
        <f>VLOOKUP(主动技能!K323,对应表!J:K,2,FALSE)</f>
        <v>1</v>
      </c>
      <c r="F320" s="4">
        <f>VLOOKUP(主动技能!L323,对应表!N:O,2,FALSE)</f>
        <v>1</v>
      </c>
      <c r="G320" s="4">
        <f>IF(主动技能!M323="必中",2,1)</f>
        <v>1</v>
      </c>
      <c r="H320" s="4">
        <f>主动技能!N323</f>
        <v>100</v>
      </c>
      <c r="I320" s="4">
        <f>主动技能!O323</f>
        <v>0</v>
      </c>
      <c r="J320" s="31" t="str">
        <f>主动技能!P323</f>
        <v>|||</v>
      </c>
      <c r="K320" s="31">
        <f>主动技能!Q323</f>
        <v>1</v>
      </c>
      <c r="L320" s="31">
        <f>主动技能!R323</f>
        <v>0</v>
      </c>
      <c r="M320" s="31">
        <f>主动技能!S323</f>
        <v>0</v>
      </c>
      <c r="N320" s="31" t="str">
        <f>IF(主动技能!T323="","",主动技能!T323)</f>
        <v/>
      </c>
      <c r="O320" s="31" t="str">
        <f>IF(主动技能!U323="","",主动技能!U323)</f>
        <v/>
      </c>
      <c r="P320" s="31" t="str">
        <f>IF(主动技能!V323="","",主动技能!V323)</f>
        <v>skill_01</v>
      </c>
      <c r="Q320" s="31" t="str">
        <f>IF(主动技能!W323="","")</f>
        <v/>
      </c>
      <c r="R320" s="31" t="str">
        <f>IF(主动技能!X323="","")</f>
        <v/>
      </c>
      <c r="S320" s="31">
        <f>主动技能!Y323</f>
        <v>0</v>
      </c>
      <c r="T320" s="31">
        <f>主动技能!Z323</f>
        <v>100</v>
      </c>
      <c r="U320" s="31">
        <f>主动技能!AB323</f>
        <v>27333</v>
      </c>
      <c r="V320" s="31">
        <f>主动技能!AC323</f>
        <v>0</v>
      </c>
      <c r="W320" s="31">
        <f>主动技能!AD323</f>
        <v>0</v>
      </c>
      <c r="X320" s="31">
        <f>主动技能!AE323</f>
        <v>0</v>
      </c>
      <c r="Y320" s="31">
        <f>主动技能!AF323</f>
        <v>0</v>
      </c>
      <c r="Z320" s="31">
        <f>主动技能!AG323</f>
        <v>0</v>
      </c>
      <c r="AA320" s="31" t="str">
        <f>主动技能!AH323</f>
        <v>attack</v>
      </c>
      <c r="AB320" s="31" t="str">
        <f>IF(主动技能!AI323="","")</f>
        <v/>
      </c>
      <c r="AC320" s="31">
        <f>主动技能!AJ323</f>
        <v>17</v>
      </c>
      <c r="AD320" s="31">
        <f>主动技能!BF323</f>
        <v>100601</v>
      </c>
      <c r="AE320" s="1">
        <f t="shared" si="4"/>
        <v>17</v>
      </c>
    </row>
    <row r="321" spans="1:31" s="31" customFormat="1" x14ac:dyDescent="0.15">
      <c r="A321" s="31">
        <f>主动技能!B324</f>
        <v>10060118</v>
      </c>
      <c r="B321" s="4" t="str">
        <f>主动技能!H324</f>
        <v>普攻</v>
      </c>
      <c r="C321" s="4" t="str">
        <f>主动技能!I324</f>
        <v>对敌方单体攻击，造成100%攻击力（+38716）点伤害。</v>
      </c>
      <c r="D321" s="4">
        <f>VLOOKUP(主动技能!J324,对应表!F:G,2,FALSE)</f>
        <v>1</v>
      </c>
      <c r="E321" s="4">
        <f>VLOOKUP(主动技能!K324,对应表!J:K,2,FALSE)</f>
        <v>1</v>
      </c>
      <c r="F321" s="4">
        <f>VLOOKUP(主动技能!L324,对应表!N:O,2,FALSE)</f>
        <v>1</v>
      </c>
      <c r="G321" s="4">
        <f>IF(主动技能!M324="必中",2,1)</f>
        <v>1</v>
      </c>
      <c r="H321" s="4">
        <f>主动技能!N324</f>
        <v>100</v>
      </c>
      <c r="I321" s="4">
        <f>主动技能!O324</f>
        <v>0</v>
      </c>
      <c r="J321" s="31" t="str">
        <f>主动技能!P324</f>
        <v>|||</v>
      </c>
      <c r="K321" s="31">
        <f>主动技能!Q324</f>
        <v>1</v>
      </c>
      <c r="L321" s="31">
        <f>主动技能!R324</f>
        <v>0</v>
      </c>
      <c r="M321" s="31">
        <f>主动技能!S324</f>
        <v>0</v>
      </c>
      <c r="N321" s="31" t="str">
        <f>IF(主动技能!T324="","",主动技能!T324)</f>
        <v/>
      </c>
      <c r="O321" s="31" t="str">
        <f>IF(主动技能!U324="","",主动技能!U324)</f>
        <v/>
      </c>
      <c r="P321" s="31" t="str">
        <f>IF(主动技能!V324="","",主动技能!V324)</f>
        <v>skill_01</v>
      </c>
      <c r="Q321" s="31" t="str">
        <f>IF(主动技能!W324="","")</f>
        <v/>
      </c>
      <c r="R321" s="31" t="str">
        <f>IF(主动技能!X324="","")</f>
        <v/>
      </c>
      <c r="S321" s="31">
        <f>主动技能!Y324</f>
        <v>0</v>
      </c>
      <c r="T321" s="31">
        <f>主动技能!Z324</f>
        <v>100</v>
      </c>
      <c r="U321" s="31">
        <f>主动技能!AB324</f>
        <v>38716</v>
      </c>
      <c r="V321" s="31">
        <f>主动技能!AC324</f>
        <v>0</v>
      </c>
      <c r="W321" s="31">
        <f>主动技能!AD324</f>
        <v>0</v>
      </c>
      <c r="X321" s="31">
        <f>主动技能!AE324</f>
        <v>0</v>
      </c>
      <c r="Y321" s="31">
        <f>主动技能!AF324</f>
        <v>0</v>
      </c>
      <c r="Z321" s="31">
        <f>主动技能!AG324</f>
        <v>0</v>
      </c>
      <c r="AA321" s="31" t="str">
        <f>主动技能!AH324</f>
        <v>attack</v>
      </c>
      <c r="AB321" s="31" t="str">
        <f>IF(主动技能!AI324="","")</f>
        <v/>
      </c>
      <c r="AC321" s="31">
        <f>主动技能!AJ324</f>
        <v>18</v>
      </c>
      <c r="AD321" s="31">
        <f>主动技能!BF324</f>
        <v>100601</v>
      </c>
      <c r="AE321" s="1">
        <f t="shared" si="4"/>
        <v>18</v>
      </c>
    </row>
    <row r="322" spans="1:31" s="31" customFormat="1" x14ac:dyDescent="0.15">
      <c r="A322" s="31">
        <f>主动技能!B325</f>
        <v>10060119</v>
      </c>
      <c r="B322" s="4" t="str">
        <f>主动技能!H325</f>
        <v>普攻</v>
      </c>
      <c r="C322" s="4" t="str">
        <f>主动技能!I325</f>
        <v>对敌方单体攻击，造成100%攻击力（+54831）点伤害。</v>
      </c>
      <c r="D322" s="4">
        <f>VLOOKUP(主动技能!J325,对应表!F:G,2,FALSE)</f>
        <v>1</v>
      </c>
      <c r="E322" s="4">
        <f>VLOOKUP(主动技能!K325,对应表!J:K,2,FALSE)</f>
        <v>1</v>
      </c>
      <c r="F322" s="4">
        <f>VLOOKUP(主动技能!L325,对应表!N:O,2,FALSE)</f>
        <v>1</v>
      </c>
      <c r="G322" s="4">
        <f>IF(主动技能!M325="必中",2,1)</f>
        <v>1</v>
      </c>
      <c r="H322" s="4">
        <f>主动技能!N325</f>
        <v>100</v>
      </c>
      <c r="I322" s="4">
        <f>主动技能!O325</f>
        <v>0</v>
      </c>
      <c r="J322" s="31" t="str">
        <f>主动技能!P325</f>
        <v>|||</v>
      </c>
      <c r="K322" s="31">
        <f>主动技能!Q325</f>
        <v>1</v>
      </c>
      <c r="L322" s="31">
        <f>主动技能!R325</f>
        <v>0</v>
      </c>
      <c r="M322" s="31">
        <f>主动技能!S325</f>
        <v>0</v>
      </c>
      <c r="N322" s="31" t="str">
        <f>IF(主动技能!T325="","",主动技能!T325)</f>
        <v/>
      </c>
      <c r="O322" s="31" t="str">
        <f>IF(主动技能!U325="","",主动技能!U325)</f>
        <v/>
      </c>
      <c r="P322" s="31" t="str">
        <f>IF(主动技能!V325="","",主动技能!V325)</f>
        <v>skill_01</v>
      </c>
      <c r="Q322" s="31" t="str">
        <f>IF(主动技能!W325="","")</f>
        <v/>
      </c>
      <c r="R322" s="31" t="str">
        <f>IF(主动技能!X325="","")</f>
        <v/>
      </c>
      <c r="S322" s="31">
        <f>主动技能!Y325</f>
        <v>0</v>
      </c>
      <c r="T322" s="31">
        <f>主动技能!Z325</f>
        <v>100</v>
      </c>
      <c r="U322" s="31">
        <f>主动技能!AB325</f>
        <v>54831</v>
      </c>
      <c r="V322" s="31">
        <f>主动技能!AC325</f>
        <v>0</v>
      </c>
      <c r="W322" s="31">
        <f>主动技能!AD325</f>
        <v>0</v>
      </c>
      <c r="X322" s="31">
        <f>主动技能!AE325</f>
        <v>0</v>
      </c>
      <c r="Y322" s="31">
        <f>主动技能!AF325</f>
        <v>0</v>
      </c>
      <c r="Z322" s="31">
        <f>主动技能!AG325</f>
        <v>0</v>
      </c>
      <c r="AA322" s="31" t="str">
        <f>主动技能!AH325</f>
        <v>attack</v>
      </c>
      <c r="AB322" s="31" t="str">
        <f>IF(主动技能!AI325="","")</f>
        <v/>
      </c>
      <c r="AC322" s="31">
        <f>主动技能!AJ325</f>
        <v>19</v>
      </c>
      <c r="AD322" s="31">
        <f>主动技能!BF325</f>
        <v>100601</v>
      </c>
      <c r="AE322" s="1">
        <f t="shared" si="4"/>
        <v>19</v>
      </c>
    </row>
    <row r="323" spans="1:31" s="31" customFormat="1" x14ac:dyDescent="0.15">
      <c r="A323" s="31">
        <f>主动技能!B326</f>
        <v>10060120</v>
      </c>
      <c r="B323" s="4" t="str">
        <f>主动技能!H326</f>
        <v>普攻</v>
      </c>
      <c r="C323" s="4" t="str">
        <f>主动技能!I326</f>
        <v>对敌方单体攻击，造成100%攻击力（+77646）点伤害。</v>
      </c>
      <c r="D323" s="4">
        <f>VLOOKUP(主动技能!J326,对应表!F:G,2,FALSE)</f>
        <v>1</v>
      </c>
      <c r="E323" s="4">
        <f>VLOOKUP(主动技能!K326,对应表!J:K,2,FALSE)</f>
        <v>1</v>
      </c>
      <c r="F323" s="4">
        <f>VLOOKUP(主动技能!L326,对应表!N:O,2,FALSE)</f>
        <v>1</v>
      </c>
      <c r="G323" s="4">
        <f>IF(主动技能!M326="必中",2,1)</f>
        <v>1</v>
      </c>
      <c r="H323" s="4">
        <f>主动技能!N326</f>
        <v>100</v>
      </c>
      <c r="I323" s="4">
        <f>主动技能!O326</f>
        <v>0</v>
      </c>
      <c r="J323" s="31" t="str">
        <f>主动技能!P326</f>
        <v>|||</v>
      </c>
      <c r="K323" s="31">
        <f>主动技能!Q326</f>
        <v>1</v>
      </c>
      <c r="L323" s="31">
        <f>主动技能!R326</f>
        <v>0</v>
      </c>
      <c r="M323" s="31">
        <f>主动技能!S326</f>
        <v>0</v>
      </c>
      <c r="N323" s="31" t="str">
        <f>IF(主动技能!T326="","",主动技能!T326)</f>
        <v/>
      </c>
      <c r="O323" s="31" t="str">
        <f>IF(主动技能!U326="","",主动技能!U326)</f>
        <v/>
      </c>
      <c r="P323" s="31" t="str">
        <f>IF(主动技能!V326="","",主动技能!V326)</f>
        <v>skill_01</v>
      </c>
      <c r="Q323" s="31" t="str">
        <f>IF(主动技能!W326="","")</f>
        <v/>
      </c>
      <c r="R323" s="31" t="str">
        <f>IF(主动技能!X326="","")</f>
        <v/>
      </c>
      <c r="S323" s="31">
        <f>主动技能!Y326</f>
        <v>0</v>
      </c>
      <c r="T323" s="31">
        <f>主动技能!Z326</f>
        <v>100</v>
      </c>
      <c r="U323" s="31">
        <f>主动技能!AB326</f>
        <v>77646</v>
      </c>
      <c r="V323" s="31">
        <f>主动技能!AC326</f>
        <v>0</v>
      </c>
      <c r="W323" s="31">
        <f>主动技能!AD326</f>
        <v>0</v>
      </c>
      <c r="X323" s="31">
        <f>主动技能!AE326</f>
        <v>0</v>
      </c>
      <c r="Y323" s="31">
        <f>主动技能!AF326</f>
        <v>0</v>
      </c>
      <c r="Z323" s="31">
        <f>主动技能!AG326</f>
        <v>0</v>
      </c>
      <c r="AA323" s="31" t="str">
        <f>主动技能!AH326</f>
        <v>attack</v>
      </c>
      <c r="AB323" s="31" t="str">
        <f>IF(主动技能!AI326="","")</f>
        <v/>
      </c>
      <c r="AC323" s="31">
        <f>主动技能!AJ326</f>
        <v>20</v>
      </c>
      <c r="AD323" s="31">
        <f>主动技能!BF326</f>
        <v>100601</v>
      </c>
      <c r="AE323" s="1">
        <f t="shared" si="4"/>
        <v>20</v>
      </c>
    </row>
    <row r="324" spans="1:31" s="31" customFormat="1" x14ac:dyDescent="0.15">
      <c r="A324" s="31">
        <f>主动技能!B327</f>
        <v>10060201</v>
      </c>
      <c r="B324" s="4" t="str">
        <f>主动技能!H327</f>
        <v>守护之力</v>
      </c>
      <c r="C324" s="4" t="str">
        <f>主动技能!I327</f>
        <v>增加己方全体10%（+221）点防御。</v>
      </c>
      <c r="D324" s="4">
        <f>VLOOKUP(主动技能!J327,对应表!F:G,2,FALSE)</f>
        <v>2</v>
      </c>
      <c r="E324" s="4">
        <f>VLOOKUP(主动技能!K327,对应表!J:K,2,FALSE)</f>
        <v>1</v>
      </c>
      <c r="F324" s="4">
        <f>VLOOKUP(主动技能!L327,对应表!N:O,2,FALSE)</f>
        <v>9</v>
      </c>
      <c r="G324" s="4">
        <f>IF(主动技能!M327="必中",2,1)</f>
        <v>2</v>
      </c>
      <c r="H324" s="4">
        <f>主动技能!N327</f>
        <v>100</v>
      </c>
      <c r="I324" s="4">
        <f>主动技能!O327</f>
        <v>100</v>
      </c>
      <c r="J324" s="31" t="str">
        <f>主动技能!P327</f>
        <v>||eff_shouhuzhili|</v>
      </c>
      <c r="K324" s="31">
        <f>主动技能!Q327</f>
        <v>2</v>
      </c>
      <c r="L324" s="31">
        <f>主动技能!R327</f>
        <v>0</v>
      </c>
      <c r="M324" s="31">
        <f>主动技能!S327</f>
        <v>0</v>
      </c>
      <c r="N324" s="31" t="str">
        <f>IF(主动技能!T327="","",主动技能!T327)</f>
        <v>100050:100:2:0</v>
      </c>
      <c r="O324" s="31" t="str">
        <f>IF(主动技能!U327="","",主动技能!U327)</f>
        <v/>
      </c>
      <c r="P324" s="31" t="str">
        <f>IF(主动技能!V327="","",主动技能!V327)</f>
        <v>skill_07</v>
      </c>
      <c r="Q324" s="31" t="str">
        <f>IF(主动技能!W327="","")</f>
        <v/>
      </c>
      <c r="R324" s="31" t="str">
        <f>IF(主动技能!X327="","")</f>
        <v/>
      </c>
      <c r="S324" s="31">
        <f>主动技能!Y327</f>
        <v>0</v>
      </c>
      <c r="T324" s="31" t="str">
        <f>主动技能!Z327</f>
        <v/>
      </c>
      <c r="U324" s="31" t="str">
        <f>主动技能!AB327</f>
        <v/>
      </c>
      <c r="V324" s="31">
        <f>主动技能!AC327</f>
        <v>0</v>
      </c>
      <c r="W324" s="31">
        <f>主动技能!AD327</f>
        <v>0</v>
      </c>
      <c r="X324" s="31">
        <f>主动技能!AE327</f>
        <v>1</v>
      </c>
      <c r="Y324" s="31">
        <f>主动技能!AF327</f>
        <v>1</v>
      </c>
      <c r="Z324" s="31">
        <f>主动技能!AG327</f>
        <v>1</v>
      </c>
      <c r="AA324" s="31" t="str">
        <f>主动技能!AH327</f>
        <v>attackex</v>
      </c>
      <c r="AB324" s="31" t="str">
        <f>IF(主动技能!AI327="","")</f>
        <v/>
      </c>
      <c r="AC324" s="31">
        <f>主动技能!AJ327</f>
        <v>1</v>
      </c>
      <c r="AD324" s="31">
        <f>主动技能!BF327</f>
        <v>100602</v>
      </c>
      <c r="AE324" s="1">
        <f t="shared" si="4"/>
        <v>1</v>
      </c>
    </row>
    <row r="325" spans="1:31" s="31" customFormat="1" x14ac:dyDescent="0.15">
      <c r="A325" s="31">
        <f>主动技能!B328</f>
        <v>10060202</v>
      </c>
      <c r="B325" s="4" t="str">
        <f>主动技能!H328</f>
        <v>守护之力</v>
      </c>
      <c r="C325" s="4" t="str">
        <f>主动技能!I328</f>
        <v>增加己方全体10%（+244）点防御。</v>
      </c>
      <c r="D325" s="4">
        <f>VLOOKUP(主动技能!J328,对应表!F:G,2,FALSE)</f>
        <v>2</v>
      </c>
      <c r="E325" s="4">
        <f>VLOOKUP(主动技能!K328,对应表!J:K,2,FALSE)</f>
        <v>1</v>
      </c>
      <c r="F325" s="4">
        <f>VLOOKUP(主动技能!L328,对应表!N:O,2,FALSE)</f>
        <v>9</v>
      </c>
      <c r="G325" s="4">
        <f>IF(主动技能!M328="必中",2,1)</f>
        <v>2</v>
      </c>
      <c r="H325" s="4">
        <f>主动技能!N328</f>
        <v>100</v>
      </c>
      <c r="I325" s="4">
        <f>主动技能!O328</f>
        <v>100</v>
      </c>
      <c r="J325" s="31" t="str">
        <f>主动技能!P328</f>
        <v>||eff_shouhuzhili|</v>
      </c>
      <c r="K325" s="31">
        <f>主动技能!Q328</f>
        <v>2</v>
      </c>
      <c r="L325" s="31">
        <f>主动技能!R328</f>
        <v>0</v>
      </c>
      <c r="M325" s="31">
        <f>主动技能!S328</f>
        <v>0</v>
      </c>
      <c r="N325" s="31" t="str">
        <f>IF(主动技能!T328="","",主动技能!T328)</f>
        <v>100051:100:2:0</v>
      </c>
      <c r="O325" s="31" t="str">
        <f>IF(主动技能!U328="","",主动技能!U328)</f>
        <v/>
      </c>
      <c r="P325" s="31" t="str">
        <f>IF(主动技能!V328="","",主动技能!V328)</f>
        <v>skill_07</v>
      </c>
      <c r="Q325" s="31" t="str">
        <f>IF(主动技能!W328="","")</f>
        <v/>
      </c>
      <c r="R325" s="31" t="str">
        <f>IF(主动技能!X328="","")</f>
        <v/>
      </c>
      <c r="S325" s="31">
        <f>主动技能!Y328</f>
        <v>0</v>
      </c>
      <c r="T325" s="31" t="str">
        <f>主动技能!Z328</f>
        <v/>
      </c>
      <c r="U325" s="31" t="str">
        <f>主动技能!AB328</f>
        <v/>
      </c>
      <c r="V325" s="31">
        <f>主动技能!AC328</f>
        <v>0</v>
      </c>
      <c r="W325" s="31">
        <f>主动技能!AD328</f>
        <v>0</v>
      </c>
      <c r="X325" s="31">
        <f>主动技能!AE328</f>
        <v>1</v>
      </c>
      <c r="Y325" s="31">
        <f>主动技能!AF328</f>
        <v>1</v>
      </c>
      <c r="Z325" s="31">
        <f>主动技能!AG328</f>
        <v>1</v>
      </c>
      <c r="AA325" s="31" t="str">
        <f>主动技能!AH328</f>
        <v>attackex</v>
      </c>
      <c r="AB325" s="31" t="str">
        <f>IF(主动技能!AI328="","")</f>
        <v/>
      </c>
      <c r="AC325" s="31">
        <f>主动技能!AJ328</f>
        <v>2</v>
      </c>
      <c r="AD325" s="31">
        <f>主动技能!BF328</f>
        <v>100602</v>
      </c>
      <c r="AE325" s="1">
        <f t="shared" ref="AE325:AE388" si="5">AC325</f>
        <v>2</v>
      </c>
    </row>
    <row r="326" spans="1:31" s="31" customFormat="1" x14ac:dyDescent="0.15">
      <c r="A326" s="31">
        <f>主动技能!B329</f>
        <v>10060203</v>
      </c>
      <c r="B326" s="4" t="str">
        <f>主动技能!H329</f>
        <v>守护之力</v>
      </c>
      <c r="C326" s="4" t="str">
        <f>主动技能!I329</f>
        <v>增加己方全体10%（+323）点防御。</v>
      </c>
      <c r="D326" s="4">
        <f>VLOOKUP(主动技能!J329,对应表!F:G,2,FALSE)</f>
        <v>2</v>
      </c>
      <c r="E326" s="4">
        <f>VLOOKUP(主动技能!K329,对应表!J:K,2,FALSE)</f>
        <v>1</v>
      </c>
      <c r="F326" s="4">
        <f>VLOOKUP(主动技能!L329,对应表!N:O,2,FALSE)</f>
        <v>9</v>
      </c>
      <c r="G326" s="4">
        <f>IF(主动技能!M329="必中",2,1)</f>
        <v>2</v>
      </c>
      <c r="H326" s="4">
        <f>主动技能!N329</f>
        <v>100</v>
      </c>
      <c r="I326" s="4">
        <f>主动技能!O329</f>
        <v>100</v>
      </c>
      <c r="J326" s="31" t="str">
        <f>主动技能!P329</f>
        <v>||eff_shouhuzhili|</v>
      </c>
      <c r="K326" s="31">
        <f>主动技能!Q329</f>
        <v>2</v>
      </c>
      <c r="L326" s="31">
        <f>主动技能!R329</f>
        <v>0</v>
      </c>
      <c r="M326" s="31">
        <f>主动技能!S329</f>
        <v>0</v>
      </c>
      <c r="N326" s="31" t="str">
        <f>IF(主动技能!T329="","",主动技能!T329)</f>
        <v>100052:100:2:0</v>
      </c>
      <c r="O326" s="31" t="str">
        <f>IF(主动技能!U329="","",主动技能!U329)</f>
        <v/>
      </c>
      <c r="P326" s="31" t="str">
        <f>IF(主动技能!V329="","",主动技能!V329)</f>
        <v>skill_07</v>
      </c>
      <c r="Q326" s="31" t="str">
        <f>IF(主动技能!W329="","")</f>
        <v/>
      </c>
      <c r="R326" s="31" t="str">
        <f>IF(主动技能!X329="","")</f>
        <v/>
      </c>
      <c r="S326" s="31">
        <f>主动技能!Y329</f>
        <v>0</v>
      </c>
      <c r="T326" s="31" t="str">
        <f>主动技能!Z329</f>
        <v/>
      </c>
      <c r="U326" s="31" t="str">
        <f>主动技能!AB329</f>
        <v/>
      </c>
      <c r="V326" s="31">
        <f>主动技能!AC329</f>
        <v>0</v>
      </c>
      <c r="W326" s="31">
        <f>主动技能!AD329</f>
        <v>0</v>
      </c>
      <c r="X326" s="31">
        <f>主动技能!AE329</f>
        <v>1</v>
      </c>
      <c r="Y326" s="31">
        <f>主动技能!AF329</f>
        <v>1</v>
      </c>
      <c r="Z326" s="31">
        <f>主动技能!AG329</f>
        <v>1</v>
      </c>
      <c r="AA326" s="31" t="str">
        <f>主动技能!AH329</f>
        <v>attackex</v>
      </c>
      <c r="AB326" s="31" t="str">
        <f>IF(主动技能!AI329="","")</f>
        <v/>
      </c>
      <c r="AC326" s="31">
        <f>主动技能!AJ329</f>
        <v>3</v>
      </c>
      <c r="AD326" s="31">
        <f>主动技能!BF329</f>
        <v>100602</v>
      </c>
      <c r="AE326" s="1">
        <f t="shared" si="5"/>
        <v>3</v>
      </c>
    </row>
    <row r="327" spans="1:31" s="31" customFormat="1" x14ac:dyDescent="0.15">
      <c r="A327" s="31">
        <f>主动技能!B330</f>
        <v>10060204</v>
      </c>
      <c r="B327" s="4" t="str">
        <f>主动技能!H330</f>
        <v>守护之力</v>
      </c>
      <c r="C327" s="4" t="str">
        <f>主动技能!I330</f>
        <v>增加己方全体10%（+499）点防御。</v>
      </c>
      <c r="D327" s="4">
        <f>VLOOKUP(主动技能!J330,对应表!F:G,2,FALSE)</f>
        <v>2</v>
      </c>
      <c r="E327" s="4">
        <f>VLOOKUP(主动技能!K330,对应表!J:K,2,FALSE)</f>
        <v>1</v>
      </c>
      <c r="F327" s="4">
        <f>VLOOKUP(主动技能!L330,对应表!N:O,2,FALSE)</f>
        <v>9</v>
      </c>
      <c r="G327" s="4">
        <f>IF(主动技能!M330="必中",2,1)</f>
        <v>2</v>
      </c>
      <c r="H327" s="4">
        <f>主动技能!N330</f>
        <v>100</v>
      </c>
      <c r="I327" s="4">
        <f>主动技能!O330</f>
        <v>100</v>
      </c>
      <c r="J327" s="31" t="str">
        <f>主动技能!P330</f>
        <v>||eff_shouhuzhili|</v>
      </c>
      <c r="K327" s="31">
        <f>主动技能!Q330</f>
        <v>2</v>
      </c>
      <c r="L327" s="31">
        <f>主动技能!R330</f>
        <v>0</v>
      </c>
      <c r="M327" s="31">
        <f>主动技能!S330</f>
        <v>0</v>
      </c>
      <c r="N327" s="31" t="str">
        <f>IF(主动技能!T330="","",主动技能!T330)</f>
        <v>100053:100:2:0</v>
      </c>
      <c r="O327" s="31" t="str">
        <f>IF(主动技能!U330="","",主动技能!U330)</f>
        <v/>
      </c>
      <c r="P327" s="31" t="str">
        <f>IF(主动技能!V330="","",主动技能!V330)</f>
        <v>skill_07</v>
      </c>
      <c r="Q327" s="31" t="str">
        <f>IF(主动技能!W330="","")</f>
        <v/>
      </c>
      <c r="R327" s="31" t="str">
        <f>IF(主动技能!X330="","")</f>
        <v/>
      </c>
      <c r="S327" s="31">
        <f>主动技能!Y330</f>
        <v>0</v>
      </c>
      <c r="T327" s="31" t="str">
        <f>主动技能!Z330</f>
        <v/>
      </c>
      <c r="U327" s="31" t="str">
        <f>主动技能!AB330</f>
        <v/>
      </c>
      <c r="V327" s="31">
        <f>主动技能!AC330</f>
        <v>0</v>
      </c>
      <c r="W327" s="31">
        <f>主动技能!AD330</f>
        <v>0</v>
      </c>
      <c r="X327" s="31">
        <f>主动技能!AE330</f>
        <v>1</v>
      </c>
      <c r="Y327" s="31">
        <f>主动技能!AF330</f>
        <v>1</v>
      </c>
      <c r="Z327" s="31">
        <f>主动技能!AG330</f>
        <v>1</v>
      </c>
      <c r="AA327" s="31" t="str">
        <f>主动技能!AH330</f>
        <v>attackex</v>
      </c>
      <c r="AB327" s="31" t="str">
        <f>IF(主动技能!AI330="","")</f>
        <v/>
      </c>
      <c r="AC327" s="31">
        <f>主动技能!AJ330</f>
        <v>4</v>
      </c>
      <c r="AD327" s="31">
        <f>主动技能!BF330</f>
        <v>100602</v>
      </c>
      <c r="AE327" s="1">
        <f t="shared" si="5"/>
        <v>4</v>
      </c>
    </row>
    <row r="328" spans="1:31" s="31" customFormat="1" x14ac:dyDescent="0.15">
      <c r="A328" s="31">
        <f>主动技能!B331</f>
        <v>10060205</v>
      </c>
      <c r="B328" s="4" t="str">
        <f>主动技能!H331</f>
        <v>守护之力</v>
      </c>
      <c r="C328" s="4" t="str">
        <f>主动技能!I331</f>
        <v>增加己方全体10%（+747）点防御。</v>
      </c>
      <c r="D328" s="4">
        <f>VLOOKUP(主动技能!J331,对应表!F:G,2,FALSE)</f>
        <v>2</v>
      </c>
      <c r="E328" s="4">
        <f>VLOOKUP(主动技能!K331,对应表!J:K,2,FALSE)</f>
        <v>1</v>
      </c>
      <c r="F328" s="4">
        <f>VLOOKUP(主动技能!L331,对应表!N:O,2,FALSE)</f>
        <v>9</v>
      </c>
      <c r="G328" s="4">
        <f>IF(主动技能!M331="必中",2,1)</f>
        <v>2</v>
      </c>
      <c r="H328" s="4">
        <f>主动技能!N331</f>
        <v>100</v>
      </c>
      <c r="I328" s="4">
        <f>主动技能!O331</f>
        <v>100</v>
      </c>
      <c r="J328" s="31" t="str">
        <f>主动技能!P331</f>
        <v>||eff_shouhuzhili|</v>
      </c>
      <c r="K328" s="31">
        <f>主动技能!Q331</f>
        <v>2</v>
      </c>
      <c r="L328" s="31">
        <f>主动技能!R331</f>
        <v>0</v>
      </c>
      <c r="M328" s="31">
        <f>主动技能!S331</f>
        <v>0</v>
      </c>
      <c r="N328" s="31" t="str">
        <f>IF(主动技能!T331="","",主动技能!T331)</f>
        <v>100054:100:2:0</v>
      </c>
      <c r="O328" s="31" t="str">
        <f>IF(主动技能!U331="","",主动技能!U331)</f>
        <v/>
      </c>
      <c r="P328" s="31" t="str">
        <f>IF(主动技能!V331="","",主动技能!V331)</f>
        <v>skill_07</v>
      </c>
      <c r="Q328" s="31" t="str">
        <f>IF(主动技能!W331="","")</f>
        <v/>
      </c>
      <c r="R328" s="31" t="str">
        <f>IF(主动技能!X331="","")</f>
        <v/>
      </c>
      <c r="S328" s="31">
        <f>主动技能!Y331</f>
        <v>0</v>
      </c>
      <c r="T328" s="31" t="str">
        <f>主动技能!Z331</f>
        <v/>
      </c>
      <c r="U328" s="31" t="str">
        <f>主动技能!AB331</f>
        <v/>
      </c>
      <c r="V328" s="31">
        <f>主动技能!AC331</f>
        <v>0</v>
      </c>
      <c r="W328" s="31">
        <f>主动技能!AD331</f>
        <v>0</v>
      </c>
      <c r="X328" s="31">
        <f>主动技能!AE331</f>
        <v>1</v>
      </c>
      <c r="Y328" s="31">
        <f>主动技能!AF331</f>
        <v>1</v>
      </c>
      <c r="Z328" s="31">
        <f>主动技能!AG331</f>
        <v>1</v>
      </c>
      <c r="AA328" s="31" t="str">
        <f>主动技能!AH331</f>
        <v>attackex</v>
      </c>
      <c r="AB328" s="31" t="str">
        <f>IF(主动技能!AI331="","")</f>
        <v/>
      </c>
      <c r="AC328" s="31">
        <f>主动技能!AJ331</f>
        <v>5</v>
      </c>
      <c r="AD328" s="31">
        <f>主动技能!BF331</f>
        <v>100602</v>
      </c>
      <c r="AE328" s="1">
        <f t="shared" si="5"/>
        <v>5</v>
      </c>
    </row>
    <row r="329" spans="1:31" s="31" customFormat="1" x14ac:dyDescent="0.15">
      <c r="A329" s="31">
        <f>主动技能!B332</f>
        <v>10060206</v>
      </c>
      <c r="B329" s="4" t="str">
        <f>主动技能!H332</f>
        <v>守护之力</v>
      </c>
      <c r="C329" s="4" t="str">
        <f>主动技能!I332</f>
        <v>增加己方全体10%（+1098）点防御。</v>
      </c>
      <c r="D329" s="4">
        <f>VLOOKUP(主动技能!J332,对应表!F:G,2,FALSE)</f>
        <v>2</v>
      </c>
      <c r="E329" s="4">
        <f>VLOOKUP(主动技能!K332,对应表!J:K,2,FALSE)</f>
        <v>1</v>
      </c>
      <c r="F329" s="4">
        <f>VLOOKUP(主动技能!L332,对应表!N:O,2,FALSE)</f>
        <v>9</v>
      </c>
      <c r="G329" s="4">
        <f>IF(主动技能!M332="必中",2,1)</f>
        <v>2</v>
      </c>
      <c r="H329" s="4">
        <f>主动技能!N332</f>
        <v>100</v>
      </c>
      <c r="I329" s="4">
        <f>主动技能!O332</f>
        <v>100</v>
      </c>
      <c r="J329" s="31" t="str">
        <f>主动技能!P332</f>
        <v>||eff_shouhuzhili|</v>
      </c>
      <c r="K329" s="31">
        <f>主动技能!Q332</f>
        <v>2</v>
      </c>
      <c r="L329" s="31">
        <f>主动技能!R332</f>
        <v>0</v>
      </c>
      <c r="M329" s="31">
        <f>主动技能!S332</f>
        <v>0</v>
      </c>
      <c r="N329" s="31" t="str">
        <f>IF(主动技能!T332="","",主动技能!T332)</f>
        <v>100055:100:2:0</v>
      </c>
      <c r="O329" s="31" t="str">
        <f>IF(主动技能!U332="","",主动技能!U332)</f>
        <v/>
      </c>
      <c r="P329" s="31" t="str">
        <f>IF(主动技能!V332="","",主动技能!V332)</f>
        <v>skill_07</v>
      </c>
      <c r="Q329" s="31" t="str">
        <f>IF(主动技能!W332="","")</f>
        <v/>
      </c>
      <c r="R329" s="31" t="str">
        <f>IF(主动技能!X332="","")</f>
        <v/>
      </c>
      <c r="S329" s="31">
        <f>主动技能!Y332</f>
        <v>0</v>
      </c>
      <c r="T329" s="31" t="str">
        <f>主动技能!Z332</f>
        <v/>
      </c>
      <c r="U329" s="31" t="str">
        <f>主动技能!AB332</f>
        <v/>
      </c>
      <c r="V329" s="31">
        <f>主动技能!AC332</f>
        <v>0</v>
      </c>
      <c r="W329" s="31">
        <f>主动技能!AD332</f>
        <v>0</v>
      </c>
      <c r="X329" s="31">
        <f>主动技能!AE332</f>
        <v>1</v>
      </c>
      <c r="Y329" s="31">
        <f>主动技能!AF332</f>
        <v>1</v>
      </c>
      <c r="Z329" s="31">
        <f>主动技能!AG332</f>
        <v>1</v>
      </c>
      <c r="AA329" s="31" t="str">
        <f>主动技能!AH332</f>
        <v>attackex</v>
      </c>
      <c r="AB329" s="31" t="str">
        <f>IF(主动技能!AI332="","")</f>
        <v/>
      </c>
      <c r="AC329" s="31">
        <f>主动技能!AJ332</f>
        <v>6</v>
      </c>
      <c r="AD329" s="31">
        <f>主动技能!BF332</f>
        <v>100602</v>
      </c>
      <c r="AE329" s="1">
        <f t="shared" si="5"/>
        <v>6</v>
      </c>
    </row>
    <row r="330" spans="1:31" s="31" customFormat="1" x14ac:dyDescent="0.15">
      <c r="A330" s="31">
        <f>主动技能!B333</f>
        <v>10060207</v>
      </c>
      <c r="B330" s="4" t="str">
        <f>主动技能!H333</f>
        <v>守护之力</v>
      </c>
      <c r="C330" s="4" t="str">
        <f>主动技能!I333</f>
        <v>增加己方全体10%（+1595）点防御。</v>
      </c>
      <c r="D330" s="4">
        <f>VLOOKUP(主动技能!J333,对应表!F:G,2,FALSE)</f>
        <v>2</v>
      </c>
      <c r="E330" s="4">
        <f>VLOOKUP(主动技能!K333,对应表!J:K,2,FALSE)</f>
        <v>1</v>
      </c>
      <c r="F330" s="4">
        <f>VLOOKUP(主动技能!L333,对应表!N:O,2,FALSE)</f>
        <v>9</v>
      </c>
      <c r="G330" s="4">
        <f>IF(主动技能!M333="必中",2,1)</f>
        <v>2</v>
      </c>
      <c r="H330" s="4">
        <f>主动技能!N333</f>
        <v>100</v>
      </c>
      <c r="I330" s="4">
        <f>主动技能!O333</f>
        <v>100</v>
      </c>
      <c r="J330" s="31" t="str">
        <f>主动技能!P333</f>
        <v>||eff_shouhuzhili|</v>
      </c>
      <c r="K330" s="31">
        <f>主动技能!Q333</f>
        <v>2</v>
      </c>
      <c r="L330" s="31">
        <f>主动技能!R333</f>
        <v>0</v>
      </c>
      <c r="M330" s="31">
        <f>主动技能!S333</f>
        <v>0</v>
      </c>
      <c r="N330" s="31" t="str">
        <f>IF(主动技能!T333="","",主动技能!T333)</f>
        <v>100056:100:2:0</v>
      </c>
      <c r="O330" s="31" t="str">
        <f>IF(主动技能!U333="","",主动技能!U333)</f>
        <v/>
      </c>
      <c r="P330" s="31" t="str">
        <f>IF(主动技能!V333="","",主动技能!V333)</f>
        <v>skill_07</v>
      </c>
      <c r="Q330" s="31" t="str">
        <f>IF(主动技能!W333="","")</f>
        <v/>
      </c>
      <c r="R330" s="31" t="str">
        <f>IF(主动技能!X333="","")</f>
        <v/>
      </c>
      <c r="S330" s="31">
        <f>主动技能!Y333</f>
        <v>0</v>
      </c>
      <c r="T330" s="31" t="str">
        <f>主动技能!Z333</f>
        <v/>
      </c>
      <c r="U330" s="31" t="str">
        <f>主动技能!AB333</f>
        <v/>
      </c>
      <c r="V330" s="31">
        <f>主动技能!AC333</f>
        <v>0</v>
      </c>
      <c r="W330" s="31">
        <f>主动技能!AD333</f>
        <v>0</v>
      </c>
      <c r="X330" s="31">
        <f>主动技能!AE333</f>
        <v>1</v>
      </c>
      <c r="Y330" s="31">
        <f>主动技能!AF333</f>
        <v>1</v>
      </c>
      <c r="Z330" s="31">
        <f>主动技能!AG333</f>
        <v>1</v>
      </c>
      <c r="AA330" s="31" t="str">
        <f>主动技能!AH333</f>
        <v>attackex</v>
      </c>
      <c r="AB330" s="31" t="str">
        <f>IF(主动技能!AI333="","")</f>
        <v/>
      </c>
      <c r="AC330" s="31">
        <f>主动技能!AJ333</f>
        <v>7</v>
      </c>
      <c r="AD330" s="31">
        <f>主动技能!BF333</f>
        <v>100602</v>
      </c>
      <c r="AE330" s="1">
        <f t="shared" si="5"/>
        <v>7</v>
      </c>
    </row>
    <row r="331" spans="1:31" s="31" customFormat="1" x14ac:dyDescent="0.15">
      <c r="A331" s="31">
        <f>主动技能!B334</f>
        <v>10060208</v>
      </c>
      <c r="B331" s="4" t="str">
        <f>主动技能!H334</f>
        <v>守护之力</v>
      </c>
      <c r="C331" s="4" t="str">
        <f>主动技能!I334</f>
        <v>增加己方全体10%（+2299）点防御。</v>
      </c>
      <c r="D331" s="4">
        <f>VLOOKUP(主动技能!J334,对应表!F:G,2,FALSE)</f>
        <v>2</v>
      </c>
      <c r="E331" s="4">
        <f>VLOOKUP(主动技能!K334,对应表!J:K,2,FALSE)</f>
        <v>1</v>
      </c>
      <c r="F331" s="4">
        <f>VLOOKUP(主动技能!L334,对应表!N:O,2,FALSE)</f>
        <v>9</v>
      </c>
      <c r="G331" s="4">
        <f>IF(主动技能!M334="必中",2,1)</f>
        <v>2</v>
      </c>
      <c r="H331" s="4">
        <f>主动技能!N334</f>
        <v>100</v>
      </c>
      <c r="I331" s="4">
        <f>主动技能!O334</f>
        <v>100</v>
      </c>
      <c r="J331" s="31" t="str">
        <f>主动技能!P334</f>
        <v>||eff_shouhuzhili|</v>
      </c>
      <c r="K331" s="31">
        <f>主动技能!Q334</f>
        <v>2</v>
      </c>
      <c r="L331" s="31">
        <f>主动技能!R334</f>
        <v>0</v>
      </c>
      <c r="M331" s="31">
        <f>主动技能!S334</f>
        <v>0</v>
      </c>
      <c r="N331" s="31" t="str">
        <f>IF(主动技能!T334="","",主动技能!T334)</f>
        <v>100057:100:2:0</v>
      </c>
      <c r="O331" s="31" t="str">
        <f>IF(主动技能!U334="","",主动技能!U334)</f>
        <v/>
      </c>
      <c r="P331" s="31" t="str">
        <f>IF(主动技能!V334="","",主动技能!V334)</f>
        <v>skill_07</v>
      </c>
      <c r="Q331" s="31" t="str">
        <f>IF(主动技能!W334="","")</f>
        <v/>
      </c>
      <c r="R331" s="31" t="str">
        <f>IF(主动技能!X334="","")</f>
        <v/>
      </c>
      <c r="S331" s="31">
        <f>主动技能!Y334</f>
        <v>0</v>
      </c>
      <c r="T331" s="31" t="str">
        <f>主动技能!Z334</f>
        <v/>
      </c>
      <c r="U331" s="31" t="str">
        <f>主动技能!AB334</f>
        <v/>
      </c>
      <c r="V331" s="31">
        <f>主动技能!AC334</f>
        <v>0</v>
      </c>
      <c r="W331" s="31">
        <f>主动技能!AD334</f>
        <v>0</v>
      </c>
      <c r="X331" s="31">
        <f>主动技能!AE334</f>
        <v>1</v>
      </c>
      <c r="Y331" s="31">
        <f>主动技能!AF334</f>
        <v>1</v>
      </c>
      <c r="Z331" s="31">
        <f>主动技能!AG334</f>
        <v>1</v>
      </c>
      <c r="AA331" s="31" t="str">
        <f>主动技能!AH334</f>
        <v>attackex</v>
      </c>
      <c r="AB331" s="31" t="str">
        <f>IF(主动技能!AI334="","")</f>
        <v/>
      </c>
      <c r="AC331" s="31">
        <f>主动技能!AJ334</f>
        <v>8</v>
      </c>
      <c r="AD331" s="31">
        <f>主动技能!BF334</f>
        <v>100602</v>
      </c>
      <c r="AE331" s="1">
        <f t="shared" si="5"/>
        <v>8</v>
      </c>
    </row>
    <row r="332" spans="1:31" s="31" customFormat="1" x14ac:dyDescent="0.15">
      <c r="A332" s="31">
        <f>主动技能!B335</f>
        <v>10060209</v>
      </c>
      <c r="B332" s="4" t="str">
        <f>主动技能!H335</f>
        <v>守护之力</v>
      </c>
      <c r="C332" s="4" t="str">
        <f>主动技能!I335</f>
        <v>增加己方全体10%（+3296）点防御。</v>
      </c>
      <c r="D332" s="4">
        <f>VLOOKUP(主动技能!J335,对应表!F:G,2,FALSE)</f>
        <v>2</v>
      </c>
      <c r="E332" s="4">
        <f>VLOOKUP(主动技能!K335,对应表!J:K,2,FALSE)</f>
        <v>1</v>
      </c>
      <c r="F332" s="4">
        <f>VLOOKUP(主动技能!L335,对应表!N:O,2,FALSE)</f>
        <v>9</v>
      </c>
      <c r="G332" s="4">
        <f>IF(主动技能!M335="必中",2,1)</f>
        <v>2</v>
      </c>
      <c r="H332" s="4">
        <f>主动技能!N335</f>
        <v>100</v>
      </c>
      <c r="I332" s="4">
        <f>主动技能!O335</f>
        <v>100</v>
      </c>
      <c r="J332" s="31" t="str">
        <f>主动技能!P335</f>
        <v>||eff_shouhuzhili|</v>
      </c>
      <c r="K332" s="31">
        <f>主动技能!Q335</f>
        <v>2</v>
      </c>
      <c r="L332" s="31">
        <f>主动技能!R335</f>
        <v>0</v>
      </c>
      <c r="M332" s="31">
        <f>主动技能!S335</f>
        <v>0</v>
      </c>
      <c r="N332" s="31" t="str">
        <f>IF(主动技能!T335="","",主动技能!T335)</f>
        <v>100058:100:2:0</v>
      </c>
      <c r="O332" s="31" t="str">
        <f>IF(主动技能!U335="","",主动技能!U335)</f>
        <v/>
      </c>
      <c r="P332" s="31" t="str">
        <f>IF(主动技能!V335="","",主动技能!V335)</f>
        <v>skill_07</v>
      </c>
      <c r="Q332" s="31" t="str">
        <f>IF(主动技能!W335="","")</f>
        <v/>
      </c>
      <c r="R332" s="31" t="str">
        <f>IF(主动技能!X335="","")</f>
        <v/>
      </c>
      <c r="S332" s="31">
        <f>主动技能!Y335</f>
        <v>0</v>
      </c>
      <c r="T332" s="31" t="str">
        <f>主动技能!Z335</f>
        <v/>
      </c>
      <c r="U332" s="31" t="str">
        <f>主动技能!AB335</f>
        <v/>
      </c>
      <c r="V332" s="31">
        <f>主动技能!AC335</f>
        <v>0</v>
      </c>
      <c r="W332" s="31">
        <f>主动技能!AD335</f>
        <v>0</v>
      </c>
      <c r="X332" s="31">
        <f>主动技能!AE335</f>
        <v>1</v>
      </c>
      <c r="Y332" s="31">
        <f>主动技能!AF335</f>
        <v>1</v>
      </c>
      <c r="Z332" s="31">
        <f>主动技能!AG335</f>
        <v>1</v>
      </c>
      <c r="AA332" s="31" t="str">
        <f>主动技能!AH335</f>
        <v>attackex</v>
      </c>
      <c r="AB332" s="31" t="str">
        <f>IF(主动技能!AI335="","")</f>
        <v/>
      </c>
      <c r="AC332" s="31">
        <f>主动技能!AJ335</f>
        <v>9</v>
      </c>
      <c r="AD332" s="31">
        <f>主动技能!BF335</f>
        <v>100602</v>
      </c>
      <c r="AE332" s="1">
        <f t="shared" si="5"/>
        <v>9</v>
      </c>
    </row>
    <row r="333" spans="1:31" s="31" customFormat="1" x14ac:dyDescent="0.15">
      <c r="A333" s="31">
        <f>主动技能!B336</f>
        <v>10060210</v>
      </c>
      <c r="B333" s="4" t="str">
        <f>主动技能!H336</f>
        <v>守护之力</v>
      </c>
      <c r="C333" s="4" t="str">
        <f>主动技能!I336</f>
        <v>增加己方全体10%（+4707）点防御。</v>
      </c>
      <c r="D333" s="4">
        <f>VLOOKUP(主动技能!J336,对应表!F:G,2,FALSE)</f>
        <v>2</v>
      </c>
      <c r="E333" s="4">
        <f>VLOOKUP(主动技能!K336,对应表!J:K,2,FALSE)</f>
        <v>1</v>
      </c>
      <c r="F333" s="4">
        <f>VLOOKUP(主动技能!L336,对应表!N:O,2,FALSE)</f>
        <v>9</v>
      </c>
      <c r="G333" s="4">
        <f>IF(主动技能!M336="必中",2,1)</f>
        <v>2</v>
      </c>
      <c r="H333" s="4">
        <f>主动技能!N336</f>
        <v>100</v>
      </c>
      <c r="I333" s="4">
        <f>主动技能!O336</f>
        <v>100</v>
      </c>
      <c r="J333" s="31" t="str">
        <f>主动技能!P336</f>
        <v>||eff_shouhuzhili|</v>
      </c>
      <c r="K333" s="31">
        <f>主动技能!Q336</f>
        <v>2</v>
      </c>
      <c r="L333" s="31">
        <f>主动技能!R336</f>
        <v>0</v>
      </c>
      <c r="M333" s="31">
        <f>主动技能!S336</f>
        <v>0</v>
      </c>
      <c r="N333" s="31" t="str">
        <f>IF(主动技能!T336="","",主动技能!T336)</f>
        <v>100059:100:2:0</v>
      </c>
      <c r="O333" s="31" t="str">
        <f>IF(主动技能!U336="","",主动技能!U336)</f>
        <v/>
      </c>
      <c r="P333" s="31" t="str">
        <f>IF(主动技能!V336="","",主动技能!V336)</f>
        <v>skill_07</v>
      </c>
      <c r="Q333" s="31" t="str">
        <f>IF(主动技能!W336="","")</f>
        <v/>
      </c>
      <c r="R333" s="31" t="str">
        <f>IF(主动技能!X336="","")</f>
        <v/>
      </c>
      <c r="S333" s="31">
        <f>主动技能!Y336</f>
        <v>0</v>
      </c>
      <c r="T333" s="31" t="str">
        <f>主动技能!Z336</f>
        <v/>
      </c>
      <c r="U333" s="31" t="str">
        <f>主动技能!AB336</f>
        <v/>
      </c>
      <c r="V333" s="31">
        <f>主动技能!AC336</f>
        <v>0</v>
      </c>
      <c r="W333" s="31">
        <f>主动技能!AD336</f>
        <v>0</v>
      </c>
      <c r="X333" s="31">
        <f>主动技能!AE336</f>
        <v>1</v>
      </c>
      <c r="Y333" s="31">
        <f>主动技能!AF336</f>
        <v>1</v>
      </c>
      <c r="Z333" s="31">
        <f>主动技能!AG336</f>
        <v>1</v>
      </c>
      <c r="AA333" s="31" t="str">
        <f>主动技能!AH336</f>
        <v>attackex</v>
      </c>
      <c r="AB333" s="31" t="str">
        <f>IF(主动技能!AI336="","")</f>
        <v/>
      </c>
      <c r="AC333" s="31">
        <f>主动技能!AJ336</f>
        <v>10</v>
      </c>
      <c r="AD333" s="31">
        <f>主动技能!BF336</f>
        <v>100602</v>
      </c>
      <c r="AE333" s="1">
        <f t="shared" si="5"/>
        <v>10</v>
      </c>
    </row>
    <row r="334" spans="1:31" s="31" customFormat="1" x14ac:dyDescent="0.15">
      <c r="A334" s="31">
        <f>主动技能!B337</f>
        <v>10060211</v>
      </c>
      <c r="B334" s="4" t="str">
        <f>主动技能!H337</f>
        <v>守护之力</v>
      </c>
      <c r="C334" s="4" t="str">
        <f>主动技能!I337</f>
        <v>增加己方全体10%（+6704）点防御。</v>
      </c>
      <c r="D334" s="4">
        <f>VLOOKUP(主动技能!J337,对应表!F:G,2,FALSE)</f>
        <v>2</v>
      </c>
      <c r="E334" s="4">
        <f>VLOOKUP(主动技能!K337,对应表!J:K,2,FALSE)</f>
        <v>1</v>
      </c>
      <c r="F334" s="4">
        <f>VLOOKUP(主动技能!L337,对应表!N:O,2,FALSE)</f>
        <v>9</v>
      </c>
      <c r="G334" s="4">
        <f>IF(主动技能!M337="必中",2,1)</f>
        <v>2</v>
      </c>
      <c r="H334" s="4">
        <f>主动技能!N337</f>
        <v>100</v>
      </c>
      <c r="I334" s="4">
        <f>主动技能!O337</f>
        <v>100</v>
      </c>
      <c r="J334" s="31" t="str">
        <f>主动技能!P337</f>
        <v>||eff_shouhuzhili|</v>
      </c>
      <c r="K334" s="31">
        <f>主动技能!Q337</f>
        <v>2</v>
      </c>
      <c r="L334" s="31">
        <f>主动技能!R337</f>
        <v>0</v>
      </c>
      <c r="M334" s="31">
        <f>主动技能!S337</f>
        <v>0</v>
      </c>
      <c r="N334" s="31" t="str">
        <f>IF(主动技能!T337="","",主动技能!T337)</f>
        <v>100060:100:2:0</v>
      </c>
      <c r="O334" s="31" t="str">
        <f>IF(主动技能!U337="","",主动技能!U337)</f>
        <v/>
      </c>
      <c r="P334" s="31" t="str">
        <f>IF(主动技能!V337="","",主动技能!V337)</f>
        <v>skill_07</v>
      </c>
      <c r="Q334" s="31" t="str">
        <f>IF(主动技能!W337="","")</f>
        <v/>
      </c>
      <c r="R334" s="31" t="str">
        <f>IF(主动技能!X337="","")</f>
        <v/>
      </c>
      <c r="S334" s="31">
        <f>主动技能!Y337</f>
        <v>0</v>
      </c>
      <c r="T334" s="31" t="str">
        <f>主动技能!Z337</f>
        <v/>
      </c>
      <c r="U334" s="31" t="str">
        <f>主动技能!AB337</f>
        <v/>
      </c>
      <c r="V334" s="31">
        <f>主动技能!AC337</f>
        <v>0</v>
      </c>
      <c r="W334" s="31">
        <f>主动技能!AD337</f>
        <v>0</v>
      </c>
      <c r="X334" s="31">
        <f>主动技能!AE337</f>
        <v>1</v>
      </c>
      <c r="Y334" s="31">
        <f>主动技能!AF337</f>
        <v>1</v>
      </c>
      <c r="Z334" s="31">
        <f>主动技能!AG337</f>
        <v>1</v>
      </c>
      <c r="AA334" s="31" t="str">
        <f>主动技能!AH337</f>
        <v>attackex</v>
      </c>
      <c r="AB334" s="31" t="str">
        <f>IF(主动技能!AI337="","")</f>
        <v/>
      </c>
      <c r="AC334" s="31">
        <f>主动技能!AJ337</f>
        <v>11</v>
      </c>
      <c r="AD334" s="31">
        <f>主动技能!BF337</f>
        <v>100602</v>
      </c>
      <c r="AE334" s="1">
        <f t="shared" si="5"/>
        <v>11</v>
      </c>
    </row>
    <row r="335" spans="1:31" s="31" customFormat="1" x14ac:dyDescent="0.15">
      <c r="A335" s="31">
        <f>主动技能!B338</f>
        <v>10060212</v>
      </c>
      <c r="B335" s="4" t="str">
        <f>主动技能!H338</f>
        <v>守护之力</v>
      </c>
      <c r="C335" s="4" t="str">
        <f>主动技能!I338</f>
        <v>增加己方全体10%（+9532）点防御。</v>
      </c>
      <c r="D335" s="4">
        <f>VLOOKUP(主动技能!J338,对应表!F:G,2,FALSE)</f>
        <v>2</v>
      </c>
      <c r="E335" s="4">
        <f>VLOOKUP(主动技能!K338,对应表!J:K,2,FALSE)</f>
        <v>1</v>
      </c>
      <c r="F335" s="4">
        <f>VLOOKUP(主动技能!L338,对应表!N:O,2,FALSE)</f>
        <v>9</v>
      </c>
      <c r="G335" s="4">
        <f>IF(主动技能!M338="必中",2,1)</f>
        <v>2</v>
      </c>
      <c r="H335" s="4">
        <f>主动技能!N338</f>
        <v>100</v>
      </c>
      <c r="I335" s="4">
        <f>主动技能!O338</f>
        <v>100</v>
      </c>
      <c r="J335" s="31" t="str">
        <f>主动技能!P338</f>
        <v>||eff_shouhuzhili|</v>
      </c>
      <c r="K335" s="31">
        <f>主动技能!Q338</f>
        <v>2</v>
      </c>
      <c r="L335" s="31">
        <f>主动技能!R338</f>
        <v>0</v>
      </c>
      <c r="M335" s="31">
        <f>主动技能!S338</f>
        <v>0</v>
      </c>
      <c r="N335" s="31" t="str">
        <f>IF(主动技能!T338="","",主动技能!T338)</f>
        <v>100061:100:2:0</v>
      </c>
      <c r="O335" s="31" t="str">
        <f>IF(主动技能!U338="","",主动技能!U338)</f>
        <v/>
      </c>
      <c r="P335" s="31" t="str">
        <f>IF(主动技能!V338="","",主动技能!V338)</f>
        <v>skill_07</v>
      </c>
      <c r="Q335" s="31" t="str">
        <f>IF(主动技能!W338="","")</f>
        <v/>
      </c>
      <c r="R335" s="31" t="str">
        <f>IF(主动技能!X338="","")</f>
        <v/>
      </c>
      <c r="S335" s="31">
        <f>主动技能!Y338</f>
        <v>0</v>
      </c>
      <c r="T335" s="31" t="str">
        <f>主动技能!Z338</f>
        <v/>
      </c>
      <c r="U335" s="31" t="str">
        <f>主动技能!AB338</f>
        <v/>
      </c>
      <c r="V335" s="31">
        <f>主动技能!AC338</f>
        <v>0</v>
      </c>
      <c r="W335" s="31">
        <f>主动技能!AD338</f>
        <v>0</v>
      </c>
      <c r="X335" s="31">
        <f>主动技能!AE338</f>
        <v>1</v>
      </c>
      <c r="Y335" s="31">
        <f>主动技能!AF338</f>
        <v>1</v>
      </c>
      <c r="Z335" s="31">
        <f>主动技能!AG338</f>
        <v>1</v>
      </c>
      <c r="AA335" s="31" t="str">
        <f>主动技能!AH338</f>
        <v>attackex</v>
      </c>
      <c r="AB335" s="31" t="str">
        <f>IF(主动技能!AI338="","")</f>
        <v/>
      </c>
      <c r="AC335" s="31">
        <f>主动技能!AJ338</f>
        <v>12</v>
      </c>
      <c r="AD335" s="31">
        <f>主动技能!BF338</f>
        <v>100602</v>
      </c>
      <c r="AE335" s="1">
        <f t="shared" si="5"/>
        <v>12</v>
      </c>
    </row>
    <row r="336" spans="1:31" s="31" customFormat="1" x14ac:dyDescent="0.15">
      <c r="A336" s="31">
        <f>主动技能!B339</f>
        <v>10060213</v>
      </c>
      <c r="B336" s="4" t="str">
        <f>主动技能!H339</f>
        <v>守护之力</v>
      </c>
      <c r="C336" s="4" t="str">
        <f>主动技能!I339</f>
        <v>增加己方全体10%（+13535）点防御。</v>
      </c>
      <c r="D336" s="4">
        <f>VLOOKUP(主动技能!J339,对应表!F:G,2,FALSE)</f>
        <v>2</v>
      </c>
      <c r="E336" s="4">
        <f>VLOOKUP(主动技能!K339,对应表!J:K,2,FALSE)</f>
        <v>1</v>
      </c>
      <c r="F336" s="4">
        <f>VLOOKUP(主动技能!L339,对应表!N:O,2,FALSE)</f>
        <v>9</v>
      </c>
      <c r="G336" s="4">
        <f>IF(主动技能!M339="必中",2,1)</f>
        <v>2</v>
      </c>
      <c r="H336" s="4">
        <f>主动技能!N339</f>
        <v>100</v>
      </c>
      <c r="I336" s="4">
        <f>主动技能!O339</f>
        <v>100</v>
      </c>
      <c r="J336" s="31" t="str">
        <f>主动技能!P339</f>
        <v>||eff_shouhuzhili|</v>
      </c>
      <c r="K336" s="31">
        <f>主动技能!Q339</f>
        <v>2</v>
      </c>
      <c r="L336" s="31">
        <f>主动技能!R339</f>
        <v>0</v>
      </c>
      <c r="M336" s="31">
        <f>主动技能!S339</f>
        <v>0</v>
      </c>
      <c r="N336" s="31" t="str">
        <f>IF(主动技能!T339="","",主动技能!T339)</f>
        <v>100062:100:2:0</v>
      </c>
      <c r="O336" s="31" t="str">
        <f>IF(主动技能!U339="","",主动技能!U339)</f>
        <v/>
      </c>
      <c r="P336" s="31" t="str">
        <f>IF(主动技能!V339="","",主动技能!V339)</f>
        <v>skill_07</v>
      </c>
      <c r="Q336" s="31" t="str">
        <f>IF(主动技能!W339="","")</f>
        <v/>
      </c>
      <c r="R336" s="31" t="str">
        <f>IF(主动技能!X339="","")</f>
        <v/>
      </c>
      <c r="S336" s="31">
        <f>主动技能!Y339</f>
        <v>0</v>
      </c>
      <c r="T336" s="31" t="str">
        <f>主动技能!Z339</f>
        <v/>
      </c>
      <c r="U336" s="31" t="str">
        <f>主动技能!AB339</f>
        <v/>
      </c>
      <c r="V336" s="31">
        <f>主动技能!AC339</f>
        <v>0</v>
      </c>
      <c r="W336" s="31">
        <f>主动技能!AD339</f>
        <v>0</v>
      </c>
      <c r="X336" s="31">
        <f>主动技能!AE339</f>
        <v>1</v>
      </c>
      <c r="Y336" s="31">
        <f>主动技能!AF339</f>
        <v>1</v>
      </c>
      <c r="Z336" s="31">
        <f>主动技能!AG339</f>
        <v>1</v>
      </c>
      <c r="AA336" s="31" t="str">
        <f>主动技能!AH339</f>
        <v>attackex</v>
      </c>
      <c r="AB336" s="31" t="str">
        <f>IF(主动技能!AI339="","")</f>
        <v/>
      </c>
      <c r="AC336" s="31">
        <f>主动技能!AJ339</f>
        <v>13</v>
      </c>
      <c r="AD336" s="31">
        <f>主动技能!BF339</f>
        <v>100602</v>
      </c>
      <c r="AE336" s="1">
        <f t="shared" si="5"/>
        <v>13</v>
      </c>
    </row>
    <row r="337" spans="1:31" s="31" customFormat="1" x14ac:dyDescent="0.15">
      <c r="A337" s="31">
        <f>主动技能!B340</f>
        <v>10060214</v>
      </c>
      <c r="B337" s="4" t="str">
        <f>主动技能!H340</f>
        <v>守护之力</v>
      </c>
      <c r="C337" s="4" t="str">
        <f>主动技能!I340</f>
        <v>增加己方全体10%（+19203）点防御。</v>
      </c>
      <c r="D337" s="4">
        <f>VLOOKUP(主动技能!J340,对应表!F:G,2,FALSE)</f>
        <v>2</v>
      </c>
      <c r="E337" s="4">
        <f>VLOOKUP(主动技能!K340,对应表!J:K,2,FALSE)</f>
        <v>1</v>
      </c>
      <c r="F337" s="4">
        <f>VLOOKUP(主动技能!L340,对应表!N:O,2,FALSE)</f>
        <v>9</v>
      </c>
      <c r="G337" s="4">
        <f>IF(主动技能!M340="必中",2,1)</f>
        <v>2</v>
      </c>
      <c r="H337" s="4">
        <f>主动技能!N340</f>
        <v>100</v>
      </c>
      <c r="I337" s="4">
        <f>主动技能!O340</f>
        <v>100</v>
      </c>
      <c r="J337" s="31" t="str">
        <f>主动技能!P340</f>
        <v>||eff_shouhuzhili|</v>
      </c>
      <c r="K337" s="31">
        <f>主动技能!Q340</f>
        <v>2</v>
      </c>
      <c r="L337" s="31">
        <f>主动技能!R340</f>
        <v>0</v>
      </c>
      <c r="M337" s="31">
        <f>主动技能!S340</f>
        <v>0</v>
      </c>
      <c r="N337" s="31" t="str">
        <f>IF(主动技能!T340="","",主动技能!T340)</f>
        <v>100063:100:2:0</v>
      </c>
      <c r="O337" s="31" t="str">
        <f>IF(主动技能!U340="","",主动技能!U340)</f>
        <v/>
      </c>
      <c r="P337" s="31" t="str">
        <f>IF(主动技能!V340="","",主动技能!V340)</f>
        <v>skill_07</v>
      </c>
      <c r="Q337" s="31" t="str">
        <f>IF(主动技能!W340="","")</f>
        <v/>
      </c>
      <c r="R337" s="31" t="str">
        <f>IF(主动技能!X340="","")</f>
        <v/>
      </c>
      <c r="S337" s="31">
        <f>主动技能!Y340</f>
        <v>0</v>
      </c>
      <c r="T337" s="31" t="str">
        <f>主动技能!Z340</f>
        <v/>
      </c>
      <c r="U337" s="31" t="str">
        <f>主动技能!AB340</f>
        <v/>
      </c>
      <c r="V337" s="31">
        <f>主动技能!AC340</f>
        <v>0</v>
      </c>
      <c r="W337" s="31">
        <f>主动技能!AD340</f>
        <v>0</v>
      </c>
      <c r="X337" s="31">
        <f>主动技能!AE340</f>
        <v>1</v>
      </c>
      <c r="Y337" s="31">
        <f>主动技能!AF340</f>
        <v>1</v>
      </c>
      <c r="Z337" s="31">
        <f>主动技能!AG340</f>
        <v>1</v>
      </c>
      <c r="AA337" s="31" t="str">
        <f>主动技能!AH340</f>
        <v>attackex</v>
      </c>
      <c r="AB337" s="31" t="str">
        <f>IF(主动技能!AI340="","")</f>
        <v/>
      </c>
      <c r="AC337" s="31">
        <f>主动技能!AJ340</f>
        <v>14</v>
      </c>
      <c r="AD337" s="31">
        <f>主动技能!BF340</f>
        <v>100602</v>
      </c>
      <c r="AE337" s="1">
        <f t="shared" si="5"/>
        <v>14</v>
      </c>
    </row>
    <row r="338" spans="1:31" s="31" customFormat="1" x14ac:dyDescent="0.15">
      <c r="A338" s="31">
        <f>主动技能!B341</f>
        <v>10060215</v>
      </c>
      <c r="B338" s="4" t="str">
        <f>主动技能!H341</f>
        <v>守护之力</v>
      </c>
      <c r="C338" s="4" t="str">
        <f>主动技能!I341</f>
        <v>增加己方全体10%（+27226）点防御。</v>
      </c>
      <c r="D338" s="4">
        <f>VLOOKUP(主动技能!J341,对应表!F:G,2,FALSE)</f>
        <v>2</v>
      </c>
      <c r="E338" s="4">
        <f>VLOOKUP(主动技能!K341,对应表!J:K,2,FALSE)</f>
        <v>1</v>
      </c>
      <c r="F338" s="4">
        <f>VLOOKUP(主动技能!L341,对应表!N:O,2,FALSE)</f>
        <v>9</v>
      </c>
      <c r="G338" s="4">
        <f>IF(主动技能!M341="必中",2,1)</f>
        <v>2</v>
      </c>
      <c r="H338" s="4">
        <f>主动技能!N341</f>
        <v>100</v>
      </c>
      <c r="I338" s="4">
        <f>主动技能!O341</f>
        <v>100</v>
      </c>
      <c r="J338" s="31" t="str">
        <f>主动技能!P341</f>
        <v>||eff_shouhuzhili|</v>
      </c>
      <c r="K338" s="31">
        <f>主动技能!Q341</f>
        <v>2</v>
      </c>
      <c r="L338" s="31">
        <f>主动技能!R341</f>
        <v>0</v>
      </c>
      <c r="M338" s="31">
        <f>主动技能!S341</f>
        <v>0</v>
      </c>
      <c r="N338" s="31" t="str">
        <f>IF(主动技能!T341="","",主动技能!T341)</f>
        <v>100064:100:2:0</v>
      </c>
      <c r="O338" s="31" t="str">
        <f>IF(主动技能!U341="","",主动技能!U341)</f>
        <v/>
      </c>
      <c r="P338" s="31" t="str">
        <f>IF(主动技能!V341="","",主动技能!V341)</f>
        <v>skill_07</v>
      </c>
      <c r="Q338" s="31" t="str">
        <f>IF(主动技能!W341="","")</f>
        <v/>
      </c>
      <c r="R338" s="31" t="str">
        <f>IF(主动技能!X341="","")</f>
        <v/>
      </c>
      <c r="S338" s="31">
        <f>主动技能!Y341</f>
        <v>0</v>
      </c>
      <c r="T338" s="31" t="str">
        <f>主动技能!Z341</f>
        <v/>
      </c>
      <c r="U338" s="31" t="str">
        <f>主动技能!AB341</f>
        <v/>
      </c>
      <c r="V338" s="31">
        <f>主动技能!AC341</f>
        <v>0</v>
      </c>
      <c r="W338" s="31">
        <f>主动技能!AD341</f>
        <v>0</v>
      </c>
      <c r="X338" s="31">
        <f>主动技能!AE341</f>
        <v>1</v>
      </c>
      <c r="Y338" s="31">
        <f>主动技能!AF341</f>
        <v>1</v>
      </c>
      <c r="Z338" s="31">
        <f>主动技能!AG341</f>
        <v>1</v>
      </c>
      <c r="AA338" s="31" t="str">
        <f>主动技能!AH341</f>
        <v>attackex</v>
      </c>
      <c r="AB338" s="31" t="str">
        <f>IF(主动技能!AI341="","")</f>
        <v/>
      </c>
      <c r="AC338" s="31">
        <f>主动技能!AJ341</f>
        <v>15</v>
      </c>
      <c r="AD338" s="31">
        <f>主动技能!BF341</f>
        <v>100602</v>
      </c>
      <c r="AE338" s="1">
        <f t="shared" si="5"/>
        <v>15</v>
      </c>
    </row>
    <row r="339" spans="1:31" s="31" customFormat="1" x14ac:dyDescent="0.15">
      <c r="A339" s="31">
        <f>主动技能!B342</f>
        <v>10060216</v>
      </c>
      <c r="B339" s="4" t="str">
        <f>主动技能!H342</f>
        <v>守护之力</v>
      </c>
      <c r="C339" s="4" t="str">
        <f>主动技能!I342</f>
        <v>增加己方全体10%（+38585）点防御。</v>
      </c>
      <c r="D339" s="4">
        <f>VLOOKUP(主动技能!J342,对应表!F:G,2,FALSE)</f>
        <v>2</v>
      </c>
      <c r="E339" s="4">
        <f>VLOOKUP(主动技能!K342,对应表!J:K,2,FALSE)</f>
        <v>1</v>
      </c>
      <c r="F339" s="4">
        <f>VLOOKUP(主动技能!L342,对应表!N:O,2,FALSE)</f>
        <v>9</v>
      </c>
      <c r="G339" s="4">
        <f>IF(主动技能!M342="必中",2,1)</f>
        <v>2</v>
      </c>
      <c r="H339" s="4">
        <f>主动技能!N342</f>
        <v>100</v>
      </c>
      <c r="I339" s="4">
        <f>主动技能!O342</f>
        <v>100</v>
      </c>
      <c r="J339" s="31" t="str">
        <f>主动技能!P342</f>
        <v>||eff_shouhuzhili|</v>
      </c>
      <c r="K339" s="31">
        <f>主动技能!Q342</f>
        <v>2</v>
      </c>
      <c r="L339" s="31">
        <f>主动技能!R342</f>
        <v>0</v>
      </c>
      <c r="M339" s="31">
        <f>主动技能!S342</f>
        <v>0</v>
      </c>
      <c r="N339" s="31" t="str">
        <f>IF(主动技能!T342="","",主动技能!T342)</f>
        <v>100065:100:2:0</v>
      </c>
      <c r="O339" s="31" t="str">
        <f>IF(主动技能!U342="","",主动技能!U342)</f>
        <v/>
      </c>
      <c r="P339" s="31" t="str">
        <f>IF(主动技能!V342="","",主动技能!V342)</f>
        <v>skill_07</v>
      </c>
      <c r="Q339" s="31" t="str">
        <f>IF(主动技能!W342="","")</f>
        <v/>
      </c>
      <c r="R339" s="31" t="str">
        <f>IF(主动技能!X342="","")</f>
        <v/>
      </c>
      <c r="S339" s="31">
        <f>主动技能!Y342</f>
        <v>0</v>
      </c>
      <c r="T339" s="31" t="str">
        <f>主动技能!Z342</f>
        <v/>
      </c>
      <c r="U339" s="31" t="str">
        <f>主动技能!AB342</f>
        <v/>
      </c>
      <c r="V339" s="31">
        <f>主动技能!AC342</f>
        <v>0</v>
      </c>
      <c r="W339" s="31">
        <f>主动技能!AD342</f>
        <v>0</v>
      </c>
      <c r="X339" s="31">
        <f>主动技能!AE342</f>
        <v>1</v>
      </c>
      <c r="Y339" s="31">
        <f>主动技能!AF342</f>
        <v>1</v>
      </c>
      <c r="Z339" s="31">
        <f>主动技能!AG342</f>
        <v>1</v>
      </c>
      <c r="AA339" s="31" t="str">
        <f>主动技能!AH342</f>
        <v>attackex</v>
      </c>
      <c r="AB339" s="31" t="str">
        <f>IF(主动技能!AI342="","")</f>
        <v/>
      </c>
      <c r="AC339" s="31">
        <f>主动技能!AJ342</f>
        <v>16</v>
      </c>
      <c r="AD339" s="31">
        <f>主动技能!BF342</f>
        <v>100602</v>
      </c>
      <c r="AE339" s="1">
        <f t="shared" si="5"/>
        <v>16</v>
      </c>
    </row>
    <row r="340" spans="1:31" s="31" customFormat="1" x14ac:dyDescent="0.15">
      <c r="A340" s="31">
        <f>主动技能!B343</f>
        <v>10060217</v>
      </c>
      <c r="B340" s="4" t="str">
        <f>主动技能!H343</f>
        <v>守护之力</v>
      </c>
      <c r="C340" s="4" t="str">
        <f>主动技能!I343</f>
        <v>增加己方全体10%（+54666）点防御。</v>
      </c>
      <c r="D340" s="4">
        <f>VLOOKUP(主动技能!J343,对应表!F:G,2,FALSE)</f>
        <v>2</v>
      </c>
      <c r="E340" s="4">
        <f>VLOOKUP(主动技能!K343,对应表!J:K,2,FALSE)</f>
        <v>1</v>
      </c>
      <c r="F340" s="4">
        <f>VLOOKUP(主动技能!L343,对应表!N:O,2,FALSE)</f>
        <v>9</v>
      </c>
      <c r="G340" s="4">
        <f>IF(主动技能!M343="必中",2,1)</f>
        <v>2</v>
      </c>
      <c r="H340" s="4">
        <f>主动技能!N343</f>
        <v>100</v>
      </c>
      <c r="I340" s="4">
        <f>主动技能!O343</f>
        <v>100</v>
      </c>
      <c r="J340" s="31" t="str">
        <f>主动技能!P343</f>
        <v>||eff_shouhuzhili|</v>
      </c>
      <c r="K340" s="31">
        <f>主动技能!Q343</f>
        <v>2</v>
      </c>
      <c r="L340" s="31">
        <f>主动技能!R343</f>
        <v>0</v>
      </c>
      <c r="M340" s="31">
        <f>主动技能!S343</f>
        <v>0</v>
      </c>
      <c r="N340" s="31" t="str">
        <f>IF(主动技能!T343="","",主动技能!T343)</f>
        <v>100066:100:2:0</v>
      </c>
      <c r="O340" s="31" t="str">
        <f>IF(主动技能!U343="","",主动技能!U343)</f>
        <v/>
      </c>
      <c r="P340" s="31" t="str">
        <f>IF(主动技能!V343="","",主动技能!V343)</f>
        <v>skill_07</v>
      </c>
      <c r="Q340" s="31" t="str">
        <f>IF(主动技能!W343="","")</f>
        <v/>
      </c>
      <c r="R340" s="31" t="str">
        <f>IF(主动技能!X343="","")</f>
        <v/>
      </c>
      <c r="S340" s="31">
        <f>主动技能!Y343</f>
        <v>0</v>
      </c>
      <c r="T340" s="31" t="str">
        <f>主动技能!Z343</f>
        <v/>
      </c>
      <c r="U340" s="31" t="str">
        <f>主动技能!AB343</f>
        <v/>
      </c>
      <c r="V340" s="31">
        <f>主动技能!AC343</f>
        <v>0</v>
      </c>
      <c r="W340" s="31">
        <f>主动技能!AD343</f>
        <v>0</v>
      </c>
      <c r="X340" s="31">
        <f>主动技能!AE343</f>
        <v>1</v>
      </c>
      <c r="Y340" s="31">
        <f>主动技能!AF343</f>
        <v>1</v>
      </c>
      <c r="Z340" s="31">
        <f>主动技能!AG343</f>
        <v>1</v>
      </c>
      <c r="AA340" s="31" t="str">
        <f>主动技能!AH343</f>
        <v>attackex</v>
      </c>
      <c r="AB340" s="31" t="str">
        <f>IF(主动技能!AI343="","")</f>
        <v/>
      </c>
      <c r="AC340" s="31">
        <f>主动技能!AJ343</f>
        <v>17</v>
      </c>
      <c r="AD340" s="31">
        <f>主动技能!BF343</f>
        <v>100602</v>
      </c>
      <c r="AE340" s="1">
        <f t="shared" si="5"/>
        <v>17</v>
      </c>
    </row>
    <row r="341" spans="1:31" s="31" customFormat="1" x14ac:dyDescent="0.15">
      <c r="A341" s="31">
        <f>主动技能!B344</f>
        <v>10060218</v>
      </c>
      <c r="B341" s="4" t="str">
        <f>主动技能!H344</f>
        <v>守护之力</v>
      </c>
      <c r="C341" s="4" t="str">
        <f>主动技能!I344</f>
        <v>增加己方全体10%（+77433）点防御。</v>
      </c>
      <c r="D341" s="4">
        <f>VLOOKUP(主动技能!J344,对应表!F:G,2,FALSE)</f>
        <v>2</v>
      </c>
      <c r="E341" s="4">
        <f>VLOOKUP(主动技能!K344,对应表!J:K,2,FALSE)</f>
        <v>1</v>
      </c>
      <c r="F341" s="4">
        <f>VLOOKUP(主动技能!L344,对应表!N:O,2,FALSE)</f>
        <v>9</v>
      </c>
      <c r="G341" s="4">
        <f>IF(主动技能!M344="必中",2,1)</f>
        <v>2</v>
      </c>
      <c r="H341" s="4">
        <f>主动技能!N344</f>
        <v>100</v>
      </c>
      <c r="I341" s="4">
        <f>主动技能!O344</f>
        <v>100</v>
      </c>
      <c r="J341" s="31" t="str">
        <f>主动技能!P344</f>
        <v>||eff_shouhuzhili|</v>
      </c>
      <c r="K341" s="31">
        <f>主动技能!Q344</f>
        <v>2</v>
      </c>
      <c r="L341" s="31">
        <f>主动技能!R344</f>
        <v>0</v>
      </c>
      <c r="M341" s="31">
        <f>主动技能!S344</f>
        <v>0</v>
      </c>
      <c r="N341" s="31" t="str">
        <f>IF(主动技能!T344="","",主动技能!T344)</f>
        <v>100067:100:2:0</v>
      </c>
      <c r="O341" s="31" t="str">
        <f>IF(主动技能!U344="","",主动技能!U344)</f>
        <v/>
      </c>
      <c r="P341" s="31" t="str">
        <f>IF(主动技能!V344="","",主动技能!V344)</f>
        <v>skill_07</v>
      </c>
      <c r="Q341" s="31" t="str">
        <f>IF(主动技能!W344="","")</f>
        <v/>
      </c>
      <c r="R341" s="31" t="str">
        <f>IF(主动技能!X344="","")</f>
        <v/>
      </c>
      <c r="S341" s="31">
        <f>主动技能!Y344</f>
        <v>0</v>
      </c>
      <c r="T341" s="31" t="str">
        <f>主动技能!Z344</f>
        <v/>
      </c>
      <c r="U341" s="31" t="str">
        <f>主动技能!AB344</f>
        <v/>
      </c>
      <c r="V341" s="31">
        <f>主动技能!AC344</f>
        <v>0</v>
      </c>
      <c r="W341" s="31">
        <f>主动技能!AD344</f>
        <v>0</v>
      </c>
      <c r="X341" s="31">
        <f>主动技能!AE344</f>
        <v>1</v>
      </c>
      <c r="Y341" s="31">
        <f>主动技能!AF344</f>
        <v>1</v>
      </c>
      <c r="Z341" s="31">
        <f>主动技能!AG344</f>
        <v>1</v>
      </c>
      <c r="AA341" s="31" t="str">
        <f>主动技能!AH344</f>
        <v>attackex</v>
      </c>
      <c r="AB341" s="31" t="str">
        <f>IF(主动技能!AI344="","")</f>
        <v/>
      </c>
      <c r="AC341" s="31">
        <f>主动技能!AJ344</f>
        <v>18</v>
      </c>
      <c r="AD341" s="31">
        <f>主动技能!BF344</f>
        <v>100602</v>
      </c>
      <c r="AE341" s="1">
        <f t="shared" si="5"/>
        <v>18</v>
      </c>
    </row>
    <row r="342" spans="1:31" s="31" customFormat="1" x14ac:dyDescent="0.15">
      <c r="A342" s="31">
        <f>主动技能!B345</f>
        <v>10060219</v>
      </c>
      <c r="B342" s="4" t="str">
        <f>主动技能!H345</f>
        <v>守护之力</v>
      </c>
      <c r="C342" s="4" t="str">
        <f>主动技能!I345</f>
        <v>增加己方全体10%（+109663）点防御。</v>
      </c>
      <c r="D342" s="4">
        <f>VLOOKUP(主动技能!J345,对应表!F:G,2,FALSE)</f>
        <v>2</v>
      </c>
      <c r="E342" s="4">
        <f>VLOOKUP(主动技能!K345,对应表!J:K,2,FALSE)</f>
        <v>1</v>
      </c>
      <c r="F342" s="4">
        <f>VLOOKUP(主动技能!L345,对应表!N:O,2,FALSE)</f>
        <v>9</v>
      </c>
      <c r="G342" s="4">
        <f>IF(主动技能!M345="必中",2,1)</f>
        <v>2</v>
      </c>
      <c r="H342" s="4">
        <f>主动技能!N345</f>
        <v>100</v>
      </c>
      <c r="I342" s="4">
        <f>主动技能!O345</f>
        <v>100</v>
      </c>
      <c r="J342" s="31" t="str">
        <f>主动技能!P345</f>
        <v>||eff_shouhuzhili|</v>
      </c>
      <c r="K342" s="31">
        <f>主动技能!Q345</f>
        <v>2</v>
      </c>
      <c r="L342" s="31">
        <f>主动技能!R345</f>
        <v>0</v>
      </c>
      <c r="M342" s="31">
        <f>主动技能!S345</f>
        <v>0</v>
      </c>
      <c r="N342" s="31" t="str">
        <f>IF(主动技能!T345="","",主动技能!T345)</f>
        <v>100068:100:2:0</v>
      </c>
      <c r="O342" s="31" t="str">
        <f>IF(主动技能!U345="","",主动技能!U345)</f>
        <v/>
      </c>
      <c r="P342" s="31" t="str">
        <f>IF(主动技能!V345="","",主动技能!V345)</f>
        <v>skill_07</v>
      </c>
      <c r="Q342" s="31" t="str">
        <f>IF(主动技能!W345="","")</f>
        <v/>
      </c>
      <c r="R342" s="31" t="str">
        <f>IF(主动技能!X345="","")</f>
        <v/>
      </c>
      <c r="S342" s="31">
        <f>主动技能!Y345</f>
        <v>0</v>
      </c>
      <c r="T342" s="31" t="str">
        <f>主动技能!Z345</f>
        <v/>
      </c>
      <c r="U342" s="31" t="str">
        <f>主动技能!AB345</f>
        <v/>
      </c>
      <c r="V342" s="31">
        <f>主动技能!AC345</f>
        <v>0</v>
      </c>
      <c r="W342" s="31">
        <f>主动技能!AD345</f>
        <v>0</v>
      </c>
      <c r="X342" s="31">
        <f>主动技能!AE345</f>
        <v>1</v>
      </c>
      <c r="Y342" s="31">
        <f>主动技能!AF345</f>
        <v>1</v>
      </c>
      <c r="Z342" s="31">
        <f>主动技能!AG345</f>
        <v>1</v>
      </c>
      <c r="AA342" s="31" t="str">
        <f>主动技能!AH345</f>
        <v>attackex</v>
      </c>
      <c r="AB342" s="31" t="str">
        <f>IF(主动技能!AI345="","")</f>
        <v/>
      </c>
      <c r="AC342" s="31">
        <f>主动技能!AJ345</f>
        <v>19</v>
      </c>
      <c r="AD342" s="31">
        <f>主动技能!BF345</f>
        <v>100602</v>
      </c>
      <c r="AE342" s="1">
        <f t="shared" si="5"/>
        <v>19</v>
      </c>
    </row>
    <row r="343" spans="1:31" s="31" customFormat="1" x14ac:dyDescent="0.15">
      <c r="A343" s="31">
        <f>主动技能!B346</f>
        <v>10060220</v>
      </c>
      <c r="B343" s="4" t="str">
        <f>主动技能!H346</f>
        <v>守护之力</v>
      </c>
      <c r="C343" s="4" t="str">
        <f>主动技能!I346</f>
        <v>增加己方全体10%（+155292）点防御。</v>
      </c>
      <c r="D343" s="4">
        <f>VLOOKUP(主动技能!J346,对应表!F:G,2,FALSE)</f>
        <v>2</v>
      </c>
      <c r="E343" s="4">
        <f>VLOOKUP(主动技能!K346,对应表!J:K,2,FALSE)</f>
        <v>1</v>
      </c>
      <c r="F343" s="4">
        <f>VLOOKUP(主动技能!L346,对应表!N:O,2,FALSE)</f>
        <v>9</v>
      </c>
      <c r="G343" s="4">
        <f>IF(主动技能!M346="必中",2,1)</f>
        <v>2</v>
      </c>
      <c r="H343" s="4">
        <f>主动技能!N346</f>
        <v>100</v>
      </c>
      <c r="I343" s="4">
        <f>主动技能!O346</f>
        <v>100</v>
      </c>
      <c r="J343" s="31" t="str">
        <f>主动技能!P346</f>
        <v>||eff_shouhuzhili|</v>
      </c>
      <c r="K343" s="31">
        <f>主动技能!Q346</f>
        <v>2</v>
      </c>
      <c r="L343" s="31">
        <f>主动技能!R346</f>
        <v>0</v>
      </c>
      <c r="M343" s="31">
        <f>主动技能!S346</f>
        <v>0</v>
      </c>
      <c r="N343" s="31" t="str">
        <f>IF(主动技能!T346="","",主动技能!T346)</f>
        <v>100069:100:2:0</v>
      </c>
      <c r="O343" s="31" t="str">
        <f>IF(主动技能!U346="","",主动技能!U346)</f>
        <v/>
      </c>
      <c r="P343" s="31" t="str">
        <f>IF(主动技能!V346="","",主动技能!V346)</f>
        <v>skill_07</v>
      </c>
      <c r="Q343" s="31" t="str">
        <f>IF(主动技能!W346="","")</f>
        <v/>
      </c>
      <c r="R343" s="31" t="str">
        <f>IF(主动技能!X346="","")</f>
        <v/>
      </c>
      <c r="S343" s="31">
        <f>主动技能!Y346</f>
        <v>0</v>
      </c>
      <c r="T343" s="31" t="str">
        <f>主动技能!Z346</f>
        <v/>
      </c>
      <c r="U343" s="31" t="str">
        <f>主动技能!AB346</f>
        <v/>
      </c>
      <c r="V343" s="31">
        <f>主动技能!AC346</f>
        <v>0</v>
      </c>
      <c r="W343" s="31">
        <f>主动技能!AD346</f>
        <v>0</v>
      </c>
      <c r="X343" s="31">
        <f>主动技能!AE346</f>
        <v>1</v>
      </c>
      <c r="Y343" s="31">
        <f>主动技能!AF346</f>
        <v>1</v>
      </c>
      <c r="Z343" s="31">
        <f>主动技能!AG346</f>
        <v>1</v>
      </c>
      <c r="AA343" s="31" t="str">
        <f>主动技能!AH346</f>
        <v>attackex</v>
      </c>
      <c r="AB343" s="31" t="str">
        <f>IF(主动技能!AI346="","")</f>
        <v/>
      </c>
      <c r="AC343" s="31">
        <f>主动技能!AJ346</f>
        <v>20</v>
      </c>
      <c r="AD343" s="31">
        <f>主动技能!BF346</f>
        <v>100602</v>
      </c>
      <c r="AE343" s="1">
        <f t="shared" si="5"/>
        <v>20</v>
      </c>
    </row>
    <row r="344" spans="1:31" s="31" customFormat="1" x14ac:dyDescent="0.15">
      <c r="A344" s="31">
        <f>主动技能!B347</f>
        <v>10060301</v>
      </c>
      <c r="B344" s="4" t="str">
        <f>主动技能!H347</f>
        <v>弯月斩</v>
      </c>
      <c r="C344" s="4" t="str">
        <f>主动技能!I347</f>
        <v>对敌方横扫攻击，造成125%攻击力（+553）点伤害。</v>
      </c>
      <c r="D344" s="4">
        <f>VLOOKUP(主动技能!J347,对应表!F:G,2,FALSE)</f>
        <v>1</v>
      </c>
      <c r="E344" s="4">
        <f>VLOOKUP(主动技能!K347,对应表!J:K,2,FALSE)</f>
        <v>1</v>
      </c>
      <c r="F344" s="4">
        <f>VLOOKUP(主动技能!L347,对应表!N:O,2,FALSE)</f>
        <v>6</v>
      </c>
      <c r="G344" s="4">
        <f>IF(主动技能!M347="必中",2,1)</f>
        <v>1</v>
      </c>
      <c r="H344" s="4">
        <f>主动技能!N347</f>
        <v>100</v>
      </c>
      <c r="I344" s="4">
        <f>主动技能!O347</f>
        <v>50</v>
      </c>
      <c r="J344" s="31" t="str">
        <f>主动技能!P347</f>
        <v>eff_wanyuezhan_0|eff_wanyuezhan_1||</v>
      </c>
      <c r="K344" s="31">
        <f>主动技能!Q347</f>
        <v>1</v>
      </c>
      <c r="L344" s="31">
        <f>主动技能!R347</f>
        <v>0</v>
      </c>
      <c r="M344" s="31">
        <f>主动技能!S347</f>
        <v>0</v>
      </c>
      <c r="N344" s="31" t="str">
        <f>IF(主动技能!T347="","",主动技能!T347)</f>
        <v/>
      </c>
      <c r="O344" s="31" t="str">
        <f>IF(主动技能!U347="","",主动技能!U347)</f>
        <v/>
      </c>
      <c r="P344" s="31" t="str">
        <f>IF(主动技能!V347="","",主动技能!V347)</f>
        <v>skill_20</v>
      </c>
      <c r="Q344" s="31" t="str">
        <f>IF(主动技能!W347="","")</f>
        <v/>
      </c>
      <c r="R344" s="31" t="str">
        <f>IF(主动技能!X347="","")</f>
        <v/>
      </c>
      <c r="S344" s="31">
        <f>主动技能!Y347</f>
        <v>0</v>
      </c>
      <c r="T344" s="31">
        <f>主动技能!Z347</f>
        <v>125</v>
      </c>
      <c r="U344" s="31">
        <f>主动技能!AB347</f>
        <v>553</v>
      </c>
      <c r="V344" s="31">
        <f>主动技能!AC347</f>
        <v>0</v>
      </c>
      <c r="W344" s="31">
        <f>主动技能!AD347</f>
        <v>0</v>
      </c>
      <c r="X344" s="31">
        <f>主动技能!AE347</f>
        <v>1</v>
      </c>
      <c r="Y344" s="31">
        <f>主动技能!AF347</f>
        <v>2</v>
      </c>
      <c r="Z344" s="31">
        <f>主动技能!AG347</f>
        <v>2</v>
      </c>
      <c r="AA344" s="31" t="str">
        <f>主动技能!AH347</f>
        <v>attackex</v>
      </c>
      <c r="AB344" s="31" t="str">
        <f>IF(主动技能!AI347="","")</f>
        <v/>
      </c>
      <c r="AC344" s="31">
        <f>主动技能!AJ347</f>
        <v>1</v>
      </c>
      <c r="AD344" s="31">
        <f>主动技能!BF347</f>
        <v>100603</v>
      </c>
      <c r="AE344" s="1">
        <f t="shared" si="5"/>
        <v>1</v>
      </c>
    </row>
    <row r="345" spans="1:31" s="31" customFormat="1" x14ac:dyDescent="0.15">
      <c r="A345" s="31">
        <f>主动技能!B348</f>
        <v>10060302</v>
      </c>
      <c r="B345" s="4" t="str">
        <f>主动技能!H348</f>
        <v>弯月斩</v>
      </c>
      <c r="C345" s="4" t="str">
        <f>主动技能!I348</f>
        <v>对敌方横扫攻击，造成125%攻击力（+611）点伤害。</v>
      </c>
      <c r="D345" s="4">
        <f>VLOOKUP(主动技能!J348,对应表!F:G,2,FALSE)</f>
        <v>1</v>
      </c>
      <c r="E345" s="4">
        <f>VLOOKUP(主动技能!K348,对应表!J:K,2,FALSE)</f>
        <v>1</v>
      </c>
      <c r="F345" s="4">
        <f>VLOOKUP(主动技能!L348,对应表!N:O,2,FALSE)</f>
        <v>6</v>
      </c>
      <c r="G345" s="4">
        <f>IF(主动技能!M348="必中",2,1)</f>
        <v>1</v>
      </c>
      <c r="H345" s="4">
        <f>主动技能!N348</f>
        <v>100</v>
      </c>
      <c r="I345" s="4">
        <f>主动技能!O348</f>
        <v>50</v>
      </c>
      <c r="J345" s="31" t="str">
        <f>主动技能!P348</f>
        <v>eff_wanyuezhan_0|eff_wanyuezhan_1||</v>
      </c>
      <c r="K345" s="31">
        <f>主动技能!Q348</f>
        <v>1</v>
      </c>
      <c r="L345" s="31">
        <f>主动技能!R348</f>
        <v>0</v>
      </c>
      <c r="M345" s="31">
        <f>主动技能!S348</f>
        <v>0</v>
      </c>
      <c r="N345" s="31" t="str">
        <f>IF(主动技能!T348="","",主动技能!T348)</f>
        <v/>
      </c>
      <c r="O345" s="31" t="str">
        <f>IF(主动技能!U348="","",主动技能!U348)</f>
        <v/>
      </c>
      <c r="P345" s="31" t="str">
        <f>IF(主动技能!V348="","",主动技能!V348)</f>
        <v>skill_20</v>
      </c>
      <c r="Q345" s="31" t="str">
        <f>IF(主动技能!W348="","")</f>
        <v/>
      </c>
      <c r="R345" s="31" t="str">
        <f>IF(主动技能!X348="","")</f>
        <v/>
      </c>
      <c r="S345" s="31">
        <f>主动技能!Y348</f>
        <v>0</v>
      </c>
      <c r="T345" s="31">
        <f>主动技能!Z348</f>
        <v>125</v>
      </c>
      <c r="U345" s="31">
        <f>主动技能!AB348</f>
        <v>611</v>
      </c>
      <c r="V345" s="31">
        <f>主动技能!AC348</f>
        <v>0</v>
      </c>
      <c r="W345" s="31">
        <f>主动技能!AD348</f>
        <v>0</v>
      </c>
      <c r="X345" s="31">
        <f>主动技能!AE348</f>
        <v>1</v>
      </c>
      <c r="Y345" s="31">
        <f>主动技能!AF348</f>
        <v>2</v>
      </c>
      <c r="Z345" s="31">
        <f>主动技能!AG348</f>
        <v>2</v>
      </c>
      <c r="AA345" s="31" t="str">
        <f>主动技能!AH348</f>
        <v>attackex</v>
      </c>
      <c r="AB345" s="31" t="str">
        <f>IF(主动技能!AI348="","")</f>
        <v/>
      </c>
      <c r="AC345" s="31">
        <f>主动技能!AJ348</f>
        <v>2</v>
      </c>
      <c r="AD345" s="31">
        <f>主动技能!BF348</f>
        <v>100603</v>
      </c>
      <c r="AE345" s="1">
        <f t="shared" si="5"/>
        <v>2</v>
      </c>
    </row>
    <row r="346" spans="1:31" s="31" customFormat="1" x14ac:dyDescent="0.15">
      <c r="A346" s="31">
        <f>主动技能!B349</f>
        <v>10060303</v>
      </c>
      <c r="B346" s="4" t="str">
        <f>主动技能!H349</f>
        <v>弯月斩</v>
      </c>
      <c r="C346" s="4" t="str">
        <f>主动技能!I349</f>
        <v>对敌方横扫攻击，造成125%攻击力（+809）点伤害。</v>
      </c>
      <c r="D346" s="4">
        <f>VLOOKUP(主动技能!J349,对应表!F:G,2,FALSE)</f>
        <v>1</v>
      </c>
      <c r="E346" s="4">
        <f>VLOOKUP(主动技能!K349,对应表!J:K,2,FALSE)</f>
        <v>1</v>
      </c>
      <c r="F346" s="4">
        <f>VLOOKUP(主动技能!L349,对应表!N:O,2,FALSE)</f>
        <v>6</v>
      </c>
      <c r="G346" s="4">
        <f>IF(主动技能!M349="必中",2,1)</f>
        <v>1</v>
      </c>
      <c r="H346" s="4">
        <f>主动技能!N349</f>
        <v>100</v>
      </c>
      <c r="I346" s="4">
        <f>主动技能!O349</f>
        <v>50</v>
      </c>
      <c r="J346" s="31" t="str">
        <f>主动技能!P349</f>
        <v>eff_wanyuezhan_0|eff_wanyuezhan_1||</v>
      </c>
      <c r="K346" s="31">
        <f>主动技能!Q349</f>
        <v>1</v>
      </c>
      <c r="L346" s="31">
        <f>主动技能!R349</f>
        <v>0</v>
      </c>
      <c r="M346" s="31">
        <f>主动技能!S349</f>
        <v>0</v>
      </c>
      <c r="N346" s="31" t="str">
        <f>IF(主动技能!T349="","",主动技能!T349)</f>
        <v/>
      </c>
      <c r="O346" s="31" t="str">
        <f>IF(主动技能!U349="","",主动技能!U349)</f>
        <v/>
      </c>
      <c r="P346" s="31" t="str">
        <f>IF(主动技能!V349="","",主动技能!V349)</f>
        <v>skill_20</v>
      </c>
      <c r="Q346" s="31" t="str">
        <f>IF(主动技能!W349="","")</f>
        <v/>
      </c>
      <c r="R346" s="31" t="str">
        <f>IF(主动技能!X349="","")</f>
        <v/>
      </c>
      <c r="S346" s="31">
        <f>主动技能!Y349</f>
        <v>0</v>
      </c>
      <c r="T346" s="31">
        <f>主动技能!Z349</f>
        <v>125</v>
      </c>
      <c r="U346" s="31">
        <f>主动技能!AB349</f>
        <v>809</v>
      </c>
      <c r="V346" s="31">
        <f>主动技能!AC349</f>
        <v>0</v>
      </c>
      <c r="W346" s="31">
        <f>主动技能!AD349</f>
        <v>0</v>
      </c>
      <c r="X346" s="31">
        <f>主动技能!AE349</f>
        <v>1</v>
      </c>
      <c r="Y346" s="31">
        <f>主动技能!AF349</f>
        <v>2</v>
      </c>
      <c r="Z346" s="31">
        <f>主动技能!AG349</f>
        <v>2</v>
      </c>
      <c r="AA346" s="31" t="str">
        <f>主动技能!AH349</f>
        <v>attackex</v>
      </c>
      <c r="AB346" s="31" t="str">
        <f>IF(主动技能!AI349="","")</f>
        <v/>
      </c>
      <c r="AC346" s="31">
        <f>主动技能!AJ349</f>
        <v>3</v>
      </c>
      <c r="AD346" s="31">
        <f>主动技能!BF349</f>
        <v>100603</v>
      </c>
      <c r="AE346" s="1">
        <f t="shared" si="5"/>
        <v>3</v>
      </c>
    </row>
    <row r="347" spans="1:31" s="31" customFormat="1" x14ac:dyDescent="0.15">
      <c r="A347" s="31">
        <f>主动技能!B350</f>
        <v>10060304</v>
      </c>
      <c r="B347" s="4" t="str">
        <f>主动技能!H350</f>
        <v>弯月斩</v>
      </c>
      <c r="C347" s="4" t="str">
        <f>主动技能!I350</f>
        <v>对敌方横扫攻击，造成125%攻击力（+1247）点伤害。</v>
      </c>
      <c r="D347" s="4">
        <f>VLOOKUP(主动技能!J350,对应表!F:G,2,FALSE)</f>
        <v>1</v>
      </c>
      <c r="E347" s="4">
        <f>VLOOKUP(主动技能!K350,对应表!J:K,2,FALSE)</f>
        <v>1</v>
      </c>
      <c r="F347" s="4">
        <f>VLOOKUP(主动技能!L350,对应表!N:O,2,FALSE)</f>
        <v>6</v>
      </c>
      <c r="G347" s="4">
        <f>IF(主动技能!M350="必中",2,1)</f>
        <v>1</v>
      </c>
      <c r="H347" s="4">
        <f>主动技能!N350</f>
        <v>100</v>
      </c>
      <c r="I347" s="4">
        <f>主动技能!O350</f>
        <v>50</v>
      </c>
      <c r="J347" s="31" t="str">
        <f>主动技能!P350</f>
        <v>eff_wanyuezhan_0|eff_wanyuezhan_1||</v>
      </c>
      <c r="K347" s="31">
        <f>主动技能!Q350</f>
        <v>1</v>
      </c>
      <c r="L347" s="31">
        <f>主动技能!R350</f>
        <v>0</v>
      </c>
      <c r="M347" s="31">
        <f>主动技能!S350</f>
        <v>0</v>
      </c>
      <c r="N347" s="31" t="str">
        <f>IF(主动技能!T350="","",主动技能!T350)</f>
        <v/>
      </c>
      <c r="O347" s="31" t="str">
        <f>IF(主动技能!U350="","",主动技能!U350)</f>
        <v/>
      </c>
      <c r="P347" s="31" t="str">
        <f>IF(主动技能!V350="","",主动技能!V350)</f>
        <v>skill_20</v>
      </c>
      <c r="Q347" s="31" t="str">
        <f>IF(主动技能!W350="","")</f>
        <v/>
      </c>
      <c r="R347" s="31" t="str">
        <f>IF(主动技能!X350="","")</f>
        <v/>
      </c>
      <c r="S347" s="31">
        <f>主动技能!Y350</f>
        <v>0</v>
      </c>
      <c r="T347" s="31">
        <f>主动技能!Z350</f>
        <v>125</v>
      </c>
      <c r="U347" s="31">
        <f>主动技能!AB350</f>
        <v>1247</v>
      </c>
      <c r="V347" s="31">
        <f>主动技能!AC350</f>
        <v>0</v>
      </c>
      <c r="W347" s="31">
        <f>主动技能!AD350</f>
        <v>0</v>
      </c>
      <c r="X347" s="31">
        <f>主动技能!AE350</f>
        <v>1</v>
      </c>
      <c r="Y347" s="31">
        <f>主动技能!AF350</f>
        <v>2</v>
      </c>
      <c r="Z347" s="31">
        <f>主动技能!AG350</f>
        <v>2</v>
      </c>
      <c r="AA347" s="31" t="str">
        <f>主动技能!AH350</f>
        <v>attackex</v>
      </c>
      <c r="AB347" s="31" t="str">
        <f>IF(主动技能!AI350="","")</f>
        <v/>
      </c>
      <c r="AC347" s="31">
        <f>主动技能!AJ350</f>
        <v>4</v>
      </c>
      <c r="AD347" s="31">
        <f>主动技能!BF350</f>
        <v>100603</v>
      </c>
      <c r="AE347" s="1">
        <f t="shared" si="5"/>
        <v>4</v>
      </c>
    </row>
    <row r="348" spans="1:31" s="31" customFormat="1" x14ac:dyDescent="0.15">
      <c r="A348" s="31">
        <f>主动技能!B351</f>
        <v>10060305</v>
      </c>
      <c r="B348" s="4" t="str">
        <f>主动技能!H351</f>
        <v>弯月斩</v>
      </c>
      <c r="C348" s="4" t="str">
        <f>主动技能!I351</f>
        <v>对敌方横扫攻击，造成125%攻击力（+1867）点伤害。</v>
      </c>
      <c r="D348" s="4">
        <f>VLOOKUP(主动技能!J351,对应表!F:G,2,FALSE)</f>
        <v>1</v>
      </c>
      <c r="E348" s="4">
        <f>VLOOKUP(主动技能!K351,对应表!J:K,2,FALSE)</f>
        <v>1</v>
      </c>
      <c r="F348" s="4">
        <f>VLOOKUP(主动技能!L351,对应表!N:O,2,FALSE)</f>
        <v>6</v>
      </c>
      <c r="G348" s="4">
        <f>IF(主动技能!M351="必中",2,1)</f>
        <v>1</v>
      </c>
      <c r="H348" s="4">
        <f>主动技能!N351</f>
        <v>100</v>
      </c>
      <c r="I348" s="4">
        <f>主动技能!O351</f>
        <v>50</v>
      </c>
      <c r="J348" s="31" t="str">
        <f>主动技能!P351</f>
        <v>eff_wanyuezhan_0|eff_wanyuezhan_1||</v>
      </c>
      <c r="K348" s="31">
        <f>主动技能!Q351</f>
        <v>1</v>
      </c>
      <c r="L348" s="31">
        <f>主动技能!R351</f>
        <v>0</v>
      </c>
      <c r="M348" s="31">
        <f>主动技能!S351</f>
        <v>0</v>
      </c>
      <c r="N348" s="31" t="str">
        <f>IF(主动技能!T351="","",主动技能!T351)</f>
        <v/>
      </c>
      <c r="O348" s="31" t="str">
        <f>IF(主动技能!U351="","",主动技能!U351)</f>
        <v/>
      </c>
      <c r="P348" s="31" t="str">
        <f>IF(主动技能!V351="","",主动技能!V351)</f>
        <v>skill_20</v>
      </c>
      <c r="Q348" s="31" t="str">
        <f>IF(主动技能!W351="","")</f>
        <v/>
      </c>
      <c r="R348" s="31" t="str">
        <f>IF(主动技能!X351="","")</f>
        <v/>
      </c>
      <c r="S348" s="31">
        <f>主动技能!Y351</f>
        <v>0</v>
      </c>
      <c r="T348" s="31">
        <f>主动技能!Z351</f>
        <v>125</v>
      </c>
      <c r="U348" s="31">
        <f>主动技能!AB351</f>
        <v>1867</v>
      </c>
      <c r="V348" s="31">
        <f>主动技能!AC351</f>
        <v>0</v>
      </c>
      <c r="W348" s="31">
        <f>主动技能!AD351</f>
        <v>0</v>
      </c>
      <c r="X348" s="31">
        <f>主动技能!AE351</f>
        <v>1</v>
      </c>
      <c r="Y348" s="31">
        <f>主动技能!AF351</f>
        <v>2</v>
      </c>
      <c r="Z348" s="31">
        <f>主动技能!AG351</f>
        <v>2</v>
      </c>
      <c r="AA348" s="31" t="str">
        <f>主动技能!AH351</f>
        <v>attackex</v>
      </c>
      <c r="AB348" s="31" t="str">
        <f>IF(主动技能!AI351="","")</f>
        <v/>
      </c>
      <c r="AC348" s="31">
        <f>主动技能!AJ351</f>
        <v>5</v>
      </c>
      <c r="AD348" s="31">
        <f>主动技能!BF351</f>
        <v>100603</v>
      </c>
      <c r="AE348" s="1">
        <f t="shared" si="5"/>
        <v>5</v>
      </c>
    </row>
    <row r="349" spans="1:31" s="31" customFormat="1" x14ac:dyDescent="0.15">
      <c r="A349" s="31">
        <f>主动技能!B352</f>
        <v>10060306</v>
      </c>
      <c r="B349" s="4" t="str">
        <f>主动技能!H352</f>
        <v>弯月斩</v>
      </c>
      <c r="C349" s="4" t="str">
        <f>主动技能!I352</f>
        <v>对敌方横扫攻击，造成125%攻击力（+2745）点伤害。</v>
      </c>
      <c r="D349" s="4">
        <f>VLOOKUP(主动技能!J352,对应表!F:G,2,FALSE)</f>
        <v>1</v>
      </c>
      <c r="E349" s="4">
        <f>VLOOKUP(主动技能!K352,对应表!J:K,2,FALSE)</f>
        <v>1</v>
      </c>
      <c r="F349" s="4">
        <f>VLOOKUP(主动技能!L352,对应表!N:O,2,FALSE)</f>
        <v>6</v>
      </c>
      <c r="G349" s="4">
        <f>IF(主动技能!M352="必中",2,1)</f>
        <v>1</v>
      </c>
      <c r="H349" s="4">
        <f>主动技能!N352</f>
        <v>100</v>
      </c>
      <c r="I349" s="4">
        <f>主动技能!O352</f>
        <v>50</v>
      </c>
      <c r="J349" s="31" t="str">
        <f>主动技能!P352</f>
        <v>eff_wanyuezhan_0|eff_wanyuezhan_1||</v>
      </c>
      <c r="K349" s="31">
        <f>主动技能!Q352</f>
        <v>1</v>
      </c>
      <c r="L349" s="31">
        <f>主动技能!R352</f>
        <v>0</v>
      </c>
      <c r="M349" s="31">
        <f>主动技能!S352</f>
        <v>0</v>
      </c>
      <c r="N349" s="31" t="str">
        <f>IF(主动技能!T352="","",主动技能!T352)</f>
        <v/>
      </c>
      <c r="O349" s="31" t="str">
        <f>IF(主动技能!U352="","",主动技能!U352)</f>
        <v/>
      </c>
      <c r="P349" s="31" t="str">
        <f>IF(主动技能!V352="","",主动技能!V352)</f>
        <v>skill_20</v>
      </c>
      <c r="Q349" s="31" t="str">
        <f>IF(主动技能!W352="","")</f>
        <v/>
      </c>
      <c r="R349" s="31" t="str">
        <f>IF(主动技能!X352="","")</f>
        <v/>
      </c>
      <c r="S349" s="31">
        <f>主动技能!Y352</f>
        <v>0</v>
      </c>
      <c r="T349" s="31">
        <f>主动技能!Z352</f>
        <v>125</v>
      </c>
      <c r="U349" s="31">
        <f>主动技能!AB352</f>
        <v>2745</v>
      </c>
      <c r="V349" s="31">
        <f>主动技能!AC352</f>
        <v>0</v>
      </c>
      <c r="W349" s="31">
        <f>主动技能!AD352</f>
        <v>0</v>
      </c>
      <c r="X349" s="31">
        <f>主动技能!AE352</f>
        <v>1</v>
      </c>
      <c r="Y349" s="31">
        <f>主动技能!AF352</f>
        <v>2</v>
      </c>
      <c r="Z349" s="31">
        <f>主动技能!AG352</f>
        <v>2</v>
      </c>
      <c r="AA349" s="31" t="str">
        <f>主动技能!AH352</f>
        <v>attackex</v>
      </c>
      <c r="AB349" s="31" t="str">
        <f>IF(主动技能!AI352="","")</f>
        <v/>
      </c>
      <c r="AC349" s="31">
        <f>主动技能!AJ352</f>
        <v>6</v>
      </c>
      <c r="AD349" s="31">
        <f>主动技能!BF352</f>
        <v>100603</v>
      </c>
      <c r="AE349" s="1">
        <f t="shared" si="5"/>
        <v>6</v>
      </c>
    </row>
    <row r="350" spans="1:31" s="31" customFormat="1" x14ac:dyDescent="0.15">
      <c r="A350" s="31">
        <f>主动技能!B353</f>
        <v>10060307</v>
      </c>
      <c r="B350" s="4" t="str">
        <f>主动技能!H353</f>
        <v>弯月斩</v>
      </c>
      <c r="C350" s="4" t="str">
        <f>主动技能!I353</f>
        <v>对敌方横扫攻击，造成125%攻击力（+3989）点伤害。</v>
      </c>
      <c r="D350" s="4">
        <f>VLOOKUP(主动技能!J353,对应表!F:G,2,FALSE)</f>
        <v>1</v>
      </c>
      <c r="E350" s="4">
        <f>VLOOKUP(主动技能!K353,对应表!J:K,2,FALSE)</f>
        <v>1</v>
      </c>
      <c r="F350" s="4">
        <f>VLOOKUP(主动技能!L353,对应表!N:O,2,FALSE)</f>
        <v>6</v>
      </c>
      <c r="G350" s="4">
        <f>IF(主动技能!M353="必中",2,1)</f>
        <v>1</v>
      </c>
      <c r="H350" s="4">
        <f>主动技能!N353</f>
        <v>100</v>
      </c>
      <c r="I350" s="4">
        <f>主动技能!O353</f>
        <v>50</v>
      </c>
      <c r="J350" s="31" t="str">
        <f>主动技能!P353</f>
        <v>eff_wanyuezhan_0|eff_wanyuezhan_1||</v>
      </c>
      <c r="K350" s="31">
        <f>主动技能!Q353</f>
        <v>1</v>
      </c>
      <c r="L350" s="31">
        <f>主动技能!R353</f>
        <v>0</v>
      </c>
      <c r="M350" s="31">
        <f>主动技能!S353</f>
        <v>0</v>
      </c>
      <c r="N350" s="31" t="str">
        <f>IF(主动技能!T353="","",主动技能!T353)</f>
        <v/>
      </c>
      <c r="O350" s="31" t="str">
        <f>IF(主动技能!U353="","",主动技能!U353)</f>
        <v/>
      </c>
      <c r="P350" s="31" t="str">
        <f>IF(主动技能!V353="","",主动技能!V353)</f>
        <v>skill_20</v>
      </c>
      <c r="Q350" s="31" t="str">
        <f>IF(主动技能!W353="","")</f>
        <v/>
      </c>
      <c r="R350" s="31" t="str">
        <f>IF(主动技能!X353="","")</f>
        <v/>
      </c>
      <c r="S350" s="31">
        <f>主动技能!Y353</f>
        <v>0</v>
      </c>
      <c r="T350" s="31">
        <f>主动技能!Z353</f>
        <v>125</v>
      </c>
      <c r="U350" s="31">
        <f>主动技能!AB353</f>
        <v>3989</v>
      </c>
      <c r="V350" s="31">
        <f>主动技能!AC353</f>
        <v>0</v>
      </c>
      <c r="W350" s="31">
        <f>主动技能!AD353</f>
        <v>0</v>
      </c>
      <c r="X350" s="31">
        <f>主动技能!AE353</f>
        <v>1</v>
      </c>
      <c r="Y350" s="31">
        <f>主动技能!AF353</f>
        <v>2</v>
      </c>
      <c r="Z350" s="31">
        <f>主动技能!AG353</f>
        <v>2</v>
      </c>
      <c r="AA350" s="31" t="str">
        <f>主动技能!AH353</f>
        <v>attackex</v>
      </c>
      <c r="AB350" s="31" t="str">
        <f>IF(主动技能!AI353="","")</f>
        <v/>
      </c>
      <c r="AC350" s="31">
        <f>主动技能!AJ353</f>
        <v>7</v>
      </c>
      <c r="AD350" s="31">
        <f>主动技能!BF353</f>
        <v>100603</v>
      </c>
      <c r="AE350" s="1">
        <f t="shared" si="5"/>
        <v>7</v>
      </c>
    </row>
    <row r="351" spans="1:31" s="31" customFormat="1" x14ac:dyDescent="0.15">
      <c r="A351" s="31">
        <f>主动技能!B354</f>
        <v>10060308</v>
      </c>
      <c r="B351" s="4" t="str">
        <f>主动技能!H354</f>
        <v>弯月斩</v>
      </c>
      <c r="C351" s="4" t="str">
        <f>主动技能!I354</f>
        <v>对敌方横扫攻击，造成125%攻击力（+5748）点伤害。</v>
      </c>
      <c r="D351" s="4">
        <f>VLOOKUP(主动技能!J354,对应表!F:G,2,FALSE)</f>
        <v>1</v>
      </c>
      <c r="E351" s="4">
        <f>VLOOKUP(主动技能!K354,对应表!J:K,2,FALSE)</f>
        <v>1</v>
      </c>
      <c r="F351" s="4">
        <f>VLOOKUP(主动技能!L354,对应表!N:O,2,FALSE)</f>
        <v>6</v>
      </c>
      <c r="G351" s="4">
        <f>IF(主动技能!M354="必中",2,1)</f>
        <v>1</v>
      </c>
      <c r="H351" s="4">
        <f>主动技能!N354</f>
        <v>100</v>
      </c>
      <c r="I351" s="4">
        <f>主动技能!O354</f>
        <v>50</v>
      </c>
      <c r="J351" s="31" t="str">
        <f>主动技能!P354</f>
        <v>eff_wanyuezhan_0|eff_wanyuezhan_1||</v>
      </c>
      <c r="K351" s="31">
        <f>主动技能!Q354</f>
        <v>1</v>
      </c>
      <c r="L351" s="31">
        <f>主动技能!R354</f>
        <v>0</v>
      </c>
      <c r="M351" s="31">
        <f>主动技能!S354</f>
        <v>0</v>
      </c>
      <c r="N351" s="31" t="str">
        <f>IF(主动技能!T354="","",主动技能!T354)</f>
        <v/>
      </c>
      <c r="O351" s="31" t="str">
        <f>IF(主动技能!U354="","",主动技能!U354)</f>
        <v/>
      </c>
      <c r="P351" s="31" t="str">
        <f>IF(主动技能!V354="","",主动技能!V354)</f>
        <v>skill_20</v>
      </c>
      <c r="Q351" s="31" t="str">
        <f>IF(主动技能!W354="","")</f>
        <v/>
      </c>
      <c r="R351" s="31" t="str">
        <f>IF(主动技能!X354="","")</f>
        <v/>
      </c>
      <c r="S351" s="31">
        <f>主动技能!Y354</f>
        <v>0</v>
      </c>
      <c r="T351" s="31">
        <f>主动技能!Z354</f>
        <v>125</v>
      </c>
      <c r="U351" s="31">
        <f>主动技能!AB354</f>
        <v>5748</v>
      </c>
      <c r="V351" s="31">
        <f>主动技能!AC354</f>
        <v>0</v>
      </c>
      <c r="W351" s="31">
        <f>主动技能!AD354</f>
        <v>0</v>
      </c>
      <c r="X351" s="31">
        <f>主动技能!AE354</f>
        <v>1</v>
      </c>
      <c r="Y351" s="31">
        <f>主动技能!AF354</f>
        <v>2</v>
      </c>
      <c r="Z351" s="31">
        <f>主动技能!AG354</f>
        <v>2</v>
      </c>
      <c r="AA351" s="31" t="str">
        <f>主动技能!AH354</f>
        <v>attackex</v>
      </c>
      <c r="AB351" s="31" t="str">
        <f>IF(主动技能!AI354="","")</f>
        <v/>
      </c>
      <c r="AC351" s="31">
        <f>主动技能!AJ354</f>
        <v>8</v>
      </c>
      <c r="AD351" s="31">
        <f>主动技能!BF354</f>
        <v>100603</v>
      </c>
      <c r="AE351" s="1">
        <f t="shared" si="5"/>
        <v>8</v>
      </c>
    </row>
    <row r="352" spans="1:31" s="31" customFormat="1" x14ac:dyDescent="0.15">
      <c r="A352" s="31">
        <f>主动技能!B355</f>
        <v>10060309</v>
      </c>
      <c r="B352" s="4" t="str">
        <f>主动技能!H355</f>
        <v>弯月斩</v>
      </c>
      <c r="C352" s="4" t="str">
        <f>主动技能!I355</f>
        <v>对敌方横扫攻击，造成125%攻击力（+8240）点伤害。</v>
      </c>
      <c r="D352" s="4">
        <f>VLOOKUP(主动技能!J355,对应表!F:G,2,FALSE)</f>
        <v>1</v>
      </c>
      <c r="E352" s="4">
        <f>VLOOKUP(主动技能!K355,对应表!J:K,2,FALSE)</f>
        <v>1</v>
      </c>
      <c r="F352" s="4">
        <f>VLOOKUP(主动技能!L355,对应表!N:O,2,FALSE)</f>
        <v>6</v>
      </c>
      <c r="G352" s="4">
        <f>IF(主动技能!M355="必中",2,1)</f>
        <v>1</v>
      </c>
      <c r="H352" s="4">
        <f>主动技能!N355</f>
        <v>100</v>
      </c>
      <c r="I352" s="4">
        <f>主动技能!O355</f>
        <v>50</v>
      </c>
      <c r="J352" s="31" t="str">
        <f>主动技能!P355</f>
        <v>eff_wanyuezhan_0|eff_wanyuezhan_1||</v>
      </c>
      <c r="K352" s="31">
        <f>主动技能!Q355</f>
        <v>1</v>
      </c>
      <c r="L352" s="31">
        <f>主动技能!R355</f>
        <v>0</v>
      </c>
      <c r="M352" s="31">
        <f>主动技能!S355</f>
        <v>0</v>
      </c>
      <c r="N352" s="31" t="str">
        <f>IF(主动技能!T355="","",主动技能!T355)</f>
        <v/>
      </c>
      <c r="O352" s="31" t="str">
        <f>IF(主动技能!U355="","",主动技能!U355)</f>
        <v/>
      </c>
      <c r="P352" s="31" t="str">
        <f>IF(主动技能!V355="","",主动技能!V355)</f>
        <v>skill_20</v>
      </c>
      <c r="Q352" s="31" t="str">
        <f>IF(主动技能!W355="","")</f>
        <v/>
      </c>
      <c r="R352" s="31" t="str">
        <f>IF(主动技能!X355="","")</f>
        <v/>
      </c>
      <c r="S352" s="31">
        <f>主动技能!Y355</f>
        <v>0</v>
      </c>
      <c r="T352" s="31">
        <f>主动技能!Z355</f>
        <v>125</v>
      </c>
      <c r="U352" s="31">
        <f>主动技能!AB355</f>
        <v>8240</v>
      </c>
      <c r="V352" s="31">
        <f>主动技能!AC355</f>
        <v>0</v>
      </c>
      <c r="W352" s="31">
        <f>主动技能!AD355</f>
        <v>0</v>
      </c>
      <c r="X352" s="31">
        <f>主动技能!AE355</f>
        <v>1</v>
      </c>
      <c r="Y352" s="31">
        <f>主动技能!AF355</f>
        <v>2</v>
      </c>
      <c r="Z352" s="31">
        <f>主动技能!AG355</f>
        <v>2</v>
      </c>
      <c r="AA352" s="31" t="str">
        <f>主动技能!AH355</f>
        <v>attackex</v>
      </c>
      <c r="AB352" s="31" t="str">
        <f>IF(主动技能!AI355="","")</f>
        <v/>
      </c>
      <c r="AC352" s="31">
        <f>主动技能!AJ355</f>
        <v>9</v>
      </c>
      <c r="AD352" s="31">
        <f>主动技能!BF355</f>
        <v>100603</v>
      </c>
      <c r="AE352" s="1">
        <f t="shared" si="5"/>
        <v>9</v>
      </c>
    </row>
    <row r="353" spans="1:31" s="31" customFormat="1" x14ac:dyDescent="0.15">
      <c r="A353" s="31">
        <f>主动技能!B356</f>
        <v>10060310</v>
      </c>
      <c r="B353" s="4" t="str">
        <f>主动技能!H356</f>
        <v>弯月斩</v>
      </c>
      <c r="C353" s="4" t="str">
        <f>主动技能!I356</f>
        <v>对敌方横扫攻击，造成125%攻击力（+11767）点伤害。</v>
      </c>
      <c r="D353" s="4">
        <f>VLOOKUP(主动技能!J356,对应表!F:G,2,FALSE)</f>
        <v>1</v>
      </c>
      <c r="E353" s="4">
        <f>VLOOKUP(主动技能!K356,对应表!J:K,2,FALSE)</f>
        <v>1</v>
      </c>
      <c r="F353" s="4">
        <f>VLOOKUP(主动技能!L356,对应表!N:O,2,FALSE)</f>
        <v>6</v>
      </c>
      <c r="G353" s="4">
        <f>IF(主动技能!M356="必中",2,1)</f>
        <v>1</v>
      </c>
      <c r="H353" s="4">
        <f>主动技能!N356</f>
        <v>100</v>
      </c>
      <c r="I353" s="4">
        <f>主动技能!O356</f>
        <v>50</v>
      </c>
      <c r="J353" s="31" t="str">
        <f>主动技能!P356</f>
        <v>eff_wanyuezhan_0|eff_wanyuezhan_1||</v>
      </c>
      <c r="K353" s="31">
        <f>主动技能!Q356</f>
        <v>1</v>
      </c>
      <c r="L353" s="31">
        <f>主动技能!R356</f>
        <v>0</v>
      </c>
      <c r="M353" s="31">
        <f>主动技能!S356</f>
        <v>0</v>
      </c>
      <c r="N353" s="31" t="str">
        <f>IF(主动技能!T356="","",主动技能!T356)</f>
        <v/>
      </c>
      <c r="O353" s="31" t="str">
        <f>IF(主动技能!U356="","",主动技能!U356)</f>
        <v/>
      </c>
      <c r="P353" s="31" t="str">
        <f>IF(主动技能!V356="","",主动技能!V356)</f>
        <v>skill_20</v>
      </c>
      <c r="Q353" s="31" t="str">
        <f>IF(主动技能!W356="","")</f>
        <v/>
      </c>
      <c r="R353" s="31" t="str">
        <f>IF(主动技能!X356="","")</f>
        <v/>
      </c>
      <c r="S353" s="31">
        <f>主动技能!Y356</f>
        <v>0</v>
      </c>
      <c r="T353" s="31">
        <f>主动技能!Z356</f>
        <v>125</v>
      </c>
      <c r="U353" s="31">
        <f>主动技能!AB356</f>
        <v>11767</v>
      </c>
      <c r="V353" s="31">
        <f>主动技能!AC356</f>
        <v>0</v>
      </c>
      <c r="W353" s="31">
        <f>主动技能!AD356</f>
        <v>0</v>
      </c>
      <c r="X353" s="31">
        <f>主动技能!AE356</f>
        <v>1</v>
      </c>
      <c r="Y353" s="31">
        <f>主动技能!AF356</f>
        <v>2</v>
      </c>
      <c r="Z353" s="31">
        <f>主动技能!AG356</f>
        <v>2</v>
      </c>
      <c r="AA353" s="31" t="str">
        <f>主动技能!AH356</f>
        <v>attackex</v>
      </c>
      <c r="AB353" s="31" t="str">
        <f>IF(主动技能!AI356="","")</f>
        <v/>
      </c>
      <c r="AC353" s="31">
        <f>主动技能!AJ356</f>
        <v>10</v>
      </c>
      <c r="AD353" s="31">
        <f>主动技能!BF356</f>
        <v>100603</v>
      </c>
      <c r="AE353" s="1">
        <f t="shared" si="5"/>
        <v>10</v>
      </c>
    </row>
    <row r="354" spans="1:31" s="31" customFormat="1" x14ac:dyDescent="0.15">
      <c r="A354" s="31">
        <f>主动技能!B357</f>
        <v>10060311</v>
      </c>
      <c r="B354" s="4" t="str">
        <f>主动技能!H357</f>
        <v>弯月斩</v>
      </c>
      <c r="C354" s="4" t="str">
        <f>主动技能!I357</f>
        <v>对敌方横扫攻击，造成125%攻击力（+16761）点伤害。</v>
      </c>
      <c r="D354" s="4">
        <f>VLOOKUP(主动技能!J357,对应表!F:G,2,FALSE)</f>
        <v>1</v>
      </c>
      <c r="E354" s="4">
        <f>VLOOKUP(主动技能!K357,对应表!J:K,2,FALSE)</f>
        <v>1</v>
      </c>
      <c r="F354" s="4">
        <f>VLOOKUP(主动技能!L357,对应表!N:O,2,FALSE)</f>
        <v>6</v>
      </c>
      <c r="G354" s="4">
        <f>IF(主动技能!M357="必中",2,1)</f>
        <v>1</v>
      </c>
      <c r="H354" s="4">
        <f>主动技能!N357</f>
        <v>100</v>
      </c>
      <c r="I354" s="4">
        <f>主动技能!O357</f>
        <v>50</v>
      </c>
      <c r="J354" s="31" t="str">
        <f>主动技能!P357</f>
        <v>eff_wanyuezhan_0|eff_wanyuezhan_1||</v>
      </c>
      <c r="K354" s="31">
        <f>主动技能!Q357</f>
        <v>1</v>
      </c>
      <c r="L354" s="31">
        <f>主动技能!R357</f>
        <v>0</v>
      </c>
      <c r="M354" s="31">
        <f>主动技能!S357</f>
        <v>0</v>
      </c>
      <c r="N354" s="31" t="str">
        <f>IF(主动技能!T357="","",主动技能!T357)</f>
        <v/>
      </c>
      <c r="O354" s="31" t="str">
        <f>IF(主动技能!U357="","",主动技能!U357)</f>
        <v/>
      </c>
      <c r="P354" s="31" t="str">
        <f>IF(主动技能!V357="","",主动技能!V357)</f>
        <v>skill_20</v>
      </c>
      <c r="Q354" s="31" t="str">
        <f>IF(主动技能!W357="","")</f>
        <v/>
      </c>
      <c r="R354" s="31" t="str">
        <f>IF(主动技能!X357="","")</f>
        <v/>
      </c>
      <c r="S354" s="31">
        <f>主动技能!Y357</f>
        <v>0</v>
      </c>
      <c r="T354" s="31">
        <f>主动技能!Z357</f>
        <v>125</v>
      </c>
      <c r="U354" s="31">
        <f>主动技能!AB357</f>
        <v>16761</v>
      </c>
      <c r="V354" s="31">
        <f>主动技能!AC357</f>
        <v>0</v>
      </c>
      <c r="W354" s="31">
        <f>主动技能!AD357</f>
        <v>0</v>
      </c>
      <c r="X354" s="31">
        <f>主动技能!AE357</f>
        <v>1</v>
      </c>
      <c r="Y354" s="31">
        <f>主动技能!AF357</f>
        <v>2</v>
      </c>
      <c r="Z354" s="31">
        <f>主动技能!AG357</f>
        <v>2</v>
      </c>
      <c r="AA354" s="31" t="str">
        <f>主动技能!AH357</f>
        <v>attackex</v>
      </c>
      <c r="AB354" s="31" t="str">
        <f>IF(主动技能!AI357="","")</f>
        <v/>
      </c>
      <c r="AC354" s="31">
        <f>主动技能!AJ357</f>
        <v>11</v>
      </c>
      <c r="AD354" s="31">
        <f>主动技能!BF357</f>
        <v>100603</v>
      </c>
      <c r="AE354" s="1">
        <f t="shared" si="5"/>
        <v>11</v>
      </c>
    </row>
    <row r="355" spans="1:31" s="31" customFormat="1" x14ac:dyDescent="0.15">
      <c r="A355" s="31">
        <f>主动技能!B358</f>
        <v>10060312</v>
      </c>
      <c r="B355" s="4" t="str">
        <f>主动技能!H358</f>
        <v>弯月斩</v>
      </c>
      <c r="C355" s="4" t="str">
        <f>主动技能!I358</f>
        <v>对敌方横扫攻击，造成125%攻击力（+23830）点伤害。</v>
      </c>
      <c r="D355" s="4">
        <f>VLOOKUP(主动技能!J358,对应表!F:G,2,FALSE)</f>
        <v>1</v>
      </c>
      <c r="E355" s="4">
        <f>VLOOKUP(主动技能!K358,对应表!J:K,2,FALSE)</f>
        <v>1</v>
      </c>
      <c r="F355" s="4">
        <f>VLOOKUP(主动技能!L358,对应表!N:O,2,FALSE)</f>
        <v>6</v>
      </c>
      <c r="G355" s="4">
        <f>IF(主动技能!M358="必中",2,1)</f>
        <v>1</v>
      </c>
      <c r="H355" s="4">
        <f>主动技能!N358</f>
        <v>100</v>
      </c>
      <c r="I355" s="4">
        <f>主动技能!O358</f>
        <v>50</v>
      </c>
      <c r="J355" s="31" t="str">
        <f>主动技能!P358</f>
        <v>eff_wanyuezhan_0|eff_wanyuezhan_1||</v>
      </c>
      <c r="K355" s="31">
        <f>主动技能!Q358</f>
        <v>1</v>
      </c>
      <c r="L355" s="31">
        <f>主动技能!R358</f>
        <v>0</v>
      </c>
      <c r="M355" s="31">
        <f>主动技能!S358</f>
        <v>0</v>
      </c>
      <c r="N355" s="31" t="str">
        <f>IF(主动技能!T358="","",主动技能!T358)</f>
        <v/>
      </c>
      <c r="O355" s="31" t="str">
        <f>IF(主动技能!U358="","",主动技能!U358)</f>
        <v/>
      </c>
      <c r="P355" s="31" t="str">
        <f>IF(主动技能!V358="","",主动技能!V358)</f>
        <v>skill_20</v>
      </c>
      <c r="Q355" s="31" t="str">
        <f>IF(主动技能!W358="","")</f>
        <v/>
      </c>
      <c r="R355" s="31" t="str">
        <f>IF(主动技能!X358="","")</f>
        <v/>
      </c>
      <c r="S355" s="31">
        <f>主动技能!Y358</f>
        <v>0</v>
      </c>
      <c r="T355" s="31">
        <f>主动技能!Z358</f>
        <v>125</v>
      </c>
      <c r="U355" s="31">
        <f>主动技能!AB358</f>
        <v>23830</v>
      </c>
      <c r="V355" s="31">
        <f>主动技能!AC358</f>
        <v>0</v>
      </c>
      <c r="W355" s="31">
        <f>主动技能!AD358</f>
        <v>0</v>
      </c>
      <c r="X355" s="31">
        <f>主动技能!AE358</f>
        <v>1</v>
      </c>
      <c r="Y355" s="31">
        <f>主动技能!AF358</f>
        <v>2</v>
      </c>
      <c r="Z355" s="31">
        <f>主动技能!AG358</f>
        <v>2</v>
      </c>
      <c r="AA355" s="31" t="str">
        <f>主动技能!AH358</f>
        <v>attackex</v>
      </c>
      <c r="AB355" s="31" t="str">
        <f>IF(主动技能!AI358="","")</f>
        <v/>
      </c>
      <c r="AC355" s="31">
        <f>主动技能!AJ358</f>
        <v>12</v>
      </c>
      <c r="AD355" s="31">
        <f>主动技能!BF358</f>
        <v>100603</v>
      </c>
      <c r="AE355" s="1">
        <f t="shared" si="5"/>
        <v>12</v>
      </c>
    </row>
    <row r="356" spans="1:31" s="31" customFormat="1" x14ac:dyDescent="0.15">
      <c r="A356" s="31">
        <f>主动技能!B359</f>
        <v>10060313</v>
      </c>
      <c r="B356" s="4" t="str">
        <f>主动技能!H359</f>
        <v>弯月斩</v>
      </c>
      <c r="C356" s="4" t="str">
        <f>主动技能!I359</f>
        <v>对敌方横扫攻击，造成125%攻击力（+33839）点伤害。</v>
      </c>
      <c r="D356" s="4">
        <f>VLOOKUP(主动技能!J359,对应表!F:G,2,FALSE)</f>
        <v>1</v>
      </c>
      <c r="E356" s="4">
        <f>VLOOKUP(主动技能!K359,对应表!J:K,2,FALSE)</f>
        <v>1</v>
      </c>
      <c r="F356" s="4">
        <f>VLOOKUP(主动技能!L359,对应表!N:O,2,FALSE)</f>
        <v>6</v>
      </c>
      <c r="G356" s="4">
        <f>IF(主动技能!M359="必中",2,1)</f>
        <v>1</v>
      </c>
      <c r="H356" s="4">
        <f>主动技能!N359</f>
        <v>100</v>
      </c>
      <c r="I356" s="4">
        <f>主动技能!O359</f>
        <v>50</v>
      </c>
      <c r="J356" s="31" t="str">
        <f>主动技能!P359</f>
        <v>eff_wanyuezhan_0|eff_wanyuezhan_1||</v>
      </c>
      <c r="K356" s="31">
        <f>主动技能!Q359</f>
        <v>1</v>
      </c>
      <c r="L356" s="31">
        <f>主动技能!R359</f>
        <v>0</v>
      </c>
      <c r="M356" s="31">
        <f>主动技能!S359</f>
        <v>0</v>
      </c>
      <c r="N356" s="31" t="str">
        <f>IF(主动技能!T359="","",主动技能!T359)</f>
        <v/>
      </c>
      <c r="O356" s="31" t="str">
        <f>IF(主动技能!U359="","",主动技能!U359)</f>
        <v/>
      </c>
      <c r="P356" s="31" t="str">
        <f>IF(主动技能!V359="","",主动技能!V359)</f>
        <v>skill_20</v>
      </c>
      <c r="Q356" s="31" t="str">
        <f>IF(主动技能!W359="","")</f>
        <v/>
      </c>
      <c r="R356" s="31" t="str">
        <f>IF(主动技能!X359="","")</f>
        <v/>
      </c>
      <c r="S356" s="31">
        <f>主动技能!Y359</f>
        <v>0</v>
      </c>
      <c r="T356" s="31">
        <f>主动技能!Z359</f>
        <v>125</v>
      </c>
      <c r="U356" s="31">
        <f>主动技能!AB359</f>
        <v>33839</v>
      </c>
      <c r="V356" s="31">
        <f>主动技能!AC359</f>
        <v>0</v>
      </c>
      <c r="W356" s="31">
        <f>主动技能!AD359</f>
        <v>0</v>
      </c>
      <c r="X356" s="31">
        <f>主动技能!AE359</f>
        <v>1</v>
      </c>
      <c r="Y356" s="31">
        <f>主动技能!AF359</f>
        <v>2</v>
      </c>
      <c r="Z356" s="31">
        <f>主动技能!AG359</f>
        <v>2</v>
      </c>
      <c r="AA356" s="31" t="str">
        <f>主动技能!AH359</f>
        <v>attackex</v>
      </c>
      <c r="AB356" s="31" t="str">
        <f>IF(主动技能!AI359="","")</f>
        <v/>
      </c>
      <c r="AC356" s="31">
        <f>主动技能!AJ359</f>
        <v>13</v>
      </c>
      <c r="AD356" s="31">
        <f>主动技能!BF359</f>
        <v>100603</v>
      </c>
      <c r="AE356" s="1">
        <f t="shared" si="5"/>
        <v>13</v>
      </c>
    </row>
    <row r="357" spans="1:31" s="31" customFormat="1" x14ac:dyDescent="0.15">
      <c r="A357" s="31">
        <f>主动技能!B360</f>
        <v>10060314</v>
      </c>
      <c r="B357" s="4" t="str">
        <f>主动技能!H360</f>
        <v>弯月斩</v>
      </c>
      <c r="C357" s="4" t="str">
        <f>主动技能!I360</f>
        <v>对敌方横扫攻击，造成125%攻击力（+48008）点伤害。</v>
      </c>
      <c r="D357" s="4">
        <f>VLOOKUP(主动技能!J360,对应表!F:G,2,FALSE)</f>
        <v>1</v>
      </c>
      <c r="E357" s="4">
        <f>VLOOKUP(主动技能!K360,对应表!J:K,2,FALSE)</f>
        <v>1</v>
      </c>
      <c r="F357" s="4">
        <f>VLOOKUP(主动技能!L360,对应表!N:O,2,FALSE)</f>
        <v>6</v>
      </c>
      <c r="G357" s="4">
        <f>IF(主动技能!M360="必中",2,1)</f>
        <v>1</v>
      </c>
      <c r="H357" s="4">
        <f>主动技能!N360</f>
        <v>100</v>
      </c>
      <c r="I357" s="4">
        <f>主动技能!O360</f>
        <v>50</v>
      </c>
      <c r="J357" s="31" t="str">
        <f>主动技能!P360</f>
        <v>eff_wanyuezhan_0|eff_wanyuezhan_1||</v>
      </c>
      <c r="K357" s="31">
        <f>主动技能!Q360</f>
        <v>1</v>
      </c>
      <c r="L357" s="31">
        <f>主动技能!R360</f>
        <v>0</v>
      </c>
      <c r="M357" s="31">
        <f>主动技能!S360</f>
        <v>0</v>
      </c>
      <c r="N357" s="31" t="str">
        <f>IF(主动技能!T360="","",主动技能!T360)</f>
        <v/>
      </c>
      <c r="O357" s="31" t="str">
        <f>IF(主动技能!U360="","",主动技能!U360)</f>
        <v/>
      </c>
      <c r="P357" s="31" t="str">
        <f>IF(主动技能!V360="","",主动技能!V360)</f>
        <v>skill_20</v>
      </c>
      <c r="Q357" s="31" t="str">
        <f>IF(主动技能!W360="","")</f>
        <v/>
      </c>
      <c r="R357" s="31" t="str">
        <f>IF(主动技能!X360="","")</f>
        <v/>
      </c>
      <c r="S357" s="31">
        <f>主动技能!Y360</f>
        <v>0</v>
      </c>
      <c r="T357" s="31">
        <f>主动技能!Z360</f>
        <v>125</v>
      </c>
      <c r="U357" s="31">
        <f>主动技能!AB360</f>
        <v>48008</v>
      </c>
      <c r="V357" s="31">
        <f>主动技能!AC360</f>
        <v>0</v>
      </c>
      <c r="W357" s="31">
        <f>主动技能!AD360</f>
        <v>0</v>
      </c>
      <c r="X357" s="31">
        <f>主动技能!AE360</f>
        <v>1</v>
      </c>
      <c r="Y357" s="31">
        <f>主动技能!AF360</f>
        <v>2</v>
      </c>
      <c r="Z357" s="31">
        <f>主动技能!AG360</f>
        <v>2</v>
      </c>
      <c r="AA357" s="31" t="str">
        <f>主动技能!AH360</f>
        <v>attackex</v>
      </c>
      <c r="AB357" s="31" t="str">
        <f>IF(主动技能!AI360="","")</f>
        <v/>
      </c>
      <c r="AC357" s="31">
        <f>主动技能!AJ360</f>
        <v>14</v>
      </c>
      <c r="AD357" s="31">
        <f>主动技能!BF360</f>
        <v>100603</v>
      </c>
      <c r="AE357" s="1">
        <f t="shared" si="5"/>
        <v>14</v>
      </c>
    </row>
    <row r="358" spans="1:31" s="31" customFormat="1" x14ac:dyDescent="0.15">
      <c r="A358" s="31">
        <f>主动技能!B361</f>
        <v>10060315</v>
      </c>
      <c r="B358" s="4" t="str">
        <f>主动技能!H361</f>
        <v>弯月斩</v>
      </c>
      <c r="C358" s="4" t="str">
        <f>主动技能!I361</f>
        <v>对敌方横扫攻击，造成125%攻击力（+68066）点伤害。</v>
      </c>
      <c r="D358" s="4">
        <f>VLOOKUP(主动技能!J361,对应表!F:G,2,FALSE)</f>
        <v>1</v>
      </c>
      <c r="E358" s="4">
        <f>VLOOKUP(主动技能!K361,对应表!J:K,2,FALSE)</f>
        <v>1</v>
      </c>
      <c r="F358" s="4">
        <f>VLOOKUP(主动技能!L361,对应表!N:O,2,FALSE)</f>
        <v>6</v>
      </c>
      <c r="G358" s="4">
        <f>IF(主动技能!M361="必中",2,1)</f>
        <v>1</v>
      </c>
      <c r="H358" s="4">
        <f>主动技能!N361</f>
        <v>100</v>
      </c>
      <c r="I358" s="4">
        <f>主动技能!O361</f>
        <v>50</v>
      </c>
      <c r="J358" s="31" t="str">
        <f>主动技能!P361</f>
        <v>eff_wanyuezhan_0|eff_wanyuezhan_1||</v>
      </c>
      <c r="K358" s="31">
        <f>主动技能!Q361</f>
        <v>1</v>
      </c>
      <c r="L358" s="31">
        <f>主动技能!R361</f>
        <v>0</v>
      </c>
      <c r="M358" s="31">
        <f>主动技能!S361</f>
        <v>0</v>
      </c>
      <c r="N358" s="31" t="str">
        <f>IF(主动技能!T361="","",主动技能!T361)</f>
        <v/>
      </c>
      <c r="O358" s="31" t="str">
        <f>IF(主动技能!U361="","",主动技能!U361)</f>
        <v/>
      </c>
      <c r="P358" s="31" t="str">
        <f>IF(主动技能!V361="","",主动技能!V361)</f>
        <v>skill_20</v>
      </c>
      <c r="Q358" s="31" t="str">
        <f>IF(主动技能!W361="","")</f>
        <v/>
      </c>
      <c r="R358" s="31" t="str">
        <f>IF(主动技能!X361="","")</f>
        <v/>
      </c>
      <c r="S358" s="31">
        <f>主动技能!Y361</f>
        <v>0</v>
      </c>
      <c r="T358" s="31">
        <f>主动技能!Z361</f>
        <v>125</v>
      </c>
      <c r="U358" s="31">
        <f>主动技能!AB361</f>
        <v>68066</v>
      </c>
      <c r="V358" s="31">
        <f>主动技能!AC361</f>
        <v>0</v>
      </c>
      <c r="W358" s="31">
        <f>主动技能!AD361</f>
        <v>0</v>
      </c>
      <c r="X358" s="31">
        <f>主动技能!AE361</f>
        <v>1</v>
      </c>
      <c r="Y358" s="31">
        <f>主动技能!AF361</f>
        <v>2</v>
      </c>
      <c r="Z358" s="31">
        <f>主动技能!AG361</f>
        <v>2</v>
      </c>
      <c r="AA358" s="31" t="str">
        <f>主动技能!AH361</f>
        <v>attackex</v>
      </c>
      <c r="AB358" s="31" t="str">
        <f>IF(主动技能!AI361="","")</f>
        <v/>
      </c>
      <c r="AC358" s="31">
        <f>主动技能!AJ361</f>
        <v>15</v>
      </c>
      <c r="AD358" s="31">
        <f>主动技能!BF361</f>
        <v>100603</v>
      </c>
      <c r="AE358" s="1">
        <f t="shared" si="5"/>
        <v>15</v>
      </c>
    </row>
    <row r="359" spans="1:31" s="31" customFormat="1" x14ac:dyDescent="0.15">
      <c r="A359" s="31">
        <f>主动技能!B362</f>
        <v>10060316</v>
      </c>
      <c r="B359" s="4" t="str">
        <f>主动技能!H362</f>
        <v>弯月斩</v>
      </c>
      <c r="C359" s="4" t="str">
        <f>主动技能!I362</f>
        <v>对敌方横扫攻击，造成125%攻击力（+96464）点伤害。</v>
      </c>
      <c r="D359" s="4">
        <f>VLOOKUP(主动技能!J362,对应表!F:G,2,FALSE)</f>
        <v>1</v>
      </c>
      <c r="E359" s="4">
        <f>VLOOKUP(主动技能!K362,对应表!J:K,2,FALSE)</f>
        <v>1</v>
      </c>
      <c r="F359" s="4">
        <f>VLOOKUP(主动技能!L362,对应表!N:O,2,FALSE)</f>
        <v>6</v>
      </c>
      <c r="G359" s="4">
        <f>IF(主动技能!M362="必中",2,1)</f>
        <v>1</v>
      </c>
      <c r="H359" s="4">
        <f>主动技能!N362</f>
        <v>100</v>
      </c>
      <c r="I359" s="4">
        <f>主动技能!O362</f>
        <v>50</v>
      </c>
      <c r="J359" s="31" t="str">
        <f>主动技能!P362</f>
        <v>eff_wanyuezhan_0|eff_wanyuezhan_1||</v>
      </c>
      <c r="K359" s="31">
        <f>主动技能!Q362</f>
        <v>1</v>
      </c>
      <c r="L359" s="31">
        <f>主动技能!R362</f>
        <v>0</v>
      </c>
      <c r="M359" s="31">
        <f>主动技能!S362</f>
        <v>0</v>
      </c>
      <c r="N359" s="31" t="str">
        <f>IF(主动技能!T362="","",主动技能!T362)</f>
        <v/>
      </c>
      <c r="O359" s="31" t="str">
        <f>IF(主动技能!U362="","",主动技能!U362)</f>
        <v/>
      </c>
      <c r="P359" s="31" t="str">
        <f>IF(主动技能!V362="","",主动技能!V362)</f>
        <v>skill_20</v>
      </c>
      <c r="Q359" s="31" t="str">
        <f>IF(主动技能!W362="","")</f>
        <v/>
      </c>
      <c r="R359" s="31" t="str">
        <f>IF(主动技能!X362="","")</f>
        <v/>
      </c>
      <c r="S359" s="31">
        <f>主动技能!Y362</f>
        <v>0</v>
      </c>
      <c r="T359" s="31">
        <f>主动技能!Z362</f>
        <v>125</v>
      </c>
      <c r="U359" s="31">
        <f>主动技能!AB362</f>
        <v>96464</v>
      </c>
      <c r="V359" s="31">
        <f>主动技能!AC362</f>
        <v>0</v>
      </c>
      <c r="W359" s="31">
        <f>主动技能!AD362</f>
        <v>0</v>
      </c>
      <c r="X359" s="31">
        <f>主动技能!AE362</f>
        <v>1</v>
      </c>
      <c r="Y359" s="31">
        <f>主动技能!AF362</f>
        <v>2</v>
      </c>
      <c r="Z359" s="31">
        <f>主动技能!AG362</f>
        <v>2</v>
      </c>
      <c r="AA359" s="31" t="str">
        <f>主动技能!AH362</f>
        <v>attackex</v>
      </c>
      <c r="AB359" s="31" t="str">
        <f>IF(主动技能!AI362="","")</f>
        <v/>
      </c>
      <c r="AC359" s="31">
        <f>主动技能!AJ362</f>
        <v>16</v>
      </c>
      <c r="AD359" s="31">
        <f>主动技能!BF362</f>
        <v>100603</v>
      </c>
      <c r="AE359" s="1">
        <f t="shared" si="5"/>
        <v>16</v>
      </c>
    </row>
    <row r="360" spans="1:31" s="31" customFormat="1" x14ac:dyDescent="0.15">
      <c r="A360" s="31">
        <f>主动技能!B363</f>
        <v>10060317</v>
      </c>
      <c r="B360" s="4" t="str">
        <f>主动技能!H363</f>
        <v>弯月斩</v>
      </c>
      <c r="C360" s="4" t="str">
        <f>主动技能!I363</f>
        <v>对敌方横扫攻击，造成125%攻击力（+136667）点伤害。</v>
      </c>
      <c r="D360" s="4">
        <f>VLOOKUP(主动技能!J363,对应表!F:G,2,FALSE)</f>
        <v>1</v>
      </c>
      <c r="E360" s="4">
        <f>VLOOKUP(主动技能!K363,对应表!J:K,2,FALSE)</f>
        <v>1</v>
      </c>
      <c r="F360" s="4">
        <f>VLOOKUP(主动技能!L363,对应表!N:O,2,FALSE)</f>
        <v>6</v>
      </c>
      <c r="G360" s="4">
        <f>IF(主动技能!M363="必中",2,1)</f>
        <v>1</v>
      </c>
      <c r="H360" s="4">
        <f>主动技能!N363</f>
        <v>100</v>
      </c>
      <c r="I360" s="4">
        <f>主动技能!O363</f>
        <v>50</v>
      </c>
      <c r="J360" s="31" t="str">
        <f>主动技能!P363</f>
        <v>eff_wanyuezhan_0|eff_wanyuezhan_1||</v>
      </c>
      <c r="K360" s="31">
        <f>主动技能!Q363</f>
        <v>1</v>
      </c>
      <c r="L360" s="31">
        <f>主动技能!R363</f>
        <v>0</v>
      </c>
      <c r="M360" s="31">
        <f>主动技能!S363</f>
        <v>0</v>
      </c>
      <c r="N360" s="31" t="str">
        <f>IF(主动技能!T363="","",主动技能!T363)</f>
        <v/>
      </c>
      <c r="O360" s="31" t="str">
        <f>IF(主动技能!U363="","",主动技能!U363)</f>
        <v/>
      </c>
      <c r="P360" s="31" t="str">
        <f>IF(主动技能!V363="","",主动技能!V363)</f>
        <v>skill_20</v>
      </c>
      <c r="Q360" s="31" t="str">
        <f>IF(主动技能!W363="","")</f>
        <v/>
      </c>
      <c r="R360" s="31" t="str">
        <f>IF(主动技能!X363="","")</f>
        <v/>
      </c>
      <c r="S360" s="31">
        <f>主动技能!Y363</f>
        <v>0</v>
      </c>
      <c r="T360" s="31">
        <f>主动技能!Z363</f>
        <v>125</v>
      </c>
      <c r="U360" s="31">
        <f>主动技能!AB363</f>
        <v>136667</v>
      </c>
      <c r="V360" s="31">
        <f>主动技能!AC363</f>
        <v>0</v>
      </c>
      <c r="W360" s="31">
        <f>主动技能!AD363</f>
        <v>0</v>
      </c>
      <c r="X360" s="31">
        <f>主动技能!AE363</f>
        <v>1</v>
      </c>
      <c r="Y360" s="31">
        <f>主动技能!AF363</f>
        <v>2</v>
      </c>
      <c r="Z360" s="31">
        <f>主动技能!AG363</f>
        <v>2</v>
      </c>
      <c r="AA360" s="31" t="str">
        <f>主动技能!AH363</f>
        <v>attackex</v>
      </c>
      <c r="AB360" s="31" t="str">
        <f>IF(主动技能!AI363="","")</f>
        <v/>
      </c>
      <c r="AC360" s="31">
        <f>主动技能!AJ363</f>
        <v>17</v>
      </c>
      <c r="AD360" s="31">
        <f>主动技能!BF363</f>
        <v>100603</v>
      </c>
      <c r="AE360" s="1">
        <f t="shared" si="5"/>
        <v>17</v>
      </c>
    </row>
    <row r="361" spans="1:31" s="31" customFormat="1" x14ac:dyDescent="0.15">
      <c r="A361" s="31">
        <f>主动技能!B364</f>
        <v>10060318</v>
      </c>
      <c r="B361" s="4" t="str">
        <f>主动技能!H364</f>
        <v>弯月斩</v>
      </c>
      <c r="C361" s="4" t="str">
        <f>主动技能!I364</f>
        <v>对敌方横扫攻击，造成125%攻击力（+193582）点伤害。</v>
      </c>
      <c r="D361" s="4">
        <f>VLOOKUP(主动技能!J364,对应表!F:G,2,FALSE)</f>
        <v>1</v>
      </c>
      <c r="E361" s="4">
        <f>VLOOKUP(主动技能!K364,对应表!J:K,2,FALSE)</f>
        <v>1</v>
      </c>
      <c r="F361" s="4">
        <f>VLOOKUP(主动技能!L364,对应表!N:O,2,FALSE)</f>
        <v>6</v>
      </c>
      <c r="G361" s="4">
        <f>IF(主动技能!M364="必中",2,1)</f>
        <v>1</v>
      </c>
      <c r="H361" s="4">
        <f>主动技能!N364</f>
        <v>100</v>
      </c>
      <c r="I361" s="4">
        <f>主动技能!O364</f>
        <v>50</v>
      </c>
      <c r="J361" s="31" t="str">
        <f>主动技能!P364</f>
        <v>eff_wanyuezhan_0|eff_wanyuezhan_1||</v>
      </c>
      <c r="K361" s="31">
        <f>主动技能!Q364</f>
        <v>1</v>
      </c>
      <c r="L361" s="31">
        <f>主动技能!R364</f>
        <v>0</v>
      </c>
      <c r="M361" s="31">
        <f>主动技能!S364</f>
        <v>0</v>
      </c>
      <c r="N361" s="31" t="str">
        <f>IF(主动技能!T364="","",主动技能!T364)</f>
        <v/>
      </c>
      <c r="O361" s="31" t="str">
        <f>IF(主动技能!U364="","",主动技能!U364)</f>
        <v/>
      </c>
      <c r="P361" s="31" t="str">
        <f>IF(主动技能!V364="","",主动技能!V364)</f>
        <v>skill_20</v>
      </c>
      <c r="Q361" s="31" t="str">
        <f>IF(主动技能!W364="","")</f>
        <v/>
      </c>
      <c r="R361" s="31" t="str">
        <f>IF(主动技能!X364="","")</f>
        <v/>
      </c>
      <c r="S361" s="31">
        <f>主动技能!Y364</f>
        <v>0</v>
      </c>
      <c r="T361" s="31">
        <f>主动技能!Z364</f>
        <v>125</v>
      </c>
      <c r="U361" s="31">
        <f>主动技能!AB364</f>
        <v>193582</v>
      </c>
      <c r="V361" s="31">
        <f>主动技能!AC364</f>
        <v>0</v>
      </c>
      <c r="W361" s="31">
        <f>主动技能!AD364</f>
        <v>0</v>
      </c>
      <c r="X361" s="31">
        <f>主动技能!AE364</f>
        <v>1</v>
      </c>
      <c r="Y361" s="31">
        <f>主动技能!AF364</f>
        <v>2</v>
      </c>
      <c r="Z361" s="31">
        <f>主动技能!AG364</f>
        <v>2</v>
      </c>
      <c r="AA361" s="31" t="str">
        <f>主动技能!AH364</f>
        <v>attackex</v>
      </c>
      <c r="AB361" s="31" t="str">
        <f>IF(主动技能!AI364="","")</f>
        <v/>
      </c>
      <c r="AC361" s="31">
        <f>主动技能!AJ364</f>
        <v>18</v>
      </c>
      <c r="AD361" s="31">
        <f>主动技能!BF364</f>
        <v>100603</v>
      </c>
      <c r="AE361" s="1">
        <f t="shared" si="5"/>
        <v>18</v>
      </c>
    </row>
    <row r="362" spans="1:31" s="31" customFormat="1" x14ac:dyDescent="0.15">
      <c r="A362" s="31">
        <f>主动技能!B365</f>
        <v>10060319</v>
      </c>
      <c r="B362" s="4" t="str">
        <f>主动技能!H365</f>
        <v>弯月斩</v>
      </c>
      <c r="C362" s="4" t="str">
        <f>主动技能!I365</f>
        <v>对敌方横扫攻击，造成125%攻击力（+274158）点伤害。</v>
      </c>
      <c r="D362" s="4">
        <f>VLOOKUP(主动技能!J365,对应表!F:G,2,FALSE)</f>
        <v>1</v>
      </c>
      <c r="E362" s="4">
        <f>VLOOKUP(主动技能!K365,对应表!J:K,2,FALSE)</f>
        <v>1</v>
      </c>
      <c r="F362" s="4">
        <f>VLOOKUP(主动技能!L365,对应表!N:O,2,FALSE)</f>
        <v>6</v>
      </c>
      <c r="G362" s="4">
        <f>IF(主动技能!M365="必中",2,1)</f>
        <v>1</v>
      </c>
      <c r="H362" s="4">
        <f>主动技能!N365</f>
        <v>100</v>
      </c>
      <c r="I362" s="4">
        <f>主动技能!O365</f>
        <v>50</v>
      </c>
      <c r="J362" s="31" t="str">
        <f>主动技能!P365</f>
        <v>eff_wanyuezhan_0|eff_wanyuezhan_1||</v>
      </c>
      <c r="K362" s="31">
        <f>主动技能!Q365</f>
        <v>1</v>
      </c>
      <c r="L362" s="31">
        <f>主动技能!R365</f>
        <v>0</v>
      </c>
      <c r="M362" s="31">
        <f>主动技能!S365</f>
        <v>0</v>
      </c>
      <c r="N362" s="31" t="str">
        <f>IF(主动技能!T365="","",主动技能!T365)</f>
        <v/>
      </c>
      <c r="O362" s="31" t="str">
        <f>IF(主动技能!U365="","",主动技能!U365)</f>
        <v/>
      </c>
      <c r="P362" s="31" t="str">
        <f>IF(主动技能!V365="","",主动技能!V365)</f>
        <v>skill_20</v>
      </c>
      <c r="Q362" s="31" t="str">
        <f>IF(主动技能!W365="","")</f>
        <v/>
      </c>
      <c r="R362" s="31" t="str">
        <f>IF(主动技能!X365="","")</f>
        <v/>
      </c>
      <c r="S362" s="31">
        <f>主动技能!Y365</f>
        <v>0</v>
      </c>
      <c r="T362" s="31">
        <f>主动技能!Z365</f>
        <v>125</v>
      </c>
      <c r="U362" s="31">
        <f>主动技能!AB365</f>
        <v>274158</v>
      </c>
      <c r="V362" s="31">
        <f>主动技能!AC365</f>
        <v>0</v>
      </c>
      <c r="W362" s="31">
        <f>主动技能!AD365</f>
        <v>0</v>
      </c>
      <c r="X362" s="31">
        <f>主动技能!AE365</f>
        <v>1</v>
      </c>
      <c r="Y362" s="31">
        <f>主动技能!AF365</f>
        <v>2</v>
      </c>
      <c r="Z362" s="31">
        <f>主动技能!AG365</f>
        <v>2</v>
      </c>
      <c r="AA362" s="31" t="str">
        <f>主动技能!AH365</f>
        <v>attackex</v>
      </c>
      <c r="AB362" s="31" t="str">
        <f>IF(主动技能!AI365="","")</f>
        <v/>
      </c>
      <c r="AC362" s="31">
        <f>主动技能!AJ365</f>
        <v>19</v>
      </c>
      <c r="AD362" s="31">
        <f>主动技能!BF365</f>
        <v>100603</v>
      </c>
      <c r="AE362" s="1">
        <f t="shared" si="5"/>
        <v>19</v>
      </c>
    </row>
    <row r="363" spans="1:31" s="31" customFormat="1" x14ac:dyDescent="0.15">
      <c r="A363" s="31">
        <f>主动技能!B366</f>
        <v>10060320</v>
      </c>
      <c r="B363" s="4" t="str">
        <f>主动技能!H366</f>
        <v>弯月斩</v>
      </c>
      <c r="C363" s="4" t="str">
        <f>主动技能!I366</f>
        <v>对敌方横扫攻击，造成125%攻击力（+388230）点伤害。</v>
      </c>
      <c r="D363" s="4">
        <f>VLOOKUP(主动技能!J366,对应表!F:G,2,FALSE)</f>
        <v>1</v>
      </c>
      <c r="E363" s="4">
        <f>VLOOKUP(主动技能!K366,对应表!J:K,2,FALSE)</f>
        <v>1</v>
      </c>
      <c r="F363" s="4">
        <f>VLOOKUP(主动技能!L366,对应表!N:O,2,FALSE)</f>
        <v>6</v>
      </c>
      <c r="G363" s="4">
        <f>IF(主动技能!M366="必中",2,1)</f>
        <v>1</v>
      </c>
      <c r="H363" s="4">
        <f>主动技能!N366</f>
        <v>100</v>
      </c>
      <c r="I363" s="4">
        <f>主动技能!O366</f>
        <v>50</v>
      </c>
      <c r="J363" s="31" t="str">
        <f>主动技能!P366</f>
        <v>eff_wanyuezhan_0|eff_wanyuezhan_1||</v>
      </c>
      <c r="K363" s="31">
        <f>主动技能!Q366</f>
        <v>1</v>
      </c>
      <c r="L363" s="31">
        <f>主动技能!R366</f>
        <v>0</v>
      </c>
      <c r="M363" s="31">
        <f>主动技能!S366</f>
        <v>0</v>
      </c>
      <c r="N363" s="31" t="str">
        <f>IF(主动技能!T366="","",主动技能!T366)</f>
        <v/>
      </c>
      <c r="O363" s="31" t="str">
        <f>IF(主动技能!U366="","",主动技能!U366)</f>
        <v/>
      </c>
      <c r="P363" s="31" t="str">
        <f>IF(主动技能!V366="","",主动技能!V366)</f>
        <v>skill_20</v>
      </c>
      <c r="Q363" s="31" t="str">
        <f>IF(主动技能!W366="","")</f>
        <v/>
      </c>
      <c r="R363" s="31" t="str">
        <f>IF(主动技能!X366="","")</f>
        <v/>
      </c>
      <c r="S363" s="31">
        <f>主动技能!Y366</f>
        <v>0</v>
      </c>
      <c r="T363" s="31">
        <f>主动技能!Z366</f>
        <v>125</v>
      </c>
      <c r="U363" s="31">
        <f>主动技能!AB366</f>
        <v>388230</v>
      </c>
      <c r="V363" s="31">
        <f>主动技能!AC366</f>
        <v>0</v>
      </c>
      <c r="W363" s="31">
        <f>主动技能!AD366</f>
        <v>0</v>
      </c>
      <c r="X363" s="31">
        <f>主动技能!AE366</f>
        <v>1</v>
      </c>
      <c r="Y363" s="31">
        <f>主动技能!AF366</f>
        <v>2</v>
      </c>
      <c r="Z363" s="31">
        <f>主动技能!AG366</f>
        <v>2</v>
      </c>
      <c r="AA363" s="31" t="str">
        <f>主动技能!AH366</f>
        <v>attackex</v>
      </c>
      <c r="AB363" s="31" t="str">
        <f>IF(主动技能!AI366="","")</f>
        <v/>
      </c>
      <c r="AC363" s="31">
        <f>主动技能!AJ366</f>
        <v>20</v>
      </c>
      <c r="AD363" s="31">
        <f>主动技能!BF366</f>
        <v>100603</v>
      </c>
      <c r="AE363" s="1">
        <f t="shared" si="5"/>
        <v>20</v>
      </c>
    </row>
    <row r="364" spans="1:31" s="31" customFormat="1" x14ac:dyDescent="0.15">
      <c r="A364" s="31">
        <f>主动技能!B367</f>
        <v>10070101</v>
      </c>
      <c r="B364" s="4" t="str">
        <f>主动技能!H367</f>
        <v>普攻</v>
      </c>
      <c r="C364" s="4" t="str">
        <f>主动技能!I367</f>
        <v>对敌方单体攻击，造成100%攻击力（+110）点伤害。</v>
      </c>
      <c r="D364" s="4">
        <f>VLOOKUP(主动技能!J367,对应表!F:G,2,FALSE)</f>
        <v>1</v>
      </c>
      <c r="E364" s="4">
        <f>VLOOKUP(主动技能!K367,对应表!J:K,2,FALSE)</f>
        <v>1</v>
      </c>
      <c r="F364" s="4">
        <f>VLOOKUP(主动技能!L367,对应表!N:O,2,FALSE)</f>
        <v>1</v>
      </c>
      <c r="G364" s="4">
        <f>IF(主动技能!M367="必中",2,1)</f>
        <v>1</v>
      </c>
      <c r="H364" s="4">
        <f>主动技能!N367</f>
        <v>100</v>
      </c>
      <c r="I364" s="4">
        <f>主动技能!O367</f>
        <v>0</v>
      </c>
      <c r="J364" s="31" t="str">
        <f>主动技能!P367</f>
        <v>|||</v>
      </c>
      <c r="K364" s="31">
        <f>主动技能!Q367</f>
        <v>1</v>
      </c>
      <c r="L364" s="31">
        <f>主动技能!R367</f>
        <v>0</v>
      </c>
      <c r="M364" s="31">
        <f>主动技能!S367</f>
        <v>0</v>
      </c>
      <c r="N364" s="31" t="str">
        <f>IF(主动技能!T367="","",主动技能!T367)</f>
        <v/>
      </c>
      <c r="O364" s="31" t="str">
        <f>IF(主动技能!U367="","",主动技能!U367)</f>
        <v/>
      </c>
      <c r="P364" s="31" t="str">
        <f>IF(主动技能!V367="","",主动技能!V367)</f>
        <v>skill_01</v>
      </c>
      <c r="Q364" s="31" t="str">
        <f>IF(主动技能!W367="","")</f>
        <v/>
      </c>
      <c r="R364" s="31" t="str">
        <f>IF(主动技能!X367="","")</f>
        <v/>
      </c>
      <c r="S364" s="31">
        <f>主动技能!Y367</f>
        <v>0</v>
      </c>
      <c r="T364" s="31">
        <f>主动技能!Z367</f>
        <v>100</v>
      </c>
      <c r="U364" s="31">
        <f>主动技能!AB367</f>
        <v>110</v>
      </c>
      <c r="V364" s="31">
        <f>主动技能!AC367</f>
        <v>0</v>
      </c>
      <c r="W364" s="31">
        <f>主动技能!AD367</f>
        <v>0</v>
      </c>
      <c r="X364" s="31">
        <f>主动技能!AE367</f>
        <v>1</v>
      </c>
      <c r="Y364" s="31">
        <f>主动技能!AF367</f>
        <v>0</v>
      </c>
      <c r="Z364" s="31">
        <f>主动技能!AG367</f>
        <v>0</v>
      </c>
      <c r="AA364" s="31" t="str">
        <f>主动技能!AH367</f>
        <v>attack</v>
      </c>
      <c r="AB364" s="31" t="str">
        <f>IF(主动技能!AI367="","")</f>
        <v/>
      </c>
      <c r="AC364" s="31">
        <f>主动技能!AJ367</f>
        <v>1</v>
      </c>
      <c r="AD364" s="31">
        <f>主动技能!BF367</f>
        <v>100701</v>
      </c>
      <c r="AE364" s="1">
        <f t="shared" si="5"/>
        <v>1</v>
      </c>
    </row>
    <row r="365" spans="1:31" s="31" customFormat="1" x14ac:dyDescent="0.15">
      <c r="A365" s="31">
        <f>主动技能!B368</f>
        <v>10070102</v>
      </c>
      <c r="B365" s="4" t="str">
        <f>主动技能!H368</f>
        <v>普攻</v>
      </c>
      <c r="C365" s="4" t="str">
        <f>主动技能!I368</f>
        <v>对敌方单体攻击，造成100%攻击力（+122）点伤害。</v>
      </c>
      <c r="D365" s="4">
        <f>VLOOKUP(主动技能!J368,对应表!F:G,2,FALSE)</f>
        <v>1</v>
      </c>
      <c r="E365" s="4">
        <f>VLOOKUP(主动技能!K368,对应表!J:K,2,FALSE)</f>
        <v>1</v>
      </c>
      <c r="F365" s="4">
        <f>VLOOKUP(主动技能!L368,对应表!N:O,2,FALSE)</f>
        <v>1</v>
      </c>
      <c r="G365" s="4">
        <f>IF(主动技能!M368="必中",2,1)</f>
        <v>1</v>
      </c>
      <c r="H365" s="4">
        <f>主动技能!N368</f>
        <v>100</v>
      </c>
      <c r="I365" s="4">
        <f>主动技能!O368</f>
        <v>0</v>
      </c>
      <c r="J365" s="31" t="str">
        <f>主动技能!P368</f>
        <v>|||</v>
      </c>
      <c r="K365" s="31">
        <f>主动技能!Q368</f>
        <v>1</v>
      </c>
      <c r="L365" s="31">
        <f>主动技能!R368</f>
        <v>0</v>
      </c>
      <c r="M365" s="31">
        <f>主动技能!S368</f>
        <v>0</v>
      </c>
      <c r="N365" s="31" t="str">
        <f>IF(主动技能!T368="","",主动技能!T368)</f>
        <v/>
      </c>
      <c r="O365" s="31" t="str">
        <f>IF(主动技能!U368="","",主动技能!U368)</f>
        <v/>
      </c>
      <c r="P365" s="31" t="str">
        <f>IF(主动技能!V368="","",主动技能!V368)</f>
        <v>skill_01</v>
      </c>
      <c r="Q365" s="31" t="str">
        <f>IF(主动技能!W368="","")</f>
        <v/>
      </c>
      <c r="R365" s="31" t="str">
        <f>IF(主动技能!X368="","")</f>
        <v/>
      </c>
      <c r="S365" s="31">
        <f>主动技能!Y368</f>
        <v>0</v>
      </c>
      <c r="T365" s="31">
        <f>主动技能!Z368</f>
        <v>100</v>
      </c>
      <c r="U365" s="31">
        <f>主动技能!AB368</f>
        <v>122</v>
      </c>
      <c r="V365" s="31">
        <f>主动技能!AC368</f>
        <v>0</v>
      </c>
      <c r="W365" s="31">
        <f>主动技能!AD368</f>
        <v>0</v>
      </c>
      <c r="X365" s="31">
        <f>主动技能!AE368</f>
        <v>1</v>
      </c>
      <c r="Y365" s="31">
        <f>主动技能!AF368</f>
        <v>0</v>
      </c>
      <c r="Z365" s="31">
        <f>主动技能!AG368</f>
        <v>0</v>
      </c>
      <c r="AA365" s="31" t="str">
        <f>主动技能!AH368</f>
        <v>attack</v>
      </c>
      <c r="AB365" s="31" t="str">
        <f>IF(主动技能!AI368="","")</f>
        <v/>
      </c>
      <c r="AC365" s="31">
        <f>主动技能!AJ368</f>
        <v>2</v>
      </c>
      <c r="AD365" s="31">
        <f>主动技能!BF368</f>
        <v>100701</v>
      </c>
      <c r="AE365" s="1">
        <f t="shared" si="5"/>
        <v>2</v>
      </c>
    </row>
    <row r="366" spans="1:31" s="31" customFormat="1" x14ac:dyDescent="0.15">
      <c r="A366" s="31">
        <f>主动技能!B369</f>
        <v>10070103</v>
      </c>
      <c r="B366" s="4" t="str">
        <f>主动技能!H369</f>
        <v>普攻</v>
      </c>
      <c r="C366" s="4" t="str">
        <f>主动技能!I369</f>
        <v>对敌方单体攻击，造成100%攻击力（+161）点伤害。</v>
      </c>
      <c r="D366" s="4">
        <f>VLOOKUP(主动技能!J369,对应表!F:G,2,FALSE)</f>
        <v>1</v>
      </c>
      <c r="E366" s="4">
        <f>VLOOKUP(主动技能!K369,对应表!J:K,2,FALSE)</f>
        <v>1</v>
      </c>
      <c r="F366" s="4">
        <f>VLOOKUP(主动技能!L369,对应表!N:O,2,FALSE)</f>
        <v>1</v>
      </c>
      <c r="G366" s="4">
        <f>IF(主动技能!M369="必中",2,1)</f>
        <v>1</v>
      </c>
      <c r="H366" s="4">
        <f>主动技能!N369</f>
        <v>100</v>
      </c>
      <c r="I366" s="4">
        <f>主动技能!O369</f>
        <v>0</v>
      </c>
      <c r="J366" s="31" t="str">
        <f>主动技能!P369</f>
        <v>|||</v>
      </c>
      <c r="K366" s="31">
        <f>主动技能!Q369</f>
        <v>1</v>
      </c>
      <c r="L366" s="31">
        <f>主动技能!R369</f>
        <v>0</v>
      </c>
      <c r="M366" s="31">
        <f>主动技能!S369</f>
        <v>0</v>
      </c>
      <c r="N366" s="31" t="str">
        <f>IF(主动技能!T369="","",主动技能!T369)</f>
        <v/>
      </c>
      <c r="O366" s="31" t="str">
        <f>IF(主动技能!U369="","",主动技能!U369)</f>
        <v/>
      </c>
      <c r="P366" s="31" t="str">
        <f>IF(主动技能!V369="","",主动技能!V369)</f>
        <v>skill_01</v>
      </c>
      <c r="Q366" s="31" t="str">
        <f>IF(主动技能!W369="","")</f>
        <v/>
      </c>
      <c r="R366" s="31" t="str">
        <f>IF(主动技能!X369="","")</f>
        <v/>
      </c>
      <c r="S366" s="31">
        <f>主动技能!Y369</f>
        <v>0</v>
      </c>
      <c r="T366" s="31">
        <f>主动技能!Z369</f>
        <v>100</v>
      </c>
      <c r="U366" s="31">
        <f>主动技能!AB369</f>
        <v>161</v>
      </c>
      <c r="V366" s="31">
        <f>主动技能!AC369</f>
        <v>0</v>
      </c>
      <c r="W366" s="31">
        <f>主动技能!AD369</f>
        <v>0</v>
      </c>
      <c r="X366" s="31">
        <f>主动技能!AE369</f>
        <v>1</v>
      </c>
      <c r="Y366" s="31">
        <f>主动技能!AF369</f>
        <v>0</v>
      </c>
      <c r="Z366" s="31">
        <f>主动技能!AG369</f>
        <v>0</v>
      </c>
      <c r="AA366" s="31" t="str">
        <f>主动技能!AH369</f>
        <v>attack</v>
      </c>
      <c r="AB366" s="31" t="str">
        <f>IF(主动技能!AI369="","")</f>
        <v/>
      </c>
      <c r="AC366" s="31">
        <f>主动技能!AJ369</f>
        <v>3</v>
      </c>
      <c r="AD366" s="31">
        <f>主动技能!BF369</f>
        <v>100701</v>
      </c>
      <c r="AE366" s="1">
        <f t="shared" si="5"/>
        <v>3</v>
      </c>
    </row>
    <row r="367" spans="1:31" s="31" customFormat="1" x14ac:dyDescent="0.15">
      <c r="A367" s="31">
        <f>主动技能!B370</f>
        <v>10070104</v>
      </c>
      <c r="B367" s="4" t="str">
        <f>主动技能!H370</f>
        <v>普攻</v>
      </c>
      <c r="C367" s="4" t="str">
        <f>主动技能!I370</f>
        <v>对敌方单体攻击，造成100%攻击力（+249）点伤害。</v>
      </c>
      <c r="D367" s="4">
        <f>VLOOKUP(主动技能!J370,对应表!F:G,2,FALSE)</f>
        <v>1</v>
      </c>
      <c r="E367" s="4">
        <f>VLOOKUP(主动技能!K370,对应表!J:K,2,FALSE)</f>
        <v>1</v>
      </c>
      <c r="F367" s="4">
        <f>VLOOKUP(主动技能!L370,对应表!N:O,2,FALSE)</f>
        <v>1</v>
      </c>
      <c r="G367" s="4">
        <f>IF(主动技能!M370="必中",2,1)</f>
        <v>1</v>
      </c>
      <c r="H367" s="4">
        <f>主动技能!N370</f>
        <v>100</v>
      </c>
      <c r="I367" s="4">
        <f>主动技能!O370</f>
        <v>0</v>
      </c>
      <c r="J367" s="31" t="str">
        <f>主动技能!P370</f>
        <v>|||</v>
      </c>
      <c r="K367" s="31">
        <f>主动技能!Q370</f>
        <v>1</v>
      </c>
      <c r="L367" s="31">
        <f>主动技能!R370</f>
        <v>0</v>
      </c>
      <c r="M367" s="31">
        <f>主动技能!S370</f>
        <v>0</v>
      </c>
      <c r="N367" s="31" t="str">
        <f>IF(主动技能!T370="","",主动技能!T370)</f>
        <v/>
      </c>
      <c r="O367" s="31" t="str">
        <f>IF(主动技能!U370="","",主动技能!U370)</f>
        <v/>
      </c>
      <c r="P367" s="31" t="str">
        <f>IF(主动技能!V370="","",主动技能!V370)</f>
        <v>skill_01</v>
      </c>
      <c r="Q367" s="31" t="str">
        <f>IF(主动技能!W370="","")</f>
        <v/>
      </c>
      <c r="R367" s="31" t="str">
        <f>IF(主动技能!X370="","")</f>
        <v/>
      </c>
      <c r="S367" s="31">
        <f>主动技能!Y370</f>
        <v>0</v>
      </c>
      <c r="T367" s="31">
        <f>主动技能!Z370</f>
        <v>100</v>
      </c>
      <c r="U367" s="31">
        <f>主动技能!AB370</f>
        <v>249</v>
      </c>
      <c r="V367" s="31">
        <f>主动技能!AC370</f>
        <v>0</v>
      </c>
      <c r="W367" s="31">
        <f>主动技能!AD370</f>
        <v>0</v>
      </c>
      <c r="X367" s="31">
        <f>主动技能!AE370</f>
        <v>1</v>
      </c>
      <c r="Y367" s="31">
        <f>主动技能!AF370</f>
        <v>0</v>
      </c>
      <c r="Z367" s="31">
        <f>主动技能!AG370</f>
        <v>0</v>
      </c>
      <c r="AA367" s="31" t="str">
        <f>主动技能!AH370</f>
        <v>attack</v>
      </c>
      <c r="AB367" s="31" t="str">
        <f>IF(主动技能!AI370="","")</f>
        <v/>
      </c>
      <c r="AC367" s="31">
        <f>主动技能!AJ370</f>
        <v>4</v>
      </c>
      <c r="AD367" s="31">
        <f>主动技能!BF370</f>
        <v>100701</v>
      </c>
      <c r="AE367" s="1">
        <f t="shared" si="5"/>
        <v>4</v>
      </c>
    </row>
    <row r="368" spans="1:31" s="31" customFormat="1" x14ac:dyDescent="0.15">
      <c r="A368" s="31">
        <f>主动技能!B371</f>
        <v>10070105</v>
      </c>
      <c r="B368" s="4" t="str">
        <f>主动技能!H371</f>
        <v>普攻</v>
      </c>
      <c r="C368" s="4" t="str">
        <f>主动技能!I371</f>
        <v>对敌方单体攻击，造成100%攻击力（+373）点伤害。</v>
      </c>
      <c r="D368" s="4">
        <f>VLOOKUP(主动技能!J371,对应表!F:G,2,FALSE)</f>
        <v>1</v>
      </c>
      <c r="E368" s="4">
        <f>VLOOKUP(主动技能!K371,对应表!J:K,2,FALSE)</f>
        <v>1</v>
      </c>
      <c r="F368" s="4">
        <f>VLOOKUP(主动技能!L371,对应表!N:O,2,FALSE)</f>
        <v>1</v>
      </c>
      <c r="G368" s="4">
        <f>IF(主动技能!M371="必中",2,1)</f>
        <v>1</v>
      </c>
      <c r="H368" s="4">
        <f>主动技能!N371</f>
        <v>100</v>
      </c>
      <c r="I368" s="4">
        <f>主动技能!O371</f>
        <v>0</v>
      </c>
      <c r="J368" s="31" t="str">
        <f>主动技能!P371</f>
        <v>|||</v>
      </c>
      <c r="K368" s="31">
        <f>主动技能!Q371</f>
        <v>1</v>
      </c>
      <c r="L368" s="31">
        <f>主动技能!R371</f>
        <v>0</v>
      </c>
      <c r="M368" s="31">
        <f>主动技能!S371</f>
        <v>0</v>
      </c>
      <c r="N368" s="31" t="str">
        <f>IF(主动技能!T371="","",主动技能!T371)</f>
        <v/>
      </c>
      <c r="O368" s="31" t="str">
        <f>IF(主动技能!U371="","",主动技能!U371)</f>
        <v/>
      </c>
      <c r="P368" s="31" t="str">
        <f>IF(主动技能!V371="","",主动技能!V371)</f>
        <v>skill_01</v>
      </c>
      <c r="Q368" s="31" t="str">
        <f>IF(主动技能!W371="","")</f>
        <v/>
      </c>
      <c r="R368" s="31" t="str">
        <f>IF(主动技能!X371="","")</f>
        <v/>
      </c>
      <c r="S368" s="31">
        <f>主动技能!Y371</f>
        <v>0</v>
      </c>
      <c r="T368" s="31">
        <f>主动技能!Z371</f>
        <v>100</v>
      </c>
      <c r="U368" s="31">
        <f>主动技能!AB371</f>
        <v>373</v>
      </c>
      <c r="V368" s="31">
        <f>主动技能!AC371</f>
        <v>0</v>
      </c>
      <c r="W368" s="31">
        <f>主动技能!AD371</f>
        <v>0</v>
      </c>
      <c r="X368" s="31">
        <f>主动技能!AE371</f>
        <v>1</v>
      </c>
      <c r="Y368" s="31">
        <f>主动技能!AF371</f>
        <v>0</v>
      </c>
      <c r="Z368" s="31">
        <f>主动技能!AG371</f>
        <v>0</v>
      </c>
      <c r="AA368" s="31" t="str">
        <f>主动技能!AH371</f>
        <v>attack</v>
      </c>
      <c r="AB368" s="31" t="str">
        <f>IF(主动技能!AI371="","")</f>
        <v/>
      </c>
      <c r="AC368" s="31">
        <f>主动技能!AJ371</f>
        <v>5</v>
      </c>
      <c r="AD368" s="31">
        <f>主动技能!BF371</f>
        <v>100701</v>
      </c>
      <c r="AE368" s="1">
        <f t="shared" si="5"/>
        <v>5</v>
      </c>
    </row>
    <row r="369" spans="1:31" s="31" customFormat="1" x14ac:dyDescent="0.15">
      <c r="A369" s="31">
        <f>主动技能!B372</f>
        <v>10070106</v>
      </c>
      <c r="B369" s="4" t="str">
        <f>主动技能!H372</f>
        <v>普攻</v>
      </c>
      <c r="C369" s="4" t="str">
        <f>主动技能!I372</f>
        <v>对敌方单体攻击，造成100%攻击力（+549）点伤害。</v>
      </c>
      <c r="D369" s="4">
        <f>VLOOKUP(主动技能!J372,对应表!F:G,2,FALSE)</f>
        <v>1</v>
      </c>
      <c r="E369" s="4">
        <f>VLOOKUP(主动技能!K372,对应表!J:K,2,FALSE)</f>
        <v>1</v>
      </c>
      <c r="F369" s="4">
        <f>VLOOKUP(主动技能!L372,对应表!N:O,2,FALSE)</f>
        <v>1</v>
      </c>
      <c r="G369" s="4">
        <f>IF(主动技能!M372="必中",2,1)</f>
        <v>1</v>
      </c>
      <c r="H369" s="4">
        <f>主动技能!N372</f>
        <v>100</v>
      </c>
      <c r="I369" s="4">
        <f>主动技能!O372</f>
        <v>0</v>
      </c>
      <c r="J369" s="31" t="str">
        <f>主动技能!P372</f>
        <v>|||</v>
      </c>
      <c r="K369" s="31">
        <f>主动技能!Q372</f>
        <v>1</v>
      </c>
      <c r="L369" s="31">
        <f>主动技能!R372</f>
        <v>0</v>
      </c>
      <c r="M369" s="31">
        <f>主动技能!S372</f>
        <v>0</v>
      </c>
      <c r="N369" s="31" t="str">
        <f>IF(主动技能!T372="","",主动技能!T372)</f>
        <v/>
      </c>
      <c r="O369" s="31" t="str">
        <f>IF(主动技能!U372="","",主动技能!U372)</f>
        <v/>
      </c>
      <c r="P369" s="31" t="str">
        <f>IF(主动技能!V372="","",主动技能!V372)</f>
        <v>skill_01</v>
      </c>
      <c r="Q369" s="31" t="str">
        <f>IF(主动技能!W372="","")</f>
        <v/>
      </c>
      <c r="R369" s="31" t="str">
        <f>IF(主动技能!X372="","")</f>
        <v/>
      </c>
      <c r="S369" s="31">
        <f>主动技能!Y372</f>
        <v>0</v>
      </c>
      <c r="T369" s="31">
        <f>主动技能!Z372</f>
        <v>100</v>
      </c>
      <c r="U369" s="31">
        <f>主动技能!AB372</f>
        <v>549</v>
      </c>
      <c r="V369" s="31">
        <f>主动技能!AC372</f>
        <v>0</v>
      </c>
      <c r="W369" s="31">
        <f>主动技能!AD372</f>
        <v>0</v>
      </c>
      <c r="X369" s="31">
        <f>主动技能!AE372</f>
        <v>1</v>
      </c>
      <c r="Y369" s="31">
        <f>主动技能!AF372</f>
        <v>0</v>
      </c>
      <c r="Z369" s="31">
        <f>主动技能!AG372</f>
        <v>0</v>
      </c>
      <c r="AA369" s="31" t="str">
        <f>主动技能!AH372</f>
        <v>attack</v>
      </c>
      <c r="AB369" s="31" t="str">
        <f>IF(主动技能!AI372="","")</f>
        <v/>
      </c>
      <c r="AC369" s="31">
        <f>主动技能!AJ372</f>
        <v>6</v>
      </c>
      <c r="AD369" s="31">
        <f>主动技能!BF372</f>
        <v>100701</v>
      </c>
      <c r="AE369" s="1">
        <f t="shared" si="5"/>
        <v>6</v>
      </c>
    </row>
    <row r="370" spans="1:31" s="31" customFormat="1" x14ac:dyDescent="0.15">
      <c r="A370" s="31">
        <f>主动技能!B373</f>
        <v>10070107</v>
      </c>
      <c r="B370" s="4" t="str">
        <f>主动技能!H373</f>
        <v>普攻</v>
      </c>
      <c r="C370" s="4" t="str">
        <f>主动技能!I373</f>
        <v>对敌方单体攻击，造成100%攻击力（+797）点伤害。</v>
      </c>
      <c r="D370" s="4">
        <f>VLOOKUP(主动技能!J373,对应表!F:G,2,FALSE)</f>
        <v>1</v>
      </c>
      <c r="E370" s="4">
        <f>VLOOKUP(主动技能!K373,对应表!J:K,2,FALSE)</f>
        <v>1</v>
      </c>
      <c r="F370" s="4">
        <f>VLOOKUP(主动技能!L373,对应表!N:O,2,FALSE)</f>
        <v>1</v>
      </c>
      <c r="G370" s="4">
        <f>IF(主动技能!M373="必中",2,1)</f>
        <v>1</v>
      </c>
      <c r="H370" s="4">
        <f>主动技能!N373</f>
        <v>100</v>
      </c>
      <c r="I370" s="4">
        <f>主动技能!O373</f>
        <v>0</v>
      </c>
      <c r="J370" s="31" t="str">
        <f>主动技能!P373</f>
        <v>|||</v>
      </c>
      <c r="K370" s="31">
        <f>主动技能!Q373</f>
        <v>1</v>
      </c>
      <c r="L370" s="31">
        <f>主动技能!R373</f>
        <v>0</v>
      </c>
      <c r="M370" s="31">
        <f>主动技能!S373</f>
        <v>0</v>
      </c>
      <c r="N370" s="31" t="str">
        <f>IF(主动技能!T373="","",主动技能!T373)</f>
        <v/>
      </c>
      <c r="O370" s="31" t="str">
        <f>IF(主动技能!U373="","",主动技能!U373)</f>
        <v/>
      </c>
      <c r="P370" s="31" t="str">
        <f>IF(主动技能!V373="","",主动技能!V373)</f>
        <v>skill_01</v>
      </c>
      <c r="Q370" s="31" t="str">
        <f>IF(主动技能!W373="","")</f>
        <v/>
      </c>
      <c r="R370" s="31" t="str">
        <f>IF(主动技能!X373="","")</f>
        <v/>
      </c>
      <c r="S370" s="31">
        <f>主动技能!Y373</f>
        <v>0</v>
      </c>
      <c r="T370" s="31">
        <f>主动技能!Z373</f>
        <v>100</v>
      </c>
      <c r="U370" s="31">
        <f>主动技能!AB373</f>
        <v>797</v>
      </c>
      <c r="V370" s="31">
        <f>主动技能!AC373</f>
        <v>0</v>
      </c>
      <c r="W370" s="31">
        <f>主动技能!AD373</f>
        <v>0</v>
      </c>
      <c r="X370" s="31">
        <f>主动技能!AE373</f>
        <v>1</v>
      </c>
      <c r="Y370" s="31">
        <f>主动技能!AF373</f>
        <v>0</v>
      </c>
      <c r="Z370" s="31">
        <f>主动技能!AG373</f>
        <v>0</v>
      </c>
      <c r="AA370" s="31" t="str">
        <f>主动技能!AH373</f>
        <v>attack</v>
      </c>
      <c r="AB370" s="31" t="str">
        <f>IF(主动技能!AI373="","")</f>
        <v/>
      </c>
      <c r="AC370" s="31">
        <f>主动技能!AJ373</f>
        <v>7</v>
      </c>
      <c r="AD370" s="31">
        <f>主动技能!BF373</f>
        <v>100701</v>
      </c>
      <c r="AE370" s="1">
        <f t="shared" si="5"/>
        <v>7</v>
      </c>
    </row>
    <row r="371" spans="1:31" s="31" customFormat="1" x14ac:dyDescent="0.15">
      <c r="A371" s="31">
        <f>主动技能!B374</f>
        <v>10070108</v>
      </c>
      <c r="B371" s="4" t="str">
        <f>主动技能!H374</f>
        <v>普攻</v>
      </c>
      <c r="C371" s="4" t="str">
        <f>主动技能!I374</f>
        <v>对敌方单体攻击，造成100%攻击力（+1149）点伤害。</v>
      </c>
      <c r="D371" s="4">
        <f>VLOOKUP(主动技能!J374,对应表!F:G,2,FALSE)</f>
        <v>1</v>
      </c>
      <c r="E371" s="4">
        <f>VLOOKUP(主动技能!K374,对应表!J:K,2,FALSE)</f>
        <v>1</v>
      </c>
      <c r="F371" s="4">
        <f>VLOOKUP(主动技能!L374,对应表!N:O,2,FALSE)</f>
        <v>1</v>
      </c>
      <c r="G371" s="4">
        <f>IF(主动技能!M374="必中",2,1)</f>
        <v>1</v>
      </c>
      <c r="H371" s="4">
        <f>主动技能!N374</f>
        <v>100</v>
      </c>
      <c r="I371" s="4">
        <f>主动技能!O374</f>
        <v>0</v>
      </c>
      <c r="J371" s="31" t="str">
        <f>主动技能!P374</f>
        <v>|||</v>
      </c>
      <c r="K371" s="31">
        <f>主动技能!Q374</f>
        <v>1</v>
      </c>
      <c r="L371" s="31">
        <f>主动技能!R374</f>
        <v>0</v>
      </c>
      <c r="M371" s="31">
        <f>主动技能!S374</f>
        <v>0</v>
      </c>
      <c r="N371" s="31" t="str">
        <f>IF(主动技能!T374="","",主动技能!T374)</f>
        <v/>
      </c>
      <c r="O371" s="31" t="str">
        <f>IF(主动技能!U374="","",主动技能!U374)</f>
        <v/>
      </c>
      <c r="P371" s="31" t="str">
        <f>IF(主动技能!V374="","",主动技能!V374)</f>
        <v>skill_01</v>
      </c>
      <c r="Q371" s="31" t="str">
        <f>IF(主动技能!W374="","")</f>
        <v/>
      </c>
      <c r="R371" s="31" t="str">
        <f>IF(主动技能!X374="","")</f>
        <v/>
      </c>
      <c r="S371" s="31">
        <f>主动技能!Y374</f>
        <v>0</v>
      </c>
      <c r="T371" s="31">
        <f>主动技能!Z374</f>
        <v>100</v>
      </c>
      <c r="U371" s="31">
        <f>主动技能!AB374</f>
        <v>1149</v>
      </c>
      <c r="V371" s="31">
        <f>主动技能!AC374</f>
        <v>0</v>
      </c>
      <c r="W371" s="31">
        <f>主动技能!AD374</f>
        <v>0</v>
      </c>
      <c r="X371" s="31">
        <f>主动技能!AE374</f>
        <v>1</v>
      </c>
      <c r="Y371" s="31">
        <f>主动技能!AF374</f>
        <v>0</v>
      </c>
      <c r="Z371" s="31">
        <f>主动技能!AG374</f>
        <v>0</v>
      </c>
      <c r="AA371" s="31" t="str">
        <f>主动技能!AH374</f>
        <v>attack</v>
      </c>
      <c r="AB371" s="31" t="str">
        <f>IF(主动技能!AI374="","")</f>
        <v/>
      </c>
      <c r="AC371" s="31">
        <f>主动技能!AJ374</f>
        <v>8</v>
      </c>
      <c r="AD371" s="31">
        <f>主动技能!BF374</f>
        <v>100701</v>
      </c>
      <c r="AE371" s="1">
        <f t="shared" si="5"/>
        <v>8</v>
      </c>
    </row>
    <row r="372" spans="1:31" s="31" customFormat="1" x14ac:dyDescent="0.15">
      <c r="A372" s="31">
        <f>主动技能!B375</f>
        <v>10070109</v>
      </c>
      <c r="B372" s="4" t="str">
        <f>主动技能!H375</f>
        <v>普攻</v>
      </c>
      <c r="C372" s="4" t="str">
        <f>主动技能!I375</f>
        <v>对敌方单体攻击，造成100%攻击力（+1648）点伤害。</v>
      </c>
      <c r="D372" s="4">
        <f>VLOOKUP(主动技能!J375,对应表!F:G,2,FALSE)</f>
        <v>1</v>
      </c>
      <c r="E372" s="4">
        <f>VLOOKUP(主动技能!K375,对应表!J:K,2,FALSE)</f>
        <v>1</v>
      </c>
      <c r="F372" s="4">
        <f>VLOOKUP(主动技能!L375,对应表!N:O,2,FALSE)</f>
        <v>1</v>
      </c>
      <c r="G372" s="4">
        <f>IF(主动技能!M375="必中",2,1)</f>
        <v>1</v>
      </c>
      <c r="H372" s="4">
        <f>主动技能!N375</f>
        <v>100</v>
      </c>
      <c r="I372" s="4">
        <f>主动技能!O375</f>
        <v>0</v>
      </c>
      <c r="J372" s="31" t="str">
        <f>主动技能!P375</f>
        <v>|||</v>
      </c>
      <c r="K372" s="31">
        <f>主动技能!Q375</f>
        <v>1</v>
      </c>
      <c r="L372" s="31">
        <f>主动技能!R375</f>
        <v>0</v>
      </c>
      <c r="M372" s="31">
        <f>主动技能!S375</f>
        <v>0</v>
      </c>
      <c r="N372" s="31" t="str">
        <f>IF(主动技能!T375="","",主动技能!T375)</f>
        <v/>
      </c>
      <c r="O372" s="31" t="str">
        <f>IF(主动技能!U375="","",主动技能!U375)</f>
        <v/>
      </c>
      <c r="P372" s="31" t="str">
        <f>IF(主动技能!V375="","",主动技能!V375)</f>
        <v>skill_01</v>
      </c>
      <c r="Q372" s="31" t="str">
        <f>IF(主动技能!W375="","")</f>
        <v/>
      </c>
      <c r="R372" s="31" t="str">
        <f>IF(主动技能!X375="","")</f>
        <v/>
      </c>
      <c r="S372" s="31">
        <f>主动技能!Y375</f>
        <v>0</v>
      </c>
      <c r="T372" s="31">
        <f>主动技能!Z375</f>
        <v>100</v>
      </c>
      <c r="U372" s="31">
        <f>主动技能!AB375</f>
        <v>1648</v>
      </c>
      <c r="V372" s="31">
        <f>主动技能!AC375</f>
        <v>0</v>
      </c>
      <c r="W372" s="31">
        <f>主动技能!AD375</f>
        <v>0</v>
      </c>
      <c r="X372" s="31">
        <f>主动技能!AE375</f>
        <v>1</v>
      </c>
      <c r="Y372" s="31">
        <f>主动技能!AF375</f>
        <v>0</v>
      </c>
      <c r="Z372" s="31">
        <f>主动技能!AG375</f>
        <v>0</v>
      </c>
      <c r="AA372" s="31" t="str">
        <f>主动技能!AH375</f>
        <v>attack</v>
      </c>
      <c r="AB372" s="31" t="str">
        <f>IF(主动技能!AI375="","")</f>
        <v/>
      </c>
      <c r="AC372" s="31">
        <f>主动技能!AJ375</f>
        <v>9</v>
      </c>
      <c r="AD372" s="31">
        <f>主动技能!BF375</f>
        <v>100701</v>
      </c>
      <c r="AE372" s="1">
        <f t="shared" si="5"/>
        <v>9</v>
      </c>
    </row>
    <row r="373" spans="1:31" s="31" customFormat="1" x14ac:dyDescent="0.15">
      <c r="A373" s="31">
        <f>主动技能!B376</f>
        <v>10070110</v>
      </c>
      <c r="B373" s="4" t="str">
        <f>主动技能!H376</f>
        <v>普攻</v>
      </c>
      <c r="C373" s="4" t="str">
        <f>主动技能!I376</f>
        <v>对敌方单体攻击，造成100%攻击力（+2353）点伤害。</v>
      </c>
      <c r="D373" s="4">
        <f>VLOOKUP(主动技能!J376,对应表!F:G,2,FALSE)</f>
        <v>1</v>
      </c>
      <c r="E373" s="4">
        <f>VLOOKUP(主动技能!K376,对应表!J:K,2,FALSE)</f>
        <v>1</v>
      </c>
      <c r="F373" s="4">
        <f>VLOOKUP(主动技能!L376,对应表!N:O,2,FALSE)</f>
        <v>1</v>
      </c>
      <c r="G373" s="4">
        <f>IF(主动技能!M376="必中",2,1)</f>
        <v>1</v>
      </c>
      <c r="H373" s="4">
        <f>主动技能!N376</f>
        <v>100</v>
      </c>
      <c r="I373" s="4">
        <f>主动技能!O376</f>
        <v>0</v>
      </c>
      <c r="J373" s="31" t="str">
        <f>主动技能!P376</f>
        <v>|||</v>
      </c>
      <c r="K373" s="31">
        <f>主动技能!Q376</f>
        <v>1</v>
      </c>
      <c r="L373" s="31">
        <f>主动技能!R376</f>
        <v>0</v>
      </c>
      <c r="M373" s="31">
        <f>主动技能!S376</f>
        <v>0</v>
      </c>
      <c r="N373" s="31" t="str">
        <f>IF(主动技能!T376="","",主动技能!T376)</f>
        <v/>
      </c>
      <c r="O373" s="31" t="str">
        <f>IF(主动技能!U376="","",主动技能!U376)</f>
        <v/>
      </c>
      <c r="P373" s="31" t="str">
        <f>IF(主动技能!V376="","",主动技能!V376)</f>
        <v>skill_01</v>
      </c>
      <c r="Q373" s="31" t="str">
        <f>IF(主动技能!W376="","")</f>
        <v/>
      </c>
      <c r="R373" s="31" t="str">
        <f>IF(主动技能!X376="","")</f>
        <v/>
      </c>
      <c r="S373" s="31">
        <f>主动技能!Y376</f>
        <v>0</v>
      </c>
      <c r="T373" s="31">
        <f>主动技能!Z376</f>
        <v>100</v>
      </c>
      <c r="U373" s="31">
        <f>主动技能!AB376</f>
        <v>2353</v>
      </c>
      <c r="V373" s="31">
        <f>主动技能!AC376</f>
        <v>0</v>
      </c>
      <c r="W373" s="31">
        <f>主动技能!AD376</f>
        <v>0</v>
      </c>
      <c r="X373" s="31">
        <f>主动技能!AE376</f>
        <v>1</v>
      </c>
      <c r="Y373" s="31">
        <f>主动技能!AF376</f>
        <v>0</v>
      </c>
      <c r="Z373" s="31">
        <f>主动技能!AG376</f>
        <v>0</v>
      </c>
      <c r="AA373" s="31" t="str">
        <f>主动技能!AH376</f>
        <v>attack</v>
      </c>
      <c r="AB373" s="31" t="str">
        <f>IF(主动技能!AI376="","")</f>
        <v/>
      </c>
      <c r="AC373" s="31">
        <f>主动技能!AJ376</f>
        <v>10</v>
      </c>
      <c r="AD373" s="31">
        <f>主动技能!BF376</f>
        <v>100701</v>
      </c>
      <c r="AE373" s="1">
        <f t="shared" si="5"/>
        <v>10</v>
      </c>
    </row>
    <row r="374" spans="1:31" s="31" customFormat="1" x14ac:dyDescent="0.15">
      <c r="A374" s="31">
        <f>主动技能!B377</f>
        <v>10070111</v>
      </c>
      <c r="B374" s="4" t="str">
        <f>主动技能!H377</f>
        <v>普攻</v>
      </c>
      <c r="C374" s="4" t="str">
        <f>主动技能!I377</f>
        <v>对敌方单体攻击，造成100%攻击力（+3352）点伤害。</v>
      </c>
      <c r="D374" s="4">
        <f>VLOOKUP(主动技能!J377,对应表!F:G,2,FALSE)</f>
        <v>1</v>
      </c>
      <c r="E374" s="4">
        <f>VLOOKUP(主动技能!K377,对应表!J:K,2,FALSE)</f>
        <v>1</v>
      </c>
      <c r="F374" s="4">
        <f>VLOOKUP(主动技能!L377,对应表!N:O,2,FALSE)</f>
        <v>1</v>
      </c>
      <c r="G374" s="4">
        <f>IF(主动技能!M377="必中",2,1)</f>
        <v>1</v>
      </c>
      <c r="H374" s="4">
        <f>主动技能!N377</f>
        <v>100</v>
      </c>
      <c r="I374" s="4">
        <f>主动技能!O377</f>
        <v>0</v>
      </c>
      <c r="J374" s="31" t="str">
        <f>主动技能!P377</f>
        <v>|||</v>
      </c>
      <c r="K374" s="31">
        <f>主动技能!Q377</f>
        <v>1</v>
      </c>
      <c r="L374" s="31">
        <f>主动技能!R377</f>
        <v>0</v>
      </c>
      <c r="M374" s="31">
        <f>主动技能!S377</f>
        <v>0</v>
      </c>
      <c r="N374" s="31" t="str">
        <f>IF(主动技能!T377="","",主动技能!T377)</f>
        <v/>
      </c>
      <c r="O374" s="31" t="str">
        <f>IF(主动技能!U377="","",主动技能!U377)</f>
        <v/>
      </c>
      <c r="P374" s="31" t="str">
        <f>IF(主动技能!V377="","",主动技能!V377)</f>
        <v>skill_01</v>
      </c>
      <c r="Q374" s="31" t="str">
        <f>IF(主动技能!W377="","")</f>
        <v/>
      </c>
      <c r="R374" s="31" t="str">
        <f>IF(主动技能!X377="","")</f>
        <v/>
      </c>
      <c r="S374" s="31">
        <f>主动技能!Y377</f>
        <v>0</v>
      </c>
      <c r="T374" s="31">
        <f>主动技能!Z377</f>
        <v>100</v>
      </c>
      <c r="U374" s="31">
        <f>主动技能!AB377</f>
        <v>3352</v>
      </c>
      <c r="V374" s="31">
        <f>主动技能!AC377</f>
        <v>0</v>
      </c>
      <c r="W374" s="31">
        <f>主动技能!AD377</f>
        <v>0</v>
      </c>
      <c r="X374" s="31">
        <f>主动技能!AE377</f>
        <v>1</v>
      </c>
      <c r="Y374" s="31">
        <f>主动技能!AF377</f>
        <v>0</v>
      </c>
      <c r="Z374" s="31">
        <f>主动技能!AG377</f>
        <v>0</v>
      </c>
      <c r="AA374" s="31" t="str">
        <f>主动技能!AH377</f>
        <v>attack</v>
      </c>
      <c r="AB374" s="31" t="str">
        <f>IF(主动技能!AI377="","")</f>
        <v/>
      </c>
      <c r="AC374" s="31">
        <f>主动技能!AJ377</f>
        <v>11</v>
      </c>
      <c r="AD374" s="31">
        <f>主动技能!BF377</f>
        <v>100701</v>
      </c>
      <c r="AE374" s="1">
        <f t="shared" si="5"/>
        <v>11</v>
      </c>
    </row>
    <row r="375" spans="1:31" s="31" customFormat="1" x14ac:dyDescent="0.15">
      <c r="A375" s="31">
        <f>主动技能!B378</f>
        <v>10070112</v>
      </c>
      <c r="B375" s="4" t="str">
        <f>主动技能!H378</f>
        <v>普攻</v>
      </c>
      <c r="C375" s="4" t="str">
        <f>主动技能!I378</f>
        <v>对敌方单体攻击，造成100%攻击力（+4766）点伤害。</v>
      </c>
      <c r="D375" s="4">
        <f>VLOOKUP(主动技能!J378,对应表!F:G,2,FALSE)</f>
        <v>1</v>
      </c>
      <c r="E375" s="4">
        <f>VLOOKUP(主动技能!K378,对应表!J:K,2,FALSE)</f>
        <v>1</v>
      </c>
      <c r="F375" s="4">
        <f>VLOOKUP(主动技能!L378,对应表!N:O,2,FALSE)</f>
        <v>1</v>
      </c>
      <c r="G375" s="4">
        <f>IF(主动技能!M378="必中",2,1)</f>
        <v>1</v>
      </c>
      <c r="H375" s="4">
        <f>主动技能!N378</f>
        <v>100</v>
      </c>
      <c r="I375" s="4">
        <f>主动技能!O378</f>
        <v>0</v>
      </c>
      <c r="J375" s="31" t="str">
        <f>主动技能!P378</f>
        <v>|||</v>
      </c>
      <c r="K375" s="31">
        <f>主动技能!Q378</f>
        <v>1</v>
      </c>
      <c r="L375" s="31">
        <f>主动技能!R378</f>
        <v>0</v>
      </c>
      <c r="M375" s="31">
        <f>主动技能!S378</f>
        <v>0</v>
      </c>
      <c r="N375" s="31" t="str">
        <f>IF(主动技能!T378="","",主动技能!T378)</f>
        <v/>
      </c>
      <c r="O375" s="31" t="str">
        <f>IF(主动技能!U378="","",主动技能!U378)</f>
        <v/>
      </c>
      <c r="P375" s="31" t="str">
        <f>IF(主动技能!V378="","",主动技能!V378)</f>
        <v>skill_01</v>
      </c>
      <c r="Q375" s="31" t="str">
        <f>IF(主动技能!W378="","")</f>
        <v/>
      </c>
      <c r="R375" s="31" t="str">
        <f>IF(主动技能!X378="","")</f>
        <v/>
      </c>
      <c r="S375" s="31">
        <f>主动技能!Y378</f>
        <v>0</v>
      </c>
      <c r="T375" s="31">
        <f>主动技能!Z378</f>
        <v>100</v>
      </c>
      <c r="U375" s="31">
        <f>主动技能!AB378</f>
        <v>4766</v>
      </c>
      <c r="V375" s="31">
        <f>主动技能!AC378</f>
        <v>0</v>
      </c>
      <c r="W375" s="31">
        <f>主动技能!AD378</f>
        <v>0</v>
      </c>
      <c r="X375" s="31">
        <f>主动技能!AE378</f>
        <v>1</v>
      </c>
      <c r="Y375" s="31">
        <f>主动技能!AF378</f>
        <v>0</v>
      </c>
      <c r="Z375" s="31">
        <f>主动技能!AG378</f>
        <v>0</v>
      </c>
      <c r="AA375" s="31" t="str">
        <f>主动技能!AH378</f>
        <v>attack</v>
      </c>
      <c r="AB375" s="31" t="str">
        <f>IF(主动技能!AI378="","")</f>
        <v/>
      </c>
      <c r="AC375" s="31">
        <f>主动技能!AJ378</f>
        <v>12</v>
      </c>
      <c r="AD375" s="31">
        <f>主动技能!BF378</f>
        <v>100701</v>
      </c>
      <c r="AE375" s="1">
        <f t="shared" si="5"/>
        <v>12</v>
      </c>
    </row>
    <row r="376" spans="1:31" s="31" customFormat="1" x14ac:dyDescent="0.15">
      <c r="A376" s="31">
        <f>主动技能!B379</f>
        <v>10070113</v>
      </c>
      <c r="B376" s="4" t="str">
        <f>主动技能!H379</f>
        <v>普攻</v>
      </c>
      <c r="C376" s="4" t="str">
        <f>主动技能!I379</f>
        <v>对敌方单体攻击，造成100%攻击力（+6767）点伤害。</v>
      </c>
      <c r="D376" s="4">
        <f>VLOOKUP(主动技能!J379,对应表!F:G,2,FALSE)</f>
        <v>1</v>
      </c>
      <c r="E376" s="4">
        <f>VLOOKUP(主动技能!K379,对应表!J:K,2,FALSE)</f>
        <v>1</v>
      </c>
      <c r="F376" s="4">
        <f>VLOOKUP(主动技能!L379,对应表!N:O,2,FALSE)</f>
        <v>1</v>
      </c>
      <c r="G376" s="4">
        <f>IF(主动技能!M379="必中",2,1)</f>
        <v>1</v>
      </c>
      <c r="H376" s="4">
        <f>主动技能!N379</f>
        <v>100</v>
      </c>
      <c r="I376" s="4">
        <f>主动技能!O379</f>
        <v>0</v>
      </c>
      <c r="J376" s="31" t="str">
        <f>主动技能!P379</f>
        <v>|||</v>
      </c>
      <c r="K376" s="31">
        <f>主动技能!Q379</f>
        <v>1</v>
      </c>
      <c r="L376" s="31">
        <f>主动技能!R379</f>
        <v>0</v>
      </c>
      <c r="M376" s="31">
        <f>主动技能!S379</f>
        <v>0</v>
      </c>
      <c r="N376" s="31" t="str">
        <f>IF(主动技能!T379="","",主动技能!T379)</f>
        <v/>
      </c>
      <c r="O376" s="31" t="str">
        <f>IF(主动技能!U379="","",主动技能!U379)</f>
        <v/>
      </c>
      <c r="P376" s="31" t="str">
        <f>IF(主动技能!V379="","",主动技能!V379)</f>
        <v>skill_01</v>
      </c>
      <c r="Q376" s="31" t="str">
        <f>IF(主动技能!W379="","")</f>
        <v/>
      </c>
      <c r="R376" s="31" t="str">
        <f>IF(主动技能!X379="","")</f>
        <v/>
      </c>
      <c r="S376" s="31">
        <f>主动技能!Y379</f>
        <v>0</v>
      </c>
      <c r="T376" s="31">
        <f>主动技能!Z379</f>
        <v>100</v>
      </c>
      <c r="U376" s="31">
        <f>主动技能!AB379</f>
        <v>6767</v>
      </c>
      <c r="V376" s="31">
        <f>主动技能!AC379</f>
        <v>0</v>
      </c>
      <c r="W376" s="31">
        <f>主动技能!AD379</f>
        <v>0</v>
      </c>
      <c r="X376" s="31">
        <f>主动技能!AE379</f>
        <v>1</v>
      </c>
      <c r="Y376" s="31">
        <f>主动技能!AF379</f>
        <v>0</v>
      </c>
      <c r="Z376" s="31">
        <f>主动技能!AG379</f>
        <v>0</v>
      </c>
      <c r="AA376" s="31" t="str">
        <f>主动技能!AH379</f>
        <v>attack</v>
      </c>
      <c r="AB376" s="31" t="str">
        <f>IF(主动技能!AI379="","")</f>
        <v/>
      </c>
      <c r="AC376" s="31">
        <f>主动技能!AJ379</f>
        <v>13</v>
      </c>
      <c r="AD376" s="31">
        <f>主动技能!BF379</f>
        <v>100701</v>
      </c>
      <c r="AE376" s="1">
        <f t="shared" si="5"/>
        <v>13</v>
      </c>
    </row>
    <row r="377" spans="1:31" s="31" customFormat="1" x14ac:dyDescent="0.15">
      <c r="A377" s="31">
        <f>主动技能!B380</f>
        <v>10070114</v>
      </c>
      <c r="B377" s="4" t="str">
        <f>主动技能!H380</f>
        <v>普攻</v>
      </c>
      <c r="C377" s="4" t="str">
        <f>主动技能!I380</f>
        <v>对敌方单体攻击，造成100%攻击力（+9601）点伤害。</v>
      </c>
      <c r="D377" s="4">
        <f>VLOOKUP(主动技能!J380,对应表!F:G,2,FALSE)</f>
        <v>1</v>
      </c>
      <c r="E377" s="4">
        <f>VLOOKUP(主动技能!K380,对应表!J:K,2,FALSE)</f>
        <v>1</v>
      </c>
      <c r="F377" s="4">
        <f>VLOOKUP(主动技能!L380,对应表!N:O,2,FALSE)</f>
        <v>1</v>
      </c>
      <c r="G377" s="4">
        <f>IF(主动技能!M380="必中",2,1)</f>
        <v>1</v>
      </c>
      <c r="H377" s="4">
        <f>主动技能!N380</f>
        <v>100</v>
      </c>
      <c r="I377" s="4">
        <f>主动技能!O380</f>
        <v>0</v>
      </c>
      <c r="J377" s="31" t="str">
        <f>主动技能!P380</f>
        <v>|||</v>
      </c>
      <c r="K377" s="31">
        <f>主动技能!Q380</f>
        <v>1</v>
      </c>
      <c r="L377" s="31">
        <f>主动技能!R380</f>
        <v>0</v>
      </c>
      <c r="M377" s="31">
        <f>主动技能!S380</f>
        <v>0</v>
      </c>
      <c r="N377" s="31" t="str">
        <f>IF(主动技能!T380="","",主动技能!T380)</f>
        <v/>
      </c>
      <c r="O377" s="31" t="str">
        <f>IF(主动技能!U380="","",主动技能!U380)</f>
        <v/>
      </c>
      <c r="P377" s="31" t="str">
        <f>IF(主动技能!V380="","",主动技能!V380)</f>
        <v>skill_01</v>
      </c>
      <c r="Q377" s="31" t="str">
        <f>IF(主动技能!W380="","")</f>
        <v/>
      </c>
      <c r="R377" s="31" t="str">
        <f>IF(主动技能!X380="","")</f>
        <v/>
      </c>
      <c r="S377" s="31">
        <f>主动技能!Y380</f>
        <v>0</v>
      </c>
      <c r="T377" s="31">
        <f>主动技能!Z380</f>
        <v>100</v>
      </c>
      <c r="U377" s="31">
        <f>主动技能!AB380</f>
        <v>9601</v>
      </c>
      <c r="V377" s="31">
        <f>主动技能!AC380</f>
        <v>0</v>
      </c>
      <c r="W377" s="31">
        <f>主动技能!AD380</f>
        <v>0</v>
      </c>
      <c r="X377" s="31">
        <f>主动技能!AE380</f>
        <v>1</v>
      </c>
      <c r="Y377" s="31">
        <f>主动技能!AF380</f>
        <v>0</v>
      </c>
      <c r="Z377" s="31">
        <f>主动技能!AG380</f>
        <v>0</v>
      </c>
      <c r="AA377" s="31" t="str">
        <f>主动技能!AH380</f>
        <v>attack</v>
      </c>
      <c r="AB377" s="31" t="str">
        <f>IF(主动技能!AI380="","")</f>
        <v/>
      </c>
      <c r="AC377" s="31">
        <f>主动技能!AJ380</f>
        <v>14</v>
      </c>
      <c r="AD377" s="31">
        <f>主动技能!BF380</f>
        <v>100701</v>
      </c>
      <c r="AE377" s="1">
        <f t="shared" si="5"/>
        <v>14</v>
      </c>
    </row>
    <row r="378" spans="1:31" s="31" customFormat="1" x14ac:dyDescent="0.15">
      <c r="A378" s="31">
        <f>主动技能!B381</f>
        <v>10070115</v>
      </c>
      <c r="B378" s="4" t="str">
        <f>主动技能!H381</f>
        <v>普攻</v>
      </c>
      <c r="C378" s="4" t="str">
        <f>主动技能!I381</f>
        <v>对敌方单体攻击，造成100%攻击力（+13613）点伤害。</v>
      </c>
      <c r="D378" s="4">
        <f>VLOOKUP(主动技能!J381,对应表!F:G,2,FALSE)</f>
        <v>1</v>
      </c>
      <c r="E378" s="4">
        <f>VLOOKUP(主动技能!K381,对应表!J:K,2,FALSE)</f>
        <v>1</v>
      </c>
      <c r="F378" s="4">
        <f>VLOOKUP(主动技能!L381,对应表!N:O,2,FALSE)</f>
        <v>1</v>
      </c>
      <c r="G378" s="4">
        <f>IF(主动技能!M381="必中",2,1)</f>
        <v>1</v>
      </c>
      <c r="H378" s="4">
        <f>主动技能!N381</f>
        <v>100</v>
      </c>
      <c r="I378" s="4">
        <f>主动技能!O381</f>
        <v>0</v>
      </c>
      <c r="J378" s="31" t="str">
        <f>主动技能!P381</f>
        <v>|||</v>
      </c>
      <c r="K378" s="31">
        <f>主动技能!Q381</f>
        <v>1</v>
      </c>
      <c r="L378" s="31">
        <f>主动技能!R381</f>
        <v>0</v>
      </c>
      <c r="M378" s="31">
        <f>主动技能!S381</f>
        <v>0</v>
      </c>
      <c r="N378" s="31" t="str">
        <f>IF(主动技能!T381="","",主动技能!T381)</f>
        <v/>
      </c>
      <c r="O378" s="31" t="str">
        <f>IF(主动技能!U381="","",主动技能!U381)</f>
        <v/>
      </c>
      <c r="P378" s="31" t="str">
        <f>IF(主动技能!V381="","",主动技能!V381)</f>
        <v>skill_01</v>
      </c>
      <c r="Q378" s="31" t="str">
        <f>IF(主动技能!W381="","")</f>
        <v/>
      </c>
      <c r="R378" s="31" t="str">
        <f>IF(主动技能!X381="","")</f>
        <v/>
      </c>
      <c r="S378" s="31">
        <f>主动技能!Y381</f>
        <v>0</v>
      </c>
      <c r="T378" s="31">
        <f>主动技能!Z381</f>
        <v>100</v>
      </c>
      <c r="U378" s="31">
        <f>主动技能!AB381</f>
        <v>13613</v>
      </c>
      <c r="V378" s="31">
        <f>主动技能!AC381</f>
        <v>0</v>
      </c>
      <c r="W378" s="31">
        <f>主动技能!AD381</f>
        <v>0</v>
      </c>
      <c r="X378" s="31">
        <f>主动技能!AE381</f>
        <v>1</v>
      </c>
      <c r="Y378" s="31">
        <f>主动技能!AF381</f>
        <v>0</v>
      </c>
      <c r="Z378" s="31">
        <f>主动技能!AG381</f>
        <v>0</v>
      </c>
      <c r="AA378" s="31" t="str">
        <f>主动技能!AH381</f>
        <v>attack</v>
      </c>
      <c r="AB378" s="31" t="str">
        <f>IF(主动技能!AI381="","")</f>
        <v/>
      </c>
      <c r="AC378" s="31">
        <f>主动技能!AJ381</f>
        <v>15</v>
      </c>
      <c r="AD378" s="31">
        <f>主动技能!BF381</f>
        <v>100701</v>
      </c>
      <c r="AE378" s="1">
        <f t="shared" si="5"/>
        <v>15</v>
      </c>
    </row>
    <row r="379" spans="1:31" s="31" customFormat="1" x14ac:dyDescent="0.15">
      <c r="A379" s="31">
        <f>主动技能!B382</f>
        <v>10070116</v>
      </c>
      <c r="B379" s="4" t="str">
        <f>主动技能!H382</f>
        <v>普攻</v>
      </c>
      <c r="C379" s="4" t="str">
        <f>主动技能!I382</f>
        <v>对敌方单体攻击，造成100%攻击力（+19292）点伤害。</v>
      </c>
      <c r="D379" s="4">
        <f>VLOOKUP(主动技能!J382,对应表!F:G,2,FALSE)</f>
        <v>1</v>
      </c>
      <c r="E379" s="4">
        <f>VLOOKUP(主动技能!K382,对应表!J:K,2,FALSE)</f>
        <v>1</v>
      </c>
      <c r="F379" s="4">
        <f>VLOOKUP(主动技能!L382,对应表!N:O,2,FALSE)</f>
        <v>1</v>
      </c>
      <c r="G379" s="4">
        <f>IF(主动技能!M382="必中",2,1)</f>
        <v>1</v>
      </c>
      <c r="H379" s="4">
        <f>主动技能!N382</f>
        <v>100</v>
      </c>
      <c r="I379" s="4">
        <f>主动技能!O382</f>
        <v>0</v>
      </c>
      <c r="J379" s="31" t="str">
        <f>主动技能!P382</f>
        <v>|||</v>
      </c>
      <c r="K379" s="31">
        <f>主动技能!Q382</f>
        <v>1</v>
      </c>
      <c r="L379" s="31">
        <f>主动技能!R382</f>
        <v>0</v>
      </c>
      <c r="M379" s="31">
        <f>主动技能!S382</f>
        <v>0</v>
      </c>
      <c r="N379" s="31" t="str">
        <f>IF(主动技能!T382="","",主动技能!T382)</f>
        <v/>
      </c>
      <c r="O379" s="31" t="str">
        <f>IF(主动技能!U382="","",主动技能!U382)</f>
        <v/>
      </c>
      <c r="P379" s="31" t="str">
        <f>IF(主动技能!V382="","",主动技能!V382)</f>
        <v>skill_01</v>
      </c>
      <c r="Q379" s="31" t="str">
        <f>IF(主动技能!W382="","")</f>
        <v/>
      </c>
      <c r="R379" s="31" t="str">
        <f>IF(主动技能!X382="","")</f>
        <v/>
      </c>
      <c r="S379" s="31">
        <f>主动技能!Y382</f>
        <v>0</v>
      </c>
      <c r="T379" s="31">
        <f>主动技能!Z382</f>
        <v>100</v>
      </c>
      <c r="U379" s="31">
        <f>主动技能!AB382</f>
        <v>19292</v>
      </c>
      <c r="V379" s="31">
        <f>主动技能!AC382</f>
        <v>0</v>
      </c>
      <c r="W379" s="31">
        <f>主动技能!AD382</f>
        <v>0</v>
      </c>
      <c r="X379" s="31">
        <f>主动技能!AE382</f>
        <v>1</v>
      </c>
      <c r="Y379" s="31">
        <f>主动技能!AF382</f>
        <v>0</v>
      </c>
      <c r="Z379" s="31">
        <f>主动技能!AG382</f>
        <v>0</v>
      </c>
      <c r="AA379" s="31" t="str">
        <f>主动技能!AH382</f>
        <v>attack</v>
      </c>
      <c r="AB379" s="31" t="str">
        <f>IF(主动技能!AI382="","")</f>
        <v/>
      </c>
      <c r="AC379" s="31">
        <f>主动技能!AJ382</f>
        <v>16</v>
      </c>
      <c r="AD379" s="31">
        <f>主动技能!BF382</f>
        <v>100701</v>
      </c>
      <c r="AE379" s="1">
        <f t="shared" si="5"/>
        <v>16</v>
      </c>
    </row>
    <row r="380" spans="1:31" s="31" customFormat="1" x14ac:dyDescent="0.15">
      <c r="A380" s="31">
        <f>主动技能!B383</f>
        <v>10070117</v>
      </c>
      <c r="B380" s="4" t="str">
        <f>主动技能!H383</f>
        <v>普攻</v>
      </c>
      <c r="C380" s="4" t="str">
        <f>主动技能!I383</f>
        <v>对敌方单体攻击，造成100%攻击力（+27333）点伤害。</v>
      </c>
      <c r="D380" s="4">
        <f>VLOOKUP(主动技能!J383,对应表!F:G,2,FALSE)</f>
        <v>1</v>
      </c>
      <c r="E380" s="4">
        <f>VLOOKUP(主动技能!K383,对应表!J:K,2,FALSE)</f>
        <v>1</v>
      </c>
      <c r="F380" s="4">
        <f>VLOOKUP(主动技能!L383,对应表!N:O,2,FALSE)</f>
        <v>1</v>
      </c>
      <c r="G380" s="4">
        <f>IF(主动技能!M383="必中",2,1)</f>
        <v>1</v>
      </c>
      <c r="H380" s="4">
        <f>主动技能!N383</f>
        <v>100</v>
      </c>
      <c r="I380" s="4">
        <f>主动技能!O383</f>
        <v>0</v>
      </c>
      <c r="J380" s="31" t="str">
        <f>主动技能!P383</f>
        <v>|||</v>
      </c>
      <c r="K380" s="31">
        <f>主动技能!Q383</f>
        <v>1</v>
      </c>
      <c r="L380" s="31">
        <f>主动技能!R383</f>
        <v>0</v>
      </c>
      <c r="M380" s="31">
        <f>主动技能!S383</f>
        <v>0</v>
      </c>
      <c r="N380" s="31" t="str">
        <f>IF(主动技能!T383="","",主动技能!T383)</f>
        <v/>
      </c>
      <c r="O380" s="31" t="str">
        <f>IF(主动技能!U383="","",主动技能!U383)</f>
        <v/>
      </c>
      <c r="P380" s="31" t="str">
        <f>IF(主动技能!V383="","",主动技能!V383)</f>
        <v>skill_01</v>
      </c>
      <c r="Q380" s="31" t="str">
        <f>IF(主动技能!W383="","")</f>
        <v/>
      </c>
      <c r="R380" s="31" t="str">
        <f>IF(主动技能!X383="","")</f>
        <v/>
      </c>
      <c r="S380" s="31">
        <f>主动技能!Y383</f>
        <v>0</v>
      </c>
      <c r="T380" s="31">
        <f>主动技能!Z383</f>
        <v>100</v>
      </c>
      <c r="U380" s="31">
        <f>主动技能!AB383</f>
        <v>27333</v>
      </c>
      <c r="V380" s="31">
        <f>主动技能!AC383</f>
        <v>0</v>
      </c>
      <c r="W380" s="31">
        <f>主动技能!AD383</f>
        <v>0</v>
      </c>
      <c r="X380" s="31">
        <f>主动技能!AE383</f>
        <v>1</v>
      </c>
      <c r="Y380" s="31">
        <f>主动技能!AF383</f>
        <v>0</v>
      </c>
      <c r="Z380" s="31">
        <f>主动技能!AG383</f>
        <v>0</v>
      </c>
      <c r="AA380" s="31" t="str">
        <f>主动技能!AH383</f>
        <v>attack</v>
      </c>
      <c r="AB380" s="31" t="str">
        <f>IF(主动技能!AI383="","")</f>
        <v/>
      </c>
      <c r="AC380" s="31">
        <f>主动技能!AJ383</f>
        <v>17</v>
      </c>
      <c r="AD380" s="31">
        <f>主动技能!BF383</f>
        <v>100701</v>
      </c>
      <c r="AE380" s="1">
        <f t="shared" si="5"/>
        <v>17</v>
      </c>
    </row>
    <row r="381" spans="1:31" s="31" customFormat="1" x14ac:dyDescent="0.15">
      <c r="A381" s="31">
        <f>主动技能!B384</f>
        <v>10070118</v>
      </c>
      <c r="B381" s="4" t="str">
        <f>主动技能!H384</f>
        <v>普攻</v>
      </c>
      <c r="C381" s="4" t="str">
        <f>主动技能!I384</f>
        <v>对敌方单体攻击，造成100%攻击力（+38716）点伤害。</v>
      </c>
      <c r="D381" s="4">
        <f>VLOOKUP(主动技能!J384,对应表!F:G,2,FALSE)</f>
        <v>1</v>
      </c>
      <c r="E381" s="4">
        <f>VLOOKUP(主动技能!K384,对应表!J:K,2,FALSE)</f>
        <v>1</v>
      </c>
      <c r="F381" s="4">
        <f>VLOOKUP(主动技能!L384,对应表!N:O,2,FALSE)</f>
        <v>1</v>
      </c>
      <c r="G381" s="4">
        <f>IF(主动技能!M384="必中",2,1)</f>
        <v>1</v>
      </c>
      <c r="H381" s="4">
        <f>主动技能!N384</f>
        <v>100</v>
      </c>
      <c r="I381" s="4">
        <f>主动技能!O384</f>
        <v>0</v>
      </c>
      <c r="J381" s="31" t="str">
        <f>主动技能!P384</f>
        <v>|||</v>
      </c>
      <c r="K381" s="31">
        <f>主动技能!Q384</f>
        <v>1</v>
      </c>
      <c r="L381" s="31">
        <f>主动技能!R384</f>
        <v>0</v>
      </c>
      <c r="M381" s="31">
        <f>主动技能!S384</f>
        <v>0</v>
      </c>
      <c r="N381" s="31" t="str">
        <f>IF(主动技能!T384="","",主动技能!T384)</f>
        <v/>
      </c>
      <c r="O381" s="31" t="str">
        <f>IF(主动技能!U384="","",主动技能!U384)</f>
        <v/>
      </c>
      <c r="P381" s="31" t="str">
        <f>IF(主动技能!V384="","",主动技能!V384)</f>
        <v>skill_01</v>
      </c>
      <c r="Q381" s="31" t="str">
        <f>IF(主动技能!W384="","")</f>
        <v/>
      </c>
      <c r="R381" s="31" t="str">
        <f>IF(主动技能!X384="","")</f>
        <v/>
      </c>
      <c r="S381" s="31">
        <f>主动技能!Y384</f>
        <v>0</v>
      </c>
      <c r="T381" s="31">
        <f>主动技能!Z384</f>
        <v>100</v>
      </c>
      <c r="U381" s="31">
        <f>主动技能!AB384</f>
        <v>38716</v>
      </c>
      <c r="V381" s="31">
        <f>主动技能!AC384</f>
        <v>0</v>
      </c>
      <c r="W381" s="31">
        <f>主动技能!AD384</f>
        <v>0</v>
      </c>
      <c r="X381" s="31">
        <f>主动技能!AE384</f>
        <v>1</v>
      </c>
      <c r="Y381" s="31">
        <f>主动技能!AF384</f>
        <v>0</v>
      </c>
      <c r="Z381" s="31">
        <f>主动技能!AG384</f>
        <v>0</v>
      </c>
      <c r="AA381" s="31" t="str">
        <f>主动技能!AH384</f>
        <v>attack</v>
      </c>
      <c r="AB381" s="31" t="str">
        <f>IF(主动技能!AI384="","")</f>
        <v/>
      </c>
      <c r="AC381" s="31">
        <f>主动技能!AJ384</f>
        <v>18</v>
      </c>
      <c r="AD381" s="31">
        <f>主动技能!BF384</f>
        <v>100701</v>
      </c>
      <c r="AE381" s="1">
        <f t="shared" si="5"/>
        <v>18</v>
      </c>
    </row>
    <row r="382" spans="1:31" s="31" customFormat="1" x14ac:dyDescent="0.15">
      <c r="A382" s="31">
        <f>主动技能!B385</f>
        <v>10070119</v>
      </c>
      <c r="B382" s="4" t="str">
        <f>主动技能!H385</f>
        <v>普攻</v>
      </c>
      <c r="C382" s="4" t="str">
        <f>主动技能!I385</f>
        <v>对敌方单体攻击，造成100%攻击力（+54831）点伤害。</v>
      </c>
      <c r="D382" s="4">
        <f>VLOOKUP(主动技能!J385,对应表!F:G,2,FALSE)</f>
        <v>1</v>
      </c>
      <c r="E382" s="4">
        <f>VLOOKUP(主动技能!K385,对应表!J:K,2,FALSE)</f>
        <v>1</v>
      </c>
      <c r="F382" s="4">
        <f>VLOOKUP(主动技能!L385,对应表!N:O,2,FALSE)</f>
        <v>1</v>
      </c>
      <c r="G382" s="4">
        <f>IF(主动技能!M385="必中",2,1)</f>
        <v>1</v>
      </c>
      <c r="H382" s="4">
        <f>主动技能!N385</f>
        <v>100</v>
      </c>
      <c r="I382" s="4">
        <f>主动技能!O385</f>
        <v>0</v>
      </c>
      <c r="J382" s="31" t="str">
        <f>主动技能!P385</f>
        <v>|||</v>
      </c>
      <c r="K382" s="31">
        <f>主动技能!Q385</f>
        <v>1</v>
      </c>
      <c r="L382" s="31">
        <f>主动技能!R385</f>
        <v>0</v>
      </c>
      <c r="M382" s="31">
        <f>主动技能!S385</f>
        <v>0</v>
      </c>
      <c r="N382" s="31" t="str">
        <f>IF(主动技能!T385="","",主动技能!T385)</f>
        <v/>
      </c>
      <c r="O382" s="31" t="str">
        <f>IF(主动技能!U385="","",主动技能!U385)</f>
        <v/>
      </c>
      <c r="P382" s="31" t="str">
        <f>IF(主动技能!V385="","",主动技能!V385)</f>
        <v>skill_01</v>
      </c>
      <c r="Q382" s="31" t="str">
        <f>IF(主动技能!W385="","")</f>
        <v/>
      </c>
      <c r="R382" s="31" t="str">
        <f>IF(主动技能!X385="","")</f>
        <v/>
      </c>
      <c r="S382" s="31">
        <f>主动技能!Y385</f>
        <v>0</v>
      </c>
      <c r="T382" s="31">
        <f>主动技能!Z385</f>
        <v>100</v>
      </c>
      <c r="U382" s="31">
        <f>主动技能!AB385</f>
        <v>54831</v>
      </c>
      <c r="V382" s="31">
        <f>主动技能!AC385</f>
        <v>0</v>
      </c>
      <c r="W382" s="31">
        <f>主动技能!AD385</f>
        <v>0</v>
      </c>
      <c r="X382" s="31">
        <f>主动技能!AE385</f>
        <v>1</v>
      </c>
      <c r="Y382" s="31">
        <f>主动技能!AF385</f>
        <v>0</v>
      </c>
      <c r="Z382" s="31">
        <f>主动技能!AG385</f>
        <v>0</v>
      </c>
      <c r="AA382" s="31" t="str">
        <f>主动技能!AH385</f>
        <v>attack</v>
      </c>
      <c r="AB382" s="31" t="str">
        <f>IF(主动技能!AI385="","")</f>
        <v/>
      </c>
      <c r="AC382" s="31">
        <f>主动技能!AJ385</f>
        <v>19</v>
      </c>
      <c r="AD382" s="31">
        <f>主动技能!BF385</f>
        <v>100701</v>
      </c>
      <c r="AE382" s="1">
        <f t="shared" si="5"/>
        <v>19</v>
      </c>
    </row>
    <row r="383" spans="1:31" s="31" customFormat="1" x14ac:dyDescent="0.15">
      <c r="A383" s="31">
        <f>主动技能!B386</f>
        <v>10070120</v>
      </c>
      <c r="B383" s="4" t="str">
        <f>主动技能!H386</f>
        <v>普攻</v>
      </c>
      <c r="C383" s="4" t="str">
        <f>主动技能!I386</f>
        <v>对敌方单体攻击，造成100%攻击力（+77646）点伤害。</v>
      </c>
      <c r="D383" s="4">
        <f>VLOOKUP(主动技能!J386,对应表!F:G,2,FALSE)</f>
        <v>1</v>
      </c>
      <c r="E383" s="4">
        <f>VLOOKUP(主动技能!K386,对应表!J:K,2,FALSE)</f>
        <v>1</v>
      </c>
      <c r="F383" s="4">
        <f>VLOOKUP(主动技能!L386,对应表!N:O,2,FALSE)</f>
        <v>1</v>
      </c>
      <c r="G383" s="4">
        <f>IF(主动技能!M386="必中",2,1)</f>
        <v>1</v>
      </c>
      <c r="H383" s="4">
        <f>主动技能!N386</f>
        <v>100</v>
      </c>
      <c r="I383" s="4">
        <f>主动技能!O386</f>
        <v>0</v>
      </c>
      <c r="J383" s="31" t="str">
        <f>主动技能!P386</f>
        <v>|||</v>
      </c>
      <c r="K383" s="31">
        <f>主动技能!Q386</f>
        <v>1</v>
      </c>
      <c r="L383" s="31">
        <f>主动技能!R386</f>
        <v>0</v>
      </c>
      <c r="M383" s="31">
        <f>主动技能!S386</f>
        <v>0</v>
      </c>
      <c r="N383" s="31" t="str">
        <f>IF(主动技能!T386="","",主动技能!T386)</f>
        <v/>
      </c>
      <c r="O383" s="31" t="str">
        <f>IF(主动技能!U386="","",主动技能!U386)</f>
        <v/>
      </c>
      <c r="P383" s="31" t="str">
        <f>IF(主动技能!V386="","",主动技能!V386)</f>
        <v>skill_01</v>
      </c>
      <c r="Q383" s="31" t="str">
        <f>IF(主动技能!W386="","")</f>
        <v/>
      </c>
      <c r="R383" s="31" t="str">
        <f>IF(主动技能!X386="","")</f>
        <v/>
      </c>
      <c r="S383" s="31">
        <f>主动技能!Y386</f>
        <v>0</v>
      </c>
      <c r="T383" s="31">
        <f>主动技能!Z386</f>
        <v>100</v>
      </c>
      <c r="U383" s="31">
        <f>主动技能!AB386</f>
        <v>77646</v>
      </c>
      <c r="V383" s="31">
        <f>主动技能!AC386</f>
        <v>0</v>
      </c>
      <c r="W383" s="31">
        <f>主动技能!AD386</f>
        <v>0</v>
      </c>
      <c r="X383" s="31">
        <f>主动技能!AE386</f>
        <v>1</v>
      </c>
      <c r="Y383" s="31">
        <f>主动技能!AF386</f>
        <v>0</v>
      </c>
      <c r="Z383" s="31">
        <f>主动技能!AG386</f>
        <v>0</v>
      </c>
      <c r="AA383" s="31" t="str">
        <f>主动技能!AH386</f>
        <v>attack</v>
      </c>
      <c r="AB383" s="31" t="str">
        <f>IF(主动技能!AI386="","")</f>
        <v/>
      </c>
      <c r="AC383" s="31">
        <f>主动技能!AJ386</f>
        <v>20</v>
      </c>
      <c r="AD383" s="31">
        <f>主动技能!BF386</f>
        <v>100701</v>
      </c>
      <c r="AE383" s="1">
        <f t="shared" si="5"/>
        <v>20</v>
      </c>
    </row>
    <row r="384" spans="1:31" s="31" customFormat="1" x14ac:dyDescent="0.15">
      <c r="A384" s="31">
        <f>主动技能!B387</f>
        <v>10070201</v>
      </c>
      <c r="B384" s="4" t="str">
        <f>主动技能!H387</f>
        <v>火炮击</v>
      </c>
      <c r="C384" s="4" t="str">
        <f>主动技能!I387</f>
        <v>对敌方后排单体攻击，造成150%攻击力（+553）点伤害。</v>
      </c>
      <c r="D384" s="4">
        <f>VLOOKUP(主动技能!J387,对应表!F:G,2,FALSE)</f>
        <v>1</v>
      </c>
      <c r="E384" s="4">
        <f>VLOOKUP(主动技能!K387,对应表!J:K,2,FALSE)</f>
        <v>2</v>
      </c>
      <c r="F384" s="4">
        <f>VLOOKUP(主动技能!L387,对应表!N:O,2,FALSE)</f>
        <v>1</v>
      </c>
      <c r="G384" s="4">
        <f>IF(主动技能!M387="必中",2,1)</f>
        <v>1</v>
      </c>
      <c r="H384" s="4">
        <f>主动技能!N387</f>
        <v>100</v>
      </c>
      <c r="I384" s="4">
        <f>主动技能!O387</f>
        <v>0</v>
      </c>
      <c r="J384" s="31" t="str">
        <f>主动技能!P387</f>
        <v>|eff_huoqiu||</v>
      </c>
      <c r="K384" s="31">
        <f>主动技能!Q387</f>
        <v>1</v>
      </c>
      <c r="L384" s="31">
        <f>主动技能!R387</f>
        <v>0</v>
      </c>
      <c r="M384" s="31">
        <f>主动技能!S387</f>
        <v>0</v>
      </c>
      <c r="N384" s="31" t="str">
        <f>IF(主动技能!T387="","",主动技能!T387)</f>
        <v/>
      </c>
      <c r="O384" s="31" t="str">
        <f>IF(主动技能!U387="","",主动技能!U387)</f>
        <v/>
      </c>
      <c r="P384" s="31" t="str">
        <f>IF(主动技能!V387="","",主动技能!V387)</f>
        <v>skill_08</v>
      </c>
      <c r="Q384" s="31" t="str">
        <f>IF(主动技能!W387="","")</f>
        <v/>
      </c>
      <c r="R384" s="31" t="str">
        <f>IF(主动技能!X387="","")</f>
        <v/>
      </c>
      <c r="S384" s="31">
        <f>主动技能!Y387</f>
        <v>0</v>
      </c>
      <c r="T384" s="31">
        <f>主动技能!Z387</f>
        <v>150</v>
      </c>
      <c r="U384" s="31">
        <f>主动技能!AB387</f>
        <v>553</v>
      </c>
      <c r="V384" s="31">
        <f>主动技能!AC387</f>
        <v>0</v>
      </c>
      <c r="W384" s="31">
        <f>主动技能!AD387</f>
        <v>0</v>
      </c>
      <c r="X384" s="31">
        <f>主动技能!AE387</f>
        <v>1</v>
      </c>
      <c r="Y384" s="31">
        <f>主动技能!AF387</f>
        <v>1</v>
      </c>
      <c r="Z384" s="31">
        <f>主动技能!AG387</f>
        <v>1</v>
      </c>
      <c r="AA384" s="31" t="str">
        <f>主动技能!AH387</f>
        <v>attackex</v>
      </c>
      <c r="AB384" s="31" t="str">
        <f>IF(主动技能!AI387="","")</f>
        <v/>
      </c>
      <c r="AC384" s="31">
        <f>主动技能!AJ387</f>
        <v>1</v>
      </c>
      <c r="AD384" s="31">
        <f>主动技能!BF387</f>
        <v>100702</v>
      </c>
      <c r="AE384" s="1">
        <f t="shared" si="5"/>
        <v>1</v>
      </c>
    </row>
    <row r="385" spans="1:31" s="31" customFormat="1" x14ac:dyDescent="0.15">
      <c r="A385" s="31">
        <f>主动技能!B388</f>
        <v>10070202</v>
      </c>
      <c r="B385" s="4" t="str">
        <f>主动技能!H388</f>
        <v>火炮击</v>
      </c>
      <c r="C385" s="4" t="str">
        <f>主动技能!I388</f>
        <v>对敌方后排单体攻击，造成150%攻击力（+611）点伤害。</v>
      </c>
      <c r="D385" s="4">
        <f>VLOOKUP(主动技能!J388,对应表!F:G,2,FALSE)</f>
        <v>1</v>
      </c>
      <c r="E385" s="4">
        <f>VLOOKUP(主动技能!K388,对应表!J:K,2,FALSE)</f>
        <v>2</v>
      </c>
      <c r="F385" s="4">
        <f>VLOOKUP(主动技能!L388,对应表!N:O,2,FALSE)</f>
        <v>1</v>
      </c>
      <c r="G385" s="4">
        <f>IF(主动技能!M388="必中",2,1)</f>
        <v>1</v>
      </c>
      <c r="H385" s="4">
        <f>主动技能!N388</f>
        <v>100</v>
      </c>
      <c r="I385" s="4">
        <f>主动技能!O388</f>
        <v>0</v>
      </c>
      <c r="J385" s="31" t="str">
        <f>主动技能!P388</f>
        <v>|eff_huoqiu||</v>
      </c>
      <c r="K385" s="31">
        <f>主动技能!Q388</f>
        <v>1</v>
      </c>
      <c r="L385" s="31">
        <f>主动技能!R388</f>
        <v>0</v>
      </c>
      <c r="M385" s="31">
        <f>主动技能!S388</f>
        <v>0</v>
      </c>
      <c r="N385" s="31" t="str">
        <f>IF(主动技能!T388="","",主动技能!T388)</f>
        <v/>
      </c>
      <c r="O385" s="31" t="str">
        <f>IF(主动技能!U388="","",主动技能!U388)</f>
        <v/>
      </c>
      <c r="P385" s="31" t="str">
        <f>IF(主动技能!V388="","",主动技能!V388)</f>
        <v>skill_08</v>
      </c>
      <c r="Q385" s="31" t="str">
        <f>IF(主动技能!W388="","")</f>
        <v/>
      </c>
      <c r="R385" s="31" t="str">
        <f>IF(主动技能!X388="","")</f>
        <v/>
      </c>
      <c r="S385" s="31">
        <f>主动技能!Y388</f>
        <v>0</v>
      </c>
      <c r="T385" s="31">
        <f>主动技能!Z388</f>
        <v>150</v>
      </c>
      <c r="U385" s="31">
        <f>主动技能!AB388</f>
        <v>611</v>
      </c>
      <c r="V385" s="31">
        <f>主动技能!AC388</f>
        <v>0</v>
      </c>
      <c r="W385" s="31">
        <f>主动技能!AD388</f>
        <v>0</v>
      </c>
      <c r="X385" s="31">
        <f>主动技能!AE388</f>
        <v>1</v>
      </c>
      <c r="Y385" s="31">
        <f>主动技能!AF388</f>
        <v>1</v>
      </c>
      <c r="Z385" s="31">
        <f>主动技能!AG388</f>
        <v>1</v>
      </c>
      <c r="AA385" s="31" t="str">
        <f>主动技能!AH388</f>
        <v>attackex</v>
      </c>
      <c r="AB385" s="31" t="str">
        <f>IF(主动技能!AI388="","")</f>
        <v/>
      </c>
      <c r="AC385" s="31">
        <f>主动技能!AJ388</f>
        <v>2</v>
      </c>
      <c r="AD385" s="31">
        <f>主动技能!BF388</f>
        <v>100702</v>
      </c>
      <c r="AE385" s="1">
        <f t="shared" si="5"/>
        <v>2</v>
      </c>
    </row>
    <row r="386" spans="1:31" s="31" customFormat="1" x14ac:dyDescent="0.15">
      <c r="A386" s="31">
        <f>主动技能!B389</f>
        <v>10070203</v>
      </c>
      <c r="B386" s="4" t="str">
        <f>主动技能!H389</f>
        <v>火炮击</v>
      </c>
      <c r="C386" s="4" t="str">
        <f>主动技能!I389</f>
        <v>对敌方后排单体攻击，造成150%攻击力（+809）点伤害。</v>
      </c>
      <c r="D386" s="4">
        <f>VLOOKUP(主动技能!J389,对应表!F:G,2,FALSE)</f>
        <v>1</v>
      </c>
      <c r="E386" s="4">
        <f>VLOOKUP(主动技能!K389,对应表!J:K,2,FALSE)</f>
        <v>2</v>
      </c>
      <c r="F386" s="4">
        <f>VLOOKUP(主动技能!L389,对应表!N:O,2,FALSE)</f>
        <v>1</v>
      </c>
      <c r="G386" s="4">
        <f>IF(主动技能!M389="必中",2,1)</f>
        <v>1</v>
      </c>
      <c r="H386" s="4">
        <f>主动技能!N389</f>
        <v>100</v>
      </c>
      <c r="I386" s="4">
        <f>主动技能!O389</f>
        <v>0</v>
      </c>
      <c r="J386" s="31" t="str">
        <f>主动技能!P389</f>
        <v>|eff_huoqiu||</v>
      </c>
      <c r="K386" s="31">
        <f>主动技能!Q389</f>
        <v>1</v>
      </c>
      <c r="L386" s="31">
        <f>主动技能!R389</f>
        <v>0</v>
      </c>
      <c r="M386" s="31">
        <f>主动技能!S389</f>
        <v>0</v>
      </c>
      <c r="N386" s="31" t="str">
        <f>IF(主动技能!T389="","",主动技能!T389)</f>
        <v/>
      </c>
      <c r="O386" s="31" t="str">
        <f>IF(主动技能!U389="","",主动技能!U389)</f>
        <v/>
      </c>
      <c r="P386" s="31" t="str">
        <f>IF(主动技能!V389="","",主动技能!V389)</f>
        <v>skill_08</v>
      </c>
      <c r="Q386" s="31" t="str">
        <f>IF(主动技能!W389="","")</f>
        <v/>
      </c>
      <c r="R386" s="31" t="str">
        <f>IF(主动技能!X389="","")</f>
        <v/>
      </c>
      <c r="S386" s="31">
        <f>主动技能!Y389</f>
        <v>0</v>
      </c>
      <c r="T386" s="31">
        <f>主动技能!Z389</f>
        <v>150</v>
      </c>
      <c r="U386" s="31">
        <f>主动技能!AB389</f>
        <v>809</v>
      </c>
      <c r="V386" s="31">
        <f>主动技能!AC389</f>
        <v>0</v>
      </c>
      <c r="W386" s="31">
        <f>主动技能!AD389</f>
        <v>0</v>
      </c>
      <c r="X386" s="31">
        <f>主动技能!AE389</f>
        <v>1</v>
      </c>
      <c r="Y386" s="31">
        <f>主动技能!AF389</f>
        <v>1</v>
      </c>
      <c r="Z386" s="31">
        <f>主动技能!AG389</f>
        <v>1</v>
      </c>
      <c r="AA386" s="31" t="str">
        <f>主动技能!AH389</f>
        <v>attackex</v>
      </c>
      <c r="AB386" s="31" t="str">
        <f>IF(主动技能!AI389="","")</f>
        <v/>
      </c>
      <c r="AC386" s="31">
        <f>主动技能!AJ389</f>
        <v>3</v>
      </c>
      <c r="AD386" s="31">
        <f>主动技能!BF389</f>
        <v>100702</v>
      </c>
      <c r="AE386" s="1">
        <f t="shared" si="5"/>
        <v>3</v>
      </c>
    </row>
    <row r="387" spans="1:31" s="31" customFormat="1" x14ac:dyDescent="0.15">
      <c r="A387" s="31">
        <f>主动技能!B390</f>
        <v>10070204</v>
      </c>
      <c r="B387" s="4" t="str">
        <f>主动技能!H390</f>
        <v>火炮击</v>
      </c>
      <c r="C387" s="4" t="str">
        <f>主动技能!I390</f>
        <v>对敌方后排单体攻击，造成150%攻击力（+1247）点伤害。</v>
      </c>
      <c r="D387" s="4">
        <f>VLOOKUP(主动技能!J390,对应表!F:G,2,FALSE)</f>
        <v>1</v>
      </c>
      <c r="E387" s="4">
        <f>VLOOKUP(主动技能!K390,对应表!J:K,2,FALSE)</f>
        <v>2</v>
      </c>
      <c r="F387" s="4">
        <f>VLOOKUP(主动技能!L390,对应表!N:O,2,FALSE)</f>
        <v>1</v>
      </c>
      <c r="G387" s="4">
        <f>IF(主动技能!M390="必中",2,1)</f>
        <v>1</v>
      </c>
      <c r="H387" s="4">
        <f>主动技能!N390</f>
        <v>100</v>
      </c>
      <c r="I387" s="4">
        <f>主动技能!O390</f>
        <v>0</v>
      </c>
      <c r="J387" s="31" t="str">
        <f>主动技能!P390</f>
        <v>|eff_huoqiu||</v>
      </c>
      <c r="K387" s="31">
        <f>主动技能!Q390</f>
        <v>1</v>
      </c>
      <c r="L387" s="31">
        <f>主动技能!R390</f>
        <v>0</v>
      </c>
      <c r="M387" s="31">
        <f>主动技能!S390</f>
        <v>0</v>
      </c>
      <c r="N387" s="31" t="str">
        <f>IF(主动技能!T390="","",主动技能!T390)</f>
        <v/>
      </c>
      <c r="O387" s="31" t="str">
        <f>IF(主动技能!U390="","",主动技能!U390)</f>
        <v/>
      </c>
      <c r="P387" s="31" t="str">
        <f>IF(主动技能!V390="","",主动技能!V390)</f>
        <v>skill_08</v>
      </c>
      <c r="Q387" s="31" t="str">
        <f>IF(主动技能!W390="","")</f>
        <v/>
      </c>
      <c r="R387" s="31" t="str">
        <f>IF(主动技能!X390="","")</f>
        <v/>
      </c>
      <c r="S387" s="31">
        <f>主动技能!Y390</f>
        <v>0</v>
      </c>
      <c r="T387" s="31">
        <f>主动技能!Z390</f>
        <v>150</v>
      </c>
      <c r="U387" s="31">
        <f>主动技能!AB390</f>
        <v>1247</v>
      </c>
      <c r="V387" s="31">
        <f>主动技能!AC390</f>
        <v>0</v>
      </c>
      <c r="W387" s="31">
        <f>主动技能!AD390</f>
        <v>0</v>
      </c>
      <c r="X387" s="31">
        <f>主动技能!AE390</f>
        <v>1</v>
      </c>
      <c r="Y387" s="31">
        <f>主动技能!AF390</f>
        <v>1</v>
      </c>
      <c r="Z387" s="31">
        <f>主动技能!AG390</f>
        <v>1</v>
      </c>
      <c r="AA387" s="31" t="str">
        <f>主动技能!AH390</f>
        <v>attackex</v>
      </c>
      <c r="AB387" s="31" t="str">
        <f>IF(主动技能!AI390="","")</f>
        <v/>
      </c>
      <c r="AC387" s="31">
        <f>主动技能!AJ390</f>
        <v>4</v>
      </c>
      <c r="AD387" s="31">
        <f>主动技能!BF390</f>
        <v>100702</v>
      </c>
      <c r="AE387" s="1">
        <f t="shared" si="5"/>
        <v>4</v>
      </c>
    </row>
    <row r="388" spans="1:31" s="31" customFormat="1" x14ac:dyDescent="0.15">
      <c r="A388" s="31">
        <f>主动技能!B391</f>
        <v>10070205</v>
      </c>
      <c r="B388" s="4" t="str">
        <f>主动技能!H391</f>
        <v>火炮击</v>
      </c>
      <c r="C388" s="4" t="str">
        <f>主动技能!I391</f>
        <v>对敌方后排单体攻击，造成150%攻击力（+1867）点伤害。</v>
      </c>
      <c r="D388" s="4">
        <f>VLOOKUP(主动技能!J391,对应表!F:G,2,FALSE)</f>
        <v>1</v>
      </c>
      <c r="E388" s="4">
        <f>VLOOKUP(主动技能!K391,对应表!J:K,2,FALSE)</f>
        <v>2</v>
      </c>
      <c r="F388" s="4">
        <f>VLOOKUP(主动技能!L391,对应表!N:O,2,FALSE)</f>
        <v>1</v>
      </c>
      <c r="G388" s="4">
        <f>IF(主动技能!M391="必中",2,1)</f>
        <v>1</v>
      </c>
      <c r="H388" s="4">
        <f>主动技能!N391</f>
        <v>100</v>
      </c>
      <c r="I388" s="4">
        <f>主动技能!O391</f>
        <v>0</v>
      </c>
      <c r="J388" s="31" t="str">
        <f>主动技能!P391</f>
        <v>|eff_huoqiu||</v>
      </c>
      <c r="K388" s="31">
        <f>主动技能!Q391</f>
        <v>1</v>
      </c>
      <c r="L388" s="31">
        <f>主动技能!R391</f>
        <v>0</v>
      </c>
      <c r="M388" s="31">
        <f>主动技能!S391</f>
        <v>0</v>
      </c>
      <c r="N388" s="31" t="str">
        <f>IF(主动技能!T391="","",主动技能!T391)</f>
        <v/>
      </c>
      <c r="O388" s="31" t="str">
        <f>IF(主动技能!U391="","",主动技能!U391)</f>
        <v/>
      </c>
      <c r="P388" s="31" t="str">
        <f>IF(主动技能!V391="","",主动技能!V391)</f>
        <v>skill_08</v>
      </c>
      <c r="Q388" s="31" t="str">
        <f>IF(主动技能!W391="","")</f>
        <v/>
      </c>
      <c r="R388" s="31" t="str">
        <f>IF(主动技能!X391="","")</f>
        <v/>
      </c>
      <c r="S388" s="31">
        <f>主动技能!Y391</f>
        <v>0</v>
      </c>
      <c r="T388" s="31">
        <f>主动技能!Z391</f>
        <v>150</v>
      </c>
      <c r="U388" s="31">
        <f>主动技能!AB391</f>
        <v>1867</v>
      </c>
      <c r="V388" s="31">
        <f>主动技能!AC391</f>
        <v>0</v>
      </c>
      <c r="W388" s="31">
        <f>主动技能!AD391</f>
        <v>0</v>
      </c>
      <c r="X388" s="31">
        <f>主动技能!AE391</f>
        <v>1</v>
      </c>
      <c r="Y388" s="31">
        <f>主动技能!AF391</f>
        <v>1</v>
      </c>
      <c r="Z388" s="31">
        <f>主动技能!AG391</f>
        <v>1</v>
      </c>
      <c r="AA388" s="31" t="str">
        <f>主动技能!AH391</f>
        <v>attackex</v>
      </c>
      <c r="AB388" s="31" t="str">
        <f>IF(主动技能!AI391="","")</f>
        <v/>
      </c>
      <c r="AC388" s="31">
        <f>主动技能!AJ391</f>
        <v>5</v>
      </c>
      <c r="AD388" s="31">
        <f>主动技能!BF391</f>
        <v>100702</v>
      </c>
      <c r="AE388" s="1">
        <f t="shared" si="5"/>
        <v>5</v>
      </c>
    </row>
    <row r="389" spans="1:31" s="31" customFormat="1" x14ac:dyDescent="0.15">
      <c r="A389" s="31">
        <f>主动技能!B392</f>
        <v>10070206</v>
      </c>
      <c r="B389" s="4" t="str">
        <f>主动技能!H392</f>
        <v>火炮击</v>
      </c>
      <c r="C389" s="4" t="str">
        <f>主动技能!I392</f>
        <v>对敌方后排单体攻击，造成150%攻击力（+2745）点伤害。</v>
      </c>
      <c r="D389" s="4">
        <f>VLOOKUP(主动技能!J392,对应表!F:G,2,FALSE)</f>
        <v>1</v>
      </c>
      <c r="E389" s="4">
        <f>VLOOKUP(主动技能!K392,对应表!J:K,2,FALSE)</f>
        <v>2</v>
      </c>
      <c r="F389" s="4">
        <f>VLOOKUP(主动技能!L392,对应表!N:O,2,FALSE)</f>
        <v>1</v>
      </c>
      <c r="G389" s="4">
        <f>IF(主动技能!M392="必中",2,1)</f>
        <v>1</v>
      </c>
      <c r="H389" s="4">
        <f>主动技能!N392</f>
        <v>100</v>
      </c>
      <c r="I389" s="4">
        <f>主动技能!O392</f>
        <v>0</v>
      </c>
      <c r="J389" s="31" t="str">
        <f>主动技能!P392</f>
        <v>|eff_huoqiu||</v>
      </c>
      <c r="K389" s="31">
        <f>主动技能!Q392</f>
        <v>1</v>
      </c>
      <c r="L389" s="31">
        <f>主动技能!R392</f>
        <v>0</v>
      </c>
      <c r="M389" s="31">
        <f>主动技能!S392</f>
        <v>0</v>
      </c>
      <c r="N389" s="31" t="str">
        <f>IF(主动技能!T392="","",主动技能!T392)</f>
        <v/>
      </c>
      <c r="O389" s="31" t="str">
        <f>IF(主动技能!U392="","",主动技能!U392)</f>
        <v/>
      </c>
      <c r="P389" s="31" t="str">
        <f>IF(主动技能!V392="","",主动技能!V392)</f>
        <v>skill_08</v>
      </c>
      <c r="Q389" s="31" t="str">
        <f>IF(主动技能!W392="","")</f>
        <v/>
      </c>
      <c r="R389" s="31" t="str">
        <f>IF(主动技能!X392="","")</f>
        <v/>
      </c>
      <c r="S389" s="31">
        <f>主动技能!Y392</f>
        <v>0</v>
      </c>
      <c r="T389" s="31">
        <f>主动技能!Z392</f>
        <v>150</v>
      </c>
      <c r="U389" s="31">
        <f>主动技能!AB392</f>
        <v>2745</v>
      </c>
      <c r="V389" s="31">
        <f>主动技能!AC392</f>
        <v>0</v>
      </c>
      <c r="W389" s="31">
        <f>主动技能!AD392</f>
        <v>0</v>
      </c>
      <c r="X389" s="31">
        <f>主动技能!AE392</f>
        <v>1</v>
      </c>
      <c r="Y389" s="31">
        <f>主动技能!AF392</f>
        <v>1</v>
      </c>
      <c r="Z389" s="31">
        <f>主动技能!AG392</f>
        <v>1</v>
      </c>
      <c r="AA389" s="31" t="str">
        <f>主动技能!AH392</f>
        <v>attackex</v>
      </c>
      <c r="AB389" s="31" t="str">
        <f>IF(主动技能!AI392="","")</f>
        <v/>
      </c>
      <c r="AC389" s="31">
        <f>主动技能!AJ392</f>
        <v>6</v>
      </c>
      <c r="AD389" s="31">
        <f>主动技能!BF392</f>
        <v>100702</v>
      </c>
      <c r="AE389" s="1">
        <f t="shared" ref="AE389:AE452" si="6">AC389</f>
        <v>6</v>
      </c>
    </row>
    <row r="390" spans="1:31" s="31" customFormat="1" x14ac:dyDescent="0.15">
      <c r="A390" s="31">
        <f>主动技能!B393</f>
        <v>10070207</v>
      </c>
      <c r="B390" s="4" t="str">
        <f>主动技能!H393</f>
        <v>火炮击</v>
      </c>
      <c r="C390" s="4" t="str">
        <f>主动技能!I393</f>
        <v>对敌方后排单体攻击，造成150%攻击力（+3989）点伤害。</v>
      </c>
      <c r="D390" s="4">
        <f>VLOOKUP(主动技能!J393,对应表!F:G,2,FALSE)</f>
        <v>1</v>
      </c>
      <c r="E390" s="4">
        <f>VLOOKUP(主动技能!K393,对应表!J:K,2,FALSE)</f>
        <v>2</v>
      </c>
      <c r="F390" s="4">
        <f>VLOOKUP(主动技能!L393,对应表!N:O,2,FALSE)</f>
        <v>1</v>
      </c>
      <c r="G390" s="4">
        <f>IF(主动技能!M393="必中",2,1)</f>
        <v>1</v>
      </c>
      <c r="H390" s="4">
        <f>主动技能!N393</f>
        <v>100</v>
      </c>
      <c r="I390" s="4">
        <f>主动技能!O393</f>
        <v>0</v>
      </c>
      <c r="J390" s="31" t="str">
        <f>主动技能!P393</f>
        <v>|eff_huoqiu||</v>
      </c>
      <c r="K390" s="31">
        <f>主动技能!Q393</f>
        <v>1</v>
      </c>
      <c r="L390" s="31">
        <f>主动技能!R393</f>
        <v>0</v>
      </c>
      <c r="M390" s="31">
        <f>主动技能!S393</f>
        <v>0</v>
      </c>
      <c r="N390" s="31" t="str">
        <f>IF(主动技能!T393="","",主动技能!T393)</f>
        <v/>
      </c>
      <c r="O390" s="31" t="str">
        <f>IF(主动技能!U393="","",主动技能!U393)</f>
        <v/>
      </c>
      <c r="P390" s="31" t="str">
        <f>IF(主动技能!V393="","",主动技能!V393)</f>
        <v>skill_08</v>
      </c>
      <c r="Q390" s="31" t="str">
        <f>IF(主动技能!W393="","")</f>
        <v/>
      </c>
      <c r="R390" s="31" t="str">
        <f>IF(主动技能!X393="","")</f>
        <v/>
      </c>
      <c r="S390" s="31">
        <f>主动技能!Y393</f>
        <v>0</v>
      </c>
      <c r="T390" s="31">
        <f>主动技能!Z393</f>
        <v>150</v>
      </c>
      <c r="U390" s="31">
        <f>主动技能!AB393</f>
        <v>3989</v>
      </c>
      <c r="V390" s="31">
        <f>主动技能!AC393</f>
        <v>0</v>
      </c>
      <c r="W390" s="31">
        <f>主动技能!AD393</f>
        <v>0</v>
      </c>
      <c r="X390" s="31">
        <f>主动技能!AE393</f>
        <v>1</v>
      </c>
      <c r="Y390" s="31">
        <f>主动技能!AF393</f>
        <v>1</v>
      </c>
      <c r="Z390" s="31">
        <f>主动技能!AG393</f>
        <v>1</v>
      </c>
      <c r="AA390" s="31" t="str">
        <f>主动技能!AH393</f>
        <v>attackex</v>
      </c>
      <c r="AB390" s="31" t="str">
        <f>IF(主动技能!AI393="","")</f>
        <v/>
      </c>
      <c r="AC390" s="31">
        <f>主动技能!AJ393</f>
        <v>7</v>
      </c>
      <c r="AD390" s="31">
        <f>主动技能!BF393</f>
        <v>100702</v>
      </c>
      <c r="AE390" s="1">
        <f t="shared" si="6"/>
        <v>7</v>
      </c>
    </row>
    <row r="391" spans="1:31" s="31" customFormat="1" x14ac:dyDescent="0.15">
      <c r="A391" s="31">
        <f>主动技能!B394</f>
        <v>10070208</v>
      </c>
      <c r="B391" s="4" t="str">
        <f>主动技能!H394</f>
        <v>火炮击</v>
      </c>
      <c r="C391" s="4" t="str">
        <f>主动技能!I394</f>
        <v>对敌方后排单体攻击，造成150%攻击力（+5748）点伤害。</v>
      </c>
      <c r="D391" s="4">
        <f>VLOOKUP(主动技能!J394,对应表!F:G,2,FALSE)</f>
        <v>1</v>
      </c>
      <c r="E391" s="4">
        <f>VLOOKUP(主动技能!K394,对应表!J:K,2,FALSE)</f>
        <v>2</v>
      </c>
      <c r="F391" s="4">
        <f>VLOOKUP(主动技能!L394,对应表!N:O,2,FALSE)</f>
        <v>1</v>
      </c>
      <c r="G391" s="4">
        <f>IF(主动技能!M394="必中",2,1)</f>
        <v>1</v>
      </c>
      <c r="H391" s="4">
        <f>主动技能!N394</f>
        <v>100</v>
      </c>
      <c r="I391" s="4">
        <f>主动技能!O394</f>
        <v>0</v>
      </c>
      <c r="J391" s="31" t="str">
        <f>主动技能!P394</f>
        <v>|eff_huoqiu||</v>
      </c>
      <c r="K391" s="31">
        <f>主动技能!Q394</f>
        <v>1</v>
      </c>
      <c r="L391" s="31">
        <f>主动技能!R394</f>
        <v>0</v>
      </c>
      <c r="M391" s="31">
        <f>主动技能!S394</f>
        <v>0</v>
      </c>
      <c r="N391" s="31" t="str">
        <f>IF(主动技能!T394="","",主动技能!T394)</f>
        <v/>
      </c>
      <c r="O391" s="31" t="str">
        <f>IF(主动技能!U394="","",主动技能!U394)</f>
        <v/>
      </c>
      <c r="P391" s="31" t="str">
        <f>IF(主动技能!V394="","",主动技能!V394)</f>
        <v>skill_08</v>
      </c>
      <c r="Q391" s="31" t="str">
        <f>IF(主动技能!W394="","")</f>
        <v/>
      </c>
      <c r="R391" s="31" t="str">
        <f>IF(主动技能!X394="","")</f>
        <v/>
      </c>
      <c r="S391" s="31">
        <f>主动技能!Y394</f>
        <v>0</v>
      </c>
      <c r="T391" s="31">
        <f>主动技能!Z394</f>
        <v>150</v>
      </c>
      <c r="U391" s="31">
        <f>主动技能!AB394</f>
        <v>5748</v>
      </c>
      <c r="V391" s="31">
        <f>主动技能!AC394</f>
        <v>0</v>
      </c>
      <c r="W391" s="31">
        <f>主动技能!AD394</f>
        <v>0</v>
      </c>
      <c r="X391" s="31">
        <f>主动技能!AE394</f>
        <v>1</v>
      </c>
      <c r="Y391" s="31">
        <f>主动技能!AF394</f>
        <v>1</v>
      </c>
      <c r="Z391" s="31">
        <f>主动技能!AG394</f>
        <v>1</v>
      </c>
      <c r="AA391" s="31" t="str">
        <f>主动技能!AH394</f>
        <v>attackex</v>
      </c>
      <c r="AB391" s="31" t="str">
        <f>IF(主动技能!AI394="","")</f>
        <v/>
      </c>
      <c r="AC391" s="31">
        <f>主动技能!AJ394</f>
        <v>8</v>
      </c>
      <c r="AD391" s="31">
        <f>主动技能!BF394</f>
        <v>100702</v>
      </c>
      <c r="AE391" s="1">
        <f t="shared" si="6"/>
        <v>8</v>
      </c>
    </row>
    <row r="392" spans="1:31" s="31" customFormat="1" x14ac:dyDescent="0.15">
      <c r="A392" s="31">
        <f>主动技能!B395</f>
        <v>10070209</v>
      </c>
      <c r="B392" s="4" t="str">
        <f>主动技能!H395</f>
        <v>火炮击</v>
      </c>
      <c r="C392" s="4" t="str">
        <f>主动技能!I395</f>
        <v>对敌方后排单体攻击，造成150%攻击力（+8240）点伤害。</v>
      </c>
      <c r="D392" s="4">
        <f>VLOOKUP(主动技能!J395,对应表!F:G,2,FALSE)</f>
        <v>1</v>
      </c>
      <c r="E392" s="4">
        <f>VLOOKUP(主动技能!K395,对应表!J:K,2,FALSE)</f>
        <v>2</v>
      </c>
      <c r="F392" s="4">
        <f>VLOOKUP(主动技能!L395,对应表!N:O,2,FALSE)</f>
        <v>1</v>
      </c>
      <c r="G392" s="4">
        <f>IF(主动技能!M395="必中",2,1)</f>
        <v>1</v>
      </c>
      <c r="H392" s="4">
        <f>主动技能!N395</f>
        <v>100</v>
      </c>
      <c r="I392" s="4">
        <f>主动技能!O395</f>
        <v>0</v>
      </c>
      <c r="J392" s="31" t="str">
        <f>主动技能!P395</f>
        <v>|eff_huoqiu||</v>
      </c>
      <c r="K392" s="31">
        <f>主动技能!Q395</f>
        <v>1</v>
      </c>
      <c r="L392" s="31">
        <f>主动技能!R395</f>
        <v>0</v>
      </c>
      <c r="M392" s="31">
        <f>主动技能!S395</f>
        <v>0</v>
      </c>
      <c r="N392" s="31" t="str">
        <f>IF(主动技能!T395="","",主动技能!T395)</f>
        <v/>
      </c>
      <c r="O392" s="31" t="str">
        <f>IF(主动技能!U395="","",主动技能!U395)</f>
        <v/>
      </c>
      <c r="P392" s="31" t="str">
        <f>IF(主动技能!V395="","",主动技能!V395)</f>
        <v>skill_08</v>
      </c>
      <c r="Q392" s="31" t="str">
        <f>IF(主动技能!W395="","")</f>
        <v/>
      </c>
      <c r="R392" s="31" t="str">
        <f>IF(主动技能!X395="","")</f>
        <v/>
      </c>
      <c r="S392" s="31">
        <f>主动技能!Y395</f>
        <v>0</v>
      </c>
      <c r="T392" s="31">
        <f>主动技能!Z395</f>
        <v>150</v>
      </c>
      <c r="U392" s="31">
        <f>主动技能!AB395</f>
        <v>8240</v>
      </c>
      <c r="V392" s="31">
        <f>主动技能!AC395</f>
        <v>0</v>
      </c>
      <c r="W392" s="31">
        <f>主动技能!AD395</f>
        <v>0</v>
      </c>
      <c r="X392" s="31">
        <f>主动技能!AE395</f>
        <v>1</v>
      </c>
      <c r="Y392" s="31">
        <f>主动技能!AF395</f>
        <v>1</v>
      </c>
      <c r="Z392" s="31">
        <f>主动技能!AG395</f>
        <v>1</v>
      </c>
      <c r="AA392" s="31" t="str">
        <f>主动技能!AH395</f>
        <v>attackex</v>
      </c>
      <c r="AB392" s="31" t="str">
        <f>IF(主动技能!AI395="","")</f>
        <v/>
      </c>
      <c r="AC392" s="31">
        <f>主动技能!AJ395</f>
        <v>9</v>
      </c>
      <c r="AD392" s="31">
        <f>主动技能!BF395</f>
        <v>100702</v>
      </c>
      <c r="AE392" s="1">
        <f t="shared" si="6"/>
        <v>9</v>
      </c>
    </row>
    <row r="393" spans="1:31" s="31" customFormat="1" x14ac:dyDescent="0.15">
      <c r="A393" s="31">
        <f>主动技能!B396</f>
        <v>10070210</v>
      </c>
      <c r="B393" s="4" t="str">
        <f>主动技能!H396</f>
        <v>火炮击</v>
      </c>
      <c r="C393" s="4" t="str">
        <f>主动技能!I396</f>
        <v>对敌方后排单体攻击，造成150%攻击力（+11767）点伤害。</v>
      </c>
      <c r="D393" s="4">
        <f>VLOOKUP(主动技能!J396,对应表!F:G,2,FALSE)</f>
        <v>1</v>
      </c>
      <c r="E393" s="4">
        <f>VLOOKUP(主动技能!K396,对应表!J:K,2,FALSE)</f>
        <v>2</v>
      </c>
      <c r="F393" s="4">
        <f>VLOOKUP(主动技能!L396,对应表!N:O,2,FALSE)</f>
        <v>1</v>
      </c>
      <c r="G393" s="4">
        <f>IF(主动技能!M396="必中",2,1)</f>
        <v>1</v>
      </c>
      <c r="H393" s="4">
        <f>主动技能!N396</f>
        <v>100</v>
      </c>
      <c r="I393" s="4">
        <f>主动技能!O396</f>
        <v>0</v>
      </c>
      <c r="J393" s="31" t="str">
        <f>主动技能!P396</f>
        <v>|eff_huoqiu||</v>
      </c>
      <c r="K393" s="31">
        <f>主动技能!Q396</f>
        <v>1</v>
      </c>
      <c r="L393" s="31">
        <f>主动技能!R396</f>
        <v>0</v>
      </c>
      <c r="M393" s="31">
        <f>主动技能!S396</f>
        <v>0</v>
      </c>
      <c r="N393" s="31" t="str">
        <f>IF(主动技能!T396="","",主动技能!T396)</f>
        <v/>
      </c>
      <c r="O393" s="31" t="str">
        <f>IF(主动技能!U396="","",主动技能!U396)</f>
        <v/>
      </c>
      <c r="P393" s="31" t="str">
        <f>IF(主动技能!V396="","",主动技能!V396)</f>
        <v>skill_08</v>
      </c>
      <c r="Q393" s="31" t="str">
        <f>IF(主动技能!W396="","")</f>
        <v/>
      </c>
      <c r="R393" s="31" t="str">
        <f>IF(主动技能!X396="","")</f>
        <v/>
      </c>
      <c r="S393" s="31">
        <f>主动技能!Y396</f>
        <v>0</v>
      </c>
      <c r="T393" s="31">
        <f>主动技能!Z396</f>
        <v>150</v>
      </c>
      <c r="U393" s="31">
        <f>主动技能!AB396</f>
        <v>11767</v>
      </c>
      <c r="V393" s="31">
        <f>主动技能!AC396</f>
        <v>0</v>
      </c>
      <c r="W393" s="31">
        <f>主动技能!AD396</f>
        <v>0</v>
      </c>
      <c r="X393" s="31">
        <f>主动技能!AE396</f>
        <v>1</v>
      </c>
      <c r="Y393" s="31">
        <f>主动技能!AF396</f>
        <v>1</v>
      </c>
      <c r="Z393" s="31">
        <f>主动技能!AG396</f>
        <v>1</v>
      </c>
      <c r="AA393" s="31" t="str">
        <f>主动技能!AH396</f>
        <v>attackex</v>
      </c>
      <c r="AB393" s="31" t="str">
        <f>IF(主动技能!AI396="","")</f>
        <v/>
      </c>
      <c r="AC393" s="31">
        <f>主动技能!AJ396</f>
        <v>10</v>
      </c>
      <c r="AD393" s="31">
        <f>主动技能!BF396</f>
        <v>100702</v>
      </c>
      <c r="AE393" s="1">
        <f t="shared" si="6"/>
        <v>10</v>
      </c>
    </row>
    <row r="394" spans="1:31" s="31" customFormat="1" x14ac:dyDescent="0.15">
      <c r="A394" s="31">
        <f>主动技能!B397</f>
        <v>10070211</v>
      </c>
      <c r="B394" s="4" t="str">
        <f>主动技能!H397</f>
        <v>火炮击</v>
      </c>
      <c r="C394" s="4" t="str">
        <f>主动技能!I397</f>
        <v>对敌方后排单体攻击，造成150%攻击力（+16761）点伤害。</v>
      </c>
      <c r="D394" s="4">
        <f>VLOOKUP(主动技能!J397,对应表!F:G,2,FALSE)</f>
        <v>1</v>
      </c>
      <c r="E394" s="4">
        <f>VLOOKUP(主动技能!K397,对应表!J:K,2,FALSE)</f>
        <v>2</v>
      </c>
      <c r="F394" s="4">
        <f>VLOOKUP(主动技能!L397,对应表!N:O,2,FALSE)</f>
        <v>1</v>
      </c>
      <c r="G394" s="4">
        <f>IF(主动技能!M397="必中",2,1)</f>
        <v>1</v>
      </c>
      <c r="H394" s="4">
        <f>主动技能!N397</f>
        <v>100</v>
      </c>
      <c r="I394" s="4">
        <f>主动技能!O397</f>
        <v>0</v>
      </c>
      <c r="J394" s="31" t="str">
        <f>主动技能!P397</f>
        <v>|eff_huoqiu||</v>
      </c>
      <c r="K394" s="31">
        <f>主动技能!Q397</f>
        <v>1</v>
      </c>
      <c r="L394" s="31">
        <f>主动技能!R397</f>
        <v>0</v>
      </c>
      <c r="M394" s="31">
        <f>主动技能!S397</f>
        <v>0</v>
      </c>
      <c r="N394" s="31" t="str">
        <f>IF(主动技能!T397="","",主动技能!T397)</f>
        <v/>
      </c>
      <c r="O394" s="31" t="str">
        <f>IF(主动技能!U397="","",主动技能!U397)</f>
        <v/>
      </c>
      <c r="P394" s="31" t="str">
        <f>IF(主动技能!V397="","",主动技能!V397)</f>
        <v>skill_08</v>
      </c>
      <c r="Q394" s="31" t="str">
        <f>IF(主动技能!W397="","")</f>
        <v/>
      </c>
      <c r="R394" s="31" t="str">
        <f>IF(主动技能!X397="","")</f>
        <v/>
      </c>
      <c r="S394" s="31">
        <f>主动技能!Y397</f>
        <v>0</v>
      </c>
      <c r="T394" s="31">
        <f>主动技能!Z397</f>
        <v>150</v>
      </c>
      <c r="U394" s="31">
        <f>主动技能!AB397</f>
        <v>16761</v>
      </c>
      <c r="V394" s="31">
        <f>主动技能!AC397</f>
        <v>0</v>
      </c>
      <c r="W394" s="31">
        <f>主动技能!AD397</f>
        <v>0</v>
      </c>
      <c r="X394" s="31">
        <f>主动技能!AE397</f>
        <v>1</v>
      </c>
      <c r="Y394" s="31">
        <f>主动技能!AF397</f>
        <v>1</v>
      </c>
      <c r="Z394" s="31">
        <f>主动技能!AG397</f>
        <v>1</v>
      </c>
      <c r="AA394" s="31" t="str">
        <f>主动技能!AH397</f>
        <v>attackex</v>
      </c>
      <c r="AB394" s="31" t="str">
        <f>IF(主动技能!AI397="","")</f>
        <v/>
      </c>
      <c r="AC394" s="31">
        <f>主动技能!AJ397</f>
        <v>11</v>
      </c>
      <c r="AD394" s="31">
        <f>主动技能!BF397</f>
        <v>100702</v>
      </c>
      <c r="AE394" s="1">
        <f t="shared" si="6"/>
        <v>11</v>
      </c>
    </row>
    <row r="395" spans="1:31" s="31" customFormat="1" x14ac:dyDescent="0.15">
      <c r="A395" s="31">
        <f>主动技能!B398</f>
        <v>10070212</v>
      </c>
      <c r="B395" s="4" t="str">
        <f>主动技能!H398</f>
        <v>火炮击</v>
      </c>
      <c r="C395" s="4" t="str">
        <f>主动技能!I398</f>
        <v>对敌方后排单体攻击，造成150%攻击力（+23830）点伤害。</v>
      </c>
      <c r="D395" s="4">
        <f>VLOOKUP(主动技能!J398,对应表!F:G,2,FALSE)</f>
        <v>1</v>
      </c>
      <c r="E395" s="4">
        <f>VLOOKUP(主动技能!K398,对应表!J:K,2,FALSE)</f>
        <v>2</v>
      </c>
      <c r="F395" s="4">
        <f>VLOOKUP(主动技能!L398,对应表!N:O,2,FALSE)</f>
        <v>1</v>
      </c>
      <c r="G395" s="4">
        <f>IF(主动技能!M398="必中",2,1)</f>
        <v>1</v>
      </c>
      <c r="H395" s="4">
        <f>主动技能!N398</f>
        <v>100</v>
      </c>
      <c r="I395" s="4">
        <f>主动技能!O398</f>
        <v>0</v>
      </c>
      <c r="J395" s="31" t="str">
        <f>主动技能!P398</f>
        <v>|eff_huoqiu||</v>
      </c>
      <c r="K395" s="31">
        <f>主动技能!Q398</f>
        <v>1</v>
      </c>
      <c r="L395" s="31">
        <f>主动技能!R398</f>
        <v>0</v>
      </c>
      <c r="M395" s="31">
        <f>主动技能!S398</f>
        <v>0</v>
      </c>
      <c r="N395" s="31" t="str">
        <f>IF(主动技能!T398="","",主动技能!T398)</f>
        <v/>
      </c>
      <c r="O395" s="31" t="str">
        <f>IF(主动技能!U398="","",主动技能!U398)</f>
        <v/>
      </c>
      <c r="P395" s="31" t="str">
        <f>IF(主动技能!V398="","",主动技能!V398)</f>
        <v>skill_08</v>
      </c>
      <c r="Q395" s="31" t="str">
        <f>IF(主动技能!W398="","")</f>
        <v/>
      </c>
      <c r="R395" s="31" t="str">
        <f>IF(主动技能!X398="","")</f>
        <v/>
      </c>
      <c r="S395" s="31">
        <f>主动技能!Y398</f>
        <v>0</v>
      </c>
      <c r="T395" s="31">
        <f>主动技能!Z398</f>
        <v>150</v>
      </c>
      <c r="U395" s="31">
        <f>主动技能!AB398</f>
        <v>23830</v>
      </c>
      <c r="V395" s="31">
        <f>主动技能!AC398</f>
        <v>0</v>
      </c>
      <c r="W395" s="31">
        <f>主动技能!AD398</f>
        <v>0</v>
      </c>
      <c r="X395" s="31">
        <f>主动技能!AE398</f>
        <v>1</v>
      </c>
      <c r="Y395" s="31">
        <f>主动技能!AF398</f>
        <v>1</v>
      </c>
      <c r="Z395" s="31">
        <f>主动技能!AG398</f>
        <v>1</v>
      </c>
      <c r="AA395" s="31" t="str">
        <f>主动技能!AH398</f>
        <v>attackex</v>
      </c>
      <c r="AB395" s="31" t="str">
        <f>IF(主动技能!AI398="","")</f>
        <v/>
      </c>
      <c r="AC395" s="31">
        <f>主动技能!AJ398</f>
        <v>12</v>
      </c>
      <c r="AD395" s="31">
        <f>主动技能!BF398</f>
        <v>100702</v>
      </c>
      <c r="AE395" s="1">
        <f t="shared" si="6"/>
        <v>12</v>
      </c>
    </row>
    <row r="396" spans="1:31" s="31" customFormat="1" x14ac:dyDescent="0.15">
      <c r="A396" s="31">
        <f>主动技能!B399</f>
        <v>10070213</v>
      </c>
      <c r="B396" s="4" t="str">
        <f>主动技能!H399</f>
        <v>火炮击</v>
      </c>
      <c r="C396" s="4" t="str">
        <f>主动技能!I399</f>
        <v>对敌方后排单体攻击，造成150%攻击力（+33839）点伤害。</v>
      </c>
      <c r="D396" s="4">
        <f>VLOOKUP(主动技能!J399,对应表!F:G,2,FALSE)</f>
        <v>1</v>
      </c>
      <c r="E396" s="4">
        <f>VLOOKUP(主动技能!K399,对应表!J:K,2,FALSE)</f>
        <v>2</v>
      </c>
      <c r="F396" s="4">
        <f>VLOOKUP(主动技能!L399,对应表!N:O,2,FALSE)</f>
        <v>1</v>
      </c>
      <c r="G396" s="4">
        <f>IF(主动技能!M399="必中",2,1)</f>
        <v>1</v>
      </c>
      <c r="H396" s="4">
        <f>主动技能!N399</f>
        <v>100</v>
      </c>
      <c r="I396" s="4">
        <f>主动技能!O399</f>
        <v>0</v>
      </c>
      <c r="J396" s="31" t="str">
        <f>主动技能!P399</f>
        <v>|eff_huoqiu||</v>
      </c>
      <c r="K396" s="31">
        <f>主动技能!Q399</f>
        <v>1</v>
      </c>
      <c r="L396" s="31">
        <f>主动技能!R399</f>
        <v>0</v>
      </c>
      <c r="M396" s="31">
        <f>主动技能!S399</f>
        <v>0</v>
      </c>
      <c r="N396" s="31" t="str">
        <f>IF(主动技能!T399="","",主动技能!T399)</f>
        <v/>
      </c>
      <c r="O396" s="31" t="str">
        <f>IF(主动技能!U399="","",主动技能!U399)</f>
        <v/>
      </c>
      <c r="P396" s="31" t="str">
        <f>IF(主动技能!V399="","",主动技能!V399)</f>
        <v>skill_08</v>
      </c>
      <c r="Q396" s="31" t="str">
        <f>IF(主动技能!W399="","")</f>
        <v/>
      </c>
      <c r="R396" s="31" t="str">
        <f>IF(主动技能!X399="","")</f>
        <v/>
      </c>
      <c r="S396" s="31">
        <f>主动技能!Y399</f>
        <v>0</v>
      </c>
      <c r="T396" s="31">
        <f>主动技能!Z399</f>
        <v>150</v>
      </c>
      <c r="U396" s="31">
        <f>主动技能!AB399</f>
        <v>33839</v>
      </c>
      <c r="V396" s="31">
        <f>主动技能!AC399</f>
        <v>0</v>
      </c>
      <c r="W396" s="31">
        <f>主动技能!AD399</f>
        <v>0</v>
      </c>
      <c r="X396" s="31">
        <f>主动技能!AE399</f>
        <v>1</v>
      </c>
      <c r="Y396" s="31">
        <f>主动技能!AF399</f>
        <v>1</v>
      </c>
      <c r="Z396" s="31">
        <f>主动技能!AG399</f>
        <v>1</v>
      </c>
      <c r="AA396" s="31" t="str">
        <f>主动技能!AH399</f>
        <v>attackex</v>
      </c>
      <c r="AB396" s="31" t="str">
        <f>IF(主动技能!AI399="","")</f>
        <v/>
      </c>
      <c r="AC396" s="31">
        <f>主动技能!AJ399</f>
        <v>13</v>
      </c>
      <c r="AD396" s="31">
        <f>主动技能!BF399</f>
        <v>100702</v>
      </c>
      <c r="AE396" s="1">
        <f t="shared" si="6"/>
        <v>13</v>
      </c>
    </row>
    <row r="397" spans="1:31" s="31" customFormat="1" x14ac:dyDescent="0.15">
      <c r="A397" s="31">
        <f>主动技能!B400</f>
        <v>10070214</v>
      </c>
      <c r="B397" s="4" t="str">
        <f>主动技能!H400</f>
        <v>火炮击</v>
      </c>
      <c r="C397" s="4" t="str">
        <f>主动技能!I400</f>
        <v>对敌方后排单体攻击，造成150%攻击力（+48008）点伤害。</v>
      </c>
      <c r="D397" s="4">
        <f>VLOOKUP(主动技能!J400,对应表!F:G,2,FALSE)</f>
        <v>1</v>
      </c>
      <c r="E397" s="4">
        <f>VLOOKUP(主动技能!K400,对应表!J:K,2,FALSE)</f>
        <v>2</v>
      </c>
      <c r="F397" s="4">
        <f>VLOOKUP(主动技能!L400,对应表!N:O,2,FALSE)</f>
        <v>1</v>
      </c>
      <c r="G397" s="4">
        <f>IF(主动技能!M400="必中",2,1)</f>
        <v>1</v>
      </c>
      <c r="H397" s="4">
        <f>主动技能!N400</f>
        <v>100</v>
      </c>
      <c r="I397" s="4">
        <f>主动技能!O400</f>
        <v>0</v>
      </c>
      <c r="J397" s="31" t="str">
        <f>主动技能!P400</f>
        <v>|eff_huoqiu||</v>
      </c>
      <c r="K397" s="31">
        <f>主动技能!Q400</f>
        <v>1</v>
      </c>
      <c r="L397" s="31">
        <f>主动技能!R400</f>
        <v>0</v>
      </c>
      <c r="M397" s="31">
        <f>主动技能!S400</f>
        <v>0</v>
      </c>
      <c r="N397" s="31" t="str">
        <f>IF(主动技能!T400="","",主动技能!T400)</f>
        <v/>
      </c>
      <c r="O397" s="31" t="str">
        <f>IF(主动技能!U400="","",主动技能!U400)</f>
        <v/>
      </c>
      <c r="P397" s="31" t="str">
        <f>IF(主动技能!V400="","",主动技能!V400)</f>
        <v>skill_08</v>
      </c>
      <c r="Q397" s="31" t="str">
        <f>IF(主动技能!W400="","")</f>
        <v/>
      </c>
      <c r="R397" s="31" t="str">
        <f>IF(主动技能!X400="","")</f>
        <v/>
      </c>
      <c r="S397" s="31">
        <f>主动技能!Y400</f>
        <v>0</v>
      </c>
      <c r="T397" s="31">
        <f>主动技能!Z400</f>
        <v>150</v>
      </c>
      <c r="U397" s="31">
        <f>主动技能!AB400</f>
        <v>48008</v>
      </c>
      <c r="V397" s="31">
        <f>主动技能!AC400</f>
        <v>0</v>
      </c>
      <c r="W397" s="31">
        <f>主动技能!AD400</f>
        <v>0</v>
      </c>
      <c r="X397" s="31">
        <f>主动技能!AE400</f>
        <v>1</v>
      </c>
      <c r="Y397" s="31">
        <f>主动技能!AF400</f>
        <v>1</v>
      </c>
      <c r="Z397" s="31">
        <f>主动技能!AG400</f>
        <v>1</v>
      </c>
      <c r="AA397" s="31" t="str">
        <f>主动技能!AH400</f>
        <v>attackex</v>
      </c>
      <c r="AB397" s="31" t="str">
        <f>IF(主动技能!AI400="","")</f>
        <v/>
      </c>
      <c r="AC397" s="31">
        <f>主动技能!AJ400</f>
        <v>14</v>
      </c>
      <c r="AD397" s="31">
        <f>主动技能!BF400</f>
        <v>100702</v>
      </c>
      <c r="AE397" s="1">
        <f t="shared" si="6"/>
        <v>14</v>
      </c>
    </row>
    <row r="398" spans="1:31" s="31" customFormat="1" x14ac:dyDescent="0.15">
      <c r="A398" s="31">
        <f>主动技能!B401</f>
        <v>10070215</v>
      </c>
      <c r="B398" s="4" t="str">
        <f>主动技能!H401</f>
        <v>火炮击</v>
      </c>
      <c r="C398" s="4" t="str">
        <f>主动技能!I401</f>
        <v>对敌方后排单体攻击，造成150%攻击力（+68066）点伤害。</v>
      </c>
      <c r="D398" s="4">
        <f>VLOOKUP(主动技能!J401,对应表!F:G,2,FALSE)</f>
        <v>1</v>
      </c>
      <c r="E398" s="4">
        <f>VLOOKUP(主动技能!K401,对应表!J:K,2,FALSE)</f>
        <v>2</v>
      </c>
      <c r="F398" s="4">
        <f>VLOOKUP(主动技能!L401,对应表!N:O,2,FALSE)</f>
        <v>1</v>
      </c>
      <c r="G398" s="4">
        <f>IF(主动技能!M401="必中",2,1)</f>
        <v>1</v>
      </c>
      <c r="H398" s="4">
        <f>主动技能!N401</f>
        <v>100</v>
      </c>
      <c r="I398" s="4">
        <f>主动技能!O401</f>
        <v>0</v>
      </c>
      <c r="J398" s="31" t="str">
        <f>主动技能!P401</f>
        <v>|eff_huoqiu||</v>
      </c>
      <c r="K398" s="31">
        <f>主动技能!Q401</f>
        <v>1</v>
      </c>
      <c r="L398" s="31">
        <f>主动技能!R401</f>
        <v>0</v>
      </c>
      <c r="M398" s="31">
        <f>主动技能!S401</f>
        <v>0</v>
      </c>
      <c r="N398" s="31" t="str">
        <f>IF(主动技能!T401="","",主动技能!T401)</f>
        <v/>
      </c>
      <c r="O398" s="31" t="str">
        <f>IF(主动技能!U401="","",主动技能!U401)</f>
        <v/>
      </c>
      <c r="P398" s="31" t="str">
        <f>IF(主动技能!V401="","",主动技能!V401)</f>
        <v>skill_08</v>
      </c>
      <c r="Q398" s="31" t="str">
        <f>IF(主动技能!W401="","")</f>
        <v/>
      </c>
      <c r="R398" s="31" t="str">
        <f>IF(主动技能!X401="","")</f>
        <v/>
      </c>
      <c r="S398" s="31">
        <f>主动技能!Y401</f>
        <v>0</v>
      </c>
      <c r="T398" s="31">
        <f>主动技能!Z401</f>
        <v>150</v>
      </c>
      <c r="U398" s="31">
        <f>主动技能!AB401</f>
        <v>68066</v>
      </c>
      <c r="V398" s="31">
        <f>主动技能!AC401</f>
        <v>0</v>
      </c>
      <c r="W398" s="31">
        <f>主动技能!AD401</f>
        <v>0</v>
      </c>
      <c r="X398" s="31">
        <f>主动技能!AE401</f>
        <v>1</v>
      </c>
      <c r="Y398" s="31">
        <f>主动技能!AF401</f>
        <v>1</v>
      </c>
      <c r="Z398" s="31">
        <f>主动技能!AG401</f>
        <v>1</v>
      </c>
      <c r="AA398" s="31" t="str">
        <f>主动技能!AH401</f>
        <v>attackex</v>
      </c>
      <c r="AB398" s="31" t="str">
        <f>IF(主动技能!AI401="","")</f>
        <v/>
      </c>
      <c r="AC398" s="31">
        <f>主动技能!AJ401</f>
        <v>15</v>
      </c>
      <c r="AD398" s="31">
        <f>主动技能!BF401</f>
        <v>100702</v>
      </c>
      <c r="AE398" s="1">
        <f t="shared" si="6"/>
        <v>15</v>
      </c>
    </row>
    <row r="399" spans="1:31" s="31" customFormat="1" x14ac:dyDescent="0.15">
      <c r="A399" s="31">
        <f>主动技能!B402</f>
        <v>10070216</v>
      </c>
      <c r="B399" s="4" t="str">
        <f>主动技能!H402</f>
        <v>火炮击</v>
      </c>
      <c r="C399" s="4" t="str">
        <f>主动技能!I402</f>
        <v>对敌方后排单体攻击，造成150%攻击力（+96464）点伤害。</v>
      </c>
      <c r="D399" s="4">
        <f>VLOOKUP(主动技能!J402,对应表!F:G,2,FALSE)</f>
        <v>1</v>
      </c>
      <c r="E399" s="4">
        <f>VLOOKUP(主动技能!K402,对应表!J:K,2,FALSE)</f>
        <v>2</v>
      </c>
      <c r="F399" s="4">
        <f>VLOOKUP(主动技能!L402,对应表!N:O,2,FALSE)</f>
        <v>1</v>
      </c>
      <c r="G399" s="4">
        <f>IF(主动技能!M402="必中",2,1)</f>
        <v>1</v>
      </c>
      <c r="H399" s="4">
        <f>主动技能!N402</f>
        <v>100</v>
      </c>
      <c r="I399" s="4">
        <f>主动技能!O402</f>
        <v>0</v>
      </c>
      <c r="J399" s="31" t="str">
        <f>主动技能!P402</f>
        <v>|eff_huoqiu||</v>
      </c>
      <c r="K399" s="31">
        <f>主动技能!Q402</f>
        <v>1</v>
      </c>
      <c r="L399" s="31">
        <f>主动技能!R402</f>
        <v>0</v>
      </c>
      <c r="M399" s="31">
        <f>主动技能!S402</f>
        <v>0</v>
      </c>
      <c r="N399" s="31" t="str">
        <f>IF(主动技能!T402="","",主动技能!T402)</f>
        <v/>
      </c>
      <c r="O399" s="31" t="str">
        <f>IF(主动技能!U402="","",主动技能!U402)</f>
        <v/>
      </c>
      <c r="P399" s="31" t="str">
        <f>IF(主动技能!V402="","",主动技能!V402)</f>
        <v>skill_08</v>
      </c>
      <c r="Q399" s="31" t="str">
        <f>IF(主动技能!W402="","")</f>
        <v/>
      </c>
      <c r="R399" s="31" t="str">
        <f>IF(主动技能!X402="","")</f>
        <v/>
      </c>
      <c r="S399" s="31">
        <f>主动技能!Y402</f>
        <v>0</v>
      </c>
      <c r="T399" s="31">
        <f>主动技能!Z402</f>
        <v>150</v>
      </c>
      <c r="U399" s="31">
        <f>主动技能!AB402</f>
        <v>96464</v>
      </c>
      <c r="V399" s="31">
        <f>主动技能!AC402</f>
        <v>0</v>
      </c>
      <c r="W399" s="31">
        <f>主动技能!AD402</f>
        <v>0</v>
      </c>
      <c r="X399" s="31">
        <f>主动技能!AE402</f>
        <v>1</v>
      </c>
      <c r="Y399" s="31">
        <f>主动技能!AF402</f>
        <v>1</v>
      </c>
      <c r="Z399" s="31">
        <f>主动技能!AG402</f>
        <v>1</v>
      </c>
      <c r="AA399" s="31" t="str">
        <f>主动技能!AH402</f>
        <v>attackex</v>
      </c>
      <c r="AB399" s="31" t="str">
        <f>IF(主动技能!AI402="","")</f>
        <v/>
      </c>
      <c r="AC399" s="31">
        <f>主动技能!AJ402</f>
        <v>16</v>
      </c>
      <c r="AD399" s="31">
        <f>主动技能!BF402</f>
        <v>100702</v>
      </c>
      <c r="AE399" s="1">
        <f t="shared" si="6"/>
        <v>16</v>
      </c>
    </row>
    <row r="400" spans="1:31" s="31" customFormat="1" x14ac:dyDescent="0.15">
      <c r="A400" s="31">
        <f>主动技能!B403</f>
        <v>10070217</v>
      </c>
      <c r="B400" s="4" t="str">
        <f>主动技能!H403</f>
        <v>火炮击</v>
      </c>
      <c r="C400" s="4" t="str">
        <f>主动技能!I403</f>
        <v>对敌方后排单体攻击，造成150%攻击力（+136667）点伤害。</v>
      </c>
      <c r="D400" s="4">
        <f>VLOOKUP(主动技能!J403,对应表!F:G,2,FALSE)</f>
        <v>1</v>
      </c>
      <c r="E400" s="4">
        <f>VLOOKUP(主动技能!K403,对应表!J:K,2,FALSE)</f>
        <v>2</v>
      </c>
      <c r="F400" s="4">
        <f>VLOOKUP(主动技能!L403,对应表!N:O,2,FALSE)</f>
        <v>1</v>
      </c>
      <c r="G400" s="4">
        <f>IF(主动技能!M403="必中",2,1)</f>
        <v>1</v>
      </c>
      <c r="H400" s="4">
        <f>主动技能!N403</f>
        <v>100</v>
      </c>
      <c r="I400" s="4">
        <f>主动技能!O403</f>
        <v>0</v>
      </c>
      <c r="J400" s="31" t="str">
        <f>主动技能!P403</f>
        <v>|eff_huoqiu||</v>
      </c>
      <c r="K400" s="31">
        <f>主动技能!Q403</f>
        <v>1</v>
      </c>
      <c r="L400" s="31">
        <f>主动技能!R403</f>
        <v>0</v>
      </c>
      <c r="M400" s="31">
        <f>主动技能!S403</f>
        <v>0</v>
      </c>
      <c r="N400" s="31" t="str">
        <f>IF(主动技能!T403="","",主动技能!T403)</f>
        <v/>
      </c>
      <c r="O400" s="31" t="str">
        <f>IF(主动技能!U403="","",主动技能!U403)</f>
        <v/>
      </c>
      <c r="P400" s="31" t="str">
        <f>IF(主动技能!V403="","",主动技能!V403)</f>
        <v>skill_08</v>
      </c>
      <c r="Q400" s="31" t="str">
        <f>IF(主动技能!W403="","")</f>
        <v/>
      </c>
      <c r="R400" s="31" t="str">
        <f>IF(主动技能!X403="","")</f>
        <v/>
      </c>
      <c r="S400" s="31">
        <f>主动技能!Y403</f>
        <v>0</v>
      </c>
      <c r="T400" s="31">
        <f>主动技能!Z403</f>
        <v>150</v>
      </c>
      <c r="U400" s="31">
        <f>主动技能!AB403</f>
        <v>136667</v>
      </c>
      <c r="V400" s="31">
        <f>主动技能!AC403</f>
        <v>0</v>
      </c>
      <c r="W400" s="31">
        <f>主动技能!AD403</f>
        <v>0</v>
      </c>
      <c r="X400" s="31">
        <f>主动技能!AE403</f>
        <v>1</v>
      </c>
      <c r="Y400" s="31">
        <f>主动技能!AF403</f>
        <v>1</v>
      </c>
      <c r="Z400" s="31">
        <f>主动技能!AG403</f>
        <v>1</v>
      </c>
      <c r="AA400" s="31" t="str">
        <f>主动技能!AH403</f>
        <v>attackex</v>
      </c>
      <c r="AB400" s="31" t="str">
        <f>IF(主动技能!AI403="","")</f>
        <v/>
      </c>
      <c r="AC400" s="31">
        <f>主动技能!AJ403</f>
        <v>17</v>
      </c>
      <c r="AD400" s="31">
        <f>主动技能!BF403</f>
        <v>100702</v>
      </c>
      <c r="AE400" s="1">
        <f t="shared" si="6"/>
        <v>17</v>
      </c>
    </row>
    <row r="401" spans="1:31" s="31" customFormat="1" x14ac:dyDescent="0.15">
      <c r="A401" s="31">
        <f>主动技能!B404</f>
        <v>10070218</v>
      </c>
      <c r="B401" s="4" t="str">
        <f>主动技能!H404</f>
        <v>火炮击</v>
      </c>
      <c r="C401" s="4" t="str">
        <f>主动技能!I404</f>
        <v>对敌方后排单体攻击，造成150%攻击力（+193582）点伤害。</v>
      </c>
      <c r="D401" s="4">
        <f>VLOOKUP(主动技能!J404,对应表!F:G,2,FALSE)</f>
        <v>1</v>
      </c>
      <c r="E401" s="4">
        <f>VLOOKUP(主动技能!K404,对应表!J:K,2,FALSE)</f>
        <v>2</v>
      </c>
      <c r="F401" s="4">
        <f>VLOOKUP(主动技能!L404,对应表!N:O,2,FALSE)</f>
        <v>1</v>
      </c>
      <c r="G401" s="4">
        <f>IF(主动技能!M404="必中",2,1)</f>
        <v>1</v>
      </c>
      <c r="H401" s="4">
        <f>主动技能!N404</f>
        <v>100</v>
      </c>
      <c r="I401" s="4">
        <f>主动技能!O404</f>
        <v>0</v>
      </c>
      <c r="J401" s="31" t="str">
        <f>主动技能!P404</f>
        <v>|eff_huoqiu||</v>
      </c>
      <c r="K401" s="31">
        <f>主动技能!Q404</f>
        <v>1</v>
      </c>
      <c r="L401" s="31">
        <f>主动技能!R404</f>
        <v>0</v>
      </c>
      <c r="M401" s="31">
        <f>主动技能!S404</f>
        <v>0</v>
      </c>
      <c r="N401" s="31" t="str">
        <f>IF(主动技能!T404="","",主动技能!T404)</f>
        <v/>
      </c>
      <c r="O401" s="31" t="str">
        <f>IF(主动技能!U404="","",主动技能!U404)</f>
        <v/>
      </c>
      <c r="P401" s="31" t="str">
        <f>IF(主动技能!V404="","",主动技能!V404)</f>
        <v>skill_08</v>
      </c>
      <c r="Q401" s="31" t="str">
        <f>IF(主动技能!W404="","")</f>
        <v/>
      </c>
      <c r="R401" s="31" t="str">
        <f>IF(主动技能!X404="","")</f>
        <v/>
      </c>
      <c r="S401" s="31">
        <f>主动技能!Y404</f>
        <v>0</v>
      </c>
      <c r="T401" s="31">
        <f>主动技能!Z404</f>
        <v>150</v>
      </c>
      <c r="U401" s="31">
        <f>主动技能!AB404</f>
        <v>193582</v>
      </c>
      <c r="V401" s="31">
        <f>主动技能!AC404</f>
        <v>0</v>
      </c>
      <c r="W401" s="31">
        <f>主动技能!AD404</f>
        <v>0</v>
      </c>
      <c r="X401" s="31">
        <f>主动技能!AE404</f>
        <v>1</v>
      </c>
      <c r="Y401" s="31">
        <f>主动技能!AF404</f>
        <v>1</v>
      </c>
      <c r="Z401" s="31">
        <f>主动技能!AG404</f>
        <v>1</v>
      </c>
      <c r="AA401" s="31" t="str">
        <f>主动技能!AH404</f>
        <v>attackex</v>
      </c>
      <c r="AB401" s="31" t="str">
        <f>IF(主动技能!AI404="","")</f>
        <v/>
      </c>
      <c r="AC401" s="31">
        <f>主动技能!AJ404</f>
        <v>18</v>
      </c>
      <c r="AD401" s="31">
        <f>主动技能!BF404</f>
        <v>100702</v>
      </c>
      <c r="AE401" s="1">
        <f t="shared" si="6"/>
        <v>18</v>
      </c>
    </row>
    <row r="402" spans="1:31" s="31" customFormat="1" x14ac:dyDescent="0.15">
      <c r="A402" s="31">
        <f>主动技能!B405</f>
        <v>10070219</v>
      </c>
      <c r="B402" s="4" t="str">
        <f>主动技能!H405</f>
        <v>火炮击</v>
      </c>
      <c r="C402" s="4" t="str">
        <f>主动技能!I405</f>
        <v>对敌方后排单体攻击，造成150%攻击力（+274158）点伤害。</v>
      </c>
      <c r="D402" s="4">
        <f>VLOOKUP(主动技能!J405,对应表!F:G,2,FALSE)</f>
        <v>1</v>
      </c>
      <c r="E402" s="4">
        <f>VLOOKUP(主动技能!K405,对应表!J:K,2,FALSE)</f>
        <v>2</v>
      </c>
      <c r="F402" s="4">
        <f>VLOOKUP(主动技能!L405,对应表!N:O,2,FALSE)</f>
        <v>1</v>
      </c>
      <c r="G402" s="4">
        <f>IF(主动技能!M405="必中",2,1)</f>
        <v>1</v>
      </c>
      <c r="H402" s="4">
        <f>主动技能!N405</f>
        <v>100</v>
      </c>
      <c r="I402" s="4">
        <f>主动技能!O405</f>
        <v>0</v>
      </c>
      <c r="J402" s="31" t="str">
        <f>主动技能!P405</f>
        <v>|eff_huoqiu||</v>
      </c>
      <c r="K402" s="31">
        <f>主动技能!Q405</f>
        <v>1</v>
      </c>
      <c r="L402" s="31">
        <f>主动技能!R405</f>
        <v>0</v>
      </c>
      <c r="M402" s="31">
        <f>主动技能!S405</f>
        <v>0</v>
      </c>
      <c r="N402" s="31" t="str">
        <f>IF(主动技能!T405="","",主动技能!T405)</f>
        <v/>
      </c>
      <c r="O402" s="31" t="str">
        <f>IF(主动技能!U405="","",主动技能!U405)</f>
        <v/>
      </c>
      <c r="P402" s="31" t="str">
        <f>IF(主动技能!V405="","",主动技能!V405)</f>
        <v>skill_08</v>
      </c>
      <c r="Q402" s="31" t="str">
        <f>IF(主动技能!W405="","")</f>
        <v/>
      </c>
      <c r="R402" s="31" t="str">
        <f>IF(主动技能!X405="","")</f>
        <v/>
      </c>
      <c r="S402" s="31">
        <f>主动技能!Y405</f>
        <v>0</v>
      </c>
      <c r="T402" s="31">
        <f>主动技能!Z405</f>
        <v>150</v>
      </c>
      <c r="U402" s="31">
        <f>主动技能!AB405</f>
        <v>274158</v>
      </c>
      <c r="V402" s="31">
        <f>主动技能!AC405</f>
        <v>0</v>
      </c>
      <c r="W402" s="31">
        <f>主动技能!AD405</f>
        <v>0</v>
      </c>
      <c r="X402" s="31">
        <f>主动技能!AE405</f>
        <v>1</v>
      </c>
      <c r="Y402" s="31">
        <f>主动技能!AF405</f>
        <v>1</v>
      </c>
      <c r="Z402" s="31">
        <f>主动技能!AG405</f>
        <v>1</v>
      </c>
      <c r="AA402" s="31" t="str">
        <f>主动技能!AH405</f>
        <v>attackex</v>
      </c>
      <c r="AB402" s="31" t="str">
        <f>IF(主动技能!AI405="","")</f>
        <v/>
      </c>
      <c r="AC402" s="31">
        <f>主动技能!AJ405</f>
        <v>19</v>
      </c>
      <c r="AD402" s="31">
        <f>主动技能!BF405</f>
        <v>100702</v>
      </c>
      <c r="AE402" s="1">
        <f t="shared" si="6"/>
        <v>19</v>
      </c>
    </row>
    <row r="403" spans="1:31" s="31" customFormat="1" x14ac:dyDescent="0.15">
      <c r="A403" s="31">
        <f>主动技能!B406</f>
        <v>10070220</v>
      </c>
      <c r="B403" s="4" t="str">
        <f>主动技能!H406</f>
        <v>火炮击</v>
      </c>
      <c r="C403" s="4" t="str">
        <f>主动技能!I406</f>
        <v>对敌方后排单体攻击，造成150%攻击力（+388230）点伤害。</v>
      </c>
      <c r="D403" s="4">
        <f>VLOOKUP(主动技能!J406,对应表!F:G,2,FALSE)</f>
        <v>1</v>
      </c>
      <c r="E403" s="4">
        <f>VLOOKUP(主动技能!K406,对应表!J:K,2,FALSE)</f>
        <v>2</v>
      </c>
      <c r="F403" s="4">
        <f>VLOOKUP(主动技能!L406,对应表!N:O,2,FALSE)</f>
        <v>1</v>
      </c>
      <c r="G403" s="4">
        <f>IF(主动技能!M406="必中",2,1)</f>
        <v>1</v>
      </c>
      <c r="H403" s="4">
        <f>主动技能!N406</f>
        <v>100</v>
      </c>
      <c r="I403" s="4">
        <f>主动技能!O406</f>
        <v>0</v>
      </c>
      <c r="J403" s="31" t="str">
        <f>主动技能!P406</f>
        <v>|eff_huoqiu||</v>
      </c>
      <c r="K403" s="31">
        <f>主动技能!Q406</f>
        <v>1</v>
      </c>
      <c r="L403" s="31">
        <f>主动技能!R406</f>
        <v>0</v>
      </c>
      <c r="M403" s="31">
        <f>主动技能!S406</f>
        <v>0</v>
      </c>
      <c r="N403" s="31" t="str">
        <f>IF(主动技能!T406="","",主动技能!T406)</f>
        <v/>
      </c>
      <c r="O403" s="31" t="str">
        <f>IF(主动技能!U406="","",主动技能!U406)</f>
        <v/>
      </c>
      <c r="P403" s="31" t="str">
        <f>IF(主动技能!V406="","",主动技能!V406)</f>
        <v>skill_08</v>
      </c>
      <c r="Q403" s="31" t="str">
        <f>IF(主动技能!W406="","")</f>
        <v/>
      </c>
      <c r="R403" s="31" t="str">
        <f>IF(主动技能!X406="","")</f>
        <v/>
      </c>
      <c r="S403" s="31">
        <f>主动技能!Y406</f>
        <v>0</v>
      </c>
      <c r="T403" s="31">
        <f>主动技能!Z406</f>
        <v>150</v>
      </c>
      <c r="U403" s="31">
        <f>主动技能!AB406</f>
        <v>388230</v>
      </c>
      <c r="V403" s="31">
        <f>主动技能!AC406</f>
        <v>0</v>
      </c>
      <c r="W403" s="31">
        <f>主动技能!AD406</f>
        <v>0</v>
      </c>
      <c r="X403" s="31">
        <f>主动技能!AE406</f>
        <v>1</v>
      </c>
      <c r="Y403" s="31">
        <f>主动技能!AF406</f>
        <v>1</v>
      </c>
      <c r="Z403" s="31">
        <f>主动技能!AG406</f>
        <v>1</v>
      </c>
      <c r="AA403" s="31" t="str">
        <f>主动技能!AH406</f>
        <v>attackex</v>
      </c>
      <c r="AB403" s="31" t="str">
        <f>IF(主动技能!AI406="","")</f>
        <v/>
      </c>
      <c r="AC403" s="31">
        <f>主动技能!AJ406</f>
        <v>20</v>
      </c>
      <c r="AD403" s="31">
        <f>主动技能!BF406</f>
        <v>100702</v>
      </c>
      <c r="AE403" s="1">
        <f t="shared" si="6"/>
        <v>20</v>
      </c>
    </row>
    <row r="404" spans="1:31" s="31" customFormat="1" x14ac:dyDescent="0.15">
      <c r="A404" s="31">
        <f>主动技能!B407</f>
        <v>10070301</v>
      </c>
      <c r="B404" s="4" t="str">
        <f>主动技能!H407</f>
        <v>怒焰狂击</v>
      </c>
      <c r="C404" s="4" t="str">
        <f>主动技能!I407</f>
        <v>对敌方全体攻击，造成125%攻击力（+276）点伤害。</v>
      </c>
      <c r="D404" s="4">
        <f>VLOOKUP(主动技能!J407,对应表!F:G,2,FALSE)</f>
        <v>1</v>
      </c>
      <c r="E404" s="4">
        <f>VLOOKUP(主动技能!K407,对应表!J:K,2,FALSE)</f>
        <v>3</v>
      </c>
      <c r="F404" s="4">
        <f>VLOOKUP(主动技能!L407,对应表!N:O,2,FALSE)</f>
        <v>9</v>
      </c>
      <c r="G404" s="4">
        <f>IF(主动技能!M407="必中",2,1)</f>
        <v>1</v>
      </c>
      <c r="H404" s="4">
        <f>主动技能!N407</f>
        <v>100</v>
      </c>
      <c r="I404" s="4">
        <f>主动技能!O407</f>
        <v>100</v>
      </c>
      <c r="J404" s="31" t="str">
        <f>主动技能!P407</f>
        <v>||eff_nuyankuangji_2|</v>
      </c>
      <c r="K404" s="31">
        <f>主动技能!Q407</f>
        <v>3</v>
      </c>
      <c r="L404" s="31">
        <f>主动技能!R407</f>
        <v>0</v>
      </c>
      <c r="M404" s="31">
        <f>主动技能!S407</f>
        <v>0</v>
      </c>
      <c r="N404" s="31" t="str">
        <f>IF(主动技能!T407="","",主动技能!T407)</f>
        <v/>
      </c>
      <c r="O404" s="31" t="str">
        <f>IF(主动技能!U407="","",主动技能!U407)</f>
        <v/>
      </c>
      <c r="P404" s="31" t="str">
        <f>IF(主动技能!V407="","",主动技能!V407)</f>
        <v>skill_21</v>
      </c>
      <c r="Q404" s="31" t="str">
        <f>IF(主动技能!W407="","")</f>
        <v/>
      </c>
      <c r="R404" s="31" t="str">
        <f>IF(主动技能!X407="","")</f>
        <v/>
      </c>
      <c r="S404" s="31">
        <f>主动技能!Y407</f>
        <v>0</v>
      </c>
      <c r="T404" s="31">
        <f>主动技能!Z407</f>
        <v>125</v>
      </c>
      <c r="U404" s="31">
        <f>主动技能!AB407</f>
        <v>276</v>
      </c>
      <c r="V404" s="31">
        <f>主动技能!AC407</f>
        <v>0</v>
      </c>
      <c r="W404" s="31">
        <f>主动技能!AD407</f>
        <v>0</v>
      </c>
      <c r="X404" s="31">
        <f>主动技能!AE407</f>
        <v>1</v>
      </c>
      <c r="Y404" s="31">
        <f>主动技能!AF407</f>
        <v>2</v>
      </c>
      <c r="Z404" s="31">
        <f>主动技能!AG407</f>
        <v>2</v>
      </c>
      <c r="AA404" s="31" t="str">
        <f>主动技能!AH407</f>
        <v>attackex</v>
      </c>
      <c r="AB404" s="31" t="str">
        <f>IF(主动技能!AI407="","")</f>
        <v/>
      </c>
      <c r="AC404" s="31">
        <f>主动技能!AJ407</f>
        <v>1</v>
      </c>
      <c r="AD404" s="31">
        <f>主动技能!BF407</f>
        <v>100703</v>
      </c>
      <c r="AE404" s="1">
        <f t="shared" si="6"/>
        <v>1</v>
      </c>
    </row>
    <row r="405" spans="1:31" s="31" customFormat="1" x14ac:dyDescent="0.15">
      <c r="A405" s="31">
        <f>主动技能!B408</f>
        <v>10070302</v>
      </c>
      <c r="B405" s="4" t="str">
        <f>主动技能!H408</f>
        <v>怒焰狂击</v>
      </c>
      <c r="C405" s="4" t="str">
        <f>主动技能!I408</f>
        <v>对敌方全体攻击，造成125%攻击力（+305）点伤害。</v>
      </c>
      <c r="D405" s="4">
        <f>VLOOKUP(主动技能!J408,对应表!F:G,2,FALSE)</f>
        <v>1</v>
      </c>
      <c r="E405" s="4">
        <f>VLOOKUP(主动技能!K408,对应表!J:K,2,FALSE)</f>
        <v>3</v>
      </c>
      <c r="F405" s="4">
        <f>VLOOKUP(主动技能!L408,对应表!N:O,2,FALSE)</f>
        <v>9</v>
      </c>
      <c r="G405" s="4">
        <f>IF(主动技能!M408="必中",2,1)</f>
        <v>1</v>
      </c>
      <c r="H405" s="4">
        <f>主动技能!N408</f>
        <v>100</v>
      </c>
      <c r="I405" s="4">
        <f>主动技能!O408</f>
        <v>100</v>
      </c>
      <c r="J405" s="31" t="str">
        <f>主动技能!P408</f>
        <v>||eff_nuyankuangji_2|</v>
      </c>
      <c r="K405" s="31">
        <f>主动技能!Q408</f>
        <v>3</v>
      </c>
      <c r="L405" s="31">
        <f>主动技能!R408</f>
        <v>0</v>
      </c>
      <c r="M405" s="31">
        <f>主动技能!S408</f>
        <v>0</v>
      </c>
      <c r="N405" s="31" t="str">
        <f>IF(主动技能!T408="","",主动技能!T408)</f>
        <v/>
      </c>
      <c r="O405" s="31" t="str">
        <f>IF(主动技能!U408="","",主动技能!U408)</f>
        <v/>
      </c>
      <c r="P405" s="31" t="str">
        <f>IF(主动技能!V408="","",主动技能!V408)</f>
        <v>skill_21</v>
      </c>
      <c r="Q405" s="31" t="str">
        <f>IF(主动技能!W408="","")</f>
        <v/>
      </c>
      <c r="R405" s="31" t="str">
        <f>IF(主动技能!X408="","")</f>
        <v/>
      </c>
      <c r="S405" s="31">
        <f>主动技能!Y408</f>
        <v>0</v>
      </c>
      <c r="T405" s="31">
        <f>主动技能!Z408</f>
        <v>125</v>
      </c>
      <c r="U405" s="31">
        <f>主动技能!AB408</f>
        <v>305</v>
      </c>
      <c r="V405" s="31">
        <f>主动技能!AC408</f>
        <v>0</v>
      </c>
      <c r="W405" s="31">
        <f>主动技能!AD408</f>
        <v>0</v>
      </c>
      <c r="X405" s="31">
        <f>主动技能!AE408</f>
        <v>1</v>
      </c>
      <c r="Y405" s="31">
        <f>主动技能!AF408</f>
        <v>2</v>
      </c>
      <c r="Z405" s="31">
        <f>主动技能!AG408</f>
        <v>2</v>
      </c>
      <c r="AA405" s="31" t="str">
        <f>主动技能!AH408</f>
        <v>attackex</v>
      </c>
      <c r="AB405" s="31" t="str">
        <f>IF(主动技能!AI408="","")</f>
        <v/>
      </c>
      <c r="AC405" s="31">
        <f>主动技能!AJ408</f>
        <v>2</v>
      </c>
      <c r="AD405" s="31">
        <f>主动技能!BF408</f>
        <v>100703</v>
      </c>
      <c r="AE405" s="1">
        <f t="shared" si="6"/>
        <v>2</v>
      </c>
    </row>
    <row r="406" spans="1:31" s="31" customFormat="1" x14ac:dyDescent="0.15">
      <c r="A406" s="31">
        <f>主动技能!B409</f>
        <v>10070303</v>
      </c>
      <c r="B406" s="4" t="str">
        <f>主动技能!H409</f>
        <v>怒焰狂击</v>
      </c>
      <c r="C406" s="4" t="str">
        <f>主动技能!I409</f>
        <v>对敌方全体攻击，造成125%攻击力（+404）点伤害。</v>
      </c>
      <c r="D406" s="4">
        <f>VLOOKUP(主动技能!J409,对应表!F:G,2,FALSE)</f>
        <v>1</v>
      </c>
      <c r="E406" s="4">
        <f>VLOOKUP(主动技能!K409,对应表!J:K,2,FALSE)</f>
        <v>3</v>
      </c>
      <c r="F406" s="4">
        <f>VLOOKUP(主动技能!L409,对应表!N:O,2,FALSE)</f>
        <v>9</v>
      </c>
      <c r="G406" s="4">
        <f>IF(主动技能!M409="必中",2,1)</f>
        <v>1</v>
      </c>
      <c r="H406" s="4">
        <f>主动技能!N409</f>
        <v>100</v>
      </c>
      <c r="I406" s="4">
        <f>主动技能!O409</f>
        <v>100</v>
      </c>
      <c r="J406" s="31" t="str">
        <f>主动技能!P409</f>
        <v>||eff_nuyankuangji_2|</v>
      </c>
      <c r="K406" s="31">
        <f>主动技能!Q409</f>
        <v>3</v>
      </c>
      <c r="L406" s="31">
        <f>主动技能!R409</f>
        <v>0</v>
      </c>
      <c r="M406" s="31">
        <f>主动技能!S409</f>
        <v>0</v>
      </c>
      <c r="N406" s="31" t="str">
        <f>IF(主动技能!T409="","",主动技能!T409)</f>
        <v/>
      </c>
      <c r="O406" s="31" t="str">
        <f>IF(主动技能!U409="","",主动技能!U409)</f>
        <v/>
      </c>
      <c r="P406" s="31" t="str">
        <f>IF(主动技能!V409="","",主动技能!V409)</f>
        <v>skill_21</v>
      </c>
      <c r="Q406" s="31" t="str">
        <f>IF(主动技能!W409="","")</f>
        <v/>
      </c>
      <c r="R406" s="31" t="str">
        <f>IF(主动技能!X409="","")</f>
        <v/>
      </c>
      <c r="S406" s="31">
        <f>主动技能!Y409</f>
        <v>0</v>
      </c>
      <c r="T406" s="31">
        <f>主动技能!Z409</f>
        <v>125</v>
      </c>
      <c r="U406" s="31">
        <f>主动技能!AB409</f>
        <v>404</v>
      </c>
      <c r="V406" s="31">
        <f>主动技能!AC409</f>
        <v>0</v>
      </c>
      <c r="W406" s="31">
        <f>主动技能!AD409</f>
        <v>0</v>
      </c>
      <c r="X406" s="31">
        <f>主动技能!AE409</f>
        <v>1</v>
      </c>
      <c r="Y406" s="31">
        <f>主动技能!AF409</f>
        <v>2</v>
      </c>
      <c r="Z406" s="31">
        <f>主动技能!AG409</f>
        <v>2</v>
      </c>
      <c r="AA406" s="31" t="str">
        <f>主动技能!AH409</f>
        <v>attackex</v>
      </c>
      <c r="AB406" s="31" t="str">
        <f>IF(主动技能!AI409="","")</f>
        <v/>
      </c>
      <c r="AC406" s="31">
        <f>主动技能!AJ409</f>
        <v>3</v>
      </c>
      <c r="AD406" s="31">
        <f>主动技能!BF409</f>
        <v>100703</v>
      </c>
      <c r="AE406" s="1">
        <f t="shared" si="6"/>
        <v>3</v>
      </c>
    </row>
    <row r="407" spans="1:31" s="31" customFormat="1" x14ac:dyDescent="0.15">
      <c r="A407" s="31">
        <f>主动技能!B410</f>
        <v>10070304</v>
      </c>
      <c r="B407" s="4" t="str">
        <f>主动技能!H410</f>
        <v>怒焰狂击</v>
      </c>
      <c r="C407" s="4" t="str">
        <f>主动技能!I410</f>
        <v>对敌方全体攻击，造成125%攻击力（+623）点伤害。</v>
      </c>
      <c r="D407" s="4">
        <f>VLOOKUP(主动技能!J410,对应表!F:G,2,FALSE)</f>
        <v>1</v>
      </c>
      <c r="E407" s="4">
        <f>VLOOKUP(主动技能!K410,对应表!J:K,2,FALSE)</f>
        <v>3</v>
      </c>
      <c r="F407" s="4">
        <f>VLOOKUP(主动技能!L410,对应表!N:O,2,FALSE)</f>
        <v>9</v>
      </c>
      <c r="G407" s="4">
        <f>IF(主动技能!M410="必中",2,1)</f>
        <v>1</v>
      </c>
      <c r="H407" s="4">
        <f>主动技能!N410</f>
        <v>100</v>
      </c>
      <c r="I407" s="4">
        <f>主动技能!O410</f>
        <v>100</v>
      </c>
      <c r="J407" s="31" t="str">
        <f>主动技能!P410</f>
        <v>||eff_nuyankuangji_2|</v>
      </c>
      <c r="K407" s="31">
        <f>主动技能!Q410</f>
        <v>3</v>
      </c>
      <c r="L407" s="31">
        <f>主动技能!R410</f>
        <v>0</v>
      </c>
      <c r="M407" s="31">
        <f>主动技能!S410</f>
        <v>0</v>
      </c>
      <c r="N407" s="31" t="str">
        <f>IF(主动技能!T410="","",主动技能!T410)</f>
        <v/>
      </c>
      <c r="O407" s="31" t="str">
        <f>IF(主动技能!U410="","",主动技能!U410)</f>
        <v/>
      </c>
      <c r="P407" s="31" t="str">
        <f>IF(主动技能!V410="","",主动技能!V410)</f>
        <v>skill_21</v>
      </c>
      <c r="Q407" s="31" t="str">
        <f>IF(主动技能!W410="","")</f>
        <v/>
      </c>
      <c r="R407" s="31" t="str">
        <f>IF(主动技能!X410="","")</f>
        <v/>
      </c>
      <c r="S407" s="31">
        <f>主动技能!Y410</f>
        <v>0</v>
      </c>
      <c r="T407" s="31">
        <f>主动技能!Z410</f>
        <v>125</v>
      </c>
      <c r="U407" s="31">
        <f>主动技能!AB410</f>
        <v>623</v>
      </c>
      <c r="V407" s="31">
        <f>主动技能!AC410</f>
        <v>0</v>
      </c>
      <c r="W407" s="31">
        <f>主动技能!AD410</f>
        <v>0</v>
      </c>
      <c r="X407" s="31">
        <f>主动技能!AE410</f>
        <v>1</v>
      </c>
      <c r="Y407" s="31">
        <f>主动技能!AF410</f>
        <v>2</v>
      </c>
      <c r="Z407" s="31">
        <f>主动技能!AG410</f>
        <v>2</v>
      </c>
      <c r="AA407" s="31" t="str">
        <f>主动技能!AH410</f>
        <v>attackex</v>
      </c>
      <c r="AB407" s="31" t="str">
        <f>IF(主动技能!AI410="","")</f>
        <v/>
      </c>
      <c r="AC407" s="31">
        <f>主动技能!AJ410</f>
        <v>4</v>
      </c>
      <c r="AD407" s="31">
        <f>主动技能!BF410</f>
        <v>100703</v>
      </c>
      <c r="AE407" s="1">
        <f t="shared" si="6"/>
        <v>4</v>
      </c>
    </row>
    <row r="408" spans="1:31" s="31" customFormat="1" x14ac:dyDescent="0.15">
      <c r="A408" s="31">
        <f>主动技能!B411</f>
        <v>10070305</v>
      </c>
      <c r="B408" s="4" t="str">
        <f>主动技能!H411</f>
        <v>怒焰狂击</v>
      </c>
      <c r="C408" s="4" t="str">
        <f>主动技能!I411</f>
        <v>对敌方全体攻击，造成125%攻击力（+933）点伤害。</v>
      </c>
      <c r="D408" s="4">
        <f>VLOOKUP(主动技能!J411,对应表!F:G,2,FALSE)</f>
        <v>1</v>
      </c>
      <c r="E408" s="4">
        <f>VLOOKUP(主动技能!K411,对应表!J:K,2,FALSE)</f>
        <v>3</v>
      </c>
      <c r="F408" s="4">
        <f>VLOOKUP(主动技能!L411,对应表!N:O,2,FALSE)</f>
        <v>9</v>
      </c>
      <c r="G408" s="4">
        <f>IF(主动技能!M411="必中",2,1)</f>
        <v>1</v>
      </c>
      <c r="H408" s="4">
        <f>主动技能!N411</f>
        <v>100</v>
      </c>
      <c r="I408" s="4">
        <f>主动技能!O411</f>
        <v>100</v>
      </c>
      <c r="J408" s="31" t="str">
        <f>主动技能!P411</f>
        <v>||eff_nuyankuangji_2|</v>
      </c>
      <c r="K408" s="31">
        <f>主动技能!Q411</f>
        <v>3</v>
      </c>
      <c r="L408" s="31">
        <f>主动技能!R411</f>
        <v>0</v>
      </c>
      <c r="M408" s="31">
        <f>主动技能!S411</f>
        <v>0</v>
      </c>
      <c r="N408" s="31" t="str">
        <f>IF(主动技能!T411="","",主动技能!T411)</f>
        <v/>
      </c>
      <c r="O408" s="31" t="str">
        <f>IF(主动技能!U411="","",主动技能!U411)</f>
        <v/>
      </c>
      <c r="P408" s="31" t="str">
        <f>IF(主动技能!V411="","",主动技能!V411)</f>
        <v>skill_21</v>
      </c>
      <c r="Q408" s="31" t="str">
        <f>IF(主动技能!W411="","")</f>
        <v/>
      </c>
      <c r="R408" s="31" t="str">
        <f>IF(主动技能!X411="","")</f>
        <v/>
      </c>
      <c r="S408" s="31">
        <f>主动技能!Y411</f>
        <v>0</v>
      </c>
      <c r="T408" s="31">
        <f>主动技能!Z411</f>
        <v>125</v>
      </c>
      <c r="U408" s="31">
        <f>主动技能!AB411</f>
        <v>933</v>
      </c>
      <c r="V408" s="31">
        <f>主动技能!AC411</f>
        <v>0</v>
      </c>
      <c r="W408" s="31">
        <f>主动技能!AD411</f>
        <v>0</v>
      </c>
      <c r="X408" s="31">
        <f>主动技能!AE411</f>
        <v>1</v>
      </c>
      <c r="Y408" s="31">
        <f>主动技能!AF411</f>
        <v>2</v>
      </c>
      <c r="Z408" s="31">
        <f>主动技能!AG411</f>
        <v>2</v>
      </c>
      <c r="AA408" s="31" t="str">
        <f>主动技能!AH411</f>
        <v>attackex</v>
      </c>
      <c r="AB408" s="31" t="str">
        <f>IF(主动技能!AI411="","")</f>
        <v/>
      </c>
      <c r="AC408" s="31">
        <f>主动技能!AJ411</f>
        <v>5</v>
      </c>
      <c r="AD408" s="31">
        <f>主动技能!BF411</f>
        <v>100703</v>
      </c>
      <c r="AE408" s="1">
        <f t="shared" si="6"/>
        <v>5</v>
      </c>
    </row>
    <row r="409" spans="1:31" s="31" customFormat="1" x14ac:dyDescent="0.15">
      <c r="A409" s="31">
        <f>主动技能!B412</f>
        <v>10070306</v>
      </c>
      <c r="B409" s="4" t="str">
        <f>主动技能!H412</f>
        <v>怒焰狂击</v>
      </c>
      <c r="C409" s="4" t="str">
        <f>主动技能!I412</f>
        <v>对敌方全体攻击，造成125%攻击力（+1372）点伤害。</v>
      </c>
      <c r="D409" s="4">
        <f>VLOOKUP(主动技能!J412,对应表!F:G,2,FALSE)</f>
        <v>1</v>
      </c>
      <c r="E409" s="4">
        <f>VLOOKUP(主动技能!K412,对应表!J:K,2,FALSE)</f>
        <v>3</v>
      </c>
      <c r="F409" s="4">
        <f>VLOOKUP(主动技能!L412,对应表!N:O,2,FALSE)</f>
        <v>9</v>
      </c>
      <c r="G409" s="4">
        <f>IF(主动技能!M412="必中",2,1)</f>
        <v>1</v>
      </c>
      <c r="H409" s="4">
        <f>主动技能!N412</f>
        <v>100</v>
      </c>
      <c r="I409" s="4">
        <f>主动技能!O412</f>
        <v>100</v>
      </c>
      <c r="J409" s="31" t="str">
        <f>主动技能!P412</f>
        <v>||eff_nuyankuangji_2|</v>
      </c>
      <c r="K409" s="31">
        <f>主动技能!Q412</f>
        <v>3</v>
      </c>
      <c r="L409" s="31">
        <f>主动技能!R412</f>
        <v>0</v>
      </c>
      <c r="M409" s="31">
        <f>主动技能!S412</f>
        <v>0</v>
      </c>
      <c r="N409" s="31" t="str">
        <f>IF(主动技能!T412="","",主动技能!T412)</f>
        <v/>
      </c>
      <c r="O409" s="31" t="str">
        <f>IF(主动技能!U412="","",主动技能!U412)</f>
        <v/>
      </c>
      <c r="P409" s="31" t="str">
        <f>IF(主动技能!V412="","",主动技能!V412)</f>
        <v>skill_21</v>
      </c>
      <c r="Q409" s="31" t="str">
        <f>IF(主动技能!W412="","")</f>
        <v/>
      </c>
      <c r="R409" s="31" t="str">
        <f>IF(主动技能!X412="","")</f>
        <v/>
      </c>
      <c r="S409" s="31">
        <f>主动技能!Y412</f>
        <v>0</v>
      </c>
      <c r="T409" s="31">
        <f>主动技能!Z412</f>
        <v>125</v>
      </c>
      <c r="U409" s="31">
        <f>主动技能!AB412</f>
        <v>1372</v>
      </c>
      <c r="V409" s="31">
        <f>主动技能!AC412</f>
        <v>0</v>
      </c>
      <c r="W409" s="31">
        <f>主动技能!AD412</f>
        <v>0</v>
      </c>
      <c r="X409" s="31">
        <f>主动技能!AE412</f>
        <v>1</v>
      </c>
      <c r="Y409" s="31">
        <f>主动技能!AF412</f>
        <v>2</v>
      </c>
      <c r="Z409" s="31">
        <f>主动技能!AG412</f>
        <v>2</v>
      </c>
      <c r="AA409" s="31" t="str">
        <f>主动技能!AH412</f>
        <v>attackex</v>
      </c>
      <c r="AB409" s="31" t="str">
        <f>IF(主动技能!AI412="","")</f>
        <v/>
      </c>
      <c r="AC409" s="31">
        <f>主动技能!AJ412</f>
        <v>6</v>
      </c>
      <c r="AD409" s="31">
        <f>主动技能!BF412</f>
        <v>100703</v>
      </c>
      <c r="AE409" s="1">
        <f t="shared" si="6"/>
        <v>6</v>
      </c>
    </row>
    <row r="410" spans="1:31" s="31" customFormat="1" x14ac:dyDescent="0.15">
      <c r="A410" s="31">
        <f>主动技能!B413</f>
        <v>10070307</v>
      </c>
      <c r="B410" s="4" t="str">
        <f>主动技能!H413</f>
        <v>怒焰狂击</v>
      </c>
      <c r="C410" s="4" t="str">
        <f>主动技能!I413</f>
        <v>对敌方全体攻击，造成125%攻击力（+1994）点伤害。</v>
      </c>
      <c r="D410" s="4">
        <f>VLOOKUP(主动技能!J413,对应表!F:G,2,FALSE)</f>
        <v>1</v>
      </c>
      <c r="E410" s="4">
        <f>VLOOKUP(主动技能!K413,对应表!J:K,2,FALSE)</f>
        <v>3</v>
      </c>
      <c r="F410" s="4">
        <f>VLOOKUP(主动技能!L413,对应表!N:O,2,FALSE)</f>
        <v>9</v>
      </c>
      <c r="G410" s="4">
        <f>IF(主动技能!M413="必中",2,1)</f>
        <v>1</v>
      </c>
      <c r="H410" s="4">
        <f>主动技能!N413</f>
        <v>100</v>
      </c>
      <c r="I410" s="4">
        <f>主动技能!O413</f>
        <v>100</v>
      </c>
      <c r="J410" s="31" t="str">
        <f>主动技能!P413</f>
        <v>||eff_nuyankuangji_2|</v>
      </c>
      <c r="K410" s="31">
        <f>主动技能!Q413</f>
        <v>3</v>
      </c>
      <c r="L410" s="31">
        <f>主动技能!R413</f>
        <v>0</v>
      </c>
      <c r="M410" s="31">
        <f>主动技能!S413</f>
        <v>0</v>
      </c>
      <c r="N410" s="31" t="str">
        <f>IF(主动技能!T413="","",主动技能!T413)</f>
        <v/>
      </c>
      <c r="O410" s="31" t="str">
        <f>IF(主动技能!U413="","",主动技能!U413)</f>
        <v/>
      </c>
      <c r="P410" s="31" t="str">
        <f>IF(主动技能!V413="","",主动技能!V413)</f>
        <v>skill_21</v>
      </c>
      <c r="Q410" s="31" t="str">
        <f>IF(主动技能!W413="","")</f>
        <v/>
      </c>
      <c r="R410" s="31" t="str">
        <f>IF(主动技能!X413="","")</f>
        <v/>
      </c>
      <c r="S410" s="31">
        <f>主动技能!Y413</f>
        <v>0</v>
      </c>
      <c r="T410" s="31">
        <f>主动技能!Z413</f>
        <v>125</v>
      </c>
      <c r="U410" s="31">
        <f>主动技能!AB413</f>
        <v>1994</v>
      </c>
      <c r="V410" s="31">
        <f>主动技能!AC413</f>
        <v>0</v>
      </c>
      <c r="W410" s="31">
        <f>主动技能!AD413</f>
        <v>0</v>
      </c>
      <c r="X410" s="31">
        <f>主动技能!AE413</f>
        <v>1</v>
      </c>
      <c r="Y410" s="31">
        <f>主动技能!AF413</f>
        <v>2</v>
      </c>
      <c r="Z410" s="31">
        <f>主动技能!AG413</f>
        <v>2</v>
      </c>
      <c r="AA410" s="31" t="str">
        <f>主动技能!AH413</f>
        <v>attackex</v>
      </c>
      <c r="AB410" s="31" t="str">
        <f>IF(主动技能!AI413="","")</f>
        <v/>
      </c>
      <c r="AC410" s="31">
        <f>主动技能!AJ413</f>
        <v>7</v>
      </c>
      <c r="AD410" s="31">
        <f>主动技能!BF413</f>
        <v>100703</v>
      </c>
      <c r="AE410" s="1">
        <f t="shared" si="6"/>
        <v>7</v>
      </c>
    </row>
    <row r="411" spans="1:31" s="31" customFormat="1" x14ac:dyDescent="0.15">
      <c r="A411" s="31">
        <f>主动技能!B414</f>
        <v>10070308</v>
      </c>
      <c r="B411" s="4" t="str">
        <f>主动技能!H414</f>
        <v>怒焰狂击</v>
      </c>
      <c r="C411" s="4" t="str">
        <f>主动技能!I414</f>
        <v>对敌方全体攻击，造成125%攻击力（+2874）点伤害。</v>
      </c>
      <c r="D411" s="4">
        <f>VLOOKUP(主动技能!J414,对应表!F:G,2,FALSE)</f>
        <v>1</v>
      </c>
      <c r="E411" s="4">
        <f>VLOOKUP(主动技能!K414,对应表!J:K,2,FALSE)</f>
        <v>3</v>
      </c>
      <c r="F411" s="4">
        <f>VLOOKUP(主动技能!L414,对应表!N:O,2,FALSE)</f>
        <v>9</v>
      </c>
      <c r="G411" s="4">
        <f>IF(主动技能!M414="必中",2,1)</f>
        <v>1</v>
      </c>
      <c r="H411" s="4">
        <f>主动技能!N414</f>
        <v>100</v>
      </c>
      <c r="I411" s="4">
        <f>主动技能!O414</f>
        <v>100</v>
      </c>
      <c r="J411" s="31" t="str">
        <f>主动技能!P414</f>
        <v>||eff_nuyankuangji_2|</v>
      </c>
      <c r="K411" s="31">
        <f>主动技能!Q414</f>
        <v>3</v>
      </c>
      <c r="L411" s="31">
        <f>主动技能!R414</f>
        <v>0</v>
      </c>
      <c r="M411" s="31">
        <f>主动技能!S414</f>
        <v>0</v>
      </c>
      <c r="N411" s="31" t="str">
        <f>IF(主动技能!T414="","",主动技能!T414)</f>
        <v/>
      </c>
      <c r="O411" s="31" t="str">
        <f>IF(主动技能!U414="","",主动技能!U414)</f>
        <v/>
      </c>
      <c r="P411" s="31" t="str">
        <f>IF(主动技能!V414="","",主动技能!V414)</f>
        <v>skill_21</v>
      </c>
      <c r="Q411" s="31" t="str">
        <f>IF(主动技能!W414="","")</f>
        <v/>
      </c>
      <c r="R411" s="31" t="str">
        <f>IF(主动技能!X414="","")</f>
        <v/>
      </c>
      <c r="S411" s="31">
        <f>主动技能!Y414</f>
        <v>0</v>
      </c>
      <c r="T411" s="31">
        <f>主动技能!Z414</f>
        <v>125</v>
      </c>
      <c r="U411" s="31">
        <f>主动技能!AB414</f>
        <v>2874</v>
      </c>
      <c r="V411" s="31">
        <f>主动技能!AC414</f>
        <v>0</v>
      </c>
      <c r="W411" s="31">
        <f>主动技能!AD414</f>
        <v>0</v>
      </c>
      <c r="X411" s="31">
        <f>主动技能!AE414</f>
        <v>1</v>
      </c>
      <c r="Y411" s="31">
        <f>主动技能!AF414</f>
        <v>2</v>
      </c>
      <c r="Z411" s="31">
        <f>主动技能!AG414</f>
        <v>2</v>
      </c>
      <c r="AA411" s="31" t="str">
        <f>主动技能!AH414</f>
        <v>attackex</v>
      </c>
      <c r="AB411" s="31" t="str">
        <f>IF(主动技能!AI414="","")</f>
        <v/>
      </c>
      <c r="AC411" s="31">
        <f>主动技能!AJ414</f>
        <v>8</v>
      </c>
      <c r="AD411" s="31">
        <f>主动技能!BF414</f>
        <v>100703</v>
      </c>
      <c r="AE411" s="1">
        <f t="shared" si="6"/>
        <v>8</v>
      </c>
    </row>
    <row r="412" spans="1:31" s="31" customFormat="1" x14ac:dyDescent="0.15">
      <c r="A412" s="31">
        <f>主动技能!B415</f>
        <v>10070309</v>
      </c>
      <c r="B412" s="4" t="str">
        <f>主动技能!H415</f>
        <v>怒焰狂击</v>
      </c>
      <c r="C412" s="4" t="str">
        <f>主动技能!I415</f>
        <v>对敌方全体攻击，造成125%攻击力（+4120）点伤害。</v>
      </c>
      <c r="D412" s="4">
        <f>VLOOKUP(主动技能!J415,对应表!F:G,2,FALSE)</f>
        <v>1</v>
      </c>
      <c r="E412" s="4">
        <f>VLOOKUP(主动技能!K415,对应表!J:K,2,FALSE)</f>
        <v>3</v>
      </c>
      <c r="F412" s="4">
        <f>VLOOKUP(主动技能!L415,对应表!N:O,2,FALSE)</f>
        <v>9</v>
      </c>
      <c r="G412" s="4">
        <f>IF(主动技能!M415="必中",2,1)</f>
        <v>1</v>
      </c>
      <c r="H412" s="4">
        <f>主动技能!N415</f>
        <v>100</v>
      </c>
      <c r="I412" s="4">
        <f>主动技能!O415</f>
        <v>100</v>
      </c>
      <c r="J412" s="31" t="str">
        <f>主动技能!P415</f>
        <v>||eff_nuyankuangji_2|</v>
      </c>
      <c r="K412" s="31">
        <f>主动技能!Q415</f>
        <v>3</v>
      </c>
      <c r="L412" s="31">
        <f>主动技能!R415</f>
        <v>0</v>
      </c>
      <c r="M412" s="31">
        <f>主动技能!S415</f>
        <v>0</v>
      </c>
      <c r="N412" s="31" t="str">
        <f>IF(主动技能!T415="","",主动技能!T415)</f>
        <v/>
      </c>
      <c r="O412" s="31" t="str">
        <f>IF(主动技能!U415="","",主动技能!U415)</f>
        <v/>
      </c>
      <c r="P412" s="31" t="str">
        <f>IF(主动技能!V415="","",主动技能!V415)</f>
        <v>skill_21</v>
      </c>
      <c r="Q412" s="31" t="str">
        <f>IF(主动技能!W415="","")</f>
        <v/>
      </c>
      <c r="R412" s="31" t="str">
        <f>IF(主动技能!X415="","")</f>
        <v/>
      </c>
      <c r="S412" s="31">
        <f>主动技能!Y415</f>
        <v>0</v>
      </c>
      <c r="T412" s="31">
        <f>主动技能!Z415</f>
        <v>125</v>
      </c>
      <c r="U412" s="31">
        <f>主动技能!AB415</f>
        <v>4120</v>
      </c>
      <c r="V412" s="31">
        <f>主动技能!AC415</f>
        <v>0</v>
      </c>
      <c r="W412" s="31">
        <f>主动技能!AD415</f>
        <v>0</v>
      </c>
      <c r="X412" s="31">
        <f>主动技能!AE415</f>
        <v>1</v>
      </c>
      <c r="Y412" s="31">
        <f>主动技能!AF415</f>
        <v>2</v>
      </c>
      <c r="Z412" s="31">
        <f>主动技能!AG415</f>
        <v>2</v>
      </c>
      <c r="AA412" s="31" t="str">
        <f>主动技能!AH415</f>
        <v>attackex</v>
      </c>
      <c r="AB412" s="31" t="str">
        <f>IF(主动技能!AI415="","")</f>
        <v/>
      </c>
      <c r="AC412" s="31">
        <f>主动技能!AJ415</f>
        <v>9</v>
      </c>
      <c r="AD412" s="31">
        <f>主动技能!BF415</f>
        <v>100703</v>
      </c>
      <c r="AE412" s="1">
        <f t="shared" si="6"/>
        <v>9</v>
      </c>
    </row>
    <row r="413" spans="1:31" s="31" customFormat="1" x14ac:dyDescent="0.15">
      <c r="A413" s="31">
        <f>主动技能!B416</f>
        <v>10070310</v>
      </c>
      <c r="B413" s="4" t="str">
        <f>主动技能!H416</f>
        <v>怒焰狂击</v>
      </c>
      <c r="C413" s="4" t="str">
        <f>主动技能!I416</f>
        <v>对敌方全体攻击，造成125%攻击力（+5883）点伤害。</v>
      </c>
      <c r="D413" s="4">
        <f>VLOOKUP(主动技能!J416,对应表!F:G,2,FALSE)</f>
        <v>1</v>
      </c>
      <c r="E413" s="4">
        <f>VLOOKUP(主动技能!K416,对应表!J:K,2,FALSE)</f>
        <v>3</v>
      </c>
      <c r="F413" s="4">
        <f>VLOOKUP(主动技能!L416,对应表!N:O,2,FALSE)</f>
        <v>9</v>
      </c>
      <c r="G413" s="4">
        <f>IF(主动技能!M416="必中",2,1)</f>
        <v>1</v>
      </c>
      <c r="H413" s="4">
        <f>主动技能!N416</f>
        <v>100</v>
      </c>
      <c r="I413" s="4">
        <f>主动技能!O416</f>
        <v>100</v>
      </c>
      <c r="J413" s="31" t="str">
        <f>主动技能!P416</f>
        <v>||eff_nuyankuangji_2|</v>
      </c>
      <c r="K413" s="31">
        <f>主动技能!Q416</f>
        <v>3</v>
      </c>
      <c r="L413" s="31">
        <f>主动技能!R416</f>
        <v>0</v>
      </c>
      <c r="M413" s="31">
        <f>主动技能!S416</f>
        <v>0</v>
      </c>
      <c r="N413" s="31" t="str">
        <f>IF(主动技能!T416="","",主动技能!T416)</f>
        <v/>
      </c>
      <c r="O413" s="31" t="str">
        <f>IF(主动技能!U416="","",主动技能!U416)</f>
        <v/>
      </c>
      <c r="P413" s="31" t="str">
        <f>IF(主动技能!V416="","",主动技能!V416)</f>
        <v>skill_21</v>
      </c>
      <c r="Q413" s="31" t="str">
        <f>IF(主动技能!W416="","")</f>
        <v/>
      </c>
      <c r="R413" s="31" t="str">
        <f>IF(主动技能!X416="","")</f>
        <v/>
      </c>
      <c r="S413" s="31">
        <f>主动技能!Y416</f>
        <v>0</v>
      </c>
      <c r="T413" s="31">
        <f>主动技能!Z416</f>
        <v>125</v>
      </c>
      <c r="U413" s="31">
        <f>主动技能!AB416</f>
        <v>5883</v>
      </c>
      <c r="V413" s="31">
        <f>主动技能!AC416</f>
        <v>0</v>
      </c>
      <c r="W413" s="31">
        <f>主动技能!AD416</f>
        <v>0</v>
      </c>
      <c r="X413" s="31">
        <f>主动技能!AE416</f>
        <v>1</v>
      </c>
      <c r="Y413" s="31">
        <f>主动技能!AF416</f>
        <v>2</v>
      </c>
      <c r="Z413" s="31">
        <f>主动技能!AG416</f>
        <v>2</v>
      </c>
      <c r="AA413" s="31" t="str">
        <f>主动技能!AH416</f>
        <v>attackex</v>
      </c>
      <c r="AB413" s="31" t="str">
        <f>IF(主动技能!AI416="","")</f>
        <v/>
      </c>
      <c r="AC413" s="31">
        <f>主动技能!AJ416</f>
        <v>10</v>
      </c>
      <c r="AD413" s="31">
        <f>主动技能!BF416</f>
        <v>100703</v>
      </c>
      <c r="AE413" s="1">
        <f t="shared" si="6"/>
        <v>10</v>
      </c>
    </row>
    <row r="414" spans="1:31" s="31" customFormat="1" x14ac:dyDescent="0.15">
      <c r="A414" s="31">
        <f>主动技能!B417</f>
        <v>10070311</v>
      </c>
      <c r="B414" s="4" t="str">
        <f>主动技能!H417</f>
        <v>怒焰狂击</v>
      </c>
      <c r="C414" s="4" t="str">
        <f>主动技能!I417</f>
        <v>对敌方全体攻击，造成125%攻击力（+8380）点伤害。</v>
      </c>
      <c r="D414" s="4">
        <f>VLOOKUP(主动技能!J417,对应表!F:G,2,FALSE)</f>
        <v>1</v>
      </c>
      <c r="E414" s="4">
        <f>VLOOKUP(主动技能!K417,对应表!J:K,2,FALSE)</f>
        <v>3</v>
      </c>
      <c r="F414" s="4">
        <f>VLOOKUP(主动技能!L417,对应表!N:O,2,FALSE)</f>
        <v>9</v>
      </c>
      <c r="G414" s="4">
        <f>IF(主动技能!M417="必中",2,1)</f>
        <v>1</v>
      </c>
      <c r="H414" s="4">
        <f>主动技能!N417</f>
        <v>100</v>
      </c>
      <c r="I414" s="4">
        <f>主动技能!O417</f>
        <v>100</v>
      </c>
      <c r="J414" s="31" t="str">
        <f>主动技能!P417</f>
        <v>||eff_nuyankuangji_2|</v>
      </c>
      <c r="K414" s="31">
        <f>主动技能!Q417</f>
        <v>3</v>
      </c>
      <c r="L414" s="31">
        <f>主动技能!R417</f>
        <v>0</v>
      </c>
      <c r="M414" s="31">
        <f>主动技能!S417</f>
        <v>0</v>
      </c>
      <c r="N414" s="31" t="str">
        <f>IF(主动技能!T417="","",主动技能!T417)</f>
        <v/>
      </c>
      <c r="O414" s="31" t="str">
        <f>IF(主动技能!U417="","",主动技能!U417)</f>
        <v/>
      </c>
      <c r="P414" s="31" t="str">
        <f>IF(主动技能!V417="","",主动技能!V417)</f>
        <v>skill_21</v>
      </c>
      <c r="Q414" s="31" t="str">
        <f>IF(主动技能!W417="","")</f>
        <v/>
      </c>
      <c r="R414" s="31" t="str">
        <f>IF(主动技能!X417="","")</f>
        <v/>
      </c>
      <c r="S414" s="31">
        <f>主动技能!Y417</f>
        <v>0</v>
      </c>
      <c r="T414" s="31">
        <f>主动技能!Z417</f>
        <v>125</v>
      </c>
      <c r="U414" s="31">
        <f>主动技能!AB417</f>
        <v>8380</v>
      </c>
      <c r="V414" s="31">
        <f>主动技能!AC417</f>
        <v>0</v>
      </c>
      <c r="W414" s="31">
        <f>主动技能!AD417</f>
        <v>0</v>
      </c>
      <c r="X414" s="31">
        <f>主动技能!AE417</f>
        <v>1</v>
      </c>
      <c r="Y414" s="31">
        <f>主动技能!AF417</f>
        <v>2</v>
      </c>
      <c r="Z414" s="31">
        <f>主动技能!AG417</f>
        <v>2</v>
      </c>
      <c r="AA414" s="31" t="str">
        <f>主动技能!AH417</f>
        <v>attackex</v>
      </c>
      <c r="AB414" s="31" t="str">
        <f>IF(主动技能!AI417="","")</f>
        <v/>
      </c>
      <c r="AC414" s="31">
        <f>主动技能!AJ417</f>
        <v>11</v>
      </c>
      <c r="AD414" s="31">
        <f>主动技能!BF417</f>
        <v>100703</v>
      </c>
      <c r="AE414" s="1">
        <f t="shared" si="6"/>
        <v>11</v>
      </c>
    </row>
    <row r="415" spans="1:31" s="31" customFormat="1" x14ac:dyDescent="0.15">
      <c r="A415" s="31">
        <f>主动技能!B418</f>
        <v>10070312</v>
      </c>
      <c r="B415" s="4" t="str">
        <f>主动技能!H418</f>
        <v>怒焰狂击</v>
      </c>
      <c r="C415" s="4" t="str">
        <f>主动技能!I418</f>
        <v>对敌方全体攻击，造成125%攻击力（+11915）点伤害。</v>
      </c>
      <c r="D415" s="4">
        <f>VLOOKUP(主动技能!J418,对应表!F:G,2,FALSE)</f>
        <v>1</v>
      </c>
      <c r="E415" s="4">
        <f>VLOOKUP(主动技能!K418,对应表!J:K,2,FALSE)</f>
        <v>3</v>
      </c>
      <c r="F415" s="4">
        <f>VLOOKUP(主动技能!L418,对应表!N:O,2,FALSE)</f>
        <v>9</v>
      </c>
      <c r="G415" s="4">
        <f>IF(主动技能!M418="必中",2,1)</f>
        <v>1</v>
      </c>
      <c r="H415" s="4">
        <f>主动技能!N418</f>
        <v>100</v>
      </c>
      <c r="I415" s="4">
        <f>主动技能!O418</f>
        <v>100</v>
      </c>
      <c r="J415" s="31" t="str">
        <f>主动技能!P418</f>
        <v>||eff_nuyankuangji_2|</v>
      </c>
      <c r="K415" s="31">
        <f>主动技能!Q418</f>
        <v>3</v>
      </c>
      <c r="L415" s="31">
        <f>主动技能!R418</f>
        <v>0</v>
      </c>
      <c r="M415" s="31">
        <f>主动技能!S418</f>
        <v>0</v>
      </c>
      <c r="N415" s="31" t="str">
        <f>IF(主动技能!T418="","",主动技能!T418)</f>
        <v/>
      </c>
      <c r="O415" s="31" t="str">
        <f>IF(主动技能!U418="","",主动技能!U418)</f>
        <v/>
      </c>
      <c r="P415" s="31" t="str">
        <f>IF(主动技能!V418="","",主动技能!V418)</f>
        <v>skill_21</v>
      </c>
      <c r="Q415" s="31" t="str">
        <f>IF(主动技能!W418="","")</f>
        <v/>
      </c>
      <c r="R415" s="31" t="str">
        <f>IF(主动技能!X418="","")</f>
        <v/>
      </c>
      <c r="S415" s="31">
        <f>主动技能!Y418</f>
        <v>0</v>
      </c>
      <c r="T415" s="31">
        <f>主动技能!Z418</f>
        <v>125</v>
      </c>
      <c r="U415" s="31">
        <f>主动技能!AB418</f>
        <v>11915</v>
      </c>
      <c r="V415" s="31">
        <f>主动技能!AC418</f>
        <v>0</v>
      </c>
      <c r="W415" s="31">
        <f>主动技能!AD418</f>
        <v>0</v>
      </c>
      <c r="X415" s="31">
        <f>主动技能!AE418</f>
        <v>1</v>
      </c>
      <c r="Y415" s="31">
        <f>主动技能!AF418</f>
        <v>2</v>
      </c>
      <c r="Z415" s="31">
        <f>主动技能!AG418</f>
        <v>2</v>
      </c>
      <c r="AA415" s="31" t="str">
        <f>主动技能!AH418</f>
        <v>attackex</v>
      </c>
      <c r="AB415" s="31" t="str">
        <f>IF(主动技能!AI418="","")</f>
        <v/>
      </c>
      <c r="AC415" s="31">
        <f>主动技能!AJ418</f>
        <v>12</v>
      </c>
      <c r="AD415" s="31">
        <f>主动技能!BF418</f>
        <v>100703</v>
      </c>
      <c r="AE415" s="1">
        <f t="shared" si="6"/>
        <v>12</v>
      </c>
    </row>
    <row r="416" spans="1:31" s="31" customFormat="1" x14ac:dyDescent="0.15">
      <c r="A416" s="31">
        <f>主动技能!B419</f>
        <v>10070313</v>
      </c>
      <c r="B416" s="4" t="str">
        <f>主动技能!H419</f>
        <v>怒焰狂击</v>
      </c>
      <c r="C416" s="4" t="str">
        <f>主动技能!I419</f>
        <v>对敌方全体攻击，造成125%攻击力（+16919）点伤害。</v>
      </c>
      <c r="D416" s="4">
        <f>VLOOKUP(主动技能!J419,对应表!F:G,2,FALSE)</f>
        <v>1</v>
      </c>
      <c r="E416" s="4">
        <f>VLOOKUP(主动技能!K419,对应表!J:K,2,FALSE)</f>
        <v>3</v>
      </c>
      <c r="F416" s="4">
        <f>VLOOKUP(主动技能!L419,对应表!N:O,2,FALSE)</f>
        <v>9</v>
      </c>
      <c r="G416" s="4">
        <f>IF(主动技能!M419="必中",2,1)</f>
        <v>1</v>
      </c>
      <c r="H416" s="4">
        <f>主动技能!N419</f>
        <v>100</v>
      </c>
      <c r="I416" s="4">
        <f>主动技能!O419</f>
        <v>100</v>
      </c>
      <c r="J416" s="31" t="str">
        <f>主动技能!P419</f>
        <v>||eff_nuyankuangji_2|</v>
      </c>
      <c r="K416" s="31">
        <f>主动技能!Q419</f>
        <v>3</v>
      </c>
      <c r="L416" s="31">
        <f>主动技能!R419</f>
        <v>0</v>
      </c>
      <c r="M416" s="31">
        <f>主动技能!S419</f>
        <v>0</v>
      </c>
      <c r="N416" s="31" t="str">
        <f>IF(主动技能!T419="","",主动技能!T419)</f>
        <v/>
      </c>
      <c r="O416" s="31" t="str">
        <f>IF(主动技能!U419="","",主动技能!U419)</f>
        <v/>
      </c>
      <c r="P416" s="31" t="str">
        <f>IF(主动技能!V419="","",主动技能!V419)</f>
        <v>skill_21</v>
      </c>
      <c r="Q416" s="31" t="str">
        <f>IF(主动技能!W419="","")</f>
        <v/>
      </c>
      <c r="R416" s="31" t="str">
        <f>IF(主动技能!X419="","")</f>
        <v/>
      </c>
      <c r="S416" s="31">
        <f>主动技能!Y419</f>
        <v>0</v>
      </c>
      <c r="T416" s="31">
        <f>主动技能!Z419</f>
        <v>125</v>
      </c>
      <c r="U416" s="31">
        <f>主动技能!AB419</f>
        <v>16919</v>
      </c>
      <c r="V416" s="31">
        <f>主动技能!AC419</f>
        <v>0</v>
      </c>
      <c r="W416" s="31">
        <f>主动技能!AD419</f>
        <v>0</v>
      </c>
      <c r="X416" s="31">
        <f>主动技能!AE419</f>
        <v>1</v>
      </c>
      <c r="Y416" s="31">
        <f>主动技能!AF419</f>
        <v>2</v>
      </c>
      <c r="Z416" s="31">
        <f>主动技能!AG419</f>
        <v>2</v>
      </c>
      <c r="AA416" s="31" t="str">
        <f>主动技能!AH419</f>
        <v>attackex</v>
      </c>
      <c r="AB416" s="31" t="str">
        <f>IF(主动技能!AI419="","")</f>
        <v/>
      </c>
      <c r="AC416" s="31">
        <f>主动技能!AJ419</f>
        <v>13</v>
      </c>
      <c r="AD416" s="31">
        <f>主动技能!BF419</f>
        <v>100703</v>
      </c>
      <c r="AE416" s="1">
        <f t="shared" si="6"/>
        <v>13</v>
      </c>
    </row>
    <row r="417" spans="1:31" s="31" customFormat="1" x14ac:dyDescent="0.15">
      <c r="A417" s="31">
        <f>主动技能!B420</f>
        <v>10070314</v>
      </c>
      <c r="B417" s="4" t="str">
        <f>主动技能!H420</f>
        <v>怒焰狂击</v>
      </c>
      <c r="C417" s="4" t="str">
        <f>主动技能!I420</f>
        <v>对敌方全体攻击，造成125%攻击力（+24004）点伤害。</v>
      </c>
      <c r="D417" s="4">
        <f>VLOOKUP(主动技能!J420,对应表!F:G,2,FALSE)</f>
        <v>1</v>
      </c>
      <c r="E417" s="4">
        <f>VLOOKUP(主动技能!K420,对应表!J:K,2,FALSE)</f>
        <v>3</v>
      </c>
      <c r="F417" s="4">
        <f>VLOOKUP(主动技能!L420,对应表!N:O,2,FALSE)</f>
        <v>9</v>
      </c>
      <c r="G417" s="4">
        <f>IF(主动技能!M420="必中",2,1)</f>
        <v>1</v>
      </c>
      <c r="H417" s="4">
        <f>主动技能!N420</f>
        <v>100</v>
      </c>
      <c r="I417" s="4">
        <f>主动技能!O420</f>
        <v>100</v>
      </c>
      <c r="J417" s="31" t="str">
        <f>主动技能!P420</f>
        <v>||eff_nuyankuangji_2|</v>
      </c>
      <c r="K417" s="31">
        <f>主动技能!Q420</f>
        <v>3</v>
      </c>
      <c r="L417" s="31">
        <f>主动技能!R420</f>
        <v>0</v>
      </c>
      <c r="M417" s="31">
        <f>主动技能!S420</f>
        <v>0</v>
      </c>
      <c r="N417" s="31" t="str">
        <f>IF(主动技能!T420="","",主动技能!T420)</f>
        <v/>
      </c>
      <c r="O417" s="31" t="str">
        <f>IF(主动技能!U420="","",主动技能!U420)</f>
        <v/>
      </c>
      <c r="P417" s="31" t="str">
        <f>IF(主动技能!V420="","",主动技能!V420)</f>
        <v>skill_21</v>
      </c>
      <c r="Q417" s="31" t="str">
        <f>IF(主动技能!W420="","")</f>
        <v/>
      </c>
      <c r="R417" s="31" t="str">
        <f>IF(主动技能!X420="","")</f>
        <v/>
      </c>
      <c r="S417" s="31">
        <f>主动技能!Y420</f>
        <v>0</v>
      </c>
      <c r="T417" s="31">
        <f>主动技能!Z420</f>
        <v>125</v>
      </c>
      <c r="U417" s="31">
        <f>主动技能!AB420</f>
        <v>24004</v>
      </c>
      <c r="V417" s="31">
        <f>主动技能!AC420</f>
        <v>0</v>
      </c>
      <c r="W417" s="31">
        <f>主动技能!AD420</f>
        <v>0</v>
      </c>
      <c r="X417" s="31">
        <f>主动技能!AE420</f>
        <v>1</v>
      </c>
      <c r="Y417" s="31">
        <f>主动技能!AF420</f>
        <v>2</v>
      </c>
      <c r="Z417" s="31">
        <f>主动技能!AG420</f>
        <v>2</v>
      </c>
      <c r="AA417" s="31" t="str">
        <f>主动技能!AH420</f>
        <v>attackex</v>
      </c>
      <c r="AB417" s="31" t="str">
        <f>IF(主动技能!AI420="","")</f>
        <v/>
      </c>
      <c r="AC417" s="31">
        <f>主动技能!AJ420</f>
        <v>14</v>
      </c>
      <c r="AD417" s="31">
        <f>主动技能!BF420</f>
        <v>100703</v>
      </c>
      <c r="AE417" s="1">
        <f t="shared" si="6"/>
        <v>14</v>
      </c>
    </row>
    <row r="418" spans="1:31" s="31" customFormat="1" x14ac:dyDescent="0.15">
      <c r="A418" s="31">
        <f>主动技能!B421</f>
        <v>10070315</v>
      </c>
      <c r="B418" s="4" t="str">
        <f>主动技能!H421</f>
        <v>怒焰狂击</v>
      </c>
      <c r="C418" s="4" t="str">
        <f>主动技能!I421</f>
        <v>对敌方全体攻击，造成125%攻击力（+34033）点伤害。</v>
      </c>
      <c r="D418" s="4">
        <f>VLOOKUP(主动技能!J421,对应表!F:G,2,FALSE)</f>
        <v>1</v>
      </c>
      <c r="E418" s="4">
        <f>VLOOKUP(主动技能!K421,对应表!J:K,2,FALSE)</f>
        <v>3</v>
      </c>
      <c r="F418" s="4">
        <f>VLOOKUP(主动技能!L421,对应表!N:O,2,FALSE)</f>
        <v>9</v>
      </c>
      <c r="G418" s="4">
        <f>IF(主动技能!M421="必中",2,1)</f>
        <v>1</v>
      </c>
      <c r="H418" s="4">
        <f>主动技能!N421</f>
        <v>100</v>
      </c>
      <c r="I418" s="4">
        <f>主动技能!O421</f>
        <v>100</v>
      </c>
      <c r="J418" s="31" t="str">
        <f>主动技能!P421</f>
        <v>||eff_nuyankuangji_2|</v>
      </c>
      <c r="K418" s="31">
        <f>主动技能!Q421</f>
        <v>3</v>
      </c>
      <c r="L418" s="31">
        <f>主动技能!R421</f>
        <v>0</v>
      </c>
      <c r="M418" s="31">
        <f>主动技能!S421</f>
        <v>0</v>
      </c>
      <c r="N418" s="31" t="str">
        <f>IF(主动技能!T421="","",主动技能!T421)</f>
        <v/>
      </c>
      <c r="O418" s="31" t="str">
        <f>IF(主动技能!U421="","",主动技能!U421)</f>
        <v/>
      </c>
      <c r="P418" s="31" t="str">
        <f>IF(主动技能!V421="","",主动技能!V421)</f>
        <v>skill_21</v>
      </c>
      <c r="Q418" s="31" t="str">
        <f>IF(主动技能!W421="","")</f>
        <v/>
      </c>
      <c r="R418" s="31" t="str">
        <f>IF(主动技能!X421="","")</f>
        <v/>
      </c>
      <c r="S418" s="31">
        <f>主动技能!Y421</f>
        <v>0</v>
      </c>
      <c r="T418" s="31">
        <f>主动技能!Z421</f>
        <v>125</v>
      </c>
      <c r="U418" s="31">
        <f>主动技能!AB421</f>
        <v>34033</v>
      </c>
      <c r="V418" s="31">
        <f>主动技能!AC421</f>
        <v>0</v>
      </c>
      <c r="W418" s="31">
        <f>主动技能!AD421</f>
        <v>0</v>
      </c>
      <c r="X418" s="31">
        <f>主动技能!AE421</f>
        <v>1</v>
      </c>
      <c r="Y418" s="31">
        <f>主动技能!AF421</f>
        <v>2</v>
      </c>
      <c r="Z418" s="31">
        <f>主动技能!AG421</f>
        <v>2</v>
      </c>
      <c r="AA418" s="31" t="str">
        <f>主动技能!AH421</f>
        <v>attackex</v>
      </c>
      <c r="AB418" s="31" t="str">
        <f>IF(主动技能!AI421="","")</f>
        <v/>
      </c>
      <c r="AC418" s="31">
        <f>主动技能!AJ421</f>
        <v>15</v>
      </c>
      <c r="AD418" s="31">
        <f>主动技能!BF421</f>
        <v>100703</v>
      </c>
      <c r="AE418" s="1">
        <f t="shared" si="6"/>
        <v>15</v>
      </c>
    </row>
    <row r="419" spans="1:31" s="31" customFormat="1" x14ac:dyDescent="0.15">
      <c r="A419" s="31">
        <f>主动技能!B422</f>
        <v>10070316</v>
      </c>
      <c r="B419" s="4" t="str">
        <f>主动技能!H422</f>
        <v>怒焰狂击</v>
      </c>
      <c r="C419" s="4" t="str">
        <f>主动技能!I422</f>
        <v>对敌方全体攻击，造成125%攻击力（+48232）点伤害。</v>
      </c>
      <c r="D419" s="4">
        <f>VLOOKUP(主动技能!J422,对应表!F:G,2,FALSE)</f>
        <v>1</v>
      </c>
      <c r="E419" s="4">
        <f>VLOOKUP(主动技能!K422,对应表!J:K,2,FALSE)</f>
        <v>3</v>
      </c>
      <c r="F419" s="4">
        <f>VLOOKUP(主动技能!L422,对应表!N:O,2,FALSE)</f>
        <v>9</v>
      </c>
      <c r="G419" s="4">
        <f>IF(主动技能!M422="必中",2,1)</f>
        <v>1</v>
      </c>
      <c r="H419" s="4">
        <f>主动技能!N422</f>
        <v>100</v>
      </c>
      <c r="I419" s="4">
        <f>主动技能!O422</f>
        <v>100</v>
      </c>
      <c r="J419" s="31" t="str">
        <f>主动技能!P422</f>
        <v>||eff_nuyankuangji_2|</v>
      </c>
      <c r="K419" s="31">
        <f>主动技能!Q422</f>
        <v>3</v>
      </c>
      <c r="L419" s="31">
        <f>主动技能!R422</f>
        <v>0</v>
      </c>
      <c r="M419" s="31">
        <f>主动技能!S422</f>
        <v>0</v>
      </c>
      <c r="N419" s="31" t="str">
        <f>IF(主动技能!T422="","",主动技能!T422)</f>
        <v/>
      </c>
      <c r="O419" s="31" t="str">
        <f>IF(主动技能!U422="","",主动技能!U422)</f>
        <v/>
      </c>
      <c r="P419" s="31" t="str">
        <f>IF(主动技能!V422="","",主动技能!V422)</f>
        <v>skill_21</v>
      </c>
      <c r="Q419" s="31" t="str">
        <f>IF(主动技能!W422="","")</f>
        <v/>
      </c>
      <c r="R419" s="31" t="str">
        <f>IF(主动技能!X422="","")</f>
        <v/>
      </c>
      <c r="S419" s="31">
        <f>主动技能!Y422</f>
        <v>0</v>
      </c>
      <c r="T419" s="31">
        <f>主动技能!Z422</f>
        <v>125</v>
      </c>
      <c r="U419" s="31">
        <f>主动技能!AB422</f>
        <v>48232</v>
      </c>
      <c r="V419" s="31">
        <f>主动技能!AC422</f>
        <v>0</v>
      </c>
      <c r="W419" s="31">
        <f>主动技能!AD422</f>
        <v>0</v>
      </c>
      <c r="X419" s="31">
        <f>主动技能!AE422</f>
        <v>1</v>
      </c>
      <c r="Y419" s="31">
        <f>主动技能!AF422</f>
        <v>2</v>
      </c>
      <c r="Z419" s="31">
        <f>主动技能!AG422</f>
        <v>2</v>
      </c>
      <c r="AA419" s="31" t="str">
        <f>主动技能!AH422</f>
        <v>attackex</v>
      </c>
      <c r="AB419" s="31" t="str">
        <f>IF(主动技能!AI422="","")</f>
        <v/>
      </c>
      <c r="AC419" s="31">
        <f>主动技能!AJ422</f>
        <v>16</v>
      </c>
      <c r="AD419" s="31">
        <f>主动技能!BF422</f>
        <v>100703</v>
      </c>
      <c r="AE419" s="1">
        <f t="shared" si="6"/>
        <v>16</v>
      </c>
    </row>
    <row r="420" spans="1:31" s="31" customFormat="1" x14ac:dyDescent="0.15">
      <c r="A420" s="31">
        <f>主动技能!B423</f>
        <v>10070317</v>
      </c>
      <c r="B420" s="4" t="str">
        <f>主动技能!H423</f>
        <v>怒焰狂击</v>
      </c>
      <c r="C420" s="4" t="str">
        <f>主动技能!I423</f>
        <v>对敌方全体攻击，造成125%攻击力（+68333）点伤害。</v>
      </c>
      <c r="D420" s="4">
        <f>VLOOKUP(主动技能!J423,对应表!F:G,2,FALSE)</f>
        <v>1</v>
      </c>
      <c r="E420" s="4">
        <f>VLOOKUP(主动技能!K423,对应表!J:K,2,FALSE)</f>
        <v>3</v>
      </c>
      <c r="F420" s="4">
        <f>VLOOKUP(主动技能!L423,对应表!N:O,2,FALSE)</f>
        <v>9</v>
      </c>
      <c r="G420" s="4">
        <f>IF(主动技能!M423="必中",2,1)</f>
        <v>1</v>
      </c>
      <c r="H420" s="4">
        <f>主动技能!N423</f>
        <v>100</v>
      </c>
      <c r="I420" s="4">
        <f>主动技能!O423</f>
        <v>100</v>
      </c>
      <c r="J420" s="31" t="str">
        <f>主动技能!P423</f>
        <v>||eff_nuyankuangji_2|</v>
      </c>
      <c r="K420" s="31">
        <f>主动技能!Q423</f>
        <v>3</v>
      </c>
      <c r="L420" s="31">
        <f>主动技能!R423</f>
        <v>0</v>
      </c>
      <c r="M420" s="31">
        <f>主动技能!S423</f>
        <v>0</v>
      </c>
      <c r="N420" s="31" t="str">
        <f>IF(主动技能!T423="","",主动技能!T423)</f>
        <v/>
      </c>
      <c r="O420" s="31" t="str">
        <f>IF(主动技能!U423="","",主动技能!U423)</f>
        <v/>
      </c>
      <c r="P420" s="31" t="str">
        <f>IF(主动技能!V423="","",主动技能!V423)</f>
        <v>skill_21</v>
      </c>
      <c r="Q420" s="31" t="str">
        <f>IF(主动技能!W423="","")</f>
        <v/>
      </c>
      <c r="R420" s="31" t="str">
        <f>IF(主动技能!X423="","")</f>
        <v/>
      </c>
      <c r="S420" s="31">
        <f>主动技能!Y423</f>
        <v>0</v>
      </c>
      <c r="T420" s="31">
        <f>主动技能!Z423</f>
        <v>125</v>
      </c>
      <c r="U420" s="31">
        <f>主动技能!AB423</f>
        <v>68333</v>
      </c>
      <c r="V420" s="31">
        <f>主动技能!AC423</f>
        <v>0</v>
      </c>
      <c r="W420" s="31">
        <f>主动技能!AD423</f>
        <v>0</v>
      </c>
      <c r="X420" s="31">
        <f>主动技能!AE423</f>
        <v>1</v>
      </c>
      <c r="Y420" s="31">
        <f>主动技能!AF423</f>
        <v>2</v>
      </c>
      <c r="Z420" s="31">
        <f>主动技能!AG423</f>
        <v>2</v>
      </c>
      <c r="AA420" s="31" t="str">
        <f>主动技能!AH423</f>
        <v>attackex</v>
      </c>
      <c r="AB420" s="31" t="str">
        <f>IF(主动技能!AI423="","")</f>
        <v/>
      </c>
      <c r="AC420" s="31">
        <f>主动技能!AJ423</f>
        <v>17</v>
      </c>
      <c r="AD420" s="31">
        <f>主动技能!BF423</f>
        <v>100703</v>
      </c>
      <c r="AE420" s="1">
        <f t="shared" si="6"/>
        <v>17</v>
      </c>
    </row>
    <row r="421" spans="1:31" s="31" customFormat="1" x14ac:dyDescent="0.15">
      <c r="A421" s="31">
        <f>主动技能!B424</f>
        <v>10070318</v>
      </c>
      <c r="B421" s="4" t="str">
        <f>主动技能!H424</f>
        <v>怒焰狂击</v>
      </c>
      <c r="C421" s="4" t="str">
        <f>主动技能!I424</f>
        <v>对敌方全体攻击，造成125%攻击力（+96791）点伤害。</v>
      </c>
      <c r="D421" s="4">
        <f>VLOOKUP(主动技能!J424,对应表!F:G,2,FALSE)</f>
        <v>1</v>
      </c>
      <c r="E421" s="4">
        <f>VLOOKUP(主动技能!K424,对应表!J:K,2,FALSE)</f>
        <v>3</v>
      </c>
      <c r="F421" s="4">
        <f>VLOOKUP(主动技能!L424,对应表!N:O,2,FALSE)</f>
        <v>9</v>
      </c>
      <c r="G421" s="4">
        <f>IF(主动技能!M424="必中",2,1)</f>
        <v>1</v>
      </c>
      <c r="H421" s="4">
        <f>主动技能!N424</f>
        <v>100</v>
      </c>
      <c r="I421" s="4">
        <f>主动技能!O424</f>
        <v>100</v>
      </c>
      <c r="J421" s="31" t="str">
        <f>主动技能!P424</f>
        <v>||eff_nuyankuangji_2|</v>
      </c>
      <c r="K421" s="31">
        <f>主动技能!Q424</f>
        <v>3</v>
      </c>
      <c r="L421" s="31">
        <f>主动技能!R424</f>
        <v>0</v>
      </c>
      <c r="M421" s="31">
        <f>主动技能!S424</f>
        <v>0</v>
      </c>
      <c r="N421" s="31" t="str">
        <f>IF(主动技能!T424="","",主动技能!T424)</f>
        <v/>
      </c>
      <c r="O421" s="31" t="str">
        <f>IF(主动技能!U424="","",主动技能!U424)</f>
        <v/>
      </c>
      <c r="P421" s="31" t="str">
        <f>IF(主动技能!V424="","",主动技能!V424)</f>
        <v>skill_21</v>
      </c>
      <c r="Q421" s="31" t="str">
        <f>IF(主动技能!W424="","")</f>
        <v/>
      </c>
      <c r="R421" s="31" t="str">
        <f>IF(主动技能!X424="","")</f>
        <v/>
      </c>
      <c r="S421" s="31">
        <f>主动技能!Y424</f>
        <v>0</v>
      </c>
      <c r="T421" s="31">
        <f>主动技能!Z424</f>
        <v>125</v>
      </c>
      <c r="U421" s="31">
        <f>主动技能!AB424</f>
        <v>96791</v>
      </c>
      <c r="V421" s="31">
        <f>主动技能!AC424</f>
        <v>0</v>
      </c>
      <c r="W421" s="31">
        <f>主动技能!AD424</f>
        <v>0</v>
      </c>
      <c r="X421" s="31">
        <f>主动技能!AE424</f>
        <v>1</v>
      </c>
      <c r="Y421" s="31">
        <f>主动技能!AF424</f>
        <v>2</v>
      </c>
      <c r="Z421" s="31">
        <f>主动技能!AG424</f>
        <v>2</v>
      </c>
      <c r="AA421" s="31" t="str">
        <f>主动技能!AH424</f>
        <v>attackex</v>
      </c>
      <c r="AB421" s="31" t="str">
        <f>IF(主动技能!AI424="","")</f>
        <v/>
      </c>
      <c r="AC421" s="31">
        <f>主动技能!AJ424</f>
        <v>18</v>
      </c>
      <c r="AD421" s="31">
        <f>主动技能!BF424</f>
        <v>100703</v>
      </c>
      <c r="AE421" s="1">
        <f t="shared" si="6"/>
        <v>18</v>
      </c>
    </row>
    <row r="422" spans="1:31" s="31" customFormat="1" x14ac:dyDescent="0.15">
      <c r="A422" s="31">
        <f>主动技能!B425</f>
        <v>10070319</v>
      </c>
      <c r="B422" s="4" t="str">
        <f>主动技能!H425</f>
        <v>怒焰狂击</v>
      </c>
      <c r="C422" s="4" t="str">
        <f>主动技能!I425</f>
        <v>对敌方全体攻击，造成125%攻击力（+137079）点伤害。</v>
      </c>
      <c r="D422" s="4">
        <f>VLOOKUP(主动技能!J425,对应表!F:G,2,FALSE)</f>
        <v>1</v>
      </c>
      <c r="E422" s="4">
        <f>VLOOKUP(主动技能!K425,对应表!J:K,2,FALSE)</f>
        <v>3</v>
      </c>
      <c r="F422" s="4">
        <f>VLOOKUP(主动技能!L425,对应表!N:O,2,FALSE)</f>
        <v>9</v>
      </c>
      <c r="G422" s="4">
        <f>IF(主动技能!M425="必中",2,1)</f>
        <v>1</v>
      </c>
      <c r="H422" s="4">
        <f>主动技能!N425</f>
        <v>100</v>
      </c>
      <c r="I422" s="4">
        <f>主动技能!O425</f>
        <v>100</v>
      </c>
      <c r="J422" s="31" t="str">
        <f>主动技能!P425</f>
        <v>||eff_nuyankuangji_2|</v>
      </c>
      <c r="K422" s="31">
        <f>主动技能!Q425</f>
        <v>3</v>
      </c>
      <c r="L422" s="31">
        <f>主动技能!R425</f>
        <v>0</v>
      </c>
      <c r="M422" s="31">
        <f>主动技能!S425</f>
        <v>0</v>
      </c>
      <c r="N422" s="31" t="str">
        <f>IF(主动技能!T425="","",主动技能!T425)</f>
        <v/>
      </c>
      <c r="O422" s="31" t="str">
        <f>IF(主动技能!U425="","",主动技能!U425)</f>
        <v/>
      </c>
      <c r="P422" s="31" t="str">
        <f>IF(主动技能!V425="","",主动技能!V425)</f>
        <v>skill_21</v>
      </c>
      <c r="Q422" s="31" t="str">
        <f>IF(主动技能!W425="","")</f>
        <v/>
      </c>
      <c r="R422" s="31" t="str">
        <f>IF(主动技能!X425="","")</f>
        <v/>
      </c>
      <c r="S422" s="31">
        <f>主动技能!Y425</f>
        <v>0</v>
      </c>
      <c r="T422" s="31">
        <f>主动技能!Z425</f>
        <v>125</v>
      </c>
      <c r="U422" s="31">
        <f>主动技能!AB425</f>
        <v>137079</v>
      </c>
      <c r="V422" s="31">
        <f>主动技能!AC425</f>
        <v>0</v>
      </c>
      <c r="W422" s="31">
        <f>主动技能!AD425</f>
        <v>0</v>
      </c>
      <c r="X422" s="31">
        <f>主动技能!AE425</f>
        <v>1</v>
      </c>
      <c r="Y422" s="31">
        <f>主动技能!AF425</f>
        <v>2</v>
      </c>
      <c r="Z422" s="31">
        <f>主动技能!AG425</f>
        <v>2</v>
      </c>
      <c r="AA422" s="31" t="str">
        <f>主动技能!AH425</f>
        <v>attackex</v>
      </c>
      <c r="AB422" s="31" t="str">
        <f>IF(主动技能!AI425="","")</f>
        <v/>
      </c>
      <c r="AC422" s="31">
        <f>主动技能!AJ425</f>
        <v>19</v>
      </c>
      <c r="AD422" s="31">
        <f>主动技能!BF425</f>
        <v>100703</v>
      </c>
      <c r="AE422" s="1">
        <f t="shared" si="6"/>
        <v>19</v>
      </c>
    </row>
    <row r="423" spans="1:31" s="31" customFormat="1" x14ac:dyDescent="0.15">
      <c r="A423" s="31">
        <f>主动技能!B426</f>
        <v>10070320</v>
      </c>
      <c r="B423" s="4" t="str">
        <f>主动技能!H426</f>
        <v>怒焰狂击</v>
      </c>
      <c r="C423" s="4" t="str">
        <f>主动技能!I426</f>
        <v>对敌方全体攻击，造成125%攻击力（+194115）点伤害。</v>
      </c>
      <c r="D423" s="4">
        <f>VLOOKUP(主动技能!J426,对应表!F:G,2,FALSE)</f>
        <v>1</v>
      </c>
      <c r="E423" s="4">
        <f>VLOOKUP(主动技能!K426,对应表!J:K,2,FALSE)</f>
        <v>3</v>
      </c>
      <c r="F423" s="4">
        <f>VLOOKUP(主动技能!L426,对应表!N:O,2,FALSE)</f>
        <v>9</v>
      </c>
      <c r="G423" s="4">
        <f>IF(主动技能!M426="必中",2,1)</f>
        <v>1</v>
      </c>
      <c r="H423" s="4">
        <f>主动技能!N426</f>
        <v>100</v>
      </c>
      <c r="I423" s="4">
        <f>主动技能!O426</f>
        <v>100</v>
      </c>
      <c r="J423" s="31" t="str">
        <f>主动技能!P426</f>
        <v>||eff_nuyankuangji_2|</v>
      </c>
      <c r="K423" s="31">
        <f>主动技能!Q426</f>
        <v>3</v>
      </c>
      <c r="L423" s="31">
        <f>主动技能!R426</f>
        <v>0</v>
      </c>
      <c r="M423" s="31">
        <f>主动技能!S426</f>
        <v>0</v>
      </c>
      <c r="N423" s="31" t="str">
        <f>IF(主动技能!T426="","",主动技能!T426)</f>
        <v/>
      </c>
      <c r="O423" s="31" t="str">
        <f>IF(主动技能!U426="","",主动技能!U426)</f>
        <v/>
      </c>
      <c r="P423" s="31" t="str">
        <f>IF(主动技能!V426="","",主动技能!V426)</f>
        <v>skill_21</v>
      </c>
      <c r="Q423" s="31" t="str">
        <f>IF(主动技能!W426="","")</f>
        <v/>
      </c>
      <c r="R423" s="31" t="str">
        <f>IF(主动技能!X426="","")</f>
        <v/>
      </c>
      <c r="S423" s="31">
        <f>主动技能!Y426</f>
        <v>0</v>
      </c>
      <c r="T423" s="31">
        <f>主动技能!Z426</f>
        <v>125</v>
      </c>
      <c r="U423" s="31">
        <f>主动技能!AB426</f>
        <v>194115</v>
      </c>
      <c r="V423" s="31">
        <f>主动技能!AC426</f>
        <v>0</v>
      </c>
      <c r="W423" s="31">
        <f>主动技能!AD426</f>
        <v>0</v>
      </c>
      <c r="X423" s="31">
        <f>主动技能!AE426</f>
        <v>1</v>
      </c>
      <c r="Y423" s="31">
        <f>主动技能!AF426</f>
        <v>2</v>
      </c>
      <c r="Z423" s="31">
        <f>主动技能!AG426</f>
        <v>2</v>
      </c>
      <c r="AA423" s="31" t="str">
        <f>主动技能!AH426</f>
        <v>attackex</v>
      </c>
      <c r="AB423" s="31" t="str">
        <f>IF(主动技能!AI426="","")</f>
        <v/>
      </c>
      <c r="AC423" s="31">
        <f>主动技能!AJ426</f>
        <v>20</v>
      </c>
      <c r="AD423" s="31">
        <f>主动技能!BF426</f>
        <v>100703</v>
      </c>
      <c r="AE423" s="1">
        <f t="shared" si="6"/>
        <v>20</v>
      </c>
    </row>
    <row r="424" spans="1:31" s="31" customFormat="1" x14ac:dyDescent="0.15">
      <c r="A424" s="31">
        <f>主动技能!B427</f>
        <v>10080101</v>
      </c>
      <c r="B424" s="4" t="str">
        <f>主动技能!H427</f>
        <v>普攻</v>
      </c>
      <c r="C424" s="4" t="str">
        <f>主动技能!I427</f>
        <v>对敌方单体攻击，造成100%攻击力（+110）点伤害。</v>
      </c>
      <c r="D424" s="4">
        <f>VLOOKUP(主动技能!J427,对应表!F:G,2,FALSE)</f>
        <v>1</v>
      </c>
      <c r="E424" s="4">
        <f>VLOOKUP(主动技能!K427,对应表!J:K,2,FALSE)</f>
        <v>1</v>
      </c>
      <c r="F424" s="4">
        <f>VLOOKUP(主动技能!L427,对应表!N:O,2,FALSE)</f>
        <v>1</v>
      </c>
      <c r="G424" s="4">
        <f>IF(主动技能!M427="必中",2,1)</f>
        <v>1</v>
      </c>
      <c r="H424" s="4">
        <f>主动技能!N427</f>
        <v>100</v>
      </c>
      <c r="I424" s="4">
        <f>主动技能!O427</f>
        <v>0</v>
      </c>
      <c r="J424" s="31" t="str">
        <f>主动技能!P427</f>
        <v>|||</v>
      </c>
      <c r="K424" s="31">
        <f>主动技能!Q427</f>
        <v>1</v>
      </c>
      <c r="L424" s="31">
        <f>主动技能!R427</f>
        <v>0</v>
      </c>
      <c r="M424" s="31">
        <f>主动技能!S427</f>
        <v>0</v>
      </c>
      <c r="N424" s="31" t="str">
        <f>IF(主动技能!T427="","",主动技能!T427)</f>
        <v/>
      </c>
      <c r="O424" s="31" t="str">
        <f>IF(主动技能!U427="","",主动技能!U427)</f>
        <v/>
      </c>
      <c r="P424" s="31" t="str">
        <f>IF(主动技能!V427="","",主动技能!V427)</f>
        <v>skill_01</v>
      </c>
      <c r="Q424" s="31" t="str">
        <f>IF(主动技能!W427="","")</f>
        <v/>
      </c>
      <c r="R424" s="31" t="str">
        <f>IF(主动技能!X427="","")</f>
        <v/>
      </c>
      <c r="S424" s="31">
        <f>主动技能!Y427</f>
        <v>0</v>
      </c>
      <c r="T424" s="31">
        <f>主动技能!Z427</f>
        <v>100</v>
      </c>
      <c r="U424" s="31">
        <f>主动技能!AB427</f>
        <v>110</v>
      </c>
      <c r="V424" s="31">
        <f>主动技能!AC427</f>
        <v>0</v>
      </c>
      <c r="W424" s="31">
        <f>主动技能!AD427</f>
        <v>0</v>
      </c>
      <c r="X424" s="31">
        <f>主动技能!AE427</f>
        <v>1</v>
      </c>
      <c r="Y424" s="31">
        <f>主动技能!AF427</f>
        <v>0</v>
      </c>
      <c r="Z424" s="31">
        <f>主动技能!AG427</f>
        <v>0</v>
      </c>
      <c r="AA424" s="31" t="str">
        <f>主动技能!AH427</f>
        <v>attack</v>
      </c>
      <c r="AB424" s="31" t="str">
        <f>IF(主动技能!AI427="","")</f>
        <v/>
      </c>
      <c r="AC424" s="31">
        <f>主动技能!AJ427</f>
        <v>1</v>
      </c>
      <c r="AD424" s="31">
        <f>主动技能!BF427</f>
        <v>100801</v>
      </c>
      <c r="AE424" s="1">
        <f t="shared" si="6"/>
        <v>1</v>
      </c>
    </row>
    <row r="425" spans="1:31" s="31" customFormat="1" x14ac:dyDescent="0.15">
      <c r="A425" s="31">
        <f>主动技能!B428</f>
        <v>10080102</v>
      </c>
      <c r="B425" s="4" t="str">
        <f>主动技能!H428</f>
        <v>普攻</v>
      </c>
      <c r="C425" s="4" t="str">
        <f>主动技能!I428</f>
        <v>对敌方单体攻击，造成100%攻击力（+122）点伤害。</v>
      </c>
      <c r="D425" s="4">
        <f>VLOOKUP(主动技能!J428,对应表!F:G,2,FALSE)</f>
        <v>1</v>
      </c>
      <c r="E425" s="4">
        <f>VLOOKUP(主动技能!K428,对应表!J:K,2,FALSE)</f>
        <v>1</v>
      </c>
      <c r="F425" s="4">
        <f>VLOOKUP(主动技能!L428,对应表!N:O,2,FALSE)</f>
        <v>1</v>
      </c>
      <c r="G425" s="4">
        <f>IF(主动技能!M428="必中",2,1)</f>
        <v>1</v>
      </c>
      <c r="H425" s="4">
        <f>主动技能!N428</f>
        <v>100</v>
      </c>
      <c r="I425" s="4">
        <f>主动技能!O428</f>
        <v>0</v>
      </c>
      <c r="J425" s="31" t="str">
        <f>主动技能!P428</f>
        <v>|||</v>
      </c>
      <c r="K425" s="31">
        <f>主动技能!Q428</f>
        <v>1</v>
      </c>
      <c r="L425" s="31">
        <f>主动技能!R428</f>
        <v>0</v>
      </c>
      <c r="M425" s="31">
        <f>主动技能!S428</f>
        <v>0</v>
      </c>
      <c r="N425" s="31" t="str">
        <f>IF(主动技能!T428="","",主动技能!T428)</f>
        <v/>
      </c>
      <c r="O425" s="31" t="str">
        <f>IF(主动技能!U428="","",主动技能!U428)</f>
        <v/>
      </c>
      <c r="P425" s="31" t="str">
        <f>IF(主动技能!V428="","",主动技能!V428)</f>
        <v>skill_01</v>
      </c>
      <c r="Q425" s="31" t="str">
        <f>IF(主动技能!W428="","")</f>
        <v/>
      </c>
      <c r="R425" s="31" t="str">
        <f>IF(主动技能!X428="","")</f>
        <v/>
      </c>
      <c r="S425" s="31">
        <f>主动技能!Y428</f>
        <v>0</v>
      </c>
      <c r="T425" s="31">
        <f>主动技能!Z428</f>
        <v>100</v>
      </c>
      <c r="U425" s="31">
        <f>主动技能!AB428</f>
        <v>122</v>
      </c>
      <c r="V425" s="31">
        <f>主动技能!AC428</f>
        <v>0</v>
      </c>
      <c r="W425" s="31">
        <f>主动技能!AD428</f>
        <v>0</v>
      </c>
      <c r="X425" s="31">
        <f>主动技能!AE428</f>
        <v>1</v>
      </c>
      <c r="Y425" s="31">
        <f>主动技能!AF428</f>
        <v>0</v>
      </c>
      <c r="Z425" s="31">
        <f>主动技能!AG428</f>
        <v>0</v>
      </c>
      <c r="AA425" s="31" t="str">
        <f>主动技能!AH428</f>
        <v>attack</v>
      </c>
      <c r="AB425" s="31" t="str">
        <f>IF(主动技能!AI428="","")</f>
        <v/>
      </c>
      <c r="AC425" s="31">
        <f>主动技能!AJ428</f>
        <v>2</v>
      </c>
      <c r="AD425" s="31">
        <f>主动技能!BF428</f>
        <v>100801</v>
      </c>
      <c r="AE425" s="1">
        <f t="shared" si="6"/>
        <v>2</v>
      </c>
    </row>
    <row r="426" spans="1:31" s="31" customFormat="1" x14ac:dyDescent="0.15">
      <c r="A426" s="31">
        <f>主动技能!B429</f>
        <v>10080103</v>
      </c>
      <c r="B426" s="4" t="str">
        <f>主动技能!H429</f>
        <v>普攻</v>
      </c>
      <c r="C426" s="4" t="str">
        <f>主动技能!I429</f>
        <v>对敌方单体攻击，造成100%攻击力（+161）点伤害。</v>
      </c>
      <c r="D426" s="4">
        <f>VLOOKUP(主动技能!J429,对应表!F:G,2,FALSE)</f>
        <v>1</v>
      </c>
      <c r="E426" s="4">
        <f>VLOOKUP(主动技能!K429,对应表!J:K,2,FALSE)</f>
        <v>1</v>
      </c>
      <c r="F426" s="4">
        <f>VLOOKUP(主动技能!L429,对应表!N:O,2,FALSE)</f>
        <v>1</v>
      </c>
      <c r="G426" s="4">
        <f>IF(主动技能!M429="必中",2,1)</f>
        <v>1</v>
      </c>
      <c r="H426" s="4">
        <f>主动技能!N429</f>
        <v>100</v>
      </c>
      <c r="I426" s="4">
        <f>主动技能!O429</f>
        <v>0</v>
      </c>
      <c r="J426" s="31" t="str">
        <f>主动技能!P429</f>
        <v>|||</v>
      </c>
      <c r="K426" s="31">
        <f>主动技能!Q429</f>
        <v>1</v>
      </c>
      <c r="L426" s="31">
        <f>主动技能!R429</f>
        <v>0</v>
      </c>
      <c r="M426" s="31">
        <f>主动技能!S429</f>
        <v>0</v>
      </c>
      <c r="N426" s="31" t="str">
        <f>IF(主动技能!T429="","",主动技能!T429)</f>
        <v/>
      </c>
      <c r="O426" s="31" t="str">
        <f>IF(主动技能!U429="","",主动技能!U429)</f>
        <v/>
      </c>
      <c r="P426" s="31" t="str">
        <f>IF(主动技能!V429="","",主动技能!V429)</f>
        <v>skill_01</v>
      </c>
      <c r="Q426" s="31" t="str">
        <f>IF(主动技能!W429="","")</f>
        <v/>
      </c>
      <c r="R426" s="31" t="str">
        <f>IF(主动技能!X429="","")</f>
        <v/>
      </c>
      <c r="S426" s="31">
        <f>主动技能!Y429</f>
        <v>0</v>
      </c>
      <c r="T426" s="31">
        <f>主动技能!Z429</f>
        <v>100</v>
      </c>
      <c r="U426" s="31">
        <f>主动技能!AB429</f>
        <v>161</v>
      </c>
      <c r="V426" s="31">
        <f>主动技能!AC429</f>
        <v>0</v>
      </c>
      <c r="W426" s="31">
        <f>主动技能!AD429</f>
        <v>0</v>
      </c>
      <c r="X426" s="31">
        <f>主动技能!AE429</f>
        <v>1</v>
      </c>
      <c r="Y426" s="31">
        <f>主动技能!AF429</f>
        <v>0</v>
      </c>
      <c r="Z426" s="31">
        <f>主动技能!AG429</f>
        <v>0</v>
      </c>
      <c r="AA426" s="31" t="str">
        <f>主动技能!AH429</f>
        <v>attack</v>
      </c>
      <c r="AB426" s="31" t="str">
        <f>IF(主动技能!AI429="","")</f>
        <v/>
      </c>
      <c r="AC426" s="31">
        <f>主动技能!AJ429</f>
        <v>3</v>
      </c>
      <c r="AD426" s="31">
        <f>主动技能!BF429</f>
        <v>100801</v>
      </c>
      <c r="AE426" s="1">
        <f t="shared" si="6"/>
        <v>3</v>
      </c>
    </row>
    <row r="427" spans="1:31" s="31" customFormat="1" x14ac:dyDescent="0.15">
      <c r="A427" s="31">
        <f>主动技能!B430</f>
        <v>10080104</v>
      </c>
      <c r="B427" s="4" t="str">
        <f>主动技能!H430</f>
        <v>普攻</v>
      </c>
      <c r="C427" s="4" t="str">
        <f>主动技能!I430</f>
        <v>对敌方单体攻击，造成100%攻击力（+249）点伤害。</v>
      </c>
      <c r="D427" s="4">
        <f>VLOOKUP(主动技能!J430,对应表!F:G,2,FALSE)</f>
        <v>1</v>
      </c>
      <c r="E427" s="4">
        <f>VLOOKUP(主动技能!K430,对应表!J:K,2,FALSE)</f>
        <v>1</v>
      </c>
      <c r="F427" s="4">
        <f>VLOOKUP(主动技能!L430,对应表!N:O,2,FALSE)</f>
        <v>1</v>
      </c>
      <c r="G427" s="4">
        <f>IF(主动技能!M430="必中",2,1)</f>
        <v>1</v>
      </c>
      <c r="H427" s="4">
        <f>主动技能!N430</f>
        <v>100</v>
      </c>
      <c r="I427" s="4">
        <f>主动技能!O430</f>
        <v>0</v>
      </c>
      <c r="J427" s="31" t="str">
        <f>主动技能!P430</f>
        <v>|||</v>
      </c>
      <c r="K427" s="31">
        <f>主动技能!Q430</f>
        <v>1</v>
      </c>
      <c r="L427" s="31">
        <f>主动技能!R430</f>
        <v>0</v>
      </c>
      <c r="M427" s="31">
        <f>主动技能!S430</f>
        <v>0</v>
      </c>
      <c r="N427" s="31" t="str">
        <f>IF(主动技能!T430="","",主动技能!T430)</f>
        <v/>
      </c>
      <c r="O427" s="31" t="str">
        <f>IF(主动技能!U430="","",主动技能!U430)</f>
        <v/>
      </c>
      <c r="P427" s="31" t="str">
        <f>IF(主动技能!V430="","",主动技能!V430)</f>
        <v>skill_01</v>
      </c>
      <c r="Q427" s="31" t="str">
        <f>IF(主动技能!W430="","")</f>
        <v/>
      </c>
      <c r="R427" s="31" t="str">
        <f>IF(主动技能!X430="","")</f>
        <v/>
      </c>
      <c r="S427" s="31">
        <f>主动技能!Y430</f>
        <v>0</v>
      </c>
      <c r="T427" s="31">
        <f>主动技能!Z430</f>
        <v>100</v>
      </c>
      <c r="U427" s="31">
        <f>主动技能!AB430</f>
        <v>249</v>
      </c>
      <c r="V427" s="31">
        <f>主动技能!AC430</f>
        <v>0</v>
      </c>
      <c r="W427" s="31">
        <f>主动技能!AD430</f>
        <v>0</v>
      </c>
      <c r="X427" s="31">
        <f>主动技能!AE430</f>
        <v>1</v>
      </c>
      <c r="Y427" s="31">
        <f>主动技能!AF430</f>
        <v>0</v>
      </c>
      <c r="Z427" s="31">
        <f>主动技能!AG430</f>
        <v>0</v>
      </c>
      <c r="AA427" s="31" t="str">
        <f>主动技能!AH430</f>
        <v>attack</v>
      </c>
      <c r="AB427" s="31" t="str">
        <f>IF(主动技能!AI430="","")</f>
        <v/>
      </c>
      <c r="AC427" s="31">
        <f>主动技能!AJ430</f>
        <v>4</v>
      </c>
      <c r="AD427" s="31">
        <f>主动技能!BF430</f>
        <v>100801</v>
      </c>
      <c r="AE427" s="1">
        <f t="shared" si="6"/>
        <v>4</v>
      </c>
    </row>
    <row r="428" spans="1:31" s="31" customFormat="1" x14ac:dyDescent="0.15">
      <c r="A428" s="31">
        <f>主动技能!B431</f>
        <v>10080105</v>
      </c>
      <c r="B428" s="4" t="str">
        <f>主动技能!H431</f>
        <v>普攻</v>
      </c>
      <c r="C428" s="4" t="str">
        <f>主动技能!I431</f>
        <v>对敌方单体攻击，造成100%攻击力（+373）点伤害。</v>
      </c>
      <c r="D428" s="4">
        <f>VLOOKUP(主动技能!J431,对应表!F:G,2,FALSE)</f>
        <v>1</v>
      </c>
      <c r="E428" s="4">
        <f>VLOOKUP(主动技能!K431,对应表!J:K,2,FALSE)</f>
        <v>1</v>
      </c>
      <c r="F428" s="4">
        <f>VLOOKUP(主动技能!L431,对应表!N:O,2,FALSE)</f>
        <v>1</v>
      </c>
      <c r="G428" s="4">
        <f>IF(主动技能!M431="必中",2,1)</f>
        <v>1</v>
      </c>
      <c r="H428" s="4">
        <f>主动技能!N431</f>
        <v>100</v>
      </c>
      <c r="I428" s="4">
        <f>主动技能!O431</f>
        <v>0</v>
      </c>
      <c r="J428" s="31" t="str">
        <f>主动技能!P431</f>
        <v>|||</v>
      </c>
      <c r="K428" s="31">
        <f>主动技能!Q431</f>
        <v>1</v>
      </c>
      <c r="L428" s="31">
        <f>主动技能!R431</f>
        <v>0</v>
      </c>
      <c r="M428" s="31">
        <f>主动技能!S431</f>
        <v>0</v>
      </c>
      <c r="N428" s="31" t="str">
        <f>IF(主动技能!T431="","",主动技能!T431)</f>
        <v/>
      </c>
      <c r="O428" s="31" t="str">
        <f>IF(主动技能!U431="","",主动技能!U431)</f>
        <v/>
      </c>
      <c r="P428" s="31" t="str">
        <f>IF(主动技能!V431="","",主动技能!V431)</f>
        <v>skill_01</v>
      </c>
      <c r="Q428" s="31" t="str">
        <f>IF(主动技能!W431="","")</f>
        <v/>
      </c>
      <c r="R428" s="31" t="str">
        <f>IF(主动技能!X431="","")</f>
        <v/>
      </c>
      <c r="S428" s="31">
        <f>主动技能!Y431</f>
        <v>0</v>
      </c>
      <c r="T428" s="31">
        <f>主动技能!Z431</f>
        <v>100</v>
      </c>
      <c r="U428" s="31">
        <f>主动技能!AB431</f>
        <v>373</v>
      </c>
      <c r="V428" s="31">
        <f>主动技能!AC431</f>
        <v>0</v>
      </c>
      <c r="W428" s="31">
        <f>主动技能!AD431</f>
        <v>0</v>
      </c>
      <c r="X428" s="31">
        <f>主动技能!AE431</f>
        <v>1</v>
      </c>
      <c r="Y428" s="31">
        <f>主动技能!AF431</f>
        <v>0</v>
      </c>
      <c r="Z428" s="31">
        <f>主动技能!AG431</f>
        <v>0</v>
      </c>
      <c r="AA428" s="31" t="str">
        <f>主动技能!AH431</f>
        <v>attack</v>
      </c>
      <c r="AB428" s="31" t="str">
        <f>IF(主动技能!AI431="","")</f>
        <v/>
      </c>
      <c r="AC428" s="31">
        <f>主动技能!AJ431</f>
        <v>5</v>
      </c>
      <c r="AD428" s="31">
        <f>主动技能!BF431</f>
        <v>100801</v>
      </c>
      <c r="AE428" s="1">
        <f t="shared" si="6"/>
        <v>5</v>
      </c>
    </row>
    <row r="429" spans="1:31" s="31" customFormat="1" x14ac:dyDescent="0.15">
      <c r="A429" s="31">
        <f>主动技能!B432</f>
        <v>10080106</v>
      </c>
      <c r="B429" s="4" t="str">
        <f>主动技能!H432</f>
        <v>普攻</v>
      </c>
      <c r="C429" s="4" t="str">
        <f>主动技能!I432</f>
        <v>对敌方单体攻击，造成100%攻击力（+549）点伤害。</v>
      </c>
      <c r="D429" s="4">
        <f>VLOOKUP(主动技能!J432,对应表!F:G,2,FALSE)</f>
        <v>1</v>
      </c>
      <c r="E429" s="4">
        <f>VLOOKUP(主动技能!K432,对应表!J:K,2,FALSE)</f>
        <v>1</v>
      </c>
      <c r="F429" s="4">
        <f>VLOOKUP(主动技能!L432,对应表!N:O,2,FALSE)</f>
        <v>1</v>
      </c>
      <c r="G429" s="4">
        <f>IF(主动技能!M432="必中",2,1)</f>
        <v>1</v>
      </c>
      <c r="H429" s="4">
        <f>主动技能!N432</f>
        <v>100</v>
      </c>
      <c r="I429" s="4">
        <f>主动技能!O432</f>
        <v>0</v>
      </c>
      <c r="J429" s="31" t="str">
        <f>主动技能!P432</f>
        <v>|||</v>
      </c>
      <c r="K429" s="31">
        <f>主动技能!Q432</f>
        <v>1</v>
      </c>
      <c r="L429" s="31">
        <f>主动技能!R432</f>
        <v>0</v>
      </c>
      <c r="M429" s="31">
        <f>主动技能!S432</f>
        <v>0</v>
      </c>
      <c r="N429" s="31" t="str">
        <f>IF(主动技能!T432="","",主动技能!T432)</f>
        <v/>
      </c>
      <c r="O429" s="31" t="str">
        <f>IF(主动技能!U432="","",主动技能!U432)</f>
        <v/>
      </c>
      <c r="P429" s="31" t="str">
        <f>IF(主动技能!V432="","",主动技能!V432)</f>
        <v>skill_01</v>
      </c>
      <c r="Q429" s="31" t="str">
        <f>IF(主动技能!W432="","")</f>
        <v/>
      </c>
      <c r="R429" s="31" t="str">
        <f>IF(主动技能!X432="","")</f>
        <v/>
      </c>
      <c r="S429" s="31">
        <f>主动技能!Y432</f>
        <v>0</v>
      </c>
      <c r="T429" s="31">
        <f>主动技能!Z432</f>
        <v>100</v>
      </c>
      <c r="U429" s="31">
        <f>主动技能!AB432</f>
        <v>549</v>
      </c>
      <c r="V429" s="31">
        <f>主动技能!AC432</f>
        <v>0</v>
      </c>
      <c r="W429" s="31">
        <f>主动技能!AD432</f>
        <v>0</v>
      </c>
      <c r="X429" s="31">
        <f>主动技能!AE432</f>
        <v>1</v>
      </c>
      <c r="Y429" s="31">
        <f>主动技能!AF432</f>
        <v>0</v>
      </c>
      <c r="Z429" s="31">
        <f>主动技能!AG432</f>
        <v>0</v>
      </c>
      <c r="AA429" s="31" t="str">
        <f>主动技能!AH432</f>
        <v>attack</v>
      </c>
      <c r="AB429" s="31" t="str">
        <f>IF(主动技能!AI432="","")</f>
        <v/>
      </c>
      <c r="AC429" s="31">
        <f>主动技能!AJ432</f>
        <v>6</v>
      </c>
      <c r="AD429" s="31">
        <f>主动技能!BF432</f>
        <v>100801</v>
      </c>
      <c r="AE429" s="1">
        <f t="shared" si="6"/>
        <v>6</v>
      </c>
    </row>
    <row r="430" spans="1:31" s="31" customFormat="1" x14ac:dyDescent="0.15">
      <c r="A430" s="31">
        <f>主动技能!B433</f>
        <v>10080107</v>
      </c>
      <c r="B430" s="4" t="str">
        <f>主动技能!H433</f>
        <v>普攻</v>
      </c>
      <c r="C430" s="4" t="str">
        <f>主动技能!I433</f>
        <v>对敌方单体攻击，造成100%攻击力（+797）点伤害。</v>
      </c>
      <c r="D430" s="4">
        <f>VLOOKUP(主动技能!J433,对应表!F:G,2,FALSE)</f>
        <v>1</v>
      </c>
      <c r="E430" s="4">
        <f>VLOOKUP(主动技能!K433,对应表!J:K,2,FALSE)</f>
        <v>1</v>
      </c>
      <c r="F430" s="4">
        <f>VLOOKUP(主动技能!L433,对应表!N:O,2,FALSE)</f>
        <v>1</v>
      </c>
      <c r="G430" s="4">
        <f>IF(主动技能!M433="必中",2,1)</f>
        <v>1</v>
      </c>
      <c r="H430" s="4">
        <f>主动技能!N433</f>
        <v>100</v>
      </c>
      <c r="I430" s="4">
        <f>主动技能!O433</f>
        <v>0</v>
      </c>
      <c r="J430" s="31" t="str">
        <f>主动技能!P433</f>
        <v>|||</v>
      </c>
      <c r="K430" s="31">
        <f>主动技能!Q433</f>
        <v>1</v>
      </c>
      <c r="L430" s="31">
        <f>主动技能!R433</f>
        <v>0</v>
      </c>
      <c r="M430" s="31">
        <f>主动技能!S433</f>
        <v>0</v>
      </c>
      <c r="N430" s="31" t="str">
        <f>IF(主动技能!T433="","",主动技能!T433)</f>
        <v/>
      </c>
      <c r="O430" s="31" t="str">
        <f>IF(主动技能!U433="","",主动技能!U433)</f>
        <v/>
      </c>
      <c r="P430" s="31" t="str">
        <f>IF(主动技能!V433="","",主动技能!V433)</f>
        <v>skill_01</v>
      </c>
      <c r="Q430" s="31" t="str">
        <f>IF(主动技能!W433="","")</f>
        <v/>
      </c>
      <c r="R430" s="31" t="str">
        <f>IF(主动技能!X433="","")</f>
        <v/>
      </c>
      <c r="S430" s="31">
        <f>主动技能!Y433</f>
        <v>0</v>
      </c>
      <c r="T430" s="31">
        <f>主动技能!Z433</f>
        <v>100</v>
      </c>
      <c r="U430" s="31">
        <f>主动技能!AB433</f>
        <v>797</v>
      </c>
      <c r="V430" s="31">
        <f>主动技能!AC433</f>
        <v>0</v>
      </c>
      <c r="W430" s="31">
        <f>主动技能!AD433</f>
        <v>0</v>
      </c>
      <c r="X430" s="31">
        <f>主动技能!AE433</f>
        <v>1</v>
      </c>
      <c r="Y430" s="31">
        <f>主动技能!AF433</f>
        <v>0</v>
      </c>
      <c r="Z430" s="31">
        <f>主动技能!AG433</f>
        <v>0</v>
      </c>
      <c r="AA430" s="31" t="str">
        <f>主动技能!AH433</f>
        <v>attack</v>
      </c>
      <c r="AB430" s="31" t="str">
        <f>IF(主动技能!AI433="","")</f>
        <v/>
      </c>
      <c r="AC430" s="31">
        <f>主动技能!AJ433</f>
        <v>7</v>
      </c>
      <c r="AD430" s="31">
        <f>主动技能!BF433</f>
        <v>100801</v>
      </c>
      <c r="AE430" s="1">
        <f t="shared" si="6"/>
        <v>7</v>
      </c>
    </row>
    <row r="431" spans="1:31" s="31" customFormat="1" x14ac:dyDescent="0.15">
      <c r="A431" s="31">
        <f>主动技能!B434</f>
        <v>10080108</v>
      </c>
      <c r="B431" s="4" t="str">
        <f>主动技能!H434</f>
        <v>普攻</v>
      </c>
      <c r="C431" s="4" t="str">
        <f>主动技能!I434</f>
        <v>对敌方单体攻击，造成100%攻击力（+1149）点伤害。</v>
      </c>
      <c r="D431" s="4">
        <f>VLOOKUP(主动技能!J434,对应表!F:G,2,FALSE)</f>
        <v>1</v>
      </c>
      <c r="E431" s="4">
        <f>VLOOKUP(主动技能!K434,对应表!J:K,2,FALSE)</f>
        <v>1</v>
      </c>
      <c r="F431" s="4">
        <f>VLOOKUP(主动技能!L434,对应表!N:O,2,FALSE)</f>
        <v>1</v>
      </c>
      <c r="G431" s="4">
        <f>IF(主动技能!M434="必中",2,1)</f>
        <v>1</v>
      </c>
      <c r="H431" s="4">
        <f>主动技能!N434</f>
        <v>100</v>
      </c>
      <c r="I431" s="4">
        <f>主动技能!O434</f>
        <v>0</v>
      </c>
      <c r="J431" s="31" t="str">
        <f>主动技能!P434</f>
        <v>|||</v>
      </c>
      <c r="K431" s="31">
        <f>主动技能!Q434</f>
        <v>1</v>
      </c>
      <c r="L431" s="31">
        <f>主动技能!R434</f>
        <v>0</v>
      </c>
      <c r="M431" s="31">
        <f>主动技能!S434</f>
        <v>0</v>
      </c>
      <c r="N431" s="31" t="str">
        <f>IF(主动技能!T434="","",主动技能!T434)</f>
        <v/>
      </c>
      <c r="O431" s="31" t="str">
        <f>IF(主动技能!U434="","",主动技能!U434)</f>
        <v/>
      </c>
      <c r="P431" s="31" t="str">
        <f>IF(主动技能!V434="","",主动技能!V434)</f>
        <v>skill_01</v>
      </c>
      <c r="Q431" s="31" t="str">
        <f>IF(主动技能!W434="","")</f>
        <v/>
      </c>
      <c r="R431" s="31" t="str">
        <f>IF(主动技能!X434="","")</f>
        <v/>
      </c>
      <c r="S431" s="31">
        <f>主动技能!Y434</f>
        <v>0</v>
      </c>
      <c r="T431" s="31">
        <f>主动技能!Z434</f>
        <v>100</v>
      </c>
      <c r="U431" s="31">
        <f>主动技能!AB434</f>
        <v>1149</v>
      </c>
      <c r="V431" s="31">
        <f>主动技能!AC434</f>
        <v>0</v>
      </c>
      <c r="W431" s="31">
        <f>主动技能!AD434</f>
        <v>0</v>
      </c>
      <c r="X431" s="31">
        <f>主动技能!AE434</f>
        <v>1</v>
      </c>
      <c r="Y431" s="31">
        <f>主动技能!AF434</f>
        <v>0</v>
      </c>
      <c r="Z431" s="31">
        <f>主动技能!AG434</f>
        <v>0</v>
      </c>
      <c r="AA431" s="31" t="str">
        <f>主动技能!AH434</f>
        <v>attack</v>
      </c>
      <c r="AB431" s="31" t="str">
        <f>IF(主动技能!AI434="","")</f>
        <v/>
      </c>
      <c r="AC431" s="31">
        <f>主动技能!AJ434</f>
        <v>8</v>
      </c>
      <c r="AD431" s="31">
        <f>主动技能!BF434</f>
        <v>100801</v>
      </c>
      <c r="AE431" s="1">
        <f t="shared" si="6"/>
        <v>8</v>
      </c>
    </row>
    <row r="432" spans="1:31" s="31" customFormat="1" x14ac:dyDescent="0.15">
      <c r="A432" s="31">
        <f>主动技能!B435</f>
        <v>10080109</v>
      </c>
      <c r="B432" s="4" t="str">
        <f>主动技能!H435</f>
        <v>普攻</v>
      </c>
      <c r="C432" s="4" t="str">
        <f>主动技能!I435</f>
        <v>对敌方单体攻击，造成100%攻击力（+1648）点伤害。</v>
      </c>
      <c r="D432" s="4">
        <f>VLOOKUP(主动技能!J435,对应表!F:G,2,FALSE)</f>
        <v>1</v>
      </c>
      <c r="E432" s="4">
        <f>VLOOKUP(主动技能!K435,对应表!J:K,2,FALSE)</f>
        <v>1</v>
      </c>
      <c r="F432" s="4">
        <f>VLOOKUP(主动技能!L435,对应表!N:O,2,FALSE)</f>
        <v>1</v>
      </c>
      <c r="G432" s="4">
        <f>IF(主动技能!M435="必中",2,1)</f>
        <v>1</v>
      </c>
      <c r="H432" s="4">
        <f>主动技能!N435</f>
        <v>100</v>
      </c>
      <c r="I432" s="4">
        <f>主动技能!O435</f>
        <v>0</v>
      </c>
      <c r="J432" s="31" t="str">
        <f>主动技能!P435</f>
        <v>|||</v>
      </c>
      <c r="K432" s="31">
        <f>主动技能!Q435</f>
        <v>1</v>
      </c>
      <c r="L432" s="31">
        <f>主动技能!R435</f>
        <v>0</v>
      </c>
      <c r="M432" s="31">
        <f>主动技能!S435</f>
        <v>0</v>
      </c>
      <c r="N432" s="31" t="str">
        <f>IF(主动技能!T435="","",主动技能!T435)</f>
        <v/>
      </c>
      <c r="O432" s="31" t="str">
        <f>IF(主动技能!U435="","",主动技能!U435)</f>
        <v/>
      </c>
      <c r="P432" s="31" t="str">
        <f>IF(主动技能!V435="","",主动技能!V435)</f>
        <v>skill_01</v>
      </c>
      <c r="Q432" s="31" t="str">
        <f>IF(主动技能!W435="","")</f>
        <v/>
      </c>
      <c r="R432" s="31" t="str">
        <f>IF(主动技能!X435="","")</f>
        <v/>
      </c>
      <c r="S432" s="31">
        <f>主动技能!Y435</f>
        <v>0</v>
      </c>
      <c r="T432" s="31">
        <f>主动技能!Z435</f>
        <v>100</v>
      </c>
      <c r="U432" s="31">
        <f>主动技能!AB435</f>
        <v>1648</v>
      </c>
      <c r="V432" s="31">
        <f>主动技能!AC435</f>
        <v>0</v>
      </c>
      <c r="W432" s="31">
        <f>主动技能!AD435</f>
        <v>0</v>
      </c>
      <c r="X432" s="31">
        <f>主动技能!AE435</f>
        <v>1</v>
      </c>
      <c r="Y432" s="31">
        <f>主动技能!AF435</f>
        <v>0</v>
      </c>
      <c r="Z432" s="31">
        <f>主动技能!AG435</f>
        <v>0</v>
      </c>
      <c r="AA432" s="31" t="str">
        <f>主动技能!AH435</f>
        <v>attack</v>
      </c>
      <c r="AB432" s="31" t="str">
        <f>IF(主动技能!AI435="","")</f>
        <v/>
      </c>
      <c r="AC432" s="31">
        <f>主动技能!AJ435</f>
        <v>9</v>
      </c>
      <c r="AD432" s="31">
        <f>主动技能!BF435</f>
        <v>100801</v>
      </c>
      <c r="AE432" s="1">
        <f t="shared" si="6"/>
        <v>9</v>
      </c>
    </row>
    <row r="433" spans="1:31" s="31" customFormat="1" x14ac:dyDescent="0.15">
      <c r="A433" s="31">
        <f>主动技能!B436</f>
        <v>10080110</v>
      </c>
      <c r="B433" s="4" t="str">
        <f>主动技能!H436</f>
        <v>普攻</v>
      </c>
      <c r="C433" s="4" t="str">
        <f>主动技能!I436</f>
        <v>对敌方单体攻击，造成100%攻击力（+2353）点伤害。</v>
      </c>
      <c r="D433" s="4">
        <f>VLOOKUP(主动技能!J436,对应表!F:G,2,FALSE)</f>
        <v>1</v>
      </c>
      <c r="E433" s="4">
        <f>VLOOKUP(主动技能!K436,对应表!J:K,2,FALSE)</f>
        <v>1</v>
      </c>
      <c r="F433" s="4">
        <f>VLOOKUP(主动技能!L436,对应表!N:O,2,FALSE)</f>
        <v>1</v>
      </c>
      <c r="G433" s="4">
        <f>IF(主动技能!M436="必中",2,1)</f>
        <v>1</v>
      </c>
      <c r="H433" s="4">
        <f>主动技能!N436</f>
        <v>100</v>
      </c>
      <c r="I433" s="4">
        <f>主动技能!O436</f>
        <v>0</v>
      </c>
      <c r="J433" s="31" t="str">
        <f>主动技能!P436</f>
        <v>|||</v>
      </c>
      <c r="K433" s="31">
        <f>主动技能!Q436</f>
        <v>1</v>
      </c>
      <c r="L433" s="31">
        <f>主动技能!R436</f>
        <v>0</v>
      </c>
      <c r="M433" s="31">
        <f>主动技能!S436</f>
        <v>0</v>
      </c>
      <c r="N433" s="31" t="str">
        <f>IF(主动技能!T436="","",主动技能!T436)</f>
        <v/>
      </c>
      <c r="O433" s="31" t="str">
        <f>IF(主动技能!U436="","",主动技能!U436)</f>
        <v/>
      </c>
      <c r="P433" s="31" t="str">
        <f>IF(主动技能!V436="","",主动技能!V436)</f>
        <v>skill_01</v>
      </c>
      <c r="Q433" s="31" t="str">
        <f>IF(主动技能!W436="","")</f>
        <v/>
      </c>
      <c r="R433" s="31" t="str">
        <f>IF(主动技能!X436="","")</f>
        <v/>
      </c>
      <c r="S433" s="31">
        <f>主动技能!Y436</f>
        <v>0</v>
      </c>
      <c r="T433" s="31">
        <f>主动技能!Z436</f>
        <v>100</v>
      </c>
      <c r="U433" s="31">
        <f>主动技能!AB436</f>
        <v>2353</v>
      </c>
      <c r="V433" s="31">
        <f>主动技能!AC436</f>
        <v>0</v>
      </c>
      <c r="W433" s="31">
        <f>主动技能!AD436</f>
        <v>0</v>
      </c>
      <c r="X433" s="31">
        <f>主动技能!AE436</f>
        <v>1</v>
      </c>
      <c r="Y433" s="31">
        <f>主动技能!AF436</f>
        <v>0</v>
      </c>
      <c r="Z433" s="31">
        <f>主动技能!AG436</f>
        <v>0</v>
      </c>
      <c r="AA433" s="31" t="str">
        <f>主动技能!AH436</f>
        <v>attack</v>
      </c>
      <c r="AB433" s="31" t="str">
        <f>IF(主动技能!AI436="","")</f>
        <v/>
      </c>
      <c r="AC433" s="31">
        <f>主动技能!AJ436</f>
        <v>10</v>
      </c>
      <c r="AD433" s="31">
        <f>主动技能!BF436</f>
        <v>100801</v>
      </c>
      <c r="AE433" s="1">
        <f t="shared" si="6"/>
        <v>10</v>
      </c>
    </row>
    <row r="434" spans="1:31" s="31" customFormat="1" x14ac:dyDescent="0.15">
      <c r="A434" s="31">
        <f>主动技能!B437</f>
        <v>10080111</v>
      </c>
      <c r="B434" s="4" t="str">
        <f>主动技能!H437</f>
        <v>普攻</v>
      </c>
      <c r="C434" s="4" t="str">
        <f>主动技能!I437</f>
        <v>对敌方单体攻击，造成100%攻击力（+3352）点伤害。</v>
      </c>
      <c r="D434" s="4">
        <f>VLOOKUP(主动技能!J437,对应表!F:G,2,FALSE)</f>
        <v>1</v>
      </c>
      <c r="E434" s="4">
        <f>VLOOKUP(主动技能!K437,对应表!J:K,2,FALSE)</f>
        <v>1</v>
      </c>
      <c r="F434" s="4">
        <f>VLOOKUP(主动技能!L437,对应表!N:O,2,FALSE)</f>
        <v>1</v>
      </c>
      <c r="G434" s="4">
        <f>IF(主动技能!M437="必中",2,1)</f>
        <v>1</v>
      </c>
      <c r="H434" s="4">
        <f>主动技能!N437</f>
        <v>100</v>
      </c>
      <c r="I434" s="4">
        <f>主动技能!O437</f>
        <v>0</v>
      </c>
      <c r="J434" s="31" t="str">
        <f>主动技能!P437</f>
        <v>|||</v>
      </c>
      <c r="K434" s="31">
        <f>主动技能!Q437</f>
        <v>1</v>
      </c>
      <c r="L434" s="31">
        <f>主动技能!R437</f>
        <v>0</v>
      </c>
      <c r="M434" s="31">
        <f>主动技能!S437</f>
        <v>0</v>
      </c>
      <c r="N434" s="31" t="str">
        <f>IF(主动技能!T437="","",主动技能!T437)</f>
        <v/>
      </c>
      <c r="O434" s="31" t="str">
        <f>IF(主动技能!U437="","",主动技能!U437)</f>
        <v/>
      </c>
      <c r="P434" s="31" t="str">
        <f>IF(主动技能!V437="","",主动技能!V437)</f>
        <v>skill_01</v>
      </c>
      <c r="Q434" s="31" t="str">
        <f>IF(主动技能!W437="","")</f>
        <v/>
      </c>
      <c r="R434" s="31" t="str">
        <f>IF(主动技能!X437="","")</f>
        <v/>
      </c>
      <c r="S434" s="31">
        <f>主动技能!Y437</f>
        <v>0</v>
      </c>
      <c r="T434" s="31">
        <f>主动技能!Z437</f>
        <v>100</v>
      </c>
      <c r="U434" s="31">
        <f>主动技能!AB437</f>
        <v>3352</v>
      </c>
      <c r="V434" s="31">
        <f>主动技能!AC437</f>
        <v>0</v>
      </c>
      <c r="W434" s="31">
        <f>主动技能!AD437</f>
        <v>0</v>
      </c>
      <c r="X434" s="31">
        <f>主动技能!AE437</f>
        <v>1</v>
      </c>
      <c r="Y434" s="31">
        <f>主动技能!AF437</f>
        <v>0</v>
      </c>
      <c r="Z434" s="31">
        <f>主动技能!AG437</f>
        <v>0</v>
      </c>
      <c r="AA434" s="31" t="str">
        <f>主动技能!AH437</f>
        <v>attack</v>
      </c>
      <c r="AB434" s="31" t="str">
        <f>IF(主动技能!AI437="","")</f>
        <v/>
      </c>
      <c r="AC434" s="31">
        <f>主动技能!AJ437</f>
        <v>11</v>
      </c>
      <c r="AD434" s="31">
        <f>主动技能!BF437</f>
        <v>100801</v>
      </c>
      <c r="AE434" s="1">
        <f t="shared" si="6"/>
        <v>11</v>
      </c>
    </row>
    <row r="435" spans="1:31" s="31" customFormat="1" x14ac:dyDescent="0.15">
      <c r="A435" s="31">
        <f>主动技能!B438</f>
        <v>10080112</v>
      </c>
      <c r="B435" s="4" t="str">
        <f>主动技能!H438</f>
        <v>普攻</v>
      </c>
      <c r="C435" s="4" t="str">
        <f>主动技能!I438</f>
        <v>对敌方单体攻击，造成100%攻击力（+4766）点伤害。</v>
      </c>
      <c r="D435" s="4">
        <f>VLOOKUP(主动技能!J438,对应表!F:G,2,FALSE)</f>
        <v>1</v>
      </c>
      <c r="E435" s="4">
        <f>VLOOKUP(主动技能!K438,对应表!J:K,2,FALSE)</f>
        <v>1</v>
      </c>
      <c r="F435" s="4">
        <f>VLOOKUP(主动技能!L438,对应表!N:O,2,FALSE)</f>
        <v>1</v>
      </c>
      <c r="G435" s="4">
        <f>IF(主动技能!M438="必中",2,1)</f>
        <v>1</v>
      </c>
      <c r="H435" s="4">
        <f>主动技能!N438</f>
        <v>100</v>
      </c>
      <c r="I435" s="4">
        <f>主动技能!O438</f>
        <v>0</v>
      </c>
      <c r="J435" s="31" t="str">
        <f>主动技能!P438</f>
        <v>|||</v>
      </c>
      <c r="K435" s="31">
        <f>主动技能!Q438</f>
        <v>1</v>
      </c>
      <c r="L435" s="31">
        <f>主动技能!R438</f>
        <v>0</v>
      </c>
      <c r="M435" s="31">
        <f>主动技能!S438</f>
        <v>0</v>
      </c>
      <c r="N435" s="31" t="str">
        <f>IF(主动技能!T438="","",主动技能!T438)</f>
        <v/>
      </c>
      <c r="O435" s="31" t="str">
        <f>IF(主动技能!U438="","",主动技能!U438)</f>
        <v/>
      </c>
      <c r="P435" s="31" t="str">
        <f>IF(主动技能!V438="","",主动技能!V438)</f>
        <v>skill_01</v>
      </c>
      <c r="Q435" s="31" t="str">
        <f>IF(主动技能!W438="","")</f>
        <v/>
      </c>
      <c r="R435" s="31" t="str">
        <f>IF(主动技能!X438="","")</f>
        <v/>
      </c>
      <c r="S435" s="31">
        <f>主动技能!Y438</f>
        <v>0</v>
      </c>
      <c r="T435" s="31">
        <f>主动技能!Z438</f>
        <v>100</v>
      </c>
      <c r="U435" s="31">
        <f>主动技能!AB438</f>
        <v>4766</v>
      </c>
      <c r="V435" s="31">
        <f>主动技能!AC438</f>
        <v>0</v>
      </c>
      <c r="W435" s="31">
        <f>主动技能!AD438</f>
        <v>0</v>
      </c>
      <c r="X435" s="31">
        <f>主动技能!AE438</f>
        <v>1</v>
      </c>
      <c r="Y435" s="31">
        <f>主动技能!AF438</f>
        <v>0</v>
      </c>
      <c r="Z435" s="31">
        <f>主动技能!AG438</f>
        <v>0</v>
      </c>
      <c r="AA435" s="31" t="str">
        <f>主动技能!AH438</f>
        <v>attack</v>
      </c>
      <c r="AB435" s="31" t="str">
        <f>IF(主动技能!AI438="","")</f>
        <v/>
      </c>
      <c r="AC435" s="31">
        <f>主动技能!AJ438</f>
        <v>12</v>
      </c>
      <c r="AD435" s="31">
        <f>主动技能!BF438</f>
        <v>100801</v>
      </c>
      <c r="AE435" s="1">
        <f t="shared" si="6"/>
        <v>12</v>
      </c>
    </row>
    <row r="436" spans="1:31" s="31" customFormat="1" x14ac:dyDescent="0.15">
      <c r="A436" s="31">
        <f>主动技能!B439</f>
        <v>10080113</v>
      </c>
      <c r="B436" s="4" t="str">
        <f>主动技能!H439</f>
        <v>普攻</v>
      </c>
      <c r="C436" s="4" t="str">
        <f>主动技能!I439</f>
        <v>对敌方单体攻击，造成100%攻击力（+6767）点伤害。</v>
      </c>
      <c r="D436" s="4">
        <f>VLOOKUP(主动技能!J439,对应表!F:G,2,FALSE)</f>
        <v>1</v>
      </c>
      <c r="E436" s="4">
        <f>VLOOKUP(主动技能!K439,对应表!J:K,2,FALSE)</f>
        <v>1</v>
      </c>
      <c r="F436" s="4">
        <f>VLOOKUP(主动技能!L439,对应表!N:O,2,FALSE)</f>
        <v>1</v>
      </c>
      <c r="G436" s="4">
        <f>IF(主动技能!M439="必中",2,1)</f>
        <v>1</v>
      </c>
      <c r="H436" s="4">
        <f>主动技能!N439</f>
        <v>100</v>
      </c>
      <c r="I436" s="4">
        <f>主动技能!O439</f>
        <v>0</v>
      </c>
      <c r="J436" s="31" t="str">
        <f>主动技能!P439</f>
        <v>|||</v>
      </c>
      <c r="K436" s="31">
        <f>主动技能!Q439</f>
        <v>1</v>
      </c>
      <c r="L436" s="31">
        <f>主动技能!R439</f>
        <v>0</v>
      </c>
      <c r="M436" s="31">
        <f>主动技能!S439</f>
        <v>0</v>
      </c>
      <c r="N436" s="31" t="str">
        <f>IF(主动技能!T439="","",主动技能!T439)</f>
        <v/>
      </c>
      <c r="O436" s="31" t="str">
        <f>IF(主动技能!U439="","",主动技能!U439)</f>
        <v/>
      </c>
      <c r="P436" s="31" t="str">
        <f>IF(主动技能!V439="","",主动技能!V439)</f>
        <v>skill_01</v>
      </c>
      <c r="Q436" s="31" t="str">
        <f>IF(主动技能!W439="","")</f>
        <v/>
      </c>
      <c r="R436" s="31" t="str">
        <f>IF(主动技能!X439="","")</f>
        <v/>
      </c>
      <c r="S436" s="31">
        <f>主动技能!Y439</f>
        <v>0</v>
      </c>
      <c r="T436" s="31">
        <f>主动技能!Z439</f>
        <v>100</v>
      </c>
      <c r="U436" s="31">
        <f>主动技能!AB439</f>
        <v>6767</v>
      </c>
      <c r="V436" s="31">
        <f>主动技能!AC439</f>
        <v>0</v>
      </c>
      <c r="W436" s="31">
        <f>主动技能!AD439</f>
        <v>0</v>
      </c>
      <c r="X436" s="31">
        <f>主动技能!AE439</f>
        <v>1</v>
      </c>
      <c r="Y436" s="31">
        <f>主动技能!AF439</f>
        <v>0</v>
      </c>
      <c r="Z436" s="31">
        <f>主动技能!AG439</f>
        <v>0</v>
      </c>
      <c r="AA436" s="31" t="str">
        <f>主动技能!AH439</f>
        <v>attack</v>
      </c>
      <c r="AB436" s="31" t="str">
        <f>IF(主动技能!AI439="","")</f>
        <v/>
      </c>
      <c r="AC436" s="31">
        <f>主动技能!AJ439</f>
        <v>13</v>
      </c>
      <c r="AD436" s="31">
        <f>主动技能!BF439</f>
        <v>100801</v>
      </c>
      <c r="AE436" s="1">
        <f t="shared" si="6"/>
        <v>13</v>
      </c>
    </row>
    <row r="437" spans="1:31" s="31" customFormat="1" x14ac:dyDescent="0.15">
      <c r="A437" s="31">
        <f>主动技能!B440</f>
        <v>10080114</v>
      </c>
      <c r="B437" s="4" t="str">
        <f>主动技能!H440</f>
        <v>普攻</v>
      </c>
      <c r="C437" s="4" t="str">
        <f>主动技能!I440</f>
        <v>对敌方单体攻击，造成100%攻击力（+9601）点伤害。</v>
      </c>
      <c r="D437" s="4">
        <f>VLOOKUP(主动技能!J440,对应表!F:G,2,FALSE)</f>
        <v>1</v>
      </c>
      <c r="E437" s="4">
        <f>VLOOKUP(主动技能!K440,对应表!J:K,2,FALSE)</f>
        <v>1</v>
      </c>
      <c r="F437" s="4">
        <f>VLOOKUP(主动技能!L440,对应表!N:O,2,FALSE)</f>
        <v>1</v>
      </c>
      <c r="G437" s="4">
        <f>IF(主动技能!M440="必中",2,1)</f>
        <v>1</v>
      </c>
      <c r="H437" s="4">
        <f>主动技能!N440</f>
        <v>100</v>
      </c>
      <c r="I437" s="4">
        <f>主动技能!O440</f>
        <v>0</v>
      </c>
      <c r="J437" s="31" t="str">
        <f>主动技能!P440</f>
        <v>|||</v>
      </c>
      <c r="K437" s="31">
        <f>主动技能!Q440</f>
        <v>1</v>
      </c>
      <c r="L437" s="31">
        <f>主动技能!R440</f>
        <v>0</v>
      </c>
      <c r="M437" s="31">
        <f>主动技能!S440</f>
        <v>0</v>
      </c>
      <c r="N437" s="31" t="str">
        <f>IF(主动技能!T440="","",主动技能!T440)</f>
        <v/>
      </c>
      <c r="O437" s="31" t="str">
        <f>IF(主动技能!U440="","",主动技能!U440)</f>
        <v/>
      </c>
      <c r="P437" s="31" t="str">
        <f>IF(主动技能!V440="","",主动技能!V440)</f>
        <v>skill_01</v>
      </c>
      <c r="Q437" s="31" t="str">
        <f>IF(主动技能!W440="","")</f>
        <v/>
      </c>
      <c r="R437" s="31" t="str">
        <f>IF(主动技能!X440="","")</f>
        <v/>
      </c>
      <c r="S437" s="31">
        <f>主动技能!Y440</f>
        <v>0</v>
      </c>
      <c r="T437" s="31">
        <f>主动技能!Z440</f>
        <v>100</v>
      </c>
      <c r="U437" s="31">
        <f>主动技能!AB440</f>
        <v>9601</v>
      </c>
      <c r="V437" s="31">
        <f>主动技能!AC440</f>
        <v>0</v>
      </c>
      <c r="W437" s="31">
        <f>主动技能!AD440</f>
        <v>0</v>
      </c>
      <c r="X437" s="31">
        <f>主动技能!AE440</f>
        <v>1</v>
      </c>
      <c r="Y437" s="31">
        <f>主动技能!AF440</f>
        <v>0</v>
      </c>
      <c r="Z437" s="31">
        <f>主动技能!AG440</f>
        <v>0</v>
      </c>
      <c r="AA437" s="31" t="str">
        <f>主动技能!AH440</f>
        <v>attack</v>
      </c>
      <c r="AB437" s="31" t="str">
        <f>IF(主动技能!AI440="","")</f>
        <v/>
      </c>
      <c r="AC437" s="31">
        <f>主动技能!AJ440</f>
        <v>14</v>
      </c>
      <c r="AD437" s="31">
        <f>主动技能!BF440</f>
        <v>100801</v>
      </c>
      <c r="AE437" s="1">
        <f t="shared" si="6"/>
        <v>14</v>
      </c>
    </row>
    <row r="438" spans="1:31" s="31" customFormat="1" x14ac:dyDescent="0.15">
      <c r="A438" s="31">
        <f>主动技能!B441</f>
        <v>10080115</v>
      </c>
      <c r="B438" s="4" t="str">
        <f>主动技能!H441</f>
        <v>普攻</v>
      </c>
      <c r="C438" s="4" t="str">
        <f>主动技能!I441</f>
        <v>对敌方单体攻击，造成100%攻击力（+13613）点伤害。</v>
      </c>
      <c r="D438" s="4">
        <f>VLOOKUP(主动技能!J441,对应表!F:G,2,FALSE)</f>
        <v>1</v>
      </c>
      <c r="E438" s="4">
        <f>VLOOKUP(主动技能!K441,对应表!J:K,2,FALSE)</f>
        <v>1</v>
      </c>
      <c r="F438" s="4">
        <f>VLOOKUP(主动技能!L441,对应表!N:O,2,FALSE)</f>
        <v>1</v>
      </c>
      <c r="G438" s="4">
        <f>IF(主动技能!M441="必中",2,1)</f>
        <v>1</v>
      </c>
      <c r="H438" s="4">
        <f>主动技能!N441</f>
        <v>100</v>
      </c>
      <c r="I438" s="4">
        <f>主动技能!O441</f>
        <v>0</v>
      </c>
      <c r="J438" s="31" t="str">
        <f>主动技能!P441</f>
        <v>|||</v>
      </c>
      <c r="K438" s="31">
        <f>主动技能!Q441</f>
        <v>1</v>
      </c>
      <c r="L438" s="31">
        <f>主动技能!R441</f>
        <v>0</v>
      </c>
      <c r="M438" s="31">
        <f>主动技能!S441</f>
        <v>0</v>
      </c>
      <c r="N438" s="31" t="str">
        <f>IF(主动技能!T441="","",主动技能!T441)</f>
        <v/>
      </c>
      <c r="O438" s="31" t="str">
        <f>IF(主动技能!U441="","",主动技能!U441)</f>
        <v/>
      </c>
      <c r="P438" s="31" t="str">
        <f>IF(主动技能!V441="","",主动技能!V441)</f>
        <v>skill_01</v>
      </c>
      <c r="Q438" s="31" t="str">
        <f>IF(主动技能!W441="","")</f>
        <v/>
      </c>
      <c r="R438" s="31" t="str">
        <f>IF(主动技能!X441="","")</f>
        <v/>
      </c>
      <c r="S438" s="31">
        <f>主动技能!Y441</f>
        <v>0</v>
      </c>
      <c r="T438" s="31">
        <f>主动技能!Z441</f>
        <v>100</v>
      </c>
      <c r="U438" s="31">
        <f>主动技能!AB441</f>
        <v>13613</v>
      </c>
      <c r="V438" s="31">
        <f>主动技能!AC441</f>
        <v>0</v>
      </c>
      <c r="W438" s="31">
        <f>主动技能!AD441</f>
        <v>0</v>
      </c>
      <c r="X438" s="31">
        <f>主动技能!AE441</f>
        <v>1</v>
      </c>
      <c r="Y438" s="31">
        <f>主动技能!AF441</f>
        <v>0</v>
      </c>
      <c r="Z438" s="31">
        <f>主动技能!AG441</f>
        <v>0</v>
      </c>
      <c r="AA438" s="31" t="str">
        <f>主动技能!AH441</f>
        <v>attack</v>
      </c>
      <c r="AB438" s="31" t="str">
        <f>IF(主动技能!AI441="","")</f>
        <v/>
      </c>
      <c r="AC438" s="31">
        <f>主动技能!AJ441</f>
        <v>15</v>
      </c>
      <c r="AD438" s="31">
        <f>主动技能!BF441</f>
        <v>100801</v>
      </c>
      <c r="AE438" s="1">
        <f t="shared" si="6"/>
        <v>15</v>
      </c>
    </row>
    <row r="439" spans="1:31" s="31" customFormat="1" x14ac:dyDescent="0.15">
      <c r="A439" s="31">
        <f>主动技能!B442</f>
        <v>10080116</v>
      </c>
      <c r="B439" s="4" t="str">
        <f>主动技能!H442</f>
        <v>普攻</v>
      </c>
      <c r="C439" s="4" t="str">
        <f>主动技能!I442</f>
        <v>对敌方单体攻击，造成100%攻击力（+19292）点伤害。</v>
      </c>
      <c r="D439" s="4">
        <f>VLOOKUP(主动技能!J442,对应表!F:G,2,FALSE)</f>
        <v>1</v>
      </c>
      <c r="E439" s="4">
        <f>VLOOKUP(主动技能!K442,对应表!J:K,2,FALSE)</f>
        <v>1</v>
      </c>
      <c r="F439" s="4">
        <f>VLOOKUP(主动技能!L442,对应表!N:O,2,FALSE)</f>
        <v>1</v>
      </c>
      <c r="G439" s="4">
        <f>IF(主动技能!M442="必中",2,1)</f>
        <v>1</v>
      </c>
      <c r="H439" s="4">
        <f>主动技能!N442</f>
        <v>100</v>
      </c>
      <c r="I439" s="4">
        <f>主动技能!O442</f>
        <v>0</v>
      </c>
      <c r="J439" s="31" t="str">
        <f>主动技能!P442</f>
        <v>|||</v>
      </c>
      <c r="K439" s="31">
        <f>主动技能!Q442</f>
        <v>1</v>
      </c>
      <c r="L439" s="31">
        <f>主动技能!R442</f>
        <v>0</v>
      </c>
      <c r="M439" s="31">
        <f>主动技能!S442</f>
        <v>0</v>
      </c>
      <c r="N439" s="31" t="str">
        <f>IF(主动技能!T442="","",主动技能!T442)</f>
        <v/>
      </c>
      <c r="O439" s="31" t="str">
        <f>IF(主动技能!U442="","",主动技能!U442)</f>
        <v/>
      </c>
      <c r="P439" s="31" t="str">
        <f>IF(主动技能!V442="","",主动技能!V442)</f>
        <v>skill_01</v>
      </c>
      <c r="Q439" s="31" t="str">
        <f>IF(主动技能!W442="","")</f>
        <v/>
      </c>
      <c r="R439" s="31" t="str">
        <f>IF(主动技能!X442="","")</f>
        <v/>
      </c>
      <c r="S439" s="31">
        <f>主动技能!Y442</f>
        <v>0</v>
      </c>
      <c r="T439" s="31">
        <f>主动技能!Z442</f>
        <v>100</v>
      </c>
      <c r="U439" s="31">
        <f>主动技能!AB442</f>
        <v>19292</v>
      </c>
      <c r="V439" s="31">
        <f>主动技能!AC442</f>
        <v>0</v>
      </c>
      <c r="W439" s="31">
        <f>主动技能!AD442</f>
        <v>0</v>
      </c>
      <c r="X439" s="31">
        <f>主动技能!AE442</f>
        <v>1</v>
      </c>
      <c r="Y439" s="31">
        <f>主动技能!AF442</f>
        <v>0</v>
      </c>
      <c r="Z439" s="31">
        <f>主动技能!AG442</f>
        <v>0</v>
      </c>
      <c r="AA439" s="31" t="str">
        <f>主动技能!AH442</f>
        <v>attack</v>
      </c>
      <c r="AB439" s="31" t="str">
        <f>IF(主动技能!AI442="","")</f>
        <v/>
      </c>
      <c r="AC439" s="31">
        <f>主动技能!AJ442</f>
        <v>16</v>
      </c>
      <c r="AD439" s="31">
        <f>主动技能!BF442</f>
        <v>100801</v>
      </c>
      <c r="AE439" s="1">
        <f t="shared" si="6"/>
        <v>16</v>
      </c>
    </row>
    <row r="440" spans="1:31" s="31" customFormat="1" x14ac:dyDescent="0.15">
      <c r="A440" s="31">
        <f>主动技能!B443</f>
        <v>10080117</v>
      </c>
      <c r="B440" s="4" t="str">
        <f>主动技能!H443</f>
        <v>普攻</v>
      </c>
      <c r="C440" s="4" t="str">
        <f>主动技能!I443</f>
        <v>对敌方单体攻击，造成100%攻击力（+27333）点伤害。</v>
      </c>
      <c r="D440" s="4">
        <f>VLOOKUP(主动技能!J443,对应表!F:G,2,FALSE)</f>
        <v>1</v>
      </c>
      <c r="E440" s="4">
        <f>VLOOKUP(主动技能!K443,对应表!J:K,2,FALSE)</f>
        <v>1</v>
      </c>
      <c r="F440" s="4">
        <f>VLOOKUP(主动技能!L443,对应表!N:O,2,FALSE)</f>
        <v>1</v>
      </c>
      <c r="G440" s="4">
        <f>IF(主动技能!M443="必中",2,1)</f>
        <v>1</v>
      </c>
      <c r="H440" s="4">
        <f>主动技能!N443</f>
        <v>100</v>
      </c>
      <c r="I440" s="4">
        <f>主动技能!O443</f>
        <v>0</v>
      </c>
      <c r="J440" s="31" t="str">
        <f>主动技能!P443</f>
        <v>|||</v>
      </c>
      <c r="K440" s="31">
        <f>主动技能!Q443</f>
        <v>1</v>
      </c>
      <c r="L440" s="31">
        <f>主动技能!R443</f>
        <v>0</v>
      </c>
      <c r="M440" s="31">
        <f>主动技能!S443</f>
        <v>0</v>
      </c>
      <c r="N440" s="31" t="str">
        <f>IF(主动技能!T443="","",主动技能!T443)</f>
        <v/>
      </c>
      <c r="O440" s="31" t="str">
        <f>IF(主动技能!U443="","",主动技能!U443)</f>
        <v/>
      </c>
      <c r="P440" s="31" t="str">
        <f>IF(主动技能!V443="","",主动技能!V443)</f>
        <v>skill_01</v>
      </c>
      <c r="Q440" s="31" t="str">
        <f>IF(主动技能!W443="","")</f>
        <v/>
      </c>
      <c r="R440" s="31" t="str">
        <f>IF(主动技能!X443="","")</f>
        <v/>
      </c>
      <c r="S440" s="31">
        <f>主动技能!Y443</f>
        <v>0</v>
      </c>
      <c r="T440" s="31">
        <f>主动技能!Z443</f>
        <v>100</v>
      </c>
      <c r="U440" s="31">
        <f>主动技能!AB443</f>
        <v>27333</v>
      </c>
      <c r="V440" s="31">
        <f>主动技能!AC443</f>
        <v>0</v>
      </c>
      <c r="W440" s="31">
        <f>主动技能!AD443</f>
        <v>0</v>
      </c>
      <c r="X440" s="31">
        <f>主动技能!AE443</f>
        <v>1</v>
      </c>
      <c r="Y440" s="31">
        <f>主动技能!AF443</f>
        <v>0</v>
      </c>
      <c r="Z440" s="31">
        <f>主动技能!AG443</f>
        <v>0</v>
      </c>
      <c r="AA440" s="31" t="str">
        <f>主动技能!AH443</f>
        <v>attack</v>
      </c>
      <c r="AB440" s="31" t="str">
        <f>IF(主动技能!AI443="","")</f>
        <v/>
      </c>
      <c r="AC440" s="31">
        <f>主动技能!AJ443</f>
        <v>17</v>
      </c>
      <c r="AD440" s="31">
        <f>主动技能!BF443</f>
        <v>100801</v>
      </c>
      <c r="AE440" s="1">
        <f t="shared" si="6"/>
        <v>17</v>
      </c>
    </row>
    <row r="441" spans="1:31" s="31" customFormat="1" x14ac:dyDescent="0.15">
      <c r="A441" s="31">
        <f>主动技能!B444</f>
        <v>10080118</v>
      </c>
      <c r="B441" s="4" t="str">
        <f>主动技能!H444</f>
        <v>普攻</v>
      </c>
      <c r="C441" s="4" t="str">
        <f>主动技能!I444</f>
        <v>对敌方单体攻击，造成100%攻击力（+38716）点伤害。</v>
      </c>
      <c r="D441" s="4">
        <f>VLOOKUP(主动技能!J444,对应表!F:G,2,FALSE)</f>
        <v>1</v>
      </c>
      <c r="E441" s="4">
        <f>VLOOKUP(主动技能!K444,对应表!J:K,2,FALSE)</f>
        <v>1</v>
      </c>
      <c r="F441" s="4">
        <f>VLOOKUP(主动技能!L444,对应表!N:O,2,FALSE)</f>
        <v>1</v>
      </c>
      <c r="G441" s="4">
        <f>IF(主动技能!M444="必中",2,1)</f>
        <v>1</v>
      </c>
      <c r="H441" s="4">
        <f>主动技能!N444</f>
        <v>100</v>
      </c>
      <c r="I441" s="4">
        <f>主动技能!O444</f>
        <v>0</v>
      </c>
      <c r="J441" s="31" t="str">
        <f>主动技能!P444</f>
        <v>|||</v>
      </c>
      <c r="K441" s="31">
        <f>主动技能!Q444</f>
        <v>1</v>
      </c>
      <c r="L441" s="31">
        <f>主动技能!R444</f>
        <v>0</v>
      </c>
      <c r="M441" s="31">
        <f>主动技能!S444</f>
        <v>0</v>
      </c>
      <c r="N441" s="31" t="str">
        <f>IF(主动技能!T444="","",主动技能!T444)</f>
        <v/>
      </c>
      <c r="O441" s="31" t="str">
        <f>IF(主动技能!U444="","",主动技能!U444)</f>
        <v/>
      </c>
      <c r="P441" s="31" t="str">
        <f>IF(主动技能!V444="","",主动技能!V444)</f>
        <v>skill_01</v>
      </c>
      <c r="Q441" s="31" t="str">
        <f>IF(主动技能!W444="","")</f>
        <v/>
      </c>
      <c r="R441" s="31" t="str">
        <f>IF(主动技能!X444="","")</f>
        <v/>
      </c>
      <c r="S441" s="31">
        <f>主动技能!Y444</f>
        <v>0</v>
      </c>
      <c r="T441" s="31">
        <f>主动技能!Z444</f>
        <v>100</v>
      </c>
      <c r="U441" s="31">
        <f>主动技能!AB444</f>
        <v>38716</v>
      </c>
      <c r="V441" s="31">
        <f>主动技能!AC444</f>
        <v>0</v>
      </c>
      <c r="W441" s="31">
        <f>主动技能!AD444</f>
        <v>0</v>
      </c>
      <c r="X441" s="31">
        <f>主动技能!AE444</f>
        <v>1</v>
      </c>
      <c r="Y441" s="31">
        <f>主动技能!AF444</f>
        <v>0</v>
      </c>
      <c r="Z441" s="31">
        <f>主动技能!AG444</f>
        <v>0</v>
      </c>
      <c r="AA441" s="31" t="str">
        <f>主动技能!AH444</f>
        <v>attack</v>
      </c>
      <c r="AB441" s="31" t="str">
        <f>IF(主动技能!AI444="","")</f>
        <v/>
      </c>
      <c r="AC441" s="31">
        <f>主动技能!AJ444</f>
        <v>18</v>
      </c>
      <c r="AD441" s="31">
        <f>主动技能!BF444</f>
        <v>100801</v>
      </c>
      <c r="AE441" s="1">
        <f t="shared" si="6"/>
        <v>18</v>
      </c>
    </row>
    <row r="442" spans="1:31" s="31" customFormat="1" x14ac:dyDescent="0.15">
      <c r="A442" s="31">
        <f>主动技能!B445</f>
        <v>10080119</v>
      </c>
      <c r="B442" s="4" t="str">
        <f>主动技能!H445</f>
        <v>普攻</v>
      </c>
      <c r="C442" s="4" t="str">
        <f>主动技能!I445</f>
        <v>对敌方单体攻击，造成100%攻击力（+54831）点伤害。</v>
      </c>
      <c r="D442" s="4">
        <f>VLOOKUP(主动技能!J445,对应表!F:G,2,FALSE)</f>
        <v>1</v>
      </c>
      <c r="E442" s="4">
        <f>VLOOKUP(主动技能!K445,对应表!J:K,2,FALSE)</f>
        <v>1</v>
      </c>
      <c r="F442" s="4">
        <f>VLOOKUP(主动技能!L445,对应表!N:O,2,FALSE)</f>
        <v>1</v>
      </c>
      <c r="G442" s="4">
        <f>IF(主动技能!M445="必中",2,1)</f>
        <v>1</v>
      </c>
      <c r="H442" s="4">
        <f>主动技能!N445</f>
        <v>100</v>
      </c>
      <c r="I442" s="4">
        <f>主动技能!O445</f>
        <v>0</v>
      </c>
      <c r="J442" s="31" t="str">
        <f>主动技能!P445</f>
        <v>|||</v>
      </c>
      <c r="K442" s="31">
        <f>主动技能!Q445</f>
        <v>1</v>
      </c>
      <c r="L442" s="31">
        <f>主动技能!R445</f>
        <v>0</v>
      </c>
      <c r="M442" s="31">
        <f>主动技能!S445</f>
        <v>0</v>
      </c>
      <c r="N442" s="31" t="str">
        <f>IF(主动技能!T445="","",主动技能!T445)</f>
        <v/>
      </c>
      <c r="O442" s="31" t="str">
        <f>IF(主动技能!U445="","",主动技能!U445)</f>
        <v/>
      </c>
      <c r="P442" s="31" t="str">
        <f>IF(主动技能!V445="","",主动技能!V445)</f>
        <v>skill_01</v>
      </c>
      <c r="Q442" s="31" t="str">
        <f>IF(主动技能!W445="","")</f>
        <v/>
      </c>
      <c r="R442" s="31" t="str">
        <f>IF(主动技能!X445="","")</f>
        <v/>
      </c>
      <c r="S442" s="31">
        <f>主动技能!Y445</f>
        <v>0</v>
      </c>
      <c r="T442" s="31">
        <f>主动技能!Z445</f>
        <v>100</v>
      </c>
      <c r="U442" s="31">
        <f>主动技能!AB445</f>
        <v>54831</v>
      </c>
      <c r="V442" s="31">
        <f>主动技能!AC445</f>
        <v>0</v>
      </c>
      <c r="W442" s="31">
        <f>主动技能!AD445</f>
        <v>0</v>
      </c>
      <c r="X442" s="31">
        <f>主动技能!AE445</f>
        <v>1</v>
      </c>
      <c r="Y442" s="31">
        <f>主动技能!AF445</f>
        <v>0</v>
      </c>
      <c r="Z442" s="31">
        <f>主动技能!AG445</f>
        <v>0</v>
      </c>
      <c r="AA442" s="31" t="str">
        <f>主动技能!AH445</f>
        <v>attack</v>
      </c>
      <c r="AB442" s="31" t="str">
        <f>IF(主动技能!AI445="","")</f>
        <v/>
      </c>
      <c r="AC442" s="31">
        <f>主动技能!AJ445</f>
        <v>19</v>
      </c>
      <c r="AD442" s="31">
        <f>主动技能!BF445</f>
        <v>100801</v>
      </c>
      <c r="AE442" s="1">
        <f t="shared" si="6"/>
        <v>19</v>
      </c>
    </row>
    <row r="443" spans="1:31" s="31" customFormat="1" x14ac:dyDescent="0.15">
      <c r="A443" s="31">
        <f>主动技能!B446</f>
        <v>10080120</v>
      </c>
      <c r="B443" s="4" t="str">
        <f>主动技能!H446</f>
        <v>普攻</v>
      </c>
      <c r="C443" s="4" t="str">
        <f>主动技能!I446</f>
        <v>对敌方单体攻击，造成100%攻击力（+77646）点伤害。</v>
      </c>
      <c r="D443" s="4">
        <f>VLOOKUP(主动技能!J446,对应表!F:G,2,FALSE)</f>
        <v>1</v>
      </c>
      <c r="E443" s="4">
        <f>VLOOKUP(主动技能!K446,对应表!J:K,2,FALSE)</f>
        <v>1</v>
      </c>
      <c r="F443" s="4">
        <f>VLOOKUP(主动技能!L446,对应表!N:O,2,FALSE)</f>
        <v>1</v>
      </c>
      <c r="G443" s="4">
        <f>IF(主动技能!M446="必中",2,1)</f>
        <v>1</v>
      </c>
      <c r="H443" s="4">
        <f>主动技能!N446</f>
        <v>100</v>
      </c>
      <c r="I443" s="4">
        <f>主动技能!O446</f>
        <v>0</v>
      </c>
      <c r="J443" s="31" t="str">
        <f>主动技能!P446</f>
        <v>|||</v>
      </c>
      <c r="K443" s="31">
        <f>主动技能!Q446</f>
        <v>1</v>
      </c>
      <c r="L443" s="31">
        <f>主动技能!R446</f>
        <v>0</v>
      </c>
      <c r="M443" s="31">
        <f>主动技能!S446</f>
        <v>0</v>
      </c>
      <c r="N443" s="31" t="str">
        <f>IF(主动技能!T446="","",主动技能!T446)</f>
        <v/>
      </c>
      <c r="O443" s="31" t="str">
        <f>IF(主动技能!U446="","",主动技能!U446)</f>
        <v/>
      </c>
      <c r="P443" s="31" t="str">
        <f>IF(主动技能!V446="","",主动技能!V446)</f>
        <v>skill_01</v>
      </c>
      <c r="Q443" s="31" t="str">
        <f>IF(主动技能!W446="","")</f>
        <v/>
      </c>
      <c r="R443" s="31" t="str">
        <f>IF(主动技能!X446="","")</f>
        <v/>
      </c>
      <c r="S443" s="31">
        <f>主动技能!Y446</f>
        <v>0</v>
      </c>
      <c r="T443" s="31">
        <f>主动技能!Z446</f>
        <v>100</v>
      </c>
      <c r="U443" s="31">
        <f>主动技能!AB446</f>
        <v>77646</v>
      </c>
      <c r="V443" s="31">
        <f>主动技能!AC446</f>
        <v>0</v>
      </c>
      <c r="W443" s="31">
        <f>主动技能!AD446</f>
        <v>0</v>
      </c>
      <c r="X443" s="31">
        <f>主动技能!AE446</f>
        <v>1</v>
      </c>
      <c r="Y443" s="31">
        <f>主动技能!AF446</f>
        <v>0</v>
      </c>
      <c r="Z443" s="31">
        <f>主动技能!AG446</f>
        <v>0</v>
      </c>
      <c r="AA443" s="31" t="str">
        <f>主动技能!AH446</f>
        <v>attack</v>
      </c>
      <c r="AB443" s="31" t="str">
        <f>IF(主动技能!AI446="","")</f>
        <v/>
      </c>
      <c r="AC443" s="31">
        <f>主动技能!AJ446</f>
        <v>20</v>
      </c>
      <c r="AD443" s="31">
        <f>主动技能!BF446</f>
        <v>100801</v>
      </c>
      <c r="AE443" s="1">
        <f t="shared" si="6"/>
        <v>20</v>
      </c>
    </row>
    <row r="444" spans="1:31" s="31" customFormat="1" x14ac:dyDescent="0.15">
      <c r="A444" s="31">
        <f>主动技能!B447</f>
        <v>10080201</v>
      </c>
      <c r="B444" s="4" t="str">
        <f>主动技能!H447</f>
        <v>冰突刺</v>
      </c>
      <c r="C444" s="4" t="str">
        <f>主动技能!I447</f>
        <v>对敌方单体攻击，造成150%攻击力（+553）点伤害。并附带减速。</v>
      </c>
      <c r="D444" s="4">
        <f>VLOOKUP(主动技能!J447,对应表!F:G,2,FALSE)</f>
        <v>1</v>
      </c>
      <c r="E444" s="4">
        <f>VLOOKUP(主动技能!K447,对应表!J:K,2,FALSE)</f>
        <v>1</v>
      </c>
      <c r="F444" s="4">
        <f>VLOOKUP(主动技能!L447,对应表!N:O,2,FALSE)</f>
        <v>1</v>
      </c>
      <c r="G444" s="4">
        <f>IF(主动技能!M447="必中",2,1)</f>
        <v>1</v>
      </c>
      <c r="H444" s="4">
        <f>主动技能!N447</f>
        <v>100</v>
      </c>
      <c r="I444" s="4">
        <f>主动技能!O447</f>
        <v>0</v>
      </c>
      <c r="J444" s="31" t="str">
        <f>主动技能!P447</f>
        <v>||eff_bingtuci|</v>
      </c>
      <c r="K444" s="31">
        <f>主动技能!Q447</f>
        <v>1</v>
      </c>
      <c r="L444" s="31">
        <f>主动技能!R447</f>
        <v>0</v>
      </c>
      <c r="M444" s="31">
        <f>主动技能!S447</f>
        <v>0</v>
      </c>
      <c r="N444" s="31" t="str">
        <f>IF(主动技能!T447="","",主动技能!T447)</f>
        <v>100003:100:2:0</v>
      </c>
      <c r="O444" s="31" t="str">
        <f>IF(主动技能!U447="","",主动技能!U447)</f>
        <v/>
      </c>
      <c r="P444" s="31" t="str">
        <f>IF(主动技能!V447="","",主动技能!V447)</f>
        <v>skill_09</v>
      </c>
      <c r="Q444" s="31" t="str">
        <f>IF(主动技能!W447="","")</f>
        <v/>
      </c>
      <c r="R444" s="31" t="str">
        <f>IF(主动技能!X447="","")</f>
        <v/>
      </c>
      <c r="S444" s="31">
        <f>主动技能!Y447</f>
        <v>0</v>
      </c>
      <c r="T444" s="31">
        <f>主动技能!Z447</f>
        <v>150</v>
      </c>
      <c r="U444" s="31">
        <f>主动技能!AB447</f>
        <v>553</v>
      </c>
      <c r="V444" s="31">
        <f>主动技能!AC447</f>
        <v>0</v>
      </c>
      <c r="W444" s="31">
        <f>主动技能!AD447</f>
        <v>0</v>
      </c>
      <c r="X444" s="31">
        <f>主动技能!AE447</f>
        <v>1</v>
      </c>
      <c r="Y444" s="31">
        <f>主动技能!AF447</f>
        <v>1</v>
      </c>
      <c r="Z444" s="31">
        <f>主动技能!AG447</f>
        <v>1</v>
      </c>
      <c r="AA444" s="31" t="str">
        <f>主动技能!AH447</f>
        <v>attackex</v>
      </c>
      <c r="AB444" s="31" t="str">
        <f>IF(主动技能!AI447="","")</f>
        <v/>
      </c>
      <c r="AC444" s="31">
        <f>主动技能!AJ447</f>
        <v>1</v>
      </c>
      <c r="AD444" s="31">
        <f>主动技能!BF447</f>
        <v>100802</v>
      </c>
      <c r="AE444" s="1">
        <f t="shared" si="6"/>
        <v>1</v>
      </c>
    </row>
    <row r="445" spans="1:31" s="31" customFormat="1" x14ac:dyDescent="0.15">
      <c r="A445" s="31">
        <f>主动技能!B448</f>
        <v>10080202</v>
      </c>
      <c r="B445" s="4" t="str">
        <f>主动技能!H448</f>
        <v>冰突刺</v>
      </c>
      <c r="C445" s="4" t="str">
        <f>主动技能!I448</f>
        <v>对敌方单体攻击，造成150%攻击力（+611）点伤害。并附带减速。</v>
      </c>
      <c r="D445" s="4">
        <f>VLOOKUP(主动技能!J448,对应表!F:G,2,FALSE)</f>
        <v>1</v>
      </c>
      <c r="E445" s="4">
        <f>VLOOKUP(主动技能!K448,对应表!J:K,2,FALSE)</f>
        <v>1</v>
      </c>
      <c r="F445" s="4">
        <f>VLOOKUP(主动技能!L448,对应表!N:O,2,FALSE)</f>
        <v>1</v>
      </c>
      <c r="G445" s="4">
        <f>IF(主动技能!M448="必中",2,1)</f>
        <v>1</v>
      </c>
      <c r="H445" s="4">
        <f>主动技能!N448</f>
        <v>100</v>
      </c>
      <c r="I445" s="4">
        <f>主动技能!O448</f>
        <v>0</v>
      </c>
      <c r="J445" s="31" t="str">
        <f>主动技能!P448</f>
        <v>||eff_bingtuci|</v>
      </c>
      <c r="K445" s="31">
        <f>主动技能!Q448</f>
        <v>1</v>
      </c>
      <c r="L445" s="31">
        <f>主动技能!R448</f>
        <v>0</v>
      </c>
      <c r="M445" s="31">
        <f>主动技能!S448</f>
        <v>0</v>
      </c>
      <c r="N445" s="31" t="str">
        <f>IF(主动技能!T448="","",主动技能!T448)</f>
        <v>100003:100:2:0</v>
      </c>
      <c r="O445" s="31" t="str">
        <f>IF(主动技能!U448="","",主动技能!U448)</f>
        <v/>
      </c>
      <c r="P445" s="31" t="str">
        <f>IF(主动技能!V448="","",主动技能!V448)</f>
        <v>skill_09</v>
      </c>
      <c r="Q445" s="31" t="str">
        <f>IF(主动技能!W448="","")</f>
        <v/>
      </c>
      <c r="R445" s="31" t="str">
        <f>IF(主动技能!X448="","")</f>
        <v/>
      </c>
      <c r="S445" s="31">
        <f>主动技能!Y448</f>
        <v>0</v>
      </c>
      <c r="T445" s="31">
        <f>主动技能!Z448</f>
        <v>150</v>
      </c>
      <c r="U445" s="31">
        <f>主动技能!AB448</f>
        <v>611</v>
      </c>
      <c r="V445" s="31">
        <f>主动技能!AC448</f>
        <v>0</v>
      </c>
      <c r="W445" s="31">
        <f>主动技能!AD448</f>
        <v>0</v>
      </c>
      <c r="X445" s="31">
        <f>主动技能!AE448</f>
        <v>1</v>
      </c>
      <c r="Y445" s="31">
        <f>主动技能!AF448</f>
        <v>1</v>
      </c>
      <c r="Z445" s="31">
        <f>主动技能!AG448</f>
        <v>1</v>
      </c>
      <c r="AA445" s="31" t="str">
        <f>主动技能!AH448</f>
        <v>attackex</v>
      </c>
      <c r="AB445" s="31" t="str">
        <f>IF(主动技能!AI448="","")</f>
        <v/>
      </c>
      <c r="AC445" s="31">
        <f>主动技能!AJ448</f>
        <v>2</v>
      </c>
      <c r="AD445" s="31">
        <f>主动技能!BF448</f>
        <v>100802</v>
      </c>
      <c r="AE445" s="1">
        <f t="shared" si="6"/>
        <v>2</v>
      </c>
    </row>
    <row r="446" spans="1:31" s="31" customFormat="1" x14ac:dyDescent="0.15">
      <c r="A446" s="31">
        <f>主动技能!B449</f>
        <v>10080203</v>
      </c>
      <c r="B446" s="4" t="str">
        <f>主动技能!H449</f>
        <v>冰突刺</v>
      </c>
      <c r="C446" s="4" t="str">
        <f>主动技能!I449</f>
        <v>对敌方单体攻击，造成150%攻击力（+809）点伤害。并附带减速。</v>
      </c>
      <c r="D446" s="4">
        <f>VLOOKUP(主动技能!J449,对应表!F:G,2,FALSE)</f>
        <v>1</v>
      </c>
      <c r="E446" s="4">
        <f>VLOOKUP(主动技能!K449,对应表!J:K,2,FALSE)</f>
        <v>1</v>
      </c>
      <c r="F446" s="4">
        <f>VLOOKUP(主动技能!L449,对应表!N:O,2,FALSE)</f>
        <v>1</v>
      </c>
      <c r="G446" s="4">
        <f>IF(主动技能!M449="必中",2,1)</f>
        <v>1</v>
      </c>
      <c r="H446" s="4">
        <f>主动技能!N449</f>
        <v>100</v>
      </c>
      <c r="I446" s="4">
        <f>主动技能!O449</f>
        <v>0</v>
      </c>
      <c r="J446" s="31" t="str">
        <f>主动技能!P449</f>
        <v>||eff_bingtuci|</v>
      </c>
      <c r="K446" s="31">
        <f>主动技能!Q449</f>
        <v>1</v>
      </c>
      <c r="L446" s="31">
        <f>主动技能!R449</f>
        <v>0</v>
      </c>
      <c r="M446" s="31">
        <f>主动技能!S449</f>
        <v>0</v>
      </c>
      <c r="N446" s="31" t="str">
        <f>IF(主动技能!T449="","",主动技能!T449)</f>
        <v>100003:100:2:0</v>
      </c>
      <c r="O446" s="31" t="str">
        <f>IF(主动技能!U449="","",主动技能!U449)</f>
        <v/>
      </c>
      <c r="P446" s="31" t="str">
        <f>IF(主动技能!V449="","",主动技能!V449)</f>
        <v>skill_09</v>
      </c>
      <c r="Q446" s="31" t="str">
        <f>IF(主动技能!W449="","")</f>
        <v/>
      </c>
      <c r="R446" s="31" t="str">
        <f>IF(主动技能!X449="","")</f>
        <v/>
      </c>
      <c r="S446" s="31">
        <f>主动技能!Y449</f>
        <v>0</v>
      </c>
      <c r="T446" s="31">
        <f>主动技能!Z449</f>
        <v>150</v>
      </c>
      <c r="U446" s="31">
        <f>主动技能!AB449</f>
        <v>809</v>
      </c>
      <c r="V446" s="31">
        <f>主动技能!AC449</f>
        <v>0</v>
      </c>
      <c r="W446" s="31">
        <f>主动技能!AD449</f>
        <v>0</v>
      </c>
      <c r="X446" s="31">
        <f>主动技能!AE449</f>
        <v>1</v>
      </c>
      <c r="Y446" s="31">
        <f>主动技能!AF449</f>
        <v>1</v>
      </c>
      <c r="Z446" s="31">
        <f>主动技能!AG449</f>
        <v>1</v>
      </c>
      <c r="AA446" s="31" t="str">
        <f>主动技能!AH449</f>
        <v>attackex</v>
      </c>
      <c r="AB446" s="31" t="str">
        <f>IF(主动技能!AI449="","")</f>
        <v/>
      </c>
      <c r="AC446" s="31">
        <f>主动技能!AJ449</f>
        <v>3</v>
      </c>
      <c r="AD446" s="31">
        <f>主动技能!BF449</f>
        <v>100802</v>
      </c>
      <c r="AE446" s="1">
        <f t="shared" si="6"/>
        <v>3</v>
      </c>
    </row>
    <row r="447" spans="1:31" s="31" customFormat="1" x14ac:dyDescent="0.15">
      <c r="A447" s="31">
        <f>主动技能!B450</f>
        <v>10080204</v>
      </c>
      <c r="B447" s="4" t="str">
        <f>主动技能!H450</f>
        <v>冰突刺</v>
      </c>
      <c r="C447" s="4" t="str">
        <f>主动技能!I450</f>
        <v>对敌方单体攻击，造成150%攻击力（+1247）点伤害。并附带减速。</v>
      </c>
      <c r="D447" s="4">
        <f>VLOOKUP(主动技能!J450,对应表!F:G,2,FALSE)</f>
        <v>1</v>
      </c>
      <c r="E447" s="4">
        <f>VLOOKUP(主动技能!K450,对应表!J:K,2,FALSE)</f>
        <v>1</v>
      </c>
      <c r="F447" s="4">
        <f>VLOOKUP(主动技能!L450,对应表!N:O,2,FALSE)</f>
        <v>1</v>
      </c>
      <c r="G447" s="4">
        <f>IF(主动技能!M450="必中",2,1)</f>
        <v>1</v>
      </c>
      <c r="H447" s="4">
        <f>主动技能!N450</f>
        <v>100</v>
      </c>
      <c r="I447" s="4">
        <f>主动技能!O450</f>
        <v>0</v>
      </c>
      <c r="J447" s="31" t="str">
        <f>主动技能!P450</f>
        <v>||eff_bingtuci|</v>
      </c>
      <c r="K447" s="31">
        <f>主动技能!Q450</f>
        <v>1</v>
      </c>
      <c r="L447" s="31">
        <f>主动技能!R450</f>
        <v>0</v>
      </c>
      <c r="M447" s="31">
        <f>主动技能!S450</f>
        <v>0</v>
      </c>
      <c r="N447" s="31" t="str">
        <f>IF(主动技能!T450="","",主动技能!T450)</f>
        <v>100003:100:2:0</v>
      </c>
      <c r="O447" s="31" t="str">
        <f>IF(主动技能!U450="","",主动技能!U450)</f>
        <v/>
      </c>
      <c r="P447" s="31" t="str">
        <f>IF(主动技能!V450="","",主动技能!V450)</f>
        <v>skill_09</v>
      </c>
      <c r="Q447" s="31" t="str">
        <f>IF(主动技能!W450="","")</f>
        <v/>
      </c>
      <c r="R447" s="31" t="str">
        <f>IF(主动技能!X450="","")</f>
        <v/>
      </c>
      <c r="S447" s="31">
        <f>主动技能!Y450</f>
        <v>0</v>
      </c>
      <c r="T447" s="31">
        <f>主动技能!Z450</f>
        <v>150</v>
      </c>
      <c r="U447" s="31">
        <f>主动技能!AB450</f>
        <v>1247</v>
      </c>
      <c r="V447" s="31">
        <f>主动技能!AC450</f>
        <v>0</v>
      </c>
      <c r="W447" s="31">
        <f>主动技能!AD450</f>
        <v>0</v>
      </c>
      <c r="X447" s="31">
        <f>主动技能!AE450</f>
        <v>1</v>
      </c>
      <c r="Y447" s="31">
        <f>主动技能!AF450</f>
        <v>1</v>
      </c>
      <c r="Z447" s="31">
        <f>主动技能!AG450</f>
        <v>1</v>
      </c>
      <c r="AA447" s="31" t="str">
        <f>主动技能!AH450</f>
        <v>attackex</v>
      </c>
      <c r="AB447" s="31" t="str">
        <f>IF(主动技能!AI450="","")</f>
        <v/>
      </c>
      <c r="AC447" s="31">
        <f>主动技能!AJ450</f>
        <v>4</v>
      </c>
      <c r="AD447" s="31">
        <f>主动技能!BF450</f>
        <v>100802</v>
      </c>
      <c r="AE447" s="1">
        <f t="shared" si="6"/>
        <v>4</v>
      </c>
    </row>
    <row r="448" spans="1:31" s="31" customFormat="1" x14ac:dyDescent="0.15">
      <c r="A448" s="31">
        <f>主动技能!B451</f>
        <v>10080205</v>
      </c>
      <c r="B448" s="4" t="str">
        <f>主动技能!H451</f>
        <v>冰突刺</v>
      </c>
      <c r="C448" s="4" t="str">
        <f>主动技能!I451</f>
        <v>对敌方单体攻击，造成150%攻击力（+1867）点伤害。并附带减速。</v>
      </c>
      <c r="D448" s="4">
        <f>VLOOKUP(主动技能!J451,对应表!F:G,2,FALSE)</f>
        <v>1</v>
      </c>
      <c r="E448" s="4">
        <f>VLOOKUP(主动技能!K451,对应表!J:K,2,FALSE)</f>
        <v>1</v>
      </c>
      <c r="F448" s="4">
        <f>VLOOKUP(主动技能!L451,对应表!N:O,2,FALSE)</f>
        <v>1</v>
      </c>
      <c r="G448" s="4">
        <f>IF(主动技能!M451="必中",2,1)</f>
        <v>1</v>
      </c>
      <c r="H448" s="4">
        <f>主动技能!N451</f>
        <v>100</v>
      </c>
      <c r="I448" s="4">
        <f>主动技能!O451</f>
        <v>0</v>
      </c>
      <c r="J448" s="31" t="str">
        <f>主动技能!P451</f>
        <v>||eff_bingtuci|</v>
      </c>
      <c r="K448" s="31">
        <f>主动技能!Q451</f>
        <v>1</v>
      </c>
      <c r="L448" s="31">
        <f>主动技能!R451</f>
        <v>0</v>
      </c>
      <c r="M448" s="31">
        <f>主动技能!S451</f>
        <v>0</v>
      </c>
      <c r="N448" s="31" t="str">
        <f>IF(主动技能!T451="","",主动技能!T451)</f>
        <v>100003:100:2:0</v>
      </c>
      <c r="O448" s="31" t="str">
        <f>IF(主动技能!U451="","",主动技能!U451)</f>
        <v/>
      </c>
      <c r="P448" s="31" t="str">
        <f>IF(主动技能!V451="","",主动技能!V451)</f>
        <v>skill_09</v>
      </c>
      <c r="Q448" s="31" t="str">
        <f>IF(主动技能!W451="","")</f>
        <v/>
      </c>
      <c r="R448" s="31" t="str">
        <f>IF(主动技能!X451="","")</f>
        <v/>
      </c>
      <c r="S448" s="31">
        <f>主动技能!Y451</f>
        <v>0</v>
      </c>
      <c r="T448" s="31">
        <f>主动技能!Z451</f>
        <v>150</v>
      </c>
      <c r="U448" s="31">
        <f>主动技能!AB451</f>
        <v>1867</v>
      </c>
      <c r="V448" s="31">
        <f>主动技能!AC451</f>
        <v>0</v>
      </c>
      <c r="W448" s="31">
        <f>主动技能!AD451</f>
        <v>0</v>
      </c>
      <c r="X448" s="31">
        <f>主动技能!AE451</f>
        <v>1</v>
      </c>
      <c r="Y448" s="31">
        <f>主动技能!AF451</f>
        <v>1</v>
      </c>
      <c r="Z448" s="31">
        <f>主动技能!AG451</f>
        <v>1</v>
      </c>
      <c r="AA448" s="31" t="str">
        <f>主动技能!AH451</f>
        <v>attackex</v>
      </c>
      <c r="AB448" s="31" t="str">
        <f>IF(主动技能!AI451="","")</f>
        <v/>
      </c>
      <c r="AC448" s="31">
        <f>主动技能!AJ451</f>
        <v>5</v>
      </c>
      <c r="AD448" s="31">
        <f>主动技能!BF451</f>
        <v>100802</v>
      </c>
      <c r="AE448" s="1">
        <f t="shared" si="6"/>
        <v>5</v>
      </c>
    </row>
    <row r="449" spans="1:31" s="31" customFormat="1" x14ac:dyDescent="0.15">
      <c r="A449" s="31">
        <f>主动技能!B452</f>
        <v>10080206</v>
      </c>
      <c r="B449" s="4" t="str">
        <f>主动技能!H452</f>
        <v>冰突刺</v>
      </c>
      <c r="C449" s="4" t="str">
        <f>主动技能!I452</f>
        <v>对敌方单体攻击，造成150%攻击力（+2745）点伤害。并附带减速。</v>
      </c>
      <c r="D449" s="4">
        <f>VLOOKUP(主动技能!J452,对应表!F:G,2,FALSE)</f>
        <v>1</v>
      </c>
      <c r="E449" s="4">
        <f>VLOOKUP(主动技能!K452,对应表!J:K,2,FALSE)</f>
        <v>1</v>
      </c>
      <c r="F449" s="4">
        <f>VLOOKUP(主动技能!L452,对应表!N:O,2,FALSE)</f>
        <v>1</v>
      </c>
      <c r="G449" s="4">
        <f>IF(主动技能!M452="必中",2,1)</f>
        <v>1</v>
      </c>
      <c r="H449" s="4">
        <f>主动技能!N452</f>
        <v>100</v>
      </c>
      <c r="I449" s="4">
        <f>主动技能!O452</f>
        <v>0</v>
      </c>
      <c r="J449" s="31" t="str">
        <f>主动技能!P452</f>
        <v>||eff_bingtuci|</v>
      </c>
      <c r="K449" s="31">
        <f>主动技能!Q452</f>
        <v>1</v>
      </c>
      <c r="L449" s="31">
        <f>主动技能!R452</f>
        <v>0</v>
      </c>
      <c r="M449" s="31">
        <f>主动技能!S452</f>
        <v>0</v>
      </c>
      <c r="N449" s="31" t="str">
        <f>IF(主动技能!T452="","",主动技能!T452)</f>
        <v>100003:100:2:0</v>
      </c>
      <c r="O449" s="31" t="str">
        <f>IF(主动技能!U452="","",主动技能!U452)</f>
        <v/>
      </c>
      <c r="P449" s="31" t="str">
        <f>IF(主动技能!V452="","",主动技能!V452)</f>
        <v>skill_09</v>
      </c>
      <c r="Q449" s="31" t="str">
        <f>IF(主动技能!W452="","")</f>
        <v/>
      </c>
      <c r="R449" s="31" t="str">
        <f>IF(主动技能!X452="","")</f>
        <v/>
      </c>
      <c r="S449" s="31">
        <f>主动技能!Y452</f>
        <v>0</v>
      </c>
      <c r="T449" s="31">
        <f>主动技能!Z452</f>
        <v>150</v>
      </c>
      <c r="U449" s="31">
        <f>主动技能!AB452</f>
        <v>2745</v>
      </c>
      <c r="V449" s="31">
        <f>主动技能!AC452</f>
        <v>0</v>
      </c>
      <c r="W449" s="31">
        <f>主动技能!AD452</f>
        <v>0</v>
      </c>
      <c r="X449" s="31">
        <f>主动技能!AE452</f>
        <v>1</v>
      </c>
      <c r="Y449" s="31">
        <f>主动技能!AF452</f>
        <v>1</v>
      </c>
      <c r="Z449" s="31">
        <f>主动技能!AG452</f>
        <v>1</v>
      </c>
      <c r="AA449" s="31" t="str">
        <f>主动技能!AH452</f>
        <v>attackex</v>
      </c>
      <c r="AB449" s="31" t="str">
        <f>IF(主动技能!AI452="","")</f>
        <v/>
      </c>
      <c r="AC449" s="31">
        <f>主动技能!AJ452</f>
        <v>6</v>
      </c>
      <c r="AD449" s="31">
        <f>主动技能!BF452</f>
        <v>100802</v>
      </c>
      <c r="AE449" s="1">
        <f t="shared" si="6"/>
        <v>6</v>
      </c>
    </row>
    <row r="450" spans="1:31" s="31" customFormat="1" x14ac:dyDescent="0.15">
      <c r="A450" s="31">
        <f>主动技能!B453</f>
        <v>10080207</v>
      </c>
      <c r="B450" s="4" t="str">
        <f>主动技能!H453</f>
        <v>冰突刺</v>
      </c>
      <c r="C450" s="4" t="str">
        <f>主动技能!I453</f>
        <v>对敌方单体攻击，造成150%攻击力（+3989）点伤害。并附带减速。</v>
      </c>
      <c r="D450" s="4">
        <f>VLOOKUP(主动技能!J453,对应表!F:G,2,FALSE)</f>
        <v>1</v>
      </c>
      <c r="E450" s="4">
        <f>VLOOKUP(主动技能!K453,对应表!J:K,2,FALSE)</f>
        <v>1</v>
      </c>
      <c r="F450" s="4">
        <f>VLOOKUP(主动技能!L453,对应表!N:O,2,FALSE)</f>
        <v>1</v>
      </c>
      <c r="G450" s="4">
        <f>IF(主动技能!M453="必中",2,1)</f>
        <v>1</v>
      </c>
      <c r="H450" s="4">
        <f>主动技能!N453</f>
        <v>100</v>
      </c>
      <c r="I450" s="4">
        <f>主动技能!O453</f>
        <v>0</v>
      </c>
      <c r="J450" s="31" t="str">
        <f>主动技能!P453</f>
        <v>||eff_bingtuci|</v>
      </c>
      <c r="K450" s="31">
        <f>主动技能!Q453</f>
        <v>1</v>
      </c>
      <c r="L450" s="31">
        <f>主动技能!R453</f>
        <v>0</v>
      </c>
      <c r="M450" s="31">
        <f>主动技能!S453</f>
        <v>0</v>
      </c>
      <c r="N450" s="31" t="str">
        <f>IF(主动技能!T453="","",主动技能!T453)</f>
        <v>100003:100:2:0</v>
      </c>
      <c r="O450" s="31" t="str">
        <f>IF(主动技能!U453="","",主动技能!U453)</f>
        <v/>
      </c>
      <c r="P450" s="31" t="str">
        <f>IF(主动技能!V453="","",主动技能!V453)</f>
        <v>skill_09</v>
      </c>
      <c r="Q450" s="31" t="str">
        <f>IF(主动技能!W453="","")</f>
        <v/>
      </c>
      <c r="R450" s="31" t="str">
        <f>IF(主动技能!X453="","")</f>
        <v/>
      </c>
      <c r="S450" s="31">
        <f>主动技能!Y453</f>
        <v>0</v>
      </c>
      <c r="T450" s="31">
        <f>主动技能!Z453</f>
        <v>150</v>
      </c>
      <c r="U450" s="31">
        <f>主动技能!AB453</f>
        <v>3989</v>
      </c>
      <c r="V450" s="31">
        <f>主动技能!AC453</f>
        <v>0</v>
      </c>
      <c r="W450" s="31">
        <f>主动技能!AD453</f>
        <v>0</v>
      </c>
      <c r="X450" s="31">
        <f>主动技能!AE453</f>
        <v>1</v>
      </c>
      <c r="Y450" s="31">
        <f>主动技能!AF453</f>
        <v>1</v>
      </c>
      <c r="Z450" s="31">
        <f>主动技能!AG453</f>
        <v>1</v>
      </c>
      <c r="AA450" s="31" t="str">
        <f>主动技能!AH453</f>
        <v>attackex</v>
      </c>
      <c r="AB450" s="31" t="str">
        <f>IF(主动技能!AI453="","")</f>
        <v/>
      </c>
      <c r="AC450" s="31">
        <f>主动技能!AJ453</f>
        <v>7</v>
      </c>
      <c r="AD450" s="31">
        <f>主动技能!BF453</f>
        <v>100802</v>
      </c>
      <c r="AE450" s="1">
        <f t="shared" si="6"/>
        <v>7</v>
      </c>
    </row>
    <row r="451" spans="1:31" s="31" customFormat="1" x14ac:dyDescent="0.15">
      <c r="A451" s="31">
        <f>主动技能!B454</f>
        <v>10080208</v>
      </c>
      <c r="B451" s="4" t="str">
        <f>主动技能!H454</f>
        <v>冰突刺</v>
      </c>
      <c r="C451" s="4" t="str">
        <f>主动技能!I454</f>
        <v>对敌方单体攻击，造成150%攻击力（+5748）点伤害。并附带减速。</v>
      </c>
      <c r="D451" s="4">
        <f>VLOOKUP(主动技能!J454,对应表!F:G,2,FALSE)</f>
        <v>1</v>
      </c>
      <c r="E451" s="4">
        <f>VLOOKUP(主动技能!K454,对应表!J:K,2,FALSE)</f>
        <v>1</v>
      </c>
      <c r="F451" s="4">
        <f>VLOOKUP(主动技能!L454,对应表!N:O,2,FALSE)</f>
        <v>1</v>
      </c>
      <c r="G451" s="4">
        <f>IF(主动技能!M454="必中",2,1)</f>
        <v>1</v>
      </c>
      <c r="H451" s="4">
        <f>主动技能!N454</f>
        <v>100</v>
      </c>
      <c r="I451" s="4">
        <f>主动技能!O454</f>
        <v>0</v>
      </c>
      <c r="J451" s="31" t="str">
        <f>主动技能!P454</f>
        <v>||eff_bingtuci|</v>
      </c>
      <c r="K451" s="31">
        <f>主动技能!Q454</f>
        <v>1</v>
      </c>
      <c r="L451" s="31">
        <f>主动技能!R454</f>
        <v>0</v>
      </c>
      <c r="M451" s="31">
        <f>主动技能!S454</f>
        <v>0</v>
      </c>
      <c r="N451" s="31" t="str">
        <f>IF(主动技能!T454="","",主动技能!T454)</f>
        <v>100003:100:2:0</v>
      </c>
      <c r="O451" s="31" t="str">
        <f>IF(主动技能!U454="","",主动技能!U454)</f>
        <v/>
      </c>
      <c r="P451" s="31" t="str">
        <f>IF(主动技能!V454="","",主动技能!V454)</f>
        <v>skill_09</v>
      </c>
      <c r="Q451" s="31" t="str">
        <f>IF(主动技能!W454="","")</f>
        <v/>
      </c>
      <c r="R451" s="31" t="str">
        <f>IF(主动技能!X454="","")</f>
        <v/>
      </c>
      <c r="S451" s="31">
        <f>主动技能!Y454</f>
        <v>0</v>
      </c>
      <c r="T451" s="31">
        <f>主动技能!Z454</f>
        <v>150</v>
      </c>
      <c r="U451" s="31">
        <f>主动技能!AB454</f>
        <v>5748</v>
      </c>
      <c r="V451" s="31">
        <f>主动技能!AC454</f>
        <v>0</v>
      </c>
      <c r="W451" s="31">
        <f>主动技能!AD454</f>
        <v>0</v>
      </c>
      <c r="X451" s="31">
        <f>主动技能!AE454</f>
        <v>1</v>
      </c>
      <c r="Y451" s="31">
        <f>主动技能!AF454</f>
        <v>1</v>
      </c>
      <c r="Z451" s="31">
        <f>主动技能!AG454</f>
        <v>1</v>
      </c>
      <c r="AA451" s="31" t="str">
        <f>主动技能!AH454</f>
        <v>attackex</v>
      </c>
      <c r="AB451" s="31" t="str">
        <f>IF(主动技能!AI454="","")</f>
        <v/>
      </c>
      <c r="AC451" s="31">
        <f>主动技能!AJ454</f>
        <v>8</v>
      </c>
      <c r="AD451" s="31">
        <f>主动技能!BF454</f>
        <v>100802</v>
      </c>
      <c r="AE451" s="1">
        <f t="shared" si="6"/>
        <v>8</v>
      </c>
    </row>
    <row r="452" spans="1:31" s="31" customFormat="1" x14ac:dyDescent="0.15">
      <c r="A452" s="31">
        <f>主动技能!B455</f>
        <v>10080209</v>
      </c>
      <c r="B452" s="4" t="str">
        <f>主动技能!H455</f>
        <v>冰突刺</v>
      </c>
      <c r="C452" s="4" t="str">
        <f>主动技能!I455</f>
        <v>对敌方单体攻击，造成150%攻击力（+8240）点伤害。并附带减速。</v>
      </c>
      <c r="D452" s="4">
        <f>VLOOKUP(主动技能!J455,对应表!F:G,2,FALSE)</f>
        <v>1</v>
      </c>
      <c r="E452" s="4">
        <f>VLOOKUP(主动技能!K455,对应表!J:K,2,FALSE)</f>
        <v>1</v>
      </c>
      <c r="F452" s="4">
        <f>VLOOKUP(主动技能!L455,对应表!N:O,2,FALSE)</f>
        <v>1</v>
      </c>
      <c r="G452" s="4">
        <f>IF(主动技能!M455="必中",2,1)</f>
        <v>1</v>
      </c>
      <c r="H452" s="4">
        <f>主动技能!N455</f>
        <v>100</v>
      </c>
      <c r="I452" s="4">
        <f>主动技能!O455</f>
        <v>0</v>
      </c>
      <c r="J452" s="31" t="str">
        <f>主动技能!P455</f>
        <v>||eff_bingtuci|</v>
      </c>
      <c r="K452" s="31">
        <f>主动技能!Q455</f>
        <v>1</v>
      </c>
      <c r="L452" s="31">
        <f>主动技能!R455</f>
        <v>0</v>
      </c>
      <c r="M452" s="31">
        <f>主动技能!S455</f>
        <v>0</v>
      </c>
      <c r="N452" s="31" t="str">
        <f>IF(主动技能!T455="","",主动技能!T455)</f>
        <v>100003:100:2:0</v>
      </c>
      <c r="O452" s="31" t="str">
        <f>IF(主动技能!U455="","",主动技能!U455)</f>
        <v/>
      </c>
      <c r="P452" s="31" t="str">
        <f>IF(主动技能!V455="","",主动技能!V455)</f>
        <v>skill_09</v>
      </c>
      <c r="Q452" s="31" t="str">
        <f>IF(主动技能!W455="","")</f>
        <v/>
      </c>
      <c r="R452" s="31" t="str">
        <f>IF(主动技能!X455="","")</f>
        <v/>
      </c>
      <c r="S452" s="31">
        <f>主动技能!Y455</f>
        <v>0</v>
      </c>
      <c r="T452" s="31">
        <f>主动技能!Z455</f>
        <v>150</v>
      </c>
      <c r="U452" s="31">
        <f>主动技能!AB455</f>
        <v>8240</v>
      </c>
      <c r="V452" s="31">
        <f>主动技能!AC455</f>
        <v>0</v>
      </c>
      <c r="W452" s="31">
        <f>主动技能!AD455</f>
        <v>0</v>
      </c>
      <c r="X452" s="31">
        <f>主动技能!AE455</f>
        <v>1</v>
      </c>
      <c r="Y452" s="31">
        <f>主动技能!AF455</f>
        <v>1</v>
      </c>
      <c r="Z452" s="31">
        <f>主动技能!AG455</f>
        <v>1</v>
      </c>
      <c r="AA452" s="31" t="str">
        <f>主动技能!AH455</f>
        <v>attackex</v>
      </c>
      <c r="AB452" s="31" t="str">
        <f>IF(主动技能!AI455="","")</f>
        <v/>
      </c>
      <c r="AC452" s="31">
        <f>主动技能!AJ455</f>
        <v>9</v>
      </c>
      <c r="AD452" s="31">
        <f>主动技能!BF455</f>
        <v>100802</v>
      </c>
      <c r="AE452" s="1">
        <f t="shared" si="6"/>
        <v>9</v>
      </c>
    </row>
    <row r="453" spans="1:31" s="31" customFormat="1" x14ac:dyDescent="0.15">
      <c r="A453" s="31">
        <f>主动技能!B456</f>
        <v>10080210</v>
      </c>
      <c r="B453" s="4" t="str">
        <f>主动技能!H456</f>
        <v>冰突刺</v>
      </c>
      <c r="C453" s="4" t="str">
        <f>主动技能!I456</f>
        <v>对敌方单体攻击，造成150%攻击力（+11767）点伤害。并附带减速。</v>
      </c>
      <c r="D453" s="4">
        <f>VLOOKUP(主动技能!J456,对应表!F:G,2,FALSE)</f>
        <v>1</v>
      </c>
      <c r="E453" s="4">
        <f>VLOOKUP(主动技能!K456,对应表!J:K,2,FALSE)</f>
        <v>1</v>
      </c>
      <c r="F453" s="4">
        <f>VLOOKUP(主动技能!L456,对应表!N:O,2,FALSE)</f>
        <v>1</v>
      </c>
      <c r="G453" s="4">
        <f>IF(主动技能!M456="必中",2,1)</f>
        <v>1</v>
      </c>
      <c r="H453" s="4">
        <f>主动技能!N456</f>
        <v>100</v>
      </c>
      <c r="I453" s="4">
        <f>主动技能!O456</f>
        <v>0</v>
      </c>
      <c r="J453" s="31" t="str">
        <f>主动技能!P456</f>
        <v>||eff_bingtuci|</v>
      </c>
      <c r="K453" s="31">
        <f>主动技能!Q456</f>
        <v>1</v>
      </c>
      <c r="L453" s="31">
        <f>主动技能!R456</f>
        <v>0</v>
      </c>
      <c r="M453" s="31">
        <f>主动技能!S456</f>
        <v>0</v>
      </c>
      <c r="N453" s="31" t="str">
        <f>IF(主动技能!T456="","",主动技能!T456)</f>
        <v>100003:100:2:0</v>
      </c>
      <c r="O453" s="31" t="str">
        <f>IF(主动技能!U456="","",主动技能!U456)</f>
        <v/>
      </c>
      <c r="P453" s="31" t="str">
        <f>IF(主动技能!V456="","",主动技能!V456)</f>
        <v>skill_09</v>
      </c>
      <c r="Q453" s="31" t="str">
        <f>IF(主动技能!W456="","")</f>
        <v/>
      </c>
      <c r="R453" s="31" t="str">
        <f>IF(主动技能!X456="","")</f>
        <v/>
      </c>
      <c r="S453" s="31">
        <f>主动技能!Y456</f>
        <v>0</v>
      </c>
      <c r="T453" s="31">
        <f>主动技能!Z456</f>
        <v>150</v>
      </c>
      <c r="U453" s="31">
        <f>主动技能!AB456</f>
        <v>11767</v>
      </c>
      <c r="V453" s="31">
        <f>主动技能!AC456</f>
        <v>0</v>
      </c>
      <c r="W453" s="31">
        <f>主动技能!AD456</f>
        <v>0</v>
      </c>
      <c r="X453" s="31">
        <f>主动技能!AE456</f>
        <v>1</v>
      </c>
      <c r="Y453" s="31">
        <f>主动技能!AF456</f>
        <v>1</v>
      </c>
      <c r="Z453" s="31">
        <f>主动技能!AG456</f>
        <v>1</v>
      </c>
      <c r="AA453" s="31" t="str">
        <f>主动技能!AH456</f>
        <v>attackex</v>
      </c>
      <c r="AB453" s="31" t="str">
        <f>IF(主动技能!AI456="","")</f>
        <v/>
      </c>
      <c r="AC453" s="31">
        <f>主动技能!AJ456</f>
        <v>10</v>
      </c>
      <c r="AD453" s="31">
        <f>主动技能!BF456</f>
        <v>100802</v>
      </c>
      <c r="AE453" s="1">
        <f t="shared" ref="AE453:AE516" si="7">AC453</f>
        <v>10</v>
      </c>
    </row>
    <row r="454" spans="1:31" s="31" customFormat="1" x14ac:dyDescent="0.15">
      <c r="A454" s="31">
        <f>主动技能!B457</f>
        <v>10080211</v>
      </c>
      <c r="B454" s="4" t="str">
        <f>主动技能!H457</f>
        <v>冰突刺</v>
      </c>
      <c r="C454" s="4" t="str">
        <f>主动技能!I457</f>
        <v>对敌方单体攻击，造成150%攻击力（+16761）点伤害。并附带减速。</v>
      </c>
      <c r="D454" s="4">
        <f>VLOOKUP(主动技能!J457,对应表!F:G,2,FALSE)</f>
        <v>1</v>
      </c>
      <c r="E454" s="4">
        <f>VLOOKUP(主动技能!K457,对应表!J:K,2,FALSE)</f>
        <v>1</v>
      </c>
      <c r="F454" s="4">
        <f>VLOOKUP(主动技能!L457,对应表!N:O,2,FALSE)</f>
        <v>1</v>
      </c>
      <c r="G454" s="4">
        <f>IF(主动技能!M457="必中",2,1)</f>
        <v>1</v>
      </c>
      <c r="H454" s="4">
        <f>主动技能!N457</f>
        <v>100</v>
      </c>
      <c r="I454" s="4">
        <f>主动技能!O457</f>
        <v>0</v>
      </c>
      <c r="J454" s="31" t="str">
        <f>主动技能!P457</f>
        <v>||eff_bingtuci|</v>
      </c>
      <c r="K454" s="31">
        <f>主动技能!Q457</f>
        <v>1</v>
      </c>
      <c r="L454" s="31">
        <f>主动技能!R457</f>
        <v>0</v>
      </c>
      <c r="M454" s="31">
        <f>主动技能!S457</f>
        <v>0</v>
      </c>
      <c r="N454" s="31" t="str">
        <f>IF(主动技能!T457="","",主动技能!T457)</f>
        <v>100003:100:2:0</v>
      </c>
      <c r="O454" s="31" t="str">
        <f>IF(主动技能!U457="","",主动技能!U457)</f>
        <v/>
      </c>
      <c r="P454" s="31" t="str">
        <f>IF(主动技能!V457="","",主动技能!V457)</f>
        <v>skill_09</v>
      </c>
      <c r="Q454" s="31" t="str">
        <f>IF(主动技能!W457="","")</f>
        <v/>
      </c>
      <c r="R454" s="31" t="str">
        <f>IF(主动技能!X457="","")</f>
        <v/>
      </c>
      <c r="S454" s="31">
        <f>主动技能!Y457</f>
        <v>0</v>
      </c>
      <c r="T454" s="31">
        <f>主动技能!Z457</f>
        <v>150</v>
      </c>
      <c r="U454" s="31">
        <f>主动技能!AB457</f>
        <v>16761</v>
      </c>
      <c r="V454" s="31">
        <f>主动技能!AC457</f>
        <v>0</v>
      </c>
      <c r="W454" s="31">
        <f>主动技能!AD457</f>
        <v>0</v>
      </c>
      <c r="X454" s="31">
        <f>主动技能!AE457</f>
        <v>1</v>
      </c>
      <c r="Y454" s="31">
        <f>主动技能!AF457</f>
        <v>1</v>
      </c>
      <c r="Z454" s="31">
        <f>主动技能!AG457</f>
        <v>1</v>
      </c>
      <c r="AA454" s="31" t="str">
        <f>主动技能!AH457</f>
        <v>attackex</v>
      </c>
      <c r="AB454" s="31" t="str">
        <f>IF(主动技能!AI457="","")</f>
        <v/>
      </c>
      <c r="AC454" s="31">
        <f>主动技能!AJ457</f>
        <v>11</v>
      </c>
      <c r="AD454" s="31">
        <f>主动技能!BF457</f>
        <v>100802</v>
      </c>
      <c r="AE454" s="1">
        <f t="shared" si="7"/>
        <v>11</v>
      </c>
    </row>
    <row r="455" spans="1:31" s="31" customFormat="1" x14ac:dyDescent="0.15">
      <c r="A455" s="31">
        <f>主动技能!B458</f>
        <v>10080212</v>
      </c>
      <c r="B455" s="4" t="str">
        <f>主动技能!H458</f>
        <v>冰突刺</v>
      </c>
      <c r="C455" s="4" t="str">
        <f>主动技能!I458</f>
        <v>对敌方单体攻击，造成150%攻击力（+23830）点伤害。并附带减速。</v>
      </c>
      <c r="D455" s="4">
        <f>VLOOKUP(主动技能!J458,对应表!F:G,2,FALSE)</f>
        <v>1</v>
      </c>
      <c r="E455" s="4">
        <f>VLOOKUP(主动技能!K458,对应表!J:K,2,FALSE)</f>
        <v>1</v>
      </c>
      <c r="F455" s="4">
        <f>VLOOKUP(主动技能!L458,对应表!N:O,2,FALSE)</f>
        <v>1</v>
      </c>
      <c r="G455" s="4">
        <f>IF(主动技能!M458="必中",2,1)</f>
        <v>1</v>
      </c>
      <c r="H455" s="4">
        <f>主动技能!N458</f>
        <v>100</v>
      </c>
      <c r="I455" s="4">
        <f>主动技能!O458</f>
        <v>0</v>
      </c>
      <c r="J455" s="31" t="str">
        <f>主动技能!P458</f>
        <v>||eff_bingtuci|</v>
      </c>
      <c r="K455" s="31">
        <f>主动技能!Q458</f>
        <v>1</v>
      </c>
      <c r="L455" s="31">
        <f>主动技能!R458</f>
        <v>0</v>
      </c>
      <c r="M455" s="31">
        <f>主动技能!S458</f>
        <v>0</v>
      </c>
      <c r="N455" s="31" t="str">
        <f>IF(主动技能!T458="","",主动技能!T458)</f>
        <v>100003:100:2:0</v>
      </c>
      <c r="O455" s="31" t="str">
        <f>IF(主动技能!U458="","",主动技能!U458)</f>
        <v/>
      </c>
      <c r="P455" s="31" t="str">
        <f>IF(主动技能!V458="","",主动技能!V458)</f>
        <v>skill_09</v>
      </c>
      <c r="Q455" s="31" t="str">
        <f>IF(主动技能!W458="","")</f>
        <v/>
      </c>
      <c r="R455" s="31" t="str">
        <f>IF(主动技能!X458="","")</f>
        <v/>
      </c>
      <c r="S455" s="31">
        <f>主动技能!Y458</f>
        <v>0</v>
      </c>
      <c r="T455" s="31">
        <f>主动技能!Z458</f>
        <v>150</v>
      </c>
      <c r="U455" s="31">
        <f>主动技能!AB458</f>
        <v>23830</v>
      </c>
      <c r="V455" s="31">
        <f>主动技能!AC458</f>
        <v>0</v>
      </c>
      <c r="W455" s="31">
        <f>主动技能!AD458</f>
        <v>0</v>
      </c>
      <c r="X455" s="31">
        <f>主动技能!AE458</f>
        <v>1</v>
      </c>
      <c r="Y455" s="31">
        <f>主动技能!AF458</f>
        <v>1</v>
      </c>
      <c r="Z455" s="31">
        <f>主动技能!AG458</f>
        <v>1</v>
      </c>
      <c r="AA455" s="31" t="str">
        <f>主动技能!AH458</f>
        <v>attackex</v>
      </c>
      <c r="AB455" s="31" t="str">
        <f>IF(主动技能!AI458="","")</f>
        <v/>
      </c>
      <c r="AC455" s="31">
        <f>主动技能!AJ458</f>
        <v>12</v>
      </c>
      <c r="AD455" s="31">
        <f>主动技能!BF458</f>
        <v>100802</v>
      </c>
      <c r="AE455" s="1">
        <f t="shared" si="7"/>
        <v>12</v>
      </c>
    </row>
    <row r="456" spans="1:31" s="31" customFormat="1" x14ac:dyDescent="0.15">
      <c r="A456" s="31">
        <f>主动技能!B459</f>
        <v>10080213</v>
      </c>
      <c r="B456" s="4" t="str">
        <f>主动技能!H459</f>
        <v>冰突刺</v>
      </c>
      <c r="C456" s="4" t="str">
        <f>主动技能!I459</f>
        <v>对敌方单体攻击，造成150%攻击力（+33839）点伤害。并附带减速。</v>
      </c>
      <c r="D456" s="4">
        <f>VLOOKUP(主动技能!J459,对应表!F:G,2,FALSE)</f>
        <v>1</v>
      </c>
      <c r="E456" s="4">
        <f>VLOOKUP(主动技能!K459,对应表!J:K,2,FALSE)</f>
        <v>1</v>
      </c>
      <c r="F456" s="4">
        <f>VLOOKUP(主动技能!L459,对应表!N:O,2,FALSE)</f>
        <v>1</v>
      </c>
      <c r="G456" s="4">
        <f>IF(主动技能!M459="必中",2,1)</f>
        <v>1</v>
      </c>
      <c r="H456" s="4">
        <f>主动技能!N459</f>
        <v>100</v>
      </c>
      <c r="I456" s="4">
        <f>主动技能!O459</f>
        <v>0</v>
      </c>
      <c r="J456" s="31" t="str">
        <f>主动技能!P459</f>
        <v>||eff_bingtuci|</v>
      </c>
      <c r="K456" s="31">
        <f>主动技能!Q459</f>
        <v>1</v>
      </c>
      <c r="L456" s="31">
        <f>主动技能!R459</f>
        <v>0</v>
      </c>
      <c r="M456" s="31">
        <f>主动技能!S459</f>
        <v>0</v>
      </c>
      <c r="N456" s="31" t="str">
        <f>IF(主动技能!T459="","",主动技能!T459)</f>
        <v>100003:100:2:0</v>
      </c>
      <c r="O456" s="31" t="str">
        <f>IF(主动技能!U459="","",主动技能!U459)</f>
        <v/>
      </c>
      <c r="P456" s="31" t="str">
        <f>IF(主动技能!V459="","",主动技能!V459)</f>
        <v>skill_09</v>
      </c>
      <c r="Q456" s="31" t="str">
        <f>IF(主动技能!W459="","")</f>
        <v/>
      </c>
      <c r="R456" s="31" t="str">
        <f>IF(主动技能!X459="","")</f>
        <v/>
      </c>
      <c r="S456" s="31">
        <f>主动技能!Y459</f>
        <v>0</v>
      </c>
      <c r="T456" s="31">
        <f>主动技能!Z459</f>
        <v>150</v>
      </c>
      <c r="U456" s="31">
        <f>主动技能!AB459</f>
        <v>33839</v>
      </c>
      <c r="V456" s="31">
        <f>主动技能!AC459</f>
        <v>0</v>
      </c>
      <c r="W456" s="31">
        <f>主动技能!AD459</f>
        <v>0</v>
      </c>
      <c r="X456" s="31">
        <f>主动技能!AE459</f>
        <v>1</v>
      </c>
      <c r="Y456" s="31">
        <f>主动技能!AF459</f>
        <v>1</v>
      </c>
      <c r="Z456" s="31">
        <f>主动技能!AG459</f>
        <v>1</v>
      </c>
      <c r="AA456" s="31" t="str">
        <f>主动技能!AH459</f>
        <v>attackex</v>
      </c>
      <c r="AB456" s="31" t="str">
        <f>IF(主动技能!AI459="","")</f>
        <v/>
      </c>
      <c r="AC456" s="31">
        <f>主动技能!AJ459</f>
        <v>13</v>
      </c>
      <c r="AD456" s="31">
        <f>主动技能!BF459</f>
        <v>100802</v>
      </c>
      <c r="AE456" s="1">
        <f t="shared" si="7"/>
        <v>13</v>
      </c>
    </row>
    <row r="457" spans="1:31" s="31" customFormat="1" x14ac:dyDescent="0.15">
      <c r="A457" s="31">
        <f>主动技能!B460</f>
        <v>10080214</v>
      </c>
      <c r="B457" s="4" t="str">
        <f>主动技能!H460</f>
        <v>冰突刺</v>
      </c>
      <c r="C457" s="4" t="str">
        <f>主动技能!I460</f>
        <v>对敌方单体攻击，造成150%攻击力（+48008）点伤害。并附带减速。</v>
      </c>
      <c r="D457" s="4">
        <f>VLOOKUP(主动技能!J460,对应表!F:G,2,FALSE)</f>
        <v>1</v>
      </c>
      <c r="E457" s="4">
        <f>VLOOKUP(主动技能!K460,对应表!J:K,2,FALSE)</f>
        <v>1</v>
      </c>
      <c r="F457" s="4">
        <f>VLOOKUP(主动技能!L460,对应表!N:O,2,FALSE)</f>
        <v>1</v>
      </c>
      <c r="G457" s="4">
        <f>IF(主动技能!M460="必中",2,1)</f>
        <v>1</v>
      </c>
      <c r="H457" s="4">
        <f>主动技能!N460</f>
        <v>100</v>
      </c>
      <c r="I457" s="4">
        <f>主动技能!O460</f>
        <v>0</v>
      </c>
      <c r="J457" s="31" t="str">
        <f>主动技能!P460</f>
        <v>||eff_bingtuci|</v>
      </c>
      <c r="K457" s="31">
        <f>主动技能!Q460</f>
        <v>1</v>
      </c>
      <c r="L457" s="31">
        <f>主动技能!R460</f>
        <v>0</v>
      </c>
      <c r="M457" s="31">
        <f>主动技能!S460</f>
        <v>0</v>
      </c>
      <c r="N457" s="31" t="str">
        <f>IF(主动技能!T460="","",主动技能!T460)</f>
        <v>100003:100:2:0</v>
      </c>
      <c r="O457" s="31" t="str">
        <f>IF(主动技能!U460="","",主动技能!U460)</f>
        <v/>
      </c>
      <c r="P457" s="31" t="str">
        <f>IF(主动技能!V460="","",主动技能!V460)</f>
        <v>skill_09</v>
      </c>
      <c r="Q457" s="31" t="str">
        <f>IF(主动技能!W460="","")</f>
        <v/>
      </c>
      <c r="R457" s="31" t="str">
        <f>IF(主动技能!X460="","")</f>
        <v/>
      </c>
      <c r="S457" s="31">
        <f>主动技能!Y460</f>
        <v>0</v>
      </c>
      <c r="T457" s="31">
        <f>主动技能!Z460</f>
        <v>150</v>
      </c>
      <c r="U457" s="31">
        <f>主动技能!AB460</f>
        <v>48008</v>
      </c>
      <c r="V457" s="31">
        <f>主动技能!AC460</f>
        <v>0</v>
      </c>
      <c r="W457" s="31">
        <f>主动技能!AD460</f>
        <v>0</v>
      </c>
      <c r="X457" s="31">
        <f>主动技能!AE460</f>
        <v>1</v>
      </c>
      <c r="Y457" s="31">
        <f>主动技能!AF460</f>
        <v>1</v>
      </c>
      <c r="Z457" s="31">
        <f>主动技能!AG460</f>
        <v>1</v>
      </c>
      <c r="AA457" s="31" t="str">
        <f>主动技能!AH460</f>
        <v>attackex</v>
      </c>
      <c r="AB457" s="31" t="str">
        <f>IF(主动技能!AI460="","")</f>
        <v/>
      </c>
      <c r="AC457" s="31">
        <f>主动技能!AJ460</f>
        <v>14</v>
      </c>
      <c r="AD457" s="31">
        <f>主动技能!BF460</f>
        <v>100802</v>
      </c>
      <c r="AE457" s="1">
        <f t="shared" si="7"/>
        <v>14</v>
      </c>
    </row>
    <row r="458" spans="1:31" s="31" customFormat="1" x14ac:dyDescent="0.15">
      <c r="A458" s="31">
        <f>主动技能!B461</f>
        <v>10080215</v>
      </c>
      <c r="B458" s="4" t="str">
        <f>主动技能!H461</f>
        <v>冰突刺</v>
      </c>
      <c r="C458" s="4" t="str">
        <f>主动技能!I461</f>
        <v>对敌方单体攻击，造成150%攻击力（+68066）点伤害。并附带减速。</v>
      </c>
      <c r="D458" s="4">
        <f>VLOOKUP(主动技能!J461,对应表!F:G,2,FALSE)</f>
        <v>1</v>
      </c>
      <c r="E458" s="4">
        <f>VLOOKUP(主动技能!K461,对应表!J:K,2,FALSE)</f>
        <v>1</v>
      </c>
      <c r="F458" s="4">
        <f>VLOOKUP(主动技能!L461,对应表!N:O,2,FALSE)</f>
        <v>1</v>
      </c>
      <c r="G458" s="4">
        <f>IF(主动技能!M461="必中",2,1)</f>
        <v>1</v>
      </c>
      <c r="H458" s="4">
        <f>主动技能!N461</f>
        <v>100</v>
      </c>
      <c r="I458" s="4">
        <f>主动技能!O461</f>
        <v>0</v>
      </c>
      <c r="J458" s="31" t="str">
        <f>主动技能!P461</f>
        <v>||eff_bingtuci|</v>
      </c>
      <c r="K458" s="31">
        <f>主动技能!Q461</f>
        <v>1</v>
      </c>
      <c r="L458" s="31">
        <f>主动技能!R461</f>
        <v>0</v>
      </c>
      <c r="M458" s="31">
        <f>主动技能!S461</f>
        <v>0</v>
      </c>
      <c r="N458" s="31" t="str">
        <f>IF(主动技能!T461="","",主动技能!T461)</f>
        <v>100003:100:2:0</v>
      </c>
      <c r="O458" s="31" t="str">
        <f>IF(主动技能!U461="","",主动技能!U461)</f>
        <v/>
      </c>
      <c r="P458" s="31" t="str">
        <f>IF(主动技能!V461="","",主动技能!V461)</f>
        <v>skill_09</v>
      </c>
      <c r="Q458" s="31" t="str">
        <f>IF(主动技能!W461="","")</f>
        <v/>
      </c>
      <c r="R458" s="31" t="str">
        <f>IF(主动技能!X461="","")</f>
        <v/>
      </c>
      <c r="S458" s="31">
        <f>主动技能!Y461</f>
        <v>0</v>
      </c>
      <c r="T458" s="31">
        <f>主动技能!Z461</f>
        <v>150</v>
      </c>
      <c r="U458" s="31">
        <f>主动技能!AB461</f>
        <v>68066</v>
      </c>
      <c r="V458" s="31">
        <f>主动技能!AC461</f>
        <v>0</v>
      </c>
      <c r="W458" s="31">
        <f>主动技能!AD461</f>
        <v>0</v>
      </c>
      <c r="X458" s="31">
        <f>主动技能!AE461</f>
        <v>1</v>
      </c>
      <c r="Y458" s="31">
        <f>主动技能!AF461</f>
        <v>1</v>
      </c>
      <c r="Z458" s="31">
        <f>主动技能!AG461</f>
        <v>1</v>
      </c>
      <c r="AA458" s="31" t="str">
        <f>主动技能!AH461</f>
        <v>attackex</v>
      </c>
      <c r="AB458" s="31" t="str">
        <f>IF(主动技能!AI461="","")</f>
        <v/>
      </c>
      <c r="AC458" s="31">
        <f>主动技能!AJ461</f>
        <v>15</v>
      </c>
      <c r="AD458" s="31">
        <f>主动技能!BF461</f>
        <v>100802</v>
      </c>
      <c r="AE458" s="1">
        <f t="shared" si="7"/>
        <v>15</v>
      </c>
    </row>
    <row r="459" spans="1:31" s="31" customFormat="1" x14ac:dyDescent="0.15">
      <c r="A459" s="31">
        <f>主动技能!B462</f>
        <v>10080216</v>
      </c>
      <c r="B459" s="4" t="str">
        <f>主动技能!H462</f>
        <v>冰突刺</v>
      </c>
      <c r="C459" s="4" t="str">
        <f>主动技能!I462</f>
        <v>对敌方单体攻击，造成150%攻击力（+96464）点伤害。并附带减速。</v>
      </c>
      <c r="D459" s="4">
        <f>VLOOKUP(主动技能!J462,对应表!F:G,2,FALSE)</f>
        <v>1</v>
      </c>
      <c r="E459" s="4">
        <f>VLOOKUP(主动技能!K462,对应表!J:K,2,FALSE)</f>
        <v>1</v>
      </c>
      <c r="F459" s="4">
        <f>VLOOKUP(主动技能!L462,对应表!N:O,2,FALSE)</f>
        <v>1</v>
      </c>
      <c r="G459" s="4">
        <f>IF(主动技能!M462="必中",2,1)</f>
        <v>1</v>
      </c>
      <c r="H459" s="4">
        <f>主动技能!N462</f>
        <v>100</v>
      </c>
      <c r="I459" s="4">
        <f>主动技能!O462</f>
        <v>0</v>
      </c>
      <c r="J459" s="31" t="str">
        <f>主动技能!P462</f>
        <v>||eff_bingtuci|</v>
      </c>
      <c r="K459" s="31">
        <f>主动技能!Q462</f>
        <v>1</v>
      </c>
      <c r="L459" s="31">
        <f>主动技能!R462</f>
        <v>0</v>
      </c>
      <c r="M459" s="31">
        <f>主动技能!S462</f>
        <v>0</v>
      </c>
      <c r="N459" s="31" t="str">
        <f>IF(主动技能!T462="","",主动技能!T462)</f>
        <v>100003:100:2:0</v>
      </c>
      <c r="O459" s="31" t="str">
        <f>IF(主动技能!U462="","",主动技能!U462)</f>
        <v/>
      </c>
      <c r="P459" s="31" t="str">
        <f>IF(主动技能!V462="","",主动技能!V462)</f>
        <v>skill_09</v>
      </c>
      <c r="Q459" s="31" t="str">
        <f>IF(主动技能!W462="","")</f>
        <v/>
      </c>
      <c r="R459" s="31" t="str">
        <f>IF(主动技能!X462="","")</f>
        <v/>
      </c>
      <c r="S459" s="31">
        <f>主动技能!Y462</f>
        <v>0</v>
      </c>
      <c r="T459" s="31">
        <f>主动技能!Z462</f>
        <v>150</v>
      </c>
      <c r="U459" s="31">
        <f>主动技能!AB462</f>
        <v>96464</v>
      </c>
      <c r="V459" s="31">
        <f>主动技能!AC462</f>
        <v>0</v>
      </c>
      <c r="W459" s="31">
        <f>主动技能!AD462</f>
        <v>0</v>
      </c>
      <c r="X459" s="31">
        <f>主动技能!AE462</f>
        <v>1</v>
      </c>
      <c r="Y459" s="31">
        <f>主动技能!AF462</f>
        <v>1</v>
      </c>
      <c r="Z459" s="31">
        <f>主动技能!AG462</f>
        <v>1</v>
      </c>
      <c r="AA459" s="31" t="str">
        <f>主动技能!AH462</f>
        <v>attackex</v>
      </c>
      <c r="AB459" s="31" t="str">
        <f>IF(主动技能!AI462="","")</f>
        <v/>
      </c>
      <c r="AC459" s="31">
        <f>主动技能!AJ462</f>
        <v>16</v>
      </c>
      <c r="AD459" s="31">
        <f>主动技能!BF462</f>
        <v>100802</v>
      </c>
      <c r="AE459" s="1">
        <f t="shared" si="7"/>
        <v>16</v>
      </c>
    </row>
    <row r="460" spans="1:31" s="31" customFormat="1" x14ac:dyDescent="0.15">
      <c r="A460" s="31">
        <f>主动技能!B463</f>
        <v>10080217</v>
      </c>
      <c r="B460" s="4" t="str">
        <f>主动技能!H463</f>
        <v>冰突刺</v>
      </c>
      <c r="C460" s="4" t="str">
        <f>主动技能!I463</f>
        <v>对敌方单体攻击，造成150%攻击力（+136667）点伤害。并附带减速。</v>
      </c>
      <c r="D460" s="4">
        <f>VLOOKUP(主动技能!J463,对应表!F:G,2,FALSE)</f>
        <v>1</v>
      </c>
      <c r="E460" s="4">
        <f>VLOOKUP(主动技能!K463,对应表!J:K,2,FALSE)</f>
        <v>1</v>
      </c>
      <c r="F460" s="4">
        <f>VLOOKUP(主动技能!L463,对应表!N:O,2,FALSE)</f>
        <v>1</v>
      </c>
      <c r="G460" s="4">
        <f>IF(主动技能!M463="必中",2,1)</f>
        <v>1</v>
      </c>
      <c r="H460" s="4">
        <f>主动技能!N463</f>
        <v>100</v>
      </c>
      <c r="I460" s="4">
        <f>主动技能!O463</f>
        <v>0</v>
      </c>
      <c r="J460" s="31" t="str">
        <f>主动技能!P463</f>
        <v>||eff_bingtuci|</v>
      </c>
      <c r="K460" s="31">
        <f>主动技能!Q463</f>
        <v>1</v>
      </c>
      <c r="L460" s="31">
        <f>主动技能!R463</f>
        <v>0</v>
      </c>
      <c r="M460" s="31">
        <f>主动技能!S463</f>
        <v>0</v>
      </c>
      <c r="N460" s="31" t="str">
        <f>IF(主动技能!T463="","",主动技能!T463)</f>
        <v>100003:100:2:0</v>
      </c>
      <c r="O460" s="31" t="str">
        <f>IF(主动技能!U463="","",主动技能!U463)</f>
        <v/>
      </c>
      <c r="P460" s="31" t="str">
        <f>IF(主动技能!V463="","",主动技能!V463)</f>
        <v>skill_09</v>
      </c>
      <c r="Q460" s="31" t="str">
        <f>IF(主动技能!W463="","")</f>
        <v/>
      </c>
      <c r="R460" s="31" t="str">
        <f>IF(主动技能!X463="","")</f>
        <v/>
      </c>
      <c r="S460" s="31">
        <f>主动技能!Y463</f>
        <v>0</v>
      </c>
      <c r="T460" s="31">
        <f>主动技能!Z463</f>
        <v>150</v>
      </c>
      <c r="U460" s="31">
        <f>主动技能!AB463</f>
        <v>136667</v>
      </c>
      <c r="V460" s="31">
        <f>主动技能!AC463</f>
        <v>0</v>
      </c>
      <c r="W460" s="31">
        <f>主动技能!AD463</f>
        <v>0</v>
      </c>
      <c r="X460" s="31">
        <f>主动技能!AE463</f>
        <v>1</v>
      </c>
      <c r="Y460" s="31">
        <f>主动技能!AF463</f>
        <v>1</v>
      </c>
      <c r="Z460" s="31">
        <f>主动技能!AG463</f>
        <v>1</v>
      </c>
      <c r="AA460" s="31" t="str">
        <f>主动技能!AH463</f>
        <v>attackex</v>
      </c>
      <c r="AB460" s="31" t="str">
        <f>IF(主动技能!AI463="","")</f>
        <v/>
      </c>
      <c r="AC460" s="31">
        <f>主动技能!AJ463</f>
        <v>17</v>
      </c>
      <c r="AD460" s="31">
        <f>主动技能!BF463</f>
        <v>100802</v>
      </c>
      <c r="AE460" s="1">
        <f t="shared" si="7"/>
        <v>17</v>
      </c>
    </row>
    <row r="461" spans="1:31" s="31" customFormat="1" x14ac:dyDescent="0.15">
      <c r="A461" s="31">
        <f>主动技能!B464</f>
        <v>10080218</v>
      </c>
      <c r="B461" s="4" t="str">
        <f>主动技能!H464</f>
        <v>冰突刺</v>
      </c>
      <c r="C461" s="4" t="str">
        <f>主动技能!I464</f>
        <v>对敌方单体攻击，造成150%攻击力（+193582）点伤害。并附带减速。</v>
      </c>
      <c r="D461" s="4">
        <f>VLOOKUP(主动技能!J464,对应表!F:G,2,FALSE)</f>
        <v>1</v>
      </c>
      <c r="E461" s="4">
        <f>VLOOKUP(主动技能!K464,对应表!J:K,2,FALSE)</f>
        <v>1</v>
      </c>
      <c r="F461" s="4">
        <f>VLOOKUP(主动技能!L464,对应表!N:O,2,FALSE)</f>
        <v>1</v>
      </c>
      <c r="G461" s="4">
        <f>IF(主动技能!M464="必中",2,1)</f>
        <v>1</v>
      </c>
      <c r="H461" s="4">
        <f>主动技能!N464</f>
        <v>100</v>
      </c>
      <c r="I461" s="4">
        <f>主动技能!O464</f>
        <v>0</v>
      </c>
      <c r="J461" s="31" t="str">
        <f>主动技能!P464</f>
        <v>||eff_bingtuci|</v>
      </c>
      <c r="K461" s="31">
        <f>主动技能!Q464</f>
        <v>1</v>
      </c>
      <c r="L461" s="31">
        <f>主动技能!R464</f>
        <v>0</v>
      </c>
      <c r="M461" s="31">
        <f>主动技能!S464</f>
        <v>0</v>
      </c>
      <c r="N461" s="31" t="str">
        <f>IF(主动技能!T464="","",主动技能!T464)</f>
        <v>100003:100:2:0</v>
      </c>
      <c r="O461" s="31" t="str">
        <f>IF(主动技能!U464="","",主动技能!U464)</f>
        <v/>
      </c>
      <c r="P461" s="31" t="str">
        <f>IF(主动技能!V464="","",主动技能!V464)</f>
        <v>skill_09</v>
      </c>
      <c r="Q461" s="31" t="str">
        <f>IF(主动技能!W464="","")</f>
        <v/>
      </c>
      <c r="R461" s="31" t="str">
        <f>IF(主动技能!X464="","")</f>
        <v/>
      </c>
      <c r="S461" s="31">
        <f>主动技能!Y464</f>
        <v>0</v>
      </c>
      <c r="T461" s="31">
        <f>主动技能!Z464</f>
        <v>150</v>
      </c>
      <c r="U461" s="31">
        <f>主动技能!AB464</f>
        <v>193582</v>
      </c>
      <c r="V461" s="31">
        <f>主动技能!AC464</f>
        <v>0</v>
      </c>
      <c r="W461" s="31">
        <f>主动技能!AD464</f>
        <v>0</v>
      </c>
      <c r="X461" s="31">
        <f>主动技能!AE464</f>
        <v>1</v>
      </c>
      <c r="Y461" s="31">
        <f>主动技能!AF464</f>
        <v>1</v>
      </c>
      <c r="Z461" s="31">
        <f>主动技能!AG464</f>
        <v>1</v>
      </c>
      <c r="AA461" s="31" t="str">
        <f>主动技能!AH464</f>
        <v>attackex</v>
      </c>
      <c r="AB461" s="31" t="str">
        <f>IF(主动技能!AI464="","")</f>
        <v/>
      </c>
      <c r="AC461" s="31">
        <f>主动技能!AJ464</f>
        <v>18</v>
      </c>
      <c r="AD461" s="31">
        <f>主动技能!BF464</f>
        <v>100802</v>
      </c>
      <c r="AE461" s="1">
        <f t="shared" si="7"/>
        <v>18</v>
      </c>
    </row>
    <row r="462" spans="1:31" s="31" customFormat="1" x14ac:dyDescent="0.15">
      <c r="A462" s="31">
        <f>主动技能!B465</f>
        <v>10080219</v>
      </c>
      <c r="B462" s="4" t="str">
        <f>主动技能!H465</f>
        <v>冰突刺</v>
      </c>
      <c r="C462" s="4" t="str">
        <f>主动技能!I465</f>
        <v>对敌方单体攻击，造成150%攻击力（+274158）点伤害。并附带减速。</v>
      </c>
      <c r="D462" s="4">
        <f>VLOOKUP(主动技能!J465,对应表!F:G,2,FALSE)</f>
        <v>1</v>
      </c>
      <c r="E462" s="4">
        <f>VLOOKUP(主动技能!K465,对应表!J:K,2,FALSE)</f>
        <v>1</v>
      </c>
      <c r="F462" s="4">
        <f>VLOOKUP(主动技能!L465,对应表!N:O,2,FALSE)</f>
        <v>1</v>
      </c>
      <c r="G462" s="4">
        <f>IF(主动技能!M465="必中",2,1)</f>
        <v>1</v>
      </c>
      <c r="H462" s="4">
        <f>主动技能!N465</f>
        <v>100</v>
      </c>
      <c r="I462" s="4">
        <f>主动技能!O465</f>
        <v>0</v>
      </c>
      <c r="J462" s="31" t="str">
        <f>主动技能!P465</f>
        <v>||eff_bingtuci|</v>
      </c>
      <c r="K462" s="31">
        <f>主动技能!Q465</f>
        <v>1</v>
      </c>
      <c r="L462" s="31">
        <f>主动技能!R465</f>
        <v>0</v>
      </c>
      <c r="M462" s="31">
        <f>主动技能!S465</f>
        <v>0</v>
      </c>
      <c r="N462" s="31" t="str">
        <f>IF(主动技能!T465="","",主动技能!T465)</f>
        <v>100003:100:2:0</v>
      </c>
      <c r="O462" s="31" t="str">
        <f>IF(主动技能!U465="","",主动技能!U465)</f>
        <v/>
      </c>
      <c r="P462" s="31" t="str">
        <f>IF(主动技能!V465="","",主动技能!V465)</f>
        <v>skill_09</v>
      </c>
      <c r="Q462" s="31" t="str">
        <f>IF(主动技能!W465="","")</f>
        <v/>
      </c>
      <c r="R462" s="31" t="str">
        <f>IF(主动技能!X465="","")</f>
        <v/>
      </c>
      <c r="S462" s="31">
        <f>主动技能!Y465</f>
        <v>0</v>
      </c>
      <c r="T462" s="31">
        <f>主动技能!Z465</f>
        <v>150</v>
      </c>
      <c r="U462" s="31">
        <f>主动技能!AB465</f>
        <v>274158</v>
      </c>
      <c r="V462" s="31">
        <f>主动技能!AC465</f>
        <v>0</v>
      </c>
      <c r="W462" s="31">
        <f>主动技能!AD465</f>
        <v>0</v>
      </c>
      <c r="X462" s="31">
        <f>主动技能!AE465</f>
        <v>1</v>
      </c>
      <c r="Y462" s="31">
        <f>主动技能!AF465</f>
        <v>1</v>
      </c>
      <c r="Z462" s="31">
        <f>主动技能!AG465</f>
        <v>1</v>
      </c>
      <c r="AA462" s="31" t="str">
        <f>主动技能!AH465</f>
        <v>attackex</v>
      </c>
      <c r="AB462" s="31" t="str">
        <f>IF(主动技能!AI465="","")</f>
        <v/>
      </c>
      <c r="AC462" s="31">
        <f>主动技能!AJ465</f>
        <v>19</v>
      </c>
      <c r="AD462" s="31">
        <f>主动技能!BF465</f>
        <v>100802</v>
      </c>
      <c r="AE462" s="1">
        <f t="shared" si="7"/>
        <v>19</v>
      </c>
    </row>
    <row r="463" spans="1:31" s="31" customFormat="1" x14ac:dyDescent="0.15">
      <c r="A463" s="31">
        <f>主动技能!B466</f>
        <v>10080220</v>
      </c>
      <c r="B463" s="4" t="str">
        <f>主动技能!H466</f>
        <v>冰突刺</v>
      </c>
      <c r="C463" s="4" t="str">
        <f>主动技能!I466</f>
        <v>对敌方单体攻击，造成150%攻击力（+388230）点伤害。并附带减速。</v>
      </c>
      <c r="D463" s="4">
        <f>VLOOKUP(主动技能!J466,对应表!F:G,2,FALSE)</f>
        <v>1</v>
      </c>
      <c r="E463" s="4">
        <f>VLOOKUP(主动技能!K466,对应表!J:K,2,FALSE)</f>
        <v>1</v>
      </c>
      <c r="F463" s="4">
        <f>VLOOKUP(主动技能!L466,对应表!N:O,2,FALSE)</f>
        <v>1</v>
      </c>
      <c r="G463" s="4">
        <f>IF(主动技能!M466="必中",2,1)</f>
        <v>1</v>
      </c>
      <c r="H463" s="4">
        <f>主动技能!N466</f>
        <v>100</v>
      </c>
      <c r="I463" s="4">
        <f>主动技能!O466</f>
        <v>0</v>
      </c>
      <c r="J463" s="31" t="str">
        <f>主动技能!P466</f>
        <v>||eff_bingtuci|</v>
      </c>
      <c r="K463" s="31">
        <f>主动技能!Q466</f>
        <v>1</v>
      </c>
      <c r="L463" s="31">
        <f>主动技能!R466</f>
        <v>0</v>
      </c>
      <c r="M463" s="31">
        <f>主动技能!S466</f>
        <v>0</v>
      </c>
      <c r="N463" s="31" t="str">
        <f>IF(主动技能!T466="","",主动技能!T466)</f>
        <v>100003:100:2:0</v>
      </c>
      <c r="O463" s="31" t="str">
        <f>IF(主动技能!U466="","",主动技能!U466)</f>
        <v/>
      </c>
      <c r="P463" s="31" t="str">
        <f>IF(主动技能!V466="","",主动技能!V466)</f>
        <v>skill_09</v>
      </c>
      <c r="Q463" s="31" t="str">
        <f>IF(主动技能!W466="","")</f>
        <v/>
      </c>
      <c r="R463" s="31" t="str">
        <f>IF(主动技能!X466="","")</f>
        <v/>
      </c>
      <c r="S463" s="31">
        <f>主动技能!Y466</f>
        <v>0</v>
      </c>
      <c r="T463" s="31">
        <f>主动技能!Z466</f>
        <v>150</v>
      </c>
      <c r="U463" s="31">
        <f>主动技能!AB466</f>
        <v>388230</v>
      </c>
      <c r="V463" s="31">
        <f>主动技能!AC466</f>
        <v>0</v>
      </c>
      <c r="W463" s="31">
        <f>主动技能!AD466</f>
        <v>0</v>
      </c>
      <c r="X463" s="31">
        <f>主动技能!AE466</f>
        <v>1</v>
      </c>
      <c r="Y463" s="31">
        <f>主动技能!AF466</f>
        <v>1</v>
      </c>
      <c r="Z463" s="31">
        <f>主动技能!AG466</f>
        <v>1</v>
      </c>
      <c r="AA463" s="31" t="str">
        <f>主动技能!AH466</f>
        <v>attackex</v>
      </c>
      <c r="AB463" s="31" t="str">
        <f>IF(主动技能!AI466="","")</f>
        <v/>
      </c>
      <c r="AC463" s="31">
        <f>主动技能!AJ466</f>
        <v>20</v>
      </c>
      <c r="AD463" s="31">
        <f>主动技能!BF466</f>
        <v>100802</v>
      </c>
      <c r="AE463" s="1">
        <f t="shared" si="7"/>
        <v>20</v>
      </c>
    </row>
    <row r="464" spans="1:31" s="31" customFormat="1" x14ac:dyDescent="0.15">
      <c r="A464" s="31">
        <f>主动技能!B467</f>
        <v>10080301</v>
      </c>
      <c r="B464" s="4" t="str">
        <f>主动技能!H467</f>
        <v>极寒冰爆</v>
      </c>
      <c r="C464" s="4" t="str">
        <f>主动技能!I467</f>
        <v>对敌方全体攻击，造成125%攻击力（+276）点伤害。并附带减速。</v>
      </c>
      <c r="D464" s="4">
        <f>VLOOKUP(主动技能!J467,对应表!F:G,2,FALSE)</f>
        <v>1</v>
      </c>
      <c r="E464" s="4">
        <f>VLOOKUP(主动技能!K467,对应表!J:K,2,FALSE)</f>
        <v>1</v>
      </c>
      <c r="F464" s="4">
        <f>VLOOKUP(主动技能!L467,对应表!N:O,2,FALSE)</f>
        <v>9</v>
      </c>
      <c r="G464" s="4">
        <f>IF(主动技能!M467="必中",2,1)</f>
        <v>1</v>
      </c>
      <c r="H464" s="4">
        <f>主动技能!N467</f>
        <v>100</v>
      </c>
      <c r="I464" s="4">
        <f>主动技能!O467</f>
        <v>100</v>
      </c>
      <c r="J464" s="31" t="str">
        <f>主动技能!P467</f>
        <v>||eff_jihanbingbao|</v>
      </c>
      <c r="K464" s="31">
        <f>主动技能!Q467</f>
        <v>3</v>
      </c>
      <c r="L464" s="31">
        <f>主动技能!R467</f>
        <v>0</v>
      </c>
      <c r="M464" s="31">
        <f>主动技能!S467</f>
        <v>0</v>
      </c>
      <c r="N464" s="31" t="str">
        <f>IF(主动技能!T467="","",主动技能!T467)</f>
        <v>100003:100:2:0</v>
      </c>
      <c r="O464" s="31" t="str">
        <f>IF(主动技能!U467="","",主动技能!U467)</f>
        <v/>
      </c>
      <c r="P464" s="31" t="str">
        <f>IF(主动技能!V467="","",主动技能!V467)</f>
        <v>skill_22</v>
      </c>
      <c r="Q464" s="31" t="str">
        <f>IF(主动技能!W467="","")</f>
        <v/>
      </c>
      <c r="R464" s="31" t="str">
        <f>IF(主动技能!X467="","")</f>
        <v/>
      </c>
      <c r="S464" s="31">
        <f>主动技能!Y467</f>
        <v>0</v>
      </c>
      <c r="T464" s="31">
        <f>主动技能!Z467</f>
        <v>125</v>
      </c>
      <c r="U464" s="31">
        <f>主动技能!AB467</f>
        <v>276</v>
      </c>
      <c r="V464" s="31">
        <f>主动技能!AC467</f>
        <v>0</v>
      </c>
      <c r="W464" s="31">
        <f>主动技能!AD467</f>
        <v>0</v>
      </c>
      <c r="X464" s="31">
        <f>主动技能!AE467</f>
        <v>1</v>
      </c>
      <c r="Y464" s="31">
        <f>主动技能!AF467</f>
        <v>2</v>
      </c>
      <c r="Z464" s="31">
        <f>主动技能!AG467</f>
        <v>2</v>
      </c>
      <c r="AA464" s="31" t="str">
        <f>主动技能!AH467</f>
        <v>attackex</v>
      </c>
      <c r="AB464" s="31" t="str">
        <f>IF(主动技能!AI467="","")</f>
        <v/>
      </c>
      <c r="AC464" s="31">
        <f>主动技能!AJ467</f>
        <v>1</v>
      </c>
      <c r="AD464" s="31">
        <f>主动技能!BF467</f>
        <v>100803</v>
      </c>
      <c r="AE464" s="1">
        <f t="shared" si="7"/>
        <v>1</v>
      </c>
    </row>
    <row r="465" spans="1:31" s="31" customFormat="1" x14ac:dyDescent="0.15">
      <c r="A465" s="31">
        <f>主动技能!B468</f>
        <v>10080302</v>
      </c>
      <c r="B465" s="4" t="str">
        <f>主动技能!H468</f>
        <v>极寒冰爆</v>
      </c>
      <c r="C465" s="4" t="str">
        <f>主动技能!I468</f>
        <v>对敌方全体攻击，造成125%攻击力（+305）点伤害。并附带减速。</v>
      </c>
      <c r="D465" s="4">
        <f>VLOOKUP(主动技能!J468,对应表!F:G,2,FALSE)</f>
        <v>1</v>
      </c>
      <c r="E465" s="4">
        <f>VLOOKUP(主动技能!K468,对应表!J:K,2,FALSE)</f>
        <v>1</v>
      </c>
      <c r="F465" s="4">
        <f>VLOOKUP(主动技能!L468,对应表!N:O,2,FALSE)</f>
        <v>9</v>
      </c>
      <c r="G465" s="4">
        <f>IF(主动技能!M468="必中",2,1)</f>
        <v>1</v>
      </c>
      <c r="H465" s="4">
        <f>主动技能!N468</f>
        <v>100</v>
      </c>
      <c r="I465" s="4">
        <f>主动技能!O468</f>
        <v>100</v>
      </c>
      <c r="J465" s="31" t="str">
        <f>主动技能!P468</f>
        <v>||eff_jihanbingbao|</v>
      </c>
      <c r="K465" s="31">
        <f>主动技能!Q468</f>
        <v>3</v>
      </c>
      <c r="L465" s="31">
        <f>主动技能!R468</f>
        <v>0</v>
      </c>
      <c r="M465" s="31">
        <f>主动技能!S468</f>
        <v>0</v>
      </c>
      <c r="N465" s="31" t="str">
        <f>IF(主动技能!T468="","",主动技能!T468)</f>
        <v>100003:100:2:0</v>
      </c>
      <c r="O465" s="31" t="str">
        <f>IF(主动技能!U468="","",主动技能!U468)</f>
        <v/>
      </c>
      <c r="P465" s="31" t="str">
        <f>IF(主动技能!V468="","",主动技能!V468)</f>
        <v>skill_22</v>
      </c>
      <c r="Q465" s="31" t="str">
        <f>IF(主动技能!W468="","")</f>
        <v/>
      </c>
      <c r="R465" s="31" t="str">
        <f>IF(主动技能!X468="","")</f>
        <v/>
      </c>
      <c r="S465" s="31">
        <f>主动技能!Y468</f>
        <v>0</v>
      </c>
      <c r="T465" s="31">
        <f>主动技能!Z468</f>
        <v>125</v>
      </c>
      <c r="U465" s="31">
        <f>主动技能!AB468</f>
        <v>305</v>
      </c>
      <c r="V465" s="31">
        <f>主动技能!AC468</f>
        <v>0</v>
      </c>
      <c r="W465" s="31">
        <f>主动技能!AD468</f>
        <v>0</v>
      </c>
      <c r="X465" s="31">
        <f>主动技能!AE468</f>
        <v>1</v>
      </c>
      <c r="Y465" s="31">
        <f>主动技能!AF468</f>
        <v>2</v>
      </c>
      <c r="Z465" s="31">
        <f>主动技能!AG468</f>
        <v>2</v>
      </c>
      <c r="AA465" s="31" t="str">
        <f>主动技能!AH468</f>
        <v>attackex</v>
      </c>
      <c r="AB465" s="31" t="str">
        <f>IF(主动技能!AI468="","")</f>
        <v/>
      </c>
      <c r="AC465" s="31">
        <f>主动技能!AJ468</f>
        <v>2</v>
      </c>
      <c r="AD465" s="31">
        <f>主动技能!BF468</f>
        <v>100803</v>
      </c>
      <c r="AE465" s="1">
        <f t="shared" si="7"/>
        <v>2</v>
      </c>
    </row>
    <row r="466" spans="1:31" s="31" customFormat="1" x14ac:dyDescent="0.15">
      <c r="A466" s="31">
        <f>主动技能!B469</f>
        <v>10080303</v>
      </c>
      <c r="B466" s="4" t="str">
        <f>主动技能!H469</f>
        <v>极寒冰爆</v>
      </c>
      <c r="C466" s="4" t="str">
        <f>主动技能!I469</f>
        <v>对敌方全体攻击，造成125%攻击力（+404）点伤害。并附带减速。</v>
      </c>
      <c r="D466" s="4">
        <f>VLOOKUP(主动技能!J469,对应表!F:G,2,FALSE)</f>
        <v>1</v>
      </c>
      <c r="E466" s="4">
        <f>VLOOKUP(主动技能!K469,对应表!J:K,2,FALSE)</f>
        <v>1</v>
      </c>
      <c r="F466" s="4">
        <f>VLOOKUP(主动技能!L469,对应表!N:O,2,FALSE)</f>
        <v>9</v>
      </c>
      <c r="G466" s="4">
        <f>IF(主动技能!M469="必中",2,1)</f>
        <v>1</v>
      </c>
      <c r="H466" s="4">
        <f>主动技能!N469</f>
        <v>100</v>
      </c>
      <c r="I466" s="4">
        <f>主动技能!O469</f>
        <v>100</v>
      </c>
      <c r="J466" s="31" t="str">
        <f>主动技能!P469</f>
        <v>||eff_jihanbingbao|</v>
      </c>
      <c r="K466" s="31">
        <f>主动技能!Q469</f>
        <v>3</v>
      </c>
      <c r="L466" s="31">
        <f>主动技能!R469</f>
        <v>0</v>
      </c>
      <c r="M466" s="31">
        <f>主动技能!S469</f>
        <v>0</v>
      </c>
      <c r="N466" s="31" t="str">
        <f>IF(主动技能!T469="","",主动技能!T469)</f>
        <v>100003:100:2:0</v>
      </c>
      <c r="O466" s="31" t="str">
        <f>IF(主动技能!U469="","",主动技能!U469)</f>
        <v/>
      </c>
      <c r="P466" s="31" t="str">
        <f>IF(主动技能!V469="","",主动技能!V469)</f>
        <v>skill_22</v>
      </c>
      <c r="Q466" s="31" t="str">
        <f>IF(主动技能!W469="","")</f>
        <v/>
      </c>
      <c r="R466" s="31" t="str">
        <f>IF(主动技能!X469="","")</f>
        <v/>
      </c>
      <c r="S466" s="31">
        <f>主动技能!Y469</f>
        <v>0</v>
      </c>
      <c r="T466" s="31">
        <f>主动技能!Z469</f>
        <v>125</v>
      </c>
      <c r="U466" s="31">
        <f>主动技能!AB469</f>
        <v>404</v>
      </c>
      <c r="V466" s="31">
        <f>主动技能!AC469</f>
        <v>0</v>
      </c>
      <c r="W466" s="31">
        <f>主动技能!AD469</f>
        <v>0</v>
      </c>
      <c r="X466" s="31">
        <f>主动技能!AE469</f>
        <v>1</v>
      </c>
      <c r="Y466" s="31">
        <f>主动技能!AF469</f>
        <v>2</v>
      </c>
      <c r="Z466" s="31">
        <f>主动技能!AG469</f>
        <v>2</v>
      </c>
      <c r="AA466" s="31" t="str">
        <f>主动技能!AH469</f>
        <v>attackex</v>
      </c>
      <c r="AB466" s="31" t="str">
        <f>IF(主动技能!AI469="","")</f>
        <v/>
      </c>
      <c r="AC466" s="31">
        <f>主动技能!AJ469</f>
        <v>3</v>
      </c>
      <c r="AD466" s="31">
        <f>主动技能!BF469</f>
        <v>100803</v>
      </c>
      <c r="AE466" s="1">
        <f t="shared" si="7"/>
        <v>3</v>
      </c>
    </row>
    <row r="467" spans="1:31" s="31" customFormat="1" x14ac:dyDescent="0.15">
      <c r="A467" s="31">
        <f>主动技能!B470</f>
        <v>10080304</v>
      </c>
      <c r="B467" s="4" t="str">
        <f>主动技能!H470</f>
        <v>极寒冰爆</v>
      </c>
      <c r="C467" s="4" t="str">
        <f>主动技能!I470</f>
        <v>对敌方全体攻击，造成125%攻击力（+623）点伤害。并附带减速。</v>
      </c>
      <c r="D467" s="4">
        <f>VLOOKUP(主动技能!J470,对应表!F:G,2,FALSE)</f>
        <v>1</v>
      </c>
      <c r="E467" s="4">
        <f>VLOOKUP(主动技能!K470,对应表!J:K,2,FALSE)</f>
        <v>1</v>
      </c>
      <c r="F467" s="4">
        <f>VLOOKUP(主动技能!L470,对应表!N:O,2,FALSE)</f>
        <v>9</v>
      </c>
      <c r="G467" s="4">
        <f>IF(主动技能!M470="必中",2,1)</f>
        <v>1</v>
      </c>
      <c r="H467" s="4">
        <f>主动技能!N470</f>
        <v>100</v>
      </c>
      <c r="I467" s="4">
        <f>主动技能!O470</f>
        <v>100</v>
      </c>
      <c r="J467" s="31" t="str">
        <f>主动技能!P470</f>
        <v>||eff_jihanbingbao|</v>
      </c>
      <c r="K467" s="31">
        <f>主动技能!Q470</f>
        <v>3</v>
      </c>
      <c r="L467" s="31">
        <f>主动技能!R470</f>
        <v>0</v>
      </c>
      <c r="M467" s="31">
        <f>主动技能!S470</f>
        <v>0</v>
      </c>
      <c r="N467" s="31" t="str">
        <f>IF(主动技能!T470="","",主动技能!T470)</f>
        <v>100003:100:2:0</v>
      </c>
      <c r="O467" s="31" t="str">
        <f>IF(主动技能!U470="","",主动技能!U470)</f>
        <v/>
      </c>
      <c r="P467" s="31" t="str">
        <f>IF(主动技能!V470="","",主动技能!V470)</f>
        <v>skill_22</v>
      </c>
      <c r="Q467" s="31" t="str">
        <f>IF(主动技能!W470="","")</f>
        <v/>
      </c>
      <c r="R467" s="31" t="str">
        <f>IF(主动技能!X470="","")</f>
        <v/>
      </c>
      <c r="S467" s="31">
        <f>主动技能!Y470</f>
        <v>0</v>
      </c>
      <c r="T467" s="31">
        <f>主动技能!Z470</f>
        <v>125</v>
      </c>
      <c r="U467" s="31">
        <f>主动技能!AB470</f>
        <v>623</v>
      </c>
      <c r="V467" s="31">
        <f>主动技能!AC470</f>
        <v>0</v>
      </c>
      <c r="W467" s="31">
        <f>主动技能!AD470</f>
        <v>0</v>
      </c>
      <c r="X467" s="31">
        <f>主动技能!AE470</f>
        <v>1</v>
      </c>
      <c r="Y467" s="31">
        <f>主动技能!AF470</f>
        <v>2</v>
      </c>
      <c r="Z467" s="31">
        <f>主动技能!AG470</f>
        <v>2</v>
      </c>
      <c r="AA467" s="31" t="str">
        <f>主动技能!AH470</f>
        <v>attackex</v>
      </c>
      <c r="AB467" s="31" t="str">
        <f>IF(主动技能!AI470="","")</f>
        <v/>
      </c>
      <c r="AC467" s="31">
        <f>主动技能!AJ470</f>
        <v>4</v>
      </c>
      <c r="AD467" s="31">
        <f>主动技能!BF470</f>
        <v>100803</v>
      </c>
      <c r="AE467" s="1">
        <f t="shared" si="7"/>
        <v>4</v>
      </c>
    </row>
    <row r="468" spans="1:31" s="31" customFormat="1" x14ac:dyDescent="0.15">
      <c r="A468" s="31">
        <f>主动技能!B471</f>
        <v>10080305</v>
      </c>
      <c r="B468" s="4" t="str">
        <f>主动技能!H471</f>
        <v>极寒冰爆</v>
      </c>
      <c r="C468" s="4" t="str">
        <f>主动技能!I471</f>
        <v>对敌方全体攻击，造成125%攻击力（+933）点伤害。并附带减速。</v>
      </c>
      <c r="D468" s="4">
        <f>VLOOKUP(主动技能!J471,对应表!F:G,2,FALSE)</f>
        <v>1</v>
      </c>
      <c r="E468" s="4">
        <f>VLOOKUP(主动技能!K471,对应表!J:K,2,FALSE)</f>
        <v>1</v>
      </c>
      <c r="F468" s="4">
        <f>VLOOKUP(主动技能!L471,对应表!N:O,2,FALSE)</f>
        <v>9</v>
      </c>
      <c r="G468" s="4">
        <f>IF(主动技能!M471="必中",2,1)</f>
        <v>1</v>
      </c>
      <c r="H468" s="4">
        <f>主动技能!N471</f>
        <v>100</v>
      </c>
      <c r="I468" s="4">
        <f>主动技能!O471</f>
        <v>100</v>
      </c>
      <c r="J468" s="31" t="str">
        <f>主动技能!P471</f>
        <v>||eff_jihanbingbao|</v>
      </c>
      <c r="K468" s="31">
        <f>主动技能!Q471</f>
        <v>3</v>
      </c>
      <c r="L468" s="31">
        <f>主动技能!R471</f>
        <v>0</v>
      </c>
      <c r="M468" s="31">
        <f>主动技能!S471</f>
        <v>0</v>
      </c>
      <c r="N468" s="31" t="str">
        <f>IF(主动技能!T471="","",主动技能!T471)</f>
        <v>100003:100:2:0</v>
      </c>
      <c r="O468" s="31" t="str">
        <f>IF(主动技能!U471="","",主动技能!U471)</f>
        <v/>
      </c>
      <c r="P468" s="31" t="str">
        <f>IF(主动技能!V471="","",主动技能!V471)</f>
        <v>skill_22</v>
      </c>
      <c r="Q468" s="31" t="str">
        <f>IF(主动技能!W471="","")</f>
        <v/>
      </c>
      <c r="R468" s="31" t="str">
        <f>IF(主动技能!X471="","")</f>
        <v/>
      </c>
      <c r="S468" s="31">
        <f>主动技能!Y471</f>
        <v>0</v>
      </c>
      <c r="T468" s="31">
        <f>主动技能!Z471</f>
        <v>125</v>
      </c>
      <c r="U468" s="31">
        <f>主动技能!AB471</f>
        <v>933</v>
      </c>
      <c r="V468" s="31">
        <f>主动技能!AC471</f>
        <v>0</v>
      </c>
      <c r="W468" s="31">
        <f>主动技能!AD471</f>
        <v>0</v>
      </c>
      <c r="X468" s="31">
        <f>主动技能!AE471</f>
        <v>1</v>
      </c>
      <c r="Y468" s="31">
        <f>主动技能!AF471</f>
        <v>2</v>
      </c>
      <c r="Z468" s="31">
        <f>主动技能!AG471</f>
        <v>2</v>
      </c>
      <c r="AA468" s="31" t="str">
        <f>主动技能!AH471</f>
        <v>attackex</v>
      </c>
      <c r="AB468" s="31" t="str">
        <f>IF(主动技能!AI471="","")</f>
        <v/>
      </c>
      <c r="AC468" s="31">
        <f>主动技能!AJ471</f>
        <v>5</v>
      </c>
      <c r="AD468" s="31">
        <f>主动技能!BF471</f>
        <v>100803</v>
      </c>
      <c r="AE468" s="1">
        <f t="shared" si="7"/>
        <v>5</v>
      </c>
    </row>
    <row r="469" spans="1:31" s="31" customFormat="1" x14ac:dyDescent="0.15">
      <c r="A469" s="31">
        <f>主动技能!B472</f>
        <v>10080306</v>
      </c>
      <c r="B469" s="4" t="str">
        <f>主动技能!H472</f>
        <v>极寒冰爆</v>
      </c>
      <c r="C469" s="4" t="str">
        <f>主动技能!I472</f>
        <v>对敌方全体攻击，造成125%攻击力（+1372）点伤害。并附带减速。</v>
      </c>
      <c r="D469" s="4">
        <f>VLOOKUP(主动技能!J472,对应表!F:G,2,FALSE)</f>
        <v>1</v>
      </c>
      <c r="E469" s="4">
        <f>VLOOKUP(主动技能!K472,对应表!J:K,2,FALSE)</f>
        <v>1</v>
      </c>
      <c r="F469" s="4">
        <f>VLOOKUP(主动技能!L472,对应表!N:O,2,FALSE)</f>
        <v>9</v>
      </c>
      <c r="G469" s="4">
        <f>IF(主动技能!M472="必中",2,1)</f>
        <v>1</v>
      </c>
      <c r="H469" s="4">
        <f>主动技能!N472</f>
        <v>100</v>
      </c>
      <c r="I469" s="4">
        <f>主动技能!O472</f>
        <v>100</v>
      </c>
      <c r="J469" s="31" t="str">
        <f>主动技能!P472</f>
        <v>||eff_jihanbingbao|</v>
      </c>
      <c r="K469" s="31">
        <f>主动技能!Q472</f>
        <v>3</v>
      </c>
      <c r="L469" s="31">
        <f>主动技能!R472</f>
        <v>0</v>
      </c>
      <c r="M469" s="31">
        <f>主动技能!S472</f>
        <v>0</v>
      </c>
      <c r="N469" s="31" t="str">
        <f>IF(主动技能!T472="","",主动技能!T472)</f>
        <v>100003:100:2:0</v>
      </c>
      <c r="O469" s="31" t="str">
        <f>IF(主动技能!U472="","",主动技能!U472)</f>
        <v/>
      </c>
      <c r="P469" s="31" t="str">
        <f>IF(主动技能!V472="","",主动技能!V472)</f>
        <v>skill_22</v>
      </c>
      <c r="Q469" s="31" t="str">
        <f>IF(主动技能!W472="","")</f>
        <v/>
      </c>
      <c r="R469" s="31" t="str">
        <f>IF(主动技能!X472="","")</f>
        <v/>
      </c>
      <c r="S469" s="31">
        <f>主动技能!Y472</f>
        <v>0</v>
      </c>
      <c r="T469" s="31">
        <f>主动技能!Z472</f>
        <v>125</v>
      </c>
      <c r="U469" s="31">
        <f>主动技能!AB472</f>
        <v>1372</v>
      </c>
      <c r="V469" s="31">
        <f>主动技能!AC472</f>
        <v>0</v>
      </c>
      <c r="W469" s="31">
        <f>主动技能!AD472</f>
        <v>0</v>
      </c>
      <c r="X469" s="31">
        <f>主动技能!AE472</f>
        <v>1</v>
      </c>
      <c r="Y469" s="31">
        <f>主动技能!AF472</f>
        <v>2</v>
      </c>
      <c r="Z469" s="31">
        <f>主动技能!AG472</f>
        <v>2</v>
      </c>
      <c r="AA469" s="31" t="str">
        <f>主动技能!AH472</f>
        <v>attackex</v>
      </c>
      <c r="AB469" s="31" t="str">
        <f>IF(主动技能!AI472="","")</f>
        <v/>
      </c>
      <c r="AC469" s="31">
        <f>主动技能!AJ472</f>
        <v>6</v>
      </c>
      <c r="AD469" s="31">
        <f>主动技能!BF472</f>
        <v>100803</v>
      </c>
      <c r="AE469" s="1">
        <f t="shared" si="7"/>
        <v>6</v>
      </c>
    </row>
    <row r="470" spans="1:31" s="31" customFormat="1" x14ac:dyDescent="0.15">
      <c r="A470" s="31">
        <f>主动技能!B473</f>
        <v>10080307</v>
      </c>
      <c r="B470" s="4" t="str">
        <f>主动技能!H473</f>
        <v>极寒冰爆</v>
      </c>
      <c r="C470" s="4" t="str">
        <f>主动技能!I473</f>
        <v>对敌方全体攻击，造成125%攻击力（+1994）点伤害。并附带减速。</v>
      </c>
      <c r="D470" s="4">
        <f>VLOOKUP(主动技能!J473,对应表!F:G,2,FALSE)</f>
        <v>1</v>
      </c>
      <c r="E470" s="4">
        <f>VLOOKUP(主动技能!K473,对应表!J:K,2,FALSE)</f>
        <v>1</v>
      </c>
      <c r="F470" s="4">
        <f>VLOOKUP(主动技能!L473,对应表!N:O,2,FALSE)</f>
        <v>9</v>
      </c>
      <c r="G470" s="4">
        <f>IF(主动技能!M473="必中",2,1)</f>
        <v>1</v>
      </c>
      <c r="H470" s="4">
        <f>主动技能!N473</f>
        <v>100</v>
      </c>
      <c r="I470" s="4">
        <f>主动技能!O473</f>
        <v>100</v>
      </c>
      <c r="J470" s="31" t="str">
        <f>主动技能!P473</f>
        <v>||eff_jihanbingbao|</v>
      </c>
      <c r="K470" s="31">
        <f>主动技能!Q473</f>
        <v>3</v>
      </c>
      <c r="L470" s="31">
        <f>主动技能!R473</f>
        <v>0</v>
      </c>
      <c r="M470" s="31">
        <f>主动技能!S473</f>
        <v>0</v>
      </c>
      <c r="N470" s="31" t="str">
        <f>IF(主动技能!T473="","",主动技能!T473)</f>
        <v>100003:100:2:0</v>
      </c>
      <c r="O470" s="31" t="str">
        <f>IF(主动技能!U473="","",主动技能!U473)</f>
        <v/>
      </c>
      <c r="P470" s="31" t="str">
        <f>IF(主动技能!V473="","",主动技能!V473)</f>
        <v>skill_22</v>
      </c>
      <c r="Q470" s="31" t="str">
        <f>IF(主动技能!W473="","")</f>
        <v/>
      </c>
      <c r="R470" s="31" t="str">
        <f>IF(主动技能!X473="","")</f>
        <v/>
      </c>
      <c r="S470" s="31">
        <f>主动技能!Y473</f>
        <v>0</v>
      </c>
      <c r="T470" s="31">
        <f>主动技能!Z473</f>
        <v>125</v>
      </c>
      <c r="U470" s="31">
        <f>主动技能!AB473</f>
        <v>1994</v>
      </c>
      <c r="V470" s="31">
        <f>主动技能!AC473</f>
        <v>0</v>
      </c>
      <c r="W470" s="31">
        <f>主动技能!AD473</f>
        <v>0</v>
      </c>
      <c r="X470" s="31">
        <f>主动技能!AE473</f>
        <v>1</v>
      </c>
      <c r="Y470" s="31">
        <f>主动技能!AF473</f>
        <v>2</v>
      </c>
      <c r="Z470" s="31">
        <f>主动技能!AG473</f>
        <v>2</v>
      </c>
      <c r="AA470" s="31" t="str">
        <f>主动技能!AH473</f>
        <v>attackex</v>
      </c>
      <c r="AB470" s="31" t="str">
        <f>IF(主动技能!AI473="","")</f>
        <v/>
      </c>
      <c r="AC470" s="31">
        <f>主动技能!AJ473</f>
        <v>7</v>
      </c>
      <c r="AD470" s="31">
        <f>主动技能!BF473</f>
        <v>100803</v>
      </c>
      <c r="AE470" s="1">
        <f t="shared" si="7"/>
        <v>7</v>
      </c>
    </row>
    <row r="471" spans="1:31" s="31" customFormat="1" x14ac:dyDescent="0.15">
      <c r="A471" s="31">
        <f>主动技能!B474</f>
        <v>10080308</v>
      </c>
      <c r="B471" s="4" t="str">
        <f>主动技能!H474</f>
        <v>极寒冰爆</v>
      </c>
      <c r="C471" s="4" t="str">
        <f>主动技能!I474</f>
        <v>对敌方全体攻击，造成125%攻击力（+2874）点伤害。并附带减速。</v>
      </c>
      <c r="D471" s="4">
        <f>VLOOKUP(主动技能!J474,对应表!F:G,2,FALSE)</f>
        <v>1</v>
      </c>
      <c r="E471" s="4">
        <f>VLOOKUP(主动技能!K474,对应表!J:K,2,FALSE)</f>
        <v>1</v>
      </c>
      <c r="F471" s="4">
        <f>VLOOKUP(主动技能!L474,对应表!N:O,2,FALSE)</f>
        <v>9</v>
      </c>
      <c r="G471" s="4">
        <f>IF(主动技能!M474="必中",2,1)</f>
        <v>1</v>
      </c>
      <c r="H471" s="4">
        <f>主动技能!N474</f>
        <v>100</v>
      </c>
      <c r="I471" s="4">
        <f>主动技能!O474</f>
        <v>100</v>
      </c>
      <c r="J471" s="31" t="str">
        <f>主动技能!P474</f>
        <v>||eff_jihanbingbao|</v>
      </c>
      <c r="K471" s="31">
        <f>主动技能!Q474</f>
        <v>3</v>
      </c>
      <c r="L471" s="31">
        <f>主动技能!R474</f>
        <v>0</v>
      </c>
      <c r="M471" s="31">
        <f>主动技能!S474</f>
        <v>0</v>
      </c>
      <c r="N471" s="31" t="str">
        <f>IF(主动技能!T474="","",主动技能!T474)</f>
        <v>100003:100:2:0</v>
      </c>
      <c r="O471" s="31" t="str">
        <f>IF(主动技能!U474="","",主动技能!U474)</f>
        <v/>
      </c>
      <c r="P471" s="31" t="str">
        <f>IF(主动技能!V474="","",主动技能!V474)</f>
        <v>skill_22</v>
      </c>
      <c r="Q471" s="31" t="str">
        <f>IF(主动技能!W474="","")</f>
        <v/>
      </c>
      <c r="R471" s="31" t="str">
        <f>IF(主动技能!X474="","")</f>
        <v/>
      </c>
      <c r="S471" s="31">
        <f>主动技能!Y474</f>
        <v>0</v>
      </c>
      <c r="T471" s="31">
        <f>主动技能!Z474</f>
        <v>125</v>
      </c>
      <c r="U471" s="31">
        <f>主动技能!AB474</f>
        <v>2874</v>
      </c>
      <c r="V471" s="31">
        <f>主动技能!AC474</f>
        <v>0</v>
      </c>
      <c r="W471" s="31">
        <f>主动技能!AD474</f>
        <v>0</v>
      </c>
      <c r="X471" s="31">
        <f>主动技能!AE474</f>
        <v>1</v>
      </c>
      <c r="Y471" s="31">
        <f>主动技能!AF474</f>
        <v>2</v>
      </c>
      <c r="Z471" s="31">
        <f>主动技能!AG474</f>
        <v>2</v>
      </c>
      <c r="AA471" s="31" t="str">
        <f>主动技能!AH474</f>
        <v>attackex</v>
      </c>
      <c r="AB471" s="31" t="str">
        <f>IF(主动技能!AI474="","")</f>
        <v/>
      </c>
      <c r="AC471" s="31">
        <f>主动技能!AJ474</f>
        <v>8</v>
      </c>
      <c r="AD471" s="31">
        <f>主动技能!BF474</f>
        <v>100803</v>
      </c>
      <c r="AE471" s="1">
        <f t="shared" si="7"/>
        <v>8</v>
      </c>
    </row>
    <row r="472" spans="1:31" s="31" customFormat="1" x14ac:dyDescent="0.15">
      <c r="A472" s="31">
        <f>主动技能!B475</f>
        <v>10080309</v>
      </c>
      <c r="B472" s="4" t="str">
        <f>主动技能!H475</f>
        <v>极寒冰爆</v>
      </c>
      <c r="C472" s="4" t="str">
        <f>主动技能!I475</f>
        <v>对敌方全体攻击，造成125%攻击力（+4120）点伤害。并附带减速。</v>
      </c>
      <c r="D472" s="4">
        <f>VLOOKUP(主动技能!J475,对应表!F:G,2,FALSE)</f>
        <v>1</v>
      </c>
      <c r="E472" s="4">
        <f>VLOOKUP(主动技能!K475,对应表!J:K,2,FALSE)</f>
        <v>1</v>
      </c>
      <c r="F472" s="4">
        <f>VLOOKUP(主动技能!L475,对应表!N:O,2,FALSE)</f>
        <v>9</v>
      </c>
      <c r="G472" s="4">
        <f>IF(主动技能!M475="必中",2,1)</f>
        <v>1</v>
      </c>
      <c r="H472" s="4">
        <f>主动技能!N475</f>
        <v>100</v>
      </c>
      <c r="I472" s="4">
        <f>主动技能!O475</f>
        <v>100</v>
      </c>
      <c r="J472" s="31" t="str">
        <f>主动技能!P475</f>
        <v>||eff_jihanbingbao|</v>
      </c>
      <c r="K472" s="31">
        <f>主动技能!Q475</f>
        <v>3</v>
      </c>
      <c r="L472" s="31">
        <f>主动技能!R475</f>
        <v>0</v>
      </c>
      <c r="M472" s="31">
        <f>主动技能!S475</f>
        <v>0</v>
      </c>
      <c r="N472" s="31" t="str">
        <f>IF(主动技能!T475="","",主动技能!T475)</f>
        <v>100003:100:2:0</v>
      </c>
      <c r="O472" s="31" t="str">
        <f>IF(主动技能!U475="","",主动技能!U475)</f>
        <v/>
      </c>
      <c r="P472" s="31" t="str">
        <f>IF(主动技能!V475="","",主动技能!V475)</f>
        <v>skill_22</v>
      </c>
      <c r="Q472" s="31" t="str">
        <f>IF(主动技能!W475="","")</f>
        <v/>
      </c>
      <c r="R472" s="31" t="str">
        <f>IF(主动技能!X475="","")</f>
        <v/>
      </c>
      <c r="S472" s="31">
        <f>主动技能!Y475</f>
        <v>0</v>
      </c>
      <c r="T472" s="31">
        <f>主动技能!Z475</f>
        <v>125</v>
      </c>
      <c r="U472" s="31">
        <f>主动技能!AB475</f>
        <v>4120</v>
      </c>
      <c r="V472" s="31">
        <f>主动技能!AC475</f>
        <v>0</v>
      </c>
      <c r="W472" s="31">
        <f>主动技能!AD475</f>
        <v>0</v>
      </c>
      <c r="X472" s="31">
        <f>主动技能!AE475</f>
        <v>1</v>
      </c>
      <c r="Y472" s="31">
        <f>主动技能!AF475</f>
        <v>2</v>
      </c>
      <c r="Z472" s="31">
        <f>主动技能!AG475</f>
        <v>2</v>
      </c>
      <c r="AA472" s="31" t="str">
        <f>主动技能!AH475</f>
        <v>attackex</v>
      </c>
      <c r="AB472" s="31" t="str">
        <f>IF(主动技能!AI475="","")</f>
        <v/>
      </c>
      <c r="AC472" s="31">
        <f>主动技能!AJ475</f>
        <v>9</v>
      </c>
      <c r="AD472" s="31">
        <f>主动技能!BF475</f>
        <v>100803</v>
      </c>
      <c r="AE472" s="1">
        <f t="shared" si="7"/>
        <v>9</v>
      </c>
    </row>
    <row r="473" spans="1:31" s="31" customFormat="1" x14ac:dyDescent="0.15">
      <c r="A473" s="31">
        <f>主动技能!B476</f>
        <v>10080310</v>
      </c>
      <c r="B473" s="4" t="str">
        <f>主动技能!H476</f>
        <v>极寒冰爆</v>
      </c>
      <c r="C473" s="4" t="str">
        <f>主动技能!I476</f>
        <v>对敌方全体攻击，造成125%攻击力（+5883）点伤害。并附带减速。</v>
      </c>
      <c r="D473" s="4">
        <f>VLOOKUP(主动技能!J476,对应表!F:G,2,FALSE)</f>
        <v>1</v>
      </c>
      <c r="E473" s="4">
        <f>VLOOKUP(主动技能!K476,对应表!J:K,2,FALSE)</f>
        <v>1</v>
      </c>
      <c r="F473" s="4">
        <f>VLOOKUP(主动技能!L476,对应表!N:O,2,FALSE)</f>
        <v>9</v>
      </c>
      <c r="G473" s="4">
        <f>IF(主动技能!M476="必中",2,1)</f>
        <v>1</v>
      </c>
      <c r="H473" s="4">
        <f>主动技能!N476</f>
        <v>100</v>
      </c>
      <c r="I473" s="4">
        <f>主动技能!O476</f>
        <v>100</v>
      </c>
      <c r="J473" s="31" t="str">
        <f>主动技能!P476</f>
        <v>||eff_jihanbingbao|</v>
      </c>
      <c r="K473" s="31">
        <f>主动技能!Q476</f>
        <v>3</v>
      </c>
      <c r="L473" s="31">
        <f>主动技能!R476</f>
        <v>0</v>
      </c>
      <c r="M473" s="31">
        <f>主动技能!S476</f>
        <v>0</v>
      </c>
      <c r="N473" s="31" t="str">
        <f>IF(主动技能!T476="","",主动技能!T476)</f>
        <v>100003:100:2:0</v>
      </c>
      <c r="O473" s="31" t="str">
        <f>IF(主动技能!U476="","",主动技能!U476)</f>
        <v/>
      </c>
      <c r="P473" s="31" t="str">
        <f>IF(主动技能!V476="","",主动技能!V476)</f>
        <v>skill_22</v>
      </c>
      <c r="Q473" s="31" t="str">
        <f>IF(主动技能!W476="","")</f>
        <v/>
      </c>
      <c r="R473" s="31" t="str">
        <f>IF(主动技能!X476="","")</f>
        <v/>
      </c>
      <c r="S473" s="31">
        <f>主动技能!Y476</f>
        <v>0</v>
      </c>
      <c r="T473" s="31">
        <f>主动技能!Z476</f>
        <v>125</v>
      </c>
      <c r="U473" s="31">
        <f>主动技能!AB476</f>
        <v>5883</v>
      </c>
      <c r="V473" s="31">
        <f>主动技能!AC476</f>
        <v>0</v>
      </c>
      <c r="W473" s="31">
        <f>主动技能!AD476</f>
        <v>0</v>
      </c>
      <c r="X473" s="31">
        <f>主动技能!AE476</f>
        <v>1</v>
      </c>
      <c r="Y473" s="31">
        <f>主动技能!AF476</f>
        <v>2</v>
      </c>
      <c r="Z473" s="31">
        <f>主动技能!AG476</f>
        <v>2</v>
      </c>
      <c r="AA473" s="31" t="str">
        <f>主动技能!AH476</f>
        <v>attackex</v>
      </c>
      <c r="AB473" s="31" t="str">
        <f>IF(主动技能!AI476="","")</f>
        <v/>
      </c>
      <c r="AC473" s="31">
        <f>主动技能!AJ476</f>
        <v>10</v>
      </c>
      <c r="AD473" s="31">
        <f>主动技能!BF476</f>
        <v>100803</v>
      </c>
      <c r="AE473" s="1">
        <f t="shared" si="7"/>
        <v>10</v>
      </c>
    </row>
    <row r="474" spans="1:31" s="31" customFormat="1" x14ac:dyDescent="0.15">
      <c r="A474" s="31">
        <f>主动技能!B477</f>
        <v>10080311</v>
      </c>
      <c r="B474" s="4" t="str">
        <f>主动技能!H477</f>
        <v>极寒冰爆</v>
      </c>
      <c r="C474" s="4" t="str">
        <f>主动技能!I477</f>
        <v>对敌方全体攻击，造成125%攻击力（+8380）点伤害。并附带减速。</v>
      </c>
      <c r="D474" s="4">
        <f>VLOOKUP(主动技能!J477,对应表!F:G,2,FALSE)</f>
        <v>1</v>
      </c>
      <c r="E474" s="4">
        <f>VLOOKUP(主动技能!K477,对应表!J:K,2,FALSE)</f>
        <v>1</v>
      </c>
      <c r="F474" s="4">
        <f>VLOOKUP(主动技能!L477,对应表!N:O,2,FALSE)</f>
        <v>9</v>
      </c>
      <c r="G474" s="4">
        <f>IF(主动技能!M477="必中",2,1)</f>
        <v>1</v>
      </c>
      <c r="H474" s="4">
        <f>主动技能!N477</f>
        <v>100</v>
      </c>
      <c r="I474" s="4">
        <f>主动技能!O477</f>
        <v>100</v>
      </c>
      <c r="J474" s="31" t="str">
        <f>主动技能!P477</f>
        <v>||eff_jihanbingbao|</v>
      </c>
      <c r="K474" s="31">
        <f>主动技能!Q477</f>
        <v>3</v>
      </c>
      <c r="L474" s="31">
        <f>主动技能!R477</f>
        <v>0</v>
      </c>
      <c r="M474" s="31">
        <f>主动技能!S477</f>
        <v>0</v>
      </c>
      <c r="N474" s="31" t="str">
        <f>IF(主动技能!T477="","",主动技能!T477)</f>
        <v>100003:100:2:0</v>
      </c>
      <c r="O474" s="31" t="str">
        <f>IF(主动技能!U477="","",主动技能!U477)</f>
        <v/>
      </c>
      <c r="P474" s="31" t="str">
        <f>IF(主动技能!V477="","",主动技能!V477)</f>
        <v>skill_22</v>
      </c>
      <c r="Q474" s="31" t="str">
        <f>IF(主动技能!W477="","")</f>
        <v/>
      </c>
      <c r="R474" s="31" t="str">
        <f>IF(主动技能!X477="","")</f>
        <v/>
      </c>
      <c r="S474" s="31">
        <f>主动技能!Y477</f>
        <v>0</v>
      </c>
      <c r="T474" s="31">
        <f>主动技能!Z477</f>
        <v>125</v>
      </c>
      <c r="U474" s="31">
        <f>主动技能!AB477</f>
        <v>8380</v>
      </c>
      <c r="V474" s="31">
        <f>主动技能!AC477</f>
        <v>0</v>
      </c>
      <c r="W474" s="31">
        <f>主动技能!AD477</f>
        <v>0</v>
      </c>
      <c r="X474" s="31">
        <f>主动技能!AE477</f>
        <v>1</v>
      </c>
      <c r="Y474" s="31">
        <f>主动技能!AF477</f>
        <v>2</v>
      </c>
      <c r="Z474" s="31">
        <f>主动技能!AG477</f>
        <v>2</v>
      </c>
      <c r="AA474" s="31" t="str">
        <f>主动技能!AH477</f>
        <v>attackex</v>
      </c>
      <c r="AB474" s="31" t="str">
        <f>IF(主动技能!AI477="","")</f>
        <v/>
      </c>
      <c r="AC474" s="31">
        <f>主动技能!AJ477</f>
        <v>11</v>
      </c>
      <c r="AD474" s="31">
        <f>主动技能!BF477</f>
        <v>100803</v>
      </c>
      <c r="AE474" s="1">
        <f t="shared" si="7"/>
        <v>11</v>
      </c>
    </row>
    <row r="475" spans="1:31" s="31" customFormat="1" x14ac:dyDescent="0.15">
      <c r="A475" s="31">
        <f>主动技能!B478</f>
        <v>10080312</v>
      </c>
      <c r="B475" s="4" t="str">
        <f>主动技能!H478</f>
        <v>极寒冰爆</v>
      </c>
      <c r="C475" s="4" t="str">
        <f>主动技能!I478</f>
        <v>对敌方全体攻击，造成125%攻击力（+11915）点伤害。并附带减速。</v>
      </c>
      <c r="D475" s="4">
        <f>VLOOKUP(主动技能!J478,对应表!F:G,2,FALSE)</f>
        <v>1</v>
      </c>
      <c r="E475" s="4">
        <f>VLOOKUP(主动技能!K478,对应表!J:K,2,FALSE)</f>
        <v>1</v>
      </c>
      <c r="F475" s="4">
        <f>VLOOKUP(主动技能!L478,对应表!N:O,2,FALSE)</f>
        <v>9</v>
      </c>
      <c r="G475" s="4">
        <f>IF(主动技能!M478="必中",2,1)</f>
        <v>1</v>
      </c>
      <c r="H475" s="4">
        <f>主动技能!N478</f>
        <v>100</v>
      </c>
      <c r="I475" s="4">
        <f>主动技能!O478</f>
        <v>100</v>
      </c>
      <c r="J475" s="31" t="str">
        <f>主动技能!P478</f>
        <v>||eff_jihanbingbao|</v>
      </c>
      <c r="K475" s="31">
        <f>主动技能!Q478</f>
        <v>3</v>
      </c>
      <c r="L475" s="31">
        <f>主动技能!R478</f>
        <v>0</v>
      </c>
      <c r="M475" s="31">
        <f>主动技能!S478</f>
        <v>0</v>
      </c>
      <c r="N475" s="31" t="str">
        <f>IF(主动技能!T478="","",主动技能!T478)</f>
        <v>100003:100:2:0</v>
      </c>
      <c r="O475" s="31" t="str">
        <f>IF(主动技能!U478="","",主动技能!U478)</f>
        <v/>
      </c>
      <c r="P475" s="31" t="str">
        <f>IF(主动技能!V478="","",主动技能!V478)</f>
        <v>skill_22</v>
      </c>
      <c r="Q475" s="31" t="str">
        <f>IF(主动技能!W478="","")</f>
        <v/>
      </c>
      <c r="R475" s="31" t="str">
        <f>IF(主动技能!X478="","")</f>
        <v/>
      </c>
      <c r="S475" s="31">
        <f>主动技能!Y478</f>
        <v>0</v>
      </c>
      <c r="T475" s="31">
        <f>主动技能!Z478</f>
        <v>125</v>
      </c>
      <c r="U475" s="31">
        <f>主动技能!AB478</f>
        <v>11915</v>
      </c>
      <c r="V475" s="31">
        <f>主动技能!AC478</f>
        <v>0</v>
      </c>
      <c r="W475" s="31">
        <f>主动技能!AD478</f>
        <v>0</v>
      </c>
      <c r="X475" s="31">
        <f>主动技能!AE478</f>
        <v>1</v>
      </c>
      <c r="Y475" s="31">
        <f>主动技能!AF478</f>
        <v>2</v>
      </c>
      <c r="Z475" s="31">
        <f>主动技能!AG478</f>
        <v>2</v>
      </c>
      <c r="AA475" s="31" t="str">
        <f>主动技能!AH478</f>
        <v>attackex</v>
      </c>
      <c r="AB475" s="31" t="str">
        <f>IF(主动技能!AI478="","")</f>
        <v/>
      </c>
      <c r="AC475" s="31">
        <f>主动技能!AJ478</f>
        <v>12</v>
      </c>
      <c r="AD475" s="31">
        <f>主动技能!BF478</f>
        <v>100803</v>
      </c>
      <c r="AE475" s="1">
        <f t="shared" si="7"/>
        <v>12</v>
      </c>
    </row>
    <row r="476" spans="1:31" s="31" customFormat="1" x14ac:dyDescent="0.15">
      <c r="A476" s="31">
        <f>主动技能!B479</f>
        <v>10080313</v>
      </c>
      <c r="B476" s="4" t="str">
        <f>主动技能!H479</f>
        <v>极寒冰爆</v>
      </c>
      <c r="C476" s="4" t="str">
        <f>主动技能!I479</f>
        <v>对敌方全体攻击，造成125%攻击力（+16919）点伤害。并附带减速。</v>
      </c>
      <c r="D476" s="4">
        <f>VLOOKUP(主动技能!J479,对应表!F:G,2,FALSE)</f>
        <v>1</v>
      </c>
      <c r="E476" s="4">
        <f>VLOOKUP(主动技能!K479,对应表!J:K,2,FALSE)</f>
        <v>1</v>
      </c>
      <c r="F476" s="4">
        <f>VLOOKUP(主动技能!L479,对应表!N:O,2,FALSE)</f>
        <v>9</v>
      </c>
      <c r="G476" s="4">
        <f>IF(主动技能!M479="必中",2,1)</f>
        <v>1</v>
      </c>
      <c r="H476" s="4">
        <f>主动技能!N479</f>
        <v>100</v>
      </c>
      <c r="I476" s="4">
        <f>主动技能!O479</f>
        <v>100</v>
      </c>
      <c r="J476" s="31" t="str">
        <f>主动技能!P479</f>
        <v>||eff_jihanbingbao|</v>
      </c>
      <c r="K476" s="31">
        <f>主动技能!Q479</f>
        <v>3</v>
      </c>
      <c r="L476" s="31">
        <f>主动技能!R479</f>
        <v>0</v>
      </c>
      <c r="M476" s="31">
        <f>主动技能!S479</f>
        <v>0</v>
      </c>
      <c r="N476" s="31" t="str">
        <f>IF(主动技能!T479="","",主动技能!T479)</f>
        <v>100003:100:2:0</v>
      </c>
      <c r="O476" s="31" t="str">
        <f>IF(主动技能!U479="","",主动技能!U479)</f>
        <v/>
      </c>
      <c r="P476" s="31" t="str">
        <f>IF(主动技能!V479="","",主动技能!V479)</f>
        <v>skill_22</v>
      </c>
      <c r="Q476" s="31" t="str">
        <f>IF(主动技能!W479="","")</f>
        <v/>
      </c>
      <c r="R476" s="31" t="str">
        <f>IF(主动技能!X479="","")</f>
        <v/>
      </c>
      <c r="S476" s="31">
        <f>主动技能!Y479</f>
        <v>0</v>
      </c>
      <c r="T476" s="31">
        <f>主动技能!Z479</f>
        <v>125</v>
      </c>
      <c r="U476" s="31">
        <f>主动技能!AB479</f>
        <v>16919</v>
      </c>
      <c r="V476" s="31">
        <f>主动技能!AC479</f>
        <v>0</v>
      </c>
      <c r="W476" s="31">
        <f>主动技能!AD479</f>
        <v>0</v>
      </c>
      <c r="X476" s="31">
        <f>主动技能!AE479</f>
        <v>1</v>
      </c>
      <c r="Y476" s="31">
        <f>主动技能!AF479</f>
        <v>2</v>
      </c>
      <c r="Z476" s="31">
        <f>主动技能!AG479</f>
        <v>2</v>
      </c>
      <c r="AA476" s="31" t="str">
        <f>主动技能!AH479</f>
        <v>attackex</v>
      </c>
      <c r="AB476" s="31" t="str">
        <f>IF(主动技能!AI479="","")</f>
        <v/>
      </c>
      <c r="AC476" s="31">
        <f>主动技能!AJ479</f>
        <v>13</v>
      </c>
      <c r="AD476" s="31">
        <f>主动技能!BF479</f>
        <v>100803</v>
      </c>
      <c r="AE476" s="1">
        <f t="shared" si="7"/>
        <v>13</v>
      </c>
    </row>
    <row r="477" spans="1:31" s="31" customFormat="1" x14ac:dyDescent="0.15">
      <c r="A477" s="31">
        <f>主动技能!B480</f>
        <v>10080314</v>
      </c>
      <c r="B477" s="4" t="str">
        <f>主动技能!H480</f>
        <v>极寒冰爆</v>
      </c>
      <c r="C477" s="4" t="str">
        <f>主动技能!I480</f>
        <v>对敌方全体攻击，造成125%攻击力（+24004）点伤害。并附带减速。</v>
      </c>
      <c r="D477" s="4">
        <f>VLOOKUP(主动技能!J480,对应表!F:G,2,FALSE)</f>
        <v>1</v>
      </c>
      <c r="E477" s="4">
        <f>VLOOKUP(主动技能!K480,对应表!J:K,2,FALSE)</f>
        <v>1</v>
      </c>
      <c r="F477" s="4">
        <f>VLOOKUP(主动技能!L480,对应表!N:O,2,FALSE)</f>
        <v>9</v>
      </c>
      <c r="G477" s="4">
        <f>IF(主动技能!M480="必中",2,1)</f>
        <v>1</v>
      </c>
      <c r="H477" s="4">
        <f>主动技能!N480</f>
        <v>100</v>
      </c>
      <c r="I477" s="4">
        <f>主动技能!O480</f>
        <v>100</v>
      </c>
      <c r="J477" s="31" t="str">
        <f>主动技能!P480</f>
        <v>||eff_jihanbingbao|</v>
      </c>
      <c r="K477" s="31">
        <f>主动技能!Q480</f>
        <v>3</v>
      </c>
      <c r="L477" s="31">
        <f>主动技能!R480</f>
        <v>0</v>
      </c>
      <c r="M477" s="31">
        <f>主动技能!S480</f>
        <v>0</v>
      </c>
      <c r="N477" s="31" t="str">
        <f>IF(主动技能!T480="","",主动技能!T480)</f>
        <v>100003:100:2:0</v>
      </c>
      <c r="O477" s="31" t="str">
        <f>IF(主动技能!U480="","",主动技能!U480)</f>
        <v/>
      </c>
      <c r="P477" s="31" t="str">
        <f>IF(主动技能!V480="","",主动技能!V480)</f>
        <v>skill_22</v>
      </c>
      <c r="Q477" s="31" t="str">
        <f>IF(主动技能!W480="","")</f>
        <v/>
      </c>
      <c r="R477" s="31" t="str">
        <f>IF(主动技能!X480="","")</f>
        <v/>
      </c>
      <c r="S477" s="31">
        <f>主动技能!Y480</f>
        <v>0</v>
      </c>
      <c r="T477" s="31">
        <f>主动技能!Z480</f>
        <v>125</v>
      </c>
      <c r="U477" s="31">
        <f>主动技能!AB480</f>
        <v>24004</v>
      </c>
      <c r="V477" s="31">
        <f>主动技能!AC480</f>
        <v>0</v>
      </c>
      <c r="W477" s="31">
        <f>主动技能!AD480</f>
        <v>0</v>
      </c>
      <c r="X477" s="31">
        <f>主动技能!AE480</f>
        <v>1</v>
      </c>
      <c r="Y477" s="31">
        <f>主动技能!AF480</f>
        <v>2</v>
      </c>
      <c r="Z477" s="31">
        <f>主动技能!AG480</f>
        <v>2</v>
      </c>
      <c r="AA477" s="31" t="str">
        <f>主动技能!AH480</f>
        <v>attackex</v>
      </c>
      <c r="AB477" s="31" t="str">
        <f>IF(主动技能!AI480="","")</f>
        <v/>
      </c>
      <c r="AC477" s="31">
        <f>主动技能!AJ480</f>
        <v>14</v>
      </c>
      <c r="AD477" s="31">
        <f>主动技能!BF480</f>
        <v>100803</v>
      </c>
      <c r="AE477" s="1">
        <f t="shared" si="7"/>
        <v>14</v>
      </c>
    </row>
    <row r="478" spans="1:31" s="31" customFormat="1" x14ac:dyDescent="0.15">
      <c r="A478" s="31">
        <f>主动技能!B481</f>
        <v>10080315</v>
      </c>
      <c r="B478" s="4" t="str">
        <f>主动技能!H481</f>
        <v>极寒冰爆</v>
      </c>
      <c r="C478" s="4" t="str">
        <f>主动技能!I481</f>
        <v>对敌方全体攻击，造成125%攻击力（+34033）点伤害。并附带减速。</v>
      </c>
      <c r="D478" s="4">
        <f>VLOOKUP(主动技能!J481,对应表!F:G,2,FALSE)</f>
        <v>1</v>
      </c>
      <c r="E478" s="4">
        <f>VLOOKUP(主动技能!K481,对应表!J:K,2,FALSE)</f>
        <v>1</v>
      </c>
      <c r="F478" s="4">
        <f>VLOOKUP(主动技能!L481,对应表!N:O,2,FALSE)</f>
        <v>9</v>
      </c>
      <c r="G478" s="4">
        <f>IF(主动技能!M481="必中",2,1)</f>
        <v>1</v>
      </c>
      <c r="H478" s="4">
        <f>主动技能!N481</f>
        <v>100</v>
      </c>
      <c r="I478" s="4">
        <f>主动技能!O481</f>
        <v>100</v>
      </c>
      <c r="J478" s="31" t="str">
        <f>主动技能!P481</f>
        <v>||eff_jihanbingbao|</v>
      </c>
      <c r="K478" s="31">
        <f>主动技能!Q481</f>
        <v>3</v>
      </c>
      <c r="L478" s="31">
        <f>主动技能!R481</f>
        <v>0</v>
      </c>
      <c r="M478" s="31">
        <f>主动技能!S481</f>
        <v>0</v>
      </c>
      <c r="N478" s="31" t="str">
        <f>IF(主动技能!T481="","",主动技能!T481)</f>
        <v>100003:100:2:0</v>
      </c>
      <c r="O478" s="31" t="str">
        <f>IF(主动技能!U481="","",主动技能!U481)</f>
        <v/>
      </c>
      <c r="P478" s="31" t="str">
        <f>IF(主动技能!V481="","",主动技能!V481)</f>
        <v>skill_22</v>
      </c>
      <c r="Q478" s="31" t="str">
        <f>IF(主动技能!W481="","")</f>
        <v/>
      </c>
      <c r="R478" s="31" t="str">
        <f>IF(主动技能!X481="","")</f>
        <v/>
      </c>
      <c r="S478" s="31">
        <f>主动技能!Y481</f>
        <v>0</v>
      </c>
      <c r="T478" s="31">
        <f>主动技能!Z481</f>
        <v>125</v>
      </c>
      <c r="U478" s="31">
        <f>主动技能!AB481</f>
        <v>34033</v>
      </c>
      <c r="V478" s="31">
        <f>主动技能!AC481</f>
        <v>0</v>
      </c>
      <c r="W478" s="31">
        <f>主动技能!AD481</f>
        <v>0</v>
      </c>
      <c r="X478" s="31">
        <f>主动技能!AE481</f>
        <v>1</v>
      </c>
      <c r="Y478" s="31">
        <f>主动技能!AF481</f>
        <v>2</v>
      </c>
      <c r="Z478" s="31">
        <f>主动技能!AG481</f>
        <v>2</v>
      </c>
      <c r="AA478" s="31" t="str">
        <f>主动技能!AH481</f>
        <v>attackex</v>
      </c>
      <c r="AB478" s="31" t="str">
        <f>IF(主动技能!AI481="","")</f>
        <v/>
      </c>
      <c r="AC478" s="31">
        <f>主动技能!AJ481</f>
        <v>15</v>
      </c>
      <c r="AD478" s="31">
        <f>主动技能!BF481</f>
        <v>100803</v>
      </c>
      <c r="AE478" s="1">
        <f t="shared" si="7"/>
        <v>15</v>
      </c>
    </row>
    <row r="479" spans="1:31" s="31" customFormat="1" x14ac:dyDescent="0.15">
      <c r="A479" s="31">
        <f>主动技能!B482</f>
        <v>10080316</v>
      </c>
      <c r="B479" s="4" t="str">
        <f>主动技能!H482</f>
        <v>极寒冰爆</v>
      </c>
      <c r="C479" s="4" t="str">
        <f>主动技能!I482</f>
        <v>对敌方全体攻击，造成125%攻击力（+48232）点伤害。并附带减速。</v>
      </c>
      <c r="D479" s="4">
        <f>VLOOKUP(主动技能!J482,对应表!F:G,2,FALSE)</f>
        <v>1</v>
      </c>
      <c r="E479" s="4">
        <f>VLOOKUP(主动技能!K482,对应表!J:K,2,FALSE)</f>
        <v>1</v>
      </c>
      <c r="F479" s="4">
        <f>VLOOKUP(主动技能!L482,对应表!N:O,2,FALSE)</f>
        <v>9</v>
      </c>
      <c r="G479" s="4">
        <f>IF(主动技能!M482="必中",2,1)</f>
        <v>1</v>
      </c>
      <c r="H479" s="4">
        <f>主动技能!N482</f>
        <v>100</v>
      </c>
      <c r="I479" s="4">
        <f>主动技能!O482</f>
        <v>100</v>
      </c>
      <c r="J479" s="31" t="str">
        <f>主动技能!P482</f>
        <v>||eff_jihanbingbao|</v>
      </c>
      <c r="K479" s="31">
        <f>主动技能!Q482</f>
        <v>3</v>
      </c>
      <c r="L479" s="31">
        <f>主动技能!R482</f>
        <v>0</v>
      </c>
      <c r="M479" s="31">
        <f>主动技能!S482</f>
        <v>0</v>
      </c>
      <c r="N479" s="31" t="str">
        <f>IF(主动技能!T482="","",主动技能!T482)</f>
        <v>100003:100:2:0</v>
      </c>
      <c r="O479" s="31" t="str">
        <f>IF(主动技能!U482="","",主动技能!U482)</f>
        <v/>
      </c>
      <c r="P479" s="31" t="str">
        <f>IF(主动技能!V482="","",主动技能!V482)</f>
        <v>skill_22</v>
      </c>
      <c r="Q479" s="31" t="str">
        <f>IF(主动技能!W482="","")</f>
        <v/>
      </c>
      <c r="R479" s="31" t="str">
        <f>IF(主动技能!X482="","")</f>
        <v/>
      </c>
      <c r="S479" s="31">
        <f>主动技能!Y482</f>
        <v>0</v>
      </c>
      <c r="T479" s="31">
        <f>主动技能!Z482</f>
        <v>125</v>
      </c>
      <c r="U479" s="31">
        <f>主动技能!AB482</f>
        <v>48232</v>
      </c>
      <c r="V479" s="31">
        <f>主动技能!AC482</f>
        <v>0</v>
      </c>
      <c r="W479" s="31">
        <f>主动技能!AD482</f>
        <v>0</v>
      </c>
      <c r="X479" s="31">
        <f>主动技能!AE482</f>
        <v>1</v>
      </c>
      <c r="Y479" s="31">
        <f>主动技能!AF482</f>
        <v>2</v>
      </c>
      <c r="Z479" s="31">
        <f>主动技能!AG482</f>
        <v>2</v>
      </c>
      <c r="AA479" s="31" t="str">
        <f>主动技能!AH482</f>
        <v>attackex</v>
      </c>
      <c r="AB479" s="31" t="str">
        <f>IF(主动技能!AI482="","")</f>
        <v/>
      </c>
      <c r="AC479" s="31">
        <f>主动技能!AJ482</f>
        <v>16</v>
      </c>
      <c r="AD479" s="31">
        <f>主动技能!BF482</f>
        <v>100803</v>
      </c>
      <c r="AE479" s="1">
        <f t="shared" si="7"/>
        <v>16</v>
      </c>
    </row>
    <row r="480" spans="1:31" s="31" customFormat="1" x14ac:dyDescent="0.15">
      <c r="A480" s="31">
        <f>主动技能!B483</f>
        <v>10080317</v>
      </c>
      <c r="B480" s="4" t="str">
        <f>主动技能!H483</f>
        <v>极寒冰爆</v>
      </c>
      <c r="C480" s="4" t="str">
        <f>主动技能!I483</f>
        <v>对敌方全体攻击，造成125%攻击力（+68333）点伤害。并附带减速。</v>
      </c>
      <c r="D480" s="4">
        <f>VLOOKUP(主动技能!J483,对应表!F:G,2,FALSE)</f>
        <v>1</v>
      </c>
      <c r="E480" s="4">
        <f>VLOOKUP(主动技能!K483,对应表!J:K,2,FALSE)</f>
        <v>1</v>
      </c>
      <c r="F480" s="4">
        <f>VLOOKUP(主动技能!L483,对应表!N:O,2,FALSE)</f>
        <v>9</v>
      </c>
      <c r="G480" s="4">
        <f>IF(主动技能!M483="必中",2,1)</f>
        <v>1</v>
      </c>
      <c r="H480" s="4">
        <f>主动技能!N483</f>
        <v>100</v>
      </c>
      <c r="I480" s="4">
        <f>主动技能!O483</f>
        <v>100</v>
      </c>
      <c r="J480" s="31" t="str">
        <f>主动技能!P483</f>
        <v>||eff_jihanbingbao|</v>
      </c>
      <c r="K480" s="31">
        <f>主动技能!Q483</f>
        <v>3</v>
      </c>
      <c r="L480" s="31">
        <f>主动技能!R483</f>
        <v>0</v>
      </c>
      <c r="M480" s="31">
        <f>主动技能!S483</f>
        <v>0</v>
      </c>
      <c r="N480" s="31" t="str">
        <f>IF(主动技能!T483="","",主动技能!T483)</f>
        <v>100003:100:2:0</v>
      </c>
      <c r="O480" s="31" t="str">
        <f>IF(主动技能!U483="","",主动技能!U483)</f>
        <v/>
      </c>
      <c r="P480" s="31" t="str">
        <f>IF(主动技能!V483="","",主动技能!V483)</f>
        <v>skill_22</v>
      </c>
      <c r="Q480" s="31" t="str">
        <f>IF(主动技能!W483="","")</f>
        <v/>
      </c>
      <c r="R480" s="31" t="str">
        <f>IF(主动技能!X483="","")</f>
        <v/>
      </c>
      <c r="S480" s="31">
        <f>主动技能!Y483</f>
        <v>0</v>
      </c>
      <c r="T480" s="31">
        <f>主动技能!Z483</f>
        <v>125</v>
      </c>
      <c r="U480" s="31">
        <f>主动技能!AB483</f>
        <v>68333</v>
      </c>
      <c r="V480" s="31">
        <f>主动技能!AC483</f>
        <v>0</v>
      </c>
      <c r="W480" s="31">
        <f>主动技能!AD483</f>
        <v>0</v>
      </c>
      <c r="X480" s="31">
        <f>主动技能!AE483</f>
        <v>1</v>
      </c>
      <c r="Y480" s="31">
        <f>主动技能!AF483</f>
        <v>2</v>
      </c>
      <c r="Z480" s="31">
        <f>主动技能!AG483</f>
        <v>2</v>
      </c>
      <c r="AA480" s="31" t="str">
        <f>主动技能!AH483</f>
        <v>attackex</v>
      </c>
      <c r="AB480" s="31" t="str">
        <f>IF(主动技能!AI483="","")</f>
        <v/>
      </c>
      <c r="AC480" s="31">
        <f>主动技能!AJ483</f>
        <v>17</v>
      </c>
      <c r="AD480" s="31">
        <f>主动技能!BF483</f>
        <v>100803</v>
      </c>
      <c r="AE480" s="1">
        <f t="shared" si="7"/>
        <v>17</v>
      </c>
    </row>
    <row r="481" spans="1:31" s="31" customFormat="1" x14ac:dyDescent="0.15">
      <c r="A481" s="31">
        <f>主动技能!B484</f>
        <v>10080318</v>
      </c>
      <c r="B481" s="4" t="str">
        <f>主动技能!H484</f>
        <v>极寒冰爆</v>
      </c>
      <c r="C481" s="4" t="str">
        <f>主动技能!I484</f>
        <v>对敌方全体攻击，造成125%攻击力（+96791）点伤害。并附带减速。</v>
      </c>
      <c r="D481" s="4">
        <f>VLOOKUP(主动技能!J484,对应表!F:G,2,FALSE)</f>
        <v>1</v>
      </c>
      <c r="E481" s="4">
        <f>VLOOKUP(主动技能!K484,对应表!J:K,2,FALSE)</f>
        <v>1</v>
      </c>
      <c r="F481" s="4">
        <f>VLOOKUP(主动技能!L484,对应表!N:O,2,FALSE)</f>
        <v>9</v>
      </c>
      <c r="G481" s="4">
        <f>IF(主动技能!M484="必中",2,1)</f>
        <v>1</v>
      </c>
      <c r="H481" s="4">
        <f>主动技能!N484</f>
        <v>100</v>
      </c>
      <c r="I481" s="4">
        <f>主动技能!O484</f>
        <v>100</v>
      </c>
      <c r="J481" s="31" t="str">
        <f>主动技能!P484</f>
        <v>||eff_jihanbingbao|</v>
      </c>
      <c r="K481" s="31">
        <f>主动技能!Q484</f>
        <v>3</v>
      </c>
      <c r="L481" s="31">
        <f>主动技能!R484</f>
        <v>0</v>
      </c>
      <c r="M481" s="31">
        <f>主动技能!S484</f>
        <v>0</v>
      </c>
      <c r="N481" s="31" t="str">
        <f>IF(主动技能!T484="","",主动技能!T484)</f>
        <v>100003:100:2:0</v>
      </c>
      <c r="O481" s="31" t="str">
        <f>IF(主动技能!U484="","",主动技能!U484)</f>
        <v/>
      </c>
      <c r="P481" s="31" t="str">
        <f>IF(主动技能!V484="","",主动技能!V484)</f>
        <v>skill_22</v>
      </c>
      <c r="Q481" s="31" t="str">
        <f>IF(主动技能!W484="","")</f>
        <v/>
      </c>
      <c r="R481" s="31" t="str">
        <f>IF(主动技能!X484="","")</f>
        <v/>
      </c>
      <c r="S481" s="31">
        <f>主动技能!Y484</f>
        <v>0</v>
      </c>
      <c r="T481" s="31">
        <f>主动技能!Z484</f>
        <v>125</v>
      </c>
      <c r="U481" s="31">
        <f>主动技能!AB484</f>
        <v>96791</v>
      </c>
      <c r="V481" s="31">
        <f>主动技能!AC484</f>
        <v>0</v>
      </c>
      <c r="W481" s="31">
        <f>主动技能!AD484</f>
        <v>0</v>
      </c>
      <c r="X481" s="31">
        <f>主动技能!AE484</f>
        <v>1</v>
      </c>
      <c r="Y481" s="31">
        <f>主动技能!AF484</f>
        <v>2</v>
      </c>
      <c r="Z481" s="31">
        <f>主动技能!AG484</f>
        <v>2</v>
      </c>
      <c r="AA481" s="31" t="str">
        <f>主动技能!AH484</f>
        <v>attackex</v>
      </c>
      <c r="AB481" s="31" t="str">
        <f>IF(主动技能!AI484="","")</f>
        <v/>
      </c>
      <c r="AC481" s="31">
        <f>主动技能!AJ484</f>
        <v>18</v>
      </c>
      <c r="AD481" s="31">
        <f>主动技能!BF484</f>
        <v>100803</v>
      </c>
      <c r="AE481" s="1">
        <f t="shared" si="7"/>
        <v>18</v>
      </c>
    </row>
    <row r="482" spans="1:31" s="31" customFormat="1" x14ac:dyDescent="0.15">
      <c r="A482" s="31">
        <f>主动技能!B485</f>
        <v>10080319</v>
      </c>
      <c r="B482" s="4" t="str">
        <f>主动技能!H485</f>
        <v>极寒冰爆</v>
      </c>
      <c r="C482" s="4" t="str">
        <f>主动技能!I485</f>
        <v>对敌方全体攻击，造成125%攻击力（+137079）点伤害。并附带减速。</v>
      </c>
      <c r="D482" s="4">
        <f>VLOOKUP(主动技能!J485,对应表!F:G,2,FALSE)</f>
        <v>1</v>
      </c>
      <c r="E482" s="4">
        <f>VLOOKUP(主动技能!K485,对应表!J:K,2,FALSE)</f>
        <v>1</v>
      </c>
      <c r="F482" s="4">
        <f>VLOOKUP(主动技能!L485,对应表!N:O,2,FALSE)</f>
        <v>9</v>
      </c>
      <c r="G482" s="4">
        <f>IF(主动技能!M485="必中",2,1)</f>
        <v>1</v>
      </c>
      <c r="H482" s="4">
        <f>主动技能!N485</f>
        <v>100</v>
      </c>
      <c r="I482" s="4">
        <f>主动技能!O485</f>
        <v>100</v>
      </c>
      <c r="J482" s="31" t="str">
        <f>主动技能!P485</f>
        <v>||eff_jihanbingbao|</v>
      </c>
      <c r="K482" s="31">
        <f>主动技能!Q485</f>
        <v>3</v>
      </c>
      <c r="L482" s="31">
        <f>主动技能!R485</f>
        <v>0</v>
      </c>
      <c r="M482" s="31">
        <f>主动技能!S485</f>
        <v>0</v>
      </c>
      <c r="N482" s="31" t="str">
        <f>IF(主动技能!T485="","",主动技能!T485)</f>
        <v>100003:100:2:0</v>
      </c>
      <c r="O482" s="31" t="str">
        <f>IF(主动技能!U485="","",主动技能!U485)</f>
        <v/>
      </c>
      <c r="P482" s="31" t="str">
        <f>IF(主动技能!V485="","",主动技能!V485)</f>
        <v>skill_22</v>
      </c>
      <c r="Q482" s="31" t="str">
        <f>IF(主动技能!W485="","")</f>
        <v/>
      </c>
      <c r="R482" s="31" t="str">
        <f>IF(主动技能!X485="","")</f>
        <v/>
      </c>
      <c r="S482" s="31">
        <f>主动技能!Y485</f>
        <v>0</v>
      </c>
      <c r="T482" s="31">
        <f>主动技能!Z485</f>
        <v>125</v>
      </c>
      <c r="U482" s="31">
        <f>主动技能!AB485</f>
        <v>137079</v>
      </c>
      <c r="V482" s="31">
        <f>主动技能!AC485</f>
        <v>0</v>
      </c>
      <c r="W482" s="31">
        <f>主动技能!AD485</f>
        <v>0</v>
      </c>
      <c r="X482" s="31">
        <f>主动技能!AE485</f>
        <v>1</v>
      </c>
      <c r="Y482" s="31">
        <f>主动技能!AF485</f>
        <v>2</v>
      </c>
      <c r="Z482" s="31">
        <f>主动技能!AG485</f>
        <v>2</v>
      </c>
      <c r="AA482" s="31" t="str">
        <f>主动技能!AH485</f>
        <v>attackex</v>
      </c>
      <c r="AB482" s="31" t="str">
        <f>IF(主动技能!AI485="","")</f>
        <v/>
      </c>
      <c r="AC482" s="31">
        <f>主动技能!AJ485</f>
        <v>19</v>
      </c>
      <c r="AD482" s="31">
        <f>主动技能!BF485</f>
        <v>100803</v>
      </c>
      <c r="AE482" s="1">
        <f t="shared" si="7"/>
        <v>19</v>
      </c>
    </row>
    <row r="483" spans="1:31" s="31" customFormat="1" x14ac:dyDescent="0.15">
      <c r="A483" s="31">
        <f>主动技能!B486</f>
        <v>10080320</v>
      </c>
      <c r="B483" s="4" t="str">
        <f>主动技能!H486</f>
        <v>极寒冰爆</v>
      </c>
      <c r="C483" s="4" t="str">
        <f>主动技能!I486</f>
        <v>对敌方全体攻击，造成125%攻击力（+194115）点伤害。并附带减速。</v>
      </c>
      <c r="D483" s="4">
        <f>VLOOKUP(主动技能!J486,对应表!F:G,2,FALSE)</f>
        <v>1</v>
      </c>
      <c r="E483" s="4">
        <f>VLOOKUP(主动技能!K486,对应表!J:K,2,FALSE)</f>
        <v>1</v>
      </c>
      <c r="F483" s="4">
        <f>VLOOKUP(主动技能!L486,对应表!N:O,2,FALSE)</f>
        <v>9</v>
      </c>
      <c r="G483" s="4">
        <f>IF(主动技能!M486="必中",2,1)</f>
        <v>1</v>
      </c>
      <c r="H483" s="4">
        <f>主动技能!N486</f>
        <v>100</v>
      </c>
      <c r="I483" s="4">
        <f>主动技能!O486</f>
        <v>100</v>
      </c>
      <c r="J483" s="31" t="str">
        <f>主动技能!P486</f>
        <v>||eff_jihanbingbao|</v>
      </c>
      <c r="K483" s="31">
        <f>主动技能!Q486</f>
        <v>3</v>
      </c>
      <c r="L483" s="31">
        <f>主动技能!R486</f>
        <v>0</v>
      </c>
      <c r="M483" s="31">
        <f>主动技能!S486</f>
        <v>0</v>
      </c>
      <c r="N483" s="31" t="str">
        <f>IF(主动技能!T486="","",主动技能!T486)</f>
        <v>100003:100:2:0</v>
      </c>
      <c r="O483" s="31" t="str">
        <f>IF(主动技能!U486="","",主动技能!U486)</f>
        <v/>
      </c>
      <c r="P483" s="31" t="str">
        <f>IF(主动技能!V486="","",主动技能!V486)</f>
        <v>skill_22</v>
      </c>
      <c r="Q483" s="31" t="str">
        <f>IF(主动技能!W486="","")</f>
        <v/>
      </c>
      <c r="R483" s="31" t="str">
        <f>IF(主动技能!X486="","")</f>
        <v/>
      </c>
      <c r="S483" s="31">
        <f>主动技能!Y486</f>
        <v>0</v>
      </c>
      <c r="T483" s="31">
        <f>主动技能!Z486</f>
        <v>125</v>
      </c>
      <c r="U483" s="31">
        <f>主动技能!AB486</f>
        <v>194115</v>
      </c>
      <c r="V483" s="31">
        <f>主动技能!AC486</f>
        <v>0</v>
      </c>
      <c r="W483" s="31">
        <f>主动技能!AD486</f>
        <v>0</v>
      </c>
      <c r="X483" s="31">
        <f>主动技能!AE486</f>
        <v>1</v>
      </c>
      <c r="Y483" s="31">
        <f>主动技能!AF486</f>
        <v>2</v>
      </c>
      <c r="Z483" s="31">
        <f>主动技能!AG486</f>
        <v>2</v>
      </c>
      <c r="AA483" s="31" t="str">
        <f>主动技能!AH486</f>
        <v>attackex</v>
      </c>
      <c r="AB483" s="31" t="str">
        <f>IF(主动技能!AI486="","")</f>
        <v/>
      </c>
      <c r="AC483" s="31">
        <f>主动技能!AJ486</f>
        <v>20</v>
      </c>
      <c r="AD483" s="31">
        <f>主动技能!BF486</f>
        <v>100803</v>
      </c>
      <c r="AE483" s="1">
        <f t="shared" si="7"/>
        <v>20</v>
      </c>
    </row>
    <row r="484" spans="1:31" s="31" customFormat="1" x14ac:dyDescent="0.15">
      <c r="A484" s="31">
        <f>主动技能!B487</f>
        <v>10090101</v>
      </c>
      <c r="B484" s="4" t="str">
        <f>主动技能!H487</f>
        <v>普攻</v>
      </c>
      <c r="C484" s="4" t="str">
        <f>主动技能!I487</f>
        <v>对敌方单体攻击，造成100%攻击力（+110）点伤害。</v>
      </c>
      <c r="D484" s="4">
        <f>VLOOKUP(主动技能!J487,对应表!F:G,2,FALSE)</f>
        <v>1</v>
      </c>
      <c r="E484" s="4">
        <f>VLOOKUP(主动技能!K487,对应表!J:K,2,FALSE)</f>
        <v>1</v>
      </c>
      <c r="F484" s="4">
        <f>VLOOKUP(主动技能!L487,对应表!N:O,2,FALSE)</f>
        <v>1</v>
      </c>
      <c r="G484" s="4">
        <f>IF(主动技能!M487="必中",2,1)</f>
        <v>1</v>
      </c>
      <c r="H484" s="4">
        <f>主动技能!N487</f>
        <v>100</v>
      </c>
      <c r="I484" s="4">
        <f>主动技能!O487</f>
        <v>0</v>
      </c>
      <c r="J484" s="31" t="str">
        <f>主动技能!P487</f>
        <v>|||</v>
      </c>
      <c r="K484" s="31">
        <f>主动技能!Q487</f>
        <v>1</v>
      </c>
      <c r="L484" s="31">
        <f>主动技能!R487</f>
        <v>0</v>
      </c>
      <c r="M484" s="31">
        <f>主动技能!S487</f>
        <v>0</v>
      </c>
      <c r="N484" s="31" t="str">
        <f>IF(主动技能!T487="","",主动技能!T487)</f>
        <v/>
      </c>
      <c r="O484" s="31" t="str">
        <f>IF(主动技能!U487="","",主动技能!U487)</f>
        <v/>
      </c>
      <c r="P484" s="31" t="str">
        <f>IF(主动技能!V487="","",主动技能!V487)</f>
        <v>skill_01</v>
      </c>
      <c r="Q484" s="31" t="str">
        <f>IF(主动技能!W487="","")</f>
        <v/>
      </c>
      <c r="R484" s="31" t="str">
        <f>IF(主动技能!X487="","")</f>
        <v/>
      </c>
      <c r="S484" s="31">
        <f>主动技能!Y487</f>
        <v>0</v>
      </c>
      <c r="T484" s="31">
        <f>主动技能!Z487</f>
        <v>100</v>
      </c>
      <c r="U484" s="31">
        <f>主动技能!AB487</f>
        <v>110</v>
      </c>
      <c r="V484" s="31">
        <f>主动技能!AC487</f>
        <v>0</v>
      </c>
      <c r="W484" s="31">
        <f>主动技能!AD487</f>
        <v>0</v>
      </c>
      <c r="X484" s="31">
        <f>主动技能!AE487</f>
        <v>1</v>
      </c>
      <c r="Y484" s="31">
        <f>主动技能!AF487</f>
        <v>0</v>
      </c>
      <c r="Z484" s="31">
        <f>主动技能!AG487</f>
        <v>0</v>
      </c>
      <c r="AA484" s="31" t="str">
        <f>主动技能!AH487</f>
        <v>attack</v>
      </c>
      <c r="AB484" s="31" t="str">
        <f>IF(主动技能!AI487="","")</f>
        <v/>
      </c>
      <c r="AC484" s="31">
        <f>主动技能!AJ487</f>
        <v>1</v>
      </c>
      <c r="AD484" s="31">
        <f>主动技能!BF487</f>
        <v>100901</v>
      </c>
      <c r="AE484" s="1">
        <f t="shared" si="7"/>
        <v>1</v>
      </c>
    </row>
    <row r="485" spans="1:31" s="31" customFormat="1" x14ac:dyDescent="0.15">
      <c r="A485" s="31">
        <f>主动技能!B488</f>
        <v>10090102</v>
      </c>
      <c r="B485" s="4" t="str">
        <f>主动技能!H488</f>
        <v>普攻</v>
      </c>
      <c r="C485" s="4" t="str">
        <f>主动技能!I488</f>
        <v>对敌方单体攻击，造成100%攻击力（+122）点伤害。</v>
      </c>
      <c r="D485" s="4">
        <f>VLOOKUP(主动技能!J488,对应表!F:G,2,FALSE)</f>
        <v>1</v>
      </c>
      <c r="E485" s="4">
        <f>VLOOKUP(主动技能!K488,对应表!J:K,2,FALSE)</f>
        <v>1</v>
      </c>
      <c r="F485" s="4">
        <f>VLOOKUP(主动技能!L488,对应表!N:O,2,FALSE)</f>
        <v>1</v>
      </c>
      <c r="G485" s="4">
        <f>IF(主动技能!M488="必中",2,1)</f>
        <v>1</v>
      </c>
      <c r="H485" s="4">
        <f>主动技能!N488</f>
        <v>100</v>
      </c>
      <c r="I485" s="4">
        <f>主动技能!O488</f>
        <v>0</v>
      </c>
      <c r="J485" s="31" t="str">
        <f>主动技能!P488</f>
        <v>|||</v>
      </c>
      <c r="K485" s="31">
        <f>主动技能!Q488</f>
        <v>1</v>
      </c>
      <c r="L485" s="31">
        <f>主动技能!R488</f>
        <v>0</v>
      </c>
      <c r="M485" s="31">
        <f>主动技能!S488</f>
        <v>0</v>
      </c>
      <c r="N485" s="31" t="str">
        <f>IF(主动技能!T488="","",主动技能!T488)</f>
        <v/>
      </c>
      <c r="O485" s="31" t="str">
        <f>IF(主动技能!U488="","",主动技能!U488)</f>
        <v/>
      </c>
      <c r="P485" s="31" t="str">
        <f>IF(主动技能!V488="","",主动技能!V488)</f>
        <v>skill_01</v>
      </c>
      <c r="Q485" s="31" t="str">
        <f>IF(主动技能!W488="","")</f>
        <v/>
      </c>
      <c r="R485" s="31" t="str">
        <f>IF(主动技能!X488="","")</f>
        <v/>
      </c>
      <c r="S485" s="31">
        <f>主动技能!Y488</f>
        <v>0</v>
      </c>
      <c r="T485" s="31">
        <f>主动技能!Z488</f>
        <v>100</v>
      </c>
      <c r="U485" s="31">
        <f>主动技能!AB488</f>
        <v>122</v>
      </c>
      <c r="V485" s="31">
        <f>主动技能!AC488</f>
        <v>0</v>
      </c>
      <c r="W485" s="31">
        <f>主动技能!AD488</f>
        <v>0</v>
      </c>
      <c r="X485" s="31">
        <f>主动技能!AE488</f>
        <v>1</v>
      </c>
      <c r="Y485" s="31">
        <f>主动技能!AF488</f>
        <v>0</v>
      </c>
      <c r="Z485" s="31">
        <f>主动技能!AG488</f>
        <v>0</v>
      </c>
      <c r="AA485" s="31" t="str">
        <f>主动技能!AH488</f>
        <v>attack</v>
      </c>
      <c r="AB485" s="31" t="str">
        <f>IF(主动技能!AI488="","")</f>
        <v/>
      </c>
      <c r="AC485" s="31">
        <f>主动技能!AJ488</f>
        <v>2</v>
      </c>
      <c r="AD485" s="31">
        <f>主动技能!BF488</f>
        <v>100901</v>
      </c>
      <c r="AE485" s="1">
        <f t="shared" si="7"/>
        <v>2</v>
      </c>
    </row>
    <row r="486" spans="1:31" s="31" customFormat="1" x14ac:dyDescent="0.15">
      <c r="A486" s="31">
        <f>主动技能!B489</f>
        <v>10090103</v>
      </c>
      <c r="B486" s="4" t="str">
        <f>主动技能!H489</f>
        <v>普攻</v>
      </c>
      <c r="C486" s="4" t="str">
        <f>主动技能!I489</f>
        <v>对敌方单体攻击，造成100%攻击力（+161）点伤害。</v>
      </c>
      <c r="D486" s="4">
        <f>VLOOKUP(主动技能!J489,对应表!F:G,2,FALSE)</f>
        <v>1</v>
      </c>
      <c r="E486" s="4">
        <f>VLOOKUP(主动技能!K489,对应表!J:K,2,FALSE)</f>
        <v>1</v>
      </c>
      <c r="F486" s="4">
        <f>VLOOKUP(主动技能!L489,对应表!N:O,2,FALSE)</f>
        <v>1</v>
      </c>
      <c r="G486" s="4">
        <f>IF(主动技能!M489="必中",2,1)</f>
        <v>1</v>
      </c>
      <c r="H486" s="4">
        <f>主动技能!N489</f>
        <v>100</v>
      </c>
      <c r="I486" s="4">
        <f>主动技能!O489</f>
        <v>0</v>
      </c>
      <c r="J486" s="31" t="str">
        <f>主动技能!P489</f>
        <v>|||</v>
      </c>
      <c r="K486" s="31">
        <f>主动技能!Q489</f>
        <v>1</v>
      </c>
      <c r="L486" s="31">
        <f>主动技能!R489</f>
        <v>0</v>
      </c>
      <c r="M486" s="31">
        <f>主动技能!S489</f>
        <v>0</v>
      </c>
      <c r="N486" s="31" t="str">
        <f>IF(主动技能!T489="","",主动技能!T489)</f>
        <v/>
      </c>
      <c r="O486" s="31" t="str">
        <f>IF(主动技能!U489="","",主动技能!U489)</f>
        <v/>
      </c>
      <c r="P486" s="31" t="str">
        <f>IF(主动技能!V489="","",主动技能!V489)</f>
        <v>skill_01</v>
      </c>
      <c r="Q486" s="31" t="str">
        <f>IF(主动技能!W489="","")</f>
        <v/>
      </c>
      <c r="R486" s="31" t="str">
        <f>IF(主动技能!X489="","")</f>
        <v/>
      </c>
      <c r="S486" s="31">
        <f>主动技能!Y489</f>
        <v>0</v>
      </c>
      <c r="T486" s="31">
        <f>主动技能!Z489</f>
        <v>100</v>
      </c>
      <c r="U486" s="31">
        <f>主动技能!AB489</f>
        <v>161</v>
      </c>
      <c r="V486" s="31">
        <f>主动技能!AC489</f>
        <v>0</v>
      </c>
      <c r="W486" s="31">
        <f>主动技能!AD489</f>
        <v>0</v>
      </c>
      <c r="X486" s="31">
        <f>主动技能!AE489</f>
        <v>1</v>
      </c>
      <c r="Y486" s="31">
        <f>主动技能!AF489</f>
        <v>0</v>
      </c>
      <c r="Z486" s="31">
        <f>主动技能!AG489</f>
        <v>0</v>
      </c>
      <c r="AA486" s="31" t="str">
        <f>主动技能!AH489</f>
        <v>attack</v>
      </c>
      <c r="AB486" s="31" t="str">
        <f>IF(主动技能!AI489="","")</f>
        <v/>
      </c>
      <c r="AC486" s="31">
        <f>主动技能!AJ489</f>
        <v>3</v>
      </c>
      <c r="AD486" s="31">
        <f>主动技能!BF489</f>
        <v>100901</v>
      </c>
      <c r="AE486" s="1">
        <f t="shared" si="7"/>
        <v>3</v>
      </c>
    </row>
    <row r="487" spans="1:31" s="31" customFormat="1" x14ac:dyDescent="0.15">
      <c r="A487" s="31">
        <f>主动技能!B490</f>
        <v>10090104</v>
      </c>
      <c r="B487" s="4" t="str">
        <f>主动技能!H490</f>
        <v>普攻</v>
      </c>
      <c r="C487" s="4" t="str">
        <f>主动技能!I490</f>
        <v>对敌方单体攻击，造成100%攻击力（+249）点伤害。</v>
      </c>
      <c r="D487" s="4">
        <f>VLOOKUP(主动技能!J490,对应表!F:G,2,FALSE)</f>
        <v>1</v>
      </c>
      <c r="E487" s="4">
        <f>VLOOKUP(主动技能!K490,对应表!J:K,2,FALSE)</f>
        <v>1</v>
      </c>
      <c r="F487" s="4">
        <f>VLOOKUP(主动技能!L490,对应表!N:O,2,FALSE)</f>
        <v>1</v>
      </c>
      <c r="G487" s="4">
        <f>IF(主动技能!M490="必中",2,1)</f>
        <v>1</v>
      </c>
      <c r="H487" s="4">
        <f>主动技能!N490</f>
        <v>100</v>
      </c>
      <c r="I487" s="4">
        <f>主动技能!O490</f>
        <v>0</v>
      </c>
      <c r="J487" s="31" t="str">
        <f>主动技能!P490</f>
        <v>|||</v>
      </c>
      <c r="K487" s="31">
        <f>主动技能!Q490</f>
        <v>1</v>
      </c>
      <c r="L487" s="31">
        <f>主动技能!R490</f>
        <v>0</v>
      </c>
      <c r="M487" s="31">
        <f>主动技能!S490</f>
        <v>0</v>
      </c>
      <c r="N487" s="31" t="str">
        <f>IF(主动技能!T490="","",主动技能!T490)</f>
        <v/>
      </c>
      <c r="O487" s="31" t="str">
        <f>IF(主动技能!U490="","",主动技能!U490)</f>
        <v/>
      </c>
      <c r="P487" s="31" t="str">
        <f>IF(主动技能!V490="","",主动技能!V490)</f>
        <v>skill_01</v>
      </c>
      <c r="Q487" s="31" t="str">
        <f>IF(主动技能!W490="","")</f>
        <v/>
      </c>
      <c r="R487" s="31" t="str">
        <f>IF(主动技能!X490="","")</f>
        <v/>
      </c>
      <c r="S487" s="31">
        <f>主动技能!Y490</f>
        <v>0</v>
      </c>
      <c r="T487" s="31">
        <f>主动技能!Z490</f>
        <v>100</v>
      </c>
      <c r="U487" s="31">
        <f>主动技能!AB490</f>
        <v>249</v>
      </c>
      <c r="V487" s="31">
        <f>主动技能!AC490</f>
        <v>0</v>
      </c>
      <c r="W487" s="31">
        <f>主动技能!AD490</f>
        <v>0</v>
      </c>
      <c r="X487" s="31">
        <f>主动技能!AE490</f>
        <v>1</v>
      </c>
      <c r="Y487" s="31">
        <f>主动技能!AF490</f>
        <v>0</v>
      </c>
      <c r="Z487" s="31">
        <f>主动技能!AG490</f>
        <v>0</v>
      </c>
      <c r="AA487" s="31" t="str">
        <f>主动技能!AH490</f>
        <v>attack</v>
      </c>
      <c r="AB487" s="31" t="str">
        <f>IF(主动技能!AI490="","")</f>
        <v/>
      </c>
      <c r="AC487" s="31">
        <f>主动技能!AJ490</f>
        <v>4</v>
      </c>
      <c r="AD487" s="31">
        <f>主动技能!BF490</f>
        <v>100901</v>
      </c>
      <c r="AE487" s="1">
        <f t="shared" si="7"/>
        <v>4</v>
      </c>
    </row>
    <row r="488" spans="1:31" s="31" customFormat="1" x14ac:dyDescent="0.15">
      <c r="A488" s="31">
        <f>主动技能!B491</f>
        <v>10090105</v>
      </c>
      <c r="B488" s="4" t="str">
        <f>主动技能!H491</f>
        <v>普攻</v>
      </c>
      <c r="C488" s="4" t="str">
        <f>主动技能!I491</f>
        <v>对敌方单体攻击，造成100%攻击力（+373）点伤害。</v>
      </c>
      <c r="D488" s="4">
        <f>VLOOKUP(主动技能!J491,对应表!F:G,2,FALSE)</f>
        <v>1</v>
      </c>
      <c r="E488" s="4">
        <f>VLOOKUP(主动技能!K491,对应表!J:K,2,FALSE)</f>
        <v>1</v>
      </c>
      <c r="F488" s="4">
        <f>VLOOKUP(主动技能!L491,对应表!N:O,2,FALSE)</f>
        <v>1</v>
      </c>
      <c r="G488" s="4">
        <f>IF(主动技能!M491="必中",2,1)</f>
        <v>1</v>
      </c>
      <c r="H488" s="4">
        <f>主动技能!N491</f>
        <v>100</v>
      </c>
      <c r="I488" s="4">
        <f>主动技能!O491</f>
        <v>0</v>
      </c>
      <c r="J488" s="31" t="str">
        <f>主动技能!P491</f>
        <v>|||</v>
      </c>
      <c r="K488" s="31">
        <f>主动技能!Q491</f>
        <v>1</v>
      </c>
      <c r="L488" s="31">
        <f>主动技能!R491</f>
        <v>0</v>
      </c>
      <c r="M488" s="31">
        <f>主动技能!S491</f>
        <v>0</v>
      </c>
      <c r="N488" s="31" t="str">
        <f>IF(主动技能!T491="","",主动技能!T491)</f>
        <v/>
      </c>
      <c r="O488" s="31" t="str">
        <f>IF(主动技能!U491="","",主动技能!U491)</f>
        <v/>
      </c>
      <c r="P488" s="31" t="str">
        <f>IF(主动技能!V491="","",主动技能!V491)</f>
        <v>skill_01</v>
      </c>
      <c r="Q488" s="31" t="str">
        <f>IF(主动技能!W491="","")</f>
        <v/>
      </c>
      <c r="R488" s="31" t="str">
        <f>IF(主动技能!X491="","")</f>
        <v/>
      </c>
      <c r="S488" s="31">
        <f>主动技能!Y491</f>
        <v>0</v>
      </c>
      <c r="T488" s="31">
        <f>主动技能!Z491</f>
        <v>100</v>
      </c>
      <c r="U488" s="31">
        <f>主动技能!AB491</f>
        <v>373</v>
      </c>
      <c r="V488" s="31">
        <f>主动技能!AC491</f>
        <v>0</v>
      </c>
      <c r="W488" s="31">
        <f>主动技能!AD491</f>
        <v>0</v>
      </c>
      <c r="X488" s="31">
        <f>主动技能!AE491</f>
        <v>1</v>
      </c>
      <c r="Y488" s="31">
        <f>主动技能!AF491</f>
        <v>0</v>
      </c>
      <c r="Z488" s="31">
        <f>主动技能!AG491</f>
        <v>0</v>
      </c>
      <c r="AA488" s="31" t="str">
        <f>主动技能!AH491</f>
        <v>attack</v>
      </c>
      <c r="AB488" s="31" t="str">
        <f>IF(主动技能!AI491="","")</f>
        <v/>
      </c>
      <c r="AC488" s="31">
        <f>主动技能!AJ491</f>
        <v>5</v>
      </c>
      <c r="AD488" s="31">
        <f>主动技能!BF491</f>
        <v>100901</v>
      </c>
      <c r="AE488" s="1">
        <f t="shared" si="7"/>
        <v>5</v>
      </c>
    </row>
    <row r="489" spans="1:31" s="31" customFormat="1" x14ac:dyDescent="0.15">
      <c r="A489" s="31">
        <f>主动技能!B492</f>
        <v>10090106</v>
      </c>
      <c r="B489" s="4" t="str">
        <f>主动技能!H492</f>
        <v>普攻</v>
      </c>
      <c r="C489" s="4" t="str">
        <f>主动技能!I492</f>
        <v>对敌方单体攻击，造成100%攻击力（+549）点伤害。</v>
      </c>
      <c r="D489" s="4">
        <f>VLOOKUP(主动技能!J492,对应表!F:G,2,FALSE)</f>
        <v>1</v>
      </c>
      <c r="E489" s="4">
        <f>VLOOKUP(主动技能!K492,对应表!J:K,2,FALSE)</f>
        <v>1</v>
      </c>
      <c r="F489" s="4">
        <f>VLOOKUP(主动技能!L492,对应表!N:O,2,FALSE)</f>
        <v>1</v>
      </c>
      <c r="G489" s="4">
        <f>IF(主动技能!M492="必中",2,1)</f>
        <v>1</v>
      </c>
      <c r="H489" s="4">
        <f>主动技能!N492</f>
        <v>100</v>
      </c>
      <c r="I489" s="4">
        <f>主动技能!O492</f>
        <v>0</v>
      </c>
      <c r="J489" s="31" t="str">
        <f>主动技能!P492</f>
        <v>|||</v>
      </c>
      <c r="K489" s="31">
        <f>主动技能!Q492</f>
        <v>1</v>
      </c>
      <c r="L489" s="31">
        <f>主动技能!R492</f>
        <v>0</v>
      </c>
      <c r="M489" s="31">
        <f>主动技能!S492</f>
        <v>0</v>
      </c>
      <c r="N489" s="31" t="str">
        <f>IF(主动技能!T492="","",主动技能!T492)</f>
        <v/>
      </c>
      <c r="O489" s="31" t="str">
        <f>IF(主动技能!U492="","",主动技能!U492)</f>
        <v/>
      </c>
      <c r="P489" s="31" t="str">
        <f>IF(主动技能!V492="","",主动技能!V492)</f>
        <v>skill_01</v>
      </c>
      <c r="Q489" s="31" t="str">
        <f>IF(主动技能!W492="","")</f>
        <v/>
      </c>
      <c r="R489" s="31" t="str">
        <f>IF(主动技能!X492="","")</f>
        <v/>
      </c>
      <c r="S489" s="31">
        <f>主动技能!Y492</f>
        <v>0</v>
      </c>
      <c r="T489" s="31">
        <f>主动技能!Z492</f>
        <v>100</v>
      </c>
      <c r="U489" s="31">
        <f>主动技能!AB492</f>
        <v>549</v>
      </c>
      <c r="V489" s="31">
        <f>主动技能!AC492</f>
        <v>0</v>
      </c>
      <c r="W489" s="31">
        <f>主动技能!AD492</f>
        <v>0</v>
      </c>
      <c r="X489" s="31">
        <f>主动技能!AE492</f>
        <v>1</v>
      </c>
      <c r="Y489" s="31">
        <f>主动技能!AF492</f>
        <v>0</v>
      </c>
      <c r="Z489" s="31">
        <f>主动技能!AG492</f>
        <v>0</v>
      </c>
      <c r="AA489" s="31" t="str">
        <f>主动技能!AH492</f>
        <v>attack</v>
      </c>
      <c r="AB489" s="31" t="str">
        <f>IF(主动技能!AI492="","")</f>
        <v/>
      </c>
      <c r="AC489" s="31">
        <f>主动技能!AJ492</f>
        <v>6</v>
      </c>
      <c r="AD489" s="31">
        <f>主动技能!BF492</f>
        <v>100901</v>
      </c>
      <c r="AE489" s="1">
        <f t="shared" si="7"/>
        <v>6</v>
      </c>
    </row>
    <row r="490" spans="1:31" s="31" customFormat="1" x14ac:dyDescent="0.15">
      <c r="A490" s="31">
        <f>主动技能!B493</f>
        <v>10090107</v>
      </c>
      <c r="B490" s="4" t="str">
        <f>主动技能!H493</f>
        <v>普攻</v>
      </c>
      <c r="C490" s="4" t="str">
        <f>主动技能!I493</f>
        <v>对敌方单体攻击，造成100%攻击力（+797）点伤害。</v>
      </c>
      <c r="D490" s="4">
        <f>VLOOKUP(主动技能!J493,对应表!F:G,2,FALSE)</f>
        <v>1</v>
      </c>
      <c r="E490" s="4">
        <f>VLOOKUP(主动技能!K493,对应表!J:K,2,FALSE)</f>
        <v>1</v>
      </c>
      <c r="F490" s="4">
        <f>VLOOKUP(主动技能!L493,对应表!N:O,2,FALSE)</f>
        <v>1</v>
      </c>
      <c r="G490" s="4">
        <f>IF(主动技能!M493="必中",2,1)</f>
        <v>1</v>
      </c>
      <c r="H490" s="4">
        <f>主动技能!N493</f>
        <v>100</v>
      </c>
      <c r="I490" s="4">
        <f>主动技能!O493</f>
        <v>0</v>
      </c>
      <c r="J490" s="31" t="str">
        <f>主动技能!P493</f>
        <v>|||</v>
      </c>
      <c r="K490" s="31">
        <f>主动技能!Q493</f>
        <v>1</v>
      </c>
      <c r="L490" s="31">
        <f>主动技能!R493</f>
        <v>0</v>
      </c>
      <c r="M490" s="31">
        <f>主动技能!S493</f>
        <v>0</v>
      </c>
      <c r="N490" s="31" t="str">
        <f>IF(主动技能!T493="","",主动技能!T493)</f>
        <v/>
      </c>
      <c r="O490" s="31" t="str">
        <f>IF(主动技能!U493="","",主动技能!U493)</f>
        <v/>
      </c>
      <c r="P490" s="31" t="str">
        <f>IF(主动技能!V493="","",主动技能!V493)</f>
        <v>skill_01</v>
      </c>
      <c r="Q490" s="31" t="str">
        <f>IF(主动技能!W493="","")</f>
        <v/>
      </c>
      <c r="R490" s="31" t="str">
        <f>IF(主动技能!X493="","")</f>
        <v/>
      </c>
      <c r="S490" s="31">
        <f>主动技能!Y493</f>
        <v>0</v>
      </c>
      <c r="T490" s="31">
        <f>主动技能!Z493</f>
        <v>100</v>
      </c>
      <c r="U490" s="31">
        <f>主动技能!AB493</f>
        <v>797</v>
      </c>
      <c r="V490" s="31">
        <f>主动技能!AC493</f>
        <v>0</v>
      </c>
      <c r="W490" s="31">
        <f>主动技能!AD493</f>
        <v>0</v>
      </c>
      <c r="X490" s="31">
        <f>主动技能!AE493</f>
        <v>1</v>
      </c>
      <c r="Y490" s="31">
        <f>主动技能!AF493</f>
        <v>0</v>
      </c>
      <c r="Z490" s="31">
        <f>主动技能!AG493</f>
        <v>0</v>
      </c>
      <c r="AA490" s="31" t="str">
        <f>主动技能!AH493</f>
        <v>attack</v>
      </c>
      <c r="AB490" s="31" t="str">
        <f>IF(主动技能!AI493="","")</f>
        <v/>
      </c>
      <c r="AC490" s="31">
        <f>主动技能!AJ493</f>
        <v>7</v>
      </c>
      <c r="AD490" s="31">
        <f>主动技能!BF493</f>
        <v>100901</v>
      </c>
      <c r="AE490" s="1">
        <f t="shared" si="7"/>
        <v>7</v>
      </c>
    </row>
    <row r="491" spans="1:31" s="31" customFormat="1" x14ac:dyDescent="0.15">
      <c r="A491" s="31">
        <f>主动技能!B494</f>
        <v>10090108</v>
      </c>
      <c r="B491" s="4" t="str">
        <f>主动技能!H494</f>
        <v>普攻</v>
      </c>
      <c r="C491" s="4" t="str">
        <f>主动技能!I494</f>
        <v>对敌方单体攻击，造成100%攻击力（+1149）点伤害。</v>
      </c>
      <c r="D491" s="4">
        <f>VLOOKUP(主动技能!J494,对应表!F:G,2,FALSE)</f>
        <v>1</v>
      </c>
      <c r="E491" s="4">
        <f>VLOOKUP(主动技能!K494,对应表!J:K,2,FALSE)</f>
        <v>1</v>
      </c>
      <c r="F491" s="4">
        <f>VLOOKUP(主动技能!L494,对应表!N:O,2,FALSE)</f>
        <v>1</v>
      </c>
      <c r="G491" s="4">
        <f>IF(主动技能!M494="必中",2,1)</f>
        <v>1</v>
      </c>
      <c r="H491" s="4">
        <f>主动技能!N494</f>
        <v>100</v>
      </c>
      <c r="I491" s="4">
        <f>主动技能!O494</f>
        <v>0</v>
      </c>
      <c r="J491" s="31" t="str">
        <f>主动技能!P494</f>
        <v>|||</v>
      </c>
      <c r="K491" s="31">
        <f>主动技能!Q494</f>
        <v>1</v>
      </c>
      <c r="L491" s="31">
        <f>主动技能!R494</f>
        <v>0</v>
      </c>
      <c r="M491" s="31">
        <f>主动技能!S494</f>
        <v>0</v>
      </c>
      <c r="N491" s="31" t="str">
        <f>IF(主动技能!T494="","",主动技能!T494)</f>
        <v/>
      </c>
      <c r="O491" s="31" t="str">
        <f>IF(主动技能!U494="","",主动技能!U494)</f>
        <v/>
      </c>
      <c r="P491" s="31" t="str">
        <f>IF(主动技能!V494="","",主动技能!V494)</f>
        <v>skill_01</v>
      </c>
      <c r="Q491" s="31" t="str">
        <f>IF(主动技能!W494="","")</f>
        <v/>
      </c>
      <c r="R491" s="31" t="str">
        <f>IF(主动技能!X494="","")</f>
        <v/>
      </c>
      <c r="S491" s="31">
        <f>主动技能!Y494</f>
        <v>0</v>
      </c>
      <c r="T491" s="31">
        <f>主动技能!Z494</f>
        <v>100</v>
      </c>
      <c r="U491" s="31">
        <f>主动技能!AB494</f>
        <v>1149</v>
      </c>
      <c r="V491" s="31">
        <f>主动技能!AC494</f>
        <v>0</v>
      </c>
      <c r="W491" s="31">
        <f>主动技能!AD494</f>
        <v>0</v>
      </c>
      <c r="X491" s="31">
        <f>主动技能!AE494</f>
        <v>1</v>
      </c>
      <c r="Y491" s="31">
        <f>主动技能!AF494</f>
        <v>0</v>
      </c>
      <c r="Z491" s="31">
        <f>主动技能!AG494</f>
        <v>0</v>
      </c>
      <c r="AA491" s="31" t="str">
        <f>主动技能!AH494</f>
        <v>attack</v>
      </c>
      <c r="AB491" s="31" t="str">
        <f>IF(主动技能!AI494="","")</f>
        <v/>
      </c>
      <c r="AC491" s="31">
        <f>主动技能!AJ494</f>
        <v>8</v>
      </c>
      <c r="AD491" s="31">
        <f>主动技能!BF494</f>
        <v>100901</v>
      </c>
      <c r="AE491" s="1">
        <f t="shared" si="7"/>
        <v>8</v>
      </c>
    </row>
    <row r="492" spans="1:31" s="31" customFormat="1" x14ac:dyDescent="0.15">
      <c r="A492" s="31">
        <f>主动技能!B495</f>
        <v>10090109</v>
      </c>
      <c r="B492" s="4" t="str">
        <f>主动技能!H495</f>
        <v>普攻</v>
      </c>
      <c r="C492" s="4" t="str">
        <f>主动技能!I495</f>
        <v>对敌方单体攻击，造成100%攻击力（+1648）点伤害。</v>
      </c>
      <c r="D492" s="4">
        <f>VLOOKUP(主动技能!J495,对应表!F:G,2,FALSE)</f>
        <v>1</v>
      </c>
      <c r="E492" s="4">
        <f>VLOOKUP(主动技能!K495,对应表!J:K,2,FALSE)</f>
        <v>1</v>
      </c>
      <c r="F492" s="4">
        <f>VLOOKUP(主动技能!L495,对应表!N:O,2,FALSE)</f>
        <v>1</v>
      </c>
      <c r="G492" s="4">
        <f>IF(主动技能!M495="必中",2,1)</f>
        <v>1</v>
      </c>
      <c r="H492" s="4">
        <f>主动技能!N495</f>
        <v>100</v>
      </c>
      <c r="I492" s="4">
        <f>主动技能!O495</f>
        <v>0</v>
      </c>
      <c r="J492" s="31" t="str">
        <f>主动技能!P495</f>
        <v>|||</v>
      </c>
      <c r="K492" s="31">
        <f>主动技能!Q495</f>
        <v>1</v>
      </c>
      <c r="L492" s="31">
        <f>主动技能!R495</f>
        <v>0</v>
      </c>
      <c r="M492" s="31">
        <f>主动技能!S495</f>
        <v>0</v>
      </c>
      <c r="N492" s="31" t="str">
        <f>IF(主动技能!T495="","",主动技能!T495)</f>
        <v/>
      </c>
      <c r="O492" s="31" t="str">
        <f>IF(主动技能!U495="","",主动技能!U495)</f>
        <v/>
      </c>
      <c r="P492" s="31" t="str">
        <f>IF(主动技能!V495="","",主动技能!V495)</f>
        <v>skill_01</v>
      </c>
      <c r="Q492" s="31" t="str">
        <f>IF(主动技能!W495="","")</f>
        <v/>
      </c>
      <c r="R492" s="31" t="str">
        <f>IF(主动技能!X495="","")</f>
        <v/>
      </c>
      <c r="S492" s="31">
        <f>主动技能!Y495</f>
        <v>0</v>
      </c>
      <c r="T492" s="31">
        <f>主动技能!Z495</f>
        <v>100</v>
      </c>
      <c r="U492" s="31">
        <f>主动技能!AB495</f>
        <v>1648</v>
      </c>
      <c r="V492" s="31">
        <f>主动技能!AC495</f>
        <v>0</v>
      </c>
      <c r="W492" s="31">
        <f>主动技能!AD495</f>
        <v>0</v>
      </c>
      <c r="X492" s="31">
        <f>主动技能!AE495</f>
        <v>1</v>
      </c>
      <c r="Y492" s="31">
        <f>主动技能!AF495</f>
        <v>0</v>
      </c>
      <c r="Z492" s="31">
        <f>主动技能!AG495</f>
        <v>0</v>
      </c>
      <c r="AA492" s="31" t="str">
        <f>主动技能!AH495</f>
        <v>attack</v>
      </c>
      <c r="AB492" s="31" t="str">
        <f>IF(主动技能!AI495="","")</f>
        <v/>
      </c>
      <c r="AC492" s="31">
        <f>主动技能!AJ495</f>
        <v>9</v>
      </c>
      <c r="AD492" s="31">
        <f>主动技能!BF495</f>
        <v>100901</v>
      </c>
      <c r="AE492" s="1">
        <f t="shared" si="7"/>
        <v>9</v>
      </c>
    </row>
    <row r="493" spans="1:31" s="31" customFormat="1" x14ac:dyDescent="0.15">
      <c r="A493" s="31">
        <f>主动技能!B496</f>
        <v>10090110</v>
      </c>
      <c r="B493" s="4" t="str">
        <f>主动技能!H496</f>
        <v>普攻</v>
      </c>
      <c r="C493" s="4" t="str">
        <f>主动技能!I496</f>
        <v>对敌方单体攻击，造成100%攻击力（+2353）点伤害。</v>
      </c>
      <c r="D493" s="4">
        <f>VLOOKUP(主动技能!J496,对应表!F:G,2,FALSE)</f>
        <v>1</v>
      </c>
      <c r="E493" s="4">
        <f>VLOOKUP(主动技能!K496,对应表!J:K,2,FALSE)</f>
        <v>1</v>
      </c>
      <c r="F493" s="4">
        <f>VLOOKUP(主动技能!L496,对应表!N:O,2,FALSE)</f>
        <v>1</v>
      </c>
      <c r="G493" s="4">
        <f>IF(主动技能!M496="必中",2,1)</f>
        <v>1</v>
      </c>
      <c r="H493" s="4">
        <f>主动技能!N496</f>
        <v>100</v>
      </c>
      <c r="I493" s="4">
        <f>主动技能!O496</f>
        <v>0</v>
      </c>
      <c r="J493" s="31" t="str">
        <f>主动技能!P496</f>
        <v>|||</v>
      </c>
      <c r="K493" s="31">
        <f>主动技能!Q496</f>
        <v>1</v>
      </c>
      <c r="L493" s="31">
        <f>主动技能!R496</f>
        <v>0</v>
      </c>
      <c r="M493" s="31">
        <f>主动技能!S496</f>
        <v>0</v>
      </c>
      <c r="N493" s="31" t="str">
        <f>IF(主动技能!T496="","",主动技能!T496)</f>
        <v/>
      </c>
      <c r="O493" s="31" t="str">
        <f>IF(主动技能!U496="","",主动技能!U496)</f>
        <v/>
      </c>
      <c r="P493" s="31" t="str">
        <f>IF(主动技能!V496="","",主动技能!V496)</f>
        <v>skill_01</v>
      </c>
      <c r="Q493" s="31" t="str">
        <f>IF(主动技能!W496="","")</f>
        <v/>
      </c>
      <c r="R493" s="31" t="str">
        <f>IF(主动技能!X496="","")</f>
        <v/>
      </c>
      <c r="S493" s="31">
        <f>主动技能!Y496</f>
        <v>0</v>
      </c>
      <c r="T493" s="31">
        <f>主动技能!Z496</f>
        <v>100</v>
      </c>
      <c r="U493" s="31">
        <f>主动技能!AB496</f>
        <v>2353</v>
      </c>
      <c r="V493" s="31">
        <f>主动技能!AC496</f>
        <v>0</v>
      </c>
      <c r="W493" s="31">
        <f>主动技能!AD496</f>
        <v>0</v>
      </c>
      <c r="X493" s="31">
        <f>主动技能!AE496</f>
        <v>1</v>
      </c>
      <c r="Y493" s="31">
        <f>主动技能!AF496</f>
        <v>0</v>
      </c>
      <c r="Z493" s="31">
        <f>主动技能!AG496</f>
        <v>0</v>
      </c>
      <c r="AA493" s="31" t="str">
        <f>主动技能!AH496</f>
        <v>attack</v>
      </c>
      <c r="AB493" s="31" t="str">
        <f>IF(主动技能!AI496="","")</f>
        <v/>
      </c>
      <c r="AC493" s="31">
        <f>主动技能!AJ496</f>
        <v>10</v>
      </c>
      <c r="AD493" s="31">
        <f>主动技能!BF496</f>
        <v>100901</v>
      </c>
      <c r="AE493" s="1">
        <f t="shared" si="7"/>
        <v>10</v>
      </c>
    </row>
    <row r="494" spans="1:31" s="31" customFormat="1" x14ac:dyDescent="0.15">
      <c r="A494" s="31">
        <f>主动技能!B497</f>
        <v>10090111</v>
      </c>
      <c r="B494" s="4" t="str">
        <f>主动技能!H497</f>
        <v>普攻</v>
      </c>
      <c r="C494" s="4" t="str">
        <f>主动技能!I497</f>
        <v>对敌方单体攻击，造成100%攻击力（+3352）点伤害。</v>
      </c>
      <c r="D494" s="4">
        <f>VLOOKUP(主动技能!J497,对应表!F:G,2,FALSE)</f>
        <v>1</v>
      </c>
      <c r="E494" s="4">
        <f>VLOOKUP(主动技能!K497,对应表!J:K,2,FALSE)</f>
        <v>1</v>
      </c>
      <c r="F494" s="4">
        <f>VLOOKUP(主动技能!L497,对应表!N:O,2,FALSE)</f>
        <v>1</v>
      </c>
      <c r="G494" s="4">
        <f>IF(主动技能!M497="必中",2,1)</f>
        <v>1</v>
      </c>
      <c r="H494" s="4">
        <f>主动技能!N497</f>
        <v>100</v>
      </c>
      <c r="I494" s="4">
        <f>主动技能!O497</f>
        <v>0</v>
      </c>
      <c r="J494" s="31" t="str">
        <f>主动技能!P497</f>
        <v>|||</v>
      </c>
      <c r="K494" s="31">
        <f>主动技能!Q497</f>
        <v>1</v>
      </c>
      <c r="L494" s="31">
        <f>主动技能!R497</f>
        <v>0</v>
      </c>
      <c r="M494" s="31">
        <f>主动技能!S497</f>
        <v>0</v>
      </c>
      <c r="N494" s="31" t="str">
        <f>IF(主动技能!T497="","",主动技能!T497)</f>
        <v/>
      </c>
      <c r="O494" s="31" t="str">
        <f>IF(主动技能!U497="","",主动技能!U497)</f>
        <v/>
      </c>
      <c r="P494" s="31" t="str">
        <f>IF(主动技能!V497="","",主动技能!V497)</f>
        <v>skill_01</v>
      </c>
      <c r="Q494" s="31" t="str">
        <f>IF(主动技能!W497="","")</f>
        <v/>
      </c>
      <c r="R494" s="31" t="str">
        <f>IF(主动技能!X497="","")</f>
        <v/>
      </c>
      <c r="S494" s="31">
        <f>主动技能!Y497</f>
        <v>0</v>
      </c>
      <c r="T494" s="31">
        <f>主动技能!Z497</f>
        <v>100</v>
      </c>
      <c r="U494" s="31">
        <f>主动技能!AB497</f>
        <v>3352</v>
      </c>
      <c r="V494" s="31">
        <f>主动技能!AC497</f>
        <v>0</v>
      </c>
      <c r="W494" s="31">
        <f>主动技能!AD497</f>
        <v>0</v>
      </c>
      <c r="X494" s="31">
        <f>主动技能!AE497</f>
        <v>1</v>
      </c>
      <c r="Y494" s="31">
        <f>主动技能!AF497</f>
        <v>0</v>
      </c>
      <c r="Z494" s="31">
        <f>主动技能!AG497</f>
        <v>0</v>
      </c>
      <c r="AA494" s="31" t="str">
        <f>主动技能!AH497</f>
        <v>attack</v>
      </c>
      <c r="AB494" s="31" t="str">
        <f>IF(主动技能!AI497="","")</f>
        <v/>
      </c>
      <c r="AC494" s="31">
        <f>主动技能!AJ497</f>
        <v>11</v>
      </c>
      <c r="AD494" s="31">
        <f>主动技能!BF497</f>
        <v>100901</v>
      </c>
      <c r="AE494" s="1">
        <f t="shared" si="7"/>
        <v>11</v>
      </c>
    </row>
    <row r="495" spans="1:31" s="31" customFormat="1" x14ac:dyDescent="0.15">
      <c r="A495" s="31">
        <f>主动技能!B498</f>
        <v>10090112</v>
      </c>
      <c r="B495" s="4" t="str">
        <f>主动技能!H498</f>
        <v>普攻</v>
      </c>
      <c r="C495" s="4" t="str">
        <f>主动技能!I498</f>
        <v>对敌方单体攻击，造成100%攻击力（+4766）点伤害。</v>
      </c>
      <c r="D495" s="4">
        <f>VLOOKUP(主动技能!J498,对应表!F:G,2,FALSE)</f>
        <v>1</v>
      </c>
      <c r="E495" s="4">
        <f>VLOOKUP(主动技能!K498,对应表!J:K,2,FALSE)</f>
        <v>1</v>
      </c>
      <c r="F495" s="4">
        <f>VLOOKUP(主动技能!L498,对应表!N:O,2,FALSE)</f>
        <v>1</v>
      </c>
      <c r="G495" s="4">
        <f>IF(主动技能!M498="必中",2,1)</f>
        <v>1</v>
      </c>
      <c r="H495" s="4">
        <f>主动技能!N498</f>
        <v>100</v>
      </c>
      <c r="I495" s="4">
        <f>主动技能!O498</f>
        <v>0</v>
      </c>
      <c r="J495" s="31" t="str">
        <f>主动技能!P498</f>
        <v>|||</v>
      </c>
      <c r="K495" s="31">
        <f>主动技能!Q498</f>
        <v>1</v>
      </c>
      <c r="L495" s="31">
        <f>主动技能!R498</f>
        <v>0</v>
      </c>
      <c r="M495" s="31">
        <f>主动技能!S498</f>
        <v>0</v>
      </c>
      <c r="N495" s="31" t="str">
        <f>IF(主动技能!T498="","",主动技能!T498)</f>
        <v/>
      </c>
      <c r="O495" s="31" t="str">
        <f>IF(主动技能!U498="","",主动技能!U498)</f>
        <v/>
      </c>
      <c r="P495" s="31" t="str">
        <f>IF(主动技能!V498="","",主动技能!V498)</f>
        <v>skill_01</v>
      </c>
      <c r="Q495" s="31" t="str">
        <f>IF(主动技能!W498="","")</f>
        <v/>
      </c>
      <c r="R495" s="31" t="str">
        <f>IF(主动技能!X498="","")</f>
        <v/>
      </c>
      <c r="S495" s="31">
        <f>主动技能!Y498</f>
        <v>0</v>
      </c>
      <c r="T495" s="31">
        <f>主动技能!Z498</f>
        <v>100</v>
      </c>
      <c r="U495" s="31">
        <f>主动技能!AB498</f>
        <v>4766</v>
      </c>
      <c r="V495" s="31">
        <f>主动技能!AC498</f>
        <v>0</v>
      </c>
      <c r="W495" s="31">
        <f>主动技能!AD498</f>
        <v>0</v>
      </c>
      <c r="X495" s="31">
        <f>主动技能!AE498</f>
        <v>1</v>
      </c>
      <c r="Y495" s="31">
        <f>主动技能!AF498</f>
        <v>0</v>
      </c>
      <c r="Z495" s="31">
        <f>主动技能!AG498</f>
        <v>0</v>
      </c>
      <c r="AA495" s="31" t="str">
        <f>主动技能!AH498</f>
        <v>attack</v>
      </c>
      <c r="AB495" s="31" t="str">
        <f>IF(主动技能!AI498="","")</f>
        <v/>
      </c>
      <c r="AC495" s="31">
        <f>主动技能!AJ498</f>
        <v>12</v>
      </c>
      <c r="AD495" s="31">
        <f>主动技能!BF498</f>
        <v>100901</v>
      </c>
      <c r="AE495" s="1">
        <f t="shared" si="7"/>
        <v>12</v>
      </c>
    </row>
    <row r="496" spans="1:31" s="31" customFormat="1" x14ac:dyDescent="0.15">
      <c r="A496" s="31">
        <f>主动技能!B499</f>
        <v>10090113</v>
      </c>
      <c r="B496" s="4" t="str">
        <f>主动技能!H499</f>
        <v>普攻</v>
      </c>
      <c r="C496" s="4" t="str">
        <f>主动技能!I499</f>
        <v>对敌方单体攻击，造成100%攻击力（+6767）点伤害。</v>
      </c>
      <c r="D496" s="4">
        <f>VLOOKUP(主动技能!J499,对应表!F:G,2,FALSE)</f>
        <v>1</v>
      </c>
      <c r="E496" s="4">
        <f>VLOOKUP(主动技能!K499,对应表!J:K,2,FALSE)</f>
        <v>1</v>
      </c>
      <c r="F496" s="4">
        <f>VLOOKUP(主动技能!L499,对应表!N:O,2,FALSE)</f>
        <v>1</v>
      </c>
      <c r="G496" s="4">
        <f>IF(主动技能!M499="必中",2,1)</f>
        <v>1</v>
      </c>
      <c r="H496" s="4">
        <f>主动技能!N499</f>
        <v>100</v>
      </c>
      <c r="I496" s="4">
        <f>主动技能!O499</f>
        <v>0</v>
      </c>
      <c r="J496" s="31" t="str">
        <f>主动技能!P499</f>
        <v>|||</v>
      </c>
      <c r="K496" s="31">
        <f>主动技能!Q499</f>
        <v>1</v>
      </c>
      <c r="L496" s="31">
        <f>主动技能!R499</f>
        <v>0</v>
      </c>
      <c r="M496" s="31">
        <f>主动技能!S499</f>
        <v>0</v>
      </c>
      <c r="N496" s="31" t="str">
        <f>IF(主动技能!T499="","",主动技能!T499)</f>
        <v/>
      </c>
      <c r="O496" s="31" t="str">
        <f>IF(主动技能!U499="","",主动技能!U499)</f>
        <v/>
      </c>
      <c r="P496" s="31" t="str">
        <f>IF(主动技能!V499="","",主动技能!V499)</f>
        <v>skill_01</v>
      </c>
      <c r="Q496" s="31" t="str">
        <f>IF(主动技能!W499="","")</f>
        <v/>
      </c>
      <c r="R496" s="31" t="str">
        <f>IF(主动技能!X499="","")</f>
        <v/>
      </c>
      <c r="S496" s="31">
        <f>主动技能!Y499</f>
        <v>0</v>
      </c>
      <c r="T496" s="31">
        <f>主动技能!Z499</f>
        <v>100</v>
      </c>
      <c r="U496" s="31">
        <f>主动技能!AB499</f>
        <v>6767</v>
      </c>
      <c r="V496" s="31">
        <f>主动技能!AC499</f>
        <v>0</v>
      </c>
      <c r="W496" s="31">
        <f>主动技能!AD499</f>
        <v>0</v>
      </c>
      <c r="X496" s="31">
        <f>主动技能!AE499</f>
        <v>1</v>
      </c>
      <c r="Y496" s="31">
        <f>主动技能!AF499</f>
        <v>0</v>
      </c>
      <c r="Z496" s="31">
        <f>主动技能!AG499</f>
        <v>0</v>
      </c>
      <c r="AA496" s="31" t="str">
        <f>主动技能!AH499</f>
        <v>attack</v>
      </c>
      <c r="AB496" s="31" t="str">
        <f>IF(主动技能!AI499="","")</f>
        <v/>
      </c>
      <c r="AC496" s="31">
        <f>主动技能!AJ499</f>
        <v>13</v>
      </c>
      <c r="AD496" s="31">
        <f>主动技能!BF499</f>
        <v>100901</v>
      </c>
      <c r="AE496" s="1">
        <f t="shared" si="7"/>
        <v>13</v>
      </c>
    </row>
    <row r="497" spans="1:31" s="31" customFormat="1" x14ac:dyDescent="0.15">
      <c r="A497" s="31">
        <f>主动技能!B500</f>
        <v>10090114</v>
      </c>
      <c r="B497" s="4" t="str">
        <f>主动技能!H500</f>
        <v>普攻</v>
      </c>
      <c r="C497" s="4" t="str">
        <f>主动技能!I500</f>
        <v>对敌方单体攻击，造成100%攻击力（+9601）点伤害。</v>
      </c>
      <c r="D497" s="4">
        <f>VLOOKUP(主动技能!J500,对应表!F:G,2,FALSE)</f>
        <v>1</v>
      </c>
      <c r="E497" s="4">
        <f>VLOOKUP(主动技能!K500,对应表!J:K,2,FALSE)</f>
        <v>1</v>
      </c>
      <c r="F497" s="4">
        <f>VLOOKUP(主动技能!L500,对应表!N:O,2,FALSE)</f>
        <v>1</v>
      </c>
      <c r="G497" s="4">
        <f>IF(主动技能!M500="必中",2,1)</f>
        <v>1</v>
      </c>
      <c r="H497" s="4">
        <f>主动技能!N500</f>
        <v>100</v>
      </c>
      <c r="I497" s="4">
        <f>主动技能!O500</f>
        <v>0</v>
      </c>
      <c r="J497" s="31" t="str">
        <f>主动技能!P500</f>
        <v>|||</v>
      </c>
      <c r="K497" s="31">
        <f>主动技能!Q500</f>
        <v>1</v>
      </c>
      <c r="L497" s="31">
        <f>主动技能!R500</f>
        <v>0</v>
      </c>
      <c r="M497" s="31">
        <f>主动技能!S500</f>
        <v>0</v>
      </c>
      <c r="N497" s="31" t="str">
        <f>IF(主动技能!T500="","",主动技能!T500)</f>
        <v/>
      </c>
      <c r="O497" s="31" t="str">
        <f>IF(主动技能!U500="","",主动技能!U500)</f>
        <v/>
      </c>
      <c r="P497" s="31" t="str">
        <f>IF(主动技能!V500="","",主动技能!V500)</f>
        <v>skill_01</v>
      </c>
      <c r="Q497" s="31" t="str">
        <f>IF(主动技能!W500="","")</f>
        <v/>
      </c>
      <c r="R497" s="31" t="str">
        <f>IF(主动技能!X500="","")</f>
        <v/>
      </c>
      <c r="S497" s="31">
        <f>主动技能!Y500</f>
        <v>0</v>
      </c>
      <c r="T497" s="31">
        <f>主动技能!Z500</f>
        <v>100</v>
      </c>
      <c r="U497" s="31">
        <f>主动技能!AB500</f>
        <v>9601</v>
      </c>
      <c r="V497" s="31">
        <f>主动技能!AC500</f>
        <v>0</v>
      </c>
      <c r="W497" s="31">
        <f>主动技能!AD500</f>
        <v>0</v>
      </c>
      <c r="X497" s="31">
        <f>主动技能!AE500</f>
        <v>1</v>
      </c>
      <c r="Y497" s="31">
        <f>主动技能!AF500</f>
        <v>0</v>
      </c>
      <c r="Z497" s="31">
        <f>主动技能!AG500</f>
        <v>0</v>
      </c>
      <c r="AA497" s="31" t="str">
        <f>主动技能!AH500</f>
        <v>attack</v>
      </c>
      <c r="AB497" s="31" t="str">
        <f>IF(主动技能!AI500="","")</f>
        <v/>
      </c>
      <c r="AC497" s="31">
        <f>主动技能!AJ500</f>
        <v>14</v>
      </c>
      <c r="AD497" s="31">
        <f>主动技能!BF500</f>
        <v>100901</v>
      </c>
      <c r="AE497" s="1">
        <f t="shared" si="7"/>
        <v>14</v>
      </c>
    </row>
    <row r="498" spans="1:31" s="31" customFormat="1" x14ac:dyDescent="0.15">
      <c r="A498" s="31">
        <f>主动技能!B501</f>
        <v>10090115</v>
      </c>
      <c r="B498" s="4" t="str">
        <f>主动技能!H501</f>
        <v>普攻</v>
      </c>
      <c r="C498" s="4" t="str">
        <f>主动技能!I501</f>
        <v>对敌方单体攻击，造成100%攻击力（+13613）点伤害。</v>
      </c>
      <c r="D498" s="4">
        <f>VLOOKUP(主动技能!J501,对应表!F:G,2,FALSE)</f>
        <v>1</v>
      </c>
      <c r="E498" s="4">
        <f>VLOOKUP(主动技能!K501,对应表!J:K,2,FALSE)</f>
        <v>1</v>
      </c>
      <c r="F498" s="4">
        <f>VLOOKUP(主动技能!L501,对应表!N:O,2,FALSE)</f>
        <v>1</v>
      </c>
      <c r="G498" s="4">
        <f>IF(主动技能!M501="必中",2,1)</f>
        <v>1</v>
      </c>
      <c r="H498" s="4">
        <f>主动技能!N501</f>
        <v>100</v>
      </c>
      <c r="I498" s="4">
        <f>主动技能!O501</f>
        <v>0</v>
      </c>
      <c r="J498" s="31" t="str">
        <f>主动技能!P501</f>
        <v>|||</v>
      </c>
      <c r="K498" s="31">
        <f>主动技能!Q501</f>
        <v>1</v>
      </c>
      <c r="L498" s="31">
        <f>主动技能!R501</f>
        <v>0</v>
      </c>
      <c r="M498" s="31">
        <f>主动技能!S501</f>
        <v>0</v>
      </c>
      <c r="N498" s="31" t="str">
        <f>IF(主动技能!T501="","",主动技能!T501)</f>
        <v/>
      </c>
      <c r="O498" s="31" t="str">
        <f>IF(主动技能!U501="","",主动技能!U501)</f>
        <v/>
      </c>
      <c r="P498" s="31" t="str">
        <f>IF(主动技能!V501="","",主动技能!V501)</f>
        <v>skill_01</v>
      </c>
      <c r="Q498" s="31" t="str">
        <f>IF(主动技能!W501="","")</f>
        <v/>
      </c>
      <c r="R498" s="31" t="str">
        <f>IF(主动技能!X501="","")</f>
        <v/>
      </c>
      <c r="S498" s="31">
        <f>主动技能!Y501</f>
        <v>0</v>
      </c>
      <c r="T498" s="31">
        <f>主动技能!Z501</f>
        <v>100</v>
      </c>
      <c r="U498" s="31">
        <f>主动技能!AB501</f>
        <v>13613</v>
      </c>
      <c r="V498" s="31">
        <f>主动技能!AC501</f>
        <v>0</v>
      </c>
      <c r="W498" s="31">
        <f>主动技能!AD501</f>
        <v>0</v>
      </c>
      <c r="X498" s="31">
        <f>主动技能!AE501</f>
        <v>1</v>
      </c>
      <c r="Y498" s="31">
        <f>主动技能!AF501</f>
        <v>0</v>
      </c>
      <c r="Z498" s="31">
        <f>主动技能!AG501</f>
        <v>0</v>
      </c>
      <c r="AA498" s="31" t="str">
        <f>主动技能!AH501</f>
        <v>attack</v>
      </c>
      <c r="AB498" s="31" t="str">
        <f>IF(主动技能!AI501="","")</f>
        <v/>
      </c>
      <c r="AC498" s="31">
        <f>主动技能!AJ501</f>
        <v>15</v>
      </c>
      <c r="AD498" s="31">
        <f>主动技能!BF501</f>
        <v>100901</v>
      </c>
      <c r="AE498" s="1">
        <f t="shared" si="7"/>
        <v>15</v>
      </c>
    </row>
    <row r="499" spans="1:31" s="31" customFormat="1" x14ac:dyDescent="0.15">
      <c r="A499" s="31">
        <f>主动技能!B502</f>
        <v>10090116</v>
      </c>
      <c r="B499" s="4" t="str">
        <f>主动技能!H502</f>
        <v>普攻</v>
      </c>
      <c r="C499" s="4" t="str">
        <f>主动技能!I502</f>
        <v>对敌方单体攻击，造成100%攻击力（+19292）点伤害。</v>
      </c>
      <c r="D499" s="4">
        <f>VLOOKUP(主动技能!J502,对应表!F:G,2,FALSE)</f>
        <v>1</v>
      </c>
      <c r="E499" s="4">
        <f>VLOOKUP(主动技能!K502,对应表!J:K,2,FALSE)</f>
        <v>1</v>
      </c>
      <c r="F499" s="4">
        <f>VLOOKUP(主动技能!L502,对应表!N:O,2,FALSE)</f>
        <v>1</v>
      </c>
      <c r="G499" s="4">
        <f>IF(主动技能!M502="必中",2,1)</f>
        <v>1</v>
      </c>
      <c r="H499" s="4">
        <f>主动技能!N502</f>
        <v>100</v>
      </c>
      <c r="I499" s="4">
        <f>主动技能!O502</f>
        <v>0</v>
      </c>
      <c r="J499" s="31" t="str">
        <f>主动技能!P502</f>
        <v>|||</v>
      </c>
      <c r="K499" s="31">
        <f>主动技能!Q502</f>
        <v>1</v>
      </c>
      <c r="L499" s="31">
        <f>主动技能!R502</f>
        <v>0</v>
      </c>
      <c r="M499" s="31">
        <f>主动技能!S502</f>
        <v>0</v>
      </c>
      <c r="N499" s="31" t="str">
        <f>IF(主动技能!T502="","",主动技能!T502)</f>
        <v/>
      </c>
      <c r="O499" s="31" t="str">
        <f>IF(主动技能!U502="","",主动技能!U502)</f>
        <v/>
      </c>
      <c r="P499" s="31" t="str">
        <f>IF(主动技能!V502="","",主动技能!V502)</f>
        <v>skill_01</v>
      </c>
      <c r="Q499" s="31" t="str">
        <f>IF(主动技能!W502="","")</f>
        <v/>
      </c>
      <c r="R499" s="31" t="str">
        <f>IF(主动技能!X502="","")</f>
        <v/>
      </c>
      <c r="S499" s="31">
        <f>主动技能!Y502</f>
        <v>0</v>
      </c>
      <c r="T499" s="31">
        <f>主动技能!Z502</f>
        <v>100</v>
      </c>
      <c r="U499" s="31">
        <f>主动技能!AB502</f>
        <v>19292</v>
      </c>
      <c r="V499" s="31">
        <f>主动技能!AC502</f>
        <v>0</v>
      </c>
      <c r="W499" s="31">
        <f>主动技能!AD502</f>
        <v>0</v>
      </c>
      <c r="X499" s="31">
        <f>主动技能!AE502</f>
        <v>1</v>
      </c>
      <c r="Y499" s="31">
        <f>主动技能!AF502</f>
        <v>0</v>
      </c>
      <c r="Z499" s="31">
        <f>主动技能!AG502</f>
        <v>0</v>
      </c>
      <c r="AA499" s="31" t="str">
        <f>主动技能!AH502</f>
        <v>attack</v>
      </c>
      <c r="AB499" s="31" t="str">
        <f>IF(主动技能!AI502="","")</f>
        <v/>
      </c>
      <c r="AC499" s="31">
        <f>主动技能!AJ502</f>
        <v>16</v>
      </c>
      <c r="AD499" s="31">
        <f>主动技能!BF502</f>
        <v>100901</v>
      </c>
      <c r="AE499" s="1">
        <f t="shared" si="7"/>
        <v>16</v>
      </c>
    </row>
    <row r="500" spans="1:31" s="31" customFormat="1" x14ac:dyDescent="0.15">
      <c r="A500" s="31">
        <f>主动技能!B503</f>
        <v>10090117</v>
      </c>
      <c r="B500" s="4" t="str">
        <f>主动技能!H503</f>
        <v>普攻</v>
      </c>
      <c r="C500" s="4" t="str">
        <f>主动技能!I503</f>
        <v>对敌方单体攻击，造成100%攻击力（+27333）点伤害。</v>
      </c>
      <c r="D500" s="4">
        <f>VLOOKUP(主动技能!J503,对应表!F:G,2,FALSE)</f>
        <v>1</v>
      </c>
      <c r="E500" s="4">
        <f>VLOOKUP(主动技能!K503,对应表!J:K,2,FALSE)</f>
        <v>1</v>
      </c>
      <c r="F500" s="4">
        <f>VLOOKUP(主动技能!L503,对应表!N:O,2,FALSE)</f>
        <v>1</v>
      </c>
      <c r="G500" s="4">
        <f>IF(主动技能!M503="必中",2,1)</f>
        <v>1</v>
      </c>
      <c r="H500" s="4">
        <f>主动技能!N503</f>
        <v>100</v>
      </c>
      <c r="I500" s="4">
        <f>主动技能!O503</f>
        <v>0</v>
      </c>
      <c r="J500" s="31" t="str">
        <f>主动技能!P503</f>
        <v>|||</v>
      </c>
      <c r="K500" s="31">
        <f>主动技能!Q503</f>
        <v>1</v>
      </c>
      <c r="L500" s="31">
        <f>主动技能!R503</f>
        <v>0</v>
      </c>
      <c r="M500" s="31">
        <f>主动技能!S503</f>
        <v>0</v>
      </c>
      <c r="N500" s="31" t="str">
        <f>IF(主动技能!T503="","",主动技能!T503)</f>
        <v/>
      </c>
      <c r="O500" s="31" t="str">
        <f>IF(主动技能!U503="","",主动技能!U503)</f>
        <v/>
      </c>
      <c r="P500" s="31" t="str">
        <f>IF(主动技能!V503="","",主动技能!V503)</f>
        <v>skill_01</v>
      </c>
      <c r="Q500" s="31" t="str">
        <f>IF(主动技能!W503="","")</f>
        <v/>
      </c>
      <c r="R500" s="31" t="str">
        <f>IF(主动技能!X503="","")</f>
        <v/>
      </c>
      <c r="S500" s="31">
        <f>主动技能!Y503</f>
        <v>0</v>
      </c>
      <c r="T500" s="31">
        <f>主动技能!Z503</f>
        <v>100</v>
      </c>
      <c r="U500" s="31">
        <f>主动技能!AB503</f>
        <v>27333</v>
      </c>
      <c r="V500" s="31">
        <f>主动技能!AC503</f>
        <v>0</v>
      </c>
      <c r="W500" s="31">
        <f>主动技能!AD503</f>
        <v>0</v>
      </c>
      <c r="X500" s="31">
        <f>主动技能!AE503</f>
        <v>1</v>
      </c>
      <c r="Y500" s="31">
        <f>主动技能!AF503</f>
        <v>0</v>
      </c>
      <c r="Z500" s="31">
        <f>主动技能!AG503</f>
        <v>0</v>
      </c>
      <c r="AA500" s="31" t="str">
        <f>主动技能!AH503</f>
        <v>attack</v>
      </c>
      <c r="AB500" s="31" t="str">
        <f>IF(主动技能!AI503="","")</f>
        <v/>
      </c>
      <c r="AC500" s="31">
        <f>主动技能!AJ503</f>
        <v>17</v>
      </c>
      <c r="AD500" s="31">
        <f>主动技能!BF503</f>
        <v>100901</v>
      </c>
      <c r="AE500" s="1">
        <f t="shared" si="7"/>
        <v>17</v>
      </c>
    </row>
    <row r="501" spans="1:31" s="31" customFormat="1" x14ac:dyDescent="0.15">
      <c r="A501" s="31">
        <f>主动技能!B504</f>
        <v>10090118</v>
      </c>
      <c r="B501" s="4" t="str">
        <f>主动技能!H504</f>
        <v>普攻</v>
      </c>
      <c r="C501" s="4" t="str">
        <f>主动技能!I504</f>
        <v>对敌方单体攻击，造成100%攻击力（+38716）点伤害。</v>
      </c>
      <c r="D501" s="4">
        <f>VLOOKUP(主动技能!J504,对应表!F:G,2,FALSE)</f>
        <v>1</v>
      </c>
      <c r="E501" s="4">
        <f>VLOOKUP(主动技能!K504,对应表!J:K,2,FALSE)</f>
        <v>1</v>
      </c>
      <c r="F501" s="4">
        <f>VLOOKUP(主动技能!L504,对应表!N:O,2,FALSE)</f>
        <v>1</v>
      </c>
      <c r="G501" s="4">
        <f>IF(主动技能!M504="必中",2,1)</f>
        <v>1</v>
      </c>
      <c r="H501" s="4">
        <f>主动技能!N504</f>
        <v>100</v>
      </c>
      <c r="I501" s="4">
        <f>主动技能!O504</f>
        <v>0</v>
      </c>
      <c r="J501" s="31" t="str">
        <f>主动技能!P504</f>
        <v>|||</v>
      </c>
      <c r="K501" s="31">
        <f>主动技能!Q504</f>
        <v>1</v>
      </c>
      <c r="L501" s="31">
        <f>主动技能!R504</f>
        <v>0</v>
      </c>
      <c r="M501" s="31">
        <f>主动技能!S504</f>
        <v>0</v>
      </c>
      <c r="N501" s="31" t="str">
        <f>IF(主动技能!T504="","",主动技能!T504)</f>
        <v/>
      </c>
      <c r="O501" s="31" t="str">
        <f>IF(主动技能!U504="","",主动技能!U504)</f>
        <v/>
      </c>
      <c r="P501" s="31" t="str">
        <f>IF(主动技能!V504="","",主动技能!V504)</f>
        <v>skill_01</v>
      </c>
      <c r="Q501" s="31" t="str">
        <f>IF(主动技能!W504="","")</f>
        <v/>
      </c>
      <c r="R501" s="31" t="str">
        <f>IF(主动技能!X504="","")</f>
        <v/>
      </c>
      <c r="S501" s="31">
        <f>主动技能!Y504</f>
        <v>0</v>
      </c>
      <c r="T501" s="31">
        <f>主动技能!Z504</f>
        <v>100</v>
      </c>
      <c r="U501" s="31">
        <f>主动技能!AB504</f>
        <v>38716</v>
      </c>
      <c r="V501" s="31">
        <f>主动技能!AC504</f>
        <v>0</v>
      </c>
      <c r="W501" s="31">
        <f>主动技能!AD504</f>
        <v>0</v>
      </c>
      <c r="X501" s="31">
        <f>主动技能!AE504</f>
        <v>1</v>
      </c>
      <c r="Y501" s="31">
        <f>主动技能!AF504</f>
        <v>0</v>
      </c>
      <c r="Z501" s="31">
        <f>主动技能!AG504</f>
        <v>0</v>
      </c>
      <c r="AA501" s="31" t="str">
        <f>主动技能!AH504</f>
        <v>attack</v>
      </c>
      <c r="AB501" s="31" t="str">
        <f>IF(主动技能!AI504="","")</f>
        <v/>
      </c>
      <c r="AC501" s="31">
        <f>主动技能!AJ504</f>
        <v>18</v>
      </c>
      <c r="AD501" s="31">
        <f>主动技能!BF504</f>
        <v>100901</v>
      </c>
      <c r="AE501" s="1">
        <f t="shared" si="7"/>
        <v>18</v>
      </c>
    </row>
    <row r="502" spans="1:31" s="31" customFormat="1" x14ac:dyDescent="0.15">
      <c r="A502" s="31">
        <f>主动技能!B505</f>
        <v>10090119</v>
      </c>
      <c r="B502" s="4" t="str">
        <f>主动技能!H505</f>
        <v>普攻</v>
      </c>
      <c r="C502" s="4" t="str">
        <f>主动技能!I505</f>
        <v>对敌方单体攻击，造成100%攻击力（+54831）点伤害。</v>
      </c>
      <c r="D502" s="4">
        <f>VLOOKUP(主动技能!J505,对应表!F:G,2,FALSE)</f>
        <v>1</v>
      </c>
      <c r="E502" s="4">
        <f>VLOOKUP(主动技能!K505,对应表!J:K,2,FALSE)</f>
        <v>1</v>
      </c>
      <c r="F502" s="4">
        <f>VLOOKUP(主动技能!L505,对应表!N:O,2,FALSE)</f>
        <v>1</v>
      </c>
      <c r="G502" s="4">
        <f>IF(主动技能!M505="必中",2,1)</f>
        <v>1</v>
      </c>
      <c r="H502" s="4">
        <f>主动技能!N505</f>
        <v>100</v>
      </c>
      <c r="I502" s="4">
        <f>主动技能!O505</f>
        <v>0</v>
      </c>
      <c r="J502" s="31" t="str">
        <f>主动技能!P505</f>
        <v>|||</v>
      </c>
      <c r="K502" s="31">
        <f>主动技能!Q505</f>
        <v>1</v>
      </c>
      <c r="L502" s="31">
        <f>主动技能!R505</f>
        <v>0</v>
      </c>
      <c r="M502" s="31">
        <f>主动技能!S505</f>
        <v>0</v>
      </c>
      <c r="N502" s="31" t="str">
        <f>IF(主动技能!T505="","",主动技能!T505)</f>
        <v/>
      </c>
      <c r="O502" s="31" t="str">
        <f>IF(主动技能!U505="","",主动技能!U505)</f>
        <v/>
      </c>
      <c r="P502" s="31" t="str">
        <f>IF(主动技能!V505="","",主动技能!V505)</f>
        <v>skill_01</v>
      </c>
      <c r="Q502" s="31" t="str">
        <f>IF(主动技能!W505="","")</f>
        <v/>
      </c>
      <c r="R502" s="31" t="str">
        <f>IF(主动技能!X505="","")</f>
        <v/>
      </c>
      <c r="S502" s="31">
        <f>主动技能!Y505</f>
        <v>0</v>
      </c>
      <c r="T502" s="31">
        <f>主动技能!Z505</f>
        <v>100</v>
      </c>
      <c r="U502" s="31">
        <f>主动技能!AB505</f>
        <v>54831</v>
      </c>
      <c r="V502" s="31">
        <f>主动技能!AC505</f>
        <v>0</v>
      </c>
      <c r="W502" s="31">
        <f>主动技能!AD505</f>
        <v>0</v>
      </c>
      <c r="X502" s="31">
        <f>主动技能!AE505</f>
        <v>1</v>
      </c>
      <c r="Y502" s="31">
        <f>主动技能!AF505</f>
        <v>0</v>
      </c>
      <c r="Z502" s="31">
        <f>主动技能!AG505</f>
        <v>0</v>
      </c>
      <c r="AA502" s="31" t="str">
        <f>主动技能!AH505</f>
        <v>attack</v>
      </c>
      <c r="AB502" s="31" t="str">
        <f>IF(主动技能!AI505="","")</f>
        <v/>
      </c>
      <c r="AC502" s="31">
        <f>主动技能!AJ505</f>
        <v>19</v>
      </c>
      <c r="AD502" s="31">
        <f>主动技能!BF505</f>
        <v>100901</v>
      </c>
      <c r="AE502" s="1">
        <f t="shared" si="7"/>
        <v>19</v>
      </c>
    </row>
    <row r="503" spans="1:31" s="31" customFormat="1" x14ac:dyDescent="0.15">
      <c r="A503" s="31">
        <f>主动技能!B506</f>
        <v>10090120</v>
      </c>
      <c r="B503" s="4" t="str">
        <f>主动技能!H506</f>
        <v>普攻</v>
      </c>
      <c r="C503" s="4" t="str">
        <f>主动技能!I506</f>
        <v>对敌方单体攻击，造成100%攻击力（+77646）点伤害。</v>
      </c>
      <c r="D503" s="4">
        <f>VLOOKUP(主动技能!J506,对应表!F:G,2,FALSE)</f>
        <v>1</v>
      </c>
      <c r="E503" s="4">
        <f>VLOOKUP(主动技能!K506,对应表!J:K,2,FALSE)</f>
        <v>1</v>
      </c>
      <c r="F503" s="4">
        <f>VLOOKUP(主动技能!L506,对应表!N:O,2,FALSE)</f>
        <v>1</v>
      </c>
      <c r="G503" s="4">
        <f>IF(主动技能!M506="必中",2,1)</f>
        <v>1</v>
      </c>
      <c r="H503" s="4">
        <f>主动技能!N506</f>
        <v>100</v>
      </c>
      <c r="I503" s="4">
        <f>主动技能!O506</f>
        <v>0</v>
      </c>
      <c r="J503" s="31" t="str">
        <f>主动技能!P506</f>
        <v>|||</v>
      </c>
      <c r="K503" s="31">
        <f>主动技能!Q506</f>
        <v>1</v>
      </c>
      <c r="L503" s="31">
        <f>主动技能!R506</f>
        <v>0</v>
      </c>
      <c r="M503" s="31">
        <f>主动技能!S506</f>
        <v>0</v>
      </c>
      <c r="N503" s="31" t="str">
        <f>IF(主动技能!T506="","",主动技能!T506)</f>
        <v/>
      </c>
      <c r="O503" s="31" t="str">
        <f>IF(主动技能!U506="","",主动技能!U506)</f>
        <v/>
      </c>
      <c r="P503" s="31" t="str">
        <f>IF(主动技能!V506="","",主动技能!V506)</f>
        <v>skill_01</v>
      </c>
      <c r="Q503" s="31" t="str">
        <f>IF(主动技能!W506="","")</f>
        <v/>
      </c>
      <c r="R503" s="31" t="str">
        <f>IF(主动技能!X506="","")</f>
        <v/>
      </c>
      <c r="S503" s="31">
        <f>主动技能!Y506</f>
        <v>0</v>
      </c>
      <c r="T503" s="31">
        <f>主动技能!Z506</f>
        <v>100</v>
      </c>
      <c r="U503" s="31">
        <f>主动技能!AB506</f>
        <v>77646</v>
      </c>
      <c r="V503" s="31">
        <f>主动技能!AC506</f>
        <v>0</v>
      </c>
      <c r="W503" s="31">
        <f>主动技能!AD506</f>
        <v>0</v>
      </c>
      <c r="X503" s="31">
        <f>主动技能!AE506</f>
        <v>1</v>
      </c>
      <c r="Y503" s="31">
        <f>主动技能!AF506</f>
        <v>0</v>
      </c>
      <c r="Z503" s="31">
        <f>主动技能!AG506</f>
        <v>0</v>
      </c>
      <c r="AA503" s="31" t="str">
        <f>主动技能!AH506</f>
        <v>attack</v>
      </c>
      <c r="AB503" s="31" t="str">
        <f>IF(主动技能!AI506="","")</f>
        <v/>
      </c>
      <c r="AC503" s="31">
        <f>主动技能!AJ506</f>
        <v>20</v>
      </c>
      <c r="AD503" s="31">
        <f>主动技能!BF506</f>
        <v>100901</v>
      </c>
      <c r="AE503" s="1">
        <f t="shared" si="7"/>
        <v>20</v>
      </c>
    </row>
    <row r="504" spans="1:31" s="31" customFormat="1" x14ac:dyDescent="0.15">
      <c r="A504" s="31">
        <f>主动技能!B507</f>
        <v>10090201</v>
      </c>
      <c r="B504" s="4" t="str">
        <f>主动技能!H507</f>
        <v>雷击</v>
      </c>
      <c r="C504" s="4" t="str">
        <f>主动技能!I507</f>
        <v>对敌方单体攻击，造成150%攻击力（+553）点伤害。</v>
      </c>
      <c r="D504" s="4">
        <f>VLOOKUP(主动技能!J507,对应表!F:G,2,FALSE)</f>
        <v>1</v>
      </c>
      <c r="E504" s="4">
        <f>VLOOKUP(主动技能!K507,对应表!J:K,2,FALSE)</f>
        <v>1</v>
      </c>
      <c r="F504" s="4">
        <f>VLOOKUP(主动技能!L507,对应表!N:O,2,FALSE)</f>
        <v>1</v>
      </c>
      <c r="G504" s="4">
        <f>IF(主动技能!M507="必中",2,1)</f>
        <v>1</v>
      </c>
      <c r="H504" s="4">
        <f>主动技能!N507</f>
        <v>100</v>
      </c>
      <c r="I504" s="4">
        <f>主动技能!O507</f>
        <v>0</v>
      </c>
      <c r="J504" s="31" t="str">
        <f>主动技能!P507</f>
        <v>||eff_leiji|</v>
      </c>
      <c r="K504" s="31">
        <f>主动技能!Q507</f>
        <v>1</v>
      </c>
      <c r="L504" s="31">
        <f>主动技能!R507</f>
        <v>0</v>
      </c>
      <c r="M504" s="31">
        <f>主动技能!S507</f>
        <v>0</v>
      </c>
      <c r="N504" s="31" t="str">
        <f>IF(主动技能!T507="","",主动技能!T507)</f>
        <v/>
      </c>
      <c r="O504" s="31" t="str">
        <f>IF(主动技能!U507="","",主动技能!U507)</f>
        <v/>
      </c>
      <c r="P504" s="31" t="str">
        <f>IF(主动技能!V507="","",主动技能!V507)</f>
        <v>skill_10</v>
      </c>
      <c r="Q504" s="31" t="str">
        <f>IF(主动技能!W507="","")</f>
        <v/>
      </c>
      <c r="R504" s="31" t="str">
        <f>IF(主动技能!X507="","")</f>
        <v/>
      </c>
      <c r="S504" s="31">
        <f>主动技能!Y507</f>
        <v>0</v>
      </c>
      <c r="T504" s="31">
        <f>主动技能!Z507</f>
        <v>150</v>
      </c>
      <c r="U504" s="31">
        <f>主动技能!AB507</f>
        <v>553</v>
      </c>
      <c r="V504" s="31">
        <f>主动技能!AC507</f>
        <v>0</v>
      </c>
      <c r="W504" s="31">
        <f>主动技能!AD507</f>
        <v>0</v>
      </c>
      <c r="X504" s="31">
        <f>主动技能!AE507</f>
        <v>1</v>
      </c>
      <c r="Y504" s="31">
        <f>主动技能!AF507</f>
        <v>1</v>
      </c>
      <c r="Z504" s="31">
        <f>主动技能!AG507</f>
        <v>1</v>
      </c>
      <c r="AA504" s="31" t="str">
        <f>主动技能!AH507</f>
        <v>attackex</v>
      </c>
      <c r="AB504" s="31" t="str">
        <f>IF(主动技能!AI507="","")</f>
        <v/>
      </c>
      <c r="AC504" s="31">
        <f>主动技能!AJ507</f>
        <v>1</v>
      </c>
      <c r="AD504" s="31">
        <f>主动技能!BF507</f>
        <v>100902</v>
      </c>
      <c r="AE504" s="1">
        <f t="shared" si="7"/>
        <v>1</v>
      </c>
    </row>
    <row r="505" spans="1:31" s="31" customFormat="1" x14ac:dyDescent="0.15">
      <c r="A505" s="31">
        <f>主动技能!B508</f>
        <v>10090202</v>
      </c>
      <c r="B505" s="4" t="str">
        <f>主动技能!H508</f>
        <v>雷击</v>
      </c>
      <c r="C505" s="4" t="str">
        <f>主动技能!I508</f>
        <v>对敌方单体攻击，造成150%攻击力（+611）点伤害。</v>
      </c>
      <c r="D505" s="4">
        <f>VLOOKUP(主动技能!J508,对应表!F:G,2,FALSE)</f>
        <v>1</v>
      </c>
      <c r="E505" s="4">
        <f>VLOOKUP(主动技能!K508,对应表!J:K,2,FALSE)</f>
        <v>1</v>
      </c>
      <c r="F505" s="4">
        <f>VLOOKUP(主动技能!L508,对应表!N:O,2,FALSE)</f>
        <v>1</v>
      </c>
      <c r="G505" s="4">
        <f>IF(主动技能!M508="必中",2,1)</f>
        <v>1</v>
      </c>
      <c r="H505" s="4">
        <f>主动技能!N508</f>
        <v>100</v>
      </c>
      <c r="I505" s="4">
        <f>主动技能!O508</f>
        <v>0</v>
      </c>
      <c r="J505" s="31" t="str">
        <f>主动技能!P508</f>
        <v>||eff_leiji|</v>
      </c>
      <c r="K505" s="31">
        <f>主动技能!Q508</f>
        <v>1</v>
      </c>
      <c r="L505" s="31">
        <f>主动技能!R508</f>
        <v>0</v>
      </c>
      <c r="M505" s="31">
        <f>主动技能!S508</f>
        <v>0</v>
      </c>
      <c r="N505" s="31" t="str">
        <f>IF(主动技能!T508="","",主动技能!T508)</f>
        <v/>
      </c>
      <c r="O505" s="31" t="str">
        <f>IF(主动技能!U508="","",主动技能!U508)</f>
        <v/>
      </c>
      <c r="P505" s="31" t="str">
        <f>IF(主动技能!V508="","",主动技能!V508)</f>
        <v>skill_10</v>
      </c>
      <c r="Q505" s="31" t="str">
        <f>IF(主动技能!W508="","")</f>
        <v/>
      </c>
      <c r="R505" s="31" t="str">
        <f>IF(主动技能!X508="","")</f>
        <v/>
      </c>
      <c r="S505" s="31">
        <f>主动技能!Y508</f>
        <v>0</v>
      </c>
      <c r="T505" s="31">
        <f>主动技能!Z508</f>
        <v>150</v>
      </c>
      <c r="U505" s="31">
        <f>主动技能!AB508</f>
        <v>611</v>
      </c>
      <c r="V505" s="31">
        <f>主动技能!AC508</f>
        <v>0</v>
      </c>
      <c r="W505" s="31">
        <f>主动技能!AD508</f>
        <v>0</v>
      </c>
      <c r="X505" s="31">
        <f>主动技能!AE508</f>
        <v>1</v>
      </c>
      <c r="Y505" s="31">
        <f>主动技能!AF508</f>
        <v>1</v>
      </c>
      <c r="Z505" s="31">
        <f>主动技能!AG508</f>
        <v>1</v>
      </c>
      <c r="AA505" s="31" t="str">
        <f>主动技能!AH508</f>
        <v>attackex</v>
      </c>
      <c r="AB505" s="31" t="str">
        <f>IF(主动技能!AI508="","")</f>
        <v/>
      </c>
      <c r="AC505" s="31">
        <f>主动技能!AJ508</f>
        <v>2</v>
      </c>
      <c r="AD505" s="31">
        <f>主动技能!BF508</f>
        <v>100902</v>
      </c>
      <c r="AE505" s="1">
        <f t="shared" si="7"/>
        <v>2</v>
      </c>
    </row>
    <row r="506" spans="1:31" s="31" customFormat="1" x14ac:dyDescent="0.15">
      <c r="A506" s="31">
        <f>主动技能!B509</f>
        <v>10090203</v>
      </c>
      <c r="B506" s="4" t="str">
        <f>主动技能!H509</f>
        <v>雷击</v>
      </c>
      <c r="C506" s="4" t="str">
        <f>主动技能!I509</f>
        <v>对敌方单体攻击，造成150%攻击力（+809）点伤害。</v>
      </c>
      <c r="D506" s="4">
        <f>VLOOKUP(主动技能!J509,对应表!F:G,2,FALSE)</f>
        <v>1</v>
      </c>
      <c r="E506" s="4">
        <f>VLOOKUP(主动技能!K509,对应表!J:K,2,FALSE)</f>
        <v>1</v>
      </c>
      <c r="F506" s="4">
        <f>VLOOKUP(主动技能!L509,对应表!N:O,2,FALSE)</f>
        <v>1</v>
      </c>
      <c r="G506" s="4">
        <f>IF(主动技能!M509="必中",2,1)</f>
        <v>1</v>
      </c>
      <c r="H506" s="4">
        <f>主动技能!N509</f>
        <v>100</v>
      </c>
      <c r="I506" s="4">
        <f>主动技能!O509</f>
        <v>0</v>
      </c>
      <c r="J506" s="31" t="str">
        <f>主动技能!P509</f>
        <v>||eff_leiji|</v>
      </c>
      <c r="K506" s="31">
        <f>主动技能!Q509</f>
        <v>1</v>
      </c>
      <c r="L506" s="31">
        <f>主动技能!R509</f>
        <v>0</v>
      </c>
      <c r="M506" s="31">
        <f>主动技能!S509</f>
        <v>0</v>
      </c>
      <c r="N506" s="31" t="str">
        <f>IF(主动技能!T509="","",主动技能!T509)</f>
        <v/>
      </c>
      <c r="O506" s="31" t="str">
        <f>IF(主动技能!U509="","",主动技能!U509)</f>
        <v/>
      </c>
      <c r="P506" s="31" t="str">
        <f>IF(主动技能!V509="","",主动技能!V509)</f>
        <v>skill_10</v>
      </c>
      <c r="Q506" s="31" t="str">
        <f>IF(主动技能!W509="","")</f>
        <v/>
      </c>
      <c r="R506" s="31" t="str">
        <f>IF(主动技能!X509="","")</f>
        <v/>
      </c>
      <c r="S506" s="31">
        <f>主动技能!Y509</f>
        <v>0</v>
      </c>
      <c r="T506" s="31">
        <f>主动技能!Z509</f>
        <v>150</v>
      </c>
      <c r="U506" s="31">
        <f>主动技能!AB509</f>
        <v>809</v>
      </c>
      <c r="V506" s="31">
        <f>主动技能!AC509</f>
        <v>0</v>
      </c>
      <c r="W506" s="31">
        <f>主动技能!AD509</f>
        <v>0</v>
      </c>
      <c r="X506" s="31">
        <f>主动技能!AE509</f>
        <v>1</v>
      </c>
      <c r="Y506" s="31">
        <f>主动技能!AF509</f>
        <v>1</v>
      </c>
      <c r="Z506" s="31">
        <f>主动技能!AG509</f>
        <v>1</v>
      </c>
      <c r="AA506" s="31" t="str">
        <f>主动技能!AH509</f>
        <v>attackex</v>
      </c>
      <c r="AB506" s="31" t="str">
        <f>IF(主动技能!AI509="","")</f>
        <v/>
      </c>
      <c r="AC506" s="31">
        <f>主动技能!AJ509</f>
        <v>3</v>
      </c>
      <c r="AD506" s="31">
        <f>主动技能!BF509</f>
        <v>100902</v>
      </c>
      <c r="AE506" s="1">
        <f t="shared" si="7"/>
        <v>3</v>
      </c>
    </row>
    <row r="507" spans="1:31" s="31" customFormat="1" x14ac:dyDescent="0.15">
      <c r="A507" s="31">
        <f>主动技能!B510</f>
        <v>10090204</v>
      </c>
      <c r="B507" s="4" t="str">
        <f>主动技能!H510</f>
        <v>雷击</v>
      </c>
      <c r="C507" s="4" t="str">
        <f>主动技能!I510</f>
        <v>对敌方单体攻击，造成150%攻击力（+1247）点伤害。</v>
      </c>
      <c r="D507" s="4">
        <f>VLOOKUP(主动技能!J510,对应表!F:G,2,FALSE)</f>
        <v>1</v>
      </c>
      <c r="E507" s="4">
        <f>VLOOKUP(主动技能!K510,对应表!J:K,2,FALSE)</f>
        <v>1</v>
      </c>
      <c r="F507" s="4">
        <f>VLOOKUP(主动技能!L510,对应表!N:O,2,FALSE)</f>
        <v>1</v>
      </c>
      <c r="G507" s="4">
        <f>IF(主动技能!M510="必中",2,1)</f>
        <v>1</v>
      </c>
      <c r="H507" s="4">
        <f>主动技能!N510</f>
        <v>100</v>
      </c>
      <c r="I507" s="4">
        <f>主动技能!O510</f>
        <v>0</v>
      </c>
      <c r="J507" s="31" t="str">
        <f>主动技能!P510</f>
        <v>||eff_leiji|</v>
      </c>
      <c r="K507" s="31">
        <f>主动技能!Q510</f>
        <v>1</v>
      </c>
      <c r="L507" s="31">
        <f>主动技能!R510</f>
        <v>0</v>
      </c>
      <c r="M507" s="31">
        <f>主动技能!S510</f>
        <v>0</v>
      </c>
      <c r="N507" s="31" t="str">
        <f>IF(主动技能!T510="","",主动技能!T510)</f>
        <v/>
      </c>
      <c r="O507" s="31" t="str">
        <f>IF(主动技能!U510="","",主动技能!U510)</f>
        <v/>
      </c>
      <c r="P507" s="31" t="str">
        <f>IF(主动技能!V510="","",主动技能!V510)</f>
        <v>skill_10</v>
      </c>
      <c r="Q507" s="31" t="str">
        <f>IF(主动技能!W510="","")</f>
        <v/>
      </c>
      <c r="R507" s="31" t="str">
        <f>IF(主动技能!X510="","")</f>
        <v/>
      </c>
      <c r="S507" s="31">
        <f>主动技能!Y510</f>
        <v>0</v>
      </c>
      <c r="T507" s="31">
        <f>主动技能!Z510</f>
        <v>150</v>
      </c>
      <c r="U507" s="31">
        <f>主动技能!AB510</f>
        <v>1247</v>
      </c>
      <c r="V507" s="31">
        <f>主动技能!AC510</f>
        <v>0</v>
      </c>
      <c r="W507" s="31">
        <f>主动技能!AD510</f>
        <v>0</v>
      </c>
      <c r="X507" s="31">
        <f>主动技能!AE510</f>
        <v>1</v>
      </c>
      <c r="Y507" s="31">
        <f>主动技能!AF510</f>
        <v>1</v>
      </c>
      <c r="Z507" s="31">
        <f>主动技能!AG510</f>
        <v>1</v>
      </c>
      <c r="AA507" s="31" t="str">
        <f>主动技能!AH510</f>
        <v>attackex</v>
      </c>
      <c r="AB507" s="31" t="str">
        <f>IF(主动技能!AI510="","")</f>
        <v/>
      </c>
      <c r="AC507" s="31">
        <f>主动技能!AJ510</f>
        <v>4</v>
      </c>
      <c r="AD507" s="31">
        <f>主动技能!BF510</f>
        <v>100902</v>
      </c>
      <c r="AE507" s="1">
        <f t="shared" si="7"/>
        <v>4</v>
      </c>
    </row>
    <row r="508" spans="1:31" s="31" customFormat="1" x14ac:dyDescent="0.15">
      <c r="A508" s="31">
        <f>主动技能!B511</f>
        <v>10090205</v>
      </c>
      <c r="B508" s="4" t="str">
        <f>主动技能!H511</f>
        <v>雷击</v>
      </c>
      <c r="C508" s="4" t="str">
        <f>主动技能!I511</f>
        <v>对敌方单体攻击，造成150%攻击力（+1867）点伤害。</v>
      </c>
      <c r="D508" s="4">
        <f>VLOOKUP(主动技能!J511,对应表!F:G,2,FALSE)</f>
        <v>1</v>
      </c>
      <c r="E508" s="4">
        <f>VLOOKUP(主动技能!K511,对应表!J:K,2,FALSE)</f>
        <v>1</v>
      </c>
      <c r="F508" s="4">
        <f>VLOOKUP(主动技能!L511,对应表!N:O,2,FALSE)</f>
        <v>1</v>
      </c>
      <c r="G508" s="4">
        <f>IF(主动技能!M511="必中",2,1)</f>
        <v>1</v>
      </c>
      <c r="H508" s="4">
        <f>主动技能!N511</f>
        <v>100</v>
      </c>
      <c r="I508" s="4">
        <f>主动技能!O511</f>
        <v>0</v>
      </c>
      <c r="J508" s="31" t="str">
        <f>主动技能!P511</f>
        <v>||eff_leiji|</v>
      </c>
      <c r="K508" s="31">
        <f>主动技能!Q511</f>
        <v>1</v>
      </c>
      <c r="L508" s="31">
        <f>主动技能!R511</f>
        <v>0</v>
      </c>
      <c r="M508" s="31">
        <f>主动技能!S511</f>
        <v>0</v>
      </c>
      <c r="N508" s="31" t="str">
        <f>IF(主动技能!T511="","",主动技能!T511)</f>
        <v/>
      </c>
      <c r="O508" s="31" t="str">
        <f>IF(主动技能!U511="","",主动技能!U511)</f>
        <v/>
      </c>
      <c r="P508" s="31" t="str">
        <f>IF(主动技能!V511="","",主动技能!V511)</f>
        <v>skill_10</v>
      </c>
      <c r="Q508" s="31" t="str">
        <f>IF(主动技能!W511="","")</f>
        <v/>
      </c>
      <c r="R508" s="31" t="str">
        <f>IF(主动技能!X511="","")</f>
        <v/>
      </c>
      <c r="S508" s="31">
        <f>主动技能!Y511</f>
        <v>0</v>
      </c>
      <c r="T508" s="31">
        <f>主动技能!Z511</f>
        <v>150</v>
      </c>
      <c r="U508" s="31">
        <f>主动技能!AB511</f>
        <v>1867</v>
      </c>
      <c r="V508" s="31">
        <f>主动技能!AC511</f>
        <v>0</v>
      </c>
      <c r="W508" s="31">
        <f>主动技能!AD511</f>
        <v>0</v>
      </c>
      <c r="X508" s="31">
        <f>主动技能!AE511</f>
        <v>1</v>
      </c>
      <c r="Y508" s="31">
        <f>主动技能!AF511</f>
        <v>1</v>
      </c>
      <c r="Z508" s="31">
        <f>主动技能!AG511</f>
        <v>1</v>
      </c>
      <c r="AA508" s="31" t="str">
        <f>主动技能!AH511</f>
        <v>attackex</v>
      </c>
      <c r="AB508" s="31" t="str">
        <f>IF(主动技能!AI511="","")</f>
        <v/>
      </c>
      <c r="AC508" s="31">
        <f>主动技能!AJ511</f>
        <v>5</v>
      </c>
      <c r="AD508" s="31">
        <f>主动技能!BF511</f>
        <v>100902</v>
      </c>
      <c r="AE508" s="1">
        <f t="shared" si="7"/>
        <v>5</v>
      </c>
    </row>
    <row r="509" spans="1:31" s="31" customFormat="1" x14ac:dyDescent="0.15">
      <c r="A509" s="31">
        <f>主动技能!B512</f>
        <v>10090206</v>
      </c>
      <c r="B509" s="4" t="str">
        <f>主动技能!H512</f>
        <v>雷击</v>
      </c>
      <c r="C509" s="4" t="str">
        <f>主动技能!I512</f>
        <v>对敌方单体攻击，造成150%攻击力（+2745）点伤害。</v>
      </c>
      <c r="D509" s="4">
        <f>VLOOKUP(主动技能!J512,对应表!F:G,2,FALSE)</f>
        <v>1</v>
      </c>
      <c r="E509" s="4">
        <f>VLOOKUP(主动技能!K512,对应表!J:K,2,FALSE)</f>
        <v>1</v>
      </c>
      <c r="F509" s="4">
        <f>VLOOKUP(主动技能!L512,对应表!N:O,2,FALSE)</f>
        <v>1</v>
      </c>
      <c r="G509" s="4">
        <f>IF(主动技能!M512="必中",2,1)</f>
        <v>1</v>
      </c>
      <c r="H509" s="4">
        <f>主动技能!N512</f>
        <v>100</v>
      </c>
      <c r="I509" s="4">
        <f>主动技能!O512</f>
        <v>0</v>
      </c>
      <c r="J509" s="31" t="str">
        <f>主动技能!P512</f>
        <v>||eff_leiji|</v>
      </c>
      <c r="K509" s="31">
        <f>主动技能!Q512</f>
        <v>1</v>
      </c>
      <c r="L509" s="31">
        <f>主动技能!R512</f>
        <v>0</v>
      </c>
      <c r="M509" s="31">
        <f>主动技能!S512</f>
        <v>0</v>
      </c>
      <c r="N509" s="31" t="str">
        <f>IF(主动技能!T512="","",主动技能!T512)</f>
        <v/>
      </c>
      <c r="O509" s="31" t="str">
        <f>IF(主动技能!U512="","",主动技能!U512)</f>
        <v/>
      </c>
      <c r="P509" s="31" t="str">
        <f>IF(主动技能!V512="","",主动技能!V512)</f>
        <v>skill_10</v>
      </c>
      <c r="Q509" s="31" t="str">
        <f>IF(主动技能!W512="","")</f>
        <v/>
      </c>
      <c r="R509" s="31" t="str">
        <f>IF(主动技能!X512="","")</f>
        <v/>
      </c>
      <c r="S509" s="31">
        <f>主动技能!Y512</f>
        <v>0</v>
      </c>
      <c r="T509" s="31">
        <f>主动技能!Z512</f>
        <v>150</v>
      </c>
      <c r="U509" s="31">
        <f>主动技能!AB512</f>
        <v>2745</v>
      </c>
      <c r="V509" s="31">
        <f>主动技能!AC512</f>
        <v>0</v>
      </c>
      <c r="W509" s="31">
        <f>主动技能!AD512</f>
        <v>0</v>
      </c>
      <c r="X509" s="31">
        <f>主动技能!AE512</f>
        <v>1</v>
      </c>
      <c r="Y509" s="31">
        <f>主动技能!AF512</f>
        <v>1</v>
      </c>
      <c r="Z509" s="31">
        <f>主动技能!AG512</f>
        <v>1</v>
      </c>
      <c r="AA509" s="31" t="str">
        <f>主动技能!AH512</f>
        <v>attackex</v>
      </c>
      <c r="AB509" s="31" t="str">
        <f>IF(主动技能!AI512="","")</f>
        <v/>
      </c>
      <c r="AC509" s="31">
        <f>主动技能!AJ512</f>
        <v>6</v>
      </c>
      <c r="AD509" s="31">
        <f>主动技能!BF512</f>
        <v>100902</v>
      </c>
      <c r="AE509" s="1">
        <f t="shared" si="7"/>
        <v>6</v>
      </c>
    </row>
    <row r="510" spans="1:31" s="31" customFormat="1" x14ac:dyDescent="0.15">
      <c r="A510" s="31">
        <f>主动技能!B513</f>
        <v>10090207</v>
      </c>
      <c r="B510" s="4" t="str">
        <f>主动技能!H513</f>
        <v>雷击</v>
      </c>
      <c r="C510" s="4" t="str">
        <f>主动技能!I513</f>
        <v>对敌方单体攻击，造成150%攻击力（+3989）点伤害。</v>
      </c>
      <c r="D510" s="4">
        <f>VLOOKUP(主动技能!J513,对应表!F:G,2,FALSE)</f>
        <v>1</v>
      </c>
      <c r="E510" s="4">
        <f>VLOOKUP(主动技能!K513,对应表!J:K,2,FALSE)</f>
        <v>1</v>
      </c>
      <c r="F510" s="4">
        <f>VLOOKUP(主动技能!L513,对应表!N:O,2,FALSE)</f>
        <v>1</v>
      </c>
      <c r="G510" s="4">
        <f>IF(主动技能!M513="必中",2,1)</f>
        <v>1</v>
      </c>
      <c r="H510" s="4">
        <f>主动技能!N513</f>
        <v>100</v>
      </c>
      <c r="I510" s="4">
        <f>主动技能!O513</f>
        <v>0</v>
      </c>
      <c r="J510" s="31" t="str">
        <f>主动技能!P513</f>
        <v>||eff_leiji|</v>
      </c>
      <c r="K510" s="31">
        <f>主动技能!Q513</f>
        <v>1</v>
      </c>
      <c r="L510" s="31">
        <f>主动技能!R513</f>
        <v>0</v>
      </c>
      <c r="M510" s="31">
        <f>主动技能!S513</f>
        <v>0</v>
      </c>
      <c r="N510" s="31" t="str">
        <f>IF(主动技能!T513="","",主动技能!T513)</f>
        <v/>
      </c>
      <c r="O510" s="31" t="str">
        <f>IF(主动技能!U513="","",主动技能!U513)</f>
        <v/>
      </c>
      <c r="P510" s="31" t="str">
        <f>IF(主动技能!V513="","",主动技能!V513)</f>
        <v>skill_10</v>
      </c>
      <c r="Q510" s="31" t="str">
        <f>IF(主动技能!W513="","")</f>
        <v/>
      </c>
      <c r="R510" s="31" t="str">
        <f>IF(主动技能!X513="","")</f>
        <v/>
      </c>
      <c r="S510" s="31">
        <f>主动技能!Y513</f>
        <v>0</v>
      </c>
      <c r="T510" s="31">
        <f>主动技能!Z513</f>
        <v>150</v>
      </c>
      <c r="U510" s="31">
        <f>主动技能!AB513</f>
        <v>3989</v>
      </c>
      <c r="V510" s="31">
        <f>主动技能!AC513</f>
        <v>0</v>
      </c>
      <c r="W510" s="31">
        <f>主动技能!AD513</f>
        <v>0</v>
      </c>
      <c r="X510" s="31">
        <f>主动技能!AE513</f>
        <v>1</v>
      </c>
      <c r="Y510" s="31">
        <f>主动技能!AF513</f>
        <v>1</v>
      </c>
      <c r="Z510" s="31">
        <f>主动技能!AG513</f>
        <v>1</v>
      </c>
      <c r="AA510" s="31" t="str">
        <f>主动技能!AH513</f>
        <v>attackex</v>
      </c>
      <c r="AB510" s="31" t="str">
        <f>IF(主动技能!AI513="","")</f>
        <v/>
      </c>
      <c r="AC510" s="31">
        <f>主动技能!AJ513</f>
        <v>7</v>
      </c>
      <c r="AD510" s="31">
        <f>主动技能!BF513</f>
        <v>100902</v>
      </c>
      <c r="AE510" s="1">
        <f t="shared" si="7"/>
        <v>7</v>
      </c>
    </row>
    <row r="511" spans="1:31" s="31" customFormat="1" x14ac:dyDescent="0.15">
      <c r="A511" s="31">
        <f>主动技能!B514</f>
        <v>10090208</v>
      </c>
      <c r="B511" s="4" t="str">
        <f>主动技能!H514</f>
        <v>雷击</v>
      </c>
      <c r="C511" s="4" t="str">
        <f>主动技能!I514</f>
        <v>对敌方单体攻击，造成150%攻击力（+5748）点伤害。</v>
      </c>
      <c r="D511" s="4">
        <f>VLOOKUP(主动技能!J514,对应表!F:G,2,FALSE)</f>
        <v>1</v>
      </c>
      <c r="E511" s="4">
        <f>VLOOKUP(主动技能!K514,对应表!J:K,2,FALSE)</f>
        <v>1</v>
      </c>
      <c r="F511" s="4">
        <f>VLOOKUP(主动技能!L514,对应表!N:O,2,FALSE)</f>
        <v>1</v>
      </c>
      <c r="G511" s="4">
        <f>IF(主动技能!M514="必中",2,1)</f>
        <v>1</v>
      </c>
      <c r="H511" s="4">
        <f>主动技能!N514</f>
        <v>100</v>
      </c>
      <c r="I511" s="4">
        <f>主动技能!O514</f>
        <v>0</v>
      </c>
      <c r="J511" s="31" t="str">
        <f>主动技能!P514</f>
        <v>||eff_leiji|</v>
      </c>
      <c r="K511" s="31">
        <f>主动技能!Q514</f>
        <v>1</v>
      </c>
      <c r="L511" s="31">
        <f>主动技能!R514</f>
        <v>0</v>
      </c>
      <c r="M511" s="31">
        <f>主动技能!S514</f>
        <v>0</v>
      </c>
      <c r="N511" s="31" t="str">
        <f>IF(主动技能!T514="","",主动技能!T514)</f>
        <v/>
      </c>
      <c r="O511" s="31" t="str">
        <f>IF(主动技能!U514="","",主动技能!U514)</f>
        <v/>
      </c>
      <c r="P511" s="31" t="str">
        <f>IF(主动技能!V514="","",主动技能!V514)</f>
        <v>skill_10</v>
      </c>
      <c r="Q511" s="31" t="str">
        <f>IF(主动技能!W514="","")</f>
        <v/>
      </c>
      <c r="R511" s="31" t="str">
        <f>IF(主动技能!X514="","")</f>
        <v/>
      </c>
      <c r="S511" s="31">
        <f>主动技能!Y514</f>
        <v>0</v>
      </c>
      <c r="T511" s="31">
        <f>主动技能!Z514</f>
        <v>150</v>
      </c>
      <c r="U511" s="31">
        <f>主动技能!AB514</f>
        <v>5748</v>
      </c>
      <c r="V511" s="31">
        <f>主动技能!AC514</f>
        <v>0</v>
      </c>
      <c r="W511" s="31">
        <f>主动技能!AD514</f>
        <v>0</v>
      </c>
      <c r="X511" s="31">
        <f>主动技能!AE514</f>
        <v>1</v>
      </c>
      <c r="Y511" s="31">
        <f>主动技能!AF514</f>
        <v>1</v>
      </c>
      <c r="Z511" s="31">
        <f>主动技能!AG514</f>
        <v>1</v>
      </c>
      <c r="AA511" s="31" t="str">
        <f>主动技能!AH514</f>
        <v>attackex</v>
      </c>
      <c r="AB511" s="31" t="str">
        <f>IF(主动技能!AI514="","")</f>
        <v/>
      </c>
      <c r="AC511" s="31">
        <f>主动技能!AJ514</f>
        <v>8</v>
      </c>
      <c r="AD511" s="31">
        <f>主动技能!BF514</f>
        <v>100902</v>
      </c>
      <c r="AE511" s="1">
        <f t="shared" si="7"/>
        <v>8</v>
      </c>
    </row>
    <row r="512" spans="1:31" s="31" customFormat="1" x14ac:dyDescent="0.15">
      <c r="A512" s="31">
        <f>主动技能!B515</f>
        <v>10090209</v>
      </c>
      <c r="B512" s="4" t="str">
        <f>主动技能!H515</f>
        <v>雷击</v>
      </c>
      <c r="C512" s="4" t="str">
        <f>主动技能!I515</f>
        <v>对敌方单体攻击，造成150%攻击力（+8240）点伤害。</v>
      </c>
      <c r="D512" s="4">
        <f>VLOOKUP(主动技能!J515,对应表!F:G,2,FALSE)</f>
        <v>1</v>
      </c>
      <c r="E512" s="4">
        <f>VLOOKUP(主动技能!K515,对应表!J:K,2,FALSE)</f>
        <v>1</v>
      </c>
      <c r="F512" s="4">
        <f>VLOOKUP(主动技能!L515,对应表!N:O,2,FALSE)</f>
        <v>1</v>
      </c>
      <c r="G512" s="4">
        <f>IF(主动技能!M515="必中",2,1)</f>
        <v>1</v>
      </c>
      <c r="H512" s="4">
        <f>主动技能!N515</f>
        <v>100</v>
      </c>
      <c r="I512" s="4">
        <f>主动技能!O515</f>
        <v>0</v>
      </c>
      <c r="J512" s="31" t="str">
        <f>主动技能!P515</f>
        <v>||eff_leiji|</v>
      </c>
      <c r="K512" s="31">
        <f>主动技能!Q515</f>
        <v>1</v>
      </c>
      <c r="L512" s="31">
        <f>主动技能!R515</f>
        <v>0</v>
      </c>
      <c r="M512" s="31">
        <f>主动技能!S515</f>
        <v>0</v>
      </c>
      <c r="N512" s="31" t="str">
        <f>IF(主动技能!T515="","",主动技能!T515)</f>
        <v/>
      </c>
      <c r="O512" s="31" t="str">
        <f>IF(主动技能!U515="","",主动技能!U515)</f>
        <v/>
      </c>
      <c r="P512" s="31" t="str">
        <f>IF(主动技能!V515="","",主动技能!V515)</f>
        <v>skill_10</v>
      </c>
      <c r="Q512" s="31" t="str">
        <f>IF(主动技能!W515="","")</f>
        <v/>
      </c>
      <c r="R512" s="31" t="str">
        <f>IF(主动技能!X515="","")</f>
        <v/>
      </c>
      <c r="S512" s="31">
        <f>主动技能!Y515</f>
        <v>0</v>
      </c>
      <c r="T512" s="31">
        <f>主动技能!Z515</f>
        <v>150</v>
      </c>
      <c r="U512" s="31">
        <f>主动技能!AB515</f>
        <v>8240</v>
      </c>
      <c r="V512" s="31">
        <f>主动技能!AC515</f>
        <v>0</v>
      </c>
      <c r="W512" s="31">
        <f>主动技能!AD515</f>
        <v>0</v>
      </c>
      <c r="X512" s="31">
        <f>主动技能!AE515</f>
        <v>1</v>
      </c>
      <c r="Y512" s="31">
        <f>主动技能!AF515</f>
        <v>1</v>
      </c>
      <c r="Z512" s="31">
        <f>主动技能!AG515</f>
        <v>1</v>
      </c>
      <c r="AA512" s="31" t="str">
        <f>主动技能!AH515</f>
        <v>attackex</v>
      </c>
      <c r="AB512" s="31" t="str">
        <f>IF(主动技能!AI515="","")</f>
        <v/>
      </c>
      <c r="AC512" s="31">
        <f>主动技能!AJ515</f>
        <v>9</v>
      </c>
      <c r="AD512" s="31">
        <f>主动技能!BF515</f>
        <v>100902</v>
      </c>
      <c r="AE512" s="1">
        <f t="shared" si="7"/>
        <v>9</v>
      </c>
    </row>
    <row r="513" spans="1:31" s="31" customFormat="1" x14ac:dyDescent="0.15">
      <c r="A513" s="31">
        <f>主动技能!B516</f>
        <v>10090210</v>
      </c>
      <c r="B513" s="4" t="str">
        <f>主动技能!H516</f>
        <v>雷击</v>
      </c>
      <c r="C513" s="4" t="str">
        <f>主动技能!I516</f>
        <v>对敌方单体攻击，造成150%攻击力（+11767）点伤害。</v>
      </c>
      <c r="D513" s="4">
        <f>VLOOKUP(主动技能!J516,对应表!F:G,2,FALSE)</f>
        <v>1</v>
      </c>
      <c r="E513" s="4">
        <f>VLOOKUP(主动技能!K516,对应表!J:K,2,FALSE)</f>
        <v>1</v>
      </c>
      <c r="F513" s="4">
        <f>VLOOKUP(主动技能!L516,对应表!N:O,2,FALSE)</f>
        <v>1</v>
      </c>
      <c r="G513" s="4">
        <f>IF(主动技能!M516="必中",2,1)</f>
        <v>1</v>
      </c>
      <c r="H513" s="4">
        <f>主动技能!N516</f>
        <v>100</v>
      </c>
      <c r="I513" s="4">
        <f>主动技能!O516</f>
        <v>0</v>
      </c>
      <c r="J513" s="31" t="str">
        <f>主动技能!P516</f>
        <v>||eff_leiji|</v>
      </c>
      <c r="K513" s="31">
        <f>主动技能!Q516</f>
        <v>1</v>
      </c>
      <c r="L513" s="31">
        <f>主动技能!R516</f>
        <v>0</v>
      </c>
      <c r="M513" s="31">
        <f>主动技能!S516</f>
        <v>0</v>
      </c>
      <c r="N513" s="31" t="str">
        <f>IF(主动技能!T516="","",主动技能!T516)</f>
        <v/>
      </c>
      <c r="O513" s="31" t="str">
        <f>IF(主动技能!U516="","",主动技能!U516)</f>
        <v/>
      </c>
      <c r="P513" s="31" t="str">
        <f>IF(主动技能!V516="","",主动技能!V516)</f>
        <v>skill_10</v>
      </c>
      <c r="Q513" s="31" t="str">
        <f>IF(主动技能!W516="","")</f>
        <v/>
      </c>
      <c r="R513" s="31" t="str">
        <f>IF(主动技能!X516="","")</f>
        <v/>
      </c>
      <c r="S513" s="31">
        <f>主动技能!Y516</f>
        <v>0</v>
      </c>
      <c r="T513" s="31">
        <f>主动技能!Z516</f>
        <v>150</v>
      </c>
      <c r="U513" s="31">
        <f>主动技能!AB516</f>
        <v>11767</v>
      </c>
      <c r="V513" s="31">
        <f>主动技能!AC516</f>
        <v>0</v>
      </c>
      <c r="W513" s="31">
        <f>主动技能!AD516</f>
        <v>0</v>
      </c>
      <c r="X513" s="31">
        <f>主动技能!AE516</f>
        <v>1</v>
      </c>
      <c r="Y513" s="31">
        <f>主动技能!AF516</f>
        <v>1</v>
      </c>
      <c r="Z513" s="31">
        <f>主动技能!AG516</f>
        <v>1</v>
      </c>
      <c r="AA513" s="31" t="str">
        <f>主动技能!AH516</f>
        <v>attackex</v>
      </c>
      <c r="AB513" s="31" t="str">
        <f>IF(主动技能!AI516="","")</f>
        <v/>
      </c>
      <c r="AC513" s="31">
        <f>主动技能!AJ516</f>
        <v>10</v>
      </c>
      <c r="AD513" s="31">
        <f>主动技能!BF516</f>
        <v>100902</v>
      </c>
      <c r="AE513" s="1">
        <f t="shared" si="7"/>
        <v>10</v>
      </c>
    </row>
    <row r="514" spans="1:31" s="31" customFormat="1" x14ac:dyDescent="0.15">
      <c r="A514" s="31">
        <f>主动技能!B517</f>
        <v>10090211</v>
      </c>
      <c r="B514" s="4" t="str">
        <f>主动技能!H517</f>
        <v>雷击</v>
      </c>
      <c r="C514" s="4" t="str">
        <f>主动技能!I517</f>
        <v>对敌方单体攻击，造成150%攻击力（+16761）点伤害。</v>
      </c>
      <c r="D514" s="4">
        <f>VLOOKUP(主动技能!J517,对应表!F:G,2,FALSE)</f>
        <v>1</v>
      </c>
      <c r="E514" s="4">
        <f>VLOOKUP(主动技能!K517,对应表!J:K,2,FALSE)</f>
        <v>1</v>
      </c>
      <c r="F514" s="4">
        <f>VLOOKUP(主动技能!L517,对应表!N:O,2,FALSE)</f>
        <v>1</v>
      </c>
      <c r="G514" s="4">
        <f>IF(主动技能!M517="必中",2,1)</f>
        <v>1</v>
      </c>
      <c r="H514" s="4">
        <f>主动技能!N517</f>
        <v>100</v>
      </c>
      <c r="I514" s="4">
        <f>主动技能!O517</f>
        <v>0</v>
      </c>
      <c r="J514" s="31" t="str">
        <f>主动技能!P517</f>
        <v>||eff_leiji|</v>
      </c>
      <c r="K514" s="31">
        <f>主动技能!Q517</f>
        <v>1</v>
      </c>
      <c r="L514" s="31">
        <f>主动技能!R517</f>
        <v>0</v>
      </c>
      <c r="M514" s="31">
        <f>主动技能!S517</f>
        <v>0</v>
      </c>
      <c r="N514" s="31" t="str">
        <f>IF(主动技能!T517="","",主动技能!T517)</f>
        <v/>
      </c>
      <c r="O514" s="31" t="str">
        <f>IF(主动技能!U517="","",主动技能!U517)</f>
        <v/>
      </c>
      <c r="P514" s="31" t="str">
        <f>IF(主动技能!V517="","",主动技能!V517)</f>
        <v>skill_10</v>
      </c>
      <c r="Q514" s="31" t="str">
        <f>IF(主动技能!W517="","")</f>
        <v/>
      </c>
      <c r="R514" s="31" t="str">
        <f>IF(主动技能!X517="","")</f>
        <v/>
      </c>
      <c r="S514" s="31">
        <f>主动技能!Y517</f>
        <v>0</v>
      </c>
      <c r="T514" s="31">
        <f>主动技能!Z517</f>
        <v>150</v>
      </c>
      <c r="U514" s="31">
        <f>主动技能!AB517</f>
        <v>16761</v>
      </c>
      <c r="V514" s="31">
        <f>主动技能!AC517</f>
        <v>0</v>
      </c>
      <c r="W514" s="31">
        <f>主动技能!AD517</f>
        <v>0</v>
      </c>
      <c r="X514" s="31">
        <f>主动技能!AE517</f>
        <v>1</v>
      </c>
      <c r="Y514" s="31">
        <f>主动技能!AF517</f>
        <v>1</v>
      </c>
      <c r="Z514" s="31">
        <f>主动技能!AG517</f>
        <v>1</v>
      </c>
      <c r="AA514" s="31" t="str">
        <f>主动技能!AH517</f>
        <v>attackex</v>
      </c>
      <c r="AB514" s="31" t="str">
        <f>IF(主动技能!AI517="","")</f>
        <v/>
      </c>
      <c r="AC514" s="31">
        <f>主动技能!AJ517</f>
        <v>11</v>
      </c>
      <c r="AD514" s="31">
        <f>主动技能!BF517</f>
        <v>100902</v>
      </c>
      <c r="AE514" s="1">
        <f t="shared" si="7"/>
        <v>11</v>
      </c>
    </row>
    <row r="515" spans="1:31" s="31" customFormat="1" x14ac:dyDescent="0.15">
      <c r="A515" s="31">
        <f>主动技能!B518</f>
        <v>10090212</v>
      </c>
      <c r="B515" s="4" t="str">
        <f>主动技能!H518</f>
        <v>雷击</v>
      </c>
      <c r="C515" s="4" t="str">
        <f>主动技能!I518</f>
        <v>对敌方单体攻击，造成150%攻击力（+23830）点伤害。</v>
      </c>
      <c r="D515" s="4">
        <f>VLOOKUP(主动技能!J518,对应表!F:G,2,FALSE)</f>
        <v>1</v>
      </c>
      <c r="E515" s="4">
        <f>VLOOKUP(主动技能!K518,对应表!J:K,2,FALSE)</f>
        <v>1</v>
      </c>
      <c r="F515" s="4">
        <f>VLOOKUP(主动技能!L518,对应表!N:O,2,FALSE)</f>
        <v>1</v>
      </c>
      <c r="G515" s="4">
        <f>IF(主动技能!M518="必中",2,1)</f>
        <v>1</v>
      </c>
      <c r="H515" s="4">
        <f>主动技能!N518</f>
        <v>100</v>
      </c>
      <c r="I515" s="4">
        <f>主动技能!O518</f>
        <v>0</v>
      </c>
      <c r="J515" s="31" t="str">
        <f>主动技能!P518</f>
        <v>||eff_leiji|</v>
      </c>
      <c r="K515" s="31">
        <f>主动技能!Q518</f>
        <v>1</v>
      </c>
      <c r="L515" s="31">
        <f>主动技能!R518</f>
        <v>0</v>
      </c>
      <c r="M515" s="31">
        <f>主动技能!S518</f>
        <v>0</v>
      </c>
      <c r="N515" s="31" t="str">
        <f>IF(主动技能!T518="","",主动技能!T518)</f>
        <v/>
      </c>
      <c r="O515" s="31" t="str">
        <f>IF(主动技能!U518="","",主动技能!U518)</f>
        <v/>
      </c>
      <c r="P515" s="31" t="str">
        <f>IF(主动技能!V518="","",主动技能!V518)</f>
        <v>skill_10</v>
      </c>
      <c r="Q515" s="31" t="str">
        <f>IF(主动技能!W518="","")</f>
        <v/>
      </c>
      <c r="R515" s="31" t="str">
        <f>IF(主动技能!X518="","")</f>
        <v/>
      </c>
      <c r="S515" s="31">
        <f>主动技能!Y518</f>
        <v>0</v>
      </c>
      <c r="T515" s="31">
        <f>主动技能!Z518</f>
        <v>150</v>
      </c>
      <c r="U515" s="31">
        <f>主动技能!AB518</f>
        <v>23830</v>
      </c>
      <c r="V515" s="31">
        <f>主动技能!AC518</f>
        <v>0</v>
      </c>
      <c r="W515" s="31">
        <f>主动技能!AD518</f>
        <v>0</v>
      </c>
      <c r="X515" s="31">
        <f>主动技能!AE518</f>
        <v>1</v>
      </c>
      <c r="Y515" s="31">
        <f>主动技能!AF518</f>
        <v>1</v>
      </c>
      <c r="Z515" s="31">
        <f>主动技能!AG518</f>
        <v>1</v>
      </c>
      <c r="AA515" s="31" t="str">
        <f>主动技能!AH518</f>
        <v>attackex</v>
      </c>
      <c r="AB515" s="31" t="str">
        <f>IF(主动技能!AI518="","")</f>
        <v/>
      </c>
      <c r="AC515" s="31">
        <f>主动技能!AJ518</f>
        <v>12</v>
      </c>
      <c r="AD515" s="31">
        <f>主动技能!BF518</f>
        <v>100902</v>
      </c>
      <c r="AE515" s="1">
        <f t="shared" si="7"/>
        <v>12</v>
      </c>
    </row>
    <row r="516" spans="1:31" s="31" customFormat="1" x14ac:dyDescent="0.15">
      <c r="A516" s="31">
        <f>主动技能!B519</f>
        <v>10090213</v>
      </c>
      <c r="B516" s="4" t="str">
        <f>主动技能!H519</f>
        <v>雷击</v>
      </c>
      <c r="C516" s="4" t="str">
        <f>主动技能!I519</f>
        <v>对敌方单体攻击，造成150%攻击力（+33839）点伤害。</v>
      </c>
      <c r="D516" s="4">
        <f>VLOOKUP(主动技能!J519,对应表!F:G,2,FALSE)</f>
        <v>1</v>
      </c>
      <c r="E516" s="4">
        <f>VLOOKUP(主动技能!K519,对应表!J:K,2,FALSE)</f>
        <v>1</v>
      </c>
      <c r="F516" s="4">
        <f>VLOOKUP(主动技能!L519,对应表!N:O,2,FALSE)</f>
        <v>1</v>
      </c>
      <c r="G516" s="4">
        <f>IF(主动技能!M519="必中",2,1)</f>
        <v>1</v>
      </c>
      <c r="H516" s="4">
        <f>主动技能!N519</f>
        <v>100</v>
      </c>
      <c r="I516" s="4">
        <f>主动技能!O519</f>
        <v>0</v>
      </c>
      <c r="J516" s="31" t="str">
        <f>主动技能!P519</f>
        <v>||eff_leiji|</v>
      </c>
      <c r="K516" s="31">
        <f>主动技能!Q519</f>
        <v>1</v>
      </c>
      <c r="L516" s="31">
        <f>主动技能!R519</f>
        <v>0</v>
      </c>
      <c r="M516" s="31">
        <f>主动技能!S519</f>
        <v>0</v>
      </c>
      <c r="N516" s="31" t="str">
        <f>IF(主动技能!T519="","",主动技能!T519)</f>
        <v/>
      </c>
      <c r="O516" s="31" t="str">
        <f>IF(主动技能!U519="","",主动技能!U519)</f>
        <v/>
      </c>
      <c r="P516" s="31" t="str">
        <f>IF(主动技能!V519="","",主动技能!V519)</f>
        <v>skill_10</v>
      </c>
      <c r="Q516" s="31" t="str">
        <f>IF(主动技能!W519="","")</f>
        <v/>
      </c>
      <c r="R516" s="31" t="str">
        <f>IF(主动技能!X519="","")</f>
        <v/>
      </c>
      <c r="S516" s="31">
        <f>主动技能!Y519</f>
        <v>0</v>
      </c>
      <c r="T516" s="31">
        <f>主动技能!Z519</f>
        <v>150</v>
      </c>
      <c r="U516" s="31">
        <f>主动技能!AB519</f>
        <v>33839</v>
      </c>
      <c r="V516" s="31">
        <f>主动技能!AC519</f>
        <v>0</v>
      </c>
      <c r="W516" s="31">
        <f>主动技能!AD519</f>
        <v>0</v>
      </c>
      <c r="X516" s="31">
        <f>主动技能!AE519</f>
        <v>1</v>
      </c>
      <c r="Y516" s="31">
        <f>主动技能!AF519</f>
        <v>1</v>
      </c>
      <c r="Z516" s="31">
        <f>主动技能!AG519</f>
        <v>1</v>
      </c>
      <c r="AA516" s="31" t="str">
        <f>主动技能!AH519</f>
        <v>attackex</v>
      </c>
      <c r="AB516" s="31" t="str">
        <f>IF(主动技能!AI519="","")</f>
        <v/>
      </c>
      <c r="AC516" s="31">
        <f>主动技能!AJ519</f>
        <v>13</v>
      </c>
      <c r="AD516" s="31">
        <f>主动技能!BF519</f>
        <v>100902</v>
      </c>
      <c r="AE516" s="1">
        <f t="shared" si="7"/>
        <v>13</v>
      </c>
    </row>
    <row r="517" spans="1:31" s="31" customFormat="1" x14ac:dyDescent="0.15">
      <c r="A517" s="31">
        <f>主动技能!B520</f>
        <v>10090214</v>
      </c>
      <c r="B517" s="4" t="str">
        <f>主动技能!H520</f>
        <v>雷击</v>
      </c>
      <c r="C517" s="4" t="str">
        <f>主动技能!I520</f>
        <v>对敌方单体攻击，造成150%攻击力（+48008）点伤害。</v>
      </c>
      <c r="D517" s="4">
        <f>VLOOKUP(主动技能!J520,对应表!F:G,2,FALSE)</f>
        <v>1</v>
      </c>
      <c r="E517" s="4">
        <f>VLOOKUP(主动技能!K520,对应表!J:K,2,FALSE)</f>
        <v>1</v>
      </c>
      <c r="F517" s="4">
        <f>VLOOKUP(主动技能!L520,对应表!N:O,2,FALSE)</f>
        <v>1</v>
      </c>
      <c r="G517" s="4">
        <f>IF(主动技能!M520="必中",2,1)</f>
        <v>1</v>
      </c>
      <c r="H517" s="4">
        <f>主动技能!N520</f>
        <v>100</v>
      </c>
      <c r="I517" s="4">
        <f>主动技能!O520</f>
        <v>0</v>
      </c>
      <c r="J517" s="31" t="str">
        <f>主动技能!P520</f>
        <v>||eff_leiji|</v>
      </c>
      <c r="K517" s="31">
        <f>主动技能!Q520</f>
        <v>1</v>
      </c>
      <c r="L517" s="31">
        <f>主动技能!R520</f>
        <v>0</v>
      </c>
      <c r="M517" s="31">
        <f>主动技能!S520</f>
        <v>0</v>
      </c>
      <c r="N517" s="31" t="str">
        <f>IF(主动技能!T520="","",主动技能!T520)</f>
        <v/>
      </c>
      <c r="O517" s="31" t="str">
        <f>IF(主动技能!U520="","",主动技能!U520)</f>
        <v/>
      </c>
      <c r="P517" s="31" t="str">
        <f>IF(主动技能!V520="","",主动技能!V520)</f>
        <v>skill_10</v>
      </c>
      <c r="Q517" s="31" t="str">
        <f>IF(主动技能!W520="","")</f>
        <v/>
      </c>
      <c r="R517" s="31" t="str">
        <f>IF(主动技能!X520="","")</f>
        <v/>
      </c>
      <c r="S517" s="31">
        <f>主动技能!Y520</f>
        <v>0</v>
      </c>
      <c r="T517" s="31">
        <f>主动技能!Z520</f>
        <v>150</v>
      </c>
      <c r="U517" s="31">
        <f>主动技能!AB520</f>
        <v>48008</v>
      </c>
      <c r="V517" s="31">
        <f>主动技能!AC520</f>
        <v>0</v>
      </c>
      <c r="W517" s="31">
        <f>主动技能!AD520</f>
        <v>0</v>
      </c>
      <c r="X517" s="31">
        <f>主动技能!AE520</f>
        <v>1</v>
      </c>
      <c r="Y517" s="31">
        <f>主动技能!AF520</f>
        <v>1</v>
      </c>
      <c r="Z517" s="31">
        <f>主动技能!AG520</f>
        <v>1</v>
      </c>
      <c r="AA517" s="31" t="str">
        <f>主动技能!AH520</f>
        <v>attackex</v>
      </c>
      <c r="AB517" s="31" t="str">
        <f>IF(主动技能!AI520="","")</f>
        <v/>
      </c>
      <c r="AC517" s="31">
        <f>主动技能!AJ520</f>
        <v>14</v>
      </c>
      <c r="AD517" s="31">
        <f>主动技能!BF520</f>
        <v>100902</v>
      </c>
      <c r="AE517" s="1">
        <f t="shared" ref="AE517:AE580" si="8">AC517</f>
        <v>14</v>
      </c>
    </row>
    <row r="518" spans="1:31" s="31" customFormat="1" x14ac:dyDescent="0.15">
      <c r="A518" s="31">
        <f>主动技能!B521</f>
        <v>10090215</v>
      </c>
      <c r="B518" s="4" t="str">
        <f>主动技能!H521</f>
        <v>雷击</v>
      </c>
      <c r="C518" s="4" t="str">
        <f>主动技能!I521</f>
        <v>对敌方单体攻击，造成150%攻击力（+68066）点伤害。</v>
      </c>
      <c r="D518" s="4">
        <f>VLOOKUP(主动技能!J521,对应表!F:G,2,FALSE)</f>
        <v>1</v>
      </c>
      <c r="E518" s="4">
        <f>VLOOKUP(主动技能!K521,对应表!J:K,2,FALSE)</f>
        <v>1</v>
      </c>
      <c r="F518" s="4">
        <f>VLOOKUP(主动技能!L521,对应表!N:O,2,FALSE)</f>
        <v>1</v>
      </c>
      <c r="G518" s="4">
        <f>IF(主动技能!M521="必中",2,1)</f>
        <v>1</v>
      </c>
      <c r="H518" s="4">
        <f>主动技能!N521</f>
        <v>100</v>
      </c>
      <c r="I518" s="4">
        <f>主动技能!O521</f>
        <v>0</v>
      </c>
      <c r="J518" s="31" t="str">
        <f>主动技能!P521</f>
        <v>||eff_leiji|</v>
      </c>
      <c r="K518" s="31">
        <f>主动技能!Q521</f>
        <v>1</v>
      </c>
      <c r="L518" s="31">
        <f>主动技能!R521</f>
        <v>0</v>
      </c>
      <c r="M518" s="31">
        <f>主动技能!S521</f>
        <v>0</v>
      </c>
      <c r="N518" s="31" t="str">
        <f>IF(主动技能!T521="","",主动技能!T521)</f>
        <v/>
      </c>
      <c r="O518" s="31" t="str">
        <f>IF(主动技能!U521="","",主动技能!U521)</f>
        <v/>
      </c>
      <c r="P518" s="31" t="str">
        <f>IF(主动技能!V521="","",主动技能!V521)</f>
        <v>skill_10</v>
      </c>
      <c r="Q518" s="31" t="str">
        <f>IF(主动技能!W521="","")</f>
        <v/>
      </c>
      <c r="R518" s="31" t="str">
        <f>IF(主动技能!X521="","")</f>
        <v/>
      </c>
      <c r="S518" s="31">
        <f>主动技能!Y521</f>
        <v>0</v>
      </c>
      <c r="T518" s="31">
        <f>主动技能!Z521</f>
        <v>150</v>
      </c>
      <c r="U518" s="31">
        <f>主动技能!AB521</f>
        <v>68066</v>
      </c>
      <c r="V518" s="31">
        <f>主动技能!AC521</f>
        <v>0</v>
      </c>
      <c r="W518" s="31">
        <f>主动技能!AD521</f>
        <v>0</v>
      </c>
      <c r="X518" s="31">
        <f>主动技能!AE521</f>
        <v>1</v>
      </c>
      <c r="Y518" s="31">
        <f>主动技能!AF521</f>
        <v>1</v>
      </c>
      <c r="Z518" s="31">
        <f>主动技能!AG521</f>
        <v>1</v>
      </c>
      <c r="AA518" s="31" t="str">
        <f>主动技能!AH521</f>
        <v>attackex</v>
      </c>
      <c r="AB518" s="31" t="str">
        <f>IF(主动技能!AI521="","")</f>
        <v/>
      </c>
      <c r="AC518" s="31">
        <f>主动技能!AJ521</f>
        <v>15</v>
      </c>
      <c r="AD518" s="31">
        <f>主动技能!BF521</f>
        <v>100902</v>
      </c>
      <c r="AE518" s="1">
        <f t="shared" si="8"/>
        <v>15</v>
      </c>
    </row>
    <row r="519" spans="1:31" s="31" customFormat="1" x14ac:dyDescent="0.15">
      <c r="A519" s="31">
        <f>主动技能!B522</f>
        <v>10090216</v>
      </c>
      <c r="B519" s="4" t="str">
        <f>主动技能!H522</f>
        <v>雷击</v>
      </c>
      <c r="C519" s="4" t="str">
        <f>主动技能!I522</f>
        <v>对敌方单体攻击，造成150%攻击力（+96464）点伤害。</v>
      </c>
      <c r="D519" s="4">
        <f>VLOOKUP(主动技能!J522,对应表!F:G,2,FALSE)</f>
        <v>1</v>
      </c>
      <c r="E519" s="4">
        <f>VLOOKUP(主动技能!K522,对应表!J:K,2,FALSE)</f>
        <v>1</v>
      </c>
      <c r="F519" s="4">
        <f>VLOOKUP(主动技能!L522,对应表!N:O,2,FALSE)</f>
        <v>1</v>
      </c>
      <c r="G519" s="4">
        <f>IF(主动技能!M522="必中",2,1)</f>
        <v>1</v>
      </c>
      <c r="H519" s="4">
        <f>主动技能!N522</f>
        <v>100</v>
      </c>
      <c r="I519" s="4">
        <f>主动技能!O522</f>
        <v>0</v>
      </c>
      <c r="J519" s="31" t="str">
        <f>主动技能!P522</f>
        <v>||eff_leiji|</v>
      </c>
      <c r="K519" s="31">
        <f>主动技能!Q522</f>
        <v>1</v>
      </c>
      <c r="L519" s="31">
        <f>主动技能!R522</f>
        <v>0</v>
      </c>
      <c r="M519" s="31">
        <f>主动技能!S522</f>
        <v>0</v>
      </c>
      <c r="N519" s="31" t="str">
        <f>IF(主动技能!T522="","",主动技能!T522)</f>
        <v/>
      </c>
      <c r="O519" s="31" t="str">
        <f>IF(主动技能!U522="","",主动技能!U522)</f>
        <v/>
      </c>
      <c r="P519" s="31" t="str">
        <f>IF(主动技能!V522="","",主动技能!V522)</f>
        <v>skill_10</v>
      </c>
      <c r="Q519" s="31" t="str">
        <f>IF(主动技能!W522="","")</f>
        <v/>
      </c>
      <c r="R519" s="31" t="str">
        <f>IF(主动技能!X522="","")</f>
        <v/>
      </c>
      <c r="S519" s="31">
        <f>主动技能!Y522</f>
        <v>0</v>
      </c>
      <c r="T519" s="31">
        <f>主动技能!Z522</f>
        <v>150</v>
      </c>
      <c r="U519" s="31">
        <f>主动技能!AB522</f>
        <v>96464</v>
      </c>
      <c r="V519" s="31">
        <f>主动技能!AC522</f>
        <v>0</v>
      </c>
      <c r="W519" s="31">
        <f>主动技能!AD522</f>
        <v>0</v>
      </c>
      <c r="X519" s="31">
        <f>主动技能!AE522</f>
        <v>1</v>
      </c>
      <c r="Y519" s="31">
        <f>主动技能!AF522</f>
        <v>1</v>
      </c>
      <c r="Z519" s="31">
        <f>主动技能!AG522</f>
        <v>1</v>
      </c>
      <c r="AA519" s="31" t="str">
        <f>主动技能!AH522</f>
        <v>attackex</v>
      </c>
      <c r="AB519" s="31" t="str">
        <f>IF(主动技能!AI522="","")</f>
        <v/>
      </c>
      <c r="AC519" s="31">
        <f>主动技能!AJ522</f>
        <v>16</v>
      </c>
      <c r="AD519" s="31">
        <f>主动技能!BF522</f>
        <v>100902</v>
      </c>
      <c r="AE519" s="1">
        <f t="shared" si="8"/>
        <v>16</v>
      </c>
    </row>
    <row r="520" spans="1:31" s="31" customFormat="1" x14ac:dyDescent="0.15">
      <c r="A520" s="31">
        <f>主动技能!B523</f>
        <v>10090217</v>
      </c>
      <c r="B520" s="4" t="str">
        <f>主动技能!H523</f>
        <v>雷击</v>
      </c>
      <c r="C520" s="4" t="str">
        <f>主动技能!I523</f>
        <v>对敌方单体攻击，造成150%攻击力（+136667）点伤害。</v>
      </c>
      <c r="D520" s="4">
        <f>VLOOKUP(主动技能!J523,对应表!F:G,2,FALSE)</f>
        <v>1</v>
      </c>
      <c r="E520" s="4">
        <f>VLOOKUP(主动技能!K523,对应表!J:K,2,FALSE)</f>
        <v>1</v>
      </c>
      <c r="F520" s="4">
        <f>VLOOKUP(主动技能!L523,对应表!N:O,2,FALSE)</f>
        <v>1</v>
      </c>
      <c r="G520" s="4">
        <f>IF(主动技能!M523="必中",2,1)</f>
        <v>1</v>
      </c>
      <c r="H520" s="4">
        <f>主动技能!N523</f>
        <v>100</v>
      </c>
      <c r="I520" s="4">
        <f>主动技能!O523</f>
        <v>0</v>
      </c>
      <c r="J520" s="31" t="str">
        <f>主动技能!P523</f>
        <v>||eff_leiji|</v>
      </c>
      <c r="K520" s="31">
        <f>主动技能!Q523</f>
        <v>1</v>
      </c>
      <c r="L520" s="31">
        <f>主动技能!R523</f>
        <v>0</v>
      </c>
      <c r="M520" s="31">
        <f>主动技能!S523</f>
        <v>0</v>
      </c>
      <c r="N520" s="31" t="str">
        <f>IF(主动技能!T523="","",主动技能!T523)</f>
        <v/>
      </c>
      <c r="O520" s="31" t="str">
        <f>IF(主动技能!U523="","",主动技能!U523)</f>
        <v/>
      </c>
      <c r="P520" s="31" t="str">
        <f>IF(主动技能!V523="","",主动技能!V523)</f>
        <v>skill_10</v>
      </c>
      <c r="Q520" s="31" t="str">
        <f>IF(主动技能!W523="","")</f>
        <v/>
      </c>
      <c r="R520" s="31" t="str">
        <f>IF(主动技能!X523="","")</f>
        <v/>
      </c>
      <c r="S520" s="31">
        <f>主动技能!Y523</f>
        <v>0</v>
      </c>
      <c r="T520" s="31">
        <f>主动技能!Z523</f>
        <v>150</v>
      </c>
      <c r="U520" s="31">
        <f>主动技能!AB523</f>
        <v>136667</v>
      </c>
      <c r="V520" s="31">
        <f>主动技能!AC523</f>
        <v>0</v>
      </c>
      <c r="W520" s="31">
        <f>主动技能!AD523</f>
        <v>0</v>
      </c>
      <c r="X520" s="31">
        <f>主动技能!AE523</f>
        <v>1</v>
      </c>
      <c r="Y520" s="31">
        <f>主动技能!AF523</f>
        <v>1</v>
      </c>
      <c r="Z520" s="31">
        <f>主动技能!AG523</f>
        <v>1</v>
      </c>
      <c r="AA520" s="31" t="str">
        <f>主动技能!AH523</f>
        <v>attackex</v>
      </c>
      <c r="AB520" s="31" t="str">
        <f>IF(主动技能!AI523="","")</f>
        <v/>
      </c>
      <c r="AC520" s="31">
        <f>主动技能!AJ523</f>
        <v>17</v>
      </c>
      <c r="AD520" s="31">
        <f>主动技能!BF523</f>
        <v>100902</v>
      </c>
      <c r="AE520" s="1">
        <f t="shared" si="8"/>
        <v>17</v>
      </c>
    </row>
    <row r="521" spans="1:31" s="31" customFormat="1" x14ac:dyDescent="0.15">
      <c r="A521" s="31">
        <f>主动技能!B524</f>
        <v>10090218</v>
      </c>
      <c r="B521" s="4" t="str">
        <f>主动技能!H524</f>
        <v>雷击</v>
      </c>
      <c r="C521" s="4" t="str">
        <f>主动技能!I524</f>
        <v>对敌方单体攻击，造成150%攻击力（+193582）点伤害。</v>
      </c>
      <c r="D521" s="4">
        <f>VLOOKUP(主动技能!J524,对应表!F:G,2,FALSE)</f>
        <v>1</v>
      </c>
      <c r="E521" s="4">
        <f>VLOOKUP(主动技能!K524,对应表!J:K,2,FALSE)</f>
        <v>1</v>
      </c>
      <c r="F521" s="4">
        <f>VLOOKUP(主动技能!L524,对应表!N:O,2,FALSE)</f>
        <v>1</v>
      </c>
      <c r="G521" s="4">
        <f>IF(主动技能!M524="必中",2,1)</f>
        <v>1</v>
      </c>
      <c r="H521" s="4">
        <f>主动技能!N524</f>
        <v>100</v>
      </c>
      <c r="I521" s="4">
        <f>主动技能!O524</f>
        <v>0</v>
      </c>
      <c r="J521" s="31" t="str">
        <f>主动技能!P524</f>
        <v>||eff_leiji|</v>
      </c>
      <c r="K521" s="31">
        <f>主动技能!Q524</f>
        <v>1</v>
      </c>
      <c r="L521" s="31">
        <f>主动技能!R524</f>
        <v>0</v>
      </c>
      <c r="M521" s="31">
        <f>主动技能!S524</f>
        <v>0</v>
      </c>
      <c r="N521" s="31" t="str">
        <f>IF(主动技能!T524="","",主动技能!T524)</f>
        <v/>
      </c>
      <c r="O521" s="31" t="str">
        <f>IF(主动技能!U524="","",主动技能!U524)</f>
        <v/>
      </c>
      <c r="P521" s="31" t="str">
        <f>IF(主动技能!V524="","",主动技能!V524)</f>
        <v>skill_10</v>
      </c>
      <c r="Q521" s="31" t="str">
        <f>IF(主动技能!W524="","")</f>
        <v/>
      </c>
      <c r="R521" s="31" t="str">
        <f>IF(主动技能!X524="","")</f>
        <v/>
      </c>
      <c r="S521" s="31">
        <f>主动技能!Y524</f>
        <v>0</v>
      </c>
      <c r="T521" s="31">
        <f>主动技能!Z524</f>
        <v>150</v>
      </c>
      <c r="U521" s="31">
        <f>主动技能!AB524</f>
        <v>193582</v>
      </c>
      <c r="V521" s="31">
        <f>主动技能!AC524</f>
        <v>0</v>
      </c>
      <c r="W521" s="31">
        <f>主动技能!AD524</f>
        <v>0</v>
      </c>
      <c r="X521" s="31">
        <f>主动技能!AE524</f>
        <v>1</v>
      </c>
      <c r="Y521" s="31">
        <f>主动技能!AF524</f>
        <v>1</v>
      </c>
      <c r="Z521" s="31">
        <f>主动技能!AG524</f>
        <v>1</v>
      </c>
      <c r="AA521" s="31" t="str">
        <f>主动技能!AH524</f>
        <v>attackex</v>
      </c>
      <c r="AB521" s="31" t="str">
        <f>IF(主动技能!AI524="","")</f>
        <v/>
      </c>
      <c r="AC521" s="31">
        <f>主动技能!AJ524</f>
        <v>18</v>
      </c>
      <c r="AD521" s="31">
        <f>主动技能!BF524</f>
        <v>100902</v>
      </c>
      <c r="AE521" s="1">
        <f t="shared" si="8"/>
        <v>18</v>
      </c>
    </row>
    <row r="522" spans="1:31" s="31" customFormat="1" x14ac:dyDescent="0.15">
      <c r="A522" s="31">
        <f>主动技能!B525</f>
        <v>10090219</v>
      </c>
      <c r="B522" s="4" t="str">
        <f>主动技能!H525</f>
        <v>雷击</v>
      </c>
      <c r="C522" s="4" t="str">
        <f>主动技能!I525</f>
        <v>对敌方单体攻击，造成150%攻击力（+274158）点伤害。</v>
      </c>
      <c r="D522" s="4">
        <f>VLOOKUP(主动技能!J525,对应表!F:G,2,FALSE)</f>
        <v>1</v>
      </c>
      <c r="E522" s="4">
        <f>VLOOKUP(主动技能!K525,对应表!J:K,2,FALSE)</f>
        <v>1</v>
      </c>
      <c r="F522" s="4">
        <f>VLOOKUP(主动技能!L525,对应表!N:O,2,FALSE)</f>
        <v>1</v>
      </c>
      <c r="G522" s="4">
        <f>IF(主动技能!M525="必中",2,1)</f>
        <v>1</v>
      </c>
      <c r="H522" s="4">
        <f>主动技能!N525</f>
        <v>100</v>
      </c>
      <c r="I522" s="4">
        <f>主动技能!O525</f>
        <v>0</v>
      </c>
      <c r="J522" s="31" t="str">
        <f>主动技能!P525</f>
        <v>||eff_leiji|</v>
      </c>
      <c r="K522" s="31">
        <f>主动技能!Q525</f>
        <v>1</v>
      </c>
      <c r="L522" s="31">
        <f>主动技能!R525</f>
        <v>0</v>
      </c>
      <c r="M522" s="31">
        <f>主动技能!S525</f>
        <v>0</v>
      </c>
      <c r="N522" s="31" t="str">
        <f>IF(主动技能!T525="","",主动技能!T525)</f>
        <v/>
      </c>
      <c r="O522" s="31" t="str">
        <f>IF(主动技能!U525="","",主动技能!U525)</f>
        <v/>
      </c>
      <c r="P522" s="31" t="str">
        <f>IF(主动技能!V525="","",主动技能!V525)</f>
        <v>skill_10</v>
      </c>
      <c r="Q522" s="31" t="str">
        <f>IF(主动技能!W525="","")</f>
        <v/>
      </c>
      <c r="R522" s="31" t="str">
        <f>IF(主动技能!X525="","")</f>
        <v/>
      </c>
      <c r="S522" s="31">
        <f>主动技能!Y525</f>
        <v>0</v>
      </c>
      <c r="T522" s="31">
        <f>主动技能!Z525</f>
        <v>150</v>
      </c>
      <c r="U522" s="31">
        <f>主动技能!AB525</f>
        <v>274158</v>
      </c>
      <c r="V522" s="31">
        <f>主动技能!AC525</f>
        <v>0</v>
      </c>
      <c r="W522" s="31">
        <f>主动技能!AD525</f>
        <v>0</v>
      </c>
      <c r="X522" s="31">
        <f>主动技能!AE525</f>
        <v>1</v>
      </c>
      <c r="Y522" s="31">
        <f>主动技能!AF525</f>
        <v>1</v>
      </c>
      <c r="Z522" s="31">
        <f>主动技能!AG525</f>
        <v>1</v>
      </c>
      <c r="AA522" s="31" t="str">
        <f>主动技能!AH525</f>
        <v>attackex</v>
      </c>
      <c r="AB522" s="31" t="str">
        <f>IF(主动技能!AI525="","")</f>
        <v/>
      </c>
      <c r="AC522" s="31">
        <f>主动技能!AJ525</f>
        <v>19</v>
      </c>
      <c r="AD522" s="31">
        <f>主动技能!BF525</f>
        <v>100902</v>
      </c>
      <c r="AE522" s="1">
        <f t="shared" si="8"/>
        <v>19</v>
      </c>
    </row>
    <row r="523" spans="1:31" s="31" customFormat="1" x14ac:dyDescent="0.15">
      <c r="A523" s="31">
        <f>主动技能!B526</f>
        <v>10090220</v>
      </c>
      <c r="B523" s="4" t="str">
        <f>主动技能!H526</f>
        <v>雷击</v>
      </c>
      <c r="C523" s="4" t="str">
        <f>主动技能!I526</f>
        <v>对敌方单体攻击，造成150%攻击力（+388230）点伤害。</v>
      </c>
      <c r="D523" s="4">
        <f>VLOOKUP(主动技能!J526,对应表!F:G,2,FALSE)</f>
        <v>1</v>
      </c>
      <c r="E523" s="4">
        <f>VLOOKUP(主动技能!K526,对应表!J:K,2,FALSE)</f>
        <v>1</v>
      </c>
      <c r="F523" s="4">
        <f>VLOOKUP(主动技能!L526,对应表!N:O,2,FALSE)</f>
        <v>1</v>
      </c>
      <c r="G523" s="4">
        <f>IF(主动技能!M526="必中",2,1)</f>
        <v>1</v>
      </c>
      <c r="H523" s="4">
        <f>主动技能!N526</f>
        <v>100</v>
      </c>
      <c r="I523" s="4">
        <f>主动技能!O526</f>
        <v>0</v>
      </c>
      <c r="J523" s="31" t="str">
        <f>主动技能!P526</f>
        <v>||eff_leiji|</v>
      </c>
      <c r="K523" s="31">
        <f>主动技能!Q526</f>
        <v>1</v>
      </c>
      <c r="L523" s="31">
        <f>主动技能!R526</f>
        <v>0</v>
      </c>
      <c r="M523" s="31">
        <f>主动技能!S526</f>
        <v>0</v>
      </c>
      <c r="N523" s="31" t="str">
        <f>IF(主动技能!T526="","",主动技能!T526)</f>
        <v/>
      </c>
      <c r="O523" s="31" t="str">
        <f>IF(主动技能!U526="","",主动技能!U526)</f>
        <v/>
      </c>
      <c r="P523" s="31" t="str">
        <f>IF(主动技能!V526="","",主动技能!V526)</f>
        <v>skill_10</v>
      </c>
      <c r="Q523" s="31" t="str">
        <f>IF(主动技能!W526="","")</f>
        <v/>
      </c>
      <c r="R523" s="31" t="str">
        <f>IF(主动技能!X526="","")</f>
        <v/>
      </c>
      <c r="S523" s="31">
        <f>主动技能!Y526</f>
        <v>0</v>
      </c>
      <c r="T523" s="31">
        <f>主动技能!Z526</f>
        <v>150</v>
      </c>
      <c r="U523" s="31">
        <f>主动技能!AB526</f>
        <v>388230</v>
      </c>
      <c r="V523" s="31">
        <f>主动技能!AC526</f>
        <v>0</v>
      </c>
      <c r="W523" s="31">
        <f>主动技能!AD526</f>
        <v>0</v>
      </c>
      <c r="X523" s="31">
        <f>主动技能!AE526</f>
        <v>1</v>
      </c>
      <c r="Y523" s="31">
        <f>主动技能!AF526</f>
        <v>1</v>
      </c>
      <c r="Z523" s="31">
        <f>主动技能!AG526</f>
        <v>1</v>
      </c>
      <c r="AA523" s="31" t="str">
        <f>主动技能!AH526</f>
        <v>attackex</v>
      </c>
      <c r="AB523" s="31" t="str">
        <f>IF(主动技能!AI526="","")</f>
        <v/>
      </c>
      <c r="AC523" s="31">
        <f>主动技能!AJ526</f>
        <v>20</v>
      </c>
      <c r="AD523" s="31">
        <f>主动技能!BF526</f>
        <v>100902</v>
      </c>
      <c r="AE523" s="1">
        <f t="shared" si="8"/>
        <v>20</v>
      </c>
    </row>
    <row r="524" spans="1:31" s="31" customFormat="1" x14ac:dyDescent="0.15">
      <c r="A524" s="31">
        <f>主动技能!B527</f>
        <v>10090301</v>
      </c>
      <c r="B524" s="4" t="str">
        <f>主动技能!H527</f>
        <v>紫雷闪</v>
      </c>
      <c r="C524" s="4" t="str">
        <f>主动技能!I527</f>
        <v>对敌方全体攻击，造成125%攻击力（+276）点伤害。</v>
      </c>
      <c r="D524" s="4">
        <f>VLOOKUP(主动技能!J527,对应表!F:G,2,FALSE)</f>
        <v>1</v>
      </c>
      <c r="E524" s="4">
        <f>VLOOKUP(主动技能!K527,对应表!J:K,2,FALSE)</f>
        <v>3</v>
      </c>
      <c r="F524" s="4">
        <f>VLOOKUP(主动技能!L527,对应表!N:O,2,FALSE)</f>
        <v>9</v>
      </c>
      <c r="G524" s="4">
        <f>IF(主动技能!M527="必中",2,1)</f>
        <v>1</v>
      </c>
      <c r="H524" s="4">
        <f>主动技能!N527</f>
        <v>100</v>
      </c>
      <c r="I524" s="4">
        <f>主动技能!O527</f>
        <v>100</v>
      </c>
      <c r="J524" s="31" t="str">
        <f>主动技能!P527</f>
        <v>||eff_zileishan|</v>
      </c>
      <c r="K524" s="31">
        <f>主动技能!Q527</f>
        <v>2</v>
      </c>
      <c r="L524" s="31">
        <f>主动技能!R527</f>
        <v>0</v>
      </c>
      <c r="M524" s="31">
        <f>主动技能!S527</f>
        <v>0</v>
      </c>
      <c r="N524" s="31" t="str">
        <f>IF(主动技能!T527="","",主动技能!T527)</f>
        <v/>
      </c>
      <c r="O524" s="31" t="str">
        <f>IF(主动技能!U527="","",主动技能!U527)</f>
        <v/>
      </c>
      <c r="P524" s="31" t="str">
        <f>IF(主动技能!V527="","",主动技能!V527)</f>
        <v>skill_23</v>
      </c>
      <c r="Q524" s="31" t="str">
        <f>IF(主动技能!W527="","")</f>
        <v/>
      </c>
      <c r="R524" s="31" t="str">
        <f>IF(主动技能!X527="","")</f>
        <v/>
      </c>
      <c r="S524" s="31">
        <f>主动技能!Y527</f>
        <v>0</v>
      </c>
      <c r="T524" s="31">
        <f>主动技能!Z527</f>
        <v>125</v>
      </c>
      <c r="U524" s="31">
        <f>主动技能!AB527</f>
        <v>276</v>
      </c>
      <c r="V524" s="31">
        <f>主动技能!AC527</f>
        <v>0</v>
      </c>
      <c r="W524" s="31">
        <f>主动技能!AD527</f>
        <v>0</v>
      </c>
      <c r="X524" s="31">
        <f>主动技能!AE527</f>
        <v>1</v>
      </c>
      <c r="Y524" s="31">
        <f>主动技能!AF527</f>
        <v>2</v>
      </c>
      <c r="Z524" s="31">
        <f>主动技能!AG527</f>
        <v>2</v>
      </c>
      <c r="AA524" s="31" t="str">
        <f>主动技能!AH527</f>
        <v>attackex</v>
      </c>
      <c r="AB524" s="31" t="str">
        <f>IF(主动技能!AI527="","")</f>
        <v/>
      </c>
      <c r="AC524" s="31">
        <f>主动技能!AJ527</f>
        <v>1</v>
      </c>
      <c r="AD524" s="31">
        <f>主动技能!BF527</f>
        <v>100903</v>
      </c>
      <c r="AE524" s="1">
        <f t="shared" si="8"/>
        <v>1</v>
      </c>
    </row>
    <row r="525" spans="1:31" s="31" customFormat="1" x14ac:dyDescent="0.15">
      <c r="A525" s="31">
        <f>主动技能!B528</f>
        <v>10090302</v>
      </c>
      <c r="B525" s="4" t="str">
        <f>主动技能!H528</f>
        <v>紫雷闪</v>
      </c>
      <c r="C525" s="4" t="str">
        <f>主动技能!I528</f>
        <v>对敌方全体攻击，造成125%攻击力（+305）点伤害。</v>
      </c>
      <c r="D525" s="4">
        <f>VLOOKUP(主动技能!J528,对应表!F:G,2,FALSE)</f>
        <v>1</v>
      </c>
      <c r="E525" s="4">
        <f>VLOOKUP(主动技能!K528,对应表!J:K,2,FALSE)</f>
        <v>3</v>
      </c>
      <c r="F525" s="4">
        <f>VLOOKUP(主动技能!L528,对应表!N:O,2,FALSE)</f>
        <v>9</v>
      </c>
      <c r="G525" s="4">
        <f>IF(主动技能!M528="必中",2,1)</f>
        <v>1</v>
      </c>
      <c r="H525" s="4">
        <f>主动技能!N528</f>
        <v>100</v>
      </c>
      <c r="I525" s="4">
        <f>主动技能!O528</f>
        <v>100</v>
      </c>
      <c r="J525" s="31" t="str">
        <f>主动技能!P528</f>
        <v>||eff_zileishan|</v>
      </c>
      <c r="K525" s="31">
        <f>主动技能!Q528</f>
        <v>2</v>
      </c>
      <c r="L525" s="31">
        <f>主动技能!R528</f>
        <v>0</v>
      </c>
      <c r="M525" s="31">
        <f>主动技能!S528</f>
        <v>0</v>
      </c>
      <c r="N525" s="31" t="str">
        <f>IF(主动技能!T528="","",主动技能!T528)</f>
        <v/>
      </c>
      <c r="O525" s="31" t="str">
        <f>IF(主动技能!U528="","",主动技能!U528)</f>
        <v/>
      </c>
      <c r="P525" s="31" t="str">
        <f>IF(主动技能!V528="","",主动技能!V528)</f>
        <v>skill_23</v>
      </c>
      <c r="Q525" s="31" t="str">
        <f>IF(主动技能!W528="","")</f>
        <v/>
      </c>
      <c r="R525" s="31" t="str">
        <f>IF(主动技能!X528="","")</f>
        <v/>
      </c>
      <c r="S525" s="31">
        <f>主动技能!Y528</f>
        <v>0</v>
      </c>
      <c r="T525" s="31">
        <f>主动技能!Z528</f>
        <v>125</v>
      </c>
      <c r="U525" s="31">
        <f>主动技能!AB528</f>
        <v>305</v>
      </c>
      <c r="V525" s="31">
        <f>主动技能!AC528</f>
        <v>0</v>
      </c>
      <c r="W525" s="31">
        <f>主动技能!AD528</f>
        <v>0</v>
      </c>
      <c r="X525" s="31">
        <f>主动技能!AE528</f>
        <v>1</v>
      </c>
      <c r="Y525" s="31">
        <f>主动技能!AF528</f>
        <v>2</v>
      </c>
      <c r="Z525" s="31">
        <f>主动技能!AG528</f>
        <v>2</v>
      </c>
      <c r="AA525" s="31" t="str">
        <f>主动技能!AH528</f>
        <v>attackex</v>
      </c>
      <c r="AB525" s="31" t="str">
        <f>IF(主动技能!AI528="","")</f>
        <v/>
      </c>
      <c r="AC525" s="31">
        <f>主动技能!AJ528</f>
        <v>2</v>
      </c>
      <c r="AD525" s="31">
        <f>主动技能!BF528</f>
        <v>100903</v>
      </c>
      <c r="AE525" s="1">
        <f t="shared" si="8"/>
        <v>2</v>
      </c>
    </row>
    <row r="526" spans="1:31" s="31" customFormat="1" x14ac:dyDescent="0.15">
      <c r="A526" s="31">
        <f>主动技能!B529</f>
        <v>10090303</v>
      </c>
      <c r="B526" s="4" t="str">
        <f>主动技能!H529</f>
        <v>紫雷闪</v>
      </c>
      <c r="C526" s="4" t="str">
        <f>主动技能!I529</f>
        <v>对敌方全体攻击，造成125%攻击力（+404）点伤害。</v>
      </c>
      <c r="D526" s="4">
        <f>VLOOKUP(主动技能!J529,对应表!F:G,2,FALSE)</f>
        <v>1</v>
      </c>
      <c r="E526" s="4">
        <f>VLOOKUP(主动技能!K529,对应表!J:K,2,FALSE)</f>
        <v>3</v>
      </c>
      <c r="F526" s="4">
        <f>VLOOKUP(主动技能!L529,对应表!N:O,2,FALSE)</f>
        <v>9</v>
      </c>
      <c r="G526" s="4">
        <f>IF(主动技能!M529="必中",2,1)</f>
        <v>1</v>
      </c>
      <c r="H526" s="4">
        <f>主动技能!N529</f>
        <v>100</v>
      </c>
      <c r="I526" s="4">
        <f>主动技能!O529</f>
        <v>100</v>
      </c>
      <c r="J526" s="31" t="str">
        <f>主动技能!P529</f>
        <v>||eff_zileishan|</v>
      </c>
      <c r="K526" s="31">
        <f>主动技能!Q529</f>
        <v>2</v>
      </c>
      <c r="L526" s="31">
        <f>主动技能!R529</f>
        <v>0</v>
      </c>
      <c r="M526" s="31">
        <f>主动技能!S529</f>
        <v>0</v>
      </c>
      <c r="N526" s="31" t="str">
        <f>IF(主动技能!T529="","",主动技能!T529)</f>
        <v/>
      </c>
      <c r="O526" s="31" t="str">
        <f>IF(主动技能!U529="","",主动技能!U529)</f>
        <v/>
      </c>
      <c r="P526" s="31" t="str">
        <f>IF(主动技能!V529="","",主动技能!V529)</f>
        <v>skill_23</v>
      </c>
      <c r="Q526" s="31" t="str">
        <f>IF(主动技能!W529="","")</f>
        <v/>
      </c>
      <c r="R526" s="31" t="str">
        <f>IF(主动技能!X529="","")</f>
        <v/>
      </c>
      <c r="S526" s="31">
        <f>主动技能!Y529</f>
        <v>0</v>
      </c>
      <c r="T526" s="31">
        <f>主动技能!Z529</f>
        <v>125</v>
      </c>
      <c r="U526" s="31">
        <f>主动技能!AB529</f>
        <v>404</v>
      </c>
      <c r="V526" s="31">
        <f>主动技能!AC529</f>
        <v>0</v>
      </c>
      <c r="W526" s="31">
        <f>主动技能!AD529</f>
        <v>0</v>
      </c>
      <c r="X526" s="31">
        <f>主动技能!AE529</f>
        <v>1</v>
      </c>
      <c r="Y526" s="31">
        <f>主动技能!AF529</f>
        <v>2</v>
      </c>
      <c r="Z526" s="31">
        <f>主动技能!AG529</f>
        <v>2</v>
      </c>
      <c r="AA526" s="31" t="str">
        <f>主动技能!AH529</f>
        <v>attackex</v>
      </c>
      <c r="AB526" s="31" t="str">
        <f>IF(主动技能!AI529="","")</f>
        <v/>
      </c>
      <c r="AC526" s="31">
        <f>主动技能!AJ529</f>
        <v>3</v>
      </c>
      <c r="AD526" s="31">
        <f>主动技能!BF529</f>
        <v>100903</v>
      </c>
      <c r="AE526" s="1">
        <f t="shared" si="8"/>
        <v>3</v>
      </c>
    </row>
    <row r="527" spans="1:31" s="31" customFormat="1" x14ac:dyDescent="0.15">
      <c r="A527" s="31">
        <f>主动技能!B530</f>
        <v>10090304</v>
      </c>
      <c r="B527" s="4" t="str">
        <f>主动技能!H530</f>
        <v>紫雷闪</v>
      </c>
      <c r="C527" s="4" t="str">
        <f>主动技能!I530</f>
        <v>对敌方全体攻击，造成125%攻击力（+623）点伤害。</v>
      </c>
      <c r="D527" s="4">
        <f>VLOOKUP(主动技能!J530,对应表!F:G,2,FALSE)</f>
        <v>1</v>
      </c>
      <c r="E527" s="4">
        <f>VLOOKUP(主动技能!K530,对应表!J:K,2,FALSE)</f>
        <v>3</v>
      </c>
      <c r="F527" s="4">
        <f>VLOOKUP(主动技能!L530,对应表!N:O,2,FALSE)</f>
        <v>9</v>
      </c>
      <c r="G527" s="4">
        <f>IF(主动技能!M530="必中",2,1)</f>
        <v>1</v>
      </c>
      <c r="H527" s="4">
        <f>主动技能!N530</f>
        <v>100</v>
      </c>
      <c r="I527" s="4">
        <f>主动技能!O530</f>
        <v>100</v>
      </c>
      <c r="J527" s="31" t="str">
        <f>主动技能!P530</f>
        <v>||eff_zileishan|</v>
      </c>
      <c r="K527" s="31">
        <f>主动技能!Q530</f>
        <v>2</v>
      </c>
      <c r="L527" s="31">
        <f>主动技能!R530</f>
        <v>0</v>
      </c>
      <c r="M527" s="31">
        <f>主动技能!S530</f>
        <v>0</v>
      </c>
      <c r="N527" s="31" t="str">
        <f>IF(主动技能!T530="","",主动技能!T530)</f>
        <v/>
      </c>
      <c r="O527" s="31" t="str">
        <f>IF(主动技能!U530="","",主动技能!U530)</f>
        <v/>
      </c>
      <c r="P527" s="31" t="str">
        <f>IF(主动技能!V530="","",主动技能!V530)</f>
        <v>skill_23</v>
      </c>
      <c r="Q527" s="31" t="str">
        <f>IF(主动技能!W530="","")</f>
        <v/>
      </c>
      <c r="R527" s="31" t="str">
        <f>IF(主动技能!X530="","")</f>
        <v/>
      </c>
      <c r="S527" s="31">
        <f>主动技能!Y530</f>
        <v>0</v>
      </c>
      <c r="T527" s="31">
        <f>主动技能!Z530</f>
        <v>125</v>
      </c>
      <c r="U527" s="31">
        <f>主动技能!AB530</f>
        <v>623</v>
      </c>
      <c r="V527" s="31">
        <f>主动技能!AC530</f>
        <v>0</v>
      </c>
      <c r="W527" s="31">
        <f>主动技能!AD530</f>
        <v>0</v>
      </c>
      <c r="X527" s="31">
        <f>主动技能!AE530</f>
        <v>1</v>
      </c>
      <c r="Y527" s="31">
        <f>主动技能!AF530</f>
        <v>2</v>
      </c>
      <c r="Z527" s="31">
        <f>主动技能!AG530</f>
        <v>2</v>
      </c>
      <c r="AA527" s="31" t="str">
        <f>主动技能!AH530</f>
        <v>attackex</v>
      </c>
      <c r="AB527" s="31" t="str">
        <f>IF(主动技能!AI530="","")</f>
        <v/>
      </c>
      <c r="AC527" s="31">
        <f>主动技能!AJ530</f>
        <v>4</v>
      </c>
      <c r="AD527" s="31">
        <f>主动技能!BF530</f>
        <v>100903</v>
      </c>
      <c r="AE527" s="1">
        <f t="shared" si="8"/>
        <v>4</v>
      </c>
    </row>
    <row r="528" spans="1:31" s="31" customFormat="1" x14ac:dyDescent="0.15">
      <c r="A528" s="31">
        <f>主动技能!B531</f>
        <v>10090305</v>
      </c>
      <c r="B528" s="4" t="str">
        <f>主动技能!H531</f>
        <v>紫雷闪</v>
      </c>
      <c r="C528" s="4" t="str">
        <f>主动技能!I531</f>
        <v>对敌方全体攻击，造成125%攻击力（+933）点伤害。</v>
      </c>
      <c r="D528" s="4">
        <f>VLOOKUP(主动技能!J531,对应表!F:G,2,FALSE)</f>
        <v>1</v>
      </c>
      <c r="E528" s="4">
        <f>VLOOKUP(主动技能!K531,对应表!J:K,2,FALSE)</f>
        <v>3</v>
      </c>
      <c r="F528" s="4">
        <f>VLOOKUP(主动技能!L531,对应表!N:O,2,FALSE)</f>
        <v>9</v>
      </c>
      <c r="G528" s="4">
        <f>IF(主动技能!M531="必中",2,1)</f>
        <v>1</v>
      </c>
      <c r="H528" s="4">
        <f>主动技能!N531</f>
        <v>100</v>
      </c>
      <c r="I528" s="4">
        <f>主动技能!O531</f>
        <v>100</v>
      </c>
      <c r="J528" s="31" t="str">
        <f>主动技能!P531</f>
        <v>||eff_zileishan|</v>
      </c>
      <c r="K528" s="31">
        <f>主动技能!Q531</f>
        <v>2</v>
      </c>
      <c r="L528" s="31">
        <f>主动技能!R531</f>
        <v>0</v>
      </c>
      <c r="M528" s="31">
        <f>主动技能!S531</f>
        <v>0</v>
      </c>
      <c r="N528" s="31" t="str">
        <f>IF(主动技能!T531="","",主动技能!T531)</f>
        <v/>
      </c>
      <c r="O528" s="31" t="str">
        <f>IF(主动技能!U531="","",主动技能!U531)</f>
        <v/>
      </c>
      <c r="P528" s="31" t="str">
        <f>IF(主动技能!V531="","",主动技能!V531)</f>
        <v>skill_23</v>
      </c>
      <c r="Q528" s="31" t="str">
        <f>IF(主动技能!W531="","")</f>
        <v/>
      </c>
      <c r="R528" s="31" t="str">
        <f>IF(主动技能!X531="","")</f>
        <v/>
      </c>
      <c r="S528" s="31">
        <f>主动技能!Y531</f>
        <v>0</v>
      </c>
      <c r="T528" s="31">
        <f>主动技能!Z531</f>
        <v>125</v>
      </c>
      <c r="U528" s="31">
        <f>主动技能!AB531</f>
        <v>933</v>
      </c>
      <c r="V528" s="31">
        <f>主动技能!AC531</f>
        <v>0</v>
      </c>
      <c r="W528" s="31">
        <f>主动技能!AD531</f>
        <v>0</v>
      </c>
      <c r="X528" s="31">
        <f>主动技能!AE531</f>
        <v>1</v>
      </c>
      <c r="Y528" s="31">
        <f>主动技能!AF531</f>
        <v>2</v>
      </c>
      <c r="Z528" s="31">
        <f>主动技能!AG531</f>
        <v>2</v>
      </c>
      <c r="AA528" s="31" t="str">
        <f>主动技能!AH531</f>
        <v>attackex</v>
      </c>
      <c r="AB528" s="31" t="str">
        <f>IF(主动技能!AI531="","")</f>
        <v/>
      </c>
      <c r="AC528" s="31">
        <f>主动技能!AJ531</f>
        <v>5</v>
      </c>
      <c r="AD528" s="31">
        <f>主动技能!BF531</f>
        <v>100903</v>
      </c>
      <c r="AE528" s="1">
        <f t="shared" si="8"/>
        <v>5</v>
      </c>
    </row>
    <row r="529" spans="1:31" s="31" customFormat="1" x14ac:dyDescent="0.15">
      <c r="A529" s="31">
        <f>主动技能!B532</f>
        <v>10090306</v>
      </c>
      <c r="B529" s="4" t="str">
        <f>主动技能!H532</f>
        <v>紫雷闪</v>
      </c>
      <c r="C529" s="4" t="str">
        <f>主动技能!I532</f>
        <v>对敌方全体攻击，造成125%攻击力（+1372）点伤害。</v>
      </c>
      <c r="D529" s="4">
        <f>VLOOKUP(主动技能!J532,对应表!F:G,2,FALSE)</f>
        <v>1</v>
      </c>
      <c r="E529" s="4">
        <f>VLOOKUP(主动技能!K532,对应表!J:K,2,FALSE)</f>
        <v>3</v>
      </c>
      <c r="F529" s="4">
        <f>VLOOKUP(主动技能!L532,对应表!N:O,2,FALSE)</f>
        <v>9</v>
      </c>
      <c r="G529" s="4">
        <f>IF(主动技能!M532="必中",2,1)</f>
        <v>1</v>
      </c>
      <c r="H529" s="4">
        <f>主动技能!N532</f>
        <v>100</v>
      </c>
      <c r="I529" s="4">
        <f>主动技能!O532</f>
        <v>100</v>
      </c>
      <c r="J529" s="31" t="str">
        <f>主动技能!P532</f>
        <v>||eff_zileishan|</v>
      </c>
      <c r="K529" s="31">
        <f>主动技能!Q532</f>
        <v>2</v>
      </c>
      <c r="L529" s="31">
        <f>主动技能!R532</f>
        <v>0</v>
      </c>
      <c r="M529" s="31">
        <f>主动技能!S532</f>
        <v>0</v>
      </c>
      <c r="N529" s="31" t="str">
        <f>IF(主动技能!T532="","",主动技能!T532)</f>
        <v/>
      </c>
      <c r="O529" s="31" t="str">
        <f>IF(主动技能!U532="","",主动技能!U532)</f>
        <v/>
      </c>
      <c r="P529" s="31" t="str">
        <f>IF(主动技能!V532="","",主动技能!V532)</f>
        <v>skill_23</v>
      </c>
      <c r="Q529" s="31" t="str">
        <f>IF(主动技能!W532="","")</f>
        <v/>
      </c>
      <c r="R529" s="31" t="str">
        <f>IF(主动技能!X532="","")</f>
        <v/>
      </c>
      <c r="S529" s="31">
        <f>主动技能!Y532</f>
        <v>0</v>
      </c>
      <c r="T529" s="31">
        <f>主动技能!Z532</f>
        <v>125</v>
      </c>
      <c r="U529" s="31">
        <f>主动技能!AB532</f>
        <v>1372</v>
      </c>
      <c r="V529" s="31">
        <f>主动技能!AC532</f>
        <v>0</v>
      </c>
      <c r="W529" s="31">
        <f>主动技能!AD532</f>
        <v>0</v>
      </c>
      <c r="X529" s="31">
        <f>主动技能!AE532</f>
        <v>1</v>
      </c>
      <c r="Y529" s="31">
        <f>主动技能!AF532</f>
        <v>2</v>
      </c>
      <c r="Z529" s="31">
        <f>主动技能!AG532</f>
        <v>2</v>
      </c>
      <c r="AA529" s="31" t="str">
        <f>主动技能!AH532</f>
        <v>attackex</v>
      </c>
      <c r="AB529" s="31" t="str">
        <f>IF(主动技能!AI532="","")</f>
        <v/>
      </c>
      <c r="AC529" s="31">
        <f>主动技能!AJ532</f>
        <v>6</v>
      </c>
      <c r="AD529" s="31">
        <f>主动技能!BF532</f>
        <v>100903</v>
      </c>
      <c r="AE529" s="1">
        <f t="shared" si="8"/>
        <v>6</v>
      </c>
    </row>
    <row r="530" spans="1:31" s="31" customFormat="1" x14ac:dyDescent="0.15">
      <c r="A530" s="31">
        <f>主动技能!B533</f>
        <v>10090307</v>
      </c>
      <c r="B530" s="4" t="str">
        <f>主动技能!H533</f>
        <v>紫雷闪</v>
      </c>
      <c r="C530" s="4" t="str">
        <f>主动技能!I533</f>
        <v>对敌方全体攻击，造成125%攻击力（+1994）点伤害。</v>
      </c>
      <c r="D530" s="4">
        <f>VLOOKUP(主动技能!J533,对应表!F:G,2,FALSE)</f>
        <v>1</v>
      </c>
      <c r="E530" s="4">
        <f>VLOOKUP(主动技能!K533,对应表!J:K,2,FALSE)</f>
        <v>3</v>
      </c>
      <c r="F530" s="4">
        <f>VLOOKUP(主动技能!L533,对应表!N:O,2,FALSE)</f>
        <v>9</v>
      </c>
      <c r="G530" s="4">
        <f>IF(主动技能!M533="必中",2,1)</f>
        <v>1</v>
      </c>
      <c r="H530" s="4">
        <f>主动技能!N533</f>
        <v>100</v>
      </c>
      <c r="I530" s="4">
        <f>主动技能!O533</f>
        <v>100</v>
      </c>
      <c r="J530" s="31" t="str">
        <f>主动技能!P533</f>
        <v>||eff_zileishan|</v>
      </c>
      <c r="K530" s="31">
        <f>主动技能!Q533</f>
        <v>2</v>
      </c>
      <c r="L530" s="31">
        <f>主动技能!R533</f>
        <v>0</v>
      </c>
      <c r="M530" s="31">
        <f>主动技能!S533</f>
        <v>0</v>
      </c>
      <c r="N530" s="31" t="str">
        <f>IF(主动技能!T533="","",主动技能!T533)</f>
        <v/>
      </c>
      <c r="O530" s="31" t="str">
        <f>IF(主动技能!U533="","",主动技能!U533)</f>
        <v/>
      </c>
      <c r="P530" s="31" t="str">
        <f>IF(主动技能!V533="","",主动技能!V533)</f>
        <v>skill_23</v>
      </c>
      <c r="Q530" s="31" t="str">
        <f>IF(主动技能!W533="","")</f>
        <v/>
      </c>
      <c r="R530" s="31" t="str">
        <f>IF(主动技能!X533="","")</f>
        <v/>
      </c>
      <c r="S530" s="31">
        <f>主动技能!Y533</f>
        <v>0</v>
      </c>
      <c r="T530" s="31">
        <f>主动技能!Z533</f>
        <v>125</v>
      </c>
      <c r="U530" s="31">
        <f>主动技能!AB533</f>
        <v>1994</v>
      </c>
      <c r="V530" s="31">
        <f>主动技能!AC533</f>
        <v>0</v>
      </c>
      <c r="W530" s="31">
        <f>主动技能!AD533</f>
        <v>0</v>
      </c>
      <c r="X530" s="31">
        <f>主动技能!AE533</f>
        <v>1</v>
      </c>
      <c r="Y530" s="31">
        <f>主动技能!AF533</f>
        <v>2</v>
      </c>
      <c r="Z530" s="31">
        <f>主动技能!AG533</f>
        <v>2</v>
      </c>
      <c r="AA530" s="31" t="str">
        <f>主动技能!AH533</f>
        <v>attackex</v>
      </c>
      <c r="AB530" s="31" t="str">
        <f>IF(主动技能!AI533="","")</f>
        <v/>
      </c>
      <c r="AC530" s="31">
        <f>主动技能!AJ533</f>
        <v>7</v>
      </c>
      <c r="AD530" s="31">
        <f>主动技能!BF533</f>
        <v>100903</v>
      </c>
      <c r="AE530" s="1">
        <f t="shared" si="8"/>
        <v>7</v>
      </c>
    </row>
    <row r="531" spans="1:31" s="31" customFormat="1" x14ac:dyDescent="0.15">
      <c r="A531" s="31">
        <f>主动技能!B534</f>
        <v>10090308</v>
      </c>
      <c r="B531" s="4" t="str">
        <f>主动技能!H534</f>
        <v>紫雷闪</v>
      </c>
      <c r="C531" s="4" t="str">
        <f>主动技能!I534</f>
        <v>对敌方全体攻击，造成125%攻击力（+2874）点伤害。</v>
      </c>
      <c r="D531" s="4">
        <f>VLOOKUP(主动技能!J534,对应表!F:G,2,FALSE)</f>
        <v>1</v>
      </c>
      <c r="E531" s="4">
        <f>VLOOKUP(主动技能!K534,对应表!J:K,2,FALSE)</f>
        <v>3</v>
      </c>
      <c r="F531" s="4">
        <f>VLOOKUP(主动技能!L534,对应表!N:O,2,FALSE)</f>
        <v>9</v>
      </c>
      <c r="G531" s="4">
        <f>IF(主动技能!M534="必中",2,1)</f>
        <v>1</v>
      </c>
      <c r="H531" s="4">
        <f>主动技能!N534</f>
        <v>100</v>
      </c>
      <c r="I531" s="4">
        <f>主动技能!O534</f>
        <v>100</v>
      </c>
      <c r="J531" s="31" t="str">
        <f>主动技能!P534</f>
        <v>||eff_zileishan|</v>
      </c>
      <c r="K531" s="31">
        <f>主动技能!Q534</f>
        <v>2</v>
      </c>
      <c r="L531" s="31">
        <f>主动技能!R534</f>
        <v>0</v>
      </c>
      <c r="M531" s="31">
        <f>主动技能!S534</f>
        <v>0</v>
      </c>
      <c r="N531" s="31" t="str">
        <f>IF(主动技能!T534="","",主动技能!T534)</f>
        <v/>
      </c>
      <c r="O531" s="31" t="str">
        <f>IF(主动技能!U534="","",主动技能!U534)</f>
        <v/>
      </c>
      <c r="P531" s="31" t="str">
        <f>IF(主动技能!V534="","",主动技能!V534)</f>
        <v>skill_23</v>
      </c>
      <c r="Q531" s="31" t="str">
        <f>IF(主动技能!W534="","")</f>
        <v/>
      </c>
      <c r="R531" s="31" t="str">
        <f>IF(主动技能!X534="","")</f>
        <v/>
      </c>
      <c r="S531" s="31">
        <f>主动技能!Y534</f>
        <v>0</v>
      </c>
      <c r="T531" s="31">
        <f>主动技能!Z534</f>
        <v>125</v>
      </c>
      <c r="U531" s="31">
        <f>主动技能!AB534</f>
        <v>2874</v>
      </c>
      <c r="V531" s="31">
        <f>主动技能!AC534</f>
        <v>0</v>
      </c>
      <c r="W531" s="31">
        <f>主动技能!AD534</f>
        <v>0</v>
      </c>
      <c r="X531" s="31">
        <f>主动技能!AE534</f>
        <v>1</v>
      </c>
      <c r="Y531" s="31">
        <f>主动技能!AF534</f>
        <v>2</v>
      </c>
      <c r="Z531" s="31">
        <f>主动技能!AG534</f>
        <v>2</v>
      </c>
      <c r="AA531" s="31" t="str">
        <f>主动技能!AH534</f>
        <v>attackex</v>
      </c>
      <c r="AB531" s="31" t="str">
        <f>IF(主动技能!AI534="","")</f>
        <v/>
      </c>
      <c r="AC531" s="31">
        <f>主动技能!AJ534</f>
        <v>8</v>
      </c>
      <c r="AD531" s="31">
        <f>主动技能!BF534</f>
        <v>100903</v>
      </c>
      <c r="AE531" s="1">
        <f t="shared" si="8"/>
        <v>8</v>
      </c>
    </row>
    <row r="532" spans="1:31" s="31" customFormat="1" x14ac:dyDescent="0.15">
      <c r="A532" s="31">
        <f>主动技能!B535</f>
        <v>10090309</v>
      </c>
      <c r="B532" s="4" t="str">
        <f>主动技能!H535</f>
        <v>紫雷闪</v>
      </c>
      <c r="C532" s="4" t="str">
        <f>主动技能!I535</f>
        <v>对敌方全体攻击，造成125%攻击力（+4120）点伤害。</v>
      </c>
      <c r="D532" s="4">
        <f>VLOOKUP(主动技能!J535,对应表!F:G,2,FALSE)</f>
        <v>1</v>
      </c>
      <c r="E532" s="4">
        <f>VLOOKUP(主动技能!K535,对应表!J:K,2,FALSE)</f>
        <v>3</v>
      </c>
      <c r="F532" s="4">
        <f>VLOOKUP(主动技能!L535,对应表!N:O,2,FALSE)</f>
        <v>9</v>
      </c>
      <c r="G532" s="4">
        <f>IF(主动技能!M535="必中",2,1)</f>
        <v>1</v>
      </c>
      <c r="H532" s="4">
        <f>主动技能!N535</f>
        <v>100</v>
      </c>
      <c r="I532" s="4">
        <f>主动技能!O535</f>
        <v>100</v>
      </c>
      <c r="J532" s="31" t="str">
        <f>主动技能!P535</f>
        <v>||eff_zileishan|</v>
      </c>
      <c r="K532" s="31">
        <f>主动技能!Q535</f>
        <v>2</v>
      </c>
      <c r="L532" s="31">
        <f>主动技能!R535</f>
        <v>0</v>
      </c>
      <c r="M532" s="31">
        <f>主动技能!S535</f>
        <v>0</v>
      </c>
      <c r="N532" s="31" t="str">
        <f>IF(主动技能!T535="","",主动技能!T535)</f>
        <v/>
      </c>
      <c r="O532" s="31" t="str">
        <f>IF(主动技能!U535="","",主动技能!U535)</f>
        <v/>
      </c>
      <c r="P532" s="31" t="str">
        <f>IF(主动技能!V535="","",主动技能!V535)</f>
        <v>skill_23</v>
      </c>
      <c r="Q532" s="31" t="str">
        <f>IF(主动技能!W535="","")</f>
        <v/>
      </c>
      <c r="R532" s="31" t="str">
        <f>IF(主动技能!X535="","")</f>
        <v/>
      </c>
      <c r="S532" s="31">
        <f>主动技能!Y535</f>
        <v>0</v>
      </c>
      <c r="T532" s="31">
        <f>主动技能!Z535</f>
        <v>125</v>
      </c>
      <c r="U532" s="31">
        <f>主动技能!AB535</f>
        <v>4120</v>
      </c>
      <c r="V532" s="31">
        <f>主动技能!AC535</f>
        <v>0</v>
      </c>
      <c r="W532" s="31">
        <f>主动技能!AD535</f>
        <v>0</v>
      </c>
      <c r="X532" s="31">
        <f>主动技能!AE535</f>
        <v>1</v>
      </c>
      <c r="Y532" s="31">
        <f>主动技能!AF535</f>
        <v>2</v>
      </c>
      <c r="Z532" s="31">
        <f>主动技能!AG535</f>
        <v>2</v>
      </c>
      <c r="AA532" s="31" t="str">
        <f>主动技能!AH535</f>
        <v>attackex</v>
      </c>
      <c r="AB532" s="31" t="str">
        <f>IF(主动技能!AI535="","")</f>
        <v/>
      </c>
      <c r="AC532" s="31">
        <f>主动技能!AJ535</f>
        <v>9</v>
      </c>
      <c r="AD532" s="31">
        <f>主动技能!BF535</f>
        <v>100903</v>
      </c>
      <c r="AE532" s="1">
        <f t="shared" si="8"/>
        <v>9</v>
      </c>
    </row>
    <row r="533" spans="1:31" s="31" customFormat="1" x14ac:dyDescent="0.15">
      <c r="A533" s="31">
        <f>主动技能!B536</f>
        <v>10090310</v>
      </c>
      <c r="B533" s="4" t="str">
        <f>主动技能!H536</f>
        <v>紫雷闪</v>
      </c>
      <c r="C533" s="4" t="str">
        <f>主动技能!I536</f>
        <v>对敌方全体攻击，造成125%攻击力（+5883）点伤害。</v>
      </c>
      <c r="D533" s="4">
        <f>VLOOKUP(主动技能!J536,对应表!F:G,2,FALSE)</f>
        <v>1</v>
      </c>
      <c r="E533" s="4">
        <f>VLOOKUP(主动技能!K536,对应表!J:K,2,FALSE)</f>
        <v>3</v>
      </c>
      <c r="F533" s="4">
        <f>VLOOKUP(主动技能!L536,对应表!N:O,2,FALSE)</f>
        <v>9</v>
      </c>
      <c r="G533" s="4">
        <f>IF(主动技能!M536="必中",2,1)</f>
        <v>1</v>
      </c>
      <c r="H533" s="4">
        <f>主动技能!N536</f>
        <v>100</v>
      </c>
      <c r="I533" s="4">
        <f>主动技能!O536</f>
        <v>100</v>
      </c>
      <c r="J533" s="31" t="str">
        <f>主动技能!P536</f>
        <v>||eff_zileishan|</v>
      </c>
      <c r="K533" s="31">
        <f>主动技能!Q536</f>
        <v>2</v>
      </c>
      <c r="L533" s="31">
        <f>主动技能!R536</f>
        <v>0</v>
      </c>
      <c r="M533" s="31">
        <f>主动技能!S536</f>
        <v>0</v>
      </c>
      <c r="N533" s="31" t="str">
        <f>IF(主动技能!T536="","",主动技能!T536)</f>
        <v/>
      </c>
      <c r="O533" s="31" t="str">
        <f>IF(主动技能!U536="","",主动技能!U536)</f>
        <v/>
      </c>
      <c r="P533" s="31" t="str">
        <f>IF(主动技能!V536="","",主动技能!V536)</f>
        <v>skill_23</v>
      </c>
      <c r="Q533" s="31" t="str">
        <f>IF(主动技能!W536="","")</f>
        <v/>
      </c>
      <c r="R533" s="31" t="str">
        <f>IF(主动技能!X536="","")</f>
        <v/>
      </c>
      <c r="S533" s="31">
        <f>主动技能!Y536</f>
        <v>0</v>
      </c>
      <c r="T533" s="31">
        <f>主动技能!Z536</f>
        <v>125</v>
      </c>
      <c r="U533" s="31">
        <f>主动技能!AB536</f>
        <v>5883</v>
      </c>
      <c r="V533" s="31">
        <f>主动技能!AC536</f>
        <v>0</v>
      </c>
      <c r="W533" s="31">
        <f>主动技能!AD536</f>
        <v>0</v>
      </c>
      <c r="X533" s="31">
        <f>主动技能!AE536</f>
        <v>1</v>
      </c>
      <c r="Y533" s="31">
        <f>主动技能!AF536</f>
        <v>2</v>
      </c>
      <c r="Z533" s="31">
        <f>主动技能!AG536</f>
        <v>2</v>
      </c>
      <c r="AA533" s="31" t="str">
        <f>主动技能!AH536</f>
        <v>attackex</v>
      </c>
      <c r="AB533" s="31" t="str">
        <f>IF(主动技能!AI536="","")</f>
        <v/>
      </c>
      <c r="AC533" s="31">
        <f>主动技能!AJ536</f>
        <v>10</v>
      </c>
      <c r="AD533" s="31">
        <f>主动技能!BF536</f>
        <v>100903</v>
      </c>
      <c r="AE533" s="1">
        <f t="shared" si="8"/>
        <v>10</v>
      </c>
    </row>
    <row r="534" spans="1:31" s="31" customFormat="1" x14ac:dyDescent="0.15">
      <c r="A534" s="31">
        <f>主动技能!B537</f>
        <v>10090311</v>
      </c>
      <c r="B534" s="4" t="str">
        <f>主动技能!H537</f>
        <v>紫雷闪</v>
      </c>
      <c r="C534" s="4" t="str">
        <f>主动技能!I537</f>
        <v>对敌方全体攻击，造成125%攻击力（+8380）点伤害。</v>
      </c>
      <c r="D534" s="4">
        <f>VLOOKUP(主动技能!J537,对应表!F:G,2,FALSE)</f>
        <v>1</v>
      </c>
      <c r="E534" s="4">
        <f>VLOOKUP(主动技能!K537,对应表!J:K,2,FALSE)</f>
        <v>3</v>
      </c>
      <c r="F534" s="4">
        <f>VLOOKUP(主动技能!L537,对应表!N:O,2,FALSE)</f>
        <v>9</v>
      </c>
      <c r="G534" s="4">
        <f>IF(主动技能!M537="必中",2,1)</f>
        <v>1</v>
      </c>
      <c r="H534" s="4">
        <f>主动技能!N537</f>
        <v>100</v>
      </c>
      <c r="I534" s="4">
        <f>主动技能!O537</f>
        <v>100</v>
      </c>
      <c r="J534" s="31" t="str">
        <f>主动技能!P537</f>
        <v>||eff_zileishan|</v>
      </c>
      <c r="K534" s="31">
        <f>主动技能!Q537</f>
        <v>2</v>
      </c>
      <c r="L534" s="31">
        <f>主动技能!R537</f>
        <v>0</v>
      </c>
      <c r="M534" s="31">
        <f>主动技能!S537</f>
        <v>0</v>
      </c>
      <c r="N534" s="31" t="str">
        <f>IF(主动技能!T537="","",主动技能!T537)</f>
        <v/>
      </c>
      <c r="O534" s="31" t="str">
        <f>IF(主动技能!U537="","",主动技能!U537)</f>
        <v/>
      </c>
      <c r="P534" s="31" t="str">
        <f>IF(主动技能!V537="","",主动技能!V537)</f>
        <v>skill_23</v>
      </c>
      <c r="Q534" s="31" t="str">
        <f>IF(主动技能!W537="","")</f>
        <v/>
      </c>
      <c r="R534" s="31" t="str">
        <f>IF(主动技能!X537="","")</f>
        <v/>
      </c>
      <c r="S534" s="31">
        <f>主动技能!Y537</f>
        <v>0</v>
      </c>
      <c r="T534" s="31">
        <f>主动技能!Z537</f>
        <v>125</v>
      </c>
      <c r="U534" s="31">
        <f>主动技能!AB537</f>
        <v>8380</v>
      </c>
      <c r="V534" s="31">
        <f>主动技能!AC537</f>
        <v>0</v>
      </c>
      <c r="W534" s="31">
        <f>主动技能!AD537</f>
        <v>0</v>
      </c>
      <c r="X534" s="31">
        <f>主动技能!AE537</f>
        <v>1</v>
      </c>
      <c r="Y534" s="31">
        <f>主动技能!AF537</f>
        <v>2</v>
      </c>
      <c r="Z534" s="31">
        <f>主动技能!AG537</f>
        <v>2</v>
      </c>
      <c r="AA534" s="31" t="str">
        <f>主动技能!AH537</f>
        <v>attackex</v>
      </c>
      <c r="AB534" s="31" t="str">
        <f>IF(主动技能!AI537="","")</f>
        <v/>
      </c>
      <c r="AC534" s="31">
        <f>主动技能!AJ537</f>
        <v>11</v>
      </c>
      <c r="AD534" s="31">
        <f>主动技能!BF537</f>
        <v>100903</v>
      </c>
      <c r="AE534" s="1">
        <f t="shared" si="8"/>
        <v>11</v>
      </c>
    </row>
    <row r="535" spans="1:31" s="31" customFormat="1" x14ac:dyDescent="0.15">
      <c r="A535" s="31">
        <f>主动技能!B538</f>
        <v>10090312</v>
      </c>
      <c r="B535" s="4" t="str">
        <f>主动技能!H538</f>
        <v>紫雷闪</v>
      </c>
      <c r="C535" s="4" t="str">
        <f>主动技能!I538</f>
        <v>对敌方全体攻击，造成125%攻击力（+11915）点伤害。</v>
      </c>
      <c r="D535" s="4">
        <f>VLOOKUP(主动技能!J538,对应表!F:G,2,FALSE)</f>
        <v>1</v>
      </c>
      <c r="E535" s="4">
        <f>VLOOKUP(主动技能!K538,对应表!J:K,2,FALSE)</f>
        <v>3</v>
      </c>
      <c r="F535" s="4">
        <f>VLOOKUP(主动技能!L538,对应表!N:O,2,FALSE)</f>
        <v>9</v>
      </c>
      <c r="G535" s="4">
        <f>IF(主动技能!M538="必中",2,1)</f>
        <v>1</v>
      </c>
      <c r="H535" s="4">
        <f>主动技能!N538</f>
        <v>100</v>
      </c>
      <c r="I535" s="4">
        <f>主动技能!O538</f>
        <v>100</v>
      </c>
      <c r="J535" s="31" t="str">
        <f>主动技能!P538</f>
        <v>||eff_zileishan|</v>
      </c>
      <c r="K535" s="31">
        <f>主动技能!Q538</f>
        <v>2</v>
      </c>
      <c r="L535" s="31">
        <f>主动技能!R538</f>
        <v>0</v>
      </c>
      <c r="M535" s="31">
        <f>主动技能!S538</f>
        <v>0</v>
      </c>
      <c r="N535" s="31" t="str">
        <f>IF(主动技能!T538="","",主动技能!T538)</f>
        <v/>
      </c>
      <c r="O535" s="31" t="str">
        <f>IF(主动技能!U538="","",主动技能!U538)</f>
        <v/>
      </c>
      <c r="P535" s="31" t="str">
        <f>IF(主动技能!V538="","",主动技能!V538)</f>
        <v>skill_23</v>
      </c>
      <c r="Q535" s="31" t="str">
        <f>IF(主动技能!W538="","")</f>
        <v/>
      </c>
      <c r="R535" s="31" t="str">
        <f>IF(主动技能!X538="","")</f>
        <v/>
      </c>
      <c r="S535" s="31">
        <f>主动技能!Y538</f>
        <v>0</v>
      </c>
      <c r="T535" s="31">
        <f>主动技能!Z538</f>
        <v>125</v>
      </c>
      <c r="U535" s="31">
        <f>主动技能!AB538</f>
        <v>11915</v>
      </c>
      <c r="V535" s="31">
        <f>主动技能!AC538</f>
        <v>0</v>
      </c>
      <c r="W535" s="31">
        <f>主动技能!AD538</f>
        <v>0</v>
      </c>
      <c r="X535" s="31">
        <f>主动技能!AE538</f>
        <v>1</v>
      </c>
      <c r="Y535" s="31">
        <f>主动技能!AF538</f>
        <v>2</v>
      </c>
      <c r="Z535" s="31">
        <f>主动技能!AG538</f>
        <v>2</v>
      </c>
      <c r="AA535" s="31" t="str">
        <f>主动技能!AH538</f>
        <v>attackex</v>
      </c>
      <c r="AB535" s="31" t="str">
        <f>IF(主动技能!AI538="","")</f>
        <v/>
      </c>
      <c r="AC535" s="31">
        <f>主动技能!AJ538</f>
        <v>12</v>
      </c>
      <c r="AD535" s="31">
        <f>主动技能!BF538</f>
        <v>100903</v>
      </c>
      <c r="AE535" s="1">
        <f t="shared" si="8"/>
        <v>12</v>
      </c>
    </row>
    <row r="536" spans="1:31" s="31" customFormat="1" x14ac:dyDescent="0.15">
      <c r="A536" s="31">
        <f>主动技能!B539</f>
        <v>10090313</v>
      </c>
      <c r="B536" s="4" t="str">
        <f>主动技能!H539</f>
        <v>紫雷闪</v>
      </c>
      <c r="C536" s="4" t="str">
        <f>主动技能!I539</f>
        <v>对敌方全体攻击，造成125%攻击力（+16919）点伤害。</v>
      </c>
      <c r="D536" s="4">
        <f>VLOOKUP(主动技能!J539,对应表!F:G,2,FALSE)</f>
        <v>1</v>
      </c>
      <c r="E536" s="4">
        <f>VLOOKUP(主动技能!K539,对应表!J:K,2,FALSE)</f>
        <v>3</v>
      </c>
      <c r="F536" s="4">
        <f>VLOOKUP(主动技能!L539,对应表!N:O,2,FALSE)</f>
        <v>9</v>
      </c>
      <c r="G536" s="4">
        <f>IF(主动技能!M539="必中",2,1)</f>
        <v>1</v>
      </c>
      <c r="H536" s="4">
        <f>主动技能!N539</f>
        <v>100</v>
      </c>
      <c r="I536" s="4">
        <f>主动技能!O539</f>
        <v>100</v>
      </c>
      <c r="J536" s="31" t="str">
        <f>主动技能!P539</f>
        <v>||eff_zileishan|</v>
      </c>
      <c r="K536" s="31">
        <f>主动技能!Q539</f>
        <v>2</v>
      </c>
      <c r="L536" s="31">
        <f>主动技能!R539</f>
        <v>0</v>
      </c>
      <c r="M536" s="31">
        <f>主动技能!S539</f>
        <v>0</v>
      </c>
      <c r="N536" s="31" t="str">
        <f>IF(主动技能!T539="","",主动技能!T539)</f>
        <v/>
      </c>
      <c r="O536" s="31" t="str">
        <f>IF(主动技能!U539="","",主动技能!U539)</f>
        <v/>
      </c>
      <c r="P536" s="31" t="str">
        <f>IF(主动技能!V539="","",主动技能!V539)</f>
        <v>skill_23</v>
      </c>
      <c r="Q536" s="31" t="str">
        <f>IF(主动技能!W539="","")</f>
        <v/>
      </c>
      <c r="R536" s="31" t="str">
        <f>IF(主动技能!X539="","")</f>
        <v/>
      </c>
      <c r="S536" s="31">
        <f>主动技能!Y539</f>
        <v>0</v>
      </c>
      <c r="T536" s="31">
        <f>主动技能!Z539</f>
        <v>125</v>
      </c>
      <c r="U536" s="31">
        <f>主动技能!AB539</f>
        <v>16919</v>
      </c>
      <c r="V536" s="31">
        <f>主动技能!AC539</f>
        <v>0</v>
      </c>
      <c r="W536" s="31">
        <f>主动技能!AD539</f>
        <v>0</v>
      </c>
      <c r="X536" s="31">
        <f>主动技能!AE539</f>
        <v>1</v>
      </c>
      <c r="Y536" s="31">
        <f>主动技能!AF539</f>
        <v>2</v>
      </c>
      <c r="Z536" s="31">
        <f>主动技能!AG539</f>
        <v>2</v>
      </c>
      <c r="AA536" s="31" t="str">
        <f>主动技能!AH539</f>
        <v>attackex</v>
      </c>
      <c r="AB536" s="31" t="str">
        <f>IF(主动技能!AI539="","")</f>
        <v/>
      </c>
      <c r="AC536" s="31">
        <f>主动技能!AJ539</f>
        <v>13</v>
      </c>
      <c r="AD536" s="31">
        <f>主动技能!BF539</f>
        <v>100903</v>
      </c>
      <c r="AE536" s="1">
        <f t="shared" si="8"/>
        <v>13</v>
      </c>
    </row>
    <row r="537" spans="1:31" s="31" customFormat="1" x14ac:dyDescent="0.15">
      <c r="A537" s="31">
        <f>主动技能!B540</f>
        <v>10090314</v>
      </c>
      <c r="B537" s="4" t="str">
        <f>主动技能!H540</f>
        <v>紫雷闪</v>
      </c>
      <c r="C537" s="4" t="str">
        <f>主动技能!I540</f>
        <v>对敌方全体攻击，造成125%攻击力（+24004）点伤害。</v>
      </c>
      <c r="D537" s="4">
        <f>VLOOKUP(主动技能!J540,对应表!F:G,2,FALSE)</f>
        <v>1</v>
      </c>
      <c r="E537" s="4">
        <f>VLOOKUP(主动技能!K540,对应表!J:K,2,FALSE)</f>
        <v>3</v>
      </c>
      <c r="F537" s="4">
        <f>VLOOKUP(主动技能!L540,对应表!N:O,2,FALSE)</f>
        <v>9</v>
      </c>
      <c r="G537" s="4">
        <f>IF(主动技能!M540="必中",2,1)</f>
        <v>1</v>
      </c>
      <c r="H537" s="4">
        <f>主动技能!N540</f>
        <v>100</v>
      </c>
      <c r="I537" s="4">
        <f>主动技能!O540</f>
        <v>100</v>
      </c>
      <c r="J537" s="31" t="str">
        <f>主动技能!P540</f>
        <v>||eff_zileishan|</v>
      </c>
      <c r="K537" s="31">
        <f>主动技能!Q540</f>
        <v>2</v>
      </c>
      <c r="L537" s="31">
        <f>主动技能!R540</f>
        <v>0</v>
      </c>
      <c r="M537" s="31">
        <f>主动技能!S540</f>
        <v>0</v>
      </c>
      <c r="N537" s="31" t="str">
        <f>IF(主动技能!T540="","",主动技能!T540)</f>
        <v/>
      </c>
      <c r="O537" s="31" t="str">
        <f>IF(主动技能!U540="","",主动技能!U540)</f>
        <v/>
      </c>
      <c r="P537" s="31" t="str">
        <f>IF(主动技能!V540="","",主动技能!V540)</f>
        <v>skill_23</v>
      </c>
      <c r="Q537" s="31" t="str">
        <f>IF(主动技能!W540="","")</f>
        <v/>
      </c>
      <c r="R537" s="31" t="str">
        <f>IF(主动技能!X540="","")</f>
        <v/>
      </c>
      <c r="S537" s="31">
        <f>主动技能!Y540</f>
        <v>0</v>
      </c>
      <c r="T537" s="31">
        <f>主动技能!Z540</f>
        <v>125</v>
      </c>
      <c r="U537" s="31">
        <f>主动技能!AB540</f>
        <v>24004</v>
      </c>
      <c r="V537" s="31">
        <f>主动技能!AC540</f>
        <v>0</v>
      </c>
      <c r="W537" s="31">
        <f>主动技能!AD540</f>
        <v>0</v>
      </c>
      <c r="X537" s="31">
        <f>主动技能!AE540</f>
        <v>1</v>
      </c>
      <c r="Y537" s="31">
        <f>主动技能!AF540</f>
        <v>2</v>
      </c>
      <c r="Z537" s="31">
        <f>主动技能!AG540</f>
        <v>2</v>
      </c>
      <c r="AA537" s="31" t="str">
        <f>主动技能!AH540</f>
        <v>attackex</v>
      </c>
      <c r="AB537" s="31" t="str">
        <f>IF(主动技能!AI540="","")</f>
        <v/>
      </c>
      <c r="AC537" s="31">
        <f>主动技能!AJ540</f>
        <v>14</v>
      </c>
      <c r="AD537" s="31">
        <f>主动技能!BF540</f>
        <v>100903</v>
      </c>
      <c r="AE537" s="1">
        <f t="shared" si="8"/>
        <v>14</v>
      </c>
    </row>
    <row r="538" spans="1:31" s="31" customFormat="1" x14ac:dyDescent="0.15">
      <c r="A538" s="31">
        <f>主动技能!B541</f>
        <v>10090315</v>
      </c>
      <c r="B538" s="4" t="str">
        <f>主动技能!H541</f>
        <v>紫雷闪</v>
      </c>
      <c r="C538" s="4" t="str">
        <f>主动技能!I541</f>
        <v>对敌方全体攻击，造成125%攻击力（+34033）点伤害。</v>
      </c>
      <c r="D538" s="4">
        <f>VLOOKUP(主动技能!J541,对应表!F:G,2,FALSE)</f>
        <v>1</v>
      </c>
      <c r="E538" s="4">
        <f>VLOOKUP(主动技能!K541,对应表!J:K,2,FALSE)</f>
        <v>3</v>
      </c>
      <c r="F538" s="4">
        <f>VLOOKUP(主动技能!L541,对应表!N:O,2,FALSE)</f>
        <v>9</v>
      </c>
      <c r="G538" s="4">
        <f>IF(主动技能!M541="必中",2,1)</f>
        <v>1</v>
      </c>
      <c r="H538" s="4">
        <f>主动技能!N541</f>
        <v>100</v>
      </c>
      <c r="I538" s="4">
        <f>主动技能!O541</f>
        <v>100</v>
      </c>
      <c r="J538" s="31" t="str">
        <f>主动技能!P541</f>
        <v>||eff_zileishan|</v>
      </c>
      <c r="K538" s="31">
        <f>主动技能!Q541</f>
        <v>2</v>
      </c>
      <c r="L538" s="31">
        <f>主动技能!R541</f>
        <v>0</v>
      </c>
      <c r="M538" s="31">
        <f>主动技能!S541</f>
        <v>0</v>
      </c>
      <c r="N538" s="31" t="str">
        <f>IF(主动技能!T541="","",主动技能!T541)</f>
        <v/>
      </c>
      <c r="O538" s="31" t="str">
        <f>IF(主动技能!U541="","",主动技能!U541)</f>
        <v/>
      </c>
      <c r="P538" s="31" t="str">
        <f>IF(主动技能!V541="","",主动技能!V541)</f>
        <v>skill_23</v>
      </c>
      <c r="Q538" s="31" t="str">
        <f>IF(主动技能!W541="","")</f>
        <v/>
      </c>
      <c r="R538" s="31" t="str">
        <f>IF(主动技能!X541="","")</f>
        <v/>
      </c>
      <c r="S538" s="31">
        <f>主动技能!Y541</f>
        <v>0</v>
      </c>
      <c r="T538" s="31">
        <f>主动技能!Z541</f>
        <v>125</v>
      </c>
      <c r="U538" s="31">
        <f>主动技能!AB541</f>
        <v>34033</v>
      </c>
      <c r="V538" s="31">
        <f>主动技能!AC541</f>
        <v>0</v>
      </c>
      <c r="W538" s="31">
        <f>主动技能!AD541</f>
        <v>0</v>
      </c>
      <c r="X538" s="31">
        <f>主动技能!AE541</f>
        <v>1</v>
      </c>
      <c r="Y538" s="31">
        <f>主动技能!AF541</f>
        <v>2</v>
      </c>
      <c r="Z538" s="31">
        <f>主动技能!AG541</f>
        <v>2</v>
      </c>
      <c r="AA538" s="31" t="str">
        <f>主动技能!AH541</f>
        <v>attackex</v>
      </c>
      <c r="AB538" s="31" t="str">
        <f>IF(主动技能!AI541="","")</f>
        <v/>
      </c>
      <c r="AC538" s="31">
        <f>主动技能!AJ541</f>
        <v>15</v>
      </c>
      <c r="AD538" s="31">
        <f>主动技能!BF541</f>
        <v>100903</v>
      </c>
      <c r="AE538" s="1">
        <f t="shared" si="8"/>
        <v>15</v>
      </c>
    </row>
    <row r="539" spans="1:31" s="31" customFormat="1" x14ac:dyDescent="0.15">
      <c r="A539" s="31">
        <f>主动技能!B542</f>
        <v>10090316</v>
      </c>
      <c r="B539" s="4" t="str">
        <f>主动技能!H542</f>
        <v>紫雷闪</v>
      </c>
      <c r="C539" s="4" t="str">
        <f>主动技能!I542</f>
        <v>对敌方全体攻击，造成125%攻击力（+48232）点伤害。</v>
      </c>
      <c r="D539" s="4">
        <f>VLOOKUP(主动技能!J542,对应表!F:G,2,FALSE)</f>
        <v>1</v>
      </c>
      <c r="E539" s="4">
        <f>VLOOKUP(主动技能!K542,对应表!J:K,2,FALSE)</f>
        <v>3</v>
      </c>
      <c r="F539" s="4">
        <f>VLOOKUP(主动技能!L542,对应表!N:O,2,FALSE)</f>
        <v>9</v>
      </c>
      <c r="G539" s="4">
        <f>IF(主动技能!M542="必中",2,1)</f>
        <v>1</v>
      </c>
      <c r="H539" s="4">
        <f>主动技能!N542</f>
        <v>100</v>
      </c>
      <c r="I539" s="4">
        <f>主动技能!O542</f>
        <v>100</v>
      </c>
      <c r="J539" s="31" t="str">
        <f>主动技能!P542</f>
        <v>||eff_zileishan|</v>
      </c>
      <c r="K539" s="31">
        <f>主动技能!Q542</f>
        <v>2</v>
      </c>
      <c r="L539" s="31">
        <f>主动技能!R542</f>
        <v>0</v>
      </c>
      <c r="M539" s="31">
        <f>主动技能!S542</f>
        <v>0</v>
      </c>
      <c r="N539" s="31" t="str">
        <f>IF(主动技能!T542="","",主动技能!T542)</f>
        <v/>
      </c>
      <c r="O539" s="31" t="str">
        <f>IF(主动技能!U542="","",主动技能!U542)</f>
        <v/>
      </c>
      <c r="P539" s="31" t="str">
        <f>IF(主动技能!V542="","",主动技能!V542)</f>
        <v>skill_23</v>
      </c>
      <c r="Q539" s="31" t="str">
        <f>IF(主动技能!W542="","")</f>
        <v/>
      </c>
      <c r="R539" s="31" t="str">
        <f>IF(主动技能!X542="","")</f>
        <v/>
      </c>
      <c r="S539" s="31">
        <f>主动技能!Y542</f>
        <v>0</v>
      </c>
      <c r="T539" s="31">
        <f>主动技能!Z542</f>
        <v>125</v>
      </c>
      <c r="U539" s="31">
        <f>主动技能!AB542</f>
        <v>48232</v>
      </c>
      <c r="V539" s="31">
        <f>主动技能!AC542</f>
        <v>0</v>
      </c>
      <c r="W539" s="31">
        <f>主动技能!AD542</f>
        <v>0</v>
      </c>
      <c r="X539" s="31">
        <f>主动技能!AE542</f>
        <v>1</v>
      </c>
      <c r="Y539" s="31">
        <f>主动技能!AF542</f>
        <v>2</v>
      </c>
      <c r="Z539" s="31">
        <f>主动技能!AG542</f>
        <v>2</v>
      </c>
      <c r="AA539" s="31" t="str">
        <f>主动技能!AH542</f>
        <v>attackex</v>
      </c>
      <c r="AB539" s="31" t="str">
        <f>IF(主动技能!AI542="","")</f>
        <v/>
      </c>
      <c r="AC539" s="31">
        <f>主动技能!AJ542</f>
        <v>16</v>
      </c>
      <c r="AD539" s="31">
        <f>主动技能!BF542</f>
        <v>100903</v>
      </c>
      <c r="AE539" s="1">
        <f t="shared" si="8"/>
        <v>16</v>
      </c>
    </row>
    <row r="540" spans="1:31" s="31" customFormat="1" x14ac:dyDescent="0.15">
      <c r="A540" s="31">
        <f>主动技能!B543</f>
        <v>10090317</v>
      </c>
      <c r="B540" s="4" t="str">
        <f>主动技能!H543</f>
        <v>紫雷闪</v>
      </c>
      <c r="C540" s="4" t="str">
        <f>主动技能!I543</f>
        <v>对敌方全体攻击，造成125%攻击力（+68333）点伤害。</v>
      </c>
      <c r="D540" s="4">
        <f>VLOOKUP(主动技能!J543,对应表!F:G,2,FALSE)</f>
        <v>1</v>
      </c>
      <c r="E540" s="4">
        <f>VLOOKUP(主动技能!K543,对应表!J:K,2,FALSE)</f>
        <v>3</v>
      </c>
      <c r="F540" s="4">
        <f>VLOOKUP(主动技能!L543,对应表!N:O,2,FALSE)</f>
        <v>9</v>
      </c>
      <c r="G540" s="4">
        <f>IF(主动技能!M543="必中",2,1)</f>
        <v>1</v>
      </c>
      <c r="H540" s="4">
        <f>主动技能!N543</f>
        <v>100</v>
      </c>
      <c r="I540" s="4">
        <f>主动技能!O543</f>
        <v>100</v>
      </c>
      <c r="J540" s="31" t="str">
        <f>主动技能!P543</f>
        <v>||eff_zileishan|</v>
      </c>
      <c r="K540" s="31">
        <f>主动技能!Q543</f>
        <v>2</v>
      </c>
      <c r="L540" s="31">
        <f>主动技能!R543</f>
        <v>0</v>
      </c>
      <c r="M540" s="31">
        <f>主动技能!S543</f>
        <v>0</v>
      </c>
      <c r="N540" s="31" t="str">
        <f>IF(主动技能!T543="","",主动技能!T543)</f>
        <v/>
      </c>
      <c r="O540" s="31" t="str">
        <f>IF(主动技能!U543="","",主动技能!U543)</f>
        <v/>
      </c>
      <c r="P540" s="31" t="str">
        <f>IF(主动技能!V543="","",主动技能!V543)</f>
        <v>skill_23</v>
      </c>
      <c r="Q540" s="31" t="str">
        <f>IF(主动技能!W543="","")</f>
        <v/>
      </c>
      <c r="R540" s="31" t="str">
        <f>IF(主动技能!X543="","")</f>
        <v/>
      </c>
      <c r="S540" s="31">
        <f>主动技能!Y543</f>
        <v>0</v>
      </c>
      <c r="T540" s="31">
        <f>主动技能!Z543</f>
        <v>125</v>
      </c>
      <c r="U540" s="31">
        <f>主动技能!AB543</f>
        <v>68333</v>
      </c>
      <c r="V540" s="31">
        <f>主动技能!AC543</f>
        <v>0</v>
      </c>
      <c r="W540" s="31">
        <f>主动技能!AD543</f>
        <v>0</v>
      </c>
      <c r="X540" s="31">
        <f>主动技能!AE543</f>
        <v>1</v>
      </c>
      <c r="Y540" s="31">
        <f>主动技能!AF543</f>
        <v>2</v>
      </c>
      <c r="Z540" s="31">
        <f>主动技能!AG543</f>
        <v>2</v>
      </c>
      <c r="AA540" s="31" t="str">
        <f>主动技能!AH543</f>
        <v>attackex</v>
      </c>
      <c r="AB540" s="31" t="str">
        <f>IF(主动技能!AI543="","")</f>
        <v/>
      </c>
      <c r="AC540" s="31">
        <f>主动技能!AJ543</f>
        <v>17</v>
      </c>
      <c r="AD540" s="31">
        <f>主动技能!BF543</f>
        <v>100903</v>
      </c>
      <c r="AE540" s="1">
        <f t="shared" si="8"/>
        <v>17</v>
      </c>
    </row>
    <row r="541" spans="1:31" s="31" customFormat="1" x14ac:dyDescent="0.15">
      <c r="A541" s="31">
        <f>主动技能!B544</f>
        <v>10090318</v>
      </c>
      <c r="B541" s="4" t="str">
        <f>主动技能!H544</f>
        <v>紫雷闪</v>
      </c>
      <c r="C541" s="4" t="str">
        <f>主动技能!I544</f>
        <v>对敌方全体攻击，造成125%攻击力（+96791）点伤害。</v>
      </c>
      <c r="D541" s="4">
        <f>VLOOKUP(主动技能!J544,对应表!F:G,2,FALSE)</f>
        <v>1</v>
      </c>
      <c r="E541" s="4">
        <f>VLOOKUP(主动技能!K544,对应表!J:K,2,FALSE)</f>
        <v>3</v>
      </c>
      <c r="F541" s="4">
        <f>VLOOKUP(主动技能!L544,对应表!N:O,2,FALSE)</f>
        <v>9</v>
      </c>
      <c r="G541" s="4">
        <f>IF(主动技能!M544="必中",2,1)</f>
        <v>1</v>
      </c>
      <c r="H541" s="4">
        <f>主动技能!N544</f>
        <v>100</v>
      </c>
      <c r="I541" s="4">
        <f>主动技能!O544</f>
        <v>100</v>
      </c>
      <c r="J541" s="31" t="str">
        <f>主动技能!P544</f>
        <v>||eff_zileishan|</v>
      </c>
      <c r="K541" s="31">
        <f>主动技能!Q544</f>
        <v>2</v>
      </c>
      <c r="L541" s="31">
        <f>主动技能!R544</f>
        <v>0</v>
      </c>
      <c r="M541" s="31">
        <f>主动技能!S544</f>
        <v>0</v>
      </c>
      <c r="N541" s="31" t="str">
        <f>IF(主动技能!T544="","",主动技能!T544)</f>
        <v/>
      </c>
      <c r="O541" s="31" t="str">
        <f>IF(主动技能!U544="","",主动技能!U544)</f>
        <v/>
      </c>
      <c r="P541" s="31" t="str">
        <f>IF(主动技能!V544="","",主动技能!V544)</f>
        <v>skill_23</v>
      </c>
      <c r="Q541" s="31" t="str">
        <f>IF(主动技能!W544="","")</f>
        <v/>
      </c>
      <c r="R541" s="31" t="str">
        <f>IF(主动技能!X544="","")</f>
        <v/>
      </c>
      <c r="S541" s="31">
        <f>主动技能!Y544</f>
        <v>0</v>
      </c>
      <c r="T541" s="31">
        <f>主动技能!Z544</f>
        <v>125</v>
      </c>
      <c r="U541" s="31">
        <f>主动技能!AB544</f>
        <v>96791</v>
      </c>
      <c r="V541" s="31">
        <f>主动技能!AC544</f>
        <v>0</v>
      </c>
      <c r="W541" s="31">
        <f>主动技能!AD544</f>
        <v>0</v>
      </c>
      <c r="X541" s="31">
        <f>主动技能!AE544</f>
        <v>1</v>
      </c>
      <c r="Y541" s="31">
        <f>主动技能!AF544</f>
        <v>2</v>
      </c>
      <c r="Z541" s="31">
        <f>主动技能!AG544</f>
        <v>2</v>
      </c>
      <c r="AA541" s="31" t="str">
        <f>主动技能!AH544</f>
        <v>attackex</v>
      </c>
      <c r="AB541" s="31" t="str">
        <f>IF(主动技能!AI544="","")</f>
        <v/>
      </c>
      <c r="AC541" s="31">
        <f>主动技能!AJ544</f>
        <v>18</v>
      </c>
      <c r="AD541" s="31">
        <f>主动技能!BF544</f>
        <v>100903</v>
      </c>
      <c r="AE541" s="1">
        <f t="shared" si="8"/>
        <v>18</v>
      </c>
    </row>
    <row r="542" spans="1:31" s="31" customFormat="1" x14ac:dyDescent="0.15">
      <c r="A542" s="31">
        <f>主动技能!B545</f>
        <v>10090319</v>
      </c>
      <c r="B542" s="4" t="str">
        <f>主动技能!H545</f>
        <v>紫雷闪</v>
      </c>
      <c r="C542" s="4" t="str">
        <f>主动技能!I545</f>
        <v>对敌方全体攻击，造成125%攻击力（+137079）点伤害。</v>
      </c>
      <c r="D542" s="4">
        <f>VLOOKUP(主动技能!J545,对应表!F:G,2,FALSE)</f>
        <v>1</v>
      </c>
      <c r="E542" s="4">
        <f>VLOOKUP(主动技能!K545,对应表!J:K,2,FALSE)</f>
        <v>3</v>
      </c>
      <c r="F542" s="4">
        <f>VLOOKUP(主动技能!L545,对应表!N:O,2,FALSE)</f>
        <v>9</v>
      </c>
      <c r="G542" s="4">
        <f>IF(主动技能!M545="必中",2,1)</f>
        <v>1</v>
      </c>
      <c r="H542" s="4">
        <f>主动技能!N545</f>
        <v>100</v>
      </c>
      <c r="I542" s="4">
        <f>主动技能!O545</f>
        <v>100</v>
      </c>
      <c r="J542" s="31" t="str">
        <f>主动技能!P545</f>
        <v>||eff_zileishan|</v>
      </c>
      <c r="K542" s="31">
        <f>主动技能!Q545</f>
        <v>2</v>
      </c>
      <c r="L542" s="31">
        <f>主动技能!R545</f>
        <v>0</v>
      </c>
      <c r="M542" s="31">
        <f>主动技能!S545</f>
        <v>0</v>
      </c>
      <c r="N542" s="31" t="str">
        <f>IF(主动技能!T545="","",主动技能!T545)</f>
        <v/>
      </c>
      <c r="O542" s="31" t="str">
        <f>IF(主动技能!U545="","",主动技能!U545)</f>
        <v/>
      </c>
      <c r="P542" s="31" t="str">
        <f>IF(主动技能!V545="","",主动技能!V545)</f>
        <v>skill_23</v>
      </c>
      <c r="Q542" s="31" t="str">
        <f>IF(主动技能!W545="","")</f>
        <v/>
      </c>
      <c r="R542" s="31" t="str">
        <f>IF(主动技能!X545="","")</f>
        <v/>
      </c>
      <c r="S542" s="31">
        <f>主动技能!Y545</f>
        <v>0</v>
      </c>
      <c r="T542" s="31">
        <f>主动技能!Z545</f>
        <v>125</v>
      </c>
      <c r="U542" s="31">
        <f>主动技能!AB545</f>
        <v>137079</v>
      </c>
      <c r="V542" s="31">
        <f>主动技能!AC545</f>
        <v>0</v>
      </c>
      <c r="W542" s="31">
        <f>主动技能!AD545</f>
        <v>0</v>
      </c>
      <c r="X542" s="31">
        <f>主动技能!AE545</f>
        <v>1</v>
      </c>
      <c r="Y542" s="31">
        <f>主动技能!AF545</f>
        <v>2</v>
      </c>
      <c r="Z542" s="31">
        <f>主动技能!AG545</f>
        <v>2</v>
      </c>
      <c r="AA542" s="31" t="str">
        <f>主动技能!AH545</f>
        <v>attackex</v>
      </c>
      <c r="AB542" s="31" t="str">
        <f>IF(主动技能!AI545="","")</f>
        <v/>
      </c>
      <c r="AC542" s="31">
        <f>主动技能!AJ545</f>
        <v>19</v>
      </c>
      <c r="AD542" s="31">
        <f>主动技能!BF545</f>
        <v>100903</v>
      </c>
      <c r="AE542" s="1">
        <f t="shared" si="8"/>
        <v>19</v>
      </c>
    </row>
    <row r="543" spans="1:31" s="31" customFormat="1" x14ac:dyDescent="0.15">
      <c r="A543" s="31">
        <f>主动技能!B546</f>
        <v>10090320</v>
      </c>
      <c r="B543" s="4" t="str">
        <f>主动技能!H546</f>
        <v>紫雷闪</v>
      </c>
      <c r="C543" s="4" t="str">
        <f>主动技能!I546</f>
        <v>对敌方全体攻击，造成125%攻击力（+194115）点伤害。</v>
      </c>
      <c r="D543" s="4">
        <f>VLOOKUP(主动技能!J546,对应表!F:G,2,FALSE)</f>
        <v>1</v>
      </c>
      <c r="E543" s="4">
        <f>VLOOKUP(主动技能!K546,对应表!J:K,2,FALSE)</f>
        <v>3</v>
      </c>
      <c r="F543" s="4">
        <f>VLOOKUP(主动技能!L546,对应表!N:O,2,FALSE)</f>
        <v>9</v>
      </c>
      <c r="G543" s="4">
        <f>IF(主动技能!M546="必中",2,1)</f>
        <v>1</v>
      </c>
      <c r="H543" s="4">
        <f>主动技能!N546</f>
        <v>100</v>
      </c>
      <c r="I543" s="4">
        <f>主动技能!O546</f>
        <v>100</v>
      </c>
      <c r="J543" s="31" t="str">
        <f>主动技能!P546</f>
        <v>||eff_zileishan|</v>
      </c>
      <c r="K543" s="31">
        <f>主动技能!Q546</f>
        <v>2</v>
      </c>
      <c r="L543" s="31">
        <f>主动技能!R546</f>
        <v>0</v>
      </c>
      <c r="M543" s="31">
        <f>主动技能!S546</f>
        <v>0</v>
      </c>
      <c r="N543" s="31" t="str">
        <f>IF(主动技能!T546="","",主动技能!T546)</f>
        <v/>
      </c>
      <c r="O543" s="31" t="str">
        <f>IF(主动技能!U546="","",主动技能!U546)</f>
        <v/>
      </c>
      <c r="P543" s="31" t="str">
        <f>IF(主动技能!V546="","",主动技能!V546)</f>
        <v>skill_23</v>
      </c>
      <c r="Q543" s="31" t="str">
        <f>IF(主动技能!W546="","")</f>
        <v/>
      </c>
      <c r="R543" s="31" t="str">
        <f>IF(主动技能!X546="","")</f>
        <v/>
      </c>
      <c r="S543" s="31">
        <f>主动技能!Y546</f>
        <v>0</v>
      </c>
      <c r="T543" s="31">
        <f>主动技能!Z546</f>
        <v>125</v>
      </c>
      <c r="U543" s="31">
        <f>主动技能!AB546</f>
        <v>194115</v>
      </c>
      <c r="V543" s="31">
        <f>主动技能!AC546</f>
        <v>0</v>
      </c>
      <c r="W543" s="31">
        <f>主动技能!AD546</f>
        <v>0</v>
      </c>
      <c r="X543" s="31">
        <f>主动技能!AE546</f>
        <v>1</v>
      </c>
      <c r="Y543" s="31">
        <f>主动技能!AF546</f>
        <v>2</v>
      </c>
      <c r="Z543" s="31">
        <f>主动技能!AG546</f>
        <v>2</v>
      </c>
      <c r="AA543" s="31" t="str">
        <f>主动技能!AH546</f>
        <v>attackex</v>
      </c>
      <c r="AB543" s="31" t="str">
        <f>IF(主动技能!AI546="","")</f>
        <v/>
      </c>
      <c r="AC543" s="31">
        <f>主动技能!AJ546</f>
        <v>20</v>
      </c>
      <c r="AD543" s="31">
        <f>主动技能!BF546</f>
        <v>100903</v>
      </c>
      <c r="AE543" s="1">
        <f t="shared" si="8"/>
        <v>20</v>
      </c>
    </row>
    <row r="544" spans="1:31" s="31" customFormat="1" x14ac:dyDescent="0.15">
      <c r="A544" s="31">
        <f>主动技能!B547</f>
        <v>10100101</v>
      </c>
      <c r="B544" s="4" t="str">
        <f>主动技能!H547</f>
        <v>普通</v>
      </c>
      <c r="C544" s="4" t="str">
        <f>主动技能!I547</f>
        <v>对敌方单体攻击，造成100%攻击力（+110）点伤害。</v>
      </c>
      <c r="D544" s="4">
        <f>VLOOKUP(主动技能!J547,对应表!F:G,2,FALSE)</f>
        <v>1</v>
      </c>
      <c r="E544" s="4">
        <f>VLOOKUP(主动技能!K547,对应表!J:K,2,FALSE)</f>
        <v>1</v>
      </c>
      <c r="F544" s="4">
        <f>VLOOKUP(主动技能!L547,对应表!N:O,2,FALSE)</f>
        <v>1</v>
      </c>
      <c r="G544" s="4">
        <f>IF(主动技能!M547="必中",2,1)</f>
        <v>1</v>
      </c>
      <c r="H544" s="4">
        <f>主动技能!N547</f>
        <v>100</v>
      </c>
      <c r="I544" s="4">
        <f>主动技能!O547</f>
        <v>0</v>
      </c>
      <c r="J544" s="31" t="str">
        <f>主动技能!P547</f>
        <v>|||</v>
      </c>
      <c r="K544" s="31">
        <f>主动技能!Q547</f>
        <v>1</v>
      </c>
      <c r="L544" s="31">
        <f>主动技能!R547</f>
        <v>0</v>
      </c>
      <c r="M544" s="31">
        <f>主动技能!S547</f>
        <v>0</v>
      </c>
      <c r="N544" s="31" t="str">
        <f>IF(主动技能!T547="","",主动技能!T547)</f>
        <v/>
      </c>
      <c r="O544" s="31" t="str">
        <f>IF(主动技能!U547="","",主动技能!U547)</f>
        <v/>
      </c>
      <c r="P544" s="31" t="str">
        <f>IF(主动技能!V547="","",主动技能!V547)</f>
        <v>skill_01</v>
      </c>
      <c r="Q544" s="31" t="str">
        <f>IF(主动技能!W547="","")</f>
        <v/>
      </c>
      <c r="R544" s="31" t="str">
        <f>IF(主动技能!X547="","")</f>
        <v/>
      </c>
      <c r="S544" s="31">
        <f>主动技能!Y547</f>
        <v>0</v>
      </c>
      <c r="T544" s="31">
        <f>主动技能!Z547</f>
        <v>100</v>
      </c>
      <c r="U544" s="31">
        <f>主动技能!AB547</f>
        <v>110</v>
      </c>
      <c r="V544" s="31">
        <f>主动技能!AC547</f>
        <v>0</v>
      </c>
      <c r="W544" s="31">
        <f>主动技能!AD547</f>
        <v>0</v>
      </c>
      <c r="X544" s="31">
        <f>主动技能!AE547</f>
        <v>1</v>
      </c>
      <c r="Y544" s="31">
        <f>主动技能!AF547</f>
        <v>0</v>
      </c>
      <c r="Z544" s="31">
        <f>主动技能!AG547</f>
        <v>0</v>
      </c>
      <c r="AA544" s="31" t="str">
        <f>主动技能!AH547</f>
        <v>attack</v>
      </c>
      <c r="AB544" s="31" t="str">
        <f>IF(主动技能!AI547="","")</f>
        <v/>
      </c>
      <c r="AC544" s="31">
        <f>主动技能!AJ547</f>
        <v>1</v>
      </c>
      <c r="AD544" s="31">
        <f>主动技能!BF547</f>
        <v>101001</v>
      </c>
      <c r="AE544" s="1">
        <f t="shared" si="8"/>
        <v>1</v>
      </c>
    </row>
    <row r="545" spans="1:31" s="31" customFormat="1" x14ac:dyDescent="0.15">
      <c r="A545" s="31">
        <f>主动技能!B548</f>
        <v>10100102</v>
      </c>
      <c r="B545" s="4" t="str">
        <f>主动技能!H548</f>
        <v>普通</v>
      </c>
      <c r="C545" s="4" t="str">
        <f>主动技能!I548</f>
        <v>对敌方单体攻击，造成100%攻击力（+122）点伤害。</v>
      </c>
      <c r="D545" s="4">
        <f>VLOOKUP(主动技能!J548,对应表!F:G,2,FALSE)</f>
        <v>1</v>
      </c>
      <c r="E545" s="4">
        <f>VLOOKUP(主动技能!K548,对应表!J:K,2,FALSE)</f>
        <v>1</v>
      </c>
      <c r="F545" s="4">
        <f>VLOOKUP(主动技能!L548,对应表!N:O,2,FALSE)</f>
        <v>1</v>
      </c>
      <c r="G545" s="4">
        <f>IF(主动技能!M548="必中",2,1)</f>
        <v>1</v>
      </c>
      <c r="H545" s="4">
        <f>主动技能!N548</f>
        <v>100</v>
      </c>
      <c r="I545" s="4">
        <f>主动技能!O548</f>
        <v>0</v>
      </c>
      <c r="J545" s="31" t="str">
        <f>主动技能!P548</f>
        <v>|||</v>
      </c>
      <c r="K545" s="31">
        <f>主动技能!Q548</f>
        <v>1</v>
      </c>
      <c r="L545" s="31">
        <f>主动技能!R548</f>
        <v>0</v>
      </c>
      <c r="M545" s="31">
        <f>主动技能!S548</f>
        <v>0</v>
      </c>
      <c r="N545" s="31" t="str">
        <f>IF(主动技能!T548="","",主动技能!T548)</f>
        <v/>
      </c>
      <c r="O545" s="31" t="str">
        <f>IF(主动技能!U548="","",主动技能!U548)</f>
        <v/>
      </c>
      <c r="P545" s="31" t="str">
        <f>IF(主动技能!V548="","",主动技能!V548)</f>
        <v>skill_01</v>
      </c>
      <c r="Q545" s="31" t="str">
        <f>IF(主动技能!W548="","")</f>
        <v/>
      </c>
      <c r="R545" s="31" t="str">
        <f>IF(主动技能!X548="","")</f>
        <v/>
      </c>
      <c r="S545" s="31">
        <f>主动技能!Y548</f>
        <v>0</v>
      </c>
      <c r="T545" s="31">
        <f>主动技能!Z548</f>
        <v>100</v>
      </c>
      <c r="U545" s="31">
        <f>主动技能!AB548</f>
        <v>122</v>
      </c>
      <c r="V545" s="31">
        <f>主动技能!AC548</f>
        <v>0</v>
      </c>
      <c r="W545" s="31">
        <f>主动技能!AD548</f>
        <v>0</v>
      </c>
      <c r="X545" s="31">
        <f>主动技能!AE548</f>
        <v>1</v>
      </c>
      <c r="Y545" s="31">
        <f>主动技能!AF548</f>
        <v>0</v>
      </c>
      <c r="Z545" s="31">
        <f>主动技能!AG548</f>
        <v>0</v>
      </c>
      <c r="AA545" s="31" t="str">
        <f>主动技能!AH548</f>
        <v>attack</v>
      </c>
      <c r="AB545" s="31" t="str">
        <f>IF(主动技能!AI548="","")</f>
        <v/>
      </c>
      <c r="AC545" s="31">
        <f>主动技能!AJ548</f>
        <v>2</v>
      </c>
      <c r="AD545" s="31">
        <f>主动技能!BF548</f>
        <v>101001</v>
      </c>
      <c r="AE545" s="1">
        <f t="shared" si="8"/>
        <v>2</v>
      </c>
    </row>
    <row r="546" spans="1:31" s="31" customFormat="1" x14ac:dyDescent="0.15">
      <c r="A546" s="31">
        <f>主动技能!B549</f>
        <v>10100103</v>
      </c>
      <c r="B546" s="4" t="str">
        <f>主动技能!H549</f>
        <v>普通</v>
      </c>
      <c r="C546" s="4" t="str">
        <f>主动技能!I549</f>
        <v>对敌方单体攻击，造成100%攻击力（+161）点伤害。</v>
      </c>
      <c r="D546" s="4">
        <f>VLOOKUP(主动技能!J549,对应表!F:G,2,FALSE)</f>
        <v>1</v>
      </c>
      <c r="E546" s="4">
        <f>VLOOKUP(主动技能!K549,对应表!J:K,2,FALSE)</f>
        <v>1</v>
      </c>
      <c r="F546" s="4">
        <f>VLOOKUP(主动技能!L549,对应表!N:O,2,FALSE)</f>
        <v>1</v>
      </c>
      <c r="G546" s="4">
        <f>IF(主动技能!M549="必中",2,1)</f>
        <v>1</v>
      </c>
      <c r="H546" s="4">
        <f>主动技能!N549</f>
        <v>100</v>
      </c>
      <c r="I546" s="4">
        <f>主动技能!O549</f>
        <v>0</v>
      </c>
      <c r="J546" s="31" t="str">
        <f>主动技能!P549</f>
        <v>|||</v>
      </c>
      <c r="K546" s="31">
        <f>主动技能!Q549</f>
        <v>1</v>
      </c>
      <c r="L546" s="31">
        <f>主动技能!R549</f>
        <v>0</v>
      </c>
      <c r="M546" s="31">
        <f>主动技能!S549</f>
        <v>0</v>
      </c>
      <c r="N546" s="31" t="str">
        <f>IF(主动技能!T549="","",主动技能!T549)</f>
        <v/>
      </c>
      <c r="O546" s="31" t="str">
        <f>IF(主动技能!U549="","",主动技能!U549)</f>
        <v/>
      </c>
      <c r="P546" s="31" t="str">
        <f>IF(主动技能!V549="","",主动技能!V549)</f>
        <v>skill_01</v>
      </c>
      <c r="Q546" s="31" t="str">
        <f>IF(主动技能!W549="","")</f>
        <v/>
      </c>
      <c r="R546" s="31" t="str">
        <f>IF(主动技能!X549="","")</f>
        <v/>
      </c>
      <c r="S546" s="31">
        <f>主动技能!Y549</f>
        <v>0</v>
      </c>
      <c r="T546" s="31">
        <f>主动技能!Z549</f>
        <v>100</v>
      </c>
      <c r="U546" s="31">
        <f>主动技能!AB549</f>
        <v>161</v>
      </c>
      <c r="V546" s="31">
        <f>主动技能!AC549</f>
        <v>0</v>
      </c>
      <c r="W546" s="31">
        <f>主动技能!AD549</f>
        <v>0</v>
      </c>
      <c r="X546" s="31">
        <f>主动技能!AE549</f>
        <v>1</v>
      </c>
      <c r="Y546" s="31">
        <f>主动技能!AF549</f>
        <v>0</v>
      </c>
      <c r="Z546" s="31">
        <f>主动技能!AG549</f>
        <v>0</v>
      </c>
      <c r="AA546" s="31" t="str">
        <f>主动技能!AH549</f>
        <v>attack</v>
      </c>
      <c r="AB546" s="31" t="str">
        <f>IF(主动技能!AI549="","")</f>
        <v/>
      </c>
      <c r="AC546" s="31">
        <f>主动技能!AJ549</f>
        <v>3</v>
      </c>
      <c r="AD546" s="31">
        <f>主动技能!BF549</f>
        <v>101001</v>
      </c>
      <c r="AE546" s="1">
        <f t="shared" si="8"/>
        <v>3</v>
      </c>
    </row>
    <row r="547" spans="1:31" s="31" customFormat="1" x14ac:dyDescent="0.15">
      <c r="A547" s="31">
        <f>主动技能!B550</f>
        <v>10100104</v>
      </c>
      <c r="B547" s="4" t="str">
        <f>主动技能!H550</f>
        <v>普通</v>
      </c>
      <c r="C547" s="4" t="str">
        <f>主动技能!I550</f>
        <v>对敌方单体攻击，造成100%攻击力（+249）点伤害。</v>
      </c>
      <c r="D547" s="4">
        <f>VLOOKUP(主动技能!J550,对应表!F:G,2,FALSE)</f>
        <v>1</v>
      </c>
      <c r="E547" s="4">
        <f>VLOOKUP(主动技能!K550,对应表!J:K,2,FALSE)</f>
        <v>1</v>
      </c>
      <c r="F547" s="4">
        <f>VLOOKUP(主动技能!L550,对应表!N:O,2,FALSE)</f>
        <v>1</v>
      </c>
      <c r="G547" s="4">
        <f>IF(主动技能!M550="必中",2,1)</f>
        <v>1</v>
      </c>
      <c r="H547" s="4">
        <f>主动技能!N550</f>
        <v>100</v>
      </c>
      <c r="I547" s="4">
        <f>主动技能!O550</f>
        <v>0</v>
      </c>
      <c r="J547" s="31" t="str">
        <f>主动技能!P550</f>
        <v>|||</v>
      </c>
      <c r="K547" s="31">
        <f>主动技能!Q550</f>
        <v>1</v>
      </c>
      <c r="L547" s="31">
        <f>主动技能!R550</f>
        <v>0</v>
      </c>
      <c r="M547" s="31">
        <f>主动技能!S550</f>
        <v>0</v>
      </c>
      <c r="N547" s="31" t="str">
        <f>IF(主动技能!T550="","",主动技能!T550)</f>
        <v/>
      </c>
      <c r="O547" s="31" t="str">
        <f>IF(主动技能!U550="","",主动技能!U550)</f>
        <v/>
      </c>
      <c r="P547" s="31" t="str">
        <f>IF(主动技能!V550="","",主动技能!V550)</f>
        <v>skill_01</v>
      </c>
      <c r="Q547" s="31" t="str">
        <f>IF(主动技能!W550="","")</f>
        <v/>
      </c>
      <c r="R547" s="31" t="str">
        <f>IF(主动技能!X550="","")</f>
        <v/>
      </c>
      <c r="S547" s="31">
        <f>主动技能!Y550</f>
        <v>0</v>
      </c>
      <c r="T547" s="31">
        <f>主动技能!Z550</f>
        <v>100</v>
      </c>
      <c r="U547" s="31">
        <f>主动技能!AB550</f>
        <v>249</v>
      </c>
      <c r="V547" s="31">
        <f>主动技能!AC550</f>
        <v>0</v>
      </c>
      <c r="W547" s="31">
        <f>主动技能!AD550</f>
        <v>0</v>
      </c>
      <c r="X547" s="31">
        <f>主动技能!AE550</f>
        <v>1</v>
      </c>
      <c r="Y547" s="31">
        <f>主动技能!AF550</f>
        <v>0</v>
      </c>
      <c r="Z547" s="31">
        <f>主动技能!AG550</f>
        <v>0</v>
      </c>
      <c r="AA547" s="31" t="str">
        <f>主动技能!AH550</f>
        <v>attack</v>
      </c>
      <c r="AB547" s="31" t="str">
        <f>IF(主动技能!AI550="","")</f>
        <v/>
      </c>
      <c r="AC547" s="31">
        <f>主动技能!AJ550</f>
        <v>4</v>
      </c>
      <c r="AD547" s="31">
        <f>主动技能!BF550</f>
        <v>101001</v>
      </c>
      <c r="AE547" s="1">
        <f t="shared" si="8"/>
        <v>4</v>
      </c>
    </row>
    <row r="548" spans="1:31" s="31" customFormat="1" x14ac:dyDescent="0.15">
      <c r="A548" s="31">
        <f>主动技能!B551</f>
        <v>10100105</v>
      </c>
      <c r="B548" s="4" t="str">
        <f>主动技能!H551</f>
        <v>普通</v>
      </c>
      <c r="C548" s="4" t="str">
        <f>主动技能!I551</f>
        <v>对敌方单体攻击，造成100%攻击力（+373）点伤害。</v>
      </c>
      <c r="D548" s="4">
        <f>VLOOKUP(主动技能!J551,对应表!F:G,2,FALSE)</f>
        <v>1</v>
      </c>
      <c r="E548" s="4">
        <f>VLOOKUP(主动技能!K551,对应表!J:K,2,FALSE)</f>
        <v>1</v>
      </c>
      <c r="F548" s="4">
        <f>VLOOKUP(主动技能!L551,对应表!N:O,2,FALSE)</f>
        <v>1</v>
      </c>
      <c r="G548" s="4">
        <f>IF(主动技能!M551="必中",2,1)</f>
        <v>1</v>
      </c>
      <c r="H548" s="4">
        <f>主动技能!N551</f>
        <v>100</v>
      </c>
      <c r="I548" s="4">
        <f>主动技能!O551</f>
        <v>0</v>
      </c>
      <c r="J548" s="31" t="str">
        <f>主动技能!P551</f>
        <v>|||</v>
      </c>
      <c r="K548" s="31">
        <f>主动技能!Q551</f>
        <v>1</v>
      </c>
      <c r="L548" s="31">
        <f>主动技能!R551</f>
        <v>0</v>
      </c>
      <c r="M548" s="31">
        <f>主动技能!S551</f>
        <v>0</v>
      </c>
      <c r="N548" s="31" t="str">
        <f>IF(主动技能!T551="","",主动技能!T551)</f>
        <v/>
      </c>
      <c r="O548" s="31" t="str">
        <f>IF(主动技能!U551="","",主动技能!U551)</f>
        <v/>
      </c>
      <c r="P548" s="31" t="str">
        <f>IF(主动技能!V551="","",主动技能!V551)</f>
        <v>skill_01</v>
      </c>
      <c r="Q548" s="31" t="str">
        <f>IF(主动技能!W551="","")</f>
        <v/>
      </c>
      <c r="R548" s="31" t="str">
        <f>IF(主动技能!X551="","")</f>
        <v/>
      </c>
      <c r="S548" s="31">
        <f>主动技能!Y551</f>
        <v>0</v>
      </c>
      <c r="T548" s="31">
        <f>主动技能!Z551</f>
        <v>100</v>
      </c>
      <c r="U548" s="31">
        <f>主动技能!AB551</f>
        <v>373</v>
      </c>
      <c r="V548" s="31">
        <f>主动技能!AC551</f>
        <v>0</v>
      </c>
      <c r="W548" s="31">
        <f>主动技能!AD551</f>
        <v>0</v>
      </c>
      <c r="X548" s="31">
        <f>主动技能!AE551</f>
        <v>1</v>
      </c>
      <c r="Y548" s="31">
        <f>主动技能!AF551</f>
        <v>0</v>
      </c>
      <c r="Z548" s="31">
        <f>主动技能!AG551</f>
        <v>0</v>
      </c>
      <c r="AA548" s="31" t="str">
        <f>主动技能!AH551</f>
        <v>attack</v>
      </c>
      <c r="AB548" s="31" t="str">
        <f>IF(主动技能!AI551="","")</f>
        <v/>
      </c>
      <c r="AC548" s="31">
        <f>主动技能!AJ551</f>
        <v>5</v>
      </c>
      <c r="AD548" s="31">
        <f>主动技能!BF551</f>
        <v>101001</v>
      </c>
      <c r="AE548" s="1">
        <f t="shared" si="8"/>
        <v>5</v>
      </c>
    </row>
    <row r="549" spans="1:31" s="31" customFormat="1" x14ac:dyDescent="0.15">
      <c r="A549" s="31">
        <f>主动技能!B552</f>
        <v>10100106</v>
      </c>
      <c r="B549" s="4" t="str">
        <f>主动技能!H552</f>
        <v>普通</v>
      </c>
      <c r="C549" s="4" t="str">
        <f>主动技能!I552</f>
        <v>对敌方单体攻击，造成100%攻击力（+549）点伤害。</v>
      </c>
      <c r="D549" s="4">
        <f>VLOOKUP(主动技能!J552,对应表!F:G,2,FALSE)</f>
        <v>1</v>
      </c>
      <c r="E549" s="4">
        <f>VLOOKUP(主动技能!K552,对应表!J:K,2,FALSE)</f>
        <v>1</v>
      </c>
      <c r="F549" s="4">
        <f>VLOOKUP(主动技能!L552,对应表!N:O,2,FALSE)</f>
        <v>1</v>
      </c>
      <c r="G549" s="4">
        <f>IF(主动技能!M552="必中",2,1)</f>
        <v>1</v>
      </c>
      <c r="H549" s="4">
        <f>主动技能!N552</f>
        <v>100</v>
      </c>
      <c r="I549" s="4">
        <f>主动技能!O552</f>
        <v>0</v>
      </c>
      <c r="J549" s="31" t="str">
        <f>主动技能!P552</f>
        <v>|||</v>
      </c>
      <c r="K549" s="31">
        <f>主动技能!Q552</f>
        <v>1</v>
      </c>
      <c r="L549" s="31">
        <f>主动技能!R552</f>
        <v>0</v>
      </c>
      <c r="M549" s="31">
        <f>主动技能!S552</f>
        <v>0</v>
      </c>
      <c r="N549" s="31" t="str">
        <f>IF(主动技能!T552="","",主动技能!T552)</f>
        <v/>
      </c>
      <c r="O549" s="31" t="str">
        <f>IF(主动技能!U552="","",主动技能!U552)</f>
        <v/>
      </c>
      <c r="P549" s="31" t="str">
        <f>IF(主动技能!V552="","",主动技能!V552)</f>
        <v>skill_01</v>
      </c>
      <c r="Q549" s="31" t="str">
        <f>IF(主动技能!W552="","")</f>
        <v/>
      </c>
      <c r="R549" s="31" t="str">
        <f>IF(主动技能!X552="","")</f>
        <v/>
      </c>
      <c r="S549" s="31">
        <f>主动技能!Y552</f>
        <v>0</v>
      </c>
      <c r="T549" s="31">
        <f>主动技能!Z552</f>
        <v>100</v>
      </c>
      <c r="U549" s="31">
        <f>主动技能!AB552</f>
        <v>549</v>
      </c>
      <c r="V549" s="31">
        <f>主动技能!AC552</f>
        <v>0</v>
      </c>
      <c r="W549" s="31">
        <f>主动技能!AD552</f>
        <v>0</v>
      </c>
      <c r="X549" s="31">
        <f>主动技能!AE552</f>
        <v>1</v>
      </c>
      <c r="Y549" s="31">
        <f>主动技能!AF552</f>
        <v>0</v>
      </c>
      <c r="Z549" s="31">
        <f>主动技能!AG552</f>
        <v>0</v>
      </c>
      <c r="AA549" s="31" t="str">
        <f>主动技能!AH552</f>
        <v>attack</v>
      </c>
      <c r="AB549" s="31" t="str">
        <f>IF(主动技能!AI552="","")</f>
        <v/>
      </c>
      <c r="AC549" s="31">
        <f>主动技能!AJ552</f>
        <v>6</v>
      </c>
      <c r="AD549" s="31">
        <f>主动技能!BF552</f>
        <v>101001</v>
      </c>
      <c r="AE549" s="1">
        <f t="shared" si="8"/>
        <v>6</v>
      </c>
    </row>
    <row r="550" spans="1:31" s="31" customFormat="1" x14ac:dyDescent="0.15">
      <c r="A550" s="31">
        <f>主动技能!B553</f>
        <v>10100107</v>
      </c>
      <c r="B550" s="4" t="str">
        <f>主动技能!H553</f>
        <v>普通</v>
      </c>
      <c r="C550" s="4" t="str">
        <f>主动技能!I553</f>
        <v>对敌方单体攻击，造成100%攻击力（+797）点伤害。</v>
      </c>
      <c r="D550" s="4">
        <f>VLOOKUP(主动技能!J553,对应表!F:G,2,FALSE)</f>
        <v>1</v>
      </c>
      <c r="E550" s="4">
        <f>VLOOKUP(主动技能!K553,对应表!J:K,2,FALSE)</f>
        <v>1</v>
      </c>
      <c r="F550" s="4">
        <f>VLOOKUP(主动技能!L553,对应表!N:O,2,FALSE)</f>
        <v>1</v>
      </c>
      <c r="G550" s="4">
        <f>IF(主动技能!M553="必中",2,1)</f>
        <v>1</v>
      </c>
      <c r="H550" s="4">
        <f>主动技能!N553</f>
        <v>100</v>
      </c>
      <c r="I550" s="4">
        <f>主动技能!O553</f>
        <v>0</v>
      </c>
      <c r="J550" s="31" t="str">
        <f>主动技能!P553</f>
        <v>|||</v>
      </c>
      <c r="K550" s="31">
        <f>主动技能!Q553</f>
        <v>1</v>
      </c>
      <c r="L550" s="31">
        <f>主动技能!R553</f>
        <v>0</v>
      </c>
      <c r="M550" s="31">
        <f>主动技能!S553</f>
        <v>0</v>
      </c>
      <c r="N550" s="31" t="str">
        <f>IF(主动技能!T553="","",主动技能!T553)</f>
        <v/>
      </c>
      <c r="O550" s="31" t="str">
        <f>IF(主动技能!U553="","",主动技能!U553)</f>
        <v/>
      </c>
      <c r="P550" s="31" t="str">
        <f>IF(主动技能!V553="","",主动技能!V553)</f>
        <v>skill_01</v>
      </c>
      <c r="Q550" s="31" t="str">
        <f>IF(主动技能!W553="","")</f>
        <v/>
      </c>
      <c r="R550" s="31" t="str">
        <f>IF(主动技能!X553="","")</f>
        <v/>
      </c>
      <c r="S550" s="31">
        <f>主动技能!Y553</f>
        <v>0</v>
      </c>
      <c r="T550" s="31">
        <f>主动技能!Z553</f>
        <v>100</v>
      </c>
      <c r="U550" s="31">
        <f>主动技能!AB553</f>
        <v>797</v>
      </c>
      <c r="V550" s="31">
        <f>主动技能!AC553</f>
        <v>0</v>
      </c>
      <c r="W550" s="31">
        <f>主动技能!AD553</f>
        <v>0</v>
      </c>
      <c r="X550" s="31">
        <f>主动技能!AE553</f>
        <v>1</v>
      </c>
      <c r="Y550" s="31">
        <f>主动技能!AF553</f>
        <v>0</v>
      </c>
      <c r="Z550" s="31">
        <f>主动技能!AG553</f>
        <v>0</v>
      </c>
      <c r="AA550" s="31" t="str">
        <f>主动技能!AH553</f>
        <v>attack</v>
      </c>
      <c r="AB550" s="31" t="str">
        <f>IF(主动技能!AI553="","")</f>
        <v/>
      </c>
      <c r="AC550" s="31">
        <f>主动技能!AJ553</f>
        <v>7</v>
      </c>
      <c r="AD550" s="31">
        <f>主动技能!BF553</f>
        <v>101001</v>
      </c>
      <c r="AE550" s="1">
        <f t="shared" si="8"/>
        <v>7</v>
      </c>
    </row>
    <row r="551" spans="1:31" s="31" customFormat="1" x14ac:dyDescent="0.15">
      <c r="A551" s="31">
        <f>主动技能!B554</f>
        <v>10100108</v>
      </c>
      <c r="B551" s="4" t="str">
        <f>主动技能!H554</f>
        <v>普通</v>
      </c>
      <c r="C551" s="4" t="str">
        <f>主动技能!I554</f>
        <v>对敌方单体攻击，造成100%攻击力（+1149）点伤害。</v>
      </c>
      <c r="D551" s="4">
        <f>VLOOKUP(主动技能!J554,对应表!F:G,2,FALSE)</f>
        <v>1</v>
      </c>
      <c r="E551" s="4">
        <f>VLOOKUP(主动技能!K554,对应表!J:K,2,FALSE)</f>
        <v>1</v>
      </c>
      <c r="F551" s="4">
        <f>VLOOKUP(主动技能!L554,对应表!N:O,2,FALSE)</f>
        <v>1</v>
      </c>
      <c r="G551" s="4">
        <f>IF(主动技能!M554="必中",2,1)</f>
        <v>1</v>
      </c>
      <c r="H551" s="4">
        <f>主动技能!N554</f>
        <v>100</v>
      </c>
      <c r="I551" s="4">
        <f>主动技能!O554</f>
        <v>0</v>
      </c>
      <c r="J551" s="31" t="str">
        <f>主动技能!P554</f>
        <v>|||</v>
      </c>
      <c r="K551" s="31">
        <f>主动技能!Q554</f>
        <v>1</v>
      </c>
      <c r="L551" s="31">
        <f>主动技能!R554</f>
        <v>0</v>
      </c>
      <c r="M551" s="31">
        <f>主动技能!S554</f>
        <v>0</v>
      </c>
      <c r="N551" s="31" t="str">
        <f>IF(主动技能!T554="","",主动技能!T554)</f>
        <v/>
      </c>
      <c r="O551" s="31" t="str">
        <f>IF(主动技能!U554="","",主动技能!U554)</f>
        <v/>
      </c>
      <c r="P551" s="31" t="str">
        <f>IF(主动技能!V554="","",主动技能!V554)</f>
        <v>skill_01</v>
      </c>
      <c r="Q551" s="31" t="str">
        <f>IF(主动技能!W554="","")</f>
        <v/>
      </c>
      <c r="R551" s="31" t="str">
        <f>IF(主动技能!X554="","")</f>
        <v/>
      </c>
      <c r="S551" s="31">
        <f>主动技能!Y554</f>
        <v>0</v>
      </c>
      <c r="T551" s="31">
        <f>主动技能!Z554</f>
        <v>100</v>
      </c>
      <c r="U551" s="31">
        <f>主动技能!AB554</f>
        <v>1149</v>
      </c>
      <c r="V551" s="31">
        <f>主动技能!AC554</f>
        <v>0</v>
      </c>
      <c r="W551" s="31">
        <f>主动技能!AD554</f>
        <v>0</v>
      </c>
      <c r="X551" s="31">
        <f>主动技能!AE554</f>
        <v>1</v>
      </c>
      <c r="Y551" s="31">
        <f>主动技能!AF554</f>
        <v>0</v>
      </c>
      <c r="Z551" s="31">
        <f>主动技能!AG554</f>
        <v>0</v>
      </c>
      <c r="AA551" s="31" t="str">
        <f>主动技能!AH554</f>
        <v>attack</v>
      </c>
      <c r="AB551" s="31" t="str">
        <f>IF(主动技能!AI554="","")</f>
        <v/>
      </c>
      <c r="AC551" s="31">
        <f>主动技能!AJ554</f>
        <v>8</v>
      </c>
      <c r="AD551" s="31">
        <f>主动技能!BF554</f>
        <v>101001</v>
      </c>
      <c r="AE551" s="1">
        <f t="shared" si="8"/>
        <v>8</v>
      </c>
    </row>
    <row r="552" spans="1:31" s="31" customFormat="1" x14ac:dyDescent="0.15">
      <c r="A552" s="31">
        <f>主动技能!B555</f>
        <v>10100109</v>
      </c>
      <c r="B552" s="4" t="str">
        <f>主动技能!H555</f>
        <v>普通</v>
      </c>
      <c r="C552" s="4" t="str">
        <f>主动技能!I555</f>
        <v>对敌方单体攻击，造成100%攻击力（+1648）点伤害。</v>
      </c>
      <c r="D552" s="4">
        <f>VLOOKUP(主动技能!J555,对应表!F:G,2,FALSE)</f>
        <v>1</v>
      </c>
      <c r="E552" s="4">
        <f>VLOOKUP(主动技能!K555,对应表!J:K,2,FALSE)</f>
        <v>1</v>
      </c>
      <c r="F552" s="4">
        <f>VLOOKUP(主动技能!L555,对应表!N:O,2,FALSE)</f>
        <v>1</v>
      </c>
      <c r="G552" s="4">
        <f>IF(主动技能!M555="必中",2,1)</f>
        <v>1</v>
      </c>
      <c r="H552" s="4">
        <f>主动技能!N555</f>
        <v>100</v>
      </c>
      <c r="I552" s="4">
        <f>主动技能!O555</f>
        <v>0</v>
      </c>
      <c r="J552" s="31" t="str">
        <f>主动技能!P555</f>
        <v>|||</v>
      </c>
      <c r="K552" s="31">
        <f>主动技能!Q555</f>
        <v>1</v>
      </c>
      <c r="L552" s="31">
        <f>主动技能!R555</f>
        <v>0</v>
      </c>
      <c r="M552" s="31">
        <f>主动技能!S555</f>
        <v>0</v>
      </c>
      <c r="N552" s="31" t="str">
        <f>IF(主动技能!T555="","",主动技能!T555)</f>
        <v/>
      </c>
      <c r="O552" s="31" t="str">
        <f>IF(主动技能!U555="","",主动技能!U555)</f>
        <v/>
      </c>
      <c r="P552" s="31" t="str">
        <f>IF(主动技能!V555="","",主动技能!V555)</f>
        <v>skill_01</v>
      </c>
      <c r="Q552" s="31" t="str">
        <f>IF(主动技能!W555="","")</f>
        <v/>
      </c>
      <c r="R552" s="31" t="str">
        <f>IF(主动技能!X555="","")</f>
        <v/>
      </c>
      <c r="S552" s="31">
        <f>主动技能!Y555</f>
        <v>0</v>
      </c>
      <c r="T552" s="31">
        <f>主动技能!Z555</f>
        <v>100</v>
      </c>
      <c r="U552" s="31">
        <f>主动技能!AB555</f>
        <v>1648</v>
      </c>
      <c r="V552" s="31">
        <f>主动技能!AC555</f>
        <v>0</v>
      </c>
      <c r="W552" s="31">
        <f>主动技能!AD555</f>
        <v>0</v>
      </c>
      <c r="X552" s="31">
        <f>主动技能!AE555</f>
        <v>1</v>
      </c>
      <c r="Y552" s="31">
        <f>主动技能!AF555</f>
        <v>0</v>
      </c>
      <c r="Z552" s="31">
        <f>主动技能!AG555</f>
        <v>0</v>
      </c>
      <c r="AA552" s="31" t="str">
        <f>主动技能!AH555</f>
        <v>attack</v>
      </c>
      <c r="AB552" s="31" t="str">
        <f>IF(主动技能!AI555="","")</f>
        <v/>
      </c>
      <c r="AC552" s="31">
        <f>主动技能!AJ555</f>
        <v>9</v>
      </c>
      <c r="AD552" s="31">
        <f>主动技能!BF555</f>
        <v>101001</v>
      </c>
      <c r="AE552" s="1">
        <f t="shared" si="8"/>
        <v>9</v>
      </c>
    </row>
    <row r="553" spans="1:31" s="31" customFormat="1" x14ac:dyDescent="0.15">
      <c r="A553" s="31">
        <f>主动技能!B556</f>
        <v>10100110</v>
      </c>
      <c r="B553" s="4" t="str">
        <f>主动技能!H556</f>
        <v>普通</v>
      </c>
      <c r="C553" s="4" t="str">
        <f>主动技能!I556</f>
        <v>对敌方单体攻击，造成100%攻击力（+2353）点伤害。</v>
      </c>
      <c r="D553" s="4">
        <f>VLOOKUP(主动技能!J556,对应表!F:G,2,FALSE)</f>
        <v>1</v>
      </c>
      <c r="E553" s="4">
        <f>VLOOKUP(主动技能!K556,对应表!J:K,2,FALSE)</f>
        <v>1</v>
      </c>
      <c r="F553" s="4">
        <f>VLOOKUP(主动技能!L556,对应表!N:O,2,FALSE)</f>
        <v>1</v>
      </c>
      <c r="G553" s="4">
        <f>IF(主动技能!M556="必中",2,1)</f>
        <v>1</v>
      </c>
      <c r="H553" s="4">
        <f>主动技能!N556</f>
        <v>100</v>
      </c>
      <c r="I553" s="4">
        <f>主动技能!O556</f>
        <v>0</v>
      </c>
      <c r="J553" s="31" t="str">
        <f>主动技能!P556</f>
        <v>|||</v>
      </c>
      <c r="K553" s="31">
        <f>主动技能!Q556</f>
        <v>1</v>
      </c>
      <c r="L553" s="31">
        <f>主动技能!R556</f>
        <v>0</v>
      </c>
      <c r="M553" s="31">
        <f>主动技能!S556</f>
        <v>0</v>
      </c>
      <c r="N553" s="31" t="str">
        <f>IF(主动技能!T556="","",主动技能!T556)</f>
        <v/>
      </c>
      <c r="O553" s="31" t="str">
        <f>IF(主动技能!U556="","",主动技能!U556)</f>
        <v/>
      </c>
      <c r="P553" s="31" t="str">
        <f>IF(主动技能!V556="","",主动技能!V556)</f>
        <v>skill_01</v>
      </c>
      <c r="Q553" s="31" t="str">
        <f>IF(主动技能!W556="","")</f>
        <v/>
      </c>
      <c r="R553" s="31" t="str">
        <f>IF(主动技能!X556="","")</f>
        <v/>
      </c>
      <c r="S553" s="31">
        <f>主动技能!Y556</f>
        <v>0</v>
      </c>
      <c r="T553" s="31">
        <f>主动技能!Z556</f>
        <v>100</v>
      </c>
      <c r="U553" s="31">
        <f>主动技能!AB556</f>
        <v>2353</v>
      </c>
      <c r="V553" s="31">
        <f>主动技能!AC556</f>
        <v>0</v>
      </c>
      <c r="W553" s="31">
        <f>主动技能!AD556</f>
        <v>0</v>
      </c>
      <c r="X553" s="31">
        <f>主动技能!AE556</f>
        <v>1</v>
      </c>
      <c r="Y553" s="31">
        <f>主动技能!AF556</f>
        <v>0</v>
      </c>
      <c r="Z553" s="31">
        <f>主动技能!AG556</f>
        <v>0</v>
      </c>
      <c r="AA553" s="31" t="str">
        <f>主动技能!AH556</f>
        <v>attack</v>
      </c>
      <c r="AB553" s="31" t="str">
        <f>IF(主动技能!AI556="","")</f>
        <v/>
      </c>
      <c r="AC553" s="31">
        <f>主动技能!AJ556</f>
        <v>10</v>
      </c>
      <c r="AD553" s="31">
        <f>主动技能!BF556</f>
        <v>101001</v>
      </c>
      <c r="AE553" s="1">
        <f t="shared" si="8"/>
        <v>10</v>
      </c>
    </row>
    <row r="554" spans="1:31" s="31" customFormat="1" x14ac:dyDescent="0.15">
      <c r="A554" s="31">
        <f>主动技能!B557</f>
        <v>10100111</v>
      </c>
      <c r="B554" s="4" t="str">
        <f>主动技能!H557</f>
        <v>普通</v>
      </c>
      <c r="C554" s="4" t="str">
        <f>主动技能!I557</f>
        <v>对敌方单体攻击，造成100%攻击力（+3352）点伤害。</v>
      </c>
      <c r="D554" s="4">
        <f>VLOOKUP(主动技能!J557,对应表!F:G,2,FALSE)</f>
        <v>1</v>
      </c>
      <c r="E554" s="4">
        <f>VLOOKUP(主动技能!K557,对应表!J:K,2,FALSE)</f>
        <v>1</v>
      </c>
      <c r="F554" s="4">
        <f>VLOOKUP(主动技能!L557,对应表!N:O,2,FALSE)</f>
        <v>1</v>
      </c>
      <c r="G554" s="4">
        <f>IF(主动技能!M557="必中",2,1)</f>
        <v>1</v>
      </c>
      <c r="H554" s="4">
        <f>主动技能!N557</f>
        <v>100</v>
      </c>
      <c r="I554" s="4">
        <f>主动技能!O557</f>
        <v>0</v>
      </c>
      <c r="J554" s="31" t="str">
        <f>主动技能!P557</f>
        <v>|||</v>
      </c>
      <c r="K554" s="31">
        <f>主动技能!Q557</f>
        <v>1</v>
      </c>
      <c r="L554" s="31">
        <f>主动技能!R557</f>
        <v>0</v>
      </c>
      <c r="M554" s="31">
        <f>主动技能!S557</f>
        <v>0</v>
      </c>
      <c r="N554" s="31" t="str">
        <f>IF(主动技能!T557="","",主动技能!T557)</f>
        <v/>
      </c>
      <c r="O554" s="31" t="str">
        <f>IF(主动技能!U557="","",主动技能!U557)</f>
        <v/>
      </c>
      <c r="P554" s="31" t="str">
        <f>IF(主动技能!V557="","",主动技能!V557)</f>
        <v>skill_01</v>
      </c>
      <c r="Q554" s="31" t="str">
        <f>IF(主动技能!W557="","")</f>
        <v/>
      </c>
      <c r="R554" s="31" t="str">
        <f>IF(主动技能!X557="","")</f>
        <v/>
      </c>
      <c r="S554" s="31">
        <f>主动技能!Y557</f>
        <v>0</v>
      </c>
      <c r="T554" s="31">
        <f>主动技能!Z557</f>
        <v>100</v>
      </c>
      <c r="U554" s="31">
        <f>主动技能!AB557</f>
        <v>3352</v>
      </c>
      <c r="V554" s="31">
        <f>主动技能!AC557</f>
        <v>0</v>
      </c>
      <c r="W554" s="31">
        <f>主动技能!AD557</f>
        <v>0</v>
      </c>
      <c r="X554" s="31">
        <f>主动技能!AE557</f>
        <v>1</v>
      </c>
      <c r="Y554" s="31">
        <f>主动技能!AF557</f>
        <v>0</v>
      </c>
      <c r="Z554" s="31">
        <f>主动技能!AG557</f>
        <v>0</v>
      </c>
      <c r="AA554" s="31" t="str">
        <f>主动技能!AH557</f>
        <v>attack</v>
      </c>
      <c r="AB554" s="31" t="str">
        <f>IF(主动技能!AI557="","")</f>
        <v/>
      </c>
      <c r="AC554" s="31">
        <f>主动技能!AJ557</f>
        <v>11</v>
      </c>
      <c r="AD554" s="31">
        <f>主动技能!BF557</f>
        <v>101001</v>
      </c>
      <c r="AE554" s="1">
        <f t="shared" si="8"/>
        <v>11</v>
      </c>
    </row>
    <row r="555" spans="1:31" s="31" customFormat="1" x14ac:dyDescent="0.15">
      <c r="A555" s="31">
        <f>主动技能!B558</f>
        <v>10100112</v>
      </c>
      <c r="B555" s="4" t="str">
        <f>主动技能!H558</f>
        <v>普通</v>
      </c>
      <c r="C555" s="4" t="str">
        <f>主动技能!I558</f>
        <v>对敌方单体攻击，造成100%攻击力（+4766）点伤害。</v>
      </c>
      <c r="D555" s="4">
        <f>VLOOKUP(主动技能!J558,对应表!F:G,2,FALSE)</f>
        <v>1</v>
      </c>
      <c r="E555" s="4">
        <f>VLOOKUP(主动技能!K558,对应表!J:K,2,FALSE)</f>
        <v>1</v>
      </c>
      <c r="F555" s="4">
        <f>VLOOKUP(主动技能!L558,对应表!N:O,2,FALSE)</f>
        <v>1</v>
      </c>
      <c r="G555" s="4">
        <f>IF(主动技能!M558="必中",2,1)</f>
        <v>1</v>
      </c>
      <c r="H555" s="4">
        <f>主动技能!N558</f>
        <v>100</v>
      </c>
      <c r="I555" s="4">
        <f>主动技能!O558</f>
        <v>0</v>
      </c>
      <c r="J555" s="31" t="str">
        <f>主动技能!P558</f>
        <v>|||</v>
      </c>
      <c r="K555" s="31">
        <f>主动技能!Q558</f>
        <v>1</v>
      </c>
      <c r="L555" s="31">
        <f>主动技能!R558</f>
        <v>0</v>
      </c>
      <c r="M555" s="31">
        <f>主动技能!S558</f>
        <v>0</v>
      </c>
      <c r="N555" s="31" t="str">
        <f>IF(主动技能!T558="","",主动技能!T558)</f>
        <v/>
      </c>
      <c r="O555" s="31" t="str">
        <f>IF(主动技能!U558="","",主动技能!U558)</f>
        <v/>
      </c>
      <c r="P555" s="31" t="str">
        <f>IF(主动技能!V558="","",主动技能!V558)</f>
        <v>skill_01</v>
      </c>
      <c r="Q555" s="31" t="str">
        <f>IF(主动技能!W558="","")</f>
        <v/>
      </c>
      <c r="R555" s="31" t="str">
        <f>IF(主动技能!X558="","")</f>
        <v/>
      </c>
      <c r="S555" s="31">
        <f>主动技能!Y558</f>
        <v>0</v>
      </c>
      <c r="T555" s="31">
        <f>主动技能!Z558</f>
        <v>100</v>
      </c>
      <c r="U555" s="31">
        <f>主动技能!AB558</f>
        <v>4766</v>
      </c>
      <c r="V555" s="31">
        <f>主动技能!AC558</f>
        <v>0</v>
      </c>
      <c r="W555" s="31">
        <f>主动技能!AD558</f>
        <v>0</v>
      </c>
      <c r="X555" s="31">
        <f>主动技能!AE558</f>
        <v>1</v>
      </c>
      <c r="Y555" s="31">
        <f>主动技能!AF558</f>
        <v>0</v>
      </c>
      <c r="Z555" s="31">
        <f>主动技能!AG558</f>
        <v>0</v>
      </c>
      <c r="AA555" s="31" t="str">
        <f>主动技能!AH558</f>
        <v>attack</v>
      </c>
      <c r="AB555" s="31" t="str">
        <f>IF(主动技能!AI558="","")</f>
        <v/>
      </c>
      <c r="AC555" s="31">
        <f>主动技能!AJ558</f>
        <v>12</v>
      </c>
      <c r="AD555" s="31">
        <f>主动技能!BF558</f>
        <v>101001</v>
      </c>
      <c r="AE555" s="1">
        <f t="shared" si="8"/>
        <v>12</v>
      </c>
    </row>
    <row r="556" spans="1:31" s="31" customFormat="1" x14ac:dyDescent="0.15">
      <c r="A556" s="31">
        <f>主动技能!B559</f>
        <v>10100113</v>
      </c>
      <c r="B556" s="4" t="str">
        <f>主动技能!H559</f>
        <v>普通</v>
      </c>
      <c r="C556" s="4" t="str">
        <f>主动技能!I559</f>
        <v>对敌方单体攻击，造成100%攻击力（+6767）点伤害。</v>
      </c>
      <c r="D556" s="4">
        <f>VLOOKUP(主动技能!J559,对应表!F:G,2,FALSE)</f>
        <v>1</v>
      </c>
      <c r="E556" s="4">
        <f>VLOOKUP(主动技能!K559,对应表!J:K,2,FALSE)</f>
        <v>1</v>
      </c>
      <c r="F556" s="4">
        <f>VLOOKUP(主动技能!L559,对应表!N:O,2,FALSE)</f>
        <v>1</v>
      </c>
      <c r="G556" s="4">
        <f>IF(主动技能!M559="必中",2,1)</f>
        <v>1</v>
      </c>
      <c r="H556" s="4">
        <f>主动技能!N559</f>
        <v>100</v>
      </c>
      <c r="I556" s="4">
        <f>主动技能!O559</f>
        <v>0</v>
      </c>
      <c r="J556" s="31" t="str">
        <f>主动技能!P559</f>
        <v>|||</v>
      </c>
      <c r="K556" s="31">
        <f>主动技能!Q559</f>
        <v>1</v>
      </c>
      <c r="L556" s="31">
        <f>主动技能!R559</f>
        <v>0</v>
      </c>
      <c r="M556" s="31">
        <f>主动技能!S559</f>
        <v>0</v>
      </c>
      <c r="N556" s="31" t="str">
        <f>IF(主动技能!T559="","",主动技能!T559)</f>
        <v/>
      </c>
      <c r="O556" s="31" t="str">
        <f>IF(主动技能!U559="","",主动技能!U559)</f>
        <v/>
      </c>
      <c r="P556" s="31" t="str">
        <f>IF(主动技能!V559="","",主动技能!V559)</f>
        <v>skill_01</v>
      </c>
      <c r="Q556" s="31" t="str">
        <f>IF(主动技能!W559="","")</f>
        <v/>
      </c>
      <c r="R556" s="31" t="str">
        <f>IF(主动技能!X559="","")</f>
        <v/>
      </c>
      <c r="S556" s="31">
        <f>主动技能!Y559</f>
        <v>0</v>
      </c>
      <c r="T556" s="31">
        <f>主动技能!Z559</f>
        <v>100</v>
      </c>
      <c r="U556" s="31">
        <f>主动技能!AB559</f>
        <v>6767</v>
      </c>
      <c r="V556" s="31">
        <f>主动技能!AC559</f>
        <v>0</v>
      </c>
      <c r="W556" s="31">
        <f>主动技能!AD559</f>
        <v>0</v>
      </c>
      <c r="X556" s="31">
        <f>主动技能!AE559</f>
        <v>1</v>
      </c>
      <c r="Y556" s="31">
        <f>主动技能!AF559</f>
        <v>0</v>
      </c>
      <c r="Z556" s="31">
        <f>主动技能!AG559</f>
        <v>0</v>
      </c>
      <c r="AA556" s="31" t="str">
        <f>主动技能!AH559</f>
        <v>attack</v>
      </c>
      <c r="AB556" s="31" t="str">
        <f>IF(主动技能!AI559="","")</f>
        <v/>
      </c>
      <c r="AC556" s="31">
        <f>主动技能!AJ559</f>
        <v>13</v>
      </c>
      <c r="AD556" s="31">
        <f>主动技能!BF559</f>
        <v>101001</v>
      </c>
      <c r="AE556" s="1">
        <f t="shared" si="8"/>
        <v>13</v>
      </c>
    </row>
    <row r="557" spans="1:31" s="31" customFormat="1" x14ac:dyDescent="0.15">
      <c r="A557" s="31">
        <f>主动技能!B560</f>
        <v>10100114</v>
      </c>
      <c r="B557" s="4" t="str">
        <f>主动技能!H560</f>
        <v>普通</v>
      </c>
      <c r="C557" s="4" t="str">
        <f>主动技能!I560</f>
        <v>对敌方单体攻击，造成100%攻击力（+9601）点伤害。</v>
      </c>
      <c r="D557" s="4">
        <f>VLOOKUP(主动技能!J560,对应表!F:G,2,FALSE)</f>
        <v>1</v>
      </c>
      <c r="E557" s="4">
        <f>VLOOKUP(主动技能!K560,对应表!J:K,2,FALSE)</f>
        <v>1</v>
      </c>
      <c r="F557" s="4">
        <f>VLOOKUP(主动技能!L560,对应表!N:O,2,FALSE)</f>
        <v>1</v>
      </c>
      <c r="G557" s="4">
        <f>IF(主动技能!M560="必中",2,1)</f>
        <v>1</v>
      </c>
      <c r="H557" s="4">
        <f>主动技能!N560</f>
        <v>100</v>
      </c>
      <c r="I557" s="4">
        <f>主动技能!O560</f>
        <v>0</v>
      </c>
      <c r="J557" s="31" t="str">
        <f>主动技能!P560</f>
        <v>|||</v>
      </c>
      <c r="K557" s="31">
        <f>主动技能!Q560</f>
        <v>1</v>
      </c>
      <c r="L557" s="31">
        <f>主动技能!R560</f>
        <v>0</v>
      </c>
      <c r="M557" s="31">
        <f>主动技能!S560</f>
        <v>0</v>
      </c>
      <c r="N557" s="31" t="str">
        <f>IF(主动技能!T560="","",主动技能!T560)</f>
        <v/>
      </c>
      <c r="O557" s="31" t="str">
        <f>IF(主动技能!U560="","",主动技能!U560)</f>
        <v/>
      </c>
      <c r="P557" s="31" t="str">
        <f>IF(主动技能!V560="","",主动技能!V560)</f>
        <v>skill_01</v>
      </c>
      <c r="Q557" s="31" t="str">
        <f>IF(主动技能!W560="","")</f>
        <v/>
      </c>
      <c r="R557" s="31" t="str">
        <f>IF(主动技能!X560="","")</f>
        <v/>
      </c>
      <c r="S557" s="31">
        <f>主动技能!Y560</f>
        <v>0</v>
      </c>
      <c r="T557" s="31">
        <f>主动技能!Z560</f>
        <v>100</v>
      </c>
      <c r="U557" s="31">
        <f>主动技能!AB560</f>
        <v>9601</v>
      </c>
      <c r="V557" s="31">
        <f>主动技能!AC560</f>
        <v>0</v>
      </c>
      <c r="W557" s="31">
        <f>主动技能!AD560</f>
        <v>0</v>
      </c>
      <c r="X557" s="31">
        <f>主动技能!AE560</f>
        <v>1</v>
      </c>
      <c r="Y557" s="31">
        <f>主动技能!AF560</f>
        <v>0</v>
      </c>
      <c r="Z557" s="31">
        <f>主动技能!AG560</f>
        <v>0</v>
      </c>
      <c r="AA557" s="31" t="str">
        <f>主动技能!AH560</f>
        <v>attack</v>
      </c>
      <c r="AB557" s="31" t="str">
        <f>IF(主动技能!AI560="","")</f>
        <v/>
      </c>
      <c r="AC557" s="31">
        <f>主动技能!AJ560</f>
        <v>14</v>
      </c>
      <c r="AD557" s="31">
        <f>主动技能!BF560</f>
        <v>101001</v>
      </c>
      <c r="AE557" s="1">
        <f t="shared" si="8"/>
        <v>14</v>
      </c>
    </row>
    <row r="558" spans="1:31" s="31" customFormat="1" x14ac:dyDescent="0.15">
      <c r="A558" s="31">
        <f>主动技能!B561</f>
        <v>10100115</v>
      </c>
      <c r="B558" s="4" t="str">
        <f>主动技能!H561</f>
        <v>普通</v>
      </c>
      <c r="C558" s="4" t="str">
        <f>主动技能!I561</f>
        <v>对敌方单体攻击，造成100%攻击力（+13613）点伤害。</v>
      </c>
      <c r="D558" s="4">
        <f>VLOOKUP(主动技能!J561,对应表!F:G,2,FALSE)</f>
        <v>1</v>
      </c>
      <c r="E558" s="4">
        <f>VLOOKUP(主动技能!K561,对应表!J:K,2,FALSE)</f>
        <v>1</v>
      </c>
      <c r="F558" s="4">
        <f>VLOOKUP(主动技能!L561,对应表!N:O,2,FALSE)</f>
        <v>1</v>
      </c>
      <c r="G558" s="4">
        <f>IF(主动技能!M561="必中",2,1)</f>
        <v>1</v>
      </c>
      <c r="H558" s="4">
        <f>主动技能!N561</f>
        <v>100</v>
      </c>
      <c r="I558" s="4">
        <f>主动技能!O561</f>
        <v>0</v>
      </c>
      <c r="J558" s="31" t="str">
        <f>主动技能!P561</f>
        <v>|||</v>
      </c>
      <c r="K558" s="31">
        <f>主动技能!Q561</f>
        <v>1</v>
      </c>
      <c r="L558" s="31">
        <f>主动技能!R561</f>
        <v>0</v>
      </c>
      <c r="M558" s="31">
        <f>主动技能!S561</f>
        <v>0</v>
      </c>
      <c r="N558" s="31" t="str">
        <f>IF(主动技能!T561="","",主动技能!T561)</f>
        <v/>
      </c>
      <c r="O558" s="31" t="str">
        <f>IF(主动技能!U561="","",主动技能!U561)</f>
        <v/>
      </c>
      <c r="P558" s="31" t="str">
        <f>IF(主动技能!V561="","",主动技能!V561)</f>
        <v>skill_01</v>
      </c>
      <c r="Q558" s="31" t="str">
        <f>IF(主动技能!W561="","")</f>
        <v/>
      </c>
      <c r="R558" s="31" t="str">
        <f>IF(主动技能!X561="","")</f>
        <v/>
      </c>
      <c r="S558" s="31">
        <f>主动技能!Y561</f>
        <v>0</v>
      </c>
      <c r="T558" s="31">
        <f>主动技能!Z561</f>
        <v>100</v>
      </c>
      <c r="U558" s="31">
        <f>主动技能!AB561</f>
        <v>13613</v>
      </c>
      <c r="V558" s="31">
        <f>主动技能!AC561</f>
        <v>0</v>
      </c>
      <c r="W558" s="31">
        <f>主动技能!AD561</f>
        <v>0</v>
      </c>
      <c r="X558" s="31">
        <f>主动技能!AE561</f>
        <v>1</v>
      </c>
      <c r="Y558" s="31">
        <f>主动技能!AF561</f>
        <v>0</v>
      </c>
      <c r="Z558" s="31">
        <f>主动技能!AG561</f>
        <v>0</v>
      </c>
      <c r="AA558" s="31" t="str">
        <f>主动技能!AH561</f>
        <v>attack</v>
      </c>
      <c r="AB558" s="31" t="str">
        <f>IF(主动技能!AI561="","")</f>
        <v/>
      </c>
      <c r="AC558" s="31">
        <f>主动技能!AJ561</f>
        <v>15</v>
      </c>
      <c r="AD558" s="31">
        <f>主动技能!BF561</f>
        <v>101001</v>
      </c>
      <c r="AE558" s="1">
        <f t="shared" si="8"/>
        <v>15</v>
      </c>
    </row>
    <row r="559" spans="1:31" s="31" customFormat="1" x14ac:dyDescent="0.15">
      <c r="A559" s="31">
        <f>主动技能!B562</f>
        <v>10100116</v>
      </c>
      <c r="B559" s="4" t="str">
        <f>主动技能!H562</f>
        <v>普通</v>
      </c>
      <c r="C559" s="4" t="str">
        <f>主动技能!I562</f>
        <v>对敌方单体攻击，造成100%攻击力（+19292）点伤害。</v>
      </c>
      <c r="D559" s="4">
        <f>VLOOKUP(主动技能!J562,对应表!F:G,2,FALSE)</f>
        <v>1</v>
      </c>
      <c r="E559" s="4">
        <f>VLOOKUP(主动技能!K562,对应表!J:K,2,FALSE)</f>
        <v>1</v>
      </c>
      <c r="F559" s="4">
        <f>VLOOKUP(主动技能!L562,对应表!N:O,2,FALSE)</f>
        <v>1</v>
      </c>
      <c r="G559" s="4">
        <f>IF(主动技能!M562="必中",2,1)</f>
        <v>1</v>
      </c>
      <c r="H559" s="4">
        <f>主动技能!N562</f>
        <v>100</v>
      </c>
      <c r="I559" s="4">
        <f>主动技能!O562</f>
        <v>0</v>
      </c>
      <c r="J559" s="31" t="str">
        <f>主动技能!P562</f>
        <v>|||</v>
      </c>
      <c r="K559" s="31">
        <f>主动技能!Q562</f>
        <v>1</v>
      </c>
      <c r="L559" s="31">
        <f>主动技能!R562</f>
        <v>0</v>
      </c>
      <c r="M559" s="31">
        <f>主动技能!S562</f>
        <v>0</v>
      </c>
      <c r="N559" s="31" t="str">
        <f>IF(主动技能!T562="","",主动技能!T562)</f>
        <v/>
      </c>
      <c r="O559" s="31" t="str">
        <f>IF(主动技能!U562="","",主动技能!U562)</f>
        <v/>
      </c>
      <c r="P559" s="31" t="str">
        <f>IF(主动技能!V562="","",主动技能!V562)</f>
        <v>skill_01</v>
      </c>
      <c r="Q559" s="31" t="str">
        <f>IF(主动技能!W562="","")</f>
        <v/>
      </c>
      <c r="R559" s="31" t="str">
        <f>IF(主动技能!X562="","")</f>
        <v/>
      </c>
      <c r="S559" s="31">
        <f>主动技能!Y562</f>
        <v>0</v>
      </c>
      <c r="T559" s="31">
        <f>主动技能!Z562</f>
        <v>100</v>
      </c>
      <c r="U559" s="31">
        <f>主动技能!AB562</f>
        <v>19292</v>
      </c>
      <c r="V559" s="31">
        <f>主动技能!AC562</f>
        <v>0</v>
      </c>
      <c r="W559" s="31">
        <f>主动技能!AD562</f>
        <v>0</v>
      </c>
      <c r="X559" s="31">
        <f>主动技能!AE562</f>
        <v>1</v>
      </c>
      <c r="Y559" s="31">
        <f>主动技能!AF562</f>
        <v>0</v>
      </c>
      <c r="Z559" s="31">
        <f>主动技能!AG562</f>
        <v>0</v>
      </c>
      <c r="AA559" s="31" t="str">
        <f>主动技能!AH562</f>
        <v>attack</v>
      </c>
      <c r="AB559" s="31" t="str">
        <f>IF(主动技能!AI562="","")</f>
        <v/>
      </c>
      <c r="AC559" s="31">
        <f>主动技能!AJ562</f>
        <v>16</v>
      </c>
      <c r="AD559" s="31">
        <f>主动技能!BF562</f>
        <v>101001</v>
      </c>
      <c r="AE559" s="1">
        <f t="shared" si="8"/>
        <v>16</v>
      </c>
    </row>
    <row r="560" spans="1:31" s="31" customFormat="1" x14ac:dyDescent="0.15">
      <c r="A560" s="31">
        <f>主动技能!B563</f>
        <v>10100117</v>
      </c>
      <c r="B560" s="4" t="str">
        <f>主动技能!H563</f>
        <v>普通</v>
      </c>
      <c r="C560" s="4" t="str">
        <f>主动技能!I563</f>
        <v>对敌方单体攻击，造成100%攻击力（+27333）点伤害。</v>
      </c>
      <c r="D560" s="4">
        <f>VLOOKUP(主动技能!J563,对应表!F:G,2,FALSE)</f>
        <v>1</v>
      </c>
      <c r="E560" s="4">
        <f>VLOOKUP(主动技能!K563,对应表!J:K,2,FALSE)</f>
        <v>1</v>
      </c>
      <c r="F560" s="4">
        <f>VLOOKUP(主动技能!L563,对应表!N:O,2,FALSE)</f>
        <v>1</v>
      </c>
      <c r="G560" s="4">
        <f>IF(主动技能!M563="必中",2,1)</f>
        <v>1</v>
      </c>
      <c r="H560" s="4">
        <f>主动技能!N563</f>
        <v>100</v>
      </c>
      <c r="I560" s="4">
        <f>主动技能!O563</f>
        <v>0</v>
      </c>
      <c r="J560" s="31" t="str">
        <f>主动技能!P563</f>
        <v>|||</v>
      </c>
      <c r="K560" s="31">
        <f>主动技能!Q563</f>
        <v>1</v>
      </c>
      <c r="L560" s="31">
        <f>主动技能!R563</f>
        <v>0</v>
      </c>
      <c r="M560" s="31">
        <f>主动技能!S563</f>
        <v>0</v>
      </c>
      <c r="N560" s="31" t="str">
        <f>IF(主动技能!T563="","",主动技能!T563)</f>
        <v/>
      </c>
      <c r="O560" s="31" t="str">
        <f>IF(主动技能!U563="","",主动技能!U563)</f>
        <v/>
      </c>
      <c r="P560" s="31" t="str">
        <f>IF(主动技能!V563="","",主动技能!V563)</f>
        <v>skill_01</v>
      </c>
      <c r="Q560" s="31" t="str">
        <f>IF(主动技能!W563="","")</f>
        <v/>
      </c>
      <c r="R560" s="31" t="str">
        <f>IF(主动技能!X563="","")</f>
        <v/>
      </c>
      <c r="S560" s="31">
        <f>主动技能!Y563</f>
        <v>0</v>
      </c>
      <c r="T560" s="31">
        <f>主动技能!Z563</f>
        <v>100</v>
      </c>
      <c r="U560" s="31">
        <f>主动技能!AB563</f>
        <v>27333</v>
      </c>
      <c r="V560" s="31">
        <f>主动技能!AC563</f>
        <v>0</v>
      </c>
      <c r="W560" s="31">
        <f>主动技能!AD563</f>
        <v>0</v>
      </c>
      <c r="X560" s="31">
        <f>主动技能!AE563</f>
        <v>1</v>
      </c>
      <c r="Y560" s="31">
        <f>主动技能!AF563</f>
        <v>0</v>
      </c>
      <c r="Z560" s="31">
        <f>主动技能!AG563</f>
        <v>0</v>
      </c>
      <c r="AA560" s="31" t="str">
        <f>主动技能!AH563</f>
        <v>attack</v>
      </c>
      <c r="AB560" s="31" t="str">
        <f>IF(主动技能!AI563="","")</f>
        <v/>
      </c>
      <c r="AC560" s="31">
        <f>主动技能!AJ563</f>
        <v>17</v>
      </c>
      <c r="AD560" s="31">
        <f>主动技能!BF563</f>
        <v>101001</v>
      </c>
      <c r="AE560" s="1">
        <f t="shared" si="8"/>
        <v>17</v>
      </c>
    </row>
    <row r="561" spans="1:31" s="31" customFormat="1" x14ac:dyDescent="0.15">
      <c r="A561" s="31">
        <f>主动技能!B564</f>
        <v>10100118</v>
      </c>
      <c r="B561" s="4" t="str">
        <f>主动技能!H564</f>
        <v>普通</v>
      </c>
      <c r="C561" s="4" t="str">
        <f>主动技能!I564</f>
        <v>对敌方单体攻击，造成100%攻击力（+38716）点伤害。</v>
      </c>
      <c r="D561" s="4">
        <f>VLOOKUP(主动技能!J564,对应表!F:G,2,FALSE)</f>
        <v>1</v>
      </c>
      <c r="E561" s="4">
        <f>VLOOKUP(主动技能!K564,对应表!J:K,2,FALSE)</f>
        <v>1</v>
      </c>
      <c r="F561" s="4">
        <f>VLOOKUP(主动技能!L564,对应表!N:O,2,FALSE)</f>
        <v>1</v>
      </c>
      <c r="G561" s="4">
        <f>IF(主动技能!M564="必中",2,1)</f>
        <v>1</v>
      </c>
      <c r="H561" s="4">
        <f>主动技能!N564</f>
        <v>100</v>
      </c>
      <c r="I561" s="4">
        <f>主动技能!O564</f>
        <v>0</v>
      </c>
      <c r="J561" s="31" t="str">
        <f>主动技能!P564</f>
        <v>|||</v>
      </c>
      <c r="K561" s="31">
        <f>主动技能!Q564</f>
        <v>1</v>
      </c>
      <c r="L561" s="31">
        <f>主动技能!R564</f>
        <v>0</v>
      </c>
      <c r="M561" s="31">
        <f>主动技能!S564</f>
        <v>0</v>
      </c>
      <c r="N561" s="31" t="str">
        <f>IF(主动技能!T564="","",主动技能!T564)</f>
        <v/>
      </c>
      <c r="O561" s="31" t="str">
        <f>IF(主动技能!U564="","",主动技能!U564)</f>
        <v/>
      </c>
      <c r="P561" s="31" t="str">
        <f>IF(主动技能!V564="","",主动技能!V564)</f>
        <v>skill_01</v>
      </c>
      <c r="Q561" s="31" t="str">
        <f>IF(主动技能!W564="","")</f>
        <v/>
      </c>
      <c r="R561" s="31" t="str">
        <f>IF(主动技能!X564="","")</f>
        <v/>
      </c>
      <c r="S561" s="31">
        <f>主动技能!Y564</f>
        <v>0</v>
      </c>
      <c r="T561" s="31">
        <f>主动技能!Z564</f>
        <v>100</v>
      </c>
      <c r="U561" s="31">
        <f>主动技能!AB564</f>
        <v>38716</v>
      </c>
      <c r="V561" s="31">
        <f>主动技能!AC564</f>
        <v>0</v>
      </c>
      <c r="W561" s="31">
        <f>主动技能!AD564</f>
        <v>0</v>
      </c>
      <c r="X561" s="31">
        <f>主动技能!AE564</f>
        <v>1</v>
      </c>
      <c r="Y561" s="31">
        <f>主动技能!AF564</f>
        <v>0</v>
      </c>
      <c r="Z561" s="31">
        <f>主动技能!AG564</f>
        <v>0</v>
      </c>
      <c r="AA561" s="31" t="str">
        <f>主动技能!AH564</f>
        <v>attack</v>
      </c>
      <c r="AB561" s="31" t="str">
        <f>IF(主动技能!AI564="","")</f>
        <v/>
      </c>
      <c r="AC561" s="31">
        <f>主动技能!AJ564</f>
        <v>18</v>
      </c>
      <c r="AD561" s="31">
        <f>主动技能!BF564</f>
        <v>101001</v>
      </c>
      <c r="AE561" s="1">
        <f t="shared" si="8"/>
        <v>18</v>
      </c>
    </row>
    <row r="562" spans="1:31" s="31" customFormat="1" x14ac:dyDescent="0.15">
      <c r="A562" s="31">
        <f>主动技能!B565</f>
        <v>10100119</v>
      </c>
      <c r="B562" s="4" t="str">
        <f>主动技能!H565</f>
        <v>普通</v>
      </c>
      <c r="C562" s="4" t="str">
        <f>主动技能!I565</f>
        <v>对敌方单体攻击，造成100%攻击力（+54831）点伤害。</v>
      </c>
      <c r="D562" s="4">
        <f>VLOOKUP(主动技能!J565,对应表!F:G,2,FALSE)</f>
        <v>1</v>
      </c>
      <c r="E562" s="4">
        <f>VLOOKUP(主动技能!K565,对应表!J:K,2,FALSE)</f>
        <v>1</v>
      </c>
      <c r="F562" s="4">
        <f>VLOOKUP(主动技能!L565,对应表!N:O,2,FALSE)</f>
        <v>1</v>
      </c>
      <c r="G562" s="4">
        <f>IF(主动技能!M565="必中",2,1)</f>
        <v>1</v>
      </c>
      <c r="H562" s="4">
        <f>主动技能!N565</f>
        <v>100</v>
      </c>
      <c r="I562" s="4">
        <f>主动技能!O565</f>
        <v>0</v>
      </c>
      <c r="J562" s="31" t="str">
        <f>主动技能!P565</f>
        <v>|||</v>
      </c>
      <c r="K562" s="31">
        <f>主动技能!Q565</f>
        <v>1</v>
      </c>
      <c r="L562" s="31">
        <f>主动技能!R565</f>
        <v>0</v>
      </c>
      <c r="M562" s="31">
        <f>主动技能!S565</f>
        <v>0</v>
      </c>
      <c r="N562" s="31" t="str">
        <f>IF(主动技能!T565="","",主动技能!T565)</f>
        <v/>
      </c>
      <c r="O562" s="31" t="str">
        <f>IF(主动技能!U565="","",主动技能!U565)</f>
        <v/>
      </c>
      <c r="P562" s="31" t="str">
        <f>IF(主动技能!V565="","",主动技能!V565)</f>
        <v>skill_01</v>
      </c>
      <c r="Q562" s="31" t="str">
        <f>IF(主动技能!W565="","")</f>
        <v/>
      </c>
      <c r="R562" s="31" t="str">
        <f>IF(主动技能!X565="","")</f>
        <v/>
      </c>
      <c r="S562" s="31">
        <f>主动技能!Y565</f>
        <v>0</v>
      </c>
      <c r="T562" s="31">
        <f>主动技能!Z565</f>
        <v>100</v>
      </c>
      <c r="U562" s="31">
        <f>主动技能!AB565</f>
        <v>54831</v>
      </c>
      <c r="V562" s="31">
        <f>主动技能!AC565</f>
        <v>0</v>
      </c>
      <c r="W562" s="31">
        <f>主动技能!AD565</f>
        <v>0</v>
      </c>
      <c r="X562" s="31">
        <f>主动技能!AE565</f>
        <v>1</v>
      </c>
      <c r="Y562" s="31">
        <f>主动技能!AF565</f>
        <v>0</v>
      </c>
      <c r="Z562" s="31">
        <f>主动技能!AG565</f>
        <v>0</v>
      </c>
      <c r="AA562" s="31" t="str">
        <f>主动技能!AH565</f>
        <v>attack</v>
      </c>
      <c r="AB562" s="31" t="str">
        <f>IF(主动技能!AI565="","")</f>
        <v/>
      </c>
      <c r="AC562" s="31">
        <f>主动技能!AJ565</f>
        <v>19</v>
      </c>
      <c r="AD562" s="31">
        <f>主动技能!BF565</f>
        <v>101001</v>
      </c>
      <c r="AE562" s="1">
        <f t="shared" si="8"/>
        <v>19</v>
      </c>
    </row>
    <row r="563" spans="1:31" s="31" customFormat="1" x14ac:dyDescent="0.15">
      <c r="A563" s="31">
        <f>主动技能!B566</f>
        <v>10100120</v>
      </c>
      <c r="B563" s="4" t="str">
        <f>主动技能!H566</f>
        <v>普通</v>
      </c>
      <c r="C563" s="4" t="str">
        <f>主动技能!I566</f>
        <v>对敌方单体攻击，造成100%攻击力（+77646）点伤害。</v>
      </c>
      <c r="D563" s="4">
        <f>VLOOKUP(主动技能!J566,对应表!F:G,2,FALSE)</f>
        <v>1</v>
      </c>
      <c r="E563" s="4">
        <f>VLOOKUP(主动技能!K566,对应表!J:K,2,FALSE)</f>
        <v>1</v>
      </c>
      <c r="F563" s="4">
        <f>VLOOKUP(主动技能!L566,对应表!N:O,2,FALSE)</f>
        <v>1</v>
      </c>
      <c r="G563" s="4">
        <f>IF(主动技能!M566="必中",2,1)</f>
        <v>1</v>
      </c>
      <c r="H563" s="4">
        <f>主动技能!N566</f>
        <v>100</v>
      </c>
      <c r="I563" s="4">
        <f>主动技能!O566</f>
        <v>0</v>
      </c>
      <c r="J563" s="31" t="str">
        <f>主动技能!P566</f>
        <v>|||</v>
      </c>
      <c r="K563" s="31">
        <f>主动技能!Q566</f>
        <v>1</v>
      </c>
      <c r="L563" s="31">
        <f>主动技能!R566</f>
        <v>0</v>
      </c>
      <c r="M563" s="31">
        <f>主动技能!S566</f>
        <v>0</v>
      </c>
      <c r="N563" s="31" t="str">
        <f>IF(主动技能!T566="","",主动技能!T566)</f>
        <v/>
      </c>
      <c r="O563" s="31" t="str">
        <f>IF(主动技能!U566="","",主动技能!U566)</f>
        <v/>
      </c>
      <c r="P563" s="31" t="str">
        <f>IF(主动技能!V566="","",主动技能!V566)</f>
        <v>skill_01</v>
      </c>
      <c r="Q563" s="31" t="str">
        <f>IF(主动技能!W566="","")</f>
        <v/>
      </c>
      <c r="R563" s="31" t="str">
        <f>IF(主动技能!X566="","")</f>
        <v/>
      </c>
      <c r="S563" s="31">
        <f>主动技能!Y566</f>
        <v>0</v>
      </c>
      <c r="T563" s="31">
        <f>主动技能!Z566</f>
        <v>100</v>
      </c>
      <c r="U563" s="31">
        <f>主动技能!AB566</f>
        <v>77646</v>
      </c>
      <c r="V563" s="31">
        <f>主动技能!AC566</f>
        <v>0</v>
      </c>
      <c r="W563" s="31">
        <f>主动技能!AD566</f>
        <v>0</v>
      </c>
      <c r="X563" s="31">
        <f>主动技能!AE566</f>
        <v>1</v>
      </c>
      <c r="Y563" s="31">
        <f>主动技能!AF566</f>
        <v>0</v>
      </c>
      <c r="Z563" s="31">
        <f>主动技能!AG566</f>
        <v>0</v>
      </c>
      <c r="AA563" s="31" t="str">
        <f>主动技能!AH566</f>
        <v>attack</v>
      </c>
      <c r="AB563" s="31" t="str">
        <f>IF(主动技能!AI566="","")</f>
        <v/>
      </c>
      <c r="AC563" s="31">
        <f>主动技能!AJ566</f>
        <v>20</v>
      </c>
      <c r="AD563" s="31">
        <f>主动技能!BF566</f>
        <v>101001</v>
      </c>
      <c r="AE563" s="1">
        <f t="shared" si="8"/>
        <v>20</v>
      </c>
    </row>
    <row r="564" spans="1:31" s="31" customFormat="1" x14ac:dyDescent="0.15">
      <c r="A564" s="31">
        <f>主动技能!B567</f>
        <v>10100201</v>
      </c>
      <c r="B564" s="4" t="str">
        <f>主动技能!H567</f>
        <v>回春术</v>
      </c>
      <c r="C564" s="4" t="str">
        <f>主动技能!I567</f>
        <v>对我方随机3个单体回复10%（+354）点生命值。</v>
      </c>
      <c r="D564" s="4">
        <f>VLOOKUP(主动技能!J567,对应表!F:G,2,FALSE)</f>
        <v>2</v>
      </c>
      <c r="E564" s="4">
        <f>VLOOKUP(主动技能!K567,对应表!J:K,2,FALSE)</f>
        <v>3</v>
      </c>
      <c r="F564" s="4">
        <f>VLOOKUP(主动技能!L567,对应表!N:O,2,FALSE)</f>
        <v>1</v>
      </c>
      <c r="G564" s="4">
        <f>IF(主动技能!M567="必中",2,1)</f>
        <v>2</v>
      </c>
      <c r="H564" s="4">
        <f>主动技能!N567</f>
        <v>100</v>
      </c>
      <c r="I564" s="4">
        <f>主动技能!O567</f>
        <v>0</v>
      </c>
      <c r="J564" s="31" t="str">
        <f>主动技能!P567</f>
        <v>||eff_huichunshu|</v>
      </c>
      <c r="K564" s="31">
        <f>主动技能!Q567</f>
        <v>2</v>
      </c>
      <c r="L564" s="31">
        <f>主动技能!R567</f>
        <v>0</v>
      </c>
      <c r="M564" s="31">
        <f>主动技能!S567</f>
        <v>0</v>
      </c>
      <c r="N564" s="31" t="str">
        <f>IF(主动技能!T567="","",主动技能!T567)</f>
        <v>100030:100:3:3</v>
      </c>
      <c r="O564" s="31" t="str">
        <f>IF(主动技能!U567="","",主动技能!U567)</f>
        <v/>
      </c>
      <c r="P564" s="31" t="str">
        <f>IF(主动技能!V567="","",主动技能!V567)</f>
        <v>skill_11</v>
      </c>
      <c r="Q564" s="31" t="str">
        <f>IF(主动技能!W567="","")</f>
        <v/>
      </c>
      <c r="R564" s="31" t="str">
        <f>IF(主动技能!X567="","")</f>
        <v/>
      </c>
      <c r="S564" s="31">
        <f>主动技能!Y567</f>
        <v>0</v>
      </c>
      <c r="T564" s="31" t="str">
        <f>主动技能!Z567</f>
        <v/>
      </c>
      <c r="U564" s="31" t="str">
        <f>主动技能!AB567</f>
        <v/>
      </c>
      <c r="V564" s="31">
        <f>主动技能!AC567</f>
        <v>0</v>
      </c>
      <c r="W564" s="31">
        <f>主动技能!AD567</f>
        <v>0</v>
      </c>
      <c r="X564" s="31">
        <f>主动技能!AE567</f>
        <v>1</v>
      </c>
      <c r="Y564" s="31">
        <f>主动技能!AF567</f>
        <v>1</v>
      </c>
      <c r="Z564" s="31">
        <f>主动技能!AG567</f>
        <v>1</v>
      </c>
      <c r="AA564" s="31" t="str">
        <f>主动技能!AH567</f>
        <v>attackex</v>
      </c>
      <c r="AB564" s="31" t="str">
        <f>IF(主动技能!AI567="","")</f>
        <v/>
      </c>
      <c r="AC564" s="31">
        <f>主动技能!AJ567</f>
        <v>1</v>
      </c>
      <c r="AD564" s="31">
        <f>主动技能!BF567</f>
        <v>101002</v>
      </c>
      <c r="AE564" s="1">
        <f t="shared" si="8"/>
        <v>1</v>
      </c>
    </row>
    <row r="565" spans="1:31" s="31" customFormat="1" x14ac:dyDescent="0.15">
      <c r="A565" s="31">
        <f>主动技能!B568</f>
        <v>10100202</v>
      </c>
      <c r="B565" s="4" t="str">
        <f>主动技能!H568</f>
        <v>回春术</v>
      </c>
      <c r="C565" s="4" t="str">
        <f>主动技能!I568</f>
        <v>对我方随机3个单体回复10%（+391）点生命值。</v>
      </c>
      <c r="D565" s="4">
        <f>VLOOKUP(主动技能!J568,对应表!F:G,2,FALSE)</f>
        <v>2</v>
      </c>
      <c r="E565" s="4">
        <f>VLOOKUP(主动技能!K568,对应表!J:K,2,FALSE)</f>
        <v>3</v>
      </c>
      <c r="F565" s="4">
        <f>VLOOKUP(主动技能!L568,对应表!N:O,2,FALSE)</f>
        <v>1</v>
      </c>
      <c r="G565" s="4">
        <f>IF(主动技能!M568="必中",2,1)</f>
        <v>2</v>
      </c>
      <c r="H565" s="4">
        <f>主动技能!N568</f>
        <v>100</v>
      </c>
      <c r="I565" s="4">
        <f>主动技能!O568</f>
        <v>0</v>
      </c>
      <c r="J565" s="31" t="str">
        <f>主动技能!P568</f>
        <v>||eff_huichunshu|</v>
      </c>
      <c r="K565" s="31">
        <f>主动技能!Q568</f>
        <v>2</v>
      </c>
      <c r="L565" s="31">
        <f>主动技能!R568</f>
        <v>0</v>
      </c>
      <c r="M565" s="31">
        <f>主动技能!S568</f>
        <v>0</v>
      </c>
      <c r="N565" s="31" t="str">
        <f>IF(主动技能!T568="","",主动技能!T568)</f>
        <v>100031:100:3:3</v>
      </c>
      <c r="O565" s="31" t="str">
        <f>IF(主动技能!U568="","",主动技能!U568)</f>
        <v/>
      </c>
      <c r="P565" s="31" t="str">
        <f>IF(主动技能!V568="","",主动技能!V568)</f>
        <v>skill_11</v>
      </c>
      <c r="Q565" s="31" t="str">
        <f>IF(主动技能!W568="","")</f>
        <v/>
      </c>
      <c r="R565" s="31" t="str">
        <f>IF(主动技能!X568="","")</f>
        <v/>
      </c>
      <c r="S565" s="31">
        <f>主动技能!Y568</f>
        <v>0</v>
      </c>
      <c r="T565" s="31" t="str">
        <f>主动技能!Z568</f>
        <v/>
      </c>
      <c r="U565" s="31" t="str">
        <f>主动技能!AB568</f>
        <v/>
      </c>
      <c r="V565" s="31">
        <f>主动技能!AC568</f>
        <v>0</v>
      </c>
      <c r="W565" s="31">
        <f>主动技能!AD568</f>
        <v>0</v>
      </c>
      <c r="X565" s="31">
        <f>主动技能!AE568</f>
        <v>1</v>
      </c>
      <c r="Y565" s="31">
        <f>主动技能!AF568</f>
        <v>1</v>
      </c>
      <c r="Z565" s="31">
        <f>主动技能!AG568</f>
        <v>1</v>
      </c>
      <c r="AA565" s="31" t="str">
        <f>主动技能!AH568</f>
        <v>attackex</v>
      </c>
      <c r="AB565" s="31" t="str">
        <f>IF(主动技能!AI568="","")</f>
        <v/>
      </c>
      <c r="AC565" s="31">
        <f>主动技能!AJ568</f>
        <v>2</v>
      </c>
      <c r="AD565" s="31">
        <f>主动技能!BF568</f>
        <v>101002</v>
      </c>
      <c r="AE565" s="1">
        <f t="shared" si="8"/>
        <v>2</v>
      </c>
    </row>
    <row r="566" spans="1:31" s="31" customFormat="1" x14ac:dyDescent="0.15">
      <c r="A566" s="31">
        <f>主动技能!B569</f>
        <v>10100203</v>
      </c>
      <c r="B566" s="4" t="str">
        <f>主动技能!H569</f>
        <v>回春术</v>
      </c>
      <c r="C566" s="4" t="str">
        <f>主动技能!I569</f>
        <v>对我方随机3个单体回复10%（+517）点生命值。</v>
      </c>
      <c r="D566" s="4">
        <f>VLOOKUP(主动技能!J569,对应表!F:G,2,FALSE)</f>
        <v>2</v>
      </c>
      <c r="E566" s="4">
        <f>VLOOKUP(主动技能!K569,对应表!J:K,2,FALSE)</f>
        <v>3</v>
      </c>
      <c r="F566" s="4">
        <f>VLOOKUP(主动技能!L569,对应表!N:O,2,FALSE)</f>
        <v>1</v>
      </c>
      <c r="G566" s="4">
        <f>IF(主动技能!M569="必中",2,1)</f>
        <v>2</v>
      </c>
      <c r="H566" s="4">
        <f>主动技能!N569</f>
        <v>100</v>
      </c>
      <c r="I566" s="4">
        <f>主动技能!O569</f>
        <v>0</v>
      </c>
      <c r="J566" s="31" t="str">
        <f>主动技能!P569</f>
        <v>||eff_huichunshu|</v>
      </c>
      <c r="K566" s="31">
        <f>主动技能!Q569</f>
        <v>2</v>
      </c>
      <c r="L566" s="31">
        <f>主动技能!R569</f>
        <v>0</v>
      </c>
      <c r="M566" s="31">
        <f>主动技能!S569</f>
        <v>0</v>
      </c>
      <c r="N566" s="31" t="str">
        <f>IF(主动技能!T569="","",主动技能!T569)</f>
        <v>100032:100:3:3</v>
      </c>
      <c r="O566" s="31" t="str">
        <f>IF(主动技能!U569="","",主动技能!U569)</f>
        <v/>
      </c>
      <c r="P566" s="31" t="str">
        <f>IF(主动技能!V569="","",主动技能!V569)</f>
        <v>skill_11</v>
      </c>
      <c r="Q566" s="31" t="str">
        <f>IF(主动技能!W569="","")</f>
        <v/>
      </c>
      <c r="R566" s="31" t="str">
        <f>IF(主动技能!X569="","")</f>
        <v/>
      </c>
      <c r="S566" s="31">
        <f>主动技能!Y569</f>
        <v>0</v>
      </c>
      <c r="T566" s="31" t="str">
        <f>主动技能!Z569</f>
        <v/>
      </c>
      <c r="U566" s="31" t="str">
        <f>主动技能!AB569</f>
        <v/>
      </c>
      <c r="V566" s="31">
        <f>主动技能!AC569</f>
        <v>0</v>
      </c>
      <c r="W566" s="31">
        <f>主动技能!AD569</f>
        <v>0</v>
      </c>
      <c r="X566" s="31">
        <f>主动技能!AE569</f>
        <v>1</v>
      </c>
      <c r="Y566" s="31">
        <f>主动技能!AF569</f>
        <v>1</v>
      </c>
      <c r="Z566" s="31">
        <f>主动技能!AG569</f>
        <v>1</v>
      </c>
      <c r="AA566" s="31" t="str">
        <f>主动技能!AH569</f>
        <v>attackex</v>
      </c>
      <c r="AB566" s="31" t="str">
        <f>IF(主动技能!AI569="","")</f>
        <v/>
      </c>
      <c r="AC566" s="31">
        <f>主动技能!AJ569</f>
        <v>3</v>
      </c>
      <c r="AD566" s="31">
        <f>主动技能!BF569</f>
        <v>101002</v>
      </c>
      <c r="AE566" s="1">
        <f t="shared" si="8"/>
        <v>3</v>
      </c>
    </row>
    <row r="567" spans="1:31" s="31" customFormat="1" x14ac:dyDescent="0.15">
      <c r="A567" s="31">
        <f>主动技能!B570</f>
        <v>10100204</v>
      </c>
      <c r="B567" s="4" t="str">
        <f>主动技能!H570</f>
        <v>回春术</v>
      </c>
      <c r="C567" s="4" t="str">
        <f>主动技能!I570</f>
        <v>对我方随机3个单体回复10%（+798）点生命值。</v>
      </c>
      <c r="D567" s="4">
        <f>VLOOKUP(主动技能!J570,对应表!F:G,2,FALSE)</f>
        <v>2</v>
      </c>
      <c r="E567" s="4">
        <f>VLOOKUP(主动技能!K570,对应表!J:K,2,FALSE)</f>
        <v>3</v>
      </c>
      <c r="F567" s="4">
        <f>VLOOKUP(主动技能!L570,对应表!N:O,2,FALSE)</f>
        <v>1</v>
      </c>
      <c r="G567" s="4">
        <f>IF(主动技能!M570="必中",2,1)</f>
        <v>2</v>
      </c>
      <c r="H567" s="4">
        <f>主动技能!N570</f>
        <v>100</v>
      </c>
      <c r="I567" s="4">
        <f>主动技能!O570</f>
        <v>0</v>
      </c>
      <c r="J567" s="31" t="str">
        <f>主动技能!P570</f>
        <v>||eff_huichunshu|</v>
      </c>
      <c r="K567" s="31">
        <f>主动技能!Q570</f>
        <v>2</v>
      </c>
      <c r="L567" s="31">
        <f>主动技能!R570</f>
        <v>0</v>
      </c>
      <c r="M567" s="31">
        <f>主动技能!S570</f>
        <v>0</v>
      </c>
      <c r="N567" s="31" t="str">
        <f>IF(主动技能!T570="","",主动技能!T570)</f>
        <v>100033:100:3:3</v>
      </c>
      <c r="O567" s="31" t="str">
        <f>IF(主动技能!U570="","",主动技能!U570)</f>
        <v/>
      </c>
      <c r="P567" s="31" t="str">
        <f>IF(主动技能!V570="","",主动技能!V570)</f>
        <v>skill_11</v>
      </c>
      <c r="Q567" s="31" t="str">
        <f>IF(主动技能!W570="","")</f>
        <v/>
      </c>
      <c r="R567" s="31" t="str">
        <f>IF(主动技能!X570="","")</f>
        <v/>
      </c>
      <c r="S567" s="31">
        <f>主动技能!Y570</f>
        <v>0</v>
      </c>
      <c r="T567" s="31" t="str">
        <f>主动技能!Z570</f>
        <v/>
      </c>
      <c r="U567" s="31" t="str">
        <f>主动技能!AB570</f>
        <v/>
      </c>
      <c r="V567" s="31">
        <f>主动技能!AC570</f>
        <v>0</v>
      </c>
      <c r="W567" s="31">
        <f>主动技能!AD570</f>
        <v>0</v>
      </c>
      <c r="X567" s="31">
        <f>主动技能!AE570</f>
        <v>1</v>
      </c>
      <c r="Y567" s="31">
        <f>主动技能!AF570</f>
        <v>1</v>
      </c>
      <c r="Z567" s="31">
        <f>主动技能!AG570</f>
        <v>1</v>
      </c>
      <c r="AA567" s="31" t="str">
        <f>主动技能!AH570</f>
        <v>attackex</v>
      </c>
      <c r="AB567" s="31" t="str">
        <f>IF(主动技能!AI570="","")</f>
        <v/>
      </c>
      <c r="AC567" s="31">
        <f>主动技能!AJ570</f>
        <v>4</v>
      </c>
      <c r="AD567" s="31">
        <f>主动技能!BF570</f>
        <v>101002</v>
      </c>
      <c r="AE567" s="1">
        <f t="shared" si="8"/>
        <v>4</v>
      </c>
    </row>
    <row r="568" spans="1:31" s="31" customFormat="1" x14ac:dyDescent="0.15">
      <c r="A568" s="31">
        <f>主动技能!B571</f>
        <v>10100205</v>
      </c>
      <c r="B568" s="4" t="str">
        <f>主动技能!H571</f>
        <v>回春术</v>
      </c>
      <c r="C568" s="4" t="str">
        <f>主动技能!I571</f>
        <v>对我方随机3个单体回复10%（+1195）点生命值。</v>
      </c>
      <c r="D568" s="4">
        <f>VLOOKUP(主动技能!J571,对应表!F:G,2,FALSE)</f>
        <v>2</v>
      </c>
      <c r="E568" s="4">
        <f>VLOOKUP(主动技能!K571,对应表!J:K,2,FALSE)</f>
        <v>3</v>
      </c>
      <c r="F568" s="4">
        <f>VLOOKUP(主动技能!L571,对应表!N:O,2,FALSE)</f>
        <v>1</v>
      </c>
      <c r="G568" s="4">
        <f>IF(主动技能!M571="必中",2,1)</f>
        <v>2</v>
      </c>
      <c r="H568" s="4">
        <f>主动技能!N571</f>
        <v>100</v>
      </c>
      <c r="I568" s="4">
        <f>主动技能!O571</f>
        <v>0</v>
      </c>
      <c r="J568" s="31" t="str">
        <f>主动技能!P571</f>
        <v>||eff_huichunshu|</v>
      </c>
      <c r="K568" s="31">
        <f>主动技能!Q571</f>
        <v>2</v>
      </c>
      <c r="L568" s="31">
        <f>主动技能!R571</f>
        <v>0</v>
      </c>
      <c r="M568" s="31">
        <f>主动技能!S571</f>
        <v>0</v>
      </c>
      <c r="N568" s="31" t="str">
        <f>IF(主动技能!T571="","",主动技能!T571)</f>
        <v>100034:100:3:3</v>
      </c>
      <c r="O568" s="31" t="str">
        <f>IF(主动技能!U571="","",主动技能!U571)</f>
        <v/>
      </c>
      <c r="P568" s="31" t="str">
        <f>IF(主动技能!V571="","",主动技能!V571)</f>
        <v>skill_11</v>
      </c>
      <c r="Q568" s="31" t="str">
        <f>IF(主动技能!W571="","")</f>
        <v/>
      </c>
      <c r="R568" s="31" t="str">
        <f>IF(主动技能!X571="","")</f>
        <v/>
      </c>
      <c r="S568" s="31">
        <f>主动技能!Y571</f>
        <v>0</v>
      </c>
      <c r="T568" s="31" t="str">
        <f>主动技能!Z571</f>
        <v/>
      </c>
      <c r="U568" s="31" t="str">
        <f>主动技能!AB571</f>
        <v/>
      </c>
      <c r="V568" s="31">
        <f>主动技能!AC571</f>
        <v>0</v>
      </c>
      <c r="W568" s="31">
        <f>主动技能!AD571</f>
        <v>0</v>
      </c>
      <c r="X568" s="31">
        <f>主动技能!AE571</f>
        <v>1</v>
      </c>
      <c r="Y568" s="31">
        <f>主动技能!AF571</f>
        <v>1</v>
      </c>
      <c r="Z568" s="31">
        <f>主动技能!AG571</f>
        <v>1</v>
      </c>
      <c r="AA568" s="31" t="str">
        <f>主动技能!AH571</f>
        <v>attackex</v>
      </c>
      <c r="AB568" s="31" t="str">
        <f>IF(主动技能!AI571="","")</f>
        <v/>
      </c>
      <c r="AC568" s="31">
        <f>主动技能!AJ571</f>
        <v>5</v>
      </c>
      <c r="AD568" s="31">
        <f>主动技能!BF571</f>
        <v>101002</v>
      </c>
      <c r="AE568" s="1">
        <f t="shared" si="8"/>
        <v>5</v>
      </c>
    </row>
    <row r="569" spans="1:31" s="31" customFormat="1" x14ac:dyDescent="0.15">
      <c r="A569" s="31">
        <f>主动技能!B572</f>
        <v>10100206</v>
      </c>
      <c r="B569" s="4" t="str">
        <f>主动技能!H572</f>
        <v>回春术</v>
      </c>
      <c r="C569" s="4" t="str">
        <f>主动技能!I572</f>
        <v>对我方随机3个单体回复10%（+1757）点生命值。</v>
      </c>
      <c r="D569" s="4">
        <f>VLOOKUP(主动技能!J572,对应表!F:G,2,FALSE)</f>
        <v>2</v>
      </c>
      <c r="E569" s="4">
        <f>VLOOKUP(主动技能!K572,对应表!J:K,2,FALSE)</f>
        <v>3</v>
      </c>
      <c r="F569" s="4">
        <f>VLOOKUP(主动技能!L572,对应表!N:O,2,FALSE)</f>
        <v>1</v>
      </c>
      <c r="G569" s="4">
        <f>IF(主动技能!M572="必中",2,1)</f>
        <v>2</v>
      </c>
      <c r="H569" s="4">
        <f>主动技能!N572</f>
        <v>100</v>
      </c>
      <c r="I569" s="4">
        <f>主动技能!O572</f>
        <v>0</v>
      </c>
      <c r="J569" s="31" t="str">
        <f>主动技能!P572</f>
        <v>||eff_huichunshu|</v>
      </c>
      <c r="K569" s="31">
        <f>主动技能!Q572</f>
        <v>2</v>
      </c>
      <c r="L569" s="31">
        <f>主动技能!R572</f>
        <v>0</v>
      </c>
      <c r="M569" s="31">
        <f>主动技能!S572</f>
        <v>0</v>
      </c>
      <c r="N569" s="31" t="str">
        <f>IF(主动技能!T572="","",主动技能!T572)</f>
        <v>100035:100:3:3</v>
      </c>
      <c r="O569" s="31" t="str">
        <f>IF(主动技能!U572="","",主动技能!U572)</f>
        <v/>
      </c>
      <c r="P569" s="31" t="str">
        <f>IF(主动技能!V572="","",主动技能!V572)</f>
        <v>skill_11</v>
      </c>
      <c r="Q569" s="31" t="str">
        <f>IF(主动技能!W572="","")</f>
        <v/>
      </c>
      <c r="R569" s="31" t="str">
        <f>IF(主动技能!X572="","")</f>
        <v/>
      </c>
      <c r="S569" s="31">
        <f>主动技能!Y572</f>
        <v>0</v>
      </c>
      <c r="T569" s="31" t="str">
        <f>主动技能!Z572</f>
        <v/>
      </c>
      <c r="U569" s="31" t="str">
        <f>主动技能!AB572</f>
        <v/>
      </c>
      <c r="V569" s="31">
        <f>主动技能!AC572</f>
        <v>0</v>
      </c>
      <c r="W569" s="31">
        <f>主动技能!AD572</f>
        <v>0</v>
      </c>
      <c r="X569" s="31">
        <f>主动技能!AE572</f>
        <v>1</v>
      </c>
      <c r="Y569" s="31">
        <f>主动技能!AF572</f>
        <v>1</v>
      </c>
      <c r="Z569" s="31">
        <f>主动技能!AG572</f>
        <v>1</v>
      </c>
      <c r="AA569" s="31" t="str">
        <f>主动技能!AH572</f>
        <v>attackex</v>
      </c>
      <c r="AB569" s="31" t="str">
        <f>IF(主动技能!AI572="","")</f>
        <v/>
      </c>
      <c r="AC569" s="31">
        <f>主动技能!AJ572</f>
        <v>6</v>
      </c>
      <c r="AD569" s="31">
        <f>主动技能!BF572</f>
        <v>101002</v>
      </c>
      <c r="AE569" s="1">
        <f t="shared" si="8"/>
        <v>6</v>
      </c>
    </row>
    <row r="570" spans="1:31" s="31" customFormat="1" x14ac:dyDescent="0.15">
      <c r="A570" s="31">
        <f>主动技能!B573</f>
        <v>10100207</v>
      </c>
      <c r="B570" s="4" t="str">
        <f>主动技能!H573</f>
        <v>回春术</v>
      </c>
      <c r="C570" s="4" t="str">
        <f>主动技能!I573</f>
        <v>对我方随机3个单体回复10%（+2552）点生命值。</v>
      </c>
      <c r="D570" s="4">
        <f>VLOOKUP(主动技能!J573,对应表!F:G,2,FALSE)</f>
        <v>2</v>
      </c>
      <c r="E570" s="4">
        <f>VLOOKUP(主动技能!K573,对应表!J:K,2,FALSE)</f>
        <v>3</v>
      </c>
      <c r="F570" s="4">
        <f>VLOOKUP(主动技能!L573,对应表!N:O,2,FALSE)</f>
        <v>1</v>
      </c>
      <c r="G570" s="4">
        <f>IF(主动技能!M573="必中",2,1)</f>
        <v>2</v>
      </c>
      <c r="H570" s="4">
        <f>主动技能!N573</f>
        <v>100</v>
      </c>
      <c r="I570" s="4">
        <f>主动技能!O573</f>
        <v>0</v>
      </c>
      <c r="J570" s="31" t="str">
        <f>主动技能!P573</f>
        <v>||eff_huichunshu|</v>
      </c>
      <c r="K570" s="31">
        <f>主动技能!Q573</f>
        <v>2</v>
      </c>
      <c r="L570" s="31">
        <f>主动技能!R573</f>
        <v>0</v>
      </c>
      <c r="M570" s="31">
        <f>主动技能!S573</f>
        <v>0</v>
      </c>
      <c r="N570" s="31" t="str">
        <f>IF(主动技能!T573="","",主动技能!T573)</f>
        <v>100036:100:3:3</v>
      </c>
      <c r="O570" s="31" t="str">
        <f>IF(主动技能!U573="","",主动技能!U573)</f>
        <v/>
      </c>
      <c r="P570" s="31" t="str">
        <f>IF(主动技能!V573="","",主动技能!V573)</f>
        <v>skill_11</v>
      </c>
      <c r="Q570" s="31" t="str">
        <f>IF(主动技能!W573="","")</f>
        <v/>
      </c>
      <c r="R570" s="31" t="str">
        <f>IF(主动技能!X573="","")</f>
        <v/>
      </c>
      <c r="S570" s="31">
        <f>主动技能!Y573</f>
        <v>0</v>
      </c>
      <c r="T570" s="31" t="str">
        <f>主动技能!Z573</f>
        <v/>
      </c>
      <c r="U570" s="31" t="str">
        <f>主动技能!AB573</f>
        <v/>
      </c>
      <c r="V570" s="31">
        <f>主动技能!AC573</f>
        <v>0</v>
      </c>
      <c r="W570" s="31">
        <f>主动技能!AD573</f>
        <v>0</v>
      </c>
      <c r="X570" s="31">
        <f>主动技能!AE573</f>
        <v>1</v>
      </c>
      <c r="Y570" s="31">
        <f>主动技能!AF573</f>
        <v>1</v>
      </c>
      <c r="Z570" s="31">
        <f>主动技能!AG573</f>
        <v>1</v>
      </c>
      <c r="AA570" s="31" t="str">
        <f>主动技能!AH573</f>
        <v>attackex</v>
      </c>
      <c r="AB570" s="31" t="str">
        <f>IF(主动技能!AI573="","")</f>
        <v/>
      </c>
      <c r="AC570" s="31">
        <f>主动技能!AJ573</f>
        <v>7</v>
      </c>
      <c r="AD570" s="31">
        <f>主动技能!BF573</f>
        <v>101002</v>
      </c>
      <c r="AE570" s="1">
        <f t="shared" si="8"/>
        <v>7</v>
      </c>
    </row>
    <row r="571" spans="1:31" s="31" customFormat="1" x14ac:dyDescent="0.15">
      <c r="A571" s="31">
        <f>主动技能!B574</f>
        <v>10100208</v>
      </c>
      <c r="B571" s="4" t="str">
        <f>主动技能!H574</f>
        <v>回春术</v>
      </c>
      <c r="C571" s="4" t="str">
        <f>主动技能!I574</f>
        <v>对我方随机3个单体回复10%（+3679）点生命值。</v>
      </c>
      <c r="D571" s="4">
        <f>VLOOKUP(主动技能!J574,对应表!F:G,2,FALSE)</f>
        <v>2</v>
      </c>
      <c r="E571" s="4">
        <f>VLOOKUP(主动技能!K574,对应表!J:K,2,FALSE)</f>
        <v>3</v>
      </c>
      <c r="F571" s="4">
        <f>VLOOKUP(主动技能!L574,对应表!N:O,2,FALSE)</f>
        <v>1</v>
      </c>
      <c r="G571" s="4">
        <f>IF(主动技能!M574="必中",2,1)</f>
        <v>2</v>
      </c>
      <c r="H571" s="4">
        <f>主动技能!N574</f>
        <v>100</v>
      </c>
      <c r="I571" s="4">
        <f>主动技能!O574</f>
        <v>0</v>
      </c>
      <c r="J571" s="31" t="str">
        <f>主动技能!P574</f>
        <v>||eff_huichunshu|</v>
      </c>
      <c r="K571" s="31">
        <f>主动技能!Q574</f>
        <v>2</v>
      </c>
      <c r="L571" s="31">
        <f>主动技能!R574</f>
        <v>0</v>
      </c>
      <c r="M571" s="31">
        <f>主动技能!S574</f>
        <v>0</v>
      </c>
      <c r="N571" s="31" t="str">
        <f>IF(主动技能!T574="","",主动技能!T574)</f>
        <v>100037:100:3:3</v>
      </c>
      <c r="O571" s="31" t="str">
        <f>IF(主动技能!U574="","",主动技能!U574)</f>
        <v/>
      </c>
      <c r="P571" s="31" t="str">
        <f>IF(主动技能!V574="","",主动技能!V574)</f>
        <v>skill_11</v>
      </c>
      <c r="Q571" s="31" t="str">
        <f>IF(主动技能!W574="","")</f>
        <v/>
      </c>
      <c r="R571" s="31" t="str">
        <f>IF(主动技能!X574="","")</f>
        <v/>
      </c>
      <c r="S571" s="31">
        <f>主动技能!Y574</f>
        <v>0</v>
      </c>
      <c r="T571" s="31" t="str">
        <f>主动技能!Z574</f>
        <v/>
      </c>
      <c r="U571" s="31" t="str">
        <f>主动技能!AB574</f>
        <v/>
      </c>
      <c r="V571" s="31">
        <f>主动技能!AC574</f>
        <v>0</v>
      </c>
      <c r="W571" s="31">
        <f>主动技能!AD574</f>
        <v>0</v>
      </c>
      <c r="X571" s="31">
        <f>主动技能!AE574</f>
        <v>1</v>
      </c>
      <c r="Y571" s="31">
        <f>主动技能!AF574</f>
        <v>1</v>
      </c>
      <c r="Z571" s="31">
        <f>主动技能!AG574</f>
        <v>1</v>
      </c>
      <c r="AA571" s="31" t="str">
        <f>主动技能!AH574</f>
        <v>attackex</v>
      </c>
      <c r="AB571" s="31" t="str">
        <f>IF(主动技能!AI574="","")</f>
        <v/>
      </c>
      <c r="AC571" s="31">
        <f>主动技能!AJ574</f>
        <v>8</v>
      </c>
      <c r="AD571" s="31">
        <f>主动技能!BF574</f>
        <v>101002</v>
      </c>
      <c r="AE571" s="1">
        <f t="shared" si="8"/>
        <v>8</v>
      </c>
    </row>
    <row r="572" spans="1:31" s="31" customFormat="1" x14ac:dyDescent="0.15">
      <c r="A572" s="31">
        <f>主动技能!B575</f>
        <v>10100209</v>
      </c>
      <c r="B572" s="4" t="str">
        <f>主动技能!H575</f>
        <v>回春术</v>
      </c>
      <c r="C572" s="4" t="str">
        <f>主动技能!I575</f>
        <v>对我方随机3个单体回复10%（+5273）点生命值。</v>
      </c>
      <c r="D572" s="4">
        <f>VLOOKUP(主动技能!J575,对应表!F:G,2,FALSE)</f>
        <v>2</v>
      </c>
      <c r="E572" s="4">
        <f>VLOOKUP(主动技能!K575,对应表!J:K,2,FALSE)</f>
        <v>3</v>
      </c>
      <c r="F572" s="4">
        <f>VLOOKUP(主动技能!L575,对应表!N:O,2,FALSE)</f>
        <v>1</v>
      </c>
      <c r="G572" s="4">
        <f>IF(主动技能!M575="必中",2,1)</f>
        <v>2</v>
      </c>
      <c r="H572" s="4">
        <f>主动技能!N575</f>
        <v>100</v>
      </c>
      <c r="I572" s="4">
        <f>主动技能!O575</f>
        <v>0</v>
      </c>
      <c r="J572" s="31" t="str">
        <f>主动技能!P575</f>
        <v>||eff_huichunshu|</v>
      </c>
      <c r="K572" s="31">
        <f>主动技能!Q575</f>
        <v>2</v>
      </c>
      <c r="L572" s="31">
        <f>主动技能!R575</f>
        <v>0</v>
      </c>
      <c r="M572" s="31">
        <f>主动技能!S575</f>
        <v>0</v>
      </c>
      <c r="N572" s="31" t="str">
        <f>IF(主动技能!T575="","",主动技能!T575)</f>
        <v>100038:100:3:3</v>
      </c>
      <c r="O572" s="31" t="str">
        <f>IF(主动技能!U575="","",主动技能!U575)</f>
        <v/>
      </c>
      <c r="P572" s="31" t="str">
        <f>IF(主动技能!V575="","",主动技能!V575)</f>
        <v>skill_11</v>
      </c>
      <c r="Q572" s="31" t="str">
        <f>IF(主动技能!W575="","")</f>
        <v/>
      </c>
      <c r="R572" s="31" t="str">
        <f>IF(主动技能!X575="","")</f>
        <v/>
      </c>
      <c r="S572" s="31">
        <f>主动技能!Y575</f>
        <v>0</v>
      </c>
      <c r="T572" s="31" t="str">
        <f>主动技能!Z575</f>
        <v/>
      </c>
      <c r="U572" s="31" t="str">
        <f>主动技能!AB575</f>
        <v/>
      </c>
      <c r="V572" s="31">
        <f>主动技能!AC575</f>
        <v>0</v>
      </c>
      <c r="W572" s="31">
        <f>主动技能!AD575</f>
        <v>0</v>
      </c>
      <c r="X572" s="31">
        <f>主动技能!AE575</f>
        <v>1</v>
      </c>
      <c r="Y572" s="31">
        <f>主动技能!AF575</f>
        <v>1</v>
      </c>
      <c r="Z572" s="31">
        <f>主动技能!AG575</f>
        <v>1</v>
      </c>
      <c r="AA572" s="31" t="str">
        <f>主动技能!AH575</f>
        <v>attackex</v>
      </c>
      <c r="AB572" s="31" t="str">
        <f>IF(主动技能!AI575="","")</f>
        <v/>
      </c>
      <c r="AC572" s="31">
        <f>主动技能!AJ575</f>
        <v>9</v>
      </c>
      <c r="AD572" s="31">
        <f>主动技能!BF575</f>
        <v>101002</v>
      </c>
      <c r="AE572" s="1">
        <f t="shared" si="8"/>
        <v>9</v>
      </c>
    </row>
    <row r="573" spans="1:31" s="31" customFormat="1" x14ac:dyDescent="0.15">
      <c r="A573" s="31">
        <f>主动技能!B576</f>
        <v>10100210</v>
      </c>
      <c r="B573" s="4" t="str">
        <f>主动技能!H576</f>
        <v>回春术</v>
      </c>
      <c r="C573" s="4" t="str">
        <f>主动技能!I576</f>
        <v>对我方随机3个单体回复10%（+7531）点生命值。</v>
      </c>
      <c r="D573" s="4">
        <f>VLOOKUP(主动技能!J576,对应表!F:G,2,FALSE)</f>
        <v>2</v>
      </c>
      <c r="E573" s="4">
        <f>VLOOKUP(主动技能!K576,对应表!J:K,2,FALSE)</f>
        <v>3</v>
      </c>
      <c r="F573" s="4">
        <f>VLOOKUP(主动技能!L576,对应表!N:O,2,FALSE)</f>
        <v>1</v>
      </c>
      <c r="G573" s="4">
        <f>IF(主动技能!M576="必中",2,1)</f>
        <v>2</v>
      </c>
      <c r="H573" s="4">
        <f>主动技能!N576</f>
        <v>100</v>
      </c>
      <c r="I573" s="4">
        <f>主动技能!O576</f>
        <v>0</v>
      </c>
      <c r="J573" s="31" t="str">
        <f>主动技能!P576</f>
        <v>||eff_huichunshu|</v>
      </c>
      <c r="K573" s="31">
        <f>主动技能!Q576</f>
        <v>2</v>
      </c>
      <c r="L573" s="31">
        <f>主动技能!R576</f>
        <v>0</v>
      </c>
      <c r="M573" s="31">
        <f>主动技能!S576</f>
        <v>0</v>
      </c>
      <c r="N573" s="31" t="str">
        <f>IF(主动技能!T576="","",主动技能!T576)</f>
        <v>100039:100:3:3</v>
      </c>
      <c r="O573" s="31" t="str">
        <f>IF(主动技能!U576="","",主动技能!U576)</f>
        <v/>
      </c>
      <c r="P573" s="31" t="str">
        <f>IF(主动技能!V576="","",主动技能!V576)</f>
        <v>skill_11</v>
      </c>
      <c r="Q573" s="31" t="str">
        <f>IF(主动技能!W576="","")</f>
        <v/>
      </c>
      <c r="R573" s="31" t="str">
        <f>IF(主动技能!X576="","")</f>
        <v/>
      </c>
      <c r="S573" s="31">
        <f>主动技能!Y576</f>
        <v>0</v>
      </c>
      <c r="T573" s="31" t="str">
        <f>主动技能!Z576</f>
        <v/>
      </c>
      <c r="U573" s="31" t="str">
        <f>主动技能!AB576</f>
        <v/>
      </c>
      <c r="V573" s="31">
        <f>主动技能!AC576</f>
        <v>0</v>
      </c>
      <c r="W573" s="31">
        <f>主动技能!AD576</f>
        <v>0</v>
      </c>
      <c r="X573" s="31">
        <f>主动技能!AE576</f>
        <v>1</v>
      </c>
      <c r="Y573" s="31">
        <f>主动技能!AF576</f>
        <v>1</v>
      </c>
      <c r="Z573" s="31">
        <f>主动技能!AG576</f>
        <v>1</v>
      </c>
      <c r="AA573" s="31" t="str">
        <f>主动技能!AH576</f>
        <v>attackex</v>
      </c>
      <c r="AB573" s="31" t="str">
        <f>IF(主动技能!AI576="","")</f>
        <v/>
      </c>
      <c r="AC573" s="31">
        <f>主动技能!AJ576</f>
        <v>10</v>
      </c>
      <c r="AD573" s="31">
        <f>主动技能!BF576</f>
        <v>101002</v>
      </c>
      <c r="AE573" s="1">
        <f t="shared" si="8"/>
        <v>10</v>
      </c>
    </row>
    <row r="574" spans="1:31" s="31" customFormat="1" x14ac:dyDescent="0.15">
      <c r="A574" s="31">
        <f>主动技能!B577</f>
        <v>10100211</v>
      </c>
      <c r="B574" s="4" t="str">
        <f>主动技能!H577</f>
        <v>回春术</v>
      </c>
      <c r="C574" s="4" t="str">
        <f>主动技能!I577</f>
        <v>对我方随机3个单体回复10%（+10727）点生命值。</v>
      </c>
      <c r="D574" s="4">
        <f>VLOOKUP(主动技能!J577,对应表!F:G,2,FALSE)</f>
        <v>2</v>
      </c>
      <c r="E574" s="4">
        <f>VLOOKUP(主动技能!K577,对应表!J:K,2,FALSE)</f>
        <v>3</v>
      </c>
      <c r="F574" s="4">
        <f>VLOOKUP(主动技能!L577,对应表!N:O,2,FALSE)</f>
        <v>1</v>
      </c>
      <c r="G574" s="4">
        <f>IF(主动技能!M577="必中",2,1)</f>
        <v>2</v>
      </c>
      <c r="H574" s="4">
        <f>主动技能!N577</f>
        <v>100</v>
      </c>
      <c r="I574" s="4">
        <f>主动技能!O577</f>
        <v>0</v>
      </c>
      <c r="J574" s="31" t="str">
        <f>主动技能!P577</f>
        <v>||eff_huichunshu|</v>
      </c>
      <c r="K574" s="31">
        <f>主动技能!Q577</f>
        <v>2</v>
      </c>
      <c r="L574" s="31">
        <f>主动技能!R577</f>
        <v>0</v>
      </c>
      <c r="M574" s="31">
        <f>主动技能!S577</f>
        <v>0</v>
      </c>
      <c r="N574" s="31" t="str">
        <f>IF(主动技能!T577="","",主动技能!T577)</f>
        <v>100040:100:3:3</v>
      </c>
      <c r="O574" s="31" t="str">
        <f>IF(主动技能!U577="","",主动技能!U577)</f>
        <v/>
      </c>
      <c r="P574" s="31" t="str">
        <f>IF(主动技能!V577="","",主动技能!V577)</f>
        <v>skill_11</v>
      </c>
      <c r="Q574" s="31" t="str">
        <f>IF(主动技能!W577="","")</f>
        <v/>
      </c>
      <c r="R574" s="31" t="str">
        <f>IF(主动技能!X577="","")</f>
        <v/>
      </c>
      <c r="S574" s="31">
        <f>主动技能!Y577</f>
        <v>0</v>
      </c>
      <c r="T574" s="31" t="str">
        <f>主动技能!Z577</f>
        <v/>
      </c>
      <c r="U574" s="31" t="str">
        <f>主动技能!AB577</f>
        <v/>
      </c>
      <c r="V574" s="31">
        <f>主动技能!AC577</f>
        <v>0</v>
      </c>
      <c r="W574" s="31">
        <f>主动技能!AD577</f>
        <v>0</v>
      </c>
      <c r="X574" s="31">
        <f>主动技能!AE577</f>
        <v>1</v>
      </c>
      <c r="Y574" s="31">
        <f>主动技能!AF577</f>
        <v>1</v>
      </c>
      <c r="Z574" s="31">
        <f>主动技能!AG577</f>
        <v>1</v>
      </c>
      <c r="AA574" s="31" t="str">
        <f>主动技能!AH577</f>
        <v>attackex</v>
      </c>
      <c r="AB574" s="31" t="str">
        <f>IF(主动技能!AI577="","")</f>
        <v/>
      </c>
      <c r="AC574" s="31">
        <f>主动技能!AJ577</f>
        <v>11</v>
      </c>
      <c r="AD574" s="31">
        <f>主动技能!BF577</f>
        <v>101002</v>
      </c>
      <c r="AE574" s="1">
        <f t="shared" si="8"/>
        <v>11</v>
      </c>
    </row>
    <row r="575" spans="1:31" s="31" customFormat="1" x14ac:dyDescent="0.15">
      <c r="A575" s="31">
        <f>主动技能!B578</f>
        <v>10100212</v>
      </c>
      <c r="B575" s="4" t="str">
        <f>主动技能!H578</f>
        <v>回春术</v>
      </c>
      <c r="C575" s="4" t="str">
        <f>主动技能!I578</f>
        <v>对我方随机3个单体回复10%（+15251）点生命值。</v>
      </c>
      <c r="D575" s="4">
        <f>VLOOKUP(主动技能!J578,对应表!F:G,2,FALSE)</f>
        <v>2</v>
      </c>
      <c r="E575" s="4">
        <f>VLOOKUP(主动技能!K578,对应表!J:K,2,FALSE)</f>
        <v>3</v>
      </c>
      <c r="F575" s="4">
        <f>VLOOKUP(主动技能!L578,对应表!N:O,2,FALSE)</f>
        <v>1</v>
      </c>
      <c r="G575" s="4">
        <f>IF(主动技能!M578="必中",2,1)</f>
        <v>2</v>
      </c>
      <c r="H575" s="4">
        <f>主动技能!N578</f>
        <v>100</v>
      </c>
      <c r="I575" s="4">
        <f>主动技能!O578</f>
        <v>0</v>
      </c>
      <c r="J575" s="31" t="str">
        <f>主动技能!P578</f>
        <v>||eff_huichunshu|</v>
      </c>
      <c r="K575" s="31">
        <f>主动技能!Q578</f>
        <v>2</v>
      </c>
      <c r="L575" s="31">
        <f>主动技能!R578</f>
        <v>0</v>
      </c>
      <c r="M575" s="31">
        <f>主动技能!S578</f>
        <v>0</v>
      </c>
      <c r="N575" s="31" t="str">
        <f>IF(主动技能!T578="","",主动技能!T578)</f>
        <v>100041:100:3:3</v>
      </c>
      <c r="O575" s="31" t="str">
        <f>IF(主动技能!U578="","",主动技能!U578)</f>
        <v/>
      </c>
      <c r="P575" s="31" t="str">
        <f>IF(主动技能!V578="","",主动技能!V578)</f>
        <v>skill_11</v>
      </c>
      <c r="Q575" s="31" t="str">
        <f>IF(主动技能!W578="","")</f>
        <v/>
      </c>
      <c r="R575" s="31" t="str">
        <f>IF(主动技能!X578="","")</f>
        <v/>
      </c>
      <c r="S575" s="31">
        <f>主动技能!Y578</f>
        <v>0</v>
      </c>
      <c r="T575" s="31" t="str">
        <f>主动技能!Z578</f>
        <v/>
      </c>
      <c r="U575" s="31" t="str">
        <f>主动技能!AB578</f>
        <v/>
      </c>
      <c r="V575" s="31">
        <f>主动技能!AC578</f>
        <v>0</v>
      </c>
      <c r="W575" s="31">
        <f>主动技能!AD578</f>
        <v>0</v>
      </c>
      <c r="X575" s="31">
        <f>主动技能!AE578</f>
        <v>1</v>
      </c>
      <c r="Y575" s="31">
        <f>主动技能!AF578</f>
        <v>1</v>
      </c>
      <c r="Z575" s="31">
        <f>主动技能!AG578</f>
        <v>1</v>
      </c>
      <c r="AA575" s="31" t="str">
        <f>主动技能!AH578</f>
        <v>attackex</v>
      </c>
      <c r="AB575" s="31" t="str">
        <f>IF(主动技能!AI578="","")</f>
        <v/>
      </c>
      <c r="AC575" s="31">
        <f>主动技能!AJ578</f>
        <v>12</v>
      </c>
      <c r="AD575" s="31">
        <f>主动技能!BF578</f>
        <v>101002</v>
      </c>
      <c r="AE575" s="1">
        <f t="shared" si="8"/>
        <v>12</v>
      </c>
    </row>
    <row r="576" spans="1:31" s="31" customFormat="1" x14ac:dyDescent="0.15">
      <c r="A576" s="31">
        <f>主动技能!B579</f>
        <v>10100213</v>
      </c>
      <c r="B576" s="4" t="str">
        <f>主动技能!H579</f>
        <v>回春术</v>
      </c>
      <c r="C576" s="4" t="str">
        <f>主动技能!I579</f>
        <v>对我方随机3个单体回复10%（+21656）点生命值。</v>
      </c>
      <c r="D576" s="4">
        <f>VLOOKUP(主动技能!J579,对应表!F:G,2,FALSE)</f>
        <v>2</v>
      </c>
      <c r="E576" s="4">
        <f>VLOOKUP(主动技能!K579,对应表!J:K,2,FALSE)</f>
        <v>3</v>
      </c>
      <c r="F576" s="4">
        <f>VLOOKUP(主动技能!L579,对应表!N:O,2,FALSE)</f>
        <v>1</v>
      </c>
      <c r="G576" s="4">
        <f>IF(主动技能!M579="必中",2,1)</f>
        <v>2</v>
      </c>
      <c r="H576" s="4">
        <f>主动技能!N579</f>
        <v>100</v>
      </c>
      <c r="I576" s="4">
        <f>主动技能!O579</f>
        <v>0</v>
      </c>
      <c r="J576" s="31" t="str">
        <f>主动技能!P579</f>
        <v>||eff_huichunshu|</v>
      </c>
      <c r="K576" s="31">
        <f>主动技能!Q579</f>
        <v>2</v>
      </c>
      <c r="L576" s="31">
        <f>主动技能!R579</f>
        <v>0</v>
      </c>
      <c r="M576" s="31">
        <f>主动技能!S579</f>
        <v>0</v>
      </c>
      <c r="N576" s="31" t="str">
        <f>IF(主动技能!T579="","",主动技能!T579)</f>
        <v>100042:100:3:3</v>
      </c>
      <c r="O576" s="31" t="str">
        <f>IF(主动技能!U579="","",主动技能!U579)</f>
        <v/>
      </c>
      <c r="P576" s="31" t="str">
        <f>IF(主动技能!V579="","",主动技能!V579)</f>
        <v>skill_11</v>
      </c>
      <c r="Q576" s="31" t="str">
        <f>IF(主动技能!W579="","")</f>
        <v/>
      </c>
      <c r="R576" s="31" t="str">
        <f>IF(主动技能!X579="","")</f>
        <v/>
      </c>
      <c r="S576" s="31">
        <f>主动技能!Y579</f>
        <v>0</v>
      </c>
      <c r="T576" s="31" t="str">
        <f>主动技能!Z579</f>
        <v/>
      </c>
      <c r="U576" s="31" t="str">
        <f>主动技能!AB579</f>
        <v/>
      </c>
      <c r="V576" s="31">
        <f>主动技能!AC579</f>
        <v>0</v>
      </c>
      <c r="W576" s="31">
        <f>主动技能!AD579</f>
        <v>0</v>
      </c>
      <c r="X576" s="31">
        <f>主动技能!AE579</f>
        <v>1</v>
      </c>
      <c r="Y576" s="31">
        <f>主动技能!AF579</f>
        <v>1</v>
      </c>
      <c r="Z576" s="31">
        <f>主动技能!AG579</f>
        <v>1</v>
      </c>
      <c r="AA576" s="31" t="str">
        <f>主动技能!AH579</f>
        <v>attackex</v>
      </c>
      <c r="AB576" s="31" t="str">
        <f>IF(主动技能!AI579="","")</f>
        <v/>
      </c>
      <c r="AC576" s="31">
        <f>主动技能!AJ579</f>
        <v>13</v>
      </c>
      <c r="AD576" s="31">
        <f>主动技能!BF579</f>
        <v>101002</v>
      </c>
      <c r="AE576" s="1">
        <f t="shared" si="8"/>
        <v>13</v>
      </c>
    </row>
    <row r="577" spans="1:31" s="31" customFormat="1" x14ac:dyDescent="0.15">
      <c r="A577" s="31">
        <f>主动技能!B580</f>
        <v>10100214</v>
      </c>
      <c r="B577" s="4" t="str">
        <f>主动技能!H580</f>
        <v>回春术</v>
      </c>
      <c r="C577" s="4" t="str">
        <f>主动技能!I580</f>
        <v>对我方随机3个单体回复10%（+30725）点生命值。</v>
      </c>
      <c r="D577" s="4">
        <f>VLOOKUP(主动技能!J580,对应表!F:G,2,FALSE)</f>
        <v>2</v>
      </c>
      <c r="E577" s="4">
        <f>VLOOKUP(主动技能!K580,对应表!J:K,2,FALSE)</f>
        <v>3</v>
      </c>
      <c r="F577" s="4">
        <f>VLOOKUP(主动技能!L580,对应表!N:O,2,FALSE)</f>
        <v>1</v>
      </c>
      <c r="G577" s="4">
        <f>IF(主动技能!M580="必中",2,1)</f>
        <v>2</v>
      </c>
      <c r="H577" s="4">
        <f>主动技能!N580</f>
        <v>100</v>
      </c>
      <c r="I577" s="4">
        <f>主动技能!O580</f>
        <v>0</v>
      </c>
      <c r="J577" s="31" t="str">
        <f>主动技能!P580</f>
        <v>||eff_huichunshu|</v>
      </c>
      <c r="K577" s="31">
        <f>主动技能!Q580</f>
        <v>2</v>
      </c>
      <c r="L577" s="31">
        <f>主动技能!R580</f>
        <v>0</v>
      </c>
      <c r="M577" s="31">
        <f>主动技能!S580</f>
        <v>0</v>
      </c>
      <c r="N577" s="31" t="str">
        <f>IF(主动技能!T580="","",主动技能!T580)</f>
        <v>100043:100:3:3</v>
      </c>
      <c r="O577" s="31" t="str">
        <f>IF(主动技能!U580="","",主动技能!U580)</f>
        <v/>
      </c>
      <c r="P577" s="31" t="str">
        <f>IF(主动技能!V580="","",主动技能!V580)</f>
        <v>skill_11</v>
      </c>
      <c r="Q577" s="31" t="str">
        <f>IF(主动技能!W580="","")</f>
        <v/>
      </c>
      <c r="R577" s="31" t="str">
        <f>IF(主动技能!X580="","")</f>
        <v/>
      </c>
      <c r="S577" s="31">
        <f>主动技能!Y580</f>
        <v>0</v>
      </c>
      <c r="T577" s="31" t="str">
        <f>主动技能!Z580</f>
        <v/>
      </c>
      <c r="U577" s="31" t="str">
        <f>主动技能!AB580</f>
        <v/>
      </c>
      <c r="V577" s="31">
        <f>主动技能!AC580</f>
        <v>0</v>
      </c>
      <c r="W577" s="31">
        <f>主动技能!AD580</f>
        <v>0</v>
      </c>
      <c r="X577" s="31">
        <f>主动技能!AE580</f>
        <v>1</v>
      </c>
      <c r="Y577" s="31">
        <f>主动技能!AF580</f>
        <v>1</v>
      </c>
      <c r="Z577" s="31">
        <f>主动技能!AG580</f>
        <v>1</v>
      </c>
      <c r="AA577" s="31" t="str">
        <f>主动技能!AH580</f>
        <v>attackex</v>
      </c>
      <c r="AB577" s="31" t="str">
        <f>IF(主动技能!AI580="","")</f>
        <v/>
      </c>
      <c r="AC577" s="31">
        <f>主动技能!AJ580</f>
        <v>14</v>
      </c>
      <c r="AD577" s="31">
        <f>主动技能!BF580</f>
        <v>101002</v>
      </c>
      <c r="AE577" s="1">
        <f t="shared" si="8"/>
        <v>14</v>
      </c>
    </row>
    <row r="578" spans="1:31" s="31" customFormat="1" x14ac:dyDescent="0.15">
      <c r="A578" s="31">
        <f>主动技能!B581</f>
        <v>10100215</v>
      </c>
      <c r="B578" s="4" t="str">
        <f>主动技能!H581</f>
        <v>回春术</v>
      </c>
      <c r="C578" s="4" t="str">
        <f>主动技能!I581</f>
        <v>对我方随机3个单体回复10%（+43562）点生命值。</v>
      </c>
      <c r="D578" s="4">
        <f>VLOOKUP(主动技能!J581,对应表!F:G,2,FALSE)</f>
        <v>2</v>
      </c>
      <c r="E578" s="4">
        <f>VLOOKUP(主动技能!K581,对应表!J:K,2,FALSE)</f>
        <v>3</v>
      </c>
      <c r="F578" s="4">
        <f>VLOOKUP(主动技能!L581,对应表!N:O,2,FALSE)</f>
        <v>1</v>
      </c>
      <c r="G578" s="4">
        <f>IF(主动技能!M581="必中",2,1)</f>
        <v>2</v>
      </c>
      <c r="H578" s="4">
        <f>主动技能!N581</f>
        <v>100</v>
      </c>
      <c r="I578" s="4">
        <f>主动技能!O581</f>
        <v>0</v>
      </c>
      <c r="J578" s="31" t="str">
        <f>主动技能!P581</f>
        <v>||eff_huichunshu|</v>
      </c>
      <c r="K578" s="31">
        <f>主动技能!Q581</f>
        <v>2</v>
      </c>
      <c r="L578" s="31">
        <f>主动技能!R581</f>
        <v>0</v>
      </c>
      <c r="M578" s="31">
        <f>主动技能!S581</f>
        <v>0</v>
      </c>
      <c r="N578" s="31" t="str">
        <f>IF(主动技能!T581="","",主动技能!T581)</f>
        <v>100044:100:3:3</v>
      </c>
      <c r="O578" s="31" t="str">
        <f>IF(主动技能!U581="","",主动技能!U581)</f>
        <v/>
      </c>
      <c r="P578" s="31" t="str">
        <f>IF(主动技能!V581="","",主动技能!V581)</f>
        <v>skill_11</v>
      </c>
      <c r="Q578" s="31" t="str">
        <f>IF(主动技能!W581="","")</f>
        <v/>
      </c>
      <c r="R578" s="31" t="str">
        <f>IF(主动技能!X581="","")</f>
        <v/>
      </c>
      <c r="S578" s="31">
        <f>主动技能!Y581</f>
        <v>0</v>
      </c>
      <c r="T578" s="31" t="str">
        <f>主动技能!Z581</f>
        <v/>
      </c>
      <c r="U578" s="31" t="str">
        <f>主动技能!AB581</f>
        <v/>
      </c>
      <c r="V578" s="31">
        <f>主动技能!AC581</f>
        <v>0</v>
      </c>
      <c r="W578" s="31">
        <f>主动技能!AD581</f>
        <v>0</v>
      </c>
      <c r="X578" s="31">
        <f>主动技能!AE581</f>
        <v>1</v>
      </c>
      <c r="Y578" s="31">
        <f>主动技能!AF581</f>
        <v>1</v>
      </c>
      <c r="Z578" s="31">
        <f>主动技能!AG581</f>
        <v>1</v>
      </c>
      <c r="AA578" s="31" t="str">
        <f>主动技能!AH581</f>
        <v>attackex</v>
      </c>
      <c r="AB578" s="31" t="str">
        <f>IF(主动技能!AI581="","")</f>
        <v/>
      </c>
      <c r="AC578" s="31">
        <f>主动技能!AJ581</f>
        <v>15</v>
      </c>
      <c r="AD578" s="31">
        <f>主动技能!BF581</f>
        <v>101002</v>
      </c>
      <c r="AE578" s="1">
        <f t="shared" si="8"/>
        <v>15</v>
      </c>
    </row>
    <row r="579" spans="1:31" s="31" customFormat="1" x14ac:dyDescent="0.15">
      <c r="A579" s="31">
        <f>主动技能!B582</f>
        <v>10100216</v>
      </c>
      <c r="B579" s="4" t="str">
        <f>主动技能!H582</f>
        <v>回春术</v>
      </c>
      <c r="C579" s="4" t="str">
        <f>主动技能!I582</f>
        <v>对我方随机3个单体回复10%（+61737）点生命值。</v>
      </c>
      <c r="D579" s="4">
        <f>VLOOKUP(主动技能!J582,对应表!F:G,2,FALSE)</f>
        <v>2</v>
      </c>
      <c r="E579" s="4">
        <f>VLOOKUP(主动技能!K582,对应表!J:K,2,FALSE)</f>
        <v>3</v>
      </c>
      <c r="F579" s="4">
        <f>VLOOKUP(主动技能!L582,对应表!N:O,2,FALSE)</f>
        <v>1</v>
      </c>
      <c r="G579" s="4">
        <f>IF(主动技能!M582="必中",2,1)</f>
        <v>2</v>
      </c>
      <c r="H579" s="4">
        <f>主动技能!N582</f>
        <v>100</v>
      </c>
      <c r="I579" s="4">
        <f>主动技能!O582</f>
        <v>0</v>
      </c>
      <c r="J579" s="31" t="str">
        <f>主动技能!P582</f>
        <v>||eff_huichunshu|</v>
      </c>
      <c r="K579" s="31">
        <f>主动技能!Q582</f>
        <v>2</v>
      </c>
      <c r="L579" s="31">
        <f>主动技能!R582</f>
        <v>0</v>
      </c>
      <c r="M579" s="31">
        <f>主动技能!S582</f>
        <v>0</v>
      </c>
      <c r="N579" s="31" t="str">
        <f>IF(主动技能!T582="","",主动技能!T582)</f>
        <v>100045:100:3:3</v>
      </c>
      <c r="O579" s="31" t="str">
        <f>IF(主动技能!U582="","",主动技能!U582)</f>
        <v/>
      </c>
      <c r="P579" s="31" t="str">
        <f>IF(主动技能!V582="","",主动技能!V582)</f>
        <v>skill_11</v>
      </c>
      <c r="Q579" s="31" t="str">
        <f>IF(主动技能!W582="","")</f>
        <v/>
      </c>
      <c r="R579" s="31" t="str">
        <f>IF(主动技能!X582="","")</f>
        <v/>
      </c>
      <c r="S579" s="31">
        <f>主动技能!Y582</f>
        <v>0</v>
      </c>
      <c r="T579" s="31" t="str">
        <f>主动技能!Z582</f>
        <v/>
      </c>
      <c r="U579" s="31" t="str">
        <f>主动技能!AB582</f>
        <v/>
      </c>
      <c r="V579" s="31">
        <f>主动技能!AC582</f>
        <v>0</v>
      </c>
      <c r="W579" s="31">
        <f>主动技能!AD582</f>
        <v>0</v>
      </c>
      <c r="X579" s="31">
        <f>主动技能!AE582</f>
        <v>1</v>
      </c>
      <c r="Y579" s="31">
        <f>主动技能!AF582</f>
        <v>1</v>
      </c>
      <c r="Z579" s="31">
        <f>主动技能!AG582</f>
        <v>1</v>
      </c>
      <c r="AA579" s="31" t="str">
        <f>主动技能!AH582</f>
        <v>attackex</v>
      </c>
      <c r="AB579" s="31" t="str">
        <f>IF(主动技能!AI582="","")</f>
        <v/>
      </c>
      <c r="AC579" s="31">
        <f>主动技能!AJ582</f>
        <v>16</v>
      </c>
      <c r="AD579" s="31">
        <f>主动技能!BF582</f>
        <v>101002</v>
      </c>
      <c r="AE579" s="1">
        <f t="shared" si="8"/>
        <v>16</v>
      </c>
    </row>
    <row r="580" spans="1:31" s="31" customFormat="1" x14ac:dyDescent="0.15">
      <c r="A580" s="31">
        <f>主动技能!B583</f>
        <v>10100217</v>
      </c>
      <c r="B580" s="4" t="str">
        <f>主动技能!H583</f>
        <v>回春术</v>
      </c>
      <c r="C580" s="4" t="str">
        <f>主动技能!I583</f>
        <v>对我方随机3个单体回复10%（+87466）点生命值。</v>
      </c>
      <c r="D580" s="4">
        <f>VLOOKUP(主动技能!J583,对应表!F:G,2,FALSE)</f>
        <v>2</v>
      </c>
      <c r="E580" s="4">
        <f>VLOOKUP(主动技能!K583,对应表!J:K,2,FALSE)</f>
        <v>3</v>
      </c>
      <c r="F580" s="4">
        <f>VLOOKUP(主动技能!L583,对应表!N:O,2,FALSE)</f>
        <v>1</v>
      </c>
      <c r="G580" s="4">
        <f>IF(主动技能!M583="必中",2,1)</f>
        <v>2</v>
      </c>
      <c r="H580" s="4">
        <f>主动技能!N583</f>
        <v>100</v>
      </c>
      <c r="I580" s="4">
        <f>主动技能!O583</f>
        <v>0</v>
      </c>
      <c r="J580" s="31" t="str">
        <f>主动技能!P583</f>
        <v>||eff_huichunshu|</v>
      </c>
      <c r="K580" s="31">
        <f>主动技能!Q583</f>
        <v>2</v>
      </c>
      <c r="L580" s="31">
        <f>主动技能!R583</f>
        <v>0</v>
      </c>
      <c r="M580" s="31">
        <f>主动技能!S583</f>
        <v>0</v>
      </c>
      <c r="N580" s="31" t="str">
        <f>IF(主动技能!T583="","",主动技能!T583)</f>
        <v>100046:100:3:3</v>
      </c>
      <c r="O580" s="31" t="str">
        <f>IF(主动技能!U583="","",主动技能!U583)</f>
        <v/>
      </c>
      <c r="P580" s="31" t="str">
        <f>IF(主动技能!V583="","",主动技能!V583)</f>
        <v>skill_11</v>
      </c>
      <c r="Q580" s="31" t="str">
        <f>IF(主动技能!W583="","")</f>
        <v/>
      </c>
      <c r="R580" s="31" t="str">
        <f>IF(主动技能!X583="","")</f>
        <v/>
      </c>
      <c r="S580" s="31">
        <f>主动技能!Y583</f>
        <v>0</v>
      </c>
      <c r="T580" s="31" t="str">
        <f>主动技能!Z583</f>
        <v/>
      </c>
      <c r="U580" s="31" t="str">
        <f>主动技能!AB583</f>
        <v/>
      </c>
      <c r="V580" s="31">
        <f>主动技能!AC583</f>
        <v>0</v>
      </c>
      <c r="W580" s="31">
        <f>主动技能!AD583</f>
        <v>0</v>
      </c>
      <c r="X580" s="31">
        <f>主动技能!AE583</f>
        <v>1</v>
      </c>
      <c r="Y580" s="31">
        <f>主动技能!AF583</f>
        <v>1</v>
      </c>
      <c r="Z580" s="31">
        <f>主动技能!AG583</f>
        <v>1</v>
      </c>
      <c r="AA580" s="31" t="str">
        <f>主动技能!AH583</f>
        <v>attackex</v>
      </c>
      <c r="AB580" s="31" t="str">
        <f>IF(主动技能!AI583="","")</f>
        <v/>
      </c>
      <c r="AC580" s="31">
        <f>主动技能!AJ583</f>
        <v>17</v>
      </c>
      <c r="AD580" s="31">
        <f>主动技能!BF583</f>
        <v>101002</v>
      </c>
      <c r="AE580" s="1">
        <f t="shared" si="8"/>
        <v>17</v>
      </c>
    </row>
    <row r="581" spans="1:31" s="31" customFormat="1" x14ac:dyDescent="0.15">
      <c r="A581" s="31">
        <f>主动技能!B584</f>
        <v>10100218</v>
      </c>
      <c r="B581" s="4" t="str">
        <f>主动技能!H584</f>
        <v>回春术</v>
      </c>
      <c r="C581" s="4" t="str">
        <f>主动技能!I584</f>
        <v>对我方随机3个单体回复10%（+123892）点生命值。</v>
      </c>
      <c r="D581" s="4">
        <f>VLOOKUP(主动技能!J584,对应表!F:G,2,FALSE)</f>
        <v>2</v>
      </c>
      <c r="E581" s="4">
        <f>VLOOKUP(主动技能!K584,对应表!J:K,2,FALSE)</f>
        <v>3</v>
      </c>
      <c r="F581" s="4">
        <f>VLOOKUP(主动技能!L584,对应表!N:O,2,FALSE)</f>
        <v>1</v>
      </c>
      <c r="G581" s="4">
        <f>IF(主动技能!M584="必中",2,1)</f>
        <v>2</v>
      </c>
      <c r="H581" s="4">
        <f>主动技能!N584</f>
        <v>100</v>
      </c>
      <c r="I581" s="4">
        <f>主动技能!O584</f>
        <v>0</v>
      </c>
      <c r="J581" s="31" t="str">
        <f>主动技能!P584</f>
        <v>||eff_huichunshu|</v>
      </c>
      <c r="K581" s="31">
        <f>主动技能!Q584</f>
        <v>2</v>
      </c>
      <c r="L581" s="31">
        <f>主动技能!R584</f>
        <v>0</v>
      </c>
      <c r="M581" s="31">
        <f>主动技能!S584</f>
        <v>0</v>
      </c>
      <c r="N581" s="31" t="str">
        <f>IF(主动技能!T584="","",主动技能!T584)</f>
        <v>100047:100:3:3</v>
      </c>
      <c r="O581" s="31" t="str">
        <f>IF(主动技能!U584="","",主动技能!U584)</f>
        <v/>
      </c>
      <c r="P581" s="31" t="str">
        <f>IF(主动技能!V584="","",主动技能!V584)</f>
        <v>skill_11</v>
      </c>
      <c r="Q581" s="31" t="str">
        <f>IF(主动技能!W584="","")</f>
        <v/>
      </c>
      <c r="R581" s="31" t="str">
        <f>IF(主动技能!X584="","")</f>
        <v/>
      </c>
      <c r="S581" s="31">
        <f>主动技能!Y584</f>
        <v>0</v>
      </c>
      <c r="T581" s="31" t="str">
        <f>主动技能!Z584</f>
        <v/>
      </c>
      <c r="U581" s="31" t="str">
        <f>主动技能!AB584</f>
        <v/>
      </c>
      <c r="V581" s="31">
        <f>主动技能!AC584</f>
        <v>0</v>
      </c>
      <c r="W581" s="31">
        <f>主动技能!AD584</f>
        <v>0</v>
      </c>
      <c r="X581" s="31">
        <f>主动技能!AE584</f>
        <v>1</v>
      </c>
      <c r="Y581" s="31">
        <f>主动技能!AF584</f>
        <v>1</v>
      </c>
      <c r="Z581" s="31">
        <f>主动技能!AG584</f>
        <v>1</v>
      </c>
      <c r="AA581" s="31" t="str">
        <f>主动技能!AH584</f>
        <v>attackex</v>
      </c>
      <c r="AB581" s="31" t="str">
        <f>IF(主动技能!AI584="","")</f>
        <v/>
      </c>
      <c r="AC581" s="31">
        <f>主动技能!AJ584</f>
        <v>18</v>
      </c>
      <c r="AD581" s="31">
        <f>主动技能!BF584</f>
        <v>101002</v>
      </c>
      <c r="AE581" s="1">
        <f t="shared" ref="AE581:AE644" si="9">AC581</f>
        <v>18</v>
      </c>
    </row>
    <row r="582" spans="1:31" s="31" customFormat="1" x14ac:dyDescent="0.15">
      <c r="A582" s="31">
        <f>主动技能!B585</f>
        <v>10100219</v>
      </c>
      <c r="B582" s="4" t="str">
        <f>主动技能!H585</f>
        <v>回春术</v>
      </c>
      <c r="C582" s="4" t="str">
        <f>主动技能!I585</f>
        <v>对我方随机3个单体回复10%（+175461）点生命值。</v>
      </c>
      <c r="D582" s="4">
        <f>VLOOKUP(主动技能!J585,对应表!F:G,2,FALSE)</f>
        <v>2</v>
      </c>
      <c r="E582" s="4">
        <f>VLOOKUP(主动技能!K585,对应表!J:K,2,FALSE)</f>
        <v>3</v>
      </c>
      <c r="F582" s="4">
        <f>VLOOKUP(主动技能!L585,对应表!N:O,2,FALSE)</f>
        <v>1</v>
      </c>
      <c r="G582" s="4">
        <f>IF(主动技能!M585="必中",2,1)</f>
        <v>2</v>
      </c>
      <c r="H582" s="4">
        <f>主动技能!N585</f>
        <v>100</v>
      </c>
      <c r="I582" s="4">
        <f>主动技能!O585</f>
        <v>0</v>
      </c>
      <c r="J582" s="31" t="str">
        <f>主动技能!P585</f>
        <v>||eff_huichunshu|</v>
      </c>
      <c r="K582" s="31">
        <f>主动技能!Q585</f>
        <v>2</v>
      </c>
      <c r="L582" s="31">
        <f>主动技能!R585</f>
        <v>0</v>
      </c>
      <c r="M582" s="31">
        <f>主动技能!S585</f>
        <v>0</v>
      </c>
      <c r="N582" s="31" t="str">
        <f>IF(主动技能!T585="","",主动技能!T585)</f>
        <v>100048:100:3:3</v>
      </c>
      <c r="O582" s="31" t="str">
        <f>IF(主动技能!U585="","",主动技能!U585)</f>
        <v/>
      </c>
      <c r="P582" s="31" t="str">
        <f>IF(主动技能!V585="","",主动技能!V585)</f>
        <v>skill_11</v>
      </c>
      <c r="Q582" s="31" t="str">
        <f>IF(主动技能!W585="","")</f>
        <v/>
      </c>
      <c r="R582" s="31" t="str">
        <f>IF(主动技能!X585="","")</f>
        <v/>
      </c>
      <c r="S582" s="31">
        <f>主动技能!Y585</f>
        <v>0</v>
      </c>
      <c r="T582" s="31" t="str">
        <f>主动技能!Z585</f>
        <v/>
      </c>
      <c r="U582" s="31" t="str">
        <f>主动技能!AB585</f>
        <v/>
      </c>
      <c r="V582" s="31">
        <f>主动技能!AC585</f>
        <v>0</v>
      </c>
      <c r="W582" s="31">
        <f>主动技能!AD585</f>
        <v>0</v>
      </c>
      <c r="X582" s="31">
        <f>主动技能!AE585</f>
        <v>1</v>
      </c>
      <c r="Y582" s="31">
        <f>主动技能!AF585</f>
        <v>1</v>
      </c>
      <c r="Z582" s="31">
        <f>主动技能!AG585</f>
        <v>1</v>
      </c>
      <c r="AA582" s="31" t="str">
        <f>主动技能!AH585</f>
        <v>attackex</v>
      </c>
      <c r="AB582" s="31" t="str">
        <f>IF(主动技能!AI585="","")</f>
        <v/>
      </c>
      <c r="AC582" s="31">
        <f>主动技能!AJ585</f>
        <v>19</v>
      </c>
      <c r="AD582" s="31">
        <f>主动技能!BF585</f>
        <v>101002</v>
      </c>
      <c r="AE582" s="1">
        <f t="shared" si="9"/>
        <v>19</v>
      </c>
    </row>
    <row r="583" spans="1:31" s="31" customFormat="1" x14ac:dyDescent="0.15">
      <c r="A583" s="31">
        <f>主动技能!B586</f>
        <v>10100220</v>
      </c>
      <c r="B583" s="4" t="str">
        <f>主动技能!H586</f>
        <v>回春术</v>
      </c>
      <c r="C583" s="4" t="str">
        <f>主动技能!I586</f>
        <v>对我方随机3个单体回复10%（+248467）点生命值。</v>
      </c>
      <c r="D583" s="4">
        <f>VLOOKUP(主动技能!J586,对应表!F:G,2,FALSE)</f>
        <v>2</v>
      </c>
      <c r="E583" s="4">
        <f>VLOOKUP(主动技能!K586,对应表!J:K,2,FALSE)</f>
        <v>3</v>
      </c>
      <c r="F583" s="4">
        <f>VLOOKUP(主动技能!L586,对应表!N:O,2,FALSE)</f>
        <v>1</v>
      </c>
      <c r="G583" s="4">
        <f>IF(主动技能!M586="必中",2,1)</f>
        <v>2</v>
      </c>
      <c r="H583" s="4">
        <f>主动技能!N586</f>
        <v>100</v>
      </c>
      <c r="I583" s="4">
        <f>主动技能!O586</f>
        <v>0</v>
      </c>
      <c r="J583" s="31" t="str">
        <f>主动技能!P586</f>
        <v>||eff_huichunshu|</v>
      </c>
      <c r="K583" s="31">
        <f>主动技能!Q586</f>
        <v>2</v>
      </c>
      <c r="L583" s="31">
        <f>主动技能!R586</f>
        <v>0</v>
      </c>
      <c r="M583" s="31">
        <f>主动技能!S586</f>
        <v>0</v>
      </c>
      <c r="N583" s="31" t="str">
        <f>IF(主动技能!T586="","",主动技能!T586)</f>
        <v>100049:100:3:3</v>
      </c>
      <c r="O583" s="31" t="str">
        <f>IF(主动技能!U586="","",主动技能!U586)</f>
        <v/>
      </c>
      <c r="P583" s="31" t="str">
        <f>IF(主动技能!V586="","",主动技能!V586)</f>
        <v>skill_11</v>
      </c>
      <c r="Q583" s="31" t="str">
        <f>IF(主动技能!W586="","")</f>
        <v/>
      </c>
      <c r="R583" s="31" t="str">
        <f>IF(主动技能!X586="","")</f>
        <v/>
      </c>
      <c r="S583" s="31">
        <f>主动技能!Y586</f>
        <v>0</v>
      </c>
      <c r="T583" s="31" t="str">
        <f>主动技能!Z586</f>
        <v/>
      </c>
      <c r="U583" s="31" t="str">
        <f>主动技能!AB586</f>
        <v/>
      </c>
      <c r="V583" s="31">
        <f>主动技能!AC586</f>
        <v>0</v>
      </c>
      <c r="W583" s="31">
        <f>主动技能!AD586</f>
        <v>0</v>
      </c>
      <c r="X583" s="31">
        <f>主动技能!AE586</f>
        <v>1</v>
      </c>
      <c r="Y583" s="31">
        <f>主动技能!AF586</f>
        <v>1</v>
      </c>
      <c r="Z583" s="31">
        <f>主动技能!AG586</f>
        <v>1</v>
      </c>
      <c r="AA583" s="31" t="str">
        <f>主动技能!AH586</f>
        <v>attackex</v>
      </c>
      <c r="AB583" s="31" t="str">
        <f>IF(主动技能!AI586="","")</f>
        <v/>
      </c>
      <c r="AC583" s="31">
        <f>主动技能!AJ586</f>
        <v>20</v>
      </c>
      <c r="AD583" s="31">
        <f>主动技能!BF586</f>
        <v>101002</v>
      </c>
      <c r="AE583" s="1">
        <f t="shared" si="9"/>
        <v>20</v>
      </c>
    </row>
    <row r="584" spans="1:31" s="31" customFormat="1" x14ac:dyDescent="0.15">
      <c r="A584" s="31">
        <f>主动技能!B587</f>
        <v>10100301</v>
      </c>
      <c r="B584" s="4" t="str">
        <f>主动技能!H587</f>
        <v>诅咒</v>
      </c>
      <c r="C584" s="4" t="str">
        <f>主动技能!I587</f>
        <v>对敌方全体攻击，造成125%攻击力（+276）点伤害。附带中毒.</v>
      </c>
      <c r="D584" s="4">
        <f>VLOOKUP(主动技能!J587,对应表!F:G,2,FALSE)</f>
        <v>1</v>
      </c>
      <c r="E584" s="4">
        <f>VLOOKUP(主动技能!K587,对应表!J:K,2,FALSE)</f>
        <v>1</v>
      </c>
      <c r="F584" s="4">
        <f>VLOOKUP(主动技能!L587,对应表!N:O,2,FALSE)</f>
        <v>9</v>
      </c>
      <c r="G584" s="4">
        <f>IF(主动技能!M587="必中",2,1)</f>
        <v>1</v>
      </c>
      <c r="H584" s="4">
        <f>主动技能!N587</f>
        <v>100</v>
      </c>
      <c r="I584" s="4">
        <f>主动技能!O587</f>
        <v>100</v>
      </c>
      <c r="J584" s="31" t="str">
        <f>主动技能!P587</f>
        <v>||eff_zuzhou|</v>
      </c>
      <c r="K584" s="31">
        <f>主动技能!Q587</f>
        <v>3</v>
      </c>
      <c r="L584" s="31">
        <f>主动技能!R587</f>
        <v>0</v>
      </c>
      <c r="M584" s="31">
        <f>主动技能!S587</f>
        <v>0</v>
      </c>
      <c r="N584" s="31" t="str">
        <f>IF(主动技能!T587="","",主动技能!T587)</f>
        <v>100005:100:2:0</v>
      </c>
      <c r="O584" s="31" t="str">
        <f>IF(主动技能!U587="","",主动技能!U587)</f>
        <v/>
      </c>
      <c r="P584" s="31" t="str">
        <f>IF(主动技能!V587="","",主动技能!V587)</f>
        <v>skill_24</v>
      </c>
      <c r="Q584" s="31" t="str">
        <f>IF(主动技能!W587="","")</f>
        <v/>
      </c>
      <c r="R584" s="31" t="str">
        <f>IF(主动技能!X587="","")</f>
        <v/>
      </c>
      <c r="S584" s="31">
        <f>主动技能!Y587</f>
        <v>0</v>
      </c>
      <c r="T584" s="31">
        <f>主动技能!Z587</f>
        <v>125</v>
      </c>
      <c r="U584" s="31">
        <f>主动技能!AB587</f>
        <v>276</v>
      </c>
      <c r="V584" s="31">
        <f>主动技能!AC587</f>
        <v>0</v>
      </c>
      <c r="W584" s="31">
        <f>主动技能!AD587</f>
        <v>0</v>
      </c>
      <c r="X584" s="31">
        <f>主动技能!AE587</f>
        <v>1</v>
      </c>
      <c r="Y584" s="31">
        <f>主动技能!AF587</f>
        <v>2</v>
      </c>
      <c r="Z584" s="31">
        <f>主动技能!AG587</f>
        <v>2</v>
      </c>
      <c r="AA584" s="31" t="str">
        <f>主动技能!AH587</f>
        <v>attackex</v>
      </c>
      <c r="AB584" s="31" t="str">
        <f>IF(主动技能!AI587="","")</f>
        <v/>
      </c>
      <c r="AC584" s="31">
        <f>主动技能!AJ587</f>
        <v>1</v>
      </c>
      <c r="AD584" s="31">
        <f>主动技能!BF587</f>
        <v>101003</v>
      </c>
      <c r="AE584" s="1">
        <f t="shared" si="9"/>
        <v>1</v>
      </c>
    </row>
    <row r="585" spans="1:31" s="31" customFormat="1" x14ac:dyDescent="0.15">
      <c r="A585" s="31">
        <f>主动技能!B588</f>
        <v>10100302</v>
      </c>
      <c r="B585" s="4" t="str">
        <f>主动技能!H588</f>
        <v>诅咒</v>
      </c>
      <c r="C585" s="4" t="str">
        <f>主动技能!I588</f>
        <v>对敌方全体攻击，造成125%攻击力（+305）点伤害。附带中毒.</v>
      </c>
      <c r="D585" s="4">
        <f>VLOOKUP(主动技能!J588,对应表!F:G,2,FALSE)</f>
        <v>1</v>
      </c>
      <c r="E585" s="4">
        <f>VLOOKUP(主动技能!K588,对应表!J:K,2,FALSE)</f>
        <v>1</v>
      </c>
      <c r="F585" s="4">
        <f>VLOOKUP(主动技能!L588,对应表!N:O,2,FALSE)</f>
        <v>9</v>
      </c>
      <c r="G585" s="4">
        <f>IF(主动技能!M588="必中",2,1)</f>
        <v>1</v>
      </c>
      <c r="H585" s="4">
        <f>主动技能!N588</f>
        <v>100</v>
      </c>
      <c r="I585" s="4">
        <f>主动技能!O588</f>
        <v>100</v>
      </c>
      <c r="J585" s="31" t="str">
        <f>主动技能!P588</f>
        <v>||eff_zuzhou|</v>
      </c>
      <c r="K585" s="31">
        <f>主动技能!Q588</f>
        <v>3</v>
      </c>
      <c r="L585" s="31">
        <f>主动技能!R588</f>
        <v>0</v>
      </c>
      <c r="M585" s="31">
        <f>主动技能!S588</f>
        <v>0</v>
      </c>
      <c r="N585" s="31" t="str">
        <f>IF(主动技能!T588="","",主动技能!T588)</f>
        <v>100005:100:2:0</v>
      </c>
      <c r="O585" s="31" t="str">
        <f>IF(主动技能!U588="","",主动技能!U588)</f>
        <v/>
      </c>
      <c r="P585" s="31" t="str">
        <f>IF(主动技能!V588="","",主动技能!V588)</f>
        <v>skill_24</v>
      </c>
      <c r="Q585" s="31" t="str">
        <f>IF(主动技能!W588="","")</f>
        <v/>
      </c>
      <c r="R585" s="31" t="str">
        <f>IF(主动技能!X588="","")</f>
        <v/>
      </c>
      <c r="S585" s="31">
        <f>主动技能!Y588</f>
        <v>0</v>
      </c>
      <c r="T585" s="31">
        <f>主动技能!Z588</f>
        <v>125</v>
      </c>
      <c r="U585" s="31">
        <f>主动技能!AB588</f>
        <v>305</v>
      </c>
      <c r="V585" s="31">
        <f>主动技能!AC588</f>
        <v>0</v>
      </c>
      <c r="W585" s="31">
        <f>主动技能!AD588</f>
        <v>0</v>
      </c>
      <c r="X585" s="31">
        <f>主动技能!AE588</f>
        <v>1</v>
      </c>
      <c r="Y585" s="31">
        <f>主动技能!AF588</f>
        <v>2</v>
      </c>
      <c r="Z585" s="31">
        <f>主动技能!AG588</f>
        <v>2</v>
      </c>
      <c r="AA585" s="31" t="str">
        <f>主动技能!AH588</f>
        <v>attackex</v>
      </c>
      <c r="AB585" s="31" t="str">
        <f>IF(主动技能!AI588="","")</f>
        <v/>
      </c>
      <c r="AC585" s="31">
        <f>主动技能!AJ588</f>
        <v>2</v>
      </c>
      <c r="AD585" s="31">
        <f>主动技能!BF588</f>
        <v>101003</v>
      </c>
      <c r="AE585" s="1">
        <f t="shared" si="9"/>
        <v>2</v>
      </c>
    </row>
    <row r="586" spans="1:31" s="31" customFormat="1" x14ac:dyDescent="0.15">
      <c r="A586" s="31">
        <f>主动技能!B589</f>
        <v>10100303</v>
      </c>
      <c r="B586" s="4" t="str">
        <f>主动技能!H589</f>
        <v>诅咒</v>
      </c>
      <c r="C586" s="4" t="str">
        <f>主动技能!I589</f>
        <v>对敌方全体攻击，造成125%攻击力（+404）点伤害。附带中毒.</v>
      </c>
      <c r="D586" s="4">
        <f>VLOOKUP(主动技能!J589,对应表!F:G,2,FALSE)</f>
        <v>1</v>
      </c>
      <c r="E586" s="4">
        <f>VLOOKUP(主动技能!K589,对应表!J:K,2,FALSE)</f>
        <v>1</v>
      </c>
      <c r="F586" s="4">
        <f>VLOOKUP(主动技能!L589,对应表!N:O,2,FALSE)</f>
        <v>9</v>
      </c>
      <c r="G586" s="4">
        <f>IF(主动技能!M589="必中",2,1)</f>
        <v>1</v>
      </c>
      <c r="H586" s="4">
        <f>主动技能!N589</f>
        <v>100</v>
      </c>
      <c r="I586" s="4">
        <f>主动技能!O589</f>
        <v>100</v>
      </c>
      <c r="J586" s="31" t="str">
        <f>主动技能!P589</f>
        <v>||eff_zuzhou|</v>
      </c>
      <c r="K586" s="31">
        <f>主动技能!Q589</f>
        <v>3</v>
      </c>
      <c r="L586" s="31">
        <f>主动技能!R589</f>
        <v>0</v>
      </c>
      <c r="M586" s="31">
        <f>主动技能!S589</f>
        <v>0</v>
      </c>
      <c r="N586" s="31" t="str">
        <f>IF(主动技能!T589="","",主动技能!T589)</f>
        <v>100005:100:2:0</v>
      </c>
      <c r="O586" s="31" t="str">
        <f>IF(主动技能!U589="","",主动技能!U589)</f>
        <v/>
      </c>
      <c r="P586" s="31" t="str">
        <f>IF(主动技能!V589="","",主动技能!V589)</f>
        <v>skill_24</v>
      </c>
      <c r="Q586" s="31" t="str">
        <f>IF(主动技能!W589="","")</f>
        <v/>
      </c>
      <c r="R586" s="31" t="str">
        <f>IF(主动技能!X589="","")</f>
        <v/>
      </c>
      <c r="S586" s="31">
        <f>主动技能!Y589</f>
        <v>0</v>
      </c>
      <c r="T586" s="31">
        <f>主动技能!Z589</f>
        <v>125</v>
      </c>
      <c r="U586" s="31">
        <f>主动技能!AB589</f>
        <v>404</v>
      </c>
      <c r="V586" s="31">
        <f>主动技能!AC589</f>
        <v>0</v>
      </c>
      <c r="W586" s="31">
        <f>主动技能!AD589</f>
        <v>0</v>
      </c>
      <c r="X586" s="31">
        <f>主动技能!AE589</f>
        <v>1</v>
      </c>
      <c r="Y586" s="31">
        <f>主动技能!AF589</f>
        <v>2</v>
      </c>
      <c r="Z586" s="31">
        <f>主动技能!AG589</f>
        <v>2</v>
      </c>
      <c r="AA586" s="31" t="str">
        <f>主动技能!AH589</f>
        <v>attackex</v>
      </c>
      <c r="AB586" s="31" t="str">
        <f>IF(主动技能!AI589="","")</f>
        <v/>
      </c>
      <c r="AC586" s="31">
        <f>主动技能!AJ589</f>
        <v>3</v>
      </c>
      <c r="AD586" s="31">
        <f>主动技能!BF589</f>
        <v>101003</v>
      </c>
      <c r="AE586" s="1">
        <f t="shared" si="9"/>
        <v>3</v>
      </c>
    </row>
    <row r="587" spans="1:31" s="31" customFormat="1" x14ac:dyDescent="0.15">
      <c r="A587" s="31">
        <f>主动技能!B590</f>
        <v>10100304</v>
      </c>
      <c r="B587" s="4" t="str">
        <f>主动技能!H590</f>
        <v>诅咒</v>
      </c>
      <c r="C587" s="4" t="str">
        <f>主动技能!I590</f>
        <v>对敌方全体攻击，造成125%攻击力（+623）点伤害。附带中毒.</v>
      </c>
      <c r="D587" s="4">
        <f>VLOOKUP(主动技能!J590,对应表!F:G,2,FALSE)</f>
        <v>1</v>
      </c>
      <c r="E587" s="4">
        <f>VLOOKUP(主动技能!K590,对应表!J:K,2,FALSE)</f>
        <v>1</v>
      </c>
      <c r="F587" s="4">
        <f>VLOOKUP(主动技能!L590,对应表!N:O,2,FALSE)</f>
        <v>9</v>
      </c>
      <c r="G587" s="4">
        <f>IF(主动技能!M590="必中",2,1)</f>
        <v>1</v>
      </c>
      <c r="H587" s="4">
        <f>主动技能!N590</f>
        <v>100</v>
      </c>
      <c r="I587" s="4">
        <f>主动技能!O590</f>
        <v>100</v>
      </c>
      <c r="J587" s="31" t="str">
        <f>主动技能!P590</f>
        <v>||eff_zuzhou|</v>
      </c>
      <c r="K587" s="31">
        <f>主动技能!Q590</f>
        <v>3</v>
      </c>
      <c r="L587" s="31">
        <f>主动技能!R590</f>
        <v>0</v>
      </c>
      <c r="M587" s="31">
        <f>主动技能!S590</f>
        <v>0</v>
      </c>
      <c r="N587" s="31" t="str">
        <f>IF(主动技能!T590="","",主动技能!T590)</f>
        <v>100005:100:2:0</v>
      </c>
      <c r="O587" s="31" t="str">
        <f>IF(主动技能!U590="","",主动技能!U590)</f>
        <v/>
      </c>
      <c r="P587" s="31" t="str">
        <f>IF(主动技能!V590="","",主动技能!V590)</f>
        <v>skill_24</v>
      </c>
      <c r="Q587" s="31" t="str">
        <f>IF(主动技能!W590="","")</f>
        <v/>
      </c>
      <c r="R587" s="31" t="str">
        <f>IF(主动技能!X590="","")</f>
        <v/>
      </c>
      <c r="S587" s="31">
        <f>主动技能!Y590</f>
        <v>0</v>
      </c>
      <c r="T587" s="31">
        <f>主动技能!Z590</f>
        <v>125</v>
      </c>
      <c r="U587" s="31">
        <f>主动技能!AB590</f>
        <v>623</v>
      </c>
      <c r="V587" s="31">
        <f>主动技能!AC590</f>
        <v>0</v>
      </c>
      <c r="W587" s="31">
        <f>主动技能!AD590</f>
        <v>0</v>
      </c>
      <c r="X587" s="31">
        <f>主动技能!AE590</f>
        <v>1</v>
      </c>
      <c r="Y587" s="31">
        <f>主动技能!AF590</f>
        <v>2</v>
      </c>
      <c r="Z587" s="31">
        <f>主动技能!AG590</f>
        <v>2</v>
      </c>
      <c r="AA587" s="31" t="str">
        <f>主动技能!AH590</f>
        <v>attackex</v>
      </c>
      <c r="AB587" s="31" t="str">
        <f>IF(主动技能!AI590="","")</f>
        <v/>
      </c>
      <c r="AC587" s="31">
        <f>主动技能!AJ590</f>
        <v>4</v>
      </c>
      <c r="AD587" s="31">
        <f>主动技能!BF590</f>
        <v>101003</v>
      </c>
      <c r="AE587" s="1">
        <f t="shared" si="9"/>
        <v>4</v>
      </c>
    </row>
    <row r="588" spans="1:31" s="31" customFormat="1" x14ac:dyDescent="0.15">
      <c r="A588" s="31">
        <f>主动技能!B591</f>
        <v>10100305</v>
      </c>
      <c r="B588" s="4" t="str">
        <f>主动技能!H591</f>
        <v>诅咒</v>
      </c>
      <c r="C588" s="4" t="str">
        <f>主动技能!I591</f>
        <v>对敌方全体攻击，造成125%攻击力（+933）点伤害。附带中毒.</v>
      </c>
      <c r="D588" s="4">
        <f>VLOOKUP(主动技能!J591,对应表!F:G,2,FALSE)</f>
        <v>1</v>
      </c>
      <c r="E588" s="4">
        <f>VLOOKUP(主动技能!K591,对应表!J:K,2,FALSE)</f>
        <v>1</v>
      </c>
      <c r="F588" s="4">
        <f>VLOOKUP(主动技能!L591,对应表!N:O,2,FALSE)</f>
        <v>9</v>
      </c>
      <c r="G588" s="4">
        <f>IF(主动技能!M591="必中",2,1)</f>
        <v>1</v>
      </c>
      <c r="H588" s="4">
        <f>主动技能!N591</f>
        <v>100</v>
      </c>
      <c r="I588" s="4">
        <f>主动技能!O591</f>
        <v>100</v>
      </c>
      <c r="J588" s="31" t="str">
        <f>主动技能!P591</f>
        <v>||eff_zuzhou|</v>
      </c>
      <c r="K588" s="31">
        <f>主动技能!Q591</f>
        <v>3</v>
      </c>
      <c r="L588" s="31">
        <f>主动技能!R591</f>
        <v>0</v>
      </c>
      <c r="M588" s="31">
        <f>主动技能!S591</f>
        <v>0</v>
      </c>
      <c r="N588" s="31" t="str">
        <f>IF(主动技能!T591="","",主动技能!T591)</f>
        <v>100005:100:2:0</v>
      </c>
      <c r="O588" s="31" t="str">
        <f>IF(主动技能!U591="","",主动技能!U591)</f>
        <v/>
      </c>
      <c r="P588" s="31" t="str">
        <f>IF(主动技能!V591="","",主动技能!V591)</f>
        <v>skill_24</v>
      </c>
      <c r="Q588" s="31" t="str">
        <f>IF(主动技能!W591="","")</f>
        <v/>
      </c>
      <c r="R588" s="31" t="str">
        <f>IF(主动技能!X591="","")</f>
        <v/>
      </c>
      <c r="S588" s="31">
        <f>主动技能!Y591</f>
        <v>0</v>
      </c>
      <c r="T588" s="31">
        <f>主动技能!Z591</f>
        <v>125</v>
      </c>
      <c r="U588" s="31">
        <f>主动技能!AB591</f>
        <v>933</v>
      </c>
      <c r="V588" s="31">
        <f>主动技能!AC591</f>
        <v>0</v>
      </c>
      <c r="W588" s="31">
        <f>主动技能!AD591</f>
        <v>0</v>
      </c>
      <c r="X588" s="31">
        <f>主动技能!AE591</f>
        <v>1</v>
      </c>
      <c r="Y588" s="31">
        <f>主动技能!AF591</f>
        <v>2</v>
      </c>
      <c r="Z588" s="31">
        <f>主动技能!AG591</f>
        <v>2</v>
      </c>
      <c r="AA588" s="31" t="str">
        <f>主动技能!AH591</f>
        <v>attackex</v>
      </c>
      <c r="AB588" s="31" t="str">
        <f>IF(主动技能!AI591="","")</f>
        <v/>
      </c>
      <c r="AC588" s="31">
        <f>主动技能!AJ591</f>
        <v>5</v>
      </c>
      <c r="AD588" s="31">
        <f>主动技能!BF591</f>
        <v>101003</v>
      </c>
      <c r="AE588" s="1">
        <f t="shared" si="9"/>
        <v>5</v>
      </c>
    </row>
    <row r="589" spans="1:31" s="31" customFormat="1" x14ac:dyDescent="0.15">
      <c r="A589" s="31">
        <f>主动技能!B592</f>
        <v>10100306</v>
      </c>
      <c r="B589" s="4" t="str">
        <f>主动技能!H592</f>
        <v>诅咒</v>
      </c>
      <c r="C589" s="4" t="str">
        <f>主动技能!I592</f>
        <v>对敌方全体攻击，造成125%攻击力（+1372）点伤害。附带中毒.</v>
      </c>
      <c r="D589" s="4">
        <f>VLOOKUP(主动技能!J592,对应表!F:G,2,FALSE)</f>
        <v>1</v>
      </c>
      <c r="E589" s="4">
        <f>VLOOKUP(主动技能!K592,对应表!J:K,2,FALSE)</f>
        <v>1</v>
      </c>
      <c r="F589" s="4">
        <f>VLOOKUP(主动技能!L592,对应表!N:O,2,FALSE)</f>
        <v>9</v>
      </c>
      <c r="G589" s="4">
        <f>IF(主动技能!M592="必中",2,1)</f>
        <v>1</v>
      </c>
      <c r="H589" s="4">
        <f>主动技能!N592</f>
        <v>100</v>
      </c>
      <c r="I589" s="4">
        <f>主动技能!O592</f>
        <v>100</v>
      </c>
      <c r="J589" s="31" t="str">
        <f>主动技能!P592</f>
        <v>||eff_zuzhou|</v>
      </c>
      <c r="K589" s="31">
        <f>主动技能!Q592</f>
        <v>3</v>
      </c>
      <c r="L589" s="31">
        <f>主动技能!R592</f>
        <v>0</v>
      </c>
      <c r="M589" s="31">
        <f>主动技能!S592</f>
        <v>0</v>
      </c>
      <c r="N589" s="31" t="str">
        <f>IF(主动技能!T592="","",主动技能!T592)</f>
        <v>100005:100:2:0</v>
      </c>
      <c r="O589" s="31" t="str">
        <f>IF(主动技能!U592="","",主动技能!U592)</f>
        <v/>
      </c>
      <c r="P589" s="31" t="str">
        <f>IF(主动技能!V592="","",主动技能!V592)</f>
        <v>skill_24</v>
      </c>
      <c r="Q589" s="31" t="str">
        <f>IF(主动技能!W592="","")</f>
        <v/>
      </c>
      <c r="R589" s="31" t="str">
        <f>IF(主动技能!X592="","")</f>
        <v/>
      </c>
      <c r="S589" s="31">
        <f>主动技能!Y592</f>
        <v>0</v>
      </c>
      <c r="T589" s="31">
        <f>主动技能!Z592</f>
        <v>125</v>
      </c>
      <c r="U589" s="31">
        <f>主动技能!AB592</f>
        <v>1372</v>
      </c>
      <c r="V589" s="31">
        <f>主动技能!AC592</f>
        <v>0</v>
      </c>
      <c r="W589" s="31">
        <f>主动技能!AD592</f>
        <v>0</v>
      </c>
      <c r="X589" s="31">
        <f>主动技能!AE592</f>
        <v>1</v>
      </c>
      <c r="Y589" s="31">
        <f>主动技能!AF592</f>
        <v>2</v>
      </c>
      <c r="Z589" s="31">
        <f>主动技能!AG592</f>
        <v>2</v>
      </c>
      <c r="AA589" s="31" t="str">
        <f>主动技能!AH592</f>
        <v>attackex</v>
      </c>
      <c r="AB589" s="31" t="str">
        <f>IF(主动技能!AI592="","")</f>
        <v/>
      </c>
      <c r="AC589" s="31">
        <f>主动技能!AJ592</f>
        <v>6</v>
      </c>
      <c r="AD589" s="31">
        <f>主动技能!BF592</f>
        <v>101003</v>
      </c>
      <c r="AE589" s="1">
        <f t="shared" si="9"/>
        <v>6</v>
      </c>
    </row>
    <row r="590" spans="1:31" s="31" customFormat="1" x14ac:dyDescent="0.15">
      <c r="A590" s="31">
        <f>主动技能!B593</f>
        <v>10100307</v>
      </c>
      <c r="B590" s="4" t="str">
        <f>主动技能!H593</f>
        <v>诅咒</v>
      </c>
      <c r="C590" s="4" t="str">
        <f>主动技能!I593</f>
        <v>对敌方全体攻击，造成125%攻击力（+1994）点伤害。附带中毒.</v>
      </c>
      <c r="D590" s="4">
        <f>VLOOKUP(主动技能!J593,对应表!F:G,2,FALSE)</f>
        <v>1</v>
      </c>
      <c r="E590" s="4">
        <f>VLOOKUP(主动技能!K593,对应表!J:K,2,FALSE)</f>
        <v>1</v>
      </c>
      <c r="F590" s="4">
        <f>VLOOKUP(主动技能!L593,对应表!N:O,2,FALSE)</f>
        <v>9</v>
      </c>
      <c r="G590" s="4">
        <f>IF(主动技能!M593="必中",2,1)</f>
        <v>1</v>
      </c>
      <c r="H590" s="4">
        <f>主动技能!N593</f>
        <v>100</v>
      </c>
      <c r="I590" s="4">
        <f>主动技能!O593</f>
        <v>100</v>
      </c>
      <c r="J590" s="31" t="str">
        <f>主动技能!P593</f>
        <v>||eff_zuzhou|</v>
      </c>
      <c r="K590" s="31">
        <f>主动技能!Q593</f>
        <v>3</v>
      </c>
      <c r="L590" s="31">
        <f>主动技能!R593</f>
        <v>0</v>
      </c>
      <c r="M590" s="31">
        <f>主动技能!S593</f>
        <v>0</v>
      </c>
      <c r="N590" s="31" t="str">
        <f>IF(主动技能!T593="","",主动技能!T593)</f>
        <v>100005:100:2:0</v>
      </c>
      <c r="O590" s="31" t="str">
        <f>IF(主动技能!U593="","",主动技能!U593)</f>
        <v/>
      </c>
      <c r="P590" s="31" t="str">
        <f>IF(主动技能!V593="","",主动技能!V593)</f>
        <v>skill_24</v>
      </c>
      <c r="Q590" s="31" t="str">
        <f>IF(主动技能!W593="","")</f>
        <v/>
      </c>
      <c r="R590" s="31" t="str">
        <f>IF(主动技能!X593="","")</f>
        <v/>
      </c>
      <c r="S590" s="31">
        <f>主动技能!Y593</f>
        <v>0</v>
      </c>
      <c r="T590" s="31">
        <f>主动技能!Z593</f>
        <v>125</v>
      </c>
      <c r="U590" s="31">
        <f>主动技能!AB593</f>
        <v>1994</v>
      </c>
      <c r="V590" s="31">
        <f>主动技能!AC593</f>
        <v>0</v>
      </c>
      <c r="W590" s="31">
        <f>主动技能!AD593</f>
        <v>0</v>
      </c>
      <c r="X590" s="31">
        <f>主动技能!AE593</f>
        <v>1</v>
      </c>
      <c r="Y590" s="31">
        <f>主动技能!AF593</f>
        <v>2</v>
      </c>
      <c r="Z590" s="31">
        <f>主动技能!AG593</f>
        <v>2</v>
      </c>
      <c r="AA590" s="31" t="str">
        <f>主动技能!AH593</f>
        <v>attackex</v>
      </c>
      <c r="AB590" s="31" t="str">
        <f>IF(主动技能!AI593="","")</f>
        <v/>
      </c>
      <c r="AC590" s="31">
        <f>主动技能!AJ593</f>
        <v>7</v>
      </c>
      <c r="AD590" s="31">
        <f>主动技能!BF593</f>
        <v>101003</v>
      </c>
      <c r="AE590" s="1">
        <f t="shared" si="9"/>
        <v>7</v>
      </c>
    </row>
    <row r="591" spans="1:31" s="31" customFormat="1" x14ac:dyDescent="0.15">
      <c r="A591" s="31">
        <f>主动技能!B594</f>
        <v>10100308</v>
      </c>
      <c r="B591" s="4" t="str">
        <f>主动技能!H594</f>
        <v>诅咒</v>
      </c>
      <c r="C591" s="4" t="str">
        <f>主动技能!I594</f>
        <v>对敌方全体攻击，造成125%攻击力（+2874）点伤害。附带中毒.</v>
      </c>
      <c r="D591" s="4">
        <f>VLOOKUP(主动技能!J594,对应表!F:G,2,FALSE)</f>
        <v>1</v>
      </c>
      <c r="E591" s="4">
        <f>VLOOKUP(主动技能!K594,对应表!J:K,2,FALSE)</f>
        <v>1</v>
      </c>
      <c r="F591" s="4">
        <f>VLOOKUP(主动技能!L594,对应表!N:O,2,FALSE)</f>
        <v>9</v>
      </c>
      <c r="G591" s="4">
        <f>IF(主动技能!M594="必中",2,1)</f>
        <v>1</v>
      </c>
      <c r="H591" s="4">
        <f>主动技能!N594</f>
        <v>100</v>
      </c>
      <c r="I591" s="4">
        <f>主动技能!O594</f>
        <v>100</v>
      </c>
      <c r="J591" s="31" t="str">
        <f>主动技能!P594</f>
        <v>||eff_zuzhou|</v>
      </c>
      <c r="K591" s="31">
        <f>主动技能!Q594</f>
        <v>3</v>
      </c>
      <c r="L591" s="31">
        <f>主动技能!R594</f>
        <v>0</v>
      </c>
      <c r="M591" s="31">
        <f>主动技能!S594</f>
        <v>0</v>
      </c>
      <c r="N591" s="31" t="str">
        <f>IF(主动技能!T594="","",主动技能!T594)</f>
        <v>100005:100:2:0</v>
      </c>
      <c r="O591" s="31" t="str">
        <f>IF(主动技能!U594="","",主动技能!U594)</f>
        <v/>
      </c>
      <c r="P591" s="31" t="str">
        <f>IF(主动技能!V594="","",主动技能!V594)</f>
        <v>skill_24</v>
      </c>
      <c r="Q591" s="31" t="str">
        <f>IF(主动技能!W594="","")</f>
        <v/>
      </c>
      <c r="R591" s="31" t="str">
        <f>IF(主动技能!X594="","")</f>
        <v/>
      </c>
      <c r="S591" s="31">
        <f>主动技能!Y594</f>
        <v>0</v>
      </c>
      <c r="T591" s="31">
        <f>主动技能!Z594</f>
        <v>125</v>
      </c>
      <c r="U591" s="31">
        <f>主动技能!AB594</f>
        <v>2874</v>
      </c>
      <c r="V591" s="31">
        <f>主动技能!AC594</f>
        <v>0</v>
      </c>
      <c r="W591" s="31">
        <f>主动技能!AD594</f>
        <v>0</v>
      </c>
      <c r="X591" s="31">
        <f>主动技能!AE594</f>
        <v>1</v>
      </c>
      <c r="Y591" s="31">
        <f>主动技能!AF594</f>
        <v>2</v>
      </c>
      <c r="Z591" s="31">
        <f>主动技能!AG594</f>
        <v>2</v>
      </c>
      <c r="AA591" s="31" t="str">
        <f>主动技能!AH594</f>
        <v>attackex</v>
      </c>
      <c r="AB591" s="31" t="str">
        <f>IF(主动技能!AI594="","")</f>
        <v/>
      </c>
      <c r="AC591" s="31">
        <f>主动技能!AJ594</f>
        <v>8</v>
      </c>
      <c r="AD591" s="31">
        <f>主动技能!BF594</f>
        <v>101003</v>
      </c>
      <c r="AE591" s="1">
        <f t="shared" si="9"/>
        <v>8</v>
      </c>
    </row>
    <row r="592" spans="1:31" s="31" customFormat="1" x14ac:dyDescent="0.15">
      <c r="A592" s="31">
        <f>主动技能!B595</f>
        <v>10100309</v>
      </c>
      <c r="B592" s="4" t="str">
        <f>主动技能!H595</f>
        <v>诅咒</v>
      </c>
      <c r="C592" s="4" t="str">
        <f>主动技能!I595</f>
        <v>对敌方全体攻击，造成125%攻击力（+4120）点伤害。附带中毒.</v>
      </c>
      <c r="D592" s="4">
        <f>VLOOKUP(主动技能!J595,对应表!F:G,2,FALSE)</f>
        <v>1</v>
      </c>
      <c r="E592" s="4">
        <f>VLOOKUP(主动技能!K595,对应表!J:K,2,FALSE)</f>
        <v>1</v>
      </c>
      <c r="F592" s="4">
        <f>VLOOKUP(主动技能!L595,对应表!N:O,2,FALSE)</f>
        <v>9</v>
      </c>
      <c r="G592" s="4">
        <f>IF(主动技能!M595="必中",2,1)</f>
        <v>1</v>
      </c>
      <c r="H592" s="4">
        <f>主动技能!N595</f>
        <v>100</v>
      </c>
      <c r="I592" s="4">
        <f>主动技能!O595</f>
        <v>100</v>
      </c>
      <c r="J592" s="31" t="str">
        <f>主动技能!P595</f>
        <v>||eff_zuzhou|</v>
      </c>
      <c r="K592" s="31">
        <f>主动技能!Q595</f>
        <v>3</v>
      </c>
      <c r="L592" s="31">
        <f>主动技能!R595</f>
        <v>0</v>
      </c>
      <c r="M592" s="31">
        <f>主动技能!S595</f>
        <v>0</v>
      </c>
      <c r="N592" s="31" t="str">
        <f>IF(主动技能!T595="","",主动技能!T595)</f>
        <v>100005:100:2:0</v>
      </c>
      <c r="O592" s="31" t="str">
        <f>IF(主动技能!U595="","",主动技能!U595)</f>
        <v/>
      </c>
      <c r="P592" s="31" t="str">
        <f>IF(主动技能!V595="","",主动技能!V595)</f>
        <v>skill_24</v>
      </c>
      <c r="Q592" s="31" t="str">
        <f>IF(主动技能!W595="","")</f>
        <v/>
      </c>
      <c r="R592" s="31" t="str">
        <f>IF(主动技能!X595="","")</f>
        <v/>
      </c>
      <c r="S592" s="31">
        <f>主动技能!Y595</f>
        <v>0</v>
      </c>
      <c r="T592" s="31">
        <f>主动技能!Z595</f>
        <v>125</v>
      </c>
      <c r="U592" s="31">
        <f>主动技能!AB595</f>
        <v>4120</v>
      </c>
      <c r="V592" s="31">
        <f>主动技能!AC595</f>
        <v>0</v>
      </c>
      <c r="W592" s="31">
        <f>主动技能!AD595</f>
        <v>0</v>
      </c>
      <c r="X592" s="31">
        <f>主动技能!AE595</f>
        <v>1</v>
      </c>
      <c r="Y592" s="31">
        <f>主动技能!AF595</f>
        <v>2</v>
      </c>
      <c r="Z592" s="31">
        <f>主动技能!AG595</f>
        <v>2</v>
      </c>
      <c r="AA592" s="31" t="str">
        <f>主动技能!AH595</f>
        <v>attackex</v>
      </c>
      <c r="AB592" s="31" t="str">
        <f>IF(主动技能!AI595="","")</f>
        <v/>
      </c>
      <c r="AC592" s="31">
        <f>主动技能!AJ595</f>
        <v>9</v>
      </c>
      <c r="AD592" s="31">
        <f>主动技能!BF595</f>
        <v>101003</v>
      </c>
      <c r="AE592" s="1">
        <f t="shared" si="9"/>
        <v>9</v>
      </c>
    </row>
    <row r="593" spans="1:31" s="31" customFormat="1" x14ac:dyDescent="0.15">
      <c r="A593" s="31">
        <f>主动技能!B596</f>
        <v>10100310</v>
      </c>
      <c r="B593" s="4" t="str">
        <f>主动技能!H596</f>
        <v>诅咒</v>
      </c>
      <c r="C593" s="4" t="str">
        <f>主动技能!I596</f>
        <v>对敌方全体攻击，造成125%攻击力（+5883）点伤害。附带中毒.</v>
      </c>
      <c r="D593" s="4">
        <f>VLOOKUP(主动技能!J596,对应表!F:G,2,FALSE)</f>
        <v>1</v>
      </c>
      <c r="E593" s="4">
        <f>VLOOKUP(主动技能!K596,对应表!J:K,2,FALSE)</f>
        <v>1</v>
      </c>
      <c r="F593" s="4">
        <f>VLOOKUP(主动技能!L596,对应表!N:O,2,FALSE)</f>
        <v>9</v>
      </c>
      <c r="G593" s="4">
        <f>IF(主动技能!M596="必中",2,1)</f>
        <v>1</v>
      </c>
      <c r="H593" s="4">
        <f>主动技能!N596</f>
        <v>100</v>
      </c>
      <c r="I593" s="4">
        <f>主动技能!O596</f>
        <v>100</v>
      </c>
      <c r="J593" s="31" t="str">
        <f>主动技能!P596</f>
        <v>||eff_zuzhou|</v>
      </c>
      <c r="K593" s="31">
        <f>主动技能!Q596</f>
        <v>3</v>
      </c>
      <c r="L593" s="31">
        <f>主动技能!R596</f>
        <v>0</v>
      </c>
      <c r="M593" s="31">
        <f>主动技能!S596</f>
        <v>0</v>
      </c>
      <c r="N593" s="31" t="str">
        <f>IF(主动技能!T596="","",主动技能!T596)</f>
        <v>100005:100:2:0</v>
      </c>
      <c r="O593" s="31" t="str">
        <f>IF(主动技能!U596="","",主动技能!U596)</f>
        <v/>
      </c>
      <c r="P593" s="31" t="str">
        <f>IF(主动技能!V596="","",主动技能!V596)</f>
        <v>skill_24</v>
      </c>
      <c r="Q593" s="31" t="str">
        <f>IF(主动技能!W596="","")</f>
        <v/>
      </c>
      <c r="R593" s="31" t="str">
        <f>IF(主动技能!X596="","")</f>
        <v/>
      </c>
      <c r="S593" s="31">
        <f>主动技能!Y596</f>
        <v>0</v>
      </c>
      <c r="T593" s="31">
        <f>主动技能!Z596</f>
        <v>125</v>
      </c>
      <c r="U593" s="31">
        <f>主动技能!AB596</f>
        <v>5883</v>
      </c>
      <c r="V593" s="31">
        <f>主动技能!AC596</f>
        <v>0</v>
      </c>
      <c r="W593" s="31">
        <f>主动技能!AD596</f>
        <v>0</v>
      </c>
      <c r="X593" s="31">
        <f>主动技能!AE596</f>
        <v>1</v>
      </c>
      <c r="Y593" s="31">
        <f>主动技能!AF596</f>
        <v>2</v>
      </c>
      <c r="Z593" s="31">
        <f>主动技能!AG596</f>
        <v>2</v>
      </c>
      <c r="AA593" s="31" t="str">
        <f>主动技能!AH596</f>
        <v>attackex</v>
      </c>
      <c r="AB593" s="31" t="str">
        <f>IF(主动技能!AI596="","")</f>
        <v/>
      </c>
      <c r="AC593" s="31">
        <f>主动技能!AJ596</f>
        <v>10</v>
      </c>
      <c r="AD593" s="31">
        <f>主动技能!BF596</f>
        <v>101003</v>
      </c>
      <c r="AE593" s="1">
        <f t="shared" si="9"/>
        <v>10</v>
      </c>
    </row>
    <row r="594" spans="1:31" s="31" customFormat="1" x14ac:dyDescent="0.15">
      <c r="A594" s="31">
        <f>主动技能!B597</f>
        <v>10100311</v>
      </c>
      <c r="B594" s="4" t="str">
        <f>主动技能!H597</f>
        <v>诅咒</v>
      </c>
      <c r="C594" s="4" t="str">
        <f>主动技能!I597</f>
        <v>对敌方全体攻击，造成125%攻击力（+8380）点伤害。附带中毒.</v>
      </c>
      <c r="D594" s="4">
        <f>VLOOKUP(主动技能!J597,对应表!F:G,2,FALSE)</f>
        <v>1</v>
      </c>
      <c r="E594" s="4">
        <f>VLOOKUP(主动技能!K597,对应表!J:K,2,FALSE)</f>
        <v>1</v>
      </c>
      <c r="F594" s="4">
        <f>VLOOKUP(主动技能!L597,对应表!N:O,2,FALSE)</f>
        <v>9</v>
      </c>
      <c r="G594" s="4">
        <f>IF(主动技能!M597="必中",2,1)</f>
        <v>1</v>
      </c>
      <c r="H594" s="4">
        <f>主动技能!N597</f>
        <v>100</v>
      </c>
      <c r="I594" s="4">
        <f>主动技能!O597</f>
        <v>100</v>
      </c>
      <c r="J594" s="31" t="str">
        <f>主动技能!P597</f>
        <v>||eff_zuzhou|</v>
      </c>
      <c r="K594" s="31">
        <f>主动技能!Q597</f>
        <v>3</v>
      </c>
      <c r="L594" s="31">
        <f>主动技能!R597</f>
        <v>0</v>
      </c>
      <c r="M594" s="31">
        <f>主动技能!S597</f>
        <v>0</v>
      </c>
      <c r="N594" s="31" t="str">
        <f>IF(主动技能!T597="","",主动技能!T597)</f>
        <v>100005:100:2:0</v>
      </c>
      <c r="O594" s="31" t="str">
        <f>IF(主动技能!U597="","",主动技能!U597)</f>
        <v/>
      </c>
      <c r="P594" s="31" t="str">
        <f>IF(主动技能!V597="","",主动技能!V597)</f>
        <v>skill_24</v>
      </c>
      <c r="Q594" s="31" t="str">
        <f>IF(主动技能!W597="","")</f>
        <v/>
      </c>
      <c r="R594" s="31" t="str">
        <f>IF(主动技能!X597="","")</f>
        <v/>
      </c>
      <c r="S594" s="31">
        <f>主动技能!Y597</f>
        <v>0</v>
      </c>
      <c r="T594" s="31">
        <f>主动技能!Z597</f>
        <v>125</v>
      </c>
      <c r="U594" s="31">
        <f>主动技能!AB597</f>
        <v>8380</v>
      </c>
      <c r="V594" s="31">
        <f>主动技能!AC597</f>
        <v>0</v>
      </c>
      <c r="W594" s="31">
        <f>主动技能!AD597</f>
        <v>0</v>
      </c>
      <c r="X594" s="31">
        <f>主动技能!AE597</f>
        <v>1</v>
      </c>
      <c r="Y594" s="31">
        <f>主动技能!AF597</f>
        <v>2</v>
      </c>
      <c r="Z594" s="31">
        <f>主动技能!AG597</f>
        <v>2</v>
      </c>
      <c r="AA594" s="31" t="str">
        <f>主动技能!AH597</f>
        <v>attackex</v>
      </c>
      <c r="AB594" s="31" t="str">
        <f>IF(主动技能!AI597="","")</f>
        <v/>
      </c>
      <c r="AC594" s="31">
        <f>主动技能!AJ597</f>
        <v>11</v>
      </c>
      <c r="AD594" s="31">
        <f>主动技能!BF597</f>
        <v>101003</v>
      </c>
      <c r="AE594" s="1">
        <f t="shared" si="9"/>
        <v>11</v>
      </c>
    </row>
    <row r="595" spans="1:31" s="31" customFormat="1" x14ac:dyDescent="0.15">
      <c r="A595" s="31">
        <f>主动技能!B598</f>
        <v>10100312</v>
      </c>
      <c r="B595" s="4" t="str">
        <f>主动技能!H598</f>
        <v>诅咒</v>
      </c>
      <c r="C595" s="4" t="str">
        <f>主动技能!I598</f>
        <v>对敌方全体攻击，造成125%攻击力（+11915）点伤害。附带中毒.</v>
      </c>
      <c r="D595" s="4">
        <f>VLOOKUP(主动技能!J598,对应表!F:G,2,FALSE)</f>
        <v>1</v>
      </c>
      <c r="E595" s="4">
        <f>VLOOKUP(主动技能!K598,对应表!J:K,2,FALSE)</f>
        <v>1</v>
      </c>
      <c r="F595" s="4">
        <f>VLOOKUP(主动技能!L598,对应表!N:O,2,FALSE)</f>
        <v>9</v>
      </c>
      <c r="G595" s="4">
        <f>IF(主动技能!M598="必中",2,1)</f>
        <v>1</v>
      </c>
      <c r="H595" s="4">
        <f>主动技能!N598</f>
        <v>100</v>
      </c>
      <c r="I595" s="4">
        <f>主动技能!O598</f>
        <v>100</v>
      </c>
      <c r="J595" s="31" t="str">
        <f>主动技能!P598</f>
        <v>||eff_zuzhou|</v>
      </c>
      <c r="K595" s="31">
        <f>主动技能!Q598</f>
        <v>3</v>
      </c>
      <c r="L595" s="31">
        <f>主动技能!R598</f>
        <v>0</v>
      </c>
      <c r="M595" s="31">
        <f>主动技能!S598</f>
        <v>0</v>
      </c>
      <c r="N595" s="31" t="str">
        <f>IF(主动技能!T598="","",主动技能!T598)</f>
        <v>100005:100:2:0</v>
      </c>
      <c r="O595" s="31" t="str">
        <f>IF(主动技能!U598="","",主动技能!U598)</f>
        <v/>
      </c>
      <c r="P595" s="31" t="str">
        <f>IF(主动技能!V598="","",主动技能!V598)</f>
        <v>skill_24</v>
      </c>
      <c r="Q595" s="31" t="str">
        <f>IF(主动技能!W598="","")</f>
        <v/>
      </c>
      <c r="R595" s="31" t="str">
        <f>IF(主动技能!X598="","")</f>
        <v/>
      </c>
      <c r="S595" s="31">
        <f>主动技能!Y598</f>
        <v>0</v>
      </c>
      <c r="T595" s="31">
        <f>主动技能!Z598</f>
        <v>125</v>
      </c>
      <c r="U595" s="31">
        <f>主动技能!AB598</f>
        <v>11915</v>
      </c>
      <c r="V595" s="31">
        <f>主动技能!AC598</f>
        <v>0</v>
      </c>
      <c r="W595" s="31">
        <f>主动技能!AD598</f>
        <v>0</v>
      </c>
      <c r="X595" s="31">
        <f>主动技能!AE598</f>
        <v>1</v>
      </c>
      <c r="Y595" s="31">
        <f>主动技能!AF598</f>
        <v>2</v>
      </c>
      <c r="Z595" s="31">
        <f>主动技能!AG598</f>
        <v>2</v>
      </c>
      <c r="AA595" s="31" t="str">
        <f>主动技能!AH598</f>
        <v>attackex</v>
      </c>
      <c r="AB595" s="31" t="str">
        <f>IF(主动技能!AI598="","")</f>
        <v/>
      </c>
      <c r="AC595" s="31">
        <f>主动技能!AJ598</f>
        <v>12</v>
      </c>
      <c r="AD595" s="31">
        <f>主动技能!BF598</f>
        <v>101003</v>
      </c>
      <c r="AE595" s="1">
        <f t="shared" si="9"/>
        <v>12</v>
      </c>
    </row>
    <row r="596" spans="1:31" s="31" customFormat="1" x14ac:dyDescent="0.15">
      <c r="A596" s="31">
        <f>主动技能!B599</f>
        <v>10100313</v>
      </c>
      <c r="B596" s="4" t="str">
        <f>主动技能!H599</f>
        <v>诅咒</v>
      </c>
      <c r="C596" s="4" t="str">
        <f>主动技能!I599</f>
        <v>对敌方全体攻击，造成125%攻击力（+16919）点伤害。附带中毒.</v>
      </c>
      <c r="D596" s="4">
        <f>VLOOKUP(主动技能!J599,对应表!F:G,2,FALSE)</f>
        <v>1</v>
      </c>
      <c r="E596" s="4">
        <f>VLOOKUP(主动技能!K599,对应表!J:K,2,FALSE)</f>
        <v>1</v>
      </c>
      <c r="F596" s="4">
        <f>VLOOKUP(主动技能!L599,对应表!N:O,2,FALSE)</f>
        <v>9</v>
      </c>
      <c r="G596" s="4">
        <f>IF(主动技能!M599="必中",2,1)</f>
        <v>1</v>
      </c>
      <c r="H596" s="4">
        <f>主动技能!N599</f>
        <v>100</v>
      </c>
      <c r="I596" s="4">
        <f>主动技能!O599</f>
        <v>100</v>
      </c>
      <c r="J596" s="31" t="str">
        <f>主动技能!P599</f>
        <v>||eff_zuzhou|</v>
      </c>
      <c r="K596" s="31">
        <f>主动技能!Q599</f>
        <v>3</v>
      </c>
      <c r="L596" s="31">
        <f>主动技能!R599</f>
        <v>0</v>
      </c>
      <c r="M596" s="31">
        <f>主动技能!S599</f>
        <v>0</v>
      </c>
      <c r="N596" s="31" t="str">
        <f>IF(主动技能!T599="","",主动技能!T599)</f>
        <v>100005:100:2:0</v>
      </c>
      <c r="O596" s="31" t="str">
        <f>IF(主动技能!U599="","",主动技能!U599)</f>
        <v/>
      </c>
      <c r="P596" s="31" t="str">
        <f>IF(主动技能!V599="","",主动技能!V599)</f>
        <v>skill_24</v>
      </c>
      <c r="Q596" s="31" t="str">
        <f>IF(主动技能!W599="","")</f>
        <v/>
      </c>
      <c r="R596" s="31" t="str">
        <f>IF(主动技能!X599="","")</f>
        <v/>
      </c>
      <c r="S596" s="31">
        <f>主动技能!Y599</f>
        <v>0</v>
      </c>
      <c r="T596" s="31">
        <f>主动技能!Z599</f>
        <v>125</v>
      </c>
      <c r="U596" s="31">
        <f>主动技能!AB599</f>
        <v>16919</v>
      </c>
      <c r="V596" s="31">
        <f>主动技能!AC599</f>
        <v>0</v>
      </c>
      <c r="W596" s="31">
        <f>主动技能!AD599</f>
        <v>0</v>
      </c>
      <c r="X596" s="31">
        <f>主动技能!AE599</f>
        <v>1</v>
      </c>
      <c r="Y596" s="31">
        <f>主动技能!AF599</f>
        <v>2</v>
      </c>
      <c r="Z596" s="31">
        <f>主动技能!AG599</f>
        <v>2</v>
      </c>
      <c r="AA596" s="31" t="str">
        <f>主动技能!AH599</f>
        <v>attackex</v>
      </c>
      <c r="AB596" s="31" t="str">
        <f>IF(主动技能!AI599="","")</f>
        <v/>
      </c>
      <c r="AC596" s="31">
        <f>主动技能!AJ599</f>
        <v>13</v>
      </c>
      <c r="AD596" s="31">
        <f>主动技能!BF599</f>
        <v>101003</v>
      </c>
      <c r="AE596" s="1">
        <f t="shared" si="9"/>
        <v>13</v>
      </c>
    </row>
    <row r="597" spans="1:31" s="31" customFormat="1" x14ac:dyDescent="0.15">
      <c r="A597" s="31">
        <f>主动技能!B600</f>
        <v>10100314</v>
      </c>
      <c r="B597" s="4" t="str">
        <f>主动技能!H600</f>
        <v>诅咒</v>
      </c>
      <c r="C597" s="4" t="str">
        <f>主动技能!I600</f>
        <v>对敌方全体攻击，造成125%攻击力（+24004）点伤害。附带中毒.</v>
      </c>
      <c r="D597" s="4">
        <f>VLOOKUP(主动技能!J600,对应表!F:G,2,FALSE)</f>
        <v>1</v>
      </c>
      <c r="E597" s="4">
        <f>VLOOKUP(主动技能!K600,对应表!J:K,2,FALSE)</f>
        <v>1</v>
      </c>
      <c r="F597" s="4">
        <f>VLOOKUP(主动技能!L600,对应表!N:O,2,FALSE)</f>
        <v>9</v>
      </c>
      <c r="G597" s="4">
        <f>IF(主动技能!M600="必中",2,1)</f>
        <v>1</v>
      </c>
      <c r="H597" s="4">
        <f>主动技能!N600</f>
        <v>100</v>
      </c>
      <c r="I597" s="4">
        <f>主动技能!O600</f>
        <v>100</v>
      </c>
      <c r="J597" s="31" t="str">
        <f>主动技能!P600</f>
        <v>||eff_zuzhou|</v>
      </c>
      <c r="K597" s="31">
        <f>主动技能!Q600</f>
        <v>3</v>
      </c>
      <c r="L597" s="31">
        <f>主动技能!R600</f>
        <v>0</v>
      </c>
      <c r="M597" s="31">
        <f>主动技能!S600</f>
        <v>0</v>
      </c>
      <c r="N597" s="31" t="str">
        <f>IF(主动技能!T600="","",主动技能!T600)</f>
        <v>100005:100:2:0</v>
      </c>
      <c r="O597" s="31" t="str">
        <f>IF(主动技能!U600="","",主动技能!U600)</f>
        <v/>
      </c>
      <c r="P597" s="31" t="str">
        <f>IF(主动技能!V600="","",主动技能!V600)</f>
        <v>skill_24</v>
      </c>
      <c r="Q597" s="31" t="str">
        <f>IF(主动技能!W600="","")</f>
        <v/>
      </c>
      <c r="R597" s="31" t="str">
        <f>IF(主动技能!X600="","")</f>
        <v/>
      </c>
      <c r="S597" s="31">
        <f>主动技能!Y600</f>
        <v>0</v>
      </c>
      <c r="T597" s="31">
        <f>主动技能!Z600</f>
        <v>125</v>
      </c>
      <c r="U597" s="31">
        <f>主动技能!AB600</f>
        <v>24004</v>
      </c>
      <c r="V597" s="31">
        <f>主动技能!AC600</f>
        <v>0</v>
      </c>
      <c r="W597" s="31">
        <f>主动技能!AD600</f>
        <v>0</v>
      </c>
      <c r="X597" s="31">
        <f>主动技能!AE600</f>
        <v>1</v>
      </c>
      <c r="Y597" s="31">
        <f>主动技能!AF600</f>
        <v>2</v>
      </c>
      <c r="Z597" s="31">
        <f>主动技能!AG600</f>
        <v>2</v>
      </c>
      <c r="AA597" s="31" t="str">
        <f>主动技能!AH600</f>
        <v>attackex</v>
      </c>
      <c r="AB597" s="31" t="str">
        <f>IF(主动技能!AI600="","")</f>
        <v/>
      </c>
      <c r="AC597" s="31">
        <f>主动技能!AJ600</f>
        <v>14</v>
      </c>
      <c r="AD597" s="31">
        <f>主动技能!BF600</f>
        <v>101003</v>
      </c>
      <c r="AE597" s="1">
        <f t="shared" si="9"/>
        <v>14</v>
      </c>
    </row>
    <row r="598" spans="1:31" s="31" customFormat="1" x14ac:dyDescent="0.15">
      <c r="A598" s="31">
        <f>主动技能!B601</f>
        <v>10100315</v>
      </c>
      <c r="B598" s="4" t="str">
        <f>主动技能!H601</f>
        <v>诅咒</v>
      </c>
      <c r="C598" s="4" t="str">
        <f>主动技能!I601</f>
        <v>对敌方全体攻击，造成125%攻击力（+34033）点伤害。附带中毒.</v>
      </c>
      <c r="D598" s="4">
        <f>VLOOKUP(主动技能!J601,对应表!F:G,2,FALSE)</f>
        <v>1</v>
      </c>
      <c r="E598" s="4">
        <f>VLOOKUP(主动技能!K601,对应表!J:K,2,FALSE)</f>
        <v>1</v>
      </c>
      <c r="F598" s="4">
        <f>VLOOKUP(主动技能!L601,对应表!N:O,2,FALSE)</f>
        <v>9</v>
      </c>
      <c r="G598" s="4">
        <f>IF(主动技能!M601="必中",2,1)</f>
        <v>1</v>
      </c>
      <c r="H598" s="4">
        <f>主动技能!N601</f>
        <v>100</v>
      </c>
      <c r="I598" s="4">
        <f>主动技能!O601</f>
        <v>100</v>
      </c>
      <c r="J598" s="31" t="str">
        <f>主动技能!P601</f>
        <v>||eff_zuzhou|</v>
      </c>
      <c r="K598" s="31">
        <f>主动技能!Q601</f>
        <v>3</v>
      </c>
      <c r="L598" s="31">
        <f>主动技能!R601</f>
        <v>0</v>
      </c>
      <c r="M598" s="31">
        <f>主动技能!S601</f>
        <v>0</v>
      </c>
      <c r="N598" s="31" t="str">
        <f>IF(主动技能!T601="","",主动技能!T601)</f>
        <v>100005:100:2:0</v>
      </c>
      <c r="O598" s="31" t="str">
        <f>IF(主动技能!U601="","",主动技能!U601)</f>
        <v/>
      </c>
      <c r="P598" s="31" t="str">
        <f>IF(主动技能!V601="","",主动技能!V601)</f>
        <v>skill_24</v>
      </c>
      <c r="Q598" s="31" t="str">
        <f>IF(主动技能!W601="","")</f>
        <v/>
      </c>
      <c r="R598" s="31" t="str">
        <f>IF(主动技能!X601="","")</f>
        <v/>
      </c>
      <c r="S598" s="31">
        <f>主动技能!Y601</f>
        <v>0</v>
      </c>
      <c r="T598" s="31">
        <f>主动技能!Z601</f>
        <v>125</v>
      </c>
      <c r="U598" s="31">
        <f>主动技能!AB601</f>
        <v>34033</v>
      </c>
      <c r="V598" s="31">
        <f>主动技能!AC601</f>
        <v>0</v>
      </c>
      <c r="W598" s="31">
        <f>主动技能!AD601</f>
        <v>0</v>
      </c>
      <c r="X598" s="31">
        <f>主动技能!AE601</f>
        <v>1</v>
      </c>
      <c r="Y598" s="31">
        <f>主动技能!AF601</f>
        <v>2</v>
      </c>
      <c r="Z598" s="31">
        <f>主动技能!AG601</f>
        <v>2</v>
      </c>
      <c r="AA598" s="31" t="str">
        <f>主动技能!AH601</f>
        <v>attackex</v>
      </c>
      <c r="AB598" s="31" t="str">
        <f>IF(主动技能!AI601="","")</f>
        <v/>
      </c>
      <c r="AC598" s="31">
        <f>主动技能!AJ601</f>
        <v>15</v>
      </c>
      <c r="AD598" s="31">
        <f>主动技能!BF601</f>
        <v>101003</v>
      </c>
      <c r="AE598" s="1">
        <f t="shared" si="9"/>
        <v>15</v>
      </c>
    </row>
    <row r="599" spans="1:31" s="31" customFormat="1" x14ac:dyDescent="0.15">
      <c r="A599" s="31">
        <f>主动技能!B602</f>
        <v>10100316</v>
      </c>
      <c r="B599" s="4" t="str">
        <f>主动技能!H602</f>
        <v>诅咒</v>
      </c>
      <c r="C599" s="4" t="str">
        <f>主动技能!I602</f>
        <v>对敌方全体攻击，造成125%攻击力（+48232）点伤害。附带中毒.</v>
      </c>
      <c r="D599" s="4">
        <f>VLOOKUP(主动技能!J602,对应表!F:G,2,FALSE)</f>
        <v>1</v>
      </c>
      <c r="E599" s="4">
        <f>VLOOKUP(主动技能!K602,对应表!J:K,2,FALSE)</f>
        <v>1</v>
      </c>
      <c r="F599" s="4">
        <f>VLOOKUP(主动技能!L602,对应表!N:O,2,FALSE)</f>
        <v>9</v>
      </c>
      <c r="G599" s="4">
        <f>IF(主动技能!M602="必中",2,1)</f>
        <v>1</v>
      </c>
      <c r="H599" s="4">
        <f>主动技能!N602</f>
        <v>100</v>
      </c>
      <c r="I599" s="4">
        <f>主动技能!O602</f>
        <v>100</v>
      </c>
      <c r="J599" s="31" t="str">
        <f>主动技能!P602</f>
        <v>||eff_zuzhou|</v>
      </c>
      <c r="K599" s="31">
        <f>主动技能!Q602</f>
        <v>3</v>
      </c>
      <c r="L599" s="31">
        <f>主动技能!R602</f>
        <v>0</v>
      </c>
      <c r="M599" s="31">
        <f>主动技能!S602</f>
        <v>0</v>
      </c>
      <c r="N599" s="31" t="str">
        <f>IF(主动技能!T602="","",主动技能!T602)</f>
        <v>100005:100:2:0</v>
      </c>
      <c r="O599" s="31" t="str">
        <f>IF(主动技能!U602="","",主动技能!U602)</f>
        <v/>
      </c>
      <c r="P599" s="31" t="str">
        <f>IF(主动技能!V602="","",主动技能!V602)</f>
        <v>skill_24</v>
      </c>
      <c r="Q599" s="31" t="str">
        <f>IF(主动技能!W602="","")</f>
        <v/>
      </c>
      <c r="R599" s="31" t="str">
        <f>IF(主动技能!X602="","")</f>
        <v/>
      </c>
      <c r="S599" s="31">
        <f>主动技能!Y602</f>
        <v>0</v>
      </c>
      <c r="T599" s="31">
        <f>主动技能!Z602</f>
        <v>125</v>
      </c>
      <c r="U599" s="31">
        <f>主动技能!AB602</f>
        <v>48232</v>
      </c>
      <c r="V599" s="31">
        <f>主动技能!AC602</f>
        <v>0</v>
      </c>
      <c r="W599" s="31">
        <f>主动技能!AD602</f>
        <v>0</v>
      </c>
      <c r="X599" s="31">
        <f>主动技能!AE602</f>
        <v>1</v>
      </c>
      <c r="Y599" s="31">
        <f>主动技能!AF602</f>
        <v>2</v>
      </c>
      <c r="Z599" s="31">
        <f>主动技能!AG602</f>
        <v>2</v>
      </c>
      <c r="AA599" s="31" t="str">
        <f>主动技能!AH602</f>
        <v>attackex</v>
      </c>
      <c r="AB599" s="31" t="str">
        <f>IF(主动技能!AI602="","")</f>
        <v/>
      </c>
      <c r="AC599" s="31">
        <f>主动技能!AJ602</f>
        <v>16</v>
      </c>
      <c r="AD599" s="31">
        <f>主动技能!BF602</f>
        <v>101003</v>
      </c>
      <c r="AE599" s="1">
        <f t="shared" si="9"/>
        <v>16</v>
      </c>
    </row>
    <row r="600" spans="1:31" s="31" customFormat="1" x14ac:dyDescent="0.15">
      <c r="A600" s="31">
        <f>主动技能!B603</f>
        <v>10100317</v>
      </c>
      <c r="B600" s="4" t="str">
        <f>主动技能!H603</f>
        <v>诅咒</v>
      </c>
      <c r="C600" s="4" t="str">
        <f>主动技能!I603</f>
        <v>对敌方全体攻击，造成125%攻击力（+68333）点伤害。附带中毒.</v>
      </c>
      <c r="D600" s="4">
        <f>VLOOKUP(主动技能!J603,对应表!F:G,2,FALSE)</f>
        <v>1</v>
      </c>
      <c r="E600" s="4">
        <f>VLOOKUP(主动技能!K603,对应表!J:K,2,FALSE)</f>
        <v>1</v>
      </c>
      <c r="F600" s="4">
        <f>VLOOKUP(主动技能!L603,对应表!N:O,2,FALSE)</f>
        <v>9</v>
      </c>
      <c r="G600" s="4">
        <f>IF(主动技能!M603="必中",2,1)</f>
        <v>1</v>
      </c>
      <c r="H600" s="4">
        <f>主动技能!N603</f>
        <v>100</v>
      </c>
      <c r="I600" s="4">
        <f>主动技能!O603</f>
        <v>100</v>
      </c>
      <c r="J600" s="31" t="str">
        <f>主动技能!P603</f>
        <v>||eff_zuzhou|</v>
      </c>
      <c r="K600" s="31">
        <f>主动技能!Q603</f>
        <v>3</v>
      </c>
      <c r="L600" s="31">
        <f>主动技能!R603</f>
        <v>0</v>
      </c>
      <c r="M600" s="31">
        <f>主动技能!S603</f>
        <v>0</v>
      </c>
      <c r="N600" s="31" t="str">
        <f>IF(主动技能!T603="","",主动技能!T603)</f>
        <v>100005:100:2:0</v>
      </c>
      <c r="O600" s="31" t="str">
        <f>IF(主动技能!U603="","",主动技能!U603)</f>
        <v/>
      </c>
      <c r="P600" s="31" t="str">
        <f>IF(主动技能!V603="","",主动技能!V603)</f>
        <v>skill_24</v>
      </c>
      <c r="Q600" s="31" t="str">
        <f>IF(主动技能!W603="","")</f>
        <v/>
      </c>
      <c r="R600" s="31" t="str">
        <f>IF(主动技能!X603="","")</f>
        <v/>
      </c>
      <c r="S600" s="31">
        <f>主动技能!Y603</f>
        <v>0</v>
      </c>
      <c r="T600" s="31">
        <f>主动技能!Z603</f>
        <v>125</v>
      </c>
      <c r="U600" s="31">
        <f>主动技能!AB603</f>
        <v>68333</v>
      </c>
      <c r="V600" s="31">
        <f>主动技能!AC603</f>
        <v>0</v>
      </c>
      <c r="W600" s="31">
        <f>主动技能!AD603</f>
        <v>0</v>
      </c>
      <c r="X600" s="31">
        <f>主动技能!AE603</f>
        <v>1</v>
      </c>
      <c r="Y600" s="31">
        <f>主动技能!AF603</f>
        <v>2</v>
      </c>
      <c r="Z600" s="31">
        <f>主动技能!AG603</f>
        <v>2</v>
      </c>
      <c r="AA600" s="31" t="str">
        <f>主动技能!AH603</f>
        <v>attackex</v>
      </c>
      <c r="AB600" s="31" t="str">
        <f>IF(主动技能!AI603="","")</f>
        <v/>
      </c>
      <c r="AC600" s="31">
        <f>主动技能!AJ603</f>
        <v>17</v>
      </c>
      <c r="AD600" s="31">
        <f>主动技能!BF603</f>
        <v>101003</v>
      </c>
      <c r="AE600" s="1">
        <f t="shared" si="9"/>
        <v>17</v>
      </c>
    </row>
    <row r="601" spans="1:31" s="31" customFormat="1" x14ac:dyDescent="0.15">
      <c r="A601" s="31">
        <f>主动技能!B604</f>
        <v>10100318</v>
      </c>
      <c r="B601" s="4" t="str">
        <f>主动技能!H604</f>
        <v>诅咒</v>
      </c>
      <c r="C601" s="4" t="str">
        <f>主动技能!I604</f>
        <v>对敌方全体攻击，造成125%攻击力（+96791）点伤害。附带中毒.</v>
      </c>
      <c r="D601" s="4">
        <f>VLOOKUP(主动技能!J604,对应表!F:G,2,FALSE)</f>
        <v>1</v>
      </c>
      <c r="E601" s="4">
        <f>VLOOKUP(主动技能!K604,对应表!J:K,2,FALSE)</f>
        <v>1</v>
      </c>
      <c r="F601" s="4">
        <f>VLOOKUP(主动技能!L604,对应表!N:O,2,FALSE)</f>
        <v>9</v>
      </c>
      <c r="G601" s="4">
        <f>IF(主动技能!M604="必中",2,1)</f>
        <v>1</v>
      </c>
      <c r="H601" s="4">
        <f>主动技能!N604</f>
        <v>100</v>
      </c>
      <c r="I601" s="4">
        <f>主动技能!O604</f>
        <v>100</v>
      </c>
      <c r="J601" s="31" t="str">
        <f>主动技能!P604</f>
        <v>||eff_zuzhou|</v>
      </c>
      <c r="K601" s="31">
        <f>主动技能!Q604</f>
        <v>3</v>
      </c>
      <c r="L601" s="31">
        <f>主动技能!R604</f>
        <v>0</v>
      </c>
      <c r="M601" s="31">
        <f>主动技能!S604</f>
        <v>0</v>
      </c>
      <c r="N601" s="31" t="str">
        <f>IF(主动技能!T604="","",主动技能!T604)</f>
        <v>100005:100:2:0</v>
      </c>
      <c r="O601" s="31" t="str">
        <f>IF(主动技能!U604="","",主动技能!U604)</f>
        <v/>
      </c>
      <c r="P601" s="31" t="str">
        <f>IF(主动技能!V604="","",主动技能!V604)</f>
        <v>skill_24</v>
      </c>
      <c r="Q601" s="31" t="str">
        <f>IF(主动技能!W604="","")</f>
        <v/>
      </c>
      <c r="R601" s="31" t="str">
        <f>IF(主动技能!X604="","")</f>
        <v/>
      </c>
      <c r="S601" s="31">
        <f>主动技能!Y604</f>
        <v>0</v>
      </c>
      <c r="T601" s="31">
        <f>主动技能!Z604</f>
        <v>125</v>
      </c>
      <c r="U601" s="31">
        <f>主动技能!AB604</f>
        <v>96791</v>
      </c>
      <c r="V601" s="31">
        <f>主动技能!AC604</f>
        <v>0</v>
      </c>
      <c r="W601" s="31">
        <f>主动技能!AD604</f>
        <v>0</v>
      </c>
      <c r="X601" s="31">
        <f>主动技能!AE604</f>
        <v>1</v>
      </c>
      <c r="Y601" s="31">
        <f>主动技能!AF604</f>
        <v>2</v>
      </c>
      <c r="Z601" s="31">
        <f>主动技能!AG604</f>
        <v>2</v>
      </c>
      <c r="AA601" s="31" t="str">
        <f>主动技能!AH604</f>
        <v>attackex</v>
      </c>
      <c r="AB601" s="31" t="str">
        <f>IF(主动技能!AI604="","")</f>
        <v/>
      </c>
      <c r="AC601" s="31">
        <f>主动技能!AJ604</f>
        <v>18</v>
      </c>
      <c r="AD601" s="31">
        <f>主动技能!BF604</f>
        <v>101003</v>
      </c>
      <c r="AE601" s="1">
        <f t="shared" si="9"/>
        <v>18</v>
      </c>
    </row>
    <row r="602" spans="1:31" s="31" customFormat="1" x14ac:dyDescent="0.15">
      <c r="A602" s="31">
        <f>主动技能!B605</f>
        <v>10100319</v>
      </c>
      <c r="B602" s="4" t="str">
        <f>主动技能!H605</f>
        <v>诅咒</v>
      </c>
      <c r="C602" s="4" t="str">
        <f>主动技能!I605</f>
        <v>对敌方全体攻击，造成125%攻击力（+137079）点伤害。附带中毒.</v>
      </c>
      <c r="D602" s="4">
        <f>VLOOKUP(主动技能!J605,对应表!F:G,2,FALSE)</f>
        <v>1</v>
      </c>
      <c r="E602" s="4">
        <f>VLOOKUP(主动技能!K605,对应表!J:K,2,FALSE)</f>
        <v>1</v>
      </c>
      <c r="F602" s="4">
        <f>VLOOKUP(主动技能!L605,对应表!N:O,2,FALSE)</f>
        <v>9</v>
      </c>
      <c r="G602" s="4">
        <f>IF(主动技能!M605="必中",2,1)</f>
        <v>1</v>
      </c>
      <c r="H602" s="4">
        <f>主动技能!N605</f>
        <v>100</v>
      </c>
      <c r="I602" s="4">
        <f>主动技能!O605</f>
        <v>100</v>
      </c>
      <c r="J602" s="31" t="str">
        <f>主动技能!P605</f>
        <v>||eff_zuzhou|</v>
      </c>
      <c r="K602" s="31">
        <f>主动技能!Q605</f>
        <v>3</v>
      </c>
      <c r="L602" s="31">
        <f>主动技能!R605</f>
        <v>0</v>
      </c>
      <c r="M602" s="31">
        <f>主动技能!S605</f>
        <v>0</v>
      </c>
      <c r="N602" s="31" t="str">
        <f>IF(主动技能!T605="","",主动技能!T605)</f>
        <v>100005:100:2:0</v>
      </c>
      <c r="O602" s="31" t="str">
        <f>IF(主动技能!U605="","",主动技能!U605)</f>
        <v/>
      </c>
      <c r="P602" s="31" t="str">
        <f>IF(主动技能!V605="","",主动技能!V605)</f>
        <v>skill_24</v>
      </c>
      <c r="Q602" s="31" t="str">
        <f>IF(主动技能!W605="","")</f>
        <v/>
      </c>
      <c r="R602" s="31" t="str">
        <f>IF(主动技能!X605="","")</f>
        <v/>
      </c>
      <c r="S602" s="31">
        <f>主动技能!Y605</f>
        <v>0</v>
      </c>
      <c r="T602" s="31">
        <f>主动技能!Z605</f>
        <v>125</v>
      </c>
      <c r="U602" s="31">
        <f>主动技能!AB605</f>
        <v>137079</v>
      </c>
      <c r="V602" s="31">
        <f>主动技能!AC605</f>
        <v>0</v>
      </c>
      <c r="W602" s="31">
        <f>主动技能!AD605</f>
        <v>0</v>
      </c>
      <c r="X602" s="31">
        <f>主动技能!AE605</f>
        <v>1</v>
      </c>
      <c r="Y602" s="31">
        <f>主动技能!AF605</f>
        <v>2</v>
      </c>
      <c r="Z602" s="31">
        <f>主动技能!AG605</f>
        <v>2</v>
      </c>
      <c r="AA602" s="31" t="str">
        <f>主动技能!AH605</f>
        <v>attackex</v>
      </c>
      <c r="AB602" s="31" t="str">
        <f>IF(主动技能!AI605="","")</f>
        <v/>
      </c>
      <c r="AC602" s="31">
        <f>主动技能!AJ605</f>
        <v>19</v>
      </c>
      <c r="AD602" s="31">
        <f>主动技能!BF605</f>
        <v>101003</v>
      </c>
      <c r="AE602" s="1">
        <f t="shared" si="9"/>
        <v>19</v>
      </c>
    </row>
    <row r="603" spans="1:31" s="31" customFormat="1" x14ac:dyDescent="0.15">
      <c r="A603" s="31">
        <f>主动技能!B606</f>
        <v>10100320</v>
      </c>
      <c r="B603" s="4" t="str">
        <f>主动技能!H606</f>
        <v>诅咒</v>
      </c>
      <c r="C603" s="4" t="str">
        <f>主动技能!I606</f>
        <v>对敌方全体攻击，造成125%攻击力（+194115）点伤害。附带中毒.</v>
      </c>
      <c r="D603" s="4">
        <f>VLOOKUP(主动技能!J606,对应表!F:G,2,FALSE)</f>
        <v>1</v>
      </c>
      <c r="E603" s="4">
        <f>VLOOKUP(主动技能!K606,对应表!J:K,2,FALSE)</f>
        <v>1</v>
      </c>
      <c r="F603" s="4">
        <f>VLOOKUP(主动技能!L606,对应表!N:O,2,FALSE)</f>
        <v>9</v>
      </c>
      <c r="G603" s="4">
        <f>IF(主动技能!M606="必中",2,1)</f>
        <v>1</v>
      </c>
      <c r="H603" s="4">
        <f>主动技能!N606</f>
        <v>100</v>
      </c>
      <c r="I603" s="4">
        <f>主动技能!O606</f>
        <v>100</v>
      </c>
      <c r="J603" s="31" t="str">
        <f>主动技能!P606</f>
        <v>||eff_zuzhou|</v>
      </c>
      <c r="K603" s="31">
        <f>主动技能!Q606</f>
        <v>3</v>
      </c>
      <c r="L603" s="31">
        <f>主动技能!R606</f>
        <v>0</v>
      </c>
      <c r="M603" s="31">
        <f>主动技能!S606</f>
        <v>0</v>
      </c>
      <c r="N603" s="31" t="str">
        <f>IF(主动技能!T606="","",主动技能!T606)</f>
        <v>100005:100:2:0</v>
      </c>
      <c r="O603" s="31" t="str">
        <f>IF(主动技能!U606="","",主动技能!U606)</f>
        <v/>
      </c>
      <c r="P603" s="31" t="str">
        <f>IF(主动技能!V606="","",主动技能!V606)</f>
        <v>skill_24</v>
      </c>
      <c r="Q603" s="31" t="str">
        <f>IF(主动技能!W606="","")</f>
        <v/>
      </c>
      <c r="R603" s="31" t="str">
        <f>IF(主动技能!X606="","")</f>
        <v/>
      </c>
      <c r="S603" s="31">
        <f>主动技能!Y606</f>
        <v>0</v>
      </c>
      <c r="T603" s="31">
        <f>主动技能!Z606</f>
        <v>125</v>
      </c>
      <c r="U603" s="31">
        <f>主动技能!AB606</f>
        <v>194115</v>
      </c>
      <c r="V603" s="31">
        <f>主动技能!AC606</f>
        <v>0</v>
      </c>
      <c r="W603" s="31">
        <f>主动技能!AD606</f>
        <v>0</v>
      </c>
      <c r="X603" s="31">
        <f>主动技能!AE606</f>
        <v>1</v>
      </c>
      <c r="Y603" s="31">
        <f>主动技能!AF606</f>
        <v>2</v>
      </c>
      <c r="Z603" s="31">
        <f>主动技能!AG606</f>
        <v>2</v>
      </c>
      <c r="AA603" s="31" t="str">
        <f>主动技能!AH606</f>
        <v>attackex</v>
      </c>
      <c r="AB603" s="31" t="str">
        <f>IF(主动技能!AI606="","")</f>
        <v/>
      </c>
      <c r="AC603" s="31">
        <f>主动技能!AJ606</f>
        <v>20</v>
      </c>
      <c r="AD603" s="31">
        <f>主动技能!BF606</f>
        <v>101003</v>
      </c>
      <c r="AE603" s="1">
        <f t="shared" si="9"/>
        <v>20</v>
      </c>
    </row>
    <row r="604" spans="1:31" s="31" customFormat="1" x14ac:dyDescent="0.15">
      <c r="A604" s="31">
        <f>主动技能!B607</f>
        <v>10110101</v>
      </c>
      <c r="B604" s="4" t="str">
        <f>主动技能!H607</f>
        <v>普通</v>
      </c>
      <c r="C604" s="4" t="str">
        <f>主动技能!I607</f>
        <v>对敌方单体攻击，造成100%攻击力（+110）点伤害。</v>
      </c>
      <c r="D604" s="4">
        <f>VLOOKUP(主动技能!J607,对应表!F:G,2,FALSE)</f>
        <v>1</v>
      </c>
      <c r="E604" s="4">
        <f>VLOOKUP(主动技能!K607,对应表!J:K,2,FALSE)</f>
        <v>1</v>
      </c>
      <c r="F604" s="4">
        <f>VLOOKUP(主动技能!L607,对应表!N:O,2,FALSE)</f>
        <v>1</v>
      </c>
      <c r="G604" s="4">
        <f>IF(主动技能!M607="必中",2,1)</f>
        <v>1</v>
      </c>
      <c r="H604" s="4">
        <f>主动技能!N607</f>
        <v>100</v>
      </c>
      <c r="I604" s="4">
        <f>主动技能!O607</f>
        <v>0</v>
      </c>
      <c r="J604" s="31" t="str">
        <f>主动技能!P607</f>
        <v>|||</v>
      </c>
      <c r="K604" s="31">
        <f>主动技能!Q607</f>
        <v>1</v>
      </c>
      <c r="L604" s="31">
        <f>主动技能!R607</f>
        <v>0</v>
      </c>
      <c r="M604" s="31">
        <f>主动技能!S607</f>
        <v>0</v>
      </c>
      <c r="N604" s="31" t="str">
        <f>IF(主动技能!T607="","",主动技能!T607)</f>
        <v/>
      </c>
      <c r="O604" s="31" t="str">
        <f>IF(主动技能!U607="","",主动技能!U607)</f>
        <v/>
      </c>
      <c r="P604" s="31" t="str">
        <f>IF(主动技能!V607="","",主动技能!V607)</f>
        <v>skill_01</v>
      </c>
      <c r="Q604" s="31" t="str">
        <f>IF(主动技能!W607="","")</f>
        <v/>
      </c>
      <c r="R604" s="31" t="str">
        <f>IF(主动技能!X607="","")</f>
        <v/>
      </c>
      <c r="S604" s="31">
        <f>主动技能!Y607</f>
        <v>0</v>
      </c>
      <c r="T604" s="31">
        <f>主动技能!Z607</f>
        <v>100</v>
      </c>
      <c r="U604" s="31">
        <f>主动技能!AB607</f>
        <v>110</v>
      </c>
      <c r="V604" s="31">
        <f>主动技能!AC607</f>
        <v>0</v>
      </c>
      <c r="W604" s="31">
        <f>主动技能!AD607</f>
        <v>0</v>
      </c>
      <c r="X604" s="31">
        <f>主动技能!AE607</f>
        <v>1</v>
      </c>
      <c r="Y604" s="31">
        <f>主动技能!AF607</f>
        <v>0</v>
      </c>
      <c r="Z604" s="31">
        <f>主动技能!AG607</f>
        <v>0</v>
      </c>
      <c r="AA604" s="31" t="str">
        <f>主动技能!AH607</f>
        <v>attack</v>
      </c>
      <c r="AB604" s="31" t="str">
        <f>IF(主动技能!AI607="","")</f>
        <v/>
      </c>
      <c r="AC604" s="31">
        <f>主动技能!AJ607</f>
        <v>1</v>
      </c>
      <c r="AD604" s="31">
        <f>主动技能!BF607</f>
        <v>101101</v>
      </c>
      <c r="AE604" s="1">
        <f t="shared" si="9"/>
        <v>1</v>
      </c>
    </row>
    <row r="605" spans="1:31" s="31" customFormat="1" x14ac:dyDescent="0.15">
      <c r="A605" s="31">
        <f>主动技能!B608</f>
        <v>10110102</v>
      </c>
      <c r="B605" s="4" t="str">
        <f>主动技能!H608</f>
        <v>普通</v>
      </c>
      <c r="C605" s="4" t="str">
        <f>主动技能!I608</f>
        <v>对敌方单体攻击，造成100%攻击力（+122）点伤害。</v>
      </c>
      <c r="D605" s="4">
        <f>VLOOKUP(主动技能!J608,对应表!F:G,2,FALSE)</f>
        <v>1</v>
      </c>
      <c r="E605" s="4">
        <f>VLOOKUP(主动技能!K608,对应表!J:K,2,FALSE)</f>
        <v>1</v>
      </c>
      <c r="F605" s="4">
        <f>VLOOKUP(主动技能!L608,对应表!N:O,2,FALSE)</f>
        <v>1</v>
      </c>
      <c r="G605" s="4">
        <f>IF(主动技能!M608="必中",2,1)</f>
        <v>1</v>
      </c>
      <c r="H605" s="4">
        <f>主动技能!N608</f>
        <v>100</v>
      </c>
      <c r="I605" s="4">
        <f>主动技能!O608</f>
        <v>0</v>
      </c>
      <c r="J605" s="31" t="str">
        <f>主动技能!P608</f>
        <v>|||</v>
      </c>
      <c r="K605" s="31">
        <f>主动技能!Q608</f>
        <v>1</v>
      </c>
      <c r="L605" s="31">
        <f>主动技能!R608</f>
        <v>0</v>
      </c>
      <c r="M605" s="31">
        <f>主动技能!S608</f>
        <v>0</v>
      </c>
      <c r="N605" s="31" t="str">
        <f>IF(主动技能!T608="","",主动技能!T608)</f>
        <v/>
      </c>
      <c r="O605" s="31" t="str">
        <f>IF(主动技能!U608="","",主动技能!U608)</f>
        <v/>
      </c>
      <c r="P605" s="31" t="str">
        <f>IF(主动技能!V608="","",主动技能!V608)</f>
        <v>skill_01</v>
      </c>
      <c r="Q605" s="31" t="str">
        <f>IF(主动技能!W608="","")</f>
        <v/>
      </c>
      <c r="R605" s="31" t="str">
        <f>IF(主动技能!X608="","")</f>
        <v/>
      </c>
      <c r="S605" s="31">
        <f>主动技能!Y608</f>
        <v>0</v>
      </c>
      <c r="T605" s="31">
        <f>主动技能!Z608</f>
        <v>100</v>
      </c>
      <c r="U605" s="31">
        <f>主动技能!AB608</f>
        <v>122</v>
      </c>
      <c r="V605" s="31">
        <f>主动技能!AC608</f>
        <v>0</v>
      </c>
      <c r="W605" s="31">
        <f>主动技能!AD608</f>
        <v>0</v>
      </c>
      <c r="X605" s="31">
        <f>主动技能!AE608</f>
        <v>1</v>
      </c>
      <c r="Y605" s="31">
        <f>主动技能!AF608</f>
        <v>0</v>
      </c>
      <c r="Z605" s="31">
        <f>主动技能!AG608</f>
        <v>0</v>
      </c>
      <c r="AA605" s="31" t="str">
        <f>主动技能!AH608</f>
        <v>attack</v>
      </c>
      <c r="AB605" s="31" t="str">
        <f>IF(主动技能!AI608="","")</f>
        <v/>
      </c>
      <c r="AC605" s="31">
        <f>主动技能!AJ608</f>
        <v>2</v>
      </c>
      <c r="AD605" s="31">
        <f>主动技能!BF608</f>
        <v>101101</v>
      </c>
      <c r="AE605" s="1">
        <f t="shared" si="9"/>
        <v>2</v>
      </c>
    </row>
    <row r="606" spans="1:31" s="31" customFormat="1" x14ac:dyDescent="0.15">
      <c r="A606" s="31">
        <f>主动技能!B609</f>
        <v>10110103</v>
      </c>
      <c r="B606" s="4" t="str">
        <f>主动技能!H609</f>
        <v>普通</v>
      </c>
      <c r="C606" s="4" t="str">
        <f>主动技能!I609</f>
        <v>对敌方单体攻击，造成100%攻击力（+161）点伤害。</v>
      </c>
      <c r="D606" s="4">
        <f>VLOOKUP(主动技能!J609,对应表!F:G,2,FALSE)</f>
        <v>1</v>
      </c>
      <c r="E606" s="4">
        <f>VLOOKUP(主动技能!K609,对应表!J:K,2,FALSE)</f>
        <v>1</v>
      </c>
      <c r="F606" s="4">
        <f>VLOOKUP(主动技能!L609,对应表!N:O,2,FALSE)</f>
        <v>1</v>
      </c>
      <c r="G606" s="4">
        <f>IF(主动技能!M609="必中",2,1)</f>
        <v>1</v>
      </c>
      <c r="H606" s="4">
        <f>主动技能!N609</f>
        <v>100</v>
      </c>
      <c r="I606" s="4">
        <f>主动技能!O609</f>
        <v>0</v>
      </c>
      <c r="J606" s="31" t="str">
        <f>主动技能!P609</f>
        <v>|||</v>
      </c>
      <c r="K606" s="31">
        <f>主动技能!Q609</f>
        <v>1</v>
      </c>
      <c r="L606" s="31">
        <f>主动技能!R609</f>
        <v>0</v>
      </c>
      <c r="M606" s="31">
        <f>主动技能!S609</f>
        <v>0</v>
      </c>
      <c r="N606" s="31" t="str">
        <f>IF(主动技能!T609="","",主动技能!T609)</f>
        <v/>
      </c>
      <c r="O606" s="31" t="str">
        <f>IF(主动技能!U609="","",主动技能!U609)</f>
        <v/>
      </c>
      <c r="P606" s="31" t="str">
        <f>IF(主动技能!V609="","",主动技能!V609)</f>
        <v>skill_01</v>
      </c>
      <c r="Q606" s="31" t="str">
        <f>IF(主动技能!W609="","")</f>
        <v/>
      </c>
      <c r="R606" s="31" t="str">
        <f>IF(主动技能!X609="","")</f>
        <v/>
      </c>
      <c r="S606" s="31">
        <f>主动技能!Y609</f>
        <v>0</v>
      </c>
      <c r="T606" s="31">
        <f>主动技能!Z609</f>
        <v>100</v>
      </c>
      <c r="U606" s="31">
        <f>主动技能!AB609</f>
        <v>161</v>
      </c>
      <c r="V606" s="31">
        <f>主动技能!AC609</f>
        <v>0</v>
      </c>
      <c r="W606" s="31">
        <f>主动技能!AD609</f>
        <v>0</v>
      </c>
      <c r="X606" s="31">
        <f>主动技能!AE609</f>
        <v>1</v>
      </c>
      <c r="Y606" s="31">
        <f>主动技能!AF609</f>
        <v>0</v>
      </c>
      <c r="Z606" s="31">
        <f>主动技能!AG609</f>
        <v>0</v>
      </c>
      <c r="AA606" s="31" t="str">
        <f>主动技能!AH609</f>
        <v>attack</v>
      </c>
      <c r="AB606" s="31" t="str">
        <f>IF(主动技能!AI609="","")</f>
        <v/>
      </c>
      <c r="AC606" s="31">
        <f>主动技能!AJ609</f>
        <v>3</v>
      </c>
      <c r="AD606" s="31">
        <f>主动技能!BF609</f>
        <v>101101</v>
      </c>
      <c r="AE606" s="1">
        <f t="shared" si="9"/>
        <v>3</v>
      </c>
    </row>
    <row r="607" spans="1:31" s="31" customFormat="1" x14ac:dyDescent="0.15">
      <c r="A607" s="31">
        <f>主动技能!B610</f>
        <v>10110104</v>
      </c>
      <c r="B607" s="4" t="str">
        <f>主动技能!H610</f>
        <v>普通</v>
      </c>
      <c r="C607" s="4" t="str">
        <f>主动技能!I610</f>
        <v>对敌方单体攻击，造成100%攻击力（+249）点伤害。</v>
      </c>
      <c r="D607" s="4">
        <f>VLOOKUP(主动技能!J610,对应表!F:G,2,FALSE)</f>
        <v>1</v>
      </c>
      <c r="E607" s="4">
        <f>VLOOKUP(主动技能!K610,对应表!J:K,2,FALSE)</f>
        <v>1</v>
      </c>
      <c r="F607" s="4">
        <f>VLOOKUP(主动技能!L610,对应表!N:O,2,FALSE)</f>
        <v>1</v>
      </c>
      <c r="G607" s="4">
        <f>IF(主动技能!M610="必中",2,1)</f>
        <v>1</v>
      </c>
      <c r="H607" s="4">
        <f>主动技能!N610</f>
        <v>100</v>
      </c>
      <c r="I607" s="4">
        <f>主动技能!O610</f>
        <v>0</v>
      </c>
      <c r="J607" s="31" t="str">
        <f>主动技能!P610</f>
        <v>|||</v>
      </c>
      <c r="K607" s="31">
        <f>主动技能!Q610</f>
        <v>1</v>
      </c>
      <c r="L607" s="31">
        <f>主动技能!R610</f>
        <v>0</v>
      </c>
      <c r="M607" s="31">
        <f>主动技能!S610</f>
        <v>0</v>
      </c>
      <c r="N607" s="31" t="str">
        <f>IF(主动技能!T610="","",主动技能!T610)</f>
        <v/>
      </c>
      <c r="O607" s="31" t="str">
        <f>IF(主动技能!U610="","",主动技能!U610)</f>
        <v/>
      </c>
      <c r="P607" s="31" t="str">
        <f>IF(主动技能!V610="","",主动技能!V610)</f>
        <v>skill_01</v>
      </c>
      <c r="Q607" s="31" t="str">
        <f>IF(主动技能!W610="","")</f>
        <v/>
      </c>
      <c r="R607" s="31" t="str">
        <f>IF(主动技能!X610="","")</f>
        <v/>
      </c>
      <c r="S607" s="31">
        <f>主动技能!Y610</f>
        <v>0</v>
      </c>
      <c r="T607" s="31">
        <f>主动技能!Z610</f>
        <v>100</v>
      </c>
      <c r="U607" s="31">
        <f>主动技能!AB610</f>
        <v>249</v>
      </c>
      <c r="V607" s="31">
        <f>主动技能!AC610</f>
        <v>0</v>
      </c>
      <c r="W607" s="31">
        <f>主动技能!AD610</f>
        <v>0</v>
      </c>
      <c r="X607" s="31">
        <f>主动技能!AE610</f>
        <v>1</v>
      </c>
      <c r="Y607" s="31">
        <f>主动技能!AF610</f>
        <v>0</v>
      </c>
      <c r="Z607" s="31">
        <f>主动技能!AG610</f>
        <v>0</v>
      </c>
      <c r="AA607" s="31" t="str">
        <f>主动技能!AH610</f>
        <v>attack</v>
      </c>
      <c r="AB607" s="31" t="str">
        <f>IF(主动技能!AI610="","")</f>
        <v/>
      </c>
      <c r="AC607" s="31">
        <f>主动技能!AJ610</f>
        <v>4</v>
      </c>
      <c r="AD607" s="31">
        <f>主动技能!BF610</f>
        <v>101101</v>
      </c>
      <c r="AE607" s="1">
        <f t="shared" si="9"/>
        <v>4</v>
      </c>
    </row>
    <row r="608" spans="1:31" s="31" customFormat="1" x14ac:dyDescent="0.15">
      <c r="A608" s="31">
        <f>主动技能!B611</f>
        <v>10110105</v>
      </c>
      <c r="B608" s="4" t="str">
        <f>主动技能!H611</f>
        <v>普通</v>
      </c>
      <c r="C608" s="4" t="str">
        <f>主动技能!I611</f>
        <v>对敌方单体攻击，造成100%攻击力（+373）点伤害。</v>
      </c>
      <c r="D608" s="4">
        <f>VLOOKUP(主动技能!J611,对应表!F:G,2,FALSE)</f>
        <v>1</v>
      </c>
      <c r="E608" s="4">
        <f>VLOOKUP(主动技能!K611,对应表!J:K,2,FALSE)</f>
        <v>1</v>
      </c>
      <c r="F608" s="4">
        <f>VLOOKUP(主动技能!L611,对应表!N:O,2,FALSE)</f>
        <v>1</v>
      </c>
      <c r="G608" s="4">
        <f>IF(主动技能!M611="必中",2,1)</f>
        <v>1</v>
      </c>
      <c r="H608" s="4">
        <f>主动技能!N611</f>
        <v>100</v>
      </c>
      <c r="I608" s="4">
        <f>主动技能!O611</f>
        <v>0</v>
      </c>
      <c r="J608" s="31" t="str">
        <f>主动技能!P611</f>
        <v>|||</v>
      </c>
      <c r="K608" s="31">
        <f>主动技能!Q611</f>
        <v>1</v>
      </c>
      <c r="L608" s="31">
        <f>主动技能!R611</f>
        <v>0</v>
      </c>
      <c r="M608" s="31">
        <f>主动技能!S611</f>
        <v>0</v>
      </c>
      <c r="N608" s="31" t="str">
        <f>IF(主动技能!T611="","",主动技能!T611)</f>
        <v/>
      </c>
      <c r="O608" s="31" t="str">
        <f>IF(主动技能!U611="","",主动技能!U611)</f>
        <v/>
      </c>
      <c r="P608" s="31" t="str">
        <f>IF(主动技能!V611="","",主动技能!V611)</f>
        <v>skill_01</v>
      </c>
      <c r="Q608" s="31" t="str">
        <f>IF(主动技能!W611="","")</f>
        <v/>
      </c>
      <c r="R608" s="31" t="str">
        <f>IF(主动技能!X611="","")</f>
        <v/>
      </c>
      <c r="S608" s="31">
        <f>主动技能!Y611</f>
        <v>0</v>
      </c>
      <c r="T608" s="31">
        <f>主动技能!Z611</f>
        <v>100</v>
      </c>
      <c r="U608" s="31">
        <f>主动技能!AB611</f>
        <v>373</v>
      </c>
      <c r="V608" s="31">
        <f>主动技能!AC611</f>
        <v>0</v>
      </c>
      <c r="W608" s="31">
        <f>主动技能!AD611</f>
        <v>0</v>
      </c>
      <c r="X608" s="31">
        <f>主动技能!AE611</f>
        <v>1</v>
      </c>
      <c r="Y608" s="31">
        <f>主动技能!AF611</f>
        <v>0</v>
      </c>
      <c r="Z608" s="31">
        <f>主动技能!AG611</f>
        <v>0</v>
      </c>
      <c r="AA608" s="31" t="str">
        <f>主动技能!AH611</f>
        <v>attack</v>
      </c>
      <c r="AB608" s="31" t="str">
        <f>IF(主动技能!AI611="","")</f>
        <v/>
      </c>
      <c r="AC608" s="31">
        <f>主动技能!AJ611</f>
        <v>5</v>
      </c>
      <c r="AD608" s="31">
        <f>主动技能!BF611</f>
        <v>101101</v>
      </c>
      <c r="AE608" s="1">
        <f t="shared" si="9"/>
        <v>5</v>
      </c>
    </row>
    <row r="609" spans="1:31" s="31" customFormat="1" x14ac:dyDescent="0.15">
      <c r="A609" s="31">
        <f>主动技能!B612</f>
        <v>10110106</v>
      </c>
      <c r="B609" s="4" t="str">
        <f>主动技能!H612</f>
        <v>普通</v>
      </c>
      <c r="C609" s="4" t="str">
        <f>主动技能!I612</f>
        <v>对敌方单体攻击，造成100%攻击力（+549）点伤害。</v>
      </c>
      <c r="D609" s="4">
        <f>VLOOKUP(主动技能!J612,对应表!F:G,2,FALSE)</f>
        <v>1</v>
      </c>
      <c r="E609" s="4">
        <f>VLOOKUP(主动技能!K612,对应表!J:K,2,FALSE)</f>
        <v>1</v>
      </c>
      <c r="F609" s="4">
        <f>VLOOKUP(主动技能!L612,对应表!N:O,2,FALSE)</f>
        <v>1</v>
      </c>
      <c r="G609" s="4">
        <f>IF(主动技能!M612="必中",2,1)</f>
        <v>1</v>
      </c>
      <c r="H609" s="4">
        <f>主动技能!N612</f>
        <v>100</v>
      </c>
      <c r="I609" s="4">
        <f>主动技能!O612</f>
        <v>0</v>
      </c>
      <c r="J609" s="31" t="str">
        <f>主动技能!P612</f>
        <v>|||</v>
      </c>
      <c r="K609" s="31">
        <f>主动技能!Q612</f>
        <v>1</v>
      </c>
      <c r="L609" s="31">
        <f>主动技能!R612</f>
        <v>0</v>
      </c>
      <c r="M609" s="31">
        <f>主动技能!S612</f>
        <v>0</v>
      </c>
      <c r="N609" s="31" t="str">
        <f>IF(主动技能!T612="","",主动技能!T612)</f>
        <v/>
      </c>
      <c r="O609" s="31" t="str">
        <f>IF(主动技能!U612="","",主动技能!U612)</f>
        <v/>
      </c>
      <c r="P609" s="31" t="str">
        <f>IF(主动技能!V612="","",主动技能!V612)</f>
        <v>skill_01</v>
      </c>
      <c r="Q609" s="31" t="str">
        <f>IF(主动技能!W612="","")</f>
        <v/>
      </c>
      <c r="R609" s="31" t="str">
        <f>IF(主动技能!X612="","")</f>
        <v/>
      </c>
      <c r="S609" s="31">
        <f>主动技能!Y612</f>
        <v>0</v>
      </c>
      <c r="T609" s="31">
        <f>主动技能!Z612</f>
        <v>100</v>
      </c>
      <c r="U609" s="31">
        <f>主动技能!AB612</f>
        <v>549</v>
      </c>
      <c r="V609" s="31">
        <f>主动技能!AC612</f>
        <v>0</v>
      </c>
      <c r="W609" s="31">
        <f>主动技能!AD612</f>
        <v>0</v>
      </c>
      <c r="X609" s="31">
        <f>主动技能!AE612</f>
        <v>1</v>
      </c>
      <c r="Y609" s="31">
        <f>主动技能!AF612</f>
        <v>0</v>
      </c>
      <c r="Z609" s="31">
        <f>主动技能!AG612</f>
        <v>0</v>
      </c>
      <c r="AA609" s="31" t="str">
        <f>主动技能!AH612</f>
        <v>attack</v>
      </c>
      <c r="AB609" s="31" t="str">
        <f>IF(主动技能!AI612="","")</f>
        <v/>
      </c>
      <c r="AC609" s="31">
        <f>主动技能!AJ612</f>
        <v>6</v>
      </c>
      <c r="AD609" s="31">
        <f>主动技能!BF612</f>
        <v>101101</v>
      </c>
      <c r="AE609" s="1">
        <f t="shared" si="9"/>
        <v>6</v>
      </c>
    </row>
    <row r="610" spans="1:31" s="31" customFormat="1" x14ac:dyDescent="0.15">
      <c r="A610" s="31">
        <f>主动技能!B613</f>
        <v>10110107</v>
      </c>
      <c r="B610" s="4" t="str">
        <f>主动技能!H613</f>
        <v>普通</v>
      </c>
      <c r="C610" s="4" t="str">
        <f>主动技能!I613</f>
        <v>对敌方单体攻击，造成100%攻击力（+797）点伤害。</v>
      </c>
      <c r="D610" s="4">
        <f>VLOOKUP(主动技能!J613,对应表!F:G,2,FALSE)</f>
        <v>1</v>
      </c>
      <c r="E610" s="4">
        <f>VLOOKUP(主动技能!K613,对应表!J:K,2,FALSE)</f>
        <v>1</v>
      </c>
      <c r="F610" s="4">
        <f>VLOOKUP(主动技能!L613,对应表!N:O,2,FALSE)</f>
        <v>1</v>
      </c>
      <c r="G610" s="4">
        <f>IF(主动技能!M613="必中",2,1)</f>
        <v>1</v>
      </c>
      <c r="H610" s="4">
        <f>主动技能!N613</f>
        <v>100</v>
      </c>
      <c r="I610" s="4">
        <f>主动技能!O613</f>
        <v>0</v>
      </c>
      <c r="J610" s="31" t="str">
        <f>主动技能!P613</f>
        <v>|||</v>
      </c>
      <c r="K610" s="31">
        <f>主动技能!Q613</f>
        <v>1</v>
      </c>
      <c r="L610" s="31">
        <f>主动技能!R613</f>
        <v>0</v>
      </c>
      <c r="M610" s="31">
        <f>主动技能!S613</f>
        <v>0</v>
      </c>
      <c r="N610" s="31" t="str">
        <f>IF(主动技能!T613="","",主动技能!T613)</f>
        <v/>
      </c>
      <c r="O610" s="31" t="str">
        <f>IF(主动技能!U613="","",主动技能!U613)</f>
        <v/>
      </c>
      <c r="P610" s="31" t="str">
        <f>IF(主动技能!V613="","",主动技能!V613)</f>
        <v>skill_01</v>
      </c>
      <c r="Q610" s="31" t="str">
        <f>IF(主动技能!W613="","")</f>
        <v/>
      </c>
      <c r="R610" s="31" t="str">
        <f>IF(主动技能!X613="","")</f>
        <v/>
      </c>
      <c r="S610" s="31">
        <f>主动技能!Y613</f>
        <v>0</v>
      </c>
      <c r="T610" s="31">
        <f>主动技能!Z613</f>
        <v>100</v>
      </c>
      <c r="U610" s="31">
        <f>主动技能!AB613</f>
        <v>797</v>
      </c>
      <c r="V610" s="31">
        <f>主动技能!AC613</f>
        <v>0</v>
      </c>
      <c r="W610" s="31">
        <f>主动技能!AD613</f>
        <v>0</v>
      </c>
      <c r="X610" s="31">
        <f>主动技能!AE613</f>
        <v>1</v>
      </c>
      <c r="Y610" s="31">
        <f>主动技能!AF613</f>
        <v>0</v>
      </c>
      <c r="Z610" s="31">
        <f>主动技能!AG613</f>
        <v>0</v>
      </c>
      <c r="AA610" s="31" t="str">
        <f>主动技能!AH613</f>
        <v>attack</v>
      </c>
      <c r="AB610" s="31" t="str">
        <f>IF(主动技能!AI613="","")</f>
        <v/>
      </c>
      <c r="AC610" s="31">
        <f>主动技能!AJ613</f>
        <v>7</v>
      </c>
      <c r="AD610" s="31">
        <f>主动技能!BF613</f>
        <v>101101</v>
      </c>
      <c r="AE610" s="1">
        <f t="shared" si="9"/>
        <v>7</v>
      </c>
    </row>
    <row r="611" spans="1:31" s="31" customFormat="1" x14ac:dyDescent="0.15">
      <c r="A611" s="31">
        <f>主动技能!B614</f>
        <v>10110108</v>
      </c>
      <c r="B611" s="4" t="str">
        <f>主动技能!H614</f>
        <v>普通</v>
      </c>
      <c r="C611" s="4" t="str">
        <f>主动技能!I614</f>
        <v>对敌方单体攻击，造成100%攻击力（+1149）点伤害。</v>
      </c>
      <c r="D611" s="4">
        <f>VLOOKUP(主动技能!J614,对应表!F:G,2,FALSE)</f>
        <v>1</v>
      </c>
      <c r="E611" s="4">
        <f>VLOOKUP(主动技能!K614,对应表!J:K,2,FALSE)</f>
        <v>1</v>
      </c>
      <c r="F611" s="4">
        <f>VLOOKUP(主动技能!L614,对应表!N:O,2,FALSE)</f>
        <v>1</v>
      </c>
      <c r="G611" s="4">
        <f>IF(主动技能!M614="必中",2,1)</f>
        <v>1</v>
      </c>
      <c r="H611" s="4">
        <f>主动技能!N614</f>
        <v>100</v>
      </c>
      <c r="I611" s="4">
        <f>主动技能!O614</f>
        <v>0</v>
      </c>
      <c r="J611" s="31" t="str">
        <f>主动技能!P614</f>
        <v>|||</v>
      </c>
      <c r="K611" s="31">
        <f>主动技能!Q614</f>
        <v>1</v>
      </c>
      <c r="L611" s="31">
        <f>主动技能!R614</f>
        <v>0</v>
      </c>
      <c r="M611" s="31">
        <f>主动技能!S614</f>
        <v>0</v>
      </c>
      <c r="N611" s="31" t="str">
        <f>IF(主动技能!T614="","",主动技能!T614)</f>
        <v/>
      </c>
      <c r="O611" s="31" t="str">
        <f>IF(主动技能!U614="","",主动技能!U614)</f>
        <v/>
      </c>
      <c r="P611" s="31" t="str">
        <f>IF(主动技能!V614="","",主动技能!V614)</f>
        <v>skill_01</v>
      </c>
      <c r="Q611" s="31" t="str">
        <f>IF(主动技能!W614="","")</f>
        <v/>
      </c>
      <c r="R611" s="31" t="str">
        <f>IF(主动技能!X614="","")</f>
        <v/>
      </c>
      <c r="S611" s="31">
        <f>主动技能!Y614</f>
        <v>0</v>
      </c>
      <c r="T611" s="31">
        <f>主动技能!Z614</f>
        <v>100</v>
      </c>
      <c r="U611" s="31">
        <f>主动技能!AB614</f>
        <v>1149</v>
      </c>
      <c r="V611" s="31">
        <f>主动技能!AC614</f>
        <v>0</v>
      </c>
      <c r="W611" s="31">
        <f>主动技能!AD614</f>
        <v>0</v>
      </c>
      <c r="X611" s="31">
        <f>主动技能!AE614</f>
        <v>1</v>
      </c>
      <c r="Y611" s="31">
        <f>主动技能!AF614</f>
        <v>0</v>
      </c>
      <c r="Z611" s="31">
        <f>主动技能!AG614</f>
        <v>0</v>
      </c>
      <c r="AA611" s="31" t="str">
        <f>主动技能!AH614</f>
        <v>attack</v>
      </c>
      <c r="AB611" s="31" t="str">
        <f>IF(主动技能!AI614="","")</f>
        <v/>
      </c>
      <c r="AC611" s="31">
        <f>主动技能!AJ614</f>
        <v>8</v>
      </c>
      <c r="AD611" s="31">
        <f>主动技能!BF614</f>
        <v>101101</v>
      </c>
      <c r="AE611" s="1">
        <f t="shared" si="9"/>
        <v>8</v>
      </c>
    </row>
    <row r="612" spans="1:31" s="31" customFormat="1" x14ac:dyDescent="0.15">
      <c r="A612" s="31">
        <f>主动技能!B615</f>
        <v>10110109</v>
      </c>
      <c r="B612" s="4" t="str">
        <f>主动技能!H615</f>
        <v>普通</v>
      </c>
      <c r="C612" s="4" t="str">
        <f>主动技能!I615</f>
        <v>对敌方单体攻击，造成100%攻击力（+1648）点伤害。</v>
      </c>
      <c r="D612" s="4">
        <f>VLOOKUP(主动技能!J615,对应表!F:G,2,FALSE)</f>
        <v>1</v>
      </c>
      <c r="E612" s="4">
        <f>VLOOKUP(主动技能!K615,对应表!J:K,2,FALSE)</f>
        <v>1</v>
      </c>
      <c r="F612" s="4">
        <f>VLOOKUP(主动技能!L615,对应表!N:O,2,FALSE)</f>
        <v>1</v>
      </c>
      <c r="G612" s="4">
        <f>IF(主动技能!M615="必中",2,1)</f>
        <v>1</v>
      </c>
      <c r="H612" s="4">
        <f>主动技能!N615</f>
        <v>100</v>
      </c>
      <c r="I612" s="4">
        <f>主动技能!O615</f>
        <v>0</v>
      </c>
      <c r="J612" s="31" t="str">
        <f>主动技能!P615</f>
        <v>|||</v>
      </c>
      <c r="K612" s="31">
        <f>主动技能!Q615</f>
        <v>1</v>
      </c>
      <c r="L612" s="31">
        <f>主动技能!R615</f>
        <v>0</v>
      </c>
      <c r="M612" s="31">
        <f>主动技能!S615</f>
        <v>0</v>
      </c>
      <c r="N612" s="31" t="str">
        <f>IF(主动技能!T615="","",主动技能!T615)</f>
        <v/>
      </c>
      <c r="O612" s="31" t="str">
        <f>IF(主动技能!U615="","",主动技能!U615)</f>
        <v/>
      </c>
      <c r="P612" s="31" t="str">
        <f>IF(主动技能!V615="","",主动技能!V615)</f>
        <v>skill_01</v>
      </c>
      <c r="Q612" s="31" t="str">
        <f>IF(主动技能!W615="","")</f>
        <v/>
      </c>
      <c r="R612" s="31" t="str">
        <f>IF(主动技能!X615="","")</f>
        <v/>
      </c>
      <c r="S612" s="31">
        <f>主动技能!Y615</f>
        <v>0</v>
      </c>
      <c r="T612" s="31">
        <f>主动技能!Z615</f>
        <v>100</v>
      </c>
      <c r="U612" s="31">
        <f>主动技能!AB615</f>
        <v>1648</v>
      </c>
      <c r="V612" s="31">
        <f>主动技能!AC615</f>
        <v>0</v>
      </c>
      <c r="W612" s="31">
        <f>主动技能!AD615</f>
        <v>0</v>
      </c>
      <c r="X612" s="31">
        <f>主动技能!AE615</f>
        <v>1</v>
      </c>
      <c r="Y612" s="31">
        <f>主动技能!AF615</f>
        <v>0</v>
      </c>
      <c r="Z612" s="31">
        <f>主动技能!AG615</f>
        <v>0</v>
      </c>
      <c r="AA612" s="31" t="str">
        <f>主动技能!AH615</f>
        <v>attack</v>
      </c>
      <c r="AB612" s="31" t="str">
        <f>IF(主动技能!AI615="","")</f>
        <v/>
      </c>
      <c r="AC612" s="31">
        <f>主动技能!AJ615</f>
        <v>9</v>
      </c>
      <c r="AD612" s="31">
        <f>主动技能!BF615</f>
        <v>101101</v>
      </c>
      <c r="AE612" s="1">
        <f t="shared" si="9"/>
        <v>9</v>
      </c>
    </row>
    <row r="613" spans="1:31" s="31" customFormat="1" x14ac:dyDescent="0.15">
      <c r="A613" s="31">
        <f>主动技能!B616</f>
        <v>10110110</v>
      </c>
      <c r="B613" s="4" t="str">
        <f>主动技能!H616</f>
        <v>普通</v>
      </c>
      <c r="C613" s="4" t="str">
        <f>主动技能!I616</f>
        <v>对敌方单体攻击，造成100%攻击力（+2353）点伤害。</v>
      </c>
      <c r="D613" s="4">
        <f>VLOOKUP(主动技能!J616,对应表!F:G,2,FALSE)</f>
        <v>1</v>
      </c>
      <c r="E613" s="4">
        <f>VLOOKUP(主动技能!K616,对应表!J:K,2,FALSE)</f>
        <v>1</v>
      </c>
      <c r="F613" s="4">
        <f>VLOOKUP(主动技能!L616,对应表!N:O,2,FALSE)</f>
        <v>1</v>
      </c>
      <c r="G613" s="4">
        <f>IF(主动技能!M616="必中",2,1)</f>
        <v>1</v>
      </c>
      <c r="H613" s="4">
        <f>主动技能!N616</f>
        <v>100</v>
      </c>
      <c r="I613" s="4">
        <f>主动技能!O616</f>
        <v>0</v>
      </c>
      <c r="J613" s="31" t="str">
        <f>主动技能!P616</f>
        <v>|||</v>
      </c>
      <c r="K613" s="31">
        <f>主动技能!Q616</f>
        <v>1</v>
      </c>
      <c r="L613" s="31">
        <f>主动技能!R616</f>
        <v>0</v>
      </c>
      <c r="M613" s="31">
        <f>主动技能!S616</f>
        <v>0</v>
      </c>
      <c r="N613" s="31" t="str">
        <f>IF(主动技能!T616="","",主动技能!T616)</f>
        <v/>
      </c>
      <c r="O613" s="31" t="str">
        <f>IF(主动技能!U616="","",主动技能!U616)</f>
        <v/>
      </c>
      <c r="P613" s="31" t="str">
        <f>IF(主动技能!V616="","",主动技能!V616)</f>
        <v>skill_01</v>
      </c>
      <c r="Q613" s="31" t="str">
        <f>IF(主动技能!W616="","")</f>
        <v/>
      </c>
      <c r="R613" s="31" t="str">
        <f>IF(主动技能!X616="","")</f>
        <v/>
      </c>
      <c r="S613" s="31">
        <f>主动技能!Y616</f>
        <v>0</v>
      </c>
      <c r="T613" s="31">
        <f>主动技能!Z616</f>
        <v>100</v>
      </c>
      <c r="U613" s="31">
        <f>主动技能!AB616</f>
        <v>2353</v>
      </c>
      <c r="V613" s="31">
        <f>主动技能!AC616</f>
        <v>0</v>
      </c>
      <c r="W613" s="31">
        <f>主动技能!AD616</f>
        <v>0</v>
      </c>
      <c r="X613" s="31">
        <f>主动技能!AE616</f>
        <v>1</v>
      </c>
      <c r="Y613" s="31">
        <f>主动技能!AF616</f>
        <v>0</v>
      </c>
      <c r="Z613" s="31">
        <f>主动技能!AG616</f>
        <v>0</v>
      </c>
      <c r="AA613" s="31" t="str">
        <f>主动技能!AH616</f>
        <v>attack</v>
      </c>
      <c r="AB613" s="31" t="str">
        <f>IF(主动技能!AI616="","")</f>
        <v/>
      </c>
      <c r="AC613" s="31">
        <f>主动技能!AJ616</f>
        <v>10</v>
      </c>
      <c r="AD613" s="31">
        <f>主动技能!BF616</f>
        <v>101101</v>
      </c>
      <c r="AE613" s="1">
        <f t="shared" si="9"/>
        <v>10</v>
      </c>
    </row>
    <row r="614" spans="1:31" s="31" customFormat="1" x14ac:dyDescent="0.15">
      <c r="A614" s="31">
        <f>主动技能!B617</f>
        <v>10110111</v>
      </c>
      <c r="B614" s="4" t="str">
        <f>主动技能!H617</f>
        <v>普通</v>
      </c>
      <c r="C614" s="4" t="str">
        <f>主动技能!I617</f>
        <v>对敌方单体攻击，造成100%攻击力（+3352）点伤害。</v>
      </c>
      <c r="D614" s="4">
        <f>VLOOKUP(主动技能!J617,对应表!F:G,2,FALSE)</f>
        <v>1</v>
      </c>
      <c r="E614" s="4">
        <f>VLOOKUP(主动技能!K617,对应表!J:K,2,FALSE)</f>
        <v>1</v>
      </c>
      <c r="F614" s="4">
        <f>VLOOKUP(主动技能!L617,对应表!N:O,2,FALSE)</f>
        <v>1</v>
      </c>
      <c r="G614" s="4">
        <f>IF(主动技能!M617="必中",2,1)</f>
        <v>1</v>
      </c>
      <c r="H614" s="4">
        <f>主动技能!N617</f>
        <v>100</v>
      </c>
      <c r="I614" s="4">
        <f>主动技能!O617</f>
        <v>0</v>
      </c>
      <c r="J614" s="31" t="str">
        <f>主动技能!P617</f>
        <v>|||</v>
      </c>
      <c r="K614" s="31">
        <f>主动技能!Q617</f>
        <v>1</v>
      </c>
      <c r="L614" s="31">
        <f>主动技能!R617</f>
        <v>0</v>
      </c>
      <c r="M614" s="31">
        <f>主动技能!S617</f>
        <v>0</v>
      </c>
      <c r="N614" s="31" t="str">
        <f>IF(主动技能!T617="","",主动技能!T617)</f>
        <v/>
      </c>
      <c r="O614" s="31" t="str">
        <f>IF(主动技能!U617="","",主动技能!U617)</f>
        <v/>
      </c>
      <c r="P614" s="31" t="str">
        <f>IF(主动技能!V617="","",主动技能!V617)</f>
        <v>skill_01</v>
      </c>
      <c r="Q614" s="31" t="str">
        <f>IF(主动技能!W617="","")</f>
        <v/>
      </c>
      <c r="R614" s="31" t="str">
        <f>IF(主动技能!X617="","")</f>
        <v/>
      </c>
      <c r="S614" s="31">
        <f>主动技能!Y617</f>
        <v>0</v>
      </c>
      <c r="T614" s="31">
        <f>主动技能!Z617</f>
        <v>100</v>
      </c>
      <c r="U614" s="31">
        <f>主动技能!AB617</f>
        <v>3352</v>
      </c>
      <c r="V614" s="31">
        <f>主动技能!AC617</f>
        <v>0</v>
      </c>
      <c r="W614" s="31">
        <f>主动技能!AD617</f>
        <v>0</v>
      </c>
      <c r="X614" s="31">
        <f>主动技能!AE617</f>
        <v>1</v>
      </c>
      <c r="Y614" s="31">
        <f>主动技能!AF617</f>
        <v>0</v>
      </c>
      <c r="Z614" s="31">
        <f>主动技能!AG617</f>
        <v>0</v>
      </c>
      <c r="AA614" s="31" t="str">
        <f>主动技能!AH617</f>
        <v>attack</v>
      </c>
      <c r="AB614" s="31" t="str">
        <f>IF(主动技能!AI617="","")</f>
        <v/>
      </c>
      <c r="AC614" s="31">
        <f>主动技能!AJ617</f>
        <v>11</v>
      </c>
      <c r="AD614" s="31">
        <f>主动技能!BF617</f>
        <v>101101</v>
      </c>
      <c r="AE614" s="1">
        <f t="shared" si="9"/>
        <v>11</v>
      </c>
    </row>
    <row r="615" spans="1:31" s="31" customFormat="1" x14ac:dyDescent="0.15">
      <c r="A615" s="31">
        <f>主动技能!B618</f>
        <v>10110112</v>
      </c>
      <c r="B615" s="4" t="str">
        <f>主动技能!H618</f>
        <v>普通</v>
      </c>
      <c r="C615" s="4" t="str">
        <f>主动技能!I618</f>
        <v>对敌方单体攻击，造成100%攻击力（+4766）点伤害。</v>
      </c>
      <c r="D615" s="4">
        <f>VLOOKUP(主动技能!J618,对应表!F:G,2,FALSE)</f>
        <v>1</v>
      </c>
      <c r="E615" s="4">
        <f>VLOOKUP(主动技能!K618,对应表!J:K,2,FALSE)</f>
        <v>1</v>
      </c>
      <c r="F615" s="4">
        <f>VLOOKUP(主动技能!L618,对应表!N:O,2,FALSE)</f>
        <v>1</v>
      </c>
      <c r="G615" s="4">
        <f>IF(主动技能!M618="必中",2,1)</f>
        <v>1</v>
      </c>
      <c r="H615" s="4">
        <f>主动技能!N618</f>
        <v>100</v>
      </c>
      <c r="I615" s="4">
        <f>主动技能!O618</f>
        <v>0</v>
      </c>
      <c r="J615" s="31" t="str">
        <f>主动技能!P618</f>
        <v>|||</v>
      </c>
      <c r="K615" s="31">
        <f>主动技能!Q618</f>
        <v>1</v>
      </c>
      <c r="L615" s="31">
        <f>主动技能!R618</f>
        <v>0</v>
      </c>
      <c r="M615" s="31">
        <f>主动技能!S618</f>
        <v>0</v>
      </c>
      <c r="N615" s="31" t="str">
        <f>IF(主动技能!T618="","",主动技能!T618)</f>
        <v/>
      </c>
      <c r="O615" s="31" t="str">
        <f>IF(主动技能!U618="","",主动技能!U618)</f>
        <v/>
      </c>
      <c r="P615" s="31" t="str">
        <f>IF(主动技能!V618="","",主动技能!V618)</f>
        <v>skill_01</v>
      </c>
      <c r="Q615" s="31" t="str">
        <f>IF(主动技能!W618="","")</f>
        <v/>
      </c>
      <c r="R615" s="31" t="str">
        <f>IF(主动技能!X618="","")</f>
        <v/>
      </c>
      <c r="S615" s="31">
        <f>主动技能!Y618</f>
        <v>0</v>
      </c>
      <c r="T615" s="31">
        <f>主动技能!Z618</f>
        <v>100</v>
      </c>
      <c r="U615" s="31">
        <f>主动技能!AB618</f>
        <v>4766</v>
      </c>
      <c r="V615" s="31">
        <f>主动技能!AC618</f>
        <v>0</v>
      </c>
      <c r="W615" s="31">
        <f>主动技能!AD618</f>
        <v>0</v>
      </c>
      <c r="X615" s="31">
        <f>主动技能!AE618</f>
        <v>1</v>
      </c>
      <c r="Y615" s="31">
        <f>主动技能!AF618</f>
        <v>0</v>
      </c>
      <c r="Z615" s="31">
        <f>主动技能!AG618</f>
        <v>0</v>
      </c>
      <c r="AA615" s="31" t="str">
        <f>主动技能!AH618</f>
        <v>attack</v>
      </c>
      <c r="AB615" s="31" t="str">
        <f>IF(主动技能!AI618="","")</f>
        <v/>
      </c>
      <c r="AC615" s="31">
        <f>主动技能!AJ618</f>
        <v>12</v>
      </c>
      <c r="AD615" s="31">
        <f>主动技能!BF618</f>
        <v>101101</v>
      </c>
      <c r="AE615" s="1">
        <f t="shared" si="9"/>
        <v>12</v>
      </c>
    </row>
    <row r="616" spans="1:31" s="31" customFormat="1" x14ac:dyDescent="0.15">
      <c r="A616" s="31">
        <f>主动技能!B619</f>
        <v>10110113</v>
      </c>
      <c r="B616" s="4" t="str">
        <f>主动技能!H619</f>
        <v>普通</v>
      </c>
      <c r="C616" s="4" t="str">
        <f>主动技能!I619</f>
        <v>对敌方单体攻击，造成100%攻击力（+6767）点伤害。</v>
      </c>
      <c r="D616" s="4">
        <f>VLOOKUP(主动技能!J619,对应表!F:G,2,FALSE)</f>
        <v>1</v>
      </c>
      <c r="E616" s="4">
        <f>VLOOKUP(主动技能!K619,对应表!J:K,2,FALSE)</f>
        <v>1</v>
      </c>
      <c r="F616" s="4">
        <f>VLOOKUP(主动技能!L619,对应表!N:O,2,FALSE)</f>
        <v>1</v>
      </c>
      <c r="G616" s="4">
        <f>IF(主动技能!M619="必中",2,1)</f>
        <v>1</v>
      </c>
      <c r="H616" s="4">
        <f>主动技能!N619</f>
        <v>100</v>
      </c>
      <c r="I616" s="4">
        <f>主动技能!O619</f>
        <v>0</v>
      </c>
      <c r="J616" s="31" t="str">
        <f>主动技能!P619</f>
        <v>|||</v>
      </c>
      <c r="K616" s="31">
        <f>主动技能!Q619</f>
        <v>1</v>
      </c>
      <c r="L616" s="31">
        <f>主动技能!R619</f>
        <v>0</v>
      </c>
      <c r="M616" s="31">
        <f>主动技能!S619</f>
        <v>0</v>
      </c>
      <c r="N616" s="31" t="str">
        <f>IF(主动技能!T619="","",主动技能!T619)</f>
        <v/>
      </c>
      <c r="O616" s="31" t="str">
        <f>IF(主动技能!U619="","",主动技能!U619)</f>
        <v/>
      </c>
      <c r="P616" s="31" t="str">
        <f>IF(主动技能!V619="","",主动技能!V619)</f>
        <v>skill_01</v>
      </c>
      <c r="Q616" s="31" t="str">
        <f>IF(主动技能!W619="","")</f>
        <v/>
      </c>
      <c r="R616" s="31" t="str">
        <f>IF(主动技能!X619="","")</f>
        <v/>
      </c>
      <c r="S616" s="31">
        <f>主动技能!Y619</f>
        <v>0</v>
      </c>
      <c r="T616" s="31">
        <f>主动技能!Z619</f>
        <v>100</v>
      </c>
      <c r="U616" s="31">
        <f>主动技能!AB619</f>
        <v>6767</v>
      </c>
      <c r="V616" s="31">
        <f>主动技能!AC619</f>
        <v>0</v>
      </c>
      <c r="W616" s="31">
        <f>主动技能!AD619</f>
        <v>0</v>
      </c>
      <c r="X616" s="31">
        <f>主动技能!AE619</f>
        <v>1</v>
      </c>
      <c r="Y616" s="31">
        <f>主动技能!AF619</f>
        <v>0</v>
      </c>
      <c r="Z616" s="31">
        <f>主动技能!AG619</f>
        <v>0</v>
      </c>
      <c r="AA616" s="31" t="str">
        <f>主动技能!AH619</f>
        <v>attack</v>
      </c>
      <c r="AB616" s="31" t="str">
        <f>IF(主动技能!AI619="","")</f>
        <v/>
      </c>
      <c r="AC616" s="31">
        <f>主动技能!AJ619</f>
        <v>13</v>
      </c>
      <c r="AD616" s="31">
        <f>主动技能!BF619</f>
        <v>101101</v>
      </c>
      <c r="AE616" s="1">
        <f t="shared" si="9"/>
        <v>13</v>
      </c>
    </row>
    <row r="617" spans="1:31" s="31" customFormat="1" x14ac:dyDescent="0.15">
      <c r="A617" s="31">
        <f>主动技能!B620</f>
        <v>10110114</v>
      </c>
      <c r="B617" s="4" t="str">
        <f>主动技能!H620</f>
        <v>普通</v>
      </c>
      <c r="C617" s="4" t="str">
        <f>主动技能!I620</f>
        <v>对敌方单体攻击，造成100%攻击力（+9601）点伤害。</v>
      </c>
      <c r="D617" s="4">
        <f>VLOOKUP(主动技能!J620,对应表!F:G,2,FALSE)</f>
        <v>1</v>
      </c>
      <c r="E617" s="4">
        <f>VLOOKUP(主动技能!K620,对应表!J:K,2,FALSE)</f>
        <v>1</v>
      </c>
      <c r="F617" s="4">
        <f>VLOOKUP(主动技能!L620,对应表!N:O,2,FALSE)</f>
        <v>1</v>
      </c>
      <c r="G617" s="4">
        <f>IF(主动技能!M620="必中",2,1)</f>
        <v>1</v>
      </c>
      <c r="H617" s="4">
        <f>主动技能!N620</f>
        <v>100</v>
      </c>
      <c r="I617" s="4">
        <f>主动技能!O620</f>
        <v>0</v>
      </c>
      <c r="J617" s="31" t="str">
        <f>主动技能!P620</f>
        <v>|||</v>
      </c>
      <c r="K617" s="31">
        <f>主动技能!Q620</f>
        <v>1</v>
      </c>
      <c r="L617" s="31">
        <f>主动技能!R620</f>
        <v>0</v>
      </c>
      <c r="M617" s="31">
        <f>主动技能!S620</f>
        <v>0</v>
      </c>
      <c r="N617" s="31" t="str">
        <f>IF(主动技能!T620="","",主动技能!T620)</f>
        <v/>
      </c>
      <c r="O617" s="31" t="str">
        <f>IF(主动技能!U620="","",主动技能!U620)</f>
        <v/>
      </c>
      <c r="P617" s="31" t="str">
        <f>IF(主动技能!V620="","",主动技能!V620)</f>
        <v>skill_01</v>
      </c>
      <c r="Q617" s="31" t="str">
        <f>IF(主动技能!W620="","")</f>
        <v/>
      </c>
      <c r="R617" s="31" t="str">
        <f>IF(主动技能!X620="","")</f>
        <v/>
      </c>
      <c r="S617" s="31">
        <f>主动技能!Y620</f>
        <v>0</v>
      </c>
      <c r="T617" s="31">
        <f>主动技能!Z620</f>
        <v>100</v>
      </c>
      <c r="U617" s="31">
        <f>主动技能!AB620</f>
        <v>9601</v>
      </c>
      <c r="V617" s="31">
        <f>主动技能!AC620</f>
        <v>0</v>
      </c>
      <c r="W617" s="31">
        <f>主动技能!AD620</f>
        <v>0</v>
      </c>
      <c r="X617" s="31">
        <f>主动技能!AE620</f>
        <v>1</v>
      </c>
      <c r="Y617" s="31">
        <f>主动技能!AF620</f>
        <v>0</v>
      </c>
      <c r="Z617" s="31">
        <f>主动技能!AG620</f>
        <v>0</v>
      </c>
      <c r="AA617" s="31" t="str">
        <f>主动技能!AH620</f>
        <v>attack</v>
      </c>
      <c r="AB617" s="31" t="str">
        <f>IF(主动技能!AI620="","")</f>
        <v/>
      </c>
      <c r="AC617" s="31">
        <f>主动技能!AJ620</f>
        <v>14</v>
      </c>
      <c r="AD617" s="31">
        <f>主动技能!BF620</f>
        <v>101101</v>
      </c>
      <c r="AE617" s="1">
        <f t="shared" si="9"/>
        <v>14</v>
      </c>
    </row>
    <row r="618" spans="1:31" s="31" customFormat="1" x14ac:dyDescent="0.15">
      <c r="A618" s="31">
        <f>主动技能!B621</f>
        <v>10110115</v>
      </c>
      <c r="B618" s="4" t="str">
        <f>主动技能!H621</f>
        <v>普通</v>
      </c>
      <c r="C618" s="4" t="str">
        <f>主动技能!I621</f>
        <v>对敌方单体攻击，造成100%攻击力（+13613）点伤害。</v>
      </c>
      <c r="D618" s="4">
        <f>VLOOKUP(主动技能!J621,对应表!F:G,2,FALSE)</f>
        <v>1</v>
      </c>
      <c r="E618" s="4">
        <f>VLOOKUP(主动技能!K621,对应表!J:K,2,FALSE)</f>
        <v>1</v>
      </c>
      <c r="F618" s="4">
        <f>VLOOKUP(主动技能!L621,对应表!N:O,2,FALSE)</f>
        <v>1</v>
      </c>
      <c r="G618" s="4">
        <f>IF(主动技能!M621="必中",2,1)</f>
        <v>1</v>
      </c>
      <c r="H618" s="4">
        <f>主动技能!N621</f>
        <v>100</v>
      </c>
      <c r="I618" s="4">
        <f>主动技能!O621</f>
        <v>0</v>
      </c>
      <c r="J618" s="31" t="str">
        <f>主动技能!P621</f>
        <v>|||</v>
      </c>
      <c r="K618" s="31">
        <f>主动技能!Q621</f>
        <v>1</v>
      </c>
      <c r="L618" s="31">
        <f>主动技能!R621</f>
        <v>0</v>
      </c>
      <c r="M618" s="31">
        <f>主动技能!S621</f>
        <v>0</v>
      </c>
      <c r="N618" s="31" t="str">
        <f>IF(主动技能!T621="","",主动技能!T621)</f>
        <v/>
      </c>
      <c r="O618" s="31" t="str">
        <f>IF(主动技能!U621="","",主动技能!U621)</f>
        <v/>
      </c>
      <c r="P618" s="31" t="str">
        <f>IF(主动技能!V621="","",主动技能!V621)</f>
        <v>skill_01</v>
      </c>
      <c r="Q618" s="31" t="str">
        <f>IF(主动技能!W621="","")</f>
        <v/>
      </c>
      <c r="R618" s="31" t="str">
        <f>IF(主动技能!X621="","")</f>
        <v/>
      </c>
      <c r="S618" s="31">
        <f>主动技能!Y621</f>
        <v>0</v>
      </c>
      <c r="T618" s="31">
        <f>主动技能!Z621</f>
        <v>100</v>
      </c>
      <c r="U618" s="31">
        <f>主动技能!AB621</f>
        <v>13613</v>
      </c>
      <c r="V618" s="31">
        <f>主动技能!AC621</f>
        <v>0</v>
      </c>
      <c r="W618" s="31">
        <f>主动技能!AD621</f>
        <v>0</v>
      </c>
      <c r="X618" s="31">
        <f>主动技能!AE621</f>
        <v>1</v>
      </c>
      <c r="Y618" s="31">
        <f>主动技能!AF621</f>
        <v>0</v>
      </c>
      <c r="Z618" s="31">
        <f>主动技能!AG621</f>
        <v>0</v>
      </c>
      <c r="AA618" s="31" t="str">
        <f>主动技能!AH621</f>
        <v>attack</v>
      </c>
      <c r="AB618" s="31" t="str">
        <f>IF(主动技能!AI621="","")</f>
        <v/>
      </c>
      <c r="AC618" s="31">
        <f>主动技能!AJ621</f>
        <v>15</v>
      </c>
      <c r="AD618" s="31">
        <f>主动技能!BF621</f>
        <v>101101</v>
      </c>
      <c r="AE618" s="1">
        <f t="shared" si="9"/>
        <v>15</v>
      </c>
    </row>
    <row r="619" spans="1:31" s="31" customFormat="1" x14ac:dyDescent="0.15">
      <c r="A619" s="31">
        <f>主动技能!B622</f>
        <v>10110116</v>
      </c>
      <c r="B619" s="4" t="str">
        <f>主动技能!H622</f>
        <v>普通</v>
      </c>
      <c r="C619" s="4" t="str">
        <f>主动技能!I622</f>
        <v>对敌方单体攻击，造成100%攻击力（+19292）点伤害。</v>
      </c>
      <c r="D619" s="4">
        <f>VLOOKUP(主动技能!J622,对应表!F:G,2,FALSE)</f>
        <v>1</v>
      </c>
      <c r="E619" s="4">
        <f>VLOOKUP(主动技能!K622,对应表!J:K,2,FALSE)</f>
        <v>1</v>
      </c>
      <c r="F619" s="4">
        <f>VLOOKUP(主动技能!L622,对应表!N:O,2,FALSE)</f>
        <v>1</v>
      </c>
      <c r="G619" s="4">
        <f>IF(主动技能!M622="必中",2,1)</f>
        <v>1</v>
      </c>
      <c r="H619" s="4">
        <f>主动技能!N622</f>
        <v>100</v>
      </c>
      <c r="I619" s="4">
        <f>主动技能!O622</f>
        <v>0</v>
      </c>
      <c r="J619" s="31" t="str">
        <f>主动技能!P622</f>
        <v>|||</v>
      </c>
      <c r="K619" s="31">
        <f>主动技能!Q622</f>
        <v>1</v>
      </c>
      <c r="L619" s="31">
        <f>主动技能!R622</f>
        <v>0</v>
      </c>
      <c r="M619" s="31">
        <f>主动技能!S622</f>
        <v>0</v>
      </c>
      <c r="N619" s="31" t="str">
        <f>IF(主动技能!T622="","",主动技能!T622)</f>
        <v/>
      </c>
      <c r="O619" s="31" t="str">
        <f>IF(主动技能!U622="","",主动技能!U622)</f>
        <v/>
      </c>
      <c r="P619" s="31" t="str">
        <f>IF(主动技能!V622="","",主动技能!V622)</f>
        <v>skill_01</v>
      </c>
      <c r="Q619" s="31" t="str">
        <f>IF(主动技能!W622="","")</f>
        <v/>
      </c>
      <c r="R619" s="31" t="str">
        <f>IF(主动技能!X622="","")</f>
        <v/>
      </c>
      <c r="S619" s="31">
        <f>主动技能!Y622</f>
        <v>0</v>
      </c>
      <c r="T619" s="31">
        <f>主动技能!Z622</f>
        <v>100</v>
      </c>
      <c r="U619" s="31">
        <f>主动技能!AB622</f>
        <v>19292</v>
      </c>
      <c r="V619" s="31">
        <f>主动技能!AC622</f>
        <v>0</v>
      </c>
      <c r="W619" s="31">
        <f>主动技能!AD622</f>
        <v>0</v>
      </c>
      <c r="X619" s="31">
        <f>主动技能!AE622</f>
        <v>1</v>
      </c>
      <c r="Y619" s="31">
        <f>主动技能!AF622</f>
        <v>0</v>
      </c>
      <c r="Z619" s="31">
        <f>主动技能!AG622</f>
        <v>0</v>
      </c>
      <c r="AA619" s="31" t="str">
        <f>主动技能!AH622</f>
        <v>attack</v>
      </c>
      <c r="AB619" s="31" t="str">
        <f>IF(主动技能!AI622="","")</f>
        <v/>
      </c>
      <c r="AC619" s="31">
        <f>主动技能!AJ622</f>
        <v>16</v>
      </c>
      <c r="AD619" s="31">
        <f>主动技能!BF622</f>
        <v>101101</v>
      </c>
      <c r="AE619" s="1">
        <f t="shared" si="9"/>
        <v>16</v>
      </c>
    </row>
    <row r="620" spans="1:31" s="31" customFormat="1" x14ac:dyDescent="0.15">
      <c r="A620" s="31">
        <f>主动技能!B623</f>
        <v>10110117</v>
      </c>
      <c r="B620" s="4" t="str">
        <f>主动技能!H623</f>
        <v>普通</v>
      </c>
      <c r="C620" s="4" t="str">
        <f>主动技能!I623</f>
        <v>对敌方单体攻击，造成100%攻击力（+27333）点伤害。</v>
      </c>
      <c r="D620" s="4">
        <f>VLOOKUP(主动技能!J623,对应表!F:G,2,FALSE)</f>
        <v>1</v>
      </c>
      <c r="E620" s="4">
        <f>VLOOKUP(主动技能!K623,对应表!J:K,2,FALSE)</f>
        <v>1</v>
      </c>
      <c r="F620" s="4">
        <f>VLOOKUP(主动技能!L623,对应表!N:O,2,FALSE)</f>
        <v>1</v>
      </c>
      <c r="G620" s="4">
        <f>IF(主动技能!M623="必中",2,1)</f>
        <v>1</v>
      </c>
      <c r="H620" s="4">
        <f>主动技能!N623</f>
        <v>100</v>
      </c>
      <c r="I620" s="4">
        <f>主动技能!O623</f>
        <v>0</v>
      </c>
      <c r="J620" s="31" t="str">
        <f>主动技能!P623</f>
        <v>|||</v>
      </c>
      <c r="K620" s="31">
        <f>主动技能!Q623</f>
        <v>1</v>
      </c>
      <c r="L620" s="31">
        <f>主动技能!R623</f>
        <v>0</v>
      </c>
      <c r="M620" s="31">
        <f>主动技能!S623</f>
        <v>0</v>
      </c>
      <c r="N620" s="31" t="str">
        <f>IF(主动技能!T623="","",主动技能!T623)</f>
        <v/>
      </c>
      <c r="O620" s="31" t="str">
        <f>IF(主动技能!U623="","",主动技能!U623)</f>
        <v/>
      </c>
      <c r="P620" s="31" t="str">
        <f>IF(主动技能!V623="","",主动技能!V623)</f>
        <v>skill_01</v>
      </c>
      <c r="Q620" s="31" t="str">
        <f>IF(主动技能!W623="","")</f>
        <v/>
      </c>
      <c r="R620" s="31" t="str">
        <f>IF(主动技能!X623="","")</f>
        <v/>
      </c>
      <c r="S620" s="31">
        <f>主动技能!Y623</f>
        <v>0</v>
      </c>
      <c r="T620" s="31">
        <f>主动技能!Z623</f>
        <v>100</v>
      </c>
      <c r="U620" s="31">
        <f>主动技能!AB623</f>
        <v>27333</v>
      </c>
      <c r="V620" s="31">
        <f>主动技能!AC623</f>
        <v>0</v>
      </c>
      <c r="W620" s="31">
        <f>主动技能!AD623</f>
        <v>0</v>
      </c>
      <c r="X620" s="31">
        <f>主动技能!AE623</f>
        <v>1</v>
      </c>
      <c r="Y620" s="31">
        <f>主动技能!AF623</f>
        <v>0</v>
      </c>
      <c r="Z620" s="31">
        <f>主动技能!AG623</f>
        <v>0</v>
      </c>
      <c r="AA620" s="31" t="str">
        <f>主动技能!AH623</f>
        <v>attack</v>
      </c>
      <c r="AB620" s="31" t="str">
        <f>IF(主动技能!AI623="","")</f>
        <v/>
      </c>
      <c r="AC620" s="31">
        <f>主动技能!AJ623</f>
        <v>17</v>
      </c>
      <c r="AD620" s="31">
        <f>主动技能!BF623</f>
        <v>101101</v>
      </c>
      <c r="AE620" s="1">
        <f t="shared" si="9"/>
        <v>17</v>
      </c>
    </row>
    <row r="621" spans="1:31" s="31" customFormat="1" x14ac:dyDescent="0.15">
      <c r="A621" s="31">
        <f>主动技能!B624</f>
        <v>10110118</v>
      </c>
      <c r="B621" s="4" t="str">
        <f>主动技能!H624</f>
        <v>普通</v>
      </c>
      <c r="C621" s="4" t="str">
        <f>主动技能!I624</f>
        <v>对敌方单体攻击，造成100%攻击力（+38716）点伤害。</v>
      </c>
      <c r="D621" s="4">
        <f>VLOOKUP(主动技能!J624,对应表!F:G,2,FALSE)</f>
        <v>1</v>
      </c>
      <c r="E621" s="4">
        <f>VLOOKUP(主动技能!K624,对应表!J:K,2,FALSE)</f>
        <v>1</v>
      </c>
      <c r="F621" s="4">
        <f>VLOOKUP(主动技能!L624,对应表!N:O,2,FALSE)</f>
        <v>1</v>
      </c>
      <c r="G621" s="4">
        <f>IF(主动技能!M624="必中",2,1)</f>
        <v>1</v>
      </c>
      <c r="H621" s="4">
        <f>主动技能!N624</f>
        <v>100</v>
      </c>
      <c r="I621" s="4">
        <f>主动技能!O624</f>
        <v>0</v>
      </c>
      <c r="J621" s="31" t="str">
        <f>主动技能!P624</f>
        <v>|||</v>
      </c>
      <c r="K621" s="31">
        <f>主动技能!Q624</f>
        <v>1</v>
      </c>
      <c r="L621" s="31">
        <f>主动技能!R624</f>
        <v>0</v>
      </c>
      <c r="M621" s="31">
        <f>主动技能!S624</f>
        <v>0</v>
      </c>
      <c r="N621" s="31" t="str">
        <f>IF(主动技能!T624="","",主动技能!T624)</f>
        <v/>
      </c>
      <c r="O621" s="31" t="str">
        <f>IF(主动技能!U624="","",主动技能!U624)</f>
        <v/>
      </c>
      <c r="P621" s="31" t="str">
        <f>IF(主动技能!V624="","",主动技能!V624)</f>
        <v>skill_01</v>
      </c>
      <c r="Q621" s="31" t="str">
        <f>IF(主动技能!W624="","")</f>
        <v/>
      </c>
      <c r="R621" s="31" t="str">
        <f>IF(主动技能!X624="","")</f>
        <v/>
      </c>
      <c r="S621" s="31">
        <f>主动技能!Y624</f>
        <v>0</v>
      </c>
      <c r="T621" s="31">
        <f>主动技能!Z624</f>
        <v>100</v>
      </c>
      <c r="U621" s="31">
        <f>主动技能!AB624</f>
        <v>38716</v>
      </c>
      <c r="V621" s="31">
        <f>主动技能!AC624</f>
        <v>0</v>
      </c>
      <c r="W621" s="31">
        <f>主动技能!AD624</f>
        <v>0</v>
      </c>
      <c r="X621" s="31">
        <f>主动技能!AE624</f>
        <v>1</v>
      </c>
      <c r="Y621" s="31">
        <f>主动技能!AF624</f>
        <v>0</v>
      </c>
      <c r="Z621" s="31">
        <f>主动技能!AG624</f>
        <v>0</v>
      </c>
      <c r="AA621" s="31" t="str">
        <f>主动技能!AH624</f>
        <v>attack</v>
      </c>
      <c r="AB621" s="31" t="str">
        <f>IF(主动技能!AI624="","")</f>
        <v/>
      </c>
      <c r="AC621" s="31">
        <f>主动技能!AJ624</f>
        <v>18</v>
      </c>
      <c r="AD621" s="31">
        <f>主动技能!BF624</f>
        <v>101101</v>
      </c>
      <c r="AE621" s="1">
        <f t="shared" si="9"/>
        <v>18</v>
      </c>
    </row>
    <row r="622" spans="1:31" s="31" customFormat="1" x14ac:dyDescent="0.15">
      <c r="A622" s="31">
        <f>主动技能!B625</f>
        <v>10110119</v>
      </c>
      <c r="B622" s="4" t="str">
        <f>主动技能!H625</f>
        <v>普通</v>
      </c>
      <c r="C622" s="4" t="str">
        <f>主动技能!I625</f>
        <v>对敌方单体攻击，造成100%攻击力（+54831）点伤害。</v>
      </c>
      <c r="D622" s="4">
        <f>VLOOKUP(主动技能!J625,对应表!F:G,2,FALSE)</f>
        <v>1</v>
      </c>
      <c r="E622" s="4">
        <f>VLOOKUP(主动技能!K625,对应表!J:K,2,FALSE)</f>
        <v>1</v>
      </c>
      <c r="F622" s="4">
        <f>VLOOKUP(主动技能!L625,对应表!N:O,2,FALSE)</f>
        <v>1</v>
      </c>
      <c r="G622" s="4">
        <f>IF(主动技能!M625="必中",2,1)</f>
        <v>1</v>
      </c>
      <c r="H622" s="4">
        <f>主动技能!N625</f>
        <v>100</v>
      </c>
      <c r="I622" s="4">
        <f>主动技能!O625</f>
        <v>0</v>
      </c>
      <c r="J622" s="31" t="str">
        <f>主动技能!P625</f>
        <v>|||</v>
      </c>
      <c r="K622" s="31">
        <f>主动技能!Q625</f>
        <v>1</v>
      </c>
      <c r="L622" s="31">
        <f>主动技能!R625</f>
        <v>0</v>
      </c>
      <c r="M622" s="31">
        <f>主动技能!S625</f>
        <v>0</v>
      </c>
      <c r="N622" s="31" t="str">
        <f>IF(主动技能!T625="","",主动技能!T625)</f>
        <v/>
      </c>
      <c r="O622" s="31" t="str">
        <f>IF(主动技能!U625="","",主动技能!U625)</f>
        <v/>
      </c>
      <c r="P622" s="31" t="str">
        <f>IF(主动技能!V625="","",主动技能!V625)</f>
        <v>skill_01</v>
      </c>
      <c r="Q622" s="31" t="str">
        <f>IF(主动技能!W625="","")</f>
        <v/>
      </c>
      <c r="R622" s="31" t="str">
        <f>IF(主动技能!X625="","")</f>
        <v/>
      </c>
      <c r="S622" s="31">
        <f>主动技能!Y625</f>
        <v>0</v>
      </c>
      <c r="T622" s="31">
        <f>主动技能!Z625</f>
        <v>100</v>
      </c>
      <c r="U622" s="31">
        <f>主动技能!AB625</f>
        <v>54831</v>
      </c>
      <c r="V622" s="31">
        <f>主动技能!AC625</f>
        <v>0</v>
      </c>
      <c r="W622" s="31">
        <f>主动技能!AD625</f>
        <v>0</v>
      </c>
      <c r="X622" s="31">
        <f>主动技能!AE625</f>
        <v>1</v>
      </c>
      <c r="Y622" s="31">
        <f>主动技能!AF625</f>
        <v>0</v>
      </c>
      <c r="Z622" s="31">
        <f>主动技能!AG625</f>
        <v>0</v>
      </c>
      <c r="AA622" s="31" t="str">
        <f>主动技能!AH625</f>
        <v>attack</v>
      </c>
      <c r="AB622" s="31" t="str">
        <f>IF(主动技能!AI625="","")</f>
        <v/>
      </c>
      <c r="AC622" s="31">
        <f>主动技能!AJ625</f>
        <v>19</v>
      </c>
      <c r="AD622" s="31">
        <f>主动技能!BF625</f>
        <v>101101</v>
      </c>
      <c r="AE622" s="1">
        <f t="shared" si="9"/>
        <v>19</v>
      </c>
    </row>
    <row r="623" spans="1:31" s="31" customFormat="1" x14ac:dyDescent="0.15">
      <c r="A623" s="31">
        <f>主动技能!B626</f>
        <v>10110120</v>
      </c>
      <c r="B623" s="4" t="str">
        <f>主动技能!H626</f>
        <v>普通</v>
      </c>
      <c r="C623" s="4" t="str">
        <f>主动技能!I626</f>
        <v>对敌方单体攻击，造成100%攻击力（+77646）点伤害。</v>
      </c>
      <c r="D623" s="4">
        <f>VLOOKUP(主动技能!J626,对应表!F:G,2,FALSE)</f>
        <v>1</v>
      </c>
      <c r="E623" s="4">
        <f>VLOOKUP(主动技能!K626,对应表!J:K,2,FALSE)</f>
        <v>1</v>
      </c>
      <c r="F623" s="4">
        <f>VLOOKUP(主动技能!L626,对应表!N:O,2,FALSE)</f>
        <v>1</v>
      </c>
      <c r="G623" s="4">
        <f>IF(主动技能!M626="必中",2,1)</f>
        <v>1</v>
      </c>
      <c r="H623" s="4">
        <f>主动技能!N626</f>
        <v>100</v>
      </c>
      <c r="I623" s="4">
        <f>主动技能!O626</f>
        <v>0</v>
      </c>
      <c r="J623" s="31" t="str">
        <f>主动技能!P626</f>
        <v>|||</v>
      </c>
      <c r="K623" s="31">
        <f>主动技能!Q626</f>
        <v>1</v>
      </c>
      <c r="L623" s="31">
        <f>主动技能!R626</f>
        <v>0</v>
      </c>
      <c r="M623" s="31">
        <f>主动技能!S626</f>
        <v>0</v>
      </c>
      <c r="N623" s="31" t="str">
        <f>IF(主动技能!T626="","",主动技能!T626)</f>
        <v/>
      </c>
      <c r="O623" s="31" t="str">
        <f>IF(主动技能!U626="","",主动技能!U626)</f>
        <v/>
      </c>
      <c r="P623" s="31" t="str">
        <f>IF(主动技能!V626="","",主动技能!V626)</f>
        <v>skill_01</v>
      </c>
      <c r="Q623" s="31" t="str">
        <f>IF(主动技能!W626="","")</f>
        <v/>
      </c>
      <c r="R623" s="31" t="str">
        <f>IF(主动技能!X626="","")</f>
        <v/>
      </c>
      <c r="S623" s="31">
        <f>主动技能!Y626</f>
        <v>0</v>
      </c>
      <c r="T623" s="31">
        <f>主动技能!Z626</f>
        <v>100</v>
      </c>
      <c r="U623" s="31">
        <f>主动技能!AB626</f>
        <v>77646</v>
      </c>
      <c r="V623" s="31">
        <f>主动技能!AC626</f>
        <v>0</v>
      </c>
      <c r="W623" s="31">
        <f>主动技能!AD626</f>
        <v>0</v>
      </c>
      <c r="X623" s="31">
        <f>主动技能!AE626</f>
        <v>1</v>
      </c>
      <c r="Y623" s="31">
        <f>主动技能!AF626</f>
        <v>0</v>
      </c>
      <c r="Z623" s="31">
        <f>主动技能!AG626</f>
        <v>0</v>
      </c>
      <c r="AA623" s="31" t="str">
        <f>主动技能!AH626</f>
        <v>attack</v>
      </c>
      <c r="AB623" s="31" t="str">
        <f>IF(主动技能!AI626="","")</f>
        <v/>
      </c>
      <c r="AC623" s="31">
        <f>主动技能!AJ626</f>
        <v>20</v>
      </c>
      <c r="AD623" s="31">
        <f>主动技能!BF626</f>
        <v>101101</v>
      </c>
      <c r="AE623" s="1">
        <f t="shared" si="9"/>
        <v>20</v>
      </c>
    </row>
    <row r="624" spans="1:31" s="31" customFormat="1" x14ac:dyDescent="0.15">
      <c r="A624" s="31">
        <f>主动技能!B627</f>
        <v>10110201</v>
      </c>
      <c r="B624" s="4" t="str">
        <f>主动技能!H627</f>
        <v>束缚</v>
      </c>
      <c r="C624" s="4" t="str">
        <f>主动技能!I627</f>
        <v>对敌方单体攻击，造成100%攻击力（+276）点伤害。并眩晕目标。</v>
      </c>
      <c r="D624" s="4">
        <f>VLOOKUP(主动技能!J627,对应表!F:G,2,FALSE)</f>
        <v>1</v>
      </c>
      <c r="E624" s="4">
        <f>VLOOKUP(主动技能!K627,对应表!J:K,2,FALSE)</f>
        <v>1</v>
      </c>
      <c r="F624" s="4">
        <f>VLOOKUP(主动技能!L627,对应表!N:O,2,FALSE)</f>
        <v>1</v>
      </c>
      <c r="G624" s="4">
        <f>IF(主动技能!M627="必中",2,1)</f>
        <v>1</v>
      </c>
      <c r="H624" s="4">
        <f>主动技能!N627</f>
        <v>100</v>
      </c>
      <c r="I624" s="4">
        <f>主动技能!O627</f>
        <v>0</v>
      </c>
      <c r="J624" s="31" t="str">
        <f>主动技能!P627</f>
        <v>||eff_shufu|</v>
      </c>
      <c r="K624" s="31">
        <f>主动技能!Q627</f>
        <v>1</v>
      </c>
      <c r="L624" s="31">
        <f>主动技能!R627</f>
        <v>0</v>
      </c>
      <c r="M624" s="31">
        <f>主动技能!S627</f>
        <v>0</v>
      </c>
      <c r="N624" s="31" t="str">
        <f>IF(主动技能!T627="","",主动技能!T627)</f>
        <v>100002:100:2:0</v>
      </c>
      <c r="O624" s="31" t="str">
        <f>IF(主动技能!U627="","",主动技能!U627)</f>
        <v/>
      </c>
      <c r="P624" s="31" t="str">
        <f>IF(主动技能!V627="","",主动技能!V627)</f>
        <v>skill_12</v>
      </c>
      <c r="Q624" s="31" t="str">
        <f>IF(主动技能!W627="","")</f>
        <v/>
      </c>
      <c r="R624" s="31" t="str">
        <f>IF(主动技能!X627="","")</f>
        <v/>
      </c>
      <c r="S624" s="31">
        <f>主动技能!Y627</f>
        <v>0</v>
      </c>
      <c r="T624" s="31">
        <f>主动技能!Z627</f>
        <v>100</v>
      </c>
      <c r="U624" s="31">
        <f>主动技能!AB627</f>
        <v>276</v>
      </c>
      <c r="V624" s="31">
        <f>主动技能!AC627</f>
        <v>0</v>
      </c>
      <c r="W624" s="31">
        <f>主动技能!AD627</f>
        <v>0</v>
      </c>
      <c r="X624" s="31">
        <f>主动技能!AE627</f>
        <v>1</v>
      </c>
      <c r="Y624" s="31">
        <f>主动技能!AF627</f>
        <v>1</v>
      </c>
      <c r="Z624" s="31">
        <f>主动技能!AG627</f>
        <v>1</v>
      </c>
      <c r="AA624" s="31" t="str">
        <f>主动技能!AH627</f>
        <v>attackex</v>
      </c>
      <c r="AB624" s="31" t="str">
        <f>IF(主动技能!AI627="","")</f>
        <v/>
      </c>
      <c r="AC624" s="31">
        <f>主动技能!AJ627</f>
        <v>1</v>
      </c>
      <c r="AD624" s="31">
        <f>主动技能!BF627</f>
        <v>101102</v>
      </c>
      <c r="AE624" s="1">
        <f t="shared" si="9"/>
        <v>1</v>
      </c>
    </row>
    <row r="625" spans="1:31" s="31" customFormat="1" x14ac:dyDescent="0.15">
      <c r="A625" s="31">
        <f>主动技能!B628</f>
        <v>10110202</v>
      </c>
      <c r="B625" s="4" t="str">
        <f>主动技能!H628</f>
        <v>束缚</v>
      </c>
      <c r="C625" s="4" t="str">
        <f>主动技能!I628</f>
        <v>对敌方单体攻击，造成100%攻击力（+305）点伤害。并眩晕目标。</v>
      </c>
      <c r="D625" s="4">
        <f>VLOOKUP(主动技能!J628,对应表!F:G,2,FALSE)</f>
        <v>1</v>
      </c>
      <c r="E625" s="4">
        <f>VLOOKUP(主动技能!K628,对应表!J:K,2,FALSE)</f>
        <v>1</v>
      </c>
      <c r="F625" s="4">
        <f>VLOOKUP(主动技能!L628,对应表!N:O,2,FALSE)</f>
        <v>1</v>
      </c>
      <c r="G625" s="4">
        <f>IF(主动技能!M628="必中",2,1)</f>
        <v>1</v>
      </c>
      <c r="H625" s="4">
        <f>主动技能!N628</f>
        <v>100</v>
      </c>
      <c r="I625" s="4">
        <f>主动技能!O628</f>
        <v>0</v>
      </c>
      <c r="J625" s="31" t="str">
        <f>主动技能!P628</f>
        <v>||eff_shufu|</v>
      </c>
      <c r="K625" s="31">
        <f>主动技能!Q628</f>
        <v>1</v>
      </c>
      <c r="L625" s="31">
        <f>主动技能!R628</f>
        <v>0</v>
      </c>
      <c r="M625" s="31">
        <f>主动技能!S628</f>
        <v>0</v>
      </c>
      <c r="N625" s="31" t="str">
        <f>IF(主动技能!T628="","",主动技能!T628)</f>
        <v>100002:100:2:0</v>
      </c>
      <c r="O625" s="31" t="str">
        <f>IF(主动技能!U628="","",主动技能!U628)</f>
        <v/>
      </c>
      <c r="P625" s="31" t="str">
        <f>IF(主动技能!V628="","",主动技能!V628)</f>
        <v>skill_12</v>
      </c>
      <c r="Q625" s="31" t="str">
        <f>IF(主动技能!W628="","")</f>
        <v/>
      </c>
      <c r="R625" s="31" t="str">
        <f>IF(主动技能!X628="","")</f>
        <v/>
      </c>
      <c r="S625" s="31">
        <f>主动技能!Y628</f>
        <v>0</v>
      </c>
      <c r="T625" s="31">
        <f>主动技能!Z628</f>
        <v>100</v>
      </c>
      <c r="U625" s="31">
        <f>主动技能!AB628</f>
        <v>305</v>
      </c>
      <c r="V625" s="31">
        <f>主动技能!AC628</f>
        <v>0</v>
      </c>
      <c r="W625" s="31">
        <f>主动技能!AD628</f>
        <v>0</v>
      </c>
      <c r="X625" s="31">
        <f>主动技能!AE628</f>
        <v>1</v>
      </c>
      <c r="Y625" s="31">
        <f>主动技能!AF628</f>
        <v>1</v>
      </c>
      <c r="Z625" s="31">
        <f>主动技能!AG628</f>
        <v>1</v>
      </c>
      <c r="AA625" s="31" t="str">
        <f>主动技能!AH628</f>
        <v>attackex</v>
      </c>
      <c r="AB625" s="31" t="str">
        <f>IF(主动技能!AI628="","")</f>
        <v/>
      </c>
      <c r="AC625" s="31">
        <f>主动技能!AJ628</f>
        <v>2</v>
      </c>
      <c r="AD625" s="31">
        <f>主动技能!BF628</f>
        <v>101102</v>
      </c>
      <c r="AE625" s="1">
        <f t="shared" si="9"/>
        <v>2</v>
      </c>
    </row>
    <row r="626" spans="1:31" s="31" customFormat="1" x14ac:dyDescent="0.15">
      <c r="A626" s="31">
        <f>主动技能!B629</f>
        <v>10110203</v>
      </c>
      <c r="B626" s="4" t="str">
        <f>主动技能!H629</f>
        <v>束缚</v>
      </c>
      <c r="C626" s="4" t="str">
        <f>主动技能!I629</f>
        <v>对敌方单体攻击，造成100%攻击力（+404）点伤害。并眩晕目标。</v>
      </c>
      <c r="D626" s="4">
        <f>VLOOKUP(主动技能!J629,对应表!F:G,2,FALSE)</f>
        <v>1</v>
      </c>
      <c r="E626" s="4">
        <f>VLOOKUP(主动技能!K629,对应表!J:K,2,FALSE)</f>
        <v>1</v>
      </c>
      <c r="F626" s="4">
        <f>VLOOKUP(主动技能!L629,对应表!N:O,2,FALSE)</f>
        <v>1</v>
      </c>
      <c r="G626" s="4">
        <f>IF(主动技能!M629="必中",2,1)</f>
        <v>1</v>
      </c>
      <c r="H626" s="4">
        <f>主动技能!N629</f>
        <v>100</v>
      </c>
      <c r="I626" s="4">
        <f>主动技能!O629</f>
        <v>0</v>
      </c>
      <c r="J626" s="31" t="str">
        <f>主动技能!P629</f>
        <v>||eff_shufu|</v>
      </c>
      <c r="K626" s="31">
        <f>主动技能!Q629</f>
        <v>1</v>
      </c>
      <c r="L626" s="31">
        <f>主动技能!R629</f>
        <v>0</v>
      </c>
      <c r="M626" s="31">
        <f>主动技能!S629</f>
        <v>0</v>
      </c>
      <c r="N626" s="31" t="str">
        <f>IF(主动技能!T629="","",主动技能!T629)</f>
        <v>100002:100:2:0</v>
      </c>
      <c r="O626" s="31" t="str">
        <f>IF(主动技能!U629="","",主动技能!U629)</f>
        <v/>
      </c>
      <c r="P626" s="31" t="str">
        <f>IF(主动技能!V629="","",主动技能!V629)</f>
        <v>skill_12</v>
      </c>
      <c r="Q626" s="31" t="str">
        <f>IF(主动技能!W629="","")</f>
        <v/>
      </c>
      <c r="R626" s="31" t="str">
        <f>IF(主动技能!X629="","")</f>
        <v/>
      </c>
      <c r="S626" s="31">
        <f>主动技能!Y629</f>
        <v>0</v>
      </c>
      <c r="T626" s="31">
        <f>主动技能!Z629</f>
        <v>100</v>
      </c>
      <c r="U626" s="31">
        <f>主动技能!AB629</f>
        <v>404</v>
      </c>
      <c r="V626" s="31">
        <f>主动技能!AC629</f>
        <v>0</v>
      </c>
      <c r="W626" s="31">
        <f>主动技能!AD629</f>
        <v>0</v>
      </c>
      <c r="X626" s="31">
        <f>主动技能!AE629</f>
        <v>1</v>
      </c>
      <c r="Y626" s="31">
        <f>主动技能!AF629</f>
        <v>1</v>
      </c>
      <c r="Z626" s="31">
        <f>主动技能!AG629</f>
        <v>1</v>
      </c>
      <c r="AA626" s="31" t="str">
        <f>主动技能!AH629</f>
        <v>attackex</v>
      </c>
      <c r="AB626" s="31" t="str">
        <f>IF(主动技能!AI629="","")</f>
        <v/>
      </c>
      <c r="AC626" s="31">
        <f>主动技能!AJ629</f>
        <v>3</v>
      </c>
      <c r="AD626" s="31">
        <f>主动技能!BF629</f>
        <v>101102</v>
      </c>
      <c r="AE626" s="1">
        <f t="shared" si="9"/>
        <v>3</v>
      </c>
    </row>
    <row r="627" spans="1:31" s="31" customFormat="1" x14ac:dyDescent="0.15">
      <c r="A627" s="31">
        <f>主动技能!B630</f>
        <v>10110204</v>
      </c>
      <c r="B627" s="4" t="str">
        <f>主动技能!H630</f>
        <v>束缚</v>
      </c>
      <c r="C627" s="4" t="str">
        <f>主动技能!I630</f>
        <v>对敌方单体攻击，造成100%攻击力（+623）点伤害。并眩晕目标。</v>
      </c>
      <c r="D627" s="4">
        <f>VLOOKUP(主动技能!J630,对应表!F:G,2,FALSE)</f>
        <v>1</v>
      </c>
      <c r="E627" s="4">
        <f>VLOOKUP(主动技能!K630,对应表!J:K,2,FALSE)</f>
        <v>1</v>
      </c>
      <c r="F627" s="4">
        <f>VLOOKUP(主动技能!L630,对应表!N:O,2,FALSE)</f>
        <v>1</v>
      </c>
      <c r="G627" s="4">
        <f>IF(主动技能!M630="必中",2,1)</f>
        <v>1</v>
      </c>
      <c r="H627" s="4">
        <f>主动技能!N630</f>
        <v>100</v>
      </c>
      <c r="I627" s="4">
        <f>主动技能!O630</f>
        <v>0</v>
      </c>
      <c r="J627" s="31" t="str">
        <f>主动技能!P630</f>
        <v>||eff_shufu|</v>
      </c>
      <c r="K627" s="31">
        <f>主动技能!Q630</f>
        <v>1</v>
      </c>
      <c r="L627" s="31">
        <f>主动技能!R630</f>
        <v>0</v>
      </c>
      <c r="M627" s="31">
        <f>主动技能!S630</f>
        <v>0</v>
      </c>
      <c r="N627" s="31" t="str">
        <f>IF(主动技能!T630="","",主动技能!T630)</f>
        <v>100002:100:2:0</v>
      </c>
      <c r="O627" s="31" t="str">
        <f>IF(主动技能!U630="","",主动技能!U630)</f>
        <v/>
      </c>
      <c r="P627" s="31" t="str">
        <f>IF(主动技能!V630="","",主动技能!V630)</f>
        <v>skill_12</v>
      </c>
      <c r="Q627" s="31" t="str">
        <f>IF(主动技能!W630="","")</f>
        <v/>
      </c>
      <c r="R627" s="31" t="str">
        <f>IF(主动技能!X630="","")</f>
        <v/>
      </c>
      <c r="S627" s="31">
        <f>主动技能!Y630</f>
        <v>0</v>
      </c>
      <c r="T627" s="31">
        <f>主动技能!Z630</f>
        <v>100</v>
      </c>
      <c r="U627" s="31">
        <f>主动技能!AB630</f>
        <v>623</v>
      </c>
      <c r="V627" s="31">
        <f>主动技能!AC630</f>
        <v>0</v>
      </c>
      <c r="W627" s="31">
        <f>主动技能!AD630</f>
        <v>0</v>
      </c>
      <c r="X627" s="31">
        <f>主动技能!AE630</f>
        <v>1</v>
      </c>
      <c r="Y627" s="31">
        <f>主动技能!AF630</f>
        <v>1</v>
      </c>
      <c r="Z627" s="31">
        <f>主动技能!AG630</f>
        <v>1</v>
      </c>
      <c r="AA627" s="31" t="str">
        <f>主动技能!AH630</f>
        <v>attackex</v>
      </c>
      <c r="AB627" s="31" t="str">
        <f>IF(主动技能!AI630="","")</f>
        <v/>
      </c>
      <c r="AC627" s="31">
        <f>主动技能!AJ630</f>
        <v>4</v>
      </c>
      <c r="AD627" s="31">
        <f>主动技能!BF630</f>
        <v>101102</v>
      </c>
      <c r="AE627" s="1">
        <f t="shared" si="9"/>
        <v>4</v>
      </c>
    </row>
    <row r="628" spans="1:31" s="31" customFormat="1" x14ac:dyDescent="0.15">
      <c r="A628" s="31">
        <f>主动技能!B631</f>
        <v>10110205</v>
      </c>
      <c r="B628" s="4" t="str">
        <f>主动技能!H631</f>
        <v>束缚</v>
      </c>
      <c r="C628" s="4" t="str">
        <f>主动技能!I631</f>
        <v>对敌方单体攻击，造成100%攻击力（+933）点伤害。并眩晕目标。</v>
      </c>
      <c r="D628" s="4">
        <f>VLOOKUP(主动技能!J631,对应表!F:G,2,FALSE)</f>
        <v>1</v>
      </c>
      <c r="E628" s="4">
        <f>VLOOKUP(主动技能!K631,对应表!J:K,2,FALSE)</f>
        <v>1</v>
      </c>
      <c r="F628" s="4">
        <f>VLOOKUP(主动技能!L631,对应表!N:O,2,FALSE)</f>
        <v>1</v>
      </c>
      <c r="G628" s="4">
        <f>IF(主动技能!M631="必中",2,1)</f>
        <v>1</v>
      </c>
      <c r="H628" s="4">
        <f>主动技能!N631</f>
        <v>100</v>
      </c>
      <c r="I628" s="4">
        <f>主动技能!O631</f>
        <v>0</v>
      </c>
      <c r="J628" s="31" t="str">
        <f>主动技能!P631</f>
        <v>||eff_shufu|</v>
      </c>
      <c r="K628" s="31">
        <f>主动技能!Q631</f>
        <v>1</v>
      </c>
      <c r="L628" s="31">
        <f>主动技能!R631</f>
        <v>0</v>
      </c>
      <c r="M628" s="31">
        <f>主动技能!S631</f>
        <v>0</v>
      </c>
      <c r="N628" s="31" t="str">
        <f>IF(主动技能!T631="","",主动技能!T631)</f>
        <v>100002:100:2:0</v>
      </c>
      <c r="O628" s="31" t="str">
        <f>IF(主动技能!U631="","",主动技能!U631)</f>
        <v/>
      </c>
      <c r="P628" s="31" t="str">
        <f>IF(主动技能!V631="","",主动技能!V631)</f>
        <v>skill_12</v>
      </c>
      <c r="Q628" s="31" t="str">
        <f>IF(主动技能!W631="","")</f>
        <v/>
      </c>
      <c r="R628" s="31" t="str">
        <f>IF(主动技能!X631="","")</f>
        <v/>
      </c>
      <c r="S628" s="31">
        <f>主动技能!Y631</f>
        <v>0</v>
      </c>
      <c r="T628" s="31">
        <f>主动技能!Z631</f>
        <v>100</v>
      </c>
      <c r="U628" s="31">
        <f>主动技能!AB631</f>
        <v>933</v>
      </c>
      <c r="V628" s="31">
        <f>主动技能!AC631</f>
        <v>0</v>
      </c>
      <c r="W628" s="31">
        <f>主动技能!AD631</f>
        <v>0</v>
      </c>
      <c r="X628" s="31">
        <f>主动技能!AE631</f>
        <v>1</v>
      </c>
      <c r="Y628" s="31">
        <f>主动技能!AF631</f>
        <v>1</v>
      </c>
      <c r="Z628" s="31">
        <f>主动技能!AG631</f>
        <v>1</v>
      </c>
      <c r="AA628" s="31" t="str">
        <f>主动技能!AH631</f>
        <v>attackex</v>
      </c>
      <c r="AB628" s="31" t="str">
        <f>IF(主动技能!AI631="","")</f>
        <v/>
      </c>
      <c r="AC628" s="31">
        <f>主动技能!AJ631</f>
        <v>5</v>
      </c>
      <c r="AD628" s="31">
        <f>主动技能!BF631</f>
        <v>101102</v>
      </c>
      <c r="AE628" s="1">
        <f t="shared" si="9"/>
        <v>5</v>
      </c>
    </row>
    <row r="629" spans="1:31" s="31" customFormat="1" x14ac:dyDescent="0.15">
      <c r="A629" s="31">
        <f>主动技能!B632</f>
        <v>10110206</v>
      </c>
      <c r="B629" s="4" t="str">
        <f>主动技能!H632</f>
        <v>束缚</v>
      </c>
      <c r="C629" s="4" t="str">
        <f>主动技能!I632</f>
        <v>对敌方单体攻击，造成100%攻击力（+1372）点伤害。并眩晕目标。</v>
      </c>
      <c r="D629" s="4">
        <f>VLOOKUP(主动技能!J632,对应表!F:G,2,FALSE)</f>
        <v>1</v>
      </c>
      <c r="E629" s="4">
        <f>VLOOKUP(主动技能!K632,对应表!J:K,2,FALSE)</f>
        <v>1</v>
      </c>
      <c r="F629" s="4">
        <f>VLOOKUP(主动技能!L632,对应表!N:O,2,FALSE)</f>
        <v>1</v>
      </c>
      <c r="G629" s="4">
        <f>IF(主动技能!M632="必中",2,1)</f>
        <v>1</v>
      </c>
      <c r="H629" s="4">
        <f>主动技能!N632</f>
        <v>100</v>
      </c>
      <c r="I629" s="4">
        <f>主动技能!O632</f>
        <v>0</v>
      </c>
      <c r="J629" s="31" t="str">
        <f>主动技能!P632</f>
        <v>||eff_shufu|</v>
      </c>
      <c r="K629" s="31">
        <f>主动技能!Q632</f>
        <v>1</v>
      </c>
      <c r="L629" s="31">
        <f>主动技能!R632</f>
        <v>0</v>
      </c>
      <c r="M629" s="31">
        <f>主动技能!S632</f>
        <v>0</v>
      </c>
      <c r="N629" s="31" t="str">
        <f>IF(主动技能!T632="","",主动技能!T632)</f>
        <v>100002:100:2:0</v>
      </c>
      <c r="O629" s="31" t="str">
        <f>IF(主动技能!U632="","",主动技能!U632)</f>
        <v/>
      </c>
      <c r="P629" s="31" t="str">
        <f>IF(主动技能!V632="","",主动技能!V632)</f>
        <v>skill_12</v>
      </c>
      <c r="Q629" s="31" t="str">
        <f>IF(主动技能!W632="","")</f>
        <v/>
      </c>
      <c r="R629" s="31" t="str">
        <f>IF(主动技能!X632="","")</f>
        <v/>
      </c>
      <c r="S629" s="31">
        <f>主动技能!Y632</f>
        <v>0</v>
      </c>
      <c r="T629" s="31">
        <f>主动技能!Z632</f>
        <v>100</v>
      </c>
      <c r="U629" s="31">
        <f>主动技能!AB632</f>
        <v>1372</v>
      </c>
      <c r="V629" s="31">
        <f>主动技能!AC632</f>
        <v>0</v>
      </c>
      <c r="W629" s="31">
        <f>主动技能!AD632</f>
        <v>0</v>
      </c>
      <c r="X629" s="31">
        <f>主动技能!AE632</f>
        <v>1</v>
      </c>
      <c r="Y629" s="31">
        <f>主动技能!AF632</f>
        <v>1</v>
      </c>
      <c r="Z629" s="31">
        <f>主动技能!AG632</f>
        <v>1</v>
      </c>
      <c r="AA629" s="31" t="str">
        <f>主动技能!AH632</f>
        <v>attackex</v>
      </c>
      <c r="AB629" s="31" t="str">
        <f>IF(主动技能!AI632="","")</f>
        <v/>
      </c>
      <c r="AC629" s="31">
        <f>主动技能!AJ632</f>
        <v>6</v>
      </c>
      <c r="AD629" s="31">
        <f>主动技能!BF632</f>
        <v>101102</v>
      </c>
      <c r="AE629" s="1">
        <f t="shared" si="9"/>
        <v>6</v>
      </c>
    </row>
    <row r="630" spans="1:31" s="31" customFormat="1" x14ac:dyDescent="0.15">
      <c r="A630" s="31">
        <f>主动技能!B633</f>
        <v>10110207</v>
      </c>
      <c r="B630" s="4" t="str">
        <f>主动技能!H633</f>
        <v>束缚</v>
      </c>
      <c r="C630" s="4" t="str">
        <f>主动技能!I633</f>
        <v>对敌方单体攻击，造成100%攻击力（+1994）点伤害。并眩晕目标。</v>
      </c>
      <c r="D630" s="4">
        <f>VLOOKUP(主动技能!J633,对应表!F:G,2,FALSE)</f>
        <v>1</v>
      </c>
      <c r="E630" s="4">
        <f>VLOOKUP(主动技能!K633,对应表!J:K,2,FALSE)</f>
        <v>1</v>
      </c>
      <c r="F630" s="4">
        <f>VLOOKUP(主动技能!L633,对应表!N:O,2,FALSE)</f>
        <v>1</v>
      </c>
      <c r="G630" s="4">
        <f>IF(主动技能!M633="必中",2,1)</f>
        <v>1</v>
      </c>
      <c r="H630" s="4">
        <f>主动技能!N633</f>
        <v>100</v>
      </c>
      <c r="I630" s="4">
        <f>主动技能!O633</f>
        <v>0</v>
      </c>
      <c r="J630" s="31" t="str">
        <f>主动技能!P633</f>
        <v>||eff_shufu|</v>
      </c>
      <c r="K630" s="31">
        <f>主动技能!Q633</f>
        <v>1</v>
      </c>
      <c r="L630" s="31">
        <f>主动技能!R633</f>
        <v>0</v>
      </c>
      <c r="M630" s="31">
        <f>主动技能!S633</f>
        <v>0</v>
      </c>
      <c r="N630" s="31" t="str">
        <f>IF(主动技能!T633="","",主动技能!T633)</f>
        <v>100002:100:2:0</v>
      </c>
      <c r="O630" s="31" t="str">
        <f>IF(主动技能!U633="","",主动技能!U633)</f>
        <v/>
      </c>
      <c r="P630" s="31" t="str">
        <f>IF(主动技能!V633="","",主动技能!V633)</f>
        <v>skill_12</v>
      </c>
      <c r="Q630" s="31" t="str">
        <f>IF(主动技能!W633="","")</f>
        <v/>
      </c>
      <c r="R630" s="31" t="str">
        <f>IF(主动技能!X633="","")</f>
        <v/>
      </c>
      <c r="S630" s="31">
        <f>主动技能!Y633</f>
        <v>0</v>
      </c>
      <c r="T630" s="31">
        <f>主动技能!Z633</f>
        <v>100</v>
      </c>
      <c r="U630" s="31">
        <f>主动技能!AB633</f>
        <v>1994</v>
      </c>
      <c r="V630" s="31">
        <f>主动技能!AC633</f>
        <v>0</v>
      </c>
      <c r="W630" s="31">
        <f>主动技能!AD633</f>
        <v>0</v>
      </c>
      <c r="X630" s="31">
        <f>主动技能!AE633</f>
        <v>1</v>
      </c>
      <c r="Y630" s="31">
        <f>主动技能!AF633</f>
        <v>1</v>
      </c>
      <c r="Z630" s="31">
        <f>主动技能!AG633</f>
        <v>1</v>
      </c>
      <c r="AA630" s="31" t="str">
        <f>主动技能!AH633</f>
        <v>attackex</v>
      </c>
      <c r="AB630" s="31" t="str">
        <f>IF(主动技能!AI633="","")</f>
        <v/>
      </c>
      <c r="AC630" s="31">
        <f>主动技能!AJ633</f>
        <v>7</v>
      </c>
      <c r="AD630" s="31">
        <f>主动技能!BF633</f>
        <v>101102</v>
      </c>
      <c r="AE630" s="1">
        <f t="shared" si="9"/>
        <v>7</v>
      </c>
    </row>
    <row r="631" spans="1:31" s="31" customFormat="1" x14ac:dyDescent="0.15">
      <c r="A631" s="31">
        <f>主动技能!B634</f>
        <v>10110208</v>
      </c>
      <c r="B631" s="4" t="str">
        <f>主动技能!H634</f>
        <v>束缚</v>
      </c>
      <c r="C631" s="4" t="str">
        <f>主动技能!I634</f>
        <v>对敌方单体攻击，造成100%攻击力（+2874）点伤害。并眩晕目标。</v>
      </c>
      <c r="D631" s="4">
        <f>VLOOKUP(主动技能!J634,对应表!F:G,2,FALSE)</f>
        <v>1</v>
      </c>
      <c r="E631" s="4">
        <f>VLOOKUP(主动技能!K634,对应表!J:K,2,FALSE)</f>
        <v>1</v>
      </c>
      <c r="F631" s="4">
        <f>VLOOKUP(主动技能!L634,对应表!N:O,2,FALSE)</f>
        <v>1</v>
      </c>
      <c r="G631" s="4">
        <f>IF(主动技能!M634="必中",2,1)</f>
        <v>1</v>
      </c>
      <c r="H631" s="4">
        <f>主动技能!N634</f>
        <v>100</v>
      </c>
      <c r="I631" s="4">
        <f>主动技能!O634</f>
        <v>0</v>
      </c>
      <c r="J631" s="31" t="str">
        <f>主动技能!P634</f>
        <v>||eff_shufu|</v>
      </c>
      <c r="K631" s="31">
        <f>主动技能!Q634</f>
        <v>1</v>
      </c>
      <c r="L631" s="31">
        <f>主动技能!R634</f>
        <v>0</v>
      </c>
      <c r="M631" s="31">
        <f>主动技能!S634</f>
        <v>0</v>
      </c>
      <c r="N631" s="31" t="str">
        <f>IF(主动技能!T634="","",主动技能!T634)</f>
        <v>100002:100:2:0</v>
      </c>
      <c r="O631" s="31" t="str">
        <f>IF(主动技能!U634="","",主动技能!U634)</f>
        <v/>
      </c>
      <c r="P631" s="31" t="str">
        <f>IF(主动技能!V634="","",主动技能!V634)</f>
        <v>skill_12</v>
      </c>
      <c r="Q631" s="31" t="str">
        <f>IF(主动技能!W634="","")</f>
        <v/>
      </c>
      <c r="R631" s="31" t="str">
        <f>IF(主动技能!X634="","")</f>
        <v/>
      </c>
      <c r="S631" s="31">
        <f>主动技能!Y634</f>
        <v>0</v>
      </c>
      <c r="T631" s="31">
        <f>主动技能!Z634</f>
        <v>100</v>
      </c>
      <c r="U631" s="31">
        <f>主动技能!AB634</f>
        <v>2874</v>
      </c>
      <c r="V631" s="31">
        <f>主动技能!AC634</f>
        <v>0</v>
      </c>
      <c r="W631" s="31">
        <f>主动技能!AD634</f>
        <v>0</v>
      </c>
      <c r="X631" s="31">
        <f>主动技能!AE634</f>
        <v>1</v>
      </c>
      <c r="Y631" s="31">
        <f>主动技能!AF634</f>
        <v>1</v>
      </c>
      <c r="Z631" s="31">
        <f>主动技能!AG634</f>
        <v>1</v>
      </c>
      <c r="AA631" s="31" t="str">
        <f>主动技能!AH634</f>
        <v>attackex</v>
      </c>
      <c r="AB631" s="31" t="str">
        <f>IF(主动技能!AI634="","")</f>
        <v/>
      </c>
      <c r="AC631" s="31">
        <f>主动技能!AJ634</f>
        <v>8</v>
      </c>
      <c r="AD631" s="31">
        <f>主动技能!BF634</f>
        <v>101102</v>
      </c>
      <c r="AE631" s="1">
        <f t="shared" si="9"/>
        <v>8</v>
      </c>
    </row>
    <row r="632" spans="1:31" s="31" customFormat="1" x14ac:dyDescent="0.15">
      <c r="A632" s="31">
        <f>主动技能!B635</f>
        <v>10110209</v>
      </c>
      <c r="B632" s="4" t="str">
        <f>主动技能!H635</f>
        <v>束缚</v>
      </c>
      <c r="C632" s="4" t="str">
        <f>主动技能!I635</f>
        <v>对敌方单体攻击，造成100%攻击力（+4120）点伤害。并眩晕目标。</v>
      </c>
      <c r="D632" s="4">
        <f>VLOOKUP(主动技能!J635,对应表!F:G,2,FALSE)</f>
        <v>1</v>
      </c>
      <c r="E632" s="4">
        <f>VLOOKUP(主动技能!K635,对应表!J:K,2,FALSE)</f>
        <v>1</v>
      </c>
      <c r="F632" s="4">
        <f>VLOOKUP(主动技能!L635,对应表!N:O,2,FALSE)</f>
        <v>1</v>
      </c>
      <c r="G632" s="4">
        <f>IF(主动技能!M635="必中",2,1)</f>
        <v>1</v>
      </c>
      <c r="H632" s="4">
        <f>主动技能!N635</f>
        <v>100</v>
      </c>
      <c r="I632" s="4">
        <f>主动技能!O635</f>
        <v>0</v>
      </c>
      <c r="J632" s="31" t="str">
        <f>主动技能!P635</f>
        <v>||eff_shufu|</v>
      </c>
      <c r="K632" s="31">
        <f>主动技能!Q635</f>
        <v>1</v>
      </c>
      <c r="L632" s="31">
        <f>主动技能!R635</f>
        <v>0</v>
      </c>
      <c r="M632" s="31">
        <f>主动技能!S635</f>
        <v>0</v>
      </c>
      <c r="N632" s="31" t="str">
        <f>IF(主动技能!T635="","",主动技能!T635)</f>
        <v>100002:100:2:0</v>
      </c>
      <c r="O632" s="31" t="str">
        <f>IF(主动技能!U635="","",主动技能!U635)</f>
        <v/>
      </c>
      <c r="P632" s="31" t="str">
        <f>IF(主动技能!V635="","",主动技能!V635)</f>
        <v>skill_12</v>
      </c>
      <c r="Q632" s="31" t="str">
        <f>IF(主动技能!W635="","")</f>
        <v/>
      </c>
      <c r="R632" s="31" t="str">
        <f>IF(主动技能!X635="","")</f>
        <v/>
      </c>
      <c r="S632" s="31">
        <f>主动技能!Y635</f>
        <v>0</v>
      </c>
      <c r="T632" s="31">
        <f>主动技能!Z635</f>
        <v>100</v>
      </c>
      <c r="U632" s="31">
        <f>主动技能!AB635</f>
        <v>4120</v>
      </c>
      <c r="V632" s="31">
        <f>主动技能!AC635</f>
        <v>0</v>
      </c>
      <c r="W632" s="31">
        <f>主动技能!AD635</f>
        <v>0</v>
      </c>
      <c r="X632" s="31">
        <f>主动技能!AE635</f>
        <v>1</v>
      </c>
      <c r="Y632" s="31">
        <f>主动技能!AF635</f>
        <v>1</v>
      </c>
      <c r="Z632" s="31">
        <f>主动技能!AG635</f>
        <v>1</v>
      </c>
      <c r="AA632" s="31" t="str">
        <f>主动技能!AH635</f>
        <v>attackex</v>
      </c>
      <c r="AB632" s="31" t="str">
        <f>IF(主动技能!AI635="","")</f>
        <v/>
      </c>
      <c r="AC632" s="31">
        <f>主动技能!AJ635</f>
        <v>9</v>
      </c>
      <c r="AD632" s="31">
        <f>主动技能!BF635</f>
        <v>101102</v>
      </c>
      <c r="AE632" s="1">
        <f t="shared" si="9"/>
        <v>9</v>
      </c>
    </row>
    <row r="633" spans="1:31" s="31" customFormat="1" x14ac:dyDescent="0.15">
      <c r="A633" s="31">
        <f>主动技能!B636</f>
        <v>10110210</v>
      </c>
      <c r="B633" s="4" t="str">
        <f>主动技能!H636</f>
        <v>束缚</v>
      </c>
      <c r="C633" s="4" t="str">
        <f>主动技能!I636</f>
        <v>对敌方单体攻击，造成100%攻击力（+5883）点伤害。并眩晕目标。</v>
      </c>
      <c r="D633" s="4">
        <f>VLOOKUP(主动技能!J636,对应表!F:G,2,FALSE)</f>
        <v>1</v>
      </c>
      <c r="E633" s="4">
        <f>VLOOKUP(主动技能!K636,对应表!J:K,2,FALSE)</f>
        <v>1</v>
      </c>
      <c r="F633" s="4">
        <f>VLOOKUP(主动技能!L636,对应表!N:O,2,FALSE)</f>
        <v>1</v>
      </c>
      <c r="G633" s="4">
        <f>IF(主动技能!M636="必中",2,1)</f>
        <v>1</v>
      </c>
      <c r="H633" s="4">
        <f>主动技能!N636</f>
        <v>100</v>
      </c>
      <c r="I633" s="4">
        <f>主动技能!O636</f>
        <v>0</v>
      </c>
      <c r="J633" s="31" t="str">
        <f>主动技能!P636</f>
        <v>||eff_shufu|</v>
      </c>
      <c r="K633" s="31">
        <f>主动技能!Q636</f>
        <v>1</v>
      </c>
      <c r="L633" s="31">
        <f>主动技能!R636</f>
        <v>0</v>
      </c>
      <c r="M633" s="31">
        <f>主动技能!S636</f>
        <v>0</v>
      </c>
      <c r="N633" s="31" t="str">
        <f>IF(主动技能!T636="","",主动技能!T636)</f>
        <v>100002:100:2:0</v>
      </c>
      <c r="O633" s="31" t="str">
        <f>IF(主动技能!U636="","",主动技能!U636)</f>
        <v/>
      </c>
      <c r="P633" s="31" t="str">
        <f>IF(主动技能!V636="","",主动技能!V636)</f>
        <v>skill_12</v>
      </c>
      <c r="Q633" s="31" t="str">
        <f>IF(主动技能!W636="","")</f>
        <v/>
      </c>
      <c r="R633" s="31" t="str">
        <f>IF(主动技能!X636="","")</f>
        <v/>
      </c>
      <c r="S633" s="31">
        <f>主动技能!Y636</f>
        <v>0</v>
      </c>
      <c r="T633" s="31">
        <f>主动技能!Z636</f>
        <v>100</v>
      </c>
      <c r="U633" s="31">
        <f>主动技能!AB636</f>
        <v>5883</v>
      </c>
      <c r="V633" s="31">
        <f>主动技能!AC636</f>
        <v>0</v>
      </c>
      <c r="W633" s="31">
        <f>主动技能!AD636</f>
        <v>0</v>
      </c>
      <c r="X633" s="31">
        <f>主动技能!AE636</f>
        <v>1</v>
      </c>
      <c r="Y633" s="31">
        <f>主动技能!AF636</f>
        <v>1</v>
      </c>
      <c r="Z633" s="31">
        <f>主动技能!AG636</f>
        <v>1</v>
      </c>
      <c r="AA633" s="31" t="str">
        <f>主动技能!AH636</f>
        <v>attackex</v>
      </c>
      <c r="AB633" s="31" t="str">
        <f>IF(主动技能!AI636="","")</f>
        <v/>
      </c>
      <c r="AC633" s="31">
        <f>主动技能!AJ636</f>
        <v>10</v>
      </c>
      <c r="AD633" s="31">
        <f>主动技能!BF636</f>
        <v>101102</v>
      </c>
      <c r="AE633" s="1">
        <f t="shared" si="9"/>
        <v>10</v>
      </c>
    </row>
    <row r="634" spans="1:31" s="31" customFormat="1" x14ac:dyDescent="0.15">
      <c r="A634" s="31">
        <f>主动技能!B637</f>
        <v>10110211</v>
      </c>
      <c r="B634" s="4" t="str">
        <f>主动技能!H637</f>
        <v>束缚</v>
      </c>
      <c r="C634" s="4" t="str">
        <f>主动技能!I637</f>
        <v>对敌方单体攻击，造成100%攻击力（+8380）点伤害。并眩晕目标。</v>
      </c>
      <c r="D634" s="4">
        <f>VLOOKUP(主动技能!J637,对应表!F:G,2,FALSE)</f>
        <v>1</v>
      </c>
      <c r="E634" s="4">
        <f>VLOOKUP(主动技能!K637,对应表!J:K,2,FALSE)</f>
        <v>1</v>
      </c>
      <c r="F634" s="4">
        <f>VLOOKUP(主动技能!L637,对应表!N:O,2,FALSE)</f>
        <v>1</v>
      </c>
      <c r="G634" s="4">
        <f>IF(主动技能!M637="必中",2,1)</f>
        <v>1</v>
      </c>
      <c r="H634" s="4">
        <f>主动技能!N637</f>
        <v>100</v>
      </c>
      <c r="I634" s="4">
        <f>主动技能!O637</f>
        <v>0</v>
      </c>
      <c r="J634" s="31" t="str">
        <f>主动技能!P637</f>
        <v>||eff_shufu|</v>
      </c>
      <c r="K634" s="31">
        <f>主动技能!Q637</f>
        <v>1</v>
      </c>
      <c r="L634" s="31">
        <f>主动技能!R637</f>
        <v>0</v>
      </c>
      <c r="M634" s="31">
        <f>主动技能!S637</f>
        <v>0</v>
      </c>
      <c r="N634" s="31" t="str">
        <f>IF(主动技能!T637="","",主动技能!T637)</f>
        <v>100002:100:2:0</v>
      </c>
      <c r="O634" s="31" t="str">
        <f>IF(主动技能!U637="","",主动技能!U637)</f>
        <v/>
      </c>
      <c r="P634" s="31" t="str">
        <f>IF(主动技能!V637="","",主动技能!V637)</f>
        <v>skill_12</v>
      </c>
      <c r="Q634" s="31" t="str">
        <f>IF(主动技能!W637="","")</f>
        <v/>
      </c>
      <c r="R634" s="31" t="str">
        <f>IF(主动技能!X637="","")</f>
        <v/>
      </c>
      <c r="S634" s="31">
        <f>主动技能!Y637</f>
        <v>0</v>
      </c>
      <c r="T634" s="31">
        <f>主动技能!Z637</f>
        <v>100</v>
      </c>
      <c r="U634" s="31">
        <f>主动技能!AB637</f>
        <v>8380</v>
      </c>
      <c r="V634" s="31">
        <f>主动技能!AC637</f>
        <v>0</v>
      </c>
      <c r="W634" s="31">
        <f>主动技能!AD637</f>
        <v>0</v>
      </c>
      <c r="X634" s="31">
        <f>主动技能!AE637</f>
        <v>1</v>
      </c>
      <c r="Y634" s="31">
        <f>主动技能!AF637</f>
        <v>1</v>
      </c>
      <c r="Z634" s="31">
        <f>主动技能!AG637</f>
        <v>1</v>
      </c>
      <c r="AA634" s="31" t="str">
        <f>主动技能!AH637</f>
        <v>attackex</v>
      </c>
      <c r="AB634" s="31" t="str">
        <f>IF(主动技能!AI637="","")</f>
        <v/>
      </c>
      <c r="AC634" s="31">
        <f>主动技能!AJ637</f>
        <v>11</v>
      </c>
      <c r="AD634" s="31">
        <f>主动技能!BF637</f>
        <v>101102</v>
      </c>
      <c r="AE634" s="1">
        <f t="shared" si="9"/>
        <v>11</v>
      </c>
    </row>
    <row r="635" spans="1:31" s="31" customFormat="1" x14ac:dyDescent="0.15">
      <c r="A635" s="31">
        <f>主动技能!B638</f>
        <v>10110212</v>
      </c>
      <c r="B635" s="4" t="str">
        <f>主动技能!H638</f>
        <v>束缚</v>
      </c>
      <c r="C635" s="4" t="str">
        <f>主动技能!I638</f>
        <v>对敌方单体攻击，造成100%攻击力（+11915）点伤害。并眩晕目标。</v>
      </c>
      <c r="D635" s="4">
        <f>VLOOKUP(主动技能!J638,对应表!F:G,2,FALSE)</f>
        <v>1</v>
      </c>
      <c r="E635" s="4">
        <f>VLOOKUP(主动技能!K638,对应表!J:K,2,FALSE)</f>
        <v>1</v>
      </c>
      <c r="F635" s="4">
        <f>VLOOKUP(主动技能!L638,对应表!N:O,2,FALSE)</f>
        <v>1</v>
      </c>
      <c r="G635" s="4">
        <f>IF(主动技能!M638="必中",2,1)</f>
        <v>1</v>
      </c>
      <c r="H635" s="4">
        <f>主动技能!N638</f>
        <v>100</v>
      </c>
      <c r="I635" s="4">
        <f>主动技能!O638</f>
        <v>0</v>
      </c>
      <c r="J635" s="31" t="str">
        <f>主动技能!P638</f>
        <v>||eff_shufu|</v>
      </c>
      <c r="K635" s="31">
        <f>主动技能!Q638</f>
        <v>1</v>
      </c>
      <c r="L635" s="31">
        <f>主动技能!R638</f>
        <v>0</v>
      </c>
      <c r="M635" s="31">
        <f>主动技能!S638</f>
        <v>0</v>
      </c>
      <c r="N635" s="31" t="str">
        <f>IF(主动技能!T638="","",主动技能!T638)</f>
        <v>100002:100:2:0</v>
      </c>
      <c r="O635" s="31" t="str">
        <f>IF(主动技能!U638="","",主动技能!U638)</f>
        <v/>
      </c>
      <c r="P635" s="31" t="str">
        <f>IF(主动技能!V638="","",主动技能!V638)</f>
        <v>skill_12</v>
      </c>
      <c r="Q635" s="31" t="str">
        <f>IF(主动技能!W638="","")</f>
        <v/>
      </c>
      <c r="R635" s="31" t="str">
        <f>IF(主动技能!X638="","")</f>
        <v/>
      </c>
      <c r="S635" s="31">
        <f>主动技能!Y638</f>
        <v>0</v>
      </c>
      <c r="T635" s="31">
        <f>主动技能!Z638</f>
        <v>100</v>
      </c>
      <c r="U635" s="31">
        <f>主动技能!AB638</f>
        <v>11915</v>
      </c>
      <c r="V635" s="31">
        <f>主动技能!AC638</f>
        <v>0</v>
      </c>
      <c r="W635" s="31">
        <f>主动技能!AD638</f>
        <v>0</v>
      </c>
      <c r="X635" s="31">
        <f>主动技能!AE638</f>
        <v>1</v>
      </c>
      <c r="Y635" s="31">
        <f>主动技能!AF638</f>
        <v>1</v>
      </c>
      <c r="Z635" s="31">
        <f>主动技能!AG638</f>
        <v>1</v>
      </c>
      <c r="AA635" s="31" t="str">
        <f>主动技能!AH638</f>
        <v>attackex</v>
      </c>
      <c r="AB635" s="31" t="str">
        <f>IF(主动技能!AI638="","")</f>
        <v/>
      </c>
      <c r="AC635" s="31">
        <f>主动技能!AJ638</f>
        <v>12</v>
      </c>
      <c r="AD635" s="31">
        <f>主动技能!BF638</f>
        <v>101102</v>
      </c>
      <c r="AE635" s="1">
        <f t="shared" si="9"/>
        <v>12</v>
      </c>
    </row>
    <row r="636" spans="1:31" s="31" customFormat="1" x14ac:dyDescent="0.15">
      <c r="A636" s="31">
        <f>主动技能!B639</f>
        <v>10110213</v>
      </c>
      <c r="B636" s="4" t="str">
        <f>主动技能!H639</f>
        <v>束缚</v>
      </c>
      <c r="C636" s="4" t="str">
        <f>主动技能!I639</f>
        <v>对敌方单体攻击，造成100%攻击力（+16919）点伤害。并眩晕目标。</v>
      </c>
      <c r="D636" s="4">
        <f>VLOOKUP(主动技能!J639,对应表!F:G,2,FALSE)</f>
        <v>1</v>
      </c>
      <c r="E636" s="4">
        <f>VLOOKUP(主动技能!K639,对应表!J:K,2,FALSE)</f>
        <v>1</v>
      </c>
      <c r="F636" s="4">
        <f>VLOOKUP(主动技能!L639,对应表!N:O,2,FALSE)</f>
        <v>1</v>
      </c>
      <c r="G636" s="4">
        <f>IF(主动技能!M639="必中",2,1)</f>
        <v>1</v>
      </c>
      <c r="H636" s="4">
        <f>主动技能!N639</f>
        <v>100</v>
      </c>
      <c r="I636" s="4">
        <f>主动技能!O639</f>
        <v>0</v>
      </c>
      <c r="J636" s="31" t="str">
        <f>主动技能!P639</f>
        <v>||eff_shufu|</v>
      </c>
      <c r="K636" s="31">
        <f>主动技能!Q639</f>
        <v>1</v>
      </c>
      <c r="L636" s="31">
        <f>主动技能!R639</f>
        <v>0</v>
      </c>
      <c r="M636" s="31">
        <f>主动技能!S639</f>
        <v>0</v>
      </c>
      <c r="N636" s="31" t="str">
        <f>IF(主动技能!T639="","",主动技能!T639)</f>
        <v>100002:100:2:0</v>
      </c>
      <c r="O636" s="31" t="str">
        <f>IF(主动技能!U639="","",主动技能!U639)</f>
        <v/>
      </c>
      <c r="P636" s="31" t="str">
        <f>IF(主动技能!V639="","",主动技能!V639)</f>
        <v>skill_12</v>
      </c>
      <c r="Q636" s="31" t="str">
        <f>IF(主动技能!W639="","")</f>
        <v/>
      </c>
      <c r="R636" s="31" t="str">
        <f>IF(主动技能!X639="","")</f>
        <v/>
      </c>
      <c r="S636" s="31">
        <f>主动技能!Y639</f>
        <v>0</v>
      </c>
      <c r="T636" s="31">
        <f>主动技能!Z639</f>
        <v>100</v>
      </c>
      <c r="U636" s="31">
        <f>主动技能!AB639</f>
        <v>16919</v>
      </c>
      <c r="V636" s="31">
        <f>主动技能!AC639</f>
        <v>0</v>
      </c>
      <c r="W636" s="31">
        <f>主动技能!AD639</f>
        <v>0</v>
      </c>
      <c r="X636" s="31">
        <f>主动技能!AE639</f>
        <v>1</v>
      </c>
      <c r="Y636" s="31">
        <f>主动技能!AF639</f>
        <v>1</v>
      </c>
      <c r="Z636" s="31">
        <f>主动技能!AG639</f>
        <v>1</v>
      </c>
      <c r="AA636" s="31" t="str">
        <f>主动技能!AH639</f>
        <v>attackex</v>
      </c>
      <c r="AB636" s="31" t="str">
        <f>IF(主动技能!AI639="","")</f>
        <v/>
      </c>
      <c r="AC636" s="31">
        <f>主动技能!AJ639</f>
        <v>13</v>
      </c>
      <c r="AD636" s="31">
        <f>主动技能!BF639</f>
        <v>101102</v>
      </c>
      <c r="AE636" s="1">
        <f t="shared" si="9"/>
        <v>13</v>
      </c>
    </row>
    <row r="637" spans="1:31" s="31" customFormat="1" x14ac:dyDescent="0.15">
      <c r="A637" s="31">
        <f>主动技能!B640</f>
        <v>10110214</v>
      </c>
      <c r="B637" s="4" t="str">
        <f>主动技能!H640</f>
        <v>束缚</v>
      </c>
      <c r="C637" s="4" t="str">
        <f>主动技能!I640</f>
        <v>对敌方单体攻击，造成100%攻击力（+24004）点伤害。并眩晕目标。</v>
      </c>
      <c r="D637" s="4">
        <f>VLOOKUP(主动技能!J640,对应表!F:G,2,FALSE)</f>
        <v>1</v>
      </c>
      <c r="E637" s="4">
        <f>VLOOKUP(主动技能!K640,对应表!J:K,2,FALSE)</f>
        <v>1</v>
      </c>
      <c r="F637" s="4">
        <f>VLOOKUP(主动技能!L640,对应表!N:O,2,FALSE)</f>
        <v>1</v>
      </c>
      <c r="G637" s="4">
        <f>IF(主动技能!M640="必中",2,1)</f>
        <v>1</v>
      </c>
      <c r="H637" s="4">
        <f>主动技能!N640</f>
        <v>100</v>
      </c>
      <c r="I637" s="4">
        <f>主动技能!O640</f>
        <v>0</v>
      </c>
      <c r="J637" s="31" t="str">
        <f>主动技能!P640</f>
        <v>||eff_shufu|</v>
      </c>
      <c r="K637" s="31">
        <f>主动技能!Q640</f>
        <v>1</v>
      </c>
      <c r="L637" s="31">
        <f>主动技能!R640</f>
        <v>0</v>
      </c>
      <c r="M637" s="31">
        <f>主动技能!S640</f>
        <v>0</v>
      </c>
      <c r="N637" s="31" t="str">
        <f>IF(主动技能!T640="","",主动技能!T640)</f>
        <v>100002:100:2:0</v>
      </c>
      <c r="O637" s="31" t="str">
        <f>IF(主动技能!U640="","",主动技能!U640)</f>
        <v/>
      </c>
      <c r="P637" s="31" t="str">
        <f>IF(主动技能!V640="","",主动技能!V640)</f>
        <v>skill_12</v>
      </c>
      <c r="Q637" s="31" t="str">
        <f>IF(主动技能!W640="","")</f>
        <v/>
      </c>
      <c r="R637" s="31" t="str">
        <f>IF(主动技能!X640="","")</f>
        <v/>
      </c>
      <c r="S637" s="31">
        <f>主动技能!Y640</f>
        <v>0</v>
      </c>
      <c r="T637" s="31">
        <f>主动技能!Z640</f>
        <v>100</v>
      </c>
      <c r="U637" s="31">
        <f>主动技能!AB640</f>
        <v>24004</v>
      </c>
      <c r="V637" s="31">
        <f>主动技能!AC640</f>
        <v>0</v>
      </c>
      <c r="W637" s="31">
        <f>主动技能!AD640</f>
        <v>0</v>
      </c>
      <c r="X637" s="31">
        <f>主动技能!AE640</f>
        <v>1</v>
      </c>
      <c r="Y637" s="31">
        <f>主动技能!AF640</f>
        <v>1</v>
      </c>
      <c r="Z637" s="31">
        <f>主动技能!AG640</f>
        <v>1</v>
      </c>
      <c r="AA637" s="31" t="str">
        <f>主动技能!AH640</f>
        <v>attackex</v>
      </c>
      <c r="AB637" s="31" t="str">
        <f>IF(主动技能!AI640="","")</f>
        <v/>
      </c>
      <c r="AC637" s="31">
        <f>主动技能!AJ640</f>
        <v>14</v>
      </c>
      <c r="AD637" s="31">
        <f>主动技能!BF640</f>
        <v>101102</v>
      </c>
      <c r="AE637" s="1">
        <f t="shared" si="9"/>
        <v>14</v>
      </c>
    </row>
    <row r="638" spans="1:31" s="31" customFormat="1" x14ac:dyDescent="0.15">
      <c r="A638" s="31">
        <f>主动技能!B641</f>
        <v>10110215</v>
      </c>
      <c r="B638" s="4" t="str">
        <f>主动技能!H641</f>
        <v>束缚</v>
      </c>
      <c r="C638" s="4" t="str">
        <f>主动技能!I641</f>
        <v>对敌方单体攻击，造成100%攻击力（+34033）点伤害。并眩晕目标。</v>
      </c>
      <c r="D638" s="4">
        <f>VLOOKUP(主动技能!J641,对应表!F:G,2,FALSE)</f>
        <v>1</v>
      </c>
      <c r="E638" s="4">
        <f>VLOOKUP(主动技能!K641,对应表!J:K,2,FALSE)</f>
        <v>1</v>
      </c>
      <c r="F638" s="4">
        <f>VLOOKUP(主动技能!L641,对应表!N:O,2,FALSE)</f>
        <v>1</v>
      </c>
      <c r="G638" s="4">
        <f>IF(主动技能!M641="必中",2,1)</f>
        <v>1</v>
      </c>
      <c r="H638" s="4">
        <f>主动技能!N641</f>
        <v>100</v>
      </c>
      <c r="I638" s="4">
        <f>主动技能!O641</f>
        <v>0</v>
      </c>
      <c r="J638" s="31" t="str">
        <f>主动技能!P641</f>
        <v>||eff_shufu|</v>
      </c>
      <c r="K638" s="31">
        <f>主动技能!Q641</f>
        <v>1</v>
      </c>
      <c r="L638" s="31">
        <f>主动技能!R641</f>
        <v>0</v>
      </c>
      <c r="M638" s="31">
        <f>主动技能!S641</f>
        <v>0</v>
      </c>
      <c r="N638" s="31" t="str">
        <f>IF(主动技能!T641="","",主动技能!T641)</f>
        <v>100002:100:2:0</v>
      </c>
      <c r="O638" s="31" t="str">
        <f>IF(主动技能!U641="","",主动技能!U641)</f>
        <v/>
      </c>
      <c r="P638" s="31" t="str">
        <f>IF(主动技能!V641="","",主动技能!V641)</f>
        <v>skill_12</v>
      </c>
      <c r="Q638" s="31" t="str">
        <f>IF(主动技能!W641="","")</f>
        <v/>
      </c>
      <c r="R638" s="31" t="str">
        <f>IF(主动技能!X641="","")</f>
        <v/>
      </c>
      <c r="S638" s="31">
        <f>主动技能!Y641</f>
        <v>0</v>
      </c>
      <c r="T638" s="31">
        <f>主动技能!Z641</f>
        <v>100</v>
      </c>
      <c r="U638" s="31">
        <f>主动技能!AB641</f>
        <v>34033</v>
      </c>
      <c r="V638" s="31">
        <f>主动技能!AC641</f>
        <v>0</v>
      </c>
      <c r="W638" s="31">
        <f>主动技能!AD641</f>
        <v>0</v>
      </c>
      <c r="X638" s="31">
        <f>主动技能!AE641</f>
        <v>1</v>
      </c>
      <c r="Y638" s="31">
        <f>主动技能!AF641</f>
        <v>1</v>
      </c>
      <c r="Z638" s="31">
        <f>主动技能!AG641</f>
        <v>1</v>
      </c>
      <c r="AA638" s="31" t="str">
        <f>主动技能!AH641</f>
        <v>attackex</v>
      </c>
      <c r="AB638" s="31" t="str">
        <f>IF(主动技能!AI641="","")</f>
        <v/>
      </c>
      <c r="AC638" s="31">
        <f>主动技能!AJ641</f>
        <v>15</v>
      </c>
      <c r="AD638" s="31">
        <f>主动技能!BF641</f>
        <v>101102</v>
      </c>
      <c r="AE638" s="1">
        <f t="shared" si="9"/>
        <v>15</v>
      </c>
    </row>
    <row r="639" spans="1:31" s="31" customFormat="1" x14ac:dyDescent="0.15">
      <c r="A639" s="31">
        <f>主动技能!B642</f>
        <v>10110216</v>
      </c>
      <c r="B639" s="4" t="str">
        <f>主动技能!H642</f>
        <v>束缚</v>
      </c>
      <c r="C639" s="4" t="str">
        <f>主动技能!I642</f>
        <v>对敌方单体攻击，造成100%攻击力（+48232）点伤害。并眩晕目标。</v>
      </c>
      <c r="D639" s="4">
        <f>VLOOKUP(主动技能!J642,对应表!F:G,2,FALSE)</f>
        <v>1</v>
      </c>
      <c r="E639" s="4">
        <f>VLOOKUP(主动技能!K642,对应表!J:K,2,FALSE)</f>
        <v>1</v>
      </c>
      <c r="F639" s="4">
        <f>VLOOKUP(主动技能!L642,对应表!N:O,2,FALSE)</f>
        <v>1</v>
      </c>
      <c r="G639" s="4">
        <f>IF(主动技能!M642="必中",2,1)</f>
        <v>1</v>
      </c>
      <c r="H639" s="4">
        <f>主动技能!N642</f>
        <v>100</v>
      </c>
      <c r="I639" s="4">
        <f>主动技能!O642</f>
        <v>0</v>
      </c>
      <c r="J639" s="31" t="str">
        <f>主动技能!P642</f>
        <v>||eff_shufu|</v>
      </c>
      <c r="K639" s="31">
        <f>主动技能!Q642</f>
        <v>1</v>
      </c>
      <c r="L639" s="31">
        <f>主动技能!R642</f>
        <v>0</v>
      </c>
      <c r="M639" s="31">
        <f>主动技能!S642</f>
        <v>0</v>
      </c>
      <c r="N639" s="31" t="str">
        <f>IF(主动技能!T642="","",主动技能!T642)</f>
        <v>100002:100:2:0</v>
      </c>
      <c r="O639" s="31" t="str">
        <f>IF(主动技能!U642="","",主动技能!U642)</f>
        <v/>
      </c>
      <c r="P639" s="31" t="str">
        <f>IF(主动技能!V642="","",主动技能!V642)</f>
        <v>skill_12</v>
      </c>
      <c r="Q639" s="31" t="str">
        <f>IF(主动技能!W642="","")</f>
        <v/>
      </c>
      <c r="R639" s="31" t="str">
        <f>IF(主动技能!X642="","")</f>
        <v/>
      </c>
      <c r="S639" s="31">
        <f>主动技能!Y642</f>
        <v>0</v>
      </c>
      <c r="T639" s="31">
        <f>主动技能!Z642</f>
        <v>100</v>
      </c>
      <c r="U639" s="31">
        <f>主动技能!AB642</f>
        <v>48232</v>
      </c>
      <c r="V639" s="31">
        <f>主动技能!AC642</f>
        <v>0</v>
      </c>
      <c r="W639" s="31">
        <f>主动技能!AD642</f>
        <v>0</v>
      </c>
      <c r="X639" s="31">
        <f>主动技能!AE642</f>
        <v>1</v>
      </c>
      <c r="Y639" s="31">
        <f>主动技能!AF642</f>
        <v>1</v>
      </c>
      <c r="Z639" s="31">
        <f>主动技能!AG642</f>
        <v>1</v>
      </c>
      <c r="AA639" s="31" t="str">
        <f>主动技能!AH642</f>
        <v>attackex</v>
      </c>
      <c r="AB639" s="31" t="str">
        <f>IF(主动技能!AI642="","")</f>
        <v/>
      </c>
      <c r="AC639" s="31">
        <f>主动技能!AJ642</f>
        <v>16</v>
      </c>
      <c r="AD639" s="31">
        <f>主动技能!BF642</f>
        <v>101102</v>
      </c>
      <c r="AE639" s="1">
        <f t="shared" si="9"/>
        <v>16</v>
      </c>
    </row>
    <row r="640" spans="1:31" s="31" customFormat="1" x14ac:dyDescent="0.15">
      <c r="A640" s="31">
        <f>主动技能!B643</f>
        <v>10110217</v>
      </c>
      <c r="B640" s="4" t="str">
        <f>主动技能!H643</f>
        <v>束缚</v>
      </c>
      <c r="C640" s="4" t="str">
        <f>主动技能!I643</f>
        <v>对敌方单体攻击，造成100%攻击力（+68333）点伤害。并眩晕目标。</v>
      </c>
      <c r="D640" s="4">
        <f>VLOOKUP(主动技能!J643,对应表!F:G,2,FALSE)</f>
        <v>1</v>
      </c>
      <c r="E640" s="4">
        <f>VLOOKUP(主动技能!K643,对应表!J:K,2,FALSE)</f>
        <v>1</v>
      </c>
      <c r="F640" s="4">
        <f>VLOOKUP(主动技能!L643,对应表!N:O,2,FALSE)</f>
        <v>1</v>
      </c>
      <c r="G640" s="4">
        <f>IF(主动技能!M643="必中",2,1)</f>
        <v>1</v>
      </c>
      <c r="H640" s="4">
        <f>主动技能!N643</f>
        <v>100</v>
      </c>
      <c r="I640" s="4">
        <f>主动技能!O643</f>
        <v>0</v>
      </c>
      <c r="J640" s="31" t="str">
        <f>主动技能!P643</f>
        <v>||eff_shufu|</v>
      </c>
      <c r="K640" s="31">
        <f>主动技能!Q643</f>
        <v>1</v>
      </c>
      <c r="L640" s="31">
        <f>主动技能!R643</f>
        <v>0</v>
      </c>
      <c r="M640" s="31">
        <f>主动技能!S643</f>
        <v>0</v>
      </c>
      <c r="N640" s="31" t="str">
        <f>IF(主动技能!T643="","",主动技能!T643)</f>
        <v>100002:100:2:0</v>
      </c>
      <c r="O640" s="31" t="str">
        <f>IF(主动技能!U643="","",主动技能!U643)</f>
        <v/>
      </c>
      <c r="P640" s="31" t="str">
        <f>IF(主动技能!V643="","",主动技能!V643)</f>
        <v>skill_12</v>
      </c>
      <c r="Q640" s="31" t="str">
        <f>IF(主动技能!W643="","")</f>
        <v/>
      </c>
      <c r="R640" s="31" t="str">
        <f>IF(主动技能!X643="","")</f>
        <v/>
      </c>
      <c r="S640" s="31">
        <f>主动技能!Y643</f>
        <v>0</v>
      </c>
      <c r="T640" s="31">
        <f>主动技能!Z643</f>
        <v>100</v>
      </c>
      <c r="U640" s="31">
        <f>主动技能!AB643</f>
        <v>68333</v>
      </c>
      <c r="V640" s="31">
        <f>主动技能!AC643</f>
        <v>0</v>
      </c>
      <c r="W640" s="31">
        <f>主动技能!AD643</f>
        <v>0</v>
      </c>
      <c r="X640" s="31">
        <f>主动技能!AE643</f>
        <v>1</v>
      </c>
      <c r="Y640" s="31">
        <f>主动技能!AF643</f>
        <v>1</v>
      </c>
      <c r="Z640" s="31">
        <f>主动技能!AG643</f>
        <v>1</v>
      </c>
      <c r="AA640" s="31" t="str">
        <f>主动技能!AH643</f>
        <v>attackex</v>
      </c>
      <c r="AB640" s="31" t="str">
        <f>IF(主动技能!AI643="","")</f>
        <v/>
      </c>
      <c r="AC640" s="31">
        <f>主动技能!AJ643</f>
        <v>17</v>
      </c>
      <c r="AD640" s="31">
        <f>主动技能!BF643</f>
        <v>101102</v>
      </c>
      <c r="AE640" s="1">
        <f t="shared" si="9"/>
        <v>17</v>
      </c>
    </row>
    <row r="641" spans="1:31" s="31" customFormat="1" x14ac:dyDescent="0.15">
      <c r="A641" s="31">
        <f>主动技能!B644</f>
        <v>10110218</v>
      </c>
      <c r="B641" s="4" t="str">
        <f>主动技能!H644</f>
        <v>束缚</v>
      </c>
      <c r="C641" s="4" t="str">
        <f>主动技能!I644</f>
        <v>对敌方单体攻击，造成100%攻击力（+96791）点伤害。并眩晕目标。</v>
      </c>
      <c r="D641" s="4">
        <f>VLOOKUP(主动技能!J644,对应表!F:G,2,FALSE)</f>
        <v>1</v>
      </c>
      <c r="E641" s="4">
        <f>VLOOKUP(主动技能!K644,对应表!J:K,2,FALSE)</f>
        <v>1</v>
      </c>
      <c r="F641" s="4">
        <f>VLOOKUP(主动技能!L644,对应表!N:O,2,FALSE)</f>
        <v>1</v>
      </c>
      <c r="G641" s="4">
        <f>IF(主动技能!M644="必中",2,1)</f>
        <v>1</v>
      </c>
      <c r="H641" s="4">
        <f>主动技能!N644</f>
        <v>100</v>
      </c>
      <c r="I641" s="4">
        <f>主动技能!O644</f>
        <v>0</v>
      </c>
      <c r="J641" s="31" t="str">
        <f>主动技能!P644</f>
        <v>||eff_shufu|</v>
      </c>
      <c r="K641" s="31">
        <f>主动技能!Q644</f>
        <v>1</v>
      </c>
      <c r="L641" s="31">
        <f>主动技能!R644</f>
        <v>0</v>
      </c>
      <c r="M641" s="31">
        <f>主动技能!S644</f>
        <v>0</v>
      </c>
      <c r="N641" s="31" t="str">
        <f>IF(主动技能!T644="","",主动技能!T644)</f>
        <v>100002:100:2:0</v>
      </c>
      <c r="O641" s="31" t="str">
        <f>IF(主动技能!U644="","",主动技能!U644)</f>
        <v/>
      </c>
      <c r="P641" s="31" t="str">
        <f>IF(主动技能!V644="","",主动技能!V644)</f>
        <v>skill_12</v>
      </c>
      <c r="Q641" s="31" t="str">
        <f>IF(主动技能!W644="","")</f>
        <v/>
      </c>
      <c r="R641" s="31" t="str">
        <f>IF(主动技能!X644="","")</f>
        <v/>
      </c>
      <c r="S641" s="31">
        <f>主动技能!Y644</f>
        <v>0</v>
      </c>
      <c r="T641" s="31">
        <f>主动技能!Z644</f>
        <v>100</v>
      </c>
      <c r="U641" s="31">
        <f>主动技能!AB644</f>
        <v>96791</v>
      </c>
      <c r="V641" s="31">
        <f>主动技能!AC644</f>
        <v>0</v>
      </c>
      <c r="W641" s="31">
        <f>主动技能!AD644</f>
        <v>0</v>
      </c>
      <c r="X641" s="31">
        <f>主动技能!AE644</f>
        <v>1</v>
      </c>
      <c r="Y641" s="31">
        <f>主动技能!AF644</f>
        <v>1</v>
      </c>
      <c r="Z641" s="31">
        <f>主动技能!AG644</f>
        <v>1</v>
      </c>
      <c r="AA641" s="31" t="str">
        <f>主动技能!AH644</f>
        <v>attackex</v>
      </c>
      <c r="AB641" s="31" t="str">
        <f>IF(主动技能!AI644="","")</f>
        <v/>
      </c>
      <c r="AC641" s="31">
        <f>主动技能!AJ644</f>
        <v>18</v>
      </c>
      <c r="AD641" s="31">
        <f>主动技能!BF644</f>
        <v>101102</v>
      </c>
      <c r="AE641" s="1">
        <f t="shared" si="9"/>
        <v>18</v>
      </c>
    </row>
    <row r="642" spans="1:31" s="31" customFormat="1" x14ac:dyDescent="0.15">
      <c r="A642" s="31">
        <f>主动技能!B645</f>
        <v>10110219</v>
      </c>
      <c r="B642" s="4" t="str">
        <f>主动技能!H645</f>
        <v>束缚</v>
      </c>
      <c r="C642" s="4" t="str">
        <f>主动技能!I645</f>
        <v>对敌方单体攻击，造成100%攻击力（+137079）点伤害。并眩晕目标。</v>
      </c>
      <c r="D642" s="4">
        <f>VLOOKUP(主动技能!J645,对应表!F:G,2,FALSE)</f>
        <v>1</v>
      </c>
      <c r="E642" s="4">
        <f>VLOOKUP(主动技能!K645,对应表!J:K,2,FALSE)</f>
        <v>1</v>
      </c>
      <c r="F642" s="4">
        <f>VLOOKUP(主动技能!L645,对应表!N:O,2,FALSE)</f>
        <v>1</v>
      </c>
      <c r="G642" s="4">
        <f>IF(主动技能!M645="必中",2,1)</f>
        <v>1</v>
      </c>
      <c r="H642" s="4">
        <f>主动技能!N645</f>
        <v>100</v>
      </c>
      <c r="I642" s="4">
        <f>主动技能!O645</f>
        <v>0</v>
      </c>
      <c r="J642" s="31" t="str">
        <f>主动技能!P645</f>
        <v>||eff_shufu|</v>
      </c>
      <c r="K642" s="31">
        <f>主动技能!Q645</f>
        <v>1</v>
      </c>
      <c r="L642" s="31">
        <f>主动技能!R645</f>
        <v>0</v>
      </c>
      <c r="M642" s="31">
        <f>主动技能!S645</f>
        <v>0</v>
      </c>
      <c r="N642" s="31" t="str">
        <f>IF(主动技能!T645="","",主动技能!T645)</f>
        <v>100002:100:2:0</v>
      </c>
      <c r="O642" s="31" t="str">
        <f>IF(主动技能!U645="","",主动技能!U645)</f>
        <v/>
      </c>
      <c r="P642" s="31" t="str">
        <f>IF(主动技能!V645="","",主动技能!V645)</f>
        <v>skill_12</v>
      </c>
      <c r="Q642" s="31" t="str">
        <f>IF(主动技能!W645="","")</f>
        <v/>
      </c>
      <c r="R642" s="31" t="str">
        <f>IF(主动技能!X645="","")</f>
        <v/>
      </c>
      <c r="S642" s="31">
        <f>主动技能!Y645</f>
        <v>0</v>
      </c>
      <c r="T642" s="31">
        <f>主动技能!Z645</f>
        <v>100</v>
      </c>
      <c r="U642" s="31">
        <f>主动技能!AB645</f>
        <v>137079</v>
      </c>
      <c r="V642" s="31">
        <f>主动技能!AC645</f>
        <v>0</v>
      </c>
      <c r="W642" s="31">
        <f>主动技能!AD645</f>
        <v>0</v>
      </c>
      <c r="X642" s="31">
        <f>主动技能!AE645</f>
        <v>1</v>
      </c>
      <c r="Y642" s="31">
        <f>主动技能!AF645</f>
        <v>1</v>
      </c>
      <c r="Z642" s="31">
        <f>主动技能!AG645</f>
        <v>1</v>
      </c>
      <c r="AA642" s="31" t="str">
        <f>主动技能!AH645</f>
        <v>attackex</v>
      </c>
      <c r="AB642" s="31" t="str">
        <f>IF(主动技能!AI645="","")</f>
        <v/>
      </c>
      <c r="AC642" s="31">
        <f>主动技能!AJ645</f>
        <v>19</v>
      </c>
      <c r="AD642" s="31">
        <f>主动技能!BF645</f>
        <v>101102</v>
      </c>
      <c r="AE642" s="1">
        <f t="shared" si="9"/>
        <v>19</v>
      </c>
    </row>
    <row r="643" spans="1:31" s="31" customFormat="1" x14ac:dyDescent="0.15">
      <c r="A643" s="31">
        <f>主动技能!B646</f>
        <v>10110220</v>
      </c>
      <c r="B643" s="4" t="str">
        <f>主动技能!H646</f>
        <v>束缚</v>
      </c>
      <c r="C643" s="4" t="str">
        <f>主动技能!I646</f>
        <v>对敌方单体攻击，造成100%攻击力（+194115）点伤害。并眩晕目标。</v>
      </c>
      <c r="D643" s="4">
        <f>VLOOKUP(主动技能!J646,对应表!F:G,2,FALSE)</f>
        <v>1</v>
      </c>
      <c r="E643" s="4">
        <f>VLOOKUP(主动技能!K646,对应表!J:K,2,FALSE)</f>
        <v>1</v>
      </c>
      <c r="F643" s="4">
        <f>VLOOKUP(主动技能!L646,对应表!N:O,2,FALSE)</f>
        <v>1</v>
      </c>
      <c r="G643" s="4">
        <f>IF(主动技能!M646="必中",2,1)</f>
        <v>1</v>
      </c>
      <c r="H643" s="4">
        <f>主动技能!N646</f>
        <v>100</v>
      </c>
      <c r="I643" s="4">
        <f>主动技能!O646</f>
        <v>0</v>
      </c>
      <c r="J643" s="31" t="str">
        <f>主动技能!P646</f>
        <v>||eff_shufu|</v>
      </c>
      <c r="K643" s="31">
        <f>主动技能!Q646</f>
        <v>1</v>
      </c>
      <c r="L643" s="31">
        <f>主动技能!R646</f>
        <v>0</v>
      </c>
      <c r="M643" s="31">
        <f>主动技能!S646</f>
        <v>0</v>
      </c>
      <c r="N643" s="31" t="str">
        <f>IF(主动技能!T646="","",主动技能!T646)</f>
        <v>100002:100:2:0</v>
      </c>
      <c r="O643" s="31" t="str">
        <f>IF(主动技能!U646="","",主动技能!U646)</f>
        <v/>
      </c>
      <c r="P643" s="31" t="str">
        <f>IF(主动技能!V646="","",主动技能!V646)</f>
        <v>skill_12</v>
      </c>
      <c r="Q643" s="31" t="str">
        <f>IF(主动技能!W646="","")</f>
        <v/>
      </c>
      <c r="R643" s="31" t="str">
        <f>IF(主动技能!X646="","")</f>
        <v/>
      </c>
      <c r="S643" s="31">
        <f>主动技能!Y646</f>
        <v>0</v>
      </c>
      <c r="T643" s="31">
        <f>主动技能!Z646</f>
        <v>100</v>
      </c>
      <c r="U643" s="31">
        <f>主动技能!AB646</f>
        <v>194115</v>
      </c>
      <c r="V643" s="31">
        <f>主动技能!AC646</f>
        <v>0</v>
      </c>
      <c r="W643" s="31">
        <f>主动技能!AD646</f>
        <v>0</v>
      </c>
      <c r="X643" s="31">
        <f>主动技能!AE646</f>
        <v>1</v>
      </c>
      <c r="Y643" s="31">
        <f>主动技能!AF646</f>
        <v>1</v>
      </c>
      <c r="Z643" s="31">
        <f>主动技能!AG646</f>
        <v>1</v>
      </c>
      <c r="AA643" s="31" t="str">
        <f>主动技能!AH646</f>
        <v>attackex</v>
      </c>
      <c r="AB643" s="31" t="str">
        <f>IF(主动技能!AI646="","")</f>
        <v/>
      </c>
      <c r="AC643" s="31">
        <f>主动技能!AJ646</f>
        <v>20</v>
      </c>
      <c r="AD643" s="31">
        <f>主动技能!BF646</f>
        <v>101102</v>
      </c>
      <c r="AE643" s="1">
        <f t="shared" si="9"/>
        <v>20</v>
      </c>
    </row>
    <row r="644" spans="1:31" s="31" customFormat="1" x14ac:dyDescent="0.15">
      <c r="A644" s="31">
        <f>主动技能!B647</f>
        <v>10110301</v>
      </c>
      <c r="B644" s="4" t="str">
        <f>主动技能!H647</f>
        <v>自然馈赠</v>
      </c>
      <c r="C644" s="4" t="str">
        <f>主动技能!I647</f>
        <v>回复我方全体10%生命。并提升我方全体10%攻击。</v>
      </c>
      <c r="D644" s="4">
        <f>VLOOKUP(主动技能!J647,对应表!F:G,2,FALSE)</f>
        <v>2</v>
      </c>
      <c r="E644" s="4">
        <f>VLOOKUP(主动技能!K647,对应表!J:K,2,FALSE)</f>
        <v>3</v>
      </c>
      <c r="F644" s="4">
        <f>VLOOKUP(主动技能!L647,对应表!N:O,2,FALSE)</f>
        <v>9</v>
      </c>
      <c r="G644" s="4">
        <f>IF(主动技能!M647="必中",2,1)</f>
        <v>2</v>
      </c>
      <c r="H644" s="4">
        <f>主动技能!N647</f>
        <v>100</v>
      </c>
      <c r="I644" s="4">
        <f>主动技能!O647</f>
        <v>100</v>
      </c>
      <c r="J644" s="31" t="str">
        <f>主动技能!P647</f>
        <v>||eff_zirankuizeng|</v>
      </c>
      <c r="K644" s="31">
        <f>主动技能!Q647</f>
        <v>3</v>
      </c>
      <c r="L644" s="31">
        <f>主动技能!R647</f>
        <v>0</v>
      </c>
      <c r="M644" s="31">
        <f>主动技能!S647</f>
        <v>0</v>
      </c>
      <c r="N644" s="31" t="str">
        <f>IF(主动技能!T647="","",主动技能!T647)</f>
        <v>100007:100:2:0|100019:100:2:0</v>
      </c>
      <c r="O644" s="31" t="str">
        <f>IF(主动技能!U647="","",主动技能!U647)</f>
        <v/>
      </c>
      <c r="P644" s="31" t="str">
        <f>IF(主动技能!V647="","",主动技能!V647)</f>
        <v>skill_16</v>
      </c>
      <c r="Q644" s="31" t="str">
        <f>IF(主动技能!W647="","")</f>
        <v/>
      </c>
      <c r="R644" s="31" t="str">
        <f>IF(主动技能!X647="","")</f>
        <v/>
      </c>
      <c r="S644" s="31">
        <f>主动技能!Y647</f>
        <v>0</v>
      </c>
      <c r="T644" s="31" t="str">
        <f>主动技能!Z647</f>
        <v/>
      </c>
      <c r="U644" s="31" t="str">
        <f>主动技能!AB647</f>
        <v/>
      </c>
      <c r="V644" s="31">
        <f>主动技能!AC647</f>
        <v>0</v>
      </c>
      <c r="W644" s="31">
        <f>主动技能!AD647</f>
        <v>0</v>
      </c>
      <c r="X644" s="31">
        <f>主动技能!AE647</f>
        <v>1</v>
      </c>
      <c r="Y644" s="31">
        <f>主动技能!AF647</f>
        <v>2</v>
      </c>
      <c r="Z644" s="31">
        <f>主动技能!AG647</f>
        <v>2</v>
      </c>
      <c r="AA644" s="31" t="str">
        <f>主动技能!AH647</f>
        <v>attackex</v>
      </c>
      <c r="AB644" s="31" t="str">
        <f>IF(主动技能!AI647="","")</f>
        <v/>
      </c>
      <c r="AC644" s="31">
        <f>主动技能!AJ647</f>
        <v>1</v>
      </c>
      <c r="AD644" s="31">
        <f>主动技能!BF647</f>
        <v>101103</v>
      </c>
      <c r="AE644" s="1">
        <f t="shared" si="9"/>
        <v>1</v>
      </c>
    </row>
    <row r="645" spans="1:31" s="31" customFormat="1" x14ac:dyDescent="0.15">
      <c r="A645" s="31">
        <f>主动技能!B648</f>
        <v>10110302</v>
      </c>
      <c r="B645" s="4" t="str">
        <f>主动技能!H648</f>
        <v>自然馈赠</v>
      </c>
      <c r="C645" s="4" t="str">
        <f>主动技能!I648</f>
        <v>回复我方全体10%生命。并提升我方全体11%攻击。</v>
      </c>
      <c r="D645" s="4">
        <f>VLOOKUP(主动技能!J648,对应表!F:G,2,FALSE)</f>
        <v>2</v>
      </c>
      <c r="E645" s="4">
        <f>VLOOKUP(主动技能!K648,对应表!J:K,2,FALSE)</f>
        <v>3</v>
      </c>
      <c r="F645" s="4">
        <f>VLOOKUP(主动技能!L648,对应表!N:O,2,FALSE)</f>
        <v>9</v>
      </c>
      <c r="G645" s="4">
        <f>IF(主动技能!M648="必中",2,1)</f>
        <v>2</v>
      </c>
      <c r="H645" s="4">
        <f>主动技能!N648</f>
        <v>100</v>
      </c>
      <c r="I645" s="4">
        <f>主动技能!O648</f>
        <v>100</v>
      </c>
      <c r="J645" s="31" t="str">
        <f>主动技能!P648</f>
        <v>||eff_zirankuizeng|</v>
      </c>
      <c r="K645" s="31">
        <f>主动技能!Q648</f>
        <v>3</v>
      </c>
      <c r="L645" s="31">
        <f>主动技能!R648</f>
        <v>0</v>
      </c>
      <c r="M645" s="31">
        <f>主动技能!S648</f>
        <v>0</v>
      </c>
      <c r="N645" s="31" t="str">
        <f>IF(主动技能!T648="","",主动技能!T648)</f>
        <v>100007:100:2:0|100020:100:2:0</v>
      </c>
      <c r="O645" s="31" t="str">
        <f>IF(主动技能!U648="","",主动技能!U648)</f>
        <v/>
      </c>
      <c r="P645" s="31" t="str">
        <f>IF(主动技能!V648="","",主动技能!V648)</f>
        <v>skill_16</v>
      </c>
      <c r="Q645" s="31" t="str">
        <f>IF(主动技能!W648="","")</f>
        <v/>
      </c>
      <c r="R645" s="31" t="str">
        <f>IF(主动技能!X648="","")</f>
        <v/>
      </c>
      <c r="S645" s="31">
        <f>主动技能!Y648</f>
        <v>0</v>
      </c>
      <c r="T645" s="31" t="str">
        <f>主动技能!Z648</f>
        <v/>
      </c>
      <c r="U645" s="31" t="str">
        <f>主动技能!AB648</f>
        <v/>
      </c>
      <c r="V645" s="31">
        <f>主动技能!AC648</f>
        <v>0</v>
      </c>
      <c r="W645" s="31">
        <f>主动技能!AD648</f>
        <v>0</v>
      </c>
      <c r="X645" s="31">
        <f>主动技能!AE648</f>
        <v>1</v>
      </c>
      <c r="Y645" s="31">
        <f>主动技能!AF648</f>
        <v>2</v>
      </c>
      <c r="Z645" s="31">
        <f>主动技能!AG648</f>
        <v>2</v>
      </c>
      <c r="AA645" s="31" t="str">
        <f>主动技能!AH648</f>
        <v>attackex</v>
      </c>
      <c r="AB645" s="31" t="str">
        <f>IF(主动技能!AI648="","")</f>
        <v/>
      </c>
      <c r="AC645" s="31">
        <f>主动技能!AJ648</f>
        <v>2</v>
      </c>
      <c r="AD645" s="31">
        <f>主动技能!BF648</f>
        <v>101103</v>
      </c>
      <c r="AE645" s="1">
        <f t="shared" ref="AE645:AE708" si="10">AC645</f>
        <v>2</v>
      </c>
    </row>
    <row r="646" spans="1:31" s="31" customFormat="1" x14ac:dyDescent="0.15">
      <c r="A646" s="31">
        <f>主动技能!B649</f>
        <v>10110303</v>
      </c>
      <c r="B646" s="4" t="str">
        <f>主动技能!H649</f>
        <v>自然馈赠</v>
      </c>
      <c r="C646" s="4" t="str">
        <f>主动技能!I649</f>
        <v>回复我方全体11%生命。并提升我方全体11%攻击。</v>
      </c>
      <c r="D646" s="4">
        <f>VLOOKUP(主动技能!J649,对应表!F:G,2,FALSE)</f>
        <v>2</v>
      </c>
      <c r="E646" s="4">
        <f>VLOOKUP(主动技能!K649,对应表!J:K,2,FALSE)</f>
        <v>3</v>
      </c>
      <c r="F646" s="4">
        <f>VLOOKUP(主动技能!L649,对应表!N:O,2,FALSE)</f>
        <v>9</v>
      </c>
      <c r="G646" s="4">
        <f>IF(主动技能!M649="必中",2,1)</f>
        <v>2</v>
      </c>
      <c r="H646" s="4">
        <f>主动技能!N649</f>
        <v>100</v>
      </c>
      <c r="I646" s="4">
        <f>主动技能!O649</f>
        <v>100</v>
      </c>
      <c r="J646" s="31" t="str">
        <f>主动技能!P649</f>
        <v>||eff_zirankuizeng|</v>
      </c>
      <c r="K646" s="31">
        <f>主动技能!Q649</f>
        <v>3</v>
      </c>
      <c r="L646" s="31">
        <f>主动技能!R649</f>
        <v>0</v>
      </c>
      <c r="M646" s="31">
        <f>主动技能!S649</f>
        <v>0</v>
      </c>
      <c r="N646" s="31" t="str">
        <f>IF(主动技能!T649="","",主动技能!T649)</f>
        <v>100008:100:2:0|100020:100:2:0</v>
      </c>
      <c r="O646" s="31" t="str">
        <f>IF(主动技能!U649="","",主动技能!U649)</f>
        <v/>
      </c>
      <c r="P646" s="31" t="str">
        <f>IF(主动技能!V649="","",主动技能!V649)</f>
        <v>skill_16</v>
      </c>
      <c r="Q646" s="31" t="str">
        <f>IF(主动技能!W649="","")</f>
        <v/>
      </c>
      <c r="R646" s="31" t="str">
        <f>IF(主动技能!X649="","")</f>
        <v/>
      </c>
      <c r="S646" s="31">
        <f>主动技能!Y649</f>
        <v>0</v>
      </c>
      <c r="T646" s="31" t="str">
        <f>主动技能!Z649</f>
        <v/>
      </c>
      <c r="U646" s="31" t="str">
        <f>主动技能!AB649</f>
        <v/>
      </c>
      <c r="V646" s="31">
        <f>主动技能!AC649</f>
        <v>0</v>
      </c>
      <c r="W646" s="31">
        <f>主动技能!AD649</f>
        <v>0</v>
      </c>
      <c r="X646" s="31">
        <f>主动技能!AE649</f>
        <v>1</v>
      </c>
      <c r="Y646" s="31">
        <f>主动技能!AF649</f>
        <v>2</v>
      </c>
      <c r="Z646" s="31">
        <f>主动技能!AG649</f>
        <v>2</v>
      </c>
      <c r="AA646" s="31" t="str">
        <f>主动技能!AH649</f>
        <v>attackex</v>
      </c>
      <c r="AB646" s="31" t="str">
        <f>IF(主动技能!AI649="","")</f>
        <v/>
      </c>
      <c r="AC646" s="31">
        <f>主动技能!AJ649</f>
        <v>3</v>
      </c>
      <c r="AD646" s="31">
        <f>主动技能!BF649</f>
        <v>101103</v>
      </c>
      <c r="AE646" s="1">
        <f t="shared" si="10"/>
        <v>3</v>
      </c>
    </row>
    <row r="647" spans="1:31" s="31" customFormat="1" x14ac:dyDescent="0.15">
      <c r="A647" s="31">
        <f>主动技能!B650</f>
        <v>10110304</v>
      </c>
      <c r="B647" s="4" t="str">
        <f>主动技能!H650</f>
        <v>自然馈赠</v>
      </c>
      <c r="C647" s="4" t="str">
        <f>主动技能!I650</f>
        <v>回复我方全体11%生命。并提升我方全体12%攻击。</v>
      </c>
      <c r="D647" s="4">
        <f>VLOOKUP(主动技能!J650,对应表!F:G,2,FALSE)</f>
        <v>2</v>
      </c>
      <c r="E647" s="4">
        <f>VLOOKUP(主动技能!K650,对应表!J:K,2,FALSE)</f>
        <v>3</v>
      </c>
      <c r="F647" s="4">
        <f>VLOOKUP(主动技能!L650,对应表!N:O,2,FALSE)</f>
        <v>9</v>
      </c>
      <c r="G647" s="4">
        <f>IF(主动技能!M650="必中",2,1)</f>
        <v>2</v>
      </c>
      <c r="H647" s="4">
        <f>主动技能!N650</f>
        <v>100</v>
      </c>
      <c r="I647" s="4">
        <f>主动技能!O650</f>
        <v>100</v>
      </c>
      <c r="J647" s="31" t="str">
        <f>主动技能!P650</f>
        <v>||eff_zirankuizeng|</v>
      </c>
      <c r="K647" s="31">
        <f>主动技能!Q650</f>
        <v>3</v>
      </c>
      <c r="L647" s="31">
        <f>主动技能!R650</f>
        <v>0</v>
      </c>
      <c r="M647" s="31">
        <f>主动技能!S650</f>
        <v>0</v>
      </c>
      <c r="N647" s="31" t="str">
        <f>IF(主动技能!T650="","",主动技能!T650)</f>
        <v>100008:100:2:0|100021:100:2:0</v>
      </c>
      <c r="O647" s="31" t="str">
        <f>IF(主动技能!U650="","",主动技能!U650)</f>
        <v/>
      </c>
      <c r="P647" s="31" t="str">
        <f>IF(主动技能!V650="","",主动技能!V650)</f>
        <v>skill_16</v>
      </c>
      <c r="Q647" s="31" t="str">
        <f>IF(主动技能!W650="","")</f>
        <v/>
      </c>
      <c r="R647" s="31" t="str">
        <f>IF(主动技能!X650="","")</f>
        <v/>
      </c>
      <c r="S647" s="31">
        <f>主动技能!Y650</f>
        <v>0</v>
      </c>
      <c r="T647" s="31" t="str">
        <f>主动技能!Z650</f>
        <v/>
      </c>
      <c r="U647" s="31" t="str">
        <f>主动技能!AB650</f>
        <v/>
      </c>
      <c r="V647" s="31">
        <f>主动技能!AC650</f>
        <v>0</v>
      </c>
      <c r="W647" s="31">
        <f>主动技能!AD650</f>
        <v>0</v>
      </c>
      <c r="X647" s="31">
        <f>主动技能!AE650</f>
        <v>1</v>
      </c>
      <c r="Y647" s="31">
        <f>主动技能!AF650</f>
        <v>2</v>
      </c>
      <c r="Z647" s="31">
        <f>主动技能!AG650</f>
        <v>2</v>
      </c>
      <c r="AA647" s="31" t="str">
        <f>主动技能!AH650</f>
        <v>attackex</v>
      </c>
      <c r="AB647" s="31" t="str">
        <f>IF(主动技能!AI650="","")</f>
        <v/>
      </c>
      <c r="AC647" s="31">
        <f>主动技能!AJ650</f>
        <v>4</v>
      </c>
      <c r="AD647" s="31">
        <f>主动技能!BF650</f>
        <v>101103</v>
      </c>
      <c r="AE647" s="1">
        <f t="shared" si="10"/>
        <v>4</v>
      </c>
    </row>
    <row r="648" spans="1:31" s="31" customFormat="1" x14ac:dyDescent="0.15">
      <c r="A648" s="31">
        <f>主动技能!B651</f>
        <v>10110305</v>
      </c>
      <c r="B648" s="4" t="str">
        <f>主动技能!H651</f>
        <v>自然馈赠</v>
      </c>
      <c r="C648" s="4" t="str">
        <f>主动技能!I651</f>
        <v>回复我方全体12%生命。并提升我方全体12%攻击。</v>
      </c>
      <c r="D648" s="4">
        <f>VLOOKUP(主动技能!J651,对应表!F:G,2,FALSE)</f>
        <v>2</v>
      </c>
      <c r="E648" s="4">
        <f>VLOOKUP(主动技能!K651,对应表!J:K,2,FALSE)</f>
        <v>3</v>
      </c>
      <c r="F648" s="4">
        <f>VLOOKUP(主动技能!L651,对应表!N:O,2,FALSE)</f>
        <v>9</v>
      </c>
      <c r="G648" s="4">
        <f>IF(主动技能!M651="必中",2,1)</f>
        <v>2</v>
      </c>
      <c r="H648" s="4">
        <f>主动技能!N651</f>
        <v>100</v>
      </c>
      <c r="I648" s="4">
        <f>主动技能!O651</f>
        <v>100</v>
      </c>
      <c r="J648" s="31" t="str">
        <f>主动技能!P651</f>
        <v>||eff_zirankuizeng|</v>
      </c>
      <c r="K648" s="31">
        <f>主动技能!Q651</f>
        <v>3</v>
      </c>
      <c r="L648" s="31">
        <f>主动技能!R651</f>
        <v>0</v>
      </c>
      <c r="M648" s="31">
        <f>主动技能!S651</f>
        <v>0</v>
      </c>
      <c r="N648" s="31" t="str">
        <f>IF(主动技能!T651="","",主动技能!T651)</f>
        <v>100009:100:2:0|100021:100:2:0</v>
      </c>
      <c r="O648" s="31" t="str">
        <f>IF(主动技能!U651="","",主动技能!U651)</f>
        <v/>
      </c>
      <c r="P648" s="31" t="str">
        <f>IF(主动技能!V651="","",主动技能!V651)</f>
        <v>skill_16</v>
      </c>
      <c r="Q648" s="31" t="str">
        <f>IF(主动技能!W651="","")</f>
        <v/>
      </c>
      <c r="R648" s="31" t="str">
        <f>IF(主动技能!X651="","")</f>
        <v/>
      </c>
      <c r="S648" s="31">
        <f>主动技能!Y651</f>
        <v>0</v>
      </c>
      <c r="T648" s="31" t="str">
        <f>主动技能!Z651</f>
        <v/>
      </c>
      <c r="U648" s="31" t="str">
        <f>主动技能!AB651</f>
        <v/>
      </c>
      <c r="V648" s="31">
        <f>主动技能!AC651</f>
        <v>0</v>
      </c>
      <c r="W648" s="31">
        <f>主动技能!AD651</f>
        <v>0</v>
      </c>
      <c r="X648" s="31">
        <f>主动技能!AE651</f>
        <v>1</v>
      </c>
      <c r="Y648" s="31">
        <f>主动技能!AF651</f>
        <v>2</v>
      </c>
      <c r="Z648" s="31">
        <f>主动技能!AG651</f>
        <v>2</v>
      </c>
      <c r="AA648" s="31" t="str">
        <f>主动技能!AH651</f>
        <v>attackex</v>
      </c>
      <c r="AB648" s="31" t="str">
        <f>IF(主动技能!AI651="","")</f>
        <v/>
      </c>
      <c r="AC648" s="31">
        <f>主动技能!AJ651</f>
        <v>5</v>
      </c>
      <c r="AD648" s="31">
        <f>主动技能!BF651</f>
        <v>101103</v>
      </c>
      <c r="AE648" s="1">
        <f t="shared" si="10"/>
        <v>5</v>
      </c>
    </row>
    <row r="649" spans="1:31" s="31" customFormat="1" x14ac:dyDescent="0.15">
      <c r="A649" s="31">
        <f>主动技能!B652</f>
        <v>10110306</v>
      </c>
      <c r="B649" s="4" t="str">
        <f>主动技能!H652</f>
        <v>自然馈赠</v>
      </c>
      <c r="C649" s="4" t="str">
        <f>主动技能!I652</f>
        <v>回复我方全体12%生命。并提升我方全体13%攻击。</v>
      </c>
      <c r="D649" s="4">
        <f>VLOOKUP(主动技能!J652,对应表!F:G,2,FALSE)</f>
        <v>2</v>
      </c>
      <c r="E649" s="4">
        <f>VLOOKUP(主动技能!K652,对应表!J:K,2,FALSE)</f>
        <v>3</v>
      </c>
      <c r="F649" s="4">
        <f>VLOOKUP(主动技能!L652,对应表!N:O,2,FALSE)</f>
        <v>9</v>
      </c>
      <c r="G649" s="4">
        <f>IF(主动技能!M652="必中",2,1)</f>
        <v>2</v>
      </c>
      <c r="H649" s="4">
        <f>主动技能!N652</f>
        <v>100</v>
      </c>
      <c r="I649" s="4">
        <f>主动技能!O652</f>
        <v>100</v>
      </c>
      <c r="J649" s="31" t="str">
        <f>主动技能!P652</f>
        <v>||eff_zirankuizeng|</v>
      </c>
      <c r="K649" s="31">
        <f>主动技能!Q652</f>
        <v>3</v>
      </c>
      <c r="L649" s="31">
        <f>主动技能!R652</f>
        <v>0</v>
      </c>
      <c r="M649" s="31">
        <f>主动技能!S652</f>
        <v>0</v>
      </c>
      <c r="N649" s="31" t="str">
        <f>IF(主动技能!T652="","",主动技能!T652)</f>
        <v>100009:100:2:0|100022:100:2:0</v>
      </c>
      <c r="O649" s="31" t="str">
        <f>IF(主动技能!U652="","",主动技能!U652)</f>
        <v/>
      </c>
      <c r="P649" s="31" t="str">
        <f>IF(主动技能!V652="","",主动技能!V652)</f>
        <v>skill_16</v>
      </c>
      <c r="Q649" s="31" t="str">
        <f>IF(主动技能!W652="","")</f>
        <v/>
      </c>
      <c r="R649" s="31" t="str">
        <f>IF(主动技能!X652="","")</f>
        <v/>
      </c>
      <c r="S649" s="31">
        <f>主动技能!Y652</f>
        <v>0</v>
      </c>
      <c r="T649" s="31" t="str">
        <f>主动技能!Z652</f>
        <v/>
      </c>
      <c r="U649" s="31" t="str">
        <f>主动技能!AB652</f>
        <v/>
      </c>
      <c r="V649" s="31">
        <f>主动技能!AC652</f>
        <v>0</v>
      </c>
      <c r="W649" s="31">
        <f>主动技能!AD652</f>
        <v>0</v>
      </c>
      <c r="X649" s="31">
        <f>主动技能!AE652</f>
        <v>1</v>
      </c>
      <c r="Y649" s="31">
        <f>主动技能!AF652</f>
        <v>2</v>
      </c>
      <c r="Z649" s="31">
        <f>主动技能!AG652</f>
        <v>2</v>
      </c>
      <c r="AA649" s="31" t="str">
        <f>主动技能!AH652</f>
        <v>attackex</v>
      </c>
      <c r="AB649" s="31" t="str">
        <f>IF(主动技能!AI652="","")</f>
        <v/>
      </c>
      <c r="AC649" s="31">
        <f>主动技能!AJ652</f>
        <v>6</v>
      </c>
      <c r="AD649" s="31">
        <f>主动技能!BF652</f>
        <v>101103</v>
      </c>
      <c r="AE649" s="1">
        <f t="shared" si="10"/>
        <v>6</v>
      </c>
    </row>
    <row r="650" spans="1:31" s="31" customFormat="1" x14ac:dyDescent="0.15">
      <c r="A650" s="31">
        <f>主动技能!B653</f>
        <v>10110307</v>
      </c>
      <c r="B650" s="4" t="str">
        <f>主动技能!H653</f>
        <v>自然馈赠</v>
      </c>
      <c r="C650" s="4" t="str">
        <f>主动技能!I653</f>
        <v>回复我方全体13%生命。并提升我方全体13%攻击。</v>
      </c>
      <c r="D650" s="4">
        <f>VLOOKUP(主动技能!J653,对应表!F:G,2,FALSE)</f>
        <v>2</v>
      </c>
      <c r="E650" s="4">
        <f>VLOOKUP(主动技能!K653,对应表!J:K,2,FALSE)</f>
        <v>3</v>
      </c>
      <c r="F650" s="4">
        <f>VLOOKUP(主动技能!L653,对应表!N:O,2,FALSE)</f>
        <v>9</v>
      </c>
      <c r="G650" s="4">
        <f>IF(主动技能!M653="必中",2,1)</f>
        <v>2</v>
      </c>
      <c r="H650" s="4">
        <f>主动技能!N653</f>
        <v>100</v>
      </c>
      <c r="I650" s="4">
        <f>主动技能!O653</f>
        <v>100</v>
      </c>
      <c r="J650" s="31" t="str">
        <f>主动技能!P653</f>
        <v>||eff_zirankuizeng|</v>
      </c>
      <c r="K650" s="31">
        <f>主动技能!Q653</f>
        <v>3</v>
      </c>
      <c r="L650" s="31">
        <f>主动技能!R653</f>
        <v>0</v>
      </c>
      <c r="M650" s="31">
        <f>主动技能!S653</f>
        <v>0</v>
      </c>
      <c r="N650" s="31" t="str">
        <f>IF(主动技能!T653="","",主动技能!T653)</f>
        <v>100010:100:2:0|100022:100:2:0</v>
      </c>
      <c r="O650" s="31" t="str">
        <f>IF(主动技能!U653="","",主动技能!U653)</f>
        <v/>
      </c>
      <c r="P650" s="31" t="str">
        <f>IF(主动技能!V653="","",主动技能!V653)</f>
        <v>skill_16</v>
      </c>
      <c r="Q650" s="31" t="str">
        <f>IF(主动技能!W653="","")</f>
        <v/>
      </c>
      <c r="R650" s="31" t="str">
        <f>IF(主动技能!X653="","")</f>
        <v/>
      </c>
      <c r="S650" s="31">
        <f>主动技能!Y653</f>
        <v>0</v>
      </c>
      <c r="T650" s="31" t="str">
        <f>主动技能!Z653</f>
        <v/>
      </c>
      <c r="U650" s="31" t="str">
        <f>主动技能!AB653</f>
        <v/>
      </c>
      <c r="V650" s="31">
        <f>主动技能!AC653</f>
        <v>0</v>
      </c>
      <c r="W650" s="31">
        <f>主动技能!AD653</f>
        <v>0</v>
      </c>
      <c r="X650" s="31">
        <f>主动技能!AE653</f>
        <v>1</v>
      </c>
      <c r="Y650" s="31">
        <f>主动技能!AF653</f>
        <v>2</v>
      </c>
      <c r="Z650" s="31">
        <f>主动技能!AG653</f>
        <v>2</v>
      </c>
      <c r="AA650" s="31" t="str">
        <f>主动技能!AH653</f>
        <v>attackex</v>
      </c>
      <c r="AB650" s="31" t="str">
        <f>IF(主动技能!AI653="","")</f>
        <v/>
      </c>
      <c r="AC650" s="31">
        <f>主动技能!AJ653</f>
        <v>7</v>
      </c>
      <c r="AD650" s="31">
        <f>主动技能!BF653</f>
        <v>101103</v>
      </c>
      <c r="AE650" s="1">
        <f t="shared" si="10"/>
        <v>7</v>
      </c>
    </row>
    <row r="651" spans="1:31" s="31" customFormat="1" x14ac:dyDescent="0.15">
      <c r="A651" s="31">
        <f>主动技能!B654</f>
        <v>10110308</v>
      </c>
      <c r="B651" s="4" t="str">
        <f>主动技能!H654</f>
        <v>自然馈赠</v>
      </c>
      <c r="C651" s="4" t="str">
        <f>主动技能!I654</f>
        <v>回复我方全体13%生命。并提升我方全体14%攻击。</v>
      </c>
      <c r="D651" s="4">
        <f>VLOOKUP(主动技能!J654,对应表!F:G,2,FALSE)</f>
        <v>2</v>
      </c>
      <c r="E651" s="4">
        <f>VLOOKUP(主动技能!K654,对应表!J:K,2,FALSE)</f>
        <v>3</v>
      </c>
      <c r="F651" s="4">
        <f>VLOOKUP(主动技能!L654,对应表!N:O,2,FALSE)</f>
        <v>9</v>
      </c>
      <c r="G651" s="4">
        <f>IF(主动技能!M654="必中",2,1)</f>
        <v>2</v>
      </c>
      <c r="H651" s="4">
        <f>主动技能!N654</f>
        <v>100</v>
      </c>
      <c r="I651" s="4">
        <f>主动技能!O654</f>
        <v>100</v>
      </c>
      <c r="J651" s="31" t="str">
        <f>主动技能!P654</f>
        <v>||eff_zirankuizeng|</v>
      </c>
      <c r="K651" s="31">
        <f>主动技能!Q654</f>
        <v>3</v>
      </c>
      <c r="L651" s="31">
        <f>主动技能!R654</f>
        <v>0</v>
      </c>
      <c r="M651" s="31">
        <f>主动技能!S654</f>
        <v>0</v>
      </c>
      <c r="N651" s="31" t="str">
        <f>IF(主动技能!T654="","",主动技能!T654)</f>
        <v>100010:100:2:0|100023:100:2:0</v>
      </c>
      <c r="O651" s="31" t="str">
        <f>IF(主动技能!U654="","",主动技能!U654)</f>
        <v/>
      </c>
      <c r="P651" s="31" t="str">
        <f>IF(主动技能!V654="","",主动技能!V654)</f>
        <v>skill_16</v>
      </c>
      <c r="Q651" s="31" t="str">
        <f>IF(主动技能!W654="","")</f>
        <v/>
      </c>
      <c r="R651" s="31" t="str">
        <f>IF(主动技能!X654="","")</f>
        <v/>
      </c>
      <c r="S651" s="31">
        <f>主动技能!Y654</f>
        <v>0</v>
      </c>
      <c r="T651" s="31" t="str">
        <f>主动技能!Z654</f>
        <v/>
      </c>
      <c r="U651" s="31" t="str">
        <f>主动技能!AB654</f>
        <v/>
      </c>
      <c r="V651" s="31">
        <f>主动技能!AC654</f>
        <v>0</v>
      </c>
      <c r="W651" s="31">
        <f>主动技能!AD654</f>
        <v>0</v>
      </c>
      <c r="X651" s="31">
        <f>主动技能!AE654</f>
        <v>1</v>
      </c>
      <c r="Y651" s="31">
        <f>主动技能!AF654</f>
        <v>2</v>
      </c>
      <c r="Z651" s="31">
        <f>主动技能!AG654</f>
        <v>2</v>
      </c>
      <c r="AA651" s="31" t="str">
        <f>主动技能!AH654</f>
        <v>attackex</v>
      </c>
      <c r="AB651" s="31" t="str">
        <f>IF(主动技能!AI654="","")</f>
        <v/>
      </c>
      <c r="AC651" s="31">
        <f>主动技能!AJ654</f>
        <v>8</v>
      </c>
      <c r="AD651" s="31">
        <f>主动技能!BF654</f>
        <v>101103</v>
      </c>
      <c r="AE651" s="1">
        <f t="shared" si="10"/>
        <v>8</v>
      </c>
    </row>
    <row r="652" spans="1:31" s="31" customFormat="1" x14ac:dyDescent="0.15">
      <c r="A652" s="31">
        <f>主动技能!B655</f>
        <v>10110309</v>
      </c>
      <c r="B652" s="4" t="str">
        <f>主动技能!H655</f>
        <v>自然馈赠</v>
      </c>
      <c r="C652" s="4" t="str">
        <f>主动技能!I655</f>
        <v>回复我方全体14%生命。并提升我方全体14%攻击。</v>
      </c>
      <c r="D652" s="4">
        <f>VLOOKUP(主动技能!J655,对应表!F:G,2,FALSE)</f>
        <v>2</v>
      </c>
      <c r="E652" s="4">
        <f>VLOOKUP(主动技能!K655,对应表!J:K,2,FALSE)</f>
        <v>3</v>
      </c>
      <c r="F652" s="4">
        <f>VLOOKUP(主动技能!L655,对应表!N:O,2,FALSE)</f>
        <v>9</v>
      </c>
      <c r="G652" s="4">
        <f>IF(主动技能!M655="必中",2,1)</f>
        <v>2</v>
      </c>
      <c r="H652" s="4">
        <f>主动技能!N655</f>
        <v>100</v>
      </c>
      <c r="I652" s="4">
        <f>主动技能!O655</f>
        <v>100</v>
      </c>
      <c r="J652" s="31" t="str">
        <f>主动技能!P655</f>
        <v>||eff_zirankuizeng|</v>
      </c>
      <c r="K652" s="31">
        <f>主动技能!Q655</f>
        <v>3</v>
      </c>
      <c r="L652" s="31">
        <f>主动技能!R655</f>
        <v>0</v>
      </c>
      <c r="M652" s="31">
        <f>主动技能!S655</f>
        <v>0</v>
      </c>
      <c r="N652" s="31" t="str">
        <f>IF(主动技能!T655="","",主动技能!T655)</f>
        <v>100011:100:2:0|100023:100:2:0</v>
      </c>
      <c r="O652" s="31" t="str">
        <f>IF(主动技能!U655="","",主动技能!U655)</f>
        <v/>
      </c>
      <c r="P652" s="31" t="str">
        <f>IF(主动技能!V655="","",主动技能!V655)</f>
        <v>skill_16</v>
      </c>
      <c r="Q652" s="31" t="str">
        <f>IF(主动技能!W655="","")</f>
        <v/>
      </c>
      <c r="R652" s="31" t="str">
        <f>IF(主动技能!X655="","")</f>
        <v/>
      </c>
      <c r="S652" s="31">
        <f>主动技能!Y655</f>
        <v>0</v>
      </c>
      <c r="T652" s="31" t="str">
        <f>主动技能!Z655</f>
        <v/>
      </c>
      <c r="U652" s="31" t="str">
        <f>主动技能!AB655</f>
        <v/>
      </c>
      <c r="V652" s="31">
        <f>主动技能!AC655</f>
        <v>0</v>
      </c>
      <c r="W652" s="31">
        <f>主动技能!AD655</f>
        <v>0</v>
      </c>
      <c r="X652" s="31">
        <f>主动技能!AE655</f>
        <v>1</v>
      </c>
      <c r="Y652" s="31">
        <f>主动技能!AF655</f>
        <v>2</v>
      </c>
      <c r="Z652" s="31">
        <f>主动技能!AG655</f>
        <v>2</v>
      </c>
      <c r="AA652" s="31" t="str">
        <f>主动技能!AH655</f>
        <v>attackex</v>
      </c>
      <c r="AB652" s="31" t="str">
        <f>IF(主动技能!AI655="","")</f>
        <v/>
      </c>
      <c r="AC652" s="31">
        <f>主动技能!AJ655</f>
        <v>9</v>
      </c>
      <c r="AD652" s="31">
        <f>主动技能!BF655</f>
        <v>101103</v>
      </c>
      <c r="AE652" s="1">
        <f t="shared" si="10"/>
        <v>9</v>
      </c>
    </row>
    <row r="653" spans="1:31" s="31" customFormat="1" x14ac:dyDescent="0.15">
      <c r="A653" s="31">
        <f>主动技能!B656</f>
        <v>10110310</v>
      </c>
      <c r="B653" s="4" t="str">
        <f>主动技能!H656</f>
        <v>自然馈赠</v>
      </c>
      <c r="C653" s="4" t="str">
        <f>主动技能!I656</f>
        <v>回复我方全体14%生命。并提升我方全体15%攻击。</v>
      </c>
      <c r="D653" s="4">
        <f>VLOOKUP(主动技能!J656,对应表!F:G,2,FALSE)</f>
        <v>2</v>
      </c>
      <c r="E653" s="4">
        <f>VLOOKUP(主动技能!K656,对应表!J:K,2,FALSE)</f>
        <v>3</v>
      </c>
      <c r="F653" s="4">
        <f>VLOOKUP(主动技能!L656,对应表!N:O,2,FALSE)</f>
        <v>9</v>
      </c>
      <c r="G653" s="4">
        <f>IF(主动技能!M656="必中",2,1)</f>
        <v>2</v>
      </c>
      <c r="H653" s="4">
        <f>主动技能!N656</f>
        <v>100</v>
      </c>
      <c r="I653" s="4">
        <f>主动技能!O656</f>
        <v>100</v>
      </c>
      <c r="J653" s="31" t="str">
        <f>主动技能!P656</f>
        <v>||eff_zirankuizeng|</v>
      </c>
      <c r="K653" s="31">
        <f>主动技能!Q656</f>
        <v>3</v>
      </c>
      <c r="L653" s="31">
        <f>主动技能!R656</f>
        <v>0</v>
      </c>
      <c r="M653" s="31">
        <f>主动技能!S656</f>
        <v>0</v>
      </c>
      <c r="N653" s="31" t="str">
        <f>IF(主动技能!T656="","",主动技能!T656)</f>
        <v>100011:100:2:0|100024:100:2:0</v>
      </c>
      <c r="O653" s="31" t="str">
        <f>IF(主动技能!U656="","",主动技能!U656)</f>
        <v/>
      </c>
      <c r="P653" s="31" t="str">
        <f>IF(主动技能!V656="","",主动技能!V656)</f>
        <v>skill_16</v>
      </c>
      <c r="Q653" s="31" t="str">
        <f>IF(主动技能!W656="","")</f>
        <v/>
      </c>
      <c r="R653" s="31" t="str">
        <f>IF(主动技能!X656="","")</f>
        <v/>
      </c>
      <c r="S653" s="31">
        <f>主动技能!Y656</f>
        <v>0</v>
      </c>
      <c r="T653" s="31" t="str">
        <f>主动技能!Z656</f>
        <v/>
      </c>
      <c r="U653" s="31" t="str">
        <f>主动技能!AB656</f>
        <v/>
      </c>
      <c r="V653" s="31">
        <f>主动技能!AC656</f>
        <v>0</v>
      </c>
      <c r="W653" s="31">
        <f>主动技能!AD656</f>
        <v>0</v>
      </c>
      <c r="X653" s="31">
        <f>主动技能!AE656</f>
        <v>1</v>
      </c>
      <c r="Y653" s="31">
        <f>主动技能!AF656</f>
        <v>2</v>
      </c>
      <c r="Z653" s="31">
        <f>主动技能!AG656</f>
        <v>2</v>
      </c>
      <c r="AA653" s="31" t="str">
        <f>主动技能!AH656</f>
        <v>attackex</v>
      </c>
      <c r="AB653" s="31" t="str">
        <f>IF(主动技能!AI656="","")</f>
        <v/>
      </c>
      <c r="AC653" s="31">
        <f>主动技能!AJ656</f>
        <v>10</v>
      </c>
      <c r="AD653" s="31">
        <f>主动技能!BF656</f>
        <v>101103</v>
      </c>
      <c r="AE653" s="1">
        <f t="shared" si="10"/>
        <v>10</v>
      </c>
    </row>
    <row r="654" spans="1:31" s="31" customFormat="1" x14ac:dyDescent="0.15">
      <c r="A654" s="31">
        <f>主动技能!B657</f>
        <v>10110311</v>
      </c>
      <c r="B654" s="4" t="str">
        <f>主动技能!H657</f>
        <v>自然馈赠</v>
      </c>
      <c r="C654" s="4" t="str">
        <f>主动技能!I657</f>
        <v>回复我方全体15%生命。并提升我方全体15%攻击。</v>
      </c>
      <c r="D654" s="4">
        <f>VLOOKUP(主动技能!J657,对应表!F:G,2,FALSE)</f>
        <v>2</v>
      </c>
      <c r="E654" s="4">
        <f>VLOOKUP(主动技能!K657,对应表!J:K,2,FALSE)</f>
        <v>3</v>
      </c>
      <c r="F654" s="4">
        <f>VLOOKUP(主动技能!L657,对应表!N:O,2,FALSE)</f>
        <v>9</v>
      </c>
      <c r="G654" s="4">
        <f>IF(主动技能!M657="必中",2,1)</f>
        <v>2</v>
      </c>
      <c r="H654" s="4">
        <f>主动技能!N657</f>
        <v>100</v>
      </c>
      <c r="I654" s="4">
        <f>主动技能!O657</f>
        <v>100</v>
      </c>
      <c r="J654" s="31" t="str">
        <f>主动技能!P657</f>
        <v>||eff_zirankuizeng|</v>
      </c>
      <c r="K654" s="31">
        <f>主动技能!Q657</f>
        <v>3</v>
      </c>
      <c r="L654" s="31">
        <f>主动技能!R657</f>
        <v>0</v>
      </c>
      <c r="M654" s="31">
        <f>主动技能!S657</f>
        <v>0</v>
      </c>
      <c r="N654" s="31" t="str">
        <f>IF(主动技能!T657="","",主动技能!T657)</f>
        <v>100012:100:2:0|100024:100:2:0</v>
      </c>
      <c r="O654" s="31" t="str">
        <f>IF(主动技能!U657="","",主动技能!U657)</f>
        <v/>
      </c>
      <c r="P654" s="31" t="str">
        <f>IF(主动技能!V657="","",主动技能!V657)</f>
        <v>skill_16</v>
      </c>
      <c r="Q654" s="31" t="str">
        <f>IF(主动技能!W657="","")</f>
        <v/>
      </c>
      <c r="R654" s="31" t="str">
        <f>IF(主动技能!X657="","")</f>
        <v/>
      </c>
      <c r="S654" s="31">
        <f>主动技能!Y657</f>
        <v>0</v>
      </c>
      <c r="T654" s="31" t="str">
        <f>主动技能!Z657</f>
        <v/>
      </c>
      <c r="U654" s="31" t="str">
        <f>主动技能!AB657</f>
        <v/>
      </c>
      <c r="V654" s="31">
        <f>主动技能!AC657</f>
        <v>0</v>
      </c>
      <c r="W654" s="31">
        <f>主动技能!AD657</f>
        <v>0</v>
      </c>
      <c r="X654" s="31">
        <f>主动技能!AE657</f>
        <v>1</v>
      </c>
      <c r="Y654" s="31">
        <f>主动技能!AF657</f>
        <v>2</v>
      </c>
      <c r="Z654" s="31">
        <f>主动技能!AG657</f>
        <v>2</v>
      </c>
      <c r="AA654" s="31" t="str">
        <f>主动技能!AH657</f>
        <v>attackex</v>
      </c>
      <c r="AB654" s="31" t="str">
        <f>IF(主动技能!AI657="","")</f>
        <v/>
      </c>
      <c r="AC654" s="31">
        <f>主动技能!AJ657</f>
        <v>11</v>
      </c>
      <c r="AD654" s="31">
        <f>主动技能!BF657</f>
        <v>101103</v>
      </c>
      <c r="AE654" s="1">
        <f t="shared" si="10"/>
        <v>11</v>
      </c>
    </row>
    <row r="655" spans="1:31" s="31" customFormat="1" x14ac:dyDescent="0.15">
      <c r="A655" s="31">
        <f>主动技能!B658</f>
        <v>10110312</v>
      </c>
      <c r="B655" s="4" t="str">
        <f>主动技能!H658</f>
        <v>自然馈赠</v>
      </c>
      <c r="C655" s="4" t="str">
        <f>主动技能!I658</f>
        <v>回复我方全体15%生命。并提升我方全体16%攻击。</v>
      </c>
      <c r="D655" s="4">
        <f>VLOOKUP(主动技能!J658,对应表!F:G,2,FALSE)</f>
        <v>2</v>
      </c>
      <c r="E655" s="4">
        <f>VLOOKUP(主动技能!K658,对应表!J:K,2,FALSE)</f>
        <v>3</v>
      </c>
      <c r="F655" s="4">
        <f>VLOOKUP(主动技能!L658,对应表!N:O,2,FALSE)</f>
        <v>9</v>
      </c>
      <c r="G655" s="4">
        <f>IF(主动技能!M658="必中",2,1)</f>
        <v>2</v>
      </c>
      <c r="H655" s="4">
        <f>主动技能!N658</f>
        <v>100</v>
      </c>
      <c r="I655" s="4">
        <f>主动技能!O658</f>
        <v>100</v>
      </c>
      <c r="J655" s="31" t="str">
        <f>主动技能!P658</f>
        <v>||eff_zirankuizeng|</v>
      </c>
      <c r="K655" s="31">
        <f>主动技能!Q658</f>
        <v>3</v>
      </c>
      <c r="L655" s="31">
        <f>主动技能!R658</f>
        <v>0</v>
      </c>
      <c r="M655" s="31">
        <f>主动技能!S658</f>
        <v>0</v>
      </c>
      <c r="N655" s="31" t="str">
        <f>IF(主动技能!T658="","",主动技能!T658)</f>
        <v>100012:100:2:0|100025:100:2:0</v>
      </c>
      <c r="O655" s="31" t="str">
        <f>IF(主动技能!U658="","",主动技能!U658)</f>
        <v/>
      </c>
      <c r="P655" s="31" t="str">
        <f>IF(主动技能!V658="","",主动技能!V658)</f>
        <v>skill_16</v>
      </c>
      <c r="Q655" s="31" t="str">
        <f>IF(主动技能!W658="","")</f>
        <v/>
      </c>
      <c r="R655" s="31" t="str">
        <f>IF(主动技能!X658="","")</f>
        <v/>
      </c>
      <c r="S655" s="31">
        <f>主动技能!Y658</f>
        <v>0</v>
      </c>
      <c r="T655" s="31" t="str">
        <f>主动技能!Z658</f>
        <v/>
      </c>
      <c r="U655" s="31" t="str">
        <f>主动技能!AB658</f>
        <v/>
      </c>
      <c r="V655" s="31">
        <f>主动技能!AC658</f>
        <v>0</v>
      </c>
      <c r="W655" s="31">
        <f>主动技能!AD658</f>
        <v>0</v>
      </c>
      <c r="X655" s="31">
        <f>主动技能!AE658</f>
        <v>1</v>
      </c>
      <c r="Y655" s="31">
        <f>主动技能!AF658</f>
        <v>2</v>
      </c>
      <c r="Z655" s="31">
        <f>主动技能!AG658</f>
        <v>2</v>
      </c>
      <c r="AA655" s="31" t="str">
        <f>主动技能!AH658</f>
        <v>attackex</v>
      </c>
      <c r="AB655" s="31" t="str">
        <f>IF(主动技能!AI658="","")</f>
        <v/>
      </c>
      <c r="AC655" s="31">
        <f>主动技能!AJ658</f>
        <v>12</v>
      </c>
      <c r="AD655" s="31">
        <f>主动技能!BF658</f>
        <v>101103</v>
      </c>
      <c r="AE655" s="1">
        <f t="shared" si="10"/>
        <v>12</v>
      </c>
    </row>
    <row r="656" spans="1:31" s="31" customFormat="1" x14ac:dyDescent="0.15">
      <c r="A656" s="31">
        <f>主动技能!B659</f>
        <v>10110313</v>
      </c>
      <c r="B656" s="4" t="str">
        <f>主动技能!H659</f>
        <v>自然馈赠</v>
      </c>
      <c r="C656" s="4" t="str">
        <f>主动技能!I659</f>
        <v>回复我方全体16%生命。并提升我方全体16%攻击。</v>
      </c>
      <c r="D656" s="4">
        <f>VLOOKUP(主动技能!J659,对应表!F:G,2,FALSE)</f>
        <v>2</v>
      </c>
      <c r="E656" s="4">
        <f>VLOOKUP(主动技能!K659,对应表!J:K,2,FALSE)</f>
        <v>3</v>
      </c>
      <c r="F656" s="4">
        <f>VLOOKUP(主动技能!L659,对应表!N:O,2,FALSE)</f>
        <v>9</v>
      </c>
      <c r="G656" s="4">
        <f>IF(主动技能!M659="必中",2,1)</f>
        <v>2</v>
      </c>
      <c r="H656" s="4">
        <f>主动技能!N659</f>
        <v>100</v>
      </c>
      <c r="I656" s="4">
        <f>主动技能!O659</f>
        <v>100</v>
      </c>
      <c r="J656" s="31" t="str">
        <f>主动技能!P659</f>
        <v>||eff_zirankuizeng|</v>
      </c>
      <c r="K656" s="31">
        <f>主动技能!Q659</f>
        <v>3</v>
      </c>
      <c r="L656" s="31">
        <f>主动技能!R659</f>
        <v>0</v>
      </c>
      <c r="M656" s="31">
        <f>主动技能!S659</f>
        <v>0</v>
      </c>
      <c r="N656" s="31" t="str">
        <f>IF(主动技能!T659="","",主动技能!T659)</f>
        <v>100013:100:2:0|100025:100:2:0</v>
      </c>
      <c r="O656" s="31" t="str">
        <f>IF(主动技能!U659="","",主动技能!U659)</f>
        <v/>
      </c>
      <c r="P656" s="31" t="str">
        <f>IF(主动技能!V659="","",主动技能!V659)</f>
        <v>skill_16</v>
      </c>
      <c r="Q656" s="31" t="str">
        <f>IF(主动技能!W659="","")</f>
        <v/>
      </c>
      <c r="R656" s="31" t="str">
        <f>IF(主动技能!X659="","")</f>
        <v/>
      </c>
      <c r="S656" s="31">
        <f>主动技能!Y659</f>
        <v>0</v>
      </c>
      <c r="T656" s="31" t="str">
        <f>主动技能!Z659</f>
        <v/>
      </c>
      <c r="U656" s="31" t="str">
        <f>主动技能!AB659</f>
        <v/>
      </c>
      <c r="V656" s="31">
        <f>主动技能!AC659</f>
        <v>0</v>
      </c>
      <c r="W656" s="31">
        <f>主动技能!AD659</f>
        <v>0</v>
      </c>
      <c r="X656" s="31">
        <f>主动技能!AE659</f>
        <v>1</v>
      </c>
      <c r="Y656" s="31">
        <f>主动技能!AF659</f>
        <v>2</v>
      </c>
      <c r="Z656" s="31">
        <f>主动技能!AG659</f>
        <v>2</v>
      </c>
      <c r="AA656" s="31" t="str">
        <f>主动技能!AH659</f>
        <v>attackex</v>
      </c>
      <c r="AB656" s="31" t="str">
        <f>IF(主动技能!AI659="","")</f>
        <v/>
      </c>
      <c r="AC656" s="31">
        <f>主动技能!AJ659</f>
        <v>13</v>
      </c>
      <c r="AD656" s="31">
        <f>主动技能!BF659</f>
        <v>101103</v>
      </c>
      <c r="AE656" s="1">
        <f t="shared" si="10"/>
        <v>13</v>
      </c>
    </row>
    <row r="657" spans="1:31" s="31" customFormat="1" x14ac:dyDescent="0.15">
      <c r="A657" s="31">
        <f>主动技能!B660</f>
        <v>10110314</v>
      </c>
      <c r="B657" s="4" t="str">
        <f>主动技能!H660</f>
        <v>自然馈赠</v>
      </c>
      <c r="C657" s="4" t="str">
        <f>主动技能!I660</f>
        <v>回复我方全体16%生命。并提升我方全体17%攻击。</v>
      </c>
      <c r="D657" s="4">
        <f>VLOOKUP(主动技能!J660,对应表!F:G,2,FALSE)</f>
        <v>2</v>
      </c>
      <c r="E657" s="4">
        <f>VLOOKUP(主动技能!K660,对应表!J:K,2,FALSE)</f>
        <v>3</v>
      </c>
      <c r="F657" s="4">
        <f>VLOOKUP(主动技能!L660,对应表!N:O,2,FALSE)</f>
        <v>9</v>
      </c>
      <c r="G657" s="4">
        <f>IF(主动技能!M660="必中",2,1)</f>
        <v>2</v>
      </c>
      <c r="H657" s="4">
        <f>主动技能!N660</f>
        <v>100</v>
      </c>
      <c r="I657" s="4">
        <f>主动技能!O660</f>
        <v>100</v>
      </c>
      <c r="J657" s="31" t="str">
        <f>主动技能!P660</f>
        <v>||eff_zirankuizeng|</v>
      </c>
      <c r="K657" s="31">
        <f>主动技能!Q660</f>
        <v>3</v>
      </c>
      <c r="L657" s="31">
        <f>主动技能!R660</f>
        <v>0</v>
      </c>
      <c r="M657" s="31">
        <f>主动技能!S660</f>
        <v>0</v>
      </c>
      <c r="N657" s="31" t="str">
        <f>IF(主动技能!T660="","",主动技能!T660)</f>
        <v>100013:100:2:0|100026:100:2:0</v>
      </c>
      <c r="O657" s="31" t="str">
        <f>IF(主动技能!U660="","",主动技能!U660)</f>
        <v/>
      </c>
      <c r="P657" s="31" t="str">
        <f>IF(主动技能!V660="","",主动技能!V660)</f>
        <v>skill_16</v>
      </c>
      <c r="Q657" s="31" t="str">
        <f>IF(主动技能!W660="","")</f>
        <v/>
      </c>
      <c r="R657" s="31" t="str">
        <f>IF(主动技能!X660="","")</f>
        <v/>
      </c>
      <c r="S657" s="31">
        <f>主动技能!Y660</f>
        <v>0</v>
      </c>
      <c r="T657" s="31" t="str">
        <f>主动技能!Z660</f>
        <v/>
      </c>
      <c r="U657" s="31" t="str">
        <f>主动技能!AB660</f>
        <v/>
      </c>
      <c r="V657" s="31">
        <f>主动技能!AC660</f>
        <v>0</v>
      </c>
      <c r="W657" s="31">
        <f>主动技能!AD660</f>
        <v>0</v>
      </c>
      <c r="X657" s="31">
        <f>主动技能!AE660</f>
        <v>1</v>
      </c>
      <c r="Y657" s="31">
        <f>主动技能!AF660</f>
        <v>2</v>
      </c>
      <c r="Z657" s="31">
        <f>主动技能!AG660</f>
        <v>2</v>
      </c>
      <c r="AA657" s="31" t="str">
        <f>主动技能!AH660</f>
        <v>attackex</v>
      </c>
      <c r="AB657" s="31" t="str">
        <f>IF(主动技能!AI660="","")</f>
        <v/>
      </c>
      <c r="AC657" s="31">
        <f>主动技能!AJ660</f>
        <v>14</v>
      </c>
      <c r="AD657" s="31">
        <f>主动技能!BF660</f>
        <v>101103</v>
      </c>
      <c r="AE657" s="1">
        <f t="shared" si="10"/>
        <v>14</v>
      </c>
    </row>
    <row r="658" spans="1:31" s="31" customFormat="1" x14ac:dyDescent="0.15">
      <c r="A658" s="31">
        <f>主动技能!B661</f>
        <v>10110315</v>
      </c>
      <c r="B658" s="4" t="str">
        <f>主动技能!H661</f>
        <v>自然馈赠</v>
      </c>
      <c r="C658" s="4" t="str">
        <f>主动技能!I661</f>
        <v>回复我方全体17%生命。并提升我方全体17%攻击。</v>
      </c>
      <c r="D658" s="4">
        <f>VLOOKUP(主动技能!J661,对应表!F:G,2,FALSE)</f>
        <v>2</v>
      </c>
      <c r="E658" s="4">
        <f>VLOOKUP(主动技能!K661,对应表!J:K,2,FALSE)</f>
        <v>3</v>
      </c>
      <c r="F658" s="4">
        <f>VLOOKUP(主动技能!L661,对应表!N:O,2,FALSE)</f>
        <v>9</v>
      </c>
      <c r="G658" s="4">
        <f>IF(主动技能!M661="必中",2,1)</f>
        <v>2</v>
      </c>
      <c r="H658" s="4">
        <f>主动技能!N661</f>
        <v>100</v>
      </c>
      <c r="I658" s="4">
        <f>主动技能!O661</f>
        <v>100</v>
      </c>
      <c r="J658" s="31" t="str">
        <f>主动技能!P661</f>
        <v>||eff_zirankuizeng|</v>
      </c>
      <c r="K658" s="31">
        <f>主动技能!Q661</f>
        <v>3</v>
      </c>
      <c r="L658" s="31">
        <f>主动技能!R661</f>
        <v>0</v>
      </c>
      <c r="M658" s="31">
        <f>主动技能!S661</f>
        <v>0</v>
      </c>
      <c r="N658" s="31" t="str">
        <f>IF(主动技能!T661="","",主动技能!T661)</f>
        <v>100014:100:2:0|100026:100:2:0</v>
      </c>
      <c r="O658" s="31" t="str">
        <f>IF(主动技能!U661="","",主动技能!U661)</f>
        <v/>
      </c>
      <c r="P658" s="31" t="str">
        <f>IF(主动技能!V661="","",主动技能!V661)</f>
        <v>skill_16</v>
      </c>
      <c r="Q658" s="31" t="str">
        <f>IF(主动技能!W661="","")</f>
        <v/>
      </c>
      <c r="R658" s="31" t="str">
        <f>IF(主动技能!X661="","")</f>
        <v/>
      </c>
      <c r="S658" s="31">
        <f>主动技能!Y661</f>
        <v>0</v>
      </c>
      <c r="T658" s="31" t="str">
        <f>主动技能!Z661</f>
        <v/>
      </c>
      <c r="U658" s="31" t="str">
        <f>主动技能!AB661</f>
        <v/>
      </c>
      <c r="V658" s="31">
        <f>主动技能!AC661</f>
        <v>0</v>
      </c>
      <c r="W658" s="31">
        <f>主动技能!AD661</f>
        <v>0</v>
      </c>
      <c r="X658" s="31">
        <f>主动技能!AE661</f>
        <v>1</v>
      </c>
      <c r="Y658" s="31">
        <f>主动技能!AF661</f>
        <v>2</v>
      </c>
      <c r="Z658" s="31">
        <f>主动技能!AG661</f>
        <v>2</v>
      </c>
      <c r="AA658" s="31" t="str">
        <f>主动技能!AH661</f>
        <v>attackex</v>
      </c>
      <c r="AB658" s="31" t="str">
        <f>IF(主动技能!AI661="","")</f>
        <v/>
      </c>
      <c r="AC658" s="31">
        <f>主动技能!AJ661</f>
        <v>15</v>
      </c>
      <c r="AD658" s="31">
        <f>主动技能!BF661</f>
        <v>101103</v>
      </c>
      <c r="AE658" s="1">
        <f t="shared" si="10"/>
        <v>15</v>
      </c>
    </row>
    <row r="659" spans="1:31" s="31" customFormat="1" x14ac:dyDescent="0.15">
      <c r="A659" s="31">
        <f>主动技能!B662</f>
        <v>10110316</v>
      </c>
      <c r="B659" s="4" t="str">
        <f>主动技能!H662</f>
        <v>自然馈赠</v>
      </c>
      <c r="C659" s="4" t="str">
        <f>主动技能!I662</f>
        <v>回复我方全体17%生命。并提升我方全体18%攻击。</v>
      </c>
      <c r="D659" s="4">
        <f>VLOOKUP(主动技能!J662,对应表!F:G,2,FALSE)</f>
        <v>2</v>
      </c>
      <c r="E659" s="4">
        <f>VLOOKUP(主动技能!K662,对应表!J:K,2,FALSE)</f>
        <v>3</v>
      </c>
      <c r="F659" s="4">
        <f>VLOOKUP(主动技能!L662,对应表!N:O,2,FALSE)</f>
        <v>9</v>
      </c>
      <c r="G659" s="4">
        <f>IF(主动技能!M662="必中",2,1)</f>
        <v>2</v>
      </c>
      <c r="H659" s="4">
        <f>主动技能!N662</f>
        <v>100</v>
      </c>
      <c r="I659" s="4">
        <f>主动技能!O662</f>
        <v>100</v>
      </c>
      <c r="J659" s="31" t="str">
        <f>主动技能!P662</f>
        <v>||eff_zirankuizeng|</v>
      </c>
      <c r="K659" s="31">
        <f>主动技能!Q662</f>
        <v>3</v>
      </c>
      <c r="L659" s="31">
        <f>主动技能!R662</f>
        <v>0</v>
      </c>
      <c r="M659" s="31">
        <f>主动技能!S662</f>
        <v>0</v>
      </c>
      <c r="N659" s="31" t="str">
        <f>IF(主动技能!T662="","",主动技能!T662)</f>
        <v>100014:100:2:0|100027:100:2:0</v>
      </c>
      <c r="O659" s="31" t="str">
        <f>IF(主动技能!U662="","",主动技能!U662)</f>
        <v/>
      </c>
      <c r="P659" s="31" t="str">
        <f>IF(主动技能!V662="","",主动技能!V662)</f>
        <v>skill_16</v>
      </c>
      <c r="Q659" s="31" t="str">
        <f>IF(主动技能!W662="","")</f>
        <v/>
      </c>
      <c r="R659" s="31" t="str">
        <f>IF(主动技能!X662="","")</f>
        <v/>
      </c>
      <c r="S659" s="31">
        <f>主动技能!Y662</f>
        <v>0</v>
      </c>
      <c r="T659" s="31" t="str">
        <f>主动技能!Z662</f>
        <v/>
      </c>
      <c r="U659" s="31" t="str">
        <f>主动技能!AB662</f>
        <v/>
      </c>
      <c r="V659" s="31">
        <f>主动技能!AC662</f>
        <v>0</v>
      </c>
      <c r="W659" s="31">
        <f>主动技能!AD662</f>
        <v>0</v>
      </c>
      <c r="X659" s="31">
        <f>主动技能!AE662</f>
        <v>1</v>
      </c>
      <c r="Y659" s="31">
        <f>主动技能!AF662</f>
        <v>2</v>
      </c>
      <c r="Z659" s="31">
        <f>主动技能!AG662</f>
        <v>2</v>
      </c>
      <c r="AA659" s="31" t="str">
        <f>主动技能!AH662</f>
        <v>attackex</v>
      </c>
      <c r="AB659" s="31" t="str">
        <f>IF(主动技能!AI662="","")</f>
        <v/>
      </c>
      <c r="AC659" s="31">
        <f>主动技能!AJ662</f>
        <v>16</v>
      </c>
      <c r="AD659" s="31">
        <f>主动技能!BF662</f>
        <v>101103</v>
      </c>
      <c r="AE659" s="1">
        <f t="shared" si="10"/>
        <v>16</v>
      </c>
    </row>
    <row r="660" spans="1:31" s="31" customFormat="1" x14ac:dyDescent="0.15">
      <c r="A660" s="31">
        <f>主动技能!B663</f>
        <v>10110317</v>
      </c>
      <c r="B660" s="4" t="str">
        <f>主动技能!H663</f>
        <v>自然馈赠</v>
      </c>
      <c r="C660" s="4" t="str">
        <f>主动技能!I663</f>
        <v>回复我方全体18%生命。并提升我方全体18%攻击。</v>
      </c>
      <c r="D660" s="4">
        <f>VLOOKUP(主动技能!J663,对应表!F:G,2,FALSE)</f>
        <v>2</v>
      </c>
      <c r="E660" s="4">
        <f>VLOOKUP(主动技能!K663,对应表!J:K,2,FALSE)</f>
        <v>3</v>
      </c>
      <c r="F660" s="4">
        <f>VLOOKUP(主动技能!L663,对应表!N:O,2,FALSE)</f>
        <v>9</v>
      </c>
      <c r="G660" s="4">
        <f>IF(主动技能!M663="必中",2,1)</f>
        <v>2</v>
      </c>
      <c r="H660" s="4">
        <f>主动技能!N663</f>
        <v>100</v>
      </c>
      <c r="I660" s="4">
        <f>主动技能!O663</f>
        <v>100</v>
      </c>
      <c r="J660" s="31" t="str">
        <f>主动技能!P663</f>
        <v>||eff_zirankuizeng|</v>
      </c>
      <c r="K660" s="31">
        <f>主动技能!Q663</f>
        <v>3</v>
      </c>
      <c r="L660" s="31">
        <f>主动技能!R663</f>
        <v>0</v>
      </c>
      <c r="M660" s="31">
        <f>主动技能!S663</f>
        <v>0</v>
      </c>
      <c r="N660" s="31" t="str">
        <f>IF(主动技能!T663="","",主动技能!T663)</f>
        <v>100015:100:2:0|100027:100:2:0</v>
      </c>
      <c r="O660" s="31" t="str">
        <f>IF(主动技能!U663="","",主动技能!U663)</f>
        <v/>
      </c>
      <c r="P660" s="31" t="str">
        <f>IF(主动技能!V663="","",主动技能!V663)</f>
        <v>skill_16</v>
      </c>
      <c r="Q660" s="31" t="str">
        <f>IF(主动技能!W663="","")</f>
        <v/>
      </c>
      <c r="R660" s="31" t="str">
        <f>IF(主动技能!X663="","")</f>
        <v/>
      </c>
      <c r="S660" s="31">
        <f>主动技能!Y663</f>
        <v>0</v>
      </c>
      <c r="T660" s="31" t="str">
        <f>主动技能!Z663</f>
        <v/>
      </c>
      <c r="U660" s="31" t="str">
        <f>主动技能!AB663</f>
        <v/>
      </c>
      <c r="V660" s="31">
        <f>主动技能!AC663</f>
        <v>0</v>
      </c>
      <c r="W660" s="31">
        <f>主动技能!AD663</f>
        <v>0</v>
      </c>
      <c r="X660" s="31">
        <f>主动技能!AE663</f>
        <v>1</v>
      </c>
      <c r="Y660" s="31">
        <f>主动技能!AF663</f>
        <v>2</v>
      </c>
      <c r="Z660" s="31">
        <f>主动技能!AG663</f>
        <v>2</v>
      </c>
      <c r="AA660" s="31" t="str">
        <f>主动技能!AH663</f>
        <v>attackex</v>
      </c>
      <c r="AB660" s="31" t="str">
        <f>IF(主动技能!AI663="","")</f>
        <v/>
      </c>
      <c r="AC660" s="31">
        <f>主动技能!AJ663</f>
        <v>17</v>
      </c>
      <c r="AD660" s="31">
        <f>主动技能!BF663</f>
        <v>101103</v>
      </c>
      <c r="AE660" s="1">
        <f t="shared" si="10"/>
        <v>17</v>
      </c>
    </row>
    <row r="661" spans="1:31" s="31" customFormat="1" x14ac:dyDescent="0.15">
      <c r="A661" s="31">
        <f>主动技能!B664</f>
        <v>10110318</v>
      </c>
      <c r="B661" s="4" t="str">
        <f>主动技能!H664</f>
        <v>自然馈赠</v>
      </c>
      <c r="C661" s="4" t="str">
        <f>主动技能!I664</f>
        <v>回复我方全体18%生命。并提升我方全体19%攻击。</v>
      </c>
      <c r="D661" s="4">
        <f>VLOOKUP(主动技能!J664,对应表!F:G,2,FALSE)</f>
        <v>2</v>
      </c>
      <c r="E661" s="4">
        <f>VLOOKUP(主动技能!K664,对应表!J:K,2,FALSE)</f>
        <v>3</v>
      </c>
      <c r="F661" s="4">
        <f>VLOOKUP(主动技能!L664,对应表!N:O,2,FALSE)</f>
        <v>9</v>
      </c>
      <c r="G661" s="4">
        <f>IF(主动技能!M664="必中",2,1)</f>
        <v>2</v>
      </c>
      <c r="H661" s="4">
        <f>主动技能!N664</f>
        <v>100</v>
      </c>
      <c r="I661" s="4">
        <f>主动技能!O664</f>
        <v>100</v>
      </c>
      <c r="J661" s="31" t="str">
        <f>主动技能!P664</f>
        <v>||eff_zirankuizeng|</v>
      </c>
      <c r="K661" s="31">
        <f>主动技能!Q664</f>
        <v>3</v>
      </c>
      <c r="L661" s="31">
        <f>主动技能!R664</f>
        <v>0</v>
      </c>
      <c r="M661" s="31">
        <f>主动技能!S664</f>
        <v>0</v>
      </c>
      <c r="N661" s="31" t="str">
        <f>IF(主动技能!T664="","",主动技能!T664)</f>
        <v>100015:100:2:0|100028:100:2:0</v>
      </c>
      <c r="O661" s="31" t="str">
        <f>IF(主动技能!U664="","",主动技能!U664)</f>
        <v/>
      </c>
      <c r="P661" s="31" t="str">
        <f>IF(主动技能!V664="","",主动技能!V664)</f>
        <v>skill_16</v>
      </c>
      <c r="Q661" s="31" t="str">
        <f>IF(主动技能!W664="","")</f>
        <v/>
      </c>
      <c r="R661" s="31" t="str">
        <f>IF(主动技能!X664="","")</f>
        <v/>
      </c>
      <c r="S661" s="31">
        <f>主动技能!Y664</f>
        <v>0</v>
      </c>
      <c r="T661" s="31" t="str">
        <f>主动技能!Z664</f>
        <v/>
      </c>
      <c r="U661" s="31" t="str">
        <f>主动技能!AB664</f>
        <v/>
      </c>
      <c r="V661" s="31">
        <f>主动技能!AC664</f>
        <v>0</v>
      </c>
      <c r="W661" s="31">
        <f>主动技能!AD664</f>
        <v>0</v>
      </c>
      <c r="X661" s="31">
        <f>主动技能!AE664</f>
        <v>1</v>
      </c>
      <c r="Y661" s="31">
        <f>主动技能!AF664</f>
        <v>2</v>
      </c>
      <c r="Z661" s="31">
        <f>主动技能!AG664</f>
        <v>2</v>
      </c>
      <c r="AA661" s="31" t="str">
        <f>主动技能!AH664</f>
        <v>attackex</v>
      </c>
      <c r="AB661" s="31" t="str">
        <f>IF(主动技能!AI664="","")</f>
        <v/>
      </c>
      <c r="AC661" s="31">
        <f>主动技能!AJ664</f>
        <v>18</v>
      </c>
      <c r="AD661" s="31">
        <f>主动技能!BF664</f>
        <v>101103</v>
      </c>
      <c r="AE661" s="1">
        <f t="shared" si="10"/>
        <v>18</v>
      </c>
    </row>
    <row r="662" spans="1:31" s="31" customFormat="1" x14ac:dyDescent="0.15">
      <c r="A662" s="31">
        <f>主动技能!B665</f>
        <v>10110319</v>
      </c>
      <c r="B662" s="4" t="str">
        <f>主动技能!H665</f>
        <v>自然馈赠</v>
      </c>
      <c r="C662" s="4" t="str">
        <f>主动技能!I665</f>
        <v>回复我方全体19%生命。并提升我方全体19%攻击。</v>
      </c>
      <c r="D662" s="4">
        <f>VLOOKUP(主动技能!J665,对应表!F:G,2,FALSE)</f>
        <v>2</v>
      </c>
      <c r="E662" s="4">
        <f>VLOOKUP(主动技能!K665,对应表!J:K,2,FALSE)</f>
        <v>3</v>
      </c>
      <c r="F662" s="4">
        <f>VLOOKUP(主动技能!L665,对应表!N:O,2,FALSE)</f>
        <v>9</v>
      </c>
      <c r="G662" s="4">
        <f>IF(主动技能!M665="必中",2,1)</f>
        <v>2</v>
      </c>
      <c r="H662" s="4">
        <f>主动技能!N665</f>
        <v>100</v>
      </c>
      <c r="I662" s="4">
        <f>主动技能!O665</f>
        <v>100</v>
      </c>
      <c r="J662" s="31" t="str">
        <f>主动技能!P665</f>
        <v>||eff_zirankuizeng|</v>
      </c>
      <c r="K662" s="31">
        <f>主动技能!Q665</f>
        <v>3</v>
      </c>
      <c r="L662" s="31">
        <f>主动技能!R665</f>
        <v>0</v>
      </c>
      <c r="M662" s="31">
        <f>主动技能!S665</f>
        <v>0</v>
      </c>
      <c r="N662" s="31" t="str">
        <f>IF(主动技能!T665="","",主动技能!T665)</f>
        <v>100016:100:2:0|100028:100:2:0</v>
      </c>
      <c r="O662" s="31" t="str">
        <f>IF(主动技能!U665="","",主动技能!U665)</f>
        <v/>
      </c>
      <c r="P662" s="31" t="str">
        <f>IF(主动技能!V665="","",主动技能!V665)</f>
        <v>skill_16</v>
      </c>
      <c r="Q662" s="31" t="str">
        <f>IF(主动技能!W665="","")</f>
        <v/>
      </c>
      <c r="R662" s="31" t="str">
        <f>IF(主动技能!X665="","")</f>
        <v/>
      </c>
      <c r="S662" s="31">
        <f>主动技能!Y665</f>
        <v>0</v>
      </c>
      <c r="T662" s="31" t="str">
        <f>主动技能!Z665</f>
        <v/>
      </c>
      <c r="U662" s="31" t="str">
        <f>主动技能!AB665</f>
        <v/>
      </c>
      <c r="V662" s="31">
        <f>主动技能!AC665</f>
        <v>0</v>
      </c>
      <c r="W662" s="31">
        <f>主动技能!AD665</f>
        <v>0</v>
      </c>
      <c r="X662" s="31">
        <f>主动技能!AE665</f>
        <v>1</v>
      </c>
      <c r="Y662" s="31">
        <f>主动技能!AF665</f>
        <v>2</v>
      </c>
      <c r="Z662" s="31">
        <f>主动技能!AG665</f>
        <v>2</v>
      </c>
      <c r="AA662" s="31" t="str">
        <f>主动技能!AH665</f>
        <v>attackex</v>
      </c>
      <c r="AB662" s="31" t="str">
        <f>IF(主动技能!AI665="","")</f>
        <v/>
      </c>
      <c r="AC662" s="31">
        <f>主动技能!AJ665</f>
        <v>19</v>
      </c>
      <c r="AD662" s="31">
        <f>主动技能!BF665</f>
        <v>101103</v>
      </c>
      <c r="AE662" s="1">
        <f t="shared" si="10"/>
        <v>19</v>
      </c>
    </row>
    <row r="663" spans="1:31" s="31" customFormat="1" x14ac:dyDescent="0.15">
      <c r="A663" s="31">
        <f>主动技能!B666</f>
        <v>10110320</v>
      </c>
      <c r="B663" s="4" t="str">
        <f>主动技能!H666</f>
        <v>自然馈赠</v>
      </c>
      <c r="C663" s="4" t="str">
        <f>主动技能!I666</f>
        <v>回复我方全体20%生命。并提升我方全体20%攻击。</v>
      </c>
      <c r="D663" s="4">
        <f>VLOOKUP(主动技能!J666,对应表!F:G,2,FALSE)</f>
        <v>2</v>
      </c>
      <c r="E663" s="4">
        <f>VLOOKUP(主动技能!K666,对应表!J:K,2,FALSE)</f>
        <v>3</v>
      </c>
      <c r="F663" s="4">
        <f>VLOOKUP(主动技能!L666,对应表!N:O,2,FALSE)</f>
        <v>9</v>
      </c>
      <c r="G663" s="4">
        <f>IF(主动技能!M666="必中",2,1)</f>
        <v>2</v>
      </c>
      <c r="H663" s="4">
        <f>主动技能!N666</f>
        <v>100</v>
      </c>
      <c r="I663" s="4">
        <f>主动技能!O666</f>
        <v>100</v>
      </c>
      <c r="J663" s="31" t="str">
        <f>主动技能!P666</f>
        <v>||eff_zirankuizeng|</v>
      </c>
      <c r="K663" s="31">
        <f>主动技能!Q666</f>
        <v>3</v>
      </c>
      <c r="L663" s="31">
        <f>主动技能!R666</f>
        <v>0</v>
      </c>
      <c r="M663" s="31">
        <f>主动技能!S666</f>
        <v>0</v>
      </c>
      <c r="N663" s="31" t="str">
        <f>IF(主动技能!T666="","",主动技能!T666)</f>
        <v>100017:100:2:0|100029:100:2:0</v>
      </c>
      <c r="O663" s="31" t="str">
        <f>IF(主动技能!U666="","",主动技能!U666)</f>
        <v/>
      </c>
      <c r="P663" s="31" t="str">
        <f>IF(主动技能!V666="","",主动技能!V666)</f>
        <v>skill_16</v>
      </c>
      <c r="Q663" s="31" t="str">
        <f>IF(主动技能!W666="","")</f>
        <v/>
      </c>
      <c r="R663" s="31" t="str">
        <f>IF(主动技能!X666="","")</f>
        <v/>
      </c>
      <c r="S663" s="31">
        <f>主动技能!Y666</f>
        <v>0</v>
      </c>
      <c r="T663" s="31" t="str">
        <f>主动技能!Z666</f>
        <v/>
      </c>
      <c r="U663" s="31" t="str">
        <f>主动技能!AB666</f>
        <v/>
      </c>
      <c r="V663" s="31">
        <f>主动技能!AC666</f>
        <v>0</v>
      </c>
      <c r="W663" s="31">
        <f>主动技能!AD666</f>
        <v>0</v>
      </c>
      <c r="X663" s="31">
        <f>主动技能!AE666</f>
        <v>1</v>
      </c>
      <c r="Y663" s="31">
        <f>主动技能!AF666</f>
        <v>2</v>
      </c>
      <c r="Z663" s="31">
        <f>主动技能!AG666</f>
        <v>2</v>
      </c>
      <c r="AA663" s="31" t="str">
        <f>主动技能!AH666</f>
        <v>attackex</v>
      </c>
      <c r="AB663" s="31" t="str">
        <f>IF(主动技能!AI666="","")</f>
        <v/>
      </c>
      <c r="AC663" s="31">
        <f>主动技能!AJ666</f>
        <v>20</v>
      </c>
      <c r="AD663" s="31">
        <f>主动技能!BF666</f>
        <v>101103</v>
      </c>
      <c r="AE663" s="1">
        <f t="shared" si="10"/>
        <v>20</v>
      </c>
    </row>
    <row r="664" spans="1:31" s="31" customFormat="1" x14ac:dyDescent="0.15">
      <c r="A664" s="31">
        <f>主动技能!B667</f>
        <v>10120101</v>
      </c>
      <c r="B664" s="4" t="str">
        <f>主动技能!H667</f>
        <v>普攻</v>
      </c>
      <c r="C664" s="4" t="str">
        <f>主动技能!I667</f>
        <v>对敌方单体攻击，造成100%攻击力（+110）点伤害。</v>
      </c>
      <c r="D664" s="4">
        <f>VLOOKUP(主动技能!J667,对应表!F:G,2,FALSE)</f>
        <v>1</v>
      </c>
      <c r="E664" s="4">
        <f>VLOOKUP(主动技能!K667,对应表!J:K,2,FALSE)</f>
        <v>1</v>
      </c>
      <c r="F664" s="4">
        <f>VLOOKUP(主动技能!L667,对应表!N:O,2,FALSE)</f>
        <v>1</v>
      </c>
      <c r="G664" s="4">
        <f>IF(主动技能!M667="必中",2,1)</f>
        <v>1</v>
      </c>
      <c r="H664" s="4">
        <f>主动技能!N667</f>
        <v>100</v>
      </c>
      <c r="I664" s="4">
        <f>主动技能!O667</f>
        <v>0</v>
      </c>
      <c r="J664" s="31" t="str">
        <f>主动技能!P667</f>
        <v>|||</v>
      </c>
      <c r="K664" s="31">
        <f>主动技能!Q667</f>
        <v>1</v>
      </c>
      <c r="L664" s="31">
        <f>主动技能!R667</f>
        <v>0</v>
      </c>
      <c r="M664" s="31">
        <f>主动技能!S667</f>
        <v>0</v>
      </c>
      <c r="N664" s="31" t="str">
        <f>IF(主动技能!T667="","",主动技能!T667)</f>
        <v/>
      </c>
      <c r="O664" s="31" t="str">
        <f>IF(主动技能!U667="","",主动技能!U667)</f>
        <v/>
      </c>
      <c r="P664" s="31" t="str">
        <f>IF(主动技能!V667="","",主动技能!V667)</f>
        <v>skill_01</v>
      </c>
      <c r="Q664" s="31" t="str">
        <f>IF(主动技能!W667="","")</f>
        <v/>
      </c>
      <c r="R664" s="31" t="str">
        <f>IF(主动技能!X667="","")</f>
        <v/>
      </c>
      <c r="S664" s="31">
        <f>主动技能!Y667</f>
        <v>0</v>
      </c>
      <c r="T664" s="31">
        <f>主动技能!Z667</f>
        <v>100</v>
      </c>
      <c r="U664" s="31">
        <f>主动技能!AB667</f>
        <v>110</v>
      </c>
      <c r="V664" s="31">
        <f>主动技能!AC667</f>
        <v>0</v>
      </c>
      <c r="W664" s="31">
        <f>主动技能!AD667</f>
        <v>0</v>
      </c>
      <c r="X664" s="31">
        <f>主动技能!AE667</f>
        <v>1</v>
      </c>
      <c r="Y664" s="31">
        <f>主动技能!AF667</f>
        <v>0</v>
      </c>
      <c r="Z664" s="31">
        <f>主动技能!AG667</f>
        <v>0</v>
      </c>
      <c r="AA664" s="31" t="str">
        <f>主动技能!AH667</f>
        <v>attack</v>
      </c>
      <c r="AB664" s="31" t="str">
        <f>IF(主动技能!AI667="","")</f>
        <v/>
      </c>
      <c r="AC664" s="31">
        <f>主动技能!AJ667</f>
        <v>1</v>
      </c>
      <c r="AD664" s="31">
        <f>主动技能!BF667</f>
        <v>101201</v>
      </c>
      <c r="AE664" s="1">
        <f t="shared" si="10"/>
        <v>1</v>
      </c>
    </row>
    <row r="665" spans="1:31" s="31" customFormat="1" x14ac:dyDescent="0.15">
      <c r="A665" s="31">
        <f>主动技能!B668</f>
        <v>10120102</v>
      </c>
      <c r="B665" s="4" t="str">
        <f>主动技能!H668</f>
        <v>普攻</v>
      </c>
      <c r="C665" s="4" t="str">
        <f>主动技能!I668</f>
        <v>对敌方单体攻击，造成100%攻击力（+122）点伤害。</v>
      </c>
      <c r="D665" s="4">
        <f>VLOOKUP(主动技能!J668,对应表!F:G,2,FALSE)</f>
        <v>1</v>
      </c>
      <c r="E665" s="4">
        <f>VLOOKUP(主动技能!K668,对应表!J:K,2,FALSE)</f>
        <v>1</v>
      </c>
      <c r="F665" s="4">
        <f>VLOOKUP(主动技能!L668,对应表!N:O,2,FALSE)</f>
        <v>1</v>
      </c>
      <c r="G665" s="4">
        <f>IF(主动技能!M668="必中",2,1)</f>
        <v>1</v>
      </c>
      <c r="H665" s="4">
        <f>主动技能!N668</f>
        <v>100</v>
      </c>
      <c r="I665" s="4">
        <f>主动技能!O668</f>
        <v>0</v>
      </c>
      <c r="J665" s="31" t="str">
        <f>主动技能!P668</f>
        <v>|||</v>
      </c>
      <c r="K665" s="31">
        <f>主动技能!Q668</f>
        <v>1</v>
      </c>
      <c r="L665" s="31">
        <f>主动技能!R668</f>
        <v>0</v>
      </c>
      <c r="M665" s="31">
        <f>主动技能!S668</f>
        <v>0</v>
      </c>
      <c r="N665" s="31" t="str">
        <f>IF(主动技能!T668="","",主动技能!T668)</f>
        <v/>
      </c>
      <c r="O665" s="31" t="str">
        <f>IF(主动技能!U668="","",主动技能!U668)</f>
        <v/>
      </c>
      <c r="P665" s="31" t="str">
        <f>IF(主动技能!V668="","",主动技能!V668)</f>
        <v>skill_01</v>
      </c>
      <c r="Q665" s="31" t="str">
        <f>IF(主动技能!W668="","")</f>
        <v/>
      </c>
      <c r="R665" s="31" t="str">
        <f>IF(主动技能!X668="","")</f>
        <v/>
      </c>
      <c r="S665" s="31">
        <f>主动技能!Y668</f>
        <v>0</v>
      </c>
      <c r="T665" s="31">
        <f>主动技能!Z668</f>
        <v>100</v>
      </c>
      <c r="U665" s="31">
        <f>主动技能!AB668</f>
        <v>122</v>
      </c>
      <c r="V665" s="31">
        <f>主动技能!AC668</f>
        <v>0</v>
      </c>
      <c r="W665" s="31">
        <f>主动技能!AD668</f>
        <v>0</v>
      </c>
      <c r="X665" s="31">
        <f>主动技能!AE668</f>
        <v>1</v>
      </c>
      <c r="Y665" s="31">
        <f>主动技能!AF668</f>
        <v>0</v>
      </c>
      <c r="Z665" s="31">
        <f>主动技能!AG668</f>
        <v>0</v>
      </c>
      <c r="AA665" s="31" t="str">
        <f>主动技能!AH668</f>
        <v>attack</v>
      </c>
      <c r="AB665" s="31" t="str">
        <f>IF(主动技能!AI668="","")</f>
        <v/>
      </c>
      <c r="AC665" s="31">
        <f>主动技能!AJ668</f>
        <v>2</v>
      </c>
      <c r="AD665" s="31">
        <f>主动技能!BF668</f>
        <v>101201</v>
      </c>
      <c r="AE665" s="1">
        <f t="shared" si="10"/>
        <v>2</v>
      </c>
    </row>
    <row r="666" spans="1:31" s="31" customFormat="1" x14ac:dyDescent="0.15">
      <c r="A666" s="31">
        <f>主动技能!B669</f>
        <v>10120103</v>
      </c>
      <c r="B666" s="4" t="str">
        <f>主动技能!H669</f>
        <v>普攻</v>
      </c>
      <c r="C666" s="4" t="str">
        <f>主动技能!I669</f>
        <v>对敌方单体攻击，造成100%攻击力（+161）点伤害。</v>
      </c>
      <c r="D666" s="4">
        <f>VLOOKUP(主动技能!J669,对应表!F:G,2,FALSE)</f>
        <v>1</v>
      </c>
      <c r="E666" s="4">
        <f>VLOOKUP(主动技能!K669,对应表!J:K,2,FALSE)</f>
        <v>1</v>
      </c>
      <c r="F666" s="4">
        <f>VLOOKUP(主动技能!L669,对应表!N:O,2,FALSE)</f>
        <v>1</v>
      </c>
      <c r="G666" s="4">
        <f>IF(主动技能!M669="必中",2,1)</f>
        <v>1</v>
      </c>
      <c r="H666" s="4">
        <f>主动技能!N669</f>
        <v>100</v>
      </c>
      <c r="I666" s="4">
        <f>主动技能!O669</f>
        <v>0</v>
      </c>
      <c r="J666" s="31" t="str">
        <f>主动技能!P669</f>
        <v>|||</v>
      </c>
      <c r="K666" s="31">
        <f>主动技能!Q669</f>
        <v>1</v>
      </c>
      <c r="L666" s="31">
        <f>主动技能!R669</f>
        <v>0</v>
      </c>
      <c r="M666" s="31">
        <f>主动技能!S669</f>
        <v>0</v>
      </c>
      <c r="N666" s="31" t="str">
        <f>IF(主动技能!T669="","",主动技能!T669)</f>
        <v/>
      </c>
      <c r="O666" s="31" t="str">
        <f>IF(主动技能!U669="","",主动技能!U669)</f>
        <v/>
      </c>
      <c r="P666" s="31" t="str">
        <f>IF(主动技能!V669="","",主动技能!V669)</f>
        <v>skill_01</v>
      </c>
      <c r="Q666" s="31" t="str">
        <f>IF(主动技能!W669="","")</f>
        <v/>
      </c>
      <c r="R666" s="31" t="str">
        <f>IF(主动技能!X669="","")</f>
        <v/>
      </c>
      <c r="S666" s="31">
        <f>主动技能!Y669</f>
        <v>0</v>
      </c>
      <c r="T666" s="31">
        <f>主动技能!Z669</f>
        <v>100</v>
      </c>
      <c r="U666" s="31">
        <f>主动技能!AB669</f>
        <v>161</v>
      </c>
      <c r="V666" s="31">
        <f>主动技能!AC669</f>
        <v>0</v>
      </c>
      <c r="W666" s="31">
        <f>主动技能!AD669</f>
        <v>0</v>
      </c>
      <c r="X666" s="31">
        <f>主动技能!AE669</f>
        <v>1</v>
      </c>
      <c r="Y666" s="31">
        <f>主动技能!AF669</f>
        <v>0</v>
      </c>
      <c r="Z666" s="31">
        <f>主动技能!AG669</f>
        <v>0</v>
      </c>
      <c r="AA666" s="31" t="str">
        <f>主动技能!AH669</f>
        <v>attack</v>
      </c>
      <c r="AB666" s="31" t="str">
        <f>IF(主动技能!AI669="","")</f>
        <v/>
      </c>
      <c r="AC666" s="31">
        <f>主动技能!AJ669</f>
        <v>3</v>
      </c>
      <c r="AD666" s="31">
        <f>主动技能!BF669</f>
        <v>101201</v>
      </c>
      <c r="AE666" s="1">
        <f t="shared" si="10"/>
        <v>3</v>
      </c>
    </row>
    <row r="667" spans="1:31" s="31" customFormat="1" x14ac:dyDescent="0.15">
      <c r="A667" s="31">
        <f>主动技能!B670</f>
        <v>10120104</v>
      </c>
      <c r="B667" s="4" t="str">
        <f>主动技能!H670</f>
        <v>普攻</v>
      </c>
      <c r="C667" s="4" t="str">
        <f>主动技能!I670</f>
        <v>对敌方单体攻击，造成100%攻击力（+249）点伤害。</v>
      </c>
      <c r="D667" s="4">
        <f>VLOOKUP(主动技能!J670,对应表!F:G,2,FALSE)</f>
        <v>1</v>
      </c>
      <c r="E667" s="4">
        <f>VLOOKUP(主动技能!K670,对应表!J:K,2,FALSE)</f>
        <v>1</v>
      </c>
      <c r="F667" s="4">
        <f>VLOOKUP(主动技能!L670,对应表!N:O,2,FALSE)</f>
        <v>1</v>
      </c>
      <c r="G667" s="4">
        <f>IF(主动技能!M670="必中",2,1)</f>
        <v>1</v>
      </c>
      <c r="H667" s="4">
        <f>主动技能!N670</f>
        <v>100</v>
      </c>
      <c r="I667" s="4">
        <f>主动技能!O670</f>
        <v>0</v>
      </c>
      <c r="J667" s="31" t="str">
        <f>主动技能!P670</f>
        <v>|||</v>
      </c>
      <c r="K667" s="31">
        <f>主动技能!Q670</f>
        <v>1</v>
      </c>
      <c r="L667" s="31">
        <f>主动技能!R670</f>
        <v>0</v>
      </c>
      <c r="M667" s="31">
        <f>主动技能!S670</f>
        <v>0</v>
      </c>
      <c r="N667" s="31" t="str">
        <f>IF(主动技能!T670="","",主动技能!T670)</f>
        <v/>
      </c>
      <c r="O667" s="31" t="str">
        <f>IF(主动技能!U670="","",主动技能!U670)</f>
        <v/>
      </c>
      <c r="P667" s="31" t="str">
        <f>IF(主动技能!V670="","",主动技能!V670)</f>
        <v>skill_01</v>
      </c>
      <c r="Q667" s="31" t="str">
        <f>IF(主动技能!W670="","")</f>
        <v/>
      </c>
      <c r="R667" s="31" t="str">
        <f>IF(主动技能!X670="","")</f>
        <v/>
      </c>
      <c r="S667" s="31">
        <f>主动技能!Y670</f>
        <v>0</v>
      </c>
      <c r="T667" s="31">
        <f>主动技能!Z670</f>
        <v>100</v>
      </c>
      <c r="U667" s="31">
        <f>主动技能!AB670</f>
        <v>249</v>
      </c>
      <c r="V667" s="31">
        <f>主动技能!AC670</f>
        <v>0</v>
      </c>
      <c r="W667" s="31">
        <f>主动技能!AD670</f>
        <v>0</v>
      </c>
      <c r="X667" s="31">
        <f>主动技能!AE670</f>
        <v>1</v>
      </c>
      <c r="Y667" s="31">
        <f>主动技能!AF670</f>
        <v>0</v>
      </c>
      <c r="Z667" s="31">
        <f>主动技能!AG670</f>
        <v>0</v>
      </c>
      <c r="AA667" s="31" t="str">
        <f>主动技能!AH670</f>
        <v>attack</v>
      </c>
      <c r="AB667" s="31" t="str">
        <f>IF(主动技能!AI670="","")</f>
        <v/>
      </c>
      <c r="AC667" s="31">
        <f>主动技能!AJ670</f>
        <v>4</v>
      </c>
      <c r="AD667" s="31">
        <f>主动技能!BF670</f>
        <v>101201</v>
      </c>
      <c r="AE667" s="1">
        <f t="shared" si="10"/>
        <v>4</v>
      </c>
    </row>
    <row r="668" spans="1:31" s="31" customFormat="1" x14ac:dyDescent="0.15">
      <c r="A668" s="31">
        <f>主动技能!B671</f>
        <v>10120105</v>
      </c>
      <c r="B668" s="4" t="str">
        <f>主动技能!H671</f>
        <v>普攻</v>
      </c>
      <c r="C668" s="4" t="str">
        <f>主动技能!I671</f>
        <v>对敌方单体攻击，造成100%攻击力（+373）点伤害。</v>
      </c>
      <c r="D668" s="4">
        <f>VLOOKUP(主动技能!J671,对应表!F:G,2,FALSE)</f>
        <v>1</v>
      </c>
      <c r="E668" s="4">
        <f>VLOOKUP(主动技能!K671,对应表!J:K,2,FALSE)</f>
        <v>1</v>
      </c>
      <c r="F668" s="4">
        <f>VLOOKUP(主动技能!L671,对应表!N:O,2,FALSE)</f>
        <v>1</v>
      </c>
      <c r="G668" s="4">
        <f>IF(主动技能!M671="必中",2,1)</f>
        <v>1</v>
      </c>
      <c r="H668" s="4">
        <f>主动技能!N671</f>
        <v>100</v>
      </c>
      <c r="I668" s="4">
        <f>主动技能!O671</f>
        <v>0</v>
      </c>
      <c r="J668" s="31" t="str">
        <f>主动技能!P671</f>
        <v>|||</v>
      </c>
      <c r="K668" s="31">
        <f>主动技能!Q671</f>
        <v>1</v>
      </c>
      <c r="L668" s="31">
        <f>主动技能!R671</f>
        <v>0</v>
      </c>
      <c r="M668" s="31">
        <f>主动技能!S671</f>
        <v>0</v>
      </c>
      <c r="N668" s="31" t="str">
        <f>IF(主动技能!T671="","",主动技能!T671)</f>
        <v/>
      </c>
      <c r="O668" s="31" t="str">
        <f>IF(主动技能!U671="","",主动技能!U671)</f>
        <v/>
      </c>
      <c r="P668" s="31" t="str">
        <f>IF(主动技能!V671="","",主动技能!V671)</f>
        <v>skill_01</v>
      </c>
      <c r="Q668" s="31" t="str">
        <f>IF(主动技能!W671="","")</f>
        <v/>
      </c>
      <c r="R668" s="31" t="str">
        <f>IF(主动技能!X671="","")</f>
        <v/>
      </c>
      <c r="S668" s="31">
        <f>主动技能!Y671</f>
        <v>0</v>
      </c>
      <c r="T668" s="31">
        <f>主动技能!Z671</f>
        <v>100</v>
      </c>
      <c r="U668" s="31">
        <f>主动技能!AB671</f>
        <v>373</v>
      </c>
      <c r="V668" s="31">
        <f>主动技能!AC671</f>
        <v>0</v>
      </c>
      <c r="W668" s="31">
        <f>主动技能!AD671</f>
        <v>0</v>
      </c>
      <c r="X668" s="31">
        <f>主动技能!AE671</f>
        <v>1</v>
      </c>
      <c r="Y668" s="31">
        <f>主动技能!AF671</f>
        <v>0</v>
      </c>
      <c r="Z668" s="31">
        <f>主动技能!AG671</f>
        <v>0</v>
      </c>
      <c r="AA668" s="31" t="str">
        <f>主动技能!AH671</f>
        <v>attack</v>
      </c>
      <c r="AB668" s="31" t="str">
        <f>IF(主动技能!AI671="","")</f>
        <v/>
      </c>
      <c r="AC668" s="31">
        <f>主动技能!AJ671</f>
        <v>5</v>
      </c>
      <c r="AD668" s="31">
        <f>主动技能!BF671</f>
        <v>101201</v>
      </c>
      <c r="AE668" s="1">
        <f t="shared" si="10"/>
        <v>5</v>
      </c>
    </row>
    <row r="669" spans="1:31" s="31" customFormat="1" x14ac:dyDescent="0.15">
      <c r="A669" s="31">
        <f>主动技能!B672</f>
        <v>10120106</v>
      </c>
      <c r="B669" s="4" t="str">
        <f>主动技能!H672</f>
        <v>普攻</v>
      </c>
      <c r="C669" s="4" t="str">
        <f>主动技能!I672</f>
        <v>对敌方单体攻击，造成100%攻击力（+549）点伤害。</v>
      </c>
      <c r="D669" s="4">
        <f>VLOOKUP(主动技能!J672,对应表!F:G,2,FALSE)</f>
        <v>1</v>
      </c>
      <c r="E669" s="4">
        <f>VLOOKUP(主动技能!K672,对应表!J:K,2,FALSE)</f>
        <v>1</v>
      </c>
      <c r="F669" s="4">
        <f>VLOOKUP(主动技能!L672,对应表!N:O,2,FALSE)</f>
        <v>1</v>
      </c>
      <c r="G669" s="4">
        <f>IF(主动技能!M672="必中",2,1)</f>
        <v>1</v>
      </c>
      <c r="H669" s="4">
        <f>主动技能!N672</f>
        <v>100</v>
      </c>
      <c r="I669" s="4">
        <f>主动技能!O672</f>
        <v>0</v>
      </c>
      <c r="J669" s="31" t="str">
        <f>主动技能!P672</f>
        <v>|||</v>
      </c>
      <c r="K669" s="31">
        <f>主动技能!Q672</f>
        <v>1</v>
      </c>
      <c r="L669" s="31">
        <f>主动技能!R672</f>
        <v>0</v>
      </c>
      <c r="M669" s="31">
        <f>主动技能!S672</f>
        <v>0</v>
      </c>
      <c r="N669" s="31" t="str">
        <f>IF(主动技能!T672="","",主动技能!T672)</f>
        <v/>
      </c>
      <c r="O669" s="31" t="str">
        <f>IF(主动技能!U672="","",主动技能!U672)</f>
        <v/>
      </c>
      <c r="P669" s="31" t="str">
        <f>IF(主动技能!V672="","",主动技能!V672)</f>
        <v>skill_01</v>
      </c>
      <c r="Q669" s="31" t="str">
        <f>IF(主动技能!W672="","")</f>
        <v/>
      </c>
      <c r="R669" s="31" t="str">
        <f>IF(主动技能!X672="","")</f>
        <v/>
      </c>
      <c r="S669" s="31">
        <f>主动技能!Y672</f>
        <v>0</v>
      </c>
      <c r="T669" s="31">
        <f>主动技能!Z672</f>
        <v>100</v>
      </c>
      <c r="U669" s="31">
        <f>主动技能!AB672</f>
        <v>549</v>
      </c>
      <c r="V669" s="31">
        <f>主动技能!AC672</f>
        <v>0</v>
      </c>
      <c r="W669" s="31">
        <f>主动技能!AD672</f>
        <v>0</v>
      </c>
      <c r="X669" s="31">
        <f>主动技能!AE672</f>
        <v>1</v>
      </c>
      <c r="Y669" s="31">
        <f>主动技能!AF672</f>
        <v>0</v>
      </c>
      <c r="Z669" s="31">
        <f>主动技能!AG672</f>
        <v>0</v>
      </c>
      <c r="AA669" s="31" t="str">
        <f>主动技能!AH672</f>
        <v>attack</v>
      </c>
      <c r="AB669" s="31" t="str">
        <f>IF(主动技能!AI672="","")</f>
        <v/>
      </c>
      <c r="AC669" s="31">
        <f>主动技能!AJ672</f>
        <v>6</v>
      </c>
      <c r="AD669" s="31">
        <f>主动技能!BF672</f>
        <v>101201</v>
      </c>
      <c r="AE669" s="1">
        <f t="shared" si="10"/>
        <v>6</v>
      </c>
    </row>
    <row r="670" spans="1:31" s="31" customFormat="1" x14ac:dyDescent="0.15">
      <c r="A670" s="31">
        <f>主动技能!B673</f>
        <v>10120107</v>
      </c>
      <c r="B670" s="4" t="str">
        <f>主动技能!H673</f>
        <v>普攻</v>
      </c>
      <c r="C670" s="4" t="str">
        <f>主动技能!I673</f>
        <v>对敌方单体攻击，造成100%攻击力（+797）点伤害。</v>
      </c>
      <c r="D670" s="4">
        <f>VLOOKUP(主动技能!J673,对应表!F:G,2,FALSE)</f>
        <v>1</v>
      </c>
      <c r="E670" s="4">
        <f>VLOOKUP(主动技能!K673,对应表!J:K,2,FALSE)</f>
        <v>1</v>
      </c>
      <c r="F670" s="4">
        <f>VLOOKUP(主动技能!L673,对应表!N:O,2,FALSE)</f>
        <v>1</v>
      </c>
      <c r="G670" s="4">
        <f>IF(主动技能!M673="必中",2,1)</f>
        <v>1</v>
      </c>
      <c r="H670" s="4">
        <f>主动技能!N673</f>
        <v>100</v>
      </c>
      <c r="I670" s="4">
        <f>主动技能!O673</f>
        <v>0</v>
      </c>
      <c r="J670" s="31" t="str">
        <f>主动技能!P673</f>
        <v>|||</v>
      </c>
      <c r="K670" s="31">
        <f>主动技能!Q673</f>
        <v>1</v>
      </c>
      <c r="L670" s="31">
        <f>主动技能!R673</f>
        <v>0</v>
      </c>
      <c r="M670" s="31">
        <f>主动技能!S673</f>
        <v>0</v>
      </c>
      <c r="N670" s="31" t="str">
        <f>IF(主动技能!T673="","",主动技能!T673)</f>
        <v/>
      </c>
      <c r="O670" s="31" t="str">
        <f>IF(主动技能!U673="","",主动技能!U673)</f>
        <v/>
      </c>
      <c r="P670" s="31" t="str">
        <f>IF(主动技能!V673="","",主动技能!V673)</f>
        <v>skill_01</v>
      </c>
      <c r="Q670" s="31" t="str">
        <f>IF(主动技能!W673="","")</f>
        <v/>
      </c>
      <c r="R670" s="31" t="str">
        <f>IF(主动技能!X673="","")</f>
        <v/>
      </c>
      <c r="S670" s="31">
        <f>主动技能!Y673</f>
        <v>0</v>
      </c>
      <c r="T670" s="31">
        <f>主动技能!Z673</f>
        <v>100</v>
      </c>
      <c r="U670" s="31">
        <f>主动技能!AB673</f>
        <v>797</v>
      </c>
      <c r="V670" s="31">
        <f>主动技能!AC673</f>
        <v>0</v>
      </c>
      <c r="W670" s="31">
        <f>主动技能!AD673</f>
        <v>0</v>
      </c>
      <c r="X670" s="31">
        <f>主动技能!AE673</f>
        <v>1</v>
      </c>
      <c r="Y670" s="31">
        <f>主动技能!AF673</f>
        <v>0</v>
      </c>
      <c r="Z670" s="31">
        <f>主动技能!AG673</f>
        <v>0</v>
      </c>
      <c r="AA670" s="31" t="str">
        <f>主动技能!AH673</f>
        <v>attack</v>
      </c>
      <c r="AB670" s="31" t="str">
        <f>IF(主动技能!AI673="","")</f>
        <v/>
      </c>
      <c r="AC670" s="31">
        <f>主动技能!AJ673</f>
        <v>7</v>
      </c>
      <c r="AD670" s="31">
        <f>主动技能!BF673</f>
        <v>101201</v>
      </c>
      <c r="AE670" s="1">
        <f t="shared" si="10"/>
        <v>7</v>
      </c>
    </row>
    <row r="671" spans="1:31" s="31" customFormat="1" x14ac:dyDescent="0.15">
      <c r="A671" s="31">
        <f>主动技能!B674</f>
        <v>10120108</v>
      </c>
      <c r="B671" s="4" t="str">
        <f>主动技能!H674</f>
        <v>普攻</v>
      </c>
      <c r="C671" s="4" t="str">
        <f>主动技能!I674</f>
        <v>对敌方单体攻击，造成100%攻击力（+1149）点伤害。</v>
      </c>
      <c r="D671" s="4">
        <f>VLOOKUP(主动技能!J674,对应表!F:G,2,FALSE)</f>
        <v>1</v>
      </c>
      <c r="E671" s="4">
        <f>VLOOKUP(主动技能!K674,对应表!J:K,2,FALSE)</f>
        <v>1</v>
      </c>
      <c r="F671" s="4">
        <f>VLOOKUP(主动技能!L674,对应表!N:O,2,FALSE)</f>
        <v>1</v>
      </c>
      <c r="G671" s="4">
        <f>IF(主动技能!M674="必中",2,1)</f>
        <v>1</v>
      </c>
      <c r="H671" s="4">
        <f>主动技能!N674</f>
        <v>100</v>
      </c>
      <c r="I671" s="4">
        <f>主动技能!O674</f>
        <v>0</v>
      </c>
      <c r="J671" s="31" t="str">
        <f>主动技能!P674</f>
        <v>|||</v>
      </c>
      <c r="K671" s="31">
        <f>主动技能!Q674</f>
        <v>1</v>
      </c>
      <c r="L671" s="31">
        <f>主动技能!R674</f>
        <v>0</v>
      </c>
      <c r="M671" s="31">
        <f>主动技能!S674</f>
        <v>0</v>
      </c>
      <c r="N671" s="31" t="str">
        <f>IF(主动技能!T674="","",主动技能!T674)</f>
        <v/>
      </c>
      <c r="O671" s="31" t="str">
        <f>IF(主动技能!U674="","",主动技能!U674)</f>
        <v/>
      </c>
      <c r="P671" s="31" t="str">
        <f>IF(主动技能!V674="","",主动技能!V674)</f>
        <v>skill_01</v>
      </c>
      <c r="Q671" s="31" t="str">
        <f>IF(主动技能!W674="","")</f>
        <v/>
      </c>
      <c r="R671" s="31" t="str">
        <f>IF(主动技能!X674="","")</f>
        <v/>
      </c>
      <c r="S671" s="31">
        <f>主动技能!Y674</f>
        <v>0</v>
      </c>
      <c r="T671" s="31">
        <f>主动技能!Z674</f>
        <v>100</v>
      </c>
      <c r="U671" s="31">
        <f>主动技能!AB674</f>
        <v>1149</v>
      </c>
      <c r="V671" s="31">
        <f>主动技能!AC674</f>
        <v>0</v>
      </c>
      <c r="W671" s="31">
        <f>主动技能!AD674</f>
        <v>0</v>
      </c>
      <c r="X671" s="31">
        <f>主动技能!AE674</f>
        <v>1</v>
      </c>
      <c r="Y671" s="31">
        <f>主动技能!AF674</f>
        <v>0</v>
      </c>
      <c r="Z671" s="31">
        <f>主动技能!AG674</f>
        <v>0</v>
      </c>
      <c r="AA671" s="31" t="str">
        <f>主动技能!AH674</f>
        <v>attack</v>
      </c>
      <c r="AB671" s="31" t="str">
        <f>IF(主动技能!AI674="","")</f>
        <v/>
      </c>
      <c r="AC671" s="31">
        <f>主动技能!AJ674</f>
        <v>8</v>
      </c>
      <c r="AD671" s="31">
        <f>主动技能!BF674</f>
        <v>101201</v>
      </c>
      <c r="AE671" s="1">
        <f t="shared" si="10"/>
        <v>8</v>
      </c>
    </row>
    <row r="672" spans="1:31" s="31" customFormat="1" x14ac:dyDescent="0.15">
      <c r="A672" s="31">
        <f>主动技能!B675</f>
        <v>10120109</v>
      </c>
      <c r="B672" s="4" t="str">
        <f>主动技能!H675</f>
        <v>普攻</v>
      </c>
      <c r="C672" s="4" t="str">
        <f>主动技能!I675</f>
        <v>对敌方单体攻击，造成100%攻击力（+1648）点伤害。</v>
      </c>
      <c r="D672" s="4">
        <f>VLOOKUP(主动技能!J675,对应表!F:G,2,FALSE)</f>
        <v>1</v>
      </c>
      <c r="E672" s="4">
        <f>VLOOKUP(主动技能!K675,对应表!J:K,2,FALSE)</f>
        <v>1</v>
      </c>
      <c r="F672" s="4">
        <f>VLOOKUP(主动技能!L675,对应表!N:O,2,FALSE)</f>
        <v>1</v>
      </c>
      <c r="G672" s="4">
        <f>IF(主动技能!M675="必中",2,1)</f>
        <v>1</v>
      </c>
      <c r="H672" s="4">
        <f>主动技能!N675</f>
        <v>100</v>
      </c>
      <c r="I672" s="4">
        <f>主动技能!O675</f>
        <v>0</v>
      </c>
      <c r="J672" s="31" t="str">
        <f>主动技能!P675</f>
        <v>|||</v>
      </c>
      <c r="K672" s="31">
        <f>主动技能!Q675</f>
        <v>1</v>
      </c>
      <c r="L672" s="31">
        <f>主动技能!R675</f>
        <v>0</v>
      </c>
      <c r="M672" s="31">
        <f>主动技能!S675</f>
        <v>0</v>
      </c>
      <c r="N672" s="31" t="str">
        <f>IF(主动技能!T675="","",主动技能!T675)</f>
        <v/>
      </c>
      <c r="O672" s="31" t="str">
        <f>IF(主动技能!U675="","",主动技能!U675)</f>
        <v/>
      </c>
      <c r="P672" s="31" t="str">
        <f>IF(主动技能!V675="","",主动技能!V675)</f>
        <v>skill_01</v>
      </c>
      <c r="Q672" s="31" t="str">
        <f>IF(主动技能!W675="","")</f>
        <v/>
      </c>
      <c r="R672" s="31" t="str">
        <f>IF(主动技能!X675="","")</f>
        <v/>
      </c>
      <c r="S672" s="31">
        <f>主动技能!Y675</f>
        <v>0</v>
      </c>
      <c r="T672" s="31">
        <f>主动技能!Z675</f>
        <v>100</v>
      </c>
      <c r="U672" s="31">
        <f>主动技能!AB675</f>
        <v>1648</v>
      </c>
      <c r="V672" s="31">
        <f>主动技能!AC675</f>
        <v>0</v>
      </c>
      <c r="W672" s="31">
        <f>主动技能!AD675</f>
        <v>0</v>
      </c>
      <c r="X672" s="31">
        <f>主动技能!AE675</f>
        <v>1</v>
      </c>
      <c r="Y672" s="31">
        <f>主动技能!AF675</f>
        <v>0</v>
      </c>
      <c r="Z672" s="31">
        <f>主动技能!AG675</f>
        <v>0</v>
      </c>
      <c r="AA672" s="31" t="str">
        <f>主动技能!AH675</f>
        <v>attack</v>
      </c>
      <c r="AB672" s="31" t="str">
        <f>IF(主动技能!AI675="","")</f>
        <v/>
      </c>
      <c r="AC672" s="31">
        <f>主动技能!AJ675</f>
        <v>9</v>
      </c>
      <c r="AD672" s="31">
        <f>主动技能!BF675</f>
        <v>101201</v>
      </c>
      <c r="AE672" s="1">
        <f t="shared" si="10"/>
        <v>9</v>
      </c>
    </row>
    <row r="673" spans="1:31" s="31" customFormat="1" x14ac:dyDescent="0.15">
      <c r="A673" s="31">
        <f>主动技能!B676</f>
        <v>10120110</v>
      </c>
      <c r="B673" s="4" t="str">
        <f>主动技能!H676</f>
        <v>普攻</v>
      </c>
      <c r="C673" s="4" t="str">
        <f>主动技能!I676</f>
        <v>对敌方单体攻击，造成100%攻击力（+2353）点伤害。</v>
      </c>
      <c r="D673" s="4">
        <f>VLOOKUP(主动技能!J676,对应表!F:G,2,FALSE)</f>
        <v>1</v>
      </c>
      <c r="E673" s="4">
        <f>VLOOKUP(主动技能!K676,对应表!J:K,2,FALSE)</f>
        <v>1</v>
      </c>
      <c r="F673" s="4">
        <f>VLOOKUP(主动技能!L676,对应表!N:O,2,FALSE)</f>
        <v>1</v>
      </c>
      <c r="G673" s="4">
        <f>IF(主动技能!M676="必中",2,1)</f>
        <v>1</v>
      </c>
      <c r="H673" s="4">
        <f>主动技能!N676</f>
        <v>100</v>
      </c>
      <c r="I673" s="4">
        <f>主动技能!O676</f>
        <v>0</v>
      </c>
      <c r="J673" s="31" t="str">
        <f>主动技能!P676</f>
        <v>|||</v>
      </c>
      <c r="K673" s="31">
        <f>主动技能!Q676</f>
        <v>1</v>
      </c>
      <c r="L673" s="31">
        <f>主动技能!R676</f>
        <v>0</v>
      </c>
      <c r="M673" s="31">
        <f>主动技能!S676</f>
        <v>0</v>
      </c>
      <c r="N673" s="31" t="str">
        <f>IF(主动技能!T676="","",主动技能!T676)</f>
        <v/>
      </c>
      <c r="O673" s="31" t="str">
        <f>IF(主动技能!U676="","",主动技能!U676)</f>
        <v/>
      </c>
      <c r="P673" s="31" t="str">
        <f>IF(主动技能!V676="","",主动技能!V676)</f>
        <v>skill_01</v>
      </c>
      <c r="Q673" s="31" t="str">
        <f>IF(主动技能!W676="","")</f>
        <v/>
      </c>
      <c r="R673" s="31" t="str">
        <f>IF(主动技能!X676="","")</f>
        <v/>
      </c>
      <c r="S673" s="31">
        <f>主动技能!Y676</f>
        <v>0</v>
      </c>
      <c r="T673" s="31">
        <f>主动技能!Z676</f>
        <v>100</v>
      </c>
      <c r="U673" s="31">
        <f>主动技能!AB676</f>
        <v>2353</v>
      </c>
      <c r="V673" s="31">
        <f>主动技能!AC676</f>
        <v>0</v>
      </c>
      <c r="W673" s="31">
        <f>主动技能!AD676</f>
        <v>0</v>
      </c>
      <c r="X673" s="31">
        <f>主动技能!AE676</f>
        <v>1</v>
      </c>
      <c r="Y673" s="31">
        <f>主动技能!AF676</f>
        <v>0</v>
      </c>
      <c r="Z673" s="31">
        <f>主动技能!AG676</f>
        <v>0</v>
      </c>
      <c r="AA673" s="31" t="str">
        <f>主动技能!AH676</f>
        <v>attack</v>
      </c>
      <c r="AB673" s="31" t="str">
        <f>IF(主动技能!AI676="","")</f>
        <v/>
      </c>
      <c r="AC673" s="31">
        <f>主动技能!AJ676</f>
        <v>10</v>
      </c>
      <c r="AD673" s="31">
        <f>主动技能!BF676</f>
        <v>101201</v>
      </c>
      <c r="AE673" s="1">
        <f t="shared" si="10"/>
        <v>10</v>
      </c>
    </row>
    <row r="674" spans="1:31" s="31" customFormat="1" x14ac:dyDescent="0.15">
      <c r="A674" s="31">
        <f>主动技能!B677</f>
        <v>10120111</v>
      </c>
      <c r="B674" s="4" t="str">
        <f>主动技能!H677</f>
        <v>普攻</v>
      </c>
      <c r="C674" s="4" t="str">
        <f>主动技能!I677</f>
        <v>对敌方单体攻击，造成100%攻击力（+3352）点伤害。</v>
      </c>
      <c r="D674" s="4">
        <f>VLOOKUP(主动技能!J677,对应表!F:G,2,FALSE)</f>
        <v>1</v>
      </c>
      <c r="E674" s="4">
        <f>VLOOKUP(主动技能!K677,对应表!J:K,2,FALSE)</f>
        <v>1</v>
      </c>
      <c r="F674" s="4">
        <f>VLOOKUP(主动技能!L677,对应表!N:O,2,FALSE)</f>
        <v>1</v>
      </c>
      <c r="G674" s="4">
        <f>IF(主动技能!M677="必中",2,1)</f>
        <v>1</v>
      </c>
      <c r="H674" s="4">
        <f>主动技能!N677</f>
        <v>100</v>
      </c>
      <c r="I674" s="4">
        <f>主动技能!O677</f>
        <v>0</v>
      </c>
      <c r="J674" s="31" t="str">
        <f>主动技能!P677</f>
        <v>|||</v>
      </c>
      <c r="K674" s="31">
        <f>主动技能!Q677</f>
        <v>1</v>
      </c>
      <c r="L674" s="31">
        <f>主动技能!R677</f>
        <v>0</v>
      </c>
      <c r="M674" s="31">
        <f>主动技能!S677</f>
        <v>0</v>
      </c>
      <c r="N674" s="31" t="str">
        <f>IF(主动技能!T677="","",主动技能!T677)</f>
        <v/>
      </c>
      <c r="O674" s="31" t="str">
        <f>IF(主动技能!U677="","",主动技能!U677)</f>
        <v/>
      </c>
      <c r="P674" s="31" t="str">
        <f>IF(主动技能!V677="","",主动技能!V677)</f>
        <v>skill_01</v>
      </c>
      <c r="Q674" s="31" t="str">
        <f>IF(主动技能!W677="","")</f>
        <v/>
      </c>
      <c r="R674" s="31" t="str">
        <f>IF(主动技能!X677="","")</f>
        <v/>
      </c>
      <c r="S674" s="31">
        <f>主动技能!Y677</f>
        <v>0</v>
      </c>
      <c r="T674" s="31">
        <f>主动技能!Z677</f>
        <v>100</v>
      </c>
      <c r="U674" s="31">
        <f>主动技能!AB677</f>
        <v>3352</v>
      </c>
      <c r="V674" s="31">
        <f>主动技能!AC677</f>
        <v>0</v>
      </c>
      <c r="W674" s="31">
        <f>主动技能!AD677</f>
        <v>0</v>
      </c>
      <c r="X674" s="31">
        <f>主动技能!AE677</f>
        <v>1</v>
      </c>
      <c r="Y674" s="31">
        <f>主动技能!AF677</f>
        <v>0</v>
      </c>
      <c r="Z674" s="31">
        <f>主动技能!AG677</f>
        <v>0</v>
      </c>
      <c r="AA674" s="31" t="str">
        <f>主动技能!AH677</f>
        <v>attack</v>
      </c>
      <c r="AB674" s="31" t="str">
        <f>IF(主动技能!AI677="","")</f>
        <v/>
      </c>
      <c r="AC674" s="31">
        <f>主动技能!AJ677</f>
        <v>11</v>
      </c>
      <c r="AD674" s="31">
        <f>主动技能!BF677</f>
        <v>101201</v>
      </c>
      <c r="AE674" s="1">
        <f t="shared" si="10"/>
        <v>11</v>
      </c>
    </row>
    <row r="675" spans="1:31" s="31" customFormat="1" x14ac:dyDescent="0.15">
      <c r="A675" s="31">
        <f>主动技能!B678</f>
        <v>10120112</v>
      </c>
      <c r="B675" s="4" t="str">
        <f>主动技能!H678</f>
        <v>普攻</v>
      </c>
      <c r="C675" s="4" t="str">
        <f>主动技能!I678</f>
        <v>对敌方单体攻击，造成100%攻击力（+4766）点伤害。</v>
      </c>
      <c r="D675" s="4">
        <f>VLOOKUP(主动技能!J678,对应表!F:G,2,FALSE)</f>
        <v>1</v>
      </c>
      <c r="E675" s="4">
        <f>VLOOKUP(主动技能!K678,对应表!J:K,2,FALSE)</f>
        <v>1</v>
      </c>
      <c r="F675" s="4">
        <f>VLOOKUP(主动技能!L678,对应表!N:O,2,FALSE)</f>
        <v>1</v>
      </c>
      <c r="G675" s="4">
        <f>IF(主动技能!M678="必中",2,1)</f>
        <v>1</v>
      </c>
      <c r="H675" s="4">
        <f>主动技能!N678</f>
        <v>100</v>
      </c>
      <c r="I675" s="4">
        <f>主动技能!O678</f>
        <v>0</v>
      </c>
      <c r="J675" s="31" t="str">
        <f>主动技能!P678</f>
        <v>|||</v>
      </c>
      <c r="K675" s="31">
        <f>主动技能!Q678</f>
        <v>1</v>
      </c>
      <c r="L675" s="31">
        <f>主动技能!R678</f>
        <v>0</v>
      </c>
      <c r="M675" s="31">
        <f>主动技能!S678</f>
        <v>0</v>
      </c>
      <c r="N675" s="31" t="str">
        <f>IF(主动技能!T678="","",主动技能!T678)</f>
        <v/>
      </c>
      <c r="O675" s="31" t="str">
        <f>IF(主动技能!U678="","",主动技能!U678)</f>
        <v/>
      </c>
      <c r="P675" s="31" t="str">
        <f>IF(主动技能!V678="","",主动技能!V678)</f>
        <v>skill_01</v>
      </c>
      <c r="Q675" s="31" t="str">
        <f>IF(主动技能!W678="","")</f>
        <v/>
      </c>
      <c r="R675" s="31" t="str">
        <f>IF(主动技能!X678="","")</f>
        <v/>
      </c>
      <c r="S675" s="31">
        <f>主动技能!Y678</f>
        <v>0</v>
      </c>
      <c r="T675" s="31">
        <f>主动技能!Z678</f>
        <v>100</v>
      </c>
      <c r="U675" s="31">
        <f>主动技能!AB678</f>
        <v>4766</v>
      </c>
      <c r="V675" s="31">
        <f>主动技能!AC678</f>
        <v>0</v>
      </c>
      <c r="W675" s="31">
        <f>主动技能!AD678</f>
        <v>0</v>
      </c>
      <c r="X675" s="31">
        <f>主动技能!AE678</f>
        <v>1</v>
      </c>
      <c r="Y675" s="31">
        <f>主动技能!AF678</f>
        <v>0</v>
      </c>
      <c r="Z675" s="31">
        <f>主动技能!AG678</f>
        <v>0</v>
      </c>
      <c r="AA675" s="31" t="str">
        <f>主动技能!AH678</f>
        <v>attack</v>
      </c>
      <c r="AB675" s="31" t="str">
        <f>IF(主动技能!AI678="","")</f>
        <v/>
      </c>
      <c r="AC675" s="31">
        <f>主动技能!AJ678</f>
        <v>12</v>
      </c>
      <c r="AD675" s="31">
        <f>主动技能!BF678</f>
        <v>101201</v>
      </c>
      <c r="AE675" s="1">
        <f t="shared" si="10"/>
        <v>12</v>
      </c>
    </row>
    <row r="676" spans="1:31" s="31" customFormat="1" x14ac:dyDescent="0.15">
      <c r="A676" s="31">
        <f>主动技能!B679</f>
        <v>10120113</v>
      </c>
      <c r="B676" s="4" t="str">
        <f>主动技能!H679</f>
        <v>普攻</v>
      </c>
      <c r="C676" s="4" t="str">
        <f>主动技能!I679</f>
        <v>对敌方单体攻击，造成100%攻击力（+6767）点伤害。</v>
      </c>
      <c r="D676" s="4">
        <f>VLOOKUP(主动技能!J679,对应表!F:G,2,FALSE)</f>
        <v>1</v>
      </c>
      <c r="E676" s="4">
        <f>VLOOKUP(主动技能!K679,对应表!J:K,2,FALSE)</f>
        <v>1</v>
      </c>
      <c r="F676" s="4">
        <f>VLOOKUP(主动技能!L679,对应表!N:O,2,FALSE)</f>
        <v>1</v>
      </c>
      <c r="G676" s="4">
        <f>IF(主动技能!M679="必中",2,1)</f>
        <v>1</v>
      </c>
      <c r="H676" s="4">
        <f>主动技能!N679</f>
        <v>100</v>
      </c>
      <c r="I676" s="4">
        <f>主动技能!O679</f>
        <v>0</v>
      </c>
      <c r="J676" s="31" t="str">
        <f>主动技能!P679</f>
        <v>|||</v>
      </c>
      <c r="K676" s="31">
        <f>主动技能!Q679</f>
        <v>1</v>
      </c>
      <c r="L676" s="31">
        <f>主动技能!R679</f>
        <v>0</v>
      </c>
      <c r="M676" s="31">
        <f>主动技能!S679</f>
        <v>0</v>
      </c>
      <c r="N676" s="31" t="str">
        <f>IF(主动技能!T679="","",主动技能!T679)</f>
        <v/>
      </c>
      <c r="O676" s="31" t="str">
        <f>IF(主动技能!U679="","",主动技能!U679)</f>
        <v/>
      </c>
      <c r="P676" s="31" t="str">
        <f>IF(主动技能!V679="","",主动技能!V679)</f>
        <v>skill_01</v>
      </c>
      <c r="Q676" s="31" t="str">
        <f>IF(主动技能!W679="","")</f>
        <v/>
      </c>
      <c r="R676" s="31" t="str">
        <f>IF(主动技能!X679="","")</f>
        <v/>
      </c>
      <c r="S676" s="31">
        <f>主动技能!Y679</f>
        <v>0</v>
      </c>
      <c r="T676" s="31">
        <f>主动技能!Z679</f>
        <v>100</v>
      </c>
      <c r="U676" s="31">
        <f>主动技能!AB679</f>
        <v>6767</v>
      </c>
      <c r="V676" s="31">
        <f>主动技能!AC679</f>
        <v>0</v>
      </c>
      <c r="W676" s="31">
        <f>主动技能!AD679</f>
        <v>0</v>
      </c>
      <c r="X676" s="31">
        <f>主动技能!AE679</f>
        <v>1</v>
      </c>
      <c r="Y676" s="31">
        <f>主动技能!AF679</f>
        <v>0</v>
      </c>
      <c r="Z676" s="31">
        <f>主动技能!AG679</f>
        <v>0</v>
      </c>
      <c r="AA676" s="31" t="str">
        <f>主动技能!AH679</f>
        <v>attack</v>
      </c>
      <c r="AB676" s="31" t="str">
        <f>IF(主动技能!AI679="","")</f>
        <v/>
      </c>
      <c r="AC676" s="31">
        <f>主动技能!AJ679</f>
        <v>13</v>
      </c>
      <c r="AD676" s="31">
        <f>主动技能!BF679</f>
        <v>101201</v>
      </c>
      <c r="AE676" s="1">
        <f t="shared" si="10"/>
        <v>13</v>
      </c>
    </row>
    <row r="677" spans="1:31" s="31" customFormat="1" x14ac:dyDescent="0.15">
      <c r="A677" s="31">
        <f>主动技能!B680</f>
        <v>10120114</v>
      </c>
      <c r="B677" s="4" t="str">
        <f>主动技能!H680</f>
        <v>普攻</v>
      </c>
      <c r="C677" s="4" t="str">
        <f>主动技能!I680</f>
        <v>对敌方单体攻击，造成100%攻击力（+9601）点伤害。</v>
      </c>
      <c r="D677" s="4">
        <f>VLOOKUP(主动技能!J680,对应表!F:G,2,FALSE)</f>
        <v>1</v>
      </c>
      <c r="E677" s="4">
        <f>VLOOKUP(主动技能!K680,对应表!J:K,2,FALSE)</f>
        <v>1</v>
      </c>
      <c r="F677" s="4">
        <f>VLOOKUP(主动技能!L680,对应表!N:O,2,FALSE)</f>
        <v>1</v>
      </c>
      <c r="G677" s="4">
        <f>IF(主动技能!M680="必中",2,1)</f>
        <v>1</v>
      </c>
      <c r="H677" s="4">
        <f>主动技能!N680</f>
        <v>100</v>
      </c>
      <c r="I677" s="4">
        <f>主动技能!O680</f>
        <v>0</v>
      </c>
      <c r="J677" s="31" t="str">
        <f>主动技能!P680</f>
        <v>|||</v>
      </c>
      <c r="K677" s="31">
        <f>主动技能!Q680</f>
        <v>1</v>
      </c>
      <c r="L677" s="31">
        <f>主动技能!R680</f>
        <v>0</v>
      </c>
      <c r="M677" s="31">
        <f>主动技能!S680</f>
        <v>0</v>
      </c>
      <c r="N677" s="31" t="str">
        <f>IF(主动技能!T680="","",主动技能!T680)</f>
        <v/>
      </c>
      <c r="O677" s="31" t="str">
        <f>IF(主动技能!U680="","",主动技能!U680)</f>
        <v/>
      </c>
      <c r="P677" s="31" t="str">
        <f>IF(主动技能!V680="","",主动技能!V680)</f>
        <v>skill_01</v>
      </c>
      <c r="Q677" s="31" t="str">
        <f>IF(主动技能!W680="","")</f>
        <v/>
      </c>
      <c r="R677" s="31" t="str">
        <f>IF(主动技能!X680="","")</f>
        <v/>
      </c>
      <c r="S677" s="31">
        <f>主动技能!Y680</f>
        <v>0</v>
      </c>
      <c r="T677" s="31">
        <f>主动技能!Z680</f>
        <v>100</v>
      </c>
      <c r="U677" s="31">
        <f>主动技能!AB680</f>
        <v>9601</v>
      </c>
      <c r="V677" s="31">
        <f>主动技能!AC680</f>
        <v>0</v>
      </c>
      <c r="W677" s="31">
        <f>主动技能!AD680</f>
        <v>0</v>
      </c>
      <c r="X677" s="31">
        <f>主动技能!AE680</f>
        <v>1</v>
      </c>
      <c r="Y677" s="31">
        <f>主动技能!AF680</f>
        <v>0</v>
      </c>
      <c r="Z677" s="31">
        <f>主动技能!AG680</f>
        <v>0</v>
      </c>
      <c r="AA677" s="31" t="str">
        <f>主动技能!AH680</f>
        <v>attack</v>
      </c>
      <c r="AB677" s="31" t="str">
        <f>IF(主动技能!AI680="","")</f>
        <v/>
      </c>
      <c r="AC677" s="31">
        <f>主动技能!AJ680</f>
        <v>14</v>
      </c>
      <c r="AD677" s="31">
        <f>主动技能!BF680</f>
        <v>101201</v>
      </c>
      <c r="AE677" s="1">
        <f t="shared" si="10"/>
        <v>14</v>
      </c>
    </row>
    <row r="678" spans="1:31" s="31" customFormat="1" x14ac:dyDescent="0.15">
      <c r="A678" s="31">
        <f>主动技能!B681</f>
        <v>10120115</v>
      </c>
      <c r="B678" s="4" t="str">
        <f>主动技能!H681</f>
        <v>普攻</v>
      </c>
      <c r="C678" s="4" t="str">
        <f>主动技能!I681</f>
        <v>对敌方单体攻击，造成100%攻击力（+13613）点伤害。</v>
      </c>
      <c r="D678" s="4">
        <f>VLOOKUP(主动技能!J681,对应表!F:G,2,FALSE)</f>
        <v>1</v>
      </c>
      <c r="E678" s="4">
        <f>VLOOKUP(主动技能!K681,对应表!J:K,2,FALSE)</f>
        <v>1</v>
      </c>
      <c r="F678" s="4">
        <f>VLOOKUP(主动技能!L681,对应表!N:O,2,FALSE)</f>
        <v>1</v>
      </c>
      <c r="G678" s="4">
        <f>IF(主动技能!M681="必中",2,1)</f>
        <v>1</v>
      </c>
      <c r="H678" s="4">
        <f>主动技能!N681</f>
        <v>100</v>
      </c>
      <c r="I678" s="4">
        <f>主动技能!O681</f>
        <v>0</v>
      </c>
      <c r="J678" s="31" t="str">
        <f>主动技能!P681</f>
        <v>|||</v>
      </c>
      <c r="K678" s="31">
        <f>主动技能!Q681</f>
        <v>1</v>
      </c>
      <c r="L678" s="31">
        <f>主动技能!R681</f>
        <v>0</v>
      </c>
      <c r="M678" s="31">
        <f>主动技能!S681</f>
        <v>0</v>
      </c>
      <c r="N678" s="31" t="str">
        <f>IF(主动技能!T681="","",主动技能!T681)</f>
        <v/>
      </c>
      <c r="O678" s="31" t="str">
        <f>IF(主动技能!U681="","",主动技能!U681)</f>
        <v/>
      </c>
      <c r="P678" s="31" t="str">
        <f>IF(主动技能!V681="","",主动技能!V681)</f>
        <v>skill_01</v>
      </c>
      <c r="Q678" s="31" t="str">
        <f>IF(主动技能!W681="","")</f>
        <v/>
      </c>
      <c r="R678" s="31" t="str">
        <f>IF(主动技能!X681="","")</f>
        <v/>
      </c>
      <c r="S678" s="31">
        <f>主动技能!Y681</f>
        <v>0</v>
      </c>
      <c r="T678" s="31">
        <f>主动技能!Z681</f>
        <v>100</v>
      </c>
      <c r="U678" s="31">
        <f>主动技能!AB681</f>
        <v>13613</v>
      </c>
      <c r="V678" s="31">
        <f>主动技能!AC681</f>
        <v>0</v>
      </c>
      <c r="W678" s="31">
        <f>主动技能!AD681</f>
        <v>0</v>
      </c>
      <c r="X678" s="31">
        <f>主动技能!AE681</f>
        <v>1</v>
      </c>
      <c r="Y678" s="31">
        <f>主动技能!AF681</f>
        <v>0</v>
      </c>
      <c r="Z678" s="31">
        <f>主动技能!AG681</f>
        <v>0</v>
      </c>
      <c r="AA678" s="31" t="str">
        <f>主动技能!AH681</f>
        <v>attack</v>
      </c>
      <c r="AB678" s="31" t="str">
        <f>IF(主动技能!AI681="","")</f>
        <v/>
      </c>
      <c r="AC678" s="31">
        <f>主动技能!AJ681</f>
        <v>15</v>
      </c>
      <c r="AD678" s="31">
        <f>主动技能!BF681</f>
        <v>101201</v>
      </c>
      <c r="AE678" s="1">
        <f t="shared" si="10"/>
        <v>15</v>
      </c>
    </row>
    <row r="679" spans="1:31" s="31" customFormat="1" x14ac:dyDescent="0.15">
      <c r="A679" s="31">
        <f>主动技能!B682</f>
        <v>10120116</v>
      </c>
      <c r="B679" s="4" t="str">
        <f>主动技能!H682</f>
        <v>普攻</v>
      </c>
      <c r="C679" s="4" t="str">
        <f>主动技能!I682</f>
        <v>对敌方单体攻击，造成100%攻击力（+19292）点伤害。</v>
      </c>
      <c r="D679" s="4">
        <f>VLOOKUP(主动技能!J682,对应表!F:G,2,FALSE)</f>
        <v>1</v>
      </c>
      <c r="E679" s="4">
        <f>VLOOKUP(主动技能!K682,对应表!J:K,2,FALSE)</f>
        <v>1</v>
      </c>
      <c r="F679" s="4">
        <f>VLOOKUP(主动技能!L682,对应表!N:O,2,FALSE)</f>
        <v>1</v>
      </c>
      <c r="G679" s="4">
        <f>IF(主动技能!M682="必中",2,1)</f>
        <v>1</v>
      </c>
      <c r="H679" s="4">
        <f>主动技能!N682</f>
        <v>100</v>
      </c>
      <c r="I679" s="4">
        <f>主动技能!O682</f>
        <v>0</v>
      </c>
      <c r="J679" s="31" t="str">
        <f>主动技能!P682</f>
        <v>|||</v>
      </c>
      <c r="K679" s="31">
        <f>主动技能!Q682</f>
        <v>1</v>
      </c>
      <c r="L679" s="31">
        <f>主动技能!R682</f>
        <v>0</v>
      </c>
      <c r="M679" s="31">
        <f>主动技能!S682</f>
        <v>0</v>
      </c>
      <c r="N679" s="31" t="str">
        <f>IF(主动技能!T682="","",主动技能!T682)</f>
        <v/>
      </c>
      <c r="O679" s="31" t="str">
        <f>IF(主动技能!U682="","",主动技能!U682)</f>
        <v/>
      </c>
      <c r="P679" s="31" t="str">
        <f>IF(主动技能!V682="","",主动技能!V682)</f>
        <v>skill_01</v>
      </c>
      <c r="Q679" s="31" t="str">
        <f>IF(主动技能!W682="","")</f>
        <v/>
      </c>
      <c r="R679" s="31" t="str">
        <f>IF(主动技能!X682="","")</f>
        <v/>
      </c>
      <c r="S679" s="31">
        <f>主动技能!Y682</f>
        <v>0</v>
      </c>
      <c r="T679" s="31">
        <f>主动技能!Z682</f>
        <v>100</v>
      </c>
      <c r="U679" s="31">
        <f>主动技能!AB682</f>
        <v>19292</v>
      </c>
      <c r="V679" s="31">
        <f>主动技能!AC682</f>
        <v>0</v>
      </c>
      <c r="W679" s="31">
        <f>主动技能!AD682</f>
        <v>0</v>
      </c>
      <c r="X679" s="31">
        <f>主动技能!AE682</f>
        <v>1</v>
      </c>
      <c r="Y679" s="31">
        <f>主动技能!AF682</f>
        <v>0</v>
      </c>
      <c r="Z679" s="31">
        <f>主动技能!AG682</f>
        <v>0</v>
      </c>
      <c r="AA679" s="31" t="str">
        <f>主动技能!AH682</f>
        <v>attack</v>
      </c>
      <c r="AB679" s="31" t="str">
        <f>IF(主动技能!AI682="","")</f>
        <v/>
      </c>
      <c r="AC679" s="31">
        <f>主动技能!AJ682</f>
        <v>16</v>
      </c>
      <c r="AD679" s="31">
        <f>主动技能!BF682</f>
        <v>101201</v>
      </c>
      <c r="AE679" s="1">
        <f t="shared" si="10"/>
        <v>16</v>
      </c>
    </row>
    <row r="680" spans="1:31" s="31" customFormat="1" x14ac:dyDescent="0.15">
      <c r="A680" s="31">
        <f>主动技能!B683</f>
        <v>10120117</v>
      </c>
      <c r="B680" s="4" t="str">
        <f>主动技能!H683</f>
        <v>普攻</v>
      </c>
      <c r="C680" s="4" t="str">
        <f>主动技能!I683</f>
        <v>对敌方单体攻击，造成100%攻击力（+27333）点伤害。</v>
      </c>
      <c r="D680" s="4">
        <f>VLOOKUP(主动技能!J683,对应表!F:G,2,FALSE)</f>
        <v>1</v>
      </c>
      <c r="E680" s="4">
        <f>VLOOKUP(主动技能!K683,对应表!J:K,2,FALSE)</f>
        <v>1</v>
      </c>
      <c r="F680" s="4">
        <f>VLOOKUP(主动技能!L683,对应表!N:O,2,FALSE)</f>
        <v>1</v>
      </c>
      <c r="G680" s="4">
        <f>IF(主动技能!M683="必中",2,1)</f>
        <v>1</v>
      </c>
      <c r="H680" s="4">
        <f>主动技能!N683</f>
        <v>100</v>
      </c>
      <c r="I680" s="4">
        <f>主动技能!O683</f>
        <v>0</v>
      </c>
      <c r="J680" s="31" t="str">
        <f>主动技能!P683</f>
        <v>|||</v>
      </c>
      <c r="K680" s="31">
        <f>主动技能!Q683</f>
        <v>1</v>
      </c>
      <c r="L680" s="31">
        <f>主动技能!R683</f>
        <v>0</v>
      </c>
      <c r="M680" s="31">
        <f>主动技能!S683</f>
        <v>0</v>
      </c>
      <c r="N680" s="31" t="str">
        <f>IF(主动技能!T683="","",主动技能!T683)</f>
        <v/>
      </c>
      <c r="O680" s="31" t="str">
        <f>IF(主动技能!U683="","",主动技能!U683)</f>
        <v/>
      </c>
      <c r="P680" s="31" t="str">
        <f>IF(主动技能!V683="","",主动技能!V683)</f>
        <v>skill_01</v>
      </c>
      <c r="Q680" s="31" t="str">
        <f>IF(主动技能!W683="","")</f>
        <v/>
      </c>
      <c r="R680" s="31" t="str">
        <f>IF(主动技能!X683="","")</f>
        <v/>
      </c>
      <c r="S680" s="31">
        <f>主动技能!Y683</f>
        <v>0</v>
      </c>
      <c r="T680" s="31">
        <f>主动技能!Z683</f>
        <v>100</v>
      </c>
      <c r="U680" s="31">
        <f>主动技能!AB683</f>
        <v>27333</v>
      </c>
      <c r="V680" s="31">
        <f>主动技能!AC683</f>
        <v>0</v>
      </c>
      <c r="W680" s="31">
        <f>主动技能!AD683</f>
        <v>0</v>
      </c>
      <c r="X680" s="31">
        <f>主动技能!AE683</f>
        <v>1</v>
      </c>
      <c r="Y680" s="31">
        <f>主动技能!AF683</f>
        <v>0</v>
      </c>
      <c r="Z680" s="31">
        <f>主动技能!AG683</f>
        <v>0</v>
      </c>
      <c r="AA680" s="31" t="str">
        <f>主动技能!AH683</f>
        <v>attack</v>
      </c>
      <c r="AB680" s="31" t="str">
        <f>IF(主动技能!AI683="","")</f>
        <v/>
      </c>
      <c r="AC680" s="31">
        <f>主动技能!AJ683</f>
        <v>17</v>
      </c>
      <c r="AD680" s="31">
        <f>主动技能!BF683</f>
        <v>101201</v>
      </c>
      <c r="AE680" s="1">
        <f t="shared" si="10"/>
        <v>17</v>
      </c>
    </row>
    <row r="681" spans="1:31" s="31" customFormat="1" x14ac:dyDescent="0.15">
      <c r="A681" s="31">
        <f>主动技能!B684</f>
        <v>10120118</v>
      </c>
      <c r="B681" s="4" t="str">
        <f>主动技能!H684</f>
        <v>普攻</v>
      </c>
      <c r="C681" s="4" t="str">
        <f>主动技能!I684</f>
        <v>对敌方单体攻击，造成100%攻击力（+38716）点伤害。</v>
      </c>
      <c r="D681" s="4">
        <f>VLOOKUP(主动技能!J684,对应表!F:G,2,FALSE)</f>
        <v>1</v>
      </c>
      <c r="E681" s="4">
        <f>VLOOKUP(主动技能!K684,对应表!J:K,2,FALSE)</f>
        <v>1</v>
      </c>
      <c r="F681" s="4">
        <f>VLOOKUP(主动技能!L684,对应表!N:O,2,FALSE)</f>
        <v>1</v>
      </c>
      <c r="G681" s="4">
        <f>IF(主动技能!M684="必中",2,1)</f>
        <v>1</v>
      </c>
      <c r="H681" s="4">
        <f>主动技能!N684</f>
        <v>100</v>
      </c>
      <c r="I681" s="4">
        <f>主动技能!O684</f>
        <v>0</v>
      </c>
      <c r="J681" s="31" t="str">
        <f>主动技能!P684</f>
        <v>|||</v>
      </c>
      <c r="K681" s="31">
        <f>主动技能!Q684</f>
        <v>1</v>
      </c>
      <c r="L681" s="31">
        <f>主动技能!R684</f>
        <v>0</v>
      </c>
      <c r="M681" s="31">
        <f>主动技能!S684</f>
        <v>0</v>
      </c>
      <c r="N681" s="31" t="str">
        <f>IF(主动技能!T684="","",主动技能!T684)</f>
        <v/>
      </c>
      <c r="O681" s="31" t="str">
        <f>IF(主动技能!U684="","",主动技能!U684)</f>
        <v/>
      </c>
      <c r="P681" s="31" t="str">
        <f>IF(主动技能!V684="","",主动技能!V684)</f>
        <v>skill_01</v>
      </c>
      <c r="Q681" s="31" t="str">
        <f>IF(主动技能!W684="","")</f>
        <v/>
      </c>
      <c r="R681" s="31" t="str">
        <f>IF(主动技能!X684="","")</f>
        <v/>
      </c>
      <c r="S681" s="31">
        <f>主动技能!Y684</f>
        <v>0</v>
      </c>
      <c r="T681" s="31">
        <f>主动技能!Z684</f>
        <v>100</v>
      </c>
      <c r="U681" s="31">
        <f>主动技能!AB684</f>
        <v>38716</v>
      </c>
      <c r="V681" s="31">
        <f>主动技能!AC684</f>
        <v>0</v>
      </c>
      <c r="W681" s="31">
        <f>主动技能!AD684</f>
        <v>0</v>
      </c>
      <c r="X681" s="31">
        <f>主动技能!AE684</f>
        <v>1</v>
      </c>
      <c r="Y681" s="31">
        <f>主动技能!AF684</f>
        <v>0</v>
      </c>
      <c r="Z681" s="31">
        <f>主动技能!AG684</f>
        <v>0</v>
      </c>
      <c r="AA681" s="31" t="str">
        <f>主动技能!AH684</f>
        <v>attack</v>
      </c>
      <c r="AB681" s="31" t="str">
        <f>IF(主动技能!AI684="","")</f>
        <v/>
      </c>
      <c r="AC681" s="31">
        <f>主动技能!AJ684</f>
        <v>18</v>
      </c>
      <c r="AD681" s="31">
        <f>主动技能!BF684</f>
        <v>101201</v>
      </c>
      <c r="AE681" s="1">
        <f t="shared" si="10"/>
        <v>18</v>
      </c>
    </row>
    <row r="682" spans="1:31" s="31" customFormat="1" x14ac:dyDescent="0.15">
      <c r="A682" s="31">
        <f>主动技能!B685</f>
        <v>10120119</v>
      </c>
      <c r="B682" s="4" t="str">
        <f>主动技能!H685</f>
        <v>普攻</v>
      </c>
      <c r="C682" s="4" t="str">
        <f>主动技能!I685</f>
        <v>对敌方单体攻击，造成100%攻击力（+54831）点伤害。</v>
      </c>
      <c r="D682" s="4">
        <f>VLOOKUP(主动技能!J685,对应表!F:G,2,FALSE)</f>
        <v>1</v>
      </c>
      <c r="E682" s="4">
        <f>VLOOKUP(主动技能!K685,对应表!J:K,2,FALSE)</f>
        <v>1</v>
      </c>
      <c r="F682" s="4">
        <f>VLOOKUP(主动技能!L685,对应表!N:O,2,FALSE)</f>
        <v>1</v>
      </c>
      <c r="G682" s="4">
        <f>IF(主动技能!M685="必中",2,1)</f>
        <v>1</v>
      </c>
      <c r="H682" s="4">
        <f>主动技能!N685</f>
        <v>100</v>
      </c>
      <c r="I682" s="4">
        <f>主动技能!O685</f>
        <v>0</v>
      </c>
      <c r="J682" s="31" t="str">
        <f>主动技能!P685</f>
        <v>|||</v>
      </c>
      <c r="K682" s="31">
        <f>主动技能!Q685</f>
        <v>1</v>
      </c>
      <c r="L682" s="31">
        <f>主动技能!R685</f>
        <v>0</v>
      </c>
      <c r="M682" s="31">
        <f>主动技能!S685</f>
        <v>0</v>
      </c>
      <c r="N682" s="31" t="str">
        <f>IF(主动技能!T685="","",主动技能!T685)</f>
        <v/>
      </c>
      <c r="O682" s="31" t="str">
        <f>IF(主动技能!U685="","",主动技能!U685)</f>
        <v/>
      </c>
      <c r="P682" s="31" t="str">
        <f>IF(主动技能!V685="","",主动技能!V685)</f>
        <v>skill_01</v>
      </c>
      <c r="Q682" s="31" t="str">
        <f>IF(主动技能!W685="","")</f>
        <v/>
      </c>
      <c r="R682" s="31" t="str">
        <f>IF(主动技能!X685="","")</f>
        <v/>
      </c>
      <c r="S682" s="31">
        <f>主动技能!Y685</f>
        <v>0</v>
      </c>
      <c r="T682" s="31">
        <f>主动技能!Z685</f>
        <v>100</v>
      </c>
      <c r="U682" s="31">
        <f>主动技能!AB685</f>
        <v>54831</v>
      </c>
      <c r="V682" s="31">
        <f>主动技能!AC685</f>
        <v>0</v>
      </c>
      <c r="W682" s="31">
        <f>主动技能!AD685</f>
        <v>0</v>
      </c>
      <c r="X682" s="31">
        <f>主动技能!AE685</f>
        <v>1</v>
      </c>
      <c r="Y682" s="31">
        <f>主动技能!AF685</f>
        <v>0</v>
      </c>
      <c r="Z682" s="31">
        <f>主动技能!AG685</f>
        <v>0</v>
      </c>
      <c r="AA682" s="31" t="str">
        <f>主动技能!AH685</f>
        <v>attack</v>
      </c>
      <c r="AB682" s="31" t="str">
        <f>IF(主动技能!AI685="","")</f>
        <v/>
      </c>
      <c r="AC682" s="31">
        <f>主动技能!AJ685</f>
        <v>19</v>
      </c>
      <c r="AD682" s="31">
        <f>主动技能!BF685</f>
        <v>101201</v>
      </c>
      <c r="AE682" s="1">
        <f t="shared" si="10"/>
        <v>19</v>
      </c>
    </row>
    <row r="683" spans="1:31" s="31" customFormat="1" x14ac:dyDescent="0.15">
      <c r="A683" s="31">
        <f>主动技能!B686</f>
        <v>10120120</v>
      </c>
      <c r="B683" s="4" t="str">
        <f>主动技能!H686</f>
        <v>普攻</v>
      </c>
      <c r="C683" s="4" t="str">
        <f>主动技能!I686</f>
        <v>对敌方单体攻击，造成100%攻击力（+77646）点伤害。</v>
      </c>
      <c r="D683" s="4">
        <f>VLOOKUP(主动技能!J686,对应表!F:G,2,FALSE)</f>
        <v>1</v>
      </c>
      <c r="E683" s="4">
        <f>VLOOKUP(主动技能!K686,对应表!J:K,2,FALSE)</f>
        <v>1</v>
      </c>
      <c r="F683" s="4">
        <f>VLOOKUP(主动技能!L686,对应表!N:O,2,FALSE)</f>
        <v>1</v>
      </c>
      <c r="G683" s="4">
        <f>IF(主动技能!M686="必中",2,1)</f>
        <v>1</v>
      </c>
      <c r="H683" s="4">
        <f>主动技能!N686</f>
        <v>100</v>
      </c>
      <c r="I683" s="4">
        <f>主动技能!O686</f>
        <v>0</v>
      </c>
      <c r="J683" s="31" t="str">
        <f>主动技能!P686</f>
        <v>|||</v>
      </c>
      <c r="K683" s="31">
        <f>主动技能!Q686</f>
        <v>1</v>
      </c>
      <c r="L683" s="31">
        <f>主动技能!R686</f>
        <v>0</v>
      </c>
      <c r="M683" s="31">
        <f>主动技能!S686</f>
        <v>0</v>
      </c>
      <c r="N683" s="31" t="str">
        <f>IF(主动技能!T686="","",主动技能!T686)</f>
        <v/>
      </c>
      <c r="O683" s="31" t="str">
        <f>IF(主动技能!U686="","",主动技能!U686)</f>
        <v/>
      </c>
      <c r="P683" s="31" t="str">
        <f>IF(主动技能!V686="","",主动技能!V686)</f>
        <v>skill_01</v>
      </c>
      <c r="Q683" s="31" t="str">
        <f>IF(主动技能!W686="","")</f>
        <v/>
      </c>
      <c r="R683" s="31" t="str">
        <f>IF(主动技能!X686="","")</f>
        <v/>
      </c>
      <c r="S683" s="31">
        <f>主动技能!Y686</f>
        <v>0</v>
      </c>
      <c r="T683" s="31">
        <f>主动技能!Z686</f>
        <v>100</v>
      </c>
      <c r="U683" s="31">
        <f>主动技能!AB686</f>
        <v>77646</v>
      </c>
      <c r="V683" s="31">
        <f>主动技能!AC686</f>
        <v>0</v>
      </c>
      <c r="W683" s="31">
        <f>主动技能!AD686</f>
        <v>0</v>
      </c>
      <c r="X683" s="31">
        <f>主动技能!AE686</f>
        <v>1</v>
      </c>
      <c r="Y683" s="31">
        <f>主动技能!AF686</f>
        <v>0</v>
      </c>
      <c r="Z683" s="31">
        <f>主动技能!AG686</f>
        <v>0</v>
      </c>
      <c r="AA683" s="31" t="str">
        <f>主动技能!AH686</f>
        <v>attack</v>
      </c>
      <c r="AB683" s="31" t="str">
        <f>IF(主动技能!AI686="","")</f>
        <v/>
      </c>
      <c r="AC683" s="31">
        <f>主动技能!AJ686</f>
        <v>20</v>
      </c>
      <c r="AD683" s="31">
        <f>主动技能!BF686</f>
        <v>101201</v>
      </c>
      <c r="AE683" s="1">
        <f t="shared" si="10"/>
        <v>20</v>
      </c>
    </row>
    <row r="684" spans="1:31" s="31" customFormat="1" x14ac:dyDescent="0.15">
      <c r="A684" s="31">
        <f>主动技能!B687</f>
        <v>10120201</v>
      </c>
      <c r="B684" s="4" t="str">
        <f>主动技能!H687</f>
        <v>玫瑰花</v>
      </c>
      <c r="C684" s="4" t="str">
        <f>主动技能!I687</f>
        <v>对敌方单体攻击，造成150%攻击力（+553）点伤害。并附带中毒。</v>
      </c>
      <c r="D684" s="4">
        <f>VLOOKUP(主动技能!J687,对应表!F:G,2,FALSE)</f>
        <v>1</v>
      </c>
      <c r="E684" s="4">
        <f>VLOOKUP(主动技能!K687,对应表!J:K,2,FALSE)</f>
        <v>1</v>
      </c>
      <c r="F684" s="4">
        <f>VLOOKUP(主动技能!L687,对应表!N:O,2,FALSE)</f>
        <v>1</v>
      </c>
      <c r="G684" s="4">
        <f>IF(主动技能!M687="必中",2,1)</f>
        <v>1</v>
      </c>
      <c r="H684" s="4">
        <f>主动技能!N687</f>
        <v>100</v>
      </c>
      <c r="I684" s="4">
        <f>主动技能!O687</f>
        <v>0</v>
      </c>
      <c r="J684" s="31" t="str">
        <f>主动技能!P687</f>
        <v>|eff_lanmeigui||</v>
      </c>
      <c r="K684" s="31">
        <f>主动技能!Q687</f>
        <v>1</v>
      </c>
      <c r="L684" s="31">
        <f>主动技能!R687</f>
        <v>0</v>
      </c>
      <c r="M684" s="31">
        <f>主动技能!S687</f>
        <v>0</v>
      </c>
      <c r="N684" s="31" t="str">
        <f>IF(主动技能!T687="","",主动技能!T687)</f>
        <v>100005:100:2:0</v>
      </c>
      <c r="O684" s="31" t="str">
        <f>IF(主动技能!U687="","",主动技能!U687)</f>
        <v/>
      </c>
      <c r="P684" s="31" t="str">
        <f>IF(主动技能!V687="","",主动技能!V687)</f>
        <v>skill_13</v>
      </c>
      <c r="Q684" s="31" t="str">
        <f>IF(主动技能!W687="","")</f>
        <v/>
      </c>
      <c r="R684" s="31" t="str">
        <f>IF(主动技能!X687="","")</f>
        <v/>
      </c>
      <c r="S684" s="31">
        <f>主动技能!Y687</f>
        <v>0</v>
      </c>
      <c r="T684" s="31">
        <f>主动技能!Z687</f>
        <v>150</v>
      </c>
      <c r="U684" s="31">
        <f>主动技能!AB687</f>
        <v>553</v>
      </c>
      <c r="V684" s="31">
        <f>主动技能!AC687</f>
        <v>0</v>
      </c>
      <c r="W684" s="31">
        <f>主动技能!AD687</f>
        <v>0</v>
      </c>
      <c r="X684" s="31">
        <f>主动技能!AE687</f>
        <v>1</v>
      </c>
      <c r="Y684" s="31">
        <f>主动技能!AF687</f>
        <v>1</v>
      </c>
      <c r="Z684" s="31">
        <f>主动技能!AG687</f>
        <v>1</v>
      </c>
      <c r="AA684" s="31" t="str">
        <f>主动技能!AH687</f>
        <v>attackex</v>
      </c>
      <c r="AB684" s="31" t="str">
        <f>IF(主动技能!AI687="","")</f>
        <v/>
      </c>
      <c r="AC684" s="31">
        <f>主动技能!AJ687</f>
        <v>1</v>
      </c>
      <c r="AD684" s="31">
        <f>主动技能!BF687</f>
        <v>101202</v>
      </c>
      <c r="AE684" s="1">
        <f t="shared" si="10"/>
        <v>1</v>
      </c>
    </row>
    <row r="685" spans="1:31" s="31" customFormat="1" x14ac:dyDescent="0.15">
      <c r="A685" s="31">
        <f>主动技能!B688</f>
        <v>10120202</v>
      </c>
      <c r="B685" s="4" t="str">
        <f>主动技能!H688</f>
        <v>玫瑰花</v>
      </c>
      <c r="C685" s="4" t="str">
        <f>主动技能!I688</f>
        <v>对敌方单体攻击，造成150%攻击力（+611）点伤害。并附带中毒。</v>
      </c>
      <c r="D685" s="4">
        <f>VLOOKUP(主动技能!J688,对应表!F:G,2,FALSE)</f>
        <v>1</v>
      </c>
      <c r="E685" s="4">
        <f>VLOOKUP(主动技能!K688,对应表!J:K,2,FALSE)</f>
        <v>1</v>
      </c>
      <c r="F685" s="4">
        <f>VLOOKUP(主动技能!L688,对应表!N:O,2,FALSE)</f>
        <v>1</v>
      </c>
      <c r="G685" s="4">
        <f>IF(主动技能!M688="必中",2,1)</f>
        <v>1</v>
      </c>
      <c r="H685" s="4">
        <f>主动技能!N688</f>
        <v>100</v>
      </c>
      <c r="I685" s="4">
        <f>主动技能!O688</f>
        <v>0</v>
      </c>
      <c r="J685" s="31" t="str">
        <f>主动技能!P688</f>
        <v>|eff_lanmeigui||</v>
      </c>
      <c r="K685" s="31">
        <f>主动技能!Q688</f>
        <v>1</v>
      </c>
      <c r="L685" s="31">
        <f>主动技能!R688</f>
        <v>0</v>
      </c>
      <c r="M685" s="31">
        <f>主动技能!S688</f>
        <v>0</v>
      </c>
      <c r="N685" s="31" t="str">
        <f>IF(主动技能!T688="","",主动技能!T688)</f>
        <v>100005:100:2:0</v>
      </c>
      <c r="O685" s="31" t="str">
        <f>IF(主动技能!U688="","",主动技能!U688)</f>
        <v/>
      </c>
      <c r="P685" s="31" t="str">
        <f>IF(主动技能!V688="","",主动技能!V688)</f>
        <v>skill_13</v>
      </c>
      <c r="Q685" s="31" t="str">
        <f>IF(主动技能!W688="","")</f>
        <v/>
      </c>
      <c r="R685" s="31" t="str">
        <f>IF(主动技能!X688="","")</f>
        <v/>
      </c>
      <c r="S685" s="31">
        <f>主动技能!Y688</f>
        <v>0</v>
      </c>
      <c r="T685" s="31">
        <f>主动技能!Z688</f>
        <v>150</v>
      </c>
      <c r="U685" s="31">
        <f>主动技能!AB688</f>
        <v>611</v>
      </c>
      <c r="V685" s="31">
        <f>主动技能!AC688</f>
        <v>0</v>
      </c>
      <c r="W685" s="31">
        <f>主动技能!AD688</f>
        <v>0</v>
      </c>
      <c r="X685" s="31">
        <f>主动技能!AE688</f>
        <v>1</v>
      </c>
      <c r="Y685" s="31">
        <f>主动技能!AF688</f>
        <v>1</v>
      </c>
      <c r="Z685" s="31">
        <f>主动技能!AG688</f>
        <v>1</v>
      </c>
      <c r="AA685" s="31" t="str">
        <f>主动技能!AH688</f>
        <v>attackex</v>
      </c>
      <c r="AB685" s="31" t="str">
        <f>IF(主动技能!AI688="","")</f>
        <v/>
      </c>
      <c r="AC685" s="31">
        <f>主动技能!AJ688</f>
        <v>2</v>
      </c>
      <c r="AD685" s="31">
        <f>主动技能!BF688</f>
        <v>101202</v>
      </c>
      <c r="AE685" s="1">
        <f t="shared" si="10"/>
        <v>2</v>
      </c>
    </row>
    <row r="686" spans="1:31" s="31" customFormat="1" x14ac:dyDescent="0.15">
      <c r="A686" s="31">
        <f>主动技能!B689</f>
        <v>10120203</v>
      </c>
      <c r="B686" s="4" t="str">
        <f>主动技能!H689</f>
        <v>玫瑰花</v>
      </c>
      <c r="C686" s="4" t="str">
        <f>主动技能!I689</f>
        <v>对敌方单体攻击，造成150%攻击力（+809）点伤害。并附带中毒。</v>
      </c>
      <c r="D686" s="4">
        <f>VLOOKUP(主动技能!J689,对应表!F:G,2,FALSE)</f>
        <v>1</v>
      </c>
      <c r="E686" s="4">
        <f>VLOOKUP(主动技能!K689,对应表!J:K,2,FALSE)</f>
        <v>1</v>
      </c>
      <c r="F686" s="4">
        <f>VLOOKUP(主动技能!L689,对应表!N:O,2,FALSE)</f>
        <v>1</v>
      </c>
      <c r="G686" s="4">
        <f>IF(主动技能!M689="必中",2,1)</f>
        <v>1</v>
      </c>
      <c r="H686" s="4">
        <f>主动技能!N689</f>
        <v>100</v>
      </c>
      <c r="I686" s="4">
        <f>主动技能!O689</f>
        <v>0</v>
      </c>
      <c r="J686" s="31" t="str">
        <f>主动技能!P689</f>
        <v>|eff_lanmeigui||</v>
      </c>
      <c r="K686" s="31">
        <f>主动技能!Q689</f>
        <v>1</v>
      </c>
      <c r="L686" s="31">
        <f>主动技能!R689</f>
        <v>0</v>
      </c>
      <c r="M686" s="31">
        <f>主动技能!S689</f>
        <v>0</v>
      </c>
      <c r="N686" s="31" t="str">
        <f>IF(主动技能!T689="","",主动技能!T689)</f>
        <v>100005:100:2:0</v>
      </c>
      <c r="O686" s="31" t="str">
        <f>IF(主动技能!U689="","",主动技能!U689)</f>
        <v/>
      </c>
      <c r="P686" s="31" t="str">
        <f>IF(主动技能!V689="","",主动技能!V689)</f>
        <v>skill_13</v>
      </c>
      <c r="Q686" s="31" t="str">
        <f>IF(主动技能!W689="","")</f>
        <v/>
      </c>
      <c r="R686" s="31" t="str">
        <f>IF(主动技能!X689="","")</f>
        <v/>
      </c>
      <c r="S686" s="31">
        <f>主动技能!Y689</f>
        <v>0</v>
      </c>
      <c r="T686" s="31">
        <f>主动技能!Z689</f>
        <v>150</v>
      </c>
      <c r="U686" s="31">
        <f>主动技能!AB689</f>
        <v>809</v>
      </c>
      <c r="V686" s="31">
        <f>主动技能!AC689</f>
        <v>0</v>
      </c>
      <c r="W686" s="31">
        <f>主动技能!AD689</f>
        <v>0</v>
      </c>
      <c r="X686" s="31">
        <f>主动技能!AE689</f>
        <v>1</v>
      </c>
      <c r="Y686" s="31">
        <f>主动技能!AF689</f>
        <v>1</v>
      </c>
      <c r="Z686" s="31">
        <f>主动技能!AG689</f>
        <v>1</v>
      </c>
      <c r="AA686" s="31" t="str">
        <f>主动技能!AH689</f>
        <v>attackex</v>
      </c>
      <c r="AB686" s="31" t="str">
        <f>IF(主动技能!AI689="","")</f>
        <v/>
      </c>
      <c r="AC686" s="31">
        <f>主动技能!AJ689</f>
        <v>3</v>
      </c>
      <c r="AD686" s="31">
        <f>主动技能!BF689</f>
        <v>101202</v>
      </c>
      <c r="AE686" s="1">
        <f t="shared" si="10"/>
        <v>3</v>
      </c>
    </row>
    <row r="687" spans="1:31" s="31" customFormat="1" x14ac:dyDescent="0.15">
      <c r="A687" s="31">
        <f>主动技能!B690</f>
        <v>10120204</v>
      </c>
      <c r="B687" s="4" t="str">
        <f>主动技能!H690</f>
        <v>玫瑰花</v>
      </c>
      <c r="C687" s="4" t="str">
        <f>主动技能!I690</f>
        <v>对敌方单体攻击，造成150%攻击力（+1247）点伤害。并附带中毒。</v>
      </c>
      <c r="D687" s="4">
        <f>VLOOKUP(主动技能!J690,对应表!F:G,2,FALSE)</f>
        <v>1</v>
      </c>
      <c r="E687" s="4">
        <f>VLOOKUP(主动技能!K690,对应表!J:K,2,FALSE)</f>
        <v>1</v>
      </c>
      <c r="F687" s="4">
        <f>VLOOKUP(主动技能!L690,对应表!N:O,2,FALSE)</f>
        <v>1</v>
      </c>
      <c r="G687" s="4">
        <f>IF(主动技能!M690="必中",2,1)</f>
        <v>1</v>
      </c>
      <c r="H687" s="4">
        <f>主动技能!N690</f>
        <v>100</v>
      </c>
      <c r="I687" s="4">
        <f>主动技能!O690</f>
        <v>0</v>
      </c>
      <c r="J687" s="31" t="str">
        <f>主动技能!P690</f>
        <v>|eff_lanmeigui||</v>
      </c>
      <c r="K687" s="31">
        <f>主动技能!Q690</f>
        <v>1</v>
      </c>
      <c r="L687" s="31">
        <f>主动技能!R690</f>
        <v>0</v>
      </c>
      <c r="M687" s="31">
        <f>主动技能!S690</f>
        <v>0</v>
      </c>
      <c r="N687" s="31" t="str">
        <f>IF(主动技能!T690="","",主动技能!T690)</f>
        <v>100005:100:2:0</v>
      </c>
      <c r="O687" s="31" t="str">
        <f>IF(主动技能!U690="","",主动技能!U690)</f>
        <v/>
      </c>
      <c r="P687" s="31" t="str">
        <f>IF(主动技能!V690="","",主动技能!V690)</f>
        <v>skill_13</v>
      </c>
      <c r="Q687" s="31" t="str">
        <f>IF(主动技能!W690="","")</f>
        <v/>
      </c>
      <c r="R687" s="31" t="str">
        <f>IF(主动技能!X690="","")</f>
        <v/>
      </c>
      <c r="S687" s="31">
        <f>主动技能!Y690</f>
        <v>0</v>
      </c>
      <c r="T687" s="31">
        <f>主动技能!Z690</f>
        <v>150</v>
      </c>
      <c r="U687" s="31">
        <f>主动技能!AB690</f>
        <v>1247</v>
      </c>
      <c r="V687" s="31">
        <f>主动技能!AC690</f>
        <v>0</v>
      </c>
      <c r="W687" s="31">
        <f>主动技能!AD690</f>
        <v>0</v>
      </c>
      <c r="X687" s="31">
        <f>主动技能!AE690</f>
        <v>1</v>
      </c>
      <c r="Y687" s="31">
        <f>主动技能!AF690</f>
        <v>1</v>
      </c>
      <c r="Z687" s="31">
        <f>主动技能!AG690</f>
        <v>1</v>
      </c>
      <c r="AA687" s="31" t="str">
        <f>主动技能!AH690</f>
        <v>attackex</v>
      </c>
      <c r="AB687" s="31" t="str">
        <f>IF(主动技能!AI690="","")</f>
        <v/>
      </c>
      <c r="AC687" s="31">
        <f>主动技能!AJ690</f>
        <v>4</v>
      </c>
      <c r="AD687" s="31">
        <f>主动技能!BF690</f>
        <v>101202</v>
      </c>
      <c r="AE687" s="1">
        <f t="shared" si="10"/>
        <v>4</v>
      </c>
    </row>
    <row r="688" spans="1:31" s="31" customFormat="1" x14ac:dyDescent="0.15">
      <c r="A688" s="31">
        <f>主动技能!B691</f>
        <v>10120205</v>
      </c>
      <c r="B688" s="4" t="str">
        <f>主动技能!H691</f>
        <v>玫瑰花</v>
      </c>
      <c r="C688" s="4" t="str">
        <f>主动技能!I691</f>
        <v>对敌方单体攻击，造成150%攻击力（+1867）点伤害。并附带中毒。</v>
      </c>
      <c r="D688" s="4">
        <f>VLOOKUP(主动技能!J691,对应表!F:G,2,FALSE)</f>
        <v>1</v>
      </c>
      <c r="E688" s="4">
        <f>VLOOKUP(主动技能!K691,对应表!J:K,2,FALSE)</f>
        <v>1</v>
      </c>
      <c r="F688" s="4">
        <f>VLOOKUP(主动技能!L691,对应表!N:O,2,FALSE)</f>
        <v>1</v>
      </c>
      <c r="G688" s="4">
        <f>IF(主动技能!M691="必中",2,1)</f>
        <v>1</v>
      </c>
      <c r="H688" s="4">
        <f>主动技能!N691</f>
        <v>100</v>
      </c>
      <c r="I688" s="4">
        <f>主动技能!O691</f>
        <v>0</v>
      </c>
      <c r="J688" s="31" t="str">
        <f>主动技能!P691</f>
        <v>|eff_lanmeigui||</v>
      </c>
      <c r="K688" s="31">
        <f>主动技能!Q691</f>
        <v>1</v>
      </c>
      <c r="L688" s="31">
        <f>主动技能!R691</f>
        <v>0</v>
      </c>
      <c r="M688" s="31">
        <f>主动技能!S691</f>
        <v>0</v>
      </c>
      <c r="N688" s="31" t="str">
        <f>IF(主动技能!T691="","",主动技能!T691)</f>
        <v>100005:100:2:0</v>
      </c>
      <c r="O688" s="31" t="str">
        <f>IF(主动技能!U691="","",主动技能!U691)</f>
        <v/>
      </c>
      <c r="P688" s="31" t="str">
        <f>IF(主动技能!V691="","",主动技能!V691)</f>
        <v>skill_13</v>
      </c>
      <c r="Q688" s="31" t="str">
        <f>IF(主动技能!W691="","")</f>
        <v/>
      </c>
      <c r="R688" s="31" t="str">
        <f>IF(主动技能!X691="","")</f>
        <v/>
      </c>
      <c r="S688" s="31">
        <f>主动技能!Y691</f>
        <v>0</v>
      </c>
      <c r="T688" s="31">
        <f>主动技能!Z691</f>
        <v>150</v>
      </c>
      <c r="U688" s="31">
        <f>主动技能!AB691</f>
        <v>1867</v>
      </c>
      <c r="V688" s="31">
        <f>主动技能!AC691</f>
        <v>0</v>
      </c>
      <c r="W688" s="31">
        <f>主动技能!AD691</f>
        <v>0</v>
      </c>
      <c r="X688" s="31">
        <f>主动技能!AE691</f>
        <v>1</v>
      </c>
      <c r="Y688" s="31">
        <f>主动技能!AF691</f>
        <v>1</v>
      </c>
      <c r="Z688" s="31">
        <f>主动技能!AG691</f>
        <v>1</v>
      </c>
      <c r="AA688" s="31" t="str">
        <f>主动技能!AH691</f>
        <v>attackex</v>
      </c>
      <c r="AB688" s="31" t="str">
        <f>IF(主动技能!AI691="","")</f>
        <v/>
      </c>
      <c r="AC688" s="31">
        <f>主动技能!AJ691</f>
        <v>5</v>
      </c>
      <c r="AD688" s="31">
        <f>主动技能!BF691</f>
        <v>101202</v>
      </c>
      <c r="AE688" s="1">
        <f t="shared" si="10"/>
        <v>5</v>
      </c>
    </row>
    <row r="689" spans="1:31" s="31" customFormat="1" x14ac:dyDescent="0.15">
      <c r="A689" s="31">
        <f>主动技能!B692</f>
        <v>10120206</v>
      </c>
      <c r="B689" s="4" t="str">
        <f>主动技能!H692</f>
        <v>玫瑰花</v>
      </c>
      <c r="C689" s="4" t="str">
        <f>主动技能!I692</f>
        <v>对敌方单体攻击，造成150%攻击力（+2745）点伤害。并附带中毒。</v>
      </c>
      <c r="D689" s="4">
        <f>VLOOKUP(主动技能!J692,对应表!F:G,2,FALSE)</f>
        <v>1</v>
      </c>
      <c r="E689" s="4">
        <f>VLOOKUP(主动技能!K692,对应表!J:K,2,FALSE)</f>
        <v>1</v>
      </c>
      <c r="F689" s="4">
        <f>VLOOKUP(主动技能!L692,对应表!N:O,2,FALSE)</f>
        <v>1</v>
      </c>
      <c r="G689" s="4">
        <f>IF(主动技能!M692="必中",2,1)</f>
        <v>1</v>
      </c>
      <c r="H689" s="4">
        <f>主动技能!N692</f>
        <v>100</v>
      </c>
      <c r="I689" s="4">
        <f>主动技能!O692</f>
        <v>0</v>
      </c>
      <c r="J689" s="31" t="str">
        <f>主动技能!P692</f>
        <v>|eff_lanmeigui||</v>
      </c>
      <c r="K689" s="31">
        <f>主动技能!Q692</f>
        <v>1</v>
      </c>
      <c r="L689" s="31">
        <f>主动技能!R692</f>
        <v>0</v>
      </c>
      <c r="M689" s="31">
        <f>主动技能!S692</f>
        <v>0</v>
      </c>
      <c r="N689" s="31" t="str">
        <f>IF(主动技能!T692="","",主动技能!T692)</f>
        <v>100005:100:2:0</v>
      </c>
      <c r="O689" s="31" t="str">
        <f>IF(主动技能!U692="","",主动技能!U692)</f>
        <v/>
      </c>
      <c r="P689" s="31" t="str">
        <f>IF(主动技能!V692="","",主动技能!V692)</f>
        <v>skill_13</v>
      </c>
      <c r="Q689" s="31" t="str">
        <f>IF(主动技能!W692="","")</f>
        <v/>
      </c>
      <c r="R689" s="31" t="str">
        <f>IF(主动技能!X692="","")</f>
        <v/>
      </c>
      <c r="S689" s="31">
        <f>主动技能!Y692</f>
        <v>0</v>
      </c>
      <c r="T689" s="31">
        <f>主动技能!Z692</f>
        <v>150</v>
      </c>
      <c r="U689" s="31">
        <f>主动技能!AB692</f>
        <v>2745</v>
      </c>
      <c r="V689" s="31">
        <f>主动技能!AC692</f>
        <v>0</v>
      </c>
      <c r="W689" s="31">
        <f>主动技能!AD692</f>
        <v>0</v>
      </c>
      <c r="X689" s="31">
        <f>主动技能!AE692</f>
        <v>1</v>
      </c>
      <c r="Y689" s="31">
        <f>主动技能!AF692</f>
        <v>1</v>
      </c>
      <c r="Z689" s="31">
        <f>主动技能!AG692</f>
        <v>1</v>
      </c>
      <c r="AA689" s="31" t="str">
        <f>主动技能!AH692</f>
        <v>attackex</v>
      </c>
      <c r="AB689" s="31" t="str">
        <f>IF(主动技能!AI692="","")</f>
        <v/>
      </c>
      <c r="AC689" s="31">
        <f>主动技能!AJ692</f>
        <v>6</v>
      </c>
      <c r="AD689" s="31">
        <f>主动技能!BF692</f>
        <v>101202</v>
      </c>
      <c r="AE689" s="1">
        <f t="shared" si="10"/>
        <v>6</v>
      </c>
    </row>
    <row r="690" spans="1:31" s="31" customFormat="1" x14ac:dyDescent="0.15">
      <c r="A690" s="31">
        <f>主动技能!B693</f>
        <v>10120207</v>
      </c>
      <c r="B690" s="4" t="str">
        <f>主动技能!H693</f>
        <v>玫瑰花</v>
      </c>
      <c r="C690" s="4" t="str">
        <f>主动技能!I693</f>
        <v>对敌方单体攻击，造成150%攻击力（+3989）点伤害。并附带中毒。</v>
      </c>
      <c r="D690" s="4">
        <f>VLOOKUP(主动技能!J693,对应表!F:G,2,FALSE)</f>
        <v>1</v>
      </c>
      <c r="E690" s="4">
        <f>VLOOKUP(主动技能!K693,对应表!J:K,2,FALSE)</f>
        <v>1</v>
      </c>
      <c r="F690" s="4">
        <f>VLOOKUP(主动技能!L693,对应表!N:O,2,FALSE)</f>
        <v>1</v>
      </c>
      <c r="G690" s="4">
        <f>IF(主动技能!M693="必中",2,1)</f>
        <v>1</v>
      </c>
      <c r="H690" s="4">
        <f>主动技能!N693</f>
        <v>100</v>
      </c>
      <c r="I690" s="4">
        <f>主动技能!O693</f>
        <v>0</v>
      </c>
      <c r="J690" s="31" t="str">
        <f>主动技能!P693</f>
        <v>|eff_lanmeigui||</v>
      </c>
      <c r="K690" s="31">
        <f>主动技能!Q693</f>
        <v>1</v>
      </c>
      <c r="L690" s="31">
        <f>主动技能!R693</f>
        <v>0</v>
      </c>
      <c r="M690" s="31">
        <f>主动技能!S693</f>
        <v>0</v>
      </c>
      <c r="N690" s="31" t="str">
        <f>IF(主动技能!T693="","",主动技能!T693)</f>
        <v>100005:100:2:0</v>
      </c>
      <c r="O690" s="31" t="str">
        <f>IF(主动技能!U693="","",主动技能!U693)</f>
        <v/>
      </c>
      <c r="P690" s="31" t="str">
        <f>IF(主动技能!V693="","",主动技能!V693)</f>
        <v>skill_13</v>
      </c>
      <c r="Q690" s="31" t="str">
        <f>IF(主动技能!W693="","")</f>
        <v/>
      </c>
      <c r="R690" s="31" t="str">
        <f>IF(主动技能!X693="","")</f>
        <v/>
      </c>
      <c r="S690" s="31">
        <f>主动技能!Y693</f>
        <v>0</v>
      </c>
      <c r="T690" s="31">
        <f>主动技能!Z693</f>
        <v>150</v>
      </c>
      <c r="U690" s="31">
        <f>主动技能!AB693</f>
        <v>3989</v>
      </c>
      <c r="V690" s="31">
        <f>主动技能!AC693</f>
        <v>0</v>
      </c>
      <c r="W690" s="31">
        <f>主动技能!AD693</f>
        <v>0</v>
      </c>
      <c r="X690" s="31">
        <f>主动技能!AE693</f>
        <v>1</v>
      </c>
      <c r="Y690" s="31">
        <f>主动技能!AF693</f>
        <v>1</v>
      </c>
      <c r="Z690" s="31">
        <f>主动技能!AG693</f>
        <v>1</v>
      </c>
      <c r="AA690" s="31" t="str">
        <f>主动技能!AH693</f>
        <v>attackex</v>
      </c>
      <c r="AB690" s="31" t="str">
        <f>IF(主动技能!AI693="","")</f>
        <v/>
      </c>
      <c r="AC690" s="31">
        <f>主动技能!AJ693</f>
        <v>7</v>
      </c>
      <c r="AD690" s="31">
        <f>主动技能!BF693</f>
        <v>101202</v>
      </c>
      <c r="AE690" s="1">
        <f t="shared" si="10"/>
        <v>7</v>
      </c>
    </row>
    <row r="691" spans="1:31" s="31" customFormat="1" x14ac:dyDescent="0.15">
      <c r="A691" s="31">
        <f>主动技能!B694</f>
        <v>10120208</v>
      </c>
      <c r="B691" s="4" t="str">
        <f>主动技能!H694</f>
        <v>玫瑰花</v>
      </c>
      <c r="C691" s="4" t="str">
        <f>主动技能!I694</f>
        <v>对敌方单体攻击，造成150%攻击力（+5748）点伤害。并附带中毒。</v>
      </c>
      <c r="D691" s="4">
        <f>VLOOKUP(主动技能!J694,对应表!F:G,2,FALSE)</f>
        <v>1</v>
      </c>
      <c r="E691" s="4">
        <f>VLOOKUP(主动技能!K694,对应表!J:K,2,FALSE)</f>
        <v>1</v>
      </c>
      <c r="F691" s="4">
        <f>VLOOKUP(主动技能!L694,对应表!N:O,2,FALSE)</f>
        <v>1</v>
      </c>
      <c r="G691" s="4">
        <f>IF(主动技能!M694="必中",2,1)</f>
        <v>1</v>
      </c>
      <c r="H691" s="4">
        <f>主动技能!N694</f>
        <v>100</v>
      </c>
      <c r="I691" s="4">
        <f>主动技能!O694</f>
        <v>0</v>
      </c>
      <c r="J691" s="31" t="str">
        <f>主动技能!P694</f>
        <v>|eff_lanmeigui||</v>
      </c>
      <c r="K691" s="31">
        <f>主动技能!Q694</f>
        <v>1</v>
      </c>
      <c r="L691" s="31">
        <f>主动技能!R694</f>
        <v>0</v>
      </c>
      <c r="M691" s="31">
        <f>主动技能!S694</f>
        <v>0</v>
      </c>
      <c r="N691" s="31" t="str">
        <f>IF(主动技能!T694="","",主动技能!T694)</f>
        <v>100005:100:2:0</v>
      </c>
      <c r="O691" s="31" t="str">
        <f>IF(主动技能!U694="","",主动技能!U694)</f>
        <v/>
      </c>
      <c r="P691" s="31" t="str">
        <f>IF(主动技能!V694="","",主动技能!V694)</f>
        <v>skill_13</v>
      </c>
      <c r="Q691" s="31" t="str">
        <f>IF(主动技能!W694="","")</f>
        <v/>
      </c>
      <c r="R691" s="31" t="str">
        <f>IF(主动技能!X694="","")</f>
        <v/>
      </c>
      <c r="S691" s="31">
        <f>主动技能!Y694</f>
        <v>0</v>
      </c>
      <c r="T691" s="31">
        <f>主动技能!Z694</f>
        <v>150</v>
      </c>
      <c r="U691" s="31">
        <f>主动技能!AB694</f>
        <v>5748</v>
      </c>
      <c r="V691" s="31">
        <f>主动技能!AC694</f>
        <v>0</v>
      </c>
      <c r="W691" s="31">
        <f>主动技能!AD694</f>
        <v>0</v>
      </c>
      <c r="X691" s="31">
        <f>主动技能!AE694</f>
        <v>1</v>
      </c>
      <c r="Y691" s="31">
        <f>主动技能!AF694</f>
        <v>1</v>
      </c>
      <c r="Z691" s="31">
        <f>主动技能!AG694</f>
        <v>1</v>
      </c>
      <c r="AA691" s="31" t="str">
        <f>主动技能!AH694</f>
        <v>attackex</v>
      </c>
      <c r="AB691" s="31" t="str">
        <f>IF(主动技能!AI694="","")</f>
        <v/>
      </c>
      <c r="AC691" s="31">
        <f>主动技能!AJ694</f>
        <v>8</v>
      </c>
      <c r="AD691" s="31">
        <f>主动技能!BF694</f>
        <v>101202</v>
      </c>
      <c r="AE691" s="1">
        <f t="shared" si="10"/>
        <v>8</v>
      </c>
    </row>
    <row r="692" spans="1:31" s="31" customFormat="1" x14ac:dyDescent="0.15">
      <c r="A692" s="31">
        <f>主动技能!B695</f>
        <v>10120209</v>
      </c>
      <c r="B692" s="4" t="str">
        <f>主动技能!H695</f>
        <v>玫瑰花</v>
      </c>
      <c r="C692" s="4" t="str">
        <f>主动技能!I695</f>
        <v>对敌方单体攻击，造成150%攻击力（+8240）点伤害。并附带中毒。</v>
      </c>
      <c r="D692" s="4">
        <f>VLOOKUP(主动技能!J695,对应表!F:G,2,FALSE)</f>
        <v>1</v>
      </c>
      <c r="E692" s="4">
        <f>VLOOKUP(主动技能!K695,对应表!J:K,2,FALSE)</f>
        <v>1</v>
      </c>
      <c r="F692" s="4">
        <f>VLOOKUP(主动技能!L695,对应表!N:O,2,FALSE)</f>
        <v>1</v>
      </c>
      <c r="G692" s="4">
        <f>IF(主动技能!M695="必中",2,1)</f>
        <v>1</v>
      </c>
      <c r="H692" s="4">
        <f>主动技能!N695</f>
        <v>100</v>
      </c>
      <c r="I692" s="4">
        <f>主动技能!O695</f>
        <v>0</v>
      </c>
      <c r="J692" s="31" t="str">
        <f>主动技能!P695</f>
        <v>|eff_lanmeigui||</v>
      </c>
      <c r="K692" s="31">
        <f>主动技能!Q695</f>
        <v>1</v>
      </c>
      <c r="L692" s="31">
        <f>主动技能!R695</f>
        <v>0</v>
      </c>
      <c r="M692" s="31">
        <f>主动技能!S695</f>
        <v>0</v>
      </c>
      <c r="N692" s="31" t="str">
        <f>IF(主动技能!T695="","",主动技能!T695)</f>
        <v>100005:100:2:0</v>
      </c>
      <c r="O692" s="31" t="str">
        <f>IF(主动技能!U695="","",主动技能!U695)</f>
        <v/>
      </c>
      <c r="P692" s="31" t="str">
        <f>IF(主动技能!V695="","",主动技能!V695)</f>
        <v>skill_13</v>
      </c>
      <c r="Q692" s="31" t="str">
        <f>IF(主动技能!W695="","")</f>
        <v/>
      </c>
      <c r="R692" s="31" t="str">
        <f>IF(主动技能!X695="","")</f>
        <v/>
      </c>
      <c r="S692" s="31">
        <f>主动技能!Y695</f>
        <v>0</v>
      </c>
      <c r="T692" s="31">
        <f>主动技能!Z695</f>
        <v>150</v>
      </c>
      <c r="U692" s="31">
        <f>主动技能!AB695</f>
        <v>8240</v>
      </c>
      <c r="V692" s="31">
        <f>主动技能!AC695</f>
        <v>0</v>
      </c>
      <c r="W692" s="31">
        <f>主动技能!AD695</f>
        <v>0</v>
      </c>
      <c r="X692" s="31">
        <f>主动技能!AE695</f>
        <v>1</v>
      </c>
      <c r="Y692" s="31">
        <f>主动技能!AF695</f>
        <v>1</v>
      </c>
      <c r="Z692" s="31">
        <f>主动技能!AG695</f>
        <v>1</v>
      </c>
      <c r="AA692" s="31" t="str">
        <f>主动技能!AH695</f>
        <v>attackex</v>
      </c>
      <c r="AB692" s="31" t="str">
        <f>IF(主动技能!AI695="","")</f>
        <v/>
      </c>
      <c r="AC692" s="31">
        <f>主动技能!AJ695</f>
        <v>9</v>
      </c>
      <c r="AD692" s="31">
        <f>主动技能!BF695</f>
        <v>101202</v>
      </c>
      <c r="AE692" s="1">
        <f t="shared" si="10"/>
        <v>9</v>
      </c>
    </row>
    <row r="693" spans="1:31" s="31" customFormat="1" x14ac:dyDescent="0.15">
      <c r="A693" s="31">
        <f>主动技能!B696</f>
        <v>10120210</v>
      </c>
      <c r="B693" s="4" t="str">
        <f>主动技能!H696</f>
        <v>玫瑰花</v>
      </c>
      <c r="C693" s="4" t="str">
        <f>主动技能!I696</f>
        <v>对敌方单体攻击，造成150%攻击力（+11767）点伤害。并附带中毒。</v>
      </c>
      <c r="D693" s="4">
        <f>VLOOKUP(主动技能!J696,对应表!F:G,2,FALSE)</f>
        <v>1</v>
      </c>
      <c r="E693" s="4">
        <f>VLOOKUP(主动技能!K696,对应表!J:K,2,FALSE)</f>
        <v>1</v>
      </c>
      <c r="F693" s="4">
        <f>VLOOKUP(主动技能!L696,对应表!N:O,2,FALSE)</f>
        <v>1</v>
      </c>
      <c r="G693" s="4">
        <f>IF(主动技能!M696="必中",2,1)</f>
        <v>1</v>
      </c>
      <c r="H693" s="4">
        <f>主动技能!N696</f>
        <v>100</v>
      </c>
      <c r="I693" s="4">
        <f>主动技能!O696</f>
        <v>0</v>
      </c>
      <c r="J693" s="31" t="str">
        <f>主动技能!P696</f>
        <v>|eff_lanmeigui||</v>
      </c>
      <c r="K693" s="31">
        <f>主动技能!Q696</f>
        <v>1</v>
      </c>
      <c r="L693" s="31">
        <f>主动技能!R696</f>
        <v>0</v>
      </c>
      <c r="M693" s="31">
        <f>主动技能!S696</f>
        <v>0</v>
      </c>
      <c r="N693" s="31" t="str">
        <f>IF(主动技能!T696="","",主动技能!T696)</f>
        <v>100005:100:2:0</v>
      </c>
      <c r="O693" s="31" t="str">
        <f>IF(主动技能!U696="","",主动技能!U696)</f>
        <v/>
      </c>
      <c r="P693" s="31" t="str">
        <f>IF(主动技能!V696="","",主动技能!V696)</f>
        <v>skill_13</v>
      </c>
      <c r="Q693" s="31" t="str">
        <f>IF(主动技能!W696="","")</f>
        <v/>
      </c>
      <c r="R693" s="31" t="str">
        <f>IF(主动技能!X696="","")</f>
        <v/>
      </c>
      <c r="S693" s="31">
        <f>主动技能!Y696</f>
        <v>0</v>
      </c>
      <c r="T693" s="31">
        <f>主动技能!Z696</f>
        <v>150</v>
      </c>
      <c r="U693" s="31">
        <f>主动技能!AB696</f>
        <v>11767</v>
      </c>
      <c r="V693" s="31">
        <f>主动技能!AC696</f>
        <v>0</v>
      </c>
      <c r="W693" s="31">
        <f>主动技能!AD696</f>
        <v>0</v>
      </c>
      <c r="X693" s="31">
        <f>主动技能!AE696</f>
        <v>1</v>
      </c>
      <c r="Y693" s="31">
        <f>主动技能!AF696</f>
        <v>1</v>
      </c>
      <c r="Z693" s="31">
        <f>主动技能!AG696</f>
        <v>1</v>
      </c>
      <c r="AA693" s="31" t="str">
        <f>主动技能!AH696</f>
        <v>attackex</v>
      </c>
      <c r="AB693" s="31" t="str">
        <f>IF(主动技能!AI696="","")</f>
        <v/>
      </c>
      <c r="AC693" s="31">
        <f>主动技能!AJ696</f>
        <v>10</v>
      </c>
      <c r="AD693" s="31">
        <f>主动技能!BF696</f>
        <v>101202</v>
      </c>
      <c r="AE693" s="1">
        <f t="shared" si="10"/>
        <v>10</v>
      </c>
    </row>
    <row r="694" spans="1:31" s="31" customFormat="1" x14ac:dyDescent="0.15">
      <c r="A694" s="31">
        <f>主动技能!B697</f>
        <v>10120211</v>
      </c>
      <c r="B694" s="4" t="str">
        <f>主动技能!H697</f>
        <v>玫瑰花</v>
      </c>
      <c r="C694" s="4" t="str">
        <f>主动技能!I697</f>
        <v>对敌方单体攻击，造成150%攻击力（+16761）点伤害。并附带中毒。</v>
      </c>
      <c r="D694" s="4">
        <f>VLOOKUP(主动技能!J697,对应表!F:G,2,FALSE)</f>
        <v>1</v>
      </c>
      <c r="E694" s="4">
        <f>VLOOKUP(主动技能!K697,对应表!J:K,2,FALSE)</f>
        <v>1</v>
      </c>
      <c r="F694" s="4">
        <f>VLOOKUP(主动技能!L697,对应表!N:O,2,FALSE)</f>
        <v>1</v>
      </c>
      <c r="G694" s="4">
        <f>IF(主动技能!M697="必中",2,1)</f>
        <v>1</v>
      </c>
      <c r="H694" s="4">
        <f>主动技能!N697</f>
        <v>100</v>
      </c>
      <c r="I694" s="4">
        <f>主动技能!O697</f>
        <v>0</v>
      </c>
      <c r="J694" s="31" t="str">
        <f>主动技能!P697</f>
        <v>|eff_lanmeigui||</v>
      </c>
      <c r="K694" s="31">
        <f>主动技能!Q697</f>
        <v>1</v>
      </c>
      <c r="L694" s="31">
        <f>主动技能!R697</f>
        <v>0</v>
      </c>
      <c r="M694" s="31">
        <f>主动技能!S697</f>
        <v>0</v>
      </c>
      <c r="N694" s="31" t="str">
        <f>IF(主动技能!T697="","",主动技能!T697)</f>
        <v>100005:100:2:0</v>
      </c>
      <c r="O694" s="31" t="str">
        <f>IF(主动技能!U697="","",主动技能!U697)</f>
        <v/>
      </c>
      <c r="P694" s="31" t="str">
        <f>IF(主动技能!V697="","",主动技能!V697)</f>
        <v>skill_13</v>
      </c>
      <c r="Q694" s="31" t="str">
        <f>IF(主动技能!W697="","")</f>
        <v/>
      </c>
      <c r="R694" s="31" t="str">
        <f>IF(主动技能!X697="","")</f>
        <v/>
      </c>
      <c r="S694" s="31">
        <f>主动技能!Y697</f>
        <v>0</v>
      </c>
      <c r="T694" s="31">
        <f>主动技能!Z697</f>
        <v>150</v>
      </c>
      <c r="U694" s="31">
        <f>主动技能!AB697</f>
        <v>16761</v>
      </c>
      <c r="V694" s="31">
        <f>主动技能!AC697</f>
        <v>0</v>
      </c>
      <c r="W694" s="31">
        <f>主动技能!AD697</f>
        <v>0</v>
      </c>
      <c r="X694" s="31">
        <f>主动技能!AE697</f>
        <v>1</v>
      </c>
      <c r="Y694" s="31">
        <f>主动技能!AF697</f>
        <v>1</v>
      </c>
      <c r="Z694" s="31">
        <f>主动技能!AG697</f>
        <v>1</v>
      </c>
      <c r="AA694" s="31" t="str">
        <f>主动技能!AH697</f>
        <v>attackex</v>
      </c>
      <c r="AB694" s="31" t="str">
        <f>IF(主动技能!AI697="","")</f>
        <v/>
      </c>
      <c r="AC694" s="31">
        <f>主动技能!AJ697</f>
        <v>11</v>
      </c>
      <c r="AD694" s="31">
        <f>主动技能!BF697</f>
        <v>101202</v>
      </c>
      <c r="AE694" s="1">
        <f t="shared" si="10"/>
        <v>11</v>
      </c>
    </row>
    <row r="695" spans="1:31" s="31" customFormat="1" x14ac:dyDescent="0.15">
      <c r="A695" s="31">
        <f>主动技能!B698</f>
        <v>10120212</v>
      </c>
      <c r="B695" s="4" t="str">
        <f>主动技能!H698</f>
        <v>玫瑰花</v>
      </c>
      <c r="C695" s="4" t="str">
        <f>主动技能!I698</f>
        <v>对敌方单体攻击，造成150%攻击力（+23830）点伤害。并附带中毒。</v>
      </c>
      <c r="D695" s="4">
        <f>VLOOKUP(主动技能!J698,对应表!F:G,2,FALSE)</f>
        <v>1</v>
      </c>
      <c r="E695" s="4">
        <f>VLOOKUP(主动技能!K698,对应表!J:K,2,FALSE)</f>
        <v>1</v>
      </c>
      <c r="F695" s="4">
        <f>VLOOKUP(主动技能!L698,对应表!N:O,2,FALSE)</f>
        <v>1</v>
      </c>
      <c r="G695" s="4">
        <f>IF(主动技能!M698="必中",2,1)</f>
        <v>1</v>
      </c>
      <c r="H695" s="4">
        <f>主动技能!N698</f>
        <v>100</v>
      </c>
      <c r="I695" s="4">
        <f>主动技能!O698</f>
        <v>0</v>
      </c>
      <c r="J695" s="31" t="str">
        <f>主动技能!P698</f>
        <v>|eff_lanmeigui||</v>
      </c>
      <c r="K695" s="31">
        <f>主动技能!Q698</f>
        <v>1</v>
      </c>
      <c r="L695" s="31">
        <f>主动技能!R698</f>
        <v>0</v>
      </c>
      <c r="M695" s="31">
        <f>主动技能!S698</f>
        <v>0</v>
      </c>
      <c r="N695" s="31" t="str">
        <f>IF(主动技能!T698="","",主动技能!T698)</f>
        <v>100005:100:2:0</v>
      </c>
      <c r="O695" s="31" t="str">
        <f>IF(主动技能!U698="","",主动技能!U698)</f>
        <v/>
      </c>
      <c r="P695" s="31" t="str">
        <f>IF(主动技能!V698="","",主动技能!V698)</f>
        <v>skill_13</v>
      </c>
      <c r="Q695" s="31" t="str">
        <f>IF(主动技能!W698="","")</f>
        <v/>
      </c>
      <c r="R695" s="31" t="str">
        <f>IF(主动技能!X698="","")</f>
        <v/>
      </c>
      <c r="S695" s="31">
        <f>主动技能!Y698</f>
        <v>0</v>
      </c>
      <c r="T695" s="31">
        <f>主动技能!Z698</f>
        <v>150</v>
      </c>
      <c r="U695" s="31">
        <f>主动技能!AB698</f>
        <v>23830</v>
      </c>
      <c r="V695" s="31">
        <f>主动技能!AC698</f>
        <v>0</v>
      </c>
      <c r="W695" s="31">
        <f>主动技能!AD698</f>
        <v>0</v>
      </c>
      <c r="X695" s="31">
        <f>主动技能!AE698</f>
        <v>1</v>
      </c>
      <c r="Y695" s="31">
        <f>主动技能!AF698</f>
        <v>1</v>
      </c>
      <c r="Z695" s="31">
        <f>主动技能!AG698</f>
        <v>1</v>
      </c>
      <c r="AA695" s="31" t="str">
        <f>主动技能!AH698</f>
        <v>attackex</v>
      </c>
      <c r="AB695" s="31" t="str">
        <f>IF(主动技能!AI698="","")</f>
        <v/>
      </c>
      <c r="AC695" s="31">
        <f>主动技能!AJ698</f>
        <v>12</v>
      </c>
      <c r="AD695" s="31">
        <f>主动技能!BF698</f>
        <v>101202</v>
      </c>
      <c r="AE695" s="1">
        <f t="shared" si="10"/>
        <v>12</v>
      </c>
    </row>
    <row r="696" spans="1:31" s="31" customFormat="1" x14ac:dyDescent="0.15">
      <c r="A696" s="31">
        <f>主动技能!B699</f>
        <v>10120213</v>
      </c>
      <c r="B696" s="4" t="str">
        <f>主动技能!H699</f>
        <v>玫瑰花</v>
      </c>
      <c r="C696" s="4" t="str">
        <f>主动技能!I699</f>
        <v>对敌方单体攻击，造成150%攻击力（+33839）点伤害。并附带中毒。</v>
      </c>
      <c r="D696" s="4">
        <f>VLOOKUP(主动技能!J699,对应表!F:G,2,FALSE)</f>
        <v>1</v>
      </c>
      <c r="E696" s="4">
        <f>VLOOKUP(主动技能!K699,对应表!J:K,2,FALSE)</f>
        <v>1</v>
      </c>
      <c r="F696" s="4">
        <f>VLOOKUP(主动技能!L699,对应表!N:O,2,FALSE)</f>
        <v>1</v>
      </c>
      <c r="G696" s="4">
        <f>IF(主动技能!M699="必中",2,1)</f>
        <v>1</v>
      </c>
      <c r="H696" s="4">
        <f>主动技能!N699</f>
        <v>100</v>
      </c>
      <c r="I696" s="4">
        <f>主动技能!O699</f>
        <v>0</v>
      </c>
      <c r="J696" s="31" t="str">
        <f>主动技能!P699</f>
        <v>|eff_lanmeigui||</v>
      </c>
      <c r="K696" s="31">
        <f>主动技能!Q699</f>
        <v>1</v>
      </c>
      <c r="L696" s="31">
        <f>主动技能!R699</f>
        <v>0</v>
      </c>
      <c r="M696" s="31">
        <f>主动技能!S699</f>
        <v>0</v>
      </c>
      <c r="N696" s="31" t="str">
        <f>IF(主动技能!T699="","",主动技能!T699)</f>
        <v>100005:100:2:0</v>
      </c>
      <c r="O696" s="31" t="str">
        <f>IF(主动技能!U699="","",主动技能!U699)</f>
        <v/>
      </c>
      <c r="P696" s="31" t="str">
        <f>IF(主动技能!V699="","",主动技能!V699)</f>
        <v>skill_13</v>
      </c>
      <c r="Q696" s="31" t="str">
        <f>IF(主动技能!W699="","")</f>
        <v/>
      </c>
      <c r="R696" s="31" t="str">
        <f>IF(主动技能!X699="","")</f>
        <v/>
      </c>
      <c r="S696" s="31">
        <f>主动技能!Y699</f>
        <v>0</v>
      </c>
      <c r="T696" s="31">
        <f>主动技能!Z699</f>
        <v>150</v>
      </c>
      <c r="U696" s="31">
        <f>主动技能!AB699</f>
        <v>33839</v>
      </c>
      <c r="V696" s="31">
        <f>主动技能!AC699</f>
        <v>0</v>
      </c>
      <c r="W696" s="31">
        <f>主动技能!AD699</f>
        <v>0</v>
      </c>
      <c r="X696" s="31">
        <f>主动技能!AE699</f>
        <v>1</v>
      </c>
      <c r="Y696" s="31">
        <f>主动技能!AF699</f>
        <v>1</v>
      </c>
      <c r="Z696" s="31">
        <f>主动技能!AG699</f>
        <v>1</v>
      </c>
      <c r="AA696" s="31" t="str">
        <f>主动技能!AH699</f>
        <v>attackex</v>
      </c>
      <c r="AB696" s="31" t="str">
        <f>IF(主动技能!AI699="","")</f>
        <v/>
      </c>
      <c r="AC696" s="31">
        <f>主动技能!AJ699</f>
        <v>13</v>
      </c>
      <c r="AD696" s="31">
        <f>主动技能!BF699</f>
        <v>101202</v>
      </c>
      <c r="AE696" s="1">
        <f t="shared" si="10"/>
        <v>13</v>
      </c>
    </row>
    <row r="697" spans="1:31" s="31" customFormat="1" x14ac:dyDescent="0.15">
      <c r="A697" s="31">
        <f>主动技能!B700</f>
        <v>10120214</v>
      </c>
      <c r="B697" s="4" t="str">
        <f>主动技能!H700</f>
        <v>玫瑰花</v>
      </c>
      <c r="C697" s="4" t="str">
        <f>主动技能!I700</f>
        <v>对敌方单体攻击，造成150%攻击力（+48008）点伤害。并附带中毒。</v>
      </c>
      <c r="D697" s="4">
        <f>VLOOKUP(主动技能!J700,对应表!F:G,2,FALSE)</f>
        <v>1</v>
      </c>
      <c r="E697" s="4">
        <f>VLOOKUP(主动技能!K700,对应表!J:K,2,FALSE)</f>
        <v>1</v>
      </c>
      <c r="F697" s="4">
        <f>VLOOKUP(主动技能!L700,对应表!N:O,2,FALSE)</f>
        <v>1</v>
      </c>
      <c r="G697" s="4">
        <f>IF(主动技能!M700="必中",2,1)</f>
        <v>1</v>
      </c>
      <c r="H697" s="4">
        <f>主动技能!N700</f>
        <v>100</v>
      </c>
      <c r="I697" s="4">
        <f>主动技能!O700</f>
        <v>0</v>
      </c>
      <c r="J697" s="31" t="str">
        <f>主动技能!P700</f>
        <v>|eff_lanmeigui||</v>
      </c>
      <c r="K697" s="31">
        <f>主动技能!Q700</f>
        <v>1</v>
      </c>
      <c r="L697" s="31">
        <f>主动技能!R700</f>
        <v>0</v>
      </c>
      <c r="M697" s="31">
        <f>主动技能!S700</f>
        <v>0</v>
      </c>
      <c r="N697" s="31" t="str">
        <f>IF(主动技能!T700="","",主动技能!T700)</f>
        <v>100005:100:2:0</v>
      </c>
      <c r="O697" s="31" t="str">
        <f>IF(主动技能!U700="","",主动技能!U700)</f>
        <v/>
      </c>
      <c r="P697" s="31" t="str">
        <f>IF(主动技能!V700="","",主动技能!V700)</f>
        <v>skill_13</v>
      </c>
      <c r="Q697" s="31" t="str">
        <f>IF(主动技能!W700="","")</f>
        <v/>
      </c>
      <c r="R697" s="31" t="str">
        <f>IF(主动技能!X700="","")</f>
        <v/>
      </c>
      <c r="S697" s="31">
        <f>主动技能!Y700</f>
        <v>0</v>
      </c>
      <c r="T697" s="31">
        <f>主动技能!Z700</f>
        <v>150</v>
      </c>
      <c r="U697" s="31">
        <f>主动技能!AB700</f>
        <v>48008</v>
      </c>
      <c r="V697" s="31">
        <f>主动技能!AC700</f>
        <v>0</v>
      </c>
      <c r="W697" s="31">
        <f>主动技能!AD700</f>
        <v>0</v>
      </c>
      <c r="X697" s="31">
        <f>主动技能!AE700</f>
        <v>1</v>
      </c>
      <c r="Y697" s="31">
        <f>主动技能!AF700</f>
        <v>1</v>
      </c>
      <c r="Z697" s="31">
        <f>主动技能!AG700</f>
        <v>1</v>
      </c>
      <c r="AA697" s="31" t="str">
        <f>主动技能!AH700</f>
        <v>attackex</v>
      </c>
      <c r="AB697" s="31" t="str">
        <f>IF(主动技能!AI700="","")</f>
        <v/>
      </c>
      <c r="AC697" s="31">
        <f>主动技能!AJ700</f>
        <v>14</v>
      </c>
      <c r="AD697" s="31">
        <f>主动技能!BF700</f>
        <v>101202</v>
      </c>
      <c r="AE697" s="1">
        <f t="shared" si="10"/>
        <v>14</v>
      </c>
    </row>
    <row r="698" spans="1:31" s="31" customFormat="1" x14ac:dyDescent="0.15">
      <c r="A698" s="31">
        <f>主动技能!B701</f>
        <v>10120215</v>
      </c>
      <c r="B698" s="4" t="str">
        <f>主动技能!H701</f>
        <v>玫瑰花</v>
      </c>
      <c r="C698" s="4" t="str">
        <f>主动技能!I701</f>
        <v>对敌方单体攻击，造成150%攻击力（+68066）点伤害。并附带中毒。</v>
      </c>
      <c r="D698" s="4">
        <f>VLOOKUP(主动技能!J701,对应表!F:G,2,FALSE)</f>
        <v>1</v>
      </c>
      <c r="E698" s="4">
        <f>VLOOKUP(主动技能!K701,对应表!J:K,2,FALSE)</f>
        <v>1</v>
      </c>
      <c r="F698" s="4">
        <f>VLOOKUP(主动技能!L701,对应表!N:O,2,FALSE)</f>
        <v>1</v>
      </c>
      <c r="G698" s="4">
        <f>IF(主动技能!M701="必中",2,1)</f>
        <v>1</v>
      </c>
      <c r="H698" s="4">
        <f>主动技能!N701</f>
        <v>100</v>
      </c>
      <c r="I698" s="4">
        <f>主动技能!O701</f>
        <v>0</v>
      </c>
      <c r="J698" s="31" t="str">
        <f>主动技能!P701</f>
        <v>|eff_lanmeigui||</v>
      </c>
      <c r="K698" s="31">
        <f>主动技能!Q701</f>
        <v>1</v>
      </c>
      <c r="L698" s="31">
        <f>主动技能!R701</f>
        <v>0</v>
      </c>
      <c r="M698" s="31">
        <f>主动技能!S701</f>
        <v>0</v>
      </c>
      <c r="N698" s="31" t="str">
        <f>IF(主动技能!T701="","",主动技能!T701)</f>
        <v>100005:100:2:0</v>
      </c>
      <c r="O698" s="31" t="str">
        <f>IF(主动技能!U701="","",主动技能!U701)</f>
        <v/>
      </c>
      <c r="P698" s="31" t="str">
        <f>IF(主动技能!V701="","",主动技能!V701)</f>
        <v>skill_13</v>
      </c>
      <c r="Q698" s="31" t="str">
        <f>IF(主动技能!W701="","")</f>
        <v/>
      </c>
      <c r="R698" s="31" t="str">
        <f>IF(主动技能!X701="","")</f>
        <v/>
      </c>
      <c r="S698" s="31">
        <f>主动技能!Y701</f>
        <v>0</v>
      </c>
      <c r="T698" s="31">
        <f>主动技能!Z701</f>
        <v>150</v>
      </c>
      <c r="U698" s="31">
        <f>主动技能!AB701</f>
        <v>68066</v>
      </c>
      <c r="V698" s="31">
        <f>主动技能!AC701</f>
        <v>0</v>
      </c>
      <c r="W698" s="31">
        <f>主动技能!AD701</f>
        <v>0</v>
      </c>
      <c r="X698" s="31">
        <f>主动技能!AE701</f>
        <v>1</v>
      </c>
      <c r="Y698" s="31">
        <f>主动技能!AF701</f>
        <v>1</v>
      </c>
      <c r="Z698" s="31">
        <f>主动技能!AG701</f>
        <v>1</v>
      </c>
      <c r="AA698" s="31" t="str">
        <f>主动技能!AH701</f>
        <v>attackex</v>
      </c>
      <c r="AB698" s="31" t="str">
        <f>IF(主动技能!AI701="","")</f>
        <v/>
      </c>
      <c r="AC698" s="31">
        <f>主动技能!AJ701</f>
        <v>15</v>
      </c>
      <c r="AD698" s="31">
        <f>主动技能!BF701</f>
        <v>101202</v>
      </c>
      <c r="AE698" s="1">
        <f t="shared" si="10"/>
        <v>15</v>
      </c>
    </row>
    <row r="699" spans="1:31" s="31" customFormat="1" x14ac:dyDescent="0.15">
      <c r="A699" s="31">
        <f>主动技能!B702</f>
        <v>10120216</v>
      </c>
      <c r="B699" s="4" t="str">
        <f>主动技能!H702</f>
        <v>玫瑰花</v>
      </c>
      <c r="C699" s="4" t="str">
        <f>主动技能!I702</f>
        <v>对敌方单体攻击，造成150%攻击力（+96464）点伤害。并附带中毒。</v>
      </c>
      <c r="D699" s="4">
        <f>VLOOKUP(主动技能!J702,对应表!F:G,2,FALSE)</f>
        <v>1</v>
      </c>
      <c r="E699" s="4">
        <f>VLOOKUP(主动技能!K702,对应表!J:K,2,FALSE)</f>
        <v>1</v>
      </c>
      <c r="F699" s="4">
        <f>VLOOKUP(主动技能!L702,对应表!N:O,2,FALSE)</f>
        <v>1</v>
      </c>
      <c r="G699" s="4">
        <f>IF(主动技能!M702="必中",2,1)</f>
        <v>1</v>
      </c>
      <c r="H699" s="4">
        <f>主动技能!N702</f>
        <v>100</v>
      </c>
      <c r="I699" s="4">
        <f>主动技能!O702</f>
        <v>0</v>
      </c>
      <c r="J699" s="31" t="str">
        <f>主动技能!P702</f>
        <v>|eff_lanmeigui||</v>
      </c>
      <c r="K699" s="31">
        <f>主动技能!Q702</f>
        <v>1</v>
      </c>
      <c r="L699" s="31">
        <f>主动技能!R702</f>
        <v>0</v>
      </c>
      <c r="M699" s="31">
        <f>主动技能!S702</f>
        <v>0</v>
      </c>
      <c r="N699" s="31" t="str">
        <f>IF(主动技能!T702="","",主动技能!T702)</f>
        <v>100005:100:2:0</v>
      </c>
      <c r="O699" s="31" t="str">
        <f>IF(主动技能!U702="","",主动技能!U702)</f>
        <v/>
      </c>
      <c r="P699" s="31" t="str">
        <f>IF(主动技能!V702="","",主动技能!V702)</f>
        <v>skill_13</v>
      </c>
      <c r="Q699" s="31" t="str">
        <f>IF(主动技能!W702="","")</f>
        <v/>
      </c>
      <c r="R699" s="31" t="str">
        <f>IF(主动技能!X702="","")</f>
        <v/>
      </c>
      <c r="S699" s="31">
        <f>主动技能!Y702</f>
        <v>0</v>
      </c>
      <c r="T699" s="31">
        <f>主动技能!Z702</f>
        <v>150</v>
      </c>
      <c r="U699" s="31">
        <f>主动技能!AB702</f>
        <v>96464</v>
      </c>
      <c r="V699" s="31">
        <f>主动技能!AC702</f>
        <v>0</v>
      </c>
      <c r="W699" s="31">
        <f>主动技能!AD702</f>
        <v>0</v>
      </c>
      <c r="X699" s="31">
        <f>主动技能!AE702</f>
        <v>1</v>
      </c>
      <c r="Y699" s="31">
        <f>主动技能!AF702</f>
        <v>1</v>
      </c>
      <c r="Z699" s="31">
        <f>主动技能!AG702</f>
        <v>1</v>
      </c>
      <c r="AA699" s="31" t="str">
        <f>主动技能!AH702</f>
        <v>attackex</v>
      </c>
      <c r="AB699" s="31" t="str">
        <f>IF(主动技能!AI702="","")</f>
        <v/>
      </c>
      <c r="AC699" s="31">
        <f>主动技能!AJ702</f>
        <v>16</v>
      </c>
      <c r="AD699" s="31">
        <f>主动技能!BF702</f>
        <v>101202</v>
      </c>
      <c r="AE699" s="1">
        <f t="shared" si="10"/>
        <v>16</v>
      </c>
    </row>
    <row r="700" spans="1:31" s="31" customFormat="1" x14ac:dyDescent="0.15">
      <c r="A700" s="31">
        <f>主动技能!B703</f>
        <v>10120217</v>
      </c>
      <c r="B700" s="4" t="str">
        <f>主动技能!H703</f>
        <v>玫瑰花</v>
      </c>
      <c r="C700" s="4" t="str">
        <f>主动技能!I703</f>
        <v>对敌方单体攻击，造成150%攻击力（+136667）点伤害。并附带中毒。</v>
      </c>
      <c r="D700" s="4">
        <f>VLOOKUP(主动技能!J703,对应表!F:G,2,FALSE)</f>
        <v>1</v>
      </c>
      <c r="E700" s="4">
        <f>VLOOKUP(主动技能!K703,对应表!J:K,2,FALSE)</f>
        <v>1</v>
      </c>
      <c r="F700" s="4">
        <f>VLOOKUP(主动技能!L703,对应表!N:O,2,FALSE)</f>
        <v>1</v>
      </c>
      <c r="G700" s="4">
        <f>IF(主动技能!M703="必中",2,1)</f>
        <v>1</v>
      </c>
      <c r="H700" s="4">
        <f>主动技能!N703</f>
        <v>100</v>
      </c>
      <c r="I700" s="4">
        <f>主动技能!O703</f>
        <v>0</v>
      </c>
      <c r="J700" s="31" t="str">
        <f>主动技能!P703</f>
        <v>|eff_lanmeigui||</v>
      </c>
      <c r="K700" s="31">
        <f>主动技能!Q703</f>
        <v>1</v>
      </c>
      <c r="L700" s="31">
        <f>主动技能!R703</f>
        <v>0</v>
      </c>
      <c r="M700" s="31">
        <f>主动技能!S703</f>
        <v>0</v>
      </c>
      <c r="N700" s="31" t="str">
        <f>IF(主动技能!T703="","",主动技能!T703)</f>
        <v>100005:100:2:0</v>
      </c>
      <c r="O700" s="31" t="str">
        <f>IF(主动技能!U703="","",主动技能!U703)</f>
        <v/>
      </c>
      <c r="P700" s="31" t="str">
        <f>IF(主动技能!V703="","",主动技能!V703)</f>
        <v>skill_13</v>
      </c>
      <c r="Q700" s="31" t="str">
        <f>IF(主动技能!W703="","")</f>
        <v/>
      </c>
      <c r="R700" s="31" t="str">
        <f>IF(主动技能!X703="","")</f>
        <v/>
      </c>
      <c r="S700" s="31">
        <f>主动技能!Y703</f>
        <v>0</v>
      </c>
      <c r="T700" s="31">
        <f>主动技能!Z703</f>
        <v>150</v>
      </c>
      <c r="U700" s="31">
        <f>主动技能!AB703</f>
        <v>136667</v>
      </c>
      <c r="V700" s="31">
        <f>主动技能!AC703</f>
        <v>0</v>
      </c>
      <c r="W700" s="31">
        <f>主动技能!AD703</f>
        <v>0</v>
      </c>
      <c r="X700" s="31">
        <f>主动技能!AE703</f>
        <v>1</v>
      </c>
      <c r="Y700" s="31">
        <f>主动技能!AF703</f>
        <v>1</v>
      </c>
      <c r="Z700" s="31">
        <f>主动技能!AG703</f>
        <v>1</v>
      </c>
      <c r="AA700" s="31" t="str">
        <f>主动技能!AH703</f>
        <v>attackex</v>
      </c>
      <c r="AB700" s="31" t="str">
        <f>IF(主动技能!AI703="","")</f>
        <v/>
      </c>
      <c r="AC700" s="31">
        <f>主动技能!AJ703</f>
        <v>17</v>
      </c>
      <c r="AD700" s="31">
        <f>主动技能!BF703</f>
        <v>101202</v>
      </c>
      <c r="AE700" s="1">
        <f t="shared" si="10"/>
        <v>17</v>
      </c>
    </row>
    <row r="701" spans="1:31" s="31" customFormat="1" x14ac:dyDescent="0.15">
      <c r="A701" s="31">
        <f>主动技能!B704</f>
        <v>10120218</v>
      </c>
      <c r="B701" s="4" t="str">
        <f>主动技能!H704</f>
        <v>玫瑰花</v>
      </c>
      <c r="C701" s="4" t="str">
        <f>主动技能!I704</f>
        <v>对敌方单体攻击，造成150%攻击力（+193582）点伤害。并附带中毒。</v>
      </c>
      <c r="D701" s="4">
        <f>VLOOKUP(主动技能!J704,对应表!F:G,2,FALSE)</f>
        <v>1</v>
      </c>
      <c r="E701" s="4">
        <f>VLOOKUP(主动技能!K704,对应表!J:K,2,FALSE)</f>
        <v>1</v>
      </c>
      <c r="F701" s="4">
        <f>VLOOKUP(主动技能!L704,对应表!N:O,2,FALSE)</f>
        <v>1</v>
      </c>
      <c r="G701" s="4">
        <f>IF(主动技能!M704="必中",2,1)</f>
        <v>1</v>
      </c>
      <c r="H701" s="4">
        <f>主动技能!N704</f>
        <v>100</v>
      </c>
      <c r="I701" s="4">
        <f>主动技能!O704</f>
        <v>0</v>
      </c>
      <c r="J701" s="31" t="str">
        <f>主动技能!P704</f>
        <v>|eff_lanmeigui||</v>
      </c>
      <c r="K701" s="31">
        <f>主动技能!Q704</f>
        <v>1</v>
      </c>
      <c r="L701" s="31">
        <f>主动技能!R704</f>
        <v>0</v>
      </c>
      <c r="M701" s="31">
        <f>主动技能!S704</f>
        <v>0</v>
      </c>
      <c r="N701" s="31" t="str">
        <f>IF(主动技能!T704="","",主动技能!T704)</f>
        <v>100005:100:2:0</v>
      </c>
      <c r="O701" s="31" t="str">
        <f>IF(主动技能!U704="","",主动技能!U704)</f>
        <v/>
      </c>
      <c r="P701" s="31" t="str">
        <f>IF(主动技能!V704="","",主动技能!V704)</f>
        <v>skill_13</v>
      </c>
      <c r="Q701" s="31" t="str">
        <f>IF(主动技能!W704="","")</f>
        <v/>
      </c>
      <c r="R701" s="31" t="str">
        <f>IF(主动技能!X704="","")</f>
        <v/>
      </c>
      <c r="S701" s="31">
        <f>主动技能!Y704</f>
        <v>0</v>
      </c>
      <c r="T701" s="31">
        <f>主动技能!Z704</f>
        <v>150</v>
      </c>
      <c r="U701" s="31">
        <f>主动技能!AB704</f>
        <v>193582</v>
      </c>
      <c r="V701" s="31">
        <f>主动技能!AC704</f>
        <v>0</v>
      </c>
      <c r="W701" s="31">
        <f>主动技能!AD704</f>
        <v>0</v>
      </c>
      <c r="X701" s="31">
        <f>主动技能!AE704</f>
        <v>1</v>
      </c>
      <c r="Y701" s="31">
        <f>主动技能!AF704</f>
        <v>1</v>
      </c>
      <c r="Z701" s="31">
        <f>主动技能!AG704</f>
        <v>1</v>
      </c>
      <c r="AA701" s="31" t="str">
        <f>主动技能!AH704</f>
        <v>attackex</v>
      </c>
      <c r="AB701" s="31" t="str">
        <f>IF(主动技能!AI704="","")</f>
        <v/>
      </c>
      <c r="AC701" s="31">
        <f>主动技能!AJ704</f>
        <v>18</v>
      </c>
      <c r="AD701" s="31">
        <f>主动技能!BF704</f>
        <v>101202</v>
      </c>
      <c r="AE701" s="1">
        <f t="shared" si="10"/>
        <v>18</v>
      </c>
    </row>
    <row r="702" spans="1:31" s="31" customFormat="1" x14ac:dyDescent="0.15">
      <c r="A702" s="31">
        <f>主动技能!B705</f>
        <v>10120219</v>
      </c>
      <c r="B702" s="4" t="str">
        <f>主动技能!H705</f>
        <v>玫瑰花</v>
      </c>
      <c r="C702" s="4" t="str">
        <f>主动技能!I705</f>
        <v>对敌方单体攻击，造成150%攻击力（+274158）点伤害。并附带中毒。</v>
      </c>
      <c r="D702" s="4">
        <f>VLOOKUP(主动技能!J705,对应表!F:G,2,FALSE)</f>
        <v>1</v>
      </c>
      <c r="E702" s="4">
        <f>VLOOKUP(主动技能!K705,对应表!J:K,2,FALSE)</f>
        <v>1</v>
      </c>
      <c r="F702" s="4">
        <f>VLOOKUP(主动技能!L705,对应表!N:O,2,FALSE)</f>
        <v>1</v>
      </c>
      <c r="G702" s="4">
        <f>IF(主动技能!M705="必中",2,1)</f>
        <v>1</v>
      </c>
      <c r="H702" s="4">
        <f>主动技能!N705</f>
        <v>100</v>
      </c>
      <c r="I702" s="4">
        <f>主动技能!O705</f>
        <v>0</v>
      </c>
      <c r="J702" s="31" t="str">
        <f>主动技能!P705</f>
        <v>|eff_lanmeigui||</v>
      </c>
      <c r="K702" s="31">
        <f>主动技能!Q705</f>
        <v>1</v>
      </c>
      <c r="L702" s="31">
        <f>主动技能!R705</f>
        <v>0</v>
      </c>
      <c r="M702" s="31">
        <f>主动技能!S705</f>
        <v>0</v>
      </c>
      <c r="N702" s="31" t="str">
        <f>IF(主动技能!T705="","",主动技能!T705)</f>
        <v>100005:100:2:0</v>
      </c>
      <c r="O702" s="31" t="str">
        <f>IF(主动技能!U705="","",主动技能!U705)</f>
        <v/>
      </c>
      <c r="P702" s="31" t="str">
        <f>IF(主动技能!V705="","",主动技能!V705)</f>
        <v>skill_13</v>
      </c>
      <c r="Q702" s="31" t="str">
        <f>IF(主动技能!W705="","")</f>
        <v/>
      </c>
      <c r="R702" s="31" t="str">
        <f>IF(主动技能!X705="","")</f>
        <v/>
      </c>
      <c r="S702" s="31">
        <f>主动技能!Y705</f>
        <v>0</v>
      </c>
      <c r="T702" s="31">
        <f>主动技能!Z705</f>
        <v>150</v>
      </c>
      <c r="U702" s="31">
        <f>主动技能!AB705</f>
        <v>274158</v>
      </c>
      <c r="V702" s="31">
        <f>主动技能!AC705</f>
        <v>0</v>
      </c>
      <c r="W702" s="31">
        <f>主动技能!AD705</f>
        <v>0</v>
      </c>
      <c r="X702" s="31">
        <f>主动技能!AE705</f>
        <v>1</v>
      </c>
      <c r="Y702" s="31">
        <f>主动技能!AF705</f>
        <v>1</v>
      </c>
      <c r="Z702" s="31">
        <f>主动技能!AG705</f>
        <v>1</v>
      </c>
      <c r="AA702" s="31" t="str">
        <f>主动技能!AH705</f>
        <v>attackex</v>
      </c>
      <c r="AB702" s="31" t="str">
        <f>IF(主动技能!AI705="","")</f>
        <v/>
      </c>
      <c r="AC702" s="31">
        <f>主动技能!AJ705</f>
        <v>19</v>
      </c>
      <c r="AD702" s="31">
        <f>主动技能!BF705</f>
        <v>101202</v>
      </c>
      <c r="AE702" s="1">
        <f t="shared" si="10"/>
        <v>19</v>
      </c>
    </row>
    <row r="703" spans="1:31" s="31" customFormat="1" x14ac:dyDescent="0.15">
      <c r="A703" s="31">
        <f>主动技能!B706</f>
        <v>10120220</v>
      </c>
      <c r="B703" s="4" t="str">
        <f>主动技能!H706</f>
        <v>玫瑰花</v>
      </c>
      <c r="C703" s="4" t="str">
        <f>主动技能!I706</f>
        <v>对敌方单体攻击，造成150%攻击力（+388230）点伤害。并附带中毒。</v>
      </c>
      <c r="D703" s="4">
        <f>VLOOKUP(主动技能!J706,对应表!F:G,2,FALSE)</f>
        <v>1</v>
      </c>
      <c r="E703" s="4">
        <f>VLOOKUP(主动技能!K706,对应表!J:K,2,FALSE)</f>
        <v>1</v>
      </c>
      <c r="F703" s="4">
        <f>VLOOKUP(主动技能!L706,对应表!N:O,2,FALSE)</f>
        <v>1</v>
      </c>
      <c r="G703" s="4">
        <f>IF(主动技能!M706="必中",2,1)</f>
        <v>1</v>
      </c>
      <c r="H703" s="4">
        <f>主动技能!N706</f>
        <v>100</v>
      </c>
      <c r="I703" s="4">
        <f>主动技能!O706</f>
        <v>0</v>
      </c>
      <c r="J703" s="31" t="str">
        <f>主动技能!P706</f>
        <v>|eff_lanmeigui||</v>
      </c>
      <c r="K703" s="31">
        <f>主动技能!Q706</f>
        <v>1</v>
      </c>
      <c r="L703" s="31">
        <f>主动技能!R706</f>
        <v>0</v>
      </c>
      <c r="M703" s="31">
        <f>主动技能!S706</f>
        <v>0</v>
      </c>
      <c r="N703" s="31" t="str">
        <f>IF(主动技能!T706="","",主动技能!T706)</f>
        <v>100005:100:2:0</v>
      </c>
      <c r="O703" s="31" t="str">
        <f>IF(主动技能!U706="","",主动技能!U706)</f>
        <v/>
      </c>
      <c r="P703" s="31" t="str">
        <f>IF(主动技能!V706="","",主动技能!V706)</f>
        <v>skill_13</v>
      </c>
      <c r="Q703" s="31" t="str">
        <f>IF(主动技能!W706="","")</f>
        <v/>
      </c>
      <c r="R703" s="31" t="str">
        <f>IF(主动技能!X706="","")</f>
        <v/>
      </c>
      <c r="S703" s="31">
        <f>主动技能!Y706</f>
        <v>0</v>
      </c>
      <c r="T703" s="31">
        <f>主动技能!Z706</f>
        <v>150</v>
      </c>
      <c r="U703" s="31">
        <f>主动技能!AB706</f>
        <v>388230</v>
      </c>
      <c r="V703" s="31">
        <f>主动技能!AC706</f>
        <v>0</v>
      </c>
      <c r="W703" s="31">
        <f>主动技能!AD706</f>
        <v>0</v>
      </c>
      <c r="X703" s="31">
        <f>主动技能!AE706</f>
        <v>1</v>
      </c>
      <c r="Y703" s="31">
        <f>主动技能!AF706</f>
        <v>1</v>
      </c>
      <c r="Z703" s="31">
        <f>主动技能!AG706</f>
        <v>1</v>
      </c>
      <c r="AA703" s="31" t="str">
        <f>主动技能!AH706</f>
        <v>attackex</v>
      </c>
      <c r="AB703" s="31" t="str">
        <f>IF(主动技能!AI706="","")</f>
        <v/>
      </c>
      <c r="AC703" s="31">
        <f>主动技能!AJ706</f>
        <v>20</v>
      </c>
      <c r="AD703" s="31">
        <f>主动技能!BF706</f>
        <v>101202</v>
      </c>
      <c r="AE703" s="1">
        <f t="shared" si="10"/>
        <v>20</v>
      </c>
    </row>
    <row r="704" spans="1:31" s="31" customFormat="1" x14ac:dyDescent="0.15">
      <c r="A704" s="31">
        <f>主动技能!B707</f>
        <v>10120301</v>
      </c>
      <c r="B704" s="4" t="str">
        <f>主动技能!H707</f>
        <v>诅咒</v>
      </c>
      <c r="C704" s="4" t="str">
        <f>主动技能!I707</f>
        <v>对敌方全体攻击，造成125%攻击力（+276）点伤害。附带中毒.</v>
      </c>
      <c r="D704" s="4">
        <f>VLOOKUP(主动技能!J707,对应表!F:G,2,FALSE)</f>
        <v>1</v>
      </c>
      <c r="E704" s="4">
        <f>VLOOKUP(主动技能!K707,对应表!J:K,2,FALSE)</f>
        <v>1</v>
      </c>
      <c r="F704" s="4">
        <f>VLOOKUP(主动技能!L707,对应表!N:O,2,FALSE)</f>
        <v>9</v>
      </c>
      <c r="G704" s="4">
        <f>IF(主动技能!M707="必中",2,1)</f>
        <v>1</v>
      </c>
      <c r="H704" s="4">
        <f>主动技能!N707</f>
        <v>100</v>
      </c>
      <c r="I704" s="4">
        <f>主动技能!O707</f>
        <v>100</v>
      </c>
      <c r="J704" s="31" t="str">
        <f>主动技能!P707</f>
        <v>||eff_zuzhou|</v>
      </c>
      <c r="K704" s="31">
        <f>主动技能!Q707</f>
        <v>3</v>
      </c>
      <c r="L704" s="31">
        <f>主动技能!R707</f>
        <v>0</v>
      </c>
      <c r="M704" s="31">
        <f>主动技能!S707</f>
        <v>0</v>
      </c>
      <c r="N704" s="31" t="str">
        <f>IF(主动技能!T707="","",主动技能!T707)</f>
        <v>100005:100:2:0</v>
      </c>
      <c r="O704" s="31" t="str">
        <f>IF(主动技能!U707="","",主动技能!U707)</f>
        <v/>
      </c>
      <c r="P704" s="31" t="str">
        <f>IF(主动技能!V707="","",主动技能!V707)</f>
        <v>skill_24</v>
      </c>
      <c r="Q704" s="31" t="str">
        <f>IF(主动技能!W707="","")</f>
        <v/>
      </c>
      <c r="R704" s="31" t="str">
        <f>IF(主动技能!X707="","")</f>
        <v/>
      </c>
      <c r="S704" s="31">
        <f>主动技能!Y707</f>
        <v>0</v>
      </c>
      <c r="T704" s="31">
        <f>主动技能!Z707</f>
        <v>125</v>
      </c>
      <c r="U704" s="31">
        <f>主动技能!AB707</f>
        <v>276</v>
      </c>
      <c r="V704" s="31">
        <f>主动技能!AC707</f>
        <v>0</v>
      </c>
      <c r="W704" s="31">
        <f>主动技能!AD707</f>
        <v>0</v>
      </c>
      <c r="X704" s="31">
        <f>主动技能!AE707</f>
        <v>1</v>
      </c>
      <c r="Y704" s="31">
        <f>主动技能!AF707</f>
        <v>2</v>
      </c>
      <c r="Z704" s="31">
        <f>主动技能!AG707</f>
        <v>2</v>
      </c>
      <c r="AA704" s="31" t="str">
        <f>主动技能!AH707</f>
        <v>attackex</v>
      </c>
      <c r="AB704" s="31" t="str">
        <f>IF(主动技能!AI707="","")</f>
        <v/>
      </c>
      <c r="AC704" s="31">
        <f>主动技能!AJ707</f>
        <v>1</v>
      </c>
      <c r="AD704" s="31">
        <f>主动技能!BF707</f>
        <v>101203</v>
      </c>
      <c r="AE704" s="1">
        <f t="shared" si="10"/>
        <v>1</v>
      </c>
    </row>
    <row r="705" spans="1:31" s="31" customFormat="1" x14ac:dyDescent="0.15">
      <c r="A705" s="31">
        <f>主动技能!B708</f>
        <v>10120302</v>
      </c>
      <c r="B705" s="4" t="str">
        <f>主动技能!H708</f>
        <v>诅咒</v>
      </c>
      <c r="C705" s="4" t="str">
        <f>主动技能!I708</f>
        <v>对敌方全体攻击，造成125%攻击力（+305）点伤害。附带中毒.</v>
      </c>
      <c r="D705" s="4">
        <f>VLOOKUP(主动技能!J708,对应表!F:G,2,FALSE)</f>
        <v>1</v>
      </c>
      <c r="E705" s="4">
        <f>VLOOKUP(主动技能!K708,对应表!J:K,2,FALSE)</f>
        <v>1</v>
      </c>
      <c r="F705" s="4">
        <f>VLOOKUP(主动技能!L708,对应表!N:O,2,FALSE)</f>
        <v>9</v>
      </c>
      <c r="G705" s="4">
        <f>IF(主动技能!M708="必中",2,1)</f>
        <v>1</v>
      </c>
      <c r="H705" s="4">
        <f>主动技能!N708</f>
        <v>100</v>
      </c>
      <c r="I705" s="4">
        <f>主动技能!O708</f>
        <v>100</v>
      </c>
      <c r="J705" s="31" t="str">
        <f>主动技能!P708</f>
        <v>||eff_zuzhou|</v>
      </c>
      <c r="K705" s="31">
        <f>主动技能!Q708</f>
        <v>3</v>
      </c>
      <c r="L705" s="31">
        <f>主动技能!R708</f>
        <v>0</v>
      </c>
      <c r="M705" s="31">
        <f>主动技能!S708</f>
        <v>0</v>
      </c>
      <c r="N705" s="31" t="str">
        <f>IF(主动技能!T708="","",主动技能!T708)</f>
        <v>100005:100:2:0</v>
      </c>
      <c r="O705" s="31" t="str">
        <f>IF(主动技能!U708="","",主动技能!U708)</f>
        <v/>
      </c>
      <c r="P705" s="31" t="str">
        <f>IF(主动技能!V708="","",主动技能!V708)</f>
        <v>skill_24</v>
      </c>
      <c r="Q705" s="31" t="str">
        <f>IF(主动技能!W708="","")</f>
        <v/>
      </c>
      <c r="R705" s="31" t="str">
        <f>IF(主动技能!X708="","")</f>
        <v/>
      </c>
      <c r="S705" s="31">
        <f>主动技能!Y708</f>
        <v>0</v>
      </c>
      <c r="T705" s="31">
        <f>主动技能!Z708</f>
        <v>125</v>
      </c>
      <c r="U705" s="31">
        <f>主动技能!AB708</f>
        <v>305</v>
      </c>
      <c r="V705" s="31">
        <f>主动技能!AC708</f>
        <v>0</v>
      </c>
      <c r="W705" s="31">
        <f>主动技能!AD708</f>
        <v>0</v>
      </c>
      <c r="X705" s="31">
        <f>主动技能!AE708</f>
        <v>1</v>
      </c>
      <c r="Y705" s="31">
        <f>主动技能!AF708</f>
        <v>2</v>
      </c>
      <c r="Z705" s="31">
        <f>主动技能!AG708</f>
        <v>2</v>
      </c>
      <c r="AA705" s="31" t="str">
        <f>主动技能!AH708</f>
        <v>attackex</v>
      </c>
      <c r="AB705" s="31" t="str">
        <f>IF(主动技能!AI708="","")</f>
        <v/>
      </c>
      <c r="AC705" s="31">
        <f>主动技能!AJ708</f>
        <v>2</v>
      </c>
      <c r="AD705" s="31">
        <f>主动技能!BF708</f>
        <v>101203</v>
      </c>
      <c r="AE705" s="1">
        <f t="shared" si="10"/>
        <v>2</v>
      </c>
    </row>
    <row r="706" spans="1:31" s="31" customFormat="1" x14ac:dyDescent="0.15">
      <c r="A706" s="31">
        <f>主动技能!B709</f>
        <v>10120303</v>
      </c>
      <c r="B706" s="4" t="str">
        <f>主动技能!H709</f>
        <v>诅咒</v>
      </c>
      <c r="C706" s="4" t="str">
        <f>主动技能!I709</f>
        <v>对敌方全体攻击，造成125%攻击力（+404）点伤害。附带中毒.</v>
      </c>
      <c r="D706" s="4">
        <f>VLOOKUP(主动技能!J709,对应表!F:G,2,FALSE)</f>
        <v>1</v>
      </c>
      <c r="E706" s="4">
        <f>VLOOKUP(主动技能!K709,对应表!J:K,2,FALSE)</f>
        <v>1</v>
      </c>
      <c r="F706" s="4">
        <f>VLOOKUP(主动技能!L709,对应表!N:O,2,FALSE)</f>
        <v>9</v>
      </c>
      <c r="G706" s="4">
        <f>IF(主动技能!M709="必中",2,1)</f>
        <v>1</v>
      </c>
      <c r="H706" s="4">
        <f>主动技能!N709</f>
        <v>100</v>
      </c>
      <c r="I706" s="4">
        <f>主动技能!O709</f>
        <v>100</v>
      </c>
      <c r="J706" s="31" t="str">
        <f>主动技能!P709</f>
        <v>||eff_zuzhou|</v>
      </c>
      <c r="K706" s="31">
        <f>主动技能!Q709</f>
        <v>3</v>
      </c>
      <c r="L706" s="31">
        <f>主动技能!R709</f>
        <v>0</v>
      </c>
      <c r="M706" s="31">
        <f>主动技能!S709</f>
        <v>0</v>
      </c>
      <c r="N706" s="31" t="str">
        <f>IF(主动技能!T709="","",主动技能!T709)</f>
        <v>100005:100:2:0</v>
      </c>
      <c r="O706" s="31" t="str">
        <f>IF(主动技能!U709="","",主动技能!U709)</f>
        <v/>
      </c>
      <c r="P706" s="31" t="str">
        <f>IF(主动技能!V709="","",主动技能!V709)</f>
        <v>skill_24</v>
      </c>
      <c r="Q706" s="31" t="str">
        <f>IF(主动技能!W709="","")</f>
        <v/>
      </c>
      <c r="R706" s="31" t="str">
        <f>IF(主动技能!X709="","")</f>
        <v/>
      </c>
      <c r="S706" s="31">
        <f>主动技能!Y709</f>
        <v>0</v>
      </c>
      <c r="T706" s="31">
        <f>主动技能!Z709</f>
        <v>125</v>
      </c>
      <c r="U706" s="31">
        <f>主动技能!AB709</f>
        <v>404</v>
      </c>
      <c r="V706" s="31">
        <f>主动技能!AC709</f>
        <v>0</v>
      </c>
      <c r="W706" s="31">
        <f>主动技能!AD709</f>
        <v>0</v>
      </c>
      <c r="X706" s="31">
        <f>主动技能!AE709</f>
        <v>1</v>
      </c>
      <c r="Y706" s="31">
        <f>主动技能!AF709</f>
        <v>2</v>
      </c>
      <c r="Z706" s="31">
        <f>主动技能!AG709</f>
        <v>2</v>
      </c>
      <c r="AA706" s="31" t="str">
        <f>主动技能!AH709</f>
        <v>attackex</v>
      </c>
      <c r="AB706" s="31" t="str">
        <f>IF(主动技能!AI709="","")</f>
        <v/>
      </c>
      <c r="AC706" s="31">
        <f>主动技能!AJ709</f>
        <v>3</v>
      </c>
      <c r="AD706" s="31">
        <f>主动技能!BF709</f>
        <v>101203</v>
      </c>
      <c r="AE706" s="1">
        <f t="shared" si="10"/>
        <v>3</v>
      </c>
    </row>
    <row r="707" spans="1:31" s="31" customFormat="1" x14ac:dyDescent="0.15">
      <c r="A707" s="31">
        <f>主动技能!B710</f>
        <v>10120304</v>
      </c>
      <c r="B707" s="4" t="str">
        <f>主动技能!H710</f>
        <v>诅咒</v>
      </c>
      <c r="C707" s="4" t="str">
        <f>主动技能!I710</f>
        <v>对敌方全体攻击，造成125%攻击力（+623）点伤害。附带中毒.</v>
      </c>
      <c r="D707" s="4">
        <f>VLOOKUP(主动技能!J710,对应表!F:G,2,FALSE)</f>
        <v>1</v>
      </c>
      <c r="E707" s="4">
        <f>VLOOKUP(主动技能!K710,对应表!J:K,2,FALSE)</f>
        <v>1</v>
      </c>
      <c r="F707" s="4">
        <f>VLOOKUP(主动技能!L710,对应表!N:O,2,FALSE)</f>
        <v>9</v>
      </c>
      <c r="G707" s="4">
        <f>IF(主动技能!M710="必中",2,1)</f>
        <v>1</v>
      </c>
      <c r="H707" s="4">
        <f>主动技能!N710</f>
        <v>100</v>
      </c>
      <c r="I707" s="4">
        <f>主动技能!O710</f>
        <v>100</v>
      </c>
      <c r="J707" s="31" t="str">
        <f>主动技能!P710</f>
        <v>||eff_zuzhou|</v>
      </c>
      <c r="K707" s="31">
        <f>主动技能!Q710</f>
        <v>3</v>
      </c>
      <c r="L707" s="31">
        <f>主动技能!R710</f>
        <v>0</v>
      </c>
      <c r="M707" s="31">
        <f>主动技能!S710</f>
        <v>0</v>
      </c>
      <c r="N707" s="31" t="str">
        <f>IF(主动技能!T710="","",主动技能!T710)</f>
        <v>100005:100:2:0</v>
      </c>
      <c r="O707" s="31" t="str">
        <f>IF(主动技能!U710="","",主动技能!U710)</f>
        <v/>
      </c>
      <c r="P707" s="31" t="str">
        <f>IF(主动技能!V710="","",主动技能!V710)</f>
        <v>skill_24</v>
      </c>
      <c r="Q707" s="31" t="str">
        <f>IF(主动技能!W710="","")</f>
        <v/>
      </c>
      <c r="R707" s="31" t="str">
        <f>IF(主动技能!X710="","")</f>
        <v/>
      </c>
      <c r="S707" s="31">
        <f>主动技能!Y710</f>
        <v>0</v>
      </c>
      <c r="T707" s="31">
        <f>主动技能!Z710</f>
        <v>125</v>
      </c>
      <c r="U707" s="31">
        <f>主动技能!AB710</f>
        <v>623</v>
      </c>
      <c r="V707" s="31">
        <f>主动技能!AC710</f>
        <v>0</v>
      </c>
      <c r="W707" s="31">
        <f>主动技能!AD710</f>
        <v>0</v>
      </c>
      <c r="X707" s="31">
        <f>主动技能!AE710</f>
        <v>1</v>
      </c>
      <c r="Y707" s="31">
        <f>主动技能!AF710</f>
        <v>2</v>
      </c>
      <c r="Z707" s="31">
        <f>主动技能!AG710</f>
        <v>2</v>
      </c>
      <c r="AA707" s="31" t="str">
        <f>主动技能!AH710</f>
        <v>attackex</v>
      </c>
      <c r="AB707" s="31" t="str">
        <f>IF(主动技能!AI710="","")</f>
        <v/>
      </c>
      <c r="AC707" s="31">
        <f>主动技能!AJ710</f>
        <v>4</v>
      </c>
      <c r="AD707" s="31">
        <f>主动技能!BF710</f>
        <v>101203</v>
      </c>
      <c r="AE707" s="1">
        <f t="shared" si="10"/>
        <v>4</v>
      </c>
    </row>
    <row r="708" spans="1:31" s="31" customFormat="1" x14ac:dyDescent="0.15">
      <c r="A708" s="31">
        <f>主动技能!B711</f>
        <v>10120305</v>
      </c>
      <c r="B708" s="4" t="str">
        <f>主动技能!H711</f>
        <v>诅咒</v>
      </c>
      <c r="C708" s="4" t="str">
        <f>主动技能!I711</f>
        <v>对敌方全体攻击，造成125%攻击力（+933）点伤害。附带中毒.</v>
      </c>
      <c r="D708" s="4">
        <f>VLOOKUP(主动技能!J711,对应表!F:G,2,FALSE)</f>
        <v>1</v>
      </c>
      <c r="E708" s="4">
        <f>VLOOKUP(主动技能!K711,对应表!J:K,2,FALSE)</f>
        <v>1</v>
      </c>
      <c r="F708" s="4">
        <f>VLOOKUP(主动技能!L711,对应表!N:O,2,FALSE)</f>
        <v>9</v>
      </c>
      <c r="G708" s="4">
        <f>IF(主动技能!M711="必中",2,1)</f>
        <v>1</v>
      </c>
      <c r="H708" s="4">
        <f>主动技能!N711</f>
        <v>100</v>
      </c>
      <c r="I708" s="4">
        <f>主动技能!O711</f>
        <v>100</v>
      </c>
      <c r="J708" s="31" t="str">
        <f>主动技能!P711</f>
        <v>||eff_zuzhou|</v>
      </c>
      <c r="K708" s="31">
        <f>主动技能!Q711</f>
        <v>3</v>
      </c>
      <c r="L708" s="31">
        <f>主动技能!R711</f>
        <v>0</v>
      </c>
      <c r="M708" s="31">
        <f>主动技能!S711</f>
        <v>0</v>
      </c>
      <c r="N708" s="31" t="str">
        <f>IF(主动技能!T711="","",主动技能!T711)</f>
        <v>100005:100:2:0</v>
      </c>
      <c r="O708" s="31" t="str">
        <f>IF(主动技能!U711="","",主动技能!U711)</f>
        <v/>
      </c>
      <c r="P708" s="31" t="str">
        <f>IF(主动技能!V711="","",主动技能!V711)</f>
        <v>skill_24</v>
      </c>
      <c r="Q708" s="31" t="str">
        <f>IF(主动技能!W711="","")</f>
        <v/>
      </c>
      <c r="R708" s="31" t="str">
        <f>IF(主动技能!X711="","")</f>
        <v/>
      </c>
      <c r="S708" s="31">
        <f>主动技能!Y711</f>
        <v>0</v>
      </c>
      <c r="T708" s="31">
        <f>主动技能!Z711</f>
        <v>125</v>
      </c>
      <c r="U708" s="31">
        <f>主动技能!AB711</f>
        <v>933</v>
      </c>
      <c r="V708" s="31">
        <f>主动技能!AC711</f>
        <v>0</v>
      </c>
      <c r="W708" s="31">
        <f>主动技能!AD711</f>
        <v>0</v>
      </c>
      <c r="X708" s="31">
        <f>主动技能!AE711</f>
        <v>1</v>
      </c>
      <c r="Y708" s="31">
        <f>主动技能!AF711</f>
        <v>2</v>
      </c>
      <c r="Z708" s="31">
        <f>主动技能!AG711</f>
        <v>2</v>
      </c>
      <c r="AA708" s="31" t="str">
        <f>主动技能!AH711</f>
        <v>attackex</v>
      </c>
      <c r="AB708" s="31" t="str">
        <f>IF(主动技能!AI711="","")</f>
        <v/>
      </c>
      <c r="AC708" s="31">
        <f>主动技能!AJ711</f>
        <v>5</v>
      </c>
      <c r="AD708" s="31">
        <f>主动技能!BF711</f>
        <v>101203</v>
      </c>
      <c r="AE708" s="1">
        <f t="shared" si="10"/>
        <v>5</v>
      </c>
    </row>
    <row r="709" spans="1:31" s="31" customFormat="1" x14ac:dyDescent="0.15">
      <c r="A709" s="31">
        <f>主动技能!B712</f>
        <v>10120306</v>
      </c>
      <c r="B709" s="4" t="str">
        <f>主动技能!H712</f>
        <v>诅咒</v>
      </c>
      <c r="C709" s="4" t="str">
        <f>主动技能!I712</f>
        <v>对敌方全体攻击，造成125%攻击力（+1372）点伤害。附带中毒.</v>
      </c>
      <c r="D709" s="4">
        <f>VLOOKUP(主动技能!J712,对应表!F:G,2,FALSE)</f>
        <v>1</v>
      </c>
      <c r="E709" s="4">
        <f>VLOOKUP(主动技能!K712,对应表!J:K,2,FALSE)</f>
        <v>1</v>
      </c>
      <c r="F709" s="4">
        <f>VLOOKUP(主动技能!L712,对应表!N:O,2,FALSE)</f>
        <v>9</v>
      </c>
      <c r="G709" s="4">
        <f>IF(主动技能!M712="必中",2,1)</f>
        <v>1</v>
      </c>
      <c r="H709" s="4">
        <f>主动技能!N712</f>
        <v>100</v>
      </c>
      <c r="I709" s="4">
        <f>主动技能!O712</f>
        <v>100</v>
      </c>
      <c r="J709" s="31" t="str">
        <f>主动技能!P712</f>
        <v>||eff_zuzhou|</v>
      </c>
      <c r="K709" s="31">
        <f>主动技能!Q712</f>
        <v>3</v>
      </c>
      <c r="L709" s="31">
        <f>主动技能!R712</f>
        <v>0</v>
      </c>
      <c r="M709" s="31">
        <f>主动技能!S712</f>
        <v>0</v>
      </c>
      <c r="N709" s="31" t="str">
        <f>IF(主动技能!T712="","",主动技能!T712)</f>
        <v>100005:100:2:0</v>
      </c>
      <c r="O709" s="31" t="str">
        <f>IF(主动技能!U712="","",主动技能!U712)</f>
        <v/>
      </c>
      <c r="P709" s="31" t="str">
        <f>IF(主动技能!V712="","",主动技能!V712)</f>
        <v>skill_24</v>
      </c>
      <c r="Q709" s="31" t="str">
        <f>IF(主动技能!W712="","")</f>
        <v/>
      </c>
      <c r="R709" s="31" t="str">
        <f>IF(主动技能!X712="","")</f>
        <v/>
      </c>
      <c r="S709" s="31">
        <f>主动技能!Y712</f>
        <v>0</v>
      </c>
      <c r="T709" s="31">
        <f>主动技能!Z712</f>
        <v>125</v>
      </c>
      <c r="U709" s="31">
        <f>主动技能!AB712</f>
        <v>1372</v>
      </c>
      <c r="V709" s="31">
        <f>主动技能!AC712</f>
        <v>0</v>
      </c>
      <c r="W709" s="31">
        <f>主动技能!AD712</f>
        <v>0</v>
      </c>
      <c r="X709" s="31">
        <f>主动技能!AE712</f>
        <v>1</v>
      </c>
      <c r="Y709" s="31">
        <f>主动技能!AF712</f>
        <v>2</v>
      </c>
      <c r="Z709" s="31">
        <f>主动技能!AG712</f>
        <v>2</v>
      </c>
      <c r="AA709" s="31" t="str">
        <f>主动技能!AH712</f>
        <v>attackex</v>
      </c>
      <c r="AB709" s="31" t="str">
        <f>IF(主动技能!AI712="","")</f>
        <v/>
      </c>
      <c r="AC709" s="31">
        <f>主动技能!AJ712</f>
        <v>6</v>
      </c>
      <c r="AD709" s="31">
        <f>主动技能!BF712</f>
        <v>101203</v>
      </c>
      <c r="AE709" s="1">
        <f t="shared" ref="AE709:AE772" si="11">AC709</f>
        <v>6</v>
      </c>
    </row>
    <row r="710" spans="1:31" s="31" customFormat="1" x14ac:dyDescent="0.15">
      <c r="A710" s="31">
        <f>主动技能!B713</f>
        <v>10120307</v>
      </c>
      <c r="B710" s="4" t="str">
        <f>主动技能!H713</f>
        <v>诅咒</v>
      </c>
      <c r="C710" s="4" t="str">
        <f>主动技能!I713</f>
        <v>对敌方全体攻击，造成125%攻击力（+1994）点伤害。附带中毒.</v>
      </c>
      <c r="D710" s="4">
        <f>VLOOKUP(主动技能!J713,对应表!F:G,2,FALSE)</f>
        <v>1</v>
      </c>
      <c r="E710" s="4">
        <f>VLOOKUP(主动技能!K713,对应表!J:K,2,FALSE)</f>
        <v>1</v>
      </c>
      <c r="F710" s="4">
        <f>VLOOKUP(主动技能!L713,对应表!N:O,2,FALSE)</f>
        <v>9</v>
      </c>
      <c r="G710" s="4">
        <f>IF(主动技能!M713="必中",2,1)</f>
        <v>1</v>
      </c>
      <c r="H710" s="4">
        <f>主动技能!N713</f>
        <v>100</v>
      </c>
      <c r="I710" s="4">
        <f>主动技能!O713</f>
        <v>100</v>
      </c>
      <c r="J710" s="31" t="str">
        <f>主动技能!P713</f>
        <v>||eff_zuzhou|</v>
      </c>
      <c r="K710" s="31">
        <f>主动技能!Q713</f>
        <v>3</v>
      </c>
      <c r="L710" s="31">
        <f>主动技能!R713</f>
        <v>0</v>
      </c>
      <c r="M710" s="31">
        <f>主动技能!S713</f>
        <v>0</v>
      </c>
      <c r="N710" s="31" t="str">
        <f>IF(主动技能!T713="","",主动技能!T713)</f>
        <v>100005:100:2:0</v>
      </c>
      <c r="O710" s="31" t="str">
        <f>IF(主动技能!U713="","",主动技能!U713)</f>
        <v/>
      </c>
      <c r="P710" s="31" t="str">
        <f>IF(主动技能!V713="","",主动技能!V713)</f>
        <v>skill_24</v>
      </c>
      <c r="Q710" s="31" t="str">
        <f>IF(主动技能!W713="","")</f>
        <v/>
      </c>
      <c r="R710" s="31" t="str">
        <f>IF(主动技能!X713="","")</f>
        <v/>
      </c>
      <c r="S710" s="31">
        <f>主动技能!Y713</f>
        <v>0</v>
      </c>
      <c r="T710" s="31">
        <f>主动技能!Z713</f>
        <v>125</v>
      </c>
      <c r="U710" s="31">
        <f>主动技能!AB713</f>
        <v>1994</v>
      </c>
      <c r="V710" s="31">
        <f>主动技能!AC713</f>
        <v>0</v>
      </c>
      <c r="W710" s="31">
        <f>主动技能!AD713</f>
        <v>0</v>
      </c>
      <c r="X710" s="31">
        <f>主动技能!AE713</f>
        <v>1</v>
      </c>
      <c r="Y710" s="31">
        <f>主动技能!AF713</f>
        <v>2</v>
      </c>
      <c r="Z710" s="31">
        <f>主动技能!AG713</f>
        <v>2</v>
      </c>
      <c r="AA710" s="31" t="str">
        <f>主动技能!AH713</f>
        <v>attackex</v>
      </c>
      <c r="AB710" s="31" t="str">
        <f>IF(主动技能!AI713="","")</f>
        <v/>
      </c>
      <c r="AC710" s="31">
        <f>主动技能!AJ713</f>
        <v>7</v>
      </c>
      <c r="AD710" s="31">
        <f>主动技能!BF713</f>
        <v>101203</v>
      </c>
      <c r="AE710" s="1">
        <f t="shared" si="11"/>
        <v>7</v>
      </c>
    </row>
    <row r="711" spans="1:31" s="31" customFormat="1" x14ac:dyDescent="0.15">
      <c r="A711" s="31">
        <f>主动技能!B714</f>
        <v>10120308</v>
      </c>
      <c r="B711" s="4" t="str">
        <f>主动技能!H714</f>
        <v>诅咒</v>
      </c>
      <c r="C711" s="4" t="str">
        <f>主动技能!I714</f>
        <v>对敌方全体攻击，造成125%攻击力（+2874）点伤害。附带中毒.</v>
      </c>
      <c r="D711" s="4">
        <f>VLOOKUP(主动技能!J714,对应表!F:G,2,FALSE)</f>
        <v>1</v>
      </c>
      <c r="E711" s="4">
        <f>VLOOKUP(主动技能!K714,对应表!J:K,2,FALSE)</f>
        <v>1</v>
      </c>
      <c r="F711" s="4">
        <f>VLOOKUP(主动技能!L714,对应表!N:O,2,FALSE)</f>
        <v>9</v>
      </c>
      <c r="G711" s="4">
        <f>IF(主动技能!M714="必中",2,1)</f>
        <v>1</v>
      </c>
      <c r="H711" s="4">
        <f>主动技能!N714</f>
        <v>100</v>
      </c>
      <c r="I711" s="4">
        <f>主动技能!O714</f>
        <v>100</v>
      </c>
      <c r="J711" s="31" t="str">
        <f>主动技能!P714</f>
        <v>||eff_zuzhou|</v>
      </c>
      <c r="K711" s="31">
        <f>主动技能!Q714</f>
        <v>3</v>
      </c>
      <c r="L711" s="31">
        <f>主动技能!R714</f>
        <v>0</v>
      </c>
      <c r="M711" s="31">
        <f>主动技能!S714</f>
        <v>0</v>
      </c>
      <c r="N711" s="31" t="str">
        <f>IF(主动技能!T714="","",主动技能!T714)</f>
        <v>100005:100:2:0</v>
      </c>
      <c r="O711" s="31" t="str">
        <f>IF(主动技能!U714="","",主动技能!U714)</f>
        <v/>
      </c>
      <c r="P711" s="31" t="str">
        <f>IF(主动技能!V714="","",主动技能!V714)</f>
        <v>skill_24</v>
      </c>
      <c r="Q711" s="31" t="str">
        <f>IF(主动技能!W714="","")</f>
        <v/>
      </c>
      <c r="R711" s="31" t="str">
        <f>IF(主动技能!X714="","")</f>
        <v/>
      </c>
      <c r="S711" s="31">
        <f>主动技能!Y714</f>
        <v>0</v>
      </c>
      <c r="T711" s="31">
        <f>主动技能!Z714</f>
        <v>125</v>
      </c>
      <c r="U711" s="31">
        <f>主动技能!AB714</f>
        <v>2874</v>
      </c>
      <c r="V711" s="31">
        <f>主动技能!AC714</f>
        <v>0</v>
      </c>
      <c r="W711" s="31">
        <f>主动技能!AD714</f>
        <v>0</v>
      </c>
      <c r="X711" s="31">
        <f>主动技能!AE714</f>
        <v>1</v>
      </c>
      <c r="Y711" s="31">
        <f>主动技能!AF714</f>
        <v>2</v>
      </c>
      <c r="Z711" s="31">
        <f>主动技能!AG714</f>
        <v>2</v>
      </c>
      <c r="AA711" s="31" t="str">
        <f>主动技能!AH714</f>
        <v>attackex</v>
      </c>
      <c r="AB711" s="31" t="str">
        <f>IF(主动技能!AI714="","")</f>
        <v/>
      </c>
      <c r="AC711" s="31">
        <f>主动技能!AJ714</f>
        <v>8</v>
      </c>
      <c r="AD711" s="31">
        <f>主动技能!BF714</f>
        <v>101203</v>
      </c>
      <c r="AE711" s="1">
        <f t="shared" si="11"/>
        <v>8</v>
      </c>
    </row>
    <row r="712" spans="1:31" s="31" customFormat="1" x14ac:dyDescent="0.15">
      <c r="A712" s="31">
        <f>主动技能!B715</f>
        <v>10120309</v>
      </c>
      <c r="B712" s="4" t="str">
        <f>主动技能!H715</f>
        <v>诅咒</v>
      </c>
      <c r="C712" s="4" t="str">
        <f>主动技能!I715</f>
        <v>对敌方全体攻击，造成125%攻击力（+4120）点伤害。附带中毒.</v>
      </c>
      <c r="D712" s="4">
        <f>VLOOKUP(主动技能!J715,对应表!F:G,2,FALSE)</f>
        <v>1</v>
      </c>
      <c r="E712" s="4">
        <f>VLOOKUP(主动技能!K715,对应表!J:K,2,FALSE)</f>
        <v>1</v>
      </c>
      <c r="F712" s="4">
        <f>VLOOKUP(主动技能!L715,对应表!N:O,2,FALSE)</f>
        <v>9</v>
      </c>
      <c r="G712" s="4">
        <f>IF(主动技能!M715="必中",2,1)</f>
        <v>1</v>
      </c>
      <c r="H712" s="4">
        <f>主动技能!N715</f>
        <v>100</v>
      </c>
      <c r="I712" s="4">
        <f>主动技能!O715</f>
        <v>100</v>
      </c>
      <c r="J712" s="31" t="str">
        <f>主动技能!P715</f>
        <v>||eff_zuzhou|</v>
      </c>
      <c r="K712" s="31">
        <f>主动技能!Q715</f>
        <v>3</v>
      </c>
      <c r="L712" s="31">
        <f>主动技能!R715</f>
        <v>0</v>
      </c>
      <c r="M712" s="31">
        <f>主动技能!S715</f>
        <v>0</v>
      </c>
      <c r="N712" s="31" t="str">
        <f>IF(主动技能!T715="","",主动技能!T715)</f>
        <v>100005:100:2:0</v>
      </c>
      <c r="O712" s="31" t="str">
        <f>IF(主动技能!U715="","",主动技能!U715)</f>
        <v/>
      </c>
      <c r="P712" s="31" t="str">
        <f>IF(主动技能!V715="","",主动技能!V715)</f>
        <v>skill_24</v>
      </c>
      <c r="Q712" s="31" t="str">
        <f>IF(主动技能!W715="","")</f>
        <v/>
      </c>
      <c r="R712" s="31" t="str">
        <f>IF(主动技能!X715="","")</f>
        <v/>
      </c>
      <c r="S712" s="31">
        <f>主动技能!Y715</f>
        <v>0</v>
      </c>
      <c r="T712" s="31">
        <f>主动技能!Z715</f>
        <v>125</v>
      </c>
      <c r="U712" s="31">
        <f>主动技能!AB715</f>
        <v>4120</v>
      </c>
      <c r="V712" s="31">
        <f>主动技能!AC715</f>
        <v>0</v>
      </c>
      <c r="W712" s="31">
        <f>主动技能!AD715</f>
        <v>0</v>
      </c>
      <c r="X712" s="31">
        <f>主动技能!AE715</f>
        <v>1</v>
      </c>
      <c r="Y712" s="31">
        <f>主动技能!AF715</f>
        <v>2</v>
      </c>
      <c r="Z712" s="31">
        <f>主动技能!AG715</f>
        <v>2</v>
      </c>
      <c r="AA712" s="31" t="str">
        <f>主动技能!AH715</f>
        <v>attackex</v>
      </c>
      <c r="AB712" s="31" t="str">
        <f>IF(主动技能!AI715="","")</f>
        <v/>
      </c>
      <c r="AC712" s="31">
        <f>主动技能!AJ715</f>
        <v>9</v>
      </c>
      <c r="AD712" s="31">
        <f>主动技能!BF715</f>
        <v>101203</v>
      </c>
      <c r="AE712" s="1">
        <f t="shared" si="11"/>
        <v>9</v>
      </c>
    </row>
    <row r="713" spans="1:31" s="31" customFormat="1" x14ac:dyDescent="0.15">
      <c r="A713" s="31">
        <f>主动技能!B716</f>
        <v>10120310</v>
      </c>
      <c r="B713" s="4" t="str">
        <f>主动技能!H716</f>
        <v>诅咒</v>
      </c>
      <c r="C713" s="4" t="str">
        <f>主动技能!I716</f>
        <v>对敌方全体攻击，造成125%攻击力（+5883）点伤害。附带中毒.</v>
      </c>
      <c r="D713" s="4">
        <f>VLOOKUP(主动技能!J716,对应表!F:G,2,FALSE)</f>
        <v>1</v>
      </c>
      <c r="E713" s="4">
        <f>VLOOKUP(主动技能!K716,对应表!J:K,2,FALSE)</f>
        <v>1</v>
      </c>
      <c r="F713" s="4">
        <f>VLOOKUP(主动技能!L716,对应表!N:O,2,FALSE)</f>
        <v>9</v>
      </c>
      <c r="G713" s="4">
        <f>IF(主动技能!M716="必中",2,1)</f>
        <v>1</v>
      </c>
      <c r="H713" s="4">
        <f>主动技能!N716</f>
        <v>100</v>
      </c>
      <c r="I713" s="4">
        <f>主动技能!O716</f>
        <v>100</v>
      </c>
      <c r="J713" s="31" t="str">
        <f>主动技能!P716</f>
        <v>||eff_zuzhou|</v>
      </c>
      <c r="K713" s="31">
        <f>主动技能!Q716</f>
        <v>3</v>
      </c>
      <c r="L713" s="31">
        <f>主动技能!R716</f>
        <v>0</v>
      </c>
      <c r="M713" s="31">
        <f>主动技能!S716</f>
        <v>0</v>
      </c>
      <c r="N713" s="31" t="str">
        <f>IF(主动技能!T716="","",主动技能!T716)</f>
        <v>100005:100:2:0</v>
      </c>
      <c r="O713" s="31" t="str">
        <f>IF(主动技能!U716="","",主动技能!U716)</f>
        <v/>
      </c>
      <c r="P713" s="31" t="str">
        <f>IF(主动技能!V716="","",主动技能!V716)</f>
        <v>skill_24</v>
      </c>
      <c r="Q713" s="31" t="str">
        <f>IF(主动技能!W716="","")</f>
        <v/>
      </c>
      <c r="R713" s="31" t="str">
        <f>IF(主动技能!X716="","")</f>
        <v/>
      </c>
      <c r="S713" s="31">
        <f>主动技能!Y716</f>
        <v>0</v>
      </c>
      <c r="T713" s="31">
        <f>主动技能!Z716</f>
        <v>125</v>
      </c>
      <c r="U713" s="31">
        <f>主动技能!AB716</f>
        <v>5883</v>
      </c>
      <c r="V713" s="31">
        <f>主动技能!AC716</f>
        <v>0</v>
      </c>
      <c r="W713" s="31">
        <f>主动技能!AD716</f>
        <v>0</v>
      </c>
      <c r="X713" s="31">
        <f>主动技能!AE716</f>
        <v>1</v>
      </c>
      <c r="Y713" s="31">
        <f>主动技能!AF716</f>
        <v>2</v>
      </c>
      <c r="Z713" s="31">
        <f>主动技能!AG716</f>
        <v>2</v>
      </c>
      <c r="AA713" s="31" t="str">
        <f>主动技能!AH716</f>
        <v>attackex</v>
      </c>
      <c r="AB713" s="31" t="str">
        <f>IF(主动技能!AI716="","")</f>
        <v/>
      </c>
      <c r="AC713" s="31">
        <f>主动技能!AJ716</f>
        <v>10</v>
      </c>
      <c r="AD713" s="31">
        <f>主动技能!BF716</f>
        <v>101203</v>
      </c>
      <c r="AE713" s="1">
        <f t="shared" si="11"/>
        <v>10</v>
      </c>
    </row>
    <row r="714" spans="1:31" s="31" customFormat="1" x14ac:dyDescent="0.15">
      <c r="A714" s="31">
        <f>主动技能!B717</f>
        <v>10120311</v>
      </c>
      <c r="B714" s="4" t="str">
        <f>主动技能!H717</f>
        <v>诅咒</v>
      </c>
      <c r="C714" s="4" t="str">
        <f>主动技能!I717</f>
        <v>对敌方全体攻击，造成125%攻击力（+8380）点伤害。附带中毒.</v>
      </c>
      <c r="D714" s="4">
        <f>VLOOKUP(主动技能!J717,对应表!F:G,2,FALSE)</f>
        <v>1</v>
      </c>
      <c r="E714" s="4">
        <f>VLOOKUP(主动技能!K717,对应表!J:K,2,FALSE)</f>
        <v>1</v>
      </c>
      <c r="F714" s="4">
        <f>VLOOKUP(主动技能!L717,对应表!N:O,2,FALSE)</f>
        <v>9</v>
      </c>
      <c r="G714" s="4">
        <f>IF(主动技能!M717="必中",2,1)</f>
        <v>1</v>
      </c>
      <c r="H714" s="4">
        <f>主动技能!N717</f>
        <v>100</v>
      </c>
      <c r="I714" s="4">
        <f>主动技能!O717</f>
        <v>100</v>
      </c>
      <c r="J714" s="31" t="str">
        <f>主动技能!P717</f>
        <v>||eff_zuzhou|</v>
      </c>
      <c r="K714" s="31">
        <f>主动技能!Q717</f>
        <v>3</v>
      </c>
      <c r="L714" s="31">
        <f>主动技能!R717</f>
        <v>0</v>
      </c>
      <c r="M714" s="31">
        <f>主动技能!S717</f>
        <v>0</v>
      </c>
      <c r="N714" s="31" t="str">
        <f>IF(主动技能!T717="","",主动技能!T717)</f>
        <v>100005:100:2:0</v>
      </c>
      <c r="O714" s="31" t="str">
        <f>IF(主动技能!U717="","",主动技能!U717)</f>
        <v/>
      </c>
      <c r="P714" s="31" t="str">
        <f>IF(主动技能!V717="","",主动技能!V717)</f>
        <v>skill_24</v>
      </c>
      <c r="Q714" s="31" t="str">
        <f>IF(主动技能!W717="","")</f>
        <v/>
      </c>
      <c r="R714" s="31" t="str">
        <f>IF(主动技能!X717="","")</f>
        <v/>
      </c>
      <c r="S714" s="31">
        <f>主动技能!Y717</f>
        <v>0</v>
      </c>
      <c r="T714" s="31">
        <f>主动技能!Z717</f>
        <v>125</v>
      </c>
      <c r="U714" s="31">
        <f>主动技能!AB717</f>
        <v>8380</v>
      </c>
      <c r="V714" s="31">
        <f>主动技能!AC717</f>
        <v>0</v>
      </c>
      <c r="W714" s="31">
        <f>主动技能!AD717</f>
        <v>0</v>
      </c>
      <c r="X714" s="31">
        <f>主动技能!AE717</f>
        <v>1</v>
      </c>
      <c r="Y714" s="31">
        <f>主动技能!AF717</f>
        <v>2</v>
      </c>
      <c r="Z714" s="31">
        <f>主动技能!AG717</f>
        <v>2</v>
      </c>
      <c r="AA714" s="31" t="str">
        <f>主动技能!AH717</f>
        <v>attackex</v>
      </c>
      <c r="AB714" s="31" t="str">
        <f>IF(主动技能!AI717="","")</f>
        <v/>
      </c>
      <c r="AC714" s="31">
        <f>主动技能!AJ717</f>
        <v>11</v>
      </c>
      <c r="AD714" s="31">
        <f>主动技能!BF717</f>
        <v>101203</v>
      </c>
      <c r="AE714" s="1">
        <f t="shared" si="11"/>
        <v>11</v>
      </c>
    </row>
    <row r="715" spans="1:31" s="31" customFormat="1" x14ac:dyDescent="0.15">
      <c r="A715" s="31">
        <f>主动技能!B718</f>
        <v>10120312</v>
      </c>
      <c r="B715" s="4" t="str">
        <f>主动技能!H718</f>
        <v>诅咒</v>
      </c>
      <c r="C715" s="4" t="str">
        <f>主动技能!I718</f>
        <v>对敌方全体攻击，造成125%攻击力（+11915）点伤害。附带中毒.</v>
      </c>
      <c r="D715" s="4">
        <f>VLOOKUP(主动技能!J718,对应表!F:G,2,FALSE)</f>
        <v>1</v>
      </c>
      <c r="E715" s="4">
        <f>VLOOKUP(主动技能!K718,对应表!J:K,2,FALSE)</f>
        <v>1</v>
      </c>
      <c r="F715" s="4">
        <f>VLOOKUP(主动技能!L718,对应表!N:O,2,FALSE)</f>
        <v>9</v>
      </c>
      <c r="G715" s="4">
        <f>IF(主动技能!M718="必中",2,1)</f>
        <v>1</v>
      </c>
      <c r="H715" s="4">
        <f>主动技能!N718</f>
        <v>100</v>
      </c>
      <c r="I715" s="4">
        <f>主动技能!O718</f>
        <v>100</v>
      </c>
      <c r="J715" s="31" t="str">
        <f>主动技能!P718</f>
        <v>||eff_zuzhou|</v>
      </c>
      <c r="K715" s="31">
        <f>主动技能!Q718</f>
        <v>3</v>
      </c>
      <c r="L715" s="31">
        <f>主动技能!R718</f>
        <v>0</v>
      </c>
      <c r="M715" s="31">
        <f>主动技能!S718</f>
        <v>0</v>
      </c>
      <c r="N715" s="31" t="str">
        <f>IF(主动技能!T718="","",主动技能!T718)</f>
        <v>100005:100:2:0</v>
      </c>
      <c r="O715" s="31" t="str">
        <f>IF(主动技能!U718="","",主动技能!U718)</f>
        <v/>
      </c>
      <c r="P715" s="31" t="str">
        <f>IF(主动技能!V718="","",主动技能!V718)</f>
        <v>skill_24</v>
      </c>
      <c r="Q715" s="31" t="str">
        <f>IF(主动技能!W718="","")</f>
        <v/>
      </c>
      <c r="R715" s="31" t="str">
        <f>IF(主动技能!X718="","")</f>
        <v/>
      </c>
      <c r="S715" s="31">
        <f>主动技能!Y718</f>
        <v>0</v>
      </c>
      <c r="T715" s="31">
        <f>主动技能!Z718</f>
        <v>125</v>
      </c>
      <c r="U715" s="31">
        <f>主动技能!AB718</f>
        <v>11915</v>
      </c>
      <c r="V715" s="31">
        <f>主动技能!AC718</f>
        <v>0</v>
      </c>
      <c r="W715" s="31">
        <f>主动技能!AD718</f>
        <v>0</v>
      </c>
      <c r="X715" s="31">
        <f>主动技能!AE718</f>
        <v>1</v>
      </c>
      <c r="Y715" s="31">
        <f>主动技能!AF718</f>
        <v>2</v>
      </c>
      <c r="Z715" s="31">
        <f>主动技能!AG718</f>
        <v>2</v>
      </c>
      <c r="AA715" s="31" t="str">
        <f>主动技能!AH718</f>
        <v>attackex</v>
      </c>
      <c r="AB715" s="31" t="str">
        <f>IF(主动技能!AI718="","")</f>
        <v/>
      </c>
      <c r="AC715" s="31">
        <f>主动技能!AJ718</f>
        <v>12</v>
      </c>
      <c r="AD715" s="31">
        <f>主动技能!BF718</f>
        <v>101203</v>
      </c>
      <c r="AE715" s="1">
        <f t="shared" si="11"/>
        <v>12</v>
      </c>
    </row>
    <row r="716" spans="1:31" s="31" customFormat="1" x14ac:dyDescent="0.15">
      <c r="A716" s="31">
        <f>主动技能!B719</f>
        <v>10120313</v>
      </c>
      <c r="B716" s="4" t="str">
        <f>主动技能!H719</f>
        <v>诅咒</v>
      </c>
      <c r="C716" s="4" t="str">
        <f>主动技能!I719</f>
        <v>对敌方全体攻击，造成125%攻击力（+16919）点伤害。附带中毒.</v>
      </c>
      <c r="D716" s="4">
        <f>VLOOKUP(主动技能!J719,对应表!F:G,2,FALSE)</f>
        <v>1</v>
      </c>
      <c r="E716" s="4">
        <f>VLOOKUP(主动技能!K719,对应表!J:K,2,FALSE)</f>
        <v>1</v>
      </c>
      <c r="F716" s="4">
        <f>VLOOKUP(主动技能!L719,对应表!N:O,2,FALSE)</f>
        <v>9</v>
      </c>
      <c r="G716" s="4">
        <f>IF(主动技能!M719="必中",2,1)</f>
        <v>1</v>
      </c>
      <c r="H716" s="4">
        <f>主动技能!N719</f>
        <v>100</v>
      </c>
      <c r="I716" s="4">
        <f>主动技能!O719</f>
        <v>100</v>
      </c>
      <c r="J716" s="31" t="str">
        <f>主动技能!P719</f>
        <v>||eff_zuzhou|</v>
      </c>
      <c r="K716" s="31">
        <f>主动技能!Q719</f>
        <v>3</v>
      </c>
      <c r="L716" s="31">
        <f>主动技能!R719</f>
        <v>0</v>
      </c>
      <c r="M716" s="31">
        <f>主动技能!S719</f>
        <v>0</v>
      </c>
      <c r="N716" s="31" t="str">
        <f>IF(主动技能!T719="","",主动技能!T719)</f>
        <v>100005:100:2:0</v>
      </c>
      <c r="O716" s="31" t="str">
        <f>IF(主动技能!U719="","",主动技能!U719)</f>
        <v/>
      </c>
      <c r="P716" s="31" t="str">
        <f>IF(主动技能!V719="","",主动技能!V719)</f>
        <v>skill_24</v>
      </c>
      <c r="Q716" s="31" t="str">
        <f>IF(主动技能!W719="","")</f>
        <v/>
      </c>
      <c r="R716" s="31" t="str">
        <f>IF(主动技能!X719="","")</f>
        <v/>
      </c>
      <c r="S716" s="31">
        <f>主动技能!Y719</f>
        <v>0</v>
      </c>
      <c r="T716" s="31">
        <f>主动技能!Z719</f>
        <v>125</v>
      </c>
      <c r="U716" s="31">
        <f>主动技能!AB719</f>
        <v>16919</v>
      </c>
      <c r="V716" s="31">
        <f>主动技能!AC719</f>
        <v>0</v>
      </c>
      <c r="W716" s="31">
        <f>主动技能!AD719</f>
        <v>0</v>
      </c>
      <c r="X716" s="31">
        <f>主动技能!AE719</f>
        <v>1</v>
      </c>
      <c r="Y716" s="31">
        <f>主动技能!AF719</f>
        <v>2</v>
      </c>
      <c r="Z716" s="31">
        <f>主动技能!AG719</f>
        <v>2</v>
      </c>
      <c r="AA716" s="31" t="str">
        <f>主动技能!AH719</f>
        <v>attackex</v>
      </c>
      <c r="AB716" s="31" t="str">
        <f>IF(主动技能!AI719="","")</f>
        <v/>
      </c>
      <c r="AC716" s="31">
        <f>主动技能!AJ719</f>
        <v>13</v>
      </c>
      <c r="AD716" s="31">
        <f>主动技能!BF719</f>
        <v>101203</v>
      </c>
      <c r="AE716" s="1">
        <f t="shared" si="11"/>
        <v>13</v>
      </c>
    </row>
    <row r="717" spans="1:31" s="31" customFormat="1" x14ac:dyDescent="0.15">
      <c r="A717" s="31">
        <f>主动技能!B720</f>
        <v>10120314</v>
      </c>
      <c r="B717" s="4" t="str">
        <f>主动技能!H720</f>
        <v>诅咒</v>
      </c>
      <c r="C717" s="4" t="str">
        <f>主动技能!I720</f>
        <v>对敌方全体攻击，造成125%攻击力（+24004）点伤害。附带中毒.</v>
      </c>
      <c r="D717" s="4">
        <f>VLOOKUP(主动技能!J720,对应表!F:G,2,FALSE)</f>
        <v>1</v>
      </c>
      <c r="E717" s="4">
        <f>VLOOKUP(主动技能!K720,对应表!J:K,2,FALSE)</f>
        <v>1</v>
      </c>
      <c r="F717" s="4">
        <f>VLOOKUP(主动技能!L720,对应表!N:O,2,FALSE)</f>
        <v>9</v>
      </c>
      <c r="G717" s="4">
        <f>IF(主动技能!M720="必中",2,1)</f>
        <v>1</v>
      </c>
      <c r="H717" s="4">
        <f>主动技能!N720</f>
        <v>100</v>
      </c>
      <c r="I717" s="4">
        <f>主动技能!O720</f>
        <v>100</v>
      </c>
      <c r="J717" s="31" t="str">
        <f>主动技能!P720</f>
        <v>||eff_zuzhou|</v>
      </c>
      <c r="K717" s="31">
        <f>主动技能!Q720</f>
        <v>3</v>
      </c>
      <c r="L717" s="31">
        <f>主动技能!R720</f>
        <v>0</v>
      </c>
      <c r="M717" s="31">
        <f>主动技能!S720</f>
        <v>0</v>
      </c>
      <c r="N717" s="31" t="str">
        <f>IF(主动技能!T720="","",主动技能!T720)</f>
        <v>100005:100:2:0</v>
      </c>
      <c r="O717" s="31" t="str">
        <f>IF(主动技能!U720="","",主动技能!U720)</f>
        <v/>
      </c>
      <c r="P717" s="31" t="str">
        <f>IF(主动技能!V720="","",主动技能!V720)</f>
        <v>skill_24</v>
      </c>
      <c r="Q717" s="31" t="str">
        <f>IF(主动技能!W720="","")</f>
        <v/>
      </c>
      <c r="R717" s="31" t="str">
        <f>IF(主动技能!X720="","")</f>
        <v/>
      </c>
      <c r="S717" s="31">
        <f>主动技能!Y720</f>
        <v>0</v>
      </c>
      <c r="T717" s="31">
        <f>主动技能!Z720</f>
        <v>125</v>
      </c>
      <c r="U717" s="31">
        <f>主动技能!AB720</f>
        <v>24004</v>
      </c>
      <c r="V717" s="31">
        <f>主动技能!AC720</f>
        <v>0</v>
      </c>
      <c r="W717" s="31">
        <f>主动技能!AD720</f>
        <v>0</v>
      </c>
      <c r="X717" s="31">
        <f>主动技能!AE720</f>
        <v>1</v>
      </c>
      <c r="Y717" s="31">
        <f>主动技能!AF720</f>
        <v>2</v>
      </c>
      <c r="Z717" s="31">
        <f>主动技能!AG720</f>
        <v>2</v>
      </c>
      <c r="AA717" s="31" t="str">
        <f>主动技能!AH720</f>
        <v>attackex</v>
      </c>
      <c r="AB717" s="31" t="str">
        <f>IF(主动技能!AI720="","")</f>
        <v/>
      </c>
      <c r="AC717" s="31">
        <f>主动技能!AJ720</f>
        <v>14</v>
      </c>
      <c r="AD717" s="31">
        <f>主动技能!BF720</f>
        <v>101203</v>
      </c>
      <c r="AE717" s="1">
        <f t="shared" si="11"/>
        <v>14</v>
      </c>
    </row>
    <row r="718" spans="1:31" s="31" customFormat="1" x14ac:dyDescent="0.15">
      <c r="A718" s="31">
        <f>主动技能!B721</f>
        <v>10120315</v>
      </c>
      <c r="B718" s="4" t="str">
        <f>主动技能!H721</f>
        <v>诅咒</v>
      </c>
      <c r="C718" s="4" t="str">
        <f>主动技能!I721</f>
        <v>对敌方全体攻击，造成125%攻击力（+34033）点伤害。附带中毒.</v>
      </c>
      <c r="D718" s="4">
        <f>VLOOKUP(主动技能!J721,对应表!F:G,2,FALSE)</f>
        <v>1</v>
      </c>
      <c r="E718" s="4">
        <f>VLOOKUP(主动技能!K721,对应表!J:K,2,FALSE)</f>
        <v>1</v>
      </c>
      <c r="F718" s="4">
        <f>VLOOKUP(主动技能!L721,对应表!N:O,2,FALSE)</f>
        <v>9</v>
      </c>
      <c r="G718" s="4">
        <f>IF(主动技能!M721="必中",2,1)</f>
        <v>1</v>
      </c>
      <c r="H718" s="4">
        <f>主动技能!N721</f>
        <v>100</v>
      </c>
      <c r="I718" s="4">
        <f>主动技能!O721</f>
        <v>100</v>
      </c>
      <c r="J718" s="31" t="str">
        <f>主动技能!P721</f>
        <v>||eff_zuzhou|</v>
      </c>
      <c r="K718" s="31">
        <f>主动技能!Q721</f>
        <v>3</v>
      </c>
      <c r="L718" s="31">
        <f>主动技能!R721</f>
        <v>0</v>
      </c>
      <c r="M718" s="31">
        <f>主动技能!S721</f>
        <v>0</v>
      </c>
      <c r="N718" s="31" t="str">
        <f>IF(主动技能!T721="","",主动技能!T721)</f>
        <v>100005:100:2:0</v>
      </c>
      <c r="O718" s="31" t="str">
        <f>IF(主动技能!U721="","",主动技能!U721)</f>
        <v/>
      </c>
      <c r="P718" s="31" t="str">
        <f>IF(主动技能!V721="","",主动技能!V721)</f>
        <v>skill_24</v>
      </c>
      <c r="Q718" s="31" t="str">
        <f>IF(主动技能!W721="","")</f>
        <v/>
      </c>
      <c r="R718" s="31" t="str">
        <f>IF(主动技能!X721="","")</f>
        <v/>
      </c>
      <c r="S718" s="31">
        <f>主动技能!Y721</f>
        <v>0</v>
      </c>
      <c r="T718" s="31">
        <f>主动技能!Z721</f>
        <v>125</v>
      </c>
      <c r="U718" s="31">
        <f>主动技能!AB721</f>
        <v>34033</v>
      </c>
      <c r="V718" s="31">
        <f>主动技能!AC721</f>
        <v>0</v>
      </c>
      <c r="W718" s="31">
        <f>主动技能!AD721</f>
        <v>0</v>
      </c>
      <c r="X718" s="31">
        <f>主动技能!AE721</f>
        <v>1</v>
      </c>
      <c r="Y718" s="31">
        <f>主动技能!AF721</f>
        <v>2</v>
      </c>
      <c r="Z718" s="31">
        <f>主动技能!AG721</f>
        <v>2</v>
      </c>
      <c r="AA718" s="31" t="str">
        <f>主动技能!AH721</f>
        <v>attackex</v>
      </c>
      <c r="AB718" s="31" t="str">
        <f>IF(主动技能!AI721="","")</f>
        <v/>
      </c>
      <c r="AC718" s="31">
        <f>主动技能!AJ721</f>
        <v>15</v>
      </c>
      <c r="AD718" s="31">
        <f>主动技能!BF721</f>
        <v>101203</v>
      </c>
      <c r="AE718" s="1">
        <f t="shared" si="11"/>
        <v>15</v>
      </c>
    </row>
    <row r="719" spans="1:31" s="31" customFormat="1" x14ac:dyDescent="0.15">
      <c r="A719" s="31">
        <f>主动技能!B722</f>
        <v>10120316</v>
      </c>
      <c r="B719" s="4" t="str">
        <f>主动技能!H722</f>
        <v>诅咒</v>
      </c>
      <c r="C719" s="4" t="str">
        <f>主动技能!I722</f>
        <v>对敌方全体攻击，造成125%攻击力（+48232）点伤害。附带中毒.</v>
      </c>
      <c r="D719" s="4">
        <f>VLOOKUP(主动技能!J722,对应表!F:G,2,FALSE)</f>
        <v>1</v>
      </c>
      <c r="E719" s="4">
        <f>VLOOKUP(主动技能!K722,对应表!J:K,2,FALSE)</f>
        <v>1</v>
      </c>
      <c r="F719" s="4">
        <f>VLOOKUP(主动技能!L722,对应表!N:O,2,FALSE)</f>
        <v>9</v>
      </c>
      <c r="G719" s="4">
        <f>IF(主动技能!M722="必中",2,1)</f>
        <v>1</v>
      </c>
      <c r="H719" s="4">
        <f>主动技能!N722</f>
        <v>100</v>
      </c>
      <c r="I719" s="4">
        <f>主动技能!O722</f>
        <v>100</v>
      </c>
      <c r="J719" s="31" t="str">
        <f>主动技能!P722</f>
        <v>||eff_zuzhou|</v>
      </c>
      <c r="K719" s="31">
        <f>主动技能!Q722</f>
        <v>3</v>
      </c>
      <c r="L719" s="31">
        <f>主动技能!R722</f>
        <v>0</v>
      </c>
      <c r="M719" s="31">
        <f>主动技能!S722</f>
        <v>0</v>
      </c>
      <c r="N719" s="31" t="str">
        <f>IF(主动技能!T722="","",主动技能!T722)</f>
        <v>100005:100:2:0</v>
      </c>
      <c r="O719" s="31" t="str">
        <f>IF(主动技能!U722="","",主动技能!U722)</f>
        <v/>
      </c>
      <c r="P719" s="31" t="str">
        <f>IF(主动技能!V722="","",主动技能!V722)</f>
        <v>skill_24</v>
      </c>
      <c r="Q719" s="31" t="str">
        <f>IF(主动技能!W722="","")</f>
        <v/>
      </c>
      <c r="R719" s="31" t="str">
        <f>IF(主动技能!X722="","")</f>
        <v/>
      </c>
      <c r="S719" s="31">
        <f>主动技能!Y722</f>
        <v>0</v>
      </c>
      <c r="T719" s="31">
        <f>主动技能!Z722</f>
        <v>125</v>
      </c>
      <c r="U719" s="31">
        <f>主动技能!AB722</f>
        <v>48232</v>
      </c>
      <c r="V719" s="31">
        <f>主动技能!AC722</f>
        <v>0</v>
      </c>
      <c r="W719" s="31">
        <f>主动技能!AD722</f>
        <v>0</v>
      </c>
      <c r="X719" s="31">
        <f>主动技能!AE722</f>
        <v>1</v>
      </c>
      <c r="Y719" s="31">
        <f>主动技能!AF722</f>
        <v>2</v>
      </c>
      <c r="Z719" s="31">
        <f>主动技能!AG722</f>
        <v>2</v>
      </c>
      <c r="AA719" s="31" t="str">
        <f>主动技能!AH722</f>
        <v>attackex</v>
      </c>
      <c r="AB719" s="31" t="str">
        <f>IF(主动技能!AI722="","")</f>
        <v/>
      </c>
      <c r="AC719" s="31">
        <f>主动技能!AJ722</f>
        <v>16</v>
      </c>
      <c r="AD719" s="31">
        <f>主动技能!BF722</f>
        <v>101203</v>
      </c>
      <c r="AE719" s="1">
        <f t="shared" si="11"/>
        <v>16</v>
      </c>
    </row>
    <row r="720" spans="1:31" s="31" customFormat="1" x14ac:dyDescent="0.15">
      <c r="A720" s="31">
        <f>主动技能!B723</f>
        <v>10120317</v>
      </c>
      <c r="B720" s="4" t="str">
        <f>主动技能!H723</f>
        <v>诅咒</v>
      </c>
      <c r="C720" s="4" t="str">
        <f>主动技能!I723</f>
        <v>对敌方全体攻击，造成125%攻击力（+68333）点伤害。附带中毒.</v>
      </c>
      <c r="D720" s="4">
        <f>VLOOKUP(主动技能!J723,对应表!F:G,2,FALSE)</f>
        <v>1</v>
      </c>
      <c r="E720" s="4">
        <f>VLOOKUP(主动技能!K723,对应表!J:K,2,FALSE)</f>
        <v>1</v>
      </c>
      <c r="F720" s="4">
        <f>VLOOKUP(主动技能!L723,对应表!N:O,2,FALSE)</f>
        <v>9</v>
      </c>
      <c r="G720" s="4">
        <f>IF(主动技能!M723="必中",2,1)</f>
        <v>1</v>
      </c>
      <c r="H720" s="4">
        <f>主动技能!N723</f>
        <v>100</v>
      </c>
      <c r="I720" s="4">
        <f>主动技能!O723</f>
        <v>100</v>
      </c>
      <c r="J720" s="31" t="str">
        <f>主动技能!P723</f>
        <v>||eff_zuzhou|</v>
      </c>
      <c r="K720" s="31">
        <f>主动技能!Q723</f>
        <v>3</v>
      </c>
      <c r="L720" s="31">
        <f>主动技能!R723</f>
        <v>0</v>
      </c>
      <c r="M720" s="31">
        <f>主动技能!S723</f>
        <v>0</v>
      </c>
      <c r="N720" s="31" t="str">
        <f>IF(主动技能!T723="","",主动技能!T723)</f>
        <v>100005:100:2:0</v>
      </c>
      <c r="O720" s="31" t="str">
        <f>IF(主动技能!U723="","",主动技能!U723)</f>
        <v/>
      </c>
      <c r="P720" s="31" t="str">
        <f>IF(主动技能!V723="","",主动技能!V723)</f>
        <v>skill_24</v>
      </c>
      <c r="Q720" s="31" t="str">
        <f>IF(主动技能!W723="","")</f>
        <v/>
      </c>
      <c r="R720" s="31" t="str">
        <f>IF(主动技能!X723="","")</f>
        <v/>
      </c>
      <c r="S720" s="31">
        <f>主动技能!Y723</f>
        <v>0</v>
      </c>
      <c r="T720" s="31">
        <f>主动技能!Z723</f>
        <v>125</v>
      </c>
      <c r="U720" s="31">
        <f>主动技能!AB723</f>
        <v>68333</v>
      </c>
      <c r="V720" s="31">
        <f>主动技能!AC723</f>
        <v>0</v>
      </c>
      <c r="W720" s="31">
        <f>主动技能!AD723</f>
        <v>0</v>
      </c>
      <c r="X720" s="31">
        <f>主动技能!AE723</f>
        <v>1</v>
      </c>
      <c r="Y720" s="31">
        <f>主动技能!AF723</f>
        <v>2</v>
      </c>
      <c r="Z720" s="31">
        <f>主动技能!AG723</f>
        <v>2</v>
      </c>
      <c r="AA720" s="31" t="str">
        <f>主动技能!AH723</f>
        <v>attackex</v>
      </c>
      <c r="AB720" s="31" t="str">
        <f>IF(主动技能!AI723="","")</f>
        <v/>
      </c>
      <c r="AC720" s="31">
        <f>主动技能!AJ723</f>
        <v>17</v>
      </c>
      <c r="AD720" s="31">
        <f>主动技能!BF723</f>
        <v>101203</v>
      </c>
      <c r="AE720" s="1">
        <f t="shared" si="11"/>
        <v>17</v>
      </c>
    </row>
    <row r="721" spans="1:31" s="31" customFormat="1" x14ac:dyDescent="0.15">
      <c r="A721" s="31">
        <f>主动技能!B724</f>
        <v>10120318</v>
      </c>
      <c r="B721" s="4" t="str">
        <f>主动技能!H724</f>
        <v>诅咒</v>
      </c>
      <c r="C721" s="4" t="str">
        <f>主动技能!I724</f>
        <v>对敌方全体攻击，造成125%攻击力（+96791）点伤害。附带中毒.</v>
      </c>
      <c r="D721" s="4">
        <f>VLOOKUP(主动技能!J724,对应表!F:G,2,FALSE)</f>
        <v>1</v>
      </c>
      <c r="E721" s="4">
        <f>VLOOKUP(主动技能!K724,对应表!J:K,2,FALSE)</f>
        <v>1</v>
      </c>
      <c r="F721" s="4">
        <f>VLOOKUP(主动技能!L724,对应表!N:O,2,FALSE)</f>
        <v>9</v>
      </c>
      <c r="G721" s="4">
        <f>IF(主动技能!M724="必中",2,1)</f>
        <v>1</v>
      </c>
      <c r="H721" s="4">
        <f>主动技能!N724</f>
        <v>100</v>
      </c>
      <c r="I721" s="4">
        <f>主动技能!O724</f>
        <v>100</v>
      </c>
      <c r="J721" s="31" t="str">
        <f>主动技能!P724</f>
        <v>||eff_zuzhou|</v>
      </c>
      <c r="K721" s="31">
        <f>主动技能!Q724</f>
        <v>3</v>
      </c>
      <c r="L721" s="31">
        <f>主动技能!R724</f>
        <v>0</v>
      </c>
      <c r="M721" s="31">
        <f>主动技能!S724</f>
        <v>0</v>
      </c>
      <c r="N721" s="31" t="str">
        <f>IF(主动技能!T724="","",主动技能!T724)</f>
        <v>100005:100:2:0</v>
      </c>
      <c r="O721" s="31" t="str">
        <f>IF(主动技能!U724="","",主动技能!U724)</f>
        <v/>
      </c>
      <c r="P721" s="31" t="str">
        <f>IF(主动技能!V724="","",主动技能!V724)</f>
        <v>skill_24</v>
      </c>
      <c r="Q721" s="31" t="str">
        <f>IF(主动技能!W724="","")</f>
        <v/>
      </c>
      <c r="R721" s="31" t="str">
        <f>IF(主动技能!X724="","")</f>
        <v/>
      </c>
      <c r="S721" s="31">
        <f>主动技能!Y724</f>
        <v>0</v>
      </c>
      <c r="T721" s="31">
        <f>主动技能!Z724</f>
        <v>125</v>
      </c>
      <c r="U721" s="31">
        <f>主动技能!AB724</f>
        <v>96791</v>
      </c>
      <c r="V721" s="31">
        <f>主动技能!AC724</f>
        <v>0</v>
      </c>
      <c r="W721" s="31">
        <f>主动技能!AD724</f>
        <v>0</v>
      </c>
      <c r="X721" s="31">
        <f>主动技能!AE724</f>
        <v>1</v>
      </c>
      <c r="Y721" s="31">
        <f>主动技能!AF724</f>
        <v>2</v>
      </c>
      <c r="Z721" s="31">
        <f>主动技能!AG724</f>
        <v>2</v>
      </c>
      <c r="AA721" s="31" t="str">
        <f>主动技能!AH724</f>
        <v>attackex</v>
      </c>
      <c r="AB721" s="31" t="str">
        <f>IF(主动技能!AI724="","")</f>
        <v/>
      </c>
      <c r="AC721" s="31">
        <f>主动技能!AJ724</f>
        <v>18</v>
      </c>
      <c r="AD721" s="31">
        <f>主动技能!BF724</f>
        <v>101203</v>
      </c>
      <c r="AE721" s="1">
        <f t="shared" si="11"/>
        <v>18</v>
      </c>
    </row>
    <row r="722" spans="1:31" s="31" customFormat="1" x14ac:dyDescent="0.15">
      <c r="A722" s="31">
        <f>主动技能!B725</f>
        <v>10120319</v>
      </c>
      <c r="B722" s="4" t="str">
        <f>主动技能!H725</f>
        <v>诅咒</v>
      </c>
      <c r="C722" s="4" t="str">
        <f>主动技能!I725</f>
        <v>对敌方全体攻击，造成125%攻击力（+137079）点伤害。附带中毒.</v>
      </c>
      <c r="D722" s="4">
        <f>VLOOKUP(主动技能!J725,对应表!F:G,2,FALSE)</f>
        <v>1</v>
      </c>
      <c r="E722" s="4">
        <f>VLOOKUP(主动技能!K725,对应表!J:K,2,FALSE)</f>
        <v>1</v>
      </c>
      <c r="F722" s="4">
        <f>VLOOKUP(主动技能!L725,对应表!N:O,2,FALSE)</f>
        <v>9</v>
      </c>
      <c r="G722" s="4">
        <f>IF(主动技能!M725="必中",2,1)</f>
        <v>1</v>
      </c>
      <c r="H722" s="4">
        <f>主动技能!N725</f>
        <v>100</v>
      </c>
      <c r="I722" s="4">
        <f>主动技能!O725</f>
        <v>100</v>
      </c>
      <c r="J722" s="31" t="str">
        <f>主动技能!P725</f>
        <v>||eff_zuzhou|</v>
      </c>
      <c r="K722" s="31">
        <f>主动技能!Q725</f>
        <v>3</v>
      </c>
      <c r="L722" s="31">
        <f>主动技能!R725</f>
        <v>0</v>
      </c>
      <c r="M722" s="31">
        <f>主动技能!S725</f>
        <v>0</v>
      </c>
      <c r="N722" s="31" t="str">
        <f>IF(主动技能!T725="","",主动技能!T725)</f>
        <v>100005:100:2:0</v>
      </c>
      <c r="O722" s="31" t="str">
        <f>IF(主动技能!U725="","",主动技能!U725)</f>
        <v/>
      </c>
      <c r="P722" s="31" t="str">
        <f>IF(主动技能!V725="","",主动技能!V725)</f>
        <v>skill_24</v>
      </c>
      <c r="Q722" s="31" t="str">
        <f>IF(主动技能!W725="","")</f>
        <v/>
      </c>
      <c r="R722" s="31" t="str">
        <f>IF(主动技能!X725="","")</f>
        <v/>
      </c>
      <c r="S722" s="31">
        <f>主动技能!Y725</f>
        <v>0</v>
      </c>
      <c r="T722" s="31">
        <f>主动技能!Z725</f>
        <v>125</v>
      </c>
      <c r="U722" s="31">
        <f>主动技能!AB725</f>
        <v>137079</v>
      </c>
      <c r="V722" s="31">
        <f>主动技能!AC725</f>
        <v>0</v>
      </c>
      <c r="W722" s="31">
        <f>主动技能!AD725</f>
        <v>0</v>
      </c>
      <c r="X722" s="31">
        <f>主动技能!AE725</f>
        <v>1</v>
      </c>
      <c r="Y722" s="31">
        <f>主动技能!AF725</f>
        <v>2</v>
      </c>
      <c r="Z722" s="31">
        <f>主动技能!AG725</f>
        <v>2</v>
      </c>
      <c r="AA722" s="31" t="str">
        <f>主动技能!AH725</f>
        <v>attackex</v>
      </c>
      <c r="AB722" s="31" t="str">
        <f>IF(主动技能!AI725="","")</f>
        <v/>
      </c>
      <c r="AC722" s="31">
        <f>主动技能!AJ725</f>
        <v>19</v>
      </c>
      <c r="AD722" s="31">
        <f>主动技能!BF725</f>
        <v>101203</v>
      </c>
      <c r="AE722" s="1">
        <f t="shared" si="11"/>
        <v>19</v>
      </c>
    </row>
    <row r="723" spans="1:31" s="31" customFormat="1" x14ac:dyDescent="0.15">
      <c r="A723" s="31">
        <f>主动技能!B726</f>
        <v>10120320</v>
      </c>
      <c r="B723" s="4" t="str">
        <f>主动技能!H726</f>
        <v>诅咒</v>
      </c>
      <c r="C723" s="4" t="str">
        <f>主动技能!I726</f>
        <v>对敌方全体攻击，造成125%攻击力（+194115）点伤害。附带中毒.</v>
      </c>
      <c r="D723" s="4">
        <f>VLOOKUP(主动技能!J726,对应表!F:G,2,FALSE)</f>
        <v>1</v>
      </c>
      <c r="E723" s="4">
        <f>VLOOKUP(主动技能!K726,对应表!J:K,2,FALSE)</f>
        <v>1</v>
      </c>
      <c r="F723" s="4">
        <f>VLOOKUP(主动技能!L726,对应表!N:O,2,FALSE)</f>
        <v>9</v>
      </c>
      <c r="G723" s="4">
        <f>IF(主动技能!M726="必中",2,1)</f>
        <v>1</v>
      </c>
      <c r="H723" s="4">
        <f>主动技能!N726</f>
        <v>100</v>
      </c>
      <c r="I723" s="4">
        <f>主动技能!O726</f>
        <v>100</v>
      </c>
      <c r="J723" s="31" t="str">
        <f>主动技能!P726</f>
        <v>||eff_zuzhou|</v>
      </c>
      <c r="K723" s="31">
        <f>主动技能!Q726</f>
        <v>3</v>
      </c>
      <c r="L723" s="31">
        <f>主动技能!R726</f>
        <v>0</v>
      </c>
      <c r="M723" s="31">
        <f>主动技能!S726</f>
        <v>0</v>
      </c>
      <c r="N723" s="31" t="str">
        <f>IF(主动技能!T726="","",主动技能!T726)</f>
        <v>100005:100:2:0</v>
      </c>
      <c r="O723" s="31" t="str">
        <f>IF(主动技能!U726="","",主动技能!U726)</f>
        <v/>
      </c>
      <c r="P723" s="31" t="str">
        <f>IF(主动技能!V726="","",主动技能!V726)</f>
        <v>skill_24</v>
      </c>
      <c r="Q723" s="31" t="str">
        <f>IF(主动技能!W726="","")</f>
        <v/>
      </c>
      <c r="R723" s="31" t="str">
        <f>IF(主动技能!X726="","")</f>
        <v/>
      </c>
      <c r="S723" s="31">
        <f>主动技能!Y726</f>
        <v>0</v>
      </c>
      <c r="T723" s="31">
        <f>主动技能!Z726</f>
        <v>125</v>
      </c>
      <c r="U723" s="31">
        <f>主动技能!AB726</f>
        <v>194115</v>
      </c>
      <c r="V723" s="31">
        <f>主动技能!AC726</f>
        <v>0</v>
      </c>
      <c r="W723" s="31">
        <f>主动技能!AD726</f>
        <v>0</v>
      </c>
      <c r="X723" s="31">
        <f>主动技能!AE726</f>
        <v>1</v>
      </c>
      <c r="Y723" s="31">
        <f>主动技能!AF726</f>
        <v>2</v>
      </c>
      <c r="Z723" s="31">
        <f>主动技能!AG726</f>
        <v>2</v>
      </c>
      <c r="AA723" s="31" t="str">
        <f>主动技能!AH726</f>
        <v>attackex</v>
      </c>
      <c r="AB723" s="31" t="str">
        <f>IF(主动技能!AI726="","")</f>
        <v/>
      </c>
      <c r="AC723" s="31">
        <f>主动技能!AJ726</f>
        <v>20</v>
      </c>
      <c r="AD723" s="31">
        <f>主动技能!BF726</f>
        <v>101203</v>
      </c>
      <c r="AE723" s="1">
        <f t="shared" si="11"/>
        <v>20</v>
      </c>
    </row>
    <row r="724" spans="1:31" s="31" customFormat="1" x14ac:dyDescent="0.15">
      <c r="A724" s="31">
        <f>主动技能!B727</f>
        <v>10130101</v>
      </c>
      <c r="B724" s="4" t="str">
        <f>主动技能!H727</f>
        <v>普攻</v>
      </c>
      <c r="C724" s="4" t="str">
        <f>主动技能!I727</f>
        <v>对敌方单体攻击，造成100%攻击力（+110）点伤害。</v>
      </c>
      <c r="D724" s="4">
        <f>VLOOKUP(主动技能!J727,对应表!F:G,2,FALSE)</f>
        <v>1</v>
      </c>
      <c r="E724" s="4">
        <f>VLOOKUP(主动技能!K727,对应表!J:K,2,FALSE)</f>
        <v>1</v>
      </c>
      <c r="F724" s="4">
        <f>VLOOKUP(主动技能!L727,对应表!N:O,2,FALSE)</f>
        <v>1</v>
      </c>
      <c r="G724" s="4">
        <f>IF(主动技能!M727="必中",2,1)</f>
        <v>1</v>
      </c>
      <c r="H724" s="4">
        <f>主动技能!N727</f>
        <v>100</v>
      </c>
      <c r="I724" s="4">
        <f>主动技能!O727</f>
        <v>0</v>
      </c>
      <c r="J724" s="31" t="str">
        <f>主动技能!P727</f>
        <v>|||</v>
      </c>
      <c r="K724" s="31">
        <f>主动技能!Q727</f>
        <v>1</v>
      </c>
      <c r="L724" s="31">
        <f>主动技能!R727</f>
        <v>0</v>
      </c>
      <c r="M724" s="31">
        <f>主动技能!S727</f>
        <v>0</v>
      </c>
      <c r="N724" s="31" t="str">
        <f>IF(主动技能!T727="","",主动技能!T727)</f>
        <v/>
      </c>
      <c r="O724" s="31" t="str">
        <f>IF(主动技能!U727="","",主动技能!U727)</f>
        <v/>
      </c>
      <c r="P724" s="31" t="str">
        <f>IF(主动技能!V727="","",主动技能!V727)</f>
        <v>skill_01</v>
      </c>
      <c r="Q724" s="31" t="str">
        <f>IF(主动技能!W727="","")</f>
        <v/>
      </c>
      <c r="R724" s="31" t="str">
        <f>IF(主动技能!X727="","")</f>
        <v/>
      </c>
      <c r="S724" s="31">
        <f>主动技能!Y727</f>
        <v>0</v>
      </c>
      <c r="T724" s="31">
        <f>主动技能!Z727</f>
        <v>100</v>
      </c>
      <c r="U724" s="31">
        <f>主动技能!AB727</f>
        <v>110</v>
      </c>
      <c r="V724" s="31">
        <f>主动技能!AC727</f>
        <v>0</v>
      </c>
      <c r="W724" s="31">
        <f>主动技能!AD727</f>
        <v>0</v>
      </c>
      <c r="X724" s="31">
        <f>主动技能!AE727</f>
        <v>1</v>
      </c>
      <c r="Y724" s="31">
        <f>主动技能!AF727</f>
        <v>0</v>
      </c>
      <c r="Z724" s="31">
        <f>主动技能!AG727</f>
        <v>0</v>
      </c>
      <c r="AA724" s="31" t="str">
        <f>主动技能!AH727</f>
        <v>attack</v>
      </c>
      <c r="AB724" s="31" t="str">
        <f>IF(主动技能!AI727="","")</f>
        <v/>
      </c>
      <c r="AC724" s="31">
        <f>主动技能!AJ727</f>
        <v>1</v>
      </c>
      <c r="AD724" s="31">
        <f>主动技能!BF727</f>
        <v>101301</v>
      </c>
      <c r="AE724" s="1">
        <f t="shared" si="11"/>
        <v>1</v>
      </c>
    </row>
    <row r="725" spans="1:31" s="31" customFormat="1" x14ac:dyDescent="0.15">
      <c r="A725" s="31">
        <f>主动技能!B728</f>
        <v>10130102</v>
      </c>
      <c r="B725" s="4" t="str">
        <f>主动技能!H728</f>
        <v>普攻</v>
      </c>
      <c r="C725" s="4" t="str">
        <f>主动技能!I728</f>
        <v>对敌方单体攻击，造成100%攻击力（+122）点伤害。</v>
      </c>
      <c r="D725" s="4">
        <f>VLOOKUP(主动技能!J728,对应表!F:G,2,FALSE)</f>
        <v>1</v>
      </c>
      <c r="E725" s="4">
        <f>VLOOKUP(主动技能!K728,对应表!J:K,2,FALSE)</f>
        <v>1</v>
      </c>
      <c r="F725" s="4">
        <f>VLOOKUP(主动技能!L728,对应表!N:O,2,FALSE)</f>
        <v>1</v>
      </c>
      <c r="G725" s="4">
        <f>IF(主动技能!M728="必中",2,1)</f>
        <v>1</v>
      </c>
      <c r="H725" s="4">
        <f>主动技能!N728</f>
        <v>100</v>
      </c>
      <c r="I725" s="4">
        <f>主动技能!O728</f>
        <v>0</v>
      </c>
      <c r="J725" s="31" t="str">
        <f>主动技能!P728</f>
        <v>|||</v>
      </c>
      <c r="K725" s="31">
        <f>主动技能!Q728</f>
        <v>1</v>
      </c>
      <c r="L725" s="31">
        <f>主动技能!R728</f>
        <v>0</v>
      </c>
      <c r="M725" s="31">
        <f>主动技能!S728</f>
        <v>0</v>
      </c>
      <c r="N725" s="31" t="str">
        <f>IF(主动技能!T728="","",主动技能!T728)</f>
        <v/>
      </c>
      <c r="O725" s="31" t="str">
        <f>IF(主动技能!U728="","",主动技能!U728)</f>
        <v/>
      </c>
      <c r="P725" s="31" t="str">
        <f>IF(主动技能!V728="","",主动技能!V728)</f>
        <v>skill_01</v>
      </c>
      <c r="Q725" s="31" t="str">
        <f>IF(主动技能!W728="","")</f>
        <v/>
      </c>
      <c r="R725" s="31" t="str">
        <f>IF(主动技能!X728="","")</f>
        <v/>
      </c>
      <c r="S725" s="31">
        <f>主动技能!Y728</f>
        <v>0</v>
      </c>
      <c r="T725" s="31">
        <f>主动技能!Z728</f>
        <v>100</v>
      </c>
      <c r="U725" s="31">
        <f>主动技能!AB728</f>
        <v>122</v>
      </c>
      <c r="V725" s="31">
        <f>主动技能!AC728</f>
        <v>0</v>
      </c>
      <c r="W725" s="31">
        <f>主动技能!AD728</f>
        <v>0</v>
      </c>
      <c r="X725" s="31">
        <f>主动技能!AE728</f>
        <v>1</v>
      </c>
      <c r="Y725" s="31">
        <f>主动技能!AF728</f>
        <v>0</v>
      </c>
      <c r="Z725" s="31">
        <f>主动技能!AG728</f>
        <v>0</v>
      </c>
      <c r="AA725" s="31" t="str">
        <f>主动技能!AH728</f>
        <v>attack</v>
      </c>
      <c r="AB725" s="31" t="str">
        <f>IF(主动技能!AI728="","")</f>
        <v/>
      </c>
      <c r="AC725" s="31">
        <f>主动技能!AJ728</f>
        <v>2</v>
      </c>
      <c r="AD725" s="31">
        <f>主动技能!BF728</f>
        <v>101301</v>
      </c>
      <c r="AE725" s="1">
        <f t="shared" si="11"/>
        <v>2</v>
      </c>
    </row>
    <row r="726" spans="1:31" s="31" customFormat="1" x14ac:dyDescent="0.15">
      <c r="A726" s="31">
        <f>主动技能!B729</f>
        <v>10130103</v>
      </c>
      <c r="B726" s="4" t="str">
        <f>主动技能!H729</f>
        <v>普攻</v>
      </c>
      <c r="C726" s="4" t="str">
        <f>主动技能!I729</f>
        <v>对敌方单体攻击，造成100%攻击力（+161）点伤害。</v>
      </c>
      <c r="D726" s="4">
        <f>VLOOKUP(主动技能!J729,对应表!F:G,2,FALSE)</f>
        <v>1</v>
      </c>
      <c r="E726" s="4">
        <f>VLOOKUP(主动技能!K729,对应表!J:K,2,FALSE)</f>
        <v>1</v>
      </c>
      <c r="F726" s="4">
        <f>VLOOKUP(主动技能!L729,对应表!N:O,2,FALSE)</f>
        <v>1</v>
      </c>
      <c r="G726" s="4">
        <f>IF(主动技能!M729="必中",2,1)</f>
        <v>1</v>
      </c>
      <c r="H726" s="4">
        <f>主动技能!N729</f>
        <v>100</v>
      </c>
      <c r="I726" s="4">
        <f>主动技能!O729</f>
        <v>0</v>
      </c>
      <c r="J726" s="31" t="str">
        <f>主动技能!P729</f>
        <v>|||</v>
      </c>
      <c r="K726" s="31">
        <f>主动技能!Q729</f>
        <v>1</v>
      </c>
      <c r="L726" s="31">
        <f>主动技能!R729</f>
        <v>0</v>
      </c>
      <c r="M726" s="31">
        <f>主动技能!S729</f>
        <v>0</v>
      </c>
      <c r="N726" s="31" t="str">
        <f>IF(主动技能!T729="","",主动技能!T729)</f>
        <v/>
      </c>
      <c r="O726" s="31" t="str">
        <f>IF(主动技能!U729="","",主动技能!U729)</f>
        <v/>
      </c>
      <c r="P726" s="31" t="str">
        <f>IF(主动技能!V729="","",主动技能!V729)</f>
        <v>skill_01</v>
      </c>
      <c r="Q726" s="31" t="str">
        <f>IF(主动技能!W729="","")</f>
        <v/>
      </c>
      <c r="R726" s="31" t="str">
        <f>IF(主动技能!X729="","")</f>
        <v/>
      </c>
      <c r="S726" s="31">
        <f>主动技能!Y729</f>
        <v>0</v>
      </c>
      <c r="T726" s="31">
        <f>主动技能!Z729</f>
        <v>100</v>
      </c>
      <c r="U726" s="31">
        <f>主动技能!AB729</f>
        <v>161</v>
      </c>
      <c r="V726" s="31">
        <f>主动技能!AC729</f>
        <v>0</v>
      </c>
      <c r="W726" s="31">
        <f>主动技能!AD729</f>
        <v>0</v>
      </c>
      <c r="X726" s="31">
        <f>主动技能!AE729</f>
        <v>1</v>
      </c>
      <c r="Y726" s="31">
        <f>主动技能!AF729</f>
        <v>0</v>
      </c>
      <c r="Z726" s="31">
        <f>主动技能!AG729</f>
        <v>0</v>
      </c>
      <c r="AA726" s="31" t="str">
        <f>主动技能!AH729</f>
        <v>attack</v>
      </c>
      <c r="AB726" s="31" t="str">
        <f>IF(主动技能!AI729="","")</f>
        <v/>
      </c>
      <c r="AC726" s="31">
        <f>主动技能!AJ729</f>
        <v>3</v>
      </c>
      <c r="AD726" s="31">
        <f>主动技能!BF729</f>
        <v>101301</v>
      </c>
      <c r="AE726" s="1">
        <f t="shared" si="11"/>
        <v>3</v>
      </c>
    </row>
    <row r="727" spans="1:31" s="31" customFormat="1" x14ac:dyDescent="0.15">
      <c r="A727" s="31">
        <f>主动技能!B730</f>
        <v>10130104</v>
      </c>
      <c r="B727" s="4" t="str">
        <f>主动技能!H730</f>
        <v>普攻</v>
      </c>
      <c r="C727" s="4" t="str">
        <f>主动技能!I730</f>
        <v>对敌方单体攻击，造成100%攻击力（+249）点伤害。</v>
      </c>
      <c r="D727" s="4">
        <f>VLOOKUP(主动技能!J730,对应表!F:G,2,FALSE)</f>
        <v>1</v>
      </c>
      <c r="E727" s="4">
        <f>VLOOKUP(主动技能!K730,对应表!J:K,2,FALSE)</f>
        <v>1</v>
      </c>
      <c r="F727" s="4">
        <f>VLOOKUP(主动技能!L730,对应表!N:O,2,FALSE)</f>
        <v>1</v>
      </c>
      <c r="G727" s="4">
        <f>IF(主动技能!M730="必中",2,1)</f>
        <v>1</v>
      </c>
      <c r="H727" s="4">
        <f>主动技能!N730</f>
        <v>100</v>
      </c>
      <c r="I727" s="4">
        <f>主动技能!O730</f>
        <v>0</v>
      </c>
      <c r="J727" s="31" t="str">
        <f>主动技能!P730</f>
        <v>|||</v>
      </c>
      <c r="K727" s="31">
        <f>主动技能!Q730</f>
        <v>1</v>
      </c>
      <c r="L727" s="31">
        <f>主动技能!R730</f>
        <v>0</v>
      </c>
      <c r="M727" s="31">
        <f>主动技能!S730</f>
        <v>0</v>
      </c>
      <c r="N727" s="31" t="str">
        <f>IF(主动技能!T730="","",主动技能!T730)</f>
        <v/>
      </c>
      <c r="O727" s="31" t="str">
        <f>IF(主动技能!U730="","",主动技能!U730)</f>
        <v/>
      </c>
      <c r="P727" s="31" t="str">
        <f>IF(主动技能!V730="","",主动技能!V730)</f>
        <v>skill_01</v>
      </c>
      <c r="Q727" s="31" t="str">
        <f>IF(主动技能!W730="","")</f>
        <v/>
      </c>
      <c r="R727" s="31" t="str">
        <f>IF(主动技能!X730="","")</f>
        <v/>
      </c>
      <c r="S727" s="31">
        <f>主动技能!Y730</f>
        <v>0</v>
      </c>
      <c r="T727" s="31">
        <f>主动技能!Z730</f>
        <v>100</v>
      </c>
      <c r="U727" s="31">
        <f>主动技能!AB730</f>
        <v>249</v>
      </c>
      <c r="V727" s="31">
        <f>主动技能!AC730</f>
        <v>0</v>
      </c>
      <c r="W727" s="31">
        <f>主动技能!AD730</f>
        <v>0</v>
      </c>
      <c r="X727" s="31">
        <f>主动技能!AE730</f>
        <v>1</v>
      </c>
      <c r="Y727" s="31">
        <f>主动技能!AF730</f>
        <v>0</v>
      </c>
      <c r="Z727" s="31">
        <f>主动技能!AG730</f>
        <v>0</v>
      </c>
      <c r="AA727" s="31" t="str">
        <f>主动技能!AH730</f>
        <v>attack</v>
      </c>
      <c r="AB727" s="31" t="str">
        <f>IF(主动技能!AI730="","")</f>
        <v/>
      </c>
      <c r="AC727" s="31">
        <f>主动技能!AJ730</f>
        <v>4</v>
      </c>
      <c r="AD727" s="31">
        <f>主动技能!BF730</f>
        <v>101301</v>
      </c>
      <c r="AE727" s="1">
        <f t="shared" si="11"/>
        <v>4</v>
      </c>
    </row>
    <row r="728" spans="1:31" s="31" customFormat="1" x14ac:dyDescent="0.15">
      <c r="A728" s="31">
        <f>主动技能!B731</f>
        <v>10130105</v>
      </c>
      <c r="B728" s="4" t="str">
        <f>主动技能!H731</f>
        <v>普攻</v>
      </c>
      <c r="C728" s="4" t="str">
        <f>主动技能!I731</f>
        <v>对敌方单体攻击，造成100%攻击力（+373）点伤害。</v>
      </c>
      <c r="D728" s="4">
        <f>VLOOKUP(主动技能!J731,对应表!F:G,2,FALSE)</f>
        <v>1</v>
      </c>
      <c r="E728" s="4">
        <f>VLOOKUP(主动技能!K731,对应表!J:K,2,FALSE)</f>
        <v>1</v>
      </c>
      <c r="F728" s="4">
        <f>VLOOKUP(主动技能!L731,对应表!N:O,2,FALSE)</f>
        <v>1</v>
      </c>
      <c r="G728" s="4">
        <f>IF(主动技能!M731="必中",2,1)</f>
        <v>1</v>
      </c>
      <c r="H728" s="4">
        <f>主动技能!N731</f>
        <v>100</v>
      </c>
      <c r="I728" s="4">
        <f>主动技能!O731</f>
        <v>0</v>
      </c>
      <c r="J728" s="31" t="str">
        <f>主动技能!P731</f>
        <v>|||</v>
      </c>
      <c r="K728" s="31">
        <f>主动技能!Q731</f>
        <v>1</v>
      </c>
      <c r="L728" s="31">
        <f>主动技能!R731</f>
        <v>0</v>
      </c>
      <c r="M728" s="31">
        <f>主动技能!S731</f>
        <v>0</v>
      </c>
      <c r="N728" s="31" t="str">
        <f>IF(主动技能!T731="","",主动技能!T731)</f>
        <v/>
      </c>
      <c r="O728" s="31" t="str">
        <f>IF(主动技能!U731="","",主动技能!U731)</f>
        <v/>
      </c>
      <c r="P728" s="31" t="str">
        <f>IF(主动技能!V731="","",主动技能!V731)</f>
        <v>skill_01</v>
      </c>
      <c r="Q728" s="31" t="str">
        <f>IF(主动技能!W731="","")</f>
        <v/>
      </c>
      <c r="R728" s="31" t="str">
        <f>IF(主动技能!X731="","")</f>
        <v/>
      </c>
      <c r="S728" s="31">
        <f>主动技能!Y731</f>
        <v>0</v>
      </c>
      <c r="T728" s="31">
        <f>主动技能!Z731</f>
        <v>100</v>
      </c>
      <c r="U728" s="31">
        <f>主动技能!AB731</f>
        <v>373</v>
      </c>
      <c r="V728" s="31">
        <f>主动技能!AC731</f>
        <v>0</v>
      </c>
      <c r="W728" s="31">
        <f>主动技能!AD731</f>
        <v>0</v>
      </c>
      <c r="X728" s="31">
        <f>主动技能!AE731</f>
        <v>1</v>
      </c>
      <c r="Y728" s="31">
        <f>主动技能!AF731</f>
        <v>0</v>
      </c>
      <c r="Z728" s="31">
        <f>主动技能!AG731</f>
        <v>0</v>
      </c>
      <c r="AA728" s="31" t="str">
        <f>主动技能!AH731</f>
        <v>attack</v>
      </c>
      <c r="AB728" s="31" t="str">
        <f>IF(主动技能!AI731="","")</f>
        <v/>
      </c>
      <c r="AC728" s="31">
        <f>主动技能!AJ731</f>
        <v>5</v>
      </c>
      <c r="AD728" s="31">
        <f>主动技能!BF731</f>
        <v>101301</v>
      </c>
      <c r="AE728" s="1">
        <f t="shared" si="11"/>
        <v>5</v>
      </c>
    </row>
    <row r="729" spans="1:31" s="31" customFormat="1" x14ac:dyDescent="0.15">
      <c r="A729" s="31">
        <f>主动技能!B732</f>
        <v>10130106</v>
      </c>
      <c r="B729" s="4" t="str">
        <f>主动技能!H732</f>
        <v>普攻</v>
      </c>
      <c r="C729" s="4" t="str">
        <f>主动技能!I732</f>
        <v>对敌方单体攻击，造成100%攻击力（+549）点伤害。</v>
      </c>
      <c r="D729" s="4">
        <f>VLOOKUP(主动技能!J732,对应表!F:G,2,FALSE)</f>
        <v>1</v>
      </c>
      <c r="E729" s="4">
        <f>VLOOKUP(主动技能!K732,对应表!J:K,2,FALSE)</f>
        <v>1</v>
      </c>
      <c r="F729" s="4">
        <f>VLOOKUP(主动技能!L732,对应表!N:O,2,FALSE)</f>
        <v>1</v>
      </c>
      <c r="G729" s="4">
        <f>IF(主动技能!M732="必中",2,1)</f>
        <v>1</v>
      </c>
      <c r="H729" s="4">
        <f>主动技能!N732</f>
        <v>100</v>
      </c>
      <c r="I729" s="4">
        <f>主动技能!O732</f>
        <v>0</v>
      </c>
      <c r="J729" s="31" t="str">
        <f>主动技能!P732</f>
        <v>|||</v>
      </c>
      <c r="K729" s="31">
        <f>主动技能!Q732</f>
        <v>1</v>
      </c>
      <c r="L729" s="31">
        <f>主动技能!R732</f>
        <v>0</v>
      </c>
      <c r="M729" s="31">
        <f>主动技能!S732</f>
        <v>0</v>
      </c>
      <c r="N729" s="31" t="str">
        <f>IF(主动技能!T732="","",主动技能!T732)</f>
        <v/>
      </c>
      <c r="O729" s="31" t="str">
        <f>IF(主动技能!U732="","",主动技能!U732)</f>
        <v/>
      </c>
      <c r="P729" s="31" t="str">
        <f>IF(主动技能!V732="","",主动技能!V732)</f>
        <v>skill_01</v>
      </c>
      <c r="Q729" s="31" t="str">
        <f>IF(主动技能!W732="","")</f>
        <v/>
      </c>
      <c r="R729" s="31" t="str">
        <f>IF(主动技能!X732="","")</f>
        <v/>
      </c>
      <c r="S729" s="31">
        <f>主动技能!Y732</f>
        <v>0</v>
      </c>
      <c r="T729" s="31">
        <f>主动技能!Z732</f>
        <v>100</v>
      </c>
      <c r="U729" s="31">
        <f>主动技能!AB732</f>
        <v>549</v>
      </c>
      <c r="V729" s="31">
        <f>主动技能!AC732</f>
        <v>0</v>
      </c>
      <c r="W729" s="31">
        <f>主动技能!AD732</f>
        <v>0</v>
      </c>
      <c r="X729" s="31">
        <f>主动技能!AE732</f>
        <v>1</v>
      </c>
      <c r="Y729" s="31">
        <f>主动技能!AF732</f>
        <v>0</v>
      </c>
      <c r="Z729" s="31">
        <f>主动技能!AG732</f>
        <v>0</v>
      </c>
      <c r="AA729" s="31" t="str">
        <f>主动技能!AH732</f>
        <v>attack</v>
      </c>
      <c r="AB729" s="31" t="str">
        <f>IF(主动技能!AI732="","")</f>
        <v/>
      </c>
      <c r="AC729" s="31">
        <f>主动技能!AJ732</f>
        <v>6</v>
      </c>
      <c r="AD729" s="31">
        <f>主动技能!BF732</f>
        <v>101301</v>
      </c>
      <c r="AE729" s="1">
        <f t="shared" si="11"/>
        <v>6</v>
      </c>
    </row>
    <row r="730" spans="1:31" s="31" customFormat="1" x14ac:dyDescent="0.15">
      <c r="A730" s="31">
        <f>主动技能!B733</f>
        <v>10130107</v>
      </c>
      <c r="B730" s="4" t="str">
        <f>主动技能!H733</f>
        <v>普攻</v>
      </c>
      <c r="C730" s="4" t="str">
        <f>主动技能!I733</f>
        <v>对敌方单体攻击，造成100%攻击力（+797）点伤害。</v>
      </c>
      <c r="D730" s="4">
        <f>VLOOKUP(主动技能!J733,对应表!F:G,2,FALSE)</f>
        <v>1</v>
      </c>
      <c r="E730" s="4">
        <f>VLOOKUP(主动技能!K733,对应表!J:K,2,FALSE)</f>
        <v>1</v>
      </c>
      <c r="F730" s="4">
        <f>VLOOKUP(主动技能!L733,对应表!N:O,2,FALSE)</f>
        <v>1</v>
      </c>
      <c r="G730" s="4">
        <f>IF(主动技能!M733="必中",2,1)</f>
        <v>1</v>
      </c>
      <c r="H730" s="4">
        <f>主动技能!N733</f>
        <v>100</v>
      </c>
      <c r="I730" s="4">
        <f>主动技能!O733</f>
        <v>0</v>
      </c>
      <c r="J730" s="31" t="str">
        <f>主动技能!P733</f>
        <v>|||</v>
      </c>
      <c r="K730" s="31">
        <f>主动技能!Q733</f>
        <v>1</v>
      </c>
      <c r="L730" s="31">
        <f>主动技能!R733</f>
        <v>0</v>
      </c>
      <c r="M730" s="31">
        <f>主动技能!S733</f>
        <v>0</v>
      </c>
      <c r="N730" s="31" t="str">
        <f>IF(主动技能!T733="","",主动技能!T733)</f>
        <v/>
      </c>
      <c r="O730" s="31" t="str">
        <f>IF(主动技能!U733="","",主动技能!U733)</f>
        <v/>
      </c>
      <c r="P730" s="31" t="str">
        <f>IF(主动技能!V733="","",主动技能!V733)</f>
        <v>skill_01</v>
      </c>
      <c r="Q730" s="31" t="str">
        <f>IF(主动技能!W733="","")</f>
        <v/>
      </c>
      <c r="R730" s="31" t="str">
        <f>IF(主动技能!X733="","")</f>
        <v/>
      </c>
      <c r="S730" s="31">
        <f>主动技能!Y733</f>
        <v>0</v>
      </c>
      <c r="T730" s="31">
        <f>主动技能!Z733</f>
        <v>100</v>
      </c>
      <c r="U730" s="31">
        <f>主动技能!AB733</f>
        <v>797</v>
      </c>
      <c r="V730" s="31">
        <f>主动技能!AC733</f>
        <v>0</v>
      </c>
      <c r="W730" s="31">
        <f>主动技能!AD733</f>
        <v>0</v>
      </c>
      <c r="X730" s="31">
        <f>主动技能!AE733</f>
        <v>1</v>
      </c>
      <c r="Y730" s="31">
        <f>主动技能!AF733</f>
        <v>0</v>
      </c>
      <c r="Z730" s="31">
        <f>主动技能!AG733</f>
        <v>0</v>
      </c>
      <c r="AA730" s="31" t="str">
        <f>主动技能!AH733</f>
        <v>attack</v>
      </c>
      <c r="AB730" s="31" t="str">
        <f>IF(主动技能!AI733="","")</f>
        <v/>
      </c>
      <c r="AC730" s="31">
        <f>主动技能!AJ733</f>
        <v>7</v>
      </c>
      <c r="AD730" s="31">
        <f>主动技能!BF733</f>
        <v>101301</v>
      </c>
      <c r="AE730" s="1">
        <f t="shared" si="11"/>
        <v>7</v>
      </c>
    </row>
    <row r="731" spans="1:31" s="31" customFormat="1" x14ac:dyDescent="0.15">
      <c r="A731" s="31">
        <f>主动技能!B734</f>
        <v>10130108</v>
      </c>
      <c r="B731" s="4" t="str">
        <f>主动技能!H734</f>
        <v>普攻</v>
      </c>
      <c r="C731" s="4" t="str">
        <f>主动技能!I734</f>
        <v>对敌方单体攻击，造成100%攻击力（+1149）点伤害。</v>
      </c>
      <c r="D731" s="4">
        <f>VLOOKUP(主动技能!J734,对应表!F:G,2,FALSE)</f>
        <v>1</v>
      </c>
      <c r="E731" s="4">
        <f>VLOOKUP(主动技能!K734,对应表!J:K,2,FALSE)</f>
        <v>1</v>
      </c>
      <c r="F731" s="4">
        <f>VLOOKUP(主动技能!L734,对应表!N:O,2,FALSE)</f>
        <v>1</v>
      </c>
      <c r="G731" s="4">
        <f>IF(主动技能!M734="必中",2,1)</f>
        <v>1</v>
      </c>
      <c r="H731" s="4">
        <f>主动技能!N734</f>
        <v>100</v>
      </c>
      <c r="I731" s="4">
        <f>主动技能!O734</f>
        <v>0</v>
      </c>
      <c r="J731" s="31" t="str">
        <f>主动技能!P734</f>
        <v>|||</v>
      </c>
      <c r="K731" s="31">
        <f>主动技能!Q734</f>
        <v>1</v>
      </c>
      <c r="L731" s="31">
        <f>主动技能!R734</f>
        <v>0</v>
      </c>
      <c r="M731" s="31">
        <f>主动技能!S734</f>
        <v>0</v>
      </c>
      <c r="N731" s="31" t="str">
        <f>IF(主动技能!T734="","",主动技能!T734)</f>
        <v/>
      </c>
      <c r="O731" s="31" t="str">
        <f>IF(主动技能!U734="","",主动技能!U734)</f>
        <v/>
      </c>
      <c r="P731" s="31" t="str">
        <f>IF(主动技能!V734="","",主动技能!V734)</f>
        <v>skill_01</v>
      </c>
      <c r="Q731" s="31" t="str">
        <f>IF(主动技能!W734="","")</f>
        <v/>
      </c>
      <c r="R731" s="31" t="str">
        <f>IF(主动技能!X734="","")</f>
        <v/>
      </c>
      <c r="S731" s="31">
        <f>主动技能!Y734</f>
        <v>0</v>
      </c>
      <c r="T731" s="31">
        <f>主动技能!Z734</f>
        <v>100</v>
      </c>
      <c r="U731" s="31">
        <f>主动技能!AB734</f>
        <v>1149</v>
      </c>
      <c r="V731" s="31">
        <f>主动技能!AC734</f>
        <v>0</v>
      </c>
      <c r="W731" s="31">
        <f>主动技能!AD734</f>
        <v>0</v>
      </c>
      <c r="X731" s="31">
        <f>主动技能!AE734</f>
        <v>1</v>
      </c>
      <c r="Y731" s="31">
        <f>主动技能!AF734</f>
        <v>0</v>
      </c>
      <c r="Z731" s="31">
        <f>主动技能!AG734</f>
        <v>0</v>
      </c>
      <c r="AA731" s="31" t="str">
        <f>主动技能!AH734</f>
        <v>attack</v>
      </c>
      <c r="AB731" s="31" t="str">
        <f>IF(主动技能!AI734="","")</f>
        <v/>
      </c>
      <c r="AC731" s="31">
        <f>主动技能!AJ734</f>
        <v>8</v>
      </c>
      <c r="AD731" s="31">
        <f>主动技能!BF734</f>
        <v>101301</v>
      </c>
      <c r="AE731" s="1">
        <f t="shared" si="11"/>
        <v>8</v>
      </c>
    </row>
    <row r="732" spans="1:31" s="31" customFormat="1" x14ac:dyDescent="0.15">
      <c r="A732" s="31">
        <f>主动技能!B735</f>
        <v>10130109</v>
      </c>
      <c r="B732" s="4" t="str">
        <f>主动技能!H735</f>
        <v>普攻</v>
      </c>
      <c r="C732" s="4" t="str">
        <f>主动技能!I735</f>
        <v>对敌方单体攻击，造成100%攻击力（+1648）点伤害。</v>
      </c>
      <c r="D732" s="4">
        <f>VLOOKUP(主动技能!J735,对应表!F:G,2,FALSE)</f>
        <v>1</v>
      </c>
      <c r="E732" s="4">
        <f>VLOOKUP(主动技能!K735,对应表!J:K,2,FALSE)</f>
        <v>1</v>
      </c>
      <c r="F732" s="4">
        <f>VLOOKUP(主动技能!L735,对应表!N:O,2,FALSE)</f>
        <v>1</v>
      </c>
      <c r="G732" s="4">
        <f>IF(主动技能!M735="必中",2,1)</f>
        <v>1</v>
      </c>
      <c r="H732" s="4">
        <f>主动技能!N735</f>
        <v>100</v>
      </c>
      <c r="I732" s="4">
        <f>主动技能!O735</f>
        <v>0</v>
      </c>
      <c r="J732" s="31" t="str">
        <f>主动技能!P735</f>
        <v>|||</v>
      </c>
      <c r="K732" s="31">
        <f>主动技能!Q735</f>
        <v>1</v>
      </c>
      <c r="L732" s="31">
        <f>主动技能!R735</f>
        <v>0</v>
      </c>
      <c r="M732" s="31">
        <f>主动技能!S735</f>
        <v>0</v>
      </c>
      <c r="N732" s="31" t="str">
        <f>IF(主动技能!T735="","",主动技能!T735)</f>
        <v/>
      </c>
      <c r="O732" s="31" t="str">
        <f>IF(主动技能!U735="","",主动技能!U735)</f>
        <v/>
      </c>
      <c r="P732" s="31" t="str">
        <f>IF(主动技能!V735="","",主动技能!V735)</f>
        <v>skill_01</v>
      </c>
      <c r="Q732" s="31" t="str">
        <f>IF(主动技能!W735="","")</f>
        <v/>
      </c>
      <c r="R732" s="31" t="str">
        <f>IF(主动技能!X735="","")</f>
        <v/>
      </c>
      <c r="S732" s="31">
        <f>主动技能!Y735</f>
        <v>0</v>
      </c>
      <c r="T732" s="31">
        <f>主动技能!Z735</f>
        <v>100</v>
      </c>
      <c r="U732" s="31">
        <f>主动技能!AB735</f>
        <v>1648</v>
      </c>
      <c r="V732" s="31">
        <f>主动技能!AC735</f>
        <v>0</v>
      </c>
      <c r="W732" s="31">
        <f>主动技能!AD735</f>
        <v>0</v>
      </c>
      <c r="X732" s="31">
        <f>主动技能!AE735</f>
        <v>1</v>
      </c>
      <c r="Y732" s="31">
        <f>主动技能!AF735</f>
        <v>0</v>
      </c>
      <c r="Z732" s="31">
        <f>主动技能!AG735</f>
        <v>0</v>
      </c>
      <c r="AA732" s="31" t="str">
        <f>主动技能!AH735</f>
        <v>attack</v>
      </c>
      <c r="AB732" s="31" t="str">
        <f>IF(主动技能!AI735="","")</f>
        <v/>
      </c>
      <c r="AC732" s="31">
        <f>主动技能!AJ735</f>
        <v>9</v>
      </c>
      <c r="AD732" s="31">
        <f>主动技能!BF735</f>
        <v>101301</v>
      </c>
      <c r="AE732" s="1">
        <f t="shared" si="11"/>
        <v>9</v>
      </c>
    </row>
    <row r="733" spans="1:31" s="31" customFormat="1" x14ac:dyDescent="0.15">
      <c r="A733" s="31">
        <f>主动技能!B736</f>
        <v>10130110</v>
      </c>
      <c r="B733" s="4" t="str">
        <f>主动技能!H736</f>
        <v>普攻</v>
      </c>
      <c r="C733" s="4" t="str">
        <f>主动技能!I736</f>
        <v>对敌方单体攻击，造成100%攻击力（+2353）点伤害。</v>
      </c>
      <c r="D733" s="4">
        <f>VLOOKUP(主动技能!J736,对应表!F:G,2,FALSE)</f>
        <v>1</v>
      </c>
      <c r="E733" s="4">
        <f>VLOOKUP(主动技能!K736,对应表!J:K,2,FALSE)</f>
        <v>1</v>
      </c>
      <c r="F733" s="4">
        <f>VLOOKUP(主动技能!L736,对应表!N:O,2,FALSE)</f>
        <v>1</v>
      </c>
      <c r="G733" s="4">
        <f>IF(主动技能!M736="必中",2,1)</f>
        <v>1</v>
      </c>
      <c r="H733" s="4">
        <f>主动技能!N736</f>
        <v>100</v>
      </c>
      <c r="I733" s="4">
        <f>主动技能!O736</f>
        <v>0</v>
      </c>
      <c r="J733" s="31" t="str">
        <f>主动技能!P736</f>
        <v>|||</v>
      </c>
      <c r="K733" s="31">
        <f>主动技能!Q736</f>
        <v>1</v>
      </c>
      <c r="L733" s="31">
        <f>主动技能!R736</f>
        <v>0</v>
      </c>
      <c r="M733" s="31">
        <f>主动技能!S736</f>
        <v>0</v>
      </c>
      <c r="N733" s="31" t="str">
        <f>IF(主动技能!T736="","",主动技能!T736)</f>
        <v/>
      </c>
      <c r="O733" s="31" t="str">
        <f>IF(主动技能!U736="","",主动技能!U736)</f>
        <v/>
      </c>
      <c r="P733" s="31" t="str">
        <f>IF(主动技能!V736="","",主动技能!V736)</f>
        <v>skill_01</v>
      </c>
      <c r="Q733" s="31" t="str">
        <f>IF(主动技能!W736="","")</f>
        <v/>
      </c>
      <c r="R733" s="31" t="str">
        <f>IF(主动技能!X736="","")</f>
        <v/>
      </c>
      <c r="S733" s="31">
        <f>主动技能!Y736</f>
        <v>0</v>
      </c>
      <c r="T733" s="31">
        <f>主动技能!Z736</f>
        <v>100</v>
      </c>
      <c r="U733" s="31">
        <f>主动技能!AB736</f>
        <v>2353</v>
      </c>
      <c r="V733" s="31">
        <f>主动技能!AC736</f>
        <v>0</v>
      </c>
      <c r="W733" s="31">
        <f>主动技能!AD736</f>
        <v>0</v>
      </c>
      <c r="X733" s="31">
        <f>主动技能!AE736</f>
        <v>1</v>
      </c>
      <c r="Y733" s="31">
        <f>主动技能!AF736</f>
        <v>0</v>
      </c>
      <c r="Z733" s="31">
        <f>主动技能!AG736</f>
        <v>0</v>
      </c>
      <c r="AA733" s="31" t="str">
        <f>主动技能!AH736</f>
        <v>attack</v>
      </c>
      <c r="AB733" s="31" t="str">
        <f>IF(主动技能!AI736="","")</f>
        <v/>
      </c>
      <c r="AC733" s="31">
        <f>主动技能!AJ736</f>
        <v>10</v>
      </c>
      <c r="AD733" s="31">
        <f>主动技能!BF736</f>
        <v>101301</v>
      </c>
      <c r="AE733" s="1">
        <f t="shared" si="11"/>
        <v>10</v>
      </c>
    </row>
    <row r="734" spans="1:31" s="31" customFormat="1" x14ac:dyDescent="0.15">
      <c r="A734" s="31">
        <f>主动技能!B737</f>
        <v>10130111</v>
      </c>
      <c r="B734" s="4" t="str">
        <f>主动技能!H737</f>
        <v>普攻</v>
      </c>
      <c r="C734" s="4" t="str">
        <f>主动技能!I737</f>
        <v>对敌方单体攻击，造成100%攻击力（+3352）点伤害。</v>
      </c>
      <c r="D734" s="4">
        <f>VLOOKUP(主动技能!J737,对应表!F:G,2,FALSE)</f>
        <v>1</v>
      </c>
      <c r="E734" s="4">
        <f>VLOOKUP(主动技能!K737,对应表!J:K,2,FALSE)</f>
        <v>1</v>
      </c>
      <c r="F734" s="4">
        <f>VLOOKUP(主动技能!L737,对应表!N:O,2,FALSE)</f>
        <v>1</v>
      </c>
      <c r="G734" s="4">
        <f>IF(主动技能!M737="必中",2,1)</f>
        <v>1</v>
      </c>
      <c r="H734" s="4">
        <f>主动技能!N737</f>
        <v>100</v>
      </c>
      <c r="I734" s="4">
        <f>主动技能!O737</f>
        <v>0</v>
      </c>
      <c r="J734" s="31" t="str">
        <f>主动技能!P737</f>
        <v>|||</v>
      </c>
      <c r="K734" s="31">
        <f>主动技能!Q737</f>
        <v>1</v>
      </c>
      <c r="L734" s="31">
        <f>主动技能!R737</f>
        <v>0</v>
      </c>
      <c r="M734" s="31">
        <f>主动技能!S737</f>
        <v>0</v>
      </c>
      <c r="N734" s="31" t="str">
        <f>IF(主动技能!T737="","",主动技能!T737)</f>
        <v/>
      </c>
      <c r="O734" s="31" t="str">
        <f>IF(主动技能!U737="","",主动技能!U737)</f>
        <v/>
      </c>
      <c r="P734" s="31" t="str">
        <f>IF(主动技能!V737="","",主动技能!V737)</f>
        <v>skill_01</v>
      </c>
      <c r="Q734" s="31" t="str">
        <f>IF(主动技能!W737="","")</f>
        <v/>
      </c>
      <c r="R734" s="31" t="str">
        <f>IF(主动技能!X737="","")</f>
        <v/>
      </c>
      <c r="S734" s="31">
        <f>主动技能!Y737</f>
        <v>0</v>
      </c>
      <c r="T734" s="31">
        <f>主动技能!Z737</f>
        <v>100</v>
      </c>
      <c r="U734" s="31">
        <f>主动技能!AB737</f>
        <v>3352</v>
      </c>
      <c r="V734" s="31">
        <f>主动技能!AC737</f>
        <v>0</v>
      </c>
      <c r="W734" s="31">
        <f>主动技能!AD737</f>
        <v>0</v>
      </c>
      <c r="X734" s="31">
        <f>主动技能!AE737</f>
        <v>1</v>
      </c>
      <c r="Y734" s="31">
        <f>主动技能!AF737</f>
        <v>0</v>
      </c>
      <c r="Z734" s="31">
        <f>主动技能!AG737</f>
        <v>0</v>
      </c>
      <c r="AA734" s="31" t="str">
        <f>主动技能!AH737</f>
        <v>attack</v>
      </c>
      <c r="AB734" s="31" t="str">
        <f>IF(主动技能!AI737="","")</f>
        <v/>
      </c>
      <c r="AC734" s="31">
        <f>主动技能!AJ737</f>
        <v>11</v>
      </c>
      <c r="AD734" s="31">
        <f>主动技能!BF737</f>
        <v>101301</v>
      </c>
      <c r="AE734" s="1">
        <f t="shared" si="11"/>
        <v>11</v>
      </c>
    </row>
    <row r="735" spans="1:31" s="31" customFormat="1" x14ac:dyDescent="0.15">
      <c r="A735" s="31">
        <f>主动技能!B738</f>
        <v>10130112</v>
      </c>
      <c r="B735" s="4" t="str">
        <f>主动技能!H738</f>
        <v>普攻</v>
      </c>
      <c r="C735" s="4" t="str">
        <f>主动技能!I738</f>
        <v>对敌方单体攻击，造成100%攻击力（+4766）点伤害。</v>
      </c>
      <c r="D735" s="4">
        <f>VLOOKUP(主动技能!J738,对应表!F:G,2,FALSE)</f>
        <v>1</v>
      </c>
      <c r="E735" s="4">
        <f>VLOOKUP(主动技能!K738,对应表!J:K,2,FALSE)</f>
        <v>1</v>
      </c>
      <c r="F735" s="4">
        <f>VLOOKUP(主动技能!L738,对应表!N:O,2,FALSE)</f>
        <v>1</v>
      </c>
      <c r="G735" s="4">
        <f>IF(主动技能!M738="必中",2,1)</f>
        <v>1</v>
      </c>
      <c r="H735" s="4">
        <f>主动技能!N738</f>
        <v>100</v>
      </c>
      <c r="I735" s="4">
        <f>主动技能!O738</f>
        <v>0</v>
      </c>
      <c r="J735" s="31" t="str">
        <f>主动技能!P738</f>
        <v>|||</v>
      </c>
      <c r="K735" s="31">
        <f>主动技能!Q738</f>
        <v>1</v>
      </c>
      <c r="L735" s="31">
        <f>主动技能!R738</f>
        <v>0</v>
      </c>
      <c r="M735" s="31">
        <f>主动技能!S738</f>
        <v>0</v>
      </c>
      <c r="N735" s="31" t="str">
        <f>IF(主动技能!T738="","",主动技能!T738)</f>
        <v/>
      </c>
      <c r="O735" s="31" t="str">
        <f>IF(主动技能!U738="","",主动技能!U738)</f>
        <v/>
      </c>
      <c r="P735" s="31" t="str">
        <f>IF(主动技能!V738="","",主动技能!V738)</f>
        <v>skill_01</v>
      </c>
      <c r="Q735" s="31" t="str">
        <f>IF(主动技能!W738="","")</f>
        <v/>
      </c>
      <c r="R735" s="31" t="str">
        <f>IF(主动技能!X738="","")</f>
        <v/>
      </c>
      <c r="S735" s="31">
        <f>主动技能!Y738</f>
        <v>0</v>
      </c>
      <c r="T735" s="31">
        <f>主动技能!Z738</f>
        <v>100</v>
      </c>
      <c r="U735" s="31">
        <f>主动技能!AB738</f>
        <v>4766</v>
      </c>
      <c r="V735" s="31">
        <f>主动技能!AC738</f>
        <v>0</v>
      </c>
      <c r="W735" s="31">
        <f>主动技能!AD738</f>
        <v>0</v>
      </c>
      <c r="X735" s="31">
        <f>主动技能!AE738</f>
        <v>1</v>
      </c>
      <c r="Y735" s="31">
        <f>主动技能!AF738</f>
        <v>0</v>
      </c>
      <c r="Z735" s="31">
        <f>主动技能!AG738</f>
        <v>0</v>
      </c>
      <c r="AA735" s="31" t="str">
        <f>主动技能!AH738</f>
        <v>attack</v>
      </c>
      <c r="AB735" s="31" t="str">
        <f>IF(主动技能!AI738="","")</f>
        <v/>
      </c>
      <c r="AC735" s="31">
        <f>主动技能!AJ738</f>
        <v>12</v>
      </c>
      <c r="AD735" s="31">
        <f>主动技能!BF738</f>
        <v>101301</v>
      </c>
      <c r="AE735" s="1">
        <f t="shared" si="11"/>
        <v>12</v>
      </c>
    </row>
    <row r="736" spans="1:31" s="31" customFormat="1" x14ac:dyDescent="0.15">
      <c r="A736" s="31">
        <f>主动技能!B739</f>
        <v>10130113</v>
      </c>
      <c r="B736" s="4" t="str">
        <f>主动技能!H739</f>
        <v>普攻</v>
      </c>
      <c r="C736" s="4" t="str">
        <f>主动技能!I739</f>
        <v>对敌方单体攻击，造成100%攻击力（+6767）点伤害。</v>
      </c>
      <c r="D736" s="4">
        <f>VLOOKUP(主动技能!J739,对应表!F:G,2,FALSE)</f>
        <v>1</v>
      </c>
      <c r="E736" s="4">
        <f>VLOOKUP(主动技能!K739,对应表!J:K,2,FALSE)</f>
        <v>1</v>
      </c>
      <c r="F736" s="4">
        <f>VLOOKUP(主动技能!L739,对应表!N:O,2,FALSE)</f>
        <v>1</v>
      </c>
      <c r="G736" s="4">
        <f>IF(主动技能!M739="必中",2,1)</f>
        <v>1</v>
      </c>
      <c r="H736" s="4">
        <f>主动技能!N739</f>
        <v>100</v>
      </c>
      <c r="I736" s="4">
        <f>主动技能!O739</f>
        <v>0</v>
      </c>
      <c r="J736" s="31" t="str">
        <f>主动技能!P739</f>
        <v>|||</v>
      </c>
      <c r="K736" s="31">
        <f>主动技能!Q739</f>
        <v>1</v>
      </c>
      <c r="L736" s="31">
        <f>主动技能!R739</f>
        <v>0</v>
      </c>
      <c r="M736" s="31">
        <f>主动技能!S739</f>
        <v>0</v>
      </c>
      <c r="N736" s="31" t="str">
        <f>IF(主动技能!T739="","",主动技能!T739)</f>
        <v/>
      </c>
      <c r="O736" s="31" t="str">
        <f>IF(主动技能!U739="","",主动技能!U739)</f>
        <v/>
      </c>
      <c r="P736" s="31" t="str">
        <f>IF(主动技能!V739="","",主动技能!V739)</f>
        <v>skill_01</v>
      </c>
      <c r="Q736" s="31" t="str">
        <f>IF(主动技能!W739="","")</f>
        <v/>
      </c>
      <c r="R736" s="31" t="str">
        <f>IF(主动技能!X739="","")</f>
        <v/>
      </c>
      <c r="S736" s="31">
        <f>主动技能!Y739</f>
        <v>0</v>
      </c>
      <c r="T736" s="31">
        <f>主动技能!Z739</f>
        <v>100</v>
      </c>
      <c r="U736" s="31">
        <f>主动技能!AB739</f>
        <v>6767</v>
      </c>
      <c r="V736" s="31">
        <f>主动技能!AC739</f>
        <v>0</v>
      </c>
      <c r="W736" s="31">
        <f>主动技能!AD739</f>
        <v>0</v>
      </c>
      <c r="X736" s="31">
        <f>主动技能!AE739</f>
        <v>1</v>
      </c>
      <c r="Y736" s="31">
        <f>主动技能!AF739</f>
        <v>0</v>
      </c>
      <c r="Z736" s="31">
        <f>主动技能!AG739</f>
        <v>0</v>
      </c>
      <c r="AA736" s="31" t="str">
        <f>主动技能!AH739</f>
        <v>attack</v>
      </c>
      <c r="AB736" s="31" t="str">
        <f>IF(主动技能!AI739="","")</f>
        <v/>
      </c>
      <c r="AC736" s="31">
        <f>主动技能!AJ739</f>
        <v>13</v>
      </c>
      <c r="AD736" s="31">
        <f>主动技能!BF739</f>
        <v>101301</v>
      </c>
      <c r="AE736" s="1">
        <f t="shared" si="11"/>
        <v>13</v>
      </c>
    </row>
    <row r="737" spans="1:31" s="31" customFormat="1" x14ac:dyDescent="0.15">
      <c r="A737" s="31">
        <f>主动技能!B740</f>
        <v>10130114</v>
      </c>
      <c r="B737" s="4" t="str">
        <f>主动技能!H740</f>
        <v>普攻</v>
      </c>
      <c r="C737" s="4" t="str">
        <f>主动技能!I740</f>
        <v>对敌方单体攻击，造成100%攻击力（+9601）点伤害。</v>
      </c>
      <c r="D737" s="4">
        <f>VLOOKUP(主动技能!J740,对应表!F:G,2,FALSE)</f>
        <v>1</v>
      </c>
      <c r="E737" s="4">
        <f>VLOOKUP(主动技能!K740,对应表!J:K,2,FALSE)</f>
        <v>1</v>
      </c>
      <c r="F737" s="4">
        <f>VLOOKUP(主动技能!L740,对应表!N:O,2,FALSE)</f>
        <v>1</v>
      </c>
      <c r="G737" s="4">
        <f>IF(主动技能!M740="必中",2,1)</f>
        <v>1</v>
      </c>
      <c r="H737" s="4">
        <f>主动技能!N740</f>
        <v>100</v>
      </c>
      <c r="I737" s="4">
        <f>主动技能!O740</f>
        <v>0</v>
      </c>
      <c r="J737" s="31" t="str">
        <f>主动技能!P740</f>
        <v>|||</v>
      </c>
      <c r="K737" s="31">
        <f>主动技能!Q740</f>
        <v>1</v>
      </c>
      <c r="L737" s="31">
        <f>主动技能!R740</f>
        <v>0</v>
      </c>
      <c r="M737" s="31">
        <f>主动技能!S740</f>
        <v>0</v>
      </c>
      <c r="N737" s="31" t="str">
        <f>IF(主动技能!T740="","",主动技能!T740)</f>
        <v/>
      </c>
      <c r="O737" s="31" t="str">
        <f>IF(主动技能!U740="","",主动技能!U740)</f>
        <v/>
      </c>
      <c r="P737" s="31" t="str">
        <f>IF(主动技能!V740="","",主动技能!V740)</f>
        <v>skill_01</v>
      </c>
      <c r="Q737" s="31" t="str">
        <f>IF(主动技能!W740="","")</f>
        <v/>
      </c>
      <c r="R737" s="31" t="str">
        <f>IF(主动技能!X740="","")</f>
        <v/>
      </c>
      <c r="S737" s="31">
        <f>主动技能!Y740</f>
        <v>0</v>
      </c>
      <c r="T737" s="31">
        <f>主动技能!Z740</f>
        <v>100</v>
      </c>
      <c r="U737" s="31">
        <f>主动技能!AB740</f>
        <v>9601</v>
      </c>
      <c r="V737" s="31">
        <f>主动技能!AC740</f>
        <v>0</v>
      </c>
      <c r="W737" s="31">
        <f>主动技能!AD740</f>
        <v>0</v>
      </c>
      <c r="X737" s="31">
        <f>主动技能!AE740</f>
        <v>1</v>
      </c>
      <c r="Y737" s="31">
        <f>主动技能!AF740</f>
        <v>0</v>
      </c>
      <c r="Z737" s="31">
        <f>主动技能!AG740</f>
        <v>0</v>
      </c>
      <c r="AA737" s="31" t="str">
        <f>主动技能!AH740</f>
        <v>attack</v>
      </c>
      <c r="AB737" s="31" t="str">
        <f>IF(主动技能!AI740="","")</f>
        <v/>
      </c>
      <c r="AC737" s="31">
        <f>主动技能!AJ740</f>
        <v>14</v>
      </c>
      <c r="AD737" s="31">
        <f>主动技能!BF740</f>
        <v>101301</v>
      </c>
      <c r="AE737" s="1">
        <f t="shared" si="11"/>
        <v>14</v>
      </c>
    </row>
    <row r="738" spans="1:31" s="31" customFormat="1" x14ac:dyDescent="0.15">
      <c r="A738" s="31">
        <f>主动技能!B741</f>
        <v>10130115</v>
      </c>
      <c r="B738" s="4" t="str">
        <f>主动技能!H741</f>
        <v>普攻</v>
      </c>
      <c r="C738" s="4" t="str">
        <f>主动技能!I741</f>
        <v>对敌方单体攻击，造成100%攻击力（+13613）点伤害。</v>
      </c>
      <c r="D738" s="4">
        <f>VLOOKUP(主动技能!J741,对应表!F:G,2,FALSE)</f>
        <v>1</v>
      </c>
      <c r="E738" s="4">
        <f>VLOOKUP(主动技能!K741,对应表!J:K,2,FALSE)</f>
        <v>1</v>
      </c>
      <c r="F738" s="4">
        <f>VLOOKUP(主动技能!L741,对应表!N:O,2,FALSE)</f>
        <v>1</v>
      </c>
      <c r="G738" s="4">
        <f>IF(主动技能!M741="必中",2,1)</f>
        <v>1</v>
      </c>
      <c r="H738" s="4">
        <f>主动技能!N741</f>
        <v>100</v>
      </c>
      <c r="I738" s="4">
        <f>主动技能!O741</f>
        <v>0</v>
      </c>
      <c r="J738" s="31" t="str">
        <f>主动技能!P741</f>
        <v>|||</v>
      </c>
      <c r="K738" s="31">
        <f>主动技能!Q741</f>
        <v>1</v>
      </c>
      <c r="L738" s="31">
        <f>主动技能!R741</f>
        <v>0</v>
      </c>
      <c r="M738" s="31">
        <f>主动技能!S741</f>
        <v>0</v>
      </c>
      <c r="N738" s="31" t="str">
        <f>IF(主动技能!T741="","",主动技能!T741)</f>
        <v/>
      </c>
      <c r="O738" s="31" t="str">
        <f>IF(主动技能!U741="","",主动技能!U741)</f>
        <v/>
      </c>
      <c r="P738" s="31" t="str">
        <f>IF(主动技能!V741="","",主动技能!V741)</f>
        <v>skill_01</v>
      </c>
      <c r="Q738" s="31" t="str">
        <f>IF(主动技能!W741="","")</f>
        <v/>
      </c>
      <c r="R738" s="31" t="str">
        <f>IF(主动技能!X741="","")</f>
        <v/>
      </c>
      <c r="S738" s="31">
        <f>主动技能!Y741</f>
        <v>0</v>
      </c>
      <c r="T738" s="31">
        <f>主动技能!Z741</f>
        <v>100</v>
      </c>
      <c r="U738" s="31">
        <f>主动技能!AB741</f>
        <v>13613</v>
      </c>
      <c r="V738" s="31">
        <f>主动技能!AC741</f>
        <v>0</v>
      </c>
      <c r="W738" s="31">
        <f>主动技能!AD741</f>
        <v>0</v>
      </c>
      <c r="X738" s="31">
        <f>主动技能!AE741</f>
        <v>1</v>
      </c>
      <c r="Y738" s="31">
        <f>主动技能!AF741</f>
        <v>0</v>
      </c>
      <c r="Z738" s="31">
        <f>主动技能!AG741</f>
        <v>0</v>
      </c>
      <c r="AA738" s="31" t="str">
        <f>主动技能!AH741</f>
        <v>attack</v>
      </c>
      <c r="AB738" s="31" t="str">
        <f>IF(主动技能!AI741="","")</f>
        <v/>
      </c>
      <c r="AC738" s="31">
        <f>主动技能!AJ741</f>
        <v>15</v>
      </c>
      <c r="AD738" s="31">
        <f>主动技能!BF741</f>
        <v>101301</v>
      </c>
      <c r="AE738" s="1">
        <f t="shared" si="11"/>
        <v>15</v>
      </c>
    </row>
    <row r="739" spans="1:31" s="31" customFormat="1" x14ac:dyDescent="0.15">
      <c r="A739" s="31">
        <f>主动技能!B742</f>
        <v>10130116</v>
      </c>
      <c r="B739" s="4" t="str">
        <f>主动技能!H742</f>
        <v>普攻</v>
      </c>
      <c r="C739" s="4" t="str">
        <f>主动技能!I742</f>
        <v>对敌方单体攻击，造成100%攻击力（+19292）点伤害。</v>
      </c>
      <c r="D739" s="4">
        <f>VLOOKUP(主动技能!J742,对应表!F:G,2,FALSE)</f>
        <v>1</v>
      </c>
      <c r="E739" s="4">
        <f>VLOOKUP(主动技能!K742,对应表!J:K,2,FALSE)</f>
        <v>1</v>
      </c>
      <c r="F739" s="4">
        <f>VLOOKUP(主动技能!L742,对应表!N:O,2,FALSE)</f>
        <v>1</v>
      </c>
      <c r="G739" s="4">
        <f>IF(主动技能!M742="必中",2,1)</f>
        <v>1</v>
      </c>
      <c r="H739" s="4">
        <f>主动技能!N742</f>
        <v>100</v>
      </c>
      <c r="I739" s="4">
        <f>主动技能!O742</f>
        <v>0</v>
      </c>
      <c r="J739" s="31" t="str">
        <f>主动技能!P742</f>
        <v>|||</v>
      </c>
      <c r="K739" s="31">
        <f>主动技能!Q742</f>
        <v>1</v>
      </c>
      <c r="L739" s="31">
        <f>主动技能!R742</f>
        <v>0</v>
      </c>
      <c r="M739" s="31">
        <f>主动技能!S742</f>
        <v>0</v>
      </c>
      <c r="N739" s="31" t="str">
        <f>IF(主动技能!T742="","",主动技能!T742)</f>
        <v/>
      </c>
      <c r="O739" s="31" t="str">
        <f>IF(主动技能!U742="","",主动技能!U742)</f>
        <v/>
      </c>
      <c r="P739" s="31" t="str">
        <f>IF(主动技能!V742="","",主动技能!V742)</f>
        <v>skill_01</v>
      </c>
      <c r="Q739" s="31" t="str">
        <f>IF(主动技能!W742="","")</f>
        <v/>
      </c>
      <c r="R739" s="31" t="str">
        <f>IF(主动技能!X742="","")</f>
        <v/>
      </c>
      <c r="S739" s="31">
        <f>主动技能!Y742</f>
        <v>0</v>
      </c>
      <c r="T739" s="31">
        <f>主动技能!Z742</f>
        <v>100</v>
      </c>
      <c r="U739" s="31">
        <f>主动技能!AB742</f>
        <v>19292</v>
      </c>
      <c r="V739" s="31">
        <f>主动技能!AC742</f>
        <v>0</v>
      </c>
      <c r="W739" s="31">
        <f>主动技能!AD742</f>
        <v>0</v>
      </c>
      <c r="X739" s="31">
        <f>主动技能!AE742</f>
        <v>1</v>
      </c>
      <c r="Y739" s="31">
        <f>主动技能!AF742</f>
        <v>0</v>
      </c>
      <c r="Z739" s="31">
        <f>主动技能!AG742</f>
        <v>0</v>
      </c>
      <c r="AA739" s="31" t="str">
        <f>主动技能!AH742</f>
        <v>attack</v>
      </c>
      <c r="AB739" s="31" t="str">
        <f>IF(主动技能!AI742="","")</f>
        <v/>
      </c>
      <c r="AC739" s="31">
        <f>主动技能!AJ742</f>
        <v>16</v>
      </c>
      <c r="AD739" s="31">
        <f>主动技能!BF742</f>
        <v>101301</v>
      </c>
      <c r="AE739" s="1">
        <f t="shared" si="11"/>
        <v>16</v>
      </c>
    </row>
    <row r="740" spans="1:31" s="31" customFormat="1" x14ac:dyDescent="0.15">
      <c r="A740" s="31">
        <f>主动技能!B743</f>
        <v>10130117</v>
      </c>
      <c r="B740" s="4" t="str">
        <f>主动技能!H743</f>
        <v>普攻</v>
      </c>
      <c r="C740" s="4" t="str">
        <f>主动技能!I743</f>
        <v>对敌方单体攻击，造成100%攻击力（+27333）点伤害。</v>
      </c>
      <c r="D740" s="4">
        <f>VLOOKUP(主动技能!J743,对应表!F:G,2,FALSE)</f>
        <v>1</v>
      </c>
      <c r="E740" s="4">
        <f>VLOOKUP(主动技能!K743,对应表!J:K,2,FALSE)</f>
        <v>1</v>
      </c>
      <c r="F740" s="4">
        <f>VLOOKUP(主动技能!L743,对应表!N:O,2,FALSE)</f>
        <v>1</v>
      </c>
      <c r="G740" s="4">
        <f>IF(主动技能!M743="必中",2,1)</f>
        <v>1</v>
      </c>
      <c r="H740" s="4">
        <f>主动技能!N743</f>
        <v>100</v>
      </c>
      <c r="I740" s="4">
        <f>主动技能!O743</f>
        <v>0</v>
      </c>
      <c r="J740" s="31" t="str">
        <f>主动技能!P743</f>
        <v>|||</v>
      </c>
      <c r="K740" s="31">
        <f>主动技能!Q743</f>
        <v>1</v>
      </c>
      <c r="L740" s="31">
        <f>主动技能!R743</f>
        <v>0</v>
      </c>
      <c r="M740" s="31">
        <f>主动技能!S743</f>
        <v>0</v>
      </c>
      <c r="N740" s="31" t="str">
        <f>IF(主动技能!T743="","",主动技能!T743)</f>
        <v/>
      </c>
      <c r="O740" s="31" t="str">
        <f>IF(主动技能!U743="","",主动技能!U743)</f>
        <v/>
      </c>
      <c r="P740" s="31" t="str">
        <f>IF(主动技能!V743="","",主动技能!V743)</f>
        <v>skill_01</v>
      </c>
      <c r="Q740" s="31" t="str">
        <f>IF(主动技能!W743="","")</f>
        <v/>
      </c>
      <c r="R740" s="31" t="str">
        <f>IF(主动技能!X743="","")</f>
        <v/>
      </c>
      <c r="S740" s="31">
        <f>主动技能!Y743</f>
        <v>0</v>
      </c>
      <c r="T740" s="31">
        <f>主动技能!Z743</f>
        <v>100</v>
      </c>
      <c r="U740" s="31">
        <f>主动技能!AB743</f>
        <v>27333</v>
      </c>
      <c r="V740" s="31">
        <f>主动技能!AC743</f>
        <v>0</v>
      </c>
      <c r="W740" s="31">
        <f>主动技能!AD743</f>
        <v>0</v>
      </c>
      <c r="X740" s="31">
        <f>主动技能!AE743</f>
        <v>1</v>
      </c>
      <c r="Y740" s="31">
        <f>主动技能!AF743</f>
        <v>0</v>
      </c>
      <c r="Z740" s="31">
        <f>主动技能!AG743</f>
        <v>0</v>
      </c>
      <c r="AA740" s="31" t="str">
        <f>主动技能!AH743</f>
        <v>attack</v>
      </c>
      <c r="AB740" s="31" t="str">
        <f>IF(主动技能!AI743="","")</f>
        <v/>
      </c>
      <c r="AC740" s="31">
        <f>主动技能!AJ743</f>
        <v>17</v>
      </c>
      <c r="AD740" s="31">
        <f>主动技能!BF743</f>
        <v>101301</v>
      </c>
      <c r="AE740" s="1">
        <f t="shared" si="11"/>
        <v>17</v>
      </c>
    </row>
    <row r="741" spans="1:31" s="31" customFormat="1" x14ac:dyDescent="0.15">
      <c r="A741" s="31">
        <f>主动技能!B744</f>
        <v>10130118</v>
      </c>
      <c r="B741" s="4" t="str">
        <f>主动技能!H744</f>
        <v>普攻</v>
      </c>
      <c r="C741" s="4" t="str">
        <f>主动技能!I744</f>
        <v>对敌方单体攻击，造成100%攻击力（+38716）点伤害。</v>
      </c>
      <c r="D741" s="4">
        <f>VLOOKUP(主动技能!J744,对应表!F:G,2,FALSE)</f>
        <v>1</v>
      </c>
      <c r="E741" s="4">
        <f>VLOOKUP(主动技能!K744,对应表!J:K,2,FALSE)</f>
        <v>1</v>
      </c>
      <c r="F741" s="4">
        <f>VLOOKUP(主动技能!L744,对应表!N:O,2,FALSE)</f>
        <v>1</v>
      </c>
      <c r="G741" s="4">
        <f>IF(主动技能!M744="必中",2,1)</f>
        <v>1</v>
      </c>
      <c r="H741" s="4">
        <f>主动技能!N744</f>
        <v>100</v>
      </c>
      <c r="I741" s="4">
        <f>主动技能!O744</f>
        <v>0</v>
      </c>
      <c r="J741" s="31" t="str">
        <f>主动技能!P744</f>
        <v>|||</v>
      </c>
      <c r="K741" s="31">
        <f>主动技能!Q744</f>
        <v>1</v>
      </c>
      <c r="L741" s="31">
        <f>主动技能!R744</f>
        <v>0</v>
      </c>
      <c r="M741" s="31">
        <f>主动技能!S744</f>
        <v>0</v>
      </c>
      <c r="N741" s="31" t="str">
        <f>IF(主动技能!T744="","",主动技能!T744)</f>
        <v/>
      </c>
      <c r="O741" s="31" t="str">
        <f>IF(主动技能!U744="","",主动技能!U744)</f>
        <v/>
      </c>
      <c r="P741" s="31" t="str">
        <f>IF(主动技能!V744="","",主动技能!V744)</f>
        <v>skill_01</v>
      </c>
      <c r="Q741" s="31" t="str">
        <f>IF(主动技能!W744="","")</f>
        <v/>
      </c>
      <c r="R741" s="31" t="str">
        <f>IF(主动技能!X744="","")</f>
        <v/>
      </c>
      <c r="S741" s="31">
        <f>主动技能!Y744</f>
        <v>0</v>
      </c>
      <c r="T741" s="31">
        <f>主动技能!Z744</f>
        <v>100</v>
      </c>
      <c r="U741" s="31">
        <f>主动技能!AB744</f>
        <v>38716</v>
      </c>
      <c r="V741" s="31">
        <f>主动技能!AC744</f>
        <v>0</v>
      </c>
      <c r="W741" s="31">
        <f>主动技能!AD744</f>
        <v>0</v>
      </c>
      <c r="X741" s="31">
        <f>主动技能!AE744</f>
        <v>1</v>
      </c>
      <c r="Y741" s="31">
        <f>主动技能!AF744</f>
        <v>0</v>
      </c>
      <c r="Z741" s="31">
        <f>主动技能!AG744</f>
        <v>0</v>
      </c>
      <c r="AA741" s="31" t="str">
        <f>主动技能!AH744</f>
        <v>attack</v>
      </c>
      <c r="AB741" s="31" t="str">
        <f>IF(主动技能!AI744="","")</f>
        <v/>
      </c>
      <c r="AC741" s="31">
        <f>主动技能!AJ744</f>
        <v>18</v>
      </c>
      <c r="AD741" s="31">
        <f>主动技能!BF744</f>
        <v>101301</v>
      </c>
      <c r="AE741" s="1">
        <f t="shared" si="11"/>
        <v>18</v>
      </c>
    </row>
    <row r="742" spans="1:31" s="31" customFormat="1" x14ac:dyDescent="0.15">
      <c r="A742" s="31">
        <f>主动技能!B745</f>
        <v>10130119</v>
      </c>
      <c r="B742" s="4" t="str">
        <f>主动技能!H745</f>
        <v>普攻</v>
      </c>
      <c r="C742" s="4" t="str">
        <f>主动技能!I745</f>
        <v>对敌方单体攻击，造成100%攻击力（+54831）点伤害。</v>
      </c>
      <c r="D742" s="4">
        <f>VLOOKUP(主动技能!J745,对应表!F:G,2,FALSE)</f>
        <v>1</v>
      </c>
      <c r="E742" s="4">
        <f>VLOOKUP(主动技能!K745,对应表!J:K,2,FALSE)</f>
        <v>1</v>
      </c>
      <c r="F742" s="4">
        <f>VLOOKUP(主动技能!L745,对应表!N:O,2,FALSE)</f>
        <v>1</v>
      </c>
      <c r="G742" s="4">
        <f>IF(主动技能!M745="必中",2,1)</f>
        <v>1</v>
      </c>
      <c r="H742" s="4">
        <f>主动技能!N745</f>
        <v>100</v>
      </c>
      <c r="I742" s="4">
        <f>主动技能!O745</f>
        <v>0</v>
      </c>
      <c r="J742" s="31" t="str">
        <f>主动技能!P745</f>
        <v>|||</v>
      </c>
      <c r="K742" s="31">
        <f>主动技能!Q745</f>
        <v>1</v>
      </c>
      <c r="L742" s="31">
        <f>主动技能!R745</f>
        <v>0</v>
      </c>
      <c r="M742" s="31">
        <f>主动技能!S745</f>
        <v>0</v>
      </c>
      <c r="N742" s="31" t="str">
        <f>IF(主动技能!T745="","",主动技能!T745)</f>
        <v/>
      </c>
      <c r="O742" s="31" t="str">
        <f>IF(主动技能!U745="","",主动技能!U745)</f>
        <v/>
      </c>
      <c r="P742" s="31" t="str">
        <f>IF(主动技能!V745="","",主动技能!V745)</f>
        <v>skill_01</v>
      </c>
      <c r="Q742" s="31" t="str">
        <f>IF(主动技能!W745="","")</f>
        <v/>
      </c>
      <c r="R742" s="31" t="str">
        <f>IF(主动技能!X745="","")</f>
        <v/>
      </c>
      <c r="S742" s="31">
        <f>主动技能!Y745</f>
        <v>0</v>
      </c>
      <c r="T742" s="31">
        <f>主动技能!Z745</f>
        <v>100</v>
      </c>
      <c r="U742" s="31">
        <f>主动技能!AB745</f>
        <v>54831</v>
      </c>
      <c r="V742" s="31">
        <f>主动技能!AC745</f>
        <v>0</v>
      </c>
      <c r="W742" s="31">
        <f>主动技能!AD745</f>
        <v>0</v>
      </c>
      <c r="X742" s="31">
        <f>主动技能!AE745</f>
        <v>1</v>
      </c>
      <c r="Y742" s="31">
        <f>主动技能!AF745</f>
        <v>0</v>
      </c>
      <c r="Z742" s="31">
        <f>主动技能!AG745</f>
        <v>0</v>
      </c>
      <c r="AA742" s="31" t="str">
        <f>主动技能!AH745</f>
        <v>attack</v>
      </c>
      <c r="AB742" s="31" t="str">
        <f>IF(主动技能!AI745="","")</f>
        <v/>
      </c>
      <c r="AC742" s="31">
        <f>主动技能!AJ745</f>
        <v>19</v>
      </c>
      <c r="AD742" s="31">
        <f>主动技能!BF745</f>
        <v>101301</v>
      </c>
      <c r="AE742" s="1">
        <f t="shared" si="11"/>
        <v>19</v>
      </c>
    </row>
    <row r="743" spans="1:31" s="31" customFormat="1" x14ac:dyDescent="0.15">
      <c r="A743" s="31">
        <f>主动技能!B746</f>
        <v>10130120</v>
      </c>
      <c r="B743" s="4" t="str">
        <f>主动技能!H746</f>
        <v>普攻</v>
      </c>
      <c r="C743" s="4" t="str">
        <f>主动技能!I746</f>
        <v>对敌方单体攻击，造成100%攻击力（+77646）点伤害。</v>
      </c>
      <c r="D743" s="4">
        <f>VLOOKUP(主动技能!J746,对应表!F:G,2,FALSE)</f>
        <v>1</v>
      </c>
      <c r="E743" s="4">
        <f>VLOOKUP(主动技能!K746,对应表!J:K,2,FALSE)</f>
        <v>1</v>
      </c>
      <c r="F743" s="4">
        <f>VLOOKUP(主动技能!L746,对应表!N:O,2,FALSE)</f>
        <v>1</v>
      </c>
      <c r="G743" s="4">
        <f>IF(主动技能!M746="必中",2,1)</f>
        <v>1</v>
      </c>
      <c r="H743" s="4">
        <f>主动技能!N746</f>
        <v>100</v>
      </c>
      <c r="I743" s="4">
        <f>主动技能!O746</f>
        <v>0</v>
      </c>
      <c r="J743" s="31" t="str">
        <f>主动技能!P746</f>
        <v>|||</v>
      </c>
      <c r="K743" s="31">
        <f>主动技能!Q746</f>
        <v>1</v>
      </c>
      <c r="L743" s="31">
        <f>主动技能!R746</f>
        <v>0</v>
      </c>
      <c r="M743" s="31">
        <f>主动技能!S746</f>
        <v>0</v>
      </c>
      <c r="N743" s="31" t="str">
        <f>IF(主动技能!T746="","",主动技能!T746)</f>
        <v/>
      </c>
      <c r="O743" s="31" t="str">
        <f>IF(主动技能!U746="","",主动技能!U746)</f>
        <v/>
      </c>
      <c r="P743" s="31" t="str">
        <f>IF(主动技能!V746="","",主动技能!V746)</f>
        <v>skill_01</v>
      </c>
      <c r="Q743" s="31" t="str">
        <f>IF(主动技能!W746="","")</f>
        <v/>
      </c>
      <c r="R743" s="31" t="str">
        <f>IF(主动技能!X746="","")</f>
        <v/>
      </c>
      <c r="S743" s="31">
        <f>主动技能!Y746</f>
        <v>0</v>
      </c>
      <c r="T743" s="31">
        <f>主动技能!Z746</f>
        <v>100</v>
      </c>
      <c r="U743" s="31">
        <f>主动技能!AB746</f>
        <v>77646</v>
      </c>
      <c r="V743" s="31">
        <f>主动技能!AC746</f>
        <v>0</v>
      </c>
      <c r="W743" s="31">
        <f>主动技能!AD746</f>
        <v>0</v>
      </c>
      <c r="X743" s="31">
        <f>主动技能!AE746</f>
        <v>1</v>
      </c>
      <c r="Y743" s="31">
        <f>主动技能!AF746</f>
        <v>0</v>
      </c>
      <c r="Z743" s="31">
        <f>主动技能!AG746</f>
        <v>0</v>
      </c>
      <c r="AA743" s="31" t="str">
        <f>主动技能!AH746</f>
        <v>attack</v>
      </c>
      <c r="AB743" s="31" t="str">
        <f>IF(主动技能!AI746="","")</f>
        <v/>
      </c>
      <c r="AC743" s="31">
        <f>主动技能!AJ746</f>
        <v>20</v>
      </c>
      <c r="AD743" s="31">
        <f>主动技能!BF746</f>
        <v>101301</v>
      </c>
      <c r="AE743" s="1">
        <f t="shared" si="11"/>
        <v>20</v>
      </c>
    </row>
    <row r="744" spans="1:31" s="31" customFormat="1" x14ac:dyDescent="0.15">
      <c r="A744" s="31">
        <f>主动技能!B747</f>
        <v>10130201</v>
      </c>
      <c r="B744" s="4" t="str">
        <f>主动技能!H747</f>
        <v>回春术</v>
      </c>
      <c r="C744" s="4" t="str">
        <f>主动技能!I747</f>
        <v>对我方随机3个单体回复10%（+354）点生命值。</v>
      </c>
      <c r="D744" s="4">
        <f>VLOOKUP(主动技能!J747,对应表!F:G,2,FALSE)</f>
        <v>2</v>
      </c>
      <c r="E744" s="4">
        <f>VLOOKUP(主动技能!K747,对应表!J:K,2,FALSE)</f>
        <v>3</v>
      </c>
      <c r="F744" s="4">
        <f>VLOOKUP(主动技能!L747,对应表!N:O,2,FALSE)</f>
        <v>1</v>
      </c>
      <c r="G744" s="4">
        <f>IF(主动技能!M747="必中",2,1)</f>
        <v>2</v>
      </c>
      <c r="H744" s="4">
        <f>主动技能!N747</f>
        <v>100</v>
      </c>
      <c r="I744" s="4">
        <f>主动技能!O747</f>
        <v>0</v>
      </c>
      <c r="J744" s="31" t="str">
        <f>主动技能!P747</f>
        <v>||eff_huichunshu|</v>
      </c>
      <c r="K744" s="31">
        <f>主动技能!Q747</f>
        <v>2</v>
      </c>
      <c r="L744" s="31">
        <f>主动技能!R747</f>
        <v>0</v>
      </c>
      <c r="M744" s="31">
        <f>主动技能!S747</f>
        <v>0</v>
      </c>
      <c r="N744" s="31" t="str">
        <f>IF(主动技能!T747="","",主动技能!T747)</f>
        <v>100030:100:3:3</v>
      </c>
      <c r="O744" s="31" t="str">
        <f>IF(主动技能!U747="","",主动技能!U747)</f>
        <v/>
      </c>
      <c r="P744" s="31" t="str">
        <f>IF(主动技能!V747="","",主动技能!V747)</f>
        <v>skill_11</v>
      </c>
      <c r="Q744" s="31" t="str">
        <f>IF(主动技能!W747="","")</f>
        <v/>
      </c>
      <c r="R744" s="31" t="str">
        <f>IF(主动技能!X747="","")</f>
        <v/>
      </c>
      <c r="S744" s="31">
        <f>主动技能!Y747</f>
        <v>0</v>
      </c>
      <c r="T744" s="31" t="str">
        <f>主动技能!Z747</f>
        <v/>
      </c>
      <c r="U744" s="31" t="str">
        <f>主动技能!AB747</f>
        <v/>
      </c>
      <c r="V744" s="31">
        <f>主动技能!AC747</f>
        <v>0</v>
      </c>
      <c r="W744" s="31">
        <f>主动技能!AD747</f>
        <v>0</v>
      </c>
      <c r="X744" s="31">
        <f>主动技能!AE747</f>
        <v>1</v>
      </c>
      <c r="Y744" s="31">
        <f>主动技能!AF747</f>
        <v>1</v>
      </c>
      <c r="Z744" s="31">
        <f>主动技能!AG747</f>
        <v>1</v>
      </c>
      <c r="AA744" s="31" t="str">
        <f>主动技能!AH747</f>
        <v>attackex</v>
      </c>
      <c r="AB744" s="31" t="str">
        <f>IF(主动技能!AI747="","")</f>
        <v/>
      </c>
      <c r="AC744" s="31">
        <f>主动技能!AJ747</f>
        <v>1</v>
      </c>
      <c r="AD744" s="31">
        <f>主动技能!BF747</f>
        <v>101302</v>
      </c>
      <c r="AE744" s="1">
        <f t="shared" si="11"/>
        <v>1</v>
      </c>
    </row>
    <row r="745" spans="1:31" s="31" customFormat="1" x14ac:dyDescent="0.15">
      <c r="A745" s="31">
        <f>主动技能!B748</f>
        <v>10130202</v>
      </c>
      <c r="B745" s="4" t="str">
        <f>主动技能!H748</f>
        <v>回春术</v>
      </c>
      <c r="C745" s="4" t="str">
        <f>主动技能!I748</f>
        <v>对我方随机3个单体回复10%（+391）点生命值。</v>
      </c>
      <c r="D745" s="4">
        <f>VLOOKUP(主动技能!J748,对应表!F:G,2,FALSE)</f>
        <v>2</v>
      </c>
      <c r="E745" s="4">
        <f>VLOOKUP(主动技能!K748,对应表!J:K,2,FALSE)</f>
        <v>3</v>
      </c>
      <c r="F745" s="4">
        <f>VLOOKUP(主动技能!L748,对应表!N:O,2,FALSE)</f>
        <v>1</v>
      </c>
      <c r="G745" s="4">
        <f>IF(主动技能!M748="必中",2,1)</f>
        <v>2</v>
      </c>
      <c r="H745" s="4">
        <f>主动技能!N748</f>
        <v>100</v>
      </c>
      <c r="I745" s="4">
        <f>主动技能!O748</f>
        <v>0</v>
      </c>
      <c r="J745" s="31" t="str">
        <f>主动技能!P748</f>
        <v>||eff_huichunshu|</v>
      </c>
      <c r="K745" s="31">
        <f>主动技能!Q748</f>
        <v>2</v>
      </c>
      <c r="L745" s="31">
        <f>主动技能!R748</f>
        <v>0</v>
      </c>
      <c r="M745" s="31">
        <f>主动技能!S748</f>
        <v>0</v>
      </c>
      <c r="N745" s="31" t="str">
        <f>IF(主动技能!T748="","",主动技能!T748)</f>
        <v>100031:100:3:3</v>
      </c>
      <c r="O745" s="31" t="str">
        <f>IF(主动技能!U748="","",主动技能!U748)</f>
        <v/>
      </c>
      <c r="P745" s="31" t="str">
        <f>IF(主动技能!V748="","",主动技能!V748)</f>
        <v>skill_11</v>
      </c>
      <c r="Q745" s="31" t="str">
        <f>IF(主动技能!W748="","")</f>
        <v/>
      </c>
      <c r="R745" s="31" t="str">
        <f>IF(主动技能!X748="","")</f>
        <v/>
      </c>
      <c r="S745" s="31">
        <f>主动技能!Y748</f>
        <v>0</v>
      </c>
      <c r="T745" s="31" t="str">
        <f>主动技能!Z748</f>
        <v/>
      </c>
      <c r="U745" s="31" t="str">
        <f>主动技能!AB748</f>
        <v/>
      </c>
      <c r="V745" s="31">
        <f>主动技能!AC748</f>
        <v>0</v>
      </c>
      <c r="W745" s="31">
        <f>主动技能!AD748</f>
        <v>0</v>
      </c>
      <c r="X745" s="31">
        <f>主动技能!AE748</f>
        <v>1</v>
      </c>
      <c r="Y745" s="31">
        <f>主动技能!AF748</f>
        <v>1</v>
      </c>
      <c r="Z745" s="31">
        <f>主动技能!AG748</f>
        <v>1</v>
      </c>
      <c r="AA745" s="31" t="str">
        <f>主动技能!AH748</f>
        <v>attackex</v>
      </c>
      <c r="AB745" s="31" t="str">
        <f>IF(主动技能!AI748="","")</f>
        <v/>
      </c>
      <c r="AC745" s="31">
        <f>主动技能!AJ748</f>
        <v>2</v>
      </c>
      <c r="AD745" s="31">
        <f>主动技能!BF748</f>
        <v>101302</v>
      </c>
      <c r="AE745" s="1">
        <f t="shared" si="11"/>
        <v>2</v>
      </c>
    </row>
    <row r="746" spans="1:31" s="31" customFormat="1" x14ac:dyDescent="0.15">
      <c r="A746" s="31">
        <f>主动技能!B749</f>
        <v>10130203</v>
      </c>
      <c r="B746" s="4" t="str">
        <f>主动技能!H749</f>
        <v>回春术</v>
      </c>
      <c r="C746" s="4" t="str">
        <f>主动技能!I749</f>
        <v>对我方随机3个单体回复10%（+517）点生命值。</v>
      </c>
      <c r="D746" s="4">
        <f>VLOOKUP(主动技能!J749,对应表!F:G,2,FALSE)</f>
        <v>2</v>
      </c>
      <c r="E746" s="4">
        <f>VLOOKUP(主动技能!K749,对应表!J:K,2,FALSE)</f>
        <v>3</v>
      </c>
      <c r="F746" s="4">
        <f>VLOOKUP(主动技能!L749,对应表!N:O,2,FALSE)</f>
        <v>1</v>
      </c>
      <c r="G746" s="4">
        <f>IF(主动技能!M749="必中",2,1)</f>
        <v>2</v>
      </c>
      <c r="H746" s="4">
        <f>主动技能!N749</f>
        <v>100</v>
      </c>
      <c r="I746" s="4">
        <f>主动技能!O749</f>
        <v>0</v>
      </c>
      <c r="J746" s="31" t="str">
        <f>主动技能!P749</f>
        <v>||eff_huichunshu|</v>
      </c>
      <c r="K746" s="31">
        <f>主动技能!Q749</f>
        <v>2</v>
      </c>
      <c r="L746" s="31">
        <f>主动技能!R749</f>
        <v>0</v>
      </c>
      <c r="M746" s="31">
        <f>主动技能!S749</f>
        <v>0</v>
      </c>
      <c r="N746" s="31" t="str">
        <f>IF(主动技能!T749="","",主动技能!T749)</f>
        <v>100032:100:3:3</v>
      </c>
      <c r="O746" s="31" t="str">
        <f>IF(主动技能!U749="","",主动技能!U749)</f>
        <v/>
      </c>
      <c r="P746" s="31" t="str">
        <f>IF(主动技能!V749="","",主动技能!V749)</f>
        <v>skill_11</v>
      </c>
      <c r="Q746" s="31" t="str">
        <f>IF(主动技能!W749="","")</f>
        <v/>
      </c>
      <c r="R746" s="31" t="str">
        <f>IF(主动技能!X749="","")</f>
        <v/>
      </c>
      <c r="S746" s="31">
        <f>主动技能!Y749</f>
        <v>0</v>
      </c>
      <c r="T746" s="31" t="str">
        <f>主动技能!Z749</f>
        <v/>
      </c>
      <c r="U746" s="31" t="str">
        <f>主动技能!AB749</f>
        <v/>
      </c>
      <c r="V746" s="31">
        <f>主动技能!AC749</f>
        <v>0</v>
      </c>
      <c r="W746" s="31">
        <f>主动技能!AD749</f>
        <v>0</v>
      </c>
      <c r="X746" s="31">
        <f>主动技能!AE749</f>
        <v>1</v>
      </c>
      <c r="Y746" s="31">
        <f>主动技能!AF749</f>
        <v>1</v>
      </c>
      <c r="Z746" s="31">
        <f>主动技能!AG749</f>
        <v>1</v>
      </c>
      <c r="AA746" s="31" t="str">
        <f>主动技能!AH749</f>
        <v>attackex</v>
      </c>
      <c r="AB746" s="31" t="str">
        <f>IF(主动技能!AI749="","")</f>
        <v/>
      </c>
      <c r="AC746" s="31">
        <f>主动技能!AJ749</f>
        <v>3</v>
      </c>
      <c r="AD746" s="31">
        <f>主动技能!BF749</f>
        <v>101302</v>
      </c>
      <c r="AE746" s="1">
        <f t="shared" si="11"/>
        <v>3</v>
      </c>
    </row>
    <row r="747" spans="1:31" s="31" customFormat="1" x14ac:dyDescent="0.15">
      <c r="A747" s="31">
        <f>主动技能!B750</f>
        <v>10130204</v>
      </c>
      <c r="B747" s="4" t="str">
        <f>主动技能!H750</f>
        <v>回春术</v>
      </c>
      <c r="C747" s="4" t="str">
        <f>主动技能!I750</f>
        <v>对我方随机3个单体回复10%（+798）点生命值。</v>
      </c>
      <c r="D747" s="4">
        <f>VLOOKUP(主动技能!J750,对应表!F:G,2,FALSE)</f>
        <v>2</v>
      </c>
      <c r="E747" s="4">
        <f>VLOOKUP(主动技能!K750,对应表!J:K,2,FALSE)</f>
        <v>3</v>
      </c>
      <c r="F747" s="4">
        <f>VLOOKUP(主动技能!L750,对应表!N:O,2,FALSE)</f>
        <v>1</v>
      </c>
      <c r="G747" s="4">
        <f>IF(主动技能!M750="必中",2,1)</f>
        <v>2</v>
      </c>
      <c r="H747" s="4">
        <f>主动技能!N750</f>
        <v>100</v>
      </c>
      <c r="I747" s="4">
        <f>主动技能!O750</f>
        <v>0</v>
      </c>
      <c r="J747" s="31" t="str">
        <f>主动技能!P750</f>
        <v>||eff_huichunshu|</v>
      </c>
      <c r="K747" s="31">
        <f>主动技能!Q750</f>
        <v>2</v>
      </c>
      <c r="L747" s="31">
        <f>主动技能!R750</f>
        <v>0</v>
      </c>
      <c r="M747" s="31">
        <f>主动技能!S750</f>
        <v>0</v>
      </c>
      <c r="N747" s="31" t="str">
        <f>IF(主动技能!T750="","",主动技能!T750)</f>
        <v>100033:100:3:3</v>
      </c>
      <c r="O747" s="31" t="str">
        <f>IF(主动技能!U750="","",主动技能!U750)</f>
        <v/>
      </c>
      <c r="P747" s="31" t="str">
        <f>IF(主动技能!V750="","",主动技能!V750)</f>
        <v>skill_11</v>
      </c>
      <c r="Q747" s="31" t="str">
        <f>IF(主动技能!W750="","")</f>
        <v/>
      </c>
      <c r="R747" s="31" t="str">
        <f>IF(主动技能!X750="","")</f>
        <v/>
      </c>
      <c r="S747" s="31">
        <f>主动技能!Y750</f>
        <v>0</v>
      </c>
      <c r="T747" s="31" t="str">
        <f>主动技能!Z750</f>
        <v/>
      </c>
      <c r="U747" s="31" t="str">
        <f>主动技能!AB750</f>
        <v/>
      </c>
      <c r="V747" s="31">
        <f>主动技能!AC750</f>
        <v>0</v>
      </c>
      <c r="W747" s="31">
        <f>主动技能!AD750</f>
        <v>0</v>
      </c>
      <c r="X747" s="31">
        <f>主动技能!AE750</f>
        <v>1</v>
      </c>
      <c r="Y747" s="31">
        <f>主动技能!AF750</f>
        <v>1</v>
      </c>
      <c r="Z747" s="31">
        <f>主动技能!AG750</f>
        <v>1</v>
      </c>
      <c r="AA747" s="31" t="str">
        <f>主动技能!AH750</f>
        <v>attackex</v>
      </c>
      <c r="AB747" s="31" t="str">
        <f>IF(主动技能!AI750="","")</f>
        <v/>
      </c>
      <c r="AC747" s="31">
        <f>主动技能!AJ750</f>
        <v>4</v>
      </c>
      <c r="AD747" s="31">
        <f>主动技能!BF750</f>
        <v>101302</v>
      </c>
      <c r="AE747" s="1">
        <f t="shared" si="11"/>
        <v>4</v>
      </c>
    </row>
    <row r="748" spans="1:31" s="31" customFormat="1" x14ac:dyDescent="0.15">
      <c r="A748" s="31">
        <f>主动技能!B751</f>
        <v>10130205</v>
      </c>
      <c r="B748" s="4" t="str">
        <f>主动技能!H751</f>
        <v>回春术</v>
      </c>
      <c r="C748" s="4" t="str">
        <f>主动技能!I751</f>
        <v>对我方随机3个单体回复10%（+1195）点生命值。</v>
      </c>
      <c r="D748" s="4">
        <f>VLOOKUP(主动技能!J751,对应表!F:G,2,FALSE)</f>
        <v>2</v>
      </c>
      <c r="E748" s="4">
        <f>VLOOKUP(主动技能!K751,对应表!J:K,2,FALSE)</f>
        <v>3</v>
      </c>
      <c r="F748" s="4">
        <f>VLOOKUP(主动技能!L751,对应表!N:O,2,FALSE)</f>
        <v>1</v>
      </c>
      <c r="G748" s="4">
        <f>IF(主动技能!M751="必中",2,1)</f>
        <v>2</v>
      </c>
      <c r="H748" s="4">
        <f>主动技能!N751</f>
        <v>100</v>
      </c>
      <c r="I748" s="4">
        <f>主动技能!O751</f>
        <v>0</v>
      </c>
      <c r="J748" s="31" t="str">
        <f>主动技能!P751</f>
        <v>||eff_huichunshu|</v>
      </c>
      <c r="K748" s="31">
        <f>主动技能!Q751</f>
        <v>2</v>
      </c>
      <c r="L748" s="31">
        <f>主动技能!R751</f>
        <v>0</v>
      </c>
      <c r="M748" s="31">
        <f>主动技能!S751</f>
        <v>0</v>
      </c>
      <c r="N748" s="31" t="str">
        <f>IF(主动技能!T751="","",主动技能!T751)</f>
        <v>100034:100:3:3</v>
      </c>
      <c r="O748" s="31" t="str">
        <f>IF(主动技能!U751="","",主动技能!U751)</f>
        <v/>
      </c>
      <c r="P748" s="31" t="str">
        <f>IF(主动技能!V751="","",主动技能!V751)</f>
        <v>skill_11</v>
      </c>
      <c r="Q748" s="31" t="str">
        <f>IF(主动技能!W751="","")</f>
        <v/>
      </c>
      <c r="R748" s="31" t="str">
        <f>IF(主动技能!X751="","")</f>
        <v/>
      </c>
      <c r="S748" s="31">
        <f>主动技能!Y751</f>
        <v>0</v>
      </c>
      <c r="T748" s="31" t="str">
        <f>主动技能!Z751</f>
        <v/>
      </c>
      <c r="U748" s="31" t="str">
        <f>主动技能!AB751</f>
        <v/>
      </c>
      <c r="V748" s="31">
        <f>主动技能!AC751</f>
        <v>0</v>
      </c>
      <c r="W748" s="31">
        <f>主动技能!AD751</f>
        <v>0</v>
      </c>
      <c r="X748" s="31">
        <f>主动技能!AE751</f>
        <v>1</v>
      </c>
      <c r="Y748" s="31">
        <f>主动技能!AF751</f>
        <v>1</v>
      </c>
      <c r="Z748" s="31">
        <f>主动技能!AG751</f>
        <v>1</v>
      </c>
      <c r="AA748" s="31" t="str">
        <f>主动技能!AH751</f>
        <v>attackex</v>
      </c>
      <c r="AB748" s="31" t="str">
        <f>IF(主动技能!AI751="","")</f>
        <v/>
      </c>
      <c r="AC748" s="31">
        <f>主动技能!AJ751</f>
        <v>5</v>
      </c>
      <c r="AD748" s="31">
        <f>主动技能!BF751</f>
        <v>101302</v>
      </c>
      <c r="AE748" s="1">
        <f t="shared" si="11"/>
        <v>5</v>
      </c>
    </row>
    <row r="749" spans="1:31" s="31" customFormat="1" x14ac:dyDescent="0.15">
      <c r="A749" s="31">
        <f>主动技能!B752</f>
        <v>10130206</v>
      </c>
      <c r="B749" s="4" t="str">
        <f>主动技能!H752</f>
        <v>回春术</v>
      </c>
      <c r="C749" s="4" t="str">
        <f>主动技能!I752</f>
        <v>对我方随机3个单体回复10%（+1757）点生命值。</v>
      </c>
      <c r="D749" s="4">
        <f>VLOOKUP(主动技能!J752,对应表!F:G,2,FALSE)</f>
        <v>2</v>
      </c>
      <c r="E749" s="4">
        <f>VLOOKUP(主动技能!K752,对应表!J:K,2,FALSE)</f>
        <v>3</v>
      </c>
      <c r="F749" s="4">
        <f>VLOOKUP(主动技能!L752,对应表!N:O,2,FALSE)</f>
        <v>1</v>
      </c>
      <c r="G749" s="4">
        <f>IF(主动技能!M752="必中",2,1)</f>
        <v>2</v>
      </c>
      <c r="H749" s="4">
        <f>主动技能!N752</f>
        <v>100</v>
      </c>
      <c r="I749" s="4">
        <f>主动技能!O752</f>
        <v>0</v>
      </c>
      <c r="J749" s="31" t="str">
        <f>主动技能!P752</f>
        <v>||eff_huichunshu|</v>
      </c>
      <c r="K749" s="31">
        <f>主动技能!Q752</f>
        <v>2</v>
      </c>
      <c r="L749" s="31">
        <f>主动技能!R752</f>
        <v>0</v>
      </c>
      <c r="M749" s="31">
        <f>主动技能!S752</f>
        <v>0</v>
      </c>
      <c r="N749" s="31" t="str">
        <f>IF(主动技能!T752="","",主动技能!T752)</f>
        <v>100035:100:3:3</v>
      </c>
      <c r="O749" s="31" t="str">
        <f>IF(主动技能!U752="","",主动技能!U752)</f>
        <v/>
      </c>
      <c r="P749" s="31" t="str">
        <f>IF(主动技能!V752="","",主动技能!V752)</f>
        <v>skill_11</v>
      </c>
      <c r="Q749" s="31" t="str">
        <f>IF(主动技能!W752="","")</f>
        <v/>
      </c>
      <c r="R749" s="31" t="str">
        <f>IF(主动技能!X752="","")</f>
        <v/>
      </c>
      <c r="S749" s="31">
        <f>主动技能!Y752</f>
        <v>0</v>
      </c>
      <c r="T749" s="31" t="str">
        <f>主动技能!Z752</f>
        <v/>
      </c>
      <c r="U749" s="31" t="str">
        <f>主动技能!AB752</f>
        <v/>
      </c>
      <c r="V749" s="31">
        <f>主动技能!AC752</f>
        <v>0</v>
      </c>
      <c r="W749" s="31">
        <f>主动技能!AD752</f>
        <v>0</v>
      </c>
      <c r="X749" s="31">
        <f>主动技能!AE752</f>
        <v>1</v>
      </c>
      <c r="Y749" s="31">
        <f>主动技能!AF752</f>
        <v>1</v>
      </c>
      <c r="Z749" s="31">
        <f>主动技能!AG752</f>
        <v>1</v>
      </c>
      <c r="AA749" s="31" t="str">
        <f>主动技能!AH752</f>
        <v>attackex</v>
      </c>
      <c r="AB749" s="31" t="str">
        <f>IF(主动技能!AI752="","")</f>
        <v/>
      </c>
      <c r="AC749" s="31">
        <f>主动技能!AJ752</f>
        <v>6</v>
      </c>
      <c r="AD749" s="31">
        <f>主动技能!BF752</f>
        <v>101302</v>
      </c>
      <c r="AE749" s="1">
        <f t="shared" si="11"/>
        <v>6</v>
      </c>
    </row>
    <row r="750" spans="1:31" s="31" customFormat="1" x14ac:dyDescent="0.15">
      <c r="A750" s="31">
        <f>主动技能!B753</f>
        <v>10130207</v>
      </c>
      <c r="B750" s="4" t="str">
        <f>主动技能!H753</f>
        <v>回春术</v>
      </c>
      <c r="C750" s="4" t="str">
        <f>主动技能!I753</f>
        <v>对我方随机3个单体回复10%（+2552）点生命值。</v>
      </c>
      <c r="D750" s="4">
        <f>VLOOKUP(主动技能!J753,对应表!F:G,2,FALSE)</f>
        <v>2</v>
      </c>
      <c r="E750" s="4">
        <f>VLOOKUP(主动技能!K753,对应表!J:K,2,FALSE)</f>
        <v>3</v>
      </c>
      <c r="F750" s="4">
        <f>VLOOKUP(主动技能!L753,对应表!N:O,2,FALSE)</f>
        <v>1</v>
      </c>
      <c r="G750" s="4">
        <f>IF(主动技能!M753="必中",2,1)</f>
        <v>2</v>
      </c>
      <c r="H750" s="4">
        <f>主动技能!N753</f>
        <v>100</v>
      </c>
      <c r="I750" s="4">
        <f>主动技能!O753</f>
        <v>0</v>
      </c>
      <c r="J750" s="31" t="str">
        <f>主动技能!P753</f>
        <v>||eff_huichunshu|</v>
      </c>
      <c r="K750" s="31">
        <f>主动技能!Q753</f>
        <v>2</v>
      </c>
      <c r="L750" s="31">
        <f>主动技能!R753</f>
        <v>0</v>
      </c>
      <c r="M750" s="31">
        <f>主动技能!S753</f>
        <v>0</v>
      </c>
      <c r="N750" s="31" t="str">
        <f>IF(主动技能!T753="","",主动技能!T753)</f>
        <v>100036:100:3:3</v>
      </c>
      <c r="O750" s="31" t="str">
        <f>IF(主动技能!U753="","",主动技能!U753)</f>
        <v/>
      </c>
      <c r="P750" s="31" t="str">
        <f>IF(主动技能!V753="","",主动技能!V753)</f>
        <v>skill_11</v>
      </c>
      <c r="Q750" s="31" t="str">
        <f>IF(主动技能!W753="","")</f>
        <v/>
      </c>
      <c r="R750" s="31" t="str">
        <f>IF(主动技能!X753="","")</f>
        <v/>
      </c>
      <c r="S750" s="31">
        <f>主动技能!Y753</f>
        <v>0</v>
      </c>
      <c r="T750" s="31" t="str">
        <f>主动技能!Z753</f>
        <v/>
      </c>
      <c r="U750" s="31" t="str">
        <f>主动技能!AB753</f>
        <v/>
      </c>
      <c r="V750" s="31">
        <f>主动技能!AC753</f>
        <v>0</v>
      </c>
      <c r="W750" s="31">
        <f>主动技能!AD753</f>
        <v>0</v>
      </c>
      <c r="X750" s="31">
        <f>主动技能!AE753</f>
        <v>1</v>
      </c>
      <c r="Y750" s="31">
        <f>主动技能!AF753</f>
        <v>1</v>
      </c>
      <c r="Z750" s="31">
        <f>主动技能!AG753</f>
        <v>1</v>
      </c>
      <c r="AA750" s="31" t="str">
        <f>主动技能!AH753</f>
        <v>attackex</v>
      </c>
      <c r="AB750" s="31" t="str">
        <f>IF(主动技能!AI753="","")</f>
        <v/>
      </c>
      <c r="AC750" s="31">
        <f>主动技能!AJ753</f>
        <v>7</v>
      </c>
      <c r="AD750" s="31">
        <f>主动技能!BF753</f>
        <v>101302</v>
      </c>
      <c r="AE750" s="1">
        <f t="shared" si="11"/>
        <v>7</v>
      </c>
    </row>
    <row r="751" spans="1:31" s="31" customFormat="1" x14ac:dyDescent="0.15">
      <c r="A751" s="31">
        <f>主动技能!B754</f>
        <v>10130208</v>
      </c>
      <c r="B751" s="4" t="str">
        <f>主动技能!H754</f>
        <v>回春术</v>
      </c>
      <c r="C751" s="4" t="str">
        <f>主动技能!I754</f>
        <v>对我方随机3个单体回复10%（+3679）点生命值。</v>
      </c>
      <c r="D751" s="4">
        <f>VLOOKUP(主动技能!J754,对应表!F:G,2,FALSE)</f>
        <v>2</v>
      </c>
      <c r="E751" s="4">
        <f>VLOOKUP(主动技能!K754,对应表!J:K,2,FALSE)</f>
        <v>3</v>
      </c>
      <c r="F751" s="4">
        <f>VLOOKUP(主动技能!L754,对应表!N:O,2,FALSE)</f>
        <v>1</v>
      </c>
      <c r="G751" s="4">
        <f>IF(主动技能!M754="必中",2,1)</f>
        <v>2</v>
      </c>
      <c r="H751" s="4">
        <f>主动技能!N754</f>
        <v>100</v>
      </c>
      <c r="I751" s="4">
        <f>主动技能!O754</f>
        <v>0</v>
      </c>
      <c r="J751" s="31" t="str">
        <f>主动技能!P754</f>
        <v>||eff_huichunshu|</v>
      </c>
      <c r="K751" s="31">
        <f>主动技能!Q754</f>
        <v>2</v>
      </c>
      <c r="L751" s="31">
        <f>主动技能!R754</f>
        <v>0</v>
      </c>
      <c r="M751" s="31">
        <f>主动技能!S754</f>
        <v>0</v>
      </c>
      <c r="N751" s="31" t="str">
        <f>IF(主动技能!T754="","",主动技能!T754)</f>
        <v>100037:100:3:3</v>
      </c>
      <c r="O751" s="31" t="str">
        <f>IF(主动技能!U754="","",主动技能!U754)</f>
        <v/>
      </c>
      <c r="P751" s="31" t="str">
        <f>IF(主动技能!V754="","",主动技能!V754)</f>
        <v>skill_11</v>
      </c>
      <c r="Q751" s="31" t="str">
        <f>IF(主动技能!W754="","")</f>
        <v/>
      </c>
      <c r="R751" s="31" t="str">
        <f>IF(主动技能!X754="","")</f>
        <v/>
      </c>
      <c r="S751" s="31">
        <f>主动技能!Y754</f>
        <v>0</v>
      </c>
      <c r="T751" s="31" t="str">
        <f>主动技能!Z754</f>
        <v/>
      </c>
      <c r="U751" s="31" t="str">
        <f>主动技能!AB754</f>
        <v/>
      </c>
      <c r="V751" s="31">
        <f>主动技能!AC754</f>
        <v>0</v>
      </c>
      <c r="W751" s="31">
        <f>主动技能!AD754</f>
        <v>0</v>
      </c>
      <c r="X751" s="31">
        <f>主动技能!AE754</f>
        <v>1</v>
      </c>
      <c r="Y751" s="31">
        <f>主动技能!AF754</f>
        <v>1</v>
      </c>
      <c r="Z751" s="31">
        <f>主动技能!AG754</f>
        <v>1</v>
      </c>
      <c r="AA751" s="31" t="str">
        <f>主动技能!AH754</f>
        <v>attackex</v>
      </c>
      <c r="AB751" s="31" t="str">
        <f>IF(主动技能!AI754="","")</f>
        <v/>
      </c>
      <c r="AC751" s="31">
        <f>主动技能!AJ754</f>
        <v>8</v>
      </c>
      <c r="AD751" s="31">
        <f>主动技能!BF754</f>
        <v>101302</v>
      </c>
      <c r="AE751" s="1">
        <f t="shared" si="11"/>
        <v>8</v>
      </c>
    </row>
    <row r="752" spans="1:31" s="31" customFormat="1" x14ac:dyDescent="0.15">
      <c r="A752" s="31">
        <f>主动技能!B755</f>
        <v>10130209</v>
      </c>
      <c r="B752" s="4" t="str">
        <f>主动技能!H755</f>
        <v>回春术</v>
      </c>
      <c r="C752" s="4" t="str">
        <f>主动技能!I755</f>
        <v>对我方随机3个单体回复10%（+5273）点生命值。</v>
      </c>
      <c r="D752" s="4">
        <f>VLOOKUP(主动技能!J755,对应表!F:G,2,FALSE)</f>
        <v>2</v>
      </c>
      <c r="E752" s="4">
        <f>VLOOKUP(主动技能!K755,对应表!J:K,2,FALSE)</f>
        <v>3</v>
      </c>
      <c r="F752" s="4">
        <f>VLOOKUP(主动技能!L755,对应表!N:O,2,FALSE)</f>
        <v>1</v>
      </c>
      <c r="G752" s="4">
        <f>IF(主动技能!M755="必中",2,1)</f>
        <v>2</v>
      </c>
      <c r="H752" s="4">
        <f>主动技能!N755</f>
        <v>100</v>
      </c>
      <c r="I752" s="4">
        <f>主动技能!O755</f>
        <v>0</v>
      </c>
      <c r="J752" s="31" t="str">
        <f>主动技能!P755</f>
        <v>||eff_huichunshu|</v>
      </c>
      <c r="K752" s="31">
        <f>主动技能!Q755</f>
        <v>2</v>
      </c>
      <c r="L752" s="31">
        <f>主动技能!R755</f>
        <v>0</v>
      </c>
      <c r="M752" s="31">
        <f>主动技能!S755</f>
        <v>0</v>
      </c>
      <c r="N752" s="31" t="str">
        <f>IF(主动技能!T755="","",主动技能!T755)</f>
        <v>100038:100:3:3</v>
      </c>
      <c r="O752" s="31" t="str">
        <f>IF(主动技能!U755="","",主动技能!U755)</f>
        <v/>
      </c>
      <c r="P752" s="31" t="str">
        <f>IF(主动技能!V755="","",主动技能!V755)</f>
        <v>skill_11</v>
      </c>
      <c r="Q752" s="31" t="str">
        <f>IF(主动技能!W755="","")</f>
        <v/>
      </c>
      <c r="R752" s="31" t="str">
        <f>IF(主动技能!X755="","")</f>
        <v/>
      </c>
      <c r="S752" s="31">
        <f>主动技能!Y755</f>
        <v>0</v>
      </c>
      <c r="T752" s="31" t="str">
        <f>主动技能!Z755</f>
        <v/>
      </c>
      <c r="U752" s="31" t="str">
        <f>主动技能!AB755</f>
        <v/>
      </c>
      <c r="V752" s="31">
        <f>主动技能!AC755</f>
        <v>0</v>
      </c>
      <c r="W752" s="31">
        <f>主动技能!AD755</f>
        <v>0</v>
      </c>
      <c r="X752" s="31">
        <f>主动技能!AE755</f>
        <v>1</v>
      </c>
      <c r="Y752" s="31">
        <f>主动技能!AF755</f>
        <v>1</v>
      </c>
      <c r="Z752" s="31">
        <f>主动技能!AG755</f>
        <v>1</v>
      </c>
      <c r="AA752" s="31" t="str">
        <f>主动技能!AH755</f>
        <v>attackex</v>
      </c>
      <c r="AB752" s="31" t="str">
        <f>IF(主动技能!AI755="","")</f>
        <v/>
      </c>
      <c r="AC752" s="31">
        <f>主动技能!AJ755</f>
        <v>9</v>
      </c>
      <c r="AD752" s="31">
        <f>主动技能!BF755</f>
        <v>101302</v>
      </c>
      <c r="AE752" s="1">
        <f t="shared" si="11"/>
        <v>9</v>
      </c>
    </row>
    <row r="753" spans="1:31" s="31" customFormat="1" x14ac:dyDescent="0.15">
      <c r="A753" s="31">
        <f>主动技能!B756</f>
        <v>10130210</v>
      </c>
      <c r="B753" s="4" t="str">
        <f>主动技能!H756</f>
        <v>回春术</v>
      </c>
      <c r="C753" s="4" t="str">
        <f>主动技能!I756</f>
        <v>对我方随机3个单体回复10%（+7531）点生命值。</v>
      </c>
      <c r="D753" s="4">
        <f>VLOOKUP(主动技能!J756,对应表!F:G,2,FALSE)</f>
        <v>2</v>
      </c>
      <c r="E753" s="4">
        <f>VLOOKUP(主动技能!K756,对应表!J:K,2,FALSE)</f>
        <v>3</v>
      </c>
      <c r="F753" s="4">
        <f>VLOOKUP(主动技能!L756,对应表!N:O,2,FALSE)</f>
        <v>1</v>
      </c>
      <c r="G753" s="4">
        <f>IF(主动技能!M756="必中",2,1)</f>
        <v>2</v>
      </c>
      <c r="H753" s="4">
        <f>主动技能!N756</f>
        <v>100</v>
      </c>
      <c r="I753" s="4">
        <f>主动技能!O756</f>
        <v>0</v>
      </c>
      <c r="J753" s="31" t="str">
        <f>主动技能!P756</f>
        <v>||eff_huichunshu|</v>
      </c>
      <c r="K753" s="31">
        <f>主动技能!Q756</f>
        <v>2</v>
      </c>
      <c r="L753" s="31">
        <f>主动技能!R756</f>
        <v>0</v>
      </c>
      <c r="M753" s="31">
        <f>主动技能!S756</f>
        <v>0</v>
      </c>
      <c r="N753" s="31" t="str">
        <f>IF(主动技能!T756="","",主动技能!T756)</f>
        <v>100039:100:3:3</v>
      </c>
      <c r="O753" s="31" t="str">
        <f>IF(主动技能!U756="","",主动技能!U756)</f>
        <v/>
      </c>
      <c r="P753" s="31" t="str">
        <f>IF(主动技能!V756="","",主动技能!V756)</f>
        <v>skill_11</v>
      </c>
      <c r="Q753" s="31" t="str">
        <f>IF(主动技能!W756="","")</f>
        <v/>
      </c>
      <c r="R753" s="31" t="str">
        <f>IF(主动技能!X756="","")</f>
        <v/>
      </c>
      <c r="S753" s="31">
        <f>主动技能!Y756</f>
        <v>0</v>
      </c>
      <c r="T753" s="31" t="str">
        <f>主动技能!Z756</f>
        <v/>
      </c>
      <c r="U753" s="31" t="str">
        <f>主动技能!AB756</f>
        <v/>
      </c>
      <c r="V753" s="31">
        <f>主动技能!AC756</f>
        <v>0</v>
      </c>
      <c r="W753" s="31">
        <f>主动技能!AD756</f>
        <v>0</v>
      </c>
      <c r="X753" s="31">
        <f>主动技能!AE756</f>
        <v>1</v>
      </c>
      <c r="Y753" s="31">
        <f>主动技能!AF756</f>
        <v>1</v>
      </c>
      <c r="Z753" s="31">
        <f>主动技能!AG756</f>
        <v>1</v>
      </c>
      <c r="AA753" s="31" t="str">
        <f>主动技能!AH756</f>
        <v>attackex</v>
      </c>
      <c r="AB753" s="31" t="str">
        <f>IF(主动技能!AI756="","")</f>
        <v/>
      </c>
      <c r="AC753" s="31">
        <f>主动技能!AJ756</f>
        <v>10</v>
      </c>
      <c r="AD753" s="31">
        <f>主动技能!BF756</f>
        <v>101302</v>
      </c>
      <c r="AE753" s="1">
        <f t="shared" si="11"/>
        <v>10</v>
      </c>
    </row>
    <row r="754" spans="1:31" s="31" customFormat="1" x14ac:dyDescent="0.15">
      <c r="A754" s="31">
        <f>主动技能!B757</f>
        <v>10130211</v>
      </c>
      <c r="B754" s="4" t="str">
        <f>主动技能!H757</f>
        <v>回春术</v>
      </c>
      <c r="C754" s="4" t="str">
        <f>主动技能!I757</f>
        <v>对我方随机3个单体回复10%（+10727）点生命值。</v>
      </c>
      <c r="D754" s="4">
        <f>VLOOKUP(主动技能!J757,对应表!F:G,2,FALSE)</f>
        <v>2</v>
      </c>
      <c r="E754" s="4">
        <f>VLOOKUP(主动技能!K757,对应表!J:K,2,FALSE)</f>
        <v>3</v>
      </c>
      <c r="F754" s="4">
        <f>VLOOKUP(主动技能!L757,对应表!N:O,2,FALSE)</f>
        <v>1</v>
      </c>
      <c r="G754" s="4">
        <f>IF(主动技能!M757="必中",2,1)</f>
        <v>2</v>
      </c>
      <c r="H754" s="4">
        <f>主动技能!N757</f>
        <v>100</v>
      </c>
      <c r="I754" s="4">
        <f>主动技能!O757</f>
        <v>0</v>
      </c>
      <c r="J754" s="31" t="str">
        <f>主动技能!P757</f>
        <v>||eff_huichunshu|</v>
      </c>
      <c r="K754" s="31">
        <f>主动技能!Q757</f>
        <v>2</v>
      </c>
      <c r="L754" s="31">
        <f>主动技能!R757</f>
        <v>0</v>
      </c>
      <c r="M754" s="31">
        <f>主动技能!S757</f>
        <v>0</v>
      </c>
      <c r="N754" s="31" t="str">
        <f>IF(主动技能!T757="","",主动技能!T757)</f>
        <v>100040:100:3:3</v>
      </c>
      <c r="O754" s="31" t="str">
        <f>IF(主动技能!U757="","",主动技能!U757)</f>
        <v/>
      </c>
      <c r="P754" s="31" t="str">
        <f>IF(主动技能!V757="","",主动技能!V757)</f>
        <v>skill_11</v>
      </c>
      <c r="Q754" s="31" t="str">
        <f>IF(主动技能!W757="","")</f>
        <v/>
      </c>
      <c r="R754" s="31" t="str">
        <f>IF(主动技能!X757="","")</f>
        <v/>
      </c>
      <c r="S754" s="31">
        <f>主动技能!Y757</f>
        <v>0</v>
      </c>
      <c r="T754" s="31" t="str">
        <f>主动技能!Z757</f>
        <v/>
      </c>
      <c r="U754" s="31" t="str">
        <f>主动技能!AB757</f>
        <v/>
      </c>
      <c r="V754" s="31">
        <f>主动技能!AC757</f>
        <v>0</v>
      </c>
      <c r="W754" s="31">
        <f>主动技能!AD757</f>
        <v>0</v>
      </c>
      <c r="X754" s="31">
        <f>主动技能!AE757</f>
        <v>1</v>
      </c>
      <c r="Y754" s="31">
        <f>主动技能!AF757</f>
        <v>1</v>
      </c>
      <c r="Z754" s="31">
        <f>主动技能!AG757</f>
        <v>1</v>
      </c>
      <c r="AA754" s="31" t="str">
        <f>主动技能!AH757</f>
        <v>attackex</v>
      </c>
      <c r="AB754" s="31" t="str">
        <f>IF(主动技能!AI757="","")</f>
        <v/>
      </c>
      <c r="AC754" s="31">
        <f>主动技能!AJ757</f>
        <v>11</v>
      </c>
      <c r="AD754" s="31">
        <f>主动技能!BF757</f>
        <v>101302</v>
      </c>
      <c r="AE754" s="1">
        <f t="shared" si="11"/>
        <v>11</v>
      </c>
    </row>
    <row r="755" spans="1:31" s="31" customFormat="1" x14ac:dyDescent="0.15">
      <c r="A755" s="31">
        <f>主动技能!B758</f>
        <v>10130212</v>
      </c>
      <c r="B755" s="4" t="str">
        <f>主动技能!H758</f>
        <v>回春术</v>
      </c>
      <c r="C755" s="4" t="str">
        <f>主动技能!I758</f>
        <v>对我方随机3个单体回复10%（+15251）点生命值。</v>
      </c>
      <c r="D755" s="4">
        <f>VLOOKUP(主动技能!J758,对应表!F:G,2,FALSE)</f>
        <v>2</v>
      </c>
      <c r="E755" s="4">
        <f>VLOOKUP(主动技能!K758,对应表!J:K,2,FALSE)</f>
        <v>3</v>
      </c>
      <c r="F755" s="4">
        <f>VLOOKUP(主动技能!L758,对应表!N:O,2,FALSE)</f>
        <v>1</v>
      </c>
      <c r="G755" s="4">
        <f>IF(主动技能!M758="必中",2,1)</f>
        <v>2</v>
      </c>
      <c r="H755" s="4">
        <f>主动技能!N758</f>
        <v>100</v>
      </c>
      <c r="I755" s="4">
        <f>主动技能!O758</f>
        <v>0</v>
      </c>
      <c r="J755" s="31" t="str">
        <f>主动技能!P758</f>
        <v>||eff_huichunshu|</v>
      </c>
      <c r="K755" s="31">
        <f>主动技能!Q758</f>
        <v>2</v>
      </c>
      <c r="L755" s="31">
        <f>主动技能!R758</f>
        <v>0</v>
      </c>
      <c r="M755" s="31">
        <f>主动技能!S758</f>
        <v>0</v>
      </c>
      <c r="N755" s="31" t="str">
        <f>IF(主动技能!T758="","",主动技能!T758)</f>
        <v>100041:100:3:3</v>
      </c>
      <c r="O755" s="31" t="str">
        <f>IF(主动技能!U758="","",主动技能!U758)</f>
        <v/>
      </c>
      <c r="P755" s="31" t="str">
        <f>IF(主动技能!V758="","",主动技能!V758)</f>
        <v>skill_11</v>
      </c>
      <c r="Q755" s="31" t="str">
        <f>IF(主动技能!W758="","")</f>
        <v/>
      </c>
      <c r="R755" s="31" t="str">
        <f>IF(主动技能!X758="","")</f>
        <v/>
      </c>
      <c r="S755" s="31">
        <f>主动技能!Y758</f>
        <v>0</v>
      </c>
      <c r="T755" s="31" t="str">
        <f>主动技能!Z758</f>
        <v/>
      </c>
      <c r="U755" s="31" t="str">
        <f>主动技能!AB758</f>
        <v/>
      </c>
      <c r="V755" s="31">
        <f>主动技能!AC758</f>
        <v>0</v>
      </c>
      <c r="W755" s="31">
        <f>主动技能!AD758</f>
        <v>0</v>
      </c>
      <c r="X755" s="31">
        <f>主动技能!AE758</f>
        <v>1</v>
      </c>
      <c r="Y755" s="31">
        <f>主动技能!AF758</f>
        <v>1</v>
      </c>
      <c r="Z755" s="31">
        <f>主动技能!AG758</f>
        <v>1</v>
      </c>
      <c r="AA755" s="31" t="str">
        <f>主动技能!AH758</f>
        <v>attackex</v>
      </c>
      <c r="AB755" s="31" t="str">
        <f>IF(主动技能!AI758="","")</f>
        <v/>
      </c>
      <c r="AC755" s="31">
        <f>主动技能!AJ758</f>
        <v>12</v>
      </c>
      <c r="AD755" s="31">
        <f>主动技能!BF758</f>
        <v>101302</v>
      </c>
      <c r="AE755" s="1">
        <f t="shared" si="11"/>
        <v>12</v>
      </c>
    </row>
    <row r="756" spans="1:31" s="31" customFormat="1" x14ac:dyDescent="0.15">
      <c r="A756" s="31">
        <f>主动技能!B759</f>
        <v>10130213</v>
      </c>
      <c r="B756" s="4" t="str">
        <f>主动技能!H759</f>
        <v>回春术</v>
      </c>
      <c r="C756" s="4" t="str">
        <f>主动技能!I759</f>
        <v>对我方随机3个单体回复10%（+21656）点生命值。</v>
      </c>
      <c r="D756" s="4">
        <f>VLOOKUP(主动技能!J759,对应表!F:G,2,FALSE)</f>
        <v>2</v>
      </c>
      <c r="E756" s="4">
        <f>VLOOKUP(主动技能!K759,对应表!J:K,2,FALSE)</f>
        <v>3</v>
      </c>
      <c r="F756" s="4">
        <f>VLOOKUP(主动技能!L759,对应表!N:O,2,FALSE)</f>
        <v>1</v>
      </c>
      <c r="G756" s="4">
        <f>IF(主动技能!M759="必中",2,1)</f>
        <v>2</v>
      </c>
      <c r="H756" s="4">
        <f>主动技能!N759</f>
        <v>100</v>
      </c>
      <c r="I756" s="4">
        <f>主动技能!O759</f>
        <v>0</v>
      </c>
      <c r="J756" s="31" t="str">
        <f>主动技能!P759</f>
        <v>||eff_huichunshu|</v>
      </c>
      <c r="K756" s="31">
        <f>主动技能!Q759</f>
        <v>2</v>
      </c>
      <c r="L756" s="31">
        <f>主动技能!R759</f>
        <v>0</v>
      </c>
      <c r="M756" s="31">
        <f>主动技能!S759</f>
        <v>0</v>
      </c>
      <c r="N756" s="31" t="str">
        <f>IF(主动技能!T759="","",主动技能!T759)</f>
        <v>100042:100:3:3</v>
      </c>
      <c r="O756" s="31" t="str">
        <f>IF(主动技能!U759="","",主动技能!U759)</f>
        <v/>
      </c>
      <c r="P756" s="31" t="str">
        <f>IF(主动技能!V759="","",主动技能!V759)</f>
        <v>skill_11</v>
      </c>
      <c r="Q756" s="31" t="str">
        <f>IF(主动技能!W759="","")</f>
        <v/>
      </c>
      <c r="R756" s="31" t="str">
        <f>IF(主动技能!X759="","")</f>
        <v/>
      </c>
      <c r="S756" s="31">
        <f>主动技能!Y759</f>
        <v>0</v>
      </c>
      <c r="T756" s="31" t="str">
        <f>主动技能!Z759</f>
        <v/>
      </c>
      <c r="U756" s="31" t="str">
        <f>主动技能!AB759</f>
        <v/>
      </c>
      <c r="V756" s="31">
        <f>主动技能!AC759</f>
        <v>0</v>
      </c>
      <c r="W756" s="31">
        <f>主动技能!AD759</f>
        <v>0</v>
      </c>
      <c r="X756" s="31">
        <f>主动技能!AE759</f>
        <v>1</v>
      </c>
      <c r="Y756" s="31">
        <f>主动技能!AF759</f>
        <v>1</v>
      </c>
      <c r="Z756" s="31">
        <f>主动技能!AG759</f>
        <v>1</v>
      </c>
      <c r="AA756" s="31" t="str">
        <f>主动技能!AH759</f>
        <v>attackex</v>
      </c>
      <c r="AB756" s="31" t="str">
        <f>IF(主动技能!AI759="","")</f>
        <v/>
      </c>
      <c r="AC756" s="31">
        <f>主动技能!AJ759</f>
        <v>13</v>
      </c>
      <c r="AD756" s="31">
        <f>主动技能!BF759</f>
        <v>101302</v>
      </c>
      <c r="AE756" s="1">
        <f t="shared" si="11"/>
        <v>13</v>
      </c>
    </row>
    <row r="757" spans="1:31" s="31" customFormat="1" x14ac:dyDescent="0.15">
      <c r="A757" s="31">
        <f>主动技能!B760</f>
        <v>10130214</v>
      </c>
      <c r="B757" s="4" t="str">
        <f>主动技能!H760</f>
        <v>回春术</v>
      </c>
      <c r="C757" s="4" t="str">
        <f>主动技能!I760</f>
        <v>对我方随机3个单体回复10%（+30725）点生命值。</v>
      </c>
      <c r="D757" s="4">
        <f>VLOOKUP(主动技能!J760,对应表!F:G,2,FALSE)</f>
        <v>2</v>
      </c>
      <c r="E757" s="4">
        <f>VLOOKUP(主动技能!K760,对应表!J:K,2,FALSE)</f>
        <v>3</v>
      </c>
      <c r="F757" s="4">
        <f>VLOOKUP(主动技能!L760,对应表!N:O,2,FALSE)</f>
        <v>1</v>
      </c>
      <c r="G757" s="4">
        <f>IF(主动技能!M760="必中",2,1)</f>
        <v>2</v>
      </c>
      <c r="H757" s="4">
        <f>主动技能!N760</f>
        <v>100</v>
      </c>
      <c r="I757" s="4">
        <f>主动技能!O760</f>
        <v>0</v>
      </c>
      <c r="J757" s="31" t="str">
        <f>主动技能!P760</f>
        <v>||eff_huichunshu|</v>
      </c>
      <c r="K757" s="31">
        <f>主动技能!Q760</f>
        <v>2</v>
      </c>
      <c r="L757" s="31">
        <f>主动技能!R760</f>
        <v>0</v>
      </c>
      <c r="M757" s="31">
        <f>主动技能!S760</f>
        <v>0</v>
      </c>
      <c r="N757" s="31" t="str">
        <f>IF(主动技能!T760="","",主动技能!T760)</f>
        <v>100043:100:3:3</v>
      </c>
      <c r="O757" s="31" t="str">
        <f>IF(主动技能!U760="","",主动技能!U760)</f>
        <v/>
      </c>
      <c r="P757" s="31" t="str">
        <f>IF(主动技能!V760="","",主动技能!V760)</f>
        <v>skill_11</v>
      </c>
      <c r="Q757" s="31" t="str">
        <f>IF(主动技能!W760="","")</f>
        <v/>
      </c>
      <c r="R757" s="31" t="str">
        <f>IF(主动技能!X760="","")</f>
        <v/>
      </c>
      <c r="S757" s="31">
        <f>主动技能!Y760</f>
        <v>0</v>
      </c>
      <c r="T757" s="31" t="str">
        <f>主动技能!Z760</f>
        <v/>
      </c>
      <c r="U757" s="31" t="str">
        <f>主动技能!AB760</f>
        <v/>
      </c>
      <c r="V757" s="31">
        <f>主动技能!AC760</f>
        <v>0</v>
      </c>
      <c r="W757" s="31">
        <f>主动技能!AD760</f>
        <v>0</v>
      </c>
      <c r="X757" s="31">
        <f>主动技能!AE760</f>
        <v>1</v>
      </c>
      <c r="Y757" s="31">
        <f>主动技能!AF760</f>
        <v>1</v>
      </c>
      <c r="Z757" s="31">
        <f>主动技能!AG760</f>
        <v>1</v>
      </c>
      <c r="AA757" s="31" t="str">
        <f>主动技能!AH760</f>
        <v>attackex</v>
      </c>
      <c r="AB757" s="31" t="str">
        <f>IF(主动技能!AI760="","")</f>
        <v/>
      </c>
      <c r="AC757" s="31">
        <f>主动技能!AJ760</f>
        <v>14</v>
      </c>
      <c r="AD757" s="31">
        <f>主动技能!BF760</f>
        <v>101302</v>
      </c>
      <c r="AE757" s="1">
        <f t="shared" si="11"/>
        <v>14</v>
      </c>
    </row>
    <row r="758" spans="1:31" s="31" customFormat="1" x14ac:dyDescent="0.15">
      <c r="A758" s="31">
        <f>主动技能!B761</f>
        <v>10130215</v>
      </c>
      <c r="B758" s="4" t="str">
        <f>主动技能!H761</f>
        <v>回春术</v>
      </c>
      <c r="C758" s="4" t="str">
        <f>主动技能!I761</f>
        <v>对我方随机3个单体回复10%（+43562）点生命值。</v>
      </c>
      <c r="D758" s="4">
        <f>VLOOKUP(主动技能!J761,对应表!F:G,2,FALSE)</f>
        <v>2</v>
      </c>
      <c r="E758" s="4">
        <f>VLOOKUP(主动技能!K761,对应表!J:K,2,FALSE)</f>
        <v>3</v>
      </c>
      <c r="F758" s="4">
        <f>VLOOKUP(主动技能!L761,对应表!N:O,2,FALSE)</f>
        <v>1</v>
      </c>
      <c r="G758" s="4">
        <f>IF(主动技能!M761="必中",2,1)</f>
        <v>2</v>
      </c>
      <c r="H758" s="4">
        <f>主动技能!N761</f>
        <v>100</v>
      </c>
      <c r="I758" s="4">
        <f>主动技能!O761</f>
        <v>0</v>
      </c>
      <c r="J758" s="31" t="str">
        <f>主动技能!P761</f>
        <v>||eff_huichunshu|</v>
      </c>
      <c r="K758" s="31">
        <f>主动技能!Q761</f>
        <v>2</v>
      </c>
      <c r="L758" s="31">
        <f>主动技能!R761</f>
        <v>0</v>
      </c>
      <c r="M758" s="31">
        <f>主动技能!S761</f>
        <v>0</v>
      </c>
      <c r="N758" s="31" t="str">
        <f>IF(主动技能!T761="","",主动技能!T761)</f>
        <v>100044:100:3:3</v>
      </c>
      <c r="O758" s="31" t="str">
        <f>IF(主动技能!U761="","",主动技能!U761)</f>
        <v/>
      </c>
      <c r="P758" s="31" t="str">
        <f>IF(主动技能!V761="","",主动技能!V761)</f>
        <v>skill_11</v>
      </c>
      <c r="Q758" s="31" t="str">
        <f>IF(主动技能!W761="","")</f>
        <v/>
      </c>
      <c r="R758" s="31" t="str">
        <f>IF(主动技能!X761="","")</f>
        <v/>
      </c>
      <c r="S758" s="31">
        <f>主动技能!Y761</f>
        <v>0</v>
      </c>
      <c r="T758" s="31" t="str">
        <f>主动技能!Z761</f>
        <v/>
      </c>
      <c r="U758" s="31" t="str">
        <f>主动技能!AB761</f>
        <v/>
      </c>
      <c r="V758" s="31">
        <f>主动技能!AC761</f>
        <v>0</v>
      </c>
      <c r="W758" s="31">
        <f>主动技能!AD761</f>
        <v>0</v>
      </c>
      <c r="X758" s="31">
        <f>主动技能!AE761</f>
        <v>1</v>
      </c>
      <c r="Y758" s="31">
        <f>主动技能!AF761</f>
        <v>1</v>
      </c>
      <c r="Z758" s="31">
        <f>主动技能!AG761</f>
        <v>1</v>
      </c>
      <c r="AA758" s="31" t="str">
        <f>主动技能!AH761</f>
        <v>attackex</v>
      </c>
      <c r="AB758" s="31" t="str">
        <f>IF(主动技能!AI761="","")</f>
        <v/>
      </c>
      <c r="AC758" s="31">
        <f>主动技能!AJ761</f>
        <v>15</v>
      </c>
      <c r="AD758" s="31">
        <f>主动技能!BF761</f>
        <v>101302</v>
      </c>
      <c r="AE758" s="1">
        <f t="shared" si="11"/>
        <v>15</v>
      </c>
    </row>
    <row r="759" spans="1:31" s="31" customFormat="1" x14ac:dyDescent="0.15">
      <c r="A759" s="31">
        <f>主动技能!B762</f>
        <v>10130216</v>
      </c>
      <c r="B759" s="4" t="str">
        <f>主动技能!H762</f>
        <v>回春术</v>
      </c>
      <c r="C759" s="4" t="str">
        <f>主动技能!I762</f>
        <v>对我方随机3个单体回复10%（+61737）点生命值。</v>
      </c>
      <c r="D759" s="4">
        <f>VLOOKUP(主动技能!J762,对应表!F:G,2,FALSE)</f>
        <v>2</v>
      </c>
      <c r="E759" s="4">
        <f>VLOOKUP(主动技能!K762,对应表!J:K,2,FALSE)</f>
        <v>3</v>
      </c>
      <c r="F759" s="4">
        <f>VLOOKUP(主动技能!L762,对应表!N:O,2,FALSE)</f>
        <v>1</v>
      </c>
      <c r="G759" s="4">
        <f>IF(主动技能!M762="必中",2,1)</f>
        <v>2</v>
      </c>
      <c r="H759" s="4">
        <f>主动技能!N762</f>
        <v>100</v>
      </c>
      <c r="I759" s="4">
        <f>主动技能!O762</f>
        <v>0</v>
      </c>
      <c r="J759" s="31" t="str">
        <f>主动技能!P762</f>
        <v>||eff_huichunshu|</v>
      </c>
      <c r="K759" s="31">
        <f>主动技能!Q762</f>
        <v>2</v>
      </c>
      <c r="L759" s="31">
        <f>主动技能!R762</f>
        <v>0</v>
      </c>
      <c r="M759" s="31">
        <f>主动技能!S762</f>
        <v>0</v>
      </c>
      <c r="N759" s="31" t="str">
        <f>IF(主动技能!T762="","",主动技能!T762)</f>
        <v>100045:100:3:3</v>
      </c>
      <c r="O759" s="31" t="str">
        <f>IF(主动技能!U762="","",主动技能!U762)</f>
        <v/>
      </c>
      <c r="P759" s="31" t="str">
        <f>IF(主动技能!V762="","",主动技能!V762)</f>
        <v>skill_11</v>
      </c>
      <c r="Q759" s="31" t="str">
        <f>IF(主动技能!W762="","")</f>
        <v/>
      </c>
      <c r="R759" s="31" t="str">
        <f>IF(主动技能!X762="","")</f>
        <v/>
      </c>
      <c r="S759" s="31">
        <f>主动技能!Y762</f>
        <v>0</v>
      </c>
      <c r="T759" s="31" t="str">
        <f>主动技能!Z762</f>
        <v/>
      </c>
      <c r="U759" s="31" t="str">
        <f>主动技能!AB762</f>
        <v/>
      </c>
      <c r="V759" s="31">
        <f>主动技能!AC762</f>
        <v>0</v>
      </c>
      <c r="W759" s="31">
        <f>主动技能!AD762</f>
        <v>0</v>
      </c>
      <c r="X759" s="31">
        <f>主动技能!AE762</f>
        <v>1</v>
      </c>
      <c r="Y759" s="31">
        <f>主动技能!AF762</f>
        <v>1</v>
      </c>
      <c r="Z759" s="31">
        <f>主动技能!AG762</f>
        <v>1</v>
      </c>
      <c r="AA759" s="31" t="str">
        <f>主动技能!AH762</f>
        <v>attackex</v>
      </c>
      <c r="AB759" s="31" t="str">
        <f>IF(主动技能!AI762="","")</f>
        <v/>
      </c>
      <c r="AC759" s="31">
        <f>主动技能!AJ762</f>
        <v>16</v>
      </c>
      <c r="AD759" s="31">
        <f>主动技能!BF762</f>
        <v>101302</v>
      </c>
      <c r="AE759" s="1">
        <f t="shared" si="11"/>
        <v>16</v>
      </c>
    </row>
    <row r="760" spans="1:31" s="31" customFormat="1" x14ac:dyDescent="0.15">
      <c r="A760" s="31">
        <f>主动技能!B763</f>
        <v>10130217</v>
      </c>
      <c r="B760" s="4" t="str">
        <f>主动技能!H763</f>
        <v>回春术</v>
      </c>
      <c r="C760" s="4" t="str">
        <f>主动技能!I763</f>
        <v>对我方随机3个单体回复10%（+87466）点生命值。</v>
      </c>
      <c r="D760" s="4">
        <f>VLOOKUP(主动技能!J763,对应表!F:G,2,FALSE)</f>
        <v>2</v>
      </c>
      <c r="E760" s="4">
        <f>VLOOKUP(主动技能!K763,对应表!J:K,2,FALSE)</f>
        <v>3</v>
      </c>
      <c r="F760" s="4">
        <f>VLOOKUP(主动技能!L763,对应表!N:O,2,FALSE)</f>
        <v>1</v>
      </c>
      <c r="G760" s="4">
        <f>IF(主动技能!M763="必中",2,1)</f>
        <v>2</v>
      </c>
      <c r="H760" s="4">
        <f>主动技能!N763</f>
        <v>100</v>
      </c>
      <c r="I760" s="4">
        <f>主动技能!O763</f>
        <v>0</v>
      </c>
      <c r="J760" s="31" t="str">
        <f>主动技能!P763</f>
        <v>||eff_huichunshu|</v>
      </c>
      <c r="K760" s="31">
        <f>主动技能!Q763</f>
        <v>2</v>
      </c>
      <c r="L760" s="31">
        <f>主动技能!R763</f>
        <v>0</v>
      </c>
      <c r="M760" s="31">
        <f>主动技能!S763</f>
        <v>0</v>
      </c>
      <c r="N760" s="31" t="str">
        <f>IF(主动技能!T763="","",主动技能!T763)</f>
        <v>100046:100:3:3</v>
      </c>
      <c r="O760" s="31" t="str">
        <f>IF(主动技能!U763="","",主动技能!U763)</f>
        <v/>
      </c>
      <c r="P760" s="31" t="str">
        <f>IF(主动技能!V763="","",主动技能!V763)</f>
        <v>skill_11</v>
      </c>
      <c r="Q760" s="31" t="str">
        <f>IF(主动技能!W763="","")</f>
        <v/>
      </c>
      <c r="R760" s="31" t="str">
        <f>IF(主动技能!X763="","")</f>
        <v/>
      </c>
      <c r="S760" s="31">
        <f>主动技能!Y763</f>
        <v>0</v>
      </c>
      <c r="T760" s="31" t="str">
        <f>主动技能!Z763</f>
        <v/>
      </c>
      <c r="U760" s="31" t="str">
        <f>主动技能!AB763</f>
        <v/>
      </c>
      <c r="V760" s="31">
        <f>主动技能!AC763</f>
        <v>0</v>
      </c>
      <c r="W760" s="31">
        <f>主动技能!AD763</f>
        <v>0</v>
      </c>
      <c r="X760" s="31">
        <f>主动技能!AE763</f>
        <v>1</v>
      </c>
      <c r="Y760" s="31">
        <f>主动技能!AF763</f>
        <v>1</v>
      </c>
      <c r="Z760" s="31">
        <f>主动技能!AG763</f>
        <v>1</v>
      </c>
      <c r="AA760" s="31" t="str">
        <f>主动技能!AH763</f>
        <v>attackex</v>
      </c>
      <c r="AB760" s="31" t="str">
        <f>IF(主动技能!AI763="","")</f>
        <v/>
      </c>
      <c r="AC760" s="31">
        <f>主动技能!AJ763</f>
        <v>17</v>
      </c>
      <c r="AD760" s="31">
        <f>主动技能!BF763</f>
        <v>101302</v>
      </c>
      <c r="AE760" s="1">
        <f t="shared" si="11"/>
        <v>17</v>
      </c>
    </row>
    <row r="761" spans="1:31" s="31" customFormat="1" x14ac:dyDescent="0.15">
      <c r="A761" s="31">
        <f>主动技能!B764</f>
        <v>10130218</v>
      </c>
      <c r="B761" s="4" t="str">
        <f>主动技能!H764</f>
        <v>回春术</v>
      </c>
      <c r="C761" s="4" t="str">
        <f>主动技能!I764</f>
        <v>对我方随机3个单体回复10%（+123892）点生命值。</v>
      </c>
      <c r="D761" s="4">
        <f>VLOOKUP(主动技能!J764,对应表!F:G,2,FALSE)</f>
        <v>2</v>
      </c>
      <c r="E761" s="4">
        <f>VLOOKUP(主动技能!K764,对应表!J:K,2,FALSE)</f>
        <v>3</v>
      </c>
      <c r="F761" s="4">
        <f>VLOOKUP(主动技能!L764,对应表!N:O,2,FALSE)</f>
        <v>1</v>
      </c>
      <c r="G761" s="4">
        <f>IF(主动技能!M764="必中",2,1)</f>
        <v>2</v>
      </c>
      <c r="H761" s="4">
        <f>主动技能!N764</f>
        <v>100</v>
      </c>
      <c r="I761" s="4">
        <f>主动技能!O764</f>
        <v>0</v>
      </c>
      <c r="J761" s="31" t="str">
        <f>主动技能!P764</f>
        <v>||eff_huichunshu|</v>
      </c>
      <c r="K761" s="31">
        <f>主动技能!Q764</f>
        <v>2</v>
      </c>
      <c r="L761" s="31">
        <f>主动技能!R764</f>
        <v>0</v>
      </c>
      <c r="M761" s="31">
        <f>主动技能!S764</f>
        <v>0</v>
      </c>
      <c r="N761" s="31" t="str">
        <f>IF(主动技能!T764="","",主动技能!T764)</f>
        <v>100047:100:3:3</v>
      </c>
      <c r="O761" s="31" t="str">
        <f>IF(主动技能!U764="","",主动技能!U764)</f>
        <v/>
      </c>
      <c r="P761" s="31" t="str">
        <f>IF(主动技能!V764="","",主动技能!V764)</f>
        <v>skill_11</v>
      </c>
      <c r="Q761" s="31" t="str">
        <f>IF(主动技能!W764="","")</f>
        <v/>
      </c>
      <c r="R761" s="31" t="str">
        <f>IF(主动技能!X764="","")</f>
        <v/>
      </c>
      <c r="S761" s="31">
        <f>主动技能!Y764</f>
        <v>0</v>
      </c>
      <c r="T761" s="31" t="str">
        <f>主动技能!Z764</f>
        <v/>
      </c>
      <c r="U761" s="31" t="str">
        <f>主动技能!AB764</f>
        <v/>
      </c>
      <c r="V761" s="31">
        <f>主动技能!AC764</f>
        <v>0</v>
      </c>
      <c r="W761" s="31">
        <f>主动技能!AD764</f>
        <v>0</v>
      </c>
      <c r="X761" s="31">
        <f>主动技能!AE764</f>
        <v>1</v>
      </c>
      <c r="Y761" s="31">
        <f>主动技能!AF764</f>
        <v>1</v>
      </c>
      <c r="Z761" s="31">
        <f>主动技能!AG764</f>
        <v>1</v>
      </c>
      <c r="AA761" s="31" t="str">
        <f>主动技能!AH764</f>
        <v>attackex</v>
      </c>
      <c r="AB761" s="31" t="str">
        <f>IF(主动技能!AI764="","")</f>
        <v/>
      </c>
      <c r="AC761" s="31">
        <f>主动技能!AJ764</f>
        <v>18</v>
      </c>
      <c r="AD761" s="31">
        <f>主动技能!BF764</f>
        <v>101302</v>
      </c>
      <c r="AE761" s="1">
        <f t="shared" si="11"/>
        <v>18</v>
      </c>
    </row>
    <row r="762" spans="1:31" s="31" customFormat="1" x14ac:dyDescent="0.15">
      <c r="A762" s="31">
        <f>主动技能!B765</f>
        <v>10130219</v>
      </c>
      <c r="B762" s="4" t="str">
        <f>主动技能!H765</f>
        <v>回春术</v>
      </c>
      <c r="C762" s="4" t="str">
        <f>主动技能!I765</f>
        <v>对我方随机3个单体回复10%（+175461）点生命值。</v>
      </c>
      <c r="D762" s="4">
        <f>VLOOKUP(主动技能!J765,对应表!F:G,2,FALSE)</f>
        <v>2</v>
      </c>
      <c r="E762" s="4">
        <f>VLOOKUP(主动技能!K765,对应表!J:K,2,FALSE)</f>
        <v>3</v>
      </c>
      <c r="F762" s="4">
        <f>VLOOKUP(主动技能!L765,对应表!N:O,2,FALSE)</f>
        <v>1</v>
      </c>
      <c r="G762" s="4">
        <f>IF(主动技能!M765="必中",2,1)</f>
        <v>2</v>
      </c>
      <c r="H762" s="4">
        <f>主动技能!N765</f>
        <v>100</v>
      </c>
      <c r="I762" s="4">
        <f>主动技能!O765</f>
        <v>0</v>
      </c>
      <c r="J762" s="31" t="str">
        <f>主动技能!P765</f>
        <v>||eff_huichunshu|</v>
      </c>
      <c r="K762" s="31">
        <f>主动技能!Q765</f>
        <v>2</v>
      </c>
      <c r="L762" s="31">
        <f>主动技能!R765</f>
        <v>0</v>
      </c>
      <c r="M762" s="31">
        <f>主动技能!S765</f>
        <v>0</v>
      </c>
      <c r="N762" s="31" t="str">
        <f>IF(主动技能!T765="","",主动技能!T765)</f>
        <v>100048:100:3:3</v>
      </c>
      <c r="O762" s="31" t="str">
        <f>IF(主动技能!U765="","",主动技能!U765)</f>
        <v/>
      </c>
      <c r="P762" s="31" t="str">
        <f>IF(主动技能!V765="","",主动技能!V765)</f>
        <v>skill_11</v>
      </c>
      <c r="Q762" s="31" t="str">
        <f>IF(主动技能!W765="","")</f>
        <v/>
      </c>
      <c r="R762" s="31" t="str">
        <f>IF(主动技能!X765="","")</f>
        <v/>
      </c>
      <c r="S762" s="31">
        <f>主动技能!Y765</f>
        <v>0</v>
      </c>
      <c r="T762" s="31" t="str">
        <f>主动技能!Z765</f>
        <v/>
      </c>
      <c r="U762" s="31" t="str">
        <f>主动技能!AB765</f>
        <v/>
      </c>
      <c r="V762" s="31">
        <f>主动技能!AC765</f>
        <v>0</v>
      </c>
      <c r="W762" s="31">
        <f>主动技能!AD765</f>
        <v>0</v>
      </c>
      <c r="X762" s="31">
        <f>主动技能!AE765</f>
        <v>1</v>
      </c>
      <c r="Y762" s="31">
        <f>主动技能!AF765</f>
        <v>1</v>
      </c>
      <c r="Z762" s="31">
        <f>主动技能!AG765</f>
        <v>1</v>
      </c>
      <c r="AA762" s="31" t="str">
        <f>主动技能!AH765</f>
        <v>attackex</v>
      </c>
      <c r="AB762" s="31" t="str">
        <f>IF(主动技能!AI765="","")</f>
        <v/>
      </c>
      <c r="AC762" s="31">
        <f>主动技能!AJ765</f>
        <v>19</v>
      </c>
      <c r="AD762" s="31">
        <f>主动技能!BF765</f>
        <v>101302</v>
      </c>
      <c r="AE762" s="1">
        <f t="shared" si="11"/>
        <v>19</v>
      </c>
    </row>
    <row r="763" spans="1:31" s="31" customFormat="1" x14ac:dyDescent="0.15">
      <c r="A763" s="31">
        <f>主动技能!B766</f>
        <v>10130220</v>
      </c>
      <c r="B763" s="4" t="str">
        <f>主动技能!H766</f>
        <v>回春术</v>
      </c>
      <c r="C763" s="4" t="str">
        <f>主动技能!I766</f>
        <v>对我方随机3个单体回复10%（+248467）点生命值。</v>
      </c>
      <c r="D763" s="4">
        <f>VLOOKUP(主动技能!J766,对应表!F:G,2,FALSE)</f>
        <v>2</v>
      </c>
      <c r="E763" s="4">
        <f>VLOOKUP(主动技能!K766,对应表!J:K,2,FALSE)</f>
        <v>3</v>
      </c>
      <c r="F763" s="4">
        <f>VLOOKUP(主动技能!L766,对应表!N:O,2,FALSE)</f>
        <v>1</v>
      </c>
      <c r="G763" s="4">
        <f>IF(主动技能!M766="必中",2,1)</f>
        <v>2</v>
      </c>
      <c r="H763" s="4">
        <f>主动技能!N766</f>
        <v>100</v>
      </c>
      <c r="I763" s="4">
        <f>主动技能!O766</f>
        <v>0</v>
      </c>
      <c r="J763" s="31" t="str">
        <f>主动技能!P766</f>
        <v>||eff_huichunshu|</v>
      </c>
      <c r="K763" s="31">
        <f>主动技能!Q766</f>
        <v>2</v>
      </c>
      <c r="L763" s="31">
        <f>主动技能!R766</f>
        <v>0</v>
      </c>
      <c r="M763" s="31">
        <f>主动技能!S766</f>
        <v>0</v>
      </c>
      <c r="N763" s="31" t="str">
        <f>IF(主动技能!T766="","",主动技能!T766)</f>
        <v>100049:100:3:3</v>
      </c>
      <c r="O763" s="31" t="str">
        <f>IF(主动技能!U766="","",主动技能!U766)</f>
        <v/>
      </c>
      <c r="P763" s="31" t="str">
        <f>IF(主动技能!V766="","",主动技能!V766)</f>
        <v>skill_11</v>
      </c>
      <c r="Q763" s="31" t="str">
        <f>IF(主动技能!W766="","")</f>
        <v/>
      </c>
      <c r="R763" s="31" t="str">
        <f>IF(主动技能!X766="","")</f>
        <v/>
      </c>
      <c r="S763" s="31">
        <f>主动技能!Y766</f>
        <v>0</v>
      </c>
      <c r="T763" s="31" t="str">
        <f>主动技能!Z766</f>
        <v/>
      </c>
      <c r="U763" s="31" t="str">
        <f>主动技能!AB766</f>
        <v/>
      </c>
      <c r="V763" s="31">
        <f>主动技能!AC766</f>
        <v>0</v>
      </c>
      <c r="W763" s="31">
        <f>主动技能!AD766</f>
        <v>0</v>
      </c>
      <c r="X763" s="31">
        <f>主动技能!AE766</f>
        <v>1</v>
      </c>
      <c r="Y763" s="31">
        <f>主动技能!AF766</f>
        <v>1</v>
      </c>
      <c r="Z763" s="31">
        <f>主动技能!AG766</f>
        <v>1</v>
      </c>
      <c r="AA763" s="31" t="str">
        <f>主动技能!AH766</f>
        <v>attackex</v>
      </c>
      <c r="AB763" s="31" t="str">
        <f>IF(主动技能!AI766="","")</f>
        <v/>
      </c>
      <c r="AC763" s="31">
        <f>主动技能!AJ766</f>
        <v>20</v>
      </c>
      <c r="AD763" s="31">
        <f>主动技能!BF766</f>
        <v>101302</v>
      </c>
      <c r="AE763" s="1">
        <f t="shared" si="11"/>
        <v>20</v>
      </c>
    </row>
    <row r="764" spans="1:31" s="31" customFormat="1" x14ac:dyDescent="0.15">
      <c r="A764" s="31">
        <f>主动技能!B767</f>
        <v>10130301</v>
      </c>
      <c r="B764" s="4" t="str">
        <f>主动技能!H767</f>
        <v>自然馈赠</v>
      </c>
      <c r="C764" s="4" t="str">
        <f>主动技能!I767</f>
        <v>回复我方全体10%生命。并提升我方全体10%攻击。</v>
      </c>
      <c r="D764" s="4">
        <f>VLOOKUP(主动技能!J767,对应表!F:G,2,FALSE)</f>
        <v>2</v>
      </c>
      <c r="E764" s="4">
        <f>VLOOKUP(主动技能!K767,对应表!J:K,2,FALSE)</f>
        <v>3</v>
      </c>
      <c r="F764" s="4">
        <f>VLOOKUP(主动技能!L767,对应表!N:O,2,FALSE)</f>
        <v>9</v>
      </c>
      <c r="G764" s="4">
        <f>IF(主动技能!M767="必中",2,1)</f>
        <v>2</v>
      </c>
      <c r="H764" s="4">
        <f>主动技能!N767</f>
        <v>100</v>
      </c>
      <c r="I764" s="4">
        <f>主动技能!O767</f>
        <v>100</v>
      </c>
      <c r="J764" s="31" t="str">
        <f>主动技能!P767</f>
        <v>||eff_zirankuizeng|</v>
      </c>
      <c r="K764" s="31">
        <f>主动技能!Q767</f>
        <v>3</v>
      </c>
      <c r="L764" s="31">
        <f>主动技能!R767</f>
        <v>0</v>
      </c>
      <c r="M764" s="31">
        <f>主动技能!S767</f>
        <v>0</v>
      </c>
      <c r="N764" s="31" t="str">
        <f>IF(主动技能!T767="","",主动技能!T767)</f>
        <v>100007:100:2:0|100019:100:2:0</v>
      </c>
      <c r="O764" s="31" t="str">
        <f>IF(主动技能!U767="","",主动技能!U767)</f>
        <v/>
      </c>
      <c r="P764" s="31" t="str">
        <f>IF(主动技能!V767="","",主动技能!V767)</f>
        <v>skill_16</v>
      </c>
      <c r="Q764" s="31" t="str">
        <f>IF(主动技能!W767="","")</f>
        <v/>
      </c>
      <c r="R764" s="31" t="str">
        <f>IF(主动技能!X767="","")</f>
        <v/>
      </c>
      <c r="S764" s="31">
        <f>主动技能!Y767</f>
        <v>0</v>
      </c>
      <c r="T764" s="31" t="str">
        <f>主动技能!Z767</f>
        <v/>
      </c>
      <c r="U764" s="31" t="str">
        <f>主动技能!AB767</f>
        <v/>
      </c>
      <c r="V764" s="31">
        <f>主动技能!AC767</f>
        <v>0</v>
      </c>
      <c r="W764" s="31">
        <f>主动技能!AD767</f>
        <v>0</v>
      </c>
      <c r="X764" s="31">
        <f>主动技能!AE767</f>
        <v>1</v>
      </c>
      <c r="Y764" s="31">
        <f>主动技能!AF767</f>
        <v>2</v>
      </c>
      <c r="Z764" s="31">
        <f>主动技能!AG767</f>
        <v>2</v>
      </c>
      <c r="AA764" s="31" t="str">
        <f>主动技能!AH767</f>
        <v>attackex</v>
      </c>
      <c r="AB764" s="31" t="str">
        <f>IF(主动技能!AI767="","")</f>
        <v/>
      </c>
      <c r="AC764" s="31">
        <f>主动技能!AJ767</f>
        <v>1</v>
      </c>
      <c r="AD764" s="31">
        <f>主动技能!BF767</f>
        <v>101303</v>
      </c>
      <c r="AE764" s="1">
        <f t="shared" si="11"/>
        <v>1</v>
      </c>
    </row>
    <row r="765" spans="1:31" s="31" customFormat="1" x14ac:dyDescent="0.15">
      <c r="A765" s="31">
        <f>主动技能!B768</f>
        <v>10130302</v>
      </c>
      <c r="B765" s="4" t="str">
        <f>主动技能!H768</f>
        <v>自然馈赠</v>
      </c>
      <c r="C765" s="4" t="str">
        <f>主动技能!I768</f>
        <v>回复我方全体10%生命。并提升我方全体11%攻击。</v>
      </c>
      <c r="D765" s="4">
        <f>VLOOKUP(主动技能!J768,对应表!F:G,2,FALSE)</f>
        <v>2</v>
      </c>
      <c r="E765" s="4">
        <f>VLOOKUP(主动技能!K768,对应表!J:K,2,FALSE)</f>
        <v>3</v>
      </c>
      <c r="F765" s="4">
        <f>VLOOKUP(主动技能!L768,对应表!N:O,2,FALSE)</f>
        <v>9</v>
      </c>
      <c r="G765" s="4">
        <f>IF(主动技能!M768="必中",2,1)</f>
        <v>2</v>
      </c>
      <c r="H765" s="4">
        <f>主动技能!N768</f>
        <v>100</v>
      </c>
      <c r="I765" s="4">
        <f>主动技能!O768</f>
        <v>100</v>
      </c>
      <c r="J765" s="31" t="str">
        <f>主动技能!P768</f>
        <v>||eff_zirankuizeng|</v>
      </c>
      <c r="K765" s="31">
        <f>主动技能!Q768</f>
        <v>3</v>
      </c>
      <c r="L765" s="31">
        <f>主动技能!R768</f>
        <v>0</v>
      </c>
      <c r="M765" s="31">
        <f>主动技能!S768</f>
        <v>0</v>
      </c>
      <c r="N765" s="31" t="str">
        <f>IF(主动技能!T768="","",主动技能!T768)</f>
        <v>100007:100:2:0|100020:100:2:0</v>
      </c>
      <c r="O765" s="31" t="str">
        <f>IF(主动技能!U768="","",主动技能!U768)</f>
        <v/>
      </c>
      <c r="P765" s="31" t="str">
        <f>IF(主动技能!V768="","",主动技能!V768)</f>
        <v>skill_16</v>
      </c>
      <c r="Q765" s="31" t="str">
        <f>IF(主动技能!W768="","")</f>
        <v/>
      </c>
      <c r="R765" s="31" t="str">
        <f>IF(主动技能!X768="","")</f>
        <v/>
      </c>
      <c r="S765" s="31">
        <f>主动技能!Y768</f>
        <v>0</v>
      </c>
      <c r="T765" s="31" t="str">
        <f>主动技能!Z768</f>
        <v/>
      </c>
      <c r="U765" s="31" t="str">
        <f>主动技能!AB768</f>
        <v/>
      </c>
      <c r="V765" s="31">
        <f>主动技能!AC768</f>
        <v>0</v>
      </c>
      <c r="W765" s="31">
        <f>主动技能!AD768</f>
        <v>0</v>
      </c>
      <c r="X765" s="31">
        <f>主动技能!AE768</f>
        <v>1</v>
      </c>
      <c r="Y765" s="31">
        <f>主动技能!AF768</f>
        <v>2</v>
      </c>
      <c r="Z765" s="31">
        <f>主动技能!AG768</f>
        <v>2</v>
      </c>
      <c r="AA765" s="31" t="str">
        <f>主动技能!AH768</f>
        <v>attackex</v>
      </c>
      <c r="AB765" s="31" t="str">
        <f>IF(主动技能!AI768="","")</f>
        <v/>
      </c>
      <c r="AC765" s="31">
        <f>主动技能!AJ768</f>
        <v>2</v>
      </c>
      <c r="AD765" s="31">
        <f>主动技能!BF768</f>
        <v>101303</v>
      </c>
      <c r="AE765" s="1">
        <f t="shared" si="11"/>
        <v>2</v>
      </c>
    </row>
    <row r="766" spans="1:31" s="31" customFormat="1" x14ac:dyDescent="0.15">
      <c r="A766" s="31">
        <f>主动技能!B769</f>
        <v>10130303</v>
      </c>
      <c r="B766" s="4" t="str">
        <f>主动技能!H769</f>
        <v>自然馈赠</v>
      </c>
      <c r="C766" s="4" t="str">
        <f>主动技能!I769</f>
        <v>回复我方全体11%生命。并提升我方全体11%攻击。</v>
      </c>
      <c r="D766" s="4">
        <f>VLOOKUP(主动技能!J769,对应表!F:G,2,FALSE)</f>
        <v>2</v>
      </c>
      <c r="E766" s="4">
        <f>VLOOKUP(主动技能!K769,对应表!J:K,2,FALSE)</f>
        <v>3</v>
      </c>
      <c r="F766" s="4">
        <f>VLOOKUP(主动技能!L769,对应表!N:O,2,FALSE)</f>
        <v>9</v>
      </c>
      <c r="G766" s="4">
        <f>IF(主动技能!M769="必中",2,1)</f>
        <v>2</v>
      </c>
      <c r="H766" s="4">
        <f>主动技能!N769</f>
        <v>100</v>
      </c>
      <c r="I766" s="4">
        <f>主动技能!O769</f>
        <v>100</v>
      </c>
      <c r="J766" s="31" t="str">
        <f>主动技能!P769</f>
        <v>||eff_zirankuizeng|</v>
      </c>
      <c r="K766" s="31">
        <f>主动技能!Q769</f>
        <v>3</v>
      </c>
      <c r="L766" s="31">
        <f>主动技能!R769</f>
        <v>0</v>
      </c>
      <c r="M766" s="31">
        <f>主动技能!S769</f>
        <v>0</v>
      </c>
      <c r="N766" s="31" t="str">
        <f>IF(主动技能!T769="","",主动技能!T769)</f>
        <v>100008:100:2:0|100020:100:2:0</v>
      </c>
      <c r="O766" s="31" t="str">
        <f>IF(主动技能!U769="","",主动技能!U769)</f>
        <v/>
      </c>
      <c r="P766" s="31" t="str">
        <f>IF(主动技能!V769="","",主动技能!V769)</f>
        <v>skill_16</v>
      </c>
      <c r="Q766" s="31" t="str">
        <f>IF(主动技能!W769="","")</f>
        <v/>
      </c>
      <c r="R766" s="31" t="str">
        <f>IF(主动技能!X769="","")</f>
        <v/>
      </c>
      <c r="S766" s="31">
        <f>主动技能!Y769</f>
        <v>0</v>
      </c>
      <c r="T766" s="31" t="str">
        <f>主动技能!Z769</f>
        <v/>
      </c>
      <c r="U766" s="31" t="str">
        <f>主动技能!AB769</f>
        <v/>
      </c>
      <c r="V766" s="31">
        <f>主动技能!AC769</f>
        <v>0</v>
      </c>
      <c r="W766" s="31">
        <f>主动技能!AD769</f>
        <v>0</v>
      </c>
      <c r="X766" s="31">
        <f>主动技能!AE769</f>
        <v>1</v>
      </c>
      <c r="Y766" s="31">
        <f>主动技能!AF769</f>
        <v>2</v>
      </c>
      <c r="Z766" s="31">
        <f>主动技能!AG769</f>
        <v>2</v>
      </c>
      <c r="AA766" s="31" t="str">
        <f>主动技能!AH769</f>
        <v>attackex</v>
      </c>
      <c r="AB766" s="31" t="str">
        <f>IF(主动技能!AI769="","")</f>
        <v/>
      </c>
      <c r="AC766" s="31">
        <f>主动技能!AJ769</f>
        <v>3</v>
      </c>
      <c r="AD766" s="31">
        <f>主动技能!BF769</f>
        <v>101303</v>
      </c>
      <c r="AE766" s="1">
        <f t="shared" si="11"/>
        <v>3</v>
      </c>
    </row>
    <row r="767" spans="1:31" s="31" customFormat="1" x14ac:dyDescent="0.15">
      <c r="A767" s="31">
        <f>主动技能!B770</f>
        <v>10130304</v>
      </c>
      <c r="B767" s="4" t="str">
        <f>主动技能!H770</f>
        <v>自然馈赠</v>
      </c>
      <c r="C767" s="4" t="str">
        <f>主动技能!I770</f>
        <v>回复我方全体11%生命。并提升我方全体12%攻击。</v>
      </c>
      <c r="D767" s="4">
        <f>VLOOKUP(主动技能!J770,对应表!F:G,2,FALSE)</f>
        <v>2</v>
      </c>
      <c r="E767" s="4">
        <f>VLOOKUP(主动技能!K770,对应表!J:K,2,FALSE)</f>
        <v>3</v>
      </c>
      <c r="F767" s="4">
        <f>VLOOKUP(主动技能!L770,对应表!N:O,2,FALSE)</f>
        <v>9</v>
      </c>
      <c r="G767" s="4">
        <f>IF(主动技能!M770="必中",2,1)</f>
        <v>2</v>
      </c>
      <c r="H767" s="4">
        <f>主动技能!N770</f>
        <v>100</v>
      </c>
      <c r="I767" s="4">
        <f>主动技能!O770</f>
        <v>100</v>
      </c>
      <c r="J767" s="31" t="str">
        <f>主动技能!P770</f>
        <v>||eff_zirankuizeng|</v>
      </c>
      <c r="K767" s="31">
        <f>主动技能!Q770</f>
        <v>3</v>
      </c>
      <c r="L767" s="31">
        <f>主动技能!R770</f>
        <v>0</v>
      </c>
      <c r="M767" s="31">
        <f>主动技能!S770</f>
        <v>0</v>
      </c>
      <c r="N767" s="31" t="str">
        <f>IF(主动技能!T770="","",主动技能!T770)</f>
        <v>100008:100:2:0|100021:100:2:0</v>
      </c>
      <c r="O767" s="31" t="str">
        <f>IF(主动技能!U770="","",主动技能!U770)</f>
        <v/>
      </c>
      <c r="P767" s="31" t="str">
        <f>IF(主动技能!V770="","",主动技能!V770)</f>
        <v>skill_16</v>
      </c>
      <c r="Q767" s="31" t="str">
        <f>IF(主动技能!W770="","")</f>
        <v/>
      </c>
      <c r="R767" s="31" t="str">
        <f>IF(主动技能!X770="","")</f>
        <v/>
      </c>
      <c r="S767" s="31">
        <f>主动技能!Y770</f>
        <v>0</v>
      </c>
      <c r="T767" s="31" t="str">
        <f>主动技能!Z770</f>
        <v/>
      </c>
      <c r="U767" s="31" t="str">
        <f>主动技能!AB770</f>
        <v/>
      </c>
      <c r="V767" s="31">
        <f>主动技能!AC770</f>
        <v>0</v>
      </c>
      <c r="W767" s="31">
        <f>主动技能!AD770</f>
        <v>0</v>
      </c>
      <c r="X767" s="31">
        <f>主动技能!AE770</f>
        <v>1</v>
      </c>
      <c r="Y767" s="31">
        <f>主动技能!AF770</f>
        <v>2</v>
      </c>
      <c r="Z767" s="31">
        <f>主动技能!AG770</f>
        <v>2</v>
      </c>
      <c r="AA767" s="31" t="str">
        <f>主动技能!AH770</f>
        <v>attackex</v>
      </c>
      <c r="AB767" s="31" t="str">
        <f>IF(主动技能!AI770="","")</f>
        <v/>
      </c>
      <c r="AC767" s="31">
        <f>主动技能!AJ770</f>
        <v>4</v>
      </c>
      <c r="AD767" s="31">
        <f>主动技能!BF770</f>
        <v>101303</v>
      </c>
      <c r="AE767" s="1">
        <f t="shared" si="11"/>
        <v>4</v>
      </c>
    </row>
    <row r="768" spans="1:31" s="31" customFormat="1" x14ac:dyDescent="0.15">
      <c r="A768" s="31">
        <f>主动技能!B771</f>
        <v>10130305</v>
      </c>
      <c r="B768" s="4" t="str">
        <f>主动技能!H771</f>
        <v>自然馈赠</v>
      </c>
      <c r="C768" s="4" t="str">
        <f>主动技能!I771</f>
        <v>回复我方全体12%生命。并提升我方全体12%攻击。</v>
      </c>
      <c r="D768" s="4">
        <f>VLOOKUP(主动技能!J771,对应表!F:G,2,FALSE)</f>
        <v>2</v>
      </c>
      <c r="E768" s="4">
        <f>VLOOKUP(主动技能!K771,对应表!J:K,2,FALSE)</f>
        <v>3</v>
      </c>
      <c r="F768" s="4">
        <f>VLOOKUP(主动技能!L771,对应表!N:O,2,FALSE)</f>
        <v>9</v>
      </c>
      <c r="G768" s="4">
        <f>IF(主动技能!M771="必中",2,1)</f>
        <v>2</v>
      </c>
      <c r="H768" s="4">
        <f>主动技能!N771</f>
        <v>100</v>
      </c>
      <c r="I768" s="4">
        <f>主动技能!O771</f>
        <v>100</v>
      </c>
      <c r="J768" s="31" t="str">
        <f>主动技能!P771</f>
        <v>||eff_zirankuizeng|</v>
      </c>
      <c r="K768" s="31">
        <f>主动技能!Q771</f>
        <v>3</v>
      </c>
      <c r="L768" s="31">
        <f>主动技能!R771</f>
        <v>0</v>
      </c>
      <c r="M768" s="31">
        <f>主动技能!S771</f>
        <v>0</v>
      </c>
      <c r="N768" s="31" t="str">
        <f>IF(主动技能!T771="","",主动技能!T771)</f>
        <v>100009:100:2:0|100021:100:2:0</v>
      </c>
      <c r="O768" s="31" t="str">
        <f>IF(主动技能!U771="","",主动技能!U771)</f>
        <v/>
      </c>
      <c r="P768" s="31" t="str">
        <f>IF(主动技能!V771="","",主动技能!V771)</f>
        <v>skill_16</v>
      </c>
      <c r="Q768" s="31" t="str">
        <f>IF(主动技能!W771="","")</f>
        <v/>
      </c>
      <c r="R768" s="31" t="str">
        <f>IF(主动技能!X771="","")</f>
        <v/>
      </c>
      <c r="S768" s="31">
        <f>主动技能!Y771</f>
        <v>0</v>
      </c>
      <c r="T768" s="31" t="str">
        <f>主动技能!Z771</f>
        <v/>
      </c>
      <c r="U768" s="31" t="str">
        <f>主动技能!AB771</f>
        <v/>
      </c>
      <c r="V768" s="31">
        <f>主动技能!AC771</f>
        <v>0</v>
      </c>
      <c r="W768" s="31">
        <f>主动技能!AD771</f>
        <v>0</v>
      </c>
      <c r="X768" s="31">
        <f>主动技能!AE771</f>
        <v>1</v>
      </c>
      <c r="Y768" s="31">
        <f>主动技能!AF771</f>
        <v>2</v>
      </c>
      <c r="Z768" s="31">
        <f>主动技能!AG771</f>
        <v>2</v>
      </c>
      <c r="AA768" s="31" t="str">
        <f>主动技能!AH771</f>
        <v>attackex</v>
      </c>
      <c r="AB768" s="31" t="str">
        <f>IF(主动技能!AI771="","")</f>
        <v/>
      </c>
      <c r="AC768" s="31">
        <f>主动技能!AJ771</f>
        <v>5</v>
      </c>
      <c r="AD768" s="31">
        <f>主动技能!BF771</f>
        <v>101303</v>
      </c>
      <c r="AE768" s="1">
        <f t="shared" si="11"/>
        <v>5</v>
      </c>
    </row>
    <row r="769" spans="1:31" s="31" customFormat="1" x14ac:dyDescent="0.15">
      <c r="A769" s="31">
        <f>主动技能!B772</f>
        <v>10130306</v>
      </c>
      <c r="B769" s="4" t="str">
        <f>主动技能!H772</f>
        <v>自然馈赠</v>
      </c>
      <c r="C769" s="4" t="str">
        <f>主动技能!I772</f>
        <v>回复我方全体12%生命。并提升我方全体13%攻击。</v>
      </c>
      <c r="D769" s="4">
        <f>VLOOKUP(主动技能!J772,对应表!F:G,2,FALSE)</f>
        <v>2</v>
      </c>
      <c r="E769" s="4">
        <f>VLOOKUP(主动技能!K772,对应表!J:K,2,FALSE)</f>
        <v>3</v>
      </c>
      <c r="F769" s="4">
        <f>VLOOKUP(主动技能!L772,对应表!N:O,2,FALSE)</f>
        <v>9</v>
      </c>
      <c r="G769" s="4">
        <f>IF(主动技能!M772="必中",2,1)</f>
        <v>2</v>
      </c>
      <c r="H769" s="4">
        <f>主动技能!N772</f>
        <v>100</v>
      </c>
      <c r="I769" s="4">
        <f>主动技能!O772</f>
        <v>100</v>
      </c>
      <c r="J769" s="31" t="str">
        <f>主动技能!P772</f>
        <v>||eff_zirankuizeng|</v>
      </c>
      <c r="K769" s="31">
        <f>主动技能!Q772</f>
        <v>3</v>
      </c>
      <c r="L769" s="31">
        <f>主动技能!R772</f>
        <v>0</v>
      </c>
      <c r="M769" s="31">
        <f>主动技能!S772</f>
        <v>0</v>
      </c>
      <c r="N769" s="31" t="str">
        <f>IF(主动技能!T772="","",主动技能!T772)</f>
        <v>100009:100:2:0|100022:100:2:0</v>
      </c>
      <c r="O769" s="31" t="str">
        <f>IF(主动技能!U772="","",主动技能!U772)</f>
        <v/>
      </c>
      <c r="P769" s="31" t="str">
        <f>IF(主动技能!V772="","",主动技能!V772)</f>
        <v>skill_16</v>
      </c>
      <c r="Q769" s="31" t="str">
        <f>IF(主动技能!W772="","")</f>
        <v/>
      </c>
      <c r="R769" s="31" t="str">
        <f>IF(主动技能!X772="","")</f>
        <v/>
      </c>
      <c r="S769" s="31">
        <f>主动技能!Y772</f>
        <v>0</v>
      </c>
      <c r="T769" s="31" t="str">
        <f>主动技能!Z772</f>
        <v/>
      </c>
      <c r="U769" s="31" t="str">
        <f>主动技能!AB772</f>
        <v/>
      </c>
      <c r="V769" s="31">
        <f>主动技能!AC772</f>
        <v>0</v>
      </c>
      <c r="W769" s="31">
        <f>主动技能!AD772</f>
        <v>0</v>
      </c>
      <c r="X769" s="31">
        <f>主动技能!AE772</f>
        <v>1</v>
      </c>
      <c r="Y769" s="31">
        <f>主动技能!AF772</f>
        <v>2</v>
      </c>
      <c r="Z769" s="31">
        <f>主动技能!AG772</f>
        <v>2</v>
      </c>
      <c r="AA769" s="31" t="str">
        <f>主动技能!AH772</f>
        <v>attackex</v>
      </c>
      <c r="AB769" s="31" t="str">
        <f>IF(主动技能!AI772="","")</f>
        <v/>
      </c>
      <c r="AC769" s="31">
        <f>主动技能!AJ772</f>
        <v>6</v>
      </c>
      <c r="AD769" s="31">
        <f>主动技能!BF772</f>
        <v>101303</v>
      </c>
      <c r="AE769" s="1">
        <f t="shared" si="11"/>
        <v>6</v>
      </c>
    </row>
    <row r="770" spans="1:31" s="31" customFormat="1" x14ac:dyDescent="0.15">
      <c r="A770" s="31">
        <f>主动技能!B773</f>
        <v>10130307</v>
      </c>
      <c r="B770" s="4" t="str">
        <f>主动技能!H773</f>
        <v>自然馈赠</v>
      </c>
      <c r="C770" s="4" t="str">
        <f>主动技能!I773</f>
        <v>回复我方全体13%生命。并提升我方全体13%攻击。</v>
      </c>
      <c r="D770" s="4">
        <f>VLOOKUP(主动技能!J773,对应表!F:G,2,FALSE)</f>
        <v>2</v>
      </c>
      <c r="E770" s="4">
        <f>VLOOKUP(主动技能!K773,对应表!J:K,2,FALSE)</f>
        <v>3</v>
      </c>
      <c r="F770" s="4">
        <f>VLOOKUP(主动技能!L773,对应表!N:O,2,FALSE)</f>
        <v>9</v>
      </c>
      <c r="G770" s="4">
        <f>IF(主动技能!M773="必中",2,1)</f>
        <v>2</v>
      </c>
      <c r="H770" s="4">
        <f>主动技能!N773</f>
        <v>100</v>
      </c>
      <c r="I770" s="4">
        <f>主动技能!O773</f>
        <v>100</v>
      </c>
      <c r="J770" s="31" t="str">
        <f>主动技能!P773</f>
        <v>||eff_zirankuizeng|</v>
      </c>
      <c r="K770" s="31">
        <f>主动技能!Q773</f>
        <v>3</v>
      </c>
      <c r="L770" s="31">
        <f>主动技能!R773</f>
        <v>0</v>
      </c>
      <c r="M770" s="31">
        <f>主动技能!S773</f>
        <v>0</v>
      </c>
      <c r="N770" s="31" t="str">
        <f>IF(主动技能!T773="","",主动技能!T773)</f>
        <v>100010:100:2:0|100022:100:2:0</v>
      </c>
      <c r="O770" s="31" t="str">
        <f>IF(主动技能!U773="","",主动技能!U773)</f>
        <v/>
      </c>
      <c r="P770" s="31" t="str">
        <f>IF(主动技能!V773="","",主动技能!V773)</f>
        <v>skill_16</v>
      </c>
      <c r="Q770" s="31" t="str">
        <f>IF(主动技能!W773="","")</f>
        <v/>
      </c>
      <c r="R770" s="31" t="str">
        <f>IF(主动技能!X773="","")</f>
        <v/>
      </c>
      <c r="S770" s="31">
        <f>主动技能!Y773</f>
        <v>0</v>
      </c>
      <c r="T770" s="31" t="str">
        <f>主动技能!Z773</f>
        <v/>
      </c>
      <c r="U770" s="31" t="str">
        <f>主动技能!AB773</f>
        <v/>
      </c>
      <c r="V770" s="31">
        <f>主动技能!AC773</f>
        <v>0</v>
      </c>
      <c r="W770" s="31">
        <f>主动技能!AD773</f>
        <v>0</v>
      </c>
      <c r="X770" s="31">
        <f>主动技能!AE773</f>
        <v>1</v>
      </c>
      <c r="Y770" s="31">
        <f>主动技能!AF773</f>
        <v>2</v>
      </c>
      <c r="Z770" s="31">
        <f>主动技能!AG773</f>
        <v>2</v>
      </c>
      <c r="AA770" s="31" t="str">
        <f>主动技能!AH773</f>
        <v>attackex</v>
      </c>
      <c r="AB770" s="31" t="str">
        <f>IF(主动技能!AI773="","")</f>
        <v/>
      </c>
      <c r="AC770" s="31">
        <f>主动技能!AJ773</f>
        <v>7</v>
      </c>
      <c r="AD770" s="31">
        <f>主动技能!BF773</f>
        <v>101303</v>
      </c>
      <c r="AE770" s="1">
        <f t="shared" si="11"/>
        <v>7</v>
      </c>
    </row>
    <row r="771" spans="1:31" s="31" customFormat="1" x14ac:dyDescent="0.15">
      <c r="A771" s="31">
        <f>主动技能!B774</f>
        <v>10130308</v>
      </c>
      <c r="B771" s="4" t="str">
        <f>主动技能!H774</f>
        <v>自然馈赠</v>
      </c>
      <c r="C771" s="4" t="str">
        <f>主动技能!I774</f>
        <v>回复我方全体13%生命。并提升我方全体14%攻击。</v>
      </c>
      <c r="D771" s="4">
        <f>VLOOKUP(主动技能!J774,对应表!F:G,2,FALSE)</f>
        <v>2</v>
      </c>
      <c r="E771" s="4">
        <f>VLOOKUP(主动技能!K774,对应表!J:K,2,FALSE)</f>
        <v>3</v>
      </c>
      <c r="F771" s="4">
        <f>VLOOKUP(主动技能!L774,对应表!N:O,2,FALSE)</f>
        <v>9</v>
      </c>
      <c r="G771" s="4">
        <f>IF(主动技能!M774="必中",2,1)</f>
        <v>2</v>
      </c>
      <c r="H771" s="4">
        <f>主动技能!N774</f>
        <v>100</v>
      </c>
      <c r="I771" s="4">
        <f>主动技能!O774</f>
        <v>100</v>
      </c>
      <c r="J771" s="31" t="str">
        <f>主动技能!P774</f>
        <v>||eff_zirankuizeng|</v>
      </c>
      <c r="K771" s="31">
        <f>主动技能!Q774</f>
        <v>3</v>
      </c>
      <c r="L771" s="31">
        <f>主动技能!R774</f>
        <v>0</v>
      </c>
      <c r="M771" s="31">
        <f>主动技能!S774</f>
        <v>0</v>
      </c>
      <c r="N771" s="31" t="str">
        <f>IF(主动技能!T774="","",主动技能!T774)</f>
        <v>100010:100:2:0|100023:100:2:0</v>
      </c>
      <c r="O771" s="31" t="str">
        <f>IF(主动技能!U774="","",主动技能!U774)</f>
        <v/>
      </c>
      <c r="P771" s="31" t="str">
        <f>IF(主动技能!V774="","",主动技能!V774)</f>
        <v>skill_16</v>
      </c>
      <c r="Q771" s="31" t="str">
        <f>IF(主动技能!W774="","")</f>
        <v/>
      </c>
      <c r="R771" s="31" t="str">
        <f>IF(主动技能!X774="","")</f>
        <v/>
      </c>
      <c r="S771" s="31">
        <f>主动技能!Y774</f>
        <v>0</v>
      </c>
      <c r="T771" s="31" t="str">
        <f>主动技能!Z774</f>
        <v/>
      </c>
      <c r="U771" s="31" t="str">
        <f>主动技能!AB774</f>
        <v/>
      </c>
      <c r="V771" s="31">
        <f>主动技能!AC774</f>
        <v>0</v>
      </c>
      <c r="W771" s="31">
        <f>主动技能!AD774</f>
        <v>0</v>
      </c>
      <c r="X771" s="31">
        <f>主动技能!AE774</f>
        <v>1</v>
      </c>
      <c r="Y771" s="31">
        <f>主动技能!AF774</f>
        <v>2</v>
      </c>
      <c r="Z771" s="31">
        <f>主动技能!AG774</f>
        <v>2</v>
      </c>
      <c r="AA771" s="31" t="str">
        <f>主动技能!AH774</f>
        <v>attackex</v>
      </c>
      <c r="AB771" s="31" t="str">
        <f>IF(主动技能!AI774="","")</f>
        <v/>
      </c>
      <c r="AC771" s="31">
        <f>主动技能!AJ774</f>
        <v>8</v>
      </c>
      <c r="AD771" s="31">
        <f>主动技能!BF774</f>
        <v>101303</v>
      </c>
      <c r="AE771" s="1">
        <f t="shared" si="11"/>
        <v>8</v>
      </c>
    </row>
    <row r="772" spans="1:31" s="31" customFormat="1" x14ac:dyDescent="0.15">
      <c r="A772" s="31">
        <f>主动技能!B775</f>
        <v>10130309</v>
      </c>
      <c r="B772" s="4" t="str">
        <f>主动技能!H775</f>
        <v>自然馈赠</v>
      </c>
      <c r="C772" s="4" t="str">
        <f>主动技能!I775</f>
        <v>回复我方全体14%生命。并提升我方全体14%攻击。</v>
      </c>
      <c r="D772" s="4">
        <f>VLOOKUP(主动技能!J775,对应表!F:G,2,FALSE)</f>
        <v>2</v>
      </c>
      <c r="E772" s="4">
        <f>VLOOKUP(主动技能!K775,对应表!J:K,2,FALSE)</f>
        <v>3</v>
      </c>
      <c r="F772" s="4">
        <f>VLOOKUP(主动技能!L775,对应表!N:O,2,FALSE)</f>
        <v>9</v>
      </c>
      <c r="G772" s="4">
        <f>IF(主动技能!M775="必中",2,1)</f>
        <v>2</v>
      </c>
      <c r="H772" s="4">
        <f>主动技能!N775</f>
        <v>100</v>
      </c>
      <c r="I772" s="4">
        <f>主动技能!O775</f>
        <v>100</v>
      </c>
      <c r="J772" s="31" t="str">
        <f>主动技能!P775</f>
        <v>||eff_zirankuizeng|</v>
      </c>
      <c r="K772" s="31">
        <f>主动技能!Q775</f>
        <v>3</v>
      </c>
      <c r="L772" s="31">
        <f>主动技能!R775</f>
        <v>0</v>
      </c>
      <c r="M772" s="31">
        <f>主动技能!S775</f>
        <v>0</v>
      </c>
      <c r="N772" s="31" t="str">
        <f>IF(主动技能!T775="","",主动技能!T775)</f>
        <v>100011:100:2:0|100023:100:2:0</v>
      </c>
      <c r="O772" s="31" t="str">
        <f>IF(主动技能!U775="","",主动技能!U775)</f>
        <v/>
      </c>
      <c r="P772" s="31" t="str">
        <f>IF(主动技能!V775="","",主动技能!V775)</f>
        <v>skill_16</v>
      </c>
      <c r="Q772" s="31" t="str">
        <f>IF(主动技能!W775="","")</f>
        <v/>
      </c>
      <c r="R772" s="31" t="str">
        <f>IF(主动技能!X775="","")</f>
        <v/>
      </c>
      <c r="S772" s="31">
        <f>主动技能!Y775</f>
        <v>0</v>
      </c>
      <c r="T772" s="31" t="str">
        <f>主动技能!Z775</f>
        <v/>
      </c>
      <c r="U772" s="31" t="str">
        <f>主动技能!AB775</f>
        <v/>
      </c>
      <c r="V772" s="31">
        <f>主动技能!AC775</f>
        <v>0</v>
      </c>
      <c r="W772" s="31">
        <f>主动技能!AD775</f>
        <v>0</v>
      </c>
      <c r="X772" s="31">
        <f>主动技能!AE775</f>
        <v>1</v>
      </c>
      <c r="Y772" s="31">
        <f>主动技能!AF775</f>
        <v>2</v>
      </c>
      <c r="Z772" s="31">
        <f>主动技能!AG775</f>
        <v>2</v>
      </c>
      <c r="AA772" s="31" t="str">
        <f>主动技能!AH775</f>
        <v>attackex</v>
      </c>
      <c r="AB772" s="31" t="str">
        <f>IF(主动技能!AI775="","")</f>
        <v/>
      </c>
      <c r="AC772" s="31">
        <f>主动技能!AJ775</f>
        <v>9</v>
      </c>
      <c r="AD772" s="31">
        <f>主动技能!BF775</f>
        <v>101303</v>
      </c>
      <c r="AE772" s="1">
        <f t="shared" si="11"/>
        <v>9</v>
      </c>
    </row>
    <row r="773" spans="1:31" s="31" customFormat="1" x14ac:dyDescent="0.15">
      <c r="A773" s="31">
        <f>主动技能!B776</f>
        <v>10130310</v>
      </c>
      <c r="B773" s="4" t="str">
        <f>主动技能!H776</f>
        <v>自然馈赠</v>
      </c>
      <c r="C773" s="4" t="str">
        <f>主动技能!I776</f>
        <v>回复我方全体14%生命。并提升我方全体15%攻击。</v>
      </c>
      <c r="D773" s="4">
        <f>VLOOKUP(主动技能!J776,对应表!F:G,2,FALSE)</f>
        <v>2</v>
      </c>
      <c r="E773" s="4">
        <f>VLOOKUP(主动技能!K776,对应表!J:K,2,FALSE)</f>
        <v>3</v>
      </c>
      <c r="F773" s="4">
        <f>VLOOKUP(主动技能!L776,对应表!N:O,2,FALSE)</f>
        <v>9</v>
      </c>
      <c r="G773" s="4">
        <f>IF(主动技能!M776="必中",2,1)</f>
        <v>2</v>
      </c>
      <c r="H773" s="4">
        <f>主动技能!N776</f>
        <v>100</v>
      </c>
      <c r="I773" s="4">
        <f>主动技能!O776</f>
        <v>100</v>
      </c>
      <c r="J773" s="31" t="str">
        <f>主动技能!P776</f>
        <v>||eff_zirankuizeng|</v>
      </c>
      <c r="K773" s="31">
        <f>主动技能!Q776</f>
        <v>3</v>
      </c>
      <c r="L773" s="31">
        <f>主动技能!R776</f>
        <v>0</v>
      </c>
      <c r="M773" s="31">
        <f>主动技能!S776</f>
        <v>0</v>
      </c>
      <c r="N773" s="31" t="str">
        <f>IF(主动技能!T776="","",主动技能!T776)</f>
        <v>100011:100:2:0|100024:100:2:0</v>
      </c>
      <c r="O773" s="31" t="str">
        <f>IF(主动技能!U776="","",主动技能!U776)</f>
        <v/>
      </c>
      <c r="P773" s="31" t="str">
        <f>IF(主动技能!V776="","",主动技能!V776)</f>
        <v>skill_16</v>
      </c>
      <c r="Q773" s="31" t="str">
        <f>IF(主动技能!W776="","")</f>
        <v/>
      </c>
      <c r="R773" s="31" t="str">
        <f>IF(主动技能!X776="","")</f>
        <v/>
      </c>
      <c r="S773" s="31">
        <f>主动技能!Y776</f>
        <v>0</v>
      </c>
      <c r="T773" s="31" t="str">
        <f>主动技能!Z776</f>
        <v/>
      </c>
      <c r="U773" s="31" t="str">
        <f>主动技能!AB776</f>
        <v/>
      </c>
      <c r="V773" s="31">
        <f>主动技能!AC776</f>
        <v>0</v>
      </c>
      <c r="W773" s="31">
        <f>主动技能!AD776</f>
        <v>0</v>
      </c>
      <c r="X773" s="31">
        <f>主动技能!AE776</f>
        <v>1</v>
      </c>
      <c r="Y773" s="31">
        <f>主动技能!AF776</f>
        <v>2</v>
      </c>
      <c r="Z773" s="31">
        <f>主动技能!AG776</f>
        <v>2</v>
      </c>
      <c r="AA773" s="31" t="str">
        <f>主动技能!AH776</f>
        <v>attackex</v>
      </c>
      <c r="AB773" s="31" t="str">
        <f>IF(主动技能!AI776="","")</f>
        <v/>
      </c>
      <c r="AC773" s="31">
        <f>主动技能!AJ776</f>
        <v>10</v>
      </c>
      <c r="AD773" s="31">
        <f>主动技能!BF776</f>
        <v>101303</v>
      </c>
      <c r="AE773" s="1">
        <f t="shared" ref="AE773:AE836" si="12">AC773</f>
        <v>10</v>
      </c>
    </row>
    <row r="774" spans="1:31" s="31" customFormat="1" x14ac:dyDescent="0.15">
      <c r="A774" s="31">
        <f>主动技能!B777</f>
        <v>10130311</v>
      </c>
      <c r="B774" s="4" t="str">
        <f>主动技能!H777</f>
        <v>自然馈赠</v>
      </c>
      <c r="C774" s="4" t="str">
        <f>主动技能!I777</f>
        <v>回复我方全体15%生命。并提升我方全体15%攻击。</v>
      </c>
      <c r="D774" s="4">
        <f>VLOOKUP(主动技能!J777,对应表!F:G,2,FALSE)</f>
        <v>2</v>
      </c>
      <c r="E774" s="4">
        <f>VLOOKUP(主动技能!K777,对应表!J:K,2,FALSE)</f>
        <v>3</v>
      </c>
      <c r="F774" s="4">
        <f>VLOOKUP(主动技能!L777,对应表!N:O,2,FALSE)</f>
        <v>9</v>
      </c>
      <c r="G774" s="4">
        <f>IF(主动技能!M777="必中",2,1)</f>
        <v>2</v>
      </c>
      <c r="H774" s="4">
        <f>主动技能!N777</f>
        <v>100</v>
      </c>
      <c r="I774" s="4">
        <f>主动技能!O777</f>
        <v>100</v>
      </c>
      <c r="J774" s="31" t="str">
        <f>主动技能!P777</f>
        <v>||eff_zirankuizeng|</v>
      </c>
      <c r="K774" s="31">
        <f>主动技能!Q777</f>
        <v>3</v>
      </c>
      <c r="L774" s="31">
        <f>主动技能!R777</f>
        <v>0</v>
      </c>
      <c r="M774" s="31">
        <f>主动技能!S777</f>
        <v>0</v>
      </c>
      <c r="N774" s="31" t="str">
        <f>IF(主动技能!T777="","",主动技能!T777)</f>
        <v>100012:100:2:0|100024:100:2:0</v>
      </c>
      <c r="O774" s="31" t="str">
        <f>IF(主动技能!U777="","",主动技能!U777)</f>
        <v/>
      </c>
      <c r="P774" s="31" t="str">
        <f>IF(主动技能!V777="","",主动技能!V777)</f>
        <v>skill_16</v>
      </c>
      <c r="Q774" s="31" t="str">
        <f>IF(主动技能!W777="","")</f>
        <v/>
      </c>
      <c r="R774" s="31" t="str">
        <f>IF(主动技能!X777="","")</f>
        <v/>
      </c>
      <c r="S774" s="31">
        <f>主动技能!Y777</f>
        <v>0</v>
      </c>
      <c r="T774" s="31" t="str">
        <f>主动技能!Z777</f>
        <v/>
      </c>
      <c r="U774" s="31" t="str">
        <f>主动技能!AB777</f>
        <v/>
      </c>
      <c r="V774" s="31">
        <f>主动技能!AC777</f>
        <v>0</v>
      </c>
      <c r="W774" s="31">
        <f>主动技能!AD777</f>
        <v>0</v>
      </c>
      <c r="X774" s="31">
        <f>主动技能!AE777</f>
        <v>1</v>
      </c>
      <c r="Y774" s="31">
        <f>主动技能!AF777</f>
        <v>2</v>
      </c>
      <c r="Z774" s="31">
        <f>主动技能!AG777</f>
        <v>2</v>
      </c>
      <c r="AA774" s="31" t="str">
        <f>主动技能!AH777</f>
        <v>attackex</v>
      </c>
      <c r="AB774" s="31" t="str">
        <f>IF(主动技能!AI777="","")</f>
        <v/>
      </c>
      <c r="AC774" s="31">
        <f>主动技能!AJ777</f>
        <v>11</v>
      </c>
      <c r="AD774" s="31">
        <f>主动技能!BF777</f>
        <v>101303</v>
      </c>
      <c r="AE774" s="1">
        <f t="shared" si="12"/>
        <v>11</v>
      </c>
    </row>
    <row r="775" spans="1:31" s="31" customFormat="1" x14ac:dyDescent="0.15">
      <c r="A775" s="31">
        <f>主动技能!B778</f>
        <v>10130312</v>
      </c>
      <c r="B775" s="4" t="str">
        <f>主动技能!H778</f>
        <v>自然馈赠</v>
      </c>
      <c r="C775" s="4" t="str">
        <f>主动技能!I778</f>
        <v>回复我方全体15%生命。并提升我方全体16%攻击。</v>
      </c>
      <c r="D775" s="4">
        <f>VLOOKUP(主动技能!J778,对应表!F:G,2,FALSE)</f>
        <v>2</v>
      </c>
      <c r="E775" s="4">
        <f>VLOOKUP(主动技能!K778,对应表!J:K,2,FALSE)</f>
        <v>3</v>
      </c>
      <c r="F775" s="4">
        <f>VLOOKUP(主动技能!L778,对应表!N:O,2,FALSE)</f>
        <v>9</v>
      </c>
      <c r="G775" s="4">
        <f>IF(主动技能!M778="必中",2,1)</f>
        <v>2</v>
      </c>
      <c r="H775" s="4">
        <f>主动技能!N778</f>
        <v>100</v>
      </c>
      <c r="I775" s="4">
        <f>主动技能!O778</f>
        <v>100</v>
      </c>
      <c r="J775" s="31" t="str">
        <f>主动技能!P778</f>
        <v>||eff_zirankuizeng|</v>
      </c>
      <c r="K775" s="31">
        <f>主动技能!Q778</f>
        <v>3</v>
      </c>
      <c r="L775" s="31">
        <f>主动技能!R778</f>
        <v>0</v>
      </c>
      <c r="M775" s="31">
        <f>主动技能!S778</f>
        <v>0</v>
      </c>
      <c r="N775" s="31" t="str">
        <f>IF(主动技能!T778="","",主动技能!T778)</f>
        <v>100012:100:2:0|100025:100:2:0</v>
      </c>
      <c r="O775" s="31" t="str">
        <f>IF(主动技能!U778="","",主动技能!U778)</f>
        <v/>
      </c>
      <c r="P775" s="31" t="str">
        <f>IF(主动技能!V778="","",主动技能!V778)</f>
        <v>skill_16</v>
      </c>
      <c r="Q775" s="31" t="str">
        <f>IF(主动技能!W778="","")</f>
        <v/>
      </c>
      <c r="R775" s="31" t="str">
        <f>IF(主动技能!X778="","")</f>
        <v/>
      </c>
      <c r="S775" s="31">
        <f>主动技能!Y778</f>
        <v>0</v>
      </c>
      <c r="T775" s="31" t="str">
        <f>主动技能!Z778</f>
        <v/>
      </c>
      <c r="U775" s="31" t="str">
        <f>主动技能!AB778</f>
        <v/>
      </c>
      <c r="V775" s="31">
        <f>主动技能!AC778</f>
        <v>0</v>
      </c>
      <c r="W775" s="31">
        <f>主动技能!AD778</f>
        <v>0</v>
      </c>
      <c r="X775" s="31">
        <f>主动技能!AE778</f>
        <v>1</v>
      </c>
      <c r="Y775" s="31">
        <f>主动技能!AF778</f>
        <v>2</v>
      </c>
      <c r="Z775" s="31">
        <f>主动技能!AG778</f>
        <v>2</v>
      </c>
      <c r="AA775" s="31" t="str">
        <f>主动技能!AH778</f>
        <v>attackex</v>
      </c>
      <c r="AB775" s="31" t="str">
        <f>IF(主动技能!AI778="","")</f>
        <v/>
      </c>
      <c r="AC775" s="31">
        <f>主动技能!AJ778</f>
        <v>12</v>
      </c>
      <c r="AD775" s="31">
        <f>主动技能!BF778</f>
        <v>101303</v>
      </c>
      <c r="AE775" s="1">
        <f t="shared" si="12"/>
        <v>12</v>
      </c>
    </row>
    <row r="776" spans="1:31" s="31" customFormat="1" x14ac:dyDescent="0.15">
      <c r="A776" s="31">
        <f>主动技能!B779</f>
        <v>10130313</v>
      </c>
      <c r="B776" s="4" t="str">
        <f>主动技能!H779</f>
        <v>自然馈赠</v>
      </c>
      <c r="C776" s="4" t="str">
        <f>主动技能!I779</f>
        <v>回复我方全体16%生命。并提升我方全体16%攻击。</v>
      </c>
      <c r="D776" s="4">
        <f>VLOOKUP(主动技能!J779,对应表!F:G,2,FALSE)</f>
        <v>2</v>
      </c>
      <c r="E776" s="4">
        <f>VLOOKUP(主动技能!K779,对应表!J:K,2,FALSE)</f>
        <v>3</v>
      </c>
      <c r="F776" s="4">
        <f>VLOOKUP(主动技能!L779,对应表!N:O,2,FALSE)</f>
        <v>9</v>
      </c>
      <c r="G776" s="4">
        <f>IF(主动技能!M779="必中",2,1)</f>
        <v>2</v>
      </c>
      <c r="H776" s="4">
        <f>主动技能!N779</f>
        <v>100</v>
      </c>
      <c r="I776" s="4">
        <f>主动技能!O779</f>
        <v>100</v>
      </c>
      <c r="J776" s="31" t="str">
        <f>主动技能!P779</f>
        <v>||eff_zirankuizeng|</v>
      </c>
      <c r="K776" s="31">
        <f>主动技能!Q779</f>
        <v>3</v>
      </c>
      <c r="L776" s="31">
        <f>主动技能!R779</f>
        <v>0</v>
      </c>
      <c r="M776" s="31">
        <f>主动技能!S779</f>
        <v>0</v>
      </c>
      <c r="N776" s="31" t="str">
        <f>IF(主动技能!T779="","",主动技能!T779)</f>
        <v>100013:100:2:0|100025:100:2:0</v>
      </c>
      <c r="O776" s="31" t="str">
        <f>IF(主动技能!U779="","",主动技能!U779)</f>
        <v/>
      </c>
      <c r="P776" s="31" t="str">
        <f>IF(主动技能!V779="","",主动技能!V779)</f>
        <v>skill_16</v>
      </c>
      <c r="Q776" s="31" t="str">
        <f>IF(主动技能!W779="","")</f>
        <v/>
      </c>
      <c r="R776" s="31" t="str">
        <f>IF(主动技能!X779="","")</f>
        <v/>
      </c>
      <c r="S776" s="31">
        <f>主动技能!Y779</f>
        <v>0</v>
      </c>
      <c r="T776" s="31" t="str">
        <f>主动技能!Z779</f>
        <v/>
      </c>
      <c r="U776" s="31" t="str">
        <f>主动技能!AB779</f>
        <v/>
      </c>
      <c r="V776" s="31">
        <f>主动技能!AC779</f>
        <v>0</v>
      </c>
      <c r="W776" s="31">
        <f>主动技能!AD779</f>
        <v>0</v>
      </c>
      <c r="X776" s="31">
        <f>主动技能!AE779</f>
        <v>1</v>
      </c>
      <c r="Y776" s="31">
        <f>主动技能!AF779</f>
        <v>2</v>
      </c>
      <c r="Z776" s="31">
        <f>主动技能!AG779</f>
        <v>2</v>
      </c>
      <c r="AA776" s="31" t="str">
        <f>主动技能!AH779</f>
        <v>attackex</v>
      </c>
      <c r="AB776" s="31" t="str">
        <f>IF(主动技能!AI779="","")</f>
        <v/>
      </c>
      <c r="AC776" s="31">
        <f>主动技能!AJ779</f>
        <v>13</v>
      </c>
      <c r="AD776" s="31">
        <f>主动技能!BF779</f>
        <v>101303</v>
      </c>
      <c r="AE776" s="1">
        <f t="shared" si="12"/>
        <v>13</v>
      </c>
    </row>
    <row r="777" spans="1:31" s="31" customFormat="1" x14ac:dyDescent="0.15">
      <c r="A777" s="31">
        <f>主动技能!B780</f>
        <v>10130314</v>
      </c>
      <c r="B777" s="4" t="str">
        <f>主动技能!H780</f>
        <v>自然馈赠</v>
      </c>
      <c r="C777" s="4" t="str">
        <f>主动技能!I780</f>
        <v>回复我方全体16%生命。并提升我方全体17%攻击。</v>
      </c>
      <c r="D777" s="4">
        <f>VLOOKUP(主动技能!J780,对应表!F:G,2,FALSE)</f>
        <v>2</v>
      </c>
      <c r="E777" s="4">
        <f>VLOOKUP(主动技能!K780,对应表!J:K,2,FALSE)</f>
        <v>3</v>
      </c>
      <c r="F777" s="4">
        <f>VLOOKUP(主动技能!L780,对应表!N:O,2,FALSE)</f>
        <v>9</v>
      </c>
      <c r="G777" s="4">
        <f>IF(主动技能!M780="必中",2,1)</f>
        <v>2</v>
      </c>
      <c r="H777" s="4">
        <f>主动技能!N780</f>
        <v>100</v>
      </c>
      <c r="I777" s="4">
        <f>主动技能!O780</f>
        <v>100</v>
      </c>
      <c r="J777" s="31" t="str">
        <f>主动技能!P780</f>
        <v>||eff_zirankuizeng|</v>
      </c>
      <c r="K777" s="31">
        <f>主动技能!Q780</f>
        <v>3</v>
      </c>
      <c r="L777" s="31">
        <f>主动技能!R780</f>
        <v>0</v>
      </c>
      <c r="M777" s="31">
        <f>主动技能!S780</f>
        <v>0</v>
      </c>
      <c r="N777" s="31" t="str">
        <f>IF(主动技能!T780="","",主动技能!T780)</f>
        <v>100013:100:2:0|100026:100:2:0</v>
      </c>
      <c r="O777" s="31" t="str">
        <f>IF(主动技能!U780="","",主动技能!U780)</f>
        <v/>
      </c>
      <c r="P777" s="31" t="str">
        <f>IF(主动技能!V780="","",主动技能!V780)</f>
        <v>skill_16</v>
      </c>
      <c r="Q777" s="31" t="str">
        <f>IF(主动技能!W780="","")</f>
        <v/>
      </c>
      <c r="R777" s="31" t="str">
        <f>IF(主动技能!X780="","")</f>
        <v/>
      </c>
      <c r="S777" s="31">
        <f>主动技能!Y780</f>
        <v>0</v>
      </c>
      <c r="T777" s="31" t="str">
        <f>主动技能!Z780</f>
        <v/>
      </c>
      <c r="U777" s="31" t="str">
        <f>主动技能!AB780</f>
        <v/>
      </c>
      <c r="V777" s="31">
        <f>主动技能!AC780</f>
        <v>0</v>
      </c>
      <c r="W777" s="31">
        <f>主动技能!AD780</f>
        <v>0</v>
      </c>
      <c r="X777" s="31">
        <f>主动技能!AE780</f>
        <v>1</v>
      </c>
      <c r="Y777" s="31">
        <f>主动技能!AF780</f>
        <v>2</v>
      </c>
      <c r="Z777" s="31">
        <f>主动技能!AG780</f>
        <v>2</v>
      </c>
      <c r="AA777" s="31" t="str">
        <f>主动技能!AH780</f>
        <v>attackex</v>
      </c>
      <c r="AB777" s="31" t="str">
        <f>IF(主动技能!AI780="","")</f>
        <v/>
      </c>
      <c r="AC777" s="31">
        <f>主动技能!AJ780</f>
        <v>14</v>
      </c>
      <c r="AD777" s="31">
        <f>主动技能!BF780</f>
        <v>101303</v>
      </c>
      <c r="AE777" s="1">
        <f t="shared" si="12"/>
        <v>14</v>
      </c>
    </row>
    <row r="778" spans="1:31" s="31" customFormat="1" x14ac:dyDescent="0.15">
      <c r="A778" s="31">
        <f>主动技能!B781</f>
        <v>10130315</v>
      </c>
      <c r="B778" s="4" t="str">
        <f>主动技能!H781</f>
        <v>自然馈赠</v>
      </c>
      <c r="C778" s="4" t="str">
        <f>主动技能!I781</f>
        <v>回复我方全体17%生命。并提升我方全体17%攻击。</v>
      </c>
      <c r="D778" s="4">
        <f>VLOOKUP(主动技能!J781,对应表!F:G,2,FALSE)</f>
        <v>2</v>
      </c>
      <c r="E778" s="4">
        <f>VLOOKUP(主动技能!K781,对应表!J:K,2,FALSE)</f>
        <v>3</v>
      </c>
      <c r="F778" s="4">
        <f>VLOOKUP(主动技能!L781,对应表!N:O,2,FALSE)</f>
        <v>9</v>
      </c>
      <c r="G778" s="4">
        <f>IF(主动技能!M781="必中",2,1)</f>
        <v>2</v>
      </c>
      <c r="H778" s="4">
        <f>主动技能!N781</f>
        <v>100</v>
      </c>
      <c r="I778" s="4">
        <f>主动技能!O781</f>
        <v>100</v>
      </c>
      <c r="J778" s="31" t="str">
        <f>主动技能!P781</f>
        <v>||eff_zirankuizeng|</v>
      </c>
      <c r="K778" s="31">
        <f>主动技能!Q781</f>
        <v>3</v>
      </c>
      <c r="L778" s="31">
        <f>主动技能!R781</f>
        <v>0</v>
      </c>
      <c r="M778" s="31">
        <f>主动技能!S781</f>
        <v>0</v>
      </c>
      <c r="N778" s="31" t="str">
        <f>IF(主动技能!T781="","",主动技能!T781)</f>
        <v>100014:100:2:0|100026:100:2:0</v>
      </c>
      <c r="O778" s="31" t="str">
        <f>IF(主动技能!U781="","",主动技能!U781)</f>
        <v/>
      </c>
      <c r="P778" s="31" t="str">
        <f>IF(主动技能!V781="","",主动技能!V781)</f>
        <v>skill_16</v>
      </c>
      <c r="Q778" s="31" t="str">
        <f>IF(主动技能!W781="","")</f>
        <v/>
      </c>
      <c r="R778" s="31" t="str">
        <f>IF(主动技能!X781="","")</f>
        <v/>
      </c>
      <c r="S778" s="31">
        <f>主动技能!Y781</f>
        <v>0</v>
      </c>
      <c r="T778" s="31" t="str">
        <f>主动技能!Z781</f>
        <v/>
      </c>
      <c r="U778" s="31" t="str">
        <f>主动技能!AB781</f>
        <v/>
      </c>
      <c r="V778" s="31">
        <f>主动技能!AC781</f>
        <v>0</v>
      </c>
      <c r="W778" s="31">
        <f>主动技能!AD781</f>
        <v>0</v>
      </c>
      <c r="X778" s="31">
        <f>主动技能!AE781</f>
        <v>1</v>
      </c>
      <c r="Y778" s="31">
        <f>主动技能!AF781</f>
        <v>2</v>
      </c>
      <c r="Z778" s="31">
        <f>主动技能!AG781</f>
        <v>2</v>
      </c>
      <c r="AA778" s="31" t="str">
        <f>主动技能!AH781</f>
        <v>attackex</v>
      </c>
      <c r="AB778" s="31" t="str">
        <f>IF(主动技能!AI781="","")</f>
        <v/>
      </c>
      <c r="AC778" s="31">
        <f>主动技能!AJ781</f>
        <v>15</v>
      </c>
      <c r="AD778" s="31">
        <f>主动技能!BF781</f>
        <v>101303</v>
      </c>
      <c r="AE778" s="1">
        <f t="shared" si="12"/>
        <v>15</v>
      </c>
    </row>
    <row r="779" spans="1:31" s="31" customFormat="1" x14ac:dyDescent="0.15">
      <c r="A779" s="31">
        <f>主动技能!B782</f>
        <v>10130316</v>
      </c>
      <c r="B779" s="4" t="str">
        <f>主动技能!H782</f>
        <v>自然馈赠</v>
      </c>
      <c r="C779" s="4" t="str">
        <f>主动技能!I782</f>
        <v>回复我方全体17%生命。并提升我方全体18%攻击。</v>
      </c>
      <c r="D779" s="4">
        <f>VLOOKUP(主动技能!J782,对应表!F:G,2,FALSE)</f>
        <v>2</v>
      </c>
      <c r="E779" s="4">
        <f>VLOOKUP(主动技能!K782,对应表!J:K,2,FALSE)</f>
        <v>3</v>
      </c>
      <c r="F779" s="4">
        <f>VLOOKUP(主动技能!L782,对应表!N:O,2,FALSE)</f>
        <v>9</v>
      </c>
      <c r="G779" s="4">
        <f>IF(主动技能!M782="必中",2,1)</f>
        <v>2</v>
      </c>
      <c r="H779" s="4">
        <f>主动技能!N782</f>
        <v>100</v>
      </c>
      <c r="I779" s="4">
        <f>主动技能!O782</f>
        <v>100</v>
      </c>
      <c r="J779" s="31" t="str">
        <f>主动技能!P782</f>
        <v>||eff_zirankuizeng|</v>
      </c>
      <c r="K779" s="31">
        <f>主动技能!Q782</f>
        <v>3</v>
      </c>
      <c r="L779" s="31">
        <f>主动技能!R782</f>
        <v>0</v>
      </c>
      <c r="M779" s="31">
        <f>主动技能!S782</f>
        <v>0</v>
      </c>
      <c r="N779" s="31" t="str">
        <f>IF(主动技能!T782="","",主动技能!T782)</f>
        <v>100014:100:2:0|100027:100:2:0</v>
      </c>
      <c r="O779" s="31" t="str">
        <f>IF(主动技能!U782="","",主动技能!U782)</f>
        <v/>
      </c>
      <c r="P779" s="31" t="str">
        <f>IF(主动技能!V782="","",主动技能!V782)</f>
        <v>skill_16</v>
      </c>
      <c r="Q779" s="31" t="str">
        <f>IF(主动技能!W782="","")</f>
        <v/>
      </c>
      <c r="R779" s="31" t="str">
        <f>IF(主动技能!X782="","")</f>
        <v/>
      </c>
      <c r="S779" s="31">
        <f>主动技能!Y782</f>
        <v>0</v>
      </c>
      <c r="T779" s="31" t="str">
        <f>主动技能!Z782</f>
        <v/>
      </c>
      <c r="U779" s="31" t="str">
        <f>主动技能!AB782</f>
        <v/>
      </c>
      <c r="V779" s="31">
        <f>主动技能!AC782</f>
        <v>0</v>
      </c>
      <c r="W779" s="31">
        <f>主动技能!AD782</f>
        <v>0</v>
      </c>
      <c r="X779" s="31">
        <f>主动技能!AE782</f>
        <v>1</v>
      </c>
      <c r="Y779" s="31">
        <f>主动技能!AF782</f>
        <v>2</v>
      </c>
      <c r="Z779" s="31">
        <f>主动技能!AG782</f>
        <v>2</v>
      </c>
      <c r="AA779" s="31" t="str">
        <f>主动技能!AH782</f>
        <v>attackex</v>
      </c>
      <c r="AB779" s="31" t="str">
        <f>IF(主动技能!AI782="","")</f>
        <v/>
      </c>
      <c r="AC779" s="31">
        <f>主动技能!AJ782</f>
        <v>16</v>
      </c>
      <c r="AD779" s="31">
        <f>主动技能!BF782</f>
        <v>101303</v>
      </c>
      <c r="AE779" s="1">
        <f t="shared" si="12"/>
        <v>16</v>
      </c>
    </row>
    <row r="780" spans="1:31" s="31" customFormat="1" x14ac:dyDescent="0.15">
      <c r="A780" s="31">
        <f>主动技能!B783</f>
        <v>10130317</v>
      </c>
      <c r="B780" s="4" t="str">
        <f>主动技能!H783</f>
        <v>自然馈赠</v>
      </c>
      <c r="C780" s="4" t="str">
        <f>主动技能!I783</f>
        <v>回复我方全体18%生命。并提升我方全体18%攻击。</v>
      </c>
      <c r="D780" s="4">
        <f>VLOOKUP(主动技能!J783,对应表!F:G,2,FALSE)</f>
        <v>2</v>
      </c>
      <c r="E780" s="4">
        <f>VLOOKUP(主动技能!K783,对应表!J:K,2,FALSE)</f>
        <v>3</v>
      </c>
      <c r="F780" s="4">
        <f>VLOOKUP(主动技能!L783,对应表!N:O,2,FALSE)</f>
        <v>9</v>
      </c>
      <c r="G780" s="4">
        <f>IF(主动技能!M783="必中",2,1)</f>
        <v>2</v>
      </c>
      <c r="H780" s="4">
        <f>主动技能!N783</f>
        <v>100</v>
      </c>
      <c r="I780" s="4">
        <f>主动技能!O783</f>
        <v>100</v>
      </c>
      <c r="J780" s="31" t="str">
        <f>主动技能!P783</f>
        <v>||eff_zirankuizeng|</v>
      </c>
      <c r="K780" s="31">
        <f>主动技能!Q783</f>
        <v>3</v>
      </c>
      <c r="L780" s="31">
        <f>主动技能!R783</f>
        <v>0</v>
      </c>
      <c r="M780" s="31">
        <f>主动技能!S783</f>
        <v>0</v>
      </c>
      <c r="N780" s="31" t="str">
        <f>IF(主动技能!T783="","",主动技能!T783)</f>
        <v>100015:100:2:0|100027:100:2:0</v>
      </c>
      <c r="O780" s="31" t="str">
        <f>IF(主动技能!U783="","",主动技能!U783)</f>
        <v/>
      </c>
      <c r="P780" s="31" t="str">
        <f>IF(主动技能!V783="","",主动技能!V783)</f>
        <v>skill_16</v>
      </c>
      <c r="Q780" s="31" t="str">
        <f>IF(主动技能!W783="","")</f>
        <v/>
      </c>
      <c r="R780" s="31" t="str">
        <f>IF(主动技能!X783="","")</f>
        <v/>
      </c>
      <c r="S780" s="31">
        <f>主动技能!Y783</f>
        <v>0</v>
      </c>
      <c r="T780" s="31" t="str">
        <f>主动技能!Z783</f>
        <v/>
      </c>
      <c r="U780" s="31" t="str">
        <f>主动技能!AB783</f>
        <v/>
      </c>
      <c r="V780" s="31">
        <f>主动技能!AC783</f>
        <v>0</v>
      </c>
      <c r="W780" s="31">
        <f>主动技能!AD783</f>
        <v>0</v>
      </c>
      <c r="X780" s="31">
        <f>主动技能!AE783</f>
        <v>1</v>
      </c>
      <c r="Y780" s="31">
        <f>主动技能!AF783</f>
        <v>2</v>
      </c>
      <c r="Z780" s="31">
        <f>主动技能!AG783</f>
        <v>2</v>
      </c>
      <c r="AA780" s="31" t="str">
        <f>主动技能!AH783</f>
        <v>attackex</v>
      </c>
      <c r="AB780" s="31" t="str">
        <f>IF(主动技能!AI783="","")</f>
        <v/>
      </c>
      <c r="AC780" s="31">
        <f>主动技能!AJ783</f>
        <v>17</v>
      </c>
      <c r="AD780" s="31">
        <f>主动技能!BF783</f>
        <v>101303</v>
      </c>
      <c r="AE780" s="1">
        <f t="shared" si="12"/>
        <v>17</v>
      </c>
    </row>
    <row r="781" spans="1:31" s="31" customFormat="1" x14ac:dyDescent="0.15">
      <c r="A781" s="31">
        <f>主动技能!B784</f>
        <v>10130318</v>
      </c>
      <c r="B781" s="4" t="str">
        <f>主动技能!H784</f>
        <v>自然馈赠</v>
      </c>
      <c r="C781" s="4" t="str">
        <f>主动技能!I784</f>
        <v>回复我方全体18%生命。并提升我方全体19%攻击。</v>
      </c>
      <c r="D781" s="4">
        <f>VLOOKUP(主动技能!J784,对应表!F:G,2,FALSE)</f>
        <v>2</v>
      </c>
      <c r="E781" s="4">
        <f>VLOOKUP(主动技能!K784,对应表!J:K,2,FALSE)</f>
        <v>3</v>
      </c>
      <c r="F781" s="4">
        <f>VLOOKUP(主动技能!L784,对应表!N:O,2,FALSE)</f>
        <v>9</v>
      </c>
      <c r="G781" s="4">
        <f>IF(主动技能!M784="必中",2,1)</f>
        <v>2</v>
      </c>
      <c r="H781" s="4">
        <f>主动技能!N784</f>
        <v>100</v>
      </c>
      <c r="I781" s="4">
        <f>主动技能!O784</f>
        <v>100</v>
      </c>
      <c r="J781" s="31" t="str">
        <f>主动技能!P784</f>
        <v>||eff_zirankuizeng|</v>
      </c>
      <c r="K781" s="31">
        <f>主动技能!Q784</f>
        <v>3</v>
      </c>
      <c r="L781" s="31">
        <f>主动技能!R784</f>
        <v>0</v>
      </c>
      <c r="M781" s="31">
        <f>主动技能!S784</f>
        <v>0</v>
      </c>
      <c r="N781" s="31" t="str">
        <f>IF(主动技能!T784="","",主动技能!T784)</f>
        <v>100015:100:2:0|100028:100:2:0</v>
      </c>
      <c r="O781" s="31" t="str">
        <f>IF(主动技能!U784="","",主动技能!U784)</f>
        <v/>
      </c>
      <c r="P781" s="31" t="str">
        <f>IF(主动技能!V784="","",主动技能!V784)</f>
        <v>skill_16</v>
      </c>
      <c r="Q781" s="31" t="str">
        <f>IF(主动技能!W784="","")</f>
        <v/>
      </c>
      <c r="R781" s="31" t="str">
        <f>IF(主动技能!X784="","")</f>
        <v/>
      </c>
      <c r="S781" s="31">
        <f>主动技能!Y784</f>
        <v>0</v>
      </c>
      <c r="T781" s="31" t="str">
        <f>主动技能!Z784</f>
        <v/>
      </c>
      <c r="U781" s="31" t="str">
        <f>主动技能!AB784</f>
        <v/>
      </c>
      <c r="V781" s="31">
        <f>主动技能!AC784</f>
        <v>0</v>
      </c>
      <c r="W781" s="31">
        <f>主动技能!AD784</f>
        <v>0</v>
      </c>
      <c r="X781" s="31">
        <f>主动技能!AE784</f>
        <v>1</v>
      </c>
      <c r="Y781" s="31">
        <f>主动技能!AF784</f>
        <v>2</v>
      </c>
      <c r="Z781" s="31">
        <f>主动技能!AG784</f>
        <v>2</v>
      </c>
      <c r="AA781" s="31" t="str">
        <f>主动技能!AH784</f>
        <v>attackex</v>
      </c>
      <c r="AB781" s="31" t="str">
        <f>IF(主动技能!AI784="","")</f>
        <v/>
      </c>
      <c r="AC781" s="31">
        <f>主动技能!AJ784</f>
        <v>18</v>
      </c>
      <c r="AD781" s="31">
        <f>主动技能!BF784</f>
        <v>101303</v>
      </c>
      <c r="AE781" s="1">
        <f t="shared" si="12"/>
        <v>18</v>
      </c>
    </row>
    <row r="782" spans="1:31" s="31" customFormat="1" x14ac:dyDescent="0.15">
      <c r="A782" s="31">
        <f>主动技能!B785</f>
        <v>10130319</v>
      </c>
      <c r="B782" s="4" t="str">
        <f>主动技能!H785</f>
        <v>自然馈赠</v>
      </c>
      <c r="C782" s="4" t="str">
        <f>主动技能!I785</f>
        <v>回复我方全体19%生命。并提升我方全体19%攻击。</v>
      </c>
      <c r="D782" s="4">
        <f>VLOOKUP(主动技能!J785,对应表!F:G,2,FALSE)</f>
        <v>2</v>
      </c>
      <c r="E782" s="4">
        <f>VLOOKUP(主动技能!K785,对应表!J:K,2,FALSE)</f>
        <v>3</v>
      </c>
      <c r="F782" s="4">
        <f>VLOOKUP(主动技能!L785,对应表!N:O,2,FALSE)</f>
        <v>9</v>
      </c>
      <c r="G782" s="4">
        <f>IF(主动技能!M785="必中",2,1)</f>
        <v>2</v>
      </c>
      <c r="H782" s="4">
        <f>主动技能!N785</f>
        <v>100</v>
      </c>
      <c r="I782" s="4">
        <f>主动技能!O785</f>
        <v>100</v>
      </c>
      <c r="J782" s="31" t="str">
        <f>主动技能!P785</f>
        <v>||eff_zirankuizeng|</v>
      </c>
      <c r="K782" s="31">
        <f>主动技能!Q785</f>
        <v>3</v>
      </c>
      <c r="L782" s="31">
        <f>主动技能!R785</f>
        <v>0</v>
      </c>
      <c r="M782" s="31">
        <f>主动技能!S785</f>
        <v>0</v>
      </c>
      <c r="N782" s="31" t="str">
        <f>IF(主动技能!T785="","",主动技能!T785)</f>
        <v>100016:100:2:0|100028:100:2:0</v>
      </c>
      <c r="O782" s="31" t="str">
        <f>IF(主动技能!U785="","",主动技能!U785)</f>
        <v/>
      </c>
      <c r="P782" s="31" t="str">
        <f>IF(主动技能!V785="","",主动技能!V785)</f>
        <v>skill_16</v>
      </c>
      <c r="Q782" s="31" t="str">
        <f>IF(主动技能!W785="","")</f>
        <v/>
      </c>
      <c r="R782" s="31" t="str">
        <f>IF(主动技能!X785="","")</f>
        <v/>
      </c>
      <c r="S782" s="31">
        <f>主动技能!Y785</f>
        <v>0</v>
      </c>
      <c r="T782" s="31" t="str">
        <f>主动技能!Z785</f>
        <v/>
      </c>
      <c r="U782" s="31" t="str">
        <f>主动技能!AB785</f>
        <v/>
      </c>
      <c r="V782" s="31">
        <f>主动技能!AC785</f>
        <v>0</v>
      </c>
      <c r="W782" s="31">
        <f>主动技能!AD785</f>
        <v>0</v>
      </c>
      <c r="X782" s="31">
        <f>主动技能!AE785</f>
        <v>1</v>
      </c>
      <c r="Y782" s="31">
        <f>主动技能!AF785</f>
        <v>2</v>
      </c>
      <c r="Z782" s="31">
        <f>主动技能!AG785</f>
        <v>2</v>
      </c>
      <c r="AA782" s="31" t="str">
        <f>主动技能!AH785</f>
        <v>attackex</v>
      </c>
      <c r="AB782" s="31" t="str">
        <f>IF(主动技能!AI785="","")</f>
        <v/>
      </c>
      <c r="AC782" s="31">
        <f>主动技能!AJ785</f>
        <v>19</v>
      </c>
      <c r="AD782" s="31">
        <f>主动技能!BF785</f>
        <v>101303</v>
      </c>
      <c r="AE782" s="1">
        <f t="shared" si="12"/>
        <v>19</v>
      </c>
    </row>
    <row r="783" spans="1:31" s="31" customFormat="1" x14ac:dyDescent="0.15">
      <c r="A783" s="31">
        <f>主动技能!B786</f>
        <v>10130320</v>
      </c>
      <c r="B783" s="4" t="str">
        <f>主动技能!H786</f>
        <v>自然馈赠</v>
      </c>
      <c r="C783" s="4" t="str">
        <f>主动技能!I786</f>
        <v>回复我方全体20%生命。并提升我方全体20%攻击。</v>
      </c>
      <c r="D783" s="4">
        <f>VLOOKUP(主动技能!J786,对应表!F:G,2,FALSE)</f>
        <v>2</v>
      </c>
      <c r="E783" s="4">
        <f>VLOOKUP(主动技能!K786,对应表!J:K,2,FALSE)</f>
        <v>3</v>
      </c>
      <c r="F783" s="4">
        <f>VLOOKUP(主动技能!L786,对应表!N:O,2,FALSE)</f>
        <v>9</v>
      </c>
      <c r="G783" s="4">
        <f>IF(主动技能!M786="必中",2,1)</f>
        <v>2</v>
      </c>
      <c r="H783" s="4">
        <f>主动技能!N786</f>
        <v>100</v>
      </c>
      <c r="I783" s="4">
        <f>主动技能!O786</f>
        <v>100</v>
      </c>
      <c r="J783" s="31" t="str">
        <f>主动技能!P786</f>
        <v>||eff_zirankuizeng|</v>
      </c>
      <c r="K783" s="31">
        <f>主动技能!Q786</f>
        <v>3</v>
      </c>
      <c r="L783" s="31">
        <f>主动技能!R786</f>
        <v>0</v>
      </c>
      <c r="M783" s="31">
        <f>主动技能!S786</f>
        <v>0</v>
      </c>
      <c r="N783" s="31" t="str">
        <f>IF(主动技能!T786="","",主动技能!T786)</f>
        <v>100017:100:2:0|100029:100:2:0</v>
      </c>
      <c r="O783" s="31" t="str">
        <f>IF(主动技能!U786="","",主动技能!U786)</f>
        <v/>
      </c>
      <c r="P783" s="31" t="str">
        <f>IF(主动技能!V786="","",主动技能!V786)</f>
        <v>skill_16</v>
      </c>
      <c r="Q783" s="31" t="str">
        <f>IF(主动技能!W786="","")</f>
        <v/>
      </c>
      <c r="R783" s="31" t="str">
        <f>IF(主动技能!X786="","")</f>
        <v/>
      </c>
      <c r="S783" s="31">
        <f>主动技能!Y786</f>
        <v>0</v>
      </c>
      <c r="T783" s="31" t="str">
        <f>主动技能!Z786</f>
        <v/>
      </c>
      <c r="U783" s="31" t="str">
        <f>主动技能!AB786</f>
        <v/>
      </c>
      <c r="V783" s="31">
        <f>主动技能!AC786</f>
        <v>0</v>
      </c>
      <c r="W783" s="31">
        <f>主动技能!AD786</f>
        <v>0</v>
      </c>
      <c r="X783" s="31">
        <f>主动技能!AE786</f>
        <v>1</v>
      </c>
      <c r="Y783" s="31">
        <f>主动技能!AF786</f>
        <v>2</v>
      </c>
      <c r="Z783" s="31">
        <f>主动技能!AG786</f>
        <v>2</v>
      </c>
      <c r="AA783" s="31" t="str">
        <f>主动技能!AH786</f>
        <v>attackex</v>
      </c>
      <c r="AB783" s="31" t="str">
        <f>IF(主动技能!AI786="","")</f>
        <v/>
      </c>
      <c r="AC783" s="31">
        <f>主动技能!AJ786</f>
        <v>20</v>
      </c>
      <c r="AD783" s="31">
        <f>主动技能!BF786</f>
        <v>101303</v>
      </c>
      <c r="AE783" s="1">
        <f t="shared" si="12"/>
        <v>20</v>
      </c>
    </row>
    <row r="784" spans="1:31" s="31" customFormat="1" x14ac:dyDescent="0.15">
      <c r="A784" s="31">
        <f>主动技能!B787</f>
        <v>10140101</v>
      </c>
      <c r="B784" s="4" t="str">
        <f>主动技能!H787</f>
        <v>普攻</v>
      </c>
      <c r="C784" s="4" t="str">
        <f>主动技能!I787</f>
        <v>对敌方单体攻击，造成100%攻击力（+110）点伤害。</v>
      </c>
      <c r="D784" s="4">
        <f>VLOOKUP(主动技能!J787,对应表!F:G,2,FALSE)</f>
        <v>1</v>
      </c>
      <c r="E784" s="4">
        <f>VLOOKUP(主动技能!K787,对应表!J:K,2,FALSE)</f>
        <v>1</v>
      </c>
      <c r="F784" s="4">
        <f>VLOOKUP(主动技能!L787,对应表!N:O,2,FALSE)</f>
        <v>1</v>
      </c>
      <c r="G784" s="4">
        <f>IF(主动技能!M787="必中",2,1)</f>
        <v>1</v>
      </c>
      <c r="H784" s="4">
        <f>主动技能!N787</f>
        <v>100</v>
      </c>
      <c r="I784" s="4">
        <f>主动技能!O787</f>
        <v>0</v>
      </c>
      <c r="J784" s="31" t="str">
        <f>主动技能!P787</f>
        <v>|||</v>
      </c>
      <c r="K784" s="31">
        <f>主动技能!Q787</f>
        <v>1</v>
      </c>
      <c r="L784" s="31">
        <f>主动技能!R787</f>
        <v>0</v>
      </c>
      <c r="M784" s="31">
        <f>主动技能!S787</f>
        <v>0</v>
      </c>
      <c r="N784" s="31" t="str">
        <f>IF(主动技能!T787="","",主动技能!T787)</f>
        <v/>
      </c>
      <c r="O784" s="31" t="str">
        <f>IF(主动技能!U787="","",主动技能!U787)</f>
        <v/>
      </c>
      <c r="P784" s="31" t="str">
        <f>IF(主动技能!V787="","",主动技能!V787)</f>
        <v>skill_01</v>
      </c>
      <c r="Q784" s="31" t="str">
        <f>IF(主动技能!W787="","")</f>
        <v/>
      </c>
      <c r="R784" s="31" t="str">
        <f>IF(主动技能!X787="","")</f>
        <v/>
      </c>
      <c r="S784" s="31">
        <f>主动技能!Y787</f>
        <v>0</v>
      </c>
      <c r="T784" s="31">
        <f>主动技能!Z787</f>
        <v>100</v>
      </c>
      <c r="U784" s="31">
        <f>主动技能!AB787</f>
        <v>110</v>
      </c>
      <c r="V784" s="31">
        <f>主动技能!AC787</f>
        <v>0</v>
      </c>
      <c r="W784" s="31">
        <f>主动技能!AD787</f>
        <v>0</v>
      </c>
      <c r="X784" s="31">
        <f>主动技能!AE787</f>
        <v>1</v>
      </c>
      <c r="Y784" s="31">
        <f>主动技能!AF787</f>
        <v>0</v>
      </c>
      <c r="Z784" s="31">
        <f>主动技能!AG787</f>
        <v>0</v>
      </c>
      <c r="AA784" s="31" t="str">
        <f>主动技能!AH787</f>
        <v>attack</v>
      </c>
      <c r="AB784" s="31" t="str">
        <f>IF(主动技能!AI787="","")</f>
        <v/>
      </c>
      <c r="AC784" s="31">
        <f>主动技能!AJ787</f>
        <v>1</v>
      </c>
      <c r="AD784" s="31">
        <f>主动技能!BF787</f>
        <v>101401</v>
      </c>
      <c r="AE784" s="1">
        <f t="shared" si="12"/>
        <v>1</v>
      </c>
    </row>
    <row r="785" spans="1:31" s="31" customFormat="1" x14ac:dyDescent="0.15">
      <c r="A785" s="31">
        <f>主动技能!B788</f>
        <v>10140102</v>
      </c>
      <c r="B785" s="4" t="str">
        <f>主动技能!H788</f>
        <v>普攻</v>
      </c>
      <c r="C785" s="4" t="str">
        <f>主动技能!I788</f>
        <v>对敌方单体攻击，造成100%攻击力（+122）点伤害。</v>
      </c>
      <c r="D785" s="4">
        <f>VLOOKUP(主动技能!J788,对应表!F:G,2,FALSE)</f>
        <v>1</v>
      </c>
      <c r="E785" s="4">
        <f>VLOOKUP(主动技能!K788,对应表!J:K,2,FALSE)</f>
        <v>1</v>
      </c>
      <c r="F785" s="4">
        <f>VLOOKUP(主动技能!L788,对应表!N:O,2,FALSE)</f>
        <v>1</v>
      </c>
      <c r="G785" s="4">
        <f>IF(主动技能!M788="必中",2,1)</f>
        <v>1</v>
      </c>
      <c r="H785" s="4">
        <f>主动技能!N788</f>
        <v>100</v>
      </c>
      <c r="I785" s="4">
        <f>主动技能!O788</f>
        <v>0</v>
      </c>
      <c r="J785" s="31" t="str">
        <f>主动技能!P788</f>
        <v>|||</v>
      </c>
      <c r="K785" s="31">
        <f>主动技能!Q788</f>
        <v>1</v>
      </c>
      <c r="L785" s="31">
        <f>主动技能!R788</f>
        <v>0</v>
      </c>
      <c r="M785" s="31">
        <f>主动技能!S788</f>
        <v>0</v>
      </c>
      <c r="N785" s="31" t="str">
        <f>IF(主动技能!T788="","",主动技能!T788)</f>
        <v/>
      </c>
      <c r="O785" s="31" t="str">
        <f>IF(主动技能!U788="","",主动技能!U788)</f>
        <v/>
      </c>
      <c r="P785" s="31" t="str">
        <f>IF(主动技能!V788="","",主动技能!V788)</f>
        <v>skill_01</v>
      </c>
      <c r="Q785" s="31" t="str">
        <f>IF(主动技能!W788="","")</f>
        <v/>
      </c>
      <c r="R785" s="31" t="str">
        <f>IF(主动技能!X788="","")</f>
        <v/>
      </c>
      <c r="S785" s="31">
        <f>主动技能!Y788</f>
        <v>0</v>
      </c>
      <c r="T785" s="31">
        <f>主动技能!Z788</f>
        <v>100</v>
      </c>
      <c r="U785" s="31">
        <f>主动技能!AB788</f>
        <v>122</v>
      </c>
      <c r="V785" s="31">
        <f>主动技能!AC788</f>
        <v>0</v>
      </c>
      <c r="W785" s="31">
        <f>主动技能!AD788</f>
        <v>0</v>
      </c>
      <c r="X785" s="31">
        <f>主动技能!AE788</f>
        <v>1</v>
      </c>
      <c r="Y785" s="31">
        <f>主动技能!AF788</f>
        <v>0</v>
      </c>
      <c r="Z785" s="31">
        <f>主动技能!AG788</f>
        <v>0</v>
      </c>
      <c r="AA785" s="31" t="str">
        <f>主动技能!AH788</f>
        <v>attack</v>
      </c>
      <c r="AB785" s="31" t="str">
        <f>IF(主动技能!AI788="","")</f>
        <v/>
      </c>
      <c r="AC785" s="31">
        <f>主动技能!AJ788</f>
        <v>2</v>
      </c>
      <c r="AD785" s="31">
        <f>主动技能!BF788</f>
        <v>101401</v>
      </c>
      <c r="AE785" s="1">
        <f t="shared" si="12"/>
        <v>2</v>
      </c>
    </row>
    <row r="786" spans="1:31" s="31" customFormat="1" x14ac:dyDescent="0.15">
      <c r="A786" s="31">
        <f>主动技能!B789</f>
        <v>10140103</v>
      </c>
      <c r="B786" s="4" t="str">
        <f>主动技能!H789</f>
        <v>普攻</v>
      </c>
      <c r="C786" s="4" t="str">
        <f>主动技能!I789</f>
        <v>对敌方单体攻击，造成100%攻击力（+161）点伤害。</v>
      </c>
      <c r="D786" s="4">
        <f>VLOOKUP(主动技能!J789,对应表!F:G,2,FALSE)</f>
        <v>1</v>
      </c>
      <c r="E786" s="4">
        <f>VLOOKUP(主动技能!K789,对应表!J:K,2,FALSE)</f>
        <v>1</v>
      </c>
      <c r="F786" s="4">
        <f>VLOOKUP(主动技能!L789,对应表!N:O,2,FALSE)</f>
        <v>1</v>
      </c>
      <c r="G786" s="4">
        <f>IF(主动技能!M789="必中",2,1)</f>
        <v>1</v>
      </c>
      <c r="H786" s="4">
        <f>主动技能!N789</f>
        <v>100</v>
      </c>
      <c r="I786" s="4">
        <f>主动技能!O789</f>
        <v>0</v>
      </c>
      <c r="J786" s="31" t="str">
        <f>主动技能!P789</f>
        <v>|||</v>
      </c>
      <c r="K786" s="31">
        <f>主动技能!Q789</f>
        <v>1</v>
      </c>
      <c r="L786" s="31">
        <f>主动技能!R789</f>
        <v>0</v>
      </c>
      <c r="M786" s="31">
        <f>主动技能!S789</f>
        <v>0</v>
      </c>
      <c r="N786" s="31" t="str">
        <f>IF(主动技能!T789="","",主动技能!T789)</f>
        <v/>
      </c>
      <c r="O786" s="31" t="str">
        <f>IF(主动技能!U789="","",主动技能!U789)</f>
        <v/>
      </c>
      <c r="P786" s="31" t="str">
        <f>IF(主动技能!V789="","",主动技能!V789)</f>
        <v>skill_01</v>
      </c>
      <c r="Q786" s="31" t="str">
        <f>IF(主动技能!W789="","")</f>
        <v/>
      </c>
      <c r="R786" s="31" t="str">
        <f>IF(主动技能!X789="","")</f>
        <v/>
      </c>
      <c r="S786" s="31">
        <f>主动技能!Y789</f>
        <v>0</v>
      </c>
      <c r="T786" s="31">
        <f>主动技能!Z789</f>
        <v>100</v>
      </c>
      <c r="U786" s="31">
        <f>主动技能!AB789</f>
        <v>161</v>
      </c>
      <c r="V786" s="31">
        <f>主动技能!AC789</f>
        <v>0</v>
      </c>
      <c r="W786" s="31">
        <f>主动技能!AD789</f>
        <v>0</v>
      </c>
      <c r="X786" s="31">
        <f>主动技能!AE789</f>
        <v>1</v>
      </c>
      <c r="Y786" s="31">
        <f>主动技能!AF789</f>
        <v>0</v>
      </c>
      <c r="Z786" s="31">
        <f>主动技能!AG789</f>
        <v>0</v>
      </c>
      <c r="AA786" s="31" t="str">
        <f>主动技能!AH789</f>
        <v>attack</v>
      </c>
      <c r="AB786" s="31" t="str">
        <f>IF(主动技能!AI789="","")</f>
        <v/>
      </c>
      <c r="AC786" s="31">
        <f>主动技能!AJ789</f>
        <v>3</v>
      </c>
      <c r="AD786" s="31">
        <f>主动技能!BF789</f>
        <v>101401</v>
      </c>
      <c r="AE786" s="1">
        <f t="shared" si="12"/>
        <v>3</v>
      </c>
    </row>
    <row r="787" spans="1:31" s="31" customFormat="1" x14ac:dyDescent="0.15">
      <c r="A787" s="31">
        <f>主动技能!B790</f>
        <v>10140104</v>
      </c>
      <c r="B787" s="4" t="str">
        <f>主动技能!H790</f>
        <v>普攻</v>
      </c>
      <c r="C787" s="4" t="str">
        <f>主动技能!I790</f>
        <v>对敌方单体攻击，造成100%攻击力（+249）点伤害。</v>
      </c>
      <c r="D787" s="4">
        <f>VLOOKUP(主动技能!J790,对应表!F:G,2,FALSE)</f>
        <v>1</v>
      </c>
      <c r="E787" s="4">
        <f>VLOOKUP(主动技能!K790,对应表!J:K,2,FALSE)</f>
        <v>1</v>
      </c>
      <c r="F787" s="4">
        <f>VLOOKUP(主动技能!L790,对应表!N:O,2,FALSE)</f>
        <v>1</v>
      </c>
      <c r="G787" s="4">
        <f>IF(主动技能!M790="必中",2,1)</f>
        <v>1</v>
      </c>
      <c r="H787" s="4">
        <f>主动技能!N790</f>
        <v>100</v>
      </c>
      <c r="I787" s="4">
        <f>主动技能!O790</f>
        <v>0</v>
      </c>
      <c r="J787" s="31" t="str">
        <f>主动技能!P790</f>
        <v>|||</v>
      </c>
      <c r="K787" s="31">
        <f>主动技能!Q790</f>
        <v>1</v>
      </c>
      <c r="L787" s="31">
        <f>主动技能!R790</f>
        <v>0</v>
      </c>
      <c r="M787" s="31">
        <f>主动技能!S790</f>
        <v>0</v>
      </c>
      <c r="N787" s="31" t="str">
        <f>IF(主动技能!T790="","",主动技能!T790)</f>
        <v/>
      </c>
      <c r="O787" s="31" t="str">
        <f>IF(主动技能!U790="","",主动技能!U790)</f>
        <v/>
      </c>
      <c r="P787" s="31" t="str">
        <f>IF(主动技能!V790="","",主动技能!V790)</f>
        <v>skill_01</v>
      </c>
      <c r="Q787" s="31" t="str">
        <f>IF(主动技能!W790="","")</f>
        <v/>
      </c>
      <c r="R787" s="31" t="str">
        <f>IF(主动技能!X790="","")</f>
        <v/>
      </c>
      <c r="S787" s="31">
        <f>主动技能!Y790</f>
        <v>0</v>
      </c>
      <c r="T787" s="31">
        <f>主动技能!Z790</f>
        <v>100</v>
      </c>
      <c r="U787" s="31">
        <f>主动技能!AB790</f>
        <v>249</v>
      </c>
      <c r="V787" s="31">
        <f>主动技能!AC790</f>
        <v>0</v>
      </c>
      <c r="W787" s="31">
        <f>主动技能!AD790</f>
        <v>0</v>
      </c>
      <c r="X787" s="31">
        <f>主动技能!AE790</f>
        <v>1</v>
      </c>
      <c r="Y787" s="31">
        <f>主动技能!AF790</f>
        <v>0</v>
      </c>
      <c r="Z787" s="31">
        <f>主动技能!AG790</f>
        <v>0</v>
      </c>
      <c r="AA787" s="31" t="str">
        <f>主动技能!AH790</f>
        <v>attack</v>
      </c>
      <c r="AB787" s="31" t="str">
        <f>IF(主动技能!AI790="","")</f>
        <v/>
      </c>
      <c r="AC787" s="31">
        <f>主动技能!AJ790</f>
        <v>4</v>
      </c>
      <c r="AD787" s="31">
        <f>主动技能!BF790</f>
        <v>101401</v>
      </c>
      <c r="AE787" s="1">
        <f t="shared" si="12"/>
        <v>4</v>
      </c>
    </row>
    <row r="788" spans="1:31" s="31" customFormat="1" x14ac:dyDescent="0.15">
      <c r="A788" s="31">
        <f>主动技能!B791</f>
        <v>10140105</v>
      </c>
      <c r="B788" s="4" t="str">
        <f>主动技能!H791</f>
        <v>普攻</v>
      </c>
      <c r="C788" s="4" t="str">
        <f>主动技能!I791</f>
        <v>对敌方单体攻击，造成100%攻击力（+373）点伤害。</v>
      </c>
      <c r="D788" s="4">
        <f>VLOOKUP(主动技能!J791,对应表!F:G,2,FALSE)</f>
        <v>1</v>
      </c>
      <c r="E788" s="4">
        <f>VLOOKUP(主动技能!K791,对应表!J:K,2,FALSE)</f>
        <v>1</v>
      </c>
      <c r="F788" s="4">
        <f>VLOOKUP(主动技能!L791,对应表!N:O,2,FALSE)</f>
        <v>1</v>
      </c>
      <c r="G788" s="4">
        <f>IF(主动技能!M791="必中",2,1)</f>
        <v>1</v>
      </c>
      <c r="H788" s="4">
        <f>主动技能!N791</f>
        <v>100</v>
      </c>
      <c r="I788" s="4">
        <f>主动技能!O791</f>
        <v>0</v>
      </c>
      <c r="J788" s="31" t="str">
        <f>主动技能!P791</f>
        <v>|||</v>
      </c>
      <c r="K788" s="31">
        <f>主动技能!Q791</f>
        <v>1</v>
      </c>
      <c r="L788" s="31">
        <f>主动技能!R791</f>
        <v>0</v>
      </c>
      <c r="M788" s="31">
        <f>主动技能!S791</f>
        <v>0</v>
      </c>
      <c r="N788" s="31" t="str">
        <f>IF(主动技能!T791="","",主动技能!T791)</f>
        <v/>
      </c>
      <c r="O788" s="31" t="str">
        <f>IF(主动技能!U791="","",主动技能!U791)</f>
        <v/>
      </c>
      <c r="P788" s="31" t="str">
        <f>IF(主动技能!V791="","",主动技能!V791)</f>
        <v>skill_01</v>
      </c>
      <c r="Q788" s="31" t="str">
        <f>IF(主动技能!W791="","")</f>
        <v/>
      </c>
      <c r="R788" s="31" t="str">
        <f>IF(主动技能!X791="","")</f>
        <v/>
      </c>
      <c r="S788" s="31">
        <f>主动技能!Y791</f>
        <v>0</v>
      </c>
      <c r="T788" s="31">
        <f>主动技能!Z791</f>
        <v>100</v>
      </c>
      <c r="U788" s="31">
        <f>主动技能!AB791</f>
        <v>373</v>
      </c>
      <c r="V788" s="31">
        <f>主动技能!AC791</f>
        <v>0</v>
      </c>
      <c r="W788" s="31">
        <f>主动技能!AD791</f>
        <v>0</v>
      </c>
      <c r="X788" s="31">
        <f>主动技能!AE791</f>
        <v>1</v>
      </c>
      <c r="Y788" s="31">
        <f>主动技能!AF791</f>
        <v>0</v>
      </c>
      <c r="Z788" s="31">
        <f>主动技能!AG791</f>
        <v>0</v>
      </c>
      <c r="AA788" s="31" t="str">
        <f>主动技能!AH791</f>
        <v>attack</v>
      </c>
      <c r="AB788" s="31" t="str">
        <f>IF(主动技能!AI791="","")</f>
        <v/>
      </c>
      <c r="AC788" s="31">
        <f>主动技能!AJ791</f>
        <v>5</v>
      </c>
      <c r="AD788" s="31">
        <f>主动技能!BF791</f>
        <v>101401</v>
      </c>
      <c r="AE788" s="1">
        <f t="shared" si="12"/>
        <v>5</v>
      </c>
    </row>
    <row r="789" spans="1:31" s="31" customFormat="1" x14ac:dyDescent="0.15">
      <c r="A789" s="31">
        <f>主动技能!B792</f>
        <v>10140106</v>
      </c>
      <c r="B789" s="4" t="str">
        <f>主动技能!H792</f>
        <v>普攻</v>
      </c>
      <c r="C789" s="4" t="str">
        <f>主动技能!I792</f>
        <v>对敌方单体攻击，造成100%攻击力（+549）点伤害。</v>
      </c>
      <c r="D789" s="4">
        <f>VLOOKUP(主动技能!J792,对应表!F:G,2,FALSE)</f>
        <v>1</v>
      </c>
      <c r="E789" s="4">
        <f>VLOOKUP(主动技能!K792,对应表!J:K,2,FALSE)</f>
        <v>1</v>
      </c>
      <c r="F789" s="4">
        <f>VLOOKUP(主动技能!L792,对应表!N:O,2,FALSE)</f>
        <v>1</v>
      </c>
      <c r="G789" s="4">
        <f>IF(主动技能!M792="必中",2,1)</f>
        <v>1</v>
      </c>
      <c r="H789" s="4">
        <f>主动技能!N792</f>
        <v>100</v>
      </c>
      <c r="I789" s="4">
        <f>主动技能!O792</f>
        <v>0</v>
      </c>
      <c r="J789" s="31" t="str">
        <f>主动技能!P792</f>
        <v>|||</v>
      </c>
      <c r="K789" s="31">
        <f>主动技能!Q792</f>
        <v>1</v>
      </c>
      <c r="L789" s="31">
        <f>主动技能!R792</f>
        <v>0</v>
      </c>
      <c r="M789" s="31">
        <f>主动技能!S792</f>
        <v>0</v>
      </c>
      <c r="N789" s="31" t="str">
        <f>IF(主动技能!T792="","",主动技能!T792)</f>
        <v/>
      </c>
      <c r="O789" s="31" t="str">
        <f>IF(主动技能!U792="","",主动技能!U792)</f>
        <v/>
      </c>
      <c r="P789" s="31" t="str">
        <f>IF(主动技能!V792="","",主动技能!V792)</f>
        <v>skill_01</v>
      </c>
      <c r="Q789" s="31" t="str">
        <f>IF(主动技能!W792="","")</f>
        <v/>
      </c>
      <c r="R789" s="31" t="str">
        <f>IF(主动技能!X792="","")</f>
        <v/>
      </c>
      <c r="S789" s="31">
        <f>主动技能!Y792</f>
        <v>0</v>
      </c>
      <c r="T789" s="31">
        <f>主动技能!Z792</f>
        <v>100</v>
      </c>
      <c r="U789" s="31">
        <f>主动技能!AB792</f>
        <v>549</v>
      </c>
      <c r="V789" s="31">
        <f>主动技能!AC792</f>
        <v>0</v>
      </c>
      <c r="W789" s="31">
        <f>主动技能!AD792</f>
        <v>0</v>
      </c>
      <c r="X789" s="31">
        <f>主动技能!AE792</f>
        <v>1</v>
      </c>
      <c r="Y789" s="31">
        <f>主动技能!AF792</f>
        <v>0</v>
      </c>
      <c r="Z789" s="31">
        <f>主动技能!AG792</f>
        <v>0</v>
      </c>
      <c r="AA789" s="31" t="str">
        <f>主动技能!AH792</f>
        <v>attack</v>
      </c>
      <c r="AB789" s="31" t="str">
        <f>IF(主动技能!AI792="","")</f>
        <v/>
      </c>
      <c r="AC789" s="31">
        <f>主动技能!AJ792</f>
        <v>6</v>
      </c>
      <c r="AD789" s="31">
        <f>主动技能!BF792</f>
        <v>101401</v>
      </c>
      <c r="AE789" s="1">
        <f t="shared" si="12"/>
        <v>6</v>
      </c>
    </row>
    <row r="790" spans="1:31" s="31" customFormat="1" x14ac:dyDescent="0.15">
      <c r="A790" s="31">
        <f>主动技能!B793</f>
        <v>10140107</v>
      </c>
      <c r="B790" s="4" t="str">
        <f>主动技能!H793</f>
        <v>普攻</v>
      </c>
      <c r="C790" s="4" t="str">
        <f>主动技能!I793</f>
        <v>对敌方单体攻击，造成100%攻击力（+797）点伤害。</v>
      </c>
      <c r="D790" s="4">
        <f>VLOOKUP(主动技能!J793,对应表!F:G,2,FALSE)</f>
        <v>1</v>
      </c>
      <c r="E790" s="4">
        <f>VLOOKUP(主动技能!K793,对应表!J:K,2,FALSE)</f>
        <v>1</v>
      </c>
      <c r="F790" s="4">
        <f>VLOOKUP(主动技能!L793,对应表!N:O,2,FALSE)</f>
        <v>1</v>
      </c>
      <c r="G790" s="4">
        <f>IF(主动技能!M793="必中",2,1)</f>
        <v>1</v>
      </c>
      <c r="H790" s="4">
        <f>主动技能!N793</f>
        <v>100</v>
      </c>
      <c r="I790" s="4">
        <f>主动技能!O793</f>
        <v>0</v>
      </c>
      <c r="J790" s="31" t="str">
        <f>主动技能!P793</f>
        <v>|||</v>
      </c>
      <c r="K790" s="31">
        <f>主动技能!Q793</f>
        <v>1</v>
      </c>
      <c r="L790" s="31">
        <f>主动技能!R793</f>
        <v>0</v>
      </c>
      <c r="M790" s="31">
        <f>主动技能!S793</f>
        <v>0</v>
      </c>
      <c r="N790" s="31" t="str">
        <f>IF(主动技能!T793="","",主动技能!T793)</f>
        <v/>
      </c>
      <c r="O790" s="31" t="str">
        <f>IF(主动技能!U793="","",主动技能!U793)</f>
        <v/>
      </c>
      <c r="P790" s="31" t="str">
        <f>IF(主动技能!V793="","",主动技能!V793)</f>
        <v>skill_01</v>
      </c>
      <c r="Q790" s="31" t="str">
        <f>IF(主动技能!W793="","")</f>
        <v/>
      </c>
      <c r="R790" s="31" t="str">
        <f>IF(主动技能!X793="","")</f>
        <v/>
      </c>
      <c r="S790" s="31">
        <f>主动技能!Y793</f>
        <v>0</v>
      </c>
      <c r="T790" s="31">
        <f>主动技能!Z793</f>
        <v>100</v>
      </c>
      <c r="U790" s="31">
        <f>主动技能!AB793</f>
        <v>797</v>
      </c>
      <c r="V790" s="31">
        <f>主动技能!AC793</f>
        <v>0</v>
      </c>
      <c r="W790" s="31">
        <f>主动技能!AD793</f>
        <v>0</v>
      </c>
      <c r="X790" s="31">
        <f>主动技能!AE793</f>
        <v>1</v>
      </c>
      <c r="Y790" s="31">
        <f>主动技能!AF793</f>
        <v>0</v>
      </c>
      <c r="Z790" s="31">
        <f>主动技能!AG793</f>
        <v>0</v>
      </c>
      <c r="AA790" s="31" t="str">
        <f>主动技能!AH793</f>
        <v>attack</v>
      </c>
      <c r="AB790" s="31" t="str">
        <f>IF(主动技能!AI793="","")</f>
        <v/>
      </c>
      <c r="AC790" s="31">
        <f>主动技能!AJ793</f>
        <v>7</v>
      </c>
      <c r="AD790" s="31">
        <f>主动技能!BF793</f>
        <v>101401</v>
      </c>
      <c r="AE790" s="1">
        <f t="shared" si="12"/>
        <v>7</v>
      </c>
    </row>
    <row r="791" spans="1:31" s="31" customFormat="1" x14ac:dyDescent="0.15">
      <c r="A791" s="31">
        <f>主动技能!B794</f>
        <v>10140108</v>
      </c>
      <c r="B791" s="4" t="str">
        <f>主动技能!H794</f>
        <v>普攻</v>
      </c>
      <c r="C791" s="4" t="str">
        <f>主动技能!I794</f>
        <v>对敌方单体攻击，造成100%攻击力（+1149）点伤害。</v>
      </c>
      <c r="D791" s="4">
        <f>VLOOKUP(主动技能!J794,对应表!F:G,2,FALSE)</f>
        <v>1</v>
      </c>
      <c r="E791" s="4">
        <f>VLOOKUP(主动技能!K794,对应表!J:K,2,FALSE)</f>
        <v>1</v>
      </c>
      <c r="F791" s="4">
        <f>VLOOKUP(主动技能!L794,对应表!N:O,2,FALSE)</f>
        <v>1</v>
      </c>
      <c r="G791" s="4">
        <f>IF(主动技能!M794="必中",2,1)</f>
        <v>1</v>
      </c>
      <c r="H791" s="4">
        <f>主动技能!N794</f>
        <v>100</v>
      </c>
      <c r="I791" s="4">
        <f>主动技能!O794</f>
        <v>0</v>
      </c>
      <c r="J791" s="31" t="str">
        <f>主动技能!P794</f>
        <v>|||</v>
      </c>
      <c r="K791" s="31">
        <f>主动技能!Q794</f>
        <v>1</v>
      </c>
      <c r="L791" s="31">
        <f>主动技能!R794</f>
        <v>0</v>
      </c>
      <c r="M791" s="31">
        <f>主动技能!S794</f>
        <v>0</v>
      </c>
      <c r="N791" s="31" t="str">
        <f>IF(主动技能!T794="","",主动技能!T794)</f>
        <v/>
      </c>
      <c r="O791" s="31" t="str">
        <f>IF(主动技能!U794="","",主动技能!U794)</f>
        <v/>
      </c>
      <c r="P791" s="31" t="str">
        <f>IF(主动技能!V794="","",主动技能!V794)</f>
        <v>skill_01</v>
      </c>
      <c r="Q791" s="31" t="str">
        <f>IF(主动技能!W794="","")</f>
        <v/>
      </c>
      <c r="R791" s="31" t="str">
        <f>IF(主动技能!X794="","")</f>
        <v/>
      </c>
      <c r="S791" s="31">
        <f>主动技能!Y794</f>
        <v>0</v>
      </c>
      <c r="T791" s="31">
        <f>主动技能!Z794</f>
        <v>100</v>
      </c>
      <c r="U791" s="31">
        <f>主动技能!AB794</f>
        <v>1149</v>
      </c>
      <c r="V791" s="31">
        <f>主动技能!AC794</f>
        <v>0</v>
      </c>
      <c r="W791" s="31">
        <f>主动技能!AD794</f>
        <v>0</v>
      </c>
      <c r="X791" s="31">
        <f>主动技能!AE794</f>
        <v>1</v>
      </c>
      <c r="Y791" s="31">
        <f>主动技能!AF794</f>
        <v>0</v>
      </c>
      <c r="Z791" s="31">
        <f>主动技能!AG794</f>
        <v>0</v>
      </c>
      <c r="AA791" s="31" t="str">
        <f>主动技能!AH794</f>
        <v>attack</v>
      </c>
      <c r="AB791" s="31" t="str">
        <f>IF(主动技能!AI794="","")</f>
        <v/>
      </c>
      <c r="AC791" s="31">
        <f>主动技能!AJ794</f>
        <v>8</v>
      </c>
      <c r="AD791" s="31">
        <f>主动技能!BF794</f>
        <v>101401</v>
      </c>
      <c r="AE791" s="1">
        <f t="shared" si="12"/>
        <v>8</v>
      </c>
    </row>
    <row r="792" spans="1:31" s="31" customFormat="1" x14ac:dyDescent="0.15">
      <c r="A792" s="31">
        <f>主动技能!B795</f>
        <v>10140109</v>
      </c>
      <c r="B792" s="4" t="str">
        <f>主动技能!H795</f>
        <v>普攻</v>
      </c>
      <c r="C792" s="4" t="str">
        <f>主动技能!I795</f>
        <v>对敌方单体攻击，造成100%攻击力（+1648）点伤害。</v>
      </c>
      <c r="D792" s="4">
        <f>VLOOKUP(主动技能!J795,对应表!F:G,2,FALSE)</f>
        <v>1</v>
      </c>
      <c r="E792" s="4">
        <f>VLOOKUP(主动技能!K795,对应表!J:K,2,FALSE)</f>
        <v>1</v>
      </c>
      <c r="F792" s="4">
        <f>VLOOKUP(主动技能!L795,对应表!N:O,2,FALSE)</f>
        <v>1</v>
      </c>
      <c r="G792" s="4">
        <f>IF(主动技能!M795="必中",2,1)</f>
        <v>1</v>
      </c>
      <c r="H792" s="4">
        <f>主动技能!N795</f>
        <v>100</v>
      </c>
      <c r="I792" s="4">
        <f>主动技能!O795</f>
        <v>0</v>
      </c>
      <c r="J792" s="31" t="str">
        <f>主动技能!P795</f>
        <v>|||</v>
      </c>
      <c r="K792" s="31">
        <f>主动技能!Q795</f>
        <v>1</v>
      </c>
      <c r="L792" s="31">
        <f>主动技能!R795</f>
        <v>0</v>
      </c>
      <c r="M792" s="31">
        <f>主动技能!S795</f>
        <v>0</v>
      </c>
      <c r="N792" s="31" t="str">
        <f>IF(主动技能!T795="","",主动技能!T795)</f>
        <v/>
      </c>
      <c r="O792" s="31" t="str">
        <f>IF(主动技能!U795="","",主动技能!U795)</f>
        <v/>
      </c>
      <c r="P792" s="31" t="str">
        <f>IF(主动技能!V795="","",主动技能!V795)</f>
        <v>skill_01</v>
      </c>
      <c r="Q792" s="31" t="str">
        <f>IF(主动技能!W795="","")</f>
        <v/>
      </c>
      <c r="R792" s="31" t="str">
        <f>IF(主动技能!X795="","")</f>
        <v/>
      </c>
      <c r="S792" s="31">
        <f>主动技能!Y795</f>
        <v>0</v>
      </c>
      <c r="T792" s="31">
        <f>主动技能!Z795</f>
        <v>100</v>
      </c>
      <c r="U792" s="31">
        <f>主动技能!AB795</f>
        <v>1648</v>
      </c>
      <c r="V792" s="31">
        <f>主动技能!AC795</f>
        <v>0</v>
      </c>
      <c r="W792" s="31">
        <f>主动技能!AD795</f>
        <v>0</v>
      </c>
      <c r="X792" s="31">
        <f>主动技能!AE795</f>
        <v>1</v>
      </c>
      <c r="Y792" s="31">
        <f>主动技能!AF795</f>
        <v>0</v>
      </c>
      <c r="Z792" s="31">
        <f>主动技能!AG795</f>
        <v>0</v>
      </c>
      <c r="AA792" s="31" t="str">
        <f>主动技能!AH795</f>
        <v>attack</v>
      </c>
      <c r="AB792" s="31" t="str">
        <f>IF(主动技能!AI795="","")</f>
        <v/>
      </c>
      <c r="AC792" s="31">
        <f>主动技能!AJ795</f>
        <v>9</v>
      </c>
      <c r="AD792" s="31">
        <f>主动技能!BF795</f>
        <v>101401</v>
      </c>
      <c r="AE792" s="1">
        <f t="shared" si="12"/>
        <v>9</v>
      </c>
    </row>
    <row r="793" spans="1:31" s="31" customFormat="1" x14ac:dyDescent="0.15">
      <c r="A793" s="31">
        <f>主动技能!B796</f>
        <v>10140110</v>
      </c>
      <c r="B793" s="4" t="str">
        <f>主动技能!H796</f>
        <v>普攻</v>
      </c>
      <c r="C793" s="4" t="str">
        <f>主动技能!I796</f>
        <v>对敌方单体攻击，造成100%攻击力（+2353）点伤害。</v>
      </c>
      <c r="D793" s="4">
        <f>VLOOKUP(主动技能!J796,对应表!F:G,2,FALSE)</f>
        <v>1</v>
      </c>
      <c r="E793" s="4">
        <f>VLOOKUP(主动技能!K796,对应表!J:K,2,FALSE)</f>
        <v>1</v>
      </c>
      <c r="F793" s="4">
        <f>VLOOKUP(主动技能!L796,对应表!N:O,2,FALSE)</f>
        <v>1</v>
      </c>
      <c r="G793" s="4">
        <f>IF(主动技能!M796="必中",2,1)</f>
        <v>1</v>
      </c>
      <c r="H793" s="4">
        <f>主动技能!N796</f>
        <v>100</v>
      </c>
      <c r="I793" s="4">
        <f>主动技能!O796</f>
        <v>0</v>
      </c>
      <c r="J793" s="31" t="str">
        <f>主动技能!P796</f>
        <v>|||</v>
      </c>
      <c r="K793" s="31">
        <f>主动技能!Q796</f>
        <v>1</v>
      </c>
      <c r="L793" s="31">
        <f>主动技能!R796</f>
        <v>0</v>
      </c>
      <c r="M793" s="31">
        <f>主动技能!S796</f>
        <v>0</v>
      </c>
      <c r="N793" s="31" t="str">
        <f>IF(主动技能!T796="","",主动技能!T796)</f>
        <v/>
      </c>
      <c r="O793" s="31" t="str">
        <f>IF(主动技能!U796="","",主动技能!U796)</f>
        <v/>
      </c>
      <c r="P793" s="31" t="str">
        <f>IF(主动技能!V796="","",主动技能!V796)</f>
        <v>skill_01</v>
      </c>
      <c r="Q793" s="31" t="str">
        <f>IF(主动技能!W796="","")</f>
        <v/>
      </c>
      <c r="R793" s="31" t="str">
        <f>IF(主动技能!X796="","")</f>
        <v/>
      </c>
      <c r="S793" s="31">
        <f>主动技能!Y796</f>
        <v>0</v>
      </c>
      <c r="T793" s="31">
        <f>主动技能!Z796</f>
        <v>100</v>
      </c>
      <c r="U793" s="31">
        <f>主动技能!AB796</f>
        <v>2353</v>
      </c>
      <c r="V793" s="31">
        <f>主动技能!AC796</f>
        <v>0</v>
      </c>
      <c r="W793" s="31">
        <f>主动技能!AD796</f>
        <v>0</v>
      </c>
      <c r="X793" s="31">
        <f>主动技能!AE796</f>
        <v>1</v>
      </c>
      <c r="Y793" s="31">
        <f>主动技能!AF796</f>
        <v>0</v>
      </c>
      <c r="Z793" s="31">
        <f>主动技能!AG796</f>
        <v>0</v>
      </c>
      <c r="AA793" s="31" t="str">
        <f>主动技能!AH796</f>
        <v>attack</v>
      </c>
      <c r="AB793" s="31" t="str">
        <f>IF(主动技能!AI796="","")</f>
        <v/>
      </c>
      <c r="AC793" s="31">
        <f>主动技能!AJ796</f>
        <v>10</v>
      </c>
      <c r="AD793" s="31">
        <f>主动技能!BF796</f>
        <v>101401</v>
      </c>
      <c r="AE793" s="1">
        <f t="shared" si="12"/>
        <v>10</v>
      </c>
    </row>
    <row r="794" spans="1:31" s="31" customFormat="1" x14ac:dyDescent="0.15">
      <c r="A794" s="31">
        <f>主动技能!B797</f>
        <v>10140111</v>
      </c>
      <c r="B794" s="4" t="str">
        <f>主动技能!H797</f>
        <v>普攻</v>
      </c>
      <c r="C794" s="4" t="str">
        <f>主动技能!I797</f>
        <v>对敌方单体攻击，造成100%攻击力（+3352）点伤害。</v>
      </c>
      <c r="D794" s="4">
        <f>VLOOKUP(主动技能!J797,对应表!F:G,2,FALSE)</f>
        <v>1</v>
      </c>
      <c r="E794" s="4">
        <f>VLOOKUP(主动技能!K797,对应表!J:K,2,FALSE)</f>
        <v>1</v>
      </c>
      <c r="F794" s="4">
        <f>VLOOKUP(主动技能!L797,对应表!N:O,2,FALSE)</f>
        <v>1</v>
      </c>
      <c r="G794" s="4">
        <f>IF(主动技能!M797="必中",2,1)</f>
        <v>1</v>
      </c>
      <c r="H794" s="4">
        <f>主动技能!N797</f>
        <v>100</v>
      </c>
      <c r="I794" s="4">
        <f>主动技能!O797</f>
        <v>0</v>
      </c>
      <c r="J794" s="31" t="str">
        <f>主动技能!P797</f>
        <v>|||</v>
      </c>
      <c r="K794" s="31">
        <f>主动技能!Q797</f>
        <v>1</v>
      </c>
      <c r="L794" s="31">
        <f>主动技能!R797</f>
        <v>0</v>
      </c>
      <c r="M794" s="31">
        <f>主动技能!S797</f>
        <v>0</v>
      </c>
      <c r="N794" s="31" t="str">
        <f>IF(主动技能!T797="","",主动技能!T797)</f>
        <v/>
      </c>
      <c r="O794" s="31" t="str">
        <f>IF(主动技能!U797="","",主动技能!U797)</f>
        <v/>
      </c>
      <c r="P794" s="31" t="str">
        <f>IF(主动技能!V797="","",主动技能!V797)</f>
        <v>skill_01</v>
      </c>
      <c r="Q794" s="31" t="str">
        <f>IF(主动技能!W797="","")</f>
        <v/>
      </c>
      <c r="R794" s="31" t="str">
        <f>IF(主动技能!X797="","")</f>
        <v/>
      </c>
      <c r="S794" s="31">
        <f>主动技能!Y797</f>
        <v>0</v>
      </c>
      <c r="T794" s="31">
        <f>主动技能!Z797</f>
        <v>100</v>
      </c>
      <c r="U794" s="31">
        <f>主动技能!AB797</f>
        <v>3352</v>
      </c>
      <c r="V794" s="31">
        <f>主动技能!AC797</f>
        <v>0</v>
      </c>
      <c r="W794" s="31">
        <f>主动技能!AD797</f>
        <v>0</v>
      </c>
      <c r="X794" s="31">
        <f>主动技能!AE797</f>
        <v>1</v>
      </c>
      <c r="Y794" s="31">
        <f>主动技能!AF797</f>
        <v>0</v>
      </c>
      <c r="Z794" s="31">
        <f>主动技能!AG797</f>
        <v>0</v>
      </c>
      <c r="AA794" s="31" t="str">
        <f>主动技能!AH797</f>
        <v>attack</v>
      </c>
      <c r="AB794" s="31" t="str">
        <f>IF(主动技能!AI797="","")</f>
        <v/>
      </c>
      <c r="AC794" s="31">
        <f>主动技能!AJ797</f>
        <v>11</v>
      </c>
      <c r="AD794" s="31">
        <f>主动技能!BF797</f>
        <v>101401</v>
      </c>
      <c r="AE794" s="1">
        <f t="shared" si="12"/>
        <v>11</v>
      </c>
    </row>
    <row r="795" spans="1:31" s="31" customFormat="1" x14ac:dyDescent="0.15">
      <c r="A795" s="31">
        <f>主动技能!B798</f>
        <v>10140112</v>
      </c>
      <c r="B795" s="4" t="str">
        <f>主动技能!H798</f>
        <v>普攻</v>
      </c>
      <c r="C795" s="4" t="str">
        <f>主动技能!I798</f>
        <v>对敌方单体攻击，造成100%攻击力（+4766）点伤害。</v>
      </c>
      <c r="D795" s="4">
        <f>VLOOKUP(主动技能!J798,对应表!F:G,2,FALSE)</f>
        <v>1</v>
      </c>
      <c r="E795" s="4">
        <f>VLOOKUP(主动技能!K798,对应表!J:K,2,FALSE)</f>
        <v>1</v>
      </c>
      <c r="F795" s="4">
        <f>VLOOKUP(主动技能!L798,对应表!N:O,2,FALSE)</f>
        <v>1</v>
      </c>
      <c r="G795" s="4">
        <f>IF(主动技能!M798="必中",2,1)</f>
        <v>1</v>
      </c>
      <c r="H795" s="4">
        <f>主动技能!N798</f>
        <v>100</v>
      </c>
      <c r="I795" s="4">
        <f>主动技能!O798</f>
        <v>0</v>
      </c>
      <c r="J795" s="31" t="str">
        <f>主动技能!P798</f>
        <v>|||</v>
      </c>
      <c r="K795" s="31">
        <f>主动技能!Q798</f>
        <v>1</v>
      </c>
      <c r="L795" s="31">
        <f>主动技能!R798</f>
        <v>0</v>
      </c>
      <c r="M795" s="31">
        <f>主动技能!S798</f>
        <v>0</v>
      </c>
      <c r="N795" s="31" t="str">
        <f>IF(主动技能!T798="","",主动技能!T798)</f>
        <v/>
      </c>
      <c r="O795" s="31" t="str">
        <f>IF(主动技能!U798="","",主动技能!U798)</f>
        <v/>
      </c>
      <c r="P795" s="31" t="str">
        <f>IF(主动技能!V798="","",主动技能!V798)</f>
        <v>skill_01</v>
      </c>
      <c r="Q795" s="31" t="str">
        <f>IF(主动技能!W798="","")</f>
        <v/>
      </c>
      <c r="R795" s="31" t="str">
        <f>IF(主动技能!X798="","")</f>
        <v/>
      </c>
      <c r="S795" s="31">
        <f>主动技能!Y798</f>
        <v>0</v>
      </c>
      <c r="T795" s="31">
        <f>主动技能!Z798</f>
        <v>100</v>
      </c>
      <c r="U795" s="31">
        <f>主动技能!AB798</f>
        <v>4766</v>
      </c>
      <c r="V795" s="31">
        <f>主动技能!AC798</f>
        <v>0</v>
      </c>
      <c r="W795" s="31">
        <f>主动技能!AD798</f>
        <v>0</v>
      </c>
      <c r="X795" s="31">
        <f>主动技能!AE798</f>
        <v>1</v>
      </c>
      <c r="Y795" s="31">
        <f>主动技能!AF798</f>
        <v>0</v>
      </c>
      <c r="Z795" s="31">
        <f>主动技能!AG798</f>
        <v>0</v>
      </c>
      <c r="AA795" s="31" t="str">
        <f>主动技能!AH798</f>
        <v>attack</v>
      </c>
      <c r="AB795" s="31" t="str">
        <f>IF(主动技能!AI798="","")</f>
        <v/>
      </c>
      <c r="AC795" s="31">
        <f>主动技能!AJ798</f>
        <v>12</v>
      </c>
      <c r="AD795" s="31">
        <f>主动技能!BF798</f>
        <v>101401</v>
      </c>
      <c r="AE795" s="1">
        <f t="shared" si="12"/>
        <v>12</v>
      </c>
    </row>
    <row r="796" spans="1:31" s="31" customFormat="1" x14ac:dyDescent="0.15">
      <c r="A796" s="31">
        <f>主动技能!B799</f>
        <v>10140113</v>
      </c>
      <c r="B796" s="4" t="str">
        <f>主动技能!H799</f>
        <v>普攻</v>
      </c>
      <c r="C796" s="4" t="str">
        <f>主动技能!I799</f>
        <v>对敌方单体攻击，造成100%攻击力（+6767）点伤害。</v>
      </c>
      <c r="D796" s="4">
        <f>VLOOKUP(主动技能!J799,对应表!F:G,2,FALSE)</f>
        <v>1</v>
      </c>
      <c r="E796" s="4">
        <f>VLOOKUP(主动技能!K799,对应表!J:K,2,FALSE)</f>
        <v>1</v>
      </c>
      <c r="F796" s="4">
        <f>VLOOKUP(主动技能!L799,对应表!N:O,2,FALSE)</f>
        <v>1</v>
      </c>
      <c r="G796" s="4">
        <f>IF(主动技能!M799="必中",2,1)</f>
        <v>1</v>
      </c>
      <c r="H796" s="4">
        <f>主动技能!N799</f>
        <v>100</v>
      </c>
      <c r="I796" s="4">
        <f>主动技能!O799</f>
        <v>0</v>
      </c>
      <c r="J796" s="31" t="str">
        <f>主动技能!P799</f>
        <v>|||</v>
      </c>
      <c r="K796" s="31">
        <f>主动技能!Q799</f>
        <v>1</v>
      </c>
      <c r="L796" s="31">
        <f>主动技能!R799</f>
        <v>0</v>
      </c>
      <c r="M796" s="31">
        <f>主动技能!S799</f>
        <v>0</v>
      </c>
      <c r="N796" s="31" t="str">
        <f>IF(主动技能!T799="","",主动技能!T799)</f>
        <v/>
      </c>
      <c r="O796" s="31" t="str">
        <f>IF(主动技能!U799="","",主动技能!U799)</f>
        <v/>
      </c>
      <c r="P796" s="31" t="str">
        <f>IF(主动技能!V799="","",主动技能!V799)</f>
        <v>skill_01</v>
      </c>
      <c r="Q796" s="31" t="str">
        <f>IF(主动技能!W799="","")</f>
        <v/>
      </c>
      <c r="R796" s="31" t="str">
        <f>IF(主动技能!X799="","")</f>
        <v/>
      </c>
      <c r="S796" s="31">
        <f>主动技能!Y799</f>
        <v>0</v>
      </c>
      <c r="T796" s="31">
        <f>主动技能!Z799</f>
        <v>100</v>
      </c>
      <c r="U796" s="31">
        <f>主动技能!AB799</f>
        <v>6767</v>
      </c>
      <c r="V796" s="31">
        <f>主动技能!AC799</f>
        <v>0</v>
      </c>
      <c r="W796" s="31">
        <f>主动技能!AD799</f>
        <v>0</v>
      </c>
      <c r="X796" s="31">
        <f>主动技能!AE799</f>
        <v>1</v>
      </c>
      <c r="Y796" s="31">
        <f>主动技能!AF799</f>
        <v>0</v>
      </c>
      <c r="Z796" s="31">
        <f>主动技能!AG799</f>
        <v>0</v>
      </c>
      <c r="AA796" s="31" t="str">
        <f>主动技能!AH799</f>
        <v>attack</v>
      </c>
      <c r="AB796" s="31" t="str">
        <f>IF(主动技能!AI799="","")</f>
        <v/>
      </c>
      <c r="AC796" s="31">
        <f>主动技能!AJ799</f>
        <v>13</v>
      </c>
      <c r="AD796" s="31">
        <f>主动技能!BF799</f>
        <v>101401</v>
      </c>
      <c r="AE796" s="1">
        <f t="shared" si="12"/>
        <v>13</v>
      </c>
    </row>
    <row r="797" spans="1:31" s="31" customFormat="1" x14ac:dyDescent="0.15">
      <c r="A797" s="31">
        <f>主动技能!B800</f>
        <v>10140114</v>
      </c>
      <c r="B797" s="4" t="str">
        <f>主动技能!H800</f>
        <v>普攻</v>
      </c>
      <c r="C797" s="4" t="str">
        <f>主动技能!I800</f>
        <v>对敌方单体攻击，造成100%攻击力（+9601）点伤害。</v>
      </c>
      <c r="D797" s="4">
        <f>VLOOKUP(主动技能!J800,对应表!F:G,2,FALSE)</f>
        <v>1</v>
      </c>
      <c r="E797" s="4">
        <f>VLOOKUP(主动技能!K800,对应表!J:K,2,FALSE)</f>
        <v>1</v>
      </c>
      <c r="F797" s="4">
        <f>VLOOKUP(主动技能!L800,对应表!N:O,2,FALSE)</f>
        <v>1</v>
      </c>
      <c r="G797" s="4">
        <f>IF(主动技能!M800="必中",2,1)</f>
        <v>1</v>
      </c>
      <c r="H797" s="4">
        <f>主动技能!N800</f>
        <v>100</v>
      </c>
      <c r="I797" s="4">
        <f>主动技能!O800</f>
        <v>0</v>
      </c>
      <c r="J797" s="31" t="str">
        <f>主动技能!P800</f>
        <v>|||</v>
      </c>
      <c r="K797" s="31">
        <f>主动技能!Q800</f>
        <v>1</v>
      </c>
      <c r="L797" s="31">
        <f>主动技能!R800</f>
        <v>0</v>
      </c>
      <c r="M797" s="31">
        <f>主动技能!S800</f>
        <v>0</v>
      </c>
      <c r="N797" s="31" t="str">
        <f>IF(主动技能!T800="","",主动技能!T800)</f>
        <v/>
      </c>
      <c r="O797" s="31" t="str">
        <f>IF(主动技能!U800="","",主动技能!U800)</f>
        <v/>
      </c>
      <c r="P797" s="31" t="str">
        <f>IF(主动技能!V800="","",主动技能!V800)</f>
        <v>skill_01</v>
      </c>
      <c r="Q797" s="31" t="str">
        <f>IF(主动技能!W800="","")</f>
        <v/>
      </c>
      <c r="R797" s="31" t="str">
        <f>IF(主动技能!X800="","")</f>
        <v/>
      </c>
      <c r="S797" s="31">
        <f>主动技能!Y800</f>
        <v>0</v>
      </c>
      <c r="T797" s="31">
        <f>主动技能!Z800</f>
        <v>100</v>
      </c>
      <c r="U797" s="31">
        <f>主动技能!AB800</f>
        <v>9601</v>
      </c>
      <c r="V797" s="31">
        <f>主动技能!AC800</f>
        <v>0</v>
      </c>
      <c r="W797" s="31">
        <f>主动技能!AD800</f>
        <v>0</v>
      </c>
      <c r="X797" s="31">
        <f>主动技能!AE800</f>
        <v>1</v>
      </c>
      <c r="Y797" s="31">
        <f>主动技能!AF800</f>
        <v>0</v>
      </c>
      <c r="Z797" s="31">
        <f>主动技能!AG800</f>
        <v>0</v>
      </c>
      <c r="AA797" s="31" t="str">
        <f>主动技能!AH800</f>
        <v>attack</v>
      </c>
      <c r="AB797" s="31" t="str">
        <f>IF(主动技能!AI800="","")</f>
        <v/>
      </c>
      <c r="AC797" s="31">
        <f>主动技能!AJ800</f>
        <v>14</v>
      </c>
      <c r="AD797" s="31">
        <f>主动技能!BF800</f>
        <v>101401</v>
      </c>
      <c r="AE797" s="1">
        <f t="shared" si="12"/>
        <v>14</v>
      </c>
    </row>
    <row r="798" spans="1:31" s="31" customFormat="1" x14ac:dyDescent="0.15">
      <c r="A798" s="31">
        <f>主动技能!B801</f>
        <v>10140115</v>
      </c>
      <c r="B798" s="4" t="str">
        <f>主动技能!H801</f>
        <v>普攻</v>
      </c>
      <c r="C798" s="4" t="str">
        <f>主动技能!I801</f>
        <v>对敌方单体攻击，造成100%攻击力（+13613）点伤害。</v>
      </c>
      <c r="D798" s="4">
        <f>VLOOKUP(主动技能!J801,对应表!F:G,2,FALSE)</f>
        <v>1</v>
      </c>
      <c r="E798" s="4">
        <f>VLOOKUP(主动技能!K801,对应表!J:K,2,FALSE)</f>
        <v>1</v>
      </c>
      <c r="F798" s="4">
        <f>VLOOKUP(主动技能!L801,对应表!N:O,2,FALSE)</f>
        <v>1</v>
      </c>
      <c r="G798" s="4">
        <f>IF(主动技能!M801="必中",2,1)</f>
        <v>1</v>
      </c>
      <c r="H798" s="4">
        <f>主动技能!N801</f>
        <v>100</v>
      </c>
      <c r="I798" s="4">
        <f>主动技能!O801</f>
        <v>0</v>
      </c>
      <c r="J798" s="31" t="str">
        <f>主动技能!P801</f>
        <v>|||</v>
      </c>
      <c r="K798" s="31">
        <f>主动技能!Q801</f>
        <v>1</v>
      </c>
      <c r="L798" s="31">
        <f>主动技能!R801</f>
        <v>0</v>
      </c>
      <c r="M798" s="31">
        <f>主动技能!S801</f>
        <v>0</v>
      </c>
      <c r="N798" s="31" t="str">
        <f>IF(主动技能!T801="","",主动技能!T801)</f>
        <v/>
      </c>
      <c r="O798" s="31" t="str">
        <f>IF(主动技能!U801="","",主动技能!U801)</f>
        <v/>
      </c>
      <c r="P798" s="31" t="str">
        <f>IF(主动技能!V801="","",主动技能!V801)</f>
        <v>skill_01</v>
      </c>
      <c r="Q798" s="31" t="str">
        <f>IF(主动技能!W801="","")</f>
        <v/>
      </c>
      <c r="R798" s="31" t="str">
        <f>IF(主动技能!X801="","")</f>
        <v/>
      </c>
      <c r="S798" s="31">
        <f>主动技能!Y801</f>
        <v>0</v>
      </c>
      <c r="T798" s="31">
        <f>主动技能!Z801</f>
        <v>100</v>
      </c>
      <c r="U798" s="31">
        <f>主动技能!AB801</f>
        <v>13613</v>
      </c>
      <c r="V798" s="31">
        <f>主动技能!AC801</f>
        <v>0</v>
      </c>
      <c r="W798" s="31">
        <f>主动技能!AD801</f>
        <v>0</v>
      </c>
      <c r="X798" s="31">
        <f>主动技能!AE801</f>
        <v>1</v>
      </c>
      <c r="Y798" s="31">
        <f>主动技能!AF801</f>
        <v>0</v>
      </c>
      <c r="Z798" s="31">
        <f>主动技能!AG801</f>
        <v>0</v>
      </c>
      <c r="AA798" s="31" t="str">
        <f>主动技能!AH801</f>
        <v>attack</v>
      </c>
      <c r="AB798" s="31" t="str">
        <f>IF(主动技能!AI801="","")</f>
        <v/>
      </c>
      <c r="AC798" s="31">
        <f>主动技能!AJ801</f>
        <v>15</v>
      </c>
      <c r="AD798" s="31">
        <f>主动技能!BF801</f>
        <v>101401</v>
      </c>
      <c r="AE798" s="1">
        <f t="shared" si="12"/>
        <v>15</v>
      </c>
    </row>
    <row r="799" spans="1:31" s="31" customFormat="1" x14ac:dyDescent="0.15">
      <c r="A799" s="31">
        <f>主动技能!B802</f>
        <v>10140116</v>
      </c>
      <c r="B799" s="4" t="str">
        <f>主动技能!H802</f>
        <v>普攻</v>
      </c>
      <c r="C799" s="4" t="str">
        <f>主动技能!I802</f>
        <v>对敌方单体攻击，造成100%攻击力（+19292）点伤害。</v>
      </c>
      <c r="D799" s="4">
        <f>VLOOKUP(主动技能!J802,对应表!F:G,2,FALSE)</f>
        <v>1</v>
      </c>
      <c r="E799" s="4">
        <f>VLOOKUP(主动技能!K802,对应表!J:K,2,FALSE)</f>
        <v>1</v>
      </c>
      <c r="F799" s="4">
        <f>VLOOKUP(主动技能!L802,对应表!N:O,2,FALSE)</f>
        <v>1</v>
      </c>
      <c r="G799" s="4">
        <f>IF(主动技能!M802="必中",2,1)</f>
        <v>1</v>
      </c>
      <c r="H799" s="4">
        <f>主动技能!N802</f>
        <v>100</v>
      </c>
      <c r="I799" s="4">
        <f>主动技能!O802</f>
        <v>0</v>
      </c>
      <c r="J799" s="31" t="str">
        <f>主动技能!P802</f>
        <v>|||</v>
      </c>
      <c r="K799" s="31">
        <f>主动技能!Q802</f>
        <v>1</v>
      </c>
      <c r="L799" s="31">
        <f>主动技能!R802</f>
        <v>0</v>
      </c>
      <c r="M799" s="31">
        <f>主动技能!S802</f>
        <v>0</v>
      </c>
      <c r="N799" s="31" t="str">
        <f>IF(主动技能!T802="","",主动技能!T802)</f>
        <v/>
      </c>
      <c r="O799" s="31" t="str">
        <f>IF(主动技能!U802="","",主动技能!U802)</f>
        <v/>
      </c>
      <c r="P799" s="31" t="str">
        <f>IF(主动技能!V802="","",主动技能!V802)</f>
        <v>skill_01</v>
      </c>
      <c r="Q799" s="31" t="str">
        <f>IF(主动技能!W802="","")</f>
        <v/>
      </c>
      <c r="R799" s="31" t="str">
        <f>IF(主动技能!X802="","")</f>
        <v/>
      </c>
      <c r="S799" s="31">
        <f>主动技能!Y802</f>
        <v>0</v>
      </c>
      <c r="T799" s="31">
        <f>主动技能!Z802</f>
        <v>100</v>
      </c>
      <c r="U799" s="31">
        <f>主动技能!AB802</f>
        <v>19292</v>
      </c>
      <c r="V799" s="31">
        <f>主动技能!AC802</f>
        <v>0</v>
      </c>
      <c r="W799" s="31">
        <f>主动技能!AD802</f>
        <v>0</v>
      </c>
      <c r="X799" s="31">
        <f>主动技能!AE802</f>
        <v>1</v>
      </c>
      <c r="Y799" s="31">
        <f>主动技能!AF802</f>
        <v>0</v>
      </c>
      <c r="Z799" s="31">
        <f>主动技能!AG802</f>
        <v>0</v>
      </c>
      <c r="AA799" s="31" t="str">
        <f>主动技能!AH802</f>
        <v>attack</v>
      </c>
      <c r="AB799" s="31" t="str">
        <f>IF(主动技能!AI802="","")</f>
        <v/>
      </c>
      <c r="AC799" s="31">
        <f>主动技能!AJ802</f>
        <v>16</v>
      </c>
      <c r="AD799" s="31">
        <f>主动技能!BF802</f>
        <v>101401</v>
      </c>
      <c r="AE799" s="1">
        <f t="shared" si="12"/>
        <v>16</v>
      </c>
    </row>
    <row r="800" spans="1:31" s="31" customFormat="1" x14ac:dyDescent="0.15">
      <c r="A800" s="31">
        <f>主动技能!B803</f>
        <v>10140117</v>
      </c>
      <c r="B800" s="4" t="str">
        <f>主动技能!H803</f>
        <v>普攻</v>
      </c>
      <c r="C800" s="4" t="str">
        <f>主动技能!I803</f>
        <v>对敌方单体攻击，造成100%攻击力（+27333）点伤害。</v>
      </c>
      <c r="D800" s="4">
        <f>VLOOKUP(主动技能!J803,对应表!F:G,2,FALSE)</f>
        <v>1</v>
      </c>
      <c r="E800" s="4">
        <f>VLOOKUP(主动技能!K803,对应表!J:K,2,FALSE)</f>
        <v>1</v>
      </c>
      <c r="F800" s="4">
        <f>VLOOKUP(主动技能!L803,对应表!N:O,2,FALSE)</f>
        <v>1</v>
      </c>
      <c r="G800" s="4">
        <f>IF(主动技能!M803="必中",2,1)</f>
        <v>1</v>
      </c>
      <c r="H800" s="4">
        <f>主动技能!N803</f>
        <v>100</v>
      </c>
      <c r="I800" s="4">
        <f>主动技能!O803</f>
        <v>0</v>
      </c>
      <c r="J800" s="31" t="str">
        <f>主动技能!P803</f>
        <v>|||</v>
      </c>
      <c r="K800" s="31">
        <f>主动技能!Q803</f>
        <v>1</v>
      </c>
      <c r="L800" s="31">
        <f>主动技能!R803</f>
        <v>0</v>
      </c>
      <c r="M800" s="31">
        <f>主动技能!S803</f>
        <v>0</v>
      </c>
      <c r="N800" s="31" t="str">
        <f>IF(主动技能!T803="","",主动技能!T803)</f>
        <v/>
      </c>
      <c r="O800" s="31" t="str">
        <f>IF(主动技能!U803="","",主动技能!U803)</f>
        <v/>
      </c>
      <c r="P800" s="31" t="str">
        <f>IF(主动技能!V803="","",主动技能!V803)</f>
        <v>skill_01</v>
      </c>
      <c r="Q800" s="31" t="str">
        <f>IF(主动技能!W803="","")</f>
        <v/>
      </c>
      <c r="R800" s="31" t="str">
        <f>IF(主动技能!X803="","")</f>
        <v/>
      </c>
      <c r="S800" s="31">
        <f>主动技能!Y803</f>
        <v>0</v>
      </c>
      <c r="T800" s="31">
        <f>主动技能!Z803</f>
        <v>100</v>
      </c>
      <c r="U800" s="31">
        <f>主动技能!AB803</f>
        <v>27333</v>
      </c>
      <c r="V800" s="31">
        <f>主动技能!AC803</f>
        <v>0</v>
      </c>
      <c r="W800" s="31">
        <f>主动技能!AD803</f>
        <v>0</v>
      </c>
      <c r="X800" s="31">
        <f>主动技能!AE803</f>
        <v>1</v>
      </c>
      <c r="Y800" s="31">
        <f>主动技能!AF803</f>
        <v>0</v>
      </c>
      <c r="Z800" s="31">
        <f>主动技能!AG803</f>
        <v>0</v>
      </c>
      <c r="AA800" s="31" t="str">
        <f>主动技能!AH803</f>
        <v>attack</v>
      </c>
      <c r="AB800" s="31" t="str">
        <f>IF(主动技能!AI803="","")</f>
        <v/>
      </c>
      <c r="AC800" s="31">
        <f>主动技能!AJ803</f>
        <v>17</v>
      </c>
      <c r="AD800" s="31">
        <f>主动技能!BF803</f>
        <v>101401</v>
      </c>
      <c r="AE800" s="1">
        <f t="shared" si="12"/>
        <v>17</v>
      </c>
    </row>
    <row r="801" spans="1:31" s="31" customFormat="1" x14ac:dyDescent="0.15">
      <c r="A801" s="31">
        <f>主动技能!B804</f>
        <v>10140118</v>
      </c>
      <c r="B801" s="4" t="str">
        <f>主动技能!H804</f>
        <v>普攻</v>
      </c>
      <c r="C801" s="4" t="str">
        <f>主动技能!I804</f>
        <v>对敌方单体攻击，造成100%攻击力（+38716）点伤害。</v>
      </c>
      <c r="D801" s="4">
        <f>VLOOKUP(主动技能!J804,对应表!F:G,2,FALSE)</f>
        <v>1</v>
      </c>
      <c r="E801" s="4">
        <f>VLOOKUP(主动技能!K804,对应表!J:K,2,FALSE)</f>
        <v>1</v>
      </c>
      <c r="F801" s="4">
        <f>VLOOKUP(主动技能!L804,对应表!N:O,2,FALSE)</f>
        <v>1</v>
      </c>
      <c r="G801" s="4">
        <f>IF(主动技能!M804="必中",2,1)</f>
        <v>1</v>
      </c>
      <c r="H801" s="4">
        <f>主动技能!N804</f>
        <v>100</v>
      </c>
      <c r="I801" s="4">
        <f>主动技能!O804</f>
        <v>0</v>
      </c>
      <c r="J801" s="31" t="str">
        <f>主动技能!P804</f>
        <v>|||</v>
      </c>
      <c r="K801" s="31">
        <f>主动技能!Q804</f>
        <v>1</v>
      </c>
      <c r="L801" s="31">
        <f>主动技能!R804</f>
        <v>0</v>
      </c>
      <c r="M801" s="31">
        <f>主动技能!S804</f>
        <v>0</v>
      </c>
      <c r="N801" s="31" t="str">
        <f>IF(主动技能!T804="","",主动技能!T804)</f>
        <v/>
      </c>
      <c r="O801" s="31" t="str">
        <f>IF(主动技能!U804="","",主动技能!U804)</f>
        <v/>
      </c>
      <c r="P801" s="31" t="str">
        <f>IF(主动技能!V804="","",主动技能!V804)</f>
        <v>skill_01</v>
      </c>
      <c r="Q801" s="31" t="str">
        <f>IF(主动技能!W804="","")</f>
        <v/>
      </c>
      <c r="R801" s="31" t="str">
        <f>IF(主动技能!X804="","")</f>
        <v/>
      </c>
      <c r="S801" s="31">
        <f>主动技能!Y804</f>
        <v>0</v>
      </c>
      <c r="T801" s="31">
        <f>主动技能!Z804</f>
        <v>100</v>
      </c>
      <c r="U801" s="31">
        <f>主动技能!AB804</f>
        <v>38716</v>
      </c>
      <c r="V801" s="31">
        <f>主动技能!AC804</f>
        <v>0</v>
      </c>
      <c r="W801" s="31">
        <f>主动技能!AD804</f>
        <v>0</v>
      </c>
      <c r="X801" s="31">
        <f>主动技能!AE804</f>
        <v>1</v>
      </c>
      <c r="Y801" s="31">
        <f>主动技能!AF804</f>
        <v>0</v>
      </c>
      <c r="Z801" s="31">
        <f>主动技能!AG804</f>
        <v>0</v>
      </c>
      <c r="AA801" s="31" t="str">
        <f>主动技能!AH804</f>
        <v>attack</v>
      </c>
      <c r="AB801" s="31" t="str">
        <f>IF(主动技能!AI804="","")</f>
        <v/>
      </c>
      <c r="AC801" s="31">
        <f>主动技能!AJ804</f>
        <v>18</v>
      </c>
      <c r="AD801" s="31">
        <f>主动技能!BF804</f>
        <v>101401</v>
      </c>
      <c r="AE801" s="1">
        <f t="shared" si="12"/>
        <v>18</v>
      </c>
    </row>
    <row r="802" spans="1:31" s="31" customFormat="1" x14ac:dyDescent="0.15">
      <c r="A802" s="31">
        <f>主动技能!B805</f>
        <v>10140119</v>
      </c>
      <c r="B802" s="4" t="str">
        <f>主动技能!H805</f>
        <v>普攻</v>
      </c>
      <c r="C802" s="4" t="str">
        <f>主动技能!I805</f>
        <v>对敌方单体攻击，造成100%攻击力（+54831）点伤害。</v>
      </c>
      <c r="D802" s="4">
        <f>VLOOKUP(主动技能!J805,对应表!F:G,2,FALSE)</f>
        <v>1</v>
      </c>
      <c r="E802" s="4">
        <f>VLOOKUP(主动技能!K805,对应表!J:K,2,FALSE)</f>
        <v>1</v>
      </c>
      <c r="F802" s="4">
        <f>VLOOKUP(主动技能!L805,对应表!N:O,2,FALSE)</f>
        <v>1</v>
      </c>
      <c r="G802" s="4">
        <f>IF(主动技能!M805="必中",2,1)</f>
        <v>1</v>
      </c>
      <c r="H802" s="4">
        <f>主动技能!N805</f>
        <v>100</v>
      </c>
      <c r="I802" s="4">
        <f>主动技能!O805</f>
        <v>0</v>
      </c>
      <c r="J802" s="31" t="str">
        <f>主动技能!P805</f>
        <v>|||</v>
      </c>
      <c r="K802" s="31">
        <f>主动技能!Q805</f>
        <v>1</v>
      </c>
      <c r="L802" s="31">
        <f>主动技能!R805</f>
        <v>0</v>
      </c>
      <c r="M802" s="31">
        <f>主动技能!S805</f>
        <v>0</v>
      </c>
      <c r="N802" s="31" t="str">
        <f>IF(主动技能!T805="","",主动技能!T805)</f>
        <v/>
      </c>
      <c r="O802" s="31" t="str">
        <f>IF(主动技能!U805="","",主动技能!U805)</f>
        <v/>
      </c>
      <c r="P802" s="31" t="str">
        <f>IF(主动技能!V805="","",主动技能!V805)</f>
        <v>skill_01</v>
      </c>
      <c r="Q802" s="31" t="str">
        <f>IF(主动技能!W805="","")</f>
        <v/>
      </c>
      <c r="R802" s="31" t="str">
        <f>IF(主动技能!X805="","")</f>
        <v/>
      </c>
      <c r="S802" s="31">
        <f>主动技能!Y805</f>
        <v>0</v>
      </c>
      <c r="T802" s="31">
        <f>主动技能!Z805</f>
        <v>100</v>
      </c>
      <c r="U802" s="31">
        <f>主动技能!AB805</f>
        <v>54831</v>
      </c>
      <c r="V802" s="31">
        <f>主动技能!AC805</f>
        <v>0</v>
      </c>
      <c r="W802" s="31">
        <f>主动技能!AD805</f>
        <v>0</v>
      </c>
      <c r="X802" s="31">
        <f>主动技能!AE805</f>
        <v>1</v>
      </c>
      <c r="Y802" s="31">
        <f>主动技能!AF805</f>
        <v>0</v>
      </c>
      <c r="Z802" s="31">
        <f>主动技能!AG805</f>
        <v>0</v>
      </c>
      <c r="AA802" s="31" t="str">
        <f>主动技能!AH805</f>
        <v>attack</v>
      </c>
      <c r="AB802" s="31" t="str">
        <f>IF(主动技能!AI805="","")</f>
        <v/>
      </c>
      <c r="AC802" s="31">
        <f>主动技能!AJ805</f>
        <v>19</v>
      </c>
      <c r="AD802" s="31">
        <f>主动技能!BF805</f>
        <v>101401</v>
      </c>
      <c r="AE802" s="1">
        <f t="shared" si="12"/>
        <v>19</v>
      </c>
    </row>
    <row r="803" spans="1:31" s="31" customFormat="1" x14ac:dyDescent="0.15">
      <c r="A803" s="31">
        <f>主动技能!B806</f>
        <v>10140120</v>
      </c>
      <c r="B803" s="4" t="str">
        <f>主动技能!H806</f>
        <v>普攻</v>
      </c>
      <c r="C803" s="4" t="str">
        <f>主动技能!I806</f>
        <v>对敌方单体攻击，造成100%攻击力（+77646）点伤害。</v>
      </c>
      <c r="D803" s="4">
        <f>VLOOKUP(主动技能!J806,对应表!F:G,2,FALSE)</f>
        <v>1</v>
      </c>
      <c r="E803" s="4">
        <f>VLOOKUP(主动技能!K806,对应表!J:K,2,FALSE)</f>
        <v>1</v>
      </c>
      <c r="F803" s="4">
        <f>VLOOKUP(主动技能!L806,对应表!N:O,2,FALSE)</f>
        <v>1</v>
      </c>
      <c r="G803" s="4">
        <f>IF(主动技能!M806="必中",2,1)</f>
        <v>1</v>
      </c>
      <c r="H803" s="4">
        <f>主动技能!N806</f>
        <v>100</v>
      </c>
      <c r="I803" s="4">
        <f>主动技能!O806</f>
        <v>0</v>
      </c>
      <c r="J803" s="31" t="str">
        <f>主动技能!P806</f>
        <v>|||</v>
      </c>
      <c r="K803" s="31">
        <f>主动技能!Q806</f>
        <v>1</v>
      </c>
      <c r="L803" s="31">
        <f>主动技能!R806</f>
        <v>0</v>
      </c>
      <c r="M803" s="31">
        <f>主动技能!S806</f>
        <v>0</v>
      </c>
      <c r="N803" s="31" t="str">
        <f>IF(主动技能!T806="","",主动技能!T806)</f>
        <v/>
      </c>
      <c r="O803" s="31" t="str">
        <f>IF(主动技能!U806="","",主动技能!U806)</f>
        <v/>
      </c>
      <c r="P803" s="31" t="str">
        <f>IF(主动技能!V806="","",主动技能!V806)</f>
        <v>skill_01</v>
      </c>
      <c r="Q803" s="31" t="str">
        <f>IF(主动技能!W806="","")</f>
        <v/>
      </c>
      <c r="R803" s="31" t="str">
        <f>IF(主动技能!X806="","")</f>
        <v/>
      </c>
      <c r="S803" s="31">
        <f>主动技能!Y806</f>
        <v>0</v>
      </c>
      <c r="T803" s="31">
        <f>主动技能!Z806</f>
        <v>100</v>
      </c>
      <c r="U803" s="31">
        <f>主动技能!AB806</f>
        <v>77646</v>
      </c>
      <c r="V803" s="31">
        <f>主动技能!AC806</f>
        <v>0</v>
      </c>
      <c r="W803" s="31">
        <f>主动技能!AD806</f>
        <v>0</v>
      </c>
      <c r="X803" s="31">
        <f>主动技能!AE806</f>
        <v>1</v>
      </c>
      <c r="Y803" s="31">
        <f>主动技能!AF806</f>
        <v>0</v>
      </c>
      <c r="Z803" s="31">
        <f>主动技能!AG806</f>
        <v>0</v>
      </c>
      <c r="AA803" s="31" t="str">
        <f>主动技能!AH806</f>
        <v>attack</v>
      </c>
      <c r="AB803" s="31" t="str">
        <f>IF(主动技能!AI806="","")</f>
        <v/>
      </c>
      <c r="AC803" s="31">
        <f>主动技能!AJ806</f>
        <v>20</v>
      </c>
      <c r="AD803" s="31">
        <f>主动技能!BF806</f>
        <v>101401</v>
      </c>
      <c r="AE803" s="1">
        <f t="shared" si="12"/>
        <v>20</v>
      </c>
    </row>
    <row r="804" spans="1:31" s="31" customFormat="1" x14ac:dyDescent="0.15">
      <c r="A804" s="31">
        <f>主动技能!B807</f>
        <v>10140201</v>
      </c>
      <c r="B804" s="4" t="str">
        <f>主动技能!H807</f>
        <v>雷击</v>
      </c>
      <c r="C804" s="4" t="str">
        <f>主动技能!I807</f>
        <v>对敌方单体攻击，造成150%攻击力（+553）点伤害。</v>
      </c>
      <c r="D804" s="4">
        <f>VLOOKUP(主动技能!J807,对应表!F:G,2,FALSE)</f>
        <v>1</v>
      </c>
      <c r="E804" s="4">
        <f>VLOOKUP(主动技能!K807,对应表!J:K,2,FALSE)</f>
        <v>1</v>
      </c>
      <c r="F804" s="4">
        <f>VLOOKUP(主动技能!L807,对应表!N:O,2,FALSE)</f>
        <v>1</v>
      </c>
      <c r="G804" s="4">
        <f>IF(主动技能!M807="必中",2,1)</f>
        <v>1</v>
      </c>
      <c r="H804" s="4">
        <f>主动技能!N807</f>
        <v>100</v>
      </c>
      <c r="I804" s="4">
        <f>主动技能!O807</f>
        <v>0</v>
      </c>
      <c r="J804" s="31" t="str">
        <f>主动技能!P807</f>
        <v>||eff_leiji|</v>
      </c>
      <c r="K804" s="31">
        <f>主动技能!Q807</f>
        <v>1</v>
      </c>
      <c r="L804" s="31">
        <f>主动技能!R807</f>
        <v>0</v>
      </c>
      <c r="M804" s="31">
        <f>主动技能!S807</f>
        <v>0</v>
      </c>
      <c r="N804" s="31" t="str">
        <f>IF(主动技能!T807="","",主动技能!T807)</f>
        <v/>
      </c>
      <c r="O804" s="31" t="str">
        <f>IF(主动技能!U807="","",主动技能!U807)</f>
        <v/>
      </c>
      <c r="P804" s="31" t="str">
        <f>IF(主动技能!V807="","",主动技能!V807)</f>
        <v>skill_10</v>
      </c>
      <c r="Q804" s="31" t="str">
        <f>IF(主动技能!W807="","")</f>
        <v/>
      </c>
      <c r="R804" s="31" t="str">
        <f>IF(主动技能!X807="","")</f>
        <v/>
      </c>
      <c r="S804" s="31">
        <f>主动技能!Y807</f>
        <v>0</v>
      </c>
      <c r="T804" s="31">
        <f>主动技能!Z807</f>
        <v>150</v>
      </c>
      <c r="U804" s="31">
        <f>主动技能!AB807</f>
        <v>553</v>
      </c>
      <c r="V804" s="31">
        <f>主动技能!AC807</f>
        <v>0</v>
      </c>
      <c r="W804" s="31">
        <f>主动技能!AD807</f>
        <v>0</v>
      </c>
      <c r="X804" s="31">
        <f>主动技能!AE807</f>
        <v>1</v>
      </c>
      <c r="Y804" s="31">
        <f>主动技能!AF807</f>
        <v>1</v>
      </c>
      <c r="Z804" s="31">
        <f>主动技能!AG807</f>
        <v>1</v>
      </c>
      <c r="AA804" s="31" t="str">
        <f>主动技能!AH807</f>
        <v>attackex</v>
      </c>
      <c r="AB804" s="31" t="str">
        <f>IF(主动技能!AI807="","")</f>
        <v/>
      </c>
      <c r="AC804" s="31">
        <f>主动技能!AJ807</f>
        <v>1</v>
      </c>
      <c r="AD804" s="31">
        <f>主动技能!BF807</f>
        <v>101402</v>
      </c>
      <c r="AE804" s="1">
        <f t="shared" si="12"/>
        <v>1</v>
      </c>
    </row>
    <row r="805" spans="1:31" s="31" customFormat="1" x14ac:dyDescent="0.15">
      <c r="A805" s="31">
        <f>主动技能!B808</f>
        <v>10140202</v>
      </c>
      <c r="B805" s="4" t="str">
        <f>主动技能!H808</f>
        <v>雷击</v>
      </c>
      <c r="C805" s="4" t="str">
        <f>主动技能!I808</f>
        <v>对敌方单体攻击，造成150%攻击力（+611）点伤害。</v>
      </c>
      <c r="D805" s="4">
        <f>VLOOKUP(主动技能!J808,对应表!F:G,2,FALSE)</f>
        <v>1</v>
      </c>
      <c r="E805" s="4">
        <f>VLOOKUP(主动技能!K808,对应表!J:K,2,FALSE)</f>
        <v>1</v>
      </c>
      <c r="F805" s="4">
        <f>VLOOKUP(主动技能!L808,对应表!N:O,2,FALSE)</f>
        <v>1</v>
      </c>
      <c r="G805" s="4">
        <f>IF(主动技能!M808="必中",2,1)</f>
        <v>1</v>
      </c>
      <c r="H805" s="4">
        <f>主动技能!N808</f>
        <v>100</v>
      </c>
      <c r="I805" s="4">
        <f>主动技能!O808</f>
        <v>0</v>
      </c>
      <c r="J805" s="31" t="str">
        <f>主动技能!P808</f>
        <v>||eff_leiji|</v>
      </c>
      <c r="K805" s="31">
        <f>主动技能!Q808</f>
        <v>1</v>
      </c>
      <c r="L805" s="31">
        <f>主动技能!R808</f>
        <v>0</v>
      </c>
      <c r="M805" s="31">
        <f>主动技能!S808</f>
        <v>0</v>
      </c>
      <c r="N805" s="31" t="str">
        <f>IF(主动技能!T808="","",主动技能!T808)</f>
        <v/>
      </c>
      <c r="O805" s="31" t="str">
        <f>IF(主动技能!U808="","",主动技能!U808)</f>
        <v/>
      </c>
      <c r="P805" s="31" t="str">
        <f>IF(主动技能!V808="","",主动技能!V808)</f>
        <v>skill_10</v>
      </c>
      <c r="Q805" s="31" t="str">
        <f>IF(主动技能!W808="","")</f>
        <v/>
      </c>
      <c r="R805" s="31" t="str">
        <f>IF(主动技能!X808="","")</f>
        <v/>
      </c>
      <c r="S805" s="31">
        <f>主动技能!Y808</f>
        <v>0</v>
      </c>
      <c r="T805" s="31">
        <f>主动技能!Z808</f>
        <v>150</v>
      </c>
      <c r="U805" s="31">
        <f>主动技能!AB808</f>
        <v>611</v>
      </c>
      <c r="V805" s="31">
        <f>主动技能!AC808</f>
        <v>0</v>
      </c>
      <c r="W805" s="31">
        <f>主动技能!AD808</f>
        <v>0</v>
      </c>
      <c r="X805" s="31">
        <f>主动技能!AE808</f>
        <v>1</v>
      </c>
      <c r="Y805" s="31">
        <f>主动技能!AF808</f>
        <v>1</v>
      </c>
      <c r="Z805" s="31">
        <f>主动技能!AG808</f>
        <v>1</v>
      </c>
      <c r="AA805" s="31" t="str">
        <f>主动技能!AH808</f>
        <v>attackex</v>
      </c>
      <c r="AB805" s="31" t="str">
        <f>IF(主动技能!AI808="","")</f>
        <v/>
      </c>
      <c r="AC805" s="31">
        <f>主动技能!AJ808</f>
        <v>2</v>
      </c>
      <c r="AD805" s="31">
        <f>主动技能!BF808</f>
        <v>101402</v>
      </c>
      <c r="AE805" s="1">
        <f t="shared" si="12"/>
        <v>2</v>
      </c>
    </row>
    <row r="806" spans="1:31" s="31" customFormat="1" x14ac:dyDescent="0.15">
      <c r="A806" s="31">
        <f>主动技能!B809</f>
        <v>10140203</v>
      </c>
      <c r="B806" s="4" t="str">
        <f>主动技能!H809</f>
        <v>雷击</v>
      </c>
      <c r="C806" s="4" t="str">
        <f>主动技能!I809</f>
        <v>对敌方单体攻击，造成150%攻击力（+809）点伤害。</v>
      </c>
      <c r="D806" s="4">
        <f>VLOOKUP(主动技能!J809,对应表!F:G,2,FALSE)</f>
        <v>1</v>
      </c>
      <c r="E806" s="4">
        <f>VLOOKUP(主动技能!K809,对应表!J:K,2,FALSE)</f>
        <v>1</v>
      </c>
      <c r="F806" s="4">
        <f>VLOOKUP(主动技能!L809,对应表!N:O,2,FALSE)</f>
        <v>1</v>
      </c>
      <c r="G806" s="4">
        <f>IF(主动技能!M809="必中",2,1)</f>
        <v>1</v>
      </c>
      <c r="H806" s="4">
        <f>主动技能!N809</f>
        <v>100</v>
      </c>
      <c r="I806" s="4">
        <f>主动技能!O809</f>
        <v>0</v>
      </c>
      <c r="J806" s="31" t="str">
        <f>主动技能!P809</f>
        <v>||eff_leiji|</v>
      </c>
      <c r="K806" s="31">
        <f>主动技能!Q809</f>
        <v>1</v>
      </c>
      <c r="L806" s="31">
        <f>主动技能!R809</f>
        <v>0</v>
      </c>
      <c r="M806" s="31">
        <f>主动技能!S809</f>
        <v>0</v>
      </c>
      <c r="N806" s="31" t="str">
        <f>IF(主动技能!T809="","",主动技能!T809)</f>
        <v/>
      </c>
      <c r="O806" s="31" t="str">
        <f>IF(主动技能!U809="","",主动技能!U809)</f>
        <v/>
      </c>
      <c r="P806" s="31" t="str">
        <f>IF(主动技能!V809="","",主动技能!V809)</f>
        <v>skill_10</v>
      </c>
      <c r="Q806" s="31" t="str">
        <f>IF(主动技能!W809="","")</f>
        <v/>
      </c>
      <c r="R806" s="31" t="str">
        <f>IF(主动技能!X809="","")</f>
        <v/>
      </c>
      <c r="S806" s="31">
        <f>主动技能!Y809</f>
        <v>0</v>
      </c>
      <c r="T806" s="31">
        <f>主动技能!Z809</f>
        <v>150</v>
      </c>
      <c r="U806" s="31">
        <f>主动技能!AB809</f>
        <v>809</v>
      </c>
      <c r="V806" s="31">
        <f>主动技能!AC809</f>
        <v>0</v>
      </c>
      <c r="W806" s="31">
        <f>主动技能!AD809</f>
        <v>0</v>
      </c>
      <c r="X806" s="31">
        <f>主动技能!AE809</f>
        <v>1</v>
      </c>
      <c r="Y806" s="31">
        <f>主动技能!AF809</f>
        <v>1</v>
      </c>
      <c r="Z806" s="31">
        <f>主动技能!AG809</f>
        <v>1</v>
      </c>
      <c r="AA806" s="31" t="str">
        <f>主动技能!AH809</f>
        <v>attackex</v>
      </c>
      <c r="AB806" s="31" t="str">
        <f>IF(主动技能!AI809="","")</f>
        <v/>
      </c>
      <c r="AC806" s="31">
        <f>主动技能!AJ809</f>
        <v>3</v>
      </c>
      <c r="AD806" s="31">
        <f>主动技能!BF809</f>
        <v>101402</v>
      </c>
      <c r="AE806" s="1">
        <f t="shared" si="12"/>
        <v>3</v>
      </c>
    </row>
    <row r="807" spans="1:31" s="31" customFormat="1" x14ac:dyDescent="0.15">
      <c r="A807" s="31">
        <f>主动技能!B810</f>
        <v>10140204</v>
      </c>
      <c r="B807" s="4" t="str">
        <f>主动技能!H810</f>
        <v>雷击</v>
      </c>
      <c r="C807" s="4" t="str">
        <f>主动技能!I810</f>
        <v>对敌方单体攻击，造成150%攻击力（+1247）点伤害。</v>
      </c>
      <c r="D807" s="4">
        <f>VLOOKUP(主动技能!J810,对应表!F:G,2,FALSE)</f>
        <v>1</v>
      </c>
      <c r="E807" s="4">
        <f>VLOOKUP(主动技能!K810,对应表!J:K,2,FALSE)</f>
        <v>1</v>
      </c>
      <c r="F807" s="4">
        <f>VLOOKUP(主动技能!L810,对应表!N:O,2,FALSE)</f>
        <v>1</v>
      </c>
      <c r="G807" s="4">
        <f>IF(主动技能!M810="必中",2,1)</f>
        <v>1</v>
      </c>
      <c r="H807" s="4">
        <f>主动技能!N810</f>
        <v>100</v>
      </c>
      <c r="I807" s="4">
        <f>主动技能!O810</f>
        <v>0</v>
      </c>
      <c r="J807" s="31" t="str">
        <f>主动技能!P810</f>
        <v>||eff_leiji|</v>
      </c>
      <c r="K807" s="31">
        <f>主动技能!Q810</f>
        <v>1</v>
      </c>
      <c r="L807" s="31">
        <f>主动技能!R810</f>
        <v>0</v>
      </c>
      <c r="M807" s="31">
        <f>主动技能!S810</f>
        <v>0</v>
      </c>
      <c r="N807" s="31" t="str">
        <f>IF(主动技能!T810="","",主动技能!T810)</f>
        <v/>
      </c>
      <c r="O807" s="31" t="str">
        <f>IF(主动技能!U810="","",主动技能!U810)</f>
        <v/>
      </c>
      <c r="P807" s="31" t="str">
        <f>IF(主动技能!V810="","",主动技能!V810)</f>
        <v>skill_10</v>
      </c>
      <c r="Q807" s="31" t="str">
        <f>IF(主动技能!W810="","")</f>
        <v/>
      </c>
      <c r="R807" s="31" t="str">
        <f>IF(主动技能!X810="","")</f>
        <v/>
      </c>
      <c r="S807" s="31">
        <f>主动技能!Y810</f>
        <v>0</v>
      </c>
      <c r="T807" s="31">
        <f>主动技能!Z810</f>
        <v>150</v>
      </c>
      <c r="U807" s="31">
        <f>主动技能!AB810</f>
        <v>1247</v>
      </c>
      <c r="V807" s="31">
        <f>主动技能!AC810</f>
        <v>0</v>
      </c>
      <c r="W807" s="31">
        <f>主动技能!AD810</f>
        <v>0</v>
      </c>
      <c r="X807" s="31">
        <f>主动技能!AE810</f>
        <v>1</v>
      </c>
      <c r="Y807" s="31">
        <f>主动技能!AF810</f>
        <v>1</v>
      </c>
      <c r="Z807" s="31">
        <f>主动技能!AG810</f>
        <v>1</v>
      </c>
      <c r="AA807" s="31" t="str">
        <f>主动技能!AH810</f>
        <v>attackex</v>
      </c>
      <c r="AB807" s="31" t="str">
        <f>IF(主动技能!AI810="","")</f>
        <v/>
      </c>
      <c r="AC807" s="31">
        <f>主动技能!AJ810</f>
        <v>4</v>
      </c>
      <c r="AD807" s="31">
        <f>主动技能!BF810</f>
        <v>101402</v>
      </c>
      <c r="AE807" s="1">
        <f t="shared" si="12"/>
        <v>4</v>
      </c>
    </row>
    <row r="808" spans="1:31" s="31" customFormat="1" x14ac:dyDescent="0.15">
      <c r="A808" s="31">
        <f>主动技能!B811</f>
        <v>10140205</v>
      </c>
      <c r="B808" s="4" t="str">
        <f>主动技能!H811</f>
        <v>雷击</v>
      </c>
      <c r="C808" s="4" t="str">
        <f>主动技能!I811</f>
        <v>对敌方单体攻击，造成150%攻击力（+1867）点伤害。</v>
      </c>
      <c r="D808" s="4">
        <f>VLOOKUP(主动技能!J811,对应表!F:G,2,FALSE)</f>
        <v>1</v>
      </c>
      <c r="E808" s="4">
        <f>VLOOKUP(主动技能!K811,对应表!J:K,2,FALSE)</f>
        <v>1</v>
      </c>
      <c r="F808" s="4">
        <f>VLOOKUP(主动技能!L811,对应表!N:O,2,FALSE)</f>
        <v>1</v>
      </c>
      <c r="G808" s="4">
        <f>IF(主动技能!M811="必中",2,1)</f>
        <v>1</v>
      </c>
      <c r="H808" s="4">
        <f>主动技能!N811</f>
        <v>100</v>
      </c>
      <c r="I808" s="4">
        <f>主动技能!O811</f>
        <v>0</v>
      </c>
      <c r="J808" s="31" t="str">
        <f>主动技能!P811</f>
        <v>||eff_leiji|</v>
      </c>
      <c r="K808" s="31">
        <f>主动技能!Q811</f>
        <v>1</v>
      </c>
      <c r="L808" s="31">
        <f>主动技能!R811</f>
        <v>0</v>
      </c>
      <c r="M808" s="31">
        <f>主动技能!S811</f>
        <v>0</v>
      </c>
      <c r="N808" s="31" t="str">
        <f>IF(主动技能!T811="","",主动技能!T811)</f>
        <v/>
      </c>
      <c r="O808" s="31" t="str">
        <f>IF(主动技能!U811="","",主动技能!U811)</f>
        <v/>
      </c>
      <c r="P808" s="31" t="str">
        <f>IF(主动技能!V811="","",主动技能!V811)</f>
        <v>skill_10</v>
      </c>
      <c r="Q808" s="31" t="str">
        <f>IF(主动技能!W811="","")</f>
        <v/>
      </c>
      <c r="R808" s="31" t="str">
        <f>IF(主动技能!X811="","")</f>
        <v/>
      </c>
      <c r="S808" s="31">
        <f>主动技能!Y811</f>
        <v>0</v>
      </c>
      <c r="T808" s="31">
        <f>主动技能!Z811</f>
        <v>150</v>
      </c>
      <c r="U808" s="31">
        <f>主动技能!AB811</f>
        <v>1867</v>
      </c>
      <c r="V808" s="31">
        <f>主动技能!AC811</f>
        <v>0</v>
      </c>
      <c r="W808" s="31">
        <f>主动技能!AD811</f>
        <v>0</v>
      </c>
      <c r="X808" s="31">
        <f>主动技能!AE811</f>
        <v>1</v>
      </c>
      <c r="Y808" s="31">
        <f>主动技能!AF811</f>
        <v>1</v>
      </c>
      <c r="Z808" s="31">
        <f>主动技能!AG811</f>
        <v>1</v>
      </c>
      <c r="AA808" s="31" t="str">
        <f>主动技能!AH811</f>
        <v>attackex</v>
      </c>
      <c r="AB808" s="31" t="str">
        <f>IF(主动技能!AI811="","")</f>
        <v/>
      </c>
      <c r="AC808" s="31">
        <f>主动技能!AJ811</f>
        <v>5</v>
      </c>
      <c r="AD808" s="31">
        <f>主动技能!BF811</f>
        <v>101402</v>
      </c>
      <c r="AE808" s="1">
        <f t="shared" si="12"/>
        <v>5</v>
      </c>
    </row>
    <row r="809" spans="1:31" s="31" customFormat="1" x14ac:dyDescent="0.15">
      <c r="A809" s="31">
        <f>主动技能!B812</f>
        <v>10140206</v>
      </c>
      <c r="B809" s="4" t="str">
        <f>主动技能!H812</f>
        <v>雷击</v>
      </c>
      <c r="C809" s="4" t="str">
        <f>主动技能!I812</f>
        <v>对敌方单体攻击，造成150%攻击力（+2745）点伤害。</v>
      </c>
      <c r="D809" s="4">
        <f>VLOOKUP(主动技能!J812,对应表!F:G,2,FALSE)</f>
        <v>1</v>
      </c>
      <c r="E809" s="4">
        <f>VLOOKUP(主动技能!K812,对应表!J:K,2,FALSE)</f>
        <v>1</v>
      </c>
      <c r="F809" s="4">
        <f>VLOOKUP(主动技能!L812,对应表!N:O,2,FALSE)</f>
        <v>1</v>
      </c>
      <c r="G809" s="4">
        <f>IF(主动技能!M812="必中",2,1)</f>
        <v>1</v>
      </c>
      <c r="H809" s="4">
        <f>主动技能!N812</f>
        <v>100</v>
      </c>
      <c r="I809" s="4">
        <f>主动技能!O812</f>
        <v>0</v>
      </c>
      <c r="J809" s="31" t="str">
        <f>主动技能!P812</f>
        <v>||eff_leiji|</v>
      </c>
      <c r="K809" s="31">
        <f>主动技能!Q812</f>
        <v>1</v>
      </c>
      <c r="L809" s="31">
        <f>主动技能!R812</f>
        <v>0</v>
      </c>
      <c r="M809" s="31">
        <f>主动技能!S812</f>
        <v>0</v>
      </c>
      <c r="N809" s="31" t="str">
        <f>IF(主动技能!T812="","",主动技能!T812)</f>
        <v/>
      </c>
      <c r="O809" s="31" t="str">
        <f>IF(主动技能!U812="","",主动技能!U812)</f>
        <v/>
      </c>
      <c r="P809" s="31" t="str">
        <f>IF(主动技能!V812="","",主动技能!V812)</f>
        <v>skill_10</v>
      </c>
      <c r="Q809" s="31" t="str">
        <f>IF(主动技能!W812="","")</f>
        <v/>
      </c>
      <c r="R809" s="31" t="str">
        <f>IF(主动技能!X812="","")</f>
        <v/>
      </c>
      <c r="S809" s="31">
        <f>主动技能!Y812</f>
        <v>0</v>
      </c>
      <c r="T809" s="31">
        <f>主动技能!Z812</f>
        <v>150</v>
      </c>
      <c r="U809" s="31">
        <f>主动技能!AB812</f>
        <v>2745</v>
      </c>
      <c r="V809" s="31">
        <f>主动技能!AC812</f>
        <v>0</v>
      </c>
      <c r="W809" s="31">
        <f>主动技能!AD812</f>
        <v>0</v>
      </c>
      <c r="X809" s="31">
        <f>主动技能!AE812</f>
        <v>1</v>
      </c>
      <c r="Y809" s="31">
        <f>主动技能!AF812</f>
        <v>1</v>
      </c>
      <c r="Z809" s="31">
        <f>主动技能!AG812</f>
        <v>1</v>
      </c>
      <c r="AA809" s="31" t="str">
        <f>主动技能!AH812</f>
        <v>attackex</v>
      </c>
      <c r="AB809" s="31" t="str">
        <f>IF(主动技能!AI812="","")</f>
        <v/>
      </c>
      <c r="AC809" s="31">
        <f>主动技能!AJ812</f>
        <v>6</v>
      </c>
      <c r="AD809" s="31">
        <f>主动技能!BF812</f>
        <v>101402</v>
      </c>
      <c r="AE809" s="1">
        <f t="shared" si="12"/>
        <v>6</v>
      </c>
    </row>
    <row r="810" spans="1:31" s="31" customFormat="1" x14ac:dyDescent="0.15">
      <c r="A810" s="31">
        <f>主动技能!B813</f>
        <v>10140207</v>
      </c>
      <c r="B810" s="4" t="str">
        <f>主动技能!H813</f>
        <v>雷击</v>
      </c>
      <c r="C810" s="4" t="str">
        <f>主动技能!I813</f>
        <v>对敌方单体攻击，造成150%攻击力（+3989）点伤害。</v>
      </c>
      <c r="D810" s="4">
        <f>VLOOKUP(主动技能!J813,对应表!F:G,2,FALSE)</f>
        <v>1</v>
      </c>
      <c r="E810" s="4">
        <f>VLOOKUP(主动技能!K813,对应表!J:K,2,FALSE)</f>
        <v>1</v>
      </c>
      <c r="F810" s="4">
        <f>VLOOKUP(主动技能!L813,对应表!N:O,2,FALSE)</f>
        <v>1</v>
      </c>
      <c r="G810" s="4">
        <f>IF(主动技能!M813="必中",2,1)</f>
        <v>1</v>
      </c>
      <c r="H810" s="4">
        <f>主动技能!N813</f>
        <v>100</v>
      </c>
      <c r="I810" s="4">
        <f>主动技能!O813</f>
        <v>0</v>
      </c>
      <c r="J810" s="31" t="str">
        <f>主动技能!P813</f>
        <v>||eff_leiji|</v>
      </c>
      <c r="K810" s="31">
        <f>主动技能!Q813</f>
        <v>1</v>
      </c>
      <c r="L810" s="31">
        <f>主动技能!R813</f>
        <v>0</v>
      </c>
      <c r="M810" s="31">
        <f>主动技能!S813</f>
        <v>0</v>
      </c>
      <c r="N810" s="31" t="str">
        <f>IF(主动技能!T813="","",主动技能!T813)</f>
        <v/>
      </c>
      <c r="O810" s="31" t="str">
        <f>IF(主动技能!U813="","",主动技能!U813)</f>
        <v/>
      </c>
      <c r="P810" s="31" t="str">
        <f>IF(主动技能!V813="","",主动技能!V813)</f>
        <v>skill_10</v>
      </c>
      <c r="Q810" s="31" t="str">
        <f>IF(主动技能!W813="","")</f>
        <v/>
      </c>
      <c r="R810" s="31" t="str">
        <f>IF(主动技能!X813="","")</f>
        <v/>
      </c>
      <c r="S810" s="31">
        <f>主动技能!Y813</f>
        <v>0</v>
      </c>
      <c r="T810" s="31">
        <f>主动技能!Z813</f>
        <v>150</v>
      </c>
      <c r="U810" s="31">
        <f>主动技能!AB813</f>
        <v>3989</v>
      </c>
      <c r="V810" s="31">
        <f>主动技能!AC813</f>
        <v>0</v>
      </c>
      <c r="W810" s="31">
        <f>主动技能!AD813</f>
        <v>0</v>
      </c>
      <c r="X810" s="31">
        <f>主动技能!AE813</f>
        <v>1</v>
      </c>
      <c r="Y810" s="31">
        <f>主动技能!AF813</f>
        <v>1</v>
      </c>
      <c r="Z810" s="31">
        <f>主动技能!AG813</f>
        <v>1</v>
      </c>
      <c r="AA810" s="31" t="str">
        <f>主动技能!AH813</f>
        <v>attackex</v>
      </c>
      <c r="AB810" s="31" t="str">
        <f>IF(主动技能!AI813="","")</f>
        <v/>
      </c>
      <c r="AC810" s="31">
        <f>主动技能!AJ813</f>
        <v>7</v>
      </c>
      <c r="AD810" s="31">
        <f>主动技能!BF813</f>
        <v>101402</v>
      </c>
      <c r="AE810" s="1">
        <f t="shared" si="12"/>
        <v>7</v>
      </c>
    </row>
    <row r="811" spans="1:31" s="31" customFormat="1" x14ac:dyDescent="0.15">
      <c r="A811" s="31">
        <f>主动技能!B814</f>
        <v>10140208</v>
      </c>
      <c r="B811" s="4" t="str">
        <f>主动技能!H814</f>
        <v>雷击</v>
      </c>
      <c r="C811" s="4" t="str">
        <f>主动技能!I814</f>
        <v>对敌方单体攻击，造成150%攻击力（+5748）点伤害。</v>
      </c>
      <c r="D811" s="4">
        <f>VLOOKUP(主动技能!J814,对应表!F:G,2,FALSE)</f>
        <v>1</v>
      </c>
      <c r="E811" s="4">
        <f>VLOOKUP(主动技能!K814,对应表!J:K,2,FALSE)</f>
        <v>1</v>
      </c>
      <c r="F811" s="4">
        <f>VLOOKUP(主动技能!L814,对应表!N:O,2,FALSE)</f>
        <v>1</v>
      </c>
      <c r="G811" s="4">
        <f>IF(主动技能!M814="必中",2,1)</f>
        <v>1</v>
      </c>
      <c r="H811" s="4">
        <f>主动技能!N814</f>
        <v>100</v>
      </c>
      <c r="I811" s="4">
        <f>主动技能!O814</f>
        <v>0</v>
      </c>
      <c r="J811" s="31" t="str">
        <f>主动技能!P814</f>
        <v>||eff_leiji|</v>
      </c>
      <c r="K811" s="31">
        <f>主动技能!Q814</f>
        <v>1</v>
      </c>
      <c r="L811" s="31">
        <f>主动技能!R814</f>
        <v>0</v>
      </c>
      <c r="M811" s="31">
        <f>主动技能!S814</f>
        <v>0</v>
      </c>
      <c r="N811" s="31" t="str">
        <f>IF(主动技能!T814="","",主动技能!T814)</f>
        <v/>
      </c>
      <c r="O811" s="31" t="str">
        <f>IF(主动技能!U814="","",主动技能!U814)</f>
        <v/>
      </c>
      <c r="P811" s="31" t="str">
        <f>IF(主动技能!V814="","",主动技能!V814)</f>
        <v>skill_10</v>
      </c>
      <c r="Q811" s="31" t="str">
        <f>IF(主动技能!W814="","")</f>
        <v/>
      </c>
      <c r="R811" s="31" t="str">
        <f>IF(主动技能!X814="","")</f>
        <v/>
      </c>
      <c r="S811" s="31">
        <f>主动技能!Y814</f>
        <v>0</v>
      </c>
      <c r="T811" s="31">
        <f>主动技能!Z814</f>
        <v>150</v>
      </c>
      <c r="U811" s="31">
        <f>主动技能!AB814</f>
        <v>5748</v>
      </c>
      <c r="V811" s="31">
        <f>主动技能!AC814</f>
        <v>0</v>
      </c>
      <c r="W811" s="31">
        <f>主动技能!AD814</f>
        <v>0</v>
      </c>
      <c r="X811" s="31">
        <f>主动技能!AE814</f>
        <v>1</v>
      </c>
      <c r="Y811" s="31">
        <f>主动技能!AF814</f>
        <v>1</v>
      </c>
      <c r="Z811" s="31">
        <f>主动技能!AG814</f>
        <v>1</v>
      </c>
      <c r="AA811" s="31" t="str">
        <f>主动技能!AH814</f>
        <v>attackex</v>
      </c>
      <c r="AB811" s="31" t="str">
        <f>IF(主动技能!AI814="","")</f>
        <v/>
      </c>
      <c r="AC811" s="31">
        <f>主动技能!AJ814</f>
        <v>8</v>
      </c>
      <c r="AD811" s="31">
        <f>主动技能!BF814</f>
        <v>101402</v>
      </c>
      <c r="AE811" s="1">
        <f t="shared" si="12"/>
        <v>8</v>
      </c>
    </row>
    <row r="812" spans="1:31" s="31" customFormat="1" x14ac:dyDescent="0.15">
      <c r="A812" s="31">
        <f>主动技能!B815</f>
        <v>10140209</v>
      </c>
      <c r="B812" s="4" t="str">
        <f>主动技能!H815</f>
        <v>雷击</v>
      </c>
      <c r="C812" s="4" t="str">
        <f>主动技能!I815</f>
        <v>对敌方单体攻击，造成150%攻击力（+8240）点伤害。</v>
      </c>
      <c r="D812" s="4">
        <f>VLOOKUP(主动技能!J815,对应表!F:G,2,FALSE)</f>
        <v>1</v>
      </c>
      <c r="E812" s="4">
        <f>VLOOKUP(主动技能!K815,对应表!J:K,2,FALSE)</f>
        <v>1</v>
      </c>
      <c r="F812" s="4">
        <f>VLOOKUP(主动技能!L815,对应表!N:O,2,FALSE)</f>
        <v>1</v>
      </c>
      <c r="G812" s="4">
        <f>IF(主动技能!M815="必中",2,1)</f>
        <v>1</v>
      </c>
      <c r="H812" s="4">
        <f>主动技能!N815</f>
        <v>100</v>
      </c>
      <c r="I812" s="4">
        <f>主动技能!O815</f>
        <v>0</v>
      </c>
      <c r="J812" s="31" t="str">
        <f>主动技能!P815</f>
        <v>||eff_leiji|</v>
      </c>
      <c r="K812" s="31">
        <f>主动技能!Q815</f>
        <v>1</v>
      </c>
      <c r="L812" s="31">
        <f>主动技能!R815</f>
        <v>0</v>
      </c>
      <c r="M812" s="31">
        <f>主动技能!S815</f>
        <v>0</v>
      </c>
      <c r="N812" s="31" t="str">
        <f>IF(主动技能!T815="","",主动技能!T815)</f>
        <v/>
      </c>
      <c r="O812" s="31" t="str">
        <f>IF(主动技能!U815="","",主动技能!U815)</f>
        <v/>
      </c>
      <c r="P812" s="31" t="str">
        <f>IF(主动技能!V815="","",主动技能!V815)</f>
        <v>skill_10</v>
      </c>
      <c r="Q812" s="31" t="str">
        <f>IF(主动技能!W815="","")</f>
        <v/>
      </c>
      <c r="R812" s="31" t="str">
        <f>IF(主动技能!X815="","")</f>
        <v/>
      </c>
      <c r="S812" s="31">
        <f>主动技能!Y815</f>
        <v>0</v>
      </c>
      <c r="T812" s="31">
        <f>主动技能!Z815</f>
        <v>150</v>
      </c>
      <c r="U812" s="31">
        <f>主动技能!AB815</f>
        <v>8240</v>
      </c>
      <c r="V812" s="31">
        <f>主动技能!AC815</f>
        <v>0</v>
      </c>
      <c r="W812" s="31">
        <f>主动技能!AD815</f>
        <v>0</v>
      </c>
      <c r="X812" s="31">
        <f>主动技能!AE815</f>
        <v>1</v>
      </c>
      <c r="Y812" s="31">
        <f>主动技能!AF815</f>
        <v>1</v>
      </c>
      <c r="Z812" s="31">
        <f>主动技能!AG815</f>
        <v>1</v>
      </c>
      <c r="AA812" s="31" t="str">
        <f>主动技能!AH815</f>
        <v>attackex</v>
      </c>
      <c r="AB812" s="31" t="str">
        <f>IF(主动技能!AI815="","")</f>
        <v/>
      </c>
      <c r="AC812" s="31">
        <f>主动技能!AJ815</f>
        <v>9</v>
      </c>
      <c r="AD812" s="31">
        <f>主动技能!BF815</f>
        <v>101402</v>
      </c>
      <c r="AE812" s="1">
        <f t="shared" si="12"/>
        <v>9</v>
      </c>
    </row>
    <row r="813" spans="1:31" s="31" customFormat="1" x14ac:dyDescent="0.15">
      <c r="A813" s="31">
        <f>主动技能!B816</f>
        <v>10140210</v>
      </c>
      <c r="B813" s="4" t="str">
        <f>主动技能!H816</f>
        <v>雷击</v>
      </c>
      <c r="C813" s="4" t="str">
        <f>主动技能!I816</f>
        <v>对敌方单体攻击，造成150%攻击力（+11767）点伤害。</v>
      </c>
      <c r="D813" s="4">
        <f>VLOOKUP(主动技能!J816,对应表!F:G,2,FALSE)</f>
        <v>1</v>
      </c>
      <c r="E813" s="4">
        <f>VLOOKUP(主动技能!K816,对应表!J:K,2,FALSE)</f>
        <v>1</v>
      </c>
      <c r="F813" s="4">
        <f>VLOOKUP(主动技能!L816,对应表!N:O,2,FALSE)</f>
        <v>1</v>
      </c>
      <c r="G813" s="4">
        <f>IF(主动技能!M816="必中",2,1)</f>
        <v>1</v>
      </c>
      <c r="H813" s="4">
        <f>主动技能!N816</f>
        <v>100</v>
      </c>
      <c r="I813" s="4">
        <f>主动技能!O816</f>
        <v>0</v>
      </c>
      <c r="J813" s="31" t="str">
        <f>主动技能!P816</f>
        <v>||eff_leiji|</v>
      </c>
      <c r="K813" s="31">
        <f>主动技能!Q816</f>
        <v>1</v>
      </c>
      <c r="L813" s="31">
        <f>主动技能!R816</f>
        <v>0</v>
      </c>
      <c r="M813" s="31">
        <f>主动技能!S816</f>
        <v>0</v>
      </c>
      <c r="N813" s="31" t="str">
        <f>IF(主动技能!T816="","",主动技能!T816)</f>
        <v/>
      </c>
      <c r="O813" s="31" t="str">
        <f>IF(主动技能!U816="","",主动技能!U816)</f>
        <v/>
      </c>
      <c r="P813" s="31" t="str">
        <f>IF(主动技能!V816="","",主动技能!V816)</f>
        <v>skill_10</v>
      </c>
      <c r="Q813" s="31" t="str">
        <f>IF(主动技能!W816="","")</f>
        <v/>
      </c>
      <c r="R813" s="31" t="str">
        <f>IF(主动技能!X816="","")</f>
        <v/>
      </c>
      <c r="S813" s="31">
        <f>主动技能!Y816</f>
        <v>0</v>
      </c>
      <c r="T813" s="31">
        <f>主动技能!Z816</f>
        <v>150</v>
      </c>
      <c r="U813" s="31">
        <f>主动技能!AB816</f>
        <v>11767</v>
      </c>
      <c r="V813" s="31">
        <f>主动技能!AC816</f>
        <v>0</v>
      </c>
      <c r="W813" s="31">
        <f>主动技能!AD816</f>
        <v>0</v>
      </c>
      <c r="X813" s="31">
        <f>主动技能!AE816</f>
        <v>1</v>
      </c>
      <c r="Y813" s="31">
        <f>主动技能!AF816</f>
        <v>1</v>
      </c>
      <c r="Z813" s="31">
        <f>主动技能!AG816</f>
        <v>1</v>
      </c>
      <c r="AA813" s="31" t="str">
        <f>主动技能!AH816</f>
        <v>attackex</v>
      </c>
      <c r="AB813" s="31" t="str">
        <f>IF(主动技能!AI816="","")</f>
        <v/>
      </c>
      <c r="AC813" s="31">
        <f>主动技能!AJ816</f>
        <v>10</v>
      </c>
      <c r="AD813" s="31">
        <f>主动技能!BF816</f>
        <v>101402</v>
      </c>
      <c r="AE813" s="1">
        <f t="shared" si="12"/>
        <v>10</v>
      </c>
    </row>
    <row r="814" spans="1:31" s="31" customFormat="1" x14ac:dyDescent="0.15">
      <c r="A814" s="31">
        <f>主动技能!B817</f>
        <v>10140211</v>
      </c>
      <c r="B814" s="4" t="str">
        <f>主动技能!H817</f>
        <v>雷击</v>
      </c>
      <c r="C814" s="4" t="str">
        <f>主动技能!I817</f>
        <v>对敌方单体攻击，造成150%攻击力（+16761）点伤害。</v>
      </c>
      <c r="D814" s="4">
        <f>VLOOKUP(主动技能!J817,对应表!F:G,2,FALSE)</f>
        <v>1</v>
      </c>
      <c r="E814" s="4">
        <f>VLOOKUP(主动技能!K817,对应表!J:K,2,FALSE)</f>
        <v>1</v>
      </c>
      <c r="F814" s="4">
        <f>VLOOKUP(主动技能!L817,对应表!N:O,2,FALSE)</f>
        <v>1</v>
      </c>
      <c r="G814" s="4">
        <f>IF(主动技能!M817="必中",2,1)</f>
        <v>1</v>
      </c>
      <c r="H814" s="4">
        <f>主动技能!N817</f>
        <v>100</v>
      </c>
      <c r="I814" s="4">
        <f>主动技能!O817</f>
        <v>0</v>
      </c>
      <c r="J814" s="31" t="str">
        <f>主动技能!P817</f>
        <v>||eff_leiji|</v>
      </c>
      <c r="K814" s="31">
        <f>主动技能!Q817</f>
        <v>1</v>
      </c>
      <c r="L814" s="31">
        <f>主动技能!R817</f>
        <v>0</v>
      </c>
      <c r="M814" s="31">
        <f>主动技能!S817</f>
        <v>0</v>
      </c>
      <c r="N814" s="31" t="str">
        <f>IF(主动技能!T817="","",主动技能!T817)</f>
        <v/>
      </c>
      <c r="O814" s="31" t="str">
        <f>IF(主动技能!U817="","",主动技能!U817)</f>
        <v/>
      </c>
      <c r="P814" s="31" t="str">
        <f>IF(主动技能!V817="","",主动技能!V817)</f>
        <v>skill_10</v>
      </c>
      <c r="Q814" s="31" t="str">
        <f>IF(主动技能!W817="","")</f>
        <v/>
      </c>
      <c r="R814" s="31" t="str">
        <f>IF(主动技能!X817="","")</f>
        <v/>
      </c>
      <c r="S814" s="31">
        <f>主动技能!Y817</f>
        <v>0</v>
      </c>
      <c r="T814" s="31">
        <f>主动技能!Z817</f>
        <v>150</v>
      </c>
      <c r="U814" s="31">
        <f>主动技能!AB817</f>
        <v>16761</v>
      </c>
      <c r="V814" s="31">
        <f>主动技能!AC817</f>
        <v>0</v>
      </c>
      <c r="W814" s="31">
        <f>主动技能!AD817</f>
        <v>0</v>
      </c>
      <c r="X814" s="31">
        <f>主动技能!AE817</f>
        <v>1</v>
      </c>
      <c r="Y814" s="31">
        <f>主动技能!AF817</f>
        <v>1</v>
      </c>
      <c r="Z814" s="31">
        <f>主动技能!AG817</f>
        <v>1</v>
      </c>
      <c r="AA814" s="31" t="str">
        <f>主动技能!AH817</f>
        <v>attackex</v>
      </c>
      <c r="AB814" s="31" t="str">
        <f>IF(主动技能!AI817="","")</f>
        <v/>
      </c>
      <c r="AC814" s="31">
        <f>主动技能!AJ817</f>
        <v>11</v>
      </c>
      <c r="AD814" s="31">
        <f>主动技能!BF817</f>
        <v>101402</v>
      </c>
      <c r="AE814" s="1">
        <f t="shared" si="12"/>
        <v>11</v>
      </c>
    </row>
    <row r="815" spans="1:31" s="31" customFormat="1" x14ac:dyDescent="0.15">
      <c r="A815" s="31">
        <f>主动技能!B818</f>
        <v>10140212</v>
      </c>
      <c r="B815" s="4" t="str">
        <f>主动技能!H818</f>
        <v>雷击</v>
      </c>
      <c r="C815" s="4" t="str">
        <f>主动技能!I818</f>
        <v>对敌方单体攻击，造成150%攻击力（+23830）点伤害。</v>
      </c>
      <c r="D815" s="4">
        <f>VLOOKUP(主动技能!J818,对应表!F:G,2,FALSE)</f>
        <v>1</v>
      </c>
      <c r="E815" s="4">
        <f>VLOOKUP(主动技能!K818,对应表!J:K,2,FALSE)</f>
        <v>1</v>
      </c>
      <c r="F815" s="4">
        <f>VLOOKUP(主动技能!L818,对应表!N:O,2,FALSE)</f>
        <v>1</v>
      </c>
      <c r="G815" s="4">
        <f>IF(主动技能!M818="必中",2,1)</f>
        <v>1</v>
      </c>
      <c r="H815" s="4">
        <f>主动技能!N818</f>
        <v>100</v>
      </c>
      <c r="I815" s="4">
        <f>主动技能!O818</f>
        <v>0</v>
      </c>
      <c r="J815" s="31" t="str">
        <f>主动技能!P818</f>
        <v>||eff_leiji|</v>
      </c>
      <c r="K815" s="31">
        <f>主动技能!Q818</f>
        <v>1</v>
      </c>
      <c r="L815" s="31">
        <f>主动技能!R818</f>
        <v>0</v>
      </c>
      <c r="M815" s="31">
        <f>主动技能!S818</f>
        <v>0</v>
      </c>
      <c r="N815" s="31" t="str">
        <f>IF(主动技能!T818="","",主动技能!T818)</f>
        <v/>
      </c>
      <c r="O815" s="31" t="str">
        <f>IF(主动技能!U818="","",主动技能!U818)</f>
        <v/>
      </c>
      <c r="P815" s="31" t="str">
        <f>IF(主动技能!V818="","",主动技能!V818)</f>
        <v>skill_10</v>
      </c>
      <c r="Q815" s="31" t="str">
        <f>IF(主动技能!W818="","")</f>
        <v/>
      </c>
      <c r="R815" s="31" t="str">
        <f>IF(主动技能!X818="","")</f>
        <v/>
      </c>
      <c r="S815" s="31">
        <f>主动技能!Y818</f>
        <v>0</v>
      </c>
      <c r="T815" s="31">
        <f>主动技能!Z818</f>
        <v>150</v>
      </c>
      <c r="U815" s="31">
        <f>主动技能!AB818</f>
        <v>23830</v>
      </c>
      <c r="V815" s="31">
        <f>主动技能!AC818</f>
        <v>0</v>
      </c>
      <c r="W815" s="31">
        <f>主动技能!AD818</f>
        <v>0</v>
      </c>
      <c r="X815" s="31">
        <f>主动技能!AE818</f>
        <v>1</v>
      </c>
      <c r="Y815" s="31">
        <f>主动技能!AF818</f>
        <v>1</v>
      </c>
      <c r="Z815" s="31">
        <f>主动技能!AG818</f>
        <v>1</v>
      </c>
      <c r="AA815" s="31" t="str">
        <f>主动技能!AH818</f>
        <v>attackex</v>
      </c>
      <c r="AB815" s="31" t="str">
        <f>IF(主动技能!AI818="","")</f>
        <v/>
      </c>
      <c r="AC815" s="31">
        <f>主动技能!AJ818</f>
        <v>12</v>
      </c>
      <c r="AD815" s="31">
        <f>主动技能!BF818</f>
        <v>101402</v>
      </c>
      <c r="AE815" s="1">
        <f t="shared" si="12"/>
        <v>12</v>
      </c>
    </row>
    <row r="816" spans="1:31" s="31" customFormat="1" x14ac:dyDescent="0.15">
      <c r="A816" s="31">
        <f>主动技能!B819</f>
        <v>10140213</v>
      </c>
      <c r="B816" s="4" t="str">
        <f>主动技能!H819</f>
        <v>雷击</v>
      </c>
      <c r="C816" s="4" t="str">
        <f>主动技能!I819</f>
        <v>对敌方单体攻击，造成150%攻击力（+33839）点伤害。</v>
      </c>
      <c r="D816" s="4">
        <f>VLOOKUP(主动技能!J819,对应表!F:G,2,FALSE)</f>
        <v>1</v>
      </c>
      <c r="E816" s="4">
        <f>VLOOKUP(主动技能!K819,对应表!J:K,2,FALSE)</f>
        <v>1</v>
      </c>
      <c r="F816" s="4">
        <f>VLOOKUP(主动技能!L819,对应表!N:O,2,FALSE)</f>
        <v>1</v>
      </c>
      <c r="G816" s="4">
        <f>IF(主动技能!M819="必中",2,1)</f>
        <v>1</v>
      </c>
      <c r="H816" s="4">
        <f>主动技能!N819</f>
        <v>100</v>
      </c>
      <c r="I816" s="4">
        <f>主动技能!O819</f>
        <v>0</v>
      </c>
      <c r="J816" s="31" t="str">
        <f>主动技能!P819</f>
        <v>||eff_leiji|</v>
      </c>
      <c r="K816" s="31">
        <f>主动技能!Q819</f>
        <v>1</v>
      </c>
      <c r="L816" s="31">
        <f>主动技能!R819</f>
        <v>0</v>
      </c>
      <c r="M816" s="31">
        <f>主动技能!S819</f>
        <v>0</v>
      </c>
      <c r="N816" s="31" t="str">
        <f>IF(主动技能!T819="","",主动技能!T819)</f>
        <v/>
      </c>
      <c r="O816" s="31" t="str">
        <f>IF(主动技能!U819="","",主动技能!U819)</f>
        <v/>
      </c>
      <c r="P816" s="31" t="str">
        <f>IF(主动技能!V819="","",主动技能!V819)</f>
        <v>skill_10</v>
      </c>
      <c r="Q816" s="31" t="str">
        <f>IF(主动技能!W819="","")</f>
        <v/>
      </c>
      <c r="R816" s="31" t="str">
        <f>IF(主动技能!X819="","")</f>
        <v/>
      </c>
      <c r="S816" s="31">
        <f>主动技能!Y819</f>
        <v>0</v>
      </c>
      <c r="T816" s="31">
        <f>主动技能!Z819</f>
        <v>150</v>
      </c>
      <c r="U816" s="31">
        <f>主动技能!AB819</f>
        <v>33839</v>
      </c>
      <c r="V816" s="31">
        <f>主动技能!AC819</f>
        <v>0</v>
      </c>
      <c r="W816" s="31">
        <f>主动技能!AD819</f>
        <v>0</v>
      </c>
      <c r="X816" s="31">
        <f>主动技能!AE819</f>
        <v>1</v>
      </c>
      <c r="Y816" s="31">
        <f>主动技能!AF819</f>
        <v>1</v>
      </c>
      <c r="Z816" s="31">
        <f>主动技能!AG819</f>
        <v>1</v>
      </c>
      <c r="AA816" s="31" t="str">
        <f>主动技能!AH819</f>
        <v>attackex</v>
      </c>
      <c r="AB816" s="31" t="str">
        <f>IF(主动技能!AI819="","")</f>
        <v/>
      </c>
      <c r="AC816" s="31">
        <f>主动技能!AJ819</f>
        <v>13</v>
      </c>
      <c r="AD816" s="31">
        <f>主动技能!BF819</f>
        <v>101402</v>
      </c>
      <c r="AE816" s="1">
        <f t="shared" si="12"/>
        <v>13</v>
      </c>
    </row>
    <row r="817" spans="1:31" s="31" customFormat="1" x14ac:dyDescent="0.15">
      <c r="A817" s="31">
        <f>主动技能!B820</f>
        <v>10140214</v>
      </c>
      <c r="B817" s="4" t="str">
        <f>主动技能!H820</f>
        <v>雷击</v>
      </c>
      <c r="C817" s="4" t="str">
        <f>主动技能!I820</f>
        <v>对敌方单体攻击，造成150%攻击力（+48008）点伤害。</v>
      </c>
      <c r="D817" s="4">
        <f>VLOOKUP(主动技能!J820,对应表!F:G,2,FALSE)</f>
        <v>1</v>
      </c>
      <c r="E817" s="4">
        <f>VLOOKUP(主动技能!K820,对应表!J:K,2,FALSE)</f>
        <v>1</v>
      </c>
      <c r="F817" s="4">
        <f>VLOOKUP(主动技能!L820,对应表!N:O,2,FALSE)</f>
        <v>1</v>
      </c>
      <c r="G817" s="4">
        <f>IF(主动技能!M820="必中",2,1)</f>
        <v>1</v>
      </c>
      <c r="H817" s="4">
        <f>主动技能!N820</f>
        <v>100</v>
      </c>
      <c r="I817" s="4">
        <f>主动技能!O820</f>
        <v>0</v>
      </c>
      <c r="J817" s="31" t="str">
        <f>主动技能!P820</f>
        <v>||eff_leiji|</v>
      </c>
      <c r="K817" s="31">
        <f>主动技能!Q820</f>
        <v>1</v>
      </c>
      <c r="L817" s="31">
        <f>主动技能!R820</f>
        <v>0</v>
      </c>
      <c r="M817" s="31">
        <f>主动技能!S820</f>
        <v>0</v>
      </c>
      <c r="N817" s="31" t="str">
        <f>IF(主动技能!T820="","",主动技能!T820)</f>
        <v/>
      </c>
      <c r="O817" s="31" t="str">
        <f>IF(主动技能!U820="","",主动技能!U820)</f>
        <v/>
      </c>
      <c r="P817" s="31" t="str">
        <f>IF(主动技能!V820="","",主动技能!V820)</f>
        <v>skill_10</v>
      </c>
      <c r="Q817" s="31" t="str">
        <f>IF(主动技能!W820="","")</f>
        <v/>
      </c>
      <c r="R817" s="31" t="str">
        <f>IF(主动技能!X820="","")</f>
        <v/>
      </c>
      <c r="S817" s="31">
        <f>主动技能!Y820</f>
        <v>0</v>
      </c>
      <c r="T817" s="31">
        <f>主动技能!Z820</f>
        <v>150</v>
      </c>
      <c r="U817" s="31">
        <f>主动技能!AB820</f>
        <v>48008</v>
      </c>
      <c r="V817" s="31">
        <f>主动技能!AC820</f>
        <v>0</v>
      </c>
      <c r="W817" s="31">
        <f>主动技能!AD820</f>
        <v>0</v>
      </c>
      <c r="X817" s="31">
        <f>主动技能!AE820</f>
        <v>1</v>
      </c>
      <c r="Y817" s="31">
        <f>主动技能!AF820</f>
        <v>1</v>
      </c>
      <c r="Z817" s="31">
        <f>主动技能!AG820</f>
        <v>1</v>
      </c>
      <c r="AA817" s="31" t="str">
        <f>主动技能!AH820</f>
        <v>attackex</v>
      </c>
      <c r="AB817" s="31" t="str">
        <f>IF(主动技能!AI820="","")</f>
        <v/>
      </c>
      <c r="AC817" s="31">
        <f>主动技能!AJ820</f>
        <v>14</v>
      </c>
      <c r="AD817" s="31">
        <f>主动技能!BF820</f>
        <v>101402</v>
      </c>
      <c r="AE817" s="1">
        <f t="shared" si="12"/>
        <v>14</v>
      </c>
    </row>
    <row r="818" spans="1:31" s="31" customFormat="1" x14ac:dyDescent="0.15">
      <c r="A818" s="31">
        <f>主动技能!B821</f>
        <v>10140215</v>
      </c>
      <c r="B818" s="4" t="str">
        <f>主动技能!H821</f>
        <v>雷击</v>
      </c>
      <c r="C818" s="4" t="str">
        <f>主动技能!I821</f>
        <v>对敌方单体攻击，造成150%攻击力（+68066）点伤害。</v>
      </c>
      <c r="D818" s="4">
        <f>VLOOKUP(主动技能!J821,对应表!F:G,2,FALSE)</f>
        <v>1</v>
      </c>
      <c r="E818" s="4">
        <f>VLOOKUP(主动技能!K821,对应表!J:K,2,FALSE)</f>
        <v>1</v>
      </c>
      <c r="F818" s="4">
        <f>VLOOKUP(主动技能!L821,对应表!N:O,2,FALSE)</f>
        <v>1</v>
      </c>
      <c r="G818" s="4">
        <f>IF(主动技能!M821="必中",2,1)</f>
        <v>1</v>
      </c>
      <c r="H818" s="4">
        <f>主动技能!N821</f>
        <v>100</v>
      </c>
      <c r="I818" s="4">
        <f>主动技能!O821</f>
        <v>0</v>
      </c>
      <c r="J818" s="31" t="str">
        <f>主动技能!P821</f>
        <v>||eff_leiji|</v>
      </c>
      <c r="K818" s="31">
        <f>主动技能!Q821</f>
        <v>1</v>
      </c>
      <c r="L818" s="31">
        <f>主动技能!R821</f>
        <v>0</v>
      </c>
      <c r="M818" s="31">
        <f>主动技能!S821</f>
        <v>0</v>
      </c>
      <c r="N818" s="31" t="str">
        <f>IF(主动技能!T821="","",主动技能!T821)</f>
        <v/>
      </c>
      <c r="O818" s="31" t="str">
        <f>IF(主动技能!U821="","",主动技能!U821)</f>
        <v/>
      </c>
      <c r="P818" s="31" t="str">
        <f>IF(主动技能!V821="","",主动技能!V821)</f>
        <v>skill_10</v>
      </c>
      <c r="Q818" s="31" t="str">
        <f>IF(主动技能!W821="","")</f>
        <v/>
      </c>
      <c r="R818" s="31" t="str">
        <f>IF(主动技能!X821="","")</f>
        <v/>
      </c>
      <c r="S818" s="31">
        <f>主动技能!Y821</f>
        <v>0</v>
      </c>
      <c r="T818" s="31">
        <f>主动技能!Z821</f>
        <v>150</v>
      </c>
      <c r="U818" s="31">
        <f>主动技能!AB821</f>
        <v>68066</v>
      </c>
      <c r="V818" s="31">
        <f>主动技能!AC821</f>
        <v>0</v>
      </c>
      <c r="W818" s="31">
        <f>主动技能!AD821</f>
        <v>0</v>
      </c>
      <c r="X818" s="31">
        <f>主动技能!AE821</f>
        <v>1</v>
      </c>
      <c r="Y818" s="31">
        <f>主动技能!AF821</f>
        <v>1</v>
      </c>
      <c r="Z818" s="31">
        <f>主动技能!AG821</f>
        <v>1</v>
      </c>
      <c r="AA818" s="31" t="str">
        <f>主动技能!AH821</f>
        <v>attackex</v>
      </c>
      <c r="AB818" s="31" t="str">
        <f>IF(主动技能!AI821="","")</f>
        <v/>
      </c>
      <c r="AC818" s="31">
        <f>主动技能!AJ821</f>
        <v>15</v>
      </c>
      <c r="AD818" s="31">
        <f>主动技能!BF821</f>
        <v>101402</v>
      </c>
      <c r="AE818" s="1">
        <f t="shared" si="12"/>
        <v>15</v>
      </c>
    </row>
    <row r="819" spans="1:31" s="31" customFormat="1" x14ac:dyDescent="0.15">
      <c r="A819" s="31">
        <f>主动技能!B822</f>
        <v>10140216</v>
      </c>
      <c r="B819" s="4" t="str">
        <f>主动技能!H822</f>
        <v>雷击</v>
      </c>
      <c r="C819" s="4" t="str">
        <f>主动技能!I822</f>
        <v>对敌方单体攻击，造成150%攻击力（+96464）点伤害。</v>
      </c>
      <c r="D819" s="4">
        <f>VLOOKUP(主动技能!J822,对应表!F:G,2,FALSE)</f>
        <v>1</v>
      </c>
      <c r="E819" s="4">
        <f>VLOOKUP(主动技能!K822,对应表!J:K,2,FALSE)</f>
        <v>1</v>
      </c>
      <c r="F819" s="4">
        <f>VLOOKUP(主动技能!L822,对应表!N:O,2,FALSE)</f>
        <v>1</v>
      </c>
      <c r="G819" s="4">
        <f>IF(主动技能!M822="必中",2,1)</f>
        <v>1</v>
      </c>
      <c r="H819" s="4">
        <f>主动技能!N822</f>
        <v>100</v>
      </c>
      <c r="I819" s="4">
        <f>主动技能!O822</f>
        <v>0</v>
      </c>
      <c r="J819" s="31" t="str">
        <f>主动技能!P822</f>
        <v>||eff_leiji|</v>
      </c>
      <c r="K819" s="31">
        <f>主动技能!Q822</f>
        <v>1</v>
      </c>
      <c r="L819" s="31">
        <f>主动技能!R822</f>
        <v>0</v>
      </c>
      <c r="M819" s="31">
        <f>主动技能!S822</f>
        <v>0</v>
      </c>
      <c r="N819" s="31" t="str">
        <f>IF(主动技能!T822="","",主动技能!T822)</f>
        <v/>
      </c>
      <c r="O819" s="31" t="str">
        <f>IF(主动技能!U822="","",主动技能!U822)</f>
        <v/>
      </c>
      <c r="P819" s="31" t="str">
        <f>IF(主动技能!V822="","",主动技能!V822)</f>
        <v>skill_10</v>
      </c>
      <c r="Q819" s="31" t="str">
        <f>IF(主动技能!W822="","")</f>
        <v/>
      </c>
      <c r="R819" s="31" t="str">
        <f>IF(主动技能!X822="","")</f>
        <v/>
      </c>
      <c r="S819" s="31">
        <f>主动技能!Y822</f>
        <v>0</v>
      </c>
      <c r="T819" s="31">
        <f>主动技能!Z822</f>
        <v>150</v>
      </c>
      <c r="U819" s="31">
        <f>主动技能!AB822</f>
        <v>96464</v>
      </c>
      <c r="V819" s="31">
        <f>主动技能!AC822</f>
        <v>0</v>
      </c>
      <c r="W819" s="31">
        <f>主动技能!AD822</f>
        <v>0</v>
      </c>
      <c r="X819" s="31">
        <f>主动技能!AE822</f>
        <v>1</v>
      </c>
      <c r="Y819" s="31">
        <f>主动技能!AF822</f>
        <v>1</v>
      </c>
      <c r="Z819" s="31">
        <f>主动技能!AG822</f>
        <v>1</v>
      </c>
      <c r="AA819" s="31" t="str">
        <f>主动技能!AH822</f>
        <v>attackex</v>
      </c>
      <c r="AB819" s="31" t="str">
        <f>IF(主动技能!AI822="","")</f>
        <v/>
      </c>
      <c r="AC819" s="31">
        <f>主动技能!AJ822</f>
        <v>16</v>
      </c>
      <c r="AD819" s="31">
        <f>主动技能!BF822</f>
        <v>101402</v>
      </c>
      <c r="AE819" s="1">
        <f t="shared" si="12"/>
        <v>16</v>
      </c>
    </row>
    <row r="820" spans="1:31" s="31" customFormat="1" x14ac:dyDescent="0.15">
      <c r="A820" s="31">
        <f>主动技能!B823</f>
        <v>10140217</v>
      </c>
      <c r="B820" s="4" t="str">
        <f>主动技能!H823</f>
        <v>雷击</v>
      </c>
      <c r="C820" s="4" t="str">
        <f>主动技能!I823</f>
        <v>对敌方单体攻击，造成150%攻击力（+136667）点伤害。</v>
      </c>
      <c r="D820" s="4">
        <f>VLOOKUP(主动技能!J823,对应表!F:G,2,FALSE)</f>
        <v>1</v>
      </c>
      <c r="E820" s="4">
        <f>VLOOKUP(主动技能!K823,对应表!J:K,2,FALSE)</f>
        <v>1</v>
      </c>
      <c r="F820" s="4">
        <f>VLOOKUP(主动技能!L823,对应表!N:O,2,FALSE)</f>
        <v>1</v>
      </c>
      <c r="G820" s="4">
        <f>IF(主动技能!M823="必中",2,1)</f>
        <v>1</v>
      </c>
      <c r="H820" s="4">
        <f>主动技能!N823</f>
        <v>100</v>
      </c>
      <c r="I820" s="4">
        <f>主动技能!O823</f>
        <v>0</v>
      </c>
      <c r="J820" s="31" t="str">
        <f>主动技能!P823</f>
        <v>||eff_leiji|</v>
      </c>
      <c r="K820" s="31">
        <f>主动技能!Q823</f>
        <v>1</v>
      </c>
      <c r="L820" s="31">
        <f>主动技能!R823</f>
        <v>0</v>
      </c>
      <c r="M820" s="31">
        <f>主动技能!S823</f>
        <v>0</v>
      </c>
      <c r="N820" s="31" t="str">
        <f>IF(主动技能!T823="","",主动技能!T823)</f>
        <v/>
      </c>
      <c r="O820" s="31" t="str">
        <f>IF(主动技能!U823="","",主动技能!U823)</f>
        <v/>
      </c>
      <c r="P820" s="31" t="str">
        <f>IF(主动技能!V823="","",主动技能!V823)</f>
        <v>skill_10</v>
      </c>
      <c r="Q820" s="31" t="str">
        <f>IF(主动技能!W823="","")</f>
        <v/>
      </c>
      <c r="R820" s="31" t="str">
        <f>IF(主动技能!X823="","")</f>
        <v/>
      </c>
      <c r="S820" s="31">
        <f>主动技能!Y823</f>
        <v>0</v>
      </c>
      <c r="T820" s="31">
        <f>主动技能!Z823</f>
        <v>150</v>
      </c>
      <c r="U820" s="31">
        <f>主动技能!AB823</f>
        <v>136667</v>
      </c>
      <c r="V820" s="31">
        <f>主动技能!AC823</f>
        <v>0</v>
      </c>
      <c r="W820" s="31">
        <f>主动技能!AD823</f>
        <v>0</v>
      </c>
      <c r="X820" s="31">
        <f>主动技能!AE823</f>
        <v>1</v>
      </c>
      <c r="Y820" s="31">
        <f>主动技能!AF823</f>
        <v>1</v>
      </c>
      <c r="Z820" s="31">
        <f>主动技能!AG823</f>
        <v>1</v>
      </c>
      <c r="AA820" s="31" t="str">
        <f>主动技能!AH823</f>
        <v>attackex</v>
      </c>
      <c r="AB820" s="31" t="str">
        <f>IF(主动技能!AI823="","")</f>
        <v/>
      </c>
      <c r="AC820" s="31">
        <f>主动技能!AJ823</f>
        <v>17</v>
      </c>
      <c r="AD820" s="31">
        <f>主动技能!BF823</f>
        <v>101402</v>
      </c>
      <c r="AE820" s="1">
        <f t="shared" si="12"/>
        <v>17</v>
      </c>
    </row>
    <row r="821" spans="1:31" s="31" customFormat="1" x14ac:dyDescent="0.15">
      <c r="A821" s="31">
        <f>主动技能!B824</f>
        <v>10140218</v>
      </c>
      <c r="B821" s="4" t="str">
        <f>主动技能!H824</f>
        <v>雷击</v>
      </c>
      <c r="C821" s="4" t="str">
        <f>主动技能!I824</f>
        <v>对敌方单体攻击，造成150%攻击力（+193582）点伤害。</v>
      </c>
      <c r="D821" s="4">
        <f>VLOOKUP(主动技能!J824,对应表!F:G,2,FALSE)</f>
        <v>1</v>
      </c>
      <c r="E821" s="4">
        <f>VLOOKUP(主动技能!K824,对应表!J:K,2,FALSE)</f>
        <v>1</v>
      </c>
      <c r="F821" s="4">
        <f>VLOOKUP(主动技能!L824,对应表!N:O,2,FALSE)</f>
        <v>1</v>
      </c>
      <c r="G821" s="4">
        <f>IF(主动技能!M824="必中",2,1)</f>
        <v>1</v>
      </c>
      <c r="H821" s="4">
        <f>主动技能!N824</f>
        <v>100</v>
      </c>
      <c r="I821" s="4">
        <f>主动技能!O824</f>
        <v>0</v>
      </c>
      <c r="J821" s="31" t="str">
        <f>主动技能!P824</f>
        <v>||eff_leiji|</v>
      </c>
      <c r="K821" s="31">
        <f>主动技能!Q824</f>
        <v>1</v>
      </c>
      <c r="L821" s="31">
        <f>主动技能!R824</f>
        <v>0</v>
      </c>
      <c r="M821" s="31">
        <f>主动技能!S824</f>
        <v>0</v>
      </c>
      <c r="N821" s="31" t="str">
        <f>IF(主动技能!T824="","",主动技能!T824)</f>
        <v/>
      </c>
      <c r="O821" s="31" t="str">
        <f>IF(主动技能!U824="","",主动技能!U824)</f>
        <v/>
      </c>
      <c r="P821" s="31" t="str">
        <f>IF(主动技能!V824="","",主动技能!V824)</f>
        <v>skill_10</v>
      </c>
      <c r="Q821" s="31" t="str">
        <f>IF(主动技能!W824="","")</f>
        <v/>
      </c>
      <c r="R821" s="31" t="str">
        <f>IF(主动技能!X824="","")</f>
        <v/>
      </c>
      <c r="S821" s="31">
        <f>主动技能!Y824</f>
        <v>0</v>
      </c>
      <c r="T821" s="31">
        <f>主动技能!Z824</f>
        <v>150</v>
      </c>
      <c r="U821" s="31">
        <f>主动技能!AB824</f>
        <v>193582</v>
      </c>
      <c r="V821" s="31">
        <f>主动技能!AC824</f>
        <v>0</v>
      </c>
      <c r="W821" s="31">
        <f>主动技能!AD824</f>
        <v>0</v>
      </c>
      <c r="X821" s="31">
        <f>主动技能!AE824</f>
        <v>1</v>
      </c>
      <c r="Y821" s="31">
        <f>主动技能!AF824</f>
        <v>1</v>
      </c>
      <c r="Z821" s="31">
        <f>主动技能!AG824</f>
        <v>1</v>
      </c>
      <c r="AA821" s="31" t="str">
        <f>主动技能!AH824</f>
        <v>attackex</v>
      </c>
      <c r="AB821" s="31" t="str">
        <f>IF(主动技能!AI824="","")</f>
        <v/>
      </c>
      <c r="AC821" s="31">
        <f>主动技能!AJ824</f>
        <v>18</v>
      </c>
      <c r="AD821" s="31">
        <f>主动技能!BF824</f>
        <v>101402</v>
      </c>
      <c r="AE821" s="1">
        <f t="shared" si="12"/>
        <v>18</v>
      </c>
    </row>
    <row r="822" spans="1:31" s="31" customFormat="1" x14ac:dyDescent="0.15">
      <c r="A822" s="31">
        <f>主动技能!B825</f>
        <v>10140219</v>
      </c>
      <c r="B822" s="4" t="str">
        <f>主动技能!H825</f>
        <v>雷击</v>
      </c>
      <c r="C822" s="4" t="str">
        <f>主动技能!I825</f>
        <v>对敌方单体攻击，造成150%攻击力（+274158）点伤害。</v>
      </c>
      <c r="D822" s="4">
        <f>VLOOKUP(主动技能!J825,对应表!F:G,2,FALSE)</f>
        <v>1</v>
      </c>
      <c r="E822" s="4">
        <f>VLOOKUP(主动技能!K825,对应表!J:K,2,FALSE)</f>
        <v>1</v>
      </c>
      <c r="F822" s="4">
        <f>VLOOKUP(主动技能!L825,对应表!N:O,2,FALSE)</f>
        <v>1</v>
      </c>
      <c r="G822" s="4">
        <f>IF(主动技能!M825="必中",2,1)</f>
        <v>1</v>
      </c>
      <c r="H822" s="4">
        <f>主动技能!N825</f>
        <v>100</v>
      </c>
      <c r="I822" s="4">
        <f>主动技能!O825</f>
        <v>0</v>
      </c>
      <c r="J822" s="31" t="str">
        <f>主动技能!P825</f>
        <v>||eff_leiji|</v>
      </c>
      <c r="K822" s="31">
        <f>主动技能!Q825</f>
        <v>1</v>
      </c>
      <c r="L822" s="31">
        <f>主动技能!R825</f>
        <v>0</v>
      </c>
      <c r="M822" s="31">
        <f>主动技能!S825</f>
        <v>0</v>
      </c>
      <c r="N822" s="31" t="str">
        <f>IF(主动技能!T825="","",主动技能!T825)</f>
        <v/>
      </c>
      <c r="O822" s="31" t="str">
        <f>IF(主动技能!U825="","",主动技能!U825)</f>
        <v/>
      </c>
      <c r="P822" s="31" t="str">
        <f>IF(主动技能!V825="","",主动技能!V825)</f>
        <v>skill_10</v>
      </c>
      <c r="Q822" s="31" t="str">
        <f>IF(主动技能!W825="","")</f>
        <v/>
      </c>
      <c r="R822" s="31" t="str">
        <f>IF(主动技能!X825="","")</f>
        <v/>
      </c>
      <c r="S822" s="31">
        <f>主动技能!Y825</f>
        <v>0</v>
      </c>
      <c r="T822" s="31">
        <f>主动技能!Z825</f>
        <v>150</v>
      </c>
      <c r="U822" s="31">
        <f>主动技能!AB825</f>
        <v>274158</v>
      </c>
      <c r="V822" s="31">
        <f>主动技能!AC825</f>
        <v>0</v>
      </c>
      <c r="W822" s="31">
        <f>主动技能!AD825</f>
        <v>0</v>
      </c>
      <c r="X822" s="31">
        <f>主动技能!AE825</f>
        <v>1</v>
      </c>
      <c r="Y822" s="31">
        <f>主动技能!AF825</f>
        <v>1</v>
      </c>
      <c r="Z822" s="31">
        <f>主动技能!AG825</f>
        <v>1</v>
      </c>
      <c r="AA822" s="31" t="str">
        <f>主动技能!AH825</f>
        <v>attackex</v>
      </c>
      <c r="AB822" s="31" t="str">
        <f>IF(主动技能!AI825="","")</f>
        <v/>
      </c>
      <c r="AC822" s="31">
        <f>主动技能!AJ825</f>
        <v>19</v>
      </c>
      <c r="AD822" s="31">
        <f>主动技能!BF825</f>
        <v>101402</v>
      </c>
      <c r="AE822" s="1">
        <f t="shared" si="12"/>
        <v>19</v>
      </c>
    </row>
    <row r="823" spans="1:31" s="31" customFormat="1" x14ac:dyDescent="0.15">
      <c r="A823" s="31">
        <f>主动技能!B826</f>
        <v>10140220</v>
      </c>
      <c r="B823" s="4" t="str">
        <f>主动技能!H826</f>
        <v>雷击</v>
      </c>
      <c r="C823" s="4" t="str">
        <f>主动技能!I826</f>
        <v>对敌方单体攻击，造成150%攻击力（+388230）点伤害。</v>
      </c>
      <c r="D823" s="4">
        <f>VLOOKUP(主动技能!J826,对应表!F:G,2,FALSE)</f>
        <v>1</v>
      </c>
      <c r="E823" s="4">
        <f>VLOOKUP(主动技能!K826,对应表!J:K,2,FALSE)</f>
        <v>1</v>
      </c>
      <c r="F823" s="4">
        <f>VLOOKUP(主动技能!L826,对应表!N:O,2,FALSE)</f>
        <v>1</v>
      </c>
      <c r="G823" s="4">
        <f>IF(主动技能!M826="必中",2,1)</f>
        <v>1</v>
      </c>
      <c r="H823" s="4">
        <f>主动技能!N826</f>
        <v>100</v>
      </c>
      <c r="I823" s="4">
        <f>主动技能!O826</f>
        <v>0</v>
      </c>
      <c r="J823" s="31" t="str">
        <f>主动技能!P826</f>
        <v>||eff_leiji|</v>
      </c>
      <c r="K823" s="31">
        <f>主动技能!Q826</f>
        <v>1</v>
      </c>
      <c r="L823" s="31">
        <f>主动技能!R826</f>
        <v>0</v>
      </c>
      <c r="M823" s="31">
        <f>主动技能!S826</f>
        <v>0</v>
      </c>
      <c r="N823" s="31" t="str">
        <f>IF(主动技能!T826="","",主动技能!T826)</f>
        <v/>
      </c>
      <c r="O823" s="31" t="str">
        <f>IF(主动技能!U826="","",主动技能!U826)</f>
        <v/>
      </c>
      <c r="P823" s="31" t="str">
        <f>IF(主动技能!V826="","",主动技能!V826)</f>
        <v>skill_10</v>
      </c>
      <c r="Q823" s="31" t="str">
        <f>IF(主动技能!W826="","")</f>
        <v/>
      </c>
      <c r="R823" s="31" t="str">
        <f>IF(主动技能!X826="","")</f>
        <v/>
      </c>
      <c r="S823" s="31">
        <f>主动技能!Y826</f>
        <v>0</v>
      </c>
      <c r="T823" s="31">
        <f>主动技能!Z826</f>
        <v>150</v>
      </c>
      <c r="U823" s="31">
        <f>主动技能!AB826</f>
        <v>388230</v>
      </c>
      <c r="V823" s="31">
        <f>主动技能!AC826</f>
        <v>0</v>
      </c>
      <c r="W823" s="31">
        <f>主动技能!AD826</f>
        <v>0</v>
      </c>
      <c r="X823" s="31">
        <f>主动技能!AE826</f>
        <v>1</v>
      </c>
      <c r="Y823" s="31">
        <f>主动技能!AF826</f>
        <v>1</v>
      </c>
      <c r="Z823" s="31">
        <f>主动技能!AG826</f>
        <v>1</v>
      </c>
      <c r="AA823" s="31" t="str">
        <f>主动技能!AH826</f>
        <v>attackex</v>
      </c>
      <c r="AB823" s="31" t="str">
        <f>IF(主动技能!AI826="","")</f>
        <v/>
      </c>
      <c r="AC823" s="31">
        <f>主动技能!AJ826</f>
        <v>20</v>
      </c>
      <c r="AD823" s="31">
        <f>主动技能!BF826</f>
        <v>101402</v>
      </c>
      <c r="AE823" s="1">
        <f t="shared" si="12"/>
        <v>20</v>
      </c>
    </row>
    <row r="824" spans="1:31" s="31" customFormat="1" x14ac:dyDescent="0.15">
      <c r="A824" s="31">
        <f>主动技能!B827</f>
        <v>10140301</v>
      </c>
      <c r="B824" s="4" t="str">
        <f>主动技能!H827</f>
        <v>神乐华彩</v>
      </c>
      <c r="C824" s="4" t="str">
        <f>主动技能!I827</f>
        <v>对敌方全体攻击，造成125%攻击力（+276）点伤害。并目标攻击-20%,目标防御-10%。</v>
      </c>
      <c r="D824" s="4">
        <f>VLOOKUP(主动技能!J827,对应表!F:G,2,FALSE)</f>
        <v>1</v>
      </c>
      <c r="E824" s="4">
        <f>VLOOKUP(主动技能!K827,对应表!J:K,2,FALSE)</f>
        <v>1</v>
      </c>
      <c r="F824" s="4">
        <f>VLOOKUP(主动技能!L827,对应表!N:O,2,FALSE)</f>
        <v>9</v>
      </c>
      <c r="G824" s="4">
        <f>IF(主动技能!M827="必中",2,1)</f>
        <v>1</v>
      </c>
      <c r="H824" s="4">
        <f>主动技能!N827</f>
        <v>100</v>
      </c>
      <c r="I824" s="4">
        <f>主动技能!O827</f>
        <v>100</v>
      </c>
      <c r="J824" s="31" t="str">
        <f>主动技能!P827</f>
        <v>||eff_shenlehuacai|</v>
      </c>
      <c r="K824" s="31">
        <f>主动技能!Q827</f>
        <v>3</v>
      </c>
      <c r="L824" s="31">
        <f>主动技能!R827</f>
        <v>0</v>
      </c>
      <c r="M824" s="31">
        <f>主动技能!S827</f>
        <v>0</v>
      </c>
      <c r="N824" s="31" t="str">
        <f>IF(主动技能!T827="","",主动技能!T827)</f>
        <v>100070:100:2:0|100081:100:2:0</v>
      </c>
      <c r="O824" s="31" t="str">
        <f>IF(主动技能!U827="","",主动技能!U827)</f>
        <v/>
      </c>
      <c r="P824" s="31" t="str">
        <f>IF(主动技能!V827="","",主动技能!V827)</f>
        <v>skill_25</v>
      </c>
      <c r="Q824" s="31" t="str">
        <f>IF(主动技能!W827="","")</f>
        <v/>
      </c>
      <c r="R824" s="31" t="str">
        <f>IF(主动技能!X827="","")</f>
        <v/>
      </c>
      <c r="S824" s="31">
        <f>主动技能!Y827</f>
        <v>0</v>
      </c>
      <c r="T824" s="31">
        <f>主动技能!Z827</f>
        <v>125</v>
      </c>
      <c r="U824" s="31">
        <f>主动技能!AB827</f>
        <v>276</v>
      </c>
      <c r="V824" s="31">
        <f>主动技能!AC827</f>
        <v>0</v>
      </c>
      <c r="W824" s="31">
        <f>主动技能!AD827</f>
        <v>0</v>
      </c>
      <c r="X824" s="31">
        <f>主动技能!AE827</f>
        <v>1</v>
      </c>
      <c r="Y824" s="31">
        <f>主动技能!AF827</f>
        <v>2</v>
      </c>
      <c r="Z824" s="31">
        <f>主动技能!AG827</f>
        <v>2</v>
      </c>
      <c r="AA824" s="31" t="str">
        <f>主动技能!AH827</f>
        <v>attackex</v>
      </c>
      <c r="AB824" s="31" t="str">
        <f>IF(主动技能!AI827="","")</f>
        <v/>
      </c>
      <c r="AC824" s="31">
        <f>主动技能!AJ827</f>
        <v>1</v>
      </c>
      <c r="AD824" s="31">
        <f>主动技能!BF827</f>
        <v>101403</v>
      </c>
      <c r="AE824" s="1">
        <f t="shared" si="12"/>
        <v>1</v>
      </c>
    </row>
    <row r="825" spans="1:31" s="31" customFormat="1" x14ac:dyDescent="0.15">
      <c r="A825" s="31">
        <f>主动技能!B828</f>
        <v>10140302</v>
      </c>
      <c r="B825" s="4" t="str">
        <f>主动技能!H828</f>
        <v>神乐华彩</v>
      </c>
      <c r="C825" s="4" t="str">
        <f>主动技能!I828</f>
        <v>对敌方全体攻击，造成125%攻击力（+305）点伤害。并目标攻击-22%,目标防御-10%。</v>
      </c>
      <c r="D825" s="4">
        <f>VLOOKUP(主动技能!J828,对应表!F:G,2,FALSE)</f>
        <v>1</v>
      </c>
      <c r="E825" s="4">
        <f>VLOOKUP(主动技能!K828,对应表!J:K,2,FALSE)</f>
        <v>1</v>
      </c>
      <c r="F825" s="4">
        <f>VLOOKUP(主动技能!L828,对应表!N:O,2,FALSE)</f>
        <v>9</v>
      </c>
      <c r="G825" s="4">
        <f>IF(主动技能!M828="必中",2,1)</f>
        <v>1</v>
      </c>
      <c r="H825" s="4">
        <f>主动技能!N828</f>
        <v>100</v>
      </c>
      <c r="I825" s="4">
        <f>主动技能!O828</f>
        <v>100</v>
      </c>
      <c r="J825" s="31" t="str">
        <f>主动技能!P828</f>
        <v>||eff_shenlehuacai|</v>
      </c>
      <c r="K825" s="31">
        <f>主动技能!Q828</f>
        <v>3</v>
      </c>
      <c r="L825" s="31">
        <f>主动技能!R828</f>
        <v>0</v>
      </c>
      <c r="M825" s="31">
        <f>主动技能!S828</f>
        <v>0</v>
      </c>
      <c r="N825" s="31" t="str">
        <f>IF(主动技能!T828="","",主动技能!T828)</f>
        <v>100071:100:2:0|100081:100:2:0</v>
      </c>
      <c r="O825" s="31" t="str">
        <f>IF(主动技能!U828="","",主动技能!U828)</f>
        <v/>
      </c>
      <c r="P825" s="31" t="str">
        <f>IF(主动技能!V828="","",主动技能!V828)</f>
        <v>skill_25</v>
      </c>
      <c r="Q825" s="31" t="str">
        <f>IF(主动技能!W828="","")</f>
        <v/>
      </c>
      <c r="R825" s="31" t="str">
        <f>IF(主动技能!X828="","")</f>
        <v/>
      </c>
      <c r="S825" s="31">
        <f>主动技能!Y828</f>
        <v>0</v>
      </c>
      <c r="T825" s="31">
        <f>主动技能!Z828</f>
        <v>125</v>
      </c>
      <c r="U825" s="31">
        <f>主动技能!AB828</f>
        <v>305</v>
      </c>
      <c r="V825" s="31">
        <f>主动技能!AC828</f>
        <v>0</v>
      </c>
      <c r="W825" s="31">
        <f>主动技能!AD828</f>
        <v>0</v>
      </c>
      <c r="X825" s="31">
        <f>主动技能!AE828</f>
        <v>1</v>
      </c>
      <c r="Y825" s="31">
        <f>主动技能!AF828</f>
        <v>2</v>
      </c>
      <c r="Z825" s="31">
        <f>主动技能!AG828</f>
        <v>2</v>
      </c>
      <c r="AA825" s="31" t="str">
        <f>主动技能!AH828</f>
        <v>attackex</v>
      </c>
      <c r="AB825" s="31" t="str">
        <f>IF(主动技能!AI828="","")</f>
        <v/>
      </c>
      <c r="AC825" s="31">
        <f>主动技能!AJ828</f>
        <v>2</v>
      </c>
      <c r="AD825" s="31">
        <f>主动技能!BF828</f>
        <v>101403</v>
      </c>
      <c r="AE825" s="1">
        <f t="shared" si="12"/>
        <v>2</v>
      </c>
    </row>
    <row r="826" spans="1:31" s="31" customFormat="1" x14ac:dyDescent="0.15">
      <c r="A826" s="31">
        <f>主动技能!B829</f>
        <v>10140303</v>
      </c>
      <c r="B826" s="4" t="str">
        <f>主动技能!H829</f>
        <v>神乐华彩</v>
      </c>
      <c r="C826" s="4" t="str">
        <f>主动技能!I829</f>
        <v>对敌方全体攻击，造成125%攻击力（+404）点伤害。并目标攻击-22%,目标防御-11%。</v>
      </c>
      <c r="D826" s="4">
        <f>VLOOKUP(主动技能!J829,对应表!F:G,2,FALSE)</f>
        <v>1</v>
      </c>
      <c r="E826" s="4">
        <f>VLOOKUP(主动技能!K829,对应表!J:K,2,FALSE)</f>
        <v>1</v>
      </c>
      <c r="F826" s="4">
        <f>VLOOKUP(主动技能!L829,对应表!N:O,2,FALSE)</f>
        <v>9</v>
      </c>
      <c r="G826" s="4">
        <f>IF(主动技能!M829="必中",2,1)</f>
        <v>1</v>
      </c>
      <c r="H826" s="4">
        <f>主动技能!N829</f>
        <v>100</v>
      </c>
      <c r="I826" s="4">
        <f>主动技能!O829</f>
        <v>100</v>
      </c>
      <c r="J826" s="31" t="str">
        <f>主动技能!P829</f>
        <v>||eff_shenlehuacai|</v>
      </c>
      <c r="K826" s="31">
        <f>主动技能!Q829</f>
        <v>3</v>
      </c>
      <c r="L826" s="31">
        <f>主动技能!R829</f>
        <v>0</v>
      </c>
      <c r="M826" s="31">
        <f>主动技能!S829</f>
        <v>0</v>
      </c>
      <c r="N826" s="31" t="str">
        <f>IF(主动技能!T829="","",主动技能!T829)</f>
        <v>100071:100:2:0|100082:100:2:0</v>
      </c>
      <c r="O826" s="31" t="str">
        <f>IF(主动技能!U829="","",主动技能!U829)</f>
        <v/>
      </c>
      <c r="P826" s="31" t="str">
        <f>IF(主动技能!V829="","",主动技能!V829)</f>
        <v>skill_25</v>
      </c>
      <c r="Q826" s="31" t="str">
        <f>IF(主动技能!W829="","")</f>
        <v/>
      </c>
      <c r="R826" s="31" t="str">
        <f>IF(主动技能!X829="","")</f>
        <v/>
      </c>
      <c r="S826" s="31">
        <f>主动技能!Y829</f>
        <v>0</v>
      </c>
      <c r="T826" s="31">
        <f>主动技能!Z829</f>
        <v>125</v>
      </c>
      <c r="U826" s="31">
        <f>主动技能!AB829</f>
        <v>404</v>
      </c>
      <c r="V826" s="31">
        <f>主动技能!AC829</f>
        <v>0</v>
      </c>
      <c r="W826" s="31">
        <f>主动技能!AD829</f>
        <v>0</v>
      </c>
      <c r="X826" s="31">
        <f>主动技能!AE829</f>
        <v>1</v>
      </c>
      <c r="Y826" s="31">
        <f>主动技能!AF829</f>
        <v>2</v>
      </c>
      <c r="Z826" s="31">
        <f>主动技能!AG829</f>
        <v>2</v>
      </c>
      <c r="AA826" s="31" t="str">
        <f>主动技能!AH829</f>
        <v>attackex</v>
      </c>
      <c r="AB826" s="31" t="str">
        <f>IF(主动技能!AI829="","")</f>
        <v/>
      </c>
      <c r="AC826" s="31">
        <f>主动技能!AJ829</f>
        <v>3</v>
      </c>
      <c r="AD826" s="31">
        <f>主动技能!BF829</f>
        <v>101403</v>
      </c>
      <c r="AE826" s="1">
        <f t="shared" si="12"/>
        <v>3</v>
      </c>
    </row>
    <row r="827" spans="1:31" s="31" customFormat="1" x14ac:dyDescent="0.15">
      <c r="A827" s="31">
        <f>主动技能!B830</f>
        <v>10140304</v>
      </c>
      <c r="B827" s="4" t="str">
        <f>主动技能!H830</f>
        <v>神乐华彩</v>
      </c>
      <c r="C827" s="4" t="str">
        <f>主动技能!I830</f>
        <v>对敌方全体攻击，造成125%攻击力（+623）点伤害。并目标攻击-24%,目标防御-11%。</v>
      </c>
      <c r="D827" s="4">
        <f>VLOOKUP(主动技能!J830,对应表!F:G,2,FALSE)</f>
        <v>1</v>
      </c>
      <c r="E827" s="4">
        <f>VLOOKUP(主动技能!K830,对应表!J:K,2,FALSE)</f>
        <v>1</v>
      </c>
      <c r="F827" s="4">
        <f>VLOOKUP(主动技能!L830,对应表!N:O,2,FALSE)</f>
        <v>9</v>
      </c>
      <c r="G827" s="4">
        <f>IF(主动技能!M830="必中",2,1)</f>
        <v>1</v>
      </c>
      <c r="H827" s="4">
        <f>主动技能!N830</f>
        <v>100</v>
      </c>
      <c r="I827" s="4">
        <f>主动技能!O830</f>
        <v>100</v>
      </c>
      <c r="J827" s="31" t="str">
        <f>主动技能!P830</f>
        <v>||eff_shenlehuacai|</v>
      </c>
      <c r="K827" s="31">
        <f>主动技能!Q830</f>
        <v>3</v>
      </c>
      <c r="L827" s="31">
        <f>主动技能!R830</f>
        <v>0</v>
      </c>
      <c r="M827" s="31">
        <f>主动技能!S830</f>
        <v>0</v>
      </c>
      <c r="N827" s="31" t="str">
        <f>IF(主动技能!T830="","",主动技能!T830)</f>
        <v>100072:100:2:0|100082:100:2:0</v>
      </c>
      <c r="O827" s="31" t="str">
        <f>IF(主动技能!U830="","",主动技能!U830)</f>
        <v/>
      </c>
      <c r="P827" s="31" t="str">
        <f>IF(主动技能!V830="","",主动技能!V830)</f>
        <v>skill_25</v>
      </c>
      <c r="Q827" s="31" t="str">
        <f>IF(主动技能!W830="","")</f>
        <v/>
      </c>
      <c r="R827" s="31" t="str">
        <f>IF(主动技能!X830="","")</f>
        <v/>
      </c>
      <c r="S827" s="31">
        <f>主动技能!Y830</f>
        <v>0</v>
      </c>
      <c r="T827" s="31">
        <f>主动技能!Z830</f>
        <v>125</v>
      </c>
      <c r="U827" s="31">
        <f>主动技能!AB830</f>
        <v>623</v>
      </c>
      <c r="V827" s="31">
        <f>主动技能!AC830</f>
        <v>0</v>
      </c>
      <c r="W827" s="31">
        <f>主动技能!AD830</f>
        <v>0</v>
      </c>
      <c r="X827" s="31">
        <f>主动技能!AE830</f>
        <v>1</v>
      </c>
      <c r="Y827" s="31">
        <f>主动技能!AF830</f>
        <v>2</v>
      </c>
      <c r="Z827" s="31">
        <f>主动技能!AG830</f>
        <v>2</v>
      </c>
      <c r="AA827" s="31" t="str">
        <f>主动技能!AH830</f>
        <v>attackex</v>
      </c>
      <c r="AB827" s="31" t="str">
        <f>IF(主动技能!AI830="","")</f>
        <v/>
      </c>
      <c r="AC827" s="31">
        <f>主动技能!AJ830</f>
        <v>4</v>
      </c>
      <c r="AD827" s="31">
        <f>主动技能!BF830</f>
        <v>101403</v>
      </c>
      <c r="AE827" s="1">
        <f t="shared" si="12"/>
        <v>4</v>
      </c>
    </row>
    <row r="828" spans="1:31" s="31" customFormat="1" x14ac:dyDescent="0.15">
      <c r="A828" s="31">
        <f>主动技能!B831</f>
        <v>10140305</v>
      </c>
      <c r="B828" s="4" t="str">
        <f>主动技能!H831</f>
        <v>神乐华彩</v>
      </c>
      <c r="C828" s="4" t="str">
        <f>主动技能!I831</f>
        <v>对敌方全体攻击，造成125%攻击力（+933）点伤害。并目标攻击-24%,目标防御-12%。</v>
      </c>
      <c r="D828" s="4">
        <f>VLOOKUP(主动技能!J831,对应表!F:G,2,FALSE)</f>
        <v>1</v>
      </c>
      <c r="E828" s="4">
        <f>VLOOKUP(主动技能!K831,对应表!J:K,2,FALSE)</f>
        <v>1</v>
      </c>
      <c r="F828" s="4">
        <f>VLOOKUP(主动技能!L831,对应表!N:O,2,FALSE)</f>
        <v>9</v>
      </c>
      <c r="G828" s="4">
        <f>IF(主动技能!M831="必中",2,1)</f>
        <v>1</v>
      </c>
      <c r="H828" s="4">
        <f>主动技能!N831</f>
        <v>100</v>
      </c>
      <c r="I828" s="4">
        <f>主动技能!O831</f>
        <v>100</v>
      </c>
      <c r="J828" s="31" t="str">
        <f>主动技能!P831</f>
        <v>||eff_shenlehuacai|</v>
      </c>
      <c r="K828" s="31">
        <f>主动技能!Q831</f>
        <v>3</v>
      </c>
      <c r="L828" s="31">
        <f>主动技能!R831</f>
        <v>0</v>
      </c>
      <c r="M828" s="31">
        <f>主动技能!S831</f>
        <v>0</v>
      </c>
      <c r="N828" s="31" t="str">
        <f>IF(主动技能!T831="","",主动技能!T831)</f>
        <v>100072:100:2:0|100083:100:2:0</v>
      </c>
      <c r="O828" s="31" t="str">
        <f>IF(主动技能!U831="","",主动技能!U831)</f>
        <v/>
      </c>
      <c r="P828" s="31" t="str">
        <f>IF(主动技能!V831="","",主动技能!V831)</f>
        <v>skill_25</v>
      </c>
      <c r="Q828" s="31" t="str">
        <f>IF(主动技能!W831="","")</f>
        <v/>
      </c>
      <c r="R828" s="31" t="str">
        <f>IF(主动技能!X831="","")</f>
        <v/>
      </c>
      <c r="S828" s="31">
        <f>主动技能!Y831</f>
        <v>0</v>
      </c>
      <c r="T828" s="31">
        <f>主动技能!Z831</f>
        <v>125</v>
      </c>
      <c r="U828" s="31">
        <f>主动技能!AB831</f>
        <v>933</v>
      </c>
      <c r="V828" s="31">
        <f>主动技能!AC831</f>
        <v>0</v>
      </c>
      <c r="W828" s="31">
        <f>主动技能!AD831</f>
        <v>0</v>
      </c>
      <c r="X828" s="31">
        <f>主动技能!AE831</f>
        <v>1</v>
      </c>
      <c r="Y828" s="31">
        <f>主动技能!AF831</f>
        <v>2</v>
      </c>
      <c r="Z828" s="31">
        <f>主动技能!AG831</f>
        <v>2</v>
      </c>
      <c r="AA828" s="31" t="str">
        <f>主动技能!AH831</f>
        <v>attackex</v>
      </c>
      <c r="AB828" s="31" t="str">
        <f>IF(主动技能!AI831="","")</f>
        <v/>
      </c>
      <c r="AC828" s="31">
        <f>主动技能!AJ831</f>
        <v>5</v>
      </c>
      <c r="AD828" s="31">
        <f>主动技能!BF831</f>
        <v>101403</v>
      </c>
      <c r="AE828" s="1">
        <f t="shared" si="12"/>
        <v>5</v>
      </c>
    </row>
    <row r="829" spans="1:31" s="31" customFormat="1" x14ac:dyDescent="0.15">
      <c r="A829" s="31">
        <f>主动技能!B832</f>
        <v>10140306</v>
      </c>
      <c r="B829" s="4" t="str">
        <f>主动技能!H832</f>
        <v>神乐华彩</v>
      </c>
      <c r="C829" s="4" t="str">
        <f>主动技能!I832</f>
        <v>对敌方全体攻击，造成125%攻击力（+1372）点伤害。并目标攻击-26%,目标防御-12%。</v>
      </c>
      <c r="D829" s="4">
        <f>VLOOKUP(主动技能!J832,对应表!F:G,2,FALSE)</f>
        <v>1</v>
      </c>
      <c r="E829" s="4">
        <f>VLOOKUP(主动技能!K832,对应表!J:K,2,FALSE)</f>
        <v>1</v>
      </c>
      <c r="F829" s="4">
        <f>VLOOKUP(主动技能!L832,对应表!N:O,2,FALSE)</f>
        <v>9</v>
      </c>
      <c r="G829" s="4">
        <f>IF(主动技能!M832="必中",2,1)</f>
        <v>1</v>
      </c>
      <c r="H829" s="4">
        <f>主动技能!N832</f>
        <v>100</v>
      </c>
      <c r="I829" s="4">
        <f>主动技能!O832</f>
        <v>100</v>
      </c>
      <c r="J829" s="31" t="str">
        <f>主动技能!P832</f>
        <v>||eff_shenlehuacai|</v>
      </c>
      <c r="K829" s="31">
        <f>主动技能!Q832</f>
        <v>3</v>
      </c>
      <c r="L829" s="31">
        <f>主动技能!R832</f>
        <v>0</v>
      </c>
      <c r="M829" s="31">
        <f>主动技能!S832</f>
        <v>0</v>
      </c>
      <c r="N829" s="31" t="str">
        <f>IF(主动技能!T832="","",主动技能!T832)</f>
        <v>100073:100:2:0|100083:100:2:0</v>
      </c>
      <c r="O829" s="31" t="str">
        <f>IF(主动技能!U832="","",主动技能!U832)</f>
        <v/>
      </c>
      <c r="P829" s="31" t="str">
        <f>IF(主动技能!V832="","",主动技能!V832)</f>
        <v>skill_25</v>
      </c>
      <c r="Q829" s="31" t="str">
        <f>IF(主动技能!W832="","")</f>
        <v/>
      </c>
      <c r="R829" s="31" t="str">
        <f>IF(主动技能!X832="","")</f>
        <v/>
      </c>
      <c r="S829" s="31">
        <f>主动技能!Y832</f>
        <v>0</v>
      </c>
      <c r="T829" s="31">
        <f>主动技能!Z832</f>
        <v>125</v>
      </c>
      <c r="U829" s="31">
        <f>主动技能!AB832</f>
        <v>1372</v>
      </c>
      <c r="V829" s="31">
        <f>主动技能!AC832</f>
        <v>0</v>
      </c>
      <c r="W829" s="31">
        <f>主动技能!AD832</f>
        <v>0</v>
      </c>
      <c r="X829" s="31">
        <f>主动技能!AE832</f>
        <v>1</v>
      </c>
      <c r="Y829" s="31">
        <f>主动技能!AF832</f>
        <v>2</v>
      </c>
      <c r="Z829" s="31">
        <f>主动技能!AG832</f>
        <v>2</v>
      </c>
      <c r="AA829" s="31" t="str">
        <f>主动技能!AH832</f>
        <v>attackex</v>
      </c>
      <c r="AB829" s="31" t="str">
        <f>IF(主动技能!AI832="","")</f>
        <v/>
      </c>
      <c r="AC829" s="31">
        <f>主动技能!AJ832</f>
        <v>6</v>
      </c>
      <c r="AD829" s="31">
        <f>主动技能!BF832</f>
        <v>101403</v>
      </c>
      <c r="AE829" s="1">
        <f t="shared" si="12"/>
        <v>6</v>
      </c>
    </row>
    <row r="830" spans="1:31" s="31" customFormat="1" x14ac:dyDescent="0.15">
      <c r="A830" s="31">
        <f>主动技能!B833</f>
        <v>10140307</v>
      </c>
      <c r="B830" s="4" t="str">
        <f>主动技能!H833</f>
        <v>神乐华彩</v>
      </c>
      <c r="C830" s="4" t="str">
        <f>主动技能!I833</f>
        <v>对敌方全体攻击，造成125%攻击力（+1994）点伤害。并目标攻击-26%,目标防御-13%。</v>
      </c>
      <c r="D830" s="4">
        <f>VLOOKUP(主动技能!J833,对应表!F:G,2,FALSE)</f>
        <v>1</v>
      </c>
      <c r="E830" s="4">
        <f>VLOOKUP(主动技能!K833,对应表!J:K,2,FALSE)</f>
        <v>1</v>
      </c>
      <c r="F830" s="4">
        <f>VLOOKUP(主动技能!L833,对应表!N:O,2,FALSE)</f>
        <v>9</v>
      </c>
      <c r="G830" s="4">
        <f>IF(主动技能!M833="必中",2,1)</f>
        <v>1</v>
      </c>
      <c r="H830" s="4">
        <f>主动技能!N833</f>
        <v>100</v>
      </c>
      <c r="I830" s="4">
        <f>主动技能!O833</f>
        <v>100</v>
      </c>
      <c r="J830" s="31" t="str">
        <f>主动技能!P833</f>
        <v>||eff_shenlehuacai|</v>
      </c>
      <c r="K830" s="31">
        <f>主动技能!Q833</f>
        <v>3</v>
      </c>
      <c r="L830" s="31">
        <f>主动技能!R833</f>
        <v>0</v>
      </c>
      <c r="M830" s="31">
        <f>主动技能!S833</f>
        <v>0</v>
      </c>
      <c r="N830" s="31" t="str">
        <f>IF(主动技能!T833="","",主动技能!T833)</f>
        <v>100073:100:2:0|100084:100:2:0</v>
      </c>
      <c r="O830" s="31" t="str">
        <f>IF(主动技能!U833="","",主动技能!U833)</f>
        <v/>
      </c>
      <c r="P830" s="31" t="str">
        <f>IF(主动技能!V833="","",主动技能!V833)</f>
        <v>skill_25</v>
      </c>
      <c r="Q830" s="31" t="str">
        <f>IF(主动技能!W833="","")</f>
        <v/>
      </c>
      <c r="R830" s="31" t="str">
        <f>IF(主动技能!X833="","")</f>
        <v/>
      </c>
      <c r="S830" s="31">
        <f>主动技能!Y833</f>
        <v>0</v>
      </c>
      <c r="T830" s="31">
        <f>主动技能!Z833</f>
        <v>125</v>
      </c>
      <c r="U830" s="31">
        <f>主动技能!AB833</f>
        <v>1994</v>
      </c>
      <c r="V830" s="31">
        <f>主动技能!AC833</f>
        <v>0</v>
      </c>
      <c r="W830" s="31">
        <f>主动技能!AD833</f>
        <v>0</v>
      </c>
      <c r="X830" s="31">
        <f>主动技能!AE833</f>
        <v>1</v>
      </c>
      <c r="Y830" s="31">
        <f>主动技能!AF833</f>
        <v>2</v>
      </c>
      <c r="Z830" s="31">
        <f>主动技能!AG833</f>
        <v>2</v>
      </c>
      <c r="AA830" s="31" t="str">
        <f>主动技能!AH833</f>
        <v>attackex</v>
      </c>
      <c r="AB830" s="31" t="str">
        <f>IF(主动技能!AI833="","")</f>
        <v/>
      </c>
      <c r="AC830" s="31">
        <f>主动技能!AJ833</f>
        <v>7</v>
      </c>
      <c r="AD830" s="31">
        <f>主动技能!BF833</f>
        <v>101403</v>
      </c>
      <c r="AE830" s="1">
        <f t="shared" si="12"/>
        <v>7</v>
      </c>
    </row>
    <row r="831" spans="1:31" s="31" customFormat="1" x14ac:dyDescent="0.15">
      <c r="A831" s="31">
        <f>主动技能!B834</f>
        <v>10140308</v>
      </c>
      <c r="B831" s="4" t="str">
        <f>主动技能!H834</f>
        <v>神乐华彩</v>
      </c>
      <c r="C831" s="4" t="str">
        <f>主动技能!I834</f>
        <v>对敌方全体攻击，造成125%攻击力（+2874）点伤害。并目标攻击-28%,目标防御-13%。</v>
      </c>
      <c r="D831" s="4">
        <f>VLOOKUP(主动技能!J834,对应表!F:G,2,FALSE)</f>
        <v>1</v>
      </c>
      <c r="E831" s="4">
        <f>VLOOKUP(主动技能!K834,对应表!J:K,2,FALSE)</f>
        <v>1</v>
      </c>
      <c r="F831" s="4">
        <f>VLOOKUP(主动技能!L834,对应表!N:O,2,FALSE)</f>
        <v>9</v>
      </c>
      <c r="G831" s="4">
        <f>IF(主动技能!M834="必中",2,1)</f>
        <v>1</v>
      </c>
      <c r="H831" s="4">
        <f>主动技能!N834</f>
        <v>100</v>
      </c>
      <c r="I831" s="4">
        <f>主动技能!O834</f>
        <v>100</v>
      </c>
      <c r="J831" s="31" t="str">
        <f>主动技能!P834</f>
        <v>||eff_shenlehuacai|</v>
      </c>
      <c r="K831" s="31">
        <f>主动技能!Q834</f>
        <v>3</v>
      </c>
      <c r="L831" s="31">
        <f>主动技能!R834</f>
        <v>0</v>
      </c>
      <c r="M831" s="31">
        <f>主动技能!S834</f>
        <v>0</v>
      </c>
      <c r="N831" s="31" t="str">
        <f>IF(主动技能!T834="","",主动技能!T834)</f>
        <v>100074:100:2:0|100084:100:2:0</v>
      </c>
      <c r="O831" s="31" t="str">
        <f>IF(主动技能!U834="","",主动技能!U834)</f>
        <v/>
      </c>
      <c r="P831" s="31" t="str">
        <f>IF(主动技能!V834="","",主动技能!V834)</f>
        <v>skill_25</v>
      </c>
      <c r="Q831" s="31" t="str">
        <f>IF(主动技能!W834="","")</f>
        <v/>
      </c>
      <c r="R831" s="31" t="str">
        <f>IF(主动技能!X834="","")</f>
        <v/>
      </c>
      <c r="S831" s="31">
        <f>主动技能!Y834</f>
        <v>0</v>
      </c>
      <c r="T831" s="31">
        <f>主动技能!Z834</f>
        <v>125</v>
      </c>
      <c r="U831" s="31">
        <f>主动技能!AB834</f>
        <v>2874</v>
      </c>
      <c r="V831" s="31">
        <f>主动技能!AC834</f>
        <v>0</v>
      </c>
      <c r="W831" s="31">
        <f>主动技能!AD834</f>
        <v>0</v>
      </c>
      <c r="X831" s="31">
        <f>主动技能!AE834</f>
        <v>1</v>
      </c>
      <c r="Y831" s="31">
        <f>主动技能!AF834</f>
        <v>2</v>
      </c>
      <c r="Z831" s="31">
        <f>主动技能!AG834</f>
        <v>2</v>
      </c>
      <c r="AA831" s="31" t="str">
        <f>主动技能!AH834</f>
        <v>attackex</v>
      </c>
      <c r="AB831" s="31" t="str">
        <f>IF(主动技能!AI834="","")</f>
        <v/>
      </c>
      <c r="AC831" s="31">
        <f>主动技能!AJ834</f>
        <v>8</v>
      </c>
      <c r="AD831" s="31">
        <f>主动技能!BF834</f>
        <v>101403</v>
      </c>
      <c r="AE831" s="1">
        <f t="shared" si="12"/>
        <v>8</v>
      </c>
    </row>
    <row r="832" spans="1:31" s="31" customFormat="1" x14ac:dyDescent="0.15">
      <c r="A832" s="31">
        <f>主动技能!B835</f>
        <v>10140309</v>
      </c>
      <c r="B832" s="4" t="str">
        <f>主动技能!H835</f>
        <v>神乐华彩</v>
      </c>
      <c r="C832" s="4" t="str">
        <f>主动技能!I835</f>
        <v>对敌方全体攻击，造成125%攻击力（+4120）点伤害。并目标攻击-28%,目标防御-14%。</v>
      </c>
      <c r="D832" s="4">
        <f>VLOOKUP(主动技能!J835,对应表!F:G,2,FALSE)</f>
        <v>1</v>
      </c>
      <c r="E832" s="4">
        <f>VLOOKUP(主动技能!K835,对应表!J:K,2,FALSE)</f>
        <v>1</v>
      </c>
      <c r="F832" s="4">
        <f>VLOOKUP(主动技能!L835,对应表!N:O,2,FALSE)</f>
        <v>9</v>
      </c>
      <c r="G832" s="4">
        <f>IF(主动技能!M835="必中",2,1)</f>
        <v>1</v>
      </c>
      <c r="H832" s="4">
        <f>主动技能!N835</f>
        <v>100</v>
      </c>
      <c r="I832" s="4">
        <f>主动技能!O835</f>
        <v>100</v>
      </c>
      <c r="J832" s="31" t="str">
        <f>主动技能!P835</f>
        <v>||eff_shenlehuacai|</v>
      </c>
      <c r="K832" s="31">
        <f>主动技能!Q835</f>
        <v>3</v>
      </c>
      <c r="L832" s="31">
        <f>主动技能!R835</f>
        <v>0</v>
      </c>
      <c r="M832" s="31">
        <f>主动技能!S835</f>
        <v>0</v>
      </c>
      <c r="N832" s="31" t="str">
        <f>IF(主动技能!T835="","",主动技能!T835)</f>
        <v>100074:100:2:0|100085:100:2:0</v>
      </c>
      <c r="O832" s="31" t="str">
        <f>IF(主动技能!U835="","",主动技能!U835)</f>
        <v/>
      </c>
      <c r="P832" s="31" t="str">
        <f>IF(主动技能!V835="","",主动技能!V835)</f>
        <v>skill_25</v>
      </c>
      <c r="Q832" s="31" t="str">
        <f>IF(主动技能!W835="","")</f>
        <v/>
      </c>
      <c r="R832" s="31" t="str">
        <f>IF(主动技能!X835="","")</f>
        <v/>
      </c>
      <c r="S832" s="31">
        <f>主动技能!Y835</f>
        <v>0</v>
      </c>
      <c r="T832" s="31">
        <f>主动技能!Z835</f>
        <v>125</v>
      </c>
      <c r="U832" s="31">
        <f>主动技能!AB835</f>
        <v>4120</v>
      </c>
      <c r="V832" s="31">
        <f>主动技能!AC835</f>
        <v>0</v>
      </c>
      <c r="W832" s="31">
        <f>主动技能!AD835</f>
        <v>0</v>
      </c>
      <c r="X832" s="31">
        <f>主动技能!AE835</f>
        <v>1</v>
      </c>
      <c r="Y832" s="31">
        <f>主动技能!AF835</f>
        <v>2</v>
      </c>
      <c r="Z832" s="31">
        <f>主动技能!AG835</f>
        <v>2</v>
      </c>
      <c r="AA832" s="31" t="str">
        <f>主动技能!AH835</f>
        <v>attackex</v>
      </c>
      <c r="AB832" s="31" t="str">
        <f>IF(主动技能!AI835="","")</f>
        <v/>
      </c>
      <c r="AC832" s="31">
        <f>主动技能!AJ835</f>
        <v>9</v>
      </c>
      <c r="AD832" s="31">
        <f>主动技能!BF835</f>
        <v>101403</v>
      </c>
      <c r="AE832" s="1">
        <f t="shared" si="12"/>
        <v>9</v>
      </c>
    </row>
    <row r="833" spans="1:31" s="31" customFormat="1" x14ac:dyDescent="0.15">
      <c r="A833" s="31">
        <f>主动技能!B836</f>
        <v>10140310</v>
      </c>
      <c r="B833" s="4" t="str">
        <f>主动技能!H836</f>
        <v>神乐华彩</v>
      </c>
      <c r="C833" s="4" t="str">
        <f>主动技能!I836</f>
        <v>对敌方全体攻击，造成125%攻击力（+5883）点伤害。并目标攻击-30%,目标防御-14%。</v>
      </c>
      <c r="D833" s="4">
        <f>VLOOKUP(主动技能!J836,对应表!F:G,2,FALSE)</f>
        <v>1</v>
      </c>
      <c r="E833" s="4">
        <f>VLOOKUP(主动技能!K836,对应表!J:K,2,FALSE)</f>
        <v>1</v>
      </c>
      <c r="F833" s="4">
        <f>VLOOKUP(主动技能!L836,对应表!N:O,2,FALSE)</f>
        <v>9</v>
      </c>
      <c r="G833" s="4">
        <f>IF(主动技能!M836="必中",2,1)</f>
        <v>1</v>
      </c>
      <c r="H833" s="4">
        <f>主动技能!N836</f>
        <v>100</v>
      </c>
      <c r="I833" s="4">
        <f>主动技能!O836</f>
        <v>100</v>
      </c>
      <c r="J833" s="31" t="str">
        <f>主动技能!P836</f>
        <v>||eff_shenlehuacai|</v>
      </c>
      <c r="K833" s="31">
        <f>主动技能!Q836</f>
        <v>3</v>
      </c>
      <c r="L833" s="31">
        <f>主动技能!R836</f>
        <v>0</v>
      </c>
      <c r="M833" s="31">
        <f>主动技能!S836</f>
        <v>0</v>
      </c>
      <c r="N833" s="31" t="str">
        <f>IF(主动技能!T836="","",主动技能!T836)</f>
        <v>100075:100:2:0|100085:100:2:0</v>
      </c>
      <c r="O833" s="31" t="str">
        <f>IF(主动技能!U836="","",主动技能!U836)</f>
        <v/>
      </c>
      <c r="P833" s="31" t="str">
        <f>IF(主动技能!V836="","",主动技能!V836)</f>
        <v>skill_25</v>
      </c>
      <c r="Q833" s="31" t="str">
        <f>IF(主动技能!W836="","")</f>
        <v/>
      </c>
      <c r="R833" s="31" t="str">
        <f>IF(主动技能!X836="","")</f>
        <v/>
      </c>
      <c r="S833" s="31">
        <f>主动技能!Y836</f>
        <v>0</v>
      </c>
      <c r="T833" s="31">
        <f>主动技能!Z836</f>
        <v>125</v>
      </c>
      <c r="U833" s="31">
        <f>主动技能!AB836</f>
        <v>5883</v>
      </c>
      <c r="V833" s="31">
        <f>主动技能!AC836</f>
        <v>0</v>
      </c>
      <c r="W833" s="31">
        <f>主动技能!AD836</f>
        <v>0</v>
      </c>
      <c r="X833" s="31">
        <f>主动技能!AE836</f>
        <v>1</v>
      </c>
      <c r="Y833" s="31">
        <f>主动技能!AF836</f>
        <v>2</v>
      </c>
      <c r="Z833" s="31">
        <f>主动技能!AG836</f>
        <v>2</v>
      </c>
      <c r="AA833" s="31" t="str">
        <f>主动技能!AH836</f>
        <v>attackex</v>
      </c>
      <c r="AB833" s="31" t="str">
        <f>IF(主动技能!AI836="","")</f>
        <v/>
      </c>
      <c r="AC833" s="31">
        <f>主动技能!AJ836</f>
        <v>10</v>
      </c>
      <c r="AD833" s="31">
        <f>主动技能!BF836</f>
        <v>101403</v>
      </c>
      <c r="AE833" s="1">
        <f t="shared" si="12"/>
        <v>10</v>
      </c>
    </row>
    <row r="834" spans="1:31" s="31" customFormat="1" x14ac:dyDescent="0.15">
      <c r="A834" s="31">
        <f>主动技能!B837</f>
        <v>10140311</v>
      </c>
      <c r="B834" s="4" t="str">
        <f>主动技能!H837</f>
        <v>神乐华彩</v>
      </c>
      <c r="C834" s="4" t="str">
        <f>主动技能!I837</f>
        <v>对敌方全体攻击，造成125%攻击力（+8380）点伤害。并目标攻击-30%,目标防御-15%。</v>
      </c>
      <c r="D834" s="4">
        <f>VLOOKUP(主动技能!J837,对应表!F:G,2,FALSE)</f>
        <v>1</v>
      </c>
      <c r="E834" s="4">
        <f>VLOOKUP(主动技能!K837,对应表!J:K,2,FALSE)</f>
        <v>1</v>
      </c>
      <c r="F834" s="4">
        <f>VLOOKUP(主动技能!L837,对应表!N:O,2,FALSE)</f>
        <v>9</v>
      </c>
      <c r="G834" s="4">
        <f>IF(主动技能!M837="必中",2,1)</f>
        <v>1</v>
      </c>
      <c r="H834" s="4">
        <f>主动技能!N837</f>
        <v>100</v>
      </c>
      <c r="I834" s="4">
        <f>主动技能!O837</f>
        <v>100</v>
      </c>
      <c r="J834" s="31" t="str">
        <f>主动技能!P837</f>
        <v>||eff_shenlehuacai|</v>
      </c>
      <c r="K834" s="31">
        <f>主动技能!Q837</f>
        <v>3</v>
      </c>
      <c r="L834" s="31">
        <f>主动技能!R837</f>
        <v>0</v>
      </c>
      <c r="M834" s="31">
        <f>主动技能!S837</f>
        <v>0</v>
      </c>
      <c r="N834" s="31" t="str">
        <f>IF(主动技能!T837="","",主动技能!T837)</f>
        <v>100075:100:2:0|100086:100:2:0</v>
      </c>
      <c r="O834" s="31" t="str">
        <f>IF(主动技能!U837="","",主动技能!U837)</f>
        <v/>
      </c>
      <c r="P834" s="31" t="str">
        <f>IF(主动技能!V837="","",主动技能!V837)</f>
        <v>skill_25</v>
      </c>
      <c r="Q834" s="31" t="str">
        <f>IF(主动技能!W837="","")</f>
        <v/>
      </c>
      <c r="R834" s="31" t="str">
        <f>IF(主动技能!X837="","")</f>
        <v/>
      </c>
      <c r="S834" s="31">
        <f>主动技能!Y837</f>
        <v>0</v>
      </c>
      <c r="T834" s="31">
        <f>主动技能!Z837</f>
        <v>125</v>
      </c>
      <c r="U834" s="31">
        <f>主动技能!AB837</f>
        <v>8380</v>
      </c>
      <c r="V834" s="31">
        <f>主动技能!AC837</f>
        <v>0</v>
      </c>
      <c r="W834" s="31">
        <f>主动技能!AD837</f>
        <v>0</v>
      </c>
      <c r="X834" s="31">
        <f>主动技能!AE837</f>
        <v>1</v>
      </c>
      <c r="Y834" s="31">
        <f>主动技能!AF837</f>
        <v>2</v>
      </c>
      <c r="Z834" s="31">
        <f>主动技能!AG837</f>
        <v>2</v>
      </c>
      <c r="AA834" s="31" t="str">
        <f>主动技能!AH837</f>
        <v>attackex</v>
      </c>
      <c r="AB834" s="31" t="str">
        <f>IF(主动技能!AI837="","")</f>
        <v/>
      </c>
      <c r="AC834" s="31">
        <f>主动技能!AJ837</f>
        <v>11</v>
      </c>
      <c r="AD834" s="31">
        <f>主动技能!BF837</f>
        <v>101403</v>
      </c>
      <c r="AE834" s="1">
        <f t="shared" si="12"/>
        <v>11</v>
      </c>
    </row>
    <row r="835" spans="1:31" s="31" customFormat="1" x14ac:dyDescent="0.15">
      <c r="A835" s="31">
        <f>主动技能!B838</f>
        <v>10140312</v>
      </c>
      <c r="B835" s="4" t="str">
        <f>主动技能!H838</f>
        <v>神乐华彩</v>
      </c>
      <c r="C835" s="4" t="str">
        <f>主动技能!I838</f>
        <v>对敌方全体攻击，造成125%攻击力（+11915）点伤害。并目标攻击-32%,目标防御-15%。</v>
      </c>
      <c r="D835" s="4">
        <f>VLOOKUP(主动技能!J838,对应表!F:G,2,FALSE)</f>
        <v>1</v>
      </c>
      <c r="E835" s="4">
        <f>VLOOKUP(主动技能!K838,对应表!J:K,2,FALSE)</f>
        <v>1</v>
      </c>
      <c r="F835" s="4">
        <f>VLOOKUP(主动技能!L838,对应表!N:O,2,FALSE)</f>
        <v>9</v>
      </c>
      <c r="G835" s="4">
        <f>IF(主动技能!M838="必中",2,1)</f>
        <v>1</v>
      </c>
      <c r="H835" s="4">
        <f>主动技能!N838</f>
        <v>100</v>
      </c>
      <c r="I835" s="4">
        <f>主动技能!O838</f>
        <v>100</v>
      </c>
      <c r="J835" s="31" t="str">
        <f>主动技能!P838</f>
        <v>||eff_shenlehuacai|</v>
      </c>
      <c r="K835" s="31">
        <f>主动技能!Q838</f>
        <v>3</v>
      </c>
      <c r="L835" s="31">
        <f>主动技能!R838</f>
        <v>0</v>
      </c>
      <c r="M835" s="31">
        <f>主动技能!S838</f>
        <v>0</v>
      </c>
      <c r="N835" s="31" t="str">
        <f>IF(主动技能!T838="","",主动技能!T838)</f>
        <v>100076:100:2:0|100086:100:2:0</v>
      </c>
      <c r="O835" s="31" t="str">
        <f>IF(主动技能!U838="","",主动技能!U838)</f>
        <v/>
      </c>
      <c r="P835" s="31" t="str">
        <f>IF(主动技能!V838="","",主动技能!V838)</f>
        <v>skill_25</v>
      </c>
      <c r="Q835" s="31" t="str">
        <f>IF(主动技能!W838="","")</f>
        <v/>
      </c>
      <c r="R835" s="31" t="str">
        <f>IF(主动技能!X838="","")</f>
        <v/>
      </c>
      <c r="S835" s="31">
        <f>主动技能!Y838</f>
        <v>0</v>
      </c>
      <c r="T835" s="31">
        <f>主动技能!Z838</f>
        <v>125</v>
      </c>
      <c r="U835" s="31">
        <f>主动技能!AB838</f>
        <v>11915</v>
      </c>
      <c r="V835" s="31">
        <f>主动技能!AC838</f>
        <v>0</v>
      </c>
      <c r="W835" s="31">
        <f>主动技能!AD838</f>
        <v>0</v>
      </c>
      <c r="X835" s="31">
        <f>主动技能!AE838</f>
        <v>1</v>
      </c>
      <c r="Y835" s="31">
        <f>主动技能!AF838</f>
        <v>2</v>
      </c>
      <c r="Z835" s="31">
        <f>主动技能!AG838</f>
        <v>2</v>
      </c>
      <c r="AA835" s="31" t="str">
        <f>主动技能!AH838</f>
        <v>attackex</v>
      </c>
      <c r="AB835" s="31" t="str">
        <f>IF(主动技能!AI838="","")</f>
        <v/>
      </c>
      <c r="AC835" s="31">
        <f>主动技能!AJ838</f>
        <v>12</v>
      </c>
      <c r="AD835" s="31">
        <f>主动技能!BF838</f>
        <v>101403</v>
      </c>
      <c r="AE835" s="1">
        <f t="shared" si="12"/>
        <v>12</v>
      </c>
    </row>
    <row r="836" spans="1:31" s="31" customFormat="1" x14ac:dyDescent="0.15">
      <c r="A836" s="31">
        <f>主动技能!B839</f>
        <v>10140313</v>
      </c>
      <c r="B836" s="4" t="str">
        <f>主动技能!H839</f>
        <v>神乐华彩</v>
      </c>
      <c r="C836" s="4" t="str">
        <f>主动技能!I839</f>
        <v>对敌方全体攻击，造成125%攻击力（+16919）点伤害。并目标攻击-32%,目标防御-16%。</v>
      </c>
      <c r="D836" s="4">
        <f>VLOOKUP(主动技能!J839,对应表!F:G,2,FALSE)</f>
        <v>1</v>
      </c>
      <c r="E836" s="4">
        <f>VLOOKUP(主动技能!K839,对应表!J:K,2,FALSE)</f>
        <v>1</v>
      </c>
      <c r="F836" s="4">
        <f>VLOOKUP(主动技能!L839,对应表!N:O,2,FALSE)</f>
        <v>9</v>
      </c>
      <c r="G836" s="4">
        <f>IF(主动技能!M839="必中",2,1)</f>
        <v>1</v>
      </c>
      <c r="H836" s="4">
        <f>主动技能!N839</f>
        <v>100</v>
      </c>
      <c r="I836" s="4">
        <f>主动技能!O839</f>
        <v>100</v>
      </c>
      <c r="J836" s="31" t="str">
        <f>主动技能!P839</f>
        <v>||eff_shenlehuacai|</v>
      </c>
      <c r="K836" s="31">
        <f>主动技能!Q839</f>
        <v>3</v>
      </c>
      <c r="L836" s="31">
        <f>主动技能!R839</f>
        <v>0</v>
      </c>
      <c r="M836" s="31">
        <f>主动技能!S839</f>
        <v>0</v>
      </c>
      <c r="N836" s="31" t="str">
        <f>IF(主动技能!T839="","",主动技能!T839)</f>
        <v>100076:100:2:0|100087:100:2:0</v>
      </c>
      <c r="O836" s="31" t="str">
        <f>IF(主动技能!U839="","",主动技能!U839)</f>
        <v/>
      </c>
      <c r="P836" s="31" t="str">
        <f>IF(主动技能!V839="","",主动技能!V839)</f>
        <v>skill_25</v>
      </c>
      <c r="Q836" s="31" t="str">
        <f>IF(主动技能!W839="","")</f>
        <v/>
      </c>
      <c r="R836" s="31" t="str">
        <f>IF(主动技能!X839="","")</f>
        <v/>
      </c>
      <c r="S836" s="31">
        <f>主动技能!Y839</f>
        <v>0</v>
      </c>
      <c r="T836" s="31">
        <f>主动技能!Z839</f>
        <v>125</v>
      </c>
      <c r="U836" s="31">
        <f>主动技能!AB839</f>
        <v>16919</v>
      </c>
      <c r="V836" s="31">
        <f>主动技能!AC839</f>
        <v>0</v>
      </c>
      <c r="W836" s="31">
        <f>主动技能!AD839</f>
        <v>0</v>
      </c>
      <c r="X836" s="31">
        <f>主动技能!AE839</f>
        <v>1</v>
      </c>
      <c r="Y836" s="31">
        <f>主动技能!AF839</f>
        <v>2</v>
      </c>
      <c r="Z836" s="31">
        <f>主动技能!AG839</f>
        <v>2</v>
      </c>
      <c r="AA836" s="31" t="str">
        <f>主动技能!AH839</f>
        <v>attackex</v>
      </c>
      <c r="AB836" s="31" t="str">
        <f>IF(主动技能!AI839="","")</f>
        <v/>
      </c>
      <c r="AC836" s="31">
        <f>主动技能!AJ839</f>
        <v>13</v>
      </c>
      <c r="AD836" s="31">
        <f>主动技能!BF839</f>
        <v>101403</v>
      </c>
      <c r="AE836" s="1">
        <f t="shared" si="12"/>
        <v>13</v>
      </c>
    </row>
    <row r="837" spans="1:31" s="31" customFormat="1" x14ac:dyDescent="0.15">
      <c r="A837" s="31">
        <f>主动技能!B840</f>
        <v>10140314</v>
      </c>
      <c r="B837" s="4" t="str">
        <f>主动技能!H840</f>
        <v>神乐华彩</v>
      </c>
      <c r="C837" s="4" t="str">
        <f>主动技能!I840</f>
        <v>对敌方全体攻击，造成125%攻击力（+24004）点伤害。并目标攻击-34%,目标防御-16%。</v>
      </c>
      <c r="D837" s="4">
        <f>VLOOKUP(主动技能!J840,对应表!F:G,2,FALSE)</f>
        <v>1</v>
      </c>
      <c r="E837" s="4">
        <f>VLOOKUP(主动技能!K840,对应表!J:K,2,FALSE)</f>
        <v>1</v>
      </c>
      <c r="F837" s="4">
        <f>VLOOKUP(主动技能!L840,对应表!N:O,2,FALSE)</f>
        <v>9</v>
      </c>
      <c r="G837" s="4">
        <f>IF(主动技能!M840="必中",2,1)</f>
        <v>1</v>
      </c>
      <c r="H837" s="4">
        <f>主动技能!N840</f>
        <v>100</v>
      </c>
      <c r="I837" s="4">
        <f>主动技能!O840</f>
        <v>100</v>
      </c>
      <c r="J837" s="31" t="str">
        <f>主动技能!P840</f>
        <v>||eff_shenlehuacai|</v>
      </c>
      <c r="K837" s="31">
        <f>主动技能!Q840</f>
        <v>3</v>
      </c>
      <c r="L837" s="31">
        <f>主动技能!R840</f>
        <v>0</v>
      </c>
      <c r="M837" s="31">
        <f>主动技能!S840</f>
        <v>0</v>
      </c>
      <c r="N837" s="31" t="str">
        <f>IF(主动技能!T840="","",主动技能!T840)</f>
        <v>100077:100:2:0|100087:100:2:0</v>
      </c>
      <c r="O837" s="31" t="str">
        <f>IF(主动技能!U840="","",主动技能!U840)</f>
        <v/>
      </c>
      <c r="P837" s="31" t="str">
        <f>IF(主动技能!V840="","",主动技能!V840)</f>
        <v>skill_25</v>
      </c>
      <c r="Q837" s="31" t="str">
        <f>IF(主动技能!W840="","")</f>
        <v/>
      </c>
      <c r="R837" s="31" t="str">
        <f>IF(主动技能!X840="","")</f>
        <v/>
      </c>
      <c r="S837" s="31">
        <f>主动技能!Y840</f>
        <v>0</v>
      </c>
      <c r="T837" s="31">
        <f>主动技能!Z840</f>
        <v>125</v>
      </c>
      <c r="U837" s="31">
        <f>主动技能!AB840</f>
        <v>24004</v>
      </c>
      <c r="V837" s="31">
        <f>主动技能!AC840</f>
        <v>0</v>
      </c>
      <c r="W837" s="31">
        <f>主动技能!AD840</f>
        <v>0</v>
      </c>
      <c r="X837" s="31">
        <f>主动技能!AE840</f>
        <v>1</v>
      </c>
      <c r="Y837" s="31">
        <f>主动技能!AF840</f>
        <v>2</v>
      </c>
      <c r="Z837" s="31">
        <f>主动技能!AG840</f>
        <v>2</v>
      </c>
      <c r="AA837" s="31" t="str">
        <f>主动技能!AH840</f>
        <v>attackex</v>
      </c>
      <c r="AB837" s="31" t="str">
        <f>IF(主动技能!AI840="","")</f>
        <v/>
      </c>
      <c r="AC837" s="31">
        <f>主动技能!AJ840</f>
        <v>14</v>
      </c>
      <c r="AD837" s="31">
        <f>主动技能!BF840</f>
        <v>101403</v>
      </c>
      <c r="AE837" s="1">
        <f t="shared" ref="AE837:AE900" si="13">AC837</f>
        <v>14</v>
      </c>
    </row>
    <row r="838" spans="1:31" s="31" customFormat="1" x14ac:dyDescent="0.15">
      <c r="A838" s="31">
        <f>主动技能!B841</f>
        <v>10140315</v>
      </c>
      <c r="B838" s="4" t="str">
        <f>主动技能!H841</f>
        <v>神乐华彩</v>
      </c>
      <c r="C838" s="4" t="str">
        <f>主动技能!I841</f>
        <v>对敌方全体攻击，造成125%攻击力（+34033）点伤害。并目标攻击-34%,目标防御-17%。</v>
      </c>
      <c r="D838" s="4">
        <f>VLOOKUP(主动技能!J841,对应表!F:G,2,FALSE)</f>
        <v>1</v>
      </c>
      <c r="E838" s="4">
        <f>VLOOKUP(主动技能!K841,对应表!J:K,2,FALSE)</f>
        <v>1</v>
      </c>
      <c r="F838" s="4">
        <f>VLOOKUP(主动技能!L841,对应表!N:O,2,FALSE)</f>
        <v>9</v>
      </c>
      <c r="G838" s="4">
        <f>IF(主动技能!M841="必中",2,1)</f>
        <v>1</v>
      </c>
      <c r="H838" s="4">
        <f>主动技能!N841</f>
        <v>100</v>
      </c>
      <c r="I838" s="4">
        <f>主动技能!O841</f>
        <v>100</v>
      </c>
      <c r="J838" s="31" t="str">
        <f>主动技能!P841</f>
        <v>||eff_shenlehuacai|</v>
      </c>
      <c r="K838" s="31">
        <f>主动技能!Q841</f>
        <v>3</v>
      </c>
      <c r="L838" s="31">
        <f>主动技能!R841</f>
        <v>0</v>
      </c>
      <c r="M838" s="31">
        <f>主动技能!S841</f>
        <v>0</v>
      </c>
      <c r="N838" s="31" t="str">
        <f>IF(主动技能!T841="","",主动技能!T841)</f>
        <v>100077:100:2:0|100088:100:2:0</v>
      </c>
      <c r="O838" s="31" t="str">
        <f>IF(主动技能!U841="","",主动技能!U841)</f>
        <v/>
      </c>
      <c r="P838" s="31" t="str">
        <f>IF(主动技能!V841="","",主动技能!V841)</f>
        <v>skill_25</v>
      </c>
      <c r="Q838" s="31" t="str">
        <f>IF(主动技能!W841="","")</f>
        <v/>
      </c>
      <c r="R838" s="31" t="str">
        <f>IF(主动技能!X841="","")</f>
        <v/>
      </c>
      <c r="S838" s="31">
        <f>主动技能!Y841</f>
        <v>0</v>
      </c>
      <c r="T838" s="31">
        <f>主动技能!Z841</f>
        <v>125</v>
      </c>
      <c r="U838" s="31">
        <f>主动技能!AB841</f>
        <v>34033</v>
      </c>
      <c r="V838" s="31">
        <f>主动技能!AC841</f>
        <v>0</v>
      </c>
      <c r="W838" s="31">
        <f>主动技能!AD841</f>
        <v>0</v>
      </c>
      <c r="X838" s="31">
        <f>主动技能!AE841</f>
        <v>1</v>
      </c>
      <c r="Y838" s="31">
        <f>主动技能!AF841</f>
        <v>2</v>
      </c>
      <c r="Z838" s="31">
        <f>主动技能!AG841</f>
        <v>2</v>
      </c>
      <c r="AA838" s="31" t="str">
        <f>主动技能!AH841</f>
        <v>attackex</v>
      </c>
      <c r="AB838" s="31" t="str">
        <f>IF(主动技能!AI841="","")</f>
        <v/>
      </c>
      <c r="AC838" s="31">
        <f>主动技能!AJ841</f>
        <v>15</v>
      </c>
      <c r="AD838" s="31">
        <f>主动技能!BF841</f>
        <v>101403</v>
      </c>
      <c r="AE838" s="1">
        <f t="shared" si="13"/>
        <v>15</v>
      </c>
    </row>
    <row r="839" spans="1:31" s="31" customFormat="1" x14ac:dyDescent="0.15">
      <c r="A839" s="31">
        <f>主动技能!B842</f>
        <v>10140316</v>
      </c>
      <c r="B839" s="4" t="str">
        <f>主动技能!H842</f>
        <v>神乐华彩</v>
      </c>
      <c r="C839" s="4" t="str">
        <f>主动技能!I842</f>
        <v>对敌方全体攻击，造成125%攻击力（+48232）点伤害。并目标攻击-36%,目标防御-17%。</v>
      </c>
      <c r="D839" s="4">
        <f>VLOOKUP(主动技能!J842,对应表!F:G,2,FALSE)</f>
        <v>1</v>
      </c>
      <c r="E839" s="4">
        <f>VLOOKUP(主动技能!K842,对应表!J:K,2,FALSE)</f>
        <v>1</v>
      </c>
      <c r="F839" s="4">
        <f>VLOOKUP(主动技能!L842,对应表!N:O,2,FALSE)</f>
        <v>9</v>
      </c>
      <c r="G839" s="4">
        <f>IF(主动技能!M842="必中",2,1)</f>
        <v>1</v>
      </c>
      <c r="H839" s="4">
        <f>主动技能!N842</f>
        <v>100</v>
      </c>
      <c r="I839" s="4">
        <f>主动技能!O842</f>
        <v>100</v>
      </c>
      <c r="J839" s="31" t="str">
        <f>主动技能!P842</f>
        <v>||eff_shenlehuacai|</v>
      </c>
      <c r="K839" s="31">
        <f>主动技能!Q842</f>
        <v>3</v>
      </c>
      <c r="L839" s="31">
        <f>主动技能!R842</f>
        <v>0</v>
      </c>
      <c r="M839" s="31">
        <f>主动技能!S842</f>
        <v>0</v>
      </c>
      <c r="N839" s="31" t="str">
        <f>IF(主动技能!T842="","",主动技能!T842)</f>
        <v>100078:100:2:0|100088:100:2:0</v>
      </c>
      <c r="O839" s="31" t="str">
        <f>IF(主动技能!U842="","",主动技能!U842)</f>
        <v/>
      </c>
      <c r="P839" s="31" t="str">
        <f>IF(主动技能!V842="","",主动技能!V842)</f>
        <v>skill_25</v>
      </c>
      <c r="Q839" s="31" t="str">
        <f>IF(主动技能!W842="","")</f>
        <v/>
      </c>
      <c r="R839" s="31" t="str">
        <f>IF(主动技能!X842="","")</f>
        <v/>
      </c>
      <c r="S839" s="31">
        <f>主动技能!Y842</f>
        <v>0</v>
      </c>
      <c r="T839" s="31">
        <f>主动技能!Z842</f>
        <v>125</v>
      </c>
      <c r="U839" s="31">
        <f>主动技能!AB842</f>
        <v>48232</v>
      </c>
      <c r="V839" s="31">
        <f>主动技能!AC842</f>
        <v>0</v>
      </c>
      <c r="W839" s="31">
        <f>主动技能!AD842</f>
        <v>0</v>
      </c>
      <c r="X839" s="31">
        <f>主动技能!AE842</f>
        <v>1</v>
      </c>
      <c r="Y839" s="31">
        <f>主动技能!AF842</f>
        <v>2</v>
      </c>
      <c r="Z839" s="31">
        <f>主动技能!AG842</f>
        <v>2</v>
      </c>
      <c r="AA839" s="31" t="str">
        <f>主动技能!AH842</f>
        <v>attackex</v>
      </c>
      <c r="AB839" s="31" t="str">
        <f>IF(主动技能!AI842="","")</f>
        <v/>
      </c>
      <c r="AC839" s="31">
        <f>主动技能!AJ842</f>
        <v>16</v>
      </c>
      <c r="AD839" s="31">
        <f>主动技能!BF842</f>
        <v>101403</v>
      </c>
      <c r="AE839" s="1">
        <f t="shared" si="13"/>
        <v>16</v>
      </c>
    </row>
    <row r="840" spans="1:31" s="31" customFormat="1" x14ac:dyDescent="0.15">
      <c r="A840" s="31">
        <f>主动技能!B843</f>
        <v>10140317</v>
      </c>
      <c r="B840" s="4" t="str">
        <f>主动技能!H843</f>
        <v>神乐华彩</v>
      </c>
      <c r="C840" s="4" t="str">
        <f>主动技能!I843</f>
        <v>对敌方全体攻击，造成125%攻击力（+68333）点伤害。并目标攻击-36%,目标防御-18%。</v>
      </c>
      <c r="D840" s="4">
        <f>VLOOKUP(主动技能!J843,对应表!F:G,2,FALSE)</f>
        <v>1</v>
      </c>
      <c r="E840" s="4">
        <f>VLOOKUP(主动技能!K843,对应表!J:K,2,FALSE)</f>
        <v>1</v>
      </c>
      <c r="F840" s="4">
        <f>VLOOKUP(主动技能!L843,对应表!N:O,2,FALSE)</f>
        <v>9</v>
      </c>
      <c r="G840" s="4">
        <f>IF(主动技能!M843="必中",2,1)</f>
        <v>1</v>
      </c>
      <c r="H840" s="4">
        <f>主动技能!N843</f>
        <v>100</v>
      </c>
      <c r="I840" s="4">
        <f>主动技能!O843</f>
        <v>100</v>
      </c>
      <c r="J840" s="31" t="str">
        <f>主动技能!P843</f>
        <v>||eff_shenlehuacai|</v>
      </c>
      <c r="K840" s="31">
        <f>主动技能!Q843</f>
        <v>3</v>
      </c>
      <c r="L840" s="31">
        <f>主动技能!R843</f>
        <v>0</v>
      </c>
      <c r="M840" s="31">
        <f>主动技能!S843</f>
        <v>0</v>
      </c>
      <c r="N840" s="31" t="str">
        <f>IF(主动技能!T843="","",主动技能!T843)</f>
        <v>100078:100:2:0|100089:100:2:0</v>
      </c>
      <c r="O840" s="31" t="str">
        <f>IF(主动技能!U843="","",主动技能!U843)</f>
        <v/>
      </c>
      <c r="P840" s="31" t="str">
        <f>IF(主动技能!V843="","",主动技能!V843)</f>
        <v>skill_25</v>
      </c>
      <c r="Q840" s="31" t="str">
        <f>IF(主动技能!W843="","")</f>
        <v/>
      </c>
      <c r="R840" s="31" t="str">
        <f>IF(主动技能!X843="","")</f>
        <v/>
      </c>
      <c r="S840" s="31">
        <f>主动技能!Y843</f>
        <v>0</v>
      </c>
      <c r="T840" s="31">
        <f>主动技能!Z843</f>
        <v>125</v>
      </c>
      <c r="U840" s="31">
        <f>主动技能!AB843</f>
        <v>68333</v>
      </c>
      <c r="V840" s="31">
        <f>主动技能!AC843</f>
        <v>0</v>
      </c>
      <c r="W840" s="31">
        <f>主动技能!AD843</f>
        <v>0</v>
      </c>
      <c r="X840" s="31">
        <f>主动技能!AE843</f>
        <v>1</v>
      </c>
      <c r="Y840" s="31">
        <f>主动技能!AF843</f>
        <v>2</v>
      </c>
      <c r="Z840" s="31">
        <f>主动技能!AG843</f>
        <v>2</v>
      </c>
      <c r="AA840" s="31" t="str">
        <f>主动技能!AH843</f>
        <v>attackex</v>
      </c>
      <c r="AB840" s="31" t="str">
        <f>IF(主动技能!AI843="","")</f>
        <v/>
      </c>
      <c r="AC840" s="31">
        <f>主动技能!AJ843</f>
        <v>17</v>
      </c>
      <c r="AD840" s="31">
        <f>主动技能!BF843</f>
        <v>101403</v>
      </c>
      <c r="AE840" s="1">
        <f t="shared" si="13"/>
        <v>17</v>
      </c>
    </row>
    <row r="841" spans="1:31" s="31" customFormat="1" x14ac:dyDescent="0.15">
      <c r="A841" s="31">
        <f>主动技能!B844</f>
        <v>10140318</v>
      </c>
      <c r="B841" s="4" t="str">
        <f>主动技能!H844</f>
        <v>神乐华彩</v>
      </c>
      <c r="C841" s="4" t="str">
        <f>主动技能!I844</f>
        <v>对敌方全体攻击，造成125%攻击力（+96791）点伤害。并目标攻击-38%,目标防御-18%。</v>
      </c>
      <c r="D841" s="4">
        <f>VLOOKUP(主动技能!J844,对应表!F:G,2,FALSE)</f>
        <v>1</v>
      </c>
      <c r="E841" s="4">
        <f>VLOOKUP(主动技能!K844,对应表!J:K,2,FALSE)</f>
        <v>1</v>
      </c>
      <c r="F841" s="4">
        <f>VLOOKUP(主动技能!L844,对应表!N:O,2,FALSE)</f>
        <v>9</v>
      </c>
      <c r="G841" s="4">
        <f>IF(主动技能!M844="必中",2,1)</f>
        <v>1</v>
      </c>
      <c r="H841" s="4">
        <f>主动技能!N844</f>
        <v>100</v>
      </c>
      <c r="I841" s="4">
        <f>主动技能!O844</f>
        <v>100</v>
      </c>
      <c r="J841" s="31" t="str">
        <f>主动技能!P844</f>
        <v>||eff_shenlehuacai|</v>
      </c>
      <c r="K841" s="31">
        <f>主动技能!Q844</f>
        <v>3</v>
      </c>
      <c r="L841" s="31">
        <f>主动技能!R844</f>
        <v>0</v>
      </c>
      <c r="M841" s="31">
        <f>主动技能!S844</f>
        <v>0</v>
      </c>
      <c r="N841" s="31" t="str">
        <f>IF(主动技能!T844="","",主动技能!T844)</f>
        <v>100079:100:2:0|100089:100:2:0</v>
      </c>
      <c r="O841" s="31" t="str">
        <f>IF(主动技能!U844="","",主动技能!U844)</f>
        <v/>
      </c>
      <c r="P841" s="31" t="str">
        <f>IF(主动技能!V844="","",主动技能!V844)</f>
        <v>skill_25</v>
      </c>
      <c r="Q841" s="31" t="str">
        <f>IF(主动技能!W844="","")</f>
        <v/>
      </c>
      <c r="R841" s="31" t="str">
        <f>IF(主动技能!X844="","")</f>
        <v/>
      </c>
      <c r="S841" s="31">
        <f>主动技能!Y844</f>
        <v>0</v>
      </c>
      <c r="T841" s="31">
        <f>主动技能!Z844</f>
        <v>125</v>
      </c>
      <c r="U841" s="31">
        <f>主动技能!AB844</f>
        <v>96791</v>
      </c>
      <c r="V841" s="31">
        <f>主动技能!AC844</f>
        <v>0</v>
      </c>
      <c r="W841" s="31">
        <f>主动技能!AD844</f>
        <v>0</v>
      </c>
      <c r="X841" s="31">
        <f>主动技能!AE844</f>
        <v>1</v>
      </c>
      <c r="Y841" s="31">
        <f>主动技能!AF844</f>
        <v>2</v>
      </c>
      <c r="Z841" s="31">
        <f>主动技能!AG844</f>
        <v>2</v>
      </c>
      <c r="AA841" s="31" t="str">
        <f>主动技能!AH844</f>
        <v>attackex</v>
      </c>
      <c r="AB841" s="31" t="str">
        <f>IF(主动技能!AI844="","")</f>
        <v/>
      </c>
      <c r="AC841" s="31">
        <f>主动技能!AJ844</f>
        <v>18</v>
      </c>
      <c r="AD841" s="31">
        <f>主动技能!BF844</f>
        <v>101403</v>
      </c>
      <c r="AE841" s="1">
        <f t="shared" si="13"/>
        <v>18</v>
      </c>
    </row>
    <row r="842" spans="1:31" s="31" customFormat="1" x14ac:dyDescent="0.15">
      <c r="A842" s="31">
        <f>主动技能!B845</f>
        <v>10140319</v>
      </c>
      <c r="B842" s="4" t="str">
        <f>主动技能!H845</f>
        <v>神乐华彩</v>
      </c>
      <c r="C842" s="4" t="str">
        <f>主动技能!I845</f>
        <v>对敌方全体攻击，造成125%攻击力（+137079）点伤害。并目标攻击-38%,目标防御-19%。</v>
      </c>
      <c r="D842" s="4">
        <f>VLOOKUP(主动技能!J845,对应表!F:G,2,FALSE)</f>
        <v>1</v>
      </c>
      <c r="E842" s="4">
        <f>VLOOKUP(主动技能!K845,对应表!J:K,2,FALSE)</f>
        <v>1</v>
      </c>
      <c r="F842" s="4">
        <f>VLOOKUP(主动技能!L845,对应表!N:O,2,FALSE)</f>
        <v>9</v>
      </c>
      <c r="G842" s="4">
        <f>IF(主动技能!M845="必中",2,1)</f>
        <v>1</v>
      </c>
      <c r="H842" s="4">
        <f>主动技能!N845</f>
        <v>100</v>
      </c>
      <c r="I842" s="4">
        <f>主动技能!O845</f>
        <v>100</v>
      </c>
      <c r="J842" s="31" t="str">
        <f>主动技能!P845</f>
        <v>||eff_shenlehuacai|</v>
      </c>
      <c r="K842" s="31">
        <f>主动技能!Q845</f>
        <v>3</v>
      </c>
      <c r="L842" s="31">
        <f>主动技能!R845</f>
        <v>0</v>
      </c>
      <c r="M842" s="31">
        <f>主动技能!S845</f>
        <v>0</v>
      </c>
      <c r="N842" s="31" t="str">
        <f>IF(主动技能!T845="","",主动技能!T845)</f>
        <v>100079:100:2:0|100090:100:2:0</v>
      </c>
      <c r="O842" s="31" t="str">
        <f>IF(主动技能!U845="","",主动技能!U845)</f>
        <v/>
      </c>
      <c r="P842" s="31" t="str">
        <f>IF(主动技能!V845="","",主动技能!V845)</f>
        <v>skill_25</v>
      </c>
      <c r="Q842" s="31" t="str">
        <f>IF(主动技能!W845="","")</f>
        <v/>
      </c>
      <c r="R842" s="31" t="str">
        <f>IF(主动技能!X845="","")</f>
        <v/>
      </c>
      <c r="S842" s="31">
        <f>主动技能!Y845</f>
        <v>0</v>
      </c>
      <c r="T842" s="31">
        <f>主动技能!Z845</f>
        <v>125</v>
      </c>
      <c r="U842" s="31">
        <f>主动技能!AB845</f>
        <v>137079</v>
      </c>
      <c r="V842" s="31">
        <f>主动技能!AC845</f>
        <v>0</v>
      </c>
      <c r="W842" s="31">
        <f>主动技能!AD845</f>
        <v>0</v>
      </c>
      <c r="X842" s="31">
        <f>主动技能!AE845</f>
        <v>1</v>
      </c>
      <c r="Y842" s="31">
        <f>主动技能!AF845</f>
        <v>2</v>
      </c>
      <c r="Z842" s="31">
        <f>主动技能!AG845</f>
        <v>2</v>
      </c>
      <c r="AA842" s="31" t="str">
        <f>主动技能!AH845</f>
        <v>attackex</v>
      </c>
      <c r="AB842" s="31" t="str">
        <f>IF(主动技能!AI845="","")</f>
        <v/>
      </c>
      <c r="AC842" s="31">
        <f>主动技能!AJ845</f>
        <v>19</v>
      </c>
      <c r="AD842" s="31">
        <f>主动技能!BF845</f>
        <v>101403</v>
      </c>
      <c r="AE842" s="1">
        <f t="shared" si="13"/>
        <v>19</v>
      </c>
    </row>
    <row r="843" spans="1:31" s="31" customFormat="1" x14ac:dyDescent="0.15">
      <c r="A843" s="31">
        <f>主动技能!B846</f>
        <v>10140320</v>
      </c>
      <c r="B843" s="4" t="str">
        <f>主动技能!H846</f>
        <v>神乐华彩</v>
      </c>
      <c r="C843" s="4" t="str">
        <f>主动技能!I846</f>
        <v>对敌方全体攻击，造成125%攻击力（+194115）点伤害。并目标攻击-40%,目标防御-20%。</v>
      </c>
      <c r="D843" s="4">
        <f>VLOOKUP(主动技能!J846,对应表!F:G,2,FALSE)</f>
        <v>1</v>
      </c>
      <c r="E843" s="4">
        <f>VLOOKUP(主动技能!K846,对应表!J:K,2,FALSE)</f>
        <v>1</v>
      </c>
      <c r="F843" s="4">
        <f>VLOOKUP(主动技能!L846,对应表!N:O,2,FALSE)</f>
        <v>9</v>
      </c>
      <c r="G843" s="4">
        <f>IF(主动技能!M846="必中",2,1)</f>
        <v>1</v>
      </c>
      <c r="H843" s="4">
        <f>主动技能!N846</f>
        <v>100</v>
      </c>
      <c r="I843" s="4">
        <f>主动技能!O846</f>
        <v>100</v>
      </c>
      <c r="J843" s="31" t="str">
        <f>主动技能!P846</f>
        <v>||eff_shenlehuacai|</v>
      </c>
      <c r="K843" s="31">
        <f>主动技能!Q846</f>
        <v>3</v>
      </c>
      <c r="L843" s="31">
        <f>主动技能!R846</f>
        <v>0</v>
      </c>
      <c r="M843" s="31">
        <f>主动技能!S846</f>
        <v>0</v>
      </c>
      <c r="N843" s="31" t="str">
        <f>IF(主动技能!T846="","",主动技能!T846)</f>
        <v>100080:100:2:0|100091:100:2:0</v>
      </c>
      <c r="O843" s="31" t="str">
        <f>IF(主动技能!U846="","",主动技能!U846)</f>
        <v/>
      </c>
      <c r="P843" s="31" t="str">
        <f>IF(主动技能!V846="","",主动技能!V846)</f>
        <v>skill_25</v>
      </c>
      <c r="Q843" s="31" t="str">
        <f>IF(主动技能!W846="","")</f>
        <v/>
      </c>
      <c r="R843" s="31" t="str">
        <f>IF(主动技能!X846="","")</f>
        <v/>
      </c>
      <c r="S843" s="31">
        <f>主动技能!Y846</f>
        <v>0</v>
      </c>
      <c r="T843" s="31">
        <f>主动技能!Z846</f>
        <v>125</v>
      </c>
      <c r="U843" s="31">
        <f>主动技能!AB846</f>
        <v>194115</v>
      </c>
      <c r="V843" s="31">
        <f>主动技能!AC846</f>
        <v>0</v>
      </c>
      <c r="W843" s="31">
        <f>主动技能!AD846</f>
        <v>0</v>
      </c>
      <c r="X843" s="31">
        <f>主动技能!AE846</f>
        <v>1</v>
      </c>
      <c r="Y843" s="31">
        <f>主动技能!AF846</f>
        <v>2</v>
      </c>
      <c r="Z843" s="31">
        <f>主动技能!AG846</f>
        <v>2</v>
      </c>
      <c r="AA843" s="31" t="str">
        <f>主动技能!AH846</f>
        <v>attackex</v>
      </c>
      <c r="AB843" s="31" t="str">
        <f>IF(主动技能!AI846="","")</f>
        <v/>
      </c>
      <c r="AC843" s="31">
        <f>主动技能!AJ846</f>
        <v>20</v>
      </c>
      <c r="AD843" s="31">
        <f>主动技能!BF846</f>
        <v>101403</v>
      </c>
      <c r="AE843" s="1">
        <f t="shared" si="13"/>
        <v>20</v>
      </c>
    </row>
    <row r="844" spans="1:31" s="31" customFormat="1" x14ac:dyDescent="0.15">
      <c r="A844" s="31">
        <f>主动技能!B847</f>
        <v>10150101</v>
      </c>
      <c r="B844" s="4" t="str">
        <f>主动技能!H847</f>
        <v>普攻</v>
      </c>
      <c r="C844" s="4" t="str">
        <f>主动技能!I847</f>
        <v>对敌方单体攻击，造成100%攻击力（+110）点伤害。</v>
      </c>
      <c r="D844" s="4">
        <f>VLOOKUP(主动技能!J847,对应表!F:G,2,FALSE)</f>
        <v>1</v>
      </c>
      <c r="E844" s="4">
        <f>VLOOKUP(主动技能!K847,对应表!J:K,2,FALSE)</f>
        <v>1</v>
      </c>
      <c r="F844" s="4">
        <f>VLOOKUP(主动技能!L847,对应表!N:O,2,FALSE)</f>
        <v>1</v>
      </c>
      <c r="G844" s="4">
        <f>IF(主动技能!M847="必中",2,1)</f>
        <v>1</v>
      </c>
      <c r="H844" s="4">
        <f>主动技能!N847</f>
        <v>100</v>
      </c>
      <c r="I844" s="4">
        <f>主动技能!O847</f>
        <v>0</v>
      </c>
      <c r="J844" s="31" t="str">
        <f>主动技能!P847</f>
        <v>|||</v>
      </c>
      <c r="K844" s="31">
        <f>主动技能!Q847</f>
        <v>1</v>
      </c>
      <c r="L844" s="31">
        <f>主动技能!R847</f>
        <v>0</v>
      </c>
      <c r="M844" s="31">
        <f>主动技能!S847</f>
        <v>0</v>
      </c>
      <c r="N844" s="31" t="str">
        <f>IF(主动技能!T847="","",主动技能!T847)</f>
        <v/>
      </c>
      <c r="O844" s="31" t="str">
        <f>IF(主动技能!U847="","",主动技能!U847)</f>
        <v/>
      </c>
      <c r="P844" s="31" t="str">
        <f>IF(主动技能!V847="","",主动技能!V847)</f>
        <v>skill_01</v>
      </c>
      <c r="Q844" s="31" t="str">
        <f>IF(主动技能!W847="","")</f>
        <v/>
      </c>
      <c r="R844" s="31" t="str">
        <f>IF(主动技能!X847="","")</f>
        <v/>
      </c>
      <c r="S844" s="31">
        <f>主动技能!Y847</f>
        <v>0</v>
      </c>
      <c r="T844" s="31">
        <f>主动技能!Z847</f>
        <v>100</v>
      </c>
      <c r="U844" s="31">
        <f>主动技能!AB847</f>
        <v>110</v>
      </c>
      <c r="V844" s="31">
        <f>主动技能!AC847</f>
        <v>0</v>
      </c>
      <c r="W844" s="31">
        <f>主动技能!AD847</f>
        <v>0</v>
      </c>
      <c r="X844" s="31">
        <f>主动技能!AE847</f>
        <v>1</v>
      </c>
      <c r="Y844" s="31">
        <f>主动技能!AF847</f>
        <v>0</v>
      </c>
      <c r="Z844" s="31">
        <f>主动技能!AG847</f>
        <v>0</v>
      </c>
      <c r="AA844" s="31" t="str">
        <f>主动技能!AH847</f>
        <v>attack</v>
      </c>
      <c r="AB844" s="31" t="str">
        <f>IF(主动技能!AI847="","")</f>
        <v/>
      </c>
      <c r="AC844" s="31">
        <f>主动技能!AJ847</f>
        <v>1</v>
      </c>
      <c r="AD844" s="31">
        <f>主动技能!BF847</f>
        <v>101501</v>
      </c>
      <c r="AE844" s="1">
        <f t="shared" si="13"/>
        <v>1</v>
      </c>
    </row>
    <row r="845" spans="1:31" s="31" customFormat="1" x14ac:dyDescent="0.15">
      <c r="A845" s="31">
        <f>主动技能!B848</f>
        <v>10150102</v>
      </c>
      <c r="B845" s="4" t="str">
        <f>主动技能!H848</f>
        <v>普攻</v>
      </c>
      <c r="C845" s="4" t="str">
        <f>主动技能!I848</f>
        <v>对敌方单体攻击，造成100%攻击力（+122）点伤害。</v>
      </c>
      <c r="D845" s="4">
        <f>VLOOKUP(主动技能!J848,对应表!F:G,2,FALSE)</f>
        <v>1</v>
      </c>
      <c r="E845" s="4">
        <f>VLOOKUP(主动技能!K848,对应表!J:K,2,FALSE)</f>
        <v>1</v>
      </c>
      <c r="F845" s="4">
        <f>VLOOKUP(主动技能!L848,对应表!N:O,2,FALSE)</f>
        <v>1</v>
      </c>
      <c r="G845" s="4">
        <f>IF(主动技能!M848="必中",2,1)</f>
        <v>1</v>
      </c>
      <c r="H845" s="4">
        <f>主动技能!N848</f>
        <v>100</v>
      </c>
      <c r="I845" s="4">
        <f>主动技能!O848</f>
        <v>0</v>
      </c>
      <c r="J845" s="31" t="str">
        <f>主动技能!P848</f>
        <v>|||</v>
      </c>
      <c r="K845" s="31">
        <f>主动技能!Q848</f>
        <v>1</v>
      </c>
      <c r="L845" s="31">
        <f>主动技能!R848</f>
        <v>0</v>
      </c>
      <c r="M845" s="31">
        <f>主动技能!S848</f>
        <v>0</v>
      </c>
      <c r="N845" s="31" t="str">
        <f>IF(主动技能!T848="","",主动技能!T848)</f>
        <v/>
      </c>
      <c r="O845" s="31" t="str">
        <f>IF(主动技能!U848="","",主动技能!U848)</f>
        <v/>
      </c>
      <c r="P845" s="31" t="str">
        <f>IF(主动技能!V848="","",主动技能!V848)</f>
        <v>skill_01</v>
      </c>
      <c r="Q845" s="31" t="str">
        <f>IF(主动技能!W848="","")</f>
        <v/>
      </c>
      <c r="R845" s="31" t="str">
        <f>IF(主动技能!X848="","")</f>
        <v/>
      </c>
      <c r="S845" s="31">
        <f>主动技能!Y848</f>
        <v>0</v>
      </c>
      <c r="T845" s="31">
        <f>主动技能!Z848</f>
        <v>100</v>
      </c>
      <c r="U845" s="31">
        <f>主动技能!AB848</f>
        <v>122</v>
      </c>
      <c r="V845" s="31">
        <f>主动技能!AC848</f>
        <v>0</v>
      </c>
      <c r="W845" s="31">
        <f>主动技能!AD848</f>
        <v>0</v>
      </c>
      <c r="X845" s="31">
        <f>主动技能!AE848</f>
        <v>1</v>
      </c>
      <c r="Y845" s="31">
        <f>主动技能!AF848</f>
        <v>0</v>
      </c>
      <c r="Z845" s="31">
        <f>主动技能!AG848</f>
        <v>0</v>
      </c>
      <c r="AA845" s="31" t="str">
        <f>主动技能!AH848</f>
        <v>attack</v>
      </c>
      <c r="AB845" s="31" t="str">
        <f>IF(主动技能!AI848="","")</f>
        <v/>
      </c>
      <c r="AC845" s="31">
        <f>主动技能!AJ848</f>
        <v>2</v>
      </c>
      <c r="AD845" s="31">
        <f>主动技能!BF848</f>
        <v>101501</v>
      </c>
      <c r="AE845" s="1">
        <f t="shared" si="13"/>
        <v>2</v>
      </c>
    </row>
    <row r="846" spans="1:31" s="31" customFormat="1" x14ac:dyDescent="0.15">
      <c r="A846" s="31">
        <f>主动技能!B849</f>
        <v>10150103</v>
      </c>
      <c r="B846" s="4" t="str">
        <f>主动技能!H849</f>
        <v>普攻</v>
      </c>
      <c r="C846" s="4" t="str">
        <f>主动技能!I849</f>
        <v>对敌方单体攻击，造成100%攻击力（+161）点伤害。</v>
      </c>
      <c r="D846" s="4">
        <f>VLOOKUP(主动技能!J849,对应表!F:G,2,FALSE)</f>
        <v>1</v>
      </c>
      <c r="E846" s="4">
        <f>VLOOKUP(主动技能!K849,对应表!J:K,2,FALSE)</f>
        <v>1</v>
      </c>
      <c r="F846" s="4">
        <f>VLOOKUP(主动技能!L849,对应表!N:O,2,FALSE)</f>
        <v>1</v>
      </c>
      <c r="G846" s="4">
        <f>IF(主动技能!M849="必中",2,1)</f>
        <v>1</v>
      </c>
      <c r="H846" s="4">
        <f>主动技能!N849</f>
        <v>100</v>
      </c>
      <c r="I846" s="4">
        <f>主动技能!O849</f>
        <v>0</v>
      </c>
      <c r="J846" s="31" t="str">
        <f>主动技能!P849</f>
        <v>|||</v>
      </c>
      <c r="K846" s="31">
        <f>主动技能!Q849</f>
        <v>1</v>
      </c>
      <c r="L846" s="31">
        <f>主动技能!R849</f>
        <v>0</v>
      </c>
      <c r="M846" s="31">
        <f>主动技能!S849</f>
        <v>0</v>
      </c>
      <c r="N846" s="31" t="str">
        <f>IF(主动技能!T849="","",主动技能!T849)</f>
        <v/>
      </c>
      <c r="O846" s="31" t="str">
        <f>IF(主动技能!U849="","",主动技能!U849)</f>
        <v/>
      </c>
      <c r="P846" s="31" t="str">
        <f>IF(主动技能!V849="","",主动技能!V849)</f>
        <v>skill_01</v>
      </c>
      <c r="Q846" s="31" t="str">
        <f>IF(主动技能!W849="","")</f>
        <v/>
      </c>
      <c r="R846" s="31" t="str">
        <f>IF(主动技能!X849="","")</f>
        <v/>
      </c>
      <c r="S846" s="31">
        <f>主动技能!Y849</f>
        <v>0</v>
      </c>
      <c r="T846" s="31">
        <f>主动技能!Z849</f>
        <v>100</v>
      </c>
      <c r="U846" s="31">
        <f>主动技能!AB849</f>
        <v>161</v>
      </c>
      <c r="V846" s="31">
        <f>主动技能!AC849</f>
        <v>0</v>
      </c>
      <c r="W846" s="31">
        <f>主动技能!AD849</f>
        <v>0</v>
      </c>
      <c r="X846" s="31">
        <f>主动技能!AE849</f>
        <v>1</v>
      </c>
      <c r="Y846" s="31">
        <f>主动技能!AF849</f>
        <v>0</v>
      </c>
      <c r="Z846" s="31">
        <f>主动技能!AG849</f>
        <v>0</v>
      </c>
      <c r="AA846" s="31" t="str">
        <f>主动技能!AH849</f>
        <v>attack</v>
      </c>
      <c r="AB846" s="31" t="str">
        <f>IF(主动技能!AI849="","")</f>
        <v/>
      </c>
      <c r="AC846" s="31">
        <f>主动技能!AJ849</f>
        <v>3</v>
      </c>
      <c r="AD846" s="31">
        <f>主动技能!BF849</f>
        <v>101501</v>
      </c>
      <c r="AE846" s="1">
        <f t="shared" si="13"/>
        <v>3</v>
      </c>
    </row>
    <row r="847" spans="1:31" s="31" customFormat="1" x14ac:dyDescent="0.15">
      <c r="A847" s="31">
        <f>主动技能!B850</f>
        <v>10150104</v>
      </c>
      <c r="B847" s="4" t="str">
        <f>主动技能!H850</f>
        <v>普攻</v>
      </c>
      <c r="C847" s="4" t="str">
        <f>主动技能!I850</f>
        <v>对敌方单体攻击，造成100%攻击力（+249）点伤害。</v>
      </c>
      <c r="D847" s="4">
        <f>VLOOKUP(主动技能!J850,对应表!F:G,2,FALSE)</f>
        <v>1</v>
      </c>
      <c r="E847" s="4">
        <f>VLOOKUP(主动技能!K850,对应表!J:K,2,FALSE)</f>
        <v>1</v>
      </c>
      <c r="F847" s="4">
        <f>VLOOKUP(主动技能!L850,对应表!N:O,2,FALSE)</f>
        <v>1</v>
      </c>
      <c r="G847" s="4">
        <f>IF(主动技能!M850="必中",2,1)</f>
        <v>1</v>
      </c>
      <c r="H847" s="4">
        <f>主动技能!N850</f>
        <v>100</v>
      </c>
      <c r="I847" s="4">
        <f>主动技能!O850</f>
        <v>0</v>
      </c>
      <c r="J847" s="31" t="str">
        <f>主动技能!P850</f>
        <v>|||</v>
      </c>
      <c r="K847" s="31">
        <f>主动技能!Q850</f>
        <v>1</v>
      </c>
      <c r="L847" s="31">
        <f>主动技能!R850</f>
        <v>0</v>
      </c>
      <c r="M847" s="31">
        <f>主动技能!S850</f>
        <v>0</v>
      </c>
      <c r="N847" s="31" t="str">
        <f>IF(主动技能!T850="","",主动技能!T850)</f>
        <v/>
      </c>
      <c r="O847" s="31" t="str">
        <f>IF(主动技能!U850="","",主动技能!U850)</f>
        <v/>
      </c>
      <c r="P847" s="31" t="str">
        <f>IF(主动技能!V850="","",主动技能!V850)</f>
        <v>skill_01</v>
      </c>
      <c r="Q847" s="31" t="str">
        <f>IF(主动技能!W850="","")</f>
        <v/>
      </c>
      <c r="R847" s="31" t="str">
        <f>IF(主动技能!X850="","")</f>
        <v/>
      </c>
      <c r="S847" s="31">
        <f>主动技能!Y850</f>
        <v>0</v>
      </c>
      <c r="T847" s="31">
        <f>主动技能!Z850</f>
        <v>100</v>
      </c>
      <c r="U847" s="31">
        <f>主动技能!AB850</f>
        <v>249</v>
      </c>
      <c r="V847" s="31">
        <f>主动技能!AC850</f>
        <v>0</v>
      </c>
      <c r="W847" s="31">
        <f>主动技能!AD850</f>
        <v>0</v>
      </c>
      <c r="X847" s="31">
        <f>主动技能!AE850</f>
        <v>1</v>
      </c>
      <c r="Y847" s="31">
        <f>主动技能!AF850</f>
        <v>0</v>
      </c>
      <c r="Z847" s="31">
        <f>主动技能!AG850</f>
        <v>0</v>
      </c>
      <c r="AA847" s="31" t="str">
        <f>主动技能!AH850</f>
        <v>attack</v>
      </c>
      <c r="AB847" s="31" t="str">
        <f>IF(主动技能!AI850="","")</f>
        <v/>
      </c>
      <c r="AC847" s="31">
        <f>主动技能!AJ850</f>
        <v>4</v>
      </c>
      <c r="AD847" s="31">
        <f>主动技能!BF850</f>
        <v>101501</v>
      </c>
      <c r="AE847" s="1">
        <f t="shared" si="13"/>
        <v>4</v>
      </c>
    </row>
    <row r="848" spans="1:31" s="31" customFormat="1" x14ac:dyDescent="0.15">
      <c r="A848" s="31">
        <f>主动技能!B851</f>
        <v>10150105</v>
      </c>
      <c r="B848" s="4" t="str">
        <f>主动技能!H851</f>
        <v>普攻</v>
      </c>
      <c r="C848" s="4" t="str">
        <f>主动技能!I851</f>
        <v>对敌方单体攻击，造成100%攻击力（+373）点伤害。</v>
      </c>
      <c r="D848" s="4">
        <f>VLOOKUP(主动技能!J851,对应表!F:G,2,FALSE)</f>
        <v>1</v>
      </c>
      <c r="E848" s="4">
        <f>VLOOKUP(主动技能!K851,对应表!J:K,2,FALSE)</f>
        <v>1</v>
      </c>
      <c r="F848" s="4">
        <f>VLOOKUP(主动技能!L851,对应表!N:O,2,FALSE)</f>
        <v>1</v>
      </c>
      <c r="G848" s="4">
        <f>IF(主动技能!M851="必中",2,1)</f>
        <v>1</v>
      </c>
      <c r="H848" s="4">
        <f>主动技能!N851</f>
        <v>100</v>
      </c>
      <c r="I848" s="4">
        <f>主动技能!O851</f>
        <v>0</v>
      </c>
      <c r="J848" s="31" t="str">
        <f>主动技能!P851</f>
        <v>|||</v>
      </c>
      <c r="K848" s="31">
        <f>主动技能!Q851</f>
        <v>1</v>
      </c>
      <c r="L848" s="31">
        <f>主动技能!R851</f>
        <v>0</v>
      </c>
      <c r="M848" s="31">
        <f>主动技能!S851</f>
        <v>0</v>
      </c>
      <c r="N848" s="31" t="str">
        <f>IF(主动技能!T851="","",主动技能!T851)</f>
        <v/>
      </c>
      <c r="O848" s="31" t="str">
        <f>IF(主动技能!U851="","",主动技能!U851)</f>
        <v/>
      </c>
      <c r="P848" s="31" t="str">
        <f>IF(主动技能!V851="","",主动技能!V851)</f>
        <v>skill_01</v>
      </c>
      <c r="Q848" s="31" t="str">
        <f>IF(主动技能!W851="","")</f>
        <v/>
      </c>
      <c r="R848" s="31" t="str">
        <f>IF(主动技能!X851="","")</f>
        <v/>
      </c>
      <c r="S848" s="31">
        <f>主动技能!Y851</f>
        <v>0</v>
      </c>
      <c r="T848" s="31">
        <f>主动技能!Z851</f>
        <v>100</v>
      </c>
      <c r="U848" s="31">
        <f>主动技能!AB851</f>
        <v>373</v>
      </c>
      <c r="V848" s="31">
        <f>主动技能!AC851</f>
        <v>0</v>
      </c>
      <c r="W848" s="31">
        <f>主动技能!AD851</f>
        <v>0</v>
      </c>
      <c r="X848" s="31">
        <f>主动技能!AE851</f>
        <v>1</v>
      </c>
      <c r="Y848" s="31">
        <f>主动技能!AF851</f>
        <v>0</v>
      </c>
      <c r="Z848" s="31">
        <f>主动技能!AG851</f>
        <v>0</v>
      </c>
      <c r="AA848" s="31" t="str">
        <f>主动技能!AH851</f>
        <v>attack</v>
      </c>
      <c r="AB848" s="31" t="str">
        <f>IF(主动技能!AI851="","")</f>
        <v/>
      </c>
      <c r="AC848" s="31">
        <f>主动技能!AJ851</f>
        <v>5</v>
      </c>
      <c r="AD848" s="31">
        <f>主动技能!BF851</f>
        <v>101501</v>
      </c>
      <c r="AE848" s="1">
        <f t="shared" si="13"/>
        <v>5</v>
      </c>
    </row>
    <row r="849" spans="1:31" s="31" customFormat="1" x14ac:dyDescent="0.15">
      <c r="A849" s="31">
        <f>主动技能!B852</f>
        <v>10150106</v>
      </c>
      <c r="B849" s="4" t="str">
        <f>主动技能!H852</f>
        <v>普攻</v>
      </c>
      <c r="C849" s="4" t="str">
        <f>主动技能!I852</f>
        <v>对敌方单体攻击，造成100%攻击力（+549）点伤害。</v>
      </c>
      <c r="D849" s="4">
        <f>VLOOKUP(主动技能!J852,对应表!F:G,2,FALSE)</f>
        <v>1</v>
      </c>
      <c r="E849" s="4">
        <f>VLOOKUP(主动技能!K852,对应表!J:K,2,FALSE)</f>
        <v>1</v>
      </c>
      <c r="F849" s="4">
        <f>VLOOKUP(主动技能!L852,对应表!N:O,2,FALSE)</f>
        <v>1</v>
      </c>
      <c r="G849" s="4">
        <f>IF(主动技能!M852="必中",2,1)</f>
        <v>1</v>
      </c>
      <c r="H849" s="4">
        <f>主动技能!N852</f>
        <v>100</v>
      </c>
      <c r="I849" s="4">
        <f>主动技能!O852</f>
        <v>0</v>
      </c>
      <c r="J849" s="31" t="str">
        <f>主动技能!P852</f>
        <v>|||</v>
      </c>
      <c r="K849" s="31">
        <f>主动技能!Q852</f>
        <v>1</v>
      </c>
      <c r="L849" s="31">
        <f>主动技能!R852</f>
        <v>0</v>
      </c>
      <c r="M849" s="31">
        <f>主动技能!S852</f>
        <v>0</v>
      </c>
      <c r="N849" s="31" t="str">
        <f>IF(主动技能!T852="","",主动技能!T852)</f>
        <v/>
      </c>
      <c r="O849" s="31" t="str">
        <f>IF(主动技能!U852="","",主动技能!U852)</f>
        <v/>
      </c>
      <c r="P849" s="31" t="str">
        <f>IF(主动技能!V852="","",主动技能!V852)</f>
        <v>skill_01</v>
      </c>
      <c r="Q849" s="31" t="str">
        <f>IF(主动技能!W852="","")</f>
        <v/>
      </c>
      <c r="R849" s="31" t="str">
        <f>IF(主动技能!X852="","")</f>
        <v/>
      </c>
      <c r="S849" s="31">
        <f>主动技能!Y852</f>
        <v>0</v>
      </c>
      <c r="T849" s="31">
        <f>主动技能!Z852</f>
        <v>100</v>
      </c>
      <c r="U849" s="31">
        <f>主动技能!AB852</f>
        <v>549</v>
      </c>
      <c r="V849" s="31">
        <f>主动技能!AC852</f>
        <v>0</v>
      </c>
      <c r="W849" s="31">
        <f>主动技能!AD852</f>
        <v>0</v>
      </c>
      <c r="X849" s="31">
        <f>主动技能!AE852</f>
        <v>1</v>
      </c>
      <c r="Y849" s="31">
        <f>主动技能!AF852</f>
        <v>0</v>
      </c>
      <c r="Z849" s="31">
        <f>主动技能!AG852</f>
        <v>0</v>
      </c>
      <c r="AA849" s="31" t="str">
        <f>主动技能!AH852</f>
        <v>attack</v>
      </c>
      <c r="AB849" s="31" t="str">
        <f>IF(主动技能!AI852="","")</f>
        <v/>
      </c>
      <c r="AC849" s="31">
        <f>主动技能!AJ852</f>
        <v>6</v>
      </c>
      <c r="AD849" s="31">
        <f>主动技能!BF852</f>
        <v>101501</v>
      </c>
      <c r="AE849" s="1">
        <f t="shared" si="13"/>
        <v>6</v>
      </c>
    </row>
    <row r="850" spans="1:31" s="31" customFormat="1" x14ac:dyDescent="0.15">
      <c r="A850" s="31">
        <f>主动技能!B853</f>
        <v>10150107</v>
      </c>
      <c r="B850" s="4" t="str">
        <f>主动技能!H853</f>
        <v>普攻</v>
      </c>
      <c r="C850" s="4" t="str">
        <f>主动技能!I853</f>
        <v>对敌方单体攻击，造成100%攻击力（+797）点伤害。</v>
      </c>
      <c r="D850" s="4">
        <f>VLOOKUP(主动技能!J853,对应表!F:G,2,FALSE)</f>
        <v>1</v>
      </c>
      <c r="E850" s="4">
        <f>VLOOKUP(主动技能!K853,对应表!J:K,2,FALSE)</f>
        <v>1</v>
      </c>
      <c r="F850" s="4">
        <f>VLOOKUP(主动技能!L853,对应表!N:O,2,FALSE)</f>
        <v>1</v>
      </c>
      <c r="G850" s="4">
        <f>IF(主动技能!M853="必中",2,1)</f>
        <v>1</v>
      </c>
      <c r="H850" s="4">
        <f>主动技能!N853</f>
        <v>100</v>
      </c>
      <c r="I850" s="4">
        <f>主动技能!O853</f>
        <v>0</v>
      </c>
      <c r="J850" s="31" t="str">
        <f>主动技能!P853</f>
        <v>|||</v>
      </c>
      <c r="K850" s="31">
        <f>主动技能!Q853</f>
        <v>1</v>
      </c>
      <c r="L850" s="31">
        <f>主动技能!R853</f>
        <v>0</v>
      </c>
      <c r="M850" s="31">
        <f>主动技能!S853</f>
        <v>0</v>
      </c>
      <c r="N850" s="31" t="str">
        <f>IF(主动技能!T853="","",主动技能!T853)</f>
        <v/>
      </c>
      <c r="O850" s="31" t="str">
        <f>IF(主动技能!U853="","",主动技能!U853)</f>
        <v/>
      </c>
      <c r="P850" s="31" t="str">
        <f>IF(主动技能!V853="","",主动技能!V853)</f>
        <v>skill_01</v>
      </c>
      <c r="Q850" s="31" t="str">
        <f>IF(主动技能!W853="","")</f>
        <v/>
      </c>
      <c r="R850" s="31" t="str">
        <f>IF(主动技能!X853="","")</f>
        <v/>
      </c>
      <c r="S850" s="31">
        <f>主动技能!Y853</f>
        <v>0</v>
      </c>
      <c r="T850" s="31">
        <f>主动技能!Z853</f>
        <v>100</v>
      </c>
      <c r="U850" s="31">
        <f>主动技能!AB853</f>
        <v>797</v>
      </c>
      <c r="V850" s="31">
        <f>主动技能!AC853</f>
        <v>0</v>
      </c>
      <c r="W850" s="31">
        <f>主动技能!AD853</f>
        <v>0</v>
      </c>
      <c r="X850" s="31">
        <f>主动技能!AE853</f>
        <v>1</v>
      </c>
      <c r="Y850" s="31">
        <f>主动技能!AF853</f>
        <v>0</v>
      </c>
      <c r="Z850" s="31">
        <f>主动技能!AG853</f>
        <v>0</v>
      </c>
      <c r="AA850" s="31" t="str">
        <f>主动技能!AH853</f>
        <v>attack</v>
      </c>
      <c r="AB850" s="31" t="str">
        <f>IF(主动技能!AI853="","")</f>
        <v/>
      </c>
      <c r="AC850" s="31">
        <f>主动技能!AJ853</f>
        <v>7</v>
      </c>
      <c r="AD850" s="31">
        <f>主动技能!BF853</f>
        <v>101501</v>
      </c>
      <c r="AE850" s="1">
        <f t="shared" si="13"/>
        <v>7</v>
      </c>
    </row>
    <row r="851" spans="1:31" s="31" customFormat="1" x14ac:dyDescent="0.15">
      <c r="A851" s="31">
        <f>主动技能!B854</f>
        <v>10150108</v>
      </c>
      <c r="B851" s="4" t="str">
        <f>主动技能!H854</f>
        <v>普攻</v>
      </c>
      <c r="C851" s="4" t="str">
        <f>主动技能!I854</f>
        <v>对敌方单体攻击，造成100%攻击力（+1149）点伤害。</v>
      </c>
      <c r="D851" s="4">
        <f>VLOOKUP(主动技能!J854,对应表!F:G,2,FALSE)</f>
        <v>1</v>
      </c>
      <c r="E851" s="4">
        <f>VLOOKUP(主动技能!K854,对应表!J:K,2,FALSE)</f>
        <v>1</v>
      </c>
      <c r="F851" s="4">
        <f>VLOOKUP(主动技能!L854,对应表!N:O,2,FALSE)</f>
        <v>1</v>
      </c>
      <c r="G851" s="4">
        <f>IF(主动技能!M854="必中",2,1)</f>
        <v>1</v>
      </c>
      <c r="H851" s="4">
        <f>主动技能!N854</f>
        <v>100</v>
      </c>
      <c r="I851" s="4">
        <f>主动技能!O854</f>
        <v>0</v>
      </c>
      <c r="J851" s="31" t="str">
        <f>主动技能!P854</f>
        <v>|||</v>
      </c>
      <c r="K851" s="31">
        <f>主动技能!Q854</f>
        <v>1</v>
      </c>
      <c r="L851" s="31">
        <f>主动技能!R854</f>
        <v>0</v>
      </c>
      <c r="M851" s="31">
        <f>主动技能!S854</f>
        <v>0</v>
      </c>
      <c r="N851" s="31" t="str">
        <f>IF(主动技能!T854="","",主动技能!T854)</f>
        <v/>
      </c>
      <c r="O851" s="31" t="str">
        <f>IF(主动技能!U854="","",主动技能!U854)</f>
        <v/>
      </c>
      <c r="P851" s="31" t="str">
        <f>IF(主动技能!V854="","",主动技能!V854)</f>
        <v>skill_01</v>
      </c>
      <c r="Q851" s="31" t="str">
        <f>IF(主动技能!W854="","")</f>
        <v/>
      </c>
      <c r="R851" s="31" t="str">
        <f>IF(主动技能!X854="","")</f>
        <v/>
      </c>
      <c r="S851" s="31">
        <f>主动技能!Y854</f>
        <v>0</v>
      </c>
      <c r="T851" s="31">
        <f>主动技能!Z854</f>
        <v>100</v>
      </c>
      <c r="U851" s="31">
        <f>主动技能!AB854</f>
        <v>1149</v>
      </c>
      <c r="V851" s="31">
        <f>主动技能!AC854</f>
        <v>0</v>
      </c>
      <c r="W851" s="31">
        <f>主动技能!AD854</f>
        <v>0</v>
      </c>
      <c r="X851" s="31">
        <f>主动技能!AE854</f>
        <v>1</v>
      </c>
      <c r="Y851" s="31">
        <f>主动技能!AF854</f>
        <v>0</v>
      </c>
      <c r="Z851" s="31">
        <f>主动技能!AG854</f>
        <v>0</v>
      </c>
      <c r="AA851" s="31" t="str">
        <f>主动技能!AH854</f>
        <v>attack</v>
      </c>
      <c r="AB851" s="31" t="str">
        <f>IF(主动技能!AI854="","")</f>
        <v/>
      </c>
      <c r="AC851" s="31">
        <f>主动技能!AJ854</f>
        <v>8</v>
      </c>
      <c r="AD851" s="31">
        <f>主动技能!BF854</f>
        <v>101501</v>
      </c>
      <c r="AE851" s="1">
        <f t="shared" si="13"/>
        <v>8</v>
      </c>
    </row>
    <row r="852" spans="1:31" s="31" customFormat="1" x14ac:dyDescent="0.15">
      <c r="A852" s="31">
        <f>主动技能!B855</f>
        <v>10150109</v>
      </c>
      <c r="B852" s="4" t="str">
        <f>主动技能!H855</f>
        <v>普攻</v>
      </c>
      <c r="C852" s="4" t="str">
        <f>主动技能!I855</f>
        <v>对敌方单体攻击，造成100%攻击力（+1648）点伤害。</v>
      </c>
      <c r="D852" s="4">
        <f>VLOOKUP(主动技能!J855,对应表!F:G,2,FALSE)</f>
        <v>1</v>
      </c>
      <c r="E852" s="4">
        <f>VLOOKUP(主动技能!K855,对应表!J:K,2,FALSE)</f>
        <v>1</v>
      </c>
      <c r="F852" s="4">
        <f>VLOOKUP(主动技能!L855,对应表!N:O,2,FALSE)</f>
        <v>1</v>
      </c>
      <c r="G852" s="4">
        <f>IF(主动技能!M855="必中",2,1)</f>
        <v>1</v>
      </c>
      <c r="H852" s="4">
        <f>主动技能!N855</f>
        <v>100</v>
      </c>
      <c r="I852" s="4">
        <f>主动技能!O855</f>
        <v>0</v>
      </c>
      <c r="J852" s="31" t="str">
        <f>主动技能!P855</f>
        <v>|||</v>
      </c>
      <c r="K852" s="31">
        <f>主动技能!Q855</f>
        <v>1</v>
      </c>
      <c r="L852" s="31">
        <f>主动技能!R855</f>
        <v>0</v>
      </c>
      <c r="M852" s="31">
        <f>主动技能!S855</f>
        <v>0</v>
      </c>
      <c r="N852" s="31" t="str">
        <f>IF(主动技能!T855="","",主动技能!T855)</f>
        <v/>
      </c>
      <c r="O852" s="31" t="str">
        <f>IF(主动技能!U855="","",主动技能!U855)</f>
        <v/>
      </c>
      <c r="P852" s="31" t="str">
        <f>IF(主动技能!V855="","",主动技能!V855)</f>
        <v>skill_01</v>
      </c>
      <c r="Q852" s="31" t="str">
        <f>IF(主动技能!W855="","")</f>
        <v/>
      </c>
      <c r="R852" s="31" t="str">
        <f>IF(主动技能!X855="","")</f>
        <v/>
      </c>
      <c r="S852" s="31">
        <f>主动技能!Y855</f>
        <v>0</v>
      </c>
      <c r="T852" s="31">
        <f>主动技能!Z855</f>
        <v>100</v>
      </c>
      <c r="U852" s="31">
        <f>主动技能!AB855</f>
        <v>1648</v>
      </c>
      <c r="V852" s="31">
        <f>主动技能!AC855</f>
        <v>0</v>
      </c>
      <c r="W852" s="31">
        <f>主动技能!AD855</f>
        <v>0</v>
      </c>
      <c r="X852" s="31">
        <f>主动技能!AE855</f>
        <v>1</v>
      </c>
      <c r="Y852" s="31">
        <f>主动技能!AF855</f>
        <v>0</v>
      </c>
      <c r="Z852" s="31">
        <f>主动技能!AG855</f>
        <v>0</v>
      </c>
      <c r="AA852" s="31" t="str">
        <f>主动技能!AH855</f>
        <v>attack</v>
      </c>
      <c r="AB852" s="31" t="str">
        <f>IF(主动技能!AI855="","")</f>
        <v/>
      </c>
      <c r="AC852" s="31">
        <f>主动技能!AJ855</f>
        <v>9</v>
      </c>
      <c r="AD852" s="31">
        <f>主动技能!BF855</f>
        <v>101501</v>
      </c>
      <c r="AE852" s="1">
        <f t="shared" si="13"/>
        <v>9</v>
      </c>
    </row>
    <row r="853" spans="1:31" s="31" customFormat="1" x14ac:dyDescent="0.15">
      <c r="A853" s="31">
        <f>主动技能!B856</f>
        <v>10150110</v>
      </c>
      <c r="B853" s="4" t="str">
        <f>主动技能!H856</f>
        <v>普攻</v>
      </c>
      <c r="C853" s="4" t="str">
        <f>主动技能!I856</f>
        <v>对敌方单体攻击，造成100%攻击力（+2353）点伤害。</v>
      </c>
      <c r="D853" s="4">
        <f>VLOOKUP(主动技能!J856,对应表!F:G,2,FALSE)</f>
        <v>1</v>
      </c>
      <c r="E853" s="4">
        <f>VLOOKUP(主动技能!K856,对应表!J:K,2,FALSE)</f>
        <v>1</v>
      </c>
      <c r="F853" s="4">
        <f>VLOOKUP(主动技能!L856,对应表!N:O,2,FALSE)</f>
        <v>1</v>
      </c>
      <c r="G853" s="4">
        <f>IF(主动技能!M856="必中",2,1)</f>
        <v>1</v>
      </c>
      <c r="H853" s="4">
        <f>主动技能!N856</f>
        <v>100</v>
      </c>
      <c r="I853" s="4">
        <f>主动技能!O856</f>
        <v>0</v>
      </c>
      <c r="J853" s="31" t="str">
        <f>主动技能!P856</f>
        <v>|||</v>
      </c>
      <c r="K853" s="31">
        <f>主动技能!Q856</f>
        <v>1</v>
      </c>
      <c r="L853" s="31">
        <f>主动技能!R856</f>
        <v>0</v>
      </c>
      <c r="M853" s="31">
        <f>主动技能!S856</f>
        <v>0</v>
      </c>
      <c r="N853" s="31" t="str">
        <f>IF(主动技能!T856="","",主动技能!T856)</f>
        <v/>
      </c>
      <c r="O853" s="31" t="str">
        <f>IF(主动技能!U856="","",主动技能!U856)</f>
        <v/>
      </c>
      <c r="P853" s="31" t="str">
        <f>IF(主动技能!V856="","",主动技能!V856)</f>
        <v>skill_01</v>
      </c>
      <c r="Q853" s="31" t="str">
        <f>IF(主动技能!W856="","")</f>
        <v/>
      </c>
      <c r="R853" s="31" t="str">
        <f>IF(主动技能!X856="","")</f>
        <v/>
      </c>
      <c r="S853" s="31">
        <f>主动技能!Y856</f>
        <v>0</v>
      </c>
      <c r="T853" s="31">
        <f>主动技能!Z856</f>
        <v>100</v>
      </c>
      <c r="U853" s="31">
        <f>主动技能!AB856</f>
        <v>2353</v>
      </c>
      <c r="V853" s="31">
        <f>主动技能!AC856</f>
        <v>0</v>
      </c>
      <c r="W853" s="31">
        <f>主动技能!AD856</f>
        <v>0</v>
      </c>
      <c r="X853" s="31">
        <f>主动技能!AE856</f>
        <v>1</v>
      </c>
      <c r="Y853" s="31">
        <f>主动技能!AF856</f>
        <v>0</v>
      </c>
      <c r="Z853" s="31">
        <f>主动技能!AG856</f>
        <v>0</v>
      </c>
      <c r="AA853" s="31" t="str">
        <f>主动技能!AH856</f>
        <v>attack</v>
      </c>
      <c r="AB853" s="31" t="str">
        <f>IF(主动技能!AI856="","")</f>
        <v/>
      </c>
      <c r="AC853" s="31">
        <f>主动技能!AJ856</f>
        <v>10</v>
      </c>
      <c r="AD853" s="31">
        <f>主动技能!BF856</f>
        <v>101501</v>
      </c>
      <c r="AE853" s="1">
        <f t="shared" si="13"/>
        <v>10</v>
      </c>
    </row>
    <row r="854" spans="1:31" s="31" customFormat="1" x14ac:dyDescent="0.15">
      <c r="A854" s="31">
        <f>主动技能!B857</f>
        <v>10150111</v>
      </c>
      <c r="B854" s="4" t="str">
        <f>主动技能!H857</f>
        <v>普攻</v>
      </c>
      <c r="C854" s="4" t="str">
        <f>主动技能!I857</f>
        <v>对敌方单体攻击，造成100%攻击力（+3352）点伤害。</v>
      </c>
      <c r="D854" s="4">
        <f>VLOOKUP(主动技能!J857,对应表!F:G,2,FALSE)</f>
        <v>1</v>
      </c>
      <c r="E854" s="4">
        <f>VLOOKUP(主动技能!K857,对应表!J:K,2,FALSE)</f>
        <v>1</v>
      </c>
      <c r="F854" s="4">
        <f>VLOOKUP(主动技能!L857,对应表!N:O,2,FALSE)</f>
        <v>1</v>
      </c>
      <c r="G854" s="4">
        <f>IF(主动技能!M857="必中",2,1)</f>
        <v>1</v>
      </c>
      <c r="H854" s="4">
        <f>主动技能!N857</f>
        <v>100</v>
      </c>
      <c r="I854" s="4">
        <f>主动技能!O857</f>
        <v>0</v>
      </c>
      <c r="J854" s="31" t="str">
        <f>主动技能!P857</f>
        <v>|||</v>
      </c>
      <c r="K854" s="31">
        <f>主动技能!Q857</f>
        <v>1</v>
      </c>
      <c r="L854" s="31">
        <f>主动技能!R857</f>
        <v>0</v>
      </c>
      <c r="M854" s="31">
        <f>主动技能!S857</f>
        <v>0</v>
      </c>
      <c r="N854" s="31" t="str">
        <f>IF(主动技能!T857="","",主动技能!T857)</f>
        <v/>
      </c>
      <c r="O854" s="31" t="str">
        <f>IF(主动技能!U857="","",主动技能!U857)</f>
        <v/>
      </c>
      <c r="P854" s="31" t="str">
        <f>IF(主动技能!V857="","",主动技能!V857)</f>
        <v>skill_01</v>
      </c>
      <c r="Q854" s="31" t="str">
        <f>IF(主动技能!W857="","")</f>
        <v/>
      </c>
      <c r="R854" s="31" t="str">
        <f>IF(主动技能!X857="","")</f>
        <v/>
      </c>
      <c r="S854" s="31">
        <f>主动技能!Y857</f>
        <v>0</v>
      </c>
      <c r="T854" s="31">
        <f>主动技能!Z857</f>
        <v>100</v>
      </c>
      <c r="U854" s="31">
        <f>主动技能!AB857</f>
        <v>3352</v>
      </c>
      <c r="V854" s="31">
        <f>主动技能!AC857</f>
        <v>0</v>
      </c>
      <c r="W854" s="31">
        <f>主动技能!AD857</f>
        <v>0</v>
      </c>
      <c r="X854" s="31">
        <f>主动技能!AE857</f>
        <v>1</v>
      </c>
      <c r="Y854" s="31">
        <f>主动技能!AF857</f>
        <v>0</v>
      </c>
      <c r="Z854" s="31">
        <f>主动技能!AG857</f>
        <v>0</v>
      </c>
      <c r="AA854" s="31" t="str">
        <f>主动技能!AH857</f>
        <v>attack</v>
      </c>
      <c r="AB854" s="31" t="str">
        <f>IF(主动技能!AI857="","")</f>
        <v/>
      </c>
      <c r="AC854" s="31">
        <f>主动技能!AJ857</f>
        <v>11</v>
      </c>
      <c r="AD854" s="31">
        <f>主动技能!BF857</f>
        <v>101501</v>
      </c>
      <c r="AE854" s="1">
        <f t="shared" si="13"/>
        <v>11</v>
      </c>
    </row>
    <row r="855" spans="1:31" s="31" customFormat="1" x14ac:dyDescent="0.15">
      <c r="A855" s="31">
        <f>主动技能!B858</f>
        <v>10150112</v>
      </c>
      <c r="B855" s="4" t="str">
        <f>主动技能!H858</f>
        <v>普攻</v>
      </c>
      <c r="C855" s="4" t="str">
        <f>主动技能!I858</f>
        <v>对敌方单体攻击，造成100%攻击力（+4766）点伤害。</v>
      </c>
      <c r="D855" s="4">
        <f>VLOOKUP(主动技能!J858,对应表!F:G,2,FALSE)</f>
        <v>1</v>
      </c>
      <c r="E855" s="4">
        <f>VLOOKUP(主动技能!K858,对应表!J:K,2,FALSE)</f>
        <v>1</v>
      </c>
      <c r="F855" s="4">
        <f>VLOOKUP(主动技能!L858,对应表!N:O,2,FALSE)</f>
        <v>1</v>
      </c>
      <c r="G855" s="4">
        <f>IF(主动技能!M858="必中",2,1)</f>
        <v>1</v>
      </c>
      <c r="H855" s="4">
        <f>主动技能!N858</f>
        <v>100</v>
      </c>
      <c r="I855" s="4">
        <f>主动技能!O858</f>
        <v>0</v>
      </c>
      <c r="J855" s="31" t="str">
        <f>主动技能!P858</f>
        <v>|||</v>
      </c>
      <c r="K855" s="31">
        <f>主动技能!Q858</f>
        <v>1</v>
      </c>
      <c r="L855" s="31">
        <f>主动技能!R858</f>
        <v>0</v>
      </c>
      <c r="M855" s="31">
        <f>主动技能!S858</f>
        <v>0</v>
      </c>
      <c r="N855" s="31" t="str">
        <f>IF(主动技能!T858="","",主动技能!T858)</f>
        <v/>
      </c>
      <c r="O855" s="31" t="str">
        <f>IF(主动技能!U858="","",主动技能!U858)</f>
        <v/>
      </c>
      <c r="P855" s="31" t="str">
        <f>IF(主动技能!V858="","",主动技能!V858)</f>
        <v>skill_01</v>
      </c>
      <c r="Q855" s="31" t="str">
        <f>IF(主动技能!W858="","")</f>
        <v/>
      </c>
      <c r="R855" s="31" t="str">
        <f>IF(主动技能!X858="","")</f>
        <v/>
      </c>
      <c r="S855" s="31">
        <f>主动技能!Y858</f>
        <v>0</v>
      </c>
      <c r="T855" s="31">
        <f>主动技能!Z858</f>
        <v>100</v>
      </c>
      <c r="U855" s="31">
        <f>主动技能!AB858</f>
        <v>4766</v>
      </c>
      <c r="V855" s="31">
        <f>主动技能!AC858</f>
        <v>0</v>
      </c>
      <c r="W855" s="31">
        <f>主动技能!AD858</f>
        <v>0</v>
      </c>
      <c r="X855" s="31">
        <f>主动技能!AE858</f>
        <v>1</v>
      </c>
      <c r="Y855" s="31">
        <f>主动技能!AF858</f>
        <v>0</v>
      </c>
      <c r="Z855" s="31">
        <f>主动技能!AG858</f>
        <v>0</v>
      </c>
      <c r="AA855" s="31" t="str">
        <f>主动技能!AH858</f>
        <v>attack</v>
      </c>
      <c r="AB855" s="31" t="str">
        <f>IF(主动技能!AI858="","")</f>
        <v/>
      </c>
      <c r="AC855" s="31">
        <f>主动技能!AJ858</f>
        <v>12</v>
      </c>
      <c r="AD855" s="31">
        <f>主动技能!BF858</f>
        <v>101501</v>
      </c>
      <c r="AE855" s="1">
        <f t="shared" si="13"/>
        <v>12</v>
      </c>
    </row>
    <row r="856" spans="1:31" s="31" customFormat="1" x14ac:dyDescent="0.15">
      <c r="A856" s="31">
        <f>主动技能!B859</f>
        <v>10150113</v>
      </c>
      <c r="B856" s="4" t="str">
        <f>主动技能!H859</f>
        <v>普攻</v>
      </c>
      <c r="C856" s="4" t="str">
        <f>主动技能!I859</f>
        <v>对敌方单体攻击，造成100%攻击力（+6767）点伤害。</v>
      </c>
      <c r="D856" s="4">
        <f>VLOOKUP(主动技能!J859,对应表!F:G,2,FALSE)</f>
        <v>1</v>
      </c>
      <c r="E856" s="4">
        <f>VLOOKUP(主动技能!K859,对应表!J:K,2,FALSE)</f>
        <v>1</v>
      </c>
      <c r="F856" s="4">
        <f>VLOOKUP(主动技能!L859,对应表!N:O,2,FALSE)</f>
        <v>1</v>
      </c>
      <c r="G856" s="4">
        <f>IF(主动技能!M859="必中",2,1)</f>
        <v>1</v>
      </c>
      <c r="H856" s="4">
        <f>主动技能!N859</f>
        <v>100</v>
      </c>
      <c r="I856" s="4">
        <f>主动技能!O859</f>
        <v>0</v>
      </c>
      <c r="J856" s="31" t="str">
        <f>主动技能!P859</f>
        <v>|||</v>
      </c>
      <c r="K856" s="31">
        <f>主动技能!Q859</f>
        <v>1</v>
      </c>
      <c r="L856" s="31">
        <f>主动技能!R859</f>
        <v>0</v>
      </c>
      <c r="M856" s="31">
        <f>主动技能!S859</f>
        <v>0</v>
      </c>
      <c r="N856" s="31" t="str">
        <f>IF(主动技能!T859="","",主动技能!T859)</f>
        <v/>
      </c>
      <c r="O856" s="31" t="str">
        <f>IF(主动技能!U859="","",主动技能!U859)</f>
        <v/>
      </c>
      <c r="P856" s="31" t="str">
        <f>IF(主动技能!V859="","",主动技能!V859)</f>
        <v>skill_01</v>
      </c>
      <c r="Q856" s="31" t="str">
        <f>IF(主动技能!W859="","")</f>
        <v/>
      </c>
      <c r="R856" s="31" t="str">
        <f>IF(主动技能!X859="","")</f>
        <v/>
      </c>
      <c r="S856" s="31">
        <f>主动技能!Y859</f>
        <v>0</v>
      </c>
      <c r="T856" s="31">
        <f>主动技能!Z859</f>
        <v>100</v>
      </c>
      <c r="U856" s="31">
        <f>主动技能!AB859</f>
        <v>6767</v>
      </c>
      <c r="V856" s="31">
        <f>主动技能!AC859</f>
        <v>0</v>
      </c>
      <c r="W856" s="31">
        <f>主动技能!AD859</f>
        <v>0</v>
      </c>
      <c r="X856" s="31">
        <f>主动技能!AE859</f>
        <v>1</v>
      </c>
      <c r="Y856" s="31">
        <f>主动技能!AF859</f>
        <v>0</v>
      </c>
      <c r="Z856" s="31">
        <f>主动技能!AG859</f>
        <v>0</v>
      </c>
      <c r="AA856" s="31" t="str">
        <f>主动技能!AH859</f>
        <v>attack</v>
      </c>
      <c r="AB856" s="31" t="str">
        <f>IF(主动技能!AI859="","")</f>
        <v/>
      </c>
      <c r="AC856" s="31">
        <f>主动技能!AJ859</f>
        <v>13</v>
      </c>
      <c r="AD856" s="31">
        <f>主动技能!BF859</f>
        <v>101501</v>
      </c>
      <c r="AE856" s="1">
        <f t="shared" si="13"/>
        <v>13</v>
      </c>
    </row>
    <row r="857" spans="1:31" s="31" customFormat="1" x14ac:dyDescent="0.15">
      <c r="A857" s="31">
        <f>主动技能!B860</f>
        <v>10150114</v>
      </c>
      <c r="B857" s="4" t="str">
        <f>主动技能!H860</f>
        <v>普攻</v>
      </c>
      <c r="C857" s="4" t="str">
        <f>主动技能!I860</f>
        <v>对敌方单体攻击，造成100%攻击力（+9601）点伤害。</v>
      </c>
      <c r="D857" s="4">
        <f>VLOOKUP(主动技能!J860,对应表!F:G,2,FALSE)</f>
        <v>1</v>
      </c>
      <c r="E857" s="4">
        <f>VLOOKUP(主动技能!K860,对应表!J:K,2,FALSE)</f>
        <v>1</v>
      </c>
      <c r="F857" s="4">
        <f>VLOOKUP(主动技能!L860,对应表!N:O,2,FALSE)</f>
        <v>1</v>
      </c>
      <c r="G857" s="4">
        <f>IF(主动技能!M860="必中",2,1)</f>
        <v>1</v>
      </c>
      <c r="H857" s="4">
        <f>主动技能!N860</f>
        <v>100</v>
      </c>
      <c r="I857" s="4">
        <f>主动技能!O860</f>
        <v>0</v>
      </c>
      <c r="J857" s="31" t="str">
        <f>主动技能!P860</f>
        <v>|||</v>
      </c>
      <c r="K857" s="31">
        <f>主动技能!Q860</f>
        <v>1</v>
      </c>
      <c r="L857" s="31">
        <f>主动技能!R860</f>
        <v>0</v>
      </c>
      <c r="M857" s="31">
        <f>主动技能!S860</f>
        <v>0</v>
      </c>
      <c r="N857" s="31" t="str">
        <f>IF(主动技能!T860="","",主动技能!T860)</f>
        <v/>
      </c>
      <c r="O857" s="31" t="str">
        <f>IF(主动技能!U860="","",主动技能!U860)</f>
        <v/>
      </c>
      <c r="P857" s="31" t="str">
        <f>IF(主动技能!V860="","",主动技能!V860)</f>
        <v>skill_01</v>
      </c>
      <c r="Q857" s="31" t="str">
        <f>IF(主动技能!W860="","")</f>
        <v/>
      </c>
      <c r="R857" s="31" t="str">
        <f>IF(主动技能!X860="","")</f>
        <v/>
      </c>
      <c r="S857" s="31">
        <f>主动技能!Y860</f>
        <v>0</v>
      </c>
      <c r="T857" s="31">
        <f>主动技能!Z860</f>
        <v>100</v>
      </c>
      <c r="U857" s="31">
        <f>主动技能!AB860</f>
        <v>9601</v>
      </c>
      <c r="V857" s="31">
        <f>主动技能!AC860</f>
        <v>0</v>
      </c>
      <c r="W857" s="31">
        <f>主动技能!AD860</f>
        <v>0</v>
      </c>
      <c r="X857" s="31">
        <f>主动技能!AE860</f>
        <v>1</v>
      </c>
      <c r="Y857" s="31">
        <f>主动技能!AF860</f>
        <v>0</v>
      </c>
      <c r="Z857" s="31">
        <f>主动技能!AG860</f>
        <v>0</v>
      </c>
      <c r="AA857" s="31" t="str">
        <f>主动技能!AH860</f>
        <v>attack</v>
      </c>
      <c r="AB857" s="31" t="str">
        <f>IF(主动技能!AI860="","")</f>
        <v/>
      </c>
      <c r="AC857" s="31">
        <f>主动技能!AJ860</f>
        <v>14</v>
      </c>
      <c r="AD857" s="31">
        <f>主动技能!BF860</f>
        <v>101501</v>
      </c>
      <c r="AE857" s="1">
        <f t="shared" si="13"/>
        <v>14</v>
      </c>
    </row>
    <row r="858" spans="1:31" s="31" customFormat="1" x14ac:dyDescent="0.15">
      <c r="A858" s="31">
        <f>主动技能!B861</f>
        <v>10150115</v>
      </c>
      <c r="B858" s="4" t="str">
        <f>主动技能!H861</f>
        <v>普攻</v>
      </c>
      <c r="C858" s="4" t="str">
        <f>主动技能!I861</f>
        <v>对敌方单体攻击，造成100%攻击力（+13613）点伤害。</v>
      </c>
      <c r="D858" s="4">
        <f>VLOOKUP(主动技能!J861,对应表!F:G,2,FALSE)</f>
        <v>1</v>
      </c>
      <c r="E858" s="4">
        <f>VLOOKUP(主动技能!K861,对应表!J:K,2,FALSE)</f>
        <v>1</v>
      </c>
      <c r="F858" s="4">
        <f>VLOOKUP(主动技能!L861,对应表!N:O,2,FALSE)</f>
        <v>1</v>
      </c>
      <c r="G858" s="4">
        <f>IF(主动技能!M861="必中",2,1)</f>
        <v>1</v>
      </c>
      <c r="H858" s="4">
        <f>主动技能!N861</f>
        <v>100</v>
      </c>
      <c r="I858" s="4">
        <f>主动技能!O861</f>
        <v>0</v>
      </c>
      <c r="J858" s="31" t="str">
        <f>主动技能!P861</f>
        <v>|||</v>
      </c>
      <c r="K858" s="31">
        <f>主动技能!Q861</f>
        <v>1</v>
      </c>
      <c r="L858" s="31">
        <f>主动技能!R861</f>
        <v>0</v>
      </c>
      <c r="M858" s="31">
        <f>主动技能!S861</f>
        <v>0</v>
      </c>
      <c r="N858" s="31" t="str">
        <f>IF(主动技能!T861="","",主动技能!T861)</f>
        <v/>
      </c>
      <c r="O858" s="31" t="str">
        <f>IF(主动技能!U861="","",主动技能!U861)</f>
        <v/>
      </c>
      <c r="P858" s="31" t="str">
        <f>IF(主动技能!V861="","",主动技能!V861)</f>
        <v>skill_01</v>
      </c>
      <c r="Q858" s="31" t="str">
        <f>IF(主动技能!W861="","")</f>
        <v/>
      </c>
      <c r="R858" s="31" t="str">
        <f>IF(主动技能!X861="","")</f>
        <v/>
      </c>
      <c r="S858" s="31">
        <f>主动技能!Y861</f>
        <v>0</v>
      </c>
      <c r="T858" s="31">
        <f>主动技能!Z861</f>
        <v>100</v>
      </c>
      <c r="U858" s="31">
        <f>主动技能!AB861</f>
        <v>13613</v>
      </c>
      <c r="V858" s="31">
        <f>主动技能!AC861</f>
        <v>0</v>
      </c>
      <c r="W858" s="31">
        <f>主动技能!AD861</f>
        <v>0</v>
      </c>
      <c r="X858" s="31">
        <f>主动技能!AE861</f>
        <v>1</v>
      </c>
      <c r="Y858" s="31">
        <f>主动技能!AF861</f>
        <v>0</v>
      </c>
      <c r="Z858" s="31">
        <f>主动技能!AG861</f>
        <v>0</v>
      </c>
      <c r="AA858" s="31" t="str">
        <f>主动技能!AH861</f>
        <v>attack</v>
      </c>
      <c r="AB858" s="31" t="str">
        <f>IF(主动技能!AI861="","")</f>
        <v/>
      </c>
      <c r="AC858" s="31">
        <f>主动技能!AJ861</f>
        <v>15</v>
      </c>
      <c r="AD858" s="31">
        <f>主动技能!BF861</f>
        <v>101501</v>
      </c>
      <c r="AE858" s="1">
        <f t="shared" si="13"/>
        <v>15</v>
      </c>
    </row>
    <row r="859" spans="1:31" s="31" customFormat="1" x14ac:dyDescent="0.15">
      <c r="A859" s="31">
        <f>主动技能!B862</f>
        <v>10150116</v>
      </c>
      <c r="B859" s="4" t="str">
        <f>主动技能!H862</f>
        <v>普攻</v>
      </c>
      <c r="C859" s="4" t="str">
        <f>主动技能!I862</f>
        <v>对敌方单体攻击，造成100%攻击力（+19292）点伤害。</v>
      </c>
      <c r="D859" s="4">
        <f>VLOOKUP(主动技能!J862,对应表!F:G,2,FALSE)</f>
        <v>1</v>
      </c>
      <c r="E859" s="4">
        <f>VLOOKUP(主动技能!K862,对应表!J:K,2,FALSE)</f>
        <v>1</v>
      </c>
      <c r="F859" s="4">
        <f>VLOOKUP(主动技能!L862,对应表!N:O,2,FALSE)</f>
        <v>1</v>
      </c>
      <c r="G859" s="4">
        <f>IF(主动技能!M862="必中",2,1)</f>
        <v>1</v>
      </c>
      <c r="H859" s="4">
        <f>主动技能!N862</f>
        <v>100</v>
      </c>
      <c r="I859" s="4">
        <f>主动技能!O862</f>
        <v>0</v>
      </c>
      <c r="J859" s="31" t="str">
        <f>主动技能!P862</f>
        <v>|||</v>
      </c>
      <c r="K859" s="31">
        <f>主动技能!Q862</f>
        <v>1</v>
      </c>
      <c r="L859" s="31">
        <f>主动技能!R862</f>
        <v>0</v>
      </c>
      <c r="M859" s="31">
        <f>主动技能!S862</f>
        <v>0</v>
      </c>
      <c r="N859" s="31" t="str">
        <f>IF(主动技能!T862="","",主动技能!T862)</f>
        <v/>
      </c>
      <c r="O859" s="31" t="str">
        <f>IF(主动技能!U862="","",主动技能!U862)</f>
        <v/>
      </c>
      <c r="P859" s="31" t="str">
        <f>IF(主动技能!V862="","",主动技能!V862)</f>
        <v>skill_01</v>
      </c>
      <c r="Q859" s="31" t="str">
        <f>IF(主动技能!W862="","")</f>
        <v/>
      </c>
      <c r="R859" s="31" t="str">
        <f>IF(主动技能!X862="","")</f>
        <v/>
      </c>
      <c r="S859" s="31">
        <f>主动技能!Y862</f>
        <v>0</v>
      </c>
      <c r="T859" s="31">
        <f>主动技能!Z862</f>
        <v>100</v>
      </c>
      <c r="U859" s="31">
        <f>主动技能!AB862</f>
        <v>19292</v>
      </c>
      <c r="V859" s="31">
        <f>主动技能!AC862</f>
        <v>0</v>
      </c>
      <c r="W859" s="31">
        <f>主动技能!AD862</f>
        <v>0</v>
      </c>
      <c r="X859" s="31">
        <f>主动技能!AE862</f>
        <v>1</v>
      </c>
      <c r="Y859" s="31">
        <f>主动技能!AF862</f>
        <v>0</v>
      </c>
      <c r="Z859" s="31">
        <f>主动技能!AG862</f>
        <v>0</v>
      </c>
      <c r="AA859" s="31" t="str">
        <f>主动技能!AH862</f>
        <v>attack</v>
      </c>
      <c r="AB859" s="31" t="str">
        <f>IF(主动技能!AI862="","")</f>
        <v/>
      </c>
      <c r="AC859" s="31">
        <f>主动技能!AJ862</f>
        <v>16</v>
      </c>
      <c r="AD859" s="31">
        <f>主动技能!BF862</f>
        <v>101501</v>
      </c>
      <c r="AE859" s="1">
        <f t="shared" si="13"/>
        <v>16</v>
      </c>
    </row>
    <row r="860" spans="1:31" s="31" customFormat="1" x14ac:dyDescent="0.15">
      <c r="A860" s="31">
        <f>主动技能!B863</f>
        <v>10150117</v>
      </c>
      <c r="B860" s="4" t="str">
        <f>主动技能!H863</f>
        <v>普攻</v>
      </c>
      <c r="C860" s="4" t="str">
        <f>主动技能!I863</f>
        <v>对敌方单体攻击，造成100%攻击力（+27333）点伤害。</v>
      </c>
      <c r="D860" s="4">
        <f>VLOOKUP(主动技能!J863,对应表!F:G,2,FALSE)</f>
        <v>1</v>
      </c>
      <c r="E860" s="4">
        <f>VLOOKUP(主动技能!K863,对应表!J:K,2,FALSE)</f>
        <v>1</v>
      </c>
      <c r="F860" s="4">
        <f>VLOOKUP(主动技能!L863,对应表!N:O,2,FALSE)</f>
        <v>1</v>
      </c>
      <c r="G860" s="4">
        <f>IF(主动技能!M863="必中",2,1)</f>
        <v>1</v>
      </c>
      <c r="H860" s="4">
        <f>主动技能!N863</f>
        <v>100</v>
      </c>
      <c r="I860" s="4">
        <f>主动技能!O863</f>
        <v>0</v>
      </c>
      <c r="J860" s="31" t="str">
        <f>主动技能!P863</f>
        <v>|||</v>
      </c>
      <c r="K860" s="31">
        <f>主动技能!Q863</f>
        <v>1</v>
      </c>
      <c r="L860" s="31">
        <f>主动技能!R863</f>
        <v>0</v>
      </c>
      <c r="M860" s="31">
        <f>主动技能!S863</f>
        <v>0</v>
      </c>
      <c r="N860" s="31" t="str">
        <f>IF(主动技能!T863="","",主动技能!T863)</f>
        <v/>
      </c>
      <c r="O860" s="31" t="str">
        <f>IF(主动技能!U863="","",主动技能!U863)</f>
        <v/>
      </c>
      <c r="P860" s="31" t="str">
        <f>IF(主动技能!V863="","",主动技能!V863)</f>
        <v>skill_01</v>
      </c>
      <c r="Q860" s="31" t="str">
        <f>IF(主动技能!W863="","")</f>
        <v/>
      </c>
      <c r="R860" s="31" t="str">
        <f>IF(主动技能!X863="","")</f>
        <v/>
      </c>
      <c r="S860" s="31">
        <f>主动技能!Y863</f>
        <v>0</v>
      </c>
      <c r="T860" s="31">
        <f>主动技能!Z863</f>
        <v>100</v>
      </c>
      <c r="U860" s="31">
        <f>主动技能!AB863</f>
        <v>27333</v>
      </c>
      <c r="V860" s="31">
        <f>主动技能!AC863</f>
        <v>0</v>
      </c>
      <c r="W860" s="31">
        <f>主动技能!AD863</f>
        <v>0</v>
      </c>
      <c r="X860" s="31">
        <f>主动技能!AE863</f>
        <v>1</v>
      </c>
      <c r="Y860" s="31">
        <f>主动技能!AF863</f>
        <v>0</v>
      </c>
      <c r="Z860" s="31">
        <f>主动技能!AG863</f>
        <v>0</v>
      </c>
      <c r="AA860" s="31" t="str">
        <f>主动技能!AH863</f>
        <v>attack</v>
      </c>
      <c r="AB860" s="31" t="str">
        <f>IF(主动技能!AI863="","")</f>
        <v/>
      </c>
      <c r="AC860" s="31">
        <f>主动技能!AJ863</f>
        <v>17</v>
      </c>
      <c r="AD860" s="31">
        <f>主动技能!BF863</f>
        <v>101501</v>
      </c>
      <c r="AE860" s="1">
        <f t="shared" si="13"/>
        <v>17</v>
      </c>
    </row>
    <row r="861" spans="1:31" s="31" customFormat="1" x14ac:dyDescent="0.15">
      <c r="A861" s="31">
        <f>主动技能!B864</f>
        <v>10150118</v>
      </c>
      <c r="B861" s="4" t="str">
        <f>主动技能!H864</f>
        <v>普攻</v>
      </c>
      <c r="C861" s="4" t="str">
        <f>主动技能!I864</f>
        <v>对敌方单体攻击，造成100%攻击力（+38716）点伤害。</v>
      </c>
      <c r="D861" s="4">
        <f>VLOOKUP(主动技能!J864,对应表!F:G,2,FALSE)</f>
        <v>1</v>
      </c>
      <c r="E861" s="4">
        <f>VLOOKUP(主动技能!K864,对应表!J:K,2,FALSE)</f>
        <v>1</v>
      </c>
      <c r="F861" s="4">
        <f>VLOOKUP(主动技能!L864,对应表!N:O,2,FALSE)</f>
        <v>1</v>
      </c>
      <c r="G861" s="4">
        <f>IF(主动技能!M864="必中",2,1)</f>
        <v>1</v>
      </c>
      <c r="H861" s="4">
        <f>主动技能!N864</f>
        <v>100</v>
      </c>
      <c r="I861" s="4">
        <f>主动技能!O864</f>
        <v>0</v>
      </c>
      <c r="J861" s="31" t="str">
        <f>主动技能!P864</f>
        <v>|||</v>
      </c>
      <c r="K861" s="31">
        <f>主动技能!Q864</f>
        <v>1</v>
      </c>
      <c r="L861" s="31">
        <f>主动技能!R864</f>
        <v>0</v>
      </c>
      <c r="M861" s="31">
        <f>主动技能!S864</f>
        <v>0</v>
      </c>
      <c r="N861" s="31" t="str">
        <f>IF(主动技能!T864="","",主动技能!T864)</f>
        <v/>
      </c>
      <c r="O861" s="31" t="str">
        <f>IF(主动技能!U864="","",主动技能!U864)</f>
        <v/>
      </c>
      <c r="P861" s="31" t="str">
        <f>IF(主动技能!V864="","",主动技能!V864)</f>
        <v>skill_01</v>
      </c>
      <c r="Q861" s="31" t="str">
        <f>IF(主动技能!W864="","")</f>
        <v/>
      </c>
      <c r="R861" s="31" t="str">
        <f>IF(主动技能!X864="","")</f>
        <v/>
      </c>
      <c r="S861" s="31">
        <f>主动技能!Y864</f>
        <v>0</v>
      </c>
      <c r="T861" s="31">
        <f>主动技能!Z864</f>
        <v>100</v>
      </c>
      <c r="U861" s="31">
        <f>主动技能!AB864</f>
        <v>38716</v>
      </c>
      <c r="V861" s="31">
        <f>主动技能!AC864</f>
        <v>0</v>
      </c>
      <c r="W861" s="31">
        <f>主动技能!AD864</f>
        <v>0</v>
      </c>
      <c r="X861" s="31">
        <f>主动技能!AE864</f>
        <v>1</v>
      </c>
      <c r="Y861" s="31">
        <f>主动技能!AF864</f>
        <v>0</v>
      </c>
      <c r="Z861" s="31">
        <f>主动技能!AG864</f>
        <v>0</v>
      </c>
      <c r="AA861" s="31" t="str">
        <f>主动技能!AH864</f>
        <v>attack</v>
      </c>
      <c r="AB861" s="31" t="str">
        <f>IF(主动技能!AI864="","")</f>
        <v/>
      </c>
      <c r="AC861" s="31">
        <f>主动技能!AJ864</f>
        <v>18</v>
      </c>
      <c r="AD861" s="31">
        <f>主动技能!BF864</f>
        <v>101501</v>
      </c>
      <c r="AE861" s="1">
        <f t="shared" si="13"/>
        <v>18</v>
      </c>
    </row>
    <row r="862" spans="1:31" s="31" customFormat="1" x14ac:dyDescent="0.15">
      <c r="A862" s="31">
        <f>主动技能!B865</f>
        <v>10150119</v>
      </c>
      <c r="B862" s="4" t="str">
        <f>主动技能!H865</f>
        <v>普攻</v>
      </c>
      <c r="C862" s="4" t="str">
        <f>主动技能!I865</f>
        <v>对敌方单体攻击，造成100%攻击力（+54831）点伤害。</v>
      </c>
      <c r="D862" s="4">
        <f>VLOOKUP(主动技能!J865,对应表!F:G,2,FALSE)</f>
        <v>1</v>
      </c>
      <c r="E862" s="4">
        <f>VLOOKUP(主动技能!K865,对应表!J:K,2,FALSE)</f>
        <v>1</v>
      </c>
      <c r="F862" s="4">
        <f>VLOOKUP(主动技能!L865,对应表!N:O,2,FALSE)</f>
        <v>1</v>
      </c>
      <c r="G862" s="4">
        <f>IF(主动技能!M865="必中",2,1)</f>
        <v>1</v>
      </c>
      <c r="H862" s="4">
        <f>主动技能!N865</f>
        <v>100</v>
      </c>
      <c r="I862" s="4">
        <f>主动技能!O865</f>
        <v>0</v>
      </c>
      <c r="J862" s="31" t="str">
        <f>主动技能!P865</f>
        <v>|||</v>
      </c>
      <c r="K862" s="31">
        <f>主动技能!Q865</f>
        <v>1</v>
      </c>
      <c r="L862" s="31">
        <f>主动技能!R865</f>
        <v>0</v>
      </c>
      <c r="M862" s="31">
        <f>主动技能!S865</f>
        <v>0</v>
      </c>
      <c r="N862" s="31" t="str">
        <f>IF(主动技能!T865="","",主动技能!T865)</f>
        <v/>
      </c>
      <c r="O862" s="31" t="str">
        <f>IF(主动技能!U865="","",主动技能!U865)</f>
        <v/>
      </c>
      <c r="P862" s="31" t="str">
        <f>IF(主动技能!V865="","",主动技能!V865)</f>
        <v>skill_01</v>
      </c>
      <c r="Q862" s="31" t="str">
        <f>IF(主动技能!W865="","")</f>
        <v/>
      </c>
      <c r="R862" s="31" t="str">
        <f>IF(主动技能!X865="","")</f>
        <v/>
      </c>
      <c r="S862" s="31">
        <f>主动技能!Y865</f>
        <v>0</v>
      </c>
      <c r="T862" s="31">
        <f>主动技能!Z865</f>
        <v>100</v>
      </c>
      <c r="U862" s="31">
        <f>主动技能!AB865</f>
        <v>54831</v>
      </c>
      <c r="V862" s="31">
        <f>主动技能!AC865</f>
        <v>0</v>
      </c>
      <c r="W862" s="31">
        <f>主动技能!AD865</f>
        <v>0</v>
      </c>
      <c r="X862" s="31">
        <f>主动技能!AE865</f>
        <v>1</v>
      </c>
      <c r="Y862" s="31">
        <f>主动技能!AF865</f>
        <v>0</v>
      </c>
      <c r="Z862" s="31">
        <f>主动技能!AG865</f>
        <v>0</v>
      </c>
      <c r="AA862" s="31" t="str">
        <f>主动技能!AH865</f>
        <v>attack</v>
      </c>
      <c r="AB862" s="31" t="str">
        <f>IF(主动技能!AI865="","")</f>
        <v/>
      </c>
      <c r="AC862" s="31">
        <f>主动技能!AJ865</f>
        <v>19</v>
      </c>
      <c r="AD862" s="31">
        <f>主动技能!BF865</f>
        <v>101501</v>
      </c>
      <c r="AE862" s="1">
        <f t="shared" si="13"/>
        <v>19</v>
      </c>
    </row>
    <row r="863" spans="1:31" s="31" customFormat="1" x14ac:dyDescent="0.15">
      <c r="A863" s="31">
        <f>主动技能!B866</f>
        <v>10150120</v>
      </c>
      <c r="B863" s="4" t="str">
        <f>主动技能!H866</f>
        <v>普攻</v>
      </c>
      <c r="C863" s="4" t="str">
        <f>主动技能!I866</f>
        <v>对敌方单体攻击，造成100%攻击力（+77646）点伤害。</v>
      </c>
      <c r="D863" s="4">
        <f>VLOOKUP(主动技能!J866,对应表!F:G,2,FALSE)</f>
        <v>1</v>
      </c>
      <c r="E863" s="4">
        <f>VLOOKUP(主动技能!K866,对应表!J:K,2,FALSE)</f>
        <v>1</v>
      </c>
      <c r="F863" s="4">
        <f>VLOOKUP(主动技能!L866,对应表!N:O,2,FALSE)</f>
        <v>1</v>
      </c>
      <c r="G863" s="4">
        <f>IF(主动技能!M866="必中",2,1)</f>
        <v>1</v>
      </c>
      <c r="H863" s="4">
        <f>主动技能!N866</f>
        <v>100</v>
      </c>
      <c r="I863" s="4">
        <f>主动技能!O866</f>
        <v>0</v>
      </c>
      <c r="J863" s="31" t="str">
        <f>主动技能!P866</f>
        <v>|||</v>
      </c>
      <c r="K863" s="31">
        <f>主动技能!Q866</f>
        <v>1</v>
      </c>
      <c r="L863" s="31">
        <f>主动技能!R866</f>
        <v>0</v>
      </c>
      <c r="M863" s="31">
        <f>主动技能!S866</f>
        <v>0</v>
      </c>
      <c r="N863" s="31" t="str">
        <f>IF(主动技能!T866="","",主动技能!T866)</f>
        <v/>
      </c>
      <c r="O863" s="31" t="str">
        <f>IF(主动技能!U866="","",主动技能!U866)</f>
        <v/>
      </c>
      <c r="P863" s="31" t="str">
        <f>IF(主动技能!V866="","",主动技能!V866)</f>
        <v>skill_01</v>
      </c>
      <c r="Q863" s="31" t="str">
        <f>IF(主动技能!W866="","")</f>
        <v/>
      </c>
      <c r="R863" s="31" t="str">
        <f>IF(主动技能!X866="","")</f>
        <v/>
      </c>
      <c r="S863" s="31">
        <f>主动技能!Y866</f>
        <v>0</v>
      </c>
      <c r="T863" s="31">
        <f>主动技能!Z866</f>
        <v>100</v>
      </c>
      <c r="U863" s="31">
        <f>主动技能!AB866</f>
        <v>77646</v>
      </c>
      <c r="V863" s="31">
        <f>主动技能!AC866</f>
        <v>0</v>
      </c>
      <c r="W863" s="31">
        <f>主动技能!AD866</f>
        <v>0</v>
      </c>
      <c r="X863" s="31">
        <f>主动技能!AE866</f>
        <v>1</v>
      </c>
      <c r="Y863" s="31">
        <f>主动技能!AF866</f>
        <v>0</v>
      </c>
      <c r="Z863" s="31">
        <f>主动技能!AG866</f>
        <v>0</v>
      </c>
      <c r="AA863" s="31" t="str">
        <f>主动技能!AH866</f>
        <v>attack</v>
      </c>
      <c r="AB863" s="31" t="str">
        <f>IF(主动技能!AI866="","")</f>
        <v/>
      </c>
      <c r="AC863" s="31">
        <f>主动技能!AJ866</f>
        <v>20</v>
      </c>
      <c r="AD863" s="31">
        <f>主动技能!BF866</f>
        <v>101501</v>
      </c>
      <c r="AE863" s="1">
        <f t="shared" si="13"/>
        <v>20</v>
      </c>
    </row>
    <row r="864" spans="1:31" s="31" customFormat="1" x14ac:dyDescent="0.15">
      <c r="A864" s="31">
        <f>主动技能!B867</f>
        <v>10150201</v>
      </c>
      <c r="B864" s="4" t="str">
        <f>主动技能!H867</f>
        <v>玄冰箭</v>
      </c>
      <c r="C864" s="4" t="str">
        <f>主动技能!I867</f>
        <v>对敌方后排单体攻击，造成150%攻击力（+553）点伤害。</v>
      </c>
      <c r="D864" s="4">
        <f>VLOOKUP(主动技能!J867,对应表!F:G,2,FALSE)</f>
        <v>1</v>
      </c>
      <c r="E864" s="4">
        <f>VLOOKUP(主动技能!K867,对应表!J:K,2,FALSE)</f>
        <v>2</v>
      </c>
      <c r="F864" s="4">
        <f>VLOOKUP(主动技能!L867,对应表!N:O,2,FALSE)</f>
        <v>1</v>
      </c>
      <c r="G864" s="4">
        <f>IF(主动技能!M867="必中",2,1)</f>
        <v>1</v>
      </c>
      <c r="H864" s="4">
        <f>主动技能!N867</f>
        <v>100</v>
      </c>
      <c r="I864" s="4">
        <f>主动技能!O867</f>
        <v>0</v>
      </c>
      <c r="J864" s="31" t="str">
        <f>主动技能!P867</f>
        <v>||eff_xuanbingjian_1|</v>
      </c>
      <c r="K864" s="31">
        <f>主动技能!Q867</f>
        <v>1</v>
      </c>
      <c r="L864" s="31">
        <f>主动技能!R867</f>
        <v>0</v>
      </c>
      <c r="M864" s="31">
        <f>主动技能!S867</f>
        <v>0</v>
      </c>
      <c r="N864" s="31" t="str">
        <f>IF(主动技能!T867="","",主动技能!T867)</f>
        <v/>
      </c>
      <c r="O864" s="31" t="str">
        <f>IF(主动技能!U867="","",主动技能!U867)</f>
        <v/>
      </c>
      <c r="P864" s="31" t="str">
        <f>IF(主动技能!V867="","",主动技能!V867)</f>
        <v>skill_06</v>
      </c>
      <c r="Q864" s="31" t="str">
        <f>IF(主动技能!W867="","")</f>
        <v/>
      </c>
      <c r="R864" s="31" t="str">
        <f>IF(主动技能!X867="","")</f>
        <v/>
      </c>
      <c r="S864" s="31">
        <f>主动技能!Y867</f>
        <v>0</v>
      </c>
      <c r="T864" s="31">
        <f>主动技能!Z867</f>
        <v>150</v>
      </c>
      <c r="U864" s="31">
        <f>主动技能!AB867</f>
        <v>553</v>
      </c>
      <c r="V864" s="31">
        <f>主动技能!AC867</f>
        <v>0</v>
      </c>
      <c r="W864" s="31">
        <f>主动技能!AD867</f>
        <v>0</v>
      </c>
      <c r="X864" s="31">
        <f>主动技能!AE867</f>
        <v>1</v>
      </c>
      <c r="Y864" s="31">
        <f>主动技能!AF867</f>
        <v>1</v>
      </c>
      <c r="Z864" s="31">
        <f>主动技能!AG867</f>
        <v>1</v>
      </c>
      <c r="AA864" s="31" t="str">
        <f>主动技能!AH867</f>
        <v>attackex</v>
      </c>
      <c r="AB864" s="31" t="str">
        <f>IF(主动技能!AI867="","")</f>
        <v/>
      </c>
      <c r="AC864" s="31">
        <f>主动技能!AJ867</f>
        <v>1</v>
      </c>
      <c r="AD864" s="31">
        <f>主动技能!BF867</f>
        <v>101502</v>
      </c>
      <c r="AE864" s="1">
        <f t="shared" si="13"/>
        <v>1</v>
      </c>
    </row>
    <row r="865" spans="1:31" s="31" customFormat="1" x14ac:dyDescent="0.15">
      <c r="A865" s="31">
        <f>主动技能!B868</f>
        <v>10150202</v>
      </c>
      <c r="B865" s="4" t="str">
        <f>主动技能!H868</f>
        <v>玄冰箭</v>
      </c>
      <c r="C865" s="4" t="str">
        <f>主动技能!I868</f>
        <v>对敌方后排单体攻击，造成150%攻击力（+611）点伤害。</v>
      </c>
      <c r="D865" s="4">
        <f>VLOOKUP(主动技能!J868,对应表!F:G,2,FALSE)</f>
        <v>1</v>
      </c>
      <c r="E865" s="4">
        <f>VLOOKUP(主动技能!K868,对应表!J:K,2,FALSE)</f>
        <v>2</v>
      </c>
      <c r="F865" s="4">
        <f>VLOOKUP(主动技能!L868,对应表!N:O,2,FALSE)</f>
        <v>1</v>
      </c>
      <c r="G865" s="4">
        <f>IF(主动技能!M868="必中",2,1)</f>
        <v>1</v>
      </c>
      <c r="H865" s="4">
        <f>主动技能!N868</f>
        <v>101</v>
      </c>
      <c r="I865" s="4">
        <f>主动技能!O868</f>
        <v>0</v>
      </c>
      <c r="J865" s="31" t="str">
        <f>主动技能!P868</f>
        <v>||eff_xuanbingjian_1|</v>
      </c>
      <c r="K865" s="31">
        <f>主动技能!Q868</f>
        <v>1</v>
      </c>
      <c r="L865" s="31">
        <f>主动技能!R868</f>
        <v>1</v>
      </c>
      <c r="M865" s="31">
        <f>主动技能!S868</f>
        <v>1</v>
      </c>
      <c r="N865" s="31" t="str">
        <f>IF(主动技能!T868="","",主动技能!T868)</f>
        <v/>
      </c>
      <c r="O865" s="31" t="str">
        <f>IF(主动技能!U868="","",主动技能!U868)</f>
        <v/>
      </c>
      <c r="P865" s="31" t="str">
        <f>IF(主动技能!V868="","",主动技能!V868)</f>
        <v>skill_06</v>
      </c>
      <c r="Q865" s="31" t="str">
        <f>IF(主动技能!W868="","")</f>
        <v/>
      </c>
      <c r="R865" s="31" t="str">
        <f>IF(主动技能!X868="","")</f>
        <v/>
      </c>
      <c r="S865" s="31">
        <f>主动技能!Y868</f>
        <v>0</v>
      </c>
      <c r="T865" s="31">
        <f>主动技能!Z868</f>
        <v>150</v>
      </c>
      <c r="U865" s="31">
        <f>主动技能!AB868</f>
        <v>611</v>
      </c>
      <c r="V865" s="31">
        <f>主动技能!AC868</f>
        <v>0</v>
      </c>
      <c r="W865" s="31">
        <f>主动技能!AD868</f>
        <v>0</v>
      </c>
      <c r="X865" s="31">
        <f>主动技能!AE868</f>
        <v>1</v>
      </c>
      <c r="Y865" s="31">
        <f>主动技能!AF868</f>
        <v>1</v>
      </c>
      <c r="Z865" s="31">
        <f>主动技能!AG868</f>
        <v>1</v>
      </c>
      <c r="AA865" s="31" t="str">
        <f>主动技能!AH868</f>
        <v>attackex</v>
      </c>
      <c r="AB865" s="31" t="str">
        <f>IF(主动技能!AI868="","")</f>
        <v/>
      </c>
      <c r="AC865" s="31">
        <f>主动技能!AJ868</f>
        <v>2</v>
      </c>
      <c r="AD865" s="31">
        <f>主动技能!BF868</f>
        <v>101502</v>
      </c>
      <c r="AE865" s="1">
        <f t="shared" si="13"/>
        <v>2</v>
      </c>
    </row>
    <row r="866" spans="1:31" s="31" customFormat="1" x14ac:dyDescent="0.15">
      <c r="A866" s="31">
        <f>主动技能!B869</f>
        <v>10150203</v>
      </c>
      <c r="B866" s="4" t="str">
        <f>主动技能!H869</f>
        <v>玄冰箭</v>
      </c>
      <c r="C866" s="4" t="str">
        <f>主动技能!I869</f>
        <v>对敌方后排单体攻击，造成150%攻击力（+809）点伤害。</v>
      </c>
      <c r="D866" s="4">
        <f>VLOOKUP(主动技能!J869,对应表!F:G,2,FALSE)</f>
        <v>1</v>
      </c>
      <c r="E866" s="4">
        <f>VLOOKUP(主动技能!K869,对应表!J:K,2,FALSE)</f>
        <v>2</v>
      </c>
      <c r="F866" s="4">
        <f>VLOOKUP(主动技能!L869,对应表!N:O,2,FALSE)</f>
        <v>1</v>
      </c>
      <c r="G866" s="4">
        <f>IF(主动技能!M869="必中",2,1)</f>
        <v>1</v>
      </c>
      <c r="H866" s="4">
        <f>主动技能!N869</f>
        <v>102</v>
      </c>
      <c r="I866" s="4">
        <f>主动技能!O869</f>
        <v>0</v>
      </c>
      <c r="J866" s="31" t="str">
        <f>主动技能!P869</f>
        <v>||eff_xuanbingjian_1|</v>
      </c>
      <c r="K866" s="31">
        <f>主动技能!Q869</f>
        <v>1</v>
      </c>
      <c r="L866" s="31">
        <f>主动技能!R869</f>
        <v>2</v>
      </c>
      <c r="M866" s="31">
        <f>主动技能!S869</f>
        <v>2</v>
      </c>
      <c r="N866" s="31" t="str">
        <f>IF(主动技能!T869="","",主动技能!T869)</f>
        <v/>
      </c>
      <c r="O866" s="31" t="str">
        <f>IF(主动技能!U869="","",主动技能!U869)</f>
        <v/>
      </c>
      <c r="P866" s="31" t="str">
        <f>IF(主动技能!V869="","",主动技能!V869)</f>
        <v>skill_06</v>
      </c>
      <c r="Q866" s="31" t="str">
        <f>IF(主动技能!W869="","")</f>
        <v/>
      </c>
      <c r="R866" s="31" t="str">
        <f>IF(主动技能!X869="","")</f>
        <v/>
      </c>
      <c r="S866" s="31">
        <f>主动技能!Y869</f>
        <v>0</v>
      </c>
      <c r="T866" s="31">
        <f>主动技能!Z869</f>
        <v>150</v>
      </c>
      <c r="U866" s="31">
        <f>主动技能!AB869</f>
        <v>809</v>
      </c>
      <c r="V866" s="31">
        <f>主动技能!AC869</f>
        <v>0</v>
      </c>
      <c r="W866" s="31">
        <f>主动技能!AD869</f>
        <v>0</v>
      </c>
      <c r="X866" s="31">
        <f>主动技能!AE869</f>
        <v>1</v>
      </c>
      <c r="Y866" s="31">
        <f>主动技能!AF869</f>
        <v>1</v>
      </c>
      <c r="Z866" s="31">
        <f>主动技能!AG869</f>
        <v>1</v>
      </c>
      <c r="AA866" s="31" t="str">
        <f>主动技能!AH869</f>
        <v>attackex</v>
      </c>
      <c r="AB866" s="31" t="str">
        <f>IF(主动技能!AI869="","")</f>
        <v/>
      </c>
      <c r="AC866" s="31">
        <f>主动技能!AJ869</f>
        <v>3</v>
      </c>
      <c r="AD866" s="31">
        <f>主动技能!BF869</f>
        <v>101502</v>
      </c>
      <c r="AE866" s="1">
        <f t="shared" si="13"/>
        <v>3</v>
      </c>
    </row>
    <row r="867" spans="1:31" s="31" customFormat="1" x14ac:dyDescent="0.15">
      <c r="A867" s="31">
        <f>主动技能!B870</f>
        <v>10150204</v>
      </c>
      <c r="B867" s="4" t="str">
        <f>主动技能!H870</f>
        <v>玄冰箭</v>
      </c>
      <c r="C867" s="4" t="str">
        <f>主动技能!I870</f>
        <v>对敌方后排单体攻击，造成150%攻击力（+1247）点伤害。</v>
      </c>
      <c r="D867" s="4">
        <f>VLOOKUP(主动技能!J870,对应表!F:G,2,FALSE)</f>
        <v>1</v>
      </c>
      <c r="E867" s="4">
        <f>VLOOKUP(主动技能!K870,对应表!J:K,2,FALSE)</f>
        <v>2</v>
      </c>
      <c r="F867" s="4">
        <f>VLOOKUP(主动技能!L870,对应表!N:O,2,FALSE)</f>
        <v>1</v>
      </c>
      <c r="G867" s="4">
        <f>IF(主动技能!M870="必中",2,1)</f>
        <v>1</v>
      </c>
      <c r="H867" s="4">
        <f>主动技能!N870</f>
        <v>103</v>
      </c>
      <c r="I867" s="4">
        <f>主动技能!O870</f>
        <v>0</v>
      </c>
      <c r="J867" s="31" t="str">
        <f>主动技能!P870</f>
        <v>||eff_xuanbingjian_1|</v>
      </c>
      <c r="K867" s="31">
        <f>主动技能!Q870</f>
        <v>1</v>
      </c>
      <c r="L867" s="31">
        <f>主动技能!R870</f>
        <v>3</v>
      </c>
      <c r="M867" s="31">
        <f>主动技能!S870</f>
        <v>3</v>
      </c>
      <c r="N867" s="31" t="str">
        <f>IF(主动技能!T870="","",主动技能!T870)</f>
        <v/>
      </c>
      <c r="O867" s="31" t="str">
        <f>IF(主动技能!U870="","",主动技能!U870)</f>
        <v/>
      </c>
      <c r="P867" s="31" t="str">
        <f>IF(主动技能!V870="","",主动技能!V870)</f>
        <v>skill_06</v>
      </c>
      <c r="Q867" s="31" t="str">
        <f>IF(主动技能!W870="","")</f>
        <v/>
      </c>
      <c r="R867" s="31" t="str">
        <f>IF(主动技能!X870="","")</f>
        <v/>
      </c>
      <c r="S867" s="31">
        <f>主动技能!Y870</f>
        <v>0</v>
      </c>
      <c r="T867" s="31">
        <f>主动技能!Z870</f>
        <v>150</v>
      </c>
      <c r="U867" s="31">
        <f>主动技能!AB870</f>
        <v>1247</v>
      </c>
      <c r="V867" s="31">
        <f>主动技能!AC870</f>
        <v>0</v>
      </c>
      <c r="W867" s="31">
        <f>主动技能!AD870</f>
        <v>0</v>
      </c>
      <c r="X867" s="31">
        <f>主动技能!AE870</f>
        <v>1</v>
      </c>
      <c r="Y867" s="31">
        <f>主动技能!AF870</f>
        <v>1</v>
      </c>
      <c r="Z867" s="31">
        <f>主动技能!AG870</f>
        <v>1</v>
      </c>
      <c r="AA867" s="31" t="str">
        <f>主动技能!AH870</f>
        <v>attackex</v>
      </c>
      <c r="AB867" s="31" t="str">
        <f>IF(主动技能!AI870="","")</f>
        <v/>
      </c>
      <c r="AC867" s="31">
        <f>主动技能!AJ870</f>
        <v>4</v>
      </c>
      <c r="AD867" s="31">
        <f>主动技能!BF870</f>
        <v>101502</v>
      </c>
      <c r="AE867" s="1">
        <f t="shared" si="13"/>
        <v>4</v>
      </c>
    </row>
    <row r="868" spans="1:31" s="31" customFormat="1" x14ac:dyDescent="0.15">
      <c r="A868" s="31">
        <f>主动技能!B871</f>
        <v>10150205</v>
      </c>
      <c r="B868" s="4" t="str">
        <f>主动技能!H871</f>
        <v>玄冰箭</v>
      </c>
      <c r="C868" s="4" t="str">
        <f>主动技能!I871</f>
        <v>对敌方后排单体攻击，造成150%攻击力（+1867）点伤害。</v>
      </c>
      <c r="D868" s="4">
        <f>VLOOKUP(主动技能!J871,对应表!F:G,2,FALSE)</f>
        <v>1</v>
      </c>
      <c r="E868" s="4">
        <f>VLOOKUP(主动技能!K871,对应表!J:K,2,FALSE)</f>
        <v>2</v>
      </c>
      <c r="F868" s="4">
        <f>VLOOKUP(主动技能!L871,对应表!N:O,2,FALSE)</f>
        <v>1</v>
      </c>
      <c r="G868" s="4">
        <f>IF(主动技能!M871="必中",2,1)</f>
        <v>1</v>
      </c>
      <c r="H868" s="4">
        <f>主动技能!N871</f>
        <v>104</v>
      </c>
      <c r="I868" s="4">
        <f>主动技能!O871</f>
        <v>0</v>
      </c>
      <c r="J868" s="31" t="str">
        <f>主动技能!P871</f>
        <v>||eff_xuanbingjian_1|</v>
      </c>
      <c r="K868" s="31">
        <f>主动技能!Q871</f>
        <v>1</v>
      </c>
      <c r="L868" s="31">
        <f>主动技能!R871</f>
        <v>4</v>
      </c>
      <c r="M868" s="31">
        <f>主动技能!S871</f>
        <v>4</v>
      </c>
      <c r="N868" s="31" t="str">
        <f>IF(主动技能!T871="","",主动技能!T871)</f>
        <v/>
      </c>
      <c r="O868" s="31" t="str">
        <f>IF(主动技能!U871="","",主动技能!U871)</f>
        <v/>
      </c>
      <c r="P868" s="31" t="str">
        <f>IF(主动技能!V871="","",主动技能!V871)</f>
        <v>skill_06</v>
      </c>
      <c r="Q868" s="31" t="str">
        <f>IF(主动技能!W871="","")</f>
        <v/>
      </c>
      <c r="R868" s="31" t="str">
        <f>IF(主动技能!X871="","")</f>
        <v/>
      </c>
      <c r="S868" s="31">
        <f>主动技能!Y871</f>
        <v>0</v>
      </c>
      <c r="T868" s="31">
        <f>主动技能!Z871</f>
        <v>150</v>
      </c>
      <c r="U868" s="31">
        <f>主动技能!AB871</f>
        <v>1867</v>
      </c>
      <c r="V868" s="31">
        <f>主动技能!AC871</f>
        <v>0</v>
      </c>
      <c r="W868" s="31">
        <f>主动技能!AD871</f>
        <v>0</v>
      </c>
      <c r="X868" s="31">
        <f>主动技能!AE871</f>
        <v>1</v>
      </c>
      <c r="Y868" s="31">
        <f>主动技能!AF871</f>
        <v>1</v>
      </c>
      <c r="Z868" s="31">
        <f>主动技能!AG871</f>
        <v>1</v>
      </c>
      <c r="AA868" s="31" t="str">
        <f>主动技能!AH871</f>
        <v>attackex</v>
      </c>
      <c r="AB868" s="31" t="str">
        <f>IF(主动技能!AI871="","")</f>
        <v/>
      </c>
      <c r="AC868" s="31">
        <f>主动技能!AJ871</f>
        <v>5</v>
      </c>
      <c r="AD868" s="31">
        <f>主动技能!BF871</f>
        <v>101502</v>
      </c>
      <c r="AE868" s="1">
        <f t="shared" si="13"/>
        <v>5</v>
      </c>
    </row>
    <row r="869" spans="1:31" s="31" customFormat="1" x14ac:dyDescent="0.15">
      <c r="A869" s="31">
        <f>主动技能!B872</f>
        <v>10150206</v>
      </c>
      <c r="B869" s="4" t="str">
        <f>主动技能!H872</f>
        <v>玄冰箭</v>
      </c>
      <c r="C869" s="4" t="str">
        <f>主动技能!I872</f>
        <v>对敌方后排单体攻击，造成150%攻击力（+2745）点伤害。</v>
      </c>
      <c r="D869" s="4">
        <f>VLOOKUP(主动技能!J872,对应表!F:G,2,FALSE)</f>
        <v>1</v>
      </c>
      <c r="E869" s="4">
        <f>VLOOKUP(主动技能!K872,对应表!J:K,2,FALSE)</f>
        <v>2</v>
      </c>
      <c r="F869" s="4">
        <f>VLOOKUP(主动技能!L872,对应表!N:O,2,FALSE)</f>
        <v>1</v>
      </c>
      <c r="G869" s="4">
        <f>IF(主动技能!M872="必中",2,1)</f>
        <v>1</v>
      </c>
      <c r="H869" s="4">
        <f>主动技能!N872</f>
        <v>105</v>
      </c>
      <c r="I869" s="4">
        <f>主动技能!O872</f>
        <v>0</v>
      </c>
      <c r="J869" s="31" t="str">
        <f>主动技能!P872</f>
        <v>||eff_xuanbingjian_1|</v>
      </c>
      <c r="K869" s="31">
        <f>主动技能!Q872</f>
        <v>1</v>
      </c>
      <c r="L869" s="31">
        <f>主动技能!R872</f>
        <v>5</v>
      </c>
      <c r="M869" s="31">
        <f>主动技能!S872</f>
        <v>5</v>
      </c>
      <c r="N869" s="31" t="str">
        <f>IF(主动技能!T872="","",主动技能!T872)</f>
        <v/>
      </c>
      <c r="O869" s="31" t="str">
        <f>IF(主动技能!U872="","",主动技能!U872)</f>
        <v/>
      </c>
      <c r="P869" s="31" t="str">
        <f>IF(主动技能!V872="","",主动技能!V872)</f>
        <v>skill_06</v>
      </c>
      <c r="Q869" s="31" t="str">
        <f>IF(主动技能!W872="","")</f>
        <v/>
      </c>
      <c r="R869" s="31" t="str">
        <f>IF(主动技能!X872="","")</f>
        <v/>
      </c>
      <c r="S869" s="31">
        <f>主动技能!Y872</f>
        <v>0</v>
      </c>
      <c r="T869" s="31">
        <f>主动技能!Z872</f>
        <v>150</v>
      </c>
      <c r="U869" s="31">
        <f>主动技能!AB872</f>
        <v>2745</v>
      </c>
      <c r="V869" s="31">
        <f>主动技能!AC872</f>
        <v>0</v>
      </c>
      <c r="W869" s="31">
        <f>主动技能!AD872</f>
        <v>0</v>
      </c>
      <c r="X869" s="31">
        <f>主动技能!AE872</f>
        <v>1</v>
      </c>
      <c r="Y869" s="31">
        <f>主动技能!AF872</f>
        <v>1</v>
      </c>
      <c r="Z869" s="31">
        <f>主动技能!AG872</f>
        <v>1</v>
      </c>
      <c r="AA869" s="31" t="str">
        <f>主动技能!AH872</f>
        <v>attackex</v>
      </c>
      <c r="AB869" s="31" t="str">
        <f>IF(主动技能!AI872="","")</f>
        <v/>
      </c>
      <c r="AC869" s="31">
        <f>主动技能!AJ872</f>
        <v>6</v>
      </c>
      <c r="AD869" s="31">
        <f>主动技能!BF872</f>
        <v>101502</v>
      </c>
      <c r="AE869" s="1">
        <f t="shared" si="13"/>
        <v>6</v>
      </c>
    </row>
    <row r="870" spans="1:31" s="31" customFormat="1" x14ac:dyDescent="0.15">
      <c r="A870" s="31">
        <f>主动技能!B873</f>
        <v>10150207</v>
      </c>
      <c r="B870" s="4" t="str">
        <f>主动技能!H873</f>
        <v>玄冰箭</v>
      </c>
      <c r="C870" s="4" t="str">
        <f>主动技能!I873</f>
        <v>对敌方后排单体攻击，造成150%攻击力（+3989）点伤害。</v>
      </c>
      <c r="D870" s="4">
        <f>VLOOKUP(主动技能!J873,对应表!F:G,2,FALSE)</f>
        <v>1</v>
      </c>
      <c r="E870" s="4">
        <f>VLOOKUP(主动技能!K873,对应表!J:K,2,FALSE)</f>
        <v>2</v>
      </c>
      <c r="F870" s="4">
        <f>VLOOKUP(主动技能!L873,对应表!N:O,2,FALSE)</f>
        <v>1</v>
      </c>
      <c r="G870" s="4">
        <f>IF(主动技能!M873="必中",2,1)</f>
        <v>1</v>
      </c>
      <c r="H870" s="4">
        <f>主动技能!N873</f>
        <v>106</v>
      </c>
      <c r="I870" s="4">
        <f>主动技能!O873</f>
        <v>0</v>
      </c>
      <c r="J870" s="31" t="str">
        <f>主动技能!P873</f>
        <v>||eff_xuanbingjian_1|</v>
      </c>
      <c r="K870" s="31">
        <f>主动技能!Q873</f>
        <v>1</v>
      </c>
      <c r="L870" s="31">
        <f>主动技能!R873</f>
        <v>6</v>
      </c>
      <c r="M870" s="31">
        <f>主动技能!S873</f>
        <v>6</v>
      </c>
      <c r="N870" s="31" t="str">
        <f>IF(主动技能!T873="","",主动技能!T873)</f>
        <v/>
      </c>
      <c r="O870" s="31" t="str">
        <f>IF(主动技能!U873="","",主动技能!U873)</f>
        <v/>
      </c>
      <c r="P870" s="31" t="str">
        <f>IF(主动技能!V873="","",主动技能!V873)</f>
        <v>skill_06</v>
      </c>
      <c r="Q870" s="31" t="str">
        <f>IF(主动技能!W873="","")</f>
        <v/>
      </c>
      <c r="R870" s="31" t="str">
        <f>IF(主动技能!X873="","")</f>
        <v/>
      </c>
      <c r="S870" s="31">
        <f>主动技能!Y873</f>
        <v>0</v>
      </c>
      <c r="T870" s="31">
        <f>主动技能!Z873</f>
        <v>150</v>
      </c>
      <c r="U870" s="31">
        <f>主动技能!AB873</f>
        <v>3989</v>
      </c>
      <c r="V870" s="31">
        <f>主动技能!AC873</f>
        <v>0</v>
      </c>
      <c r="W870" s="31">
        <f>主动技能!AD873</f>
        <v>0</v>
      </c>
      <c r="X870" s="31">
        <f>主动技能!AE873</f>
        <v>1</v>
      </c>
      <c r="Y870" s="31">
        <f>主动技能!AF873</f>
        <v>1</v>
      </c>
      <c r="Z870" s="31">
        <f>主动技能!AG873</f>
        <v>1</v>
      </c>
      <c r="AA870" s="31" t="str">
        <f>主动技能!AH873</f>
        <v>attackex</v>
      </c>
      <c r="AB870" s="31" t="str">
        <f>IF(主动技能!AI873="","")</f>
        <v/>
      </c>
      <c r="AC870" s="31">
        <f>主动技能!AJ873</f>
        <v>7</v>
      </c>
      <c r="AD870" s="31">
        <f>主动技能!BF873</f>
        <v>101502</v>
      </c>
      <c r="AE870" s="1">
        <f t="shared" si="13"/>
        <v>7</v>
      </c>
    </row>
    <row r="871" spans="1:31" s="31" customFormat="1" x14ac:dyDescent="0.15">
      <c r="A871" s="31">
        <f>主动技能!B874</f>
        <v>10150208</v>
      </c>
      <c r="B871" s="4" t="str">
        <f>主动技能!H874</f>
        <v>玄冰箭</v>
      </c>
      <c r="C871" s="4" t="str">
        <f>主动技能!I874</f>
        <v>对敌方后排单体攻击，造成150%攻击力（+5748）点伤害。</v>
      </c>
      <c r="D871" s="4">
        <f>VLOOKUP(主动技能!J874,对应表!F:G,2,FALSE)</f>
        <v>1</v>
      </c>
      <c r="E871" s="4">
        <f>VLOOKUP(主动技能!K874,对应表!J:K,2,FALSE)</f>
        <v>2</v>
      </c>
      <c r="F871" s="4">
        <f>VLOOKUP(主动技能!L874,对应表!N:O,2,FALSE)</f>
        <v>1</v>
      </c>
      <c r="G871" s="4">
        <f>IF(主动技能!M874="必中",2,1)</f>
        <v>1</v>
      </c>
      <c r="H871" s="4">
        <f>主动技能!N874</f>
        <v>107</v>
      </c>
      <c r="I871" s="4">
        <f>主动技能!O874</f>
        <v>0</v>
      </c>
      <c r="J871" s="31" t="str">
        <f>主动技能!P874</f>
        <v>||eff_xuanbingjian_1|</v>
      </c>
      <c r="K871" s="31">
        <f>主动技能!Q874</f>
        <v>1</v>
      </c>
      <c r="L871" s="31">
        <f>主动技能!R874</f>
        <v>7</v>
      </c>
      <c r="M871" s="31">
        <f>主动技能!S874</f>
        <v>7</v>
      </c>
      <c r="N871" s="31" t="str">
        <f>IF(主动技能!T874="","",主动技能!T874)</f>
        <v/>
      </c>
      <c r="O871" s="31" t="str">
        <f>IF(主动技能!U874="","",主动技能!U874)</f>
        <v/>
      </c>
      <c r="P871" s="31" t="str">
        <f>IF(主动技能!V874="","",主动技能!V874)</f>
        <v>skill_06</v>
      </c>
      <c r="Q871" s="31" t="str">
        <f>IF(主动技能!W874="","")</f>
        <v/>
      </c>
      <c r="R871" s="31" t="str">
        <f>IF(主动技能!X874="","")</f>
        <v/>
      </c>
      <c r="S871" s="31">
        <f>主动技能!Y874</f>
        <v>0</v>
      </c>
      <c r="T871" s="31">
        <f>主动技能!Z874</f>
        <v>150</v>
      </c>
      <c r="U871" s="31">
        <f>主动技能!AB874</f>
        <v>5748</v>
      </c>
      <c r="V871" s="31">
        <f>主动技能!AC874</f>
        <v>0</v>
      </c>
      <c r="W871" s="31">
        <f>主动技能!AD874</f>
        <v>0</v>
      </c>
      <c r="X871" s="31">
        <f>主动技能!AE874</f>
        <v>1</v>
      </c>
      <c r="Y871" s="31">
        <f>主动技能!AF874</f>
        <v>1</v>
      </c>
      <c r="Z871" s="31">
        <f>主动技能!AG874</f>
        <v>1</v>
      </c>
      <c r="AA871" s="31" t="str">
        <f>主动技能!AH874</f>
        <v>attackex</v>
      </c>
      <c r="AB871" s="31" t="str">
        <f>IF(主动技能!AI874="","")</f>
        <v/>
      </c>
      <c r="AC871" s="31">
        <f>主动技能!AJ874</f>
        <v>8</v>
      </c>
      <c r="AD871" s="31">
        <f>主动技能!BF874</f>
        <v>101502</v>
      </c>
      <c r="AE871" s="1">
        <f t="shared" si="13"/>
        <v>8</v>
      </c>
    </row>
    <row r="872" spans="1:31" s="31" customFormat="1" x14ac:dyDescent="0.15">
      <c r="A872" s="31">
        <f>主动技能!B875</f>
        <v>10150209</v>
      </c>
      <c r="B872" s="4" t="str">
        <f>主动技能!H875</f>
        <v>玄冰箭</v>
      </c>
      <c r="C872" s="4" t="str">
        <f>主动技能!I875</f>
        <v>对敌方后排单体攻击，造成150%攻击力（+8240）点伤害。</v>
      </c>
      <c r="D872" s="4">
        <f>VLOOKUP(主动技能!J875,对应表!F:G,2,FALSE)</f>
        <v>1</v>
      </c>
      <c r="E872" s="4">
        <f>VLOOKUP(主动技能!K875,对应表!J:K,2,FALSE)</f>
        <v>2</v>
      </c>
      <c r="F872" s="4">
        <f>VLOOKUP(主动技能!L875,对应表!N:O,2,FALSE)</f>
        <v>1</v>
      </c>
      <c r="G872" s="4">
        <f>IF(主动技能!M875="必中",2,1)</f>
        <v>1</v>
      </c>
      <c r="H872" s="4">
        <f>主动技能!N875</f>
        <v>108</v>
      </c>
      <c r="I872" s="4">
        <f>主动技能!O875</f>
        <v>0</v>
      </c>
      <c r="J872" s="31" t="str">
        <f>主动技能!P875</f>
        <v>||eff_xuanbingjian_1|</v>
      </c>
      <c r="K872" s="31">
        <f>主动技能!Q875</f>
        <v>1</v>
      </c>
      <c r="L872" s="31">
        <f>主动技能!R875</f>
        <v>8</v>
      </c>
      <c r="M872" s="31">
        <f>主动技能!S875</f>
        <v>8</v>
      </c>
      <c r="N872" s="31" t="str">
        <f>IF(主动技能!T875="","",主动技能!T875)</f>
        <v/>
      </c>
      <c r="O872" s="31" t="str">
        <f>IF(主动技能!U875="","",主动技能!U875)</f>
        <v/>
      </c>
      <c r="P872" s="31" t="str">
        <f>IF(主动技能!V875="","",主动技能!V875)</f>
        <v>skill_06</v>
      </c>
      <c r="Q872" s="31" t="str">
        <f>IF(主动技能!W875="","")</f>
        <v/>
      </c>
      <c r="R872" s="31" t="str">
        <f>IF(主动技能!X875="","")</f>
        <v/>
      </c>
      <c r="S872" s="31">
        <f>主动技能!Y875</f>
        <v>0</v>
      </c>
      <c r="T872" s="31">
        <f>主动技能!Z875</f>
        <v>150</v>
      </c>
      <c r="U872" s="31">
        <f>主动技能!AB875</f>
        <v>8240</v>
      </c>
      <c r="V872" s="31">
        <f>主动技能!AC875</f>
        <v>0</v>
      </c>
      <c r="W872" s="31">
        <f>主动技能!AD875</f>
        <v>0</v>
      </c>
      <c r="X872" s="31">
        <f>主动技能!AE875</f>
        <v>1</v>
      </c>
      <c r="Y872" s="31">
        <f>主动技能!AF875</f>
        <v>1</v>
      </c>
      <c r="Z872" s="31">
        <f>主动技能!AG875</f>
        <v>1</v>
      </c>
      <c r="AA872" s="31" t="str">
        <f>主动技能!AH875</f>
        <v>attackex</v>
      </c>
      <c r="AB872" s="31" t="str">
        <f>IF(主动技能!AI875="","")</f>
        <v/>
      </c>
      <c r="AC872" s="31">
        <f>主动技能!AJ875</f>
        <v>9</v>
      </c>
      <c r="AD872" s="31">
        <f>主动技能!BF875</f>
        <v>101502</v>
      </c>
      <c r="AE872" s="1">
        <f t="shared" si="13"/>
        <v>9</v>
      </c>
    </row>
    <row r="873" spans="1:31" s="31" customFormat="1" x14ac:dyDescent="0.15">
      <c r="A873" s="31">
        <f>主动技能!B876</f>
        <v>10150210</v>
      </c>
      <c r="B873" s="4" t="str">
        <f>主动技能!H876</f>
        <v>玄冰箭</v>
      </c>
      <c r="C873" s="4" t="str">
        <f>主动技能!I876</f>
        <v>对敌方后排单体攻击，造成150%攻击力（+11767）点伤害。</v>
      </c>
      <c r="D873" s="4">
        <f>VLOOKUP(主动技能!J876,对应表!F:G,2,FALSE)</f>
        <v>1</v>
      </c>
      <c r="E873" s="4">
        <f>VLOOKUP(主动技能!K876,对应表!J:K,2,FALSE)</f>
        <v>2</v>
      </c>
      <c r="F873" s="4">
        <f>VLOOKUP(主动技能!L876,对应表!N:O,2,FALSE)</f>
        <v>1</v>
      </c>
      <c r="G873" s="4">
        <f>IF(主动技能!M876="必中",2,1)</f>
        <v>1</v>
      </c>
      <c r="H873" s="4">
        <f>主动技能!N876</f>
        <v>109</v>
      </c>
      <c r="I873" s="4">
        <f>主动技能!O876</f>
        <v>0</v>
      </c>
      <c r="J873" s="31" t="str">
        <f>主动技能!P876</f>
        <v>||eff_xuanbingjian_1|</v>
      </c>
      <c r="K873" s="31">
        <f>主动技能!Q876</f>
        <v>1</v>
      </c>
      <c r="L873" s="31">
        <f>主动技能!R876</f>
        <v>9</v>
      </c>
      <c r="M873" s="31">
        <f>主动技能!S876</f>
        <v>9</v>
      </c>
      <c r="N873" s="31" t="str">
        <f>IF(主动技能!T876="","",主动技能!T876)</f>
        <v/>
      </c>
      <c r="O873" s="31" t="str">
        <f>IF(主动技能!U876="","",主动技能!U876)</f>
        <v/>
      </c>
      <c r="P873" s="31" t="str">
        <f>IF(主动技能!V876="","",主动技能!V876)</f>
        <v>skill_06</v>
      </c>
      <c r="Q873" s="31" t="str">
        <f>IF(主动技能!W876="","")</f>
        <v/>
      </c>
      <c r="R873" s="31" t="str">
        <f>IF(主动技能!X876="","")</f>
        <v/>
      </c>
      <c r="S873" s="31">
        <f>主动技能!Y876</f>
        <v>0</v>
      </c>
      <c r="T873" s="31">
        <f>主动技能!Z876</f>
        <v>150</v>
      </c>
      <c r="U873" s="31">
        <f>主动技能!AB876</f>
        <v>11767</v>
      </c>
      <c r="V873" s="31">
        <f>主动技能!AC876</f>
        <v>0</v>
      </c>
      <c r="W873" s="31">
        <f>主动技能!AD876</f>
        <v>0</v>
      </c>
      <c r="X873" s="31">
        <f>主动技能!AE876</f>
        <v>1</v>
      </c>
      <c r="Y873" s="31">
        <f>主动技能!AF876</f>
        <v>1</v>
      </c>
      <c r="Z873" s="31">
        <f>主动技能!AG876</f>
        <v>1</v>
      </c>
      <c r="AA873" s="31" t="str">
        <f>主动技能!AH876</f>
        <v>attackex</v>
      </c>
      <c r="AB873" s="31" t="str">
        <f>IF(主动技能!AI876="","")</f>
        <v/>
      </c>
      <c r="AC873" s="31">
        <f>主动技能!AJ876</f>
        <v>10</v>
      </c>
      <c r="AD873" s="31">
        <f>主动技能!BF876</f>
        <v>101502</v>
      </c>
      <c r="AE873" s="1">
        <f t="shared" si="13"/>
        <v>10</v>
      </c>
    </row>
    <row r="874" spans="1:31" s="31" customFormat="1" x14ac:dyDescent="0.15">
      <c r="A874" s="31">
        <f>主动技能!B877</f>
        <v>10150211</v>
      </c>
      <c r="B874" s="4" t="str">
        <f>主动技能!H877</f>
        <v>玄冰箭</v>
      </c>
      <c r="C874" s="4" t="str">
        <f>主动技能!I877</f>
        <v>对敌方后排单体攻击，造成150%攻击力（+16761）点伤害。</v>
      </c>
      <c r="D874" s="4">
        <f>VLOOKUP(主动技能!J877,对应表!F:G,2,FALSE)</f>
        <v>1</v>
      </c>
      <c r="E874" s="4">
        <f>VLOOKUP(主动技能!K877,对应表!J:K,2,FALSE)</f>
        <v>2</v>
      </c>
      <c r="F874" s="4">
        <f>VLOOKUP(主动技能!L877,对应表!N:O,2,FALSE)</f>
        <v>1</v>
      </c>
      <c r="G874" s="4">
        <f>IF(主动技能!M877="必中",2,1)</f>
        <v>1</v>
      </c>
      <c r="H874" s="4">
        <f>主动技能!N877</f>
        <v>110</v>
      </c>
      <c r="I874" s="4">
        <f>主动技能!O877</f>
        <v>0</v>
      </c>
      <c r="J874" s="31" t="str">
        <f>主动技能!P877</f>
        <v>||eff_xuanbingjian_1|</v>
      </c>
      <c r="K874" s="31">
        <f>主动技能!Q877</f>
        <v>1</v>
      </c>
      <c r="L874" s="31">
        <f>主动技能!R877</f>
        <v>10</v>
      </c>
      <c r="M874" s="31">
        <f>主动技能!S877</f>
        <v>10</v>
      </c>
      <c r="N874" s="31" t="str">
        <f>IF(主动技能!T877="","",主动技能!T877)</f>
        <v/>
      </c>
      <c r="O874" s="31" t="str">
        <f>IF(主动技能!U877="","",主动技能!U877)</f>
        <v/>
      </c>
      <c r="P874" s="31" t="str">
        <f>IF(主动技能!V877="","",主动技能!V877)</f>
        <v>skill_06</v>
      </c>
      <c r="Q874" s="31" t="str">
        <f>IF(主动技能!W877="","")</f>
        <v/>
      </c>
      <c r="R874" s="31" t="str">
        <f>IF(主动技能!X877="","")</f>
        <v/>
      </c>
      <c r="S874" s="31">
        <f>主动技能!Y877</f>
        <v>0</v>
      </c>
      <c r="T874" s="31">
        <f>主动技能!Z877</f>
        <v>150</v>
      </c>
      <c r="U874" s="31">
        <f>主动技能!AB877</f>
        <v>16761</v>
      </c>
      <c r="V874" s="31">
        <f>主动技能!AC877</f>
        <v>0</v>
      </c>
      <c r="W874" s="31">
        <f>主动技能!AD877</f>
        <v>0</v>
      </c>
      <c r="X874" s="31">
        <f>主动技能!AE877</f>
        <v>1</v>
      </c>
      <c r="Y874" s="31">
        <f>主动技能!AF877</f>
        <v>1</v>
      </c>
      <c r="Z874" s="31">
        <f>主动技能!AG877</f>
        <v>1</v>
      </c>
      <c r="AA874" s="31" t="str">
        <f>主动技能!AH877</f>
        <v>attackex</v>
      </c>
      <c r="AB874" s="31" t="str">
        <f>IF(主动技能!AI877="","")</f>
        <v/>
      </c>
      <c r="AC874" s="31">
        <f>主动技能!AJ877</f>
        <v>11</v>
      </c>
      <c r="AD874" s="31">
        <f>主动技能!BF877</f>
        <v>101502</v>
      </c>
      <c r="AE874" s="1">
        <f t="shared" si="13"/>
        <v>11</v>
      </c>
    </row>
    <row r="875" spans="1:31" s="31" customFormat="1" x14ac:dyDescent="0.15">
      <c r="A875" s="31">
        <f>主动技能!B878</f>
        <v>10150212</v>
      </c>
      <c r="B875" s="4" t="str">
        <f>主动技能!H878</f>
        <v>玄冰箭</v>
      </c>
      <c r="C875" s="4" t="str">
        <f>主动技能!I878</f>
        <v>对敌方后排单体攻击，造成150%攻击力（+23830）点伤害。</v>
      </c>
      <c r="D875" s="4">
        <f>VLOOKUP(主动技能!J878,对应表!F:G,2,FALSE)</f>
        <v>1</v>
      </c>
      <c r="E875" s="4">
        <f>VLOOKUP(主动技能!K878,对应表!J:K,2,FALSE)</f>
        <v>2</v>
      </c>
      <c r="F875" s="4">
        <f>VLOOKUP(主动技能!L878,对应表!N:O,2,FALSE)</f>
        <v>1</v>
      </c>
      <c r="G875" s="4">
        <f>IF(主动技能!M878="必中",2,1)</f>
        <v>1</v>
      </c>
      <c r="H875" s="4">
        <f>主动技能!N878</f>
        <v>111</v>
      </c>
      <c r="I875" s="4">
        <f>主动技能!O878</f>
        <v>0</v>
      </c>
      <c r="J875" s="31" t="str">
        <f>主动技能!P878</f>
        <v>||eff_xuanbingjian_1|</v>
      </c>
      <c r="K875" s="31">
        <f>主动技能!Q878</f>
        <v>1</v>
      </c>
      <c r="L875" s="31">
        <f>主动技能!R878</f>
        <v>11</v>
      </c>
      <c r="M875" s="31">
        <f>主动技能!S878</f>
        <v>11</v>
      </c>
      <c r="N875" s="31" t="str">
        <f>IF(主动技能!T878="","",主动技能!T878)</f>
        <v/>
      </c>
      <c r="O875" s="31" t="str">
        <f>IF(主动技能!U878="","",主动技能!U878)</f>
        <v/>
      </c>
      <c r="P875" s="31" t="str">
        <f>IF(主动技能!V878="","",主动技能!V878)</f>
        <v>skill_06</v>
      </c>
      <c r="Q875" s="31" t="str">
        <f>IF(主动技能!W878="","")</f>
        <v/>
      </c>
      <c r="R875" s="31" t="str">
        <f>IF(主动技能!X878="","")</f>
        <v/>
      </c>
      <c r="S875" s="31">
        <f>主动技能!Y878</f>
        <v>0</v>
      </c>
      <c r="T875" s="31">
        <f>主动技能!Z878</f>
        <v>150</v>
      </c>
      <c r="U875" s="31">
        <f>主动技能!AB878</f>
        <v>23830</v>
      </c>
      <c r="V875" s="31">
        <f>主动技能!AC878</f>
        <v>0</v>
      </c>
      <c r="W875" s="31">
        <f>主动技能!AD878</f>
        <v>0</v>
      </c>
      <c r="X875" s="31">
        <f>主动技能!AE878</f>
        <v>1</v>
      </c>
      <c r="Y875" s="31">
        <f>主动技能!AF878</f>
        <v>1</v>
      </c>
      <c r="Z875" s="31">
        <f>主动技能!AG878</f>
        <v>1</v>
      </c>
      <c r="AA875" s="31" t="str">
        <f>主动技能!AH878</f>
        <v>attackex</v>
      </c>
      <c r="AB875" s="31" t="str">
        <f>IF(主动技能!AI878="","")</f>
        <v/>
      </c>
      <c r="AC875" s="31">
        <f>主动技能!AJ878</f>
        <v>12</v>
      </c>
      <c r="AD875" s="31">
        <f>主动技能!BF878</f>
        <v>101502</v>
      </c>
      <c r="AE875" s="1">
        <f t="shared" si="13"/>
        <v>12</v>
      </c>
    </row>
    <row r="876" spans="1:31" s="31" customFormat="1" x14ac:dyDescent="0.15">
      <c r="A876" s="31">
        <f>主动技能!B879</f>
        <v>10150213</v>
      </c>
      <c r="B876" s="4" t="str">
        <f>主动技能!H879</f>
        <v>玄冰箭</v>
      </c>
      <c r="C876" s="4" t="str">
        <f>主动技能!I879</f>
        <v>对敌方后排单体攻击，造成150%攻击力（+33839）点伤害。</v>
      </c>
      <c r="D876" s="4">
        <f>VLOOKUP(主动技能!J879,对应表!F:G,2,FALSE)</f>
        <v>1</v>
      </c>
      <c r="E876" s="4">
        <f>VLOOKUP(主动技能!K879,对应表!J:K,2,FALSE)</f>
        <v>2</v>
      </c>
      <c r="F876" s="4">
        <f>VLOOKUP(主动技能!L879,对应表!N:O,2,FALSE)</f>
        <v>1</v>
      </c>
      <c r="G876" s="4">
        <f>IF(主动技能!M879="必中",2,1)</f>
        <v>1</v>
      </c>
      <c r="H876" s="4">
        <f>主动技能!N879</f>
        <v>112</v>
      </c>
      <c r="I876" s="4">
        <f>主动技能!O879</f>
        <v>0</v>
      </c>
      <c r="J876" s="31" t="str">
        <f>主动技能!P879</f>
        <v>||eff_xuanbingjian_1|</v>
      </c>
      <c r="K876" s="31">
        <f>主动技能!Q879</f>
        <v>1</v>
      </c>
      <c r="L876" s="31">
        <f>主动技能!R879</f>
        <v>12</v>
      </c>
      <c r="M876" s="31">
        <f>主动技能!S879</f>
        <v>12</v>
      </c>
      <c r="N876" s="31" t="str">
        <f>IF(主动技能!T879="","",主动技能!T879)</f>
        <v/>
      </c>
      <c r="O876" s="31" t="str">
        <f>IF(主动技能!U879="","",主动技能!U879)</f>
        <v/>
      </c>
      <c r="P876" s="31" t="str">
        <f>IF(主动技能!V879="","",主动技能!V879)</f>
        <v>skill_06</v>
      </c>
      <c r="Q876" s="31" t="str">
        <f>IF(主动技能!W879="","")</f>
        <v/>
      </c>
      <c r="R876" s="31" t="str">
        <f>IF(主动技能!X879="","")</f>
        <v/>
      </c>
      <c r="S876" s="31">
        <f>主动技能!Y879</f>
        <v>0</v>
      </c>
      <c r="T876" s="31">
        <f>主动技能!Z879</f>
        <v>150</v>
      </c>
      <c r="U876" s="31">
        <f>主动技能!AB879</f>
        <v>33839</v>
      </c>
      <c r="V876" s="31">
        <f>主动技能!AC879</f>
        <v>0</v>
      </c>
      <c r="W876" s="31">
        <f>主动技能!AD879</f>
        <v>0</v>
      </c>
      <c r="X876" s="31">
        <f>主动技能!AE879</f>
        <v>1</v>
      </c>
      <c r="Y876" s="31">
        <f>主动技能!AF879</f>
        <v>1</v>
      </c>
      <c r="Z876" s="31">
        <f>主动技能!AG879</f>
        <v>1</v>
      </c>
      <c r="AA876" s="31" t="str">
        <f>主动技能!AH879</f>
        <v>attackex</v>
      </c>
      <c r="AB876" s="31" t="str">
        <f>IF(主动技能!AI879="","")</f>
        <v/>
      </c>
      <c r="AC876" s="31">
        <f>主动技能!AJ879</f>
        <v>13</v>
      </c>
      <c r="AD876" s="31">
        <f>主动技能!BF879</f>
        <v>101502</v>
      </c>
      <c r="AE876" s="1">
        <f t="shared" si="13"/>
        <v>13</v>
      </c>
    </row>
    <row r="877" spans="1:31" s="31" customFormat="1" x14ac:dyDescent="0.15">
      <c r="A877" s="31">
        <f>主动技能!B880</f>
        <v>10150214</v>
      </c>
      <c r="B877" s="4" t="str">
        <f>主动技能!H880</f>
        <v>玄冰箭</v>
      </c>
      <c r="C877" s="4" t="str">
        <f>主动技能!I880</f>
        <v>对敌方后排单体攻击，造成150%攻击力（+48008）点伤害。</v>
      </c>
      <c r="D877" s="4">
        <f>VLOOKUP(主动技能!J880,对应表!F:G,2,FALSE)</f>
        <v>1</v>
      </c>
      <c r="E877" s="4">
        <f>VLOOKUP(主动技能!K880,对应表!J:K,2,FALSE)</f>
        <v>2</v>
      </c>
      <c r="F877" s="4">
        <f>VLOOKUP(主动技能!L880,对应表!N:O,2,FALSE)</f>
        <v>1</v>
      </c>
      <c r="G877" s="4">
        <f>IF(主动技能!M880="必中",2,1)</f>
        <v>1</v>
      </c>
      <c r="H877" s="4">
        <f>主动技能!N880</f>
        <v>113</v>
      </c>
      <c r="I877" s="4">
        <f>主动技能!O880</f>
        <v>0</v>
      </c>
      <c r="J877" s="31" t="str">
        <f>主动技能!P880</f>
        <v>||eff_xuanbingjian_1|</v>
      </c>
      <c r="K877" s="31">
        <f>主动技能!Q880</f>
        <v>1</v>
      </c>
      <c r="L877" s="31">
        <f>主动技能!R880</f>
        <v>13</v>
      </c>
      <c r="M877" s="31">
        <f>主动技能!S880</f>
        <v>13</v>
      </c>
      <c r="N877" s="31" t="str">
        <f>IF(主动技能!T880="","",主动技能!T880)</f>
        <v/>
      </c>
      <c r="O877" s="31" t="str">
        <f>IF(主动技能!U880="","",主动技能!U880)</f>
        <v/>
      </c>
      <c r="P877" s="31" t="str">
        <f>IF(主动技能!V880="","",主动技能!V880)</f>
        <v>skill_06</v>
      </c>
      <c r="Q877" s="31" t="str">
        <f>IF(主动技能!W880="","")</f>
        <v/>
      </c>
      <c r="R877" s="31" t="str">
        <f>IF(主动技能!X880="","")</f>
        <v/>
      </c>
      <c r="S877" s="31">
        <f>主动技能!Y880</f>
        <v>0</v>
      </c>
      <c r="T877" s="31">
        <f>主动技能!Z880</f>
        <v>150</v>
      </c>
      <c r="U877" s="31">
        <f>主动技能!AB880</f>
        <v>48008</v>
      </c>
      <c r="V877" s="31">
        <f>主动技能!AC880</f>
        <v>0</v>
      </c>
      <c r="W877" s="31">
        <f>主动技能!AD880</f>
        <v>0</v>
      </c>
      <c r="X877" s="31">
        <f>主动技能!AE880</f>
        <v>1</v>
      </c>
      <c r="Y877" s="31">
        <f>主动技能!AF880</f>
        <v>1</v>
      </c>
      <c r="Z877" s="31">
        <f>主动技能!AG880</f>
        <v>1</v>
      </c>
      <c r="AA877" s="31" t="str">
        <f>主动技能!AH880</f>
        <v>attackex</v>
      </c>
      <c r="AB877" s="31" t="str">
        <f>IF(主动技能!AI880="","")</f>
        <v/>
      </c>
      <c r="AC877" s="31">
        <f>主动技能!AJ880</f>
        <v>14</v>
      </c>
      <c r="AD877" s="31">
        <f>主动技能!BF880</f>
        <v>101502</v>
      </c>
      <c r="AE877" s="1">
        <f t="shared" si="13"/>
        <v>14</v>
      </c>
    </row>
    <row r="878" spans="1:31" s="31" customFormat="1" x14ac:dyDescent="0.15">
      <c r="A878" s="31">
        <f>主动技能!B881</f>
        <v>10150215</v>
      </c>
      <c r="B878" s="4" t="str">
        <f>主动技能!H881</f>
        <v>玄冰箭</v>
      </c>
      <c r="C878" s="4" t="str">
        <f>主动技能!I881</f>
        <v>对敌方后排单体攻击，造成150%攻击力（+68066）点伤害。</v>
      </c>
      <c r="D878" s="4">
        <f>VLOOKUP(主动技能!J881,对应表!F:G,2,FALSE)</f>
        <v>1</v>
      </c>
      <c r="E878" s="4">
        <f>VLOOKUP(主动技能!K881,对应表!J:K,2,FALSE)</f>
        <v>2</v>
      </c>
      <c r="F878" s="4">
        <f>VLOOKUP(主动技能!L881,对应表!N:O,2,FALSE)</f>
        <v>1</v>
      </c>
      <c r="G878" s="4">
        <f>IF(主动技能!M881="必中",2,1)</f>
        <v>1</v>
      </c>
      <c r="H878" s="4">
        <f>主动技能!N881</f>
        <v>114</v>
      </c>
      <c r="I878" s="4">
        <f>主动技能!O881</f>
        <v>0</v>
      </c>
      <c r="J878" s="31" t="str">
        <f>主动技能!P881</f>
        <v>||eff_xuanbingjian_1|</v>
      </c>
      <c r="K878" s="31">
        <f>主动技能!Q881</f>
        <v>1</v>
      </c>
      <c r="L878" s="31">
        <f>主动技能!R881</f>
        <v>14</v>
      </c>
      <c r="M878" s="31">
        <f>主动技能!S881</f>
        <v>14</v>
      </c>
      <c r="N878" s="31" t="str">
        <f>IF(主动技能!T881="","",主动技能!T881)</f>
        <v/>
      </c>
      <c r="O878" s="31" t="str">
        <f>IF(主动技能!U881="","",主动技能!U881)</f>
        <v/>
      </c>
      <c r="P878" s="31" t="str">
        <f>IF(主动技能!V881="","",主动技能!V881)</f>
        <v>skill_06</v>
      </c>
      <c r="Q878" s="31" t="str">
        <f>IF(主动技能!W881="","")</f>
        <v/>
      </c>
      <c r="R878" s="31" t="str">
        <f>IF(主动技能!X881="","")</f>
        <v/>
      </c>
      <c r="S878" s="31">
        <f>主动技能!Y881</f>
        <v>0</v>
      </c>
      <c r="T878" s="31">
        <f>主动技能!Z881</f>
        <v>150</v>
      </c>
      <c r="U878" s="31">
        <f>主动技能!AB881</f>
        <v>68066</v>
      </c>
      <c r="V878" s="31">
        <f>主动技能!AC881</f>
        <v>0</v>
      </c>
      <c r="W878" s="31">
        <f>主动技能!AD881</f>
        <v>0</v>
      </c>
      <c r="X878" s="31">
        <f>主动技能!AE881</f>
        <v>1</v>
      </c>
      <c r="Y878" s="31">
        <f>主动技能!AF881</f>
        <v>1</v>
      </c>
      <c r="Z878" s="31">
        <f>主动技能!AG881</f>
        <v>1</v>
      </c>
      <c r="AA878" s="31" t="str">
        <f>主动技能!AH881</f>
        <v>attackex</v>
      </c>
      <c r="AB878" s="31" t="str">
        <f>IF(主动技能!AI881="","")</f>
        <v/>
      </c>
      <c r="AC878" s="31">
        <f>主动技能!AJ881</f>
        <v>15</v>
      </c>
      <c r="AD878" s="31">
        <f>主动技能!BF881</f>
        <v>101502</v>
      </c>
      <c r="AE878" s="1">
        <f t="shared" si="13"/>
        <v>15</v>
      </c>
    </row>
    <row r="879" spans="1:31" s="31" customFormat="1" x14ac:dyDescent="0.15">
      <c r="A879" s="31">
        <f>主动技能!B882</f>
        <v>10150216</v>
      </c>
      <c r="B879" s="4" t="str">
        <f>主动技能!H882</f>
        <v>玄冰箭</v>
      </c>
      <c r="C879" s="4" t="str">
        <f>主动技能!I882</f>
        <v>对敌方后排单体攻击，造成150%攻击力（+96464）点伤害。</v>
      </c>
      <c r="D879" s="4">
        <f>VLOOKUP(主动技能!J882,对应表!F:G,2,FALSE)</f>
        <v>1</v>
      </c>
      <c r="E879" s="4">
        <f>VLOOKUP(主动技能!K882,对应表!J:K,2,FALSE)</f>
        <v>2</v>
      </c>
      <c r="F879" s="4">
        <f>VLOOKUP(主动技能!L882,对应表!N:O,2,FALSE)</f>
        <v>1</v>
      </c>
      <c r="G879" s="4">
        <f>IF(主动技能!M882="必中",2,1)</f>
        <v>1</v>
      </c>
      <c r="H879" s="4">
        <f>主动技能!N882</f>
        <v>115</v>
      </c>
      <c r="I879" s="4">
        <f>主动技能!O882</f>
        <v>0</v>
      </c>
      <c r="J879" s="31" t="str">
        <f>主动技能!P882</f>
        <v>||eff_xuanbingjian_1|</v>
      </c>
      <c r="K879" s="31">
        <f>主动技能!Q882</f>
        <v>1</v>
      </c>
      <c r="L879" s="31">
        <f>主动技能!R882</f>
        <v>15</v>
      </c>
      <c r="M879" s="31">
        <f>主动技能!S882</f>
        <v>15</v>
      </c>
      <c r="N879" s="31" t="str">
        <f>IF(主动技能!T882="","",主动技能!T882)</f>
        <v/>
      </c>
      <c r="O879" s="31" t="str">
        <f>IF(主动技能!U882="","",主动技能!U882)</f>
        <v/>
      </c>
      <c r="P879" s="31" t="str">
        <f>IF(主动技能!V882="","",主动技能!V882)</f>
        <v>skill_06</v>
      </c>
      <c r="Q879" s="31" t="str">
        <f>IF(主动技能!W882="","")</f>
        <v/>
      </c>
      <c r="R879" s="31" t="str">
        <f>IF(主动技能!X882="","")</f>
        <v/>
      </c>
      <c r="S879" s="31">
        <f>主动技能!Y882</f>
        <v>0</v>
      </c>
      <c r="T879" s="31">
        <f>主动技能!Z882</f>
        <v>150</v>
      </c>
      <c r="U879" s="31">
        <f>主动技能!AB882</f>
        <v>96464</v>
      </c>
      <c r="V879" s="31">
        <f>主动技能!AC882</f>
        <v>0</v>
      </c>
      <c r="W879" s="31">
        <f>主动技能!AD882</f>
        <v>0</v>
      </c>
      <c r="X879" s="31">
        <f>主动技能!AE882</f>
        <v>1</v>
      </c>
      <c r="Y879" s="31">
        <f>主动技能!AF882</f>
        <v>1</v>
      </c>
      <c r="Z879" s="31">
        <f>主动技能!AG882</f>
        <v>1</v>
      </c>
      <c r="AA879" s="31" t="str">
        <f>主动技能!AH882</f>
        <v>attackex</v>
      </c>
      <c r="AB879" s="31" t="str">
        <f>IF(主动技能!AI882="","")</f>
        <v/>
      </c>
      <c r="AC879" s="31">
        <f>主动技能!AJ882</f>
        <v>16</v>
      </c>
      <c r="AD879" s="31">
        <f>主动技能!BF882</f>
        <v>101502</v>
      </c>
      <c r="AE879" s="1">
        <f t="shared" si="13"/>
        <v>16</v>
      </c>
    </row>
    <row r="880" spans="1:31" s="31" customFormat="1" x14ac:dyDescent="0.15">
      <c r="A880" s="31">
        <f>主动技能!B883</f>
        <v>10150217</v>
      </c>
      <c r="B880" s="4" t="str">
        <f>主动技能!H883</f>
        <v>玄冰箭</v>
      </c>
      <c r="C880" s="4" t="str">
        <f>主动技能!I883</f>
        <v>对敌方后排单体攻击，造成150%攻击力（+136667）点伤害。</v>
      </c>
      <c r="D880" s="4">
        <f>VLOOKUP(主动技能!J883,对应表!F:G,2,FALSE)</f>
        <v>1</v>
      </c>
      <c r="E880" s="4">
        <f>VLOOKUP(主动技能!K883,对应表!J:K,2,FALSE)</f>
        <v>2</v>
      </c>
      <c r="F880" s="4">
        <f>VLOOKUP(主动技能!L883,对应表!N:O,2,FALSE)</f>
        <v>1</v>
      </c>
      <c r="G880" s="4">
        <f>IF(主动技能!M883="必中",2,1)</f>
        <v>1</v>
      </c>
      <c r="H880" s="4">
        <f>主动技能!N883</f>
        <v>116</v>
      </c>
      <c r="I880" s="4">
        <f>主动技能!O883</f>
        <v>0</v>
      </c>
      <c r="J880" s="31" t="str">
        <f>主动技能!P883</f>
        <v>||eff_xuanbingjian_1|</v>
      </c>
      <c r="K880" s="31">
        <f>主动技能!Q883</f>
        <v>1</v>
      </c>
      <c r="L880" s="31">
        <f>主动技能!R883</f>
        <v>16</v>
      </c>
      <c r="M880" s="31">
        <f>主动技能!S883</f>
        <v>16</v>
      </c>
      <c r="N880" s="31" t="str">
        <f>IF(主动技能!T883="","",主动技能!T883)</f>
        <v/>
      </c>
      <c r="O880" s="31" t="str">
        <f>IF(主动技能!U883="","",主动技能!U883)</f>
        <v/>
      </c>
      <c r="P880" s="31" t="str">
        <f>IF(主动技能!V883="","",主动技能!V883)</f>
        <v>skill_06</v>
      </c>
      <c r="Q880" s="31" t="str">
        <f>IF(主动技能!W883="","")</f>
        <v/>
      </c>
      <c r="R880" s="31" t="str">
        <f>IF(主动技能!X883="","")</f>
        <v/>
      </c>
      <c r="S880" s="31">
        <f>主动技能!Y883</f>
        <v>0</v>
      </c>
      <c r="T880" s="31">
        <f>主动技能!Z883</f>
        <v>150</v>
      </c>
      <c r="U880" s="31">
        <f>主动技能!AB883</f>
        <v>136667</v>
      </c>
      <c r="V880" s="31">
        <f>主动技能!AC883</f>
        <v>0</v>
      </c>
      <c r="W880" s="31">
        <f>主动技能!AD883</f>
        <v>0</v>
      </c>
      <c r="X880" s="31">
        <f>主动技能!AE883</f>
        <v>1</v>
      </c>
      <c r="Y880" s="31">
        <f>主动技能!AF883</f>
        <v>1</v>
      </c>
      <c r="Z880" s="31">
        <f>主动技能!AG883</f>
        <v>1</v>
      </c>
      <c r="AA880" s="31" t="str">
        <f>主动技能!AH883</f>
        <v>attackex</v>
      </c>
      <c r="AB880" s="31" t="str">
        <f>IF(主动技能!AI883="","")</f>
        <v/>
      </c>
      <c r="AC880" s="31">
        <f>主动技能!AJ883</f>
        <v>17</v>
      </c>
      <c r="AD880" s="31">
        <f>主动技能!BF883</f>
        <v>101502</v>
      </c>
      <c r="AE880" s="1">
        <f t="shared" si="13"/>
        <v>17</v>
      </c>
    </row>
    <row r="881" spans="1:31" s="31" customFormat="1" x14ac:dyDescent="0.15">
      <c r="A881" s="31">
        <f>主动技能!B884</f>
        <v>10150218</v>
      </c>
      <c r="B881" s="4" t="str">
        <f>主动技能!H884</f>
        <v>玄冰箭</v>
      </c>
      <c r="C881" s="4" t="str">
        <f>主动技能!I884</f>
        <v>对敌方后排单体攻击，造成150%攻击力（+193582）点伤害。</v>
      </c>
      <c r="D881" s="4">
        <f>VLOOKUP(主动技能!J884,对应表!F:G,2,FALSE)</f>
        <v>1</v>
      </c>
      <c r="E881" s="4">
        <f>VLOOKUP(主动技能!K884,对应表!J:K,2,FALSE)</f>
        <v>2</v>
      </c>
      <c r="F881" s="4">
        <f>VLOOKUP(主动技能!L884,对应表!N:O,2,FALSE)</f>
        <v>1</v>
      </c>
      <c r="G881" s="4">
        <f>IF(主动技能!M884="必中",2,1)</f>
        <v>1</v>
      </c>
      <c r="H881" s="4">
        <f>主动技能!N884</f>
        <v>117</v>
      </c>
      <c r="I881" s="4">
        <f>主动技能!O884</f>
        <v>0</v>
      </c>
      <c r="J881" s="31" t="str">
        <f>主动技能!P884</f>
        <v>||eff_xuanbingjian_1|</v>
      </c>
      <c r="K881" s="31">
        <f>主动技能!Q884</f>
        <v>1</v>
      </c>
      <c r="L881" s="31">
        <f>主动技能!R884</f>
        <v>17</v>
      </c>
      <c r="M881" s="31">
        <f>主动技能!S884</f>
        <v>17</v>
      </c>
      <c r="N881" s="31" t="str">
        <f>IF(主动技能!T884="","",主动技能!T884)</f>
        <v/>
      </c>
      <c r="O881" s="31" t="str">
        <f>IF(主动技能!U884="","",主动技能!U884)</f>
        <v/>
      </c>
      <c r="P881" s="31" t="str">
        <f>IF(主动技能!V884="","",主动技能!V884)</f>
        <v>skill_06</v>
      </c>
      <c r="Q881" s="31" t="str">
        <f>IF(主动技能!W884="","")</f>
        <v/>
      </c>
      <c r="R881" s="31" t="str">
        <f>IF(主动技能!X884="","")</f>
        <v/>
      </c>
      <c r="S881" s="31">
        <f>主动技能!Y884</f>
        <v>0</v>
      </c>
      <c r="T881" s="31">
        <f>主动技能!Z884</f>
        <v>150</v>
      </c>
      <c r="U881" s="31">
        <f>主动技能!AB884</f>
        <v>193582</v>
      </c>
      <c r="V881" s="31">
        <f>主动技能!AC884</f>
        <v>0</v>
      </c>
      <c r="W881" s="31">
        <f>主动技能!AD884</f>
        <v>0</v>
      </c>
      <c r="X881" s="31">
        <f>主动技能!AE884</f>
        <v>1</v>
      </c>
      <c r="Y881" s="31">
        <f>主动技能!AF884</f>
        <v>1</v>
      </c>
      <c r="Z881" s="31">
        <f>主动技能!AG884</f>
        <v>1</v>
      </c>
      <c r="AA881" s="31" t="str">
        <f>主动技能!AH884</f>
        <v>attackex</v>
      </c>
      <c r="AB881" s="31" t="str">
        <f>IF(主动技能!AI884="","")</f>
        <v/>
      </c>
      <c r="AC881" s="31">
        <f>主动技能!AJ884</f>
        <v>18</v>
      </c>
      <c r="AD881" s="31">
        <f>主动技能!BF884</f>
        <v>101502</v>
      </c>
      <c r="AE881" s="1">
        <f t="shared" si="13"/>
        <v>18</v>
      </c>
    </row>
    <row r="882" spans="1:31" s="31" customFormat="1" x14ac:dyDescent="0.15">
      <c r="A882" s="31">
        <f>主动技能!B885</f>
        <v>10150219</v>
      </c>
      <c r="B882" s="4" t="str">
        <f>主动技能!H885</f>
        <v>玄冰箭</v>
      </c>
      <c r="C882" s="4" t="str">
        <f>主动技能!I885</f>
        <v>对敌方后排单体攻击，造成150%攻击力（+274158）点伤害。</v>
      </c>
      <c r="D882" s="4">
        <f>VLOOKUP(主动技能!J885,对应表!F:G,2,FALSE)</f>
        <v>1</v>
      </c>
      <c r="E882" s="4">
        <f>VLOOKUP(主动技能!K885,对应表!J:K,2,FALSE)</f>
        <v>2</v>
      </c>
      <c r="F882" s="4">
        <f>VLOOKUP(主动技能!L885,对应表!N:O,2,FALSE)</f>
        <v>1</v>
      </c>
      <c r="G882" s="4">
        <f>IF(主动技能!M885="必中",2,1)</f>
        <v>1</v>
      </c>
      <c r="H882" s="4">
        <f>主动技能!N885</f>
        <v>118</v>
      </c>
      <c r="I882" s="4">
        <f>主动技能!O885</f>
        <v>0</v>
      </c>
      <c r="J882" s="31" t="str">
        <f>主动技能!P885</f>
        <v>||eff_xuanbingjian_1|</v>
      </c>
      <c r="K882" s="31">
        <f>主动技能!Q885</f>
        <v>1</v>
      </c>
      <c r="L882" s="31">
        <f>主动技能!R885</f>
        <v>18</v>
      </c>
      <c r="M882" s="31">
        <f>主动技能!S885</f>
        <v>18</v>
      </c>
      <c r="N882" s="31" t="str">
        <f>IF(主动技能!T885="","",主动技能!T885)</f>
        <v/>
      </c>
      <c r="O882" s="31" t="str">
        <f>IF(主动技能!U885="","",主动技能!U885)</f>
        <v/>
      </c>
      <c r="P882" s="31" t="str">
        <f>IF(主动技能!V885="","",主动技能!V885)</f>
        <v>skill_06</v>
      </c>
      <c r="Q882" s="31" t="str">
        <f>IF(主动技能!W885="","")</f>
        <v/>
      </c>
      <c r="R882" s="31" t="str">
        <f>IF(主动技能!X885="","")</f>
        <v/>
      </c>
      <c r="S882" s="31">
        <f>主动技能!Y885</f>
        <v>0</v>
      </c>
      <c r="T882" s="31">
        <f>主动技能!Z885</f>
        <v>150</v>
      </c>
      <c r="U882" s="31">
        <f>主动技能!AB885</f>
        <v>274158</v>
      </c>
      <c r="V882" s="31">
        <f>主动技能!AC885</f>
        <v>0</v>
      </c>
      <c r="W882" s="31">
        <f>主动技能!AD885</f>
        <v>0</v>
      </c>
      <c r="X882" s="31">
        <f>主动技能!AE885</f>
        <v>1</v>
      </c>
      <c r="Y882" s="31">
        <f>主动技能!AF885</f>
        <v>1</v>
      </c>
      <c r="Z882" s="31">
        <f>主动技能!AG885</f>
        <v>1</v>
      </c>
      <c r="AA882" s="31" t="str">
        <f>主动技能!AH885</f>
        <v>attackex</v>
      </c>
      <c r="AB882" s="31" t="str">
        <f>IF(主动技能!AI885="","")</f>
        <v/>
      </c>
      <c r="AC882" s="31">
        <f>主动技能!AJ885</f>
        <v>19</v>
      </c>
      <c r="AD882" s="31">
        <f>主动技能!BF885</f>
        <v>101502</v>
      </c>
      <c r="AE882" s="1">
        <f t="shared" si="13"/>
        <v>19</v>
      </c>
    </row>
    <row r="883" spans="1:31" s="31" customFormat="1" x14ac:dyDescent="0.15">
      <c r="A883" s="31">
        <f>主动技能!B886</f>
        <v>10150220</v>
      </c>
      <c r="B883" s="4" t="str">
        <f>主动技能!H886</f>
        <v>玄冰箭</v>
      </c>
      <c r="C883" s="4" t="str">
        <f>主动技能!I886</f>
        <v>对敌方后排单体攻击，造成150%攻击力（+388230）点伤害。</v>
      </c>
      <c r="D883" s="4">
        <f>VLOOKUP(主动技能!J886,对应表!F:G,2,FALSE)</f>
        <v>1</v>
      </c>
      <c r="E883" s="4">
        <f>VLOOKUP(主动技能!K886,对应表!J:K,2,FALSE)</f>
        <v>2</v>
      </c>
      <c r="F883" s="4">
        <f>VLOOKUP(主动技能!L886,对应表!N:O,2,FALSE)</f>
        <v>1</v>
      </c>
      <c r="G883" s="4">
        <f>IF(主动技能!M886="必中",2,1)</f>
        <v>1</v>
      </c>
      <c r="H883" s="4">
        <f>主动技能!N886</f>
        <v>119</v>
      </c>
      <c r="I883" s="4">
        <f>主动技能!O886</f>
        <v>0</v>
      </c>
      <c r="J883" s="31" t="str">
        <f>主动技能!P886</f>
        <v>||eff_xuanbingjian_1|</v>
      </c>
      <c r="K883" s="31">
        <f>主动技能!Q886</f>
        <v>1</v>
      </c>
      <c r="L883" s="31">
        <f>主动技能!R886</f>
        <v>19</v>
      </c>
      <c r="M883" s="31">
        <f>主动技能!S886</f>
        <v>19</v>
      </c>
      <c r="N883" s="31" t="str">
        <f>IF(主动技能!T886="","",主动技能!T886)</f>
        <v/>
      </c>
      <c r="O883" s="31" t="str">
        <f>IF(主动技能!U886="","",主动技能!U886)</f>
        <v/>
      </c>
      <c r="P883" s="31" t="str">
        <f>IF(主动技能!V886="","",主动技能!V886)</f>
        <v>skill_06</v>
      </c>
      <c r="Q883" s="31" t="str">
        <f>IF(主动技能!W886="","")</f>
        <v/>
      </c>
      <c r="R883" s="31" t="str">
        <f>IF(主动技能!X886="","")</f>
        <v/>
      </c>
      <c r="S883" s="31">
        <f>主动技能!Y886</f>
        <v>0</v>
      </c>
      <c r="T883" s="31">
        <f>主动技能!Z886</f>
        <v>150</v>
      </c>
      <c r="U883" s="31">
        <f>主动技能!AB886</f>
        <v>388230</v>
      </c>
      <c r="V883" s="31">
        <f>主动技能!AC886</f>
        <v>0</v>
      </c>
      <c r="W883" s="31">
        <f>主动技能!AD886</f>
        <v>0</v>
      </c>
      <c r="X883" s="31">
        <f>主动技能!AE886</f>
        <v>1</v>
      </c>
      <c r="Y883" s="31">
        <f>主动技能!AF886</f>
        <v>1</v>
      </c>
      <c r="Z883" s="31">
        <f>主动技能!AG886</f>
        <v>1</v>
      </c>
      <c r="AA883" s="31" t="str">
        <f>主动技能!AH886</f>
        <v>attackex</v>
      </c>
      <c r="AB883" s="31" t="str">
        <f>IF(主动技能!AI886="","")</f>
        <v/>
      </c>
      <c r="AC883" s="31">
        <f>主动技能!AJ886</f>
        <v>20</v>
      </c>
      <c r="AD883" s="31">
        <f>主动技能!BF886</f>
        <v>101502</v>
      </c>
      <c r="AE883" s="1">
        <f t="shared" si="13"/>
        <v>20</v>
      </c>
    </row>
    <row r="884" spans="1:31" s="31" customFormat="1" x14ac:dyDescent="0.15">
      <c r="A884" s="31">
        <f>主动技能!B887</f>
        <v>10150301</v>
      </c>
      <c r="B884" s="4" t="str">
        <f>主动技能!H887</f>
        <v>星雨降临</v>
      </c>
      <c r="C884" s="4" t="str">
        <f>主动技能!I887</f>
        <v>对敌方全体攻击，造成125%攻击力（+276）点伤害。并使目标眩晕。</v>
      </c>
      <c r="D884" s="4">
        <f>VLOOKUP(主动技能!J887,对应表!F:G,2,FALSE)</f>
        <v>1</v>
      </c>
      <c r="E884" s="4">
        <f>VLOOKUP(主动技能!K887,对应表!J:K,2,FALSE)</f>
        <v>1</v>
      </c>
      <c r="F884" s="4">
        <f>VLOOKUP(主动技能!L887,对应表!N:O,2,FALSE)</f>
        <v>9</v>
      </c>
      <c r="G884" s="4">
        <f>IF(主动技能!M887="必中",2,1)</f>
        <v>1</v>
      </c>
      <c r="H884" s="4">
        <f>主动技能!N887</f>
        <v>100</v>
      </c>
      <c r="I884" s="4">
        <f>主动技能!O887</f>
        <v>100</v>
      </c>
      <c r="J884" s="31" t="str">
        <f>主动技能!P887</f>
        <v>||eff_xingyujianglin|</v>
      </c>
      <c r="K884" s="31">
        <f>主动技能!Q887</f>
        <v>3</v>
      </c>
      <c r="L884" s="31">
        <f>主动技能!R887</f>
        <v>0</v>
      </c>
      <c r="M884" s="31">
        <f>主动技能!S887</f>
        <v>0</v>
      </c>
      <c r="N884" s="31" t="str">
        <f>IF(主动技能!T887="","",主动技能!T887)</f>
        <v>100006:20:2:0</v>
      </c>
      <c r="O884" s="31" t="str">
        <f>IF(主动技能!U887="","",主动技能!U887)</f>
        <v/>
      </c>
      <c r="P884" s="31" t="str">
        <f>IF(主动技能!V887="","",主动技能!V887)</f>
        <v>skill_17</v>
      </c>
      <c r="Q884" s="31" t="str">
        <f>IF(主动技能!W887="","")</f>
        <v/>
      </c>
      <c r="R884" s="31" t="str">
        <f>IF(主动技能!X887="","")</f>
        <v/>
      </c>
      <c r="S884" s="31">
        <f>主动技能!Y887</f>
        <v>0</v>
      </c>
      <c r="T884" s="31">
        <f>主动技能!Z887</f>
        <v>125</v>
      </c>
      <c r="U884" s="31">
        <f>主动技能!AB887</f>
        <v>276</v>
      </c>
      <c r="V884" s="31">
        <f>主动技能!AC887</f>
        <v>0</v>
      </c>
      <c r="W884" s="31">
        <f>主动技能!AD887</f>
        <v>0</v>
      </c>
      <c r="X884" s="31">
        <f>主动技能!AE887</f>
        <v>1</v>
      </c>
      <c r="Y884" s="31">
        <f>主动技能!AF887</f>
        <v>2</v>
      </c>
      <c r="Z884" s="31">
        <f>主动技能!AG887</f>
        <v>2</v>
      </c>
      <c r="AA884" s="31" t="str">
        <f>主动技能!AH887</f>
        <v>attackex</v>
      </c>
      <c r="AB884" s="31" t="str">
        <f>IF(主动技能!AI887="","")</f>
        <v/>
      </c>
      <c r="AC884" s="31">
        <f>主动技能!AJ887</f>
        <v>1</v>
      </c>
      <c r="AD884" s="31">
        <f>主动技能!BF887</f>
        <v>101503</v>
      </c>
      <c r="AE884" s="1">
        <f t="shared" si="13"/>
        <v>1</v>
      </c>
    </row>
    <row r="885" spans="1:31" s="31" customFormat="1" x14ac:dyDescent="0.15">
      <c r="A885" s="31">
        <f>主动技能!B888</f>
        <v>10150302</v>
      </c>
      <c r="B885" s="4" t="str">
        <f>主动技能!H888</f>
        <v>星雨降临</v>
      </c>
      <c r="C885" s="4" t="str">
        <f>主动技能!I888</f>
        <v>对敌方全体攻击，造成125%攻击力（+305）点伤害。并使目标眩晕。</v>
      </c>
      <c r="D885" s="4">
        <f>VLOOKUP(主动技能!J888,对应表!F:G,2,FALSE)</f>
        <v>1</v>
      </c>
      <c r="E885" s="4">
        <f>VLOOKUP(主动技能!K888,对应表!J:K,2,FALSE)</f>
        <v>1</v>
      </c>
      <c r="F885" s="4">
        <f>VLOOKUP(主动技能!L888,对应表!N:O,2,FALSE)</f>
        <v>9</v>
      </c>
      <c r="G885" s="4">
        <f>IF(主动技能!M888="必中",2,1)</f>
        <v>1</v>
      </c>
      <c r="H885" s="4">
        <f>主动技能!N888</f>
        <v>100</v>
      </c>
      <c r="I885" s="4">
        <f>主动技能!O888</f>
        <v>100</v>
      </c>
      <c r="J885" s="31" t="str">
        <f>主动技能!P888</f>
        <v>||eff_xingyujianglin|</v>
      </c>
      <c r="K885" s="31">
        <f>主动技能!Q888</f>
        <v>3</v>
      </c>
      <c r="L885" s="31">
        <f>主动技能!R888</f>
        <v>0</v>
      </c>
      <c r="M885" s="31">
        <f>主动技能!S888</f>
        <v>0</v>
      </c>
      <c r="N885" s="31" t="str">
        <f>IF(主动技能!T888="","",主动技能!T888)</f>
        <v>100006:20:2:0</v>
      </c>
      <c r="O885" s="31" t="str">
        <f>IF(主动技能!U888="","",主动技能!U888)</f>
        <v/>
      </c>
      <c r="P885" s="31" t="str">
        <f>IF(主动技能!V888="","",主动技能!V888)</f>
        <v>skill_17</v>
      </c>
      <c r="Q885" s="31" t="str">
        <f>IF(主动技能!W888="","")</f>
        <v/>
      </c>
      <c r="R885" s="31" t="str">
        <f>IF(主动技能!X888="","")</f>
        <v/>
      </c>
      <c r="S885" s="31">
        <f>主动技能!Y888</f>
        <v>0</v>
      </c>
      <c r="T885" s="31">
        <f>主动技能!Z888</f>
        <v>125</v>
      </c>
      <c r="U885" s="31">
        <f>主动技能!AB888</f>
        <v>305</v>
      </c>
      <c r="V885" s="31">
        <f>主动技能!AC888</f>
        <v>0</v>
      </c>
      <c r="W885" s="31">
        <f>主动技能!AD888</f>
        <v>0</v>
      </c>
      <c r="X885" s="31">
        <f>主动技能!AE888</f>
        <v>1</v>
      </c>
      <c r="Y885" s="31">
        <f>主动技能!AF888</f>
        <v>2</v>
      </c>
      <c r="Z885" s="31">
        <f>主动技能!AG888</f>
        <v>2</v>
      </c>
      <c r="AA885" s="31" t="str">
        <f>主动技能!AH888</f>
        <v>attackex</v>
      </c>
      <c r="AB885" s="31" t="str">
        <f>IF(主动技能!AI888="","")</f>
        <v/>
      </c>
      <c r="AC885" s="31">
        <f>主动技能!AJ888</f>
        <v>2</v>
      </c>
      <c r="AD885" s="31">
        <f>主动技能!BF888</f>
        <v>101503</v>
      </c>
      <c r="AE885" s="1">
        <f t="shared" si="13"/>
        <v>2</v>
      </c>
    </row>
    <row r="886" spans="1:31" s="31" customFormat="1" x14ac:dyDescent="0.15">
      <c r="A886" s="31">
        <f>主动技能!B889</f>
        <v>10150303</v>
      </c>
      <c r="B886" s="4" t="str">
        <f>主动技能!H889</f>
        <v>星雨降临</v>
      </c>
      <c r="C886" s="4" t="str">
        <f>主动技能!I889</f>
        <v>对敌方全体攻击，造成125%攻击力（+404）点伤害。并使目标眩晕。</v>
      </c>
      <c r="D886" s="4">
        <f>VLOOKUP(主动技能!J889,对应表!F:G,2,FALSE)</f>
        <v>1</v>
      </c>
      <c r="E886" s="4">
        <f>VLOOKUP(主动技能!K889,对应表!J:K,2,FALSE)</f>
        <v>1</v>
      </c>
      <c r="F886" s="4">
        <f>VLOOKUP(主动技能!L889,对应表!N:O,2,FALSE)</f>
        <v>9</v>
      </c>
      <c r="G886" s="4">
        <f>IF(主动技能!M889="必中",2,1)</f>
        <v>1</v>
      </c>
      <c r="H886" s="4">
        <f>主动技能!N889</f>
        <v>100</v>
      </c>
      <c r="I886" s="4">
        <f>主动技能!O889</f>
        <v>100</v>
      </c>
      <c r="J886" s="31" t="str">
        <f>主动技能!P889</f>
        <v>||eff_xingyujianglin|</v>
      </c>
      <c r="K886" s="31">
        <f>主动技能!Q889</f>
        <v>3</v>
      </c>
      <c r="L886" s="31">
        <f>主动技能!R889</f>
        <v>0</v>
      </c>
      <c r="M886" s="31">
        <f>主动技能!S889</f>
        <v>0</v>
      </c>
      <c r="N886" s="31" t="str">
        <f>IF(主动技能!T889="","",主动技能!T889)</f>
        <v>100006:20:2:0</v>
      </c>
      <c r="O886" s="31" t="str">
        <f>IF(主动技能!U889="","",主动技能!U889)</f>
        <v/>
      </c>
      <c r="P886" s="31" t="str">
        <f>IF(主动技能!V889="","",主动技能!V889)</f>
        <v>skill_17</v>
      </c>
      <c r="Q886" s="31" t="str">
        <f>IF(主动技能!W889="","")</f>
        <v/>
      </c>
      <c r="R886" s="31" t="str">
        <f>IF(主动技能!X889="","")</f>
        <v/>
      </c>
      <c r="S886" s="31">
        <f>主动技能!Y889</f>
        <v>0</v>
      </c>
      <c r="T886" s="31">
        <f>主动技能!Z889</f>
        <v>125</v>
      </c>
      <c r="U886" s="31">
        <f>主动技能!AB889</f>
        <v>404</v>
      </c>
      <c r="V886" s="31">
        <f>主动技能!AC889</f>
        <v>0</v>
      </c>
      <c r="W886" s="31">
        <f>主动技能!AD889</f>
        <v>0</v>
      </c>
      <c r="X886" s="31">
        <f>主动技能!AE889</f>
        <v>1</v>
      </c>
      <c r="Y886" s="31">
        <f>主动技能!AF889</f>
        <v>2</v>
      </c>
      <c r="Z886" s="31">
        <f>主动技能!AG889</f>
        <v>2</v>
      </c>
      <c r="AA886" s="31" t="str">
        <f>主动技能!AH889</f>
        <v>attackex</v>
      </c>
      <c r="AB886" s="31" t="str">
        <f>IF(主动技能!AI889="","")</f>
        <v/>
      </c>
      <c r="AC886" s="31">
        <f>主动技能!AJ889</f>
        <v>3</v>
      </c>
      <c r="AD886" s="31">
        <f>主动技能!BF889</f>
        <v>101503</v>
      </c>
      <c r="AE886" s="1">
        <f t="shared" si="13"/>
        <v>3</v>
      </c>
    </row>
    <row r="887" spans="1:31" s="31" customFormat="1" x14ac:dyDescent="0.15">
      <c r="A887" s="31">
        <f>主动技能!B890</f>
        <v>10150304</v>
      </c>
      <c r="B887" s="4" t="str">
        <f>主动技能!H890</f>
        <v>星雨降临</v>
      </c>
      <c r="C887" s="4" t="str">
        <f>主动技能!I890</f>
        <v>对敌方全体攻击，造成125%攻击力（+623）点伤害。并使目标眩晕。</v>
      </c>
      <c r="D887" s="4">
        <f>VLOOKUP(主动技能!J890,对应表!F:G,2,FALSE)</f>
        <v>1</v>
      </c>
      <c r="E887" s="4">
        <f>VLOOKUP(主动技能!K890,对应表!J:K,2,FALSE)</f>
        <v>1</v>
      </c>
      <c r="F887" s="4">
        <f>VLOOKUP(主动技能!L890,对应表!N:O,2,FALSE)</f>
        <v>9</v>
      </c>
      <c r="G887" s="4">
        <f>IF(主动技能!M890="必中",2,1)</f>
        <v>1</v>
      </c>
      <c r="H887" s="4">
        <f>主动技能!N890</f>
        <v>100</v>
      </c>
      <c r="I887" s="4">
        <f>主动技能!O890</f>
        <v>100</v>
      </c>
      <c r="J887" s="31" t="str">
        <f>主动技能!P890</f>
        <v>||eff_xingyujianglin|</v>
      </c>
      <c r="K887" s="31">
        <f>主动技能!Q890</f>
        <v>3</v>
      </c>
      <c r="L887" s="31">
        <f>主动技能!R890</f>
        <v>0</v>
      </c>
      <c r="M887" s="31">
        <f>主动技能!S890</f>
        <v>0</v>
      </c>
      <c r="N887" s="31" t="str">
        <f>IF(主动技能!T890="","",主动技能!T890)</f>
        <v>100006:20:2:0</v>
      </c>
      <c r="O887" s="31" t="str">
        <f>IF(主动技能!U890="","",主动技能!U890)</f>
        <v/>
      </c>
      <c r="P887" s="31" t="str">
        <f>IF(主动技能!V890="","",主动技能!V890)</f>
        <v>skill_17</v>
      </c>
      <c r="Q887" s="31" t="str">
        <f>IF(主动技能!W890="","")</f>
        <v/>
      </c>
      <c r="R887" s="31" t="str">
        <f>IF(主动技能!X890="","")</f>
        <v/>
      </c>
      <c r="S887" s="31">
        <f>主动技能!Y890</f>
        <v>0</v>
      </c>
      <c r="T887" s="31">
        <f>主动技能!Z890</f>
        <v>125</v>
      </c>
      <c r="U887" s="31">
        <f>主动技能!AB890</f>
        <v>623</v>
      </c>
      <c r="V887" s="31">
        <f>主动技能!AC890</f>
        <v>0</v>
      </c>
      <c r="W887" s="31">
        <f>主动技能!AD890</f>
        <v>0</v>
      </c>
      <c r="X887" s="31">
        <f>主动技能!AE890</f>
        <v>1</v>
      </c>
      <c r="Y887" s="31">
        <f>主动技能!AF890</f>
        <v>2</v>
      </c>
      <c r="Z887" s="31">
        <f>主动技能!AG890</f>
        <v>2</v>
      </c>
      <c r="AA887" s="31" t="str">
        <f>主动技能!AH890</f>
        <v>attackex</v>
      </c>
      <c r="AB887" s="31" t="str">
        <f>IF(主动技能!AI890="","")</f>
        <v/>
      </c>
      <c r="AC887" s="31">
        <f>主动技能!AJ890</f>
        <v>4</v>
      </c>
      <c r="AD887" s="31">
        <f>主动技能!BF890</f>
        <v>101503</v>
      </c>
      <c r="AE887" s="1">
        <f t="shared" si="13"/>
        <v>4</v>
      </c>
    </row>
    <row r="888" spans="1:31" s="31" customFormat="1" x14ac:dyDescent="0.15">
      <c r="A888" s="31">
        <f>主动技能!B891</f>
        <v>10150305</v>
      </c>
      <c r="B888" s="4" t="str">
        <f>主动技能!H891</f>
        <v>星雨降临</v>
      </c>
      <c r="C888" s="4" t="str">
        <f>主动技能!I891</f>
        <v>对敌方全体攻击，造成125%攻击力（+933）点伤害。并使目标眩晕。</v>
      </c>
      <c r="D888" s="4">
        <f>VLOOKUP(主动技能!J891,对应表!F:G,2,FALSE)</f>
        <v>1</v>
      </c>
      <c r="E888" s="4">
        <f>VLOOKUP(主动技能!K891,对应表!J:K,2,FALSE)</f>
        <v>1</v>
      </c>
      <c r="F888" s="4">
        <f>VLOOKUP(主动技能!L891,对应表!N:O,2,FALSE)</f>
        <v>9</v>
      </c>
      <c r="G888" s="4">
        <f>IF(主动技能!M891="必中",2,1)</f>
        <v>1</v>
      </c>
      <c r="H888" s="4">
        <f>主动技能!N891</f>
        <v>100</v>
      </c>
      <c r="I888" s="4">
        <f>主动技能!O891</f>
        <v>100</v>
      </c>
      <c r="J888" s="31" t="str">
        <f>主动技能!P891</f>
        <v>||eff_xingyujianglin|</v>
      </c>
      <c r="K888" s="31">
        <f>主动技能!Q891</f>
        <v>3</v>
      </c>
      <c r="L888" s="31">
        <f>主动技能!R891</f>
        <v>0</v>
      </c>
      <c r="M888" s="31">
        <f>主动技能!S891</f>
        <v>0</v>
      </c>
      <c r="N888" s="31" t="str">
        <f>IF(主动技能!T891="","",主动技能!T891)</f>
        <v>100006:20:2:0</v>
      </c>
      <c r="O888" s="31" t="str">
        <f>IF(主动技能!U891="","",主动技能!U891)</f>
        <v/>
      </c>
      <c r="P888" s="31" t="str">
        <f>IF(主动技能!V891="","",主动技能!V891)</f>
        <v>skill_17</v>
      </c>
      <c r="Q888" s="31" t="str">
        <f>IF(主动技能!W891="","")</f>
        <v/>
      </c>
      <c r="R888" s="31" t="str">
        <f>IF(主动技能!X891="","")</f>
        <v/>
      </c>
      <c r="S888" s="31">
        <f>主动技能!Y891</f>
        <v>0</v>
      </c>
      <c r="T888" s="31">
        <f>主动技能!Z891</f>
        <v>125</v>
      </c>
      <c r="U888" s="31">
        <f>主动技能!AB891</f>
        <v>933</v>
      </c>
      <c r="V888" s="31">
        <f>主动技能!AC891</f>
        <v>0</v>
      </c>
      <c r="W888" s="31">
        <f>主动技能!AD891</f>
        <v>0</v>
      </c>
      <c r="X888" s="31">
        <f>主动技能!AE891</f>
        <v>1</v>
      </c>
      <c r="Y888" s="31">
        <f>主动技能!AF891</f>
        <v>2</v>
      </c>
      <c r="Z888" s="31">
        <f>主动技能!AG891</f>
        <v>2</v>
      </c>
      <c r="AA888" s="31" t="str">
        <f>主动技能!AH891</f>
        <v>attackex</v>
      </c>
      <c r="AB888" s="31" t="str">
        <f>IF(主动技能!AI891="","")</f>
        <v/>
      </c>
      <c r="AC888" s="31">
        <f>主动技能!AJ891</f>
        <v>5</v>
      </c>
      <c r="AD888" s="31">
        <f>主动技能!BF891</f>
        <v>101503</v>
      </c>
      <c r="AE888" s="1">
        <f t="shared" si="13"/>
        <v>5</v>
      </c>
    </row>
    <row r="889" spans="1:31" s="31" customFormat="1" x14ac:dyDescent="0.15">
      <c r="A889" s="31">
        <f>主动技能!B892</f>
        <v>10150306</v>
      </c>
      <c r="B889" s="4" t="str">
        <f>主动技能!H892</f>
        <v>星雨降临</v>
      </c>
      <c r="C889" s="4" t="str">
        <f>主动技能!I892</f>
        <v>对敌方全体攻击，造成125%攻击力（+1372）点伤害。并使目标眩晕。</v>
      </c>
      <c r="D889" s="4">
        <f>VLOOKUP(主动技能!J892,对应表!F:G,2,FALSE)</f>
        <v>1</v>
      </c>
      <c r="E889" s="4">
        <f>VLOOKUP(主动技能!K892,对应表!J:K,2,FALSE)</f>
        <v>1</v>
      </c>
      <c r="F889" s="4">
        <f>VLOOKUP(主动技能!L892,对应表!N:O,2,FALSE)</f>
        <v>9</v>
      </c>
      <c r="G889" s="4">
        <f>IF(主动技能!M892="必中",2,1)</f>
        <v>1</v>
      </c>
      <c r="H889" s="4">
        <f>主动技能!N892</f>
        <v>100</v>
      </c>
      <c r="I889" s="4">
        <f>主动技能!O892</f>
        <v>100</v>
      </c>
      <c r="J889" s="31" t="str">
        <f>主动技能!P892</f>
        <v>||eff_xingyujianglin|</v>
      </c>
      <c r="K889" s="31">
        <f>主动技能!Q892</f>
        <v>3</v>
      </c>
      <c r="L889" s="31">
        <f>主动技能!R892</f>
        <v>0</v>
      </c>
      <c r="M889" s="31">
        <f>主动技能!S892</f>
        <v>0</v>
      </c>
      <c r="N889" s="31" t="str">
        <f>IF(主动技能!T892="","",主动技能!T892)</f>
        <v>100006:20:2:0</v>
      </c>
      <c r="O889" s="31" t="str">
        <f>IF(主动技能!U892="","",主动技能!U892)</f>
        <v/>
      </c>
      <c r="P889" s="31" t="str">
        <f>IF(主动技能!V892="","",主动技能!V892)</f>
        <v>skill_17</v>
      </c>
      <c r="Q889" s="31" t="str">
        <f>IF(主动技能!W892="","")</f>
        <v/>
      </c>
      <c r="R889" s="31" t="str">
        <f>IF(主动技能!X892="","")</f>
        <v/>
      </c>
      <c r="S889" s="31">
        <f>主动技能!Y892</f>
        <v>0</v>
      </c>
      <c r="T889" s="31">
        <f>主动技能!Z892</f>
        <v>125</v>
      </c>
      <c r="U889" s="31">
        <f>主动技能!AB892</f>
        <v>1372</v>
      </c>
      <c r="V889" s="31">
        <f>主动技能!AC892</f>
        <v>0</v>
      </c>
      <c r="W889" s="31">
        <f>主动技能!AD892</f>
        <v>0</v>
      </c>
      <c r="X889" s="31">
        <f>主动技能!AE892</f>
        <v>1</v>
      </c>
      <c r="Y889" s="31">
        <f>主动技能!AF892</f>
        <v>2</v>
      </c>
      <c r="Z889" s="31">
        <f>主动技能!AG892</f>
        <v>2</v>
      </c>
      <c r="AA889" s="31" t="str">
        <f>主动技能!AH892</f>
        <v>attackex</v>
      </c>
      <c r="AB889" s="31" t="str">
        <f>IF(主动技能!AI892="","")</f>
        <v/>
      </c>
      <c r="AC889" s="31">
        <f>主动技能!AJ892</f>
        <v>6</v>
      </c>
      <c r="AD889" s="31">
        <f>主动技能!BF892</f>
        <v>101503</v>
      </c>
      <c r="AE889" s="1">
        <f t="shared" si="13"/>
        <v>6</v>
      </c>
    </row>
    <row r="890" spans="1:31" s="31" customFormat="1" x14ac:dyDescent="0.15">
      <c r="A890" s="31">
        <f>主动技能!B893</f>
        <v>10150307</v>
      </c>
      <c r="B890" s="4" t="str">
        <f>主动技能!H893</f>
        <v>星雨降临</v>
      </c>
      <c r="C890" s="4" t="str">
        <f>主动技能!I893</f>
        <v>对敌方全体攻击，造成125%攻击力（+1994）点伤害。并使目标眩晕。</v>
      </c>
      <c r="D890" s="4">
        <f>VLOOKUP(主动技能!J893,对应表!F:G,2,FALSE)</f>
        <v>1</v>
      </c>
      <c r="E890" s="4">
        <f>VLOOKUP(主动技能!K893,对应表!J:K,2,FALSE)</f>
        <v>1</v>
      </c>
      <c r="F890" s="4">
        <f>VLOOKUP(主动技能!L893,对应表!N:O,2,FALSE)</f>
        <v>9</v>
      </c>
      <c r="G890" s="4">
        <f>IF(主动技能!M893="必中",2,1)</f>
        <v>1</v>
      </c>
      <c r="H890" s="4">
        <f>主动技能!N893</f>
        <v>100</v>
      </c>
      <c r="I890" s="4">
        <f>主动技能!O893</f>
        <v>100</v>
      </c>
      <c r="J890" s="31" t="str">
        <f>主动技能!P893</f>
        <v>||eff_xingyujianglin|</v>
      </c>
      <c r="K890" s="31">
        <f>主动技能!Q893</f>
        <v>3</v>
      </c>
      <c r="L890" s="31">
        <f>主动技能!R893</f>
        <v>0</v>
      </c>
      <c r="M890" s="31">
        <f>主动技能!S893</f>
        <v>0</v>
      </c>
      <c r="N890" s="31" t="str">
        <f>IF(主动技能!T893="","",主动技能!T893)</f>
        <v>100006:20:2:0</v>
      </c>
      <c r="O890" s="31" t="str">
        <f>IF(主动技能!U893="","",主动技能!U893)</f>
        <v/>
      </c>
      <c r="P890" s="31" t="str">
        <f>IF(主动技能!V893="","",主动技能!V893)</f>
        <v>skill_17</v>
      </c>
      <c r="Q890" s="31" t="str">
        <f>IF(主动技能!W893="","")</f>
        <v/>
      </c>
      <c r="R890" s="31" t="str">
        <f>IF(主动技能!X893="","")</f>
        <v/>
      </c>
      <c r="S890" s="31">
        <f>主动技能!Y893</f>
        <v>0</v>
      </c>
      <c r="T890" s="31">
        <f>主动技能!Z893</f>
        <v>125</v>
      </c>
      <c r="U890" s="31">
        <f>主动技能!AB893</f>
        <v>1994</v>
      </c>
      <c r="V890" s="31">
        <f>主动技能!AC893</f>
        <v>0</v>
      </c>
      <c r="W890" s="31">
        <f>主动技能!AD893</f>
        <v>0</v>
      </c>
      <c r="X890" s="31">
        <f>主动技能!AE893</f>
        <v>1</v>
      </c>
      <c r="Y890" s="31">
        <f>主动技能!AF893</f>
        <v>2</v>
      </c>
      <c r="Z890" s="31">
        <f>主动技能!AG893</f>
        <v>2</v>
      </c>
      <c r="AA890" s="31" t="str">
        <f>主动技能!AH893</f>
        <v>attackex</v>
      </c>
      <c r="AB890" s="31" t="str">
        <f>IF(主动技能!AI893="","")</f>
        <v/>
      </c>
      <c r="AC890" s="31">
        <f>主动技能!AJ893</f>
        <v>7</v>
      </c>
      <c r="AD890" s="31">
        <f>主动技能!BF893</f>
        <v>101503</v>
      </c>
      <c r="AE890" s="1">
        <f t="shared" si="13"/>
        <v>7</v>
      </c>
    </row>
    <row r="891" spans="1:31" s="31" customFormat="1" x14ac:dyDescent="0.15">
      <c r="A891" s="31">
        <f>主动技能!B894</f>
        <v>10150308</v>
      </c>
      <c r="B891" s="4" t="str">
        <f>主动技能!H894</f>
        <v>星雨降临</v>
      </c>
      <c r="C891" s="4" t="str">
        <f>主动技能!I894</f>
        <v>对敌方全体攻击，造成125%攻击力（+2874）点伤害。并使目标眩晕。</v>
      </c>
      <c r="D891" s="4">
        <f>VLOOKUP(主动技能!J894,对应表!F:G,2,FALSE)</f>
        <v>1</v>
      </c>
      <c r="E891" s="4">
        <f>VLOOKUP(主动技能!K894,对应表!J:K,2,FALSE)</f>
        <v>1</v>
      </c>
      <c r="F891" s="4">
        <f>VLOOKUP(主动技能!L894,对应表!N:O,2,FALSE)</f>
        <v>9</v>
      </c>
      <c r="G891" s="4">
        <f>IF(主动技能!M894="必中",2,1)</f>
        <v>1</v>
      </c>
      <c r="H891" s="4">
        <f>主动技能!N894</f>
        <v>100</v>
      </c>
      <c r="I891" s="4">
        <f>主动技能!O894</f>
        <v>100</v>
      </c>
      <c r="J891" s="31" t="str">
        <f>主动技能!P894</f>
        <v>||eff_xingyujianglin|</v>
      </c>
      <c r="K891" s="31">
        <f>主动技能!Q894</f>
        <v>3</v>
      </c>
      <c r="L891" s="31">
        <f>主动技能!R894</f>
        <v>0</v>
      </c>
      <c r="M891" s="31">
        <f>主动技能!S894</f>
        <v>0</v>
      </c>
      <c r="N891" s="31" t="str">
        <f>IF(主动技能!T894="","",主动技能!T894)</f>
        <v>100006:20:2:0</v>
      </c>
      <c r="O891" s="31" t="str">
        <f>IF(主动技能!U894="","",主动技能!U894)</f>
        <v/>
      </c>
      <c r="P891" s="31" t="str">
        <f>IF(主动技能!V894="","",主动技能!V894)</f>
        <v>skill_17</v>
      </c>
      <c r="Q891" s="31" t="str">
        <f>IF(主动技能!W894="","")</f>
        <v/>
      </c>
      <c r="R891" s="31" t="str">
        <f>IF(主动技能!X894="","")</f>
        <v/>
      </c>
      <c r="S891" s="31">
        <f>主动技能!Y894</f>
        <v>0</v>
      </c>
      <c r="T891" s="31">
        <f>主动技能!Z894</f>
        <v>125</v>
      </c>
      <c r="U891" s="31">
        <f>主动技能!AB894</f>
        <v>2874</v>
      </c>
      <c r="V891" s="31">
        <f>主动技能!AC894</f>
        <v>0</v>
      </c>
      <c r="W891" s="31">
        <f>主动技能!AD894</f>
        <v>0</v>
      </c>
      <c r="X891" s="31">
        <f>主动技能!AE894</f>
        <v>1</v>
      </c>
      <c r="Y891" s="31">
        <f>主动技能!AF894</f>
        <v>2</v>
      </c>
      <c r="Z891" s="31">
        <f>主动技能!AG894</f>
        <v>2</v>
      </c>
      <c r="AA891" s="31" t="str">
        <f>主动技能!AH894</f>
        <v>attackex</v>
      </c>
      <c r="AB891" s="31" t="str">
        <f>IF(主动技能!AI894="","")</f>
        <v/>
      </c>
      <c r="AC891" s="31">
        <f>主动技能!AJ894</f>
        <v>8</v>
      </c>
      <c r="AD891" s="31">
        <f>主动技能!BF894</f>
        <v>101503</v>
      </c>
      <c r="AE891" s="1">
        <f t="shared" si="13"/>
        <v>8</v>
      </c>
    </row>
    <row r="892" spans="1:31" s="31" customFormat="1" x14ac:dyDescent="0.15">
      <c r="A892" s="31">
        <f>主动技能!B895</f>
        <v>10150309</v>
      </c>
      <c r="B892" s="4" t="str">
        <f>主动技能!H895</f>
        <v>星雨降临</v>
      </c>
      <c r="C892" s="4" t="str">
        <f>主动技能!I895</f>
        <v>对敌方全体攻击，造成125%攻击力（+4120）点伤害。并使目标眩晕。</v>
      </c>
      <c r="D892" s="4">
        <f>VLOOKUP(主动技能!J895,对应表!F:G,2,FALSE)</f>
        <v>1</v>
      </c>
      <c r="E892" s="4">
        <f>VLOOKUP(主动技能!K895,对应表!J:K,2,FALSE)</f>
        <v>1</v>
      </c>
      <c r="F892" s="4">
        <f>VLOOKUP(主动技能!L895,对应表!N:O,2,FALSE)</f>
        <v>9</v>
      </c>
      <c r="G892" s="4">
        <f>IF(主动技能!M895="必中",2,1)</f>
        <v>1</v>
      </c>
      <c r="H892" s="4">
        <f>主动技能!N895</f>
        <v>100</v>
      </c>
      <c r="I892" s="4">
        <f>主动技能!O895</f>
        <v>100</v>
      </c>
      <c r="J892" s="31" t="str">
        <f>主动技能!P895</f>
        <v>||eff_xingyujianglin|</v>
      </c>
      <c r="K892" s="31">
        <f>主动技能!Q895</f>
        <v>3</v>
      </c>
      <c r="L892" s="31">
        <f>主动技能!R895</f>
        <v>0</v>
      </c>
      <c r="M892" s="31">
        <f>主动技能!S895</f>
        <v>0</v>
      </c>
      <c r="N892" s="31" t="str">
        <f>IF(主动技能!T895="","",主动技能!T895)</f>
        <v>100006:20:2:0</v>
      </c>
      <c r="O892" s="31" t="str">
        <f>IF(主动技能!U895="","",主动技能!U895)</f>
        <v/>
      </c>
      <c r="P892" s="31" t="str">
        <f>IF(主动技能!V895="","",主动技能!V895)</f>
        <v>skill_17</v>
      </c>
      <c r="Q892" s="31" t="str">
        <f>IF(主动技能!W895="","")</f>
        <v/>
      </c>
      <c r="R892" s="31" t="str">
        <f>IF(主动技能!X895="","")</f>
        <v/>
      </c>
      <c r="S892" s="31">
        <f>主动技能!Y895</f>
        <v>0</v>
      </c>
      <c r="T892" s="31">
        <f>主动技能!Z895</f>
        <v>125</v>
      </c>
      <c r="U892" s="31">
        <f>主动技能!AB895</f>
        <v>4120</v>
      </c>
      <c r="V892" s="31">
        <f>主动技能!AC895</f>
        <v>0</v>
      </c>
      <c r="W892" s="31">
        <f>主动技能!AD895</f>
        <v>0</v>
      </c>
      <c r="X892" s="31">
        <f>主动技能!AE895</f>
        <v>1</v>
      </c>
      <c r="Y892" s="31">
        <f>主动技能!AF895</f>
        <v>2</v>
      </c>
      <c r="Z892" s="31">
        <f>主动技能!AG895</f>
        <v>2</v>
      </c>
      <c r="AA892" s="31" t="str">
        <f>主动技能!AH895</f>
        <v>attackex</v>
      </c>
      <c r="AB892" s="31" t="str">
        <f>IF(主动技能!AI895="","")</f>
        <v/>
      </c>
      <c r="AC892" s="31">
        <f>主动技能!AJ895</f>
        <v>9</v>
      </c>
      <c r="AD892" s="31">
        <f>主动技能!BF895</f>
        <v>101503</v>
      </c>
      <c r="AE892" s="1">
        <f t="shared" si="13"/>
        <v>9</v>
      </c>
    </row>
    <row r="893" spans="1:31" s="31" customFormat="1" x14ac:dyDescent="0.15">
      <c r="A893" s="31">
        <f>主动技能!B896</f>
        <v>10150310</v>
      </c>
      <c r="B893" s="4" t="str">
        <f>主动技能!H896</f>
        <v>星雨降临</v>
      </c>
      <c r="C893" s="4" t="str">
        <f>主动技能!I896</f>
        <v>对敌方全体攻击，造成125%攻击力（+5883）点伤害。并使目标眩晕。</v>
      </c>
      <c r="D893" s="4">
        <f>VLOOKUP(主动技能!J896,对应表!F:G,2,FALSE)</f>
        <v>1</v>
      </c>
      <c r="E893" s="4">
        <f>VLOOKUP(主动技能!K896,对应表!J:K,2,FALSE)</f>
        <v>1</v>
      </c>
      <c r="F893" s="4">
        <f>VLOOKUP(主动技能!L896,对应表!N:O,2,FALSE)</f>
        <v>9</v>
      </c>
      <c r="G893" s="4">
        <f>IF(主动技能!M896="必中",2,1)</f>
        <v>1</v>
      </c>
      <c r="H893" s="4">
        <f>主动技能!N896</f>
        <v>100</v>
      </c>
      <c r="I893" s="4">
        <f>主动技能!O896</f>
        <v>100</v>
      </c>
      <c r="J893" s="31" t="str">
        <f>主动技能!P896</f>
        <v>||eff_xingyujianglin|</v>
      </c>
      <c r="K893" s="31">
        <f>主动技能!Q896</f>
        <v>3</v>
      </c>
      <c r="L893" s="31">
        <f>主动技能!R896</f>
        <v>0</v>
      </c>
      <c r="M893" s="31">
        <f>主动技能!S896</f>
        <v>0</v>
      </c>
      <c r="N893" s="31" t="str">
        <f>IF(主动技能!T896="","",主动技能!T896)</f>
        <v>100006:20:2:0</v>
      </c>
      <c r="O893" s="31" t="str">
        <f>IF(主动技能!U896="","",主动技能!U896)</f>
        <v/>
      </c>
      <c r="P893" s="31" t="str">
        <f>IF(主动技能!V896="","",主动技能!V896)</f>
        <v>skill_17</v>
      </c>
      <c r="Q893" s="31" t="str">
        <f>IF(主动技能!W896="","")</f>
        <v/>
      </c>
      <c r="R893" s="31" t="str">
        <f>IF(主动技能!X896="","")</f>
        <v/>
      </c>
      <c r="S893" s="31">
        <f>主动技能!Y896</f>
        <v>0</v>
      </c>
      <c r="T893" s="31">
        <f>主动技能!Z896</f>
        <v>125</v>
      </c>
      <c r="U893" s="31">
        <f>主动技能!AB896</f>
        <v>5883</v>
      </c>
      <c r="V893" s="31">
        <f>主动技能!AC896</f>
        <v>0</v>
      </c>
      <c r="W893" s="31">
        <f>主动技能!AD896</f>
        <v>0</v>
      </c>
      <c r="X893" s="31">
        <f>主动技能!AE896</f>
        <v>1</v>
      </c>
      <c r="Y893" s="31">
        <f>主动技能!AF896</f>
        <v>2</v>
      </c>
      <c r="Z893" s="31">
        <f>主动技能!AG896</f>
        <v>2</v>
      </c>
      <c r="AA893" s="31" t="str">
        <f>主动技能!AH896</f>
        <v>attackex</v>
      </c>
      <c r="AB893" s="31" t="str">
        <f>IF(主动技能!AI896="","")</f>
        <v/>
      </c>
      <c r="AC893" s="31">
        <f>主动技能!AJ896</f>
        <v>10</v>
      </c>
      <c r="AD893" s="31">
        <f>主动技能!BF896</f>
        <v>101503</v>
      </c>
      <c r="AE893" s="1">
        <f t="shared" si="13"/>
        <v>10</v>
      </c>
    </row>
    <row r="894" spans="1:31" s="31" customFormat="1" x14ac:dyDescent="0.15">
      <c r="A894" s="31">
        <f>主动技能!B897</f>
        <v>10150311</v>
      </c>
      <c r="B894" s="4" t="str">
        <f>主动技能!H897</f>
        <v>星雨降临</v>
      </c>
      <c r="C894" s="4" t="str">
        <f>主动技能!I897</f>
        <v>对敌方全体攻击，造成125%攻击力（+8380）点伤害。并使目标眩晕。</v>
      </c>
      <c r="D894" s="4">
        <f>VLOOKUP(主动技能!J897,对应表!F:G,2,FALSE)</f>
        <v>1</v>
      </c>
      <c r="E894" s="4">
        <f>VLOOKUP(主动技能!K897,对应表!J:K,2,FALSE)</f>
        <v>1</v>
      </c>
      <c r="F894" s="4">
        <f>VLOOKUP(主动技能!L897,对应表!N:O,2,FALSE)</f>
        <v>9</v>
      </c>
      <c r="G894" s="4">
        <f>IF(主动技能!M897="必中",2,1)</f>
        <v>1</v>
      </c>
      <c r="H894" s="4">
        <f>主动技能!N897</f>
        <v>100</v>
      </c>
      <c r="I894" s="4">
        <f>主动技能!O897</f>
        <v>100</v>
      </c>
      <c r="J894" s="31" t="str">
        <f>主动技能!P897</f>
        <v>||eff_xingyujianglin|</v>
      </c>
      <c r="K894" s="31">
        <f>主动技能!Q897</f>
        <v>3</v>
      </c>
      <c r="L894" s="31">
        <f>主动技能!R897</f>
        <v>0</v>
      </c>
      <c r="M894" s="31">
        <f>主动技能!S897</f>
        <v>0</v>
      </c>
      <c r="N894" s="31" t="str">
        <f>IF(主动技能!T897="","",主动技能!T897)</f>
        <v>100006:20:2:0</v>
      </c>
      <c r="O894" s="31" t="str">
        <f>IF(主动技能!U897="","",主动技能!U897)</f>
        <v/>
      </c>
      <c r="P894" s="31" t="str">
        <f>IF(主动技能!V897="","",主动技能!V897)</f>
        <v>skill_17</v>
      </c>
      <c r="Q894" s="31" t="str">
        <f>IF(主动技能!W897="","")</f>
        <v/>
      </c>
      <c r="R894" s="31" t="str">
        <f>IF(主动技能!X897="","")</f>
        <v/>
      </c>
      <c r="S894" s="31">
        <f>主动技能!Y897</f>
        <v>0</v>
      </c>
      <c r="T894" s="31">
        <f>主动技能!Z897</f>
        <v>125</v>
      </c>
      <c r="U894" s="31">
        <f>主动技能!AB897</f>
        <v>8380</v>
      </c>
      <c r="V894" s="31">
        <f>主动技能!AC897</f>
        <v>0</v>
      </c>
      <c r="W894" s="31">
        <f>主动技能!AD897</f>
        <v>0</v>
      </c>
      <c r="X894" s="31">
        <f>主动技能!AE897</f>
        <v>1</v>
      </c>
      <c r="Y894" s="31">
        <f>主动技能!AF897</f>
        <v>2</v>
      </c>
      <c r="Z894" s="31">
        <f>主动技能!AG897</f>
        <v>2</v>
      </c>
      <c r="AA894" s="31" t="str">
        <f>主动技能!AH897</f>
        <v>attackex</v>
      </c>
      <c r="AB894" s="31" t="str">
        <f>IF(主动技能!AI897="","")</f>
        <v/>
      </c>
      <c r="AC894" s="31">
        <f>主动技能!AJ897</f>
        <v>11</v>
      </c>
      <c r="AD894" s="31">
        <f>主动技能!BF897</f>
        <v>101503</v>
      </c>
      <c r="AE894" s="1">
        <f t="shared" si="13"/>
        <v>11</v>
      </c>
    </row>
    <row r="895" spans="1:31" s="31" customFormat="1" x14ac:dyDescent="0.15">
      <c r="A895" s="31">
        <f>主动技能!B898</f>
        <v>10150312</v>
      </c>
      <c r="B895" s="4" t="str">
        <f>主动技能!H898</f>
        <v>星雨降临</v>
      </c>
      <c r="C895" s="4" t="str">
        <f>主动技能!I898</f>
        <v>对敌方全体攻击，造成125%攻击力（+11915）点伤害。并使目标眩晕。</v>
      </c>
      <c r="D895" s="4">
        <f>VLOOKUP(主动技能!J898,对应表!F:G,2,FALSE)</f>
        <v>1</v>
      </c>
      <c r="E895" s="4">
        <f>VLOOKUP(主动技能!K898,对应表!J:K,2,FALSE)</f>
        <v>1</v>
      </c>
      <c r="F895" s="4">
        <f>VLOOKUP(主动技能!L898,对应表!N:O,2,FALSE)</f>
        <v>9</v>
      </c>
      <c r="G895" s="4">
        <f>IF(主动技能!M898="必中",2,1)</f>
        <v>1</v>
      </c>
      <c r="H895" s="4">
        <f>主动技能!N898</f>
        <v>100</v>
      </c>
      <c r="I895" s="4">
        <f>主动技能!O898</f>
        <v>100</v>
      </c>
      <c r="J895" s="31" t="str">
        <f>主动技能!P898</f>
        <v>||eff_xingyujianglin|</v>
      </c>
      <c r="K895" s="31">
        <f>主动技能!Q898</f>
        <v>3</v>
      </c>
      <c r="L895" s="31">
        <f>主动技能!R898</f>
        <v>0</v>
      </c>
      <c r="M895" s="31">
        <f>主动技能!S898</f>
        <v>0</v>
      </c>
      <c r="N895" s="31" t="str">
        <f>IF(主动技能!T898="","",主动技能!T898)</f>
        <v>100006:20:2:0</v>
      </c>
      <c r="O895" s="31" t="str">
        <f>IF(主动技能!U898="","",主动技能!U898)</f>
        <v/>
      </c>
      <c r="P895" s="31" t="str">
        <f>IF(主动技能!V898="","",主动技能!V898)</f>
        <v>skill_17</v>
      </c>
      <c r="Q895" s="31" t="str">
        <f>IF(主动技能!W898="","")</f>
        <v/>
      </c>
      <c r="R895" s="31" t="str">
        <f>IF(主动技能!X898="","")</f>
        <v/>
      </c>
      <c r="S895" s="31">
        <f>主动技能!Y898</f>
        <v>0</v>
      </c>
      <c r="T895" s="31">
        <f>主动技能!Z898</f>
        <v>125</v>
      </c>
      <c r="U895" s="31">
        <f>主动技能!AB898</f>
        <v>11915</v>
      </c>
      <c r="V895" s="31">
        <f>主动技能!AC898</f>
        <v>0</v>
      </c>
      <c r="W895" s="31">
        <f>主动技能!AD898</f>
        <v>0</v>
      </c>
      <c r="X895" s="31">
        <f>主动技能!AE898</f>
        <v>1</v>
      </c>
      <c r="Y895" s="31">
        <f>主动技能!AF898</f>
        <v>2</v>
      </c>
      <c r="Z895" s="31">
        <f>主动技能!AG898</f>
        <v>2</v>
      </c>
      <c r="AA895" s="31" t="str">
        <f>主动技能!AH898</f>
        <v>attackex</v>
      </c>
      <c r="AB895" s="31" t="str">
        <f>IF(主动技能!AI898="","")</f>
        <v/>
      </c>
      <c r="AC895" s="31">
        <f>主动技能!AJ898</f>
        <v>12</v>
      </c>
      <c r="AD895" s="31">
        <f>主动技能!BF898</f>
        <v>101503</v>
      </c>
      <c r="AE895" s="1">
        <f t="shared" si="13"/>
        <v>12</v>
      </c>
    </row>
    <row r="896" spans="1:31" s="31" customFormat="1" x14ac:dyDescent="0.15">
      <c r="A896" s="31">
        <f>主动技能!B899</f>
        <v>10150313</v>
      </c>
      <c r="B896" s="4" t="str">
        <f>主动技能!H899</f>
        <v>星雨降临</v>
      </c>
      <c r="C896" s="4" t="str">
        <f>主动技能!I899</f>
        <v>对敌方全体攻击，造成125%攻击力（+16919）点伤害。并使目标眩晕。</v>
      </c>
      <c r="D896" s="4">
        <f>VLOOKUP(主动技能!J899,对应表!F:G,2,FALSE)</f>
        <v>1</v>
      </c>
      <c r="E896" s="4">
        <f>VLOOKUP(主动技能!K899,对应表!J:K,2,FALSE)</f>
        <v>1</v>
      </c>
      <c r="F896" s="4">
        <f>VLOOKUP(主动技能!L899,对应表!N:O,2,FALSE)</f>
        <v>9</v>
      </c>
      <c r="G896" s="4">
        <f>IF(主动技能!M899="必中",2,1)</f>
        <v>1</v>
      </c>
      <c r="H896" s="4">
        <f>主动技能!N899</f>
        <v>100</v>
      </c>
      <c r="I896" s="4">
        <f>主动技能!O899</f>
        <v>100</v>
      </c>
      <c r="J896" s="31" t="str">
        <f>主动技能!P899</f>
        <v>||eff_xingyujianglin|</v>
      </c>
      <c r="K896" s="31">
        <f>主动技能!Q899</f>
        <v>3</v>
      </c>
      <c r="L896" s="31">
        <f>主动技能!R899</f>
        <v>0</v>
      </c>
      <c r="M896" s="31">
        <f>主动技能!S899</f>
        <v>0</v>
      </c>
      <c r="N896" s="31" t="str">
        <f>IF(主动技能!T899="","",主动技能!T899)</f>
        <v>100006:20:2:0</v>
      </c>
      <c r="O896" s="31" t="str">
        <f>IF(主动技能!U899="","",主动技能!U899)</f>
        <v/>
      </c>
      <c r="P896" s="31" t="str">
        <f>IF(主动技能!V899="","",主动技能!V899)</f>
        <v>skill_17</v>
      </c>
      <c r="Q896" s="31" t="str">
        <f>IF(主动技能!W899="","")</f>
        <v/>
      </c>
      <c r="R896" s="31" t="str">
        <f>IF(主动技能!X899="","")</f>
        <v/>
      </c>
      <c r="S896" s="31">
        <f>主动技能!Y899</f>
        <v>0</v>
      </c>
      <c r="T896" s="31">
        <f>主动技能!Z899</f>
        <v>125</v>
      </c>
      <c r="U896" s="31">
        <f>主动技能!AB899</f>
        <v>16919</v>
      </c>
      <c r="V896" s="31">
        <f>主动技能!AC899</f>
        <v>0</v>
      </c>
      <c r="W896" s="31">
        <f>主动技能!AD899</f>
        <v>0</v>
      </c>
      <c r="X896" s="31">
        <f>主动技能!AE899</f>
        <v>1</v>
      </c>
      <c r="Y896" s="31">
        <f>主动技能!AF899</f>
        <v>2</v>
      </c>
      <c r="Z896" s="31">
        <f>主动技能!AG899</f>
        <v>2</v>
      </c>
      <c r="AA896" s="31" t="str">
        <f>主动技能!AH899</f>
        <v>attackex</v>
      </c>
      <c r="AB896" s="31" t="str">
        <f>IF(主动技能!AI899="","")</f>
        <v/>
      </c>
      <c r="AC896" s="31">
        <f>主动技能!AJ899</f>
        <v>13</v>
      </c>
      <c r="AD896" s="31">
        <f>主动技能!BF899</f>
        <v>101503</v>
      </c>
      <c r="AE896" s="1">
        <f t="shared" si="13"/>
        <v>13</v>
      </c>
    </row>
    <row r="897" spans="1:31" s="31" customFormat="1" x14ac:dyDescent="0.15">
      <c r="A897" s="31">
        <f>主动技能!B900</f>
        <v>10150314</v>
      </c>
      <c r="B897" s="4" t="str">
        <f>主动技能!H900</f>
        <v>星雨降临</v>
      </c>
      <c r="C897" s="4" t="str">
        <f>主动技能!I900</f>
        <v>对敌方全体攻击，造成125%攻击力（+24004）点伤害。并使目标眩晕。</v>
      </c>
      <c r="D897" s="4">
        <f>VLOOKUP(主动技能!J900,对应表!F:G,2,FALSE)</f>
        <v>1</v>
      </c>
      <c r="E897" s="4">
        <f>VLOOKUP(主动技能!K900,对应表!J:K,2,FALSE)</f>
        <v>1</v>
      </c>
      <c r="F897" s="4">
        <f>VLOOKUP(主动技能!L900,对应表!N:O,2,FALSE)</f>
        <v>9</v>
      </c>
      <c r="G897" s="4">
        <f>IF(主动技能!M900="必中",2,1)</f>
        <v>1</v>
      </c>
      <c r="H897" s="4">
        <f>主动技能!N900</f>
        <v>100</v>
      </c>
      <c r="I897" s="4">
        <f>主动技能!O900</f>
        <v>100</v>
      </c>
      <c r="J897" s="31" t="str">
        <f>主动技能!P900</f>
        <v>||eff_xingyujianglin|</v>
      </c>
      <c r="K897" s="31">
        <f>主动技能!Q900</f>
        <v>3</v>
      </c>
      <c r="L897" s="31">
        <f>主动技能!R900</f>
        <v>0</v>
      </c>
      <c r="M897" s="31">
        <f>主动技能!S900</f>
        <v>0</v>
      </c>
      <c r="N897" s="31" t="str">
        <f>IF(主动技能!T900="","",主动技能!T900)</f>
        <v>100006:20:2:0</v>
      </c>
      <c r="O897" s="31" t="str">
        <f>IF(主动技能!U900="","",主动技能!U900)</f>
        <v/>
      </c>
      <c r="P897" s="31" t="str">
        <f>IF(主动技能!V900="","",主动技能!V900)</f>
        <v>skill_17</v>
      </c>
      <c r="Q897" s="31" t="str">
        <f>IF(主动技能!W900="","")</f>
        <v/>
      </c>
      <c r="R897" s="31" t="str">
        <f>IF(主动技能!X900="","")</f>
        <v/>
      </c>
      <c r="S897" s="31">
        <f>主动技能!Y900</f>
        <v>0</v>
      </c>
      <c r="T897" s="31">
        <f>主动技能!Z900</f>
        <v>125</v>
      </c>
      <c r="U897" s="31">
        <f>主动技能!AB900</f>
        <v>24004</v>
      </c>
      <c r="V897" s="31">
        <f>主动技能!AC900</f>
        <v>0</v>
      </c>
      <c r="W897" s="31">
        <f>主动技能!AD900</f>
        <v>0</v>
      </c>
      <c r="X897" s="31">
        <f>主动技能!AE900</f>
        <v>1</v>
      </c>
      <c r="Y897" s="31">
        <f>主动技能!AF900</f>
        <v>2</v>
      </c>
      <c r="Z897" s="31">
        <f>主动技能!AG900</f>
        <v>2</v>
      </c>
      <c r="AA897" s="31" t="str">
        <f>主动技能!AH900</f>
        <v>attackex</v>
      </c>
      <c r="AB897" s="31" t="str">
        <f>IF(主动技能!AI900="","")</f>
        <v/>
      </c>
      <c r="AC897" s="31">
        <f>主动技能!AJ900</f>
        <v>14</v>
      </c>
      <c r="AD897" s="31">
        <f>主动技能!BF900</f>
        <v>101503</v>
      </c>
      <c r="AE897" s="1">
        <f t="shared" si="13"/>
        <v>14</v>
      </c>
    </row>
    <row r="898" spans="1:31" s="31" customFormat="1" x14ac:dyDescent="0.15">
      <c r="A898" s="31">
        <f>主动技能!B901</f>
        <v>10150315</v>
      </c>
      <c r="B898" s="4" t="str">
        <f>主动技能!H901</f>
        <v>星雨降临</v>
      </c>
      <c r="C898" s="4" t="str">
        <f>主动技能!I901</f>
        <v>对敌方全体攻击，造成125%攻击力（+34033）点伤害。并使目标眩晕。</v>
      </c>
      <c r="D898" s="4">
        <f>VLOOKUP(主动技能!J901,对应表!F:G,2,FALSE)</f>
        <v>1</v>
      </c>
      <c r="E898" s="4">
        <f>VLOOKUP(主动技能!K901,对应表!J:K,2,FALSE)</f>
        <v>1</v>
      </c>
      <c r="F898" s="4">
        <f>VLOOKUP(主动技能!L901,对应表!N:O,2,FALSE)</f>
        <v>9</v>
      </c>
      <c r="G898" s="4">
        <f>IF(主动技能!M901="必中",2,1)</f>
        <v>1</v>
      </c>
      <c r="H898" s="4">
        <f>主动技能!N901</f>
        <v>100</v>
      </c>
      <c r="I898" s="4">
        <f>主动技能!O901</f>
        <v>100</v>
      </c>
      <c r="J898" s="31" t="str">
        <f>主动技能!P901</f>
        <v>||eff_xingyujianglin|</v>
      </c>
      <c r="K898" s="31">
        <f>主动技能!Q901</f>
        <v>3</v>
      </c>
      <c r="L898" s="31">
        <f>主动技能!R901</f>
        <v>0</v>
      </c>
      <c r="M898" s="31">
        <f>主动技能!S901</f>
        <v>0</v>
      </c>
      <c r="N898" s="31" t="str">
        <f>IF(主动技能!T901="","",主动技能!T901)</f>
        <v>100006:20:2:0</v>
      </c>
      <c r="O898" s="31" t="str">
        <f>IF(主动技能!U901="","",主动技能!U901)</f>
        <v/>
      </c>
      <c r="P898" s="31" t="str">
        <f>IF(主动技能!V901="","",主动技能!V901)</f>
        <v>skill_17</v>
      </c>
      <c r="Q898" s="31" t="str">
        <f>IF(主动技能!W901="","")</f>
        <v/>
      </c>
      <c r="R898" s="31" t="str">
        <f>IF(主动技能!X901="","")</f>
        <v/>
      </c>
      <c r="S898" s="31">
        <f>主动技能!Y901</f>
        <v>0</v>
      </c>
      <c r="T898" s="31">
        <f>主动技能!Z901</f>
        <v>125</v>
      </c>
      <c r="U898" s="31">
        <f>主动技能!AB901</f>
        <v>34033</v>
      </c>
      <c r="V898" s="31">
        <f>主动技能!AC901</f>
        <v>0</v>
      </c>
      <c r="W898" s="31">
        <f>主动技能!AD901</f>
        <v>0</v>
      </c>
      <c r="X898" s="31">
        <f>主动技能!AE901</f>
        <v>1</v>
      </c>
      <c r="Y898" s="31">
        <f>主动技能!AF901</f>
        <v>2</v>
      </c>
      <c r="Z898" s="31">
        <f>主动技能!AG901</f>
        <v>2</v>
      </c>
      <c r="AA898" s="31" t="str">
        <f>主动技能!AH901</f>
        <v>attackex</v>
      </c>
      <c r="AB898" s="31" t="str">
        <f>IF(主动技能!AI901="","")</f>
        <v/>
      </c>
      <c r="AC898" s="31">
        <f>主动技能!AJ901</f>
        <v>15</v>
      </c>
      <c r="AD898" s="31">
        <f>主动技能!BF901</f>
        <v>101503</v>
      </c>
      <c r="AE898" s="1">
        <f t="shared" si="13"/>
        <v>15</v>
      </c>
    </row>
    <row r="899" spans="1:31" s="31" customFormat="1" x14ac:dyDescent="0.15">
      <c r="A899" s="31">
        <f>主动技能!B902</f>
        <v>10150316</v>
      </c>
      <c r="B899" s="4" t="str">
        <f>主动技能!H902</f>
        <v>星雨降临</v>
      </c>
      <c r="C899" s="4" t="str">
        <f>主动技能!I902</f>
        <v>对敌方全体攻击，造成125%攻击力（+48232）点伤害。并使目标眩晕。</v>
      </c>
      <c r="D899" s="4">
        <f>VLOOKUP(主动技能!J902,对应表!F:G,2,FALSE)</f>
        <v>1</v>
      </c>
      <c r="E899" s="4">
        <f>VLOOKUP(主动技能!K902,对应表!J:K,2,FALSE)</f>
        <v>1</v>
      </c>
      <c r="F899" s="4">
        <f>VLOOKUP(主动技能!L902,对应表!N:O,2,FALSE)</f>
        <v>9</v>
      </c>
      <c r="G899" s="4">
        <f>IF(主动技能!M902="必中",2,1)</f>
        <v>1</v>
      </c>
      <c r="H899" s="4">
        <f>主动技能!N902</f>
        <v>100</v>
      </c>
      <c r="I899" s="4">
        <f>主动技能!O902</f>
        <v>100</v>
      </c>
      <c r="J899" s="31" t="str">
        <f>主动技能!P902</f>
        <v>||eff_xingyujianglin|</v>
      </c>
      <c r="K899" s="31">
        <f>主动技能!Q902</f>
        <v>3</v>
      </c>
      <c r="L899" s="31">
        <f>主动技能!R902</f>
        <v>0</v>
      </c>
      <c r="M899" s="31">
        <f>主动技能!S902</f>
        <v>0</v>
      </c>
      <c r="N899" s="31" t="str">
        <f>IF(主动技能!T902="","",主动技能!T902)</f>
        <v>100006:20:2:0</v>
      </c>
      <c r="O899" s="31" t="str">
        <f>IF(主动技能!U902="","",主动技能!U902)</f>
        <v/>
      </c>
      <c r="P899" s="31" t="str">
        <f>IF(主动技能!V902="","",主动技能!V902)</f>
        <v>skill_17</v>
      </c>
      <c r="Q899" s="31" t="str">
        <f>IF(主动技能!W902="","")</f>
        <v/>
      </c>
      <c r="R899" s="31" t="str">
        <f>IF(主动技能!X902="","")</f>
        <v/>
      </c>
      <c r="S899" s="31">
        <f>主动技能!Y902</f>
        <v>0</v>
      </c>
      <c r="T899" s="31">
        <f>主动技能!Z902</f>
        <v>125</v>
      </c>
      <c r="U899" s="31">
        <f>主动技能!AB902</f>
        <v>48232</v>
      </c>
      <c r="V899" s="31">
        <f>主动技能!AC902</f>
        <v>0</v>
      </c>
      <c r="W899" s="31">
        <f>主动技能!AD902</f>
        <v>0</v>
      </c>
      <c r="X899" s="31">
        <f>主动技能!AE902</f>
        <v>1</v>
      </c>
      <c r="Y899" s="31">
        <f>主动技能!AF902</f>
        <v>2</v>
      </c>
      <c r="Z899" s="31">
        <f>主动技能!AG902</f>
        <v>2</v>
      </c>
      <c r="AA899" s="31" t="str">
        <f>主动技能!AH902</f>
        <v>attackex</v>
      </c>
      <c r="AB899" s="31" t="str">
        <f>IF(主动技能!AI902="","")</f>
        <v/>
      </c>
      <c r="AC899" s="31">
        <f>主动技能!AJ902</f>
        <v>16</v>
      </c>
      <c r="AD899" s="31">
        <f>主动技能!BF902</f>
        <v>101503</v>
      </c>
      <c r="AE899" s="1">
        <f t="shared" si="13"/>
        <v>16</v>
      </c>
    </row>
    <row r="900" spans="1:31" s="31" customFormat="1" x14ac:dyDescent="0.15">
      <c r="A900" s="31">
        <f>主动技能!B903</f>
        <v>10150317</v>
      </c>
      <c r="B900" s="4" t="str">
        <f>主动技能!H903</f>
        <v>星雨降临</v>
      </c>
      <c r="C900" s="4" t="str">
        <f>主动技能!I903</f>
        <v>对敌方全体攻击，造成125%攻击力（+68333）点伤害。并使目标眩晕。</v>
      </c>
      <c r="D900" s="4">
        <f>VLOOKUP(主动技能!J903,对应表!F:G,2,FALSE)</f>
        <v>1</v>
      </c>
      <c r="E900" s="4">
        <f>VLOOKUP(主动技能!K903,对应表!J:K,2,FALSE)</f>
        <v>1</v>
      </c>
      <c r="F900" s="4">
        <f>VLOOKUP(主动技能!L903,对应表!N:O,2,FALSE)</f>
        <v>9</v>
      </c>
      <c r="G900" s="4">
        <f>IF(主动技能!M903="必中",2,1)</f>
        <v>1</v>
      </c>
      <c r="H900" s="4">
        <f>主动技能!N903</f>
        <v>100</v>
      </c>
      <c r="I900" s="4">
        <f>主动技能!O903</f>
        <v>100</v>
      </c>
      <c r="J900" s="31" t="str">
        <f>主动技能!P903</f>
        <v>||eff_xingyujianglin|</v>
      </c>
      <c r="K900" s="31">
        <f>主动技能!Q903</f>
        <v>3</v>
      </c>
      <c r="L900" s="31">
        <f>主动技能!R903</f>
        <v>0</v>
      </c>
      <c r="M900" s="31">
        <f>主动技能!S903</f>
        <v>0</v>
      </c>
      <c r="N900" s="31" t="str">
        <f>IF(主动技能!T903="","",主动技能!T903)</f>
        <v>100006:20:2:0</v>
      </c>
      <c r="O900" s="31" t="str">
        <f>IF(主动技能!U903="","",主动技能!U903)</f>
        <v/>
      </c>
      <c r="P900" s="31" t="str">
        <f>IF(主动技能!V903="","",主动技能!V903)</f>
        <v>skill_17</v>
      </c>
      <c r="Q900" s="31" t="str">
        <f>IF(主动技能!W903="","")</f>
        <v/>
      </c>
      <c r="R900" s="31" t="str">
        <f>IF(主动技能!X903="","")</f>
        <v/>
      </c>
      <c r="S900" s="31">
        <f>主动技能!Y903</f>
        <v>0</v>
      </c>
      <c r="T900" s="31">
        <f>主动技能!Z903</f>
        <v>125</v>
      </c>
      <c r="U900" s="31">
        <f>主动技能!AB903</f>
        <v>68333</v>
      </c>
      <c r="V900" s="31">
        <f>主动技能!AC903</f>
        <v>0</v>
      </c>
      <c r="W900" s="31">
        <f>主动技能!AD903</f>
        <v>0</v>
      </c>
      <c r="X900" s="31">
        <f>主动技能!AE903</f>
        <v>1</v>
      </c>
      <c r="Y900" s="31">
        <f>主动技能!AF903</f>
        <v>2</v>
      </c>
      <c r="Z900" s="31">
        <f>主动技能!AG903</f>
        <v>2</v>
      </c>
      <c r="AA900" s="31" t="str">
        <f>主动技能!AH903</f>
        <v>attackex</v>
      </c>
      <c r="AB900" s="31" t="str">
        <f>IF(主动技能!AI903="","")</f>
        <v/>
      </c>
      <c r="AC900" s="31">
        <f>主动技能!AJ903</f>
        <v>17</v>
      </c>
      <c r="AD900" s="31">
        <f>主动技能!BF903</f>
        <v>101503</v>
      </c>
      <c r="AE900" s="1">
        <f t="shared" si="13"/>
        <v>17</v>
      </c>
    </row>
    <row r="901" spans="1:31" s="31" customFormat="1" x14ac:dyDescent="0.15">
      <c r="A901" s="31">
        <f>主动技能!B904</f>
        <v>10150318</v>
      </c>
      <c r="B901" s="4" t="str">
        <f>主动技能!H904</f>
        <v>星雨降临</v>
      </c>
      <c r="C901" s="4" t="str">
        <f>主动技能!I904</f>
        <v>对敌方全体攻击，造成125%攻击力（+96791）点伤害。并使目标眩晕。</v>
      </c>
      <c r="D901" s="4">
        <f>VLOOKUP(主动技能!J904,对应表!F:G,2,FALSE)</f>
        <v>1</v>
      </c>
      <c r="E901" s="4">
        <f>VLOOKUP(主动技能!K904,对应表!J:K,2,FALSE)</f>
        <v>1</v>
      </c>
      <c r="F901" s="4">
        <f>VLOOKUP(主动技能!L904,对应表!N:O,2,FALSE)</f>
        <v>9</v>
      </c>
      <c r="G901" s="4">
        <f>IF(主动技能!M904="必中",2,1)</f>
        <v>1</v>
      </c>
      <c r="H901" s="4">
        <f>主动技能!N904</f>
        <v>100</v>
      </c>
      <c r="I901" s="4">
        <f>主动技能!O904</f>
        <v>100</v>
      </c>
      <c r="J901" s="31" t="str">
        <f>主动技能!P904</f>
        <v>||eff_xingyujianglin|</v>
      </c>
      <c r="K901" s="31">
        <f>主动技能!Q904</f>
        <v>3</v>
      </c>
      <c r="L901" s="31">
        <f>主动技能!R904</f>
        <v>0</v>
      </c>
      <c r="M901" s="31">
        <f>主动技能!S904</f>
        <v>0</v>
      </c>
      <c r="N901" s="31" t="str">
        <f>IF(主动技能!T904="","",主动技能!T904)</f>
        <v>100006:20:2:0</v>
      </c>
      <c r="O901" s="31" t="str">
        <f>IF(主动技能!U904="","",主动技能!U904)</f>
        <v/>
      </c>
      <c r="P901" s="31" t="str">
        <f>IF(主动技能!V904="","",主动技能!V904)</f>
        <v>skill_17</v>
      </c>
      <c r="Q901" s="31" t="str">
        <f>IF(主动技能!W904="","")</f>
        <v/>
      </c>
      <c r="R901" s="31" t="str">
        <f>IF(主动技能!X904="","")</f>
        <v/>
      </c>
      <c r="S901" s="31">
        <f>主动技能!Y904</f>
        <v>0</v>
      </c>
      <c r="T901" s="31">
        <f>主动技能!Z904</f>
        <v>125</v>
      </c>
      <c r="U901" s="31">
        <f>主动技能!AB904</f>
        <v>96791</v>
      </c>
      <c r="V901" s="31">
        <f>主动技能!AC904</f>
        <v>0</v>
      </c>
      <c r="W901" s="31">
        <f>主动技能!AD904</f>
        <v>0</v>
      </c>
      <c r="X901" s="31">
        <f>主动技能!AE904</f>
        <v>1</v>
      </c>
      <c r="Y901" s="31">
        <f>主动技能!AF904</f>
        <v>2</v>
      </c>
      <c r="Z901" s="31">
        <f>主动技能!AG904</f>
        <v>2</v>
      </c>
      <c r="AA901" s="31" t="str">
        <f>主动技能!AH904</f>
        <v>attackex</v>
      </c>
      <c r="AB901" s="31" t="str">
        <f>IF(主动技能!AI904="","")</f>
        <v/>
      </c>
      <c r="AC901" s="31">
        <f>主动技能!AJ904</f>
        <v>18</v>
      </c>
      <c r="AD901" s="31">
        <f>主动技能!BF904</f>
        <v>101503</v>
      </c>
      <c r="AE901" s="1">
        <f t="shared" ref="AE901:AE964" si="14">AC901</f>
        <v>18</v>
      </c>
    </row>
    <row r="902" spans="1:31" s="31" customFormat="1" x14ac:dyDescent="0.15">
      <c r="A902" s="31">
        <f>主动技能!B905</f>
        <v>10150319</v>
      </c>
      <c r="B902" s="4" t="str">
        <f>主动技能!H905</f>
        <v>星雨降临</v>
      </c>
      <c r="C902" s="4" t="str">
        <f>主动技能!I905</f>
        <v>对敌方全体攻击，造成125%攻击力（+137079）点伤害。并使目标眩晕。</v>
      </c>
      <c r="D902" s="4">
        <f>VLOOKUP(主动技能!J905,对应表!F:G,2,FALSE)</f>
        <v>1</v>
      </c>
      <c r="E902" s="4">
        <f>VLOOKUP(主动技能!K905,对应表!J:K,2,FALSE)</f>
        <v>1</v>
      </c>
      <c r="F902" s="4">
        <f>VLOOKUP(主动技能!L905,对应表!N:O,2,FALSE)</f>
        <v>9</v>
      </c>
      <c r="G902" s="4">
        <f>IF(主动技能!M905="必中",2,1)</f>
        <v>1</v>
      </c>
      <c r="H902" s="4">
        <f>主动技能!N905</f>
        <v>100</v>
      </c>
      <c r="I902" s="4">
        <f>主动技能!O905</f>
        <v>100</v>
      </c>
      <c r="J902" s="31" t="str">
        <f>主动技能!P905</f>
        <v>||eff_xingyujianglin|</v>
      </c>
      <c r="K902" s="31">
        <f>主动技能!Q905</f>
        <v>3</v>
      </c>
      <c r="L902" s="31">
        <f>主动技能!R905</f>
        <v>0</v>
      </c>
      <c r="M902" s="31">
        <f>主动技能!S905</f>
        <v>0</v>
      </c>
      <c r="N902" s="31" t="str">
        <f>IF(主动技能!T905="","",主动技能!T905)</f>
        <v>100006:20:2:0</v>
      </c>
      <c r="O902" s="31" t="str">
        <f>IF(主动技能!U905="","",主动技能!U905)</f>
        <v/>
      </c>
      <c r="P902" s="31" t="str">
        <f>IF(主动技能!V905="","",主动技能!V905)</f>
        <v>skill_17</v>
      </c>
      <c r="Q902" s="31" t="str">
        <f>IF(主动技能!W905="","")</f>
        <v/>
      </c>
      <c r="R902" s="31" t="str">
        <f>IF(主动技能!X905="","")</f>
        <v/>
      </c>
      <c r="S902" s="31">
        <f>主动技能!Y905</f>
        <v>0</v>
      </c>
      <c r="T902" s="31">
        <f>主动技能!Z905</f>
        <v>125</v>
      </c>
      <c r="U902" s="31">
        <f>主动技能!AB905</f>
        <v>137079</v>
      </c>
      <c r="V902" s="31">
        <f>主动技能!AC905</f>
        <v>0</v>
      </c>
      <c r="W902" s="31">
        <f>主动技能!AD905</f>
        <v>0</v>
      </c>
      <c r="X902" s="31">
        <f>主动技能!AE905</f>
        <v>1</v>
      </c>
      <c r="Y902" s="31">
        <f>主动技能!AF905</f>
        <v>2</v>
      </c>
      <c r="Z902" s="31">
        <f>主动技能!AG905</f>
        <v>2</v>
      </c>
      <c r="AA902" s="31" t="str">
        <f>主动技能!AH905</f>
        <v>attackex</v>
      </c>
      <c r="AB902" s="31" t="str">
        <f>IF(主动技能!AI905="","")</f>
        <v/>
      </c>
      <c r="AC902" s="31">
        <f>主动技能!AJ905</f>
        <v>19</v>
      </c>
      <c r="AD902" s="31">
        <f>主动技能!BF905</f>
        <v>101503</v>
      </c>
      <c r="AE902" s="1">
        <f t="shared" si="14"/>
        <v>19</v>
      </c>
    </row>
    <row r="903" spans="1:31" s="31" customFormat="1" x14ac:dyDescent="0.15">
      <c r="A903" s="31">
        <f>主动技能!B906</f>
        <v>10150320</v>
      </c>
      <c r="B903" s="4" t="str">
        <f>主动技能!H906</f>
        <v>星雨降临</v>
      </c>
      <c r="C903" s="4" t="str">
        <f>主动技能!I906</f>
        <v>对敌方全体攻击，造成125%攻击力（+194115）点伤害。并使目标眩晕。</v>
      </c>
      <c r="D903" s="4">
        <f>VLOOKUP(主动技能!J906,对应表!F:G,2,FALSE)</f>
        <v>1</v>
      </c>
      <c r="E903" s="4">
        <f>VLOOKUP(主动技能!K906,对应表!J:K,2,FALSE)</f>
        <v>1</v>
      </c>
      <c r="F903" s="4">
        <f>VLOOKUP(主动技能!L906,对应表!N:O,2,FALSE)</f>
        <v>9</v>
      </c>
      <c r="G903" s="4">
        <f>IF(主动技能!M906="必中",2,1)</f>
        <v>1</v>
      </c>
      <c r="H903" s="4">
        <f>主动技能!N906</f>
        <v>100</v>
      </c>
      <c r="I903" s="4">
        <f>主动技能!O906</f>
        <v>100</v>
      </c>
      <c r="J903" s="31" t="str">
        <f>主动技能!P906</f>
        <v>||eff_xingyujianglin|</v>
      </c>
      <c r="K903" s="31">
        <f>主动技能!Q906</f>
        <v>3</v>
      </c>
      <c r="L903" s="31">
        <f>主动技能!R906</f>
        <v>0</v>
      </c>
      <c r="M903" s="31">
        <f>主动技能!S906</f>
        <v>0</v>
      </c>
      <c r="N903" s="31" t="str">
        <f>IF(主动技能!T906="","",主动技能!T906)</f>
        <v>100006:20:2:0</v>
      </c>
      <c r="O903" s="31" t="str">
        <f>IF(主动技能!U906="","",主动技能!U906)</f>
        <v/>
      </c>
      <c r="P903" s="31" t="str">
        <f>IF(主动技能!V906="","",主动技能!V906)</f>
        <v>skill_17</v>
      </c>
      <c r="Q903" s="31" t="str">
        <f>IF(主动技能!W906="","")</f>
        <v/>
      </c>
      <c r="R903" s="31" t="str">
        <f>IF(主动技能!X906="","")</f>
        <v/>
      </c>
      <c r="S903" s="31">
        <f>主动技能!Y906</f>
        <v>0</v>
      </c>
      <c r="T903" s="31">
        <f>主动技能!Z906</f>
        <v>125</v>
      </c>
      <c r="U903" s="31">
        <f>主动技能!AB906</f>
        <v>194115</v>
      </c>
      <c r="V903" s="31">
        <f>主动技能!AC906</f>
        <v>0</v>
      </c>
      <c r="W903" s="31">
        <f>主动技能!AD906</f>
        <v>0</v>
      </c>
      <c r="X903" s="31">
        <f>主动技能!AE906</f>
        <v>1</v>
      </c>
      <c r="Y903" s="31">
        <f>主动技能!AF906</f>
        <v>2</v>
      </c>
      <c r="Z903" s="31">
        <f>主动技能!AG906</f>
        <v>2</v>
      </c>
      <c r="AA903" s="31" t="str">
        <f>主动技能!AH906</f>
        <v>attackex</v>
      </c>
      <c r="AB903" s="31" t="str">
        <f>IF(主动技能!AI906="","")</f>
        <v/>
      </c>
      <c r="AC903" s="31">
        <f>主动技能!AJ906</f>
        <v>20</v>
      </c>
      <c r="AD903" s="31">
        <f>主动技能!BF906</f>
        <v>101503</v>
      </c>
      <c r="AE903" s="1">
        <f t="shared" si="14"/>
        <v>20</v>
      </c>
    </row>
    <row r="904" spans="1:31" s="31" customFormat="1" x14ac:dyDescent="0.15">
      <c r="A904" s="31">
        <f>主动技能!B907</f>
        <v>10160101</v>
      </c>
      <c r="B904" s="4" t="str">
        <f>主动技能!H907</f>
        <v>普攻</v>
      </c>
      <c r="C904" s="4" t="str">
        <f>主动技能!I907</f>
        <v>对敌方单体攻击，造成100%攻击力（+110）点伤害。</v>
      </c>
      <c r="D904" s="4">
        <f>VLOOKUP(主动技能!J907,对应表!F:G,2,FALSE)</f>
        <v>1</v>
      </c>
      <c r="E904" s="4">
        <f>VLOOKUP(主动技能!K907,对应表!J:K,2,FALSE)</f>
        <v>1</v>
      </c>
      <c r="F904" s="4">
        <f>VLOOKUP(主动技能!L907,对应表!N:O,2,FALSE)</f>
        <v>1</v>
      </c>
      <c r="G904" s="4">
        <f>IF(主动技能!M907="必中",2,1)</f>
        <v>1</v>
      </c>
      <c r="H904" s="4">
        <f>主动技能!N907</f>
        <v>100</v>
      </c>
      <c r="I904" s="4">
        <f>主动技能!O907</f>
        <v>0</v>
      </c>
      <c r="J904" s="31" t="str">
        <f>主动技能!P907</f>
        <v>|||</v>
      </c>
      <c r="K904" s="31">
        <f>主动技能!Q907</f>
        <v>1</v>
      </c>
      <c r="L904" s="31">
        <f>主动技能!R907</f>
        <v>0</v>
      </c>
      <c r="M904" s="31">
        <f>主动技能!S907</f>
        <v>0</v>
      </c>
      <c r="N904" s="31" t="str">
        <f>IF(主动技能!T907="","",主动技能!T907)</f>
        <v/>
      </c>
      <c r="O904" s="31" t="str">
        <f>IF(主动技能!U907="","",主动技能!U907)</f>
        <v/>
      </c>
      <c r="P904" s="31" t="str">
        <f>IF(主动技能!V907="","",主动技能!V907)</f>
        <v>skill_01</v>
      </c>
      <c r="Q904" s="31" t="str">
        <f>IF(主动技能!W907="","")</f>
        <v/>
      </c>
      <c r="R904" s="31" t="str">
        <f>IF(主动技能!X907="","")</f>
        <v/>
      </c>
      <c r="S904" s="31">
        <f>主动技能!Y907</f>
        <v>0</v>
      </c>
      <c r="T904" s="31">
        <f>主动技能!Z907</f>
        <v>100</v>
      </c>
      <c r="U904" s="31">
        <f>主动技能!AB907</f>
        <v>110</v>
      </c>
      <c r="V904" s="31">
        <f>主动技能!AC907</f>
        <v>0</v>
      </c>
      <c r="W904" s="31">
        <f>主动技能!AD907</f>
        <v>0</v>
      </c>
      <c r="X904" s="31">
        <f>主动技能!AE907</f>
        <v>0</v>
      </c>
      <c r="Y904" s="31">
        <f>主动技能!AF907</f>
        <v>0</v>
      </c>
      <c r="Z904" s="31">
        <f>主动技能!AG907</f>
        <v>0</v>
      </c>
      <c r="AA904" s="31" t="str">
        <f>主动技能!AH907</f>
        <v>attack</v>
      </c>
      <c r="AB904" s="31" t="str">
        <f>IF(主动技能!AI907="","")</f>
        <v/>
      </c>
      <c r="AC904" s="31">
        <f>主动技能!AJ907</f>
        <v>1</v>
      </c>
      <c r="AD904" s="31">
        <f>主动技能!BF907</f>
        <v>101601</v>
      </c>
      <c r="AE904" s="1">
        <f t="shared" si="14"/>
        <v>1</v>
      </c>
    </row>
    <row r="905" spans="1:31" s="31" customFormat="1" x14ac:dyDescent="0.15">
      <c r="A905" s="31">
        <f>主动技能!B908</f>
        <v>10160102</v>
      </c>
      <c r="B905" s="4" t="str">
        <f>主动技能!H908</f>
        <v>普攻</v>
      </c>
      <c r="C905" s="4" t="str">
        <f>主动技能!I908</f>
        <v>对敌方单体攻击，造成100%攻击力（+122）点伤害。</v>
      </c>
      <c r="D905" s="4">
        <f>VLOOKUP(主动技能!J908,对应表!F:G,2,FALSE)</f>
        <v>1</v>
      </c>
      <c r="E905" s="4">
        <f>VLOOKUP(主动技能!K908,对应表!J:K,2,FALSE)</f>
        <v>1</v>
      </c>
      <c r="F905" s="4">
        <f>VLOOKUP(主动技能!L908,对应表!N:O,2,FALSE)</f>
        <v>1</v>
      </c>
      <c r="G905" s="4">
        <f>IF(主动技能!M908="必中",2,1)</f>
        <v>1</v>
      </c>
      <c r="H905" s="4">
        <f>主动技能!N908</f>
        <v>100</v>
      </c>
      <c r="I905" s="4">
        <f>主动技能!O908</f>
        <v>0</v>
      </c>
      <c r="J905" s="31" t="str">
        <f>主动技能!P908</f>
        <v>|||</v>
      </c>
      <c r="K905" s="31">
        <f>主动技能!Q908</f>
        <v>1</v>
      </c>
      <c r="L905" s="31">
        <f>主动技能!R908</f>
        <v>0</v>
      </c>
      <c r="M905" s="31">
        <f>主动技能!S908</f>
        <v>0</v>
      </c>
      <c r="N905" s="31" t="str">
        <f>IF(主动技能!T908="","",主动技能!T908)</f>
        <v/>
      </c>
      <c r="O905" s="31" t="str">
        <f>IF(主动技能!U908="","",主动技能!U908)</f>
        <v/>
      </c>
      <c r="P905" s="31" t="str">
        <f>IF(主动技能!V908="","",主动技能!V908)</f>
        <v>skill_01</v>
      </c>
      <c r="Q905" s="31" t="str">
        <f>IF(主动技能!W908="","")</f>
        <v/>
      </c>
      <c r="R905" s="31" t="str">
        <f>IF(主动技能!X908="","")</f>
        <v/>
      </c>
      <c r="S905" s="31">
        <f>主动技能!Y908</f>
        <v>0</v>
      </c>
      <c r="T905" s="31">
        <f>主动技能!Z908</f>
        <v>100</v>
      </c>
      <c r="U905" s="31">
        <f>主动技能!AB908</f>
        <v>122</v>
      </c>
      <c r="V905" s="31">
        <f>主动技能!AC908</f>
        <v>0</v>
      </c>
      <c r="W905" s="31">
        <f>主动技能!AD908</f>
        <v>0</v>
      </c>
      <c r="X905" s="31">
        <f>主动技能!AE908</f>
        <v>0</v>
      </c>
      <c r="Y905" s="31">
        <f>主动技能!AF908</f>
        <v>0</v>
      </c>
      <c r="Z905" s="31">
        <f>主动技能!AG908</f>
        <v>0</v>
      </c>
      <c r="AA905" s="31" t="str">
        <f>主动技能!AH908</f>
        <v>attack</v>
      </c>
      <c r="AB905" s="31" t="str">
        <f>IF(主动技能!AI908="","")</f>
        <v/>
      </c>
      <c r="AC905" s="31">
        <f>主动技能!AJ908</f>
        <v>2</v>
      </c>
      <c r="AD905" s="31">
        <f>主动技能!BF908</f>
        <v>101601</v>
      </c>
      <c r="AE905" s="1">
        <f t="shared" si="14"/>
        <v>2</v>
      </c>
    </row>
    <row r="906" spans="1:31" s="31" customFormat="1" x14ac:dyDescent="0.15">
      <c r="A906" s="31">
        <f>主动技能!B909</f>
        <v>10160103</v>
      </c>
      <c r="B906" s="4" t="str">
        <f>主动技能!H909</f>
        <v>普攻</v>
      </c>
      <c r="C906" s="4" t="str">
        <f>主动技能!I909</f>
        <v>对敌方单体攻击，造成100%攻击力（+161）点伤害。</v>
      </c>
      <c r="D906" s="4">
        <f>VLOOKUP(主动技能!J909,对应表!F:G,2,FALSE)</f>
        <v>1</v>
      </c>
      <c r="E906" s="4">
        <f>VLOOKUP(主动技能!K909,对应表!J:K,2,FALSE)</f>
        <v>1</v>
      </c>
      <c r="F906" s="4">
        <f>VLOOKUP(主动技能!L909,对应表!N:O,2,FALSE)</f>
        <v>1</v>
      </c>
      <c r="G906" s="4">
        <f>IF(主动技能!M909="必中",2,1)</f>
        <v>1</v>
      </c>
      <c r="H906" s="4">
        <f>主动技能!N909</f>
        <v>100</v>
      </c>
      <c r="I906" s="4">
        <f>主动技能!O909</f>
        <v>0</v>
      </c>
      <c r="J906" s="31" t="str">
        <f>主动技能!P909</f>
        <v>|||</v>
      </c>
      <c r="K906" s="31">
        <f>主动技能!Q909</f>
        <v>1</v>
      </c>
      <c r="L906" s="31">
        <f>主动技能!R909</f>
        <v>0</v>
      </c>
      <c r="M906" s="31">
        <f>主动技能!S909</f>
        <v>0</v>
      </c>
      <c r="N906" s="31" t="str">
        <f>IF(主动技能!T909="","",主动技能!T909)</f>
        <v/>
      </c>
      <c r="O906" s="31" t="str">
        <f>IF(主动技能!U909="","",主动技能!U909)</f>
        <v/>
      </c>
      <c r="P906" s="31" t="str">
        <f>IF(主动技能!V909="","",主动技能!V909)</f>
        <v>skill_01</v>
      </c>
      <c r="Q906" s="31" t="str">
        <f>IF(主动技能!W909="","")</f>
        <v/>
      </c>
      <c r="R906" s="31" t="str">
        <f>IF(主动技能!X909="","")</f>
        <v/>
      </c>
      <c r="S906" s="31">
        <f>主动技能!Y909</f>
        <v>0</v>
      </c>
      <c r="T906" s="31">
        <f>主动技能!Z909</f>
        <v>100</v>
      </c>
      <c r="U906" s="31">
        <f>主动技能!AB909</f>
        <v>161</v>
      </c>
      <c r="V906" s="31">
        <f>主动技能!AC909</f>
        <v>0</v>
      </c>
      <c r="W906" s="31">
        <f>主动技能!AD909</f>
        <v>0</v>
      </c>
      <c r="X906" s="31">
        <f>主动技能!AE909</f>
        <v>0</v>
      </c>
      <c r="Y906" s="31">
        <f>主动技能!AF909</f>
        <v>0</v>
      </c>
      <c r="Z906" s="31">
        <f>主动技能!AG909</f>
        <v>0</v>
      </c>
      <c r="AA906" s="31" t="str">
        <f>主动技能!AH909</f>
        <v>attack</v>
      </c>
      <c r="AB906" s="31" t="str">
        <f>IF(主动技能!AI909="","")</f>
        <v/>
      </c>
      <c r="AC906" s="31">
        <f>主动技能!AJ909</f>
        <v>3</v>
      </c>
      <c r="AD906" s="31">
        <f>主动技能!BF909</f>
        <v>101601</v>
      </c>
      <c r="AE906" s="1">
        <f t="shared" si="14"/>
        <v>3</v>
      </c>
    </row>
    <row r="907" spans="1:31" s="31" customFormat="1" x14ac:dyDescent="0.15">
      <c r="A907" s="31">
        <f>主动技能!B910</f>
        <v>10160104</v>
      </c>
      <c r="B907" s="4" t="str">
        <f>主动技能!H910</f>
        <v>普攻</v>
      </c>
      <c r="C907" s="4" t="str">
        <f>主动技能!I910</f>
        <v>对敌方单体攻击，造成100%攻击力（+249）点伤害。</v>
      </c>
      <c r="D907" s="4">
        <f>VLOOKUP(主动技能!J910,对应表!F:G,2,FALSE)</f>
        <v>1</v>
      </c>
      <c r="E907" s="4">
        <f>VLOOKUP(主动技能!K910,对应表!J:K,2,FALSE)</f>
        <v>1</v>
      </c>
      <c r="F907" s="4">
        <f>VLOOKUP(主动技能!L910,对应表!N:O,2,FALSE)</f>
        <v>1</v>
      </c>
      <c r="G907" s="4">
        <f>IF(主动技能!M910="必中",2,1)</f>
        <v>1</v>
      </c>
      <c r="H907" s="4">
        <f>主动技能!N910</f>
        <v>100</v>
      </c>
      <c r="I907" s="4">
        <f>主动技能!O910</f>
        <v>0</v>
      </c>
      <c r="J907" s="31" t="str">
        <f>主动技能!P910</f>
        <v>|||</v>
      </c>
      <c r="K907" s="31">
        <f>主动技能!Q910</f>
        <v>1</v>
      </c>
      <c r="L907" s="31">
        <f>主动技能!R910</f>
        <v>0</v>
      </c>
      <c r="M907" s="31">
        <f>主动技能!S910</f>
        <v>0</v>
      </c>
      <c r="N907" s="31" t="str">
        <f>IF(主动技能!T910="","",主动技能!T910)</f>
        <v/>
      </c>
      <c r="O907" s="31" t="str">
        <f>IF(主动技能!U910="","",主动技能!U910)</f>
        <v/>
      </c>
      <c r="P907" s="31" t="str">
        <f>IF(主动技能!V910="","",主动技能!V910)</f>
        <v>skill_01</v>
      </c>
      <c r="Q907" s="31" t="str">
        <f>IF(主动技能!W910="","")</f>
        <v/>
      </c>
      <c r="R907" s="31" t="str">
        <f>IF(主动技能!X910="","")</f>
        <v/>
      </c>
      <c r="S907" s="31">
        <f>主动技能!Y910</f>
        <v>0</v>
      </c>
      <c r="T907" s="31">
        <f>主动技能!Z910</f>
        <v>100</v>
      </c>
      <c r="U907" s="31">
        <f>主动技能!AB910</f>
        <v>249</v>
      </c>
      <c r="V907" s="31">
        <f>主动技能!AC910</f>
        <v>0</v>
      </c>
      <c r="W907" s="31">
        <f>主动技能!AD910</f>
        <v>0</v>
      </c>
      <c r="X907" s="31">
        <f>主动技能!AE910</f>
        <v>0</v>
      </c>
      <c r="Y907" s="31">
        <f>主动技能!AF910</f>
        <v>0</v>
      </c>
      <c r="Z907" s="31">
        <f>主动技能!AG910</f>
        <v>0</v>
      </c>
      <c r="AA907" s="31" t="str">
        <f>主动技能!AH910</f>
        <v>attack</v>
      </c>
      <c r="AB907" s="31" t="str">
        <f>IF(主动技能!AI910="","")</f>
        <v/>
      </c>
      <c r="AC907" s="31">
        <f>主动技能!AJ910</f>
        <v>4</v>
      </c>
      <c r="AD907" s="31">
        <f>主动技能!BF910</f>
        <v>101601</v>
      </c>
      <c r="AE907" s="1">
        <f t="shared" si="14"/>
        <v>4</v>
      </c>
    </row>
    <row r="908" spans="1:31" s="31" customFormat="1" x14ac:dyDescent="0.15">
      <c r="A908" s="31">
        <f>主动技能!B911</f>
        <v>10160105</v>
      </c>
      <c r="B908" s="4" t="str">
        <f>主动技能!H911</f>
        <v>普攻</v>
      </c>
      <c r="C908" s="4" t="str">
        <f>主动技能!I911</f>
        <v>对敌方单体攻击，造成100%攻击力（+373）点伤害。</v>
      </c>
      <c r="D908" s="4">
        <f>VLOOKUP(主动技能!J911,对应表!F:G,2,FALSE)</f>
        <v>1</v>
      </c>
      <c r="E908" s="4">
        <f>VLOOKUP(主动技能!K911,对应表!J:K,2,FALSE)</f>
        <v>1</v>
      </c>
      <c r="F908" s="4">
        <f>VLOOKUP(主动技能!L911,对应表!N:O,2,FALSE)</f>
        <v>1</v>
      </c>
      <c r="G908" s="4">
        <f>IF(主动技能!M911="必中",2,1)</f>
        <v>1</v>
      </c>
      <c r="H908" s="4">
        <f>主动技能!N911</f>
        <v>100</v>
      </c>
      <c r="I908" s="4">
        <f>主动技能!O911</f>
        <v>0</v>
      </c>
      <c r="J908" s="31" t="str">
        <f>主动技能!P911</f>
        <v>|||</v>
      </c>
      <c r="K908" s="31">
        <f>主动技能!Q911</f>
        <v>1</v>
      </c>
      <c r="L908" s="31">
        <f>主动技能!R911</f>
        <v>0</v>
      </c>
      <c r="M908" s="31">
        <f>主动技能!S911</f>
        <v>0</v>
      </c>
      <c r="N908" s="31" t="str">
        <f>IF(主动技能!T911="","",主动技能!T911)</f>
        <v/>
      </c>
      <c r="O908" s="31" t="str">
        <f>IF(主动技能!U911="","",主动技能!U911)</f>
        <v/>
      </c>
      <c r="P908" s="31" t="str">
        <f>IF(主动技能!V911="","",主动技能!V911)</f>
        <v>skill_01</v>
      </c>
      <c r="Q908" s="31" t="str">
        <f>IF(主动技能!W911="","")</f>
        <v/>
      </c>
      <c r="R908" s="31" t="str">
        <f>IF(主动技能!X911="","")</f>
        <v/>
      </c>
      <c r="S908" s="31">
        <f>主动技能!Y911</f>
        <v>0</v>
      </c>
      <c r="T908" s="31">
        <f>主动技能!Z911</f>
        <v>100</v>
      </c>
      <c r="U908" s="31">
        <f>主动技能!AB911</f>
        <v>373</v>
      </c>
      <c r="V908" s="31">
        <f>主动技能!AC911</f>
        <v>0</v>
      </c>
      <c r="W908" s="31">
        <f>主动技能!AD911</f>
        <v>0</v>
      </c>
      <c r="X908" s="31">
        <f>主动技能!AE911</f>
        <v>0</v>
      </c>
      <c r="Y908" s="31">
        <f>主动技能!AF911</f>
        <v>0</v>
      </c>
      <c r="Z908" s="31">
        <f>主动技能!AG911</f>
        <v>0</v>
      </c>
      <c r="AA908" s="31" t="str">
        <f>主动技能!AH911</f>
        <v>attack</v>
      </c>
      <c r="AB908" s="31" t="str">
        <f>IF(主动技能!AI911="","")</f>
        <v/>
      </c>
      <c r="AC908" s="31">
        <f>主动技能!AJ911</f>
        <v>5</v>
      </c>
      <c r="AD908" s="31">
        <f>主动技能!BF911</f>
        <v>101601</v>
      </c>
      <c r="AE908" s="1">
        <f t="shared" si="14"/>
        <v>5</v>
      </c>
    </row>
    <row r="909" spans="1:31" s="31" customFormat="1" x14ac:dyDescent="0.15">
      <c r="A909" s="31">
        <f>主动技能!B912</f>
        <v>10160106</v>
      </c>
      <c r="B909" s="4" t="str">
        <f>主动技能!H912</f>
        <v>普攻</v>
      </c>
      <c r="C909" s="4" t="str">
        <f>主动技能!I912</f>
        <v>对敌方单体攻击，造成100%攻击力（+549）点伤害。</v>
      </c>
      <c r="D909" s="4">
        <f>VLOOKUP(主动技能!J912,对应表!F:G,2,FALSE)</f>
        <v>1</v>
      </c>
      <c r="E909" s="4">
        <f>VLOOKUP(主动技能!K912,对应表!J:K,2,FALSE)</f>
        <v>1</v>
      </c>
      <c r="F909" s="4">
        <f>VLOOKUP(主动技能!L912,对应表!N:O,2,FALSE)</f>
        <v>1</v>
      </c>
      <c r="G909" s="4">
        <f>IF(主动技能!M912="必中",2,1)</f>
        <v>1</v>
      </c>
      <c r="H909" s="4">
        <f>主动技能!N912</f>
        <v>100</v>
      </c>
      <c r="I909" s="4">
        <f>主动技能!O912</f>
        <v>0</v>
      </c>
      <c r="J909" s="31" t="str">
        <f>主动技能!P912</f>
        <v>|||</v>
      </c>
      <c r="K909" s="31">
        <f>主动技能!Q912</f>
        <v>1</v>
      </c>
      <c r="L909" s="31">
        <f>主动技能!R912</f>
        <v>0</v>
      </c>
      <c r="M909" s="31">
        <f>主动技能!S912</f>
        <v>0</v>
      </c>
      <c r="N909" s="31" t="str">
        <f>IF(主动技能!T912="","",主动技能!T912)</f>
        <v/>
      </c>
      <c r="O909" s="31" t="str">
        <f>IF(主动技能!U912="","",主动技能!U912)</f>
        <v/>
      </c>
      <c r="P909" s="31" t="str">
        <f>IF(主动技能!V912="","",主动技能!V912)</f>
        <v>skill_01</v>
      </c>
      <c r="Q909" s="31" t="str">
        <f>IF(主动技能!W912="","")</f>
        <v/>
      </c>
      <c r="R909" s="31" t="str">
        <f>IF(主动技能!X912="","")</f>
        <v/>
      </c>
      <c r="S909" s="31">
        <f>主动技能!Y912</f>
        <v>0</v>
      </c>
      <c r="T909" s="31">
        <f>主动技能!Z912</f>
        <v>100</v>
      </c>
      <c r="U909" s="31">
        <f>主动技能!AB912</f>
        <v>549</v>
      </c>
      <c r="V909" s="31">
        <f>主动技能!AC912</f>
        <v>0</v>
      </c>
      <c r="W909" s="31">
        <f>主动技能!AD912</f>
        <v>0</v>
      </c>
      <c r="X909" s="31">
        <f>主动技能!AE912</f>
        <v>0</v>
      </c>
      <c r="Y909" s="31">
        <f>主动技能!AF912</f>
        <v>0</v>
      </c>
      <c r="Z909" s="31">
        <f>主动技能!AG912</f>
        <v>0</v>
      </c>
      <c r="AA909" s="31" t="str">
        <f>主动技能!AH912</f>
        <v>attack</v>
      </c>
      <c r="AB909" s="31" t="str">
        <f>IF(主动技能!AI912="","")</f>
        <v/>
      </c>
      <c r="AC909" s="31">
        <f>主动技能!AJ912</f>
        <v>6</v>
      </c>
      <c r="AD909" s="31">
        <f>主动技能!BF912</f>
        <v>101601</v>
      </c>
      <c r="AE909" s="1">
        <f t="shared" si="14"/>
        <v>6</v>
      </c>
    </row>
    <row r="910" spans="1:31" s="31" customFormat="1" x14ac:dyDescent="0.15">
      <c r="A910" s="31">
        <f>主动技能!B913</f>
        <v>10160107</v>
      </c>
      <c r="B910" s="4" t="str">
        <f>主动技能!H913</f>
        <v>普攻</v>
      </c>
      <c r="C910" s="4" t="str">
        <f>主动技能!I913</f>
        <v>对敌方单体攻击，造成100%攻击力（+797）点伤害。</v>
      </c>
      <c r="D910" s="4">
        <f>VLOOKUP(主动技能!J913,对应表!F:G,2,FALSE)</f>
        <v>1</v>
      </c>
      <c r="E910" s="4">
        <f>VLOOKUP(主动技能!K913,对应表!J:K,2,FALSE)</f>
        <v>1</v>
      </c>
      <c r="F910" s="4">
        <f>VLOOKUP(主动技能!L913,对应表!N:O,2,FALSE)</f>
        <v>1</v>
      </c>
      <c r="G910" s="4">
        <f>IF(主动技能!M913="必中",2,1)</f>
        <v>1</v>
      </c>
      <c r="H910" s="4">
        <f>主动技能!N913</f>
        <v>100</v>
      </c>
      <c r="I910" s="4">
        <f>主动技能!O913</f>
        <v>0</v>
      </c>
      <c r="J910" s="31" t="str">
        <f>主动技能!P913</f>
        <v>|||</v>
      </c>
      <c r="K910" s="31">
        <f>主动技能!Q913</f>
        <v>1</v>
      </c>
      <c r="L910" s="31">
        <f>主动技能!R913</f>
        <v>0</v>
      </c>
      <c r="M910" s="31">
        <f>主动技能!S913</f>
        <v>0</v>
      </c>
      <c r="N910" s="31" t="str">
        <f>IF(主动技能!T913="","",主动技能!T913)</f>
        <v/>
      </c>
      <c r="O910" s="31" t="str">
        <f>IF(主动技能!U913="","",主动技能!U913)</f>
        <v/>
      </c>
      <c r="P910" s="31" t="str">
        <f>IF(主动技能!V913="","",主动技能!V913)</f>
        <v>skill_01</v>
      </c>
      <c r="Q910" s="31" t="str">
        <f>IF(主动技能!W913="","")</f>
        <v/>
      </c>
      <c r="R910" s="31" t="str">
        <f>IF(主动技能!X913="","")</f>
        <v/>
      </c>
      <c r="S910" s="31">
        <f>主动技能!Y913</f>
        <v>0</v>
      </c>
      <c r="T910" s="31">
        <f>主动技能!Z913</f>
        <v>100</v>
      </c>
      <c r="U910" s="31">
        <f>主动技能!AB913</f>
        <v>797</v>
      </c>
      <c r="V910" s="31">
        <f>主动技能!AC913</f>
        <v>0</v>
      </c>
      <c r="W910" s="31">
        <f>主动技能!AD913</f>
        <v>0</v>
      </c>
      <c r="X910" s="31">
        <f>主动技能!AE913</f>
        <v>0</v>
      </c>
      <c r="Y910" s="31">
        <f>主动技能!AF913</f>
        <v>0</v>
      </c>
      <c r="Z910" s="31">
        <f>主动技能!AG913</f>
        <v>0</v>
      </c>
      <c r="AA910" s="31" t="str">
        <f>主动技能!AH913</f>
        <v>attack</v>
      </c>
      <c r="AB910" s="31" t="str">
        <f>IF(主动技能!AI913="","")</f>
        <v/>
      </c>
      <c r="AC910" s="31">
        <f>主动技能!AJ913</f>
        <v>7</v>
      </c>
      <c r="AD910" s="31">
        <f>主动技能!BF913</f>
        <v>101601</v>
      </c>
      <c r="AE910" s="1">
        <f t="shared" si="14"/>
        <v>7</v>
      </c>
    </row>
    <row r="911" spans="1:31" s="31" customFormat="1" x14ac:dyDescent="0.15">
      <c r="A911" s="31">
        <f>主动技能!B914</f>
        <v>10160108</v>
      </c>
      <c r="B911" s="4" t="str">
        <f>主动技能!H914</f>
        <v>普攻</v>
      </c>
      <c r="C911" s="4" t="str">
        <f>主动技能!I914</f>
        <v>对敌方单体攻击，造成100%攻击力（+1149）点伤害。</v>
      </c>
      <c r="D911" s="4">
        <f>VLOOKUP(主动技能!J914,对应表!F:G,2,FALSE)</f>
        <v>1</v>
      </c>
      <c r="E911" s="4">
        <f>VLOOKUP(主动技能!K914,对应表!J:K,2,FALSE)</f>
        <v>1</v>
      </c>
      <c r="F911" s="4">
        <f>VLOOKUP(主动技能!L914,对应表!N:O,2,FALSE)</f>
        <v>1</v>
      </c>
      <c r="G911" s="4">
        <f>IF(主动技能!M914="必中",2,1)</f>
        <v>1</v>
      </c>
      <c r="H911" s="4">
        <f>主动技能!N914</f>
        <v>100</v>
      </c>
      <c r="I911" s="4">
        <f>主动技能!O914</f>
        <v>0</v>
      </c>
      <c r="J911" s="31" t="str">
        <f>主动技能!P914</f>
        <v>|||</v>
      </c>
      <c r="K911" s="31">
        <f>主动技能!Q914</f>
        <v>1</v>
      </c>
      <c r="L911" s="31">
        <f>主动技能!R914</f>
        <v>0</v>
      </c>
      <c r="M911" s="31">
        <f>主动技能!S914</f>
        <v>0</v>
      </c>
      <c r="N911" s="31" t="str">
        <f>IF(主动技能!T914="","",主动技能!T914)</f>
        <v/>
      </c>
      <c r="O911" s="31" t="str">
        <f>IF(主动技能!U914="","",主动技能!U914)</f>
        <v/>
      </c>
      <c r="P911" s="31" t="str">
        <f>IF(主动技能!V914="","",主动技能!V914)</f>
        <v>skill_01</v>
      </c>
      <c r="Q911" s="31" t="str">
        <f>IF(主动技能!W914="","")</f>
        <v/>
      </c>
      <c r="R911" s="31" t="str">
        <f>IF(主动技能!X914="","")</f>
        <v/>
      </c>
      <c r="S911" s="31">
        <f>主动技能!Y914</f>
        <v>0</v>
      </c>
      <c r="T911" s="31">
        <f>主动技能!Z914</f>
        <v>100</v>
      </c>
      <c r="U911" s="31">
        <f>主动技能!AB914</f>
        <v>1149</v>
      </c>
      <c r="V911" s="31">
        <f>主动技能!AC914</f>
        <v>0</v>
      </c>
      <c r="W911" s="31">
        <f>主动技能!AD914</f>
        <v>0</v>
      </c>
      <c r="X911" s="31">
        <f>主动技能!AE914</f>
        <v>0</v>
      </c>
      <c r="Y911" s="31">
        <f>主动技能!AF914</f>
        <v>0</v>
      </c>
      <c r="Z911" s="31">
        <f>主动技能!AG914</f>
        <v>0</v>
      </c>
      <c r="AA911" s="31" t="str">
        <f>主动技能!AH914</f>
        <v>attack</v>
      </c>
      <c r="AB911" s="31" t="str">
        <f>IF(主动技能!AI914="","")</f>
        <v/>
      </c>
      <c r="AC911" s="31">
        <f>主动技能!AJ914</f>
        <v>8</v>
      </c>
      <c r="AD911" s="31">
        <f>主动技能!BF914</f>
        <v>101601</v>
      </c>
      <c r="AE911" s="1">
        <f t="shared" si="14"/>
        <v>8</v>
      </c>
    </row>
    <row r="912" spans="1:31" s="31" customFormat="1" x14ac:dyDescent="0.15">
      <c r="A912" s="31">
        <f>主动技能!B915</f>
        <v>10160109</v>
      </c>
      <c r="B912" s="4" t="str">
        <f>主动技能!H915</f>
        <v>普攻</v>
      </c>
      <c r="C912" s="4" t="str">
        <f>主动技能!I915</f>
        <v>对敌方单体攻击，造成100%攻击力（+1648）点伤害。</v>
      </c>
      <c r="D912" s="4">
        <f>VLOOKUP(主动技能!J915,对应表!F:G,2,FALSE)</f>
        <v>1</v>
      </c>
      <c r="E912" s="4">
        <f>VLOOKUP(主动技能!K915,对应表!J:K,2,FALSE)</f>
        <v>1</v>
      </c>
      <c r="F912" s="4">
        <f>VLOOKUP(主动技能!L915,对应表!N:O,2,FALSE)</f>
        <v>1</v>
      </c>
      <c r="G912" s="4">
        <f>IF(主动技能!M915="必中",2,1)</f>
        <v>1</v>
      </c>
      <c r="H912" s="4">
        <f>主动技能!N915</f>
        <v>100</v>
      </c>
      <c r="I912" s="4">
        <f>主动技能!O915</f>
        <v>0</v>
      </c>
      <c r="J912" s="31" t="str">
        <f>主动技能!P915</f>
        <v>|||</v>
      </c>
      <c r="K912" s="31">
        <f>主动技能!Q915</f>
        <v>1</v>
      </c>
      <c r="L912" s="31">
        <f>主动技能!R915</f>
        <v>0</v>
      </c>
      <c r="M912" s="31">
        <f>主动技能!S915</f>
        <v>0</v>
      </c>
      <c r="N912" s="31" t="str">
        <f>IF(主动技能!T915="","",主动技能!T915)</f>
        <v/>
      </c>
      <c r="O912" s="31" t="str">
        <f>IF(主动技能!U915="","",主动技能!U915)</f>
        <v/>
      </c>
      <c r="P912" s="31" t="str">
        <f>IF(主动技能!V915="","",主动技能!V915)</f>
        <v>skill_01</v>
      </c>
      <c r="Q912" s="31" t="str">
        <f>IF(主动技能!W915="","")</f>
        <v/>
      </c>
      <c r="R912" s="31" t="str">
        <f>IF(主动技能!X915="","")</f>
        <v/>
      </c>
      <c r="S912" s="31">
        <f>主动技能!Y915</f>
        <v>0</v>
      </c>
      <c r="T912" s="31">
        <f>主动技能!Z915</f>
        <v>100</v>
      </c>
      <c r="U912" s="31">
        <f>主动技能!AB915</f>
        <v>1648</v>
      </c>
      <c r="V912" s="31">
        <f>主动技能!AC915</f>
        <v>0</v>
      </c>
      <c r="W912" s="31">
        <f>主动技能!AD915</f>
        <v>0</v>
      </c>
      <c r="X912" s="31">
        <f>主动技能!AE915</f>
        <v>0</v>
      </c>
      <c r="Y912" s="31">
        <f>主动技能!AF915</f>
        <v>0</v>
      </c>
      <c r="Z912" s="31">
        <f>主动技能!AG915</f>
        <v>0</v>
      </c>
      <c r="AA912" s="31" t="str">
        <f>主动技能!AH915</f>
        <v>attack</v>
      </c>
      <c r="AB912" s="31" t="str">
        <f>IF(主动技能!AI915="","")</f>
        <v/>
      </c>
      <c r="AC912" s="31">
        <f>主动技能!AJ915</f>
        <v>9</v>
      </c>
      <c r="AD912" s="31">
        <f>主动技能!BF915</f>
        <v>101601</v>
      </c>
      <c r="AE912" s="1">
        <f t="shared" si="14"/>
        <v>9</v>
      </c>
    </row>
    <row r="913" spans="1:31" s="31" customFormat="1" x14ac:dyDescent="0.15">
      <c r="A913" s="31">
        <f>主动技能!B916</f>
        <v>10160110</v>
      </c>
      <c r="B913" s="4" t="str">
        <f>主动技能!H916</f>
        <v>普攻</v>
      </c>
      <c r="C913" s="4" t="str">
        <f>主动技能!I916</f>
        <v>对敌方单体攻击，造成100%攻击力（+2353）点伤害。</v>
      </c>
      <c r="D913" s="4">
        <f>VLOOKUP(主动技能!J916,对应表!F:G,2,FALSE)</f>
        <v>1</v>
      </c>
      <c r="E913" s="4">
        <f>VLOOKUP(主动技能!K916,对应表!J:K,2,FALSE)</f>
        <v>1</v>
      </c>
      <c r="F913" s="4">
        <f>VLOOKUP(主动技能!L916,对应表!N:O,2,FALSE)</f>
        <v>1</v>
      </c>
      <c r="G913" s="4">
        <f>IF(主动技能!M916="必中",2,1)</f>
        <v>1</v>
      </c>
      <c r="H913" s="4">
        <f>主动技能!N916</f>
        <v>100</v>
      </c>
      <c r="I913" s="4">
        <f>主动技能!O916</f>
        <v>0</v>
      </c>
      <c r="J913" s="31" t="str">
        <f>主动技能!P916</f>
        <v>|||</v>
      </c>
      <c r="K913" s="31">
        <f>主动技能!Q916</f>
        <v>1</v>
      </c>
      <c r="L913" s="31">
        <f>主动技能!R916</f>
        <v>0</v>
      </c>
      <c r="M913" s="31">
        <f>主动技能!S916</f>
        <v>0</v>
      </c>
      <c r="N913" s="31" t="str">
        <f>IF(主动技能!T916="","",主动技能!T916)</f>
        <v/>
      </c>
      <c r="O913" s="31" t="str">
        <f>IF(主动技能!U916="","",主动技能!U916)</f>
        <v/>
      </c>
      <c r="P913" s="31" t="str">
        <f>IF(主动技能!V916="","",主动技能!V916)</f>
        <v>skill_01</v>
      </c>
      <c r="Q913" s="31" t="str">
        <f>IF(主动技能!W916="","")</f>
        <v/>
      </c>
      <c r="R913" s="31" t="str">
        <f>IF(主动技能!X916="","")</f>
        <v/>
      </c>
      <c r="S913" s="31">
        <f>主动技能!Y916</f>
        <v>0</v>
      </c>
      <c r="T913" s="31">
        <f>主动技能!Z916</f>
        <v>100</v>
      </c>
      <c r="U913" s="31">
        <f>主动技能!AB916</f>
        <v>2353</v>
      </c>
      <c r="V913" s="31">
        <f>主动技能!AC916</f>
        <v>0</v>
      </c>
      <c r="W913" s="31">
        <f>主动技能!AD916</f>
        <v>0</v>
      </c>
      <c r="X913" s="31">
        <f>主动技能!AE916</f>
        <v>0</v>
      </c>
      <c r="Y913" s="31">
        <f>主动技能!AF916</f>
        <v>0</v>
      </c>
      <c r="Z913" s="31">
        <f>主动技能!AG916</f>
        <v>0</v>
      </c>
      <c r="AA913" s="31" t="str">
        <f>主动技能!AH916</f>
        <v>attack</v>
      </c>
      <c r="AB913" s="31" t="str">
        <f>IF(主动技能!AI916="","")</f>
        <v/>
      </c>
      <c r="AC913" s="31">
        <f>主动技能!AJ916</f>
        <v>10</v>
      </c>
      <c r="AD913" s="31">
        <f>主动技能!BF916</f>
        <v>101601</v>
      </c>
      <c r="AE913" s="1">
        <f t="shared" si="14"/>
        <v>10</v>
      </c>
    </row>
    <row r="914" spans="1:31" s="31" customFormat="1" x14ac:dyDescent="0.15">
      <c r="A914" s="31">
        <f>主动技能!B917</f>
        <v>10160111</v>
      </c>
      <c r="B914" s="4" t="str">
        <f>主动技能!H917</f>
        <v>普攻</v>
      </c>
      <c r="C914" s="4" t="str">
        <f>主动技能!I917</f>
        <v>对敌方单体攻击，造成100%攻击力（+3352）点伤害。</v>
      </c>
      <c r="D914" s="4">
        <f>VLOOKUP(主动技能!J917,对应表!F:G,2,FALSE)</f>
        <v>1</v>
      </c>
      <c r="E914" s="4">
        <f>VLOOKUP(主动技能!K917,对应表!J:K,2,FALSE)</f>
        <v>1</v>
      </c>
      <c r="F914" s="4">
        <f>VLOOKUP(主动技能!L917,对应表!N:O,2,FALSE)</f>
        <v>1</v>
      </c>
      <c r="G914" s="4">
        <f>IF(主动技能!M917="必中",2,1)</f>
        <v>1</v>
      </c>
      <c r="H914" s="4">
        <f>主动技能!N917</f>
        <v>100</v>
      </c>
      <c r="I914" s="4">
        <f>主动技能!O917</f>
        <v>0</v>
      </c>
      <c r="J914" s="31" t="str">
        <f>主动技能!P917</f>
        <v>|||</v>
      </c>
      <c r="K914" s="31">
        <f>主动技能!Q917</f>
        <v>1</v>
      </c>
      <c r="L914" s="31">
        <f>主动技能!R917</f>
        <v>0</v>
      </c>
      <c r="M914" s="31">
        <f>主动技能!S917</f>
        <v>0</v>
      </c>
      <c r="N914" s="31" t="str">
        <f>IF(主动技能!T917="","",主动技能!T917)</f>
        <v/>
      </c>
      <c r="O914" s="31" t="str">
        <f>IF(主动技能!U917="","",主动技能!U917)</f>
        <v/>
      </c>
      <c r="P914" s="31" t="str">
        <f>IF(主动技能!V917="","",主动技能!V917)</f>
        <v>skill_01</v>
      </c>
      <c r="Q914" s="31" t="str">
        <f>IF(主动技能!W917="","")</f>
        <v/>
      </c>
      <c r="R914" s="31" t="str">
        <f>IF(主动技能!X917="","")</f>
        <v/>
      </c>
      <c r="S914" s="31">
        <f>主动技能!Y917</f>
        <v>0</v>
      </c>
      <c r="T914" s="31">
        <f>主动技能!Z917</f>
        <v>100</v>
      </c>
      <c r="U914" s="31">
        <f>主动技能!AB917</f>
        <v>3352</v>
      </c>
      <c r="V914" s="31">
        <f>主动技能!AC917</f>
        <v>0</v>
      </c>
      <c r="W914" s="31">
        <f>主动技能!AD917</f>
        <v>0</v>
      </c>
      <c r="X914" s="31">
        <f>主动技能!AE917</f>
        <v>0</v>
      </c>
      <c r="Y914" s="31">
        <f>主动技能!AF917</f>
        <v>0</v>
      </c>
      <c r="Z914" s="31">
        <f>主动技能!AG917</f>
        <v>0</v>
      </c>
      <c r="AA914" s="31" t="str">
        <f>主动技能!AH917</f>
        <v>attack</v>
      </c>
      <c r="AB914" s="31" t="str">
        <f>IF(主动技能!AI917="","")</f>
        <v/>
      </c>
      <c r="AC914" s="31">
        <f>主动技能!AJ917</f>
        <v>11</v>
      </c>
      <c r="AD914" s="31">
        <f>主动技能!BF917</f>
        <v>101601</v>
      </c>
      <c r="AE914" s="1">
        <f t="shared" si="14"/>
        <v>11</v>
      </c>
    </row>
    <row r="915" spans="1:31" s="31" customFormat="1" x14ac:dyDescent="0.15">
      <c r="A915" s="31">
        <f>主动技能!B918</f>
        <v>10160112</v>
      </c>
      <c r="B915" s="4" t="str">
        <f>主动技能!H918</f>
        <v>普攻</v>
      </c>
      <c r="C915" s="4" t="str">
        <f>主动技能!I918</f>
        <v>对敌方单体攻击，造成100%攻击力（+4766）点伤害。</v>
      </c>
      <c r="D915" s="4">
        <f>VLOOKUP(主动技能!J918,对应表!F:G,2,FALSE)</f>
        <v>1</v>
      </c>
      <c r="E915" s="4">
        <f>VLOOKUP(主动技能!K918,对应表!J:K,2,FALSE)</f>
        <v>1</v>
      </c>
      <c r="F915" s="4">
        <f>VLOOKUP(主动技能!L918,对应表!N:O,2,FALSE)</f>
        <v>1</v>
      </c>
      <c r="G915" s="4">
        <f>IF(主动技能!M918="必中",2,1)</f>
        <v>1</v>
      </c>
      <c r="H915" s="4">
        <f>主动技能!N918</f>
        <v>100</v>
      </c>
      <c r="I915" s="4">
        <f>主动技能!O918</f>
        <v>0</v>
      </c>
      <c r="J915" s="31" t="str">
        <f>主动技能!P918</f>
        <v>|||</v>
      </c>
      <c r="K915" s="31">
        <f>主动技能!Q918</f>
        <v>1</v>
      </c>
      <c r="L915" s="31">
        <f>主动技能!R918</f>
        <v>0</v>
      </c>
      <c r="M915" s="31">
        <f>主动技能!S918</f>
        <v>0</v>
      </c>
      <c r="N915" s="31" t="str">
        <f>IF(主动技能!T918="","",主动技能!T918)</f>
        <v/>
      </c>
      <c r="O915" s="31" t="str">
        <f>IF(主动技能!U918="","",主动技能!U918)</f>
        <v/>
      </c>
      <c r="P915" s="31" t="str">
        <f>IF(主动技能!V918="","",主动技能!V918)</f>
        <v>skill_01</v>
      </c>
      <c r="Q915" s="31" t="str">
        <f>IF(主动技能!W918="","")</f>
        <v/>
      </c>
      <c r="R915" s="31" t="str">
        <f>IF(主动技能!X918="","")</f>
        <v/>
      </c>
      <c r="S915" s="31">
        <f>主动技能!Y918</f>
        <v>0</v>
      </c>
      <c r="T915" s="31">
        <f>主动技能!Z918</f>
        <v>100</v>
      </c>
      <c r="U915" s="31">
        <f>主动技能!AB918</f>
        <v>4766</v>
      </c>
      <c r="V915" s="31">
        <f>主动技能!AC918</f>
        <v>0</v>
      </c>
      <c r="W915" s="31">
        <f>主动技能!AD918</f>
        <v>0</v>
      </c>
      <c r="X915" s="31">
        <f>主动技能!AE918</f>
        <v>0</v>
      </c>
      <c r="Y915" s="31">
        <f>主动技能!AF918</f>
        <v>0</v>
      </c>
      <c r="Z915" s="31">
        <f>主动技能!AG918</f>
        <v>0</v>
      </c>
      <c r="AA915" s="31" t="str">
        <f>主动技能!AH918</f>
        <v>attack</v>
      </c>
      <c r="AB915" s="31" t="str">
        <f>IF(主动技能!AI918="","")</f>
        <v/>
      </c>
      <c r="AC915" s="31">
        <f>主动技能!AJ918</f>
        <v>12</v>
      </c>
      <c r="AD915" s="31">
        <f>主动技能!BF918</f>
        <v>101601</v>
      </c>
      <c r="AE915" s="1">
        <f t="shared" si="14"/>
        <v>12</v>
      </c>
    </row>
    <row r="916" spans="1:31" s="31" customFormat="1" x14ac:dyDescent="0.15">
      <c r="A916" s="31">
        <f>主动技能!B919</f>
        <v>10160113</v>
      </c>
      <c r="B916" s="4" t="str">
        <f>主动技能!H919</f>
        <v>普攻</v>
      </c>
      <c r="C916" s="4" t="str">
        <f>主动技能!I919</f>
        <v>对敌方单体攻击，造成100%攻击力（+6767）点伤害。</v>
      </c>
      <c r="D916" s="4">
        <f>VLOOKUP(主动技能!J919,对应表!F:G,2,FALSE)</f>
        <v>1</v>
      </c>
      <c r="E916" s="4">
        <f>VLOOKUP(主动技能!K919,对应表!J:K,2,FALSE)</f>
        <v>1</v>
      </c>
      <c r="F916" s="4">
        <f>VLOOKUP(主动技能!L919,对应表!N:O,2,FALSE)</f>
        <v>1</v>
      </c>
      <c r="G916" s="4">
        <f>IF(主动技能!M919="必中",2,1)</f>
        <v>1</v>
      </c>
      <c r="H916" s="4">
        <f>主动技能!N919</f>
        <v>100</v>
      </c>
      <c r="I916" s="4">
        <f>主动技能!O919</f>
        <v>0</v>
      </c>
      <c r="J916" s="31" t="str">
        <f>主动技能!P919</f>
        <v>|||</v>
      </c>
      <c r="K916" s="31">
        <f>主动技能!Q919</f>
        <v>1</v>
      </c>
      <c r="L916" s="31">
        <f>主动技能!R919</f>
        <v>0</v>
      </c>
      <c r="M916" s="31">
        <f>主动技能!S919</f>
        <v>0</v>
      </c>
      <c r="N916" s="31" t="str">
        <f>IF(主动技能!T919="","",主动技能!T919)</f>
        <v/>
      </c>
      <c r="O916" s="31" t="str">
        <f>IF(主动技能!U919="","",主动技能!U919)</f>
        <v/>
      </c>
      <c r="P916" s="31" t="str">
        <f>IF(主动技能!V919="","",主动技能!V919)</f>
        <v>skill_01</v>
      </c>
      <c r="Q916" s="31" t="str">
        <f>IF(主动技能!W919="","")</f>
        <v/>
      </c>
      <c r="R916" s="31" t="str">
        <f>IF(主动技能!X919="","")</f>
        <v/>
      </c>
      <c r="S916" s="31">
        <f>主动技能!Y919</f>
        <v>0</v>
      </c>
      <c r="T916" s="31">
        <f>主动技能!Z919</f>
        <v>100</v>
      </c>
      <c r="U916" s="31">
        <f>主动技能!AB919</f>
        <v>6767</v>
      </c>
      <c r="V916" s="31">
        <f>主动技能!AC919</f>
        <v>0</v>
      </c>
      <c r="W916" s="31">
        <f>主动技能!AD919</f>
        <v>0</v>
      </c>
      <c r="X916" s="31">
        <f>主动技能!AE919</f>
        <v>0</v>
      </c>
      <c r="Y916" s="31">
        <f>主动技能!AF919</f>
        <v>0</v>
      </c>
      <c r="Z916" s="31">
        <f>主动技能!AG919</f>
        <v>0</v>
      </c>
      <c r="AA916" s="31" t="str">
        <f>主动技能!AH919</f>
        <v>attack</v>
      </c>
      <c r="AB916" s="31" t="str">
        <f>IF(主动技能!AI919="","")</f>
        <v/>
      </c>
      <c r="AC916" s="31">
        <f>主动技能!AJ919</f>
        <v>13</v>
      </c>
      <c r="AD916" s="31">
        <f>主动技能!BF919</f>
        <v>101601</v>
      </c>
      <c r="AE916" s="1">
        <f t="shared" si="14"/>
        <v>13</v>
      </c>
    </row>
    <row r="917" spans="1:31" s="31" customFormat="1" x14ac:dyDescent="0.15">
      <c r="A917" s="31">
        <f>主动技能!B920</f>
        <v>10160114</v>
      </c>
      <c r="B917" s="4" t="str">
        <f>主动技能!H920</f>
        <v>普攻</v>
      </c>
      <c r="C917" s="4" t="str">
        <f>主动技能!I920</f>
        <v>对敌方单体攻击，造成100%攻击力（+9601）点伤害。</v>
      </c>
      <c r="D917" s="4">
        <f>VLOOKUP(主动技能!J920,对应表!F:G,2,FALSE)</f>
        <v>1</v>
      </c>
      <c r="E917" s="4">
        <f>VLOOKUP(主动技能!K920,对应表!J:K,2,FALSE)</f>
        <v>1</v>
      </c>
      <c r="F917" s="4">
        <f>VLOOKUP(主动技能!L920,对应表!N:O,2,FALSE)</f>
        <v>1</v>
      </c>
      <c r="G917" s="4">
        <f>IF(主动技能!M920="必中",2,1)</f>
        <v>1</v>
      </c>
      <c r="H917" s="4">
        <f>主动技能!N920</f>
        <v>100</v>
      </c>
      <c r="I917" s="4">
        <f>主动技能!O920</f>
        <v>0</v>
      </c>
      <c r="J917" s="31" t="str">
        <f>主动技能!P920</f>
        <v>|||</v>
      </c>
      <c r="K917" s="31">
        <f>主动技能!Q920</f>
        <v>1</v>
      </c>
      <c r="L917" s="31">
        <f>主动技能!R920</f>
        <v>0</v>
      </c>
      <c r="M917" s="31">
        <f>主动技能!S920</f>
        <v>0</v>
      </c>
      <c r="N917" s="31" t="str">
        <f>IF(主动技能!T920="","",主动技能!T920)</f>
        <v/>
      </c>
      <c r="O917" s="31" t="str">
        <f>IF(主动技能!U920="","",主动技能!U920)</f>
        <v/>
      </c>
      <c r="P917" s="31" t="str">
        <f>IF(主动技能!V920="","",主动技能!V920)</f>
        <v>skill_01</v>
      </c>
      <c r="Q917" s="31" t="str">
        <f>IF(主动技能!W920="","")</f>
        <v/>
      </c>
      <c r="R917" s="31" t="str">
        <f>IF(主动技能!X920="","")</f>
        <v/>
      </c>
      <c r="S917" s="31">
        <f>主动技能!Y920</f>
        <v>0</v>
      </c>
      <c r="T917" s="31">
        <f>主动技能!Z920</f>
        <v>100</v>
      </c>
      <c r="U917" s="31">
        <f>主动技能!AB920</f>
        <v>9601</v>
      </c>
      <c r="V917" s="31">
        <f>主动技能!AC920</f>
        <v>0</v>
      </c>
      <c r="W917" s="31">
        <f>主动技能!AD920</f>
        <v>0</v>
      </c>
      <c r="X917" s="31">
        <f>主动技能!AE920</f>
        <v>0</v>
      </c>
      <c r="Y917" s="31">
        <f>主动技能!AF920</f>
        <v>0</v>
      </c>
      <c r="Z917" s="31">
        <f>主动技能!AG920</f>
        <v>0</v>
      </c>
      <c r="AA917" s="31" t="str">
        <f>主动技能!AH920</f>
        <v>attack</v>
      </c>
      <c r="AB917" s="31" t="str">
        <f>IF(主动技能!AI920="","")</f>
        <v/>
      </c>
      <c r="AC917" s="31">
        <f>主动技能!AJ920</f>
        <v>14</v>
      </c>
      <c r="AD917" s="31">
        <f>主动技能!BF920</f>
        <v>101601</v>
      </c>
      <c r="AE917" s="1">
        <f t="shared" si="14"/>
        <v>14</v>
      </c>
    </row>
    <row r="918" spans="1:31" s="31" customFormat="1" x14ac:dyDescent="0.15">
      <c r="A918" s="31">
        <f>主动技能!B921</f>
        <v>10160115</v>
      </c>
      <c r="B918" s="4" t="str">
        <f>主动技能!H921</f>
        <v>普攻</v>
      </c>
      <c r="C918" s="4" t="str">
        <f>主动技能!I921</f>
        <v>对敌方单体攻击，造成100%攻击力（+13613）点伤害。</v>
      </c>
      <c r="D918" s="4">
        <f>VLOOKUP(主动技能!J921,对应表!F:G,2,FALSE)</f>
        <v>1</v>
      </c>
      <c r="E918" s="4">
        <f>VLOOKUP(主动技能!K921,对应表!J:K,2,FALSE)</f>
        <v>1</v>
      </c>
      <c r="F918" s="4">
        <f>VLOOKUP(主动技能!L921,对应表!N:O,2,FALSE)</f>
        <v>1</v>
      </c>
      <c r="G918" s="4">
        <f>IF(主动技能!M921="必中",2,1)</f>
        <v>1</v>
      </c>
      <c r="H918" s="4">
        <f>主动技能!N921</f>
        <v>100</v>
      </c>
      <c r="I918" s="4">
        <f>主动技能!O921</f>
        <v>0</v>
      </c>
      <c r="J918" s="31" t="str">
        <f>主动技能!P921</f>
        <v>|||</v>
      </c>
      <c r="K918" s="31">
        <f>主动技能!Q921</f>
        <v>1</v>
      </c>
      <c r="L918" s="31">
        <f>主动技能!R921</f>
        <v>0</v>
      </c>
      <c r="M918" s="31">
        <f>主动技能!S921</f>
        <v>0</v>
      </c>
      <c r="N918" s="31" t="str">
        <f>IF(主动技能!T921="","",主动技能!T921)</f>
        <v/>
      </c>
      <c r="O918" s="31" t="str">
        <f>IF(主动技能!U921="","",主动技能!U921)</f>
        <v/>
      </c>
      <c r="P918" s="31" t="str">
        <f>IF(主动技能!V921="","",主动技能!V921)</f>
        <v>skill_01</v>
      </c>
      <c r="Q918" s="31" t="str">
        <f>IF(主动技能!W921="","")</f>
        <v/>
      </c>
      <c r="R918" s="31" t="str">
        <f>IF(主动技能!X921="","")</f>
        <v/>
      </c>
      <c r="S918" s="31">
        <f>主动技能!Y921</f>
        <v>0</v>
      </c>
      <c r="T918" s="31">
        <f>主动技能!Z921</f>
        <v>100</v>
      </c>
      <c r="U918" s="31">
        <f>主动技能!AB921</f>
        <v>13613</v>
      </c>
      <c r="V918" s="31">
        <f>主动技能!AC921</f>
        <v>0</v>
      </c>
      <c r="W918" s="31">
        <f>主动技能!AD921</f>
        <v>0</v>
      </c>
      <c r="X918" s="31">
        <f>主动技能!AE921</f>
        <v>0</v>
      </c>
      <c r="Y918" s="31">
        <f>主动技能!AF921</f>
        <v>0</v>
      </c>
      <c r="Z918" s="31">
        <f>主动技能!AG921</f>
        <v>0</v>
      </c>
      <c r="AA918" s="31" t="str">
        <f>主动技能!AH921</f>
        <v>attack</v>
      </c>
      <c r="AB918" s="31" t="str">
        <f>IF(主动技能!AI921="","")</f>
        <v/>
      </c>
      <c r="AC918" s="31">
        <f>主动技能!AJ921</f>
        <v>15</v>
      </c>
      <c r="AD918" s="31">
        <f>主动技能!BF921</f>
        <v>101601</v>
      </c>
      <c r="AE918" s="1">
        <f t="shared" si="14"/>
        <v>15</v>
      </c>
    </row>
    <row r="919" spans="1:31" s="31" customFormat="1" x14ac:dyDescent="0.15">
      <c r="A919" s="31">
        <f>主动技能!B922</f>
        <v>10160116</v>
      </c>
      <c r="B919" s="4" t="str">
        <f>主动技能!H922</f>
        <v>普攻</v>
      </c>
      <c r="C919" s="4" t="str">
        <f>主动技能!I922</f>
        <v>对敌方单体攻击，造成100%攻击力（+19292）点伤害。</v>
      </c>
      <c r="D919" s="4">
        <f>VLOOKUP(主动技能!J922,对应表!F:G,2,FALSE)</f>
        <v>1</v>
      </c>
      <c r="E919" s="4">
        <f>VLOOKUP(主动技能!K922,对应表!J:K,2,FALSE)</f>
        <v>1</v>
      </c>
      <c r="F919" s="4">
        <f>VLOOKUP(主动技能!L922,对应表!N:O,2,FALSE)</f>
        <v>1</v>
      </c>
      <c r="G919" s="4">
        <f>IF(主动技能!M922="必中",2,1)</f>
        <v>1</v>
      </c>
      <c r="H919" s="4">
        <f>主动技能!N922</f>
        <v>100</v>
      </c>
      <c r="I919" s="4">
        <f>主动技能!O922</f>
        <v>0</v>
      </c>
      <c r="J919" s="31" t="str">
        <f>主动技能!P922</f>
        <v>|||</v>
      </c>
      <c r="K919" s="31">
        <f>主动技能!Q922</f>
        <v>1</v>
      </c>
      <c r="L919" s="31">
        <f>主动技能!R922</f>
        <v>0</v>
      </c>
      <c r="M919" s="31">
        <f>主动技能!S922</f>
        <v>0</v>
      </c>
      <c r="N919" s="31" t="str">
        <f>IF(主动技能!T922="","",主动技能!T922)</f>
        <v/>
      </c>
      <c r="O919" s="31" t="str">
        <f>IF(主动技能!U922="","",主动技能!U922)</f>
        <v/>
      </c>
      <c r="P919" s="31" t="str">
        <f>IF(主动技能!V922="","",主动技能!V922)</f>
        <v>skill_01</v>
      </c>
      <c r="Q919" s="31" t="str">
        <f>IF(主动技能!W922="","")</f>
        <v/>
      </c>
      <c r="R919" s="31" t="str">
        <f>IF(主动技能!X922="","")</f>
        <v/>
      </c>
      <c r="S919" s="31">
        <f>主动技能!Y922</f>
        <v>0</v>
      </c>
      <c r="T919" s="31">
        <f>主动技能!Z922</f>
        <v>100</v>
      </c>
      <c r="U919" s="31">
        <f>主动技能!AB922</f>
        <v>19292</v>
      </c>
      <c r="V919" s="31">
        <f>主动技能!AC922</f>
        <v>0</v>
      </c>
      <c r="W919" s="31">
        <f>主动技能!AD922</f>
        <v>0</v>
      </c>
      <c r="X919" s="31">
        <f>主动技能!AE922</f>
        <v>0</v>
      </c>
      <c r="Y919" s="31">
        <f>主动技能!AF922</f>
        <v>0</v>
      </c>
      <c r="Z919" s="31">
        <f>主动技能!AG922</f>
        <v>0</v>
      </c>
      <c r="AA919" s="31" t="str">
        <f>主动技能!AH922</f>
        <v>attack</v>
      </c>
      <c r="AB919" s="31" t="str">
        <f>IF(主动技能!AI922="","")</f>
        <v/>
      </c>
      <c r="AC919" s="31">
        <f>主动技能!AJ922</f>
        <v>16</v>
      </c>
      <c r="AD919" s="31">
        <f>主动技能!BF922</f>
        <v>101601</v>
      </c>
      <c r="AE919" s="1">
        <f t="shared" si="14"/>
        <v>16</v>
      </c>
    </row>
    <row r="920" spans="1:31" s="31" customFormat="1" x14ac:dyDescent="0.15">
      <c r="A920" s="31">
        <f>主动技能!B923</f>
        <v>10160117</v>
      </c>
      <c r="B920" s="4" t="str">
        <f>主动技能!H923</f>
        <v>普攻</v>
      </c>
      <c r="C920" s="4" t="str">
        <f>主动技能!I923</f>
        <v>对敌方单体攻击，造成100%攻击力（+27333）点伤害。</v>
      </c>
      <c r="D920" s="4">
        <f>VLOOKUP(主动技能!J923,对应表!F:G,2,FALSE)</f>
        <v>1</v>
      </c>
      <c r="E920" s="4">
        <f>VLOOKUP(主动技能!K923,对应表!J:K,2,FALSE)</f>
        <v>1</v>
      </c>
      <c r="F920" s="4">
        <f>VLOOKUP(主动技能!L923,对应表!N:O,2,FALSE)</f>
        <v>1</v>
      </c>
      <c r="G920" s="4">
        <f>IF(主动技能!M923="必中",2,1)</f>
        <v>1</v>
      </c>
      <c r="H920" s="4">
        <f>主动技能!N923</f>
        <v>100</v>
      </c>
      <c r="I920" s="4">
        <f>主动技能!O923</f>
        <v>0</v>
      </c>
      <c r="J920" s="31" t="str">
        <f>主动技能!P923</f>
        <v>|||</v>
      </c>
      <c r="K920" s="31">
        <f>主动技能!Q923</f>
        <v>1</v>
      </c>
      <c r="L920" s="31">
        <f>主动技能!R923</f>
        <v>0</v>
      </c>
      <c r="M920" s="31">
        <f>主动技能!S923</f>
        <v>0</v>
      </c>
      <c r="N920" s="31" t="str">
        <f>IF(主动技能!T923="","",主动技能!T923)</f>
        <v/>
      </c>
      <c r="O920" s="31" t="str">
        <f>IF(主动技能!U923="","",主动技能!U923)</f>
        <v/>
      </c>
      <c r="P920" s="31" t="str">
        <f>IF(主动技能!V923="","",主动技能!V923)</f>
        <v>skill_01</v>
      </c>
      <c r="Q920" s="31" t="str">
        <f>IF(主动技能!W923="","")</f>
        <v/>
      </c>
      <c r="R920" s="31" t="str">
        <f>IF(主动技能!X923="","")</f>
        <v/>
      </c>
      <c r="S920" s="31">
        <f>主动技能!Y923</f>
        <v>0</v>
      </c>
      <c r="T920" s="31">
        <f>主动技能!Z923</f>
        <v>100</v>
      </c>
      <c r="U920" s="31">
        <f>主动技能!AB923</f>
        <v>27333</v>
      </c>
      <c r="V920" s="31">
        <f>主动技能!AC923</f>
        <v>0</v>
      </c>
      <c r="W920" s="31">
        <f>主动技能!AD923</f>
        <v>0</v>
      </c>
      <c r="X920" s="31">
        <f>主动技能!AE923</f>
        <v>0</v>
      </c>
      <c r="Y920" s="31">
        <f>主动技能!AF923</f>
        <v>0</v>
      </c>
      <c r="Z920" s="31">
        <f>主动技能!AG923</f>
        <v>0</v>
      </c>
      <c r="AA920" s="31" t="str">
        <f>主动技能!AH923</f>
        <v>attack</v>
      </c>
      <c r="AB920" s="31" t="str">
        <f>IF(主动技能!AI923="","")</f>
        <v/>
      </c>
      <c r="AC920" s="31">
        <f>主动技能!AJ923</f>
        <v>17</v>
      </c>
      <c r="AD920" s="31">
        <f>主动技能!BF923</f>
        <v>101601</v>
      </c>
      <c r="AE920" s="1">
        <f t="shared" si="14"/>
        <v>17</v>
      </c>
    </row>
    <row r="921" spans="1:31" s="31" customFormat="1" x14ac:dyDescent="0.15">
      <c r="A921" s="31">
        <f>主动技能!B924</f>
        <v>10160118</v>
      </c>
      <c r="B921" s="4" t="str">
        <f>主动技能!H924</f>
        <v>普攻</v>
      </c>
      <c r="C921" s="4" t="str">
        <f>主动技能!I924</f>
        <v>对敌方单体攻击，造成100%攻击力（+38716）点伤害。</v>
      </c>
      <c r="D921" s="4">
        <f>VLOOKUP(主动技能!J924,对应表!F:G,2,FALSE)</f>
        <v>1</v>
      </c>
      <c r="E921" s="4">
        <f>VLOOKUP(主动技能!K924,对应表!J:K,2,FALSE)</f>
        <v>1</v>
      </c>
      <c r="F921" s="4">
        <f>VLOOKUP(主动技能!L924,对应表!N:O,2,FALSE)</f>
        <v>1</v>
      </c>
      <c r="G921" s="4">
        <f>IF(主动技能!M924="必中",2,1)</f>
        <v>1</v>
      </c>
      <c r="H921" s="4">
        <f>主动技能!N924</f>
        <v>100</v>
      </c>
      <c r="I921" s="4">
        <f>主动技能!O924</f>
        <v>0</v>
      </c>
      <c r="J921" s="31" t="str">
        <f>主动技能!P924</f>
        <v>|||</v>
      </c>
      <c r="K921" s="31">
        <f>主动技能!Q924</f>
        <v>1</v>
      </c>
      <c r="L921" s="31">
        <f>主动技能!R924</f>
        <v>0</v>
      </c>
      <c r="M921" s="31">
        <f>主动技能!S924</f>
        <v>0</v>
      </c>
      <c r="N921" s="31" t="str">
        <f>IF(主动技能!T924="","",主动技能!T924)</f>
        <v/>
      </c>
      <c r="O921" s="31" t="str">
        <f>IF(主动技能!U924="","",主动技能!U924)</f>
        <v/>
      </c>
      <c r="P921" s="31" t="str">
        <f>IF(主动技能!V924="","",主动技能!V924)</f>
        <v>skill_01</v>
      </c>
      <c r="Q921" s="31" t="str">
        <f>IF(主动技能!W924="","")</f>
        <v/>
      </c>
      <c r="R921" s="31" t="str">
        <f>IF(主动技能!X924="","")</f>
        <v/>
      </c>
      <c r="S921" s="31">
        <f>主动技能!Y924</f>
        <v>0</v>
      </c>
      <c r="T921" s="31">
        <f>主动技能!Z924</f>
        <v>100</v>
      </c>
      <c r="U921" s="31">
        <f>主动技能!AB924</f>
        <v>38716</v>
      </c>
      <c r="V921" s="31">
        <f>主动技能!AC924</f>
        <v>0</v>
      </c>
      <c r="W921" s="31">
        <f>主动技能!AD924</f>
        <v>0</v>
      </c>
      <c r="X921" s="31">
        <f>主动技能!AE924</f>
        <v>0</v>
      </c>
      <c r="Y921" s="31">
        <f>主动技能!AF924</f>
        <v>0</v>
      </c>
      <c r="Z921" s="31">
        <f>主动技能!AG924</f>
        <v>0</v>
      </c>
      <c r="AA921" s="31" t="str">
        <f>主动技能!AH924</f>
        <v>attack</v>
      </c>
      <c r="AB921" s="31" t="str">
        <f>IF(主动技能!AI924="","")</f>
        <v/>
      </c>
      <c r="AC921" s="31">
        <f>主动技能!AJ924</f>
        <v>18</v>
      </c>
      <c r="AD921" s="31">
        <f>主动技能!BF924</f>
        <v>101601</v>
      </c>
      <c r="AE921" s="1">
        <f t="shared" si="14"/>
        <v>18</v>
      </c>
    </row>
    <row r="922" spans="1:31" s="31" customFormat="1" x14ac:dyDescent="0.15">
      <c r="A922" s="31">
        <f>主动技能!B925</f>
        <v>10160119</v>
      </c>
      <c r="B922" s="4" t="str">
        <f>主动技能!H925</f>
        <v>普攻</v>
      </c>
      <c r="C922" s="4" t="str">
        <f>主动技能!I925</f>
        <v>对敌方单体攻击，造成100%攻击力（+54831）点伤害。</v>
      </c>
      <c r="D922" s="4">
        <f>VLOOKUP(主动技能!J925,对应表!F:G,2,FALSE)</f>
        <v>1</v>
      </c>
      <c r="E922" s="4">
        <f>VLOOKUP(主动技能!K925,对应表!J:K,2,FALSE)</f>
        <v>1</v>
      </c>
      <c r="F922" s="4">
        <f>VLOOKUP(主动技能!L925,对应表!N:O,2,FALSE)</f>
        <v>1</v>
      </c>
      <c r="G922" s="4">
        <f>IF(主动技能!M925="必中",2,1)</f>
        <v>1</v>
      </c>
      <c r="H922" s="4">
        <f>主动技能!N925</f>
        <v>100</v>
      </c>
      <c r="I922" s="4">
        <f>主动技能!O925</f>
        <v>0</v>
      </c>
      <c r="J922" s="31" t="str">
        <f>主动技能!P925</f>
        <v>|||</v>
      </c>
      <c r="K922" s="31">
        <f>主动技能!Q925</f>
        <v>1</v>
      </c>
      <c r="L922" s="31">
        <f>主动技能!R925</f>
        <v>0</v>
      </c>
      <c r="M922" s="31">
        <f>主动技能!S925</f>
        <v>0</v>
      </c>
      <c r="N922" s="31" t="str">
        <f>IF(主动技能!T925="","",主动技能!T925)</f>
        <v/>
      </c>
      <c r="O922" s="31" t="str">
        <f>IF(主动技能!U925="","",主动技能!U925)</f>
        <v/>
      </c>
      <c r="P922" s="31" t="str">
        <f>IF(主动技能!V925="","",主动技能!V925)</f>
        <v>skill_01</v>
      </c>
      <c r="Q922" s="31" t="str">
        <f>IF(主动技能!W925="","")</f>
        <v/>
      </c>
      <c r="R922" s="31" t="str">
        <f>IF(主动技能!X925="","")</f>
        <v/>
      </c>
      <c r="S922" s="31">
        <f>主动技能!Y925</f>
        <v>0</v>
      </c>
      <c r="T922" s="31">
        <f>主动技能!Z925</f>
        <v>100</v>
      </c>
      <c r="U922" s="31">
        <f>主动技能!AB925</f>
        <v>54831</v>
      </c>
      <c r="V922" s="31">
        <f>主动技能!AC925</f>
        <v>0</v>
      </c>
      <c r="W922" s="31">
        <f>主动技能!AD925</f>
        <v>0</v>
      </c>
      <c r="X922" s="31">
        <f>主动技能!AE925</f>
        <v>0</v>
      </c>
      <c r="Y922" s="31">
        <f>主动技能!AF925</f>
        <v>0</v>
      </c>
      <c r="Z922" s="31">
        <f>主动技能!AG925</f>
        <v>0</v>
      </c>
      <c r="AA922" s="31" t="str">
        <f>主动技能!AH925</f>
        <v>attack</v>
      </c>
      <c r="AB922" s="31" t="str">
        <f>IF(主动技能!AI925="","")</f>
        <v/>
      </c>
      <c r="AC922" s="31">
        <f>主动技能!AJ925</f>
        <v>19</v>
      </c>
      <c r="AD922" s="31">
        <f>主动技能!BF925</f>
        <v>101601</v>
      </c>
      <c r="AE922" s="1">
        <f t="shared" si="14"/>
        <v>19</v>
      </c>
    </row>
    <row r="923" spans="1:31" s="31" customFormat="1" x14ac:dyDescent="0.15">
      <c r="A923" s="31">
        <f>主动技能!B926</f>
        <v>10160120</v>
      </c>
      <c r="B923" s="4" t="str">
        <f>主动技能!H926</f>
        <v>普攻</v>
      </c>
      <c r="C923" s="4" t="str">
        <f>主动技能!I926</f>
        <v>对敌方单体攻击，造成100%攻击力（+77646）点伤害。</v>
      </c>
      <c r="D923" s="4">
        <f>VLOOKUP(主动技能!J926,对应表!F:G,2,FALSE)</f>
        <v>1</v>
      </c>
      <c r="E923" s="4">
        <f>VLOOKUP(主动技能!K926,对应表!J:K,2,FALSE)</f>
        <v>1</v>
      </c>
      <c r="F923" s="4">
        <f>VLOOKUP(主动技能!L926,对应表!N:O,2,FALSE)</f>
        <v>1</v>
      </c>
      <c r="G923" s="4">
        <f>IF(主动技能!M926="必中",2,1)</f>
        <v>1</v>
      </c>
      <c r="H923" s="4">
        <f>主动技能!N926</f>
        <v>100</v>
      </c>
      <c r="I923" s="4">
        <f>主动技能!O926</f>
        <v>0</v>
      </c>
      <c r="J923" s="31" t="str">
        <f>主动技能!P926</f>
        <v>|||</v>
      </c>
      <c r="K923" s="31">
        <f>主动技能!Q926</f>
        <v>1</v>
      </c>
      <c r="L923" s="31">
        <f>主动技能!R926</f>
        <v>0</v>
      </c>
      <c r="M923" s="31">
        <f>主动技能!S926</f>
        <v>0</v>
      </c>
      <c r="N923" s="31" t="str">
        <f>IF(主动技能!T926="","",主动技能!T926)</f>
        <v/>
      </c>
      <c r="O923" s="31" t="str">
        <f>IF(主动技能!U926="","",主动技能!U926)</f>
        <v/>
      </c>
      <c r="P923" s="31" t="str">
        <f>IF(主动技能!V926="","",主动技能!V926)</f>
        <v>skill_01</v>
      </c>
      <c r="Q923" s="31" t="str">
        <f>IF(主动技能!W926="","")</f>
        <v/>
      </c>
      <c r="R923" s="31" t="str">
        <f>IF(主动技能!X926="","")</f>
        <v/>
      </c>
      <c r="S923" s="31">
        <f>主动技能!Y926</f>
        <v>0</v>
      </c>
      <c r="T923" s="31">
        <f>主动技能!Z926</f>
        <v>100</v>
      </c>
      <c r="U923" s="31">
        <f>主动技能!AB926</f>
        <v>77646</v>
      </c>
      <c r="V923" s="31">
        <f>主动技能!AC926</f>
        <v>0</v>
      </c>
      <c r="W923" s="31">
        <f>主动技能!AD926</f>
        <v>0</v>
      </c>
      <c r="X923" s="31">
        <f>主动技能!AE926</f>
        <v>0</v>
      </c>
      <c r="Y923" s="31">
        <f>主动技能!AF926</f>
        <v>0</v>
      </c>
      <c r="Z923" s="31">
        <f>主动技能!AG926</f>
        <v>0</v>
      </c>
      <c r="AA923" s="31" t="str">
        <f>主动技能!AH926</f>
        <v>attack</v>
      </c>
      <c r="AB923" s="31" t="str">
        <f>IF(主动技能!AI926="","")</f>
        <v/>
      </c>
      <c r="AC923" s="31">
        <f>主动技能!AJ926</f>
        <v>20</v>
      </c>
      <c r="AD923" s="31">
        <f>主动技能!BF926</f>
        <v>101601</v>
      </c>
      <c r="AE923" s="1">
        <f t="shared" si="14"/>
        <v>20</v>
      </c>
    </row>
    <row r="924" spans="1:31" s="31" customFormat="1" x14ac:dyDescent="0.15">
      <c r="A924" s="31">
        <f>主动技能!B927</f>
        <v>10160201</v>
      </c>
      <c r="B924" s="4" t="str">
        <f>主动技能!H927</f>
        <v>月之舞</v>
      </c>
      <c r="C924" s="4" t="str">
        <f>主动技能!I927</f>
        <v>对敌方单体攻击，造成150%攻击力（+553）点伤害。</v>
      </c>
      <c r="D924" s="4">
        <f>VLOOKUP(主动技能!J927,对应表!F:G,2,FALSE)</f>
        <v>1</v>
      </c>
      <c r="E924" s="4">
        <f>VLOOKUP(主动技能!K927,对应表!J:K,2,FALSE)</f>
        <v>1</v>
      </c>
      <c r="F924" s="4">
        <f>VLOOKUP(主动技能!L927,对应表!N:O,2,FALSE)</f>
        <v>1</v>
      </c>
      <c r="G924" s="4">
        <f>IF(主动技能!M927="必中",2,1)</f>
        <v>1</v>
      </c>
      <c r="H924" s="4">
        <f>主动技能!N927</f>
        <v>100</v>
      </c>
      <c r="I924" s="4">
        <f>主动技能!O927</f>
        <v>0</v>
      </c>
      <c r="J924" s="31" t="str">
        <f>主动技能!P927</f>
        <v>eff_yuezhiwu|||</v>
      </c>
      <c r="K924" s="31">
        <f>主动技能!Q927</f>
        <v>1</v>
      </c>
      <c r="L924" s="31">
        <f>主动技能!R927</f>
        <v>0</v>
      </c>
      <c r="M924" s="31">
        <f>主动技能!S927</f>
        <v>0</v>
      </c>
      <c r="N924" s="31" t="str">
        <f>IF(主动技能!T927="","",主动技能!T927)</f>
        <v/>
      </c>
      <c r="O924" s="31" t="str">
        <f>IF(主动技能!U927="","",主动技能!U927)</f>
        <v/>
      </c>
      <c r="P924" s="31" t="str">
        <f>IF(主动技能!V927="","",主动技能!V927)</f>
        <v>skill_14</v>
      </c>
      <c r="Q924" s="31" t="str">
        <f>IF(主动技能!W927="","")</f>
        <v/>
      </c>
      <c r="R924" s="31" t="str">
        <f>IF(主动技能!X927="","")</f>
        <v/>
      </c>
      <c r="S924" s="31">
        <f>主动技能!Y927</f>
        <v>0</v>
      </c>
      <c r="T924" s="31">
        <f>主动技能!Z927</f>
        <v>150</v>
      </c>
      <c r="U924" s="31">
        <f>主动技能!AB927</f>
        <v>553</v>
      </c>
      <c r="V924" s="31">
        <f>主动技能!AC927</f>
        <v>0</v>
      </c>
      <c r="W924" s="31">
        <f>主动技能!AD927</f>
        <v>0</v>
      </c>
      <c r="X924" s="31">
        <f>主动技能!AE927</f>
        <v>1</v>
      </c>
      <c r="Y924" s="31">
        <f>主动技能!AF927</f>
        <v>1</v>
      </c>
      <c r="Z924" s="31">
        <f>主动技能!AG927</f>
        <v>1</v>
      </c>
      <c r="AA924" s="31" t="str">
        <f>主动技能!AH927</f>
        <v>attackex</v>
      </c>
      <c r="AB924" s="31" t="str">
        <f>IF(主动技能!AI927="","")</f>
        <v/>
      </c>
      <c r="AC924" s="31">
        <f>主动技能!AJ927</f>
        <v>1</v>
      </c>
      <c r="AD924" s="31">
        <f>主动技能!BF927</f>
        <v>101602</v>
      </c>
      <c r="AE924" s="1">
        <f t="shared" si="14"/>
        <v>1</v>
      </c>
    </row>
    <row r="925" spans="1:31" s="31" customFormat="1" x14ac:dyDescent="0.15">
      <c r="A925" s="31">
        <f>主动技能!B928</f>
        <v>10160202</v>
      </c>
      <c r="B925" s="4" t="str">
        <f>主动技能!H928</f>
        <v>月之舞</v>
      </c>
      <c r="C925" s="4" t="str">
        <f>主动技能!I928</f>
        <v>对敌方单体攻击，造成150%攻击力（+611）点伤害。</v>
      </c>
      <c r="D925" s="4">
        <f>VLOOKUP(主动技能!J928,对应表!F:G,2,FALSE)</f>
        <v>1</v>
      </c>
      <c r="E925" s="4">
        <f>VLOOKUP(主动技能!K928,对应表!J:K,2,FALSE)</f>
        <v>1</v>
      </c>
      <c r="F925" s="4">
        <f>VLOOKUP(主动技能!L928,对应表!N:O,2,FALSE)</f>
        <v>1</v>
      </c>
      <c r="G925" s="4">
        <f>IF(主动技能!M928="必中",2,1)</f>
        <v>1</v>
      </c>
      <c r="H925" s="4">
        <f>主动技能!N928</f>
        <v>100</v>
      </c>
      <c r="I925" s="4">
        <f>主动技能!O928</f>
        <v>0</v>
      </c>
      <c r="J925" s="31" t="str">
        <f>主动技能!P928</f>
        <v>eff_yuezhiwu|||</v>
      </c>
      <c r="K925" s="31">
        <f>主动技能!Q928</f>
        <v>1</v>
      </c>
      <c r="L925" s="31">
        <f>主动技能!R928</f>
        <v>0</v>
      </c>
      <c r="M925" s="31">
        <f>主动技能!S928</f>
        <v>0</v>
      </c>
      <c r="N925" s="31" t="str">
        <f>IF(主动技能!T928="","",主动技能!T928)</f>
        <v/>
      </c>
      <c r="O925" s="31" t="str">
        <f>IF(主动技能!U928="","",主动技能!U928)</f>
        <v/>
      </c>
      <c r="P925" s="31" t="str">
        <f>IF(主动技能!V928="","",主动技能!V928)</f>
        <v>skill_14</v>
      </c>
      <c r="Q925" s="31" t="str">
        <f>IF(主动技能!W928="","")</f>
        <v/>
      </c>
      <c r="R925" s="31" t="str">
        <f>IF(主动技能!X928="","")</f>
        <v/>
      </c>
      <c r="S925" s="31">
        <f>主动技能!Y928</f>
        <v>0</v>
      </c>
      <c r="T925" s="31">
        <f>主动技能!Z928</f>
        <v>150</v>
      </c>
      <c r="U925" s="31">
        <f>主动技能!AB928</f>
        <v>611</v>
      </c>
      <c r="V925" s="31">
        <f>主动技能!AC928</f>
        <v>0</v>
      </c>
      <c r="W925" s="31">
        <f>主动技能!AD928</f>
        <v>0</v>
      </c>
      <c r="X925" s="31">
        <f>主动技能!AE928</f>
        <v>1</v>
      </c>
      <c r="Y925" s="31">
        <f>主动技能!AF928</f>
        <v>1</v>
      </c>
      <c r="Z925" s="31">
        <f>主动技能!AG928</f>
        <v>1</v>
      </c>
      <c r="AA925" s="31" t="str">
        <f>主动技能!AH928</f>
        <v>attackex</v>
      </c>
      <c r="AB925" s="31" t="str">
        <f>IF(主动技能!AI928="","")</f>
        <v/>
      </c>
      <c r="AC925" s="31">
        <f>主动技能!AJ928</f>
        <v>2</v>
      </c>
      <c r="AD925" s="31">
        <f>主动技能!BF928</f>
        <v>101602</v>
      </c>
      <c r="AE925" s="1">
        <f t="shared" si="14"/>
        <v>2</v>
      </c>
    </row>
    <row r="926" spans="1:31" s="31" customFormat="1" x14ac:dyDescent="0.15">
      <c r="A926" s="31">
        <f>主动技能!B929</f>
        <v>10160203</v>
      </c>
      <c r="B926" s="4" t="str">
        <f>主动技能!H929</f>
        <v>月之舞</v>
      </c>
      <c r="C926" s="4" t="str">
        <f>主动技能!I929</f>
        <v>对敌方单体攻击，造成150%攻击力（+809）点伤害。</v>
      </c>
      <c r="D926" s="4">
        <f>VLOOKUP(主动技能!J929,对应表!F:G,2,FALSE)</f>
        <v>1</v>
      </c>
      <c r="E926" s="4">
        <f>VLOOKUP(主动技能!K929,对应表!J:K,2,FALSE)</f>
        <v>1</v>
      </c>
      <c r="F926" s="4">
        <f>VLOOKUP(主动技能!L929,对应表!N:O,2,FALSE)</f>
        <v>1</v>
      </c>
      <c r="G926" s="4">
        <f>IF(主动技能!M929="必中",2,1)</f>
        <v>1</v>
      </c>
      <c r="H926" s="4">
        <f>主动技能!N929</f>
        <v>100</v>
      </c>
      <c r="I926" s="4">
        <f>主动技能!O929</f>
        <v>0</v>
      </c>
      <c r="J926" s="31" t="str">
        <f>主动技能!P929</f>
        <v>eff_yuezhiwu|||</v>
      </c>
      <c r="K926" s="31">
        <f>主动技能!Q929</f>
        <v>1</v>
      </c>
      <c r="L926" s="31">
        <f>主动技能!R929</f>
        <v>0</v>
      </c>
      <c r="M926" s="31">
        <f>主动技能!S929</f>
        <v>0</v>
      </c>
      <c r="N926" s="31" t="str">
        <f>IF(主动技能!T929="","",主动技能!T929)</f>
        <v/>
      </c>
      <c r="O926" s="31" t="str">
        <f>IF(主动技能!U929="","",主动技能!U929)</f>
        <v/>
      </c>
      <c r="P926" s="31" t="str">
        <f>IF(主动技能!V929="","",主动技能!V929)</f>
        <v>skill_14</v>
      </c>
      <c r="Q926" s="31" t="str">
        <f>IF(主动技能!W929="","")</f>
        <v/>
      </c>
      <c r="R926" s="31" t="str">
        <f>IF(主动技能!X929="","")</f>
        <v/>
      </c>
      <c r="S926" s="31">
        <f>主动技能!Y929</f>
        <v>0</v>
      </c>
      <c r="T926" s="31">
        <f>主动技能!Z929</f>
        <v>150</v>
      </c>
      <c r="U926" s="31">
        <f>主动技能!AB929</f>
        <v>809</v>
      </c>
      <c r="V926" s="31">
        <f>主动技能!AC929</f>
        <v>0</v>
      </c>
      <c r="W926" s="31">
        <f>主动技能!AD929</f>
        <v>0</v>
      </c>
      <c r="X926" s="31">
        <f>主动技能!AE929</f>
        <v>1</v>
      </c>
      <c r="Y926" s="31">
        <f>主动技能!AF929</f>
        <v>1</v>
      </c>
      <c r="Z926" s="31">
        <f>主动技能!AG929</f>
        <v>1</v>
      </c>
      <c r="AA926" s="31" t="str">
        <f>主动技能!AH929</f>
        <v>attackex</v>
      </c>
      <c r="AB926" s="31" t="str">
        <f>IF(主动技能!AI929="","")</f>
        <v/>
      </c>
      <c r="AC926" s="31">
        <f>主动技能!AJ929</f>
        <v>3</v>
      </c>
      <c r="AD926" s="31">
        <f>主动技能!BF929</f>
        <v>101602</v>
      </c>
      <c r="AE926" s="1">
        <f t="shared" si="14"/>
        <v>3</v>
      </c>
    </row>
    <row r="927" spans="1:31" s="31" customFormat="1" x14ac:dyDescent="0.15">
      <c r="A927" s="31">
        <f>主动技能!B930</f>
        <v>10160204</v>
      </c>
      <c r="B927" s="4" t="str">
        <f>主动技能!H930</f>
        <v>月之舞</v>
      </c>
      <c r="C927" s="4" t="str">
        <f>主动技能!I930</f>
        <v>对敌方单体攻击，造成150%攻击力（+1247）点伤害。</v>
      </c>
      <c r="D927" s="4">
        <f>VLOOKUP(主动技能!J930,对应表!F:G,2,FALSE)</f>
        <v>1</v>
      </c>
      <c r="E927" s="4">
        <f>VLOOKUP(主动技能!K930,对应表!J:K,2,FALSE)</f>
        <v>1</v>
      </c>
      <c r="F927" s="4">
        <f>VLOOKUP(主动技能!L930,对应表!N:O,2,FALSE)</f>
        <v>1</v>
      </c>
      <c r="G927" s="4">
        <f>IF(主动技能!M930="必中",2,1)</f>
        <v>1</v>
      </c>
      <c r="H927" s="4">
        <f>主动技能!N930</f>
        <v>100</v>
      </c>
      <c r="I927" s="4">
        <f>主动技能!O930</f>
        <v>0</v>
      </c>
      <c r="J927" s="31" t="str">
        <f>主动技能!P930</f>
        <v>eff_yuezhiwu|||</v>
      </c>
      <c r="K927" s="31">
        <f>主动技能!Q930</f>
        <v>1</v>
      </c>
      <c r="L927" s="31">
        <f>主动技能!R930</f>
        <v>0</v>
      </c>
      <c r="M927" s="31">
        <f>主动技能!S930</f>
        <v>0</v>
      </c>
      <c r="N927" s="31" t="str">
        <f>IF(主动技能!T930="","",主动技能!T930)</f>
        <v/>
      </c>
      <c r="O927" s="31" t="str">
        <f>IF(主动技能!U930="","",主动技能!U930)</f>
        <v/>
      </c>
      <c r="P927" s="31" t="str">
        <f>IF(主动技能!V930="","",主动技能!V930)</f>
        <v>skill_14</v>
      </c>
      <c r="Q927" s="31" t="str">
        <f>IF(主动技能!W930="","")</f>
        <v/>
      </c>
      <c r="R927" s="31" t="str">
        <f>IF(主动技能!X930="","")</f>
        <v/>
      </c>
      <c r="S927" s="31">
        <f>主动技能!Y930</f>
        <v>0</v>
      </c>
      <c r="T927" s="31">
        <f>主动技能!Z930</f>
        <v>150</v>
      </c>
      <c r="U927" s="31">
        <f>主动技能!AB930</f>
        <v>1247</v>
      </c>
      <c r="V927" s="31">
        <f>主动技能!AC930</f>
        <v>0</v>
      </c>
      <c r="W927" s="31">
        <f>主动技能!AD930</f>
        <v>0</v>
      </c>
      <c r="X927" s="31">
        <f>主动技能!AE930</f>
        <v>1</v>
      </c>
      <c r="Y927" s="31">
        <f>主动技能!AF930</f>
        <v>1</v>
      </c>
      <c r="Z927" s="31">
        <f>主动技能!AG930</f>
        <v>1</v>
      </c>
      <c r="AA927" s="31" t="str">
        <f>主动技能!AH930</f>
        <v>attackex</v>
      </c>
      <c r="AB927" s="31" t="str">
        <f>IF(主动技能!AI930="","")</f>
        <v/>
      </c>
      <c r="AC927" s="31">
        <f>主动技能!AJ930</f>
        <v>4</v>
      </c>
      <c r="AD927" s="31">
        <f>主动技能!BF930</f>
        <v>101602</v>
      </c>
      <c r="AE927" s="1">
        <f t="shared" si="14"/>
        <v>4</v>
      </c>
    </row>
    <row r="928" spans="1:31" s="31" customFormat="1" x14ac:dyDescent="0.15">
      <c r="A928" s="31">
        <f>主动技能!B931</f>
        <v>10160205</v>
      </c>
      <c r="B928" s="4" t="str">
        <f>主动技能!H931</f>
        <v>月之舞</v>
      </c>
      <c r="C928" s="4" t="str">
        <f>主动技能!I931</f>
        <v>对敌方单体攻击，造成150%攻击力（+1867）点伤害。</v>
      </c>
      <c r="D928" s="4">
        <f>VLOOKUP(主动技能!J931,对应表!F:G,2,FALSE)</f>
        <v>1</v>
      </c>
      <c r="E928" s="4">
        <f>VLOOKUP(主动技能!K931,对应表!J:K,2,FALSE)</f>
        <v>1</v>
      </c>
      <c r="F928" s="4">
        <f>VLOOKUP(主动技能!L931,对应表!N:O,2,FALSE)</f>
        <v>1</v>
      </c>
      <c r="G928" s="4">
        <f>IF(主动技能!M931="必中",2,1)</f>
        <v>1</v>
      </c>
      <c r="H928" s="4">
        <f>主动技能!N931</f>
        <v>100</v>
      </c>
      <c r="I928" s="4">
        <f>主动技能!O931</f>
        <v>0</v>
      </c>
      <c r="J928" s="31" t="str">
        <f>主动技能!P931</f>
        <v>eff_yuezhiwu|||</v>
      </c>
      <c r="K928" s="31">
        <f>主动技能!Q931</f>
        <v>1</v>
      </c>
      <c r="L928" s="31">
        <f>主动技能!R931</f>
        <v>0</v>
      </c>
      <c r="M928" s="31">
        <f>主动技能!S931</f>
        <v>0</v>
      </c>
      <c r="N928" s="31" t="str">
        <f>IF(主动技能!T931="","",主动技能!T931)</f>
        <v/>
      </c>
      <c r="O928" s="31" t="str">
        <f>IF(主动技能!U931="","",主动技能!U931)</f>
        <v/>
      </c>
      <c r="P928" s="31" t="str">
        <f>IF(主动技能!V931="","",主动技能!V931)</f>
        <v>skill_14</v>
      </c>
      <c r="Q928" s="31" t="str">
        <f>IF(主动技能!W931="","")</f>
        <v/>
      </c>
      <c r="R928" s="31" t="str">
        <f>IF(主动技能!X931="","")</f>
        <v/>
      </c>
      <c r="S928" s="31">
        <f>主动技能!Y931</f>
        <v>0</v>
      </c>
      <c r="T928" s="31">
        <f>主动技能!Z931</f>
        <v>150</v>
      </c>
      <c r="U928" s="31">
        <f>主动技能!AB931</f>
        <v>1867</v>
      </c>
      <c r="V928" s="31">
        <f>主动技能!AC931</f>
        <v>0</v>
      </c>
      <c r="W928" s="31">
        <f>主动技能!AD931</f>
        <v>0</v>
      </c>
      <c r="X928" s="31">
        <f>主动技能!AE931</f>
        <v>1</v>
      </c>
      <c r="Y928" s="31">
        <f>主动技能!AF931</f>
        <v>1</v>
      </c>
      <c r="Z928" s="31">
        <f>主动技能!AG931</f>
        <v>1</v>
      </c>
      <c r="AA928" s="31" t="str">
        <f>主动技能!AH931</f>
        <v>attackex</v>
      </c>
      <c r="AB928" s="31" t="str">
        <f>IF(主动技能!AI931="","")</f>
        <v/>
      </c>
      <c r="AC928" s="31">
        <f>主动技能!AJ931</f>
        <v>5</v>
      </c>
      <c r="AD928" s="31">
        <f>主动技能!BF931</f>
        <v>101602</v>
      </c>
      <c r="AE928" s="1">
        <f t="shared" si="14"/>
        <v>5</v>
      </c>
    </row>
    <row r="929" spans="1:31" s="31" customFormat="1" x14ac:dyDescent="0.15">
      <c r="A929" s="31">
        <f>主动技能!B932</f>
        <v>10160206</v>
      </c>
      <c r="B929" s="4" t="str">
        <f>主动技能!H932</f>
        <v>月之舞</v>
      </c>
      <c r="C929" s="4" t="str">
        <f>主动技能!I932</f>
        <v>对敌方单体攻击，造成150%攻击力（+2745）点伤害。</v>
      </c>
      <c r="D929" s="4">
        <f>VLOOKUP(主动技能!J932,对应表!F:G,2,FALSE)</f>
        <v>1</v>
      </c>
      <c r="E929" s="4">
        <f>VLOOKUP(主动技能!K932,对应表!J:K,2,FALSE)</f>
        <v>1</v>
      </c>
      <c r="F929" s="4">
        <f>VLOOKUP(主动技能!L932,对应表!N:O,2,FALSE)</f>
        <v>1</v>
      </c>
      <c r="G929" s="4">
        <f>IF(主动技能!M932="必中",2,1)</f>
        <v>1</v>
      </c>
      <c r="H929" s="4">
        <f>主动技能!N932</f>
        <v>100</v>
      </c>
      <c r="I929" s="4">
        <f>主动技能!O932</f>
        <v>0</v>
      </c>
      <c r="J929" s="31" t="str">
        <f>主动技能!P932</f>
        <v>eff_yuezhiwu|||</v>
      </c>
      <c r="K929" s="31">
        <f>主动技能!Q932</f>
        <v>1</v>
      </c>
      <c r="L929" s="31">
        <f>主动技能!R932</f>
        <v>0</v>
      </c>
      <c r="M929" s="31">
        <f>主动技能!S932</f>
        <v>0</v>
      </c>
      <c r="N929" s="31" t="str">
        <f>IF(主动技能!T932="","",主动技能!T932)</f>
        <v/>
      </c>
      <c r="O929" s="31" t="str">
        <f>IF(主动技能!U932="","",主动技能!U932)</f>
        <v/>
      </c>
      <c r="P929" s="31" t="str">
        <f>IF(主动技能!V932="","",主动技能!V932)</f>
        <v>skill_14</v>
      </c>
      <c r="Q929" s="31" t="str">
        <f>IF(主动技能!W932="","")</f>
        <v/>
      </c>
      <c r="R929" s="31" t="str">
        <f>IF(主动技能!X932="","")</f>
        <v/>
      </c>
      <c r="S929" s="31">
        <f>主动技能!Y932</f>
        <v>0</v>
      </c>
      <c r="T929" s="31">
        <f>主动技能!Z932</f>
        <v>150</v>
      </c>
      <c r="U929" s="31">
        <f>主动技能!AB932</f>
        <v>2745</v>
      </c>
      <c r="V929" s="31">
        <f>主动技能!AC932</f>
        <v>0</v>
      </c>
      <c r="W929" s="31">
        <f>主动技能!AD932</f>
        <v>0</v>
      </c>
      <c r="X929" s="31">
        <f>主动技能!AE932</f>
        <v>1</v>
      </c>
      <c r="Y929" s="31">
        <f>主动技能!AF932</f>
        <v>1</v>
      </c>
      <c r="Z929" s="31">
        <f>主动技能!AG932</f>
        <v>1</v>
      </c>
      <c r="AA929" s="31" t="str">
        <f>主动技能!AH932</f>
        <v>attackex</v>
      </c>
      <c r="AB929" s="31" t="str">
        <f>IF(主动技能!AI932="","")</f>
        <v/>
      </c>
      <c r="AC929" s="31">
        <f>主动技能!AJ932</f>
        <v>6</v>
      </c>
      <c r="AD929" s="31">
        <f>主动技能!BF932</f>
        <v>101602</v>
      </c>
      <c r="AE929" s="1">
        <f t="shared" si="14"/>
        <v>6</v>
      </c>
    </row>
    <row r="930" spans="1:31" s="31" customFormat="1" x14ac:dyDescent="0.15">
      <c r="A930" s="31">
        <f>主动技能!B933</f>
        <v>10160207</v>
      </c>
      <c r="B930" s="4" t="str">
        <f>主动技能!H933</f>
        <v>月之舞</v>
      </c>
      <c r="C930" s="4" t="str">
        <f>主动技能!I933</f>
        <v>对敌方单体攻击，造成150%攻击力（+3989）点伤害。</v>
      </c>
      <c r="D930" s="4">
        <f>VLOOKUP(主动技能!J933,对应表!F:G,2,FALSE)</f>
        <v>1</v>
      </c>
      <c r="E930" s="4">
        <f>VLOOKUP(主动技能!K933,对应表!J:K,2,FALSE)</f>
        <v>1</v>
      </c>
      <c r="F930" s="4">
        <f>VLOOKUP(主动技能!L933,对应表!N:O,2,FALSE)</f>
        <v>1</v>
      </c>
      <c r="G930" s="4">
        <f>IF(主动技能!M933="必中",2,1)</f>
        <v>1</v>
      </c>
      <c r="H930" s="4">
        <f>主动技能!N933</f>
        <v>100</v>
      </c>
      <c r="I930" s="4">
        <f>主动技能!O933</f>
        <v>0</v>
      </c>
      <c r="J930" s="31" t="str">
        <f>主动技能!P933</f>
        <v>eff_yuezhiwu|||</v>
      </c>
      <c r="K930" s="31">
        <f>主动技能!Q933</f>
        <v>1</v>
      </c>
      <c r="L930" s="31">
        <f>主动技能!R933</f>
        <v>0</v>
      </c>
      <c r="M930" s="31">
        <f>主动技能!S933</f>
        <v>0</v>
      </c>
      <c r="N930" s="31" t="str">
        <f>IF(主动技能!T933="","",主动技能!T933)</f>
        <v/>
      </c>
      <c r="O930" s="31" t="str">
        <f>IF(主动技能!U933="","",主动技能!U933)</f>
        <v/>
      </c>
      <c r="P930" s="31" t="str">
        <f>IF(主动技能!V933="","",主动技能!V933)</f>
        <v>skill_14</v>
      </c>
      <c r="Q930" s="31" t="str">
        <f>IF(主动技能!W933="","")</f>
        <v/>
      </c>
      <c r="R930" s="31" t="str">
        <f>IF(主动技能!X933="","")</f>
        <v/>
      </c>
      <c r="S930" s="31">
        <f>主动技能!Y933</f>
        <v>0</v>
      </c>
      <c r="T930" s="31">
        <f>主动技能!Z933</f>
        <v>150</v>
      </c>
      <c r="U930" s="31">
        <f>主动技能!AB933</f>
        <v>3989</v>
      </c>
      <c r="V930" s="31">
        <f>主动技能!AC933</f>
        <v>0</v>
      </c>
      <c r="W930" s="31">
        <f>主动技能!AD933</f>
        <v>0</v>
      </c>
      <c r="X930" s="31">
        <f>主动技能!AE933</f>
        <v>1</v>
      </c>
      <c r="Y930" s="31">
        <f>主动技能!AF933</f>
        <v>1</v>
      </c>
      <c r="Z930" s="31">
        <f>主动技能!AG933</f>
        <v>1</v>
      </c>
      <c r="AA930" s="31" t="str">
        <f>主动技能!AH933</f>
        <v>attackex</v>
      </c>
      <c r="AB930" s="31" t="str">
        <f>IF(主动技能!AI933="","")</f>
        <v/>
      </c>
      <c r="AC930" s="31">
        <f>主动技能!AJ933</f>
        <v>7</v>
      </c>
      <c r="AD930" s="31">
        <f>主动技能!BF933</f>
        <v>101602</v>
      </c>
      <c r="AE930" s="1">
        <f t="shared" si="14"/>
        <v>7</v>
      </c>
    </row>
    <row r="931" spans="1:31" s="31" customFormat="1" x14ac:dyDescent="0.15">
      <c r="A931" s="31">
        <f>主动技能!B934</f>
        <v>10160208</v>
      </c>
      <c r="B931" s="4" t="str">
        <f>主动技能!H934</f>
        <v>月之舞</v>
      </c>
      <c r="C931" s="4" t="str">
        <f>主动技能!I934</f>
        <v>对敌方单体攻击，造成150%攻击力（+5748）点伤害。</v>
      </c>
      <c r="D931" s="4">
        <f>VLOOKUP(主动技能!J934,对应表!F:G,2,FALSE)</f>
        <v>1</v>
      </c>
      <c r="E931" s="4">
        <f>VLOOKUP(主动技能!K934,对应表!J:K,2,FALSE)</f>
        <v>1</v>
      </c>
      <c r="F931" s="4">
        <f>VLOOKUP(主动技能!L934,对应表!N:O,2,FALSE)</f>
        <v>1</v>
      </c>
      <c r="G931" s="4">
        <f>IF(主动技能!M934="必中",2,1)</f>
        <v>1</v>
      </c>
      <c r="H931" s="4">
        <f>主动技能!N934</f>
        <v>100</v>
      </c>
      <c r="I931" s="4">
        <f>主动技能!O934</f>
        <v>0</v>
      </c>
      <c r="J931" s="31" t="str">
        <f>主动技能!P934</f>
        <v>eff_yuezhiwu|||</v>
      </c>
      <c r="K931" s="31">
        <f>主动技能!Q934</f>
        <v>1</v>
      </c>
      <c r="L931" s="31">
        <f>主动技能!R934</f>
        <v>0</v>
      </c>
      <c r="M931" s="31">
        <f>主动技能!S934</f>
        <v>0</v>
      </c>
      <c r="N931" s="31" t="str">
        <f>IF(主动技能!T934="","",主动技能!T934)</f>
        <v/>
      </c>
      <c r="O931" s="31" t="str">
        <f>IF(主动技能!U934="","",主动技能!U934)</f>
        <v/>
      </c>
      <c r="P931" s="31" t="str">
        <f>IF(主动技能!V934="","",主动技能!V934)</f>
        <v>skill_14</v>
      </c>
      <c r="Q931" s="31" t="str">
        <f>IF(主动技能!W934="","")</f>
        <v/>
      </c>
      <c r="R931" s="31" t="str">
        <f>IF(主动技能!X934="","")</f>
        <v/>
      </c>
      <c r="S931" s="31">
        <f>主动技能!Y934</f>
        <v>0</v>
      </c>
      <c r="T931" s="31">
        <f>主动技能!Z934</f>
        <v>150</v>
      </c>
      <c r="U931" s="31">
        <f>主动技能!AB934</f>
        <v>5748</v>
      </c>
      <c r="V931" s="31">
        <f>主动技能!AC934</f>
        <v>0</v>
      </c>
      <c r="W931" s="31">
        <f>主动技能!AD934</f>
        <v>0</v>
      </c>
      <c r="X931" s="31">
        <f>主动技能!AE934</f>
        <v>1</v>
      </c>
      <c r="Y931" s="31">
        <f>主动技能!AF934</f>
        <v>1</v>
      </c>
      <c r="Z931" s="31">
        <f>主动技能!AG934</f>
        <v>1</v>
      </c>
      <c r="AA931" s="31" t="str">
        <f>主动技能!AH934</f>
        <v>attackex</v>
      </c>
      <c r="AB931" s="31" t="str">
        <f>IF(主动技能!AI934="","")</f>
        <v/>
      </c>
      <c r="AC931" s="31">
        <f>主动技能!AJ934</f>
        <v>8</v>
      </c>
      <c r="AD931" s="31">
        <f>主动技能!BF934</f>
        <v>101602</v>
      </c>
      <c r="AE931" s="1">
        <f t="shared" si="14"/>
        <v>8</v>
      </c>
    </row>
    <row r="932" spans="1:31" s="31" customFormat="1" x14ac:dyDescent="0.15">
      <c r="A932" s="31">
        <f>主动技能!B935</f>
        <v>10160209</v>
      </c>
      <c r="B932" s="4" t="str">
        <f>主动技能!H935</f>
        <v>月之舞</v>
      </c>
      <c r="C932" s="4" t="str">
        <f>主动技能!I935</f>
        <v>对敌方单体攻击，造成150%攻击力（+8240）点伤害。</v>
      </c>
      <c r="D932" s="4">
        <f>VLOOKUP(主动技能!J935,对应表!F:G,2,FALSE)</f>
        <v>1</v>
      </c>
      <c r="E932" s="4">
        <f>VLOOKUP(主动技能!K935,对应表!J:K,2,FALSE)</f>
        <v>1</v>
      </c>
      <c r="F932" s="4">
        <f>VLOOKUP(主动技能!L935,对应表!N:O,2,FALSE)</f>
        <v>1</v>
      </c>
      <c r="G932" s="4">
        <f>IF(主动技能!M935="必中",2,1)</f>
        <v>1</v>
      </c>
      <c r="H932" s="4">
        <f>主动技能!N935</f>
        <v>100</v>
      </c>
      <c r="I932" s="4">
        <f>主动技能!O935</f>
        <v>0</v>
      </c>
      <c r="J932" s="31" t="str">
        <f>主动技能!P935</f>
        <v>eff_yuezhiwu|||</v>
      </c>
      <c r="K932" s="31">
        <f>主动技能!Q935</f>
        <v>1</v>
      </c>
      <c r="L932" s="31">
        <f>主动技能!R935</f>
        <v>0</v>
      </c>
      <c r="M932" s="31">
        <f>主动技能!S935</f>
        <v>0</v>
      </c>
      <c r="N932" s="31" t="str">
        <f>IF(主动技能!T935="","",主动技能!T935)</f>
        <v/>
      </c>
      <c r="O932" s="31" t="str">
        <f>IF(主动技能!U935="","",主动技能!U935)</f>
        <v/>
      </c>
      <c r="P932" s="31" t="str">
        <f>IF(主动技能!V935="","",主动技能!V935)</f>
        <v>skill_14</v>
      </c>
      <c r="Q932" s="31" t="str">
        <f>IF(主动技能!W935="","")</f>
        <v/>
      </c>
      <c r="R932" s="31" t="str">
        <f>IF(主动技能!X935="","")</f>
        <v/>
      </c>
      <c r="S932" s="31">
        <f>主动技能!Y935</f>
        <v>0</v>
      </c>
      <c r="T932" s="31">
        <f>主动技能!Z935</f>
        <v>150</v>
      </c>
      <c r="U932" s="31">
        <f>主动技能!AB935</f>
        <v>8240</v>
      </c>
      <c r="V932" s="31">
        <f>主动技能!AC935</f>
        <v>0</v>
      </c>
      <c r="W932" s="31">
        <f>主动技能!AD935</f>
        <v>0</v>
      </c>
      <c r="X932" s="31">
        <f>主动技能!AE935</f>
        <v>1</v>
      </c>
      <c r="Y932" s="31">
        <f>主动技能!AF935</f>
        <v>1</v>
      </c>
      <c r="Z932" s="31">
        <f>主动技能!AG935</f>
        <v>1</v>
      </c>
      <c r="AA932" s="31" t="str">
        <f>主动技能!AH935</f>
        <v>attackex</v>
      </c>
      <c r="AB932" s="31" t="str">
        <f>IF(主动技能!AI935="","")</f>
        <v/>
      </c>
      <c r="AC932" s="31">
        <f>主动技能!AJ935</f>
        <v>9</v>
      </c>
      <c r="AD932" s="31">
        <f>主动技能!BF935</f>
        <v>101602</v>
      </c>
      <c r="AE932" s="1">
        <f t="shared" si="14"/>
        <v>9</v>
      </c>
    </row>
    <row r="933" spans="1:31" s="31" customFormat="1" x14ac:dyDescent="0.15">
      <c r="A933" s="31">
        <f>主动技能!B936</f>
        <v>10160210</v>
      </c>
      <c r="B933" s="4" t="str">
        <f>主动技能!H936</f>
        <v>月之舞</v>
      </c>
      <c r="C933" s="4" t="str">
        <f>主动技能!I936</f>
        <v>对敌方单体攻击，造成150%攻击力（+11767）点伤害。</v>
      </c>
      <c r="D933" s="4">
        <f>VLOOKUP(主动技能!J936,对应表!F:G,2,FALSE)</f>
        <v>1</v>
      </c>
      <c r="E933" s="4">
        <f>VLOOKUP(主动技能!K936,对应表!J:K,2,FALSE)</f>
        <v>1</v>
      </c>
      <c r="F933" s="4">
        <f>VLOOKUP(主动技能!L936,对应表!N:O,2,FALSE)</f>
        <v>1</v>
      </c>
      <c r="G933" s="4">
        <f>IF(主动技能!M936="必中",2,1)</f>
        <v>1</v>
      </c>
      <c r="H933" s="4">
        <f>主动技能!N936</f>
        <v>100</v>
      </c>
      <c r="I933" s="4">
        <f>主动技能!O936</f>
        <v>0</v>
      </c>
      <c r="J933" s="31" t="str">
        <f>主动技能!P936</f>
        <v>eff_yuezhiwu|||</v>
      </c>
      <c r="K933" s="31">
        <f>主动技能!Q936</f>
        <v>1</v>
      </c>
      <c r="L933" s="31">
        <f>主动技能!R936</f>
        <v>0</v>
      </c>
      <c r="M933" s="31">
        <f>主动技能!S936</f>
        <v>0</v>
      </c>
      <c r="N933" s="31" t="str">
        <f>IF(主动技能!T936="","",主动技能!T936)</f>
        <v/>
      </c>
      <c r="O933" s="31" t="str">
        <f>IF(主动技能!U936="","",主动技能!U936)</f>
        <v/>
      </c>
      <c r="P933" s="31" t="str">
        <f>IF(主动技能!V936="","",主动技能!V936)</f>
        <v>skill_14</v>
      </c>
      <c r="Q933" s="31" t="str">
        <f>IF(主动技能!W936="","")</f>
        <v/>
      </c>
      <c r="R933" s="31" t="str">
        <f>IF(主动技能!X936="","")</f>
        <v/>
      </c>
      <c r="S933" s="31">
        <f>主动技能!Y936</f>
        <v>0</v>
      </c>
      <c r="T933" s="31">
        <f>主动技能!Z936</f>
        <v>150</v>
      </c>
      <c r="U933" s="31">
        <f>主动技能!AB936</f>
        <v>11767</v>
      </c>
      <c r="V933" s="31">
        <f>主动技能!AC936</f>
        <v>0</v>
      </c>
      <c r="W933" s="31">
        <f>主动技能!AD936</f>
        <v>0</v>
      </c>
      <c r="X933" s="31">
        <f>主动技能!AE936</f>
        <v>1</v>
      </c>
      <c r="Y933" s="31">
        <f>主动技能!AF936</f>
        <v>1</v>
      </c>
      <c r="Z933" s="31">
        <f>主动技能!AG936</f>
        <v>1</v>
      </c>
      <c r="AA933" s="31" t="str">
        <f>主动技能!AH936</f>
        <v>attackex</v>
      </c>
      <c r="AB933" s="31" t="str">
        <f>IF(主动技能!AI936="","")</f>
        <v/>
      </c>
      <c r="AC933" s="31">
        <f>主动技能!AJ936</f>
        <v>10</v>
      </c>
      <c r="AD933" s="31">
        <f>主动技能!BF936</f>
        <v>101602</v>
      </c>
      <c r="AE933" s="1">
        <f t="shared" si="14"/>
        <v>10</v>
      </c>
    </row>
    <row r="934" spans="1:31" s="31" customFormat="1" x14ac:dyDescent="0.15">
      <c r="A934" s="31">
        <f>主动技能!B937</f>
        <v>10160211</v>
      </c>
      <c r="B934" s="4" t="str">
        <f>主动技能!H937</f>
        <v>月之舞</v>
      </c>
      <c r="C934" s="4" t="str">
        <f>主动技能!I937</f>
        <v>对敌方单体攻击，造成150%攻击力（+16761）点伤害。</v>
      </c>
      <c r="D934" s="4">
        <f>VLOOKUP(主动技能!J937,对应表!F:G,2,FALSE)</f>
        <v>1</v>
      </c>
      <c r="E934" s="4">
        <f>VLOOKUP(主动技能!K937,对应表!J:K,2,FALSE)</f>
        <v>1</v>
      </c>
      <c r="F934" s="4">
        <f>VLOOKUP(主动技能!L937,对应表!N:O,2,FALSE)</f>
        <v>1</v>
      </c>
      <c r="G934" s="4">
        <f>IF(主动技能!M937="必中",2,1)</f>
        <v>1</v>
      </c>
      <c r="H934" s="4">
        <f>主动技能!N937</f>
        <v>100</v>
      </c>
      <c r="I934" s="4">
        <f>主动技能!O937</f>
        <v>0</v>
      </c>
      <c r="J934" s="31" t="str">
        <f>主动技能!P937</f>
        <v>eff_yuezhiwu|||</v>
      </c>
      <c r="K934" s="31">
        <f>主动技能!Q937</f>
        <v>1</v>
      </c>
      <c r="L934" s="31">
        <f>主动技能!R937</f>
        <v>0</v>
      </c>
      <c r="M934" s="31">
        <f>主动技能!S937</f>
        <v>0</v>
      </c>
      <c r="N934" s="31" t="str">
        <f>IF(主动技能!T937="","",主动技能!T937)</f>
        <v/>
      </c>
      <c r="O934" s="31" t="str">
        <f>IF(主动技能!U937="","",主动技能!U937)</f>
        <v/>
      </c>
      <c r="P934" s="31" t="str">
        <f>IF(主动技能!V937="","",主动技能!V937)</f>
        <v>skill_14</v>
      </c>
      <c r="Q934" s="31" t="str">
        <f>IF(主动技能!W937="","")</f>
        <v/>
      </c>
      <c r="R934" s="31" t="str">
        <f>IF(主动技能!X937="","")</f>
        <v/>
      </c>
      <c r="S934" s="31">
        <f>主动技能!Y937</f>
        <v>0</v>
      </c>
      <c r="T934" s="31">
        <f>主动技能!Z937</f>
        <v>150</v>
      </c>
      <c r="U934" s="31">
        <f>主动技能!AB937</f>
        <v>16761</v>
      </c>
      <c r="V934" s="31">
        <f>主动技能!AC937</f>
        <v>0</v>
      </c>
      <c r="W934" s="31">
        <f>主动技能!AD937</f>
        <v>0</v>
      </c>
      <c r="X934" s="31">
        <f>主动技能!AE937</f>
        <v>1</v>
      </c>
      <c r="Y934" s="31">
        <f>主动技能!AF937</f>
        <v>1</v>
      </c>
      <c r="Z934" s="31">
        <f>主动技能!AG937</f>
        <v>1</v>
      </c>
      <c r="AA934" s="31" t="str">
        <f>主动技能!AH937</f>
        <v>attackex</v>
      </c>
      <c r="AB934" s="31" t="str">
        <f>IF(主动技能!AI937="","")</f>
        <v/>
      </c>
      <c r="AC934" s="31">
        <f>主动技能!AJ937</f>
        <v>11</v>
      </c>
      <c r="AD934" s="31">
        <f>主动技能!BF937</f>
        <v>101602</v>
      </c>
      <c r="AE934" s="1">
        <f t="shared" si="14"/>
        <v>11</v>
      </c>
    </row>
    <row r="935" spans="1:31" s="31" customFormat="1" x14ac:dyDescent="0.15">
      <c r="A935" s="31">
        <f>主动技能!B938</f>
        <v>10160212</v>
      </c>
      <c r="B935" s="4" t="str">
        <f>主动技能!H938</f>
        <v>月之舞</v>
      </c>
      <c r="C935" s="4" t="str">
        <f>主动技能!I938</f>
        <v>对敌方单体攻击，造成150%攻击力（+23830）点伤害。</v>
      </c>
      <c r="D935" s="4">
        <f>VLOOKUP(主动技能!J938,对应表!F:G,2,FALSE)</f>
        <v>1</v>
      </c>
      <c r="E935" s="4">
        <f>VLOOKUP(主动技能!K938,对应表!J:K,2,FALSE)</f>
        <v>1</v>
      </c>
      <c r="F935" s="4">
        <f>VLOOKUP(主动技能!L938,对应表!N:O,2,FALSE)</f>
        <v>1</v>
      </c>
      <c r="G935" s="4">
        <f>IF(主动技能!M938="必中",2,1)</f>
        <v>1</v>
      </c>
      <c r="H935" s="4">
        <f>主动技能!N938</f>
        <v>100</v>
      </c>
      <c r="I935" s="4">
        <f>主动技能!O938</f>
        <v>0</v>
      </c>
      <c r="J935" s="31" t="str">
        <f>主动技能!P938</f>
        <v>eff_yuezhiwu|||</v>
      </c>
      <c r="K935" s="31">
        <f>主动技能!Q938</f>
        <v>1</v>
      </c>
      <c r="L935" s="31">
        <f>主动技能!R938</f>
        <v>0</v>
      </c>
      <c r="M935" s="31">
        <f>主动技能!S938</f>
        <v>0</v>
      </c>
      <c r="N935" s="31" t="str">
        <f>IF(主动技能!T938="","",主动技能!T938)</f>
        <v/>
      </c>
      <c r="O935" s="31" t="str">
        <f>IF(主动技能!U938="","",主动技能!U938)</f>
        <v/>
      </c>
      <c r="P935" s="31" t="str">
        <f>IF(主动技能!V938="","",主动技能!V938)</f>
        <v>skill_14</v>
      </c>
      <c r="Q935" s="31" t="str">
        <f>IF(主动技能!W938="","")</f>
        <v/>
      </c>
      <c r="R935" s="31" t="str">
        <f>IF(主动技能!X938="","")</f>
        <v/>
      </c>
      <c r="S935" s="31">
        <f>主动技能!Y938</f>
        <v>0</v>
      </c>
      <c r="T935" s="31">
        <f>主动技能!Z938</f>
        <v>150</v>
      </c>
      <c r="U935" s="31">
        <f>主动技能!AB938</f>
        <v>23830</v>
      </c>
      <c r="V935" s="31">
        <f>主动技能!AC938</f>
        <v>0</v>
      </c>
      <c r="W935" s="31">
        <f>主动技能!AD938</f>
        <v>0</v>
      </c>
      <c r="X935" s="31">
        <f>主动技能!AE938</f>
        <v>1</v>
      </c>
      <c r="Y935" s="31">
        <f>主动技能!AF938</f>
        <v>1</v>
      </c>
      <c r="Z935" s="31">
        <f>主动技能!AG938</f>
        <v>1</v>
      </c>
      <c r="AA935" s="31" t="str">
        <f>主动技能!AH938</f>
        <v>attackex</v>
      </c>
      <c r="AB935" s="31" t="str">
        <f>IF(主动技能!AI938="","")</f>
        <v/>
      </c>
      <c r="AC935" s="31">
        <f>主动技能!AJ938</f>
        <v>12</v>
      </c>
      <c r="AD935" s="31">
        <f>主动技能!BF938</f>
        <v>101602</v>
      </c>
      <c r="AE935" s="1">
        <f t="shared" si="14"/>
        <v>12</v>
      </c>
    </row>
    <row r="936" spans="1:31" s="31" customFormat="1" x14ac:dyDescent="0.15">
      <c r="A936" s="31">
        <f>主动技能!B939</f>
        <v>10160213</v>
      </c>
      <c r="B936" s="4" t="str">
        <f>主动技能!H939</f>
        <v>月之舞</v>
      </c>
      <c r="C936" s="4" t="str">
        <f>主动技能!I939</f>
        <v>对敌方单体攻击，造成150%攻击力（+33839）点伤害。</v>
      </c>
      <c r="D936" s="4">
        <f>VLOOKUP(主动技能!J939,对应表!F:G,2,FALSE)</f>
        <v>1</v>
      </c>
      <c r="E936" s="4">
        <f>VLOOKUP(主动技能!K939,对应表!J:K,2,FALSE)</f>
        <v>1</v>
      </c>
      <c r="F936" s="4">
        <f>VLOOKUP(主动技能!L939,对应表!N:O,2,FALSE)</f>
        <v>1</v>
      </c>
      <c r="G936" s="4">
        <f>IF(主动技能!M939="必中",2,1)</f>
        <v>1</v>
      </c>
      <c r="H936" s="4">
        <f>主动技能!N939</f>
        <v>100</v>
      </c>
      <c r="I936" s="4">
        <f>主动技能!O939</f>
        <v>0</v>
      </c>
      <c r="J936" s="31" t="str">
        <f>主动技能!P939</f>
        <v>eff_yuezhiwu|||</v>
      </c>
      <c r="K936" s="31">
        <f>主动技能!Q939</f>
        <v>1</v>
      </c>
      <c r="L936" s="31">
        <f>主动技能!R939</f>
        <v>0</v>
      </c>
      <c r="M936" s="31">
        <f>主动技能!S939</f>
        <v>0</v>
      </c>
      <c r="N936" s="31" t="str">
        <f>IF(主动技能!T939="","",主动技能!T939)</f>
        <v/>
      </c>
      <c r="O936" s="31" t="str">
        <f>IF(主动技能!U939="","",主动技能!U939)</f>
        <v/>
      </c>
      <c r="P936" s="31" t="str">
        <f>IF(主动技能!V939="","",主动技能!V939)</f>
        <v>skill_14</v>
      </c>
      <c r="Q936" s="31" t="str">
        <f>IF(主动技能!W939="","")</f>
        <v/>
      </c>
      <c r="R936" s="31" t="str">
        <f>IF(主动技能!X939="","")</f>
        <v/>
      </c>
      <c r="S936" s="31">
        <f>主动技能!Y939</f>
        <v>0</v>
      </c>
      <c r="T936" s="31">
        <f>主动技能!Z939</f>
        <v>150</v>
      </c>
      <c r="U936" s="31">
        <f>主动技能!AB939</f>
        <v>33839</v>
      </c>
      <c r="V936" s="31">
        <f>主动技能!AC939</f>
        <v>0</v>
      </c>
      <c r="W936" s="31">
        <f>主动技能!AD939</f>
        <v>0</v>
      </c>
      <c r="X936" s="31">
        <f>主动技能!AE939</f>
        <v>1</v>
      </c>
      <c r="Y936" s="31">
        <f>主动技能!AF939</f>
        <v>1</v>
      </c>
      <c r="Z936" s="31">
        <f>主动技能!AG939</f>
        <v>1</v>
      </c>
      <c r="AA936" s="31" t="str">
        <f>主动技能!AH939</f>
        <v>attackex</v>
      </c>
      <c r="AB936" s="31" t="str">
        <f>IF(主动技能!AI939="","")</f>
        <v/>
      </c>
      <c r="AC936" s="31">
        <f>主动技能!AJ939</f>
        <v>13</v>
      </c>
      <c r="AD936" s="31">
        <f>主动技能!BF939</f>
        <v>101602</v>
      </c>
      <c r="AE936" s="1">
        <f t="shared" si="14"/>
        <v>13</v>
      </c>
    </row>
    <row r="937" spans="1:31" s="31" customFormat="1" x14ac:dyDescent="0.15">
      <c r="A937" s="31">
        <f>主动技能!B940</f>
        <v>10160214</v>
      </c>
      <c r="B937" s="4" t="str">
        <f>主动技能!H940</f>
        <v>月之舞</v>
      </c>
      <c r="C937" s="4" t="str">
        <f>主动技能!I940</f>
        <v>对敌方单体攻击，造成150%攻击力（+48008）点伤害。</v>
      </c>
      <c r="D937" s="4">
        <f>VLOOKUP(主动技能!J940,对应表!F:G,2,FALSE)</f>
        <v>1</v>
      </c>
      <c r="E937" s="4">
        <f>VLOOKUP(主动技能!K940,对应表!J:K,2,FALSE)</f>
        <v>1</v>
      </c>
      <c r="F937" s="4">
        <f>VLOOKUP(主动技能!L940,对应表!N:O,2,FALSE)</f>
        <v>1</v>
      </c>
      <c r="G937" s="4">
        <f>IF(主动技能!M940="必中",2,1)</f>
        <v>1</v>
      </c>
      <c r="H937" s="4">
        <f>主动技能!N940</f>
        <v>100</v>
      </c>
      <c r="I937" s="4">
        <f>主动技能!O940</f>
        <v>0</v>
      </c>
      <c r="J937" s="31" t="str">
        <f>主动技能!P940</f>
        <v>eff_yuezhiwu|||</v>
      </c>
      <c r="K937" s="31">
        <f>主动技能!Q940</f>
        <v>1</v>
      </c>
      <c r="L937" s="31">
        <f>主动技能!R940</f>
        <v>0</v>
      </c>
      <c r="M937" s="31">
        <f>主动技能!S940</f>
        <v>0</v>
      </c>
      <c r="N937" s="31" t="str">
        <f>IF(主动技能!T940="","",主动技能!T940)</f>
        <v/>
      </c>
      <c r="O937" s="31" t="str">
        <f>IF(主动技能!U940="","",主动技能!U940)</f>
        <v/>
      </c>
      <c r="P937" s="31" t="str">
        <f>IF(主动技能!V940="","",主动技能!V940)</f>
        <v>skill_14</v>
      </c>
      <c r="Q937" s="31" t="str">
        <f>IF(主动技能!W940="","")</f>
        <v/>
      </c>
      <c r="R937" s="31" t="str">
        <f>IF(主动技能!X940="","")</f>
        <v/>
      </c>
      <c r="S937" s="31">
        <f>主动技能!Y940</f>
        <v>0</v>
      </c>
      <c r="T937" s="31">
        <f>主动技能!Z940</f>
        <v>150</v>
      </c>
      <c r="U937" s="31">
        <f>主动技能!AB940</f>
        <v>48008</v>
      </c>
      <c r="V937" s="31">
        <f>主动技能!AC940</f>
        <v>0</v>
      </c>
      <c r="W937" s="31">
        <f>主动技能!AD940</f>
        <v>0</v>
      </c>
      <c r="X937" s="31">
        <f>主动技能!AE940</f>
        <v>1</v>
      </c>
      <c r="Y937" s="31">
        <f>主动技能!AF940</f>
        <v>1</v>
      </c>
      <c r="Z937" s="31">
        <f>主动技能!AG940</f>
        <v>1</v>
      </c>
      <c r="AA937" s="31" t="str">
        <f>主动技能!AH940</f>
        <v>attackex</v>
      </c>
      <c r="AB937" s="31" t="str">
        <f>IF(主动技能!AI940="","")</f>
        <v/>
      </c>
      <c r="AC937" s="31">
        <f>主动技能!AJ940</f>
        <v>14</v>
      </c>
      <c r="AD937" s="31">
        <f>主动技能!BF940</f>
        <v>101602</v>
      </c>
      <c r="AE937" s="1">
        <f t="shared" si="14"/>
        <v>14</v>
      </c>
    </row>
    <row r="938" spans="1:31" s="31" customFormat="1" x14ac:dyDescent="0.15">
      <c r="A938" s="31">
        <f>主动技能!B941</f>
        <v>10160215</v>
      </c>
      <c r="B938" s="4" t="str">
        <f>主动技能!H941</f>
        <v>月之舞</v>
      </c>
      <c r="C938" s="4" t="str">
        <f>主动技能!I941</f>
        <v>对敌方单体攻击，造成150%攻击力（+68066）点伤害。</v>
      </c>
      <c r="D938" s="4">
        <f>VLOOKUP(主动技能!J941,对应表!F:G,2,FALSE)</f>
        <v>1</v>
      </c>
      <c r="E938" s="4">
        <f>VLOOKUP(主动技能!K941,对应表!J:K,2,FALSE)</f>
        <v>1</v>
      </c>
      <c r="F938" s="4">
        <f>VLOOKUP(主动技能!L941,对应表!N:O,2,FALSE)</f>
        <v>1</v>
      </c>
      <c r="G938" s="4">
        <f>IF(主动技能!M941="必中",2,1)</f>
        <v>1</v>
      </c>
      <c r="H938" s="4">
        <f>主动技能!N941</f>
        <v>100</v>
      </c>
      <c r="I938" s="4">
        <f>主动技能!O941</f>
        <v>0</v>
      </c>
      <c r="J938" s="31" t="str">
        <f>主动技能!P941</f>
        <v>eff_yuezhiwu|||</v>
      </c>
      <c r="K938" s="31">
        <f>主动技能!Q941</f>
        <v>1</v>
      </c>
      <c r="L938" s="31">
        <f>主动技能!R941</f>
        <v>0</v>
      </c>
      <c r="M938" s="31">
        <f>主动技能!S941</f>
        <v>0</v>
      </c>
      <c r="N938" s="31" t="str">
        <f>IF(主动技能!T941="","",主动技能!T941)</f>
        <v/>
      </c>
      <c r="O938" s="31" t="str">
        <f>IF(主动技能!U941="","",主动技能!U941)</f>
        <v/>
      </c>
      <c r="P938" s="31" t="str">
        <f>IF(主动技能!V941="","",主动技能!V941)</f>
        <v>skill_14</v>
      </c>
      <c r="Q938" s="31" t="str">
        <f>IF(主动技能!W941="","")</f>
        <v/>
      </c>
      <c r="R938" s="31" t="str">
        <f>IF(主动技能!X941="","")</f>
        <v/>
      </c>
      <c r="S938" s="31">
        <f>主动技能!Y941</f>
        <v>0</v>
      </c>
      <c r="T938" s="31">
        <f>主动技能!Z941</f>
        <v>150</v>
      </c>
      <c r="U938" s="31">
        <f>主动技能!AB941</f>
        <v>68066</v>
      </c>
      <c r="V938" s="31">
        <f>主动技能!AC941</f>
        <v>0</v>
      </c>
      <c r="W938" s="31">
        <f>主动技能!AD941</f>
        <v>0</v>
      </c>
      <c r="X938" s="31">
        <f>主动技能!AE941</f>
        <v>1</v>
      </c>
      <c r="Y938" s="31">
        <f>主动技能!AF941</f>
        <v>1</v>
      </c>
      <c r="Z938" s="31">
        <f>主动技能!AG941</f>
        <v>1</v>
      </c>
      <c r="AA938" s="31" t="str">
        <f>主动技能!AH941</f>
        <v>attackex</v>
      </c>
      <c r="AB938" s="31" t="str">
        <f>IF(主动技能!AI941="","")</f>
        <v/>
      </c>
      <c r="AC938" s="31">
        <f>主动技能!AJ941</f>
        <v>15</v>
      </c>
      <c r="AD938" s="31">
        <f>主动技能!BF941</f>
        <v>101602</v>
      </c>
      <c r="AE938" s="1">
        <f t="shared" si="14"/>
        <v>15</v>
      </c>
    </row>
    <row r="939" spans="1:31" s="31" customFormat="1" x14ac:dyDescent="0.15">
      <c r="A939" s="31">
        <f>主动技能!B942</f>
        <v>10160216</v>
      </c>
      <c r="B939" s="4" t="str">
        <f>主动技能!H942</f>
        <v>月之舞</v>
      </c>
      <c r="C939" s="4" t="str">
        <f>主动技能!I942</f>
        <v>对敌方单体攻击，造成150%攻击力（+96464）点伤害。</v>
      </c>
      <c r="D939" s="4">
        <f>VLOOKUP(主动技能!J942,对应表!F:G,2,FALSE)</f>
        <v>1</v>
      </c>
      <c r="E939" s="4">
        <f>VLOOKUP(主动技能!K942,对应表!J:K,2,FALSE)</f>
        <v>1</v>
      </c>
      <c r="F939" s="4">
        <f>VLOOKUP(主动技能!L942,对应表!N:O,2,FALSE)</f>
        <v>1</v>
      </c>
      <c r="G939" s="4">
        <f>IF(主动技能!M942="必中",2,1)</f>
        <v>1</v>
      </c>
      <c r="H939" s="4">
        <f>主动技能!N942</f>
        <v>100</v>
      </c>
      <c r="I939" s="4">
        <f>主动技能!O942</f>
        <v>0</v>
      </c>
      <c r="J939" s="31" t="str">
        <f>主动技能!P942</f>
        <v>eff_yuezhiwu|||</v>
      </c>
      <c r="K939" s="31">
        <f>主动技能!Q942</f>
        <v>1</v>
      </c>
      <c r="L939" s="31">
        <f>主动技能!R942</f>
        <v>0</v>
      </c>
      <c r="M939" s="31">
        <f>主动技能!S942</f>
        <v>0</v>
      </c>
      <c r="N939" s="31" t="str">
        <f>IF(主动技能!T942="","",主动技能!T942)</f>
        <v/>
      </c>
      <c r="O939" s="31" t="str">
        <f>IF(主动技能!U942="","",主动技能!U942)</f>
        <v/>
      </c>
      <c r="P939" s="31" t="str">
        <f>IF(主动技能!V942="","",主动技能!V942)</f>
        <v>skill_14</v>
      </c>
      <c r="Q939" s="31" t="str">
        <f>IF(主动技能!W942="","")</f>
        <v/>
      </c>
      <c r="R939" s="31" t="str">
        <f>IF(主动技能!X942="","")</f>
        <v/>
      </c>
      <c r="S939" s="31">
        <f>主动技能!Y942</f>
        <v>0</v>
      </c>
      <c r="T939" s="31">
        <f>主动技能!Z942</f>
        <v>150</v>
      </c>
      <c r="U939" s="31">
        <f>主动技能!AB942</f>
        <v>96464</v>
      </c>
      <c r="V939" s="31">
        <f>主动技能!AC942</f>
        <v>0</v>
      </c>
      <c r="W939" s="31">
        <f>主动技能!AD942</f>
        <v>0</v>
      </c>
      <c r="X939" s="31">
        <f>主动技能!AE942</f>
        <v>1</v>
      </c>
      <c r="Y939" s="31">
        <f>主动技能!AF942</f>
        <v>1</v>
      </c>
      <c r="Z939" s="31">
        <f>主动技能!AG942</f>
        <v>1</v>
      </c>
      <c r="AA939" s="31" t="str">
        <f>主动技能!AH942</f>
        <v>attackex</v>
      </c>
      <c r="AB939" s="31" t="str">
        <f>IF(主动技能!AI942="","")</f>
        <v/>
      </c>
      <c r="AC939" s="31">
        <f>主动技能!AJ942</f>
        <v>16</v>
      </c>
      <c r="AD939" s="31">
        <f>主动技能!BF942</f>
        <v>101602</v>
      </c>
      <c r="AE939" s="1">
        <f t="shared" si="14"/>
        <v>16</v>
      </c>
    </row>
    <row r="940" spans="1:31" s="31" customFormat="1" x14ac:dyDescent="0.15">
      <c r="A940" s="31">
        <f>主动技能!B943</f>
        <v>10160217</v>
      </c>
      <c r="B940" s="4" t="str">
        <f>主动技能!H943</f>
        <v>月之舞</v>
      </c>
      <c r="C940" s="4" t="str">
        <f>主动技能!I943</f>
        <v>对敌方单体攻击，造成150%攻击力（+136667）点伤害。</v>
      </c>
      <c r="D940" s="4">
        <f>VLOOKUP(主动技能!J943,对应表!F:G,2,FALSE)</f>
        <v>1</v>
      </c>
      <c r="E940" s="4">
        <f>VLOOKUP(主动技能!K943,对应表!J:K,2,FALSE)</f>
        <v>1</v>
      </c>
      <c r="F940" s="4">
        <f>VLOOKUP(主动技能!L943,对应表!N:O,2,FALSE)</f>
        <v>1</v>
      </c>
      <c r="G940" s="4">
        <f>IF(主动技能!M943="必中",2,1)</f>
        <v>1</v>
      </c>
      <c r="H940" s="4">
        <f>主动技能!N943</f>
        <v>100</v>
      </c>
      <c r="I940" s="4">
        <f>主动技能!O943</f>
        <v>0</v>
      </c>
      <c r="J940" s="31" t="str">
        <f>主动技能!P943</f>
        <v>eff_yuezhiwu|||</v>
      </c>
      <c r="K940" s="31">
        <f>主动技能!Q943</f>
        <v>1</v>
      </c>
      <c r="L940" s="31">
        <f>主动技能!R943</f>
        <v>0</v>
      </c>
      <c r="M940" s="31">
        <f>主动技能!S943</f>
        <v>0</v>
      </c>
      <c r="N940" s="31" t="str">
        <f>IF(主动技能!T943="","",主动技能!T943)</f>
        <v/>
      </c>
      <c r="O940" s="31" t="str">
        <f>IF(主动技能!U943="","",主动技能!U943)</f>
        <v/>
      </c>
      <c r="P940" s="31" t="str">
        <f>IF(主动技能!V943="","",主动技能!V943)</f>
        <v>skill_14</v>
      </c>
      <c r="Q940" s="31" t="str">
        <f>IF(主动技能!W943="","")</f>
        <v/>
      </c>
      <c r="R940" s="31" t="str">
        <f>IF(主动技能!X943="","")</f>
        <v/>
      </c>
      <c r="S940" s="31">
        <f>主动技能!Y943</f>
        <v>0</v>
      </c>
      <c r="T940" s="31">
        <f>主动技能!Z943</f>
        <v>150</v>
      </c>
      <c r="U940" s="31">
        <f>主动技能!AB943</f>
        <v>136667</v>
      </c>
      <c r="V940" s="31">
        <f>主动技能!AC943</f>
        <v>0</v>
      </c>
      <c r="W940" s="31">
        <f>主动技能!AD943</f>
        <v>0</v>
      </c>
      <c r="X940" s="31">
        <f>主动技能!AE943</f>
        <v>1</v>
      </c>
      <c r="Y940" s="31">
        <f>主动技能!AF943</f>
        <v>1</v>
      </c>
      <c r="Z940" s="31">
        <f>主动技能!AG943</f>
        <v>1</v>
      </c>
      <c r="AA940" s="31" t="str">
        <f>主动技能!AH943</f>
        <v>attackex</v>
      </c>
      <c r="AB940" s="31" t="str">
        <f>IF(主动技能!AI943="","")</f>
        <v/>
      </c>
      <c r="AC940" s="31">
        <f>主动技能!AJ943</f>
        <v>17</v>
      </c>
      <c r="AD940" s="31">
        <f>主动技能!BF943</f>
        <v>101602</v>
      </c>
      <c r="AE940" s="1">
        <f t="shared" si="14"/>
        <v>17</v>
      </c>
    </row>
    <row r="941" spans="1:31" s="31" customFormat="1" x14ac:dyDescent="0.15">
      <c r="A941" s="31">
        <f>主动技能!B944</f>
        <v>10160218</v>
      </c>
      <c r="B941" s="4" t="str">
        <f>主动技能!H944</f>
        <v>月之舞</v>
      </c>
      <c r="C941" s="4" t="str">
        <f>主动技能!I944</f>
        <v>对敌方单体攻击，造成150%攻击力（+193582）点伤害。</v>
      </c>
      <c r="D941" s="4">
        <f>VLOOKUP(主动技能!J944,对应表!F:G,2,FALSE)</f>
        <v>1</v>
      </c>
      <c r="E941" s="4">
        <f>VLOOKUP(主动技能!K944,对应表!J:K,2,FALSE)</f>
        <v>1</v>
      </c>
      <c r="F941" s="4">
        <f>VLOOKUP(主动技能!L944,对应表!N:O,2,FALSE)</f>
        <v>1</v>
      </c>
      <c r="G941" s="4">
        <f>IF(主动技能!M944="必中",2,1)</f>
        <v>1</v>
      </c>
      <c r="H941" s="4">
        <f>主动技能!N944</f>
        <v>100</v>
      </c>
      <c r="I941" s="4">
        <f>主动技能!O944</f>
        <v>0</v>
      </c>
      <c r="J941" s="31" t="str">
        <f>主动技能!P944</f>
        <v>eff_yuezhiwu|||</v>
      </c>
      <c r="K941" s="31">
        <f>主动技能!Q944</f>
        <v>1</v>
      </c>
      <c r="L941" s="31">
        <f>主动技能!R944</f>
        <v>0</v>
      </c>
      <c r="M941" s="31">
        <f>主动技能!S944</f>
        <v>0</v>
      </c>
      <c r="N941" s="31" t="str">
        <f>IF(主动技能!T944="","",主动技能!T944)</f>
        <v/>
      </c>
      <c r="O941" s="31" t="str">
        <f>IF(主动技能!U944="","",主动技能!U944)</f>
        <v/>
      </c>
      <c r="P941" s="31" t="str">
        <f>IF(主动技能!V944="","",主动技能!V944)</f>
        <v>skill_14</v>
      </c>
      <c r="Q941" s="31" t="str">
        <f>IF(主动技能!W944="","")</f>
        <v/>
      </c>
      <c r="R941" s="31" t="str">
        <f>IF(主动技能!X944="","")</f>
        <v/>
      </c>
      <c r="S941" s="31">
        <f>主动技能!Y944</f>
        <v>0</v>
      </c>
      <c r="T941" s="31">
        <f>主动技能!Z944</f>
        <v>150</v>
      </c>
      <c r="U941" s="31">
        <f>主动技能!AB944</f>
        <v>193582</v>
      </c>
      <c r="V941" s="31">
        <f>主动技能!AC944</f>
        <v>0</v>
      </c>
      <c r="W941" s="31">
        <f>主动技能!AD944</f>
        <v>0</v>
      </c>
      <c r="X941" s="31">
        <f>主动技能!AE944</f>
        <v>1</v>
      </c>
      <c r="Y941" s="31">
        <f>主动技能!AF944</f>
        <v>1</v>
      </c>
      <c r="Z941" s="31">
        <f>主动技能!AG944</f>
        <v>1</v>
      </c>
      <c r="AA941" s="31" t="str">
        <f>主动技能!AH944</f>
        <v>attackex</v>
      </c>
      <c r="AB941" s="31" t="str">
        <f>IF(主动技能!AI944="","")</f>
        <v/>
      </c>
      <c r="AC941" s="31">
        <f>主动技能!AJ944</f>
        <v>18</v>
      </c>
      <c r="AD941" s="31">
        <f>主动技能!BF944</f>
        <v>101602</v>
      </c>
      <c r="AE941" s="1">
        <f t="shared" si="14"/>
        <v>18</v>
      </c>
    </row>
    <row r="942" spans="1:31" s="31" customFormat="1" x14ac:dyDescent="0.15">
      <c r="A942" s="31">
        <f>主动技能!B945</f>
        <v>10160219</v>
      </c>
      <c r="B942" s="4" t="str">
        <f>主动技能!H945</f>
        <v>月之舞</v>
      </c>
      <c r="C942" s="4" t="str">
        <f>主动技能!I945</f>
        <v>对敌方单体攻击，造成150%攻击力（+274158）点伤害。</v>
      </c>
      <c r="D942" s="4">
        <f>VLOOKUP(主动技能!J945,对应表!F:G,2,FALSE)</f>
        <v>1</v>
      </c>
      <c r="E942" s="4">
        <f>VLOOKUP(主动技能!K945,对应表!J:K,2,FALSE)</f>
        <v>1</v>
      </c>
      <c r="F942" s="4">
        <f>VLOOKUP(主动技能!L945,对应表!N:O,2,FALSE)</f>
        <v>1</v>
      </c>
      <c r="G942" s="4">
        <f>IF(主动技能!M945="必中",2,1)</f>
        <v>1</v>
      </c>
      <c r="H942" s="4">
        <f>主动技能!N945</f>
        <v>100</v>
      </c>
      <c r="I942" s="4">
        <f>主动技能!O945</f>
        <v>0</v>
      </c>
      <c r="J942" s="31" t="str">
        <f>主动技能!P945</f>
        <v>eff_yuezhiwu|||</v>
      </c>
      <c r="K942" s="31">
        <f>主动技能!Q945</f>
        <v>1</v>
      </c>
      <c r="L942" s="31">
        <f>主动技能!R945</f>
        <v>0</v>
      </c>
      <c r="M942" s="31">
        <f>主动技能!S945</f>
        <v>0</v>
      </c>
      <c r="N942" s="31" t="str">
        <f>IF(主动技能!T945="","",主动技能!T945)</f>
        <v/>
      </c>
      <c r="O942" s="31" t="str">
        <f>IF(主动技能!U945="","",主动技能!U945)</f>
        <v/>
      </c>
      <c r="P942" s="31" t="str">
        <f>IF(主动技能!V945="","",主动技能!V945)</f>
        <v>skill_14</v>
      </c>
      <c r="Q942" s="31" t="str">
        <f>IF(主动技能!W945="","")</f>
        <v/>
      </c>
      <c r="R942" s="31" t="str">
        <f>IF(主动技能!X945="","")</f>
        <v/>
      </c>
      <c r="S942" s="31">
        <f>主动技能!Y945</f>
        <v>0</v>
      </c>
      <c r="T942" s="31">
        <f>主动技能!Z945</f>
        <v>150</v>
      </c>
      <c r="U942" s="31">
        <f>主动技能!AB945</f>
        <v>274158</v>
      </c>
      <c r="V942" s="31">
        <f>主动技能!AC945</f>
        <v>0</v>
      </c>
      <c r="W942" s="31">
        <f>主动技能!AD945</f>
        <v>0</v>
      </c>
      <c r="X942" s="31">
        <f>主动技能!AE945</f>
        <v>1</v>
      </c>
      <c r="Y942" s="31">
        <f>主动技能!AF945</f>
        <v>1</v>
      </c>
      <c r="Z942" s="31">
        <f>主动技能!AG945</f>
        <v>1</v>
      </c>
      <c r="AA942" s="31" t="str">
        <f>主动技能!AH945</f>
        <v>attackex</v>
      </c>
      <c r="AB942" s="31" t="str">
        <f>IF(主动技能!AI945="","")</f>
        <v/>
      </c>
      <c r="AC942" s="31">
        <f>主动技能!AJ945</f>
        <v>19</v>
      </c>
      <c r="AD942" s="31">
        <f>主动技能!BF945</f>
        <v>101602</v>
      </c>
      <c r="AE942" s="1">
        <f t="shared" si="14"/>
        <v>19</v>
      </c>
    </row>
    <row r="943" spans="1:31" s="31" customFormat="1" x14ac:dyDescent="0.15">
      <c r="A943" s="31">
        <f>主动技能!B946</f>
        <v>10160220</v>
      </c>
      <c r="B943" s="4" t="str">
        <f>主动技能!H946</f>
        <v>月之舞</v>
      </c>
      <c r="C943" s="4" t="str">
        <f>主动技能!I946</f>
        <v>对敌方单体攻击，造成150%攻击力（+388230）点伤害。</v>
      </c>
      <c r="D943" s="4">
        <f>VLOOKUP(主动技能!J946,对应表!F:G,2,FALSE)</f>
        <v>1</v>
      </c>
      <c r="E943" s="4">
        <f>VLOOKUP(主动技能!K946,对应表!J:K,2,FALSE)</f>
        <v>1</v>
      </c>
      <c r="F943" s="4">
        <f>VLOOKUP(主动技能!L946,对应表!N:O,2,FALSE)</f>
        <v>1</v>
      </c>
      <c r="G943" s="4">
        <f>IF(主动技能!M946="必中",2,1)</f>
        <v>1</v>
      </c>
      <c r="H943" s="4">
        <f>主动技能!N946</f>
        <v>100</v>
      </c>
      <c r="I943" s="4">
        <f>主动技能!O946</f>
        <v>0</v>
      </c>
      <c r="J943" s="31" t="str">
        <f>主动技能!P946</f>
        <v>eff_yuezhiwu|||</v>
      </c>
      <c r="K943" s="31">
        <f>主动技能!Q946</f>
        <v>1</v>
      </c>
      <c r="L943" s="31">
        <f>主动技能!R946</f>
        <v>0</v>
      </c>
      <c r="M943" s="31">
        <f>主动技能!S946</f>
        <v>0</v>
      </c>
      <c r="N943" s="31" t="str">
        <f>IF(主动技能!T946="","",主动技能!T946)</f>
        <v/>
      </c>
      <c r="O943" s="31" t="str">
        <f>IF(主动技能!U946="","",主动技能!U946)</f>
        <v/>
      </c>
      <c r="P943" s="31" t="str">
        <f>IF(主动技能!V946="","",主动技能!V946)</f>
        <v>skill_14</v>
      </c>
      <c r="Q943" s="31" t="str">
        <f>IF(主动技能!W946="","")</f>
        <v/>
      </c>
      <c r="R943" s="31" t="str">
        <f>IF(主动技能!X946="","")</f>
        <v/>
      </c>
      <c r="S943" s="31">
        <f>主动技能!Y946</f>
        <v>0</v>
      </c>
      <c r="T943" s="31">
        <f>主动技能!Z946</f>
        <v>150</v>
      </c>
      <c r="U943" s="31">
        <f>主动技能!AB946</f>
        <v>388230</v>
      </c>
      <c r="V943" s="31">
        <f>主动技能!AC946</f>
        <v>0</v>
      </c>
      <c r="W943" s="31">
        <f>主动技能!AD946</f>
        <v>0</v>
      </c>
      <c r="X943" s="31">
        <f>主动技能!AE946</f>
        <v>1</v>
      </c>
      <c r="Y943" s="31">
        <f>主动技能!AF946</f>
        <v>1</v>
      </c>
      <c r="Z943" s="31">
        <f>主动技能!AG946</f>
        <v>1</v>
      </c>
      <c r="AA943" s="31" t="str">
        <f>主动技能!AH946</f>
        <v>attackex</v>
      </c>
      <c r="AB943" s="31" t="str">
        <f>IF(主动技能!AI946="","")</f>
        <v/>
      </c>
      <c r="AC943" s="31">
        <f>主动技能!AJ946</f>
        <v>20</v>
      </c>
      <c r="AD943" s="31">
        <f>主动技能!BF946</f>
        <v>101602</v>
      </c>
      <c r="AE943" s="1">
        <f t="shared" si="14"/>
        <v>20</v>
      </c>
    </row>
    <row r="944" spans="1:31" s="31" customFormat="1" x14ac:dyDescent="0.15">
      <c r="A944" s="31">
        <f>主动技能!B947</f>
        <v>10160301</v>
      </c>
      <c r="B944" s="4" t="str">
        <f>主动技能!H947</f>
        <v>弯月斩</v>
      </c>
      <c r="C944" s="4" t="str">
        <f>主动技能!I947</f>
        <v>对敌方横扫攻击，造成125%攻击力（+553）点伤害。</v>
      </c>
      <c r="D944" s="4">
        <f>VLOOKUP(主动技能!J947,对应表!F:G,2,FALSE)</f>
        <v>1</v>
      </c>
      <c r="E944" s="4">
        <f>VLOOKUP(主动技能!K947,对应表!J:K,2,FALSE)</f>
        <v>1</v>
      </c>
      <c r="F944" s="4">
        <f>VLOOKUP(主动技能!L947,对应表!N:O,2,FALSE)</f>
        <v>6</v>
      </c>
      <c r="G944" s="4">
        <f>IF(主动技能!M947="必中",2,1)</f>
        <v>1</v>
      </c>
      <c r="H944" s="4">
        <f>主动技能!N947</f>
        <v>100</v>
      </c>
      <c r="I944" s="4">
        <f>主动技能!O947</f>
        <v>50</v>
      </c>
      <c r="J944" s="31" t="str">
        <f>主动技能!P947</f>
        <v>eff_wanyuezhan_0|eff_wanyuezhan_1||</v>
      </c>
      <c r="K944" s="31">
        <f>主动技能!Q947</f>
        <v>1</v>
      </c>
      <c r="L944" s="31">
        <f>主动技能!R947</f>
        <v>0</v>
      </c>
      <c r="M944" s="31">
        <f>主动技能!S947</f>
        <v>0</v>
      </c>
      <c r="N944" s="31" t="str">
        <f>IF(主动技能!T947="","",主动技能!T947)</f>
        <v/>
      </c>
      <c r="O944" s="31" t="str">
        <f>IF(主动技能!U947="","",主动技能!U947)</f>
        <v/>
      </c>
      <c r="P944" s="31" t="str">
        <f>IF(主动技能!V947="","",主动技能!V947)</f>
        <v>skill_20</v>
      </c>
      <c r="Q944" s="31" t="str">
        <f>IF(主动技能!W947="","")</f>
        <v/>
      </c>
      <c r="R944" s="31" t="str">
        <f>IF(主动技能!X947="","")</f>
        <v/>
      </c>
      <c r="S944" s="31">
        <f>主动技能!Y947</f>
        <v>0</v>
      </c>
      <c r="T944" s="31">
        <f>主动技能!Z947</f>
        <v>125</v>
      </c>
      <c r="U944" s="31">
        <f>主动技能!AB947</f>
        <v>553</v>
      </c>
      <c r="V944" s="31">
        <f>主动技能!AC947</f>
        <v>0</v>
      </c>
      <c r="W944" s="31">
        <f>主动技能!AD947</f>
        <v>0</v>
      </c>
      <c r="X944" s="31">
        <f>主动技能!AE947</f>
        <v>1</v>
      </c>
      <c r="Y944" s="31">
        <f>主动技能!AF947</f>
        <v>2</v>
      </c>
      <c r="Z944" s="31">
        <f>主动技能!AG947</f>
        <v>2</v>
      </c>
      <c r="AA944" s="31" t="str">
        <f>主动技能!AH947</f>
        <v>attackex</v>
      </c>
      <c r="AB944" s="31" t="str">
        <f>IF(主动技能!AI947="","")</f>
        <v/>
      </c>
      <c r="AC944" s="31">
        <f>主动技能!AJ947</f>
        <v>1</v>
      </c>
      <c r="AD944" s="31">
        <f>主动技能!BF947</f>
        <v>101603</v>
      </c>
      <c r="AE944" s="1">
        <f t="shared" si="14"/>
        <v>1</v>
      </c>
    </row>
    <row r="945" spans="1:31" s="31" customFormat="1" x14ac:dyDescent="0.15">
      <c r="A945" s="31">
        <f>主动技能!B948</f>
        <v>10160302</v>
      </c>
      <c r="B945" s="4" t="str">
        <f>主动技能!H948</f>
        <v>弯月斩</v>
      </c>
      <c r="C945" s="4" t="str">
        <f>主动技能!I948</f>
        <v>对敌方横扫攻击，造成125%攻击力（+611）点伤害。</v>
      </c>
      <c r="D945" s="4">
        <f>VLOOKUP(主动技能!J948,对应表!F:G,2,FALSE)</f>
        <v>1</v>
      </c>
      <c r="E945" s="4">
        <f>VLOOKUP(主动技能!K948,对应表!J:K,2,FALSE)</f>
        <v>1</v>
      </c>
      <c r="F945" s="4">
        <f>VLOOKUP(主动技能!L948,对应表!N:O,2,FALSE)</f>
        <v>6</v>
      </c>
      <c r="G945" s="4">
        <f>IF(主动技能!M948="必中",2,1)</f>
        <v>1</v>
      </c>
      <c r="H945" s="4">
        <f>主动技能!N948</f>
        <v>100</v>
      </c>
      <c r="I945" s="4">
        <f>主动技能!O948</f>
        <v>50</v>
      </c>
      <c r="J945" s="31" t="str">
        <f>主动技能!P948</f>
        <v>eff_wanyuezhan_0|eff_wanyuezhan_1||</v>
      </c>
      <c r="K945" s="31">
        <f>主动技能!Q948</f>
        <v>1</v>
      </c>
      <c r="L945" s="31">
        <f>主动技能!R948</f>
        <v>0</v>
      </c>
      <c r="M945" s="31">
        <f>主动技能!S948</f>
        <v>0</v>
      </c>
      <c r="N945" s="31" t="str">
        <f>IF(主动技能!T948="","",主动技能!T948)</f>
        <v/>
      </c>
      <c r="O945" s="31" t="str">
        <f>IF(主动技能!U948="","",主动技能!U948)</f>
        <v/>
      </c>
      <c r="P945" s="31" t="str">
        <f>IF(主动技能!V948="","",主动技能!V948)</f>
        <v>skill_20</v>
      </c>
      <c r="Q945" s="31" t="str">
        <f>IF(主动技能!W948="","")</f>
        <v/>
      </c>
      <c r="R945" s="31" t="str">
        <f>IF(主动技能!X948="","")</f>
        <v/>
      </c>
      <c r="S945" s="31">
        <f>主动技能!Y948</f>
        <v>0</v>
      </c>
      <c r="T945" s="31">
        <f>主动技能!Z948</f>
        <v>125</v>
      </c>
      <c r="U945" s="31">
        <f>主动技能!AB948</f>
        <v>611</v>
      </c>
      <c r="V945" s="31">
        <f>主动技能!AC948</f>
        <v>0</v>
      </c>
      <c r="W945" s="31">
        <f>主动技能!AD948</f>
        <v>0</v>
      </c>
      <c r="X945" s="31">
        <f>主动技能!AE948</f>
        <v>1</v>
      </c>
      <c r="Y945" s="31">
        <f>主动技能!AF948</f>
        <v>2</v>
      </c>
      <c r="Z945" s="31">
        <f>主动技能!AG948</f>
        <v>2</v>
      </c>
      <c r="AA945" s="31" t="str">
        <f>主动技能!AH948</f>
        <v>attackex</v>
      </c>
      <c r="AB945" s="31" t="str">
        <f>IF(主动技能!AI948="","")</f>
        <v/>
      </c>
      <c r="AC945" s="31">
        <f>主动技能!AJ948</f>
        <v>2</v>
      </c>
      <c r="AD945" s="31">
        <f>主动技能!BF948</f>
        <v>101603</v>
      </c>
      <c r="AE945" s="1">
        <f t="shared" si="14"/>
        <v>2</v>
      </c>
    </row>
    <row r="946" spans="1:31" s="31" customFormat="1" x14ac:dyDescent="0.15">
      <c r="A946" s="31">
        <f>主动技能!B949</f>
        <v>10160303</v>
      </c>
      <c r="B946" s="4" t="str">
        <f>主动技能!H949</f>
        <v>弯月斩</v>
      </c>
      <c r="C946" s="4" t="str">
        <f>主动技能!I949</f>
        <v>对敌方横扫攻击，造成125%攻击力（+809）点伤害。</v>
      </c>
      <c r="D946" s="4">
        <f>VLOOKUP(主动技能!J949,对应表!F:G,2,FALSE)</f>
        <v>1</v>
      </c>
      <c r="E946" s="4">
        <f>VLOOKUP(主动技能!K949,对应表!J:K,2,FALSE)</f>
        <v>1</v>
      </c>
      <c r="F946" s="4">
        <f>VLOOKUP(主动技能!L949,对应表!N:O,2,FALSE)</f>
        <v>6</v>
      </c>
      <c r="G946" s="4">
        <f>IF(主动技能!M949="必中",2,1)</f>
        <v>1</v>
      </c>
      <c r="H946" s="4">
        <f>主动技能!N949</f>
        <v>100</v>
      </c>
      <c r="I946" s="4">
        <f>主动技能!O949</f>
        <v>50</v>
      </c>
      <c r="J946" s="31" t="str">
        <f>主动技能!P949</f>
        <v>eff_wanyuezhan_0|eff_wanyuezhan_1||</v>
      </c>
      <c r="K946" s="31">
        <f>主动技能!Q949</f>
        <v>1</v>
      </c>
      <c r="L946" s="31">
        <f>主动技能!R949</f>
        <v>0</v>
      </c>
      <c r="M946" s="31">
        <f>主动技能!S949</f>
        <v>0</v>
      </c>
      <c r="N946" s="31" t="str">
        <f>IF(主动技能!T949="","",主动技能!T949)</f>
        <v/>
      </c>
      <c r="O946" s="31" t="str">
        <f>IF(主动技能!U949="","",主动技能!U949)</f>
        <v/>
      </c>
      <c r="P946" s="31" t="str">
        <f>IF(主动技能!V949="","",主动技能!V949)</f>
        <v>skill_20</v>
      </c>
      <c r="Q946" s="31" t="str">
        <f>IF(主动技能!W949="","")</f>
        <v/>
      </c>
      <c r="R946" s="31" t="str">
        <f>IF(主动技能!X949="","")</f>
        <v/>
      </c>
      <c r="S946" s="31">
        <f>主动技能!Y949</f>
        <v>0</v>
      </c>
      <c r="T946" s="31">
        <f>主动技能!Z949</f>
        <v>125</v>
      </c>
      <c r="U946" s="31">
        <f>主动技能!AB949</f>
        <v>809</v>
      </c>
      <c r="V946" s="31">
        <f>主动技能!AC949</f>
        <v>0</v>
      </c>
      <c r="W946" s="31">
        <f>主动技能!AD949</f>
        <v>0</v>
      </c>
      <c r="X946" s="31">
        <f>主动技能!AE949</f>
        <v>1</v>
      </c>
      <c r="Y946" s="31">
        <f>主动技能!AF949</f>
        <v>2</v>
      </c>
      <c r="Z946" s="31">
        <f>主动技能!AG949</f>
        <v>2</v>
      </c>
      <c r="AA946" s="31" t="str">
        <f>主动技能!AH949</f>
        <v>attackex</v>
      </c>
      <c r="AB946" s="31" t="str">
        <f>IF(主动技能!AI949="","")</f>
        <v/>
      </c>
      <c r="AC946" s="31">
        <f>主动技能!AJ949</f>
        <v>3</v>
      </c>
      <c r="AD946" s="31">
        <f>主动技能!BF949</f>
        <v>101603</v>
      </c>
      <c r="AE946" s="1">
        <f t="shared" si="14"/>
        <v>3</v>
      </c>
    </row>
    <row r="947" spans="1:31" s="31" customFormat="1" x14ac:dyDescent="0.15">
      <c r="A947" s="31">
        <f>主动技能!B950</f>
        <v>10160304</v>
      </c>
      <c r="B947" s="4" t="str">
        <f>主动技能!H950</f>
        <v>弯月斩</v>
      </c>
      <c r="C947" s="4" t="str">
        <f>主动技能!I950</f>
        <v>对敌方横扫攻击，造成125%攻击力（+1247）点伤害。</v>
      </c>
      <c r="D947" s="4">
        <f>VLOOKUP(主动技能!J950,对应表!F:G,2,FALSE)</f>
        <v>1</v>
      </c>
      <c r="E947" s="4">
        <f>VLOOKUP(主动技能!K950,对应表!J:K,2,FALSE)</f>
        <v>1</v>
      </c>
      <c r="F947" s="4">
        <f>VLOOKUP(主动技能!L950,对应表!N:O,2,FALSE)</f>
        <v>6</v>
      </c>
      <c r="G947" s="4">
        <f>IF(主动技能!M950="必中",2,1)</f>
        <v>1</v>
      </c>
      <c r="H947" s="4">
        <f>主动技能!N950</f>
        <v>100</v>
      </c>
      <c r="I947" s="4">
        <f>主动技能!O950</f>
        <v>50</v>
      </c>
      <c r="J947" s="31" t="str">
        <f>主动技能!P950</f>
        <v>eff_wanyuezhan_0|eff_wanyuezhan_1||</v>
      </c>
      <c r="K947" s="31">
        <f>主动技能!Q950</f>
        <v>1</v>
      </c>
      <c r="L947" s="31">
        <f>主动技能!R950</f>
        <v>0</v>
      </c>
      <c r="M947" s="31">
        <f>主动技能!S950</f>
        <v>0</v>
      </c>
      <c r="N947" s="31" t="str">
        <f>IF(主动技能!T950="","",主动技能!T950)</f>
        <v/>
      </c>
      <c r="O947" s="31" t="str">
        <f>IF(主动技能!U950="","",主动技能!U950)</f>
        <v/>
      </c>
      <c r="P947" s="31" t="str">
        <f>IF(主动技能!V950="","",主动技能!V950)</f>
        <v>skill_20</v>
      </c>
      <c r="Q947" s="31" t="str">
        <f>IF(主动技能!W950="","")</f>
        <v/>
      </c>
      <c r="R947" s="31" t="str">
        <f>IF(主动技能!X950="","")</f>
        <v/>
      </c>
      <c r="S947" s="31">
        <f>主动技能!Y950</f>
        <v>0</v>
      </c>
      <c r="T947" s="31">
        <f>主动技能!Z950</f>
        <v>125</v>
      </c>
      <c r="U947" s="31">
        <f>主动技能!AB950</f>
        <v>1247</v>
      </c>
      <c r="V947" s="31">
        <f>主动技能!AC950</f>
        <v>0</v>
      </c>
      <c r="W947" s="31">
        <f>主动技能!AD950</f>
        <v>0</v>
      </c>
      <c r="X947" s="31">
        <f>主动技能!AE950</f>
        <v>1</v>
      </c>
      <c r="Y947" s="31">
        <f>主动技能!AF950</f>
        <v>2</v>
      </c>
      <c r="Z947" s="31">
        <f>主动技能!AG950</f>
        <v>2</v>
      </c>
      <c r="AA947" s="31" t="str">
        <f>主动技能!AH950</f>
        <v>attackex</v>
      </c>
      <c r="AB947" s="31" t="str">
        <f>IF(主动技能!AI950="","")</f>
        <v/>
      </c>
      <c r="AC947" s="31">
        <f>主动技能!AJ950</f>
        <v>4</v>
      </c>
      <c r="AD947" s="31">
        <f>主动技能!BF950</f>
        <v>101603</v>
      </c>
      <c r="AE947" s="1">
        <f t="shared" si="14"/>
        <v>4</v>
      </c>
    </row>
    <row r="948" spans="1:31" s="31" customFormat="1" x14ac:dyDescent="0.15">
      <c r="A948" s="31">
        <f>主动技能!B951</f>
        <v>10160305</v>
      </c>
      <c r="B948" s="4" t="str">
        <f>主动技能!H951</f>
        <v>弯月斩</v>
      </c>
      <c r="C948" s="4" t="str">
        <f>主动技能!I951</f>
        <v>对敌方横扫攻击，造成125%攻击力（+1867）点伤害。</v>
      </c>
      <c r="D948" s="4">
        <f>VLOOKUP(主动技能!J951,对应表!F:G,2,FALSE)</f>
        <v>1</v>
      </c>
      <c r="E948" s="4">
        <f>VLOOKUP(主动技能!K951,对应表!J:K,2,FALSE)</f>
        <v>1</v>
      </c>
      <c r="F948" s="4">
        <f>VLOOKUP(主动技能!L951,对应表!N:O,2,FALSE)</f>
        <v>6</v>
      </c>
      <c r="G948" s="4">
        <f>IF(主动技能!M951="必中",2,1)</f>
        <v>1</v>
      </c>
      <c r="H948" s="4">
        <f>主动技能!N951</f>
        <v>100</v>
      </c>
      <c r="I948" s="4">
        <f>主动技能!O951</f>
        <v>50</v>
      </c>
      <c r="J948" s="31" t="str">
        <f>主动技能!P951</f>
        <v>eff_wanyuezhan_0|eff_wanyuezhan_1||</v>
      </c>
      <c r="K948" s="31">
        <f>主动技能!Q951</f>
        <v>1</v>
      </c>
      <c r="L948" s="31">
        <f>主动技能!R951</f>
        <v>0</v>
      </c>
      <c r="M948" s="31">
        <f>主动技能!S951</f>
        <v>0</v>
      </c>
      <c r="N948" s="31" t="str">
        <f>IF(主动技能!T951="","",主动技能!T951)</f>
        <v/>
      </c>
      <c r="O948" s="31" t="str">
        <f>IF(主动技能!U951="","",主动技能!U951)</f>
        <v/>
      </c>
      <c r="P948" s="31" t="str">
        <f>IF(主动技能!V951="","",主动技能!V951)</f>
        <v>skill_20</v>
      </c>
      <c r="Q948" s="31" t="str">
        <f>IF(主动技能!W951="","")</f>
        <v/>
      </c>
      <c r="R948" s="31" t="str">
        <f>IF(主动技能!X951="","")</f>
        <v/>
      </c>
      <c r="S948" s="31">
        <f>主动技能!Y951</f>
        <v>0</v>
      </c>
      <c r="T948" s="31">
        <f>主动技能!Z951</f>
        <v>125</v>
      </c>
      <c r="U948" s="31">
        <f>主动技能!AB951</f>
        <v>1867</v>
      </c>
      <c r="V948" s="31">
        <f>主动技能!AC951</f>
        <v>0</v>
      </c>
      <c r="W948" s="31">
        <f>主动技能!AD951</f>
        <v>0</v>
      </c>
      <c r="X948" s="31">
        <f>主动技能!AE951</f>
        <v>1</v>
      </c>
      <c r="Y948" s="31">
        <f>主动技能!AF951</f>
        <v>2</v>
      </c>
      <c r="Z948" s="31">
        <f>主动技能!AG951</f>
        <v>2</v>
      </c>
      <c r="AA948" s="31" t="str">
        <f>主动技能!AH951</f>
        <v>attackex</v>
      </c>
      <c r="AB948" s="31" t="str">
        <f>IF(主动技能!AI951="","")</f>
        <v/>
      </c>
      <c r="AC948" s="31">
        <f>主动技能!AJ951</f>
        <v>5</v>
      </c>
      <c r="AD948" s="31">
        <f>主动技能!BF951</f>
        <v>101603</v>
      </c>
      <c r="AE948" s="1">
        <f t="shared" si="14"/>
        <v>5</v>
      </c>
    </row>
    <row r="949" spans="1:31" s="31" customFormat="1" x14ac:dyDescent="0.15">
      <c r="A949" s="31">
        <f>主动技能!B952</f>
        <v>10160306</v>
      </c>
      <c r="B949" s="4" t="str">
        <f>主动技能!H952</f>
        <v>弯月斩</v>
      </c>
      <c r="C949" s="4" t="str">
        <f>主动技能!I952</f>
        <v>对敌方横扫攻击，造成125%攻击力（+2745）点伤害。</v>
      </c>
      <c r="D949" s="4">
        <f>VLOOKUP(主动技能!J952,对应表!F:G,2,FALSE)</f>
        <v>1</v>
      </c>
      <c r="E949" s="4">
        <f>VLOOKUP(主动技能!K952,对应表!J:K,2,FALSE)</f>
        <v>1</v>
      </c>
      <c r="F949" s="4">
        <f>VLOOKUP(主动技能!L952,对应表!N:O,2,FALSE)</f>
        <v>6</v>
      </c>
      <c r="G949" s="4">
        <f>IF(主动技能!M952="必中",2,1)</f>
        <v>1</v>
      </c>
      <c r="H949" s="4">
        <f>主动技能!N952</f>
        <v>100</v>
      </c>
      <c r="I949" s="4">
        <f>主动技能!O952</f>
        <v>50</v>
      </c>
      <c r="J949" s="31" t="str">
        <f>主动技能!P952</f>
        <v>eff_wanyuezhan_0|eff_wanyuezhan_1||</v>
      </c>
      <c r="K949" s="31">
        <f>主动技能!Q952</f>
        <v>1</v>
      </c>
      <c r="L949" s="31">
        <f>主动技能!R952</f>
        <v>0</v>
      </c>
      <c r="M949" s="31">
        <f>主动技能!S952</f>
        <v>0</v>
      </c>
      <c r="N949" s="31" t="str">
        <f>IF(主动技能!T952="","",主动技能!T952)</f>
        <v/>
      </c>
      <c r="O949" s="31" t="str">
        <f>IF(主动技能!U952="","",主动技能!U952)</f>
        <v/>
      </c>
      <c r="P949" s="31" t="str">
        <f>IF(主动技能!V952="","",主动技能!V952)</f>
        <v>skill_20</v>
      </c>
      <c r="Q949" s="31" t="str">
        <f>IF(主动技能!W952="","")</f>
        <v/>
      </c>
      <c r="R949" s="31" t="str">
        <f>IF(主动技能!X952="","")</f>
        <v/>
      </c>
      <c r="S949" s="31">
        <f>主动技能!Y952</f>
        <v>0</v>
      </c>
      <c r="T949" s="31">
        <f>主动技能!Z952</f>
        <v>125</v>
      </c>
      <c r="U949" s="31">
        <f>主动技能!AB952</f>
        <v>2745</v>
      </c>
      <c r="V949" s="31">
        <f>主动技能!AC952</f>
        <v>0</v>
      </c>
      <c r="W949" s="31">
        <f>主动技能!AD952</f>
        <v>0</v>
      </c>
      <c r="X949" s="31">
        <f>主动技能!AE952</f>
        <v>1</v>
      </c>
      <c r="Y949" s="31">
        <f>主动技能!AF952</f>
        <v>2</v>
      </c>
      <c r="Z949" s="31">
        <f>主动技能!AG952</f>
        <v>2</v>
      </c>
      <c r="AA949" s="31" t="str">
        <f>主动技能!AH952</f>
        <v>attackex</v>
      </c>
      <c r="AB949" s="31" t="str">
        <f>IF(主动技能!AI952="","")</f>
        <v/>
      </c>
      <c r="AC949" s="31">
        <f>主动技能!AJ952</f>
        <v>6</v>
      </c>
      <c r="AD949" s="31">
        <f>主动技能!BF952</f>
        <v>101603</v>
      </c>
      <c r="AE949" s="1">
        <f t="shared" si="14"/>
        <v>6</v>
      </c>
    </row>
    <row r="950" spans="1:31" s="31" customFormat="1" x14ac:dyDescent="0.15">
      <c r="A950" s="31">
        <f>主动技能!B953</f>
        <v>10160307</v>
      </c>
      <c r="B950" s="4" t="str">
        <f>主动技能!H953</f>
        <v>弯月斩</v>
      </c>
      <c r="C950" s="4" t="str">
        <f>主动技能!I953</f>
        <v>对敌方横扫攻击，造成125%攻击力（+3989）点伤害。</v>
      </c>
      <c r="D950" s="4">
        <f>VLOOKUP(主动技能!J953,对应表!F:G,2,FALSE)</f>
        <v>1</v>
      </c>
      <c r="E950" s="4">
        <f>VLOOKUP(主动技能!K953,对应表!J:K,2,FALSE)</f>
        <v>1</v>
      </c>
      <c r="F950" s="4">
        <f>VLOOKUP(主动技能!L953,对应表!N:O,2,FALSE)</f>
        <v>6</v>
      </c>
      <c r="G950" s="4">
        <f>IF(主动技能!M953="必中",2,1)</f>
        <v>1</v>
      </c>
      <c r="H950" s="4">
        <f>主动技能!N953</f>
        <v>100</v>
      </c>
      <c r="I950" s="4">
        <f>主动技能!O953</f>
        <v>50</v>
      </c>
      <c r="J950" s="31" t="str">
        <f>主动技能!P953</f>
        <v>eff_wanyuezhan_0|eff_wanyuezhan_1||</v>
      </c>
      <c r="K950" s="31">
        <f>主动技能!Q953</f>
        <v>1</v>
      </c>
      <c r="L950" s="31">
        <f>主动技能!R953</f>
        <v>0</v>
      </c>
      <c r="M950" s="31">
        <f>主动技能!S953</f>
        <v>0</v>
      </c>
      <c r="N950" s="31" t="str">
        <f>IF(主动技能!T953="","",主动技能!T953)</f>
        <v/>
      </c>
      <c r="O950" s="31" t="str">
        <f>IF(主动技能!U953="","",主动技能!U953)</f>
        <v/>
      </c>
      <c r="P950" s="31" t="str">
        <f>IF(主动技能!V953="","",主动技能!V953)</f>
        <v>skill_20</v>
      </c>
      <c r="Q950" s="31" t="str">
        <f>IF(主动技能!W953="","")</f>
        <v/>
      </c>
      <c r="R950" s="31" t="str">
        <f>IF(主动技能!X953="","")</f>
        <v/>
      </c>
      <c r="S950" s="31">
        <f>主动技能!Y953</f>
        <v>0</v>
      </c>
      <c r="T950" s="31">
        <f>主动技能!Z953</f>
        <v>125</v>
      </c>
      <c r="U950" s="31">
        <f>主动技能!AB953</f>
        <v>3989</v>
      </c>
      <c r="V950" s="31">
        <f>主动技能!AC953</f>
        <v>0</v>
      </c>
      <c r="W950" s="31">
        <f>主动技能!AD953</f>
        <v>0</v>
      </c>
      <c r="X950" s="31">
        <f>主动技能!AE953</f>
        <v>1</v>
      </c>
      <c r="Y950" s="31">
        <f>主动技能!AF953</f>
        <v>2</v>
      </c>
      <c r="Z950" s="31">
        <f>主动技能!AG953</f>
        <v>2</v>
      </c>
      <c r="AA950" s="31" t="str">
        <f>主动技能!AH953</f>
        <v>attackex</v>
      </c>
      <c r="AB950" s="31" t="str">
        <f>IF(主动技能!AI953="","")</f>
        <v/>
      </c>
      <c r="AC950" s="31">
        <f>主动技能!AJ953</f>
        <v>7</v>
      </c>
      <c r="AD950" s="31">
        <f>主动技能!BF953</f>
        <v>101603</v>
      </c>
      <c r="AE950" s="1">
        <f t="shared" si="14"/>
        <v>7</v>
      </c>
    </row>
    <row r="951" spans="1:31" s="31" customFormat="1" x14ac:dyDescent="0.15">
      <c r="A951" s="31">
        <f>主动技能!B954</f>
        <v>10160308</v>
      </c>
      <c r="B951" s="4" t="str">
        <f>主动技能!H954</f>
        <v>弯月斩</v>
      </c>
      <c r="C951" s="4" t="str">
        <f>主动技能!I954</f>
        <v>对敌方横扫攻击，造成125%攻击力（+5748）点伤害。</v>
      </c>
      <c r="D951" s="4">
        <f>VLOOKUP(主动技能!J954,对应表!F:G,2,FALSE)</f>
        <v>1</v>
      </c>
      <c r="E951" s="4">
        <f>VLOOKUP(主动技能!K954,对应表!J:K,2,FALSE)</f>
        <v>1</v>
      </c>
      <c r="F951" s="4">
        <f>VLOOKUP(主动技能!L954,对应表!N:O,2,FALSE)</f>
        <v>6</v>
      </c>
      <c r="G951" s="4">
        <f>IF(主动技能!M954="必中",2,1)</f>
        <v>1</v>
      </c>
      <c r="H951" s="4">
        <f>主动技能!N954</f>
        <v>100</v>
      </c>
      <c r="I951" s="4">
        <f>主动技能!O954</f>
        <v>50</v>
      </c>
      <c r="J951" s="31" t="str">
        <f>主动技能!P954</f>
        <v>eff_wanyuezhan_0|eff_wanyuezhan_1||</v>
      </c>
      <c r="K951" s="31">
        <f>主动技能!Q954</f>
        <v>1</v>
      </c>
      <c r="L951" s="31">
        <f>主动技能!R954</f>
        <v>0</v>
      </c>
      <c r="M951" s="31">
        <f>主动技能!S954</f>
        <v>0</v>
      </c>
      <c r="N951" s="31" t="str">
        <f>IF(主动技能!T954="","",主动技能!T954)</f>
        <v/>
      </c>
      <c r="O951" s="31" t="str">
        <f>IF(主动技能!U954="","",主动技能!U954)</f>
        <v/>
      </c>
      <c r="P951" s="31" t="str">
        <f>IF(主动技能!V954="","",主动技能!V954)</f>
        <v>skill_20</v>
      </c>
      <c r="Q951" s="31" t="str">
        <f>IF(主动技能!W954="","")</f>
        <v/>
      </c>
      <c r="R951" s="31" t="str">
        <f>IF(主动技能!X954="","")</f>
        <v/>
      </c>
      <c r="S951" s="31">
        <f>主动技能!Y954</f>
        <v>0</v>
      </c>
      <c r="T951" s="31">
        <f>主动技能!Z954</f>
        <v>125</v>
      </c>
      <c r="U951" s="31">
        <f>主动技能!AB954</f>
        <v>5748</v>
      </c>
      <c r="V951" s="31">
        <f>主动技能!AC954</f>
        <v>0</v>
      </c>
      <c r="W951" s="31">
        <f>主动技能!AD954</f>
        <v>0</v>
      </c>
      <c r="X951" s="31">
        <f>主动技能!AE954</f>
        <v>1</v>
      </c>
      <c r="Y951" s="31">
        <f>主动技能!AF954</f>
        <v>2</v>
      </c>
      <c r="Z951" s="31">
        <f>主动技能!AG954</f>
        <v>2</v>
      </c>
      <c r="AA951" s="31" t="str">
        <f>主动技能!AH954</f>
        <v>attackex</v>
      </c>
      <c r="AB951" s="31" t="str">
        <f>IF(主动技能!AI954="","")</f>
        <v/>
      </c>
      <c r="AC951" s="31">
        <f>主动技能!AJ954</f>
        <v>8</v>
      </c>
      <c r="AD951" s="31">
        <f>主动技能!BF954</f>
        <v>101603</v>
      </c>
      <c r="AE951" s="1">
        <f t="shared" si="14"/>
        <v>8</v>
      </c>
    </row>
    <row r="952" spans="1:31" s="31" customFormat="1" x14ac:dyDescent="0.15">
      <c r="A952" s="31">
        <f>主动技能!B955</f>
        <v>10160309</v>
      </c>
      <c r="B952" s="4" t="str">
        <f>主动技能!H955</f>
        <v>弯月斩</v>
      </c>
      <c r="C952" s="4" t="str">
        <f>主动技能!I955</f>
        <v>对敌方横扫攻击，造成125%攻击力（+8240）点伤害。</v>
      </c>
      <c r="D952" s="4">
        <f>VLOOKUP(主动技能!J955,对应表!F:G,2,FALSE)</f>
        <v>1</v>
      </c>
      <c r="E952" s="4">
        <f>VLOOKUP(主动技能!K955,对应表!J:K,2,FALSE)</f>
        <v>1</v>
      </c>
      <c r="F952" s="4">
        <f>VLOOKUP(主动技能!L955,对应表!N:O,2,FALSE)</f>
        <v>6</v>
      </c>
      <c r="G952" s="4">
        <f>IF(主动技能!M955="必中",2,1)</f>
        <v>1</v>
      </c>
      <c r="H952" s="4">
        <f>主动技能!N955</f>
        <v>100</v>
      </c>
      <c r="I952" s="4">
        <f>主动技能!O955</f>
        <v>50</v>
      </c>
      <c r="J952" s="31" t="str">
        <f>主动技能!P955</f>
        <v>eff_wanyuezhan_0|eff_wanyuezhan_1||</v>
      </c>
      <c r="K952" s="31">
        <f>主动技能!Q955</f>
        <v>1</v>
      </c>
      <c r="L952" s="31">
        <f>主动技能!R955</f>
        <v>0</v>
      </c>
      <c r="M952" s="31">
        <f>主动技能!S955</f>
        <v>0</v>
      </c>
      <c r="N952" s="31" t="str">
        <f>IF(主动技能!T955="","",主动技能!T955)</f>
        <v/>
      </c>
      <c r="O952" s="31" t="str">
        <f>IF(主动技能!U955="","",主动技能!U955)</f>
        <v/>
      </c>
      <c r="P952" s="31" t="str">
        <f>IF(主动技能!V955="","",主动技能!V955)</f>
        <v>skill_20</v>
      </c>
      <c r="Q952" s="31" t="str">
        <f>IF(主动技能!W955="","")</f>
        <v/>
      </c>
      <c r="R952" s="31" t="str">
        <f>IF(主动技能!X955="","")</f>
        <v/>
      </c>
      <c r="S952" s="31">
        <f>主动技能!Y955</f>
        <v>0</v>
      </c>
      <c r="T952" s="31">
        <f>主动技能!Z955</f>
        <v>125</v>
      </c>
      <c r="U952" s="31">
        <f>主动技能!AB955</f>
        <v>8240</v>
      </c>
      <c r="V952" s="31">
        <f>主动技能!AC955</f>
        <v>0</v>
      </c>
      <c r="W952" s="31">
        <f>主动技能!AD955</f>
        <v>0</v>
      </c>
      <c r="X952" s="31">
        <f>主动技能!AE955</f>
        <v>1</v>
      </c>
      <c r="Y952" s="31">
        <f>主动技能!AF955</f>
        <v>2</v>
      </c>
      <c r="Z952" s="31">
        <f>主动技能!AG955</f>
        <v>2</v>
      </c>
      <c r="AA952" s="31" t="str">
        <f>主动技能!AH955</f>
        <v>attackex</v>
      </c>
      <c r="AB952" s="31" t="str">
        <f>IF(主动技能!AI955="","")</f>
        <v/>
      </c>
      <c r="AC952" s="31">
        <f>主动技能!AJ955</f>
        <v>9</v>
      </c>
      <c r="AD952" s="31">
        <f>主动技能!BF955</f>
        <v>101603</v>
      </c>
      <c r="AE952" s="1">
        <f t="shared" si="14"/>
        <v>9</v>
      </c>
    </row>
    <row r="953" spans="1:31" s="31" customFormat="1" x14ac:dyDescent="0.15">
      <c r="A953" s="31">
        <f>主动技能!B956</f>
        <v>10160310</v>
      </c>
      <c r="B953" s="4" t="str">
        <f>主动技能!H956</f>
        <v>弯月斩</v>
      </c>
      <c r="C953" s="4" t="str">
        <f>主动技能!I956</f>
        <v>对敌方横扫攻击，造成125%攻击力（+11767）点伤害。</v>
      </c>
      <c r="D953" s="4">
        <f>VLOOKUP(主动技能!J956,对应表!F:G,2,FALSE)</f>
        <v>1</v>
      </c>
      <c r="E953" s="4">
        <f>VLOOKUP(主动技能!K956,对应表!J:K,2,FALSE)</f>
        <v>1</v>
      </c>
      <c r="F953" s="4">
        <f>VLOOKUP(主动技能!L956,对应表!N:O,2,FALSE)</f>
        <v>6</v>
      </c>
      <c r="G953" s="4">
        <f>IF(主动技能!M956="必中",2,1)</f>
        <v>1</v>
      </c>
      <c r="H953" s="4">
        <f>主动技能!N956</f>
        <v>100</v>
      </c>
      <c r="I953" s="4">
        <f>主动技能!O956</f>
        <v>50</v>
      </c>
      <c r="J953" s="31" t="str">
        <f>主动技能!P956</f>
        <v>eff_wanyuezhan_0|eff_wanyuezhan_1||</v>
      </c>
      <c r="K953" s="31">
        <f>主动技能!Q956</f>
        <v>1</v>
      </c>
      <c r="L953" s="31">
        <f>主动技能!R956</f>
        <v>0</v>
      </c>
      <c r="M953" s="31">
        <f>主动技能!S956</f>
        <v>0</v>
      </c>
      <c r="N953" s="31" t="str">
        <f>IF(主动技能!T956="","",主动技能!T956)</f>
        <v/>
      </c>
      <c r="O953" s="31" t="str">
        <f>IF(主动技能!U956="","",主动技能!U956)</f>
        <v/>
      </c>
      <c r="P953" s="31" t="str">
        <f>IF(主动技能!V956="","",主动技能!V956)</f>
        <v>skill_20</v>
      </c>
      <c r="Q953" s="31" t="str">
        <f>IF(主动技能!W956="","")</f>
        <v/>
      </c>
      <c r="R953" s="31" t="str">
        <f>IF(主动技能!X956="","")</f>
        <v/>
      </c>
      <c r="S953" s="31">
        <f>主动技能!Y956</f>
        <v>0</v>
      </c>
      <c r="T953" s="31">
        <f>主动技能!Z956</f>
        <v>125</v>
      </c>
      <c r="U953" s="31">
        <f>主动技能!AB956</f>
        <v>11767</v>
      </c>
      <c r="V953" s="31">
        <f>主动技能!AC956</f>
        <v>0</v>
      </c>
      <c r="W953" s="31">
        <f>主动技能!AD956</f>
        <v>0</v>
      </c>
      <c r="X953" s="31">
        <f>主动技能!AE956</f>
        <v>1</v>
      </c>
      <c r="Y953" s="31">
        <f>主动技能!AF956</f>
        <v>2</v>
      </c>
      <c r="Z953" s="31">
        <f>主动技能!AG956</f>
        <v>2</v>
      </c>
      <c r="AA953" s="31" t="str">
        <f>主动技能!AH956</f>
        <v>attackex</v>
      </c>
      <c r="AB953" s="31" t="str">
        <f>IF(主动技能!AI956="","")</f>
        <v/>
      </c>
      <c r="AC953" s="31">
        <f>主动技能!AJ956</f>
        <v>10</v>
      </c>
      <c r="AD953" s="31">
        <f>主动技能!BF956</f>
        <v>101603</v>
      </c>
      <c r="AE953" s="1">
        <f t="shared" si="14"/>
        <v>10</v>
      </c>
    </row>
    <row r="954" spans="1:31" s="31" customFormat="1" x14ac:dyDescent="0.15">
      <c r="A954" s="31">
        <f>主动技能!B957</f>
        <v>10160311</v>
      </c>
      <c r="B954" s="4" t="str">
        <f>主动技能!H957</f>
        <v>弯月斩</v>
      </c>
      <c r="C954" s="4" t="str">
        <f>主动技能!I957</f>
        <v>对敌方横扫攻击，造成125%攻击力（+16761）点伤害。</v>
      </c>
      <c r="D954" s="4">
        <f>VLOOKUP(主动技能!J957,对应表!F:G,2,FALSE)</f>
        <v>1</v>
      </c>
      <c r="E954" s="4">
        <f>VLOOKUP(主动技能!K957,对应表!J:K,2,FALSE)</f>
        <v>1</v>
      </c>
      <c r="F954" s="4">
        <f>VLOOKUP(主动技能!L957,对应表!N:O,2,FALSE)</f>
        <v>6</v>
      </c>
      <c r="G954" s="4">
        <f>IF(主动技能!M957="必中",2,1)</f>
        <v>1</v>
      </c>
      <c r="H954" s="4">
        <f>主动技能!N957</f>
        <v>100</v>
      </c>
      <c r="I954" s="4">
        <f>主动技能!O957</f>
        <v>50</v>
      </c>
      <c r="J954" s="31" t="str">
        <f>主动技能!P957</f>
        <v>eff_wanyuezhan_0|eff_wanyuezhan_1||</v>
      </c>
      <c r="K954" s="31">
        <f>主动技能!Q957</f>
        <v>1</v>
      </c>
      <c r="L954" s="31">
        <f>主动技能!R957</f>
        <v>0</v>
      </c>
      <c r="M954" s="31">
        <f>主动技能!S957</f>
        <v>0</v>
      </c>
      <c r="N954" s="31" t="str">
        <f>IF(主动技能!T957="","",主动技能!T957)</f>
        <v/>
      </c>
      <c r="O954" s="31" t="str">
        <f>IF(主动技能!U957="","",主动技能!U957)</f>
        <v/>
      </c>
      <c r="P954" s="31" t="str">
        <f>IF(主动技能!V957="","",主动技能!V957)</f>
        <v>skill_20</v>
      </c>
      <c r="Q954" s="31" t="str">
        <f>IF(主动技能!W957="","")</f>
        <v/>
      </c>
      <c r="R954" s="31" t="str">
        <f>IF(主动技能!X957="","")</f>
        <v/>
      </c>
      <c r="S954" s="31">
        <f>主动技能!Y957</f>
        <v>0</v>
      </c>
      <c r="T954" s="31">
        <f>主动技能!Z957</f>
        <v>125</v>
      </c>
      <c r="U954" s="31">
        <f>主动技能!AB957</f>
        <v>16761</v>
      </c>
      <c r="V954" s="31">
        <f>主动技能!AC957</f>
        <v>0</v>
      </c>
      <c r="W954" s="31">
        <f>主动技能!AD957</f>
        <v>0</v>
      </c>
      <c r="X954" s="31">
        <f>主动技能!AE957</f>
        <v>1</v>
      </c>
      <c r="Y954" s="31">
        <f>主动技能!AF957</f>
        <v>2</v>
      </c>
      <c r="Z954" s="31">
        <f>主动技能!AG957</f>
        <v>2</v>
      </c>
      <c r="AA954" s="31" t="str">
        <f>主动技能!AH957</f>
        <v>attackex</v>
      </c>
      <c r="AB954" s="31" t="str">
        <f>IF(主动技能!AI957="","")</f>
        <v/>
      </c>
      <c r="AC954" s="31">
        <f>主动技能!AJ957</f>
        <v>11</v>
      </c>
      <c r="AD954" s="31">
        <f>主动技能!BF957</f>
        <v>101603</v>
      </c>
      <c r="AE954" s="1">
        <f t="shared" si="14"/>
        <v>11</v>
      </c>
    </row>
    <row r="955" spans="1:31" s="31" customFormat="1" x14ac:dyDescent="0.15">
      <c r="A955" s="31">
        <f>主动技能!B958</f>
        <v>10160312</v>
      </c>
      <c r="B955" s="4" t="str">
        <f>主动技能!H958</f>
        <v>弯月斩</v>
      </c>
      <c r="C955" s="4" t="str">
        <f>主动技能!I958</f>
        <v>对敌方横扫攻击，造成125%攻击力（+23830）点伤害。</v>
      </c>
      <c r="D955" s="4">
        <f>VLOOKUP(主动技能!J958,对应表!F:G,2,FALSE)</f>
        <v>1</v>
      </c>
      <c r="E955" s="4">
        <f>VLOOKUP(主动技能!K958,对应表!J:K,2,FALSE)</f>
        <v>1</v>
      </c>
      <c r="F955" s="4">
        <f>VLOOKUP(主动技能!L958,对应表!N:O,2,FALSE)</f>
        <v>6</v>
      </c>
      <c r="G955" s="4">
        <f>IF(主动技能!M958="必中",2,1)</f>
        <v>1</v>
      </c>
      <c r="H955" s="4">
        <f>主动技能!N958</f>
        <v>100</v>
      </c>
      <c r="I955" s="4">
        <f>主动技能!O958</f>
        <v>50</v>
      </c>
      <c r="J955" s="31" t="str">
        <f>主动技能!P958</f>
        <v>eff_wanyuezhan_0|eff_wanyuezhan_1||</v>
      </c>
      <c r="K955" s="31">
        <f>主动技能!Q958</f>
        <v>1</v>
      </c>
      <c r="L955" s="31">
        <f>主动技能!R958</f>
        <v>0</v>
      </c>
      <c r="M955" s="31">
        <f>主动技能!S958</f>
        <v>0</v>
      </c>
      <c r="N955" s="31" t="str">
        <f>IF(主动技能!T958="","",主动技能!T958)</f>
        <v/>
      </c>
      <c r="O955" s="31" t="str">
        <f>IF(主动技能!U958="","",主动技能!U958)</f>
        <v/>
      </c>
      <c r="P955" s="31" t="str">
        <f>IF(主动技能!V958="","",主动技能!V958)</f>
        <v>skill_20</v>
      </c>
      <c r="Q955" s="31" t="str">
        <f>IF(主动技能!W958="","")</f>
        <v/>
      </c>
      <c r="R955" s="31" t="str">
        <f>IF(主动技能!X958="","")</f>
        <v/>
      </c>
      <c r="S955" s="31">
        <f>主动技能!Y958</f>
        <v>0</v>
      </c>
      <c r="T955" s="31">
        <f>主动技能!Z958</f>
        <v>125</v>
      </c>
      <c r="U955" s="31">
        <f>主动技能!AB958</f>
        <v>23830</v>
      </c>
      <c r="V955" s="31">
        <f>主动技能!AC958</f>
        <v>0</v>
      </c>
      <c r="W955" s="31">
        <f>主动技能!AD958</f>
        <v>0</v>
      </c>
      <c r="X955" s="31">
        <f>主动技能!AE958</f>
        <v>1</v>
      </c>
      <c r="Y955" s="31">
        <f>主动技能!AF958</f>
        <v>2</v>
      </c>
      <c r="Z955" s="31">
        <f>主动技能!AG958</f>
        <v>2</v>
      </c>
      <c r="AA955" s="31" t="str">
        <f>主动技能!AH958</f>
        <v>attackex</v>
      </c>
      <c r="AB955" s="31" t="str">
        <f>IF(主动技能!AI958="","")</f>
        <v/>
      </c>
      <c r="AC955" s="31">
        <f>主动技能!AJ958</f>
        <v>12</v>
      </c>
      <c r="AD955" s="31">
        <f>主动技能!BF958</f>
        <v>101603</v>
      </c>
      <c r="AE955" s="1">
        <f t="shared" si="14"/>
        <v>12</v>
      </c>
    </row>
    <row r="956" spans="1:31" s="31" customFormat="1" x14ac:dyDescent="0.15">
      <c r="A956" s="31">
        <f>主动技能!B959</f>
        <v>10160313</v>
      </c>
      <c r="B956" s="4" t="str">
        <f>主动技能!H959</f>
        <v>弯月斩</v>
      </c>
      <c r="C956" s="4" t="str">
        <f>主动技能!I959</f>
        <v>对敌方横扫攻击，造成125%攻击力（+33839）点伤害。</v>
      </c>
      <c r="D956" s="4">
        <f>VLOOKUP(主动技能!J959,对应表!F:G,2,FALSE)</f>
        <v>1</v>
      </c>
      <c r="E956" s="4">
        <f>VLOOKUP(主动技能!K959,对应表!J:K,2,FALSE)</f>
        <v>1</v>
      </c>
      <c r="F956" s="4">
        <f>VLOOKUP(主动技能!L959,对应表!N:O,2,FALSE)</f>
        <v>6</v>
      </c>
      <c r="G956" s="4">
        <f>IF(主动技能!M959="必中",2,1)</f>
        <v>1</v>
      </c>
      <c r="H956" s="4">
        <f>主动技能!N959</f>
        <v>100</v>
      </c>
      <c r="I956" s="4">
        <f>主动技能!O959</f>
        <v>50</v>
      </c>
      <c r="J956" s="31" t="str">
        <f>主动技能!P959</f>
        <v>eff_wanyuezhan_0|eff_wanyuezhan_1||</v>
      </c>
      <c r="K956" s="31">
        <f>主动技能!Q959</f>
        <v>1</v>
      </c>
      <c r="L956" s="31">
        <f>主动技能!R959</f>
        <v>0</v>
      </c>
      <c r="M956" s="31">
        <f>主动技能!S959</f>
        <v>0</v>
      </c>
      <c r="N956" s="31" t="str">
        <f>IF(主动技能!T959="","",主动技能!T959)</f>
        <v/>
      </c>
      <c r="O956" s="31" t="str">
        <f>IF(主动技能!U959="","",主动技能!U959)</f>
        <v/>
      </c>
      <c r="P956" s="31" t="str">
        <f>IF(主动技能!V959="","",主动技能!V959)</f>
        <v>skill_20</v>
      </c>
      <c r="Q956" s="31" t="str">
        <f>IF(主动技能!W959="","")</f>
        <v/>
      </c>
      <c r="R956" s="31" t="str">
        <f>IF(主动技能!X959="","")</f>
        <v/>
      </c>
      <c r="S956" s="31">
        <f>主动技能!Y959</f>
        <v>0</v>
      </c>
      <c r="T956" s="31">
        <f>主动技能!Z959</f>
        <v>125</v>
      </c>
      <c r="U956" s="31">
        <f>主动技能!AB959</f>
        <v>33839</v>
      </c>
      <c r="V956" s="31">
        <f>主动技能!AC959</f>
        <v>0</v>
      </c>
      <c r="W956" s="31">
        <f>主动技能!AD959</f>
        <v>0</v>
      </c>
      <c r="X956" s="31">
        <f>主动技能!AE959</f>
        <v>1</v>
      </c>
      <c r="Y956" s="31">
        <f>主动技能!AF959</f>
        <v>2</v>
      </c>
      <c r="Z956" s="31">
        <f>主动技能!AG959</f>
        <v>2</v>
      </c>
      <c r="AA956" s="31" t="str">
        <f>主动技能!AH959</f>
        <v>attackex</v>
      </c>
      <c r="AB956" s="31" t="str">
        <f>IF(主动技能!AI959="","")</f>
        <v/>
      </c>
      <c r="AC956" s="31">
        <f>主动技能!AJ959</f>
        <v>13</v>
      </c>
      <c r="AD956" s="31">
        <f>主动技能!BF959</f>
        <v>101603</v>
      </c>
      <c r="AE956" s="1">
        <f t="shared" si="14"/>
        <v>13</v>
      </c>
    </row>
    <row r="957" spans="1:31" s="31" customFormat="1" x14ac:dyDescent="0.15">
      <c r="A957" s="31">
        <f>主动技能!B960</f>
        <v>10160314</v>
      </c>
      <c r="B957" s="4" t="str">
        <f>主动技能!H960</f>
        <v>弯月斩</v>
      </c>
      <c r="C957" s="4" t="str">
        <f>主动技能!I960</f>
        <v>对敌方横扫攻击，造成125%攻击力（+48008）点伤害。</v>
      </c>
      <c r="D957" s="4">
        <f>VLOOKUP(主动技能!J960,对应表!F:G,2,FALSE)</f>
        <v>1</v>
      </c>
      <c r="E957" s="4">
        <f>VLOOKUP(主动技能!K960,对应表!J:K,2,FALSE)</f>
        <v>1</v>
      </c>
      <c r="F957" s="4">
        <f>VLOOKUP(主动技能!L960,对应表!N:O,2,FALSE)</f>
        <v>6</v>
      </c>
      <c r="G957" s="4">
        <f>IF(主动技能!M960="必中",2,1)</f>
        <v>1</v>
      </c>
      <c r="H957" s="4">
        <f>主动技能!N960</f>
        <v>100</v>
      </c>
      <c r="I957" s="4">
        <f>主动技能!O960</f>
        <v>50</v>
      </c>
      <c r="J957" s="31" t="str">
        <f>主动技能!P960</f>
        <v>eff_wanyuezhan_0|eff_wanyuezhan_1||</v>
      </c>
      <c r="K957" s="31">
        <f>主动技能!Q960</f>
        <v>1</v>
      </c>
      <c r="L957" s="31">
        <f>主动技能!R960</f>
        <v>0</v>
      </c>
      <c r="M957" s="31">
        <f>主动技能!S960</f>
        <v>0</v>
      </c>
      <c r="N957" s="31" t="str">
        <f>IF(主动技能!T960="","",主动技能!T960)</f>
        <v/>
      </c>
      <c r="O957" s="31" t="str">
        <f>IF(主动技能!U960="","",主动技能!U960)</f>
        <v/>
      </c>
      <c r="P957" s="31" t="str">
        <f>IF(主动技能!V960="","",主动技能!V960)</f>
        <v>skill_20</v>
      </c>
      <c r="Q957" s="31" t="str">
        <f>IF(主动技能!W960="","")</f>
        <v/>
      </c>
      <c r="R957" s="31" t="str">
        <f>IF(主动技能!X960="","")</f>
        <v/>
      </c>
      <c r="S957" s="31">
        <f>主动技能!Y960</f>
        <v>0</v>
      </c>
      <c r="T957" s="31">
        <f>主动技能!Z960</f>
        <v>125</v>
      </c>
      <c r="U957" s="31">
        <f>主动技能!AB960</f>
        <v>48008</v>
      </c>
      <c r="V957" s="31">
        <f>主动技能!AC960</f>
        <v>0</v>
      </c>
      <c r="W957" s="31">
        <f>主动技能!AD960</f>
        <v>0</v>
      </c>
      <c r="X957" s="31">
        <f>主动技能!AE960</f>
        <v>1</v>
      </c>
      <c r="Y957" s="31">
        <f>主动技能!AF960</f>
        <v>2</v>
      </c>
      <c r="Z957" s="31">
        <f>主动技能!AG960</f>
        <v>2</v>
      </c>
      <c r="AA957" s="31" t="str">
        <f>主动技能!AH960</f>
        <v>attackex</v>
      </c>
      <c r="AB957" s="31" t="str">
        <f>IF(主动技能!AI960="","")</f>
        <v/>
      </c>
      <c r="AC957" s="31">
        <f>主动技能!AJ960</f>
        <v>14</v>
      </c>
      <c r="AD957" s="31">
        <f>主动技能!BF960</f>
        <v>101603</v>
      </c>
      <c r="AE957" s="1">
        <f t="shared" si="14"/>
        <v>14</v>
      </c>
    </row>
    <row r="958" spans="1:31" s="31" customFormat="1" x14ac:dyDescent="0.15">
      <c r="A958" s="31">
        <f>主动技能!B961</f>
        <v>10160315</v>
      </c>
      <c r="B958" s="4" t="str">
        <f>主动技能!H961</f>
        <v>弯月斩</v>
      </c>
      <c r="C958" s="4" t="str">
        <f>主动技能!I961</f>
        <v>对敌方横扫攻击，造成125%攻击力（+68066）点伤害。</v>
      </c>
      <c r="D958" s="4">
        <f>VLOOKUP(主动技能!J961,对应表!F:G,2,FALSE)</f>
        <v>1</v>
      </c>
      <c r="E958" s="4">
        <f>VLOOKUP(主动技能!K961,对应表!J:K,2,FALSE)</f>
        <v>1</v>
      </c>
      <c r="F958" s="4">
        <f>VLOOKUP(主动技能!L961,对应表!N:O,2,FALSE)</f>
        <v>6</v>
      </c>
      <c r="G958" s="4">
        <f>IF(主动技能!M961="必中",2,1)</f>
        <v>1</v>
      </c>
      <c r="H958" s="4">
        <f>主动技能!N961</f>
        <v>100</v>
      </c>
      <c r="I958" s="4">
        <f>主动技能!O961</f>
        <v>50</v>
      </c>
      <c r="J958" s="31" t="str">
        <f>主动技能!P961</f>
        <v>eff_wanyuezhan_0|eff_wanyuezhan_1||</v>
      </c>
      <c r="K958" s="31">
        <f>主动技能!Q961</f>
        <v>1</v>
      </c>
      <c r="L958" s="31">
        <f>主动技能!R961</f>
        <v>0</v>
      </c>
      <c r="M958" s="31">
        <f>主动技能!S961</f>
        <v>0</v>
      </c>
      <c r="N958" s="31" t="str">
        <f>IF(主动技能!T961="","",主动技能!T961)</f>
        <v/>
      </c>
      <c r="O958" s="31" t="str">
        <f>IF(主动技能!U961="","",主动技能!U961)</f>
        <v/>
      </c>
      <c r="P958" s="31" t="str">
        <f>IF(主动技能!V961="","",主动技能!V961)</f>
        <v>skill_20</v>
      </c>
      <c r="Q958" s="31" t="str">
        <f>IF(主动技能!W961="","")</f>
        <v/>
      </c>
      <c r="R958" s="31" t="str">
        <f>IF(主动技能!X961="","")</f>
        <v/>
      </c>
      <c r="S958" s="31">
        <f>主动技能!Y961</f>
        <v>0</v>
      </c>
      <c r="T958" s="31">
        <f>主动技能!Z961</f>
        <v>125</v>
      </c>
      <c r="U958" s="31">
        <f>主动技能!AB961</f>
        <v>68066</v>
      </c>
      <c r="V958" s="31">
        <f>主动技能!AC961</f>
        <v>0</v>
      </c>
      <c r="W958" s="31">
        <f>主动技能!AD961</f>
        <v>0</v>
      </c>
      <c r="X958" s="31">
        <f>主动技能!AE961</f>
        <v>1</v>
      </c>
      <c r="Y958" s="31">
        <f>主动技能!AF961</f>
        <v>2</v>
      </c>
      <c r="Z958" s="31">
        <f>主动技能!AG961</f>
        <v>2</v>
      </c>
      <c r="AA958" s="31" t="str">
        <f>主动技能!AH961</f>
        <v>attackex</v>
      </c>
      <c r="AB958" s="31" t="str">
        <f>IF(主动技能!AI961="","")</f>
        <v/>
      </c>
      <c r="AC958" s="31">
        <f>主动技能!AJ961</f>
        <v>15</v>
      </c>
      <c r="AD958" s="31">
        <f>主动技能!BF961</f>
        <v>101603</v>
      </c>
      <c r="AE958" s="1">
        <f t="shared" si="14"/>
        <v>15</v>
      </c>
    </row>
    <row r="959" spans="1:31" s="31" customFormat="1" x14ac:dyDescent="0.15">
      <c r="A959" s="31">
        <f>主动技能!B962</f>
        <v>10160316</v>
      </c>
      <c r="B959" s="4" t="str">
        <f>主动技能!H962</f>
        <v>弯月斩</v>
      </c>
      <c r="C959" s="4" t="str">
        <f>主动技能!I962</f>
        <v>对敌方横扫攻击，造成125%攻击力（+96464）点伤害。</v>
      </c>
      <c r="D959" s="4">
        <f>VLOOKUP(主动技能!J962,对应表!F:G,2,FALSE)</f>
        <v>1</v>
      </c>
      <c r="E959" s="4">
        <f>VLOOKUP(主动技能!K962,对应表!J:K,2,FALSE)</f>
        <v>1</v>
      </c>
      <c r="F959" s="4">
        <f>VLOOKUP(主动技能!L962,对应表!N:O,2,FALSE)</f>
        <v>6</v>
      </c>
      <c r="G959" s="4">
        <f>IF(主动技能!M962="必中",2,1)</f>
        <v>1</v>
      </c>
      <c r="H959" s="4">
        <f>主动技能!N962</f>
        <v>100</v>
      </c>
      <c r="I959" s="4">
        <f>主动技能!O962</f>
        <v>50</v>
      </c>
      <c r="J959" s="31" t="str">
        <f>主动技能!P962</f>
        <v>eff_wanyuezhan_0|eff_wanyuezhan_1||</v>
      </c>
      <c r="K959" s="31">
        <f>主动技能!Q962</f>
        <v>1</v>
      </c>
      <c r="L959" s="31">
        <f>主动技能!R962</f>
        <v>0</v>
      </c>
      <c r="M959" s="31">
        <f>主动技能!S962</f>
        <v>0</v>
      </c>
      <c r="N959" s="31" t="str">
        <f>IF(主动技能!T962="","",主动技能!T962)</f>
        <v/>
      </c>
      <c r="O959" s="31" t="str">
        <f>IF(主动技能!U962="","",主动技能!U962)</f>
        <v/>
      </c>
      <c r="P959" s="31" t="str">
        <f>IF(主动技能!V962="","",主动技能!V962)</f>
        <v>skill_20</v>
      </c>
      <c r="Q959" s="31" t="str">
        <f>IF(主动技能!W962="","")</f>
        <v/>
      </c>
      <c r="R959" s="31" t="str">
        <f>IF(主动技能!X962="","")</f>
        <v/>
      </c>
      <c r="S959" s="31">
        <f>主动技能!Y962</f>
        <v>0</v>
      </c>
      <c r="T959" s="31">
        <f>主动技能!Z962</f>
        <v>125</v>
      </c>
      <c r="U959" s="31">
        <f>主动技能!AB962</f>
        <v>96464</v>
      </c>
      <c r="V959" s="31">
        <f>主动技能!AC962</f>
        <v>0</v>
      </c>
      <c r="W959" s="31">
        <f>主动技能!AD962</f>
        <v>0</v>
      </c>
      <c r="X959" s="31">
        <f>主动技能!AE962</f>
        <v>1</v>
      </c>
      <c r="Y959" s="31">
        <f>主动技能!AF962</f>
        <v>2</v>
      </c>
      <c r="Z959" s="31">
        <f>主动技能!AG962</f>
        <v>2</v>
      </c>
      <c r="AA959" s="31" t="str">
        <f>主动技能!AH962</f>
        <v>attackex</v>
      </c>
      <c r="AB959" s="31" t="str">
        <f>IF(主动技能!AI962="","")</f>
        <v/>
      </c>
      <c r="AC959" s="31">
        <f>主动技能!AJ962</f>
        <v>16</v>
      </c>
      <c r="AD959" s="31">
        <f>主动技能!BF962</f>
        <v>101603</v>
      </c>
      <c r="AE959" s="1">
        <f t="shared" si="14"/>
        <v>16</v>
      </c>
    </row>
    <row r="960" spans="1:31" s="31" customFormat="1" x14ac:dyDescent="0.15">
      <c r="A960" s="31">
        <f>主动技能!B963</f>
        <v>10160317</v>
      </c>
      <c r="B960" s="4" t="str">
        <f>主动技能!H963</f>
        <v>弯月斩</v>
      </c>
      <c r="C960" s="4" t="str">
        <f>主动技能!I963</f>
        <v>对敌方横扫攻击，造成125%攻击力（+136667）点伤害。</v>
      </c>
      <c r="D960" s="4">
        <f>VLOOKUP(主动技能!J963,对应表!F:G,2,FALSE)</f>
        <v>1</v>
      </c>
      <c r="E960" s="4">
        <f>VLOOKUP(主动技能!K963,对应表!J:K,2,FALSE)</f>
        <v>1</v>
      </c>
      <c r="F960" s="4">
        <f>VLOOKUP(主动技能!L963,对应表!N:O,2,FALSE)</f>
        <v>6</v>
      </c>
      <c r="G960" s="4">
        <f>IF(主动技能!M963="必中",2,1)</f>
        <v>1</v>
      </c>
      <c r="H960" s="4">
        <f>主动技能!N963</f>
        <v>100</v>
      </c>
      <c r="I960" s="4">
        <f>主动技能!O963</f>
        <v>50</v>
      </c>
      <c r="J960" s="31" t="str">
        <f>主动技能!P963</f>
        <v>eff_wanyuezhan_0|eff_wanyuezhan_1||</v>
      </c>
      <c r="K960" s="31">
        <f>主动技能!Q963</f>
        <v>1</v>
      </c>
      <c r="L960" s="31">
        <f>主动技能!R963</f>
        <v>0</v>
      </c>
      <c r="M960" s="31">
        <f>主动技能!S963</f>
        <v>0</v>
      </c>
      <c r="N960" s="31" t="str">
        <f>IF(主动技能!T963="","",主动技能!T963)</f>
        <v/>
      </c>
      <c r="O960" s="31" t="str">
        <f>IF(主动技能!U963="","",主动技能!U963)</f>
        <v/>
      </c>
      <c r="P960" s="31" t="str">
        <f>IF(主动技能!V963="","",主动技能!V963)</f>
        <v>skill_20</v>
      </c>
      <c r="Q960" s="31" t="str">
        <f>IF(主动技能!W963="","")</f>
        <v/>
      </c>
      <c r="R960" s="31" t="str">
        <f>IF(主动技能!X963="","")</f>
        <v/>
      </c>
      <c r="S960" s="31">
        <f>主动技能!Y963</f>
        <v>0</v>
      </c>
      <c r="T960" s="31">
        <f>主动技能!Z963</f>
        <v>125</v>
      </c>
      <c r="U960" s="31">
        <f>主动技能!AB963</f>
        <v>136667</v>
      </c>
      <c r="V960" s="31">
        <f>主动技能!AC963</f>
        <v>0</v>
      </c>
      <c r="W960" s="31">
        <f>主动技能!AD963</f>
        <v>0</v>
      </c>
      <c r="X960" s="31">
        <f>主动技能!AE963</f>
        <v>1</v>
      </c>
      <c r="Y960" s="31">
        <f>主动技能!AF963</f>
        <v>2</v>
      </c>
      <c r="Z960" s="31">
        <f>主动技能!AG963</f>
        <v>2</v>
      </c>
      <c r="AA960" s="31" t="str">
        <f>主动技能!AH963</f>
        <v>attackex</v>
      </c>
      <c r="AB960" s="31" t="str">
        <f>IF(主动技能!AI963="","")</f>
        <v/>
      </c>
      <c r="AC960" s="31">
        <f>主动技能!AJ963</f>
        <v>17</v>
      </c>
      <c r="AD960" s="31">
        <f>主动技能!BF963</f>
        <v>101603</v>
      </c>
      <c r="AE960" s="1">
        <f t="shared" si="14"/>
        <v>17</v>
      </c>
    </row>
    <row r="961" spans="1:31" s="31" customFormat="1" x14ac:dyDescent="0.15">
      <c r="A961" s="31">
        <f>主动技能!B964</f>
        <v>10160318</v>
      </c>
      <c r="B961" s="4" t="str">
        <f>主动技能!H964</f>
        <v>弯月斩</v>
      </c>
      <c r="C961" s="4" t="str">
        <f>主动技能!I964</f>
        <v>对敌方横扫攻击，造成125%攻击力（+193582）点伤害。</v>
      </c>
      <c r="D961" s="4">
        <f>VLOOKUP(主动技能!J964,对应表!F:G,2,FALSE)</f>
        <v>1</v>
      </c>
      <c r="E961" s="4">
        <f>VLOOKUP(主动技能!K964,对应表!J:K,2,FALSE)</f>
        <v>1</v>
      </c>
      <c r="F961" s="4">
        <f>VLOOKUP(主动技能!L964,对应表!N:O,2,FALSE)</f>
        <v>6</v>
      </c>
      <c r="G961" s="4">
        <f>IF(主动技能!M964="必中",2,1)</f>
        <v>1</v>
      </c>
      <c r="H961" s="4">
        <f>主动技能!N964</f>
        <v>100</v>
      </c>
      <c r="I961" s="4">
        <f>主动技能!O964</f>
        <v>50</v>
      </c>
      <c r="J961" s="31" t="str">
        <f>主动技能!P964</f>
        <v>eff_wanyuezhan_0|eff_wanyuezhan_1||</v>
      </c>
      <c r="K961" s="31">
        <f>主动技能!Q964</f>
        <v>1</v>
      </c>
      <c r="L961" s="31">
        <f>主动技能!R964</f>
        <v>0</v>
      </c>
      <c r="M961" s="31">
        <f>主动技能!S964</f>
        <v>0</v>
      </c>
      <c r="N961" s="31" t="str">
        <f>IF(主动技能!T964="","",主动技能!T964)</f>
        <v/>
      </c>
      <c r="O961" s="31" t="str">
        <f>IF(主动技能!U964="","",主动技能!U964)</f>
        <v/>
      </c>
      <c r="P961" s="31" t="str">
        <f>IF(主动技能!V964="","",主动技能!V964)</f>
        <v>skill_20</v>
      </c>
      <c r="Q961" s="31" t="str">
        <f>IF(主动技能!W964="","")</f>
        <v/>
      </c>
      <c r="R961" s="31" t="str">
        <f>IF(主动技能!X964="","")</f>
        <v/>
      </c>
      <c r="S961" s="31">
        <f>主动技能!Y964</f>
        <v>0</v>
      </c>
      <c r="T961" s="31">
        <f>主动技能!Z964</f>
        <v>125</v>
      </c>
      <c r="U961" s="31">
        <f>主动技能!AB964</f>
        <v>193582</v>
      </c>
      <c r="V961" s="31">
        <f>主动技能!AC964</f>
        <v>0</v>
      </c>
      <c r="W961" s="31">
        <f>主动技能!AD964</f>
        <v>0</v>
      </c>
      <c r="X961" s="31">
        <f>主动技能!AE964</f>
        <v>1</v>
      </c>
      <c r="Y961" s="31">
        <f>主动技能!AF964</f>
        <v>2</v>
      </c>
      <c r="Z961" s="31">
        <f>主动技能!AG964</f>
        <v>2</v>
      </c>
      <c r="AA961" s="31" t="str">
        <f>主动技能!AH964</f>
        <v>attackex</v>
      </c>
      <c r="AB961" s="31" t="str">
        <f>IF(主动技能!AI964="","")</f>
        <v/>
      </c>
      <c r="AC961" s="31">
        <f>主动技能!AJ964</f>
        <v>18</v>
      </c>
      <c r="AD961" s="31">
        <f>主动技能!BF964</f>
        <v>101603</v>
      </c>
      <c r="AE961" s="1">
        <f t="shared" si="14"/>
        <v>18</v>
      </c>
    </row>
    <row r="962" spans="1:31" s="31" customFormat="1" x14ac:dyDescent="0.15">
      <c r="A962" s="31">
        <f>主动技能!B965</f>
        <v>10160319</v>
      </c>
      <c r="B962" s="4" t="str">
        <f>主动技能!H965</f>
        <v>弯月斩</v>
      </c>
      <c r="C962" s="4" t="str">
        <f>主动技能!I965</f>
        <v>对敌方横扫攻击，造成125%攻击力（+274158）点伤害。</v>
      </c>
      <c r="D962" s="4">
        <f>VLOOKUP(主动技能!J965,对应表!F:G,2,FALSE)</f>
        <v>1</v>
      </c>
      <c r="E962" s="4">
        <f>VLOOKUP(主动技能!K965,对应表!J:K,2,FALSE)</f>
        <v>1</v>
      </c>
      <c r="F962" s="4">
        <f>VLOOKUP(主动技能!L965,对应表!N:O,2,FALSE)</f>
        <v>6</v>
      </c>
      <c r="G962" s="4">
        <f>IF(主动技能!M965="必中",2,1)</f>
        <v>1</v>
      </c>
      <c r="H962" s="4">
        <f>主动技能!N965</f>
        <v>100</v>
      </c>
      <c r="I962" s="4">
        <f>主动技能!O965</f>
        <v>50</v>
      </c>
      <c r="J962" s="31" t="str">
        <f>主动技能!P965</f>
        <v>eff_wanyuezhan_0|eff_wanyuezhan_1||</v>
      </c>
      <c r="K962" s="31">
        <f>主动技能!Q965</f>
        <v>1</v>
      </c>
      <c r="L962" s="31">
        <f>主动技能!R965</f>
        <v>0</v>
      </c>
      <c r="M962" s="31">
        <f>主动技能!S965</f>
        <v>0</v>
      </c>
      <c r="N962" s="31" t="str">
        <f>IF(主动技能!T965="","",主动技能!T965)</f>
        <v/>
      </c>
      <c r="O962" s="31" t="str">
        <f>IF(主动技能!U965="","",主动技能!U965)</f>
        <v/>
      </c>
      <c r="P962" s="31" t="str">
        <f>IF(主动技能!V965="","",主动技能!V965)</f>
        <v>skill_20</v>
      </c>
      <c r="Q962" s="31" t="str">
        <f>IF(主动技能!W965="","")</f>
        <v/>
      </c>
      <c r="R962" s="31" t="str">
        <f>IF(主动技能!X965="","")</f>
        <v/>
      </c>
      <c r="S962" s="31">
        <f>主动技能!Y965</f>
        <v>0</v>
      </c>
      <c r="T962" s="31">
        <f>主动技能!Z965</f>
        <v>125</v>
      </c>
      <c r="U962" s="31">
        <f>主动技能!AB965</f>
        <v>274158</v>
      </c>
      <c r="V962" s="31">
        <f>主动技能!AC965</f>
        <v>0</v>
      </c>
      <c r="W962" s="31">
        <f>主动技能!AD965</f>
        <v>0</v>
      </c>
      <c r="X962" s="31">
        <f>主动技能!AE965</f>
        <v>1</v>
      </c>
      <c r="Y962" s="31">
        <f>主动技能!AF965</f>
        <v>2</v>
      </c>
      <c r="Z962" s="31">
        <f>主动技能!AG965</f>
        <v>2</v>
      </c>
      <c r="AA962" s="31" t="str">
        <f>主动技能!AH965</f>
        <v>attackex</v>
      </c>
      <c r="AB962" s="31" t="str">
        <f>IF(主动技能!AI965="","")</f>
        <v/>
      </c>
      <c r="AC962" s="31">
        <f>主动技能!AJ965</f>
        <v>19</v>
      </c>
      <c r="AD962" s="31">
        <f>主动技能!BF965</f>
        <v>101603</v>
      </c>
      <c r="AE962" s="1">
        <f t="shared" si="14"/>
        <v>19</v>
      </c>
    </row>
    <row r="963" spans="1:31" s="31" customFormat="1" x14ac:dyDescent="0.15">
      <c r="A963" s="31">
        <f>主动技能!B966</f>
        <v>10160320</v>
      </c>
      <c r="B963" s="4" t="str">
        <f>主动技能!H966</f>
        <v>弯月斩</v>
      </c>
      <c r="C963" s="4" t="str">
        <f>主动技能!I966</f>
        <v>对敌方横扫攻击，造成125%攻击力（+388230）点伤害。</v>
      </c>
      <c r="D963" s="4">
        <f>VLOOKUP(主动技能!J966,对应表!F:G,2,FALSE)</f>
        <v>1</v>
      </c>
      <c r="E963" s="4">
        <f>VLOOKUP(主动技能!K966,对应表!J:K,2,FALSE)</f>
        <v>1</v>
      </c>
      <c r="F963" s="4">
        <f>VLOOKUP(主动技能!L966,对应表!N:O,2,FALSE)</f>
        <v>6</v>
      </c>
      <c r="G963" s="4">
        <f>IF(主动技能!M966="必中",2,1)</f>
        <v>1</v>
      </c>
      <c r="H963" s="4">
        <f>主动技能!N966</f>
        <v>100</v>
      </c>
      <c r="I963" s="4">
        <f>主动技能!O966</f>
        <v>50</v>
      </c>
      <c r="J963" s="31" t="str">
        <f>主动技能!P966</f>
        <v>eff_wanyuezhan_0|eff_wanyuezhan_1||</v>
      </c>
      <c r="K963" s="31">
        <f>主动技能!Q966</f>
        <v>1</v>
      </c>
      <c r="L963" s="31">
        <f>主动技能!R966</f>
        <v>0</v>
      </c>
      <c r="M963" s="31">
        <f>主动技能!S966</f>
        <v>0</v>
      </c>
      <c r="N963" s="31" t="str">
        <f>IF(主动技能!T966="","",主动技能!T966)</f>
        <v/>
      </c>
      <c r="O963" s="31" t="str">
        <f>IF(主动技能!U966="","",主动技能!U966)</f>
        <v/>
      </c>
      <c r="P963" s="31" t="str">
        <f>IF(主动技能!V966="","",主动技能!V966)</f>
        <v>skill_20</v>
      </c>
      <c r="Q963" s="31" t="str">
        <f>IF(主动技能!W966="","")</f>
        <v/>
      </c>
      <c r="R963" s="31" t="str">
        <f>IF(主动技能!X966="","")</f>
        <v/>
      </c>
      <c r="S963" s="31">
        <f>主动技能!Y966</f>
        <v>0</v>
      </c>
      <c r="T963" s="31">
        <f>主动技能!Z966</f>
        <v>125</v>
      </c>
      <c r="U963" s="31">
        <f>主动技能!AB966</f>
        <v>388230</v>
      </c>
      <c r="V963" s="31">
        <f>主动技能!AC966</f>
        <v>0</v>
      </c>
      <c r="W963" s="31">
        <f>主动技能!AD966</f>
        <v>0</v>
      </c>
      <c r="X963" s="31">
        <f>主动技能!AE966</f>
        <v>1</v>
      </c>
      <c r="Y963" s="31">
        <f>主动技能!AF966</f>
        <v>2</v>
      </c>
      <c r="Z963" s="31">
        <f>主动技能!AG966</f>
        <v>2</v>
      </c>
      <c r="AA963" s="31" t="str">
        <f>主动技能!AH966</f>
        <v>attackex</v>
      </c>
      <c r="AB963" s="31" t="str">
        <f>IF(主动技能!AI966="","")</f>
        <v/>
      </c>
      <c r="AC963" s="31">
        <f>主动技能!AJ966</f>
        <v>20</v>
      </c>
      <c r="AD963" s="31">
        <f>主动技能!BF966</f>
        <v>101603</v>
      </c>
      <c r="AE963" s="1">
        <f t="shared" si="14"/>
        <v>20</v>
      </c>
    </row>
    <row r="964" spans="1:31" s="31" customFormat="1" x14ac:dyDescent="0.15">
      <c r="A964" s="31">
        <f>主动技能!B967</f>
        <v>10170101</v>
      </c>
      <c r="B964" s="4" t="str">
        <f>主动技能!H967</f>
        <v>普攻</v>
      </c>
      <c r="C964" s="4" t="str">
        <f>主动技能!I967</f>
        <v>对敌方单体攻击，造成100%攻击力（+110）点伤害。</v>
      </c>
      <c r="D964" s="4">
        <f>VLOOKUP(主动技能!J967,对应表!F:G,2,FALSE)</f>
        <v>1</v>
      </c>
      <c r="E964" s="4">
        <f>VLOOKUP(主动技能!K967,对应表!J:K,2,FALSE)</f>
        <v>1</v>
      </c>
      <c r="F964" s="4">
        <f>VLOOKUP(主动技能!L967,对应表!N:O,2,FALSE)</f>
        <v>1</v>
      </c>
      <c r="G964" s="4">
        <f>IF(主动技能!M967="必中",2,1)</f>
        <v>1</v>
      </c>
      <c r="H964" s="4">
        <f>主动技能!N967</f>
        <v>100</v>
      </c>
      <c r="I964" s="4">
        <f>主动技能!O967</f>
        <v>0</v>
      </c>
      <c r="J964" s="31" t="str">
        <f>主动技能!P967</f>
        <v>|||</v>
      </c>
      <c r="K964" s="31">
        <f>主动技能!Q967</f>
        <v>1</v>
      </c>
      <c r="L964" s="31">
        <f>主动技能!R967</f>
        <v>0</v>
      </c>
      <c r="M964" s="31">
        <f>主动技能!S967</f>
        <v>0</v>
      </c>
      <c r="N964" s="31" t="str">
        <f>IF(主动技能!T967="","",主动技能!T967)</f>
        <v/>
      </c>
      <c r="O964" s="31" t="str">
        <f>IF(主动技能!U967="","",主动技能!U967)</f>
        <v/>
      </c>
      <c r="P964" s="31" t="str">
        <f>IF(主动技能!V967="","",主动技能!V967)</f>
        <v>skill_01</v>
      </c>
      <c r="Q964" s="31" t="str">
        <f>IF(主动技能!W967="","")</f>
        <v/>
      </c>
      <c r="R964" s="31" t="str">
        <f>IF(主动技能!X967="","")</f>
        <v/>
      </c>
      <c r="S964" s="31">
        <f>主动技能!Y967</f>
        <v>0</v>
      </c>
      <c r="T964" s="31">
        <f>主动技能!Z967</f>
        <v>100</v>
      </c>
      <c r="U964" s="31">
        <f>主动技能!AB967</f>
        <v>110</v>
      </c>
      <c r="V964" s="31">
        <f>主动技能!AC967</f>
        <v>0</v>
      </c>
      <c r="W964" s="31">
        <f>主动技能!AD967</f>
        <v>0</v>
      </c>
      <c r="X964" s="31">
        <f>主动技能!AE967</f>
        <v>1</v>
      </c>
      <c r="Y964" s="31">
        <f>主动技能!AF967</f>
        <v>0</v>
      </c>
      <c r="Z964" s="31">
        <f>主动技能!AG967</f>
        <v>0</v>
      </c>
      <c r="AA964" s="31" t="str">
        <f>主动技能!AH967</f>
        <v>attack</v>
      </c>
      <c r="AB964" s="31" t="str">
        <f>IF(主动技能!AI967="","")</f>
        <v/>
      </c>
      <c r="AC964" s="31">
        <f>主动技能!AJ967</f>
        <v>1</v>
      </c>
      <c r="AD964" s="31">
        <f>主动技能!BF967</f>
        <v>101701</v>
      </c>
      <c r="AE964" s="1">
        <f t="shared" si="14"/>
        <v>1</v>
      </c>
    </row>
    <row r="965" spans="1:31" s="31" customFormat="1" x14ac:dyDescent="0.15">
      <c r="A965" s="31">
        <f>主动技能!B968</f>
        <v>10170102</v>
      </c>
      <c r="B965" s="4" t="str">
        <f>主动技能!H968</f>
        <v>普攻</v>
      </c>
      <c r="C965" s="4" t="str">
        <f>主动技能!I968</f>
        <v>对敌方单体攻击，造成100%攻击力（+122）点伤害。</v>
      </c>
      <c r="D965" s="4">
        <f>VLOOKUP(主动技能!J968,对应表!F:G,2,FALSE)</f>
        <v>1</v>
      </c>
      <c r="E965" s="4">
        <f>VLOOKUP(主动技能!K968,对应表!J:K,2,FALSE)</f>
        <v>1</v>
      </c>
      <c r="F965" s="4">
        <f>VLOOKUP(主动技能!L968,对应表!N:O,2,FALSE)</f>
        <v>1</v>
      </c>
      <c r="G965" s="4">
        <f>IF(主动技能!M968="必中",2,1)</f>
        <v>1</v>
      </c>
      <c r="H965" s="4">
        <f>主动技能!N968</f>
        <v>100</v>
      </c>
      <c r="I965" s="4">
        <f>主动技能!O968</f>
        <v>0</v>
      </c>
      <c r="J965" s="31" t="str">
        <f>主动技能!P968</f>
        <v>|||</v>
      </c>
      <c r="K965" s="31">
        <f>主动技能!Q968</f>
        <v>1</v>
      </c>
      <c r="L965" s="31">
        <f>主动技能!R968</f>
        <v>0</v>
      </c>
      <c r="M965" s="31">
        <f>主动技能!S968</f>
        <v>0</v>
      </c>
      <c r="N965" s="31" t="str">
        <f>IF(主动技能!T968="","",主动技能!T968)</f>
        <v/>
      </c>
      <c r="O965" s="31" t="str">
        <f>IF(主动技能!U968="","",主动技能!U968)</f>
        <v/>
      </c>
      <c r="P965" s="31" t="str">
        <f>IF(主动技能!V968="","",主动技能!V968)</f>
        <v>skill_01</v>
      </c>
      <c r="Q965" s="31" t="str">
        <f>IF(主动技能!W968="","")</f>
        <v/>
      </c>
      <c r="R965" s="31" t="str">
        <f>IF(主动技能!X968="","")</f>
        <v/>
      </c>
      <c r="S965" s="31">
        <f>主动技能!Y968</f>
        <v>0</v>
      </c>
      <c r="T965" s="31">
        <f>主动技能!Z968</f>
        <v>100</v>
      </c>
      <c r="U965" s="31">
        <f>主动技能!AB968</f>
        <v>122</v>
      </c>
      <c r="V965" s="31">
        <f>主动技能!AC968</f>
        <v>0</v>
      </c>
      <c r="W965" s="31">
        <f>主动技能!AD968</f>
        <v>0</v>
      </c>
      <c r="X965" s="31">
        <f>主动技能!AE968</f>
        <v>1</v>
      </c>
      <c r="Y965" s="31">
        <f>主动技能!AF968</f>
        <v>0</v>
      </c>
      <c r="Z965" s="31">
        <f>主动技能!AG968</f>
        <v>0</v>
      </c>
      <c r="AA965" s="31" t="str">
        <f>主动技能!AH968</f>
        <v>attack</v>
      </c>
      <c r="AB965" s="31" t="str">
        <f>IF(主动技能!AI968="","")</f>
        <v/>
      </c>
      <c r="AC965" s="31">
        <f>主动技能!AJ968</f>
        <v>2</v>
      </c>
      <c r="AD965" s="31">
        <f>主动技能!BF968</f>
        <v>101701</v>
      </c>
      <c r="AE965" s="1">
        <f t="shared" ref="AE965:AE1028" si="15">AC965</f>
        <v>2</v>
      </c>
    </row>
    <row r="966" spans="1:31" s="31" customFormat="1" x14ac:dyDescent="0.15">
      <c r="A966" s="31">
        <f>主动技能!B969</f>
        <v>10170103</v>
      </c>
      <c r="B966" s="4" t="str">
        <f>主动技能!H969</f>
        <v>普攻</v>
      </c>
      <c r="C966" s="4" t="str">
        <f>主动技能!I969</f>
        <v>对敌方单体攻击，造成100%攻击力（+161）点伤害。</v>
      </c>
      <c r="D966" s="4">
        <f>VLOOKUP(主动技能!J969,对应表!F:G,2,FALSE)</f>
        <v>1</v>
      </c>
      <c r="E966" s="4">
        <f>VLOOKUP(主动技能!K969,对应表!J:K,2,FALSE)</f>
        <v>1</v>
      </c>
      <c r="F966" s="4">
        <f>VLOOKUP(主动技能!L969,对应表!N:O,2,FALSE)</f>
        <v>1</v>
      </c>
      <c r="G966" s="4">
        <f>IF(主动技能!M969="必中",2,1)</f>
        <v>1</v>
      </c>
      <c r="H966" s="4">
        <f>主动技能!N969</f>
        <v>100</v>
      </c>
      <c r="I966" s="4">
        <f>主动技能!O969</f>
        <v>0</v>
      </c>
      <c r="J966" s="31" t="str">
        <f>主动技能!P969</f>
        <v>|||</v>
      </c>
      <c r="K966" s="31">
        <f>主动技能!Q969</f>
        <v>1</v>
      </c>
      <c r="L966" s="31">
        <f>主动技能!R969</f>
        <v>0</v>
      </c>
      <c r="M966" s="31">
        <f>主动技能!S969</f>
        <v>0</v>
      </c>
      <c r="N966" s="31" t="str">
        <f>IF(主动技能!T969="","",主动技能!T969)</f>
        <v/>
      </c>
      <c r="O966" s="31" t="str">
        <f>IF(主动技能!U969="","",主动技能!U969)</f>
        <v/>
      </c>
      <c r="P966" s="31" t="str">
        <f>IF(主动技能!V969="","",主动技能!V969)</f>
        <v>skill_01</v>
      </c>
      <c r="Q966" s="31" t="str">
        <f>IF(主动技能!W969="","")</f>
        <v/>
      </c>
      <c r="R966" s="31" t="str">
        <f>IF(主动技能!X969="","")</f>
        <v/>
      </c>
      <c r="S966" s="31">
        <f>主动技能!Y969</f>
        <v>0</v>
      </c>
      <c r="T966" s="31">
        <f>主动技能!Z969</f>
        <v>100</v>
      </c>
      <c r="U966" s="31">
        <f>主动技能!AB969</f>
        <v>161</v>
      </c>
      <c r="V966" s="31">
        <f>主动技能!AC969</f>
        <v>0</v>
      </c>
      <c r="W966" s="31">
        <f>主动技能!AD969</f>
        <v>0</v>
      </c>
      <c r="X966" s="31">
        <f>主动技能!AE969</f>
        <v>1</v>
      </c>
      <c r="Y966" s="31">
        <f>主动技能!AF969</f>
        <v>0</v>
      </c>
      <c r="Z966" s="31">
        <f>主动技能!AG969</f>
        <v>0</v>
      </c>
      <c r="AA966" s="31" t="str">
        <f>主动技能!AH969</f>
        <v>attack</v>
      </c>
      <c r="AB966" s="31" t="str">
        <f>IF(主动技能!AI969="","")</f>
        <v/>
      </c>
      <c r="AC966" s="31">
        <f>主动技能!AJ969</f>
        <v>3</v>
      </c>
      <c r="AD966" s="31">
        <f>主动技能!BF969</f>
        <v>101701</v>
      </c>
      <c r="AE966" s="1">
        <f t="shared" si="15"/>
        <v>3</v>
      </c>
    </row>
    <row r="967" spans="1:31" s="31" customFormat="1" x14ac:dyDescent="0.15">
      <c r="A967" s="31">
        <f>主动技能!B970</f>
        <v>10170104</v>
      </c>
      <c r="B967" s="4" t="str">
        <f>主动技能!H970</f>
        <v>普攻</v>
      </c>
      <c r="C967" s="4" t="str">
        <f>主动技能!I970</f>
        <v>对敌方单体攻击，造成100%攻击力（+249）点伤害。</v>
      </c>
      <c r="D967" s="4">
        <f>VLOOKUP(主动技能!J970,对应表!F:G,2,FALSE)</f>
        <v>1</v>
      </c>
      <c r="E967" s="4">
        <f>VLOOKUP(主动技能!K970,对应表!J:K,2,FALSE)</f>
        <v>1</v>
      </c>
      <c r="F967" s="4">
        <f>VLOOKUP(主动技能!L970,对应表!N:O,2,FALSE)</f>
        <v>1</v>
      </c>
      <c r="G967" s="4">
        <f>IF(主动技能!M970="必中",2,1)</f>
        <v>1</v>
      </c>
      <c r="H967" s="4">
        <f>主动技能!N970</f>
        <v>100</v>
      </c>
      <c r="I967" s="4">
        <f>主动技能!O970</f>
        <v>0</v>
      </c>
      <c r="J967" s="31" t="str">
        <f>主动技能!P970</f>
        <v>|||</v>
      </c>
      <c r="K967" s="31">
        <f>主动技能!Q970</f>
        <v>1</v>
      </c>
      <c r="L967" s="31">
        <f>主动技能!R970</f>
        <v>0</v>
      </c>
      <c r="M967" s="31">
        <f>主动技能!S970</f>
        <v>0</v>
      </c>
      <c r="N967" s="31" t="str">
        <f>IF(主动技能!T970="","",主动技能!T970)</f>
        <v/>
      </c>
      <c r="O967" s="31" t="str">
        <f>IF(主动技能!U970="","",主动技能!U970)</f>
        <v/>
      </c>
      <c r="P967" s="31" t="str">
        <f>IF(主动技能!V970="","",主动技能!V970)</f>
        <v>skill_01</v>
      </c>
      <c r="Q967" s="31" t="str">
        <f>IF(主动技能!W970="","")</f>
        <v/>
      </c>
      <c r="R967" s="31" t="str">
        <f>IF(主动技能!X970="","")</f>
        <v/>
      </c>
      <c r="S967" s="31">
        <f>主动技能!Y970</f>
        <v>0</v>
      </c>
      <c r="T967" s="31">
        <f>主动技能!Z970</f>
        <v>100</v>
      </c>
      <c r="U967" s="31">
        <f>主动技能!AB970</f>
        <v>249</v>
      </c>
      <c r="V967" s="31">
        <f>主动技能!AC970</f>
        <v>0</v>
      </c>
      <c r="W967" s="31">
        <f>主动技能!AD970</f>
        <v>0</v>
      </c>
      <c r="X967" s="31">
        <f>主动技能!AE970</f>
        <v>1</v>
      </c>
      <c r="Y967" s="31">
        <f>主动技能!AF970</f>
        <v>0</v>
      </c>
      <c r="Z967" s="31">
        <f>主动技能!AG970</f>
        <v>0</v>
      </c>
      <c r="AA967" s="31" t="str">
        <f>主动技能!AH970</f>
        <v>attack</v>
      </c>
      <c r="AB967" s="31" t="str">
        <f>IF(主动技能!AI970="","")</f>
        <v/>
      </c>
      <c r="AC967" s="31">
        <f>主动技能!AJ970</f>
        <v>4</v>
      </c>
      <c r="AD967" s="31">
        <f>主动技能!BF970</f>
        <v>101701</v>
      </c>
      <c r="AE967" s="1">
        <f t="shared" si="15"/>
        <v>4</v>
      </c>
    </row>
    <row r="968" spans="1:31" s="31" customFormat="1" x14ac:dyDescent="0.15">
      <c r="A968" s="31">
        <f>主动技能!B971</f>
        <v>10170105</v>
      </c>
      <c r="B968" s="4" t="str">
        <f>主动技能!H971</f>
        <v>普攻</v>
      </c>
      <c r="C968" s="4" t="str">
        <f>主动技能!I971</f>
        <v>对敌方单体攻击，造成100%攻击力（+373）点伤害。</v>
      </c>
      <c r="D968" s="4">
        <f>VLOOKUP(主动技能!J971,对应表!F:G,2,FALSE)</f>
        <v>1</v>
      </c>
      <c r="E968" s="4">
        <f>VLOOKUP(主动技能!K971,对应表!J:K,2,FALSE)</f>
        <v>1</v>
      </c>
      <c r="F968" s="4">
        <f>VLOOKUP(主动技能!L971,对应表!N:O,2,FALSE)</f>
        <v>1</v>
      </c>
      <c r="G968" s="4">
        <f>IF(主动技能!M971="必中",2,1)</f>
        <v>1</v>
      </c>
      <c r="H968" s="4">
        <f>主动技能!N971</f>
        <v>100</v>
      </c>
      <c r="I968" s="4">
        <f>主动技能!O971</f>
        <v>0</v>
      </c>
      <c r="J968" s="31" t="str">
        <f>主动技能!P971</f>
        <v>|||</v>
      </c>
      <c r="K968" s="31">
        <f>主动技能!Q971</f>
        <v>1</v>
      </c>
      <c r="L968" s="31">
        <f>主动技能!R971</f>
        <v>0</v>
      </c>
      <c r="M968" s="31">
        <f>主动技能!S971</f>
        <v>0</v>
      </c>
      <c r="N968" s="31" t="str">
        <f>IF(主动技能!T971="","",主动技能!T971)</f>
        <v/>
      </c>
      <c r="O968" s="31" t="str">
        <f>IF(主动技能!U971="","",主动技能!U971)</f>
        <v/>
      </c>
      <c r="P968" s="31" t="str">
        <f>IF(主动技能!V971="","",主动技能!V971)</f>
        <v>skill_01</v>
      </c>
      <c r="Q968" s="31" t="str">
        <f>IF(主动技能!W971="","")</f>
        <v/>
      </c>
      <c r="R968" s="31" t="str">
        <f>IF(主动技能!X971="","")</f>
        <v/>
      </c>
      <c r="S968" s="31">
        <f>主动技能!Y971</f>
        <v>0</v>
      </c>
      <c r="T968" s="31">
        <f>主动技能!Z971</f>
        <v>100</v>
      </c>
      <c r="U968" s="31">
        <f>主动技能!AB971</f>
        <v>373</v>
      </c>
      <c r="V968" s="31">
        <f>主动技能!AC971</f>
        <v>0</v>
      </c>
      <c r="W968" s="31">
        <f>主动技能!AD971</f>
        <v>0</v>
      </c>
      <c r="X968" s="31">
        <f>主动技能!AE971</f>
        <v>1</v>
      </c>
      <c r="Y968" s="31">
        <f>主动技能!AF971</f>
        <v>0</v>
      </c>
      <c r="Z968" s="31">
        <f>主动技能!AG971</f>
        <v>0</v>
      </c>
      <c r="AA968" s="31" t="str">
        <f>主动技能!AH971</f>
        <v>attack</v>
      </c>
      <c r="AB968" s="31" t="str">
        <f>IF(主动技能!AI971="","")</f>
        <v/>
      </c>
      <c r="AC968" s="31">
        <f>主动技能!AJ971</f>
        <v>5</v>
      </c>
      <c r="AD968" s="31">
        <f>主动技能!BF971</f>
        <v>101701</v>
      </c>
      <c r="AE968" s="1">
        <f t="shared" si="15"/>
        <v>5</v>
      </c>
    </row>
    <row r="969" spans="1:31" s="31" customFormat="1" x14ac:dyDescent="0.15">
      <c r="A969" s="31">
        <f>主动技能!B972</f>
        <v>10170106</v>
      </c>
      <c r="B969" s="4" t="str">
        <f>主动技能!H972</f>
        <v>普攻</v>
      </c>
      <c r="C969" s="4" t="str">
        <f>主动技能!I972</f>
        <v>对敌方单体攻击，造成100%攻击力（+549）点伤害。</v>
      </c>
      <c r="D969" s="4">
        <f>VLOOKUP(主动技能!J972,对应表!F:G,2,FALSE)</f>
        <v>1</v>
      </c>
      <c r="E969" s="4">
        <f>VLOOKUP(主动技能!K972,对应表!J:K,2,FALSE)</f>
        <v>1</v>
      </c>
      <c r="F969" s="4">
        <f>VLOOKUP(主动技能!L972,对应表!N:O,2,FALSE)</f>
        <v>1</v>
      </c>
      <c r="G969" s="4">
        <f>IF(主动技能!M972="必中",2,1)</f>
        <v>1</v>
      </c>
      <c r="H969" s="4">
        <f>主动技能!N972</f>
        <v>100</v>
      </c>
      <c r="I969" s="4">
        <f>主动技能!O972</f>
        <v>0</v>
      </c>
      <c r="J969" s="31" t="str">
        <f>主动技能!P972</f>
        <v>|||</v>
      </c>
      <c r="K969" s="31">
        <f>主动技能!Q972</f>
        <v>1</v>
      </c>
      <c r="L969" s="31">
        <f>主动技能!R972</f>
        <v>0</v>
      </c>
      <c r="M969" s="31">
        <f>主动技能!S972</f>
        <v>0</v>
      </c>
      <c r="N969" s="31" t="str">
        <f>IF(主动技能!T972="","",主动技能!T972)</f>
        <v/>
      </c>
      <c r="O969" s="31" t="str">
        <f>IF(主动技能!U972="","",主动技能!U972)</f>
        <v/>
      </c>
      <c r="P969" s="31" t="str">
        <f>IF(主动技能!V972="","",主动技能!V972)</f>
        <v>skill_01</v>
      </c>
      <c r="Q969" s="31" t="str">
        <f>IF(主动技能!W972="","")</f>
        <v/>
      </c>
      <c r="R969" s="31" t="str">
        <f>IF(主动技能!X972="","")</f>
        <v/>
      </c>
      <c r="S969" s="31">
        <f>主动技能!Y972</f>
        <v>0</v>
      </c>
      <c r="T969" s="31">
        <f>主动技能!Z972</f>
        <v>100</v>
      </c>
      <c r="U969" s="31">
        <f>主动技能!AB972</f>
        <v>549</v>
      </c>
      <c r="V969" s="31">
        <f>主动技能!AC972</f>
        <v>0</v>
      </c>
      <c r="W969" s="31">
        <f>主动技能!AD972</f>
        <v>0</v>
      </c>
      <c r="X969" s="31">
        <f>主动技能!AE972</f>
        <v>1</v>
      </c>
      <c r="Y969" s="31">
        <f>主动技能!AF972</f>
        <v>0</v>
      </c>
      <c r="Z969" s="31">
        <f>主动技能!AG972</f>
        <v>0</v>
      </c>
      <c r="AA969" s="31" t="str">
        <f>主动技能!AH972</f>
        <v>attack</v>
      </c>
      <c r="AB969" s="31" t="str">
        <f>IF(主动技能!AI972="","")</f>
        <v/>
      </c>
      <c r="AC969" s="31">
        <f>主动技能!AJ972</f>
        <v>6</v>
      </c>
      <c r="AD969" s="31">
        <f>主动技能!BF972</f>
        <v>101701</v>
      </c>
      <c r="AE969" s="1">
        <f t="shared" si="15"/>
        <v>6</v>
      </c>
    </row>
    <row r="970" spans="1:31" s="31" customFormat="1" x14ac:dyDescent="0.15">
      <c r="A970" s="31">
        <f>主动技能!B973</f>
        <v>10170107</v>
      </c>
      <c r="B970" s="4" t="str">
        <f>主动技能!H973</f>
        <v>普攻</v>
      </c>
      <c r="C970" s="4" t="str">
        <f>主动技能!I973</f>
        <v>对敌方单体攻击，造成100%攻击力（+797）点伤害。</v>
      </c>
      <c r="D970" s="4">
        <f>VLOOKUP(主动技能!J973,对应表!F:G,2,FALSE)</f>
        <v>1</v>
      </c>
      <c r="E970" s="4">
        <f>VLOOKUP(主动技能!K973,对应表!J:K,2,FALSE)</f>
        <v>1</v>
      </c>
      <c r="F970" s="4">
        <f>VLOOKUP(主动技能!L973,对应表!N:O,2,FALSE)</f>
        <v>1</v>
      </c>
      <c r="G970" s="4">
        <f>IF(主动技能!M973="必中",2,1)</f>
        <v>1</v>
      </c>
      <c r="H970" s="4">
        <f>主动技能!N973</f>
        <v>100</v>
      </c>
      <c r="I970" s="4">
        <f>主动技能!O973</f>
        <v>0</v>
      </c>
      <c r="J970" s="31" t="str">
        <f>主动技能!P973</f>
        <v>|||</v>
      </c>
      <c r="K970" s="31">
        <f>主动技能!Q973</f>
        <v>1</v>
      </c>
      <c r="L970" s="31">
        <f>主动技能!R973</f>
        <v>0</v>
      </c>
      <c r="M970" s="31">
        <f>主动技能!S973</f>
        <v>0</v>
      </c>
      <c r="N970" s="31" t="str">
        <f>IF(主动技能!T973="","",主动技能!T973)</f>
        <v/>
      </c>
      <c r="O970" s="31" t="str">
        <f>IF(主动技能!U973="","",主动技能!U973)</f>
        <v/>
      </c>
      <c r="P970" s="31" t="str">
        <f>IF(主动技能!V973="","",主动技能!V973)</f>
        <v>skill_01</v>
      </c>
      <c r="Q970" s="31" t="str">
        <f>IF(主动技能!W973="","")</f>
        <v/>
      </c>
      <c r="R970" s="31" t="str">
        <f>IF(主动技能!X973="","")</f>
        <v/>
      </c>
      <c r="S970" s="31">
        <f>主动技能!Y973</f>
        <v>0</v>
      </c>
      <c r="T970" s="31">
        <f>主动技能!Z973</f>
        <v>100</v>
      </c>
      <c r="U970" s="31">
        <f>主动技能!AB973</f>
        <v>797</v>
      </c>
      <c r="V970" s="31">
        <f>主动技能!AC973</f>
        <v>0</v>
      </c>
      <c r="W970" s="31">
        <f>主动技能!AD973</f>
        <v>0</v>
      </c>
      <c r="X970" s="31">
        <f>主动技能!AE973</f>
        <v>1</v>
      </c>
      <c r="Y970" s="31">
        <f>主动技能!AF973</f>
        <v>0</v>
      </c>
      <c r="Z970" s="31">
        <f>主动技能!AG973</f>
        <v>0</v>
      </c>
      <c r="AA970" s="31" t="str">
        <f>主动技能!AH973</f>
        <v>attack</v>
      </c>
      <c r="AB970" s="31" t="str">
        <f>IF(主动技能!AI973="","")</f>
        <v/>
      </c>
      <c r="AC970" s="31">
        <f>主动技能!AJ973</f>
        <v>7</v>
      </c>
      <c r="AD970" s="31">
        <f>主动技能!BF973</f>
        <v>101701</v>
      </c>
      <c r="AE970" s="1">
        <f t="shared" si="15"/>
        <v>7</v>
      </c>
    </row>
    <row r="971" spans="1:31" s="31" customFormat="1" x14ac:dyDescent="0.15">
      <c r="A971" s="31">
        <f>主动技能!B974</f>
        <v>10170108</v>
      </c>
      <c r="B971" s="4" t="str">
        <f>主动技能!H974</f>
        <v>普攻</v>
      </c>
      <c r="C971" s="4" t="str">
        <f>主动技能!I974</f>
        <v>对敌方单体攻击，造成100%攻击力（+1149）点伤害。</v>
      </c>
      <c r="D971" s="4">
        <f>VLOOKUP(主动技能!J974,对应表!F:G,2,FALSE)</f>
        <v>1</v>
      </c>
      <c r="E971" s="4">
        <f>VLOOKUP(主动技能!K974,对应表!J:K,2,FALSE)</f>
        <v>1</v>
      </c>
      <c r="F971" s="4">
        <f>VLOOKUP(主动技能!L974,对应表!N:O,2,FALSE)</f>
        <v>1</v>
      </c>
      <c r="G971" s="4">
        <f>IF(主动技能!M974="必中",2,1)</f>
        <v>1</v>
      </c>
      <c r="H971" s="4">
        <f>主动技能!N974</f>
        <v>100</v>
      </c>
      <c r="I971" s="4">
        <f>主动技能!O974</f>
        <v>0</v>
      </c>
      <c r="J971" s="31" t="str">
        <f>主动技能!P974</f>
        <v>|||</v>
      </c>
      <c r="K971" s="31">
        <f>主动技能!Q974</f>
        <v>1</v>
      </c>
      <c r="L971" s="31">
        <f>主动技能!R974</f>
        <v>0</v>
      </c>
      <c r="M971" s="31">
        <f>主动技能!S974</f>
        <v>0</v>
      </c>
      <c r="N971" s="31" t="str">
        <f>IF(主动技能!T974="","",主动技能!T974)</f>
        <v/>
      </c>
      <c r="O971" s="31" t="str">
        <f>IF(主动技能!U974="","",主动技能!U974)</f>
        <v/>
      </c>
      <c r="P971" s="31" t="str">
        <f>IF(主动技能!V974="","",主动技能!V974)</f>
        <v>skill_01</v>
      </c>
      <c r="Q971" s="31" t="str">
        <f>IF(主动技能!W974="","")</f>
        <v/>
      </c>
      <c r="R971" s="31" t="str">
        <f>IF(主动技能!X974="","")</f>
        <v/>
      </c>
      <c r="S971" s="31">
        <f>主动技能!Y974</f>
        <v>0</v>
      </c>
      <c r="T971" s="31">
        <f>主动技能!Z974</f>
        <v>100</v>
      </c>
      <c r="U971" s="31">
        <f>主动技能!AB974</f>
        <v>1149</v>
      </c>
      <c r="V971" s="31">
        <f>主动技能!AC974</f>
        <v>0</v>
      </c>
      <c r="W971" s="31">
        <f>主动技能!AD974</f>
        <v>0</v>
      </c>
      <c r="X971" s="31">
        <f>主动技能!AE974</f>
        <v>1</v>
      </c>
      <c r="Y971" s="31">
        <f>主动技能!AF974</f>
        <v>0</v>
      </c>
      <c r="Z971" s="31">
        <f>主动技能!AG974</f>
        <v>0</v>
      </c>
      <c r="AA971" s="31" t="str">
        <f>主动技能!AH974</f>
        <v>attack</v>
      </c>
      <c r="AB971" s="31" t="str">
        <f>IF(主动技能!AI974="","")</f>
        <v/>
      </c>
      <c r="AC971" s="31">
        <f>主动技能!AJ974</f>
        <v>8</v>
      </c>
      <c r="AD971" s="31">
        <f>主动技能!BF974</f>
        <v>101701</v>
      </c>
      <c r="AE971" s="1">
        <f t="shared" si="15"/>
        <v>8</v>
      </c>
    </row>
    <row r="972" spans="1:31" s="31" customFormat="1" x14ac:dyDescent="0.15">
      <c r="A972" s="31">
        <f>主动技能!B975</f>
        <v>10170109</v>
      </c>
      <c r="B972" s="4" t="str">
        <f>主动技能!H975</f>
        <v>普攻</v>
      </c>
      <c r="C972" s="4" t="str">
        <f>主动技能!I975</f>
        <v>对敌方单体攻击，造成100%攻击力（+1648）点伤害。</v>
      </c>
      <c r="D972" s="4">
        <f>VLOOKUP(主动技能!J975,对应表!F:G,2,FALSE)</f>
        <v>1</v>
      </c>
      <c r="E972" s="4">
        <f>VLOOKUP(主动技能!K975,对应表!J:K,2,FALSE)</f>
        <v>1</v>
      </c>
      <c r="F972" s="4">
        <f>VLOOKUP(主动技能!L975,对应表!N:O,2,FALSE)</f>
        <v>1</v>
      </c>
      <c r="G972" s="4">
        <f>IF(主动技能!M975="必中",2,1)</f>
        <v>1</v>
      </c>
      <c r="H972" s="4">
        <f>主动技能!N975</f>
        <v>100</v>
      </c>
      <c r="I972" s="4">
        <f>主动技能!O975</f>
        <v>0</v>
      </c>
      <c r="J972" s="31" t="str">
        <f>主动技能!P975</f>
        <v>|||</v>
      </c>
      <c r="K972" s="31">
        <f>主动技能!Q975</f>
        <v>1</v>
      </c>
      <c r="L972" s="31">
        <f>主动技能!R975</f>
        <v>0</v>
      </c>
      <c r="M972" s="31">
        <f>主动技能!S975</f>
        <v>0</v>
      </c>
      <c r="N972" s="31" t="str">
        <f>IF(主动技能!T975="","",主动技能!T975)</f>
        <v/>
      </c>
      <c r="O972" s="31" t="str">
        <f>IF(主动技能!U975="","",主动技能!U975)</f>
        <v/>
      </c>
      <c r="P972" s="31" t="str">
        <f>IF(主动技能!V975="","",主动技能!V975)</f>
        <v>skill_01</v>
      </c>
      <c r="Q972" s="31" t="str">
        <f>IF(主动技能!W975="","")</f>
        <v/>
      </c>
      <c r="R972" s="31" t="str">
        <f>IF(主动技能!X975="","")</f>
        <v/>
      </c>
      <c r="S972" s="31">
        <f>主动技能!Y975</f>
        <v>0</v>
      </c>
      <c r="T972" s="31">
        <f>主动技能!Z975</f>
        <v>100</v>
      </c>
      <c r="U972" s="31">
        <f>主动技能!AB975</f>
        <v>1648</v>
      </c>
      <c r="V972" s="31">
        <f>主动技能!AC975</f>
        <v>0</v>
      </c>
      <c r="W972" s="31">
        <f>主动技能!AD975</f>
        <v>0</v>
      </c>
      <c r="X972" s="31">
        <f>主动技能!AE975</f>
        <v>1</v>
      </c>
      <c r="Y972" s="31">
        <f>主动技能!AF975</f>
        <v>0</v>
      </c>
      <c r="Z972" s="31">
        <f>主动技能!AG975</f>
        <v>0</v>
      </c>
      <c r="AA972" s="31" t="str">
        <f>主动技能!AH975</f>
        <v>attack</v>
      </c>
      <c r="AB972" s="31" t="str">
        <f>IF(主动技能!AI975="","")</f>
        <v/>
      </c>
      <c r="AC972" s="31">
        <f>主动技能!AJ975</f>
        <v>9</v>
      </c>
      <c r="AD972" s="31">
        <f>主动技能!BF975</f>
        <v>101701</v>
      </c>
      <c r="AE972" s="1">
        <f t="shared" si="15"/>
        <v>9</v>
      </c>
    </row>
    <row r="973" spans="1:31" s="31" customFormat="1" x14ac:dyDescent="0.15">
      <c r="A973" s="31">
        <f>主动技能!B976</f>
        <v>10170110</v>
      </c>
      <c r="B973" s="4" t="str">
        <f>主动技能!H976</f>
        <v>普攻</v>
      </c>
      <c r="C973" s="4" t="str">
        <f>主动技能!I976</f>
        <v>对敌方单体攻击，造成100%攻击力（+2353）点伤害。</v>
      </c>
      <c r="D973" s="4">
        <f>VLOOKUP(主动技能!J976,对应表!F:G,2,FALSE)</f>
        <v>1</v>
      </c>
      <c r="E973" s="4">
        <f>VLOOKUP(主动技能!K976,对应表!J:K,2,FALSE)</f>
        <v>1</v>
      </c>
      <c r="F973" s="4">
        <f>VLOOKUP(主动技能!L976,对应表!N:O,2,FALSE)</f>
        <v>1</v>
      </c>
      <c r="G973" s="4">
        <f>IF(主动技能!M976="必中",2,1)</f>
        <v>1</v>
      </c>
      <c r="H973" s="4">
        <f>主动技能!N976</f>
        <v>100</v>
      </c>
      <c r="I973" s="4">
        <f>主动技能!O976</f>
        <v>0</v>
      </c>
      <c r="J973" s="31" t="str">
        <f>主动技能!P976</f>
        <v>|||</v>
      </c>
      <c r="K973" s="31">
        <f>主动技能!Q976</f>
        <v>1</v>
      </c>
      <c r="L973" s="31">
        <f>主动技能!R976</f>
        <v>0</v>
      </c>
      <c r="M973" s="31">
        <f>主动技能!S976</f>
        <v>0</v>
      </c>
      <c r="N973" s="31" t="str">
        <f>IF(主动技能!T976="","",主动技能!T976)</f>
        <v/>
      </c>
      <c r="O973" s="31" t="str">
        <f>IF(主动技能!U976="","",主动技能!U976)</f>
        <v/>
      </c>
      <c r="P973" s="31" t="str">
        <f>IF(主动技能!V976="","",主动技能!V976)</f>
        <v>skill_01</v>
      </c>
      <c r="Q973" s="31" t="str">
        <f>IF(主动技能!W976="","")</f>
        <v/>
      </c>
      <c r="R973" s="31" t="str">
        <f>IF(主动技能!X976="","")</f>
        <v/>
      </c>
      <c r="S973" s="31">
        <f>主动技能!Y976</f>
        <v>0</v>
      </c>
      <c r="T973" s="31">
        <f>主动技能!Z976</f>
        <v>100</v>
      </c>
      <c r="U973" s="31">
        <f>主动技能!AB976</f>
        <v>2353</v>
      </c>
      <c r="V973" s="31">
        <f>主动技能!AC976</f>
        <v>0</v>
      </c>
      <c r="W973" s="31">
        <f>主动技能!AD976</f>
        <v>0</v>
      </c>
      <c r="X973" s="31">
        <f>主动技能!AE976</f>
        <v>1</v>
      </c>
      <c r="Y973" s="31">
        <f>主动技能!AF976</f>
        <v>0</v>
      </c>
      <c r="Z973" s="31">
        <f>主动技能!AG976</f>
        <v>0</v>
      </c>
      <c r="AA973" s="31" t="str">
        <f>主动技能!AH976</f>
        <v>attack</v>
      </c>
      <c r="AB973" s="31" t="str">
        <f>IF(主动技能!AI976="","")</f>
        <v/>
      </c>
      <c r="AC973" s="31">
        <f>主动技能!AJ976</f>
        <v>10</v>
      </c>
      <c r="AD973" s="31">
        <f>主动技能!BF976</f>
        <v>101701</v>
      </c>
      <c r="AE973" s="1">
        <f t="shared" si="15"/>
        <v>10</v>
      </c>
    </row>
    <row r="974" spans="1:31" s="31" customFormat="1" x14ac:dyDescent="0.15">
      <c r="A974" s="31">
        <f>主动技能!B977</f>
        <v>10170111</v>
      </c>
      <c r="B974" s="4" t="str">
        <f>主动技能!H977</f>
        <v>普攻</v>
      </c>
      <c r="C974" s="4" t="str">
        <f>主动技能!I977</f>
        <v>对敌方单体攻击，造成100%攻击力（+3352）点伤害。</v>
      </c>
      <c r="D974" s="4">
        <f>VLOOKUP(主动技能!J977,对应表!F:G,2,FALSE)</f>
        <v>1</v>
      </c>
      <c r="E974" s="4">
        <f>VLOOKUP(主动技能!K977,对应表!J:K,2,FALSE)</f>
        <v>1</v>
      </c>
      <c r="F974" s="4">
        <f>VLOOKUP(主动技能!L977,对应表!N:O,2,FALSE)</f>
        <v>1</v>
      </c>
      <c r="G974" s="4">
        <f>IF(主动技能!M977="必中",2,1)</f>
        <v>1</v>
      </c>
      <c r="H974" s="4">
        <f>主动技能!N977</f>
        <v>100</v>
      </c>
      <c r="I974" s="4">
        <f>主动技能!O977</f>
        <v>0</v>
      </c>
      <c r="J974" s="31" t="str">
        <f>主动技能!P977</f>
        <v>|||</v>
      </c>
      <c r="K974" s="31">
        <f>主动技能!Q977</f>
        <v>1</v>
      </c>
      <c r="L974" s="31">
        <f>主动技能!R977</f>
        <v>0</v>
      </c>
      <c r="M974" s="31">
        <f>主动技能!S977</f>
        <v>0</v>
      </c>
      <c r="N974" s="31" t="str">
        <f>IF(主动技能!T977="","",主动技能!T977)</f>
        <v/>
      </c>
      <c r="O974" s="31" t="str">
        <f>IF(主动技能!U977="","",主动技能!U977)</f>
        <v/>
      </c>
      <c r="P974" s="31" t="str">
        <f>IF(主动技能!V977="","",主动技能!V977)</f>
        <v>skill_01</v>
      </c>
      <c r="Q974" s="31" t="str">
        <f>IF(主动技能!W977="","")</f>
        <v/>
      </c>
      <c r="R974" s="31" t="str">
        <f>IF(主动技能!X977="","")</f>
        <v/>
      </c>
      <c r="S974" s="31">
        <f>主动技能!Y977</f>
        <v>0</v>
      </c>
      <c r="T974" s="31">
        <f>主动技能!Z977</f>
        <v>100</v>
      </c>
      <c r="U974" s="31">
        <f>主动技能!AB977</f>
        <v>3352</v>
      </c>
      <c r="V974" s="31">
        <f>主动技能!AC977</f>
        <v>0</v>
      </c>
      <c r="W974" s="31">
        <f>主动技能!AD977</f>
        <v>0</v>
      </c>
      <c r="X974" s="31">
        <f>主动技能!AE977</f>
        <v>1</v>
      </c>
      <c r="Y974" s="31">
        <f>主动技能!AF977</f>
        <v>0</v>
      </c>
      <c r="Z974" s="31">
        <f>主动技能!AG977</f>
        <v>0</v>
      </c>
      <c r="AA974" s="31" t="str">
        <f>主动技能!AH977</f>
        <v>attack</v>
      </c>
      <c r="AB974" s="31" t="str">
        <f>IF(主动技能!AI977="","")</f>
        <v/>
      </c>
      <c r="AC974" s="31">
        <f>主动技能!AJ977</f>
        <v>11</v>
      </c>
      <c r="AD974" s="31">
        <f>主动技能!BF977</f>
        <v>101701</v>
      </c>
      <c r="AE974" s="1">
        <f t="shared" si="15"/>
        <v>11</v>
      </c>
    </row>
    <row r="975" spans="1:31" s="31" customFormat="1" x14ac:dyDescent="0.15">
      <c r="A975" s="31">
        <f>主动技能!B978</f>
        <v>10170112</v>
      </c>
      <c r="B975" s="4" t="str">
        <f>主动技能!H978</f>
        <v>普攻</v>
      </c>
      <c r="C975" s="4" t="str">
        <f>主动技能!I978</f>
        <v>对敌方单体攻击，造成100%攻击力（+4766）点伤害。</v>
      </c>
      <c r="D975" s="4">
        <f>VLOOKUP(主动技能!J978,对应表!F:G,2,FALSE)</f>
        <v>1</v>
      </c>
      <c r="E975" s="4">
        <f>VLOOKUP(主动技能!K978,对应表!J:K,2,FALSE)</f>
        <v>1</v>
      </c>
      <c r="F975" s="4">
        <f>VLOOKUP(主动技能!L978,对应表!N:O,2,FALSE)</f>
        <v>1</v>
      </c>
      <c r="G975" s="4">
        <f>IF(主动技能!M978="必中",2,1)</f>
        <v>1</v>
      </c>
      <c r="H975" s="4">
        <f>主动技能!N978</f>
        <v>100</v>
      </c>
      <c r="I975" s="4">
        <f>主动技能!O978</f>
        <v>0</v>
      </c>
      <c r="J975" s="31" t="str">
        <f>主动技能!P978</f>
        <v>|||</v>
      </c>
      <c r="K975" s="31">
        <f>主动技能!Q978</f>
        <v>1</v>
      </c>
      <c r="L975" s="31">
        <f>主动技能!R978</f>
        <v>0</v>
      </c>
      <c r="M975" s="31">
        <f>主动技能!S978</f>
        <v>0</v>
      </c>
      <c r="N975" s="31" t="str">
        <f>IF(主动技能!T978="","",主动技能!T978)</f>
        <v/>
      </c>
      <c r="O975" s="31" t="str">
        <f>IF(主动技能!U978="","",主动技能!U978)</f>
        <v/>
      </c>
      <c r="P975" s="31" t="str">
        <f>IF(主动技能!V978="","",主动技能!V978)</f>
        <v>skill_01</v>
      </c>
      <c r="Q975" s="31" t="str">
        <f>IF(主动技能!W978="","")</f>
        <v/>
      </c>
      <c r="R975" s="31" t="str">
        <f>IF(主动技能!X978="","")</f>
        <v/>
      </c>
      <c r="S975" s="31">
        <f>主动技能!Y978</f>
        <v>0</v>
      </c>
      <c r="T975" s="31">
        <f>主动技能!Z978</f>
        <v>100</v>
      </c>
      <c r="U975" s="31">
        <f>主动技能!AB978</f>
        <v>4766</v>
      </c>
      <c r="V975" s="31">
        <f>主动技能!AC978</f>
        <v>0</v>
      </c>
      <c r="W975" s="31">
        <f>主动技能!AD978</f>
        <v>0</v>
      </c>
      <c r="X975" s="31">
        <f>主动技能!AE978</f>
        <v>1</v>
      </c>
      <c r="Y975" s="31">
        <f>主动技能!AF978</f>
        <v>0</v>
      </c>
      <c r="Z975" s="31">
        <f>主动技能!AG978</f>
        <v>0</v>
      </c>
      <c r="AA975" s="31" t="str">
        <f>主动技能!AH978</f>
        <v>attack</v>
      </c>
      <c r="AB975" s="31" t="str">
        <f>IF(主动技能!AI978="","")</f>
        <v/>
      </c>
      <c r="AC975" s="31">
        <f>主动技能!AJ978</f>
        <v>12</v>
      </c>
      <c r="AD975" s="31">
        <f>主动技能!BF978</f>
        <v>101701</v>
      </c>
      <c r="AE975" s="1">
        <f t="shared" si="15"/>
        <v>12</v>
      </c>
    </row>
    <row r="976" spans="1:31" s="31" customFormat="1" x14ac:dyDescent="0.15">
      <c r="A976" s="31">
        <f>主动技能!B979</f>
        <v>10170113</v>
      </c>
      <c r="B976" s="4" t="str">
        <f>主动技能!H979</f>
        <v>普攻</v>
      </c>
      <c r="C976" s="4" t="str">
        <f>主动技能!I979</f>
        <v>对敌方单体攻击，造成100%攻击力（+6767）点伤害。</v>
      </c>
      <c r="D976" s="4">
        <f>VLOOKUP(主动技能!J979,对应表!F:G,2,FALSE)</f>
        <v>1</v>
      </c>
      <c r="E976" s="4">
        <f>VLOOKUP(主动技能!K979,对应表!J:K,2,FALSE)</f>
        <v>1</v>
      </c>
      <c r="F976" s="4">
        <f>VLOOKUP(主动技能!L979,对应表!N:O,2,FALSE)</f>
        <v>1</v>
      </c>
      <c r="G976" s="4">
        <f>IF(主动技能!M979="必中",2,1)</f>
        <v>1</v>
      </c>
      <c r="H976" s="4">
        <f>主动技能!N979</f>
        <v>100</v>
      </c>
      <c r="I976" s="4">
        <f>主动技能!O979</f>
        <v>0</v>
      </c>
      <c r="J976" s="31" t="str">
        <f>主动技能!P979</f>
        <v>|||</v>
      </c>
      <c r="K976" s="31">
        <f>主动技能!Q979</f>
        <v>1</v>
      </c>
      <c r="L976" s="31">
        <f>主动技能!R979</f>
        <v>0</v>
      </c>
      <c r="M976" s="31">
        <f>主动技能!S979</f>
        <v>0</v>
      </c>
      <c r="N976" s="31" t="str">
        <f>IF(主动技能!T979="","",主动技能!T979)</f>
        <v/>
      </c>
      <c r="O976" s="31" t="str">
        <f>IF(主动技能!U979="","",主动技能!U979)</f>
        <v/>
      </c>
      <c r="P976" s="31" t="str">
        <f>IF(主动技能!V979="","",主动技能!V979)</f>
        <v>skill_01</v>
      </c>
      <c r="Q976" s="31" t="str">
        <f>IF(主动技能!W979="","")</f>
        <v/>
      </c>
      <c r="R976" s="31" t="str">
        <f>IF(主动技能!X979="","")</f>
        <v/>
      </c>
      <c r="S976" s="31">
        <f>主动技能!Y979</f>
        <v>0</v>
      </c>
      <c r="T976" s="31">
        <f>主动技能!Z979</f>
        <v>100</v>
      </c>
      <c r="U976" s="31">
        <f>主动技能!AB979</f>
        <v>6767</v>
      </c>
      <c r="V976" s="31">
        <f>主动技能!AC979</f>
        <v>0</v>
      </c>
      <c r="W976" s="31">
        <f>主动技能!AD979</f>
        <v>0</v>
      </c>
      <c r="X976" s="31">
        <f>主动技能!AE979</f>
        <v>1</v>
      </c>
      <c r="Y976" s="31">
        <f>主动技能!AF979</f>
        <v>0</v>
      </c>
      <c r="Z976" s="31">
        <f>主动技能!AG979</f>
        <v>0</v>
      </c>
      <c r="AA976" s="31" t="str">
        <f>主动技能!AH979</f>
        <v>attack</v>
      </c>
      <c r="AB976" s="31" t="str">
        <f>IF(主动技能!AI979="","")</f>
        <v/>
      </c>
      <c r="AC976" s="31">
        <f>主动技能!AJ979</f>
        <v>13</v>
      </c>
      <c r="AD976" s="31">
        <f>主动技能!BF979</f>
        <v>101701</v>
      </c>
      <c r="AE976" s="1">
        <f t="shared" si="15"/>
        <v>13</v>
      </c>
    </row>
    <row r="977" spans="1:31" s="31" customFormat="1" x14ac:dyDescent="0.15">
      <c r="A977" s="31">
        <f>主动技能!B980</f>
        <v>10170114</v>
      </c>
      <c r="B977" s="4" t="str">
        <f>主动技能!H980</f>
        <v>普攻</v>
      </c>
      <c r="C977" s="4" t="str">
        <f>主动技能!I980</f>
        <v>对敌方单体攻击，造成100%攻击力（+9601）点伤害。</v>
      </c>
      <c r="D977" s="4">
        <f>VLOOKUP(主动技能!J980,对应表!F:G,2,FALSE)</f>
        <v>1</v>
      </c>
      <c r="E977" s="4">
        <f>VLOOKUP(主动技能!K980,对应表!J:K,2,FALSE)</f>
        <v>1</v>
      </c>
      <c r="F977" s="4">
        <f>VLOOKUP(主动技能!L980,对应表!N:O,2,FALSE)</f>
        <v>1</v>
      </c>
      <c r="G977" s="4">
        <f>IF(主动技能!M980="必中",2,1)</f>
        <v>1</v>
      </c>
      <c r="H977" s="4">
        <f>主动技能!N980</f>
        <v>100</v>
      </c>
      <c r="I977" s="4">
        <f>主动技能!O980</f>
        <v>0</v>
      </c>
      <c r="J977" s="31" t="str">
        <f>主动技能!P980</f>
        <v>|||</v>
      </c>
      <c r="K977" s="31">
        <f>主动技能!Q980</f>
        <v>1</v>
      </c>
      <c r="L977" s="31">
        <f>主动技能!R980</f>
        <v>0</v>
      </c>
      <c r="M977" s="31">
        <f>主动技能!S980</f>
        <v>0</v>
      </c>
      <c r="N977" s="31" t="str">
        <f>IF(主动技能!T980="","",主动技能!T980)</f>
        <v/>
      </c>
      <c r="O977" s="31" t="str">
        <f>IF(主动技能!U980="","",主动技能!U980)</f>
        <v/>
      </c>
      <c r="P977" s="31" t="str">
        <f>IF(主动技能!V980="","",主动技能!V980)</f>
        <v>skill_01</v>
      </c>
      <c r="Q977" s="31" t="str">
        <f>IF(主动技能!W980="","")</f>
        <v/>
      </c>
      <c r="R977" s="31" t="str">
        <f>IF(主动技能!X980="","")</f>
        <v/>
      </c>
      <c r="S977" s="31">
        <f>主动技能!Y980</f>
        <v>0</v>
      </c>
      <c r="T977" s="31">
        <f>主动技能!Z980</f>
        <v>100</v>
      </c>
      <c r="U977" s="31">
        <f>主动技能!AB980</f>
        <v>9601</v>
      </c>
      <c r="V977" s="31">
        <f>主动技能!AC980</f>
        <v>0</v>
      </c>
      <c r="W977" s="31">
        <f>主动技能!AD980</f>
        <v>0</v>
      </c>
      <c r="X977" s="31">
        <f>主动技能!AE980</f>
        <v>1</v>
      </c>
      <c r="Y977" s="31">
        <f>主动技能!AF980</f>
        <v>0</v>
      </c>
      <c r="Z977" s="31">
        <f>主动技能!AG980</f>
        <v>0</v>
      </c>
      <c r="AA977" s="31" t="str">
        <f>主动技能!AH980</f>
        <v>attack</v>
      </c>
      <c r="AB977" s="31" t="str">
        <f>IF(主动技能!AI980="","")</f>
        <v/>
      </c>
      <c r="AC977" s="31">
        <f>主动技能!AJ980</f>
        <v>14</v>
      </c>
      <c r="AD977" s="31">
        <f>主动技能!BF980</f>
        <v>101701</v>
      </c>
      <c r="AE977" s="1">
        <f t="shared" si="15"/>
        <v>14</v>
      </c>
    </row>
    <row r="978" spans="1:31" s="31" customFormat="1" x14ac:dyDescent="0.15">
      <c r="A978" s="31">
        <f>主动技能!B981</f>
        <v>10170115</v>
      </c>
      <c r="B978" s="4" t="str">
        <f>主动技能!H981</f>
        <v>普攻</v>
      </c>
      <c r="C978" s="4" t="str">
        <f>主动技能!I981</f>
        <v>对敌方单体攻击，造成100%攻击力（+13613）点伤害。</v>
      </c>
      <c r="D978" s="4">
        <f>VLOOKUP(主动技能!J981,对应表!F:G,2,FALSE)</f>
        <v>1</v>
      </c>
      <c r="E978" s="4">
        <f>VLOOKUP(主动技能!K981,对应表!J:K,2,FALSE)</f>
        <v>1</v>
      </c>
      <c r="F978" s="4">
        <f>VLOOKUP(主动技能!L981,对应表!N:O,2,FALSE)</f>
        <v>1</v>
      </c>
      <c r="G978" s="4">
        <f>IF(主动技能!M981="必中",2,1)</f>
        <v>1</v>
      </c>
      <c r="H978" s="4">
        <f>主动技能!N981</f>
        <v>100</v>
      </c>
      <c r="I978" s="4">
        <f>主动技能!O981</f>
        <v>0</v>
      </c>
      <c r="J978" s="31" t="str">
        <f>主动技能!P981</f>
        <v>|||</v>
      </c>
      <c r="K978" s="31">
        <f>主动技能!Q981</f>
        <v>1</v>
      </c>
      <c r="L978" s="31">
        <f>主动技能!R981</f>
        <v>0</v>
      </c>
      <c r="M978" s="31">
        <f>主动技能!S981</f>
        <v>0</v>
      </c>
      <c r="N978" s="31" t="str">
        <f>IF(主动技能!T981="","",主动技能!T981)</f>
        <v/>
      </c>
      <c r="O978" s="31" t="str">
        <f>IF(主动技能!U981="","",主动技能!U981)</f>
        <v/>
      </c>
      <c r="P978" s="31" t="str">
        <f>IF(主动技能!V981="","",主动技能!V981)</f>
        <v>skill_01</v>
      </c>
      <c r="Q978" s="31" t="str">
        <f>IF(主动技能!W981="","")</f>
        <v/>
      </c>
      <c r="R978" s="31" t="str">
        <f>IF(主动技能!X981="","")</f>
        <v/>
      </c>
      <c r="S978" s="31">
        <f>主动技能!Y981</f>
        <v>0</v>
      </c>
      <c r="T978" s="31">
        <f>主动技能!Z981</f>
        <v>100</v>
      </c>
      <c r="U978" s="31">
        <f>主动技能!AB981</f>
        <v>13613</v>
      </c>
      <c r="V978" s="31">
        <f>主动技能!AC981</f>
        <v>0</v>
      </c>
      <c r="W978" s="31">
        <f>主动技能!AD981</f>
        <v>0</v>
      </c>
      <c r="X978" s="31">
        <f>主动技能!AE981</f>
        <v>1</v>
      </c>
      <c r="Y978" s="31">
        <f>主动技能!AF981</f>
        <v>0</v>
      </c>
      <c r="Z978" s="31">
        <f>主动技能!AG981</f>
        <v>0</v>
      </c>
      <c r="AA978" s="31" t="str">
        <f>主动技能!AH981</f>
        <v>attack</v>
      </c>
      <c r="AB978" s="31" t="str">
        <f>IF(主动技能!AI981="","")</f>
        <v/>
      </c>
      <c r="AC978" s="31">
        <f>主动技能!AJ981</f>
        <v>15</v>
      </c>
      <c r="AD978" s="31">
        <f>主动技能!BF981</f>
        <v>101701</v>
      </c>
      <c r="AE978" s="1">
        <f t="shared" si="15"/>
        <v>15</v>
      </c>
    </row>
    <row r="979" spans="1:31" s="31" customFormat="1" x14ac:dyDescent="0.15">
      <c r="A979" s="31">
        <f>主动技能!B982</f>
        <v>10170116</v>
      </c>
      <c r="B979" s="4" t="str">
        <f>主动技能!H982</f>
        <v>普攻</v>
      </c>
      <c r="C979" s="4" t="str">
        <f>主动技能!I982</f>
        <v>对敌方单体攻击，造成100%攻击力（+19292）点伤害。</v>
      </c>
      <c r="D979" s="4">
        <f>VLOOKUP(主动技能!J982,对应表!F:G,2,FALSE)</f>
        <v>1</v>
      </c>
      <c r="E979" s="4">
        <f>VLOOKUP(主动技能!K982,对应表!J:K,2,FALSE)</f>
        <v>1</v>
      </c>
      <c r="F979" s="4">
        <f>VLOOKUP(主动技能!L982,对应表!N:O,2,FALSE)</f>
        <v>1</v>
      </c>
      <c r="G979" s="4">
        <f>IF(主动技能!M982="必中",2,1)</f>
        <v>1</v>
      </c>
      <c r="H979" s="4">
        <f>主动技能!N982</f>
        <v>100</v>
      </c>
      <c r="I979" s="4">
        <f>主动技能!O982</f>
        <v>0</v>
      </c>
      <c r="J979" s="31" t="str">
        <f>主动技能!P982</f>
        <v>|||</v>
      </c>
      <c r="K979" s="31">
        <f>主动技能!Q982</f>
        <v>1</v>
      </c>
      <c r="L979" s="31">
        <f>主动技能!R982</f>
        <v>0</v>
      </c>
      <c r="M979" s="31">
        <f>主动技能!S982</f>
        <v>0</v>
      </c>
      <c r="N979" s="31" t="str">
        <f>IF(主动技能!T982="","",主动技能!T982)</f>
        <v/>
      </c>
      <c r="O979" s="31" t="str">
        <f>IF(主动技能!U982="","",主动技能!U982)</f>
        <v/>
      </c>
      <c r="P979" s="31" t="str">
        <f>IF(主动技能!V982="","",主动技能!V982)</f>
        <v>skill_01</v>
      </c>
      <c r="Q979" s="31" t="str">
        <f>IF(主动技能!W982="","")</f>
        <v/>
      </c>
      <c r="R979" s="31" t="str">
        <f>IF(主动技能!X982="","")</f>
        <v/>
      </c>
      <c r="S979" s="31">
        <f>主动技能!Y982</f>
        <v>0</v>
      </c>
      <c r="T979" s="31">
        <f>主动技能!Z982</f>
        <v>100</v>
      </c>
      <c r="U979" s="31">
        <f>主动技能!AB982</f>
        <v>19292</v>
      </c>
      <c r="V979" s="31">
        <f>主动技能!AC982</f>
        <v>0</v>
      </c>
      <c r="W979" s="31">
        <f>主动技能!AD982</f>
        <v>0</v>
      </c>
      <c r="X979" s="31">
        <f>主动技能!AE982</f>
        <v>1</v>
      </c>
      <c r="Y979" s="31">
        <f>主动技能!AF982</f>
        <v>0</v>
      </c>
      <c r="Z979" s="31">
        <f>主动技能!AG982</f>
        <v>0</v>
      </c>
      <c r="AA979" s="31" t="str">
        <f>主动技能!AH982</f>
        <v>attack</v>
      </c>
      <c r="AB979" s="31" t="str">
        <f>IF(主动技能!AI982="","")</f>
        <v/>
      </c>
      <c r="AC979" s="31">
        <f>主动技能!AJ982</f>
        <v>16</v>
      </c>
      <c r="AD979" s="31">
        <f>主动技能!BF982</f>
        <v>101701</v>
      </c>
      <c r="AE979" s="1">
        <f t="shared" si="15"/>
        <v>16</v>
      </c>
    </row>
    <row r="980" spans="1:31" s="31" customFormat="1" x14ac:dyDescent="0.15">
      <c r="A980" s="31">
        <f>主动技能!B983</f>
        <v>10170117</v>
      </c>
      <c r="B980" s="4" t="str">
        <f>主动技能!H983</f>
        <v>普攻</v>
      </c>
      <c r="C980" s="4" t="str">
        <f>主动技能!I983</f>
        <v>对敌方单体攻击，造成100%攻击力（+27333）点伤害。</v>
      </c>
      <c r="D980" s="4">
        <f>VLOOKUP(主动技能!J983,对应表!F:G,2,FALSE)</f>
        <v>1</v>
      </c>
      <c r="E980" s="4">
        <f>VLOOKUP(主动技能!K983,对应表!J:K,2,FALSE)</f>
        <v>1</v>
      </c>
      <c r="F980" s="4">
        <f>VLOOKUP(主动技能!L983,对应表!N:O,2,FALSE)</f>
        <v>1</v>
      </c>
      <c r="G980" s="4">
        <f>IF(主动技能!M983="必中",2,1)</f>
        <v>1</v>
      </c>
      <c r="H980" s="4">
        <f>主动技能!N983</f>
        <v>100</v>
      </c>
      <c r="I980" s="4">
        <f>主动技能!O983</f>
        <v>0</v>
      </c>
      <c r="J980" s="31" t="str">
        <f>主动技能!P983</f>
        <v>|||</v>
      </c>
      <c r="K980" s="31">
        <f>主动技能!Q983</f>
        <v>1</v>
      </c>
      <c r="L980" s="31">
        <f>主动技能!R983</f>
        <v>0</v>
      </c>
      <c r="M980" s="31">
        <f>主动技能!S983</f>
        <v>0</v>
      </c>
      <c r="N980" s="31" t="str">
        <f>IF(主动技能!T983="","",主动技能!T983)</f>
        <v/>
      </c>
      <c r="O980" s="31" t="str">
        <f>IF(主动技能!U983="","",主动技能!U983)</f>
        <v/>
      </c>
      <c r="P980" s="31" t="str">
        <f>IF(主动技能!V983="","",主动技能!V983)</f>
        <v>skill_01</v>
      </c>
      <c r="Q980" s="31" t="str">
        <f>IF(主动技能!W983="","")</f>
        <v/>
      </c>
      <c r="R980" s="31" t="str">
        <f>IF(主动技能!X983="","")</f>
        <v/>
      </c>
      <c r="S980" s="31">
        <f>主动技能!Y983</f>
        <v>0</v>
      </c>
      <c r="T980" s="31">
        <f>主动技能!Z983</f>
        <v>100</v>
      </c>
      <c r="U980" s="31">
        <f>主动技能!AB983</f>
        <v>27333</v>
      </c>
      <c r="V980" s="31">
        <f>主动技能!AC983</f>
        <v>0</v>
      </c>
      <c r="W980" s="31">
        <f>主动技能!AD983</f>
        <v>0</v>
      </c>
      <c r="X980" s="31">
        <f>主动技能!AE983</f>
        <v>1</v>
      </c>
      <c r="Y980" s="31">
        <f>主动技能!AF983</f>
        <v>0</v>
      </c>
      <c r="Z980" s="31">
        <f>主动技能!AG983</f>
        <v>0</v>
      </c>
      <c r="AA980" s="31" t="str">
        <f>主动技能!AH983</f>
        <v>attack</v>
      </c>
      <c r="AB980" s="31" t="str">
        <f>IF(主动技能!AI983="","")</f>
        <v/>
      </c>
      <c r="AC980" s="31">
        <f>主动技能!AJ983</f>
        <v>17</v>
      </c>
      <c r="AD980" s="31">
        <f>主动技能!BF983</f>
        <v>101701</v>
      </c>
      <c r="AE980" s="1">
        <f t="shared" si="15"/>
        <v>17</v>
      </c>
    </row>
    <row r="981" spans="1:31" s="31" customFormat="1" x14ac:dyDescent="0.15">
      <c r="A981" s="31">
        <f>主动技能!B984</f>
        <v>10170118</v>
      </c>
      <c r="B981" s="4" t="str">
        <f>主动技能!H984</f>
        <v>普攻</v>
      </c>
      <c r="C981" s="4" t="str">
        <f>主动技能!I984</f>
        <v>对敌方单体攻击，造成100%攻击力（+38716）点伤害。</v>
      </c>
      <c r="D981" s="4">
        <f>VLOOKUP(主动技能!J984,对应表!F:G,2,FALSE)</f>
        <v>1</v>
      </c>
      <c r="E981" s="4">
        <f>VLOOKUP(主动技能!K984,对应表!J:K,2,FALSE)</f>
        <v>1</v>
      </c>
      <c r="F981" s="4">
        <f>VLOOKUP(主动技能!L984,对应表!N:O,2,FALSE)</f>
        <v>1</v>
      </c>
      <c r="G981" s="4">
        <f>IF(主动技能!M984="必中",2,1)</f>
        <v>1</v>
      </c>
      <c r="H981" s="4">
        <f>主动技能!N984</f>
        <v>100</v>
      </c>
      <c r="I981" s="4">
        <f>主动技能!O984</f>
        <v>0</v>
      </c>
      <c r="J981" s="31" t="str">
        <f>主动技能!P984</f>
        <v>|||</v>
      </c>
      <c r="K981" s="31">
        <f>主动技能!Q984</f>
        <v>1</v>
      </c>
      <c r="L981" s="31">
        <f>主动技能!R984</f>
        <v>0</v>
      </c>
      <c r="M981" s="31">
        <f>主动技能!S984</f>
        <v>0</v>
      </c>
      <c r="N981" s="31" t="str">
        <f>IF(主动技能!T984="","",主动技能!T984)</f>
        <v/>
      </c>
      <c r="O981" s="31" t="str">
        <f>IF(主动技能!U984="","",主动技能!U984)</f>
        <v/>
      </c>
      <c r="P981" s="31" t="str">
        <f>IF(主动技能!V984="","",主动技能!V984)</f>
        <v>skill_01</v>
      </c>
      <c r="Q981" s="31" t="str">
        <f>IF(主动技能!W984="","")</f>
        <v/>
      </c>
      <c r="R981" s="31" t="str">
        <f>IF(主动技能!X984="","")</f>
        <v/>
      </c>
      <c r="S981" s="31">
        <f>主动技能!Y984</f>
        <v>0</v>
      </c>
      <c r="T981" s="31">
        <f>主动技能!Z984</f>
        <v>100</v>
      </c>
      <c r="U981" s="31">
        <f>主动技能!AB984</f>
        <v>38716</v>
      </c>
      <c r="V981" s="31">
        <f>主动技能!AC984</f>
        <v>0</v>
      </c>
      <c r="W981" s="31">
        <f>主动技能!AD984</f>
        <v>0</v>
      </c>
      <c r="X981" s="31">
        <f>主动技能!AE984</f>
        <v>1</v>
      </c>
      <c r="Y981" s="31">
        <f>主动技能!AF984</f>
        <v>0</v>
      </c>
      <c r="Z981" s="31">
        <f>主动技能!AG984</f>
        <v>0</v>
      </c>
      <c r="AA981" s="31" t="str">
        <f>主动技能!AH984</f>
        <v>attack</v>
      </c>
      <c r="AB981" s="31" t="str">
        <f>IF(主动技能!AI984="","")</f>
        <v/>
      </c>
      <c r="AC981" s="31">
        <f>主动技能!AJ984</f>
        <v>18</v>
      </c>
      <c r="AD981" s="31">
        <f>主动技能!BF984</f>
        <v>101701</v>
      </c>
      <c r="AE981" s="1">
        <f t="shared" si="15"/>
        <v>18</v>
      </c>
    </row>
    <row r="982" spans="1:31" s="31" customFormat="1" x14ac:dyDescent="0.15">
      <c r="A982" s="31">
        <f>主动技能!B985</f>
        <v>10170119</v>
      </c>
      <c r="B982" s="4" t="str">
        <f>主动技能!H985</f>
        <v>普攻</v>
      </c>
      <c r="C982" s="4" t="str">
        <f>主动技能!I985</f>
        <v>对敌方单体攻击，造成100%攻击力（+54831）点伤害。</v>
      </c>
      <c r="D982" s="4">
        <f>VLOOKUP(主动技能!J985,对应表!F:G,2,FALSE)</f>
        <v>1</v>
      </c>
      <c r="E982" s="4">
        <f>VLOOKUP(主动技能!K985,对应表!J:K,2,FALSE)</f>
        <v>1</v>
      </c>
      <c r="F982" s="4">
        <f>VLOOKUP(主动技能!L985,对应表!N:O,2,FALSE)</f>
        <v>1</v>
      </c>
      <c r="G982" s="4">
        <f>IF(主动技能!M985="必中",2,1)</f>
        <v>1</v>
      </c>
      <c r="H982" s="4">
        <f>主动技能!N985</f>
        <v>100</v>
      </c>
      <c r="I982" s="4">
        <f>主动技能!O985</f>
        <v>0</v>
      </c>
      <c r="J982" s="31" t="str">
        <f>主动技能!P985</f>
        <v>|||</v>
      </c>
      <c r="K982" s="31">
        <f>主动技能!Q985</f>
        <v>1</v>
      </c>
      <c r="L982" s="31">
        <f>主动技能!R985</f>
        <v>0</v>
      </c>
      <c r="M982" s="31">
        <f>主动技能!S985</f>
        <v>0</v>
      </c>
      <c r="N982" s="31" t="str">
        <f>IF(主动技能!T985="","",主动技能!T985)</f>
        <v/>
      </c>
      <c r="O982" s="31" t="str">
        <f>IF(主动技能!U985="","",主动技能!U985)</f>
        <v/>
      </c>
      <c r="P982" s="31" t="str">
        <f>IF(主动技能!V985="","",主动技能!V985)</f>
        <v>skill_01</v>
      </c>
      <c r="Q982" s="31" t="str">
        <f>IF(主动技能!W985="","")</f>
        <v/>
      </c>
      <c r="R982" s="31" t="str">
        <f>IF(主动技能!X985="","")</f>
        <v/>
      </c>
      <c r="S982" s="31">
        <f>主动技能!Y985</f>
        <v>0</v>
      </c>
      <c r="T982" s="31">
        <f>主动技能!Z985</f>
        <v>100</v>
      </c>
      <c r="U982" s="31">
        <f>主动技能!AB985</f>
        <v>54831</v>
      </c>
      <c r="V982" s="31">
        <f>主动技能!AC985</f>
        <v>0</v>
      </c>
      <c r="W982" s="31">
        <f>主动技能!AD985</f>
        <v>0</v>
      </c>
      <c r="X982" s="31">
        <f>主动技能!AE985</f>
        <v>1</v>
      </c>
      <c r="Y982" s="31">
        <f>主动技能!AF985</f>
        <v>0</v>
      </c>
      <c r="Z982" s="31">
        <f>主动技能!AG985</f>
        <v>0</v>
      </c>
      <c r="AA982" s="31" t="str">
        <f>主动技能!AH985</f>
        <v>attack</v>
      </c>
      <c r="AB982" s="31" t="str">
        <f>IF(主动技能!AI985="","")</f>
        <v/>
      </c>
      <c r="AC982" s="31">
        <f>主动技能!AJ985</f>
        <v>19</v>
      </c>
      <c r="AD982" s="31">
        <f>主动技能!BF985</f>
        <v>101701</v>
      </c>
      <c r="AE982" s="1">
        <f t="shared" si="15"/>
        <v>19</v>
      </c>
    </row>
    <row r="983" spans="1:31" s="31" customFormat="1" x14ac:dyDescent="0.15">
      <c r="A983" s="31">
        <f>主动技能!B986</f>
        <v>10170120</v>
      </c>
      <c r="B983" s="4" t="str">
        <f>主动技能!H986</f>
        <v>普攻</v>
      </c>
      <c r="C983" s="4" t="str">
        <f>主动技能!I986</f>
        <v>对敌方单体攻击，造成100%攻击力（+77646）点伤害。</v>
      </c>
      <c r="D983" s="4">
        <f>VLOOKUP(主动技能!J986,对应表!F:G,2,FALSE)</f>
        <v>1</v>
      </c>
      <c r="E983" s="4">
        <f>VLOOKUP(主动技能!K986,对应表!J:K,2,FALSE)</f>
        <v>1</v>
      </c>
      <c r="F983" s="4">
        <f>VLOOKUP(主动技能!L986,对应表!N:O,2,FALSE)</f>
        <v>1</v>
      </c>
      <c r="G983" s="4">
        <f>IF(主动技能!M986="必中",2,1)</f>
        <v>1</v>
      </c>
      <c r="H983" s="4">
        <f>主动技能!N986</f>
        <v>100</v>
      </c>
      <c r="I983" s="4">
        <f>主动技能!O986</f>
        <v>0</v>
      </c>
      <c r="J983" s="31" t="str">
        <f>主动技能!P986</f>
        <v>|||</v>
      </c>
      <c r="K983" s="31">
        <f>主动技能!Q986</f>
        <v>1</v>
      </c>
      <c r="L983" s="31">
        <f>主动技能!R986</f>
        <v>0</v>
      </c>
      <c r="M983" s="31">
        <f>主动技能!S986</f>
        <v>0</v>
      </c>
      <c r="N983" s="31" t="str">
        <f>IF(主动技能!T986="","",主动技能!T986)</f>
        <v/>
      </c>
      <c r="O983" s="31" t="str">
        <f>IF(主动技能!U986="","",主动技能!U986)</f>
        <v/>
      </c>
      <c r="P983" s="31" t="str">
        <f>IF(主动技能!V986="","",主动技能!V986)</f>
        <v>skill_01</v>
      </c>
      <c r="Q983" s="31" t="str">
        <f>IF(主动技能!W986="","")</f>
        <v/>
      </c>
      <c r="R983" s="31" t="str">
        <f>IF(主动技能!X986="","")</f>
        <v/>
      </c>
      <c r="S983" s="31">
        <f>主动技能!Y986</f>
        <v>0</v>
      </c>
      <c r="T983" s="31">
        <f>主动技能!Z986</f>
        <v>100</v>
      </c>
      <c r="U983" s="31">
        <f>主动技能!AB986</f>
        <v>77646</v>
      </c>
      <c r="V983" s="31">
        <f>主动技能!AC986</f>
        <v>0</v>
      </c>
      <c r="W983" s="31">
        <f>主动技能!AD986</f>
        <v>0</v>
      </c>
      <c r="X983" s="31">
        <f>主动技能!AE986</f>
        <v>1</v>
      </c>
      <c r="Y983" s="31">
        <f>主动技能!AF986</f>
        <v>0</v>
      </c>
      <c r="Z983" s="31">
        <f>主动技能!AG986</f>
        <v>0</v>
      </c>
      <c r="AA983" s="31" t="str">
        <f>主动技能!AH986</f>
        <v>attack</v>
      </c>
      <c r="AB983" s="31" t="str">
        <f>IF(主动技能!AI986="","")</f>
        <v/>
      </c>
      <c r="AC983" s="31">
        <f>主动技能!AJ986</f>
        <v>20</v>
      </c>
      <c r="AD983" s="31">
        <f>主动技能!BF986</f>
        <v>101701</v>
      </c>
      <c r="AE983" s="1">
        <f t="shared" si="15"/>
        <v>20</v>
      </c>
    </row>
    <row r="984" spans="1:31" s="31" customFormat="1" x14ac:dyDescent="0.15">
      <c r="A984" s="31">
        <f>主动技能!B987</f>
        <v>10170201</v>
      </c>
      <c r="B984" s="4" t="str">
        <f>主动技能!H987</f>
        <v>雷击</v>
      </c>
      <c r="C984" s="4" t="str">
        <f>主动技能!I987</f>
        <v>对敌方单体攻击，造成150%攻击力（+553）点伤害。</v>
      </c>
      <c r="D984" s="4">
        <f>VLOOKUP(主动技能!J987,对应表!F:G,2,FALSE)</f>
        <v>1</v>
      </c>
      <c r="E984" s="4">
        <f>VLOOKUP(主动技能!K987,对应表!J:K,2,FALSE)</f>
        <v>1</v>
      </c>
      <c r="F984" s="4">
        <f>VLOOKUP(主动技能!L987,对应表!N:O,2,FALSE)</f>
        <v>1</v>
      </c>
      <c r="G984" s="4">
        <f>IF(主动技能!M987="必中",2,1)</f>
        <v>1</v>
      </c>
      <c r="H984" s="4">
        <f>主动技能!N987</f>
        <v>100</v>
      </c>
      <c r="I984" s="4">
        <f>主动技能!O987</f>
        <v>0</v>
      </c>
      <c r="J984" s="31" t="str">
        <f>主动技能!P987</f>
        <v>||eff_leiji|</v>
      </c>
      <c r="K984" s="31">
        <f>主动技能!Q987</f>
        <v>1</v>
      </c>
      <c r="L984" s="31">
        <f>主动技能!R987</f>
        <v>0</v>
      </c>
      <c r="M984" s="31">
        <f>主动技能!S987</f>
        <v>0</v>
      </c>
      <c r="N984" s="31" t="str">
        <f>IF(主动技能!T987="","",主动技能!T987)</f>
        <v/>
      </c>
      <c r="O984" s="31" t="str">
        <f>IF(主动技能!U987="","",主动技能!U987)</f>
        <v/>
      </c>
      <c r="P984" s="31" t="str">
        <f>IF(主动技能!V987="","",主动技能!V987)</f>
        <v>skill_10</v>
      </c>
      <c r="Q984" s="31" t="str">
        <f>IF(主动技能!W987="","")</f>
        <v/>
      </c>
      <c r="R984" s="31" t="str">
        <f>IF(主动技能!X987="","")</f>
        <v/>
      </c>
      <c r="S984" s="31">
        <f>主动技能!Y987</f>
        <v>0</v>
      </c>
      <c r="T984" s="31">
        <f>主动技能!Z987</f>
        <v>150</v>
      </c>
      <c r="U984" s="31">
        <f>主动技能!AB987</f>
        <v>553</v>
      </c>
      <c r="V984" s="31">
        <f>主动技能!AC987</f>
        <v>0</v>
      </c>
      <c r="W984" s="31">
        <f>主动技能!AD987</f>
        <v>0</v>
      </c>
      <c r="X984" s="31">
        <f>主动技能!AE987</f>
        <v>1</v>
      </c>
      <c r="Y984" s="31">
        <f>主动技能!AF987</f>
        <v>1</v>
      </c>
      <c r="Z984" s="31">
        <f>主动技能!AG987</f>
        <v>1</v>
      </c>
      <c r="AA984" s="31" t="str">
        <f>主动技能!AH987</f>
        <v>attackex</v>
      </c>
      <c r="AB984" s="31" t="str">
        <f>IF(主动技能!AI987="","")</f>
        <v/>
      </c>
      <c r="AC984" s="31">
        <f>主动技能!AJ987</f>
        <v>1</v>
      </c>
      <c r="AD984" s="31">
        <f>主动技能!BF987</f>
        <v>101702</v>
      </c>
      <c r="AE984" s="1">
        <f t="shared" si="15"/>
        <v>1</v>
      </c>
    </row>
    <row r="985" spans="1:31" s="31" customFormat="1" x14ac:dyDescent="0.15">
      <c r="A985" s="31">
        <f>主动技能!B988</f>
        <v>10170202</v>
      </c>
      <c r="B985" s="4" t="str">
        <f>主动技能!H988</f>
        <v>雷击</v>
      </c>
      <c r="C985" s="4" t="str">
        <f>主动技能!I988</f>
        <v>对敌方单体攻击，造成150%攻击力（+611）点伤害。</v>
      </c>
      <c r="D985" s="4">
        <f>VLOOKUP(主动技能!J988,对应表!F:G,2,FALSE)</f>
        <v>1</v>
      </c>
      <c r="E985" s="4">
        <f>VLOOKUP(主动技能!K988,对应表!J:K,2,FALSE)</f>
        <v>1</v>
      </c>
      <c r="F985" s="4">
        <f>VLOOKUP(主动技能!L988,对应表!N:O,2,FALSE)</f>
        <v>1</v>
      </c>
      <c r="G985" s="4">
        <f>IF(主动技能!M988="必中",2,1)</f>
        <v>1</v>
      </c>
      <c r="H985" s="4">
        <f>主动技能!N988</f>
        <v>100</v>
      </c>
      <c r="I985" s="4">
        <f>主动技能!O988</f>
        <v>0</v>
      </c>
      <c r="J985" s="31" t="str">
        <f>主动技能!P988</f>
        <v>||eff_leiji|</v>
      </c>
      <c r="K985" s="31">
        <f>主动技能!Q988</f>
        <v>1</v>
      </c>
      <c r="L985" s="31">
        <f>主动技能!R988</f>
        <v>0</v>
      </c>
      <c r="M985" s="31">
        <f>主动技能!S988</f>
        <v>0</v>
      </c>
      <c r="N985" s="31" t="str">
        <f>IF(主动技能!T988="","",主动技能!T988)</f>
        <v/>
      </c>
      <c r="O985" s="31" t="str">
        <f>IF(主动技能!U988="","",主动技能!U988)</f>
        <v/>
      </c>
      <c r="P985" s="31" t="str">
        <f>IF(主动技能!V988="","",主动技能!V988)</f>
        <v>skill_10</v>
      </c>
      <c r="Q985" s="31" t="str">
        <f>IF(主动技能!W988="","")</f>
        <v/>
      </c>
      <c r="R985" s="31" t="str">
        <f>IF(主动技能!X988="","")</f>
        <v/>
      </c>
      <c r="S985" s="31">
        <f>主动技能!Y988</f>
        <v>0</v>
      </c>
      <c r="T985" s="31">
        <f>主动技能!Z988</f>
        <v>150</v>
      </c>
      <c r="U985" s="31">
        <f>主动技能!AB988</f>
        <v>611</v>
      </c>
      <c r="V985" s="31">
        <f>主动技能!AC988</f>
        <v>0</v>
      </c>
      <c r="W985" s="31">
        <f>主动技能!AD988</f>
        <v>0</v>
      </c>
      <c r="X985" s="31">
        <f>主动技能!AE988</f>
        <v>1</v>
      </c>
      <c r="Y985" s="31">
        <f>主动技能!AF988</f>
        <v>1</v>
      </c>
      <c r="Z985" s="31">
        <f>主动技能!AG988</f>
        <v>1</v>
      </c>
      <c r="AA985" s="31" t="str">
        <f>主动技能!AH988</f>
        <v>attackex</v>
      </c>
      <c r="AB985" s="31" t="str">
        <f>IF(主动技能!AI988="","")</f>
        <v/>
      </c>
      <c r="AC985" s="31">
        <f>主动技能!AJ988</f>
        <v>2</v>
      </c>
      <c r="AD985" s="31">
        <f>主动技能!BF988</f>
        <v>101702</v>
      </c>
      <c r="AE985" s="1">
        <f t="shared" si="15"/>
        <v>2</v>
      </c>
    </row>
    <row r="986" spans="1:31" s="31" customFormat="1" x14ac:dyDescent="0.15">
      <c r="A986" s="31">
        <f>主动技能!B989</f>
        <v>10170203</v>
      </c>
      <c r="B986" s="4" t="str">
        <f>主动技能!H989</f>
        <v>雷击</v>
      </c>
      <c r="C986" s="4" t="str">
        <f>主动技能!I989</f>
        <v>对敌方单体攻击，造成150%攻击力（+809）点伤害。</v>
      </c>
      <c r="D986" s="4">
        <f>VLOOKUP(主动技能!J989,对应表!F:G,2,FALSE)</f>
        <v>1</v>
      </c>
      <c r="E986" s="4">
        <f>VLOOKUP(主动技能!K989,对应表!J:K,2,FALSE)</f>
        <v>1</v>
      </c>
      <c r="F986" s="4">
        <f>VLOOKUP(主动技能!L989,对应表!N:O,2,FALSE)</f>
        <v>1</v>
      </c>
      <c r="G986" s="4">
        <f>IF(主动技能!M989="必中",2,1)</f>
        <v>1</v>
      </c>
      <c r="H986" s="4">
        <f>主动技能!N989</f>
        <v>100</v>
      </c>
      <c r="I986" s="4">
        <f>主动技能!O989</f>
        <v>0</v>
      </c>
      <c r="J986" s="31" t="str">
        <f>主动技能!P989</f>
        <v>||eff_leiji|</v>
      </c>
      <c r="K986" s="31">
        <f>主动技能!Q989</f>
        <v>1</v>
      </c>
      <c r="L986" s="31">
        <f>主动技能!R989</f>
        <v>0</v>
      </c>
      <c r="M986" s="31">
        <f>主动技能!S989</f>
        <v>0</v>
      </c>
      <c r="N986" s="31" t="str">
        <f>IF(主动技能!T989="","",主动技能!T989)</f>
        <v/>
      </c>
      <c r="O986" s="31" t="str">
        <f>IF(主动技能!U989="","",主动技能!U989)</f>
        <v/>
      </c>
      <c r="P986" s="31" t="str">
        <f>IF(主动技能!V989="","",主动技能!V989)</f>
        <v>skill_10</v>
      </c>
      <c r="Q986" s="31" t="str">
        <f>IF(主动技能!W989="","")</f>
        <v/>
      </c>
      <c r="R986" s="31" t="str">
        <f>IF(主动技能!X989="","")</f>
        <v/>
      </c>
      <c r="S986" s="31">
        <f>主动技能!Y989</f>
        <v>0</v>
      </c>
      <c r="T986" s="31">
        <f>主动技能!Z989</f>
        <v>150</v>
      </c>
      <c r="U986" s="31">
        <f>主动技能!AB989</f>
        <v>809</v>
      </c>
      <c r="V986" s="31">
        <f>主动技能!AC989</f>
        <v>0</v>
      </c>
      <c r="W986" s="31">
        <f>主动技能!AD989</f>
        <v>0</v>
      </c>
      <c r="X986" s="31">
        <f>主动技能!AE989</f>
        <v>1</v>
      </c>
      <c r="Y986" s="31">
        <f>主动技能!AF989</f>
        <v>1</v>
      </c>
      <c r="Z986" s="31">
        <f>主动技能!AG989</f>
        <v>1</v>
      </c>
      <c r="AA986" s="31" t="str">
        <f>主动技能!AH989</f>
        <v>attackex</v>
      </c>
      <c r="AB986" s="31" t="str">
        <f>IF(主动技能!AI989="","")</f>
        <v/>
      </c>
      <c r="AC986" s="31">
        <f>主动技能!AJ989</f>
        <v>3</v>
      </c>
      <c r="AD986" s="31">
        <f>主动技能!BF989</f>
        <v>101702</v>
      </c>
      <c r="AE986" s="1">
        <f t="shared" si="15"/>
        <v>3</v>
      </c>
    </row>
    <row r="987" spans="1:31" s="31" customFormat="1" x14ac:dyDescent="0.15">
      <c r="A987" s="31">
        <f>主动技能!B990</f>
        <v>10170204</v>
      </c>
      <c r="B987" s="4" t="str">
        <f>主动技能!H990</f>
        <v>雷击</v>
      </c>
      <c r="C987" s="4" t="str">
        <f>主动技能!I990</f>
        <v>对敌方单体攻击，造成150%攻击力（+1247）点伤害。</v>
      </c>
      <c r="D987" s="4">
        <f>VLOOKUP(主动技能!J990,对应表!F:G,2,FALSE)</f>
        <v>1</v>
      </c>
      <c r="E987" s="4">
        <f>VLOOKUP(主动技能!K990,对应表!J:K,2,FALSE)</f>
        <v>1</v>
      </c>
      <c r="F987" s="4">
        <f>VLOOKUP(主动技能!L990,对应表!N:O,2,FALSE)</f>
        <v>1</v>
      </c>
      <c r="G987" s="4">
        <f>IF(主动技能!M990="必中",2,1)</f>
        <v>1</v>
      </c>
      <c r="H987" s="4">
        <f>主动技能!N990</f>
        <v>100</v>
      </c>
      <c r="I987" s="4">
        <f>主动技能!O990</f>
        <v>0</v>
      </c>
      <c r="J987" s="31" t="str">
        <f>主动技能!P990</f>
        <v>||eff_leiji|</v>
      </c>
      <c r="K987" s="31">
        <f>主动技能!Q990</f>
        <v>1</v>
      </c>
      <c r="L987" s="31">
        <f>主动技能!R990</f>
        <v>0</v>
      </c>
      <c r="M987" s="31">
        <f>主动技能!S990</f>
        <v>0</v>
      </c>
      <c r="N987" s="31" t="str">
        <f>IF(主动技能!T990="","",主动技能!T990)</f>
        <v/>
      </c>
      <c r="O987" s="31" t="str">
        <f>IF(主动技能!U990="","",主动技能!U990)</f>
        <v/>
      </c>
      <c r="P987" s="31" t="str">
        <f>IF(主动技能!V990="","",主动技能!V990)</f>
        <v>skill_10</v>
      </c>
      <c r="Q987" s="31" t="str">
        <f>IF(主动技能!W990="","")</f>
        <v/>
      </c>
      <c r="R987" s="31" t="str">
        <f>IF(主动技能!X990="","")</f>
        <v/>
      </c>
      <c r="S987" s="31">
        <f>主动技能!Y990</f>
        <v>0</v>
      </c>
      <c r="T987" s="31">
        <f>主动技能!Z990</f>
        <v>150</v>
      </c>
      <c r="U987" s="31">
        <f>主动技能!AB990</f>
        <v>1247</v>
      </c>
      <c r="V987" s="31">
        <f>主动技能!AC990</f>
        <v>0</v>
      </c>
      <c r="W987" s="31">
        <f>主动技能!AD990</f>
        <v>0</v>
      </c>
      <c r="X987" s="31">
        <f>主动技能!AE990</f>
        <v>1</v>
      </c>
      <c r="Y987" s="31">
        <f>主动技能!AF990</f>
        <v>1</v>
      </c>
      <c r="Z987" s="31">
        <f>主动技能!AG990</f>
        <v>1</v>
      </c>
      <c r="AA987" s="31" t="str">
        <f>主动技能!AH990</f>
        <v>attackex</v>
      </c>
      <c r="AB987" s="31" t="str">
        <f>IF(主动技能!AI990="","")</f>
        <v/>
      </c>
      <c r="AC987" s="31">
        <f>主动技能!AJ990</f>
        <v>4</v>
      </c>
      <c r="AD987" s="31">
        <f>主动技能!BF990</f>
        <v>101702</v>
      </c>
      <c r="AE987" s="1">
        <f t="shared" si="15"/>
        <v>4</v>
      </c>
    </row>
    <row r="988" spans="1:31" s="31" customFormat="1" x14ac:dyDescent="0.15">
      <c r="A988" s="31">
        <f>主动技能!B991</f>
        <v>10170205</v>
      </c>
      <c r="B988" s="4" t="str">
        <f>主动技能!H991</f>
        <v>雷击</v>
      </c>
      <c r="C988" s="4" t="str">
        <f>主动技能!I991</f>
        <v>对敌方单体攻击，造成150%攻击力（+1867）点伤害。</v>
      </c>
      <c r="D988" s="4">
        <f>VLOOKUP(主动技能!J991,对应表!F:G,2,FALSE)</f>
        <v>1</v>
      </c>
      <c r="E988" s="4">
        <f>VLOOKUP(主动技能!K991,对应表!J:K,2,FALSE)</f>
        <v>1</v>
      </c>
      <c r="F988" s="4">
        <f>VLOOKUP(主动技能!L991,对应表!N:O,2,FALSE)</f>
        <v>1</v>
      </c>
      <c r="G988" s="4">
        <f>IF(主动技能!M991="必中",2,1)</f>
        <v>1</v>
      </c>
      <c r="H988" s="4">
        <f>主动技能!N991</f>
        <v>100</v>
      </c>
      <c r="I988" s="4">
        <f>主动技能!O991</f>
        <v>0</v>
      </c>
      <c r="J988" s="31" t="str">
        <f>主动技能!P991</f>
        <v>||eff_leiji|</v>
      </c>
      <c r="K988" s="31">
        <f>主动技能!Q991</f>
        <v>1</v>
      </c>
      <c r="L988" s="31">
        <f>主动技能!R991</f>
        <v>0</v>
      </c>
      <c r="M988" s="31">
        <f>主动技能!S991</f>
        <v>0</v>
      </c>
      <c r="N988" s="31" t="str">
        <f>IF(主动技能!T991="","",主动技能!T991)</f>
        <v/>
      </c>
      <c r="O988" s="31" t="str">
        <f>IF(主动技能!U991="","",主动技能!U991)</f>
        <v/>
      </c>
      <c r="P988" s="31" t="str">
        <f>IF(主动技能!V991="","",主动技能!V991)</f>
        <v>skill_10</v>
      </c>
      <c r="Q988" s="31" t="str">
        <f>IF(主动技能!W991="","")</f>
        <v/>
      </c>
      <c r="R988" s="31" t="str">
        <f>IF(主动技能!X991="","")</f>
        <v/>
      </c>
      <c r="S988" s="31">
        <f>主动技能!Y991</f>
        <v>0</v>
      </c>
      <c r="T988" s="31">
        <f>主动技能!Z991</f>
        <v>150</v>
      </c>
      <c r="U988" s="31">
        <f>主动技能!AB991</f>
        <v>1867</v>
      </c>
      <c r="V988" s="31">
        <f>主动技能!AC991</f>
        <v>0</v>
      </c>
      <c r="W988" s="31">
        <f>主动技能!AD991</f>
        <v>0</v>
      </c>
      <c r="X988" s="31">
        <f>主动技能!AE991</f>
        <v>1</v>
      </c>
      <c r="Y988" s="31">
        <f>主动技能!AF991</f>
        <v>1</v>
      </c>
      <c r="Z988" s="31">
        <f>主动技能!AG991</f>
        <v>1</v>
      </c>
      <c r="AA988" s="31" t="str">
        <f>主动技能!AH991</f>
        <v>attackex</v>
      </c>
      <c r="AB988" s="31" t="str">
        <f>IF(主动技能!AI991="","")</f>
        <v/>
      </c>
      <c r="AC988" s="31">
        <f>主动技能!AJ991</f>
        <v>5</v>
      </c>
      <c r="AD988" s="31">
        <f>主动技能!BF991</f>
        <v>101702</v>
      </c>
      <c r="AE988" s="1">
        <f t="shared" si="15"/>
        <v>5</v>
      </c>
    </row>
    <row r="989" spans="1:31" s="31" customFormat="1" x14ac:dyDescent="0.15">
      <c r="A989" s="31">
        <f>主动技能!B992</f>
        <v>10170206</v>
      </c>
      <c r="B989" s="4" t="str">
        <f>主动技能!H992</f>
        <v>雷击</v>
      </c>
      <c r="C989" s="4" t="str">
        <f>主动技能!I992</f>
        <v>对敌方单体攻击，造成150%攻击力（+2745）点伤害。</v>
      </c>
      <c r="D989" s="4">
        <f>VLOOKUP(主动技能!J992,对应表!F:G,2,FALSE)</f>
        <v>1</v>
      </c>
      <c r="E989" s="4">
        <f>VLOOKUP(主动技能!K992,对应表!J:K,2,FALSE)</f>
        <v>1</v>
      </c>
      <c r="F989" s="4">
        <f>VLOOKUP(主动技能!L992,对应表!N:O,2,FALSE)</f>
        <v>1</v>
      </c>
      <c r="G989" s="4">
        <f>IF(主动技能!M992="必中",2,1)</f>
        <v>1</v>
      </c>
      <c r="H989" s="4">
        <f>主动技能!N992</f>
        <v>100</v>
      </c>
      <c r="I989" s="4">
        <f>主动技能!O992</f>
        <v>0</v>
      </c>
      <c r="J989" s="31" t="str">
        <f>主动技能!P992</f>
        <v>||eff_leiji|</v>
      </c>
      <c r="K989" s="31">
        <f>主动技能!Q992</f>
        <v>1</v>
      </c>
      <c r="L989" s="31">
        <f>主动技能!R992</f>
        <v>0</v>
      </c>
      <c r="M989" s="31">
        <f>主动技能!S992</f>
        <v>0</v>
      </c>
      <c r="N989" s="31" t="str">
        <f>IF(主动技能!T992="","",主动技能!T992)</f>
        <v/>
      </c>
      <c r="O989" s="31" t="str">
        <f>IF(主动技能!U992="","",主动技能!U992)</f>
        <v/>
      </c>
      <c r="P989" s="31" t="str">
        <f>IF(主动技能!V992="","",主动技能!V992)</f>
        <v>skill_10</v>
      </c>
      <c r="Q989" s="31" t="str">
        <f>IF(主动技能!W992="","")</f>
        <v/>
      </c>
      <c r="R989" s="31" t="str">
        <f>IF(主动技能!X992="","")</f>
        <v/>
      </c>
      <c r="S989" s="31">
        <f>主动技能!Y992</f>
        <v>0</v>
      </c>
      <c r="T989" s="31">
        <f>主动技能!Z992</f>
        <v>150</v>
      </c>
      <c r="U989" s="31">
        <f>主动技能!AB992</f>
        <v>2745</v>
      </c>
      <c r="V989" s="31">
        <f>主动技能!AC992</f>
        <v>0</v>
      </c>
      <c r="W989" s="31">
        <f>主动技能!AD992</f>
        <v>0</v>
      </c>
      <c r="X989" s="31">
        <f>主动技能!AE992</f>
        <v>1</v>
      </c>
      <c r="Y989" s="31">
        <f>主动技能!AF992</f>
        <v>1</v>
      </c>
      <c r="Z989" s="31">
        <f>主动技能!AG992</f>
        <v>1</v>
      </c>
      <c r="AA989" s="31" t="str">
        <f>主动技能!AH992</f>
        <v>attackex</v>
      </c>
      <c r="AB989" s="31" t="str">
        <f>IF(主动技能!AI992="","")</f>
        <v/>
      </c>
      <c r="AC989" s="31">
        <f>主动技能!AJ992</f>
        <v>6</v>
      </c>
      <c r="AD989" s="31">
        <f>主动技能!BF992</f>
        <v>101702</v>
      </c>
      <c r="AE989" s="1">
        <f t="shared" si="15"/>
        <v>6</v>
      </c>
    </row>
    <row r="990" spans="1:31" s="31" customFormat="1" x14ac:dyDescent="0.15">
      <c r="A990" s="31">
        <f>主动技能!B993</f>
        <v>10170207</v>
      </c>
      <c r="B990" s="4" t="str">
        <f>主动技能!H993</f>
        <v>雷击</v>
      </c>
      <c r="C990" s="4" t="str">
        <f>主动技能!I993</f>
        <v>对敌方单体攻击，造成150%攻击力（+3989）点伤害。</v>
      </c>
      <c r="D990" s="4">
        <f>VLOOKUP(主动技能!J993,对应表!F:G,2,FALSE)</f>
        <v>1</v>
      </c>
      <c r="E990" s="4">
        <f>VLOOKUP(主动技能!K993,对应表!J:K,2,FALSE)</f>
        <v>1</v>
      </c>
      <c r="F990" s="4">
        <f>VLOOKUP(主动技能!L993,对应表!N:O,2,FALSE)</f>
        <v>1</v>
      </c>
      <c r="G990" s="4">
        <f>IF(主动技能!M993="必中",2,1)</f>
        <v>1</v>
      </c>
      <c r="H990" s="4">
        <f>主动技能!N993</f>
        <v>100</v>
      </c>
      <c r="I990" s="4">
        <f>主动技能!O993</f>
        <v>0</v>
      </c>
      <c r="J990" s="31" t="str">
        <f>主动技能!P993</f>
        <v>||eff_leiji|</v>
      </c>
      <c r="K990" s="31">
        <f>主动技能!Q993</f>
        <v>1</v>
      </c>
      <c r="L990" s="31">
        <f>主动技能!R993</f>
        <v>0</v>
      </c>
      <c r="M990" s="31">
        <f>主动技能!S993</f>
        <v>0</v>
      </c>
      <c r="N990" s="31" t="str">
        <f>IF(主动技能!T993="","",主动技能!T993)</f>
        <v/>
      </c>
      <c r="O990" s="31" t="str">
        <f>IF(主动技能!U993="","",主动技能!U993)</f>
        <v/>
      </c>
      <c r="P990" s="31" t="str">
        <f>IF(主动技能!V993="","",主动技能!V993)</f>
        <v>skill_10</v>
      </c>
      <c r="Q990" s="31" t="str">
        <f>IF(主动技能!W993="","")</f>
        <v/>
      </c>
      <c r="R990" s="31" t="str">
        <f>IF(主动技能!X993="","")</f>
        <v/>
      </c>
      <c r="S990" s="31">
        <f>主动技能!Y993</f>
        <v>0</v>
      </c>
      <c r="T990" s="31">
        <f>主动技能!Z993</f>
        <v>150</v>
      </c>
      <c r="U990" s="31">
        <f>主动技能!AB993</f>
        <v>3989</v>
      </c>
      <c r="V990" s="31">
        <f>主动技能!AC993</f>
        <v>0</v>
      </c>
      <c r="W990" s="31">
        <f>主动技能!AD993</f>
        <v>0</v>
      </c>
      <c r="X990" s="31">
        <f>主动技能!AE993</f>
        <v>1</v>
      </c>
      <c r="Y990" s="31">
        <f>主动技能!AF993</f>
        <v>1</v>
      </c>
      <c r="Z990" s="31">
        <f>主动技能!AG993</f>
        <v>1</v>
      </c>
      <c r="AA990" s="31" t="str">
        <f>主动技能!AH993</f>
        <v>attackex</v>
      </c>
      <c r="AB990" s="31" t="str">
        <f>IF(主动技能!AI993="","")</f>
        <v/>
      </c>
      <c r="AC990" s="31">
        <f>主动技能!AJ993</f>
        <v>7</v>
      </c>
      <c r="AD990" s="31">
        <f>主动技能!BF993</f>
        <v>101702</v>
      </c>
      <c r="AE990" s="1">
        <f t="shared" si="15"/>
        <v>7</v>
      </c>
    </row>
    <row r="991" spans="1:31" s="31" customFormat="1" x14ac:dyDescent="0.15">
      <c r="A991" s="31">
        <f>主动技能!B994</f>
        <v>10170208</v>
      </c>
      <c r="B991" s="4" t="str">
        <f>主动技能!H994</f>
        <v>雷击</v>
      </c>
      <c r="C991" s="4" t="str">
        <f>主动技能!I994</f>
        <v>对敌方单体攻击，造成150%攻击力（+5748）点伤害。</v>
      </c>
      <c r="D991" s="4">
        <f>VLOOKUP(主动技能!J994,对应表!F:G,2,FALSE)</f>
        <v>1</v>
      </c>
      <c r="E991" s="4">
        <f>VLOOKUP(主动技能!K994,对应表!J:K,2,FALSE)</f>
        <v>1</v>
      </c>
      <c r="F991" s="4">
        <f>VLOOKUP(主动技能!L994,对应表!N:O,2,FALSE)</f>
        <v>1</v>
      </c>
      <c r="G991" s="4">
        <f>IF(主动技能!M994="必中",2,1)</f>
        <v>1</v>
      </c>
      <c r="H991" s="4">
        <f>主动技能!N994</f>
        <v>100</v>
      </c>
      <c r="I991" s="4">
        <f>主动技能!O994</f>
        <v>0</v>
      </c>
      <c r="J991" s="31" t="str">
        <f>主动技能!P994</f>
        <v>||eff_leiji|</v>
      </c>
      <c r="K991" s="31">
        <f>主动技能!Q994</f>
        <v>1</v>
      </c>
      <c r="L991" s="31">
        <f>主动技能!R994</f>
        <v>0</v>
      </c>
      <c r="M991" s="31">
        <f>主动技能!S994</f>
        <v>0</v>
      </c>
      <c r="N991" s="31" t="str">
        <f>IF(主动技能!T994="","",主动技能!T994)</f>
        <v/>
      </c>
      <c r="O991" s="31" t="str">
        <f>IF(主动技能!U994="","",主动技能!U994)</f>
        <v/>
      </c>
      <c r="P991" s="31" t="str">
        <f>IF(主动技能!V994="","",主动技能!V994)</f>
        <v>skill_10</v>
      </c>
      <c r="Q991" s="31" t="str">
        <f>IF(主动技能!W994="","")</f>
        <v/>
      </c>
      <c r="R991" s="31" t="str">
        <f>IF(主动技能!X994="","")</f>
        <v/>
      </c>
      <c r="S991" s="31">
        <f>主动技能!Y994</f>
        <v>0</v>
      </c>
      <c r="T991" s="31">
        <f>主动技能!Z994</f>
        <v>150</v>
      </c>
      <c r="U991" s="31">
        <f>主动技能!AB994</f>
        <v>5748</v>
      </c>
      <c r="V991" s="31">
        <f>主动技能!AC994</f>
        <v>0</v>
      </c>
      <c r="W991" s="31">
        <f>主动技能!AD994</f>
        <v>0</v>
      </c>
      <c r="X991" s="31">
        <f>主动技能!AE994</f>
        <v>1</v>
      </c>
      <c r="Y991" s="31">
        <f>主动技能!AF994</f>
        <v>1</v>
      </c>
      <c r="Z991" s="31">
        <f>主动技能!AG994</f>
        <v>1</v>
      </c>
      <c r="AA991" s="31" t="str">
        <f>主动技能!AH994</f>
        <v>attackex</v>
      </c>
      <c r="AB991" s="31" t="str">
        <f>IF(主动技能!AI994="","")</f>
        <v/>
      </c>
      <c r="AC991" s="31">
        <f>主动技能!AJ994</f>
        <v>8</v>
      </c>
      <c r="AD991" s="31">
        <f>主动技能!BF994</f>
        <v>101702</v>
      </c>
      <c r="AE991" s="1">
        <f t="shared" si="15"/>
        <v>8</v>
      </c>
    </row>
    <row r="992" spans="1:31" s="31" customFormat="1" x14ac:dyDescent="0.15">
      <c r="A992" s="31">
        <f>主动技能!B995</f>
        <v>10170209</v>
      </c>
      <c r="B992" s="4" t="str">
        <f>主动技能!H995</f>
        <v>雷击</v>
      </c>
      <c r="C992" s="4" t="str">
        <f>主动技能!I995</f>
        <v>对敌方单体攻击，造成150%攻击力（+8240）点伤害。</v>
      </c>
      <c r="D992" s="4">
        <f>VLOOKUP(主动技能!J995,对应表!F:G,2,FALSE)</f>
        <v>1</v>
      </c>
      <c r="E992" s="4">
        <f>VLOOKUP(主动技能!K995,对应表!J:K,2,FALSE)</f>
        <v>1</v>
      </c>
      <c r="F992" s="4">
        <f>VLOOKUP(主动技能!L995,对应表!N:O,2,FALSE)</f>
        <v>1</v>
      </c>
      <c r="G992" s="4">
        <f>IF(主动技能!M995="必中",2,1)</f>
        <v>1</v>
      </c>
      <c r="H992" s="4">
        <f>主动技能!N995</f>
        <v>100</v>
      </c>
      <c r="I992" s="4">
        <f>主动技能!O995</f>
        <v>0</v>
      </c>
      <c r="J992" s="31" t="str">
        <f>主动技能!P995</f>
        <v>||eff_leiji|</v>
      </c>
      <c r="K992" s="31">
        <f>主动技能!Q995</f>
        <v>1</v>
      </c>
      <c r="L992" s="31">
        <f>主动技能!R995</f>
        <v>0</v>
      </c>
      <c r="M992" s="31">
        <f>主动技能!S995</f>
        <v>0</v>
      </c>
      <c r="N992" s="31" t="str">
        <f>IF(主动技能!T995="","",主动技能!T995)</f>
        <v/>
      </c>
      <c r="O992" s="31" t="str">
        <f>IF(主动技能!U995="","",主动技能!U995)</f>
        <v/>
      </c>
      <c r="P992" s="31" t="str">
        <f>IF(主动技能!V995="","",主动技能!V995)</f>
        <v>skill_10</v>
      </c>
      <c r="Q992" s="31" t="str">
        <f>IF(主动技能!W995="","")</f>
        <v/>
      </c>
      <c r="R992" s="31" t="str">
        <f>IF(主动技能!X995="","")</f>
        <v/>
      </c>
      <c r="S992" s="31">
        <f>主动技能!Y995</f>
        <v>0</v>
      </c>
      <c r="T992" s="31">
        <f>主动技能!Z995</f>
        <v>150</v>
      </c>
      <c r="U992" s="31">
        <f>主动技能!AB995</f>
        <v>8240</v>
      </c>
      <c r="V992" s="31">
        <f>主动技能!AC995</f>
        <v>0</v>
      </c>
      <c r="W992" s="31">
        <f>主动技能!AD995</f>
        <v>0</v>
      </c>
      <c r="X992" s="31">
        <f>主动技能!AE995</f>
        <v>1</v>
      </c>
      <c r="Y992" s="31">
        <f>主动技能!AF995</f>
        <v>1</v>
      </c>
      <c r="Z992" s="31">
        <f>主动技能!AG995</f>
        <v>1</v>
      </c>
      <c r="AA992" s="31" t="str">
        <f>主动技能!AH995</f>
        <v>attackex</v>
      </c>
      <c r="AB992" s="31" t="str">
        <f>IF(主动技能!AI995="","")</f>
        <v/>
      </c>
      <c r="AC992" s="31">
        <f>主动技能!AJ995</f>
        <v>9</v>
      </c>
      <c r="AD992" s="31">
        <f>主动技能!BF995</f>
        <v>101702</v>
      </c>
      <c r="AE992" s="1">
        <f t="shared" si="15"/>
        <v>9</v>
      </c>
    </row>
    <row r="993" spans="1:31" s="31" customFormat="1" x14ac:dyDescent="0.15">
      <c r="A993" s="31">
        <f>主动技能!B996</f>
        <v>10170210</v>
      </c>
      <c r="B993" s="4" t="str">
        <f>主动技能!H996</f>
        <v>雷击</v>
      </c>
      <c r="C993" s="4" t="str">
        <f>主动技能!I996</f>
        <v>对敌方单体攻击，造成150%攻击力（+11767）点伤害。</v>
      </c>
      <c r="D993" s="4">
        <f>VLOOKUP(主动技能!J996,对应表!F:G,2,FALSE)</f>
        <v>1</v>
      </c>
      <c r="E993" s="4">
        <f>VLOOKUP(主动技能!K996,对应表!J:K,2,FALSE)</f>
        <v>1</v>
      </c>
      <c r="F993" s="4">
        <f>VLOOKUP(主动技能!L996,对应表!N:O,2,FALSE)</f>
        <v>1</v>
      </c>
      <c r="G993" s="4">
        <f>IF(主动技能!M996="必中",2,1)</f>
        <v>1</v>
      </c>
      <c r="H993" s="4">
        <f>主动技能!N996</f>
        <v>100</v>
      </c>
      <c r="I993" s="4">
        <f>主动技能!O996</f>
        <v>0</v>
      </c>
      <c r="J993" s="31" t="str">
        <f>主动技能!P996</f>
        <v>||eff_leiji|</v>
      </c>
      <c r="K993" s="31">
        <f>主动技能!Q996</f>
        <v>1</v>
      </c>
      <c r="L993" s="31">
        <f>主动技能!R996</f>
        <v>0</v>
      </c>
      <c r="M993" s="31">
        <f>主动技能!S996</f>
        <v>0</v>
      </c>
      <c r="N993" s="31" t="str">
        <f>IF(主动技能!T996="","",主动技能!T996)</f>
        <v/>
      </c>
      <c r="O993" s="31" t="str">
        <f>IF(主动技能!U996="","",主动技能!U996)</f>
        <v/>
      </c>
      <c r="P993" s="31" t="str">
        <f>IF(主动技能!V996="","",主动技能!V996)</f>
        <v>skill_10</v>
      </c>
      <c r="Q993" s="31" t="str">
        <f>IF(主动技能!W996="","")</f>
        <v/>
      </c>
      <c r="R993" s="31" t="str">
        <f>IF(主动技能!X996="","")</f>
        <v/>
      </c>
      <c r="S993" s="31">
        <f>主动技能!Y996</f>
        <v>0</v>
      </c>
      <c r="T993" s="31">
        <f>主动技能!Z996</f>
        <v>150</v>
      </c>
      <c r="U993" s="31">
        <f>主动技能!AB996</f>
        <v>11767</v>
      </c>
      <c r="V993" s="31">
        <f>主动技能!AC996</f>
        <v>0</v>
      </c>
      <c r="W993" s="31">
        <f>主动技能!AD996</f>
        <v>0</v>
      </c>
      <c r="X993" s="31">
        <f>主动技能!AE996</f>
        <v>1</v>
      </c>
      <c r="Y993" s="31">
        <f>主动技能!AF996</f>
        <v>1</v>
      </c>
      <c r="Z993" s="31">
        <f>主动技能!AG996</f>
        <v>1</v>
      </c>
      <c r="AA993" s="31" t="str">
        <f>主动技能!AH996</f>
        <v>attackex</v>
      </c>
      <c r="AB993" s="31" t="str">
        <f>IF(主动技能!AI996="","")</f>
        <v/>
      </c>
      <c r="AC993" s="31">
        <f>主动技能!AJ996</f>
        <v>10</v>
      </c>
      <c r="AD993" s="31">
        <f>主动技能!BF996</f>
        <v>101702</v>
      </c>
      <c r="AE993" s="1">
        <f t="shared" si="15"/>
        <v>10</v>
      </c>
    </row>
    <row r="994" spans="1:31" s="31" customFormat="1" x14ac:dyDescent="0.15">
      <c r="A994" s="31">
        <f>主动技能!B997</f>
        <v>10170211</v>
      </c>
      <c r="B994" s="4" t="str">
        <f>主动技能!H997</f>
        <v>雷击</v>
      </c>
      <c r="C994" s="4" t="str">
        <f>主动技能!I997</f>
        <v>对敌方单体攻击，造成150%攻击力（+16761）点伤害。</v>
      </c>
      <c r="D994" s="4">
        <f>VLOOKUP(主动技能!J997,对应表!F:G,2,FALSE)</f>
        <v>1</v>
      </c>
      <c r="E994" s="4">
        <f>VLOOKUP(主动技能!K997,对应表!J:K,2,FALSE)</f>
        <v>1</v>
      </c>
      <c r="F994" s="4">
        <f>VLOOKUP(主动技能!L997,对应表!N:O,2,FALSE)</f>
        <v>1</v>
      </c>
      <c r="G994" s="4">
        <f>IF(主动技能!M997="必中",2,1)</f>
        <v>1</v>
      </c>
      <c r="H994" s="4">
        <f>主动技能!N997</f>
        <v>100</v>
      </c>
      <c r="I994" s="4">
        <f>主动技能!O997</f>
        <v>0</v>
      </c>
      <c r="J994" s="31" t="str">
        <f>主动技能!P997</f>
        <v>||eff_leiji|</v>
      </c>
      <c r="K994" s="31">
        <f>主动技能!Q997</f>
        <v>1</v>
      </c>
      <c r="L994" s="31">
        <f>主动技能!R997</f>
        <v>0</v>
      </c>
      <c r="M994" s="31">
        <f>主动技能!S997</f>
        <v>0</v>
      </c>
      <c r="N994" s="31" t="str">
        <f>IF(主动技能!T997="","",主动技能!T997)</f>
        <v/>
      </c>
      <c r="O994" s="31" t="str">
        <f>IF(主动技能!U997="","",主动技能!U997)</f>
        <v/>
      </c>
      <c r="P994" s="31" t="str">
        <f>IF(主动技能!V997="","",主动技能!V997)</f>
        <v>skill_10</v>
      </c>
      <c r="Q994" s="31" t="str">
        <f>IF(主动技能!W997="","")</f>
        <v/>
      </c>
      <c r="R994" s="31" t="str">
        <f>IF(主动技能!X997="","")</f>
        <v/>
      </c>
      <c r="S994" s="31">
        <f>主动技能!Y997</f>
        <v>0</v>
      </c>
      <c r="T994" s="31">
        <f>主动技能!Z997</f>
        <v>150</v>
      </c>
      <c r="U994" s="31">
        <f>主动技能!AB997</f>
        <v>16761</v>
      </c>
      <c r="V994" s="31">
        <f>主动技能!AC997</f>
        <v>0</v>
      </c>
      <c r="W994" s="31">
        <f>主动技能!AD997</f>
        <v>0</v>
      </c>
      <c r="X994" s="31">
        <f>主动技能!AE997</f>
        <v>1</v>
      </c>
      <c r="Y994" s="31">
        <f>主动技能!AF997</f>
        <v>1</v>
      </c>
      <c r="Z994" s="31">
        <f>主动技能!AG997</f>
        <v>1</v>
      </c>
      <c r="AA994" s="31" t="str">
        <f>主动技能!AH997</f>
        <v>attackex</v>
      </c>
      <c r="AB994" s="31" t="str">
        <f>IF(主动技能!AI997="","")</f>
        <v/>
      </c>
      <c r="AC994" s="31">
        <f>主动技能!AJ997</f>
        <v>11</v>
      </c>
      <c r="AD994" s="31">
        <f>主动技能!BF997</f>
        <v>101702</v>
      </c>
      <c r="AE994" s="1">
        <f t="shared" si="15"/>
        <v>11</v>
      </c>
    </row>
    <row r="995" spans="1:31" s="31" customFormat="1" x14ac:dyDescent="0.15">
      <c r="A995" s="31">
        <f>主动技能!B998</f>
        <v>10170212</v>
      </c>
      <c r="B995" s="4" t="str">
        <f>主动技能!H998</f>
        <v>雷击</v>
      </c>
      <c r="C995" s="4" t="str">
        <f>主动技能!I998</f>
        <v>对敌方单体攻击，造成150%攻击力（+23830）点伤害。</v>
      </c>
      <c r="D995" s="4">
        <f>VLOOKUP(主动技能!J998,对应表!F:G,2,FALSE)</f>
        <v>1</v>
      </c>
      <c r="E995" s="4">
        <f>VLOOKUP(主动技能!K998,对应表!J:K,2,FALSE)</f>
        <v>1</v>
      </c>
      <c r="F995" s="4">
        <f>VLOOKUP(主动技能!L998,对应表!N:O,2,FALSE)</f>
        <v>1</v>
      </c>
      <c r="G995" s="4">
        <f>IF(主动技能!M998="必中",2,1)</f>
        <v>1</v>
      </c>
      <c r="H995" s="4">
        <f>主动技能!N998</f>
        <v>100</v>
      </c>
      <c r="I995" s="4">
        <f>主动技能!O998</f>
        <v>0</v>
      </c>
      <c r="J995" s="31" t="str">
        <f>主动技能!P998</f>
        <v>||eff_leiji|</v>
      </c>
      <c r="K995" s="31">
        <f>主动技能!Q998</f>
        <v>1</v>
      </c>
      <c r="L995" s="31">
        <f>主动技能!R998</f>
        <v>0</v>
      </c>
      <c r="M995" s="31">
        <f>主动技能!S998</f>
        <v>0</v>
      </c>
      <c r="N995" s="31" t="str">
        <f>IF(主动技能!T998="","",主动技能!T998)</f>
        <v/>
      </c>
      <c r="O995" s="31" t="str">
        <f>IF(主动技能!U998="","",主动技能!U998)</f>
        <v/>
      </c>
      <c r="P995" s="31" t="str">
        <f>IF(主动技能!V998="","",主动技能!V998)</f>
        <v>skill_10</v>
      </c>
      <c r="Q995" s="31" t="str">
        <f>IF(主动技能!W998="","")</f>
        <v/>
      </c>
      <c r="R995" s="31" t="str">
        <f>IF(主动技能!X998="","")</f>
        <v/>
      </c>
      <c r="S995" s="31">
        <f>主动技能!Y998</f>
        <v>0</v>
      </c>
      <c r="T995" s="31">
        <f>主动技能!Z998</f>
        <v>150</v>
      </c>
      <c r="U995" s="31">
        <f>主动技能!AB998</f>
        <v>23830</v>
      </c>
      <c r="V995" s="31">
        <f>主动技能!AC998</f>
        <v>0</v>
      </c>
      <c r="W995" s="31">
        <f>主动技能!AD998</f>
        <v>0</v>
      </c>
      <c r="X995" s="31">
        <f>主动技能!AE998</f>
        <v>1</v>
      </c>
      <c r="Y995" s="31">
        <f>主动技能!AF998</f>
        <v>1</v>
      </c>
      <c r="Z995" s="31">
        <f>主动技能!AG998</f>
        <v>1</v>
      </c>
      <c r="AA995" s="31" t="str">
        <f>主动技能!AH998</f>
        <v>attackex</v>
      </c>
      <c r="AB995" s="31" t="str">
        <f>IF(主动技能!AI998="","")</f>
        <v/>
      </c>
      <c r="AC995" s="31">
        <f>主动技能!AJ998</f>
        <v>12</v>
      </c>
      <c r="AD995" s="31">
        <f>主动技能!BF998</f>
        <v>101702</v>
      </c>
      <c r="AE995" s="1">
        <f t="shared" si="15"/>
        <v>12</v>
      </c>
    </row>
    <row r="996" spans="1:31" s="31" customFormat="1" x14ac:dyDescent="0.15">
      <c r="A996" s="31">
        <f>主动技能!B999</f>
        <v>10170213</v>
      </c>
      <c r="B996" s="4" t="str">
        <f>主动技能!H999</f>
        <v>雷击</v>
      </c>
      <c r="C996" s="4" t="str">
        <f>主动技能!I999</f>
        <v>对敌方单体攻击，造成150%攻击力（+33839）点伤害。</v>
      </c>
      <c r="D996" s="4">
        <f>VLOOKUP(主动技能!J999,对应表!F:G,2,FALSE)</f>
        <v>1</v>
      </c>
      <c r="E996" s="4">
        <f>VLOOKUP(主动技能!K999,对应表!J:K,2,FALSE)</f>
        <v>1</v>
      </c>
      <c r="F996" s="4">
        <f>VLOOKUP(主动技能!L999,对应表!N:O,2,FALSE)</f>
        <v>1</v>
      </c>
      <c r="G996" s="4">
        <f>IF(主动技能!M999="必中",2,1)</f>
        <v>1</v>
      </c>
      <c r="H996" s="4">
        <f>主动技能!N999</f>
        <v>100</v>
      </c>
      <c r="I996" s="4">
        <f>主动技能!O999</f>
        <v>0</v>
      </c>
      <c r="J996" s="31" t="str">
        <f>主动技能!P999</f>
        <v>||eff_leiji|</v>
      </c>
      <c r="K996" s="31">
        <f>主动技能!Q999</f>
        <v>1</v>
      </c>
      <c r="L996" s="31">
        <f>主动技能!R999</f>
        <v>0</v>
      </c>
      <c r="M996" s="31">
        <f>主动技能!S999</f>
        <v>0</v>
      </c>
      <c r="N996" s="31" t="str">
        <f>IF(主动技能!T999="","",主动技能!T999)</f>
        <v/>
      </c>
      <c r="O996" s="31" t="str">
        <f>IF(主动技能!U999="","",主动技能!U999)</f>
        <v/>
      </c>
      <c r="P996" s="31" t="str">
        <f>IF(主动技能!V999="","",主动技能!V999)</f>
        <v>skill_10</v>
      </c>
      <c r="Q996" s="31" t="str">
        <f>IF(主动技能!W999="","")</f>
        <v/>
      </c>
      <c r="R996" s="31" t="str">
        <f>IF(主动技能!X999="","")</f>
        <v/>
      </c>
      <c r="S996" s="31">
        <f>主动技能!Y999</f>
        <v>0</v>
      </c>
      <c r="T996" s="31">
        <f>主动技能!Z999</f>
        <v>150</v>
      </c>
      <c r="U996" s="31">
        <f>主动技能!AB999</f>
        <v>33839</v>
      </c>
      <c r="V996" s="31">
        <f>主动技能!AC999</f>
        <v>0</v>
      </c>
      <c r="W996" s="31">
        <f>主动技能!AD999</f>
        <v>0</v>
      </c>
      <c r="X996" s="31">
        <f>主动技能!AE999</f>
        <v>1</v>
      </c>
      <c r="Y996" s="31">
        <f>主动技能!AF999</f>
        <v>1</v>
      </c>
      <c r="Z996" s="31">
        <f>主动技能!AG999</f>
        <v>1</v>
      </c>
      <c r="AA996" s="31" t="str">
        <f>主动技能!AH999</f>
        <v>attackex</v>
      </c>
      <c r="AB996" s="31" t="str">
        <f>IF(主动技能!AI999="","")</f>
        <v/>
      </c>
      <c r="AC996" s="31">
        <f>主动技能!AJ999</f>
        <v>13</v>
      </c>
      <c r="AD996" s="31">
        <f>主动技能!BF999</f>
        <v>101702</v>
      </c>
      <c r="AE996" s="1">
        <f t="shared" si="15"/>
        <v>13</v>
      </c>
    </row>
    <row r="997" spans="1:31" s="31" customFormat="1" x14ac:dyDescent="0.15">
      <c r="A997" s="31">
        <f>主动技能!B1000</f>
        <v>10170214</v>
      </c>
      <c r="B997" s="4" t="str">
        <f>主动技能!H1000</f>
        <v>雷击</v>
      </c>
      <c r="C997" s="4" t="str">
        <f>主动技能!I1000</f>
        <v>对敌方单体攻击，造成150%攻击力（+48008）点伤害。</v>
      </c>
      <c r="D997" s="4">
        <f>VLOOKUP(主动技能!J1000,对应表!F:G,2,FALSE)</f>
        <v>1</v>
      </c>
      <c r="E997" s="4">
        <f>VLOOKUP(主动技能!K1000,对应表!J:K,2,FALSE)</f>
        <v>1</v>
      </c>
      <c r="F997" s="4">
        <f>VLOOKUP(主动技能!L1000,对应表!N:O,2,FALSE)</f>
        <v>1</v>
      </c>
      <c r="G997" s="4">
        <f>IF(主动技能!M1000="必中",2,1)</f>
        <v>1</v>
      </c>
      <c r="H997" s="4">
        <f>主动技能!N1000</f>
        <v>100</v>
      </c>
      <c r="I997" s="4">
        <f>主动技能!O1000</f>
        <v>0</v>
      </c>
      <c r="J997" s="31" t="str">
        <f>主动技能!P1000</f>
        <v>||eff_leiji|</v>
      </c>
      <c r="K997" s="31">
        <f>主动技能!Q1000</f>
        <v>1</v>
      </c>
      <c r="L997" s="31">
        <f>主动技能!R1000</f>
        <v>0</v>
      </c>
      <c r="M997" s="31">
        <f>主动技能!S1000</f>
        <v>0</v>
      </c>
      <c r="N997" s="31" t="str">
        <f>IF(主动技能!T1000="","",主动技能!T1000)</f>
        <v/>
      </c>
      <c r="O997" s="31" t="str">
        <f>IF(主动技能!U1000="","",主动技能!U1000)</f>
        <v/>
      </c>
      <c r="P997" s="31" t="str">
        <f>IF(主动技能!V1000="","",主动技能!V1000)</f>
        <v>skill_10</v>
      </c>
      <c r="Q997" s="31" t="str">
        <f>IF(主动技能!W1000="","")</f>
        <v/>
      </c>
      <c r="R997" s="31" t="str">
        <f>IF(主动技能!X1000="","")</f>
        <v/>
      </c>
      <c r="S997" s="31">
        <f>主动技能!Y1000</f>
        <v>0</v>
      </c>
      <c r="T997" s="31">
        <f>主动技能!Z1000</f>
        <v>150</v>
      </c>
      <c r="U997" s="31">
        <f>主动技能!AB1000</f>
        <v>48008</v>
      </c>
      <c r="V997" s="31">
        <f>主动技能!AC1000</f>
        <v>0</v>
      </c>
      <c r="W997" s="31">
        <f>主动技能!AD1000</f>
        <v>0</v>
      </c>
      <c r="X997" s="31">
        <f>主动技能!AE1000</f>
        <v>1</v>
      </c>
      <c r="Y997" s="31">
        <f>主动技能!AF1000</f>
        <v>1</v>
      </c>
      <c r="Z997" s="31">
        <f>主动技能!AG1000</f>
        <v>1</v>
      </c>
      <c r="AA997" s="31" t="str">
        <f>主动技能!AH1000</f>
        <v>attackex</v>
      </c>
      <c r="AB997" s="31" t="str">
        <f>IF(主动技能!AI1000="","")</f>
        <v/>
      </c>
      <c r="AC997" s="31">
        <f>主动技能!AJ1000</f>
        <v>14</v>
      </c>
      <c r="AD997" s="31">
        <f>主动技能!BF1000</f>
        <v>101702</v>
      </c>
      <c r="AE997" s="1">
        <f t="shared" si="15"/>
        <v>14</v>
      </c>
    </row>
    <row r="998" spans="1:31" s="31" customFormat="1" x14ac:dyDescent="0.15">
      <c r="A998" s="31">
        <f>主动技能!B1001</f>
        <v>10170215</v>
      </c>
      <c r="B998" s="4" t="str">
        <f>主动技能!H1001</f>
        <v>雷击</v>
      </c>
      <c r="C998" s="4" t="str">
        <f>主动技能!I1001</f>
        <v>对敌方单体攻击，造成150%攻击力（+68066）点伤害。</v>
      </c>
      <c r="D998" s="4">
        <f>VLOOKUP(主动技能!J1001,对应表!F:G,2,FALSE)</f>
        <v>1</v>
      </c>
      <c r="E998" s="4">
        <f>VLOOKUP(主动技能!K1001,对应表!J:K,2,FALSE)</f>
        <v>1</v>
      </c>
      <c r="F998" s="4">
        <f>VLOOKUP(主动技能!L1001,对应表!N:O,2,FALSE)</f>
        <v>1</v>
      </c>
      <c r="G998" s="4">
        <f>IF(主动技能!M1001="必中",2,1)</f>
        <v>1</v>
      </c>
      <c r="H998" s="4">
        <f>主动技能!N1001</f>
        <v>100</v>
      </c>
      <c r="I998" s="4">
        <f>主动技能!O1001</f>
        <v>0</v>
      </c>
      <c r="J998" s="31" t="str">
        <f>主动技能!P1001</f>
        <v>||eff_leiji|</v>
      </c>
      <c r="K998" s="31">
        <f>主动技能!Q1001</f>
        <v>1</v>
      </c>
      <c r="L998" s="31">
        <f>主动技能!R1001</f>
        <v>0</v>
      </c>
      <c r="M998" s="31">
        <f>主动技能!S1001</f>
        <v>0</v>
      </c>
      <c r="N998" s="31" t="str">
        <f>IF(主动技能!T1001="","",主动技能!T1001)</f>
        <v/>
      </c>
      <c r="O998" s="31" t="str">
        <f>IF(主动技能!U1001="","",主动技能!U1001)</f>
        <v/>
      </c>
      <c r="P998" s="31" t="str">
        <f>IF(主动技能!V1001="","",主动技能!V1001)</f>
        <v>skill_10</v>
      </c>
      <c r="Q998" s="31" t="str">
        <f>IF(主动技能!W1001="","")</f>
        <v/>
      </c>
      <c r="R998" s="31" t="str">
        <f>IF(主动技能!X1001="","")</f>
        <v/>
      </c>
      <c r="S998" s="31">
        <f>主动技能!Y1001</f>
        <v>0</v>
      </c>
      <c r="T998" s="31">
        <f>主动技能!Z1001</f>
        <v>150</v>
      </c>
      <c r="U998" s="31">
        <f>主动技能!AB1001</f>
        <v>68066</v>
      </c>
      <c r="V998" s="31">
        <f>主动技能!AC1001</f>
        <v>0</v>
      </c>
      <c r="W998" s="31">
        <f>主动技能!AD1001</f>
        <v>0</v>
      </c>
      <c r="X998" s="31">
        <f>主动技能!AE1001</f>
        <v>1</v>
      </c>
      <c r="Y998" s="31">
        <f>主动技能!AF1001</f>
        <v>1</v>
      </c>
      <c r="Z998" s="31">
        <f>主动技能!AG1001</f>
        <v>1</v>
      </c>
      <c r="AA998" s="31" t="str">
        <f>主动技能!AH1001</f>
        <v>attackex</v>
      </c>
      <c r="AB998" s="31" t="str">
        <f>IF(主动技能!AI1001="","")</f>
        <v/>
      </c>
      <c r="AC998" s="31">
        <f>主动技能!AJ1001</f>
        <v>15</v>
      </c>
      <c r="AD998" s="31">
        <f>主动技能!BF1001</f>
        <v>101702</v>
      </c>
      <c r="AE998" s="1">
        <f t="shared" si="15"/>
        <v>15</v>
      </c>
    </row>
    <row r="999" spans="1:31" s="31" customFormat="1" x14ac:dyDescent="0.15">
      <c r="A999" s="31">
        <f>主动技能!B1002</f>
        <v>10170216</v>
      </c>
      <c r="B999" s="4" t="str">
        <f>主动技能!H1002</f>
        <v>雷击</v>
      </c>
      <c r="C999" s="4" t="str">
        <f>主动技能!I1002</f>
        <v>对敌方单体攻击，造成150%攻击力（+96464）点伤害。</v>
      </c>
      <c r="D999" s="4">
        <f>VLOOKUP(主动技能!J1002,对应表!F:G,2,FALSE)</f>
        <v>1</v>
      </c>
      <c r="E999" s="4">
        <f>VLOOKUP(主动技能!K1002,对应表!J:K,2,FALSE)</f>
        <v>1</v>
      </c>
      <c r="F999" s="4">
        <f>VLOOKUP(主动技能!L1002,对应表!N:O,2,FALSE)</f>
        <v>1</v>
      </c>
      <c r="G999" s="4">
        <f>IF(主动技能!M1002="必中",2,1)</f>
        <v>1</v>
      </c>
      <c r="H999" s="4">
        <f>主动技能!N1002</f>
        <v>100</v>
      </c>
      <c r="I999" s="4">
        <f>主动技能!O1002</f>
        <v>0</v>
      </c>
      <c r="J999" s="31" t="str">
        <f>主动技能!P1002</f>
        <v>||eff_leiji|</v>
      </c>
      <c r="K999" s="31">
        <f>主动技能!Q1002</f>
        <v>1</v>
      </c>
      <c r="L999" s="31">
        <f>主动技能!R1002</f>
        <v>0</v>
      </c>
      <c r="M999" s="31">
        <f>主动技能!S1002</f>
        <v>0</v>
      </c>
      <c r="N999" s="31" t="str">
        <f>IF(主动技能!T1002="","",主动技能!T1002)</f>
        <v/>
      </c>
      <c r="O999" s="31" t="str">
        <f>IF(主动技能!U1002="","",主动技能!U1002)</f>
        <v/>
      </c>
      <c r="P999" s="31" t="str">
        <f>IF(主动技能!V1002="","",主动技能!V1002)</f>
        <v>skill_10</v>
      </c>
      <c r="Q999" s="31" t="str">
        <f>IF(主动技能!W1002="","")</f>
        <v/>
      </c>
      <c r="R999" s="31" t="str">
        <f>IF(主动技能!X1002="","")</f>
        <v/>
      </c>
      <c r="S999" s="31">
        <f>主动技能!Y1002</f>
        <v>0</v>
      </c>
      <c r="T999" s="31">
        <f>主动技能!Z1002</f>
        <v>150</v>
      </c>
      <c r="U999" s="31">
        <f>主动技能!AB1002</f>
        <v>96464</v>
      </c>
      <c r="V999" s="31">
        <f>主动技能!AC1002</f>
        <v>0</v>
      </c>
      <c r="W999" s="31">
        <f>主动技能!AD1002</f>
        <v>0</v>
      </c>
      <c r="X999" s="31">
        <f>主动技能!AE1002</f>
        <v>1</v>
      </c>
      <c r="Y999" s="31">
        <f>主动技能!AF1002</f>
        <v>1</v>
      </c>
      <c r="Z999" s="31">
        <f>主动技能!AG1002</f>
        <v>1</v>
      </c>
      <c r="AA999" s="31" t="str">
        <f>主动技能!AH1002</f>
        <v>attackex</v>
      </c>
      <c r="AB999" s="31" t="str">
        <f>IF(主动技能!AI1002="","")</f>
        <v/>
      </c>
      <c r="AC999" s="31">
        <f>主动技能!AJ1002</f>
        <v>16</v>
      </c>
      <c r="AD999" s="31">
        <f>主动技能!BF1002</f>
        <v>101702</v>
      </c>
      <c r="AE999" s="1">
        <f t="shared" si="15"/>
        <v>16</v>
      </c>
    </row>
    <row r="1000" spans="1:31" s="31" customFormat="1" x14ac:dyDescent="0.15">
      <c r="A1000" s="31">
        <f>主动技能!B1003</f>
        <v>10170217</v>
      </c>
      <c r="B1000" s="4" t="str">
        <f>主动技能!H1003</f>
        <v>雷击</v>
      </c>
      <c r="C1000" s="4" t="str">
        <f>主动技能!I1003</f>
        <v>对敌方单体攻击，造成150%攻击力（+136667）点伤害。</v>
      </c>
      <c r="D1000" s="4">
        <f>VLOOKUP(主动技能!J1003,对应表!F:G,2,FALSE)</f>
        <v>1</v>
      </c>
      <c r="E1000" s="4">
        <f>VLOOKUP(主动技能!K1003,对应表!J:K,2,FALSE)</f>
        <v>1</v>
      </c>
      <c r="F1000" s="4">
        <f>VLOOKUP(主动技能!L1003,对应表!N:O,2,FALSE)</f>
        <v>1</v>
      </c>
      <c r="G1000" s="4">
        <f>IF(主动技能!M1003="必中",2,1)</f>
        <v>1</v>
      </c>
      <c r="H1000" s="4">
        <f>主动技能!N1003</f>
        <v>100</v>
      </c>
      <c r="I1000" s="4">
        <f>主动技能!O1003</f>
        <v>0</v>
      </c>
      <c r="J1000" s="31" t="str">
        <f>主动技能!P1003</f>
        <v>||eff_leiji|</v>
      </c>
      <c r="K1000" s="31">
        <f>主动技能!Q1003</f>
        <v>1</v>
      </c>
      <c r="L1000" s="31">
        <f>主动技能!R1003</f>
        <v>0</v>
      </c>
      <c r="M1000" s="31">
        <f>主动技能!S1003</f>
        <v>0</v>
      </c>
      <c r="N1000" s="31" t="str">
        <f>IF(主动技能!T1003="","",主动技能!T1003)</f>
        <v/>
      </c>
      <c r="O1000" s="31" t="str">
        <f>IF(主动技能!U1003="","",主动技能!U1003)</f>
        <v/>
      </c>
      <c r="P1000" s="31" t="str">
        <f>IF(主动技能!V1003="","",主动技能!V1003)</f>
        <v>skill_10</v>
      </c>
      <c r="Q1000" s="31" t="str">
        <f>IF(主动技能!W1003="","")</f>
        <v/>
      </c>
      <c r="R1000" s="31" t="str">
        <f>IF(主动技能!X1003="","")</f>
        <v/>
      </c>
      <c r="S1000" s="31">
        <f>主动技能!Y1003</f>
        <v>0</v>
      </c>
      <c r="T1000" s="31">
        <f>主动技能!Z1003</f>
        <v>150</v>
      </c>
      <c r="U1000" s="31">
        <f>主动技能!AB1003</f>
        <v>136667</v>
      </c>
      <c r="V1000" s="31">
        <f>主动技能!AC1003</f>
        <v>0</v>
      </c>
      <c r="W1000" s="31">
        <f>主动技能!AD1003</f>
        <v>0</v>
      </c>
      <c r="X1000" s="31">
        <f>主动技能!AE1003</f>
        <v>1</v>
      </c>
      <c r="Y1000" s="31">
        <f>主动技能!AF1003</f>
        <v>1</v>
      </c>
      <c r="Z1000" s="31">
        <f>主动技能!AG1003</f>
        <v>1</v>
      </c>
      <c r="AA1000" s="31" t="str">
        <f>主动技能!AH1003</f>
        <v>attackex</v>
      </c>
      <c r="AB1000" s="31" t="str">
        <f>IF(主动技能!AI1003="","")</f>
        <v/>
      </c>
      <c r="AC1000" s="31">
        <f>主动技能!AJ1003</f>
        <v>17</v>
      </c>
      <c r="AD1000" s="31">
        <f>主动技能!BF1003</f>
        <v>101702</v>
      </c>
      <c r="AE1000" s="1">
        <f t="shared" si="15"/>
        <v>17</v>
      </c>
    </row>
    <row r="1001" spans="1:31" s="31" customFormat="1" x14ac:dyDescent="0.15">
      <c r="A1001" s="31">
        <f>主动技能!B1004</f>
        <v>10170218</v>
      </c>
      <c r="B1001" s="4" t="str">
        <f>主动技能!H1004</f>
        <v>雷击</v>
      </c>
      <c r="C1001" s="4" t="str">
        <f>主动技能!I1004</f>
        <v>对敌方单体攻击，造成150%攻击力（+193582）点伤害。</v>
      </c>
      <c r="D1001" s="4">
        <f>VLOOKUP(主动技能!J1004,对应表!F:G,2,FALSE)</f>
        <v>1</v>
      </c>
      <c r="E1001" s="4">
        <f>VLOOKUP(主动技能!K1004,对应表!J:K,2,FALSE)</f>
        <v>1</v>
      </c>
      <c r="F1001" s="4">
        <f>VLOOKUP(主动技能!L1004,对应表!N:O,2,FALSE)</f>
        <v>1</v>
      </c>
      <c r="G1001" s="4">
        <f>IF(主动技能!M1004="必中",2,1)</f>
        <v>1</v>
      </c>
      <c r="H1001" s="4">
        <f>主动技能!N1004</f>
        <v>100</v>
      </c>
      <c r="I1001" s="4">
        <f>主动技能!O1004</f>
        <v>0</v>
      </c>
      <c r="J1001" s="31" t="str">
        <f>主动技能!P1004</f>
        <v>||eff_leiji|</v>
      </c>
      <c r="K1001" s="31">
        <f>主动技能!Q1004</f>
        <v>1</v>
      </c>
      <c r="L1001" s="31">
        <f>主动技能!R1004</f>
        <v>0</v>
      </c>
      <c r="M1001" s="31">
        <f>主动技能!S1004</f>
        <v>0</v>
      </c>
      <c r="N1001" s="31" t="str">
        <f>IF(主动技能!T1004="","",主动技能!T1004)</f>
        <v/>
      </c>
      <c r="O1001" s="31" t="str">
        <f>IF(主动技能!U1004="","",主动技能!U1004)</f>
        <v/>
      </c>
      <c r="P1001" s="31" t="str">
        <f>IF(主动技能!V1004="","",主动技能!V1004)</f>
        <v>skill_10</v>
      </c>
      <c r="Q1001" s="31" t="str">
        <f>IF(主动技能!W1004="","")</f>
        <v/>
      </c>
      <c r="R1001" s="31" t="str">
        <f>IF(主动技能!X1004="","")</f>
        <v/>
      </c>
      <c r="S1001" s="31">
        <f>主动技能!Y1004</f>
        <v>0</v>
      </c>
      <c r="T1001" s="31">
        <f>主动技能!Z1004</f>
        <v>150</v>
      </c>
      <c r="U1001" s="31">
        <f>主动技能!AB1004</f>
        <v>193582</v>
      </c>
      <c r="V1001" s="31">
        <f>主动技能!AC1004</f>
        <v>0</v>
      </c>
      <c r="W1001" s="31">
        <f>主动技能!AD1004</f>
        <v>0</v>
      </c>
      <c r="X1001" s="31">
        <f>主动技能!AE1004</f>
        <v>1</v>
      </c>
      <c r="Y1001" s="31">
        <f>主动技能!AF1004</f>
        <v>1</v>
      </c>
      <c r="Z1001" s="31">
        <f>主动技能!AG1004</f>
        <v>1</v>
      </c>
      <c r="AA1001" s="31" t="str">
        <f>主动技能!AH1004</f>
        <v>attackex</v>
      </c>
      <c r="AB1001" s="31" t="str">
        <f>IF(主动技能!AI1004="","")</f>
        <v/>
      </c>
      <c r="AC1001" s="31">
        <f>主动技能!AJ1004</f>
        <v>18</v>
      </c>
      <c r="AD1001" s="31">
        <f>主动技能!BF1004</f>
        <v>101702</v>
      </c>
      <c r="AE1001" s="1">
        <f t="shared" si="15"/>
        <v>18</v>
      </c>
    </row>
    <row r="1002" spans="1:31" s="31" customFormat="1" x14ac:dyDescent="0.15">
      <c r="A1002" s="31">
        <f>主动技能!B1005</f>
        <v>10170219</v>
      </c>
      <c r="B1002" s="4" t="str">
        <f>主动技能!H1005</f>
        <v>雷击</v>
      </c>
      <c r="C1002" s="4" t="str">
        <f>主动技能!I1005</f>
        <v>对敌方单体攻击，造成150%攻击力（+274158）点伤害。</v>
      </c>
      <c r="D1002" s="4">
        <f>VLOOKUP(主动技能!J1005,对应表!F:G,2,FALSE)</f>
        <v>1</v>
      </c>
      <c r="E1002" s="4">
        <f>VLOOKUP(主动技能!K1005,对应表!J:K,2,FALSE)</f>
        <v>1</v>
      </c>
      <c r="F1002" s="4">
        <f>VLOOKUP(主动技能!L1005,对应表!N:O,2,FALSE)</f>
        <v>1</v>
      </c>
      <c r="G1002" s="4">
        <f>IF(主动技能!M1005="必中",2,1)</f>
        <v>1</v>
      </c>
      <c r="H1002" s="4">
        <f>主动技能!N1005</f>
        <v>100</v>
      </c>
      <c r="I1002" s="4">
        <f>主动技能!O1005</f>
        <v>0</v>
      </c>
      <c r="J1002" s="31" t="str">
        <f>主动技能!P1005</f>
        <v>||eff_leiji|</v>
      </c>
      <c r="K1002" s="31">
        <f>主动技能!Q1005</f>
        <v>1</v>
      </c>
      <c r="L1002" s="31">
        <f>主动技能!R1005</f>
        <v>0</v>
      </c>
      <c r="M1002" s="31">
        <f>主动技能!S1005</f>
        <v>0</v>
      </c>
      <c r="N1002" s="31" t="str">
        <f>IF(主动技能!T1005="","",主动技能!T1005)</f>
        <v/>
      </c>
      <c r="O1002" s="31" t="str">
        <f>IF(主动技能!U1005="","",主动技能!U1005)</f>
        <v/>
      </c>
      <c r="P1002" s="31" t="str">
        <f>IF(主动技能!V1005="","",主动技能!V1005)</f>
        <v>skill_10</v>
      </c>
      <c r="Q1002" s="31" t="str">
        <f>IF(主动技能!W1005="","")</f>
        <v/>
      </c>
      <c r="R1002" s="31" t="str">
        <f>IF(主动技能!X1005="","")</f>
        <v/>
      </c>
      <c r="S1002" s="31">
        <f>主动技能!Y1005</f>
        <v>0</v>
      </c>
      <c r="T1002" s="31">
        <f>主动技能!Z1005</f>
        <v>150</v>
      </c>
      <c r="U1002" s="31">
        <f>主动技能!AB1005</f>
        <v>274158</v>
      </c>
      <c r="V1002" s="31">
        <f>主动技能!AC1005</f>
        <v>0</v>
      </c>
      <c r="W1002" s="31">
        <f>主动技能!AD1005</f>
        <v>0</v>
      </c>
      <c r="X1002" s="31">
        <f>主动技能!AE1005</f>
        <v>1</v>
      </c>
      <c r="Y1002" s="31">
        <f>主动技能!AF1005</f>
        <v>1</v>
      </c>
      <c r="Z1002" s="31">
        <f>主动技能!AG1005</f>
        <v>1</v>
      </c>
      <c r="AA1002" s="31" t="str">
        <f>主动技能!AH1005</f>
        <v>attackex</v>
      </c>
      <c r="AB1002" s="31" t="str">
        <f>IF(主动技能!AI1005="","")</f>
        <v/>
      </c>
      <c r="AC1002" s="31">
        <f>主动技能!AJ1005</f>
        <v>19</v>
      </c>
      <c r="AD1002" s="31">
        <f>主动技能!BF1005</f>
        <v>101702</v>
      </c>
      <c r="AE1002" s="1">
        <f t="shared" si="15"/>
        <v>19</v>
      </c>
    </row>
    <row r="1003" spans="1:31" s="31" customFormat="1" x14ac:dyDescent="0.15">
      <c r="A1003" s="31">
        <f>主动技能!B1006</f>
        <v>10170220</v>
      </c>
      <c r="B1003" s="4" t="str">
        <f>主动技能!H1006</f>
        <v>雷击</v>
      </c>
      <c r="C1003" s="4" t="str">
        <f>主动技能!I1006</f>
        <v>对敌方单体攻击，造成150%攻击力（+388230）点伤害。</v>
      </c>
      <c r="D1003" s="4">
        <f>VLOOKUP(主动技能!J1006,对应表!F:G,2,FALSE)</f>
        <v>1</v>
      </c>
      <c r="E1003" s="4">
        <f>VLOOKUP(主动技能!K1006,对应表!J:K,2,FALSE)</f>
        <v>1</v>
      </c>
      <c r="F1003" s="4">
        <f>VLOOKUP(主动技能!L1006,对应表!N:O,2,FALSE)</f>
        <v>1</v>
      </c>
      <c r="G1003" s="4">
        <f>IF(主动技能!M1006="必中",2,1)</f>
        <v>1</v>
      </c>
      <c r="H1003" s="4">
        <f>主动技能!N1006</f>
        <v>100</v>
      </c>
      <c r="I1003" s="4">
        <f>主动技能!O1006</f>
        <v>0</v>
      </c>
      <c r="J1003" s="31" t="str">
        <f>主动技能!P1006</f>
        <v>||eff_leiji|</v>
      </c>
      <c r="K1003" s="31">
        <f>主动技能!Q1006</f>
        <v>1</v>
      </c>
      <c r="L1003" s="31">
        <f>主动技能!R1006</f>
        <v>0</v>
      </c>
      <c r="M1003" s="31">
        <f>主动技能!S1006</f>
        <v>0</v>
      </c>
      <c r="N1003" s="31" t="str">
        <f>IF(主动技能!T1006="","",主动技能!T1006)</f>
        <v/>
      </c>
      <c r="O1003" s="31" t="str">
        <f>IF(主动技能!U1006="","",主动技能!U1006)</f>
        <v/>
      </c>
      <c r="P1003" s="31" t="str">
        <f>IF(主动技能!V1006="","",主动技能!V1006)</f>
        <v>skill_10</v>
      </c>
      <c r="Q1003" s="31" t="str">
        <f>IF(主动技能!W1006="","")</f>
        <v/>
      </c>
      <c r="R1003" s="31" t="str">
        <f>IF(主动技能!X1006="","")</f>
        <v/>
      </c>
      <c r="S1003" s="31">
        <f>主动技能!Y1006</f>
        <v>0</v>
      </c>
      <c r="T1003" s="31">
        <f>主动技能!Z1006</f>
        <v>150</v>
      </c>
      <c r="U1003" s="31">
        <f>主动技能!AB1006</f>
        <v>388230</v>
      </c>
      <c r="V1003" s="31">
        <f>主动技能!AC1006</f>
        <v>0</v>
      </c>
      <c r="W1003" s="31">
        <f>主动技能!AD1006</f>
        <v>0</v>
      </c>
      <c r="X1003" s="31">
        <f>主动技能!AE1006</f>
        <v>1</v>
      </c>
      <c r="Y1003" s="31">
        <f>主动技能!AF1006</f>
        <v>1</v>
      </c>
      <c r="Z1003" s="31">
        <f>主动技能!AG1006</f>
        <v>1</v>
      </c>
      <c r="AA1003" s="31" t="str">
        <f>主动技能!AH1006</f>
        <v>attackex</v>
      </c>
      <c r="AB1003" s="31" t="str">
        <f>IF(主动技能!AI1006="","")</f>
        <v/>
      </c>
      <c r="AC1003" s="31">
        <f>主动技能!AJ1006</f>
        <v>20</v>
      </c>
      <c r="AD1003" s="31">
        <f>主动技能!BF1006</f>
        <v>101702</v>
      </c>
      <c r="AE1003" s="1">
        <f t="shared" si="15"/>
        <v>20</v>
      </c>
    </row>
    <row r="1004" spans="1:31" s="31" customFormat="1" x14ac:dyDescent="0.15">
      <c r="A1004" s="31">
        <f>主动技能!B1007</f>
        <v>10170301</v>
      </c>
      <c r="B1004" s="4" t="str">
        <f>主动技能!H1007</f>
        <v>星雨降临</v>
      </c>
      <c r="C1004" s="4" t="str">
        <f>主动技能!I1007</f>
        <v>对敌方全体攻击，造成125%攻击力（+276）点伤害。并使目标概率眩晕。</v>
      </c>
      <c r="D1004" s="4">
        <f>VLOOKUP(主动技能!J1007,对应表!F:G,2,FALSE)</f>
        <v>1</v>
      </c>
      <c r="E1004" s="4">
        <f>VLOOKUP(主动技能!K1007,对应表!J:K,2,FALSE)</f>
        <v>1</v>
      </c>
      <c r="F1004" s="4">
        <f>VLOOKUP(主动技能!L1007,对应表!N:O,2,FALSE)</f>
        <v>9</v>
      </c>
      <c r="G1004" s="4">
        <f>IF(主动技能!M1007="必中",2,1)</f>
        <v>1</v>
      </c>
      <c r="H1004" s="4">
        <f>主动技能!N1007</f>
        <v>100</v>
      </c>
      <c r="I1004" s="4">
        <f>主动技能!O1007</f>
        <v>100</v>
      </c>
      <c r="J1004" s="31" t="str">
        <f>主动技能!P1007</f>
        <v>||eff_xingyujianglin|</v>
      </c>
      <c r="K1004" s="31">
        <f>主动技能!Q1007</f>
        <v>3</v>
      </c>
      <c r="L1004" s="31">
        <f>主动技能!R1007</f>
        <v>0</v>
      </c>
      <c r="M1004" s="31">
        <f>主动技能!S1007</f>
        <v>0</v>
      </c>
      <c r="N1004" s="31" t="str">
        <f>IF(主动技能!T1007="","",主动技能!T1007)</f>
        <v>100006:20:2:0</v>
      </c>
      <c r="O1004" s="31" t="str">
        <f>IF(主动技能!U1007="","",主动技能!U1007)</f>
        <v/>
      </c>
      <c r="P1004" s="31" t="str">
        <f>IF(主动技能!V1007="","",主动技能!V1007)</f>
        <v>skill_17</v>
      </c>
      <c r="Q1004" s="31" t="str">
        <f>IF(主动技能!W1007="","")</f>
        <v/>
      </c>
      <c r="R1004" s="31" t="str">
        <f>IF(主动技能!X1007="","")</f>
        <v/>
      </c>
      <c r="S1004" s="31">
        <f>主动技能!Y1007</f>
        <v>0</v>
      </c>
      <c r="T1004" s="31">
        <f>主动技能!Z1007</f>
        <v>125</v>
      </c>
      <c r="U1004" s="31">
        <f>主动技能!AB1007</f>
        <v>276</v>
      </c>
      <c r="V1004" s="31">
        <f>主动技能!AC1007</f>
        <v>0</v>
      </c>
      <c r="W1004" s="31">
        <f>主动技能!AD1007</f>
        <v>0</v>
      </c>
      <c r="X1004" s="31">
        <f>主动技能!AE1007</f>
        <v>1</v>
      </c>
      <c r="Y1004" s="31">
        <f>主动技能!AF1007</f>
        <v>2</v>
      </c>
      <c r="Z1004" s="31">
        <f>主动技能!AG1007</f>
        <v>2</v>
      </c>
      <c r="AA1004" s="31" t="str">
        <f>主动技能!AH1007</f>
        <v>attackex</v>
      </c>
      <c r="AB1004" s="31" t="str">
        <f>IF(主动技能!AI1007="","")</f>
        <v/>
      </c>
      <c r="AC1004" s="31">
        <f>主动技能!AJ1007</f>
        <v>1</v>
      </c>
      <c r="AD1004" s="31">
        <f>主动技能!BF1007</f>
        <v>101703</v>
      </c>
      <c r="AE1004" s="1">
        <f t="shared" si="15"/>
        <v>1</v>
      </c>
    </row>
    <row r="1005" spans="1:31" s="31" customFormat="1" x14ac:dyDescent="0.15">
      <c r="A1005" s="31">
        <f>主动技能!B1008</f>
        <v>10170302</v>
      </c>
      <c r="B1005" s="4" t="str">
        <f>主动技能!H1008</f>
        <v>星雨降临</v>
      </c>
      <c r="C1005" s="4" t="str">
        <f>主动技能!I1008</f>
        <v>对敌方全体攻击，造成125%攻击力（+305）点伤害。并使目标眩晕。</v>
      </c>
      <c r="D1005" s="4">
        <f>VLOOKUP(主动技能!J1008,对应表!F:G,2,FALSE)</f>
        <v>1</v>
      </c>
      <c r="E1005" s="4">
        <f>VLOOKUP(主动技能!K1008,对应表!J:K,2,FALSE)</f>
        <v>1</v>
      </c>
      <c r="F1005" s="4">
        <f>VLOOKUP(主动技能!L1008,对应表!N:O,2,FALSE)</f>
        <v>9</v>
      </c>
      <c r="G1005" s="4">
        <f>IF(主动技能!M1008="必中",2,1)</f>
        <v>1</v>
      </c>
      <c r="H1005" s="4">
        <f>主动技能!N1008</f>
        <v>100</v>
      </c>
      <c r="I1005" s="4">
        <f>主动技能!O1008</f>
        <v>100</v>
      </c>
      <c r="J1005" s="31" t="str">
        <f>主动技能!P1008</f>
        <v>||eff_xingyujianglin|</v>
      </c>
      <c r="K1005" s="31">
        <f>主动技能!Q1008</f>
        <v>3</v>
      </c>
      <c r="L1005" s="31">
        <f>主动技能!R1008</f>
        <v>0</v>
      </c>
      <c r="M1005" s="31">
        <f>主动技能!S1008</f>
        <v>0</v>
      </c>
      <c r="N1005" s="31" t="str">
        <f>IF(主动技能!T1008="","",主动技能!T1008)</f>
        <v>100006:20:2:0</v>
      </c>
      <c r="O1005" s="31" t="str">
        <f>IF(主动技能!U1008="","",主动技能!U1008)</f>
        <v/>
      </c>
      <c r="P1005" s="31" t="str">
        <f>IF(主动技能!V1008="","",主动技能!V1008)</f>
        <v>skill_17</v>
      </c>
      <c r="Q1005" s="31" t="str">
        <f>IF(主动技能!W1008="","")</f>
        <v/>
      </c>
      <c r="R1005" s="31" t="str">
        <f>IF(主动技能!X1008="","")</f>
        <v/>
      </c>
      <c r="S1005" s="31">
        <f>主动技能!Y1008</f>
        <v>0</v>
      </c>
      <c r="T1005" s="31">
        <f>主动技能!Z1008</f>
        <v>125</v>
      </c>
      <c r="U1005" s="31">
        <f>主动技能!AB1008</f>
        <v>305</v>
      </c>
      <c r="V1005" s="31">
        <f>主动技能!AC1008</f>
        <v>0</v>
      </c>
      <c r="W1005" s="31">
        <f>主动技能!AD1008</f>
        <v>0</v>
      </c>
      <c r="X1005" s="31">
        <f>主动技能!AE1008</f>
        <v>1</v>
      </c>
      <c r="Y1005" s="31">
        <f>主动技能!AF1008</f>
        <v>2</v>
      </c>
      <c r="Z1005" s="31">
        <f>主动技能!AG1008</f>
        <v>2</v>
      </c>
      <c r="AA1005" s="31" t="str">
        <f>主动技能!AH1008</f>
        <v>attackex</v>
      </c>
      <c r="AB1005" s="31" t="str">
        <f>IF(主动技能!AI1008="","")</f>
        <v/>
      </c>
      <c r="AC1005" s="31">
        <f>主动技能!AJ1008</f>
        <v>2</v>
      </c>
      <c r="AD1005" s="31">
        <f>主动技能!BF1008</f>
        <v>101703</v>
      </c>
      <c r="AE1005" s="1">
        <f t="shared" si="15"/>
        <v>2</v>
      </c>
    </row>
    <row r="1006" spans="1:31" s="31" customFormat="1" x14ac:dyDescent="0.15">
      <c r="A1006" s="31">
        <f>主动技能!B1009</f>
        <v>10170303</v>
      </c>
      <c r="B1006" s="4" t="str">
        <f>主动技能!H1009</f>
        <v>星雨降临</v>
      </c>
      <c r="C1006" s="4" t="str">
        <f>主动技能!I1009</f>
        <v>对敌方全体攻击，造成125%攻击力（+404）点伤害。并使目标眩晕。</v>
      </c>
      <c r="D1006" s="4">
        <f>VLOOKUP(主动技能!J1009,对应表!F:G,2,FALSE)</f>
        <v>1</v>
      </c>
      <c r="E1006" s="4">
        <f>VLOOKUP(主动技能!K1009,对应表!J:K,2,FALSE)</f>
        <v>1</v>
      </c>
      <c r="F1006" s="4">
        <f>VLOOKUP(主动技能!L1009,对应表!N:O,2,FALSE)</f>
        <v>9</v>
      </c>
      <c r="G1006" s="4">
        <f>IF(主动技能!M1009="必中",2,1)</f>
        <v>1</v>
      </c>
      <c r="H1006" s="4">
        <f>主动技能!N1009</f>
        <v>100</v>
      </c>
      <c r="I1006" s="4">
        <f>主动技能!O1009</f>
        <v>100</v>
      </c>
      <c r="J1006" s="31" t="str">
        <f>主动技能!P1009</f>
        <v>||eff_xingyujianglin|</v>
      </c>
      <c r="K1006" s="31">
        <f>主动技能!Q1009</f>
        <v>3</v>
      </c>
      <c r="L1006" s="31">
        <f>主动技能!R1009</f>
        <v>0</v>
      </c>
      <c r="M1006" s="31">
        <f>主动技能!S1009</f>
        <v>0</v>
      </c>
      <c r="N1006" s="31" t="str">
        <f>IF(主动技能!T1009="","",主动技能!T1009)</f>
        <v>100006:20:2:0</v>
      </c>
      <c r="O1006" s="31" t="str">
        <f>IF(主动技能!U1009="","",主动技能!U1009)</f>
        <v/>
      </c>
      <c r="P1006" s="31" t="str">
        <f>IF(主动技能!V1009="","",主动技能!V1009)</f>
        <v>skill_17</v>
      </c>
      <c r="Q1006" s="31" t="str">
        <f>IF(主动技能!W1009="","")</f>
        <v/>
      </c>
      <c r="R1006" s="31" t="str">
        <f>IF(主动技能!X1009="","")</f>
        <v/>
      </c>
      <c r="S1006" s="31">
        <f>主动技能!Y1009</f>
        <v>0</v>
      </c>
      <c r="T1006" s="31">
        <f>主动技能!Z1009</f>
        <v>125</v>
      </c>
      <c r="U1006" s="31">
        <f>主动技能!AB1009</f>
        <v>404</v>
      </c>
      <c r="V1006" s="31">
        <f>主动技能!AC1009</f>
        <v>0</v>
      </c>
      <c r="W1006" s="31">
        <f>主动技能!AD1009</f>
        <v>0</v>
      </c>
      <c r="X1006" s="31">
        <f>主动技能!AE1009</f>
        <v>1</v>
      </c>
      <c r="Y1006" s="31">
        <f>主动技能!AF1009</f>
        <v>2</v>
      </c>
      <c r="Z1006" s="31">
        <f>主动技能!AG1009</f>
        <v>2</v>
      </c>
      <c r="AA1006" s="31" t="str">
        <f>主动技能!AH1009</f>
        <v>attackex</v>
      </c>
      <c r="AB1006" s="31" t="str">
        <f>IF(主动技能!AI1009="","")</f>
        <v/>
      </c>
      <c r="AC1006" s="31">
        <f>主动技能!AJ1009</f>
        <v>3</v>
      </c>
      <c r="AD1006" s="31">
        <f>主动技能!BF1009</f>
        <v>101703</v>
      </c>
      <c r="AE1006" s="1">
        <f t="shared" si="15"/>
        <v>3</v>
      </c>
    </row>
    <row r="1007" spans="1:31" s="31" customFormat="1" x14ac:dyDescent="0.15">
      <c r="A1007" s="31">
        <f>主动技能!B1010</f>
        <v>10170304</v>
      </c>
      <c r="B1007" s="4" t="str">
        <f>主动技能!H1010</f>
        <v>星雨降临</v>
      </c>
      <c r="C1007" s="4" t="str">
        <f>主动技能!I1010</f>
        <v>对敌方全体攻击，造成125%攻击力（+623）点伤害。并使目标眩晕。</v>
      </c>
      <c r="D1007" s="4">
        <f>VLOOKUP(主动技能!J1010,对应表!F:G,2,FALSE)</f>
        <v>1</v>
      </c>
      <c r="E1007" s="4">
        <f>VLOOKUP(主动技能!K1010,对应表!J:K,2,FALSE)</f>
        <v>1</v>
      </c>
      <c r="F1007" s="4">
        <f>VLOOKUP(主动技能!L1010,对应表!N:O,2,FALSE)</f>
        <v>9</v>
      </c>
      <c r="G1007" s="4">
        <f>IF(主动技能!M1010="必中",2,1)</f>
        <v>1</v>
      </c>
      <c r="H1007" s="4">
        <f>主动技能!N1010</f>
        <v>100</v>
      </c>
      <c r="I1007" s="4">
        <f>主动技能!O1010</f>
        <v>100</v>
      </c>
      <c r="J1007" s="31" t="str">
        <f>主动技能!P1010</f>
        <v>||eff_xingyujianglin|</v>
      </c>
      <c r="K1007" s="31">
        <f>主动技能!Q1010</f>
        <v>3</v>
      </c>
      <c r="L1007" s="31">
        <f>主动技能!R1010</f>
        <v>0</v>
      </c>
      <c r="M1007" s="31">
        <f>主动技能!S1010</f>
        <v>0</v>
      </c>
      <c r="N1007" s="31" t="str">
        <f>IF(主动技能!T1010="","",主动技能!T1010)</f>
        <v>100006:20:2:0</v>
      </c>
      <c r="O1007" s="31" t="str">
        <f>IF(主动技能!U1010="","",主动技能!U1010)</f>
        <v/>
      </c>
      <c r="P1007" s="31" t="str">
        <f>IF(主动技能!V1010="","",主动技能!V1010)</f>
        <v>skill_17</v>
      </c>
      <c r="Q1007" s="31" t="str">
        <f>IF(主动技能!W1010="","")</f>
        <v/>
      </c>
      <c r="R1007" s="31" t="str">
        <f>IF(主动技能!X1010="","")</f>
        <v/>
      </c>
      <c r="S1007" s="31">
        <f>主动技能!Y1010</f>
        <v>0</v>
      </c>
      <c r="T1007" s="31">
        <f>主动技能!Z1010</f>
        <v>125</v>
      </c>
      <c r="U1007" s="31">
        <f>主动技能!AB1010</f>
        <v>623</v>
      </c>
      <c r="V1007" s="31">
        <f>主动技能!AC1010</f>
        <v>0</v>
      </c>
      <c r="W1007" s="31">
        <f>主动技能!AD1010</f>
        <v>0</v>
      </c>
      <c r="X1007" s="31">
        <f>主动技能!AE1010</f>
        <v>1</v>
      </c>
      <c r="Y1007" s="31">
        <f>主动技能!AF1010</f>
        <v>2</v>
      </c>
      <c r="Z1007" s="31">
        <f>主动技能!AG1010</f>
        <v>2</v>
      </c>
      <c r="AA1007" s="31" t="str">
        <f>主动技能!AH1010</f>
        <v>attackex</v>
      </c>
      <c r="AB1007" s="31" t="str">
        <f>IF(主动技能!AI1010="","")</f>
        <v/>
      </c>
      <c r="AC1007" s="31">
        <f>主动技能!AJ1010</f>
        <v>4</v>
      </c>
      <c r="AD1007" s="31">
        <f>主动技能!BF1010</f>
        <v>101703</v>
      </c>
      <c r="AE1007" s="1">
        <f t="shared" si="15"/>
        <v>4</v>
      </c>
    </row>
    <row r="1008" spans="1:31" s="31" customFormat="1" x14ac:dyDescent="0.15">
      <c r="A1008" s="31">
        <f>主动技能!B1011</f>
        <v>10170305</v>
      </c>
      <c r="B1008" s="4" t="str">
        <f>主动技能!H1011</f>
        <v>星雨降临</v>
      </c>
      <c r="C1008" s="4" t="str">
        <f>主动技能!I1011</f>
        <v>对敌方全体攻击，造成125%攻击力（+933）点伤害。并使目标眩晕。</v>
      </c>
      <c r="D1008" s="4">
        <f>VLOOKUP(主动技能!J1011,对应表!F:G,2,FALSE)</f>
        <v>1</v>
      </c>
      <c r="E1008" s="4">
        <f>VLOOKUP(主动技能!K1011,对应表!J:K,2,FALSE)</f>
        <v>1</v>
      </c>
      <c r="F1008" s="4">
        <f>VLOOKUP(主动技能!L1011,对应表!N:O,2,FALSE)</f>
        <v>9</v>
      </c>
      <c r="G1008" s="4">
        <f>IF(主动技能!M1011="必中",2,1)</f>
        <v>1</v>
      </c>
      <c r="H1008" s="4">
        <f>主动技能!N1011</f>
        <v>100</v>
      </c>
      <c r="I1008" s="4">
        <f>主动技能!O1011</f>
        <v>100</v>
      </c>
      <c r="J1008" s="31" t="str">
        <f>主动技能!P1011</f>
        <v>||eff_xingyujianglin|</v>
      </c>
      <c r="K1008" s="31">
        <f>主动技能!Q1011</f>
        <v>3</v>
      </c>
      <c r="L1008" s="31">
        <f>主动技能!R1011</f>
        <v>0</v>
      </c>
      <c r="M1008" s="31">
        <f>主动技能!S1011</f>
        <v>0</v>
      </c>
      <c r="N1008" s="31" t="str">
        <f>IF(主动技能!T1011="","",主动技能!T1011)</f>
        <v>100006:20:2:0</v>
      </c>
      <c r="O1008" s="31" t="str">
        <f>IF(主动技能!U1011="","",主动技能!U1011)</f>
        <v/>
      </c>
      <c r="P1008" s="31" t="str">
        <f>IF(主动技能!V1011="","",主动技能!V1011)</f>
        <v>skill_17</v>
      </c>
      <c r="Q1008" s="31" t="str">
        <f>IF(主动技能!W1011="","")</f>
        <v/>
      </c>
      <c r="R1008" s="31" t="str">
        <f>IF(主动技能!X1011="","")</f>
        <v/>
      </c>
      <c r="S1008" s="31">
        <f>主动技能!Y1011</f>
        <v>0</v>
      </c>
      <c r="T1008" s="31">
        <f>主动技能!Z1011</f>
        <v>125</v>
      </c>
      <c r="U1008" s="31">
        <f>主动技能!AB1011</f>
        <v>933</v>
      </c>
      <c r="V1008" s="31">
        <f>主动技能!AC1011</f>
        <v>0</v>
      </c>
      <c r="W1008" s="31">
        <f>主动技能!AD1011</f>
        <v>0</v>
      </c>
      <c r="X1008" s="31">
        <f>主动技能!AE1011</f>
        <v>1</v>
      </c>
      <c r="Y1008" s="31">
        <f>主动技能!AF1011</f>
        <v>2</v>
      </c>
      <c r="Z1008" s="31">
        <f>主动技能!AG1011</f>
        <v>2</v>
      </c>
      <c r="AA1008" s="31" t="str">
        <f>主动技能!AH1011</f>
        <v>attackex</v>
      </c>
      <c r="AB1008" s="31" t="str">
        <f>IF(主动技能!AI1011="","")</f>
        <v/>
      </c>
      <c r="AC1008" s="31">
        <f>主动技能!AJ1011</f>
        <v>5</v>
      </c>
      <c r="AD1008" s="31">
        <f>主动技能!BF1011</f>
        <v>101703</v>
      </c>
      <c r="AE1008" s="1">
        <f t="shared" si="15"/>
        <v>5</v>
      </c>
    </row>
    <row r="1009" spans="1:31" s="31" customFormat="1" x14ac:dyDescent="0.15">
      <c r="A1009" s="31">
        <f>主动技能!B1012</f>
        <v>10170306</v>
      </c>
      <c r="B1009" s="4" t="str">
        <f>主动技能!H1012</f>
        <v>星雨降临</v>
      </c>
      <c r="C1009" s="4" t="str">
        <f>主动技能!I1012</f>
        <v>对敌方全体攻击，造成125%攻击力（+1372）点伤害。并使目标眩晕。</v>
      </c>
      <c r="D1009" s="4">
        <f>VLOOKUP(主动技能!J1012,对应表!F:G,2,FALSE)</f>
        <v>1</v>
      </c>
      <c r="E1009" s="4">
        <f>VLOOKUP(主动技能!K1012,对应表!J:K,2,FALSE)</f>
        <v>1</v>
      </c>
      <c r="F1009" s="4">
        <f>VLOOKUP(主动技能!L1012,对应表!N:O,2,FALSE)</f>
        <v>9</v>
      </c>
      <c r="G1009" s="4">
        <f>IF(主动技能!M1012="必中",2,1)</f>
        <v>1</v>
      </c>
      <c r="H1009" s="4">
        <f>主动技能!N1012</f>
        <v>100</v>
      </c>
      <c r="I1009" s="4">
        <f>主动技能!O1012</f>
        <v>100</v>
      </c>
      <c r="J1009" s="31" t="str">
        <f>主动技能!P1012</f>
        <v>||eff_xingyujianglin|</v>
      </c>
      <c r="K1009" s="31">
        <f>主动技能!Q1012</f>
        <v>3</v>
      </c>
      <c r="L1009" s="31">
        <f>主动技能!R1012</f>
        <v>0</v>
      </c>
      <c r="M1009" s="31">
        <f>主动技能!S1012</f>
        <v>0</v>
      </c>
      <c r="N1009" s="31" t="str">
        <f>IF(主动技能!T1012="","",主动技能!T1012)</f>
        <v>100006:20:2:0</v>
      </c>
      <c r="O1009" s="31" t="str">
        <f>IF(主动技能!U1012="","",主动技能!U1012)</f>
        <v/>
      </c>
      <c r="P1009" s="31" t="str">
        <f>IF(主动技能!V1012="","",主动技能!V1012)</f>
        <v>skill_17</v>
      </c>
      <c r="Q1009" s="31" t="str">
        <f>IF(主动技能!W1012="","")</f>
        <v/>
      </c>
      <c r="R1009" s="31" t="str">
        <f>IF(主动技能!X1012="","")</f>
        <v/>
      </c>
      <c r="S1009" s="31">
        <f>主动技能!Y1012</f>
        <v>0</v>
      </c>
      <c r="T1009" s="31">
        <f>主动技能!Z1012</f>
        <v>125</v>
      </c>
      <c r="U1009" s="31">
        <f>主动技能!AB1012</f>
        <v>1372</v>
      </c>
      <c r="V1009" s="31">
        <f>主动技能!AC1012</f>
        <v>0</v>
      </c>
      <c r="W1009" s="31">
        <f>主动技能!AD1012</f>
        <v>0</v>
      </c>
      <c r="X1009" s="31">
        <f>主动技能!AE1012</f>
        <v>1</v>
      </c>
      <c r="Y1009" s="31">
        <f>主动技能!AF1012</f>
        <v>2</v>
      </c>
      <c r="Z1009" s="31">
        <f>主动技能!AG1012</f>
        <v>2</v>
      </c>
      <c r="AA1009" s="31" t="str">
        <f>主动技能!AH1012</f>
        <v>attackex</v>
      </c>
      <c r="AB1009" s="31" t="str">
        <f>IF(主动技能!AI1012="","")</f>
        <v/>
      </c>
      <c r="AC1009" s="31">
        <f>主动技能!AJ1012</f>
        <v>6</v>
      </c>
      <c r="AD1009" s="31">
        <f>主动技能!BF1012</f>
        <v>101703</v>
      </c>
      <c r="AE1009" s="1">
        <f t="shared" si="15"/>
        <v>6</v>
      </c>
    </row>
    <row r="1010" spans="1:31" s="31" customFormat="1" x14ac:dyDescent="0.15">
      <c r="A1010" s="31">
        <f>主动技能!B1013</f>
        <v>10170307</v>
      </c>
      <c r="B1010" s="4" t="str">
        <f>主动技能!H1013</f>
        <v>星雨降临</v>
      </c>
      <c r="C1010" s="4" t="str">
        <f>主动技能!I1013</f>
        <v>对敌方全体攻击，造成125%攻击力（+1994）点伤害。并使目标眩晕。</v>
      </c>
      <c r="D1010" s="4">
        <f>VLOOKUP(主动技能!J1013,对应表!F:G,2,FALSE)</f>
        <v>1</v>
      </c>
      <c r="E1010" s="4">
        <f>VLOOKUP(主动技能!K1013,对应表!J:K,2,FALSE)</f>
        <v>1</v>
      </c>
      <c r="F1010" s="4">
        <f>VLOOKUP(主动技能!L1013,对应表!N:O,2,FALSE)</f>
        <v>9</v>
      </c>
      <c r="G1010" s="4">
        <f>IF(主动技能!M1013="必中",2,1)</f>
        <v>1</v>
      </c>
      <c r="H1010" s="4">
        <f>主动技能!N1013</f>
        <v>100</v>
      </c>
      <c r="I1010" s="4">
        <f>主动技能!O1013</f>
        <v>100</v>
      </c>
      <c r="J1010" s="31" t="str">
        <f>主动技能!P1013</f>
        <v>||eff_xingyujianglin|</v>
      </c>
      <c r="K1010" s="31">
        <f>主动技能!Q1013</f>
        <v>3</v>
      </c>
      <c r="L1010" s="31">
        <f>主动技能!R1013</f>
        <v>0</v>
      </c>
      <c r="M1010" s="31">
        <f>主动技能!S1013</f>
        <v>0</v>
      </c>
      <c r="N1010" s="31" t="str">
        <f>IF(主动技能!T1013="","",主动技能!T1013)</f>
        <v>100006:20:2:0</v>
      </c>
      <c r="O1010" s="31" t="str">
        <f>IF(主动技能!U1013="","",主动技能!U1013)</f>
        <v/>
      </c>
      <c r="P1010" s="31" t="str">
        <f>IF(主动技能!V1013="","",主动技能!V1013)</f>
        <v>skill_17</v>
      </c>
      <c r="Q1010" s="31" t="str">
        <f>IF(主动技能!W1013="","")</f>
        <v/>
      </c>
      <c r="R1010" s="31" t="str">
        <f>IF(主动技能!X1013="","")</f>
        <v/>
      </c>
      <c r="S1010" s="31">
        <f>主动技能!Y1013</f>
        <v>0</v>
      </c>
      <c r="T1010" s="31">
        <f>主动技能!Z1013</f>
        <v>125</v>
      </c>
      <c r="U1010" s="31">
        <f>主动技能!AB1013</f>
        <v>1994</v>
      </c>
      <c r="V1010" s="31">
        <f>主动技能!AC1013</f>
        <v>0</v>
      </c>
      <c r="W1010" s="31">
        <f>主动技能!AD1013</f>
        <v>0</v>
      </c>
      <c r="X1010" s="31">
        <f>主动技能!AE1013</f>
        <v>1</v>
      </c>
      <c r="Y1010" s="31">
        <f>主动技能!AF1013</f>
        <v>2</v>
      </c>
      <c r="Z1010" s="31">
        <f>主动技能!AG1013</f>
        <v>2</v>
      </c>
      <c r="AA1010" s="31" t="str">
        <f>主动技能!AH1013</f>
        <v>attackex</v>
      </c>
      <c r="AB1010" s="31" t="str">
        <f>IF(主动技能!AI1013="","")</f>
        <v/>
      </c>
      <c r="AC1010" s="31">
        <f>主动技能!AJ1013</f>
        <v>7</v>
      </c>
      <c r="AD1010" s="31">
        <f>主动技能!BF1013</f>
        <v>101703</v>
      </c>
      <c r="AE1010" s="1">
        <f t="shared" si="15"/>
        <v>7</v>
      </c>
    </row>
    <row r="1011" spans="1:31" s="31" customFormat="1" x14ac:dyDescent="0.15">
      <c r="A1011" s="31">
        <f>主动技能!B1014</f>
        <v>10170308</v>
      </c>
      <c r="B1011" s="4" t="str">
        <f>主动技能!H1014</f>
        <v>星雨降临</v>
      </c>
      <c r="C1011" s="4" t="str">
        <f>主动技能!I1014</f>
        <v>对敌方全体攻击，造成125%攻击力（+2874）点伤害。并使目标眩晕。</v>
      </c>
      <c r="D1011" s="4">
        <f>VLOOKUP(主动技能!J1014,对应表!F:G,2,FALSE)</f>
        <v>1</v>
      </c>
      <c r="E1011" s="4">
        <f>VLOOKUP(主动技能!K1014,对应表!J:K,2,FALSE)</f>
        <v>1</v>
      </c>
      <c r="F1011" s="4">
        <f>VLOOKUP(主动技能!L1014,对应表!N:O,2,FALSE)</f>
        <v>9</v>
      </c>
      <c r="G1011" s="4">
        <f>IF(主动技能!M1014="必中",2,1)</f>
        <v>1</v>
      </c>
      <c r="H1011" s="4">
        <f>主动技能!N1014</f>
        <v>100</v>
      </c>
      <c r="I1011" s="4">
        <f>主动技能!O1014</f>
        <v>100</v>
      </c>
      <c r="J1011" s="31" t="str">
        <f>主动技能!P1014</f>
        <v>||eff_xingyujianglin|</v>
      </c>
      <c r="K1011" s="31">
        <f>主动技能!Q1014</f>
        <v>3</v>
      </c>
      <c r="L1011" s="31">
        <f>主动技能!R1014</f>
        <v>0</v>
      </c>
      <c r="M1011" s="31">
        <f>主动技能!S1014</f>
        <v>0</v>
      </c>
      <c r="N1011" s="31" t="str">
        <f>IF(主动技能!T1014="","",主动技能!T1014)</f>
        <v>100006:20:2:0</v>
      </c>
      <c r="O1011" s="31" t="str">
        <f>IF(主动技能!U1014="","",主动技能!U1014)</f>
        <v/>
      </c>
      <c r="P1011" s="31" t="str">
        <f>IF(主动技能!V1014="","",主动技能!V1014)</f>
        <v>skill_17</v>
      </c>
      <c r="Q1011" s="31" t="str">
        <f>IF(主动技能!W1014="","")</f>
        <v/>
      </c>
      <c r="R1011" s="31" t="str">
        <f>IF(主动技能!X1014="","")</f>
        <v/>
      </c>
      <c r="S1011" s="31">
        <f>主动技能!Y1014</f>
        <v>0</v>
      </c>
      <c r="T1011" s="31">
        <f>主动技能!Z1014</f>
        <v>125</v>
      </c>
      <c r="U1011" s="31">
        <f>主动技能!AB1014</f>
        <v>2874</v>
      </c>
      <c r="V1011" s="31">
        <f>主动技能!AC1014</f>
        <v>0</v>
      </c>
      <c r="W1011" s="31">
        <f>主动技能!AD1014</f>
        <v>0</v>
      </c>
      <c r="X1011" s="31">
        <f>主动技能!AE1014</f>
        <v>1</v>
      </c>
      <c r="Y1011" s="31">
        <f>主动技能!AF1014</f>
        <v>2</v>
      </c>
      <c r="Z1011" s="31">
        <f>主动技能!AG1014</f>
        <v>2</v>
      </c>
      <c r="AA1011" s="31" t="str">
        <f>主动技能!AH1014</f>
        <v>attackex</v>
      </c>
      <c r="AB1011" s="31" t="str">
        <f>IF(主动技能!AI1014="","")</f>
        <v/>
      </c>
      <c r="AC1011" s="31">
        <f>主动技能!AJ1014</f>
        <v>8</v>
      </c>
      <c r="AD1011" s="31">
        <f>主动技能!BF1014</f>
        <v>101703</v>
      </c>
      <c r="AE1011" s="1">
        <f t="shared" si="15"/>
        <v>8</v>
      </c>
    </row>
    <row r="1012" spans="1:31" s="31" customFormat="1" x14ac:dyDescent="0.15">
      <c r="A1012" s="31">
        <f>主动技能!B1015</f>
        <v>10170309</v>
      </c>
      <c r="B1012" s="4" t="str">
        <f>主动技能!H1015</f>
        <v>星雨降临</v>
      </c>
      <c r="C1012" s="4" t="str">
        <f>主动技能!I1015</f>
        <v>对敌方全体攻击，造成125%攻击力（+4120）点伤害。并使目标眩晕。</v>
      </c>
      <c r="D1012" s="4">
        <f>VLOOKUP(主动技能!J1015,对应表!F:G,2,FALSE)</f>
        <v>1</v>
      </c>
      <c r="E1012" s="4">
        <f>VLOOKUP(主动技能!K1015,对应表!J:K,2,FALSE)</f>
        <v>1</v>
      </c>
      <c r="F1012" s="4">
        <f>VLOOKUP(主动技能!L1015,对应表!N:O,2,FALSE)</f>
        <v>9</v>
      </c>
      <c r="G1012" s="4">
        <f>IF(主动技能!M1015="必中",2,1)</f>
        <v>1</v>
      </c>
      <c r="H1012" s="4">
        <f>主动技能!N1015</f>
        <v>100</v>
      </c>
      <c r="I1012" s="4">
        <f>主动技能!O1015</f>
        <v>100</v>
      </c>
      <c r="J1012" s="31" t="str">
        <f>主动技能!P1015</f>
        <v>||eff_xingyujianglin|</v>
      </c>
      <c r="K1012" s="31">
        <f>主动技能!Q1015</f>
        <v>3</v>
      </c>
      <c r="L1012" s="31">
        <f>主动技能!R1015</f>
        <v>0</v>
      </c>
      <c r="M1012" s="31">
        <f>主动技能!S1015</f>
        <v>0</v>
      </c>
      <c r="N1012" s="31" t="str">
        <f>IF(主动技能!T1015="","",主动技能!T1015)</f>
        <v>100006:20:2:0</v>
      </c>
      <c r="O1012" s="31" t="str">
        <f>IF(主动技能!U1015="","",主动技能!U1015)</f>
        <v/>
      </c>
      <c r="P1012" s="31" t="str">
        <f>IF(主动技能!V1015="","",主动技能!V1015)</f>
        <v>skill_17</v>
      </c>
      <c r="Q1012" s="31" t="str">
        <f>IF(主动技能!W1015="","")</f>
        <v/>
      </c>
      <c r="R1012" s="31" t="str">
        <f>IF(主动技能!X1015="","")</f>
        <v/>
      </c>
      <c r="S1012" s="31">
        <f>主动技能!Y1015</f>
        <v>0</v>
      </c>
      <c r="T1012" s="31">
        <f>主动技能!Z1015</f>
        <v>125</v>
      </c>
      <c r="U1012" s="31">
        <f>主动技能!AB1015</f>
        <v>4120</v>
      </c>
      <c r="V1012" s="31">
        <f>主动技能!AC1015</f>
        <v>0</v>
      </c>
      <c r="W1012" s="31">
        <f>主动技能!AD1015</f>
        <v>0</v>
      </c>
      <c r="X1012" s="31">
        <f>主动技能!AE1015</f>
        <v>1</v>
      </c>
      <c r="Y1012" s="31">
        <f>主动技能!AF1015</f>
        <v>2</v>
      </c>
      <c r="Z1012" s="31">
        <f>主动技能!AG1015</f>
        <v>2</v>
      </c>
      <c r="AA1012" s="31" t="str">
        <f>主动技能!AH1015</f>
        <v>attackex</v>
      </c>
      <c r="AB1012" s="31" t="str">
        <f>IF(主动技能!AI1015="","")</f>
        <v/>
      </c>
      <c r="AC1012" s="31">
        <f>主动技能!AJ1015</f>
        <v>9</v>
      </c>
      <c r="AD1012" s="31">
        <f>主动技能!BF1015</f>
        <v>101703</v>
      </c>
      <c r="AE1012" s="1">
        <f t="shared" si="15"/>
        <v>9</v>
      </c>
    </row>
    <row r="1013" spans="1:31" s="31" customFormat="1" x14ac:dyDescent="0.15">
      <c r="A1013" s="31">
        <f>主动技能!B1016</f>
        <v>10170310</v>
      </c>
      <c r="B1013" s="4" t="str">
        <f>主动技能!H1016</f>
        <v>星雨降临</v>
      </c>
      <c r="C1013" s="4" t="str">
        <f>主动技能!I1016</f>
        <v>对敌方全体攻击，造成125%攻击力（+5883）点伤害。并使目标眩晕。</v>
      </c>
      <c r="D1013" s="4">
        <f>VLOOKUP(主动技能!J1016,对应表!F:G,2,FALSE)</f>
        <v>1</v>
      </c>
      <c r="E1013" s="4">
        <f>VLOOKUP(主动技能!K1016,对应表!J:K,2,FALSE)</f>
        <v>1</v>
      </c>
      <c r="F1013" s="4">
        <f>VLOOKUP(主动技能!L1016,对应表!N:O,2,FALSE)</f>
        <v>9</v>
      </c>
      <c r="G1013" s="4">
        <f>IF(主动技能!M1016="必中",2,1)</f>
        <v>1</v>
      </c>
      <c r="H1013" s="4">
        <f>主动技能!N1016</f>
        <v>100</v>
      </c>
      <c r="I1013" s="4">
        <f>主动技能!O1016</f>
        <v>100</v>
      </c>
      <c r="J1013" s="31" t="str">
        <f>主动技能!P1016</f>
        <v>||eff_xingyujianglin|</v>
      </c>
      <c r="K1013" s="31">
        <f>主动技能!Q1016</f>
        <v>3</v>
      </c>
      <c r="L1013" s="31">
        <f>主动技能!R1016</f>
        <v>0</v>
      </c>
      <c r="M1013" s="31">
        <f>主动技能!S1016</f>
        <v>0</v>
      </c>
      <c r="N1013" s="31" t="str">
        <f>IF(主动技能!T1016="","",主动技能!T1016)</f>
        <v>100006:20:2:0</v>
      </c>
      <c r="O1013" s="31" t="str">
        <f>IF(主动技能!U1016="","",主动技能!U1016)</f>
        <v/>
      </c>
      <c r="P1013" s="31" t="str">
        <f>IF(主动技能!V1016="","",主动技能!V1016)</f>
        <v>skill_17</v>
      </c>
      <c r="Q1013" s="31" t="str">
        <f>IF(主动技能!W1016="","")</f>
        <v/>
      </c>
      <c r="R1013" s="31" t="str">
        <f>IF(主动技能!X1016="","")</f>
        <v/>
      </c>
      <c r="S1013" s="31">
        <f>主动技能!Y1016</f>
        <v>0</v>
      </c>
      <c r="T1013" s="31">
        <f>主动技能!Z1016</f>
        <v>125</v>
      </c>
      <c r="U1013" s="31">
        <f>主动技能!AB1016</f>
        <v>5883</v>
      </c>
      <c r="V1013" s="31">
        <f>主动技能!AC1016</f>
        <v>0</v>
      </c>
      <c r="W1013" s="31">
        <f>主动技能!AD1016</f>
        <v>0</v>
      </c>
      <c r="X1013" s="31">
        <f>主动技能!AE1016</f>
        <v>1</v>
      </c>
      <c r="Y1013" s="31">
        <f>主动技能!AF1016</f>
        <v>2</v>
      </c>
      <c r="Z1013" s="31">
        <f>主动技能!AG1016</f>
        <v>2</v>
      </c>
      <c r="AA1013" s="31" t="str">
        <f>主动技能!AH1016</f>
        <v>attackex</v>
      </c>
      <c r="AB1013" s="31" t="str">
        <f>IF(主动技能!AI1016="","")</f>
        <v/>
      </c>
      <c r="AC1013" s="31">
        <f>主动技能!AJ1016</f>
        <v>10</v>
      </c>
      <c r="AD1013" s="31">
        <f>主动技能!BF1016</f>
        <v>101703</v>
      </c>
      <c r="AE1013" s="1">
        <f t="shared" si="15"/>
        <v>10</v>
      </c>
    </row>
    <row r="1014" spans="1:31" s="31" customFormat="1" x14ac:dyDescent="0.15">
      <c r="A1014" s="31">
        <f>主动技能!B1017</f>
        <v>10170311</v>
      </c>
      <c r="B1014" s="4" t="str">
        <f>主动技能!H1017</f>
        <v>星雨降临</v>
      </c>
      <c r="C1014" s="4" t="str">
        <f>主动技能!I1017</f>
        <v>对敌方全体攻击，造成125%攻击力（+8380）点伤害。并使目标眩晕。</v>
      </c>
      <c r="D1014" s="4">
        <f>VLOOKUP(主动技能!J1017,对应表!F:G,2,FALSE)</f>
        <v>1</v>
      </c>
      <c r="E1014" s="4">
        <f>VLOOKUP(主动技能!K1017,对应表!J:K,2,FALSE)</f>
        <v>1</v>
      </c>
      <c r="F1014" s="4">
        <f>VLOOKUP(主动技能!L1017,对应表!N:O,2,FALSE)</f>
        <v>9</v>
      </c>
      <c r="G1014" s="4">
        <f>IF(主动技能!M1017="必中",2,1)</f>
        <v>1</v>
      </c>
      <c r="H1014" s="4">
        <f>主动技能!N1017</f>
        <v>100</v>
      </c>
      <c r="I1014" s="4">
        <f>主动技能!O1017</f>
        <v>100</v>
      </c>
      <c r="J1014" s="31" t="str">
        <f>主动技能!P1017</f>
        <v>||eff_xingyujianglin|</v>
      </c>
      <c r="K1014" s="31">
        <f>主动技能!Q1017</f>
        <v>3</v>
      </c>
      <c r="L1014" s="31">
        <f>主动技能!R1017</f>
        <v>0</v>
      </c>
      <c r="M1014" s="31">
        <f>主动技能!S1017</f>
        <v>0</v>
      </c>
      <c r="N1014" s="31" t="str">
        <f>IF(主动技能!T1017="","",主动技能!T1017)</f>
        <v>100006:20:2:0</v>
      </c>
      <c r="O1014" s="31" t="str">
        <f>IF(主动技能!U1017="","",主动技能!U1017)</f>
        <v/>
      </c>
      <c r="P1014" s="31" t="str">
        <f>IF(主动技能!V1017="","",主动技能!V1017)</f>
        <v>skill_17</v>
      </c>
      <c r="Q1014" s="31" t="str">
        <f>IF(主动技能!W1017="","")</f>
        <v/>
      </c>
      <c r="R1014" s="31" t="str">
        <f>IF(主动技能!X1017="","")</f>
        <v/>
      </c>
      <c r="S1014" s="31">
        <f>主动技能!Y1017</f>
        <v>0</v>
      </c>
      <c r="T1014" s="31">
        <f>主动技能!Z1017</f>
        <v>125</v>
      </c>
      <c r="U1014" s="31">
        <f>主动技能!AB1017</f>
        <v>8380</v>
      </c>
      <c r="V1014" s="31">
        <f>主动技能!AC1017</f>
        <v>0</v>
      </c>
      <c r="W1014" s="31">
        <f>主动技能!AD1017</f>
        <v>0</v>
      </c>
      <c r="X1014" s="31">
        <f>主动技能!AE1017</f>
        <v>1</v>
      </c>
      <c r="Y1014" s="31">
        <f>主动技能!AF1017</f>
        <v>2</v>
      </c>
      <c r="Z1014" s="31">
        <f>主动技能!AG1017</f>
        <v>2</v>
      </c>
      <c r="AA1014" s="31" t="str">
        <f>主动技能!AH1017</f>
        <v>attackex</v>
      </c>
      <c r="AB1014" s="31" t="str">
        <f>IF(主动技能!AI1017="","")</f>
        <v/>
      </c>
      <c r="AC1014" s="31">
        <f>主动技能!AJ1017</f>
        <v>11</v>
      </c>
      <c r="AD1014" s="31">
        <f>主动技能!BF1017</f>
        <v>101703</v>
      </c>
      <c r="AE1014" s="1">
        <f t="shared" si="15"/>
        <v>11</v>
      </c>
    </row>
    <row r="1015" spans="1:31" s="31" customFormat="1" x14ac:dyDescent="0.15">
      <c r="A1015" s="31">
        <f>主动技能!B1018</f>
        <v>10170312</v>
      </c>
      <c r="B1015" s="4" t="str">
        <f>主动技能!H1018</f>
        <v>星雨降临</v>
      </c>
      <c r="C1015" s="4" t="str">
        <f>主动技能!I1018</f>
        <v>对敌方全体攻击，造成125%攻击力（+11915）点伤害。并使目标眩晕。</v>
      </c>
      <c r="D1015" s="4">
        <f>VLOOKUP(主动技能!J1018,对应表!F:G,2,FALSE)</f>
        <v>1</v>
      </c>
      <c r="E1015" s="4">
        <f>VLOOKUP(主动技能!K1018,对应表!J:K,2,FALSE)</f>
        <v>1</v>
      </c>
      <c r="F1015" s="4">
        <f>VLOOKUP(主动技能!L1018,对应表!N:O,2,FALSE)</f>
        <v>9</v>
      </c>
      <c r="G1015" s="4">
        <f>IF(主动技能!M1018="必中",2,1)</f>
        <v>1</v>
      </c>
      <c r="H1015" s="4">
        <f>主动技能!N1018</f>
        <v>100</v>
      </c>
      <c r="I1015" s="4">
        <f>主动技能!O1018</f>
        <v>100</v>
      </c>
      <c r="J1015" s="31" t="str">
        <f>主动技能!P1018</f>
        <v>||eff_xingyujianglin|</v>
      </c>
      <c r="K1015" s="31">
        <f>主动技能!Q1018</f>
        <v>3</v>
      </c>
      <c r="L1015" s="31">
        <f>主动技能!R1018</f>
        <v>0</v>
      </c>
      <c r="M1015" s="31">
        <f>主动技能!S1018</f>
        <v>0</v>
      </c>
      <c r="N1015" s="31" t="str">
        <f>IF(主动技能!T1018="","",主动技能!T1018)</f>
        <v>100006:20:2:0</v>
      </c>
      <c r="O1015" s="31" t="str">
        <f>IF(主动技能!U1018="","",主动技能!U1018)</f>
        <v/>
      </c>
      <c r="P1015" s="31" t="str">
        <f>IF(主动技能!V1018="","",主动技能!V1018)</f>
        <v>skill_17</v>
      </c>
      <c r="Q1015" s="31" t="str">
        <f>IF(主动技能!W1018="","")</f>
        <v/>
      </c>
      <c r="R1015" s="31" t="str">
        <f>IF(主动技能!X1018="","")</f>
        <v/>
      </c>
      <c r="S1015" s="31">
        <f>主动技能!Y1018</f>
        <v>0</v>
      </c>
      <c r="T1015" s="31">
        <f>主动技能!Z1018</f>
        <v>125</v>
      </c>
      <c r="U1015" s="31">
        <f>主动技能!AB1018</f>
        <v>11915</v>
      </c>
      <c r="V1015" s="31">
        <f>主动技能!AC1018</f>
        <v>0</v>
      </c>
      <c r="W1015" s="31">
        <f>主动技能!AD1018</f>
        <v>0</v>
      </c>
      <c r="X1015" s="31">
        <f>主动技能!AE1018</f>
        <v>1</v>
      </c>
      <c r="Y1015" s="31">
        <f>主动技能!AF1018</f>
        <v>2</v>
      </c>
      <c r="Z1015" s="31">
        <f>主动技能!AG1018</f>
        <v>2</v>
      </c>
      <c r="AA1015" s="31" t="str">
        <f>主动技能!AH1018</f>
        <v>attackex</v>
      </c>
      <c r="AB1015" s="31" t="str">
        <f>IF(主动技能!AI1018="","")</f>
        <v/>
      </c>
      <c r="AC1015" s="31">
        <f>主动技能!AJ1018</f>
        <v>12</v>
      </c>
      <c r="AD1015" s="31">
        <f>主动技能!BF1018</f>
        <v>101703</v>
      </c>
      <c r="AE1015" s="1">
        <f t="shared" si="15"/>
        <v>12</v>
      </c>
    </row>
    <row r="1016" spans="1:31" s="31" customFormat="1" x14ac:dyDescent="0.15">
      <c r="A1016" s="31">
        <f>主动技能!B1019</f>
        <v>10170313</v>
      </c>
      <c r="B1016" s="4" t="str">
        <f>主动技能!H1019</f>
        <v>星雨降临</v>
      </c>
      <c r="C1016" s="4" t="str">
        <f>主动技能!I1019</f>
        <v>对敌方全体攻击，造成125%攻击力（+16919）点伤害。并使目标眩晕。</v>
      </c>
      <c r="D1016" s="4">
        <f>VLOOKUP(主动技能!J1019,对应表!F:G,2,FALSE)</f>
        <v>1</v>
      </c>
      <c r="E1016" s="4">
        <f>VLOOKUP(主动技能!K1019,对应表!J:K,2,FALSE)</f>
        <v>1</v>
      </c>
      <c r="F1016" s="4">
        <f>VLOOKUP(主动技能!L1019,对应表!N:O,2,FALSE)</f>
        <v>9</v>
      </c>
      <c r="G1016" s="4">
        <f>IF(主动技能!M1019="必中",2,1)</f>
        <v>1</v>
      </c>
      <c r="H1016" s="4">
        <f>主动技能!N1019</f>
        <v>100</v>
      </c>
      <c r="I1016" s="4">
        <f>主动技能!O1019</f>
        <v>100</v>
      </c>
      <c r="J1016" s="31" t="str">
        <f>主动技能!P1019</f>
        <v>||eff_xingyujianglin|</v>
      </c>
      <c r="K1016" s="31">
        <f>主动技能!Q1019</f>
        <v>3</v>
      </c>
      <c r="L1016" s="31">
        <f>主动技能!R1019</f>
        <v>0</v>
      </c>
      <c r="M1016" s="31">
        <f>主动技能!S1019</f>
        <v>0</v>
      </c>
      <c r="N1016" s="31" t="str">
        <f>IF(主动技能!T1019="","",主动技能!T1019)</f>
        <v>100006:20:2:0</v>
      </c>
      <c r="O1016" s="31" t="str">
        <f>IF(主动技能!U1019="","",主动技能!U1019)</f>
        <v/>
      </c>
      <c r="P1016" s="31" t="str">
        <f>IF(主动技能!V1019="","",主动技能!V1019)</f>
        <v>skill_17</v>
      </c>
      <c r="Q1016" s="31" t="str">
        <f>IF(主动技能!W1019="","")</f>
        <v/>
      </c>
      <c r="R1016" s="31" t="str">
        <f>IF(主动技能!X1019="","")</f>
        <v/>
      </c>
      <c r="S1016" s="31">
        <f>主动技能!Y1019</f>
        <v>0</v>
      </c>
      <c r="T1016" s="31">
        <f>主动技能!Z1019</f>
        <v>125</v>
      </c>
      <c r="U1016" s="31">
        <f>主动技能!AB1019</f>
        <v>16919</v>
      </c>
      <c r="V1016" s="31">
        <f>主动技能!AC1019</f>
        <v>0</v>
      </c>
      <c r="W1016" s="31">
        <f>主动技能!AD1019</f>
        <v>0</v>
      </c>
      <c r="X1016" s="31">
        <f>主动技能!AE1019</f>
        <v>1</v>
      </c>
      <c r="Y1016" s="31">
        <f>主动技能!AF1019</f>
        <v>2</v>
      </c>
      <c r="Z1016" s="31">
        <f>主动技能!AG1019</f>
        <v>2</v>
      </c>
      <c r="AA1016" s="31" t="str">
        <f>主动技能!AH1019</f>
        <v>attackex</v>
      </c>
      <c r="AB1016" s="31" t="str">
        <f>IF(主动技能!AI1019="","")</f>
        <v/>
      </c>
      <c r="AC1016" s="31">
        <f>主动技能!AJ1019</f>
        <v>13</v>
      </c>
      <c r="AD1016" s="31">
        <f>主动技能!BF1019</f>
        <v>101703</v>
      </c>
      <c r="AE1016" s="1">
        <f t="shared" si="15"/>
        <v>13</v>
      </c>
    </row>
    <row r="1017" spans="1:31" s="31" customFormat="1" x14ac:dyDescent="0.15">
      <c r="A1017" s="31">
        <f>主动技能!B1020</f>
        <v>10170314</v>
      </c>
      <c r="B1017" s="4" t="str">
        <f>主动技能!H1020</f>
        <v>星雨降临</v>
      </c>
      <c r="C1017" s="4" t="str">
        <f>主动技能!I1020</f>
        <v>对敌方全体攻击，造成125%攻击力（+24004）点伤害。并使目标眩晕。</v>
      </c>
      <c r="D1017" s="4">
        <f>VLOOKUP(主动技能!J1020,对应表!F:G,2,FALSE)</f>
        <v>1</v>
      </c>
      <c r="E1017" s="4">
        <f>VLOOKUP(主动技能!K1020,对应表!J:K,2,FALSE)</f>
        <v>1</v>
      </c>
      <c r="F1017" s="4">
        <f>VLOOKUP(主动技能!L1020,对应表!N:O,2,FALSE)</f>
        <v>9</v>
      </c>
      <c r="G1017" s="4">
        <f>IF(主动技能!M1020="必中",2,1)</f>
        <v>1</v>
      </c>
      <c r="H1017" s="4">
        <f>主动技能!N1020</f>
        <v>100</v>
      </c>
      <c r="I1017" s="4">
        <f>主动技能!O1020</f>
        <v>100</v>
      </c>
      <c r="J1017" s="31" t="str">
        <f>主动技能!P1020</f>
        <v>||eff_xingyujianglin|</v>
      </c>
      <c r="K1017" s="31">
        <f>主动技能!Q1020</f>
        <v>3</v>
      </c>
      <c r="L1017" s="31">
        <f>主动技能!R1020</f>
        <v>0</v>
      </c>
      <c r="M1017" s="31">
        <f>主动技能!S1020</f>
        <v>0</v>
      </c>
      <c r="N1017" s="31" t="str">
        <f>IF(主动技能!T1020="","",主动技能!T1020)</f>
        <v>100006:20:2:0</v>
      </c>
      <c r="O1017" s="31" t="str">
        <f>IF(主动技能!U1020="","",主动技能!U1020)</f>
        <v/>
      </c>
      <c r="P1017" s="31" t="str">
        <f>IF(主动技能!V1020="","",主动技能!V1020)</f>
        <v>skill_17</v>
      </c>
      <c r="Q1017" s="31" t="str">
        <f>IF(主动技能!W1020="","")</f>
        <v/>
      </c>
      <c r="R1017" s="31" t="str">
        <f>IF(主动技能!X1020="","")</f>
        <v/>
      </c>
      <c r="S1017" s="31">
        <f>主动技能!Y1020</f>
        <v>0</v>
      </c>
      <c r="T1017" s="31">
        <f>主动技能!Z1020</f>
        <v>125</v>
      </c>
      <c r="U1017" s="31">
        <f>主动技能!AB1020</f>
        <v>24004</v>
      </c>
      <c r="V1017" s="31">
        <f>主动技能!AC1020</f>
        <v>0</v>
      </c>
      <c r="W1017" s="31">
        <f>主动技能!AD1020</f>
        <v>0</v>
      </c>
      <c r="X1017" s="31">
        <f>主动技能!AE1020</f>
        <v>1</v>
      </c>
      <c r="Y1017" s="31">
        <f>主动技能!AF1020</f>
        <v>2</v>
      </c>
      <c r="Z1017" s="31">
        <f>主动技能!AG1020</f>
        <v>2</v>
      </c>
      <c r="AA1017" s="31" t="str">
        <f>主动技能!AH1020</f>
        <v>attackex</v>
      </c>
      <c r="AB1017" s="31" t="str">
        <f>IF(主动技能!AI1020="","")</f>
        <v/>
      </c>
      <c r="AC1017" s="31">
        <f>主动技能!AJ1020</f>
        <v>14</v>
      </c>
      <c r="AD1017" s="31">
        <f>主动技能!BF1020</f>
        <v>101703</v>
      </c>
      <c r="AE1017" s="1">
        <f t="shared" si="15"/>
        <v>14</v>
      </c>
    </row>
    <row r="1018" spans="1:31" s="31" customFormat="1" x14ac:dyDescent="0.15">
      <c r="A1018" s="31">
        <f>主动技能!B1021</f>
        <v>10170315</v>
      </c>
      <c r="B1018" s="4" t="str">
        <f>主动技能!H1021</f>
        <v>星雨降临</v>
      </c>
      <c r="C1018" s="4" t="str">
        <f>主动技能!I1021</f>
        <v>对敌方全体攻击，造成125%攻击力（+34033）点伤害。并使目标眩晕。</v>
      </c>
      <c r="D1018" s="4">
        <f>VLOOKUP(主动技能!J1021,对应表!F:G,2,FALSE)</f>
        <v>1</v>
      </c>
      <c r="E1018" s="4">
        <f>VLOOKUP(主动技能!K1021,对应表!J:K,2,FALSE)</f>
        <v>1</v>
      </c>
      <c r="F1018" s="4">
        <f>VLOOKUP(主动技能!L1021,对应表!N:O,2,FALSE)</f>
        <v>9</v>
      </c>
      <c r="G1018" s="4">
        <f>IF(主动技能!M1021="必中",2,1)</f>
        <v>1</v>
      </c>
      <c r="H1018" s="4">
        <f>主动技能!N1021</f>
        <v>100</v>
      </c>
      <c r="I1018" s="4">
        <f>主动技能!O1021</f>
        <v>100</v>
      </c>
      <c r="J1018" s="31" t="str">
        <f>主动技能!P1021</f>
        <v>||eff_xingyujianglin|</v>
      </c>
      <c r="K1018" s="31">
        <f>主动技能!Q1021</f>
        <v>3</v>
      </c>
      <c r="L1018" s="31">
        <f>主动技能!R1021</f>
        <v>0</v>
      </c>
      <c r="M1018" s="31">
        <f>主动技能!S1021</f>
        <v>0</v>
      </c>
      <c r="N1018" s="31" t="str">
        <f>IF(主动技能!T1021="","",主动技能!T1021)</f>
        <v>100006:20:2:0</v>
      </c>
      <c r="O1018" s="31" t="str">
        <f>IF(主动技能!U1021="","",主动技能!U1021)</f>
        <v/>
      </c>
      <c r="P1018" s="31" t="str">
        <f>IF(主动技能!V1021="","",主动技能!V1021)</f>
        <v>skill_17</v>
      </c>
      <c r="Q1018" s="31" t="str">
        <f>IF(主动技能!W1021="","")</f>
        <v/>
      </c>
      <c r="R1018" s="31" t="str">
        <f>IF(主动技能!X1021="","")</f>
        <v/>
      </c>
      <c r="S1018" s="31">
        <f>主动技能!Y1021</f>
        <v>0</v>
      </c>
      <c r="T1018" s="31">
        <f>主动技能!Z1021</f>
        <v>125</v>
      </c>
      <c r="U1018" s="31">
        <f>主动技能!AB1021</f>
        <v>34033</v>
      </c>
      <c r="V1018" s="31">
        <f>主动技能!AC1021</f>
        <v>0</v>
      </c>
      <c r="W1018" s="31">
        <f>主动技能!AD1021</f>
        <v>0</v>
      </c>
      <c r="X1018" s="31">
        <f>主动技能!AE1021</f>
        <v>1</v>
      </c>
      <c r="Y1018" s="31">
        <f>主动技能!AF1021</f>
        <v>2</v>
      </c>
      <c r="Z1018" s="31">
        <f>主动技能!AG1021</f>
        <v>2</v>
      </c>
      <c r="AA1018" s="31" t="str">
        <f>主动技能!AH1021</f>
        <v>attackex</v>
      </c>
      <c r="AB1018" s="31" t="str">
        <f>IF(主动技能!AI1021="","")</f>
        <v/>
      </c>
      <c r="AC1018" s="31">
        <f>主动技能!AJ1021</f>
        <v>15</v>
      </c>
      <c r="AD1018" s="31">
        <f>主动技能!BF1021</f>
        <v>101703</v>
      </c>
      <c r="AE1018" s="1">
        <f t="shared" si="15"/>
        <v>15</v>
      </c>
    </row>
    <row r="1019" spans="1:31" s="31" customFormat="1" x14ac:dyDescent="0.15">
      <c r="A1019" s="31">
        <f>主动技能!B1022</f>
        <v>10170316</v>
      </c>
      <c r="B1019" s="4" t="str">
        <f>主动技能!H1022</f>
        <v>星雨降临</v>
      </c>
      <c r="C1019" s="4" t="str">
        <f>主动技能!I1022</f>
        <v>对敌方全体攻击，造成125%攻击力（+48232）点伤害。并使目标眩晕。</v>
      </c>
      <c r="D1019" s="4">
        <f>VLOOKUP(主动技能!J1022,对应表!F:G,2,FALSE)</f>
        <v>1</v>
      </c>
      <c r="E1019" s="4">
        <f>VLOOKUP(主动技能!K1022,对应表!J:K,2,FALSE)</f>
        <v>1</v>
      </c>
      <c r="F1019" s="4">
        <f>VLOOKUP(主动技能!L1022,对应表!N:O,2,FALSE)</f>
        <v>9</v>
      </c>
      <c r="G1019" s="4">
        <f>IF(主动技能!M1022="必中",2,1)</f>
        <v>1</v>
      </c>
      <c r="H1019" s="4">
        <f>主动技能!N1022</f>
        <v>100</v>
      </c>
      <c r="I1019" s="4">
        <f>主动技能!O1022</f>
        <v>100</v>
      </c>
      <c r="J1019" s="31" t="str">
        <f>主动技能!P1022</f>
        <v>||eff_xingyujianglin|</v>
      </c>
      <c r="K1019" s="31">
        <f>主动技能!Q1022</f>
        <v>3</v>
      </c>
      <c r="L1019" s="31">
        <f>主动技能!R1022</f>
        <v>0</v>
      </c>
      <c r="M1019" s="31">
        <f>主动技能!S1022</f>
        <v>0</v>
      </c>
      <c r="N1019" s="31" t="str">
        <f>IF(主动技能!T1022="","",主动技能!T1022)</f>
        <v>100006:20:2:0</v>
      </c>
      <c r="O1019" s="31" t="str">
        <f>IF(主动技能!U1022="","",主动技能!U1022)</f>
        <v/>
      </c>
      <c r="P1019" s="31" t="str">
        <f>IF(主动技能!V1022="","",主动技能!V1022)</f>
        <v>skill_17</v>
      </c>
      <c r="Q1019" s="31" t="str">
        <f>IF(主动技能!W1022="","")</f>
        <v/>
      </c>
      <c r="R1019" s="31" t="str">
        <f>IF(主动技能!X1022="","")</f>
        <v/>
      </c>
      <c r="S1019" s="31">
        <f>主动技能!Y1022</f>
        <v>0</v>
      </c>
      <c r="T1019" s="31">
        <f>主动技能!Z1022</f>
        <v>125</v>
      </c>
      <c r="U1019" s="31">
        <f>主动技能!AB1022</f>
        <v>48232</v>
      </c>
      <c r="V1019" s="31">
        <f>主动技能!AC1022</f>
        <v>0</v>
      </c>
      <c r="W1019" s="31">
        <f>主动技能!AD1022</f>
        <v>0</v>
      </c>
      <c r="X1019" s="31">
        <f>主动技能!AE1022</f>
        <v>1</v>
      </c>
      <c r="Y1019" s="31">
        <f>主动技能!AF1022</f>
        <v>2</v>
      </c>
      <c r="Z1019" s="31">
        <f>主动技能!AG1022</f>
        <v>2</v>
      </c>
      <c r="AA1019" s="31" t="str">
        <f>主动技能!AH1022</f>
        <v>attackex</v>
      </c>
      <c r="AB1019" s="31" t="str">
        <f>IF(主动技能!AI1022="","")</f>
        <v/>
      </c>
      <c r="AC1019" s="31">
        <f>主动技能!AJ1022</f>
        <v>16</v>
      </c>
      <c r="AD1019" s="31">
        <f>主动技能!BF1022</f>
        <v>101703</v>
      </c>
      <c r="AE1019" s="1">
        <f t="shared" si="15"/>
        <v>16</v>
      </c>
    </row>
    <row r="1020" spans="1:31" s="31" customFormat="1" x14ac:dyDescent="0.15">
      <c r="A1020" s="31">
        <f>主动技能!B1023</f>
        <v>10170317</v>
      </c>
      <c r="B1020" s="4" t="str">
        <f>主动技能!H1023</f>
        <v>星雨降临</v>
      </c>
      <c r="C1020" s="4" t="str">
        <f>主动技能!I1023</f>
        <v>对敌方全体攻击，造成125%攻击力（+68333）点伤害。并使目标眩晕。</v>
      </c>
      <c r="D1020" s="4">
        <f>VLOOKUP(主动技能!J1023,对应表!F:G,2,FALSE)</f>
        <v>1</v>
      </c>
      <c r="E1020" s="4">
        <f>VLOOKUP(主动技能!K1023,对应表!J:K,2,FALSE)</f>
        <v>1</v>
      </c>
      <c r="F1020" s="4">
        <f>VLOOKUP(主动技能!L1023,对应表!N:O,2,FALSE)</f>
        <v>9</v>
      </c>
      <c r="G1020" s="4">
        <f>IF(主动技能!M1023="必中",2,1)</f>
        <v>1</v>
      </c>
      <c r="H1020" s="4">
        <f>主动技能!N1023</f>
        <v>100</v>
      </c>
      <c r="I1020" s="4">
        <f>主动技能!O1023</f>
        <v>100</v>
      </c>
      <c r="J1020" s="31" t="str">
        <f>主动技能!P1023</f>
        <v>||eff_xingyujianglin|</v>
      </c>
      <c r="K1020" s="31">
        <f>主动技能!Q1023</f>
        <v>3</v>
      </c>
      <c r="L1020" s="31">
        <f>主动技能!R1023</f>
        <v>0</v>
      </c>
      <c r="M1020" s="31">
        <f>主动技能!S1023</f>
        <v>0</v>
      </c>
      <c r="N1020" s="31" t="str">
        <f>IF(主动技能!T1023="","",主动技能!T1023)</f>
        <v>100006:20:2:0</v>
      </c>
      <c r="O1020" s="31" t="str">
        <f>IF(主动技能!U1023="","",主动技能!U1023)</f>
        <v/>
      </c>
      <c r="P1020" s="31" t="str">
        <f>IF(主动技能!V1023="","",主动技能!V1023)</f>
        <v>skill_17</v>
      </c>
      <c r="Q1020" s="31" t="str">
        <f>IF(主动技能!W1023="","")</f>
        <v/>
      </c>
      <c r="R1020" s="31" t="str">
        <f>IF(主动技能!X1023="","")</f>
        <v/>
      </c>
      <c r="S1020" s="31">
        <f>主动技能!Y1023</f>
        <v>0</v>
      </c>
      <c r="T1020" s="31">
        <f>主动技能!Z1023</f>
        <v>125</v>
      </c>
      <c r="U1020" s="31">
        <f>主动技能!AB1023</f>
        <v>68333</v>
      </c>
      <c r="V1020" s="31">
        <f>主动技能!AC1023</f>
        <v>0</v>
      </c>
      <c r="W1020" s="31">
        <f>主动技能!AD1023</f>
        <v>0</v>
      </c>
      <c r="X1020" s="31">
        <f>主动技能!AE1023</f>
        <v>1</v>
      </c>
      <c r="Y1020" s="31">
        <f>主动技能!AF1023</f>
        <v>2</v>
      </c>
      <c r="Z1020" s="31">
        <f>主动技能!AG1023</f>
        <v>2</v>
      </c>
      <c r="AA1020" s="31" t="str">
        <f>主动技能!AH1023</f>
        <v>attackex</v>
      </c>
      <c r="AB1020" s="31" t="str">
        <f>IF(主动技能!AI1023="","")</f>
        <v/>
      </c>
      <c r="AC1020" s="31">
        <f>主动技能!AJ1023</f>
        <v>17</v>
      </c>
      <c r="AD1020" s="31">
        <f>主动技能!BF1023</f>
        <v>101703</v>
      </c>
      <c r="AE1020" s="1">
        <f t="shared" si="15"/>
        <v>17</v>
      </c>
    </row>
    <row r="1021" spans="1:31" s="31" customFormat="1" x14ac:dyDescent="0.15">
      <c r="A1021" s="31">
        <f>主动技能!B1024</f>
        <v>10170318</v>
      </c>
      <c r="B1021" s="4" t="str">
        <f>主动技能!H1024</f>
        <v>星雨降临</v>
      </c>
      <c r="C1021" s="4" t="str">
        <f>主动技能!I1024</f>
        <v>对敌方全体攻击，造成125%攻击力（+96791）点伤害。并使目标眩晕。</v>
      </c>
      <c r="D1021" s="4">
        <f>VLOOKUP(主动技能!J1024,对应表!F:G,2,FALSE)</f>
        <v>1</v>
      </c>
      <c r="E1021" s="4">
        <f>VLOOKUP(主动技能!K1024,对应表!J:K,2,FALSE)</f>
        <v>1</v>
      </c>
      <c r="F1021" s="4">
        <f>VLOOKUP(主动技能!L1024,对应表!N:O,2,FALSE)</f>
        <v>9</v>
      </c>
      <c r="G1021" s="4">
        <f>IF(主动技能!M1024="必中",2,1)</f>
        <v>1</v>
      </c>
      <c r="H1021" s="4">
        <f>主动技能!N1024</f>
        <v>100</v>
      </c>
      <c r="I1021" s="4">
        <f>主动技能!O1024</f>
        <v>100</v>
      </c>
      <c r="J1021" s="31" t="str">
        <f>主动技能!P1024</f>
        <v>||eff_xingyujianglin|</v>
      </c>
      <c r="K1021" s="31">
        <f>主动技能!Q1024</f>
        <v>3</v>
      </c>
      <c r="L1021" s="31">
        <f>主动技能!R1024</f>
        <v>0</v>
      </c>
      <c r="M1021" s="31">
        <f>主动技能!S1024</f>
        <v>0</v>
      </c>
      <c r="N1021" s="31" t="str">
        <f>IF(主动技能!T1024="","",主动技能!T1024)</f>
        <v>100006:20:2:0</v>
      </c>
      <c r="O1021" s="31" t="str">
        <f>IF(主动技能!U1024="","",主动技能!U1024)</f>
        <v/>
      </c>
      <c r="P1021" s="31" t="str">
        <f>IF(主动技能!V1024="","",主动技能!V1024)</f>
        <v>skill_17</v>
      </c>
      <c r="Q1021" s="31" t="str">
        <f>IF(主动技能!W1024="","")</f>
        <v/>
      </c>
      <c r="R1021" s="31" t="str">
        <f>IF(主动技能!X1024="","")</f>
        <v/>
      </c>
      <c r="S1021" s="31">
        <f>主动技能!Y1024</f>
        <v>0</v>
      </c>
      <c r="T1021" s="31">
        <f>主动技能!Z1024</f>
        <v>125</v>
      </c>
      <c r="U1021" s="31">
        <f>主动技能!AB1024</f>
        <v>96791</v>
      </c>
      <c r="V1021" s="31">
        <f>主动技能!AC1024</f>
        <v>0</v>
      </c>
      <c r="W1021" s="31">
        <f>主动技能!AD1024</f>
        <v>0</v>
      </c>
      <c r="X1021" s="31">
        <f>主动技能!AE1024</f>
        <v>1</v>
      </c>
      <c r="Y1021" s="31">
        <f>主动技能!AF1024</f>
        <v>2</v>
      </c>
      <c r="Z1021" s="31">
        <f>主动技能!AG1024</f>
        <v>2</v>
      </c>
      <c r="AA1021" s="31" t="str">
        <f>主动技能!AH1024</f>
        <v>attackex</v>
      </c>
      <c r="AB1021" s="31" t="str">
        <f>IF(主动技能!AI1024="","")</f>
        <v/>
      </c>
      <c r="AC1021" s="31">
        <f>主动技能!AJ1024</f>
        <v>18</v>
      </c>
      <c r="AD1021" s="31">
        <f>主动技能!BF1024</f>
        <v>101703</v>
      </c>
      <c r="AE1021" s="1">
        <f t="shared" si="15"/>
        <v>18</v>
      </c>
    </row>
    <row r="1022" spans="1:31" s="31" customFormat="1" x14ac:dyDescent="0.15">
      <c r="A1022" s="31">
        <f>主动技能!B1025</f>
        <v>10170319</v>
      </c>
      <c r="B1022" s="4" t="str">
        <f>主动技能!H1025</f>
        <v>星雨降临</v>
      </c>
      <c r="C1022" s="4" t="str">
        <f>主动技能!I1025</f>
        <v>对敌方全体攻击，造成125%攻击力（+137079）点伤害。并使目标眩晕。</v>
      </c>
      <c r="D1022" s="4">
        <f>VLOOKUP(主动技能!J1025,对应表!F:G,2,FALSE)</f>
        <v>1</v>
      </c>
      <c r="E1022" s="4">
        <f>VLOOKUP(主动技能!K1025,对应表!J:K,2,FALSE)</f>
        <v>1</v>
      </c>
      <c r="F1022" s="4">
        <f>VLOOKUP(主动技能!L1025,对应表!N:O,2,FALSE)</f>
        <v>9</v>
      </c>
      <c r="G1022" s="4">
        <f>IF(主动技能!M1025="必中",2,1)</f>
        <v>1</v>
      </c>
      <c r="H1022" s="4">
        <f>主动技能!N1025</f>
        <v>100</v>
      </c>
      <c r="I1022" s="4">
        <f>主动技能!O1025</f>
        <v>100</v>
      </c>
      <c r="J1022" s="31" t="str">
        <f>主动技能!P1025</f>
        <v>||eff_xingyujianglin|</v>
      </c>
      <c r="K1022" s="31">
        <f>主动技能!Q1025</f>
        <v>3</v>
      </c>
      <c r="L1022" s="31">
        <f>主动技能!R1025</f>
        <v>0</v>
      </c>
      <c r="M1022" s="31">
        <f>主动技能!S1025</f>
        <v>0</v>
      </c>
      <c r="N1022" s="31" t="str">
        <f>IF(主动技能!T1025="","",主动技能!T1025)</f>
        <v>100006:20:2:0</v>
      </c>
      <c r="O1022" s="31" t="str">
        <f>IF(主动技能!U1025="","",主动技能!U1025)</f>
        <v/>
      </c>
      <c r="P1022" s="31" t="str">
        <f>IF(主动技能!V1025="","",主动技能!V1025)</f>
        <v>skill_17</v>
      </c>
      <c r="Q1022" s="31" t="str">
        <f>IF(主动技能!W1025="","")</f>
        <v/>
      </c>
      <c r="R1022" s="31" t="str">
        <f>IF(主动技能!X1025="","")</f>
        <v/>
      </c>
      <c r="S1022" s="31">
        <f>主动技能!Y1025</f>
        <v>0</v>
      </c>
      <c r="T1022" s="31">
        <f>主动技能!Z1025</f>
        <v>125</v>
      </c>
      <c r="U1022" s="31">
        <f>主动技能!AB1025</f>
        <v>137079</v>
      </c>
      <c r="V1022" s="31">
        <f>主动技能!AC1025</f>
        <v>0</v>
      </c>
      <c r="W1022" s="31">
        <f>主动技能!AD1025</f>
        <v>0</v>
      </c>
      <c r="X1022" s="31">
        <f>主动技能!AE1025</f>
        <v>1</v>
      </c>
      <c r="Y1022" s="31">
        <f>主动技能!AF1025</f>
        <v>2</v>
      </c>
      <c r="Z1022" s="31">
        <f>主动技能!AG1025</f>
        <v>2</v>
      </c>
      <c r="AA1022" s="31" t="str">
        <f>主动技能!AH1025</f>
        <v>attackex</v>
      </c>
      <c r="AB1022" s="31" t="str">
        <f>IF(主动技能!AI1025="","")</f>
        <v/>
      </c>
      <c r="AC1022" s="31">
        <f>主动技能!AJ1025</f>
        <v>19</v>
      </c>
      <c r="AD1022" s="31">
        <f>主动技能!BF1025</f>
        <v>101703</v>
      </c>
      <c r="AE1022" s="1">
        <f t="shared" si="15"/>
        <v>19</v>
      </c>
    </row>
    <row r="1023" spans="1:31" s="31" customFormat="1" x14ac:dyDescent="0.15">
      <c r="A1023" s="31">
        <f>主动技能!B1026</f>
        <v>10170320</v>
      </c>
      <c r="B1023" s="4" t="str">
        <f>主动技能!H1026</f>
        <v>星雨降临</v>
      </c>
      <c r="C1023" s="4" t="str">
        <f>主动技能!I1026</f>
        <v>对敌方全体攻击，造成125%攻击力（+194115）点伤害。并使目标眩晕。</v>
      </c>
      <c r="D1023" s="4">
        <f>VLOOKUP(主动技能!J1026,对应表!F:G,2,FALSE)</f>
        <v>1</v>
      </c>
      <c r="E1023" s="4">
        <f>VLOOKUP(主动技能!K1026,对应表!J:K,2,FALSE)</f>
        <v>1</v>
      </c>
      <c r="F1023" s="4">
        <f>VLOOKUP(主动技能!L1026,对应表!N:O,2,FALSE)</f>
        <v>9</v>
      </c>
      <c r="G1023" s="4">
        <f>IF(主动技能!M1026="必中",2,1)</f>
        <v>1</v>
      </c>
      <c r="H1023" s="4">
        <f>主动技能!N1026</f>
        <v>100</v>
      </c>
      <c r="I1023" s="4">
        <f>主动技能!O1026</f>
        <v>100</v>
      </c>
      <c r="J1023" s="31" t="str">
        <f>主动技能!P1026</f>
        <v>||eff_xingyujianglin|</v>
      </c>
      <c r="K1023" s="31">
        <f>主动技能!Q1026</f>
        <v>3</v>
      </c>
      <c r="L1023" s="31">
        <f>主动技能!R1026</f>
        <v>0</v>
      </c>
      <c r="M1023" s="31">
        <f>主动技能!S1026</f>
        <v>0</v>
      </c>
      <c r="N1023" s="31" t="str">
        <f>IF(主动技能!T1026="","",主动技能!T1026)</f>
        <v>100006:20:2:0</v>
      </c>
      <c r="O1023" s="31" t="str">
        <f>IF(主动技能!U1026="","",主动技能!U1026)</f>
        <v/>
      </c>
      <c r="P1023" s="31" t="str">
        <f>IF(主动技能!V1026="","",主动技能!V1026)</f>
        <v>skill_17</v>
      </c>
      <c r="Q1023" s="31" t="str">
        <f>IF(主动技能!W1026="","")</f>
        <v/>
      </c>
      <c r="R1023" s="31" t="str">
        <f>IF(主动技能!X1026="","")</f>
        <v/>
      </c>
      <c r="S1023" s="31">
        <f>主动技能!Y1026</f>
        <v>0</v>
      </c>
      <c r="T1023" s="31">
        <f>主动技能!Z1026</f>
        <v>125</v>
      </c>
      <c r="U1023" s="31">
        <f>主动技能!AB1026</f>
        <v>194115</v>
      </c>
      <c r="V1023" s="31">
        <f>主动技能!AC1026</f>
        <v>0</v>
      </c>
      <c r="W1023" s="31">
        <f>主动技能!AD1026</f>
        <v>0</v>
      </c>
      <c r="X1023" s="31">
        <f>主动技能!AE1026</f>
        <v>1</v>
      </c>
      <c r="Y1023" s="31">
        <f>主动技能!AF1026</f>
        <v>2</v>
      </c>
      <c r="Z1023" s="31">
        <f>主动技能!AG1026</f>
        <v>2</v>
      </c>
      <c r="AA1023" s="31" t="str">
        <f>主动技能!AH1026</f>
        <v>attackex</v>
      </c>
      <c r="AB1023" s="31" t="str">
        <f>IF(主动技能!AI1026="","")</f>
        <v/>
      </c>
      <c r="AC1023" s="31">
        <f>主动技能!AJ1026</f>
        <v>20</v>
      </c>
      <c r="AD1023" s="31">
        <f>主动技能!BF1026</f>
        <v>101703</v>
      </c>
      <c r="AE1023" s="1">
        <f t="shared" si="15"/>
        <v>20</v>
      </c>
    </row>
    <row r="1024" spans="1:31" s="31" customFormat="1" x14ac:dyDescent="0.15">
      <c r="A1024" s="31">
        <f>主动技能!B1027</f>
        <v>10180101</v>
      </c>
      <c r="B1024" s="4" t="str">
        <f>主动技能!H1027</f>
        <v>普攻</v>
      </c>
      <c r="C1024" s="4" t="str">
        <f>主动技能!I1027</f>
        <v>对敌方单体攻击，造成100%攻击力（+110）点伤害。</v>
      </c>
      <c r="D1024" s="4">
        <f>VLOOKUP(主动技能!J1027,对应表!F:G,2,FALSE)</f>
        <v>1</v>
      </c>
      <c r="E1024" s="4">
        <f>VLOOKUP(主动技能!K1027,对应表!J:K,2,FALSE)</f>
        <v>1</v>
      </c>
      <c r="F1024" s="4">
        <f>VLOOKUP(主动技能!L1027,对应表!N:O,2,FALSE)</f>
        <v>1</v>
      </c>
      <c r="G1024" s="4">
        <f>IF(主动技能!M1027="必中",2,1)</f>
        <v>1</v>
      </c>
      <c r="H1024" s="4">
        <f>主动技能!N1027</f>
        <v>100</v>
      </c>
      <c r="I1024" s="4">
        <f>主动技能!O1027</f>
        <v>0</v>
      </c>
      <c r="J1024" s="31" t="str">
        <f>主动技能!P1027</f>
        <v>|||</v>
      </c>
      <c r="K1024" s="31">
        <f>主动技能!Q1027</f>
        <v>1</v>
      </c>
      <c r="L1024" s="31">
        <f>主动技能!R1027</f>
        <v>0</v>
      </c>
      <c r="M1024" s="31">
        <f>主动技能!S1027</f>
        <v>0</v>
      </c>
      <c r="N1024" s="31" t="str">
        <f>IF(主动技能!T1027="","",主动技能!T1027)</f>
        <v/>
      </c>
      <c r="O1024" s="31" t="str">
        <f>IF(主动技能!U1027="","",主动技能!U1027)</f>
        <v/>
      </c>
      <c r="P1024" s="31" t="str">
        <f>IF(主动技能!V1027="","",主动技能!V1027)</f>
        <v>skill_01</v>
      </c>
      <c r="Q1024" s="31" t="str">
        <f>IF(主动技能!W1027="","")</f>
        <v/>
      </c>
      <c r="R1024" s="31" t="str">
        <f>IF(主动技能!X1027="","")</f>
        <v/>
      </c>
      <c r="S1024" s="31">
        <f>主动技能!Y1027</f>
        <v>0</v>
      </c>
      <c r="T1024" s="31">
        <f>主动技能!Z1027</f>
        <v>100</v>
      </c>
      <c r="U1024" s="31">
        <f>主动技能!AB1027</f>
        <v>110</v>
      </c>
      <c r="V1024" s="31">
        <f>主动技能!AC1027</f>
        <v>0</v>
      </c>
      <c r="W1024" s="31">
        <f>主动技能!AD1027</f>
        <v>0</v>
      </c>
      <c r="X1024" s="31">
        <f>主动技能!AE1027</f>
        <v>1</v>
      </c>
      <c r="Y1024" s="31">
        <f>主动技能!AF1027</f>
        <v>0</v>
      </c>
      <c r="Z1024" s="31">
        <f>主动技能!AG1027</f>
        <v>0</v>
      </c>
      <c r="AA1024" s="31" t="str">
        <f>主动技能!AH1027</f>
        <v>attack</v>
      </c>
      <c r="AB1024" s="31" t="str">
        <f>IF(主动技能!AI1027="","")</f>
        <v/>
      </c>
      <c r="AC1024" s="31">
        <f>主动技能!AJ1027</f>
        <v>1</v>
      </c>
      <c r="AD1024" s="31">
        <f>主动技能!BF1027</f>
        <v>101801</v>
      </c>
      <c r="AE1024" s="1">
        <f t="shared" si="15"/>
        <v>1</v>
      </c>
    </row>
    <row r="1025" spans="1:31" s="31" customFormat="1" x14ac:dyDescent="0.15">
      <c r="A1025" s="31">
        <f>主动技能!B1028</f>
        <v>10180102</v>
      </c>
      <c r="B1025" s="4" t="str">
        <f>主动技能!H1028</f>
        <v>普攻</v>
      </c>
      <c r="C1025" s="4" t="str">
        <f>主动技能!I1028</f>
        <v>对敌方单体攻击，造成100%攻击力（+122）点伤害。</v>
      </c>
      <c r="D1025" s="4">
        <f>VLOOKUP(主动技能!J1028,对应表!F:G,2,FALSE)</f>
        <v>1</v>
      </c>
      <c r="E1025" s="4">
        <f>VLOOKUP(主动技能!K1028,对应表!J:K,2,FALSE)</f>
        <v>1</v>
      </c>
      <c r="F1025" s="4">
        <f>VLOOKUP(主动技能!L1028,对应表!N:O,2,FALSE)</f>
        <v>1</v>
      </c>
      <c r="G1025" s="4">
        <f>IF(主动技能!M1028="必中",2,1)</f>
        <v>1</v>
      </c>
      <c r="H1025" s="4">
        <f>主动技能!N1028</f>
        <v>100</v>
      </c>
      <c r="I1025" s="4">
        <f>主动技能!O1028</f>
        <v>0</v>
      </c>
      <c r="J1025" s="31" t="str">
        <f>主动技能!P1028</f>
        <v>|||</v>
      </c>
      <c r="K1025" s="31">
        <f>主动技能!Q1028</f>
        <v>1</v>
      </c>
      <c r="L1025" s="31">
        <f>主动技能!R1028</f>
        <v>0</v>
      </c>
      <c r="M1025" s="31">
        <f>主动技能!S1028</f>
        <v>0</v>
      </c>
      <c r="N1025" s="31" t="str">
        <f>IF(主动技能!T1028="","",主动技能!T1028)</f>
        <v/>
      </c>
      <c r="O1025" s="31" t="str">
        <f>IF(主动技能!U1028="","",主动技能!U1028)</f>
        <v/>
      </c>
      <c r="P1025" s="31" t="str">
        <f>IF(主动技能!V1028="","",主动技能!V1028)</f>
        <v>skill_01</v>
      </c>
      <c r="Q1025" s="31" t="str">
        <f>IF(主动技能!W1028="","")</f>
        <v/>
      </c>
      <c r="R1025" s="31" t="str">
        <f>IF(主动技能!X1028="","")</f>
        <v/>
      </c>
      <c r="S1025" s="31">
        <f>主动技能!Y1028</f>
        <v>0</v>
      </c>
      <c r="T1025" s="31">
        <f>主动技能!Z1028</f>
        <v>100</v>
      </c>
      <c r="U1025" s="31">
        <f>主动技能!AB1028</f>
        <v>122</v>
      </c>
      <c r="V1025" s="31">
        <f>主动技能!AC1028</f>
        <v>0</v>
      </c>
      <c r="W1025" s="31">
        <f>主动技能!AD1028</f>
        <v>0</v>
      </c>
      <c r="X1025" s="31">
        <f>主动技能!AE1028</f>
        <v>1</v>
      </c>
      <c r="Y1025" s="31">
        <f>主动技能!AF1028</f>
        <v>0</v>
      </c>
      <c r="Z1025" s="31">
        <f>主动技能!AG1028</f>
        <v>0</v>
      </c>
      <c r="AA1025" s="31" t="str">
        <f>主动技能!AH1028</f>
        <v>attack</v>
      </c>
      <c r="AB1025" s="31" t="str">
        <f>IF(主动技能!AI1028="","")</f>
        <v/>
      </c>
      <c r="AC1025" s="31">
        <f>主动技能!AJ1028</f>
        <v>2</v>
      </c>
      <c r="AD1025" s="31">
        <f>主动技能!BF1028</f>
        <v>101801</v>
      </c>
      <c r="AE1025" s="1">
        <f t="shared" si="15"/>
        <v>2</v>
      </c>
    </row>
    <row r="1026" spans="1:31" s="31" customFormat="1" x14ac:dyDescent="0.15">
      <c r="A1026" s="31">
        <f>主动技能!B1029</f>
        <v>10180103</v>
      </c>
      <c r="B1026" s="4" t="str">
        <f>主动技能!H1029</f>
        <v>普攻</v>
      </c>
      <c r="C1026" s="4" t="str">
        <f>主动技能!I1029</f>
        <v>对敌方单体攻击，造成100%攻击力（+161）点伤害。</v>
      </c>
      <c r="D1026" s="4">
        <f>VLOOKUP(主动技能!J1029,对应表!F:G,2,FALSE)</f>
        <v>1</v>
      </c>
      <c r="E1026" s="4">
        <f>VLOOKUP(主动技能!K1029,对应表!J:K,2,FALSE)</f>
        <v>1</v>
      </c>
      <c r="F1026" s="4">
        <f>VLOOKUP(主动技能!L1029,对应表!N:O,2,FALSE)</f>
        <v>1</v>
      </c>
      <c r="G1026" s="4">
        <f>IF(主动技能!M1029="必中",2,1)</f>
        <v>1</v>
      </c>
      <c r="H1026" s="4">
        <f>主动技能!N1029</f>
        <v>100</v>
      </c>
      <c r="I1026" s="4">
        <f>主动技能!O1029</f>
        <v>0</v>
      </c>
      <c r="J1026" s="31" t="str">
        <f>主动技能!P1029</f>
        <v>|||</v>
      </c>
      <c r="K1026" s="31">
        <f>主动技能!Q1029</f>
        <v>1</v>
      </c>
      <c r="L1026" s="31">
        <f>主动技能!R1029</f>
        <v>0</v>
      </c>
      <c r="M1026" s="31">
        <f>主动技能!S1029</f>
        <v>0</v>
      </c>
      <c r="N1026" s="31" t="str">
        <f>IF(主动技能!T1029="","",主动技能!T1029)</f>
        <v/>
      </c>
      <c r="O1026" s="31" t="str">
        <f>IF(主动技能!U1029="","",主动技能!U1029)</f>
        <v/>
      </c>
      <c r="P1026" s="31" t="str">
        <f>IF(主动技能!V1029="","",主动技能!V1029)</f>
        <v>skill_01</v>
      </c>
      <c r="Q1026" s="31" t="str">
        <f>IF(主动技能!W1029="","")</f>
        <v/>
      </c>
      <c r="R1026" s="31" t="str">
        <f>IF(主动技能!X1029="","")</f>
        <v/>
      </c>
      <c r="S1026" s="31">
        <f>主动技能!Y1029</f>
        <v>0</v>
      </c>
      <c r="T1026" s="31">
        <f>主动技能!Z1029</f>
        <v>100</v>
      </c>
      <c r="U1026" s="31">
        <f>主动技能!AB1029</f>
        <v>161</v>
      </c>
      <c r="V1026" s="31">
        <f>主动技能!AC1029</f>
        <v>0</v>
      </c>
      <c r="W1026" s="31">
        <f>主动技能!AD1029</f>
        <v>0</v>
      </c>
      <c r="X1026" s="31">
        <f>主动技能!AE1029</f>
        <v>1</v>
      </c>
      <c r="Y1026" s="31">
        <f>主动技能!AF1029</f>
        <v>0</v>
      </c>
      <c r="Z1026" s="31">
        <f>主动技能!AG1029</f>
        <v>0</v>
      </c>
      <c r="AA1026" s="31" t="str">
        <f>主动技能!AH1029</f>
        <v>attack</v>
      </c>
      <c r="AB1026" s="31" t="str">
        <f>IF(主动技能!AI1029="","")</f>
        <v/>
      </c>
      <c r="AC1026" s="31">
        <f>主动技能!AJ1029</f>
        <v>3</v>
      </c>
      <c r="AD1026" s="31">
        <f>主动技能!BF1029</f>
        <v>101801</v>
      </c>
      <c r="AE1026" s="1">
        <f t="shared" si="15"/>
        <v>3</v>
      </c>
    </row>
    <row r="1027" spans="1:31" s="31" customFormat="1" x14ac:dyDescent="0.15">
      <c r="A1027" s="31">
        <f>主动技能!B1030</f>
        <v>10180104</v>
      </c>
      <c r="B1027" s="4" t="str">
        <f>主动技能!H1030</f>
        <v>普攻</v>
      </c>
      <c r="C1027" s="4" t="str">
        <f>主动技能!I1030</f>
        <v>对敌方单体攻击，造成100%攻击力（+249）点伤害。</v>
      </c>
      <c r="D1027" s="4">
        <f>VLOOKUP(主动技能!J1030,对应表!F:G,2,FALSE)</f>
        <v>1</v>
      </c>
      <c r="E1027" s="4">
        <f>VLOOKUP(主动技能!K1030,对应表!J:K,2,FALSE)</f>
        <v>1</v>
      </c>
      <c r="F1027" s="4">
        <f>VLOOKUP(主动技能!L1030,对应表!N:O,2,FALSE)</f>
        <v>1</v>
      </c>
      <c r="G1027" s="4">
        <f>IF(主动技能!M1030="必中",2,1)</f>
        <v>1</v>
      </c>
      <c r="H1027" s="4">
        <f>主动技能!N1030</f>
        <v>100</v>
      </c>
      <c r="I1027" s="4">
        <f>主动技能!O1030</f>
        <v>0</v>
      </c>
      <c r="J1027" s="31" t="str">
        <f>主动技能!P1030</f>
        <v>|||</v>
      </c>
      <c r="K1027" s="31">
        <f>主动技能!Q1030</f>
        <v>1</v>
      </c>
      <c r="L1027" s="31">
        <f>主动技能!R1030</f>
        <v>0</v>
      </c>
      <c r="M1027" s="31">
        <f>主动技能!S1030</f>
        <v>0</v>
      </c>
      <c r="N1027" s="31" t="str">
        <f>IF(主动技能!T1030="","",主动技能!T1030)</f>
        <v/>
      </c>
      <c r="O1027" s="31" t="str">
        <f>IF(主动技能!U1030="","",主动技能!U1030)</f>
        <v/>
      </c>
      <c r="P1027" s="31" t="str">
        <f>IF(主动技能!V1030="","",主动技能!V1030)</f>
        <v>skill_01</v>
      </c>
      <c r="Q1027" s="31" t="str">
        <f>IF(主动技能!W1030="","")</f>
        <v/>
      </c>
      <c r="R1027" s="31" t="str">
        <f>IF(主动技能!X1030="","")</f>
        <v/>
      </c>
      <c r="S1027" s="31">
        <f>主动技能!Y1030</f>
        <v>0</v>
      </c>
      <c r="T1027" s="31">
        <f>主动技能!Z1030</f>
        <v>100</v>
      </c>
      <c r="U1027" s="31">
        <f>主动技能!AB1030</f>
        <v>249</v>
      </c>
      <c r="V1027" s="31">
        <f>主动技能!AC1030</f>
        <v>0</v>
      </c>
      <c r="W1027" s="31">
        <f>主动技能!AD1030</f>
        <v>0</v>
      </c>
      <c r="X1027" s="31">
        <f>主动技能!AE1030</f>
        <v>1</v>
      </c>
      <c r="Y1027" s="31">
        <f>主动技能!AF1030</f>
        <v>0</v>
      </c>
      <c r="Z1027" s="31">
        <f>主动技能!AG1030</f>
        <v>0</v>
      </c>
      <c r="AA1027" s="31" t="str">
        <f>主动技能!AH1030</f>
        <v>attack</v>
      </c>
      <c r="AB1027" s="31" t="str">
        <f>IF(主动技能!AI1030="","")</f>
        <v/>
      </c>
      <c r="AC1027" s="31">
        <f>主动技能!AJ1030</f>
        <v>4</v>
      </c>
      <c r="AD1027" s="31">
        <f>主动技能!BF1030</f>
        <v>101801</v>
      </c>
      <c r="AE1027" s="1">
        <f t="shared" si="15"/>
        <v>4</v>
      </c>
    </row>
    <row r="1028" spans="1:31" s="31" customFormat="1" x14ac:dyDescent="0.15">
      <c r="A1028" s="31">
        <f>主动技能!B1031</f>
        <v>10180105</v>
      </c>
      <c r="B1028" s="4" t="str">
        <f>主动技能!H1031</f>
        <v>普攻</v>
      </c>
      <c r="C1028" s="4" t="str">
        <f>主动技能!I1031</f>
        <v>对敌方单体攻击，造成100%攻击力（+373）点伤害。</v>
      </c>
      <c r="D1028" s="4">
        <f>VLOOKUP(主动技能!J1031,对应表!F:G,2,FALSE)</f>
        <v>1</v>
      </c>
      <c r="E1028" s="4">
        <f>VLOOKUP(主动技能!K1031,对应表!J:K,2,FALSE)</f>
        <v>1</v>
      </c>
      <c r="F1028" s="4">
        <f>VLOOKUP(主动技能!L1031,对应表!N:O,2,FALSE)</f>
        <v>1</v>
      </c>
      <c r="G1028" s="4">
        <f>IF(主动技能!M1031="必中",2,1)</f>
        <v>1</v>
      </c>
      <c r="H1028" s="4">
        <f>主动技能!N1031</f>
        <v>100</v>
      </c>
      <c r="I1028" s="4">
        <f>主动技能!O1031</f>
        <v>0</v>
      </c>
      <c r="J1028" s="31" t="str">
        <f>主动技能!P1031</f>
        <v>|||</v>
      </c>
      <c r="K1028" s="31">
        <f>主动技能!Q1031</f>
        <v>1</v>
      </c>
      <c r="L1028" s="31">
        <f>主动技能!R1031</f>
        <v>0</v>
      </c>
      <c r="M1028" s="31">
        <f>主动技能!S1031</f>
        <v>0</v>
      </c>
      <c r="N1028" s="31" t="str">
        <f>IF(主动技能!T1031="","",主动技能!T1031)</f>
        <v/>
      </c>
      <c r="O1028" s="31" t="str">
        <f>IF(主动技能!U1031="","",主动技能!U1031)</f>
        <v/>
      </c>
      <c r="P1028" s="31" t="str">
        <f>IF(主动技能!V1031="","",主动技能!V1031)</f>
        <v>skill_01</v>
      </c>
      <c r="Q1028" s="31" t="str">
        <f>IF(主动技能!W1031="","")</f>
        <v/>
      </c>
      <c r="R1028" s="31" t="str">
        <f>IF(主动技能!X1031="","")</f>
        <v/>
      </c>
      <c r="S1028" s="31">
        <f>主动技能!Y1031</f>
        <v>0</v>
      </c>
      <c r="T1028" s="31">
        <f>主动技能!Z1031</f>
        <v>100</v>
      </c>
      <c r="U1028" s="31">
        <f>主动技能!AB1031</f>
        <v>373</v>
      </c>
      <c r="V1028" s="31">
        <f>主动技能!AC1031</f>
        <v>0</v>
      </c>
      <c r="W1028" s="31">
        <f>主动技能!AD1031</f>
        <v>0</v>
      </c>
      <c r="X1028" s="31">
        <f>主动技能!AE1031</f>
        <v>1</v>
      </c>
      <c r="Y1028" s="31">
        <f>主动技能!AF1031</f>
        <v>0</v>
      </c>
      <c r="Z1028" s="31">
        <f>主动技能!AG1031</f>
        <v>0</v>
      </c>
      <c r="AA1028" s="31" t="str">
        <f>主动技能!AH1031</f>
        <v>attack</v>
      </c>
      <c r="AB1028" s="31" t="str">
        <f>IF(主动技能!AI1031="","")</f>
        <v/>
      </c>
      <c r="AC1028" s="31">
        <f>主动技能!AJ1031</f>
        <v>5</v>
      </c>
      <c r="AD1028" s="31">
        <f>主动技能!BF1031</f>
        <v>101801</v>
      </c>
      <c r="AE1028" s="1">
        <f t="shared" si="15"/>
        <v>5</v>
      </c>
    </row>
    <row r="1029" spans="1:31" s="31" customFormat="1" x14ac:dyDescent="0.15">
      <c r="A1029" s="31">
        <f>主动技能!B1032</f>
        <v>10180106</v>
      </c>
      <c r="B1029" s="4" t="str">
        <f>主动技能!H1032</f>
        <v>普攻</v>
      </c>
      <c r="C1029" s="4" t="str">
        <f>主动技能!I1032</f>
        <v>对敌方单体攻击，造成100%攻击力（+549）点伤害。</v>
      </c>
      <c r="D1029" s="4">
        <f>VLOOKUP(主动技能!J1032,对应表!F:G,2,FALSE)</f>
        <v>1</v>
      </c>
      <c r="E1029" s="4">
        <f>VLOOKUP(主动技能!K1032,对应表!J:K,2,FALSE)</f>
        <v>1</v>
      </c>
      <c r="F1029" s="4">
        <f>VLOOKUP(主动技能!L1032,对应表!N:O,2,FALSE)</f>
        <v>1</v>
      </c>
      <c r="G1029" s="4">
        <f>IF(主动技能!M1032="必中",2,1)</f>
        <v>1</v>
      </c>
      <c r="H1029" s="4">
        <f>主动技能!N1032</f>
        <v>100</v>
      </c>
      <c r="I1029" s="4">
        <f>主动技能!O1032</f>
        <v>0</v>
      </c>
      <c r="J1029" s="31" t="str">
        <f>主动技能!P1032</f>
        <v>|||</v>
      </c>
      <c r="K1029" s="31">
        <f>主动技能!Q1032</f>
        <v>1</v>
      </c>
      <c r="L1029" s="31">
        <f>主动技能!R1032</f>
        <v>0</v>
      </c>
      <c r="M1029" s="31">
        <f>主动技能!S1032</f>
        <v>0</v>
      </c>
      <c r="N1029" s="31" t="str">
        <f>IF(主动技能!T1032="","",主动技能!T1032)</f>
        <v/>
      </c>
      <c r="O1029" s="31" t="str">
        <f>IF(主动技能!U1032="","",主动技能!U1032)</f>
        <v/>
      </c>
      <c r="P1029" s="31" t="str">
        <f>IF(主动技能!V1032="","",主动技能!V1032)</f>
        <v>skill_01</v>
      </c>
      <c r="Q1029" s="31" t="str">
        <f>IF(主动技能!W1032="","")</f>
        <v/>
      </c>
      <c r="R1029" s="31" t="str">
        <f>IF(主动技能!X1032="","")</f>
        <v/>
      </c>
      <c r="S1029" s="31">
        <f>主动技能!Y1032</f>
        <v>0</v>
      </c>
      <c r="T1029" s="31">
        <f>主动技能!Z1032</f>
        <v>100</v>
      </c>
      <c r="U1029" s="31">
        <f>主动技能!AB1032</f>
        <v>549</v>
      </c>
      <c r="V1029" s="31">
        <f>主动技能!AC1032</f>
        <v>0</v>
      </c>
      <c r="W1029" s="31">
        <f>主动技能!AD1032</f>
        <v>0</v>
      </c>
      <c r="X1029" s="31">
        <f>主动技能!AE1032</f>
        <v>1</v>
      </c>
      <c r="Y1029" s="31">
        <f>主动技能!AF1032</f>
        <v>0</v>
      </c>
      <c r="Z1029" s="31">
        <f>主动技能!AG1032</f>
        <v>0</v>
      </c>
      <c r="AA1029" s="31" t="str">
        <f>主动技能!AH1032</f>
        <v>attack</v>
      </c>
      <c r="AB1029" s="31" t="str">
        <f>IF(主动技能!AI1032="","")</f>
        <v/>
      </c>
      <c r="AC1029" s="31">
        <f>主动技能!AJ1032</f>
        <v>6</v>
      </c>
      <c r="AD1029" s="31">
        <f>主动技能!BF1032</f>
        <v>101801</v>
      </c>
      <c r="AE1029" s="1">
        <f t="shared" ref="AE1029:AE1092" si="16">AC1029</f>
        <v>6</v>
      </c>
    </row>
    <row r="1030" spans="1:31" s="31" customFormat="1" x14ac:dyDescent="0.15">
      <c r="A1030" s="31">
        <f>主动技能!B1033</f>
        <v>10180107</v>
      </c>
      <c r="B1030" s="4" t="str">
        <f>主动技能!H1033</f>
        <v>普攻</v>
      </c>
      <c r="C1030" s="4" t="str">
        <f>主动技能!I1033</f>
        <v>对敌方单体攻击，造成100%攻击力（+797）点伤害。</v>
      </c>
      <c r="D1030" s="4">
        <f>VLOOKUP(主动技能!J1033,对应表!F:G,2,FALSE)</f>
        <v>1</v>
      </c>
      <c r="E1030" s="4">
        <f>VLOOKUP(主动技能!K1033,对应表!J:K,2,FALSE)</f>
        <v>1</v>
      </c>
      <c r="F1030" s="4">
        <f>VLOOKUP(主动技能!L1033,对应表!N:O,2,FALSE)</f>
        <v>1</v>
      </c>
      <c r="G1030" s="4">
        <f>IF(主动技能!M1033="必中",2,1)</f>
        <v>1</v>
      </c>
      <c r="H1030" s="4">
        <f>主动技能!N1033</f>
        <v>100</v>
      </c>
      <c r="I1030" s="4">
        <f>主动技能!O1033</f>
        <v>0</v>
      </c>
      <c r="J1030" s="31" t="str">
        <f>主动技能!P1033</f>
        <v>|||</v>
      </c>
      <c r="K1030" s="31">
        <f>主动技能!Q1033</f>
        <v>1</v>
      </c>
      <c r="L1030" s="31">
        <f>主动技能!R1033</f>
        <v>0</v>
      </c>
      <c r="M1030" s="31">
        <f>主动技能!S1033</f>
        <v>0</v>
      </c>
      <c r="N1030" s="31" t="str">
        <f>IF(主动技能!T1033="","",主动技能!T1033)</f>
        <v/>
      </c>
      <c r="O1030" s="31" t="str">
        <f>IF(主动技能!U1033="","",主动技能!U1033)</f>
        <v/>
      </c>
      <c r="P1030" s="31" t="str">
        <f>IF(主动技能!V1033="","",主动技能!V1033)</f>
        <v>skill_01</v>
      </c>
      <c r="Q1030" s="31" t="str">
        <f>IF(主动技能!W1033="","")</f>
        <v/>
      </c>
      <c r="R1030" s="31" t="str">
        <f>IF(主动技能!X1033="","")</f>
        <v/>
      </c>
      <c r="S1030" s="31">
        <f>主动技能!Y1033</f>
        <v>0</v>
      </c>
      <c r="T1030" s="31">
        <f>主动技能!Z1033</f>
        <v>100</v>
      </c>
      <c r="U1030" s="31">
        <f>主动技能!AB1033</f>
        <v>797</v>
      </c>
      <c r="V1030" s="31">
        <f>主动技能!AC1033</f>
        <v>0</v>
      </c>
      <c r="W1030" s="31">
        <f>主动技能!AD1033</f>
        <v>0</v>
      </c>
      <c r="X1030" s="31">
        <f>主动技能!AE1033</f>
        <v>1</v>
      </c>
      <c r="Y1030" s="31">
        <f>主动技能!AF1033</f>
        <v>0</v>
      </c>
      <c r="Z1030" s="31">
        <f>主动技能!AG1033</f>
        <v>0</v>
      </c>
      <c r="AA1030" s="31" t="str">
        <f>主动技能!AH1033</f>
        <v>attack</v>
      </c>
      <c r="AB1030" s="31" t="str">
        <f>IF(主动技能!AI1033="","")</f>
        <v/>
      </c>
      <c r="AC1030" s="31">
        <f>主动技能!AJ1033</f>
        <v>7</v>
      </c>
      <c r="AD1030" s="31">
        <f>主动技能!BF1033</f>
        <v>101801</v>
      </c>
      <c r="AE1030" s="1">
        <f t="shared" si="16"/>
        <v>7</v>
      </c>
    </row>
    <row r="1031" spans="1:31" s="31" customFormat="1" x14ac:dyDescent="0.15">
      <c r="A1031" s="31">
        <f>主动技能!B1034</f>
        <v>10180108</v>
      </c>
      <c r="B1031" s="4" t="str">
        <f>主动技能!H1034</f>
        <v>普攻</v>
      </c>
      <c r="C1031" s="4" t="str">
        <f>主动技能!I1034</f>
        <v>对敌方单体攻击，造成100%攻击力（+1149）点伤害。</v>
      </c>
      <c r="D1031" s="4">
        <f>VLOOKUP(主动技能!J1034,对应表!F:G,2,FALSE)</f>
        <v>1</v>
      </c>
      <c r="E1031" s="4">
        <f>VLOOKUP(主动技能!K1034,对应表!J:K,2,FALSE)</f>
        <v>1</v>
      </c>
      <c r="F1031" s="4">
        <f>VLOOKUP(主动技能!L1034,对应表!N:O,2,FALSE)</f>
        <v>1</v>
      </c>
      <c r="G1031" s="4">
        <f>IF(主动技能!M1034="必中",2,1)</f>
        <v>1</v>
      </c>
      <c r="H1031" s="4">
        <f>主动技能!N1034</f>
        <v>100</v>
      </c>
      <c r="I1031" s="4">
        <f>主动技能!O1034</f>
        <v>0</v>
      </c>
      <c r="J1031" s="31" t="str">
        <f>主动技能!P1034</f>
        <v>|||</v>
      </c>
      <c r="K1031" s="31">
        <f>主动技能!Q1034</f>
        <v>1</v>
      </c>
      <c r="L1031" s="31">
        <f>主动技能!R1034</f>
        <v>0</v>
      </c>
      <c r="M1031" s="31">
        <f>主动技能!S1034</f>
        <v>0</v>
      </c>
      <c r="N1031" s="31" t="str">
        <f>IF(主动技能!T1034="","",主动技能!T1034)</f>
        <v/>
      </c>
      <c r="O1031" s="31" t="str">
        <f>IF(主动技能!U1034="","",主动技能!U1034)</f>
        <v/>
      </c>
      <c r="P1031" s="31" t="str">
        <f>IF(主动技能!V1034="","",主动技能!V1034)</f>
        <v>skill_01</v>
      </c>
      <c r="Q1031" s="31" t="str">
        <f>IF(主动技能!W1034="","")</f>
        <v/>
      </c>
      <c r="R1031" s="31" t="str">
        <f>IF(主动技能!X1034="","")</f>
        <v/>
      </c>
      <c r="S1031" s="31">
        <f>主动技能!Y1034</f>
        <v>0</v>
      </c>
      <c r="T1031" s="31">
        <f>主动技能!Z1034</f>
        <v>100</v>
      </c>
      <c r="U1031" s="31">
        <f>主动技能!AB1034</f>
        <v>1149</v>
      </c>
      <c r="V1031" s="31">
        <f>主动技能!AC1034</f>
        <v>0</v>
      </c>
      <c r="W1031" s="31">
        <f>主动技能!AD1034</f>
        <v>0</v>
      </c>
      <c r="X1031" s="31">
        <f>主动技能!AE1034</f>
        <v>1</v>
      </c>
      <c r="Y1031" s="31">
        <f>主动技能!AF1034</f>
        <v>0</v>
      </c>
      <c r="Z1031" s="31">
        <f>主动技能!AG1034</f>
        <v>0</v>
      </c>
      <c r="AA1031" s="31" t="str">
        <f>主动技能!AH1034</f>
        <v>attack</v>
      </c>
      <c r="AB1031" s="31" t="str">
        <f>IF(主动技能!AI1034="","")</f>
        <v/>
      </c>
      <c r="AC1031" s="31">
        <f>主动技能!AJ1034</f>
        <v>8</v>
      </c>
      <c r="AD1031" s="31">
        <f>主动技能!BF1034</f>
        <v>101801</v>
      </c>
      <c r="AE1031" s="1">
        <f t="shared" si="16"/>
        <v>8</v>
      </c>
    </row>
    <row r="1032" spans="1:31" s="31" customFormat="1" x14ac:dyDescent="0.15">
      <c r="A1032" s="31">
        <f>主动技能!B1035</f>
        <v>10180109</v>
      </c>
      <c r="B1032" s="4" t="str">
        <f>主动技能!H1035</f>
        <v>普攻</v>
      </c>
      <c r="C1032" s="4" t="str">
        <f>主动技能!I1035</f>
        <v>对敌方单体攻击，造成100%攻击力（+1648）点伤害。</v>
      </c>
      <c r="D1032" s="4">
        <f>VLOOKUP(主动技能!J1035,对应表!F:G,2,FALSE)</f>
        <v>1</v>
      </c>
      <c r="E1032" s="4">
        <f>VLOOKUP(主动技能!K1035,对应表!J:K,2,FALSE)</f>
        <v>1</v>
      </c>
      <c r="F1032" s="4">
        <f>VLOOKUP(主动技能!L1035,对应表!N:O,2,FALSE)</f>
        <v>1</v>
      </c>
      <c r="G1032" s="4">
        <f>IF(主动技能!M1035="必中",2,1)</f>
        <v>1</v>
      </c>
      <c r="H1032" s="4">
        <f>主动技能!N1035</f>
        <v>100</v>
      </c>
      <c r="I1032" s="4">
        <f>主动技能!O1035</f>
        <v>0</v>
      </c>
      <c r="J1032" s="31" t="str">
        <f>主动技能!P1035</f>
        <v>|||</v>
      </c>
      <c r="K1032" s="31">
        <f>主动技能!Q1035</f>
        <v>1</v>
      </c>
      <c r="L1032" s="31">
        <f>主动技能!R1035</f>
        <v>0</v>
      </c>
      <c r="M1032" s="31">
        <f>主动技能!S1035</f>
        <v>0</v>
      </c>
      <c r="N1032" s="31" t="str">
        <f>IF(主动技能!T1035="","",主动技能!T1035)</f>
        <v/>
      </c>
      <c r="O1032" s="31" t="str">
        <f>IF(主动技能!U1035="","",主动技能!U1035)</f>
        <v/>
      </c>
      <c r="P1032" s="31" t="str">
        <f>IF(主动技能!V1035="","",主动技能!V1035)</f>
        <v>skill_01</v>
      </c>
      <c r="Q1032" s="31" t="str">
        <f>IF(主动技能!W1035="","")</f>
        <v/>
      </c>
      <c r="R1032" s="31" t="str">
        <f>IF(主动技能!X1035="","")</f>
        <v/>
      </c>
      <c r="S1032" s="31">
        <f>主动技能!Y1035</f>
        <v>0</v>
      </c>
      <c r="T1032" s="31">
        <f>主动技能!Z1035</f>
        <v>100</v>
      </c>
      <c r="U1032" s="31">
        <f>主动技能!AB1035</f>
        <v>1648</v>
      </c>
      <c r="V1032" s="31">
        <f>主动技能!AC1035</f>
        <v>0</v>
      </c>
      <c r="W1032" s="31">
        <f>主动技能!AD1035</f>
        <v>0</v>
      </c>
      <c r="X1032" s="31">
        <f>主动技能!AE1035</f>
        <v>1</v>
      </c>
      <c r="Y1032" s="31">
        <f>主动技能!AF1035</f>
        <v>0</v>
      </c>
      <c r="Z1032" s="31">
        <f>主动技能!AG1035</f>
        <v>0</v>
      </c>
      <c r="AA1032" s="31" t="str">
        <f>主动技能!AH1035</f>
        <v>attack</v>
      </c>
      <c r="AB1032" s="31" t="str">
        <f>IF(主动技能!AI1035="","")</f>
        <v/>
      </c>
      <c r="AC1032" s="31">
        <f>主动技能!AJ1035</f>
        <v>9</v>
      </c>
      <c r="AD1032" s="31">
        <f>主动技能!BF1035</f>
        <v>101801</v>
      </c>
      <c r="AE1032" s="1">
        <f t="shared" si="16"/>
        <v>9</v>
      </c>
    </row>
    <row r="1033" spans="1:31" s="31" customFormat="1" x14ac:dyDescent="0.15">
      <c r="A1033" s="31">
        <f>主动技能!B1036</f>
        <v>10180110</v>
      </c>
      <c r="B1033" s="4" t="str">
        <f>主动技能!H1036</f>
        <v>普攻</v>
      </c>
      <c r="C1033" s="4" t="str">
        <f>主动技能!I1036</f>
        <v>对敌方单体攻击，造成100%攻击力（+2353）点伤害。</v>
      </c>
      <c r="D1033" s="4">
        <f>VLOOKUP(主动技能!J1036,对应表!F:G,2,FALSE)</f>
        <v>1</v>
      </c>
      <c r="E1033" s="4">
        <f>VLOOKUP(主动技能!K1036,对应表!J:K,2,FALSE)</f>
        <v>1</v>
      </c>
      <c r="F1033" s="4">
        <f>VLOOKUP(主动技能!L1036,对应表!N:O,2,FALSE)</f>
        <v>1</v>
      </c>
      <c r="G1033" s="4">
        <f>IF(主动技能!M1036="必中",2,1)</f>
        <v>1</v>
      </c>
      <c r="H1033" s="4">
        <f>主动技能!N1036</f>
        <v>100</v>
      </c>
      <c r="I1033" s="4">
        <f>主动技能!O1036</f>
        <v>0</v>
      </c>
      <c r="J1033" s="31" t="str">
        <f>主动技能!P1036</f>
        <v>|||</v>
      </c>
      <c r="K1033" s="31">
        <f>主动技能!Q1036</f>
        <v>1</v>
      </c>
      <c r="L1033" s="31">
        <f>主动技能!R1036</f>
        <v>0</v>
      </c>
      <c r="M1033" s="31">
        <f>主动技能!S1036</f>
        <v>0</v>
      </c>
      <c r="N1033" s="31" t="str">
        <f>IF(主动技能!T1036="","",主动技能!T1036)</f>
        <v/>
      </c>
      <c r="O1033" s="31" t="str">
        <f>IF(主动技能!U1036="","",主动技能!U1036)</f>
        <v/>
      </c>
      <c r="P1033" s="31" t="str">
        <f>IF(主动技能!V1036="","",主动技能!V1036)</f>
        <v>skill_01</v>
      </c>
      <c r="Q1033" s="31" t="str">
        <f>IF(主动技能!W1036="","")</f>
        <v/>
      </c>
      <c r="R1033" s="31" t="str">
        <f>IF(主动技能!X1036="","")</f>
        <v/>
      </c>
      <c r="S1033" s="31">
        <f>主动技能!Y1036</f>
        <v>0</v>
      </c>
      <c r="T1033" s="31">
        <f>主动技能!Z1036</f>
        <v>100</v>
      </c>
      <c r="U1033" s="31">
        <f>主动技能!AB1036</f>
        <v>2353</v>
      </c>
      <c r="V1033" s="31">
        <f>主动技能!AC1036</f>
        <v>0</v>
      </c>
      <c r="W1033" s="31">
        <f>主动技能!AD1036</f>
        <v>0</v>
      </c>
      <c r="X1033" s="31">
        <f>主动技能!AE1036</f>
        <v>1</v>
      </c>
      <c r="Y1033" s="31">
        <f>主动技能!AF1036</f>
        <v>0</v>
      </c>
      <c r="Z1033" s="31">
        <f>主动技能!AG1036</f>
        <v>0</v>
      </c>
      <c r="AA1033" s="31" t="str">
        <f>主动技能!AH1036</f>
        <v>attack</v>
      </c>
      <c r="AB1033" s="31" t="str">
        <f>IF(主动技能!AI1036="","")</f>
        <v/>
      </c>
      <c r="AC1033" s="31">
        <f>主动技能!AJ1036</f>
        <v>10</v>
      </c>
      <c r="AD1033" s="31">
        <f>主动技能!BF1036</f>
        <v>101801</v>
      </c>
      <c r="AE1033" s="1">
        <f t="shared" si="16"/>
        <v>10</v>
      </c>
    </row>
    <row r="1034" spans="1:31" s="31" customFormat="1" x14ac:dyDescent="0.15">
      <c r="A1034" s="31">
        <f>主动技能!B1037</f>
        <v>10180111</v>
      </c>
      <c r="B1034" s="4" t="str">
        <f>主动技能!H1037</f>
        <v>普攻</v>
      </c>
      <c r="C1034" s="4" t="str">
        <f>主动技能!I1037</f>
        <v>对敌方单体攻击，造成100%攻击力（+3352）点伤害。</v>
      </c>
      <c r="D1034" s="4">
        <f>VLOOKUP(主动技能!J1037,对应表!F:G,2,FALSE)</f>
        <v>1</v>
      </c>
      <c r="E1034" s="4">
        <f>VLOOKUP(主动技能!K1037,对应表!J:K,2,FALSE)</f>
        <v>1</v>
      </c>
      <c r="F1034" s="4">
        <f>VLOOKUP(主动技能!L1037,对应表!N:O,2,FALSE)</f>
        <v>1</v>
      </c>
      <c r="G1034" s="4">
        <f>IF(主动技能!M1037="必中",2,1)</f>
        <v>1</v>
      </c>
      <c r="H1034" s="4">
        <f>主动技能!N1037</f>
        <v>100</v>
      </c>
      <c r="I1034" s="4">
        <f>主动技能!O1037</f>
        <v>0</v>
      </c>
      <c r="J1034" s="31" t="str">
        <f>主动技能!P1037</f>
        <v>|||</v>
      </c>
      <c r="K1034" s="31">
        <f>主动技能!Q1037</f>
        <v>1</v>
      </c>
      <c r="L1034" s="31">
        <f>主动技能!R1037</f>
        <v>0</v>
      </c>
      <c r="M1034" s="31">
        <f>主动技能!S1037</f>
        <v>0</v>
      </c>
      <c r="N1034" s="31" t="str">
        <f>IF(主动技能!T1037="","",主动技能!T1037)</f>
        <v/>
      </c>
      <c r="O1034" s="31" t="str">
        <f>IF(主动技能!U1037="","",主动技能!U1037)</f>
        <v/>
      </c>
      <c r="P1034" s="31" t="str">
        <f>IF(主动技能!V1037="","",主动技能!V1037)</f>
        <v>skill_01</v>
      </c>
      <c r="Q1034" s="31" t="str">
        <f>IF(主动技能!W1037="","")</f>
        <v/>
      </c>
      <c r="R1034" s="31" t="str">
        <f>IF(主动技能!X1037="","")</f>
        <v/>
      </c>
      <c r="S1034" s="31">
        <f>主动技能!Y1037</f>
        <v>0</v>
      </c>
      <c r="T1034" s="31">
        <f>主动技能!Z1037</f>
        <v>100</v>
      </c>
      <c r="U1034" s="31">
        <f>主动技能!AB1037</f>
        <v>3352</v>
      </c>
      <c r="V1034" s="31">
        <f>主动技能!AC1037</f>
        <v>0</v>
      </c>
      <c r="W1034" s="31">
        <f>主动技能!AD1037</f>
        <v>0</v>
      </c>
      <c r="X1034" s="31">
        <f>主动技能!AE1037</f>
        <v>1</v>
      </c>
      <c r="Y1034" s="31">
        <f>主动技能!AF1037</f>
        <v>0</v>
      </c>
      <c r="Z1034" s="31">
        <f>主动技能!AG1037</f>
        <v>0</v>
      </c>
      <c r="AA1034" s="31" t="str">
        <f>主动技能!AH1037</f>
        <v>attack</v>
      </c>
      <c r="AB1034" s="31" t="str">
        <f>IF(主动技能!AI1037="","")</f>
        <v/>
      </c>
      <c r="AC1034" s="31">
        <f>主动技能!AJ1037</f>
        <v>11</v>
      </c>
      <c r="AD1034" s="31">
        <f>主动技能!BF1037</f>
        <v>101801</v>
      </c>
      <c r="AE1034" s="1">
        <f t="shared" si="16"/>
        <v>11</v>
      </c>
    </row>
    <row r="1035" spans="1:31" s="31" customFormat="1" x14ac:dyDescent="0.15">
      <c r="A1035" s="31">
        <f>主动技能!B1038</f>
        <v>10180112</v>
      </c>
      <c r="B1035" s="4" t="str">
        <f>主动技能!H1038</f>
        <v>普攻</v>
      </c>
      <c r="C1035" s="4" t="str">
        <f>主动技能!I1038</f>
        <v>对敌方单体攻击，造成100%攻击力（+4766）点伤害。</v>
      </c>
      <c r="D1035" s="4">
        <f>VLOOKUP(主动技能!J1038,对应表!F:G,2,FALSE)</f>
        <v>1</v>
      </c>
      <c r="E1035" s="4">
        <f>VLOOKUP(主动技能!K1038,对应表!J:K,2,FALSE)</f>
        <v>1</v>
      </c>
      <c r="F1035" s="4">
        <f>VLOOKUP(主动技能!L1038,对应表!N:O,2,FALSE)</f>
        <v>1</v>
      </c>
      <c r="G1035" s="4">
        <f>IF(主动技能!M1038="必中",2,1)</f>
        <v>1</v>
      </c>
      <c r="H1035" s="4">
        <f>主动技能!N1038</f>
        <v>100</v>
      </c>
      <c r="I1035" s="4">
        <f>主动技能!O1038</f>
        <v>0</v>
      </c>
      <c r="J1035" s="31" t="str">
        <f>主动技能!P1038</f>
        <v>|||</v>
      </c>
      <c r="K1035" s="31">
        <f>主动技能!Q1038</f>
        <v>1</v>
      </c>
      <c r="L1035" s="31">
        <f>主动技能!R1038</f>
        <v>0</v>
      </c>
      <c r="M1035" s="31">
        <f>主动技能!S1038</f>
        <v>0</v>
      </c>
      <c r="N1035" s="31" t="str">
        <f>IF(主动技能!T1038="","",主动技能!T1038)</f>
        <v/>
      </c>
      <c r="O1035" s="31" t="str">
        <f>IF(主动技能!U1038="","",主动技能!U1038)</f>
        <v/>
      </c>
      <c r="P1035" s="31" t="str">
        <f>IF(主动技能!V1038="","",主动技能!V1038)</f>
        <v>skill_01</v>
      </c>
      <c r="Q1035" s="31" t="str">
        <f>IF(主动技能!W1038="","")</f>
        <v/>
      </c>
      <c r="R1035" s="31" t="str">
        <f>IF(主动技能!X1038="","")</f>
        <v/>
      </c>
      <c r="S1035" s="31">
        <f>主动技能!Y1038</f>
        <v>0</v>
      </c>
      <c r="T1035" s="31">
        <f>主动技能!Z1038</f>
        <v>100</v>
      </c>
      <c r="U1035" s="31">
        <f>主动技能!AB1038</f>
        <v>4766</v>
      </c>
      <c r="V1035" s="31">
        <f>主动技能!AC1038</f>
        <v>0</v>
      </c>
      <c r="W1035" s="31">
        <f>主动技能!AD1038</f>
        <v>0</v>
      </c>
      <c r="X1035" s="31">
        <f>主动技能!AE1038</f>
        <v>1</v>
      </c>
      <c r="Y1035" s="31">
        <f>主动技能!AF1038</f>
        <v>0</v>
      </c>
      <c r="Z1035" s="31">
        <f>主动技能!AG1038</f>
        <v>0</v>
      </c>
      <c r="AA1035" s="31" t="str">
        <f>主动技能!AH1038</f>
        <v>attack</v>
      </c>
      <c r="AB1035" s="31" t="str">
        <f>IF(主动技能!AI1038="","")</f>
        <v/>
      </c>
      <c r="AC1035" s="31">
        <f>主动技能!AJ1038</f>
        <v>12</v>
      </c>
      <c r="AD1035" s="31">
        <f>主动技能!BF1038</f>
        <v>101801</v>
      </c>
      <c r="AE1035" s="1">
        <f t="shared" si="16"/>
        <v>12</v>
      </c>
    </row>
    <row r="1036" spans="1:31" s="31" customFormat="1" x14ac:dyDescent="0.15">
      <c r="A1036" s="31">
        <f>主动技能!B1039</f>
        <v>10180113</v>
      </c>
      <c r="B1036" s="4" t="str">
        <f>主动技能!H1039</f>
        <v>普攻</v>
      </c>
      <c r="C1036" s="4" t="str">
        <f>主动技能!I1039</f>
        <v>对敌方单体攻击，造成100%攻击力（+6767）点伤害。</v>
      </c>
      <c r="D1036" s="4">
        <f>VLOOKUP(主动技能!J1039,对应表!F:G,2,FALSE)</f>
        <v>1</v>
      </c>
      <c r="E1036" s="4">
        <f>VLOOKUP(主动技能!K1039,对应表!J:K,2,FALSE)</f>
        <v>1</v>
      </c>
      <c r="F1036" s="4">
        <f>VLOOKUP(主动技能!L1039,对应表!N:O,2,FALSE)</f>
        <v>1</v>
      </c>
      <c r="G1036" s="4">
        <f>IF(主动技能!M1039="必中",2,1)</f>
        <v>1</v>
      </c>
      <c r="H1036" s="4">
        <f>主动技能!N1039</f>
        <v>100</v>
      </c>
      <c r="I1036" s="4">
        <f>主动技能!O1039</f>
        <v>0</v>
      </c>
      <c r="J1036" s="31" t="str">
        <f>主动技能!P1039</f>
        <v>|||</v>
      </c>
      <c r="K1036" s="31">
        <f>主动技能!Q1039</f>
        <v>1</v>
      </c>
      <c r="L1036" s="31">
        <f>主动技能!R1039</f>
        <v>0</v>
      </c>
      <c r="M1036" s="31">
        <f>主动技能!S1039</f>
        <v>0</v>
      </c>
      <c r="N1036" s="31" t="str">
        <f>IF(主动技能!T1039="","",主动技能!T1039)</f>
        <v/>
      </c>
      <c r="O1036" s="31" t="str">
        <f>IF(主动技能!U1039="","",主动技能!U1039)</f>
        <v/>
      </c>
      <c r="P1036" s="31" t="str">
        <f>IF(主动技能!V1039="","",主动技能!V1039)</f>
        <v>skill_01</v>
      </c>
      <c r="Q1036" s="31" t="str">
        <f>IF(主动技能!W1039="","")</f>
        <v/>
      </c>
      <c r="R1036" s="31" t="str">
        <f>IF(主动技能!X1039="","")</f>
        <v/>
      </c>
      <c r="S1036" s="31">
        <f>主动技能!Y1039</f>
        <v>0</v>
      </c>
      <c r="T1036" s="31">
        <f>主动技能!Z1039</f>
        <v>100</v>
      </c>
      <c r="U1036" s="31">
        <f>主动技能!AB1039</f>
        <v>6767</v>
      </c>
      <c r="V1036" s="31">
        <f>主动技能!AC1039</f>
        <v>0</v>
      </c>
      <c r="W1036" s="31">
        <f>主动技能!AD1039</f>
        <v>0</v>
      </c>
      <c r="X1036" s="31">
        <f>主动技能!AE1039</f>
        <v>1</v>
      </c>
      <c r="Y1036" s="31">
        <f>主动技能!AF1039</f>
        <v>0</v>
      </c>
      <c r="Z1036" s="31">
        <f>主动技能!AG1039</f>
        <v>0</v>
      </c>
      <c r="AA1036" s="31" t="str">
        <f>主动技能!AH1039</f>
        <v>attack</v>
      </c>
      <c r="AB1036" s="31" t="str">
        <f>IF(主动技能!AI1039="","")</f>
        <v/>
      </c>
      <c r="AC1036" s="31">
        <f>主动技能!AJ1039</f>
        <v>13</v>
      </c>
      <c r="AD1036" s="31">
        <f>主动技能!BF1039</f>
        <v>101801</v>
      </c>
      <c r="AE1036" s="1">
        <f t="shared" si="16"/>
        <v>13</v>
      </c>
    </row>
    <row r="1037" spans="1:31" s="31" customFormat="1" x14ac:dyDescent="0.15">
      <c r="A1037" s="31">
        <f>主动技能!B1040</f>
        <v>10180114</v>
      </c>
      <c r="B1037" s="4" t="str">
        <f>主动技能!H1040</f>
        <v>普攻</v>
      </c>
      <c r="C1037" s="4" t="str">
        <f>主动技能!I1040</f>
        <v>对敌方单体攻击，造成100%攻击力（+9601）点伤害。</v>
      </c>
      <c r="D1037" s="4">
        <f>VLOOKUP(主动技能!J1040,对应表!F:G,2,FALSE)</f>
        <v>1</v>
      </c>
      <c r="E1037" s="4">
        <f>VLOOKUP(主动技能!K1040,对应表!J:K,2,FALSE)</f>
        <v>1</v>
      </c>
      <c r="F1037" s="4">
        <f>VLOOKUP(主动技能!L1040,对应表!N:O,2,FALSE)</f>
        <v>1</v>
      </c>
      <c r="G1037" s="4">
        <f>IF(主动技能!M1040="必中",2,1)</f>
        <v>1</v>
      </c>
      <c r="H1037" s="4">
        <f>主动技能!N1040</f>
        <v>100</v>
      </c>
      <c r="I1037" s="4">
        <f>主动技能!O1040</f>
        <v>0</v>
      </c>
      <c r="J1037" s="31" t="str">
        <f>主动技能!P1040</f>
        <v>|||</v>
      </c>
      <c r="K1037" s="31">
        <f>主动技能!Q1040</f>
        <v>1</v>
      </c>
      <c r="L1037" s="31">
        <f>主动技能!R1040</f>
        <v>0</v>
      </c>
      <c r="M1037" s="31">
        <f>主动技能!S1040</f>
        <v>0</v>
      </c>
      <c r="N1037" s="31" t="str">
        <f>IF(主动技能!T1040="","",主动技能!T1040)</f>
        <v/>
      </c>
      <c r="O1037" s="31" t="str">
        <f>IF(主动技能!U1040="","",主动技能!U1040)</f>
        <v/>
      </c>
      <c r="P1037" s="31" t="str">
        <f>IF(主动技能!V1040="","",主动技能!V1040)</f>
        <v>skill_01</v>
      </c>
      <c r="Q1037" s="31" t="str">
        <f>IF(主动技能!W1040="","")</f>
        <v/>
      </c>
      <c r="R1037" s="31" t="str">
        <f>IF(主动技能!X1040="","")</f>
        <v/>
      </c>
      <c r="S1037" s="31">
        <f>主动技能!Y1040</f>
        <v>0</v>
      </c>
      <c r="T1037" s="31">
        <f>主动技能!Z1040</f>
        <v>100</v>
      </c>
      <c r="U1037" s="31">
        <f>主动技能!AB1040</f>
        <v>9601</v>
      </c>
      <c r="V1037" s="31">
        <f>主动技能!AC1040</f>
        <v>0</v>
      </c>
      <c r="W1037" s="31">
        <f>主动技能!AD1040</f>
        <v>0</v>
      </c>
      <c r="X1037" s="31">
        <f>主动技能!AE1040</f>
        <v>1</v>
      </c>
      <c r="Y1037" s="31">
        <f>主动技能!AF1040</f>
        <v>0</v>
      </c>
      <c r="Z1037" s="31">
        <f>主动技能!AG1040</f>
        <v>0</v>
      </c>
      <c r="AA1037" s="31" t="str">
        <f>主动技能!AH1040</f>
        <v>attack</v>
      </c>
      <c r="AB1037" s="31" t="str">
        <f>IF(主动技能!AI1040="","")</f>
        <v/>
      </c>
      <c r="AC1037" s="31">
        <f>主动技能!AJ1040</f>
        <v>14</v>
      </c>
      <c r="AD1037" s="31">
        <f>主动技能!BF1040</f>
        <v>101801</v>
      </c>
      <c r="AE1037" s="1">
        <f t="shared" si="16"/>
        <v>14</v>
      </c>
    </row>
    <row r="1038" spans="1:31" s="31" customFormat="1" x14ac:dyDescent="0.15">
      <c r="A1038" s="31">
        <f>主动技能!B1041</f>
        <v>10180115</v>
      </c>
      <c r="B1038" s="4" t="str">
        <f>主动技能!H1041</f>
        <v>普攻</v>
      </c>
      <c r="C1038" s="4" t="str">
        <f>主动技能!I1041</f>
        <v>对敌方单体攻击，造成100%攻击力（+13613）点伤害。</v>
      </c>
      <c r="D1038" s="4">
        <f>VLOOKUP(主动技能!J1041,对应表!F:G,2,FALSE)</f>
        <v>1</v>
      </c>
      <c r="E1038" s="4">
        <f>VLOOKUP(主动技能!K1041,对应表!J:K,2,FALSE)</f>
        <v>1</v>
      </c>
      <c r="F1038" s="4">
        <f>VLOOKUP(主动技能!L1041,对应表!N:O,2,FALSE)</f>
        <v>1</v>
      </c>
      <c r="G1038" s="4">
        <f>IF(主动技能!M1041="必中",2,1)</f>
        <v>1</v>
      </c>
      <c r="H1038" s="4">
        <f>主动技能!N1041</f>
        <v>100</v>
      </c>
      <c r="I1038" s="4">
        <f>主动技能!O1041</f>
        <v>0</v>
      </c>
      <c r="J1038" s="31" t="str">
        <f>主动技能!P1041</f>
        <v>|||</v>
      </c>
      <c r="K1038" s="31">
        <f>主动技能!Q1041</f>
        <v>1</v>
      </c>
      <c r="L1038" s="31">
        <f>主动技能!R1041</f>
        <v>0</v>
      </c>
      <c r="M1038" s="31">
        <f>主动技能!S1041</f>
        <v>0</v>
      </c>
      <c r="N1038" s="31" t="str">
        <f>IF(主动技能!T1041="","",主动技能!T1041)</f>
        <v/>
      </c>
      <c r="O1038" s="31" t="str">
        <f>IF(主动技能!U1041="","",主动技能!U1041)</f>
        <v/>
      </c>
      <c r="P1038" s="31" t="str">
        <f>IF(主动技能!V1041="","",主动技能!V1041)</f>
        <v>skill_01</v>
      </c>
      <c r="Q1038" s="31" t="str">
        <f>IF(主动技能!W1041="","")</f>
        <v/>
      </c>
      <c r="R1038" s="31" t="str">
        <f>IF(主动技能!X1041="","")</f>
        <v/>
      </c>
      <c r="S1038" s="31">
        <f>主动技能!Y1041</f>
        <v>0</v>
      </c>
      <c r="T1038" s="31">
        <f>主动技能!Z1041</f>
        <v>100</v>
      </c>
      <c r="U1038" s="31">
        <f>主动技能!AB1041</f>
        <v>13613</v>
      </c>
      <c r="V1038" s="31">
        <f>主动技能!AC1041</f>
        <v>0</v>
      </c>
      <c r="W1038" s="31">
        <f>主动技能!AD1041</f>
        <v>0</v>
      </c>
      <c r="X1038" s="31">
        <f>主动技能!AE1041</f>
        <v>1</v>
      </c>
      <c r="Y1038" s="31">
        <f>主动技能!AF1041</f>
        <v>0</v>
      </c>
      <c r="Z1038" s="31">
        <f>主动技能!AG1041</f>
        <v>0</v>
      </c>
      <c r="AA1038" s="31" t="str">
        <f>主动技能!AH1041</f>
        <v>attack</v>
      </c>
      <c r="AB1038" s="31" t="str">
        <f>IF(主动技能!AI1041="","")</f>
        <v/>
      </c>
      <c r="AC1038" s="31">
        <f>主动技能!AJ1041</f>
        <v>15</v>
      </c>
      <c r="AD1038" s="31">
        <f>主动技能!BF1041</f>
        <v>101801</v>
      </c>
      <c r="AE1038" s="1">
        <f t="shared" si="16"/>
        <v>15</v>
      </c>
    </row>
    <row r="1039" spans="1:31" s="31" customFormat="1" x14ac:dyDescent="0.15">
      <c r="A1039" s="31">
        <f>主动技能!B1042</f>
        <v>10180116</v>
      </c>
      <c r="B1039" s="4" t="str">
        <f>主动技能!H1042</f>
        <v>普攻</v>
      </c>
      <c r="C1039" s="4" t="str">
        <f>主动技能!I1042</f>
        <v>对敌方单体攻击，造成100%攻击力（+19292）点伤害。</v>
      </c>
      <c r="D1039" s="4">
        <f>VLOOKUP(主动技能!J1042,对应表!F:G,2,FALSE)</f>
        <v>1</v>
      </c>
      <c r="E1039" s="4">
        <f>VLOOKUP(主动技能!K1042,对应表!J:K,2,FALSE)</f>
        <v>1</v>
      </c>
      <c r="F1039" s="4">
        <f>VLOOKUP(主动技能!L1042,对应表!N:O,2,FALSE)</f>
        <v>1</v>
      </c>
      <c r="G1039" s="4">
        <f>IF(主动技能!M1042="必中",2,1)</f>
        <v>1</v>
      </c>
      <c r="H1039" s="4">
        <f>主动技能!N1042</f>
        <v>100</v>
      </c>
      <c r="I1039" s="4">
        <f>主动技能!O1042</f>
        <v>0</v>
      </c>
      <c r="J1039" s="31" t="str">
        <f>主动技能!P1042</f>
        <v>|||</v>
      </c>
      <c r="K1039" s="31">
        <f>主动技能!Q1042</f>
        <v>1</v>
      </c>
      <c r="L1039" s="31">
        <f>主动技能!R1042</f>
        <v>0</v>
      </c>
      <c r="M1039" s="31">
        <f>主动技能!S1042</f>
        <v>0</v>
      </c>
      <c r="N1039" s="31" t="str">
        <f>IF(主动技能!T1042="","",主动技能!T1042)</f>
        <v/>
      </c>
      <c r="O1039" s="31" t="str">
        <f>IF(主动技能!U1042="","",主动技能!U1042)</f>
        <v/>
      </c>
      <c r="P1039" s="31" t="str">
        <f>IF(主动技能!V1042="","",主动技能!V1042)</f>
        <v>skill_01</v>
      </c>
      <c r="Q1039" s="31" t="str">
        <f>IF(主动技能!W1042="","")</f>
        <v/>
      </c>
      <c r="R1039" s="31" t="str">
        <f>IF(主动技能!X1042="","")</f>
        <v/>
      </c>
      <c r="S1039" s="31">
        <f>主动技能!Y1042</f>
        <v>0</v>
      </c>
      <c r="T1039" s="31">
        <f>主动技能!Z1042</f>
        <v>100</v>
      </c>
      <c r="U1039" s="31">
        <f>主动技能!AB1042</f>
        <v>19292</v>
      </c>
      <c r="V1039" s="31">
        <f>主动技能!AC1042</f>
        <v>0</v>
      </c>
      <c r="W1039" s="31">
        <f>主动技能!AD1042</f>
        <v>0</v>
      </c>
      <c r="X1039" s="31">
        <f>主动技能!AE1042</f>
        <v>1</v>
      </c>
      <c r="Y1039" s="31">
        <f>主动技能!AF1042</f>
        <v>0</v>
      </c>
      <c r="Z1039" s="31">
        <f>主动技能!AG1042</f>
        <v>0</v>
      </c>
      <c r="AA1039" s="31" t="str">
        <f>主动技能!AH1042</f>
        <v>attack</v>
      </c>
      <c r="AB1039" s="31" t="str">
        <f>IF(主动技能!AI1042="","")</f>
        <v/>
      </c>
      <c r="AC1039" s="31">
        <f>主动技能!AJ1042</f>
        <v>16</v>
      </c>
      <c r="AD1039" s="31">
        <f>主动技能!BF1042</f>
        <v>101801</v>
      </c>
      <c r="AE1039" s="1">
        <f t="shared" si="16"/>
        <v>16</v>
      </c>
    </row>
    <row r="1040" spans="1:31" s="31" customFormat="1" x14ac:dyDescent="0.15">
      <c r="A1040" s="31">
        <f>主动技能!B1043</f>
        <v>10180117</v>
      </c>
      <c r="B1040" s="4" t="str">
        <f>主动技能!H1043</f>
        <v>普攻</v>
      </c>
      <c r="C1040" s="4" t="str">
        <f>主动技能!I1043</f>
        <v>对敌方单体攻击，造成100%攻击力（+27333）点伤害。</v>
      </c>
      <c r="D1040" s="4">
        <f>VLOOKUP(主动技能!J1043,对应表!F:G,2,FALSE)</f>
        <v>1</v>
      </c>
      <c r="E1040" s="4">
        <f>VLOOKUP(主动技能!K1043,对应表!J:K,2,FALSE)</f>
        <v>1</v>
      </c>
      <c r="F1040" s="4">
        <f>VLOOKUP(主动技能!L1043,对应表!N:O,2,FALSE)</f>
        <v>1</v>
      </c>
      <c r="G1040" s="4">
        <f>IF(主动技能!M1043="必中",2,1)</f>
        <v>1</v>
      </c>
      <c r="H1040" s="4">
        <f>主动技能!N1043</f>
        <v>100</v>
      </c>
      <c r="I1040" s="4">
        <f>主动技能!O1043</f>
        <v>0</v>
      </c>
      <c r="J1040" s="31" t="str">
        <f>主动技能!P1043</f>
        <v>|||</v>
      </c>
      <c r="K1040" s="31">
        <f>主动技能!Q1043</f>
        <v>1</v>
      </c>
      <c r="L1040" s="31">
        <f>主动技能!R1043</f>
        <v>0</v>
      </c>
      <c r="M1040" s="31">
        <f>主动技能!S1043</f>
        <v>0</v>
      </c>
      <c r="N1040" s="31" t="str">
        <f>IF(主动技能!T1043="","",主动技能!T1043)</f>
        <v/>
      </c>
      <c r="O1040" s="31" t="str">
        <f>IF(主动技能!U1043="","",主动技能!U1043)</f>
        <v/>
      </c>
      <c r="P1040" s="31" t="str">
        <f>IF(主动技能!V1043="","",主动技能!V1043)</f>
        <v>skill_01</v>
      </c>
      <c r="Q1040" s="31" t="str">
        <f>IF(主动技能!W1043="","")</f>
        <v/>
      </c>
      <c r="R1040" s="31" t="str">
        <f>IF(主动技能!X1043="","")</f>
        <v/>
      </c>
      <c r="S1040" s="31">
        <f>主动技能!Y1043</f>
        <v>0</v>
      </c>
      <c r="T1040" s="31">
        <f>主动技能!Z1043</f>
        <v>100</v>
      </c>
      <c r="U1040" s="31">
        <f>主动技能!AB1043</f>
        <v>27333</v>
      </c>
      <c r="V1040" s="31">
        <f>主动技能!AC1043</f>
        <v>0</v>
      </c>
      <c r="W1040" s="31">
        <f>主动技能!AD1043</f>
        <v>0</v>
      </c>
      <c r="X1040" s="31">
        <f>主动技能!AE1043</f>
        <v>1</v>
      </c>
      <c r="Y1040" s="31">
        <f>主动技能!AF1043</f>
        <v>0</v>
      </c>
      <c r="Z1040" s="31">
        <f>主动技能!AG1043</f>
        <v>0</v>
      </c>
      <c r="AA1040" s="31" t="str">
        <f>主动技能!AH1043</f>
        <v>attack</v>
      </c>
      <c r="AB1040" s="31" t="str">
        <f>IF(主动技能!AI1043="","")</f>
        <v/>
      </c>
      <c r="AC1040" s="31">
        <f>主动技能!AJ1043</f>
        <v>17</v>
      </c>
      <c r="AD1040" s="31">
        <f>主动技能!BF1043</f>
        <v>101801</v>
      </c>
      <c r="AE1040" s="1">
        <f t="shared" si="16"/>
        <v>17</v>
      </c>
    </row>
    <row r="1041" spans="1:31" s="31" customFormat="1" x14ac:dyDescent="0.15">
      <c r="A1041" s="31">
        <f>主动技能!B1044</f>
        <v>10180118</v>
      </c>
      <c r="B1041" s="4" t="str">
        <f>主动技能!H1044</f>
        <v>普攻</v>
      </c>
      <c r="C1041" s="4" t="str">
        <f>主动技能!I1044</f>
        <v>对敌方单体攻击，造成100%攻击力（+38716）点伤害。</v>
      </c>
      <c r="D1041" s="4">
        <f>VLOOKUP(主动技能!J1044,对应表!F:G,2,FALSE)</f>
        <v>1</v>
      </c>
      <c r="E1041" s="4">
        <f>VLOOKUP(主动技能!K1044,对应表!J:K,2,FALSE)</f>
        <v>1</v>
      </c>
      <c r="F1041" s="4">
        <f>VLOOKUP(主动技能!L1044,对应表!N:O,2,FALSE)</f>
        <v>1</v>
      </c>
      <c r="G1041" s="4">
        <f>IF(主动技能!M1044="必中",2,1)</f>
        <v>1</v>
      </c>
      <c r="H1041" s="4">
        <f>主动技能!N1044</f>
        <v>100</v>
      </c>
      <c r="I1041" s="4">
        <f>主动技能!O1044</f>
        <v>0</v>
      </c>
      <c r="J1041" s="31" t="str">
        <f>主动技能!P1044</f>
        <v>|||</v>
      </c>
      <c r="K1041" s="31">
        <f>主动技能!Q1044</f>
        <v>1</v>
      </c>
      <c r="L1041" s="31">
        <f>主动技能!R1044</f>
        <v>0</v>
      </c>
      <c r="M1041" s="31">
        <f>主动技能!S1044</f>
        <v>0</v>
      </c>
      <c r="N1041" s="31" t="str">
        <f>IF(主动技能!T1044="","",主动技能!T1044)</f>
        <v/>
      </c>
      <c r="O1041" s="31" t="str">
        <f>IF(主动技能!U1044="","",主动技能!U1044)</f>
        <v/>
      </c>
      <c r="P1041" s="31" t="str">
        <f>IF(主动技能!V1044="","",主动技能!V1044)</f>
        <v>skill_01</v>
      </c>
      <c r="Q1041" s="31" t="str">
        <f>IF(主动技能!W1044="","")</f>
        <v/>
      </c>
      <c r="R1041" s="31" t="str">
        <f>IF(主动技能!X1044="","")</f>
        <v/>
      </c>
      <c r="S1041" s="31">
        <f>主动技能!Y1044</f>
        <v>0</v>
      </c>
      <c r="T1041" s="31">
        <f>主动技能!Z1044</f>
        <v>100</v>
      </c>
      <c r="U1041" s="31">
        <f>主动技能!AB1044</f>
        <v>38716</v>
      </c>
      <c r="V1041" s="31">
        <f>主动技能!AC1044</f>
        <v>0</v>
      </c>
      <c r="W1041" s="31">
        <f>主动技能!AD1044</f>
        <v>0</v>
      </c>
      <c r="X1041" s="31">
        <f>主动技能!AE1044</f>
        <v>1</v>
      </c>
      <c r="Y1041" s="31">
        <f>主动技能!AF1044</f>
        <v>0</v>
      </c>
      <c r="Z1041" s="31">
        <f>主动技能!AG1044</f>
        <v>0</v>
      </c>
      <c r="AA1041" s="31" t="str">
        <f>主动技能!AH1044</f>
        <v>attack</v>
      </c>
      <c r="AB1041" s="31" t="str">
        <f>IF(主动技能!AI1044="","")</f>
        <v/>
      </c>
      <c r="AC1041" s="31">
        <f>主动技能!AJ1044</f>
        <v>18</v>
      </c>
      <c r="AD1041" s="31">
        <f>主动技能!BF1044</f>
        <v>101801</v>
      </c>
      <c r="AE1041" s="1">
        <f t="shared" si="16"/>
        <v>18</v>
      </c>
    </row>
    <row r="1042" spans="1:31" s="31" customFormat="1" x14ac:dyDescent="0.15">
      <c r="A1042" s="31">
        <f>主动技能!B1045</f>
        <v>10180119</v>
      </c>
      <c r="B1042" s="4" t="str">
        <f>主动技能!H1045</f>
        <v>普攻</v>
      </c>
      <c r="C1042" s="4" t="str">
        <f>主动技能!I1045</f>
        <v>对敌方单体攻击，造成100%攻击力（+54831）点伤害。</v>
      </c>
      <c r="D1042" s="4">
        <f>VLOOKUP(主动技能!J1045,对应表!F:G,2,FALSE)</f>
        <v>1</v>
      </c>
      <c r="E1042" s="4">
        <f>VLOOKUP(主动技能!K1045,对应表!J:K,2,FALSE)</f>
        <v>1</v>
      </c>
      <c r="F1042" s="4">
        <f>VLOOKUP(主动技能!L1045,对应表!N:O,2,FALSE)</f>
        <v>1</v>
      </c>
      <c r="G1042" s="4">
        <f>IF(主动技能!M1045="必中",2,1)</f>
        <v>1</v>
      </c>
      <c r="H1042" s="4">
        <f>主动技能!N1045</f>
        <v>100</v>
      </c>
      <c r="I1042" s="4">
        <f>主动技能!O1045</f>
        <v>0</v>
      </c>
      <c r="J1042" s="31" t="str">
        <f>主动技能!P1045</f>
        <v>|||</v>
      </c>
      <c r="K1042" s="31">
        <f>主动技能!Q1045</f>
        <v>1</v>
      </c>
      <c r="L1042" s="31">
        <f>主动技能!R1045</f>
        <v>0</v>
      </c>
      <c r="M1042" s="31">
        <f>主动技能!S1045</f>
        <v>0</v>
      </c>
      <c r="N1042" s="31" t="str">
        <f>IF(主动技能!T1045="","",主动技能!T1045)</f>
        <v/>
      </c>
      <c r="O1042" s="31" t="str">
        <f>IF(主动技能!U1045="","",主动技能!U1045)</f>
        <v/>
      </c>
      <c r="P1042" s="31" t="str">
        <f>IF(主动技能!V1045="","",主动技能!V1045)</f>
        <v>skill_01</v>
      </c>
      <c r="Q1042" s="31" t="str">
        <f>IF(主动技能!W1045="","")</f>
        <v/>
      </c>
      <c r="R1042" s="31" t="str">
        <f>IF(主动技能!X1045="","")</f>
        <v/>
      </c>
      <c r="S1042" s="31">
        <f>主动技能!Y1045</f>
        <v>0</v>
      </c>
      <c r="T1042" s="31">
        <f>主动技能!Z1045</f>
        <v>100</v>
      </c>
      <c r="U1042" s="31">
        <f>主动技能!AB1045</f>
        <v>54831</v>
      </c>
      <c r="V1042" s="31">
        <f>主动技能!AC1045</f>
        <v>0</v>
      </c>
      <c r="W1042" s="31">
        <f>主动技能!AD1045</f>
        <v>0</v>
      </c>
      <c r="X1042" s="31">
        <f>主动技能!AE1045</f>
        <v>1</v>
      </c>
      <c r="Y1042" s="31">
        <f>主动技能!AF1045</f>
        <v>0</v>
      </c>
      <c r="Z1042" s="31">
        <f>主动技能!AG1045</f>
        <v>0</v>
      </c>
      <c r="AA1042" s="31" t="str">
        <f>主动技能!AH1045</f>
        <v>attack</v>
      </c>
      <c r="AB1042" s="31" t="str">
        <f>IF(主动技能!AI1045="","")</f>
        <v/>
      </c>
      <c r="AC1042" s="31">
        <f>主动技能!AJ1045</f>
        <v>19</v>
      </c>
      <c r="AD1042" s="31">
        <f>主动技能!BF1045</f>
        <v>101801</v>
      </c>
      <c r="AE1042" s="1">
        <f t="shared" si="16"/>
        <v>19</v>
      </c>
    </row>
    <row r="1043" spans="1:31" s="31" customFormat="1" x14ac:dyDescent="0.15">
      <c r="A1043" s="31">
        <f>主动技能!B1046</f>
        <v>10180120</v>
      </c>
      <c r="B1043" s="4" t="str">
        <f>主动技能!H1046</f>
        <v>普攻</v>
      </c>
      <c r="C1043" s="4" t="str">
        <f>主动技能!I1046</f>
        <v>对敌方单体攻击，造成100%攻击力（+77646）点伤害。</v>
      </c>
      <c r="D1043" s="4">
        <f>VLOOKUP(主动技能!J1046,对应表!F:G,2,FALSE)</f>
        <v>1</v>
      </c>
      <c r="E1043" s="4">
        <f>VLOOKUP(主动技能!K1046,对应表!J:K,2,FALSE)</f>
        <v>1</v>
      </c>
      <c r="F1043" s="4">
        <f>VLOOKUP(主动技能!L1046,对应表!N:O,2,FALSE)</f>
        <v>1</v>
      </c>
      <c r="G1043" s="4">
        <f>IF(主动技能!M1046="必中",2,1)</f>
        <v>1</v>
      </c>
      <c r="H1043" s="4">
        <f>主动技能!N1046</f>
        <v>100</v>
      </c>
      <c r="I1043" s="4">
        <f>主动技能!O1046</f>
        <v>0</v>
      </c>
      <c r="J1043" s="31" t="str">
        <f>主动技能!P1046</f>
        <v>|||</v>
      </c>
      <c r="K1043" s="31">
        <f>主动技能!Q1046</f>
        <v>1</v>
      </c>
      <c r="L1043" s="31">
        <f>主动技能!R1046</f>
        <v>0</v>
      </c>
      <c r="M1043" s="31">
        <f>主动技能!S1046</f>
        <v>0</v>
      </c>
      <c r="N1043" s="31" t="str">
        <f>IF(主动技能!T1046="","",主动技能!T1046)</f>
        <v/>
      </c>
      <c r="O1043" s="31" t="str">
        <f>IF(主动技能!U1046="","",主动技能!U1046)</f>
        <v/>
      </c>
      <c r="P1043" s="31" t="str">
        <f>IF(主动技能!V1046="","",主动技能!V1046)</f>
        <v>skill_01</v>
      </c>
      <c r="Q1043" s="31" t="str">
        <f>IF(主动技能!W1046="","")</f>
        <v/>
      </c>
      <c r="R1043" s="31" t="str">
        <f>IF(主动技能!X1046="","")</f>
        <v/>
      </c>
      <c r="S1043" s="31">
        <f>主动技能!Y1046</f>
        <v>0</v>
      </c>
      <c r="T1043" s="31">
        <f>主动技能!Z1046</f>
        <v>100</v>
      </c>
      <c r="U1043" s="31">
        <f>主动技能!AB1046</f>
        <v>77646</v>
      </c>
      <c r="V1043" s="31">
        <f>主动技能!AC1046</f>
        <v>0</v>
      </c>
      <c r="W1043" s="31">
        <f>主动技能!AD1046</f>
        <v>0</v>
      </c>
      <c r="X1043" s="31">
        <f>主动技能!AE1046</f>
        <v>1</v>
      </c>
      <c r="Y1043" s="31">
        <f>主动技能!AF1046</f>
        <v>0</v>
      </c>
      <c r="Z1043" s="31">
        <f>主动技能!AG1046</f>
        <v>0</v>
      </c>
      <c r="AA1043" s="31" t="str">
        <f>主动技能!AH1046</f>
        <v>attack</v>
      </c>
      <c r="AB1043" s="31" t="str">
        <f>IF(主动技能!AI1046="","")</f>
        <v/>
      </c>
      <c r="AC1043" s="31">
        <f>主动技能!AJ1046</f>
        <v>20</v>
      </c>
      <c r="AD1043" s="31">
        <f>主动技能!BF1046</f>
        <v>101801</v>
      </c>
      <c r="AE1043" s="1">
        <f t="shared" si="16"/>
        <v>20</v>
      </c>
    </row>
    <row r="1044" spans="1:31" s="31" customFormat="1" x14ac:dyDescent="0.15">
      <c r="A1044" s="31">
        <f>主动技能!B1047</f>
        <v>10180201</v>
      </c>
      <c r="B1044" s="4" t="str">
        <f>主动技能!H1047</f>
        <v>火炮击</v>
      </c>
      <c r="C1044" s="4" t="str">
        <f>主动技能!I1047</f>
        <v>对敌方后排单体攻击，造成150%攻击力（+553）点伤害。</v>
      </c>
      <c r="D1044" s="4">
        <f>VLOOKUP(主动技能!J1047,对应表!F:G,2,FALSE)</f>
        <v>1</v>
      </c>
      <c r="E1044" s="4">
        <f>VLOOKUP(主动技能!K1047,对应表!J:K,2,FALSE)</f>
        <v>2</v>
      </c>
      <c r="F1044" s="4">
        <f>VLOOKUP(主动技能!L1047,对应表!N:O,2,FALSE)</f>
        <v>1</v>
      </c>
      <c r="G1044" s="4">
        <f>IF(主动技能!M1047="必中",2,1)</f>
        <v>1</v>
      </c>
      <c r="H1044" s="4">
        <f>主动技能!N1047</f>
        <v>100</v>
      </c>
      <c r="I1044" s="4">
        <f>主动技能!O1047</f>
        <v>0</v>
      </c>
      <c r="J1044" s="31" t="str">
        <f>主动技能!P1047</f>
        <v>||eff_huoqiu|</v>
      </c>
      <c r="K1044" s="31">
        <f>主动技能!Q1047</f>
        <v>1</v>
      </c>
      <c r="L1044" s="31">
        <f>主动技能!R1047</f>
        <v>0</v>
      </c>
      <c r="M1044" s="31">
        <f>主动技能!S1047</f>
        <v>0</v>
      </c>
      <c r="N1044" s="31" t="str">
        <f>IF(主动技能!T1047="","",主动技能!T1047)</f>
        <v/>
      </c>
      <c r="O1044" s="31" t="str">
        <f>IF(主动技能!U1047="","",主动技能!U1047)</f>
        <v/>
      </c>
      <c r="P1044" s="31" t="str">
        <f>IF(主动技能!V1047="","",主动技能!V1047)</f>
        <v>skill_08</v>
      </c>
      <c r="Q1044" s="31" t="str">
        <f>IF(主动技能!W1047="","")</f>
        <v/>
      </c>
      <c r="R1044" s="31" t="str">
        <f>IF(主动技能!X1047="","")</f>
        <v/>
      </c>
      <c r="S1044" s="31">
        <f>主动技能!Y1047</f>
        <v>0</v>
      </c>
      <c r="T1044" s="31">
        <f>主动技能!Z1047</f>
        <v>150</v>
      </c>
      <c r="U1044" s="31">
        <f>主动技能!AB1047</f>
        <v>553</v>
      </c>
      <c r="V1044" s="31">
        <f>主动技能!AC1047</f>
        <v>0</v>
      </c>
      <c r="W1044" s="31">
        <f>主动技能!AD1047</f>
        <v>0</v>
      </c>
      <c r="X1044" s="31">
        <f>主动技能!AE1047</f>
        <v>1</v>
      </c>
      <c r="Y1044" s="31">
        <f>主动技能!AF1047</f>
        <v>1</v>
      </c>
      <c r="Z1044" s="31">
        <f>主动技能!AG1047</f>
        <v>1</v>
      </c>
      <c r="AA1044" s="31" t="str">
        <f>主动技能!AH1047</f>
        <v>attackex</v>
      </c>
      <c r="AB1044" s="31" t="str">
        <f>IF(主动技能!AI1047="","")</f>
        <v/>
      </c>
      <c r="AC1044" s="31">
        <f>主动技能!AJ1047</f>
        <v>1</v>
      </c>
      <c r="AD1044" s="31">
        <f>主动技能!BF1047</f>
        <v>101802</v>
      </c>
      <c r="AE1044" s="1">
        <f t="shared" si="16"/>
        <v>1</v>
      </c>
    </row>
    <row r="1045" spans="1:31" s="31" customFormat="1" x14ac:dyDescent="0.15">
      <c r="A1045" s="31">
        <f>主动技能!B1048</f>
        <v>10180202</v>
      </c>
      <c r="B1045" s="4" t="str">
        <f>主动技能!H1048</f>
        <v>火炮击</v>
      </c>
      <c r="C1045" s="4" t="str">
        <f>主动技能!I1048</f>
        <v>对敌方后排单体攻击，造成150%攻击力（+611）点伤害。</v>
      </c>
      <c r="D1045" s="4">
        <f>VLOOKUP(主动技能!J1048,对应表!F:G,2,FALSE)</f>
        <v>1</v>
      </c>
      <c r="E1045" s="4">
        <f>VLOOKUP(主动技能!K1048,对应表!J:K,2,FALSE)</f>
        <v>2</v>
      </c>
      <c r="F1045" s="4">
        <f>VLOOKUP(主动技能!L1048,对应表!N:O,2,FALSE)</f>
        <v>1</v>
      </c>
      <c r="G1045" s="4">
        <f>IF(主动技能!M1048="必中",2,1)</f>
        <v>1</v>
      </c>
      <c r="H1045" s="4">
        <f>主动技能!N1048</f>
        <v>100</v>
      </c>
      <c r="I1045" s="4">
        <f>主动技能!O1048</f>
        <v>0</v>
      </c>
      <c r="J1045" s="31" t="str">
        <f>主动技能!P1048</f>
        <v>||eff_huoqiu|</v>
      </c>
      <c r="K1045" s="31">
        <f>主动技能!Q1048</f>
        <v>1</v>
      </c>
      <c r="L1045" s="31">
        <f>主动技能!R1048</f>
        <v>0</v>
      </c>
      <c r="M1045" s="31">
        <f>主动技能!S1048</f>
        <v>0</v>
      </c>
      <c r="N1045" s="31" t="str">
        <f>IF(主动技能!T1048="","",主动技能!T1048)</f>
        <v/>
      </c>
      <c r="O1045" s="31" t="str">
        <f>IF(主动技能!U1048="","",主动技能!U1048)</f>
        <v/>
      </c>
      <c r="P1045" s="31" t="str">
        <f>IF(主动技能!V1048="","",主动技能!V1048)</f>
        <v>skill_08</v>
      </c>
      <c r="Q1045" s="31" t="str">
        <f>IF(主动技能!W1048="","")</f>
        <v/>
      </c>
      <c r="R1045" s="31" t="str">
        <f>IF(主动技能!X1048="","")</f>
        <v/>
      </c>
      <c r="S1045" s="31">
        <f>主动技能!Y1048</f>
        <v>0</v>
      </c>
      <c r="T1045" s="31">
        <f>主动技能!Z1048</f>
        <v>150</v>
      </c>
      <c r="U1045" s="31">
        <f>主动技能!AB1048</f>
        <v>611</v>
      </c>
      <c r="V1045" s="31">
        <f>主动技能!AC1048</f>
        <v>0</v>
      </c>
      <c r="W1045" s="31">
        <f>主动技能!AD1048</f>
        <v>0</v>
      </c>
      <c r="X1045" s="31">
        <f>主动技能!AE1048</f>
        <v>1</v>
      </c>
      <c r="Y1045" s="31">
        <f>主动技能!AF1048</f>
        <v>1</v>
      </c>
      <c r="Z1045" s="31">
        <f>主动技能!AG1048</f>
        <v>1</v>
      </c>
      <c r="AA1045" s="31" t="str">
        <f>主动技能!AH1048</f>
        <v>attackex</v>
      </c>
      <c r="AB1045" s="31" t="str">
        <f>IF(主动技能!AI1048="","")</f>
        <v/>
      </c>
      <c r="AC1045" s="31">
        <f>主动技能!AJ1048</f>
        <v>2</v>
      </c>
      <c r="AD1045" s="31">
        <f>主动技能!BF1048</f>
        <v>101802</v>
      </c>
      <c r="AE1045" s="1">
        <f t="shared" si="16"/>
        <v>2</v>
      </c>
    </row>
    <row r="1046" spans="1:31" s="31" customFormat="1" x14ac:dyDescent="0.15">
      <c r="A1046" s="31">
        <f>主动技能!B1049</f>
        <v>10180203</v>
      </c>
      <c r="B1046" s="4" t="str">
        <f>主动技能!H1049</f>
        <v>火炮击</v>
      </c>
      <c r="C1046" s="4" t="str">
        <f>主动技能!I1049</f>
        <v>对敌方后排单体攻击，造成150%攻击力（+809）点伤害。</v>
      </c>
      <c r="D1046" s="4">
        <f>VLOOKUP(主动技能!J1049,对应表!F:G,2,FALSE)</f>
        <v>1</v>
      </c>
      <c r="E1046" s="4">
        <f>VLOOKUP(主动技能!K1049,对应表!J:K,2,FALSE)</f>
        <v>2</v>
      </c>
      <c r="F1046" s="4">
        <f>VLOOKUP(主动技能!L1049,对应表!N:O,2,FALSE)</f>
        <v>1</v>
      </c>
      <c r="G1046" s="4">
        <f>IF(主动技能!M1049="必中",2,1)</f>
        <v>1</v>
      </c>
      <c r="H1046" s="4">
        <f>主动技能!N1049</f>
        <v>100</v>
      </c>
      <c r="I1046" s="4">
        <f>主动技能!O1049</f>
        <v>0</v>
      </c>
      <c r="J1046" s="31" t="str">
        <f>主动技能!P1049</f>
        <v>||eff_huoqiu|</v>
      </c>
      <c r="K1046" s="31">
        <f>主动技能!Q1049</f>
        <v>1</v>
      </c>
      <c r="L1046" s="31">
        <f>主动技能!R1049</f>
        <v>0</v>
      </c>
      <c r="M1046" s="31">
        <f>主动技能!S1049</f>
        <v>0</v>
      </c>
      <c r="N1046" s="31" t="str">
        <f>IF(主动技能!T1049="","",主动技能!T1049)</f>
        <v/>
      </c>
      <c r="O1046" s="31" t="str">
        <f>IF(主动技能!U1049="","",主动技能!U1049)</f>
        <v/>
      </c>
      <c r="P1046" s="31" t="str">
        <f>IF(主动技能!V1049="","",主动技能!V1049)</f>
        <v>skill_08</v>
      </c>
      <c r="Q1046" s="31" t="str">
        <f>IF(主动技能!W1049="","")</f>
        <v/>
      </c>
      <c r="R1046" s="31" t="str">
        <f>IF(主动技能!X1049="","")</f>
        <v/>
      </c>
      <c r="S1046" s="31">
        <f>主动技能!Y1049</f>
        <v>0</v>
      </c>
      <c r="T1046" s="31">
        <f>主动技能!Z1049</f>
        <v>150</v>
      </c>
      <c r="U1046" s="31">
        <f>主动技能!AB1049</f>
        <v>809</v>
      </c>
      <c r="V1046" s="31">
        <f>主动技能!AC1049</f>
        <v>0</v>
      </c>
      <c r="W1046" s="31">
        <f>主动技能!AD1049</f>
        <v>0</v>
      </c>
      <c r="X1046" s="31">
        <f>主动技能!AE1049</f>
        <v>1</v>
      </c>
      <c r="Y1046" s="31">
        <f>主动技能!AF1049</f>
        <v>1</v>
      </c>
      <c r="Z1046" s="31">
        <f>主动技能!AG1049</f>
        <v>1</v>
      </c>
      <c r="AA1046" s="31" t="str">
        <f>主动技能!AH1049</f>
        <v>attackex</v>
      </c>
      <c r="AB1046" s="31" t="str">
        <f>IF(主动技能!AI1049="","")</f>
        <v/>
      </c>
      <c r="AC1046" s="31">
        <f>主动技能!AJ1049</f>
        <v>3</v>
      </c>
      <c r="AD1046" s="31">
        <f>主动技能!BF1049</f>
        <v>101802</v>
      </c>
      <c r="AE1046" s="1">
        <f t="shared" si="16"/>
        <v>3</v>
      </c>
    </row>
    <row r="1047" spans="1:31" s="31" customFormat="1" x14ac:dyDescent="0.15">
      <c r="A1047" s="31">
        <f>主动技能!B1050</f>
        <v>10180204</v>
      </c>
      <c r="B1047" s="4" t="str">
        <f>主动技能!H1050</f>
        <v>火炮击</v>
      </c>
      <c r="C1047" s="4" t="str">
        <f>主动技能!I1050</f>
        <v>对敌方后排单体攻击，造成150%攻击力（+1247）点伤害。</v>
      </c>
      <c r="D1047" s="4">
        <f>VLOOKUP(主动技能!J1050,对应表!F:G,2,FALSE)</f>
        <v>1</v>
      </c>
      <c r="E1047" s="4">
        <f>VLOOKUP(主动技能!K1050,对应表!J:K,2,FALSE)</f>
        <v>2</v>
      </c>
      <c r="F1047" s="4">
        <f>VLOOKUP(主动技能!L1050,对应表!N:O,2,FALSE)</f>
        <v>1</v>
      </c>
      <c r="G1047" s="4">
        <f>IF(主动技能!M1050="必中",2,1)</f>
        <v>1</v>
      </c>
      <c r="H1047" s="4">
        <f>主动技能!N1050</f>
        <v>100</v>
      </c>
      <c r="I1047" s="4">
        <f>主动技能!O1050</f>
        <v>0</v>
      </c>
      <c r="J1047" s="31" t="str">
        <f>主动技能!P1050</f>
        <v>||eff_huoqiu|</v>
      </c>
      <c r="K1047" s="31">
        <f>主动技能!Q1050</f>
        <v>1</v>
      </c>
      <c r="L1047" s="31">
        <f>主动技能!R1050</f>
        <v>0</v>
      </c>
      <c r="M1047" s="31">
        <f>主动技能!S1050</f>
        <v>0</v>
      </c>
      <c r="N1047" s="31" t="str">
        <f>IF(主动技能!T1050="","",主动技能!T1050)</f>
        <v/>
      </c>
      <c r="O1047" s="31" t="str">
        <f>IF(主动技能!U1050="","",主动技能!U1050)</f>
        <v/>
      </c>
      <c r="P1047" s="31" t="str">
        <f>IF(主动技能!V1050="","",主动技能!V1050)</f>
        <v>skill_08</v>
      </c>
      <c r="Q1047" s="31" t="str">
        <f>IF(主动技能!W1050="","")</f>
        <v/>
      </c>
      <c r="R1047" s="31" t="str">
        <f>IF(主动技能!X1050="","")</f>
        <v/>
      </c>
      <c r="S1047" s="31">
        <f>主动技能!Y1050</f>
        <v>0</v>
      </c>
      <c r="T1047" s="31">
        <f>主动技能!Z1050</f>
        <v>150</v>
      </c>
      <c r="U1047" s="31">
        <f>主动技能!AB1050</f>
        <v>1247</v>
      </c>
      <c r="V1047" s="31">
        <f>主动技能!AC1050</f>
        <v>0</v>
      </c>
      <c r="W1047" s="31">
        <f>主动技能!AD1050</f>
        <v>0</v>
      </c>
      <c r="X1047" s="31">
        <f>主动技能!AE1050</f>
        <v>1</v>
      </c>
      <c r="Y1047" s="31">
        <f>主动技能!AF1050</f>
        <v>1</v>
      </c>
      <c r="Z1047" s="31">
        <f>主动技能!AG1050</f>
        <v>1</v>
      </c>
      <c r="AA1047" s="31" t="str">
        <f>主动技能!AH1050</f>
        <v>attackex</v>
      </c>
      <c r="AB1047" s="31" t="str">
        <f>IF(主动技能!AI1050="","")</f>
        <v/>
      </c>
      <c r="AC1047" s="31">
        <f>主动技能!AJ1050</f>
        <v>4</v>
      </c>
      <c r="AD1047" s="31">
        <f>主动技能!BF1050</f>
        <v>101802</v>
      </c>
      <c r="AE1047" s="1">
        <f t="shared" si="16"/>
        <v>4</v>
      </c>
    </row>
    <row r="1048" spans="1:31" s="31" customFormat="1" x14ac:dyDescent="0.15">
      <c r="A1048" s="31">
        <f>主动技能!B1051</f>
        <v>10180205</v>
      </c>
      <c r="B1048" s="4" t="str">
        <f>主动技能!H1051</f>
        <v>火炮击</v>
      </c>
      <c r="C1048" s="4" t="str">
        <f>主动技能!I1051</f>
        <v>对敌方后排单体攻击，造成150%攻击力（+1867）点伤害。</v>
      </c>
      <c r="D1048" s="4">
        <f>VLOOKUP(主动技能!J1051,对应表!F:G,2,FALSE)</f>
        <v>1</v>
      </c>
      <c r="E1048" s="4">
        <f>VLOOKUP(主动技能!K1051,对应表!J:K,2,FALSE)</f>
        <v>2</v>
      </c>
      <c r="F1048" s="4">
        <f>VLOOKUP(主动技能!L1051,对应表!N:O,2,FALSE)</f>
        <v>1</v>
      </c>
      <c r="G1048" s="4">
        <f>IF(主动技能!M1051="必中",2,1)</f>
        <v>1</v>
      </c>
      <c r="H1048" s="4">
        <f>主动技能!N1051</f>
        <v>100</v>
      </c>
      <c r="I1048" s="4">
        <f>主动技能!O1051</f>
        <v>0</v>
      </c>
      <c r="J1048" s="31" t="str">
        <f>主动技能!P1051</f>
        <v>||eff_huoqiu|</v>
      </c>
      <c r="K1048" s="31">
        <f>主动技能!Q1051</f>
        <v>1</v>
      </c>
      <c r="L1048" s="31">
        <f>主动技能!R1051</f>
        <v>0</v>
      </c>
      <c r="M1048" s="31">
        <f>主动技能!S1051</f>
        <v>0</v>
      </c>
      <c r="N1048" s="31" t="str">
        <f>IF(主动技能!T1051="","",主动技能!T1051)</f>
        <v/>
      </c>
      <c r="O1048" s="31" t="str">
        <f>IF(主动技能!U1051="","",主动技能!U1051)</f>
        <v/>
      </c>
      <c r="P1048" s="31" t="str">
        <f>IF(主动技能!V1051="","",主动技能!V1051)</f>
        <v>skill_08</v>
      </c>
      <c r="Q1048" s="31" t="str">
        <f>IF(主动技能!W1051="","")</f>
        <v/>
      </c>
      <c r="R1048" s="31" t="str">
        <f>IF(主动技能!X1051="","")</f>
        <v/>
      </c>
      <c r="S1048" s="31">
        <f>主动技能!Y1051</f>
        <v>0</v>
      </c>
      <c r="T1048" s="31">
        <f>主动技能!Z1051</f>
        <v>150</v>
      </c>
      <c r="U1048" s="31">
        <f>主动技能!AB1051</f>
        <v>1867</v>
      </c>
      <c r="V1048" s="31">
        <f>主动技能!AC1051</f>
        <v>0</v>
      </c>
      <c r="W1048" s="31">
        <f>主动技能!AD1051</f>
        <v>0</v>
      </c>
      <c r="X1048" s="31">
        <f>主动技能!AE1051</f>
        <v>1</v>
      </c>
      <c r="Y1048" s="31">
        <f>主动技能!AF1051</f>
        <v>1</v>
      </c>
      <c r="Z1048" s="31">
        <f>主动技能!AG1051</f>
        <v>1</v>
      </c>
      <c r="AA1048" s="31" t="str">
        <f>主动技能!AH1051</f>
        <v>attackex</v>
      </c>
      <c r="AB1048" s="31" t="str">
        <f>IF(主动技能!AI1051="","")</f>
        <v/>
      </c>
      <c r="AC1048" s="31">
        <f>主动技能!AJ1051</f>
        <v>5</v>
      </c>
      <c r="AD1048" s="31">
        <f>主动技能!BF1051</f>
        <v>101802</v>
      </c>
      <c r="AE1048" s="1">
        <f t="shared" si="16"/>
        <v>5</v>
      </c>
    </row>
    <row r="1049" spans="1:31" s="31" customFormat="1" x14ac:dyDescent="0.15">
      <c r="A1049" s="31">
        <f>主动技能!B1052</f>
        <v>10180206</v>
      </c>
      <c r="B1049" s="4" t="str">
        <f>主动技能!H1052</f>
        <v>火炮击</v>
      </c>
      <c r="C1049" s="4" t="str">
        <f>主动技能!I1052</f>
        <v>对敌方后排单体攻击，造成150%攻击力（+2745）点伤害。</v>
      </c>
      <c r="D1049" s="4">
        <f>VLOOKUP(主动技能!J1052,对应表!F:G,2,FALSE)</f>
        <v>1</v>
      </c>
      <c r="E1049" s="4">
        <f>VLOOKUP(主动技能!K1052,对应表!J:K,2,FALSE)</f>
        <v>2</v>
      </c>
      <c r="F1049" s="4">
        <f>VLOOKUP(主动技能!L1052,对应表!N:O,2,FALSE)</f>
        <v>1</v>
      </c>
      <c r="G1049" s="4">
        <f>IF(主动技能!M1052="必中",2,1)</f>
        <v>1</v>
      </c>
      <c r="H1049" s="4">
        <f>主动技能!N1052</f>
        <v>100</v>
      </c>
      <c r="I1049" s="4">
        <f>主动技能!O1052</f>
        <v>0</v>
      </c>
      <c r="J1049" s="31" t="str">
        <f>主动技能!P1052</f>
        <v>||eff_huoqiu|</v>
      </c>
      <c r="K1049" s="31">
        <f>主动技能!Q1052</f>
        <v>1</v>
      </c>
      <c r="L1049" s="31">
        <f>主动技能!R1052</f>
        <v>0</v>
      </c>
      <c r="M1049" s="31">
        <f>主动技能!S1052</f>
        <v>0</v>
      </c>
      <c r="N1049" s="31" t="str">
        <f>IF(主动技能!T1052="","",主动技能!T1052)</f>
        <v/>
      </c>
      <c r="O1049" s="31" t="str">
        <f>IF(主动技能!U1052="","",主动技能!U1052)</f>
        <v/>
      </c>
      <c r="P1049" s="31" t="str">
        <f>IF(主动技能!V1052="","",主动技能!V1052)</f>
        <v>skill_08</v>
      </c>
      <c r="Q1049" s="31" t="str">
        <f>IF(主动技能!W1052="","")</f>
        <v/>
      </c>
      <c r="R1049" s="31" t="str">
        <f>IF(主动技能!X1052="","")</f>
        <v/>
      </c>
      <c r="S1049" s="31">
        <f>主动技能!Y1052</f>
        <v>0</v>
      </c>
      <c r="T1049" s="31">
        <f>主动技能!Z1052</f>
        <v>150</v>
      </c>
      <c r="U1049" s="31">
        <f>主动技能!AB1052</f>
        <v>2745</v>
      </c>
      <c r="V1049" s="31">
        <f>主动技能!AC1052</f>
        <v>0</v>
      </c>
      <c r="W1049" s="31">
        <f>主动技能!AD1052</f>
        <v>0</v>
      </c>
      <c r="X1049" s="31">
        <f>主动技能!AE1052</f>
        <v>1</v>
      </c>
      <c r="Y1049" s="31">
        <f>主动技能!AF1052</f>
        <v>1</v>
      </c>
      <c r="Z1049" s="31">
        <f>主动技能!AG1052</f>
        <v>1</v>
      </c>
      <c r="AA1049" s="31" t="str">
        <f>主动技能!AH1052</f>
        <v>attackex</v>
      </c>
      <c r="AB1049" s="31" t="str">
        <f>IF(主动技能!AI1052="","")</f>
        <v/>
      </c>
      <c r="AC1049" s="31">
        <f>主动技能!AJ1052</f>
        <v>6</v>
      </c>
      <c r="AD1049" s="31">
        <f>主动技能!BF1052</f>
        <v>101802</v>
      </c>
      <c r="AE1049" s="1">
        <f t="shared" si="16"/>
        <v>6</v>
      </c>
    </row>
    <row r="1050" spans="1:31" s="31" customFormat="1" x14ac:dyDescent="0.15">
      <c r="A1050" s="31">
        <f>主动技能!B1053</f>
        <v>10180207</v>
      </c>
      <c r="B1050" s="4" t="str">
        <f>主动技能!H1053</f>
        <v>火炮击</v>
      </c>
      <c r="C1050" s="4" t="str">
        <f>主动技能!I1053</f>
        <v>对敌方后排单体攻击，造成150%攻击力（+3989）点伤害。</v>
      </c>
      <c r="D1050" s="4">
        <f>VLOOKUP(主动技能!J1053,对应表!F:G,2,FALSE)</f>
        <v>1</v>
      </c>
      <c r="E1050" s="4">
        <f>VLOOKUP(主动技能!K1053,对应表!J:K,2,FALSE)</f>
        <v>2</v>
      </c>
      <c r="F1050" s="4">
        <f>VLOOKUP(主动技能!L1053,对应表!N:O,2,FALSE)</f>
        <v>1</v>
      </c>
      <c r="G1050" s="4">
        <f>IF(主动技能!M1053="必中",2,1)</f>
        <v>1</v>
      </c>
      <c r="H1050" s="4">
        <f>主动技能!N1053</f>
        <v>100</v>
      </c>
      <c r="I1050" s="4">
        <f>主动技能!O1053</f>
        <v>0</v>
      </c>
      <c r="J1050" s="31" t="str">
        <f>主动技能!P1053</f>
        <v>||eff_huoqiu|</v>
      </c>
      <c r="K1050" s="31">
        <f>主动技能!Q1053</f>
        <v>1</v>
      </c>
      <c r="L1050" s="31">
        <f>主动技能!R1053</f>
        <v>0</v>
      </c>
      <c r="M1050" s="31">
        <f>主动技能!S1053</f>
        <v>0</v>
      </c>
      <c r="N1050" s="31" t="str">
        <f>IF(主动技能!T1053="","",主动技能!T1053)</f>
        <v/>
      </c>
      <c r="O1050" s="31" t="str">
        <f>IF(主动技能!U1053="","",主动技能!U1053)</f>
        <v/>
      </c>
      <c r="P1050" s="31" t="str">
        <f>IF(主动技能!V1053="","",主动技能!V1053)</f>
        <v>skill_08</v>
      </c>
      <c r="Q1050" s="31" t="str">
        <f>IF(主动技能!W1053="","")</f>
        <v/>
      </c>
      <c r="R1050" s="31" t="str">
        <f>IF(主动技能!X1053="","")</f>
        <v/>
      </c>
      <c r="S1050" s="31">
        <f>主动技能!Y1053</f>
        <v>0</v>
      </c>
      <c r="T1050" s="31">
        <f>主动技能!Z1053</f>
        <v>150</v>
      </c>
      <c r="U1050" s="31">
        <f>主动技能!AB1053</f>
        <v>3989</v>
      </c>
      <c r="V1050" s="31">
        <f>主动技能!AC1053</f>
        <v>0</v>
      </c>
      <c r="W1050" s="31">
        <f>主动技能!AD1053</f>
        <v>0</v>
      </c>
      <c r="X1050" s="31">
        <f>主动技能!AE1053</f>
        <v>1</v>
      </c>
      <c r="Y1050" s="31">
        <f>主动技能!AF1053</f>
        <v>1</v>
      </c>
      <c r="Z1050" s="31">
        <f>主动技能!AG1053</f>
        <v>1</v>
      </c>
      <c r="AA1050" s="31" t="str">
        <f>主动技能!AH1053</f>
        <v>attackex</v>
      </c>
      <c r="AB1050" s="31" t="str">
        <f>IF(主动技能!AI1053="","")</f>
        <v/>
      </c>
      <c r="AC1050" s="31">
        <f>主动技能!AJ1053</f>
        <v>7</v>
      </c>
      <c r="AD1050" s="31">
        <f>主动技能!BF1053</f>
        <v>101802</v>
      </c>
      <c r="AE1050" s="1">
        <f t="shared" si="16"/>
        <v>7</v>
      </c>
    </row>
    <row r="1051" spans="1:31" s="31" customFormat="1" x14ac:dyDescent="0.15">
      <c r="A1051" s="31">
        <f>主动技能!B1054</f>
        <v>10180208</v>
      </c>
      <c r="B1051" s="4" t="str">
        <f>主动技能!H1054</f>
        <v>火炮击</v>
      </c>
      <c r="C1051" s="4" t="str">
        <f>主动技能!I1054</f>
        <v>对敌方后排单体攻击，造成150%攻击力（+5748）点伤害。</v>
      </c>
      <c r="D1051" s="4">
        <f>VLOOKUP(主动技能!J1054,对应表!F:G,2,FALSE)</f>
        <v>1</v>
      </c>
      <c r="E1051" s="4">
        <f>VLOOKUP(主动技能!K1054,对应表!J:K,2,FALSE)</f>
        <v>2</v>
      </c>
      <c r="F1051" s="4">
        <f>VLOOKUP(主动技能!L1054,对应表!N:O,2,FALSE)</f>
        <v>1</v>
      </c>
      <c r="G1051" s="4">
        <f>IF(主动技能!M1054="必中",2,1)</f>
        <v>1</v>
      </c>
      <c r="H1051" s="4">
        <f>主动技能!N1054</f>
        <v>100</v>
      </c>
      <c r="I1051" s="4">
        <f>主动技能!O1054</f>
        <v>0</v>
      </c>
      <c r="J1051" s="31" t="str">
        <f>主动技能!P1054</f>
        <v>||eff_huoqiu|</v>
      </c>
      <c r="K1051" s="31">
        <f>主动技能!Q1054</f>
        <v>1</v>
      </c>
      <c r="L1051" s="31">
        <f>主动技能!R1054</f>
        <v>0</v>
      </c>
      <c r="M1051" s="31">
        <f>主动技能!S1054</f>
        <v>0</v>
      </c>
      <c r="N1051" s="31" t="str">
        <f>IF(主动技能!T1054="","",主动技能!T1054)</f>
        <v/>
      </c>
      <c r="O1051" s="31" t="str">
        <f>IF(主动技能!U1054="","",主动技能!U1054)</f>
        <v/>
      </c>
      <c r="P1051" s="31" t="str">
        <f>IF(主动技能!V1054="","",主动技能!V1054)</f>
        <v>skill_08</v>
      </c>
      <c r="Q1051" s="31" t="str">
        <f>IF(主动技能!W1054="","")</f>
        <v/>
      </c>
      <c r="R1051" s="31" t="str">
        <f>IF(主动技能!X1054="","")</f>
        <v/>
      </c>
      <c r="S1051" s="31">
        <f>主动技能!Y1054</f>
        <v>0</v>
      </c>
      <c r="T1051" s="31">
        <f>主动技能!Z1054</f>
        <v>150</v>
      </c>
      <c r="U1051" s="31">
        <f>主动技能!AB1054</f>
        <v>5748</v>
      </c>
      <c r="V1051" s="31">
        <f>主动技能!AC1054</f>
        <v>0</v>
      </c>
      <c r="W1051" s="31">
        <f>主动技能!AD1054</f>
        <v>0</v>
      </c>
      <c r="X1051" s="31">
        <f>主动技能!AE1054</f>
        <v>1</v>
      </c>
      <c r="Y1051" s="31">
        <f>主动技能!AF1054</f>
        <v>1</v>
      </c>
      <c r="Z1051" s="31">
        <f>主动技能!AG1054</f>
        <v>1</v>
      </c>
      <c r="AA1051" s="31" t="str">
        <f>主动技能!AH1054</f>
        <v>attackex</v>
      </c>
      <c r="AB1051" s="31" t="str">
        <f>IF(主动技能!AI1054="","")</f>
        <v/>
      </c>
      <c r="AC1051" s="31">
        <f>主动技能!AJ1054</f>
        <v>8</v>
      </c>
      <c r="AD1051" s="31">
        <f>主动技能!BF1054</f>
        <v>101802</v>
      </c>
      <c r="AE1051" s="1">
        <f t="shared" si="16"/>
        <v>8</v>
      </c>
    </row>
    <row r="1052" spans="1:31" s="31" customFormat="1" x14ac:dyDescent="0.15">
      <c r="A1052" s="31">
        <f>主动技能!B1055</f>
        <v>10180209</v>
      </c>
      <c r="B1052" s="4" t="str">
        <f>主动技能!H1055</f>
        <v>火炮击</v>
      </c>
      <c r="C1052" s="4" t="str">
        <f>主动技能!I1055</f>
        <v>对敌方后排单体攻击，造成150%攻击力（+8240）点伤害。</v>
      </c>
      <c r="D1052" s="4">
        <f>VLOOKUP(主动技能!J1055,对应表!F:G,2,FALSE)</f>
        <v>1</v>
      </c>
      <c r="E1052" s="4">
        <f>VLOOKUP(主动技能!K1055,对应表!J:K,2,FALSE)</f>
        <v>2</v>
      </c>
      <c r="F1052" s="4">
        <f>VLOOKUP(主动技能!L1055,对应表!N:O,2,FALSE)</f>
        <v>1</v>
      </c>
      <c r="G1052" s="4">
        <f>IF(主动技能!M1055="必中",2,1)</f>
        <v>1</v>
      </c>
      <c r="H1052" s="4">
        <f>主动技能!N1055</f>
        <v>100</v>
      </c>
      <c r="I1052" s="4">
        <f>主动技能!O1055</f>
        <v>0</v>
      </c>
      <c r="J1052" s="31" t="str">
        <f>主动技能!P1055</f>
        <v>||eff_huoqiu|</v>
      </c>
      <c r="K1052" s="31">
        <f>主动技能!Q1055</f>
        <v>1</v>
      </c>
      <c r="L1052" s="31">
        <f>主动技能!R1055</f>
        <v>0</v>
      </c>
      <c r="M1052" s="31">
        <f>主动技能!S1055</f>
        <v>0</v>
      </c>
      <c r="N1052" s="31" t="str">
        <f>IF(主动技能!T1055="","",主动技能!T1055)</f>
        <v/>
      </c>
      <c r="O1052" s="31" t="str">
        <f>IF(主动技能!U1055="","",主动技能!U1055)</f>
        <v/>
      </c>
      <c r="P1052" s="31" t="str">
        <f>IF(主动技能!V1055="","",主动技能!V1055)</f>
        <v>skill_08</v>
      </c>
      <c r="Q1052" s="31" t="str">
        <f>IF(主动技能!W1055="","")</f>
        <v/>
      </c>
      <c r="R1052" s="31" t="str">
        <f>IF(主动技能!X1055="","")</f>
        <v/>
      </c>
      <c r="S1052" s="31">
        <f>主动技能!Y1055</f>
        <v>0</v>
      </c>
      <c r="T1052" s="31">
        <f>主动技能!Z1055</f>
        <v>150</v>
      </c>
      <c r="U1052" s="31">
        <f>主动技能!AB1055</f>
        <v>8240</v>
      </c>
      <c r="V1052" s="31">
        <f>主动技能!AC1055</f>
        <v>0</v>
      </c>
      <c r="W1052" s="31">
        <f>主动技能!AD1055</f>
        <v>0</v>
      </c>
      <c r="X1052" s="31">
        <f>主动技能!AE1055</f>
        <v>1</v>
      </c>
      <c r="Y1052" s="31">
        <f>主动技能!AF1055</f>
        <v>1</v>
      </c>
      <c r="Z1052" s="31">
        <f>主动技能!AG1055</f>
        <v>1</v>
      </c>
      <c r="AA1052" s="31" t="str">
        <f>主动技能!AH1055</f>
        <v>attackex</v>
      </c>
      <c r="AB1052" s="31" t="str">
        <f>IF(主动技能!AI1055="","")</f>
        <v/>
      </c>
      <c r="AC1052" s="31">
        <f>主动技能!AJ1055</f>
        <v>9</v>
      </c>
      <c r="AD1052" s="31">
        <f>主动技能!BF1055</f>
        <v>101802</v>
      </c>
      <c r="AE1052" s="1">
        <f t="shared" si="16"/>
        <v>9</v>
      </c>
    </row>
    <row r="1053" spans="1:31" s="31" customFormat="1" x14ac:dyDescent="0.15">
      <c r="A1053" s="31">
        <f>主动技能!B1056</f>
        <v>10180210</v>
      </c>
      <c r="B1053" s="4" t="str">
        <f>主动技能!H1056</f>
        <v>火炮击</v>
      </c>
      <c r="C1053" s="4" t="str">
        <f>主动技能!I1056</f>
        <v>对敌方后排单体攻击，造成150%攻击力（+11767）点伤害。</v>
      </c>
      <c r="D1053" s="4">
        <f>VLOOKUP(主动技能!J1056,对应表!F:G,2,FALSE)</f>
        <v>1</v>
      </c>
      <c r="E1053" s="4">
        <f>VLOOKUP(主动技能!K1056,对应表!J:K,2,FALSE)</f>
        <v>2</v>
      </c>
      <c r="F1053" s="4">
        <f>VLOOKUP(主动技能!L1056,对应表!N:O,2,FALSE)</f>
        <v>1</v>
      </c>
      <c r="G1053" s="4">
        <f>IF(主动技能!M1056="必中",2,1)</f>
        <v>1</v>
      </c>
      <c r="H1053" s="4">
        <f>主动技能!N1056</f>
        <v>100</v>
      </c>
      <c r="I1053" s="4">
        <f>主动技能!O1056</f>
        <v>0</v>
      </c>
      <c r="J1053" s="31" t="str">
        <f>主动技能!P1056</f>
        <v>||eff_huoqiu|</v>
      </c>
      <c r="K1053" s="31">
        <f>主动技能!Q1056</f>
        <v>1</v>
      </c>
      <c r="L1053" s="31">
        <f>主动技能!R1056</f>
        <v>0</v>
      </c>
      <c r="M1053" s="31">
        <f>主动技能!S1056</f>
        <v>0</v>
      </c>
      <c r="N1053" s="31" t="str">
        <f>IF(主动技能!T1056="","",主动技能!T1056)</f>
        <v/>
      </c>
      <c r="O1053" s="31" t="str">
        <f>IF(主动技能!U1056="","",主动技能!U1056)</f>
        <v/>
      </c>
      <c r="P1053" s="31" t="str">
        <f>IF(主动技能!V1056="","",主动技能!V1056)</f>
        <v>skill_08</v>
      </c>
      <c r="Q1053" s="31" t="str">
        <f>IF(主动技能!W1056="","")</f>
        <v/>
      </c>
      <c r="R1053" s="31" t="str">
        <f>IF(主动技能!X1056="","")</f>
        <v/>
      </c>
      <c r="S1053" s="31">
        <f>主动技能!Y1056</f>
        <v>0</v>
      </c>
      <c r="T1053" s="31">
        <f>主动技能!Z1056</f>
        <v>150</v>
      </c>
      <c r="U1053" s="31">
        <f>主动技能!AB1056</f>
        <v>11767</v>
      </c>
      <c r="V1053" s="31">
        <f>主动技能!AC1056</f>
        <v>0</v>
      </c>
      <c r="W1053" s="31">
        <f>主动技能!AD1056</f>
        <v>0</v>
      </c>
      <c r="X1053" s="31">
        <f>主动技能!AE1056</f>
        <v>1</v>
      </c>
      <c r="Y1053" s="31">
        <f>主动技能!AF1056</f>
        <v>1</v>
      </c>
      <c r="Z1053" s="31">
        <f>主动技能!AG1056</f>
        <v>1</v>
      </c>
      <c r="AA1053" s="31" t="str">
        <f>主动技能!AH1056</f>
        <v>attackex</v>
      </c>
      <c r="AB1053" s="31" t="str">
        <f>IF(主动技能!AI1056="","")</f>
        <v/>
      </c>
      <c r="AC1053" s="31">
        <f>主动技能!AJ1056</f>
        <v>10</v>
      </c>
      <c r="AD1053" s="31">
        <f>主动技能!BF1056</f>
        <v>101802</v>
      </c>
      <c r="AE1053" s="1">
        <f t="shared" si="16"/>
        <v>10</v>
      </c>
    </row>
    <row r="1054" spans="1:31" s="31" customFormat="1" x14ac:dyDescent="0.15">
      <c r="A1054" s="31">
        <f>主动技能!B1057</f>
        <v>10180211</v>
      </c>
      <c r="B1054" s="4" t="str">
        <f>主动技能!H1057</f>
        <v>火炮击</v>
      </c>
      <c r="C1054" s="4" t="str">
        <f>主动技能!I1057</f>
        <v>对敌方后排单体攻击，造成150%攻击力（+16761）点伤害。</v>
      </c>
      <c r="D1054" s="4">
        <f>VLOOKUP(主动技能!J1057,对应表!F:G,2,FALSE)</f>
        <v>1</v>
      </c>
      <c r="E1054" s="4">
        <f>VLOOKUP(主动技能!K1057,对应表!J:K,2,FALSE)</f>
        <v>2</v>
      </c>
      <c r="F1054" s="4">
        <f>VLOOKUP(主动技能!L1057,对应表!N:O,2,FALSE)</f>
        <v>1</v>
      </c>
      <c r="G1054" s="4">
        <f>IF(主动技能!M1057="必中",2,1)</f>
        <v>1</v>
      </c>
      <c r="H1054" s="4">
        <f>主动技能!N1057</f>
        <v>100</v>
      </c>
      <c r="I1054" s="4">
        <f>主动技能!O1057</f>
        <v>0</v>
      </c>
      <c r="J1054" s="31" t="str">
        <f>主动技能!P1057</f>
        <v>||eff_huoqiu|</v>
      </c>
      <c r="K1054" s="31">
        <f>主动技能!Q1057</f>
        <v>1</v>
      </c>
      <c r="L1054" s="31">
        <f>主动技能!R1057</f>
        <v>0</v>
      </c>
      <c r="M1054" s="31">
        <f>主动技能!S1057</f>
        <v>0</v>
      </c>
      <c r="N1054" s="31" t="str">
        <f>IF(主动技能!T1057="","",主动技能!T1057)</f>
        <v/>
      </c>
      <c r="O1054" s="31" t="str">
        <f>IF(主动技能!U1057="","",主动技能!U1057)</f>
        <v/>
      </c>
      <c r="P1054" s="31" t="str">
        <f>IF(主动技能!V1057="","",主动技能!V1057)</f>
        <v>skill_08</v>
      </c>
      <c r="Q1054" s="31" t="str">
        <f>IF(主动技能!W1057="","")</f>
        <v/>
      </c>
      <c r="R1054" s="31" t="str">
        <f>IF(主动技能!X1057="","")</f>
        <v/>
      </c>
      <c r="S1054" s="31">
        <f>主动技能!Y1057</f>
        <v>0</v>
      </c>
      <c r="T1054" s="31">
        <f>主动技能!Z1057</f>
        <v>150</v>
      </c>
      <c r="U1054" s="31">
        <f>主动技能!AB1057</f>
        <v>16761</v>
      </c>
      <c r="V1054" s="31">
        <f>主动技能!AC1057</f>
        <v>0</v>
      </c>
      <c r="W1054" s="31">
        <f>主动技能!AD1057</f>
        <v>0</v>
      </c>
      <c r="X1054" s="31">
        <f>主动技能!AE1057</f>
        <v>1</v>
      </c>
      <c r="Y1054" s="31">
        <f>主动技能!AF1057</f>
        <v>1</v>
      </c>
      <c r="Z1054" s="31">
        <f>主动技能!AG1057</f>
        <v>1</v>
      </c>
      <c r="AA1054" s="31" t="str">
        <f>主动技能!AH1057</f>
        <v>attackex</v>
      </c>
      <c r="AB1054" s="31" t="str">
        <f>IF(主动技能!AI1057="","")</f>
        <v/>
      </c>
      <c r="AC1054" s="31">
        <f>主动技能!AJ1057</f>
        <v>11</v>
      </c>
      <c r="AD1054" s="31">
        <f>主动技能!BF1057</f>
        <v>101802</v>
      </c>
      <c r="AE1054" s="1">
        <f t="shared" si="16"/>
        <v>11</v>
      </c>
    </row>
    <row r="1055" spans="1:31" s="31" customFormat="1" x14ac:dyDescent="0.15">
      <c r="A1055" s="31">
        <f>主动技能!B1058</f>
        <v>10180212</v>
      </c>
      <c r="B1055" s="4" t="str">
        <f>主动技能!H1058</f>
        <v>火炮击</v>
      </c>
      <c r="C1055" s="4" t="str">
        <f>主动技能!I1058</f>
        <v>对敌方后排单体攻击，造成150%攻击力（+23830）点伤害。</v>
      </c>
      <c r="D1055" s="4">
        <f>VLOOKUP(主动技能!J1058,对应表!F:G,2,FALSE)</f>
        <v>1</v>
      </c>
      <c r="E1055" s="4">
        <f>VLOOKUP(主动技能!K1058,对应表!J:K,2,FALSE)</f>
        <v>2</v>
      </c>
      <c r="F1055" s="4">
        <f>VLOOKUP(主动技能!L1058,对应表!N:O,2,FALSE)</f>
        <v>1</v>
      </c>
      <c r="G1055" s="4">
        <f>IF(主动技能!M1058="必中",2,1)</f>
        <v>1</v>
      </c>
      <c r="H1055" s="4">
        <f>主动技能!N1058</f>
        <v>100</v>
      </c>
      <c r="I1055" s="4">
        <f>主动技能!O1058</f>
        <v>0</v>
      </c>
      <c r="J1055" s="31" t="str">
        <f>主动技能!P1058</f>
        <v>||eff_huoqiu|</v>
      </c>
      <c r="K1055" s="31">
        <f>主动技能!Q1058</f>
        <v>1</v>
      </c>
      <c r="L1055" s="31">
        <f>主动技能!R1058</f>
        <v>0</v>
      </c>
      <c r="M1055" s="31">
        <f>主动技能!S1058</f>
        <v>0</v>
      </c>
      <c r="N1055" s="31" t="str">
        <f>IF(主动技能!T1058="","",主动技能!T1058)</f>
        <v/>
      </c>
      <c r="O1055" s="31" t="str">
        <f>IF(主动技能!U1058="","",主动技能!U1058)</f>
        <v/>
      </c>
      <c r="P1055" s="31" t="str">
        <f>IF(主动技能!V1058="","",主动技能!V1058)</f>
        <v>skill_08</v>
      </c>
      <c r="Q1055" s="31" t="str">
        <f>IF(主动技能!W1058="","")</f>
        <v/>
      </c>
      <c r="R1055" s="31" t="str">
        <f>IF(主动技能!X1058="","")</f>
        <v/>
      </c>
      <c r="S1055" s="31">
        <f>主动技能!Y1058</f>
        <v>0</v>
      </c>
      <c r="T1055" s="31">
        <f>主动技能!Z1058</f>
        <v>150</v>
      </c>
      <c r="U1055" s="31">
        <f>主动技能!AB1058</f>
        <v>23830</v>
      </c>
      <c r="V1055" s="31">
        <f>主动技能!AC1058</f>
        <v>0</v>
      </c>
      <c r="W1055" s="31">
        <f>主动技能!AD1058</f>
        <v>0</v>
      </c>
      <c r="X1055" s="31">
        <f>主动技能!AE1058</f>
        <v>1</v>
      </c>
      <c r="Y1055" s="31">
        <f>主动技能!AF1058</f>
        <v>1</v>
      </c>
      <c r="Z1055" s="31">
        <f>主动技能!AG1058</f>
        <v>1</v>
      </c>
      <c r="AA1055" s="31" t="str">
        <f>主动技能!AH1058</f>
        <v>attackex</v>
      </c>
      <c r="AB1055" s="31" t="str">
        <f>IF(主动技能!AI1058="","")</f>
        <v/>
      </c>
      <c r="AC1055" s="31">
        <f>主动技能!AJ1058</f>
        <v>12</v>
      </c>
      <c r="AD1055" s="31">
        <f>主动技能!BF1058</f>
        <v>101802</v>
      </c>
      <c r="AE1055" s="1">
        <f t="shared" si="16"/>
        <v>12</v>
      </c>
    </row>
    <row r="1056" spans="1:31" s="31" customFormat="1" x14ac:dyDescent="0.15">
      <c r="A1056" s="31">
        <f>主动技能!B1059</f>
        <v>10180213</v>
      </c>
      <c r="B1056" s="4" t="str">
        <f>主动技能!H1059</f>
        <v>火炮击</v>
      </c>
      <c r="C1056" s="4" t="str">
        <f>主动技能!I1059</f>
        <v>对敌方后排单体攻击，造成150%攻击力（+33839）点伤害。</v>
      </c>
      <c r="D1056" s="4">
        <f>VLOOKUP(主动技能!J1059,对应表!F:G,2,FALSE)</f>
        <v>1</v>
      </c>
      <c r="E1056" s="4">
        <f>VLOOKUP(主动技能!K1059,对应表!J:K,2,FALSE)</f>
        <v>2</v>
      </c>
      <c r="F1056" s="4">
        <f>VLOOKUP(主动技能!L1059,对应表!N:O,2,FALSE)</f>
        <v>1</v>
      </c>
      <c r="G1056" s="4">
        <f>IF(主动技能!M1059="必中",2,1)</f>
        <v>1</v>
      </c>
      <c r="H1056" s="4">
        <f>主动技能!N1059</f>
        <v>100</v>
      </c>
      <c r="I1056" s="4">
        <f>主动技能!O1059</f>
        <v>0</v>
      </c>
      <c r="J1056" s="31" t="str">
        <f>主动技能!P1059</f>
        <v>||eff_huoqiu|</v>
      </c>
      <c r="K1056" s="31">
        <f>主动技能!Q1059</f>
        <v>1</v>
      </c>
      <c r="L1056" s="31">
        <f>主动技能!R1059</f>
        <v>0</v>
      </c>
      <c r="M1056" s="31">
        <f>主动技能!S1059</f>
        <v>0</v>
      </c>
      <c r="N1056" s="31" t="str">
        <f>IF(主动技能!T1059="","",主动技能!T1059)</f>
        <v/>
      </c>
      <c r="O1056" s="31" t="str">
        <f>IF(主动技能!U1059="","",主动技能!U1059)</f>
        <v/>
      </c>
      <c r="P1056" s="31" t="str">
        <f>IF(主动技能!V1059="","",主动技能!V1059)</f>
        <v>skill_08</v>
      </c>
      <c r="Q1056" s="31" t="str">
        <f>IF(主动技能!W1059="","")</f>
        <v/>
      </c>
      <c r="R1056" s="31" t="str">
        <f>IF(主动技能!X1059="","")</f>
        <v/>
      </c>
      <c r="S1056" s="31">
        <f>主动技能!Y1059</f>
        <v>0</v>
      </c>
      <c r="T1056" s="31">
        <f>主动技能!Z1059</f>
        <v>150</v>
      </c>
      <c r="U1056" s="31">
        <f>主动技能!AB1059</f>
        <v>33839</v>
      </c>
      <c r="V1056" s="31">
        <f>主动技能!AC1059</f>
        <v>0</v>
      </c>
      <c r="W1056" s="31">
        <f>主动技能!AD1059</f>
        <v>0</v>
      </c>
      <c r="X1056" s="31">
        <f>主动技能!AE1059</f>
        <v>1</v>
      </c>
      <c r="Y1056" s="31">
        <f>主动技能!AF1059</f>
        <v>1</v>
      </c>
      <c r="Z1056" s="31">
        <f>主动技能!AG1059</f>
        <v>1</v>
      </c>
      <c r="AA1056" s="31" t="str">
        <f>主动技能!AH1059</f>
        <v>attackex</v>
      </c>
      <c r="AB1056" s="31" t="str">
        <f>IF(主动技能!AI1059="","")</f>
        <v/>
      </c>
      <c r="AC1056" s="31">
        <f>主动技能!AJ1059</f>
        <v>13</v>
      </c>
      <c r="AD1056" s="31">
        <f>主动技能!BF1059</f>
        <v>101802</v>
      </c>
      <c r="AE1056" s="1">
        <f t="shared" si="16"/>
        <v>13</v>
      </c>
    </row>
    <row r="1057" spans="1:31" s="31" customFormat="1" x14ac:dyDescent="0.15">
      <c r="A1057" s="31">
        <f>主动技能!B1060</f>
        <v>10180214</v>
      </c>
      <c r="B1057" s="4" t="str">
        <f>主动技能!H1060</f>
        <v>火炮击</v>
      </c>
      <c r="C1057" s="4" t="str">
        <f>主动技能!I1060</f>
        <v>对敌方后排单体攻击，造成150%攻击力（+48008）点伤害。</v>
      </c>
      <c r="D1057" s="4">
        <f>VLOOKUP(主动技能!J1060,对应表!F:G,2,FALSE)</f>
        <v>1</v>
      </c>
      <c r="E1057" s="4">
        <f>VLOOKUP(主动技能!K1060,对应表!J:K,2,FALSE)</f>
        <v>2</v>
      </c>
      <c r="F1057" s="4">
        <f>VLOOKUP(主动技能!L1060,对应表!N:O,2,FALSE)</f>
        <v>1</v>
      </c>
      <c r="G1057" s="4">
        <f>IF(主动技能!M1060="必中",2,1)</f>
        <v>1</v>
      </c>
      <c r="H1057" s="4">
        <f>主动技能!N1060</f>
        <v>100</v>
      </c>
      <c r="I1057" s="4">
        <f>主动技能!O1060</f>
        <v>0</v>
      </c>
      <c r="J1057" s="31" t="str">
        <f>主动技能!P1060</f>
        <v>||eff_huoqiu|</v>
      </c>
      <c r="K1057" s="31">
        <f>主动技能!Q1060</f>
        <v>1</v>
      </c>
      <c r="L1057" s="31">
        <f>主动技能!R1060</f>
        <v>0</v>
      </c>
      <c r="M1057" s="31">
        <f>主动技能!S1060</f>
        <v>0</v>
      </c>
      <c r="N1057" s="31" t="str">
        <f>IF(主动技能!T1060="","",主动技能!T1060)</f>
        <v/>
      </c>
      <c r="O1057" s="31" t="str">
        <f>IF(主动技能!U1060="","",主动技能!U1060)</f>
        <v/>
      </c>
      <c r="P1057" s="31" t="str">
        <f>IF(主动技能!V1060="","",主动技能!V1060)</f>
        <v>skill_08</v>
      </c>
      <c r="Q1057" s="31" t="str">
        <f>IF(主动技能!W1060="","")</f>
        <v/>
      </c>
      <c r="R1057" s="31" t="str">
        <f>IF(主动技能!X1060="","")</f>
        <v/>
      </c>
      <c r="S1057" s="31">
        <f>主动技能!Y1060</f>
        <v>0</v>
      </c>
      <c r="T1057" s="31">
        <f>主动技能!Z1060</f>
        <v>150</v>
      </c>
      <c r="U1057" s="31">
        <f>主动技能!AB1060</f>
        <v>48008</v>
      </c>
      <c r="V1057" s="31">
        <f>主动技能!AC1060</f>
        <v>0</v>
      </c>
      <c r="W1057" s="31">
        <f>主动技能!AD1060</f>
        <v>0</v>
      </c>
      <c r="X1057" s="31">
        <f>主动技能!AE1060</f>
        <v>1</v>
      </c>
      <c r="Y1057" s="31">
        <f>主动技能!AF1060</f>
        <v>1</v>
      </c>
      <c r="Z1057" s="31">
        <f>主动技能!AG1060</f>
        <v>1</v>
      </c>
      <c r="AA1057" s="31" t="str">
        <f>主动技能!AH1060</f>
        <v>attackex</v>
      </c>
      <c r="AB1057" s="31" t="str">
        <f>IF(主动技能!AI1060="","")</f>
        <v/>
      </c>
      <c r="AC1057" s="31">
        <f>主动技能!AJ1060</f>
        <v>14</v>
      </c>
      <c r="AD1057" s="31">
        <f>主动技能!BF1060</f>
        <v>101802</v>
      </c>
      <c r="AE1057" s="1">
        <f t="shared" si="16"/>
        <v>14</v>
      </c>
    </row>
    <row r="1058" spans="1:31" s="31" customFormat="1" x14ac:dyDescent="0.15">
      <c r="A1058" s="31">
        <f>主动技能!B1061</f>
        <v>10180215</v>
      </c>
      <c r="B1058" s="4" t="str">
        <f>主动技能!H1061</f>
        <v>火炮击</v>
      </c>
      <c r="C1058" s="4" t="str">
        <f>主动技能!I1061</f>
        <v>对敌方后排单体攻击，造成150%攻击力（+68066）点伤害。</v>
      </c>
      <c r="D1058" s="4">
        <f>VLOOKUP(主动技能!J1061,对应表!F:G,2,FALSE)</f>
        <v>1</v>
      </c>
      <c r="E1058" s="4">
        <f>VLOOKUP(主动技能!K1061,对应表!J:K,2,FALSE)</f>
        <v>2</v>
      </c>
      <c r="F1058" s="4">
        <f>VLOOKUP(主动技能!L1061,对应表!N:O,2,FALSE)</f>
        <v>1</v>
      </c>
      <c r="G1058" s="4">
        <f>IF(主动技能!M1061="必中",2,1)</f>
        <v>1</v>
      </c>
      <c r="H1058" s="4">
        <f>主动技能!N1061</f>
        <v>100</v>
      </c>
      <c r="I1058" s="4">
        <f>主动技能!O1061</f>
        <v>0</v>
      </c>
      <c r="J1058" s="31" t="str">
        <f>主动技能!P1061</f>
        <v>||eff_huoqiu|</v>
      </c>
      <c r="K1058" s="31">
        <f>主动技能!Q1061</f>
        <v>1</v>
      </c>
      <c r="L1058" s="31">
        <f>主动技能!R1061</f>
        <v>0</v>
      </c>
      <c r="M1058" s="31">
        <f>主动技能!S1061</f>
        <v>0</v>
      </c>
      <c r="N1058" s="31" t="str">
        <f>IF(主动技能!T1061="","",主动技能!T1061)</f>
        <v/>
      </c>
      <c r="O1058" s="31" t="str">
        <f>IF(主动技能!U1061="","",主动技能!U1061)</f>
        <v/>
      </c>
      <c r="P1058" s="31" t="str">
        <f>IF(主动技能!V1061="","",主动技能!V1061)</f>
        <v>skill_08</v>
      </c>
      <c r="Q1058" s="31" t="str">
        <f>IF(主动技能!W1061="","")</f>
        <v/>
      </c>
      <c r="R1058" s="31" t="str">
        <f>IF(主动技能!X1061="","")</f>
        <v/>
      </c>
      <c r="S1058" s="31">
        <f>主动技能!Y1061</f>
        <v>0</v>
      </c>
      <c r="T1058" s="31">
        <f>主动技能!Z1061</f>
        <v>150</v>
      </c>
      <c r="U1058" s="31">
        <f>主动技能!AB1061</f>
        <v>68066</v>
      </c>
      <c r="V1058" s="31">
        <f>主动技能!AC1061</f>
        <v>0</v>
      </c>
      <c r="W1058" s="31">
        <f>主动技能!AD1061</f>
        <v>0</v>
      </c>
      <c r="X1058" s="31">
        <f>主动技能!AE1061</f>
        <v>1</v>
      </c>
      <c r="Y1058" s="31">
        <f>主动技能!AF1061</f>
        <v>1</v>
      </c>
      <c r="Z1058" s="31">
        <f>主动技能!AG1061</f>
        <v>1</v>
      </c>
      <c r="AA1058" s="31" t="str">
        <f>主动技能!AH1061</f>
        <v>attackex</v>
      </c>
      <c r="AB1058" s="31" t="str">
        <f>IF(主动技能!AI1061="","")</f>
        <v/>
      </c>
      <c r="AC1058" s="31">
        <f>主动技能!AJ1061</f>
        <v>15</v>
      </c>
      <c r="AD1058" s="31">
        <f>主动技能!BF1061</f>
        <v>101802</v>
      </c>
      <c r="AE1058" s="1">
        <f t="shared" si="16"/>
        <v>15</v>
      </c>
    </row>
    <row r="1059" spans="1:31" s="31" customFormat="1" x14ac:dyDescent="0.15">
      <c r="A1059" s="31">
        <f>主动技能!B1062</f>
        <v>10180216</v>
      </c>
      <c r="B1059" s="4" t="str">
        <f>主动技能!H1062</f>
        <v>火炮击</v>
      </c>
      <c r="C1059" s="4" t="str">
        <f>主动技能!I1062</f>
        <v>对敌方后排单体攻击，造成150%攻击力（+96464）点伤害。</v>
      </c>
      <c r="D1059" s="4">
        <f>VLOOKUP(主动技能!J1062,对应表!F:G,2,FALSE)</f>
        <v>1</v>
      </c>
      <c r="E1059" s="4">
        <f>VLOOKUP(主动技能!K1062,对应表!J:K,2,FALSE)</f>
        <v>2</v>
      </c>
      <c r="F1059" s="4">
        <f>VLOOKUP(主动技能!L1062,对应表!N:O,2,FALSE)</f>
        <v>1</v>
      </c>
      <c r="G1059" s="4">
        <f>IF(主动技能!M1062="必中",2,1)</f>
        <v>1</v>
      </c>
      <c r="H1059" s="4">
        <f>主动技能!N1062</f>
        <v>100</v>
      </c>
      <c r="I1059" s="4">
        <f>主动技能!O1062</f>
        <v>0</v>
      </c>
      <c r="J1059" s="31" t="str">
        <f>主动技能!P1062</f>
        <v>||eff_huoqiu|</v>
      </c>
      <c r="K1059" s="31">
        <f>主动技能!Q1062</f>
        <v>1</v>
      </c>
      <c r="L1059" s="31">
        <f>主动技能!R1062</f>
        <v>0</v>
      </c>
      <c r="M1059" s="31">
        <f>主动技能!S1062</f>
        <v>0</v>
      </c>
      <c r="N1059" s="31" t="str">
        <f>IF(主动技能!T1062="","",主动技能!T1062)</f>
        <v/>
      </c>
      <c r="O1059" s="31" t="str">
        <f>IF(主动技能!U1062="","",主动技能!U1062)</f>
        <v/>
      </c>
      <c r="P1059" s="31" t="str">
        <f>IF(主动技能!V1062="","",主动技能!V1062)</f>
        <v>skill_08</v>
      </c>
      <c r="Q1059" s="31" t="str">
        <f>IF(主动技能!W1062="","")</f>
        <v/>
      </c>
      <c r="R1059" s="31" t="str">
        <f>IF(主动技能!X1062="","")</f>
        <v/>
      </c>
      <c r="S1059" s="31">
        <f>主动技能!Y1062</f>
        <v>0</v>
      </c>
      <c r="T1059" s="31">
        <f>主动技能!Z1062</f>
        <v>150</v>
      </c>
      <c r="U1059" s="31">
        <f>主动技能!AB1062</f>
        <v>96464</v>
      </c>
      <c r="V1059" s="31">
        <f>主动技能!AC1062</f>
        <v>0</v>
      </c>
      <c r="W1059" s="31">
        <f>主动技能!AD1062</f>
        <v>0</v>
      </c>
      <c r="X1059" s="31">
        <f>主动技能!AE1062</f>
        <v>1</v>
      </c>
      <c r="Y1059" s="31">
        <f>主动技能!AF1062</f>
        <v>1</v>
      </c>
      <c r="Z1059" s="31">
        <f>主动技能!AG1062</f>
        <v>1</v>
      </c>
      <c r="AA1059" s="31" t="str">
        <f>主动技能!AH1062</f>
        <v>attackex</v>
      </c>
      <c r="AB1059" s="31" t="str">
        <f>IF(主动技能!AI1062="","")</f>
        <v/>
      </c>
      <c r="AC1059" s="31">
        <f>主动技能!AJ1062</f>
        <v>16</v>
      </c>
      <c r="AD1059" s="31">
        <f>主动技能!BF1062</f>
        <v>101802</v>
      </c>
      <c r="AE1059" s="1">
        <f t="shared" si="16"/>
        <v>16</v>
      </c>
    </row>
    <row r="1060" spans="1:31" s="31" customFormat="1" x14ac:dyDescent="0.15">
      <c r="A1060" s="31">
        <f>主动技能!B1063</f>
        <v>10180217</v>
      </c>
      <c r="B1060" s="4" t="str">
        <f>主动技能!H1063</f>
        <v>火炮击</v>
      </c>
      <c r="C1060" s="4" t="str">
        <f>主动技能!I1063</f>
        <v>对敌方后排单体攻击，造成150%攻击力（+136667）点伤害。</v>
      </c>
      <c r="D1060" s="4">
        <f>VLOOKUP(主动技能!J1063,对应表!F:G,2,FALSE)</f>
        <v>1</v>
      </c>
      <c r="E1060" s="4">
        <f>VLOOKUP(主动技能!K1063,对应表!J:K,2,FALSE)</f>
        <v>2</v>
      </c>
      <c r="F1060" s="4">
        <f>VLOOKUP(主动技能!L1063,对应表!N:O,2,FALSE)</f>
        <v>1</v>
      </c>
      <c r="G1060" s="4">
        <f>IF(主动技能!M1063="必中",2,1)</f>
        <v>1</v>
      </c>
      <c r="H1060" s="4">
        <f>主动技能!N1063</f>
        <v>100</v>
      </c>
      <c r="I1060" s="4">
        <f>主动技能!O1063</f>
        <v>0</v>
      </c>
      <c r="J1060" s="31" t="str">
        <f>主动技能!P1063</f>
        <v>||eff_huoqiu|</v>
      </c>
      <c r="K1060" s="31">
        <f>主动技能!Q1063</f>
        <v>1</v>
      </c>
      <c r="L1060" s="31">
        <f>主动技能!R1063</f>
        <v>0</v>
      </c>
      <c r="M1060" s="31">
        <f>主动技能!S1063</f>
        <v>0</v>
      </c>
      <c r="N1060" s="31" t="str">
        <f>IF(主动技能!T1063="","",主动技能!T1063)</f>
        <v/>
      </c>
      <c r="O1060" s="31" t="str">
        <f>IF(主动技能!U1063="","",主动技能!U1063)</f>
        <v/>
      </c>
      <c r="P1060" s="31" t="str">
        <f>IF(主动技能!V1063="","",主动技能!V1063)</f>
        <v>skill_08</v>
      </c>
      <c r="Q1060" s="31" t="str">
        <f>IF(主动技能!W1063="","")</f>
        <v/>
      </c>
      <c r="R1060" s="31" t="str">
        <f>IF(主动技能!X1063="","")</f>
        <v/>
      </c>
      <c r="S1060" s="31">
        <f>主动技能!Y1063</f>
        <v>0</v>
      </c>
      <c r="T1060" s="31">
        <f>主动技能!Z1063</f>
        <v>150</v>
      </c>
      <c r="U1060" s="31">
        <f>主动技能!AB1063</f>
        <v>136667</v>
      </c>
      <c r="V1060" s="31">
        <f>主动技能!AC1063</f>
        <v>0</v>
      </c>
      <c r="W1060" s="31">
        <f>主动技能!AD1063</f>
        <v>0</v>
      </c>
      <c r="X1060" s="31">
        <f>主动技能!AE1063</f>
        <v>1</v>
      </c>
      <c r="Y1060" s="31">
        <f>主动技能!AF1063</f>
        <v>1</v>
      </c>
      <c r="Z1060" s="31">
        <f>主动技能!AG1063</f>
        <v>1</v>
      </c>
      <c r="AA1060" s="31" t="str">
        <f>主动技能!AH1063</f>
        <v>attackex</v>
      </c>
      <c r="AB1060" s="31" t="str">
        <f>IF(主动技能!AI1063="","")</f>
        <v/>
      </c>
      <c r="AC1060" s="31">
        <f>主动技能!AJ1063</f>
        <v>17</v>
      </c>
      <c r="AD1060" s="31">
        <f>主动技能!BF1063</f>
        <v>101802</v>
      </c>
      <c r="AE1060" s="1">
        <f t="shared" si="16"/>
        <v>17</v>
      </c>
    </row>
    <row r="1061" spans="1:31" s="31" customFormat="1" x14ac:dyDescent="0.15">
      <c r="A1061" s="31">
        <f>主动技能!B1064</f>
        <v>10180218</v>
      </c>
      <c r="B1061" s="4" t="str">
        <f>主动技能!H1064</f>
        <v>火炮击</v>
      </c>
      <c r="C1061" s="4" t="str">
        <f>主动技能!I1064</f>
        <v>对敌方后排单体攻击，造成150%攻击力（+193582）点伤害。</v>
      </c>
      <c r="D1061" s="4">
        <f>VLOOKUP(主动技能!J1064,对应表!F:G,2,FALSE)</f>
        <v>1</v>
      </c>
      <c r="E1061" s="4">
        <f>VLOOKUP(主动技能!K1064,对应表!J:K,2,FALSE)</f>
        <v>2</v>
      </c>
      <c r="F1061" s="4">
        <f>VLOOKUP(主动技能!L1064,对应表!N:O,2,FALSE)</f>
        <v>1</v>
      </c>
      <c r="G1061" s="4">
        <f>IF(主动技能!M1064="必中",2,1)</f>
        <v>1</v>
      </c>
      <c r="H1061" s="4">
        <f>主动技能!N1064</f>
        <v>100</v>
      </c>
      <c r="I1061" s="4">
        <f>主动技能!O1064</f>
        <v>0</v>
      </c>
      <c r="J1061" s="31" t="str">
        <f>主动技能!P1064</f>
        <v>||eff_huoqiu|</v>
      </c>
      <c r="K1061" s="31">
        <f>主动技能!Q1064</f>
        <v>1</v>
      </c>
      <c r="L1061" s="31">
        <f>主动技能!R1064</f>
        <v>0</v>
      </c>
      <c r="M1061" s="31">
        <f>主动技能!S1064</f>
        <v>0</v>
      </c>
      <c r="N1061" s="31" t="str">
        <f>IF(主动技能!T1064="","",主动技能!T1064)</f>
        <v/>
      </c>
      <c r="O1061" s="31" t="str">
        <f>IF(主动技能!U1064="","",主动技能!U1064)</f>
        <v/>
      </c>
      <c r="P1061" s="31" t="str">
        <f>IF(主动技能!V1064="","",主动技能!V1064)</f>
        <v>skill_08</v>
      </c>
      <c r="Q1061" s="31" t="str">
        <f>IF(主动技能!W1064="","")</f>
        <v/>
      </c>
      <c r="R1061" s="31" t="str">
        <f>IF(主动技能!X1064="","")</f>
        <v/>
      </c>
      <c r="S1061" s="31">
        <f>主动技能!Y1064</f>
        <v>0</v>
      </c>
      <c r="T1061" s="31">
        <f>主动技能!Z1064</f>
        <v>150</v>
      </c>
      <c r="U1061" s="31">
        <f>主动技能!AB1064</f>
        <v>193582</v>
      </c>
      <c r="V1061" s="31">
        <f>主动技能!AC1064</f>
        <v>0</v>
      </c>
      <c r="W1061" s="31">
        <f>主动技能!AD1064</f>
        <v>0</v>
      </c>
      <c r="X1061" s="31">
        <f>主动技能!AE1064</f>
        <v>1</v>
      </c>
      <c r="Y1061" s="31">
        <f>主动技能!AF1064</f>
        <v>1</v>
      </c>
      <c r="Z1061" s="31">
        <f>主动技能!AG1064</f>
        <v>1</v>
      </c>
      <c r="AA1061" s="31" t="str">
        <f>主动技能!AH1064</f>
        <v>attackex</v>
      </c>
      <c r="AB1061" s="31" t="str">
        <f>IF(主动技能!AI1064="","")</f>
        <v/>
      </c>
      <c r="AC1061" s="31">
        <f>主动技能!AJ1064</f>
        <v>18</v>
      </c>
      <c r="AD1061" s="31">
        <f>主动技能!BF1064</f>
        <v>101802</v>
      </c>
      <c r="AE1061" s="1">
        <f t="shared" si="16"/>
        <v>18</v>
      </c>
    </row>
    <row r="1062" spans="1:31" s="31" customFormat="1" x14ac:dyDescent="0.15">
      <c r="A1062" s="31">
        <f>主动技能!B1065</f>
        <v>10180219</v>
      </c>
      <c r="B1062" s="4" t="str">
        <f>主动技能!H1065</f>
        <v>火炮击</v>
      </c>
      <c r="C1062" s="4" t="str">
        <f>主动技能!I1065</f>
        <v>对敌方后排单体攻击，造成150%攻击力（+274158）点伤害。</v>
      </c>
      <c r="D1062" s="4">
        <f>VLOOKUP(主动技能!J1065,对应表!F:G,2,FALSE)</f>
        <v>1</v>
      </c>
      <c r="E1062" s="4">
        <f>VLOOKUP(主动技能!K1065,对应表!J:K,2,FALSE)</f>
        <v>2</v>
      </c>
      <c r="F1062" s="4">
        <f>VLOOKUP(主动技能!L1065,对应表!N:O,2,FALSE)</f>
        <v>1</v>
      </c>
      <c r="G1062" s="4">
        <f>IF(主动技能!M1065="必中",2,1)</f>
        <v>1</v>
      </c>
      <c r="H1062" s="4">
        <f>主动技能!N1065</f>
        <v>100</v>
      </c>
      <c r="I1062" s="4">
        <f>主动技能!O1065</f>
        <v>0</v>
      </c>
      <c r="J1062" s="31" t="str">
        <f>主动技能!P1065</f>
        <v>||eff_huoqiu|</v>
      </c>
      <c r="K1062" s="31">
        <f>主动技能!Q1065</f>
        <v>1</v>
      </c>
      <c r="L1062" s="31">
        <f>主动技能!R1065</f>
        <v>0</v>
      </c>
      <c r="M1062" s="31">
        <f>主动技能!S1065</f>
        <v>0</v>
      </c>
      <c r="N1062" s="31" t="str">
        <f>IF(主动技能!T1065="","",主动技能!T1065)</f>
        <v/>
      </c>
      <c r="O1062" s="31" t="str">
        <f>IF(主动技能!U1065="","",主动技能!U1065)</f>
        <v/>
      </c>
      <c r="P1062" s="31" t="str">
        <f>IF(主动技能!V1065="","",主动技能!V1065)</f>
        <v>skill_08</v>
      </c>
      <c r="Q1062" s="31" t="str">
        <f>IF(主动技能!W1065="","")</f>
        <v/>
      </c>
      <c r="R1062" s="31" t="str">
        <f>IF(主动技能!X1065="","")</f>
        <v/>
      </c>
      <c r="S1062" s="31">
        <f>主动技能!Y1065</f>
        <v>0</v>
      </c>
      <c r="T1062" s="31">
        <f>主动技能!Z1065</f>
        <v>150</v>
      </c>
      <c r="U1062" s="31">
        <f>主动技能!AB1065</f>
        <v>274158</v>
      </c>
      <c r="V1062" s="31">
        <f>主动技能!AC1065</f>
        <v>0</v>
      </c>
      <c r="W1062" s="31">
        <f>主动技能!AD1065</f>
        <v>0</v>
      </c>
      <c r="X1062" s="31">
        <f>主动技能!AE1065</f>
        <v>1</v>
      </c>
      <c r="Y1062" s="31">
        <f>主动技能!AF1065</f>
        <v>1</v>
      </c>
      <c r="Z1062" s="31">
        <f>主动技能!AG1065</f>
        <v>1</v>
      </c>
      <c r="AA1062" s="31" t="str">
        <f>主动技能!AH1065</f>
        <v>attackex</v>
      </c>
      <c r="AB1062" s="31" t="str">
        <f>IF(主动技能!AI1065="","")</f>
        <v/>
      </c>
      <c r="AC1062" s="31">
        <f>主动技能!AJ1065</f>
        <v>19</v>
      </c>
      <c r="AD1062" s="31">
        <f>主动技能!BF1065</f>
        <v>101802</v>
      </c>
      <c r="AE1062" s="1">
        <f t="shared" si="16"/>
        <v>19</v>
      </c>
    </row>
    <row r="1063" spans="1:31" s="31" customFormat="1" x14ac:dyDescent="0.15">
      <c r="A1063" s="31">
        <f>主动技能!B1066</f>
        <v>10180220</v>
      </c>
      <c r="B1063" s="4" t="str">
        <f>主动技能!H1066</f>
        <v>火炮击</v>
      </c>
      <c r="C1063" s="4" t="str">
        <f>主动技能!I1066</f>
        <v>对敌方后排单体攻击，造成150%攻击力（+388230）点伤害。</v>
      </c>
      <c r="D1063" s="4">
        <f>VLOOKUP(主动技能!J1066,对应表!F:G,2,FALSE)</f>
        <v>1</v>
      </c>
      <c r="E1063" s="4">
        <f>VLOOKUP(主动技能!K1066,对应表!J:K,2,FALSE)</f>
        <v>2</v>
      </c>
      <c r="F1063" s="4">
        <f>VLOOKUP(主动技能!L1066,对应表!N:O,2,FALSE)</f>
        <v>1</v>
      </c>
      <c r="G1063" s="4">
        <f>IF(主动技能!M1066="必中",2,1)</f>
        <v>1</v>
      </c>
      <c r="H1063" s="4">
        <f>主动技能!N1066</f>
        <v>100</v>
      </c>
      <c r="I1063" s="4">
        <f>主动技能!O1066</f>
        <v>0</v>
      </c>
      <c r="J1063" s="31" t="str">
        <f>主动技能!P1066</f>
        <v>||eff_huoqiu|</v>
      </c>
      <c r="K1063" s="31">
        <f>主动技能!Q1066</f>
        <v>1</v>
      </c>
      <c r="L1063" s="31">
        <f>主动技能!R1066</f>
        <v>0</v>
      </c>
      <c r="M1063" s="31">
        <f>主动技能!S1066</f>
        <v>0</v>
      </c>
      <c r="N1063" s="31" t="str">
        <f>IF(主动技能!T1066="","",主动技能!T1066)</f>
        <v/>
      </c>
      <c r="O1063" s="31" t="str">
        <f>IF(主动技能!U1066="","",主动技能!U1066)</f>
        <v/>
      </c>
      <c r="P1063" s="31" t="str">
        <f>IF(主动技能!V1066="","",主动技能!V1066)</f>
        <v>skill_08</v>
      </c>
      <c r="Q1063" s="31" t="str">
        <f>IF(主动技能!W1066="","")</f>
        <v/>
      </c>
      <c r="R1063" s="31" t="str">
        <f>IF(主动技能!X1066="","")</f>
        <v/>
      </c>
      <c r="S1063" s="31">
        <f>主动技能!Y1066</f>
        <v>0</v>
      </c>
      <c r="T1063" s="31">
        <f>主动技能!Z1066</f>
        <v>150</v>
      </c>
      <c r="U1063" s="31">
        <f>主动技能!AB1066</f>
        <v>388230</v>
      </c>
      <c r="V1063" s="31">
        <f>主动技能!AC1066</f>
        <v>0</v>
      </c>
      <c r="W1063" s="31">
        <f>主动技能!AD1066</f>
        <v>0</v>
      </c>
      <c r="X1063" s="31">
        <f>主动技能!AE1066</f>
        <v>1</v>
      </c>
      <c r="Y1063" s="31">
        <f>主动技能!AF1066</f>
        <v>1</v>
      </c>
      <c r="Z1063" s="31">
        <f>主动技能!AG1066</f>
        <v>1</v>
      </c>
      <c r="AA1063" s="31" t="str">
        <f>主动技能!AH1066</f>
        <v>attackex</v>
      </c>
      <c r="AB1063" s="31" t="str">
        <f>IF(主动技能!AI1066="","")</f>
        <v/>
      </c>
      <c r="AC1063" s="31">
        <f>主动技能!AJ1066</f>
        <v>20</v>
      </c>
      <c r="AD1063" s="31">
        <f>主动技能!BF1066</f>
        <v>101802</v>
      </c>
      <c r="AE1063" s="1">
        <f t="shared" si="16"/>
        <v>20</v>
      </c>
    </row>
    <row r="1064" spans="1:31" s="31" customFormat="1" x14ac:dyDescent="0.15">
      <c r="A1064" s="31">
        <f>主动技能!B1067</f>
        <v>10180301</v>
      </c>
      <c r="B1064" s="4" t="str">
        <f>主动技能!H1067</f>
        <v>黑暗龙卷风</v>
      </c>
      <c r="C1064" s="4" t="str">
        <f>主动技能!I1067</f>
        <v>对敌方全体攻击，造成125%攻击力（+276）点伤害。并附带流血。</v>
      </c>
      <c r="D1064" s="4">
        <f>VLOOKUP(主动技能!J1067,对应表!F:G,2,FALSE)</f>
        <v>1</v>
      </c>
      <c r="E1064" s="4">
        <f>VLOOKUP(主动技能!K1067,对应表!J:K,2,FALSE)</f>
        <v>1</v>
      </c>
      <c r="F1064" s="4">
        <f>VLOOKUP(主动技能!L1067,对应表!N:O,2,FALSE)</f>
        <v>9</v>
      </c>
      <c r="G1064" s="4">
        <f>IF(主动技能!M1067="必中",2,1)</f>
        <v>1</v>
      </c>
      <c r="H1064" s="4">
        <f>主动技能!N1067</f>
        <v>100</v>
      </c>
      <c r="I1064" s="4">
        <f>主动技能!O1067</f>
        <v>100</v>
      </c>
      <c r="J1064" s="31" t="str">
        <f>主动技能!P1067</f>
        <v>||eff_heilongjuanfeng|</v>
      </c>
      <c r="K1064" s="31">
        <f>主动技能!Q1067</f>
        <v>3</v>
      </c>
      <c r="L1064" s="31">
        <f>主动技能!R1067</f>
        <v>0</v>
      </c>
      <c r="M1064" s="31">
        <f>主动技能!S1067</f>
        <v>0</v>
      </c>
      <c r="N1064" s="31" t="str">
        <f>IF(主动技能!T1067="","",主动技能!T1067)</f>
        <v>100001:100:2:0</v>
      </c>
      <c r="O1064" s="31" t="str">
        <f>IF(主动技能!U1067="","",主动技能!U1067)</f>
        <v/>
      </c>
      <c r="P1064" s="31" t="str">
        <f>IF(主动技能!V1067="","",主动技能!V1067)</f>
        <v>skill_15</v>
      </c>
      <c r="Q1064" s="31" t="str">
        <f>IF(主动技能!W1067="","")</f>
        <v/>
      </c>
      <c r="R1064" s="31" t="str">
        <f>IF(主动技能!X1067="","")</f>
        <v/>
      </c>
      <c r="S1064" s="31">
        <f>主动技能!Y1067</f>
        <v>0</v>
      </c>
      <c r="T1064" s="31">
        <f>主动技能!Z1067</f>
        <v>125</v>
      </c>
      <c r="U1064" s="31">
        <f>主动技能!AB1067</f>
        <v>276</v>
      </c>
      <c r="V1064" s="31">
        <f>主动技能!AC1067</f>
        <v>0</v>
      </c>
      <c r="W1064" s="31">
        <f>主动技能!AD1067</f>
        <v>0</v>
      </c>
      <c r="X1064" s="31">
        <f>主动技能!AE1067</f>
        <v>1</v>
      </c>
      <c r="Y1064" s="31">
        <f>主动技能!AF1067</f>
        <v>2</v>
      </c>
      <c r="Z1064" s="31">
        <f>主动技能!AG1067</f>
        <v>2</v>
      </c>
      <c r="AA1064" s="31" t="str">
        <f>主动技能!AH1067</f>
        <v>attackex</v>
      </c>
      <c r="AB1064" s="31" t="str">
        <f>IF(主动技能!AI1067="","")</f>
        <v/>
      </c>
      <c r="AC1064" s="31">
        <f>主动技能!AJ1067</f>
        <v>1</v>
      </c>
      <c r="AD1064" s="31">
        <f>主动技能!BF1067</f>
        <v>101803</v>
      </c>
      <c r="AE1064" s="1">
        <f t="shared" si="16"/>
        <v>1</v>
      </c>
    </row>
    <row r="1065" spans="1:31" s="31" customFormat="1" x14ac:dyDescent="0.15">
      <c r="A1065" s="31">
        <f>主动技能!B1068</f>
        <v>10180302</v>
      </c>
      <c r="B1065" s="4" t="str">
        <f>主动技能!H1068</f>
        <v>黑暗龙卷风</v>
      </c>
      <c r="C1065" s="4" t="str">
        <f>主动技能!I1068</f>
        <v>对敌方全体攻击，造成125%攻击力（+305）点伤害。并附带流血。</v>
      </c>
      <c r="D1065" s="4">
        <f>VLOOKUP(主动技能!J1068,对应表!F:G,2,FALSE)</f>
        <v>1</v>
      </c>
      <c r="E1065" s="4">
        <f>VLOOKUP(主动技能!K1068,对应表!J:K,2,FALSE)</f>
        <v>1</v>
      </c>
      <c r="F1065" s="4">
        <f>VLOOKUP(主动技能!L1068,对应表!N:O,2,FALSE)</f>
        <v>9</v>
      </c>
      <c r="G1065" s="4">
        <f>IF(主动技能!M1068="必中",2,1)</f>
        <v>1</v>
      </c>
      <c r="H1065" s="4">
        <f>主动技能!N1068</f>
        <v>100</v>
      </c>
      <c r="I1065" s="4">
        <f>主动技能!O1068</f>
        <v>100</v>
      </c>
      <c r="J1065" s="31" t="str">
        <f>主动技能!P1068</f>
        <v>||eff_heilongjuanfeng|</v>
      </c>
      <c r="K1065" s="31">
        <f>主动技能!Q1068</f>
        <v>3</v>
      </c>
      <c r="L1065" s="31">
        <f>主动技能!R1068</f>
        <v>0</v>
      </c>
      <c r="M1065" s="31">
        <f>主动技能!S1068</f>
        <v>0</v>
      </c>
      <c r="N1065" s="31" t="str">
        <f>IF(主动技能!T1068="","",主动技能!T1068)</f>
        <v>100001:100:2:0</v>
      </c>
      <c r="O1065" s="31" t="str">
        <f>IF(主动技能!U1068="","",主动技能!U1068)</f>
        <v/>
      </c>
      <c r="P1065" s="31" t="str">
        <f>IF(主动技能!V1068="","",主动技能!V1068)</f>
        <v>skill_15</v>
      </c>
      <c r="Q1065" s="31" t="str">
        <f>IF(主动技能!W1068="","")</f>
        <v/>
      </c>
      <c r="R1065" s="31" t="str">
        <f>IF(主动技能!X1068="","")</f>
        <v/>
      </c>
      <c r="S1065" s="31">
        <f>主动技能!Y1068</f>
        <v>0</v>
      </c>
      <c r="T1065" s="31">
        <f>主动技能!Z1068</f>
        <v>125</v>
      </c>
      <c r="U1065" s="31">
        <f>主动技能!AB1068</f>
        <v>305</v>
      </c>
      <c r="V1065" s="31">
        <f>主动技能!AC1068</f>
        <v>0</v>
      </c>
      <c r="W1065" s="31">
        <f>主动技能!AD1068</f>
        <v>0</v>
      </c>
      <c r="X1065" s="31">
        <f>主动技能!AE1068</f>
        <v>1</v>
      </c>
      <c r="Y1065" s="31">
        <f>主动技能!AF1068</f>
        <v>2</v>
      </c>
      <c r="Z1065" s="31">
        <f>主动技能!AG1068</f>
        <v>2</v>
      </c>
      <c r="AA1065" s="31" t="str">
        <f>主动技能!AH1068</f>
        <v>attackex</v>
      </c>
      <c r="AB1065" s="31" t="str">
        <f>IF(主动技能!AI1068="","")</f>
        <v/>
      </c>
      <c r="AC1065" s="31">
        <f>主动技能!AJ1068</f>
        <v>2</v>
      </c>
      <c r="AD1065" s="31">
        <f>主动技能!BF1068</f>
        <v>101803</v>
      </c>
      <c r="AE1065" s="1">
        <f t="shared" si="16"/>
        <v>2</v>
      </c>
    </row>
    <row r="1066" spans="1:31" s="31" customFormat="1" x14ac:dyDescent="0.15">
      <c r="A1066" s="31">
        <f>主动技能!B1069</f>
        <v>10180303</v>
      </c>
      <c r="B1066" s="4" t="str">
        <f>主动技能!H1069</f>
        <v>黑暗龙卷风</v>
      </c>
      <c r="C1066" s="4" t="str">
        <f>主动技能!I1069</f>
        <v>对敌方全体攻击，造成125%攻击力（+404）点伤害。并附带流血。</v>
      </c>
      <c r="D1066" s="4">
        <f>VLOOKUP(主动技能!J1069,对应表!F:G,2,FALSE)</f>
        <v>1</v>
      </c>
      <c r="E1066" s="4">
        <f>VLOOKUP(主动技能!K1069,对应表!J:K,2,FALSE)</f>
        <v>1</v>
      </c>
      <c r="F1066" s="4">
        <f>VLOOKUP(主动技能!L1069,对应表!N:O,2,FALSE)</f>
        <v>9</v>
      </c>
      <c r="G1066" s="4">
        <f>IF(主动技能!M1069="必中",2,1)</f>
        <v>1</v>
      </c>
      <c r="H1066" s="4">
        <f>主动技能!N1069</f>
        <v>100</v>
      </c>
      <c r="I1066" s="4">
        <f>主动技能!O1069</f>
        <v>100</v>
      </c>
      <c r="J1066" s="31" t="str">
        <f>主动技能!P1069</f>
        <v>||eff_heilongjuanfeng|</v>
      </c>
      <c r="K1066" s="31">
        <f>主动技能!Q1069</f>
        <v>3</v>
      </c>
      <c r="L1066" s="31">
        <f>主动技能!R1069</f>
        <v>0</v>
      </c>
      <c r="M1066" s="31">
        <f>主动技能!S1069</f>
        <v>0</v>
      </c>
      <c r="N1066" s="31" t="str">
        <f>IF(主动技能!T1069="","",主动技能!T1069)</f>
        <v>100001:100:2:0</v>
      </c>
      <c r="O1066" s="31" t="str">
        <f>IF(主动技能!U1069="","",主动技能!U1069)</f>
        <v/>
      </c>
      <c r="P1066" s="31" t="str">
        <f>IF(主动技能!V1069="","",主动技能!V1069)</f>
        <v>skill_15</v>
      </c>
      <c r="Q1066" s="31" t="str">
        <f>IF(主动技能!W1069="","")</f>
        <v/>
      </c>
      <c r="R1066" s="31" t="str">
        <f>IF(主动技能!X1069="","")</f>
        <v/>
      </c>
      <c r="S1066" s="31">
        <f>主动技能!Y1069</f>
        <v>0</v>
      </c>
      <c r="T1066" s="31">
        <f>主动技能!Z1069</f>
        <v>125</v>
      </c>
      <c r="U1066" s="31">
        <f>主动技能!AB1069</f>
        <v>404</v>
      </c>
      <c r="V1066" s="31">
        <f>主动技能!AC1069</f>
        <v>0</v>
      </c>
      <c r="W1066" s="31">
        <f>主动技能!AD1069</f>
        <v>0</v>
      </c>
      <c r="X1066" s="31">
        <f>主动技能!AE1069</f>
        <v>1</v>
      </c>
      <c r="Y1066" s="31">
        <f>主动技能!AF1069</f>
        <v>2</v>
      </c>
      <c r="Z1066" s="31">
        <f>主动技能!AG1069</f>
        <v>2</v>
      </c>
      <c r="AA1066" s="31" t="str">
        <f>主动技能!AH1069</f>
        <v>attackex</v>
      </c>
      <c r="AB1066" s="31" t="str">
        <f>IF(主动技能!AI1069="","")</f>
        <v/>
      </c>
      <c r="AC1066" s="31">
        <f>主动技能!AJ1069</f>
        <v>3</v>
      </c>
      <c r="AD1066" s="31">
        <f>主动技能!BF1069</f>
        <v>101803</v>
      </c>
      <c r="AE1066" s="1">
        <f t="shared" si="16"/>
        <v>3</v>
      </c>
    </row>
    <row r="1067" spans="1:31" s="31" customFormat="1" x14ac:dyDescent="0.15">
      <c r="A1067" s="31">
        <f>主动技能!B1070</f>
        <v>10180304</v>
      </c>
      <c r="B1067" s="4" t="str">
        <f>主动技能!H1070</f>
        <v>黑暗龙卷风</v>
      </c>
      <c r="C1067" s="4" t="str">
        <f>主动技能!I1070</f>
        <v>对敌方全体攻击，造成125%攻击力（+623）点伤害。并附带流血。</v>
      </c>
      <c r="D1067" s="4">
        <f>VLOOKUP(主动技能!J1070,对应表!F:G,2,FALSE)</f>
        <v>1</v>
      </c>
      <c r="E1067" s="4">
        <f>VLOOKUP(主动技能!K1070,对应表!J:K,2,FALSE)</f>
        <v>1</v>
      </c>
      <c r="F1067" s="4">
        <f>VLOOKUP(主动技能!L1070,对应表!N:O,2,FALSE)</f>
        <v>9</v>
      </c>
      <c r="G1067" s="4">
        <f>IF(主动技能!M1070="必中",2,1)</f>
        <v>1</v>
      </c>
      <c r="H1067" s="4">
        <f>主动技能!N1070</f>
        <v>100</v>
      </c>
      <c r="I1067" s="4">
        <f>主动技能!O1070</f>
        <v>100</v>
      </c>
      <c r="J1067" s="31" t="str">
        <f>主动技能!P1070</f>
        <v>||eff_heilongjuanfeng|</v>
      </c>
      <c r="K1067" s="31">
        <f>主动技能!Q1070</f>
        <v>3</v>
      </c>
      <c r="L1067" s="31">
        <f>主动技能!R1070</f>
        <v>0</v>
      </c>
      <c r="M1067" s="31">
        <f>主动技能!S1070</f>
        <v>0</v>
      </c>
      <c r="N1067" s="31" t="str">
        <f>IF(主动技能!T1070="","",主动技能!T1070)</f>
        <v>100001:100:2:0</v>
      </c>
      <c r="O1067" s="31" t="str">
        <f>IF(主动技能!U1070="","",主动技能!U1070)</f>
        <v/>
      </c>
      <c r="P1067" s="31" t="str">
        <f>IF(主动技能!V1070="","",主动技能!V1070)</f>
        <v>skill_15</v>
      </c>
      <c r="Q1067" s="31" t="str">
        <f>IF(主动技能!W1070="","")</f>
        <v/>
      </c>
      <c r="R1067" s="31" t="str">
        <f>IF(主动技能!X1070="","")</f>
        <v/>
      </c>
      <c r="S1067" s="31">
        <f>主动技能!Y1070</f>
        <v>0</v>
      </c>
      <c r="T1067" s="31">
        <f>主动技能!Z1070</f>
        <v>125</v>
      </c>
      <c r="U1067" s="31">
        <f>主动技能!AB1070</f>
        <v>623</v>
      </c>
      <c r="V1067" s="31">
        <f>主动技能!AC1070</f>
        <v>0</v>
      </c>
      <c r="W1067" s="31">
        <f>主动技能!AD1070</f>
        <v>0</v>
      </c>
      <c r="X1067" s="31">
        <f>主动技能!AE1070</f>
        <v>1</v>
      </c>
      <c r="Y1067" s="31">
        <f>主动技能!AF1070</f>
        <v>2</v>
      </c>
      <c r="Z1067" s="31">
        <f>主动技能!AG1070</f>
        <v>2</v>
      </c>
      <c r="AA1067" s="31" t="str">
        <f>主动技能!AH1070</f>
        <v>attackex</v>
      </c>
      <c r="AB1067" s="31" t="str">
        <f>IF(主动技能!AI1070="","")</f>
        <v/>
      </c>
      <c r="AC1067" s="31">
        <f>主动技能!AJ1070</f>
        <v>4</v>
      </c>
      <c r="AD1067" s="31">
        <f>主动技能!BF1070</f>
        <v>101803</v>
      </c>
      <c r="AE1067" s="1">
        <f t="shared" si="16"/>
        <v>4</v>
      </c>
    </row>
    <row r="1068" spans="1:31" s="31" customFormat="1" x14ac:dyDescent="0.15">
      <c r="A1068" s="31">
        <f>主动技能!B1071</f>
        <v>10180305</v>
      </c>
      <c r="B1068" s="4" t="str">
        <f>主动技能!H1071</f>
        <v>黑暗龙卷风</v>
      </c>
      <c r="C1068" s="4" t="str">
        <f>主动技能!I1071</f>
        <v>对敌方全体攻击，造成125%攻击力（+933）点伤害。并附带流血。</v>
      </c>
      <c r="D1068" s="4">
        <f>VLOOKUP(主动技能!J1071,对应表!F:G,2,FALSE)</f>
        <v>1</v>
      </c>
      <c r="E1068" s="4">
        <f>VLOOKUP(主动技能!K1071,对应表!J:K,2,FALSE)</f>
        <v>1</v>
      </c>
      <c r="F1068" s="4">
        <f>VLOOKUP(主动技能!L1071,对应表!N:O,2,FALSE)</f>
        <v>9</v>
      </c>
      <c r="G1068" s="4">
        <f>IF(主动技能!M1071="必中",2,1)</f>
        <v>1</v>
      </c>
      <c r="H1068" s="4">
        <f>主动技能!N1071</f>
        <v>100</v>
      </c>
      <c r="I1068" s="4">
        <f>主动技能!O1071</f>
        <v>100</v>
      </c>
      <c r="J1068" s="31" t="str">
        <f>主动技能!P1071</f>
        <v>||eff_heilongjuanfeng|</v>
      </c>
      <c r="K1068" s="31">
        <f>主动技能!Q1071</f>
        <v>3</v>
      </c>
      <c r="L1068" s="31">
        <f>主动技能!R1071</f>
        <v>0</v>
      </c>
      <c r="M1068" s="31">
        <f>主动技能!S1071</f>
        <v>0</v>
      </c>
      <c r="N1068" s="31" t="str">
        <f>IF(主动技能!T1071="","",主动技能!T1071)</f>
        <v>100001:100:2:0</v>
      </c>
      <c r="O1068" s="31" t="str">
        <f>IF(主动技能!U1071="","",主动技能!U1071)</f>
        <v/>
      </c>
      <c r="P1068" s="31" t="str">
        <f>IF(主动技能!V1071="","",主动技能!V1071)</f>
        <v>skill_15</v>
      </c>
      <c r="Q1068" s="31" t="str">
        <f>IF(主动技能!W1071="","")</f>
        <v/>
      </c>
      <c r="R1068" s="31" t="str">
        <f>IF(主动技能!X1071="","")</f>
        <v/>
      </c>
      <c r="S1068" s="31">
        <f>主动技能!Y1071</f>
        <v>0</v>
      </c>
      <c r="T1068" s="31">
        <f>主动技能!Z1071</f>
        <v>125</v>
      </c>
      <c r="U1068" s="31">
        <f>主动技能!AB1071</f>
        <v>933</v>
      </c>
      <c r="V1068" s="31">
        <f>主动技能!AC1071</f>
        <v>0</v>
      </c>
      <c r="W1068" s="31">
        <f>主动技能!AD1071</f>
        <v>0</v>
      </c>
      <c r="X1068" s="31">
        <f>主动技能!AE1071</f>
        <v>1</v>
      </c>
      <c r="Y1068" s="31">
        <f>主动技能!AF1071</f>
        <v>2</v>
      </c>
      <c r="Z1068" s="31">
        <f>主动技能!AG1071</f>
        <v>2</v>
      </c>
      <c r="AA1068" s="31" t="str">
        <f>主动技能!AH1071</f>
        <v>attackex</v>
      </c>
      <c r="AB1068" s="31" t="str">
        <f>IF(主动技能!AI1071="","")</f>
        <v/>
      </c>
      <c r="AC1068" s="31">
        <f>主动技能!AJ1071</f>
        <v>5</v>
      </c>
      <c r="AD1068" s="31">
        <f>主动技能!BF1071</f>
        <v>101803</v>
      </c>
      <c r="AE1068" s="1">
        <f t="shared" si="16"/>
        <v>5</v>
      </c>
    </row>
    <row r="1069" spans="1:31" s="31" customFormat="1" x14ac:dyDescent="0.15">
      <c r="A1069" s="31">
        <f>主动技能!B1072</f>
        <v>10180306</v>
      </c>
      <c r="B1069" s="4" t="str">
        <f>主动技能!H1072</f>
        <v>黑暗龙卷风</v>
      </c>
      <c r="C1069" s="4" t="str">
        <f>主动技能!I1072</f>
        <v>对敌方全体攻击，造成125%攻击力（+1372）点伤害。并附带流血。</v>
      </c>
      <c r="D1069" s="4">
        <f>VLOOKUP(主动技能!J1072,对应表!F:G,2,FALSE)</f>
        <v>1</v>
      </c>
      <c r="E1069" s="4">
        <f>VLOOKUP(主动技能!K1072,对应表!J:K,2,FALSE)</f>
        <v>1</v>
      </c>
      <c r="F1069" s="4">
        <f>VLOOKUP(主动技能!L1072,对应表!N:O,2,FALSE)</f>
        <v>9</v>
      </c>
      <c r="G1069" s="4">
        <f>IF(主动技能!M1072="必中",2,1)</f>
        <v>1</v>
      </c>
      <c r="H1069" s="4">
        <f>主动技能!N1072</f>
        <v>100</v>
      </c>
      <c r="I1069" s="4">
        <f>主动技能!O1072</f>
        <v>100</v>
      </c>
      <c r="J1069" s="31" t="str">
        <f>主动技能!P1072</f>
        <v>||eff_heilongjuanfeng|</v>
      </c>
      <c r="K1069" s="31">
        <f>主动技能!Q1072</f>
        <v>3</v>
      </c>
      <c r="L1069" s="31">
        <f>主动技能!R1072</f>
        <v>0</v>
      </c>
      <c r="M1069" s="31">
        <f>主动技能!S1072</f>
        <v>0</v>
      </c>
      <c r="N1069" s="31" t="str">
        <f>IF(主动技能!T1072="","",主动技能!T1072)</f>
        <v>100001:100:2:0</v>
      </c>
      <c r="O1069" s="31" t="str">
        <f>IF(主动技能!U1072="","",主动技能!U1072)</f>
        <v/>
      </c>
      <c r="P1069" s="31" t="str">
        <f>IF(主动技能!V1072="","",主动技能!V1072)</f>
        <v>skill_15</v>
      </c>
      <c r="Q1069" s="31" t="str">
        <f>IF(主动技能!W1072="","")</f>
        <v/>
      </c>
      <c r="R1069" s="31" t="str">
        <f>IF(主动技能!X1072="","")</f>
        <v/>
      </c>
      <c r="S1069" s="31">
        <f>主动技能!Y1072</f>
        <v>0</v>
      </c>
      <c r="T1069" s="31">
        <f>主动技能!Z1072</f>
        <v>125</v>
      </c>
      <c r="U1069" s="31">
        <f>主动技能!AB1072</f>
        <v>1372</v>
      </c>
      <c r="V1069" s="31">
        <f>主动技能!AC1072</f>
        <v>0</v>
      </c>
      <c r="W1069" s="31">
        <f>主动技能!AD1072</f>
        <v>0</v>
      </c>
      <c r="X1069" s="31">
        <f>主动技能!AE1072</f>
        <v>1</v>
      </c>
      <c r="Y1069" s="31">
        <f>主动技能!AF1072</f>
        <v>2</v>
      </c>
      <c r="Z1069" s="31">
        <f>主动技能!AG1072</f>
        <v>2</v>
      </c>
      <c r="AA1069" s="31" t="str">
        <f>主动技能!AH1072</f>
        <v>attackex</v>
      </c>
      <c r="AB1069" s="31" t="str">
        <f>IF(主动技能!AI1072="","")</f>
        <v/>
      </c>
      <c r="AC1069" s="31">
        <f>主动技能!AJ1072</f>
        <v>6</v>
      </c>
      <c r="AD1069" s="31">
        <f>主动技能!BF1072</f>
        <v>101803</v>
      </c>
      <c r="AE1069" s="1">
        <f t="shared" si="16"/>
        <v>6</v>
      </c>
    </row>
    <row r="1070" spans="1:31" s="31" customFormat="1" x14ac:dyDescent="0.15">
      <c r="A1070" s="31">
        <f>主动技能!B1073</f>
        <v>10180307</v>
      </c>
      <c r="B1070" s="4" t="str">
        <f>主动技能!H1073</f>
        <v>黑暗龙卷风</v>
      </c>
      <c r="C1070" s="4" t="str">
        <f>主动技能!I1073</f>
        <v>对敌方全体攻击，造成125%攻击力（+1994）点伤害。并附带流血。</v>
      </c>
      <c r="D1070" s="4">
        <f>VLOOKUP(主动技能!J1073,对应表!F:G,2,FALSE)</f>
        <v>1</v>
      </c>
      <c r="E1070" s="4">
        <f>VLOOKUP(主动技能!K1073,对应表!J:K,2,FALSE)</f>
        <v>1</v>
      </c>
      <c r="F1070" s="4">
        <f>VLOOKUP(主动技能!L1073,对应表!N:O,2,FALSE)</f>
        <v>9</v>
      </c>
      <c r="G1070" s="4">
        <f>IF(主动技能!M1073="必中",2,1)</f>
        <v>1</v>
      </c>
      <c r="H1070" s="4">
        <f>主动技能!N1073</f>
        <v>100</v>
      </c>
      <c r="I1070" s="4">
        <f>主动技能!O1073</f>
        <v>100</v>
      </c>
      <c r="J1070" s="31" t="str">
        <f>主动技能!P1073</f>
        <v>||eff_heilongjuanfeng|</v>
      </c>
      <c r="K1070" s="31">
        <f>主动技能!Q1073</f>
        <v>3</v>
      </c>
      <c r="L1070" s="31">
        <f>主动技能!R1073</f>
        <v>0</v>
      </c>
      <c r="M1070" s="31">
        <f>主动技能!S1073</f>
        <v>0</v>
      </c>
      <c r="N1070" s="31" t="str">
        <f>IF(主动技能!T1073="","",主动技能!T1073)</f>
        <v>100001:100:2:0</v>
      </c>
      <c r="O1070" s="31" t="str">
        <f>IF(主动技能!U1073="","",主动技能!U1073)</f>
        <v/>
      </c>
      <c r="P1070" s="31" t="str">
        <f>IF(主动技能!V1073="","",主动技能!V1073)</f>
        <v>skill_15</v>
      </c>
      <c r="Q1070" s="31" t="str">
        <f>IF(主动技能!W1073="","")</f>
        <v/>
      </c>
      <c r="R1070" s="31" t="str">
        <f>IF(主动技能!X1073="","")</f>
        <v/>
      </c>
      <c r="S1070" s="31">
        <f>主动技能!Y1073</f>
        <v>0</v>
      </c>
      <c r="T1070" s="31">
        <f>主动技能!Z1073</f>
        <v>125</v>
      </c>
      <c r="U1070" s="31">
        <f>主动技能!AB1073</f>
        <v>1994</v>
      </c>
      <c r="V1070" s="31">
        <f>主动技能!AC1073</f>
        <v>0</v>
      </c>
      <c r="W1070" s="31">
        <f>主动技能!AD1073</f>
        <v>0</v>
      </c>
      <c r="X1070" s="31">
        <f>主动技能!AE1073</f>
        <v>1</v>
      </c>
      <c r="Y1070" s="31">
        <f>主动技能!AF1073</f>
        <v>2</v>
      </c>
      <c r="Z1070" s="31">
        <f>主动技能!AG1073</f>
        <v>2</v>
      </c>
      <c r="AA1070" s="31" t="str">
        <f>主动技能!AH1073</f>
        <v>attackex</v>
      </c>
      <c r="AB1070" s="31" t="str">
        <f>IF(主动技能!AI1073="","")</f>
        <v/>
      </c>
      <c r="AC1070" s="31">
        <f>主动技能!AJ1073</f>
        <v>7</v>
      </c>
      <c r="AD1070" s="31">
        <f>主动技能!BF1073</f>
        <v>101803</v>
      </c>
      <c r="AE1070" s="1">
        <f t="shared" si="16"/>
        <v>7</v>
      </c>
    </row>
    <row r="1071" spans="1:31" s="31" customFormat="1" x14ac:dyDescent="0.15">
      <c r="A1071" s="31">
        <f>主动技能!B1074</f>
        <v>10180308</v>
      </c>
      <c r="B1071" s="4" t="str">
        <f>主动技能!H1074</f>
        <v>黑暗龙卷风</v>
      </c>
      <c r="C1071" s="4" t="str">
        <f>主动技能!I1074</f>
        <v>对敌方全体攻击，造成125%攻击力（+2874）点伤害。并附带流血。</v>
      </c>
      <c r="D1071" s="4">
        <f>VLOOKUP(主动技能!J1074,对应表!F:G,2,FALSE)</f>
        <v>1</v>
      </c>
      <c r="E1071" s="4">
        <f>VLOOKUP(主动技能!K1074,对应表!J:K,2,FALSE)</f>
        <v>1</v>
      </c>
      <c r="F1071" s="4">
        <f>VLOOKUP(主动技能!L1074,对应表!N:O,2,FALSE)</f>
        <v>9</v>
      </c>
      <c r="G1071" s="4">
        <f>IF(主动技能!M1074="必中",2,1)</f>
        <v>1</v>
      </c>
      <c r="H1071" s="4">
        <f>主动技能!N1074</f>
        <v>100</v>
      </c>
      <c r="I1071" s="4">
        <f>主动技能!O1074</f>
        <v>100</v>
      </c>
      <c r="J1071" s="31" t="str">
        <f>主动技能!P1074</f>
        <v>||eff_heilongjuanfeng|</v>
      </c>
      <c r="K1071" s="31">
        <f>主动技能!Q1074</f>
        <v>3</v>
      </c>
      <c r="L1071" s="31">
        <f>主动技能!R1074</f>
        <v>0</v>
      </c>
      <c r="M1071" s="31">
        <f>主动技能!S1074</f>
        <v>0</v>
      </c>
      <c r="N1071" s="31" t="str">
        <f>IF(主动技能!T1074="","",主动技能!T1074)</f>
        <v>100001:100:2:0</v>
      </c>
      <c r="O1071" s="31" t="str">
        <f>IF(主动技能!U1074="","",主动技能!U1074)</f>
        <v/>
      </c>
      <c r="P1071" s="31" t="str">
        <f>IF(主动技能!V1074="","",主动技能!V1074)</f>
        <v>skill_15</v>
      </c>
      <c r="Q1071" s="31" t="str">
        <f>IF(主动技能!W1074="","")</f>
        <v/>
      </c>
      <c r="R1071" s="31" t="str">
        <f>IF(主动技能!X1074="","")</f>
        <v/>
      </c>
      <c r="S1071" s="31">
        <f>主动技能!Y1074</f>
        <v>0</v>
      </c>
      <c r="T1071" s="31">
        <f>主动技能!Z1074</f>
        <v>125</v>
      </c>
      <c r="U1071" s="31">
        <f>主动技能!AB1074</f>
        <v>2874</v>
      </c>
      <c r="V1071" s="31">
        <f>主动技能!AC1074</f>
        <v>0</v>
      </c>
      <c r="W1071" s="31">
        <f>主动技能!AD1074</f>
        <v>0</v>
      </c>
      <c r="X1071" s="31">
        <f>主动技能!AE1074</f>
        <v>1</v>
      </c>
      <c r="Y1071" s="31">
        <f>主动技能!AF1074</f>
        <v>2</v>
      </c>
      <c r="Z1071" s="31">
        <f>主动技能!AG1074</f>
        <v>2</v>
      </c>
      <c r="AA1071" s="31" t="str">
        <f>主动技能!AH1074</f>
        <v>attackex</v>
      </c>
      <c r="AB1071" s="31" t="str">
        <f>IF(主动技能!AI1074="","")</f>
        <v/>
      </c>
      <c r="AC1071" s="31">
        <f>主动技能!AJ1074</f>
        <v>8</v>
      </c>
      <c r="AD1071" s="31">
        <f>主动技能!BF1074</f>
        <v>101803</v>
      </c>
      <c r="AE1071" s="1">
        <f t="shared" si="16"/>
        <v>8</v>
      </c>
    </row>
    <row r="1072" spans="1:31" s="31" customFormat="1" x14ac:dyDescent="0.15">
      <c r="A1072" s="31">
        <f>主动技能!B1075</f>
        <v>10180309</v>
      </c>
      <c r="B1072" s="4" t="str">
        <f>主动技能!H1075</f>
        <v>黑暗龙卷风</v>
      </c>
      <c r="C1072" s="4" t="str">
        <f>主动技能!I1075</f>
        <v>对敌方全体攻击，造成125%攻击力（+4120）点伤害。并附带流血。</v>
      </c>
      <c r="D1072" s="4">
        <f>VLOOKUP(主动技能!J1075,对应表!F:G,2,FALSE)</f>
        <v>1</v>
      </c>
      <c r="E1072" s="4">
        <f>VLOOKUP(主动技能!K1075,对应表!J:K,2,FALSE)</f>
        <v>1</v>
      </c>
      <c r="F1072" s="4">
        <f>VLOOKUP(主动技能!L1075,对应表!N:O,2,FALSE)</f>
        <v>9</v>
      </c>
      <c r="G1072" s="4">
        <f>IF(主动技能!M1075="必中",2,1)</f>
        <v>1</v>
      </c>
      <c r="H1072" s="4">
        <f>主动技能!N1075</f>
        <v>100</v>
      </c>
      <c r="I1072" s="4">
        <f>主动技能!O1075</f>
        <v>100</v>
      </c>
      <c r="J1072" s="31" t="str">
        <f>主动技能!P1075</f>
        <v>||eff_heilongjuanfeng|</v>
      </c>
      <c r="K1072" s="31">
        <f>主动技能!Q1075</f>
        <v>3</v>
      </c>
      <c r="L1072" s="31">
        <f>主动技能!R1075</f>
        <v>0</v>
      </c>
      <c r="M1072" s="31">
        <f>主动技能!S1075</f>
        <v>0</v>
      </c>
      <c r="N1072" s="31" t="str">
        <f>IF(主动技能!T1075="","",主动技能!T1075)</f>
        <v>100001:100:2:0</v>
      </c>
      <c r="O1072" s="31" t="str">
        <f>IF(主动技能!U1075="","",主动技能!U1075)</f>
        <v/>
      </c>
      <c r="P1072" s="31" t="str">
        <f>IF(主动技能!V1075="","",主动技能!V1075)</f>
        <v>skill_15</v>
      </c>
      <c r="Q1072" s="31" t="str">
        <f>IF(主动技能!W1075="","")</f>
        <v/>
      </c>
      <c r="R1072" s="31" t="str">
        <f>IF(主动技能!X1075="","")</f>
        <v/>
      </c>
      <c r="S1072" s="31">
        <f>主动技能!Y1075</f>
        <v>0</v>
      </c>
      <c r="T1072" s="31">
        <f>主动技能!Z1075</f>
        <v>125</v>
      </c>
      <c r="U1072" s="31">
        <f>主动技能!AB1075</f>
        <v>4120</v>
      </c>
      <c r="V1072" s="31">
        <f>主动技能!AC1075</f>
        <v>0</v>
      </c>
      <c r="W1072" s="31">
        <f>主动技能!AD1075</f>
        <v>0</v>
      </c>
      <c r="X1072" s="31">
        <f>主动技能!AE1075</f>
        <v>1</v>
      </c>
      <c r="Y1072" s="31">
        <f>主动技能!AF1075</f>
        <v>2</v>
      </c>
      <c r="Z1072" s="31">
        <f>主动技能!AG1075</f>
        <v>2</v>
      </c>
      <c r="AA1072" s="31" t="str">
        <f>主动技能!AH1075</f>
        <v>attackex</v>
      </c>
      <c r="AB1072" s="31" t="str">
        <f>IF(主动技能!AI1075="","")</f>
        <v/>
      </c>
      <c r="AC1072" s="31">
        <f>主动技能!AJ1075</f>
        <v>9</v>
      </c>
      <c r="AD1072" s="31">
        <f>主动技能!BF1075</f>
        <v>101803</v>
      </c>
      <c r="AE1072" s="1">
        <f t="shared" si="16"/>
        <v>9</v>
      </c>
    </row>
    <row r="1073" spans="1:31" s="31" customFormat="1" x14ac:dyDescent="0.15">
      <c r="A1073" s="31">
        <f>主动技能!B1076</f>
        <v>10180310</v>
      </c>
      <c r="B1073" s="4" t="str">
        <f>主动技能!H1076</f>
        <v>黑暗龙卷风</v>
      </c>
      <c r="C1073" s="4" t="str">
        <f>主动技能!I1076</f>
        <v>对敌方全体攻击，造成125%攻击力（+5883）点伤害。并附带流血。</v>
      </c>
      <c r="D1073" s="4">
        <f>VLOOKUP(主动技能!J1076,对应表!F:G,2,FALSE)</f>
        <v>1</v>
      </c>
      <c r="E1073" s="4">
        <f>VLOOKUP(主动技能!K1076,对应表!J:K,2,FALSE)</f>
        <v>1</v>
      </c>
      <c r="F1073" s="4">
        <f>VLOOKUP(主动技能!L1076,对应表!N:O,2,FALSE)</f>
        <v>9</v>
      </c>
      <c r="G1073" s="4">
        <f>IF(主动技能!M1076="必中",2,1)</f>
        <v>1</v>
      </c>
      <c r="H1073" s="4">
        <f>主动技能!N1076</f>
        <v>100</v>
      </c>
      <c r="I1073" s="4">
        <f>主动技能!O1076</f>
        <v>100</v>
      </c>
      <c r="J1073" s="31" t="str">
        <f>主动技能!P1076</f>
        <v>||eff_heilongjuanfeng|</v>
      </c>
      <c r="K1073" s="31">
        <f>主动技能!Q1076</f>
        <v>3</v>
      </c>
      <c r="L1073" s="31">
        <f>主动技能!R1076</f>
        <v>0</v>
      </c>
      <c r="M1073" s="31">
        <f>主动技能!S1076</f>
        <v>0</v>
      </c>
      <c r="N1073" s="31" t="str">
        <f>IF(主动技能!T1076="","",主动技能!T1076)</f>
        <v>100001:100:2:0</v>
      </c>
      <c r="O1073" s="31" t="str">
        <f>IF(主动技能!U1076="","",主动技能!U1076)</f>
        <v/>
      </c>
      <c r="P1073" s="31" t="str">
        <f>IF(主动技能!V1076="","",主动技能!V1076)</f>
        <v>skill_15</v>
      </c>
      <c r="Q1073" s="31" t="str">
        <f>IF(主动技能!W1076="","")</f>
        <v/>
      </c>
      <c r="R1073" s="31" t="str">
        <f>IF(主动技能!X1076="","")</f>
        <v/>
      </c>
      <c r="S1073" s="31">
        <f>主动技能!Y1076</f>
        <v>0</v>
      </c>
      <c r="T1073" s="31">
        <f>主动技能!Z1076</f>
        <v>125</v>
      </c>
      <c r="U1073" s="31">
        <f>主动技能!AB1076</f>
        <v>5883</v>
      </c>
      <c r="V1073" s="31">
        <f>主动技能!AC1076</f>
        <v>0</v>
      </c>
      <c r="W1073" s="31">
        <f>主动技能!AD1076</f>
        <v>0</v>
      </c>
      <c r="X1073" s="31">
        <f>主动技能!AE1076</f>
        <v>1</v>
      </c>
      <c r="Y1073" s="31">
        <f>主动技能!AF1076</f>
        <v>2</v>
      </c>
      <c r="Z1073" s="31">
        <f>主动技能!AG1076</f>
        <v>2</v>
      </c>
      <c r="AA1073" s="31" t="str">
        <f>主动技能!AH1076</f>
        <v>attackex</v>
      </c>
      <c r="AB1073" s="31" t="str">
        <f>IF(主动技能!AI1076="","")</f>
        <v/>
      </c>
      <c r="AC1073" s="31">
        <f>主动技能!AJ1076</f>
        <v>10</v>
      </c>
      <c r="AD1073" s="31">
        <f>主动技能!BF1076</f>
        <v>101803</v>
      </c>
      <c r="AE1073" s="1">
        <f t="shared" si="16"/>
        <v>10</v>
      </c>
    </row>
    <row r="1074" spans="1:31" s="31" customFormat="1" x14ac:dyDescent="0.15">
      <c r="A1074" s="31">
        <f>主动技能!B1077</f>
        <v>10180311</v>
      </c>
      <c r="B1074" s="4" t="str">
        <f>主动技能!H1077</f>
        <v>黑暗龙卷风</v>
      </c>
      <c r="C1074" s="4" t="str">
        <f>主动技能!I1077</f>
        <v>对敌方全体攻击，造成125%攻击力（+8380）点伤害。并附带流血。</v>
      </c>
      <c r="D1074" s="4">
        <f>VLOOKUP(主动技能!J1077,对应表!F:G,2,FALSE)</f>
        <v>1</v>
      </c>
      <c r="E1074" s="4">
        <f>VLOOKUP(主动技能!K1077,对应表!J:K,2,FALSE)</f>
        <v>1</v>
      </c>
      <c r="F1074" s="4">
        <f>VLOOKUP(主动技能!L1077,对应表!N:O,2,FALSE)</f>
        <v>9</v>
      </c>
      <c r="G1074" s="4">
        <f>IF(主动技能!M1077="必中",2,1)</f>
        <v>1</v>
      </c>
      <c r="H1074" s="4">
        <f>主动技能!N1077</f>
        <v>100</v>
      </c>
      <c r="I1074" s="4">
        <f>主动技能!O1077</f>
        <v>100</v>
      </c>
      <c r="J1074" s="31" t="str">
        <f>主动技能!P1077</f>
        <v>||eff_heilongjuanfeng|</v>
      </c>
      <c r="K1074" s="31">
        <f>主动技能!Q1077</f>
        <v>3</v>
      </c>
      <c r="L1074" s="31">
        <f>主动技能!R1077</f>
        <v>0</v>
      </c>
      <c r="M1074" s="31">
        <f>主动技能!S1077</f>
        <v>0</v>
      </c>
      <c r="N1074" s="31" t="str">
        <f>IF(主动技能!T1077="","",主动技能!T1077)</f>
        <v>100001:100:2:0</v>
      </c>
      <c r="O1074" s="31" t="str">
        <f>IF(主动技能!U1077="","",主动技能!U1077)</f>
        <v/>
      </c>
      <c r="P1074" s="31" t="str">
        <f>IF(主动技能!V1077="","",主动技能!V1077)</f>
        <v>skill_15</v>
      </c>
      <c r="Q1074" s="31" t="str">
        <f>IF(主动技能!W1077="","")</f>
        <v/>
      </c>
      <c r="R1074" s="31" t="str">
        <f>IF(主动技能!X1077="","")</f>
        <v/>
      </c>
      <c r="S1074" s="31">
        <f>主动技能!Y1077</f>
        <v>0</v>
      </c>
      <c r="T1074" s="31">
        <f>主动技能!Z1077</f>
        <v>125</v>
      </c>
      <c r="U1074" s="31">
        <f>主动技能!AB1077</f>
        <v>8380</v>
      </c>
      <c r="V1074" s="31">
        <f>主动技能!AC1077</f>
        <v>0</v>
      </c>
      <c r="W1074" s="31">
        <f>主动技能!AD1077</f>
        <v>0</v>
      </c>
      <c r="X1074" s="31">
        <f>主动技能!AE1077</f>
        <v>1</v>
      </c>
      <c r="Y1074" s="31">
        <f>主动技能!AF1077</f>
        <v>2</v>
      </c>
      <c r="Z1074" s="31">
        <f>主动技能!AG1077</f>
        <v>2</v>
      </c>
      <c r="AA1074" s="31" t="str">
        <f>主动技能!AH1077</f>
        <v>attackex</v>
      </c>
      <c r="AB1074" s="31" t="str">
        <f>IF(主动技能!AI1077="","")</f>
        <v/>
      </c>
      <c r="AC1074" s="31">
        <f>主动技能!AJ1077</f>
        <v>11</v>
      </c>
      <c r="AD1074" s="31">
        <f>主动技能!BF1077</f>
        <v>101803</v>
      </c>
      <c r="AE1074" s="1">
        <f t="shared" si="16"/>
        <v>11</v>
      </c>
    </row>
    <row r="1075" spans="1:31" s="31" customFormat="1" x14ac:dyDescent="0.15">
      <c r="A1075" s="31">
        <f>主动技能!B1078</f>
        <v>10180312</v>
      </c>
      <c r="B1075" s="4" t="str">
        <f>主动技能!H1078</f>
        <v>黑暗龙卷风</v>
      </c>
      <c r="C1075" s="4" t="str">
        <f>主动技能!I1078</f>
        <v>对敌方全体攻击，造成125%攻击力（+11915）点伤害。并附带流血。</v>
      </c>
      <c r="D1075" s="4">
        <f>VLOOKUP(主动技能!J1078,对应表!F:G,2,FALSE)</f>
        <v>1</v>
      </c>
      <c r="E1075" s="4">
        <f>VLOOKUP(主动技能!K1078,对应表!J:K,2,FALSE)</f>
        <v>1</v>
      </c>
      <c r="F1075" s="4">
        <f>VLOOKUP(主动技能!L1078,对应表!N:O,2,FALSE)</f>
        <v>9</v>
      </c>
      <c r="G1075" s="4">
        <f>IF(主动技能!M1078="必中",2,1)</f>
        <v>1</v>
      </c>
      <c r="H1075" s="4">
        <f>主动技能!N1078</f>
        <v>100</v>
      </c>
      <c r="I1075" s="4">
        <f>主动技能!O1078</f>
        <v>100</v>
      </c>
      <c r="J1075" s="31" t="str">
        <f>主动技能!P1078</f>
        <v>||eff_heilongjuanfeng|</v>
      </c>
      <c r="K1075" s="31">
        <f>主动技能!Q1078</f>
        <v>3</v>
      </c>
      <c r="L1075" s="31">
        <f>主动技能!R1078</f>
        <v>0</v>
      </c>
      <c r="M1075" s="31">
        <f>主动技能!S1078</f>
        <v>0</v>
      </c>
      <c r="N1075" s="31" t="str">
        <f>IF(主动技能!T1078="","",主动技能!T1078)</f>
        <v>100001:100:2:0</v>
      </c>
      <c r="O1075" s="31" t="str">
        <f>IF(主动技能!U1078="","",主动技能!U1078)</f>
        <v/>
      </c>
      <c r="P1075" s="31" t="str">
        <f>IF(主动技能!V1078="","",主动技能!V1078)</f>
        <v>skill_15</v>
      </c>
      <c r="Q1075" s="31" t="str">
        <f>IF(主动技能!W1078="","")</f>
        <v/>
      </c>
      <c r="R1075" s="31" t="str">
        <f>IF(主动技能!X1078="","")</f>
        <v/>
      </c>
      <c r="S1075" s="31">
        <f>主动技能!Y1078</f>
        <v>0</v>
      </c>
      <c r="T1075" s="31">
        <f>主动技能!Z1078</f>
        <v>125</v>
      </c>
      <c r="U1075" s="31">
        <f>主动技能!AB1078</f>
        <v>11915</v>
      </c>
      <c r="V1075" s="31">
        <f>主动技能!AC1078</f>
        <v>0</v>
      </c>
      <c r="W1075" s="31">
        <f>主动技能!AD1078</f>
        <v>0</v>
      </c>
      <c r="X1075" s="31">
        <f>主动技能!AE1078</f>
        <v>1</v>
      </c>
      <c r="Y1075" s="31">
        <f>主动技能!AF1078</f>
        <v>2</v>
      </c>
      <c r="Z1075" s="31">
        <f>主动技能!AG1078</f>
        <v>2</v>
      </c>
      <c r="AA1075" s="31" t="str">
        <f>主动技能!AH1078</f>
        <v>attackex</v>
      </c>
      <c r="AB1075" s="31" t="str">
        <f>IF(主动技能!AI1078="","")</f>
        <v/>
      </c>
      <c r="AC1075" s="31">
        <f>主动技能!AJ1078</f>
        <v>12</v>
      </c>
      <c r="AD1075" s="31">
        <f>主动技能!BF1078</f>
        <v>101803</v>
      </c>
      <c r="AE1075" s="1">
        <f t="shared" si="16"/>
        <v>12</v>
      </c>
    </row>
    <row r="1076" spans="1:31" s="31" customFormat="1" x14ac:dyDescent="0.15">
      <c r="A1076" s="31">
        <f>主动技能!B1079</f>
        <v>10180313</v>
      </c>
      <c r="B1076" s="4" t="str">
        <f>主动技能!H1079</f>
        <v>黑暗龙卷风</v>
      </c>
      <c r="C1076" s="4" t="str">
        <f>主动技能!I1079</f>
        <v>对敌方全体攻击，造成125%攻击力（+16919）点伤害。并附带流血。</v>
      </c>
      <c r="D1076" s="4">
        <f>VLOOKUP(主动技能!J1079,对应表!F:G,2,FALSE)</f>
        <v>1</v>
      </c>
      <c r="E1076" s="4">
        <f>VLOOKUP(主动技能!K1079,对应表!J:K,2,FALSE)</f>
        <v>1</v>
      </c>
      <c r="F1076" s="4">
        <f>VLOOKUP(主动技能!L1079,对应表!N:O,2,FALSE)</f>
        <v>9</v>
      </c>
      <c r="G1076" s="4">
        <f>IF(主动技能!M1079="必中",2,1)</f>
        <v>1</v>
      </c>
      <c r="H1076" s="4">
        <f>主动技能!N1079</f>
        <v>100</v>
      </c>
      <c r="I1076" s="4">
        <f>主动技能!O1079</f>
        <v>100</v>
      </c>
      <c r="J1076" s="31" t="str">
        <f>主动技能!P1079</f>
        <v>||eff_heilongjuanfeng|</v>
      </c>
      <c r="K1076" s="31">
        <f>主动技能!Q1079</f>
        <v>3</v>
      </c>
      <c r="L1076" s="31">
        <f>主动技能!R1079</f>
        <v>0</v>
      </c>
      <c r="M1076" s="31">
        <f>主动技能!S1079</f>
        <v>0</v>
      </c>
      <c r="N1076" s="31" t="str">
        <f>IF(主动技能!T1079="","",主动技能!T1079)</f>
        <v>100001:100:2:0</v>
      </c>
      <c r="O1076" s="31" t="str">
        <f>IF(主动技能!U1079="","",主动技能!U1079)</f>
        <v/>
      </c>
      <c r="P1076" s="31" t="str">
        <f>IF(主动技能!V1079="","",主动技能!V1079)</f>
        <v>skill_15</v>
      </c>
      <c r="Q1076" s="31" t="str">
        <f>IF(主动技能!W1079="","")</f>
        <v/>
      </c>
      <c r="R1076" s="31" t="str">
        <f>IF(主动技能!X1079="","")</f>
        <v/>
      </c>
      <c r="S1076" s="31">
        <f>主动技能!Y1079</f>
        <v>0</v>
      </c>
      <c r="T1076" s="31">
        <f>主动技能!Z1079</f>
        <v>125</v>
      </c>
      <c r="U1076" s="31">
        <f>主动技能!AB1079</f>
        <v>16919</v>
      </c>
      <c r="V1076" s="31">
        <f>主动技能!AC1079</f>
        <v>0</v>
      </c>
      <c r="W1076" s="31">
        <f>主动技能!AD1079</f>
        <v>0</v>
      </c>
      <c r="X1076" s="31">
        <f>主动技能!AE1079</f>
        <v>1</v>
      </c>
      <c r="Y1076" s="31">
        <f>主动技能!AF1079</f>
        <v>2</v>
      </c>
      <c r="Z1076" s="31">
        <f>主动技能!AG1079</f>
        <v>2</v>
      </c>
      <c r="AA1076" s="31" t="str">
        <f>主动技能!AH1079</f>
        <v>attackex</v>
      </c>
      <c r="AB1076" s="31" t="str">
        <f>IF(主动技能!AI1079="","")</f>
        <v/>
      </c>
      <c r="AC1076" s="31">
        <f>主动技能!AJ1079</f>
        <v>13</v>
      </c>
      <c r="AD1076" s="31">
        <f>主动技能!BF1079</f>
        <v>101803</v>
      </c>
      <c r="AE1076" s="1">
        <f t="shared" si="16"/>
        <v>13</v>
      </c>
    </row>
    <row r="1077" spans="1:31" s="31" customFormat="1" x14ac:dyDescent="0.15">
      <c r="A1077" s="31">
        <f>主动技能!B1080</f>
        <v>10180314</v>
      </c>
      <c r="B1077" s="4" t="str">
        <f>主动技能!H1080</f>
        <v>黑暗龙卷风</v>
      </c>
      <c r="C1077" s="4" t="str">
        <f>主动技能!I1080</f>
        <v>对敌方全体攻击，造成125%攻击力（+24004）点伤害。并附带流血。</v>
      </c>
      <c r="D1077" s="4">
        <f>VLOOKUP(主动技能!J1080,对应表!F:G,2,FALSE)</f>
        <v>1</v>
      </c>
      <c r="E1077" s="4">
        <f>VLOOKUP(主动技能!K1080,对应表!J:K,2,FALSE)</f>
        <v>1</v>
      </c>
      <c r="F1077" s="4">
        <f>VLOOKUP(主动技能!L1080,对应表!N:O,2,FALSE)</f>
        <v>9</v>
      </c>
      <c r="G1077" s="4">
        <f>IF(主动技能!M1080="必中",2,1)</f>
        <v>1</v>
      </c>
      <c r="H1077" s="4">
        <f>主动技能!N1080</f>
        <v>100</v>
      </c>
      <c r="I1077" s="4">
        <f>主动技能!O1080</f>
        <v>100</v>
      </c>
      <c r="J1077" s="31" t="str">
        <f>主动技能!P1080</f>
        <v>||eff_heilongjuanfeng|</v>
      </c>
      <c r="K1077" s="31">
        <f>主动技能!Q1080</f>
        <v>3</v>
      </c>
      <c r="L1077" s="31">
        <f>主动技能!R1080</f>
        <v>0</v>
      </c>
      <c r="M1077" s="31">
        <f>主动技能!S1080</f>
        <v>0</v>
      </c>
      <c r="N1077" s="31" t="str">
        <f>IF(主动技能!T1080="","",主动技能!T1080)</f>
        <v>100001:100:2:0</v>
      </c>
      <c r="O1077" s="31" t="str">
        <f>IF(主动技能!U1080="","",主动技能!U1080)</f>
        <v/>
      </c>
      <c r="P1077" s="31" t="str">
        <f>IF(主动技能!V1080="","",主动技能!V1080)</f>
        <v>skill_15</v>
      </c>
      <c r="Q1077" s="31" t="str">
        <f>IF(主动技能!W1080="","")</f>
        <v/>
      </c>
      <c r="R1077" s="31" t="str">
        <f>IF(主动技能!X1080="","")</f>
        <v/>
      </c>
      <c r="S1077" s="31">
        <f>主动技能!Y1080</f>
        <v>0</v>
      </c>
      <c r="T1077" s="31">
        <f>主动技能!Z1080</f>
        <v>125</v>
      </c>
      <c r="U1077" s="31">
        <f>主动技能!AB1080</f>
        <v>24004</v>
      </c>
      <c r="V1077" s="31">
        <f>主动技能!AC1080</f>
        <v>0</v>
      </c>
      <c r="W1077" s="31">
        <f>主动技能!AD1080</f>
        <v>0</v>
      </c>
      <c r="X1077" s="31">
        <f>主动技能!AE1080</f>
        <v>1</v>
      </c>
      <c r="Y1077" s="31">
        <f>主动技能!AF1080</f>
        <v>2</v>
      </c>
      <c r="Z1077" s="31">
        <f>主动技能!AG1080</f>
        <v>2</v>
      </c>
      <c r="AA1077" s="31" t="str">
        <f>主动技能!AH1080</f>
        <v>attackex</v>
      </c>
      <c r="AB1077" s="31" t="str">
        <f>IF(主动技能!AI1080="","")</f>
        <v/>
      </c>
      <c r="AC1077" s="31">
        <f>主动技能!AJ1080</f>
        <v>14</v>
      </c>
      <c r="AD1077" s="31">
        <f>主动技能!BF1080</f>
        <v>101803</v>
      </c>
      <c r="AE1077" s="1">
        <f t="shared" si="16"/>
        <v>14</v>
      </c>
    </row>
    <row r="1078" spans="1:31" s="31" customFormat="1" x14ac:dyDescent="0.15">
      <c r="A1078" s="31">
        <f>主动技能!B1081</f>
        <v>10180315</v>
      </c>
      <c r="B1078" s="4" t="str">
        <f>主动技能!H1081</f>
        <v>黑暗龙卷风</v>
      </c>
      <c r="C1078" s="4" t="str">
        <f>主动技能!I1081</f>
        <v>对敌方全体攻击，造成125%攻击力（+34033）点伤害。并附带流血。</v>
      </c>
      <c r="D1078" s="4">
        <f>VLOOKUP(主动技能!J1081,对应表!F:G,2,FALSE)</f>
        <v>1</v>
      </c>
      <c r="E1078" s="4">
        <f>VLOOKUP(主动技能!K1081,对应表!J:K,2,FALSE)</f>
        <v>1</v>
      </c>
      <c r="F1078" s="4">
        <f>VLOOKUP(主动技能!L1081,对应表!N:O,2,FALSE)</f>
        <v>9</v>
      </c>
      <c r="G1078" s="4">
        <f>IF(主动技能!M1081="必中",2,1)</f>
        <v>1</v>
      </c>
      <c r="H1078" s="4">
        <f>主动技能!N1081</f>
        <v>100</v>
      </c>
      <c r="I1078" s="4">
        <f>主动技能!O1081</f>
        <v>100</v>
      </c>
      <c r="J1078" s="31" t="str">
        <f>主动技能!P1081</f>
        <v>||eff_heilongjuanfeng|</v>
      </c>
      <c r="K1078" s="31">
        <f>主动技能!Q1081</f>
        <v>3</v>
      </c>
      <c r="L1078" s="31">
        <f>主动技能!R1081</f>
        <v>0</v>
      </c>
      <c r="M1078" s="31">
        <f>主动技能!S1081</f>
        <v>0</v>
      </c>
      <c r="N1078" s="31" t="str">
        <f>IF(主动技能!T1081="","",主动技能!T1081)</f>
        <v>100001:100:2:0</v>
      </c>
      <c r="O1078" s="31" t="str">
        <f>IF(主动技能!U1081="","",主动技能!U1081)</f>
        <v/>
      </c>
      <c r="P1078" s="31" t="str">
        <f>IF(主动技能!V1081="","",主动技能!V1081)</f>
        <v>skill_15</v>
      </c>
      <c r="Q1078" s="31" t="str">
        <f>IF(主动技能!W1081="","")</f>
        <v/>
      </c>
      <c r="R1078" s="31" t="str">
        <f>IF(主动技能!X1081="","")</f>
        <v/>
      </c>
      <c r="S1078" s="31">
        <f>主动技能!Y1081</f>
        <v>0</v>
      </c>
      <c r="T1078" s="31">
        <f>主动技能!Z1081</f>
        <v>125</v>
      </c>
      <c r="U1078" s="31">
        <f>主动技能!AB1081</f>
        <v>34033</v>
      </c>
      <c r="V1078" s="31">
        <f>主动技能!AC1081</f>
        <v>0</v>
      </c>
      <c r="W1078" s="31">
        <f>主动技能!AD1081</f>
        <v>0</v>
      </c>
      <c r="X1078" s="31">
        <f>主动技能!AE1081</f>
        <v>1</v>
      </c>
      <c r="Y1078" s="31">
        <f>主动技能!AF1081</f>
        <v>2</v>
      </c>
      <c r="Z1078" s="31">
        <f>主动技能!AG1081</f>
        <v>2</v>
      </c>
      <c r="AA1078" s="31" t="str">
        <f>主动技能!AH1081</f>
        <v>attackex</v>
      </c>
      <c r="AB1078" s="31" t="str">
        <f>IF(主动技能!AI1081="","")</f>
        <v/>
      </c>
      <c r="AC1078" s="31">
        <f>主动技能!AJ1081</f>
        <v>15</v>
      </c>
      <c r="AD1078" s="31">
        <f>主动技能!BF1081</f>
        <v>101803</v>
      </c>
      <c r="AE1078" s="1">
        <f t="shared" si="16"/>
        <v>15</v>
      </c>
    </row>
    <row r="1079" spans="1:31" s="31" customFormat="1" x14ac:dyDescent="0.15">
      <c r="A1079" s="31">
        <f>主动技能!B1082</f>
        <v>10180316</v>
      </c>
      <c r="B1079" s="4" t="str">
        <f>主动技能!H1082</f>
        <v>黑暗龙卷风</v>
      </c>
      <c r="C1079" s="4" t="str">
        <f>主动技能!I1082</f>
        <v>对敌方全体攻击，造成125%攻击力（+48232）点伤害。并附带流血。</v>
      </c>
      <c r="D1079" s="4">
        <f>VLOOKUP(主动技能!J1082,对应表!F:G,2,FALSE)</f>
        <v>1</v>
      </c>
      <c r="E1079" s="4">
        <f>VLOOKUP(主动技能!K1082,对应表!J:K,2,FALSE)</f>
        <v>1</v>
      </c>
      <c r="F1079" s="4">
        <f>VLOOKUP(主动技能!L1082,对应表!N:O,2,FALSE)</f>
        <v>9</v>
      </c>
      <c r="G1079" s="4">
        <f>IF(主动技能!M1082="必中",2,1)</f>
        <v>1</v>
      </c>
      <c r="H1079" s="4">
        <f>主动技能!N1082</f>
        <v>100</v>
      </c>
      <c r="I1079" s="4">
        <f>主动技能!O1082</f>
        <v>100</v>
      </c>
      <c r="J1079" s="31" t="str">
        <f>主动技能!P1082</f>
        <v>||eff_heilongjuanfeng|</v>
      </c>
      <c r="K1079" s="31">
        <f>主动技能!Q1082</f>
        <v>3</v>
      </c>
      <c r="L1079" s="31">
        <f>主动技能!R1082</f>
        <v>0</v>
      </c>
      <c r="M1079" s="31">
        <f>主动技能!S1082</f>
        <v>0</v>
      </c>
      <c r="N1079" s="31" t="str">
        <f>IF(主动技能!T1082="","",主动技能!T1082)</f>
        <v>100001:100:2:0</v>
      </c>
      <c r="O1079" s="31" t="str">
        <f>IF(主动技能!U1082="","",主动技能!U1082)</f>
        <v/>
      </c>
      <c r="P1079" s="31" t="str">
        <f>IF(主动技能!V1082="","",主动技能!V1082)</f>
        <v>skill_15</v>
      </c>
      <c r="Q1079" s="31" t="str">
        <f>IF(主动技能!W1082="","")</f>
        <v/>
      </c>
      <c r="R1079" s="31" t="str">
        <f>IF(主动技能!X1082="","")</f>
        <v/>
      </c>
      <c r="S1079" s="31">
        <f>主动技能!Y1082</f>
        <v>0</v>
      </c>
      <c r="T1079" s="31">
        <f>主动技能!Z1082</f>
        <v>125</v>
      </c>
      <c r="U1079" s="31">
        <f>主动技能!AB1082</f>
        <v>48232</v>
      </c>
      <c r="V1079" s="31">
        <f>主动技能!AC1082</f>
        <v>0</v>
      </c>
      <c r="W1079" s="31">
        <f>主动技能!AD1082</f>
        <v>0</v>
      </c>
      <c r="X1079" s="31">
        <f>主动技能!AE1082</f>
        <v>1</v>
      </c>
      <c r="Y1079" s="31">
        <f>主动技能!AF1082</f>
        <v>2</v>
      </c>
      <c r="Z1079" s="31">
        <f>主动技能!AG1082</f>
        <v>2</v>
      </c>
      <c r="AA1079" s="31" t="str">
        <f>主动技能!AH1082</f>
        <v>attackex</v>
      </c>
      <c r="AB1079" s="31" t="str">
        <f>IF(主动技能!AI1082="","")</f>
        <v/>
      </c>
      <c r="AC1079" s="31">
        <f>主动技能!AJ1082</f>
        <v>16</v>
      </c>
      <c r="AD1079" s="31">
        <f>主动技能!BF1082</f>
        <v>101803</v>
      </c>
      <c r="AE1079" s="1">
        <f t="shared" si="16"/>
        <v>16</v>
      </c>
    </row>
    <row r="1080" spans="1:31" s="31" customFormat="1" x14ac:dyDescent="0.15">
      <c r="A1080" s="31">
        <f>主动技能!B1083</f>
        <v>10180317</v>
      </c>
      <c r="B1080" s="4" t="str">
        <f>主动技能!H1083</f>
        <v>黑暗龙卷风</v>
      </c>
      <c r="C1080" s="4" t="str">
        <f>主动技能!I1083</f>
        <v>对敌方全体攻击，造成125%攻击力（+68333）点伤害。并附带流血。</v>
      </c>
      <c r="D1080" s="4">
        <f>VLOOKUP(主动技能!J1083,对应表!F:G,2,FALSE)</f>
        <v>1</v>
      </c>
      <c r="E1080" s="4">
        <f>VLOOKUP(主动技能!K1083,对应表!J:K,2,FALSE)</f>
        <v>1</v>
      </c>
      <c r="F1080" s="4">
        <f>VLOOKUP(主动技能!L1083,对应表!N:O,2,FALSE)</f>
        <v>9</v>
      </c>
      <c r="G1080" s="4">
        <f>IF(主动技能!M1083="必中",2,1)</f>
        <v>1</v>
      </c>
      <c r="H1080" s="4">
        <f>主动技能!N1083</f>
        <v>100</v>
      </c>
      <c r="I1080" s="4">
        <f>主动技能!O1083</f>
        <v>100</v>
      </c>
      <c r="J1080" s="31" t="str">
        <f>主动技能!P1083</f>
        <v>||eff_heilongjuanfeng|</v>
      </c>
      <c r="K1080" s="31">
        <f>主动技能!Q1083</f>
        <v>3</v>
      </c>
      <c r="L1080" s="31">
        <f>主动技能!R1083</f>
        <v>0</v>
      </c>
      <c r="M1080" s="31">
        <f>主动技能!S1083</f>
        <v>0</v>
      </c>
      <c r="N1080" s="31" t="str">
        <f>IF(主动技能!T1083="","",主动技能!T1083)</f>
        <v>100001:100:2:0</v>
      </c>
      <c r="O1080" s="31" t="str">
        <f>IF(主动技能!U1083="","",主动技能!U1083)</f>
        <v/>
      </c>
      <c r="P1080" s="31" t="str">
        <f>IF(主动技能!V1083="","",主动技能!V1083)</f>
        <v>skill_15</v>
      </c>
      <c r="Q1080" s="31" t="str">
        <f>IF(主动技能!W1083="","")</f>
        <v/>
      </c>
      <c r="R1080" s="31" t="str">
        <f>IF(主动技能!X1083="","")</f>
        <v/>
      </c>
      <c r="S1080" s="31">
        <f>主动技能!Y1083</f>
        <v>0</v>
      </c>
      <c r="T1080" s="31">
        <f>主动技能!Z1083</f>
        <v>125</v>
      </c>
      <c r="U1080" s="31">
        <f>主动技能!AB1083</f>
        <v>68333</v>
      </c>
      <c r="V1080" s="31">
        <f>主动技能!AC1083</f>
        <v>0</v>
      </c>
      <c r="W1080" s="31">
        <f>主动技能!AD1083</f>
        <v>0</v>
      </c>
      <c r="X1080" s="31">
        <f>主动技能!AE1083</f>
        <v>1</v>
      </c>
      <c r="Y1080" s="31">
        <f>主动技能!AF1083</f>
        <v>2</v>
      </c>
      <c r="Z1080" s="31">
        <f>主动技能!AG1083</f>
        <v>2</v>
      </c>
      <c r="AA1080" s="31" t="str">
        <f>主动技能!AH1083</f>
        <v>attackex</v>
      </c>
      <c r="AB1080" s="31" t="str">
        <f>IF(主动技能!AI1083="","")</f>
        <v/>
      </c>
      <c r="AC1080" s="31">
        <f>主动技能!AJ1083</f>
        <v>17</v>
      </c>
      <c r="AD1080" s="31">
        <f>主动技能!BF1083</f>
        <v>101803</v>
      </c>
      <c r="AE1080" s="1">
        <f t="shared" si="16"/>
        <v>17</v>
      </c>
    </row>
    <row r="1081" spans="1:31" s="31" customFormat="1" x14ac:dyDescent="0.15">
      <c r="A1081" s="31">
        <f>主动技能!B1084</f>
        <v>10180318</v>
      </c>
      <c r="B1081" s="4" t="str">
        <f>主动技能!H1084</f>
        <v>黑暗龙卷风</v>
      </c>
      <c r="C1081" s="4" t="str">
        <f>主动技能!I1084</f>
        <v>对敌方全体攻击，造成125%攻击力（+96791）点伤害。并附带流血。</v>
      </c>
      <c r="D1081" s="4">
        <f>VLOOKUP(主动技能!J1084,对应表!F:G,2,FALSE)</f>
        <v>1</v>
      </c>
      <c r="E1081" s="4">
        <f>VLOOKUP(主动技能!K1084,对应表!J:K,2,FALSE)</f>
        <v>1</v>
      </c>
      <c r="F1081" s="4">
        <f>VLOOKUP(主动技能!L1084,对应表!N:O,2,FALSE)</f>
        <v>9</v>
      </c>
      <c r="G1081" s="4">
        <f>IF(主动技能!M1084="必中",2,1)</f>
        <v>1</v>
      </c>
      <c r="H1081" s="4">
        <f>主动技能!N1084</f>
        <v>100</v>
      </c>
      <c r="I1081" s="4">
        <f>主动技能!O1084</f>
        <v>100</v>
      </c>
      <c r="J1081" s="31" t="str">
        <f>主动技能!P1084</f>
        <v>||eff_heilongjuanfeng|</v>
      </c>
      <c r="K1081" s="31">
        <f>主动技能!Q1084</f>
        <v>3</v>
      </c>
      <c r="L1081" s="31">
        <f>主动技能!R1084</f>
        <v>0</v>
      </c>
      <c r="M1081" s="31">
        <f>主动技能!S1084</f>
        <v>0</v>
      </c>
      <c r="N1081" s="31" t="str">
        <f>IF(主动技能!T1084="","",主动技能!T1084)</f>
        <v>100001:100:2:0</v>
      </c>
      <c r="O1081" s="31" t="str">
        <f>IF(主动技能!U1084="","",主动技能!U1084)</f>
        <v/>
      </c>
      <c r="P1081" s="31" t="str">
        <f>IF(主动技能!V1084="","",主动技能!V1084)</f>
        <v>skill_15</v>
      </c>
      <c r="Q1081" s="31" t="str">
        <f>IF(主动技能!W1084="","")</f>
        <v/>
      </c>
      <c r="R1081" s="31" t="str">
        <f>IF(主动技能!X1084="","")</f>
        <v/>
      </c>
      <c r="S1081" s="31">
        <f>主动技能!Y1084</f>
        <v>0</v>
      </c>
      <c r="T1081" s="31">
        <f>主动技能!Z1084</f>
        <v>125</v>
      </c>
      <c r="U1081" s="31">
        <f>主动技能!AB1084</f>
        <v>96791</v>
      </c>
      <c r="V1081" s="31">
        <f>主动技能!AC1084</f>
        <v>0</v>
      </c>
      <c r="W1081" s="31">
        <f>主动技能!AD1084</f>
        <v>0</v>
      </c>
      <c r="X1081" s="31">
        <f>主动技能!AE1084</f>
        <v>1</v>
      </c>
      <c r="Y1081" s="31">
        <f>主动技能!AF1084</f>
        <v>2</v>
      </c>
      <c r="Z1081" s="31">
        <f>主动技能!AG1084</f>
        <v>2</v>
      </c>
      <c r="AA1081" s="31" t="str">
        <f>主动技能!AH1084</f>
        <v>attackex</v>
      </c>
      <c r="AB1081" s="31" t="str">
        <f>IF(主动技能!AI1084="","")</f>
        <v/>
      </c>
      <c r="AC1081" s="31">
        <f>主动技能!AJ1084</f>
        <v>18</v>
      </c>
      <c r="AD1081" s="31">
        <f>主动技能!BF1084</f>
        <v>101803</v>
      </c>
      <c r="AE1081" s="1">
        <f t="shared" si="16"/>
        <v>18</v>
      </c>
    </row>
    <row r="1082" spans="1:31" s="31" customFormat="1" x14ac:dyDescent="0.15">
      <c r="A1082" s="31">
        <f>主动技能!B1085</f>
        <v>10180319</v>
      </c>
      <c r="B1082" s="4" t="str">
        <f>主动技能!H1085</f>
        <v>黑暗龙卷风</v>
      </c>
      <c r="C1082" s="4" t="str">
        <f>主动技能!I1085</f>
        <v>对敌方全体攻击，造成125%攻击力（+137079）点伤害。并附带流血。</v>
      </c>
      <c r="D1082" s="4">
        <f>VLOOKUP(主动技能!J1085,对应表!F:G,2,FALSE)</f>
        <v>1</v>
      </c>
      <c r="E1082" s="4">
        <f>VLOOKUP(主动技能!K1085,对应表!J:K,2,FALSE)</f>
        <v>1</v>
      </c>
      <c r="F1082" s="4">
        <f>VLOOKUP(主动技能!L1085,对应表!N:O,2,FALSE)</f>
        <v>9</v>
      </c>
      <c r="G1082" s="4">
        <f>IF(主动技能!M1085="必中",2,1)</f>
        <v>1</v>
      </c>
      <c r="H1082" s="4">
        <f>主动技能!N1085</f>
        <v>100</v>
      </c>
      <c r="I1082" s="4">
        <f>主动技能!O1085</f>
        <v>100</v>
      </c>
      <c r="J1082" s="31" t="str">
        <f>主动技能!P1085</f>
        <v>||eff_heilongjuanfeng|</v>
      </c>
      <c r="K1082" s="31">
        <f>主动技能!Q1085</f>
        <v>3</v>
      </c>
      <c r="L1082" s="31">
        <f>主动技能!R1085</f>
        <v>0</v>
      </c>
      <c r="M1082" s="31">
        <f>主动技能!S1085</f>
        <v>0</v>
      </c>
      <c r="N1082" s="31" t="str">
        <f>IF(主动技能!T1085="","",主动技能!T1085)</f>
        <v>100001:100:2:0</v>
      </c>
      <c r="O1082" s="31" t="str">
        <f>IF(主动技能!U1085="","",主动技能!U1085)</f>
        <v/>
      </c>
      <c r="P1082" s="31" t="str">
        <f>IF(主动技能!V1085="","",主动技能!V1085)</f>
        <v>skill_15</v>
      </c>
      <c r="Q1082" s="31" t="str">
        <f>IF(主动技能!W1085="","")</f>
        <v/>
      </c>
      <c r="R1082" s="31" t="str">
        <f>IF(主动技能!X1085="","")</f>
        <v/>
      </c>
      <c r="S1082" s="31">
        <f>主动技能!Y1085</f>
        <v>0</v>
      </c>
      <c r="T1082" s="31">
        <f>主动技能!Z1085</f>
        <v>125</v>
      </c>
      <c r="U1082" s="31">
        <f>主动技能!AB1085</f>
        <v>137079</v>
      </c>
      <c r="V1082" s="31">
        <f>主动技能!AC1085</f>
        <v>0</v>
      </c>
      <c r="W1082" s="31">
        <f>主动技能!AD1085</f>
        <v>0</v>
      </c>
      <c r="X1082" s="31">
        <f>主动技能!AE1085</f>
        <v>1</v>
      </c>
      <c r="Y1082" s="31">
        <f>主动技能!AF1085</f>
        <v>2</v>
      </c>
      <c r="Z1082" s="31">
        <f>主动技能!AG1085</f>
        <v>2</v>
      </c>
      <c r="AA1082" s="31" t="str">
        <f>主动技能!AH1085</f>
        <v>attackex</v>
      </c>
      <c r="AB1082" s="31" t="str">
        <f>IF(主动技能!AI1085="","")</f>
        <v/>
      </c>
      <c r="AC1082" s="31">
        <f>主动技能!AJ1085</f>
        <v>19</v>
      </c>
      <c r="AD1082" s="31">
        <f>主动技能!BF1085</f>
        <v>101803</v>
      </c>
      <c r="AE1082" s="1">
        <f t="shared" si="16"/>
        <v>19</v>
      </c>
    </row>
    <row r="1083" spans="1:31" s="31" customFormat="1" x14ac:dyDescent="0.15">
      <c r="A1083" s="31">
        <f>主动技能!B1086</f>
        <v>10180320</v>
      </c>
      <c r="B1083" s="4" t="str">
        <f>主动技能!H1086</f>
        <v>黑暗龙卷风</v>
      </c>
      <c r="C1083" s="4" t="str">
        <f>主动技能!I1086</f>
        <v>对敌方全体攻击，造成125%攻击力（+194115）点伤害。并附带流血。</v>
      </c>
      <c r="D1083" s="4">
        <f>VLOOKUP(主动技能!J1086,对应表!F:G,2,FALSE)</f>
        <v>1</v>
      </c>
      <c r="E1083" s="4">
        <f>VLOOKUP(主动技能!K1086,对应表!J:K,2,FALSE)</f>
        <v>1</v>
      </c>
      <c r="F1083" s="4">
        <f>VLOOKUP(主动技能!L1086,对应表!N:O,2,FALSE)</f>
        <v>9</v>
      </c>
      <c r="G1083" s="4">
        <f>IF(主动技能!M1086="必中",2,1)</f>
        <v>1</v>
      </c>
      <c r="H1083" s="4">
        <f>主动技能!N1086</f>
        <v>100</v>
      </c>
      <c r="I1083" s="4">
        <f>主动技能!O1086</f>
        <v>100</v>
      </c>
      <c r="J1083" s="31" t="str">
        <f>主动技能!P1086</f>
        <v>||eff_heilongjuanfeng|</v>
      </c>
      <c r="K1083" s="31">
        <f>主动技能!Q1086</f>
        <v>3</v>
      </c>
      <c r="L1083" s="31">
        <f>主动技能!R1086</f>
        <v>0</v>
      </c>
      <c r="M1083" s="31">
        <f>主动技能!S1086</f>
        <v>0</v>
      </c>
      <c r="N1083" s="31" t="str">
        <f>IF(主动技能!T1086="","",主动技能!T1086)</f>
        <v>100001:100:2:0</v>
      </c>
      <c r="O1083" s="31" t="str">
        <f>IF(主动技能!U1086="","",主动技能!U1086)</f>
        <v/>
      </c>
      <c r="P1083" s="31" t="str">
        <f>IF(主动技能!V1086="","",主动技能!V1086)</f>
        <v>skill_15</v>
      </c>
      <c r="Q1083" s="31" t="str">
        <f>IF(主动技能!W1086="","")</f>
        <v/>
      </c>
      <c r="R1083" s="31" t="str">
        <f>IF(主动技能!X1086="","")</f>
        <v/>
      </c>
      <c r="S1083" s="31">
        <f>主动技能!Y1086</f>
        <v>0</v>
      </c>
      <c r="T1083" s="31">
        <f>主动技能!Z1086</f>
        <v>125</v>
      </c>
      <c r="U1083" s="31">
        <f>主动技能!AB1086</f>
        <v>194115</v>
      </c>
      <c r="V1083" s="31">
        <f>主动技能!AC1086</f>
        <v>0</v>
      </c>
      <c r="W1083" s="31">
        <f>主动技能!AD1086</f>
        <v>0</v>
      </c>
      <c r="X1083" s="31">
        <f>主动技能!AE1086</f>
        <v>1</v>
      </c>
      <c r="Y1083" s="31">
        <f>主动技能!AF1086</f>
        <v>2</v>
      </c>
      <c r="Z1083" s="31">
        <f>主动技能!AG1086</f>
        <v>2</v>
      </c>
      <c r="AA1083" s="31" t="str">
        <f>主动技能!AH1086</f>
        <v>attackex</v>
      </c>
      <c r="AB1083" s="31" t="str">
        <f>IF(主动技能!AI1086="","")</f>
        <v/>
      </c>
      <c r="AC1083" s="31">
        <f>主动技能!AJ1086</f>
        <v>20</v>
      </c>
      <c r="AD1083" s="31">
        <f>主动技能!BF1086</f>
        <v>101803</v>
      </c>
      <c r="AE1083" s="1">
        <f t="shared" si="16"/>
        <v>20</v>
      </c>
    </row>
    <row r="1084" spans="1:31" s="31" customFormat="1" x14ac:dyDescent="0.15">
      <c r="A1084" s="31">
        <f>主动技能!B1087</f>
        <v>10190101</v>
      </c>
      <c r="B1084" s="4" t="str">
        <f>主动技能!H1087</f>
        <v>普攻</v>
      </c>
      <c r="C1084" s="4" t="str">
        <f>主动技能!I1087</f>
        <v>对敌方单体攻击，造成100%攻击力（+110）点伤害。</v>
      </c>
      <c r="D1084" s="4">
        <f>VLOOKUP(主动技能!J1087,对应表!F:G,2,FALSE)</f>
        <v>1</v>
      </c>
      <c r="E1084" s="4">
        <f>VLOOKUP(主动技能!K1087,对应表!J:K,2,FALSE)</f>
        <v>1</v>
      </c>
      <c r="F1084" s="4">
        <f>VLOOKUP(主动技能!L1087,对应表!N:O,2,FALSE)</f>
        <v>1</v>
      </c>
      <c r="G1084" s="4">
        <f>IF(主动技能!M1087="必中",2,1)</f>
        <v>1</v>
      </c>
      <c r="H1084" s="4">
        <f>主动技能!N1087</f>
        <v>100</v>
      </c>
      <c r="I1084" s="4">
        <f>主动技能!O1087</f>
        <v>0</v>
      </c>
      <c r="J1084" s="31" t="str">
        <f>主动技能!P1087</f>
        <v>|||</v>
      </c>
      <c r="K1084" s="31">
        <f>主动技能!Q1087</f>
        <v>1</v>
      </c>
      <c r="L1084" s="31">
        <f>主动技能!R1087</f>
        <v>0</v>
      </c>
      <c r="M1084" s="31">
        <f>主动技能!S1087</f>
        <v>0</v>
      </c>
      <c r="N1084" s="31" t="str">
        <f>IF(主动技能!T1087="","",主动技能!T1087)</f>
        <v/>
      </c>
      <c r="O1084" s="31" t="str">
        <f>IF(主动技能!U1087="","",主动技能!U1087)</f>
        <v/>
      </c>
      <c r="P1084" s="31" t="str">
        <f>IF(主动技能!V1087="","",主动技能!V1087)</f>
        <v>skill_01</v>
      </c>
      <c r="Q1084" s="31" t="str">
        <f>IF(主动技能!W1087="","")</f>
        <v/>
      </c>
      <c r="R1084" s="31" t="str">
        <f>IF(主动技能!X1087="","")</f>
        <v/>
      </c>
      <c r="S1084" s="31">
        <f>主动技能!Y1087</f>
        <v>0</v>
      </c>
      <c r="T1084" s="31">
        <f>主动技能!Z1087</f>
        <v>100</v>
      </c>
      <c r="U1084" s="31">
        <f>主动技能!AB1087</f>
        <v>110</v>
      </c>
      <c r="V1084" s="31">
        <f>主动技能!AC1087</f>
        <v>0</v>
      </c>
      <c r="W1084" s="31">
        <f>主动技能!AD1087</f>
        <v>0</v>
      </c>
      <c r="X1084" s="31">
        <f>主动技能!AE1087</f>
        <v>0</v>
      </c>
      <c r="Y1084" s="31">
        <f>主动技能!AF1087</f>
        <v>0</v>
      </c>
      <c r="Z1084" s="31">
        <f>主动技能!AG1087</f>
        <v>0</v>
      </c>
      <c r="AA1084" s="31" t="str">
        <f>主动技能!AH1087</f>
        <v>attack</v>
      </c>
      <c r="AB1084" s="31" t="str">
        <f>IF(主动技能!AI1087="","")</f>
        <v/>
      </c>
      <c r="AC1084" s="31">
        <f>主动技能!AJ1087</f>
        <v>1</v>
      </c>
      <c r="AD1084" s="31">
        <f>主动技能!BF1087</f>
        <v>101901</v>
      </c>
      <c r="AE1084" s="1">
        <f t="shared" si="16"/>
        <v>1</v>
      </c>
    </row>
    <row r="1085" spans="1:31" s="31" customFormat="1" x14ac:dyDescent="0.15">
      <c r="A1085" s="31">
        <f>主动技能!B1088</f>
        <v>10190102</v>
      </c>
      <c r="B1085" s="4" t="str">
        <f>主动技能!H1088</f>
        <v>普攻</v>
      </c>
      <c r="C1085" s="4" t="str">
        <f>主动技能!I1088</f>
        <v>对敌方单体攻击，造成100%攻击力（+122）点伤害。</v>
      </c>
      <c r="D1085" s="4">
        <f>VLOOKUP(主动技能!J1088,对应表!F:G,2,FALSE)</f>
        <v>1</v>
      </c>
      <c r="E1085" s="4">
        <f>VLOOKUP(主动技能!K1088,对应表!J:K,2,FALSE)</f>
        <v>1</v>
      </c>
      <c r="F1085" s="4">
        <f>VLOOKUP(主动技能!L1088,对应表!N:O,2,FALSE)</f>
        <v>1</v>
      </c>
      <c r="G1085" s="4">
        <f>IF(主动技能!M1088="必中",2,1)</f>
        <v>1</v>
      </c>
      <c r="H1085" s="4">
        <f>主动技能!N1088</f>
        <v>100</v>
      </c>
      <c r="I1085" s="4">
        <f>主动技能!O1088</f>
        <v>0</v>
      </c>
      <c r="J1085" s="31" t="str">
        <f>主动技能!P1088</f>
        <v>|||</v>
      </c>
      <c r="K1085" s="31">
        <f>主动技能!Q1088</f>
        <v>1</v>
      </c>
      <c r="L1085" s="31">
        <f>主动技能!R1088</f>
        <v>0</v>
      </c>
      <c r="M1085" s="31">
        <f>主动技能!S1088</f>
        <v>0</v>
      </c>
      <c r="N1085" s="31" t="str">
        <f>IF(主动技能!T1088="","",主动技能!T1088)</f>
        <v/>
      </c>
      <c r="O1085" s="31" t="str">
        <f>IF(主动技能!U1088="","",主动技能!U1088)</f>
        <v/>
      </c>
      <c r="P1085" s="31" t="str">
        <f>IF(主动技能!V1088="","",主动技能!V1088)</f>
        <v>skill_01</v>
      </c>
      <c r="Q1085" s="31" t="str">
        <f>IF(主动技能!W1088="","")</f>
        <v/>
      </c>
      <c r="R1085" s="31" t="str">
        <f>IF(主动技能!X1088="","")</f>
        <v/>
      </c>
      <c r="S1085" s="31">
        <f>主动技能!Y1088</f>
        <v>0</v>
      </c>
      <c r="T1085" s="31">
        <f>主动技能!Z1088</f>
        <v>100</v>
      </c>
      <c r="U1085" s="31">
        <f>主动技能!AB1088</f>
        <v>122</v>
      </c>
      <c r="V1085" s="31">
        <f>主动技能!AC1088</f>
        <v>0</v>
      </c>
      <c r="W1085" s="31">
        <f>主动技能!AD1088</f>
        <v>0</v>
      </c>
      <c r="X1085" s="31">
        <f>主动技能!AE1088</f>
        <v>0</v>
      </c>
      <c r="Y1085" s="31">
        <f>主动技能!AF1088</f>
        <v>0</v>
      </c>
      <c r="Z1085" s="31">
        <f>主动技能!AG1088</f>
        <v>0</v>
      </c>
      <c r="AA1085" s="31" t="str">
        <f>主动技能!AH1088</f>
        <v>attack</v>
      </c>
      <c r="AB1085" s="31" t="str">
        <f>IF(主动技能!AI1088="","")</f>
        <v/>
      </c>
      <c r="AC1085" s="31">
        <f>主动技能!AJ1088</f>
        <v>2</v>
      </c>
      <c r="AD1085" s="31">
        <f>主动技能!BF1088</f>
        <v>101901</v>
      </c>
      <c r="AE1085" s="1">
        <f t="shared" si="16"/>
        <v>2</v>
      </c>
    </row>
    <row r="1086" spans="1:31" s="31" customFormat="1" x14ac:dyDescent="0.15">
      <c r="A1086" s="31">
        <f>主动技能!B1089</f>
        <v>10190103</v>
      </c>
      <c r="B1086" s="4" t="str">
        <f>主动技能!H1089</f>
        <v>普攻</v>
      </c>
      <c r="C1086" s="4" t="str">
        <f>主动技能!I1089</f>
        <v>对敌方单体攻击，造成100%攻击力（+161）点伤害。</v>
      </c>
      <c r="D1086" s="4">
        <f>VLOOKUP(主动技能!J1089,对应表!F:G,2,FALSE)</f>
        <v>1</v>
      </c>
      <c r="E1086" s="4">
        <f>VLOOKUP(主动技能!K1089,对应表!J:K,2,FALSE)</f>
        <v>1</v>
      </c>
      <c r="F1086" s="4">
        <f>VLOOKUP(主动技能!L1089,对应表!N:O,2,FALSE)</f>
        <v>1</v>
      </c>
      <c r="G1086" s="4">
        <f>IF(主动技能!M1089="必中",2,1)</f>
        <v>1</v>
      </c>
      <c r="H1086" s="4">
        <f>主动技能!N1089</f>
        <v>100</v>
      </c>
      <c r="I1086" s="4">
        <f>主动技能!O1089</f>
        <v>0</v>
      </c>
      <c r="J1086" s="31" t="str">
        <f>主动技能!P1089</f>
        <v>|||</v>
      </c>
      <c r="K1086" s="31">
        <f>主动技能!Q1089</f>
        <v>1</v>
      </c>
      <c r="L1086" s="31">
        <f>主动技能!R1089</f>
        <v>0</v>
      </c>
      <c r="M1086" s="31">
        <f>主动技能!S1089</f>
        <v>0</v>
      </c>
      <c r="N1086" s="31" t="str">
        <f>IF(主动技能!T1089="","",主动技能!T1089)</f>
        <v/>
      </c>
      <c r="O1086" s="31" t="str">
        <f>IF(主动技能!U1089="","",主动技能!U1089)</f>
        <v/>
      </c>
      <c r="P1086" s="31" t="str">
        <f>IF(主动技能!V1089="","",主动技能!V1089)</f>
        <v>skill_01</v>
      </c>
      <c r="Q1086" s="31" t="str">
        <f>IF(主动技能!W1089="","")</f>
        <v/>
      </c>
      <c r="R1086" s="31" t="str">
        <f>IF(主动技能!X1089="","")</f>
        <v/>
      </c>
      <c r="S1086" s="31">
        <f>主动技能!Y1089</f>
        <v>0</v>
      </c>
      <c r="T1086" s="31">
        <f>主动技能!Z1089</f>
        <v>100</v>
      </c>
      <c r="U1086" s="31">
        <f>主动技能!AB1089</f>
        <v>161</v>
      </c>
      <c r="V1086" s="31">
        <f>主动技能!AC1089</f>
        <v>0</v>
      </c>
      <c r="W1086" s="31">
        <f>主动技能!AD1089</f>
        <v>0</v>
      </c>
      <c r="X1086" s="31">
        <f>主动技能!AE1089</f>
        <v>0</v>
      </c>
      <c r="Y1086" s="31">
        <f>主动技能!AF1089</f>
        <v>0</v>
      </c>
      <c r="Z1086" s="31">
        <f>主动技能!AG1089</f>
        <v>0</v>
      </c>
      <c r="AA1086" s="31" t="str">
        <f>主动技能!AH1089</f>
        <v>attack</v>
      </c>
      <c r="AB1086" s="31" t="str">
        <f>IF(主动技能!AI1089="","")</f>
        <v/>
      </c>
      <c r="AC1086" s="31">
        <f>主动技能!AJ1089</f>
        <v>3</v>
      </c>
      <c r="AD1086" s="31">
        <f>主动技能!BF1089</f>
        <v>101901</v>
      </c>
      <c r="AE1086" s="1">
        <f t="shared" si="16"/>
        <v>3</v>
      </c>
    </row>
    <row r="1087" spans="1:31" s="31" customFormat="1" x14ac:dyDescent="0.15">
      <c r="A1087" s="31">
        <f>主动技能!B1090</f>
        <v>10190104</v>
      </c>
      <c r="B1087" s="4" t="str">
        <f>主动技能!H1090</f>
        <v>普攻</v>
      </c>
      <c r="C1087" s="4" t="str">
        <f>主动技能!I1090</f>
        <v>对敌方单体攻击，造成100%攻击力（+249）点伤害。</v>
      </c>
      <c r="D1087" s="4">
        <f>VLOOKUP(主动技能!J1090,对应表!F:G,2,FALSE)</f>
        <v>1</v>
      </c>
      <c r="E1087" s="4">
        <f>VLOOKUP(主动技能!K1090,对应表!J:K,2,FALSE)</f>
        <v>1</v>
      </c>
      <c r="F1087" s="4">
        <f>VLOOKUP(主动技能!L1090,对应表!N:O,2,FALSE)</f>
        <v>1</v>
      </c>
      <c r="G1087" s="4">
        <f>IF(主动技能!M1090="必中",2,1)</f>
        <v>1</v>
      </c>
      <c r="H1087" s="4">
        <f>主动技能!N1090</f>
        <v>100</v>
      </c>
      <c r="I1087" s="4">
        <f>主动技能!O1090</f>
        <v>0</v>
      </c>
      <c r="J1087" s="31" t="str">
        <f>主动技能!P1090</f>
        <v>|||</v>
      </c>
      <c r="K1087" s="31">
        <f>主动技能!Q1090</f>
        <v>1</v>
      </c>
      <c r="L1087" s="31">
        <f>主动技能!R1090</f>
        <v>0</v>
      </c>
      <c r="M1087" s="31">
        <f>主动技能!S1090</f>
        <v>0</v>
      </c>
      <c r="N1087" s="31" t="str">
        <f>IF(主动技能!T1090="","",主动技能!T1090)</f>
        <v/>
      </c>
      <c r="O1087" s="31" t="str">
        <f>IF(主动技能!U1090="","",主动技能!U1090)</f>
        <v/>
      </c>
      <c r="P1087" s="31" t="str">
        <f>IF(主动技能!V1090="","",主动技能!V1090)</f>
        <v>skill_01</v>
      </c>
      <c r="Q1087" s="31" t="str">
        <f>IF(主动技能!W1090="","")</f>
        <v/>
      </c>
      <c r="R1087" s="31" t="str">
        <f>IF(主动技能!X1090="","")</f>
        <v/>
      </c>
      <c r="S1087" s="31">
        <f>主动技能!Y1090</f>
        <v>0</v>
      </c>
      <c r="T1087" s="31">
        <f>主动技能!Z1090</f>
        <v>100</v>
      </c>
      <c r="U1087" s="31">
        <f>主动技能!AB1090</f>
        <v>249</v>
      </c>
      <c r="V1087" s="31">
        <f>主动技能!AC1090</f>
        <v>0</v>
      </c>
      <c r="W1087" s="31">
        <f>主动技能!AD1090</f>
        <v>0</v>
      </c>
      <c r="X1087" s="31">
        <f>主动技能!AE1090</f>
        <v>0</v>
      </c>
      <c r="Y1087" s="31">
        <f>主动技能!AF1090</f>
        <v>0</v>
      </c>
      <c r="Z1087" s="31">
        <f>主动技能!AG1090</f>
        <v>0</v>
      </c>
      <c r="AA1087" s="31" t="str">
        <f>主动技能!AH1090</f>
        <v>attack</v>
      </c>
      <c r="AB1087" s="31" t="str">
        <f>IF(主动技能!AI1090="","")</f>
        <v/>
      </c>
      <c r="AC1087" s="31">
        <f>主动技能!AJ1090</f>
        <v>4</v>
      </c>
      <c r="AD1087" s="31">
        <f>主动技能!BF1090</f>
        <v>101901</v>
      </c>
      <c r="AE1087" s="1">
        <f t="shared" si="16"/>
        <v>4</v>
      </c>
    </row>
    <row r="1088" spans="1:31" s="31" customFormat="1" x14ac:dyDescent="0.15">
      <c r="A1088" s="31">
        <f>主动技能!B1091</f>
        <v>10190105</v>
      </c>
      <c r="B1088" s="4" t="str">
        <f>主动技能!H1091</f>
        <v>普攻</v>
      </c>
      <c r="C1088" s="4" t="str">
        <f>主动技能!I1091</f>
        <v>对敌方单体攻击，造成100%攻击力（+373）点伤害。</v>
      </c>
      <c r="D1088" s="4">
        <f>VLOOKUP(主动技能!J1091,对应表!F:G,2,FALSE)</f>
        <v>1</v>
      </c>
      <c r="E1088" s="4">
        <f>VLOOKUP(主动技能!K1091,对应表!J:K,2,FALSE)</f>
        <v>1</v>
      </c>
      <c r="F1088" s="4">
        <f>VLOOKUP(主动技能!L1091,对应表!N:O,2,FALSE)</f>
        <v>1</v>
      </c>
      <c r="G1088" s="4">
        <f>IF(主动技能!M1091="必中",2,1)</f>
        <v>1</v>
      </c>
      <c r="H1088" s="4">
        <f>主动技能!N1091</f>
        <v>100</v>
      </c>
      <c r="I1088" s="4">
        <f>主动技能!O1091</f>
        <v>0</v>
      </c>
      <c r="J1088" s="31" t="str">
        <f>主动技能!P1091</f>
        <v>|||</v>
      </c>
      <c r="K1088" s="31">
        <f>主动技能!Q1091</f>
        <v>1</v>
      </c>
      <c r="L1088" s="31">
        <f>主动技能!R1091</f>
        <v>0</v>
      </c>
      <c r="M1088" s="31">
        <f>主动技能!S1091</f>
        <v>0</v>
      </c>
      <c r="N1088" s="31" t="str">
        <f>IF(主动技能!T1091="","",主动技能!T1091)</f>
        <v/>
      </c>
      <c r="O1088" s="31" t="str">
        <f>IF(主动技能!U1091="","",主动技能!U1091)</f>
        <v/>
      </c>
      <c r="P1088" s="31" t="str">
        <f>IF(主动技能!V1091="","",主动技能!V1091)</f>
        <v>skill_01</v>
      </c>
      <c r="Q1088" s="31" t="str">
        <f>IF(主动技能!W1091="","")</f>
        <v/>
      </c>
      <c r="R1088" s="31" t="str">
        <f>IF(主动技能!X1091="","")</f>
        <v/>
      </c>
      <c r="S1088" s="31">
        <f>主动技能!Y1091</f>
        <v>0</v>
      </c>
      <c r="T1088" s="31">
        <f>主动技能!Z1091</f>
        <v>100</v>
      </c>
      <c r="U1088" s="31">
        <f>主动技能!AB1091</f>
        <v>373</v>
      </c>
      <c r="V1088" s="31">
        <f>主动技能!AC1091</f>
        <v>0</v>
      </c>
      <c r="W1088" s="31">
        <f>主动技能!AD1091</f>
        <v>0</v>
      </c>
      <c r="X1088" s="31">
        <f>主动技能!AE1091</f>
        <v>0</v>
      </c>
      <c r="Y1088" s="31">
        <f>主动技能!AF1091</f>
        <v>0</v>
      </c>
      <c r="Z1088" s="31">
        <f>主动技能!AG1091</f>
        <v>0</v>
      </c>
      <c r="AA1088" s="31" t="str">
        <f>主动技能!AH1091</f>
        <v>attack</v>
      </c>
      <c r="AB1088" s="31" t="str">
        <f>IF(主动技能!AI1091="","")</f>
        <v/>
      </c>
      <c r="AC1088" s="31">
        <f>主动技能!AJ1091</f>
        <v>5</v>
      </c>
      <c r="AD1088" s="31">
        <f>主动技能!BF1091</f>
        <v>101901</v>
      </c>
      <c r="AE1088" s="1">
        <f t="shared" si="16"/>
        <v>5</v>
      </c>
    </row>
    <row r="1089" spans="1:31" s="31" customFormat="1" x14ac:dyDescent="0.15">
      <c r="A1089" s="31">
        <f>主动技能!B1092</f>
        <v>10190106</v>
      </c>
      <c r="B1089" s="4" t="str">
        <f>主动技能!H1092</f>
        <v>普攻</v>
      </c>
      <c r="C1089" s="4" t="str">
        <f>主动技能!I1092</f>
        <v>对敌方单体攻击，造成100%攻击力（+549）点伤害。</v>
      </c>
      <c r="D1089" s="4">
        <f>VLOOKUP(主动技能!J1092,对应表!F:G,2,FALSE)</f>
        <v>1</v>
      </c>
      <c r="E1089" s="4">
        <f>VLOOKUP(主动技能!K1092,对应表!J:K,2,FALSE)</f>
        <v>1</v>
      </c>
      <c r="F1089" s="4">
        <f>VLOOKUP(主动技能!L1092,对应表!N:O,2,FALSE)</f>
        <v>1</v>
      </c>
      <c r="G1089" s="4">
        <f>IF(主动技能!M1092="必中",2,1)</f>
        <v>1</v>
      </c>
      <c r="H1089" s="4">
        <f>主动技能!N1092</f>
        <v>100</v>
      </c>
      <c r="I1089" s="4">
        <f>主动技能!O1092</f>
        <v>0</v>
      </c>
      <c r="J1089" s="31" t="str">
        <f>主动技能!P1092</f>
        <v>|||</v>
      </c>
      <c r="K1089" s="31">
        <f>主动技能!Q1092</f>
        <v>1</v>
      </c>
      <c r="L1089" s="31">
        <f>主动技能!R1092</f>
        <v>0</v>
      </c>
      <c r="M1089" s="31">
        <f>主动技能!S1092</f>
        <v>0</v>
      </c>
      <c r="N1089" s="31" t="str">
        <f>IF(主动技能!T1092="","",主动技能!T1092)</f>
        <v/>
      </c>
      <c r="O1089" s="31" t="str">
        <f>IF(主动技能!U1092="","",主动技能!U1092)</f>
        <v/>
      </c>
      <c r="P1089" s="31" t="str">
        <f>IF(主动技能!V1092="","",主动技能!V1092)</f>
        <v>skill_01</v>
      </c>
      <c r="Q1089" s="31" t="str">
        <f>IF(主动技能!W1092="","")</f>
        <v/>
      </c>
      <c r="R1089" s="31" t="str">
        <f>IF(主动技能!X1092="","")</f>
        <v/>
      </c>
      <c r="S1089" s="31">
        <f>主动技能!Y1092</f>
        <v>0</v>
      </c>
      <c r="T1089" s="31">
        <f>主动技能!Z1092</f>
        <v>100</v>
      </c>
      <c r="U1089" s="31">
        <f>主动技能!AB1092</f>
        <v>549</v>
      </c>
      <c r="V1089" s="31">
        <f>主动技能!AC1092</f>
        <v>0</v>
      </c>
      <c r="W1089" s="31">
        <f>主动技能!AD1092</f>
        <v>0</v>
      </c>
      <c r="X1089" s="31">
        <f>主动技能!AE1092</f>
        <v>0</v>
      </c>
      <c r="Y1089" s="31">
        <f>主动技能!AF1092</f>
        <v>0</v>
      </c>
      <c r="Z1089" s="31">
        <f>主动技能!AG1092</f>
        <v>0</v>
      </c>
      <c r="AA1089" s="31" t="str">
        <f>主动技能!AH1092</f>
        <v>attack</v>
      </c>
      <c r="AB1089" s="31" t="str">
        <f>IF(主动技能!AI1092="","")</f>
        <v/>
      </c>
      <c r="AC1089" s="31">
        <f>主动技能!AJ1092</f>
        <v>6</v>
      </c>
      <c r="AD1089" s="31">
        <f>主动技能!BF1092</f>
        <v>101901</v>
      </c>
      <c r="AE1089" s="1">
        <f t="shared" si="16"/>
        <v>6</v>
      </c>
    </row>
    <row r="1090" spans="1:31" s="31" customFormat="1" x14ac:dyDescent="0.15">
      <c r="A1090" s="31">
        <f>主动技能!B1093</f>
        <v>10190107</v>
      </c>
      <c r="B1090" s="4" t="str">
        <f>主动技能!H1093</f>
        <v>普攻</v>
      </c>
      <c r="C1090" s="4" t="str">
        <f>主动技能!I1093</f>
        <v>对敌方单体攻击，造成100%攻击力（+797）点伤害。</v>
      </c>
      <c r="D1090" s="4">
        <f>VLOOKUP(主动技能!J1093,对应表!F:G,2,FALSE)</f>
        <v>1</v>
      </c>
      <c r="E1090" s="4">
        <f>VLOOKUP(主动技能!K1093,对应表!J:K,2,FALSE)</f>
        <v>1</v>
      </c>
      <c r="F1090" s="4">
        <f>VLOOKUP(主动技能!L1093,对应表!N:O,2,FALSE)</f>
        <v>1</v>
      </c>
      <c r="G1090" s="4">
        <f>IF(主动技能!M1093="必中",2,1)</f>
        <v>1</v>
      </c>
      <c r="H1090" s="4">
        <f>主动技能!N1093</f>
        <v>100</v>
      </c>
      <c r="I1090" s="4">
        <f>主动技能!O1093</f>
        <v>0</v>
      </c>
      <c r="J1090" s="31" t="str">
        <f>主动技能!P1093</f>
        <v>|||</v>
      </c>
      <c r="K1090" s="31">
        <f>主动技能!Q1093</f>
        <v>1</v>
      </c>
      <c r="L1090" s="31">
        <f>主动技能!R1093</f>
        <v>0</v>
      </c>
      <c r="M1090" s="31">
        <f>主动技能!S1093</f>
        <v>0</v>
      </c>
      <c r="N1090" s="31" t="str">
        <f>IF(主动技能!T1093="","",主动技能!T1093)</f>
        <v/>
      </c>
      <c r="O1090" s="31" t="str">
        <f>IF(主动技能!U1093="","",主动技能!U1093)</f>
        <v/>
      </c>
      <c r="P1090" s="31" t="str">
        <f>IF(主动技能!V1093="","",主动技能!V1093)</f>
        <v>skill_01</v>
      </c>
      <c r="Q1090" s="31" t="str">
        <f>IF(主动技能!W1093="","")</f>
        <v/>
      </c>
      <c r="R1090" s="31" t="str">
        <f>IF(主动技能!X1093="","")</f>
        <v/>
      </c>
      <c r="S1090" s="31">
        <f>主动技能!Y1093</f>
        <v>0</v>
      </c>
      <c r="T1090" s="31">
        <f>主动技能!Z1093</f>
        <v>100</v>
      </c>
      <c r="U1090" s="31">
        <f>主动技能!AB1093</f>
        <v>797</v>
      </c>
      <c r="V1090" s="31">
        <f>主动技能!AC1093</f>
        <v>0</v>
      </c>
      <c r="W1090" s="31">
        <f>主动技能!AD1093</f>
        <v>0</v>
      </c>
      <c r="X1090" s="31">
        <f>主动技能!AE1093</f>
        <v>0</v>
      </c>
      <c r="Y1090" s="31">
        <f>主动技能!AF1093</f>
        <v>0</v>
      </c>
      <c r="Z1090" s="31">
        <f>主动技能!AG1093</f>
        <v>0</v>
      </c>
      <c r="AA1090" s="31" t="str">
        <f>主动技能!AH1093</f>
        <v>attack</v>
      </c>
      <c r="AB1090" s="31" t="str">
        <f>IF(主动技能!AI1093="","")</f>
        <v/>
      </c>
      <c r="AC1090" s="31">
        <f>主动技能!AJ1093</f>
        <v>7</v>
      </c>
      <c r="AD1090" s="31">
        <f>主动技能!BF1093</f>
        <v>101901</v>
      </c>
      <c r="AE1090" s="1">
        <f t="shared" si="16"/>
        <v>7</v>
      </c>
    </row>
    <row r="1091" spans="1:31" s="31" customFormat="1" x14ac:dyDescent="0.15">
      <c r="A1091" s="31">
        <f>主动技能!B1094</f>
        <v>10190108</v>
      </c>
      <c r="B1091" s="4" t="str">
        <f>主动技能!H1094</f>
        <v>普攻</v>
      </c>
      <c r="C1091" s="4" t="str">
        <f>主动技能!I1094</f>
        <v>对敌方单体攻击，造成100%攻击力（+1149）点伤害。</v>
      </c>
      <c r="D1091" s="4">
        <f>VLOOKUP(主动技能!J1094,对应表!F:G,2,FALSE)</f>
        <v>1</v>
      </c>
      <c r="E1091" s="4">
        <f>VLOOKUP(主动技能!K1094,对应表!J:K,2,FALSE)</f>
        <v>1</v>
      </c>
      <c r="F1091" s="4">
        <f>VLOOKUP(主动技能!L1094,对应表!N:O,2,FALSE)</f>
        <v>1</v>
      </c>
      <c r="G1091" s="4">
        <f>IF(主动技能!M1094="必中",2,1)</f>
        <v>1</v>
      </c>
      <c r="H1091" s="4">
        <f>主动技能!N1094</f>
        <v>100</v>
      </c>
      <c r="I1091" s="4">
        <f>主动技能!O1094</f>
        <v>0</v>
      </c>
      <c r="J1091" s="31" t="str">
        <f>主动技能!P1094</f>
        <v>|||</v>
      </c>
      <c r="K1091" s="31">
        <f>主动技能!Q1094</f>
        <v>1</v>
      </c>
      <c r="L1091" s="31">
        <f>主动技能!R1094</f>
        <v>0</v>
      </c>
      <c r="M1091" s="31">
        <f>主动技能!S1094</f>
        <v>0</v>
      </c>
      <c r="N1091" s="31" t="str">
        <f>IF(主动技能!T1094="","",主动技能!T1094)</f>
        <v/>
      </c>
      <c r="O1091" s="31" t="str">
        <f>IF(主动技能!U1094="","",主动技能!U1094)</f>
        <v/>
      </c>
      <c r="P1091" s="31" t="str">
        <f>IF(主动技能!V1094="","",主动技能!V1094)</f>
        <v>skill_01</v>
      </c>
      <c r="Q1091" s="31" t="str">
        <f>IF(主动技能!W1094="","")</f>
        <v/>
      </c>
      <c r="R1091" s="31" t="str">
        <f>IF(主动技能!X1094="","")</f>
        <v/>
      </c>
      <c r="S1091" s="31">
        <f>主动技能!Y1094</f>
        <v>0</v>
      </c>
      <c r="T1091" s="31">
        <f>主动技能!Z1094</f>
        <v>100</v>
      </c>
      <c r="U1091" s="31">
        <f>主动技能!AB1094</f>
        <v>1149</v>
      </c>
      <c r="V1091" s="31">
        <f>主动技能!AC1094</f>
        <v>0</v>
      </c>
      <c r="W1091" s="31">
        <f>主动技能!AD1094</f>
        <v>0</v>
      </c>
      <c r="X1091" s="31">
        <f>主动技能!AE1094</f>
        <v>0</v>
      </c>
      <c r="Y1091" s="31">
        <f>主动技能!AF1094</f>
        <v>0</v>
      </c>
      <c r="Z1091" s="31">
        <f>主动技能!AG1094</f>
        <v>0</v>
      </c>
      <c r="AA1091" s="31" t="str">
        <f>主动技能!AH1094</f>
        <v>attack</v>
      </c>
      <c r="AB1091" s="31" t="str">
        <f>IF(主动技能!AI1094="","")</f>
        <v/>
      </c>
      <c r="AC1091" s="31">
        <f>主动技能!AJ1094</f>
        <v>8</v>
      </c>
      <c r="AD1091" s="31">
        <f>主动技能!BF1094</f>
        <v>101901</v>
      </c>
      <c r="AE1091" s="1">
        <f t="shared" si="16"/>
        <v>8</v>
      </c>
    </row>
    <row r="1092" spans="1:31" s="31" customFormat="1" x14ac:dyDescent="0.15">
      <c r="A1092" s="31">
        <f>主动技能!B1095</f>
        <v>10190109</v>
      </c>
      <c r="B1092" s="4" t="str">
        <f>主动技能!H1095</f>
        <v>普攻</v>
      </c>
      <c r="C1092" s="4" t="str">
        <f>主动技能!I1095</f>
        <v>对敌方单体攻击，造成100%攻击力（+1648）点伤害。</v>
      </c>
      <c r="D1092" s="4">
        <f>VLOOKUP(主动技能!J1095,对应表!F:G,2,FALSE)</f>
        <v>1</v>
      </c>
      <c r="E1092" s="4">
        <f>VLOOKUP(主动技能!K1095,对应表!J:K,2,FALSE)</f>
        <v>1</v>
      </c>
      <c r="F1092" s="4">
        <f>VLOOKUP(主动技能!L1095,对应表!N:O,2,FALSE)</f>
        <v>1</v>
      </c>
      <c r="G1092" s="4">
        <f>IF(主动技能!M1095="必中",2,1)</f>
        <v>1</v>
      </c>
      <c r="H1092" s="4">
        <f>主动技能!N1095</f>
        <v>100</v>
      </c>
      <c r="I1092" s="4">
        <f>主动技能!O1095</f>
        <v>0</v>
      </c>
      <c r="J1092" s="31" t="str">
        <f>主动技能!P1095</f>
        <v>|||</v>
      </c>
      <c r="K1092" s="31">
        <f>主动技能!Q1095</f>
        <v>1</v>
      </c>
      <c r="L1092" s="31">
        <f>主动技能!R1095</f>
        <v>0</v>
      </c>
      <c r="M1092" s="31">
        <f>主动技能!S1095</f>
        <v>0</v>
      </c>
      <c r="N1092" s="31" t="str">
        <f>IF(主动技能!T1095="","",主动技能!T1095)</f>
        <v/>
      </c>
      <c r="O1092" s="31" t="str">
        <f>IF(主动技能!U1095="","",主动技能!U1095)</f>
        <v/>
      </c>
      <c r="P1092" s="31" t="str">
        <f>IF(主动技能!V1095="","",主动技能!V1095)</f>
        <v>skill_01</v>
      </c>
      <c r="Q1092" s="31" t="str">
        <f>IF(主动技能!W1095="","")</f>
        <v/>
      </c>
      <c r="R1092" s="31" t="str">
        <f>IF(主动技能!X1095="","")</f>
        <v/>
      </c>
      <c r="S1092" s="31">
        <f>主动技能!Y1095</f>
        <v>0</v>
      </c>
      <c r="T1092" s="31">
        <f>主动技能!Z1095</f>
        <v>100</v>
      </c>
      <c r="U1092" s="31">
        <f>主动技能!AB1095</f>
        <v>1648</v>
      </c>
      <c r="V1092" s="31">
        <f>主动技能!AC1095</f>
        <v>0</v>
      </c>
      <c r="W1092" s="31">
        <f>主动技能!AD1095</f>
        <v>0</v>
      </c>
      <c r="X1092" s="31">
        <f>主动技能!AE1095</f>
        <v>0</v>
      </c>
      <c r="Y1092" s="31">
        <f>主动技能!AF1095</f>
        <v>0</v>
      </c>
      <c r="Z1092" s="31">
        <f>主动技能!AG1095</f>
        <v>0</v>
      </c>
      <c r="AA1092" s="31" t="str">
        <f>主动技能!AH1095</f>
        <v>attack</v>
      </c>
      <c r="AB1092" s="31" t="str">
        <f>IF(主动技能!AI1095="","")</f>
        <v/>
      </c>
      <c r="AC1092" s="31">
        <f>主动技能!AJ1095</f>
        <v>9</v>
      </c>
      <c r="AD1092" s="31">
        <f>主动技能!BF1095</f>
        <v>101901</v>
      </c>
      <c r="AE1092" s="1">
        <f t="shared" si="16"/>
        <v>9</v>
      </c>
    </row>
    <row r="1093" spans="1:31" s="31" customFormat="1" x14ac:dyDescent="0.15">
      <c r="A1093" s="31">
        <f>主动技能!B1096</f>
        <v>10190110</v>
      </c>
      <c r="B1093" s="4" t="str">
        <f>主动技能!H1096</f>
        <v>普攻</v>
      </c>
      <c r="C1093" s="4" t="str">
        <f>主动技能!I1096</f>
        <v>对敌方单体攻击，造成100%攻击力（+2353）点伤害。</v>
      </c>
      <c r="D1093" s="4">
        <f>VLOOKUP(主动技能!J1096,对应表!F:G,2,FALSE)</f>
        <v>1</v>
      </c>
      <c r="E1093" s="4">
        <f>VLOOKUP(主动技能!K1096,对应表!J:K,2,FALSE)</f>
        <v>1</v>
      </c>
      <c r="F1093" s="4">
        <f>VLOOKUP(主动技能!L1096,对应表!N:O,2,FALSE)</f>
        <v>1</v>
      </c>
      <c r="G1093" s="4">
        <f>IF(主动技能!M1096="必中",2,1)</f>
        <v>1</v>
      </c>
      <c r="H1093" s="4">
        <f>主动技能!N1096</f>
        <v>100</v>
      </c>
      <c r="I1093" s="4">
        <f>主动技能!O1096</f>
        <v>0</v>
      </c>
      <c r="J1093" s="31" t="str">
        <f>主动技能!P1096</f>
        <v>|||</v>
      </c>
      <c r="K1093" s="31">
        <f>主动技能!Q1096</f>
        <v>1</v>
      </c>
      <c r="L1093" s="31">
        <f>主动技能!R1096</f>
        <v>0</v>
      </c>
      <c r="M1093" s="31">
        <f>主动技能!S1096</f>
        <v>0</v>
      </c>
      <c r="N1093" s="31" t="str">
        <f>IF(主动技能!T1096="","",主动技能!T1096)</f>
        <v/>
      </c>
      <c r="O1093" s="31" t="str">
        <f>IF(主动技能!U1096="","",主动技能!U1096)</f>
        <v/>
      </c>
      <c r="P1093" s="31" t="str">
        <f>IF(主动技能!V1096="","",主动技能!V1096)</f>
        <v>skill_01</v>
      </c>
      <c r="Q1093" s="31" t="str">
        <f>IF(主动技能!W1096="","")</f>
        <v/>
      </c>
      <c r="R1093" s="31" t="str">
        <f>IF(主动技能!X1096="","")</f>
        <v/>
      </c>
      <c r="S1093" s="31">
        <f>主动技能!Y1096</f>
        <v>0</v>
      </c>
      <c r="T1093" s="31">
        <f>主动技能!Z1096</f>
        <v>100</v>
      </c>
      <c r="U1093" s="31">
        <f>主动技能!AB1096</f>
        <v>2353</v>
      </c>
      <c r="V1093" s="31">
        <f>主动技能!AC1096</f>
        <v>0</v>
      </c>
      <c r="W1093" s="31">
        <f>主动技能!AD1096</f>
        <v>0</v>
      </c>
      <c r="X1093" s="31">
        <f>主动技能!AE1096</f>
        <v>0</v>
      </c>
      <c r="Y1093" s="31">
        <f>主动技能!AF1096</f>
        <v>0</v>
      </c>
      <c r="Z1093" s="31">
        <f>主动技能!AG1096</f>
        <v>0</v>
      </c>
      <c r="AA1093" s="31" t="str">
        <f>主动技能!AH1096</f>
        <v>attack</v>
      </c>
      <c r="AB1093" s="31" t="str">
        <f>IF(主动技能!AI1096="","")</f>
        <v/>
      </c>
      <c r="AC1093" s="31">
        <f>主动技能!AJ1096</f>
        <v>10</v>
      </c>
      <c r="AD1093" s="31">
        <f>主动技能!BF1096</f>
        <v>101901</v>
      </c>
      <c r="AE1093" s="1">
        <f t="shared" ref="AE1093:AE1156" si="17">AC1093</f>
        <v>10</v>
      </c>
    </row>
    <row r="1094" spans="1:31" s="31" customFormat="1" x14ac:dyDescent="0.15">
      <c r="A1094" s="31">
        <f>主动技能!B1097</f>
        <v>10190111</v>
      </c>
      <c r="B1094" s="4" t="str">
        <f>主动技能!H1097</f>
        <v>普攻</v>
      </c>
      <c r="C1094" s="4" t="str">
        <f>主动技能!I1097</f>
        <v>对敌方单体攻击，造成100%攻击力（+3352）点伤害。</v>
      </c>
      <c r="D1094" s="4">
        <f>VLOOKUP(主动技能!J1097,对应表!F:G,2,FALSE)</f>
        <v>1</v>
      </c>
      <c r="E1094" s="4">
        <f>VLOOKUP(主动技能!K1097,对应表!J:K,2,FALSE)</f>
        <v>1</v>
      </c>
      <c r="F1094" s="4">
        <f>VLOOKUP(主动技能!L1097,对应表!N:O,2,FALSE)</f>
        <v>1</v>
      </c>
      <c r="G1094" s="4">
        <f>IF(主动技能!M1097="必中",2,1)</f>
        <v>1</v>
      </c>
      <c r="H1094" s="4">
        <f>主动技能!N1097</f>
        <v>100</v>
      </c>
      <c r="I1094" s="4">
        <f>主动技能!O1097</f>
        <v>0</v>
      </c>
      <c r="J1094" s="31" t="str">
        <f>主动技能!P1097</f>
        <v>|||</v>
      </c>
      <c r="K1094" s="31">
        <f>主动技能!Q1097</f>
        <v>1</v>
      </c>
      <c r="L1094" s="31">
        <f>主动技能!R1097</f>
        <v>0</v>
      </c>
      <c r="M1094" s="31">
        <f>主动技能!S1097</f>
        <v>0</v>
      </c>
      <c r="N1094" s="31" t="str">
        <f>IF(主动技能!T1097="","",主动技能!T1097)</f>
        <v/>
      </c>
      <c r="O1094" s="31" t="str">
        <f>IF(主动技能!U1097="","",主动技能!U1097)</f>
        <v/>
      </c>
      <c r="P1094" s="31" t="str">
        <f>IF(主动技能!V1097="","",主动技能!V1097)</f>
        <v>skill_01</v>
      </c>
      <c r="Q1094" s="31" t="str">
        <f>IF(主动技能!W1097="","")</f>
        <v/>
      </c>
      <c r="R1094" s="31" t="str">
        <f>IF(主动技能!X1097="","")</f>
        <v/>
      </c>
      <c r="S1094" s="31">
        <f>主动技能!Y1097</f>
        <v>0</v>
      </c>
      <c r="T1094" s="31">
        <f>主动技能!Z1097</f>
        <v>100</v>
      </c>
      <c r="U1094" s="31">
        <f>主动技能!AB1097</f>
        <v>3352</v>
      </c>
      <c r="V1094" s="31">
        <f>主动技能!AC1097</f>
        <v>0</v>
      </c>
      <c r="W1094" s="31">
        <f>主动技能!AD1097</f>
        <v>0</v>
      </c>
      <c r="X1094" s="31">
        <f>主动技能!AE1097</f>
        <v>0</v>
      </c>
      <c r="Y1094" s="31">
        <f>主动技能!AF1097</f>
        <v>0</v>
      </c>
      <c r="Z1094" s="31">
        <f>主动技能!AG1097</f>
        <v>0</v>
      </c>
      <c r="AA1094" s="31" t="str">
        <f>主动技能!AH1097</f>
        <v>attack</v>
      </c>
      <c r="AB1094" s="31" t="str">
        <f>IF(主动技能!AI1097="","")</f>
        <v/>
      </c>
      <c r="AC1094" s="31">
        <f>主动技能!AJ1097</f>
        <v>11</v>
      </c>
      <c r="AD1094" s="31">
        <f>主动技能!BF1097</f>
        <v>101901</v>
      </c>
      <c r="AE1094" s="1">
        <f t="shared" si="17"/>
        <v>11</v>
      </c>
    </row>
    <row r="1095" spans="1:31" s="31" customFormat="1" x14ac:dyDescent="0.15">
      <c r="A1095" s="31">
        <f>主动技能!B1098</f>
        <v>10190112</v>
      </c>
      <c r="B1095" s="4" t="str">
        <f>主动技能!H1098</f>
        <v>普攻</v>
      </c>
      <c r="C1095" s="4" t="str">
        <f>主动技能!I1098</f>
        <v>对敌方单体攻击，造成100%攻击力（+4766）点伤害。</v>
      </c>
      <c r="D1095" s="4">
        <f>VLOOKUP(主动技能!J1098,对应表!F:G,2,FALSE)</f>
        <v>1</v>
      </c>
      <c r="E1095" s="4">
        <f>VLOOKUP(主动技能!K1098,对应表!J:K,2,FALSE)</f>
        <v>1</v>
      </c>
      <c r="F1095" s="4">
        <f>VLOOKUP(主动技能!L1098,对应表!N:O,2,FALSE)</f>
        <v>1</v>
      </c>
      <c r="G1095" s="4">
        <f>IF(主动技能!M1098="必中",2,1)</f>
        <v>1</v>
      </c>
      <c r="H1095" s="4">
        <f>主动技能!N1098</f>
        <v>100</v>
      </c>
      <c r="I1095" s="4">
        <f>主动技能!O1098</f>
        <v>0</v>
      </c>
      <c r="J1095" s="31" t="str">
        <f>主动技能!P1098</f>
        <v>|||</v>
      </c>
      <c r="K1095" s="31">
        <f>主动技能!Q1098</f>
        <v>1</v>
      </c>
      <c r="L1095" s="31">
        <f>主动技能!R1098</f>
        <v>0</v>
      </c>
      <c r="M1095" s="31">
        <f>主动技能!S1098</f>
        <v>0</v>
      </c>
      <c r="N1095" s="31" t="str">
        <f>IF(主动技能!T1098="","",主动技能!T1098)</f>
        <v/>
      </c>
      <c r="O1095" s="31" t="str">
        <f>IF(主动技能!U1098="","",主动技能!U1098)</f>
        <v/>
      </c>
      <c r="P1095" s="31" t="str">
        <f>IF(主动技能!V1098="","",主动技能!V1098)</f>
        <v>skill_01</v>
      </c>
      <c r="Q1095" s="31" t="str">
        <f>IF(主动技能!W1098="","")</f>
        <v/>
      </c>
      <c r="R1095" s="31" t="str">
        <f>IF(主动技能!X1098="","")</f>
        <v/>
      </c>
      <c r="S1095" s="31">
        <f>主动技能!Y1098</f>
        <v>0</v>
      </c>
      <c r="T1095" s="31">
        <f>主动技能!Z1098</f>
        <v>100</v>
      </c>
      <c r="U1095" s="31">
        <f>主动技能!AB1098</f>
        <v>4766</v>
      </c>
      <c r="V1095" s="31">
        <f>主动技能!AC1098</f>
        <v>0</v>
      </c>
      <c r="W1095" s="31">
        <f>主动技能!AD1098</f>
        <v>0</v>
      </c>
      <c r="X1095" s="31">
        <f>主动技能!AE1098</f>
        <v>0</v>
      </c>
      <c r="Y1095" s="31">
        <f>主动技能!AF1098</f>
        <v>0</v>
      </c>
      <c r="Z1095" s="31">
        <f>主动技能!AG1098</f>
        <v>0</v>
      </c>
      <c r="AA1095" s="31" t="str">
        <f>主动技能!AH1098</f>
        <v>attack</v>
      </c>
      <c r="AB1095" s="31" t="str">
        <f>IF(主动技能!AI1098="","")</f>
        <v/>
      </c>
      <c r="AC1095" s="31">
        <f>主动技能!AJ1098</f>
        <v>12</v>
      </c>
      <c r="AD1095" s="31">
        <f>主动技能!BF1098</f>
        <v>101901</v>
      </c>
      <c r="AE1095" s="1">
        <f t="shared" si="17"/>
        <v>12</v>
      </c>
    </row>
    <row r="1096" spans="1:31" s="31" customFormat="1" x14ac:dyDescent="0.15">
      <c r="A1096" s="31">
        <f>主动技能!B1099</f>
        <v>10190113</v>
      </c>
      <c r="B1096" s="4" t="str">
        <f>主动技能!H1099</f>
        <v>普攻</v>
      </c>
      <c r="C1096" s="4" t="str">
        <f>主动技能!I1099</f>
        <v>对敌方单体攻击，造成100%攻击力（+6767）点伤害。</v>
      </c>
      <c r="D1096" s="4">
        <f>VLOOKUP(主动技能!J1099,对应表!F:G,2,FALSE)</f>
        <v>1</v>
      </c>
      <c r="E1096" s="4">
        <f>VLOOKUP(主动技能!K1099,对应表!J:K,2,FALSE)</f>
        <v>1</v>
      </c>
      <c r="F1096" s="4">
        <f>VLOOKUP(主动技能!L1099,对应表!N:O,2,FALSE)</f>
        <v>1</v>
      </c>
      <c r="G1096" s="4">
        <f>IF(主动技能!M1099="必中",2,1)</f>
        <v>1</v>
      </c>
      <c r="H1096" s="4">
        <f>主动技能!N1099</f>
        <v>100</v>
      </c>
      <c r="I1096" s="4">
        <f>主动技能!O1099</f>
        <v>0</v>
      </c>
      <c r="J1096" s="31" t="str">
        <f>主动技能!P1099</f>
        <v>|||</v>
      </c>
      <c r="K1096" s="31">
        <f>主动技能!Q1099</f>
        <v>1</v>
      </c>
      <c r="L1096" s="31">
        <f>主动技能!R1099</f>
        <v>0</v>
      </c>
      <c r="M1096" s="31">
        <f>主动技能!S1099</f>
        <v>0</v>
      </c>
      <c r="N1096" s="31" t="str">
        <f>IF(主动技能!T1099="","",主动技能!T1099)</f>
        <v/>
      </c>
      <c r="O1096" s="31" t="str">
        <f>IF(主动技能!U1099="","",主动技能!U1099)</f>
        <v/>
      </c>
      <c r="P1096" s="31" t="str">
        <f>IF(主动技能!V1099="","",主动技能!V1099)</f>
        <v>skill_01</v>
      </c>
      <c r="Q1096" s="31" t="str">
        <f>IF(主动技能!W1099="","")</f>
        <v/>
      </c>
      <c r="R1096" s="31" t="str">
        <f>IF(主动技能!X1099="","")</f>
        <v/>
      </c>
      <c r="S1096" s="31">
        <f>主动技能!Y1099</f>
        <v>0</v>
      </c>
      <c r="T1096" s="31">
        <f>主动技能!Z1099</f>
        <v>100</v>
      </c>
      <c r="U1096" s="31">
        <f>主动技能!AB1099</f>
        <v>6767</v>
      </c>
      <c r="V1096" s="31">
        <f>主动技能!AC1099</f>
        <v>0</v>
      </c>
      <c r="W1096" s="31">
        <f>主动技能!AD1099</f>
        <v>0</v>
      </c>
      <c r="X1096" s="31">
        <f>主动技能!AE1099</f>
        <v>0</v>
      </c>
      <c r="Y1096" s="31">
        <f>主动技能!AF1099</f>
        <v>0</v>
      </c>
      <c r="Z1096" s="31">
        <f>主动技能!AG1099</f>
        <v>0</v>
      </c>
      <c r="AA1096" s="31" t="str">
        <f>主动技能!AH1099</f>
        <v>attack</v>
      </c>
      <c r="AB1096" s="31" t="str">
        <f>IF(主动技能!AI1099="","")</f>
        <v/>
      </c>
      <c r="AC1096" s="31">
        <f>主动技能!AJ1099</f>
        <v>13</v>
      </c>
      <c r="AD1096" s="31">
        <f>主动技能!BF1099</f>
        <v>101901</v>
      </c>
      <c r="AE1096" s="1">
        <f t="shared" si="17"/>
        <v>13</v>
      </c>
    </row>
    <row r="1097" spans="1:31" s="31" customFormat="1" x14ac:dyDescent="0.15">
      <c r="A1097" s="31">
        <f>主动技能!B1100</f>
        <v>10190114</v>
      </c>
      <c r="B1097" s="4" t="str">
        <f>主动技能!H1100</f>
        <v>普攻</v>
      </c>
      <c r="C1097" s="4" t="str">
        <f>主动技能!I1100</f>
        <v>对敌方单体攻击，造成100%攻击力（+9601）点伤害。</v>
      </c>
      <c r="D1097" s="4">
        <f>VLOOKUP(主动技能!J1100,对应表!F:G,2,FALSE)</f>
        <v>1</v>
      </c>
      <c r="E1097" s="4">
        <f>VLOOKUP(主动技能!K1100,对应表!J:K,2,FALSE)</f>
        <v>1</v>
      </c>
      <c r="F1097" s="4">
        <f>VLOOKUP(主动技能!L1100,对应表!N:O,2,FALSE)</f>
        <v>1</v>
      </c>
      <c r="G1097" s="4">
        <f>IF(主动技能!M1100="必中",2,1)</f>
        <v>1</v>
      </c>
      <c r="H1097" s="4">
        <f>主动技能!N1100</f>
        <v>100</v>
      </c>
      <c r="I1097" s="4">
        <f>主动技能!O1100</f>
        <v>0</v>
      </c>
      <c r="J1097" s="31" t="str">
        <f>主动技能!P1100</f>
        <v>|||</v>
      </c>
      <c r="K1097" s="31">
        <f>主动技能!Q1100</f>
        <v>1</v>
      </c>
      <c r="L1097" s="31">
        <f>主动技能!R1100</f>
        <v>0</v>
      </c>
      <c r="M1097" s="31">
        <f>主动技能!S1100</f>
        <v>0</v>
      </c>
      <c r="N1097" s="31" t="str">
        <f>IF(主动技能!T1100="","",主动技能!T1100)</f>
        <v/>
      </c>
      <c r="O1097" s="31" t="str">
        <f>IF(主动技能!U1100="","",主动技能!U1100)</f>
        <v/>
      </c>
      <c r="P1097" s="31" t="str">
        <f>IF(主动技能!V1100="","",主动技能!V1100)</f>
        <v>skill_01</v>
      </c>
      <c r="Q1097" s="31" t="str">
        <f>IF(主动技能!W1100="","")</f>
        <v/>
      </c>
      <c r="R1097" s="31" t="str">
        <f>IF(主动技能!X1100="","")</f>
        <v/>
      </c>
      <c r="S1097" s="31">
        <f>主动技能!Y1100</f>
        <v>0</v>
      </c>
      <c r="T1097" s="31">
        <f>主动技能!Z1100</f>
        <v>100</v>
      </c>
      <c r="U1097" s="31">
        <f>主动技能!AB1100</f>
        <v>9601</v>
      </c>
      <c r="V1097" s="31">
        <f>主动技能!AC1100</f>
        <v>0</v>
      </c>
      <c r="W1097" s="31">
        <f>主动技能!AD1100</f>
        <v>0</v>
      </c>
      <c r="X1097" s="31">
        <f>主动技能!AE1100</f>
        <v>0</v>
      </c>
      <c r="Y1097" s="31">
        <f>主动技能!AF1100</f>
        <v>0</v>
      </c>
      <c r="Z1097" s="31">
        <f>主动技能!AG1100</f>
        <v>0</v>
      </c>
      <c r="AA1097" s="31" t="str">
        <f>主动技能!AH1100</f>
        <v>attack</v>
      </c>
      <c r="AB1097" s="31" t="str">
        <f>IF(主动技能!AI1100="","")</f>
        <v/>
      </c>
      <c r="AC1097" s="31">
        <f>主动技能!AJ1100</f>
        <v>14</v>
      </c>
      <c r="AD1097" s="31">
        <f>主动技能!BF1100</f>
        <v>101901</v>
      </c>
      <c r="AE1097" s="1">
        <f t="shared" si="17"/>
        <v>14</v>
      </c>
    </row>
    <row r="1098" spans="1:31" s="31" customFormat="1" x14ac:dyDescent="0.15">
      <c r="A1098" s="31">
        <f>主动技能!B1101</f>
        <v>10190115</v>
      </c>
      <c r="B1098" s="4" t="str">
        <f>主动技能!H1101</f>
        <v>普攻</v>
      </c>
      <c r="C1098" s="4" t="str">
        <f>主动技能!I1101</f>
        <v>对敌方单体攻击，造成100%攻击力（+13613）点伤害。</v>
      </c>
      <c r="D1098" s="4">
        <f>VLOOKUP(主动技能!J1101,对应表!F:G,2,FALSE)</f>
        <v>1</v>
      </c>
      <c r="E1098" s="4">
        <f>VLOOKUP(主动技能!K1101,对应表!J:K,2,FALSE)</f>
        <v>1</v>
      </c>
      <c r="F1098" s="4">
        <f>VLOOKUP(主动技能!L1101,对应表!N:O,2,FALSE)</f>
        <v>1</v>
      </c>
      <c r="G1098" s="4">
        <f>IF(主动技能!M1101="必中",2,1)</f>
        <v>1</v>
      </c>
      <c r="H1098" s="4">
        <f>主动技能!N1101</f>
        <v>100</v>
      </c>
      <c r="I1098" s="4">
        <f>主动技能!O1101</f>
        <v>0</v>
      </c>
      <c r="J1098" s="31" t="str">
        <f>主动技能!P1101</f>
        <v>|||</v>
      </c>
      <c r="K1098" s="31">
        <f>主动技能!Q1101</f>
        <v>1</v>
      </c>
      <c r="L1098" s="31">
        <f>主动技能!R1101</f>
        <v>0</v>
      </c>
      <c r="M1098" s="31">
        <f>主动技能!S1101</f>
        <v>0</v>
      </c>
      <c r="N1098" s="31" t="str">
        <f>IF(主动技能!T1101="","",主动技能!T1101)</f>
        <v/>
      </c>
      <c r="O1098" s="31" t="str">
        <f>IF(主动技能!U1101="","",主动技能!U1101)</f>
        <v/>
      </c>
      <c r="P1098" s="31" t="str">
        <f>IF(主动技能!V1101="","",主动技能!V1101)</f>
        <v>skill_01</v>
      </c>
      <c r="Q1098" s="31" t="str">
        <f>IF(主动技能!W1101="","")</f>
        <v/>
      </c>
      <c r="R1098" s="31" t="str">
        <f>IF(主动技能!X1101="","")</f>
        <v/>
      </c>
      <c r="S1098" s="31">
        <f>主动技能!Y1101</f>
        <v>0</v>
      </c>
      <c r="T1098" s="31">
        <f>主动技能!Z1101</f>
        <v>100</v>
      </c>
      <c r="U1098" s="31">
        <f>主动技能!AB1101</f>
        <v>13613</v>
      </c>
      <c r="V1098" s="31">
        <f>主动技能!AC1101</f>
        <v>0</v>
      </c>
      <c r="W1098" s="31">
        <f>主动技能!AD1101</f>
        <v>0</v>
      </c>
      <c r="X1098" s="31">
        <f>主动技能!AE1101</f>
        <v>0</v>
      </c>
      <c r="Y1098" s="31">
        <f>主动技能!AF1101</f>
        <v>0</v>
      </c>
      <c r="Z1098" s="31">
        <f>主动技能!AG1101</f>
        <v>0</v>
      </c>
      <c r="AA1098" s="31" t="str">
        <f>主动技能!AH1101</f>
        <v>attack</v>
      </c>
      <c r="AB1098" s="31" t="str">
        <f>IF(主动技能!AI1101="","")</f>
        <v/>
      </c>
      <c r="AC1098" s="31">
        <f>主动技能!AJ1101</f>
        <v>15</v>
      </c>
      <c r="AD1098" s="31">
        <f>主动技能!BF1101</f>
        <v>101901</v>
      </c>
      <c r="AE1098" s="1">
        <f t="shared" si="17"/>
        <v>15</v>
      </c>
    </row>
    <row r="1099" spans="1:31" s="31" customFormat="1" x14ac:dyDescent="0.15">
      <c r="A1099" s="31">
        <f>主动技能!B1102</f>
        <v>10190116</v>
      </c>
      <c r="B1099" s="4" t="str">
        <f>主动技能!H1102</f>
        <v>普攻</v>
      </c>
      <c r="C1099" s="4" t="str">
        <f>主动技能!I1102</f>
        <v>对敌方单体攻击，造成100%攻击力（+19292）点伤害。</v>
      </c>
      <c r="D1099" s="4">
        <f>VLOOKUP(主动技能!J1102,对应表!F:G,2,FALSE)</f>
        <v>1</v>
      </c>
      <c r="E1099" s="4">
        <f>VLOOKUP(主动技能!K1102,对应表!J:K,2,FALSE)</f>
        <v>1</v>
      </c>
      <c r="F1099" s="4">
        <f>VLOOKUP(主动技能!L1102,对应表!N:O,2,FALSE)</f>
        <v>1</v>
      </c>
      <c r="G1099" s="4">
        <f>IF(主动技能!M1102="必中",2,1)</f>
        <v>1</v>
      </c>
      <c r="H1099" s="4">
        <f>主动技能!N1102</f>
        <v>100</v>
      </c>
      <c r="I1099" s="4">
        <f>主动技能!O1102</f>
        <v>0</v>
      </c>
      <c r="J1099" s="31" t="str">
        <f>主动技能!P1102</f>
        <v>|||</v>
      </c>
      <c r="K1099" s="31">
        <f>主动技能!Q1102</f>
        <v>1</v>
      </c>
      <c r="L1099" s="31">
        <f>主动技能!R1102</f>
        <v>0</v>
      </c>
      <c r="M1099" s="31">
        <f>主动技能!S1102</f>
        <v>0</v>
      </c>
      <c r="N1099" s="31" t="str">
        <f>IF(主动技能!T1102="","",主动技能!T1102)</f>
        <v/>
      </c>
      <c r="O1099" s="31" t="str">
        <f>IF(主动技能!U1102="","",主动技能!U1102)</f>
        <v/>
      </c>
      <c r="P1099" s="31" t="str">
        <f>IF(主动技能!V1102="","",主动技能!V1102)</f>
        <v>skill_01</v>
      </c>
      <c r="Q1099" s="31" t="str">
        <f>IF(主动技能!W1102="","")</f>
        <v/>
      </c>
      <c r="R1099" s="31" t="str">
        <f>IF(主动技能!X1102="","")</f>
        <v/>
      </c>
      <c r="S1099" s="31">
        <f>主动技能!Y1102</f>
        <v>0</v>
      </c>
      <c r="T1099" s="31">
        <f>主动技能!Z1102</f>
        <v>100</v>
      </c>
      <c r="U1099" s="31">
        <f>主动技能!AB1102</f>
        <v>19292</v>
      </c>
      <c r="V1099" s="31">
        <f>主动技能!AC1102</f>
        <v>0</v>
      </c>
      <c r="W1099" s="31">
        <f>主动技能!AD1102</f>
        <v>0</v>
      </c>
      <c r="X1099" s="31">
        <f>主动技能!AE1102</f>
        <v>0</v>
      </c>
      <c r="Y1099" s="31">
        <f>主动技能!AF1102</f>
        <v>0</v>
      </c>
      <c r="Z1099" s="31">
        <f>主动技能!AG1102</f>
        <v>0</v>
      </c>
      <c r="AA1099" s="31" t="str">
        <f>主动技能!AH1102</f>
        <v>attack</v>
      </c>
      <c r="AB1099" s="31" t="str">
        <f>IF(主动技能!AI1102="","")</f>
        <v/>
      </c>
      <c r="AC1099" s="31">
        <f>主动技能!AJ1102</f>
        <v>16</v>
      </c>
      <c r="AD1099" s="31">
        <f>主动技能!BF1102</f>
        <v>101901</v>
      </c>
      <c r="AE1099" s="1">
        <f t="shared" si="17"/>
        <v>16</v>
      </c>
    </row>
    <row r="1100" spans="1:31" s="31" customFormat="1" x14ac:dyDescent="0.15">
      <c r="A1100" s="31">
        <f>主动技能!B1103</f>
        <v>10190117</v>
      </c>
      <c r="B1100" s="4" t="str">
        <f>主动技能!H1103</f>
        <v>普攻</v>
      </c>
      <c r="C1100" s="4" t="str">
        <f>主动技能!I1103</f>
        <v>对敌方单体攻击，造成100%攻击力（+27333）点伤害。</v>
      </c>
      <c r="D1100" s="4">
        <f>VLOOKUP(主动技能!J1103,对应表!F:G,2,FALSE)</f>
        <v>1</v>
      </c>
      <c r="E1100" s="4">
        <f>VLOOKUP(主动技能!K1103,对应表!J:K,2,FALSE)</f>
        <v>1</v>
      </c>
      <c r="F1100" s="4">
        <f>VLOOKUP(主动技能!L1103,对应表!N:O,2,FALSE)</f>
        <v>1</v>
      </c>
      <c r="G1100" s="4">
        <f>IF(主动技能!M1103="必中",2,1)</f>
        <v>1</v>
      </c>
      <c r="H1100" s="4">
        <f>主动技能!N1103</f>
        <v>100</v>
      </c>
      <c r="I1100" s="4">
        <f>主动技能!O1103</f>
        <v>0</v>
      </c>
      <c r="J1100" s="31" t="str">
        <f>主动技能!P1103</f>
        <v>|||</v>
      </c>
      <c r="K1100" s="31">
        <f>主动技能!Q1103</f>
        <v>1</v>
      </c>
      <c r="L1100" s="31">
        <f>主动技能!R1103</f>
        <v>0</v>
      </c>
      <c r="M1100" s="31">
        <f>主动技能!S1103</f>
        <v>0</v>
      </c>
      <c r="N1100" s="31" t="str">
        <f>IF(主动技能!T1103="","",主动技能!T1103)</f>
        <v/>
      </c>
      <c r="O1100" s="31" t="str">
        <f>IF(主动技能!U1103="","",主动技能!U1103)</f>
        <v/>
      </c>
      <c r="P1100" s="31" t="str">
        <f>IF(主动技能!V1103="","",主动技能!V1103)</f>
        <v>skill_01</v>
      </c>
      <c r="Q1100" s="31" t="str">
        <f>IF(主动技能!W1103="","")</f>
        <v/>
      </c>
      <c r="R1100" s="31" t="str">
        <f>IF(主动技能!X1103="","")</f>
        <v/>
      </c>
      <c r="S1100" s="31">
        <f>主动技能!Y1103</f>
        <v>0</v>
      </c>
      <c r="T1100" s="31">
        <f>主动技能!Z1103</f>
        <v>100</v>
      </c>
      <c r="U1100" s="31">
        <f>主动技能!AB1103</f>
        <v>27333</v>
      </c>
      <c r="V1100" s="31">
        <f>主动技能!AC1103</f>
        <v>0</v>
      </c>
      <c r="W1100" s="31">
        <f>主动技能!AD1103</f>
        <v>0</v>
      </c>
      <c r="X1100" s="31">
        <f>主动技能!AE1103</f>
        <v>0</v>
      </c>
      <c r="Y1100" s="31">
        <f>主动技能!AF1103</f>
        <v>0</v>
      </c>
      <c r="Z1100" s="31">
        <f>主动技能!AG1103</f>
        <v>0</v>
      </c>
      <c r="AA1100" s="31" t="str">
        <f>主动技能!AH1103</f>
        <v>attack</v>
      </c>
      <c r="AB1100" s="31" t="str">
        <f>IF(主动技能!AI1103="","")</f>
        <v/>
      </c>
      <c r="AC1100" s="31">
        <f>主动技能!AJ1103</f>
        <v>17</v>
      </c>
      <c r="AD1100" s="31">
        <f>主动技能!BF1103</f>
        <v>101901</v>
      </c>
      <c r="AE1100" s="1">
        <f t="shared" si="17"/>
        <v>17</v>
      </c>
    </row>
    <row r="1101" spans="1:31" s="31" customFormat="1" x14ac:dyDescent="0.15">
      <c r="A1101" s="31">
        <f>主动技能!B1104</f>
        <v>10190118</v>
      </c>
      <c r="B1101" s="4" t="str">
        <f>主动技能!H1104</f>
        <v>普攻</v>
      </c>
      <c r="C1101" s="4" t="str">
        <f>主动技能!I1104</f>
        <v>对敌方单体攻击，造成100%攻击力（+38716）点伤害。</v>
      </c>
      <c r="D1101" s="4">
        <f>VLOOKUP(主动技能!J1104,对应表!F:G,2,FALSE)</f>
        <v>1</v>
      </c>
      <c r="E1101" s="4">
        <f>VLOOKUP(主动技能!K1104,对应表!J:K,2,FALSE)</f>
        <v>1</v>
      </c>
      <c r="F1101" s="4">
        <f>VLOOKUP(主动技能!L1104,对应表!N:O,2,FALSE)</f>
        <v>1</v>
      </c>
      <c r="G1101" s="4">
        <f>IF(主动技能!M1104="必中",2,1)</f>
        <v>1</v>
      </c>
      <c r="H1101" s="4">
        <f>主动技能!N1104</f>
        <v>100</v>
      </c>
      <c r="I1101" s="4">
        <f>主动技能!O1104</f>
        <v>0</v>
      </c>
      <c r="J1101" s="31" t="str">
        <f>主动技能!P1104</f>
        <v>|||</v>
      </c>
      <c r="K1101" s="31">
        <f>主动技能!Q1104</f>
        <v>1</v>
      </c>
      <c r="L1101" s="31">
        <f>主动技能!R1104</f>
        <v>0</v>
      </c>
      <c r="M1101" s="31">
        <f>主动技能!S1104</f>
        <v>0</v>
      </c>
      <c r="N1101" s="31" t="str">
        <f>IF(主动技能!T1104="","",主动技能!T1104)</f>
        <v/>
      </c>
      <c r="O1101" s="31" t="str">
        <f>IF(主动技能!U1104="","",主动技能!U1104)</f>
        <v/>
      </c>
      <c r="P1101" s="31" t="str">
        <f>IF(主动技能!V1104="","",主动技能!V1104)</f>
        <v>skill_01</v>
      </c>
      <c r="Q1101" s="31" t="str">
        <f>IF(主动技能!W1104="","")</f>
        <v/>
      </c>
      <c r="R1101" s="31" t="str">
        <f>IF(主动技能!X1104="","")</f>
        <v/>
      </c>
      <c r="S1101" s="31">
        <f>主动技能!Y1104</f>
        <v>0</v>
      </c>
      <c r="T1101" s="31">
        <f>主动技能!Z1104</f>
        <v>100</v>
      </c>
      <c r="U1101" s="31">
        <f>主动技能!AB1104</f>
        <v>38716</v>
      </c>
      <c r="V1101" s="31">
        <f>主动技能!AC1104</f>
        <v>0</v>
      </c>
      <c r="W1101" s="31">
        <f>主动技能!AD1104</f>
        <v>0</v>
      </c>
      <c r="X1101" s="31">
        <f>主动技能!AE1104</f>
        <v>0</v>
      </c>
      <c r="Y1101" s="31">
        <f>主动技能!AF1104</f>
        <v>0</v>
      </c>
      <c r="Z1101" s="31">
        <f>主动技能!AG1104</f>
        <v>0</v>
      </c>
      <c r="AA1101" s="31" t="str">
        <f>主动技能!AH1104</f>
        <v>attack</v>
      </c>
      <c r="AB1101" s="31" t="str">
        <f>IF(主动技能!AI1104="","")</f>
        <v/>
      </c>
      <c r="AC1101" s="31">
        <f>主动技能!AJ1104</f>
        <v>18</v>
      </c>
      <c r="AD1101" s="31">
        <f>主动技能!BF1104</f>
        <v>101901</v>
      </c>
      <c r="AE1101" s="1">
        <f t="shared" si="17"/>
        <v>18</v>
      </c>
    </row>
    <row r="1102" spans="1:31" s="31" customFormat="1" x14ac:dyDescent="0.15">
      <c r="A1102" s="31">
        <f>主动技能!B1105</f>
        <v>10190119</v>
      </c>
      <c r="B1102" s="4" t="str">
        <f>主动技能!H1105</f>
        <v>普攻</v>
      </c>
      <c r="C1102" s="4" t="str">
        <f>主动技能!I1105</f>
        <v>对敌方单体攻击，造成100%攻击力（+54831）点伤害。</v>
      </c>
      <c r="D1102" s="4">
        <f>VLOOKUP(主动技能!J1105,对应表!F:G,2,FALSE)</f>
        <v>1</v>
      </c>
      <c r="E1102" s="4">
        <f>VLOOKUP(主动技能!K1105,对应表!J:K,2,FALSE)</f>
        <v>1</v>
      </c>
      <c r="F1102" s="4">
        <f>VLOOKUP(主动技能!L1105,对应表!N:O,2,FALSE)</f>
        <v>1</v>
      </c>
      <c r="G1102" s="4">
        <f>IF(主动技能!M1105="必中",2,1)</f>
        <v>1</v>
      </c>
      <c r="H1102" s="4">
        <f>主动技能!N1105</f>
        <v>100</v>
      </c>
      <c r="I1102" s="4">
        <f>主动技能!O1105</f>
        <v>0</v>
      </c>
      <c r="J1102" s="31" t="str">
        <f>主动技能!P1105</f>
        <v>|||</v>
      </c>
      <c r="K1102" s="31">
        <f>主动技能!Q1105</f>
        <v>1</v>
      </c>
      <c r="L1102" s="31">
        <f>主动技能!R1105</f>
        <v>0</v>
      </c>
      <c r="M1102" s="31">
        <f>主动技能!S1105</f>
        <v>0</v>
      </c>
      <c r="N1102" s="31" t="str">
        <f>IF(主动技能!T1105="","",主动技能!T1105)</f>
        <v/>
      </c>
      <c r="O1102" s="31" t="str">
        <f>IF(主动技能!U1105="","",主动技能!U1105)</f>
        <v/>
      </c>
      <c r="P1102" s="31" t="str">
        <f>IF(主动技能!V1105="","",主动技能!V1105)</f>
        <v>skill_01</v>
      </c>
      <c r="Q1102" s="31" t="str">
        <f>IF(主动技能!W1105="","")</f>
        <v/>
      </c>
      <c r="R1102" s="31" t="str">
        <f>IF(主动技能!X1105="","")</f>
        <v/>
      </c>
      <c r="S1102" s="31">
        <f>主动技能!Y1105</f>
        <v>0</v>
      </c>
      <c r="T1102" s="31">
        <f>主动技能!Z1105</f>
        <v>100</v>
      </c>
      <c r="U1102" s="31">
        <f>主动技能!AB1105</f>
        <v>54831</v>
      </c>
      <c r="V1102" s="31">
        <f>主动技能!AC1105</f>
        <v>0</v>
      </c>
      <c r="W1102" s="31">
        <f>主动技能!AD1105</f>
        <v>0</v>
      </c>
      <c r="X1102" s="31">
        <f>主动技能!AE1105</f>
        <v>0</v>
      </c>
      <c r="Y1102" s="31">
        <f>主动技能!AF1105</f>
        <v>0</v>
      </c>
      <c r="Z1102" s="31">
        <f>主动技能!AG1105</f>
        <v>0</v>
      </c>
      <c r="AA1102" s="31" t="str">
        <f>主动技能!AH1105</f>
        <v>attack</v>
      </c>
      <c r="AB1102" s="31" t="str">
        <f>IF(主动技能!AI1105="","")</f>
        <v/>
      </c>
      <c r="AC1102" s="31">
        <f>主动技能!AJ1105</f>
        <v>19</v>
      </c>
      <c r="AD1102" s="31">
        <f>主动技能!BF1105</f>
        <v>101901</v>
      </c>
      <c r="AE1102" s="1">
        <f t="shared" si="17"/>
        <v>19</v>
      </c>
    </row>
    <row r="1103" spans="1:31" s="31" customFormat="1" x14ac:dyDescent="0.15">
      <c r="A1103" s="31">
        <f>主动技能!B1106</f>
        <v>10190120</v>
      </c>
      <c r="B1103" s="4" t="str">
        <f>主动技能!H1106</f>
        <v>普攻</v>
      </c>
      <c r="C1103" s="4" t="str">
        <f>主动技能!I1106</f>
        <v>对敌方单体攻击，造成100%攻击力（+77646）点伤害。</v>
      </c>
      <c r="D1103" s="4">
        <f>VLOOKUP(主动技能!J1106,对应表!F:G,2,FALSE)</f>
        <v>1</v>
      </c>
      <c r="E1103" s="4">
        <f>VLOOKUP(主动技能!K1106,对应表!J:K,2,FALSE)</f>
        <v>1</v>
      </c>
      <c r="F1103" s="4">
        <f>VLOOKUP(主动技能!L1106,对应表!N:O,2,FALSE)</f>
        <v>1</v>
      </c>
      <c r="G1103" s="4">
        <f>IF(主动技能!M1106="必中",2,1)</f>
        <v>1</v>
      </c>
      <c r="H1103" s="4">
        <f>主动技能!N1106</f>
        <v>100</v>
      </c>
      <c r="I1103" s="4">
        <f>主动技能!O1106</f>
        <v>0</v>
      </c>
      <c r="J1103" s="31" t="str">
        <f>主动技能!P1106</f>
        <v>|||</v>
      </c>
      <c r="K1103" s="31">
        <f>主动技能!Q1106</f>
        <v>1</v>
      </c>
      <c r="L1103" s="31">
        <f>主动技能!R1106</f>
        <v>0</v>
      </c>
      <c r="M1103" s="31">
        <f>主动技能!S1106</f>
        <v>0</v>
      </c>
      <c r="N1103" s="31" t="str">
        <f>IF(主动技能!T1106="","",主动技能!T1106)</f>
        <v/>
      </c>
      <c r="O1103" s="31" t="str">
        <f>IF(主动技能!U1106="","",主动技能!U1106)</f>
        <v/>
      </c>
      <c r="P1103" s="31" t="str">
        <f>IF(主动技能!V1106="","",主动技能!V1106)</f>
        <v>skill_01</v>
      </c>
      <c r="Q1103" s="31" t="str">
        <f>IF(主动技能!W1106="","")</f>
        <v/>
      </c>
      <c r="R1103" s="31" t="str">
        <f>IF(主动技能!X1106="","")</f>
        <v/>
      </c>
      <c r="S1103" s="31">
        <f>主动技能!Y1106</f>
        <v>0</v>
      </c>
      <c r="T1103" s="31">
        <f>主动技能!Z1106</f>
        <v>100</v>
      </c>
      <c r="U1103" s="31">
        <f>主动技能!AB1106</f>
        <v>77646</v>
      </c>
      <c r="V1103" s="31">
        <f>主动技能!AC1106</f>
        <v>0</v>
      </c>
      <c r="W1103" s="31">
        <f>主动技能!AD1106</f>
        <v>0</v>
      </c>
      <c r="X1103" s="31">
        <f>主动技能!AE1106</f>
        <v>0</v>
      </c>
      <c r="Y1103" s="31">
        <f>主动技能!AF1106</f>
        <v>0</v>
      </c>
      <c r="Z1103" s="31">
        <f>主动技能!AG1106</f>
        <v>0</v>
      </c>
      <c r="AA1103" s="31" t="str">
        <f>主动技能!AH1106</f>
        <v>attack</v>
      </c>
      <c r="AB1103" s="31" t="str">
        <f>IF(主动技能!AI1106="","")</f>
        <v/>
      </c>
      <c r="AC1103" s="31">
        <f>主动技能!AJ1106</f>
        <v>20</v>
      </c>
      <c r="AD1103" s="31">
        <f>主动技能!BF1106</f>
        <v>101901</v>
      </c>
      <c r="AE1103" s="1">
        <f t="shared" si="17"/>
        <v>20</v>
      </c>
    </row>
    <row r="1104" spans="1:31" s="31" customFormat="1" x14ac:dyDescent="0.15">
      <c r="A1104" s="31">
        <f>主动技能!B1107</f>
        <v>10190201</v>
      </c>
      <c r="B1104" s="4" t="str">
        <f>主动技能!H1107</f>
        <v>守护之力</v>
      </c>
      <c r="C1104" s="4" t="str">
        <f>主动技能!I1107</f>
        <v>增加己方全体10%（+221）点防御。</v>
      </c>
      <c r="D1104" s="4">
        <f>VLOOKUP(主动技能!J1107,对应表!F:G,2,FALSE)</f>
        <v>2</v>
      </c>
      <c r="E1104" s="4">
        <f>VLOOKUP(主动技能!K1107,对应表!J:K,2,FALSE)</f>
        <v>1</v>
      </c>
      <c r="F1104" s="4">
        <f>VLOOKUP(主动技能!L1107,对应表!N:O,2,FALSE)</f>
        <v>9</v>
      </c>
      <c r="G1104" s="4">
        <f>IF(主动技能!M1107="必中",2,1)</f>
        <v>2</v>
      </c>
      <c r="H1104" s="4">
        <f>主动技能!N1107</f>
        <v>100</v>
      </c>
      <c r="I1104" s="4">
        <f>主动技能!O1107</f>
        <v>100</v>
      </c>
      <c r="J1104" s="31" t="str">
        <f>主动技能!P1107</f>
        <v>||eff_shouhuzhili|</v>
      </c>
      <c r="K1104" s="31">
        <f>主动技能!Q1107</f>
        <v>2</v>
      </c>
      <c r="L1104" s="31">
        <f>主动技能!R1107</f>
        <v>0</v>
      </c>
      <c r="M1104" s="31">
        <f>主动技能!S1107</f>
        <v>0</v>
      </c>
      <c r="N1104" s="31" t="str">
        <f>IF(主动技能!T1107="","",主动技能!T1107)</f>
        <v>100050:100:2:0</v>
      </c>
      <c r="O1104" s="31" t="str">
        <f>IF(主动技能!U1107="","",主动技能!U1107)</f>
        <v/>
      </c>
      <c r="P1104" s="31" t="str">
        <f>IF(主动技能!V1107="","",主动技能!V1107)</f>
        <v>skill_07</v>
      </c>
      <c r="Q1104" s="31" t="str">
        <f>IF(主动技能!W1107="","")</f>
        <v/>
      </c>
      <c r="R1104" s="31" t="str">
        <f>IF(主动技能!X1107="","")</f>
        <v/>
      </c>
      <c r="S1104" s="31">
        <f>主动技能!Y1107</f>
        <v>0</v>
      </c>
      <c r="T1104" s="31" t="str">
        <f>主动技能!Z1107</f>
        <v/>
      </c>
      <c r="U1104" s="31" t="str">
        <f>主动技能!AB1107</f>
        <v/>
      </c>
      <c r="V1104" s="31">
        <f>主动技能!AC1107</f>
        <v>0</v>
      </c>
      <c r="W1104" s="31">
        <f>主动技能!AD1107</f>
        <v>0</v>
      </c>
      <c r="X1104" s="31">
        <f>主动技能!AE1107</f>
        <v>1</v>
      </c>
      <c r="Y1104" s="31">
        <f>主动技能!AF1107</f>
        <v>1</v>
      </c>
      <c r="Z1104" s="31">
        <f>主动技能!AG1107</f>
        <v>1</v>
      </c>
      <c r="AA1104" s="31" t="str">
        <f>主动技能!AH1107</f>
        <v>attackex</v>
      </c>
      <c r="AB1104" s="31" t="str">
        <f>IF(主动技能!AI1107="","")</f>
        <v/>
      </c>
      <c r="AC1104" s="31">
        <f>主动技能!AJ1107</f>
        <v>1</v>
      </c>
      <c r="AD1104" s="31">
        <f>主动技能!BF1107</f>
        <v>101902</v>
      </c>
      <c r="AE1104" s="1">
        <f t="shared" si="17"/>
        <v>1</v>
      </c>
    </row>
    <row r="1105" spans="1:31" s="31" customFormat="1" x14ac:dyDescent="0.15">
      <c r="A1105" s="31">
        <f>主动技能!B1108</f>
        <v>10190202</v>
      </c>
      <c r="B1105" s="4" t="str">
        <f>主动技能!H1108</f>
        <v>守护之力</v>
      </c>
      <c r="C1105" s="4" t="str">
        <f>主动技能!I1108</f>
        <v>增加己方全体10%（+244）点防御。</v>
      </c>
      <c r="D1105" s="4">
        <f>VLOOKUP(主动技能!J1108,对应表!F:G,2,FALSE)</f>
        <v>2</v>
      </c>
      <c r="E1105" s="4">
        <f>VLOOKUP(主动技能!K1108,对应表!J:K,2,FALSE)</f>
        <v>1</v>
      </c>
      <c r="F1105" s="4">
        <f>VLOOKUP(主动技能!L1108,对应表!N:O,2,FALSE)</f>
        <v>9</v>
      </c>
      <c r="G1105" s="4">
        <f>IF(主动技能!M1108="必中",2,1)</f>
        <v>2</v>
      </c>
      <c r="H1105" s="4">
        <f>主动技能!N1108</f>
        <v>100</v>
      </c>
      <c r="I1105" s="4">
        <f>主动技能!O1108</f>
        <v>100</v>
      </c>
      <c r="J1105" s="31" t="str">
        <f>主动技能!P1108</f>
        <v>||eff_shouhuzhili|</v>
      </c>
      <c r="K1105" s="31">
        <f>主动技能!Q1108</f>
        <v>2</v>
      </c>
      <c r="L1105" s="31">
        <f>主动技能!R1108</f>
        <v>0</v>
      </c>
      <c r="M1105" s="31">
        <f>主动技能!S1108</f>
        <v>0</v>
      </c>
      <c r="N1105" s="31" t="str">
        <f>IF(主动技能!T1108="","",主动技能!T1108)</f>
        <v>100051:100:2:0</v>
      </c>
      <c r="O1105" s="31" t="str">
        <f>IF(主动技能!U1108="","",主动技能!U1108)</f>
        <v/>
      </c>
      <c r="P1105" s="31" t="str">
        <f>IF(主动技能!V1108="","",主动技能!V1108)</f>
        <v>skill_07</v>
      </c>
      <c r="Q1105" s="31" t="str">
        <f>IF(主动技能!W1108="","")</f>
        <v/>
      </c>
      <c r="R1105" s="31" t="str">
        <f>IF(主动技能!X1108="","")</f>
        <v/>
      </c>
      <c r="S1105" s="31">
        <f>主动技能!Y1108</f>
        <v>0</v>
      </c>
      <c r="T1105" s="31" t="str">
        <f>主动技能!Z1108</f>
        <v/>
      </c>
      <c r="U1105" s="31" t="str">
        <f>主动技能!AB1108</f>
        <v/>
      </c>
      <c r="V1105" s="31">
        <f>主动技能!AC1108</f>
        <v>0</v>
      </c>
      <c r="W1105" s="31">
        <f>主动技能!AD1108</f>
        <v>0</v>
      </c>
      <c r="X1105" s="31">
        <f>主动技能!AE1108</f>
        <v>1</v>
      </c>
      <c r="Y1105" s="31">
        <f>主动技能!AF1108</f>
        <v>1</v>
      </c>
      <c r="Z1105" s="31">
        <f>主动技能!AG1108</f>
        <v>1</v>
      </c>
      <c r="AA1105" s="31" t="str">
        <f>主动技能!AH1108</f>
        <v>attackex</v>
      </c>
      <c r="AB1105" s="31" t="str">
        <f>IF(主动技能!AI1108="","")</f>
        <v/>
      </c>
      <c r="AC1105" s="31">
        <f>主动技能!AJ1108</f>
        <v>2</v>
      </c>
      <c r="AD1105" s="31">
        <f>主动技能!BF1108</f>
        <v>101902</v>
      </c>
      <c r="AE1105" s="1">
        <f t="shared" si="17"/>
        <v>2</v>
      </c>
    </row>
    <row r="1106" spans="1:31" s="31" customFormat="1" x14ac:dyDescent="0.15">
      <c r="A1106" s="31">
        <f>主动技能!B1109</f>
        <v>10190203</v>
      </c>
      <c r="B1106" s="4" t="str">
        <f>主动技能!H1109</f>
        <v>守护之力</v>
      </c>
      <c r="C1106" s="4" t="str">
        <f>主动技能!I1109</f>
        <v>增加己方全体10%（+323）点防御。</v>
      </c>
      <c r="D1106" s="4">
        <f>VLOOKUP(主动技能!J1109,对应表!F:G,2,FALSE)</f>
        <v>2</v>
      </c>
      <c r="E1106" s="4">
        <f>VLOOKUP(主动技能!K1109,对应表!J:K,2,FALSE)</f>
        <v>1</v>
      </c>
      <c r="F1106" s="4">
        <f>VLOOKUP(主动技能!L1109,对应表!N:O,2,FALSE)</f>
        <v>9</v>
      </c>
      <c r="G1106" s="4">
        <f>IF(主动技能!M1109="必中",2,1)</f>
        <v>2</v>
      </c>
      <c r="H1106" s="4">
        <f>主动技能!N1109</f>
        <v>100</v>
      </c>
      <c r="I1106" s="4">
        <f>主动技能!O1109</f>
        <v>100</v>
      </c>
      <c r="J1106" s="31" t="str">
        <f>主动技能!P1109</f>
        <v>||eff_shouhuzhili|</v>
      </c>
      <c r="K1106" s="31">
        <f>主动技能!Q1109</f>
        <v>2</v>
      </c>
      <c r="L1106" s="31">
        <f>主动技能!R1109</f>
        <v>0</v>
      </c>
      <c r="M1106" s="31">
        <f>主动技能!S1109</f>
        <v>0</v>
      </c>
      <c r="N1106" s="31" t="str">
        <f>IF(主动技能!T1109="","",主动技能!T1109)</f>
        <v>100052:100:2:0</v>
      </c>
      <c r="O1106" s="31" t="str">
        <f>IF(主动技能!U1109="","",主动技能!U1109)</f>
        <v/>
      </c>
      <c r="P1106" s="31" t="str">
        <f>IF(主动技能!V1109="","",主动技能!V1109)</f>
        <v>skill_07</v>
      </c>
      <c r="Q1106" s="31" t="str">
        <f>IF(主动技能!W1109="","")</f>
        <v/>
      </c>
      <c r="R1106" s="31" t="str">
        <f>IF(主动技能!X1109="","")</f>
        <v/>
      </c>
      <c r="S1106" s="31">
        <f>主动技能!Y1109</f>
        <v>0</v>
      </c>
      <c r="T1106" s="31" t="str">
        <f>主动技能!Z1109</f>
        <v/>
      </c>
      <c r="U1106" s="31" t="str">
        <f>主动技能!AB1109</f>
        <v/>
      </c>
      <c r="V1106" s="31">
        <f>主动技能!AC1109</f>
        <v>0</v>
      </c>
      <c r="W1106" s="31">
        <f>主动技能!AD1109</f>
        <v>0</v>
      </c>
      <c r="X1106" s="31">
        <f>主动技能!AE1109</f>
        <v>1</v>
      </c>
      <c r="Y1106" s="31">
        <f>主动技能!AF1109</f>
        <v>1</v>
      </c>
      <c r="Z1106" s="31">
        <f>主动技能!AG1109</f>
        <v>1</v>
      </c>
      <c r="AA1106" s="31" t="str">
        <f>主动技能!AH1109</f>
        <v>attackex</v>
      </c>
      <c r="AB1106" s="31" t="str">
        <f>IF(主动技能!AI1109="","")</f>
        <v/>
      </c>
      <c r="AC1106" s="31">
        <f>主动技能!AJ1109</f>
        <v>3</v>
      </c>
      <c r="AD1106" s="31">
        <f>主动技能!BF1109</f>
        <v>101902</v>
      </c>
      <c r="AE1106" s="1">
        <f t="shared" si="17"/>
        <v>3</v>
      </c>
    </row>
    <row r="1107" spans="1:31" s="31" customFormat="1" x14ac:dyDescent="0.15">
      <c r="A1107" s="31">
        <f>主动技能!B1110</f>
        <v>10190204</v>
      </c>
      <c r="B1107" s="4" t="str">
        <f>主动技能!H1110</f>
        <v>守护之力</v>
      </c>
      <c r="C1107" s="4" t="str">
        <f>主动技能!I1110</f>
        <v>增加己方全体10%（+499）点防御。</v>
      </c>
      <c r="D1107" s="4">
        <f>VLOOKUP(主动技能!J1110,对应表!F:G,2,FALSE)</f>
        <v>2</v>
      </c>
      <c r="E1107" s="4">
        <f>VLOOKUP(主动技能!K1110,对应表!J:K,2,FALSE)</f>
        <v>1</v>
      </c>
      <c r="F1107" s="4">
        <f>VLOOKUP(主动技能!L1110,对应表!N:O,2,FALSE)</f>
        <v>9</v>
      </c>
      <c r="G1107" s="4">
        <f>IF(主动技能!M1110="必中",2,1)</f>
        <v>2</v>
      </c>
      <c r="H1107" s="4">
        <f>主动技能!N1110</f>
        <v>100</v>
      </c>
      <c r="I1107" s="4">
        <f>主动技能!O1110</f>
        <v>100</v>
      </c>
      <c r="J1107" s="31" t="str">
        <f>主动技能!P1110</f>
        <v>||eff_shouhuzhili|</v>
      </c>
      <c r="K1107" s="31">
        <f>主动技能!Q1110</f>
        <v>2</v>
      </c>
      <c r="L1107" s="31">
        <f>主动技能!R1110</f>
        <v>0</v>
      </c>
      <c r="M1107" s="31">
        <f>主动技能!S1110</f>
        <v>0</v>
      </c>
      <c r="N1107" s="31" t="str">
        <f>IF(主动技能!T1110="","",主动技能!T1110)</f>
        <v>100053:100:2:0</v>
      </c>
      <c r="O1107" s="31" t="str">
        <f>IF(主动技能!U1110="","",主动技能!U1110)</f>
        <v/>
      </c>
      <c r="P1107" s="31" t="str">
        <f>IF(主动技能!V1110="","",主动技能!V1110)</f>
        <v>skill_07</v>
      </c>
      <c r="Q1107" s="31" t="str">
        <f>IF(主动技能!W1110="","")</f>
        <v/>
      </c>
      <c r="R1107" s="31" t="str">
        <f>IF(主动技能!X1110="","")</f>
        <v/>
      </c>
      <c r="S1107" s="31">
        <f>主动技能!Y1110</f>
        <v>0</v>
      </c>
      <c r="T1107" s="31" t="str">
        <f>主动技能!Z1110</f>
        <v/>
      </c>
      <c r="U1107" s="31" t="str">
        <f>主动技能!AB1110</f>
        <v/>
      </c>
      <c r="V1107" s="31">
        <f>主动技能!AC1110</f>
        <v>0</v>
      </c>
      <c r="W1107" s="31">
        <f>主动技能!AD1110</f>
        <v>0</v>
      </c>
      <c r="X1107" s="31">
        <f>主动技能!AE1110</f>
        <v>1</v>
      </c>
      <c r="Y1107" s="31">
        <f>主动技能!AF1110</f>
        <v>1</v>
      </c>
      <c r="Z1107" s="31">
        <f>主动技能!AG1110</f>
        <v>1</v>
      </c>
      <c r="AA1107" s="31" t="str">
        <f>主动技能!AH1110</f>
        <v>attackex</v>
      </c>
      <c r="AB1107" s="31" t="str">
        <f>IF(主动技能!AI1110="","")</f>
        <v/>
      </c>
      <c r="AC1107" s="31">
        <f>主动技能!AJ1110</f>
        <v>4</v>
      </c>
      <c r="AD1107" s="31">
        <f>主动技能!BF1110</f>
        <v>101902</v>
      </c>
      <c r="AE1107" s="1">
        <f t="shared" si="17"/>
        <v>4</v>
      </c>
    </row>
    <row r="1108" spans="1:31" s="31" customFormat="1" x14ac:dyDescent="0.15">
      <c r="A1108" s="31">
        <f>主动技能!B1111</f>
        <v>10190205</v>
      </c>
      <c r="B1108" s="4" t="str">
        <f>主动技能!H1111</f>
        <v>守护之力</v>
      </c>
      <c r="C1108" s="4" t="str">
        <f>主动技能!I1111</f>
        <v>增加己方全体10%（+747）点防御。</v>
      </c>
      <c r="D1108" s="4">
        <f>VLOOKUP(主动技能!J1111,对应表!F:G,2,FALSE)</f>
        <v>2</v>
      </c>
      <c r="E1108" s="4">
        <f>VLOOKUP(主动技能!K1111,对应表!J:K,2,FALSE)</f>
        <v>1</v>
      </c>
      <c r="F1108" s="4">
        <f>VLOOKUP(主动技能!L1111,对应表!N:O,2,FALSE)</f>
        <v>9</v>
      </c>
      <c r="G1108" s="4">
        <f>IF(主动技能!M1111="必中",2,1)</f>
        <v>2</v>
      </c>
      <c r="H1108" s="4">
        <f>主动技能!N1111</f>
        <v>100</v>
      </c>
      <c r="I1108" s="4">
        <f>主动技能!O1111</f>
        <v>100</v>
      </c>
      <c r="J1108" s="31" t="str">
        <f>主动技能!P1111</f>
        <v>||eff_shouhuzhili|</v>
      </c>
      <c r="K1108" s="31">
        <f>主动技能!Q1111</f>
        <v>2</v>
      </c>
      <c r="L1108" s="31">
        <f>主动技能!R1111</f>
        <v>0</v>
      </c>
      <c r="M1108" s="31">
        <f>主动技能!S1111</f>
        <v>0</v>
      </c>
      <c r="N1108" s="31" t="str">
        <f>IF(主动技能!T1111="","",主动技能!T1111)</f>
        <v>100054:100:2:0</v>
      </c>
      <c r="O1108" s="31" t="str">
        <f>IF(主动技能!U1111="","",主动技能!U1111)</f>
        <v/>
      </c>
      <c r="P1108" s="31" t="str">
        <f>IF(主动技能!V1111="","",主动技能!V1111)</f>
        <v>skill_07</v>
      </c>
      <c r="Q1108" s="31" t="str">
        <f>IF(主动技能!W1111="","")</f>
        <v/>
      </c>
      <c r="R1108" s="31" t="str">
        <f>IF(主动技能!X1111="","")</f>
        <v/>
      </c>
      <c r="S1108" s="31">
        <f>主动技能!Y1111</f>
        <v>0</v>
      </c>
      <c r="T1108" s="31" t="str">
        <f>主动技能!Z1111</f>
        <v/>
      </c>
      <c r="U1108" s="31" t="str">
        <f>主动技能!AB1111</f>
        <v/>
      </c>
      <c r="V1108" s="31">
        <f>主动技能!AC1111</f>
        <v>0</v>
      </c>
      <c r="W1108" s="31">
        <f>主动技能!AD1111</f>
        <v>0</v>
      </c>
      <c r="X1108" s="31">
        <f>主动技能!AE1111</f>
        <v>1</v>
      </c>
      <c r="Y1108" s="31">
        <f>主动技能!AF1111</f>
        <v>1</v>
      </c>
      <c r="Z1108" s="31">
        <f>主动技能!AG1111</f>
        <v>1</v>
      </c>
      <c r="AA1108" s="31" t="str">
        <f>主动技能!AH1111</f>
        <v>attackex</v>
      </c>
      <c r="AB1108" s="31" t="str">
        <f>IF(主动技能!AI1111="","")</f>
        <v/>
      </c>
      <c r="AC1108" s="31">
        <f>主动技能!AJ1111</f>
        <v>5</v>
      </c>
      <c r="AD1108" s="31">
        <f>主动技能!BF1111</f>
        <v>101902</v>
      </c>
      <c r="AE1108" s="1">
        <f t="shared" si="17"/>
        <v>5</v>
      </c>
    </row>
    <row r="1109" spans="1:31" s="31" customFormat="1" x14ac:dyDescent="0.15">
      <c r="A1109" s="31">
        <f>主动技能!B1112</f>
        <v>10190206</v>
      </c>
      <c r="B1109" s="4" t="str">
        <f>主动技能!H1112</f>
        <v>守护之力</v>
      </c>
      <c r="C1109" s="4" t="str">
        <f>主动技能!I1112</f>
        <v>增加己方全体10%（+1098）点防御。</v>
      </c>
      <c r="D1109" s="4">
        <f>VLOOKUP(主动技能!J1112,对应表!F:G,2,FALSE)</f>
        <v>2</v>
      </c>
      <c r="E1109" s="4">
        <f>VLOOKUP(主动技能!K1112,对应表!J:K,2,FALSE)</f>
        <v>1</v>
      </c>
      <c r="F1109" s="4">
        <f>VLOOKUP(主动技能!L1112,对应表!N:O,2,FALSE)</f>
        <v>9</v>
      </c>
      <c r="G1109" s="4">
        <f>IF(主动技能!M1112="必中",2,1)</f>
        <v>2</v>
      </c>
      <c r="H1109" s="4">
        <f>主动技能!N1112</f>
        <v>100</v>
      </c>
      <c r="I1109" s="4">
        <f>主动技能!O1112</f>
        <v>100</v>
      </c>
      <c r="J1109" s="31" t="str">
        <f>主动技能!P1112</f>
        <v>||eff_shouhuzhili|</v>
      </c>
      <c r="K1109" s="31">
        <f>主动技能!Q1112</f>
        <v>2</v>
      </c>
      <c r="L1109" s="31">
        <f>主动技能!R1112</f>
        <v>0</v>
      </c>
      <c r="M1109" s="31">
        <f>主动技能!S1112</f>
        <v>0</v>
      </c>
      <c r="N1109" s="31" t="str">
        <f>IF(主动技能!T1112="","",主动技能!T1112)</f>
        <v>100055:100:2:0</v>
      </c>
      <c r="O1109" s="31" t="str">
        <f>IF(主动技能!U1112="","",主动技能!U1112)</f>
        <v/>
      </c>
      <c r="P1109" s="31" t="str">
        <f>IF(主动技能!V1112="","",主动技能!V1112)</f>
        <v>skill_07</v>
      </c>
      <c r="Q1109" s="31" t="str">
        <f>IF(主动技能!W1112="","")</f>
        <v/>
      </c>
      <c r="R1109" s="31" t="str">
        <f>IF(主动技能!X1112="","")</f>
        <v/>
      </c>
      <c r="S1109" s="31">
        <f>主动技能!Y1112</f>
        <v>0</v>
      </c>
      <c r="T1109" s="31" t="str">
        <f>主动技能!Z1112</f>
        <v/>
      </c>
      <c r="U1109" s="31" t="str">
        <f>主动技能!AB1112</f>
        <v/>
      </c>
      <c r="V1109" s="31">
        <f>主动技能!AC1112</f>
        <v>0</v>
      </c>
      <c r="W1109" s="31">
        <f>主动技能!AD1112</f>
        <v>0</v>
      </c>
      <c r="X1109" s="31">
        <f>主动技能!AE1112</f>
        <v>1</v>
      </c>
      <c r="Y1109" s="31">
        <f>主动技能!AF1112</f>
        <v>1</v>
      </c>
      <c r="Z1109" s="31">
        <f>主动技能!AG1112</f>
        <v>1</v>
      </c>
      <c r="AA1109" s="31" t="str">
        <f>主动技能!AH1112</f>
        <v>attackex</v>
      </c>
      <c r="AB1109" s="31" t="str">
        <f>IF(主动技能!AI1112="","")</f>
        <v/>
      </c>
      <c r="AC1109" s="31">
        <f>主动技能!AJ1112</f>
        <v>6</v>
      </c>
      <c r="AD1109" s="31">
        <f>主动技能!BF1112</f>
        <v>101902</v>
      </c>
      <c r="AE1109" s="1">
        <f t="shared" si="17"/>
        <v>6</v>
      </c>
    </row>
    <row r="1110" spans="1:31" s="31" customFormat="1" x14ac:dyDescent="0.15">
      <c r="A1110" s="31">
        <f>主动技能!B1113</f>
        <v>10190207</v>
      </c>
      <c r="B1110" s="4" t="str">
        <f>主动技能!H1113</f>
        <v>守护之力</v>
      </c>
      <c r="C1110" s="4" t="str">
        <f>主动技能!I1113</f>
        <v>增加己方全体10%（+1595）点防御。</v>
      </c>
      <c r="D1110" s="4">
        <f>VLOOKUP(主动技能!J1113,对应表!F:G,2,FALSE)</f>
        <v>2</v>
      </c>
      <c r="E1110" s="4">
        <f>VLOOKUP(主动技能!K1113,对应表!J:K,2,FALSE)</f>
        <v>1</v>
      </c>
      <c r="F1110" s="4">
        <f>VLOOKUP(主动技能!L1113,对应表!N:O,2,FALSE)</f>
        <v>9</v>
      </c>
      <c r="G1110" s="4">
        <f>IF(主动技能!M1113="必中",2,1)</f>
        <v>2</v>
      </c>
      <c r="H1110" s="4">
        <f>主动技能!N1113</f>
        <v>100</v>
      </c>
      <c r="I1110" s="4">
        <f>主动技能!O1113</f>
        <v>100</v>
      </c>
      <c r="J1110" s="31" t="str">
        <f>主动技能!P1113</f>
        <v>||eff_shouhuzhili|</v>
      </c>
      <c r="K1110" s="31">
        <f>主动技能!Q1113</f>
        <v>2</v>
      </c>
      <c r="L1110" s="31">
        <f>主动技能!R1113</f>
        <v>0</v>
      </c>
      <c r="M1110" s="31">
        <f>主动技能!S1113</f>
        <v>0</v>
      </c>
      <c r="N1110" s="31" t="str">
        <f>IF(主动技能!T1113="","",主动技能!T1113)</f>
        <v>100056:100:2:0</v>
      </c>
      <c r="O1110" s="31" t="str">
        <f>IF(主动技能!U1113="","",主动技能!U1113)</f>
        <v/>
      </c>
      <c r="P1110" s="31" t="str">
        <f>IF(主动技能!V1113="","",主动技能!V1113)</f>
        <v>skill_07</v>
      </c>
      <c r="Q1110" s="31" t="str">
        <f>IF(主动技能!W1113="","")</f>
        <v/>
      </c>
      <c r="R1110" s="31" t="str">
        <f>IF(主动技能!X1113="","")</f>
        <v/>
      </c>
      <c r="S1110" s="31">
        <f>主动技能!Y1113</f>
        <v>0</v>
      </c>
      <c r="T1110" s="31" t="str">
        <f>主动技能!Z1113</f>
        <v/>
      </c>
      <c r="U1110" s="31" t="str">
        <f>主动技能!AB1113</f>
        <v/>
      </c>
      <c r="V1110" s="31">
        <f>主动技能!AC1113</f>
        <v>0</v>
      </c>
      <c r="W1110" s="31">
        <f>主动技能!AD1113</f>
        <v>0</v>
      </c>
      <c r="X1110" s="31">
        <f>主动技能!AE1113</f>
        <v>1</v>
      </c>
      <c r="Y1110" s="31">
        <f>主动技能!AF1113</f>
        <v>1</v>
      </c>
      <c r="Z1110" s="31">
        <f>主动技能!AG1113</f>
        <v>1</v>
      </c>
      <c r="AA1110" s="31" t="str">
        <f>主动技能!AH1113</f>
        <v>attackex</v>
      </c>
      <c r="AB1110" s="31" t="str">
        <f>IF(主动技能!AI1113="","")</f>
        <v/>
      </c>
      <c r="AC1110" s="31">
        <f>主动技能!AJ1113</f>
        <v>7</v>
      </c>
      <c r="AD1110" s="31">
        <f>主动技能!BF1113</f>
        <v>101902</v>
      </c>
      <c r="AE1110" s="1">
        <f t="shared" si="17"/>
        <v>7</v>
      </c>
    </row>
    <row r="1111" spans="1:31" s="31" customFormat="1" x14ac:dyDescent="0.15">
      <c r="A1111" s="31">
        <f>主动技能!B1114</f>
        <v>10190208</v>
      </c>
      <c r="B1111" s="4" t="str">
        <f>主动技能!H1114</f>
        <v>守护之力</v>
      </c>
      <c r="C1111" s="4" t="str">
        <f>主动技能!I1114</f>
        <v>增加己方全体10%（+2299）点防御。</v>
      </c>
      <c r="D1111" s="4">
        <f>VLOOKUP(主动技能!J1114,对应表!F:G,2,FALSE)</f>
        <v>2</v>
      </c>
      <c r="E1111" s="4">
        <f>VLOOKUP(主动技能!K1114,对应表!J:K,2,FALSE)</f>
        <v>1</v>
      </c>
      <c r="F1111" s="4">
        <f>VLOOKUP(主动技能!L1114,对应表!N:O,2,FALSE)</f>
        <v>9</v>
      </c>
      <c r="G1111" s="4">
        <f>IF(主动技能!M1114="必中",2,1)</f>
        <v>2</v>
      </c>
      <c r="H1111" s="4">
        <f>主动技能!N1114</f>
        <v>100</v>
      </c>
      <c r="I1111" s="4">
        <f>主动技能!O1114</f>
        <v>100</v>
      </c>
      <c r="J1111" s="31" t="str">
        <f>主动技能!P1114</f>
        <v>||eff_shouhuzhili|</v>
      </c>
      <c r="K1111" s="31">
        <f>主动技能!Q1114</f>
        <v>2</v>
      </c>
      <c r="L1111" s="31">
        <f>主动技能!R1114</f>
        <v>0</v>
      </c>
      <c r="M1111" s="31">
        <f>主动技能!S1114</f>
        <v>0</v>
      </c>
      <c r="N1111" s="31" t="str">
        <f>IF(主动技能!T1114="","",主动技能!T1114)</f>
        <v>100057:100:2:0</v>
      </c>
      <c r="O1111" s="31" t="str">
        <f>IF(主动技能!U1114="","",主动技能!U1114)</f>
        <v/>
      </c>
      <c r="P1111" s="31" t="str">
        <f>IF(主动技能!V1114="","",主动技能!V1114)</f>
        <v>skill_07</v>
      </c>
      <c r="Q1111" s="31" t="str">
        <f>IF(主动技能!W1114="","")</f>
        <v/>
      </c>
      <c r="R1111" s="31" t="str">
        <f>IF(主动技能!X1114="","")</f>
        <v/>
      </c>
      <c r="S1111" s="31">
        <f>主动技能!Y1114</f>
        <v>0</v>
      </c>
      <c r="T1111" s="31" t="str">
        <f>主动技能!Z1114</f>
        <v/>
      </c>
      <c r="U1111" s="31" t="str">
        <f>主动技能!AB1114</f>
        <v/>
      </c>
      <c r="V1111" s="31">
        <f>主动技能!AC1114</f>
        <v>0</v>
      </c>
      <c r="W1111" s="31">
        <f>主动技能!AD1114</f>
        <v>0</v>
      </c>
      <c r="X1111" s="31">
        <f>主动技能!AE1114</f>
        <v>1</v>
      </c>
      <c r="Y1111" s="31">
        <f>主动技能!AF1114</f>
        <v>1</v>
      </c>
      <c r="Z1111" s="31">
        <f>主动技能!AG1114</f>
        <v>1</v>
      </c>
      <c r="AA1111" s="31" t="str">
        <f>主动技能!AH1114</f>
        <v>attackex</v>
      </c>
      <c r="AB1111" s="31" t="str">
        <f>IF(主动技能!AI1114="","")</f>
        <v/>
      </c>
      <c r="AC1111" s="31">
        <f>主动技能!AJ1114</f>
        <v>8</v>
      </c>
      <c r="AD1111" s="31">
        <f>主动技能!BF1114</f>
        <v>101902</v>
      </c>
      <c r="AE1111" s="1">
        <f t="shared" si="17"/>
        <v>8</v>
      </c>
    </row>
    <row r="1112" spans="1:31" s="31" customFormat="1" x14ac:dyDescent="0.15">
      <c r="A1112" s="31">
        <f>主动技能!B1115</f>
        <v>10190209</v>
      </c>
      <c r="B1112" s="4" t="str">
        <f>主动技能!H1115</f>
        <v>守护之力</v>
      </c>
      <c r="C1112" s="4" t="str">
        <f>主动技能!I1115</f>
        <v>增加己方全体10%（+3296）点防御。</v>
      </c>
      <c r="D1112" s="4">
        <f>VLOOKUP(主动技能!J1115,对应表!F:G,2,FALSE)</f>
        <v>2</v>
      </c>
      <c r="E1112" s="4">
        <f>VLOOKUP(主动技能!K1115,对应表!J:K,2,FALSE)</f>
        <v>1</v>
      </c>
      <c r="F1112" s="4">
        <f>VLOOKUP(主动技能!L1115,对应表!N:O,2,FALSE)</f>
        <v>9</v>
      </c>
      <c r="G1112" s="4">
        <f>IF(主动技能!M1115="必中",2,1)</f>
        <v>2</v>
      </c>
      <c r="H1112" s="4">
        <f>主动技能!N1115</f>
        <v>100</v>
      </c>
      <c r="I1112" s="4">
        <f>主动技能!O1115</f>
        <v>100</v>
      </c>
      <c r="J1112" s="31" t="str">
        <f>主动技能!P1115</f>
        <v>||eff_shouhuzhili|</v>
      </c>
      <c r="K1112" s="31">
        <f>主动技能!Q1115</f>
        <v>2</v>
      </c>
      <c r="L1112" s="31">
        <f>主动技能!R1115</f>
        <v>0</v>
      </c>
      <c r="M1112" s="31">
        <f>主动技能!S1115</f>
        <v>0</v>
      </c>
      <c r="N1112" s="31" t="str">
        <f>IF(主动技能!T1115="","",主动技能!T1115)</f>
        <v>100058:100:2:0</v>
      </c>
      <c r="O1112" s="31" t="str">
        <f>IF(主动技能!U1115="","",主动技能!U1115)</f>
        <v/>
      </c>
      <c r="P1112" s="31" t="str">
        <f>IF(主动技能!V1115="","",主动技能!V1115)</f>
        <v>skill_07</v>
      </c>
      <c r="Q1112" s="31" t="str">
        <f>IF(主动技能!W1115="","")</f>
        <v/>
      </c>
      <c r="R1112" s="31" t="str">
        <f>IF(主动技能!X1115="","")</f>
        <v/>
      </c>
      <c r="S1112" s="31">
        <f>主动技能!Y1115</f>
        <v>0</v>
      </c>
      <c r="T1112" s="31" t="str">
        <f>主动技能!Z1115</f>
        <v/>
      </c>
      <c r="U1112" s="31" t="str">
        <f>主动技能!AB1115</f>
        <v/>
      </c>
      <c r="V1112" s="31">
        <f>主动技能!AC1115</f>
        <v>0</v>
      </c>
      <c r="W1112" s="31">
        <f>主动技能!AD1115</f>
        <v>0</v>
      </c>
      <c r="X1112" s="31">
        <f>主动技能!AE1115</f>
        <v>1</v>
      </c>
      <c r="Y1112" s="31">
        <f>主动技能!AF1115</f>
        <v>1</v>
      </c>
      <c r="Z1112" s="31">
        <f>主动技能!AG1115</f>
        <v>1</v>
      </c>
      <c r="AA1112" s="31" t="str">
        <f>主动技能!AH1115</f>
        <v>attackex</v>
      </c>
      <c r="AB1112" s="31" t="str">
        <f>IF(主动技能!AI1115="","")</f>
        <v/>
      </c>
      <c r="AC1112" s="31">
        <f>主动技能!AJ1115</f>
        <v>9</v>
      </c>
      <c r="AD1112" s="31">
        <f>主动技能!BF1115</f>
        <v>101902</v>
      </c>
      <c r="AE1112" s="1">
        <f t="shared" si="17"/>
        <v>9</v>
      </c>
    </row>
    <row r="1113" spans="1:31" s="31" customFormat="1" x14ac:dyDescent="0.15">
      <c r="A1113" s="31">
        <f>主动技能!B1116</f>
        <v>10190210</v>
      </c>
      <c r="B1113" s="4" t="str">
        <f>主动技能!H1116</f>
        <v>守护之力</v>
      </c>
      <c r="C1113" s="4" t="str">
        <f>主动技能!I1116</f>
        <v>增加己方全体10%（+4707）点防御。</v>
      </c>
      <c r="D1113" s="4">
        <f>VLOOKUP(主动技能!J1116,对应表!F:G,2,FALSE)</f>
        <v>2</v>
      </c>
      <c r="E1113" s="4">
        <f>VLOOKUP(主动技能!K1116,对应表!J:K,2,FALSE)</f>
        <v>1</v>
      </c>
      <c r="F1113" s="4">
        <f>VLOOKUP(主动技能!L1116,对应表!N:O,2,FALSE)</f>
        <v>9</v>
      </c>
      <c r="G1113" s="4">
        <f>IF(主动技能!M1116="必中",2,1)</f>
        <v>2</v>
      </c>
      <c r="H1113" s="4">
        <f>主动技能!N1116</f>
        <v>100</v>
      </c>
      <c r="I1113" s="4">
        <f>主动技能!O1116</f>
        <v>100</v>
      </c>
      <c r="J1113" s="31" t="str">
        <f>主动技能!P1116</f>
        <v>||eff_shouhuzhili|</v>
      </c>
      <c r="K1113" s="31">
        <f>主动技能!Q1116</f>
        <v>2</v>
      </c>
      <c r="L1113" s="31">
        <f>主动技能!R1116</f>
        <v>0</v>
      </c>
      <c r="M1113" s="31">
        <f>主动技能!S1116</f>
        <v>0</v>
      </c>
      <c r="N1113" s="31" t="str">
        <f>IF(主动技能!T1116="","",主动技能!T1116)</f>
        <v>100059:100:2:0</v>
      </c>
      <c r="O1113" s="31" t="str">
        <f>IF(主动技能!U1116="","",主动技能!U1116)</f>
        <v/>
      </c>
      <c r="P1113" s="31" t="str">
        <f>IF(主动技能!V1116="","",主动技能!V1116)</f>
        <v>skill_07</v>
      </c>
      <c r="Q1113" s="31" t="str">
        <f>IF(主动技能!W1116="","")</f>
        <v/>
      </c>
      <c r="R1113" s="31" t="str">
        <f>IF(主动技能!X1116="","")</f>
        <v/>
      </c>
      <c r="S1113" s="31">
        <f>主动技能!Y1116</f>
        <v>0</v>
      </c>
      <c r="T1113" s="31" t="str">
        <f>主动技能!Z1116</f>
        <v/>
      </c>
      <c r="U1113" s="31" t="str">
        <f>主动技能!AB1116</f>
        <v/>
      </c>
      <c r="V1113" s="31">
        <f>主动技能!AC1116</f>
        <v>0</v>
      </c>
      <c r="W1113" s="31">
        <f>主动技能!AD1116</f>
        <v>0</v>
      </c>
      <c r="X1113" s="31">
        <f>主动技能!AE1116</f>
        <v>1</v>
      </c>
      <c r="Y1113" s="31">
        <f>主动技能!AF1116</f>
        <v>1</v>
      </c>
      <c r="Z1113" s="31">
        <f>主动技能!AG1116</f>
        <v>1</v>
      </c>
      <c r="AA1113" s="31" t="str">
        <f>主动技能!AH1116</f>
        <v>attackex</v>
      </c>
      <c r="AB1113" s="31" t="str">
        <f>IF(主动技能!AI1116="","")</f>
        <v/>
      </c>
      <c r="AC1113" s="31">
        <f>主动技能!AJ1116</f>
        <v>10</v>
      </c>
      <c r="AD1113" s="31">
        <f>主动技能!BF1116</f>
        <v>101902</v>
      </c>
      <c r="AE1113" s="1">
        <f t="shared" si="17"/>
        <v>10</v>
      </c>
    </row>
    <row r="1114" spans="1:31" s="31" customFormat="1" x14ac:dyDescent="0.15">
      <c r="A1114" s="31">
        <f>主动技能!B1117</f>
        <v>10190211</v>
      </c>
      <c r="B1114" s="4" t="str">
        <f>主动技能!H1117</f>
        <v>守护之力</v>
      </c>
      <c r="C1114" s="4" t="str">
        <f>主动技能!I1117</f>
        <v>增加己方全体10%（+6704）点防御。</v>
      </c>
      <c r="D1114" s="4">
        <f>VLOOKUP(主动技能!J1117,对应表!F:G,2,FALSE)</f>
        <v>2</v>
      </c>
      <c r="E1114" s="4">
        <f>VLOOKUP(主动技能!K1117,对应表!J:K,2,FALSE)</f>
        <v>1</v>
      </c>
      <c r="F1114" s="4">
        <f>VLOOKUP(主动技能!L1117,对应表!N:O,2,FALSE)</f>
        <v>9</v>
      </c>
      <c r="G1114" s="4">
        <f>IF(主动技能!M1117="必中",2,1)</f>
        <v>2</v>
      </c>
      <c r="H1114" s="4">
        <f>主动技能!N1117</f>
        <v>100</v>
      </c>
      <c r="I1114" s="4">
        <f>主动技能!O1117</f>
        <v>100</v>
      </c>
      <c r="J1114" s="31" t="str">
        <f>主动技能!P1117</f>
        <v>||eff_shouhuzhili|</v>
      </c>
      <c r="K1114" s="31">
        <f>主动技能!Q1117</f>
        <v>2</v>
      </c>
      <c r="L1114" s="31">
        <f>主动技能!R1117</f>
        <v>0</v>
      </c>
      <c r="M1114" s="31">
        <f>主动技能!S1117</f>
        <v>0</v>
      </c>
      <c r="N1114" s="31" t="str">
        <f>IF(主动技能!T1117="","",主动技能!T1117)</f>
        <v>100060:100:2:0</v>
      </c>
      <c r="O1114" s="31" t="str">
        <f>IF(主动技能!U1117="","",主动技能!U1117)</f>
        <v/>
      </c>
      <c r="P1114" s="31" t="str">
        <f>IF(主动技能!V1117="","",主动技能!V1117)</f>
        <v>skill_07</v>
      </c>
      <c r="Q1114" s="31" t="str">
        <f>IF(主动技能!W1117="","")</f>
        <v/>
      </c>
      <c r="R1114" s="31" t="str">
        <f>IF(主动技能!X1117="","")</f>
        <v/>
      </c>
      <c r="S1114" s="31">
        <f>主动技能!Y1117</f>
        <v>0</v>
      </c>
      <c r="T1114" s="31" t="str">
        <f>主动技能!Z1117</f>
        <v/>
      </c>
      <c r="U1114" s="31" t="str">
        <f>主动技能!AB1117</f>
        <v/>
      </c>
      <c r="V1114" s="31">
        <f>主动技能!AC1117</f>
        <v>0</v>
      </c>
      <c r="W1114" s="31">
        <f>主动技能!AD1117</f>
        <v>0</v>
      </c>
      <c r="X1114" s="31">
        <f>主动技能!AE1117</f>
        <v>1</v>
      </c>
      <c r="Y1114" s="31">
        <f>主动技能!AF1117</f>
        <v>1</v>
      </c>
      <c r="Z1114" s="31">
        <f>主动技能!AG1117</f>
        <v>1</v>
      </c>
      <c r="AA1114" s="31" t="str">
        <f>主动技能!AH1117</f>
        <v>attackex</v>
      </c>
      <c r="AB1114" s="31" t="str">
        <f>IF(主动技能!AI1117="","")</f>
        <v/>
      </c>
      <c r="AC1114" s="31">
        <f>主动技能!AJ1117</f>
        <v>11</v>
      </c>
      <c r="AD1114" s="31">
        <f>主动技能!BF1117</f>
        <v>101902</v>
      </c>
      <c r="AE1114" s="1">
        <f t="shared" si="17"/>
        <v>11</v>
      </c>
    </row>
    <row r="1115" spans="1:31" s="31" customFormat="1" x14ac:dyDescent="0.15">
      <c r="A1115" s="31">
        <f>主动技能!B1118</f>
        <v>10190212</v>
      </c>
      <c r="B1115" s="4" t="str">
        <f>主动技能!H1118</f>
        <v>守护之力</v>
      </c>
      <c r="C1115" s="4" t="str">
        <f>主动技能!I1118</f>
        <v>增加己方全体10%（+9532）点防御。</v>
      </c>
      <c r="D1115" s="4">
        <f>VLOOKUP(主动技能!J1118,对应表!F:G,2,FALSE)</f>
        <v>2</v>
      </c>
      <c r="E1115" s="4">
        <f>VLOOKUP(主动技能!K1118,对应表!J:K,2,FALSE)</f>
        <v>1</v>
      </c>
      <c r="F1115" s="4">
        <f>VLOOKUP(主动技能!L1118,对应表!N:O,2,FALSE)</f>
        <v>9</v>
      </c>
      <c r="G1115" s="4">
        <f>IF(主动技能!M1118="必中",2,1)</f>
        <v>2</v>
      </c>
      <c r="H1115" s="4">
        <f>主动技能!N1118</f>
        <v>100</v>
      </c>
      <c r="I1115" s="4">
        <f>主动技能!O1118</f>
        <v>100</v>
      </c>
      <c r="J1115" s="31" t="str">
        <f>主动技能!P1118</f>
        <v>||eff_shouhuzhili|</v>
      </c>
      <c r="K1115" s="31">
        <f>主动技能!Q1118</f>
        <v>2</v>
      </c>
      <c r="L1115" s="31">
        <f>主动技能!R1118</f>
        <v>0</v>
      </c>
      <c r="M1115" s="31">
        <f>主动技能!S1118</f>
        <v>0</v>
      </c>
      <c r="N1115" s="31" t="str">
        <f>IF(主动技能!T1118="","",主动技能!T1118)</f>
        <v>100061:100:2:0</v>
      </c>
      <c r="O1115" s="31" t="str">
        <f>IF(主动技能!U1118="","",主动技能!U1118)</f>
        <v/>
      </c>
      <c r="P1115" s="31" t="str">
        <f>IF(主动技能!V1118="","",主动技能!V1118)</f>
        <v>skill_07</v>
      </c>
      <c r="Q1115" s="31" t="str">
        <f>IF(主动技能!W1118="","")</f>
        <v/>
      </c>
      <c r="R1115" s="31" t="str">
        <f>IF(主动技能!X1118="","")</f>
        <v/>
      </c>
      <c r="S1115" s="31">
        <f>主动技能!Y1118</f>
        <v>0</v>
      </c>
      <c r="T1115" s="31" t="str">
        <f>主动技能!Z1118</f>
        <v/>
      </c>
      <c r="U1115" s="31" t="str">
        <f>主动技能!AB1118</f>
        <v/>
      </c>
      <c r="V1115" s="31">
        <f>主动技能!AC1118</f>
        <v>0</v>
      </c>
      <c r="W1115" s="31">
        <f>主动技能!AD1118</f>
        <v>0</v>
      </c>
      <c r="X1115" s="31">
        <f>主动技能!AE1118</f>
        <v>1</v>
      </c>
      <c r="Y1115" s="31">
        <f>主动技能!AF1118</f>
        <v>1</v>
      </c>
      <c r="Z1115" s="31">
        <f>主动技能!AG1118</f>
        <v>1</v>
      </c>
      <c r="AA1115" s="31" t="str">
        <f>主动技能!AH1118</f>
        <v>attackex</v>
      </c>
      <c r="AB1115" s="31" t="str">
        <f>IF(主动技能!AI1118="","")</f>
        <v/>
      </c>
      <c r="AC1115" s="31">
        <f>主动技能!AJ1118</f>
        <v>12</v>
      </c>
      <c r="AD1115" s="31">
        <f>主动技能!BF1118</f>
        <v>101902</v>
      </c>
      <c r="AE1115" s="1">
        <f t="shared" si="17"/>
        <v>12</v>
      </c>
    </row>
    <row r="1116" spans="1:31" s="31" customFormat="1" x14ac:dyDescent="0.15">
      <c r="A1116" s="31">
        <f>主动技能!B1119</f>
        <v>10190213</v>
      </c>
      <c r="B1116" s="4" t="str">
        <f>主动技能!H1119</f>
        <v>守护之力</v>
      </c>
      <c r="C1116" s="4" t="str">
        <f>主动技能!I1119</f>
        <v>增加己方全体10%（+13535）点防御。</v>
      </c>
      <c r="D1116" s="4">
        <f>VLOOKUP(主动技能!J1119,对应表!F:G,2,FALSE)</f>
        <v>2</v>
      </c>
      <c r="E1116" s="4">
        <f>VLOOKUP(主动技能!K1119,对应表!J:K,2,FALSE)</f>
        <v>1</v>
      </c>
      <c r="F1116" s="4">
        <f>VLOOKUP(主动技能!L1119,对应表!N:O,2,FALSE)</f>
        <v>9</v>
      </c>
      <c r="G1116" s="4">
        <f>IF(主动技能!M1119="必中",2,1)</f>
        <v>2</v>
      </c>
      <c r="H1116" s="4">
        <f>主动技能!N1119</f>
        <v>100</v>
      </c>
      <c r="I1116" s="4">
        <f>主动技能!O1119</f>
        <v>100</v>
      </c>
      <c r="J1116" s="31" t="str">
        <f>主动技能!P1119</f>
        <v>||eff_shouhuzhili|</v>
      </c>
      <c r="K1116" s="31">
        <f>主动技能!Q1119</f>
        <v>2</v>
      </c>
      <c r="L1116" s="31">
        <f>主动技能!R1119</f>
        <v>0</v>
      </c>
      <c r="M1116" s="31">
        <f>主动技能!S1119</f>
        <v>0</v>
      </c>
      <c r="N1116" s="31" t="str">
        <f>IF(主动技能!T1119="","",主动技能!T1119)</f>
        <v>100062:100:2:0</v>
      </c>
      <c r="O1116" s="31" t="str">
        <f>IF(主动技能!U1119="","",主动技能!U1119)</f>
        <v/>
      </c>
      <c r="P1116" s="31" t="str">
        <f>IF(主动技能!V1119="","",主动技能!V1119)</f>
        <v>skill_07</v>
      </c>
      <c r="Q1116" s="31" t="str">
        <f>IF(主动技能!W1119="","")</f>
        <v/>
      </c>
      <c r="R1116" s="31" t="str">
        <f>IF(主动技能!X1119="","")</f>
        <v/>
      </c>
      <c r="S1116" s="31">
        <f>主动技能!Y1119</f>
        <v>0</v>
      </c>
      <c r="T1116" s="31" t="str">
        <f>主动技能!Z1119</f>
        <v/>
      </c>
      <c r="U1116" s="31" t="str">
        <f>主动技能!AB1119</f>
        <v/>
      </c>
      <c r="V1116" s="31">
        <f>主动技能!AC1119</f>
        <v>0</v>
      </c>
      <c r="W1116" s="31">
        <f>主动技能!AD1119</f>
        <v>0</v>
      </c>
      <c r="X1116" s="31">
        <f>主动技能!AE1119</f>
        <v>1</v>
      </c>
      <c r="Y1116" s="31">
        <f>主动技能!AF1119</f>
        <v>1</v>
      </c>
      <c r="Z1116" s="31">
        <f>主动技能!AG1119</f>
        <v>1</v>
      </c>
      <c r="AA1116" s="31" t="str">
        <f>主动技能!AH1119</f>
        <v>attackex</v>
      </c>
      <c r="AB1116" s="31" t="str">
        <f>IF(主动技能!AI1119="","")</f>
        <v/>
      </c>
      <c r="AC1116" s="31">
        <f>主动技能!AJ1119</f>
        <v>13</v>
      </c>
      <c r="AD1116" s="31">
        <f>主动技能!BF1119</f>
        <v>101902</v>
      </c>
      <c r="AE1116" s="1">
        <f t="shared" si="17"/>
        <v>13</v>
      </c>
    </row>
    <row r="1117" spans="1:31" s="31" customFormat="1" x14ac:dyDescent="0.15">
      <c r="A1117" s="31">
        <f>主动技能!B1120</f>
        <v>10190214</v>
      </c>
      <c r="B1117" s="4" t="str">
        <f>主动技能!H1120</f>
        <v>守护之力</v>
      </c>
      <c r="C1117" s="4" t="str">
        <f>主动技能!I1120</f>
        <v>增加己方全体10%（+19203）点防御。</v>
      </c>
      <c r="D1117" s="4">
        <f>VLOOKUP(主动技能!J1120,对应表!F:G,2,FALSE)</f>
        <v>2</v>
      </c>
      <c r="E1117" s="4">
        <f>VLOOKUP(主动技能!K1120,对应表!J:K,2,FALSE)</f>
        <v>1</v>
      </c>
      <c r="F1117" s="4">
        <f>VLOOKUP(主动技能!L1120,对应表!N:O,2,FALSE)</f>
        <v>9</v>
      </c>
      <c r="G1117" s="4">
        <f>IF(主动技能!M1120="必中",2,1)</f>
        <v>2</v>
      </c>
      <c r="H1117" s="4">
        <f>主动技能!N1120</f>
        <v>100</v>
      </c>
      <c r="I1117" s="4">
        <f>主动技能!O1120</f>
        <v>100</v>
      </c>
      <c r="J1117" s="31" t="str">
        <f>主动技能!P1120</f>
        <v>||eff_shouhuzhili|</v>
      </c>
      <c r="K1117" s="31">
        <f>主动技能!Q1120</f>
        <v>2</v>
      </c>
      <c r="L1117" s="31">
        <f>主动技能!R1120</f>
        <v>0</v>
      </c>
      <c r="M1117" s="31">
        <f>主动技能!S1120</f>
        <v>0</v>
      </c>
      <c r="N1117" s="31" t="str">
        <f>IF(主动技能!T1120="","",主动技能!T1120)</f>
        <v>100063:100:2:0</v>
      </c>
      <c r="O1117" s="31" t="str">
        <f>IF(主动技能!U1120="","",主动技能!U1120)</f>
        <v/>
      </c>
      <c r="P1117" s="31" t="str">
        <f>IF(主动技能!V1120="","",主动技能!V1120)</f>
        <v>skill_07</v>
      </c>
      <c r="Q1117" s="31" t="str">
        <f>IF(主动技能!W1120="","")</f>
        <v/>
      </c>
      <c r="R1117" s="31" t="str">
        <f>IF(主动技能!X1120="","")</f>
        <v/>
      </c>
      <c r="S1117" s="31">
        <f>主动技能!Y1120</f>
        <v>0</v>
      </c>
      <c r="T1117" s="31" t="str">
        <f>主动技能!Z1120</f>
        <v/>
      </c>
      <c r="U1117" s="31" t="str">
        <f>主动技能!AB1120</f>
        <v/>
      </c>
      <c r="V1117" s="31">
        <f>主动技能!AC1120</f>
        <v>0</v>
      </c>
      <c r="W1117" s="31">
        <f>主动技能!AD1120</f>
        <v>0</v>
      </c>
      <c r="X1117" s="31">
        <f>主动技能!AE1120</f>
        <v>1</v>
      </c>
      <c r="Y1117" s="31">
        <f>主动技能!AF1120</f>
        <v>1</v>
      </c>
      <c r="Z1117" s="31">
        <f>主动技能!AG1120</f>
        <v>1</v>
      </c>
      <c r="AA1117" s="31" t="str">
        <f>主动技能!AH1120</f>
        <v>attackex</v>
      </c>
      <c r="AB1117" s="31" t="str">
        <f>IF(主动技能!AI1120="","")</f>
        <v/>
      </c>
      <c r="AC1117" s="31">
        <f>主动技能!AJ1120</f>
        <v>14</v>
      </c>
      <c r="AD1117" s="31">
        <f>主动技能!BF1120</f>
        <v>101902</v>
      </c>
      <c r="AE1117" s="1">
        <f t="shared" si="17"/>
        <v>14</v>
      </c>
    </row>
    <row r="1118" spans="1:31" s="31" customFormat="1" x14ac:dyDescent="0.15">
      <c r="A1118" s="31">
        <f>主动技能!B1121</f>
        <v>10190215</v>
      </c>
      <c r="B1118" s="4" t="str">
        <f>主动技能!H1121</f>
        <v>守护之力</v>
      </c>
      <c r="C1118" s="4" t="str">
        <f>主动技能!I1121</f>
        <v>增加己方全体10%（+27226）点防御。</v>
      </c>
      <c r="D1118" s="4">
        <f>VLOOKUP(主动技能!J1121,对应表!F:G,2,FALSE)</f>
        <v>2</v>
      </c>
      <c r="E1118" s="4">
        <f>VLOOKUP(主动技能!K1121,对应表!J:K,2,FALSE)</f>
        <v>1</v>
      </c>
      <c r="F1118" s="4">
        <f>VLOOKUP(主动技能!L1121,对应表!N:O,2,FALSE)</f>
        <v>9</v>
      </c>
      <c r="G1118" s="4">
        <f>IF(主动技能!M1121="必中",2,1)</f>
        <v>2</v>
      </c>
      <c r="H1118" s="4">
        <f>主动技能!N1121</f>
        <v>100</v>
      </c>
      <c r="I1118" s="4">
        <f>主动技能!O1121</f>
        <v>100</v>
      </c>
      <c r="J1118" s="31" t="str">
        <f>主动技能!P1121</f>
        <v>||eff_shouhuzhili|</v>
      </c>
      <c r="K1118" s="31">
        <f>主动技能!Q1121</f>
        <v>2</v>
      </c>
      <c r="L1118" s="31">
        <f>主动技能!R1121</f>
        <v>0</v>
      </c>
      <c r="M1118" s="31">
        <f>主动技能!S1121</f>
        <v>0</v>
      </c>
      <c r="N1118" s="31" t="str">
        <f>IF(主动技能!T1121="","",主动技能!T1121)</f>
        <v>100064:100:2:0</v>
      </c>
      <c r="O1118" s="31" t="str">
        <f>IF(主动技能!U1121="","",主动技能!U1121)</f>
        <v/>
      </c>
      <c r="P1118" s="31" t="str">
        <f>IF(主动技能!V1121="","",主动技能!V1121)</f>
        <v>skill_07</v>
      </c>
      <c r="Q1118" s="31" t="str">
        <f>IF(主动技能!W1121="","")</f>
        <v/>
      </c>
      <c r="R1118" s="31" t="str">
        <f>IF(主动技能!X1121="","")</f>
        <v/>
      </c>
      <c r="S1118" s="31">
        <f>主动技能!Y1121</f>
        <v>0</v>
      </c>
      <c r="T1118" s="31" t="str">
        <f>主动技能!Z1121</f>
        <v/>
      </c>
      <c r="U1118" s="31" t="str">
        <f>主动技能!AB1121</f>
        <v/>
      </c>
      <c r="V1118" s="31">
        <f>主动技能!AC1121</f>
        <v>0</v>
      </c>
      <c r="W1118" s="31">
        <f>主动技能!AD1121</f>
        <v>0</v>
      </c>
      <c r="X1118" s="31">
        <f>主动技能!AE1121</f>
        <v>1</v>
      </c>
      <c r="Y1118" s="31">
        <f>主动技能!AF1121</f>
        <v>1</v>
      </c>
      <c r="Z1118" s="31">
        <f>主动技能!AG1121</f>
        <v>1</v>
      </c>
      <c r="AA1118" s="31" t="str">
        <f>主动技能!AH1121</f>
        <v>attackex</v>
      </c>
      <c r="AB1118" s="31" t="str">
        <f>IF(主动技能!AI1121="","")</f>
        <v/>
      </c>
      <c r="AC1118" s="31">
        <f>主动技能!AJ1121</f>
        <v>15</v>
      </c>
      <c r="AD1118" s="31">
        <f>主动技能!BF1121</f>
        <v>101902</v>
      </c>
      <c r="AE1118" s="1">
        <f t="shared" si="17"/>
        <v>15</v>
      </c>
    </row>
    <row r="1119" spans="1:31" s="31" customFormat="1" x14ac:dyDescent="0.15">
      <c r="A1119" s="31">
        <f>主动技能!B1122</f>
        <v>10190216</v>
      </c>
      <c r="B1119" s="4" t="str">
        <f>主动技能!H1122</f>
        <v>守护之力</v>
      </c>
      <c r="C1119" s="4" t="str">
        <f>主动技能!I1122</f>
        <v>增加己方全体10%（+38585）点防御。</v>
      </c>
      <c r="D1119" s="4">
        <f>VLOOKUP(主动技能!J1122,对应表!F:G,2,FALSE)</f>
        <v>2</v>
      </c>
      <c r="E1119" s="4">
        <f>VLOOKUP(主动技能!K1122,对应表!J:K,2,FALSE)</f>
        <v>1</v>
      </c>
      <c r="F1119" s="4">
        <f>VLOOKUP(主动技能!L1122,对应表!N:O,2,FALSE)</f>
        <v>9</v>
      </c>
      <c r="G1119" s="4">
        <f>IF(主动技能!M1122="必中",2,1)</f>
        <v>2</v>
      </c>
      <c r="H1119" s="4">
        <f>主动技能!N1122</f>
        <v>100</v>
      </c>
      <c r="I1119" s="4">
        <f>主动技能!O1122</f>
        <v>100</v>
      </c>
      <c r="J1119" s="31" t="str">
        <f>主动技能!P1122</f>
        <v>||eff_shouhuzhili|</v>
      </c>
      <c r="K1119" s="31">
        <f>主动技能!Q1122</f>
        <v>2</v>
      </c>
      <c r="L1119" s="31">
        <f>主动技能!R1122</f>
        <v>0</v>
      </c>
      <c r="M1119" s="31">
        <f>主动技能!S1122</f>
        <v>0</v>
      </c>
      <c r="N1119" s="31" t="str">
        <f>IF(主动技能!T1122="","",主动技能!T1122)</f>
        <v>100065:100:2:0</v>
      </c>
      <c r="O1119" s="31" t="str">
        <f>IF(主动技能!U1122="","",主动技能!U1122)</f>
        <v/>
      </c>
      <c r="P1119" s="31" t="str">
        <f>IF(主动技能!V1122="","",主动技能!V1122)</f>
        <v>skill_07</v>
      </c>
      <c r="Q1119" s="31" t="str">
        <f>IF(主动技能!W1122="","")</f>
        <v/>
      </c>
      <c r="R1119" s="31" t="str">
        <f>IF(主动技能!X1122="","")</f>
        <v/>
      </c>
      <c r="S1119" s="31">
        <f>主动技能!Y1122</f>
        <v>0</v>
      </c>
      <c r="T1119" s="31" t="str">
        <f>主动技能!Z1122</f>
        <v/>
      </c>
      <c r="U1119" s="31" t="str">
        <f>主动技能!AB1122</f>
        <v/>
      </c>
      <c r="V1119" s="31">
        <f>主动技能!AC1122</f>
        <v>0</v>
      </c>
      <c r="W1119" s="31">
        <f>主动技能!AD1122</f>
        <v>0</v>
      </c>
      <c r="X1119" s="31">
        <f>主动技能!AE1122</f>
        <v>1</v>
      </c>
      <c r="Y1119" s="31">
        <f>主动技能!AF1122</f>
        <v>1</v>
      </c>
      <c r="Z1119" s="31">
        <f>主动技能!AG1122</f>
        <v>1</v>
      </c>
      <c r="AA1119" s="31" t="str">
        <f>主动技能!AH1122</f>
        <v>attackex</v>
      </c>
      <c r="AB1119" s="31" t="str">
        <f>IF(主动技能!AI1122="","")</f>
        <v/>
      </c>
      <c r="AC1119" s="31">
        <f>主动技能!AJ1122</f>
        <v>16</v>
      </c>
      <c r="AD1119" s="31">
        <f>主动技能!BF1122</f>
        <v>101902</v>
      </c>
      <c r="AE1119" s="1">
        <f t="shared" si="17"/>
        <v>16</v>
      </c>
    </row>
    <row r="1120" spans="1:31" s="31" customFormat="1" x14ac:dyDescent="0.15">
      <c r="A1120" s="31">
        <f>主动技能!B1123</f>
        <v>10190217</v>
      </c>
      <c r="B1120" s="4" t="str">
        <f>主动技能!H1123</f>
        <v>守护之力</v>
      </c>
      <c r="C1120" s="4" t="str">
        <f>主动技能!I1123</f>
        <v>增加己方全体10%（+54666）点防御。</v>
      </c>
      <c r="D1120" s="4">
        <f>VLOOKUP(主动技能!J1123,对应表!F:G,2,FALSE)</f>
        <v>2</v>
      </c>
      <c r="E1120" s="4">
        <f>VLOOKUP(主动技能!K1123,对应表!J:K,2,FALSE)</f>
        <v>1</v>
      </c>
      <c r="F1120" s="4">
        <f>VLOOKUP(主动技能!L1123,对应表!N:O,2,FALSE)</f>
        <v>9</v>
      </c>
      <c r="G1120" s="4">
        <f>IF(主动技能!M1123="必中",2,1)</f>
        <v>2</v>
      </c>
      <c r="H1120" s="4">
        <f>主动技能!N1123</f>
        <v>100</v>
      </c>
      <c r="I1120" s="4">
        <f>主动技能!O1123</f>
        <v>100</v>
      </c>
      <c r="J1120" s="31" t="str">
        <f>主动技能!P1123</f>
        <v>||eff_shouhuzhili|</v>
      </c>
      <c r="K1120" s="31">
        <f>主动技能!Q1123</f>
        <v>2</v>
      </c>
      <c r="L1120" s="31">
        <f>主动技能!R1123</f>
        <v>0</v>
      </c>
      <c r="M1120" s="31">
        <f>主动技能!S1123</f>
        <v>0</v>
      </c>
      <c r="N1120" s="31" t="str">
        <f>IF(主动技能!T1123="","",主动技能!T1123)</f>
        <v>100066:100:2:0</v>
      </c>
      <c r="O1120" s="31" t="str">
        <f>IF(主动技能!U1123="","",主动技能!U1123)</f>
        <v/>
      </c>
      <c r="P1120" s="31" t="str">
        <f>IF(主动技能!V1123="","",主动技能!V1123)</f>
        <v>skill_07</v>
      </c>
      <c r="Q1120" s="31" t="str">
        <f>IF(主动技能!W1123="","")</f>
        <v/>
      </c>
      <c r="R1120" s="31" t="str">
        <f>IF(主动技能!X1123="","")</f>
        <v/>
      </c>
      <c r="S1120" s="31">
        <f>主动技能!Y1123</f>
        <v>0</v>
      </c>
      <c r="T1120" s="31" t="str">
        <f>主动技能!Z1123</f>
        <v/>
      </c>
      <c r="U1120" s="31" t="str">
        <f>主动技能!AB1123</f>
        <v/>
      </c>
      <c r="V1120" s="31">
        <f>主动技能!AC1123</f>
        <v>0</v>
      </c>
      <c r="W1120" s="31">
        <f>主动技能!AD1123</f>
        <v>0</v>
      </c>
      <c r="X1120" s="31">
        <f>主动技能!AE1123</f>
        <v>1</v>
      </c>
      <c r="Y1120" s="31">
        <f>主动技能!AF1123</f>
        <v>1</v>
      </c>
      <c r="Z1120" s="31">
        <f>主动技能!AG1123</f>
        <v>1</v>
      </c>
      <c r="AA1120" s="31" t="str">
        <f>主动技能!AH1123</f>
        <v>attackex</v>
      </c>
      <c r="AB1120" s="31" t="str">
        <f>IF(主动技能!AI1123="","")</f>
        <v/>
      </c>
      <c r="AC1120" s="31">
        <f>主动技能!AJ1123</f>
        <v>17</v>
      </c>
      <c r="AD1120" s="31">
        <f>主动技能!BF1123</f>
        <v>101902</v>
      </c>
      <c r="AE1120" s="1">
        <f t="shared" si="17"/>
        <v>17</v>
      </c>
    </row>
    <row r="1121" spans="1:31" s="31" customFormat="1" x14ac:dyDescent="0.15">
      <c r="A1121" s="31">
        <f>主动技能!B1124</f>
        <v>10190218</v>
      </c>
      <c r="B1121" s="4" t="str">
        <f>主动技能!H1124</f>
        <v>守护之力</v>
      </c>
      <c r="C1121" s="4" t="str">
        <f>主动技能!I1124</f>
        <v>增加己方全体10%（+77433）点防御。</v>
      </c>
      <c r="D1121" s="4">
        <f>VLOOKUP(主动技能!J1124,对应表!F:G,2,FALSE)</f>
        <v>2</v>
      </c>
      <c r="E1121" s="4">
        <f>VLOOKUP(主动技能!K1124,对应表!J:K,2,FALSE)</f>
        <v>1</v>
      </c>
      <c r="F1121" s="4">
        <f>VLOOKUP(主动技能!L1124,对应表!N:O,2,FALSE)</f>
        <v>9</v>
      </c>
      <c r="G1121" s="4">
        <f>IF(主动技能!M1124="必中",2,1)</f>
        <v>2</v>
      </c>
      <c r="H1121" s="4">
        <f>主动技能!N1124</f>
        <v>100</v>
      </c>
      <c r="I1121" s="4">
        <f>主动技能!O1124</f>
        <v>100</v>
      </c>
      <c r="J1121" s="31" t="str">
        <f>主动技能!P1124</f>
        <v>||eff_shouhuzhili|</v>
      </c>
      <c r="K1121" s="31">
        <f>主动技能!Q1124</f>
        <v>2</v>
      </c>
      <c r="L1121" s="31">
        <f>主动技能!R1124</f>
        <v>0</v>
      </c>
      <c r="M1121" s="31">
        <f>主动技能!S1124</f>
        <v>0</v>
      </c>
      <c r="N1121" s="31" t="str">
        <f>IF(主动技能!T1124="","",主动技能!T1124)</f>
        <v>100067:100:2:0</v>
      </c>
      <c r="O1121" s="31" t="str">
        <f>IF(主动技能!U1124="","",主动技能!U1124)</f>
        <v/>
      </c>
      <c r="P1121" s="31" t="str">
        <f>IF(主动技能!V1124="","",主动技能!V1124)</f>
        <v>skill_07</v>
      </c>
      <c r="Q1121" s="31" t="str">
        <f>IF(主动技能!W1124="","")</f>
        <v/>
      </c>
      <c r="R1121" s="31" t="str">
        <f>IF(主动技能!X1124="","")</f>
        <v/>
      </c>
      <c r="S1121" s="31">
        <f>主动技能!Y1124</f>
        <v>0</v>
      </c>
      <c r="T1121" s="31" t="str">
        <f>主动技能!Z1124</f>
        <v/>
      </c>
      <c r="U1121" s="31" t="str">
        <f>主动技能!AB1124</f>
        <v/>
      </c>
      <c r="V1121" s="31">
        <f>主动技能!AC1124</f>
        <v>0</v>
      </c>
      <c r="W1121" s="31">
        <f>主动技能!AD1124</f>
        <v>0</v>
      </c>
      <c r="X1121" s="31">
        <f>主动技能!AE1124</f>
        <v>1</v>
      </c>
      <c r="Y1121" s="31">
        <f>主动技能!AF1124</f>
        <v>1</v>
      </c>
      <c r="Z1121" s="31">
        <f>主动技能!AG1124</f>
        <v>1</v>
      </c>
      <c r="AA1121" s="31" t="str">
        <f>主动技能!AH1124</f>
        <v>attackex</v>
      </c>
      <c r="AB1121" s="31" t="str">
        <f>IF(主动技能!AI1124="","")</f>
        <v/>
      </c>
      <c r="AC1121" s="31">
        <f>主动技能!AJ1124</f>
        <v>18</v>
      </c>
      <c r="AD1121" s="31">
        <f>主动技能!BF1124</f>
        <v>101902</v>
      </c>
      <c r="AE1121" s="1">
        <f t="shared" si="17"/>
        <v>18</v>
      </c>
    </row>
    <row r="1122" spans="1:31" s="31" customFormat="1" x14ac:dyDescent="0.15">
      <c r="A1122" s="31">
        <f>主动技能!B1125</f>
        <v>10190219</v>
      </c>
      <c r="B1122" s="4" t="str">
        <f>主动技能!H1125</f>
        <v>守护之力</v>
      </c>
      <c r="C1122" s="4" t="str">
        <f>主动技能!I1125</f>
        <v>增加己方全体10%（+109663）点防御。</v>
      </c>
      <c r="D1122" s="4">
        <f>VLOOKUP(主动技能!J1125,对应表!F:G,2,FALSE)</f>
        <v>2</v>
      </c>
      <c r="E1122" s="4">
        <f>VLOOKUP(主动技能!K1125,对应表!J:K,2,FALSE)</f>
        <v>1</v>
      </c>
      <c r="F1122" s="4">
        <f>VLOOKUP(主动技能!L1125,对应表!N:O,2,FALSE)</f>
        <v>9</v>
      </c>
      <c r="G1122" s="4">
        <f>IF(主动技能!M1125="必中",2,1)</f>
        <v>2</v>
      </c>
      <c r="H1122" s="4">
        <f>主动技能!N1125</f>
        <v>100</v>
      </c>
      <c r="I1122" s="4">
        <f>主动技能!O1125</f>
        <v>100</v>
      </c>
      <c r="J1122" s="31" t="str">
        <f>主动技能!P1125</f>
        <v>||eff_shouhuzhili|</v>
      </c>
      <c r="K1122" s="31">
        <f>主动技能!Q1125</f>
        <v>2</v>
      </c>
      <c r="L1122" s="31">
        <f>主动技能!R1125</f>
        <v>0</v>
      </c>
      <c r="M1122" s="31">
        <f>主动技能!S1125</f>
        <v>0</v>
      </c>
      <c r="N1122" s="31" t="str">
        <f>IF(主动技能!T1125="","",主动技能!T1125)</f>
        <v>100068:100:2:0</v>
      </c>
      <c r="O1122" s="31" t="str">
        <f>IF(主动技能!U1125="","",主动技能!U1125)</f>
        <v/>
      </c>
      <c r="P1122" s="31" t="str">
        <f>IF(主动技能!V1125="","",主动技能!V1125)</f>
        <v>skill_07</v>
      </c>
      <c r="Q1122" s="31" t="str">
        <f>IF(主动技能!W1125="","")</f>
        <v/>
      </c>
      <c r="R1122" s="31" t="str">
        <f>IF(主动技能!X1125="","")</f>
        <v/>
      </c>
      <c r="S1122" s="31">
        <f>主动技能!Y1125</f>
        <v>0</v>
      </c>
      <c r="T1122" s="31" t="str">
        <f>主动技能!Z1125</f>
        <v/>
      </c>
      <c r="U1122" s="31" t="str">
        <f>主动技能!AB1125</f>
        <v/>
      </c>
      <c r="V1122" s="31">
        <f>主动技能!AC1125</f>
        <v>0</v>
      </c>
      <c r="W1122" s="31">
        <f>主动技能!AD1125</f>
        <v>0</v>
      </c>
      <c r="X1122" s="31">
        <f>主动技能!AE1125</f>
        <v>1</v>
      </c>
      <c r="Y1122" s="31">
        <f>主动技能!AF1125</f>
        <v>1</v>
      </c>
      <c r="Z1122" s="31">
        <f>主动技能!AG1125</f>
        <v>1</v>
      </c>
      <c r="AA1122" s="31" t="str">
        <f>主动技能!AH1125</f>
        <v>attackex</v>
      </c>
      <c r="AB1122" s="31" t="str">
        <f>IF(主动技能!AI1125="","")</f>
        <v/>
      </c>
      <c r="AC1122" s="31">
        <f>主动技能!AJ1125</f>
        <v>19</v>
      </c>
      <c r="AD1122" s="31">
        <f>主动技能!BF1125</f>
        <v>101902</v>
      </c>
      <c r="AE1122" s="1">
        <f t="shared" si="17"/>
        <v>19</v>
      </c>
    </row>
    <row r="1123" spans="1:31" s="31" customFormat="1" x14ac:dyDescent="0.15">
      <c r="A1123" s="31">
        <f>主动技能!B1126</f>
        <v>10190220</v>
      </c>
      <c r="B1123" s="4" t="str">
        <f>主动技能!H1126</f>
        <v>守护之力</v>
      </c>
      <c r="C1123" s="4" t="str">
        <f>主动技能!I1126</f>
        <v>增加己方全体10%（+155292）点防御。</v>
      </c>
      <c r="D1123" s="4">
        <f>VLOOKUP(主动技能!J1126,对应表!F:G,2,FALSE)</f>
        <v>2</v>
      </c>
      <c r="E1123" s="4">
        <f>VLOOKUP(主动技能!K1126,对应表!J:K,2,FALSE)</f>
        <v>1</v>
      </c>
      <c r="F1123" s="4">
        <f>VLOOKUP(主动技能!L1126,对应表!N:O,2,FALSE)</f>
        <v>9</v>
      </c>
      <c r="G1123" s="4">
        <f>IF(主动技能!M1126="必中",2,1)</f>
        <v>2</v>
      </c>
      <c r="H1123" s="4">
        <f>主动技能!N1126</f>
        <v>100</v>
      </c>
      <c r="I1123" s="4">
        <f>主动技能!O1126</f>
        <v>100</v>
      </c>
      <c r="J1123" s="31" t="str">
        <f>主动技能!P1126</f>
        <v>||eff_shouhuzhili|</v>
      </c>
      <c r="K1123" s="31">
        <f>主动技能!Q1126</f>
        <v>2</v>
      </c>
      <c r="L1123" s="31">
        <f>主动技能!R1126</f>
        <v>0</v>
      </c>
      <c r="M1123" s="31">
        <f>主动技能!S1126</f>
        <v>0</v>
      </c>
      <c r="N1123" s="31" t="str">
        <f>IF(主动技能!T1126="","",主动技能!T1126)</f>
        <v>100069:100:2:0</v>
      </c>
      <c r="O1123" s="31" t="str">
        <f>IF(主动技能!U1126="","",主动技能!U1126)</f>
        <v/>
      </c>
      <c r="P1123" s="31" t="str">
        <f>IF(主动技能!V1126="","",主动技能!V1126)</f>
        <v>skill_07</v>
      </c>
      <c r="Q1123" s="31" t="str">
        <f>IF(主动技能!W1126="","")</f>
        <v/>
      </c>
      <c r="R1123" s="31" t="str">
        <f>IF(主动技能!X1126="","")</f>
        <v/>
      </c>
      <c r="S1123" s="31">
        <f>主动技能!Y1126</f>
        <v>0</v>
      </c>
      <c r="T1123" s="31" t="str">
        <f>主动技能!Z1126</f>
        <v/>
      </c>
      <c r="U1123" s="31" t="str">
        <f>主动技能!AB1126</f>
        <v/>
      </c>
      <c r="V1123" s="31">
        <f>主动技能!AC1126</f>
        <v>0</v>
      </c>
      <c r="W1123" s="31">
        <f>主动技能!AD1126</f>
        <v>0</v>
      </c>
      <c r="X1123" s="31">
        <f>主动技能!AE1126</f>
        <v>1</v>
      </c>
      <c r="Y1123" s="31">
        <f>主动技能!AF1126</f>
        <v>1</v>
      </c>
      <c r="Z1123" s="31">
        <f>主动技能!AG1126</f>
        <v>1</v>
      </c>
      <c r="AA1123" s="31" t="str">
        <f>主动技能!AH1126</f>
        <v>attackex</v>
      </c>
      <c r="AB1123" s="31" t="str">
        <f>IF(主动技能!AI1126="","")</f>
        <v/>
      </c>
      <c r="AC1123" s="31">
        <f>主动技能!AJ1126</f>
        <v>20</v>
      </c>
      <c r="AD1123" s="31">
        <f>主动技能!BF1126</f>
        <v>101902</v>
      </c>
      <c r="AE1123" s="1">
        <f t="shared" si="17"/>
        <v>20</v>
      </c>
    </row>
    <row r="1124" spans="1:31" s="31" customFormat="1" x14ac:dyDescent="0.15">
      <c r="A1124" s="31">
        <f>主动技能!B1127</f>
        <v>10190301</v>
      </c>
      <c r="B1124" s="4" t="str">
        <f>主动技能!H1127</f>
        <v>狂龙刺</v>
      </c>
      <c r="C1124" s="4" t="str">
        <f>主动技能!I1127</f>
        <v>对敌方贯穿攻击，造成125%攻击力（+553）点伤害。</v>
      </c>
      <c r="D1124" s="4">
        <f>VLOOKUP(主动技能!J1127,对应表!F:G,2,FALSE)</f>
        <v>1</v>
      </c>
      <c r="E1124" s="4">
        <f>VLOOKUP(主动技能!K1127,对应表!J:K,2,FALSE)</f>
        <v>1</v>
      </c>
      <c r="F1124" s="4">
        <f>VLOOKUP(主动技能!L1127,对应表!N:O,2,FALSE)</f>
        <v>5</v>
      </c>
      <c r="G1124" s="4">
        <f>IF(主动技能!M1127="必中",2,1)</f>
        <v>1</v>
      </c>
      <c r="H1124" s="4">
        <f>主动技能!N1127</f>
        <v>100</v>
      </c>
      <c r="I1124" s="4">
        <f>主动技能!O1127</f>
        <v>50</v>
      </c>
      <c r="J1124" s="31" t="str">
        <f>主动技能!P1127</f>
        <v>||eff_kuanglongci|</v>
      </c>
      <c r="K1124" s="31">
        <f>主动技能!Q1127</f>
        <v>1</v>
      </c>
      <c r="L1124" s="31">
        <f>主动技能!R1127</f>
        <v>0</v>
      </c>
      <c r="M1124" s="31">
        <f>主动技能!S1127</f>
        <v>0</v>
      </c>
      <c r="N1124" s="31" t="str">
        <f>IF(主动技能!T1127="","",主动技能!T1127)</f>
        <v/>
      </c>
      <c r="O1124" s="31" t="str">
        <f>IF(主动技能!U1127="","",主动技能!U1127)</f>
        <v/>
      </c>
      <c r="P1124" s="31" t="str">
        <f>IF(主动技能!V1127="","",主动技能!V1127)</f>
        <v>skill_18</v>
      </c>
      <c r="Q1124" s="31" t="str">
        <f>IF(主动技能!W1127="","")</f>
        <v/>
      </c>
      <c r="R1124" s="31" t="str">
        <f>IF(主动技能!X1127="","")</f>
        <v/>
      </c>
      <c r="S1124" s="31">
        <f>主动技能!Y1127</f>
        <v>0</v>
      </c>
      <c r="T1124" s="31">
        <f>主动技能!Z1127</f>
        <v>125</v>
      </c>
      <c r="U1124" s="31">
        <f>主动技能!AB1127</f>
        <v>553</v>
      </c>
      <c r="V1124" s="31">
        <f>主动技能!AC1127</f>
        <v>0</v>
      </c>
      <c r="W1124" s="31">
        <f>主动技能!AD1127</f>
        <v>0</v>
      </c>
      <c r="X1124" s="31">
        <f>主动技能!AE1127</f>
        <v>1</v>
      </c>
      <c r="Y1124" s="31">
        <f>主动技能!AF1127</f>
        <v>2</v>
      </c>
      <c r="Z1124" s="31">
        <f>主动技能!AG1127</f>
        <v>2</v>
      </c>
      <c r="AA1124" s="31" t="str">
        <f>主动技能!AH1127</f>
        <v>attackex</v>
      </c>
      <c r="AB1124" s="31" t="str">
        <f>IF(主动技能!AI1127="","")</f>
        <v/>
      </c>
      <c r="AC1124" s="31">
        <f>主动技能!AJ1127</f>
        <v>1</v>
      </c>
      <c r="AD1124" s="31">
        <f>主动技能!BF1127</f>
        <v>101903</v>
      </c>
      <c r="AE1124" s="1">
        <f t="shared" si="17"/>
        <v>1</v>
      </c>
    </row>
    <row r="1125" spans="1:31" s="31" customFormat="1" x14ac:dyDescent="0.15">
      <c r="A1125" s="31">
        <f>主动技能!B1128</f>
        <v>10190302</v>
      </c>
      <c r="B1125" s="4" t="str">
        <f>主动技能!H1128</f>
        <v>狂龙刺</v>
      </c>
      <c r="C1125" s="4" t="str">
        <f>主动技能!I1128</f>
        <v>对敌方贯穿攻击，造成125%攻击力（+611）点伤害。</v>
      </c>
      <c r="D1125" s="4">
        <f>VLOOKUP(主动技能!J1128,对应表!F:G,2,FALSE)</f>
        <v>1</v>
      </c>
      <c r="E1125" s="4">
        <f>VLOOKUP(主动技能!K1128,对应表!J:K,2,FALSE)</f>
        <v>1</v>
      </c>
      <c r="F1125" s="4">
        <f>VLOOKUP(主动技能!L1128,对应表!N:O,2,FALSE)</f>
        <v>5</v>
      </c>
      <c r="G1125" s="4">
        <f>IF(主动技能!M1128="必中",2,1)</f>
        <v>1</v>
      </c>
      <c r="H1125" s="4">
        <f>主动技能!N1128</f>
        <v>100</v>
      </c>
      <c r="I1125" s="4">
        <f>主动技能!O1128</f>
        <v>50</v>
      </c>
      <c r="J1125" s="31" t="str">
        <f>主动技能!P1128</f>
        <v>||eff_kuanglongci|</v>
      </c>
      <c r="K1125" s="31">
        <f>主动技能!Q1128</f>
        <v>1</v>
      </c>
      <c r="L1125" s="31">
        <f>主动技能!R1128</f>
        <v>0</v>
      </c>
      <c r="M1125" s="31">
        <f>主动技能!S1128</f>
        <v>0</v>
      </c>
      <c r="N1125" s="31" t="str">
        <f>IF(主动技能!T1128="","",主动技能!T1128)</f>
        <v/>
      </c>
      <c r="O1125" s="31" t="str">
        <f>IF(主动技能!U1128="","",主动技能!U1128)</f>
        <v/>
      </c>
      <c r="P1125" s="31" t="str">
        <f>IF(主动技能!V1128="","",主动技能!V1128)</f>
        <v>skill_18</v>
      </c>
      <c r="Q1125" s="31" t="str">
        <f>IF(主动技能!W1128="","")</f>
        <v/>
      </c>
      <c r="R1125" s="31" t="str">
        <f>IF(主动技能!X1128="","")</f>
        <v/>
      </c>
      <c r="S1125" s="31">
        <f>主动技能!Y1128</f>
        <v>0</v>
      </c>
      <c r="T1125" s="31">
        <f>主动技能!Z1128</f>
        <v>125</v>
      </c>
      <c r="U1125" s="31">
        <f>主动技能!AB1128</f>
        <v>611</v>
      </c>
      <c r="V1125" s="31">
        <f>主动技能!AC1128</f>
        <v>0</v>
      </c>
      <c r="W1125" s="31">
        <f>主动技能!AD1128</f>
        <v>0</v>
      </c>
      <c r="X1125" s="31">
        <f>主动技能!AE1128</f>
        <v>1</v>
      </c>
      <c r="Y1125" s="31">
        <f>主动技能!AF1128</f>
        <v>2</v>
      </c>
      <c r="Z1125" s="31">
        <f>主动技能!AG1128</f>
        <v>2</v>
      </c>
      <c r="AA1125" s="31" t="str">
        <f>主动技能!AH1128</f>
        <v>attackex</v>
      </c>
      <c r="AB1125" s="31" t="str">
        <f>IF(主动技能!AI1128="","")</f>
        <v/>
      </c>
      <c r="AC1125" s="31">
        <f>主动技能!AJ1128</f>
        <v>2</v>
      </c>
      <c r="AD1125" s="31">
        <f>主动技能!BF1128</f>
        <v>101903</v>
      </c>
      <c r="AE1125" s="1">
        <f t="shared" si="17"/>
        <v>2</v>
      </c>
    </row>
    <row r="1126" spans="1:31" s="31" customFormat="1" x14ac:dyDescent="0.15">
      <c r="A1126" s="31">
        <f>主动技能!B1129</f>
        <v>10190303</v>
      </c>
      <c r="B1126" s="4" t="str">
        <f>主动技能!H1129</f>
        <v>狂龙刺</v>
      </c>
      <c r="C1126" s="4" t="str">
        <f>主动技能!I1129</f>
        <v>对敌方贯穿攻击，造成125%攻击力（+809）点伤害。</v>
      </c>
      <c r="D1126" s="4">
        <f>VLOOKUP(主动技能!J1129,对应表!F:G,2,FALSE)</f>
        <v>1</v>
      </c>
      <c r="E1126" s="4">
        <f>VLOOKUP(主动技能!K1129,对应表!J:K,2,FALSE)</f>
        <v>1</v>
      </c>
      <c r="F1126" s="4">
        <f>VLOOKUP(主动技能!L1129,对应表!N:O,2,FALSE)</f>
        <v>5</v>
      </c>
      <c r="G1126" s="4">
        <f>IF(主动技能!M1129="必中",2,1)</f>
        <v>1</v>
      </c>
      <c r="H1126" s="4">
        <f>主动技能!N1129</f>
        <v>100</v>
      </c>
      <c r="I1126" s="4">
        <f>主动技能!O1129</f>
        <v>50</v>
      </c>
      <c r="J1126" s="31" t="str">
        <f>主动技能!P1129</f>
        <v>||eff_kuanglongci|</v>
      </c>
      <c r="K1126" s="31">
        <f>主动技能!Q1129</f>
        <v>1</v>
      </c>
      <c r="L1126" s="31">
        <f>主动技能!R1129</f>
        <v>0</v>
      </c>
      <c r="M1126" s="31">
        <f>主动技能!S1129</f>
        <v>0</v>
      </c>
      <c r="N1126" s="31" t="str">
        <f>IF(主动技能!T1129="","",主动技能!T1129)</f>
        <v/>
      </c>
      <c r="O1126" s="31" t="str">
        <f>IF(主动技能!U1129="","",主动技能!U1129)</f>
        <v/>
      </c>
      <c r="P1126" s="31" t="str">
        <f>IF(主动技能!V1129="","",主动技能!V1129)</f>
        <v>skill_18</v>
      </c>
      <c r="Q1126" s="31" t="str">
        <f>IF(主动技能!W1129="","")</f>
        <v/>
      </c>
      <c r="R1126" s="31" t="str">
        <f>IF(主动技能!X1129="","")</f>
        <v/>
      </c>
      <c r="S1126" s="31">
        <f>主动技能!Y1129</f>
        <v>0</v>
      </c>
      <c r="T1126" s="31">
        <f>主动技能!Z1129</f>
        <v>125</v>
      </c>
      <c r="U1126" s="31">
        <f>主动技能!AB1129</f>
        <v>809</v>
      </c>
      <c r="V1126" s="31">
        <f>主动技能!AC1129</f>
        <v>0</v>
      </c>
      <c r="W1126" s="31">
        <f>主动技能!AD1129</f>
        <v>0</v>
      </c>
      <c r="X1126" s="31">
        <f>主动技能!AE1129</f>
        <v>1</v>
      </c>
      <c r="Y1126" s="31">
        <f>主动技能!AF1129</f>
        <v>2</v>
      </c>
      <c r="Z1126" s="31">
        <f>主动技能!AG1129</f>
        <v>2</v>
      </c>
      <c r="AA1126" s="31" t="str">
        <f>主动技能!AH1129</f>
        <v>attackex</v>
      </c>
      <c r="AB1126" s="31" t="str">
        <f>IF(主动技能!AI1129="","")</f>
        <v/>
      </c>
      <c r="AC1126" s="31">
        <f>主动技能!AJ1129</f>
        <v>3</v>
      </c>
      <c r="AD1126" s="31">
        <f>主动技能!BF1129</f>
        <v>101903</v>
      </c>
      <c r="AE1126" s="1">
        <f t="shared" si="17"/>
        <v>3</v>
      </c>
    </row>
    <row r="1127" spans="1:31" s="31" customFormat="1" x14ac:dyDescent="0.15">
      <c r="A1127" s="31">
        <f>主动技能!B1130</f>
        <v>10190304</v>
      </c>
      <c r="B1127" s="4" t="str">
        <f>主动技能!H1130</f>
        <v>狂龙刺</v>
      </c>
      <c r="C1127" s="4" t="str">
        <f>主动技能!I1130</f>
        <v>对敌方贯穿攻击，造成125%攻击力（+1247）点伤害。</v>
      </c>
      <c r="D1127" s="4">
        <f>VLOOKUP(主动技能!J1130,对应表!F:G,2,FALSE)</f>
        <v>1</v>
      </c>
      <c r="E1127" s="4">
        <f>VLOOKUP(主动技能!K1130,对应表!J:K,2,FALSE)</f>
        <v>1</v>
      </c>
      <c r="F1127" s="4">
        <f>VLOOKUP(主动技能!L1130,对应表!N:O,2,FALSE)</f>
        <v>5</v>
      </c>
      <c r="G1127" s="4">
        <f>IF(主动技能!M1130="必中",2,1)</f>
        <v>1</v>
      </c>
      <c r="H1127" s="4">
        <f>主动技能!N1130</f>
        <v>100</v>
      </c>
      <c r="I1127" s="4">
        <f>主动技能!O1130</f>
        <v>50</v>
      </c>
      <c r="J1127" s="31" t="str">
        <f>主动技能!P1130</f>
        <v>||eff_kuanglongci|</v>
      </c>
      <c r="K1127" s="31">
        <f>主动技能!Q1130</f>
        <v>1</v>
      </c>
      <c r="L1127" s="31">
        <f>主动技能!R1130</f>
        <v>0</v>
      </c>
      <c r="M1127" s="31">
        <f>主动技能!S1130</f>
        <v>0</v>
      </c>
      <c r="N1127" s="31" t="str">
        <f>IF(主动技能!T1130="","",主动技能!T1130)</f>
        <v/>
      </c>
      <c r="O1127" s="31" t="str">
        <f>IF(主动技能!U1130="","",主动技能!U1130)</f>
        <v/>
      </c>
      <c r="P1127" s="31" t="str">
        <f>IF(主动技能!V1130="","",主动技能!V1130)</f>
        <v>skill_18</v>
      </c>
      <c r="Q1127" s="31" t="str">
        <f>IF(主动技能!W1130="","")</f>
        <v/>
      </c>
      <c r="R1127" s="31" t="str">
        <f>IF(主动技能!X1130="","")</f>
        <v/>
      </c>
      <c r="S1127" s="31">
        <f>主动技能!Y1130</f>
        <v>0</v>
      </c>
      <c r="T1127" s="31">
        <f>主动技能!Z1130</f>
        <v>125</v>
      </c>
      <c r="U1127" s="31">
        <f>主动技能!AB1130</f>
        <v>1247</v>
      </c>
      <c r="V1127" s="31">
        <f>主动技能!AC1130</f>
        <v>0</v>
      </c>
      <c r="W1127" s="31">
        <f>主动技能!AD1130</f>
        <v>0</v>
      </c>
      <c r="X1127" s="31">
        <f>主动技能!AE1130</f>
        <v>1</v>
      </c>
      <c r="Y1127" s="31">
        <f>主动技能!AF1130</f>
        <v>2</v>
      </c>
      <c r="Z1127" s="31">
        <f>主动技能!AG1130</f>
        <v>2</v>
      </c>
      <c r="AA1127" s="31" t="str">
        <f>主动技能!AH1130</f>
        <v>attackex</v>
      </c>
      <c r="AB1127" s="31" t="str">
        <f>IF(主动技能!AI1130="","")</f>
        <v/>
      </c>
      <c r="AC1127" s="31">
        <f>主动技能!AJ1130</f>
        <v>4</v>
      </c>
      <c r="AD1127" s="31">
        <f>主动技能!BF1130</f>
        <v>101903</v>
      </c>
      <c r="AE1127" s="1">
        <f t="shared" si="17"/>
        <v>4</v>
      </c>
    </row>
    <row r="1128" spans="1:31" s="31" customFormat="1" x14ac:dyDescent="0.15">
      <c r="A1128" s="31">
        <f>主动技能!B1131</f>
        <v>10190305</v>
      </c>
      <c r="B1128" s="4" t="str">
        <f>主动技能!H1131</f>
        <v>狂龙刺</v>
      </c>
      <c r="C1128" s="4" t="str">
        <f>主动技能!I1131</f>
        <v>对敌方贯穿攻击，造成125%攻击力（+1867）点伤害。</v>
      </c>
      <c r="D1128" s="4">
        <f>VLOOKUP(主动技能!J1131,对应表!F:G,2,FALSE)</f>
        <v>1</v>
      </c>
      <c r="E1128" s="4">
        <f>VLOOKUP(主动技能!K1131,对应表!J:K,2,FALSE)</f>
        <v>1</v>
      </c>
      <c r="F1128" s="4">
        <f>VLOOKUP(主动技能!L1131,对应表!N:O,2,FALSE)</f>
        <v>5</v>
      </c>
      <c r="G1128" s="4">
        <f>IF(主动技能!M1131="必中",2,1)</f>
        <v>1</v>
      </c>
      <c r="H1128" s="4">
        <f>主动技能!N1131</f>
        <v>100</v>
      </c>
      <c r="I1128" s="4">
        <f>主动技能!O1131</f>
        <v>50</v>
      </c>
      <c r="J1128" s="31" t="str">
        <f>主动技能!P1131</f>
        <v>||eff_kuanglongci|</v>
      </c>
      <c r="K1128" s="31">
        <f>主动技能!Q1131</f>
        <v>1</v>
      </c>
      <c r="L1128" s="31">
        <f>主动技能!R1131</f>
        <v>0</v>
      </c>
      <c r="M1128" s="31">
        <f>主动技能!S1131</f>
        <v>0</v>
      </c>
      <c r="N1128" s="31" t="str">
        <f>IF(主动技能!T1131="","",主动技能!T1131)</f>
        <v/>
      </c>
      <c r="O1128" s="31" t="str">
        <f>IF(主动技能!U1131="","",主动技能!U1131)</f>
        <v/>
      </c>
      <c r="P1128" s="31" t="str">
        <f>IF(主动技能!V1131="","",主动技能!V1131)</f>
        <v>skill_18</v>
      </c>
      <c r="Q1128" s="31" t="str">
        <f>IF(主动技能!W1131="","")</f>
        <v/>
      </c>
      <c r="R1128" s="31" t="str">
        <f>IF(主动技能!X1131="","")</f>
        <v/>
      </c>
      <c r="S1128" s="31">
        <f>主动技能!Y1131</f>
        <v>0</v>
      </c>
      <c r="T1128" s="31">
        <f>主动技能!Z1131</f>
        <v>125</v>
      </c>
      <c r="U1128" s="31">
        <f>主动技能!AB1131</f>
        <v>1867</v>
      </c>
      <c r="V1128" s="31">
        <f>主动技能!AC1131</f>
        <v>0</v>
      </c>
      <c r="W1128" s="31">
        <f>主动技能!AD1131</f>
        <v>0</v>
      </c>
      <c r="X1128" s="31">
        <f>主动技能!AE1131</f>
        <v>1</v>
      </c>
      <c r="Y1128" s="31">
        <f>主动技能!AF1131</f>
        <v>2</v>
      </c>
      <c r="Z1128" s="31">
        <f>主动技能!AG1131</f>
        <v>2</v>
      </c>
      <c r="AA1128" s="31" t="str">
        <f>主动技能!AH1131</f>
        <v>attackex</v>
      </c>
      <c r="AB1128" s="31" t="str">
        <f>IF(主动技能!AI1131="","")</f>
        <v/>
      </c>
      <c r="AC1128" s="31">
        <f>主动技能!AJ1131</f>
        <v>5</v>
      </c>
      <c r="AD1128" s="31">
        <f>主动技能!BF1131</f>
        <v>101903</v>
      </c>
      <c r="AE1128" s="1">
        <f t="shared" si="17"/>
        <v>5</v>
      </c>
    </row>
    <row r="1129" spans="1:31" s="31" customFormat="1" x14ac:dyDescent="0.15">
      <c r="A1129" s="31">
        <f>主动技能!B1132</f>
        <v>10190306</v>
      </c>
      <c r="B1129" s="4" t="str">
        <f>主动技能!H1132</f>
        <v>狂龙刺</v>
      </c>
      <c r="C1129" s="4" t="str">
        <f>主动技能!I1132</f>
        <v>对敌方贯穿攻击，造成125%攻击力（+2745）点伤害。</v>
      </c>
      <c r="D1129" s="4">
        <f>VLOOKUP(主动技能!J1132,对应表!F:G,2,FALSE)</f>
        <v>1</v>
      </c>
      <c r="E1129" s="4">
        <f>VLOOKUP(主动技能!K1132,对应表!J:K,2,FALSE)</f>
        <v>1</v>
      </c>
      <c r="F1129" s="4">
        <f>VLOOKUP(主动技能!L1132,对应表!N:O,2,FALSE)</f>
        <v>5</v>
      </c>
      <c r="G1129" s="4">
        <f>IF(主动技能!M1132="必中",2,1)</f>
        <v>1</v>
      </c>
      <c r="H1129" s="4">
        <f>主动技能!N1132</f>
        <v>100</v>
      </c>
      <c r="I1129" s="4">
        <f>主动技能!O1132</f>
        <v>50</v>
      </c>
      <c r="J1129" s="31" t="str">
        <f>主动技能!P1132</f>
        <v>||eff_kuanglongci|</v>
      </c>
      <c r="K1129" s="31">
        <f>主动技能!Q1132</f>
        <v>1</v>
      </c>
      <c r="L1129" s="31">
        <f>主动技能!R1132</f>
        <v>0</v>
      </c>
      <c r="M1129" s="31">
        <f>主动技能!S1132</f>
        <v>0</v>
      </c>
      <c r="N1129" s="31" t="str">
        <f>IF(主动技能!T1132="","",主动技能!T1132)</f>
        <v/>
      </c>
      <c r="O1129" s="31" t="str">
        <f>IF(主动技能!U1132="","",主动技能!U1132)</f>
        <v/>
      </c>
      <c r="P1129" s="31" t="str">
        <f>IF(主动技能!V1132="","",主动技能!V1132)</f>
        <v>skill_18</v>
      </c>
      <c r="Q1129" s="31" t="str">
        <f>IF(主动技能!W1132="","")</f>
        <v/>
      </c>
      <c r="R1129" s="31" t="str">
        <f>IF(主动技能!X1132="","")</f>
        <v/>
      </c>
      <c r="S1129" s="31">
        <f>主动技能!Y1132</f>
        <v>0</v>
      </c>
      <c r="T1129" s="31">
        <f>主动技能!Z1132</f>
        <v>125</v>
      </c>
      <c r="U1129" s="31">
        <f>主动技能!AB1132</f>
        <v>2745</v>
      </c>
      <c r="V1129" s="31">
        <f>主动技能!AC1132</f>
        <v>0</v>
      </c>
      <c r="W1129" s="31">
        <f>主动技能!AD1132</f>
        <v>0</v>
      </c>
      <c r="X1129" s="31">
        <f>主动技能!AE1132</f>
        <v>1</v>
      </c>
      <c r="Y1129" s="31">
        <f>主动技能!AF1132</f>
        <v>2</v>
      </c>
      <c r="Z1129" s="31">
        <f>主动技能!AG1132</f>
        <v>2</v>
      </c>
      <c r="AA1129" s="31" t="str">
        <f>主动技能!AH1132</f>
        <v>attackex</v>
      </c>
      <c r="AB1129" s="31" t="str">
        <f>IF(主动技能!AI1132="","")</f>
        <v/>
      </c>
      <c r="AC1129" s="31">
        <f>主动技能!AJ1132</f>
        <v>6</v>
      </c>
      <c r="AD1129" s="31">
        <f>主动技能!BF1132</f>
        <v>101903</v>
      </c>
      <c r="AE1129" s="1">
        <f t="shared" si="17"/>
        <v>6</v>
      </c>
    </row>
    <row r="1130" spans="1:31" s="31" customFormat="1" x14ac:dyDescent="0.15">
      <c r="A1130" s="31">
        <f>主动技能!B1133</f>
        <v>10190307</v>
      </c>
      <c r="B1130" s="4" t="str">
        <f>主动技能!H1133</f>
        <v>狂龙刺</v>
      </c>
      <c r="C1130" s="4" t="str">
        <f>主动技能!I1133</f>
        <v>对敌方贯穿攻击，造成125%攻击力（+3989）点伤害。</v>
      </c>
      <c r="D1130" s="4">
        <f>VLOOKUP(主动技能!J1133,对应表!F:G,2,FALSE)</f>
        <v>1</v>
      </c>
      <c r="E1130" s="4">
        <f>VLOOKUP(主动技能!K1133,对应表!J:K,2,FALSE)</f>
        <v>1</v>
      </c>
      <c r="F1130" s="4">
        <f>VLOOKUP(主动技能!L1133,对应表!N:O,2,FALSE)</f>
        <v>5</v>
      </c>
      <c r="G1130" s="4">
        <f>IF(主动技能!M1133="必中",2,1)</f>
        <v>1</v>
      </c>
      <c r="H1130" s="4">
        <f>主动技能!N1133</f>
        <v>100</v>
      </c>
      <c r="I1130" s="4">
        <f>主动技能!O1133</f>
        <v>50</v>
      </c>
      <c r="J1130" s="31" t="str">
        <f>主动技能!P1133</f>
        <v>||eff_kuanglongci|</v>
      </c>
      <c r="K1130" s="31">
        <f>主动技能!Q1133</f>
        <v>1</v>
      </c>
      <c r="L1130" s="31">
        <f>主动技能!R1133</f>
        <v>0</v>
      </c>
      <c r="M1130" s="31">
        <f>主动技能!S1133</f>
        <v>0</v>
      </c>
      <c r="N1130" s="31" t="str">
        <f>IF(主动技能!T1133="","",主动技能!T1133)</f>
        <v/>
      </c>
      <c r="O1130" s="31" t="str">
        <f>IF(主动技能!U1133="","",主动技能!U1133)</f>
        <v/>
      </c>
      <c r="P1130" s="31" t="str">
        <f>IF(主动技能!V1133="","",主动技能!V1133)</f>
        <v>skill_18</v>
      </c>
      <c r="Q1130" s="31" t="str">
        <f>IF(主动技能!W1133="","")</f>
        <v/>
      </c>
      <c r="R1130" s="31" t="str">
        <f>IF(主动技能!X1133="","")</f>
        <v/>
      </c>
      <c r="S1130" s="31">
        <f>主动技能!Y1133</f>
        <v>0</v>
      </c>
      <c r="T1130" s="31">
        <f>主动技能!Z1133</f>
        <v>125</v>
      </c>
      <c r="U1130" s="31">
        <f>主动技能!AB1133</f>
        <v>3989</v>
      </c>
      <c r="V1130" s="31">
        <f>主动技能!AC1133</f>
        <v>0</v>
      </c>
      <c r="W1130" s="31">
        <f>主动技能!AD1133</f>
        <v>0</v>
      </c>
      <c r="X1130" s="31">
        <f>主动技能!AE1133</f>
        <v>1</v>
      </c>
      <c r="Y1130" s="31">
        <f>主动技能!AF1133</f>
        <v>2</v>
      </c>
      <c r="Z1130" s="31">
        <f>主动技能!AG1133</f>
        <v>2</v>
      </c>
      <c r="AA1130" s="31" t="str">
        <f>主动技能!AH1133</f>
        <v>attackex</v>
      </c>
      <c r="AB1130" s="31" t="str">
        <f>IF(主动技能!AI1133="","")</f>
        <v/>
      </c>
      <c r="AC1130" s="31">
        <f>主动技能!AJ1133</f>
        <v>7</v>
      </c>
      <c r="AD1130" s="31">
        <f>主动技能!BF1133</f>
        <v>101903</v>
      </c>
      <c r="AE1130" s="1">
        <f t="shared" si="17"/>
        <v>7</v>
      </c>
    </row>
    <row r="1131" spans="1:31" s="31" customFormat="1" x14ac:dyDescent="0.15">
      <c r="A1131" s="31">
        <f>主动技能!B1134</f>
        <v>10190308</v>
      </c>
      <c r="B1131" s="4" t="str">
        <f>主动技能!H1134</f>
        <v>狂龙刺</v>
      </c>
      <c r="C1131" s="4" t="str">
        <f>主动技能!I1134</f>
        <v>对敌方贯穿攻击，造成125%攻击力（+5748）点伤害。</v>
      </c>
      <c r="D1131" s="4">
        <f>VLOOKUP(主动技能!J1134,对应表!F:G,2,FALSE)</f>
        <v>1</v>
      </c>
      <c r="E1131" s="4">
        <f>VLOOKUP(主动技能!K1134,对应表!J:K,2,FALSE)</f>
        <v>1</v>
      </c>
      <c r="F1131" s="4">
        <f>VLOOKUP(主动技能!L1134,对应表!N:O,2,FALSE)</f>
        <v>5</v>
      </c>
      <c r="G1131" s="4">
        <f>IF(主动技能!M1134="必中",2,1)</f>
        <v>1</v>
      </c>
      <c r="H1131" s="4">
        <f>主动技能!N1134</f>
        <v>100</v>
      </c>
      <c r="I1131" s="4">
        <f>主动技能!O1134</f>
        <v>50</v>
      </c>
      <c r="J1131" s="31" t="str">
        <f>主动技能!P1134</f>
        <v>||eff_kuanglongci|</v>
      </c>
      <c r="K1131" s="31">
        <f>主动技能!Q1134</f>
        <v>1</v>
      </c>
      <c r="L1131" s="31">
        <f>主动技能!R1134</f>
        <v>0</v>
      </c>
      <c r="M1131" s="31">
        <f>主动技能!S1134</f>
        <v>0</v>
      </c>
      <c r="N1131" s="31" t="str">
        <f>IF(主动技能!T1134="","",主动技能!T1134)</f>
        <v/>
      </c>
      <c r="O1131" s="31" t="str">
        <f>IF(主动技能!U1134="","",主动技能!U1134)</f>
        <v/>
      </c>
      <c r="P1131" s="31" t="str">
        <f>IF(主动技能!V1134="","",主动技能!V1134)</f>
        <v>skill_18</v>
      </c>
      <c r="Q1131" s="31" t="str">
        <f>IF(主动技能!W1134="","")</f>
        <v/>
      </c>
      <c r="R1131" s="31" t="str">
        <f>IF(主动技能!X1134="","")</f>
        <v/>
      </c>
      <c r="S1131" s="31">
        <f>主动技能!Y1134</f>
        <v>0</v>
      </c>
      <c r="T1131" s="31">
        <f>主动技能!Z1134</f>
        <v>125</v>
      </c>
      <c r="U1131" s="31">
        <f>主动技能!AB1134</f>
        <v>5748</v>
      </c>
      <c r="V1131" s="31">
        <f>主动技能!AC1134</f>
        <v>0</v>
      </c>
      <c r="W1131" s="31">
        <f>主动技能!AD1134</f>
        <v>0</v>
      </c>
      <c r="X1131" s="31">
        <f>主动技能!AE1134</f>
        <v>1</v>
      </c>
      <c r="Y1131" s="31">
        <f>主动技能!AF1134</f>
        <v>2</v>
      </c>
      <c r="Z1131" s="31">
        <f>主动技能!AG1134</f>
        <v>2</v>
      </c>
      <c r="AA1131" s="31" t="str">
        <f>主动技能!AH1134</f>
        <v>attackex</v>
      </c>
      <c r="AB1131" s="31" t="str">
        <f>IF(主动技能!AI1134="","")</f>
        <v/>
      </c>
      <c r="AC1131" s="31">
        <f>主动技能!AJ1134</f>
        <v>8</v>
      </c>
      <c r="AD1131" s="31">
        <f>主动技能!BF1134</f>
        <v>101903</v>
      </c>
      <c r="AE1131" s="1">
        <f t="shared" si="17"/>
        <v>8</v>
      </c>
    </row>
    <row r="1132" spans="1:31" s="31" customFormat="1" x14ac:dyDescent="0.15">
      <c r="A1132" s="31">
        <f>主动技能!B1135</f>
        <v>10190309</v>
      </c>
      <c r="B1132" s="4" t="str">
        <f>主动技能!H1135</f>
        <v>狂龙刺</v>
      </c>
      <c r="C1132" s="4" t="str">
        <f>主动技能!I1135</f>
        <v>对敌方贯穿攻击，造成125%攻击力（+8240）点伤害。</v>
      </c>
      <c r="D1132" s="4">
        <f>VLOOKUP(主动技能!J1135,对应表!F:G,2,FALSE)</f>
        <v>1</v>
      </c>
      <c r="E1132" s="4">
        <f>VLOOKUP(主动技能!K1135,对应表!J:K,2,FALSE)</f>
        <v>1</v>
      </c>
      <c r="F1132" s="4">
        <f>VLOOKUP(主动技能!L1135,对应表!N:O,2,FALSE)</f>
        <v>5</v>
      </c>
      <c r="G1132" s="4">
        <f>IF(主动技能!M1135="必中",2,1)</f>
        <v>1</v>
      </c>
      <c r="H1132" s="4">
        <f>主动技能!N1135</f>
        <v>100</v>
      </c>
      <c r="I1132" s="4">
        <f>主动技能!O1135</f>
        <v>50</v>
      </c>
      <c r="J1132" s="31" t="str">
        <f>主动技能!P1135</f>
        <v>||eff_kuanglongci|</v>
      </c>
      <c r="K1132" s="31">
        <f>主动技能!Q1135</f>
        <v>1</v>
      </c>
      <c r="L1132" s="31">
        <f>主动技能!R1135</f>
        <v>0</v>
      </c>
      <c r="M1132" s="31">
        <f>主动技能!S1135</f>
        <v>0</v>
      </c>
      <c r="N1132" s="31" t="str">
        <f>IF(主动技能!T1135="","",主动技能!T1135)</f>
        <v/>
      </c>
      <c r="O1132" s="31" t="str">
        <f>IF(主动技能!U1135="","",主动技能!U1135)</f>
        <v/>
      </c>
      <c r="P1132" s="31" t="str">
        <f>IF(主动技能!V1135="","",主动技能!V1135)</f>
        <v>skill_18</v>
      </c>
      <c r="Q1132" s="31" t="str">
        <f>IF(主动技能!W1135="","")</f>
        <v/>
      </c>
      <c r="R1132" s="31" t="str">
        <f>IF(主动技能!X1135="","")</f>
        <v/>
      </c>
      <c r="S1132" s="31">
        <f>主动技能!Y1135</f>
        <v>0</v>
      </c>
      <c r="T1132" s="31">
        <f>主动技能!Z1135</f>
        <v>125</v>
      </c>
      <c r="U1132" s="31">
        <f>主动技能!AB1135</f>
        <v>8240</v>
      </c>
      <c r="V1132" s="31">
        <f>主动技能!AC1135</f>
        <v>0</v>
      </c>
      <c r="W1132" s="31">
        <f>主动技能!AD1135</f>
        <v>0</v>
      </c>
      <c r="X1132" s="31">
        <f>主动技能!AE1135</f>
        <v>1</v>
      </c>
      <c r="Y1132" s="31">
        <f>主动技能!AF1135</f>
        <v>2</v>
      </c>
      <c r="Z1132" s="31">
        <f>主动技能!AG1135</f>
        <v>2</v>
      </c>
      <c r="AA1132" s="31" t="str">
        <f>主动技能!AH1135</f>
        <v>attackex</v>
      </c>
      <c r="AB1132" s="31" t="str">
        <f>IF(主动技能!AI1135="","")</f>
        <v/>
      </c>
      <c r="AC1132" s="31">
        <f>主动技能!AJ1135</f>
        <v>9</v>
      </c>
      <c r="AD1132" s="31">
        <f>主动技能!BF1135</f>
        <v>101903</v>
      </c>
      <c r="AE1132" s="1">
        <f t="shared" si="17"/>
        <v>9</v>
      </c>
    </row>
    <row r="1133" spans="1:31" s="31" customFormat="1" x14ac:dyDescent="0.15">
      <c r="A1133" s="31">
        <f>主动技能!B1136</f>
        <v>10190310</v>
      </c>
      <c r="B1133" s="4" t="str">
        <f>主动技能!H1136</f>
        <v>狂龙刺</v>
      </c>
      <c r="C1133" s="4" t="str">
        <f>主动技能!I1136</f>
        <v>对敌方贯穿攻击，造成125%攻击力（+11767）点伤害。</v>
      </c>
      <c r="D1133" s="4">
        <f>VLOOKUP(主动技能!J1136,对应表!F:G,2,FALSE)</f>
        <v>1</v>
      </c>
      <c r="E1133" s="4">
        <f>VLOOKUP(主动技能!K1136,对应表!J:K,2,FALSE)</f>
        <v>1</v>
      </c>
      <c r="F1133" s="4">
        <f>VLOOKUP(主动技能!L1136,对应表!N:O,2,FALSE)</f>
        <v>5</v>
      </c>
      <c r="G1133" s="4">
        <f>IF(主动技能!M1136="必中",2,1)</f>
        <v>1</v>
      </c>
      <c r="H1133" s="4">
        <f>主动技能!N1136</f>
        <v>100</v>
      </c>
      <c r="I1133" s="4">
        <f>主动技能!O1136</f>
        <v>50</v>
      </c>
      <c r="J1133" s="31" t="str">
        <f>主动技能!P1136</f>
        <v>||eff_kuanglongci|</v>
      </c>
      <c r="K1133" s="31">
        <f>主动技能!Q1136</f>
        <v>1</v>
      </c>
      <c r="L1133" s="31">
        <f>主动技能!R1136</f>
        <v>0</v>
      </c>
      <c r="M1133" s="31">
        <f>主动技能!S1136</f>
        <v>0</v>
      </c>
      <c r="N1133" s="31" t="str">
        <f>IF(主动技能!T1136="","",主动技能!T1136)</f>
        <v/>
      </c>
      <c r="O1133" s="31" t="str">
        <f>IF(主动技能!U1136="","",主动技能!U1136)</f>
        <v/>
      </c>
      <c r="P1133" s="31" t="str">
        <f>IF(主动技能!V1136="","",主动技能!V1136)</f>
        <v>skill_18</v>
      </c>
      <c r="Q1133" s="31" t="str">
        <f>IF(主动技能!W1136="","")</f>
        <v/>
      </c>
      <c r="R1133" s="31" t="str">
        <f>IF(主动技能!X1136="","")</f>
        <v/>
      </c>
      <c r="S1133" s="31">
        <f>主动技能!Y1136</f>
        <v>0</v>
      </c>
      <c r="T1133" s="31">
        <f>主动技能!Z1136</f>
        <v>125</v>
      </c>
      <c r="U1133" s="31">
        <f>主动技能!AB1136</f>
        <v>11767</v>
      </c>
      <c r="V1133" s="31">
        <f>主动技能!AC1136</f>
        <v>0</v>
      </c>
      <c r="W1133" s="31">
        <f>主动技能!AD1136</f>
        <v>0</v>
      </c>
      <c r="X1133" s="31">
        <f>主动技能!AE1136</f>
        <v>1</v>
      </c>
      <c r="Y1133" s="31">
        <f>主动技能!AF1136</f>
        <v>2</v>
      </c>
      <c r="Z1133" s="31">
        <f>主动技能!AG1136</f>
        <v>2</v>
      </c>
      <c r="AA1133" s="31" t="str">
        <f>主动技能!AH1136</f>
        <v>attackex</v>
      </c>
      <c r="AB1133" s="31" t="str">
        <f>IF(主动技能!AI1136="","")</f>
        <v/>
      </c>
      <c r="AC1133" s="31">
        <f>主动技能!AJ1136</f>
        <v>10</v>
      </c>
      <c r="AD1133" s="31">
        <f>主动技能!BF1136</f>
        <v>101903</v>
      </c>
      <c r="AE1133" s="1">
        <f t="shared" si="17"/>
        <v>10</v>
      </c>
    </row>
    <row r="1134" spans="1:31" s="31" customFormat="1" x14ac:dyDescent="0.15">
      <c r="A1134" s="31">
        <f>主动技能!B1137</f>
        <v>10190311</v>
      </c>
      <c r="B1134" s="4" t="str">
        <f>主动技能!H1137</f>
        <v>狂龙刺</v>
      </c>
      <c r="C1134" s="4" t="str">
        <f>主动技能!I1137</f>
        <v>对敌方贯穿攻击，造成125%攻击力（+16761）点伤害。</v>
      </c>
      <c r="D1134" s="4">
        <f>VLOOKUP(主动技能!J1137,对应表!F:G,2,FALSE)</f>
        <v>1</v>
      </c>
      <c r="E1134" s="4">
        <f>VLOOKUP(主动技能!K1137,对应表!J:K,2,FALSE)</f>
        <v>1</v>
      </c>
      <c r="F1134" s="4">
        <f>VLOOKUP(主动技能!L1137,对应表!N:O,2,FALSE)</f>
        <v>5</v>
      </c>
      <c r="G1134" s="4">
        <f>IF(主动技能!M1137="必中",2,1)</f>
        <v>1</v>
      </c>
      <c r="H1134" s="4">
        <f>主动技能!N1137</f>
        <v>100</v>
      </c>
      <c r="I1134" s="4">
        <f>主动技能!O1137</f>
        <v>50</v>
      </c>
      <c r="J1134" s="31" t="str">
        <f>主动技能!P1137</f>
        <v>||eff_kuanglongci|</v>
      </c>
      <c r="K1134" s="31">
        <f>主动技能!Q1137</f>
        <v>1</v>
      </c>
      <c r="L1134" s="31">
        <f>主动技能!R1137</f>
        <v>0</v>
      </c>
      <c r="M1134" s="31">
        <f>主动技能!S1137</f>
        <v>0</v>
      </c>
      <c r="N1134" s="31" t="str">
        <f>IF(主动技能!T1137="","",主动技能!T1137)</f>
        <v/>
      </c>
      <c r="O1134" s="31" t="str">
        <f>IF(主动技能!U1137="","",主动技能!U1137)</f>
        <v/>
      </c>
      <c r="P1134" s="31" t="str">
        <f>IF(主动技能!V1137="","",主动技能!V1137)</f>
        <v>skill_18</v>
      </c>
      <c r="Q1134" s="31" t="str">
        <f>IF(主动技能!W1137="","")</f>
        <v/>
      </c>
      <c r="R1134" s="31" t="str">
        <f>IF(主动技能!X1137="","")</f>
        <v/>
      </c>
      <c r="S1134" s="31">
        <f>主动技能!Y1137</f>
        <v>0</v>
      </c>
      <c r="T1134" s="31">
        <f>主动技能!Z1137</f>
        <v>125</v>
      </c>
      <c r="U1134" s="31">
        <f>主动技能!AB1137</f>
        <v>16761</v>
      </c>
      <c r="V1134" s="31">
        <f>主动技能!AC1137</f>
        <v>0</v>
      </c>
      <c r="W1134" s="31">
        <f>主动技能!AD1137</f>
        <v>0</v>
      </c>
      <c r="X1134" s="31">
        <f>主动技能!AE1137</f>
        <v>1</v>
      </c>
      <c r="Y1134" s="31">
        <f>主动技能!AF1137</f>
        <v>2</v>
      </c>
      <c r="Z1134" s="31">
        <f>主动技能!AG1137</f>
        <v>2</v>
      </c>
      <c r="AA1134" s="31" t="str">
        <f>主动技能!AH1137</f>
        <v>attackex</v>
      </c>
      <c r="AB1134" s="31" t="str">
        <f>IF(主动技能!AI1137="","")</f>
        <v/>
      </c>
      <c r="AC1134" s="31">
        <f>主动技能!AJ1137</f>
        <v>11</v>
      </c>
      <c r="AD1134" s="31">
        <f>主动技能!BF1137</f>
        <v>101903</v>
      </c>
      <c r="AE1134" s="1">
        <f t="shared" si="17"/>
        <v>11</v>
      </c>
    </row>
    <row r="1135" spans="1:31" s="31" customFormat="1" x14ac:dyDescent="0.15">
      <c r="A1135" s="31">
        <f>主动技能!B1138</f>
        <v>10190312</v>
      </c>
      <c r="B1135" s="4" t="str">
        <f>主动技能!H1138</f>
        <v>狂龙刺</v>
      </c>
      <c r="C1135" s="4" t="str">
        <f>主动技能!I1138</f>
        <v>对敌方贯穿攻击，造成125%攻击力（+23830）点伤害。</v>
      </c>
      <c r="D1135" s="4">
        <f>VLOOKUP(主动技能!J1138,对应表!F:G,2,FALSE)</f>
        <v>1</v>
      </c>
      <c r="E1135" s="4">
        <f>VLOOKUP(主动技能!K1138,对应表!J:K,2,FALSE)</f>
        <v>1</v>
      </c>
      <c r="F1135" s="4">
        <f>VLOOKUP(主动技能!L1138,对应表!N:O,2,FALSE)</f>
        <v>5</v>
      </c>
      <c r="G1135" s="4">
        <f>IF(主动技能!M1138="必中",2,1)</f>
        <v>1</v>
      </c>
      <c r="H1135" s="4">
        <f>主动技能!N1138</f>
        <v>100</v>
      </c>
      <c r="I1135" s="4">
        <f>主动技能!O1138</f>
        <v>50</v>
      </c>
      <c r="J1135" s="31" t="str">
        <f>主动技能!P1138</f>
        <v>||eff_kuanglongci|</v>
      </c>
      <c r="K1135" s="31">
        <f>主动技能!Q1138</f>
        <v>1</v>
      </c>
      <c r="L1135" s="31">
        <f>主动技能!R1138</f>
        <v>0</v>
      </c>
      <c r="M1135" s="31">
        <f>主动技能!S1138</f>
        <v>0</v>
      </c>
      <c r="N1135" s="31" t="str">
        <f>IF(主动技能!T1138="","",主动技能!T1138)</f>
        <v/>
      </c>
      <c r="O1135" s="31" t="str">
        <f>IF(主动技能!U1138="","",主动技能!U1138)</f>
        <v/>
      </c>
      <c r="P1135" s="31" t="str">
        <f>IF(主动技能!V1138="","",主动技能!V1138)</f>
        <v>skill_18</v>
      </c>
      <c r="Q1135" s="31" t="str">
        <f>IF(主动技能!W1138="","")</f>
        <v/>
      </c>
      <c r="R1135" s="31" t="str">
        <f>IF(主动技能!X1138="","")</f>
        <v/>
      </c>
      <c r="S1135" s="31">
        <f>主动技能!Y1138</f>
        <v>0</v>
      </c>
      <c r="T1135" s="31">
        <f>主动技能!Z1138</f>
        <v>125</v>
      </c>
      <c r="U1135" s="31">
        <f>主动技能!AB1138</f>
        <v>23830</v>
      </c>
      <c r="V1135" s="31">
        <f>主动技能!AC1138</f>
        <v>0</v>
      </c>
      <c r="W1135" s="31">
        <f>主动技能!AD1138</f>
        <v>0</v>
      </c>
      <c r="X1135" s="31">
        <f>主动技能!AE1138</f>
        <v>1</v>
      </c>
      <c r="Y1135" s="31">
        <f>主动技能!AF1138</f>
        <v>2</v>
      </c>
      <c r="Z1135" s="31">
        <f>主动技能!AG1138</f>
        <v>2</v>
      </c>
      <c r="AA1135" s="31" t="str">
        <f>主动技能!AH1138</f>
        <v>attackex</v>
      </c>
      <c r="AB1135" s="31" t="str">
        <f>IF(主动技能!AI1138="","")</f>
        <v/>
      </c>
      <c r="AC1135" s="31">
        <f>主动技能!AJ1138</f>
        <v>12</v>
      </c>
      <c r="AD1135" s="31">
        <f>主动技能!BF1138</f>
        <v>101903</v>
      </c>
      <c r="AE1135" s="1">
        <f t="shared" si="17"/>
        <v>12</v>
      </c>
    </row>
    <row r="1136" spans="1:31" s="31" customFormat="1" x14ac:dyDescent="0.15">
      <c r="A1136" s="31">
        <f>主动技能!B1139</f>
        <v>10190313</v>
      </c>
      <c r="B1136" s="4" t="str">
        <f>主动技能!H1139</f>
        <v>狂龙刺</v>
      </c>
      <c r="C1136" s="4" t="str">
        <f>主动技能!I1139</f>
        <v>对敌方贯穿攻击，造成125%攻击力（+33839）点伤害。</v>
      </c>
      <c r="D1136" s="4">
        <f>VLOOKUP(主动技能!J1139,对应表!F:G,2,FALSE)</f>
        <v>1</v>
      </c>
      <c r="E1136" s="4">
        <f>VLOOKUP(主动技能!K1139,对应表!J:K,2,FALSE)</f>
        <v>1</v>
      </c>
      <c r="F1136" s="4">
        <f>VLOOKUP(主动技能!L1139,对应表!N:O,2,FALSE)</f>
        <v>5</v>
      </c>
      <c r="G1136" s="4">
        <f>IF(主动技能!M1139="必中",2,1)</f>
        <v>1</v>
      </c>
      <c r="H1136" s="4">
        <f>主动技能!N1139</f>
        <v>100</v>
      </c>
      <c r="I1136" s="4">
        <f>主动技能!O1139</f>
        <v>50</v>
      </c>
      <c r="J1136" s="31" t="str">
        <f>主动技能!P1139</f>
        <v>||eff_kuanglongci|</v>
      </c>
      <c r="K1136" s="31">
        <f>主动技能!Q1139</f>
        <v>1</v>
      </c>
      <c r="L1136" s="31">
        <f>主动技能!R1139</f>
        <v>0</v>
      </c>
      <c r="M1136" s="31">
        <f>主动技能!S1139</f>
        <v>0</v>
      </c>
      <c r="N1136" s="31" t="str">
        <f>IF(主动技能!T1139="","",主动技能!T1139)</f>
        <v/>
      </c>
      <c r="O1136" s="31" t="str">
        <f>IF(主动技能!U1139="","",主动技能!U1139)</f>
        <v/>
      </c>
      <c r="P1136" s="31" t="str">
        <f>IF(主动技能!V1139="","",主动技能!V1139)</f>
        <v>skill_18</v>
      </c>
      <c r="Q1136" s="31" t="str">
        <f>IF(主动技能!W1139="","")</f>
        <v/>
      </c>
      <c r="R1136" s="31" t="str">
        <f>IF(主动技能!X1139="","")</f>
        <v/>
      </c>
      <c r="S1136" s="31">
        <f>主动技能!Y1139</f>
        <v>0</v>
      </c>
      <c r="T1136" s="31">
        <f>主动技能!Z1139</f>
        <v>125</v>
      </c>
      <c r="U1136" s="31">
        <f>主动技能!AB1139</f>
        <v>33839</v>
      </c>
      <c r="V1136" s="31">
        <f>主动技能!AC1139</f>
        <v>0</v>
      </c>
      <c r="W1136" s="31">
        <f>主动技能!AD1139</f>
        <v>0</v>
      </c>
      <c r="X1136" s="31">
        <f>主动技能!AE1139</f>
        <v>1</v>
      </c>
      <c r="Y1136" s="31">
        <f>主动技能!AF1139</f>
        <v>2</v>
      </c>
      <c r="Z1136" s="31">
        <f>主动技能!AG1139</f>
        <v>2</v>
      </c>
      <c r="AA1136" s="31" t="str">
        <f>主动技能!AH1139</f>
        <v>attackex</v>
      </c>
      <c r="AB1136" s="31" t="str">
        <f>IF(主动技能!AI1139="","")</f>
        <v/>
      </c>
      <c r="AC1136" s="31">
        <f>主动技能!AJ1139</f>
        <v>13</v>
      </c>
      <c r="AD1136" s="31">
        <f>主动技能!BF1139</f>
        <v>101903</v>
      </c>
      <c r="AE1136" s="1">
        <f t="shared" si="17"/>
        <v>13</v>
      </c>
    </row>
    <row r="1137" spans="1:31" s="31" customFormat="1" x14ac:dyDescent="0.15">
      <c r="A1137" s="31">
        <f>主动技能!B1140</f>
        <v>10190314</v>
      </c>
      <c r="B1137" s="4" t="str">
        <f>主动技能!H1140</f>
        <v>狂龙刺</v>
      </c>
      <c r="C1137" s="4" t="str">
        <f>主动技能!I1140</f>
        <v>对敌方贯穿攻击，造成125%攻击力（+48008）点伤害。</v>
      </c>
      <c r="D1137" s="4">
        <f>VLOOKUP(主动技能!J1140,对应表!F:G,2,FALSE)</f>
        <v>1</v>
      </c>
      <c r="E1137" s="4">
        <f>VLOOKUP(主动技能!K1140,对应表!J:K,2,FALSE)</f>
        <v>1</v>
      </c>
      <c r="F1137" s="4">
        <f>VLOOKUP(主动技能!L1140,对应表!N:O,2,FALSE)</f>
        <v>5</v>
      </c>
      <c r="G1137" s="4">
        <f>IF(主动技能!M1140="必中",2,1)</f>
        <v>1</v>
      </c>
      <c r="H1137" s="4">
        <f>主动技能!N1140</f>
        <v>100</v>
      </c>
      <c r="I1137" s="4">
        <f>主动技能!O1140</f>
        <v>50</v>
      </c>
      <c r="J1137" s="31" t="str">
        <f>主动技能!P1140</f>
        <v>||eff_kuanglongci|</v>
      </c>
      <c r="K1137" s="31">
        <f>主动技能!Q1140</f>
        <v>1</v>
      </c>
      <c r="L1137" s="31">
        <f>主动技能!R1140</f>
        <v>0</v>
      </c>
      <c r="M1137" s="31">
        <f>主动技能!S1140</f>
        <v>0</v>
      </c>
      <c r="N1137" s="31" t="str">
        <f>IF(主动技能!T1140="","",主动技能!T1140)</f>
        <v/>
      </c>
      <c r="O1137" s="31" t="str">
        <f>IF(主动技能!U1140="","",主动技能!U1140)</f>
        <v/>
      </c>
      <c r="P1137" s="31" t="str">
        <f>IF(主动技能!V1140="","",主动技能!V1140)</f>
        <v>skill_18</v>
      </c>
      <c r="Q1137" s="31" t="str">
        <f>IF(主动技能!W1140="","")</f>
        <v/>
      </c>
      <c r="R1137" s="31" t="str">
        <f>IF(主动技能!X1140="","")</f>
        <v/>
      </c>
      <c r="S1137" s="31">
        <f>主动技能!Y1140</f>
        <v>0</v>
      </c>
      <c r="T1137" s="31">
        <f>主动技能!Z1140</f>
        <v>125</v>
      </c>
      <c r="U1137" s="31">
        <f>主动技能!AB1140</f>
        <v>48008</v>
      </c>
      <c r="V1137" s="31">
        <f>主动技能!AC1140</f>
        <v>0</v>
      </c>
      <c r="W1137" s="31">
        <f>主动技能!AD1140</f>
        <v>0</v>
      </c>
      <c r="X1137" s="31">
        <f>主动技能!AE1140</f>
        <v>1</v>
      </c>
      <c r="Y1137" s="31">
        <f>主动技能!AF1140</f>
        <v>2</v>
      </c>
      <c r="Z1137" s="31">
        <f>主动技能!AG1140</f>
        <v>2</v>
      </c>
      <c r="AA1137" s="31" t="str">
        <f>主动技能!AH1140</f>
        <v>attackex</v>
      </c>
      <c r="AB1137" s="31" t="str">
        <f>IF(主动技能!AI1140="","")</f>
        <v/>
      </c>
      <c r="AC1137" s="31">
        <f>主动技能!AJ1140</f>
        <v>14</v>
      </c>
      <c r="AD1137" s="31">
        <f>主动技能!BF1140</f>
        <v>101903</v>
      </c>
      <c r="AE1137" s="1">
        <f t="shared" si="17"/>
        <v>14</v>
      </c>
    </row>
    <row r="1138" spans="1:31" s="31" customFormat="1" x14ac:dyDescent="0.15">
      <c r="A1138" s="31">
        <f>主动技能!B1141</f>
        <v>10190315</v>
      </c>
      <c r="B1138" s="4" t="str">
        <f>主动技能!H1141</f>
        <v>狂龙刺</v>
      </c>
      <c r="C1138" s="4" t="str">
        <f>主动技能!I1141</f>
        <v>对敌方贯穿攻击，造成125%攻击力（+68066）点伤害。</v>
      </c>
      <c r="D1138" s="4">
        <f>VLOOKUP(主动技能!J1141,对应表!F:G,2,FALSE)</f>
        <v>1</v>
      </c>
      <c r="E1138" s="4">
        <f>VLOOKUP(主动技能!K1141,对应表!J:K,2,FALSE)</f>
        <v>1</v>
      </c>
      <c r="F1138" s="4">
        <f>VLOOKUP(主动技能!L1141,对应表!N:O,2,FALSE)</f>
        <v>5</v>
      </c>
      <c r="G1138" s="4">
        <f>IF(主动技能!M1141="必中",2,1)</f>
        <v>1</v>
      </c>
      <c r="H1138" s="4">
        <f>主动技能!N1141</f>
        <v>100</v>
      </c>
      <c r="I1138" s="4">
        <f>主动技能!O1141</f>
        <v>50</v>
      </c>
      <c r="J1138" s="31" t="str">
        <f>主动技能!P1141</f>
        <v>||eff_kuanglongci|</v>
      </c>
      <c r="K1138" s="31">
        <f>主动技能!Q1141</f>
        <v>1</v>
      </c>
      <c r="L1138" s="31">
        <f>主动技能!R1141</f>
        <v>0</v>
      </c>
      <c r="M1138" s="31">
        <f>主动技能!S1141</f>
        <v>0</v>
      </c>
      <c r="N1138" s="31" t="str">
        <f>IF(主动技能!T1141="","",主动技能!T1141)</f>
        <v/>
      </c>
      <c r="O1138" s="31" t="str">
        <f>IF(主动技能!U1141="","",主动技能!U1141)</f>
        <v/>
      </c>
      <c r="P1138" s="31" t="str">
        <f>IF(主动技能!V1141="","",主动技能!V1141)</f>
        <v>skill_18</v>
      </c>
      <c r="Q1138" s="31" t="str">
        <f>IF(主动技能!W1141="","")</f>
        <v/>
      </c>
      <c r="R1138" s="31" t="str">
        <f>IF(主动技能!X1141="","")</f>
        <v/>
      </c>
      <c r="S1138" s="31">
        <f>主动技能!Y1141</f>
        <v>0</v>
      </c>
      <c r="T1138" s="31">
        <f>主动技能!Z1141</f>
        <v>125</v>
      </c>
      <c r="U1138" s="31">
        <f>主动技能!AB1141</f>
        <v>68066</v>
      </c>
      <c r="V1138" s="31">
        <f>主动技能!AC1141</f>
        <v>0</v>
      </c>
      <c r="W1138" s="31">
        <f>主动技能!AD1141</f>
        <v>0</v>
      </c>
      <c r="X1138" s="31">
        <f>主动技能!AE1141</f>
        <v>1</v>
      </c>
      <c r="Y1138" s="31">
        <f>主动技能!AF1141</f>
        <v>2</v>
      </c>
      <c r="Z1138" s="31">
        <f>主动技能!AG1141</f>
        <v>2</v>
      </c>
      <c r="AA1138" s="31" t="str">
        <f>主动技能!AH1141</f>
        <v>attackex</v>
      </c>
      <c r="AB1138" s="31" t="str">
        <f>IF(主动技能!AI1141="","")</f>
        <v/>
      </c>
      <c r="AC1138" s="31">
        <f>主动技能!AJ1141</f>
        <v>15</v>
      </c>
      <c r="AD1138" s="31">
        <f>主动技能!BF1141</f>
        <v>101903</v>
      </c>
      <c r="AE1138" s="1">
        <f t="shared" si="17"/>
        <v>15</v>
      </c>
    </row>
    <row r="1139" spans="1:31" s="31" customFormat="1" x14ac:dyDescent="0.15">
      <c r="A1139" s="31">
        <f>主动技能!B1142</f>
        <v>10190316</v>
      </c>
      <c r="B1139" s="4" t="str">
        <f>主动技能!H1142</f>
        <v>狂龙刺</v>
      </c>
      <c r="C1139" s="4" t="str">
        <f>主动技能!I1142</f>
        <v>对敌方贯穿攻击，造成125%攻击力（+96464）点伤害。</v>
      </c>
      <c r="D1139" s="4">
        <f>VLOOKUP(主动技能!J1142,对应表!F:G,2,FALSE)</f>
        <v>1</v>
      </c>
      <c r="E1139" s="4">
        <f>VLOOKUP(主动技能!K1142,对应表!J:K,2,FALSE)</f>
        <v>1</v>
      </c>
      <c r="F1139" s="4">
        <f>VLOOKUP(主动技能!L1142,对应表!N:O,2,FALSE)</f>
        <v>5</v>
      </c>
      <c r="G1139" s="4">
        <f>IF(主动技能!M1142="必中",2,1)</f>
        <v>1</v>
      </c>
      <c r="H1139" s="4">
        <f>主动技能!N1142</f>
        <v>100</v>
      </c>
      <c r="I1139" s="4">
        <f>主动技能!O1142</f>
        <v>50</v>
      </c>
      <c r="J1139" s="31" t="str">
        <f>主动技能!P1142</f>
        <v>||eff_kuanglongci|</v>
      </c>
      <c r="K1139" s="31">
        <f>主动技能!Q1142</f>
        <v>1</v>
      </c>
      <c r="L1139" s="31">
        <f>主动技能!R1142</f>
        <v>0</v>
      </c>
      <c r="M1139" s="31">
        <f>主动技能!S1142</f>
        <v>0</v>
      </c>
      <c r="N1139" s="31" t="str">
        <f>IF(主动技能!T1142="","",主动技能!T1142)</f>
        <v/>
      </c>
      <c r="O1139" s="31" t="str">
        <f>IF(主动技能!U1142="","",主动技能!U1142)</f>
        <v/>
      </c>
      <c r="P1139" s="31" t="str">
        <f>IF(主动技能!V1142="","",主动技能!V1142)</f>
        <v>skill_18</v>
      </c>
      <c r="Q1139" s="31" t="str">
        <f>IF(主动技能!W1142="","")</f>
        <v/>
      </c>
      <c r="R1139" s="31" t="str">
        <f>IF(主动技能!X1142="","")</f>
        <v/>
      </c>
      <c r="S1139" s="31">
        <f>主动技能!Y1142</f>
        <v>0</v>
      </c>
      <c r="T1139" s="31">
        <f>主动技能!Z1142</f>
        <v>125</v>
      </c>
      <c r="U1139" s="31">
        <f>主动技能!AB1142</f>
        <v>96464</v>
      </c>
      <c r="V1139" s="31">
        <f>主动技能!AC1142</f>
        <v>0</v>
      </c>
      <c r="W1139" s="31">
        <f>主动技能!AD1142</f>
        <v>0</v>
      </c>
      <c r="X1139" s="31">
        <f>主动技能!AE1142</f>
        <v>1</v>
      </c>
      <c r="Y1139" s="31">
        <f>主动技能!AF1142</f>
        <v>2</v>
      </c>
      <c r="Z1139" s="31">
        <f>主动技能!AG1142</f>
        <v>2</v>
      </c>
      <c r="AA1139" s="31" t="str">
        <f>主动技能!AH1142</f>
        <v>attackex</v>
      </c>
      <c r="AB1139" s="31" t="str">
        <f>IF(主动技能!AI1142="","")</f>
        <v/>
      </c>
      <c r="AC1139" s="31">
        <f>主动技能!AJ1142</f>
        <v>16</v>
      </c>
      <c r="AD1139" s="31">
        <f>主动技能!BF1142</f>
        <v>101903</v>
      </c>
      <c r="AE1139" s="1">
        <f t="shared" si="17"/>
        <v>16</v>
      </c>
    </row>
    <row r="1140" spans="1:31" s="31" customFormat="1" x14ac:dyDescent="0.15">
      <c r="A1140" s="31">
        <f>主动技能!B1143</f>
        <v>10190317</v>
      </c>
      <c r="B1140" s="4" t="str">
        <f>主动技能!H1143</f>
        <v>狂龙刺</v>
      </c>
      <c r="C1140" s="4" t="str">
        <f>主动技能!I1143</f>
        <v>对敌方贯穿攻击，造成125%攻击力（+136667）点伤害。</v>
      </c>
      <c r="D1140" s="4">
        <f>VLOOKUP(主动技能!J1143,对应表!F:G,2,FALSE)</f>
        <v>1</v>
      </c>
      <c r="E1140" s="4">
        <f>VLOOKUP(主动技能!K1143,对应表!J:K,2,FALSE)</f>
        <v>1</v>
      </c>
      <c r="F1140" s="4">
        <f>VLOOKUP(主动技能!L1143,对应表!N:O,2,FALSE)</f>
        <v>5</v>
      </c>
      <c r="G1140" s="4">
        <f>IF(主动技能!M1143="必中",2,1)</f>
        <v>1</v>
      </c>
      <c r="H1140" s="4">
        <f>主动技能!N1143</f>
        <v>100</v>
      </c>
      <c r="I1140" s="4">
        <f>主动技能!O1143</f>
        <v>50</v>
      </c>
      <c r="J1140" s="31" t="str">
        <f>主动技能!P1143</f>
        <v>||eff_kuanglongci|</v>
      </c>
      <c r="K1140" s="31">
        <f>主动技能!Q1143</f>
        <v>1</v>
      </c>
      <c r="L1140" s="31">
        <f>主动技能!R1143</f>
        <v>0</v>
      </c>
      <c r="M1140" s="31">
        <f>主动技能!S1143</f>
        <v>0</v>
      </c>
      <c r="N1140" s="31" t="str">
        <f>IF(主动技能!T1143="","",主动技能!T1143)</f>
        <v/>
      </c>
      <c r="O1140" s="31" t="str">
        <f>IF(主动技能!U1143="","",主动技能!U1143)</f>
        <v/>
      </c>
      <c r="P1140" s="31" t="str">
        <f>IF(主动技能!V1143="","",主动技能!V1143)</f>
        <v>skill_18</v>
      </c>
      <c r="Q1140" s="31" t="str">
        <f>IF(主动技能!W1143="","")</f>
        <v/>
      </c>
      <c r="R1140" s="31" t="str">
        <f>IF(主动技能!X1143="","")</f>
        <v/>
      </c>
      <c r="S1140" s="31">
        <f>主动技能!Y1143</f>
        <v>0</v>
      </c>
      <c r="T1140" s="31">
        <f>主动技能!Z1143</f>
        <v>125</v>
      </c>
      <c r="U1140" s="31">
        <f>主动技能!AB1143</f>
        <v>136667</v>
      </c>
      <c r="V1140" s="31">
        <f>主动技能!AC1143</f>
        <v>0</v>
      </c>
      <c r="W1140" s="31">
        <f>主动技能!AD1143</f>
        <v>0</v>
      </c>
      <c r="X1140" s="31">
        <f>主动技能!AE1143</f>
        <v>1</v>
      </c>
      <c r="Y1140" s="31">
        <f>主动技能!AF1143</f>
        <v>2</v>
      </c>
      <c r="Z1140" s="31">
        <f>主动技能!AG1143</f>
        <v>2</v>
      </c>
      <c r="AA1140" s="31" t="str">
        <f>主动技能!AH1143</f>
        <v>attackex</v>
      </c>
      <c r="AB1140" s="31" t="str">
        <f>IF(主动技能!AI1143="","")</f>
        <v/>
      </c>
      <c r="AC1140" s="31">
        <f>主动技能!AJ1143</f>
        <v>17</v>
      </c>
      <c r="AD1140" s="31">
        <f>主动技能!BF1143</f>
        <v>101903</v>
      </c>
      <c r="AE1140" s="1">
        <f t="shared" si="17"/>
        <v>17</v>
      </c>
    </row>
    <row r="1141" spans="1:31" s="31" customFormat="1" x14ac:dyDescent="0.15">
      <c r="A1141" s="31">
        <f>主动技能!B1144</f>
        <v>10190318</v>
      </c>
      <c r="B1141" s="4" t="str">
        <f>主动技能!H1144</f>
        <v>狂龙刺</v>
      </c>
      <c r="C1141" s="4" t="str">
        <f>主动技能!I1144</f>
        <v>对敌方贯穿攻击，造成125%攻击力（+193582）点伤害。</v>
      </c>
      <c r="D1141" s="4">
        <f>VLOOKUP(主动技能!J1144,对应表!F:G,2,FALSE)</f>
        <v>1</v>
      </c>
      <c r="E1141" s="4">
        <f>VLOOKUP(主动技能!K1144,对应表!J:K,2,FALSE)</f>
        <v>1</v>
      </c>
      <c r="F1141" s="4">
        <f>VLOOKUP(主动技能!L1144,对应表!N:O,2,FALSE)</f>
        <v>5</v>
      </c>
      <c r="G1141" s="4">
        <f>IF(主动技能!M1144="必中",2,1)</f>
        <v>1</v>
      </c>
      <c r="H1141" s="4">
        <f>主动技能!N1144</f>
        <v>100</v>
      </c>
      <c r="I1141" s="4">
        <f>主动技能!O1144</f>
        <v>50</v>
      </c>
      <c r="J1141" s="31" t="str">
        <f>主动技能!P1144</f>
        <v>||eff_kuanglongci|</v>
      </c>
      <c r="K1141" s="31">
        <f>主动技能!Q1144</f>
        <v>1</v>
      </c>
      <c r="L1141" s="31">
        <f>主动技能!R1144</f>
        <v>0</v>
      </c>
      <c r="M1141" s="31">
        <f>主动技能!S1144</f>
        <v>0</v>
      </c>
      <c r="N1141" s="31" t="str">
        <f>IF(主动技能!T1144="","",主动技能!T1144)</f>
        <v/>
      </c>
      <c r="O1141" s="31" t="str">
        <f>IF(主动技能!U1144="","",主动技能!U1144)</f>
        <v/>
      </c>
      <c r="P1141" s="31" t="str">
        <f>IF(主动技能!V1144="","",主动技能!V1144)</f>
        <v>skill_18</v>
      </c>
      <c r="Q1141" s="31" t="str">
        <f>IF(主动技能!W1144="","")</f>
        <v/>
      </c>
      <c r="R1141" s="31" t="str">
        <f>IF(主动技能!X1144="","")</f>
        <v/>
      </c>
      <c r="S1141" s="31">
        <f>主动技能!Y1144</f>
        <v>0</v>
      </c>
      <c r="T1141" s="31">
        <f>主动技能!Z1144</f>
        <v>125</v>
      </c>
      <c r="U1141" s="31">
        <f>主动技能!AB1144</f>
        <v>193582</v>
      </c>
      <c r="V1141" s="31">
        <f>主动技能!AC1144</f>
        <v>0</v>
      </c>
      <c r="W1141" s="31">
        <f>主动技能!AD1144</f>
        <v>0</v>
      </c>
      <c r="X1141" s="31">
        <f>主动技能!AE1144</f>
        <v>1</v>
      </c>
      <c r="Y1141" s="31">
        <f>主动技能!AF1144</f>
        <v>2</v>
      </c>
      <c r="Z1141" s="31">
        <f>主动技能!AG1144</f>
        <v>2</v>
      </c>
      <c r="AA1141" s="31" t="str">
        <f>主动技能!AH1144</f>
        <v>attackex</v>
      </c>
      <c r="AB1141" s="31" t="str">
        <f>IF(主动技能!AI1144="","")</f>
        <v/>
      </c>
      <c r="AC1141" s="31">
        <f>主动技能!AJ1144</f>
        <v>18</v>
      </c>
      <c r="AD1141" s="31">
        <f>主动技能!BF1144</f>
        <v>101903</v>
      </c>
      <c r="AE1141" s="1">
        <f t="shared" si="17"/>
        <v>18</v>
      </c>
    </row>
    <row r="1142" spans="1:31" s="31" customFormat="1" x14ac:dyDescent="0.15">
      <c r="A1142" s="31">
        <f>主动技能!B1145</f>
        <v>10190319</v>
      </c>
      <c r="B1142" s="4" t="str">
        <f>主动技能!H1145</f>
        <v>狂龙刺</v>
      </c>
      <c r="C1142" s="4" t="str">
        <f>主动技能!I1145</f>
        <v>对敌方贯穿攻击，造成125%攻击力（+274158）点伤害。</v>
      </c>
      <c r="D1142" s="4">
        <f>VLOOKUP(主动技能!J1145,对应表!F:G,2,FALSE)</f>
        <v>1</v>
      </c>
      <c r="E1142" s="4">
        <f>VLOOKUP(主动技能!K1145,对应表!J:K,2,FALSE)</f>
        <v>1</v>
      </c>
      <c r="F1142" s="4">
        <f>VLOOKUP(主动技能!L1145,对应表!N:O,2,FALSE)</f>
        <v>5</v>
      </c>
      <c r="G1142" s="4">
        <f>IF(主动技能!M1145="必中",2,1)</f>
        <v>1</v>
      </c>
      <c r="H1142" s="4">
        <f>主动技能!N1145</f>
        <v>100</v>
      </c>
      <c r="I1142" s="4">
        <f>主动技能!O1145</f>
        <v>50</v>
      </c>
      <c r="J1142" s="31" t="str">
        <f>主动技能!P1145</f>
        <v>||eff_kuanglongci|</v>
      </c>
      <c r="K1142" s="31">
        <f>主动技能!Q1145</f>
        <v>1</v>
      </c>
      <c r="L1142" s="31">
        <f>主动技能!R1145</f>
        <v>0</v>
      </c>
      <c r="M1142" s="31">
        <f>主动技能!S1145</f>
        <v>0</v>
      </c>
      <c r="N1142" s="31" t="str">
        <f>IF(主动技能!T1145="","",主动技能!T1145)</f>
        <v/>
      </c>
      <c r="O1142" s="31" t="str">
        <f>IF(主动技能!U1145="","",主动技能!U1145)</f>
        <v/>
      </c>
      <c r="P1142" s="31" t="str">
        <f>IF(主动技能!V1145="","",主动技能!V1145)</f>
        <v>skill_18</v>
      </c>
      <c r="Q1142" s="31" t="str">
        <f>IF(主动技能!W1145="","")</f>
        <v/>
      </c>
      <c r="R1142" s="31" t="str">
        <f>IF(主动技能!X1145="","")</f>
        <v/>
      </c>
      <c r="S1142" s="31">
        <f>主动技能!Y1145</f>
        <v>0</v>
      </c>
      <c r="T1142" s="31">
        <f>主动技能!Z1145</f>
        <v>125</v>
      </c>
      <c r="U1142" s="31">
        <f>主动技能!AB1145</f>
        <v>274158</v>
      </c>
      <c r="V1142" s="31">
        <f>主动技能!AC1145</f>
        <v>0</v>
      </c>
      <c r="W1142" s="31">
        <f>主动技能!AD1145</f>
        <v>0</v>
      </c>
      <c r="X1142" s="31">
        <f>主动技能!AE1145</f>
        <v>1</v>
      </c>
      <c r="Y1142" s="31">
        <f>主动技能!AF1145</f>
        <v>2</v>
      </c>
      <c r="Z1142" s="31">
        <f>主动技能!AG1145</f>
        <v>2</v>
      </c>
      <c r="AA1142" s="31" t="str">
        <f>主动技能!AH1145</f>
        <v>attackex</v>
      </c>
      <c r="AB1142" s="31" t="str">
        <f>IF(主动技能!AI1145="","")</f>
        <v/>
      </c>
      <c r="AC1142" s="31">
        <f>主动技能!AJ1145</f>
        <v>19</v>
      </c>
      <c r="AD1142" s="31">
        <f>主动技能!BF1145</f>
        <v>101903</v>
      </c>
      <c r="AE1142" s="1">
        <f t="shared" si="17"/>
        <v>19</v>
      </c>
    </row>
    <row r="1143" spans="1:31" s="31" customFormat="1" x14ac:dyDescent="0.15">
      <c r="A1143" s="31">
        <f>主动技能!B1146</f>
        <v>10190320</v>
      </c>
      <c r="B1143" s="4" t="str">
        <f>主动技能!H1146</f>
        <v>狂龙刺</v>
      </c>
      <c r="C1143" s="4" t="str">
        <f>主动技能!I1146</f>
        <v>对敌方贯穿攻击，造成125%攻击力（+388230）点伤害。</v>
      </c>
      <c r="D1143" s="4">
        <f>VLOOKUP(主动技能!J1146,对应表!F:G,2,FALSE)</f>
        <v>1</v>
      </c>
      <c r="E1143" s="4">
        <f>VLOOKUP(主动技能!K1146,对应表!J:K,2,FALSE)</f>
        <v>1</v>
      </c>
      <c r="F1143" s="4">
        <f>VLOOKUP(主动技能!L1146,对应表!N:O,2,FALSE)</f>
        <v>5</v>
      </c>
      <c r="G1143" s="4">
        <f>IF(主动技能!M1146="必中",2,1)</f>
        <v>1</v>
      </c>
      <c r="H1143" s="4">
        <f>主动技能!N1146</f>
        <v>100</v>
      </c>
      <c r="I1143" s="4">
        <f>主动技能!O1146</f>
        <v>50</v>
      </c>
      <c r="J1143" s="31" t="str">
        <f>主动技能!P1146</f>
        <v>||eff_kuanglongci|</v>
      </c>
      <c r="K1143" s="31">
        <f>主动技能!Q1146</f>
        <v>1</v>
      </c>
      <c r="L1143" s="31">
        <f>主动技能!R1146</f>
        <v>0</v>
      </c>
      <c r="M1143" s="31">
        <f>主动技能!S1146</f>
        <v>0</v>
      </c>
      <c r="N1143" s="31" t="str">
        <f>IF(主动技能!T1146="","",主动技能!T1146)</f>
        <v/>
      </c>
      <c r="O1143" s="31" t="str">
        <f>IF(主动技能!U1146="","",主动技能!U1146)</f>
        <v/>
      </c>
      <c r="P1143" s="31" t="str">
        <f>IF(主动技能!V1146="","",主动技能!V1146)</f>
        <v>skill_18</v>
      </c>
      <c r="Q1143" s="31" t="str">
        <f>IF(主动技能!W1146="","")</f>
        <v/>
      </c>
      <c r="R1143" s="31" t="str">
        <f>IF(主动技能!X1146="","")</f>
        <v/>
      </c>
      <c r="S1143" s="31">
        <f>主动技能!Y1146</f>
        <v>0</v>
      </c>
      <c r="T1143" s="31">
        <f>主动技能!Z1146</f>
        <v>125</v>
      </c>
      <c r="U1143" s="31">
        <f>主动技能!AB1146</f>
        <v>388230</v>
      </c>
      <c r="V1143" s="31">
        <f>主动技能!AC1146</f>
        <v>0</v>
      </c>
      <c r="W1143" s="31">
        <f>主动技能!AD1146</f>
        <v>0</v>
      </c>
      <c r="X1143" s="31">
        <f>主动技能!AE1146</f>
        <v>1</v>
      </c>
      <c r="Y1143" s="31">
        <f>主动技能!AF1146</f>
        <v>2</v>
      </c>
      <c r="Z1143" s="31">
        <f>主动技能!AG1146</f>
        <v>2</v>
      </c>
      <c r="AA1143" s="31" t="str">
        <f>主动技能!AH1146</f>
        <v>attackex</v>
      </c>
      <c r="AB1143" s="31" t="str">
        <f>IF(主动技能!AI1146="","")</f>
        <v/>
      </c>
      <c r="AC1143" s="31">
        <f>主动技能!AJ1146</f>
        <v>20</v>
      </c>
      <c r="AD1143" s="31">
        <f>主动技能!BF1146</f>
        <v>101903</v>
      </c>
      <c r="AE1143" s="1">
        <f t="shared" si="17"/>
        <v>20</v>
      </c>
    </row>
    <row r="1144" spans="1:31" s="31" customFormat="1" x14ac:dyDescent="0.15">
      <c r="A1144" s="31">
        <f>主动技能!B1147</f>
        <v>10200101</v>
      </c>
      <c r="B1144" s="4" t="str">
        <f>主动技能!H1147</f>
        <v>普攻</v>
      </c>
      <c r="C1144" s="4" t="str">
        <f>主动技能!I1147</f>
        <v>对敌方单体攻击，造成100%攻击力（+110）点伤害。</v>
      </c>
      <c r="D1144" s="4">
        <f>VLOOKUP(主动技能!J1147,对应表!F:G,2,FALSE)</f>
        <v>1</v>
      </c>
      <c r="E1144" s="4">
        <f>VLOOKUP(主动技能!K1147,对应表!J:K,2,FALSE)</f>
        <v>1</v>
      </c>
      <c r="F1144" s="4">
        <f>VLOOKUP(主动技能!L1147,对应表!N:O,2,FALSE)</f>
        <v>1</v>
      </c>
      <c r="G1144" s="4">
        <f>IF(主动技能!M1147="必中",2,1)</f>
        <v>1</v>
      </c>
      <c r="H1144" s="4">
        <f>主动技能!N1147</f>
        <v>100</v>
      </c>
      <c r="I1144" s="4">
        <f>主动技能!O1147</f>
        <v>0</v>
      </c>
      <c r="J1144" s="31" t="str">
        <f>主动技能!P1147</f>
        <v>|||</v>
      </c>
      <c r="K1144" s="31">
        <f>主动技能!Q1147</f>
        <v>1</v>
      </c>
      <c r="L1144" s="31">
        <f>主动技能!R1147</f>
        <v>0</v>
      </c>
      <c r="M1144" s="31">
        <f>主动技能!S1147</f>
        <v>0</v>
      </c>
      <c r="N1144" s="31" t="str">
        <f>IF(主动技能!T1147="","",主动技能!T1147)</f>
        <v/>
      </c>
      <c r="O1144" s="31" t="str">
        <f>IF(主动技能!U1147="","",主动技能!U1147)</f>
        <v/>
      </c>
      <c r="P1144" s="31" t="str">
        <f>IF(主动技能!V1147="","",主动技能!V1147)</f>
        <v>skill_01</v>
      </c>
      <c r="Q1144" s="31" t="str">
        <f>IF(主动技能!W1147="","")</f>
        <v/>
      </c>
      <c r="R1144" s="31" t="str">
        <f>IF(主动技能!X1147="","")</f>
        <v/>
      </c>
      <c r="S1144" s="31">
        <f>主动技能!Y1147</f>
        <v>0</v>
      </c>
      <c r="T1144" s="31">
        <f>主动技能!Z1147</f>
        <v>100</v>
      </c>
      <c r="U1144" s="31">
        <f>主动技能!AB1147</f>
        <v>110</v>
      </c>
      <c r="V1144" s="31">
        <f>主动技能!AC1147</f>
        <v>0</v>
      </c>
      <c r="W1144" s="31">
        <f>主动技能!AD1147</f>
        <v>0</v>
      </c>
      <c r="X1144" s="31">
        <f>主动技能!AE1147</f>
        <v>1</v>
      </c>
      <c r="Y1144" s="31">
        <f>主动技能!AF1147</f>
        <v>0</v>
      </c>
      <c r="Z1144" s="31">
        <f>主动技能!AG1147</f>
        <v>0</v>
      </c>
      <c r="AA1144" s="31" t="str">
        <f>主动技能!AH1147</f>
        <v>attack</v>
      </c>
      <c r="AB1144" s="31" t="str">
        <f>IF(主动技能!AI1147="","")</f>
        <v/>
      </c>
      <c r="AC1144" s="31">
        <f>主动技能!AJ1147</f>
        <v>1</v>
      </c>
      <c r="AD1144" s="31">
        <f>主动技能!BF1147</f>
        <v>102001</v>
      </c>
      <c r="AE1144" s="1">
        <f t="shared" si="17"/>
        <v>1</v>
      </c>
    </row>
    <row r="1145" spans="1:31" s="31" customFormat="1" x14ac:dyDescent="0.15">
      <c r="A1145" s="31">
        <f>主动技能!B1148</f>
        <v>10200102</v>
      </c>
      <c r="B1145" s="4" t="str">
        <f>主动技能!H1148</f>
        <v>普攻</v>
      </c>
      <c r="C1145" s="4" t="str">
        <f>主动技能!I1148</f>
        <v>对敌方单体攻击，造成100%攻击力（+122）点伤害。</v>
      </c>
      <c r="D1145" s="4">
        <f>VLOOKUP(主动技能!J1148,对应表!F:G,2,FALSE)</f>
        <v>1</v>
      </c>
      <c r="E1145" s="4">
        <f>VLOOKUP(主动技能!K1148,对应表!J:K,2,FALSE)</f>
        <v>1</v>
      </c>
      <c r="F1145" s="4">
        <f>VLOOKUP(主动技能!L1148,对应表!N:O,2,FALSE)</f>
        <v>1</v>
      </c>
      <c r="G1145" s="4">
        <f>IF(主动技能!M1148="必中",2,1)</f>
        <v>1</v>
      </c>
      <c r="H1145" s="4">
        <f>主动技能!N1148</f>
        <v>100</v>
      </c>
      <c r="I1145" s="4">
        <f>主动技能!O1148</f>
        <v>0</v>
      </c>
      <c r="J1145" s="31" t="str">
        <f>主动技能!P1148</f>
        <v>|||</v>
      </c>
      <c r="K1145" s="31">
        <f>主动技能!Q1148</f>
        <v>1</v>
      </c>
      <c r="L1145" s="31">
        <f>主动技能!R1148</f>
        <v>0</v>
      </c>
      <c r="M1145" s="31">
        <f>主动技能!S1148</f>
        <v>0</v>
      </c>
      <c r="N1145" s="31" t="str">
        <f>IF(主动技能!T1148="","",主动技能!T1148)</f>
        <v/>
      </c>
      <c r="O1145" s="31" t="str">
        <f>IF(主动技能!U1148="","",主动技能!U1148)</f>
        <v/>
      </c>
      <c r="P1145" s="31" t="str">
        <f>IF(主动技能!V1148="","",主动技能!V1148)</f>
        <v>skill_01</v>
      </c>
      <c r="Q1145" s="31" t="str">
        <f>IF(主动技能!W1148="","")</f>
        <v/>
      </c>
      <c r="R1145" s="31" t="str">
        <f>IF(主动技能!X1148="","")</f>
        <v/>
      </c>
      <c r="S1145" s="31">
        <f>主动技能!Y1148</f>
        <v>0</v>
      </c>
      <c r="T1145" s="31">
        <f>主动技能!Z1148</f>
        <v>100</v>
      </c>
      <c r="U1145" s="31">
        <f>主动技能!AB1148</f>
        <v>122</v>
      </c>
      <c r="V1145" s="31">
        <f>主动技能!AC1148</f>
        <v>0</v>
      </c>
      <c r="W1145" s="31">
        <f>主动技能!AD1148</f>
        <v>0</v>
      </c>
      <c r="X1145" s="31">
        <f>主动技能!AE1148</f>
        <v>1</v>
      </c>
      <c r="Y1145" s="31">
        <f>主动技能!AF1148</f>
        <v>0</v>
      </c>
      <c r="Z1145" s="31">
        <f>主动技能!AG1148</f>
        <v>0</v>
      </c>
      <c r="AA1145" s="31" t="str">
        <f>主动技能!AH1148</f>
        <v>attack</v>
      </c>
      <c r="AB1145" s="31" t="str">
        <f>IF(主动技能!AI1148="","")</f>
        <v/>
      </c>
      <c r="AC1145" s="31">
        <f>主动技能!AJ1148</f>
        <v>2</v>
      </c>
      <c r="AD1145" s="31">
        <f>主动技能!BF1148</f>
        <v>102001</v>
      </c>
      <c r="AE1145" s="1">
        <f t="shared" si="17"/>
        <v>2</v>
      </c>
    </row>
    <row r="1146" spans="1:31" s="31" customFormat="1" x14ac:dyDescent="0.15">
      <c r="A1146" s="31">
        <f>主动技能!B1149</f>
        <v>10200103</v>
      </c>
      <c r="B1146" s="4" t="str">
        <f>主动技能!H1149</f>
        <v>普攻</v>
      </c>
      <c r="C1146" s="4" t="str">
        <f>主动技能!I1149</f>
        <v>对敌方单体攻击，造成100%攻击力（+161）点伤害。</v>
      </c>
      <c r="D1146" s="4">
        <f>VLOOKUP(主动技能!J1149,对应表!F:G,2,FALSE)</f>
        <v>1</v>
      </c>
      <c r="E1146" s="4">
        <f>VLOOKUP(主动技能!K1149,对应表!J:K,2,FALSE)</f>
        <v>1</v>
      </c>
      <c r="F1146" s="4">
        <f>VLOOKUP(主动技能!L1149,对应表!N:O,2,FALSE)</f>
        <v>1</v>
      </c>
      <c r="G1146" s="4">
        <f>IF(主动技能!M1149="必中",2,1)</f>
        <v>1</v>
      </c>
      <c r="H1146" s="4">
        <f>主动技能!N1149</f>
        <v>100</v>
      </c>
      <c r="I1146" s="4">
        <f>主动技能!O1149</f>
        <v>0</v>
      </c>
      <c r="J1146" s="31" t="str">
        <f>主动技能!P1149</f>
        <v>|||</v>
      </c>
      <c r="K1146" s="31">
        <f>主动技能!Q1149</f>
        <v>1</v>
      </c>
      <c r="L1146" s="31">
        <f>主动技能!R1149</f>
        <v>0</v>
      </c>
      <c r="M1146" s="31">
        <f>主动技能!S1149</f>
        <v>0</v>
      </c>
      <c r="N1146" s="31" t="str">
        <f>IF(主动技能!T1149="","",主动技能!T1149)</f>
        <v/>
      </c>
      <c r="O1146" s="31" t="str">
        <f>IF(主动技能!U1149="","",主动技能!U1149)</f>
        <v/>
      </c>
      <c r="P1146" s="31" t="str">
        <f>IF(主动技能!V1149="","",主动技能!V1149)</f>
        <v>skill_01</v>
      </c>
      <c r="Q1146" s="31" t="str">
        <f>IF(主动技能!W1149="","")</f>
        <v/>
      </c>
      <c r="R1146" s="31" t="str">
        <f>IF(主动技能!X1149="","")</f>
        <v/>
      </c>
      <c r="S1146" s="31">
        <f>主动技能!Y1149</f>
        <v>0</v>
      </c>
      <c r="T1146" s="31">
        <f>主动技能!Z1149</f>
        <v>100</v>
      </c>
      <c r="U1146" s="31">
        <f>主动技能!AB1149</f>
        <v>161</v>
      </c>
      <c r="V1146" s="31">
        <f>主动技能!AC1149</f>
        <v>0</v>
      </c>
      <c r="W1146" s="31">
        <f>主动技能!AD1149</f>
        <v>0</v>
      </c>
      <c r="X1146" s="31">
        <f>主动技能!AE1149</f>
        <v>1</v>
      </c>
      <c r="Y1146" s="31">
        <f>主动技能!AF1149</f>
        <v>0</v>
      </c>
      <c r="Z1146" s="31">
        <f>主动技能!AG1149</f>
        <v>0</v>
      </c>
      <c r="AA1146" s="31" t="str">
        <f>主动技能!AH1149</f>
        <v>attack</v>
      </c>
      <c r="AB1146" s="31" t="str">
        <f>IF(主动技能!AI1149="","")</f>
        <v/>
      </c>
      <c r="AC1146" s="31">
        <f>主动技能!AJ1149</f>
        <v>3</v>
      </c>
      <c r="AD1146" s="31">
        <f>主动技能!BF1149</f>
        <v>102001</v>
      </c>
      <c r="AE1146" s="1">
        <f t="shared" si="17"/>
        <v>3</v>
      </c>
    </row>
    <row r="1147" spans="1:31" s="31" customFormat="1" x14ac:dyDescent="0.15">
      <c r="A1147" s="31">
        <f>主动技能!B1150</f>
        <v>10200104</v>
      </c>
      <c r="B1147" s="4" t="str">
        <f>主动技能!H1150</f>
        <v>普攻</v>
      </c>
      <c r="C1147" s="4" t="str">
        <f>主动技能!I1150</f>
        <v>对敌方单体攻击，造成100%攻击力（+249）点伤害。</v>
      </c>
      <c r="D1147" s="4">
        <f>VLOOKUP(主动技能!J1150,对应表!F:G,2,FALSE)</f>
        <v>1</v>
      </c>
      <c r="E1147" s="4">
        <f>VLOOKUP(主动技能!K1150,对应表!J:K,2,FALSE)</f>
        <v>1</v>
      </c>
      <c r="F1147" s="4">
        <f>VLOOKUP(主动技能!L1150,对应表!N:O,2,FALSE)</f>
        <v>1</v>
      </c>
      <c r="G1147" s="4">
        <f>IF(主动技能!M1150="必中",2,1)</f>
        <v>1</v>
      </c>
      <c r="H1147" s="4">
        <f>主动技能!N1150</f>
        <v>100</v>
      </c>
      <c r="I1147" s="4">
        <f>主动技能!O1150</f>
        <v>0</v>
      </c>
      <c r="J1147" s="31" t="str">
        <f>主动技能!P1150</f>
        <v>|||</v>
      </c>
      <c r="K1147" s="31">
        <f>主动技能!Q1150</f>
        <v>1</v>
      </c>
      <c r="L1147" s="31">
        <f>主动技能!R1150</f>
        <v>0</v>
      </c>
      <c r="M1147" s="31">
        <f>主动技能!S1150</f>
        <v>0</v>
      </c>
      <c r="N1147" s="31" t="str">
        <f>IF(主动技能!T1150="","",主动技能!T1150)</f>
        <v/>
      </c>
      <c r="O1147" s="31" t="str">
        <f>IF(主动技能!U1150="","",主动技能!U1150)</f>
        <v/>
      </c>
      <c r="P1147" s="31" t="str">
        <f>IF(主动技能!V1150="","",主动技能!V1150)</f>
        <v>skill_01</v>
      </c>
      <c r="Q1147" s="31" t="str">
        <f>IF(主动技能!W1150="","")</f>
        <v/>
      </c>
      <c r="R1147" s="31" t="str">
        <f>IF(主动技能!X1150="","")</f>
        <v/>
      </c>
      <c r="S1147" s="31">
        <f>主动技能!Y1150</f>
        <v>0</v>
      </c>
      <c r="T1147" s="31">
        <f>主动技能!Z1150</f>
        <v>100</v>
      </c>
      <c r="U1147" s="31">
        <f>主动技能!AB1150</f>
        <v>249</v>
      </c>
      <c r="V1147" s="31">
        <f>主动技能!AC1150</f>
        <v>0</v>
      </c>
      <c r="W1147" s="31">
        <f>主动技能!AD1150</f>
        <v>0</v>
      </c>
      <c r="X1147" s="31">
        <f>主动技能!AE1150</f>
        <v>1</v>
      </c>
      <c r="Y1147" s="31">
        <f>主动技能!AF1150</f>
        <v>0</v>
      </c>
      <c r="Z1147" s="31">
        <f>主动技能!AG1150</f>
        <v>0</v>
      </c>
      <c r="AA1147" s="31" t="str">
        <f>主动技能!AH1150</f>
        <v>attack</v>
      </c>
      <c r="AB1147" s="31" t="str">
        <f>IF(主动技能!AI1150="","")</f>
        <v/>
      </c>
      <c r="AC1147" s="31">
        <f>主动技能!AJ1150</f>
        <v>4</v>
      </c>
      <c r="AD1147" s="31">
        <f>主动技能!BF1150</f>
        <v>102001</v>
      </c>
      <c r="AE1147" s="1">
        <f t="shared" si="17"/>
        <v>4</v>
      </c>
    </row>
    <row r="1148" spans="1:31" s="31" customFormat="1" x14ac:dyDescent="0.15">
      <c r="A1148" s="31">
        <f>主动技能!B1151</f>
        <v>10200105</v>
      </c>
      <c r="B1148" s="4" t="str">
        <f>主动技能!H1151</f>
        <v>普攻</v>
      </c>
      <c r="C1148" s="4" t="str">
        <f>主动技能!I1151</f>
        <v>对敌方单体攻击，造成100%攻击力（+373）点伤害。</v>
      </c>
      <c r="D1148" s="4">
        <f>VLOOKUP(主动技能!J1151,对应表!F:G,2,FALSE)</f>
        <v>1</v>
      </c>
      <c r="E1148" s="4">
        <f>VLOOKUP(主动技能!K1151,对应表!J:K,2,FALSE)</f>
        <v>1</v>
      </c>
      <c r="F1148" s="4">
        <f>VLOOKUP(主动技能!L1151,对应表!N:O,2,FALSE)</f>
        <v>1</v>
      </c>
      <c r="G1148" s="4">
        <f>IF(主动技能!M1151="必中",2,1)</f>
        <v>1</v>
      </c>
      <c r="H1148" s="4">
        <f>主动技能!N1151</f>
        <v>100</v>
      </c>
      <c r="I1148" s="4">
        <f>主动技能!O1151</f>
        <v>0</v>
      </c>
      <c r="J1148" s="31" t="str">
        <f>主动技能!P1151</f>
        <v>|||</v>
      </c>
      <c r="K1148" s="31">
        <f>主动技能!Q1151</f>
        <v>1</v>
      </c>
      <c r="L1148" s="31">
        <f>主动技能!R1151</f>
        <v>0</v>
      </c>
      <c r="M1148" s="31">
        <f>主动技能!S1151</f>
        <v>0</v>
      </c>
      <c r="N1148" s="31" t="str">
        <f>IF(主动技能!T1151="","",主动技能!T1151)</f>
        <v/>
      </c>
      <c r="O1148" s="31" t="str">
        <f>IF(主动技能!U1151="","",主动技能!U1151)</f>
        <v/>
      </c>
      <c r="P1148" s="31" t="str">
        <f>IF(主动技能!V1151="","",主动技能!V1151)</f>
        <v>skill_01</v>
      </c>
      <c r="Q1148" s="31" t="str">
        <f>IF(主动技能!W1151="","")</f>
        <v/>
      </c>
      <c r="R1148" s="31" t="str">
        <f>IF(主动技能!X1151="","")</f>
        <v/>
      </c>
      <c r="S1148" s="31">
        <f>主动技能!Y1151</f>
        <v>0</v>
      </c>
      <c r="T1148" s="31">
        <f>主动技能!Z1151</f>
        <v>100</v>
      </c>
      <c r="U1148" s="31">
        <f>主动技能!AB1151</f>
        <v>373</v>
      </c>
      <c r="V1148" s="31">
        <f>主动技能!AC1151</f>
        <v>0</v>
      </c>
      <c r="W1148" s="31">
        <f>主动技能!AD1151</f>
        <v>0</v>
      </c>
      <c r="X1148" s="31">
        <f>主动技能!AE1151</f>
        <v>1</v>
      </c>
      <c r="Y1148" s="31">
        <f>主动技能!AF1151</f>
        <v>0</v>
      </c>
      <c r="Z1148" s="31">
        <f>主动技能!AG1151</f>
        <v>0</v>
      </c>
      <c r="AA1148" s="31" t="str">
        <f>主动技能!AH1151</f>
        <v>attack</v>
      </c>
      <c r="AB1148" s="31" t="str">
        <f>IF(主动技能!AI1151="","")</f>
        <v/>
      </c>
      <c r="AC1148" s="31">
        <f>主动技能!AJ1151</f>
        <v>5</v>
      </c>
      <c r="AD1148" s="31">
        <f>主动技能!BF1151</f>
        <v>102001</v>
      </c>
      <c r="AE1148" s="1">
        <f t="shared" si="17"/>
        <v>5</v>
      </c>
    </row>
    <row r="1149" spans="1:31" s="31" customFormat="1" x14ac:dyDescent="0.15">
      <c r="A1149" s="31">
        <f>主动技能!B1152</f>
        <v>10200106</v>
      </c>
      <c r="B1149" s="4" t="str">
        <f>主动技能!H1152</f>
        <v>普攻</v>
      </c>
      <c r="C1149" s="4" t="str">
        <f>主动技能!I1152</f>
        <v>对敌方单体攻击，造成100%攻击力（+549）点伤害。</v>
      </c>
      <c r="D1149" s="4">
        <f>VLOOKUP(主动技能!J1152,对应表!F:G,2,FALSE)</f>
        <v>1</v>
      </c>
      <c r="E1149" s="4">
        <f>VLOOKUP(主动技能!K1152,对应表!J:K,2,FALSE)</f>
        <v>1</v>
      </c>
      <c r="F1149" s="4">
        <f>VLOOKUP(主动技能!L1152,对应表!N:O,2,FALSE)</f>
        <v>1</v>
      </c>
      <c r="G1149" s="4">
        <f>IF(主动技能!M1152="必中",2,1)</f>
        <v>1</v>
      </c>
      <c r="H1149" s="4">
        <f>主动技能!N1152</f>
        <v>100</v>
      </c>
      <c r="I1149" s="4">
        <f>主动技能!O1152</f>
        <v>0</v>
      </c>
      <c r="J1149" s="31" t="str">
        <f>主动技能!P1152</f>
        <v>|||</v>
      </c>
      <c r="K1149" s="31">
        <f>主动技能!Q1152</f>
        <v>1</v>
      </c>
      <c r="L1149" s="31">
        <f>主动技能!R1152</f>
        <v>0</v>
      </c>
      <c r="M1149" s="31">
        <f>主动技能!S1152</f>
        <v>0</v>
      </c>
      <c r="N1149" s="31" t="str">
        <f>IF(主动技能!T1152="","",主动技能!T1152)</f>
        <v/>
      </c>
      <c r="O1149" s="31" t="str">
        <f>IF(主动技能!U1152="","",主动技能!U1152)</f>
        <v/>
      </c>
      <c r="P1149" s="31" t="str">
        <f>IF(主动技能!V1152="","",主动技能!V1152)</f>
        <v>skill_01</v>
      </c>
      <c r="Q1149" s="31" t="str">
        <f>IF(主动技能!W1152="","")</f>
        <v/>
      </c>
      <c r="R1149" s="31" t="str">
        <f>IF(主动技能!X1152="","")</f>
        <v/>
      </c>
      <c r="S1149" s="31">
        <f>主动技能!Y1152</f>
        <v>0</v>
      </c>
      <c r="T1149" s="31">
        <f>主动技能!Z1152</f>
        <v>100</v>
      </c>
      <c r="U1149" s="31">
        <f>主动技能!AB1152</f>
        <v>549</v>
      </c>
      <c r="V1149" s="31">
        <f>主动技能!AC1152</f>
        <v>0</v>
      </c>
      <c r="W1149" s="31">
        <f>主动技能!AD1152</f>
        <v>0</v>
      </c>
      <c r="X1149" s="31">
        <f>主动技能!AE1152</f>
        <v>1</v>
      </c>
      <c r="Y1149" s="31">
        <f>主动技能!AF1152</f>
        <v>0</v>
      </c>
      <c r="Z1149" s="31">
        <f>主动技能!AG1152</f>
        <v>0</v>
      </c>
      <c r="AA1149" s="31" t="str">
        <f>主动技能!AH1152</f>
        <v>attack</v>
      </c>
      <c r="AB1149" s="31" t="str">
        <f>IF(主动技能!AI1152="","")</f>
        <v/>
      </c>
      <c r="AC1149" s="31">
        <f>主动技能!AJ1152</f>
        <v>6</v>
      </c>
      <c r="AD1149" s="31">
        <f>主动技能!BF1152</f>
        <v>102001</v>
      </c>
      <c r="AE1149" s="1">
        <f t="shared" si="17"/>
        <v>6</v>
      </c>
    </row>
    <row r="1150" spans="1:31" s="31" customFormat="1" x14ac:dyDescent="0.15">
      <c r="A1150" s="31">
        <f>主动技能!B1153</f>
        <v>10200107</v>
      </c>
      <c r="B1150" s="4" t="str">
        <f>主动技能!H1153</f>
        <v>普攻</v>
      </c>
      <c r="C1150" s="4" t="str">
        <f>主动技能!I1153</f>
        <v>对敌方单体攻击，造成100%攻击力（+797）点伤害。</v>
      </c>
      <c r="D1150" s="4">
        <f>VLOOKUP(主动技能!J1153,对应表!F:G,2,FALSE)</f>
        <v>1</v>
      </c>
      <c r="E1150" s="4">
        <f>VLOOKUP(主动技能!K1153,对应表!J:K,2,FALSE)</f>
        <v>1</v>
      </c>
      <c r="F1150" s="4">
        <f>VLOOKUP(主动技能!L1153,对应表!N:O,2,FALSE)</f>
        <v>1</v>
      </c>
      <c r="G1150" s="4">
        <f>IF(主动技能!M1153="必中",2,1)</f>
        <v>1</v>
      </c>
      <c r="H1150" s="4">
        <f>主动技能!N1153</f>
        <v>100</v>
      </c>
      <c r="I1150" s="4">
        <f>主动技能!O1153</f>
        <v>0</v>
      </c>
      <c r="J1150" s="31" t="str">
        <f>主动技能!P1153</f>
        <v>|||</v>
      </c>
      <c r="K1150" s="31">
        <f>主动技能!Q1153</f>
        <v>1</v>
      </c>
      <c r="L1150" s="31">
        <f>主动技能!R1153</f>
        <v>0</v>
      </c>
      <c r="M1150" s="31">
        <f>主动技能!S1153</f>
        <v>0</v>
      </c>
      <c r="N1150" s="31" t="str">
        <f>IF(主动技能!T1153="","",主动技能!T1153)</f>
        <v/>
      </c>
      <c r="O1150" s="31" t="str">
        <f>IF(主动技能!U1153="","",主动技能!U1153)</f>
        <v/>
      </c>
      <c r="P1150" s="31" t="str">
        <f>IF(主动技能!V1153="","",主动技能!V1153)</f>
        <v>skill_01</v>
      </c>
      <c r="Q1150" s="31" t="str">
        <f>IF(主动技能!W1153="","")</f>
        <v/>
      </c>
      <c r="R1150" s="31" t="str">
        <f>IF(主动技能!X1153="","")</f>
        <v/>
      </c>
      <c r="S1150" s="31">
        <f>主动技能!Y1153</f>
        <v>0</v>
      </c>
      <c r="T1150" s="31">
        <f>主动技能!Z1153</f>
        <v>100</v>
      </c>
      <c r="U1150" s="31">
        <f>主动技能!AB1153</f>
        <v>797</v>
      </c>
      <c r="V1150" s="31">
        <f>主动技能!AC1153</f>
        <v>0</v>
      </c>
      <c r="W1150" s="31">
        <f>主动技能!AD1153</f>
        <v>0</v>
      </c>
      <c r="X1150" s="31">
        <f>主动技能!AE1153</f>
        <v>1</v>
      </c>
      <c r="Y1150" s="31">
        <f>主动技能!AF1153</f>
        <v>0</v>
      </c>
      <c r="Z1150" s="31">
        <f>主动技能!AG1153</f>
        <v>0</v>
      </c>
      <c r="AA1150" s="31" t="str">
        <f>主动技能!AH1153</f>
        <v>attack</v>
      </c>
      <c r="AB1150" s="31" t="str">
        <f>IF(主动技能!AI1153="","")</f>
        <v/>
      </c>
      <c r="AC1150" s="31">
        <f>主动技能!AJ1153</f>
        <v>7</v>
      </c>
      <c r="AD1150" s="31">
        <f>主动技能!BF1153</f>
        <v>102001</v>
      </c>
      <c r="AE1150" s="1">
        <f t="shared" si="17"/>
        <v>7</v>
      </c>
    </row>
    <row r="1151" spans="1:31" s="31" customFormat="1" x14ac:dyDescent="0.15">
      <c r="A1151" s="31">
        <f>主动技能!B1154</f>
        <v>10200108</v>
      </c>
      <c r="B1151" s="4" t="str">
        <f>主动技能!H1154</f>
        <v>普攻</v>
      </c>
      <c r="C1151" s="4" t="str">
        <f>主动技能!I1154</f>
        <v>对敌方单体攻击，造成100%攻击力（+1149）点伤害。</v>
      </c>
      <c r="D1151" s="4">
        <f>VLOOKUP(主动技能!J1154,对应表!F:G,2,FALSE)</f>
        <v>1</v>
      </c>
      <c r="E1151" s="4">
        <f>VLOOKUP(主动技能!K1154,对应表!J:K,2,FALSE)</f>
        <v>1</v>
      </c>
      <c r="F1151" s="4">
        <f>VLOOKUP(主动技能!L1154,对应表!N:O,2,FALSE)</f>
        <v>1</v>
      </c>
      <c r="G1151" s="4">
        <f>IF(主动技能!M1154="必中",2,1)</f>
        <v>1</v>
      </c>
      <c r="H1151" s="4">
        <f>主动技能!N1154</f>
        <v>100</v>
      </c>
      <c r="I1151" s="4">
        <f>主动技能!O1154</f>
        <v>0</v>
      </c>
      <c r="J1151" s="31" t="str">
        <f>主动技能!P1154</f>
        <v>|||</v>
      </c>
      <c r="K1151" s="31">
        <f>主动技能!Q1154</f>
        <v>1</v>
      </c>
      <c r="L1151" s="31">
        <f>主动技能!R1154</f>
        <v>0</v>
      </c>
      <c r="M1151" s="31">
        <f>主动技能!S1154</f>
        <v>0</v>
      </c>
      <c r="N1151" s="31" t="str">
        <f>IF(主动技能!T1154="","",主动技能!T1154)</f>
        <v/>
      </c>
      <c r="O1151" s="31" t="str">
        <f>IF(主动技能!U1154="","",主动技能!U1154)</f>
        <v/>
      </c>
      <c r="P1151" s="31" t="str">
        <f>IF(主动技能!V1154="","",主动技能!V1154)</f>
        <v>skill_01</v>
      </c>
      <c r="Q1151" s="31" t="str">
        <f>IF(主动技能!W1154="","")</f>
        <v/>
      </c>
      <c r="R1151" s="31" t="str">
        <f>IF(主动技能!X1154="","")</f>
        <v/>
      </c>
      <c r="S1151" s="31">
        <f>主动技能!Y1154</f>
        <v>0</v>
      </c>
      <c r="T1151" s="31">
        <f>主动技能!Z1154</f>
        <v>100</v>
      </c>
      <c r="U1151" s="31">
        <f>主动技能!AB1154</f>
        <v>1149</v>
      </c>
      <c r="V1151" s="31">
        <f>主动技能!AC1154</f>
        <v>0</v>
      </c>
      <c r="W1151" s="31">
        <f>主动技能!AD1154</f>
        <v>0</v>
      </c>
      <c r="X1151" s="31">
        <f>主动技能!AE1154</f>
        <v>1</v>
      </c>
      <c r="Y1151" s="31">
        <f>主动技能!AF1154</f>
        <v>0</v>
      </c>
      <c r="Z1151" s="31">
        <f>主动技能!AG1154</f>
        <v>0</v>
      </c>
      <c r="AA1151" s="31" t="str">
        <f>主动技能!AH1154</f>
        <v>attack</v>
      </c>
      <c r="AB1151" s="31" t="str">
        <f>IF(主动技能!AI1154="","")</f>
        <v/>
      </c>
      <c r="AC1151" s="31">
        <f>主动技能!AJ1154</f>
        <v>8</v>
      </c>
      <c r="AD1151" s="31">
        <f>主动技能!BF1154</f>
        <v>102001</v>
      </c>
      <c r="AE1151" s="1">
        <f t="shared" si="17"/>
        <v>8</v>
      </c>
    </row>
    <row r="1152" spans="1:31" s="31" customFormat="1" x14ac:dyDescent="0.15">
      <c r="A1152" s="31">
        <f>主动技能!B1155</f>
        <v>10200109</v>
      </c>
      <c r="B1152" s="4" t="str">
        <f>主动技能!H1155</f>
        <v>普攻</v>
      </c>
      <c r="C1152" s="4" t="str">
        <f>主动技能!I1155</f>
        <v>对敌方单体攻击，造成100%攻击力（+1648）点伤害。</v>
      </c>
      <c r="D1152" s="4">
        <f>VLOOKUP(主动技能!J1155,对应表!F:G,2,FALSE)</f>
        <v>1</v>
      </c>
      <c r="E1152" s="4">
        <f>VLOOKUP(主动技能!K1155,对应表!J:K,2,FALSE)</f>
        <v>1</v>
      </c>
      <c r="F1152" s="4">
        <f>VLOOKUP(主动技能!L1155,对应表!N:O,2,FALSE)</f>
        <v>1</v>
      </c>
      <c r="G1152" s="4">
        <f>IF(主动技能!M1155="必中",2,1)</f>
        <v>1</v>
      </c>
      <c r="H1152" s="4">
        <f>主动技能!N1155</f>
        <v>100</v>
      </c>
      <c r="I1152" s="4">
        <f>主动技能!O1155</f>
        <v>0</v>
      </c>
      <c r="J1152" s="31" t="str">
        <f>主动技能!P1155</f>
        <v>|||</v>
      </c>
      <c r="K1152" s="31">
        <f>主动技能!Q1155</f>
        <v>1</v>
      </c>
      <c r="L1152" s="31">
        <f>主动技能!R1155</f>
        <v>0</v>
      </c>
      <c r="M1152" s="31">
        <f>主动技能!S1155</f>
        <v>0</v>
      </c>
      <c r="N1152" s="31" t="str">
        <f>IF(主动技能!T1155="","",主动技能!T1155)</f>
        <v/>
      </c>
      <c r="O1152" s="31" t="str">
        <f>IF(主动技能!U1155="","",主动技能!U1155)</f>
        <v/>
      </c>
      <c r="P1152" s="31" t="str">
        <f>IF(主动技能!V1155="","",主动技能!V1155)</f>
        <v>skill_01</v>
      </c>
      <c r="Q1152" s="31" t="str">
        <f>IF(主动技能!W1155="","")</f>
        <v/>
      </c>
      <c r="R1152" s="31" t="str">
        <f>IF(主动技能!X1155="","")</f>
        <v/>
      </c>
      <c r="S1152" s="31">
        <f>主动技能!Y1155</f>
        <v>0</v>
      </c>
      <c r="T1152" s="31">
        <f>主动技能!Z1155</f>
        <v>100</v>
      </c>
      <c r="U1152" s="31">
        <f>主动技能!AB1155</f>
        <v>1648</v>
      </c>
      <c r="V1152" s="31">
        <f>主动技能!AC1155</f>
        <v>0</v>
      </c>
      <c r="W1152" s="31">
        <f>主动技能!AD1155</f>
        <v>0</v>
      </c>
      <c r="X1152" s="31">
        <f>主动技能!AE1155</f>
        <v>1</v>
      </c>
      <c r="Y1152" s="31">
        <f>主动技能!AF1155</f>
        <v>0</v>
      </c>
      <c r="Z1152" s="31">
        <f>主动技能!AG1155</f>
        <v>0</v>
      </c>
      <c r="AA1152" s="31" t="str">
        <f>主动技能!AH1155</f>
        <v>attack</v>
      </c>
      <c r="AB1152" s="31" t="str">
        <f>IF(主动技能!AI1155="","")</f>
        <v/>
      </c>
      <c r="AC1152" s="31">
        <f>主动技能!AJ1155</f>
        <v>9</v>
      </c>
      <c r="AD1152" s="31">
        <f>主动技能!BF1155</f>
        <v>102001</v>
      </c>
      <c r="AE1152" s="1">
        <f t="shared" si="17"/>
        <v>9</v>
      </c>
    </row>
    <row r="1153" spans="1:31" s="31" customFormat="1" x14ac:dyDescent="0.15">
      <c r="A1153" s="31">
        <f>主动技能!B1156</f>
        <v>10200110</v>
      </c>
      <c r="B1153" s="4" t="str">
        <f>主动技能!H1156</f>
        <v>普攻</v>
      </c>
      <c r="C1153" s="4" t="str">
        <f>主动技能!I1156</f>
        <v>对敌方单体攻击，造成100%攻击力（+2353）点伤害。</v>
      </c>
      <c r="D1153" s="4">
        <f>VLOOKUP(主动技能!J1156,对应表!F:G,2,FALSE)</f>
        <v>1</v>
      </c>
      <c r="E1153" s="4">
        <f>VLOOKUP(主动技能!K1156,对应表!J:K,2,FALSE)</f>
        <v>1</v>
      </c>
      <c r="F1153" s="4">
        <f>VLOOKUP(主动技能!L1156,对应表!N:O,2,FALSE)</f>
        <v>1</v>
      </c>
      <c r="G1153" s="4">
        <f>IF(主动技能!M1156="必中",2,1)</f>
        <v>1</v>
      </c>
      <c r="H1153" s="4">
        <f>主动技能!N1156</f>
        <v>100</v>
      </c>
      <c r="I1153" s="4">
        <f>主动技能!O1156</f>
        <v>0</v>
      </c>
      <c r="J1153" s="31" t="str">
        <f>主动技能!P1156</f>
        <v>|||</v>
      </c>
      <c r="K1153" s="31">
        <f>主动技能!Q1156</f>
        <v>1</v>
      </c>
      <c r="L1153" s="31">
        <f>主动技能!R1156</f>
        <v>0</v>
      </c>
      <c r="M1153" s="31">
        <f>主动技能!S1156</f>
        <v>0</v>
      </c>
      <c r="N1153" s="31" t="str">
        <f>IF(主动技能!T1156="","",主动技能!T1156)</f>
        <v/>
      </c>
      <c r="O1153" s="31" t="str">
        <f>IF(主动技能!U1156="","",主动技能!U1156)</f>
        <v/>
      </c>
      <c r="P1153" s="31" t="str">
        <f>IF(主动技能!V1156="","",主动技能!V1156)</f>
        <v>skill_01</v>
      </c>
      <c r="Q1153" s="31" t="str">
        <f>IF(主动技能!W1156="","")</f>
        <v/>
      </c>
      <c r="R1153" s="31" t="str">
        <f>IF(主动技能!X1156="","")</f>
        <v/>
      </c>
      <c r="S1153" s="31">
        <f>主动技能!Y1156</f>
        <v>0</v>
      </c>
      <c r="T1153" s="31">
        <f>主动技能!Z1156</f>
        <v>100</v>
      </c>
      <c r="U1153" s="31">
        <f>主动技能!AB1156</f>
        <v>2353</v>
      </c>
      <c r="V1153" s="31">
        <f>主动技能!AC1156</f>
        <v>0</v>
      </c>
      <c r="W1153" s="31">
        <f>主动技能!AD1156</f>
        <v>0</v>
      </c>
      <c r="X1153" s="31">
        <f>主动技能!AE1156</f>
        <v>1</v>
      </c>
      <c r="Y1153" s="31">
        <f>主动技能!AF1156</f>
        <v>0</v>
      </c>
      <c r="Z1153" s="31">
        <f>主动技能!AG1156</f>
        <v>0</v>
      </c>
      <c r="AA1153" s="31" t="str">
        <f>主动技能!AH1156</f>
        <v>attack</v>
      </c>
      <c r="AB1153" s="31" t="str">
        <f>IF(主动技能!AI1156="","")</f>
        <v/>
      </c>
      <c r="AC1153" s="31">
        <f>主动技能!AJ1156</f>
        <v>10</v>
      </c>
      <c r="AD1153" s="31">
        <f>主动技能!BF1156</f>
        <v>102001</v>
      </c>
      <c r="AE1153" s="1">
        <f t="shared" si="17"/>
        <v>10</v>
      </c>
    </row>
    <row r="1154" spans="1:31" s="31" customFormat="1" x14ac:dyDescent="0.15">
      <c r="A1154" s="31">
        <f>主动技能!B1157</f>
        <v>10200111</v>
      </c>
      <c r="B1154" s="4" t="str">
        <f>主动技能!H1157</f>
        <v>普攻</v>
      </c>
      <c r="C1154" s="4" t="str">
        <f>主动技能!I1157</f>
        <v>对敌方单体攻击，造成100%攻击力（+3352）点伤害。</v>
      </c>
      <c r="D1154" s="4">
        <f>VLOOKUP(主动技能!J1157,对应表!F:G,2,FALSE)</f>
        <v>1</v>
      </c>
      <c r="E1154" s="4">
        <f>VLOOKUP(主动技能!K1157,对应表!J:K,2,FALSE)</f>
        <v>1</v>
      </c>
      <c r="F1154" s="4">
        <f>VLOOKUP(主动技能!L1157,对应表!N:O,2,FALSE)</f>
        <v>1</v>
      </c>
      <c r="G1154" s="4">
        <f>IF(主动技能!M1157="必中",2,1)</f>
        <v>1</v>
      </c>
      <c r="H1154" s="4">
        <f>主动技能!N1157</f>
        <v>100</v>
      </c>
      <c r="I1154" s="4">
        <f>主动技能!O1157</f>
        <v>0</v>
      </c>
      <c r="J1154" s="31" t="str">
        <f>主动技能!P1157</f>
        <v>|||</v>
      </c>
      <c r="K1154" s="31">
        <f>主动技能!Q1157</f>
        <v>1</v>
      </c>
      <c r="L1154" s="31">
        <f>主动技能!R1157</f>
        <v>0</v>
      </c>
      <c r="M1154" s="31">
        <f>主动技能!S1157</f>
        <v>0</v>
      </c>
      <c r="N1154" s="31" t="str">
        <f>IF(主动技能!T1157="","",主动技能!T1157)</f>
        <v/>
      </c>
      <c r="O1154" s="31" t="str">
        <f>IF(主动技能!U1157="","",主动技能!U1157)</f>
        <v/>
      </c>
      <c r="P1154" s="31" t="str">
        <f>IF(主动技能!V1157="","",主动技能!V1157)</f>
        <v>skill_01</v>
      </c>
      <c r="Q1154" s="31" t="str">
        <f>IF(主动技能!W1157="","")</f>
        <v/>
      </c>
      <c r="R1154" s="31" t="str">
        <f>IF(主动技能!X1157="","")</f>
        <v/>
      </c>
      <c r="S1154" s="31">
        <f>主动技能!Y1157</f>
        <v>0</v>
      </c>
      <c r="T1154" s="31">
        <f>主动技能!Z1157</f>
        <v>100</v>
      </c>
      <c r="U1154" s="31">
        <f>主动技能!AB1157</f>
        <v>3352</v>
      </c>
      <c r="V1154" s="31">
        <f>主动技能!AC1157</f>
        <v>0</v>
      </c>
      <c r="W1154" s="31">
        <f>主动技能!AD1157</f>
        <v>0</v>
      </c>
      <c r="X1154" s="31">
        <f>主动技能!AE1157</f>
        <v>1</v>
      </c>
      <c r="Y1154" s="31">
        <f>主动技能!AF1157</f>
        <v>0</v>
      </c>
      <c r="Z1154" s="31">
        <f>主动技能!AG1157</f>
        <v>0</v>
      </c>
      <c r="AA1154" s="31" t="str">
        <f>主动技能!AH1157</f>
        <v>attack</v>
      </c>
      <c r="AB1154" s="31" t="str">
        <f>IF(主动技能!AI1157="","")</f>
        <v/>
      </c>
      <c r="AC1154" s="31">
        <f>主动技能!AJ1157</f>
        <v>11</v>
      </c>
      <c r="AD1154" s="31">
        <f>主动技能!BF1157</f>
        <v>102001</v>
      </c>
      <c r="AE1154" s="1">
        <f t="shared" si="17"/>
        <v>11</v>
      </c>
    </row>
    <row r="1155" spans="1:31" s="31" customFormat="1" x14ac:dyDescent="0.15">
      <c r="A1155" s="31">
        <f>主动技能!B1158</f>
        <v>10200112</v>
      </c>
      <c r="B1155" s="4" t="str">
        <f>主动技能!H1158</f>
        <v>普攻</v>
      </c>
      <c r="C1155" s="4" t="str">
        <f>主动技能!I1158</f>
        <v>对敌方单体攻击，造成100%攻击力（+4766）点伤害。</v>
      </c>
      <c r="D1155" s="4">
        <f>VLOOKUP(主动技能!J1158,对应表!F:G,2,FALSE)</f>
        <v>1</v>
      </c>
      <c r="E1155" s="4">
        <f>VLOOKUP(主动技能!K1158,对应表!J:K,2,FALSE)</f>
        <v>1</v>
      </c>
      <c r="F1155" s="4">
        <f>VLOOKUP(主动技能!L1158,对应表!N:O,2,FALSE)</f>
        <v>1</v>
      </c>
      <c r="G1155" s="4">
        <f>IF(主动技能!M1158="必中",2,1)</f>
        <v>1</v>
      </c>
      <c r="H1155" s="4">
        <f>主动技能!N1158</f>
        <v>100</v>
      </c>
      <c r="I1155" s="4">
        <f>主动技能!O1158</f>
        <v>0</v>
      </c>
      <c r="J1155" s="31" t="str">
        <f>主动技能!P1158</f>
        <v>|||</v>
      </c>
      <c r="K1155" s="31">
        <f>主动技能!Q1158</f>
        <v>1</v>
      </c>
      <c r="L1155" s="31">
        <f>主动技能!R1158</f>
        <v>0</v>
      </c>
      <c r="M1155" s="31">
        <f>主动技能!S1158</f>
        <v>0</v>
      </c>
      <c r="N1155" s="31" t="str">
        <f>IF(主动技能!T1158="","",主动技能!T1158)</f>
        <v/>
      </c>
      <c r="O1155" s="31" t="str">
        <f>IF(主动技能!U1158="","",主动技能!U1158)</f>
        <v/>
      </c>
      <c r="P1155" s="31" t="str">
        <f>IF(主动技能!V1158="","",主动技能!V1158)</f>
        <v>skill_01</v>
      </c>
      <c r="Q1155" s="31" t="str">
        <f>IF(主动技能!W1158="","")</f>
        <v/>
      </c>
      <c r="R1155" s="31" t="str">
        <f>IF(主动技能!X1158="","")</f>
        <v/>
      </c>
      <c r="S1155" s="31">
        <f>主动技能!Y1158</f>
        <v>0</v>
      </c>
      <c r="T1155" s="31">
        <f>主动技能!Z1158</f>
        <v>100</v>
      </c>
      <c r="U1155" s="31">
        <f>主动技能!AB1158</f>
        <v>4766</v>
      </c>
      <c r="V1155" s="31">
        <f>主动技能!AC1158</f>
        <v>0</v>
      </c>
      <c r="W1155" s="31">
        <f>主动技能!AD1158</f>
        <v>0</v>
      </c>
      <c r="X1155" s="31">
        <f>主动技能!AE1158</f>
        <v>1</v>
      </c>
      <c r="Y1155" s="31">
        <f>主动技能!AF1158</f>
        <v>0</v>
      </c>
      <c r="Z1155" s="31">
        <f>主动技能!AG1158</f>
        <v>0</v>
      </c>
      <c r="AA1155" s="31" t="str">
        <f>主动技能!AH1158</f>
        <v>attack</v>
      </c>
      <c r="AB1155" s="31" t="str">
        <f>IF(主动技能!AI1158="","")</f>
        <v/>
      </c>
      <c r="AC1155" s="31">
        <f>主动技能!AJ1158</f>
        <v>12</v>
      </c>
      <c r="AD1155" s="31">
        <f>主动技能!BF1158</f>
        <v>102001</v>
      </c>
      <c r="AE1155" s="1">
        <f t="shared" si="17"/>
        <v>12</v>
      </c>
    </row>
    <row r="1156" spans="1:31" s="31" customFormat="1" x14ac:dyDescent="0.15">
      <c r="A1156" s="31">
        <f>主动技能!B1159</f>
        <v>10200113</v>
      </c>
      <c r="B1156" s="4" t="str">
        <f>主动技能!H1159</f>
        <v>普攻</v>
      </c>
      <c r="C1156" s="4" t="str">
        <f>主动技能!I1159</f>
        <v>对敌方单体攻击，造成100%攻击力（+6767）点伤害。</v>
      </c>
      <c r="D1156" s="4">
        <f>VLOOKUP(主动技能!J1159,对应表!F:G,2,FALSE)</f>
        <v>1</v>
      </c>
      <c r="E1156" s="4">
        <f>VLOOKUP(主动技能!K1159,对应表!J:K,2,FALSE)</f>
        <v>1</v>
      </c>
      <c r="F1156" s="4">
        <f>VLOOKUP(主动技能!L1159,对应表!N:O,2,FALSE)</f>
        <v>1</v>
      </c>
      <c r="G1156" s="4">
        <f>IF(主动技能!M1159="必中",2,1)</f>
        <v>1</v>
      </c>
      <c r="H1156" s="4">
        <f>主动技能!N1159</f>
        <v>100</v>
      </c>
      <c r="I1156" s="4">
        <f>主动技能!O1159</f>
        <v>0</v>
      </c>
      <c r="J1156" s="31" t="str">
        <f>主动技能!P1159</f>
        <v>|||</v>
      </c>
      <c r="K1156" s="31">
        <f>主动技能!Q1159</f>
        <v>1</v>
      </c>
      <c r="L1156" s="31">
        <f>主动技能!R1159</f>
        <v>0</v>
      </c>
      <c r="M1156" s="31">
        <f>主动技能!S1159</f>
        <v>0</v>
      </c>
      <c r="N1156" s="31" t="str">
        <f>IF(主动技能!T1159="","",主动技能!T1159)</f>
        <v/>
      </c>
      <c r="O1156" s="31" t="str">
        <f>IF(主动技能!U1159="","",主动技能!U1159)</f>
        <v/>
      </c>
      <c r="P1156" s="31" t="str">
        <f>IF(主动技能!V1159="","",主动技能!V1159)</f>
        <v>skill_01</v>
      </c>
      <c r="Q1156" s="31" t="str">
        <f>IF(主动技能!W1159="","")</f>
        <v/>
      </c>
      <c r="R1156" s="31" t="str">
        <f>IF(主动技能!X1159="","")</f>
        <v/>
      </c>
      <c r="S1156" s="31">
        <f>主动技能!Y1159</f>
        <v>0</v>
      </c>
      <c r="T1156" s="31">
        <f>主动技能!Z1159</f>
        <v>100</v>
      </c>
      <c r="U1156" s="31">
        <f>主动技能!AB1159</f>
        <v>6767</v>
      </c>
      <c r="V1156" s="31">
        <f>主动技能!AC1159</f>
        <v>0</v>
      </c>
      <c r="W1156" s="31">
        <f>主动技能!AD1159</f>
        <v>0</v>
      </c>
      <c r="X1156" s="31">
        <f>主动技能!AE1159</f>
        <v>1</v>
      </c>
      <c r="Y1156" s="31">
        <f>主动技能!AF1159</f>
        <v>0</v>
      </c>
      <c r="Z1156" s="31">
        <f>主动技能!AG1159</f>
        <v>0</v>
      </c>
      <c r="AA1156" s="31" t="str">
        <f>主动技能!AH1159</f>
        <v>attack</v>
      </c>
      <c r="AB1156" s="31" t="str">
        <f>IF(主动技能!AI1159="","")</f>
        <v/>
      </c>
      <c r="AC1156" s="31">
        <f>主动技能!AJ1159</f>
        <v>13</v>
      </c>
      <c r="AD1156" s="31">
        <f>主动技能!BF1159</f>
        <v>102001</v>
      </c>
      <c r="AE1156" s="1">
        <f t="shared" si="17"/>
        <v>13</v>
      </c>
    </row>
    <row r="1157" spans="1:31" s="31" customFormat="1" x14ac:dyDescent="0.15">
      <c r="A1157" s="31">
        <f>主动技能!B1160</f>
        <v>10200114</v>
      </c>
      <c r="B1157" s="4" t="str">
        <f>主动技能!H1160</f>
        <v>普攻</v>
      </c>
      <c r="C1157" s="4" t="str">
        <f>主动技能!I1160</f>
        <v>对敌方单体攻击，造成100%攻击力（+9601）点伤害。</v>
      </c>
      <c r="D1157" s="4">
        <f>VLOOKUP(主动技能!J1160,对应表!F:G,2,FALSE)</f>
        <v>1</v>
      </c>
      <c r="E1157" s="4">
        <f>VLOOKUP(主动技能!K1160,对应表!J:K,2,FALSE)</f>
        <v>1</v>
      </c>
      <c r="F1157" s="4">
        <f>VLOOKUP(主动技能!L1160,对应表!N:O,2,FALSE)</f>
        <v>1</v>
      </c>
      <c r="G1157" s="4">
        <f>IF(主动技能!M1160="必中",2,1)</f>
        <v>1</v>
      </c>
      <c r="H1157" s="4">
        <f>主动技能!N1160</f>
        <v>100</v>
      </c>
      <c r="I1157" s="4">
        <f>主动技能!O1160</f>
        <v>0</v>
      </c>
      <c r="J1157" s="31" t="str">
        <f>主动技能!P1160</f>
        <v>|||</v>
      </c>
      <c r="K1157" s="31">
        <f>主动技能!Q1160</f>
        <v>1</v>
      </c>
      <c r="L1157" s="31">
        <f>主动技能!R1160</f>
        <v>0</v>
      </c>
      <c r="M1157" s="31">
        <f>主动技能!S1160</f>
        <v>0</v>
      </c>
      <c r="N1157" s="31" t="str">
        <f>IF(主动技能!T1160="","",主动技能!T1160)</f>
        <v/>
      </c>
      <c r="O1157" s="31" t="str">
        <f>IF(主动技能!U1160="","",主动技能!U1160)</f>
        <v/>
      </c>
      <c r="P1157" s="31" t="str">
        <f>IF(主动技能!V1160="","",主动技能!V1160)</f>
        <v>skill_01</v>
      </c>
      <c r="Q1157" s="31" t="str">
        <f>IF(主动技能!W1160="","")</f>
        <v/>
      </c>
      <c r="R1157" s="31" t="str">
        <f>IF(主动技能!X1160="","")</f>
        <v/>
      </c>
      <c r="S1157" s="31">
        <f>主动技能!Y1160</f>
        <v>0</v>
      </c>
      <c r="T1157" s="31">
        <f>主动技能!Z1160</f>
        <v>100</v>
      </c>
      <c r="U1157" s="31">
        <f>主动技能!AB1160</f>
        <v>9601</v>
      </c>
      <c r="V1157" s="31">
        <f>主动技能!AC1160</f>
        <v>0</v>
      </c>
      <c r="W1157" s="31">
        <f>主动技能!AD1160</f>
        <v>0</v>
      </c>
      <c r="X1157" s="31">
        <f>主动技能!AE1160</f>
        <v>1</v>
      </c>
      <c r="Y1157" s="31">
        <f>主动技能!AF1160</f>
        <v>0</v>
      </c>
      <c r="Z1157" s="31">
        <f>主动技能!AG1160</f>
        <v>0</v>
      </c>
      <c r="AA1157" s="31" t="str">
        <f>主动技能!AH1160</f>
        <v>attack</v>
      </c>
      <c r="AB1157" s="31" t="str">
        <f>IF(主动技能!AI1160="","")</f>
        <v/>
      </c>
      <c r="AC1157" s="31">
        <f>主动技能!AJ1160</f>
        <v>14</v>
      </c>
      <c r="AD1157" s="31">
        <f>主动技能!BF1160</f>
        <v>102001</v>
      </c>
      <c r="AE1157" s="1">
        <f t="shared" ref="AE1157:AE1220" si="18">AC1157</f>
        <v>14</v>
      </c>
    </row>
    <row r="1158" spans="1:31" s="31" customFormat="1" x14ac:dyDescent="0.15">
      <c r="A1158" s="31">
        <f>主动技能!B1161</f>
        <v>10200115</v>
      </c>
      <c r="B1158" s="4" t="str">
        <f>主动技能!H1161</f>
        <v>普攻</v>
      </c>
      <c r="C1158" s="4" t="str">
        <f>主动技能!I1161</f>
        <v>对敌方单体攻击，造成100%攻击力（+13613）点伤害。</v>
      </c>
      <c r="D1158" s="4">
        <f>VLOOKUP(主动技能!J1161,对应表!F:G,2,FALSE)</f>
        <v>1</v>
      </c>
      <c r="E1158" s="4">
        <f>VLOOKUP(主动技能!K1161,对应表!J:K,2,FALSE)</f>
        <v>1</v>
      </c>
      <c r="F1158" s="4">
        <f>VLOOKUP(主动技能!L1161,对应表!N:O,2,FALSE)</f>
        <v>1</v>
      </c>
      <c r="G1158" s="4">
        <f>IF(主动技能!M1161="必中",2,1)</f>
        <v>1</v>
      </c>
      <c r="H1158" s="4">
        <f>主动技能!N1161</f>
        <v>100</v>
      </c>
      <c r="I1158" s="4">
        <f>主动技能!O1161</f>
        <v>0</v>
      </c>
      <c r="J1158" s="31" t="str">
        <f>主动技能!P1161</f>
        <v>|||</v>
      </c>
      <c r="K1158" s="31">
        <f>主动技能!Q1161</f>
        <v>1</v>
      </c>
      <c r="L1158" s="31">
        <f>主动技能!R1161</f>
        <v>0</v>
      </c>
      <c r="M1158" s="31">
        <f>主动技能!S1161</f>
        <v>0</v>
      </c>
      <c r="N1158" s="31" t="str">
        <f>IF(主动技能!T1161="","",主动技能!T1161)</f>
        <v/>
      </c>
      <c r="O1158" s="31" t="str">
        <f>IF(主动技能!U1161="","",主动技能!U1161)</f>
        <v/>
      </c>
      <c r="P1158" s="31" t="str">
        <f>IF(主动技能!V1161="","",主动技能!V1161)</f>
        <v>skill_01</v>
      </c>
      <c r="Q1158" s="31" t="str">
        <f>IF(主动技能!W1161="","")</f>
        <v/>
      </c>
      <c r="R1158" s="31" t="str">
        <f>IF(主动技能!X1161="","")</f>
        <v/>
      </c>
      <c r="S1158" s="31">
        <f>主动技能!Y1161</f>
        <v>0</v>
      </c>
      <c r="T1158" s="31">
        <f>主动技能!Z1161</f>
        <v>100</v>
      </c>
      <c r="U1158" s="31">
        <f>主动技能!AB1161</f>
        <v>13613</v>
      </c>
      <c r="V1158" s="31">
        <f>主动技能!AC1161</f>
        <v>0</v>
      </c>
      <c r="W1158" s="31">
        <f>主动技能!AD1161</f>
        <v>0</v>
      </c>
      <c r="X1158" s="31">
        <f>主动技能!AE1161</f>
        <v>1</v>
      </c>
      <c r="Y1158" s="31">
        <f>主动技能!AF1161</f>
        <v>0</v>
      </c>
      <c r="Z1158" s="31">
        <f>主动技能!AG1161</f>
        <v>0</v>
      </c>
      <c r="AA1158" s="31" t="str">
        <f>主动技能!AH1161</f>
        <v>attack</v>
      </c>
      <c r="AB1158" s="31" t="str">
        <f>IF(主动技能!AI1161="","")</f>
        <v/>
      </c>
      <c r="AC1158" s="31">
        <f>主动技能!AJ1161</f>
        <v>15</v>
      </c>
      <c r="AD1158" s="31">
        <f>主动技能!BF1161</f>
        <v>102001</v>
      </c>
      <c r="AE1158" s="1">
        <f t="shared" si="18"/>
        <v>15</v>
      </c>
    </row>
    <row r="1159" spans="1:31" s="31" customFormat="1" x14ac:dyDescent="0.15">
      <c r="A1159" s="31">
        <f>主动技能!B1162</f>
        <v>10200116</v>
      </c>
      <c r="B1159" s="4" t="str">
        <f>主动技能!H1162</f>
        <v>普攻</v>
      </c>
      <c r="C1159" s="4" t="str">
        <f>主动技能!I1162</f>
        <v>对敌方单体攻击，造成100%攻击力（+19292）点伤害。</v>
      </c>
      <c r="D1159" s="4">
        <f>VLOOKUP(主动技能!J1162,对应表!F:G,2,FALSE)</f>
        <v>1</v>
      </c>
      <c r="E1159" s="4">
        <f>VLOOKUP(主动技能!K1162,对应表!J:K,2,FALSE)</f>
        <v>1</v>
      </c>
      <c r="F1159" s="4">
        <f>VLOOKUP(主动技能!L1162,对应表!N:O,2,FALSE)</f>
        <v>1</v>
      </c>
      <c r="G1159" s="4">
        <f>IF(主动技能!M1162="必中",2,1)</f>
        <v>1</v>
      </c>
      <c r="H1159" s="4">
        <f>主动技能!N1162</f>
        <v>100</v>
      </c>
      <c r="I1159" s="4">
        <f>主动技能!O1162</f>
        <v>0</v>
      </c>
      <c r="J1159" s="31" t="str">
        <f>主动技能!P1162</f>
        <v>|||</v>
      </c>
      <c r="K1159" s="31">
        <f>主动技能!Q1162</f>
        <v>1</v>
      </c>
      <c r="L1159" s="31">
        <f>主动技能!R1162</f>
        <v>0</v>
      </c>
      <c r="M1159" s="31">
        <f>主动技能!S1162</f>
        <v>0</v>
      </c>
      <c r="N1159" s="31" t="str">
        <f>IF(主动技能!T1162="","",主动技能!T1162)</f>
        <v/>
      </c>
      <c r="O1159" s="31" t="str">
        <f>IF(主动技能!U1162="","",主动技能!U1162)</f>
        <v/>
      </c>
      <c r="P1159" s="31" t="str">
        <f>IF(主动技能!V1162="","",主动技能!V1162)</f>
        <v>skill_01</v>
      </c>
      <c r="Q1159" s="31" t="str">
        <f>IF(主动技能!W1162="","")</f>
        <v/>
      </c>
      <c r="R1159" s="31" t="str">
        <f>IF(主动技能!X1162="","")</f>
        <v/>
      </c>
      <c r="S1159" s="31">
        <f>主动技能!Y1162</f>
        <v>0</v>
      </c>
      <c r="T1159" s="31">
        <f>主动技能!Z1162</f>
        <v>100</v>
      </c>
      <c r="U1159" s="31">
        <f>主动技能!AB1162</f>
        <v>19292</v>
      </c>
      <c r="V1159" s="31">
        <f>主动技能!AC1162</f>
        <v>0</v>
      </c>
      <c r="W1159" s="31">
        <f>主动技能!AD1162</f>
        <v>0</v>
      </c>
      <c r="X1159" s="31">
        <f>主动技能!AE1162</f>
        <v>1</v>
      </c>
      <c r="Y1159" s="31">
        <f>主动技能!AF1162</f>
        <v>0</v>
      </c>
      <c r="Z1159" s="31">
        <f>主动技能!AG1162</f>
        <v>0</v>
      </c>
      <c r="AA1159" s="31" t="str">
        <f>主动技能!AH1162</f>
        <v>attack</v>
      </c>
      <c r="AB1159" s="31" t="str">
        <f>IF(主动技能!AI1162="","")</f>
        <v/>
      </c>
      <c r="AC1159" s="31">
        <f>主动技能!AJ1162</f>
        <v>16</v>
      </c>
      <c r="AD1159" s="31">
        <f>主动技能!BF1162</f>
        <v>102001</v>
      </c>
      <c r="AE1159" s="1">
        <f t="shared" si="18"/>
        <v>16</v>
      </c>
    </row>
    <row r="1160" spans="1:31" s="31" customFormat="1" x14ac:dyDescent="0.15">
      <c r="A1160" s="31">
        <f>主动技能!B1163</f>
        <v>10200117</v>
      </c>
      <c r="B1160" s="4" t="str">
        <f>主动技能!H1163</f>
        <v>普攻</v>
      </c>
      <c r="C1160" s="4" t="str">
        <f>主动技能!I1163</f>
        <v>对敌方单体攻击，造成100%攻击力（+27333）点伤害。</v>
      </c>
      <c r="D1160" s="4">
        <f>VLOOKUP(主动技能!J1163,对应表!F:G,2,FALSE)</f>
        <v>1</v>
      </c>
      <c r="E1160" s="4">
        <f>VLOOKUP(主动技能!K1163,对应表!J:K,2,FALSE)</f>
        <v>1</v>
      </c>
      <c r="F1160" s="4">
        <f>VLOOKUP(主动技能!L1163,对应表!N:O,2,FALSE)</f>
        <v>1</v>
      </c>
      <c r="G1160" s="4">
        <f>IF(主动技能!M1163="必中",2,1)</f>
        <v>1</v>
      </c>
      <c r="H1160" s="4">
        <f>主动技能!N1163</f>
        <v>100</v>
      </c>
      <c r="I1160" s="4">
        <f>主动技能!O1163</f>
        <v>0</v>
      </c>
      <c r="J1160" s="31" t="str">
        <f>主动技能!P1163</f>
        <v>|||</v>
      </c>
      <c r="K1160" s="31">
        <f>主动技能!Q1163</f>
        <v>1</v>
      </c>
      <c r="L1160" s="31">
        <f>主动技能!R1163</f>
        <v>0</v>
      </c>
      <c r="M1160" s="31">
        <f>主动技能!S1163</f>
        <v>0</v>
      </c>
      <c r="N1160" s="31" t="str">
        <f>IF(主动技能!T1163="","",主动技能!T1163)</f>
        <v/>
      </c>
      <c r="O1160" s="31" t="str">
        <f>IF(主动技能!U1163="","",主动技能!U1163)</f>
        <v/>
      </c>
      <c r="P1160" s="31" t="str">
        <f>IF(主动技能!V1163="","",主动技能!V1163)</f>
        <v>skill_01</v>
      </c>
      <c r="Q1160" s="31" t="str">
        <f>IF(主动技能!W1163="","")</f>
        <v/>
      </c>
      <c r="R1160" s="31" t="str">
        <f>IF(主动技能!X1163="","")</f>
        <v/>
      </c>
      <c r="S1160" s="31">
        <f>主动技能!Y1163</f>
        <v>0</v>
      </c>
      <c r="T1160" s="31">
        <f>主动技能!Z1163</f>
        <v>100</v>
      </c>
      <c r="U1160" s="31">
        <f>主动技能!AB1163</f>
        <v>27333</v>
      </c>
      <c r="V1160" s="31">
        <f>主动技能!AC1163</f>
        <v>0</v>
      </c>
      <c r="W1160" s="31">
        <f>主动技能!AD1163</f>
        <v>0</v>
      </c>
      <c r="X1160" s="31">
        <f>主动技能!AE1163</f>
        <v>1</v>
      </c>
      <c r="Y1160" s="31">
        <f>主动技能!AF1163</f>
        <v>0</v>
      </c>
      <c r="Z1160" s="31">
        <f>主动技能!AG1163</f>
        <v>0</v>
      </c>
      <c r="AA1160" s="31" t="str">
        <f>主动技能!AH1163</f>
        <v>attack</v>
      </c>
      <c r="AB1160" s="31" t="str">
        <f>IF(主动技能!AI1163="","")</f>
        <v/>
      </c>
      <c r="AC1160" s="31">
        <f>主动技能!AJ1163</f>
        <v>17</v>
      </c>
      <c r="AD1160" s="31">
        <f>主动技能!BF1163</f>
        <v>102001</v>
      </c>
      <c r="AE1160" s="1">
        <f t="shared" si="18"/>
        <v>17</v>
      </c>
    </row>
    <row r="1161" spans="1:31" s="31" customFormat="1" x14ac:dyDescent="0.15">
      <c r="A1161" s="31">
        <f>主动技能!B1164</f>
        <v>10200118</v>
      </c>
      <c r="B1161" s="4" t="str">
        <f>主动技能!H1164</f>
        <v>普攻</v>
      </c>
      <c r="C1161" s="4" t="str">
        <f>主动技能!I1164</f>
        <v>对敌方单体攻击，造成100%攻击力（+38716）点伤害。</v>
      </c>
      <c r="D1161" s="4">
        <f>VLOOKUP(主动技能!J1164,对应表!F:G,2,FALSE)</f>
        <v>1</v>
      </c>
      <c r="E1161" s="4">
        <f>VLOOKUP(主动技能!K1164,对应表!J:K,2,FALSE)</f>
        <v>1</v>
      </c>
      <c r="F1161" s="4">
        <f>VLOOKUP(主动技能!L1164,对应表!N:O,2,FALSE)</f>
        <v>1</v>
      </c>
      <c r="G1161" s="4">
        <f>IF(主动技能!M1164="必中",2,1)</f>
        <v>1</v>
      </c>
      <c r="H1161" s="4">
        <f>主动技能!N1164</f>
        <v>100</v>
      </c>
      <c r="I1161" s="4">
        <f>主动技能!O1164</f>
        <v>0</v>
      </c>
      <c r="J1161" s="31" t="str">
        <f>主动技能!P1164</f>
        <v>|||</v>
      </c>
      <c r="K1161" s="31">
        <f>主动技能!Q1164</f>
        <v>1</v>
      </c>
      <c r="L1161" s="31">
        <f>主动技能!R1164</f>
        <v>0</v>
      </c>
      <c r="M1161" s="31">
        <f>主动技能!S1164</f>
        <v>0</v>
      </c>
      <c r="N1161" s="31" t="str">
        <f>IF(主动技能!T1164="","",主动技能!T1164)</f>
        <v/>
      </c>
      <c r="O1161" s="31" t="str">
        <f>IF(主动技能!U1164="","",主动技能!U1164)</f>
        <v/>
      </c>
      <c r="P1161" s="31" t="str">
        <f>IF(主动技能!V1164="","",主动技能!V1164)</f>
        <v>skill_01</v>
      </c>
      <c r="Q1161" s="31" t="str">
        <f>IF(主动技能!W1164="","")</f>
        <v/>
      </c>
      <c r="R1161" s="31" t="str">
        <f>IF(主动技能!X1164="","")</f>
        <v/>
      </c>
      <c r="S1161" s="31">
        <f>主动技能!Y1164</f>
        <v>0</v>
      </c>
      <c r="T1161" s="31">
        <f>主动技能!Z1164</f>
        <v>100</v>
      </c>
      <c r="U1161" s="31">
        <f>主动技能!AB1164</f>
        <v>38716</v>
      </c>
      <c r="V1161" s="31">
        <f>主动技能!AC1164</f>
        <v>0</v>
      </c>
      <c r="W1161" s="31">
        <f>主动技能!AD1164</f>
        <v>0</v>
      </c>
      <c r="X1161" s="31">
        <f>主动技能!AE1164</f>
        <v>1</v>
      </c>
      <c r="Y1161" s="31">
        <f>主动技能!AF1164</f>
        <v>0</v>
      </c>
      <c r="Z1161" s="31">
        <f>主动技能!AG1164</f>
        <v>0</v>
      </c>
      <c r="AA1161" s="31" t="str">
        <f>主动技能!AH1164</f>
        <v>attack</v>
      </c>
      <c r="AB1161" s="31" t="str">
        <f>IF(主动技能!AI1164="","")</f>
        <v/>
      </c>
      <c r="AC1161" s="31">
        <f>主动技能!AJ1164</f>
        <v>18</v>
      </c>
      <c r="AD1161" s="31">
        <f>主动技能!BF1164</f>
        <v>102001</v>
      </c>
      <c r="AE1161" s="1">
        <f t="shared" si="18"/>
        <v>18</v>
      </c>
    </row>
    <row r="1162" spans="1:31" s="31" customFormat="1" x14ac:dyDescent="0.15">
      <c r="A1162" s="31">
        <f>主动技能!B1165</f>
        <v>10200119</v>
      </c>
      <c r="B1162" s="4" t="str">
        <f>主动技能!H1165</f>
        <v>普攻</v>
      </c>
      <c r="C1162" s="4" t="str">
        <f>主动技能!I1165</f>
        <v>对敌方单体攻击，造成100%攻击力（+54831）点伤害。</v>
      </c>
      <c r="D1162" s="4">
        <f>VLOOKUP(主动技能!J1165,对应表!F:G,2,FALSE)</f>
        <v>1</v>
      </c>
      <c r="E1162" s="4">
        <f>VLOOKUP(主动技能!K1165,对应表!J:K,2,FALSE)</f>
        <v>1</v>
      </c>
      <c r="F1162" s="4">
        <f>VLOOKUP(主动技能!L1165,对应表!N:O,2,FALSE)</f>
        <v>1</v>
      </c>
      <c r="G1162" s="4">
        <f>IF(主动技能!M1165="必中",2,1)</f>
        <v>1</v>
      </c>
      <c r="H1162" s="4">
        <f>主动技能!N1165</f>
        <v>100</v>
      </c>
      <c r="I1162" s="4">
        <f>主动技能!O1165</f>
        <v>0</v>
      </c>
      <c r="J1162" s="31" t="str">
        <f>主动技能!P1165</f>
        <v>|||</v>
      </c>
      <c r="K1162" s="31">
        <f>主动技能!Q1165</f>
        <v>1</v>
      </c>
      <c r="L1162" s="31">
        <f>主动技能!R1165</f>
        <v>0</v>
      </c>
      <c r="M1162" s="31">
        <f>主动技能!S1165</f>
        <v>0</v>
      </c>
      <c r="N1162" s="31" t="str">
        <f>IF(主动技能!T1165="","",主动技能!T1165)</f>
        <v/>
      </c>
      <c r="O1162" s="31" t="str">
        <f>IF(主动技能!U1165="","",主动技能!U1165)</f>
        <v/>
      </c>
      <c r="P1162" s="31" t="str">
        <f>IF(主动技能!V1165="","",主动技能!V1165)</f>
        <v>skill_01</v>
      </c>
      <c r="Q1162" s="31" t="str">
        <f>IF(主动技能!W1165="","")</f>
        <v/>
      </c>
      <c r="R1162" s="31" t="str">
        <f>IF(主动技能!X1165="","")</f>
        <v/>
      </c>
      <c r="S1162" s="31">
        <f>主动技能!Y1165</f>
        <v>0</v>
      </c>
      <c r="T1162" s="31">
        <f>主动技能!Z1165</f>
        <v>100</v>
      </c>
      <c r="U1162" s="31">
        <f>主动技能!AB1165</f>
        <v>54831</v>
      </c>
      <c r="V1162" s="31">
        <f>主动技能!AC1165</f>
        <v>0</v>
      </c>
      <c r="W1162" s="31">
        <f>主动技能!AD1165</f>
        <v>0</v>
      </c>
      <c r="X1162" s="31">
        <f>主动技能!AE1165</f>
        <v>1</v>
      </c>
      <c r="Y1162" s="31">
        <f>主动技能!AF1165</f>
        <v>0</v>
      </c>
      <c r="Z1162" s="31">
        <f>主动技能!AG1165</f>
        <v>0</v>
      </c>
      <c r="AA1162" s="31" t="str">
        <f>主动技能!AH1165</f>
        <v>attack</v>
      </c>
      <c r="AB1162" s="31" t="str">
        <f>IF(主动技能!AI1165="","")</f>
        <v/>
      </c>
      <c r="AC1162" s="31">
        <f>主动技能!AJ1165</f>
        <v>19</v>
      </c>
      <c r="AD1162" s="31">
        <f>主动技能!BF1165</f>
        <v>102001</v>
      </c>
      <c r="AE1162" s="1">
        <f t="shared" si="18"/>
        <v>19</v>
      </c>
    </row>
    <row r="1163" spans="1:31" s="31" customFormat="1" x14ac:dyDescent="0.15">
      <c r="A1163" s="31">
        <f>主动技能!B1166</f>
        <v>10200120</v>
      </c>
      <c r="B1163" s="4" t="str">
        <f>主动技能!H1166</f>
        <v>普攻</v>
      </c>
      <c r="C1163" s="4" t="str">
        <f>主动技能!I1166</f>
        <v>对敌方单体攻击，造成100%攻击力（+77646）点伤害。</v>
      </c>
      <c r="D1163" s="4">
        <f>VLOOKUP(主动技能!J1166,对应表!F:G,2,FALSE)</f>
        <v>1</v>
      </c>
      <c r="E1163" s="4">
        <f>VLOOKUP(主动技能!K1166,对应表!J:K,2,FALSE)</f>
        <v>1</v>
      </c>
      <c r="F1163" s="4">
        <f>VLOOKUP(主动技能!L1166,对应表!N:O,2,FALSE)</f>
        <v>1</v>
      </c>
      <c r="G1163" s="4">
        <f>IF(主动技能!M1166="必中",2,1)</f>
        <v>1</v>
      </c>
      <c r="H1163" s="4">
        <f>主动技能!N1166</f>
        <v>100</v>
      </c>
      <c r="I1163" s="4">
        <f>主动技能!O1166</f>
        <v>0</v>
      </c>
      <c r="J1163" s="31" t="str">
        <f>主动技能!P1166</f>
        <v>|||</v>
      </c>
      <c r="K1163" s="31">
        <f>主动技能!Q1166</f>
        <v>1</v>
      </c>
      <c r="L1163" s="31">
        <f>主动技能!R1166</f>
        <v>0</v>
      </c>
      <c r="M1163" s="31">
        <f>主动技能!S1166</f>
        <v>0</v>
      </c>
      <c r="N1163" s="31" t="str">
        <f>IF(主动技能!T1166="","",主动技能!T1166)</f>
        <v/>
      </c>
      <c r="O1163" s="31" t="str">
        <f>IF(主动技能!U1166="","",主动技能!U1166)</f>
        <v/>
      </c>
      <c r="P1163" s="31" t="str">
        <f>IF(主动技能!V1166="","",主动技能!V1166)</f>
        <v>skill_01</v>
      </c>
      <c r="Q1163" s="31" t="str">
        <f>IF(主动技能!W1166="","")</f>
        <v/>
      </c>
      <c r="R1163" s="31" t="str">
        <f>IF(主动技能!X1166="","")</f>
        <v/>
      </c>
      <c r="S1163" s="31">
        <f>主动技能!Y1166</f>
        <v>0</v>
      </c>
      <c r="T1163" s="31">
        <f>主动技能!Z1166</f>
        <v>100</v>
      </c>
      <c r="U1163" s="31">
        <f>主动技能!AB1166</f>
        <v>77646</v>
      </c>
      <c r="V1163" s="31">
        <f>主动技能!AC1166</f>
        <v>0</v>
      </c>
      <c r="W1163" s="31">
        <f>主动技能!AD1166</f>
        <v>0</v>
      </c>
      <c r="X1163" s="31">
        <f>主动技能!AE1166</f>
        <v>1</v>
      </c>
      <c r="Y1163" s="31">
        <f>主动技能!AF1166</f>
        <v>0</v>
      </c>
      <c r="Z1163" s="31">
        <f>主动技能!AG1166</f>
        <v>0</v>
      </c>
      <c r="AA1163" s="31" t="str">
        <f>主动技能!AH1166</f>
        <v>attack</v>
      </c>
      <c r="AB1163" s="31" t="str">
        <f>IF(主动技能!AI1166="","")</f>
        <v/>
      </c>
      <c r="AC1163" s="31">
        <f>主动技能!AJ1166</f>
        <v>20</v>
      </c>
      <c r="AD1163" s="31">
        <f>主动技能!BF1166</f>
        <v>102001</v>
      </c>
      <c r="AE1163" s="1">
        <f t="shared" si="18"/>
        <v>20</v>
      </c>
    </row>
    <row r="1164" spans="1:31" s="31" customFormat="1" x14ac:dyDescent="0.15">
      <c r="A1164" s="31">
        <f>主动技能!B1167</f>
        <v>10200201</v>
      </c>
      <c r="B1164" s="4" t="str">
        <f>主动技能!H1167</f>
        <v>死神之怒</v>
      </c>
      <c r="C1164" s="4" t="str">
        <f>主动技能!I1167</f>
        <v>对敌方前排攻击，造成125%攻击力（+553）点伤害。</v>
      </c>
      <c r="D1164" s="4">
        <f>VLOOKUP(主动技能!J1167,对应表!F:G,2,FALSE)</f>
        <v>1</v>
      </c>
      <c r="E1164" s="4">
        <f>VLOOKUP(主动技能!K1167,对应表!J:K,2,FALSE)</f>
        <v>1</v>
      </c>
      <c r="F1164" s="4">
        <f>VLOOKUP(主动技能!L1167,对应表!N:O,2,FALSE)</f>
        <v>6</v>
      </c>
      <c r="G1164" s="4">
        <f>IF(主动技能!M1167="必中",2,1)</f>
        <v>1</v>
      </c>
      <c r="H1164" s="4">
        <f>主动技能!N1167</f>
        <v>100</v>
      </c>
      <c r="I1164" s="4">
        <f>主动技能!O1167</f>
        <v>50</v>
      </c>
      <c r="J1164" s="31" t="str">
        <f>主动技能!P1167</f>
        <v>||eff_sishenzhinu|</v>
      </c>
      <c r="K1164" s="31">
        <f>主动技能!Q1167</f>
        <v>1</v>
      </c>
      <c r="L1164" s="31">
        <f>主动技能!R1167</f>
        <v>0</v>
      </c>
      <c r="M1164" s="31">
        <f>主动技能!S1167</f>
        <v>0</v>
      </c>
      <c r="N1164" s="31" t="str">
        <f>IF(主动技能!T1167="","",主动技能!T1167)</f>
        <v/>
      </c>
      <c r="O1164" s="31" t="str">
        <f>IF(主动技能!U1167="","",主动技能!U1167)</f>
        <v/>
      </c>
      <c r="P1164" s="31" t="str">
        <f>IF(主动技能!V1167="","",主动技能!V1167)</f>
        <v>skill_02</v>
      </c>
      <c r="Q1164" s="31" t="str">
        <f>IF(主动技能!W1167="","")</f>
        <v/>
      </c>
      <c r="R1164" s="31" t="str">
        <f>IF(主动技能!X1167="","")</f>
        <v/>
      </c>
      <c r="S1164" s="31">
        <f>主动技能!Y1167</f>
        <v>0</v>
      </c>
      <c r="T1164" s="31">
        <f>主动技能!Z1167</f>
        <v>125</v>
      </c>
      <c r="U1164" s="31">
        <f>主动技能!AB1167</f>
        <v>553</v>
      </c>
      <c r="V1164" s="31">
        <f>主动技能!AC1167</f>
        <v>0</v>
      </c>
      <c r="W1164" s="31">
        <f>主动技能!AD1167</f>
        <v>0</v>
      </c>
      <c r="X1164" s="31">
        <f>主动技能!AE1167</f>
        <v>1</v>
      </c>
      <c r="Y1164" s="31">
        <f>主动技能!AF1167</f>
        <v>1</v>
      </c>
      <c r="Z1164" s="31">
        <f>主动技能!AG1167</f>
        <v>1</v>
      </c>
      <c r="AA1164" s="31" t="str">
        <f>主动技能!AH1167</f>
        <v>attackex</v>
      </c>
      <c r="AB1164" s="31" t="str">
        <f>IF(主动技能!AI1167="","")</f>
        <v/>
      </c>
      <c r="AC1164" s="31">
        <f>主动技能!AJ1167</f>
        <v>1</v>
      </c>
      <c r="AD1164" s="31">
        <f>主动技能!BF1167</f>
        <v>102002</v>
      </c>
      <c r="AE1164" s="1">
        <f t="shared" si="18"/>
        <v>1</v>
      </c>
    </row>
    <row r="1165" spans="1:31" s="31" customFormat="1" x14ac:dyDescent="0.15">
      <c r="A1165" s="31">
        <f>主动技能!B1168</f>
        <v>10200202</v>
      </c>
      <c r="B1165" s="4" t="str">
        <f>主动技能!H1168</f>
        <v>死神之怒</v>
      </c>
      <c r="C1165" s="4" t="str">
        <f>主动技能!I1168</f>
        <v>对敌方前排攻击，造成125%攻击力（+611）点伤害。</v>
      </c>
      <c r="D1165" s="4">
        <f>VLOOKUP(主动技能!J1168,对应表!F:G,2,FALSE)</f>
        <v>1</v>
      </c>
      <c r="E1165" s="4">
        <f>VLOOKUP(主动技能!K1168,对应表!J:K,2,FALSE)</f>
        <v>1</v>
      </c>
      <c r="F1165" s="4">
        <f>VLOOKUP(主动技能!L1168,对应表!N:O,2,FALSE)</f>
        <v>6</v>
      </c>
      <c r="G1165" s="4">
        <f>IF(主动技能!M1168="必中",2,1)</f>
        <v>1</v>
      </c>
      <c r="H1165" s="4">
        <f>主动技能!N1168</f>
        <v>100</v>
      </c>
      <c r="I1165" s="4">
        <f>主动技能!O1168</f>
        <v>50</v>
      </c>
      <c r="J1165" s="31" t="str">
        <f>主动技能!P1168</f>
        <v>||eff_sishenzhinu|</v>
      </c>
      <c r="K1165" s="31">
        <f>主动技能!Q1168</f>
        <v>1</v>
      </c>
      <c r="L1165" s="31">
        <f>主动技能!R1168</f>
        <v>0</v>
      </c>
      <c r="M1165" s="31">
        <f>主动技能!S1168</f>
        <v>0</v>
      </c>
      <c r="N1165" s="31" t="str">
        <f>IF(主动技能!T1168="","",主动技能!T1168)</f>
        <v/>
      </c>
      <c r="O1165" s="31" t="str">
        <f>IF(主动技能!U1168="","",主动技能!U1168)</f>
        <v/>
      </c>
      <c r="P1165" s="31" t="str">
        <f>IF(主动技能!V1168="","",主动技能!V1168)</f>
        <v>skill_02</v>
      </c>
      <c r="Q1165" s="31" t="str">
        <f>IF(主动技能!W1168="","")</f>
        <v/>
      </c>
      <c r="R1165" s="31" t="str">
        <f>IF(主动技能!X1168="","")</f>
        <v/>
      </c>
      <c r="S1165" s="31">
        <f>主动技能!Y1168</f>
        <v>0</v>
      </c>
      <c r="T1165" s="31">
        <f>主动技能!Z1168</f>
        <v>125</v>
      </c>
      <c r="U1165" s="31">
        <f>主动技能!AB1168</f>
        <v>611</v>
      </c>
      <c r="V1165" s="31">
        <f>主动技能!AC1168</f>
        <v>0</v>
      </c>
      <c r="W1165" s="31">
        <f>主动技能!AD1168</f>
        <v>0</v>
      </c>
      <c r="X1165" s="31">
        <f>主动技能!AE1168</f>
        <v>1</v>
      </c>
      <c r="Y1165" s="31">
        <f>主动技能!AF1168</f>
        <v>1</v>
      </c>
      <c r="Z1165" s="31">
        <f>主动技能!AG1168</f>
        <v>1</v>
      </c>
      <c r="AA1165" s="31" t="str">
        <f>主动技能!AH1168</f>
        <v>attackex</v>
      </c>
      <c r="AB1165" s="31" t="str">
        <f>IF(主动技能!AI1168="","")</f>
        <v/>
      </c>
      <c r="AC1165" s="31">
        <f>主动技能!AJ1168</f>
        <v>2</v>
      </c>
      <c r="AD1165" s="31">
        <f>主动技能!BF1168</f>
        <v>102002</v>
      </c>
      <c r="AE1165" s="1">
        <f t="shared" si="18"/>
        <v>2</v>
      </c>
    </row>
    <row r="1166" spans="1:31" s="31" customFormat="1" x14ac:dyDescent="0.15">
      <c r="A1166" s="31">
        <f>主动技能!B1169</f>
        <v>10200203</v>
      </c>
      <c r="B1166" s="4" t="str">
        <f>主动技能!H1169</f>
        <v>死神之怒</v>
      </c>
      <c r="C1166" s="4" t="str">
        <f>主动技能!I1169</f>
        <v>对敌方前排攻击，造成125%攻击力（+809）点伤害。</v>
      </c>
      <c r="D1166" s="4">
        <f>VLOOKUP(主动技能!J1169,对应表!F:G,2,FALSE)</f>
        <v>1</v>
      </c>
      <c r="E1166" s="4">
        <f>VLOOKUP(主动技能!K1169,对应表!J:K,2,FALSE)</f>
        <v>1</v>
      </c>
      <c r="F1166" s="4">
        <f>VLOOKUP(主动技能!L1169,对应表!N:O,2,FALSE)</f>
        <v>6</v>
      </c>
      <c r="G1166" s="4">
        <f>IF(主动技能!M1169="必中",2,1)</f>
        <v>1</v>
      </c>
      <c r="H1166" s="4">
        <f>主动技能!N1169</f>
        <v>100</v>
      </c>
      <c r="I1166" s="4">
        <f>主动技能!O1169</f>
        <v>50</v>
      </c>
      <c r="J1166" s="31" t="str">
        <f>主动技能!P1169</f>
        <v>||eff_sishenzhinu|</v>
      </c>
      <c r="K1166" s="31">
        <f>主动技能!Q1169</f>
        <v>1</v>
      </c>
      <c r="L1166" s="31">
        <f>主动技能!R1169</f>
        <v>0</v>
      </c>
      <c r="M1166" s="31">
        <f>主动技能!S1169</f>
        <v>0</v>
      </c>
      <c r="N1166" s="31" t="str">
        <f>IF(主动技能!T1169="","",主动技能!T1169)</f>
        <v/>
      </c>
      <c r="O1166" s="31" t="str">
        <f>IF(主动技能!U1169="","",主动技能!U1169)</f>
        <v/>
      </c>
      <c r="P1166" s="31" t="str">
        <f>IF(主动技能!V1169="","",主动技能!V1169)</f>
        <v>skill_02</v>
      </c>
      <c r="Q1166" s="31" t="str">
        <f>IF(主动技能!W1169="","")</f>
        <v/>
      </c>
      <c r="R1166" s="31" t="str">
        <f>IF(主动技能!X1169="","")</f>
        <v/>
      </c>
      <c r="S1166" s="31">
        <f>主动技能!Y1169</f>
        <v>0</v>
      </c>
      <c r="T1166" s="31">
        <f>主动技能!Z1169</f>
        <v>125</v>
      </c>
      <c r="U1166" s="31">
        <f>主动技能!AB1169</f>
        <v>809</v>
      </c>
      <c r="V1166" s="31">
        <f>主动技能!AC1169</f>
        <v>0</v>
      </c>
      <c r="W1166" s="31">
        <f>主动技能!AD1169</f>
        <v>0</v>
      </c>
      <c r="X1166" s="31">
        <f>主动技能!AE1169</f>
        <v>1</v>
      </c>
      <c r="Y1166" s="31">
        <f>主动技能!AF1169</f>
        <v>1</v>
      </c>
      <c r="Z1166" s="31">
        <f>主动技能!AG1169</f>
        <v>1</v>
      </c>
      <c r="AA1166" s="31" t="str">
        <f>主动技能!AH1169</f>
        <v>attackex</v>
      </c>
      <c r="AB1166" s="31" t="str">
        <f>IF(主动技能!AI1169="","")</f>
        <v/>
      </c>
      <c r="AC1166" s="31">
        <f>主动技能!AJ1169</f>
        <v>3</v>
      </c>
      <c r="AD1166" s="31">
        <f>主动技能!BF1169</f>
        <v>102002</v>
      </c>
      <c r="AE1166" s="1">
        <f t="shared" si="18"/>
        <v>3</v>
      </c>
    </row>
    <row r="1167" spans="1:31" s="31" customFormat="1" x14ac:dyDescent="0.15">
      <c r="A1167" s="31">
        <f>主动技能!B1170</f>
        <v>10200204</v>
      </c>
      <c r="B1167" s="4" t="str">
        <f>主动技能!H1170</f>
        <v>死神之怒</v>
      </c>
      <c r="C1167" s="4" t="str">
        <f>主动技能!I1170</f>
        <v>对敌方前排攻击，造成125%攻击力（+1247）点伤害。</v>
      </c>
      <c r="D1167" s="4">
        <f>VLOOKUP(主动技能!J1170,对应表!F:G,2,FALSE)</f>
        <v>1</v>
      </c>
      <c r="E1167" s="4">
        <f>VLOOKUP(主动技能!K1170,对应表!J:K,2,FALSE)</f>
        <v>1</v>
      </c>
      <c r="F1167" s="4">
        <f>VLOOKUP(主动技能!L1170,对应表!N:O,2,FALSE)</f>
        <v>6</v>
      </c>
      <c r="G1167" s="4">
        <f>IF(主动技能!M1170="必中",2,1)</f>
        <v>1</v>
      </c>
      <c r="H1167" s="4">
        <f>主动技能!N1170</f>
        <v>100</v>
      </c>
      <c r="I1167" s="4">
        <f>主动技能!O1170</f>
        <v>50</v>
      </c>
      <c r="J1167" s="31" t="str">
        <f>主动技能!P1170</f>
        <v>||eff_sishenzhinu|</v>
      </c>
      <c r="K1167" s="31">
        <f>主动技能!Q1170</f>
        <v>1</v>
      </c>
      <c r="L1167" s="31">
        <f>主动技能!R1170</f>
        <v>0</v>
      </c>
      <c r="M1167" s="31">
        <f>主动技能!S1170</f>
        <v>0</v>
      </c>
      <c r="N1167" s="31" t="str">
        <f>IF(主动技能!T1170="","",主动技能!T1170)</f>
        <v/>
      </c>
      <c r="O1167" s="31" t="str">
        <f>IF(主动技能!U1170="","",主动技能!U1170)</f>
        <v/>
      </c>
      <c r="P1167" s="31" t="str">
        <f>IF(主动技能!V1170="","",主动技能!V1170)</f>
        <v>skill_02</v>
      </c>
      <c r="Q1167" s="31" t="str">
        <f>IF(主动技能!W1170="","")</f>
        <v/>
      </c>
      <c r="R1167" s="31" t="str">
        <f>IF(主动技能!X1170="","")</f>
        <v/>
      </c>
      <c r="S1167" s="31">
        <f>主动技能!Y1170</f>
        <v>0</v>
      </c>
      <c r="T1167" s="31">
        <f>主动技能!Z1170</f>
        <v>125</v>
      </c>
      <c r="U1167" s="31">
        <f>主动技能!AB1170</f>
        <v>1247</v>
      </c>
      <c r="V1167" s="31">
        <f>主动技能!AC1170</f>
        <v>0</v>
      </c>
      <c r="W1167" s="31">
        <f>主动技能!AD1170</f>
        <v>0</v>
      </c>
      <c r="X1167" s="31">
        <f>主动技能!AE1170</f>
        <v>1</v>
      </c>
      <c r="Y1167" s="31">
        <f>主动技能!AF1170</f>
        <v>1</v>
      </c>
      <c r="Z1167" s="31">
        <f>主动技能!AG1170</f>
        <v>1</v>
      </c>
      <c r="AA1167" s="31" t="str">
        <f>主动技能!AH1170</f>
        <v>attackex</v>
      </c>
      <c r="AB1167" s="31" t="str">
        <f>IF(主动技能!AI1170="","")</f>
        <v/>
      </c>
      <c r="AC1167" s="31">
        <f>主动技能!AJ1170</f>
        <v>4</v>
      </c>
      <c r="AD1167" s="31">
        <f>主动技能!BF1170</f>
        <v>102002</v>
      </c>
      <c r="AE1167" s="1">
        <f t="shared" si="18"/>
        <v>4</v>
      </c>
    </row>
    <row r="1168" spans="1:31" s="31" customFormat="1" x14ac:dyDescent="0.15">
      <c r="A1168" s="31">
        <f>主动技能!B1171</f>
        <v>10200205</v>
      </c>
      <c r="B1168" s="4" t="str">
        <f>主动技能!H1171</f>
        <v>死神之怒</v>
      </c>
      <c r="C1168" s="4" t="str">
        <f>主动技能!I1171</f>
        <v>对敌方前排攻击，造成125%攻击力（+1867）点伤害。</v>
      </c>
      <c r="D1168" s="4">
        <f>VLOOKUP(主动技能!J1171,对应表!F:G,2,FALSE)</f>
        <v>1</v>
      </c>
      <c r="E1168" s="4">
        <f>VLOOKUP(主动技能!K1171,对应表!J:K,2,FALSE)</f>
        <v>1</v>
      </c>
      <c r="F1168" s="4">
        <f>VLOOKUP(主动技能!L1171,对应表!N:O,2,FALSE)</f>
        <v>6</v>
      </c>
      <c r="G1168" s="4">
        <f>IF(主动技能!M1171="必中",2,1)</f>
        <v>1</v>
      </c>
      <c r="H1168" s="4">
        <f>主动技能!N1171</f>
        <v>100</v>
      </c>
      <c r="I1168" s="4">
        <f>主动技能!O1171</f>
        <v>50</v>
      </c>
      <c r="J1168" s="31" t="str">
        <f>主动技能!P1171</f>
        <v>||eff_sishenzhinu|</v>
      </c>
      <c r="K1168" s="31">
        <f>主动技能!Q1171</f>
        <v>1</v>
      </c>
      <c r="L1168" s="31">
        <f>主动技能!R1171</f>
        <v>0</v>
      </c>
      <c r="M1168" s="31">
        <f>主动技能!S1171</f>
        <v>0</v>
      </c>
      <c r="N1168" s="31" t="str">
        <f>IF(主动技能!T1171="","",主动技能!T1171)</f>
        <v/>
      </c>
      <c r="O1168" s="31" t="str">
        <f>IF(主动技能!U1171="","",主动技能!U1171)</f>
        <v/>
      </c>
      <c r="P1168" s="31" t="str">
        <f>IF(主动技能!V1171="","",主动技能!V1171)</f>
        <v>skill_02</v>
      </c>
      <c r="Q1168" s="31" t="str">
        <f>IF(主动技能!W1171="","")</f>
        <v/>
      </c>
      <c r="R1168" s="31" t="str">
        <f>IF(主动技能!X1171="","")</f>
        <v/>
      </c>
      <c r="S1168" s="31">
        <f>主动技能!Y1171</f>
        <v>0</v>
      </c>
      <c r="T1168" s="31">
        <f>主动技能!Z1171</f>
        <v>125</v>
      </c>
      <c r="U1168" s="31">
        <f>主动技能!AB1171</f>
        <v>1867</v>
      </c>
      <c r="V1168" s="31">
        <f>主动技能!AC1171</f>
        <v>0</v>
      </c>
      <c r="W1168" s="31">
        <f>主动技能!AD1171</f>
        <v>0</v>
      </c>
      <c r="X1168" s="31">
        <f>主动技能!AE1171</f>
        <v>1</v>
      </c>
      <c r="Y1168" s="31">
        <f>主动技能!AF1171</f>
        <v>1</v>
      </c>
      <c r="Z1168" s="31">
        <f>主动技能!AG1171</f>
        <v>1</v>
      </c>
      <c r="AA1168" s="31" t="str">
        <f>主动技能!AH1171</f>
        <v>attackex</v>
      </c>
      <c r="AB1168" s="31" t="str">
        <f>IF(主动技能!AI1171="","")</f>
        <v/>
      </c>
      <c r="AC1168" s="31">
        <f>主动技能!AJ1171</f>
        <v>5</v>
      </c>
      <c r="AD1168" s="31">
        <f>主动技能!BF1171</f>
        <v>102002</v>
      </c>
      <c r="AE1168" s="1">
        <f t="shared" si="18"/>
        <v>5</v>
      </c>
    </row>
    <row r="1169" spans="1:31" s="31" customFormat="1" x14ac:dyDescent="0.15">
      <c r="A1169" s="31">
        <f>主动技能!B1172</f>
        <v>10200206</v>
      </c>
      <c r="B1169" s="4" t="str">
        <f>主动技能!H1172</f>
        <v>死神之怒</v>
      </c>
      <c r="C1169" s="4" t="str">
        <f>主动技能!I1172</f>
        <v>对敌方前排攻击，造成125%攻击力（+2745）点伤害。</v>
      </c>
      <c r="D1169" s="4">
        <f>VLOOKUP(主动技能!J1172,对应表!F:G,2,FALSE)</f>
        <v>1</v>
      </c>
      <c r="E1169" s="4">
        <f>VLOOKUP(主动技能!K1172,对应表!J:K,2,FALSE)</f>
        <v>1</v>
      </c>
      <c r="F1169" s="4">
        <f>VLOOKUP(主动技能!L1172,对应表!N:O,2,FALSE)</f>
        <v>6</v>
      </c>
      <c r="G1169" s="4">
        <f>IF(主动技能!M1172="必中",2,1)</f>
        <v>1</v>
      </c>
      <c r="H1169" s="4">
        <f>主动技能!N1172</f>
        <v>100</v>
      </c>
      <c r="I1169" s="4">
        <f>主动技能!O1172</f>
        <v>50</v>
      </c>
      <c r="J1169" s="31" t="str">
        <f>主动技能!P1172</f>
        <v>||eff_sishenzhinu|</v>
      </c>
      <c r="K1169" s="31">
        <f>主动技能!Q1172</f>
        <v>1</v>
      </c>
      <c r="L1169" s="31">
        <f>主动技能!R1172</f>
        <v>0</v>
      </c>
      <c r="M1169" s="31">
        <f>主动技能!S1172</f>
        <v>0</v>
      </c>
      <c r="N1169" s="31" t="str">
        <f>IF(主动技能!T1172="","",主动技能!T1172)</f>
        <v/>
      </c>
      <c r="O1169" s="31" t="str">
        <f>IF(主动技能!U1172="","",主动技能!U1172)</f>
        <v/>
      </c>
      <c r="P1169" s="31" t="str">
        <f>IF(主动技能!V1172="","",主动技能!V1172)</f>
        <v>skill_02</v>
      </c>
      <c r="Q1169" s="31" t="str">
        <f>IF(主动技能!W1172="","")</f>
        <v/>
      </c>
      <c r="R1169" s="31" t="str">
        <f>IF(主动技能!X1172="","")</f>
        <v/>
      </c>
      <c r="S1169" s="31">
        <f>主动技能!Y1172</f>
        <v>0</v>
      </c>
      <c r="T1169" s="31">
        <f>主动技能!Z1172</f>
        <v>125</v>
      </c>
      <c r="U1169" s="31">
        <f>主动技能!AB1172</f>
        <v>2745</v>
      </c>
      <c r="V1169" s="31">
        <f>主动技能!AC1172</f>
        <v>0</v>
      </c>
      <c r="W1169" s="31">
        <f>主动技能!AD1172</f>
        <v>0</v>
      </c>
      <c r="X1169" s="31">
        <f>主动技能!AE1172</f>
        <v>1</v>
      </c>
      <c r="Y1169" s="31">
        <f>主动技能!AF1172</f>
        <v>1</v>
      </c>
      <c r="Z1169" s="31">
        <f>主动技能!AG1172</f>
        <v>1</v>
      </c>
      <c r="AA1169" s="31" t="str">
        <f>主动技能!AH1172</f>
        <v>attackex</v>
      </c>
      <c r="AB1169" s="31" t="str">
        <f>IF(主动技能!AI1172="","")</f>
        <v/>
      </c>
      <c r="AC1169" s="31">
        <f>主动技能!AJ1172</f>
        <v>6</v>
      </c>
      <c r="AD1169" s="31">
        <f>主动技能!BF1172</f>
        <v>102002</v>
      </c>
      <c r="AE1169" s="1">
        <f t="shared" si="18"/>
        <v>6</v>
      </c>
    </row>
    <row r="1170" spans="1:31" s="31" customFormat="1" x14ac:dyDescent="0.15">
      <c r="A1170" s="31">
        <f>主动技能!B1173</f>
        <v>10200207</v>
      </c>
      <c r="B1170" s="4" t="str">
        <f>主动技能!H1173</f>
        <v>死神之怒</v>
      </c>
      <c r="C1170" s="4" t="str">
        <f>主动技能!I1173</f>
        <v>对敌方前排攻击，造成125%攻击力（+3989）点伤害。</v>
      </c>
      <c r="D1170" s="4">
        <f>VLOOKUP(主动技能!J1173,对应表!F:G,2,FALSE)</f>
        <v>1</v>
      </c>
      <c r="E1170" s="4">
        <f>VLOOKUP(主动技能!K1173,对应表!J:K,2,FALSE)</f>
        <v>1</v>
      </c>
      <c r="F1170" s="4">
        <f>VLOOKUP(主动技能!L1173,对应表!N:O,2,FALSE)</f>
        <v>6</v>
      </c>
      <c r="G1170" s="4">
        <f>IF(主动技能!M1173="必中",2,1)</f>
        <v>1</v>
      </c>
      <c r="H1170" s="4">
        <f>主动技能!N1173</f>
        <v>100</v>
      </c>
      <c r="I1170" s="4">
        <f>主动技能!O1173</f>
        <v>50</v>
      </c>
      <c r="J1170" s="31" t="str">
        <f>主动技能!P1173</f>
        <v>||eff_sishenzhinu|</v>
      </c>
      <c r="K1170" s="31">
        <f>主动技能!Q1173</f>
        <v>1</v>
      </c>
      <c r="L1170" s="31">
        <f>主动技能!R1173</f>
        <v>0</v>
      </c>
      <c r="M1170" s="31">
        <f>主动技能!S1173</f>
        <v>0</v>
      </c>
      <c r="N1170" s="31" t="str">
        <f>IF(主动技能!T1173="","",主动技能!T1173)</f>
        <v/>
      </c>
      <c r="O1170" s="31" t="str">
        <f>IF(主动技能!U1173="","",主动技能!U1173)</f>
        <v/>
      </c>
      <c r="P1170" s="31" t="str">
        <f>IF(主动技能!V1173="","",主动技能!V1173)</f>
        <v>skill_02</v>
      </c>
      <c r="Q1170" s="31" t="str">
        <f>IF(主动技能!W1173="","")</f>
        <v/>
      </c>
      <c r="R1170" s="31" t="str">
        <f>IF(主动技能!X1173="","")</f>
        <v/>
      </c>
      <c r="S1170" s="31">
        <f>主动技能!Y1173</f>
        <v>0</v>
      </c>
      <c r="T1170" s="31">
        <f>主动技能!Z1173</f>
        <v>125</v>
      </c>
      <c r="U1170" s="31">
        <f>主动技能!AB1173</f>
        <v>3989</v>
      </c>
      <c r="V1170" s="31">
        <f>主动技能!AC1173</f>
        <v>0</v>
      </c>
      <c r="W1170" s="31">
        <f>主动技能!AD1173</f>
        <v>0</v>
      </c>
      <c r="X1170" s="31">
        <f>主动技能!AE1173</f>
        <v>1</v>
      </c>
      <c r="Y1170" s="31">
        <f>主动技能!AF1173</f>
        <v>1</v>
      </c>
      <c r="Z1170" s="31">
        <f>主动技能!AG1173</f>
        <v>1</v>
      </c>
      <c r="AA1170" s="31" t="str">
        <f>主动技能!AH1173</f>
        <v>attackex</v>
      </c>
      <c r="AB1170" s="31" t="str">
        <f>IF(主动技能!AI1173="","")</f>
        <v/>
      </c>
      <c r="AC1170" s="31">
        <f>主动技能!AJ1173</f>
        <v>7</v>
      </c>
      <c r="AD1170" s="31">
        <f>主动技能!BF1173</f>
        <v>102002</v>
      </c>
      <c r="AE1170" s="1">
        <f t="shared" si="18"/>
        <v>7</v>
      </c>
    </row>
    <row r="1171" spans="1:31" s="31" customFormat="1" x14ac:dyDescent="0.15">
      <c r="A1171" s="31">
        <f>主动技能!B1174</f>
        <v>10200208</v>
      </c>
      <c r="B1171" s="4" t="str">
        <f>主动技能!H1174</f>
        <v>死神之怒</v>
      </c>
      <c r="C1171" s="4" t="str">
        <f>主动技能!I1174</f>
        <v>对敌方前排攻击，造成125%攻击力（+5748）点伤害。</v>
      </c>
      <c r="D1171" s="4">
        <f>VLOOKUP(主动技能!J1174,对应表!F:G,2,FALSE)</f>
        <v>1</v>
      </c>
      <c r="E1171" s="4">
        <f>VLOOKUP(主动技能!K1174,对应表!J:K,2,FALSE)</f>
        <v>1</v>
      </c>
      <c r="F1171" s="4">
        <f>VLOOKUP(主动技能!L1174,对应表!N:O,2,FALSE)</f>
        <v>6</v>
      </c>
      <c r="G1171" s="4">
        <f>IF(主动技能!M1174="必中",2,1)</f>
        <v>1</v>
      </c>
      <c r="H1171" s="4">
        <f>主动技能!N1174</f>
        <v>100</v>
      </c>
      <c r="I1171" s="4">
        <f>主动技能!O1174</f>
        <v>50</v>
      </c>
      <c r="J1171" s="31" t="str">
        <f>主动技能!P1174</f>
        <v>||eff_sishenzhinu|</v>
      </c>
      <c r="K1171" s="31">
        <f>主动技能!Q1174</f>
        <v>1</v>
      </c>
      <c r="L1171" s="31">
        <f>主动技能!R1174</f>
        <v>0</v>
      </c>
      <c r="M1171" s="31">
        <f>主动技能!S1174</f>
        <v>0</v>
      </c>
      <c r="N1171" s="31" t="str">
        <f>IF(主动技能!T1174="","",主动技能!T1174)</f>
        <v/>
      </c>
      <c r="O1171" s="31" t="str">
        <f>IF(主动技能!U1174="","",主动技能!U1174)</f>
        <v/>
      </c>
      <c r="P1171" s="31" t="str">
        <f>IF(主动技能!V1174="","",主动技能!V1174)</f>
        <v>skill_02</v>
      </c>
      <c r="Q1171" s="31" t="str">
        <f>IF(主动技能!W1174="","")</f>
        <v/>
      </c>
      <c r="R1171" s="31" t="str">
        <f>IF(主动技能!X1174="","")</f>
        <v/>
      </c>
      <c r="S1171" s="31">
        <f>主动技能!Y1174</f>
        <v>0</v>
      </c>
      <c r="T1171" s="31">
        <f>主动技能!Z1174</f>
        <v>125</v>
      </c>
      <c r="U1171" s="31">
        <f>主动技能!AB1174</f>
        <v>5748</v>
      </c>
      <c r="V1171" s="31">
        <f>主动技能!AC1174</f>
        <v>0</v>
      </c>
      <c r="W1171" s="31">
        <f>主动技能!AD1174</f>
        <v>0</v>
      </c>
      <c r="X1171" s="31">
        <f>主动技能!AE1174</f>
        <v>1</v>
      </c>
      <c r="Y1171" s="31">
        <f>主动技能!AF1174</f>
        <v>1</v>
      </c>
      <c r="Z1171" s="31">
        <f>主动技能!AG1174</f>
        <v>1</v>
      </c>
      <c r="AA1171" s="31" t="str">
        <f>主动技能!AH1174</f>
        <v>attackex</v>
      </c>
      <c r="AB1171" s="31" t="str">
        <f>IF(主动技能!AI1174="","")</f>
        <v/>
      </c>
      <c r="AC1171" s="31">
        <f>主动技能!AJ1174</f>
        <v>8</v>
      </c>
      <c r="AD1171" s="31">
        <f>主动技能!BF1174</f>
        <v>102002</v>
      </c>
      <c r="AE1171" s="1">
        <f t="shared" si="18"/>
        <v>8</v>
      </c>
    </row>
    <row r="1172" spans="1:31" s="31" customFormat="1" x14ac:dyDescent="0.15">
      <c r="A1172" s="31">
        <f>主动技能!B1175</f>
        <v>10200209</v>
      </c>
      <c r="B1172" s="4" t="str">
        <f>主动技能!H1175</f>
        <v>死神之怒</v>
      </c>
      <c r="C1172" s="4" t="str">
        <f>主动技能!I1175</f>
        <v>对敌方前排攻击，造成125%攻击力（+8240）点伤害。</v>
      </c>
      <c r="D1172" s="4">
        <f>VLOOKUP(主动技能!J1175,对应表!F:G,2,FALSE)</f>
        <v>1</v>
      </c>
      <c r="E1172" s="4">
        <f>VLOOKUP(主动技能!K1175,对应表!J:K,2,FALSE)</f>
        <v>1</v>
      </c>
      <c r="F1172" s="4">
        <f>VLOOKUP(主动技能!L1175,对应表!N:O,2,FALSE)</f>
        <v>6</v>
      </c>
      <c r="G1172" s="4">
        <f>IF(主动技能!M1175="必中",2,1)</f>
        <v>1</v>
      </c>
      <c r="H1172" s="4">
        <f>主动技能!N1175</f>
        <v>100</v>
      </c>
      <c r="I1172" s="4">
        <f>主动技能!O1175</f>
        <v>50</v>
      </c>
      <c r="J1172" s="31" t="str">
        <f>主动技能!P1175</f>
        <v>||eff_sishenzhinu|</v>
      </c>
      <c r="K1172" s="31">
        <f>主动技能!Q1175</f>
        <v>1</v>
      </c>
      <c r="L1172" s="31">
        <f>主动技能!R1175</f>
        <v>0</v>
      </c>
      <c r="M1172" s="31">
        <f>主动技能!S1175</f>
        <v>0</v>
      </c>
      <c r="N1172" s="31" t="str">
        <f>IF(主动技能!T1175="","",主动技能!T1175)</f>
        <v/>
      </c>
      <c r="O1172" s="31" t="str">
        <f>IF(主动技能!U1175="","",主动技能!U1175)</f>
        <v/>
      </c>
      <c r="P1172" s="31" t="str">
        <f>IF(主动技能!V1175="","",主动技能!V1175)</f>
        <v>skill_02</v>
      </c>
      <c r="Q1172" s="31" t="str">
        <f>IF(主动技能!W1175="","")</f>
        <v/>
      </c>
      <c r="R1172" s="31" t="str">
        <f>IF(主动技能!X1175="","")</f>
        <v/>
      </c>
      <c r="S1172" s="31">
        <f>主动技能!Y1175</f>
        <v>0</v>
      </c>
      <c r="T1172" s="31">
        <f>主动技能!Z1175</f>
        <v>125</v>
      </c>
      <c r="U1172" s="31">
        <f>主动技能!AB1175</f>
        <v>8240</v>
      </c>
      <c r="V1172" s="31">
        <f>主动技能!AC1175</f>
        <v>0</v>
      </c>
      <c r="W1172" s="31">
        <f>主动技能!AD1175</f>
        <v>0</v>
      </c>
      <c r="X1172" s="31">
        <f>主动技能!AE1175</f>
        <v>1</v>
      </c>
      <c r="Y1172" s="31">
        <f>主动技能!AF1175</f>
        <v>1</v>
      </c>
      <c r="Z1172" s="31">
        <f>主动技能!AG1175</f>
        <v>1</v>
      </c>
      <c r="AA1172" s="31" t="str">
        <f>主动技能!AH1175</f>
        <v>attackex</v>
      </c>
      <c r="AB1172" s="31" t="str">
        <f>IF(主动技能!AI1175="","")</f>
        <v/>
      </c>
      <c r="AC1172" s="31">
        <f>主动技能!AJ1175</f>
        <v>9</v>
      </c>
      <c r="AD1172" s="31">
        <f>主动技能!BF1175</f>
        <v>102002</v>
      </c>
      <c r="AE1172" s="1">
        <f t="shared" si="18"/>
        <v>9</v>
      </c>
    </row>
    <row r="1173" spans="1:31" s="31" customFormat="1" x14ac:dyDescent="0.15">
      <c r="A1173" s="31">
        <f>主动技能!B1176</f>
        <v>10200210</v>
      </c>
      <c r="B1173" s="4" t="str">
        <f>主动技能!H1176</f>
        <v>死神之怒</v>
      </c>
      <c r="C1173" s="4" t="str">
        <f>主动技能!I1176</f>
        <v>对敌方前排攻击，造成125%攻击力（+11767）点伤害。</v>
      </c>
      <c r="D1173" s="4">
        <f>VLOOKUP(主动技能!J1176,对应表!F:G,2,FALSE)</f>
        <v>1</v>
      </c>
      <c r="E1173" s="4">
        <f>VLOOKUP(主动技能!K1176,对应表!J:K,2,FALSE)</f>
        <v>1</v>
      </c>
      <c r="F1173" s="4">
        <f>VLOOKUP(主动技能!L1176,对应表!N:O,2,FALSE)</f>
        <v>6</v>
      </c>
      <c r="G1173" s="4">
        <f>IF(主动技能!M1176="必中",2,1)</f>
        <v>1</v>
      </c>
      <c r="H1173" s="4">
        <f>主动技能!N1176</f>
        <v>100</v>
      </c>
      <c r="I1173" s="4">
        <f>主动技能!O1176</f>
        <v>50</v>
      </c>
      <c r="J1173" s="31" t="str">
        <f>主动技能!P1176</f>
        <v>||eff_sishenzhinu|</v>
      </c>
      <c r="K1173" s="31">
        <f>主动技能!Q1176</f>
        <v>1</v>
      </c>
      <c r="L1173" s="31">
        <f>主动技能!R1176</f>
        <v>0</v>
      </c>
      <c r="M1173" s="31">
        <f>主动技能!S1176</f>
        <v>0</v>
      </c>
      <c r="N1173" s="31" t="str">
        <f>IF(主动技能!T1176="","",主动技能!T1176)</f>
        <v/>
      </c>
      <c r="O1173" s="31" t="str">
        <f>IF(主动技能!U1176="","",主动技能!U1176)</f>
        <v/>
      </c>
      <c r="P1173" s="31" t="str">
        <f>IF(主动技能!V1176="","",主动技能!V1176)</f>
        <v>skill_02</v>
      </c>
      <c r="Q1173" s="31" t="str">
        <f>IF(主动技能!W1176="","")</f>
        <v/>
      </c>
      <c r="R1173" s="31" t="str">
        <f>IF(主动技能!X1176="","")</f>
        <v/>
      </c>
      <c r="S1173" s="31">
        <f>主动技能!Y1176</f>
        <v>0</v>
      </c>
      <c r="T1173" s="31">
        <f>主动技能!Z1176</f>
        <v>125</v>
      </c>
      <c r="U1173" s="31">
        <f>主动技能!AB1176</f>
        <v>11767</v>
      </c>
      <c r="V1173" s="31">
        <f>主动技能!AC1176</f>
        <v>0</v>
      </c>
      <c r="W1173" s="31">
        <f>主动技能!AD1176</f>
        <v>0</v>
      </c>
      <c r="X1173" s="31">
        <f>主动技能!AE1176</f>
        <v>1</v>
      </c>
      <c r="Y1173" s="31">
        <f>主动技能!AF1176</f>
        <v>1</v>
      </c>
      <c r="Z1173" s="31">
        <f>主动技能!AG1176</f>
        <v>1</v>
      </c>
      <c r="AA1173" s="31" t="str">
        <f>主动技能!AH1176</f>
        <v>attackex</v>
      </c>
      <c r="AB1173" s="31" t="str">
        <f>IF(主动技能!AI1176="","")</f>
        <v/>
      </c>
      <c r="AC1173" s="31">
        <f>主动技能!AJ1176</f>
        <v>10</v>
      </c>
      <c r="AD1173" s="31">
        <f>主动技能!BF1176</f>
        <v>102002</v>
      </c>
      <c r="AE1173" s="1">
        <f t="shared" si="18"/>
        <v>10</v>
      </c>
    </row>
    <row r="1174" spans="1:31" s="31" customFormat="1" x14ac:dyDescent="0.15">
      <c r="A1174" s="31">
        <f>主动技能!B1177</f>
        <v>10200211</v>
      </c>
      <c r="B1174" s="4" t="str">
        <f>主动技能!H1177</f>
        <v>死神之怒</v>
      </c>
      <c r="C1174" s="4" t="str">
        <f>主动技能!I1177</f>
        <v>对敌方前排攻击，造成125%攻击力（+16761）点伤害。</v>
      </c>
      <c r="D1174" s="4">
        <f>VLOOKUP(主动技能!J1177,对应表!F:G,2,FALSE)</f>
        <v>1</v>
      </c>
      <c r="E1174" s="4">
        <f>VLOOKUP(主动技能!K1177,对应表!J:K,2,FALSE)</f>
        <v>1</v>
      </c>
      <c r="F1174" s="4">
        <f>VLOOKUP(主动技能!L1177,对应表!N:O,2,FALSE)</f>
        <v>6</v>
      </c>
      <c r="G1174" s="4">
        <f>IF(主动技能!M1177="必中",2,1)</f>
        <v>1</v>
      </c>
      <c r="H1174" s="4">
        <f>主动技能!N1177</f>
        <v>100</v>
      </c>
      <c r="I1174" s="4">
        <f>主动技能!O1177</f>
        <v>50</v>
      </c>
      <c r="J1174" s="31" t="str">
        <f>主动技能!P1177</f>
        <v>||eff_sishenzhinu|</v>
      </c>
      <c r="K1174" s="31">
        <f>主动技能!Q1177</f>
        <v>1</v>
      </c>
      <c r="L1174" s="31">
        <f>主动技能!R1177</f>
        <v>0</v>
      </c>
      <c r="M1174" s="31">
        <f>主动技能!S1177</f>
        <v>0</v>
      </c>
      <c r="N1174" s="31" t="str">
        <f>IF(主动技能!T1177="","",主动技能!T1177)</f>
        <v/>
      </c>
      <c r="O1174" s="31" t="str">
        <f>IF(主动技能!U1177="","",主动技能!U1177)</f>
        <v/>
      </c>
      <c r="P1174" s="31" t="str">
        <f>IF(主动技能!V1177="","",主动技能!V1177)</f>
        <v>skill_02</v>
      </c>
      <c r="Q1174" s="31" t="str">
        <f>IF(主动技能!W1177="","")</f>
        <v/>
      </c>
      <c r="R1174" s="31" t="str">
        <f>IF(主动技能!X1177="","")</f>
        <v/>
      </c>
      <c r="S1174" s="31">
        <f>主动技能!Y1177</f>
        <v>0</v>
      </c>
      <c r="T1174" s="31">
        <f>主动技能!Z1177</f>
        <v>125</v>
      </c>
      <c r="U1174" s="31">
        <f>主动技能!AB1177</f>
        <v>16761</v>
      </c>
      <c r="V1174" s="31">
        <f>主动技能!AC1177</f>
        <v>0</v>
      </c>
      <c r="W1174" s="31">
        <f>主动技能!AD1177</f>
        <v>0</v>
      </c>
      <c r="X1174" s="31">
        <f>主动技能!AE1177</f>
        <v>1</v>
      </c>
      <c r="Y1174" s="31">
        <f>主动技能!AF1177</f>
        <v>1</v>
      </c>
      <c r="Z1174" s="31">
        <f>主动技能!AG1177</f>
        <v>1</v>
      </c>
      <c r="AA1174" s="31" t="str">
        <f>主动技能!AH1177</f>
        <v>attackex</v>
      </c>
      <c r="AB1174" s="31" t="str">
        <f>IF(主动技能!AI1177="","")</f>
        <v/>
      </c>
      <c r="AC1174" s="31">
        <f>主动技能!AJ1177</f>
        <v>11</v>
      </c>
      <c r="AD1174" s="31">
        <f>主动技能!BF1177</f>
        <v>102002</v>
      </c>
      <c r="AE1174" s="1">
        <f t="shared" si="18"/>
        <v>11</v>
      </c>
    </row>
    <row r="1175" spans="1:31" s="31" customFormat="1" x14ac:dyDescent="0.15">
      <c r="A1175" s="31">
        <f>主动技能!B1178</f>
        <v>10200212</v>
      </c>
      <c r="B1175" s="4" t="str">
        <f>主动技能!H1178</f>
        <v>死神之怒</v>
      </c>
      <c r="C1175" s="4" t="str">
        <f>主动技能!I1178</f>
        <v>对敌方前排攻击，造成125%攻击力（+23830）点伤害。</v>
      </c>
      <c r="D1175" s="4">
        <f>VLOOKUP(主动技能!J1178,对应表!F:G,2,FALSE)</f>
        <v>1</v>
      </c>
      <c r="E1175" s="4">
        <f>VLOOKUP(主动技能!K1178,对应表!J:K,2,FALSE)</f>
        <v>1</v>
      </c>
      <c r="F1175" s="4">
        <f>VLOOKUP(主动技能!L1178,对应表!N:O,2,FALSE)</f>
        <v>6</v>
      </c>
      <c r="G1175" s="4">
        <f>IF(主动技能!M1178="必中",2,1)</f>
        <v>1</v>
      </c>
      <c r="H1175" s="4">
        <f>主动技能!N1178</f>
        <v>100</v>
      </c>
      <c r="I1175" s="4">
        <f>主动技能!O1178</f>
        <v>50</v>
      </c>
      <c r="J1175" s="31" t="str">
        <f>主动技能!P1178</f>
        <v>||eff_sishenzhinu|</v>
      </c>
      <c r="K1175" s="31">
        <f>主动技能!Q1178</f>
        <v>1</v>
      </c>
      <c r="L1175" s="31">
        <f>主动技能!R1178</f>
        <v>0</v>
      </c>
      <c r="M1175" s="31">
        <f>主动技能!S1178</f>
        <v>0</v>
      </c>
      <c r="N1175" s="31" t="str">
        <f>IF(主动技能!T1178="","",主动技能!T1178)</f>
        <v/>
      </c>
      <c r="O1175" s="31" t="str">
        <f>IF(主动技能!U1178="","",主动技能!U1178)</f>
        <v/>
      </c>
      <c r="P1175" s="31" t="str">
        <f>IF(主动技能!V1178="","",主动技能!V1178)</f>
        <v>skill_02</v>
      </c>
      <c r="Q1175" s="31" t="str">
        <f>IF(主动技能!W1178="","")</f>
        <v/>
      </c>
      <c r="R1175" s="31" t="str">
        <f>IF(主动技能!X1178="","")</f>
        <v/>
      </c>
      <c r="S1175" s="31">
        <f>主动技能!Y1178</f>
        <v>0</v>
      </c>
      <c r="T1175" s="31">
        <f>主动技能!Z1178</f>
        <v>125</v>
      </c>
      <c r="U1175" s="31">
        <f>主动技能!AB1178</f>
        <v>23830</v>
      </c>
      <c r="V1175" s="31">
        <f>主动技能!AC1178</f>
        <v>0</v>
      </c>
      <c r="W1175" s="31">
        <f>主动技能!AD1178</f>
        <v>0</v>
      </c>
      <c r="X1175" s="31">
        <f>主动技能!AE1178</f>
        <v>1</v>
      </c>
      <c r="Y1175" s="31">
        <f>主动技能!AF1178</f>
        <v>1</v>
      </c>
      <c r="Z1175" s="31">
        <f>主动技能!AG1178</f>
        <v>1</v>
      </c>
      <c r="AA1175" s="31" t="str">
        <f>主动技能!AH1178</f>
        <v>attackex</v>
      </c>
      <c r="AB1175" s="31" t="str">
        <f>IF(主动技能!AI1178="","")</f>
        <v/>
      </c>
      <c r="AC1175" s="31">
        <f>主动技能!AJ1178</f>
        <v>12</v>
      </c>
      <c r="AD1175" s="31">
        <f>主动技能!BF1178</f>
        <v>102002</v>
      </c>
      <c r="AE1175" s="1">
        <f t="shared" si="18"/>
        <v>12</v>
      </c>
    </row>
    <row r="1176" spans="1:31" s="31" customFormat="1" x14ac:dyDescent="0.15">
      <c r="A1176" s="31">
        <f>主动技能!B1179</f>
        <v>10200213</v>
      </c>
      <c r="B1176" s="4" t="str">
        <f>主动技能!H1179</f>
        <v>死神之怒</v>
      </c>
      <c r="C1176" s="4" t="str">
        <f>主动技能!I1179</f>
        <v>对敌方前排攻击，造成125%攻击力（+33839）点伤害。</v>
      </c>
      <c r="D1176" s="4">
        <f>VLOOKUP(主动技能!J1179,对应表!F:G,2,FALSE)</f>
        <v>1</v>
      </c>
      <c r="E1176" s="4">
        <f>VLOOKUP(主动技能!K1179,对应表!J:K,2,FALSE)</f>
        <v>1</v>
      </c>
      <c r="F1176" s="4">
        <f>VLOOKUP(主动技能!L1179,对应表!N:O,2,FALSE)</f>
        <v>6</v>
      </c>
      <c r="G1176" s="4">
        <f>IF(主动技能!M1179="必中",2,1)</f>
        <v>1</v>
      </c>
      <c r="H1176" s="4">
        <f>主动技能!N1179</f>
        <v>100</v>
      </c>
      <c r="I1176" s="4">
        <f>主动技能!O1179</f>
        <v>50</v>
      </c>
      <c r="J1176" s="31" t="str">
        <f>主动技能!P1179</f>
        <v>||eff_sishenzhinu|</v>
      </c>
      <c r="K1176" s="31">
        <f>主动技能!Q1179</f>
        <v>1</v>
      </c>
      <c r="L1176" s="31">
        <f>主动技能!R1179</f>
        <v>0</v>
      </c>
      <c r="M1176" s="31">
        <f>主动技能!S1179</f>
        <v>0</v>
      </c>
      <c r="N1176" s="31" t="str">
        <f>IF(主动技能!T1179="","",主动技能!T1179)</f>
        <v/>
      </c>
      <c r="O1176" s="31" t="str">
        <f>IF(主动技能!U1179="","",主动技能!U1179)</f>
        <v/>
      </c>
      <c r="P1176" s="31" t="str">
        <f>IF(主动技能!V1179="","",主动技能!V1179)</f>
        <v>skill_02</v>
      </c>
      <c r="Q1176" s="31" t="str">
        <f>IF(主动技能!W1179="","")</f>
        <v/>
      </c>
      <c r="R1176" s="31" t="str">
        <f>IF(主动技能!X1179="","")</f>
        <v/>
      </c>
      <c r="S1176" s="31">
        <f>主动技能!Y1179</f>
        <v>0</v>
      </c>
      <c r="T1176" s="31">
        <f>主动技能!Z1179</f>
        <v>125</v>
      </c>
      <c r="U1176" s="31">
        <f>主动技能!AB1179</f>
        <v>33839</v>
      </c>
      <c r="V1176" s="31">
        <f>主动技能!AC1179</f>
        <v>0</v>
      </c>
      <c r="W1176" s="31">
        <f>主动技能!AD1179</f>
        <v>0</v>
      </c>
      <c r="X1176" s="31">
        <f>主动技能!AE1179</f>
        <v>1</v>
      </c>
      <c r="Y1176" s="31">
        <f>主动技能!AF1179</f>
        <v>1</v>
      </c>
      <c r="Z1176" s="31">
        <f>主动技能!AG1179</f>
        <v>1</v>
      </c>
      <c r="AA1176" s="31" t="str">
        <f>主动技能!AH1179</f>
        <v>attackex</v>
      </c>
      <c r="AB1176" s="31" t="str">
        <f>IF(主动技能!AI1179="","")</f>
        <v/>
      </c>
      <c r="AC1176" s="31">
        <f>主动技能!AJ1179</f>
        <v>13</v>
      </c>
      <c r="AD1176" s="31">
        <f>主动技能!BF1179</f>
        <v>102002</v>
      </c>
      <c r="AE1176" s="1">
        <f t="shared" si="18"/>
        <v>13</v>
      </c>
    </row>
    <row r="1177" spans="1:31" s="31" customFormat="1" x14ac:dyDescent="0.15">
      <c r="A1177" s="31">
        <f>主动技能!B1180</f>
        <v>10200214</v>
      </c>
      <c r="B1177" s="4" t="str">
        <f>主动技能!H1180</f>
        <v>死神之怒</v>
      </c>
      <c r="C1177" s="4" t="str">
        <f>主动技能!I1180</f>
        <v>对敌方前排攻击，造成125%攻击力（+48008）点伤害。</v>
      </c>
      <c r="D1177" s="4">
        <f>VLOOKUP(主动技能!J1180,对应表!F:G,2,FALSE)</f>
        <v>1</v>
      </c>
      <c r="E1177" s="4">
        <f>VLOOKUP(主动技能!K1180,对应表!J:K,2,FALSE)</f>
        <v>1</v>
      </c>
      <c r="F1177" s="4">
        <f>VLOOKUP(主动技能!L1180,对应表!N:O,2,FALSE)</f>
        <v>6</v>
      </c>
      <c r="G1177" s="4">
        <f>IF(主动技能!M1180="必中",2,1)</f>
        <v>1</v>
      </c>
      <c r="H1177" s="4">
        <f>主动技能!N1180</f>
        <v>100</v>
      </c>
      <c r="I1177" s="4">
        <f>主动技能!O1180</f>
        <v>50</v>
      </c>
      <c r="J1177" s="31" t="str">
        <f>主动技能!P1180</f>
        <v>||eff_sishenzhinu|</v>
      </c>
      <c r="K1177" s="31">
        <f>主动技能!Q1180</f>
        <v>1</v>
      </c>
      <c r="L1177" s="31">
        <f>主动技能!R1180</f>
        <v>0</v>
      </c>
      <c r="M1177" s="31">
        <f>主动技能!S1180</f>
        <v>0</v>
      </c>
      <c r="N1177" s="31" t="str">
        <f>IF(主动技能!T1180="","",主动技能!T1180)</f>
        <v/>
      </c>
      <c r="O1177" s="31" t="str">
        <f>IF(主动技能!U1180="","",主动技能!U1180)</f>
        <v/>
      </c>
      <c r="P1177" s="31" t="str">
        <f>IF(主动技能!V1180="","",主动技能!V1180)</f>
        <v>skill_02</v>
      </c>
      <c r="Q1177" s="31" t="str">
        <f>IF(主动技能!W1180="","")</f>
        <v/>
      </c>
      <c r="R1177" s="31" t="str">
        <f>IF(主动技能!X1180="","")</f>
        <v/>
      </c>
      <c r="S1177" s="31">
        <f>主动技能!Y1180</f>
        <v>0</v>
      </c>
      <c r="T1177" s="31">
        <f>主动技能!Z1180</f>
        <v>125</v>
      </c>
      <c r="U1177" s="31">
        <f>主动技能!AB1180</f>
        <v>48008</v>
      </c>
      <c r="V1177" s="31">
        <f>主动技能!AC1180</f>
        <v>0</v>
      </c>
      <c r="W1177" s="31">
        <f>主动技能!AD1180</f>
        <v>0</v>
      </c>
      <c r="X1177" s="31">
        <f>主动技能!AE1180</f>
        <v>1</v>
      </c>
      <c r="Y1177" s="31">
        <f>主动技能!AF1180</f>
        <v>1</v>
      </c>
      <c r="Z1177" s="31">
        <f>主动技能!AG1180</f>
        <v>1</v>
      </c>
      <c r="AA1177" s="31" t="str">
        <f>主动技能!AH1180</f>
        <v>attackex</v>
      </c>
      <c r="AB1177" s="31" t="str">
        <f>IF(主动技能!AI1180="","")</f>
        <v/>
      </c>
      <c r="AC1177" s="31">
        <f>主动技能!AJ1180</f>
        <v>14</v>
      </c>
      <c r="AD1177" s="31">
        <f>主动技能!BF1180</f>
        <v>102002</v>
      </c>
      <c r="AE1177" s="1">
        <f t="shared" si="18"/>
        <v>14</v>
      </c>
    </row>
    <row r="1178" spans="1:31" s="31" customFormat="1" x14ac:dyDescent="0.15">
      <c r="A1178" s="31">
        <f>主动技能!B1181</f>
        <v>10200215</v>
      </c>
      <c r="B1178" s="4" t="str">
        <f>主动技能!H1181</f>
        <v>死神之怒</v>
      </c>
      <c r="C1178" s="4" t="str">
        <f>主动技能!I1181</f>
        <v>对敌方前排攻击，造成125%攻击力（+68066）点伤害。</v>
      </c>
      <c r="D1178" s="4">
        <f>VLOOKUP(主动技能!J1181,对应表!F:G,2,FALSE)</f>
        <v>1</v>
      </c>
      <c r="E1178" s="4">
        <f>VLOOKUP(主动技能!K1181,对应表!J:K,2,FALSE)</f>
        <v>1</v>
      </c>
      <c r="F1178" s="4">
        <f>VLOOKUP(主动技能!L1181,对应表!N:O,2,FALSE)</f>
        <v>6</v>
      </c>
      <c r="G1178" s="4">
        <f>IF(主动技能!M1181="必中",2,1)</f>
        <v>1</v>
      </c>
      <c r="H1178" s="4">
        <f>主动技能!N1181</f>
        <v>100</v>
      </c>
      <c r="I1178" s="4">
        <f>主动技能!O1181</f>
        <v>50</v>
      </c>
      <c r="J1178" s="31" t="str">
        <f>主动技能!P1181</f>
        <v>||eff_sishenzhinu|</v>
      </c>
      <c r="K1178" s="31">
        <f>主动技能!Q1181</f>
        <v>1</v>
      </c>
      <c r="L1178" s="31">
        <f>主动技能!R1181</f>
        <v>0</v>
      </c>
      <c r="M1178" s="31">
        <f>主动技能!S1181</f>
        <v>0</v>
      </c>
      <c r="N1178" s="31" t="str">
        <f>IF(主动技能!T1181="","",主动技能!T1181)</f>
        <v/>
      </c>
      <c r="O1178" s="31" t="str">
        <f>IF(主动技能!U1181="","",主动技能!U1181)</f>
        <v/>
      </c>
      <c r="P1178" s="31" t="str">
        <f>IF(主动技能!V1181="","",主动技能!V1181)</f>
        <v>skill_02</v>
      </c>
      <c r="Q1178" s="31" t="str">
        <f>IF(主动技能!W1181="","")</f>
        <v/>
      </c>
      <c r="R1178" s="31" t="str">
        <f>IF(主动技能!X1181="","")</f>
        <v/>
      </c>
      <c r="S1178" s="31">
        <f>主动技能!Y1181</f>
        <v>0</v>
      </c>
      <c r="T1178" s="31">
        <f>主动技能!Z1181</f>
        <v>125</v>
      </c>
      <c r="U1178" s="31">
        <f>主动技能!AB1181</f>
        <v>68066</v>
      </c>
      <c r="V1178" s="31">
        <f>主动技能!AC1181</f>
        <v>0</v>
      </c>
      <c r="W1178" s="31">
        <f>主动技能!AD1181</f>
        <v>0</v>
      </c>
      <c r="X1178" s="31">
        <f>主动技能!AE1181</f>
        <v>1</v>
      </c>
      <c r="Y1178" s="31">
        <f>主动技能!AF1181</f>
        <v>1</v>
      </c>
      <c r="Z1178" s="31">
        <f>主动技能!AG1181</f>
        <v>1</v>
      </c>
      <c r="AA1178" s="31" t="str">
        <f>主动技能!AH1181</f>
        <v>attackex</v>
      </c>
      <c r="AB1178" s="31" t="str">
        <f>IF(主动技能!AI1181="","")</f>
        <v/>
      </c>
      <c r="AC1178" s="31">
        <f>主动技能!AJ1181</f>
        <v>15</v>
      </c>
      <c r="AD1178" s="31">
        <f>主动技能!BF1181</f>
        <v>102002</v>
      </c>
      <c r="AE1178" s="1">
        <f t="shared" si="18"/>
        <v>15</v>
      </c>
    </row>
    <row r="1179" spans="1:31" s="31" customFormat="1" x14ac:dyDescent="0.15">
      <c r="A1179" s="31">
        <f>主动技能!B1182</f>
        <v>10200216</v>
      </c>
      <c r="B1179" s="4" t="str">
        <f>主动技能!H1182</f>
        <v>死神之怒</v>
      </c>
      <c r="C1179" s="4" t="str">
        <f>主动技能!I1182</f>
        <v>对敌方前排攻击，造成125%攻击力（+96464）点伤害。</v>
      </c>
      <c r="D1179" s="4">
        <f>VLOOKUP(主动技能!J1182,对应表!F:G,2,FALSE)</f>
        <v>1</v>
      </c>
      <c r="E1179" s="4">
        <f>VLOOKUP(主动技能!K1182,对应表!J:K,2,FALSE)</f>
        <v>1</v>
      </c>
      <c r="F1179" s="4">
        <f>VLOOKUP(主动技能!L1182,对应表!N:O,2,FALSE)</f>
        <v>6</v>
      </c>
      <c r="G1179" s="4">
        <f>IF(主动技能!M1182="必中",2,1)</f>
        <v>1</v>
      </c>
      <c r="H1179" s="4">
        <f>主动技能!N1182</f>
        <v>100</v>
      </c>
      <c r="I1179" s="4">
        <f>主动技能!O1182</f>
        <v>50</v>
      </c>
      <c r="J1179" s="31" t="str">
        <f>主动技能!P1182</f>
        <v>||eff_sishenzhinu|</v>
      </c>
      <c r="K1179" s="31">
        <f>主动技能!Q1182</f>
        <v>1</v>
      </c>
      <c r="L1179" s="31">
        <f>主动技能!R1182</f>
        <v>0</v>
      </c>
      <c r="M1179" s="31">
        <f>主动技能!S1182</f>
        <v>0</v>
      </c>
      <c r="N1179" s="31" t="str">
        <f>IF(主动技能!T1182="","",主动技能!T1182)</f>
        <v/>
      </c>
      <c r="O1179" s="31" t="str">
        <f>IF(主动技能!U1182="","",主动技能!U1182)</f>
        <v/>
      </c>
      <c r="P1179" s="31" t="str">
        <f>IF(主动技能!V1182="","",主动技能!V1182)</f>
        <v>skill_02</v>
      </c>
      <c r="Q1179" s="31" t="str">
        <f>IF(主动技能!W1182="","")</f>
        <v/>
      </c>
      <c r="R1179" s="31" t="str">
        <f>IF(主动技能!X1182="","")</f>
        <v/>
      </c>
      <c r="S1179" s="31">
        <f>主动技能!Y1182</f>
        <v>0</v>
      </c>
      <c r="T1179" s="31">
        <f>主动技能!Z1182</f>
        <v>125</v>
      </c>
      <c r="U1179" s="31">
        <f>主动技能!AB1182</f>
        <v>96464</v>
      </c>
      <c r="V1179" s="31">
        <f>主动技能!AC1182</f>
        <v>0</v>
      </c>
      <c r="W1179" s="31">
        <f>主动技能!AD1182</f>
        <v>0</v>
      </c>
      <c r="X1179" s="31">
        <f>主动技能!AE1182</f>
        <v>1</v>
      </c>
      <c r="Y1179" s="31">
        <f>主动技能!AF1182</f>
        <v>1</v>
      </c>
      <c r="Z1179" s="31">
        <f>主动技能!AG1182</f>
        <v>1</v>
      </c>
      <c r="AA1179" s="31" t="str">
        <f>主动技能!AH1182</f>
        <v>attackex</v>
      </c>
      <c r="AB1179" s="31" t="str">
        <f>IF(主动技能!AI1182="","")</f>
        <v/>
      </c>
      <c r="AC1179" s="31">
        <f>主动技能!AJ1182</f>
        <v>16</v>
      </c>
      <c r="AD1179" s="31">
        <f>主动技能!BF1182</f>
        <v>102002</v>
      </c>
      <c r="AE1179" s="1">
        <f t="shared" si="18"/>
        <v>16</v>
      </c>
    </row>
    <row r="1180" spans="1:31" s="31" customFormat="1" x14ac:dyDescent="0.15">
      <c r="A1180" s="31">
        <f>主动技能!B1183</f>
        <v>10200217</v>
      </c>
      <c r="B1180" s="4" t="str">
        <f>主动技能!H1183</f>
        <v>死神之怒</v>
      </c>
      <c r="C1180" s="4" t="str">
        <f>主动技能!I1183</f>
        <v>对敌方前排攻击，造成125%攻击力（+136667）点伤害。</v>
      </c>
      <c r="D1180" s="4">
        <f>VLOOKUP(主动技能!J1183,对应表!F:G,2,FALSE)</f>
        <v>1</v>
      </c>
      <c r="E1180" s="4">
        <f>VLOOKUP(主动技能!K1183,对应表!J:K,2,FALSE)</f>
        <v>1</v>
      </c>
      <c r="F1180" s="4">
        <f>VLOOKUP(主动技能!L1183,对应表!N:O,2,FALSE)</f>
        <v>6</v>
      </c>
      <c r="G1180" s="4">
        <f>IF(主动技能!M1183="必中",2,1)</f>
        <v>1</v>
      </c>
      <c r="H1180" s="4">
        <f>主动技能!N1183</f>
        <v>100</v>
      </c>
      <c r="I1180" s="4">
        <f>主动技能!O1183</f>
        <v>50</v>
      </c>
      <c r="J1180" s="31" t="str">
        <f>主动技能!P1183</f>
        <v>||eff_sishenzhinu|</v>
      </c>
      <c r="K1180" s="31">
        <f>主动技能!Q1183</f>
        <v>1</v>
      </c>
      <c r="L1180" s="31">
        <f>主动技能!R1183</f>
        <v>0</v>
      </c>
      <c r="M1180" s="31">
        <f>主动技能!S1183</f>
        <v>0</v>
      </c>
      <c r="N1180" s="31" t="str">
        <f>IF(主动技能!T1183="","",主动技能!T1183)</f>
        <v/>
      </c>
      <c r="O1180" s="31" t="str">
        <f>IF(主动技能!U1183="","",主动技能!U1183)</f>
        <v/>
      </c>
      <c r="P1180" s="31" t="str">
        <f>IF(主动技能!V1183="","",主动技能!V1183)</f>
        <v>skill_02</v>
      </c>
      <c r="Q1180" s="31" t="str">
        <f>IF(主动技能!W1183="","")</f>
        <v/>
      </c>
      <c r="R1180" s="31" t="str">
        <f>IF(主动技能!X1183="","")</f>
        <v/>
      </c>
      <c r="S1180" s="31">
        <f>主动技能!Y1183</f>
        <v>0</v>
      </c>
      <c r="T1180" s="31">
        <f>主动技能!Z1183</f>
        <v>125</v>
      </c>
      <c r="U1180" s="31">
        <f>主动技能!AB1183</f>
        <v>136667</v>
      </c>
      <c r="V1180" s="31">
        <f>主动技能!AC1183</f>
        <v>0</v>
      </c>
      <c r="W1180" s="31">
        <f>主动技能!AD1183</f>
        <v>0</v>
      </c>
      <c r="X1180" s="31">
        <f>主动技能!AE1183</f>
        <v>1</v>
      </c>
      <c r="Y1180" s="31">
        <f>主动技能!AF1183</f>
        <v>1</v>
      </c>
      <c r="Z1180" s="31">
        <f>主动技能!AG1183</f>
        <v>1</v>
      </c>
      <c r="AA1180" s="31" t="str">
        <f>主动技能!AH1183</f>
        <v>attackex</v>
      </c>
      <c r="AB1180" s="31" t="str">
        <f>IF(主动技能!AI1183="","")</f>
        <v/>
      </c>
      <c r="AC1180" s="31">
        <f>主动技能!AJ1183</f>
        <v>17</v>
      </c>
      <c r="AD1180" s="31">
        <f>主动技能!BF1183</f>
        <v>102002</v>
      </c>
      <c r="AE1180" s="1">
        <f t="shared" si="18"/>
        <v>17</v>
      </c>
    </row>
    <row r="1181" spans="1:31" s="31" customFormat="1" x14ac:dyDescent="0.15">
      <c r="A1181" s="31">
        <f>主动技能!B1184</f>
        <v>10200218</v>
      </c>
      <c r="B1181" s="4" t="str">
        <f>主动技能!H1184</f>
        <v>死神之怒</v>
      </c>
      <c r="C1181" s="4" t="str">
        <f>主动技能!I1184</f>
        <v>对敌方前排攻击，造成125%攻击力（+193582）点伤害。</v>
      </c>
      <c r="D1181" s="4">
        <f>VLOOKUP(主动技能!J1184,对应表!F:G,2,FALSE)</f>
        <v>1</v>
      </c>
      <c r="E1181" s="4">
        <f>VLOOKUP(主动技能!K1184,对应表!J:K,2,FALSE)</f>
        <v>1</v>
      </c>
      <c r="F1181" s="4">
        <f>VLOOKUP(主动技能!L1184,对应表!N:O,2,FALSE)</f>
        <v>6</v>
      </c>
      <c r="G1181" s="4">
        <f>IF(主动技能!M1184="必中",2,1)</f>
        <v>1</v>
      </c>
      <c r="H1181" s="4">
        <f>主动技能!N1184</f>
        <v>100</v>
      </c>
      <c r="I1181" s="4">
        <f>主动技能!O1184</f>
        <v>50</v>
      </c>
      <c r="J1181" s="31" t="str">
        <f>主动技能!P1184</f>
        <v>||eff_sishenzhinu|</v>
      </c>
      <c r="K1181" s="31">
        <f>主动技能!Q1184</f>
        <v>1</v>
      </c>
      <c r="L1181" s="31">
        <f>主动技能!R1184</f>
        <v>0</v>
      </c>
      <c r="M1181" s="31">
        <f>主动技能!S1184</f>
        <v>0</v>
      </c>
      <c r="N1181" s="31" t="str">
        <f>IF(主动技能!T1184="","",主动技能!T1184)</f>
        <v/>
      </c>
      <c r="O1181" s="31" t="str">
        <f>IF(主动技能!U1184="","",主动技能!U1184)</f>
        <v/>
      </c>
      <c r="P1181" s="31" t="str">
        <f>IF(主动技能!V1184="","",主动技能!V1184)</f>
        <v>skill_02</v>
      </c>
      <c r="Q1181" s="31" t="str">
        <f>IF(主动技能!W1184="","")</f>
        <v/>
      </c>
      <c r="R1181" s="31" t="str">
        <f>IF(主动技能!X1184="","")</f>
        <v/>
      </c>
      <c r="S1181" s="31">
        <f>主动技能!Y1184</f>
        <v>0</v>
      </c>
      <c r="T1181" s="31">
        <f>主动技能!Z1184</f>
        <v>125</v>
      </c>
      <c r="U1181" s="31">
        <f>主动技能!AB1184</f>
        <v>193582</v>
      </c>
      <c r="V1181" s="31">
        <f>主动技能!AC1184</f>
        <v>0</v>
      </c>
      <c r="W1181" s="31">
        <f>主动技能!AD1184</f>
        <v>0</v>
      </c>
      <c r="X1181" s="31">
        <f>主动技能!AE1184</f>
        <v>1</v>
      </c>
      <c r="Y1181" s="31">
        <f>主动技能!AF1184</f>
        <v>1</v>
      </c>
      <c r="Z1181" s="31">
        <f>主动技能!AG1184</f>
        <v>1</v>
      </c>
      <c r="AA1181" s="31" t="str">
        <f>主动技能!AH1184</f>
        <v>attackex</v>
      </c>
      <c r="AB1181" s="31" t="str">
        <f>IF(主动技能!AI1184="","")</f>
        <v/>
      </c>
      <c r="AC1181" s="31">
        <f>主动技能!AJ1184</f>
        <v>18</v>
      </c>
      <c r="AD1181" s="31">
        <f>主动技能!BF1184</f>
        <v>102002</v>
      </c>
      <c r="AE1181" s="1">
        <f t="shared" si="18"/>
        <v>18</v>
      </c>
    </row>
    <row r="1182" spans="1:31" s="31" customFormat="1" x14ac:dyDescent="0.15">
      <c r="A1182" s="31">
        <f>主动技能!B1185</f>
        <v>10200219</v>
      </c>
      <c r="B1182" s="4" t="str">
        <f>主动技能!H1185</f>
        <v>死神之怒</v>
      </c>
      <c r="C1182" s="4" t="str">
        <f>主动技能!I1185</f>
        <v>对敌方前排攻击，造成125%攻击力（+274158）点伤害。</v>
      </c>
      <c r="D1182" s="4">
        <f>VLOOKUP(主动技能!J1185,对应表!F:G,2,FALSE)</f>
        <v>1</v>
      </c>
      <c r="E1182" s="4">
        <f>VLOOKUP(主动技能!K1185,对应表!J:K,2,FALSE)</f>
        <v>1</v>
      </c>
      <c r="F1182" s="4">
        <f>VLOOKUP(主动技能!L1185,对应表!N:O,2,FALSE)</f>
        <v>6</v>
      </c>
      <c r="G1182" s="4">
        <f>IF(主动技能!M1185="必中",2,1)</f>
        <v>1</v>
      </c>
      <c r="H1182" s="4">
        <f>主动技能!N1185</f>
        <v>100</v>
      </c>
      <c r="I1182" s="4">
        <f>主动技能!O1185</f>
        <v>50</v>
      </c>
      <c r="J1182" s="31" t="str">
        <f>主动技能!P1185</f>
        <v>||eff_sishenzhinu|</v>
      </c>
      <c r="K1182" s="31">
        <f>主动技能!Q1185</f>
        <v>1</v>
      </c>
      <c r="L1182" s="31">
        <f>主动技能!R1185</f>
        <v>0</v>
      </c>
      <c r="M1182" s="31">
        <f>主动技能!S1185</f>
        <v>0</v>
      </c>
      <c r="N1182" s="31" t="str">
        <f>IF(主动技能!T1185="","",主动技能!T1185)</f>
        <v/>
      </c>
      <c r="O1182" s="31" t="str">
        <f>IF(主动技能!U1185="","",主动技能!U1185)</f>
        <v/>
      </c>
      <c r="P1182" s="31" t="str">
        <f>IF(主动技能!V1185="","",主动技能!V1185)</f>
        <v>skill_02</v>
      </c>
      <c r="Q1182" s="31" t="str">
        <f>IF(主动技能!W1185="","")</f>
        <v/>
      </c>
      <c r="R1182" s="31" t="str">
        <f>IF(主动技能!X1185="","")</f>
        <v/>
      </c>
      <c r="S1182" s="31">
        <f>主动技能!Y1185</f>
        <v>0</v>
      </c>
      <c r="T1182" s="31">
        <f>主动技能!Z1185</f>
        <v>125</v>
      </c>
      <c r="U1182" s="31">
        <f>主动技能!AB1185</f>
        <v>274158</v>
      </c>
      <c r="V1182" s="31">
        <f>主动技能!AC1185</f>
        <v>0</v>
      </c>
      <c r="W1182" s="31">
        <f>主动技能!AD1185</f>
        <v>0</v>
      </c>
      <c r="X1182" s="31">
        <f>主动技能!AE1185</f>
        <v>1</v>
      </c>
      <c r="Y1182" s="31">
        <f>主动技能!AF1185</f>
        <v>1</v>
      </c>
      <c r="Z1182" s="31">
        <f>主动技能!AG1185</f>
        <v>1</v>
      </c>
      <c r="AA1182" s="31" t="str">
        <f>主动技能!AH1185</f>
        <v>attackex</v>
      </c>
      <c r="AB1182" s="31" t="str">
        <f>IF(主动技能!AI1185="","")</f>
        <v/>
      </c>
      <c r="AC1182" s="31">
        <f>主动技能!AJ1185</f>
        <v>19</v>
      </c>
      <c r="AD1182" s="31">
        <f>主动技能!BF1185</f>
        <v>102002</v>
      </c>
      <c r="AE1182" s="1">
        <f t="shared" si="18"/>
        <v>19</v>
      </c>
    </row>
    <row r="1183" spans="1:31" s="31" customFormat="1" x14ac:dyDescent="0.15">
      <c r="A1183" s="31">
        <f>主动技能!B1186</f>
        <v>10200220</v>
      </c>
      <c r="B1183" s="4" t="str">
        <f>主动技能!H1186</f>
        <v>死神之怒</v>
      </c>
      <c r="C1183" s="4" t="str">
        <f>主动技能!I1186</f>
        <v>对敌方前排攻击，造成125%攻击力（+388230）点伤害。</v>
      </c>
      <c r="D1183" s="4">
        <f>VLOOKUP(主动技能!J1186,对应表!F:G,2,FALSE)</f>
        <v>1</v>
      </c>
      <c r="E1183" s="4">
        <f>VLOOKUP(主动技能!K1186,对应表!J:K,2,FALSE)</f>
        <v>1</v>
      </c>
      <c r="F1183" s="4">
        <f>VLOOKUP(主动技能!L1186,对应表!N:O,2,FALSE)</f>
        <v>6</v>
      </c>
      <c r="G1183" s="4">
        <f>IF(主动技能!M1186="必中",2,1)</f>
        <v>1</v>
      </c>
      <c r="H1183" s="4">
        <f>主动技能!N1186</f>
        <v>100</v>
      </c>
      <c r="I1183" s="4">
        <f>主动技能!O1186</f>
        <v>50</v>
      </c>
      <c r="J1183" s="31" t="str">
        <f>主动技能!P1186</f>
        <v>||eff_sishenzhinu|</v>
      </c>
      <c r="K1183" s="31">
        <f>主动技能!Q1186</f>
        <v>1</v>
      </c>
      <c r="L1183" s="31">
        <f>主动技能!R1186</f>
        <v>0</v>
      </c>
      <c r="M1183" s="31">
        <f>主动技能!S1186</f>
        <v>0</v>
      </c>
      <c r="N1183" s="31" t="str">
        <f>IF(主动技能!T1186="","",主动技能!T1186)</f>
        <v/>
      </c>
      <c r="O1183" s="31" t="str">
        <f>IF(主动技能!U1186="","",主动技能!U1186)</f>
        <v/>
      </c>
      <c r="P1183" s="31" t="str">
        <f>IF(主动技能!V1186="","",主动技能!V1186)</f>
        <v>skill_02</v>
      </c>
      <c r="Q1183" s="31" t="str">
        <f>IF(主动技能!W1186="","")</f>
        <v/>
      </c>
      <c r="R1183" s="31" t="str">
        <f>IF(主动技能!X1186="","")</f>
        <v/>
      </c>
      <c r="S1183" s="31">
        <f>主动技能!Y1186</f>
        <v>0</v>
      </c>
      <c r="T1183" s="31">
        <f>主动技能!Z1186</f>
        <v>125</v>
      </c>
      <c r="U1183" s="31">
        <f>主动技能!AB1186</f>
        <v>388230</v>
      </c>
      <c r="V1183" s="31">
        <f>主动技能!AC1186</f>
        <v>0</v>
      </c>
      <c r="W1183" s="31">
        <f>主动技能!AD1186</f>
        <v>0</v>
      </c>
      <c r="X1183" s="31">
        <f>主动技能!AE1186</f>
        <v>1</v>
      </c>
      <c r="Y1183" s="31">
        <f>主动技能!AF1186</f>
        <v>1</v>
      </c>
      <c r="Z1183" s="31">
        <f>主动技能!AG1186</f>
        <v>1</v>
      </c>
      <c r="AA1183" s="31" t="str">
        <f>主动技能!AH1186</f>
        <v>attackex</v>
      </c>
      <c r="AB1183" s="31" t="str">
        <f>IF(主动技能!AI1186="","")</f>
        <v/>
      </c>
      <c r="AC1183" s="31">
        <f>主动技能!AJ1186</f>
        <v>20</v>
      </c>
      <c r="AD1183" s="31">
        <f>主动技能!BF1186</f>
        <v>102002</v>
      </c>
      <c r="AE1183" s="1">
        <f t="shared" si="18"/>
        <v>20</v>
      </c>
    </row>
    <row r="1184" spans="1:31" s="31" customFormat="1" x14ac:dyDescent="0.15">
      <c r="A1184" s="31">
        <f>主动技能!B1187</f>
        <v>10200301</v>
      </c>
      <c r="B1184" s="4" t="str">
        <f>主动技能!H1187</f>
        <v>自然馈赠</v>
      </c>
      <c r="C1184" s="4" t="str">
        <f>主动技能!I1187</f>
        <v>回复我方全体10%生命。并提升我方全体10%攻击。</v>
      </c>
      <c r="D1184" s="4">
        <f>VLOOKUP(主动技能!J1187,对应表!F:G,2,FALSE)</f>
        <v>2</v>
      </c>
      <c r="E1184" s="4">
        <f>VLOOKUP(主动技能!K1187,对应表!J:K,2,FALSE)</f>
        <v>3</v>
      </c>
      <c r="F1184" s="4">
        <f>VLOOKUP(主动技能!L1187,对应表!N:O,2,FALSE)</f>
        <v>9</v>
      </c>
      <c r="G1184" s="4">
        <f>IF(主动技能!M1187="必中",2,1)</f>
        <v>2</v>
      </c>
      <c r="H1184" s="4">
        <f>主动技能!N1187</f>
        <v>100</v>
      </c>
      <c r="I1184" s="4">
        <f>主动技能!O1187</f>
        <v>100</v>
      </c>
      <c r="J1184" s="31" t="str">
        <f>主动技能!P1187</f>
        <v>||eff_zirankuizeng|</v>
      </c>
      <c r="K1184" s="31">
        <f>主动技能!Q1187</f>
        <v>3</v>
      </c>
      <c r="L1184" s="31">
        <f>主动技能!R1187</f>
        <v>0</v>
      </c>
      <c r="M1184" s="31">
        <f>主动技能!S1187</f>
        <v>0</v>
      </c>
      <c r="N1184" s="31" t="str">
        <f>IF(主动技能!T1187="","",主动技能!T1187)</f>
        <v>100007:100:2:0|100019:100:2:0</v>
      </c>
      <c r="O1184" s="31" t="str">
        <f>IF(主动技能!U1187="","",主动技能!U1187)</f>
        <v/>
      </c>
      <c r="P1184" s="31" t="str">
        <f>IF(主动技能!V1187="","",主动技能!V1187)</f>
        <v>skill_16</v>
      </c>
      <c r="Q1184" s="31" t="str">
        <f>IF(主动技能!W1187="","")</f>
        <v/>
      </c>
      <c r="R1184" s="31" t="str">
        <f>IF(主动技能!X1187="","")</f>
        <v/>
      </c>
      <c r="S1184" s="31">
        <f>主动技能!Y1187</f>
        <v>0</v>
      </c>
      <c r="T1184" s="31" t="str">
        <f>主动技能!Z1187</f>
        <v/>
      </c>
      <c r="U1184" s="31" t="str">
        <f>主动技能!AB1187</f>
        <v/>
      </c>
      <c r="V1184" s="31">
        <f>主动技能!AC1187</f>
        <v>0</v>
      </c>
      <c r="W1184" s="31">
        <f>主动技能!AD1187</f>
        <v>0</v>
      </c>
      <c r="X1184" s="31">
        <f>主动技能!AE1187</f>
        <v>1</v>
      </c>
      <c r="Y1184" s="31">
        <f>主动技能!AF1187</f>
        <v>2</v>
      </c>
      <c r="Z1184" s="31">
        <f>主动技能!AG1187</f>
        <v>2</v>
      </c>
      <c r="AA1184" s="31" t="str">
        <f>主动技能!AH1187</f>
        <v>attackex</v>
      </c>
      <c r="AB1184" s="31" t="str">
        <f>IF(主动技能!AI1187="","")</f>
        <v/>
      </c>
      <c r="AC1184" s="31">
        <f>主动技能!AJ1187</f>
        <v>1</v>
      </c>
      <c r="AD1184" s="31">
        <f>主动技能!BF1187</f>
        <v>102003</v>
      </c>
      <c r="AE1184" s="1">
        <f t="shared" si="18"/>
        <v>1</v>
      </c>
    </row>
    <row r="1185" spans="1:31" s="31" customFormat="1" x14ac:dyDescent="0.15">
      <c r="A1185" s="31">
        <f>主动技能!B1188</f>
        <v>10200302</v>
      </c>
      <c r="B1185" s="4" t="str">
        <f>主动技能!H1188</f>
        <v>自然馈赠</v>
      </c>
      <c r="C1185" s="4" t="str">
        <f>主动技能!I1188</f>
        <v>回复我方全体10%生命。并提升我方全体11%攻击。</v>
      </c>
      <c r="D1185" s="4">
        <f>VLOOKUP(主动技能!J1188,对应表!F:G,2,FALSE)</f>
        <v>2</v>
      </c>
      <c r="E1185" s="4">
        <f>VLOOKUP(主动技能!K1188,对应表!J:K,2,FALSE)</f>
        <v>3</v>
      </c>
      <c r="F1185" s="4">
        <f>VLOOKUP(主动技能!L1188,对应表!N:O,2,FALSE)</f>
        <v>9</v>
      </c>
      <c r="G1185" s="4">
        <f>IF(主动技能!M1188="必中",2,1)</f>
        <v>2</v>
      </c>
      <c r="H1185" s="4">
        <f>主动技能!N1188</f>
        <v>100</v>
      </c>
      <c r="I1185" s="4">
        <f>主动技能!O1188</f>
        <v>100</v>
      </c>
      <c r="J1185" s="31" t="str">
        <f>主动技能!P1188</f>
        <v>||eff_zirankuizeng|</v>
      </c>
      <c r="K1185" s="31">
        <f>主动技能!Q1188</f>
        <v>3</v>
      </c>
      <c r="L1185" s="31">
        <f>主动技能!R1188</f>
        <v>0</v>
      </c>
      <c r="M1185" s="31">
        <f>主动技能!S1188</f>
        <v>0</v>
      </c>
      <c r="N1185" s="31" t="str">
        <f>IF(主动技能!T1188="","",主动技能!T1188)</f>
        <v>100007:100:2:0|100020:100:2:0</v>
      </c>
      <c r="O1185" s="31" t="str">
        <f>IF(主动技能!U1188="","",主动技能!U1188)</f>
        <v/>
      </c>
      <c r="P1185" s="31" t="str">
        <f>IF(主动技能!V1188="","",主动技能!V1188)</f>
        <v>skill_16</v>
      </c>
      <c r="Q1185" s="31" t="str">
        <f>IF(主动技能!W1188="","")</f>
        <v/>
      </c>
      <c r="R1185" s="31" t="str">
        <f>IF(主动技能!X1188="","")</f>
        <v/>
      </c>
      <c r="S1185" s="31">
        <f>主动技能!Y1188</f>
        <v>0</v>
      </c>
      <c r="T1185" s="31" t="str">
        <f>主动技能!Z1188</f>
        <v/>
      </c>
      <c r="U1185" s="31" t="str">
        <f>主动技能!AB1188</f>
        <v/>
      </c>
      <c r="V1185" s="31">
        <f>主动技能!AC1188</f>
        <v>0</v>
      </c>
      <c r="W1185" s="31">
        <f>主动技能!AD1188</f>
        <v>0</v>
      </c>
      <c r="X1185" s="31">
        <f>主动技能!AE1188</f>
        <v>1</v>
      </c>
      <c r="Y1185" s="31">
        <f>主动技能!AF1188</f>
        <v>2</v>
      </c>
      <c r="Z1185" s="31">
        <f>主动技能!AG1188</f>
        <v>2</v>
      </c>
      <c r="AA1185" s="31" t="str">
        <f>主动技能!AH1188</f>
        <v>attackex</v>
      </c>
      <c r="AB1185" s="31" t="str">
        <f>IF(主动技能!AI1188="","")</f>
        <v/>
      </c>
      <c r="AC1185" s="31">
        <f>主动技能!AJ1188</f>
        <v>2</v>
      </c>
      <c r="AD1185" s="31">
        <f>主动技能!BF1188</f>
        <v>102003</v>
      </c>
      <c r="AE1185" s="1">
        <f t="shared" si="18"/>
        <v>2</v>
      </c>
    </row>
    <row r="1186" spans="1:31" s="31" customFormat="1" x14ac:dyDescent="0.15">
      <c r="A1186" s="31">
        <f>主动技能!B1189</f>
        <v>10200303</v>
      </c>
      <c r="B1186" s="4" t="str">
        <f>主动技能!H1189</f>
        <v>自然馈赠</v>
      </c>
      <c r="C1186" s="4" t="str">
        <f>主动技能!I1189</f>
        <v>回复我方全体11%生命。并提升我方全体11%攻击。</v>
      </c>
      <c r="D1186" s="4">
        <f>VLOOKUP(主动技能!J1189,对应表!F:G,2,FALSE)</f>
        <v>2</v>
      </c>
      <c r="E1186" s="4">
        <f>VLOOKUP(主动技能!K1189,对应表!J:K,2,FALSE)</f>
        <v>3</v>
      </c>
      <c r="F1186" s="4">
        <f>VLOOKUP(主动技能!L1189,对应表!N:O,2,FALSE)</f>
        <v>9</v>
      </c>
      <c r="G1186" s="4">
        <f>IF(主动技能!M1189="必中",2,1)</f>
        <v>2</v>
      </c>
      <c r="H1186" s="4">
        <f>主动技能!N1189</f>
        <v>100</v>
      </c>
      <c r="I1186" s="4">
        <f>主动技能!O1189</f>
        <v>100</v>
      </c>
      <c r="J1186" s="31" t="str">
        <f>主动技能!P1189</f>
        <v>||eff_zirankuizeng|</v>
      </c>
      <c r="K1186" s="31">
        <f>主动技能!Q1189</f>
        <v>3</v>
      </c>
      <c r="L1186" s="31">
        <f>主动技能!R1189</f>
        <v>0</v>
      </c>
      <c r="M1186" s="31">
        <f>主动技能!S1189</f>
        <v>0</v>
      </c>
      <c r="N1186" s="31" t="str">
        <f>IF(主动技能!T1189="","",主动技能!T1189)</f>
        <v>100008:100:2:0|100020:100:2:0</v>
      </c>
      <c r="O1186" s="31" t="str">
        <f>IF(主动技能!U1189="","",主动技能!U1189)</f>
        <v/>
      </c>
      <c r="P1186" s="31" t="str">
        <f>IF(主动技能!V1189="","",主动技能!V1189)</f>
        <v>skill_16</v>
      </c>
      <c r="Q1186" s="31" t="str">
        <f>IF(主动技能!W1189="","")</f>
        <v/>
      </c>
      <c r="R1186" s="31" t="str">
        <f>IF(主动技能!X1189="","")</f>
        <v/>
      </c>
      <c r="S1186" s="31">
        <f>主动技能!Y1189</f>
        <v>0</v>
      </c>
      <c r="T1186" s="31" t="str">
        <f>主动技能!Z1189</f>
        <v/>
      </c>
      <c r="U1186" s="31" t="str">
        <f>主动技能!AB1189</f>
        <v/>
      </c>
      <c r="V1186" s="31">
        <f>主动技能!AC1189</f>
        <v>0</v>
      </c>
      <c r="W1186" s="31">
        <f>主动技能!AD1189</f>
        <v>0</v>
      </c>
      <c r="X1186" s="31">
        <f>主动技能!AE1189</f>
        <v>1</v>
      </c>
      <c r="Y1186" s="31">
        <f>主动技能!AF1189</f>
        <v>2</v>
      </c>
      <c r="Z1186" s="31">
        <f>主动技能!AG1189</f>
        <v>2</v>
      </c>
      <c r="AA1186" s="31" t="str">
        <f>主动技能!AH1189</f>
        <v>attackex</v>
      </c>
      <c r="AB1186" s="31" t="str">
        <f>IF(主动技能!AI1189="","")</f>
        <v/>
      </c>
      <c r="AC1186" s="31">
        <f>主动技能!AJ1189</f>
        <v>3</v>
      </c>
      <c r="AD1186" s="31">
        <f>主动技能!BF1189</f>
        <v>102003</v>
      </c>
      <c r="AE1186" s="1">
        <f t="shared" si="18"/>
        <v>3</v>
      </c>
    </row>
    <row r="1187" spans="1:31" s="31" customFormat="1" x14ac:dyDescent="0.15">
      <c r="A1187" s="31">
        <f>主动技能!B1190</f>
        <v>10200304</v>
      </c>
      <c r="B1187" s="4" t="str">
        <f>主动技能!H1190</f>
        <v>自然馈赠</v>
      </c>
      <c r="C1187" s="4" t="str">
        <f>主动技能!I1190</f>
        <v>回复我方全体11%生命。并提升我方全体12%攻击。</v>
      </c>
      <c r="D1187" s="4">
        <f>VLOOKUP(主动技能!J1190,对应表!F:G,2,FALSE)</f>
        <v>2</v>
      </c>
      <c r="E1187" s="4">
        <f>VLOOKUP(主动技能!K1190,对应表!J:K,2,FALSE)</f>
        <v>3</v>
      </c>
      <c r="F1187" s="4">
        <f>VLOOKUP(主动技能!L1190,对应表!N:O,2,FALSE)</f>
        <v>9</v>
      </c>
      <c r="G1187" s="4">
        <f>IF(主动技能!M1190="必中",2,1)</f>
        <v>2</v>
      </c>
      <c r="H1187" s="4">
        <f>主动技能!N1190</f>
        <v>100</v>
      </c>
      <c r="I1187" s="4">
        <f>主动技能!O1190</f>
        <v>100</v>
      </c>
      <c r="J1187" s="31" t="str">
        <f>主动技能!P1190</f>
        <v>||eff_zirankuizeng|</v>
      </c>
      <c r="K1187" s="31">
        <f>主动技能!Q1190</f>
        <v>3</v>
      </c>
      <c r="L1187" s="31">
        <f>主动技能!R1190</f>
        <v>0</v>
      </c>
      <c r="M1187" s="31">
        <f>主动技能!S1190</f>
        <v>0</v>
      </c>
      <c r="N1187" s="31" t="str">
        <f>IF(主动技能!T1190="","",主动技能!T1190)</f>
        <v>100008:100:2:0|100021:100:2:0</v>
      </c>
      <c r="O1187" s="31" t="str">
        <f>IF(主动技能!U1190="","",主动技能!U1190)</f>
        <v/>
      </c>
      <c r="P1187" s="31" t="str">
        <f>IF(主动技能!V1190="","",主动技能!V1190)</f>
        <v>skill_16</v>
      </c>
      <c r="Q1187" s="31" t="str">
        <f>IF(主动技能!W1190="","")</f>
        <v/>
      </c>
      <c r="R1187" s="31" t="str">
        <f>IF(主动技能!X1190="","")</f>
        <v/>
      </c>
      <c r="S1187" s="31">
        <f>主动技能!Y1190</f>
        <v>0</v>
      </c>
      <c r="T1187" s="31" t="str">
        <f>主动技能!Z1190</f>
        <v/>
      </c>
      <c r="U1187" s="31" t="str">
        <f>主动技能!AB1190</f>
        <v/>
      </c>
      <c r="V1187" s="31">
        <f>主动技能!AC1190</f>
        <v>0</v>
      </c>
      <c r="W1187" s="31">
        <f>主动技能!AD1190</f>
        <v>0</v>
      </c>
      <c r="X1187" s="31">
        <f>主动技能!AE1190</f>
        <v>1</v>
      </c>
      <c r="Y1187" s="31">
        <f>主动技能!AF1190</f>
        <v>2</v>
      </c>
      <c r="Z1187" s="31">
        <f>主动技能!AG1190</f>
        <v>2</v>
      </c>
      <c r="AA1187" s="31" t="str">
        <f>主动技能!AH1190</f>
        <v>attackex</v>
      </c>
      <c r="AB1187" s="31" t="str">
        <f>IF(主动技能!AI1190="","")</f>
        <v/>
      </c>
      <c r="AC1187" s="31">
        <f>主动技能!AJ1190</f>
        <v>4</v>
      </c>
      <c r="AD1187" s="31">
        <f>主动技能!BF1190</f>
        <v>102003</v>
      </c>
      <c r="AE1187" s="1">
        <f t="shared" si="18"/>
        <v>4</v>
      </c>
    </row>
    <row r="1188" spans="1:31" s="31" customFormat="1" x14ac:dyDescent="0.15">
      <c r="A1188" s="31">
        <f>主动技能!B1191</f>
        <v>10200305</v>
      </c>
      <c r="B1188" s="4" t="str">
        <f>主动技能!H1191</f>
        <v>自然馈赠</v>
      </c>
      <c r="C1188" s="4" t="str">
        <f>主动技能!I1191</f>
        <v>回复我方全体12%生命。并提升我方全体12%攻击。</v>
      </c>
      <c r="D1188" s="4">
        <f>VLOOKUP(主动技能!J1191,对应表!F:G,2,FALSE)</f>
        <v>2</v>
      </c>
      <c r="E1188" s="4">
        <f>VLOOKUP(主动技能!K1191,对应表!J:K,2,FALSE)</f>
        <v>3</v>
      </c>
      <c r="F1188" s="4">
        <f>VLOOKUP(主动技能!L1191,对应表!N:O,2,FALSE)</f>
        <v>9</v>
      </c>
      <c r="G1188" s="4">
        <f>IF(主动技能!M1191="必中",2,1)</f>
        <v>2</v>
      </c>
      <c r="H1188" s="4">
        <f>主动技能!N1191</f>
        <v>100</v>
      </c>
      <c r="I1188" s="4">
        <f>主动技能!O1191</f>
        <v>100</v>
      </c>
      <c r="J1188" s="31" t="str">
        <f>主动技能!P1191</f>
        <v>||eff_zirankuizeng|</v>
      </c>
      <c r="K1188" s="31">
        <f>主动技能!Q1191</f>
        <v>3</v>
      </c>
      <c r="L1188" s="31">
        <f>主动技能!R1191</f>
        <v>0</v>
      </c>
      <c r="M1188" s="31">
        <f>主动技能!S1191</f>
        <v>0</v>
      </c>
      <c r="N1188" s="31" t="str">
        <f>IF(主动技能!T1191="","",主动技能!T1191)</f>
        <v>100009:100:2:0|100021:100:2:0</v>
      </c>
      <c r="O1188" s="31" t="str">
        <f>IF(主动技能!U1191="","",主动技能!U1191)</f>
        <v/>
      </c>
      <c r="P1188" s="31" t="str">
        <f>IF(主动技能!V1191="","",主动技能!V1191)</f>
        <v>skill_16</v>
      </c>
      <c r="Q1188" s="31" t="str">
        <f>IF(主动技能!W1191="","")</f>
        <v/>
      </c>
      <c r="R1188" s="31" t="str">
        <f>IF(主动技能!X1191="","")</f>
        <v/>
      </c>
      <c r="S1188" s="31">
        <f>主动技能!Y1191</f>
        <v>0</v>
      </c>
      <c r="T1188" s="31" t="str">
        <f>主动技能!Z1191</f>
        <v/>
      </c>
      <c r="U1188" s="31" t="str">
        <f>主动技能!AB1191</f>
        <v/>
      </c>
      <c r="V1188" s="31">
        <f>主动技能!AC1191</f>
        <v>0</v>
      </c>
      <c r="W1188" s="31">
        <f>主动技能!AD1191</f>
        <v>0</v>
      </c>
      <c r="X1188" s="31">
        <f>主动技能!AE1191</f>
        <v>1</v>
      </c>
      <c r="Y1188" s="31">
        <f>主动技能!AF1191</f>
        <v>2</v>
      </c>
      <c r="Z1188" s="31">
        <f>主动技能!AG1191</f>
        <v>2</v>
      </c>
      <c r="AA1188" s="31" t="str">
        <f>主动技能!AH1191</f>
        <v>attackex</v>
      </c>
      <c r="AB1188" s="31" t="str">
        <f>IF(主动技能!AI1191="","")</f>
        <v/>
      </c>
      <c r="AC1188" s="31">
        <f>主动技能!AJ1191</f>
        <v>5</v>
      </c>
      <c r="AD1188" s="31">
        <f>主动技能!BF1191</f>
        <v>102003</v>
      </c>
      <c r="AE1188" s="1">
        <f t="shared" si="18"/>
        <v>5</v>
      </c>
    </row>
    <row r="1189" spans="1:31" s="31" customFormat="1" x14ac:dyDescent="0.15">
      <c r="A1189" s="31">
        <f>主动技能!B1192</f>
        <v>10200306</v>
      </c>
      <c r="B1189" s="4" t="str">
        <f>主动技能!H1192</f>
        <v>自然馈赠</v>
      </c>
      <c r="C1189" s="4" t="str">
        <f>主动技能!I1192</f>
        <v>回复我方全体12%生命。并提升我方全体13%攻击。</v>
      </c>
      <c r="D1189" s="4">
        <f>VLOOKUP(主动技能!J1192,对应表!F:G,2,FALSE)</f>
        <v>2</v>
      </c>
      <c r="E1189" s="4">
        <f>VLOOKUP(主动技能!K1192,对应表!J:K,2,FALSE)</f>
        <v>3</v>
      </c>
      <c r="F1189" s="4">
        <f>VLOOKUP(主动技能!L1192,对应表!N:O,2,FALSE)</f>
        <v>9</v>
      </c>
      <c r="G1189" s="4">
        <f>IF(主动技能!M1192="必中",2,1)</f>
        <v>2</v>
      </c>
      <c r="H1189" s="4">
        <f>主动技能!N1192</f>
        <v>100</v>
      </c>
      <c r="I1189" s="4">
        <f>主动技能!O1192</f>
        <v>100</v>
      </c>
      <c r="J1189" s="31" t="str">
        <f>主动技能!P1192</f>
        <v>||eff_zirankuizeng|</v>
      </c>
      <c r="K1189" s="31">
        <f>主动技能!Q1192</f>
        <v>3</v>
      </c>
      <c r="L1189" s="31">
        <f>主动技能!R1192</f>
        <v>0</v>
      </c>
      <c r="M1189" s="31">
        <f>主动技能!S1192</f>
        <v>0</v>
      </c>
      <c r="N1189" s="31" t="str">
        <f>IF(主动技能!T1192="","",主动技能!T1192)</f>
        <v>100009:100:2:0|100022:100:2:0</v>
      </c>
      <c r="O1189" s="31" t="str">
        <f>IF(主动技能!U1192="","",主动技能!U1192)</f>
        <v/>
      </c>
      <c r="P1189" s="31" t="str">
        <f>IF(主动技能!V1192="","",主动技能!V1192)</f>
        <v>skill_16</v>
      </c>
      <c r="Q1189" s="31" t="str">
        <f>IF(主动技能!W1192="","")</f>
        <v/>
      </c>
      <c r="R1189" s="31" t="str">
        <f>IF(主动技能!X1192="","")</f>
        <v/>
      </c>
      <c r="S1189" s="31">
        <f>主动技能!Y1192</f>
        <v>0</v>
      </c>
      <c r="T1189" s="31" t="str">
        <f>主动技能!Z1192</f>
        <v/>
      </c>
      <c r="U1189" s="31" t="str">
        <f>主动技能!AB1192</f>
        <v/>
      </c>
      <c r="V1189" s="31">
        <f>主动技能!AC1192</f>
        <v>0</v>
      </c>
      <c r="W1189" s="31">
        <f>主动技能!AD1192</f>
        <v>0</v>
      </c>
      <c r="X1189" s="31">
        <f>主动技能!AE1192</f>
        <v>1</v>
      </c>
      <c r="Y1189" s="31">
        <f>主动技能!AF1192</f>
        <v>2</v>
      </c>
      <c r="Z1189" s="31">
        <f>主动技能!AG1192</f>
        <v>2</v>
      </c>
      <c r="AA1189" s="31" t="str">
        <f>主动技能!AH1192</f>
        <v>attackex</v>
      </c>
      <c r="AB1189" s="31" t="str">
        <f>IF(主动技能!AI1192="","")</f>
        <v/>
      </c>
      <c r="AC1189" s="31">
        <f>主动技能!AJ1192</f>
        <v>6</v>
      </c>
      <c r="AD1189" s="31">
        <f>主动技能!BF1192</f>
        <v>102003</v>
      </c>
      <c r="AE1189" s="1">
        <f t="shared" si="18"/>
        <v>6</v>
      </c>
    </row>
    <row r="1190" spans="1:31" s="31" customFormat="1" x14ac:dyDescent="0.15">
      <c r="A1190" s="31">
        <f>主动技能!B1193</f>
        <v>10200307</v>
      </c>
      <c r="B1190" s="4" t="str">
        <f>主动技能!H1193</f>
        <v>自然馈赠</v>
      </c>
      <c r="C1190" s="4" t="str">
        <f>主动技能!I1193</f>
        <v>回复我方全体13%生命。并提升我方全体13%攻击。</v>
      </c>
      <c r="D1190" s="4">
        <f>VLOOKUP(主动技能!J1193,对应表!F:G,2,FALSE)</f>
        <v>2</v>
      </c>
      <c r="E1190" s="4">
        <f>VLOOKUP(主动技能!K1193,对应表!J:K,2,FALSE)</f>
        <v>3</v>
      </c>
      <c r="F1190" s="4">
        <f>VLOOKUP(主动技能!L1193,对应表!N:O,2,FALSE)</f>
        <v>9</v>
      </c>
      <c r="G1190" s="4">
        <f>IF(主动技能!M1193="必中",2,1)</f>
        <v>2</v>
      </c>
      <c r="H1190" s="4">
        <f>主动技能!N1193</f>
        <v>100</v>
      </c>
      <c r="I1190" s="4">
        <f>主动技能!O1193</f>
        <v>100</v>
      </c>
      <c r="J1190" s="31" t="str">
        <f>主动技能!P1193</f>
        <v>||eff_zirankuizeng|</v>
      </c>
      <c r="K1190" s="31">
        <f>主动技能!Q1193</f>
        <v>3</v>
      </c>
      <c r="L1190" s="31">
        <f>主动技能!R1193</f>
        <v>0</v>
      </c>
      <c r="M1190" s="31">
        <f>主动技能!S1193</f>
        <v>0</v>
      </c>
      <c r="N1190" s="31" t="str">
        <f>IF(主动技能!T1193="","",主动技能!T1193)</f>
        <v>100010:100:2:0|100022:100:2:0</v>
      </c>
      <c r="O1190" s="31" t="str">
        <f>IF(主动技能!U1193="","",主动技能!U1193)</f>
        <v/>
      </c>
      <c r="P1190" s="31" t="str">
        <f>IF(主动技能!V1193="","",主动技能!V1193)</f>
        <v>skill_16</v>
      </c>
      <c r="Q1190" s="31" t="str">
        <f>IF(主动技能!W1193="","")</f>
        <v/>
      </c>
      <c r="R1190" s="31" t="str">
        <f>IF(主动技能!X1193="","")</f>
        <v/>
      </c>
      <c r="S1190" s="31">
        <f>主动技能!Y1193</f>
        <v>0</v>
      </c>
      <c r="T1190" s="31" t="str">
        <f>主动技能!Z1193</f>
        <v/>
      </c>
      <c r="U1190" s="31" t="str">
        <f>主动技能!AB1193</f>
        <v/>
      </c>
      <c r="V1190" s="31">
        <f>主动技能!AC1193</f>
        <v>0</v>
      </c>
      <c r="W1190" s="31">
        <f>主动技能!AD1193</f>
        <v>0</v>
      </c>
      <c r="X1190" s="31">
        <f>主动技能!AE1193</f>
        <v>1</v>
      </c>
      <c r="Y1190" s="31">
        <f>主动技能!AF1193</f>
        <v>2</v>
      </c>
      <c r="Z1190" s="31">
        <f>主动技能!AG1193</f>
        <v>2</v>
      </c>
      <c r="AA1190" s="31" t="str">
        <f>主动技能!AH1193</f>
        <v>attackex</v>
      </c>
      <c r="AB1190" s="31" t="str">
        <f>IF(主动技能!AI1193="","")</f>
        <v/>
      </c>
      <c r="AC1190" s="31">
        <f>主动技能!AJ1193</f>
        <v>7</v>
      </c>
      <c r="AD1190" s="31">
        <f>主动技能!BF1193</f>
        <v>102003</v>
      </c>
      <c r="AE1190" s="1">
        <f t="shared" si="18"/>
        <v>7</v>
      </c>
    </row>
    <row r="1191" spans="1:31" s="31" customFormat="1" x14ac:dyDescent="0.15">
      <c r="A1191" s="31">
        <f>主动技能!B1194</f>
        <v>10200308</v>
      </c>
      <c r="B1191" s="4" t="str">
        <f>主动技能!H1194</f>
        <v>自然馈赠</v>
      </c>
      <c r="C1191" s="4" t="str">
        <f>主动技能!I1194</f>
        <v>回复我方全体13%生命。并提升我方全体14%攻击。</v>
      </c>
      <c r="D1191" s="4">
        <f>VLOOKUP(主动技能!J1194,对应表!F:G,2,FALSE)</f>
        <v>2</v>
      </c>
      <c r="E1191" s="4">
        <f>VLOOKUP(主动技能!K1194,对应表!J:K,2,FALSE)</f>
        <v>3</v>
      </c>
      <c r="F1191" s="4">
        <f>VLOOKUP(主动技能!L1194,对应表!N:O,2,FALSE)</f>
        <v>9</v>
      </c>
      <c r="G1191" s="4">
        <f>IF(主动技能!M1194="必中",2,1)</f>
        <v>2</v>
      </c>
      <c r="H1191" s="4">
        <f>主动技能!N1194</f>
        <v>100</v>
      </c>
      <c r="I1191" s="4">
        <f>主动技能!O1194</f>
        <v>100</v>
      </c>
      <c r="J1191" s="31" t="str">
        <f>主动技能!P1194</f>
        <v>||eff_zirankuizeng|</v>
      </c>
      <c r="K1191" s="31">
        <f>主动技能!Q1194</f>
        <v>3</v>
      </c>
      <c r="L1191" s="31">
        <f>主动技能!R1194</f>
        <v>0</v>
      </c>
      <c r="M1191" s="31">
        <f>主动技能!S1194</f>
        <v>0</v>
      </c>
      <c r="N1191" s="31" t="str">
        <f>IF(主动技能!T1194="","",主动技能!T1194)</f>
        <v>100010:100:2:0|100023:100:2:0</v>
      </c>
      <c r="O1191" s="31" t="str">
        <f>IF(主动技能!U1194="","",主动技能!U1194)</f>
        <v/>
      </c>
      <c r="P1191" s="31" t="str">
        <f>IF(主动技能!V1194="","",主动技能!V1194)</f>
        <v>skill_16</v>
      </c>
      <c r="Q1191" s="31" t="str">
        <f>IF(主动技能!W1194="","")</f>
        <v/>
      </c>
      <c r="R1191" s="31" t="str">
        <f>IF(主动技能!X1194="","")</f>
        <v/>
      </c>
      <c r="S1191" s="31">
        <f>主动技能!Y1194</f>
        <v>0</v>
      </c>
      <c r="T1191" s="31" t="str">
        <f>主动技能!Z1194</f>
        <v/>
      </c>
      <c r="U1191" s="31" t="str">
        <f>主动技能!AB1194</f>
        <v/>
      </c>
      <c r="V1191" s="31">
        <f>主动技能!AC1194</f>
        <v>0</v>
      </c>
      <c r="W1191" s="31">
        <f>主动技能!AD1194</f>
        <v>0</v>
      </c>
      <c r="X1191" s="31">
        <f>主动技能!AE1194</f>
        <v>1</v>
      </c>
      <c r="Y1191" s="31">
        <f>主动技能!AF1194</f>
        <v>2</v>
      </c>
      <c r="Z1191" s="31">
        <f>主动技能!AG1194</f>
        <v>2</v>
      </c>
      <c r="AA1191" s="31" t="str">
        <f>主动技能!AH1194</f>
        <v>attackex</v>
      </c>
      <c r="AB1191" s="31" t="str">
        <f>IF(主动技能!AI1194="","")</f>
        <v/>
      </c>
      <c r="AC1191" s="31">
        <f>主动技能!AJ1194</f>
        <v>8</v>
      </c>
      <c r="AD1191" s="31">
        <f>主动技能!BF1194</f>
        <v>102003</v>
      </c>
      <c r="AE1191" s="1">
        <f t="shared" si="18"/>
        <v>8</v>
      </c>
    </row>
    <row r="1192" spans="1:31" s="31" customFormat="1" x14ac:dyDescent="0.15">
      <c r="A1192" s="31">
        <f>主动技能!B1195</f>
        <v>10200309</v>
      </c>
      <c r="B1192" s="4" t="str">
        <f>主动技能!H1195</f>
        <v>自然馈赠</v>
      </c>
      <c r="C1192" s="4" t="str">
        <f>主动技能!I1195</f>
        <v>回复我方全体14%生命。并提升我方全体14%攻击。</v>
      </c>
      <c r="D1192" s="4">
        <f>VLOOKUP(主动技能!J1195,对应表!F:G,2,FALSE)</f>
        <v>2</v>
      </c>
      <c r="E1192" s="4">
        <f>VLOOKUP(主动技能!K1195,对应表!J:K,2,FALSE)</f>
        <v>3</v>
      </c>
      <c r="F1192" s="4">
        <f>VLOOKUP(主动技能!L1195,对应表!N:O,2,FALSE)</f>
        <v>9</v>
      </c>
      <c r="G1192" s="4">
        <f>IF(主动技能!M1195="必中",2,1)</f>
        <v>2</v>
      </c>
      <c r="H1192" s="4">
        <f>主动技能!N1195</f>
        <v>100</v>
      </c>
      <c r="I1192" s="4">
        <f>主动技能!O1195</f>
        <v>100</v>
      </c>
      <c r="J1192" s="31" t="str">
        <f>主动技能!P1195</f>
        <v>||eff_zirankuizeng|</v>
      </c>
      <c r="K1192" s="31">
        <f>主动技能!Q1195</f>
        <v>3</v>
      </c>
      <c r="L1192" s="31">
        <f>主动技能!R1195</f>
        <v>0</v>
      </c>
      <c r="M1192" s="31">
        <f>主动技能!S1195</f>
        <v>0</v>
      </c>
      <c r="N1192" s="31" t="str">
        <f>IF(主动技能!T1195="","",主动技能!T1195)</f>
        <v>100011:100:2:0|100023:100:2:0</v>
      </c>
      <c r="O1192" s="31" t="str">
        <f>IF(主动技能!U1195="","",主动技能!U1195)</f>
        <v/>
      </c>
      <c r="P1192" s="31" t="str">
        <f>IF(主动技能!V1195="","",主动技能!V1195)</f>
        <v>skill_16</v>
      </c>
      <c r="Q1192" s="31" t="str">
        <f>IF(主动技能!W1195="","")</f>
        <v/>
      </c>
      <c r="R1192" s="31" t="str">
        <f>IF(主动技能!X1195="","")</f>
        <v/>
      </c>
      <c r="S1192" s="31">
        <f>主动技能!Y1195</f>
        <v>0</v>
      </c>
      <c r="T1192" s="31" t="str">
        <f>主动技能!Z1195</f>
        <v/>
      </c>
      <c r="U1192" s="31" t="str">
        <f>主动技能!AB1195</f>
        <v/>
      </c>
      <c r="V1192" s="31">
        <f>主动技能!AC1195</f>
        <v>0</v>
      </c>
      <c r="W1192" s="31">
        <f>主动技能!AD1195</f>
        <v>0</v>
      </c>
      <c r="X1192" s="31">
        <f>主动技能!AE1195</f>
        <v>1</v>
      </c>
      <c r="Y1192" s="31">
        <f>主动技能!AF1195</f>
        <v>2</v>
      </c>
      <c r="Z1192" s="31">
        <f>主动技能!AG1195</f>
        <v>2</v>
      </c>
      <c r="AA1192" s="31" t="str">
        <f>主动技能!AH1195</f>
        <v>attackex</v>
      </c>
      <c r="AB1192" s="31" t="str">
        <f>IF(主动技能!AI1195="","")</f>
        <v/>
      </c>
      <c r="AC1192" s="31">
        <f>主动技能!AJ1195</f>
        <v>9</v>
      </c>
      <c r="AD1192" s="31">
        <f>主动技能!BF1195</f>
        <v>102003</v>
      </c>
      <c r="AE1192" s="1">
        <f t="shared" si="18"/>
        <v>9</v>
      </c>
    </row>
    <row r="1193" spans="1:31" s="31" customFormat="1" x14ac:dyDescent="0.15">
      <c r="A1193" s="31">
        <f>主动技能!B1196</f>
        <v>10200310</v>
      </c>
      <c r="B1193" s="4" t="str">
        <f>主动技能!H1196</f>
        <v>自然馈赠</v>
      </c>
      <c r="C1193" s="4" t="str">
        <f>主动技能!I1196</f>
        <v>回复我方全体14%生命。并提升我方全体15%攻击。</v>
      </c>
      <c r="D1193" s="4">
        <f>VLOOKUP(主动技能!J1196,对应表!F:G,2,FALSE)</f>
        <v>2</v>
      </c>
      <c r="E1193" s="4">
        <f>VLOOKUP(主动技能!K1196,对应表!J:K,2,FALSE)</f>
        <v>3</v>
      </c>
      <c r="F1193" s="4">
        <f>VLOOKUP(主动技能!L1196,对应表!N:O,2,FALSE)</f>
        <v>9</v>
      </c>
      <c r="G1193" s="4">
        <f>IF(主动技能!M1196="必中",2,1)</f>
        <v>2</v>
      </c>
      <c r="H1193" s="4">
        <f>主动技能!N1196</f>
        <v>100</v>
      </c>
      <c r="I1193" s="4">
        <f>主动技能!O1196</f>
        <v>100</v>
      </c>
      <c r="J1193" s="31" t="str">
        <f>主动技能!P1196</f>
        <v>||eff_zirankuizeng|</v>
      </c>
      <c r="K1193" s="31">
        <f>主动技能!Q1196</f>
        <v>3</v>
      </c>
      <c r="L1193" s="31">
        <f>主动技能!R1196</f>
        <v>0</v>
      </c>
      <c r="M1193" s="31">
        <f>主动技能!S1196</f>
        <v>0</v>
      </c>
      <c r="N1193" s="31" t="str">
        <f>IF(主动技能!T1196="","",主动技能!T1196)</f>
        <v>100011:100:2:0|100024:100:2:0</v>
      </c>
      <c r="O1193" s="31" t="str">
        <f>IF(主动技能!U1196="","",主动技能!U1196)</f>
        <v/>
      </c>
      <c r="P1193" s="31" t="str">
        <f>IF(主动技能!V1196="","",主动技能!V1196)</f>
        <v>skill_16</v>
      </c>
      <c r="Q1193" s="31" t="str">
        <f>IF(主动技能!W1196="","")</f>
        <v/>
      </c>
      <c r="R1193" s="31" t="str">
        <f>IF(主动技能!X1196="","")</f>
        <v/>
      </c>
      <c r="S1193" s="31">
        <f>主动技能!Y1196</f>
        <v>0</v>
      </c>
      <c r="T1193" s="31" t="str">
        <f>主动技能!Z1196</f>
        <v/>
      </c>
      <c r="U1193" s="31" t="str">
        <f>主动技能!AB1196</f>
        <v/>
      </c>
      <c r="V1193" s="31">
        <f>主动技能!AC1196</f>
        <v>0</v>
      </c>
      <c r="W1193" s="31">
        <f>主动技能!AD1196</f>
        <v>0</v>
      </c>
      <c r="X1193" s="31">
        <f>主动技能!AE1196</f>
        <v>1</v>
      </c>
      <c r="Y1193" s="31">
        <f>主动技能!AF1196</f>
        <v>2</v>
      </c>
      <c r="Z1193" s="31">
        <f>主动技能!AG1196</f>
        <v>2</v>
      </c>
      <c r="AA1193" s="31" t="str">
        <f>主动技能!AH1196</f>
        <v>attackex</v>
      </c>
      <c r="AB1193" s="31" t="str">
        <f>IF(主动技能!AI1196="","")</f>
        <v/>
      </c>
      <c r="AC1193" s="31">
        <f>主动技能!AJ1196</f>
        <v>10</v>
      </c>
      <c r="AD1193" s="31">
        <f>主动技能!BF1196</f>
        <v>102003</v>
      </c>
      <c r="AE1193" s="1">
        <f t="shared" si="18"/>
        <v>10</v>
      </c>
    </row>
    <row r="1194" spans="1:31" s="31" customFormat="1" x14ac:dyDescent="0.15">
      <c r="A1194" s="31">
        <f>主动技能!B1197</f>
        <v>10200311</v>
      </c>
      <c r="B1194" s="4" t="str">
        <f>主动技能!H1197</f>
        <v>自然馈赠</v>
      </c>
      <c r="C1194" s="4" t="str">
        <f>主动技能!I1197</f>
        <v>回复我方全体15%生命。并提升我方全体15%攻击。</v>
      </c>
      <c r="D1194" s="4">
        <f>VLOOKUP(主动技能!J1197,对应表!F:G,2,FALSE)</f>
        <v>2</v>
      </c>
      <c r="E1194" s="4">
        <f>VLOOKUP(主动技能!K1197,对应表!J:K,2,FALSE)</f>
        <v>3</v>
      </c>
      <c r="F1194" s="4">
        <f>VLOOKUP(主动技能!L1197,对应表!N:O,2,FALSE)</f>
        <v>9</v>
      </c>
      <c r="G1194" s="4">
        <f>IF(主动技能!M1197="必中",2,1)</f>
        <v>2</v>
      </c>
      <c r="H1194" s="4">
        <f>主动技能!N1197</f>
        <v>100</v>
      </c>
      <c r="I1194" s="4">
        <f>主动技能!O1197</f>
        <v>100</v>
      </c>
      <c r="J1194" s="31" t="str">
        <f>主动技能!P1197</f>
        <v>||eff_zirankuizeng|</v>
      </c>
      <c r="K1194" s="31">
        <f>主动技能!Q1197</f>
        <v>3</v>
      </c>
      <c r="L1194" s="31">
        <f>主动技能!R1197</f>
        <v>0</v>
      </c>
      <c r="M1194" s="31">
        <f>主动技能!S1197</f>
        <v>0</v>
      </c>
      <c r="N1194" s="31" t="str">
        <f>IF(主动技能!T1197="","",主动技能!T1197)</f>
        <v>100012:100:2:0|100024:100:2:0</v>
      </c>
      <c r="O1194" s="31" t="str">
        <f>IF(主动技能!U1197="","",主动技能!U1197)</f>
        <v/>
      </c>
      <c r="P1194" s="31" t="str">
        <f>IF(主动技能!V1197="","",主动技能!V1197)</f>
        <v>skill_16</v>
      </c>
      <c r="Q1194" s="31" t="str">
        <f>IF(主动技能!W1197="","")</f>
        <v/>
      </c>
      <c r="R1194" s="31" t="str">
        <f>IF(主动技能!X1197="","")</f>
        <v/>
      </c>
      <c r="S1194" s="31">
        <f>主动技能!Y1197</f>
        <v>0</v>
      </c>
      <c r="T1194" s="31" t="str">
        <f>主动技能!Z1197</f>
        <v/>
      </c>
      <c r="U1194" s="31" t="str">
        <f>主动技能!AB1197</f>
        <v/>
      </c>
      <c r="V1194" s="31">
        <f>主动技能!AC1197</f>
        <v>0</v>
      </c>
      <c r="W1194" s="31">
        <f>主动技能!AD1197</f>
        <v>0</v>
      </c>
      <c r="X1194" s="31">
        <f>主动技能!AE1197</f>
        <v>1</v>
      </c>
      <c r="Y1194" s="31">
        <f>主动技能!AF1197</f>
        <v>2</v>
      </c>
      <c r="Z1194" s="31">
        <f>主动技能!AG1197</f>
        <v>2</v>
      </c>
      <c r="AA1194" s="31" t="str">
        <f>主动技能!AH1197</f>
        <v>attackex</v>
      </c>
      <c r="AB1194" s="31" t="str">
        <f>IF(主动技能!AI1197="","")</f>
        <v/>
      </c>
      <c r="AC1194" s="31">
        <f>主动技能!AJ1197</f>
        <v>11</v>
      </c>
      <c r="AD1194" s="31">
        <f>主动技能!BF1197</f>
        <v>102003</v>
      </c>
      <c r="AE1194" s="1">
        <f t="shared" si="18"/>
        <v>11</v>
      </c>
    </row>
    <row r="1195" spans="1:31" s="31" customFormat="1" x14ac:dyDescent="0.15">
      <c r="A1195" s="31">
        <f>主动技能!B1198</f>
        <v>10200312</v>
      </c>
      <c r="B1195" s="4" t="str">
        <f>主动技能!H1198</f>
        <v>自然馈赠</v>
      </c>
      <c r="C1195" s="4" t="str">
        <f>主动技能!I1198</f>
        <v>回复我方全体15%生命。并提升我方全体16%攻击。</v>
      </c>
      <c r="D1195" s="4">
        <f>VLOOKUP(主动技能!J1198,对应表!F:G,2,FALSE)</f>
        <v>2</v>
      </c>
      <c r="E1195" s="4">
        <f>VLOOKUP(主动技能!K1198,对应表!J:K,2,FALSE)</f>
        <v>3</v>
      </c>
      <c r="F1195" s="4">
        <f>VLOOKUP(主动技能!L1198,对应表!N:O,2,FALSE)</f>
        <v>9</v>
      </c>
      <c r="G1195" s="4">
        <f>IF(主动技能!M1198="必中",2,1)</f>
        <v>2</v>
      </c>
      <c r="H1195" s="4">
        <f>主动技能!N1198</f>
        <v>100</v>
      </c>
      <c r="I1195" s="4">
        <f>主动技能!O1198</f>
        <v>100</v>
      </c>
      <c r="J1195" s="31" t="str">
        <f>主动技能!P1198</f>
        <v>||eff_zirankuizeng|</v>
      </c>
      <c r="K1195" s="31">
        <f>主动技能!Q1198</f>
        <v>3</v>
      </c>
      <c r="L1195" s="31">
        <f>主动技能!R1198</f>
        <v>0</v>
      </c>
      <c r="M1195" s="31">
        <f>主动技能!S1198</f>
        <v>0</v>
      </c>
      <c r="N1195" s="31" t="str">
        <f>IF(主动技能!T1198="","",主动技能!T1198)</f>
        <v>100012:100:2:0|100025:100:2:0</v>
      </c>
      <c r="O1195" s="31" t="str">
        <f>IF(主动技能!U1198="","",主动技能!U1198)</f>
        <v/>
      </c>
      <c r="P1195" s="31" t="str">
        <f>IF(主动技能!V1198="","",主动技能!V1198)</f>
        <v>skill_16</v>
      </c>
      <c r="Q1195" s="31" t="str">
        <f>IF(主动技能!W1198="","")</f>
        <v/>
      </c>
      <c r="R1195" s="31" t="str">
        <f>IF(主动技能!X1198="","")</f>
        <v/>
      </c>
      <c r="S1195" s="31">
        <f>主动技能!Y1198</f>
        <v>0</v>
      </c>
      <c r="T1195" s="31" t="str">
        <f>主动技能!Z1198</f>
        <v/>
      </c>
      <c r="U1195" s="31" t="str">
        <f>主动技能!AB1198</f>
        <v/>
      </c>
      <c r="V1195" s="31">
        <f>主动技能!AC1198</f>
        <v>0</v>
      </c>
      <c r="W1195" s="31">
        <f>主动技能!AD1198</f>
        <v>0</v>
      </c>
      <c r="X1195" s="31">
        <f>主动技能!AE1198</f>
        <v>1</v>
      </c>
      <c r="Y1195" s="31">
        <f>主动技能!AF1198</f>
        <v>2</v>
      </c>
      <c r="Z1195" s="31">
        <f>主动技能!AG1198</f>
        <v>2</v>
      </c>
      <c r="AA1195" s="31" t="str">
        <f>主动技能!AH1198</f>
        <v>attackex</v>
      </c>
      <c r="AB1195" s="31" t="str">
        <f>IF(主动技能!AI1198="","")</f>
        <v/>
      </c>
      <c r="AC1195" s="31">
        <f>主动技能!AJ1198</f>
        <v>12</v>
      </c>
      <c r="AD1195" s="31">
        <f>主动技能!BF1198</f>
        <v>102003</v>
      </c>
      <c r="AE1195" s="1">
        <f t="shared" si="18"/>
        <v>12</v>
      </c>
    </row>
    <row r="1196" spans="1:31" s="31" customFormat="1" x14ac:dyDescent="0.15">
      <c r="A1196" s="31">
        <f>主动技能!B1199</f>
        <v>10200313</v>
      </c>
      <c r="B1196" s="4" t="str">
        <f>主动技能!H1199</f>
        <v>自然馈赠</v>
      </c>
      <c r="C1196" s="4" t="str">
        <f>主动技能!I1199</f>
        <v>回复我方全体16%生命。并提升我方全体16%攻击。</v>
      </c>
      <c r="D1196" s="4">
        <f>VLOOKUP(主动技能!J1199,对应表!F:G,2,FALSE)</f>
        <v>2</v>
      </c>
      <c r="E1196" s="4">
        <f>VLOOKUP(主动技能!K1199,对应表!J:K,2,FALSE)</f>
        <v>3</v>
      </c>
      <c r="F1196" s="4">
        <f>VLOOKUP(主动技能!L1199,对应表!N:O,2,FALSE)</f>
        <v>9</v>
      </c>
      <c r="G1196" s="4">
        <f>IF(主动技能!M1199="必中",2,1)</f>
        <v>2</v>
      </c>
      <c r="H1196" s="4">
        <f>主动技能!N1199</f>
        <v>100</v>
      </c>
      <c r="I1196" s="4">
        <f>主动技能!O1199</f>
        <v>100</v>
      </c>
      <c r="J1196" s="31" t="str">
        <f>主动技能!P1199</f>
        <v>||eff_zirankuizeng|</v>
      </c>
      <c r="K1196" s="31">
        <f>主动技能!Q1199</f>
        <v>3</v>
      </c>
      <c r="L1196" s="31">
        <f>主动技能!R1199</f>
        <v>0</v>
      </c>
      <c r="M1196" s="31">
        <f>主动技能!S1199</f>
        <v>0</v>
      </c>
      <c r="N1196" s="31" t="str">
        <f>IF(主动技能!T1199="","",主动技能!T1199)</f>
        <v>100013:100:2:0|100025:100:2:0</v>
      </c>
      <c r="O1196" s="31" t="str">
        <f>IF(主动技能!U1199="","",主动技能!U1199)</f>
        <v/>
      </c>
      <c r="P1196" s="31" t="str">
        <f>IF(主动技能!V1199="","",主动技能!V1199)</f>
        <v>skill_16</v>
      </c>
      <c r="Q1196" s="31" t="str">
        <f>IF(主动技能!W1199="","")</f>
        <v/>
      </c>
      <c r="R1196" s="31" t="str">
        <f>IF(主动技能!X1199="","")</f>
        <v/>
      </c>
      <c r="S1196" s="31">
        <f>主动技能!Y1199</f>
        <v>0</v>
      </c>
      <c r="T1196" s="31" t="str">
        <f>主动技能!Z1199</f>
        <v/>
      </c>
      <c r="U1196" s="31" t="str">
        <f>主动技能!AB1199</f>
        <v/>
      </c>
      <c r="V1196" s="31">
        <f>主动技能!AC1199</f>
        <v>0</v>
      </c>
      <c r="W1196" s="31">
        <f>主动技能!AD1199</f>
        <v>0</v>
      </c>
      <c r="X1196" s="31">
        <f>主动技能!AE1199</f>
        <v>1</v>
      </c>
      <c r="Y1196" s="31">
        <f>主动技能!AF1199</f>
        <v>2</v>
      </c>
      <c r="Z1196" s="31">
        <f>主动技能!AG1199</f>
        <v>2</v>
      </c>
      <c r="AA1196" s="31" t="str">
        <f>主动技能!AH1199</f>
        <v>attackex</v>
      </c>
      <c r="AB1196" s="31" t="str">
        <f>IF(主动技能!AI1199="","")</f>
        <v/>
      </c>
      <c r="AC1196" s="31">
        <f>主动技能!AJ1199</f>
        <v>13</v>
      </c>
      <c r="AD1196" s="31">
        <f>主动技能!BF1199</f>
        <v>102003</v>
      </c>
      <c r="AE1196" s="1">
        <f t="shared" si="18"/>
        <v>13</v>
      </c>
    </row>
    <row r="1197" spans="1:31" s="31" customFormat="1" x14ac:dyDescent="0.15">
      <c r="A1197" s="31">
        <f>主动技能!B1200</f>
        <v>10200314</v>
      </c>
      <c r="B1197" s="4" t="str">
        <f>主动技能!H1200</f>
        <v>自然馈赠</v>
      </c>
      <c r="C1197" s="4" t="str">
        <f>主动技能!I1200</f>
        <v>回复我方全体16%生命。并提升我方全体17%攻击。</v>
      </c>
      <c r="D1197" s="4">
        <f>VLOOKUP(主动技能!J1200,对应表!F:G,2,FALSE)</f>
        <v>2</v>
      </c>
      <c r="E1197" s="4">
        <f>VLOOKUP(主动技能!K1200,对应表!J:K,2,FALSE)</f>
        <v>3</v>
      </c>
      <c r="F1197" s="4">
        <f>VLOOKUP(主动技能!L1200,对应表!N:O,2,FALSE)</f>
        <v>9</v>
      </c>
      <c r="G1197" s="4">
        <f>IF(主动技能!M1200="必中",2,1)</f>
        <v>2</v>
      </c>
      <c r="H1197" s="4">
        <f>主动技能!N1200</f>
        <v>100</v>
      </c>
      <c r="I1197" s="4">
        <f>主动技能!O1200</f>
        <v>100</v>
      </c>
      <c r="J1197" s="31" t="str">
        <f>主动技能!P1200</f>
        <v>||eff_zirankuizeng|</v>
      </c>
      <c r="K1197" s="31">
        <f>主动技能!Q1200</f>
        <v>3</v>
      </c>
      <c r="L1197" s="31">
        <f>主动技能!R1200</f>
        <v>0</v>
      </c>
      <c r="M1197" s="31">
        <f>主动技能!S1200</f>
        <v>0</v>
      </c>
      <c r="N1197" s="31" t="str">
        <f>IF(主动技能!T1200="","",主动技能!T1200)</f>
        <v>100013:100:2:0|100026:100:2:0</v>
      </c>
      <c r="O1197" s="31" t="str">
        <f>IF(主动技能!U1200="","",主动技能!U1200)</f>
        <v/>
      </c>
      <c r="P1197" s="31" t="str">
        <f>IF(主动技能!V1200="","",主动技能!V1200)</f>
        <v>skill_16</v>
      </c>
      <c r="Q1197" s="31" t="str">
        <f>IF(主动技能!W1200="","")</f>
        <v/>
      </c>
      <c r="R1197" s="31" t="str">
        <f>IF(主动技能!X1200="","")</f>
        <v/>
      </c>
      <c r="S1197" s="31">
        <f>主动技能!Y1200</f>
        <v>0</v>
      </c>
      <c r="T1197" s="31" t="str">
        <f>主动技能!Z1200</f>
        <v/>
      </c>
      <c r="U1197" s="31" t="str">
        <f>主动技能!AB1200</f>
        <v/>
      </c>
      <c r="V1197" s="31">
        <f>主动技能!AC1200</f>
        <v>0</v>
      </c>
      <c r="W1197" s="31">
        <f>主动技能!AD1200</f>
        <v>0</v>
      </c>
      <c r="X1197" s="31">
        <f>主动技能!AE1200</f>
        <v>1</v>
      </c>
      <c r="Y1197" s="31">
        <f>主动技能!AF1200</f>
        <v>2</v>
      </c>
      <c r="Z1197" s="31">
        <f>主动技能!AG1200</f>
        <v>2</v>
      </c>
      <c r="AA1197" s="31" t="str">
        <f>主动技能!AH1200</f>
        <v>attackex</v>
      </c>
      <c r="AB1197" s="31" t="str">
        <f>IF(主动技能!AI1200="","")</f>
        <v/>
      </c>
      <c r="AC1197" s="31">
        <f>主动技能!AJ1200</f>
        <v>14</v>
      </c>
      <c r="AD1197" s="31">
        <f>主动技能!BF1200</f>
        <v>102003</v>
      </c>
      <c r="AE1197" s="1">
        <f t="shared" si="18"/>
        <v>14</v>
      </c>
    </row>
    <row r="1198" spans="1:31" s="31" customFormat="1" x14ac:dyDescent="0.15">
      <c r="A1198" s="31">
        <f>主动技能!B1201</f>
        <v>10200315</v>
      </c>
      <c r="B1198" s="4" t="str">
        <f>主动技能!H1201</f>
        <v>自然馈赠</v>
      </c>
      <c r="C1198" s="4" t="str">
        <f>主动技能!I1201</f>
        <v>回复我方全体17%生命。并提升我方全体17%攻击。</v>
      </c>
      <c r="D1198" s="4">
        <f>VLOOKUP(主动技能!J1201,对应表!F:G,2,FALSE)</f>
        <v>2</v>
      </c>
      <c r="E1198" s="4">
        <f>VLOOKUP(主动技能!K1201,对应表!J:K,2,FALSE)</f>
        <v>3</v>
      </c>
      <c r="F1198" s="4">
        <f>VLOOKUP(主动技能!L1201,对应表!N:O,2,FALSE)</f>
        <v>9</v>
      </c>
      <c r="G1198" s="4">
        <f>IF(主动技能!M1201="必中",2,1)</f>
        <v>2</v>
      </c>
      <c r="H1198" s="4">
        <f>主动技能!N1201</f>
        <v>100</v>
      </c>
      <c r="I1198" s="4">
        <f>主动技能!O1201</f>
        <v>100</v>
      </c>
      <c r="J1198" s="31" t="str">
        <f>主动技能!P1201</f>
        <v>||eff_zirankuizeng|</v>
      </c>
      <c r="K1198" s="31">
        <f>主动技能!Q1201</f>
        <v>3</v>
      </c>
      <c r="L1198" s="31">
        <f>主动技能!R1201</f>
        <v>0</v>
      </c>
      <c r="M1198" s="31">
        <f>主动技能!S1201</f>
        <v>0</v>
      </c>
      <c r="N1198" s="31" t="str">
        <f>IF(主动技能!T1201="","",主动技能!T1201)</f>
        <v>100014:100:2:0|100026:100:2:0</v>
      </c>
      <c r="O1198" s="31" t="str">
        <f>IF(主动技能!U1201="","",主动技能!U1201)</f>
        <v/>
      </c>
      <c r="P1198" s="31" t="str">
        <f>IF(主动技能!V1201="","",主动技能!V1201)</f>
        <v>skill_16</v>
      </c>
      <c r="Q1198" s="31" t="str">
        <f>IF(主动技能!W1201="","")</f>
        <v/>
      </c>
      <c r="R1198" s="31" t="str">
        <f>IF(主动技能!X1201="","")</f>
        <v/>
      </c>
      <c r="S1198" s="31">
        <f>主动技能!Y1201</f>
        <v>0</v>
      </c>
      <c r="T1198" s="31" t="str">
        <f>主动技能!Z1201</f>
        <v/>
      </c>
      <c r="U1198" s="31" t="str">
        <f>主动技能!AB1201</f>
        <v/>
      </c>
      <c r="V1198" s="31">
        <f>主动技能!AC1201</f>
        <v>0</v>
      </c>
      <c r="W1198" s="31">
        <f>主动技能!AD1201</f>
        <v>0</v>
      </c>
      <c r="X1198" s="31">
        <f>主动技能!AE1201</f>
        <v>1</v>
      </c>
      <c r="Y1198" s="31">
        <f>主动技能!AF1201</f>
        <v>2</v>
      </c>
      <c r="Z1198" s="31">
        <f>主动技能!AG1201</f>
        <v>2</v>
      </c>
      <c r="AA1198" s="31" t="str">
        <f>主动技能!AH1201</f>
        <v>attackex</v>
      </c>
      <c r="AB1198" s="31" t="str">
        <f>IF(主动技能!AI1201="","")</f>
        <v/>
      </c>
      <c r="AC1198" s="31">
        <f>主动技能!AJ1201</f>
        <v>15</v>
      </c>
      <c r="AD1198" s="31">
        <f>主动技能!BF1201</f>
        <v>102003</v>
      </c>
      <c r="AE1198" s="1">
        <f t="shared" si="18"/>
        <v>15</v>
      </c>
    </row>
    <row r="1199" spans="1:31" s="31" customFormat="1" x14ac:dyDescent="0.15">
      <c r="A1199" s="31">
        <f>主动技能!B1202</f>
        <v>10200316</v>
      </c>
      <c r="B1199" s="4" t="str">
        <f>主动技能!H1202</f>
        <v>自然馈赠</v>
      </c>
      <c r="C1199" s="4" t="str">
        <f>主动技能!I1202</f>
        <v>回复我方全体17%生命。并提升我方全体18%攻击。</v>
      </c>
      <c r="D1199" s="4">
        <f>VLOOKUP(主动技能!J1202,对应表!F:G,2,FALSE)</f>
        <v>2</v>
      </c>
      <c r="E1199" s="4">
        <f>VLOOKUP(主动技能!K1202,对应表!J:K,2,FALSE)</f>
        <v>3</v>
      </c>
      <c r="F1199" s="4">
        <f>VLOOKUP(主动技能!L1202,对应表!N:O,2,FALSE)</f>
        <v>9</v>
      </c>
      <c r="G1199" s="4">
        <f>IF(主动技能!M1202="必中",2,1)</f>
        <v>2</v>
      </c>
      <c r="H1199" s="4">
        <f>主动技能!N1202</f>
        <v>100</v>
      </c>
      <c r="I1199" s="4">
        <f>主动技能!O1202</f>
        <v>100</v>
      </c>
      <c r="J1199" s="31" t="str">
        <f>主动技能!P1202</f>
        <v>||eff_zirankuizeng|</v>
      </c>
      <c r="K1199" s="31">
        <f>主动技能!Q1202</f>
        <v>3</v>
      </c>
      <c r="L1199" s="31">
        <f>主动技能!R1202</f>
        <v>0</v>
      </c>
      <c r="M1199" s="31">
        <f>主动技能!S1202</f>
        <v>0</v>
      </c>
      <c r="N1199" s="31" t="str">
        <f>IF(主动技能!T1202="","",主动技能!T1202)</f>
        <v>100014:100:2:0|100027:100:2:0</v>
      </c>
      <c r="O1199" s="31" t="str">
        <f>IF(主动技能!U1202="","",主动技能!U1202)</f>
        <v/>
      </c>
      <c r="P1199" s="31" t="str">
        <f>IF(主动技能!V1202="","",主动技能!V1202)</f>
        <v>skill_16</v>
      </c>
      <c r="Q1199" s="31" t="str">
        <f>IF(主动技能!W1202="","")</f>
        <v/>
      </c>
      <c r="R1199" s="31" t="str">
        <f>IF(主动技能!X1202="","")</f>
        <v/>
      </c>
      <c r="S1199" s="31">
        <f>主动技能!Y1202</f>
        <v>0</v>
      </c>
      <c r="T1199" s="31" t="str">
        <f>主动技能!Z1202</f>
        <v/>
      </c>
      <c r="U1199" s="31" t="str">
        <f>主动技能!AB1202</f>
        <v/>
      </c>
      <c r="V1199" s="31">
        <f>主动技能!AC1202</f>
        <v>0</v>
      </c>
      <c r="W1199" s="31">
        <f>主动技能!AD1202</f>
        <v>0</v>
      </c>
      <c r="X1199" s="31">
        <f>主动技能!AE1202</f>
        <v>1</v>
      </c>
      <c r="Y1199" s="31">
        <f>主动技能!AF1202</f>
        <v>2</v>
      </c>
      <c r="Z1199" s="31">
        <f>主动技能!AG1202</f>
        <v>2</v>
      </c>
      <c r="AA1199" s="31" t="str">
        <f>主动技能!AH1202</f>
        <v>attackex</v>
      </c>
      <c r="AB1199" s="31" t="str">
        <f>IF(主动技能!AI1202="","")</f>
        <v/>
      </c>
      <c r="AC1199" s="31">
        <f>主动技能!AJ1202</f>
        <v>16</v>
      </c>
      <c r="AD1199" s="31">
        <f>主动技能!BF1202</f>
        <v>102003</v>
      </c>
      <c r="AE1199" s="1">
        <f t="shared" si="18"/>
        <v>16</v>
      </c>
    </row>
    <row r="1200" spans="1:31" s="31" customFormat="1" x14ac:dyDescent="0.15">
      <c r="A1200" s="31">
        <f>主动技能!B1203</f>
        <v>10200317</v>
      </c>
      <c r="B1200" s="4" t="str">
        <f>主动技能!H1203</f>
        <v>自然馈赠</v>
      </c>
      <c r="C1200" s="4" t="str">
        <f>主动技能!I1203</f>
        <v>回复我方全体18%生命。并提升我方全体18%攻击。</v>
      </c>
      <c r="D1200" s="4">
        <f>VLOOKUP(主动技能!J1203,对应表!F:G,2,FALSE)</f>
        <v>2</v>
      </c>
      <c r="E1200" s="4">
        <f>VLOOKUP(主动技能!K1203,对应表!J:K,2,FALSE)</f>
        <v>3</v>
      </c>
      <c r="F1200" s="4">
        <f>VLOOKUP(主动技能!L1203,对应表!N:O,2,FALSE)</f>
        <v>9</v>
      </c>
      <c r="G1200" s="4">
        <f>IF(主动技能!M1203="必中",2,1)</f>
        <v>2</v>
      </c>
      <c r="H1200" s="4">
        <f>主动技能!N1203</f>
        <v>100</v>
      </c>
      <c r="I1200" s="4">
        <f>主动技能!O1203</f>
        <v>100</v>
      </c>
      <c r="J1200" s="31" t="str">
        <f>主动技能!P1203</f>
        <v>||eff_zirankuizeng|</v>
      </c>
      <c r="K1200" s="31">
        <f>主动技能!Q1203</f>
        <v>3</v>
      </c>
      <c r="L1200" s="31">
        <f>主动技能!R1203</f>
        <v>0</v>
      </c>
      <c r="M1200" s="31">
        <f>主动技能!S1203</f>
        <v>0</v>
      </c>
      <c r="N1200" s="31" t="str">
        <f>IF(主动技能!T1203="","",主动技能!T1203)</f>
        <v>100015:100:2:0|100027:100:2:0</v>
      </c>
      <c r="O1200" s="31" t="str">
        <f>IF(主动技能!U1203="","",主动技能!U1203)</f>
        <v/>
      </c>
      <c r="P1200" s="31" t="str">
        <f>IF(主动技能!V1203="","",主动技能!V1203)</f>
        <v>skill_16</v>
      </c>
      <c r="Q1200" s="31" t="str">
        <f>IF(主动技能!W1203="","")</f>
        <v/>
      </c>
      <c r="R1200" s="31" t="str">
        <f>IF(主动技能!X1203="","")</f>
        <v/>
      </c>
      <c r="S1200" s="31">
        <f>主动技能!Y1203</f>
        <v>0</v>
      </c>
      <c r="T1200" s="31" t="str">
        <f>主动技能!Z1203</f>
        <v/>
      </c>
      <c r="U1200" s="31" t="str">
        <f>主动技能!AB1203</f>
        <v/>
      </c>
      <c r="V1200" s="31">
        <f>主动技能!AC1203</f>
        <v>0</v>
      </c>
      <c r="W1200" s="31">
        <f>主动技能!AD1203</f>
        <v>0</v>
      </c>
      <c r="X1200" s="31">
        <f>主动技能!AE1203</f>
        <v>1</v>
      </c>
      <c r="Y1200" s="31">
        <f>主动技能!AF1203</f>
        <v>2</v>
      </c>
      <c r="Z1200" s="31">
        <f>主动技能!AG1203</f>
        <v>2</v>
      </c>
      <c r="AA1200" s="31" t="str">
        <f>主动技能!AH1203</f>
        <v>attackex</v>
      </c>
      <c r="AB1200" s="31" t="str">
        <f>IF(主动技能!AI1203="","")</f>
        <v/>
      </c>
      <c r="AC1200" s="31">
        <f>主动技能!AJ1203</f>
        <v>17</v>
      </c>
      <c r="AD1200" s="31">
        <f>主动技能!BF1203</f>
        <v>102003</v>
      </c>
      <c r="AE1200" s="1">
        <f t="shared" si="18"/>
        <v>17</v>
      </c>
    </row>
    <row r="1201" spans="1:31" s="31" customFormat="1" x14ac:dyDescent="0.15">
      <c r="A1201" s="31">
        <f>主动技能!B1204</f>
        <v>10200318</v>
      </c>
      <c r="B1201" s="4" t="str">
        <f>主动技能!H1204</f>
        <v>自然馈赠</v>
      </c>
      <c r="C1201" s="4" t="str">
        <f>主动技能!I1204</f>
        <v>回复我方全体18%生命。并提升我方全体19%攻击。</v>
      </c>
      <c r="D1201" s="4">
        <f>VLOOKUP(主动技能!J1204,对应表!F:G,2,FALSE)</f>
        <v>2</v>
      </c>
      <c r="E1201" s="4">
        <f>VLOOKUP(主动技能!K1204,对应表!J:K,2,FALSE)</f>
        <v>3</v>
      </c>
      <c r="F1201" s="4">
        <f>VLOOKUP(主动技能!L1204,对应表!N:O,2,FALSE)</f>
        <v>9</v>
      </c>
      <c r="G1201" s="4">
        <f>IF(主动技能!M1204="必中",2,1)</f>
        <v>2</v>
      </c>
      <c r="H1201" s="4">
        <f>主动技能!N1204</f>
        <v>100</v>
      </c>
      <c r="I1201" s="4">
        <f>主动技能!O1204</f>
        <v>100</v>
      </c>
      <c r="J1201" s="31" t="str">
        <f>主动技能!P1204</f>
        <v>||eff_zirankuizeng|</v>
      </c>
      <c r="K1201" s="31">
        <f>主动技能!Q1204</f>
        <v>3</v>
      </c>
      <c r="L1201" s="31">
        <f>主动技能!R1204</f>
        <v>0</v>
      </c>
      <c r="M1201" s="31">
        <f>主动技能!S1204</f>
        <v>0</v>
      </c>
      <c r="N1201" s="31" t="str">
        <f>IF(主动技能!T1204="","",主动技能!T1204)</f>
        <v>100015:100:2:0|100028:100:2:0</v>
      </c>
      <c r="O1201" s="31" t="str">
        <f>IF(主动技能!U1204="","",主动技能!U1204)</f>
        <v/>
      </c>
      <c r="P1201" s="31" t="str">
        <f>IF(主动技能!V1204="","",主动技能!V1204)</f>
        <v>skill_16</v>
      </c>
      <c r="Q1201" s="31" t="str">
        <f>IF(主动技能!W1204="","")</f>
        <v/>
      </c>
      <c r="R1201" s="31" t="str">
        <f>IF(主动技能!X1204="","")</f>
        <v/>
      </c>
      <c r="S1201" s="31">
        <f>主动技能!Y1204</f>
        <v>0</v>
      </c>
      <c r="T1201" s="31" t="str">
        <f>主动技能!Z1204</f>
        <v/>
      </c>
      <c r="U1201" s="31" t="str">
        <f>主动技能!AB1204</f>
        <v/>
      </c>
      <c r="V1201" s="31">
        <f>主动技能!AC1204</f>
        <v>0</v>
      </c>
      <c r="W1201" s="31">
        <f>主动技能!AD1204</f>
        <v>0</v>
      </c>
      <c r="X1201" s="31">
        <f>主动技能!AE1204</f>
        <v>1</v>
      </c>
      <c r="Y1201" s="31">
        <f>主动技能!AF1204</f>
        <v>2</v>
      </c>
      <c r="Z1201" s="31">
        <f>主动技能!AG1204</f>
        <v>2</v>
      </c>
      <c r="AA1201" s="31" t="str">
        <f>主动技能!AH1204</f>
        <v>attackex</v>
      </c>
      <c r="AB1201" s="31" t="str">
        <f>IF(主动技能!AI1204="","")</f>
        <v/>
      </c>
      <c r="AC1201" s="31">
        <f>主动技能!AJ1204</f>
        <v>18</v>
      </c>
      <c r="AD1201" s="31">
        <f>主动技能!BF1204</f>
        <v>102003</v>
      </c>
      <c r="AE1201" s="1">
        <f t="shared" si="18"/>
        <v>18</v>
      </c>
    </row>
    <row r="1202" spans="1:31" s="31" customFormat="1" x14ac:dyDescent="0.15">
      <c r="A1202" s="31">
        <f>主动技能!B1205</f>
        <v>10200319</v>
      </c>
      <c r="B1202" s="4" t="str">
        <f>主动技能!H1205</f>
        <v>自然馈赠</v>
      </c>
      <c r="C1202" s="4" t="str">
        <f>主动技能!I1205</f>
        <v>回复我方全体19%生命。并提升我方全体19%攻击。</v>
      </c>
      <c r="D1202" s="4">
        <f>VLOOKUP(主动技能!J1205,对应表!F:G,2,FALSE)</f>
        <v>2</v>
      </c>
      <c r="E1202" s="4">
        <f>VLOOKUP(主动技能!K1205,对应表!J:K,2,FALSE)</f>
        <v>3</v>
      </c>
      <c r="F1202" s="4">
        <f>VLOOKUP(主动技能!L1205,对应表!N:O,2,FALSE)</f>
        <v>9</v>
      </c>
      <c r="G1202" s="4">
        <f>IF(主动技能!M1205="必中",2,1)</f>
        <v>2</v>
      </c>
      <c r="H1202" s="4">
        <f>主动技能!N1205</f>
        <v>100</v>
      </c>
      <c r="I1202" s="4">
        <f>主动技能!O1205</f>
        <v>100</v>
      </c>
      <c r="J1202" s="31" t="str">
        <f>主动技能!P1205</f>
        <v>||eff_zirankuizeng|</v>
      </c>
      <c r="K1202" s="31">
        <f>主动技能!Q1205</f>
        <v>3</v>
      </c>
      <c r="L1202" s="31">
        <f>主动技能!R1205</f>
        <v>0</v>
      </c>
      <c r="M1202" s="31">
        <f>主动技能!S1205</f>
        <v>0</v>
      </c>
      <c r="N1202" s="31" t="str">
        <f>IF(主动技能!T1205="","",主动技能!T1205)</f>
        <v>100016:100:2:0|100028:100:2:0</v>
      </c>
      <c r="O1202" s="31" t="str">
        <f>IF(主动技能!U1205="","",主动技能!U1205)</f>
        <v/>
      </c>
      <c r="P1202" s="31" t="str">
        <f>IF(主动技能!V1205="","",主动技能!V1205)</f>
        <v>skill_16</v>
      </c>
      <c r="Q1202" s="31" t="str">
        <f>IF(主动技能!W1205="","")</f>
        <v/>
      </c>
      <c r="R1202" s="31" t="str">
        <f>IF(主动技能!X1205="","")</f>
        <v/>
      </c>
      <c r="S1202" s="31">
        <f>主动技能!Y1205</f>
        <v>0</v>
      </c>
      <c r="T1202" s="31" t="str">
        <f>主动技能!Z1205</f>
        <v/>
      </c>
      <c r="U1202" s="31" t="str">
        <f>主动技能!AB1205</f>
        <v/>
      </c>
      <c r="V1202" s="31">
        <f>主动技能!AC1205</f>
        <v>0</v>
      </c>
      <c r="W1202" s="31">
        <f>主动技能!AD1205</f>
        <v>0</v>
      </c>
      <c r="X1202" s="31">
        <f>主动技能!AE1205</f>
        <v>1</v>
      </c>
      <c r="Y1202" s="31">
        <f>主动技能!AF1205</f>
        <v>2</v>
      </c>
      <c r="Z1202" s="31">
        <f>主动技能!AG1205</f>
        <v>2</v>
      </c>
      <c r="AA1202" s="31" t="str">
        <f>主动技能!AH1205</f>
        <v>attackex</v>
      </c>
      <c r="AB1202" s="31" t="str">
        <f>IF(主动技能!AI1205="","")</f>
        <v/>
      </c>
      <c r="AC1202" s="31">
        <f>主动技能!AJ1205</f>
        <v>19</v>
      </c>
      <c r="AD1202" s="31">
        <f>主动技能!BF1205</f>
        <v>102003</v>
      </c>
      <c r="AE1202" s="1">
        <f t="shared" si="18"/>
        <v>19</v>
      </c>
    </row>
    <row r="1203" spans="1:31" s="31" customFormat="1" x14ac:dyDescent="0.15">
      <c r="A1203" s="31">
        <f>主动技能!B1206</f>
        <v>10200320</v>
      </c>
      <c r="B1203" s="4" t="str">
        <f>主动技能!H1206</f>
        <v>自然馈赠</v>
      </c>
      <c r="C1203" s="4" t="str">
        <f>主动技能!I1206</f>
        <v>回复我方全体20%生命。并提升我方全体20%攻击。</v>
      </c>
      <c r="D1203" s="4">
        <f>VLOOKUP(主动技能!J1206,对应表!F:G,2,FALSE)</f>
        <v>2</v>
      </c>
      <c r="E1203" s="4">
        <f>VLOOKUP(主动技能!K1206,对应表!J:K,2,FALSE)</f>
        <v>3</v>
      </c>
      <c r="F1203" s="4">
        <f>VLOOKUP(主动技能!L1206,对应表!N:O,2,FALSE)</f>
        <v>9</v>
      </c>
      <c r="G1203" s="4">
        <f>IF(主动技能!M1206="必中",2,1)</f>
        <v>2</v>
      </c>
      <c r="H1203" s="4">
        <f>主动技能!N1206</f>
        <v>100</v>
      </c>
      <c r="I1203" s="4">
        <f>主动技能!O1206</f>
        <v>100</v>
      </c>
      <c r="J1203" s="31" t="str">
        <f>主动技能!P1206</f>
        <v>||eff_zirankuizeng|</v>
      </c>
      <c r="K1203" s="31">
        <f>主动技能!Q1206</f>
        <v>3</v>
      </c>
      <c r="L1203" s="31">
        <f>主动技能!R1206</f>
        <v>0</v>
      </c>
      <c r="M1203" s="31">
        <f>主动技能!S1206</f>
        <v>0</v>
      </c>
      <c r="N1203" s="31" t="str">
        <f>IF(主动技能!T1206="","",主动技能!T1206)</f>
        <v>100017:100:2:0|100029:100:2:0</v>
      </c>
      <c r="O1203" s="31" t="str">
        <f>IF(主动技能!U1206="","",主动技能!U1206)</f>
        <v/>
      </c>
      <c r="P1203" s="31" t="str">
        <f>IF(主动技能!V1206="","",主动技能!V1206)</f>
        <v>skill_16</v>
      </c>
      <c r="Q1203" s="31" t="str">
        <f>IF(主动技能!W1206="","")</f>
        <v/>
      </c>
      <c r="R1203" s="31" t="str">
        <f>IF(主动技能!X1206="","")</f>
        <v/>
      </c>
      <c r="S1203" s="31">
        <f>主动技能!Y1206</f>
        <v>0</v>
      </c>
      <c r="T1203" s="31" t="str">
        <f>主动技能!Z1206</f>
        <v/>
      </c>
      <c r="U1203" s="31" t="str">
        <f>主动技能!AB1206</f>
        <v/>
      </c>
      <c r="V1203" s="31">
        <f>主动技能!AC1206</f>
        <v>0</v>
      </c>
      <c r="W1203" s="31">
        <f>主动技能!AD1206</f>
        <v>0</v>
      </c>
      <c r="X1203" s="31">
        <f>主动技能!AE1206</f>
        <v>1</v>
      </c>
      <c r="Y1203" s="31">
        <f>主动技能!AF1206</f>
        <v>2</v>
      </c>
      <c r="Z1203" s="31">
        <f>主动技能!AG1206</f>
        <v>2</v>
      </c>
      <c r="AA1203" s="31" t="str">
        <f>主动技能!AH1206</f>
        <v>attackex</v>
      </c>
      <c r="AB1203" s="31" t="str">
        <f>IF(主动技能!AI1206="","")</f>
        <v/>
      </c>
      <c r="AC1203" s="31">
        <f>主动技能!AJ1206</f>
        <v>20</v>
      </c>
      <c r="AD1203" s="31">
        <f>主动技能!BF1206</f>
        <v>102003</v>
      </c>
      <c r="AE1203" s="1">
        <f t="shared" si="18"/>
        <v>20</v>
      </c>
    </row>
    <row r="1204" spans="1:31" s="31" customFormat="1" x14ac:dyDescent="0.15">
      <c r="A1204" s="31">
        <f>主动技能!B1207</f>
        <v>10210101</v>
      </c>
      <c r="B1204" s="4" t="str">
        <f>主动技能!H1207</f>
        <v>普攻</v>
      </c>
      <c r="C1204" s="4" t="str">
        <f>主动技能!I1207</f>
        <v>对敌方单体攻击，造成100%攻击力（+110）点伤害。</v>
      </c>
      <c r="D1204" s="4">
        <f>VLOOKUP(主动技能!J1207,对应表!F:G,2,FALSE)</f>
        <v>1</v>
      </c>
      <c r="E1204" s="4">
        <f>VLOOKUP(主动技能!K1207,对应表!J:K,2,FALSE)</f>
        <v>1</v>
      </c>
      <c r="F1204" s="4">
        <f>VLOOKUP(主动技能!L1207,对应表!N:O,2,FALSE)</f>
        <v>1</v>
      </c>
      <c r="G1204" s="4">
        <f>IF(主动技能!M1207="必中",2,1)</f>
        <v>1</v>
      </c>
      <c r="H1204" s="4">
        <f>主动技能!N1207</f>
        <v>100</v>
      </c>
      <c r="I1204" s="4">
        <f>主动技能!O1207</f>
        <v>0</v>
      </c>
      <c r="J1204" s="31" t="str">
        <f>主动技能!P1207</f>
        <v>|||</v>
      </c>
      <c r="K1204" s="31">
        <f>主动技能!Q1207</f>
        <v>1</v>
      </c>
      <c r="L1204" s="31">
        <f>主动技能!R1207</f>
        <v>0</v>
      </c>
      <c r="M1204" s="31">
        <f>主动技能!S1207</f>
        <v>0</v>
      </c>
      <c r="N1204" s="31" t="str">
        <f>IF(主动技能!T1207="","",主动技能!T1207)</f>
        <v/>
      </c>
      <c r="O1204" s="31" t="str">
        <f>IF(主动技能!U1207="","",主动技能!U1207)</f>
        <v/>
      </c>
      <c r="P1204" s="31" t="str">
        <f>IF(主动技能!V1207="","",主动技能!V1207)</f>
        <v>skill_01</v>
      </c>
      <c r="Q1204" s="31" t="str">
        <f>IF(主动技能!W1207="","")</f>
        <v/>
      </c>
      <c r="R1204" s="31" t="str">
        <f>IF(主动技能!X1207="","")</f>
        <v/>
      </c>
      <c r="S1204" s="31">
        <f>主动技能!Y1207</f>
        <v>0</v>
      </c>
      <c r="T1204" s="31">
        <f>主动技能!Z1207</f>
        <v>100</v>
      </c>
      <c r="U1204" s="31">
        <f>主动技能!AB1207</f>
        <v>110</v>
      </c>
      <c r="V1204" s="31">
        <f>主动技能!AC1207</f>
        <v>0</v>
      </c>
      <c r="W1204" s="31">
        <f>主动技能!AD1207</f>
        <v>0</v>
      </c>
      <c r="X1204" s="31">
        <f>主动技能!AE1207</f>
        <v>1</v>
      </c>
      <c r="Y1204" s="31">
        <f>主动技能!AF1207</f>
        <v>0</v>
      </c>
      <c r="Z1204" s="31">
        <f>主动技能!AG1207</f>
        <v>0</v>
      </c>
      <c r="AA1204" s="31" t="str">
        <f>主动技能!AH1207</f>
        <v>attack</v>
      </c>
      <c r="AB1204" s="31" t="str">
        <f>IF(主动技能!AI1207="","")</f>
        <v/>
      </c>
      <c r="AC1204" s="31">
        <f>主动技能!AJ1207</f>
        <v>1</v>
      </c>
      <c r="AD1204" s="31">
        <f>主动技能!BF1207</f>
        <v>102101</v>
      </c>
      <c r="AE1204" s="1">
        <f t="shared" si="18"/>
        <v>1</v>
      </c>
    </row>
    <row r="1205" spans="1:31" s="31" customFormat="1" x14ac:dyDescent="0.15">
      <c r="A1205" s="31">
        <f>主动技能!B1208</f>
        <v>10210102</v>
      </c>
      <c r="B1205" s="4" t="str">
        <f>主动技能!H1208</f>
        <v>普攻</v>
      </c>
      <c r="C1205" s="4" t="str">
        <f>主动技能!I1208</f>
        <v>对敌方单体攻击，造成100%攻击力（+122）点伤害。</v>
      </c>
      <c r="D1205" s="4">
        <f>VLOOKUP(主动技能!J1208,对应表!F:G,2,FALSE)</f>
        <v>1</v>
      </c>
      <c r="E1205" s="4">
        <f>VLOOKUP(主动技能!K1208,对应表!J:K,2,FALSE)</f>
        <v>1</v>
      </c>
      <c r="F1205" s="4">
        <f>VLOOKUP(主动技能!L1208,对应表!N:O,2,FALSE)</f>
        <v>1</v>
      </c>
      <c r="G1205" s="4">
        <f>IF(主动技能!M1208="必中",2,1)</f>
        <v>1</v>
      </c>
      <c r="H1205" s="4">
        <f>主动技能!N1208</f>
        <v>100</v>
      </c>
      <c r="I1205" s="4">
        <f>主动技能!O1208</f>
        <v>0</v>
      </c>
      <c r="J1205" s="31" t="str">
        <f>主动技能!P1208</f>
        <v>|||</v>
      </c>
      <c r="K1205" s="31">
        <f>主动技能!Q1208</f>
        <v>1</v>
      </c>
      <c r="L1205" s="31">
        <f>主动技能!R1208</f>
        <v>0</v>
      </c>
      <c r="M1205" s="31">
        <f>主动技能!S1208</f>
        <v>0</v>
      </c>
      <c r="N1205" s="31" t="str">
        <f>IF(主动技能!T1208="","",主动技能!T1208)</f>
        <v/>
      </c>
      <c r="O1205" s="31" t="str">
        <f>IF(主动技能!U1208="","",主动技能!U1208)</f>
        <v/>
      </c>
      <c r="P1205" s="31" t="str">
        <f>IF(主动技能!V1208="","",主动技能!V1208)</f>
        <v>skill_01</v>
      </c>
      <c r="Q1205" s="31" t="str">
        <f>IF(主动技能!W1208="","")</f>
        <v/>
      </c>
      <c r="R1205" s="31" t="str">
        <f>IF(主动技能!X1208="","")</f>
        <v/>
      </c>
      <c r="S1205" s="31">
        <f>主动技能!Y1208</f>
        <v>0</v>
      </c>
      <c r="T1205" s="31">
        <f>主动技能!Z1208</f>
        <v>100</v>
      </c>
      <c r="U1205" s="31">
        <f>主动技能!AB1208</f>
        <v>122</v>
      </c>
      <c r="V1205" s="31">
        <f>主动技能!AC1208</f>
        <v>0</v>
      </c>
      <c r="W1205" s="31">
        <f>主动技能!AD1208</f>
        <v>0</v>
      </c>
      <c r="X1205" s="31">
        <f>主动技能!AE1208</f>
        <v>1</v>
      </c>
      <c r="Y1205" s="31">
        <f>主动技能!AF1208</f>
        <v>0</v>
      </c>
      <c r="Z1205" s="31">
        <f>主动技能!AG1208</f>
        <v>0</v>
      </c>
      <c r="AA1205" s="31" t="str">
        <f>主动技能!AH1208</f>
        <v>attack</v>
      </c>
      <c r="AB1205" s="31" t="str">
        <f>IF(主动技能!AI1208="","")</f>
        <v/>
      </c>
      <c r="AC1205" s="31">
        <f>主动技能!AJ1208</f>
        <v>2</v>
      </c>
      <c r="AD1205" s="31">
        <f>主动技能!BF1208</f>
        <v>102101</v>
      </c>
      <c r="AE1205" s="1">
        <f t="shared" si="18"/>
        <v>2</v>
      </c>
    </row>
    <row r="1206" spans="1:31" s="31" customFormat="1" x14ac:dyDescent="0.15">
      <c r="A1206" s="31">
        <f>主动技能!B1209</f>
        <v>10210103</v>
      </c>
      <c r="B1206" s="4" t="str">
        <f>主动技能!H1209</f>
        <v>普攻</v>
      </c>
      <c r="C1206" s="4" t="str">
        <f>主动技能!I1209</f>
        <v>对敌方单体攻击，造成100%攻击力（+161）点伤害。</v>
      </c>
      <c r="D1206" s="4">
        <f>VLOOKUP(主动技能!J1209,对应表!F:G,2,FALSE)</f>
        <v>1</v>
      </c>
      <c r="E1206" s="4">
        <f>VLOOKUP(主动技能!K1209,对应表!J:K,2,FALSE)</f>
        <v>1</v>
      </c>
      <c r="F1206" s="4">
        <f>VLOOKUP(主动技能!L1209,对应表!N:O,2,FALSE)</f>
        <v>1</v>
      </c>
      <c r="G1206" s="4">
        <f>IF(主动技能!M1209="必中",2,1)</f>
        <v>1</v>
      </c>
      <c r="H1206" s="4">
        <f>主动技能!N1209</f>
        <v>100</v>
      </c>
      <c r="I1206" s="4">
        <f>主动技能!O1209</f>
        <v>0</v>
      </c>
      <c r="J1206" s="31" t="str">
        <f>主动技能!P1209</f>
        <v>|||</v>
      </c>
      <c r="K1206" s="31">
        <f>主动技能!Q1209</f>
        <v>1</v>
      </c>
      <c r="L1206" s="31">
        <f>主动技能!R1209</f>
        <v>0</v>
      </c>
      <c r="M1206" s="31">
        <f>主动技能!S1209</f>
        <v>0</v>
      </c>
      <c r="N1206" s="31" t="str">
        <f>IF(主动技能!T1209="","",主动技能!T1209)</f>
        <v/>
      </c>
      <c r="O1206" s="31" t="str">
        <f>IF(主动技能!U1209="","",主动技能!U1209)</f>
        <v/>
      </c>
      <c r="P1206" s="31" t="str">
        <f>IF(主动技能!V1209="","",主动技能!V1209)</f>
        <v>skill_01</v>
      </c>
      <c r="Q1206" s="31" t="str">
        <f>IF(主动技能!W1209="","")</f>
        <v/>
      </c>
      <c r="R1206" s="31" t="str">
        <f>IF(主动技能!X1209="","")</f>
        <v/>
      </c>
      <c r="S1206" s="31">
        <f>主动技能!Y1209</f>
        <v>0</v>
      </c>
      <c r="T1206" s="31">
        <f>主动技能!Z1209</f>
        <v>100</v>
      </c>
      <c r="U1206" s="31">
        <f>主动技能!AB1209</f>
        <v>161</v>
      </c>
      <c r="V1206" s="31">
        <f>主动技能!AC1209</f>
        <v>0</v>
      </c>
      <c r="W1206" s="31">
        <f>主动技能!AD1209</f>
        <v>0</v>
      </c>
      <c r="X1206" s="31">
        <f>主动技能!AE1209</f>
        <v>1</v>
      </c>
      <c r="Y1206" s="31">
        <f>主动技能!AF1209</f>
        <v>0</v>
      </c>
      <c r="Z1206" s="31">
        <f>主动技能!AG1209</f>
        <v>0</v>
      </c>
      <c r="AA1206" s="31" t="str">
        <f>主动技能!AH1209</f>
        <v>attack</v>
      </c>
      <c r="AB1206" s="31" t="str">
        <f>IF(主动技能!AI1209="","")</f>
        <v/>
      </c>
      <c r="AC1206" s="31">
        <f>主动技能!AJ1209</f>
        <v>3</v>
      </c>
      <c r="AD1206" s="31">
        <f>主动技能!BF1209</f>
        <v>102101</v>
      </c>
      <c r="AE1206" s="1">
        <f t="shared" si="18"/>
        <v>3</v>
      </c>
    </row>
    <row r="1207" spans="1:31" s="31" customFormat="1" x14ac:dyDescent="0.15">
      <c r="A1207" s="31">
        <f>主动技能!B1210</f>
        <v>10210104</v>
      </c>
      <c r="B1207" s="4" t="str">
        <f>主动技能!H1210</f>
        <v>普攻</v>
      </c>
      <c r="C1207" s="4" t="str">
        <f>主动技能!I1210</f>
        <v>对敌方单体攻击，造成100%攻击力（+249）点伤害。</v>
      </c>
      <c r="D1207" s="4">
        <f>VLOOKUP(主动技能!J1210,对应表!F:G,2,FALSE)</f>
        <v>1</v>
      </c>
      <c r="E1207" s="4">
        <f>VLOOKUP(主动技能!K1210,对应表!J:K,2,FALSE)</f>
        <v>1</v>
      </c>
      <c r="F1207" s="4">
        <f>VLOOKUP(主动技能!L1210,对应表!N:O,2,FALSE)</f>
        <v>1</v>
      </c>
      <c r="G1207" s="4">
        <f>IF(主动技能!M1210="必中",2,1)</f>
        <v>1</v>
      </c>
      <c r="H1207" s="4">
        <f>主动技能!N1210</f>
        <v>100</v>
      </c>
      <c r="I1207" s="4">
        <f>主动技能!O1210</f>
        <v>0</v>
      </c>
      <c r="J1207" s="31" t="str">
        <f>主动技能!P1210</f>
        <v>|||</v>
      </c>
      <c r="K1207" s="31">
        <f>主动技能!Q1210</f>
        <v>1</v>
      </c>
      <c r="L1207" s="31">
        <f>主动技能!R1210</f>
        <v>0</v>
      </c>
      <c r="M1207" s="31">
        <f>主动技能!S1210</f>
        <v>0</v>
      </c>
      <c r="N1207" s="31" t="str">
        <f>IF(主动技能!T1210="","",主动技能!T1210)</f>
        <v/>
      </c>
      <c r="O1207" s="31" t="str">
        <f>IF(主动技能!U1210="","",主动技能!U1210)</f>
        <v/>
      </c>
      <c r="P1207" s="31" t="str">
        <f>IF(主动技能!V1210="","",主动技能!V1210)</f>
        <v>skill_01</v>
      </c>
      <c r="Q1207" s="31" t="str">
        <f>IF(主动技能!W1210="","")</f>
        <v/>
      </c>
      <c r="R1207" s="31" t="str">
        <f>IF(主动技能!X1210="","")</f>
        <v/>
      </c>
      <c r="S1207" s="31">
        <f>主动技能!Y1210</f>
        <v>0</v>
      </c>
      <c r="T1207" s="31">
        <f>主动技能!Z1210</f>
        <v>100</v>
      </c>
      <c r="U1207" s="31">
        <f>主动技能!AB1210</f>
        <v>249</v>
      </c>
      <c r="V1207" s="31">
        <f>主动技能!AC1210</f>
        <v>0</v>
      </c>
      <c r="W1207" s="31">
        <f>主动技能!AD1210</f>
        <v>0</v>
      </c>
      <c r="X1207" s="31">
        <f>主动技能!AE1210</f>
        <v>1</v>
      </c>
      <c r="Y1207" s="31">
        <f>主动技能!AF1210</f>
        <v>0</v>
      </c>
      <c r="Z1207" s="31">
        <f>主动技能!AG1210</f>
        <v>0</v>
      </c>
      <c r="AA1207" s="31" t="str">
        <f>主动技能!AH1210</f>
        <v>attack</v>
      </c>
      <c r="AB1207" s="31" t="str">
        <f>IF(主动技能!AI1210="","")</f>
        <v/>
      </c>
      <c r="AC1207" s="31">
        <f>主动技能!AJ1210</f>
        <v>4</v>
      </c>
      <c r="AD1207" s="31">
        <f>主动技能!BF1210</f>
        <v>102101</v>
      </c>
      <c r="AE1207" s="1">
        <f t="shared" si="18"/>
        <v>4</v>
      </c>
    </row>
    <row r="1208" spans="1:31" s="31" customFormat="1" x14ac:dyDescent="0.15">
      <c r="A1208" s="31">
        <f>主动技能!B1211</f>
        <v>10210105</v>
      </c>
      <c r="B1208" s="4" t="str">
        <f>主动技能!H1211</f>
        <v>普攻</v>
      </c>
      <c r="C1208" s="4" t="str">
        <f>主动技能!I1211</f>
        <v>对敌方单体攻击，造成100%攻击力（+373）点伤害。</v>
      </c>
      <c r="D1208" s="4">
        <f>VLOOKUP(主动技能!J1211,对应表!F:G,2,FALSE)</f>
        <v>1</v>
      </c>
      <c r="E1208" s="4">
        <f>VLOOKUP(主动技能!K1211,对应表!J:K,2,FALSE)</f>
        <v>1</v>
      </c>
      <c r="F1208" s="4">
        <f>VLOOKUP(主动技能!L1211,对应表!N:O,2,FALSE)</f>
        <v>1</v>
      </c>
      <c r="G1208" s="4">
        <f>IF(主动技能!M1211="必中",2,1)</f>
        <v>1</v>
      </c>
      <c r="H1208" s="4">
        <f>主动技能!N1211</f>
        <v>100</v>
      </c>
      <c r="I1208" s="4">
        <f>主动技能!O1211</f>
        <v>0</v>
      </c>
      <c r="J1208" s="31" t="str">
        <f>主动技能!P1211</f>
        <v>|||</v>
      </c>
      <c r="K1208" s="31">
        <f>主动技能!Q1211</f>
        <v>1</v>
      </c>
      <c r="L1208" s="31">
        <f>主动技能!R1211</f>
        <v>0</v>
      </c>
      <c r="M1208" s="31">
        <f>主动技能!S1211</f>
        <v>0</v>
      </c>
      <c r="N1208" s="31" t="str">
        <f>IF(主动技能!T1211="","",主动技能!T1211)</f>
        <v/>
      </c>
      <c r="O1208" s="31" t="str">
        <f>IF(主动技能!U1211="","",主动技能!U1211)</f>
        <v/>
      </c>
      <c r="P1208" s="31" t="str">
        <f>IF(主动技能!V1211="","",主动技能!V1211)</f>
        <v>skill_01</v>
      </c>
      <c r="Q1208" s="31" t="str">
        <f>IF(主动技能!W1211="","")</f>
        <v/>
      </c>
      <c r="R1208" s="31" t="str">
        <f>IF(主动技能!X1211="","")</f>
        <v/>
      </c>
      <c r="S1208" s="31">
        <f>主动技能!Y1211</f>
        <v>0</v>
      </c>
      <c r="T1208" s="31">
        <f>主动技能!Z1211</f>
        <v>100</v>
      </c>
      <c r="U1208" s="31">
        <f>主动技能!AB1211</f>
        <v>373</v>
      </c>
      <c r="V1208" s="31">
        <f>主动技能!AC1211</f>
        <v>0</v>
      </c>
      <c r="W1208" s="31">
        <f>主动技能!AD1211</f>
        <v>0</v>
      </c>
      <c r="X1208" s="31">
        <f>主动技能!AE1211</f>
        <v>1</v>
      </c>
      <c r="Y1208" s="31">
        <f>主动技能!AF1211</f>
        <v>0</v>
      </c>
      <c r="Z1208" s="31">
        <f>主动技能!AG1211</f>
        <v>0</v>
      </c>
      <c r="AA1208" s="31" t="str">
        <f>主动技能!AH1211</f>
        <v>attack</v>
      </c>
      <c r="AB1208" s="31" t="str">
        <f>IF(主动技能!AI1211="","")</f>
        <v/>
      </c>
      <c r="AC1208" s="31">
        <f>主动技能!AJ1211</f>
        <v>5</v>
      </c>
      <c r="AD1208" s="31">
        <f>主动技能!BF1211</f>
        <v>102101</v>
      </c>
      <c r="AE1208" s="1">
        <f t="shared" si="18"/>
        <v>5</v>
      </c>
    </row>
    <row r="1209" spans="1:31" s="31" customFormat="1" x14ac:dyDescent="0.15">
      <c r="A1209" s="31">
        <f>主动技能!B1212</f>
        <v>10210106</v>
      </c>
      <c r="B1209" s="4" t="str">
        <f>主动技能!H1212</f>
        <v>普攻</v>
      </c>
      <c r="C1209" s="4" t="str">
        <f>主动技能!I1212</f>
        <v>对敌方单体攻击，造成100%攻击力（+549）点伤害。</v>
      </c>
      <c r="D1209" s="4">
        <f>VLOOKUP(主动技能!J1212,对应表!F:G,2,FALSE)</f>
        <v>1</v>
      </c>
      <c r="E1209" s="4">
        <f>VLOOKUP(主动技能!K1212,对应表!J:K,2,FALSE)</f>
        <v>1</v>
      </c>
      <c r="F1209" s="4">
        <f>VLOOKUP(主动技能!L1212,对应表!N:O,2,FALSE)</f>
        <v>1</v>
      </c>
      <c r="G1209" s="4">
        <f>IF(主动技能!M1212="必中",2,1)</f>
        <v>1</v>
      </c>
      <c r="H1209" s="4">
        <f>主动技能!N1212</f>
        <v>100</v>
      </c>
      <c r="I1209" s="4">
        <f>主动技能!O1212</f>
        <v>0</v>
      </c>
      <c r="J1209" s="31" t="str">
        <f>主动技能!P1212</f>
        <v>|||</v>
      </c>
      <c r="K1209" s="31">
        <f>主动技能!Q1212</f>
        <v>1</v>
      </c>
      <c r="L1209" s="31">
        <f>主动技能!R1212</f>
        <v>0</v>
      </c>
      <c r="M1209" s="31">
        <f>主动技能!S1212</f>
        <v>0</v>
      </c>
      <c r="N1209" s="31" t="str">
        <f>IF(主动技能!T1212="","",主动技能!T1212)</f>
        <v/>
      </c>
      <c r="O1209" s="31" t="str">
        <f>IF(主动技能!U1212="","",主动技能!U1212)</f>
        <v/>
      </c>
      <c r="P1209" s="31" t="str">
        <f>IF(主动技能!V1212="","",主动技能!V1212)</f>
        <v>skill_01</v>
      </c>
      <c r="Q1209" s="31" t="str">
        <f>IF(主动技能!W1212="","")</f>
        <v/>
      </c>
      <c r="R1209" s="31" t="str">
        <f>IF(主动技能!X1212="","")</f>
        <v/>
      </c>
      <c r="S1209" s="31">
        <f>主动技能!Y1212</f>
        <v>0</v>
      </c>
      <c r="T1209" s="31">
        <f>主动技能!Z1212</f>
        <v>100</v>
      </c>
      <c r="U1209" s="31">
        <f>主动技能!AB1212</f>
        <v>549</v>
      </c>
      <c r="V1209" s="31">
        <f>主动技能!AC1212</f>
        <v>0</v>
      </c>
      <c r="W1209" s="31">
        <f>主动技能!AD1212</f>
        <v>0</v>
      </c>
      <c r="X1209" s="31">
        <f>主动技能!AE1212</f>
        <v>1</v>
      </c>
      <c r="Y1209" s="31">
        <f>主动技能!AF1212</f>
        <v>0</v>
      </c>
      <c r="Z1209" s="31">
        <f>主动技能!AG1212</f>
        <v>0</v>
      </c>
      <c r="AA1209" s="31" t="str">
        <f>主动技能!AH1212</f>
        <v>attack</v>
      </c>
      <c r="AB1209" s="31" t="str">
        <f>IF(主动技能!AI1212="","")</f>
        <v/>
      </c>
      <c r="AC1209" s="31">
        <f>主动技能!AJ1212</f>
        <v>6</v>
      </c>
      <c r="AD1209" s="31">
        <f>主动技能!BF1212</f>
        <v>102101</v>
      </c>
      <c r="AE1209" s="1">
        <f t="shared" si="18"/>
        <v>6</v>
      </c>
    </row>
    <row r="1210" spans="1:31" s="31" customFormat="1" x14ac:dyDescent="0.15">
      <c r="A1210" s="31">
        <f>主动技能!B1213</f>
        <v>10210107</v>
      </c>
      <c r="B1210" s="4" t="str">
        <f>主动技能!H1213</f>
        <v>普攻</v>
      </c>
      <c r="C1210" s="4" t="str">
        <f>主动技能!I1213</f>
        <v>对敌方单体攻击，造成100%攻击力（+797）点伤害。</v>
      </c>
      <c r="D1210" s="4">
        <f>VLOOKUP(主动技能!J1213,对应表!F:G,2,FALSE)</f>
        <v>1</v>
      </c>
      <c r="E1210" s="4">
        <f>VLOOKUP(主动技能!K1213,对应表!J:K,2,FALSE)</f>
        <v>1</v>
      </c>
      <c r="F1210" s="4">
        <f>VLOOKUP(主动技能!L1213,对应表!N:O,2,FALSE)</f>
        <v>1</v>
      </c>
      <c r="G1210" s="4">
        <f>IF(主动技能!M1213="必中",2,1)</f>
        <v>1</v>
      </c>
      <c r="H1210" s="4">
        <f>主动技能!N1213</f>
        <v>100</v>
      </c>
      <c r="I1210" s="4">
        <f>主动技能!O1213</f>
        <v>0</v>
      </c>
      <c r="J1210" s="31" t="str">
        <f>主动技能!P1213</f>
        <v>|||</v>
      </c>
      <c r="K1210" s="31">
        <f>主动技能!Q1213</f>
        <v>1</v>
      </c>
      <c r="L1210" s="31">
        <f>主动技能!R1213</f>
        <v>0</v>
      </c>
      <c r="M1210" s="31">
        <f>主动技能!S1213</f>
        <v>0</v>
      </c>
      <c r="N1210" s="31" t="str">
        <f>IF(主动技能!T1213="","",主动技能!T1213)</f>
        <v/>
      </c>
      <c r="O1210" s="31" t="str">
        <f>IF(主动技能!U1213="","",主动技能!U1213)</f>
        <v/>
      </c>
      <c r="P1210" s="31" t="str">
        <f>IF(主动技能!V1213="","",主动技能!V1213)</f>
        <v>skill_01</v>
      </c>
      <c r="Q1210" s="31" t="str">
        <f>IF(主动技能!W1213="","")</f>
        <v/>
      </c>
      <c r="R1210" s="31" t="str">
        <f>IF(主动技能!X1213="","")</f>
        <v/>
      </c>
      <c r="S1210" s="31">
        <f>主动技能!Y1213</f>
        <v>0</v>
      </c>
      <c r="T1210" s="31">
        <f>主动技能!Z1213</f>
        <v>100</v>
      </c>
      <c r="U1210" s="31">
        <f>主动技能!AB1213</f>
        <v>797</v>
      </c>
      <c r="V1210" s="31">
        <f>主动技能!AC1213</f>
        <v>0</v>
      </c>
      <c r="W1210" s="31">
        <f>主动技能!AD1213</f>
        <v>0</v>
      </c>
      <c r="X1210" s="31">
        <f>主动技能!AE1213</f>
        <v>1</v>
      </c>
      <c r="Y1210" s="31">
        <f>主动技能!AF1213</f>
        <v>0</v>
      </c>
      <c r="Z1210" s="31">
        <f>主动技能!AG1213</f>
        <v>0</v>
      </c>
      <c r="AA1210" s="31" t="str">
        <f>主动技能!AH1213</f>
        <v>attack</v>
      </c>
      <c r="AB1210" s="31" t="str">
        <f>IF(主动技能!AI1213="","")</f>
        <v/>
      </c>
      <c r="AC1210" s="31">
        <f>主动技能!AJ1213</f>
        <v>7</v>
      </c>
      <c r="AD1210" s="31">
        <f>主动技能!BF1213</f>
        <v>102101</v>
      </c>
      <c r="AE1210" s="1">
        <f t="shared" si="18"/>
        <v>7</v>
      </c>
    </row>
    <row r="1211" spans="1:31" s="31" customFormat="1" x14ac:dyDescent="0.15">
      <c r="A1211" s="31">
        <f>主动技能!B1214</f>
        <v>10210108</v>
      </c>
      <c r="B1211" s="4" t="str">
        <f>主动技能!H1214</f>
        <v>普攻</v>
      </c>
      <c r="C1211" s="4" t="str">
        <f>主动技能!I1214</f>
        <v>对敌方单体攻击，造成100%攻击力（+1149）点伤害。</v>
      </c>
      <c r="D1211" s="4">
        <f>VLOOKUP(主动技能!J1214,对应表!F:G,2,FALSE)</f>
        <v>1</v>
      </c>
      <c r="E1211" s="4">
        <f>VLOOKUP(主动技能!K1214,对应表!J:K,2,FALSE)</f>
        <v>1</v>
      </c>
      <c r="F1211" s="4">
        <f>VLOOKUP(主动技能!L1214,对应表!N:O,2,FALSE)</f>
        <v>1</v>
      </c>
      <c r="G1211" s="4">
        <f>IF(主动技能!M1214="必中",2,1)</f>
        <v>1</v>
      </c>
      <c r="H1211" s="4">
        <f>主动技能!N1214</f>
        <v>100</v>
      </c>
      <c r="I1211" s="4">
        <f>主动技能!O1214</f>
        <v>0</v>
      </c>
      <c r="J1211" s="31" t="str">
        <f>主动技能!P1214</f>
        <v>|||</v>
      </c>
      <c r="K1211" s="31">
        <f>主动技能!Q1214</f>
        <v>1</v>
      </c>
      <c r="L1211" s="31">
        <f>主动技能!R1214</f>
        <v>0</v>
      </c>
      <c r="M1211" s="31">
        <f>主动技能!S1214</f>
        <v>0</v>
      </c>
      <c r="N1211" s="31" t="str">
        <f>IF(主动技能!T1214="","",主动技能!T1214)</f>
        <v/>
      </c>
      <c r="O1211" s="31" t="str">
        <f>IF(主动技能!U1214="","",主动技能!U1214)</f>
        <v/>
      </c>
      <c r="P1211" s="31" t="str">
        <f>IF(主动技能!V1214="","",主动技能!V1214)</f>
        <v>skill_01</v>
      </c>
      <c r="Q1211" s="31" t="str">
        <f>IF(主动技能!W1214="","")</f>
        <v/>
      </c>
      <c r="R1211" s="31" t="str">
        <f>IF(主动技能!X1214="","")</f>
        <v/>
      </c>
      <c r="S1211" s="31">
        <f>主动技能!Y1214</f>
        <v>0</v>
      </c>
      <c r="T1211" s="31">
        <f>主动技能!Z1214</f>
        <v>100</v>
      </c>
      <c r="U1211" s="31">
        <f>主动技能!AB1214</f>
        <v>1149</v>
      </c>
      <c r="V1211" s="31">
        <f>主动技能!AC1214</f>
        <v>0</v>
      </c>
      <c r="W1211" s="31">
        <f>主动技能!AD1214</f>
        <v>0</v>
      </c>
      <c r="X1211" s="31">
        <f>主动技能!AE1214</f>
        <v>1</v>
      </c>
      <c r="Y1211" s="31">
        <f>主动技能!AF1214</f>
        <v>0</v>
      </c>
      <c r="Z1211" s="31">
        <f>主动技能!AG1214</f>
        <v>0</v>
      </c>
      <c r="AA1211" s="31" t="str">
        <f>主动技能!AH1214</f>
        <v>attack</v>
      </c>
      <c r="AB1211" s="31" t="str">
        <f>IF(主动技能!AI1214="","")</f>
        <v/>
      </c>
      <c r="AC1211" s="31">
        <f>主动技能!AJ1214</f>
        <v>8</v>
      </c>
      <c r="AD1211" s="31">
        <f>主动技能!BF1214</f>
        <v>102101</v>
      </c>
      <c r="AE1211" s="1">
        <f t="shared" si="18"/>
        <v>8</v>
      </c>
    </row>
    <row r="1212" spans="1:31" s="31" customFormat="1" x14ac:dyDescent="0.15">
      <c r="A1212" s="31">
        <f>主动技能!B1215</f>
        <v>10210109</v>
      </c>
      <c r="B1212" s="4" t="str">
        <f>主动技能!H1215</f>
        <v>普攻</v>
      </c>
      <c r="C1212" s="4" t="str">
        <f>主动技能!I1215</f>
        <v>对敌方单体攻击，造成100%攻击力（+1648）点伤害。</v>
      </c>
      <c r="D1212" s="4">
        <f>VLOOKUP(主动技能!J1215,对应表!F:G,2,FALSE)</f>
        <v>1</v>
      </c>
      <c r="E1212" s="4">
        <f>VLOOKUP(主动技能!K1215,对应表!J:K,2,FALSE)</f>
        <v>1</v>
      </c>
      <c r="F1212" s="4">
        <f>VLOOKUP(主动技能!L1215,对应表!N:O,2,FALSE)</f>
        <v>1</v>
      </c>
      <c r="G1212" s="4">
        <f>IF(主动技能!M1215="必中",2,1)</f>
        <v>1</v>
      </c>
      <c r="H1212" s="4">
        <f>主动技能!N1215</f>
        <v>100</v>
      </c>
      <c r="I1212" s="4">
        <f>主动技能!O1215</f>
        <v>0</v>
      </c>
      <c r="J1212" s="31" t="str">
        <f>主动技能!P1215</f>
        <v>|||</v>
      </c>
      <c r="K1212" s="31">
        <f>主动技能!Q1215</f>
        <v>1</v>
      </c>
      <c r="L1212" s="31">
        <f>主动技能!R1215</f>
        <v>0</v>
      </c>
      <c r="M1212" s="31">
        <f>主动技能!S1215</f>
        <v>0</v>
      </c>
      <c r="N1212" s="31" t="str">
        <f>IF(主动技能!T1215="","",主动技能!T1215)</f>
        <v/>
      </c>
      <c r="O1212" s="31" t="str">
        <f>IF(主动技能!U1215="","",主动技能!U1215)</f>
        <v/>
      </c>
      <c r="P1212" s="31" t="str">
        <f>IF(主动技能!V1215="","",主动技能!V1215)</f>
        <v>skill_01</v>
      </c>
      <c r="Q1212" s="31" t="str">
        <f>IF(主动技能!W1215="","")</f>
        <v/>
      </c>
      <c r="R1212" s="31" t="str">
        <f>IF(主动技能!X1215="","")</f>
        <v/>
      </c>
      <c r="S1212" s="31">
        <f>主动技能!Y1215</f>
        <v>0</v>
      </c>
      <c r="T1212" s="31">
        <f>主动技能!Z1215</f>
        <v>100</v>
      </c>
      <c r="U1212" s="31">
        <f>主动技能!AB1215</f>
        <v>1648</v>
      </c>
      <c r="V1212" s="31">
        <f>主动技能!AC1215</f>
        <v>0</v>
      </c>
      <c r="W1212" s="31">
        <f>主动技能!AD1215</f>
        <v>0</v>
      </c>
      <c r="X1212" s="31">
        <f>主动技能!AE1215</f>
        <v>1</v>
      </c>
      <c r="Y1212" s="31">
        <f>主动技能!AF1215</f>
        <v>0</v>
      </c>
      <c r="Z1212" s="31">
        <f>主动技能!AG1215</f>
        <v>0</v>
      </c>
      <c r="AA1212" s="31" t="str">
        <f>主动技能!AH1215</f>
        <v>attack</v>
      </c>
      <c r="AB1212" s="31" t="str">
        <f>IF(主动技能!AI1215="","")</f>
        <v/>
      </c>
      <c r="AC1212" s="31">
        <f>主动技能!AJ1215</f>
        <v>9</v>
      </c>
      <c r="AD1212" s="31">
        <f>主动技能!BF1215</f>
        <v>102101</v>
      </c>
      <c r="AE1212" s="1">
        <f t="shared" si="18"/>
        <v>9</v>
      </c>
    </row>
    <row r="1213" spans="1:31" s="31" customFormat="1" x14ac:dyDescent="0.15">
      <c r="A1213" s="31">
        <f>主动技能!B1216</f>
        <v>10210110</v>
      </c>
      <c r="B1213" s="4" t="str">
        <f>主动技能!H1216</f>
        <v>普攻</v>
      </c>
      <c r="C1213" s="4" t="str">
        <f>主动技能!I1216</f>
        <v>对敌方单体攻击，造成100%攻击力（+2353）点伤害。</v>
      </c>
      <c r="D1213" s="4">
        <f>VLOOKUP(主动技能!J1216,对应表!F:G,2,FALSE)</f>
        <v>1</v>
      </c>
      <c r="E1213" s="4">
        <f>VLOOKUP(主动技能!K1216,对应表!J:K,2,FALSE)</f>
        <v>1</v>
      </c>
      <c r="F1213" s="4">
        <f>VLOOKUP(主动技能!L1216,对应表!N:O,2,FALSE)</f>
        <v>1</v>
      </c>
      <c r="G1213" s="4">
        <f>IF(主动技能!M1216="必中",2,1)</f>
        <v>1</v>
      </c>
      <c r="H1213" s="4">
        <f>主动技能!N1216</f>
        <v>100</v>
      </c>
      <c r="I1213" s="4">
        <f>主动技能!O1216</f>
        <v>0</v>
      </c>
      <c r="J1213" s="31" t="str">
        <f>主动技能!P1216</f>
        <v>|||</v>
      </c>
      <c r="K1213" s="31">
        <f>主动技能!Q1216</f>
        <v>1</v>
      </c>
      <c r="L1213" s="31">
        <f>主动技能!R1216</f>
        <v>0</v>
      </c>
      <c r="M1213" s="31">
        <f>主动技能!S1216</f>
        <v>0</v>
      </c>
      <c r="N1213" s="31" t="str">
        <f>IF(主动技能!T1216="","",主动技能!T1216)</f>
        <v/>
      </c>
      <c r="O1213" s="31" t="str">
        <f>IF(主动技能!U1216="","",主动技能!U1216)</f>
        <v/>
      </c>
      <c r="P1213" s="31" t="str">
        <f>IF(主动技能!V1216="","",主动技能!V1216)</f>
        <v>skill_01</v>
      </c>
      <c r="Q1213" s="31" t="str">
        <f>IF(主动技能!W1216="","")</f>
        <v/>
      </c>
      <c r="R1213" s="31" t="str">
        <f>IF(主动技能!X1216="","")</f>
        <v/>
      </c>
      <c r="S1213" s="31">
        <f>主动技能!Y1216</f>
        <v>0</v>
      </c>
      <c r="T1213" s="31">
        <f>主动技能!Z1216</f>
        <v>100</v>
      </c>
      <c r="U1213" s="31">
        <f>主动技能!AB1216</f>
        <v>2353</v>
      </c>
      <c r="V1213" s="31">
        <f>主动技能!AC1216</f>
        <v>0</v>
      </c>
      <c r="W1213" s="31">
        <f>主动技能!AD1216</f>
        <v>0</v>
      </c>
      <c r="X1213" s="31">
        <f>主动技能!AE1216</f>
        <v>1</v>
      </c>
      <c r="Y1213" s="31">
        <f>主动技能!AF1216</f>
        <v>0</v>
      </c>
      <c r="Z1213" s="31">
        <f>主动技能!AG1216</f>
        <v>0</v>
      </c>
      <c r="AA1213" s="31" t="str">
        <f>主动技能!AH1216</f>
        <v>attack</v>
      </c>
      <c r="AB1213" s="31" t="str">
        <f>IF(主动技能!AI1216="","")</f>
        <v/>
      </c>
      <c r="AC1213" s="31">
        <f>主动技能!AJ1216</f>
        <v>10</v>
      </c>
      <c r="AD1213" s="31">
        <f>主动技能!BF1216</f>
        <v>102101</v>
      </c>
      <c r="AE1213" s="1">
        <f t="shared" si="18"/>
        <v>10</v>
      </c>
    </row>
    <row r="1214" spans="1:31" s="31" customFormat="1" x14ac:dyDescent="0.15">
      <c r="A1214" s="31">
        <f>主动技能!B1217</f>
        <v>10210111</v>
      </c>
      <c r="B1214" s="4" t="str">
        <f>主动技能!H1217</f>
        <v>普攻</v>
      </c>
      <c r="C1214" s="4" t="str">
        <f>主动技能!I1217</f>
        <v>对敌方单体攻击，造成100%攻击力（+3352）点伤害。</v>
      </c>
      <c r="D1214" s="4">
        <f>VLOOKUP(主动技能!J1217,对应表!F:G,2,FALSE)</f>
        <v>1</v>
      </c>
      <c r="E1214" s="4">
        <f>VLOOKUP(主动技能!K1217,对应表!J:K,2,FALSE)</f>
        <v>1</v>
      </c>
      <c r="F1214" s="4">
        <f>VLOOKUP(主动技能!L1217,对应表!N:O,2,FALSE)</f>
        <v>1</v>
      </c>
      <c r="G1214" s="4">
        <f>IF(主动技能!M1217="必中",2,1)</f>
        <v>1</v>
      </c>
      <c r="H1214" s="4">
        <f>主动技能!N1217</f>
        <v>100</v>
      </c>
      <c r="I1214" s="4">
        <f>主动技能!O1217</f>
        <v>0</v>
      </c>
      <c r="J1214" s="31" t="str">
        <f>主动技能!P1217</f>
        <v>|||</v>
      </c>
      <c r="K1214" s="31">
        <f>主动技能!Q1217</f>
        <v>1</v>
      </c>
      <c r="L1214" s="31">
        <f>主动技能!R1217</f>
        <v>0</v>
      </c>
      <c r="M1214" s="31">
        <f>主动技能!S1217</f>
        <v>0</v>
      </c>
      <c r="N1214" s="31" t="str">
        <f>IF(主动技能!T1217="","",主动技能!T1217)</f>
        <v/>
      </c>
      <c r="O1214" s="31" t="str">
        <f>IF(主动技能!U1217="","",主动技能!U1217)</f>
        <v/>
      </c>
      <c r="P1214" s="31" t="str">
        <f>IF(主动技能!V1217="","",主动技能!V1217)</f>
        <v>skill_01</v>
      </c>
      <c r="Q1214" s="31" t="str">
        <f>IF(主动技能!W1217="","")</f>
        <v/>
      </c>
      <c r="R1214" s="31" t="str">
        <f>IF(主动技能!X1217="","")</f>
        <v/>
      </c>
      <c r="S1214" s="31">
        <f>主动技能!Y1217</f>
        <v>0</v>
      </c>
      <c r="T1214" s="31">
        <f>主动技能!Z1217</f>
        <v>100</v>
      </c>
      <c r="U1214" s="31">
        <f>主动技能!AB1217</f>
        <v>3352</v>
      </c>
      <c r="V1214" s="31">
        <f>主动技能!AC1217</f>
        <v>0</v>
      </c>
      <c r="W1214" s="31">
        <f>主动技能!AD1217</f>
        <v>0</v>
      </c>
      <c r="X1214" s="31">
        <f>主动技能!AE1217</f>
        <v>1</v>
      </c>
      <c r="Y1214" s="31">
        <f>主动技能!AF1217</f>
        <v>0</v>
      </c>
      <c r="Z1214" s="31">
        <f>主动技能!AG1217</f>
        <v>0</v>
      </c>
      <c r="AA1214" s="31" t="str">
        <f>主动技能!AH1217</f>
        <v>attack</v>
      </c>
      <c r="AB1214" s="31" t="str">
        <f>IF(主动技能!AI1217="","")</f>
        <v/>
      </c>
      <c r="AC1214" s="31">
        <f>主动技能!AJ1217</f>
        <v>11</v>
      </c>
      <c r="AD1214" s="31">
        <f>主动技能!BF1217</f>
        <v>102101</v>
      </c>
      <c r="AE1214" s="1">
        <f t="shared" si="18"/>
        <v>11</v>
      </c>
    </row>
    <row r="1215" spans="1:31" s="31" customFormat="1" x14ac:dyDescent="0.15">
      <c r="A1215" s="31">
        <f>主动技能!B1218</f>
        <v>10210112</v>
      </c>
      <c r="B1215" s="4" t="str">
        <f>主动技能!H1218</f>
        <v>普攻</v>
      </c>
      <c r="C1215" s="4" t="str">
        <f>主动技能!I1218</f>
        <v>对敌方单体攻击，造成100%攻击力（+4766）点伤害。</v>
      </c>
      <c r="D1215" s="4">
        <f>VLOOKUP(主动技能!J1218,对应表!F:G,2,FALSE)</f>
        <v>1</v>
      </c>
      <c r="E1215" s="4">
        <f>VLOOKUP(主动技能!K1218,对应表!J:K,2,FALSE)</f>
        <v>1</v>
      </c>
      <c r="F1215" s="4">
        <f>VLOOKUP(主动技能!L1218,对应表!N:O,2,FALSE)</f>
        <v>1</v>
      </c>
      <c r="G1215" s="4">
        <f>IF(主动技能!M1218="必中",2,1)</f>
        <v>1</v>
      </c>
      <c r="H1215" s="4">
        <f>主动技能!N1218</f>
        <v>100</v>
      </c>
      <c r="I1215" s="4">
        <f>主动技能!O1218</f>
        <v>0</v>
      </c>
      <c r="J1215" s="31" t="str">
        <f>主动技能!P1218</f>
        <v>|||</v>
      </c>
      <c r="K1215" s="31">
        <f>主动技能!Q1218</f>
        <v>1</v>
      </c>
      <c r="L1215" s="31">
        <f>主动技能!R1218</f>
        <v>0</v>
      </c>
      <c r="M1215" s="31">
        <f>主动技能!S1218</f>
        <v>0</v>
      </c>
      <c r="N1215" s="31" t="str">
        <f>IF(主动技能!T1218="","",主动技能!T1218)</f>
        <v/>
      </c>
      <c r="O1215" s="31" t="str">
        <f>IF(主动技能!U1218="","",主动技能!U1218)</f>
        <v/>
      </c>
      <c r="P1215" s="31" t="str">
        <f>IF(主动技能!V1218="","",主动技能!V1218)</f>
        <v>skill_01</v>
      </c>
      <c r="Q1215" s="31" t="str">
        <f>IF(主动技能!W1218="","")</f>
        <v/>
      </c>
      <c r="R1215" s="31" t="str">
        <f>IF(主动技能!X1218="","")</f>
        <v/>
      </c>
      <c r="S1215" s="31">
        <f>主动技能!Y1218</f>
        <v>0</v>
      </c>
      <c r="T1215" s="31">
        <f>主动技能!Z1218</f>
        <v>100</v>
      </c>
      <c r="U1215" s="31">
        <f>主动技能!AB1218</f>
        <v>4766</v>
      </c>
      <c r="V1215" s="31">
        <f>主动技能!AC1218</f>
        <v>0</v>
      </c>
      <c r="W1215" s="31">
        <f>主动技能!AD1218</f>
        <v>0</v>
      </c>
      <c r="X1215" s="31">
        <f>主动技能!AE1218</f>
        <v>1</v>
      </c>
      <c r="Y1215" s="31">
        <f>主动技能!AF1218</f>
        <v>0</v>
      </c>
      <c r="Z1215" s="31">
        <f>主动技能!AG1218</f>
        <v>0</v>
      </c>
      <c r="AA1215" s="31" t="str">
        <f>主动技能!AH1218</f>
        <v>attack</v>
      </c>
      <c r="AB1215" s="31" t="str">
        <f>IF(主动技能!AI1218="","")</f>
        <v/>
      </c>
      <c r="AC1215" s="31">
        <f>主动技能!AJ1218</f>
        <v>12</v>
      </c>
      <c r="AD1215" s="31">
        <f>主动技能!BF1218</f>
        <v>102101</v>
      </c>
      <c r="AE1215" s="1">
        <f t="shared" si="18"/>
        <v>12</v>
      </c>
    </row>
    <row r="1216" spans="1:31" s="31" customFormat="1" x14ac:dyDescent="0.15">
      <c r="A1216" s="31">
        <f>主动技能!B1219</f>
        <v>10210113</v>
      </c>
      <c r="B1216" s="4" t="str">
        <f>主动技能!H1219</f>
        <v>普攻</v>
      </c>
      <c r="C1216" s="4" t="str">
        <f>主动技能!I1219</f>
        <v>对敌方单体攻击，造成100%攻击力（+6767）点伤害。</v>
      </c>
      <c r="D1216" s="4">
        <f>VLOOKUP(主动技能!J1219,对应表!F:G,2,FALSE)</f>
        <v>1</v>
      </c>
      <c r="E1216" s="4">
        <f>VLOOKUP(主动技能!K1219,对应表!J:K,2,FALSE)</f>
        <v>1</v>
      </c>
      <c r="F1216" s="4">
        <f>VLOOKUP(主动技能!L1219,对应表!N:O,2,FALSE)</f>
        <v>1</v>
      </c>
      <c r="G1216" s="4">
        <f>IF(主动技能!M1219="必中",2,1)</f>
        <v>1</v>
      </c>
      <c r="H1216" s="4">
        <f>主动技能!N1219</f>
        <v>100</v>
      </c>
      <c r="I1216" s="4">
        <f>主动技能!O1219</f>
        <v>0</v>
      </c>
      <c r="J1216" s="31" t="str">
        <f>主动技能!P1219</f>
        <v>|||</v>
      </c>
      <c r="K1216" s="31">
        <f>主动技能!Q1219</f>
        <v>1</v>
      </c>
      <c r="L1216" s="31">
        <f>主动技能!R1219</f>
        <v>0</v>
      </c>
      <c r="M1216" s="31">
        <f>主动技能!S1219</f>
        <v>0</v>
      </c>
      <c r="N1216" s="31" t="str">
        <f>IF(主动技能!T1219="","",主动技能!T1219)</f>
        <v/>
      </c>
      <c r="O1216" s="31" t="str">
        <f>IF(主动技能!U1219="","",主动技能!U1219)</f>
        <v/>
      </c>
      <c r="P1216" s="31" t="str">
        <f>IF(主动技能!V1219="","",主动技能!V1219)</f>
        <v>skill_01</v>
      </c>
      <c r="Q1216" s="31" t="str">
        <f>IF(主动技能!W1219="","")</f>
        <v/>
      </c>
      <c r="R1216" s="31" t="str">
        <f>IF(主动技能!X1219="","")</f>
        <v/>
      </c>
      <c r="S1216" s="31">
        <f>主动技能!Y1219</f>
        <v>0</v>
      </c>
      <c r="T1216" s="31">
        <f>主动技能!Z1219</f>
        <v>100</v>
      </c>
      <c r="U1216" s="31">
        <f>主动技能!AB1219</f>
        <v>6767</v>
      </c>
      <c r="V1216" s="31">
        <f>主动技能!AC1219</f>
        <v>0</v>
      </c>
      <c r="W1216" s="31">
        <f>主动技能!AD1219</f>
        <v>0</v>
      </c>
      <c r="X1216" s="31">
        <f>主动技能!AE1219</f>
        <v>1</v>
      </c>
      <c r="Y1216" s="31">
        <f>主动技能!AF1219</f>
        <v>0</v>
      </c>
      <c r="Z1216" s="31">
        <f>主动技能!AG1219</f>
        <v>0</v>
      </c>
      <c r="AA1216" s="31" t="str">
        <f>主动技能!AH1219</f>
        <v>attack</v>
      </c>
      <c r="AB1216" s="31" t="str">
        <f>IF(主动技能!AI1219="","")</f>
        <v/>
      </c>
      <c r="AC1216" s="31">
        <f>主动技能!AJ1219</f>
        <v>13</v>
      </c>
      <c r="AD1216" s="31">
        <f>主动技能!BF1219</f>
        <v>102101</v>
      </c>
      <c r="AE1216" s="1">
        <f t="shared" si="18"/>
        <v>13</v>
      </c>
    </row>
    <row r="1217" spans="1:31" s="31" customFormat="1" x14ac:dyDescent="0.15">
      <c r="A1217" s="31">
        <f>主动技能!B1220</f>
        <v>10210114</v>
      </c>
      <c r="B1217" s="4" t="str">
        <f>主动技能!H1220</f>
        <v>普攻</v>
      </c>
      <c r="C1217" s="4" t="str">
        <f>主动技能!I1220</f>
        <v>对敌方单体攻击，造成100%攻击力（+9601）点伤害。</v>
      </c>
      <c r="D1217" s="4">
        <f>VLOOKUP(主动技能!J1220,对应表!F:G,2,FALSE)</f>
        <v>1</v>
      </c>
      <c r="E1217" s="4">
        <f>VLOOKUP(主动技能!K1220,对应表!J:K,2,FALSE)</f>
        <v>1</v>
      </c>
      <c r="F1217" s="4">
        <f>VLOOKUP(主动技能!L1220,对应表!N:O,2,FALSE)</f>
        <v>1</v>
      </c>
      <c r="G1217" s="4">
        <f>IF(主动技能!M1220="必中",2,1)</f>
        <v>1</v>
      </c>
      <c r="H1217" s="4">
        <f>主动技能!N1220</f>
        <v>100</v>
      </c>
      <c r="I1217" s="4">
        <f>主动技能!O1220</f>
        <v>0</v>
      </c>
      <c r="J1217" s="31" t="str">
        <f>主动技能!P1220</f>
        <v>|||</v>
      </c>
      <c r="K1217" s="31">
        <f>主动技能!Q1220</f>
        <v>1</v>
      </c>
      <c r="L1217" s="31">
        <f>主动技能!R1220</f>
        <v>0</v>
      </c>
      <c r="M1217" s="31">
        <f>主动技能!S1220</f>
        <v>0</v>
      </c>
      <c r="N1217" s="31" t="str">
        <f>IF(主动技能!T1220="","",主动技能!T1220)</f>
        <v/>
      </c>
      <c r="O1217" s="31" t="str">
        <f>IF(主动技能!U1220="","",主动技能!U1220)</f>
        <v/>
      </c>
      <c r="P1217" s="31" t="str">
        <f>IF(主动技能!V1220="","",主动技能!V1220)</f>
        <v>skill_01</v>
      </c>
      <c r="Q1217" s="31" t="str">
        <f>IF(主动技能!W1220="","")</f>
        <v/>
      </c>
      <c r="R1217" s="31" t="str">
        <f>IF(主动技能!X1220="","")</f>
        <v/>
      </c>
      <c r="S1217" s="31">
        <f>主动技能!Y1220</f>
        <v>0</v>
      </c>
      <c r="T1217" s="31">
        <f>主动技能!Z1220</f>
        <v>100</v>
      </c>
      <c r="U1217" s="31">
        <f>主动技能!AB1220</f>
        <v>9601</v>
      </c>
      <c r="V1217" s="31">
        <f>主动技能!AC1220</f>
        <v>0</v>
      </c>
      <c r="W1217" s="31">
        <f>主动技能!AD1220</f>
        <v>0</v>
      </c>
      <c r="X1217" s="31">
        <f>主动技能!AE1220</f>
        <v>1</v>
      </c>
      <c r="Y1217" s="31">
        <f>主动技能!AF1220</f>
        <v>0</v>
      </c>
      <c r="Z1217" s="31">
        <f>主动技能!AG1220</f>
        <v>0</v>
      </c>
      <c r="AA1217" s="31" t="str">
        <f>主动技能!AH1220</f>
        <v>attack</v>
      </c>
      <c r="AB1217" s="31" t="str">
        <f>IF(主动技能!AI1220="","")</f>
        <v/>
      </c>
      <c r="AC1217" s="31">
        <f>主动技能!AJ1220</f>
        <v>14</v>
      </c>
      <c r="AD1217" s="31">
        <f>主动技能!BF1220</f>
        <v>102101</v>
      </c>
      <c r="AE1217" s="1">
        <f t="shared" si="18"/>
        <v>14</v>
      </c>
    </row>
    <row r="1218" spans="1:31" s="31" customFormat="1" x14ac:dyDescent="0.15">
      <c r="A1218" s="31">
        <f>主动技能!B1221</f>
        <v>10210115</v>
      </c>
      <c r="B1218" s="4" t="str">
        <f>主动技能!H1221</f>
        <v>普攻</v>
      </c>
      <c r="C1218" s="4" t="str">
        <f>主动技能!I1221</f>
        <v>对敌方单体攻击，造成100%攻击力（+13613）点伤害。</v>
      </c>
      <c r="D1218" s="4">
        <f>VLOOKUP(主动技能!J1221,对应表!F:G,2,FALSE)</f>
        <v>1</v>
      </c>
      <c r="E1218" s="4">
        <f>VLOOKUP(主动技能!K1221,对应表!J:K,2,FALSE)</f>
        <v>1</v>
      </c>
      <c r="F1218" s="4">
        <f>VLOOKUP(主动技能!L1221,对应表!N:O,2,FALSE)</f>
        <v>1</v>
      </c>
      <c r="G1218" s="4">
        <f>IF(主动技能!M1221="必中",2,1)</f>
        <v>1</v>
      </c>
      <c r="H1218" s="4">
        <f>主动技能!N1221</f>
        <v>100</v>
      </c>
      <c r="I1218" s="4">
        <f>主动技能!O1221</f>
        <v>0</v>
      </c>
      <c r="J1218" s="31" t="str">
        <f>主动技能!P1221</f>
        <v>|||</v>
      </c>
      <c r="K1218" s="31">
        <f>主动技能!Q1221</f>
        <v>1</v>
      </c>
      <c r="L1218" s="31">
        <f>主动技能!R1221</f>
        <v>0</v>
      </c>
      <c r="M1218" s="31">
        <f>主动技能!S1221</f>
        <v>0</v>
      </c>
      <c r="N1218" s="31" t="str">
        <f>IF(主动技能!T1221="","",主动技能!T1221)</f>
        <v/>
      </c>
      <c r="O1218" s="31" t="str">
        <f>IF(主动技能!U1221="","",主动技能!U1221)</f>
        <v/>
      </c>
      <c r="P1218" s="31" t="str">
        <f>IF(主动技能!V1221="","",主动技能!V1221)</f>
        <v>skill_01</v>
      </c>
      <c r="Q1218" s="31" t="str">
        <f>IF(主动技能!W1221="","")</f>
        <v/>
      </c>
      <c r="R1218" s="31" t="str">
        <f>IF(主动技能!X1221="","")</f>
        <v/>
      </c>
      <c r="S1218" s="31">
        <f>主动技能!Y1221</f>
        <v>0</v>
      </c>
      <c r="T1218" s="31">
        <f>主动技能!Z1221</f>
        <v>100</v>
      </c>
      <c r="U1218" s="31">
        <f>主动技能!AB1221</f>
        <v>13613</v>
      </c>
      <c r="V1218" s="31">
        <f>主动技能!AC1221</f>
        <v>0</v>
      </c>
      <c r="W1218" s="31">
        <f>主动技能!AD1221</f>
        <v>0</v>
      </c>
      <c r="X1218" s="31">
        <f>主动技能!AE1221</f>
        <v>1</v>
      </c>
      <c r="Y1218" s="31">
        <f>主动技能!AF1221</f>
        <v>0</v>
      </c>
      <c r="Z1218" s="31">
        <f>主动技能!AG1221</f>
        <v>0</v>
      </c>
      <c r="AA1218" s="31" t="str">
        <f>主动技能!AH1221</f>
        <v>attack</v>
      </c>
      <c r="AB1218" s="31" t="str">
        <f>IF(主动技能!AI1221="","")</f>
        <v/>
      </c>
      <c r="AC1218" s="31">
        <f>主动技能!AJ1221</f>
        <v>15</v>
      </c>
      <c r="AD1218" s="31">
        <f>主动技能!BF1221</f>
        <v>102101</v>
      </c>
      <c r="AE1218" s="1">
        <f t="shared" si="18"/>
        <v>15</v>
      </c>
    </row>
    <row r="1219" spans="1:31" s="31" customFormat="1" x14ac:dyDescent="0.15">
      <c r="A1219" s="31">
        <f>主动技能!B1222</f>
        <v>10210116</v>
      </c>
      <c r="B1219" s="4" t="str">
        <f>主动技能!H1222</f>
        <v>普攻</v>
      </c>
      <c r="C1219" s="4" t="str">
        <f>主动技能!I1222</f>
        <v>对敌方单体攻击，造成100%攻击力（+19292）点伤害。</v>
      </c>
      <c r="D1219" s="4">
        <f>VLOOKUP(主动技能!J1222,对应表!F:G,2,FALSE)</f>
        <v>1</v>
      </c>
      <c r="E1219" s="4">
        <f>VLOOKUP(主动技能!K1222,对应表!J:K,2,FALSE)</f>
        <v>1</v>
      </c>
      <c r="F1219" s="4">
        <f>VLOOKUP(主动技能!L1222,对应表!N:O,2,FALSE)</f>
        <v>1</v>
      </c>
      <c r="G1219" s="4">
        <f>IF(主动技能!M1222="必中",2,1)</f>
        <v>1</v>
      </c>
      <c r="H1219" s="4">
        <f>主动技能!N1222</f>
        <v>100</v>
      </c>
      <c r="I1219" s="4">
        <f>主动技能!O1222</f>
        <v>0</v>
      </c>
      <c r="J1219" s="31" t="str">
        <f>主动技能!P1222</f>
        <v>|||</v>
      </c>
      <c r="K1219" s="31">
        <f>主动技能!Q1222</f>
        <v>1</v>
      </c>
      <c r="L1219" s="31">
        <f>主动技能!R1222</f>
        <v>0</v>
      </c>
      <c r="M1219" s="31">
        <f>主动技能!S1222</f>
        <v>0</v>
      </c>
      <c r="N1219" s="31" t="str">
        <f>IF(主动技能!T1222="","",主动技能!T1222)</f>
        <v/>
      </c>
      <c r="O1219" s="31" t="str">
        <f>IF(主动技能!U1222="","",主动技能!U1222)</f>
        <v/>
      </c>
      <c r="P1219" s="31" t="str">
        <f>IF(主动技能!V1222="","",主动技能!V1222)</f>
        <v>skill_01</v>
      </c>
      <c r="Q1219" s="31" t="str">
        <f>IF(主动技能!W1222="","")</f>
        <v/>
      </c>
      <c r="R1219" s="31" t="str">
        <f>IF(主动技能!X1222="","")</f>
        <v/>
      </c>
      <c r="S1219" s="31">
        <f>主动技能!Y1222</f>
        <v>0</v>
      </c>
      <c r="T1219" s="31">
        <f>主动技能!Z1222</f>
        <v>100</v>
      </c>
      <c r="U1219" s="31">
        <f>主动技能!AB1222</f>
        <v>19292</v>
      </c>
      <c r="V1219" s="31">
        <f>主动技能!AC1222</f>
        <v>0</v>
      </c>
      <c r="W1219" s="31">
        <f>主动技能!AD1222</f>
        <v>0</v>
      </c>
      <c r="X1219" s="31">
        <f>主动技能!AE1222</f>
        <v>1</v>
      </c>
      <c r="Y1219" s="31">
        <f>主动技能!AF1222</f>
        <v>0</v>
      </c>
      <c r="Z1219" s="31">
        <f>主动技能!AG1222</f>
        <v>0</v>
      </c>
      <c r="AA1219" s="31" t="str">
        <f>主动技能!AH1222</f>
        <v>attack</v>
      </c>
      <c r="AB1219" s="31" t="str">
        <f>IF(主动技能!AI1222="","")</f>
        <v/>
      </c>
      <c r="AC1219" s="31">
        <f>主动技能!AJ1222</f>
        <v>16</v>
      </c>
      <c r="AD1219" s="31">
        <f>主动技能!BF1222</f>
        <v>102101</v>
      </c>
      <c r="AE1219" s="1">
        <f t="shared" si="18"/>
        <v>16</v>
      </c>
    </row>
    <row r="1220" spans="1:31" s="31" customFormat="1" x14ac:dyDescent="0.15">
      <c r="A1220" s="31">
        <f>主动技能!B1223</f>
        <v>10210117</v>
      </c>
      <c r="B1220" s="4" t="str">
        <f>主动技能!H1223</f>
        <v>普攻</v>
      </c>
      <c r="C1220" s="4" t="str">
        <f>主动技能!I1223</f>
        <v>对敌方单体攻击，造成100%攻击力（+27333）点伤害。</v>
      </c>
      <c r="D1220" s="4">
        <f>VLOOKUP(主动技能!J1223,对应表!F:G,2,FALSE)</f>
        <v>1</v>
      </c>
      <c r="E1220" s="4">
        <f>VLOOKUP(主动技能!K1223,对应表!J:K,2,FALSE)</f>
        <v>1</v>
      </c>
      <c r="F1220" s="4">
        <f>VLOOKUP(主动技能!L1223,对应表!N:O,2,FALSE)</f>
        <v>1</v>
      </c>
      <c r="G1220" s="4">
        <f>IF(主动技能!M1223="必中",2,1)</f>
        <v>1</v>
      </c>
      <c r="H1220" s="4">
        <f>主动技能!N1223</f>
        <v>100</v>
      </c>
      <c r="I1220" s="4">
        <f>主动技能!O1223</f>
        <v>0</v>
      </c>
      <c r="J1220" s="31" t="str">
        <f>主动技能!P1223</f>
        <v>|||</v>
      </c>
      <c r="K1220" s="31">
        <f>主动技能!Q1223</f>
        <v>1</v>
      </c>
      <c r="L1220" s="31">
        <f>主动技能!R1223</f>
        <v>0</v>
      </c>
      <c r="M1220" s="31">
        <f>主动技能!S1223</f>
        <v>0</v>
      </c>
      <c r="N1220" s="31" t="str">
        <f>IF(主动技能!T1223="","",主动技能!T1223)</f>
        <v/>
      </c>
      <c r="O1220" s="31" t="str">
        <f>IF(主动技能!U1223="","",主动技能!U1223)</f>
        <v/>
      </c>
      <c r="P1220" s="31" t="str">
        <f>IF(主动技能!V1223="","",主动技能!V1223)</f>
        <v>skill_01</v>
      </c>
      <c r="Q1220" s="31" t="str">
        <f>IF(主动技能!W1223="","")</f>
        <v/>
      </c>
      <c r="R1220" s="31" t="str">
        <f>IF(主动技能!X1223="","")</f>
        <v/>
      </c>
      <c r="S1220" s="31">
        <f>主动技能!Y1223</f>
        <v>0</v>
      </c>
      <c r="T1220" s="31">
        <f>主动技能!Z1223</f>
        <v>100</v>
      </c>
      <c r="U1220" s="31">
        <f>主动技能!AB1223</f>
        <v>27333</v>
      </c>
      <c r="V1220" s="31">
        <f>主动技能!AC1223</f>
        <v>0</v>
      </c>
      <c r="W1220" s="31">
        <f>主动技能!AD1223</f>
        <v>0</v>
      </c>
      <c r="X1220" s="31">
        <f>主动技能!AE1223</f>
        <v>1</v>
      </c>
      <c r="Y1220" s="31">
        <f>主动技能!AF1223</f>
        <v>0</v>
      </c>
      <c r="Z1220" s="31">
        <f>主动技能!AG1223</f>
        <v>0</v>
      </c>
      <c r="AA1220" s="31" t="str">
        <f>主动技能!AH1223</f>
        <v>attack</v>
      </c>
      <c r="AB1220" s="31" t="str">
        <f>IF(主动技能!AI1223="","")</f>
        <v/>
      </c>
      <c r="AC1220" s="31">
        <f>主动技能!AJ1223</f>
        <v>17</v>
      </c>
      <c r="AD1220" s="31">
        <f>主动技能!BF1223</f>
        <v>102101</v>
      </c>
      <c r="AE1220" s="1">
        <f t="shared" si="18"/>
        <v>17</v>
      </c>
    </row>
    <row r="1221" spans="1:31" s="31" customFormat="1" x14ac:dyDescent="0.15">
      <c r="A1221" s="31">
        <f>主动技能!B1224</f>
        <v>10210118</v>
      </c>
      <c r="B1221" s="4" t="str">
        <f>主动技能!H1224</f>
        <v>普攻</v>
      </c>
      <c r="C1221" s="4" t="str">
        <f>主动技能!I1224</f>
        <v>对敌方单体攻击，造成100%攻击力（+38716）点伤害。</v>
      </c>
      <c r="D1221" s="4">
        <f>VLOOKUP(主动技能!J1224,对应表!F:G,2,FALSE)</f>
        <v>1</v>
      </c>
      <c r="E1221" s="4">
        <f>VLOOKUP(主动技能!K1224,对应表!J:K,2,FALSE)</f>
        <v>1</v>
      </c>
      <c r="F1221" s="4">
        <f>VLOOKUP(主动技能!L1224,对应表!N:O,2,FALSE)</f>
        <v>1</v>
      </c>
      <c r="G1221" s="4">
        <f>IF(主动技能!M1224="必中",2,1)</f>
        <v>1</v>
      </c>
      <c r="H1221" s="4">
        <f>主动技能!N1224</f>
        <v>100</v>
      </c>
      <c r="I1221" s="4">
        <f>主动技能!O1224</f>
        <v>0</v>
      </c>
      <c r="J1221" s="31" t="str">
        <f>主动技能!P1224</f>
        <v>|||</v>
      </c>
      <c r="K1221" s="31">
        <f>主动技能!Q1224</f>
        <v>1</v>
      </c>
      <c r="L1221" s="31">
        <f>主动技能!R1224</f>
        <v>0</v>
      </c>
      <c r="M1221" s="31">
        <f>主动技能!S1224</f>
        <v>0</v>
      </c>
      <c r="N1221" s="31" t="str">
        <f>IF(主动技能!T1224="","",主动技能!T1224)</f>
        <v/>
      </c>
      <c r="O1221" s="31" t="str">
        <f>IF(主动技能!U1224="","",主动技能!U1224)</f>
        <v/>
      </c>
      <c r="P1221" s="31" t="str">
        <f>IF(主动技能!V1224="","",主动技能!V1224)</f>
        <v>skill_01</v>
      </c>
      <c r="Q1221" s="31" t="str">
        <f>IF(主动技能!W1224="","")</f>
        <v/>
      </c>
      <c r="R1221" s="31" t="str">
        <f>IF(主动技能!X1224="","")</f>
        <v/>
      </c>
      <c r="S1221" s="31">
        <f>主动技能!Y1224</f>
        <v>0</v>
      </c>
      <c r="T1221" s="31">
        <f>主动技能!Z1224</f>
        <v>100</v>
      </c>
      <c r="U1221" s="31">
        <f>主动技能!AB1224</f>
        <v>38716</v>
      </c>
      <c r="V1221" s="31">
        <f>主动技能!AC1224</f>
        <v>0</v>
      </c>
      <c r="W1221" s="31">
        <f>主动技能!AD1224</f>
        <v>0</v>
      </c>
      <c r="X1221" s="31">
        <f>主动技能!AE1224</f>
        <v>1</v>
      </c>
      <c r="Y1221" s="31">
        <f>主动技能!AF1224</f>
        <v>0</v>
      </c>
      <c r="Z1221" s="31">
        <f>主动技能!AG1224</f>
        <v>0</v>
      </c>
      <c r="AA1221" s="31" t="str">
        <f>主动技能!AH1224</f>
        <v>attack</v>
      </c>
      <c r="AB1221" s="31" t="str">
        <f>IF(主动技能!AI1224="","")</f>
        <v/>
      </c>
      <c r="AC1221" s="31">
        <f>主动技能!AJ1224</f>
        <v>18</v>
      </c>
      <c r="AD1221" s="31">
        <f>主动技能!BF1224</f>
        <v>102101</v>
      </c>
      <c r="AE1221" s="1">
        <f t="shared" ref="AE1221:AE1284" si="19">AC1221</f>
        <v>18</v>
      </c>
    </row>
    <row r="1222" spans="1:31" s="31" customFormat="1" x14ac:dyDescent="0.15">
      <c r="A1222" s="31">
        <f>主动技能!B1225</f>
        <v>10210119</v>
      </c>
      <c r="B1222" s="4" t="str">
        <f>主动技能!H1225</f>
        <v>普攻</v>
      </c>
      <c r="C1222" s="4" t="str">
        <f>主动技能!I1225</f>
        <v>对敌方单体攻击，造成100%攻击力（+54831）点伤害。</v>
      </c>
      <c r="D1222" s="4">
        <f>VLOOKUP(主动技能!J1225,对应表!F:G,2,FALSE)</f>
        <v>1</v>
      </c>
      <c r="E1222" s="4">
        <f>VLOOKUP(主动技能!K1225,对应表!J:K,2,FALSE)</f>
        <v>1</v>
      </c>
      <c r="F1222" s="4">
        <f>VLOOKUP(主动技能!L1225,对应表!N:O,2,FALSE)</f>
        <v>1</v>
      </c>
      <c r="G1222" s="4">
        <f>IF(主动技能!M1225="必中",2,1)</f>
        <v>1</v>
      </c>
      <c r="H1222" s="4">
        <f>主动技能!N1225</f>
        <v>100</v>
      </c>
      <c r="I1222" s="4">
        <f>主动技能!O1225</f>
        <v>0</v>
      </c>
      <c r="J1222" s="31" t="str">
        <f>主动技能!P1225</f>
        <v>|||</v>
      </c>
      <c r="K1222" s="31">
        <f>主动技能!Q1225</f>
        <v>1</v>
      </c>
      <c r="L1222" s="31">
        <f>主动技能!R1225</f>
        <v>0</v>
      </c>
      <c r="M1222" s="31">
        <f>主动技能!S1225</f>
        <v>0</v>
      </c>
      <c r="N1222" s="31" t="str">
        <f>IF(主动技能!T1225="","",主动技能!T1225)</f>
        <v/>
      </c>
      <c r="O1222" s="31" t="str">
        <f>IF(主动技能!U1225="","",主动技能!U1225)</f>
        <v/>
      </c>
      <c r="P1222" s="31" t="str">
        <f>IF(主动技能!V1225="","",主动技能!V1225)</f>
        <v>skill_01</v>
      </c>
      <c r="Q1222" s="31" t="str">
        <f>IF(主动技能!W1225="","")</f>
        <v/>
      </c>
      <c r="R1222" s="31" t="str">
        <f>IF(主动技能!X1225="","")</f>
        <v/>
      </c>
      <c r="S1222" s="31">
        <f>主动技能!Y1225</f>
        <v>0</v>
      </c>
      <c r="T1222" s="31">
        <f>主动技能!Z1225</f>
        <v>100</v>
      </c>
      <c r="U1222" s="31">
        <f>主动技能!AB1225</f>
        <v>54831</v>
      </c>
      <c r="V1222" s="31">
        <f>主动技能!AC1225</f>
        <v>0</v>
      </c>
      <c r="W1222" s="31">
        <f>主动技能!AD1225</f>
        <v>0</v>
      </c>
      <c r="X1222" s="31">
        <f>主动技能!AE1225</f>
        <v>1</v>
      </c>
      <c r="Y1222" s="31">
        <f>主动技能!AF1225</f>
        <v>0</v>
      </c>
      <c r="Z1222" s="31">
        <f>主动技能!AG1225</f>
        <v>0</v>
      </c>
      <c r="AA1222" s="31" t="str">
        <f>主动技能!AH1225</f>
        <v>attack</v>
      </c>
      <c r="AB1222" s="31" t="str">
        <f>IF(主动技能!AI1225="","")</f>
        <v/>
      </c>
      <c r="AC1222" s="31">
        <f>主动技能!AJ1225</f>
        <v>19</v>
      </c>
      <c r="AD1222" s="31">
        <f>主动技能!BF1225</f>
        <v>102101</v>
      </c>
      <c r="AE1222" s="1">
        <f t="shared" si="19"/>
        <v>19</v>
      </c>
    </row>
    <row r="1223" spans="1:31" s="31" customFormat="1" x14ac:dyDescent="0.15">
      <c r="A1223" s="31">
        <f>主动技能!B1226</f>
        <v>10210120</v>
      </c>
      <c r="B1223" s="4" t="str">
        <f>主动技能!H1226</f>
        <v>普攻</v>
      </c>
      <c r="C1223" s="4" t="str">
        <f>主动技能!I1226</f>
        <v>对敌方单体攻击，造成100%攻击力（+77646）点伤害。</v>
      </c>
      <c r="D1223" s="4">
        <f>VLOOKUP(主动技能!J1226,对应表!F:G,2,FALSE)</f>
        <v>1</v>
      </c>
      <c r="E1223" s="4">
        <f>VLOOKUP(主动技能!K1226,对应表!J:K,2,FALSE)</f>
        <v>1</v>
      </c>
      <c r="F1223" s="4">
        <f>VLOOKUP(主动技能!L1226,对应表!N:O,2,FALSE)</f>
        <v>1</v>
      </c>
      <c r="G1223" s="4">
        <f>IF(主动技能!M1226="必中",2,1)</f>
        <v>1</v>
      </c>
      <c r="H1223" s="4">
        <f>主动技能!N1226</f>
        <v>100</v>
      </c>
      <c r="I1223" s="4">
        <f>主动技能!O1226</f>
        <v>0</v>
      </c>
      <c r="J1223" s="31" t="str">
        <f>主动技能!P1226</f>
        <v>|||</v>
      </c>
      <c r="K1223" s="31">
        <f>主动技能!Q1226</f>
        <v>1</v>
      </c>
      <c r="L1223" s="31">
        <f>主动技能!R1226</f>
        <v>0</v>
      </c>
      <c r="M1223" s="31">
        <f>主动技能!S1226</f>
        <v>0</v>
      </c>
      <c r="N1223" s="31" t="str">
        <f>IF(主动技能!T1226="","",主动技能!T1226)</f>
        <v/>
      </c>
      <c r="O1223" s="31" t="str">
        <f>IF(主动技能!U1226="","",主动技能!U1226)</f>
        <v/>
      </c>
      <c r="P1223" s="31" t="str">
        <f>IF(主动技能!V1226="","",主动技能!V1226)</f>
        <v>skill_01</v>
      </c>
      <c r="Q1223" s="31" t="str">
        <f>IF(主动技能!W1226="","")</f>
        <v/>
      </c>
      <c r="R1223" s="31" t="str">
        <f>IF(主动技能!X1226="","")</f>
        <v/>
      </c>
      <c r="S1223" s="31">
        <f>主动技能!Y1226</f>
        <v>0</v>
      </c>
      <c r="T1223" s="31">
        <f>主动技能!Z1226</f>
        <v>100</v>
      </c>
      <c r="U1223" s="31">
        <f>主动技能!AB1226</f>
        <v>77646</v>
      </c>
      <c r="V1223" s="31">
        <f>主动技能!AC1226</f>
        <v>0</v>
      </c>
      <c r="W1223" s="31">
        <f>主动技能!AD1226</f>
        <v>0</v>
      </c>
      <c r="X1223" s="31">
        <f>主动技能!AE1226</f>
        <v>1</v>
      </c>
      <c r="Y1223" s="31">
        <f>主动技能!AF1226</f>
        <v>0</v>
      </c>
      <c r="Z1223" s="31">
        <f>主动技能!AG1226</f>
        <v>0</v>
      </c>
      <c r="AA1223" s="31" t="str">
        <f>主动技能!AH1226</f>
        <v>attack</v>
      </c>
      <c r="AB1223" s="31" t="str">
        <f>IF(主动技能!AI1226="","")</f>
        <v/>
      </c>
      <c r="AC1223" s="31">
        <f>主动技能!AJ1226</f>
        <v>20</v>
      </c>
      <c r="AD1223" s="31">
        <f>主动技能!BF1226</f>
        <v>102101</v>
      </c>
      <c r="AE1223" s="1">
        <f t="shared" si="19"/>
        <v>20</v>
      </c>
    </row>
    <row r="1224" spans="1:31" s="31" customFormat="1" x14ac:dyDescent="0.15">
      <c r="A1224" s="31">
        <f>主动技能!B1227</f>
        <v>10210201</v>
      </c>
      <c r="B1224" s="4" t="str">
        <f>主动技能!H1227</f>
        <v>极寒判决</v>
      </c>
      <c r="C1224" s="4" t="str">
        <f>主动技能!I1227</f>
        <v>对敌方范围攻击，造成125%攻击力（+553）点伤害。</v>
      </c>
      <c r="D1224" s="4">
        <f>VLOOKUP(主动技能!J1227,对应表!F:G,2,FALSE)</f>
        <v>1</v>
      </c>
      <c r="E1224" s="4">
        <f>VLOOKUP(主动技能!K1227,对应表!J:K,2,FALSE)</f>
        <v>1</v>
      </c>
      <c r="F1224" s="4">
        <f>VLOOKUP(主动技能!L1227,对应表!N:O,2,FALSE)</f>
        <v>7</v>
      </c>
      <c r="G1224" s="4">
        <f>IF(主动技能!M1227="必中",2,1)</f>
        <v>1</v>
      </c>
      <c r="H1224" s="4">
        <f>主动技能!N1227</f>
        <v>100</v>
      </c>
      <c r="I1224" s="4">
        <f>主动技能!O1227</f>
        <v>50</v>
      </c>
      <c r="J1224" s="31" t="str">
        <f>主动技能!P1227</f>
        <v>||eff_jihanbingbao|</v>
      </c>
      <c r="K1224" s="31">
        <f>主动技能!Q1227</f>
        <v>1</v>
      </c>
      <c r="L1224" s="31">
        <f>主动技能!R1227</f>
        <v>0</v>
      </c>
      <c r="M1224" s="31">
        <f>主动技能!S1227</f>
        <v>0</v>
      </c>
      <c r="N1224" s="31" t="str">
        <f>IF(主动技能!T1227="","",主动技能!T1227)</f>
        <v/>
      </c>
      <c r="O1224" s="31" t="str">
        <f>IF(主动技能!U1227="","",主动技能!U1227)</f>
        <v/>
      </c>
      <c r="P1224" s="31" t="str">
        <f>IF(主动技能!V1227="","",主动技能!V1227)</f>
        <v>skill_04</v>
      </c>
      <c r="Q1224" s="31" t="str">
        <f>IF(主动技能!W1227="","")</f>
        <v/>
      </c>
      <c r="R1224" s="31" t="str">
        <f>IF(主动技能!X1227="","")</f>
        <v/>
      </c>
      <c r="S1224" s="31">
        <f>主动技能!Y1227</f>
        <v>0</v>
      </c>
      <c r="T1224" s="31">
        <f>主动技能!Z1227</f>
        <v>125</v>
      </c>
      <c r="U1224" s="31">
        <f>主动技能!AB1227</f>
        <v>553</v>
      </c>
      <c r="V1224" s="31">
        <f>主动技能!AC1227</f>
        <v>0</v>
      </c>
      <c r="W1224" s="31">
        <f>主动技能!AD1227</f>
        <v>0</v>
      </c>
      <c r="X1224" s="31">
        <f>主动技能!AE1227</f>
        <v>1</v>
      </c>
      <c r="Y1224" s="31">
        <f>主动技能!AF1227</f>
        <v>1</v>
      </c>
      <c r="Z1224" s="31">
        <f>主动技能!AG1227</f>
        <v>1</v>
      </c>
      <c r="AA1224" s="31" t="str">
        <f>主动技能!AH1227</f>
        <v>attackex</v>
      </c>
      <c r="AB1224" s="31" t="str">
        <f>IF(主动技能!AI1227="","")</f>
        <v/>
      </c>
      <c r="AC1224" s="31">
        <f>主动技能!AJ1227</f>
        <v>1</v>
      </c>
      <c r="AD1224" s="31">
        <f>主动技能!BF1227</f>
        <v>102102</v>
      </c>
      <c r="AE1224" s="1">
        <f t="shared" si="19"/>
        <v>1</v>
      </c>
    </row>
    <row r="1225" spans="1:31" s="31" customFormat="1" x14ac:dyDescent="0.15">
      <c r="A1225" s="31">
        <f>主动技能!B1228</f>
        <v>10210202</v>
      </c>
      <c r="B1225" s="4" t="str">
        <f>主动技能!H1228</f>
        <v>极寒判决</v>
      </c>
      <c r="C1225" s="4" t="str">
        <f>主动技能!I1228</f>
        <v>对敌方范围攻击，造成125%攻击力（+611）点伤害。</v>
      </c>
      <c r="D1225" s="4">
        <f>VLOOKUP(主动技能!J1228,对应表!F:G,2,FALSE)</f>
        <v>1</v>
      </c>
      <c r="E1225" s="4">
        <f>VLOOKUP(主动技能!K1228,对应表!J:K,2,FALSE)</f>
        <v>1</v>
      </c>
      <c r="F1225" s="4">
        <f>VLOOKUP(主动技能!L1228,对应表!N:O,2,FALSE)</f>
        <v>7</v>
      </c>
      <c r="G1225" s="4">
        <f>IF(主动技能!M1228="必中",2,1)</f>
        <v>1</v>
      </c>
      <c r="H1225" s="4">
        <f>主动技能!N1228</f>
        <v>100</v>
      </c>
      <c r="I1225" s="4">
        <f>主动技能!O1228</f>
        <v>50</v>
      </c>
      <c r="J1225" s="31" t="str">
        <f>主动技能!P1228</f>
        <v>||eff_jihanbingbao|</v>
      </c>
      <c r="K1225" s="31">
        <f>主动技能!Q1228</f>
        <v>1</v>
      </c>
      <c r="L1225" s="31">
        <f>主动技能!R1228</f>
        <v>0</v>
      </c>
      <c r="M1225" s="31">
        <f>主动技能!S1228</f>
        <v>0</v>
      </c>
      <c r="N1225" s="31" t="str">
        <f>IF(主动技能!T1228="","",主动技能!T1228)</f>
        <v/>
      </c>
      <c r="O1225" s="31" t="str">
        <f>IF(主动技能!U1228="","",主动技能!U1228)</f>
        <v/>
      </c>
      <c r="P1225" s="31" t="str">
        <f>IF(主动技能!V1228="","",主动技能!V1228)</f>
        <v>skill_04</v>
      </c>
      <c r="Q1225" s="31" t="str">
        <f>IF(主动技能!W1228="","")</f>
        <v/>
      </c>
      <c r="R1225" s="31" t="str">
        <f>IF(主动技能!X1228="","")</f>
        <v/>
      </c>
      <c r="S1225" s="31">
        <f>主动技能!Y1228</f>
        <v>0</v>
      </c>
      <c r="T1225" s="31">
        <f>主动技能!Z1228</f>
        <v>125</v>
      </c>
      <c r="U1225" s="31">
        <f>主动技能!AB1228</f>
        <v>611</v>
      </c>
      <c r="V1225" s="31">
        <f>主动技能!AC1228</f>
        <v>0</v>
      </c>
      <c r="W1225" s="31">
        <f>主动技能!AD1228</f>
        <v>0</v>
      </c>
      <c r="X1225" s="31">
        <f>主动技能!AE1228</f>
        <v>1</v>
      </c>
      <c r="Y1225" s="31">
        <f>主动技能!AF1228</f>
        <v>1</v>
      </c>
      <c r="Z1225" s="31">
        <f>主动技能!AG1228</f>
        <v>1</v>
      </c>
      <c r="AA1225" s="31" t="str">
        <f>主动技能!AH1228</f>
        <v>attackex</v>
      </c>
      <c r="AB1225" s="31" t="str">
        <f>IF(主动技能!AI1228="","")</f>
        <v/>
      </c>
      <c r="AC1225" s="31">
        <f>主动技能!AJ1228</f>
        <v>2</v>
      </c>
      <c r="AD1225" s="31">
        <f>主动技能!BF1228</f>
        <v>102102</v>
      </c>
      <c r="AE1225" s="1">
        <f t="shared" si="19"/>
        <v>2</v>
      </c>
    </row>
    <row r="1226" spans="1:31" s="31" customFormat="1" x14ac:dyDescent="0.15">
      <c r="A1226" s="31">
        <f>主动技能!B1229</f>
        <v>10210203</v>
      </c>
      <c r="B1226" s="4" t="str">
        <f>主动技能!H1229</f>
        <v>极寒判决</v>
      </c>
      <c r="C1226" s="4" t="str">
        <f>主动技能!I1229</f>
        <v>对敌方范围攻击，造成125%攻击力（+809）点伤害。</v>
      </c>
      <c r="D1226" s="4">
        <f>VLOOKUP(主动技能!J1229,对应表!F:G,2,FALSE)</f>
        <v>1</v>
      </c>
      <c r="E1226" s="4">
        <f>VLOOKUP(主动技能!K1229,对应表!J:K,2,FALSE)</f>
        <v>1</v>
      </c>
      <c r="F1226" s="4">
        <f>VLOOKUP(主动技能!L1229,对应表!N:O,2,FALSE)</f>
        <v>7</v>
      </c>
      <c r="G1226" s="4">
        <f>IF(主动技能!M1229="必中",2,1)</f>
        <v>1</v>
      </c>
      <c r="H1226" s="4">
        <f>主动技能!N1229</f>
        <v>100</v>
      </c>
      <c r="I1226" s="4">
        <f>主动技能!O1229</f>
        <v>50</v>
      </c>
      <c r="J1226" s="31" t="str">
        <f>主动技能!P1229</f>
        <v>||eff_jihanbingbao|</v>
      </c>
      <c r="K1226" s="31">
        <f>主动技能!Q1229</f>
        <v>1</v>
      </c>
      <c r="L1226" s="31">
        <f>主动技能!R1229</f>
        <v>0</v>
      </c>
      <c r="M1226" s="31">
        <f>主动技能!S1229</f>
        <v>0</v>
      </c>
      <c r="N1226" s="31" t="str">
        <f>IF(主动技能!T1229="","",主动技能!T1229)</f>
        <v/>
      </c>
      <c r="O1226" s="31" t="str">
        <f>IF(主动技能!U1229="","",主动技能!U1229)</f>
        <v/>
      </c>
      <c r="P1226" s="31" t="str">
        <f>IF(主动技能!V1229="","",主动技能!V1229)</f>
        <v>skill_04</v>
      </c>
      <c r="Q1226" s="31" t="str">
        <f>IF(主动技能!W1229="","")</f>
        <v/>
      </c>
      <c r="R1226" s="31" t="str">
        <f>IF(主动技能!X1229="","")</f>
        <v/>
      </c>
      <c r="S1226" s="31">
        <f>主动技能!Y1229</f>
        <v>0</v>
      </c>
      <c r="T1226" s="31">
        <f>主动技能!Z1229</f>
        <v>125</v>
      </c>
      <c r="U1226" s="31">
        <f>主动技能!AB1229</f>
        <v>809</v>
      </c>
      <c r="V1226" s="31">
        <f>主动技能!AC1229</f>
        <v>0</v>
      </c>
      <c r="W1226" s="31">
        <f>主动技能!AD1229</f>
        <v>0</v>
      </c>
      <c r="X1226" s="31">
        <f>主动技能!AE1229</f>
        <v>1</v>
      </c>
      <c r="Y1226" s="31">
        <f>主动技能!AF1229</f>
        <v>1</v>
      </c>
      <c r="Z1226" s="31">
        <f>主动技能!AG1229</f>
        <v>1</v>
      </c>
      <c r="AA1226" s="31" t="str">
        <f>主动技能!AH1229</f>
        <v>attackex</v>
      </c>
      <c r="AB1226" s="31" t="str">
        <f>IF(主动技能!AI1229="","")</f>
        <v/>
      </c>
      <c r="AC1226" s="31">
        <f>主动技能!AJ1229</f>
        <v>3</v>
      </c>
      <c r="AD1226" s="31">
        <f>主动技能!BF1229</f>
        <v>102102</v>
      </c>
      <c r="AE1226" s="1">
        <f t="shared" si="19"/>
        <v>3</v>
      </c>
    </row>
    <row r="1227" spans="1:31" s="31" customFormat="1" x14ac:dyDescent="0.15">
      <c r="A1227" s="31">
        <f>主动技能!B1230</f>
        <v>10210204</v>
      </c>
      <c r="B1227" s="4" t="str">
        <f>主动技能!H1230</f>
        <v>极寒判决</v>
      </c>
      <c r="C1227" s="4" t="str">
        <f>主动技能!I1230</f>
        <v>对敌方范围攻击，造成125%攻击力（+1247）点伤害。</v>
      </c>
      <c r="D1227" s="4">
        <f>VLOOKUP(主动技能!J1230,对应表!F:G,2,FALSE)</f>
        <v>1</v>
      </c>
      <c r="E1227" s="4">
        <f>VLOOKUP(主动技能!K1230,对应表!J:K,2,FALSE)</f>
        <v>1</v>
      </c>
      <c r="F1227" s="4">
        <f>VLOOKUP(主动技能!L1230,对应表!N:O,2,FALSE)</f>
        <v>7</v>
      </c>
      <c r="G1227" s="4">
        <f>IF(主动技能!M1230="必中",2,1)</f>
        <v>1</v>
      </c>
      <c r="H1227" s="4">
        <f>主动技能!N1230</f>
        <v>100</v>
      </c>
      <c r="I1227" s="4">
        <f>主动技能!O1230</f>
        <v>50</v>
      </c>
      <c r="J1227" s="31" t="str">
        <f>主动技能!P1230</f>
        <v>||eff_jihanbingbao|</v>
      </c>
      <c r="K1227" s="31">
        <f>主动技能!Q1230</f>
        <v>1</v>
      </c>
      <c r="L1227" s="31">
        <f>主动技能!R1230</f>
        <v>0</v>
      </c>
      <c r="M1227" s="31">
        <f>主动技能!S1230</f>
        <v>0</v>
      </c>
      <c r="N1227" s="31" t="str">
        <f>IF(主动技能!T1230="","",主动技能!T1230)</f>
        <v/>
      </c>
      <c r="O1227" s="31" t="str">
        <f>IF(主动技能!U1230="","",主动技能!U1230)</f>
        <v/>
      </c>
      <c r="P1227" s="31" t="str">
        <f>IF(主动技能!V1230="","",主动技能!V1230)</f>
        <v>skill_04</v>
      </c>
      <c r="Q1227" s="31" t="str">
        <f>IF(主动技能!W1230="","")</f>
        <v/>
      </c>
      <c r="R1227" s="31" t="str">
        <f>IF(主动技能!X1230="","")</f>
        <v/>
      </c>
      <c r="S1227" s="31">
        <f>主动技能!Y1230</f>
        <v>0</v>
      </c>
      <c r="T1227" s="31">
        <f>主动技能!Z1230</f>
        <v>125</v>
      </c>
      <c r="U1227" s="31">
        <f>主动技能!AB1230</f>
        <v>1247</v>
      </c>
      <c r="V1227" s="31">
        <f>主动技能!AC1230</f>
        <v>0</v>
      </c>
      <c r="W1227" s="31">
        <f>主动技能!AD1230</f>
        <v>0</v>
      </c>
      <c r="X1227" s="31">
        <f>主动技能!AE1230</f>
        <v>1</v>
      </c>
      <c r="Y1227" s="31">
        <f>主动技能!AF1230</f>
        <v>1</v>
      </c>
      <c r="Z1227" s="31">
        <f>主动技能!AG1230</f>
        <v>1</v>
      </c>
      <c r="AA1227" s="31" t="str">
        <f>主动技能!AH1230</f>
        <v>attackex</v>
      </c>
      <c r="AB1227" s="31" t="str">
        <f>IF(主动技能!AI1230="","")</f>
        <v/>
      </c>
      <c r="AC1227" s="31">
        <f>主动技能!AJ1230</f>
        <v>4</v>
      </c>
      <c r="AD1227" s="31">
        <f>主动技能!BF1230</f>
        <v>102102</v>
      </c>
      <c r="AE1227" s="1">
        <f t="shared" si="19"/>
        <v>4</v>
      </c>
    </row>
    <row r="1228" spans="1:31" s="31" customFormat="1" x14ac:dyDescent="0.15">
      <c r="A1228" s="31">
        <f>主动技能!B1231</f>
        <v>10210205</v>
      </c>
      <c r="B1228" s="4" t="str">
        <f>主动技能!H1231</f>
        <v>极寒判决</v>
      </c>
      <c r="C1228" s="4" t="str">
        <f>主动技能!I1231</f>
        <v>对敌方范围攻击，造成125%攻击力（+1867）点伤害。</v>
      </c>
      <c r="D1228" s="4">
        <f>VLOOKUP(主动技能!J1231,对应表!F:G,2,FALSE)</f>
        <v>1</v>
      </c>
      <c r="E1228" s="4">
        <f>VLOOKUP(主动技能!K1231,对应表!J:K,2,FALSE)</f>
        <v>1</v>
      </c>
      <c r="F1228" s="4">
        <f>VLOOKUP(主动技能!L1231,对应表!N:O,2,FALSE)</f>
        <v>7</v>
      </c>
      <c r="G1228" s="4">
        <f>IF(主动技能!M1231="必中",2,1)</f>
        <v>1</v>
      </c>
      <c r="H1228" s="4">
        <f>主动技能!N1231</f>
        <v>100</v>
      </c>
      <c r="I1228" s="4">
        <f>主动技能!O1231</f>
        <v>50</v>
      </c>
      <c r="J1228" s="31" t="str">
        <f>主动技能!P1231</f>
        <v>||eff_jihanbingbao|</v>
      </c>
      <c r="K1228" s="31">
        <f>主动技能!Q1231</f>
        <v>1</v>
      </c>
      <c r="L1228" s="31">
        <f>主动技能!R1231</f>
        <v>0</v>
      </c>
      <c r="M1228" s="31">
        <f>主动技能!S1231</f>
        <v>0</v>
      </c>
      <c r="N1228" s="31" t="str">
        <f>IF(主动技能!T1231="","",主动技能!T1231)</f>
        <v/>
      </c>
      <c r="O1228" s="31" t="str">
        <f>IF(主动技能!U1231="","",主动技能!U1231)</f>
        <v/>
      </c>
      <c r="P1228" s="31" t="str">
        <f>IF(主动技能!V1231="","",主动技能!V1231)</f>
        <v>skill_04</v>
      </c>
      <c r="Q1228" s="31" t="str">
        <f>IF(主动技能!W1231="","")</f>
        <v/>
      </c>
      <c r="R1228" s="31" t="str">
        <f>IF(主动技能!X1231="","")</f>
        <v/>
      </c>
      <c r="S1228" s="31">
        <f>主动技能!Y1231</f>
        <v>0</v>
      </c>
      <c r="T1228" s="31">
        <f>主动技能!Z1231</f>
        <v>125</v>
      </c>
      <c r="U1228" s="31">
        <f>主动技能!AB1231</f>
        <v>1867</v>
      </c>
      <c r="V1228" s="31">
        <f>主动技能!AC1231</f>
        <v>0</v>
      </c>
      <c r="W1228" s="31">
        <f>主动技能!AD1231</f>
        <v>0</v>
      </c>
      <c r="X1228" s="31">
        <f>主动技能!AE1231</f>
        <v>1</v>
      </c>
      <c r="Y1228" s="31">
        <f>主动技能!AF1231</f>
        <v>1</v>
      </c>
      <c r="Z1228" s="31">
        <f>主动技能!AG1231</f>
        <v>1</v>
      </c>
      <c r="AA1228" s="31" t="str">
        <f>主动技能!AH1231</f>
        <v>attackex</v>
      </c>
      <c r="AB1228" s="31" t="str">
        <f>IF(主动技能!AI1231="","")</f>
        <v/>
      </c>
      <c r="AC1228" s="31">
        <f>主动技能!AJ1231</f>
        <v>5</v>
      </c>
      <c r="AD1228" s="31">
        <f>主动技能!BF1231</f>
        <v>102102</v>
      </c>
      <c r="AE1228" s="1">
        <f t="shared" si="19"/>
        <v>5</v>
      </c>
    </row>
    <row r="1229" spans="1:31" s="31" customFormat="1" x14ac:dyDescent="0.15">
      <c r="A1229" s="31">
        <f>主动技能!B1232</f>
        <v>10210206</v>
      </c>
      <c r="B1229" s="4" t="str">
        <f>主动技能!H1232</f>
        <v>极寒判决</v>
      </c>
      <c r="C1229" s="4" t="str">
        <f>主动技能!I1232</f>
        <v>对敌方范围攻击，造成125%攻击力（+2745）点伤害。</v>
      </c>
      <c r="D1229" s="4">
        <f>VLOOKUP(主动技能!J1232,对应表!F:G,2,FALSE)</f>
        <v>1</v>
      </c>
      <c r="E1229" s="4">
        <f>VLOOKUP(主动技能!K1232,对应表!J:K,2,FALSE)</f>
        <v>1</v>
      </c>
      <c r="F1229" s="4">
        <f>VLOOKUP(主动技能!L1232,对应表!N:O,2,FALSE)</f>
        <v>7</v>
      </c>
      <c r="G1229" s="4">
        <f>IF(主动技能!M1232="必中",2,1)</f>
        <v>1</v>
      </c>
      <c r="H1229" s="4">
        <f>主动技能!N1232</f>
        <v>100</v>
      </c>
      <c r="I1229" s="4">
        <f>主动技能!O1232</f>
        <v>50</v>
      </c>
      <c r="J1229" s="31" t="str">
        <f>主动技能!P1232</f>
        <v>||eff_jihanbingbao|</v>
      </c>
      <c r="K1229" s="31">
        <f>主动技能!Q1232</f>
        <v>1</v>
      </c>
      <c r="L1229" s="31">
        <f>主动技能!R1232</f>
        <v>0</v>
      </c>
      <c r="M1229" s="31">
        <f>主动技能!S1232</f>
        <v>0</v>
      </c>
      <c r="N1229" s="31" t="str">
        <f>IF(主动技能!T1232="","",主动技能!T1232)</f>
        <v/>
      </c>
      <c r="O1229" s="31" t="str">
        <f>IF(主动技能!U1232="","",主动技能!U1232)</f>
        <v/>
      </c>
      <c r="P1229" s="31" t="str">
        <f>IF(主动技能!V1232="","",主动技能!V1232)</f>
        <v>skill_04</v>
      </c>
      <c r="Q1229" s="31" t="str">
        <f>IF(主动技能!W1232="","")</f>
        <v/>
      </c>
      <c r="R1229" s="31" t="str">
        <f>IF(主动技能!X1232="","")</f>
        <v/>
      </c>
      <c r="S1229" s="31">
        <f>主动技能!Y1232</f>
        <v>0</v>
      </c>
      <c r="T1229" s="31">
        <f>主动技能!Z1232</f>
        <v>125</v>
      </c>
      <c r="U1229" s="31">
        <f>主动技能!AB1232</f>
        <v>2745</v>
      </c>
      <c r="V1229" s="31">
        <f>主动技能!AC1232</f>
        <v>0</v>
      </c>
      <c r="W1229" s="31">
        <f>主动技能!AD1232</f>
        <v>0</v>
      </c>
      <c r="X1229" s="31">
        <f>主动技能!AE1232</f>
        <v>1</v>
      </c>
      <c r="Y1229" s="31">
        <f>主动技能!AF1232</f>
        <v>1</v>
      </c>
      <c r="Z1229" s="31">
        <f>主动技能!AG1232</f>
        <v>1</v>
      </c>
      <c r="AA1229" s="31" t="str">
        <f>主动技能!AH1232</f>
        <v>attackex</v>
      </c>
      <c r="AB1229" s="31" t="str">
        <f>IF(主动技能!AI1232="","")</f>
        <v/>
      </c>
      <c r="AC1229" s="31">
        <f>主动技能!AJ1232</f>
        <v>6</v>
      </c>
      <c r="AD1229" s="31">
        <f>主动技能!BF1232</f>
        <v>102102</v>
      </c>
      <c r="AE1229" s="1">
        <f t="shared" si="19"/>
        <v>6</v>
      </c>
    </row>
    <row r="1230" spans="1:31" s="31" customFormat="1" x14ac:dyDescent="0.15">
      <c r="A1230" s="31">
        <f>主动技能!B1233</f>
        <v>10210207</v>
      </c>
      <c r="B1230" s="4" t="str">
        <f>主动技能!H1233</f>
        <v>极寒判决</v>
      </c>
      <c r="C1230" s="4" t="str">
        <f>主动技能!I1233</f>
        <v>对敌方范围攻击，造成125%攻击力（+3989）点伤害。</v>
      </c>
      <c r="D1230" s="4">
        <f>VLOOKUP(主动技能!J1233,对应表!F:G,2,FALSE)</f>
        <v>1</v>
      </c>
      <c r="E1230" s="4">
        <f>VLOOKUP(主动技能!K1233,对应表!J:K,2,FALSE)</f>
        <v>1</v>
      </c>
      <c r="F1230" s="4">
        <f>VLOOKUP(主动技能!L1233,对应表!N:O,2,FALSE)</f>
        <v>7</v>
      </c>
      <c r="G1230" s="4">
        <f>IF(主动技能!M1233="必中",2,1)</f>
        <v>1</v>
      </c>
      <c r="H1230" s="4">
        <f>主动技能!N1233</f>
        <v>100</v>
      </c>
      <c r="I1230" s="4">
        <f>主动技能!O1233</f>
        <v>50</v>
      </c>
      <c r="J1230" s="31" t="str">
        <f>主动技能!P1233</f>
        <v>||eff_jihanbingbao|</v>
      </c>
      <c r="K1230" s="31">
        <f>主动技能!Q1233</f>
        <v>1</v>
      </c>
      <c r="L1230" s="31">
        <f>主动技能!R1233</f>
        <v>0</v>
      </c>
      <c r="M1230" s="31">
        <f>主动技能!S1233</f>
        <v>0</v>
      </c>
      <c r="N1230" s="31" t="str">
        <f>IF(主动技能!T1233="","",主动技能!T1233)</f>
        <v/>
      </c>
      <c r="O1230" s="31" t="str">
        <f>IF(主动技能!U1233="","",主动技能!U1233)</f>
        <v/>
      </c>
      <c r="P1230" s="31" t="str">
        <f>IF(主动技能!V1233="","",主动技能!V1233)</f>
        <v>skill_04</v>
      </c>
      <c r="Q1230" s="31" t="str">
        <f>IF(主动技能!W1233="","")</f>
        <v/>
      </c>
      <c r="R1230" s="31" t="str">
        <f>IF(主动技能!X1233="","")</f>
        <v/>
      </c>
      <c r="S1230" s="31">
        <f>主动技能!Y1233</f>
        <v>0</v>
      </c>
      <c r="T1230" s="31">
        <f>主动技能!Z1233</f>
        <v>125</v>
      </c>
      <c r="U1230" s="31">
        <f>主动技能!AB1233</f>
        <v>3989</v>
      </c>
      <c r="V1230" s="31">
        <f>主动技能!AC1233</f>
        <v>0</v>
      </c>
      <c r="W1230" s="31">
        <f>主动技能!AD1233</f>
        <v>0</v>
      </c>
      <c r="X1230" s="31">
        <f>主动技能!AE1233</f>
        <v>1</v>
      </c>
      <c r="Y1230" s="31">
        <f>主动技能!AF1233</f>
        <v>1</v>
      </c>
      <c r="Z1230" s="31">
        <f>主动技能!AG1233</f>
        <v>1</v>
      </c>
      <c r="AA1230" s="31" t="str">
        <f>主动技能!AH1233</f>
        <v>attackex</v>
      </c>
      <c r="AB1230" s="31" t="str">
        <f>IF(主动技能!AI1233="","")</f>
        <v/>
      </c>
      <c r="AC1230" s="31">
        <f>主动技能!AJ1233</f>
        <v>7</v>
      </c>
      <c r="AD1230" s="31">
        <f>主动技能!BF1233</f>
        <v>102102</v>
      </c>
      <c r="AE1230" s="1">
        <f t="shared" si="19"/>
        <v>7</v>
      </c>
    </row>
    <row r="1231" spans="1:31" s="31" customFormat="1" x14ac:dyDescent="0.15">
      <c r="A1231" s="31">
        <f>主动技能!B1234</f>
        <v>10210208</v>
      </c>
      <c r="B1231" s="4" t="str">
        <f>主动技能!H1234</f>
        <v>极寒判决</v>
      </c>
      <c r="C1231" s="4" t="str">
        <f>主动技能!I1234</f>
        <v>对敌方范围攻击，造成125%攻击力（+5748）点伤害。</v>
      </c>
      <c r="D1231" s="4">
        <f>VLOOKUP(主动技能!J1234,对应表!F:G,2,FALSE)</f>
        <v>1</v>
      </c>
      <c r="E1231" s="4">
        <f>VLOOKUP(主动技能!K1234,对应表!J:K,2,FALSE)</f>
        <v>1</v>
      </c>
      <c r="F1231" s="4">
        <f>VLOOKUP(主动技能!L1234,对应表!N:O,2,FALSE)</f>
        <v>7</v>
      </c>
      <c r="G1231" s="4">
        <f>IF(主动技能!M1234="必中",2,1)</f>
        <v>1</v>
      </c>
      <c r="H1231" s="4">
        <f>主动技能!N1234</f>
        <v>100</v>
      </c>
      <c r="I1231" s="4">
        <f>主动技能!O1234</f>
        <v>50</v>
      </c>
      <c r="J1231" s="31" t="str">
        <f>主动技能!P1234</f>
        <v>||eff_jihanbingbao|</v>
      </c>
      <c r="K1231" s="31">
        <f>主动技能!Q1234</f>
        <v>1</v>
      </c>
      <c r="L1231" s="31">
        <f>主动技能!R1234</f>
        <v>0</v>
      </c>
      <c r="M1231" s="31">
        <f>主动技能!S1234</f>
        <v>0</v>
      </c>
      <c r="N1231" s="31" t="str">
        <f>IF(主动技能!T1234="","",主动技能!T1234)</f>
        <v/>
      </c>
      <c r="O1231" s="31" t="str">
        <f>IF(主动技能!U1234="","",主动技能!U1234)</f>
        <v/>
      </c>
      <c r="P1231" s="31" t="str">
        <f>IF(主动技能!V1234="","",主动技能!V1234)</f>
        <v>skill_04</v>
      </c>
      <c r="Q1231" s="31" t="str">
        <f>IF(主动技能!W1234="","")</f>
        <v/>
      </c>
      <c r="R1231" s="31" t="str">
        <f>IF(主动技能!X1234="","")</f>
        <v/>
      </c>
      <c r="S1231" s="31">
        <f>主动技能!Y1234</f>
        <v>0</v>
      </c>
      <c r="T1231" s="31">
        <f>主动技能!Z1234</f>
        <v>125</v>
      </c>
      <c r="U1231" s="31">
        <f>主动技能!AB1234</f>
        <v>5748</v>
      </c>
      <c r="V1231" s="31">
        <f>主动技能!AC1234</f>
        <v>0</v>
      </c>
      <c r="W1231" s="31">
        <f>主动技能!AD1234</f>
        <v>0</v>
      </c>
      <c r="X1231" s="31">
        <f>主动技能!AE1234</f>
        <v>1</v>
      </c>
      <c r="Y1231" s="31">
        <f>主动技能!AF1234</f>
        <v>1</v>
      </c>
      <c r="Z1231" s="31">
        <f>主动技能!AG1234</f>
        <v>1</v>
      </c>
      <c r="AA1231" s="31" t="str">
        <f>主动技能!AH1234</f>
        <v>attackex</v>
      </c>
      <c r="AB1231" s="31" t="str">
        <f>IF(主动技能!AI1234="","")</f>
        <v/>
      </c>
      <c r="AC1231" s="31">
        <f>主动技能!AJ1234</f>
        <v>8</v>
      </c>
      <c r="AD1231" s="31">
        <f>主动技能!BF1234</f>
        <v>102102</v>
      </c>
      <c r="AE1231" s="1">
        <f t="shared" si="19"/>
        <v>8</v>
      </c>
    </row>
    <row r="1232" spans="1:31" s="31" customFormat="1" x14ac:dyDescent="0.15">
      <c r="A1232" s="31">
        <f>主动技能!B1235</f>
        <v>10210209</v>
      </c>
      <c r="B1232" s="4" t="str">
        <f>主动技能!H1235</f>
        <v>极寒判决</v>
      </c>
      <c r="C1232" s="4" t="str">
        <f>主动技能!I1235</f>
        <v>对敌方范围攻击，造成125%攻击力（+8240）点伤害。</v>
      </c>
      <c r="D1232" s="4">
        <f>VLOOKUP(主动技能!J1235,对应表!F:G,2,FALSE)</f>
        <v>1</v>
      </c>
      <c r="E1232" s="4">
        <f>VLOOKUP(主动技能!K1235,对应表!J:K,2,FALSE)</f>
        <v>1</v>
      </c>
      <c r="F1232" s="4">
        <f>VLOOKUP(主动技能!L1235,对应表!N:O,2,FALSE)</f>
        <v>7</v>
      </c>
      <c r="G1232" s="4">
        <f>IF(主动技能!M1235="必中",2,1)</f>
        <v>1</v>
      </c>
      <c r="H1232" s="4">
        <f>主动技能!N1235</f>
        <v>100</v>
      </c>
      <c r="I1232" s="4">
        <f>主动技能!O1235</f>
        <v>50</v>
      </c>
      <c r="J1232" s="31" t="str">
        <f>主动技能!P1235</f>
        <v>||eff_jihanbingbao|</v>
      </c>
      <c r="K1232" s="31">
        <f>主动技能!Q1235</f>
        <v>1</v>
      </c>
      <c r="L1232" s="31">
        <f>主动技能!R1235</f>
        <v>0</v>
      </c>
      <c r="M1232" s="31">
        <f>主动技能!S1235</f>
        <v>0</v>
      </c>
      <c r="N1232" s="31" t="str">
        <f>IF(主动技能!T1235="","",主动技能!T1235)</f>
        <v/>
      </c>
      <c r="O1232" s="31" t="str">
        <f>IF(主动技能!U1235="","",主动技能!U1235)</f>
        <v/>
      </c>
      <c r="P1232" s="31" t="str">
        <f>IF(主动技能!V1235="","",主动技能!V1235)</f>
        <v>skill_04</v>
      </c>
      <c r="Q1232" s="31" t="str">
        <f>IF(主动技能!W1235="","")</f>
        <v/>
      </c>
      <c r="R1232" s="31" t="str">
        <f>IF(主动技能!X1235="","")</f>
        <v/>
      </c>
      <c r="S1232" s="31">
        <f>主动技能!Y1235</f>
        <v>0</v>
      </c>
      <c r="T1232" s="31">
        <f>主动技能!Z1235</f>
        <v>125</v>
      </c>
      <c r="U1232" s="31">
        <f>主动技能!AB1235</f>
        <v>8240</v>
      </c>
      <c r="V1232" s="31">
        <f>主动技能!AC1235</f>
        <v>0</v>
      </c>
      <c r="W1232" s="31">
        <f>主动技能!AD1235</f>
        <v>0</v>
      </c>
      <c r="X1232" s="31">
        <f>主动技能!AE1235</f>
        <v>1</v>
      </c>
      <c r="Y1232" s="31">
        <f>主动技能!AF1235</f>
        <v>1</v>
      </c>
      <c r="Z1232" s="31">
        <f>主动技能!AG1235</f>
        <v>1</v>
      </c>
      <c r="AA1232" s="31" t="str">
        <f>主动技能!AH1235</f>
        <v>attackex</v>
      </c>
      <c r="AB1232" s="31" t="str">
        <f>IF(主动技能!AI1235="","")</f>
        <v/>
      </c>
      <c r="AC1232" s="31">
        <f>主动技能!AJ1235</f>
        <v>9</v>
      </c>
      <c r="AD1232" s="31">
        <f>主动技能!BF1235</f>
        <v>102102</v>
      </c>
      <c r="AE1232" s="1">
        <f t="shared" si="19"/>
        <v>9</v>
      </c>
    </row>
    <row r="1233" spans="1:31" s="31" customFormat="1" x14ac:dyDescent="0.15">
      <c r="A1233" s="31">
        <f>主动技能!B1236</f>
        <v>10210210</v>
      </c>
      <c r="B1233" s="4" t="str">
        <f>主动技能!H1236</f>
        <v>极寒判决</v>
      </c>
      <c r="C1233" s="4" t="str">
        <f>主动技能!I1236</f>
        <v>对敌方范围攻击，造成125%攻击力（+11767）点伤害。</v>
      </c>
      <c r="D1233" s="4">
        <f>VLOOKUP(主动技能!J1236,对应表!F:G,2,FALSE)</f>
        <v>1</v>
      </c>
      <c r="E1233" s="4">
        <f>VLOOKUP(主动技能!K1236,对应表!J:K,2,FALSE)</f>
        <v>1</v>
      </c>
      <c r="F1233" s="4">
        <f>VLOOKUP(主动技能!L1236,对应表!N:O,2,FALSE)</f>
        <v>7</v>
      </c>
      <c r="G1233" s="4">
        <f>IF(主动技能!M1236="必中",2,1)</f>
        <v>1</v>
      </c>
      <c r="H1233" s="4">
        <f>主动技能!N1236</f>
        <v>100</v>
      </c>
      <c r="I1233" s="4">
        <f>主动技能!O1236</f>
        <v>50</v>
      </c>
      <c r="J1233" s="31" t="str">
        <f>主动技能!P1236</f>
        <v>||eff_jihanbingbao|</v>
      </c>
      <c r="K1233" s="31">
        <f>主动技能!Q1236</f>
        <v>1</v>
      </c>
      <c r="L1233" s="31">
        <f>主动技能!R1236</f>
        <v>0</v>
      </c>
      <c r="M1233" s="31">
        <f>主动技能!S1236</f>
        <v>0</v>
      </c>
      <c r="N1233" s="31" t="str">
        <f>IF(主动技能!T1236="","",主动技能!T1236)</f>
        <v/>
      </c>
      <c r="O1233" s="31" t="str">
        <f>IF(主动技能!U1236="","",主动技能!U1236)</f>
        <v/>
      </c>
      <c r="P1233" s="31" t="str">
        <f>IF(主动技能!V1236="","",主动技能!V1236)</f>
        <v>skill_04</v>
      </c>
      <c r="Q1233" s="31" t="str">
        <f>IF(主动技能!W1236="","")</f>
        <v/>
      </c>
      <c r="R1233" s="31" t="str">
        <f>IF(主动技能!X1236="","")</f>
        <v/>
      </c>
      <c r="S1233" s="31">
        <f>主动技能!Y1236</f>
        <v>0</v>
      </c>
      <c r="T1233" s="31">
        <f>主动技能!Z1236</f>
        <v>125</v>
      </c>
      <c r="U1233" s="31">
        <f>主动技能!AB1236</f>
        <v>11767</v>
      </c>
      <c r="V1233" s="31">
        <f>主动技能!AC1236</f>
        <v>0</v>
      </c>
      <c r="W1233" s="31">
        <f>主动技能!AD1236</f>
        <v>0</v>
      </c>
      <c r="X1233" s="31">
        <f>主动技能!AE1236</f>
        <v>1</v>
      </c>
      <c r="Y1233" s="31">
        <f>主动技能!AF1236</f>
        <v>1</v>
      </c>
      <c r="Z1233" s="31">
        <f>主动技能!AG1236</f>
        <v>1</v>
      </c>
      <c r="AA1233" s="31" t="str">
        <f>主动技能!AH1236</f>
        <v>attackex</v>
      </c>
      <c r="AB1233" s="31" t="str">
        <f>IF(主动技能!AI1236="","")</f>
        <v/>
      </c>
      <c r="AC1233" s="31">
        <f>主动技能!AJ1236</f>
        <v>10</v>
      </c>
      <c r="AD1233" s="31">
        <f>主动技能!BF1236</f>
        <v>102102</v>
      </c>
      <c r="AE1233" s="1">
        <f t="shared" si="19"/>
        <v>10</v>
      </c>
    </row>
    <row r="1234" spans="1:31" s="31" customFormat="1" x14ac:dyDescent="0.15">
      <c r="A1234" s="31">
        <f>主动技能!B1237</f>
        <v>10210211</v>
      </c>
      <c r="B1234" s="4" t="str">
        <f>主动技能!H1237</f>
        <v>极寒判决</v>
      </c>
      <c r="C1234" s="4" t="str">
        <f>主动技能!I1237</f>
        <v>对敌方范围攻击，造成125%攻击力（+16761）点伤害。</v>
      </c>
      <c r="D1234" s="4">
        <f>VLOOKUP(主动技能!J1237,对应表!F:G,2,FALSE)</f>
        <v>1</v>
      </c>
      <c r="E1234" s="4">
        <f>VLOOKUP(主动技能!K1237,对应表!J:K,2,FALSE)</f>
        <v>1</v>
      </c>
      <c r="F1234" s="4">
        <f>VLOOKUP(主动技能!L1237,对应表!N:O,2,FALSE)</f>
        <v>7</v>
      </c>
      <c r="G1234" s="4">
        <f>IF(主动技能!M1237="必中",2,1)</f>
        <v>1</v>
      </c>
      <c r="H1234" s="4">
        <f>主动技能!N1237</f>
        <v>100</v>
      </c>
      <c r="I1234" s="4">
        <f>主动技能!O1237</f>
        <v>50</v>
      </c>
      <c r="J1234" s="31" t="str">
        <f>主动技能!P1237</f>
        <v>||eff_jihanbingbao|</v>
      </c>
      <c r="K1234" s="31">
        <f>主动技能!Q1237</f>
        <v>1</v>
      </c>
      <c r="L1234" s="31">
        <f>主动技能!R1237</f>
        <v>0</v>
      </c>
      <c r="M1234" s="31">
        <f>主动技能!S1237</f>
        <v>0</v>
      </c>
      <c r="N1234" s="31" t="str">
        <f>IF(主动技能!T1237="","",主动技能!T1237)</f>
        <v/>
      </c>
      <c r="O1234" s="31" t="str">
        <f>IF(主动技能!U1237="","",主动技能!U1237)</f>
        <v/>
      </c>
      <c r="P1234" s="31" t="str">
        <f>IF(主动技能!V1237="","",主动技能!V1237)</f>
        <v>skill_04</v>
      </c>
      <c r="Q1234" s="31" t="str">
        <f>IF(主动技能!W1237="","")</f>
        <v/>
      </c>
      <c r="R1234" s="31" t="str">
        <f>IF(主动技能!X1237="","")</f>
        <v/>
      </c>
      <c r="S1234" s="31">
        <f>主动技能!Y1237</f>
        <v>0</v>
      </c>
      <c r="T1234" s="31">
        <f>主动技能!Z1237</f>
        <v>125</v>
      </c>
      <c r="U1234" s="31">
        <f>主动技能!AB1237</f>
        <v>16761</v>
      </c>
      <c r="V1234" s="31">
        <f>主动技能!AC1237</f>
        <v>0</v>
      </c>
      <c r="W1234" s="31">
        <f>主动技能!AD1237</f>
        <v>0</v>
      </c>
      <c r="X1234" s="31">
        <f>主动技能!AE1237</f>
        <v>1</v>
      </c>
      <c r="Y1234" s="31">
        <f>主动技能!AF1237</f>
        <v>1</v>
      </c>
      <c r="Z1234" s="31">
        <f>主动技能!AG1237</f>
        <v>1</v>
      </c>
      <c r="AA1234" s="31" t="str">
        <f>主动技能!AH1237</f>
        <v>attackex</v>
      </c>
      <c r="AB1234" s="31" t="str">
        <f>IF(主动技能!AI1237="","")</f>
        <v/>
      </c>
      <c r="AC1234" s="31">
        <f>主动技能!AJ1237</f>
        <v>11</v>
      </c>
      <c r="AD1234" s="31">
        <f>主动技能!BF1237</f>
        <v>102102</v>
      </c>
      <c r="AE1234" s="1">
        <f t="shared" si="19"/>
        <v>11</v>
      </c>
    </row>
    <row r="1235" spans="1:31" s="31" customFormat="1" x14ac:dyDescent="0.15">
      <c r="A1235" s="31">
        <f>主动技能!B1238</f>
        <v>10210212</v>
      </c>
      <c r="B1235" s="4" t="str">
        <f>主动技能!H1238</f>
        <v>极寒判决</v>
      </c>
      <c r="C1235" s="4" t="str">
        <f>主动技能!I1238</f>
        <v>对敌方范围攻击，造成125%攻击力（+23830）点伤害。</v>
      </c>
      <c r="D1235" s="4">
        <f>VLOOKUP(主动技能!J1238,对应表!F:G,2,FALSE)</f>
        <v>1</v>
      </c>
      <c r="E1235" s="4">
        <f>VLOOKUP(主动技能!K1238,对应表!J:K,2,FALSE)</f>
        <v>1</v>
      </c>
      <c r="F1235" s="4">
        <f>VLOOKUP(主动技能!L1238,对应表!N:O,2,FALSE)</f>
        <v>7</v>
      </c>
      <c r="G1235" s="4">
        <f>IF(主动技能!M1238="必中",2,1)</f>
        <v>1</v>
      </c>
      <c r="H1235" s="4">
        <f>主动技能!N1238</f>
        <v>100</v>
      </c>
      <c r="I1235" s="4">
        <f>主动技能!O1238</f>
        <v>50</v>
      </c>
      <c r="J1235" s="31" t="str">
        <f>主动技能!P1238</f>
        <v>||eff_jihanbingbao|</v>
      </c>
      <c r="K1235" s="31">
        <f>主动技能!Q1238</f>
        <v>1</v>
      </c>
      <c r="L1235" s="31">
        <f>主动技能!R1238</f>
        <v>0</v>
      </c>
      <c r="M1235" s="31">
        <f>主动技能!S1238</f>
        <v>0</v>
      </c>
      <c r="N1235" s="31" t="str">
        <f>IF(主动技能!T1238="","",主动技能!T1238)</f>
        <v/>
      </c>
      <c r="O1235" s="31" t="str">
        <f>IF(主动技能!U1238="","",主动技能!U1238)</f>
        <v/>
      </c>
      <c r="P1235" s="31" t="str">
        <f>IF(主动技能!V1238="","",主动技能!V1238)</f>
        <v>skill_04</v>
      </c>
      <c r="Q1235" s="31" t="str">
        <f>IF(主动技能!W1238="","")</f>
        <v/>
      </c>
      <c r="R1235" s="31" t="str">
        <f>IF(主动技能!X1238="","")</f>
        <v/>
      </c>
      <c r="S1235" s="31">
        <f>主动技能!Y1238</f>
        <v>0</v>
      </c>
      <c r="T1235" s="31">
        <f>主动技能!Z1238</f>
        <v>125</v>
      </c>
      <c r="U1235" s="31">
        <f>主动技能!AB1238</f>
        <v>23830</v>
      </c>
      <c r="V1235" s="31">
        <f>主动技能!AC1238</f>
        <v>0</v>
      </c>
      <c r="W1235" s="31">
        <f>主动技能!AD1238</f>
        <v>0</v>
      </c>
      <c r="X1235" s="31">
        <f>主动技能!AE1238</f>
        <v>1</v>
      </c>
      <c r="Y1235" s="31">
        <f>主动技能!AF1238</f>
        <v>1</v>
      </c>
      <c r="Z1235" s="31">
        <f>主动技能!AG1238</f>
        <v>1</v>
      </c>
      <c r="AA1235" s="31" t="str">
        <f>主动技能!AH1238</f>
        <v>attackex</v>
      </c>
      <c r="AB1235" s="31" t="str">
        <f>IF(主动技能!AI1238="","")</f>
        <v/>
      </c>
      <c r="AC1235" s="31">
        <f>主动技能!AJ1238</f>
        <v>12</v>
      </c>
      <c r="AD1235" s="31">
        <f>主动技能!BF1238</f>
        <v>102102</v>
      </c>
      <c r="AE1235" s="1">
        <f t="shared" si="19"/>
        <v>12</v>
      </c>
    </row>
    <row r="1236" spans="1:31" s="31" customFormat="1" x14ac:dyDescent="0.15">
      <c r="A1236" s="31">
        <f>主动技能!B1239</f>
        <v>10210213</v>
      </c>
      <c r="B1236" s="4" t="str">
        <f>主动技能!H1239</f>
        <v>极寒判决</v>
      </c>
      <c r="C1236" s="4" t="str">
        <f>主动技能!I1239</f>
        <v>对敌方范围攻击，造成125%攻击力（+33839）点伤害。</v>
      </c>
      <c r="D1236" s="4">
        <f>VLOOKUP(主动技能!J1239,对应表!F:G,2,FALSE)</f>
        <v>1</v>
      </c>
      <c r="E1236" s="4">
        <f>VLOOKUP(主动技能!K1239,对应表!J:K,2,FALSE)</f>
        <v>1</v>
      </c>
      <c r="F1236" s="4">
        <f>VLOOKUP(主动技能!L1239,对应表!N:O,2,FALSE)</f>
        <v>7</v>
      </c>
      <c r="G1236" s="4">
        <f>IF(主动技能!M1239="必中",2,1)</f>
        <v>1</v>
      </c>
      <c r="H1236" s="4">
        <f>主动技能!N1239</f>
        <v>100</v>
      </c>
      <c r="I1236" s="4">
        <f>主动技能!O1239</f>
        <v>50</v>
      </c>
      <c r="J1236" s="31" t="str">
        <f>主动技能!P1239</f>
        <v>||eff_jihanbingbao|</v>
      </c>
      <c r="K1236" s="31">
        <f>主动技能!Q1239</f>
        <v>1</v>
      </c>
      <c r="L1236" s="31">
        <f>主动技能!R1239</f>
        <v>0</v>
      </c>
      <c r="M1236" s="31">
        <f>主动技能!S1239</f>
        <v>0</v>
      </c>
      <c r="N1236" s="31" t="str">
        <f>IF(主动技能!T1239="","",主动技能!T1239)</f>
        <v/>
      </c>
      <c r="O1236" s="31" t="str">
        <f>IF(主动技能!U1239="","",主动技能!U1239)</f>
        <v/>
      </c>
      <c r="P1236" s="31" t="str">
        <f>IF(主动技能!V1239="","",主动技能!V1239)</f>
        <v>skill_04</v>
      </c>
      <c r="Q1236" s="31" t="str">
        <f>IF(主动技能!W1239="","")</f>
        <v/>
      </c>
      <c r="R1236" s="31" t="str">
        <f>IF(主动技能!X1239="","")</f>
        <v/>
      </c>
      <c r="S1236" s="31">
        <f>主动技能!Y1239</f>
        <v>0</v>
      </c>
      <c r="T1236" s="31">
        <f>主动技能!Z1239</f>
        <v>125</v>
      </c>
      <c r="U1236" s="31">
        <f>主动技能!AB1239</f>
        <v>33839</v>
      </c>
      <c r="V1236" s="31">
        <f>主动技能!AC1239</f>
        <v>0</v>
      </c>
      <c r="W1236" s="31">
        <f>主动技能!AD1239</f>
        <v>0</v>
      </c>
      <c r="X1236" s="31">
        <f>主动技能!AE1239</f>
        <v>1</v>
      </c>
      <c r="Y1236" s="31">
        <f>主动技能!AF1239</f>
        <v>1</v>
      </c>
      <c r="Z1236" s="31">
        <f>主动技能!AG1239</f>
        <v>1</v>
      </c>
      <c r="AA1236" s="31" t="str">
        <f>主动技能!AH1239</f>
        <v>attackex</v>
      </c>
      <c r="AB1236" s="31" t="str">
        <f>IF(主动技能!AI1239="","")</f>
        <v/>
      </c>
      <c r="AC1236" s="31">
        <f>主动技能!AJ1239</f>
        <v>13</v>
      </c>
      <c r="AD1236" s="31">
        <f>主动技能!BF1239</f>
        <v>102102</v>
      </c>
      <c r="AE1236" s="1">
        <f t="shared" si="19"/>
        <v>13</v>
      </c>
    </row>
    <row r="1237" spans="1:31" s="31" customFormat="1" x14ac:dyDescent="0.15">
      <c r="A1237" s="31">
        <f>主动技能!B1240</f>
        <v>10210214</v>
      </c>
      <c r="B1237" s="4" t="str">
        <f>主动技能!H1240</f>
        <v>极寒判决</v>
      </c>
      <c r="C1237" s="4" t="str">
        <f>主动技能!I1240</f>
        <v>对敌方范围攻击，造成125%攻击力（+48008）点伤害。</v>
      </c>
      <c r="D1237" s="4">
        <f>VLOOKUP(主动技能!J1240,对应表!F:G,2,FALSE)</f>
        <v>1</v>
      </c>
      <c r="E1237" s="4">
        <f>VLOOKUP(主动技能!K1240,对应表!J:K,2,FALSE)</f>
        <v>1</v>
      </c>
      <c r="F1237" s="4">
        <f>VLOOKUP(主动技能!L1240,对应表!N:O,2,FALSE)</f>
        <v>7</v>
      </c>
      <c r="G1237" s="4">
        <f>IF(主动技能!M1240="必中",2,1)</f>
        <v>1</v>
      </c>
      <c r="H1237" s="4">
        <f>主动技能!N1240</f>
        <v>100</v>
      </c>
      <c r="I1237" s="4">
        <f>主动技能!O1240</f>
        <v>50</v>
      </c>
      <c r="J1237" s="31" t="str">
        <f>主动技能!P1240</f>
        <v>||eff_jihanbingbao|</v>
      </c>
      <c r="K1237" s="31">
        <f>主动技能!Q1240</f>
        <v>1</v>
      </c>
      <c r="L1237" s="31">
        <f>主动技能!R1240</f>
        <v>0</v>
      </c>
      <c r="M1237" s="31">
        <f>主动技能!S1240</f>
        <v>0</v>
      </c>
      <c r="N1237" s="31" t="str">
        <f>IF(主动技能!T1240="","",主动技能!T1240)</f>
        <v/>
      </c>
      <c r="O1237" s="31" t="str">
        <f>IF(主动技能!U1240="","",主动技能!U1240)</f>
        <v/>
      </c>
      <c r="P1237" s="31" t="str">
        <f>IF(主动技能!V1240="","",主动技能!V1240)</f>
        <v>skill_04</v>
      </c>
      <c r="Q1237" s="31" t="str">
        <f>IF(主动技能!W1240="","")</f>
        <v/>
      </c>
      <c r="R1237" s="31" t="str">
        <f>IF(主动技能!X1240="","")</f>
        <v/>
      </c>
      <c r="S1237" s="31">
        <f>主动技能!Y1240</f>
        <v>0</v>
      </c>
      <c r="T1237" s="31">
        <f>主动技能!Z1240</f>
        <v>125</v>
      </c>
      <c r="U1237" s="31">
        <f>主动技能!AB1240</f>
        <v>48008</v>
      </c>
      <c r="V1237" s="31">
        <f>主动技能!AC1240</f>
        <v>0</v>
      </c>
      <c r="W1237" s="31">
        <f>主动技能!AD1240</f>
        <v>0</v>
      </c>
      <c r="X1237" s="31">
        <f>主动技能!AE1240</f>
        <v>1</v>
      </c>
      <c r="Y1237" s="31">
        <f>主动技能!AF1240</f>
        <v>1</v>
      </c>
      <c r="Z1237" s="31">
        <f>主动技能!AG1240</f>
        <v>1</v>
      </c>
      <c r="AA1237" s="31" t="str">
        <f>主动技能!AH1240</f>
        <v>attackex</v>
      </c>
      <c r="AB1237" s="31" t="str">
        <f>IF(主动技能!AI1240="","")</f>
        <v/>
      </c>
      <c r="AC1237" s="31">
        <f>主动技能!AJ1240</f>
        <v>14</v>
      </c>
      <c r="AD1237" s="31">
        <f>主动技能!BF1240</f>
        <v>102102</v>
      </c>
      <c r="AE1237" s="1">
        <f t="shared" si="19"/>
        <v>14</v>
      </c>
    </row>
    <row r="1238" spans="1:31" s="31" customFormat="1" x14ac:dyDescent="0.15">
      <c r="A1238" s="31">
        <f>主动技能!B1241</f>
        <v>10210215</v>
      </c>
      <c r="B1238" s="4" t="str">
        <f>主动技能!H1241</f>
        <v>极寒判决</v>
      </c>
      <c r="C1238" s="4" t="str">
        <f>主动技能!I1241</f>
        <v>对敌方范围攻击，造成125%攻击力（+68066）点伤害。</v>
      </c>
      <c r="D1238" s="4">
        <f>VLOOKUP(主动技能!J1241,对应表!F:G,2,FALSE)</f>
        <v>1</v>
      </c>
      <c r="E1238" s="4">
        <f>VLOOKUP(主动技能!K1241,对应表!J:K,2,FALSE)</f>
        <v>1</v>
      </c>
      <c r="F1238" s="4">
        <f>VLOOKUP(主动技能!L1241,对应表!N:O,2,FALSE)</f>
        <v>7</v>
      </c>
      <c r="G1238" s="4">
        <f>IF(主动技能!M1241="必中",2,1)</f>
        <v>1</v>
      </c>
      <c r="H1238" s="4">
        <f>主动技能!N1241</f>
        <v>100</v>
      </c>
      <c r="I1238" s="4">
        <f>主动技能!O1241</f>
        <v>50</v>
      </c>
      <c r="J1238" s="31" t="str">
        <f>主动技能!P1241</f>
        <v>||eff_jihanbingbao|</v>
      </c>
      <c r="K1238" s="31">
        <f>主动技能!Q1241</f>
        <v>1</v>
      </c>
      <c r="L1238" s="31">
        <f>主动技能!R1241</f>
        <v>0</v>
      </c>
      <c r="M1238" s="31">
        <f>主动技能!S1241</f>
        <v>0</v>
      </c>
      <c r="N1238" s="31" t="str">
        <f>IF(主动技能!T1241="","",主动技能!T1241)</f>
        <v/>
      </c>
      <c r="O1238" s="31" t="str">
        <f>IF(主动技能!U1241="","",主动技能!U1241)</f>
        <v/>
      </c>
      <c r="P1238" s="31" t="str">
        <f>IF(主动技能!V1241="","",主动技能!V1241)</f>
        <v>skill_04</v>
      </c>
      <c r="Q1238" s="31" t="str">
        <f>IF(主动技能!W1241="","")</f>
        <v/>
      </c>
      <c r="R1238" s="31" t="str">
        <f>IF(主动技能!X1241="","")</f>
        <v/>
      </c>
      <c r="S1238" s="31">
        <f>主动技能!Y1241</f>
        <v>0</v>
      </c>
      <c r="T1238" s="31">
        <f>主动技能!Z1241</f>
        <v>125</v>
      </c>
      <c r="U1238" s="31">
        <f>主动技能!AB1241</f>
        <v>68066</v>
      </c>
      <c r="V1238" s="31">
        <f>主动技能!AC1241</f>
        <v>0</v>
      </c>
      <c r="W1238" s="31">
        <f>主动技能!AD1241</f>
        <v>0</v>
      </c>
      <c r="X1238" s="31">
        <f>主动技能!AE1241</f>
        <v>1</v>
      </c>
      <c r="Y1238" s="31">
        <f>主动技能!AF1241</f>
        <v>1</v>
      </c>
      <c r="Z1238" s="31">
        <f>主动技能!AG1241</f>
        <v>1</v>
      </c>
      <c r="AA1238" s="31" t="str">
        <f>主动技能!AH1241</f>
        <v>attackex</v>
      </c>
      <c r="AB1238" s="31" t="str">
        <f>IF(主动技能!AI1241="","")</f>
        <v/>
      </c>
      <c r="AC1238" s="31">
        <f>主动技能!AJ1241</f>
        <v>15</v>
      </c>
      <c r="AD1238" s="31">
        <f>主动技能!BF1241</f>
        <v>102102</v>
      </c>
      <c r="AE1238" s="1">
        <f t="shared" si="19"/>
        <v>15</v>
      </c>
    </row>
    <row r="1239" spans="1:31" s="31" customFormat="1" x14ac:dyDescent="0.15">
      <c r="A1239" s="31">
        <f>主动技能!B1242</f>
        <v>10210216</v>
      </c>
      <c r="B1239" s="4" t="str">
        <f>主动技能!H1242</f>
        <v>极寒判决</v>
      </c>
      <c r="C1239" s="4" t="str">
        <f>主动技能!I1242</f>
        <v>对敌方范围攻击，造成125%攻击力（+96464）点伤害。</v>
      </c>
      <c r="D1239" s="4">
        <f>VLOOKUP(主动技能!J1242,对应表!F:G,2,FALSE)</f>
        <v>1</v>
      </c>
      <c r="E1239" s="4">
        <f>VLOOKUP(主动技能!K1242,对应表!J:K,2,FALSE)</f>
        <v>1</v>
      </c>
      <c r="F1239" s="4">
        <f>VLOOKUP(主动技能!L1242,对应表!N:O,2,FALSE)</f>
        <v>7</v>
      </c>
      <c r="G1239" s="4">
        <f>IF(主动技能!M1242="必中",2,1)</f>
        <v>1</v>
      </c>
      <c r="H1239" s="4">
        <f>主动技能!N1242</f>
        <v>100</v>
      </c>
      <c r="I1239" s="4">
        <f>主动技能!O1242</f>
        <v>50</v>
      </c>
      <c r="J1239" s="31" t="str">
        <f>主动技能!P1242</f>
        <v>||eff_jihanbingbao|</v>
      </c>
      <c r="K1239" s="31">
        <f>主动技能!Q1242</f>
        <v>1</v>
      </c>
      <c r="L1239" s="31">
        <f>主动技能!R1242</f>
        <v>0</v>
      </c>
      <c r="M1239" s="31">
        <f>主动技能!S1242</f>
        <v>0</v>
      </c>
      <c r="N1239" s="31" t="str">
        <f>IF(主动技能!T1242="","",主动技能!T1242)</f>
        <v/>
      </c>
      <c r="O1239" s="31" t="str">
        <f>IF(主动技能!U1242="","",主动技能!U1242)</f>
        <v/>
      </c>
      <c r="P1239" s="31" t="str">
        <f>IF(主动技能!V1242="","",主动技能!V1242)</f>
        <v>skill_04</v>
      </c>
      <c r="Q1239" s="31" t="str">
        <f>IF(主动技能!W1242="","")</f>
        <v/>
      </c>
      <c r="R1239" s="31" t="str">
        <f>IF(主动技能!X1242="","")</f>
        <v/>
      </c>
      <c r="S1239" s="31">
        <f>主动技能!Y1242</f>
        <v>0</v>
      </c>
      <c r="T1239" s="31">
        <f>主动技能!Z1242</f>
        <v>125</v>
      </c>
      <c r="U1239" s="31">
        <f>主动技能!AB1242</f>
        <v>96464</v>
      </c>
      <c r="V1239" s="31">
        <f>主动技能!AC1242</f>
        <v>0</v>
      </c>
      <c r="W1239" s="31">
        <f>主动技能!AD1242</f>
        <v>0</v>
      </c>
      <c r="X1239" s="31">
        <f>主动技能!AE1242</f>
        <v>1</v>
      </c>
      <c r="Y1239" s="31">
        <f>主动技能!AF1242</f>
        <v>1</v>
      </c>
      <c r="Z1239" s="31">
        <f>主动技能!AG1242</f>
        <v>1</v>
      </c>
      <c r="AA1239" s="31" t="str">
        <f>主动技能!AH1242</f>
        <v>attackex</v>
      </c>
      <c r="AB1239" s="31" t="str">
        <f>IF(主动技能!AI1242="","")</f>
        <v/>
      </c>
      <c r="AC1239" s="31">
        <f>主动技能!AJ1242</f>
        <v>16</v>
      </c>
      <c r="AD1239" s="31">
        <f>主动技能!BF1242</f>
        <v>102102</v>
      </c>
      <c r="AE1239" s="1">
        <f t="shared" si="19"/>
        <v>16</v>
      </c>
    </row>
    <row r="1240" spans="1:31" s="31" customFormat="1" x14ac:dyDescent="0.15">
      <c r="A1240" s="31">
        <f>主动技能!B1243</f>
        <v>10210217</v>
      </c>
      <c r="B1240" s="4" t="str">
        <f>主动技能!H1243</f>
        <v>极寒判决</v>
      </c>
      <c r="C1240" s="4" t="str">
        <f>主动技能!I1243</f>
        <v>对敌方范围攻击，造成125%攻击力（+136667）点伤害。</v>
      </c>
      <c r="D1240" s="4">
        <f>VLOOKUP(主动技能!J1243,对应表!F:G,2,FALSE)</f>
        <v>1</v>
      </c>
      <c r="E1240" s="4">
        <f>VLOOKUP(主动技能!K1243,对应表!J:K,2,FALSE)</f>
        <v>1</v>
      </c>
      <c r="F1240" s="4">
        <f>VLOOKUP(主动技能!L1243,对应表!N:O,2,FALSE)</f>
        <v>7</v>
      </c>
      <c r="G1240" s="4">
        <f>IF(主动技能!M1243="必中",2,1)</f>
        <v>1</v>
      </c>
      <c r="H1240" s="4">
        <f>主动技能!N1243</f>
        <v>100</v>
      </c>
      <c r="I1240" s="4">
        <f>主动技能!O1243</f>
        <v>50</v>
      </c>
      <c r="J1240" s="31" t="str">
        <f>主动技能!P1243</f>
        <v>||eff_jihanbingbao|</v>
      </c>
      <c r="K1240" s="31">
        <f>主动技能!Q1243</f>
        <v>1</v>
      </c>
      <c r="L1240" s="31">
        <f>主动技能!R1243</f>
        <v>0</v>
      </c>
      <c r="M1240" s="31">
        <f>主动技能!S1243</f>
        <v>0</v>
      </c>
      <c r="N1240" s="31" t="str">
        <f>IF(主动技能!T1243="","",主动技能!T1243)</f>
        <v/>
      </c>
      <c r="O1240" s="31" t="str">
        <f>IF(主动技能!U1243="","",主动技能!U1243)</f>
        <v/>
      </c>
      <c r="P1240" s="31" t="str">
        <f>IF(主动技能!V1243="","",主动技能!V1243)</f>
        <v>skill_04</v>
      </c>
      <c r="Q1240" s="31" t="str">
        <f>IF(主动技能!W1243="","")</f>
        <v/>
      </c>
      <c r="R1240" s="31" t="str">
        <f>IF(主动技能!X1243="","")</f>
        <v/>
      </c>
      <c r="S1240" s="31">
        <f>主动技能!Y1243</f>
        <v>0</v>
      </c>
      <c r="T1240" s="31">
        <f>主动技能!Z1243</f>
        <v>125</v>
      </c>
      <c r="U1240" s="31">
        <f>主动技能!AB1243</f>
        <v>136667</v>
      </c>
      <c r="V1240" s="31">
        <f>主动技能!AC1243</f>
        <v>0</v>
      </c>
      <c r="W1240" s="31">
        <f>主动技能!AD1243</f>
        <v>0</v>
      </c>
      <c r="X1240" s="31">
        <f>主动技能!AE1243</f>
        <v>1</v>
      </c>
      <c r="Y1240" s="31">
        <f>主动技能!AF1243</f>
        <v>1</v>
      </c>
      <c r="Z1240" s="31">
        <f>主动技能!AG1243</f>
        <v>1</v>
      </c>
      <c r="AA1240" s="31" t="str">
        <f>主动技能!AH1243</f>
        <v>attackex</v>
      </c>
      <c r="AB1240" s="31" t="str">
        <f>IF(主动技能!AI1243="","")</f>
        <v/>
      </c>
      <c r="AC1240" s="31">
        <f>主动技能!AJ1243</f>
        <v>17</v>
      </c>
      <c r="AD1240" s="31">
        <f>主动技能!BF1243</f>
        <v>102102</v>
      </c>
      <c r="AE1240" s="1">
        <f t="shared" si="19"/>
        <v>17</v>
      </c>
    </row>
    <row r="1241" spans="1:31" s="31" customFormat="1" x14ac:dyDescent="0.15">
      <c r="A1241" s="31">
        <f>主动技能!B1244</f>
        <v>10210218</v>
      </c>
      <c r="B1241" s="4" t="str">
        <f>主动技能!H1244</f>
        <v>极寒判决</v>
      </c>
      <c r="C1241" s="4" t="str">
        <f>主动技能!I1244</f>
        <v>对敌方范围攻击，造成125%攻击力（+193582）点伤害。</v>
      </c>
      <c r="D1241" s="4">
        <f>VLOOKUP(主动技能!J1244,对应表!F:G,2,FALSE)</f>
        <v>1</v>
      </c>
      <c r="E1241" s="4">
        <f>VLOOKUP(主动技能!K1244,对应表!J:K,2,FALSE)</f>
        <v>1</v>
      </c>
      <c r="F1241" s="4">
        <f>VLOOKUP(主动技能!L1244,对应表!N:O,2,FALSE)</f>
        <v>7</v>
      </c>
      <c r="G1241" s="4">
        <f>IF(主动技能!M1244="必中",2,1)</f>
        <v>1</v>
      </c>
      <c r="H1241" s="4">
        <f>主动技能!N1244</f>
        <v>100</v>
      </c>
      <c r="I1241" s="4">
        <f>主动技能!O1244</f>
        <v>50</v>
      </c>
      <c r="J1241" s="31" t="str">
        <f>主动技能!P1244</f>
        <v>||eff_jihanbingbao|</v>
      </c>
      <c r="K1241" s="31">
        <f>主动技能!Q1244</f>
        <v>1</v>
      </c>
      <c r="L1241" s="31">
        <f>主动技能!R1244</f>
        <v>0</v>
      </c>
      <c r="M1241" s="31">
        <f>主动技能!S1244</f>
        <v>0</v>
      </c>
      <c r="N1241" s="31" t="str">
        <f>IF(主动技能!T1244="","",主动技能!T1244)</f>
        <v/>
      </c>
      <c r="O1241" s="31" t="str">
        <f>IF(主动技能!U1244="","",主动技能!U1244)</f>
        <v/>
      </c>
      <c r="P1241" s="31" t="str">
        <f>IF(主动技能!V1244="","",主动技能!V1244)</f>
        <v>skill_04</v>
      </c>
      <c r="Q1241" s="31" t="str">
        <f>IF(主动技能!W1244="","")</f>
        <v/>
      </c>
      <c r="R1241" s="31" t="str">
        <f>IF(主动技能!X1244="","")</f>
        <v/>
      </c>
      <c r="S1241" s="31">
        <f>主动技能!Y1244</f>
        <v>0</v>
      </c>
      <c r="T1241" s="31">
        <f>主动技能!Z1244</f>
        <v>125</v>
      </c>
      <c r="U1241" s="31">
        <f>主动技能!AB1244</f>
        <v>193582</v>
      </c>
      <c r="V1241" s="31">
        <f>主动技能!AC1244</f>
        <v>0</v>
      </c>
      <c r="W1241" s="31">
        <f>主动技能!AD1244</f>
        <v>0</v>
      </c>
      <c r="X1241" s="31">
        <f>主动技能!AE1244</f>
        <v>1</v>
      </c>
      <c r="Y1241" s="31">
        <f>主动技能!AF1244</f>
        <v>1</v>
      </c>
      <c r="Z1241" s="31">
        <f>主动技能!AG1244</f>
        <v>1</v>
      </c>
      <c r="AA1241" s="31" t="str">
        <f>主动技能!AH1244</f>
        <v>attackex</v>
      </c>
      <c r="AB1241" s="31" t="str">
        <f>IF(主动技能!AI1244="","")</f>
        <v/>
      </c>
      <c r="AC1241" s="31">
        <f>主动技能!AJ1244</f>
        <v>18</v>
      </c>
      <c r="AD1241" s="31">
        <f>主动技能!BF1244</f>
        <v>102102</v>
      </c>
      <c r="AE1241" s="1">
        <f t="shared" si="19"/>
        <v>18</v>
      </c>
    </row>
    <row r="1242" spans="1:31" s="31" customFormat="1" x14ac:dyDescent="0.15">
      <c r="A1242" s="31">
        <f>主动技能!B1245</f>
        <v>10210219</v>
      </c>
      <c r="B1242" s="4" t="str">
        <f>主动技能!H1245</f>
        <v>极寒判决</v>
      </c>
      <c r="C1242" s="4" t="str">
        <f>主动技能!I1245</f>
        <v>对敌方范围攻击，造成125%攻击力（+274158）点伤害。</v>
      </c>
      <c r="D1242" s="4">
        <f>VLOOKUP(主动技能!J1245,对应表!F:G,2,FALSE)</f>
        <v>1</v>
      </c>
      <c r="E1242" s="4">
        <f>VLOOKUP(主动技能!K1245,对应表!J:K,2,FALSE)</f>
        <v>1</v>
      </c>
      <c r="F1242" s="4">
        <f>VLOOKUP(主动技能!L1245,对应表!N:O,2,FALSE)</f>
        <v>7</v>
      </c>
      <c r="G1242" s="4">
        <f>IF(主动技能!M1245="必中",2,1)</f>
        <v>1</v>
      </c>
      <c r="H1242" s="4">
        <f>主动技能!N1245</f>
        <v>100</v>
      </c>
      <c r="I1242" s="4">
        <f>主动技能!O1245</f>
        <v>50</v>
      </c>
      <c r="J1242" s="31" t="str">
        <f>主动技能!P1245</f>
        <v>||eff_jihanbingbao|</v>
      </c>
      <c r="K1242" s="31">
        <f>主动技能!Q1245</f>
        <v>1</v>
      </c>
      <c r="L1242" s="31">
        <f>主动技能!R1245</f>
        <v>0</v>
      </c>
      <c r="M1242" s="31">
        <f>主动技能!S1245</f>
        <v>0</v>
      </c>
      <c r="N1242" s="31" t="str">
        <f>IF(主动技能!T1245="","",主动技能!T1245)</f>
        <v/>
      </c>
      <c r="O1242" s="31" t="str">
        <f>IF(主动技能!U1245="","",主动技能!U1245)</f>
        <v/>
      </c>
      <c r="P1242" s="31" t="str">
        <f>IF(主动技能!V1245="","",主动技能!V1245)</f>
        <v>skill_04</v>
      </c>
      <c r="Q1242" s="31" t="str">
        <f>IF(主动技能!W1245="","")</f>
        <v/>
      </c>
      <c r="R1242" s="31" t="str">
        <f>IF(主动技能!X1245="","")</f>
        <v/>
      </c>
      <c r="S1242" s="31">
        <f>主动技能!Y1245</f>
        <v>0</v>
      </c>
      <c r="T1242" s="31">
        <f>主动技能!Z1245</f>
        <v>125</v>
      </c>
      <c r="U1242" s="31">
        <f>主动技能!AB1245</f>
        <v>274158</v>
      </c>
      <c r="V1242" s="31">
        <f>主动技能!AC1245</f>
        <v>0</v>
      </c>
      <c r="W1242" s="31">
        <f>主动技能!AD1245</f>
        <v>0</v>
      </c>
      <c r="X1242" s="31">
        <f>主动技能!AE1245</f>
        <v>1</v>
      </c>
      <c r="Y1242" s="31">
        <f>主动技能!AF1245</f>
        <v>1</v>
      </c>
      <c r="Z1242" s="31">
        <f>主动技能!AG1245</f>
        <v>1</v>
      </c>
      <c r="AA1242" s="31" t="str">
        <f>主动技能!AH1245</f>
        <v>attackex</v>
      </c>
      <c r="AB1242" s="31" t="str">
        <f>IF(主动技能!AI1245="","")</f>
        <v/>
      </c>
      <c r="AC1242" s="31">
        <f>主动技能!AJ1245</f>
        <v>19</v>
      </c>
      <c r="AD1242" s="31">
        <f>主动技能!BF1245</f>
        <v>102102</v>
      </c>
      <c r="AE1242" s="1">
        <f t="shared" si="19"/>
        <v>19</v>
      </c>
    </row>
    <row r="1243" spans="1:31" s="31" customFormat="1" x14ac:dyDescent="0.15">
      <c r="A1243" s="31">
        <f>主动技能!B1246</f>
        <v>10210220</v>
      </c>
      <c r="B1243" s="4" t="str">
        <f>主动技能!H1246</f>
        <v>极寒判决</v>
      </c>
      <c r="C1243" s="4" t="str">
        <f>主动技能!I1246</f>
        <v>对敌方范围攻击，造成125%攻击力（+388230）点伤害。</v>
      </c>
      <c r="D1243" s="4">
        <f>VLOOKUP(主动技能!J1246,对应表!F:G,2,FALSE)</f>
        <v>1</v>
      </c>
      <c r="E1243" s="4">
        <f>VLOOKUP(主动技能!K1246,对应表!J:K,2,FALSE)</f>
        <v>1</v>
      </c>
      <c r="F1243" s="4">
        <f>VLOOKUP(主动技能!L1246,对应表!N:O,2,FALSE)</f>
        <v>7</v>
      </c>
      <c r="G1243" s="4">
        <f>IF(主动技能!M1246="必中",2,1)</f>
        <v>1</v>
      </c>
      <c r="H1243" s="4">
        <f>主动技能!N1246</f>
        <v>100</v>
      </c>
      <c r="I1243" s="4">
        <f>主动技能!O1246</f>
        <v>50</v>
      </c>
      <c r="J1243" s="31" t="str">
        <f>主动技能!P1246</f>
        <v>||eff_jihanbingbao|</v>
      </c>
      <c r="K1243" s="31">
        <f>主动技能!Q1246</f>
        <v>1</v>
      </c>
      <c r="L1243" s="31">
        <f>主动技能!R1246</f>
        <v>0</v>
      </c>
      <c r="M1243" s="31">
        <f>主动技能!S1246</f>
        <v>0</v>
      </c>
      <c r="N1243" s="31" t="str">
        <f>IF(主动技能!T1246="","",主动技能!T1246)</f>
        <v/>
      </c>
      <c r="O1243" s="31" t="str">
        <f>IF(主动技能!U1246="","",主动技能!U1246)</f>
        <v/>
      </c>
      <c r="P1243" s="31" t="str">
        <f>IF(主动技能!V1246="","",主动技能!V1246)</f>
        <v>skill_04</v>
      </c>
      <c r="Q1243" s="31" t="str">
        <f>IF(主动技能!W1246="","")</f>
        <v/>
      </c>
      <c r="R1243" s="31" t="str">
        <f>IF(主动技能!X1246="","")</f>
        <v/>
      </c>
      <c r="S1243" s="31">
        <f>主动技能!Y1246</f>
        <v>0</v>
      </c>
      <c r="T1243" s="31">
        <f>主动技能!Z1246</f>
        <v>125</v>
      </c>
      <c r="U1243" s="31">
        <f>主动技能!AB1246</f>
        <v>388230</v>
      </c>
      <c r="V1243" s="31">
        <f>主动技能!AC1246</f>
        <v>0</v>
      </c>
      <c r="W1243" s="31">
        <f>主动技能!AD1246</f>
        <v>0</v>
      </c>
      <c r="X1243" s="31">
        <f>主动技能!AE1246</f>
        <v>1</v>
      </c>
      <c r="Y1243" s="31">
        <f>主动技能!AF1246</f>
        <v>1</v>
      </c>
      <c r="Z1243" s="31">
        <f>主动技能!AG1246</f>
        <v>1</v>
      </c>
      <c r="AA1243" s="31" t="str">
        <f>主动技能!AH1246</f>
        <v>attackex</v>
      </c>
      <c r="AB1243" s="31" t="str">
        <f>IF(主动技能!AI1246="","")</f>
        <v/>
      </c>
      <c r="AC1243" s="31">
        <f>主动技能!AJ1246</f>
        <v>20</v>
      </c>
      <c r="AD1243" s="31">
        <f>主动技能!BF1246</f>
        <v>102102</v>
      </c>
      <c r="AE1243" s="1">
        <f t="shared" si="19"/>
        <v>20</v>
      </c>
    </row>
    <row r="1244" spans="1:31" s="31" customFormat="1" x14ac:dyDescent="0.15">
      <c r="A1244" s="31">
        <f>主动技能!B1247</f>
        <v>10210301</v>
      </c>
      <c r="B1244" s="4" t="str">
        <f>主动技能!H1247</f>
        <v>神乐华彩</v>
      </c>
      <c r="C1244" s="4" t="str">
        <f>主动技能!I1247</f>
        <v>对敌方全体攻击，造成125%攻击力（+276）点伤害。并目标攻击-20%,目标防御-10%。</v>
      </c>
      <c r="D1244" s="4">
        <f>VLOOKUP(主动技能!J1247,对应表!F:G,2,FALSE)</f>
        <v>1</v>
      </c>
      <c r="E1244" s="4">
        <f>VLOOKUP(主动技能!K1247,对应表!J:K,2,FALSE)</f>
        <v>1</v>
      </c>
      <c r="F1244" s="4">
        <f>VLOOKUP(主动技能!L1247,对应表!N:O,2,FALSE)</f>
        <v>9</v>
      </c>
      <c r="G1244" s="4">
        <f>IF(主动技能!M1247="必中",2,1)</f>
        <v>1</v>
      </c>
      <c r="H1244" s="4">
        <f>主动技能!N1247</f>
        <v>100</v>
      </c>
      <c r="I1244" s="4">
        <f>主动技能!O1247</f>
        <v>100</v>
      </c>
      <c r="J1244" s="31" t="str">
        <f>主动技能!P1247</f>
        <v>||eff_shenlehuacai|</v>
      </c>
      <c r="K1244" s="31">
        <f>主动技能!Q1247</f>
        <v>3</v>
      </c>
      <c r="L1244" s="31">
        <f>主动技能!R1247</f>
        <v>0</v>
      </c>
      <c r="M1244" s="31">
        <f>主动技能!S1247</f>
        <v>0</v>
      </c>
      <c r="N1244" s="31" t="str">
        <f>IF(主动技能!T1247="","",主动技能!T1247)</f>
        <v>100070:100:2:0|100081:100:2:0</v>
      </c>
      <c r="O1244" s="31" t="str">
        <f>IF(主动技能!U1247="","",主动技能!U1247)</f>
        <v/>
      </c>
      <c r="P1244" s="31" t="str">
        <f>IF(主动技能!V1247="","",主动技能!V1247)</f>
        <v>skill_25</v>
      </c>
      <c r="Q1244" s="31" t="str">
        <f>IF(主动技能!W1247="","")</f>
        <v/>
      </c>
      <c r="R1244" s="31" t="str">
        <f>IF(主动技能!X1247="","")</f>
        <v/>
      </c>
      <c r="S1244" s="31">
        <f>主动技能!Y1247</f>
        <v>0</v>
      </c>
      <c r="T1244" s="31">
        <f>主动技能!Z1247</f>
        <v>125</v>
      </c>
      <c r="U1244" s="31">
        <f>主动技能!AB1247</f>
        <v>276</v>
      </c>
      <c r="V1244" s="31">
        <f>主动技能!AC1247</f>
        <v>0</v>
      </c>
      <c r="W1244" s="31">
        <f>主动技能!AD1247</f>
        <v>0</v>
      </c>
      <c r="X1244" s="31">
        <f>主动技能!AE1247</f>
        <v>1</v>
      </c>
      <c r="Y1244" s="31">
        <f>主动技能!AF1247</f>
        <v>2</v>
      </c>
      <c r="Z1244" s="31">
        <f>主动技能!AG1247</f>
        <v>2</v>
      </c>
      <c r="AA1244" s="31" t="str">
        <f>主动技能!AH1247</f>
        <v>attackex</v>
      </c>
      <c r="AB1244" s="31" t="str">
        <f>IF(主动技能!AI1247="","")</f>
        <v/>
      </c>
      <c r="AC1244" s="31">
        <f>主动技能!AJ1247</f>
        <v>1</v>
      </c>
      <c r="AD1244" s="31">
        <f>主动技能!BF1247</f>
        <v>102103</v>
      </c>
      <c r="AE1244" s="1">
        <f t="shared" si="19"/>
        <v>1</v>
      </c>
    </row>
    <row r="1245" spans="1:31" s="31" customFormat="1" x14ac:dyDescent="0.15">
      <c r="A1245" s="31">
        <f>主动技能!B1248</f>
        <v>10210302</v>
      </c>
      <c r="B1245" s="4" t="str">
        <f>主动技能!H1248</f>
        <v>神乐华彩</v>
      </c>
      <c r="C1245" s="4" t="str">
        <f>主动技能!I1248</f>
        <v>对敌方全体攻击，造成125%攻击力（+305）点伤害。并目标攻击-22%,目标防御-10%。</v>
      </c>
      <c r="D1245" s="4">
        <f>VLOOKUP(主动技能!J1248,对应表!F:G,2,FALSE)</f>
        <v>1</v>
      </c>
      <c r="E1245" s="4">
        <f>VLOOKUP(主动技能!K1248,对应表!J:K,2,FALSE)</f>
        <v>1</v>
      </c>
      <c r="F1245" s="4">
        <f>VLOOKUP(主动技能!L1248,对应表!N:O,2,FALSE)</f>
        <v>9</v>
      </c>
      <c r="G1245" s="4">
        <f>IF(主动技能!M1248="必中",2,1)</f>
        <v>1</v>
      </c>
      <c r="H1245" s="4">
        <f>主动技能!N1248</f>
        <v>100</v>
      </c>
      <c r="I1245" s="4">
        <f>主动技能!O1248</f>
        <v>100</v>
      </c>
      <c r="J1245" s="31" t="str">
        <f>主动技能!P1248</f>
        <v>||eff_shenlehuacai|</v>
      </c>
      <c r="K1245" s="31">
        <f>主动技能!Q1248</f>
        <v>3</v>
      </c>
      <c r="L1245" s="31">
        <f>主动技能!R1248</f>
        <v>0</v>
      </c>
      <c r="M1245" s="31">
        <f>主动技能!S1248</f>
        <v>0</v>
      </c>
      <c r="N1245" s="31" t="str">
        <f>IF(主动技能!T1248="","",主动技能!T1248)</f>
        <v>100071:100:2:0|100081:100:2:0</v>
      </c>
      <c r="O1245" s="31" t="str">
        <f>IF(主动技能!U1248="","",主动技能!U1248)</f>
        <v/>
      </c>
      <c r="P1245" s="31" t="str">
        <f>IF(主动技能!V1248="","",主动技能!V1248)</f>
        <v>skill_25</v>
      </c>
      <c r="Q1245" s="31" t="str">
        <f>IF(主动技能!W1248="","")</f>
        <v/>
      </c>
      <c r="R1245" s="31" t="str">
        <f>IF(主动技能!X1248="","")</f>
        <v/>
      </c>
      <c r="S1245" s="31">
        <f>主动技能!Y1248</f>
        <v>0</v>
      </c>
      <c r="T1245" s="31">
        <f>主动技能!Z1248</f>
        <v>125</v>
      </c>
      <c r="U1245" s="31">
        <f>主动技能!AB1248</f>
        <v>305</v>
      </c>
      <c r="V1245" s="31">
        <f>主动技能!AC1248</f>
        <v>0</v>
      </c>
      <c r="W1245" s="31">
        <f>主动技能!AD1248</f>
        <v>0</v>
      </c>
      <c r="X1245" s="31">
        <f>主动技能!AE1248</f>
        <v>1</v>
      </c>
      <c r="Y1245" s="31">
        <f>主动技能!AF1248</f>
        <v>2</v>
      </c>
      <c r="Z1245" s="31">
        <f>主动技能!AG1248</f>
        <v>2</v>
      </c>
      <c r="AA1245" s="31" t="str">
        <f>主动技能!AH1248</f>
        <v>attackex</v>
      </c>
      <c r="AB1245" s="31" t="str">
        <f>IF(主动技能!AI1248="","")</f>
        <v/>
      </c>
      <c r="AC1245" s="31">
        <f>主动技能!AJ1248</f>
        <v>2</v>
      </c>
      <c r="AD1245" s="31">
        <f>主动技能!BF1248</f>
        <v>102103</v>
      </c>
      <c r="AE1245" s="1">
        <f t="shared" si="19"/>
        <v>2</v>
      </c>
    </row>
    <row r="1246" spans="1:31" s="31" customFormat="1" x14ac:dyDescent="0.15">
      <c r="A1246" s="31">
        <f>主动技能!B1249</f>
        <v>10210303</v>
      </c>
      <c r="B1246" s="4" t="str">
        <f>主动技能!H1249</f>
        <v>神乐华彩</v>
      </c>
      <c r="C1246" s="4" t="str">
        <f>主动技能!I1249</f>
        <v>对敌方全体攻击，造成125%攻击力（+404）点伤害。并目标攻击-22%,目标防御-11%。</v>
      </c>
      <c r="D1246" s="4">
        <f>VLOOKUP(主动技能!J1249,对应表!F:G,2,FALSE)</f>
        <v>1</v>
      </c>
      <c r="E1246" s="4">
        <f>VLOOKUP(主动技能!K1249,对应表!J:K,2,FALSE)</f>
        <v>1</v>
      </c>
      <c r="F1246" s="4">
        <f>VLOOKUP(主动技能!L1249,对应表!N:O,2,FALSE)</f>
        <v>9</v>
      </c>
      <c r="G1246" s="4">
        <f>IF(主动技能!M1249="必中",2,1)</f>
        <v>1</v>
      </c>
      <c r="H1246" s="4">
        <f>主动技能!N1249</f>
        <v>100</v>
      </c>
      <c r="I1246" s="4">
        <f>主动技能!O1249</f>
        <v>100</v>
      </c>
      <c r="J1246" s="31" t="str">
        <f>主动技能!P1249</f>
        <v>||eff_shenlehuacai|</v>
      </c>
      <c r="K1246" s="31">
        <f>主动技能!Q1249</f>
        <v>3</v>
      </c>
      <c r="L1246" s="31">
        <f>主动技能!R1249</f>
        <v>0</v>
      </c>
      <c r="M1246" s="31">
        <f>主动技能!S1249</f>
        <v>0</v>
      </c>
      <c r="N1246" s="31" t="str">
        <f>IF(主动技能!T1249="","",主动技能!T1249)</f>
        <v>100071:100:2:0|100082:100:2:0</v>
      </c>
      <c r="O1246" s="31" t="str">
        <f>IF(主动技能!U1249="","",主动技能!U1249)</f>
        <v/>
      </c>
      <c r="P1246" s="31" t="str">
        <f>IF(主动技能!V1249="","",主动技能!V1249)</f>
        <v>skill_25</v>
      </c>
      <c r="Q1246" s="31" t="str">
        <f>IF(主动技能!W1249="","")</f>
        <v/>
      </c>
      <c r="R1246" s="31" t="str">
        <f>IF(主动技能!X1249="","")</f>
        <v/>
      </c>
      <c r="S1246" s="31">
        <f>主动技能!Y1249</f>
        <v>0</v>
      </c>
      <c r="T1246" s="31">
        <f>主动技能!Z1249</f>
        <v>125</v>
      </c>
      <c r="U1246" s="31">
        <f>主动技能!AB1249</f>
        <v>404</v>
      </c>
      <c r="V1246" s="31">
        <f>主动技能!AC1249</f>
        <v>0</v>
      </c>
      <c r="W1246" s="31">
        <f>主动技能!AD1249</f>
        <v>0</v>
      </c>
      <c r="X1246" s="31">
        <f>主动技能!AE1249</f>
        <v>1</v>
      </c>
      <c r="Y1246" s="31">
        <f>主动技能!AF1249</f>
        <v>2</v>
      </c>
      <c r="Z1246" s="31">
        <f>主动技能!AG1249</f>
        <v>2</v>
      </c>
      <c r="AA1246" s="31" t="str">
        <f>主动技能!AH1249</f>
        <v>attackex</v>
      </c>
      <c r="AB1246" s="31" t="str">
        <f>IF(主动技能!AI1249="","")</f>
        <v/>
      </c>
      <c r="AC1246" s="31">
        <f>主动技能!AJ1249</f>
        <v>3</v>
      </c>
      <c r="AD1246" s="31">
        <f>主动技能!BF1249</f>
        <v>102103</v>
      </c>
      <c r="AE1246" s="1">
        <f t="shared" si="19"/>
        <v>3</v>
      </c>
    </row>
    <row r="1247" spans="1:31" s="31" customFormat="1" x14ac:dyDescent="0.15">
      <c r="A1247" s="31">
        <f>主动技能!B1250</f>
        <v>10210304</v>
      </c>
      <c r="B1247" s="4" t="str">
        <f>主动技能!H1250</f>
        <v>神乐华彩</v>
      </c>
      <c r="C1247" s="4" t="str">
        <f>主动技能!I1250</f>
        <v>对敌方全体攻击，造成125%攻击力（+623）点伤害。并目标攻击-24%,目标防御-11%。</v>
      </c>
      <c r="D1247" s="4">
        <f>VLOOKUP(主动技能!J1250,对应表!F:G,2,FALSE)</f>
        <v>1</v>
      </c>
      <c r="E1247" s="4">
        <f>VLOOKUP(主动技能!K1250,对应表!J:K,2,FALSE)</f>
        <v>1</v>
      </c>
      <c r="F1247" s="4">
        <f>VLOOKUP(主动技能!L1250,对应表!N:O,2,FALSE)</f>
        <v>9</v>
      </c>
      <c r="G1247" s="4">
        <f>IF(主动技能!M1250="必中",2,1)</f>
        <v>1</v>
      </c>
      <c r="H1247" s="4">
        <f>主动技能!N1250</f>
        <v>100</v>
      </c>
      <c r="I1247" s="4">
        <f>主动技能!O1250</f>
        <v>100</v>
      </c>
      <c r="J1247" s="31" t="str">
        <f>主动技能!P1250</f>
        <v>||eff_shenlehuacai|</v>
      </c>
      <c r="K1247" s="31">
        <f>主动技能!Q1250</f>
        <v>3</v>
      </c>
      <c r="L1247" s="31">
        <f>主动技能!R1250</f>
        <v>0</v>
      </c>
      <c r="M1247" s="31">
        <f>主动技能!S1250</f>
        <v>0</v>
      </c>
      <c r="N1247" s="31" t="str">
        <f>IF(主动技能!T1250="","",主动技能!T1250)</f>
        <v>100072:100:2:0|100082:100:2:0</v>
      </c>
      <c r="O1247" s="31" t="str">
        <f>IF(主动技能!U1250="","",主动技能!U1250)</f>
        <v/>
      </c>
      <c r="P1247" s="31" t="str">
        <f>IF(主动技能!V1250="","",主动技能!V1250)</f>
        <v>skill_25</v>
      </c>
      <c r="Q1247" s="31" t="str">
        <f>IF(主动技能!W1250="","")</f>
        <v/>
      </c>
      <c r="R1247" s="31" t="str">
        <f>IF(主动技能!X1250="","")</f>
        <v/>
      </c>
      <c r="S1247" s="31">
        <f>主动技能!Y1250</f>
        <v>0</v>
      </c>
      <c r="T1247" s="31">
        <f>主动技能!Z1250</f>
        <v>125</v>
      </c>
      <c r="U1247" s="31">
        <f>主动技能!AB1250</f>
        <v>623</v>
      </c>
      <c r="V1247" s="31">
        <f>主动技能!AC1250</f>
        <v>0</v>
      </c>
      <c r="W1247" s="31">
        <f>主动技能!AD1250</f>
        <v>0</v>
      </c>
      <c r="X1247" s="31">
        <f>主动技能!AE1250</f>
        <v>1</v>
      </c>
      <c r="Y1247" s="31">
        <f>主动技能!AF1250</f>
        <v>2</v>
      </c>
      <c r="Z1247" s="31">
        <f>主动技能!AG1250</f>
        <v>2</v>
      </c>
      <c r="AA1247" s="31" t="str">
        <f>主动技能!AH1250</f>
        <v>attackex</v>
      </c>
      <c r="AB1247" s="31" t="str">
        <f>IF(主动技能!AI1250="","")</f>
        <v/>
      </c>
      <c r="AC1247" s="31">
        <f>主动技能!AJ1250</f>
        <v>4</v>
      </c>
      <c r="AD1247" s="31">
        <f>主动技能!BF1250</f>
        <v>102103</v>
      </c>
      <c r="AE1247" s="1">
        <f t="shared" si="19"/>
        <v>4</v>
      </c>
    </row>
    <row r="1248" spans="1:31" s="31" customFormat="1" x14ac:dyDescent="0.15">
      <c r="A1248" s="31">
        <f>主动技能!B1251</f>
        <v>10210305</v>
      </c>
      <c r="B1248" s="4" t="str">
        <f>主动技能!H1251</f>
        <v>神乐华彩</v>
      </c>
      <c r="C1248" s="4" t="str">
        <f>主动技能!I1251</f>
        <v>对敌方全体攻击，造成125%攻击力（+933）点伤害。并目标攻击-24%,目标防御-12%。</v>
      </c>
      <c r="D1248" s="4">
        <f>VLOOKUP(主动技能!J1251,对应表!F:G,2,FALSE)</f>
        <v>1</v>
      </c>
      <c r="E1248" s="4">
        <f>VLOOKUP(主动技能!K1251,对应表!J:K,2,FALSE)</f>
        <v>1</v>
      </c>
      <c r="F1248" s="4">
        <f>VLOOKUP(主动技能!L1251,对应表!N:O,2,FALSE)</f>
        <v>9</v>
      </c>
      <c r="G1248" s="4">
        <f>IF(主动技能!M1251="必中",2,1)</f>
        <v>1</v>
      </c>
      <c r="H1248" s="4">
        <f>主动技能!N1251</f>
        <v>100</v>
      </c>
      <c r="I1248" s="4">
        <f>主动技能!O1251</f>
        <v>100</v>
      </c>
      <c r="J1248" s="31" t="str">
        <f>主动技能!P1251</f>
        <v>||eff_shenlehuacai|</v>
      </c>
      <c r="K1248" s="31">
        <f>主动技能!Q1251</f>
        <v>3</v>
      </c>
      <c r="L1248" s="31">
        <f>主动技能!R1251</f>
        <v>0</v>
      </c>
      <c r="M1248" s="31">
        <f>主动技能!S1251</f>
        <v>0</v>
      </c>
      <c r="N1248" s="31" t="str">
        <f>IF(主动技能!T1251="","",主动技能!T1251)</f>
        <v>100072:100:2:0|100083:100:2:0</v>
      </c>
      <c r="O1248" s="31" t="str">
        <f>IF(主动技能!U1251="","",主动技能!U1251)</f>
        <v/>
      </c>
      <c r="P1248" s="31" t="str">
        <f>IF(主动技能!V1251="","",主动技能!V1251)</f>
        <v>skill_25</v>
      </c>
      <c r="Q1248" s="31" t="str">
        <f>IF(主动技能!W1251="","")</f>
        <v/>
      </c>
      <c r="R1248" s="31" t="str">
        <f>IF(主动技能!X1251="","")</f>
        <v/>
      </c>
      <c r="S1248" s="31">
        <f>主动技能!Y1251</f>
        <v>0</v>
      </c>
      <c r="T1248" s="31">
        <f>主动技能!Z1251</f>
        <v>125</v>
      </c>
      <c r="U1248" s="31">
        <f>主动技能!AB1251</f>
        <v>933</v>
      </c>
      <c r="V1248" s="31">
        <f>主动技能!AC1251</f>
        <v>0</v>
      </c>
      <c r="W1248" s="31">
        <f>主动技能!AD1251</f>
        <v>0</v>
      </c>
      <c r="X1248" s="31">
        <f>主动技能!AE1251</f>
        <v>1</v>
      </c>
      <c r="Y1248" s="31">
        <f>主动技能!AF1251</f>
        <v>2</v>
      </c>
      <c r="Z1248" s="31">
        <f>主动技能!AG1251</f>
        <v>2</v>
      </c>
      <c r="AA1248" s="31" t="str">
        <f>主动技能!AH1251</f>
        <v>attackex</v>
      </c>
      <c r="AB1248" s="31" t="str">
        <f>IF(主动技能!AI1251="","")</f>
        <v/>
      </c>
      <c r="AC1248" s="31">
        <f>主动技能!AJ1251</f>
        <v>5</v>
      </c>
      <c r="AD1248" s="31">
        <f>主动技能!BF1251</f>
        <v>102103</v>
      </c>
      <c r="AE1248" s="1">
        <f t="shared" si="19"/>
        <v>5</v>
      </c>
    </row>
    <row r="1249" spans="1:31" s="31" customFormat="1" x14ac:dyDescent="0.15">
      <c r="A1249" s="31">
        <f>主动技能!B1252</f>
        <v>10210306</v>
      </c>
      <c r="B1249" s="4" t="str">
        <f>主动技能!H1252</f>
        <v>神乐华彩</v>
      </c>
      <c r="C1249" s="4" t="str">
        <f>主动技能!I1252</f>
        <v>对敌方全体攻击，造成125%攻击力（+1372）点伤害。并目标攻击-26%,目标防御-12%。</v>
      </c>
      <c r="D1249" s="4">
        <f>VLOOKUP(主动技能!J1252,对应表!F:G,2,FALSE)</f>
        <v>1</v>
      </c>
      <c r="E1249" s="4">
        <f>VLOOKUP(主动技能!K1252,对应表!J:K,2,FALSE)</f>
        <v>1</v>
      </c>
      <c r="F1249" s="4">
        <f>VLOOKUP(主动技能!L1252,对应表!N:O,2,FALSE)</f>
        <v>9</v>
      </c>
      <c r="G1249" s="4">
        <f>IF(主动技能!M1252="必中",2,1)</f>
        <v>1</v>
      </c>
      <c r="H1249" s="4">
        <f>主动技能!N1252</f>
        <v>100</v>
      </c>
      <c r="I1249" s="4">
        <f>主动技能!O1252</f>
        <v>100</v>
      </c>
      <c r="J1249" s="31" t="str">
        <f>主动技能!P1252</f>
        <v>||eff_shenlehuacai|</v>
      </c>
      <c r="K1249" s="31">
        <f>主动技能!Q1252</f>
        <v>3</v>
      </c>
      <c r="L1249" s="31">
        <f>主动技能!R1252</f>
        <v>0</v>
      </c>
      <c r="M1249" s="31">
        <f>主动技能!S1252</f>
        <v>0</v>
      </c>
      <c r="N1249" s="31" t="str">
        <f>IF(主动技能!T1252="","",主动技能!T1252)</f>
        <v>100073:100:2:0|100083:100:2:0</v>
      </c>
      <c r="O1249" s="31" t="str">
        <f>IF(主动技能!U1252="","",主动技能!U1252)</f>
        <v/>
      </c>
      <c r="P1249" s="31" t="str">
        <f>IF(主动技能!V1252="","",主动技能!V1252)</f>
        <v>skill_25</v>
      </c>
      <c r="Q1249" s="31" t="str">
        <f>IF(主动技能!W1252="","")</f>
        <v/>
      </c>
      <c r="R1249" s="31" t="str">
        <f>IF(主动技能!X1252="","")</f>
        <v/>
      </c>
      <c r="S1249" s="31">
        <f>主动技能!Y1252</f>
        <v>0</v>
      </c>
      <c r="T1249" s="31">
        <f>主动技能!Z1252</f>
        <v>125</v>
      </c>
      <c r="U1249" s="31">
        <f>主动技能!AB1252</f>
        <v>1372</v>
      </c>
      <c r="V1249" s="31">
        <f>主动技能!AC1252</f>
        <v>0</v>
      </c>
      <c r="W1249" s="31">
        <f>主动技能!AD1252</f>
        <v>0</v>
      </c>
      <c r="X1249" s="31">
        <f>主动技能!AE1252</f>
        <v>1</v>
      </c>
      <c r="Y1249" s="31">
        <f>主动技能!AF1252</f>
        <v>2</v>
      </c>
      <c r="Z1249" s="31">
        <f>主动技能!AG1252</f>
        <v>2</v>
      </c>
      <c r="AA1249" s="31" t="str">
        <f>主动技能!AH1252</f>
        <v>attackex</v>
      </c>
      <c r="AB1249" s="31" t="str">
        <f>IF(主动技能!AI1252="","")</f>
        <v/>
      </c>
      <c r="AC1249" s="31">
        <f>主动技能!AJ1252</f>
        <v>6</v>
      </c>
      <c r="AD1249" s="31">
        <f>主动技能!BF1252</f>
        <v>102103</v>
      </c>
      <c r="AE1249" s="1">
        <f t="shared" si="19"/>
        <v>6</v>
      </c>
    </row>
    <row r="1250" spans="1:31" s="31" customFormat="1" x14ac:dyDescent="0.15">
      <c r="A1250" s="31">
        <f>主动技能!B1253</f>
        <v>10210307</v>
      </c>
      <c r="B1250" s="4" t="str">
        <f>主动技能!H1253</f>
        <v>神乐华彩</v>
      </c>
      <c r="C1250" s="4" t="str">
        <f>主动技能!I1253</f>
        <v>对敌方全体攻击，造成125%攻击力（+1994）点伤害。并目标攻击-26%,目标防御-13%。</v>
      </c>
      <c r="D1250" s="4">
        <f>VLOOKUP(主动技能!J1253,对应表!F:G,2,FALSE)</f>
        <v>1</v>
      </c>
      <c r="E1250" s="4">
        <f>VLOOKUP(主动技能!K1253,对应表!J:K,2,FALSE)</f>
        <v>1</v>
      </c>
      <c r="F1250" s="4">
        <f>VLOOKUP(主动技能!L1253,对应表!N:O,2,FALSE)</f>
        <v>9</v>
      </c>
      <c r="G1250" s="4">
        <f>IF(主动技能!M1253="必中",2,1)</f>
        <v>1</v>
      </c>
      <c r="H1250" s="4">
        <f>主动技能!N1253</f>
        <v>100</v>
      </c>
      <c r="I1250" s="4">
        <f>主动技能!O1253</f>
        <v>100</v>
      </c>
      <c r="J1250" s="31" t="str">
        <f>主动技能!P1253</f>
        <v>||eff_shenlehuacai|</v>
      </c>
      <c r="K1250" s="31">
        <f>主动技能!Q1253</f>
        <v>3</v>
      </c>
      <c r="L1250" s="31">
        <f>主动技能!R1253</f>
        <v>0</v>
      </c>
      <c r="M1250" s="31">
        <f>主动技能!S1253</f>
        <v>0</v>
      </c>
      <c r="N1250" s="31" t="str">
        <f>IF(主动技能!T1253="","",主动技能!T1253)</f>
        <v>100073:100:2:0|100084:100:2:0</v>
      </c>
      <c r="O1250" s="31" t="str">
        <f>IF(主动技能!U1253="","",主动技能!U1253)</f>
        <v/>
      </c>
      <c r="P1250" s="31" t="str">
        <f>IF(主动技能!V1253="","",主动技能!V1253)</f>
        <v>skill_25</v>
      </c>
      <c r="Q1250" s="31" t="str">
        <f>IF(主动技能!W1253="","")</f>
        <v/>
      </c>
      <c r="R1250" s="31" t="str">
        <f>IF(主动技能!X1253="","")</f>
        <v/>
      </c>
      <c r="S1250" s="31">
        <f>主动技能!Y1253</f>
        <v>0</v>
      </c>
      <c r="T1250" s="31">
        <f>主动技能!Z1253</f>
        <v>125</v>
      </c>
      <c r="U1250" s="31">
        <f>主动技能!AB1253</f>
        <v>1994</v>
      </c>
      <c r="V1250" s="31">
        <f>主动技能!AC1253</f>
        <v>0</v>
      </c>
      <c r="W1250" s="31">
        <f>主动技能!AD1253</f>
        <v>0</v>
      </c>
      <c r="X1250" s="31">
        <f>主动技能!AE1253</f>
        <v>1</v>
      </c>
      <c r="Y1250" s="31">
        <f>主动技能!AF1253</f>
        <v>2</v>
      </c>
      <c r="Z1250" s="31">
        <f>主动技能!AG1253</f>
        <v>2</v>
      </c>
      <c r="AA1250" s="31" t="str">
        <f>主动技能!AH1253</f>
        <v>attackex</v>
      </c>
      <c r="AB1250" s="31" t="str">
        <f>IF(主动技能!AI1253="","")</f>
        <v/>
      </c>
      <c r="AC1250" s="31">
        <f>主动技能!AJ1253</f>
        <v>7</v>
      </c>
      <c r="AD1250" s="31">
        <f>主动技能!BF1253</f>
        <v>102103</v>
      </c>
      <c r="AE1250" s="1">
        <f t="shared" si="19"/>
        <v>7</v>
      </c>
    </row>
    <row r="1251" spans="1:31" s="31" customFormat="1" x14ac:dyDescent="0.15">
      <c r="A1251" s="31">
        <f>主动技能!B1254</f>
        <v>10210308</v>
      </c>
      <c r="B1251" s="4" t="str">
        <f>主动技能!H1254</f>
        <v>神乐华彩</v>
      </c>
      <c r="C1251" s="4" t="str">
        <f>主动技能!I1254</f>
        <v>对敌方全体攻击，造成125%攻击力（+2874）点伤害。并目标攻击-28%,目标防御-13%。</v>
      </c>
      <c r="D1251" s="4">
        <f>VLOOKUP(主动技能!J1254,对应表!F:G,2,FALSE)</f>
        <v>1</v>
      </c>
      <c r="E1251" s="4">
        <f>VLOOKUP(主动技能!K1254,对应表!J:K,2,FALSE)</f>
        <v>1</v>
      </c>
      <c r="F1251" s="4">
        <f>VLOOKUP(主动技能!L1254,对应表!N:O,2,FALSE)</f>
        <v>9</v>
      </c>
      <c r="G1251" s="4">
        <f>IF(主动技能!M1254="必中",2,1)</f>
        <v>1</v>
      </c>
      <c r="H1251" s="4">
        <f>主动技能!N1254</f>
        <v>100</v>
      </c>
      <c r="I1251" s="4">
        <f>主动技能!O1254</f>
        <v>100</v>
      </c>
      <c r="J1251" s="31" t="str">
        <f>主动技能!P1254</f>
        <v>||eff_shenlehuacai|</v>
      </c>
      <c r="K1251" s="31">
        <f>主动技能!Q1254</f>
        <v>3</v>
      </c>
      <c r="L1251" s="31">
        <f>主动技能!R1254</f>
        <v>0</v>
      </c>
      <c r="M1251" s="31">
        <f>主动技能!S1254</f>
        <v>0</v>
      </c>
      <c r="N1251" s="31" t="str">
        <f>IF(主动技能!T1254="","",主动技能!T1254)</f>
        <v>100074:100:2:0|100084:100:2:0</v>
      </c>
      <c r="O1251" s="31" t="str">
        <f>IF(主动技能!U1254="","",主动技能!U1254)</f>
        <v/>
      </c>
      <c r="P1251" s="31" t="str">
        <f>IF(主动技能!V1254="","",主动技能!V1254)</f>
        <v>skill_25</v>
      </c>
      <c r="Q1251" s="31" t="str">
        <f>IF(主动技能!W1254="","")</f>
        <v/>
      </c>
      <c r="R1251" s="31" t="str">
        <f>IF(主动技能!X1254="","")</f>
        <v/>
      </c>
      <c r="S1251" s="31">
        <f>主动技能!Y1254</f>
        <v>0</v>
      </c>
      <c r="T1251" s="31">
        <f>主动技能!Z1254</f>
        <v>125</v>
      </c>
      <c r="U1251" s="31">
        <f>主动技能!AB1254</f>
        <v>2874</v>
      </c>
      <c r="V1251" s="31">
        <f>主动技能!AC1254</f>
        <v>0</v>
      </c>
      <c r="W1251" s="31">
        <f>主动技能!AD1254</f>
        <v>0</v>
      </c>
      <c r="X1251" s="31">
        <f>主动技能!AE1254</f>
        <v>1</v>
      </c>
      <c r="Y1251" s="31">
        <f>主动技能!AF1254</f>
        <v>2</v>
      </c>
      <c r="Z1251" s="31">
        <f>主动技能!AG1254</f>
        <v>2</v>
      </c>
      <c r="AA1251" s="31" t="str">
        <f>主动技能!AH1254</f>
        <v>attackex</v>
      </c>
      <c r="AB1251" s="31" t="str">
        <f>IF(主动技能!AI1254="","")</f>
        <v/>
      </c>
      <c r="AC1251" s="31">
        <f>主动技能!AJ1254</f>
        <v>8</v>
      </c>
      <c r="AD1251" s="31">
        <f>主动技能!BF1254</f>
        <v>102103</v>
      </c>
      <c r="AE1251" s="1">
        <f t="shared" si="19"/>
        <v>8</v>
      </c>
    </row>
    <row r="1252" spans="1:31" s="31" customFormat="1" x14ac:dyDescent="0.15">
      <c r="A1252" s="31">
        <f>主动技能!B1255</f>
        <v>10210309</v>
      </c>
      <c r="B1252" s="4" t="str">
        <f>主动技能!H1255</f>
        <v>神乐华彩</v>
      </c>
      <c r="C1252" s="4" t="str">
        <f>主动技能!I1255</f>
        <v>对敌方全体攻击，造成125%攻击力（+4120）点伤害。并目标攻击-28%,目标防御-14%。</v>
      </c>
      <c r="D1252" s="4">
        <f>VLOOKUP(主动技能!J1255,对应表!F:G,2,FALSE)</f>
        <v>1</v>
      </c>
      <c r="E1252" s="4">
        <f>VLOOKUP(主动技能!K1255,对应表!J:K,2,FALSE)</f>
        <v>1</v>
      </c>
      <c r="F1252" s="4">
        <f>VLOOKUP(主动技能!L1255,对应表!N:O,2,FALSE)</f>
        <v>9</v>
      </c>
      <c r="G1252" s="4">
        <f>IF(主动技能!M1255="必中",2,1)</f>
        <v>1</v>
      </c>
      <c r="H1252" s="4">
        <f>主动技能!N1255</f>
        <v>100</v>
      </c>
      <c r="I1252" s="4">
        <f>主动技能!O1255</f>
        <v>100</v>
      </c>
      <c r="J1252" s="31" t="str">
        <f>主动技能!P1255</f>
        <v>||eff_shenlehuacai|</v>
      </c>
      <c r="K1252" s="31">
        <f>主动技能!Q1255</f>
        <v>3</v>
      </c>
      <c r="L1252" s="31">
        <f>主动技能!R1255</f>
        <v>0</v>
      </c>
      <c r="M1252" s="31">
        <f>主动技能!S1255</f>
        <v>0</v>
      </c>
      <c r="N1252" s="31" t="str">
        <f>IF(主动技能!T1255="","",主动技能!T1255)</f>
        <v>100074:100:2:0|100085:100:2:0</v>
      </c>
      <c r="O1252" s="31" t="str">
        <f>IF(主动技能!U1255="","",主动技能!U1255)</f>
        <v/>
      </c>
      <c r="P1252" s="31" t="str">
        <f>IF(主动技能!V1255="","",主动技能!V1255)</f>
        <v>skill_25</v>
      </c>
      <c r="Q1252" s="31" t="str">
        <f>IF(主动技能!W1255="","")</f>
        <v/>
      </c>
      <c r="R1252" s="31" t="str">
        <f>IF(主动技能!X1255="","")</f>
        <v/>
      </c>
      <c r="S1252" s="31">
        <f>主动技能!Y1255</f>
        <v>0</v>
      </c>
      <c r="T1252" s="31">
        <f>主动技能!Z1255</f>
        <v>125</v>
      </c>
      <c r="U1252" s="31">
        <f>主动技能!AB1255</f>
        <v>4120</v>
      </c>
      <c r="V1252" s="31">
        <f>主动技能!AC1255</f>
        <v>0</v>
      </c>
      <c r="W1252" s="31">
        <f>主动技能!AD1255</f>
        <v>0</v>
      </c>
      <c r="X1252" s="31">
        <f>主动技能!AE1255</f>
        <v>1</v>
      </c>
      <c r="Y1252" s="31">
        <f>主动技能!AF1255</f>
        <v>2</v>
      </c>
      <c r="Z1252" s="31">
        <f>主动技能!AG1255</f>
        <v>2</v>
      </c>
      <c r="AA1252" s="31" t="str">
        <f>主动技能!AH1255</f>
        <v>attackex</v>
      </c>
      <c r="AB1252" s="31" t="str">
        <f>IF(主动技能!AI1255="","")</f>
        <v/>
      </c>
      <c r="AC1252" s="31">
        <f>主动技能!AJ1255</f>
        <v>9</v>
      </c>
      <c r="AD1252" s="31">
        <f>主动技能!BF1255</f>
        <v>102103</v>
      </c>
      <c r="AE1252" s="1">
        <f t="shared" si="19"/>
        <v>9</v>
      </c>
    </row>
    <row r="1253" spans="1:31" s="31" customFormat="1" x14ac:dyDescent="0.15">
      <c r="A1253" s="31">
        <f>主动技能!B1256</f>
        <v>10210310</v>
      </c>
      <c r="B1253" s="4" t="str">
        <f>主动技能!H1256</f>
        <v>神乐华彩</v>
      </c>
      <c r="C1253" s="4" t="str">
        <f>主动技能!I1256</f>
        <v>对敌方全体攻击，造成125%攻击力（+5883）点伤害。并目标攻击-30%,目标防御-14%。</v>
      </c>
      <c r="D1253" s="4">
        <f>VLOOKUP(主动技能!J1256,对应表!F:G,2,FALSE)</f>
        <v>1</v>
      </c>
      <c r="E1253" s="4">
        <f>VLOOKUP(主动技能!K1256,对应表!J:K,2,FALSE)</f>
        <v>1</v>
      </c>
      <c r="F1253" s="4">
        <f>VLOOKUP(主动技能!L1256,对应表!N:O,2,FALSE)</f>
        <v>9</v>
      </c>
      <c r="G1253" s="4">
        <f>IF(主动技能!M1256="必中",2,1)</f>
        <v>1</v>
      </c>
      <c r="H1253" s="4">
        <f>主动技能!N1256</f>
        <v>100</v>
      </c>
      <c r="I1253" s="4">
        <f>主动技能!O1256</f>
        <v>100</v>
      </c>
      <c r="J1253" s="31" t="str">
        <f>主动技能!P1256</f>
        <v>||eff_shenlehuacai|</v>
      </c>
      <c r="K1253" s="31">
        <f>主动技能!Q1256</f>
        <v>3</v>
      </c>
      <c r="L1253" s="31">
        <f>主动技能!R1256</f>
        <v>0</v>
      </c>
      <c r="M1253" s="31">
        <f>主动技能!S1256</f>
        <v>0</v>
      </c>
      <c r="N1253" s="31" t="str">
        <f>IF(主动技能!T1256="","",主动技能!T1256)</f>
        <v>100075:100:2:0|100085:100:2:0</v>
      </c>
      <c r="O1253" s="31" t="str">
        <f>IF(主动技能!U1256="","",主动技能!U1256)</f>
        <v/>
      </c>
      <c r="P1253" s="31" t="str">
        <f>IF(主动技能!V1256="","",主动技能!V1256)</f>
        <v>skill_25</v>
      </c>
      <c r="Q1253" s="31" t="str">
        <f>IF(主动技能!W1256="","")</f>
        <v/>
      </c>
      <c r="R1253" s="31" t="str">
        <f>IF(主动技能!X1256="","")</f>
        <v/>
      </c>
      <c r="S1253" s="31">
        <f>主动技能!Y1256</f>
        <v>0</v>
      </c>
      <c r="T1253" s="31">
        <f>主动技能!Z1256</f>
        <v>125</v>
      </c>
      <c r="U1253" s="31">
        <f>主动技能!AB1256</f>
        <v>5883</v>
      </c>
      <c r="V1253" s="31">
        <f>主动技能!AC1256</f>
        <v>0</v>
      </c>
      <c r="W1253" s="31">
        <f>主动技能!AD1256</f>
        <v>0</v>
      </c>
      <c r="X1253" s="31">
        <f>主动技能!AE1256</f>
        <v>1</v>
      </c>
      <c r="Y1253" s="31">
        <f>主动技能!AF1256</f>
        <v>2</v>
      </c>
      <c r="Z1253" s="31">
        <f>主动技能!AG1256</f>
        <v>2</v>
      </c>
      <c r="AA1253" s="31" t="str">
        <f>主动技能!AH1256</f>
        <v>attackex</v>
      </c>
      <c r="AB1253" s="31" t="str">
        <f>IF(主动技能!AI1256="","")</f>
        <v/>
      </c>
      <c r="AC1253" s="31">
        <f>主动技能!AJ1256</f>
        <v>10</v>
      </c>
      <c r="AD1253" s="31">
        <f>主动技能!BF1256</f>
        <v>102103</v>
      </c>
      <c r="AE1253" s="1">
        <f t="shared" si="19"/>
        <v>10</v>
      </c>
    </row>
    <row r="1254" spans="1:31" s="31" customFormat="1" x14ac:dyDescent="0.15">
      <c r="A1254" s="31">
        <f>主动技能!B1257</f>
        <v>10210311</v>
      </c>
      <c r="B1254" s="4" t="str">
        <f>主动技能!H1257</f>
        <v>神乐华彩</v>
      </c>
      <c r="C1254" s="4" t="str">
        <f>主动技能!I1257</f>
        <v>对敌方全体攻击，造成125%攻击力（+8380）点伤害。并目标攻击-30%,目标防御-15%。</v>
      </c>
      <c r="D1254" s="4">
        <f>VLOOKUP(主动技能!J1257,对应表!F:G,2,FALSE)</f>
        <v>1</v>
      </c>
      <c r="E1254" s="4">
        <f>VLOOKUP(主动技能!K1257,对应表!J:K,2,FALSE)</f>
        <v>1</v>
      </c>
      <c r="F1254" s="4">
        <f>VLOOKUP(主动技能!L1257,对应表!N:O,2,FALSE)</f>
        <v>9</v>
      </c>
      <c r="G1254" s="4">
        <f>IF(主动技能!M1257="必中",2,1)</f>
        <v>1</v>
      </c>
      <c r="H1254" s="4">
        <f>主动技能!N1257</f>
        <v>100</v>
      </c>
      <c r="I1254" s="4">
        <f>主动技能!O1257</f>
        <v>100</v>
      </c>
      <c r="J1254" s="31" t="str">
        <f>主动技能!P1257</f>
        <v>||eff_shenlehuacai|</v>
      </c>
      <c r="K1254" s="31">
        <f>主动技能!Q1257</f>
        <v>3</v>
      </c>
      <c r="L1254" s="31">
        <f>主动技能!R1257</f>
        <v>0</v>
      </c>
      <c r="M1254" s="31">
        <f>主动技能!S1257</f>
        <v>0</v>
      </c>
      <c r="N1254" s="31" t="str">
        <f>IF(主动技能!T1257="","",主动技能!T1257)</f>
        <v>100075:100:2:0|100086:100:2:0</v>
      </c>
      <c r="O1254" s="31" t="str">
        <f>IF(主动技能!U1257="","",主动技能!U1257)</f>
        <v/>
      </c>
      <c r="P1254" s="31" t="str">
        <f>IF(主动技能!V1257="","",主动技能!V1257)</f>
        <v>skill_25</v>
      </c>
      <c r="Q1254" s="31" t="str">
        <f>IF(主动技能!W1257="","")</f>
        <v/>
      </c>
      <c r="R1254" s="31" t="str">
        <f>IF(主动技能!X1257="","")</f>
        <v/>
      </c>
      <c r="S1254" s="31">
        <f>主动技能!Y1257</f>
        <v>0</v>
      </c>
      <c r="T1254" s="31">
        <f>主动技能!Z1257</f>
        <v>125</v>
      </c>
      <c r="U1254" s="31">
        <f>主动技能!AB1257</f>
        <v>8380</v>
      </c>
      <c r="V1254" s="31">
        <f>主动技能!AC1257</f>
        <v>0</v>
      </c>
      <c r="W1254" s="31">
        <f>主动技能!AD1257</f>
        <v>0</v>
      </c>
      <c r="X1254" s="31">
        <f>主动技能!AE1257</f>
        <v>1</v>
      </c>
      <c r="Y1254" s="31">
        <f>主动技能!AF1257</f>
        <v>2</v>
      </c>
      <c r="Z1254" s="31">
        <f>主动技能!AG1257</f>
        <v>2</v>
      </c>
      <c r="AA1254" s="31" t="str">
        <f>主动技能!AH1257</f>
        <v>attackex</v>
      </c>
      <c r="AB1254" s="31" t="str">
        <f>IF(主动技能!AI1257="","")</f>
        <v/>
      </c>
      <c r="AC1254" s="31">
        <f>主动技能!AJ1257</f>
        <v>11</v>
      </c>
      <c r="AD1254" s="31">
        <f>主动技能!BF1257</f>
        <v>102103</v>
      </c>
      <c r="AE1254" s="1">
        <f t="shared" si="19"/>
        <v>11</v>
      </c>
    </row>
    <row r="1255" spans="1:31" s="31" customFormat="1" x14ac:dyDescent="0.15">
      <c r="A1255" s="31">
        <f>主动技能!B1258</f>
        <v>10210312</v>
      </c>
      <c r="B1255" s="4" t="str">
        <f>主动技能!H1258</f>
        <v>神乐华彩</v>
      </c>
      <c r="C1255" s="4" t="str">
        <f>主动技能!I1258</f>
        <v>对敌方全体攻击，造成125%攻击力（+11915）点伤害。并目标攻击-32%,目标防御-15%。</v>
      </c>
      <c r="D1255" s="4">
        <f>VLOOKUP(主动技能!J1258,对应表!F:G,2,FALSE)</f>
        <v>1</v>
      </c>
      <c r="E1255" s="4">
        <f>VLOOKUP(主动技能!K1258,对应表!J:K,2,FALSE)</f>
        <v>1</v>
      </c>
      <c r="F1255" s="4">
        <f>VLOOKUP(主动技能!L1258,对应表!N:O,2,FALSE)</f>
        <v>9</v>
      </c>
      <c r="G1255" s="4">
        <f>IF(主动技能!M1258="必中",2,1)</f>
        <v>1</v>
      </c>
      <c r="H1255" s="4">
        <f>主动技能!N1258</f>
        <v>100</v>
      </c>
      <c r="I1255" s="4">
        <f>主动技能!O1258</f>
        <v>100</v>
      </c>
      <c r="J1255" s="31" t="str">
        <f>主动技能!P1258</f>
        <v>||eff_shenlehuacai|</v>
      </c>
      <c r="K1255" s="31">
        <f>主动技能!Q1258</f>
        <v>3</v>
      </c>
      <c r="L1255" s="31">
        <f>主动技能!R1258</f>
        <v>0</v>
      </c>
      <c r="M1255" s="31">
        <f>主动技能!S1258</f>
        <v>0</v>
      </c>
      <c r="N1255" s="31" t="str">
        <f>IF(主动技能!T1258="","",主动技能!T1258)</f>
        <v>100076:100:2:0|100086:100:2:0</v>
      </c>
      <c r="O1255" s="31" t="str">
        <f>IF(主动技能!U1258="","",主动技能!U1258)</f>
        <v/>
      </c>
      <c r="P1255" s="31" t="str">
        <f>IF(主动技能!V1258="","",主动技能!V1258)</f>
        <v>skill_25</v>
      </c>
      <c r="Q1255" s="31" t="str">
        <f>IF(主动技能!W1258="","")</f>
        <v/>
      </c>
      <c r="R1255" s="31" t="str">
        <f>IF(主动技能!X1258="","")</f>
        <v/>
      </c>
      <c r="S1255" s="31">
        <f>主动技能!Y1258</f>
        <v>0</v>
      </c>
      <c r="T1255" s="31">
        <f>主动技能!Z1258</f>
        <v>125</v>
      </c>
      <c r="U1255" s="31">
        <f>主动技能!AB1258</f>
        <v>11915</v>
      </c>
      <c r="V1255" s="31">
        <f>主动技能!AC1258</f>
        <v>0</v>
      </c>
      <c r="W1255" s="31">
        <f>主动技能!AD1258</f>
        <v>0</v>
      </c>
      <c r="X1255" s="31">
        <f>主动技能!AE1258</f>
        <v>1</v>
      </c>
      <c r="Y1255" s="31">
        <f>主动技能!AF1258</f>
        <v>2</v>
      </c>
      <c r="Z1255" s="31">
        <f>主动技能!AG1258</f>
        <v>2</v>
      </c>
      <c r="AA1255" s="31" t="str">
        <f>主动技能!AH1258</f>
        <v>attackex</v>
      </c>
      <c r="AB1255" s="31" t="str">
        <f>IF(主动技能!AI1258="","")</f>
        <v/>
      </c>
      <c r="AC1255" s="31">
        <f>主动技能!AJ1258</f>
        <v>12</v>
      </c>
      <c r="AD1255" s="31">
        <f>主动技能!BF1258</f>
        <v>102103</v>
      </c>
      <c r="AE1255" s="1">
        <f t="shared" si="19"/>
        <v>12</v>
      </c>
    </row>
    <row r="1256" spans="1:31" s="31" customFormat="1" x14ac:dyDescent="0.15">
      <c r="A1256" s="31">
        <f>主动技能!B1259</f>
        <v>10210313</v>
      </c>
      <c r="B1256" s="4" t="str">
        <f>主动技能!H1259</f>
        <v>神乐华彩</v>
      </c>
      <c r="C1256" s="4" t="str">
        <f>主动技能!I1259</f>
        <v>对敌方全体攻击，造成125%攻击力（+16919）点伤害。并目标攻击-32%,目标防御-16%。</v>
      </c>
      <c r="D1256" s="4">
        <f>VLOOKUP(主动技能!J1259,对应表!F:G,2,FALSE)</f>
        <v>1</v>
      </c>
      <c r="E1256" s="4">
        <f>VLOOKUP(主动技能!K1259,对应表!J:K,2,FALSE)</f>
        <v>1</v>
      </c>
      <c r="F1256" s="4">
        <f>VLOOKUP(主动技能!L1259,对应表!N:O,2,FALSE)</f>
        <v>9</v>
      </c>
      <c r="G1256" s="4">
        <f>IF(主动技能!M1259="必中",2,1)</f>
        <v>1</v>
      </c>
      <c r="H1256" s="4">
        <f>主动技能!N1259</f>
        <v>100</v>
      </c>
      <c r="I1256" s="4">
        <f>主动技能!O1259</f>
        <v>100</v>
      </c>
      <c r="J1256" s="31" t="str">
        <f>主动技能!P1259</f>
        <v>||eff_shenlehuacai|</v>
      </c>
      <c r="K1256" s="31">
        <f>主动技能!Q1259</f>
        <v>3</v>
      </c>
      <c r="L1256" s="31">
        <f>主动技能!R1259</f>
        <v>0</v>
      </c>
      <c r="M1256" s="31">
        <f>主动技能!S1259</f>
        <v>0</v>
      </c>
      <c r="N1256" s="31" t="str">
        <f>IF(主动技能!T1259="","",主动技能!T1259)</f>
        <v>100076:100:2:0|100087:100:2:0</v>
      </c>
      <c r="O1256" s="31" t="str">
        <f>IF(主动技能!U1259="","",主动技能!U1259)</f>
        <v/>
      </c>
      <c r="P1256" s="31" t="str">
        <f>IF(主动技能!V1259="","",主动技能!V1259)</f>
        <v>skill_25</v>
      </c>
      <c r="Q1256" s="31" t="str">
        <f>IF(主动技能!W1259="","")</f>
        <v/>
      </c>
      <c r="R1256" s="31" t="str">
        <f>IF(主动技能!X1259="","")</f>
        <v/>
      </c>
      <c r="S1256" s="31">
        <f>主动技能!Y1259</f>
        <v>0</v>
      </c>
      <c r="T1256" s="31">
        <f>主动技能!Z1259</f>
        <v>125</v>
      </c>
      <c r="U1256" s="31">
        <f>主动技能!AB1259</f>
        <v>16919</v>
      </c>
      <c r="V1256" s="31">
        <f>主动技能!AC1259</f>
        <v>0</v>
      </c>
      <c r="W1256" s="31">
        <f>主动技能!AD1259</f>
        <v>0</v>
      </c>
      <c r="X1256" s="31">
        <f>主动技能!AE1259</f>
        <v>1</v>
      </c>
      <c r="Y1256" s="31">
        <f>主动技能!AF1259</f>
        <v>2</v>
      </c>
      <c r="Z1256" s="31">
        <f>主动技能!AG1259</f>
        <v>2</v>
      </c>
      <c r="AA1256" s="31" t="str">
        <f>主动技能!AH1259</f>
        <v>attackex</v>
      </c>
      <c r="AB1256" s="31" t="str">
        <f>IF(主动技能!AI1259="","")</f>
        <v/>
      </c>
      <c r="AC1256" s="31">
        <f>主动技能!AJ1259</f>
        <v>13</v>
      </c>
      <c r="AD1256" s="31">
        <f>主动技能!BF1259</f>
        <v>102103</v>
      </c>
      <c r="AE1256" s="1">
        <f t="shared" si="19"/>
        <v>13</v>
      </c>
    </row>
    <row r="1257" spans="1:31" s="31" customFormat="1" x14ac:dyDescent="0.15">
      <c r="A1257" s="31">
        <f>主动技能!B1260</f>
        <v>10210314</v>
      </c>
      <c r="B1257" s="4" t="str">
        <f>主动技能!H1260</f>
        <v>神乐华彩</v>
      </c>
      <c r="C1257" s="4" t="str">
        <f>主动技能!I1260</f>
        <v>对敌方全体攻击，造成125%攻击力（+24004）点伤害。并目标攻击-34%,目标防御-16%。</v>
      </c>
      <c r="D1257" s="4">
        <f>VLOOKUP(主动技能!J1260,对应表!F:G,2,FALSE)</f>
        <v>1</v>
      </c>
      <c r="E1257" s="4">
        <f>VLOOKUP(主动技能!K1260,对应表!J:K,2,FALSE)</f>
        <v>1</v>
      </c>
      <c r="F1257" s="4">
        <f>VLOOKUP(主动技能!L1260,对应表!N:O,2,FALSE)</f>
        <v>9</v>
      </c>
      <c r="G1257" s="4">
        <f>IF(主动技能!M1260="必中",2,1)</f>
        <v>1</v>
      </c>
      <c r="H1257" s="4">
        <f>主动技能!N1260</f>
        <v>100</v>
      </c>
      <c r="I1257" s="4">
        <f>主动技能!O1260</f>
        <v>100</v>
      </c>
      <c r="J1257" s="31" t="str">
        <f>主动技能!P1260</f>
        <v>||eff_shenlehuacai|</v>
      </c>
      <c r="K1257" s="31">
        <f>主动技能!Q1260</f>
        <v>3</v>
      </c>
      <c r="L1257" s="31">
        <f>主动技能!R1260</f>
        <v>0</v>
      </c>
      <c r="M1257" s="31">
        <f>主动技能!S1260</f>
        <v>0</v>
      </c>
      <c r="N1257" s="31" t="str">
        <f>IF(主动技能!T1260="","",主动技能!T1260)</f>
        <v>100077:100:2:0|100087:100:2:0</v>
      </c>
      <c r="O1257" s="31" t="str">
        <f>IF(主动技能!U1260="","",主动技能!U1260)</f>
        <v/>
      </c>
      <c r="P1257" s="31" t="str">
        <f>IF(主动技能!V1260="","",主动技能!V1260)</f>
        <v>skill_25</v>
      </c>
      <c r="Q1257" s="31" t="str">
        <f>IF(主动技能!W1260="","")</f>
        <v/>
      </c>
      <c r="R1257" s="31" t="str">
        <f>IF(主动技能!X1260="","")</f>
        <v/>
      </c>
      <c r="S1257" s="31">
        <f>主动技能!Y1260</f>
        <v>0</v>
      </c>
      <c r="T1257" s="31">
        <f>主动技能!Z1260</f>
        <v>125</v>
      </c>
      <c r="U1257" s="31">
        <f>主动技能!AB1260</f>
        <v>24004</v>
      </c>
      <c r="V1257" s="31">
        <f>主动技能!AC1260</f>
        <v>0</v>
      </c>
      <c r="W1257" s="31">
        <f>主动技能!AD1260</f>
        <v>0</v>
      </c>
      <c r="X1257" s="31">
        <f>主动技能!AE1260</f>
        <v>1</v>
      </c>
      <c r="Y1257" s="31">
        <f>主动技能!AF1260</f>
        <v>2</v>
      </c>
      <c r="Z1257" s="31">
        <f>主动技能!AG1260</f>
        <v>2</v>
      </c>
      <c r="AA1257" s="31" t="str">
        <f>主动技能!AH1260</f>
        <v>attackex</v>
      </c>
      <c r="AB1257" s="31" t="str">
        <f>IF(主动技能!AI1260="","")</f>
        <v/>
      </c>
      <c r="AC1257" s="31">
        <f>主动技能!AJ1260</f>
        <v>14</v>
      </c>
      <c r="AD1257" s="31">
        <f>主动技能!BF1260</f>
        <v>102103</v>
      </c>
      <c r="AE1257" s="1">
        <f t="shared" si="19"/>
        <v>14</v>
      </c>
    </row>
    <row r="1258" spans="1:31" s="31" customFormat="1" x14ac:dyDescent="0.15">
      <c r="A1258" s="31">
        <f>主动技能!B1261</f>
        <v>10210315</v>
      </c>
      <c r="B1258" s="4" t="str">
        <f>主动技能!H1261</f>
        <v>神乐华彩</v>
      </c>
      <c r="C1258" s="4" t="str">
        <f>主动技能!I1261</f>
        <v>对敌方全体攻击，造成125%攻击力（+34033）点伤害。并目标攻击-34%,目标防御-17%。</v>
      </c>
      <c r="D1258" s="4">
        <f>VLOOKUP(主动技能!J1261,对应表!F:G,2,FALSE)</f>
        <v>1</v>
      </c>
      <c r="E1258" s="4">
        <f>VLOOKUP(主动技能!K1261,对应表!J:K,2,FALSE)</f>
        <v>1</v>
      </c>
      <c r="F1258" s="4">
        <f>VLOOKUP(主动技能!L1261,对应表!N:O,2,FALSE)</f>
        <v>9</v>
      </c>
      <c r="G1258" s="4">
        <f>IF(主动技能!M1261="必中",2,1)</f>
        <v>1</v>
      </c>
      <c r="H1258" s="4">
        <f>主动技能!N1261</f>
        <v>100</v>
      </c>
      <c r="I1258" s="4">
        <f>主动技能!O1261</f>
        <v>100</v>
      </c>
      <c r="J1258" s="31" t="str">
        <f>主动技能!P1261</f>
        <v>||eff_shenlehuacai|</v>
      </c>
      <c r="K1258" s="31">
        <f>主动技能!Q1261</f>
        <v>3</v>
      </c>
      <c r="L1258" s="31">
        <f>主动技能!R1261</f>
        <v>0</v>
      </c>
      <c r="M1258" s="31">
        <f>主动技能!S1261</f>
        <v>0</v>
      </c>
      <c r="N1258" s="31" t="str">
        <f>IF(主动技能!T1261="","",主动技能!T1261)</f>
        <v>100077:100:2:0|100088:100:2:0</v>
      </c>
      <c r="O1258" s="31" t="str">
        <f>IF(主动技能!U1261="","",主动技能!U1261)</f>
        <v/>
      </c>
      <c r="P1258" s="31" t="str">
        <f>IF(主动技能!V1261="","",主动技能!V1261)</f>
        <v>skill_25</v>
      </c>
      <c r="Q1258" s="31" t="str">
        <f>IF(主动技能!W1261="","")</f>
        <v/>
      </c>
      <c r="R1258" s="31" t="str">
        <f>IF(主动技能!X1261="","")</f>
        <v/>
      </c>
      <c r="S1258" s="31">
        <f>主动技能!Y1261</f>
        <v>0</v>
      </c>
      <c r="T1258" s="31">
        <f>主动技能!Z1261</f>
        <v>125</v>
      </c>
      <c r="U1258" s="31">
        <f>主动技能!AB1261</f>
        <v>34033</v>
      </c>
      <c r="V1258" s="31">
        <f>主动技能!AC1261</f>
        <v>0</v>
      </c>
      <c r="W1258" s="31">
        <f>主动技能!AD1261</f>
        <v>0</v>
      </c>
      <c r="X1258" s="31">
        <f>主动技能!AE1261</f>
        <v>1</v>
      </c>
      <c r="Y1258" s="31">
        <f>主动技能!AF1261</f>
        <v>2</v>
      </c>
      <c r="Z1258" s="31">
        <f>主动技能!AG1261</f>
        <v>2</v>
      </c>
      <c r="AA1258" s="31" t="str">
        <f>主动技能!AH1261</f>
        <v>attackex</v>
      </c>
      <c r="AB1258" s="31" t="str">
        <f>IF(主动技能!AI1261="","")</f>
        <v/>
      </c>
      <c r="AC1258" s="31">
        <f>主动技能!AJ1261</f>
        <v>15</v>
      </c>
      <c r="AD1258" s="31">
        <f>主动技能!BF1261</f>
        <v>102103</v>
      </c>
      <c r="AE1258" s="1">
        <f t="shared" si="19"/>
        <v>15</v>
      </c>
    </row>
    <row r="1259" spans="1:31" s="31" customFormat="1" x14ac:dyDescent="0.15">
      <c r="A1259" s="31">
        <f>主动技能!B1262</f>
        <v>10210316</v>
      </c>
      <c r="B1259" s="4" t="str">
        <f>主动技能!H1262</f>
        <v>神乐华彩</v>
      </c>
      <c r="C1259" s="4" t="str">
        <f>主动技能!I1262</f>
        <v>对敌方全体攻击，造成125%攻击力（+48232）点伤害。并目标攻击-36%,目标防御-17%。</v>
      </c>
      <c r="D1259" s="4">
        <f>VLOOKUP(主动技能!J1262,对应表!F:G,2,FALSE)</f>
        <v>1</v>
      </c>
      <c r="E1259" s="4">
        <f>VLOOKUP(主动技能!K1262,对应表!J:K,2,FALSE)</f>
        <v>1</v>
      </c>
      <c r="F1259" s="4">
        <f>VLOOKUP(主动技能!L1262,对应表!N:O,2,FALSE)</f>
        <v>9</v>
      </c>
      <c r="G1259" s="4">
        <f>IF(主动技能!M1262="必中",2,1)</f>
        <v>1</v>
      </c>
      <c r="H1259" s="4">
        <f>主动技能!N1262</f>
        <v>100</v>
      </c>
      <c r="I1259" s="4">
        <f>主动技能!O1262</f>
        <v>100</v>
      </c>
      <c r="J1259" s="31" t="str">
        <f>主动技能!P1262</f>
        <v>||eff_shenlehuacai|</v>
      </c>
      <c r="K1259" s="31">
        <f>主动技能!Q1262</f>
        <v>3</v>
      </c>
      <c r="L1259" s="31">
        <f>主动技能!R1262</f>
        <v>0</v>
      </c>
      <c r="M1259" s="31">
        <f>主动技能!S1262</f>
        <v>0</v>
      </c>
      <c r="N1259" s="31" t="str">
        <f>IF(主动技能!T1262="","",主动技能!T1262)</f>
        <v>100078:100:2:0|100088:100:2:0</v>
      </c>
      <c r="O1259" s="31" t="str">
        <f>IF(主动技能!U1262="","",主动技能!U1262)</f>
        <v/>
      </c>
      <c r="P1259" s="31" t="str">
        <f>IF(主动技能!V1262="","",主动技能!V1262)</f>
        <v>skill_25</v>
      </c>
      <c r="Q1259" s="31" t="str">
        <f>IF(主动技能!W1262="","")</f>
        <v/>
      </c>
      <c r="R1259" s="31" t="str">
        <f>IF(主动技能!X1262="","")</f>
        <v/>
      </c>
      <c r="S1259" s="31">
        <f>主动技能!Y1262</f>
        <v>0</v>
      </c>
      <c r="T1259" s="31">
        <f>主动技能!Z1262</f>
        <v>125</v>
      </c>
      <c r="U1259" s="31">
        <f>主动技能!AB1262</f>
        <v>48232</v>
      </c>
      <c r="V1259" s="31">
        <f>主动技能!AC1262</f>
        <v>0</v>
      </c>
      <c r="W1259" s="31">
        <f>主动技能!AD1262</f>
        <v>0</v>
      </c>
      <c r="X1259" s="31">
        <f>主动技能!AE1262</f>
        <v>1</v>
      </c>
      <c r="Y1259" s="31">
        <f>主动技能!AF1262</f>
        <v>2</v>
      </c>
      <c r="Z1259" s="31">
        <f>主动技能!AG1262</f>
        <v>2</v>
      </c>
      <c r="AA1259" s="31" t="str">
        <f>主动技能!AH1262</f>
        <v>attackex</v>
      </c>
      <c r="AB1259" s="31" t="str">
        <f>IF(主动技能!AI1262="","")</f>
        <v/>
      </c>
      <c r="AC1259" s="31">
        <f>主动技能!AJ1262</f>
        <v>16</v>
      </c>
      <c r="AD1259" s="31">
        <f>主动技能!BF1262</f>
        <v>102103</v>
      </c>
      <c r="AE1259" s="1">
        <f t="shared" si="19"/>
        <v>16</v>
      </c>
    </row>
    <row r="1260" spans="1:31" s="31" customFormat="1" x14ac:dyDescent="0.15">
      <c r="A1260" s="31">
        <f>主动技能!B1263</f>
        <v>10210317</v>
      </c>
      <c r="B1260" s="4" t="str">
        <f>主动技能!H1263</f>
        <v>神乐华彩</v>
      </c>
      <c r="C1260" s="4" t="str">
        <f>主动技能!I1263</f>
        <v>对敌方全体攻击，造成125%攻击力（+68333）点伤害。并目标攻击-36%,目标防御-18%。</v>
      </c>
      <c r="D1260" s="4">
        <f>VLOOKUP(主动技能!J1263,对应表!F:G,2,FALSE)</f>
        <v>1</v>
      </c>
      <c r="E1260" s="4">
        <f>VLOOKUP(主动技能!K1263,对应表!J:K,2,FALSE)</f>
        <v>1</v>
      </c>
      <c r="F1260" s="4">
        <f>VLOOKUP(主动技能!L1263,对应表!N:O,2,FALSE)</f>
        <v>9</v>
      </c>
      <c r="G1260" s="4">
        <f>IF(主动技能!M1263="必中",2,1)</f>
        <v>1</v>
      </c>
      <c r="H1260" s="4">
        <f>主动技能!N1263</f>
        <v>100</v>
      </c>
      <c r="I1260" s="4">
        <f>主动技能!O1263</f>
        <v>100</v>
      </c>
      <c r="J1260" s="31" t="str">
        <f>主动技能!P1263</f>
        <v>||eff_shenlehuacai|</v>
      </c>
      <c r="K1260" s="31">
        <f>主动技能!Q1263</f>
        <v>3</v>
      </c>
      <c r="L1260" s="31">
        <f>主动技能!R1263</f>
        <v>0</v>
      </c>
      <c r="M1260" s="31">
        <f>主动技能!S1263</f>
        <v>0</v>
      </c>
      <c r="N1260" s="31" t="str">
        <f>IF(主动技能!T1263="","",主动技能!T1263)</f>
        <v>100078:100:2:0|100089:100:2:0</v>
      </c>
      <c r="O1260" s="31" t="str">
        <f>IF(主动技能!U1263="","",主动技能!U1263)</f>
        <v/>
      </c>
      <c r="P1260" s="31" t="str">
        <f>IF(主动技能!V1263="","",主动技能!V1263)</f>
        <v>skill_25</v>
      </c>
      <c r="Q1260" s="31" t="str">
        <f>IF(主动技能!W1263="","")</f>
        <v/>
      </c>
      <c r="R1260" s="31" t="str">
        <f>IF(主动技能!X1263="","")</f>
        <v/>
      </c>
      <c r="S1260" s="31">
        <f>主动技能!Y1263</f>
        <v>0</v>
      </c>
      <c r="T1260" s="31">
        <f>主动技能!Z1263</f>
        <v>125</v>
      </c>
      <c r="U1260" s="31">
        <f>主动技能!AB1263</f>
        <v>68333</v>
      </c>
      <c r="V1260" s="31">
        <f>主动技能!AC1263</f>
        <v>0</v>
      </c>
      <c r="W1260" s="31">
        <f>主动技能!AD1263</f>
        <v>0</v>
      </c>
      <c r="X1260" s="31">
        <f>主动技能!AE1263</f>
        <v>1</v>
      </c>
      <c r="Y1260" s="31">
        <f>主动技能!AF1263</f>
        <v>2</v>
      </c>
      <c r="Z1260" s="31">
        <f>主动技能!AG1263</f>
        <v>2</v>
      </c>
      <c r="AA1260" s="31" t="str">
        <f>主动技能!AH1263</f>
        <v>attackex</v>
      </c>
      <c r="AB1260" s="31" t="str">
        <f>IF(主动技能!AI1263="","")</f>
        <v/>
      </c>
      <c r="AC1260" s="31">
        <f>主动技能!AJ1263</f>
        <v>17</v>
      </c>
      <c r="AD1260" s="31">
        <f>主动技能!BF1263</f>
        <v>102103</v>
      </c>
      <c r="AE1260" s="1">
        <f t="shared" si="19"/>
        <v>17</v>
      </c>
    </row>
    <row r="1261" spans="1:31" s="31" customFormat="1" x14ac:dyDescent="0.15">
      <c r="A1261" s="31">
        <f>主动技能!B1264</f>
        <v>10210318</v>
      </c>
      <c r="B1261" s="4" t="str">
        <f>主动技能!H1264</f>
        <v>神乐华彩</v>
      </c>
      <c r="C1261" s="4" t="str">
        <f>主动技能!I1264</f>
        <v>对敌方全体攻击，造成125%攻击力（+96791）点伤害。并目标攻击-38%,目标防御-18%。</v>
      </c>
      <c r="D1261" s="4">
        <f>VLOOKUP(主动技能!J1264,对应表!F:G,2,FALSE)</f>
        <v>1</v>
      </c>
      <c r="E1261" s="4">
        <f>VLOOKUP(主动技能!K1264,对应表!J:K,2,FALSE)</f>
        <v>1</v>
      </c>
      <c r="F1261" s="4">
        <f>VLOOKUP(主动技能!L1264,对应表!N:O,2,FALSE)</f>
        <v>9</v>
      </c>
      <c r="G1261" s="4">
        <f>IF(主动技能!M1264="必中",2,1)</f>
        <v>1</v>
      </c>
      <c r="H1261" s="4">
        <f>主动技能!N1264</f>
        <v>100</v>
      </c>
      <c r="I1261" s="4">
        <f>主动技能!O1264</f>
        <v>100</v>
      </c>
      <c r="J1261" s="31" t="str">
        <f>主动技能!P1264</f>
        <v>||eff_shenlehuacai|</v>
      </c>
      <c r="K1261" s="31">
        <f>主动技能!Q1264</f>
        <v>3</v>
      </c>
      <c r="L1261" s="31">
        <f>主动技能!R1264</f>
        <v>0</v>
      </c>
      <c r="M1261" s="31">
        <f>主动技能!S1264</f>
        <v>0</v>
      </c>
      <c r="N1261" s="31" t="str">
        <f>IF(主动技能!T1264="","",主动技能!T1264)</f>
        <v>100079:100:2:0|100089:100:2:0</v>
      </c>
      <c r="O1261" s="31" t="str">
        <f>IF(主动技能!U1264="","",主动技能!U1264)</f>
        <v/>
      </c>
      <c r="P1261" s="31" t="str">
        <f>IF(主动技能!V1264="","",主动技能!V1264)</f>
        <v>skill_25</v>
      </c>
      <c r="Q1261" s="31" t="str">
        <f>IF(主动技能!W1264="","")</f>
        <v/>
      </c>
      <c r="R1261" s="31" t="str">
        <f>IF(主动技能!X1264="","")</f>
        <v/>
      </c>
      <c r="S1261" s="31">
        <f>主动技能!Y1264</f>
        <v>0</v>
      </c>
      <c r="T1261" s="31">
        <f>主动技能!Z1264</f>
        <v>125</v>
      </c>
      <c r="U1261" s="31">
        <f>主动技能!AB1264</f>
        <v>96791</v>
      </c>
      <c r="V1261" s="31">
        <f>主动技能!AC1264</f>
        <v>0</v>
      </c>
      <c r="W1261" s="31">
        <f>主动技能!AD1264</f>
        <v>0</v>
      </c>
      <c r="X1261" s="31">
        <f>主动技能!AE1264</f>
        <v>1</v>
      </c>
      <c r="Y1261" s="31">
        <f>主动技能!AF1264</f>
        <v>2</v>
      </c>
      <c r="Z1261" s="31">
        <f>主动技能!AG1264</f>
        <v>2</v>
      </c>
      <c r="AA1261" s="31" t="str">
        <f>主动技能!AH1264</f>
        <v>attackex</v>
      </c>
      <c r="AB1261" s="31" t="str">
        <f>IF(主动技能!AI1264="","")</f>
        <v/>
      </c>
      <c r="AC1261" s="31">
        <f>主动技能!AJ1264</f>
        <v>18</v>
      </c>
      <c r="AD1261" s="31">
        <f>主动技能!BF1264</f>
        <v>102103</v>
      </c>
      <c r="AE1261" s="1">
        <f t="shared" si="19"/>
        <v>18</v>
      </c>
    </row>
    <row r="1262" spans="1:31" s="31" customFormat="1" x14ac:dyDescent="0.15">
      <c r="A1262" s="31">
        <f>主动技能!B1265</f>
        <v>10210319</v>
      </c>
      <c r="B1262" s="4" t="str">
        <f>主动技能!H1265</f>
        <v>神乐华彩</v>
      </c>
      <c r="C1262" s="4" t="str">
        <f>主动技能!I1265</f>
        <v>对敌方全体攻击，造成125%攻击力（+137079）点伤害。并目标攻击-38%,目标防御-19%。</v>
      </c>
      <c r="D1262" s="4">
        <f>VLOOKUP(主动技能!J1265,对应表!F:G,2,FALSE)</f>
        <v>1</v>
      </c>
      <c r="E1262" s="4">
        <f>VLOOKUP(主动技能!K1265,对应表!J:K,2,FALSE)</f>
        <v>1</v>
      </c>
      <c r="F1262" s="4">
        <f>VLOOKUP(主动技能!L1265,对应表!N:O,2,FALSE)</f>
        <v>9</v>
      </c>
      <c r="G1262" s="4">
        <f>IF(主动技能!M1265="必中",2,1)</f>
        <v>1</v>
      </c>
      <c r="H1262" s="4">
        <f>主动技能!N1265</f>
        <v>100</v>
      </c>
      <c r="I1262" s="4">
        <f>主动技能!O1265</f>
        <v>100</v>
      </c>
      <c r="J1262" s="31" t="str">
        <f>主动技能!P1265</f>
        <v>||eff_shenlehuacai|</v>
      </c>
      <c r="K1262" s="31">
        <f>主动技能!Q1265</f>
        <v>3</v>
      </c>
      <c r="L1262" s="31">
        <f>主动技能!R1265</f>
        <v>0</v>
      </c>
      <c r="M1262" s="31">
        <f>主动技能!S1265</f>
        <v>0</v>
      </c>
      <c r="N1262" s="31" t="str">
        <f>IF(主动技能!T1265="","",主动技能!T1265)</f>
        <v>100079:100:2:0|100090:100:2:0</v>
      </c>
      <c r="O1262" s="31" t="str">
        <f>IF(主动技能!U1265="","",主动技能!U1265)</f>
        <v/>
      </c>
      <c r="P1262" s="31" t="str">
        <f>IF(主动技能!V1265="","",主动技能!V1265)</f>
        <v>skill_25</v>
      </c>
      <c r="Q1262" s="31" t="str">
        <f>IF(主动技能!W1265="","")</f>
        <v/>
      </c>
      <c r="R1262" s="31" t="str">
        <f>IF(主动技能!X1265="","")</f>
        <v/>
      </c>
      <c r="S1262" s="31">
        <f>主动技能!Y1265</f>
        <v>0</v>
      </c>
      <c r="T1262" s="31">
        <f>主动技能!Z1265</f>
        <v>125</v>
      </c>
      <c r="U1262" s="31">
        <f>主动技能!AB1265</f>
        <v>137079</v>
      </c>
      <c r="V1262" s="31">
        <f>主动技能!AC1265</f>
        <v>0</v>
      </c>
      <c r="W1262" s="31">
        <f>主动技能!AD1265</f>
        <v>0</v>
      </c>
      <c r="X1262" s="31">
        <f>主动技能!AE1265</f>
        <v>1</v>
      </c>
      <c r="Y1262" s="31">
        <f>主动技能!AF1265</f>
        <v>2</v>
      </c>
      <c r="Z1262" s="31">
        <f>主动技能!AG1265</f>
        <v>2</v>
      </c>
      <c r="AA1262" s="31" t="str">
        <f>主动技能!AH1265</f>
        <v>attackex</v>
      </c>
      <c r="AB1262" s="31" t="str">
        <f>IF(主动技能!AI1265="","")</f>
        <v/>
      </c>
      <c r="AC1262" s="31">
        <f>主动技能!AJ1265</f>
        <v>19</v>
      </c>
      <c r="AD1262" s="31">
        <f>主动技能!BF1265</f>
        <v>102103</v>
      </c>
      <c r="AE1262" s="1">
        <f t="shared" si="19"/>
        <v>19</v>
      </c>
    </row>
    <row r="1263" spans="1:31" s="31" customFormat="1" x14ac:dyDescent="0.15">
      <c r="A1263" s="31">
        <f>主动技能!B1266</f>
        <v>10210320</v>
      </c>
      <c r="B1263" s="4" t="str">
        <f>主动技能!H1266</f>
        <v>神乐华彩</v>
      </c>
      <c r="C1263" s="4" t="str">
        <f>主动技能!I1266</f>
        <v>对敌方全体攻击，造成125%攻击力（+194115）点伤害。并目标攻击-40%,目标防御-20%。</v>
      </c>
      <c r="D1263" s="4">
        <f>VLOOKUP(主动技能!J1266,对应表!F:G,2,FALSE)</f>
        <v>1</v>
      </c>
      <c r="E1263" s="4">
        <f>VLOOKUP(主动技能!K1266,对应表!J:K,2,FALSE)</f>
        <v>1</v>
      </c>
      <c r="F1263" s="4">
        <f>VLOOKUP(主动技能!L1266,对应表!N:O,2,FALSE)</f>
        <v>9</v>
      </c>
      <c r="G1263" s="4">
        <f>IF(主动技能!M1266="必中",2,1)</f>
        <v>1</v>
      </c>
      <c r="H1263" s="4">
        <f>主动技能!N1266</f>
        <v>100</v>
      </c>
      <c r="I1263" s="4">
        <f>主动技能!O1266</f>
        <v>100</v>
      </c>
      <c r="J1263" s="31" t="str">
        <f>主动技能!P1266</f>
        <v>||eff_shenlehuacai|</v>
      </c>
      <c r="K1263" s="31">
        <f>主动技能!Q1266</f>
        <v>3</v>
      </c>
      <c r="L1263" s="31">
        <f>主动技能!R1266</f>
        <v>0</v>
      </c>
      <c r="M1263" s="31">
        <f>主动技能!S1266</f>
        <v>0</v>
      </c>
      <c r="N1263" s="31" t="str">
        <f>IF(主动技能!T1266="","",主动技能!T1266)</f>
        <v>100080:100:2:0|100091:100:2:0</v>
      </c>
      <c r="O1263" s="31" t="str">
        <f>IF(主动技能!U1266="","",主动技能!U1266)</f>
        <v/>
      </c>
      <c r="P1263" s="31" t="str">
        <f>IF(主动技能!V1266="","",主动技能!V1266)</f>
        <v>skill_25</v>
      </c>
      <c r="Q1263" s="31" t="str">
        <f>IF(主动技能!W1266="","")</f>
        <v/>
      </c>
      <c r="R1263" s="31" t="str">
        <f>IF(主动技能!X1266="","")</f>
        <v/>
      </c>
      <c r="S1263" s="31">
        <f>主动技能!Y1266</f>
        <v>0</v>
      </c>
      <c r="T1263" s="31">
        <f>主动技能!Z1266</f>
        <v>125</v>
      </c>
      <c r="U1263" s="31">
        <f>主动技能!AB1266</f>
        <v>194115</v>
      </c>
      <c r="V1263" s="31">
        <f>主动技能!AC1266</f>
        <v>0</v>
      </c>
      <c r="W1263" s="31">
        <f>主动技能!AD1266</f>
        <v>0</v>
      </c>
      <c r="X1263" s="31">
        <f>主动技能!AE1266</f>
        <v>1</v>
      </c>
      <c r="Y1263" s="31">
        <f>主动技能!AF1266</f>
        <v>2</v>
      </c>
      <c r="Z1263" s="31">
        <f>主动技能!AG1266</f>
        <v>2</v>
      </c>
      <c r="AA1263" s="31" t="str">
        <f>主动技能!AH1266</f>
        <v>attackex</v>
      </c>
      <c r="AB1263" s="31" t="str">
        <f>IF(主动技能!AI1266="","")</f>
        <v/>
      </c>
      <c r="AC1263" s="31">
        <f>主动技能!AJ1266</f>
        <v>20</v>
      </c>
      <c r="AD1263" s="31">
        <f>主动技能!BF1266</f>
        <v>102103</v>
      </c>
      <c r="AE1263" s="1">
        <f t="shared" si="19"/>
        <v>20</v>
      </c>
    </row>
    <row r="1264" spans="1:31" s="31" customFormat="1" x14ac:dyDescent="0.15">
      <c r="A1264" s="31">
        <f>主动技能!B1267</f>
        <v>10220101</v>
      </c>
      <c r="B1264" s="4" t="str">
        <f>主动技能!H1267</f>
        <v>普攻</v>
      </c>
      <c r="C1264" s="4" t="str">
        <f>主动技能!I1267</f>
        <v>对敌方单体攻击，造成100%攻击力（+110）点伤害。</v>
      </c>
      <c r="D1264" s="4">
        <f>VLOOKUP(主动技能!J1267,对应表!F:G,2,FALSE)</f>
        <v>1</v>
      </c>
      <c r="E1264" s="4">
        <f>VLOOKUP(主动技能!K1267,对应表!J:K,2,FALSE)</f>
        <v>1</v>
      </c>
      <c r="F1264" s="4">
        <f>VLOOKUP(主动技能!L1267,对应表!N:O,2,FALSE)</f>
        <v>1</v>
      </c>
      <c r="G1264" s="4">
        <f>IF(主动技能!M1267="必中",2,1)</f>
        <v>1</v>
      </c>
      <c r="H1264" s="4">
        <f>主动技能!N1267</f>
        <v>100</v>
      </c>
      <c r="I1264" s="4">
        <f>主动技能!O1267</f>
        <v>0</v>
      </c>
      <c r="J1264" s="31" t="str">
        <f>主动技能!P1267</f>
        <v>|||</v>
      </c>
      <c r="K1264" s="31">
        <f>主动技能!Q1267</f>
        <v>1</v>
      </c>
      <c r="L1264" s="31">
        <f>主动技能!R1267</f>
        <v>0</v>
      </c>
      <c r="M1264" s="31">
        <f>主动技能!S1267</f>
        <v>0</v>
      </c>
      <c r="N1264" s="31" t="str">
        <f>IF(主动技能!T1267="","",主动技能!T1267)</f>
        <v/>
      </c>
      <c r="O1264" s="31" t="str">
        <f>IF(主动技能!U1267="","",主动技能!U1267)</f>
        <v/>
      </c>
      <c r="P1264" s="31" t="str">
        <f>IF(主动技能!V1267="","",主动技能!V1267)</f>
        <v>skill_01</v>
      </c>
      <c r="Q1264" s="31" t="str">
        <f>IF(主动技能!W1267="","")</f>
        <v/>
      </c>
      <c r="R1264" s="31" t="str">
        <f>IF(主动技能!X1267="","")</f>
        <v/>
      </c>
      <c r="S1264" s="31">
        <f>主动技能!Y1267</f>
        <v>0</v>
      </c>
      <c r="T1264" s="31">
        <f>主动技能!Z1267</f>
        <v>100</v>
      </c>
      <c r="U1264" s="31">
        <f>主动技能!AB1267</f>
        <v>110</v>
      </c>
      <c r="V1264" s="31">
        <f>主动技能!AC1267</f>
        <v>0</v>
      </c>
      <c r="W1264" s="31">
        <f>主动技能!AD1267</f>
        <v>0</v>
      </c>
      <c r="X1264" s="31">
        <f>主动技能!AE1267</f>
        <v>1</v>
      </c>
      <c r="Y1264" s="31">
        <f>主动技能!AF1267</f>
        <v>0</v>
      </c>
      <c r="Z1264" s="31">
        <f>主动技能!AG1267</f>
        <v>0</v>
      </c>
      <c r="AA1264" s="31" t="str">
        <f>主动技能!AH1267</f>
        <v>attack</v>
      </c>
      <c r="AB1264" s="31" t="str">
        <f>IF(主动技能!AI1267="","")</f>
        <v/>
      </c>
      <c r="AC1264" s="31">
        <f>主动技能!AJ1267</f>
        <v>1</v>
      </c>
      <c r="AD1264" s="31">
        <f>主动技能!BF1267</f>
        <v>102201</v>
      </c>
      <c r="AE1264" s="1">
        <f t="shared" si="19"/>
        <v>1</v>
      </c>
    </row>
    <row r="1265" spans="1:31" s="31" customFormat="1" x14ac:dyDescent="0.15">
      <c r="A1265" s="31">
        <f>主动技能!B1268</f>
        <v>10220102</v>
      </c>
      <c r="B1265" s="4" t="str">
        <f>主动技能!H1268</f>
        <v>普攻</v>
      </c>
      <c r="C1265" s="4" t="str">
        <f>主动技能!I1268</f>
        <v>对敌方单体攻击，造成100%攻击力（+122）点伤害。</v>
      </c>
      <c r="D1265" s="4">
        <f>VLOOKUP(主动技能!J1268,对应表!F:G,2,FALSE)</f>
        <v>1</v>
      </c>
      <c r="E1265" s="4">
        <f>VLOOKUP(主动技能!K1268,对应表!J:K,2,FALSE)</f>
        <v>1</v>
      </c>
      <c r="F1265" s="4">
        <f>VLOOKUP(主动技能!L1268,对应表!N:O,2,FALSE)</f>
        <v>1</v>
      </c>
      <c r="G1265" s="4">
        <f>IF(主动技能!M1268="必中",2,1)</f>
        <v>1</v>
      </c>
      <c r="H1265" s="4">
        <f>主动技能!N1268</f>
        <v>100</v>
      </c>
      <c r="I1265" s="4">
        <f>主动技能!O1268</f>
        <v>0</v>
      </c>
      <c r="J1265" s="31" t="str">
        <f>主动技能!P1268</f>
        <v>|||</v>
      </c>
      <c r="K1265" s="31">
        <f>主动技能!Q1268</f>
        <v>1</v>
      </c>
      <c r="L1265" s="31">
        <f>主动技能!R1268</f>
        <v>0</v>
      </c>
      <c r="M1265" s="31">
        <f>主动技能!S1268</f>
        <v>0</v>
      </c>
      <c r="N1265" s="31" t="str">
        <f>IF(主动技能!T1268="","",主动技能!T1268)</f>
        <v/>
      </c>
      <c r="O1265" s="31" t="str">
        <f>IF(主动技能!U1268="","",主动技能!U1268)</f>
        <v/>
      </c>
      <c r="P1265" s="31" t="str">
        <f>IF(主动技能!V1268="","",主动技能!V1268)</f>
        <v>skill_01</v>
      </c>
      <c r="Q1265" s="31" t="str">
        <f>IF(主动技能!W1268="","")</f>
        <v/>
      </c>
      <c r="R1265" s="31" t="str">
        <f>IF(主动技能!X1268="","")</f>
        <v/>
      </c>
      <c r="S1265" s="31">
        <f>主动技能!Y1268</f>
        <v>0</v>
      </c>
      <c r="T1265" s="31">
        <f>主动技能!Z1268</f>
        <v>100</v>
      </c>
      <c r="U1265" s="31">
        <f>主动技能!AB1268</f>
        <v>122</v>
      </c>
      <c r="V1265" s="31">
        <f>主动技能!AC1268</f>
        <v>0</v>
      </c>
      <c r="W1265" s="31">
        <f>主动技能!AD1268</f>
        <v>0</v>
      </c>
      <c r="X1265" s="31">
        <f>主动技能!AE1268</f>
        <v>1</v>
      </c>
      <c r="Y1265" s="31">
        <f>主动技能!AF1268</f>
        <v>0</v>
      </c>
      <c r="Z1265" s="31">
        <f>主动技能!AG1268</f>
        <v>0</v>
      </c>
      <c r="AA1265" s="31" t="str">
        <f>主动技能!AH1268</f>
        <v>attack</v>
      </c>
      <c r="AB1265" s="31" t="str">
        <f>IF(主动技能!AI1268="","")</f>
        <v/>
      </c>
      <c r="AC1265" s="31">
        <f>主动技能!AJ1268</f>
        <v>2</v>
      </c>
      <c r="AD1265" s="31">
        <f>主动技能!BF1268</f>
        <v>102201</v>
      </c>
      <c r="AE1265" s="1">
        <f t="shared" si="19"/>
        <v>2</v>
      </c>
    </row>
    <row r="1266" spans="1:31" s="31" customFormat="1" x14ac:dyDescent="0.15">
      <c r="A1266" s="31">
        <f>主动技能!B1269</f>
        <v>10220103</v>
      </c>
      <c r="B1266" s="4" t="str">
        <f>主动技能!H1269</f>
        <v>普攻</v>
      </c>
      <c r="C1266" s="4" t="str">
        <f>主动技能!I1269</f>
        <v>对敌方单体攻击，造成100%攻击力（+161）点伤害。</v>
      </c>
      <c r="D1266" s="4">
        <f>VLOOKUP(主动技能!J1269,对应表!F:G,2,FALSE)</f>
        <v>1</v>
      </c>
      <c r="E1266" s="4">
        <f>VLOOKUP(主动技能!K1269,对应表!J:K,2,FALSE)</f>
        <v>1</v>
      </c>
      <c r="F1266" s="4">
        <f>VLOOKUP(主动技能!L1269,对应表!N:O,2,FALSE)</f>
        <v>1</v>
      </c>
      <c r="G1266" s="4">
        <f>IF(主动技能!M1269="必中",2,1)</f>
        <v>1</v>
      </c>
      <c r="H1266" s="4">
        <f>主动技能!N1269</f>
        <v>100</v>
      </c>
      <c r="I1266" s="4">
        <f>主动技能!O1269</f>
        <v>0</v>
      </c>
      <c r="J1266" s="31" t="str">
        <f>主动技能!P1269</f>
        <v>|||</v>
      </c>
      <c r="K1266" s="31">
        <f>主动技能!Q1269</f>
        <v>1</v>
      </c>
      <c r="L1266" s="31">
        <f>主动技能!R1269</f>
        <v>0</v>
      </c>
      <c r="M1266" s="31">
        <f>主动技能!S1269</f>
        <v>0</v>
      </c>
      <c r="N1266" s="31" t="str">
        <f>IF(主动技能!T1269="","",主动技能!T1269)</f>
        <v/>
      </c>
      <c r="O1266" s="31" t="str">
        <f>IF(主动技能!U1269="","",主动技能!U1269)</f>
        <v/>
      </c>
      <c r="P1266" s="31" t="str">
        <f>IF(主动技能!V1269="","",主动技能!V1269)</f>
        <v>skill_01</v>
      </c>
      <c r="Q1266" s="31" t="str">
        <f>IF(主动技能!W1269="","")</f>
        <v/>
      </c>
      <c r="R1266" s="31" t="str">
        <f>IF(主动技能!X1269="","")</f>
        <v/>
      </c>
      <c r="S1266" s="31">
        <f>主动技能!Y1269</f>
        <v>0</v>
      </c>
      <c r="T1266" s="31">
        <f>主动技能!Z1269</f>
        <v>100</v>
      </c>
      <c r="U1266" s="31">
        <f>主动技能!AB1269</f>
        <v>161</v>
      </c>
      <c r="V1266" s="31">
        <f>主动技能!AC1269</f>
        <v>0</v>
      </c>
      <c r="W1266" s="31">
        <f>主动技能!AD1269</f>
        <v>0</v>
      </c>
      <c r="X1266" s="31">
        <f>主动技能!AE1269</f>
        <v>1</v>
      </c>
      <c r="Y1266" s="31">
        <f>主动技能!AF1269</f>
        <v>0</v>
      </c>
      <c r="Z1266" s="31">
        <f>主动技能!AG1269</f>
        <v>0</v>
      </c>
      <c r="AA1266" s="31" t="str">
        <f>主动技能!AH1269</f>
        <v>attack</v>
      </c>
      <c r="AB1266" s="31" t="str">
        <f>IF(主动技能!AI1269="","")</f>
        <v/>
      </c>
      <c r="AC1266" s="31">
        <f>主动技能!AJ1269</f>
        <v>3</v>
      </c>
      <c r="AD1266" s="31">
        <f>主动技能!BF1269</f>
        <v>102201</v>
      </c>
      <c r="AE1266" s="1">
        <f t="shared" si="19"/>
        <v>3</v>
      </c>
    </row>
    <row r="1267" spans="1:31" s="31" customFormat="1" x14ac:dyDescent="0.15">
      <c r="A1267" s="31">
        <f>主动技能!B1270</f>
        <v>10220104</v>
      </c>
      <c r="B1267" s="4" t="str">
        <f>主动技能!H1270</f>
        <v>普攻</v>
      </c>
      <c r="C1267" s="4" t="str">
        <f>主动技能!I1270</f>
        <v>对敌方单体攻击，造成100%攻击力（+249）点伤害。</v>
      </c>
      <c r="D1267" s="4">
        <f>VLOOKUP(主动技能!J1270,对应表!F:G,2,FALSE)</f>
        <v>1</v>
      </c>
      <c r="E1267" s="4">
        <f>VLOOKUP(主动技能!K1270,对应表!J:K,2,FALSE)</f>
        <v>1</v>
      </c>
      <c r="F1267" s="4">
        <f>VLOOKUP(主动技能!L1270,对应表!N:O,2,FALSE)</f>
        <v>1</v>
      </c>
      <c r="G1267" s="4">
        <f>IF(主动技能!M1270="必中",2,1)</f>
        <v>1</v>
      </c>
      <c r="H1267" s="4">
        <f>主动技能!N1270</f>
        <v>100</v>
      </c>
      <c r="I1267" s="4">
        <f>主动技能!O1270</f>
        <v>0</v>
      </c>
      <c r="J1267" s="31" t="str">
        <f>主动技能!P1270</f>
        <v>|||</v>
      </c>
      <c r="K1267" s="31">
        <f>主动技能!Q1270</f>
        <v>1</v>
      </c>
      <c r="L1267" s="31">
        <f>主动技能!R1270</f>
        <v>0</v>
      </c>
      <c r="M1267" s="31">
        <f>主动技能!S1270</f>
        <v>0</v>
      </c>
      <c r="N1267" s="31" t="str">
        <f>IF(主动技能!T1270="","",主动技能!T1270)</f>
        <v/>
      </c>
      <c r="O1267" s="31" t="str">
        <f>IF(主动技能!U1270="","",主动技能!U1270)</f>
        <v/>
      </c>
      <c r="P1267" s="31" t="str">
        <f>IF(主动技能!V1270="","",主动技能!V1270)</f>
        <v>skill_01</v>
      </c>
      <c r="Q1267" s="31" t="str">
        <f>IF(主动技能!W1270="","")</f>
        <v/>
      </c>
      <c r="R1267" s="31" t="str">
        <f>IF(主动技能!X1270="","")</f>
        <v/>
      </c>
      <c r="S1267" s="31">
        <f>主动技能!Y1270</f>
        <v>0</v>
      </c>
      <c r="T1267" s="31">
        <f>主动技能!Z1270</f>
        <v>100</v>
      </c>
      <c r="U1267" s="31">
        <f>主动技能!AB1270</f>
        <v>249</v>
      </c>
      <c r="V1267" s="31">
        <f>主动技能!AC1270</f>
        <v>0</v>
      </c>
      <c r="W1267" s="31">
        <f>主动技能!AD1270</f>
        <v>0</v>
      </c>
      <c r="X1267" s="31">
        <f>主动技能!AE1270</f>
        <v>1</v>
      </c>
      <c r="Y1267" s="31">
        <f>主动技能!AF1270</f>
        <v>0</v>
      </c>
      <c r="Z1267" s="31">
        <f>主动技能!AG1270</f>
        <v>0</v>
      </c>
      <c r="AA1267" s="31" t="str">
        <f>主动技能!AH1270</f>
        <v>attack</v>
      </c>
      <c r="AB1267" s="31" t="str">
        <f>IF(主动技能!AI1270="","")</f>
        <v/>
      </c>
      <c r="AC1267" s="31">
        <f>主动技能!AJ1270</f>
        <v>4</v>
      </c>
      <c r="AD1267" s="31">
        <f>主动技能!BF1270</f>
        <v>102201</v>
      </c>
      <c r="AE1267" s="1">
        <f t="shared" si="19"/>
        <v>4</v>
      </c>
    </row>
    <row r="1268" spans="1:31" s="31" customFormat="1" x14ac:dyDescent="0.15">
      <c r="A1268" s="31">
        <f>主动技能!B1271</f>
        <v>10220105</v>
      </c>
      <c r="B1268" s="4" t="str">
        <f>主动技能!H1271</f>
        <v>普攻</v>
      </c>
      <c r="C1268" s="4" t="str">
        <f>主动技能!I1271</f>
        <v>对敌方单体攻击，造成100%攻击力（+373）点伤害。</v>
      </c>
      <c r="D1268" s="4">
        <f>VLOOKUP(主动技能!J1271,对应表!F:G,2,FALSE)</f>
        <v>1</v>
      </c>
      <c r="E1268" s="4">
        <f>VLOOKUP(主动技能!K1271,对应表!J:K,2,FALSE)</f>
        <v>1</v>
      </c>
      <c r="F1268" s="4">
        <f>VLOOKUP(主动技能!L1271,对应表!N:O,2,FALSE)</f>
        <v>1</v>
      </c>
      <c r="G1268" s="4">
        <f>IF(主动技能!M1271="必中",2,1)</f>
        <v>1</v>
      </c>
      <c r="H1268" s="4">
        <f>主动技能!N1271</f>
        <v>100</v>
      </c>
      <c r="I1268" s="4">
        <f>主动技能!O1271</f>
        <v>0</v>
      </c>
      <c r="J1268" s="31" t="str">
        <f>主动技能!P1271</f>
        <v>|||</v>
      </c>
      <c r="K1268" s="31">
        <f>主动技能!Q1271</f>
        <v>1</v>
      </c>
      <c r="L1268" s="31">
        <f>主动技能!R1271</f>
        <v>0</v>
      </c>
      <c r="M1268" s="31">
        <f>主动技能!S1271</f>
        <v>0</v>
      </c>
      <c r="N1268" s="31" t="str">
        <f>IF(主动技能!T1271="","",主动技能!T1271)</f>
        <v/>
      </c>
      <c r="O1268" s="31" t="str">
        <f>IF(主动技能!U1271="","",主动技能!U1271)</f>
        <v/>
      </c>
      <c r="P1268" s="31" t="str">
        <f>IF(主动技能!V1271="","",主动技能!V1271)</f>
        <v>skill_01</v>
      </c>
      <c r="Q1268" s="31" t="str">
        <f>IF(主动技能!W1271="","")</f>
        <v/>
      </c>
      <c r="R1268" s="31" t="str">
        <f>IF(主动技能!X1271="","")</f>
        <v/>
      </c>
      <c r="S1268" s="31">
        <f>主动技能!Y1271</f>
        <v>0</v>
      </c>
      <c r="T1268" s="31">
        <f>主动技能!Z1271</f>
        <v>100</v>
      </c>
      <c r="U1268" s="31">
        <f>主动技能!AB1271</f>
        <v>373</v>
      </c>
      <c r="V1268" s="31">
        <f>主动技能!AC1271</f>
        <v>0</v>
      </c>
      <c r="W1268" s="31">
        <f>主动技能!AD1271</f>
        <v>0</v>
      </c>
      <c r="X1268" s="31">
        <f>主动技能!AE1271</f>
        <v>1</v>
      </c>
      <c r="Y1268" s="31">
        <f>主动技能!AF1271</f>
        <v>0</v>
      </c>
      <c r="Z1268" s="31">
        <f>主动技能!AG1271</f>
        <v>0</v>
      </c>
      <c r="AA1268" s="31" t="str">
        <f>主动技能!AH1271</f>
        <v>attack</v>
      </c>
      <c r="AB1268" s="31" t="str">
        <f>IF(主动技能!AI1271="","")</f>
        <v/>
      </c>
      <c r="AC1268" s="31">
        <f>主动技能!AJ1271</f>
        <v>5</v>
      </c>
      <c r="AD1268" s="31">
        <f>主动技能!BF1271</f>
        <v>102201</v>
      </c>
      <c r="AE1268" s="1">
        <f t="shared" si="19"/>
        <v>5</v>
      </c>
    </row>
    <row r="1269" spans="1:31" s="31" customFormat="1" x14ac:dyDescent="0.15">
      <c r="A1269" s="31">
        <f>主动技能!B1272</f>
        <v>10220106</v>
      </c>
      <c r="B1269" s="4" t="str">
        <f>主动技能!H1272</f>
        <v>普攻</v>
      </c>
      <c r="C1269" s="4" t="str">
        <f>主动技能!I1272</f>
        <v>对敌方单体攻击，造成100%攻击力（+549）点伤害。</v>
      </c>
      <c r="D1269" s="4">
        <f>VLOOKUP(主动技能!J1272,对应表!F:G,2,FALSE)</f>
        <v>1</v>
      </c>
      <c r="E1269" s="4">
        <f>VLOOKUP(主动技能!K1272,对应表!J:K,2,FALSE)</f>
        <v>1</v>
      </c>
      <c r="F1269" s="4">
        <f>VLOOKUP(主动技能!L1272,对应表!N:O,2,FALSE)</f>
        <v>1</v>
      </c>
      <c r="G1269" s="4">
        <f>IF(主动技能!M1272="必中",2,1)</f>
        <v>1</v>
      </c>
      <c r="H1269" s="4">
        <f>主动技能!N1272</f>
        <v>100</v>
      </c>
      <c r="I1269" s="4">
        <f>主动技能!O1272</f>
        <v>0</v>
      </c>
      <c r="J1269" s="31" t="str">
        <f>主动技能!P1272</f>
        <v>|||</v>
      </c>
      <c r="K1269" s="31">
        <f>主动技能!Q1272</f>
        <v>1</v>
      </c>
      <c r="L1269" s="31">
        <f>主动技能!R1272</f>
        <v>0</v>
      </c>
      <c r="M1269" s="31">
        <f>主动技能!S1272</f>
        <v>0</v>
      </c>
      <c r="N1269" s="31" t="str">
        <f>IF(主动技能!T1272="","",主动技能!T1272)</f>
        <v/>
      </c>
      <c r="O1269" s="31" t="str">
        <f>IF(主动技能!U1272="","",主动技能!U1272)</f>
        <v/>
      </c>
      <c r="P1269" s="31" t="str">
        <f>IF(主动技能!V1272="","",主动技能!V1272)</f>
        <v>skill_01</v>
      </c>
      <c r="Q1269" s="31" t="str">
        <f>IF(主动技能!W1272="","")</f>
        <v/>
      </c>
      <c r="R1269" s="31" t="str">
        <f>IF(主动技能!X1272="","")</f>
        <v/>
      </c>
      <c r="S1269" s="31">
        <f>主动技能!Y1272</f>
        <v>0</v>
      </c>
      <c r="T1269" s="31">
        <f>主动技能!Z1272</f>
        <v>100</v>
      </c>
      <c r="U1269" s="31">
        <f>主动技能!AB1272</f>
        <v>549</v>
      </c>
      <c r="V1269" s="31">
        <f>主动技能!AC1272</f>
        <v>0</v>
      </c>
      <c r="W1269" s="31">
        <f>主动技能!AD1272</f>
        <v>0</v>
      </c>
      <c r="X1269" s="31">
        <f>主动技能!AE1272</f>
        <v>1</v>
      </c>
      <c r="Y1269" s="31">
        <f>主动技能!AF1272</f>
        <v>0</v>
      </c>
      <c r="Z1269" s="31">
        <f>主动技能!AG1272</f>
        <v>0</v>
      </c>
      <c r="AA1269" s="31" t="str">
        <f>主动技能!AH1272</f>
        <v>attack</v>
      </c>
      <c r="AB1269" s="31" t="str">
        <f>IF(主动技能!AI1272="","")</f>
        <v/>
      </c>
      <c r="AC1269" s="31">
        <f>主动技能!AJ1272</f>
        <v>6</v>
      </c>
      <c r="AD1269" s="31">
        <f>主动技能!BF1272</f>
        <v>102201</v>
      </c>
      <c r="AE1269" s="1">
        <f t="shared" si="19"/>
        <v>6</v>
      </c>
    </row>
    <row r="1270" spans="1:31" s="31" customFormat="1" x14ac:dyDescent="0.15">
      <c r="A1270" s="31">
        <f>主动技能!B1273</f>
        <v>10220107</v>
      </c>
      <c r="B1270" s="4" t="str">
        <f>主动技能!H1273</f>
        <v>普攻</v>
      </c>
      <c r="C1270" s="4" t="str">
        <f>主动技能!I1273</f>
        <v>对敌方单体攻击，造成100%攻击力（+797）点伤害。</v>
      </c>
      <c r="D1270" s="4">
        <f>VLOOKUP(主动技能!J1273,对应表!F:G,2,FALSE)</f>
        <v>1</v>
      </c>
      <c r="E1270" s="4">
        <f>VLOOKUP(主动技能!K1273,对应表!J:K,2,FALSE)</f>
        <v>1</v>
      </c>
      <c r="F1270" s="4">
        <f>VLOOKUP(主动技能!L1273,对应表!N:O,2,FALSE)</f>
        <v>1</v>
      </c>
      <c r="G1270" s="4">
        <f>IF(主动技能!M1273="必中",2,1)</f>
        <v>1</v>
      </c>
      <c r="H1270" s="4">
        <f>主动技能!N1273</f>
        <v>100</v>
      </c>
      <c r="I1270" s="4">
        <f>主动技能!O1273</f>
        <v>0</v>
      </c>
      <c r="J1270" s="31" t="str">
        <f>主动技能!P1273</f>
        <v>|||</v>
      </c>
      <c r="K1270" s="31">
        <f>主动技能!Q1273</f>
        <v>1</v>
      </c>
      <c r="L1270" s="31">
        <f>主动技能!R1273</f>
        <v>0</v>
      </c>
      <c r="M1270" s="31">
        <f>主动技能!S1273</f>
        <v>0</v>
      </c>
      <c r="N1270" s="31" t="str">
        <f>IF(主动技能!T1273="","",主动技能!T1273)</f>
        <v/>
      </c>
      <c r="O1270" s="31" t="str">
        <f>IF(主动技能!U1273="","",主动技能!U1273)</f>
        <v/>
      </c>
      <c r="P1270" s="31" t="str">
        <f>IF(主动技能!V1273="","",主动技能!V1273)</f>
        <v>skill_01</v>
      </c>
      <c r="Q1270" s="31" t="str">
        <f>IF(主动技能!W1273="","")</f>
        <v/>
      </c>
      <c r="R1270" s="31" t="str">
        <f>IF(主动技能!X1273="","")</f>
        <v/>
      </c>
      <c r="S1270" s="31">
        <f>主动技能!Y1273</f>
        <v>0</v>
      </c>
      <c r="T1270" s="31">
        <f>主动技能!Z1273</f>
        <v>100</v>
      </c>
      <c r="U1270" s="31">
        <f>主动技能!AB1273</f>
        <v>797</v>
      </c>
      <c r="V1270" s="31">
        <f>主动技能!AC1273</f>
        <v>0</v>
      </c>
      <c r="W1270" s="31">
        <f>主动技能!AD1273</f>
        <v>0</v>
      </c>
      <c r="X1270" s="31">
        <f>主动技能!AE1273</f>
        <v>1</v>
      </c>
      <c r="Y1270" s="31">
        <f>主动技能!AF1273</f>
        <v>0</v>
      </c>
      <c r="Z1270" s="31">
        <f>主动技能!AG1273</f>
        <v>0</v>
      </c>
      <c r="AA1270" s="31" t="str">
        <f>主动技能!AH1273</f>
        <v>attack</v>
      </c>
      <c r="AB1270" s="31" t="str">
        <f>IF(主动技能!AI1273="","")</f>
        <v/>
      </c>
      <c r="AC1270" s="31">
        <f>主动技能!AJ1273</f>
        <v>7</v>
      </c>
      <c r="AD1270" s="31">
        <f>主动技能!BF1273</f>
        <v>102201</v>
      </c>
      <c r="AE1270" s="1">
        <f t="shared" si="19"/>
        <v>7</v>
      </c>
    </row>
    <row r="1271" spans="1:31" s="31" customFormat="1" x14ac:dyDescent="0.15">
      <c r="A1271" s="31">
        <f>主动技能!B1274</f>
        <v>10220108</v>
      </c>
      <c r="B1271" s="4" t="str">
        <f>主动技能!H1274</f>
        <v>普攻</v>
      </c>
      <c r="C1271" s="4" t="str">
        <f>主动技能!I1274</f>
        <v>对敌方单体攻击，造成100%攻击力（+1149）点伤害。</v>
      </c>
      <c r="D1271" s="4">
        <f>VLOOKUP(主动技能!J1274,对应表!F:G,2,FALSE)</f>
        <v>1</v>
      </c>
      <c r="E1271" s="4">
        <f>VLOOKUP(主动技能!K1274,对应表!J:K,2,FALSE)</f>
        <v>1</v>
      </c>
      <c r="F1271" s="4">
        <f>VLOOKUP(主动技能!L1274,对应表!N:O,2,FALSE)</f>
        <v>1</v>
      </c>
      <c r="G1271" s="4">
        <f>IF(主动技能!M1274="必中",2,1)</f>
        <v>1</v>
      </c>
      <c r="H1271" s="4">
        <f>主动技能!N1274</f>
        <v>100</v>
      </c>
      <c r="I1271" s="4">
        <f>主动技能!O1274</f>
        <v>0</v>
      </c>
      <c r="J1271" s="31" t="str">
        <f>主动技能!P1274</f>
        <v>|||</v>
      </c>
      <c r="K1271" s="31">
        <f>主动技能!Q1274</f>
        <v>1</v>
      </c>
      <c r="L1271" s="31">
        <f>主动技能!R1274</f>
        <v>0</v>
      </c>
      <c r="M1271" s="31">
        <f>主动技能!S1274</f>
        <v>0</v>
      </c>
      <c r="N1271" s="31" t="str">
        <f>IF(主动技能!T1274="","",主动技能!T1274)</f>
        <v/>
      </c>
      <c r="O1271" s="31" t="str">
        <f>IF(主动技能!U1274="","",主动技能!U1274)</f>
        <v/>
      </c>
      <c r="P1271" s="31" t="str">
        <f>IF(主动技能!V1274="","",主动技能!V1274)</f>
        <v>skill_01</v>
      </c>
      <c r="Q1271" s="31" t="str">
        <f>IF(主动技能!W1274="","")</f>
        <v/>
      </c>
      <c r="R1271" s="31" t="str">
        <f>IF(主动技能!X1274="","")</f>
        <v/>
      </c>
      <c r="S1271" s="31">
        <f>主动技能!Y1274</f>
        <v>0</v>
      </c>
      <c r="T1271" s="31">
        <f>主动技能!Z1274</f>
        <v>100</v>
      </c>
      <c r="U1271" s="31">
        <f>主动技能!AB1274</f>
        <v>1149</v>
      </c>
      <c r="V1271" s="31">
        <f>主动技能!AC1274</f>
        <v>0</v>
      </c>
      <c r="W1271" s="31">
        <f>主动技能!AD1274</f>
        <v>0</v>
      </c>
      <c r="X1271" s="31">
        <f>主动技能!AE1274</f>
        <v>1</v>
      </c>
      <c r="Y1271" s="31">
        <f>主动技能!AF1274</f>
        <v>0</v>
      </c>
      <c r="Z1271" s="31">
        <f>主动技能!AG1274</f>
        <v>0</v>
      </c>
      <c r="AA1271" s="31" t="str">
        <f>主动技能!AH1274</f>
        <v>attack</v>
      </c>
      <c r="AB1271" s="31" t="str">
        <f>IF(主动技能!AI1274="","")</f>
        <v/>
      </c>
      <c r="AC1271" s="31">
        <f>主动技能!AJ1274</f>
        <v>8</v>
      </c>
      <c r="AD1271" s="31">
        <f>主动技能!BF1274</f>
        <v>102201</v>
      </c>
      <c r="AE1271" s="1">
        <f t="shared" si="19"/>
        <v>8</v>
      </c>
    </row>
    <row r="1272" spans="1:31" s="31" customFormat="1" x14ac:dyDescent="0.15">
      <c r="A1272" s="31">
        <f>主动技能!B1275</f>
        <v>10220109</v>
      </c>
      <c r="B1272" s="4" t="str">
        <f>主动技能!H1275</f>
        <v>普攻</v>
      </c>
      <c r="C1272" s="4" t="str">
        <f>主动技能!I1275</f>
        <v>对敌方单体攻击，造成100%攻击力（+1648）点伤害。</v>
      </c>
      <c r="D1272" s="4">
        <f>VLOOKUP(主动技能!J1275,对应表!F:G,2,FALSE)</f>
        <v>1</v>
      </c>
      <c r="E1272" s="4">
        <f>VLOOKUP(主动技能!K1275,对应表!J:K,2,FALSE)</f>
        <v>1</v>
      </c>
      <c r="F1272" s="4">
        <f>VLOOKUP(主动技能!L1275,对应表!N:O,2,FALSE)</f>
        <v>1</v>
      </c>
      <c r="G1272" s="4">
        <f>IF(主动技能!M1275="必中",2,1)</f>
        <v>1</v>
      </c>
      <c r="H1272" s="4">
        <f>主动技能!N1275</f>
        <v>100</v>
      </c>
      <c r="I1272" s="4">
        <f>主动技能!O1275</f>
        <v>0</v>
      </c>
      <c r="J1272" s="31" t="str">
        <f>主动技能!P1275</f>
        <v>|||</v>
      </c>
      <c r="K1272" s="31">
        <f>主动技能!Q1275</f>
        <v>1</v>
      </c>
      <c r="L1272" s="31">
        <f>主动技能!R1275</f>
        <v>0</v>
      </c>
      <c r="M1272" s="31">
        <f>主动技能!S1275</f>
        <v>0</v>
      </c>
      <c r="N1272" s="31" t="str">
        <f>IF(主动技能!T1275="","",主动技能!T1275)</f>
        <v/>
      </c>
      <c r="O1272" s="31" t="str">
        <f>IF(主动技能!U1275="","",主动技能!U1275)</f>
        <v/>
      </c>
      <c r="P1272" s="31" t="str">
        <f>IF(主动技能!V1275="","",主动技能!V1275)</f>
        <v>skill_01</v>
      </c>
      <c r="Q1272" s="31" t="str">
        <f>IF(主动技能!W1275="","")</f>
        <v/>
      </c>
      <c r="R1272" s="31" t="str">
        <f>IF(主动技能!X1275="","")</f>
        <v/>
      </c>
      <c r="S1272" s="31">
        <f>主动技能!Y1275</f>
        <v>0</v>
      </c>
      <c r="T1272" s="31">
        <f>主动技能!Z1275</f>
        <v>100</v>
      </c>
      <c r="U1272" s="31">
        <f>主动技能!AB1275</f>
        <v>1648</v>
      </c>
      <c r="V1272" s="31">
        <f>主动技能!AC1275</f>
        <v>0</v>
      </c>
      <c r="W1272" s="31">
        <f>主动技能!AD1275</f>
        <v>0</v>
      </c>
      <c r="X1272" s="31">
        <f>主动技能!AE1275</f>
        <v>1</v>
      </c>
      <c r="Y1272" s="31">
        <f>主动技能!AF1275</f>
        <v>0</v>
      </c>
      <c r="Z1272" s="31">
        <f>主动技能!AG1275</f>
        <v>0</v>
      </c>
      <c r="AA1272" s="31" t="str">
        <f>主动技能!AH1275</f>
        <v>attack</v>
      </c>
      <c r="AB1272" s="31" t="str">
        <f>IF(主动技能!AI1275="","")</f>
        <v/>
      </c>
      <c r="AC1272" s="31">
        <f>主动技能!AJ1275</f>
        <v>9</v>
      </c>
      <c r="AD1272" s="31">
        <f>主动技能!BF1275</f>
        <v>102201</v>
      </c>
      <c r="AE1272" s="1">
        <f t="shared" si="19"/>
        <v>9</v>
      </c>
    </row>
    <row r="1273" spans="1:31" s="31" customFormat="1" x14ac:dyDescent="0.15">
      <c r="A1273" s="31">
        <f>主动技能!B1276</f>
        <v>10220110</v>
      </c>
      <c r="B1273" s="4" t="str">
        <f>主动技能!H1276</f>
        <v>普攻</v>
      </c>
      <c r="C1273" s="4" t="str">
        <f>主动技能!I1276</f>
        <v>对敌方单体攻击，造成100%攻击力（+2353）点伤害。</v>
      </c>
      <c r="D1273" s="4">
        <f>VLOOKUP(主动技能!J1276,对应表!F:G,2,FALSE)</f>
        <v>1</v>
      </c>
      <c r="E1273" s="4">
        <f>VLOOKUP(主动技能!K1276,对应表!J:K,2,FALSE)</f>
        <v>1</v>
      </c>
      <c r="F1273" s="4">
        <f>VLOOKUP(主动技能!L1276,对应表!N:O,2,FALSE)</f>
        <v>1</v>
      </c>
      <c r="G1273" s="4">
        <f>IF(主动技能!M1276="必中",2,1)</f>
        <v>1</v>
      </c>
      <c r="H1273" s="4">
        <f>主动技能!N1276</f>
        <v>100</v>
      </c>
      <c r="I1273" s="4">
        <f>主动技能!O1276</f>
        <v>0</v>
      </c>
      <c r="J1273" s="31" t="str">
        <f>主动技能!P1276</f>
        <v>|||</v>
      </c>
      <c r="K1273" s="31">
        <f>主动技能!Q1276</f>
        <v>1</v>
      </c>
      <c r="L1273" s="31">
        <f>主动技能!R1276</f>
        <v>0</v>
      </c>
      <c r="M1273" s="31">
        <f>主动技能!S1276</f>
        <v>0</v>
      </c>
      <c r="N1273" s="31" t="str">
        <f>IF(主动技能!T1276="","",主动技能!T1276)</f>
        <v/>
      </c>
      <c r="O1273" s="31" t="str">
        <f>IF(主动技能!U1276="","",主动技能!U1276)</f>
        <v/>
      </c>
      <c r="P1273" s="31" t="str">
        <f>IF(主动技能!V1276="","",主动技能!V1276)</f>
        <v>skill_01</v>
      </c>
      <c r="Q1273" s="31" t="str">
        <f>IF(主动技能!W1276="","")</f>
        <v/>
      </c>
      <c r="R1273" s="31" t="str">
        <f>IF(主动技能!X1276="","")</f>
        <v/>
      </c>
      <c r="S1273" s="31">
        <f>主动技能!Y1276</f>
        <v>0</v>
      </c>
      <c r="T1273" s="31">
        <f>主动技能!Z1276</f>
        <v>100</v>
      </c>
      <c r="U1273" s="31">
        <f>主动技能!AB1276</f>
        <v>2353</v>
      </c>
      <c r="V1273" s="31">
        <f>主动技能!AC1276</f>
        <v>0</v>
      </c>
      <c r="W1273" s="31">
        <f>主动技能!AD1276</f>
        <v>0</v>
      </c>
      <c r="X1273" s="31">
        <f>主动技能!AE1276</f>
        <v>1</v>
      </c>
      <c r="Y1273" s="31">
        <f>主动技能!AF1276</f>
        <v>0</v>
      </c>
      <c r="Z1273" s="31">
        <f>主动技能!AG1276</f>
        <v>0</v>
      </c>
      <c r="AA1273" s="31" t="str">
        <f>主动技能!AH1276</f>
        <v>attack</v>
      </c>
      <c r="AB1273" s="31" t="str">
        <f>IF(主动技能!AI1276="","")</f>
        <v/>
      </c>
      <c r="AC1273" s="31">
        <f>主动技能!AJ1276</f>
        <v>10</v>
      </c>
      <c r="AD1273" s="31">
        <f>主动技能!BF1276</f>
        <v>102201</v>
      </c>
      <c r="AE1273" s="1">
        <f t="shared" si="19"/>
        <v>10</v>
      </c>
    </row>
    <row r="1274" spans="1:31" s="31" customFormat="1" x14ac:dyDescent="0.15">
      <c r="A1274" s="31">
        <f>主动技能!B1277</f>
        <v>10220111</v>
      </c>
      <c r="B1274" s="4" t="str">
        <f>主动技能!H1277</f>
        <v>普攻</v>
      </c>
      <c r="C1274" s="4" t="str">
        <f>主动技能!I1277</f>
        <v>对敌方单体攻击，造成100%攻击力（+3352）点伤害。</v>
      </c>
      <c r="D1274" s="4">
        <f>VLOOKUP(主动技能!J1277,对应表!F:G,2,FALSE)</f>
        <v>1</v>
      </c>
      <c r="E1274" s="4">
        <f>VLOOKUP(主动技能!K1277,对应表!J:K,2,FALSE)</f>
        <v>1</v>
      </c>
      <c r="F1274" s="4">
        <f>VLOOKUP(主动技能!L1277,对应表!N:O,2,FALSE)</f>
        <v>1</v>
      </c>
      <c r="G1274" s="4">
        <f>IF(主动技能!M1277="必中",2,1)</f>
        <v>1</v>
      </c>
      <c r="H1274" s="4">
        <f>主动技能!N1277</f>
        <v>100</v>
      </c>
      <c r="I1274" s="4">
        <f>主动技能!O1277</f>
        <v>0</v>
      </c>
      <c r="J1274" s="31" t="str">
        <f>主动技能!P1277</f>
        <v>|||</v>
      </c>
      <c r="K1274" s="31">
        <f>主动技能!Q1277</f>
        <v>1</v>
      </c>
      <c r="L1274" s="31">
        <f>主动技能!R1277</f>
        <v>0</v>
      </c>
      <c r="M1274" s="31">
        <f>主动技能!S1277</f>
        <v>0</v>
      </c>
      <c r="N1274" s="31" t="str">
        <f>IF(主动技能!T1277="","",主动技能!T1277)</f>
        <v/>
      </c>
      <c r="O1274" s="31" t="str">
        <f>IF(主动技能!U1277="","",主动技能!U1277)</f>
        <v/>
      </c>
      <c r="P1274" s="31" t="str">
        <f>IF(主动技能!V1277="","",主动技能!V1277)</f>
        <v>skill_01</v>
      </c>
      <c r="Q1274" s="31" t="str">
        <f>IF(主动技能!W1277="","")</f>
        <v/>
      </c>
      <c r="R1274" s="31" t="str">
        <f>IF(主动技能!X1277="","")</f>
        <v/>
      </c>
      <c r="S1274" s="31">
        <f>主动技能!Y1277</f>
        <v>0</v>
      </c>
      <c r="T1274" s="31">
        <f>主动技能!Z1277</f>
        <v>100</v>
      </c>
      <c r="U1274" s="31">
        <f>主动技能!AB1277</f>
        <v>3352</v>
      </c>
      <c r="V1274" s="31">
        <f>主动技能!AC1277</f>
        <v>0</v>
      </c>
      <c r="W1274" s="31">
        <f>主动技能!AD1277</f>
        <v>0</v>
      </c>
      <c r="X1274" s="31">
        <f>主动技能!AE1277</f>
        <v>1</v>
      </c>
      <c r="Y1274" s="31">
        <f>主动技能!AF1277</f>
        <v>0</v>
      </c>
      <c r="Z1274" s="31">
        <f>主动技能!AG1277</f>
        <v>0</v>
      </c>
      <c r="AA1274" s="31" t="str">
        <f>主动技能!AH1277</f>
        <v>attack</v>
      </c>
      <c r="AB1274" s="31" t="str">
        <f>IF(主动技能!AI1277="","")</f>
        <v/>
      </c>
      <c r="AC1274" s="31">
        <f>主动技能!AJ1277</f>
        <v>11</v>
      </c>
      <c r="AD1274" s="31">
        <f>主动技能!BF1277</f>
        <v>102201</v>
      </c>
      <c r="AE1274" s="1">
        <f t="shared" si="19"/>
        <v>11</v>
      </c>
    </row>
    <row r="1275" spans="1:31" s="31" customFormat="1" x14ac:dyDescent="0.15">
      <c r="A1275" s="31">
        <f>主动技能!B1278</f>
        <v>10220112</v>
      </c>
      <c r="B1275" s="4" t="str">
        <f>主动技能!H1278</f>
        <v>普攻</v>
      </c>
      <c r="C1275" s="4" t="str">
        <f>主动技能!I1278</f>
        <v>对敌方单体攻击，造成100%攻击力（+4766）点伤害。</v>
      </c>
      <c r="D1275" s="4">
        <f>VLOOKUP(主动技能!J1278,对应表!F:G,2,FALSE)</f>
        <v>1</v>
      </c>
      <c r="E1275" s="4">
        <f>VLOOKUP(主动技能!K1278,对应表!J:K,2,FALSE)</f>
        <v>1</v>
      </c>
      <c r="F1275" s="4">
        <f>VLOOKUP(主动技能!L1278,对应表!N:O,2,FALSE)</f>
        <v>1</v>
      </c>
      <c r="G1275" s="4">
        <f>IF(主动技能!M1278="必中",2,1)</f>
        <v>1</v>
      </c>
      <c r="H1275" s="4">
        <f>主动技能!N1278</f>
        <v>100</v>
      </c>
      <c r="I1275" s="4">
        <f>主动技能!O1278</f>
        <v>0</v>
      </c>
      <c r="J1275" s="31" t="str">
        <f>主动技能!P1278</f>
        <v>|||</v>
      </c>
      <c r="K1275" s="31">
        <f>主动技能!Q1278</f>
        <v>1</v>
      </c>
      <c r="L1275" s="31">
        <f>主动技能!R1278</f>
        <v>0</v>
      </c>
      <c r="M1275" s="31">
        <f>主动技能!S1278</f>
        <v>0</v>
      </c>
      <c r="N1275" s="31" t="str">
        <f>IF(主动技能!T1278="","",主动技能!T1278)</f>
        <v/>
      </c>
      <c r="O1275" s="31" t="str">
        <f>IF(主动技能!U1278="","",主动技能!U1278)</f>
        <v/>
      </c>
      <c r="P1275" s="31" t="str">
        <f>IF(主动技能!V1278="","",主动技能!V1278)</f>
        <v>skill_01</v>
      </c>
      <c r="Q1275" s="31" t="str">
        <f>IF(主动技能!W1278="","")</f>
        <v/>
      </c>
      <c r="R1275" s="31" t="str">
        <f>IF(主动技能!X1278="","")</f>
        <v/>
      </c>
      <c r="S1275" s="31">
        <f>主动技能!Y1278</f>
        <v>0</v>
      </c>
      <c r="T1275" s="31">
        <f>主动技能!Z1278</f>
        <v>100</v>
      </c>
      <c r="U1275" s="31">
        <f>主动技能!AB1278</f>
        <v>4766</v>
      </c>
      <c r="V1275" s="31">
        <f>主动技能!AC1278</f>
        <v>0</v>
      </c>
      <c r="W1275" s="31">
        <f>主动技能!AD1278</f>
        <v>0</v>
      </c>
      <c r="X1275" s="31">
        <f>主动技能!AE1278</f>
        <v>1</v>
      </c>
      <c r="Y1275" s="31">
        <f>主动技能!AF1278</f>
        <v>0</v>
      </c>
      <c r="Z1275" s="31">
        <f>主动技能!AG1278</f>
        <v>0</v>
      </c>
      <c r="AA1275" s="31" t="str">
        <f>主动技能!AH1278</f>
        <v>attack</v>
      </c>
      <c r="AB1275" s="31" t="str">
        <f>IF(主动技能!AI1278="","")</f>
        <v/>
      </c>
      <c r="AC1275" s="31">
        <f>主动技能!AJ1278</f>
        <v>12</v>
      </c>
      <c r="AD1275" s="31">
        <f>主动技能!BF1278</f>
        <v>102201</v>
      </c>
      <c r="AE1275" s="1">
        <f t="shared" si="19"/>
        <v>12</v>
      </c>
    </row>
    <row r="1276" spans="1:31" s="31" customFormat="1" x14ac:dyDescent="0.15">
      <c r="A1276" s="31">
        <f>主动技能!B1279</f>
        <v>10220113</v>
      </c>
      <c r="B1276" s="4" t="str">
        <f>主动技能!H1279</f>
        <v>普攻</v>
      </c>
      <c r="C1276" s="4" t="str">
        <f>主动技能!I1279</f>
        <v>对敌方单体攻击，造成100%攻击力（+6767）点伤害。</v>
      </c>
      <c r="D1276" s="4">
        <f>VLOOKUP(主动技能!J1279,对应表!F:G,2,FALSE)</f>
        <v>1</v>
      </c>
      <c r="E1276" s="4">
        <f>VLOOKUP(主动技能!K1279,对应表!J:K,2,FALSE)</f>
        <v>1</v>
      </c>
      <c r="F1276" s="4">
        <f>VLOOKUP(主动技能!L1279,对应表!N:O,2,FALSE)</f>
        <v>1</v>
      </c>
      <c r="G1276" s="4">
        <f>IF(主动技能!M1279="必中",2,1)</f>
        <v>1</v>
      </c>
      <c r="H1276" s="4">
        <f>主动技能!N1279</f>
        <v>100</v>
      </c>
      <c r="I1276" s="4">
        <f>主动技能!O1279</f>
        <v>0</v>
      </c>
      <c r="J1276" s="31" t="str">
        <f>主动技能!P1279</f>
        <v>|||</v>
      </c>
      <c r="K1276" s="31">
        <f>主动技能!Q1279</f>
        <v>1</v>
      </c>
      <c r="L1276" s="31">
        <f>主动技能!R1279</f>
        <v>0</v>
      </c>
      <c r="M1276" s="31">
        <f>主动技能!S1279</f>
        <v>0</v>
      </c>
      <c r="N1276" s="31" t="str">
        <f>IF(主动技能!T1279="","",主动技能!T1279)</f>
        <v/>
      </c>
      <c r="O1276" s="31" t="str">
        <f>IF(主动技能!U1279="","",主动技能!U1279)</f>
        <v/>
      </c>
      <c r="P1276" s="31" t="str">
        <f>IF(主动技能!V1279="","",主动技能!V1279)</f>
        <v>skill_01</v>
      </c>
      <c r="Q1276" s="31" t="str">
        <f>IF(主动技能!W1279="","")</f>
        <v/>
      </c>
      <c r="R1276" s="31" t="str">
        <f>IF(主动技能!X1279="","")</f>
        <v/>
      </c>
      <c r="S1276" s="31">
        <f>主动技能!Y1279</f>
        <v>0</v>
      </c>
      <c r="T1276" s="31">
        <f>主动技能!Z1279</f>
        <v>100</v>
      </c>
      <c r="U1276" s="31">
        <f>主动技能!AB1279</f>
        <v>6767</v>
      </c>
      <c r="V1276" s="31">
        <f>主动技能!AC1279</f>
        <v>0</v>
      </c>
      <c r="W1276" s="31">
        <f>主动技能!AD1279</f>
        <v>0</v>
      </c>
      <c r="X1276" s="31">
        <f>主动技能!AE1279</f>
        <v>1</v>
      </c>
      <c r="Y1276" s="31">
        <f>主动技能!AF1279</f>
        <v>0</v>
      </c>
      <c r="Z1276" s="31">
        <f>主动技能!AG1279</f>
        <v>0</v>
      </c>
      <c r="AA1276" s="31" t="str">
        <f>主动技能!AH1279</f>
        <v>attack</v>
      </c>
      <c r="AB1276" s="31" t="str">
        <f>IF(主动技能!AI1279="","")</f>
        <v/>
      </c>
      <c r="AC1276" s="31">
        <f>主动技能!AJ1279</f>
        <v>13</v>
      </c>
      <c r="AD1276" s="31">
        <f>主动技能!BF1279</f>
        <v>102201</v>
      </c>
      <c r="AE1276" s="1">
        <f t="shared" si="19"/>
        <v>13</v>
      </c>
    </row>
    <row r="1277" spans="1:31" s="31" customFormat="1" x14ac:dyDescent="0.15">
      <c r="A1277" s="31">
        <f>主动技能!B1280</f>
        <v>10220114</v>
      </c>
      <c r="B1277" s="4" t="str">
        <f>主动技能!H1280</f>
        <v>普攻</v>
      </c>
      <c r="C1277" s="4" t="str">
        <f>主动技能!I1280</f>
        <v>对敌方单体攻击，造成100%攻击力（+9601）点伤害。</v>
      </c>
      <c r="D1277" s="4">
        <f>VLOOKUP(主动技能!J1280,对应表!F:G,2,FALSE)</f>
        <v>1</v>
      </c>
      <c r="E1277" s="4">
        <f>VLOOKUP(主动技能!K1280,对应表!J:K,2,FALSE)</f>
        <v>1</v>
      </c>
      <c r="F1277" s="4">
        <f>VLOOKUP(主动技能!L1280,对应表!N:O,2,FALSE)</f>
        <v>1</v>
      </c>
      <c r="G1277" s="4">
        <f>IF(主动技能!M1280="必中",2,1)</f>
        <v>1</v>
      </c>
      <c r="H1277" s="4">
        <f>主动技能!N1280</f>
        <v>100</v>
      </c>
      <c r="I1277" s="4">
        <f>主动技能!O1280</f>
        <v>0</v>
      </c>
      <c r="J1277" s="31" t="str">
        <f>主动技能!P1280</f>
        <v>|||</v>
      </c>
      <c r="K1277" s="31">
        <f>主动技能!Q1280</f>
        <v>1</v>
      </c>
      <c r="L1277" s="31">
        <f>主动技能!R1280</f>
        <v>0</v>
      </c>
      <c r="M1277" s="31">
        <f>主动技能!S1280</f>
        <v>0</v>
      </c>
      <c r="N1277" s="31" t="str">
        <f>IF(主动技能!T1280="","",主动技能!T1280)</f>
        <v/>
      </c>
      <c r="O1277" s="31" t="str">
        <f>IF(主动技能!U1280="","",主动技能!U1280)</f>
        <v/>
      </c>
      <c r="P1277" s="31" t="str">
        <f>IF(主动技能!V1280="","",主动技能!V1280)</f>
        <v>skill_01</v>
      </c>
      <c r="Q1277" s="31" t="str">
        <f>IF(主动技能!W1280="","")</f>
        <v/>
      </c>
      <c r="R1277" s="31" t="str">
        <f>IF(主动技能!X1280="","")</f>
        <v/>
      </c>
      <c r="S1277" s="31">
        <f>主动技能!Y1280</f>
        <v>0</v>
      </c>
      <c r="T1277" s="31">
        <f>主动技能!Z1280</f>
        <v>100</v>
      </c>
      <c r="U1277" s="31">
        <f>主动技能!AB1280</f>
        <v>9601</v>
      </c>
      <c r="V1277" s="31">
        <f>主动技能!AC1280</f>
        <v>0</v>
      </c>
      <c r="W1277" s="31">
        <f>主动技能!AD1280</f>
        <v>0</v>
      </c>
      <c r="X1277" s="31">
        <f>主动技能!AE1280</f>
        <v>1</v>
      </c>
      <c r="Y1277" s="31">
        <f>主动技能!AF1280</f>
        <v>0</v>
      </c>
      <c r="Z1277" s="31">
        <f>主动技能!AG1280</f>
        <v>0</v>
      </c>
      <c r="AA1277" s="31" t="str">
        <f>主动技能!AH1280</f>
        <v>attack</v>
      </c>
      <c r="AB1277" s="31" t="str">
        <f>IF(主动技能!AI1280="","")</f>
        <v/>
      </c>
      <c r="AC1277" s="31">
        <f>主动技能!AJ1280</f>
        <v>14</v>
      </c>
      <c r="AD1277" s="31">
        <f>主动技能!BF1280</f>
        <v>102201</v>
      </c>
      <c r="AE1277" s="1">
        <f t="shared" si="19"/>
        <v>14</v>
      </c>
    </row>
    <row r="1278" spans="1:31" s="31" customFormat="1" x14ac:dyDescent="0.15">
      <c r="A1278" s="31">
        <f>主动技能!B1281</f>
        <v>10220115</v>
      </c>
      <c r="B1278" s="4" t="str">
        <f>主动技能!H1281</f>
        <v>普攻</v>
      </c>
      <c r="C1278" s="4" t="str">
        <f>主动技能!I1281</f>
        <v>对敌方单体攻击，造成100%攻击力（+13613）点伤害。</v>
      </c>
      <c r="D1278" s="4">
        <f>VLOOKUP(主动技能!J1281,对应表!F:G,2,FALSE)</f>
        <v>1</v>
      </c>
      <c r="E1278" s="4">
        <f>VLOOKUP(主动技能!K1281,对应表!J:K,2,FALSE)</f>
        <v>1</v>
      </c>
      <c r="F1278" s="4">
        <f>VLOOKUP(主动技能!L1281,对应表!N:O,2,FALSE)</f>
        <v>1</v>
      </c>
      <c r="G1278" s="4">
        <f>IF(主动技能!M1281="必中",2,1)</f>
        <v>1</v>
      </c>
      <c r="H1278" s="4">
        <f>主动技能!N1281</f>
        <v>100</v>
      </c>
      <c r="I1278" s="4">
        <f>主动技能!O1281</f>
        <v>0</v>
      </c>
      <c r="J1278" s="31" t="str">
        <f>主动技能!P1281</f>
        <v>|||</v>
      </c>
      <c r="K1278" s="31">
        <f>主动技能!Q1281</f>
        <v>1</v>
      </c>
      <c r="L1278" s="31">
        <f>主动技能!R1281</f>
        <v>0</v>
      </c>
      <c r="M1278" s="31">
        <f>主动技能!S1281</f>
        <v>0</v>
      </c>
      <c r="N1278" s="31" t="str">
        <f>IF(主动技能!T1281="","",主动技能!T1281)</f>
        <v/>
      </c>
      <c r="O1278" s="31" t="str">
        <f>IF(主动技能!U1281="","",主动技能!U1281)</f>
        <v/>
      </c>
      <c r="P1278" s="31" t="str">
        <f>IF(主动技能!V1281="","",主动技能!V1281)</f>
        <v>skill_01</v>
      </c>
      <c r="Q1278" s="31" t="str">
        <f>IF(主动技能!W1281="","")</f>
        <v/>
      </c>
      <c r="R1278" s="31" t="str">
        <f>IF(主动技能!X1281="","")</f>
        <v/>
      </c>
      <c r="S1278" s="31">
        <f>主动技能!Y1281</f>
        <v>0</v>
      </c>
      <c r="T1278" s="31">
        <f>主动技能!Z1281</f>
        <v>100</v>
      </c>
      <c r="U1278" s="31">
        <f>主动技能!AB1281</f>
        <v>13613</v>
      </c>
      <c r="V1278" s="31">
        <f>主动技能!AC1281</f>
        <v>0</v>
      </c>
      <c r="W1278" s="31">
        <f>主动技能!AD1281</f>
        <v>0</v>
      </c>
      <c r="X1278" s="31">
        <f>主动技能!AE1281</f>
        <v>1</v>
      </c>
      <c r="Y1278" s="31">
        <f>主动技能!AF1281</f>
        <v>0</v>
      </c>
      <c r="Z1278" s="31">
        <f>主动技能!AG1281</f>
        <v>0</v>
      </c>
      <c r="AA1278" s="31" t="str">
        <f>主动技能!AH1281</f>
        <v>attack</v>
      </c>
      <c r="AB1278" s="31" t="str">
        <f>IF(主动技能!AI1281="","")</f>
        <v/>
      </c>
      <c r="AC1278" s="31">
        <f>主动技能!AJ1281</f>
        <v>15</v>
      </c>
      <c r="AD1278" s="31">
        <f>主动技能!BF1281</f>
        <v>102201</v>
      </c>
      <c r="AE1278" s="1">
        <f t="shared" si="19"/>
        <v>15</v>
      </c>
    </row>
    <row r="1279" spans="1:31" s="31" customFormat="1" x14ac:dyDescent="0.15">
      <c r="A1279" s="31">
        <f>主动技能!B1282</f>
        <v>10220116</v>
      </c>
      <c r="B1279" s="4" t="str">
        <f>主动技能!H1282</f>
        <v>普攻</v>
      </c>
      <c r="C1279" s="4" t="str">
        <f>主动技能!I1282</f>
        <v>对敌方单体攻击，造成100%攻击力（+19292）点伤害。</v>
      </c>
      <c r="D1279" s="4">
        <f>VLOOKUP(主动技能!J1282,对应表!F:G,2,FALSE)</f>
        <v>1</v>
      </c>
      <c r="E1279" s="4">
        <f>VLOOKUP(主动技能!K1282,对应表!J:K,2,FALSE)</f>
        <v>1</v>
      </c>
      <c r="F1279" s="4">
        <f>VLOOKUP(主动技能!L1282,对应表!N:O,2,FALSE)</f>
        <v>1</v>
      </c>
      <c r="G1279" s="4">
        <f>IF(主动技能!M1282="必中",2,1)</f>
        <v>1</v>
      </c>
      <c r="H1279" s="4">
        <f>主动技能!N1282</f>
        <v>100</v>
      </c>
      <c r="I1279" s="4">
        <f>主动技能!O1282</f>
        <v>0</v>
      </c>
      <c r="J1279" s="31" t="str">
        <f>主动技能!P1282</f>
        <v>|||</v>
      </c>
      <c r="K1279" s="31">
        <f>主动技能!Q1282</f>
        <v>1</v>
      </c>
      <c r="L1279" s="31">
        <f>主动技能!R1282</f>
        <v>0</v>
      </c>
      <c r="M1279" s="31">
        <f>主动技能!S1282</f>
        <v>0</v>
      </c>
      <c r="N1279" s="31" t="str">
        <f>IF(主动技能!T1282="","",主动技能!T1282)</f>
        <v/>
      </c>
      <c r="O1279" s="31" t="str">
        <f>IF(主动技能!U1282="","",主动技能!U1282)</f>
        <v/>
      </c>
      <c r="P1279" s="31" t="str">
        <f>IF(主动技能!V1282="","",主动技能!V1282)</f>
        <v>skill_01</v>
      </c>
      <c r="Q1279" s="31" t="str">
        <f>IF(主动技能!W1282="","")</f>
        <v/>
      </c>
      <c r="R1279" s="31" t="str">
        <f>IF(主动技能!X1282="","")</f>
        <v/>
      </c>
      <c r="S1279" s="31">
        <f>主动技能!Y1282</f>
        <v>0</v>
      </c>
      <c r="T1279" s="31">
        <f>主动技能!Z1282</f>
        <v>100</v>
      </c>
      <c r="U1279" s="31">
        <f>主动技能!AB1282</f>
        <v>19292</v>
      </c>
      <c r="V1279" s="31">
        <f>主动技能!AC1282</f>
        <v>0</v>
      </c>
      <c r="W1279" s="31">
        <f>主动技能!AD1282</f>
        <v>0</v>
      </c>
      <c r="X1279" s="31">
        <f>主动技能!AE1282</f>
        <v>1</v>
      </c>
      <c r="Y1279" s="31">
        <f>主动技能!AF1282</f>
        <v>0</v>
      </c>
      <c r="Z1279" s="31">
        <f>主动技能!AG1282</f>
        <v>0</v>
      </c>
      <c r="AA1279" s="31" t="str">
        <f>主动技能!AH1282</f>
        <v>attack</v>
      </c>
      <c r="AB1279" s="31" t="str">
        <f>IF(主动技能!AI1282="","")</f>
        <v/>
      </c>
      <c r="AC1279" s="31">
        <f>主动技能!AJ1282</f>
        <v>16</v>
      </c>
      <c r="AD1279" s="31">
        <f>主动技能!BF1282</f>
        <v>102201</v>
      </c>
      <c r="AE1279" s="1">
        <f t="shared" si="19"/>
        <v>16</v>
      </c>
    </row>
    <row r="1280" spans="1:31" s="31" customFormat="1" x14ac:dyDescent="0.15">
      <c r="A1280" s="31">
        <f>主动技能!B1283</f>
        <v>10220117</v>
      </c>
      <c r="B1280" s="4" t="str">
        <f>主动技能!H1283</f>
        <v>普攻</v>
      </c>
      <c r="C1280" s="4" t="str">
        <f>主动技能!I1283</f>
        <v>对敌方单体攻击，造成100%攻击力（+27333）点伤害。</v>
      </c>
      <c r="D1280" s="4">
        <f>VLOOKUP(主动技能!J1283,对应表!F:G,2,FALSE)</f>
        <v>1</v>
      </c>
      <c r="E1280" s="4">
        <f>VLOOKUP(主动技能!K1283,对应表!J:K,2,FALSE)</f>
        <v>1</v>
      </c>
      <c r="F1280" s="4">
        <f>VLOOKUP(主动技能!L1283,对应表!N:O,2,FALSE)</f>
        <v>1</v>
      </c>
      <c r="G1280" s="4">
        <f>IF(主动技能!M1283="必中",2,1)</f>
        <v>1</v>
      </c>
      <c r="H1280" s="4">
        <f>主动技能!N1283</f>
        <v>100</v>
      </c>
      <c r="I1280" s="4">
        <f>主动技能!O1283</f>
        <v>0</v>
      </c>
      <c r="J1280" s="31" t="str">
        <f>主动技能!P1283</f>
        <v>|||</v>
      </c>
      <c r="K1280" s="31">
        <f>主动技能!Q1283</f>
        <v>1</v>
      </c>
      <c r="L1280" s="31">
        <f>主动技能!R1283</f>
        <v>0</v>
      </c>
      <c r="M1280" s="31">
        <f>主动技能!S1283</f>
        <v>0</v>
      </c>
      <c r="N1280" s="31" t="str">
        <f>IF(主动技能!T1283="","",主动技能!T1283)</f>
        <v/>
      </c>
      <c r="O1280" s="31" t="str">
        <f>IF(主动技能!U1283="","",主动技能!U1283)</f>
        <v/>
      </c>
      <c r="P1280" s="31" t="str">
        <f>IF(主动技能!V1283="","",主动技能!V1283)</f>
        <v>skill_01</v>
      </c>
      <c r="Q1280" s="31" t="str">
        <f>IF(主动技能!W1283="","")</f>
        <v/>
      </c>
      <c r="R1280" s="31" t="str">
        <f>IF(主动技能!X1283="","")</f>
        <v/>
      </c>
      <c r="S1280" s="31">
        <f>主动技能!Y1283</f>
        <v>0</v>
      </c>
      <c r="T1280" s="31">
        <f>主动技能!Z1283</f>
        <v>100</v>
      </c>
      <c r="U1280" s="31">
        <f>主动技能!AB1283</f>
        <v>27333</v>
      </c>
      <c r="V1280" s="31">
        <f>主动技能!AC1283</f>
        <v>0</v>
      </c>
      <c r="W1280" s="31">
        <f>主动技能!AD1283</f>
        <v>0</v>
      </c>
      <c r="X1280" s="31">
        <f>主动技能!AE1283</f>
        <v>1</v>
      </c>
      <c r="Y1280" s="31">
        <f>主动技能!AF1283</f>
        <v>0</v>
      </c>
      <c r="Z1280" s="31">
        <f>主动技能!AG1283</f>
        <v>0</v>
      </c>
      <c r="AA1280" s="31" t="str">
        <f>主动技能!AH1283</f>
        <v>attack</v>
      </c>
      <c r="AB1280" s="31" t="str">
        <f>IF(主动技能!AI1283="","")</f>
        <v/>
      </c>
      <c r="AC1280" s="31">
        <f>主动技能!AJ1283</f>
        <v>17</v>
      </c>
      <c r="AD1280" s="31">
        <f>主动技能!BF1283</f>
        <v>102201</v>
      </c>
      <c r="AE1280" s="1">
        <f t="shared" si="19"/>
        <v>17</v>
      </c>
    </row>
    <row r="1281" spans="1:31" s="31" customFormat="1" x14ac:dyDescent="0.15">
      <c r="A1281" s="31">
        <f>主动技能!B1284</f>
        <v>10220118</v>
      </c>
      <c r="B1281" s="4" t="str">
        <f>主动技能!H1284</f>
        <v>普攻</v>
      </c>
      <c r="C1281" s="4" t="str">
        <f>主动技能!I1284</f>
        <v>对敌方单体攻击，造成100%攻击力（+38716）点伤害。</v>
      </c>
      <c r="D1281" s="4">
        <f>VLOOKUP(主动技能!J1284,对应表!F:G,2,FALSE)</f>
        <v>1</v>
      </c>
      <c r="E1281" s="4">
        <f>VLOOKUP(主动技能!K1284,对应表!J:K,2,FALSE)</f>
        <v>1</v>
      </c>
      <c r="F1281" s="4">
        <f>VLOOKUP(主动技能!L1284,对应表!N:O,2,FALSE)</f>
        <v>1</v>
      </c>
      <c r="G1281" s="4">
        <f>IF(主动技能!M1284="必中",2,1)</f>
        <v>1</v>
      </c>
      <c r="H1281" s="4">
        <f>主动技能!N1284</f>
        <v>100</v>
      </c>
      <c r="I1281" s="4">
        <f>主动技能!O1284</f>
        <v>0</v>
      </c>
      <c r="J1281" s="31" t="str">
        <f>主动技能!P1284</f>
        <v>|||</v>
      </c>
      <c r="K1281" s="31">
        <f>主动技能!Q1284</f>
        <v>1</v>
      </c>
      <c r="L1281" s="31">
        <f>主动技能!R1284</f>
        <v>0</v>
      </c>
      <c r="M1281" s="31">
        <f>主动技能!S1284</f>
        <v>0</v>
      </c>
      <c r="N1281" s="31" t="str">
        <f>IF(主动技能!T1284="","",主动技能!T1284)</f>
        <v/>
      </c>
      <c r="O1281" s="31" t="str">
        <f>IF(主动技能!U1284="","",主动技能!U1284)</f>
        <v/>
      </c>
      <c r="P1281" s="31" t="str">
        <f>IF(主动技能!V1284="","",主动技能!V1284)</f>
        <v>skill_01</v>
      </c>
      <c r="Q1281" s="31" t="str">
        <f>IF(主动技能!W1284="","")</f>
        <v/>
      </c>
      <c r="R1281" s="31" t="str">
        <f>IF(主动技能!X1284="","")</f>
        <v/>
      </c>
      <c r="S1281" s="31">
        <f>主动技能!Y1284</f>
        <v>0</v>
      </c>
      <c r="T1281" s="31">
        <f>主动技能!Z1284</f>
        <v>100</v>
      </c>
      <c r="U1281" s="31">
        <f>主动技能!AB1284</f>
        <v>38716</v>
      </c>
      <c r="V1281" s="31">
        <f>主动技能!AC1284</f>
        <v>0</v>
      </c>
      <c r="W1281" s="31">
        <f>主动技能!AD1284</f>
        <v>0</v>
      </c>
      <c r="X1281" s="31">
        <f>主动技能!AE1284</f>
        <v>1</v>
      </c>
      <c r="Y1281" s="31">
        <f>主动技能!AF1284</f>
        <v>0</v>
      </c>
      <c r="Z1281" s="31">
        <f>主动技能!AG1284</f>
        <v>0</v>
      </c>
      <c r="AA1281" s="31" t="str">
        <f>主动技能!AH1284</f>
        <v>attack</v>
      </c>
      <c r="AB1281" s="31" t="str">
        <f>IF(主动技能!AI1284="","")</f>
        <v/>
      </c>
      <c r="AC1281" s="31">
        <f>主动技能!AJ1284</f>
        <v>18</v>
      </c>
      <c r="AD1281" s="31">
        <f>主动技能!BF1284</f>
        <v>102201</v>
      </c>
      <c r="AE1281" s="1">
        <f t="shared" si="19"/>
        <v>18</v>
      </c>
    </row>
    <row r="1282" spans="1:31" s="31" customFormat="1" x14ac:dyDescent="0.15">
      <c r="A1282" s="31">
        <f>主动技能!B1285</f>
        <v>10220119</v>
      </c>
      <c r="B1282" s="4" t="str">
        <f>主动技能!H1285</f>
        <v>普攻</v>
      </c>
      <c r="C1282" s="4" t="str">
        <f>主动技能!I1285</f>
        <v>对敌方单体攻击，造成100%攻击力（+54831）点伤害。</v>
      </c>
      <c r="D1282" s="4">
        <f>VLOOKUP(主动技能!J1285,对应表!F:G,2,FALSE)</f>
        <v>1</v>
      </c>
      <c r="E1282" s="4">
        <f>VLOOKUP(主动技能!K1285,对应表!J:K,2,FALSE)</f>
        <v>1</v>
      </c>
      <c r="F1282" s="4">
        <f>VLOOKUP(主动技能!L1285,对应表!N:O,2,FALSE)</f>
        <v>1</v>
      </c>
      <c r="G1282" s="4">
        <f>IF(主动技能!M1285="必中",2,1)</f>
        <v>1</v>
      </c>
      <c r="H1282" s="4">
        <f>主动技能!N1285</f>
        <v>100</v>
      </c>
      <c r="I1282" s="4">
        <f>主动技能!O1285</f>
        <v>0</v>
      </c>
      <c r="J1282" s="31" t="str">
        <f>主动技能!P1285</f>
        <v>|||</v>
      </c>
      <c r="K1282" s="31">
        <f>主动技能!Q1285</f>
        <v>1</v>
      </c>
      <c r="L1282" s="31">
        <f>主动技能!R1285</f>
        <v>0</v>
      </c>
      <c r="M1282" s="31">
        <f>主动技能!S1285</f>
        <v>0</v>
      </c>
      <c r="N1282" s="31" t="str">
        <f>IF(主动技能!T1285="","",主动技能!T1285)</f>
        <v/>
      </c>
      <c r="O1282" s="31" t="str">
        <f>IF(主动技能!U1285="","",主动技能!U1285)</f>
        <v/>
      </c>
      <c r="P1282" s="31" t="str">
        <f>IF(主动技能!V1285="","",主动技能!V1285)</f>
        <v>skill_01</v>
      </c>
      <c r="Q1282" s="31" t="str">
        <f>IF(主动技能!W1285="","")</f>
        <v/>
      </c>
      <c r="R1282" s="31" t="str">
        <f>IF(主动技能!X1285="","")</f>
        <v/>
      </c>
      <c r="S1282" s="31">
        <f>主动技能!Y1285</f>
        <v>0</v>
      </c>
      <c r="T1282" s="31">
        <f>主动技能!Z1285</f>
        <v>100</v>
      </c>
      <c r="U1282" s="31">
        <f>主动技能!AB1285</f>
        <v>54831</v>
      </c>
      <c r="V1282" s="31">
        <f>主动技能!AC1285</f>
        <v>0</v>
      </c>
      <c r="W1282" s="31">
        <f>主动技能!AD1285</f>
        <v>0</v>
      </c>
      <c r="X1282" s="31">
        <f>主动技能!AE1285</f>
        <v>1</v>
      </c>
      <c r="Y1282" s="31">
        <f>主动技能!AF1285</f>
        <v>0</v>
      </c>
      <c r="Z1282" s="31">
        <f>主动技能!AG1285</f>
        <v>0</v>
      </c>
      <c r="AA1282" s="31" t="str">
        <f>主动技能!AH1285</f>
        <v>attack</v>
      </c>
      <c r="AB1282" s="31" t="str">
        <f>IF(主动技能!AI1285="","")</f>
        <v/>
      </c>
      <c r="AC1282" s="31">
        <f>主动技能!AJ1285</f>
        <v>19</v>
      </c>
      <c r="AD1282" s="31">
        <f>主动技能!BF1285</f>
        <v>102201</v>
      </c>
      <c r="AE1282" s="1">
        <f t="shared" si="19"/>
        <v>19</v>
      </c>
    </row>
    <row r="1283" spans="1:31" s="31" customFormat="1" x14ac:dyDescent="0.15">
      <c r="A1283" s="31">
        <f>主动技能!B1286</f>
        <v>10220120</v>
      </c>
      <c r="B1283" s="4" t="str">
        <f>主动技能!H1286</f>
        <v>普攻</v>
      </c>
      <c r="C1283" s="4" t="str">
        <f>主动技能!I1286</f>
        <v>对敌方单体攻击，造成100%攻击力（+77646）点伤害。</v>
      </c>
      <c r="D1283" s="4">
        <f>VLOOKUP(主动技能!J1286,对应表!F:G,2,FALSE)</f>
        <v>1</v>
      </c>
      <c r="E1283" s="4">
        <f>VLOOKUP(主动技能!K1286,对应表!J:K,2,FALSE)</f>
        <v>1</v>
      </c>
      <c r="F1283" s="4">
        <f>VLOOKUP(主动技能!L1286,对应表!N:O,2,FALSE)</f>
        <v>1</v>
      </c>
      <c r="G1283" s="4">
        <f>IF(主动技能!M1286="必中",2,1)</f>
        <v>1</v>
      </c>
      <c r="H1283" s="4">
        <f>主动技能!N1286</f>
        <v>100</v>
      </c>
      <c r="I1283" s="4">
        <f>主动技能!O1286</f>
        <v>0</v>
      </c>
      <c r="J1283" s="31" t="str">
        <f>主动技能!P1286</f>
        <v>|||</v>
      </c>
      <c r="K1283" s="31">
        <f>主动技能!Q1286</f>
        <v>1</v>
      </c>
      <c r="L1283" s="31">
        <f>主动技能!R1286</f>
        <v>0</v>
      </c>
      <c r="M1283" s="31">
        <f>主动技能!S1286</f>
        <v>0</v>
      </c>
      <c r="N1283" s="31" t="str">
        <f>IF(主动技能!T1286="","",主动技能!T1286)</f>
        <v/>
      </c>
      <c r="O1283" s="31" t="str">
        <f>IF(主动技能!U1286="","",主动技能!U1286)</f>
        <v/>
      </c>
      <c r="P1283" s="31" t="str">
        <f>IF(主动技能!V1286="","",主动技能!V1286)</f>
        <v>skill_01</v>
      </c>
      <c r="Q1283" s="31" t="str">
        <f>IF(主动技能!W1286="","")</f>
        <v/>
      </c>
      <c r="R1283" s="31" t="str">
        <f>IF(主动技能!X1286="","")</f>
        <v/>
      </c>
      <c r="S1283" s="31">
        <f>主动技能!Y1286</f>
        <v>0</v>
      </c>
      <c r="T1283" s="31">
        <f>主动技能!Z1286</f>
        <v>100</v>
      </c>
      <c r="U1283" s="31">
        <f>主动技能!AB1286</f>
        <v>77646</v>
      </c>
      <c r="V1283" s="31">
        <f>主动技能!AC1286</f>
        <v>0</v>
      </c>
      <c r="W1283" s="31">
        <f>主动技能!AD1286</f>
        <v>0</v>
      </c>
      <c r="X1283" s="31">
        <f>主动技能!AE1286</f>
        <v>1</v>
      </c>
      <c r="Y1283" s="31">
        <f>主动技能!AF1286</f>
        <v>0</v>
      </c>
      <c r="Z1283" s="31">
        <f>主动技能!AG1286</f>
        <v>0</v>
      </c>
      <c r="AA1283" s="31" t="str">
        <f>主动技能!AH1286</f>
        <v>attack</v>
      </c>
      <c r="AB1283" s="31" t="str">
        <f>IF(主动技能!AI1286="","")</f>
        <v/>
      </c>
      <c r="AC1283" s="31">
        <f>主动技能!AJ1286</f>
        <v>20</v>
      </c>
      <c r="AD1283" s="31">
        <f>主动技能!BF1286</f>
        <v>102201</v>
      </c>
      <c r="AE1283" s="1">
        <f t="shared" si="19"/>
        <v>20</v>
      </c>
    </row>
    <row r="1284" spans="1:31" s="31" customFormat="1" x14ac:dyDescent="0.15">
      <c r="A1284" s="31">
        <f>主动技能!B1287</f>
        <v>10220201</v>
      </c>
      <c r="B1284" s="4" t="str">
        <f>主动技能!H1287</f>
        <v>回春术</v>
      </c>
      <c r="C1284" s="4" t="str">
        <f>主动技能!I1287</f>
        <v>对我方随机3个单体回复10%（+354）点生命值。</v>
      </c>
      <c r="D1284" s="4">
        <f>VLOOKUP(主动技能!J1287,对应表!F:G,2,FALSE)</f>
        <v>2</v>
      </c>
      <c r="E1284" s="4">
        <f>VLOOKUP(主动技能!K1287,对应表!J:K,2,FALSE)</f>
        <v>3</v>
      </c>
      <c r="F1284" s="4">
        <f>VLOOKUP(主动技能!L1287,对应表!N:O,2,FALSE)</f>
        <v>1</v>
      </c>
      <c r="G1284" s="4">
        <f>IF(主动技能!M1287="必中",2,1)</f>
        <v>2</v>
      </c>
      <c r="H1284" s="4">
        <f>主动技能!N1287</f>
        <v>100</v>
      </c>
      <c r="I1284" s="4">
        <f>主动技能!O1287</f>
        <v>0</v>
      </c>
      <c r="J1284" s="31" t="str">
        <f>主动技能!P1287</f>
        <v>||eff_huichunshu|</v>
      </c>
      <c r="K1284" s="31">
        <f>主动技能!Q1287</f>
        <v>2</v>
      </c>
      <c r="L1284" s="31">
        <f>主动技能!R1287</f>
        <v>0</v>
      </c>
      <c r="M1284" s="31">
        <f>主动技能!S1287</f>
        <v>0</v>
      </c>
      <c r="N1284" s="31" t="str">
        <f>IF(主动技能!T1287="","",主动技能!T1287)</f>
        <v>100030:100:3:3</v>
      </c>
      <c r="O1284" s="31" t="str">
        <f>IF(主动技能!U1287="","",主动技能!U1287)</f>
        <v/>
      </c>
      <c r="P1284" s="31" t="str">
        <f>IF(主动技能!V1287="","",主动技能!V1287)</f>
        <v>skill_11</v>
      </c>
      <c r="Q1284" s="31" t="str">
        <f>IF(主动技能!W1287="","")</f>
        <v/>
      </c>
      <c r="R1284" s="31" t="str">
        <f>IF(主动技能!X1287="","")</f>
        <v/>
      </c>
      <c r="S1284" s="31">
        <f>主动技能!Y1287</f>
        <v>0</v>
      </c>
      <c r="T1284" s="31" t="str">
        <f>主动技能!Z1287</f>
        <v/>
      </c>
      <c r="U1284" s="31" t="str">
        <f>主动技能!AB1287</f>
        <v/>
      </c>
      <c r="V1284" s="31">
        <f>主动技能!AC1287</f>
        <v>0</v>
      </c>
      <c r="W1284" s="31">
        <f>主动技能!AD1287</f>
        <v>0</v>
      </c>
      <c r="X1284" s="31">
        <f>主动技能!AE1287</f>
        <v>1</v>
      </c>
      <c r="Y1284" s="31">
        <f>主动技能!AF1287</f>
        <v>1</v>
      </c>
      <c r="Z1284" s="31">
        <f>主动技能!AG1287</f>
        <v>1</v>
      </c>
      <c r="AA1284" s="31" t="str">
        <f>主动技能!AH1287</f>
        <v>attackex</v>
      </c>
      <c r="AB1284" s="31" t="str">
        <f>IF(主动技能!AI1287="","")</f>
        <v/>
      </c>
      <c r="AC1284" s="31">
        <f>主动技能!AJ1287</f>
        <v>1</v>
      </c>
      <c r="AD1284" s="31">
        <f>主动技能!BF1287</f>
        <v>102202</v>
      </c>
      <c r="AE1284" s="1">
        <f t="shared" si="19"/>
        <v>1</v>
      </c>
    </row>
    <row r="1285" spans="1:31" s="31" customFormat="1" x14ac:dyDescent="0.15">
      <c r="A1285" s="31">
        <f>主动技能!B1288</f>
        <v>10220202</v>
      </c>
      <c r="B1285" s="4" t="str">
        <f>主动技能!H1288</f>
        <v>回春术</v>
      </c>
      <c r="C1285" s="4" t="str">
        <f>主动技能!I1288</f>
        <v>对我方随机3个单体回复10%（+391）点生命值。</v>
      </c>
      <c r="D1285" s="4">
        <f>VLOOKUP(主动技能!J1288,对应表!F:G,2,FALSE)</f>
        <v>2</v>
      </c>
      <c r="E1285" s="4">
        <f>VLOOKUP(主动技能!K1288,对应表!J:K,2,FALSE)</f>
        <v>3</v>
      </c>
      <c r="F1285" s="4">
        <f>VLOOKUP(主动技能!L1288,对应表!N:O,2,FALSE)</f>
        <v>1</v>
      </c>
      <c r="G1285" s="4">
        <f>IF(主动技能!M1288="必中",2,1)</f>
        <v>2</v>
      </c>
      <c r="H1285" s="4">
        <f>主动技能!N1288</f>
        <v>100</v>
      </c>
      <c r="I1285" s="4">
        <f>主动技能!O1288</f>
        <v>0</v>
      </c>
      <c r="J1285" s="31" t="str">
        <f>主动技能!P1288</f>
        <v>||eff_huichunshu|</v>
      </c>
      <c r="K1285" s="31">
        <f>主动技能!Q1288</f>
        <v>2</v>
      </c>
      <c r="L1285" s="31">
        <f>主动技能!R1288</f>
        <v>0</v>
      </c>
      <c r="M1285" s="31">
        <f>主动技能!S1288</f>
        <v>0</v>
      </c>
      <c r="N1285" s="31" t="str">
        <f>IF(主动技能!T1288="","",主动技能!T1288)</f>
        <v>100031:100:3:3</v>
      </c>
      <c r="O1285" s="31" t="str">
        <f>IF(主动技能!U1288="","",主动技能!U1288)</f>
        <v/>
      </c>
      <c r="P1285" s="31" t="str">
        <f>IF(主动技能!V1288="","",主动技能!V1288)</f>
        <v>skill_11</v>
      </c>
      <c r="Q1285" s="31" t="str">
        <f>IF(主动技能!W1288="","")</f>
        <v/>
      </c>
      <c r="R1285" s="31" t="str">
        <f>IF(主动技能!X1288="","")</f>
        <v/>
      </c>
      <c r="S1285" s="31">
        <f>主动技能!Y1288</f>
        <v>0</v>
      </c>
      <c r="T1285" s="31" t="str">
        <f>主动技能!Z1288</f>
        <v/>
      </c>
      <c r="U1285" s="31" t="str">
        <f>主动技能!AB1288</f>
        <v/>
      </c>
      <c r="V1285" s="31">
        <f>主动技能!AC1288</f>
        <v>0</v>
      </c>
      <c r="W1285" s="31">
        <f>主动技能!AD1288</f>
        <v>0</v>
      </c>
      <c r="X1285" s="31">
        <f>主动技能!AE1288</f>
        <v>1</v>
      </c>
      <c r="Y1285" s="31">
        <f>主动技能!AF1288</f>
        <v>1</v>
      </c>
      <c r="Z1285" s="31">
        <f>主动技能!AG1288</f>
        <v>1</v>
      </c>
      <c r="AA1285" s="31" t="str">
        <f>主动技能!AH1288</f>
        <v>attackex</v>
      </c>
      <c r="AB1285" s="31" t="str">
        <f>IF(主动技能!AI1288="","")</f>
        <v/>
      </c>
      <c r="AC1285" s="31">
        <f>主动技能!AJ1288</f>
        <v>2</v>
      </c>
      <c r="AD1285" s="31">
        <f>主动技能!BF1288</f>
        <v>102202</v>
      </c>
      <c r="AE1285" s="1">
        <f t="shared" ref="AE1285:AE1323" si="20">AC1285</f>
        <v>2</v>
      </c>
    </row>
    <row r="1286" spans="1:31" s="31" customFormat="1" x14ac:dyDescent="0.15">
      <c r="A1286" s="31">
        <f>主动技能!B1289</f>
        <v>10220203</v>
      </c>
      <c r="B1286" s="4" t="str">
        <f>主动技能!H1289</f>
        <v>回春术</v>
      </c>
      <c r="C1286" s="4" t="str">
        <f>主动技能!I1289</f>
        <v>对我方随机3个单体回复10%（+517）点生命值。</v>
      </c>
      <c r="D1286" s="4">
        <f>VLOOKUP(主动技能!J1289,对应表!F:G,2,FALSE)</f>
        <v>2</v>
      </c>
      <c r="E1286" s="4">
        <f>VLOOKUP(主动技能!K1289,对应表!J:K,2,FALSE)</f>
        <v>3</v>
      </c>
      <c r="F1286" s="4">
        <f>VLOOKUP(主动技能!L1289,对应表!N:O,2,FALSE)</f>
        <v>1</v>
      </c>
      <c r="G1286" s="4">
        <f>IF(主动技能!M1289="必中",2,1)</f>
        <v>2</v>
      </c>
      <c r="H1286" s="4">
        <f>主动技能!N1289</f>
        <v>100</v>
      </c>
      <c r="I1286" s="4">
        <f>主动技能!O1289</f>
        <v>0</v>
      </c>
      <c r="J1286" s="31" t="str">
        <f>主动技能!P1289</f>
        <v>||eff_huichunshu|</v>
      </c>
      <c r="K1286" s="31">
        <f>主动技能!Q1289</f>
        <v>2</v>
      </c>
      <c r="L1286" s="31">
        <f>主动技能!R1289</f>
        <v>0</v>
      </c>
      <c r="M1286" s="31">
        <f>主动技能!S1289</f>
        <v>0</v>
      </c>
      <c r="N1286" s="31" t="str">
        <f>IF(主动技能!T1289="","",主动技能!T1289)</f>
        <v>100032:100:3:3</v>
      </c>
      <c r="O1286" s="31" t="str">
        <f>IF(主动技能!U1289="","",主动技能!U1289)</f>
        <v/>
      </c>
      <c r="P1286" s="31" t="str">
        <f>IF(主动技能!V1289="","",主动技能!V1289)</f>
        <v>skill_11</v>
      </c>
      <c r="Q1286" s="31" t="str">
        <f>IF(主动技能!W1289="","")</f>
        <v/>
      </c>
      <c r="R1286" s="31" t="str">
        <f>IF(主动技能!X1289="","")</f>
        <v/>
      </c>
      <c r="S1286" s="31">
        <f>主动技能!Y1289</f>
        <v>0</v>
      </c>
      <c r="T1286" s="31" t="str">
        <f>主动技能!Z1289</f>
        <v/>
      </c>
      <c r="U1286" s="31" t="str">
        <f>主动技能!AB1289</f>
        <v/>
      </c>
      <c r="V1286" s="31">
        <f>主动技能!AC1289</f>
        <v>0</v>
      </c>
      <c r="W1286" s="31">
        <f>主动技能!AD1289</f>
        <v>0</v>
      </c>
      <c r="X1286" s="31">
        <f>主动技能!AE1289</f>
        <v>1</v>
      </c>
      <c r="Y1286" s="31">
        <f>主动技能!AF1289</f>
        <v>1</v>
      </c>
      <c r="Z1286" s="31">
        <f>主动技能!AG1289</f>
        <v>1</v>
      </c>
      <c r="AA1286" s="31" t="str">
        <f>主动技能!AH1289</f>
        <v>attackex</v>
      </c>
      <c r="AB1286" s="31" t="str">
        <f>IF(主动技能!AI1289="","")</f>
        <v/>
      </c>
      <c r="AC1286" s="31">
        <f>主动技能!AJ1289</f>
        <v>3</v>
      </c>
      <c r="AD1286" s="31">
        <f>主动技能!BF1289</f>
        <v>102202</v>
      </c>
      <c r="AE1286" s="1">
        <f t="shared" si="20"/>
        <v>3</v>
      </c>
    </row>
    <row r="1287" spans="1:31" s="31" customFormat="1" x14ac:dyDescent="0.15">
      <c r="A1287" s="31">
        <f>主动技能!B1290</f>
        <v>10220204</v>
      </c>
      <c r="B1287" s="4" t="str">
        <f>主动技能!H1290</f>
        <v>回春术</v>
      </c>
      <c r="C1287" s="4" t="str">
        <f>主动技能!I1290</f>
        <v>对我方随机3个单体回复10%（+798）点生命值。</v>
      </c>
      <c r="D1287" s="4">
        <f>VLOOKUP(主动技能!J1290,对应表!F:G,2,FALSE)</f>
        <v>2</v>
      </c>
      <c r="E1287" s="4">
        <f>VLOOKUP(主动技能!K1290,对应表!J:K,2,FALSE)</f>
        <v>3</v>
      </c>
      <c r="F1287" s="4">
        <f>VLOOKUP(主动技能!L1290,对应表!N:O,2,FALSE)</f>
        <v>1</v>
      </c>
      <c r="G1287" s="4">
        <f>IF(主动技能!M1290="必中",2,1)</f>
        <v>2</v>
      </c>
      <c r="H1287" s="4">
        <f>主动技能!N1290</f>
        <v>100</v>
      </c>
      <c r="I1287" s="4">
        <f>主动技能!O1290</f>
        <v>0</v>
      </c>
      <c r="J1287" s="31" t="str">
        <f>主动技能!P1290</f>
        <v>||eff_huichunshu|</v>
      </c>
      <c r="K1287" s="31">
        <f>主动技能!Q1290</f>
        <v>2</v>
      </c>
      <c r="L1287" s="31">
        <f>主动技能!R1290</f>
        <v>0</v>
      </c>
      <c r="M1287" s="31">
        <f>主动技能!S1290</f>
        <v>0</v>
      </c>
      <c r="N1287" s="31" t="str">
        <f>IF(主动技能!T1290="","",主动技能!T1290)</f>
        <v>100033:100:3:3</v>
      </c>
      <c r="O1287" s="31" t="str">
        <f>IF(主动技能!U1290="","",主动技能!U1290)</f>
        <v/>
      </c>
      <c r="P1287" s="31" t="str">
        <f>IF(主动技能!V1290="","",主动技能!V1290)</f>
        <v>skill_11</v>
      </c>
      <c r="Q1287" s="31" t="str">
        <f>IF(主动技能!W1290="","")</f>
        <v/>
      </c>
      <c r="R1287" s="31" t="str">
        <f>IF(主动技能!X1290="","")</f>
        <v/>
      </c>
      <c r="S1287" s="31">
        <f>主动技能!Y1290</f>
        <v>0</v>
      </c>
      <c r="T1287" s="31" t="str">
        <f>主动技能!Z1290</f>
        <v/>
      </c>
      <c r="U1287" s="31" t="str">
        <f>主动技能!AB1290</f>
        <v/>
      </c>
      <c r="V1287" s="31">
        <f>主动技能!AC1290</f>
        <v>0</v>
      </c>
      <c r="W1287" s="31">
        <f>主动技能!AD1290</f>
        <v>0</v>
      </c>
      <c r="X1287" s="31">
        <f>主动技能!AE1290</f>
        <v>1</v>
      </c>
      <c r="Y1287" s="31">
        <f>主动技能!AF1290</f>
        <v>1</v>
      </c>
      <c r="Z1287" s="31">
        <f>主动技能!AG1290</f>
        <v>1</v>
      </c>
      <c r="AA1287" s="31" t="str">
        <f>主动技能!AH1290</f>
        <v>attackex</v>
      </c>
      <c r="AB1287" s="31" t="str">
        <f>IF(主动技能!AI1290="","")</f>
        <v/>
      </c>
      <c r="AC1287" s="31">
        <f>主动技能!AJ1290</f>
        <v>4</v>
      </c>
      <c r="AD1287" s="31">
        <f>主动技能!BF1290</f>
        <v>102202</v>
      </c>
      <c r="AE1287" s="1">
        <f t="shared" si="20"/>
        <v>4</v>
      </c>
    </row>
    <row r="1288" spans="1:31" s="31" customFormat="1" x14ac:dyDescent="0.15">
      <c r="A1288" s="31">
        <f>主动技能!B1291</f>
        <v>10220205</v>
      </c>
      <c r="B1288" s="4" t="str">
        <f>主动技能!H1291</f>
        <v>回春术</v>
      </c>
      <c r="C1288" s="4" t="str">
        <f>主动技能!I1291</f>
        <v>对我方随机3个单体回复10%（+1195）点生命值。</v>
      </c>
      <c r="D1288" s="4">
        <f>VLOOKUP(主动技能!J1291,对应表!F:G,2,FALSE)</f>
        <v>2</v>
      </c>
      <c r="E1288" s="4">
        <f>VLOOKUP(主动技能!K1291,对应表!J:K,2,FALSE)</f>
        <v>3</v>
      </c>
      <c r="F1288" s="4">
        <f>VLOOKUP(主动技能!L1291,对应表!N:O,2,FALSE)</f>
        <v>1</v>
      </c>
      <c r="G1288" s="4">
        <f>IF(主动技能!M1291="必中",2,1)</f>
        <v>2</v>
      </c>
      <c r="H1288" s="4">
        <f>主动技能!N1291</f>
        <v>100</v>
      </c>
      <c r="I1288" s="4">
        <f>主动技能!O1291</f>
        <v>0</v>
      </c>
      <c r="J1288" s="31" t="str">
        <f>主动技能!P1291</f>
        <v>||eff_huichunshu|</v>
      </c>
      <c r="K1288" s="31">
        <f>主动技能!Q1291</f>
        <v>2</v>
      </c>
      <c r="L1288" s="31">
        <f>主动技能!R1291</f>
        <v>0</v>
      </c>
      <c r="M1288" s="31">
        <f>主动技能!S1291</f>
        <v>0</v>
      </c>
      <c r="N1288" s="31" t="str">
        <f>IF(主动技能!T1291="","",主动技能!T1291)</f>
        <v>100034:100:3:3</v>
      </c>
      <c r="O1288" s="31" t="str">
        <f>IF(主动技能!U1291="","",主动技能!U1291)</f>
        <v/>
      </c>
      <c r="P1288" s="31" t="str">
        <f>IF(主动技能!V1291="","",主动技能!V1291)</f>
        <v>skill_11</v>
      </c>
      <c r="Q1288" s="31" t="str">
        <f>IF(主动技能!W1291="","")</f>
        <v/>
      </c>
      <c r="R1288" s="31" t="str">
        <f>IF(主动技能!X1291="","")</f>
        <v/>
      </c>
      <c r="S1288" s="31">
        <f>主动技能!Y1291</f>
        <v>0</v>
      </c>
      <c r="T1288" s="31" t="str">
        <f>主动技能!Z1291</f>
        <v/>
      </c>
      <c r="U1288" s="31" t="str">
        <f>主动技能!AB1291</f>
        <v/>
      </c>
      <c r="V1288" s="31">
        <f>主动技能!AC1291</f>
        <v>0</v>
      </c>
      <c r="W1288" s="31">
        <f>主动技能!AD1291</f>
        <v>0</v>
      </c>
      <c r="X1288" s="31">
        <f>主动技能!AE1291</f>
        <v>1</v>
      </c>
      <c r="Y1288" s="31">
        <f>主动技能!AF1291</f>
        <v>1</v>
      </c>
      <c r="Z1288" s="31">
        <f>主动技能!AG1291</f>
        <v>1</v>
      </c>
      <c r="AA1288" s="31" t="str">
        <f>主动技能!AH1291</f>
        <v>attackex</v>
      </c>
      <c r="AB1288" s="31" t="str">
        <f>IF(主动技能!AI1291="","")</f>
        <v/>
      </c>
      <c r="AC1288" s="31">
        <f>主动技能!AJ1291</f>
        <v>5</v>
      </c>
      <c r="AD1288" s="31">
        <f>主动技能!BF1291</f>
        <v>102202</v>
      </c>
      <c r="AE1288" s="1">
        <f t="shared" si="20"/>
        <v>5</v>
      </c>
    </row>
    <row r="1289" spans="1:31" s="31" customFormat="1" x14ac:dyDescent="0.15">
      <c r="A1289" s="31">
        <f>主动技能!B1292</f>
        <v>10220206</v>
      </c>
      <c r="B1289" s="4" t="str">
        <f>主动技能!H1292</f>
        <v>回春术</v>
      </c>
      <c r="C1289" s="4" t="str">
        <f>主动技能!I1292</f>
        <v>对我方随机3个单体回复10%（+1757）点生命值。</v>
      </c>
      <c r="D1289" s="4">
        <f>VLOOKUP(主动技能!J1292,对应表!F:G,2,FALSE)</f>
        <v>2</v>
      </c>
      <c r="E1289" s="4">
        <f>VLOOKUP(主动技能!K1292,对应表!J:K,2,FALSE)</f>
        <v>3</v>
      </c>
      <c r="F1289" s="4">
        <f>VLOOKUP(主动技能!L1292,对应表!N:O,2,FALSE)</f>
        <v>1</v>
      </c>
      <c r="G1289" s="4">
        <f>IF(主动技能!M1292="必中",2,1)</f>
        <v>2</v>
      </c>
      <c r="H1289" s="4">
        <f>主动技能!N1292</f>
        <v>100</v>
      </c>
      <c r="I1289" s="4">
        <f>主动技能!O1292</f>
        <v>0</v>
      </c>
      <c r="J1289" s="31" t="str">
        <f>主动技能!P1292</f>
        <v>||eff_huichunshu|</v>
      </c>
      <c r="K1289" s="31">
        <f>主动技能!Q1292</f>
        <v>2</v>
      </c>
      <c r="L1289" s="31">
        <f>主动技能!R1292</f>
        <v>0</v>
      </c>
      <c r="M1289" s="31">
        <f>主动技能!S1292</f>
        <v>0</v>
      </c>
      <c r="N1289" s="31" t="str">
        <f>IF(主动技能!T1292="","",主动技能!T1292)</f>
        <v>100035:100:3:3</v>
      </c>
      <c r="O1289" s="31" t="str">
        <f>IF(主动技能!U1292="","",主动技能!U1292)</f>
        <v/>
      </c>
      <c r="P1289" s="31" t="str">
        <f>IF(主动技能!V1292="","",主动技能!V1292)</f>
        <v>skill_11</v>
      </c>
      <c r="Q1289" s="31" t="str">
        <f>IF(主动技能!W1292="","")</f>
        <v/>
      </c>
      <c r="R1289" s="31" t="str">
        <f>IF(主动技能!X1292="","")</f>
        <v/>
      </c>
      <c r="S1289" s="31">
        <f>主动技能!Y1292</f>
        <v>0</v>
      </c>
      <c r="T1289" s="31" t="str">
        <f>主动技能!Z1292</f>
        <v/>
      </c>
      <c r="U1289" s="31" t="str">
        <f>主动技能!AB1292</f>
        <v/>
      </c>
      <c r="V1289" s="31">
        <f>主动技能!AC1292</f>
        <v>0</v>
      </c>
      <c r="W1289" s="31">
        <f>主动技能!AD1292</f>
        <v>0</v>
      </c>
      <c r="X1289" s="31">
        <f>主动技能!AE1292</f>
        <v>1</v>
      </c>
      <c r="Y1289" s="31">
        <f>主动技能!AF1292</f>
        <v>1</v>
      </c>
      <c r="Z1289" s="31">
        <f>主动技能!AG1292</f>
        <v>1</v>
      </c>
      <c r="AA1289" s="31" t="str">
        <f>主动技能!AH1292</f>
        <v>attackex</v>
      </c>
      <c r="AB1289" s="31" t="str">
        <f>IF(主动技能!AI1292="","")</f>
        <v/>
      </c>
      <c r="AC1289" s="31">
        <f>主动技能!AJ1292</f>
        <v>6</v>
      </c>
      <c r="AD1289" s="31">
        <f>主动技能!BF1292</f>
        <v>102202</v>
      </c>
      <c r="AE1289" s="1">
        <f t="shared" si="20"/>
        <v>6</v>
      </c>
    </row>
    <row r="1290" spans="1:31" s="31" customFormat="1" x14ac:dyDescent="0.15">
      <c r="A1290" s="31">
        <f>主动技能!B1293</f>
        <v>10220207</v>
      </c>
      <c r="B1290" s="4" t="str">
        <f>主动技能!H1293</f>
        <v>回春术</v>
      </c>
      <c r="C1290" s="4" t="str">
        <f>主动技能!I1293</f>
        <v>对我方随机3个单体回复10%（+2552）点生命值。</v>
      </c>
      <c r="D1290" s="4">
        <f>VLOOKUP(主动技能!J1293,对应表!F:G,2,FALSE)</f>
        <v>2</v>
      </c>
      <c r="E1290" s="4">
        <f>VLOOKUP(主动技能!K1293,对应表!J:K,2,FALSE)</f>
        <v>3</v>
      </c>
      <c r="F1290" s="4">
        <f>VLOOKUP(主动技能!L1293,对应表!N:O,2,FALSE)</f>
        <v>1</v>
      </c>
      <c r="G1290" s="4">
        <f>IF(主动技能!M1293="必中",2,1)</f>
        <v>2</v>
      </c>
      <c r="H1290" s="4">
        <f>主动技能!N1293</f>
        <v>100</v>
      </c>
      <c r="I1290" s="4">
        <f>主动技能!O1293</f>
        <v>0</v>
      </c>
      <c r="J1290" s="31" t="str">
        <f>主动技能!P1293</f>
        <v>||eff_huichunshu|</v>
      </c>
      <c r="K1290" s="31">
        <f>主动技能!Q1293</f>
        <v>2</v>
      </c>
      <c r="L1290" s="31">
        <f>主动技能!R1293</f>
        <v>0</v>
      </c>
      <c r="M1290" s="31">
        <f>主动技能!S1293</f>
        <v>0</v>
      </c>
      <c r="N1290" s="31" t="str">
        <f>IF(主动技能!T1293="","",主动技能!T1293)</f>
        <v>100036:100:3:3</v>
      </c>
      <c r="O1290" s="31" t="str">
        <f>IF(主动技能!U1293="","",主动技能!U1293)</f>
        <v/>
      </c>
      <c r="P1290" s="31" t="str">
        <f>IF(主动技能!V1293="","",主动技能!V1293)</f>
        <v>skill_11</v>
      </c>
      <c r="Q1290" s="31" t="str">
        <f>IF(主动技能!W1293="","")</f>
        <v/>
      </c>
      <c r="R1290" s="31" t="str">
        <f>IF(主动技能!X1293="","")</f>
        <v/>
      </c>
      <c r="S1290" s="31">
        <f>主动技能!Y1293</f>
        <v>0</v>
      </c>
      <c r="T1290" s="31" t="str">
        <f>主动技能!Z1293</f>
        <v/>
      </c>
      <c r="U1290" s="31" t="str">
        <f>主动技能!AB1293</f>
        <v/>
      </c>
      <c r="V1290" s="31">
        <f>主动技能!AC1293</f>
        <v>0</v>
      </c>
      <c r="W1290" s="31">
        <f>主动技能!AD1293</f>
        <v>0</v>
      </c>
      <c r="X1290" s="31">
        <f>主动技能!AE1293</f>
        <v>1</v>
      </c>
      <c r="Y1290" s="31">
        <f>主动技能!AF1293</f>
        <v>1</v>
      </c>
      <c r="Z1290" s="31">
        <f>主动技能!AG1293</f>
        <v>1</v>
      </c>
      <c r="AA1290" s="31" t="str">
        <f>主动技能!AH1293</f>
        <v>attackex</v>
      </c>
      <c r="AB1290" s="31" t="str">
        <f>IF(主动技能!AI1293="","")</f>
        <v/>
      </c>
      <c r="AC1290" s="31">
        <f>主动技能!AJ1293</f>
        <v>7</v>
      </c>
      <c r="AD1290" s="31">
        <f>主动技能!BF1293</f>
        <v>102202</v>
      </c>
      <c r="AE1290" s="1">
        <f t="shared" si="20"/>
        <v>7</v>
      </c>
    </row>
    <row r="1291" spans="1:31" s="31" customFormat="1" x14ac:dyDescent="0.15">
      <c r="A1291" s="31">
        <f>主动技能!B1294</f>
        <v>10220208</v>
      </c>
      <c r="B1291" s="4" t="str">
        <f>主动技能!H1294</f>
        <v>回春术</v>
      </c>
      <c r="C1291" s="4" t="str">
        <f>主动技能!I1294</f>
        <v>对我方随机3个单体回复10%（+3679）点生命值。</v>
      </c>
      <c r="D1291" s="4">
        <f>VLOOKUP(主动技能!J1294,对应表!F:G,2,FALSE)</f>
        <v>2</v>
      </c>
      <c r="E1291" s="4">
        <f>VLOOKUP(主动技能!K1294,对应表!J:K,2,FALSE)</f>
        <v>3</v>
      </c>
      <c r="F1291" s="4">
        <f>VLOOKUP(主动技能!L1294,对应表!N:O,2,FALSE)</f>
        <v>1</v>
      </c>
      <c r="G1291" s="4">
        <f>IF(主动技能!M1294="必中",2,1)</f>
        <v>2</v>
      </c>
      <c r="H1291" s="4">
        <f>主动技能!N1294</f>
        <v>100</v>
      </c>
      <c r="I1291" s="4">
        <f>主动技能!O1294</f>
        <v>0</v>
      </c>
      <c r="J1291" s="31" t="str">
        <f>主动技能!P1294</f>
        <v>||eff_huichunshu|</v>
      </c>
      <c r="K1291" s="31">
        <f>主动技能!Q1294</f>
        <v>2</v>
      </c>
      <c r="L1291" s="31">
        <f>主动技能!R1294</f>
        <v>0</v>
      </c>
      <c r="M1291" s="31">
        <f>主动技能!S1294</f>
        <v>0</v>
      </c>
      <c r="N1291" s="31" t="str">
        <f>IF(主动技能!T1294="","",主动技能!T1294)</f>
        <v>100037:100:3:3</v>
      </c>
      <c r="O1291" s="31" t="str">
        <f>IF(主动技能!U1294="","",主动技能!U1294)</f>
        <v/>
      </c>
      <c r="P1291" s="31" t="str">
        <f>IF(主动技能!V1294="","",主动技能!V1294)</f>
        <v>skill_11</v>
      </c>
      <c r="Q1291" s="31" t="str">
        <f>IF(主动技能!W1294="","")</f>
        <v/>
      </c>
      <c r="R1291" s="31" t="str">
        <f>IF(主动技能!X1294="","")</f>
        <v/>
      </c>
      <c r="S1291" s="31">
        <f>主动技能!Y1294</f>
        <v>0</v>
      </c>
      <c r="T1291" s="31" t="str">
        <f>主动技能!Z1294</f>
        <v/>
      </c>
      <c r="U1291" s="31" t="str">
        <f>主动技能!AB1294</f>
        <v/>
      </c>
      <c r="V1291" s="31">
        <f>主动技能!AC1294</f>
        <v>0</v>
      </c>
      <c r="W1291" s="31">
        <f>主动技能!AD1294</f>
        <v>0</v>
      </c>
      <c r="X1291" s="31">
        <f>主动技能!AE1294</f>
        <v>1</v>
      </c>
      <c r="Y1291" s="31">
        <f>主动技能!AF1294</f>
        <v>1</v>
      </c>
      <c r="Z1291" s="31">
        <f>主动技能!AG1294</f>
        <v>1</v>
      </c>
      <c r="AA1291" s="31" t="str">
        <f>主动技能!AH1294</f>
        <v>attackex</v>
      </c>
      <c r="AB1291" s="31" t="str">
        <f>IF(主动技能!AI1294="","")</f>
        <v/>
      </c>
      <c r="AC1291" s="31">
        <f>主动技能!AJ1294</f>
        <v>8</v>
      </c>
      <c r="AD1291" s="31">
        <f>主动技能!BF1294</f>
        <v>102202</v>
      </c>
      <c r="AE1291" s="1">
        <f t="shared" si="20"/>
        <v>8</v>
      </c>
    </row>
    <row r="1292" spans="1:31" s="31" customFormat="1" x14ac:dyDescent="0.15">
      <c r="A1292" s="31">
        <f>主动技能!B1295</f>
        <v>10220209</v>
      </c>
      <c r="B1292" s="4" t="str">
        <f>主动技能!H1295</f>
        <v>回春术</v>
      </c>
      <c r="C1292" s="4" t="str">
        <f>主动技能!I1295</f>
        <v>对我方随机3个单体回复10%（+5273）点生命值。</v>
      </c>
      <c r="D1292" s="4">
        <f>VLOOKUP(主动技能!J1295,对应表!F:G,2,FALSE)</f>
        <v>2</v>
      </c>
      <c r="E1292" s="4">
        <f>VLOOKUP(主动技能!K1295,对应表!J:K,2,FALSE)</f>
        <v>3</v>
      </c>
      <c r="F1292" s="4">
        <f>VLOOKUP(主动技能!L1295,对应表!N:O,2,FALSE)</f>
        <v>1</v>
      </c>
      <c r="G1292" s="4">
        <f>IF(主动技能!M1295="必中",2,1)</f>
        <v>2</v>
      </c>
      <c r="H1292" s="4">
        <f>主动技能!N1295</f>
        <v>100</v>
      </c>
      <c r="I1292" s="4">
        <f>主动技能!O1295</f>
        <v>0</v>
      </c>
      <c r="J1292" s="31" t="str">
        <f>主动技能!P1295</f>
        <v>||eff_huichunshu|</v>
      </c>
      <c r="K1292" s="31">
        <f>主动技能!Q1295</f>
        <v>2</v>
      </c>
      <c r="L1292" s="31">
        <f>主动技能!R1295</f>
        <v>0</v>
      </c>
      <c r="M1292" s="31">
        <f>主动技能!S1295</f>
        <v>0</v>
      </c>
      <c r="N1292" s="31" t="str">
        <f>IF(主动技能!T1295="","",主动技能!T1295)</f>
        <v>100038:100:3:3</v>
      </c>
      <c r="O1292" s="31" t="str">
        <f>IF(主动技能!U1295="","",主动技能!U1295)</f>
        <v/>
      </c>
      <c r="P1292" s="31" t="str">
        <f>IF(主动技能!V1295="","",主动技能!V1295)</f>
        <v>skill_11</v>
      </c>
      <c r="Q1292" s="31" t="str">
        <f>IF(主动技能!W1295="","")</f>
        <v/>
      </c>
      <c r="R1292" s="31" t="str">
        <f>IF(主动技能!X1295="","")</f>
        <v/>
      </c>
      <c r="S1292" s="31">
        <f>主动技能!Y1295</f>
        <v>0</v>
      </c>
      <c r="T1292" s="31" t="str">
        <f>主动技能!Z1295</f>
        <v/>
      </c>
      <c r="U1292" s="31" t="str">
        <f>主动技能!AB1295</f>
        <v/>
      </c>
      <c r="V1292" s="31">
        <f>主动技能!AC1295</f>
        <v>0</v>
      </c>
      <c r="W1292" s="31">
        <f>主动技能!AD1295</f>
        <v>0</v>
      </c>
      <c r="X1292" s="31">
        <f>主动技能!AE1295</f>
        <v>1</v>
      </c>
      <c r="Y1292" s="31">
        <f>主动技能!AF1295</f>
        <v>1</v>
      </c>
      <c r="Z1292" s="31">
        <f>主动技能!AG1295</f>
        <v>1</v>
      </c>
      <c r="AA1292" s="31" t="str">
        <f>主动技能!AH1295</f>
        <v>attackex</v>
      </c>
      <c r="AB1292" s="31" t="str">
        <f>IF(主动技能!AI1295="","")</f>
        <v/>
      </c>
      <c r="AC1292" s="31">
        <f>主动技能!AJ1295</f>
        <v>9</v>
      </c>
      <c r="AD1292" s="31">
        <f>主动技能!BF1295</f>
        <v>102202</v>
      </c>
      <c r="AE1292" s="1">
        <f t="shared" si="20"/>
        <v>9</v>
      </c>
    </row>
    <row r="1293" spans="1:31" s="31" customFormat="1" x14ac:dyDescent="0.15">
      <c r="A1293" s="31">
        <f>主动技能!B1296</f>
        <v>10220210</v>
      </c>
      <c r="B1293" s="4" t="str">
        <f>主动技能!H1296</f>
        <v>回春术</v>
      </c>
      <c r="C1293" s="4" t="str">
        <f>主动技能!I1296</f>
        <v>对我方随机3个单体回复10%（+7531）点生命值。</v>
      </c>
      <c r="D1293" s="4">
        <f>VLOOKUP(主动技能!J1296,对应表!F:G,2,FALSE)</f>
        <v>2</v>
      </c>
      <c r="E1293" s="4">
        <f>VLOOKUP(主动技能!K1296,对应表!J:K,2,FALSE)</f>
        <v>3</v>
      </c>
      <c r="F1293" s="4">
        <f>VLOOKUP(主动技能!L1296,对应表!N:O,2,FALSE)</f>
        <v>1</v>
      </c>
      <c r="G1293" s="4">
        <f>IF(主动技能!M1296="必中",2,1)</f>
        <v>2</v>
      </c>
      <c r="H1293" s="4">
        <f>主动技能!N1296</f>
        <v>100</v>
      </c>
      <c r="I1293" s="4">
        <f>主动技能!O1296</f>
        <v>0</v>
      </c>
      <c r="J1293" s="31" t="str">
        <f>主动技能!P1296</f>
        <v>||eff_huichunshu|</v>
      </c>
      <c r="K1293" s="31">
        <f>主动技能!Q1296</f>
        <v>2</v>
      </c>
      <c r="L1293" s="31">
        <f>主动技能!R1296</f>
        <v>0</v>
      </c>
      <c r="M1293" s="31">
        <f>主动技能!S1296</f>
        <v>0</v>
      </c>
      <c r="N1293" s="31" t="str">
        <f>IF(主动技能!T1296="","",主动技能!T1296)</f>
        <v>100039:100:3:3</v>
      </c>
      <c r="O1293" s="31" t="str">
        <f>IF(主动技能!U1296="","",主动技能!U1296)</f>
        <v/>
      </c>
      <c r="P1293" s="31" t="str">
        <f>IF(主动技能!V1296="","",主动技能!V1296)</f>
        <v>skill_11</v>
      </c>
      <c r="Q1293" s="31" t="str">
        <f>IF(主动技能!W1296="","")</f>
        <v/>
      </c>
      <c r="R1293" s="31" t="str">
        <f>IF(主动技能!X1296="","")</f>
        <v/>
      </c>
      <c r="S1293" s="31">
        <f>主动技能!Y1296</f>
        <v>0</v>
      </c>
      <c r="T1293" s="31" t="str">
        <f>主动技能!Z1296</f>
        <v/>
      </c>
      <c r="U1293" s="31" t="str">
        <f>主动技能!AB1296</f>
        <v/>
      </c>
      <c r="V1293" s="31">
        <f>主动技能!AC1296</f>
        <v>0</v>
      </c>
      <c r="W1293" s="31">
        <f>主动技能!AD1296</f>
        <v>0</v>
      </c>
      <c r="X1293" s="31">
        <f>主动技能!AE1296</f>
        <v>1</v>
      </c>
      <c r="Y1293" s="31">
        <f>主动技能!AF1296</f>
        <v>1</v>
      </c>
      <c r="Z1293" s="31">
        <f>主动技能!AG1296</f>
        <v>1</v>
      </c>
      <c r="AA1293" s="31" t="str">
        <f>主动技能!AH1296</f>
        <v>attackex</v>
      </c>
      <c r="AB1293" s="31" t="str">
        <f>IF(主动技能!AI1296="","")</f>
        <v/>
      </c>
      <c r="AC1293" s="31">
        <f>主动技能!AJ1296</f>
        <v>10</v>
      </c>
      <c r="AD1293" s="31">
        <f>主动技能!BF1296</f>
        <v>102202</v>
      </c>
      <c r="AE1293" s="1">
        <f t="shared" si="20"/>
        <v>10</v>
      </c>
    </row>
    <row r="1294" spans="1:31" s="31" customFormat="1" x14ac:dyDescent="0.15">
      <c r="A1294" s="31">
        <f>主动技能!B1297</f>
        <v>10220211</v>
      </c>
      <c r="B1294" s="4" t="str">
        <f>主动技能!H1297</f>
        <v>回春术</v>
      </c>
      <c r="C1294" s="4" t="str">
        <f>主动技能!I1297</f>
        <v>对我方随机3个单体回复10%（+10727）点生命值。</v>
      </c>
      <c r="D1294" s="4">
        <f>VLOOKUP(主动技能!J1297,对应表!F:G,2,FALSE)</f>
        <v>2</v>
      </c>
      <c r="E1294" s="4">
        <f>VLOOKUP(主动技能!K1297,对应表!J:K,2,FALSE)</f>
        <v>3</v>
      </c>
      <c r="F1294" s="4">
        <f>VLOOKUP(主动技能!L1297,对应表!N:O,2,FALSE)</f>
        <v>1</v>
      </c>
      <c r="G1294" s="4">
        <f>IF(主动技能!M1297="必中",2,1)</f>
        <v>2</v>
      </c>
      <c r="H1294" s="4">
        <f>主动技能!N1297</f>
        <v>100</v>
      </c>
      <c r="I1294" s="4">
        <f>主动技能!O1297</f>
        <v>0</v>
      </c>
      <c r="J1294" s="31" t="str">
        <f>主动技能!P1297</f>
        <v>||eff_huichunshu|</v>
      </c>
      <c r="K1294" s="31">
        <f>主动技能!Q1297</f>
        <v>2</v>
      </c>
      <c r="L1294" s="31">
        <f>主动技能!R1297</f>
        <v>0</v>
      </c>
      <c r="M1294" s="31">
        <f>主动技能!S1297</f>
        <v>0</v>
      </c>
      <c r="N1294" s="31" t="str">
        <f>IF(主动技能!T1297="","",主动技能!T1297)</f>
        <v>100040:100:3:3</v>
      </c>
      <c r="O1294" s="31" t="str">
        <f>IF(主动技能!U1297="","",主动技能!U1297)</f>
        <v/>
      </c>
      <c r="P1294" s="31" t="str">
        <f>IF(主动技能!V1297="","",主动技能!V1297)</f>
        <v>skill_11</v>
      </c>
      <c r="Q1294" s="31" t="str">
        <f>IF(主动技能!W1297="","")</f>
        <v/>
      </c>
      <c r="R1294" s="31" t="str">
        <f>IF(主动技能!X1297="","")</f>
        <v/>
      </c>
      <c r="S1294" s="31">
        <f>主动技能!Y1297</f>
        <v>0</v>
      </c>
      <c r="T1294" s="31" t="str">
        <f>主动技能!Z1297</f>
        <v/>
      </c>
      <c r="U1294" s="31" t="str">
        <f>主动技能!AB1297</f>
        <v/>
      </c>
      <c r="V1294" s="31">
        <f>主动技能!AC1297</f>
        <v>0</v>
      </c>
      <c r="W1294" s="31">
        <f>主动技能!AD1297</f>
        <v>0</v>
      </c>
      <c r="X1294" s="31">
        <f>主动技能!AE1297</f>
        <v>1</v>
      </c>
      <c r="Y1294" s="31">
        <f>主动技能!AF1297</f>
        <v>1</v>
      </c>
      <c r="Z1294" s="31">
        <f>主动技能!AG1297</f>
        <v>1</v>
      </c>
      <c r="AA1294" s="31" t="str">
        <f>主动技能!AH1297</f>
        <v>attackex</v>
      </c>
      <c r="AB1294" s="31" t="str">
        <f>IF(主动技能!AI1297="","")</f>
        <v/>
      </c>
      <c r="AC1294" s="31">
        <f>主动技能!AJ1297</f>
        <v>11</v>
      </c>
      <c r="AD1294" s="31">
        <f>主动技能!BF1297</f>
        <v>102202</v>
      </c>
      <c r="AE1294" s="1">
        <f t="shared" si="20"/>
        <v>11</v>
      </c>
    </row>
    <row r="1295" spans="1:31" s="31" customFormat="1" x14ac:dyDescent="0.15">
      <c r="A1295" s="31">
        <f>主动技能!B1298</f>
        <v>10220212</v>
      </c>
      <c r="B1295" s="4" t="str">
        <f>主动技能!H1298</f>
        <v>回春术</v>
      </c>
      <c r="C1295" s="4" t="str">
        <f>主动技能!I1298</f>
        <v>对我方随机3个单体回复10%（+15251）点生命值。</v>
      </c>
      <c r="D1295" s="4">
        <f>VLOOKUP(主动技能!J1298,对应表!F:G,2,FALSE)</f>
        <v>2</v>
      </c>
      <c r="E1295" s="4">
        <f>VLOOKUP(主动技能!K1298,对应表!J:K,2,FALSE)</f>
        <v>3</v>
      </c>
      <c r="F1295" s="4">
        <f>VLOOKUP(主动技能!L1298,对应表!N:O,2,FALSE)</f>
        <v>1</v>
      </c>
      <c r="G1295" s="4">
        <f>IF(主动技能!M1298="必中",2,1)</f>
        <v>2</v>
      </c>
      <c r="H1295" s="4">
        <f>主动技能!N1298</f>
        <v>100</v>
      </c>
      <c r="I1295" s="4">
        <f>主动技能!O1298</f>
        <v>0</v>
      </c>
      <c r="J1295" s="31" t="str">
        <f>主动技能!P1298</f>
        <v>||eff_huichunshu|</v>
      </c>
      <c r="K1295" s="31">
        <f>主动技能!Q1298</f>
        <v>2</v>
      </c>
      <c r="L1295" s="31">
        <f>主动技能!R1298</f>
        <v>0</v>
      </c>
      <c r="M1295" s="31">
        <f>主动技能!S1298</f>
        <v>0</v>
      </c>
      <c r="N1295" s="31" t="str">
        <f>IF(主动技能!T1298="","",主动技能!T1298)</f>
        <v>100041:100:3:3</v>
      </c>
      <c r="O1295" s="31" t="str">
        <f>IF(主动技能!U1298="","",主动技能!U1298)</f>
        <v/>
      </c>
      <c r="P1295" s="31" t="str">
        <f>IF(主动技能!V1298="","",主动技能!V1298)</f>
        <v>skill_11</v>
      </c>
      <c r="Q1295" s="31" t="str">
        <f>IF(主动技能!W1298="","")</f>
        <v/>
      </c>
      <c r="R1295" s="31" t="str">
        <f>IF(主动技能!X1298="","")</f>
        <v/>
      </c>
      <c r="S1295" s="31">
        <f>主动技能!Y1298</f>
        <v>0</v>
      </c>
      <c r="T1295" s="31" t="str">
        <f>主动技能!Z1298</f>
        <v/>
      </c>
      <c r="U1295" s="31" t="str">
        <f>主动技能!AB1298</f>
        <v/>
      </c>
      <c r="V1295" s="31">
        <f>主动技能!AC1298</f>
        <v>0</v>
      </c>
      <c r="W1295" s="31">
        <f>主动技能!AD1298</f>
        <v>0</v>
      </c>
      <c r="X1295" s="31">
        <f>主动技能!AE1298</f>
        <v>1</v>
      </c>
      <c r="Y1295" s="31">
        <f>主动技能!AF1298</f>
        <v>1</v>
      </c>
      <c r="Z1295" s="31">
        <f>主动技能!AG1298</f>
        <v>1</v>
      </c>
      <c r="AA1295" s="31" t="str">
        <f>主动技能!AH1298</f>
        <v>attackex</v>
      </c>
      <c r="AB1295" s="31" t="str">
        <f>IF(主动技能!AI1298="","")</f>
        <v/>
      </c>
      <c r="AC1295" s="31">
        <f>主动技能!AJ1298</f>
        <v>12</v>
      </c>
      <c r="AD1295" s="31">
        <f>主动技能!BF1298</f>
        <v>102202</v>
      </c>
      <c r="AE1295" s="1">
        <f t="shared" si="20"/>
        <v>12</v>
      </c>
    </row>
    <row r="1296" spans="1:31" s="31" customFormat="1" x14ac:dyDescent="0.15">
      <c r="A1296" s="31">
        <f>主动技能!B1299</f>
        <v>10220213</v>
      </c>
      <c r="B1296" s="4" t="str">
        <f>主动技能!H1299</f>
        <v>回春术</v>
      </c>
      <c r="C1296" s="4" t="str">
        <f>主动技能!I1299</f>
        <v>对我方随机3个单体回复10%（+21656）点生命值。</v>
      </c>
      <c r="D1296" s="4">
        <f>VLOOKUP(主动技能!J1299,对应表!F:G,2,FALSE)</f>
        <v>2</v>
      </c>
      <c r="E1296" s="4">
        <f>VLOOKUP(主动技能!K1299,对应表!J:K,2,FALSE)</f>
        <v>3</v>
      </c>
      <c r="F1296" s="4">
        <f>VLOOKUP(主动技能!L1299,对应表!N:O,2,FALSE)</f>
        <v>1</v>
      </c>
      <c r="G1296" s="4">
        <f>IF(主动技能!M1299="必中",2,1)</f>
        <v>2</v>
      </c>
      <c r="H1296" s="4">
        <f>主动技能!N1299</f>
        <v>100</v>
      </c>
      <c r="I1296" s="4">
        <f>主动技能!O1299</f>
        <v>0</v>
      </c>
      <c r="J1296" s="31" t="str">
        <f>主动技能!P1299</f>
        <v>||eff_huichunshu|</v>
      </c>
      <c r="K1296" s="31">
        <f>主动技能!Q1299</f>
        <v>2</v>
      </c>
      <c r="L1296" s="31">
        <f>主动技能!R1299</f>
        <v>0</v>
      </c>
      <c r="M1296" s="31">
        <f>主动技能!S1299</f>
        <v>0</v>
      </c>
      <c r="N1296" s="31" t="str">
        <f>IF(主动技能!T1299="","",主动技能!T1299)</f>
        <v>100042:100:3:3</v>
      </c>
      <c r="O1296" s="31" t="str">
        <f>IF(主动技能!U1299="","",主动技能!U1299)</f>
        <v/>
      </c>
      <c r="P1296" s="31" t="str">
        <f>IF(主动技能!V1299="","",主动技能!V1299)</f>
        <v>skill_11</v>
      </c>
      <c r="Q1296" s="31" t="str">
        <f>IF(主动技能!W1299="","")</f>
        <v/>
      </c>
      <c r="R1296" s="31" t="str">
        <f>IF(主动技能!X1299="","")</f>
        <v/>
      </c>
      <c r="S1296" s="31">
        <f>主动技能!Y1299</f>
        <v>0</v>
      </c>
      <c r="T1296" s="31" t="str">
        <f>主动技能!Z1299</f>
        <v/>
      </c>
      <c r="U1296" s="31" t="str">
        <f>主动技能!AB1299</f>
        <v/>
      </c>
      <c r="V1296" s="31">
        <f>主动技能!AC1299</f>
        <v>0</v>
      </c>
      <c r="W1296" s="31">
        <f>主动技能!AD1299</f>
        <v>0</v>
      </c>
      <c r="X1296" s="31">
        <f>主动技能!AE1299</f>
        <v>1</v>
      </c>
      <c r="Y1296" s="31">
        <f>主动技能!AF1299</f>
        <v>1</v>
      </c>
      <c r="Z1296" s="31">
        <f>主动技能!AG1299</f>
        <v>1</v>
      </c>
      <c r="AA1296" s="31" t="str">
        <f>主动技能!AH1299</f>
        <v>attackex</v>
      </c>
      <c r="AB1296" s="31" t="str">
        <f>IF(主动技能!AI1299="","")</f>
        <v/>
      </c>
      <c r="AC1296" s="31">
        <f>主动技能!AJ1299</f>
        <v>13</v>
      </c>
      <c r="AD1296" s="31">
        <f>主动技能!BF1299</f>
        <v>102202</v>
      </c>
      <c r="AE1296" s="1">
        <f t="shared" si="20"/>
        <v>13</v>
      </c>
    </row>
    <row r="1297" spans="1:31" s="31" customFormat="1" x14ac:dyDescent="0.15">
      <c r="A1297" s="31">
        <f>主动技能!B1300</f>
        <v>10220214</v>
      </c>
      <c r="B1297" s="4" t="str">
        <f>主动技能!H1300</f>
        <v>回春术</v>
      </c>
      <c r="C1297" s="4" t="str">
        <f>主动技能!I1300</f>
        <v>对我方随机3个单体回复10%（+30725）点生命值。</v>
      </c>
      <c r="D1297" s="4">
        <f>VLOOKUP(主动技能!J1300,对应表!F:G,2,FALSE)</f>
        <v>2</v>
      </c>
      <c r="E1297" s="4">
        <f>VLOOKUP(主动技能!K1300,对应表!J:K,2,FALSE)</f>
        <v>3</v>
      </c>
      <c r="F1297" s="4">
        <f>VLOOKUP(主动技能!L1300,对应表!N:O,2,FALSE)</f>
        <v>1</v>
      </c>
      <c r="G1297" s="4">
        <f>IF(主动技能!M1300="必中",2,1)</f>
        <v>2</v>
      </c>
      <c r="H1297" s="4">
        <f>主动技能!N1300</f>
        <v>100</v>
      </c>
      <c r="I1297" s="4">
        <f>主动技能!O1300</f>
        <v>0</v>
      </c>
      <c r="J1297" s="31" t="str">
        <f>主动技能!P1300</f>
        <v>||eff_huichunshu|</v>
      </c>
      <c r="K1297" s="31">
        <f>主动技能!Q1300</f>
        <v>2</v>
      </c>
      <c r="L1297" s="31">
        <f>主动技能!R1300</f>
        <v>0</v>
      </c>
      <c r="M1297" s="31">
        <f>主动技能!S1300</f>
        <v>0</v>
      </c>
      <c r="N1297" s="31" t="str">
        <f>IF(主动技能!T1300="","",主动技能!T1300)</f>
        <v>100043:100:3:3</v>
      </c>
      <c r="O1297" s="31" t="str">
        <f>IF(主动技能!U1300="","",主动技能!U1300)</f>
        <v/>
      </c>
      <c r="P1297" s="31" t="str">
        <f>IF(主动技能!V1300="","",主动技能!V1300)</f>
        <v>skill_11</v>
      </c>
      <c r="Q1297" s="31" t="str">
        <f>IF(主动技能!W1300="","")</f>
        <v/>
      </c>
      <c r="R1297" s="31" t="str">
        <f>IF(主动技能!X1300="","")</f>
        <v/>
      </c>
      <c r="S1297" s="31">
        <f>主动技能!Y1300</f>
        <v>0</v>
      </c>
      <c r="T1297" s="31" t="str">
        <f>主动技能!Z1300</f>
        <v/>
      </c>
      <c r="U1297" s="31" t="str">
        <f>主动技能!AB1300</f>
        <v/>
      </c>
      <c r="V1297" s="31">
        <f>主动技能!AC1300</f>
        <v>0</v>
      </c>
      <c r="W1297" s="31">
        <f>主动技能!AD1300</f>
        <v>0</v>
      </c>
      <c r="X1297" s="31">
        <f>主动技能!AE1300</f>
        <v>1</v>
      </c>
      <c r="Y1297" s="31">
        <f>主动技能!AF1300</f>
        <v>1</v>
      </c>
      <c r="Z1297" s="31">
        <f>主动技能!AG1300</f>
        <v>1</v>
      </c>
      <c r="AA1297" s="31" t="str">
        <f>主动技能!AH1300</f>
        <v>attackex</v>
      </c>
      <c r="AB1297" s="31" t="str">
        <f>IF(主动技能!AI1300="","")</f>
        <v/>
      </c>
      <c r="AC1297" s="31">
        <f>主动技能!AJ1300</f>
        <v>14</v>
      </c>
      <c r="AD1297" s="31">
        <f>主动技能!BF1300</f>
        <v>102202</v>
      </c>
      <c r="AE1297" s="1">
        <f t="shared" si="20"/>
        <v>14</v>
      </c>
    </row>
    <row r="1298" spans="1:31" s="31" customFormat="1" x14ac:dyDescent="0.15">
      <c r="A1298" s="31">
        <f>主动技能!B1301</f>
        <v>10220215</v>
      </c>
      <c r="B1298" s="4" t="str">
        <f>主动技能!H1301</f>
        <v>回春术</v>
      </c>
      <c r="C1298" s="4" t="str">
        <f>主动技能!I1301</f>
        <v>对我方随机3个单体回复10%（+43562）点生命值。</v>
      </c>
      <c r="D1298" s="4">
        <f>VLOOKUP(主动技能!J1301,对应表!F:G,2,FALSE)</f>
        <v>2</v>
      </c>
      <c r="E1298" s="4">
        <f>VLOOKUP(主动技能!K1301,对应表!J:K,2,FALSE)</f>
        <v>3</v>
      </c>
      <c r="F1298" s="4">
        <f>VLOOKUP(主动技能!L1301,对应表!N:O,2,FALSE)</f>
        <v>1</v>
      </c>
      <c r="G1298" s="4">
        <f>IF(主动技能!M1301="必中",2,1)</f>
        <v>2</v>
      </c>
      <c r="H1298" s="4">
        <f>主动技能!N1301</f>
        <v>100</v>
      </c>
      <c r="I1298" s="4">
        <f>主动技能!O1301</f>
        <v>0</v>
      </c>
      <c r="J1298" s="31" t="str">
        <f>主动技能!P1301</f>
        <v>||eff_huichunshu|</v>
      </c>
      <c r="K1298" s="31">
        <f>主动技能!Q1301</f>
        <v>2</v>
      </c>
      <c r="L1298" s="31">
        <f>主动技能!R1301</f>
        <v>0</v>
      </c>
      <c r="M1298" s="31">
        <f>主动技能!S1301</f>
        <v>0</v>
      </c>
      <c r="N1298" s="31" t="str">
        <f>IF(主动技能!T1301="","",主动技能!T1301)</f>
        <v>100044:100:3:3</v>
      </c>
      <c r="O1298" s="31" t="str">
        <f>IF(主动技能!U1301="","",主动技能!U1301)</f>
        <v/>
      </c>
      <c r="P1298" s="31" t="str">
        <f>IF(主动技能!V1301="","",主动技能!V1301)</f>
        <v>skill_11</v>
      </c>
      <c r="Q1298" s="31" t="str">
        <f>IF(主动技能!W1301="","")</f>
        <v/>
      </c>
      <c r="R1298" s="31" t="str">
        <f>IF(主动技能!X1301="","")</f>
        <v/>
      </c>
      <c r="S1298" s="31">
        <f>主动技能!Y1301</f>
        <v>0</v>
      </c>
      <c r="T1298" s="31" t="str">
        <f>主动技能!Z1301</f>
        <v/>
      </c>
      <c r="U1298" s="31" t="str">
        <f>主动技能!AB1301</f>
        <v/>
      </c>
      <c r="V1298" s="31">
        <f>主动技能!AC1301</f>
        <v>0</v>
      </c>
      <c r="W1298" s="31">
        <f>主动技能!AD1301</f>
        <v>0</v>
      </c>
      <c r="X1298" s="31">
        <f>主动技能!AE1301</f>
        <v>1</v>
      </c>
      <c r="Y1298" s="31">
        <f>主动技能!AF1301</f>
        <v>1</v>
      </c>
      <c r="Z1298" s="31">
        <f>主动技能!AG1301</f>
        <v>1</v>
      </c>
      <c r="AA1298" s="31" t="str">
        <f>主动技能!AH1301</f>
        <v>attackex</v>
      </c>
      <c r="AB1298" s="31" t="str">
        <f>IF(主动技能!AI1301="","")</f>
        <v/>
      </c>
      <c r="AC1298" s="31">
        <f>主动技能!AJ1301</f>
        <v>15</v>
      </c>
      <c r="AD1298" s="31">
        <f>主动技能!BF1301</f>
        <v>102202</v>
      </c>
      <c r="AE1298" s="1">
        <f t="shared" si="20"/>
        <v>15</v>
      </c>
    </row>
    <row r="1299" spans="1:31" s="31" customFormat="1" x14ac:dyDescent="0.15">
      <c r="A1299" s="31">
        <f>主动技能!B1302</f>
        <v>10220216</v>
      </c>
      <c r="B1299" s="4" t="str">
        <f>主动技能!H1302</f>
        <v>回春术</v>
      </c>
      <c r="C1299" s="4" t="str">
        <f>主动技能!I1302</f>
        <v>对我方随机3个单体回复10%（+61737）点生命值。</v>
      </c>
      <c r="D1299" s="4">
        <f>VLOOKUP(主动技能!J1302,对应表!F:G,2,FALSE)</f>
        <v>2</v>
      </c>
      <c r="E1299" s="4">
        <f>VLOOKUP(主动技能!K1302,对应表!J:K,2,FALSE)</f>
        <v>3</v>
      </c>
      <c r="F1299" s="4">
        <f>VLOOKUP(主动技能!L1302,对应表!N:O,2,FALSE)</f>
        <v>1</v>
      </c>
      <c r="G1299" s="4">
        <f>IF(主动技能!M1302="必中",2,1)</f>
        <v>2</v>
      </c>
      <c r="H1299" s="4">
        <f>主动技能!N1302</f>
        <v>100</v>
      </c>
      <c r="I1299" s="4">
        <f>主动技能!O1302</f>
        <v>0</v>
      </c>
      <c r="J1299" s="31" t="str">
        <f>主动技能!P1302</f>
        <v>||eff_huichunshu|</v>
      </c>
      <c r="K1299" s="31">
        <f>主动技能!Q1302</f>
        <v>2</v>
      </c>
      <c r="L1299" s="31">
        <f>主动技能!R1302</f>
        <v>0</v>
      </c>
      <c r="M1299" s="31">
        <f>主动技能!S1302</f>
        <v>0</v>
      </c>
      <c r="N1299" s="31" t="str">
        <f>IF(主动技能!T1302="","",主动技能!T1302)</f>
        <v>100045:100:3:3</v>
      </c>
      <c r="O1299" s="31" t="str">
        <f>IF(主动技能!U1302="","",主动技能!U1302)</f>
        <v/>
      </c>
      <c r="P1299" s="31" t="str">
        <f>IF(主动技能!V1302="","",主动技能!V1302)</f>
        <v>skill_11</v>
      </c>
      <c r="Q1299" s="31" t="str">
        <f>IF(主动技能!W1302="","")</f>
        <v/>
      </c>
      <c r="R1299" s="31" t="str">
        <f>IF(主动技能!X1302="","")</f>
        <v/>
      </c>
      <c r="S1299" s="31">
        <f>主动技能!Y1302</f>
        <v>0</v>
      </c>
      <c r="T1299" s="31" t="str">
        <f>主动技能!Z1302</f>
        <v/>
      </c>
      <c r="U1299" s="31" t="str">
        <f>主动技能!AB1302</f>
        <v/>
      </c>
      <c r="V1299" s="31">
        <f>主动技能!AC1302</f>
        <v>0</v>
      </c>
      <c r="W1299" s="31">
        <f>主动技能!AD1302</f>
        <v>0</v>
      </c>
      <c r="X1299" s="31">
        <f>主动技能!AE1302</f>
        <v>1</v>
      </c>
      <c r="Y1299" s="31">
        <f>主动技能!AF1302</f>
        <v>1</v>
      </c>
      <c r="Z1299" s="31">
        <f>主动技能!AG1302</f>
        <v>1</v>
      </c>
      <c r="AA1299" s="31" t="str">
        <f>主动技能!AH1302</f>
        <v>attackex</v>
      </c>
      <c r="AB1299" s="31" t="str">
        <f>IF(主动技能!AI1302="","")</f>
        <v/>
      </c>
      <c r="AC1299" s="31">
        <f>主动技能!AJ1302</f>
        <v>16</v>
      </c>
      <c r="AD1299" s="31">
        <f>主动技能!BF1302</f>
        <v>102202</v>
      </c>
      <c r="AE1299" s="1">
        <f t="shared" si="20"/>
        <v>16</v>
      </c>
    </row>
    <row r="1300" spans="1:31" s="31" customFormat="1" x14ac:dyDescent="0.15">
      <c r="A1300" s="31">
        <f>主动技能!B1303</f>
        <v>10220217</v>
      </c>
      <c r="B1300" s="4" t="str">
        <f>主动技能!H1303</f>
        <v>回春术</v>
      </c>
      <c r="C1300" s="4" t="str">
        <f>主动技能!I1303</f>
        <v>对我方随机3个单体回复10%（+87466）点生命值。</v>
      </c>
      <c r="D1300" s="4">
        <f>VLOOKUP(主动技能!J1303,对应表!F:G,2,FALSE)</f>
        <v>2</v>
      </c>
      <c r="E1300" s="4">
        <f>VLOOKUP(主动技能!K1303,对应表!J:K,2,FALSE)</f>
        <v>3</v>
      </c>
      <c r="F1300" s="4">
        <f>VLOOKUP(主动技能!L1303,对应表!N:O,2,FALSE)</f>
        <v>1</v>
      </c>
      <c r="G1300" s="4">
        <f>IF(主动技能!M1303="必中",2,1)</f>
        <v>2</v>
      </c>
      <c r="H1300" s="4">
        <f>主动技能!N1303</f>
        <v>100</v>
      </c>
      <c r="I1300" s="4">
        <f>主动技能!O1303</f>
        <v>0</v>
      </c>
      <c r="J1300" s="31" t="str">
        <f>主动技能!P1303</f>
        <v>||eff_huichunshu|</v>
      </c>
      <c r="K1300" s="31">
        <f>主动技能!Q1303</f>
        <v>2</v>
      </c>
      <c r="L1300" s="31">
        <f>主动技能!R1303</f>
        <v>0</v>
      </c>
      <c r="M1300" s="31">
        <f>主动技能!S1303</f>
        <v>0</v>
      </c>
      <c r="N1300" s="31" t="str">
        <f>IF(主动技能!T1303="","",主动技能!T1303)</f>
        <v>100046:100:3:3</v>
      </c>
      <c r="O1300" s="31" t="str">
        <f>IF(主动技能!U1303="","",主动技能!U1303)</f>
        <v/>
      </c>
      <c r="P1300" s="31" t="str">
        <f>IF(主动技能!V1303="","",主动技能!V1303)</f>
        <v>skill_11</v>
      </c>
      <c r="Q1300" s="31" t="str">
        <f>IF(主动技能!W1303="","")</f>
        <v/>
      </c>
      <c r="R1300" s="31" t="str">
        <f>IF(主动技能!X1303="","")</f>
        <v/>
      </c>
      <c r="S1300" s="31">
        <f>主动技能!Y1303</f>
        <v>0</v>
      </c>
      <c r="T1300" s="31" t="str">
        <f>主动技能!Z1303</f>
        <v/>
      </c>
      <c r="U1300" s="31" t="str">
        <f>主动技能!AB1303</f>
        <v/>
      </c>
      <c r="V1300" s="31">
        <f>主动技能!AC1303</f>
        <v>0</v>
      </c>
      <c r="W1300" s="31">
        <f>主动技能!AD1303</f>
        <v>0</v>
      </c>
      <c r="X1300" s="31">
        <f>主动技能!AE1303</f>
        <v>1</v>
      </c>
      <c r="Y1300" s="31">
        <f>主动技能!AF1303</f>
        <v>1</v>
      </c>
      <c r="Z1300" s="31">
        <f>主动技能!AG1303</f>
        <v>1</v>
      </c>
      <c r="AA1300" s="31" t="str">
        <f>主动技能!AH1303</f>
        <v>attackex</v>
      </c>
      <c r="AB1300" s="31" t="str">
        <f>IF(主动技能!AI1303="","")</f>
        <v/>
      </c>
      <c r="AC1300" s="31">
        <f>主动技能!AJ1303</f>
        <v>17</v>
      </c>
      <c r="AD1300" s="31">
        <f>主动技能!BF1303</f>
        <v>102202</v>
      </c>
      <c r="AE1300" s="1">
        <f t="shared" si="20"/>
        <v>17</v>
      </c>
    </row>
    <row r="1301" spans="1:31" s="31" customFormat="1" x14ac:dyDescent="0.15">
      <c r="A1301" s="31">
        <f>主动技能!B1304</f>
        <v>10220218</v>
      </c>
      <c r="B1301" s="4" t="str">
        <f>主动技能!H1304</f>
        <v>回春术</v>
      </c>
      <c r="C1301" s="4" t="str">
        <f>主动技能!I1304</f>
        <v>对我方随机3个单体回复10%（+123892）点生命值。</v>
      </c>
      <c r="D1301" s="4">
        <f>VLOOKUP(主动技能!J1304,对应表!F:G,2,FALSE)</f>
        <v>2</v>
      </c>
      <c r="E1301" s="4">
        <f>VLOOKUP(主动技能!K1304,对应表!J:K,2,FALSE)</f>
        <v>3</v>
      </c>
      <c r="F1301" s="4">
        <f>VLOOKUP(主动技能!L1304,对应表!N:O,2,FALSE)</f>
        <v>1</v>
      </c>
      <c r="G1301" s="4">
        <f>IF(主动技能!M1304="必中",2,1)</f>
        <v>2</v>
      </c>
      <c r="H1301" s="4">
        <f>主动技能!N1304</f>
        <v>100</v>
      </c>
      <c r="I1301" s="4">
        <f>主动技能!O1304</f>
        <v>0</v>
      </c>
      <c r="J1301" s="31" t="str">
        <f>主动技能!P1304</f>
        <v>||eff_huichunshu|</v>
      </c>
      <c r="K1301" s="31">
        <f>主动技能!Q1304</f>
        <v>2</v>
      </c>
      <c r="L1301" s="31">
        <f>主动技能!R1304</f>
        <v>0</v>
      </c>
      <c r="M1301" s="31">
        <f>主动技能!S1304</f>
        <v>0</v>
      </c>
      <c r="N1301" s="31" t="str">
        <f>IF(主动技能!T1304="","",主动技能!T1304)</f>
        <v>100047:100:3:3</v>
      </c>
      <c r="O1301" s="31" t="str">
        <f>IF(主动技能!U1304="","",主动技能!U1304)</f>
        <v/>
      </c>
      <c r="P1301" s="31" t="str">
        <f>IF(主动技能!V1304="","",主动技能!V1304)</f>
        <v>skill_11</v>
      </c>
      <c r="Q1301" s="31" t="str">
        <f>IF(主动技能!W1304="","")</f>
        <v/>
      </c>
      <c r="R1301" s="31" t="str">
        <f>IF(主动技能!X1304="","")</f>
        <v/>
      </c>
      <c r="S1301" s="31">
        <f>主动技能!Y1304</f>
        <v>0</v>
      </c>
      <c r="T1301" s="31" t="str">
        <f>主动技能!Z1304</f>
        <v/>
      </c>
      <c r="U1301" s="31" t="str">
        <f>主动技能!AB1304</f>
        <v/>
      </c>
      <c r="V1301" s="31">
        <f>主动技能!AC1304</f>
        <v>0</v>
      </c>
      <c r="W1301" s="31">
        <f>主动技能!AD1304</f>
        <v>0</v>
      </c>
      <c r="X1301" s="31">
        <f>主动技能!AE1304</f>
        <v>1</v>
      </c>
      <c r="Y1301" s="31">
        <f>主动技能!AF1304</f>
        <v>1</v>
      </c>
      <c r="Z1301" s="31">
        <f>主动技能!AG1304</f>
        <v>1</v>
      </c>
      <c r="AA1301" s="31" t="str">
        <f>主动技能!AH1304</f>
        <v>attackex</v>
      </c>
      <c r="AB1301" s="31" t="str">
        <f>IF(主动技能!AI1304="","")</f>
        <v/>
      </c>
      <c r="AC1301" s="31">
        <f>主动技能!AJ1304</f>
        <v>18</v>
      </c>
      <c r="AD1301" s="31">
        <f>主动技能!BF1304</f>
        <v>102202</v>
      </c>
      <c r="AE1301" s="1">
        <f t="shared" si="20"/>
        <v>18</v>
      </c>
    </row>
    <row r="1302" spans="1:31" s="31" customFormat="1" x14ac:dyDescent="0.15">
      <c r="A1302" s="31">
        <f>主动技能!B1305</f>
        <v>10220219</v>
      </c>
      <c r="B1302" s="4" t="str">
        <f>主动技能!H1305</f>
        <v>回春术</v>
      </c>
      <c r="C1302" s="4" t="str">
        <f>主动技能!I1305</f>
        <v>对我方随机3个单体回复10%（+175461）点生命值。</v>
      </c>
      <c r="D1302" s="4">
        <f>VLOOKUP(主动技能!J1305,对应表!F:G,2,FALSE)</f>
        <v>2</v>
      </c>
      <c r="E1302" s="4">
        <f>VLOOKUP(主动技能!K1305,对应表!J:K,2,FALSE)</f>
        <v>3</v>
      </c>
      <c r="F1302" s="4">
        <f>VLOOKUP(主动技能!L1305,对应表!N:O,2,FALSE)</f>
        <v>1</v>
      </c>
      <c r="G1302" s="4">
        <f>IF(主动技能!M1305="必中",2,1)</f>
        <v>2</v>
      </c>
      <c r="H1302" s="4">
        <f>主动技能!N1305</f>
        <v>100</v>
      </c>
      <c r="I1302" s="4">
        <f>主动技能!O1305</f>
        <v>0</v>
      </c>
      <c r="J1302" s="31" t="str">
        <f>主动技能!P1305</f>
        <v>||eff_huichunshu|</v>
      </c>
      <c r="K1302" s="31">
        <f>主动技能!Q1305</f>
        <v>2</v>
      </c>
      <c r="L1302" s="31">
        <f>主动技能!R1305</f>
        <v>0</v>
      </c>
      <c r="M1302" s="31">
        <f>主动技能!S1305</f>
        <v>0</v>
      </c>
      <c r="N1302" s="31" t="str">
        <f>IF(主动技能!T1305="","",主动技能!T1305)</f>
        <v>100048:100:3:3</v>
      </c>
      <c r="O1302" s="31" t="str">
        <f>IF(主动技能!U1305="","",主动技能!U1305)</f>
        <v/>
      </c>
      <c r="P1302" s="31" t="str">
        <f>IF(主动技能!V1305="","",主动技能!V1305)</f>
        <v>skill_11</v>
      </c>
      <c r="Q1302" s="31" t="str">
        <f>IF(主动技能!W1305="","")</f>
        <v/>
      </c>
      <c r="R1302" s="31" t="str">
        <f>IF(主动技能!X1305="","")</f>
        <v/>
      </c>
      <c r="S1302" s="31">
        <f>主动技能!Y1305</f>
        <v>0</v>
      </c>
      <c r="T1302" s="31" t="str">
        <f>主动技能!Z1305</f>
        <v/>
      </c>
      <c r="U1302" s="31" t="str">
        <f>主动技能!AB1305</f>
        <v/>
      </c>
      <c r="V1302" s="31">
        <f>主动技能!AC1305</f>
        <v>0</v>
      </c>
      <c r="W1302" s="31">
        <f>主动技能!AD1305</f>
        <v>0</v>
      </c>
      <c r="X1302" s="31">
        <f>主动技能!AE1305</f>
        <v>1</v>
      </c>
      <c r="Y1302" s="31">
        <f>主动技能!AF1305</f>
        <v>1</v>
      </c>
      <c r="Z1302" s="31">
        <f>主动技能!AG1305</f>
        <v>1</v>
      </c>
      <c r="AA1302" s="31" t="str">
        <f>主动技能!AH1305</f>
        <v>attackex</v>
      </c>
      <c r="AB1302" s="31" t="str">
        <f>IF(主动技能!AI1305="","")</f>
        <v/>
      </c>
      <c r="AC1302" s="31">
        <f>主动技能!AJ1305</f>
        <v>19</v>
      </c>
      <c r="AD1302" s="31">
        <f>主动技能!BF1305</f>
        <v>102202</v>
      </c>
      <c r="AE1302" s="1">
        <f t="shared" si="20"/>
        <v>19</v>
      </c>
    </row>
    <row r="1303" spans="1:31" s="31" customFormat="1" x14ac:dyDescent="0.15">
      <c r="A1303" s="31">
        <f>主动技能!B1306</f>
        <v>10220220</v>
      </c>
      <c r="B1303" s="4" t="str">
        <f>主动技能!H1306</f>
        <v>回春术</v>
      </c>
      <c r="C1303" s="4" t="str">
        <f>主动技能!I1306</f>
        <v>对我方随机3个单体回复10%（+248467）点生命值。</v>
      </c>
      <c r="D1303" s="4">
        <f>VLOOKUP(主动技能!J1306,对应表!F:G,2,FALSE)</f>
        <v>2</v>
      </c>
      <c r="E1303" s="4">
        <f>VLOOKUP(主动技能!K1306,对应表!J:K,2,FALSE)</f>
        <v>3</v>
      </c>
      <c r="F1303" s="4">
        <f>VLOOKUP(主动技能!L1306,对应表!N:O,2,FALSE)</f>
        <v>1</v>
      </c>
      <c r="G1303" s="4">
        <f>IF(主动技能!M1306="必中",2,1)</f>
        <v>2</v>
      </c>
      <c r="H1303" s="4">
        <f>主动技能!N1306</f>
        <v>100</v>
      </c>
      <c r="I1303" s="4">
        <f>主动技能!O1306</f>
        <v>0</v>
      </c>
      <c r="J1303" s="31" t="str">
        <f>主动技能!P1306</f>
        <v>||eff_huichunshu|</v>
      </c>
      <c r="K1303" s="31">
        <f>主动技能!Q1306</f>
        <v>2</v>
      </c>
      <c r="L1303" s="31">
        <f>主动技能!R1306</f>
        <v>0</v>
      </c>
      <c r="M1303" s="31">
        <f>主动技能!S1306</f>
        <v>0</v>
      </c>
      <c r="N1303" s="31" t="str">
        <f>IF(主动技能!T1306="","",主动技能!T1306)</f>
        <v>100049:100:3:3</v>
      </c>
      <c r="O1303" s="31" t="str">
        <f>IF(主动技能!U1306="","",主动技能!U1306)</f>
        <v/>
      </c>
      <c r="P1303" s="31" t="str">
        <f>IF(主动技能!V1306="","",主动技能!V1306)</f>
        <v>skill_11</v>
      </c>
      <c r="Q1303" s="31" t="str">
        <f>IF(主动技能!W1306="","")</f>
        <v/>
      </c>
      <c r="R1303" s="31" t="str">
        <f>IF(主动技能!X1306="","")</f>
        <v/>
      </c>
      <c r="S1303" s="31">
        <f>主动技能!Y1306</f>
        <v>0</v>
      </c>
      <c r="T1303" s="31" t="str">
        <f>主动技能!Z1306</f>
        <v/>
      </c>
      <c r="U1303" s="31" t="str">
        <f>主动技能!AB1306</f>
        <v/>
      </c>
      <c r="V1303" s="31">
        <f>主动技能!AC1306</f>
        <v>0</v>
      </c>
      <c r="W1303" s="31">
        <f>主动技能!AD1306</f>
        <v>0</v>
      </c>
      <c r="X1303" s="31">
        <f>主动技能!AE1306</f>
        <v>1</v>
      </c>
      <c r="Y1303" s="31">
        <f>主动技能!AF1306</f>
        <v>1</v>
      </c>
      <c r="Z1303" s="31">
        <f>主动技能!AG1306</f>
        <v>1</v>
      </c>
      <c r="AA1303" s="31" t="str">
        <f>主动技能!AH1306</f>
        <v>attackex</v>
      </c>
      <c r="AB1303" s="31" t="str">
        <f>IF(主动技能!AI1306="","")</f>
        <v/>
      </c>
      <c r="AC1303" s="31">
        <f>主动技能!AJ1306</f>
        <v>20</v>
      </c>
      <c r="AD1303" s="31">
        <f>主动技能!BF1306</f>
        <v>102202</v>
      </c>
      <c r="AE1303" s="1">
        <f t="shared" si="20"/>
        <v>20</v>
      </c>
    </row>
    <row r="1304" spans="1:31" s="31" customFormat="1" x14ac:dyDescent="0.15">
      <c r="A1304" s="31">
        <f>主动技能!B1307</f>
        <v>10220301</v>
      </c>
      <c r="B1304" s="4" t="str">
        <f>主动技能!H1307</f>
        <v>冰龙卷</v>
      </c>
      <c r="C1304" s="4" t="str">
        <f>主动技能!I1307</f>
        <v>对敌方全体攻击，造成125%攻击力（+276）点伤害。并附带减速。</v>
      </c>
      <c r="D1304" s="4">
        <f>VLOOKUP(主动技能!J1307,对应表!F:G,2,FALSE)</f>
        <v>1</v>
      </c>
      <c r="E1304" s="4">
        <f>VLOOKUP(主动技能!K1307,对应表!J:K,2,FALSE)</f>
        <v>1</v>
      </c>
      <c r="F1304" s="4">
        <f>VLOOKUP(主动技能!L1307,对应表!N:O,2,FALSE)</f>
        <v>9</v>
      </c>
      <c r="G1304" s="4">
        <f>IF(主动技能!M1307="必中",2,1)</f>
        <v>1</v>
      </c>
      <c r="H1304" s="4">
        <f>主动技能!N1307</f>
        <v>100</v>
      </c>
      <c r="I1304" s="4">
        <f>主动技能!O1307</f>
        <v>100</v>
      </c>
      <c r="J1304" s="31" t="str">
        <f>主动技能!P1307</f>
        <v>||eff_binglongjuan|</v>
      </c>
      <c r="K1304" s="31">
        <f>主动技能!Q1307</f>
        <v>3</v>
      </c>
      <c r="L1304" s="31">
        <f>主动技能!R1307</f>
        <v>0</v>
      </c>
      <c r="M1304" s="31">
        <f>主动技能!S1307</f>
        <v>0</v>
      </c>
      <c r="N1304" s="31" t="str">
        <f>IF(主动技能!T1307="","",主动技能!T1307)</f>
        <v>100003:100:2:0</v>
      </c>
      <c r="O1304" s="31" t="str">
        <f>IF(主动技能!U1307="","",主动技能!U1307)</f>
        <v/>
      </c>
      <c r="P1304" s="31" t="str">
        <f>IF(主动技能!V1307="","",主动技能!V1307)</f>
        <v>skill_26</v>
      </c>
      <c r="Q1304" s="31" t="str">
        <f>IF(主动技能!W1307="","")</f>
        <v/>
      </c>
      <c r="R1304" s="31" t="str">
        <f>IF(主动技能!X1307="","")</f>
        <v/>
      </c>
      <c r="S1304" s="31">
        <f>主动技能!Y1307</f>
        <v>0</v>
      </c>
      <c r="T1304" s="31">
        <f>主动技能!Z1307</f>
        <v>125</v>
      </c>
      <c r="U1304" s="31">
        <f>主动技能!AB1307</f>
        <v>276</v>
      </c>
      <c r="V1304" s="31">
        <f>主动技能!AC1307</f>
        <v>0</v>
      </c>
      <c r="W1304" s="31">
        <f>主动技能!AD1307</f>
        <v>0</v>
      </c>
      <c r="X1304" s="31">
        <f>主动技能!AE1307</f>
        <v>1</v>
      </c>
      <c r="Y1304" s="31">
        <f>主动技能!AF1307</f>
        <v>2</v>
      </c>
      <c r="Z1304" s="31">
        <f>主动技能!AG1307</f>
        <v>2</v>
      </c>
      <c r="AA1304" s="31" t="str">
        <f>主动技能!AH1307</f>
        <v>attackex</v>
      </c>
      <c r="AB1304" s="31" t="str">
        <f>IF(主动技能!AI1307="","")</f>
        <v/>
      </c>
      <c r="AC1304" s="31">
        <f>主动技能!AJ1307</f>
        <v>1</v>
      </c>
      <c r="AD1304" s="31">
        <f>主动技能!BF1307</f>
        <v>102203</v>
      </c>
      <c r="AE1304" s="1">
        <f t="shared" si="20"/>
        <v>1</v>
      </c>
    </row>
    <row r="1305" spans="1:31" s="31" customFormat="1" x14ac:dyDescent="0.15">
      <c r="A1305" s="31">
        <f>主动技能!B1308</f>
        <v>10220302</v>
      </c>
      <c r="B1305" s="4" t="str">
        <f>主动技能!H1308</f>
        <v>冰龙卷</v>
      </c>
      <c r="C1305" s="4" t="str">
        <f>主动技能!I1308</f>
        <v>对敌方全体攻击，造成125%攻击力（+305）点伤害。并附带减速。</v>
      </c>
      <c r="D1305" s="4">
        <f>VLOOKUP(主动技能!J1308,对应表!F:G,2,FALSE)</f>
        <v>1</v>
      </c>
      <c r="E1305" s="4">
        <f>VLOOKUP(主动技能!K1308,对应表!J:K,2,FALSE)</f>
        <v>1</v>
      </c>
      <c r="F1305" s="4">
        <f>VLOOKUP(主动技能!L1308,对应表!N:O,2,FALSE)</f>
        <v>9</v>
      </c>
      <c r="G1305" s="4">
        <f>IF(主动技能!M1308="必中",2,1)</f>
        <v>1</v>
      </c>
      <c r="H1305" s="4">
        <f>主动技能!N1308</f>
        <v>100</v>
      </c>
      <c r="I1305" s="4">
        <f>主动技能!O1308</f>
        <v>100</v>
      </c>
      <c r="J1305" s="31" t="str">
        <f>主动技能!P1308</f>
        <v>||eff_binglongjuan|</v>
      </c>
      <c r="K1305" s="31">
        <f>主动技能!Q1308</f>
        <v>3</v>
      </c>
      <c r="L1305" s="31">
        <f>主动技能!R1308</f>
        <v>0</v>
      </c>
      <c r="M1305" s="31">
        <f>主动技能!S1308</f>
        <v>0</v>
      </c>
      <c r="N1305" s="31" t="str">
        <f>IF(主动技能!T1308="","",主动技能!T1308)</f>
        <v>100003:100:2:0</v>
      </c>
      <c r="O1305" s="31" t="str">
        <f>IF(主动技能!U1308="","",主动技能!U1308)</f>
        <v/>
      </c>
      <c r="P1305" s="31" t="str">
        <f>IF(主动技能!V1308="","",主动技能!V1308)</f>
        <v>skill_26</v>
      </c>
      <c r="Q1305" s="31" t="str">
        <f>IF(主动技能!W1308="","")</f>
        <v/>
      </c>
      <c r="R1305" s="31" t="str">
        <f>IF(主动技能!X1308="","")</f>
        <v/>
      </c>
      <c r="S1305" s="31">
        <f>主动技能!Y1308</f>
        <v>0</v>
      </c>
      <c r="T1305" s="31">
        <f>主动技能!Z1308</f>
        <v>125</v>
      </c>
      <c r="U1305" s="31">
        <f>主动技能!AB1308</f>
        <v>305</v>
      </c>
      <c r="V1305" s="31">
        <f>主动技能!AC1308</f>
        <v>0</v>
      </c>
      <c r="W1305" s="31">
        <f>主动技能!AD1308</f>
        <v>0</v>
      </c>
      <c r="X1305" s="31">
        <f>主动技能!AE1308</f>
        <v>1</v>
      </c>
      <c r="Y1305" s="31">
        <f>主动技能!AF1308</f>
        <v>2</v>
      </c>
      <c r="Z1305" s="31">
        <f>主动技能!AG1308</f>
        <v>2</v>
      </c>
      <c r="AA1305" s="31" t="str">
        <f>主动技能!AH1308</f>
        <v>attackex</v>
      </c>
      <c r="AB1305" s="31" t="str">
        <f>IF(主动技能!AI1308="","")</f>
        <v/>
      </c>
      <c r="AC1305" s="31">
        <f>主动技能!AJ1308</f>
        <v>2</v>
      </c>
      <c r="AD1305" s="31">
        <f>主动技能!BF1308</f>
        <v>102203</v>
      </c>
      <c r="AE1305" s="1">
        <f t="shared" si="20"/>
        <v>2</v>
      </c>
    </row>
    <row r="1306" spans="1:31" s="31" customFormat="1" x14ac:dyDescent="0.15">
      <c r="A1306" s="31">
        <f>主动技能!B1309</f>
        <v>10220303</v>
      </c>
      <c r="B1306" s="4" t="str">
        <f>主动技能!H1309</f>
        <v>冰龙卷</v>
      </c>
      <c r="C1306" s="4" t="str">
        <f>主动技能!I1309</f>
        <v>对敌方全体攻击，造成125%攻击力（+404）点伤害。并附带减速。</v>
      </c>
      <c r="D1306" s="4">
        <f>VLOOKUP(主动技能!J1309,对应表!F:G,2,FALSE)</f>
        <v>1</v>
      </c>
      <c r="E1306" s="4">
        <f>VLOOKUP(主动技能!K1309,对应表!J:K,2,FALSE)</f>
        <v>1</v>
      </c>
      <c r="F1306" s="4">
        <f>VLOOKUP(主动技能!L1309,对应表!N:O,2,FALSE)</f>
        <v>9</v>
      </c>
      <c r="G1306" s="4">
        <f>IF(主动技能!M1309="必中",2,1)</f>
        <v>1</v>
      </c>
      <c r="H1306" s="4">
        <f>主动技能!N1309</f>
        <v>100</v>
      </c>
      <c r="I1306" s="4">
        <f>主动技能!O1309</f>
        <v>100</v>
      </c>
      <c r="J1306" s="31" t="str">
        <f>主动技能!P1309</f>
        <v>||eff_binglongjuan|</v>
      </c>
      <c r="K1306" s="31">
        <f>主动技能!Q1309</f>
        <v>3</v>
      </c>
      <c r="L1306" s="31">
        <f>主动技能!R1309</f>
        <v>0</v>
      </c>
      <c r="M1306" s="31">
        <f>主动技能!S1309</f>
        <v>0</v>
      </c>
      <c r="N1306" s="31" t="str">
        <f>IF(主动技能!T1309="","",主动技能!T1309)</f>
        <v>100003:100:2:0</v>
      </c>
      <c r="O1306" s="31" t="str">
        <f>IF(主动技能!U1309="","",主动技能!U1309)</f>
        <v/>
      </c>
      <c r="P1306" s="31" t="str">
        <f>IF(主动技能!V1309="","",主动技能!V1309)</f>
        <v>skill_26</v>
      </c>
      <c r="Q1306" s="31" t="str">
        <f>IF(主动技能!W1309="","")</f>
        <v/>
      </c>
      <c r="R1306" s="31" t="str">
        <f>IF(主动技能!X1309="","")</f>
        <v/>
      </c>
      <c r="S1306" s="31">
        <f>主动技能!Y1309</f>
        <v>0</v>
      </c>
      <c r="T1306" s="31">
        <f>主动技能!Z1309</f>
        <v>125</v>
      </c>
      <c r="U1306" s="31">
        <f>主动技能!AB1309</f>
        <v>404</v>
      </c>
      <c r="V1306" s="31">
        <f>主动技能!AC1309</f>
        <v>0</v>
      </c>
      <c r="W1306" s="31">
        <f>主动技能!AD1309</f>
        <v>0</v>
      </c>
      <c r="X1306" s="31">
        <f>主动技能!AE1309</f>
        <v>1</v>
      </c>
      <c r="Y1306" s="31">
        <f>主动技能!AF1309</f>
        <v>2</v>
      </c>
      <c r="Z1306" s="31">
        <f>主动技能!AG1309</f>
        <v>2</v>
      </c>
      <c r="AA1306" s="31" t="str">
        <f>主动技能!AH1309</f>
        <v>attackex</v>
      </c>
      <c r="AB1306" s="31" t="str">
        <f>IF(主动技能!AI1309="","")</f>
        <v/>
      </c>
      <c r="AC1306" s="31">
        <f>主动技能!AJ1309</f>
        <v>3</v>
      </c>
      <c r="AD1306" s="31">
        <f>主动技能!BF1309</f>
        <v>102203</v>
      </c>
      <c r="AE1306" s="1">
        <f t="shared" si="20"/>
        <v>3</v>
      </c>
    </row>
    <row r="1307" spans="1:31" s="31" customFormat="1" x14ac:dyDescent="0.15">
      <c r="A1307" s="31">
        <f>主动技能!B1310</f>
        <v>10220304</v>
      </c>
      <c r="B1307" s="4" t="str">
        <f>主动技能!H1310</f>
        <v>冰龙卷</v>
      </c>
      <c r="C1307" s="4" t="str">
        <f>主动技能!I1310</f>
        <v>对敌方全体攻击，造成125%攻击力（+623）点伤害。并附带减速。</v>
      </c>
      <c r="D1307" s="4">
        <f>VLOOKUP(主动技能!J1310,对应表!F:G,2,FALSE)</f>
        <v>1</v>
      </c>
      <c r="E1307" s="4">
        <f>VLOOKUP(主动技能!K1310,对应表!J:K,2,FALSE)</f>
        <v>1</v>
      </c>
      <c r="F1307" s="4">
        <f>VLOOKUP(主动技能!L1310,对应表!N:O,2,FALSE)</f>
        <v>9</v>
      </c>
      <c r="G1307" s="4">
        <f>IF(主动技能!M1310="必中",2,1)</f>
        <v>1</v>
      </c>
      <c r="H1307" s="4">
        <f>主动技能!N1310</f>
        <v>100</v>
      </c>
      <c r="I1307" s="4">
        <f>主动技能!O1310</f>
        <v>100</v>
      </c>
      <c r="J1307" s="31" t="str">
        <f>主动技能!P1310</f>
        <v>||eff_binglongjuan|</v>
      </c>
      <c r="K1307" s="31">
        <f>主动技能!Q1310</f>
        <v>3</v>
      </c>
      <c r="L1307" s="31">
        <f>主动技能!R1310</f>
        <v>0</v>
      </c>
      <c r="M1307" s="31">
        <f>主动技能!S1310</f>
        <v>0</v>
      </c>
      <c r="N1307" s="31" t="str">
        <f>IF(主动技能!T1310="","",主动技能!T1310)</f>
        <v>100003:100:2:0</v>
      </c>
      <c r="O1307" s="31" t="str">
        <f>IF(主动技能!U1310="","",主动技能!U1310)</f>
        <v/>
      </c>
      <c r="P1307" s="31" t="str">
        <f>IF(主动技能!V1310="","",主动技能!V1310)</f>
        <v>skill_26</v>
      </c>
      <c r="Q1307" s="31" t="str">
        <f>IF(主动技能!W1310="","")</f>
        <v/>
      </c>
      <c r="R1307" s="31" t="str">
        <f>IF(主动技能!X1310="","")</f>
        <v/>
      </c>
      <c r="S1307" s="31">
        <f>主动技能!Y1310</f>
        <v>0</v>
      </c>
      <c r="T1307" s="31">
        <f>主动技能!Z1310</f>
        <v>125</v>
      </c>
      <c r="U1307" s="31">
        <f>主动技能!AB1310</f>
        <v>623</v>
      </c>
      <c r="V1307" s="31">
        <f>主动技能!AC1310</f>
        <v>0</v>
      </c>
      <c r="W1307" s="31">
        <f>主动技能!AD1310</f>
        <v>0</v>
      </c>
      <c r="X1307" s="31">
        <f>主动技能!AE1310</f>
        <v>1</v>
      </c>
      <c r="Y1307" s="31">
        <f>主动技能!AF1310</f>
        <v>2</v>
      </c>
      <c r="Z1307" s="31">
        <f>主动技能!AG1310</f>
        <v>2</v>
      </c>
      <c r="AA1307" s="31" t="str">
        <f>主动技能!AH1310</f>
        <v>attackex</v>
      </c>
      <c r="AB1307" s="31" t="str">
        <f>IF(主动技能!AI1310="","")</f>
        <v/>
      </c>
      <c r="AC1307" s="31">
        <f>主动技能!AJ1310</f>
        <v>4</v>
      </c>
      <c r="AD1307" s="31">
        <f>主动技能!BF1310</f>
        <v>102203</v>
      </c>
      <c r="AE1307" s="1">
        <f t="shared" si="20"/>
        <v>4</v>
      </c>
    </row>
    <row r="1308" spans="1:31" s="31" customFormat="1" x14ac:dyDescent="0.15">
      <c r="A1308" s="31">
        <f>主动技能!B1311</f>
        <v>10220305</v>
      </c>
      <c r="B1308" s="4" t="str">
        <f>主动技能!H1311</f>
        <v>冰龙卷</v>
      </c>
      <c r="C1308" s="4" t="str">
        <f>主动技能!I1311</f>
        <v>对敌方全体攻击，造成125%攻击力（+933）点伤害。并附带减速。</v>
      </c>
      <c r="D1308" s="4">
        <f>VLOOKUP(主动技能!J1311,对应表!F:G,2,FALSE)</f>
        <v>1</v>
      </c>
      <c r="E1308" s="4">
        <f>VLOOKUP(主动技能!K1311,对应表!J:K,2,FALSE)</f>
        <v>1</v>
      </c>
      <c r="F1308" s="4">
        <f>VLOOKUP(主动技能!L1311,对应表!N:O,2,FALSE)</f>
        <v>9</v>
      </c>
      <c r="G1308" s="4">
        <f>IF(主动技能!M1311="必中",2,1)</f>
        <v>1</v>
      </c>
      <c r="H1308" s="4">
        <f>主动技能!N1311</f>
        <v>100</v>
      </c>
      <c r="I1308" s="4">
        <f>主动技能!O1311</f>
        <v>100</v>
      </c>
      <c r="J1308" s="31" t="str">
        <f>主动技能!P1311</f>
        <v>||eff_binglongjuan|</v>
      </c>
      <c r="K1308" s="31">
        <f>主动技能!Q1311</f>
        <v>3</v>
      </c>
      <c r="L1308" s="31">
        <f>主动技能!R1311</f>
        <v>0</v>
      </c>
      <c r="M1308" s="31">
        <f>主动技能!S1311</f>
        <v>0</v>
      </c>
      <c r="N1308" s="31" t="str">
        <f>IF(主动技能!T1311="","",主动技能!T1311)</f>
        <v>100003:100:2:0</v>
      </c>
      <c r="O1308" s="31" t="str">
        <f>IF(主动技能!U1311="","",主动技能!U1311)</f>
        <v/>
      </c>
      <c r="P1308" s="31" t="str">
        <f>IF(主动技能!V1311="","",主动技能!V1311)</f>
        <v>skill_26</v>
      </c>
      <c r="Q1308" s="31" t="str">
        <f>IF(主动技能!W1311="","")</f>
        <v/>
      </c>
      <c r="R1308" s="31" t="str">
        <f>IF(主动技能!X1311="","")</f>
        <v/>
      </c>
      <c r="S1308" s="31">
        <f>主动技能!Y1311</f>
        <v>0</v>
      </c>
      <c r="T1308" s="31">
        <f>主动技能!Z1311</f>
        <v>125</v>
      </c>
      <c r="U1308" s="31">
        <f>主动技能!AB1311</f>
        <v>933</v>
      </c>
      <c r="V1308" s="31">
        <f>主动技能!AC1311</f>
        <v>0</v>
      </c>
      <c r="W1308" s="31">
        <f>主动技能!AD1311</f>
        <v>0</v>
      </c>
      <c r="X1308" s="31">
        <f>主动技能!AE1311</f>
        <v>1</v>
      </c>
      <c r="Y1308" s="31">
        <f>主动技能!AF1311</f>
        <v>2</v>
      </c>
      <c r="Z1308" s="31">
        <f>主动技能!AG1311</f>
        <v>2</v>
      </c>
      <c r="AA1308" s="31" t="str">
        <f>主动技能!AH1311</f>
        <v>attackex</v>
      </c>
      <c r="AB1308" s="31" t="str">
        <f>IF(主动技能!AI1311="","")</f>
        <v/>
      </c>
      <c r="AC1308" s="31">
        <f>主动技能!AJ1311</f>
        <v>5</v>
      </c>
      <c r="AD1308" s="31">
        <f>主动技能!BF1311</f>
        <v>102203</v>
      </c>
      <c r="AE1308" s="1">
        <f t="shared" si="20"/>
        <v>5</v>
      </c>
    </row>
    <row r="1309" spans="1:31" s="31" customFormat="1" x14ac:dyDescent="0.15">
      <c r="A1309" s="31">
        <f>主动技能!B1312</f>
        <v>10220306</v>
      </c>
      <c r="B1309" s="4" t="str">
        <f>主动技能!H1312</f>
        <v>冰龙卷</v>
      </c>
      <c r="C1309" s="4" t="str">
        <f>主动技能!I1312</f>
        <v>对敌方全体攻击，造成125%攻击力（+1372）点伤害。并附带减速。</v>
      </c>
      <c r="D1309" s="4">
        <f>VLOOKUP(主动技能!J1312,对应表!F:G,2,FALSE)</f>
        <v>1</v>
      </c>
      <c r="E1309" s="4">
        <f>VLOOKUP(主动技能!K1312,对应表!J:K,2,FALSE)</f>
        <v>1</v>
      </c>
      <c r="F1309" s="4">
        <f>VLOOKUP(主动技能!L1312,对应表!N:O,2,FALSE)</f>
        <v>9</v>
      </c>
      <c r="G1309" s="4">
        <f>IF(主动技能!M1312="必中",2,1)</f>
        <v>1</v>
      </c>
      <c r="H1309" s="4">
        <f>主动技能!N1312</f>
        <v>100</v>
      </c>
      <c r="I1309" s="4">
        <f>主动技能!O1312</f>
        <v>100</v>
      </c>
      <c r="J1309" s="31" t="str">
        <f>主动技能!P1312</f>
        <v>||eff_binglongjuan|</v>
      </c>
      <c r="K1309" s="31">
        <f>主动技能!Q1312</f>
        <v>3</v>
      </c>
      <c r="L1309" s="31">
        <f>主动技能!R1312</f>
        <v>0</v>
      </c>
      <c r="M1309" s="31">
        <f>主动技能!S1312</f>
        <v>0</v>
      </c>
      <c r="N1309" s="31" t="str">
        <f>IF(主动技能!T1312="","",主动技能!T1312)</f>
        <v>100003:100:2:0</v>
      </c>
      <c r="O1309" s="31" t="str">
        <f>IF(主动技能!U1312="","",主动技能!U1312)</f>
        <v/>
      </c>
      <c r="P1309" s="31" t="str">
        <f>IF(主动技能!V1312="","",主动技能!V1312)</f>
        <v>skill_26</v>
      </c>
      <c r="Q1309" s="31" t="str">
        <f>IF(主动技能!W1312="","")</f>
        <v/>
      </c>
      <c r="R1309" s="31" t="str">
        <f>IF(主动技能!X1312="","")</f>
        <v/>
      </c>
      <c r="S1309" s="31">
        <f>主动技能!Y1312</f>
        <v>0</v>
      </c>
      <c r="T1309" s="31">
        <f>主动技能!Z1312</f>
        <v>125</v>
      </c>
      <c r="U1309" s="31">
        <f>主动技能!AB1312</f>
        <v>1372</v>
      </c>
      <c r="V1309" s="31">
        <f>主动技能!AC1312</f>
        <v>0</v>
      </c>
      <c r="W1309" s="31">
        <f>主动技能!AD1312</f>
        <v>0</v>
      </c>
      <c r="X1309" s="31">
        <f>主动技能!AE1312</f>
        <v>1</v>
      </c>
      <c r="Y1309" s="31">
        <f>主动技能!AF1312</f>
        <v>2</v>
      </c>
      <c r="Z1309" s="31">
        <f>主动技能!AG1312</f>
        <v>2</v>
      </c>
      <c r="AA1309" s="31" t="str">
        <f>主动技能!AH1312</f>
        <v>attackex</v>
      </c>
      <c r="AB1309" s="31" t="str">
        <f>IF(主动技能!AI1312="","")</f>
        <v/>
      </c>
      <c r="AC1309" s="31">
        <f>主动技能!AJ1312</f>
        <v>6</v>
      </c>
      <c r="AD1309" s="31">
        <f>主动技能!BF1312</f>
        <v>102203</v>
      </c>
      <c r="AE1309" s="1">
        <f t="shared" si="20"/>
        <v>6</v>
      </c>
    </row>
    <row r="1310" spans="1:31" s="31" customFormat="1" x14ac:dyDescent="0.15">
      <c r="A1310" s="31">
        <f>主动技能!B1313</f>
        <v>10220307</v>
      </c>
      <c r="B1310" s="4" t="str">
        <f>主动技能!H1313</f>
        <v>冰龙卷</v>
      </c>
      <c r="C1310" s="4" t="str">
        <f>主动技能!I1313</f>
        <v>对敌方全体攻击，造成125%攻击力（+1994）点伤害。并附带减速。</v>
      </c>
      <c r="D1310" s="4">
        <f>VLOOKUP(主动技能!J1313,对应表!F:G,2,FALSE)</f>
        <v>1</v>
      </c>
      <c r="E1310" s="4">
        <f>VLOOKUP(主动技能!K1313,对应表!J:K,2,FALSE)</f>
        <v>1</v>
      </c>
      <c r="F1310" s="4">
        <f>VLOOKUP(主动技能!L1313,对应表!N:O,2,FALSE)</f>
        <v>9</v>
      </c>
      <c r="G1310" s="4">
        <f>IF(主动技能!M1313="必中",2,1)</f>
        <v>1</v>
      </c>
      <c r="H1310" s="4">
        <f>主动技能!N1313</f>
        <v>100</v>
      </c>
      <c r="I1310" s="4">
        <f>主动技能!O1313</f>
        <v>100</v>
      </c>
      <c r="J1310" s="31" t="str">
        <f>主动技能!P1313</f>
        <v>||eff_binglongjuan|</v>
      </c>
      <c r="K1310" s="31">
        <f>主动技能!Q1313</f>
        <v>3</v>
      </c>
      <c r="L1310" s="31">
        <f>主动技能!R1313</f>
        <v>0</v>
      </c>
      <c r="M1310" s="31">
        <f>主动技能!S1313</f>
        <v>0</v>
      </c>
      <c r="N1310" s="31" t="str">
        <f>IF(主动技能!T1313="","",主动技能!T1313)</f>
        <v>100003:100:2:0</v>
      </c>
      <c r="O1310" s="31" t="str">
        <f>IF(主动技能!U1313="","",主动技能!U1313)</f>
        <v/>
      </c>
      <c r="P1310" s="31" t="str">
        <f>IF(主动技能!V1313="","",主动技能!V1313)</f>
        <v>skill_26</v>
      </c>
      <c r="Q1310" s="31" t="str">
        <f>IF(主动技能!W1313="","")</f>
        <v/>
      </c>
      <c r="R1310" s="31" t="str">
        <f>IF(主动技能!X1313="","")</f>
        <v/>
      </c>
      <c r="S1310" s="31">
        <f>主动技能!Y1313</f>
        <v>0</v>
      </c>
      <c r="T1310" s="31">
        <f>主动技能!Z1313</f>
        <v>125</v>
      </c>
      <c r="U1310" s="31">
        <f>主动技能!AB1313</f>
        <v>1994</v>
      </c>
      <c r="V1310" s="31">
        <f>主动技能!AC1313</f>
        <v>0</v>
      </c>
      <c r="W1310" s="31">
        <f>主动技能!AD1313</f>
        <v>0</v>
      </c>
      <c r="X1310" s="31">
        <f>主动技能!AE1313</f>
        <v>1</v>
      </c>
      <c r="Y1310" s="31">
        <f>主动技能!AF1313</f>
        <v>2</v>
      </c>
      <c r="Z1310" s="31">
        <f>主动技能!AG1313</f>
        <v>2</v>
      </c>
      <c r="AA1310" s="31" t="str">
        <f>主动技能!AH1313</f>
        <v>attackex</v>
      </c>
      <c r="AB1310" s="31" t="str">
        <f>IF(主动技能!AI1313="","")</f>
        <v/>
      </c>
      <c r="AC1310" s="31">
        <f>主动技能!AJ1313</f>
        <v>7</v>
      </c>
      <c r="AD1310" s="31">
        <f>主动技能!BF1313</f>
        <v>102203</v>
      </c>
      <c r="AE1310" s="1">
        <f t="shared" si="20"/>
        <v>7</v>
      </c>
    </row>
    <row r="1311" spans="1:31" s="31" customFormat="1" x14ac:dyDescent="0.15">
      <c r="A1311" s="31">
        <f>主动技能!B1314</f>
        <v>10220308</v>
      </c>
      <c r="B1311" s="4" t="str">
        <f>主动技能!H1314</f>
        <v>冰龙卷</v>
      </c>
      <c r="C1311" s="4" t="str">
        <f>主动技能!I1314</f>
        <v>对敌方全体攻击，造成125%攻击力（+2874）点伤害。并附带减速。</v>
      </c>
      <c r="D1311" s="4">
        <f>VLOOKUP(主动技能!J1314,对应表!F:G,2,FALSE)</f>
        <v>1</v>
      </c>
      <c r="E1311" s="4">
        <f>VLOOKUP(主动技能!K1314,对应表!J:K,2,FALSE)</f>
        <v>1</v>
      </c>
      <c r="F1311" s="4">
        <f>VLOOKUP(主动技能!L1314,对应表!N:O,2,FALSE)</f>
        <v>9</v>
      </c>
      <c r="G1311" s="4">
        <f>IF(主动技能!M1314="必中",2,1)</f>
        <v>1</v>
      </c>
      <c r="H1311" s="4">
        <f>主动技能!N1314</f>
        <v>100</v>
      </c>
      <c r="I1311" s="4">
        <f>主动技能!O1314</f>
        <v>100</v>
      </c>
      <c r="J1311" s="31" t="str">
        <f>主动技能!P1314</f>
        <v>||eff_binglongjuan|</v>
      </c>
      <c r="K1311" s="31">
        <f>主动技能!Q1314</f>
        <v>3</v>
      </c>
      <c r="L1311" s="31">
        <f>主动技能!R1314</f>
        <v>0</v>
      </c>
      <c r="M1311" s="31">
        <f>主动技能!S1314</f>
        <v>0</v>
      </c>
      <c r="N1311" s="31" t="str">
        <f>IF(主动技能!T1314="","",主动技能!T1314)</f>
        <v>100003:100:2:0</v>
      </c>
      <c r="O1311" s="31" t="str">
        <f>IF(主动技能!U1314="","",主动技能!U1314)</f>
        <v/>
      </c>
      <c r="P1311" s="31" t="str">
        <f>IF(主动技能!V1314="","",主动技能!V1314)</f>
        <v>skill_26</v>
      </c>
      <c r="Q1311" s="31" t="str">
        <f>IF(主动技能!W1314="","")</f>
        <v/>
      </c>
      <c r="R1311" s="31" t="str">
        <f>IF(主动技能!X1314="","")</f>
        <v/>
      </c>
      <c r="S1311" s="31">
        <f>主动技能!Y1314</f>
        <v>0</v>
      </c>
      <c r="T1311" s="31">
        <f>主动技能!Z1314</f>
        <v>125</v>
      </c>
      <c r="U1311" s="31">
        <f>主动技能!AB1314</f>
        <v>2874</v>
      </c>
      <c r="V1311" s="31">
        <f>主动技能!AC1314</f>
        <v>0</v>
      </c>
      <c r="W1311" s="31">
        <f>主动技能!AD1314</f>
        <v>0</v>
      </c>
      <c r="X1311" s="31">
        <f>主动技能!AE1314</f>
        <v>1</v>
      </c>
      <c r="Y1311" s="31">
        <f>主动技能!AF1314</f>
        <v>2</v>
      </c>
      <c r="Z1311" s="31">
        <f>主动技能!AG1314</f>
        <v>2</v>
      </c>
      <c r="AA1311" s="31" t="str">
        <f>主动技能!AH1314</f>
        <v>attackex</v>
      </c>
      <c r="AB1311" s="31" t="str">
        <f>IF(主动技能!AI1314="","")</f>
        <v/>
      </c>
      <c r="AC1311" s="31">
        <f>主动技能!AJ1314</f>
        <v>8</v>
      </c>
      <c r="AD1311" s="31">
        <f>主动技能!BF1314</f>
        <v>102203</v>
      </c>
      <c r="AE1311" s="1">
        <f t="shared" si="20"/>
        <v>8</v>
      </c>
    </row>
    <row r="1312" spans="1:31" s="31" customFormat="1" x14ac:dyDescent="0.15">
      <c r="A1312" s="31">
        <f>主动技能!B1315</f>
        <v>10220309</v>
      </c>
      <c r="B1312" s="4" t="str">
        <f>主动技能!H1315</f>
        <v>冰龙卷</v>
      </c>
      <c r="C1312" s="4" t="str">
        <f>主动技能!I1315</f>
        <v>对敌方全体攻击，造成125%攻击力（+4120）点伤害。并附带减速。</v>
      </c>
      <c r="D1312" s="4">
        <f>VLOOKUP(主动技能!J1315,对应表!F:G,2,FALSE)</f>
        <v>1</v>
      </c>
      <c r="E1312" s="4">
        <f>VLOOKUP(主动技能!K1315,对应表!J:K,2,FALSE)</f>
        <v>1</v>
      </c>
      <c r="F1312" s="4">
        <f>VLOOKUP(主动技能!L1315,对应表!N:O,2,FALSE)</f>
        <v>9</v>
      </c>
      <c r="G1312" s="4">
        <f>IF(主动技能!M1315="必中",2,1)</f>
        <v>1</v>
      </c>
      <c r="H1312" s="4">
        <f>主动技能!N1315</f>
        <v>100</v>
      </c>
      <c r="I1312" s="4">
        <f>主动技能!O1315</f>
        <v>100</v>
      </c>
      <c r="J1312" s="31" t="str">
        <f>主动技能!P1315</f>
        <v>||eff_binglongjuan|</v>
      </c>
      <c r="K1312" s="31">
        <f>主动技能!Q1315</f>
        <v>3</v>
      </c>
      <c r="L1312" s="31">
        <f>主动技能!R1315</f>
        <v>0</v>
      </c>
      <c r="M1312" s="31">
        <f>主动技能!S1315</f>
        <v>0</v>
      </c>
      <c r="N1312" s="31" t="str">
        <f>IF(主动技能!T1315="","",主动技能!T1315)</f>
        <v>100003:100:2:0</v>
      </c>
      <c r="O1312" s="31" t="str">
        <f>IF(主动技能!U1315="","",主动技能!U1315)</f>
        <v/>
      </c>
      <c r="P1312" s="31" t="str">
        <f>IF(主动技能!V1315="","",主动技能!V1315)</f>
        <v>skill_26</v>
      </c>
      <c r="Q1312" s="31" t="str">
        <f>IF(主动技能!W1315="","")</f>
        <v/>
      </c>
      <c r="R1312" s="31" t="str">
        <f>IF(主动技能!X1315="","")</f>
        <v/>
      </c>
      <c r="S1312" s="31">
        <f>主动技能!Y1315</f>
        <v>0</v>
      </c>
      <c r="T1312" s="31">
        <f>主动技能!Z1315</f>
        <v>125</v>
      </c>
      <c r="U1312" s="31">
        <f>主动技能!AB1315</f>
        <v>4120</v>
      </c>
      <c r="V1312" s="31">
        <f>主动技能!AC1315</f>
        <v>0</v>
      </c>
      <c r="W1312" s="31">
        <f>主动技能!AD1315</f>
        <v>0</v>
      </c>
      <c r="X1312" s="31">
        <f>主动技能!AE1315</f>
        <v>1</v>
      </c>
      <c r="Y1312" s="31">
        <f>主动技能!AF1315</f>
        <v>2</v>
      </c>
      <c r="Z1312" s="31">
        <f>主动技能!AG1315</f>
        <v>2</v>
      </c>
      <c r="AA1312" s="31" t="str">
        <f>主动技能!AH1315</f>
        <v>attackex</v>
      </c>
      <c r="AB1312" s="31" t="str">
        <f>IF(主动技能!AI1315="","")</f>
        <v/>
      </c>
      <c r="AC1312" s="31">
        <f>主动技能!AJ1315</f>
        <v>9</v>
      </c>
      <c r="AD1312" s="31">
        <f>主动技能!BF1315</f>
        <v>102203</v>
      </c>
      <c r="AE1312" s="1">
        <f t="shared" si="20"/>
        <v>9</v>
      </c>
    </row>
    <row r="1313" spans="1:31" s="31" customFormat="1" x14ac:dyDescent="0.15">
      <c r="A1313" s="31">
        <f>主动技能!B1316</f>
        <v>10220310</v>
      </c>
      <c r="B1313" s="4" t="str">
        <f>主动技能!H1316</f>
        <v>冰龙卷</v>
      </c>
      <c r="C1313" s="4" t="str">
        <f>主动技能!I1316</f>
        <v>对敌方全体攻击，造成125%攻击力（+5883）点伤害。并附带减速。</v>
      </c>
      <c r="D1313" s="4">
        <f>VLOOKUP(主动技能!J1316,对应表!F:G,2,FALSE)</f>
        <v>1</v>
      </c>
      <c r="E1313" s="4">
        <f>VLOOKUP(主动技能!K1316,对应表!J:K,2,FALSE)</f>
        <v>1</v>
      </c>
      <c r="F1313" s="4">
        <f>VLOOKUP(主动技能!L1316,对应表!N:O,2,FALSE)</f>
        <v>9</v>
      </c>
      <c r="G1313" s="4">
        <f>IF(主动技能!M1316="必中",2,1)</f>
        <v>1</v>
      </c>
      <c r="H1313" s="4">
        <f>主动技能!N1316</f>
        <v>100</v>
      </c>
      <c r="I1313" s="4">
        <f>主动技能!O1316</f>
        <v>100</v>
      </c>
      <c r="J1313" s="31" t="str">
        <f>主动技能!P1316</f>
        <v>||eff_binglongjuan|</v>
      </c>
      <c r="K1313" s="31">
        <f>主动技能!Q1316</f>
        <v>3</v>
      </c>
      <c r="L1313" s="31">
        <f>主动技能!R1316</f>
        <v>0</v>
      </c>
      <c r="M1313" s="31">
        <f>主动技能!S1316</f>
        <v>0</v>
      </c>
      <c r="N1313" s="31" t="str">
        <f>IF(主动技能!T1316="","",主动技能!T1316)</f>
        <v>100003:100:2:0</v>
      </c>
      <c r="O1313" s="31" t="str">
        <f>IF(主动技能!U1316="","",主动技能!U1316)</f>
        <v/>
      </c>
      <c r="P1313" s="31" t="str">
        <f>IF(主动技能!V1316="","",主动技能!V1316)</f>
        <v>skill_26</v>
      </c>
      <c r="Q1313" s="31" t="str">
        <f>IF(主动技能!W1316="","")</f>
        <v/>
      </c>
      <c r="R1313" s="31" t="str">
        <f>IF(主动技能!X1316="","")</f>
        <v/>
      </c>
      <c r="S1313" s="31">
        <f>主动技能!Y1316</f>
        <v>0</v>
      </c>
      <c r="T1313" s="31">
        <f>主动技能!Z1316</f>
        <v>125</v>
      </c>
      <c r="U1313" s="31">
        <f>主动技能!AB1316</f>
        <v>5883</v>
      </c>
      <c r="V1313" s="31">
        <f>主动技能!AC1316</f>
        <v>0</v>
      </c>
      <c r="W1313" s="31">
        <f>主动技能!AD1316</f>
        <v>0</v>
      </c>
      <c r="X1313" s="31">
        <f>主动技能!AE1316</f>
        <v>1</v>
      </c>
      <c r="Y1313" s="31">
        <f>主动技能!AF1316</f>
        <v>2</v>
      </c>
      <c r="Z1313" s="31">
        <f>主动技能!AG1316</f>
        <v>2</v>
      </c>
      <c r="AA1313" s="31" t="str">
        <f>主动技能!AH1316</f>
        <v>attackex</v>
      </c>
      <c r="AB1313" s="31" t="str">
        <f>IF(主动技能!AI1316="","")</f>
        <v/>
      </c>
      <c r="AC1313" s="31">
        <f>主动技能!AJ1316</f>
        <v>10</v>
      </c>
      <c r="AD1313" s="31">
        <f>主动技能!BF1316</f>
        <v>102203</v>
      </c>
      <c r="AE1313" s="1">
        <f t="shared" si="20"/>
        <v>10</v>
      </c>
    </row>
    <row r="1314" spans="1:31" s="31" customFormat="1" x14ac:dyDescent="0.15">
      <c r="A1314" s="31">
        <f>主动技能!B1317</f>
        <v>10220311</v>
      </c>
      <c r="B1314" s="4" t="str">
        <f>主动技能!H1317</f>
        <v>冰龙卷</v>
      </c>
      <c r="C1314" s="4" t="str">
        <f>主动技能!I1317</f>
        <v>对敌方全体攻击，造成125%攻击力（+8380）点伤害。并附带减速。</v>
      </c>
      <c r="D1314" s="4">
        <f>VLOOKUP(主动技能!J1317,对应表!F:G,2,FALSE)</f>
        <v>1</v>
      </c>
      <c r="E1314" s="4">
        <f>VLOOKUP(主动技能!K1317,对应表!J:K,2,FALSE)</f>
        <v>1</v>
      </c>
      <c r="F1314" s="4">
        <f>VLOOKUP(主动技能!L1317,对应表!N:O,2,FALSE)</f>
        <v>9</v>
      </c>
      <c r="G1314" s="4">
        <f>IF(主动技能!M1317="必中",2,1)</f>
        <v>1</v>
      </c>
      <c r="H1314" s="4">
        <f>主动技能!N1317</f>
        <v>100</v>
      </c>
      <c r="I1314" s="4">
        <f>主动技能!O1317</f>
        <v>100</v>
      </c>
      <c r="J1314" s="31" t="str">
        <f>主动技能!P1317</f>
        <v>||eff_binglongjuan|</v>
      </c>
      <c r="K1314" s="31">
        <f>主动技能!Q1317</f>
        <v>3</v>
      </c>
      <c r="L1314" s="31">
        <f>主动技能!R1317</f>
        <v>0</v>
      </c>
      <c r="M1314" s="31">
        <f>主动技能!S1317</f>
        <v>0</v>
      </c>
      <c r="N1314" s="31" t="str">
        <f>IF(主动技能!T1317="","",主动技能!T1317)</f>
        <v>100003:100:2:0</v>
      </c>
      <c r="O1314" s="31" t="str">
        <f>IF(主动技能!U1317="","",主动技能!U1317)</f>
        <v/>
      </c>
      <c r="P1314" s="31" t="str">
        <f>IF(主动技能!V1317="","",主动技能!V1317)</f>
        <v>skill_26</v>
      </c>
      <c r="Q1314" s="31" t="str">
        <f>IF(主动技能!W1317="","")</f>
        <v/>
      </c>
      <c r="R1314" s="31" t="str">
        <f>IF(主动技能!X1317="","")</f>
        <v/>
      </c>
      <c r="S1314" s="31">
        <f>主动技能!Y1317</f>
        <v>0</v>
      </c>
      <c r="T1314" s="31">
        <f>主动技能!Z1317</f>
        <v>125</v>
      </c>
      <c r="U1314" s="31">
        <f>主动技能!AB1317</f>
        <v>8380</v>
      </c>
      <c r="V1314" s="31">
        <f>主动技能!AC1317</f>
        <v>0</v>
      </c>
      <c r="W1314" s="31">
        <f>主动技能!AD1317</f>
        <v>0</v>
      </c>
      <c r="X1314" s="31">
        <f>主动技能!AE1317</f>
        <v>1</v>
      </c>
      <c r="Y1314" s="31">
        <f>主动技能!AF1317</f>
        <v>2</v>
      </c>
      <c r="Z1314" s="31">
        <f>主动技能!AG1317</f>
        <v>2</v>
      </c>
      <c r="AA1314" s="31" t="str">
        <f>主动技能!AH1317</f>
        <v>attackex</v>
      </c>
      <c r="AB1314" s="31" t="str">
        <f>IF(主动技能!AI1317="","")</f>
        <v/>
      </c>
      <c r="AC1314" s="31">
        <f>主动技能!AJ1317</f>
        <v>11</v>
      </c>
      <c r="AD1314" s="31">
        <f>主动技能!BF1317</f>
        <v>102203</v>
      </c>
      <c r="AE1314" s="1">
        <f t="shared" si="20"/>
        <v>11</v>
      </c>
    </row>
    <row r="1315" spans="1:31" s="31" customFormat="1" x14ac:dyDescent="0.15">
      <c r="A1315" s="31">
        <f>主动技能!B1318</f>
        <v>10220312</v>
      </c>
      <c r="B1315" s="4" t="str">
        <f>主动技能!H1318</f>
        <v>冰龙卷</v>
      </c>
      <c r="C1315" s="4" t="str">
        <f>主动技能!I1318</f>
        <v>对敌方全体攻击，造成125%攻击力（+11915）点伤害。并附带减速。</v>
      </c>
      <c r="D1315" s="4">
        <f>VLOOKUP(主动技能!J1318,对应表!F:G,2,FALSE)</f>
        <v>1</v>
      </c>
      <c r="E1315" s="4">
        <f>VLOOKUP(主动技能!K1318,对应表!J:K,2,FALSE)</f>
        <v>1</v>
      </c>
      <c r="F1315" s="4">
        <f>VLOOKUP(主动技能!L1318,对应表!N:O,2,FALSE)</f>
        <v>9</v>
      </c>
      <c r="G1315" s="4">
        <f>IF(主动技能!M1318="必中",2,1)</f>
        <v>1</v>
      </c>
      <c r="H1315" s="4">
        <f>主动技能!N1318</f>
        <v>100</v>
      </c>
      <c r="I1315" s="4">
        <f>主动技能!O1318</f>
        <v>100</v>
      </c>
      <c r="J1315" s="31" t="str">
        <f>主动技能!P1318</f>
        <v>||eff_binglongjuan|</v>
      </c>
      <c r="K1315" s="31">
        <f>主动技能!Q1318</f>
        <v>3</v>
      </c>
      <c r="L1315" s="31">
        <f>主动技能!R1318</f>
        <v>0</v>
      </c>
      <c r="M1315" s="31">
        <f>主动技能!S1318</f>
        <v>0</v>
      </c>
      <c r="N1315" s="31" t="str">
        <f>IF(主动技能!T1318="","",主动技能!T1318)</f>
        <v>100003:100:2:0</v>
      </c>
      <c r="O1315" s="31" t="str">
        <f>IF(主动技能!U1318="","",主动技能!U1318)</f>
        <v/>
      </c>
      <c r="P1315" s="31" t="str">
        <f>IF(主动技能!V1318="","",主动技能!V1318)</f>
        <v>skill_26</v>
      </c>
      <c r="Q1315" s="31" t="str">
        <f>IF(主动技能!W1318="","")</f>
        <v/>
      </c>
      <c r="R1315" s="31" t="str">
        <f>IF(主动技能!X1318="","")</f>
        <v/>
      </c>
      <c r="S1315" s="31">
        <f>主动技能!Y1318</f>
        <v>0</v>
      </c>
      <c r="T1315" s="31">
        <f>主动技能!Z1318</f>
        <v>125</v>
      </c>
      <c r="U1315" s="31">
        <f>主动技能!AB1318</f>
        <v>11915</v>
      </c>
      <c r="V1315" s="31">
        <f>主动技能!AC1318</f>
        <v>0</v>
      </c>
      <c r="W1315" s="31">
        <f>主动技能!AD1318</f>
        <v>0</v>
      </c>
      <c r="X1315" s="31">
        <f>主动技能!AE1318</f>
        <v>1</v>
      </c>
      <c r="Y1315" s="31">
        <f>主动技能!AF1318</f>
        <v>2</v>
      </c>
      <c r="Z1315" s="31">
        <f>主动技能!AG1318</f>
        <v>2</v>
      </c>
      <c r="AA1315" s="31" t="str">
        <f>主动技能!AH1318</f>
        <v>attackex</v>
      </c>
      <c r="AB1315" s="31" t="str">
        <f>IF(主动技能!AI1318="","")</f>
        <v/>
      </c>
      <c r="AC1315" s="31">
        <f>主动技能!AJ1318</f>
        <v>12</v>
      </c>
      <c r="AD1315" s="31">
        <f>主动技能!BF1318</f>
        <v>102203</v>
      </c>
      <c r="AE1315" s="1">
        <f t="shared" si="20"/>
        <v>12</v>
      </c>
    </row>
    <row r="1316" spans="1:31" s="31" customFormat="1" x14ac:dyDescent="0.15">
      <c r="A1316" s="31">
        <f>主动技能!B1319</f>
        <v>10220313</v>
      </c>
      <c r="B1316" s="4" t="str">
        <f>主动技能!H1319</f>
        <v>冰龙卷</v>
      </c>
      <c r="C1316" s="4" t="str">
        <f>主动技能!I1319</f>
        <v>对敌方全体攻击，造成125%攻击力（+16919）点伤害。并附带减速。</v>
      </c>
      <c r="D1316" s="4">
        <f>VLOOKUP(主动技能!J1319,对应表!F:G,2,FALSE)</f>
        <v>1</v>
      </c>
      <c r="E1316" s="4">
        <f>VLOOKUP(主动技能!K1319,对应表!J:K,2,FALSE)</f>
        <v>1</v>
      </c>
      <c r="F1316" s="4">
        <f>VLOOKUP(主动技能!L1319,对应表!N:O,2,FALSE)</f>
        <v>9</v>
      </c>
      <c r="G1316" s="4">
        <f>IF(主动技能!M1319="必中",2,1)</f>
        <v>1</v>
      </c>
      <c r="H1316" s="4">
        <f>主动技能!N1319</f>
        <v>100</v>
      </c>
      <c r="I1316" s="4">
        <f>主动技能!O1319</f>
        <v>100</v>
      </c>
      <c r="J1316" s="31" t="str">
        <f>主动技能!P1319</f>
        <v>||eff_binglongjuan|</v>
      </c>
      <c r="K1316" s="31">
        <f>主动技能!Q1319</f>
        <v>3</v>
      </c>
      <c r="L1316" s="31">
        <f>主动技能!R1319</f>
        <v>0</v>
      </c>
      <c r="M1316" s="31">
        <f>主动技能!S1319</f>
        <v>0</v>
      </c>
      <c r="N1316" s="31" t="str">
        <f>IF(主动技能!T1319="","",主动技能!T1319)</f>
        <v>100003:100:2:0</v>
      </c>
      <c r="O1316" s="31" t="str">
        <f>IF(主动技能!U1319="","",主动技能!U1319)</f>
        <v/>
      </c>
      <c r="P1316" s="31" t="str">
        <f>IF(主动技能!V1319="","",主动技能!V1319)</f>
        <v>skill_26</v>
      </c>
      <c r="Q1316" s="31" t="str">
        <f>IF(主动技能!W1319="","")</f>
        <v/>
      </c>
      <c r="R1316" s="31" t="str">
        <f>IF(主动技能!X1319="","")</f>
        <v/>
      </c>
      <c r="S1316" s="31">
        <f>主动技能!Y1319</f>
        <v>0</v>
      </c>
      <c r="T1316" s="31">
        <f>主动技能!Z1319</f>
        <v>125</v>
      </c>
      <c r="U1316" s="31">
        <f>主动技能!AB1319</f>
        <v>16919</v>
      </c>
      <c r="V1316" s="31">
        <f>主动技能!AC1319</f>
        <v>0</v>
      </c>
      <c r="W1316" s="31">
        <f>主动技能!AD1319</f>
        <v>0</v>
      </c>
      <c r="X1316" s="31">
        <f>主动技能!AE1319</f>
        <v>1</v>
      </c>
      <c r="Y1316" s="31">
        <f>主动技能!AF1319</f>
        <v>2</v>
      </c>
      <c r="Z1316" s="31">
        <f>主动技能!AG1319</f>
        <v>2</v>
      </c>
      <c r="AA1316" s="31" t="str">
        <f>主动技能!AH1319</f>
        <v>attackex</v>
      </c>
      <c r="AB1316" s="31" t="str">
        <f>IF(主动技能!AI1319="","")</f>
        <v/>
      </c>
      <c r="AC1316" s="31">
        <f>主动技能!AJ1319</f>
        <v>13</v>
      </c>
      <c r="AD1316" s="31">
        <f>主动技能!BF1319</f>
        <v>102203</v>
      </c>
      <c r="AE1316" s="1">
        <f t="shared" si="20"/>
        <v>13</v>
      </c>
    </row>
    <row r="1317" spans="1:31" s="31" customFormat="1" x14ac:dyDescent="0.15">
      <c r="A1317" s="31">
        <f>主动技能!B1320</f>
        <v>10220314</v>
      </c>
      <c r="B1317" s="4" t="str">
        <f>主动技能!H1320</f>
        <v>冰龙卷</v>
      </c>
      <c r="C1317" s="4" t="str">
        <f>主动技能!I1320</f>
        <v>对敌方全体攻击，造成125%攻击力（+24004）点伤害。并附带减速。</v>
      </c>
      <c r="D1317" s="4">
        <f>VLOOKUP(主动技能!J1320,对应表!F:G,2,FALSE)</f>
        <v>1</v>
      </c>
      <c r="E1317" s="4">
        <f>VLOOKUP(主动技能!K1320,对应表!J:K,2,FALSE)</f>
        <v>1</v>
      </c>
      <c r="F1317" s="4">
        <f>VLOOKUP(主动技能!L1320,对应表!N:O,2,FALSE)</f>
        <v>9</v>
      </c>
      <c r="G1317" s="4">
        <f>IF(主动技能!M1320="必中",2,1)</f>
        <v>1</v>
      </c>
      <c r="H1317" s="4">
        <f>主动技能!N1320</f>
        <v>100</v>
      </c>
      <c r="I1317" s="4">
        <f>主动技能!O1320</f>
        <v>100</v>
      </c>
      <c r="J1317" s="31" t="str">
        <f>主动技能!P1320</f>
        <v>||eff_binglongjuan|</v>
      </c>
      <c r="K1317" s="31">
        <f>主动技能!Q1320</f>
        <v>3</v>
      </c>
      <c r="L1317" s="31">
        <f>主动技能!R1320</f>
        <v>0</v>
      </c>
      <c r="M1317" s="31">
        <f>主动技能!S1320</f>
        <v>0</v>
      </c>
      <c r="N1317" s="31" t="str">
        <f>IF(主动技能!T1320="","",主动技能!T1320)</f>
        <v>100003:100:2:0</v>
      </c>
      <c r="O1317" s="31" t="str">
        <f>IF(主动技能!U1320="","",主动技能!U1320)</f>
        <v/>
      </c>
      <c r="P1317" s="31" t="str">
        <f>IF(主动技能!V1320="","",主动技能!V1320)</f>
        <v>skill_26</v>
      </c>
      <c r="Q1317" s="31" t="str">
        <f>IF(主动技能!W1320="","")</f>
        <v/>
      </c>
      <c r="R1317" s="31" t="str">
        <f>IF(主动技能!X1320="","")</f>
        <v/>
      </c>
      <c r="S1317" s="31">
        <f>主动技能!Y1320</f>
        <v>0</v>
      </c>
      <c r="T1317" s="31">
        <f>主动技能!Z1320</f>
        <v>125</v>
      </c>
      <c r="U1317" s="31">
        <f>主动技能!AB1320</f>
        <v>24004</v>
      </c>
      <c r="V1317" s="31">
        <f>主动技能!AC1320</f>
        <v>0</v>
      </c>
      <c r="W1317" s="31">
        <f>主动技能!AD1320</f>
        <v>0</v>
      </c>
      <c r="X1317" s="31">
        <f>主动技能!AE1320</f>
        <v>1</v>
      </c>
      <c r="Y1317" s="31">
        <f>主动技能!AF1320</f>
        <v>2</v>
      </c>
      <c r="Z1317" s="31">
        <f>主动技能!AG1320</f>
        <v>2</v>
      </c>
      <c r="AA1317" s="31" t="str">
        <f>主动技能!AH1320</f>
        <v>attackex</v>
      </c>
      <c r="AB1317" s="31" t="str">
        <f>IF(主动技能!AI1320="","")</f>
        <v/>
      </c>
      <c r="AC1317" s="31">
        <f>主动技能!AJ1320</f>
        <v>14</v>
      </c>
      <c r="AD1317" s="31">
        <f>主动技能!BF1320</f>
        <v>102203</v>
      </c>
      <c r="AE1317" s="1">
        <f t="shared" si="20"/>
        <v>14</v>
      </c>
    </row>
    <row r="1318" spans="1:31" s="31" customFormat="1" x14ac:dyDescent="0.15">
      <c r="A1318" s="31">
        <f>主动技能!B1321</f>
        <v>10220315</v>
      </c>
      <c r="B1318" s="4" t="str">
        <f>主动技能!H1321</f>
        <v>冰龙卷</v>
      </c>
      <c r="C1318" s="4" t="str">
        <f>主动技能!I1321</f>
        <v>对敌方全体攻击，造成125%攻击力（+34033）点伤害。并附带减速。</v>
      </c>
      <c r="D1318" s="4">
        <f>VLOOKUP(主动技能!J1321,对应表!F:G,2,FALSE)</f>
        <v>1</v>
      </c>
      <c r="E1318" s="4">
        <f>VLOOKUP(主动技能!K1321,对应表!J:K,2,FALSE)</f>
        <v>1</v>
      </c>
      <c r="F1318" s="4">
        <f>VLOOKUP(主动技能!L1321,对应表!N:O,2,FALSE)</f>
        <v>9</v>
      </c>
      <c r="G1318" s="4">
        <f>IF(主动技能!M1321="必中",2,1)</f>
        <v>1</v>
      </c>
      <c r="H1318" s="4">
        <f>主动技能!N1321</f>
        <v>100</v>
      </c>
      <c r="I1318" s="4">
        <f>主动技能!O1321</f>
        <v>100</v>
      </c>
      <c r="J1318" s="31" t="str">
        <f>主动技能!P1321</f>
        <v>||eff_binglongjuan|</v>
      </c>
      <c r="K1318" s="31">
        <f>主动技能!Q1321</f>
        <v>3</v>
      </c>
      <c r="L1318" s="31">
        <f>主动技能!R1321</f>
        <v>0</v>
      </c>
      <c r="M1318" s="31">
        <f>主动技能!S1321</f>
        <v>0</v>
      </c>
      <c r="N1318" s="31" t="str">
        <f>IF(主动技能!T1321="","",主动技能!T1321)</f>
        <v>100003:100:2:0</v>
      </c>
      <c r="O1318" s="31" t="str">
        <f>IF(主动技能!U1321="","",主动技能!U1321)</f>
        <v/>
      </c>
      <c r="P1318" s="31" t="str">
        <f>IF(主动技能!V1321="","",主动技能!V1321)</f>
        <v>skill_26</v>
      </c>
      <c r="Q1318" s="31" t="str">
        <f>IF(主动技能!W1321="","")</f>
        <v/>
      </c>
      <c r="R1318" s="31" t="str">
        <f>IF(主动技能!X1321="","")</f>
        <v/>
      </c>
      <c r="S1318" s="31">
        <f>主动技能!Y1321</f>
        <v>0</v>
      </c>
      <c r="T1318" s="31">
        <f>主动技能!Z1321</f>
        <v>125</v>
      </c>
      <c r="U1318" s="31">
        <f>主动技能!AB1321</f>
        <v>34033</v>
      </c>
      <c r="V1318" s="31">
        <f>主动技能!AC1321</f>
        <v>0</v>
      </c>
      <c r="W1318" s="31">
        <f>主动技能!AD1321</f>
        <v>0</v>
      </c>
      <c r="X1318" s="31">
        <f>主动技能!AE1321</f>
        <v>1</v>
      </c>
      <c r="Y1318" s="31">
        <f>主动技能!AF1321</f>
        <v>2</v>
      </c>
      <c r="Z1318" s="31">
        <f>主动技能!AG1321</f>
        <v>2</v>
      </c>
      <c r="AA1318" s="31" t="str">
        <f>主动技能!AH1321</f>
        <v>attackex</v>
      </c>
      <c r="AB1318" s="31" t="str">
        <f>IF(主动技能!AI1321="","")</f>
        <v/>
      </c>
      <c r="AC1318" s="31">
        <f>主动技能!AJ1321</f>
        <v>15</v>
      </c>
      <c r="AD1318" s="31">
        <f>主动技能!BF1321</f>
        <v>102203</v>
      </c>
      <c r="AE1318" s="1">
        <f t="shared" si="20"/>
        <v>15</v>
      </c>
    </row>
    <row r="1319" spans="1:31" s="31" customFormat="1" x14ac:dyDescent="0.15">
      <c r="A1319" s="31">
        <f>主动技能!B1322</f>
        <v>10220316</v>
      </c>
      <c r="B1319" s="4" t="str">
        <f>主动技能!H1322</f>
        <v>冰龙卷</v>
      </c>
      <c r="C1319" s="4" t="str">
        <f>主动技能!I1322</f>
        <v>对敌方全体攻击，造成125%攻击力（+48232）点伤害。并附带减速。</v>
      </c>
      <c r="D1319" s="4">
        <f>VLOOKUP(主动技能!J1322,对应表!F:G,2,FALSE)</f>
        <v>1</v>
      </c>
      <c r="E1319" s="4">
        <f>VLOOKUP(主动技能!K1322,对应表!J:K,2,FALSE)</f>
        <v>1</v>
      </c>
      <c r="F1319" s="4">
        <f>VLOOKUP(主动技能!L1322,对应表!N:O,2,FALSE)</f>
        <v>9</v>
      </c>
      <c r="G1319" s="4">
        <f>IF(主动技能!M1322="必中",2,1)</f>
        <v>1</v>
      </c>
      <c r="H1319" s="4">
        <f>主动技能!N1322</f>
        <v>100</v>
      </c>
      <c r="I1319" s="4">
        <f>主动技能!O1322</f>
        <v>100</v>
      </c>
      <c r="J1319" s="31" t="str">
        <f>主动技能!P1322</f>
        <v>||eff_binglongjuan|</v>
      </c>
      <c r="K1319" s="31">
        <f>主动技能!Q1322</f>
        <v>3</v>
      </c>
      <c r="L1319" s="31">
        <f>主动技能!R1322</f>
        <v>0</v>
      </c>
      <c r="M1319" s="31">
        <f>主动技能!S1322</f>
        <v>0</v>
      </c>
      <c r="N1319" s="31" t="str">
        <f>IF(主动技能!T1322="","",主动技能!T1322)</f>
        <v>100003:100:2:0</v>
      </c>
      <c r="O1319" s="31" t="str">
        <f>IF(主动技能!U1322="","",主动技能!U1322)</f>
        <v/>
      </c>
      <c r="P1319" s="31" t="str">
        <f>IF(主动技能!V1322="","",主动技能!V1322)</f>
        <v>skill_26</v>
      </c>
      <c r="Q1319" s="31" t="str">
        <f>IF(主动技能!W1322="","")</f>
        <v/>
      </c>
      <c r="R1319" s="31" t="str">
        <f>IF(主动技能!X1322="","")</f>
        <v/>
      </c>
      <c r="S1319" s="31">
        <f>主动技能!Y1322</f>
        <v>0</v>
      </c>
      <c r="T1319" s="31">
        <f>主动技能!Z1322</f>
        <v>125</v>
      </c>
      <c r="U1319" s="31">
        <f>主动技能!AB1322</f>
        <v>48232</v>
      </c>
      <c r="V1319" s="31">
        <f>主动技能!AC1322</f>
        <v>0</v>
      </c>
      <c r="W1319" s="31">
        <f>主动技能!AD1322</f>
        <v>0</v>
      </c>
      <c r="X1319" s="31">
        <f>主动技能!AE1322</f>
        <v>1</v>
      </c>
      <c r="Y1319" s="31">
        <f>主动技能!AF1322</f>
        <v>2</v>
      </c>
      <c r="Z1319" s="31">
        <f>主动技能!AG1322</f>
        <v>2</v>
      </c>
      <c r="AA1319" s="31" t="str">
        <f>主动技能!AH1322</f>
        <v>attackex</v>
      </c>
      <c r="AB1319" s="31" t="str">
        <f>IF(主动技能!AI1322="","")</f>
        <v/>
      </c>
      <c r="AC1319" s="31">
        <f>主动技能!AJ1322</f>
        <v>16</v>
      </c>
      <c r="AD1319" s="31">
        <f>主动技能!BF1322</f>
        <v>102203</v>
      </c>
      <c r="AE1319" s="1">
        <f t="shared" si="20"/>
        <v>16</v>
      </c>
    </row>
    <row r="1320" spans="1:31" s="31" customFormat="1" x14ac:dyDescent="0.15">
      <c r="A1320" s="31">
        <f>主动技能!B1323</f>
        <v>10220317</v>
      </c>
      <c r="B1320" s="4" t="str">
        <f>主动技能!H1323</f>
        <v>冰龙卷</v>
      </c>
      <c r="C1320" s="4" t="str">
        <f>主动技能!I1323</f>
        <v>对敌方全体攻击，造成125%攻击力（+68333）点伤害。并附带减速。</v>
      </c>
      <c r="D1320" s="4">
        <f>VLOOKUP(主动技能!J1323,对应表!F:G,2,FALSE)</f>
        <v>1</v>
      </c>
      <c r="E1320" s="4">
        <f>VLOOKUP(主动技能!K1323,对应表!J:K,2,FALSE)</f>
        <v>1</v>
      </c>
      <c r="F1320" s="4">
        <f>VLOOKUP(主动技能!L1323,对应表!N:O,2,FALSE)</f>
        <v>9</v>
      </c>
      <c r="G1320" s="4">
        <f>IF(主动技能!M1323="必中",2,1)</f>
        <v>1</v>
      </c>
      <c r="H1320" s="4">
        <f>主动技能!N1323</f>
        <v>100</v>
      </c>
      <c r="I1320" s="4">
        <f>主动技能!O1323</f>
        <v>100</v>
      </c>
      <c r="J1320" s="31" t="str">
        <f>主动技能!P1323</f>
        <v>||eff_binglongjuan|</v>
      </c>
      <c r="K1320" s="31">
        <f>主动技能!Q1323</f>
        <v>3</v>
      </c>
      <c r="L1320" s="31">
        <f>主动技能!R1323</f>
        <v>0</v>
      </c>
      <c r="M1320" s="31">
        <f>主动技能!S1323</f>
        <v>0</v>
      </c>
      <c r="N1320" s="31" t="str">
        <f>IF(主动技能!T1323="","",主动技能!T1323)</f>
        <v>100003:100:2:0</v>
      </c>
      <c r="O1320" s="31" t="str">
        <f>IF(主动技能!U1323="","",主动技能!U1323)</f>
        <v/>
      </c>
      <c r="P1320" s="31" t="str">
        <f>IF(主动技能!V1323="","",主动技能!V1323)</f>
        <v>skill_26</v>
      </c>
      <c r="Q1320" s="31" t="str">
        <f>IF(主动技能!W1323="","")</f>
        <v/>
      </c>
      <c r="R1320" s="31" t="str">
        <f>IF(主动技能!X1323="","")</f>
        <v/>
      </c>
      <c r="S1320" s="31">
        <f>主动技能!Y1323</f>
        <v>0</v>
      </c>
      <c r="T1320" s="31">
        <f>主动技能!Z1323</f>
        <v>125</v>
      </c>
      <c r="U1320" s="31">
        <f>主动技能!AB1323</f>
        <v>68333</v>
      </c>
      <c r="V1320" s="31">
        <f>主动技能!AC1323</f>
        <v>0</v>
      </c>
      <c r="W1320" s="31">
        <f>主动技能!AD1323</f>
        <v>0</v>
      </c>
      <c r="X1320" s="31">
        <f>主动技能!AE1323</f>
        <v>1</v>
      </c>
      <c r="Y1320" s="31">
        <f>主动技能!AF1323</f>
        <v>2</v>
      </c>
      <c r="Z1320" s="31">
        <f>主动技能!AG1323</f>
        <v>2</v>
      </c>
      <c r="AA1320" s="31" t="str">
        <f>主动技能!AH1323</f>
        <v>attackex</v>
      </c>
      <c r="AB1320" s="31" t="str">
        <f>IF(主动技能!AI1323="","")</f>
        <v/>
      </c>
      <c r="AC1320" s="31">
        <f>主动技能!AJ1323</f>
        <v>17</v>
      </c>
      <c r="AD1320" s="31">
        <f>主动技能!BF1323</f>
        <v>102203</v>
      </c>
      <c r="AE1320" s="1">
        <f t="shared" si="20"/>
        <v>17</v>
      </c>
    </row>
    <row r="1321" spans="1:31" s="31" customFormat="1" x14ac:dyDescent="0.15">
      <c r="A1321" s="31">
        <f>主动技能!B1324</f>
        <v>10220318</v>
      </c>
      <c r="B1321" s="4" t="str">
        <f>主动技能!H1324</f>
        <v>冰龙卷</v>
      </c>
      <c r="C1321" s="4" t="str">
        <f>主动技能!I1324</f>
        <v>对敌方全体攻击，造成125%攻击力（+96791）点伤害。并附带减速。</v>
      </c>
      <c r="D1321" s="4">
        <f>VLOOKUP(主动技能!J1324,对应表!F:G,2,FALSE)</f>
        <v>1</v>
      </c>
      <c r="E1321" s="4">
        <f>VLOOKUP(主动技能!K1324,对应表!J:K,2,FALSE)</f>
        <v>1</v>
      </c>
      <c r="F1321" s="4">
        <f>VLOOKUP(主动技能!L1324,对应表!N:O,2,FALSE)</f>
        <v>9</v>
      </c>
      <c r="G1321" s="4">
        <f>IF(主动技能!M1324="必中",2,1)</f>
        <v>1</v>
      </c>
      <c r="H1321" s="4">
        <f>主动技能!N1324</f>
        <v>100</v>
      </c>
      <c r="I1321" s="4">
        <f>主动技能!O1324</f>
        <v>100</v>
      </c>
      <c r="J1321" s="31" t="str">
        <f>主动技能!P1324</f>
        <v>||eff_binglongjuan|</v>
      </c>
      <c r="K1321" s="31">
        <f>主动技能!Q1324</f>
        <v>3</v>
      </c>
      <c r="L1321" s="31">
        <f>主动技能!R1324</f>
        <v>0</v>
      </c>
      <c r="M1321" s="31">
        <f>主动技能!S1324</f>
        <v>0</v>
      </c>
      <c r="N1321" s="31" t="str">
        <f>IF(主动技能!T1324="","",主动技能!T1324)</f>
        <v>100003:100:2:0</v>
      </c>
      <c r="O1321" s="31" t="str">
        <f>IF(主动技能!U1324="","",主动技能!U1324)</f>
        <v/>
      </c>
      <c r="P1321" s="31" t="str">
        <f>IF(主动技能!V1324="","",主动技能!V1324)</f>
        <v>skill_26</v>
      </c>
      <c r="Q1321" s="31" t="str">
        <f>IF(主动技能!W1324="","")</f>
        <v/>
      </c>
      <c r="R1321" s="31" t="str">
        <f>IF(主动技能!X1324="","")</f>
        <v/>
      </c>
      <c r="S1321" s="31">
        <f>主动技能!Y1324</f>
        <v>0</v>
      </c>
      <c r="T1321" s="31">
        <f>主动技能!Z1324</f>
        <v>125</v>
      </c>
      <c r="U1321" s="31">
        <f>主动技能!AB1324</f>
        <v>96791</v>
      </c>
      <c r="V1321" s="31">
        <f>主动技能!AC1324</f>
        <v>0</v>
      </c>
      <c r="W1321" s="31">
        <f>主动技能!AD1324</f>
        <v>0</v>
      </c>
      <c r="X1321" s="31">
        <f>主动技能!AE1324</f>
        <v>1</v>
      </c>
      <c r="Y1321" s="31">
        <f>主动技能!AF1324</f>
        <v>2</v>
      </c>
      <c r="Z1321" s="31">
        <f>主动技能!AG1324</f>
        <v>2</v>
      </c>
      <c r="AA1321" s="31" t="str">
        <f>主动技能!AH1324</f>
        <v>attackex</v>
      </c>
      <c r="AB1321" s="31" t="str">
        <f>IF(主动技能!AI1324="","")</f>
        <v/>
      </c>
      <c r="AC1321" s="31">
        <f>主动技能!AJ1324</f>
        <v>18</v>
      </c>
      <c r="AD1321" s="31">
        <f>主动技能!BF1324</f>
        <v>102203</v>
      </c>
      <c r="AE1321" s="1">
        <f t="shared" si="20"/>
        <v>18</v>
      </c>
    </row>
    <row r="1322" spans="1:31" s="31" customFormat="1" x14ac:dyDescent="0.15">
      <c r="A1322" s="31">
        <f>主动技能!B1325</f>
        <v>10220319</v>
      </c>
      <c r="B1322" s="4" t="str">
        <f>主动技能!H1325</f>
        <v>冰龙卷</v>
      </c>
      <c r="C1322" s="4" t="str">
        <f>主动技能!I1325</f>
        <v>对敌方全体攻击，造成125%攻击力（+137079）点伤害。并附带减速。</v>
      </c>
      <c r="D1322" s="4">
        <f>VLOOKUP(主动技能!J1325,对应表!F:G,2,FALSE)</f>
        <v>1</v>
      </c>
      <c r="E1322" s="4">
        <f>VLOOKUP(主动技能!K1325,对应表!J:K,2,FALSE)</f>
        <v>1</v>
      </c>
      <c r="F1322" s="4">
        <f>VLOOKUP(主动技能!L1325,对应表!N:O,2,FALSE)</f>
        <v>9</v>
      </c>
      <c r="G1322" s="4">
        <f>IF(主动技能!M1325="必中",2,1)</f>
        <v>1</v>
      </c>
      <c r="H1322" s="4">
        <f>主动技能!N1325</f>
        <v>100</v>
      </c>
      <c r="I1322" s="4">
        <f>主动技能!O1325</f>
        <v>100</v>
      </c>
      <c r="J1322" s="31" t="str">
        <f>主动技能!P1325</f>
        <v>||eff_binglongjuan|</v>
      </c>
      <c r="K1322" s="31">
        <f>主动技能!Q1325</f>
        <v>3</v>
      </c>
      <c r="L1322" s="31">
        <f>主动技能!R1325</f>
        <v>0</v>
      </c>
      <c r="M1322" s="31">
        <f>主动技能!S1325</f>
        <v>0</v>
      </c>
      <c r="N1322" s="31" t="str">
        <f>IF(主动技能!T1325="","",主动技能!T1325)</f>
        <v>100003:100:2:0</v>
      </c>
      <c r="O1322" s="31" t="str">
        <f>IF(主动技能!U1325="","",主动技能!U1325)</f>
        <v/>
      </c>
      <c r="P1322" s="31" t="str">
        <f>IF(主动技能!V1325="","",主动技能!V1325)</f>
        <v>skill_26</v>
      </c>
      <c r="Q1322" s="31" t="str">
        <f>IF(主动技能!W1325="","")</f>
        <v/>
      </c>
      <c r="R1322" s="31" t="str">
        <f>IF(主动技能!X1325="","")</f>
        <v/>
      </c>
      <c r="S1322" s="31">
        <f>主动技能!Y1325</f>
        <v>0</v>
      </c>
      <c r="T1322" s="31">
        <f>主动技能!Z1325</f>
        <v>125</v>
      </c>
      <c r="U1322" s="31">
        <f>主动技能!AB1325</f>
        <v>137079</v>
      </c>
      <c r="V1322" s="31">
        <f>主动技能!AC1325</f>
        <v>0</v>
      </c>
      <c r="W1322" s="31">
        <f>主动技能!AD1325</f>
        <v>0</v>
      </c>
      <c r="X1322" s="31">
        <f>主动技能!AE1325</f>
        <v>1</v>
      </c>
      <c r="Y1322" s="31">
        <f>主动技能!AF1325</f>
        <v>2</v>
      </c>
      <c r="Z1322" s="31">
        <f>主动技能!AG1325</f>
        <v>2</v>
      </c>
      <c r="AA1322" s="31" t="str">
        <f>主动技能!AH1325</f>
        <v>attackex</v>
      </c>
      <c r="AB1322" s="31" t="str">
        <f>IF(主动技能!AI1325="","")</f>
        <v/>
      </c>
      <c r="AC1322" s="31">
        <f>主动技能!AJ1325</f>
        <v>19</v>
      </c>
      <c r="AD1322" s="31">
        <f>主动技能!BF1325</f>
        <v>102203</v>
      </c>
      <c r="AE1322" s="1">
        <f t="shared" si="20"/>
        <v>19</v>
      </c>
    </row>
    <row r="1323" spans="1:31" s="31" customFormat="1" x14ac:dyDescent="0.15">
      <c r="A1323" s="31">
        <f>主动技能!B1326</f>
        <v>10220320</v>
      </c>
      <c r="B1323" s="4" t="str">
        <f>主动技能!H1326</f>
        <v>冰龙卷</v>
      </c>
      <c r="C1323" s="4" t="str">
        <f>主动技能!I1326</f>
        <v>对敌方全体攻击，造成125%攻击力（+194115）点伤害。并附带减速。</v>
      </c>
      <c r="D1323" s="4">
        <f>VLOOKUP(主动技能!J1326,对应表!F:G,2,FALSE)</f>
        <v>1</v>
      </c>
      <c r="E1323" s="4">
        <f>VLOOKUP(主动技能!K1326,对应表!J:K,2,FALSE)</f>
        <v>1</v>
      </c>
      <c r="F1323" s="4">
        <f>VLOOKUP(主动技能!L1326,对应表!N:O,2,FALSE)</f>
        <v>9</v>
      </c>
      <c r="G1323" s="4">
        <f>IF(主动技能!M1326="必中",2,1)</f>
        <v>1</v>
      </c>
      <c r="H1323" s="4">
        <f>主动技能!N1326</f>
        <v>100</v>
      </c>
      <c r="I1323" s="4">
        <f>主动技能!O1326</f>
        <v>100</v>
      </c>
      <c r="J1323" s="31" t="str">
        <f>主动技能!P1326</f>
        <v>||eff_binglongjuan|</v>
      </c>
      <c r="K1323" s="31">
        <f>主动技能!Q1326</f>
        <v>3</v>
      </c>
      <c r="L1323" s="31">
        <f>主动技能!R1326</f>
        <v>0</v>
      </c>
      <c r="M1323" s="31">
        <f>主动技能!S1326</f>
        <v>0</v>
      </c>
      <c r="N1323" s="31" t="str">
        <f>IF(主动技能!T1326="","",主动技能!T1326)</f>
        <v>100003:100:2:0</v>
      </c>
      <c r="O1323" s="31" t="str">
        <f>IF(主动技能!U1326="","",主动技能!U1326)</f>
        <v/>
      </c>
      <c r="P1323" s="31" t="str">
        <f>IF(主动技能!V1326="","",主动技能!V1326)</f>
        <v>skill_26</v>
      </c>
      <c r="Q1323" s="31" t="str">
        <f>IF(主动技能!W1326="","")</f>
        <v/>
      </c>
      <c r="R1323" s="31" t="str">
        <f>IF(主动技能!X1326="","")</f>
        <v/>
      </c>
      <c r="S1323" s="31">
        <f>主动技能!Y1326</f>
        <v>0</v>
      </c>
      <c r="T1323" s="31">
        <f>主动技能!Z1326</f>
        <v>125</v>
      </c>
      <c r="U1323" s="31">
        <f>主动技能!AB1326</f>
        <v>194115</v>
      </c>
      <c r="V1323" s="31">
        <f>主动技能!AC1326</f>
        <v>0</v>
      </c>
      <c r="W1323" s="31">
        <f>主动技能!AD1326</f>
        <v>0</v>
      </c>
      <c r="X1323" s="31">
        <f>主动技能!AE1326</f>
        <v>1</v>
      </c>
      <c r="Y1323" s="31">
        <f>主动技能!AF1326</f>
        <v>2</v>
      </c>
      <c r="Z1323" s="31">
        <f>主动技能!AG1326</f>
        <v>2</v>
      </c>
      <c r="AA1323" s="31" t="str">
        <f>主动技能!AH1326</f>
        <v>attackex</v>
      </c>
      <c r="AB1323" s="31" t="str">
        <f>IF(主动技能!AI1326="","")</f>
        <v/>
      </c>
      <c r="AC1323" s="31">
        <f>主动技能!AJ1326</f>
        <v>20</v>
      </c>
      <c r="AD1323" s="31">
        <f>主动技能!BF1326</f>
        <v>102203</v>
      </c>
      <c r="AE1323" s="1">
        <f t="shared" si="20"/>
        <v>20</v>
      </c>
    </row>
    <row r="1324" spans="1:31" x14ac:dyDescent="0.15">
      <c r="AD1324" s="1"/>
      <c r="AE1324" s="1"/>
    </row>
    <row r="1325" spans="1:31" x14ac:dyDescent="0.15">
      <c r="AD1325" s="1"/>
      <c r="AE1325" s="1"/>
    </row>
    <row r="1326" spans="1:31" x14ac:dyDescent="0.15">
      <c r="AD1326" s="1"/>
      <c r="AE1326" s="1"/>
    </row>
    <row r="1327" spans="1:31" x14ac:dyDescent="0.15">
      <c r="AD1327" s="1"/>
      <c r="AE1327" s="1"/>
    </row>
    <row r="1328" spans="1:31" x14ac:dyDescent="0.15">
      <c r="AD1328" s="1"/>
      <c r="AE1328" s="1"/>
    </row>
    <row r="1329" spans="30:31" x14ac:dyDescent="0.15">
      <c r="AD1329" s="1"/>
      <c r="AE1329" s="1"/>
    </row>
    <row r="1330" spans="30:31" x14ac:dyDescent="0.15">
      <c r="AD1330" s="1"/>
      <c r="AE1330" s="1"/>
    </row>
    <row r="1331" spans="30:31" x14ac:dyDescent="0.15">
      <c r="AD1331" s="1"/>
      <c r="AE1331" s="1"/>
    </row>
    <row r="1332" spans="30:31" x14ac:dyDescent="0.15">
      <c r="AD1332" s="1"/>
      <c r="AE1332" s="1"/>
    </row>
    <row r="1333" spans="30:31" x14ac:dyDescent="0.15">
      <c r="AD1333" s="1"/>
      <c r="AE1333" s="1"/>
    </row>
    <row r="1334" spans="30:31" x14ac:dyDescent="0.15">
      <c r="AD1334" s="1"/>
      <c r="AE1334" s="1"/>
    </row>
    <row r="1335" spans="30:31" x14ac:dyDescent="0.15">
      <c r="AD1335" s="1"/>
      <c r="AE1335" s="1"/>
    </row>
    <row r="1336" spans="30:31" x14ac:dyDescent="0.15">
      <c r="AD1336" s="1"/>
      <c r="AE1336" s="1"/>
    </row>
    <row r="1337" spans="30:31" x14ac:dyDescent="0.15">
      <c r="AD1337" s="1"/>
      <c r="AE1337" s="1"/>
    </row>
    <row r="1338" spans="30:31" x14ac:dyDescent="0.15">
      <c r="AD1338" s="1"/>
      <c r="AE1338" s="1"/>
    </row>
    <row r="1339" spans="30:31" x14ac:dyDescent="0.15">
      <c r="AD1339" s="1"/>
      <c r="AE1339" s="1"/>
    </row>
    <row r="1340" spans="30:31" x14ac:dyDescent="0.15">
      <c r="AD1340" s="1"/>
      <c r="AE1340" s="1"/>
    </row>
    <row r="1341" spans="30:31" x14ac:dyDescent="0.15">
      <c r="AD1341" s="1"/>
      <c r="AE1341" s="1"/>
    </row>
    <row r="1342" spans="30:31" x14ac:dyDescent="0.15">
      <c r="AD1342" s="1"/>
      <c r="AE1342" s="1"/>
    </row>
    <row r="1343" spans="30:31" x14ac:dyDescent="0.15">
      <c r="AD1343" s="1"/>
      <c r="AE1343" s="1"/>
    </row>
    <row r="1344" spans="30:31" x14ac:dyDescent="0.15">
      <c r="AD1344" s="1"/>
      <c r="AE1344" s="1"/>
    </row>
    <row r="1345" spans="30:31" x14ac:dyDescent="0.15">
      <c r="AD1345" s="1"/>
      <c r="AE1345" s="1"/>
    </row>
    <row r="1346" spans="30:31" x14ac:dyDescent="0.15">
      <c r="AD1346" s="1"/>
      <c r="AE1346" s="1"/>
    </row>
    <row r="1347" spans="30:31" x14ac:dyDescent="0.15">
      <c r="AD1347" s="1"/>
      <c r="AE1347" s="1"/>
    </row>
    <row r="1348" spans="30:31" x14ac:dyDescent="0.15">
      <c r="AD1348" s="1"/>
      <c r="AE1348" s="1"/>
    </row>
    <row r="1349" spans="30:31" x14ac:dyDescent="0.15">
      <c r="AD1349" s="1"/>
      <c r="AE1349" s="1"/>
    </row>
    <row r="1350" spans="30:31" x14ac:dyDescent="0.15">
      <c r="AD1350" s="1"/>
      <c r="AE1350" s="1"/>
    </row>
    <row r="1351" spans="30:31" x14ac:dyDescent="0.15">
      <c r="AD1351" s="1"/>
      <c r="AE1351" s="1"/>
    </row>
    <row r="1352" spans="30:31" x14ac:dyDescent="0.15">
      <c r="AD1352" s="1"/>
      <c r="AE1352" s="1"/>
    </row>
    <row r="1353" spans="30:31" x14ac:dyDescent="0.15">
      <c r="AD1353" s="1"/>
      <c r="AE1353" s="1"/>
    </row>
    <row r="1354" spans="30:31" x14ac:dyDescent="0.15">
      <c r="AD1354" s="1"/>
      <c r="AE1354" s="1"/>
    </row>
    <row r="1355" spans="30:31" x14ac:dyDescent="0.15">
      <c r="AD1355" s="1"/>
      <c r="AE1355" s="1"/>
    </row>
    <row r="1356" spans="30:31" x14ac:dyDescent="0.15">
      <c r="AD1356" s="1"/>
      <c r="AE1356" s="1"/>
    </row>
    <row r="1357" spans="30:31" x14ac:dyDescent="0.15">
      <c r="AD1357" s="1"/>
      <c r="AE1357" s="1"/>
    </row>
    <row r="1358" spans="30:31" x14ac:dyDescent="0.15">
      <c r="AD1358" s="1"/>
      <c r="AE1358" s="1"/>
    </row>
    <row r="1359" spans="30:31" x14ac:dyDescent="0.15">
      <c r="AD1359" s="1"/>
      <c r="AE1359" s="1"/>
    </row>
    <row r="1360" spans="30:31" x14ac:dyDescent="0.15">
      <c r="AD1360" s="1"/>
      <c r="AE1360" s="1"/>
    </row>
    <row r="1361" spans="30:31" x14ac:dyDescent="0.15">
      <c r="AD1361" s="1"/>
      <c r="AE1361" s="1"/>
    </row>
    <row r="1362" spans="30:31" x14ac:dyDescent="0.15">
      <c r="AD1362" s="1"/>
      <c r="AE1362" s="1"/>
    </row>
    <row r="1363" spans="30:31" x14ac:dyDescent="0.15">
      <c r="AD1363" s="1"/>
      <c r="AE1363" s="1"/>
    </row>
    <row r="1364" spans="30:31" x14ac:dyDescent="0.15">
      <c r="AD1364" s="1"/>
      <c r="AE1364" s="1"/>
    </row>
    <row r="1365" spans="30:31" x14ac:dyDescent="0.15">
      <c r="AD1365" s="1"/>
      <c r="AE1365" s="1"/>
    </row>
    <row r="1366" spans="30:31" x14ac:dyDescent="0.15">
      <c r="AD1366" s="1"/>
      <c r="AE1366" s="1"/>
    </row>
    <row r="1367" spans="30:31" x14ac:dyDescent="0.15">
      <c r="AD1367" s="1"/>
      <c r="AE1367" s="1"/>
    </row>
    <row r="1368" spans="30:31" x14ac:dyDescent="0.15">
      <c r="AD1368" s="1"/>
      <c r="AE1368" s="1"/>
    </row>
    <row r="1369" spans="30:31" x14ac:dyDescent="0.15">
      <c r="AD1369" s="1"/>
      <c r="AE1369" s="1"/>
    </row>
    <row r="1370" spans="30:31" x14ac:dyDescent="0.15">
      <c r="AD1370" s="1"/>
      <c r="AE1370" s="1"/>
    </row>
    <row r="1371" spans="30:31" x14ac:dyDescent="0.15">
      <c r="AD1371" s="1"/>
      <c r="AE1371" s="1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3"/>
  <sheetViews>
    <sheetView topLeftCell="A376" workbookViewId="0">
      <selection activeCell="E405" sqref="E405"/>
    </sheetView>
  </sheetViews>
  <sheetFormatPr baseColWidth="10" defaultRowHeight="15" x14ac:dyDescent="0.15"/>
  <cols>
    <col min="2" max="3" width="24.83203125" bestFit="1" customWidth="1"/>
  </cols>
  <sheetData>
    <row r="1" spans="1:8" x14ac:dyDescent="0.15">
      <c r="A1" s="1" t="s">
        <v>2</v>
      </c>
      <c r="B1" s="1" t="s">
        <v>3</v>
      </c>
      <c r="C1" s="1" t="s">
        <v>4</v>
      </c>
      <c r="D1" s="1" t="s">
        <v>52</v>
      </c>
      <c r="E1" s="1" t="s">
        <v>53</v>
      </c>
      <c r="F1" s="1" t="s">
        <v>620</v>
      </c>
      <c r="G1" s="1" t="s">
        <v>7</v>
      </c>
      <c r="H1" s="3" t="s">
        <v>17</v>
      </c>
    </row>
    <row r="2" spans="1:8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26</v>
      </c>
    </row>
    <row r="3" spans="1:8" x14ac:dyDescent="0.15">
      <c r="A3" s="1" t="s">
        <v>27</v>
      </c>
      <c r="B3" s="1" t="s">
        <v>30</v>
      </c>
      <c r="C3" s="1" t="s">
        <v>31</v>
      </c>
      <c r="D3" s="1" t="s">
        <v>54</v>
      </c>
      <c r="E3" s="1" t="s">
        <v>55</v>
      </c>
      <c r="F3" s="1" t="s">
        <v>623</v>
      </c>
      <c r="G3" s="1" t="s">
        <v>34</v>
      </c>
      <c r="H3" s="1" t="s">
        <v>44</v>
      </c>
    </row>
    <row r="4" spans="1:8" s="31" customFormat="1" x14ac:dyDescent="0.15">
      <c r="A4" s="31">
        <f>被动技能!G6</f>
        <v>100001</v>
      </c>
      <c r="B4" s="31" t="str">
        <f>被动技能!H6</f>
        <v>攻击</v>
      </c>
      <c r="C4" s="31" t="str">
        <f>被动技能!I6</f>
        <v>自身攻击+5%</v>
      </c>
      <c r="D4" s="31">
        <f>VLOOKUP(被动技能!J6,对应表!R:S,2,FALSE)</f>
        <v>1</v>
      </c>
      <c r="E4" s="31" t="str">
        <f>被动技能!K6</f>
        <v>200001:100:1:0</v>
      </c>
      <c r="F4" s="31">
        <f>被动技能!L6</f>
        <v>1</v>
      </c>
      <c r="G4" s="31">
        <f>VLOOKUP(被动技能!M6,对应表!N:O,2,FALSE)</f>
        <v>1</v>
      </c>
      <c r="H4" s="31" t="str">
        <f>被动技能!N6</f>
        <v>buff_01</v>
      </c>
    </row>
    <row r="5" spans="1:8" s="31" customFormat="1" x14ac:dyDescent="0.15">
      <c r="A5" s="31">
        <f>被动技能!G7</f>
        <v>100002</v>
      </c>
      <c r="B5" s="31" t="str">
        <f>被动技能!H7</f>
        <v>攻击</v>
      </c>
      <c r="C5" s="31" t="str">
        <f>被动技能!I7</f>
        <v>自身攻击+6%</v>
      </c>
      <c r="D5" s="31">
        <f>VLOOKUP(被动技能!J7,对应表!R:S,2,FALSE)</f>
        <v>1</v>
      </c>
      <c r="E5" s="31" t="str">
        <f>被动技能!K7</f>
        <v>200002:100:1:0</v>
      </c>
      <c r="F5" s="31">
        <f>被动技能!L7</f>
        <v>2</v>
      </c>
      <c r="G5" s="31">
        <f>VLOOKUP(被动技能!M7,对应表!N:O,2,FALSE)</f>
        <v>1</v>
      </c>
      <c r="H5" s="31" t="str">
        <f>被动技能!N7</f>
        <v>buff_01</v>
      </c>
    </row>
    <row r="6" spans="1:8" s="31" customFormat="1" x14ac:dyDescent="0.15">
      <c r="A6" s="31">
        <f>被动技能!G8</f>
        <v>100003</v>
      </c>
      <c r="B6" s="31" t="str">
        <f>被动技能!H8</f>
        <v>攻击</v>
      </c>
      <c r="C6" s="31" t="str">
        <f>被动技能!I8</f>
        <v>自身攻击+7%</v>
      </c>
      <c r="D6" s="31">
        <f>VLOOKUP(被动技能!J8,对应表!R:S,2,FALSE)</f>
        <v>1</v>
      </c>
      <c r="E6" s="31" t="str">
        <f>被动技能!K8</f>
        <v>200003:100:1:0</v>
      </c>
      <c r="F6" s="31">
        <f>被动技能!L8</f>
        <v>3</v>
      </c>
      <c r="G6" s="31">
        <f>VLOOKUP(被动技能!M8,对应表!N:O,2,FALSE)</f>
        <v>1</v>
      </c>
      <c r="H6" s="31" t="str">
        <f>被动技能!N8</f>
        <v>buff_01</v>
      </c>
    </row>
    <row r="7" spans="1:8" s="31" customFormat="1" x14ac:dyDescent="0.15">
      <c r="A7" s="31">
        <f>被动技能!G9</f>
        <v>100004</v>
      </c>
      <c r="B7" s="31" t="str">
        <f>被动技能!H9</f>
        <v>攻击</v>
      </c>
      <c r="C7" s="31" t="str">
        <f>被动技能!I9</f>
        <v>自身攻击+8%</v>
      </c>
      <c r="D7" s="31">
        <f>VLOOKUP(被动技能!J9,对应表!R:S,2,FALSE)</f>
        <v>1</v>
      </c>
      <c r="E7" s="31" t="str">
        <f>被动技能!K9</f>
        <v>200004:100:1:0</v>
      </c>
      <c r="F7" s="31">
        <f>被动技能!L9</f>
        <v>4</v>
      </c>
      <c r="G7" s="31">
        <f>VLOOKUP(被动技能!M9,对应表!N:O,2,FALSE)</f>
        <v>1</v>
      </c>
      <c r="H7" s="31" t="str">
        <f>被动技能!N9</f>
        <v>buff_01</v>
      </c>
    </row>
    <row r="8" spans="1:8" s="31" customFormat="1" x14ac:dyDescent="0.15">
      <c r="A8" s="31">
        <f>被动技能!G10</f>
        <v>100005</v>
      </c>
      <c r="B8" s="31" t="str">
        <f>被动技能!H10</f>
        <v>攻击</v>
      </c>
      <c r="C8" s="31" t="str">
        <f>被动技能!I10</f>
        <v>自身攻击+9%</v>
      </c>
      <c r="D8" s="31">
        <f>VLOOKUP(被动技能!J10,对应表!R:S,2,FALSE)</f>
        <v>1</v>
      </c>
      <c r="E8" s="31" t="str">
        <f>被动技能!K10</f>
        <v>200005:100:1:0</v>
      </c>
      <c r="F8" s="31">
        <f>被动技能!L10</f>
        <v>5</v>
      </c>
      <c r="G8" s="31">
        <f>VLOOKUP(被动技能!M10,对应表!N:O,2,FALSE)</f>
        <v>1</v>
      </c>
      <c r="H8" s="31" t="str">
        <f>被动技能!N10</f>
        <v>buff_01</v>
      </c>
    </row>
    <row r="9" spans="1:8" s="31" customFormat="1" x14ac:dyDescent="0.15">
      <c r="A9" s="31">
        <f>被动技能!G11</f>
        <v>100006</v>
      </c>
      <c r="B9" s="31" t="str">
        <f>被动技能!H11</f>
        <v>攻击</v>
      </c>
      <c r="C9" s="31" t="str">
        <f>被动技能!I11</f>
        <v>自身攻击+10%</v>
      </c>
      <c r="D9" s="31">
        <f>VLOOKUP(被动技能!J11,对应表!R:S,2,FALSE)</f>
        <v>1</v>
      </c>
      <c r="E9" s="31" t="str">
        <f>被动技能!K11</f>
        <v>200006:100:1:0</v>
      </c>
      <c r="F9" s="31">
        <f>被动技能!L11</f>
        <v>6</v>
      </c>
      <c r="G9" s="31">
        <f>VLOOKUP(被动技能!M11,对应表!N:O,2,FALSE)</f>
        <v>1</v>
      </c>
      <c r="H9" s="31" t="str">
        <f>被动技能!N11</f>
        <v>buff_01</v>
      </c>
    </row>
    <row r="10" spans="1:8" s="31" customFormat="1" x14ac:dyDescent="0.15">
      <c r="A10" s="31">
        <f>被动技能!G12</f>
        <v>100007</v>
      </c>
      <c r="B10" s="31" t="str">
        <f>被动技能!H12</f>
        <v>攻击</v>
      </c>
      <c r="C10" s="31" t="str">
        <f>被动技能!I12</f>
        <v>自身攻击+11%</v>
      </c>
      <c r="D10" s="31">
        <f>VLOOKUP(被动技能!J12,对应表!R:S,2,FALSE)</f>
        <v>1</v>
      </c>
      <c r="E10" s="31" t="str">
        <f>被动技能!K12</f>
        <v>200007:100:1:0</v>
      </c>
      <c r="F10" s="31">
        <f>被动技能!L12</f>
        <v>7</v>
      </c>
      <c r="G10" s="31">
        <f>VLOOKUP(被动技能!M12,对应表!N:O,2,FALSE)</f>
        <v>1</v>
      </c>
      <c r="H10" s="31" t="str">
        <f>被动技能!N12</f>
        <v>buff_01</v>
      </c>
    </row>
    <row r="11" spans="1:8" s="31" customFormat="1" x14ac:dyDescent="0.15">
      <c r="A11" s="31">
        <f>被动技能!G13</f>
        <v>100008</v>
      </c>
      <c r="B11" s="31" t="str">
        <f>被动技能!H13</f>
        <v>攻击</v>
      </c>
      <c r="C11" s="31" t="str">
        <f>被动技能!I13</f>
        <v>自身攻击+12%</v>
      </c>
      <c r="D11" s="31">
        <f>VLOOKUP(被动技能!J13,对应表!R:S,2,FALSE)</f>
        <v>1</v>
      </c>
      <c r="E11" s="31" t="str">
        <f>被动技能!K13</f>
        <v>200008:100:1:0</v>
      </c>
      <c r="F11" s="31">
        <f>被动技能!L13</f>
        <v>8</v>
      </c>
      <c r="G11" s="31">
        <f>VLOOKUP(被动技能!M13,对应表!N:O,2,FALSE)</f>
        <v>1</v>
      </c>
      <c r="H11" s="31" t="str">
        <f>被动技能!N13</f>
        <v>buff_01</v>
      </c>
    </row>
    <row r="12" spans="1:8" s="31" customFormat="1" x14ac:dyDescent="0.15">
      <c r="A12" s="31">
        <f>被动技能!G14</f>
        <v>100009</v>
      </c>
      <c r="B12" s="31" t="str">
        <f>被动技能!H14</f>
        <v>攻击</v>
      </c>
      <c r="C12" s="31" t="str">
        <f>被动技能!I14</f>
        <v>自身攻击+13%</v>
      </c>
      <c r="D12" s="31">
        <f>VLOOKUP(被动技能!J14,对应表!R:S,2,FALSE)</f>
        <v>1</v>
      </c>
      <c r="E12" s="31" t="str">
        <f>被动技能!K14</f>
        <v>200009:100:1:0</v>
      </c>
      <c r="F12" s="31">
        <f>被动技能!L14</f>
        <v>9</v>
      </c>
      <c r="G12" s="31">
        <f>VLOOKUP(被动技能!M14,对应表!N:O,2,FALSE)</f>
        <v>1</v>
      </c>
      <c r="H12" s="31" t="str">
        <f>被动技能!N14</f>
        <v>buff_01</v>
      </c>
    </row>
    <row r="13" spans="1:8" s="31" customFormat="1" x14ac:dyDescent="0.15">
      <c r="A13" s="31">
        <f>被动技能!G15</f>
        <v>100010</v>
      </c>
      <c r="B13" s="31" t="str">
        <f>被动技能!H15</f>
        <v>攻击</v>
      </c>
      <c r="C13" s="31" t="str">
        <f>被动技能!I15</f>
        <v>自身攻击+14%</v>
      </c>
      <c r="D13" s="31">
        <f>VLOOKUP(被动技能!J15,对应表!R:S,2,FALSE)</f>
        <v>1</v>
      </c>
      <c r="E13" s="31" t="str">
        <f>被动技能!K15</f>
        <v>200010:100:1:0</v>
      </c>
      <c r="F13" s="31">
        <f>被动技能!L15</f>
        <v>10</v>
      </c>
      <c r="G13" s="31">
        <f>VLOOKUP(被动技能!M15,对应表!N:O,2,FALSE)</f>
        <v>1</v>
      </c>
      <c r="H13" s="31" t="str">
        <f>被动技能!N15</f>
        <v>buff_01</v>
      </c>
    </row>
    <row r="14" spans="1:8" s="31" customFormat="1" x14ac:dyDescent="0.15">
      <c r="A14" s="31">
        <f>被动技能!G16</f>
        <v>100011</v>
      </c>
      <c r="B14" s="31" t="str">
        <f>被动技能!H16</f>
        <v>攻击</v>
      </c>
      <c r="C14" s="31" t="str">
        <f>被动技能!I16</f>
        <v>自身攻击+15%</v>
      </c>
      <c r="D14" s="31">
        <f>VLOOKUP(被动技能!J16,对应表!R:S,2,FALSE)</f>
        <v>1</v>
      </c>
      <c r="E14" s="31" t="str">
        <f>被动技能!K16</f>
        <v>200011:100:1:0</v>
      </c>
      <c r="F14" s="31">
        <f>被动技能!L16</f>
        <v>11</v>
      </c>
      <c r="G14" s="31">
        <f>VLOOKUP(被动技能!M16,对应表!N:O,2,FALSE)</f>
        <v>1</v>
      </c>
      <c r="H14" s="31" t="str">
        <f>被动技能!N16</f>
        <v>buff_01</v>
      </c>
    </row>
    <row r="15" spans="1:8" s="31" customFormat="1" x14ac:dyDescent="0.15">
      <c r="A15" s="31">
        <f>被动技能!G17</f>
        <v>100012</v>
      </c>
      <c r="B15" s="31" t="str">
        <f>被动技能!H17</f>
        <v>攻击</v>
      </c>
      <c r="C15" s="31" t="str">
        <f>被动技能!I17</f>
        <v>自身攻击+16%</v>
      </c>
      <c r="D15" s="31">
        <f>VLOOKUP(被动技能!J17,对应表!R:S,2,FALSE)</f>
        <v>1</v>
      </c>
      <c r="E15" s="31" t="str">
        <f>被动技能!K17</f>
        <v>200012:100:1:0</v>
      </c>
      <c r="F15" s="31">
        <f>被动技能!L17</f>
        <v>12</v>
      </c>
      <c r="G15" s="31">
        <f>VLOOKUP(被动技能!M17,对应表!N:O,2,FALSE)</f>
        <v>1</v>
      </c>
      <c r="H15" s="31" t="str">
        <f>被动技能!N17</f>
        <v>buff_01</v>
      </c>
    </row>
    <row r="16" spans="1:8" s="31" customFormat="1" x14ac:dyDescent="0.15">
      <c r="A16" s="31">
        <f>被动技能!G18</f>
        <v>100013</v>
      </c>
      <c r="B16" s="31" t="str">
        <f>被动技能!H18</f>
        <v>攻击</v>
      </c>
      <c r="C16" s="31" t="str">
        <f>被动技能!I18</f>
        <v>自身攻击+17%</v>
      </c>
      <c r="D16" s="31">
        <f>VLOOKUP(被动技能!J18,对应表!R:S,2,FALSE)</f>
        <v>1</v>
      </c>
      <c r="E16" s="31" t="str">
        <f>被动技能!K18</f>
        <v>200013:100:1:0</v>
      </c>
      <c r="F16" s="31">
        <f>被动技能!L18</f>
        <v>13</v>
      </c>
      <c r="G16" s="31">
        <f>VLOOKUP(被动技能!M18,对应表!N:O,2,FALSE)</f>
        <v>1</v>
      </c>
      <c r="H16" s="31" t="str">
        <f>被动技能!N18</f>
        <v>buff_01</v>
      </c>
    </row>
    <row r="17" spans="1:8" s="31" customFormat="1" x14ac:dyDescent="0.15">
      <c r="A17" s="31">
        <f>被动技能!G19</f>
        <v>100014</v>
      </c>
      <c r="B17" s="31" t="str">
        <f>被动技能!H19</f>
        <v>攻击</v>
      </c>
      <c r="C17" s="31" t="str">
        <f>被动技能!I19</f>
        <v>自身攻击+18%</v>
      </c>
      <c r="D17" s="31">
        <f>VLOOKUP(被动技能!J19,对应表!R:S,2,FALSE)</f>
        <v>1</v>
      </c>
      <c r="E17" s="31" t="str">
        <f>被动技能!K19</f>
        <v>200014:100:1:0</v>
      </c>
      <c r="F17" s="31">
        <f>被动技能!L19</f>
        <v>14</v>
      </c>
      <c r="G17" s="31">
        <f>VLOOKUP(被动技能!M19,对应表!N:O,2,FALSE)</f>
        <v>1</v>
      </c>
      <c r="H17" s="31" t="str">
        <f>被动技能!N19</f>
        <v>buff_01</v>
      </c>
    </row>
    <row r="18" spans="1:8" s="31" customFormat="1" x14ac:dyDescent="0.15">
      <c r="A18" s="31">
        <f>被动技能!G20</f>
        <v>100015</v>
      </c>
      <c r="B18" s="31" t="str">
        <f>被动技能!H20</f>
        <v>攻击</v>
      </c>
      <c r="C18" s="31" t="str">
        <f>被动技能!I20</f>
        <v>自身攻击+19%</v>
      </c>
      <c r="D18" s="31">
        <f>VLOOKUP(被动技能!J20,对应表!R:S,2,FALSE)</f>
        <v>1</v>
      </c>
      <c r="E18" s="31" t="str">
        <f>被动技能!K20</f>
        <v>200015:100:1:0</v>
      </c>
      <c r="F18" s="31">
        <f>被动技能!L20</f>
        <v>15</v>
      </c>
      <c r="G18" s="31">
        <f>VLOOKUP(被动技能!M20,对应表!N:O,2,FALSE)</f>
        <v>1</v>
      </c>
      <c r="H18" s="31" t="str">
        <f>被动技能!N20</f>
        <v>buff_01</v>
      </c>
    </row>
    <row r="19" spans="1:8" s="31" customFormat="1" x14ac:dyDescent="0.15">
      <c r="A19" s="31">
        <f>被动技能!G21</f>
        <v>100016</v>
      </c>
      <c r="B19" s="31" t="str">
        <f>被动技能!H21</f>
        <v>攻击</v>
      </c>
      <c r="C19" s="31" t="str">
        <f>被动技能!I21</f>
        <v>自身攻击+20%</v>
      </c>
      <c r="D19" s="31">
        <f>VLOOKUP(被动技能!J21,对应表!R:S,2,FALSE)</f>
        <v>1</v>
      </c>
      <c r="E19" s="31" t="str">
        <f>被动技能!K21</f>
        <v>200016:100:1:0</v>
      </c>
      <c r="F19" s="31">
        <f>被动技能!L21</f>
        <v>16</v>
      </c>
      <c r="G19" s="31">
        <f>VLOOKUP(被动技能!M21,对应表!N:O,2,FALSE)</f>
        <v>1</v>
      </c>
      <c r="H19" s="31" t="str">
        <f>被动技能!N21</f>
        <v>buff_01</v>
      </c>
    </row>
    <row r="20" spans="1:8" s="31" customFormat="1" x14ac:dyDescent="0.15">
      <c r="A20" s="31">
        <f>被动技能!G22</f>
        <v>100017</v>
      </c>
      <c r="B20" s="31" t="str">
        <f>被动技能!H22</f>
        <v>攻击</v>
      </c>
      <c r="C20" s="31" t="str">
        <f>被动技能!I22</f>
        <v>自身攻击+21%</v>
      </c>
      <c r="D20" s="31">
        <f>VLOOKUP(被动技能!J22,对应表!R:S,2,FALSE)</f>
        <v>1</v>
      </c>
      <c r="E20" s="31" t="str">
        <f>被动技能!K22</f>
        <v>200017:100:1:0</v>
      </c>
      <c r="F20" s="31">
        <f>被动技能!L22</f>
        <v>17</v>
      </c>
      <c r="G20" s="31">
        <f>VLOOKUP(被动技能!M22,对应表!N:O,2,FALSE)</f>
        <v>1</v>
      </c>
      <c r="H20" s="31" t="str">
        <f>被动技能!N22</f>
        <v>buff_01</v>
      </c>
    </row>
    <row r="21" spans="1:8" s="31" customFormat="1" x14ac:dyDescent="0.15">
      <c r="A21" s="31">
        <f>被动技能!G23</f>
        <v>100018</v>
      </c>
      <c r="B21" s="31" t="str">
        <f>被动技能!H23</f>
        <v>攻击</v>
      </c>
      <c r="C21" s="31" t="str">
        <f>被动技能!I23</f>
        <v>自身攻击+22%</v>
      </c>
      <c r="D21" s="31">
        <f>VLOOKUP(被动技能!J23,对应表!R:S,2,FALSE)</f>
        <v>1</v>
      </c>
      <c r="E21" s="31" t="str">
        <f>被动技能!K23</f>
        <v>200018:100:1:0</v>
      </c>
      <c r="F21" s="31">
        <f>被动技能!L23</f>
        <v>18</v>
      </c>
      <c r="G21" s="31">
        <f>VLOOKUP(被动技能!M23,对应表!N:O,2,FALSE)</f>
        <v>1</v>
      </c>
      <c r="H21" s="31" t="str">
        <f>被动技能!N23</f>
        <v>buff_01</v>
      </c>
    </row>
    <row r="22" spans="1:8" s="31" customFormat="1" x14ac:dyDescent="0.15">
      <c r="A22" s="31">
        <f>被动技能!G24</f>
        <v>100019</v>
      </c>
      <c r="B22" s="31" t="str">
        <f>被动技能!H24</f>
        <v>攻击</v>
      </c>
      <c r="C22" s="31" t="str">
        <f>被动技能!I24</f>
        <v>自身攻击+23%</v>
      </c>
      <c r="D22" s="31">
        <f>VLOOKUP(被动技能!J24,对应表!R:S,2,FALSE)</f>
        <v>1</v>
      </c>
      <c r="E22" s="31" t="str">
        <f>被动技能!K24</f>
        <v>200019:100:1:0</v>
      </c>
      <c r="F22" s="31">
        <f>被动技能!L24</f>
        <v>19</v>
      </c>
      <c r="G22" s="31">
        <f>VLOOKUP(被动技能!M24,对应表!N:O,2,FALSE)</f>
        <v>1</v>
      </c>
      <c r="H22" s="31" t="str">
        <f>被动技能!N24</f>
        <v>buff_01</v>
      </c>
    </row>
    <row r="23" spans="1:8" s="31" customFormat="1" x14ac:dyDescent="0.15">
      <c r="A23" s="31">
        <f>被动技能!G25</f>
        <v>100020</v>
      </c>
      <c r="B23" s="31" t="str">
        <f>被动技能!H25</f>
        <v>攻击</v>
      </c>
      <c r="C23" s="31" t="str">
        <f>被动技能!I25</f>
        <v>自身攻击+24%</v>
      </c>
      <c r="D23" s="31">
        <f>VLOOKUP(被动技能!J25,对应表!R:S,2,FALSE)</f>
        <v>1</v>
      </c>
      <c r="E23" s="31" t="str">
        <f>被动技能!K25</f>
        <v>200020:100:1:0</v>
      </c>
      <c r="F23" s="31">
        <f>被动技能!L25</f>
        <v>20</v>
      </c>
      <c r="G23" s="31">
        <f>VLOOKUP(被动技能!M25,对应表!N:O,2,FALSE)</f>
        <v>1</v>
      </c>
      <c r="H23" s="31" t="str">
        <f>被动技能!N25</f>
        <v>buff_01</v>
      </c>
    </row>
    <row r="24" spans="1:8" s="31" customFormat="1" x14ac:dyDescent="0.15">
      <c r="A24" s="31">
        <f>被动技能!G26</f>
        <v>100021</v>
      </c>
      <c r="B24" s="31" t="str">
        <f>被动技能!H26</f>
        <v>防御</v>
      </c>
      <c r="C24" s="31" t="str">
        <f>被动技能!I26</f>
        <v>自身防御+5%</v>
      </c>
      <c r="D24" s="31">
        <f>VLOOKUP(被动技能!J26,对应表!R:S,2,FALSE)</f>
        <v>1</v>
      </c>
      <c r="E24" s="31" t="str">
        <f>被动技能!K26</f>
        <v>200021:100:1:0</v>
      </c>
      <c r="F24" s="31">
        <f>被动技能!L26</f>
        <v>1</v>
      </c>
      <c r="G24" s="31">
        <f>VLOOKUP(被动技能!M26,对应表!N:O,2,FALSE)</f>
        <v>1</v>
      </c>
      <c r="H24" s="31" t="str">
        <f>被动技能!N26</f>
        <v>buff_02</v>
      </c>
    </row>
    <row r="25" spans="1:8" s="31" customFormat="1" x14ac:dyDescent="0.15">
      <c r="A25" s="31">
        <f>被动技能!G27</f>
        <v>100022</v>
      </c>
      <c r="B25" s="31" t="str">
        <f>被动技能!H27</f>
        <v>防御</v>
      </c>
      <c r="C25" s="31" t="str">
        <f>被动技能!I27</f>
        <v>自身防御+6%</v>
      </c>
      <c r="D25" s="31">
        <f>VLOOKUP(被动技能!J27,对应表!R:S,2,FALSE)</f>
        <v>1</v>
      </c>
      <c r="E25" s="31" t="str">
        <f>被动技能!K27</f>
        <v>200022:100:1:0</v>
      </c>
      <c r="F25" s="31">
        <f>被动技能!L27</f>
        <v>2</v>
      </c>
      <c r="G25" s="31">
        <f>VLOOKUP(被动技能!M27,对应表!N:O,2,FALSE)</f>
        <v>1</v>
      </c>
      <c r="H25" s="31" t="str">
        <f>被动技能!N27</f>
        <v>buff_02</v>
      </c>
    </row>
    <row r="26" spans="1:8" s="31" customFormat="1" x14ac:dyDescent="0.15">
      <c r="A26" s="31">
        <f>被动技能!G28</f>
        <v>100023</v>
      </c>
      <c r="B26" s="31" t="str">
        <f>被动技能!H28</f>
        <v>防御</v>
      </c>
      <c r="C26" s="31" t="str">
        <f>被动技能!I28</f>
        <v>自身防御+7%</v>
      </c>
      <c r="D26" s="31">
        <f>VLOOKUP(被动技能!J28,对应表!R:S,2,FALSE)</f>
        <v>1</v>
      </c>
      <c r="E26" s="31" t="str">
        <f>被动技能!K28</f>
        <v>200023:100:1:0</v>
      </c>
      <c r="F26" s="31">
        <f>被动技能!L28</f>
        <v>3</v>
      </c>
      <c r="G26" s="31">
        <f>VLOOKUP(被动技能!M28,对应表!N:O,2,FALSE)</f>
        <v>1</v>
      </c>
      <c r="H26" s="31" t="str">
        <f>被动技能!N28</f>
        <v>buff_02</v>
      </c>
    </row>
    <row r="27" spans="1:8" s="31" customFormat="1" x14ac:dyDescent="0.15">
      <c r="A27" s="31">
        <f>被动技能!G29</f>
        <v>100024</v>
      </c>
      <c r="B27" s="31" t="str">
        <f>被动技能!H29</f>
        <v>防御</v>
      </c>
      <c r="C27" s="31" t="str">
        <f>被动技能!I29</f>
        <v>自身防御+8%</v>
      </c>
      <c r="D27" s="31">
        <f>VLOOKUP(被动技能!J29,对应表!R:S,2,FALSE)</f>
        <v>1</v>
      </c>
      <c r="E27" s="31" t="str">
        <f>被动技能!K29</f>
        <v>200024:100:1:0</v>
      </c>
      <c r="F27" s="31">
        <f>被动技能!L29</f>
        <v>4</v>
      </c>
      <c r="G27" s="31">
        <f>VLOOKUP(被动技能!M29,对应表!N:O,2,FALSE)</f>
        <v>1</v>
      </c>
      <c r="H27" s="31" t="str">
        <f>被动技能!N29</f>
        <v>buff_02</v>
      </c>
    </row>
    <row r="28" spans="1:8" s="31" customFormat="1" x14ac:dyDescent="0.15">
      <c r="A28" s="31">
        <f>被动技能!G30</f>
        <v>100025</v>
      </c>
      <c r="B28" s="31" t="str">
        <f>被动技能!H30</f>
        <v>防御</v>
      </c>
      <c r="C28" s="31" t="str">
        <f>被动技能!I30</f>
        <v>自身防御+9%</v>
      </c>
      <c r="D28" s="31">
        <f>VLOOKUP(被动技能!J30,对应表!R:S,2,FALSE)</f>
        <v>1</v>
      </c>
      <c r="E28" s="31" t="str">
        <f>被动技能!K30</f>
        <v>200025:100:1:0</v>
      </c>
      <c r="F28" s="31">
        <f>被动技能!L30</f>
        <v>5</v>
      </c>
      <c r="G28" s="31">
        <f>VLOOKUP(被动技能!M30,对应表!N:O,2,FALSE)</f>
        <v>1</v>
      </c>
      <c r="H28" s="31" t="str">
        <f>被动技能!N30</f>
        <v>buff_02</v>
      </c>
    </row>
    <row r="29" spans="1:8" s="31" customFormat="1" x14ac:dyDescent="0.15">
      <c r="A29" s="31">
        <f>被动技能!G31</f>
        <v>100026</v>
      </c>
      <c r="B29" s="31" t="str">
        <f>被动技能!H31</f>
        <v>防御</v>
      </c>
      <c r="C29" s="31" t="str">
        <f>被动技能!I31</f>
        <v>自身防御+10%</v>
      </c>
      <c r="D29" s="31">
        <f>VLOOKUP(被动技能!J31,对应表!R:S,2,FALSE)</f>
        <v>1</v>
      </c>
      <c r="E29" s="31" t="str">
        <f>被动技能!K31</f>
        <v>200026:100:1:0</v>
      </c>
      <c r="F29" s="31">
        <f>被动技能!L31</f>
        <v>6</v>
      </c>
      <c r="G29" s="31">
        <f>VLOOKUP(被动技能!M31,对应表!N:O,2,FALSE)</f>
        <v>1</v>
      </c>
      <c r="H29" s="31" t="str">
        <f>被动技能!N31</f>
        <v>buff_02</v>
      </c>
    </row>
    <row r="30" spans="1:8" s="31" customFormat="1" x14ac:dyDescent="0.15">
      <c r="A30" s="31">
        <f>被动技能!G32</f>
        <v>100027</v>
      </c>
      <c r="B30" s="31" t="str">
        <f>被动技能!H32</f>
        <v>防御</v>
      </c>
      <c r="C30" s="31" t="str">
        <f>被动技能!I32</f>
        <v>自身防御+11%</v>
      </c>
      <c r="D30" s="31">
        <f>VLOOKUP(被动技能!J32,对应表!R:S,2,FALSE)</f>
        <v>1</v>
      </c>
      <c r="E30" s="31" t="str">
        <f>被动技能!K32</f>
        <v>200027:100:1:0</v>
      </c>
      <c r="F30" s="31">
        <f>被动技能!L32</f>
        <v>7</v>
      </c>
      <c r="G30" s="31">
        <f>VLOOKUP(被动技能!M32,对应表!N:O,2,FALSE)</f>
        <v>1</v>
      </c>
      <c r="H30" s="31" t="str">
        <f>被动技能!N32</f>
        <v>buff_02</v>
      </c>
    </row>
    <row r="31" spans="1:8" s="31" customFormat="1" x14ac:dyDescent="0.15">
      <c r="A31" s="31">
        <f>被动技能!G33</f>
        <v>100028</v>
      </c>
      <c r="B31" s="31" t="str">
        <f>被动技能!H33</f>
        <v>防御</v>
      </c>
      <c r="C31" s="31" t="str">
        <f>被动技能!I33</f>
        <v>自身防御+12%</v>
      </c>
      <c r="D31" s="31">
        <f>VLOOKUP(被动技能!J33,对应表!R:S,2,FALSE)</f>
        <v>1</v>
      </c>
      <c r="E31" s="31" t="str">
        <f>被动技能!K33</f>
        <v>200028:100:1:0</v>
      </c>
      <c r="F31" s="31">
        <f>被动技能!L33</f>
        <v>8</v>
      </c>
      <c r="G31" s="31">
        <f>VLOOKUP(被动技能!M33,对应表!N:O,2,FALSE)</f>
        <v>1</v>
      </c>
      <c r="H31" s="31" t="str">
        <f>被动技能!N33</f>
        <v>buff_02</v>
      </c>
    </row>
    <row r="32" spans="1:8" s="31" customFormat="1" x14ac:dyDescent="0.15">
      <c r="A32" s="31">
        <f>被动技能!G34</f>
        <v>100029</v>
      </c>
      <c r="B32" s="31" t="str">
        <f>被动技能!H34</f>
        <v>防御</v>
      </c>
      <c r="C32" s="31" t="str">
        <f>被动技能!I34</f>
        <v>自身防御+13%</v>
      </c>
      <c r="D32" s="31">
        <f>VLOOKUP(被动技能!J34,对应表!R:S,2,FALSE)</f>
        <v>1</v>
      </c>
      <c r="E32" s="31" t="str">
        <f>被动技能!K34</f>
        <v>200029:100:1:0</v>
      </c>
      <c r="F32" s="31">
        <f>被动技能!L34</f>
        <v>9</v>
      </c>
      <c r="G32" s="31">
        <f>VLOOKUP(被动技能!M34,对应表!N:O,2,FALSE)</f>
        <v>1</v>
      </c>
      <c r="H32" s="31" t="str">
        <f>被动技能!N34</f>
        <v>buff_02</v>
      </c>
    </row>
    <row r="33" spans="1:8" s="31" customFormat="1" x14ac:dyDescent="0.15">
      <c r="A33" s="31">
        <f>被动技能!G35</f>
        <v>100030</v>
      </c>
      <c r="B33" s="31" t="str">
        <f>被动技能!H35</f>
        <v>防御</v>
      </c>
      <c r="C33" s="31" t="str">
        <f>被动技能!I35</f>
        <v>自身防御+14%</v>
      </c>
      <c r="D33" s="31">
        <f>VLOOKUP(被动技能!J35,对应表!R:S,2,FALSE)</f>
        <v>1</v>
      </c>
      <c r="E33" s="31" t="str">
        <f>被动技能!K35</f>
        <v>200030:100:1:0</v>
      </c>
      <c r="F33" s="31">
        <f>被动技能!L35</f>
        <v>10</v>
      </c>
      <c r="G33" s="31">
        <f>VLOOKUP(被动技能!M35,对应表!N:O,2,FALSE)</f>
        <v>1</v>
      </c>
      <c r="H33" s="31" t="str">
        <f>被动技能!N35</f>
        <v>buff_02</v>
      </c>
    </row>
    <row r="34" spans="1:8" s="31" customFormat="1" x14ac:dyDescent="0.15">
      <c r="A34" s="31">
        <f>被动技能!G36</f>
        <v>100031</v>
      </c>
      <c r="B34" s="31" t="str">
        <f>被动技能!H36</f>
        <v>防御</v>
      </c>
      <c r="C34" s="31" t="str">
        <f>被动技能!I36</f>
        <v>自身防御+15%</v>
      </c>
      <c r="D34" s="31">
        <f>VLOOKUP(被动技能!J36,对应表!R:S,2,FALSE)</f>
        <v>1</v>
      </c>
      <c r="E34" s="31" t="str">
        <f>被动技能!K36</f>
        <v>200031:100:1:0</v>
      </c>
      <c r="F34" s="31">
        <f>被动技能!L36</f>
        <v>11</v>
      </c>
      <c r="G34" s="31">
        <f>VLOOKUP(被动技能!M36,对应表!N:O,2,FALSE)</f>
        <v>1</v>
      </c>
      <c r="H34" s="31" t="str">
        <f>被动技能!N36</f>
        <v>buff_02</v>
      </c>
    </row>
    <row r="35" spans="1:8" s="31" customFormat="1" x14ac:dyDescent="0.15">
      <c r="A35" s="31">
        <f>被动技能!G37</f>
        <v>100032</v>
      </c>
      <c r="B35" s="31" t="str">
        <f>被动技能!H37</f>
        <v>防御</v>
      </c>
      <c r="C35" s="31" t="str">
        <f>被动技能!I37</f>
        <v>自身防御+16%</v>
      </c>
      <c r="D35" s="31">
        <f>VLOOKUP(被动技能!J37,对应表!R:S,2,FALSE)</f>
        <v>1</v>
      </c>
      <c r="E35" s="31" t="str">
        <f>被动技能!K37</f>
        <v>200032:100:1:0</v>
      </c>
      <c r="F35" s="31">
        <f>被动技能!L37</f>
        <v>12</v>
      </c>
      <c r="G35" s="31">
        <f>VLOOKUP(被动技能!M37,对应表!N:O,2,FALSE)</f>
        <v>1</v>
      </c>
      <c r="H35" s="31" t="str">
        <f>被动技能!N37</f>
        <v>buff_02</v>
      </c>
    </row>
    <row r="36" spans="1:8" s="31" customFormat="1" x14ac:dyDescent="0.15">
      <c r="A36" s="31">
        <f>被动技能!G38</f>
        <v>100033</v>
      </c>
      <c r="B36" s="31" t="str">
        <f>被动技能!H38</f>
        <v>防御</v>
      </c>
      <c r="C36" s="31" t="str">
        <f>被动技能!I38</f>
        <v>自身防御+17%</v>
      </c>
      <c r="D36" s="31">
        <f>VLOOKUP(被动技能!J38,对应表!R:S,2,FALSE)</f>
        <v>1</v>
      </c>
      <c r="E36" s="31" t="str">
        <f>被动技能!K38</f>
        <v>200033:100:1:0</v>
      </c>
      <c r="F36" s="31">
        <f>被动技能!L38</f>
        <v>13</v>
      </c>
      <c r="G36" s="31">
        <f>VLOOKUP(被动技能!M38,对应表!N:O,2,FALSE)</f>
        <v>1</v>
      </c>
      <c r="H36" s="31" t="str">
        <f>被动技能!N38</f>
        <v>buff_02</v>
      </c>
    </row>
    <row r="37" spans="1:8" s="31" customFormat="1" x14ac:dyDescent="0.15">
      <c r="A37" s="31">
        <f>被动技能!G39</f>
        <v>100034</v>
      </c>
      <c r="B37" s="31" t="str">
        <f>被动技能!H39</f>
        <v>防御</v>
      </c>
      <c r="C37" s="31" t="str">
        <f>被动技能!I39</f>
        <v>自身防御+18%</v>
      </c>
      <c r="D37" s="31">
        <f>VLOOKUP(被动技能!J39,对应表!R:S,2,FALSE)</f>
        <v>1</v>
      </c>
      <c r="E37" s="31" t="str">
        <f>被动技能!K39</f>
        <v>200034:100:1:0</v>
      </c>
      <c r="F37" s="31">
        <f>被动技能!L39</f>
        <v>14</v>
      </c>
      <c r="G37" s="31">
        <f>VLOOKUP(被动技能!M39,对应表!N:O,2,FALSE)</f>
        <v>1</v>
      </c>
      <c r="H37" s="31" t="str">
        <f>被动技能!N39</f>
        <v>buff_02</v>
      </c>
    </row>
    <row r="38" spans="1:8" s="31" customFormat="1" x14ac:dyDescent="0.15">
      <c r="A38" s="31">
        <f>被动技能!G40</f>
        <v>100035</v>
      </c>
      <c r="B38" s="31" t="str">
        <f>被动技能!H40</f>
        <v>防御</v>
      </c>
      <c r="C38" s="31" t="str">
        <f>被动技能!I40</f>
        <v>自身防御+19%</v>
      </c>
      <c r="D38" s="31">
        <f>VLOOKUP(被动技能!J40,对应表!R:S,2,FALSE)</f>
        <v>1</v>
      </c>
      <c r="E38" s="31" t="str">
        <f>被动技能!K40</f>
        <v>200035:100:1:0</v>
      </c>
      <c r="F38" s="31">
        <f>被动技能!L40</f>
        <v>15</v>
      </c>
      <c r="G38" s="31">
        <f>VLOOKUP(被动技能!M40,对应表!N:O,2,FALSE)</f>
        <v>1</v>
      </c>
      <c r="H38" s="31" t="str">
        <f>被动技能!N40</f>
        <v>buff_02</v>
      </c>
    </row>
    <row r="39" spans="1:8" s="31" customFormat="1" x14ac:dyDescent="0.15">
      <c r="A39" s="31">
        <f>被动技能!G41</f>
        <v>100036</v>
      </c>
      <c r="B39" s="31" t="str">
        <f>被动技能!H41</f>
        <v>防御</v>
      </c>
      <c r="C39" s="31" t="str">
        <f>被动技能!I41</f>
        <v>自身防御+20%</v>
      </c>
      <c r="D39" s="31">
        <f>VLOOKUP(被动技能!J41,对应表!R:S,2,FALSE)</f>
        <v>1</v>
      </c>
      <c r="E39" s="31" t="str">
        <f>被动技能!K41</f>
        <v>200036:100:1:0</v>
      </c>
      <c r="F39" s="31">
        <f>被动技能!L41</f>
        <v>16</v>
      </c>
      <c r="G39" s="31">
        <f>VLOOKUP(被动技能!M41,对应表!N:O,2,FALSE)</f>
        <v>1</v>
      </c>
      <c r="H39" s="31" t="str">
        <f>被动技能!N41</f>
        <v>buff_02</v>
      </c>
    </row>
    <row r="40" spans="1:8" s="31" customFormat="1" x14ac:dyDescent="0.15">
      <c r="A40" s="31">
        <f>被动技能!G42</f>
        <v>100037</v>
      </c>
      <c r="B40" s="31" t="str">
        <f>被动技能!H42</f>
        <v>防御</v>
      </c>
      <c r="C40" s="31" t="str">
        <f>被动技能!I42</f>
        <v>自身防御+21%</v>
      </c>
      <c r="D40" s="31">
        <f>VLOOKUP(被动技能!J42,对应表!R:S,2,FALSE)</f>
        <v>1</v>
      </c>
      <c r="E40" s="31" t="str">
        <f>被动技能!K42</f>
        <v>200037:100:1:0</v>
      </c>
      <c r="F40" s="31">
        <f>被动技能!L42</f>
        <v>17</v>
      </c>
      <c r="G40" s="31">
        <f>VLOOKUP(被动技能!M42,对应表!N:O,2,FALSE)</f>
        <v>1</v>
      </c>
      <c r="H40" s="31" t="str">
        <f>被动技能!N42</f>
        <v>buff_02</v>
      </c>
    </row>
    <row r="41" spans="1:8" s="31" customFormat="1" x14ac:dyDescent="0.15">
      <c r="A41" s="31">
        <f>被动技能!G43</f>
        <v>100038</v>
      </c>
      <c r="B41" s="31" t="str">
        <f>被动技能!H43</f>
        <v>防御</v>
      </c>
      <c r="C41" s="31" t="str">
        <f>被动技能!I43</f>
        <v>自身防御+22%</v>
      </c>
      <c r="D41" s="31">
        <f>VLOOKUP(被动技能!J43,对应表!R:S,2,FALSE)</f>
        <v>1</v>
      </c>
      <c r="E41" s="31" t="str">
        <f>被动技能!K43</f>
        <v>200038:100:1:0</v>
      </c>
      <c r="F41" s="31">
        <f>被动技能!L43</f>
        <v>18</v>
      </c>
      <c r="G41" s="31">
        <f>VLOOKUP(被动技能!M43,对应表!N:O,2,FALSE)</f>
        <v>1</v>
      </c>
      <c r="H41" s="31" t="str">
        <f>被动技能!N43</f>
        <v>buff_02</v>
      </c>
    </row>
    <row r="42" spans="1:8" s="31" customFormat="1" x14ac:dyDescent="0.15">
      <c r="A42" s="31">
        <f>被动技能!G44</f>
        <v>100039</v>
      </c>
      <c r="B42" s="31" t="str">
        <f>被动技能!H44</f>
        <v>防御</v>
      </c>
      <c r="C42" s="31" t="str">
        <f>被动技能!I44</f>
        <v>自身防御+23%</v>
      </c>
      <c r="D42" s="31">
        <f>VLOOKUP(被动技能!J44,对应表!R:S,2,FALSE)</f>
        <v>1</v>
      </c>
      <c r="E42" s="31" t="str">
        <f>被动技能!K44</f>
        <v>200039:100:1:0</v>
      </c>
      <c r="F42" s="31">
        <f>被动技能!L44</f>
        <v>19</v>
      </c>
      <c r="G42" s="31">
        <f>VLOOKUP(被动技能!M44,对应表!N:O,2,FALSE)</f>
        <v>1</v>
      </c>
      <c r="H42" s="31" t="str">
        <f>被动技能!N44</f>
        <v>buff_02</v>
      </c>
    </row>
    <row r="43" spans="1:8" s="31" customFormat="1" x14ac:dyDescent="0.15">
      <c r="A43" s="31">
        <f>被动技能!G45</f>
        <v>100040</v>
      </c>
      <c r="B43" s="31" t="str">
        <f>被动技能!H45</f>
        <v>防御</v>
      </c>
      <c r="C43" s="31" t="str">
        <f>被动技能!I45</f>
        <v>自身防御+24%</v>
      </c>
      <c r="D43" s="31">
        <f>VLOOKUP(被动技能!J45,对应表!R:S,2,FALSE)</f>
        <v>1</v>
      </c>
      <c r="E43" s="31" t="str">
        <f>被动技能!K45</f>
        <v>200040:100:1:0</v>
      </c>
      <c r="F43" s="31">
        <f>被动技能!L45</f>
        <v>20</v>
      </c>
      <c r="G43" s="31">
        <f>VLOOKUP(被动技能!M45,对应表!N:O,2,FALSE)</f>
        <v>1</v>
      </c>
      <c r="H43" s="31" t="str">
        <f>被动技能!N45</f>
        <v>buff_02</v>
      </c>
    </row>
    <row r="44" spans="1:8" s="31" customFormat="1" x14ac:dyDescent="0.15">
      <c r="A44" s="31">
        <f>被动技能!G46</f>
        <v>100041</v>
      </c>
      <c r="B44" s="31" t="str">
        <f>被动技能!H46</f>
        <v>速度</v>
      </c>
      <c r="C44" s="31" t="str">
        <f>被动技能!I46</f>
        <v>自身速度+5%</v>
      </c>
      <c r="D44" s="31">
        <f>VLOOKUP(被动技能!J46,对应表!R:S,2,FALSE)</f>
        <v>1</v>
      </c>
      <c r="E44" s="31" t="str">
        <f>被动技能!K46</f>
        <v>200041:100:1:0</v>
      </c>
      <c r="F44" s="31">
        <f>被动技能!L46</f>
        <v>1</v>
      </c>
      <c r="G44" s="31">
        <f>VLOOKUP(被动技能!M46,对应表!N:O,2,FALSE)</f>
        <v>1</v>
      </c>
      <c r="H44" s="31" t="str">
        <f>被动技能!N46</f>
        <v>buff_03</v>
      </c>
    </row>
    <row r="45" spans="1:8" s="31" customFormat="1" x14ac:dyDescent="0.15">
      <c r="A45" s="31">
        <f>被动技能!G47</f>
        <v>100042</v>
      </c>
      <c r="B45" s="31" t="str">
        <f>被动技能!H47</f>
        <v>速度</v>
      </c>
      <c r="C45" s="31" t="str">
        <f>被动技能!I47</f>
        <v>自身速度+6%</v>
      </c>
      <c r="D45" s="31">
        <f>VLOOKUP(被动技能!J47,对应表!R:S,2,FALSE)</f>
        <v>1</v>
      </c>
      <c r="E45" s="31" t="str">
        <f>被动技能!K47</f>
        <v>200042:100:1:0</v>
      </c>
      <c r="F45" s="31">
        <f>被动技能!L47</f>
        <v>2</v>
      </c>
      <c r="G45" s="31">
        <f>VLOOKUP(被动技能!M47,对应表!N:O,2,FALSE)</f>
        <v>1</v>
      </c>
      <c r="H45" s="31" t="str">
        <f>被动技能!N47</f>
        <v>buff_03</v>
      </c>
    </row>
    <row r="46" spans="1:8" s="31" customFormat="1" x14ac:dyDescent="0.15">
      <c r="A46" s="31">
        <f>被动技能!G48</f>
        <v>100043</v>
      </c>
      <c r="B46" s="31" t="str">
        <f>被动技能!H48</f>
        <v>速度</v>
      </c>
      <c r="C46" s="31" t="str">
        <f>被动技能!I48</f>
        <v>自身速度+7%</v>
      </c>
      <c r="D46" s="31">
        <f>VLOOKUP(被动技能!J48,对应表!R:S,2,FALSE)</f>
        <v>1</v>
      </c>
      <c r="E46" s="31" t="str">
        <f>被动技能!K48</f>
        <v>200043:100:1:0</v>
      </c>
      <c r="F46" s="31">
        <f>被动技能!L48</f>
        <v>3</v>
      </c>
      <c r="G46" s="31">
        <f>VLOOKUP(被动技能!M48,对应表!N:O,2,FALSE)</f>
        <v>1</v>
      </c>
      <c r="H46" s="31" t="str">
        <f>被动技能!N48</f>
        <v>buff_03</v>
      </c>
    </row>
    <row r="47" spans="1:8" s="31" customFormat="1" x14ac:dyDescent="0.15">
      <c r="A47" s="31">
        <f>被动技能!G49</f>
        <v>100044</v>
      </c>
      <c r="B47" s="31" t="str">
        <f>被动技能!H49</f>
        <v>速度</v>
      </c>
      <c r="C47" s="31" t="str">
        <f>被动技能!I49</f>
        <v>自身速度+8%</v>
      </c>
      <c r="D47" s="31">
        <f>VLOOKUP(被动技能!J49,对应表!R:S,2,FALSE)</f>
        <v>1</v>
      </c>
      <c r="E47" s="31" t="str">
        <f>被动技能!K49</f>
        <v>200044:100:1:0</v>
      </c>
      <c r="F47" s="31">
        <f>被动技能!L49</f>
        <v>4</v>
      </c>
      <c r="G47" s="31">
        <f>VLOOKUP(被动技能!M49,对应表!N:O,2,FALSE)</f>
        <v>1</v>
      </c>
      <c r="H47" s="31" t="str">
        <f>被动技能!N49</f>
        <v>buff_03</v>
      </c>
    </row>
    <row r="48" spans="1:8" s="31" customFormat="1" x14ac:dyDescent="0.15">
      <c r="A48" s="31">
        <f>被动技能!G50</f>
        <v>100045</v>
      </c>
      <c r="B48" s="31" t="str">
        <f>被动技能!H50</f>
        <v>速度</v>
      </c>
      <c r="C48" s="31" t="str">
        <f>被动技能!I50</f>
        <v>自身速度+9%</v>
      </c>
      <c r="D48" s="31">
        <f>VLOOKUP(被动技能!J50,对应表!R:S,2,FALSE)</f>
        <v>1</v>
      </c>
      <c r="E48" s="31" t="str">
        <f>被动技能!K50</f>
        <v>200045:100:1:0</v>
      </c>
      <c r="F48" s="31">
        <f>被动技能!L50</f>
        <v>5</v>
      </c>
      <c r="G48" s="31">
        <f>VLOOKUP(被动技能!M50,对应表!N:O,2,FALSE)</f>
        <v>1</v>
      </c>
      <c r="H48" s="31" t="str">
        <f>被动技能!N50</f>
        <v>buff_03</v>
      </c>
    </row>
    <row r="49" spans="1:8" s="31" customFormat="1" x14ac:dyDescent="0.15">
      <c r="A49" s="31">
        <f>被动技能!G51</f>
        <v>100046</v>
      </c>
      <c r="B49" s="31" t="str">
        <f>被动技能!H51</f>
        <v>速度</v>
      </c>
      <c r="C49" s="31" t="str">
        <f>被动技能!I51</f>
        <v>自身速度+10%</v>
      </c>
      <c r="D49" s="31">
        <f>VLOOKUP(被动技能!J51,对应表!R:S,2,FALSE)</f>
        <v>1</v>
      </c>
      <c r="E49" s="31" t="str">
        <f>被动技能!K51</f>
        <v>200046:100:1:0</v>
      </c>
      <c r="F49" s="31">
        <f>被动技能!L51</f>
        <v>6</v>
      </c>
      <c r="G49" s="31">
        <f>VLOOKUP(被动技能!M51,对应表!N:O,2,FALSE)</f>
        <v>1</v>
      </c>
      <c r="H49" s="31" t="str">
        <f>被动技能!N51</f>
        <v>buff_03</v>
      </c>
    </row>
    <row r="50" spans="1:8" s="31" customFormat="1" x14ac:dyDescent="0.15">
      <c r="A50" s="31">
        <f>被动技能!G52</f>
        <v>100047</v>
      </c>
      <c r="B50" s="31" t="str">
        <f>被动技能!H52</f>
        <v>速度</v>
      </c>
      <c r="C50" s="31" t="str">
        <f>被动技能!I52</f>
        <v>自身速度+11%</v>
      </c>
      <c r="D50" s="31">
        <f>VLOOKUP(被动技能!J52,对应表!R:S,2,FALSE)</f>
        <v>1</v>
      </c>
      <c r="E50" s="31" t="str">
        <f>被动技能!K52</f>
        <v>200047:100:1:0</v>
      </c>
      <c r="F50" s="31">
        <f>被动技能!L52</f>
        <v>7</v>
      </c>
      <c r="G50" s="31">
        <f>VLOOKUP(被动技能!M52,对应表!N:O,2,FALSE)</f>
        <v>1</v>
      </c>
      <c r="H50" s="31" t="str">
        <f>被动技能!N52</f>
        <v>buff_03</v>
      </c>
    </row>
    <row r="51" spans="1:8" s="31" customFormat="1" x14ac:dyDescent="0.15">
      <c r="A51" s="31">
        <f>被动技能!G53</f>
        <v>100048</v>
      </c>
      <c r="B51" s="31" t="str">
        <f>被动技能!H53</f>
        <v>速度</v>
      </c>
      <c r="C51" s="31" t="str">
        <f>被动技能!I53</f>
        <v>自身速度+12%</v>
      </c>
      <c r="D51" s="31">
        <f>VLOOKUP(被动技能!J53,对应表!R:S,2,FALSE)</f>
        <v>1</v>
      </c>
      <c r="E51" s="31" t="str">
        <f>被动技能!K53</f>
        <v>200048:100:1:0</v>
      </c>
      <c r="F51" s="31">
        <f>被动技能!L53</f>
        <v>8</v>
      </c>
      <c r="G51" s="31">
        <f>VLOOKUP(被动技能!M53,对应表!N:O,2,FALSE)</f>
        <v>1</v>
      </c>
      <c r="H51" s="31" t="str">
        <f>被动技能!N53</f>
        <v>buff_03</v>
      </c>
    </row>
    <row r="52" spans="1:8" s="31" customFormat="1" x14ac:dyDescent="0.15">
      <c r="A52" s="31">
        <f>被动技能!G54</f>
        <v>100049</v>
      </c>
      <c r="B52" s="31" t="str">
        <f>被动技能!H54</f>
        <v>速度</v>
      </c>
      <c r="C52" s="31" t="str">
        <f>被动技能!I54</f>
        <v>自身速度+13%</v>
      </c>
      <c r="D52" s="31">
        <f>VLOOKUP(被动技能!J54,对应表!R:S,2,FALSE)</f>
        <v>1</v>
      </c>
      <c r="E52" s="31" t="str">
        <f>被动技能!K54</f>
        <v>200049:100:1:0</v>
      </c>
      <c r="F52" s="31">
        <f>被动技能!L54</f>
        <v>9</v>
      </c>
      <c r="G52" s="31">
        <f>VLOOKUP(被动技能!M54,对应表!N:O,2,FALSE)</f>
        <v>1</v>
      </c>
      <c r="H52" s="31" t="str">
        <f>被动技能!N54</f>
        <v>buff_03</v>
      </c>
    </row>
    <row r="53" spans="1:8" s="31" customFormat="1" x14ac:dyDescent="0.15">
      <c r="A53" s="31">
        <f>被动技能!G55</f>
        <v>100050</v>
      </c>
      <c r="B53" s="31" t="str">
        <f>被动技能!H55</f>
        <v>速度</v>
      </c>
      <c r="C53" s="31" t="str">
        <f>被动技能!I55</f>
        <v>自身速度+14%</v>
      </c>
      <c r="D53" s="31">
        <f>VLOOKUP(被动技能!J55,对应表!R:S,2,FALSE)</f>
        <v>1</v>
      </c>
      <c r="E53" s="31" t="str">
        <f>被动技能!K55</f>
        <v>200050:100:1:0</v>
      </c>
      <c r="F53" s="31">
        <f>被动技能!L55</f>
        <v>10</v>
      </c>
      <c r="G53" s="31">
        <f>VLOOKUP(被动技能!M55,对应表!N:O,2,FALSE)</f>
        <v>1</v>
      </c>
      <c r="H53" s="31" t="str">
        <f>被动技能!N55</f>
        <v>buff_03</v>
      </c>
    </row>
    <row r="54" spans="1:8" s="31" customFormat="1" x14ac:dyDescent="0.15">
      <c r="A54" s="31">
        <f>被动技能!G56</f>
        <v>100051</v>
      </c>
      <c r="B54" s="31" t="str">
        <f>被动技能!H56</f>
        <v>速度</v>
      </c>
      <c r="C54" s="31" t="str">
        <f>被动技能!I56</f>
        <v>自身速度+15%</v>
      </c>
      <c r="D54" s="31">
        <f>VLOOKUP(被动技能!J56,对应表!R:S,2,FALSE)</f>
        <v>1</v>
      </c>
      <c r="E54" s="31" t="str">
        <f>被动技能!K56</f>
        <v>200051:100:1:0</v>
      </c>
      <c r="F54" s="31">
        <f>被动技能!L56</f>
        <v>11</v>
      </c>
      <c r="G54" s="31">
        <f>VLOOKUP(被动技能!M56,对应表!N:O,2,FALSE)</f>
        <v>1</v>
      </c>
      <c r="H54" s="31" t="str">
        <f>被动技能!N56</f>
        <v>buff_03</v>
      </c>
    </row>
    <row r="55" spans="1:8" s="31" customFormat="1" x14ac:dyDescent="0.15">
      <c r="A55" s="31">
        <f>被动技能!G57</f>
        <v>100052</v>
      </c>
      <c r="B55" s="31" t="str">
        <f>被动技能!H57</f>
        <v>速度</v>
      </c>
      <c r="C55" s="31" t="str">
        <f>被动技能!I57</f>
        <v>自身速度+16%</v>
      </c>
      <c r="D55" s="31">
        <f>VLOOKUP(被动技能!J57,对应表!R:S,2,FALSE)</f>
        <v>1</v>
      </c>
      <c r="E55" s="31" t="str">
        <f>被动技能!K57</f>
        <v>200052:100:1:0</v>
      </c>
      <c r="F55" s="31">
        <f>被动技能!L57</f>
        <v>12</v>
      </c>
      <c r="G55" s="31">
        <f>VLOOKUP(被动技能!M57,对应表!N:O,2,FALSE)</f>
        <v>1</v>
      </c>
      <c r="H55" s="31" t="str">
        <f>被动技能!N57</f>
        <v>buff_03</v>
      </c>
    </row>
    <row r="56" spans="1:8" s="31" customFormat="1" x14ac:dyDescent="0.15">
      <c r="A56" s="31">
        <f>被动技能!G58</f>
        <v>100053</v>
      </c>
      <c r="B56" s="31" t="str">
        <f>被动技能!H58</f>
        <v>速度</v>
      </c>
      <c r="C56" s="31" t="str">
        <f>被动技能!I58</f>
        <v>自身速度+17%</v>
      </c>
      <c r="D56" s="31">
        <f>VLOOKUP(被动技能!J58,对应表!R:S,2,FALSE)</f>
        <v>1</v>
      </c>
      <c r="E56" s="31" t="str">
        <f>被动技能!K58</f>
        <v>200053:100:1:0</v>
      </c>
      <c r="F56" s="31">
        <f>被动技能!L58</f>
        <v>13</v>
      </c>
      <c r="G56" s="31">
        <f>VLOOKUP(被动技能!M58,对应表!N:O,2,FALSE)</f>
        <v>1</v>
      </c>
      <c r="H56" s="31" t="str">
        <f>被动技能!N58</f>
        <v>buff_03</v>
      </c>
    </row>
    <row r="57" spans="1:8" s="31" customFormat="1" x14ac:dyDescent="0.15">
      <c r="A57" s="31">
        <f>被动技能!G59</f>
        <v>100054</v>
      </c>
      <c r="B57" s="31" t="str">
        <f>被动技能!H59</f>
        <v>速度</v>
      </c>
      <c r="C57" s="31" t="str">
        <f>被动技能!I59</f>
        <v>自身速度+18%</v>
      </c>
      <c r="D57" s="31">
        <f>VLOOKUP(被动技能!J59,对应表!R:S,2,FALSE)</f>
        <v>1</v>
      </c>
      <c r="E57" s="31" t="str">
        <f>被动技能!K59</f>
        <v>200054:100:1:0</v>
      </c>
      <c r="F57" s="31">
        <f>被动技能!L59</f>
        <v>14</v>
      </c>
      <c r="G57" s="31">
        <f>VLOOKUP(被动技能!M59,对应表!N:O,2,FALSE)</f>
        <v>1</v>
      </c>
      <c r="H57" s="31" t="str">
        <f>被动技能!N59</f>
        <v>buff_03</v>
      </c>
    </row>
    <row r="58" spans="1:8" s="31" customFormat="1" x14ac:dyDescent="0.15">
      <c r="A58" s="31">
        <f>被动技能!G60</f>
        <v>100055</v>
      </c>
      <c r="B58" s="31" t="str">
        <f>被动技能!H60</f>
        <v>速度</v>
      </c>
      <c r="C58" s="31" t="str">
        <f>被动技能!I60</f>
        <v>自身速度+19%</v>
      </c>
      <c r="D58" s="31">
        <f>VLOOKUP(被动技能!J60,对应表!R:S,2,FALSE)</f>
        <v>1</v>
      </c>
      <c r="E58" s="31" t="str">
        <f>被动技能!K60</f>
        <v>200055:100:1:0</v>
      </c>
      <c r="F58" s="31">
        <f>被动技能!L60</f>
        <v>15</v>
      </c>
      <c r="G58" s="31">
        <f>VLOOKUP(被动技能!M60,对应表!N:O,2,FALSE)</f>
        <v>1</v>
      </c>
      <c r="H58" s="31" t="str">
        <f>被动技能!N60</f>
        <v>buff_03</v>
      </c>
    </row>
    <row r="59" spans="1:8" s="31" customFormat="1" x14ac:dyDescent="0.15">
      <c r="A59" s="31">
        <f>被动技能!G61</f>
        <v>100056</v>
      </c>
      <c r="B59" s="31" t="str">
        <f>被动技能!H61</f>
        <v>速度</v>
      </c>
      <c r="C59" s="31" t="str">
        <f>被动技能!I61</f>
        <v>自身速度+20%</v>
      </c>
      <c r="D59" s="31">
        <f>VLOOKUP(被动技能!J61,对应表!R:S,2,FALSE)</f>
        <v>1</v>
      </c>
      <c r="E59" s="31" t="str">
        <f>被动技能!K61</f>
        <v>200056:100:1:0</v>
      </c>
      <c r="F59" s="31">
        <f>被动技能!L61</f>
        <v>16</v>
      </c>
      <c r="G59" s="31">
        <f>VLOOKUP(被动技能!M61,对应表!N:O,2,FALSE)</f>
        <v>1</v>
      </c>
      <c r="H59" s="31" t="str">
        <f>被动技能!N61</f>
        <v>buff_03</v>
      </c>
    </row>
    <row r="60" spans="1:8" s="31" customFormat="1" x14ac:dyDescent="0.15">
      <c r="A60" s="31">
        <f>被动技能!G62</f>
        <v>100057</v>
      </c>
      <c r="B60" s="31" t="str">
        <f>被动技能!H62</f>
        <v>速度</v>
      </c>
      <c r="C60" s="31" t="str">
        <f>被动技能!I62</f>
        <v>自身速度+21%</v>
      </c>
      <c r="D60" s="31">
        <f>VLOOKUP(被动技能!J62,对应表!R:S,2,FALSE)</f>
        <v>1</v>
      </c>
      <c r="E60" s="31" t="str">
        <f>被动技能!K62</f>
        <v>200057:100:1:0</v>
      </c>
      <c r="F60" s="31">
        <f>被动技能!L62</f>
        <v>17</v>
      </c>
      <c r="G60" s="31">
        <f>VLOOKUP(被动技能!M62,对应表!N:O,2,FALSE)</f>
        <v>1</v>
      </c>
      <c r="H60" s="31" t="str">
        <f>被动技能!N62</f>
        <v>buff_03</v>
      </c>
    </row>
    <row r="61" spans="1:8" s="31" customFormat="1" x14ac:dyDescent="0.15">
      <c r="A61" s="31">
        <f>被动技能!G63</f>
        <v>100058</v>
      </c>
      <c r="B61" s="31" t="str">
        <f>被动技能!H63</f>
        <v>速度</v>
      </c>
      <c r="C61" s="31" t="str">
        <f>被动技能!I63</f>
        <v>自身速度+22%</v>
      </c>
      <c r="D61" s="31">
        <f>VLOOKUP(被动技能!J63,对应表!R:S,2,FALSE)</f>
        <v>1</v>
      </c>
      <c r="E61" s="31" t="str">
        <f>被动技能!K63</f>
        <v>200058:100:1:0</v>
      </c>
      <c r="F61" s="31">
        <f>被动技能!L63</f>
        <v>18</v>
      </c>
      <c r="G61" s="31">
        <f>VLOOKUP(被动技能!M63,对应表!N:O,2,FALSE)</f>
        <v>1</v>
      </c>
      <c r="H61" s="31" t="str">
        <f>被动技能!N63</f>
        <v>buff_03</v>
      </c>
    </row>
    <row r="62" spans="1:8" s="31" customFormat="1" x14ac:dyDescent="0.15">
      <c r="A62" s="31">
        <f>被动技能!G64</f>
        <v>100059</v>
      </c>
      <c r="B62" s="31" t="str">
        <f>被动技能!H64</f>
        <v>速度</v>
      </c>
      <c r="C62" s="31" t="str">
        <f>被动技能!I64</f>
        <v>自身速度+23%</v>
      </c>
      <c r="D62" s="31">
        <f>VLOOKUP(被动技能!J64,对应表!R:S,2,FALSE)</f>
        <v>1</v>
      </c>
      <c r="E62" s="31" t="str">
        <f>被动技能!K64</f>
        <v>200059:100:1:0</v>
      </c>
      <c r="F62" s="31">
        <f>被动技能!L64</f>
        <v>19</v>
      </c>
      <c r="G62" s="31">
        <f>VLOOKUP(被动技能!M64,对应表!N:O,2,FALSE)</f>
        <v>1</v>
      </c>
      <c r="H62" s="31" t="str">
        <f>被动技能!N64</f>
        <v>buff_03</v>
      </c>
    </row>
    <row r="63" spans="1:8" s="31" customFormat="1" x14ac:dyDescent="0.15">
      <c r="A63" s="31">
        <f>被动技能!G65</f>
        <v>100060</v>
      </c>
      <c r="B63" s="31" t="str">
        <f>被动技能!H65</f>
        <v>速度</v>
      </c>
      <c r="C63" s="31" t="str">
        <f>被动技能!I65</f>
        <v>自身速度+24%</v>
      </c>
      <c r="D63" s="31">
        <f>VLOOKUP(被动技能!J65,对应表!R:S,2,FALSE)</f>
        <v>1</v>
      </c>
      <c r="E63" s="31" t="str">
        <f>被动技能!K65</f>
        <v>200060:100:1:0</v>
      </c>
      <c r="F63" s="31">
        <f>被动技能!L65</f>
        <v>20</v>
      </c>
      <c r="G63" s="31">
        <f>VLOOKUP(被动技能!M65,对应表!N:O,2,FALSE)</f>
        <v>1</v>
      </c>
      <c r="H63" s="31" t="str">
        <f>被动技能!N65</f>
        <v>buff_03</v>
      </c>
    </row>
    <row r="64" spans="1:8" s="31" customFormat="1" x14ac:dyDescent="0.15">
      <c r="A64" s="31">
        <f>被动技能!G66</f>
        <v>100061</v>
      </c>
      <c r="B64" s="31" t="str">
        <f>被动技能!H66</f>
        <v>命中</v>
      </c>
      <c r="C64" s="31" t="str">
        <f>被动技能!I66</f>
        <v>自身命中率+5</v>
      </c>
      <c r="D64" s="31">
        <f>VLOOKUP(被动技能!J66,对应表!R:S,2,FALSE)</f>
        <v>1</v>
      </c>
      <c r="E64" s="31" t="str">
        <f>被动技能!K66</f>
        <v>200061:100:1:0</v>
      </c>
      <c r="F64" s="31">
        <f>被动技能!L66</f>
        <v>1</v>
      </c>
      <c r="G64" s="31">
        <f>VLOOKUP(被动技能!M66,对应表!N:O,2,FALSE)</f>
        <v>1</v>
      </c>
      <c r="H64" s="31" t="str">
        <f>被动技能!N66</f>
        <v>buff_04</v>
      </c>
    </row>
    <row r="65" spans="1:8" s="31" customFormat="1" x14ac:dyDescent="0.15">
      <c r="A65" s="31">
        <f>被动技能!G67</f>
        <v>100062</v>
      </c>
      <c r="B65" s="31" t="str">
        <f>被动技能!H67</f>
        <v>命中</v>
      </c>
      <c r="C65" s="31" t="str">
        <f>被动技能!I67</f>
        <v>自身命中率+6</v>
      </c>
      <c r="D65" s="31">
        <f>VLOOKUP(被动技能!J67,对应表!R:S,2,FALSE)</f>
        <v>1</v>
      </c>
      <c r="E65" s="31" t="str">
        <f>被动技能!K67</f>
        <v>200062:100:1:0</v>
      </c>
      <c r="F65" s="31">
        <f>被动技能!L67</f>
        <v>2</v>
      </c>
      <c r="G65" s="31">
        <f>VLOOKUP(被动技能!M67,对应表!N:O,2,FALSE)</f>
        <v>1</v>
      </c>
      <c r="H65" s="31" t="str">
        <f>被动技能!N67</f>
        <v>buff_04</v>
      </c>
    </row>
    <row r="66" spans="1:8" s="31" customFormat="1" x14ac:dyDescent="0.15">
      <c r="A66" s="31">
        <f>被动技能!G68</f>
        <v>100063</v>
      </c>
      <c r="B66" s="31" t="str">
        <f>被动技能!H68</f>
        <v>命中</v>
      </c>
      <c r="C66" s="31" t="str">
        <f>被动技能!I68</f>
        <v>自身命中率+7</v>
      </c>
      <c r="D66" s="31">
        <f>VLOOKUP(被动技能!J68,对应表!R:S,2,FALSE)</f>
        <v>1</v>
      </c>
      <c r="E66" s="31" t="str">
        <f>被动技能!K68</f>
        <v>200063:100:1:0</v>
      </c>
      <c r="F66" s="31">
        <f>被动技能!L68</f>
        <v>3</v>
      </c>
      <c r="G66" s="31">
        <f>VLOOKUP(被动技能!M68,对应表!N:O,2,FALSE)</f>
        <v>1</v>
      </c>
      <c r="H66" s="31" t="str">
        <f>被动技能!N68</f>
        <v>buff_04</v>
      </c>
    </row>
    <row r="67" spans="1:8" s="31" customFormat="1" x14ac:dyDescent="0.15">
      <c r="A67" s="31">
        <f>被动技能!G69</f>
        <v>100064</v>
      </c>
      <c r="B67" s="31" t="str">
        <f>被动技能!H69</f>
        <v>命中</v>
      </c>
      <c r="C67" s="31" t="str">
        <f>被动技能!I69</f>
        <v>自身命中率+8</v>
      </c>
      <c r="D67" s="31">
        <f>VLOOKUP(被动技能!J69,对应表!R:S,2,FALSE)</f>
        <v>1</v>
      </c>
      <c r="E67" s="31" t="str">
        <f>被动技能!K69</f>
        <v>200064:100:1:0</v>
      </c>
      <c r="F67" s="31">
        <f>被动技能!L69</f>
        <v>4</v>
      </c>
      <c r="G67" s="31">
        <f>VLOOKUP(被动技能!M69,对应表!N:O,2,FALSE)</f>
        <v>1</v>
      </c>
      <c r="H67" s="31" t="str">
        <f>被动技能!N69</f>
        <v>buff_04</v>
      </c>
    </row>
    <row r="68" spans="1:8" s="31" customFormat="1" x14ac:dyDescent="0.15">
      <c r="A68" s="31">
        <f>被动技能!G70</f>
        <v>100065</v>
      </c>
      <c r="B68" s="31" t="str">
        <f>被动技能!H70</f>
        <v>命中</v>
      </c>
      <c r="C68" s="31" t="str">
        <f>被动技能!I70</f>
        <v>自身命中率+9</v>
      </c>
      <c r="D68" s="31">
        <f>VLOOKUP(被动技能!J70,对应表!R:S,2,FALSE)</f>
        <v>1</v>
      </c>
      <c r="E68" s="31" t="str">
        <f>被动技能!K70</f>
        <v>200065:100:1:0</v>
      </c>
      <c r="F68" s="31">
        <f>被动技能!L70</f>
        <v>5</v>
      </c>
      <c r="G68" s="31">
        <f>VLOOKUP(被动技能!M70,对应表!N:O,2,FALSE)</f>
        <v>1</v>
      </c>
      <c r="H68" s="31" t="str">
        <f>被动技能!N70</f>
        <v>buff_04</v>
      </c>
    </row>
    <row r="69" spans="1:8" s="31" customFormat="1" x14ac:dyDescent="0.15">
      <c r="A69" s="31">
        <f>被动技能!G71</f>
        <v>100066</v>
      </c>
      <c r="B69" s="31" t="str">
        <f>被动技能!H71</f>
        <v>命中</v>
      </c>
      <c r="C69" s="31" t="str">
        <f>被动技能!I71</f>
        <v>自身命中率+10</v>
      </c>
      <c r="D69" s="31">
        <f>VLOOKUP(被动技能!J71,对应表!R:S,2,FALSE)</f>
        <v>1</v>
      </c>
      <c r="E69" s="31" t="str">
        <f>被动技能!K71</f>
        <v>200066:100:1:0</v>
      </c>
      <c r="F69" s="31">
        <f>被动技能!L71</f>
        <v>6</v>
      </c>
      <c r="G69" s="31">
        <f>VLOOKUP(被动技能!M71,对应表!N:O,2,FALSE)</f>
        <v>1</v>
      </c>
      <c r="H69" s="31" t="str">
        <f>被动技能!N71</f>
        <v>buff_04</v>
      </c>
    </row>
    <row r="70" spans="1:8" s="31" customFormat="1" x14ac:dyDescent="0.15">
      <c r="A70" s="31">
        <f>被动技能!G72</f>
        <v>100067</v>
      </c>
      <c r="B70" s="31" t="str">
        <f>被动技能!H72</f>
        <v>命中</v>
      </c>
      <c r="C70" s="31" t="str">
        <f>被动技能!I72</f>
        <v>自身命中率+11</v>
      </c>
      <c r="D70" s="31">
        <f>VLOOKUP(被动技能!J72,对应表!R:S,2,FALSE)</f>
        <v>1</v>
      </c>
      <c r="E70" s="31" t="str">
        <f>被动技能!K72</f>
        <v>200067:100:1:0</v>
      </c>
      <c r="F70" s="31">
        <f>被动技能!L72</f>
        <v>7</v>
      </c>
      <c r="G70" s="31">
        <f>VLOOKUP(被动技能!M72,对应表!N:O,2,FALSE)</f>
        <v>1</v>
      </c>
      <c r="H70" s="31" t="str">
        <f>被动技能!N72</f>
        <v>buff_04</v>
      </c>
    </row>
    <row r="71" spans="1:8" s="31" customFormat="1" x14ac:dyDescent="0.15">
      <c r="A71" s="31">
        <f>被动技能!G73</f>
        <v>100068</v>
      </c>
      <c r="B71" s="31" t="str">
        <f>被动技能!H73</f>
        <v>命中</v>
      </c>
      <c r="C71" s="31" t="str">
        <f>被动技能!I73</f>
        <v>自身命中率+12</v>
      </c>
      <c r="D71" s="31">
        <f>VLOOKUP(被动技能!J73,对应表!R:S,2,FALSE)</f>
        <v>1</v>
      </c>
      <c r="E71" s="31" t="str">
        <f>被动技能!K73</f>
        <v>200068:100:1:0</v>
      </c>
      <c r="F71" s="31">
        <f>被动技能!L73</f>
        <v>8</v>
      </c>
      <c r="G71" s="31">
        <f>VLOOKUP(被动技能!M73,对应表!N:O,2,FALSE)</f>
        <v>1</v>
      </c>
      <c r="H71" s="31" t="str">
        <f>被动技能!N73</f>
        <v>buff_04</v>
      </c>
    </row>
    <row r="72" spans="1:8" s="31" customFormat="1" x14ac:dyDescent="0.15">
      <c r="A72" s="31">
        <f>被动技能!G74</f>
        <v>100069</v>
      </c>
      <c r="B72" s="31" t="str">
        <f>被动技能!H74</f>
        <v>命中</v>
      </c>
      <c r="C72" s="31" t="str">
        <f>被动技能!I74</f>
        <v>自身命中率+13</v>
      </c>
      <c r="D72" s="31">
        <f>VLOOKUP(被动技能!J74,对应表!R:S,2,FALSE)</f>
        <v>1</v>
      </c>
      <c r="E72" s="31" t="str">
        <f>被动技能!K74</f>
        <v>200069:100:1:0</v>
      </c>
      <c r="F72" s="31">
        <f>被动技能!L74</f>
        <v>9</v>
      </c>
      <c r="G72" s="31">
        <f>VLOOKUP(被动技能!M74,对应表!N:O,2,FALSE)</f>
        <v>1</v>
      </c>
      <c r="H72" s="31" t="str">
        <f>被动技能!N74</f>
        <v>buff_04</v>
      </c>
    </row>
    <row r="73" spans="1:8" s="31" customFormat="1" x14ac:dyDescent="0.15">
      <c r="A73" s="31">
        <f>被动技能!G75</f>
        <v>100070</v>
      </c>
      <c r="B73" s="31" t="str">
        <f>被动技能!H75</f>
        <v>命中</v>
      </c>
      <c r="C73" s="31" t="str">
        <f>被动技能!I75</f>
        <v>自身命中率+14</v>
      </c>
      <c r="D73" s="31">
        <f>VLOOKUP(被动技能!J75,对应表!R:S,2,FALSE)</f>
        <v>1</v>
      </c>
      <c r="E73" s="31" t="str">
        <f>被动技能!K75</f>
        <v>200070:100:1:0</v>
      </c>
      <c r="F73" s="31">
        <f>被动技能!L75</f>
        <v>10</v>
      </c>
      <c r="G73" s="31">
        <f>VLOOKUP(被动技能!M75,对应表!N:O,2,FALSE)</f>
        <v>1</v>
      </c>
      <c r="H73" s="31" t="str">
        <f>被动技能!N75</f>
        <v>buff_04</v>
      </c>
    </row>
    <row r="74" spans="1:8" s="31" customFormat="1" x14ac:dyDescent="0.15">
      <c r="A74" s="31">
        <f>被动技能!G76</f>
        <v>100071</v>
      </c>
      <c r="B74" s="31" t="str">
        <f>被动技能!H76</f>
        <v>命中</v>
      </c>
      <c r="C74" s="31" t="str">
        <f>被动技能!I76</f>
        <v>自身命中率+15</v>
      </c>
      <c r="D74" s="31">
        <f>VLOOKUP(被动技能!J76,对应表!R:S,2,FALSE)</f>
        <v>1</v>
      </c>
      <c r="E74" s="31" t="str">
        <f>被动技能!K76</f>
        <v>200071:100:1:0</v>
      </c>
      <c r="F74" s="31">
        <f>被动技能!L76</f>
        <v>11</v>
      </c>
      <c r="G74" s="31">
        <f>VLOOKUP(被动技能!M76,对应表!N:O,2,FALSE)</f>
        <v>1</v>
      </c>
      <c r="H74" s="31" t="str">
        <f>被动技能!N76</f>
        <v>buff_04</v>
      </c>
    </row>
    <row r="75" spans="1:8" s="31" customFormat="1" x14ac:dyDescent="0.15">
      <c r="A75" s="31">
        <f>被动技能!G77</f>
        <v>100072</v>
      </c>
      <c r="B75" s="31" t="str">
        <f>被动技能!H77</f>
        <v>命中</v>
      </c>
      <c r="C75" s="31" t="str">
        <f>被动技能!I77</f>
        <v>自身命中率+16</v>
      </c>
      <c r="D75" s="31">
        <f>VLOOKUP(被动技能!J77,对应表!R:S,2,FALSE)</f>
        <v>1</v>
      </c>
      <c r="E75" s="31" t="str">
        <f>被动技能!K77</f>
        <v>200072:100:1:0</v>
      </c>
      <c r="F75" s="31">
        <f>被动技能!L77</f>
        <v>12</v>
      </c>
      <c r="G75" s="31">
        <f>VLOOKUP(被动技能!M77,对应表!N:O,2,FALSE)</f>
        <v>1</v>
      </c>
      <c r="H75" s="31" t="str">
        <f>被动技能!N77</f>
        <v>buff_04</v>
      </c>
    </row>
    <row r="76" spans="1:8" s="31" customFormat="1" x14ac:dyDescent="0.15">
      <c r="A76" s="31">
        <f>被动技能!G78</f>
        <v>100073</v>
      </c>
      <c r="B76" s="31" t="str">
        <f>被动技能!H78</f>
        <v>命中</v>
      </c>
      <c r="C76" s="31" t="str">
        <f>被动技能!I78</f>
        <v>自身命中率+17</v>
      </c>
      <c r="D76" s="31">
        <f>VLOOKUP(被动技能!J78,对应表!R:S,2,FALSE)</f>
        <v>1</v>
      </c>
      <c r="E76" s="31" t="str">
        <f>被动技能!K78</f>
        <v>200073:100:1:0</v>
      </c>
      <c r="F76" s="31">
        <f>被动技能!L78</f>
        <v>13</v>
      </c>
      <c r="G76" s="31">
        <f>VLOOKUP(被动技能!M78,对应表!N:O,2,FALSE)</f>
        <v>1</v>
      </c>
      <c r="H76" s="31" t="str">
        <f>被动技能!N78</f>
        <v>buff_04</v>
      </c>
    </row>
    <row r="77" spans="1:8" s="31" customFormat="1" x14ac:dyDescent="0.15">
      <c r="A77" s="31">
        <f>被动技能!G79</f>
        <v>100074</v>
      </c>
      <c r="B77" s="31" t="str">
        <f>被动技能!H79</f>
        <v>命中</v>
      </c>
      <c r="C77" s="31" t="str">
        <f>被动技能!I79</f>
        <v>自身命中率+18</v>
      </c>
      <c r="D77" s="31">
        <f>VLOOKUP(被动技能!J79,对应表!R:S,2,FALSE)</f>
        <v>1</v>
      </c>
      <c r="E77" s="31" t="str">
        <f>被动技能!K79</f>
        <v>200074:100:1:0</v>
      </c>
      <c r="F77" s="31">
        <f>被动技能!L79</f>
        <v>14</v>
      </c>
      <c r="G77" s="31">
        <f>VLOOKUP(被动技能!M79,对应表!N:O,2,FALSE)</f>
        <v>1</v>
      </c>
      <c r="H77" s="31" t="str">
        <f>被动技能!N79</f>
        <v>buff_04</v>
      </c>
    </row>
    <row r="78" spans="1:8" s="31" customFormat="1" x14ac:dyDescent="0.15">
      <c r="A78" s="31">
        <f>被动技能!G80</f>
        <v>100075</v>
      </c>
      <c r="B78" s="31" t="str">
        <f>被动技能!H80</f>
        <v>命中</v>
      </c>
      <c r="C78" s="31" t="str">
        <f>被动技能!I80</f>
        <v>自身命中率+19</v>
      </c>
      <c r="D78" s="31">
        <f>VLOOKUP(被动技能!J80,对应表!R:S,2,FALSE)</f>
        <v>1</v>
      </c>
      <c r="E78" s="31" t="str">
        <f>被动技能!K80</f>
        <v>200075:100:1:0</v>
      </c>
      <c r="F78" s="31">
        <f>被动技能!L80</f>
        <v>15</v>
      </c>
      <c r="G78" s="31">
        <f>VLOOKUP(被动技能!M80,对应表!N:O,2,FALSE)</f>
        <v>1</v>
      </c>
      <c r="H78" s="31" t="str">
        <f>被动技能!N80</f>
        <v>buff_04</v>
      </c>
    </row>
    <row r="79" spans="1:8" s="31" customFormat="1" x14ac:dyDescent="0.15">
      <c r="A79" s="31">
        <f>被动技能!G81</f>
        <v>100076</v>
      </c>
      <c r="B79" s="31" t="str">
        <f>被动技能!H81</f>
        <v>命中</v>
      </c>
      <c r="C79" s="31" t="str">
        <f>被动技能!I81</f>
        <v>自身命中率+20</v>
      </c>
      <c r="D79" s="31">
        <f>VLOOKUP(被动技能!J81,对应表!R:S,2,FALSE)</f>
        <v>1</v>
      </c>
      <c r="E79" s="31" t="str">
        <f>被动技能!K81</f>
        <v>200076:100:1:0</v>
      </c>
      <c r="F79" s="31">
        <f>被动技能!L81</f>
        <v>16</v>
      </c>
      <c r="G79" s="31">
        <f>VLOOKUP(被动技能!M81,对应表!N:O,2,FALSE)</f>
        <v>1</v>
      </c>
      <c r="H79" s="31" t="str">
        <f>被动技能!N81</f>
        <v>buff_04</v>
      </c>
    </row>
    <row r="80" spans="1:8" s="31" customFormat="1" x14ac:dyDescent="0.15">
      <c r="A80" s="31">
        <f>被动技能!G82</f>
        <v>100077</v>
      </c>
      <c r="B80" s="31" t="str">
        <f>被动技能!H82</f>
        <v>命中</v>
      </c>
      <c r="C80" s="31" t="str">
        <f>被动技能!I82</f>
        <v>自身命中率+21</v>
      </c>
      <c r="D80" s="31">
        <f>VLOOKUP(被动技能!J82,对应表!R:S,2,FALSE)</f>
        <v>1</v>
      </c>
      <c r="E80" s="31" t="str">
        <f>被动技能!K82</f>
        <v>200077:100:1:0</v>
      </c>
      <c r="F80" s="31">
        <f>被动技能!L82</f>
        <v>17</v>
      </c>
      <c r="G80" s="31">
        <f>VLOOKUP(被动技能!M82,对应表!N:O,2,FALSE)</f>
        <v>1</v>
      </c>
      <c r="H80" s="31" t="str">
        <f>被动技能!N82</f>
        <v>buff_04</v>
      </c>
    </row>
    <row r="81" spans="1:8" s="31" customFormat="1" x14ac:dyDescent="0.15">
      <c r="A81" s="31">
        <f>被动技能!G83</f>
        <v>100078</v>
      </c>
      <c r="B81" s="31" t="str">
        <f>被动技能!H83</f>
        <v>命中</v>
      </c>
      <c r="C81" s="31" t="str">
        <f>被动技能!I83</f>
        <v>自身命中率+22</v>
      </c>
      <c r="D81" s="31">
        <f>VLOOKUP(被动技能!J83,对应表!R:S,2,FALSE)</f>
        <v>1</v>
      </c>
      <c r="E81" s="31" t="str">
        <f>被动技能!K83</f>
        <v>200078:100:1:0</v>
      </c>
      <c r="F81" s="31">
        <f>被动技能!L83</f>
        <v>18</v>
      </c>
      <c r="G81" s="31">
        <f>VLOOKUP(被动技能!M83,对应表!N:O,2,FALSE)</f>
        <v>1</v>
      </c>
      <c r="H81" s="31" t="str">
        <f>被动技能!N83</f>
        <v>buff_04</v>
      </c>
    </row>
    <row r="82" spans="1:8" s="31" customFormat="1" x14ac:dyDescent="0.15">
      <c r="A82" s="31">
        <f>被动技能!G84</f>
        <v>100079</v>
      </c>
      <c r="B82" s="31" t="str">
        <f>被动技能!H84</f>
        <v>命中</v>
      </c>
      <c r="C82" s="31" t="str">
        <f>被动技能!I84</f>
        <v>自身命中率+23</v>
      </c>
      <c r="D82" s="31">
        <f>VLOOKUP(被动技能!J84,对应表!R:S,2,FALSE)</f>
        <v>1</v>
      </c>
      <c r="E82" s="31" t="str">
        <f>被动技能!K84</f>
        <v>200079:100:1:0</v>
      </c>
      <c r="F82" s="31">
        <f>被动技能!L84</f>
        <v>19</v>
      </c>
      <c r="G82" s="31">
        <f>VLOOKUP(被动技能!M84,对应表!N:O,2,FALSE)</f>
        <v>1</v>
      </c>
      <c r="H82" s="31" t="str">
        <f>被动技能!N84</f>
        <v>buff_04</v>
      </c>
    </row>
    <row r="83" spans="1:8" s="31" customFormat="1" x14ac:dyDescent="0.15">
      <c r="A83" s="31">
        <f>被动技能!G85</f>
        <v>100080</v>
      </c>
      <c r="B83" s="31" t="str">
        <f>被动技能!H85</f>
        <v>命中</v>
      </c>
      <c r="C83" s="31" t="str">
        <f>被动技能!I85</f>
        <v>自身命中率+24</v>
      </c>
      <c r="D83" s="31">
        <f>VLOOKUP(被动技能!J85,对应表!R:S,2,FALSE)</f>
        <v>1</v>
      </c>
      <c r="E83" s="31" t="str">
        <f>被动技能!K85</f>
        <v>200080:100:1:0</v>
      </c>
      <c r="F83" s="31">
        <f>被动技能!L85</f>
        <v>20</v>
      </c>
      <c r="G83" s="31">
        <f>VLOOKUP(被动技能!M85,对应表!N:O,2,FALSE)</f>
        <v>1</v>
      </c>
      <c r="H83" s="31" t="str">
        <f>被动技能!N85</f>
        <v>buff_04</v>
      </c>
    </row>
    <row r="84" spans="1:8" s="31" customFormat="1" x14ac:dyDescent="0.15">
      <c r="A84" s="31">
        <f>被动技能!G86</f>
        <v>100081</v>
      </c>
      <c r="B84" s="31" t="str">
        <f>被动技能!H86</f>
        <v>回避</v>
      </c>
      <c r="C84" s="31" t="str">
        <f>被动技能!I86</f>
        <v>自身回避率+5</v>
      </c>
      <c r="D84" s="31">
        <f>VLOOKUP(被动技能!J86,对应表!R:S,2,FALSE)</f>
        <v>1</v>
      </c>
      <c r="E84" s="31" t="str">
        <f>被动技能!K86</f>
        <v>200081:100:1:0</v>
      </c>
      <c r="F84" s="31">
        <f>被动技能!L86</f>
        <v>1</v>
      </c>
      <c r="G84" s="31">
        <f>VLOOKUP(被动技能!M86,对应表!N:O,2,FALSE)</f>
        <v>1</v>
      </c>
      <c r="H84" s="31" t="str">
        <f>被动技能!N86</f>
        <v>buff_05</v>
      </c>
    </row>
    <row r="85" spans="1:8" s="31" customFormat="1" x14ac:dyDescent="0.15">
      <c r="A85" s="31">
        <f>被动技能!G87</f>
        <v>100082</v>
      </c>
      <c r="B85" s="31" t="str">
        <f>被动技能!H87</f>
        <v>回避</v>
      </c>
      <c r="C85" s="31" t="str">
        <f>被动技能!I87</f>
        <v>自身回避率+6</v>
      </c>
      <c r="D85" s="31">
        <f>VLOOKUP(被动技能!J87,对应表!R:S,2,FALSE)</f>
        <v>1</v>
      </c>
      <c r="E85" s="31" t="str">
        <f>被动技能!K87</f>
        <v>200082:100:1:0</v>
      </c>
      <c r="F85" s="31">
        <f>被动技能!L87</f>
        <v>2</v>
      </c>
      <c r="G85" s="31">
        <f>VLOOKUP(被动技能!M87,对应表!N:O,2,FALSE)</f>
        <v>1</v>
      </c>
      <c r="H85" s="31" t="str">
        <f>被动技能!N87</f>
        <v>buff_05</v>
      </c>
    </row>
    <row r="86" spans="1:8" s="31" customFormat="1" x14ac:dyDescent="0.15">
      <c r="A86" s="31">
        <f>被动技能!G88</f>
        <v>100083</v>
      </c>
      <c r="B86" s="31" t="str">
        <f>被动技能!H88</f>
        <v>回避</v>
      </c>
      <c r="C86" s="31" t="str">
        <f>被动技能!I88</f>
        <v>自身回避率+7</v>
      </c>
      <c r="D86" s="31">
        <f>VLOOKUP(被动技能!J88,对应表!R:S,2,FALSE)</f>
        <v>1</v>
      </c>
      <c r="E86" s="31" t="str">
        <f>被动技能!K88</f>
        <v>200083:100:1:0</v>
      </c>
      <c r="F86" s="31">
        <f>被动技能!L88</f>
        <v>3</v>
      </c>
      <c r="G86" s="31">
        <f>VLOOKUP(被动技能!M88,对应表!N:O,2,FALSE)</f>
        <v>1</v>
      </c>
      <c r="H86" s="31" t="str">
        <f>被动技能!N88</f>
        <v>buff_05</v>
      </c>
    </row>
    <row r="87" spans="1:8" s="31" customFormat="1" x14ac:dyDescent="0.15">
      <c r="A87" s="31">
        <f>被动技能!G89</f>
        <v>100084</v>
      </c>
      <c r="B87" s="31" t="str">
        <f>被动技能!H89</f>
        <v>回避</v>
      </c>
      <c r="C87" s="31" t="str">
        <f>被动技能!I89</f>
        <v>自身回避率+8</v>
      </c>
      <c r="D87" s="31">
        <f>VLOOKUP(被动技能!J89,对应表!R:S,2,FALSE)</f>
        <v>1</v>
      </c>
      <c r="E87" s="31" t="str">
        <f>被动技能!K89</f>
        <v>200084:100:1:0</v>
      </c>
      <c r="F87" s="31">
        <f>被动技能!L89</f>
        <v>4</v>
      </c>
      <c r="G87" s="31">
        <f>VLOOKUP(被动技能!M89,对应表!N:O,2,FALSE)</f>
        <v>1</v>
      </c>
      <c r="H87" s="31" t="str">
        <f>被动技能!N89</f>
        <v>buff_05</v>
      </c>
    </row>
    <row r="88" spans="1:8" s="31" customFormat="1" x14ac:dyDescent="0.15">
      <c r="A88" s="31">
        <f>被动技能!G90</f>
        <v>100085</v>
      </c>
      <c r="B88" s="31" t="str">
        <f>被动技能!H90</f>
        <v>回避</v>
      </c>
      <c r="C88" s="31" t="str">
        <f>被动技能!I90</f>
        <v>自身回避率+9</v>
      </c>
      <c r="D88" s="31">
        <f>VLOOKUP(被动技能!J90,对应表!R:S,2,FALSE)</f>
        <v>1</v>
      </c>
      <c r="E88" s="31" t="str">
        <f>被动技能!K90</f>
        <v>200085:100:1:0</v>
      </c>
      <c r="F88" s="31">
        <f>被动技能!L90</f>
        <v>5</v>
      </c>
      <c r="G88" s="31">
        <f>VLOOKUP(被动技能!M90,对应表!N:O,2,FALSE)</f>
        <v>1</v>
      </c>
      <c r="H88" s="31" t="str">
        <f>被动技能!N90</f>
        <v>buff_05</v>
      </c>
    </row>
    <row r="89" spans="1:8" s="31" customFormat="1" x14ac:dyDescent="0.15">
      <c r="A89" s="31">
        <f>被动技能!G91</f>
        <v>100086</v>
      </c>
      <c r="B89" s="31" t="str">
        <f>被动技能!H91</f>
        <v>回避</v>
      </c>
      <c r="C89" s="31" t="str">
        <f>被动技能!I91</f>
        <v>自身回避率+10</v>
      </c>
      <c r="D89" s="31">
        <f>VLOOKUP(被动技能!J91,对应表!R:S,2,FALSE)</f>
        <v>1</v>
      </c>
      <c r="E89" s="31" t="str">
        <f>被动技能!K91</f>
        <v>200086:100:1:0</v>
      </c>
      <c r="F89" s="31">
        <f>被动技能!L91</f>
        <v>6</v>
      </c>
      <c r="G89" s="31">
        <f>VLOOKUP(被动技能!M91,对应表!N:O,2,FALSE)</f>
        <v>1</v>
      </c>
      <c r="H89" s="31" t="str">
        <f>被动技能!N91</f>
        <v>buff_05</v>
      </c>
    </row>
    <row r="90" spans="1:8" s="31" customFormat="1" x14ac:dyDescent="0.15">
      <c r="A90" s="31">
        <f>被动技能!G92</f>
        <v>100087</v>
      </c>
      <c r="B90" s="31" t="str">
        <f>被动技能!H92</f>
        <v>回避</v>
      </c>
      <c r="C90" s="31" t="str">
        <f>被动技能!I92</f>
        <v>自身回避率+11</v>
      </c>
      <c r="D90" s="31">
        <f>VLOOKUP(被动技能!J92,对应表!R:S,2,FALSE)</f>
        <v>1</v>
      </c>
      <c r="E90" s="31" t="str">
        <f>被动技能!K92</f>
        <v>200087:100:1:0</v>
      </c>
      <c r="F90" s="31">
        <f>被动技能!L92</f>
        <v>7</v>
      </c>
      <c r="G90" s="31">
        <f>VLOOKUP(被动技能!M92,对应表!N:O,2,FALSE)</f>
        <v>1</v>
      </c>
      <c r="H90" s="31" t="str">
        <f>被动技能!N92</f>
        <v>buff_05</v>
      </c>
    </row>
    <row r="91" spans="1:8" s="31" customFormat="1" x14ac:dyDescent="0.15">
      <c r="A91" s="31">
        <f>被动技能!G93</f>
        <v>100088</v>
      </c>
      <c r="B91" s="31" t="str">
        <f>被动技能!H93</f>
        <v>回避</v>
      </c>
      <c r="C91" s="31" t="str">
        <f>被动技能!I93</f>
        <v>自身回避率+12</v>
      </c>
      <c r="D91" s="31">
        <f>VLOOKUP(被动技能!J93,对应表!R:S,2,FALSE)</f>
        <v>1</v>
      </c>
      <c r="E91" s="31" t="str">
        <f>被动技能!K93</f>
        <v>200088:100:1:0</v>
      </c>
      <c r="F91" s="31">
        <f>被动技能!L93</f>
        <v>8</v>
      </c>
      <c r="G91" s="31">
        <f>VLOOKUP(被动技能!M93,对应表!N:O,2,FALSE)</f>
        <v>1</v>
      </c>
      <c r="H91" s="31" t="str">
        <f>被动技能!N93</f>
        <v>buff_05</v>
      </c>
    </row>
    <row r="92" spans="1:8" s="31" customFormat="1" x14ac:dyDescent="0.15">
      <c r="A92" s="31">
        <f>被动技能!G94</f>
        <v>100089</v>
      </c>
      <c r="B92" s="31" t="str">
        <f>被动技能!H94</f>
        <v>回避</v>
      </c>
      <c r="C92" s="31" t="str">
        <f>被动技能!I94</f>
        <v>自身回避率+13</v>
      </c>
      <c r="D92" s="31">
        <f>VLOOKUP(被动技能!J94,对应表!R:S,2,FALSE)</f>
        <v>1</v>
      </c>
      <c r="E92" s="31" t="str">
        <f>被动技能!K94</f>
        <v>200089:100:1:0</v>
      </c>
      <c r="F92" s="31">
        <f>被动技能!L94</f>
        <v>9</v>
      </c>
      <c r="G92" s="31">
        <f>VLOOKUP(被动技能!M94,对应表!N:O,2,FALSE)</f>
        <v>1</v>
      </c>
      <c r="H92" s="31" t="str">
        <f>被动技能!N94</f>
        <v>buff_05</v>
      </c>
    </row>
    <row r="93" spans="1:8" s="31" customFormat="1" x14ac:dyDescent="0.15">
      <c r="A93" s="31">
        <f>被动技能!G95</f>
        <v>100090</v>
      </c>
      <c r="B93" s="31" t="str">
        <f>被动技能!H95</f>
        <v>回避</v>
      </c>
      <c r="C93" s="31" t="str">
        <f>被动技能!I95</f>
        <v>自身回避率+14</v>
      </c>
      <c r="D93" s="31">
        <f>VLOOKUP(被动技能!J95,对应表!R:S,2,FALSE)</f>
        <v>1</v>
      </c>
      <c r="E93" s="31" t="str">
        <f>被动技能!K95</f>
        <v>200090:100:1:0</v>
      </c>
      <c r="F93" s="31">
        <f>被动技能!L95</f>
        <v>10</v>
      </c>
      <c r="G93" s="31">
        <f>VLOOKUP(被动技能!M95,对应表!N:O,2,FALSE)</f>
        <v>1</v>
      </c>
      <c r="H93" s="31" t="str">
        <f>被动技能!N95</f>
        <v>buff_05</v>
      </c>
    </row>
    <row r="94" spans="1:8" s="31" customFormat="1" x14ac:dyDescent="0.15">
      <c r="A94" s="31">
        <f>被动技能!G96</f>
        <v>100091</v>
      </c>
      <c r="B94" s="31" t="str">
        <f>被动技能!H96</f>
        <v>回避</v>
      </c>
      <c r="C94" s="31" t="str">
        <f>被动技能!I96</f>
        <v>自身回避率+15</v>
      </c>
      <c r="D94" s="31">
        <f>VLOOKUP(被动技能!J96,对应表!R:S,2,FALSE)</f>
        <v>1</v>
      </c>
      <c r="E94" s="31" t="str">
        <f>被动技能!K96</f>
        <v>200091:100:1:0</v>
      </c>
      <c r="F94" s="31">
        <f>被动技能!L96</f>
        <v>11</v>
      </c>
      <c r="G94" s="31">
        <f>VLOOKUP(被动技能!M96,对应表!N:O,2,FALSE)</f>
        <v>1</v>
      </c>
      <c r="H94" s="31" t="str">
        <f>被动技能!N96</f>
        <v>buff_05</v>
      </c>
    </row>
    <row r="95" spans="1:8" s="31" customFormat="1" x14ac:dyDescent="0.15">
      <c r="A95" s="31">
        <f>被动技能!G97</f>
        <v>100092</v>
      </c>
      <c r="B95" s="31" t="str">
        <f>被动技能!H97</f>
        <v>回避</v>
      </c>
      <c r="C95" s="31" t="str">
        <f>被动技能!I97</f>
        <v>自身回避率+16</v>
      </c>
      <c r="D95" s="31">
        <f>VLOOKUP(被动技能!J97,对应表!R:S,2,FALSE)</f>
        <v>1</v>
      </c>
      <c r="E95" s="31" t="str">
        <f>被动技能!K97</f>
        <v>200092:100:1:0</v>
      </c>
      <c r="F95" s="31">
        <f>被动技能!L97</f>
        <v>12</v>
      </c>
      <c r="G95" s="31">
        <f>VLOOKUP(被动技能!M97,对应表!N:O,2,FALSE)</f>
        <v>1</v>
      </c>
      <c r="H95" s="31" t="str">
        <f>被动技能!N97</f>
        <v>buff_05</v>
      </c>
    </row>
    <row r="96" spans="1:8" s="31" customFormat="1" x14ac:dyDescent="0.15">
      <c r="A96" s="31">
        <f>被动技能!G98</f>
        <v>100093</v>
      </c>
      <c r="B96" s="31" t="str">
        <f>被动技能!H98</f>
        <v>回避</v>
      </c>
      <c r="C96" s="31" t="str">
        <f>被动技能!I98</f>
        <v>自身回避率+17</v>
      </c>
      <c r="D96" s="31">
        <f>VLOOKUP(被动技能!J98,对应表!R:S,2,FALSE)</f>
        <v>1</v>
      </c>
      <c r="E96" s="31" t="str">
        <f>被动技能!K98</f>
        <v>200093:100:1:0</v>
      </c>
      <c r="F96" s="31">
        <f>被动技能!L98</f>
        <v>13</v>
      </c>
      <c r="G96" s="31">
        <f>VLOOKUP(被动技能!M98,对应表!N:O,2,FALSE)</f>
        <v>1</v>
      </c>
      <c r="H96" s="31" t="str">
        <f>被动技能!N98</f>
        <v>buff_05</v>
      </c>
    </row>
    <row r="97" spans="1:8" s="31" customFormat="1" x14ac:dyDescent="0.15">
      <c r="A97" s="31">
        <f>被动技能!G99</f>
        <v>100094</v>
      </c>
      <c r="B97" s="31" t="str">
        <f>被动技能!H99</f>
        <v>回避</v>
      </c>
      <c r="C97" s="31" t="str">
        <f>被动技能!I99</f>
        <v>自身回避率+18</v>
      </c>
      <c r="D97" s="31">
        <f>VLOOKUP(被动技能!J99,对应表!R:S,2,FALSE)</f>
        <v>1</v>
      </c>
      <c r="E97" s="31" t="str">
        <f>被动技能!K99</f>
        <v>200094:100:1:0</v>
      </c>
      <c r="F97" s="31">
        <f>被动技能!L99</f>
        <v>14</v>
      </c>
      <c r="G97" s="31">
        <f>VLOOKUP(被动技能!M99,对应表!N:O,2,FALSE)</f>
        <v>1</v>
      </c>
      <c r="H97" s="31" t="str">
        <f>被动技能!N99</f>
        <v>buff_05</v>
      </c>
    </row>
    <row r="98" spans="1:8" s="31" customFormat="1" x14ac:dyDescent="0.15">
      <c r="A98" s="31">
        <f>被动技能!G100</f>
        <v>100095</v>
      </c>
      <c r="B98" s="31" t="str">
        <f>被动技能!H100</f>
        <v>回避</v>
      </c>
      <c r="C98" s="31" t="str">
        <f>被动技能!I100</f>
        <v>自身回避率+19</v>
      </c>
      <c r="D98" s="31">
        <f>VLOOKUP(被动技能!J100,对应表!R:S,2,FALSE)</f>
        <v>1</v>
      </c>
      <c r="E98" s="31" t="str">
        <f>被动技能!K100</f>
        <v>200095:100:1:0</v>
      </c>
      <c r="F98" s="31">
        <f>被动技能!L100</f>
        <v>15</v>
      </c>
      <c r="G98" s="31">
        <f>VLOOKUP(被动技能!M100,对应表!N:O,2,FALSE)</f>
        <v>1</v>
      </c>
      <c r="H98" s="31" t="str">
        <f>被动技能!N100</f>
        <v>buff_05</v>
      </c>
    </row>
    <row r="99" spans="1:8" s="31" customFormat="1" x14ac:dyDescent="0.15">
      <c r="A99" s="31">
        <f>被动技能!G101</f>
        <v>100096</v>
      </c>
      <c r="B99" s="31" t="str">
        <f>被动技能!H101</f>
        <v>回避</v>
      </c>
      <c r="C99" s="31" t="str">
        <f>被动技能!I101</f>
        <v>自身回避率+20</v>
      </c>
      <c r="D99" s="31">
        <f>VLOOKUP(被动技能!J101,对应表!R:S,2,FALSE)</f>
        <v>1</v>
      </c>
      <c r="E99" s="31" t="str">
        <f>被动技能!K101</f>
        <v>200096:100:1:0</v>
      </c>
      <c r="F99" s="31">
        <f>被动技能!L101</f>
        <v>16</v>
      </c>
      <c r="G99" s="31">
        <f>VLOOKUP(被动技能!M101,对应表!N:O,2,FALSE)</f>
        <v>1</v>
      </c>
      <c r="H99" s="31" t="str">
        <f>被动技能!N101</f>
        <v>buff_05</v>
      </c>
    </row>
    <row r="100" spans="1:8" s="31" customFormat="1" x14ac:dyDescent="0.15">
      <c r="A100" s="31">
        <f>被动技能!G102</f>
        <v>100097</v>
      </c>
      <c r="B100" s="31" t="str">
        <f>被动技能!H102</f>
        <v>回避</v>
      </c>
      <c r="C100" s="31" t="str">
        <f>被动技能!I102</f>
        <v>自身回避率+21</v>
      </c>
      <c r="D100" s="31">
        <f>VLOOKUP(被动技能!J102,对应表!R:S,2,FALSE)</f>
        <v>1</v>
      </c>
      <c r="E100" s="31" t="str">
        <f>被动技能!K102</f>
        <v>200097:100:1:0</v>
      </c>
      <c r="F100" s="31">
        <f>被动技能!L102</f>
        <v>17</v>
      </c>
      <c r="G100" s="31">
        <f>VLOOKUP(被动技能!M102,对应表!N:O,2,FALSE)</f>
        <v>1</v>
      </c>
      <c r="H100" s="31" t="str">
        <f>被动技能!N102</f>
        <v>buff_05</v>
      </c>
    </row>
    <row r="101" spans="1:8" s="31" customFormat="1" x14ac:dyDescent="0.15">
      <c r="A101" s="31">
        <f>被动技能!G103</f>
        <v>100098</v>
      </c>
      <c r="B101" s="31" t="str">
        <f>被动技能!H103</f>
        <v>回避</v>
      </c>
      <c r="C101" s="31" t="str">
        <f>被动技能!I103</f>
        <v>自身回避率+22</v>
      </c>
      <c r="D101" s="31">
        <f>VLOOKUP(被动技能!J103,对应表!R:S,2,FALSE)</f>
        <v>1</v>
      </c>
      <c r="E101" s="31" t="str">
        <f>被动技能!K103</f>
        <v>200098:100:1:0</v>
      </c>
      <c r="F101" s="31">
        <f>被动技能!L103</f>
        <v>18</v>
      </c>
      <c r="G101" s="31">
        <f>VLOOKUP(被动技能!M103,对应表!N:O,2,FALSE)</f>
        <v>1</v>
      </c>
      <c r="H101" s="31" t="str">
        <f>被动技能!N103</f>
        <v>buff_05</v>
      </c>
    </row>
    <row r="102" spans="1:8" s="31" customFormat="1" x14ac:dyDescent="0.15">
      <c r="A102" s="31">
        <f>被动技能!G104</f>
        <v>100099</v>
      </c>
      <c r="B102" s="31" t="str">
        <f>被动技能!H104</f>
        <v>回避</v>
      </c>
      <c r="C102" s="31" t="str">
        <f>被动技能!I104</f>
        <v>自身回避率+23</v>
      </c>
      <c r="D102" s="31">
        <f>VLOOKUP(被动技能!J104,对应表!R:S,2,FALSE)</f>
        <v>1</v>
      </c>
      <c r="E102" s="31" t="str">
        <f>被动技能!K104</f>
        <v>200099:100:1:0</v>
      </c>
      <c r="F102" s="31">
        <f>被动技能!L104</f>
        <v>19</v>
      </c>
      <c r="G102" s="31">
        <f>VLOOKUP(被动技能!M104,对应表!N:O,2,FALSE)</f>
        <v>1</v>
      </c>
      <c r="H102" s="31" t="str">
        <f>被动技能!N104</f>
        <v>buff_05</v>
      </c>
    </row>
    <row r="103" spans="1:8" s="31" customFormat="1" x14ac:dyDescent="0.15">
      <c r="A103" s="31">
        <f>被动技能!G105</f>
        <v>100100</v>
      </c>
      <c r="B103" s="31" t="str">
        <f>被动技能!H105</f>
        <v>回避</v>
      </c>
      <c r="C103" s="31" t="str">
        <f>被动技能!I105</f>
        <v>自身回避率+24</v>
      </c>
      <c r="D103" s="31">
        <f>VLOOKUP(被动技能!J105,对应表!R:S,2,FALSE)</f>
        <v>1</v>
      </c>
      <c r="E103" s="31" t="str">
        <f>被动技能!K105</f>
        <v>200100:100:1:0</v>
      </c>
      <c r="F103" s="31">
        <f>被动技能!L105</f>
        <v>20</v>
      </c>
      <c r="G103" s="31">
        <f>VLOOKUP(被动技能!M105,对应表!N:O,2,FALSE)</f>
        <v>1</v>
      </c>
      <c r="H103" s="31" t="str">
        <f>被动技能!N105</f>
        <v>buff_05</v>
      </c>
    </row>
    <row r="104" spans="1:8" s="31" customFormat="1" x14ac:dyDescent="0.15">
      <c r="A104" s="31">
        <f>被动技能!G106</f>
        <v>100101</v>
      </c>
      <c r="B104" s="31" t="str">
        <f>被动技能!H106</f>
        <v>格挡</v>
      </c>
      <c r="C104" s="31" t="str">
        <f>被动技能!I106</f>
        <v>自身格挡率+5</v>
      </c>
      <c r="D104" s="31">
        <f>VLOOKUP(被动技能!J106,对应表!R:S,2,FALSE)</f>
        <v>1</v>
      </c>
      <c r="E104" s="31" t="str">
        <f>被动技能!K106</f>
        <v>200101:100:1:0</v>
      </c>
      <c r="F104" s="31">
        <f>被动技能!L106</f>
        <v>1</v>
      </c>
      <c r="G104" s="31">
        <f>VLOOKUP(被动技能!M106,对应表!N:O,2,FALSE)</f>
        <v>1</v>
      </c>
      <c r="H104" s="31" t="str">
        <f>被动技能!N106</f>
        <v>buff_06</v>
      </c>
    </row>
    <row r="105" spans="1:8" s="31" customFormat="1" x14ac:dyDescent="0.15">
      <c r="A105" s="31">
        <f>被动技能!G107</f>
        <v>100102</v>
      </c>
      <c r="B105" s="31" t="str">
        <f>被动技能!H107</f>
        <v>格挡</v>
      </c>
      <c r="C105" s="31" t="str">
        <f>被动技能!I107</f>
        <v>自身格挡率+6</v>
      </c>
      <c r="D105" s="31">
        <f>VLOOKUP(被动技能!J107,对应表!R:S,2,FALSE)</f>
        <v>1</v>
      </c>
      <c r="E105" s="31" t="str">
        <f>被动技能!K107</f>
        <v>200102:100:1:0</v>
      </c>
      <c r="F105" s="31">
        <f>被动技能!L107</f>
        <v>2</v>
      </c>
      <c r="G105" s="31">
        <f>VLOOKUP(被动技能!M107,对应表!N:O,2,FALSE)</f>
        <v>1</v>
      </c>
      <c r="H105" s="31" t="str">
        <f>被动技能!N107</f>
        <v>buff_06</v>
      </c>
    </row>
    <row r="106" spans="1:8" s="31" customFormat="1" x14ac:dyDescent="0.15">
      <c r="A106" s="31">
        <f>被动技能!G108</f>
        <v>100103</v>
      </c>
      <c r="B106" s="31" t="str">
        <f>被动技能!H108</f>
        <v>格挡</v>
      </c>
      <c r="C106" s="31" t="str">
        <f>被动技能!I108</f>
        <v>自身格挡率+7</v>
      </c>
      <c r="D106" s="31">
        <f>VLOOKUP(被动技能!J108,对应表!R:S,2,FALSE)</f>
        <v>1</v>
      </c>
      <c r="E106" s="31" t="str">
        <f>被动技能!K108</f>
        <v>200103:100:1:0</v>
      </c>
      <c r="F106" s="31">
        <f>被动技能!L108</f>
        <v>3</v>
      </c>
      <c r="G106" s="31">
        <f>VLOOKUP(被动技能!M108,对应表!N:O,2,FALSE)</f>
        <v>1</v>
      </c>
      <c r="H106" s="31" t="str">
        <f>被动技能!N108</f>
        <v>buff_06</v>
      </c>
    </row>
    <row r="107" spans="1:8" s="31" customFormat="1" x14ac:dyDescent="0.15">
      <c r="A107" s="31">
        <f>被动技能!G109</f>
        <v>100104</v>
      </c>
      <c r="B107" s="31" t="str">
        <f>被动技能!H109</f>
        <v>格挡</v>
      </c>
      <c r="C107" s="31" t="str">
        <f>被动技能!I109</f>
        <v>自身格挡率+8</v>
      </c>
      <c r="D107" s="31">
        <f>VLOOKUP(被动技能!J109,对应表!R:S,2,FALSE)</f>
        <v>1</v>
      </c>
      <c r="E107" s="31" t="str">
        <f>被动技能!K109</f>
        <v>200104:100:1:0</v>
      </c>
      <c r="F107" s="31">
        <f>被动技能!L109</f>
        <v>4</v>
      </c>
      <c r="G107" s="31">
        <f>VLOOKUP(被动技能!M109,对应表!N:O,2,FALSE)</f>
        <v>1</v>
      </c>
      <c r="H107" s="31" t="str">
        <f>被动技能!N109</f>
        <v>buff_06</v>
      </c>
    </row>
    <row r="108" spans="1:8" s="31" customFormat="1" x14ac:dyDescent="0.15">
      <c r="A108" s="31">
        <f>被动技能!G110</f>
        <v>100105</v>
      </c>
      <c r="B108" s="31" t="str">
        <f>被动技能!H110</f>
        <v>格挡</v>
      </c>
      <c r="C108" s="31" t="str">
        <f>被动技能!I110</f>
        <v>自身格挡率+9</v>
      </c>
      <c r="D108" s="31">
        <f>VLOOKUP(被动技能!J110,对应表!R:S,2,FALSE)</f>
        <v>1</v>
      </c>
      <c r="E108" s="31" t="str">
        <f>被动技能!K110</f>
        <v>200105:100:1:0</v>
      </c>
      <c r="F108" s="31">
        <f>被动技能!L110</f>
        <v>5</v>
      </c>
      <c r="G108" s="31">
        <f>VLOOKUP(被动技能!M110,对应表!N:O,2,FALSE)</f>
        <v>1</v>
      </c>
      <c r="H108" s="31" t="str">
        <f>被动技能!N110</f>
        <v>buff_06</v>
      </c>
    </row>
    <row r="109" spans="1:8" s="31" customFormat="1" x14ac:dyDescent="0.15">
      <c r="A109" s="31">
        <f>被动技能!G111</f>
        <v>100106</v>
      </c>
      <c r="B109" s="31" t="str">
        <f>被动技能!H111</f>
        <v>格挡</v>
      </c>
      <c r="C109" s="31" t="str">
        <f>被动技能!I111</f>
        <v>自身格挡率+10</v>
      </c>
      <c r="D109" s="31">
        <f>VLOOKUP(被动技能!J111,对应表!R:S,2,FALSE)</f>
        <v>1</v>
      </c>
      <c r="E109" s="31" t="str">
        <f>被动技能!K111</f>
        <v>200106:100:1:0</v>
      </c>
      <c r="F109" s="31">
        <f>被动技能!L111</f>
        <v>6</v>
      </c>
      <c r="G109" s="31">
        <f>VLOOKUP(被动技能!M111,对应表!N:O,2,FALSE)</f>
        <v>1</v>
      </c>
      <c r="H109" s="31" t="str">
        <f>被动技能!N111</f>
        <v>buff_06</v>
      </c>
    </row>
    <row r="110" spans="1:8" s="31" customFormat="1" x14ac:dyDescent="0.15">
      <c r="A110" s="31">
        <f>被动技能!G112</f>
        <v>100107</v>
      </c>
      <c r="B110" s="31" t="str">
        <f>被动技能!H112</f>
        <v>格挡</v>
      </c>
      <c r="C110" s="31" t="str">
        <f>被动技能!I112</f>
        <v>自身格挡率+11</v>
      </c>
      <c r="D110" s="31">
        <f>VLOOKUP(被动技能!J112,对应表!R:S,2,FALSE)</f>
        <v>1</v>
      </c>
      <c r="E110" s="31" t="str">
        <f>被动技能!K112</f>
        <v>200107:100:1:0</v>
      </c>
      <c r="F110" s="31">
        <f>被动技能!L112</f>
        <v>7</v>
      </c>
      <c r="G110" s="31">
        <f>VLOOKUP(被动技能!M112,对应表!N:O,2,FALSE)</f>
        <v>1</v>
      </c>
      <c r="H110" s="31" t="str">
        <f>被动技能!N112</f>
        <v>buff_06</v>
      </c>
    </row>
    <row r="111" spans="1:8" s="31" customFormat="1" x14ac:dyDescent="0.15">
      <c r="A111" s="31">
        <f>被动技能!G113</f>
        <v>100108</v>
      </c>
      <c r="B111" s="31" t="str">
        <f>被动技能!H113</f>
        <v>格挡</v>
      </c>
      <c r="C111" s="31" t="str">
        <f>被动技能!I113</f>
        <v>自身格挡率+12</v>
      </c>
      <c r="D111" s="31">
        <f>VLOOKUP(被动技能!J113,对应表!R:S,2,FALSE)</f>
        <v>1</v>
      </c>
      <c r="E111" s="31" t="str">
        <f>被动技能!K113</f>
        <v>200108:100:1:0</v>
      </c>
      <c r="F111" s="31">
        <f>被动技能!L113</f>
        <v>8</v>
      </c>
      <c r="G111" s="31">
        <f>VLOOKUP(被动技能!M113,对应表!N:O,2,FALSE)</f>
        <v>1</v>
      </c>
      <c r="H111" s="31" t="str">
        <f>被动技能!N113</f>
        <v>buff_06</v>
      </c>
    </row>
    <row r="112" spans="1:8" s="31" customFormat="1" x14ac:dyDescent="0.15">
      <c r="A112" s="31">
        <f>被动技能!G114</f>
        <v>100109</v>
      </c>
      <c r="B112" s="31" t="str">
        <f>被动技能!H114</f>
        <v>格挡</v>
      </c>
      <c r="C112" s="31" t="str">
        <f>被动技能!I114</f>
        <v>自身格挡率+13</v>
      </c>
      <c r="D112" s="31">
        <f>VLOOKUP(被动技能!J114,对应表!R:S,2,FALSE)</f>
        <v>1</v>
      </c>
      <c r="E112" s="31" t="str">
        <f>被动技能!K114</f>
        <v>200109:100:1:0</v>
      </c>
      <c r="F112" s="31">
        <f>被动技能!L114</f>
        <v>9</v>
      </c>
      <c r="G112" s="31">
        <f>VLOOKUP(被动技能!M114,对应表!N:O,2,FALSE)</f>
        <v>1</v>
      </c>
      <c r="H112" s="31" t="str">
        <f>被动技能!N114</f>
        <v>buff_06</v>
      </c>
    </row>
    <row r="113" spans="1:8" s="31" customFormat="1" x14ac:dyDescent="0.15">
      <c r="A113" s="31">
        <f>被动技能!G115</f>
        <v>100110</v>
      </c>
      <c r="B113" s="31" t="str">
        <f>被动技能!H115</f>
        <v>格挡</v>
      </c>
      <c r="C113" s="31" t="str">
        <f>被动技能!I115</f>
        <v>自身格挡率+14</v>
      </c>
      <c r="D113" s="31">
        <f>VLOOKUP(被动技能!J115,对应表!R:S,2,FALSE)</f>
        <v>1</v>
      </c>
      <c r="E113" s="31" t="str">
        <f>被动技能!K115</f>
        <v>200110:100:1:0</v>
      </c>
      <c r="F113" s="31">
        <f>被动技能!L115</f>
        <v>10</v>
      </c>
      <c r="G113" s="31">
        <f>VLOOKUP(被动技能!M115,对应表!N:O,2,FALSE)</f>
        <v>1</v>
      </c>
      <c r="H113" s="31" t="str">
        <f>被动技能!N115</f>
        <v>buff_06</v>
      </c>
    </row>
    <row r="114" spans="1:8" s="31" customFormat="1" x14ac:dyDescent="0.15">
      <c r="A114" s="31">
        <f>被动技能!G116</f>
        <v>100111</v>
      </c>
      <c r="B114" s="31" t="str">
        <f>被动技能!H116</f>
        <v>格挡</v>
      </c>
      <c r="C114" s="31" t="str">
        <f>被动技能!I116</f>
        <v>自身格挡率+15</v>
      </c>
      <c r="D114" s="31">
        <f>VLOOKUP(被动技能!J116,对应表!R:S,2,FALSE)</f>
        <v>1</v>
      </c>
      <c r="E114" s="31" t="str">
        <f>被动技能!K116</f>
        <v>200111:100:1:0</v>
      </c>
      <c r="F114" s="31">
        <f>被动技能!L116</f>
        <v>11</v>
      </c>
      <c r="G114" s="31">
        <f>VLOOKUP(被动技能!M116,对应表!N:O,2,FALSE)</f>
        <v>1</v>
      </c>
      <c r="H114" s="31" t="str">
        <f>被动技能!N116</f>
        <v>buff_06</v>
      </c>
    </row>
    <row r="115" spans="1:8" s="31" customFormat="1" x14ac:dyDescent="0.15">
      <c r="A115" s="31">
        <f>被动技能!G117</f>
        <v>100112</v>
      </c>
      <c r="B115" s="31" t="str">
        <f>被动技能!H117</f>
        <v>格挡</v>
      </c>
      <c r="C115" s="31" t="str">
        <f>被动技能!I117</f>
        <v>自身格挡率+16</v>
      </c>
      <c r="D115" s="31">
        <f>VLOOKUP(被动技能!J117,对应表!R:S,2,FALSE)</f>
        <v>1</v>
      </c>
      <c r="E115" s="31" t="str">
        <f>被动技能!K117</f>
        <v>200112:100:1:0</v>
      </c>
      <c r="F115" s="31">
        <f>被动技能!L117</f>
        <v>12</v>
      </c>
      <c r="G115" s="31">
        <f>VLOOKUP(被动技能!M117,对应表!N:O,2,FALSE)</f>
        <v>1</v>
      </c>
      <c r="H115" s="31" t="str">
        <f>被动技能!N117</f>
        <v>buff_06</v>
      </c>
    </row>
    <row r="116" spans="1:8" s="31" customFormat="1" x14ac:dyDescent="0.15">
      <c r="A116" s="31">
        <f>被动技能!G118</f>
        <v>100113</v>
      </c>
      <c r="B116" s="31" t="str">
        <f>被动技能!H118</f>
        <v>格挡</v>
      </c>
      <c r="C116" s="31" t="str">
        <f>被动技能!I118</f>
        <v>自身格挡率+17</v>
      </c>
      <c r="D116" s="31">
        <f>VLOOKUP(被动技能!J118,对应表!R:S,2,FALSE)</f>
        <v>1</v>
      </c>
      <c r="E116" s="31" t="str">
        <f>被动技能!K118</f>
        <v>200113:100:1:0</v>
      </c>
      <c r="F116" s="31">
        <f>被动技能!L118</f>
        <v>13</v>
      </c>
      <c r="G116" s="31">
        <f>VLOOKUP(被动技能!M118,对应表!N:O,2,FALSE)</f>
        <v>1</v>
      </c>
      <c r="H116" s="31" t="str">
        <f>被动技能!N118</f>
        <v>buff_06</v>
      </c>
    </row>
    <row r="117" spans="1:8" s="31" customFormat="1" x14ac:dyDescent="0.15">
      <c r="A117" s="31">
        <f>被动技能!G119</f>
        <v>100114</v>
      </c>
      <c r="B117" s="31" t="str">
        <f>被动技能!H119</f>
        <v>格挡</v>
      </c>
      <c r="C117" s="31" t="str">
        <f>被动技能!I119</f>
        <v>自身格挡率+18</v>
      </c>
      <c r="D117" s="31">
        <f>VLOOKUP(被动技能!J119,对应表!R:S,2,FALSE)</f>
        <v>1</v>
      </c>
      <c r="E117" s="31" t="str">
        <f>被动技能!K119</f>
        <v>200114:100:1:0</v>
      </c>
      <c r="F117" s="31">
        <f>被动技能!L119</f>
        <v>14</v>
      </c>
      <c r="G117" s="31">
        <f>VLOOKUP(被动技能!M119,对应表!N:O,2,FALSE)</f>
        <v>1</v>
      </c>
      <c r="H117" s="31" t="str">
        <f>被动技能!N119</f>
        <v>buff_06</v>
      </c>
    </row>
    <row r="118" spans="1:8" s="31" customFormat="1" x14ac:dyDescent="0.15">
      <c r="A118" s="31">
        <f>被动技能!G120</f>
        <v>100115</v>
      </c>
      <c r="B118" s="31" t="str">
        <f>被动技能!H120</f>
        <v>格挡</v>
      </c>
      <c r="C118" s="31" t="str">
        <f>被动技能!I120</f>
        <v>自身格挡率+19</v>
      </c>
      <c r="D118" s="31">
        <f>VLOOKUP(被动技能!J120,对应表!R:S,2,FALSE)</f>
        <v>1</v>
      </c>
      <c r="E118" s="31" t="str">
        <f>被动技能!K120</f>
        <v>200115:100:1:0</v>
      </c>
      <c r="F118" s="31">
        <f>被动技能!L120</f>
        <v>15</v>
      </c>
      <c r="G118" s="31">
        <f>VLOOKUP(被动技能!M120,对应表!N:O,2,FALSE)</f>
        <v>1</v>
      </c>
      <c r="H118" s="31" t="str">
        <f>被动技能!N120</f>
        <v>buff_06</v>
      </c>
    </row>
    <row r="119" spans="1:8" s="31" customFormat="1" x14ac:dyDescent="0.15">
      <c r="A119" s="31">
        <f>被动技能!G121</f>
        <v>100116</v>
      </c>
      <c r="B119" s="31" t="str">
        <f>被动技能!H121</f>
        <v>格挡</v>
      </c>
      <c r="C119" s="31" t="str">
        <f>被动技能!I121</f>
        <v>自身格挡率+20</v>
      </c>
      <c r="D119" s="31">
        <f>VLOOKUP(被动技能!J121,对应表!R:S,2,FALSE)</f>
        <v>1</v>
      </c>
      <c r="E119" s="31" t="str">
        <f>被动技能!K121</f>
        <v>200116:100:1:0</v>
      </c>
      <c r="F119" s="31">
        <f>被动技能!L121</f>
        <v>16</v>
      </c>
      <c r="G119" s="31">
        <f>VLOOKUP(被动技能!M121,对应表!N:O,2,FALSE)</f>
        <v>1</v>
      </c>
      <c r="H119" s="31" t="str">
        <f>被动技能!N121</f>
        <v>buff_06</v>
      </c>
    </row>
    <row r="120" spans="1:8" s="31" customFormat="1" x14ac:dyDescent="0.15">
      <c r="A120" s="31">
        <f>被动技能!G122</f>
        <v>100117</v>
      </c>
      <c r="B120" s="31" t="str">
        <f>被动技能!H122</f>
        <v>格挡</v>
      </c>
      <c r="C120" s="31" t="str">
        <f>被动技能!I122</f>
        <v>自身格挡率+21</v>
      </c>
      <c r="D120" s="31">
        <f>VLOOKUP(被动技能!J122,对应表!R:S,2,FALSE)</f>
        <v>1</v>
      </c>
      <c r="E120" s="31" t="str">
        <f>被动技能!K122</f>
        <v>200117:100:1:0</v>
      </c>
      <c r="F120" s="31">
        <f>被动技能!L122</f>
        <v>17</v>
      </c>
      <c r="G120" s="31">
        <f>VLOOKUP(被动技能!M122,对应表!N:O,2,FALSE)</f>
        <v>1</v>
      </c>
      <c r="H120" s="31" t="str">
        <f>被动技能!N122</f>
        <v>buff_06</v>
      </c>
    </row>
    <row r="121" spans="1:8" s="31" customFormat="1" x14ac:dyDescent="0.15">
      <c r="A121" s="31">
        <f>被动技能!G123</f>
        <v>100118</v>
      </c>
      <c r="B121" s="31" t="str">
        <f>被动技能!H123</f>
        <v>格挡</v>
      </c>
      <c r="C121" s="31" t="str">
        <f>被动技能!I123</f>
        <v>自身格挡率+22</v>
      </c>
      <c r="D121" s="31">
        <f>VLOOKUP(被动技能!J123,对应表!R:S,2,FALSE)</f>
        <v>1</v>
      </c>
      <c r="E121" s="31" t="str">
        <f>被动技能!K123</f>
        <v>200118:100:1:0</v>
      </c>
      <c r="F121" s="31">
        <f>被动技能!L123</f>
        <v>18</v>
      </c>
      <c r="G121" s="31">
        <f>VLOOKUP(被动技能!M123,对应表!N:O,2,FALSE)</f>
        <v>1</v>
      </c>
      <c r="H121" s="31" t="str">
        <f>被动技能!N123</f>
        <v>buff_06</v>
      </c>
    </row>
    <row r="122" spans="1:8" s="31" customFormat="1" x14ac:dyDescent="0.15">
      <c r="A122" s="31">
        <f>被动技能!G124</f>
        <v>100119</v>
      </c>
      <c r="B122" s="31" t="str">
        <f>被动技能!H124</f>
        <v>格挡</v>
      </c>
      <c r="C122" s="31" t="str">
        <f>被动技能!I124</f>
        <v>自身格挡率+23</v>
      </c>
      <c r="D122" s="31">
        <f>VLOOKUP(被动技能!J124,对应表!R:S,2,FALSE)</f>
        <v>1</v>
      </c>
      <c r="E122" s="31" t="str">
        <f>被动技能!K124</f>
        <v>200119:100:1:0</v>
      </c>
      <c r="F122" s="31">
        <f>被动技能!L124</f>
        <v>19</v>
      </c>
      <c r="G122" s="31">
        <f>VLOOKUP(被动技能!M124,对应表!N:O,2,FALSE)</f>
        <v>1</v>
      </c>
      <c r="H122" s="31" t="str">
        <f>被动技能!N124</f>
        <v>buff_06</v>
      </c>
    </row>
    <row r="123" spans="1:8" s="31" customFormat="1" x14ac:dyDescent="0.15">
      <c r="A123" s="31">
        <f>被动技能!G125</f>
        <v>100120</v>
      </c>
      <c r="B123" s="31" t="str">
        <f>被动技能!H125</f>
        <v>格挡</v>
      </c>
      <c r="C123" s="31" t="str">
        <f>被动技能!I125</f>
        <v>自身格挡率+24</v>
      </c>
      <c r="D123" s="31">
        <f>VLOOKUP(被动技能!J125,对应表!R:S,2,FALSE)</f>
        <v>1</v>
      </c>
      <c r="E123" s="31" t="str">
        <f>被动技能!K125</f>
        <v>200120:100:1:0</v>
      </c>
      <c r="F123" s="31">
        <f>被动技能!L125</f>
        <v>20</v>
      </c>
      <c r="G123" s="31">
        <f>VLOOKUP(被动技能!M125,对应表!N:O,2,FALSE)</f>
        <v>1</v>
      </c>
      <c r="H123" s="31" t="str">
        <f>被动技能!N125</f>
        <v>buff_06</v>
      </c>
    </row>
    <row r="124" spans="1:8" s="31" customFormat="1" x14ac:dyDescent="0.15">
      <c r="A124" s="31">
        <f>被动技能!G126</f>
        <v>100121</v>
      </c>
      <c r="B124" s="31" t="str">
        <f>被动技能!H126</f>
        <v>反击</v>
      </c>
      <c r="C124" s="31" t="str">
        <f>被动技能!I126</f>
        <v>自身反击率+5</v>
      </c>
      <c r="D124" s="31">
        <f>VLOOKUP(被动技能!J126,对应表!R:S,2,FALSE)</f>
        <v>1</v>
      </c>
      <c r="E124" s="31" t="str">
        <f>被动技能!K126</f>
        <v>200121:100:1:0</v>
      </c>
      <c r="F124" s="31">
        <f>被动技能!L126</f>
        <v>1</v>
      </c>
      <c r="G124" s="31">
        <f>VLOOKUP(被动技能!M126,对应表!N:O,2,FALSE)</f>
        <v>1</v>
      </c>
      <c r="H124" s="31" t="str">
        <f>被动技能!N126</f>
        <v>buff_07</v>
      </c>
    </row>
    <row r="125" spans="1:8" s="31" customFormat="1" x14ac:dyDescent="0.15">
      <c r="A125" s="31">
        <f>被动技能!G127</f>
        <v>100122</v>
      </c>
      <c r="B125" s="31" t="str">
        <f>被动技能!H127</f>
        <v>反击</v>
      </c>
      <c r="C125" s="31" t="str">
        <f>被动技能!I127</f>
        <v>自身反击率+6</v>
      </c>
      <c r="D125" s="31">
        <f>VLOOKUP(被动技能!J127,对应表!R:S,2,FALSE)</f>
        <v>1</v>
      </c>
      <c r="E125" s="31" t="str">
        <f>被动技能!K127</f>
        <v>200122:100:1:0</v>
      </c>
      <c r="F125" s="31">
        <f>被动技能!L127</f>
        <v>2</v>
      </c>
      <c r="G125" s="31">
        <f>VLOOKUP(被动技能!M127,对应表!N:O,2,FALSE)</f>
        <v>1</v>
      </c>
      <c r="H125" s="31" t="str">
        <f>被动技能!N127</f>
        <v>buff_07</v>
      </c>
    </row>
    <row r="126" spans="1:8" s="31" customFormat="1" x14ac:dyDescent="0.15">
      <c r="A126" s="31">
        <f>被动技能!G128</f>
        <v>100123</v>
      </c>
      <c r="B126" s="31" t="str">
        <f>被动技能!H128</f>
        <v>反击</v>
      </c>
      <c r="C126" s="31" t="str">
        <f>被动技能!I128</f>
        <v>自身反击率+7</v>
      </c>
      <c r="D126" s="31">
        <f>VLOOKUP(被动技能!J128,对应表!R:S,2,FALSE)</f>
        <v>1</v>
      </c>
      <c r="E126" s="31" t="str">
        <f>被动技能!K128</f>
        <v>200123:100:1:0</v>
      </c>
      <c r="F126" s="31">
        <f>被动技能!L128</f>
        <v>3</v>
      </c>
      <c r="G126" s="31">
        <f>VLOOKUP(被动技能!M128,对应表!N:O,2,FALSE)</f>
        <v>1</v>
      </c>
      <c r="H126" s="31" t="str">
        <f>被动技能!N128</f>
        <v>buff_07</v>
      </c>
    </row>
    <row r="127" spans="1:8" s="31" customFormat="1" x14ac:dyDescent="0.15">
      <c r="A127" s="31">
        <f>被动技能!G129</f>
        <v>100124</v>
      </c>
      <c r="B127" s="31" t="str">
        <f>被动技能!H129</f>
        <v>反击</v>
      </c>
      <c r="C127" s="31" t="str">
        <f>被动技能!I129</f>
        <v>自身反击率+8</v>
      </c>
      <c r="D127" s="31">
        <f>VLOOKUP(被动技能!J129,对应表!R:S,2,FALSE)</f>
        <v>1</v>
      </c>
      <c r="E127" s="31" t="str">
        <f>被动技能!K129</f>
        <v>200124:100:1:0</v>
      </c>
      <c r="F127" s="31">
        <f>被动技能!L129</f>
        <v>4</v>
      </c>
      <c r="G127" s="31">
        <f>VLOOKUP(被动技能!M129,对应表!N:O,2,FALSE)</f>
        <v>1</v>
      </c>
      <c r="H127" s="31" t="str">
        <f>被动技能!N129</f>
        <v>buff_07</v>
      </c>
    </row>
    <row r="128" spans="1:8" s="31" customFormat="1" x14ac:dyDescent="0.15">
      <c r="A128" s="31">
        <f>被动技能!G130</f>
        <v>100125</v>
      </c>
      <c r="B128" s="31" t="str">
        <f>被动技能!H130</f>
        <v>反击</v>
      </c>
      <c r="C128" s="31" t="str">
        <f>被动技能!I130</f>
        <v>自身反击率+9</v>
      </c>
      <c r="D128" s="31">
        <f>VLOOKUP(被动技能!J130,对应表!R:S,2,FALSE)</f>
        <v>1</v>
      </c>
      <c r="E128" s="31" t="str">
        <f>被动技能!K130</f>
        <v>200125:100:1:0</v>
      </c>
      <c r="F128" s="31">
        <f>被动技能!L130</f>
        <v>5</v>
      </c>
      <c r="G128" s="31">
        <f>VLOOKUP(被动技能!M130,对应表!N:O,2,FALSE)</f>
        <v>1</v>
      </c>
      <c r="H128" s="31" t="str">
        <f>被动技能!N130</f>
        <v>buff_07</v>
      </c>
    </row>
    <row r="129" spans="1:8" s="31" customFormat="1" x14ac:dyDescent="0.15">
      <c r="A129" s="31">
        <f>被动技能!G131</f>
        <v>100126</v>
      </c>
      <c r="B129" s="31" t="str">
        <f>被动技能!H131</f>
        <v>反击</v>
      </c>
      <c r="C129" s="31" t="str">
        <f>被动技能!I131</f>
        <v>自身反击率+10</v>
      </c>
      <c r="D129" s="31">
        <f>VLOOKUP(被动技能!J131,对应表!R:S,2,FALSE)</f>
        <v>1</v>
      </c>
      <c r="E129" s="31" t="str">
        <f>被动技能!K131</f>
        <v>200126:100:1:0</v>
      </c>
      <c r="F129" s="31">
        <f>被动技能!L131</f>
        <v>6</v>
      </c>
      <c r="G129" s="31">
        <f>VLOOKUP(被动技能!M131,对应表!N:O,2,FALSE)</f>
        <v>1</v>
      </c>
      <c r="H129" s="31" t="str">
        <f>被动技能!N131</f>
        <v>buff_07</v>
      </c>
    </row>
    <row r="130" spans="1:8" s="31" customFormat="1" x14ac:dyDescent="0.15">
      <c r="A130" s="31">
        <f>被动技能!G132</f>
        <v>100127</v>
      </c>
      <c r="B130" s="31" t="str">
        <f>被动技能!H132</f>
        <v>反击</v>
      </c>
      <c r="C130" s="31" t="str">
        <f>被动技能!I132</f>
        <v>自身反击率+11</v>
      </c>
      <c r="D130" s="31">
        <f>VLOOKUP(被动技能!J132,对应表!R:S,2,FALSE)</f>
        <v>1</v>
      </c>
      <c r="E130" s="31" t="str">
        <f>被动技能!K132</f>
        <v>200127:100:1:0</v>
      </c>
      <c r="F130" s="31">
        <f>被动技能!L132</f>
        <v>7</v>
      </c>
      <c r="G130" s="31">
        <f>VLOOKUP(被动技能!M132,对应表!N:O,2,FALSE)</f>
        <v>1</v>
      </c>
      <c r="H130" s="31" t="str">
        <f>被动技能!N132</f>
        <v>buff_07</v>
      </c>
    </row>
    <row r="131" spans="1:8" s="31" customFormat="1" x14ac:dyDescent="0.15">
      <c r="A131" s="31">
        <f>被动技能!G133</f>
        <v>100128</v>
      </c>
      <c r="B131" s="31" t="str">
        <f>被动技能!H133</f>
        <v>反击</v>
      </c>
      <c r="C131" s="31" t="str">
        <f>被动技能!I133</f>
        <v>自身反击率+12</v>
      </c>
      <c r="D131" s="31">
        <f>VLOOKUP(被动技能!J133,对应表!R:S,2,FALSE)</f>
        <v>1</v>
      </c>
      <c r="E131" s="31" t="str">
        <f>被动技能!K133</f>
        <v>200128:100:1:0</v>
      </c>
      <c r="F131" s="31">
        <f>被动技能!L133</f>
        <v>8</v>
      </c>
      <c r="G131" s="31">
        <f>VLOOKUP(被动技能!M133,对应表!N:O,2,FALSE)</f>
        <v>1</v>
      </c>
      <c r="H131" s="31" t="str">
        <f>被动技能!N133</f>
        <v>buff_07</v>
      </c>
    </row>
    <row r="132" spans="1:8" s="31" customFormat="1" x14ac:dyDescent="0.15">
      <c r="A132" s="31">
        <f>被动技能!G134</f>
        <v>100129</v>
      </c>
      <c r="B132" s="31" t="str">
        <f>被动技能!H134</f>
        <v>反击</v>
      </c>
      <c r="C132" s="31" t="str">
        <f>被动技能!I134</f>
        <v>自身反击率+13</v>
      </c>
      <c r="D132" s="31">
        <f>VLOOKUP(被动技能!J134,对应表!R:S,2,FALSE)</f>
        <v>1</v>
      </c>
      <c r="E132" s="31" t="str">
        <f>被动技能!K134</f>
        <v>200129:100:1:0</v>
      </c>
      <c r="F132" s="31">
        <f>被动技能!L134</f>
        <v>9</v>
      </c>
      <c r="G132" s="31">
        <f>VLOOKUP(被动技能!M134,对应表!N:O,2,FALSE)</f>
        <v>1</v>
      </c>
      <c r="H132" s="31" t="str">
        <f>被动技能!N134</f>
        <v>buff_07</v>
      </c>
    </row>
    <row r="133" spans="1:8" s="31" customFormat="1" x14ac:dyDescent="0.15">
      <c r="A133" s="31">
        <f>被动技能!G135</f>
        <v>100130</v>
      </c>
      <c r="B133" s="31" t="str">
        <f>被动技能!H135</f>
        <v>反击</v>
      </c>
      <c r="C133" s="31" t="str">
        <f>被动技能!I135</f>
        <v>自身反击率+14</v>
      </c>
      <c r="D133" s="31">
        <f>VLOOKUP(被动技能!J135,对应表!R:S,2,FALSE)</f>
        <v>1</v>
      </c>
      <c r="E133" s="31" t="str">
        <f>被动技能!K135</f>
        <v>200130:100:1:0</v>
      </c>
      <c r="F133" s="31">
        <f>被动技能!L135</f>
        <v>10</v>
      </c>
      <c r="G133" s="31">
        <f>VLOOKUP(被动技能!M135,对应表!N:O,2,FALSE)</f>
        <v>1</v>
      </c>
      <c r="H133" s="31" t="str">
        <f>被动技能!N135</f>
        <v>buff_07</v>
      </c>
    </row>
    <row r="134" spans="1:8" s="31" customFormat="1" x14ac:dyDescent="0.15">
      <c r="A134" s="31">
        <f>被动技能!G136</f>
        <v>100131</v>
      </c>
      <c r="B134" s="31" t="str">
        <f>被动技能!H136</f>
        <v>反击</v>
      </c>
      <c r="C134" s="31" t="str">
        <f>被动技能!I136</f>
        <v>自身反击率+15</v>
      </c>
      <c r="D134" s="31">
        <f>VLOOKUP(被动技能!J136,对应表!R:S,2,FALSE)</f>
        <v>1</v>
      </c>
      <c r="E134" s="31" t="str">
        <f>被动技能!K136</f>
        <v>200131:100:1:0</v>
      </c>
      <c r="F134" s="31">
        <f>被动技能!L136</f>
        <v>11</v>
      </c>
      <c r="G134" s="31">
        <f>VLOOKUP(被动技能!M136,对应表!N:O,2,FALSE)</f>
        <v>1</v>
      </c>
      <c r="H134" s="31" t="str">
        <f>被动技能!N136</f>
        <v>buff_07</v>
      </c>
    </row>
    <row r="135" spans="1:8" s="31" customFormat="1" x14ac:dyDescent="0.15">
      <c r="A135" s="31">
        <f>被动技能!G137</f>
        <v>100132</v>
      </c>
      <c r="B135" s="31" t="str">
        <f>被动技能!H137</f>
        <v>反击</v>
      </c>
      <c r="C135" s="31" t="str">
        <f>被动技能!I137</f>
        <v>自身反击率+16</v>
      </c>
      <c r="D135" s="31">
        <f>VLOOKUP(被动技能!J137,对应表!R:S,2,FALSE)</f>
        <v>1</v>
      </c>
      <c r="E135" s="31" t="str">
        <f>被动技能!K137</f>
        <v>200132:100:1:0</v>
      </c>
      <c r="F135" s="31">
        <f>被动技能!L137</f>
        <v>12</v>
      </c>
      <c r="G135" s="31">
        <f>VLOOKUP(被动技能!M137,对应表!N:O,2,FALSE)</f>
        <v>1</v>
      </c>
      <c r="H135" s="31" t="str">
        <f>被动技能!N137</f>
        <v>buff_07</v>
      </c>
    </row>
    <row r="136" spans="1:8" s="31" customFormat="1" x14ac:dyDescent="0.15">
      <c r="A136" s="31">
        <f>被动技能!G138</f>
        <v>100133</v>
      </c>
      <c r="B136" s="31" t="str">
        <f>被动技能!H138</f>
        <v>反击</v>
      </c>
      <c r="C136" s="31" t="str">
        <f>被动技能!I138</f>
        <v>自身反击率+17</v>
      </c>
      <c r="D136" s="31">
        <f>VLOOKUP(被动技能!J138,对应表!R:S,2,FALSE)</f>
        <v>1</v>
      </c>
      <c r="E136" s="31" t="str">
        <f>被动技能!K138</f>
        <v>200133:100:1:0</v>
      </c>
      <c r="F136" s="31">
        <f>被动技能!L138</f>
        <v>13</v>
      </c>
      <c r="G136" s="31">
        <f>VLOOKUP(被动技能!M138,对应表!N:O,2,FALSE)</f>
        <v>1</v>
      </c>
      <c r="H136" s="31" t="str">
        <f>被动技能!N138</f>
        <v>buff_07</v>
      </c>
    </row>
    <row r="137" spans="1:8" s="31" customFormat="1" x14ac:dyDescent="0.15">
      <c r="A137" s="31">
        <f>被动技能!G139</f>
        <v>100134</v>
      </c>
      <c r="B137" s="31" t="str">
        <f>被动技能!H139</f>
        <v>反击</v>
      </c>
      <c r="C137" s="31" t="str">
        <f>被动技能!I139</f>
        <v>自身反击率+18</v>
      </c>
      <c r="D137" s="31">
        <f>VLOOKUP(被动技能!J139,对应表!R:S,2,FALSE)</f>
        <v>1</v>
      </c>
      <c r="E137" s="31" t="str">
        <f>被动技能!K139</f>
        <v>200134:100:1:0</v>
      </c>
      <c r="F137" s="31">
        <f>被动技能!L139</f>
        <v>14</v>
      </c>
      <c r="G137" s="31">
        <f>VLOOKUP(被动技能!M139,对应表!N:O,2,FALSE)</f>
        <v>1</v>
      </c>
      <c r="H137" s="31" t="str">
        <f>被动技能!N139</f>
        <v>buff_07</v>
      </c>
    </row>
    <row r="138" spans="1:8" s="31" customFormat="1" x14ac:dyDescent="0.15">
      <c r="A138" s="31">
        <f>被动技能!G140</f>
        <v>100135</v>
      </c>
      <c r="B138" s="31" t="str">
        <f>被动技能!H140</f>
        <v>反击</v>
      </c>
      <c r="C138" s="31" t="str">
        <f>被动技能!I140</f>
        <v>自身反击率+19</v>
      </c>
      <c r="D138" s="31">
        <f>VLOOKUP(被动技能!J140,对应表!R:S,2,FALSE)</f>
        <v>1</v>
      </c>
      <c r="E138" s="31" t="str">
        <f>被动技能!K140</f>
        <v>200135:100:1:0</v>
      </c>
      <c r="F138" s="31">
        <f>被动技能!L140</f>
        <v>15</v>
      </c>
      <c r="G138" s="31">
        <f>VLOOKUP(被动技能!M140,对应表!N:O,2,FALSE)</f>
        <v>1</v>
      </c>
      <c r="H138" s="31" t="str">
        <f>被动技能!N140</f>
        <v>buff_07</v>
      </c>
    </row>
    <row r="139" spans="1:8" s="31" customFormat="1" x14ac:dyDescent="0.15">
      <c r="A139" s="31">
        <f>被动技能!G141</f>
        <v>100136</v>
      </c>
      <c r="B139" s="31" t="str">
        <f>被动技能!H141</f>
        <v>反击</v>
      </c>
      <c r="C139" s="31" t="str">
        <f>被动技能!I141</f>
        <v>自身反击率+20</v>
      </c>
      <c r="D139" s="31">
        <f>VLOOKUP(被动技能!J141,对应表!R:S,2,FALSE)</f>
        <v>1</v>
      </c>
      <c r="E139" s="31" t="str">
        <f>被动技能!K141</f>
        <v>200136:100:1:0</v>
      </c>
      <c r="F139" s="31">
        <f>被动技能!L141</f>
        <v>16</v>
      </c>
      <c r="G139" s="31">
        <f>VLOOKUP(被动技能!M141,对应表!N:O,2,FALSE)</f>
        <v>1</v>
      </c>
      <c r="H139" s="31" t="str">
        <f>被动技能!N141</f>
        <v>buff_07</v>
      </c>
    </row>
    <row r="140" spans="1:8" s="31" customFormat="1" x14ac:dyDescent="0.15">
      <c r="A140" s="31">
        <f>被动技能!G142</f>
        <v>100137</v>
      </c>
      <c r="B140" s="31" t="str">
        <f>被动技能!H142</f>
        <v>反击</v>
      </c>
      <c r="C140" s="31" t="str">
        <f>被动技能!I142</f>
        <v>自身反击率+21</v>
      </c>
      <c r="D140" s="31">
        <f>VLOOKUP(被动技能!J142,对应表!R:S,2,FALSE)</f>
        <v>1</v>
      </c>
      <c r="E140" s="31" t="str">
        <f>被动技能!K142</f>
        <v>200137:100:1:0</v>
      </c>
      <c r="F140" s="31">
        <f>被动技能!L142</f>
        <v>17</v>
      </c>
      <c r="G140" s="31">
        <f>VLOOKUP(被动技能!M142,对应表!N:O,2,FALSE)</f>
        <v>1</v>
      </c>
      <c r="H140" s="31" t="str">
        <f>被动技能!N142</f>
        <v>buff_07</v>
      </c>
    </row>
    <row r="141" spans="1:8" s="31" customFormat="1" x14ac:dyDescent="0.15">
      <c r="A141" s="31">
        <f>被动技能!G143</f>
        <v>100138</v>
      </c>
      <c r="B141" s="31" t="str">
        <f>被动技能!H143</f>
        <v>反击</v>
      </c>
      <c r="C141" s="31" t="str">
        <f>被动技能!I143</f>
        <v>自身反击率+22</v>
      </c>
      <c r="D141" s="31">
        <f>VLOOKUP(被动技能!J143,对应表!R:S,2,FALSE)</f>
        <v>1</v>
      </c>
      <c r="E141" s="31" t="str">
        <f>被动技能!K143</f>
        <v>200138:100:1:0</v>
      </c>
      <c r="F141" s="31">
        <f>被动技能!L143</f>
        <v>18</v>
      </c>
      <c r="G141" s="31">
        <f>VLOOKUP(被动技能!M143,对应表!N:O,2,FALSE)</f>
        <v>1</v>
      </c>
      <c r="H141" s="31" t="str">
        <f>被动技能!N143</f>
        <v>buff_07</v>
      </c>
    </row>
    <row r="142" spans="1:8" s="31" customFormat="1" x14ac:dyDescent="0.15">
      <c r="A142" s="31">
        <f>被动技能!G144</f>
        <v>100139</v>
      </c>
      <c r="B142" s="31" t="str">
        <f>被动技能!H144</f>
        <v>反击</v>
      </c>
      <c r="C142" s="31" t="str">
        <f>被动技能!I144</f>
        <v>自身反击率+23</v>
      </c>
      <c r="D142" s="31">
        <f>VLOOKUP(被动技能!J144,对应表!R:S,2,FALSE)</f>
        <v>1</v>
      </c>
      <c r="E142" s="31" t="str">
        <f>被动技能!K144</f>
        <v>200139:100:1:0</v>
      </c>
      <c r="F142" s="31">
        <f>被动技能!L144</f>
        <v>19</v>
      </c>
      <c r="G142" s="31">
        <f>VLOOKUP(被动技能!M144,对应表!N:O,2,FALSE)</f>
        <v>1</v>
      </c>
      <c r="H142" s="31" t="str">
        <f>被动技能!N144</f>
        <v>buff_07</v>
      </c>
    </row>
    <row r="143" spans="1:8" s="31" customFormat="1" x14ac:dyDescent="0.15">
      <c r="A143" s="31">
        <f>被动技能!G145</f>
        <v>100140</v>
      </c>
      <c r="B143" s="31" t="str">
        <f>被动技能!H145</f>
        <v>反击</v>
      </c>
      <c r="C143" s="31" t="str">
        <f>被动技能!I145</f>
        <v>自身反击率+24</v>
      </c>
      <c r="D143" s="31">
        <f>VLOOKUP(被动技能!J145,对应表!R:S,2,FALSE)</f>
        <v>1</v>
      </c>
      <c r="E143" s="31" t="str">
        <f>被动技能!K145</f>
        <v>200140:100:1:0</v>
      </c>
      <c r="F143" s="31">
        <f>被动技能!L145</f>
        <v>20</v>
      </c>
      <c r="G143" s="31">
        <f>VLOOKUP(被动技能!M145,对应表!N:O,2,FALSE)</f>
        <v>1</v>
      </c>
      <c r="H143" s="31" t="str">
        <f>被动技能!N145</f>
        <v>buff_07</v>
      </c>
    </row>
    <row r="144" spans="1:8" s="31" customFormat="1" x14ac:dyDescent="0.15">
      <c r="A144" s="31">
        <f>被动技能!G146</f>
        <v>100141</v>
      </c>
      <c r="B144" s="31" t="str">
        <f>被动技能!H146</f>
        <v>连击</v>
      </c>
      <c r="C144" s="31" t="str">
        <f>被动技能!I146</f>
        <v>自身连击率+5</v>
      </c>
      <c r="D144" s="31">
        <f>VLOOKUP(被动技能!J146,对应表!R:S,2,FALSE)</f>
        <v>1</v>
      </c>
      <c r="E144" s="31" t="str">
        <f>被动技能!K146</f>
        <v>200141:100:1:0</v>
      </c>
      <c r="F144" s="31">
        <f>被动技能!L146</f>
        <v>1</v>
      </c>
      <c r="G144" s="31">
        <f>VLOOKUP(被动技能!M146,对应表!N:O,2,FALSE)</f>
        <v>1</v>
      </c>
      <c r="H144" s="31" t="str">
        <f>被动技能!N146</f>
        <v>buff_08</v>
      </c>
    </row>
    <row r="145" spans="1:8" s="31" customFormat="1" x14ac:dyDescent="0.15">
      <c r="A145" s="31">
        <f>被动技能!G147</f>
        <v>100142</v>
      </c>
      <c r="B145" s="31" t="str">
        <f>被动技能!H147</f>
        <v>连击</v>
      </c>
      <c r="C145" s="31" t="str">
        <f>被动技能!I147</f>
        <v>自身连击率+6</v>
      </c>
      <c r="D145" s="31">
        <f>VLOOKUP(被动技能!J147,对应表!R:S,2,FALSE)</f>
        <v>1</v>
      </c>
      <c r="E145" s="31" t="str">
        <f>被动技能!K147</f>
        <v>200142:100:1:0</v>
      </c>
      <c r="F145" s="31">
        <f>被动技能!L147</f>
        <v>2</v>
      </c>
      <c r="G145" s="31">
        <f>VLOOKUP(被动技能!M147,对应表!N:O,2,FALSE)</f>
        <v>1</v>
      </c>
      <c r="H145" s="31" t="str">
        <f>被动技能!N147</f>
        <v>buff_08</v>
      </c>
    </row>
    <row r="146" spans="1:8" s="31" customFormat="1" x14ac:dyDescent="0.15">
      <c r="A146" s="31">
        <f>被动技能!G148</f>
        <v>100143</v>
      </c>
      <c r="B146" s="31" t="str">
        <f>被动技能!H148</f>
        <v>连击</v>
      </c>
      <c r="C146" s="31" t="str">
        <f>被动技能!I148</f>
        <v>自身连击率+7</v>
      </c>
      <c r="D146" s="31">
        <f>VLOOKUP(被动技能!J148,对应表!R:S,2,FALSE)</f>
        <v>1</v>
      </c>
      <c r="E146" s="31" t="str">
        <f>被动技能!K148</f>
        <v>200143:100:1:0</v>
      </c>
      <c r="F146" s="31">
        <f>被动技能!L148</f>
        <v>3</v>
      </c>
      <c r="G146" s="31">
        <f>VLOOKUP(被动技能!M148,对应表!N:O,2,FALSE)</f>
        <v>1</v>
      </c>
      <c r="H146" s="31" t="str">
        <f>被动技能!N148</f>
        <v>buff_08</v>
      </c>
    </row>
    <row r="147" spans="1:8" s="31" customFormat="1" x14ac:dyDescent="0.15">
      <c r="A147" s="31">
        <f>被动技能!G149</f>
        <v>100144</v>
      </c>
      <c r="B147" s="31" t="str">
        <f>被动技能!H149</f>
        <v>连击</v>
      </c>
      <c r="C147" s="31" t="str">
        <f>被动技能!I149</f>
        <v>自身连击率+8</v>
      </c>
      <c r="D147" s="31">
        <f>VLOOKUP(被动技能!J149,对应表!R:S,2,FALSE)</f>
        <v>1</v>
      </c>
      <c r="E147" s="31" t="str">
        <f>被动技能!K149</f>
        <v>200144:100:1:0</v>
      </c>
      <c r="F147" s="31">
        <f>被动技能!L149</f>
        <v>4</v>
      </c>
      <c r="G147" s="31">
        <f>VLOOKUP(被动技能!M149,对应表!N:O,2,FALSE)</f>
        <v>1</v>
      </c>
      <c r="H147" s="31" t="str">
        <f>被动技能!N149</f>
        <v>buff_08</v>
      </c>
    </row>
    <row r="148" spans="1:8" s="31" customFormat="1" x14ac:dyDescent="0.15">
      <c r="A148" s="31">
        <f>被动技能!G150</f>
        <v>100145</v>
      </c>
      <c r="B148" s="31" t="str">
        <f>被动技能!H150</f>
        <v>连击</v>
      </c>
      <c r="C148" s="31" t="str">
        <f>被动技能!I150</f>
        <v>自身连击率+9</v>
      </c>
      <c r="D148" s="31">
        <f>VLOOKUP(被动技能!J150,对应表!R:S,2,FALSE)</f>
        <v>1</v>
      </c>
      <c r="E148" s="31" t="str">
        <f>被动技能!K150</f>
        <v>200145:100:1:0</v>
      </c>
      <c r="F148" s="31">
        <f>被动技能!L150</f>
        <v>5</v>
      </c>
      <c r="G148" s="31">
        <f>VLOOKUP(被动技能!M150,对应表!N:O,2,FALSE)</f>
        <v>1</v>
      </c>
      <c r="H148" s="31" t="str">
        <f>被动技能!N150</f>
        <v>buff_08</v>
      </c>
    </row>
    <row r="149" spans="1:8" s="31" customFormat="1" x14ac:dyDescent="0.15">
      <c r="A149" s="31">
        <f>被动技能!G151</f>
        <v>100146</v>
      </c>
      <c r="B149" s="31" t="str">
        <f>被动技能!H151</f>
        <v>连击</v>
      </c>
      <c r="C149" s="31" t="str">
        <f>被动技能!I151</f>
        <v>自身连击率+10</v>
      </c>
      <c r="D149" s="31">
        <f>VLOOKUP(被动技能!J151,对应表!R:S,2,FALSE)</f>
        <v>1</v>
      </c>
      <c r="E149" s="31" t="str">
        <f>被动技能!K151</f>
        <v>200146:100:1:0</v>
      </c>
      <c r="F149" s="31">
        <f>被动技能!L151</f>
        <v>6</v>
      </c>
      <c r="G149" s="31">
        <f>VLOOKUP(被动技能!M151,对应表!N:O,2,FALSE)</f>
        <v>1</v>
      </c>
      <c r="H149" s="31" t="str">
        <f>被动技能!N151</f>
        <v>buff_08</v>
      </c>
    </row>
    <row r="150" spans="1:8" s="31" customFormat="1" x14ac:dyDescent="0.15">
      <c r="A150" s="31">
        <f>被动技能!G152</f>
        <v>100147</v>
      </c>
      <c r="B150" s="31" t="str">
        <f>被动技能!H152</f>
        <v>连击</v>
      </c>
      <c r="C150" s="31" t="str">
        <f>被动技能!I152</f>
        <v>自身连击率+11</v>
      </c>
      <c r="D150" s="31">
        <f>VLOOKUP(被动技能!J152,对应表!R:S,2,FALSE)</f>
        <v>1</v>
      </c>
      <c r="E150" s="31" t="str">
        <f>被动技能!K152</f>
        <v>200147:100:1:0</v>
      </c>
      <c r="F150" s="31">
        <f>被动技能!L152</f>
        <v>7</v>
      </c>
      <c r="G150" s="31">
        <f>VLOOKUP(被动技能!M152,对应表!N:O,2,FALSE)</f>
        <v>1</v>
      </c>
      <c r="H150" s="31" t="str">
        <f>被动技能!N152</f>
        <v>buff_08</v>
      </c>
    </row>
    <row r="151" spans="1:8" s="31" customFormat="1" x14ac:dyDescent="0.15">
      <c r="A151" s="31">
        <f>被动技能!G153</f>
        <v>100148</v>
      </c>
      <c r="B151" s="31" t="str">
        <f>被动技能!H153</f>
        <v>连击</v>
      </c>
      <c r="C151" s="31" t="str">
        <f>被动技能!I153</f>
        <v>自身连击率+12</v>
      </c>
      <c r="D151" s="31">
        <f>VLOOKUP(被动技能!J153,对应表!R:S,2,FALSE)</f>
        <v>1</v>
      </c>
      <c r="E151" s="31" t="str">
        <f>被动技能!K153</f>
        <v>200148:100:1:0</v>
      </c>
      <c r="F151" s="31">
        <f>被动技能!L153</f>
        <v>8</v>
      </c>
      <c r="G151" s="31">
        <f>VLOOKUP(被动技能!M153,对应表!N:O,2,FALSE)</f>
        <v>1</v>
      </c>
      <c r="H151" s="31" t="str">
        <f>被动技能!N153</f>
        <v>buff_08</v>
      </c>
    </row>
    <row r="152" spans="1:8" s="31" customFormat="1" x14ac:dyDescent="0.15">
      <c r="A152" s="31">
        <f>被动技能!G154</f>
        <v>100149</v>
      </c>
      <c r="B152" s="31" t="str">
        <f>被动技能!H154</f>
        <v>连击</v>
      </c>
      <c r="C152" s="31" t="str">
        <f>被动技能!I154</f>
        <v>自身连击率+13</v>
      </c>
      <c r="D152" s="31">
        <f>VLOOKUP(被动技能!J154,对应表!R:S,2,FALSE)</f>
        <v>1</v>
      </c>
      <c r="E152" s="31" t="str">
        <f>被动技能!K154</f>
        <v>200149:100:1:0</v>
      </c>
      <c r="F152" s="31">
        <f>被动技能!L154</f>
        <v>9</v>
      </c>
      <c r="G152" s="31">
        <f>VLOOKUP(被动技能!M154,对应表!N:O,2,FALSE)</f>
        <v>1</v>
      </c>
      <c r="H152" s="31" t="str">
        <f>被动技能!N154</f>
        <v>buff_08</v>
      </c>
    </row>
    <row r="153" spans="1:8" s="31" customFormat="1" x14ac:dyDescent="0.15">
      <c r="A153" s="31">
        <f>被动技能!G155</f>
        <v>100150</v>
      </c>
      <c r="B153" s="31" t="str">
        <f>被动技能!H155</f>
        <v>连击</v>
      </c>
      <c r="C153" s="31" t="str">
        <f>被动技能!I155</f>
        <v>自身连击率+14</v>
      </c>
      <c r="D153" s="31">
        <f>VLOOKUP(被动技能!J155,对应表!R:S,2,FALSE)</f>
        <v>1</v>
      </c>
      <c r="E153" s="31" t="str">
        <f>被动技能!K155</f>
        <v>200150:100:1:0</v>
      </c>
      <c r="F153" s="31">
        <f>被动技能!L155</f>
        <v>10</v>
      </c>
      <c r="G153" s="31">
        <f>VLOOKUP(被动技能!M155,对应表!N:O,2,FALSE)</f>
        <v>1</v>
      </c>
      <c r="H153" s="31" t="str">
        <f>被动技能!N155</f>
        <v>buff_08</v>
      </c>
    </row>
    <row r="154" spans="1:8" s="31" customFormat="1" x14ac:dyDescent="0.15">
      <c r="A154" s="31">
        <f>被动技能!G156</f>
        <v>100151</v>
      </c>
      <c r="B154" s="31" t="str">
        <f>被动技能!H156</f>
        <v>连击</v>
      </c>
      <c r="C154" s="31" t="str">
        <f>被动技能!I156</f>
        <v>自身连击率+15</v>
      </c>
      <c r="D154" s="31">
        <f>VLOOKUP(被动技能!J156,对应表!R:S,2,FALSE)</f>
        <v>1</v>
      </c>
      <c r="E154" s="31" t="str">
        <f>被动技能!K156</f>
        <v>200151:100:1:0</v>
      </c>
      <c r="F154" s="31">
        <f>被动技能!L156</f>
        <v>11</v>
      </c>
      <c r="G154" s="31">
        <f>VLOOKUP(被动技能!M156,对应表!N:O,2,FALSE)</f>
        <v>1</v>
      </c>
      <c r="H154" s="31" t="str">
        <f>被动技能!N156</f>
        <v>buff_08</v>
      </c>
    </row>
    <row r="155" spans="1:8" s="31" customFormat="1" x14ac:dyDescent="0.15">
      <c r="A155" s="31">
        <f>被动技能!G157</f>
        <v>100152</v>
      </c>
      <c r="B155" s="31" t="str">
        <f>被动技能!H157</f>
        <v>连击</v>
      </c>
      <c r="C155" s="31" t="str">
        <f>被动技能!I157</f>
        <v>自身连击率+16</v>
      </c>
      <c r="D155" s="31">
        <f>VLOOKUP(被动技能!J157,对应表!R:S,2,FALSE)</f>
        <v>1</v>
      </c>
      <c r="E155" s="31" t="str">
        <f>被动技能!K157</f>
        <v>200152:100:1:0</v>
      </c>
      <c r="F155" s="31">
        <f>被动技能!L157</f>
        <v>12</v>
      </c>
      <c r="G155" s="31">
        <f>VLOOKUP(被动技能!M157,对应表!N:O,2,FALSE)</f>
        <v>1</v>
      </c>
      <c r="H155" s="31" t="str">
        <f>被动技能!N157</f>
        <v>buff_08</v>
      </c>
    </row>
    <row r="156" spans="1:8" s="31" customFormat="1" x14ac:dyDescent="0.15">
      <c r="A156" s="31">
        <f>被动技能!G158</f>
        <v>100153</v>
      </c>
      <c r="B156" s="31" t="str">
        <f>被动技能!H158</f>
        <v>连击</v>
      </c>
      <c r="C156" s="31" t="str">
        <f>被动技能!I158</f>
        <v>自身连击率+17</v>
      </c>
      <c r="D156" s="31">
        <f>VLOOKUP(被动技能!J158,对应表!R:S,2,FALSE)</f>
        <v>1</v>
      </c>
      <c r="E156" s="31" t="str">
        <f>被动技能!K158</f>
        <v>200153:100:1:0</v>
      </c>
      <c r="F156" s="31">
        <f>被动技能!L158</f>
        <v>13</v>
      </c>
      <c r="G156" s="31">
        <f>VLOOKUP(被动技能!M158,对应表!N:O,2,FALSE)</f>
        <v>1</v>
      </c>
      <c r="H156" s="31" t="str">
        <f>被动技能!N158</f>
        <v>buff_08</v>
      </c>
    </row>
    <row r="157" spans="1:8" s="31" customFormat="1" x14ac:dyDescent="0.15">
      <c r="A157" s="31">
        <f>被动技能!G159</f>
        <v>100154</v>
      </c>
      <c r="B157" s="31" t="str">
        <f>被动技能!H159</f>
        <v>连击</v>
      </c>
      <c r="C157" s="31" t="str">
        <f>被动技能!I159</f>
        <v>自身连击率+18</v>
      </c>
      <c r="D157" s="31">
        <f>VLOOKUP(被动技能!J159,对应表!R:S,2,FALSE)</f>
        <v>1</v>
      </c>
      <c r="E157" s="31" t="str">
        <f>被动技能!K159</f>
        <v>200154:100:1:0</v>
      </c>
      <c r="F157" s="31">
        <f>被动技能!L159</f>
        <v>14</v>
      </c>
      <c r="G157" s="31">
        <f>VLOOKUP(被动技能!M159,对应表!N:O,2,FALSE)</f>
        <v>1</v>
      </c>
      <c r="H157" s="31" t="str">
        <f>被动技能!N159</f>
        <v>buff_08</v>
      </c>
    </row>
    <row r="158" spans="1:8" s="31" customFormat="1" x14ac:dyDescent="0.15">
      <c r="A158" s="31">
        <f>被动技能!G160</f>
        <v>100155</v>
      </c>
      <c r="B158" s="31" t="str">
        <f>被动技能!H160</f>
        <v>连击</v>
      </c>
      <c r="C158" s="31" t="str">
        <f>被动技能!I160</f>
        <v>自身连击率+19</v>
      </c>
      <c r="D158" s="31">
        <f>VLOOKUP(被动技能!J160,对应表!R:S,2,FALSE)</f>
        <v>1</v>
      </c>
      <c r="E158" s="31" t="str">
        <f>被动技能!K160</f>
        <v>200155:100:1:0</v>
      </c>
      <c r="F158" s="31">
        <f>被动技能!L160</f>
        <v>15</v>
      </c>
      <c r="G158" s="31">
        <f>VLOOKUP(被动技能!M160,对应表!N:O,2,FALSE)</f>
        <v>1</v>
      </c>
      <c r="H158" s="31" t="str">
        <f>被动技能!N160</f>
        <v>buff_08</v>
      </c>
    </row>
    <row r="159" spans="1:8" s="31" customFormat="1" x14ac:dyDescent="0.15">
      <c r="A159" s="31">
        <f>被动技能!G161</f>
        <v>100156</v>
      </c>
      <c r="B159" s="31" t="str">
        <f>被动技能!H161</f>
        <v>连击</v>
      </c>
      <c r="C159" s="31" t="str">
        <f>被动技能!I161</f>
        <v>自身连击率+20</v>
      </c>
      <c r="D159" s="31">
        <f>VLOOKUP(被动技能!J161,对应表!R:S,2,FALSE)</f>
        <v>1</v>
      </c>
      <c r="E159" s="31" t="str">
        <f>被动技能!K161</f>
        <v>200156:100:1:0</v>
      </c>
      <c r="F159" s="31">
        <f>被动技能!L161</f>
        <v>16</v>
      </c>
      <c r="G159" s="31">
        <f>VLOOKUP(被动技能!M161,对应表!N:O,2,FALSE)</f>
        <v>1</v>
      </c>
      <c r="H159" s="31" t="str">
        <f>被动技能!N161</f>
        <v>buff_08</v>
      </c>
    </row>
    <row r="160" spans="1:8" s="31" customFormat="1" x14ac:dyDescent="0.15">
      <c r="A160" s="31">
        <f>被动技能!G162</f>
        <v>100157</v>
      </c>
      <c r="B160" s="31" t="str">
        <f>被动技能!H162</f>
        <v>连击</v>
      </c>
      <c r="C160" s="31" t="str">
        <f>被动技能!I162</f>
        <v>自身连击率+21</v>
      </c>
      <c r="D160" s="31">
        <f>VLOOKUP(被动技能!J162,对应表!R:S,2,FALSE)</f>
        <v>1</v>
      </c>
      <c r="E160" s="31" t="str">
        <f>被动技能!K162</f>
        <v>200157:100:1:0</v>
      </c>
      <c r="F160" s="31">
        <f>被动技能!L162</f>
        <v>17</v>
      </c>
      <c r="G160" s="31">
        <f>VLOOKUP(被动技能!M162,对应表!N:O,2,FALSE)</f>
        <v>1</v>
      </c>
      <c r="H160" s="31" t="str">
        <f>被动技能!N162</f>
        <v>buff_08</v>
      </c>
    </row>
    <row r="161" spans="1:8" s="31" customFormat="1" x14ac:dyDescent="0.15">
      <c r="A161" s="31">
        <f>被动技能!G163</f>
        <v>100158</v>
      </c>
      <c r="B161" s="31" t="str">
        <f>被动技能!H163</f>
        <v>连击</v>
      </c>
      <c r="C161" s="31" t="str">
        <f>被动技能!I163</f>
        <v>自身连击率+22</v>
      </c>
      <c r="D161" s="31">
        <f>VLOOKUP(被动技能!J163,对应表!R:S,2,FALSE)</f>
        <v>1</v>
      </c>
      <c r="E161" s="31" t="str">
        <f>被动技能!K163</f>
        <v>200158:100:1:0</v>
      </c>
      <c r="F161" s="31">
        <f>被动技能!L163</f>
        <v>18</v>
      </c>
      <c r="G161" s="31">
        <f>VLOOKUP(被动技能!M163,对应表!N:O,2,FALSE)</f>
        <v>1</v>
      </c>
      <c r="H161" s="31" t="str">
        <f>被动技能!N163</f>
        <v>buff_08</v>
      </c>
    </row>
    <row r="162" spans="1:8" s="31" customFormat="1" x14ac:dyDescent="0.15">
      <c r="A162" s="31">
        <f>被动技能!G164</f>
        <v>100159</v>
      </c>
      <c r="B162" s="31" t="str">
        <f>被动技能!H164</f>
        <v>连击</v>
      </c>
      <c r="C162" s="31" t="str">
        <f>被动技能!I164</f>
        <v>自身连击率+23</v>
      </c>
      <c r="D162" s="31">
        <f>VLOOKUP(被动技能!J164,对应表!R:S,2,FALSE)</f>
        <v>1</v>
      </c>
      <c r="E162" s="31" t="str">
        <f>被动技能!K164</f>
        <v>200159:100:1:0</v>
      </c>
      <c r="F162" s="31">
        <f>被动技能!L164</f>
        <v>19</v>
      </c>
      <c r="G162" s="31">
        <f>VLOOKUP(被动技能!M164,对应表!N:O,2,FALSE)</f>
        <v>1</v>
      </c>
      <c r="H162" s="31" t="str">
        <f>被动技能!N164</f>
        <v>buff_08</v>
      </c>
    </row>
    <row r="163" spans="1:8" s="31" customFormat="1" x14ac:dyDescent="0.15">
      <c r="A163" s="31">
        <f>被动技能!G165</f>
        <v>100160</v>
      </c>
      <c r="B163" s="31" t="str">
        <f>被动技能!H165</f>
        <v>连击</v>
      </c>
      <c r="C163" s="31" t="str">
        <f>被动技能!I165</f>
        <v>自身连击率+24</v>
      </c>
      <c r="D163" s="31">
        <f>VLOOKUP(被动技能!J165,对应表!R:S,2,FALSE)</f>
        <v>1</v>
      </c>
      <c r="E163" s="31" t="str">
        <f>被动技能!K165</f>
        <v>200160:100:1:0</v>
      </c>
      <c r="F163" s="31">
        <f>被动技能!L165</f>
        <v>20</v>
      </c>
      <c r="G163" s="31">
        <f>VLOOKUP(被动技能!M165,对应表!N:O,2,FALSE)</f>
        <v>1</v>
      </c>
      <c r="H163" s="31" t="str">
        <f>被动技能!N165</f>
        <v>buff_08</v>
      </c>
    </row>
    <row r="164" spans="1:8" s="31" customFormat="1" x14ac:dyDescent="0.15">
      <c r="A164" s="31">
        <f>被动技能!G166</f>
        <v>100161</v>
      </c>
      <c r="B164" s="31" t="str">
        <f>被动技能!H166</f>
        <v>暴击</v>
      </c>
      <c r="C164" s="31" t="str">
        <f>被动技能!I166</f>
        <v>自身暴击率+5</v>
      </c>
      <c r="D164" s="31">
        <f>VLOOKUP(被动技能!J166,对应表!R:S,2,FALSE)</f>
        <v>1</v>
      </c>
      <c r="E164" s="31" t="str">
        <f>被动技能!K166</f>
        <v>200161:100:1:0</v>
      </c>
      <c r="F164" s="31">
        <f>被动技能!L166</f>
        <v>1</v>
      </c>
      <c r="G164" s="31">
        <f>VLOOKUP(被动技能!M166,对应表!N:O,2,FALSE)</f>
        <v>1</v>
      </c>
      <c r="H164" s="31" t="str">
        <f>被动技能!N166</f>
        <v>buff_09</v>
      </c>
    </row>
    <row r="165" spans="1:8" s="31" customFormat="1" x14ac:dyDescent="0.15">
      <c r="A165" s="31">
        <f>被动技能!G167</f>
        <v>100162</v>
      </c>
      <c r="B165" s="31" t="str">
        <f>被动技能!H167</f>
        <v>暴击</v>
      </c>
      <c r="C165" s="31" t="str">
        <f>被动技能!I167</f>
        <v>自身暴击率+6</v>
      </c>
      <c r="D165" s="31">
        <f>VLOOKUP(被动技能!J167,对应表!R:S,2,FALSE)</f>
        <v>1</v>
      </c>
      <c r="E165" s="31" t="str">
        <f>被动技能!K167</f>
        <v>200162:100:1:0</v>
      </c>
      <c r="F165" s="31">
        <f>被动技能!L167</f>
        <v>2</v>
      </c>
      <c r="G165" s="31">
        <f>VLOOKUP(被动技能!M167,对应表!N:O,2,FALSE)</f>
        <v>1</v>
      </c>
      <c r="H165" s="31" t="str">
        <f>被动技能!N167</f>
        <v>buff_09</v>
      </c>
    </row>
    <row r="166" spans="1:8" s="31" customFormat="1" x14ac:dyDescent="0.15">
      <c r="A166" s="31">
        <f>被动技能!G168</f>
        <v>100163</v>
      </c>
      <c r="B166" s="31" t="str">
        <f>被动技能!H168</f>
        <v>暴击</v>
      </c>
      <c r="C166" s="31" t="str">
        <f>被动技能!I168</f>
        <v>自身暴击率+7</v>
      </c>
      <c r="D166" s="31">
        <f>VLOOKUP(被动技能!J168,对应表!R:S,2,FALSE)</f>
        <v>1</v>
      </c>
      <c r="E166" s="31" t="str">
        <f>被动技能!K168</f>
        <v>200163:100:1:0</v>
      </c>
      <c r="F166" s="31">
        <f>被动技能!L168</f>
        <v>3</v>
      </c>
      <c r="G166" s="31">
        <f>VLOOKUP(被动技能!M168,对应表!N:O,2,FALSE)</f>
        <v>1</v>
      </c>
      <c r="H166" s="31" t="str">
        <f>被动技能!N168</f>
        <v>buff_09</v>
      </c>
    </row>
    <row r="167" spans="1:8" s="31" customFormat="1" x14ac:dyDescent="0.15">
      <c r="A167" s="31">
        <f>被动技能!G169</f>
        <v>100164</v>
      </c>
      <c r="B167" s="31" t="str">
        <f>被动技能!H169</f>
        <v>暴击</v>
      </c>
      <c r="C167" s="31" t="str">
        <f>被动技能!I169</f>
        <v>自身暴击率+8</v>
      </c>
      <c r="D167" s="31">
        <f>VLOOKUP(被动技能!J169,对应表!R:S,2,FALSE)</f>
        <v>1</v>
      </c>
      <c r="E167" s="31" t="str">
        <f>被动技能!K169</f>
        <v>200164:100:1:0</v>
      </c>
      <c r="F167" s="31">
        <f>被动技能!L169</f>
        <v>4</v>
      </c>
      <c r="G167" s="31">
        <f>VLOOKUP(被动技能!M169,对应表!N:O,2,FALSE)</f>
        <v>1</v>
      </c>
      <c r="H167" s="31" t="str">
        <f>被动技能!N169</f>
        <v>buff_09</v>
      </c>
    </row>
    <row r="168" spans="1:8" s="31" customFormat="1" x14ac:dyDescent="0.15">
      <c r="A168" s="31">
        <f>被动技能!G170</f>
        <v>100165</v>
      </c>
      <c r="B168" s="31" t="str">
        <f>被动技能!H170</f>
        <v>暴击</v>
      </c>
      <c r="C168" s="31" t="str">
        <f>被动技能!I170</f>
        <v>自身暴击率+9</v>
      </c>
      <c r="D168" s="31">
        <f>VLOOKUP(被动技能!J170,对应表!R:S,2,FALSE)</f>
        <v>1</v>
      </c>
      <c r="E168" s="31" t="str">
        <f>被动技能!K170</f>
        <v>200165:100:1:0</v>
      </c>
      <c r="F168" s="31">
        <f>被动技能!L170</f>
        <v>5</v>
      </c>
      <c r="G168" s="31">
        <f>VLOOKUP(被动技能!M170,对应表!N:O,2,FALSE)</f>
        <v>1</v>
      </c>
      <c r="H168" s="31" t="str">
        <f>被动技能!N170</f>
        <v>buff_09</v>
      </c>
    </row>
    <row r="169" spans="1:8" s="31" customFormat="1" x14ac:dyDescent="0.15">
      <c r="A169" s="31">
        <f>被动技能!G171</f>
        <v>100166</v>
      </c>
      <c r="B169" s="31" t="str">
        <f>被动技能!H171</f>
        <v>暴击</v>
      </c>
      <c r="C169" s="31" t="str">
        <f>被动技能!I171</f>
        <v>自身暴击率+10</v>
      </c>
      <c r="D169" s="31">
        <f>VLOOKUP(被动技能!J171,对应表!R:S,2,FALSE)</f>
        <v>1</v>
      </c>
      <c r="E169" s="31" t="str">
        <f>被动技能!K171</f>
        <v>200166:100:1:0</v>
      </c>
      <c r="F169" s="31">
        <f>被动技能!L171</f>
        <v>6</v>
      </c>
      <c r="G169" s="31">
        <f>VLOOKUP(被动技能!M171,对应表!N:O,2,FALSE)</f>
        <v>1</v>
      </c>
      <c r="H169" s="31" t="str">
        <f>被动技能!N171</f>
        <v>buff_09</v>
      </c>
    </row>
    <row r="170" spans="1:8" s="31" customFormat="1" x14ac:dyDescent="0.15">
      <c r="A170" s="31">
        <f>被动技能!G172</f>
        <v>100167</v>
      </c>
      <c r="B170" s="31" t="str">
        <f>被动技能!H172</f>
        <v>暴击</v>
      </c>
      <c r="C170" s="31" t="str">
        <f>被动技能!I172</f>
        <v>自身暴击率+11</v>
      </c>
      <c r="D170" s="31">
        <f>VLOOKUP(被动技能!J172,对应表!R:S,2,FALSE)</f>
        <v>1</v>
      </c>
      <c r="E170" s="31" t="str">
        <f>被动技能!K172</f>
        <v>200167:100:1:0</v>
      </c>
      <c r="F170" s="31">
        <f>被动技能!L172</f>
        <v>7</v>
      </c>
      <c r="G170" s="31">
        <f>VLOOKUP(被动技能!M172,对应表!N:O,2,FALSE)</f>
        <v>1</v>
      </c>
      <c r="H170" s="31" t="str">
        <f>被动技能!N172</f>
        <v>buff_09</v>
      </c>
    </row>
    <row r="171" spans="1:8" s="31" customFormat="1" x14ac:dyDescent="0.15">
      <c r="A171" s="31">
        <f>被动技能!G173</f>
        <v>100168</v>
      </c>
      <c r="B171" s="31" t="str">
        <f>被动技能!H173</f>
        <v>暴击</v>
      </c>
      <c r="C171" s="31" t="str">
        <f>被动技能!I173</f>
        <v>自身暴击率+12</v>
      </c>
      <c r="D171" s="31">
        <f>VLOOKUP(被动技能!J173,对应表!R:S,2,FALSE)</f>
        <v>1</v>
      </c>
      <c r="E171" s="31" t="str">
        <f>被动技能!K173</f>
        <v>200168:100:1:0</v>
      </c>
      <c r="F171" s="31">
        <f>被动技能!L173</f>
        <v>8</v>
      </c>
      <c r="G171" s="31">
        <f>VLOOKUP(被动技能!M173,对应表!N:O,2,FALSE)</f>
        <v>1</v>
      </c>
      <c r="H171" s="31" t="str">
        <f>被动技能!N173</f>
        <v>buff_09</v>
      </c>
    </row>
    <row r="172" spans="1:8" s="31" customFormat="1" x14ac:dyDescent="0.15">
      <c r="A172" s="31">
        <f>被动技能!G174</f>
        <v>100169</v>
      </c>
      <c r="B172" s="31" t="str">
        <f>被动技能!H174</f>
        <v>暴击</v>
      </c>
      <c r="C172" s="31" t="str">
        <f>被动技能!I174</f>
        <v>自身暴击率+13</v>
      </c>
      <c r="D172" s="31">
        <f>VLOOKUP(被动技能!J174,对应表!R:S,2,FALSE)</f>
        <v>1</v>
      </c>
      <c r="E172" s="31" t="str">
        <f>被动技能!K174</f>
        <v>200169:100:1:0</v>
      </c>
      <c r="F172" s="31">
        <f>被动技能!L174</f>
        <v>9</v>
      </c>
      <c r="G172" s="31">
        <f>VLOOKUP(被动技能!M174,对应表!N:O,2,FALSE)</f>
        <v>1</v>
      </c>
      <c r="H172" s="31" t="str">
        <f>被动技能!N174</f>
        <v>buff_09</v>
      </c>
    </row>
    <row r="173" spans="1:8" s="31" customFormat="1" x14ac:dyDescent="0.15">
      <c r="A173" s="31">
        <f>被动技能!G175</f>
        <v>100170</v>
      </c>
      <c r="B173" s="31" t="str">
        <f>被动技能!H175</f>
        <v>暴击</v>
      </c>
      <c r="C173" s="31" t="str">
        <f>被动技能!I175</f>
        <v>自身暴击率+14</v>
      </c>
      <c r="D173" s="31">
        <f>VLOOKUP(被动技能!J175,对应表!R:S,2,FALSE)</f>
        <v>1</v>
      </c>
      <c r="E173" s="31" t="str">
        <f>被动技能!K175</f>
        <v>200170:100:1:0</v>
      </c>
      <c r="F173" s="31">
        <f>被动技能!L175</f>
        <v>10</v>
      </c>
      <c r="G173" s="31">
        <f>VLOOKUP(被动技能!M175,对应表!N:O,2,FALSE)</f>
        <v>1</v>
      </c>
      <c r="H173" s="31" t="str">
        <f>被动技能!N175</f>
        <v>buff_09</v>
      </c>
    </row>
    <row r="174" spans="1:8" s="31" customFormat="1" x14ac:dyDescent="0.15">
      <c r="A174" s="31">
        <f>被动技能!G176</f>
        <v>100171</v>
      </c>
      <c r="B174" s="31" t="str">
        <f>被动技能!H176</f>
        <v>暴击</v>
      </c>
      <c r="C174" s="31" t="str">
        <f>被动技能!I176</f>
        <v>自身暴击率+15</v>
      </c>
      <c r="D174" s="31">
        <f>VLOOKUP(被动技能!J176,对应表!R:S,2,FALSE)</f>
        <v>1</v>
      </c>
      <c r="E174" s="31" t="str">
        <f>被动技能!K176</f>
        <v>200171:100:1:0</v>
      </c>
      <c r="F174" s="31">
        <f>被动技能!L176</f>
        <v>11</v>
      </c>
      <c r="G174" s="31">
        <f>VLOOKUP(被动技能!M176,对应表!N:O,2,FALSE)</f>
        <v>1</v>
      </c>
      <c r="H174" s="31" t="str">
        <f>被动技能!N176</f>
        <v>buff_09</v>
      </c>
    </row>
    <row r="175" spans="1:8" s="31" customFormat="1" x14ac:dyDescent="0.15">
      <c r="A175" s="31">
        <f>被动技能!G177</f>
        <v>100172</v>
      </c>
      <c r="B175" s="31" t="str">
        <f>被动技能!H177</f>
        <v>暴击</v>
      </c>
      <c r="C175" s="31" t="str">
        <f>被动技能!I177</f>
        <v>自身暴击率+16</v>
      </c>
      <c r="D175" s="31">
        <f>VLOOKUP(被动技能!J177,对应表!R:S,2,FALSE)</f>
        <v>1</v>
      </c>
      <c r="E175" s="31" t="str">
        <f>被动技能!K177</f>
        <v>200172:100:1:0</v>
      </c>
      <c r="F175" s="31">
        <f>被动技能!L177</f>
        <v>12</v>
      </c>
      <c r="G175" s="31">
        <f>VLOOKUP(被动技能!M177,对应表!N:O,2,FALSE)</f>
        <v>1</v>
      </c>
      <c r="H175" s="31" t="str">
        <f>被动技能!N177</f>
        <v>buff_09</v>
      </c>
    </row>
    <row r="176" spans="1:8" s="31" customFormat="1" x14ac:dyDescent="0.15">
      <c r="A176" s="31">
        <f>被动技能!G178</f>
        <v>100173</v>
      </c>
      <c r="B176" s="31" t="str">
        <f>被动技能!H178</f>
        <v>暴击</v>
      </c>
      <c r="C176" s="31" t="str">
        <f>被动技能!I178</f>
        <v>自身暴击率+17</v>
      </c>
      <c r="D176" s="31">
        <f>VLOOKUP(被动技能!J178,对应表!R:S,2,FALSE)</f>
        <v>1</v>
      </c>
      <c r="E176" s="31" t="str">
        <f>被动技能!K178</f>
        <v>200173:100:1:0</v>
      </c>
      <c r="F176" s="31">
        <f>被动技能!L178</f>
        <v>13</v>
      </c>
      <c r="G176" s="31">
        <f>VLOOKUP(被动技能!M178,对应表!N:O,2,FALSE)</f>
        <v>1</v>
      </c>
      <c r="H176" s="31" t="str">
        <f>被动技能!N178</f>
        <v>buff_09</v>
      </c>
    </row>
    <row r="177" spans="1:8" s="31" customFormat="1" x14ac:dyDescent="0.15">
      <c r="A177" s="31">
        <f>被动技能!G179</f>
        <v>100174</v>
      </c>
      <c r="B177" s="31" t="str">
        <f>被动技能!H179</f>
        <v>暴击</v>
      </c>
      <c r="C177" s="31" t="str">
        <f>被动技能!I179</f>
        <v>自身暴击率+18</v>
      </c>
      <c r="D177" s="31">
        <f>VLOOKUP(被动技能!J179,对应表!R:S,2,FALSE)</f>
        <v>1</v>
      </c>
      <c r="E177" s="31" t="str">
        <f>被动技能!K179</f>
        <v>200174:100:1:0</v>
      </c>
      <c r="F177" s="31">
        <f>被动技能!L179</f>
        <v>14</v>
      </c>
      <c r="G177" s="31">
        <f>VLOOKUP(被动技能!M179,对应表!N:O,2,FALSE)</f>
        <v>1</v>
      </c>
      <c r="H177" s="31" t="str">
        <f>被动技能!N179</f>
        <v>buff_09</v>
      </c>
    </row>
    <row r="178" spans="1:8" s="31" customFormat="1" x14ac:dyDescent="0.15">
      <c r="A178" s="31">
        <f>被动技能!G180</f>
        <v>100175</v>
      </c>
      <c r="B178" s="31" t="str">
        <f>被动技能!H180</f>
        <v>暴击</v>
      </c>
      <c r="C178" s="31" t="str">
        <f>被动技能!I180</f>
        <v>自身暴击率+19</v>
      </c>
      <c r="D178" s="31">
        <f>VLOOKUP(被动技能!J180,对应表!R:S,2,FALSE)</f>
        <v>1</v>
      </c>
      <c r="E178" s="31" t="str">
        <f>被动技能!K180</f>
        <v>200175:100:1:0</v>
      </c>
      <c r="F178" s="31">
        <f>被动技能!L180</f>
        <v>15</v>
      </c>
      <c r="G178" s="31">
        <f>VLOOKUP(被动技能!M180,对应表!N:O,2,FALSE)</f>
        <v>1</v>
      </c>
      <c r="H178" s="31" t="str">
        <f>被动技能!N180</f>
        <v>buff_09</v>
      </c>
    </row>
    <row r="179" spans="1:8" s="31" customFormat="1" x14ac:dyDescent="0.15">
      <c r="A179" s="31">
        <f>被动技能!G181</f>
        <v>100176</v>
      </c>
      <c r="B179" s="31" t="str">
        <f>被动技能!H181</f>
        <v>暴击</v>
      </c>
      <c r="C179" s="31" t="str">
        <f>被动技能!I181</f>
        <v>自身暴击率+20</v>
      </c>
      <c r="D179" s="31">
        <f>VLOOKUP(被动技能!J181,对应表!R:S,2,FALSE)</f>
        <v>1</v>
      </c>
      <c r="E179" s="31" t="str">
        <f>被动技能!K181</f>
        <v>200176:100:1:0</v>
      </c>
      <c r="F179" s="31">
        <f>被动技能!L181</f>
        <v>16</v>
      </c>
      <c r="G179" s="31">
        <f>VLOOKUP(被动技能!M181,对应表!N:O,2,FALSE)</f>
        <v>1</v>
      </c>
      <c r="H179" s="31" t="str">
        <f>被动技能!N181</f>
        <v>buff_09</v>
      </c>
    </row>
    <row r="180" spans="1:8" s="31" customFormat="1" x14ac:dyDescent="0.15">
      <c r="A180" s="31">
        <f>被动技能!G182</f>
        <v>100177</v>
      </c>
      <c r="B180" s="31" t="str">
        <f>被动技能!H182</f>
        <v>暴击</v>
      </c>
      <c r="C180" s="31" t="str">
        <f>被动技能!I182</f>
        <v>自身暴击率+21</v>
      </c>
      <c r="D180" s="31">
        <f>VLOOKUP(被动技能!J182,对应表!R:S,2,FALSE)</f>
        <v>1</v>
      </c>
      <c r="E180" s="31" t="str">
        <f>被动技能!K182</f>
        <v>200177:100:1:0</v>
      </c>
      <c r="F180" s="31">
        <f>被动技能!L182</f>
        <v>17</v>
      </c>
      <c r="G180" s="31">
        <f>VLOOKUP(被动技能!M182,对应表!N:O,2,FALSE)</f>
        <v>1</v>
      </c>
      <c r="H180" s="31" t="str">
        <f>被动技能!N182</f>
        <v>buff_09</v>
      </c>
    </row>
    <row r="181" spans="1:8" s="31" customFormat="1" x14ac:dyDescent="0.15">
      <c r="A181" s="31">
        <f>被动技能!G183</f>
        <v>100178</v>
      </c>
      <c r="B181" s="31" t="str">
        <f>被动技能!H183</f>
        <v>暴击</v>
      </c>
      <c r="C181" s="31" t="str">
        <f>被动技能!I183</f>
        <v>自身暴击率+22</v>
      </c>
      <c r="D181" s="31">
        <f>VLOOKUP(被动技能!J183,对应表!R:S,2,FALSE)</f>
        <v>1</v>
      </c>
      <c r="E181" s="31" t="str">
        <f>被动技能!K183</f>
        <v>200178:100:1:0</v>
      </c>
      <c r="F181" s="31">
        <f>被动技能!L183</f>
        <v>18</v>
      </c>
      <c r="G181" s="31">
        <f>VLOOKUP(被动技能!M183,对应表!N:O,2,FALSE)</f>
        <v>1</v>
      </c>
      <c r="H181" s="31" t="str">
        <f>被动技能!N183</f>
        <v>buff_09</v>
      </c>
    </row>
    <row r="182" spans="1:8" s="31" customFormat="1" x14ac:dyDescent="0.15">
      <c r="A182" s="31">
        <f>被动技能!G184</f>
        <v>100179</v>
      </c>
      <c r="B182" s="31" t="str">
        <f>被动技能!H184</f>
        <v>暴击</v>
      </c>
      <c r="C182" s="31" t="str">
        <f>被动技能!I184</f>
        <v>自身暴击率+23</v>
      </c>
      <c r="D182" s="31">
        <f>VLOOKUP(被动技能!J184,对应表!R:S,2,FALSE)</f>
        <v>1</v>
      </c>
      <c r="E182" s="31" t="str">
        <f>被动技能!K184</f>
        <v>200179:100:1:0</v>
      </c>
      <c r="F182" s="31">
        <f>被动技能!L184</f>
        <v>19</v>
      </c>
      <c r="G182" s="31">
        <f>VLOOKUP(被动技能!M184,对应表!N:O,2,FALSE)</f>
        <v>1</v>
      </c>
      <c r="H182" s="31" t="str">
        <f>被动技能!N184</f>
        <v>buff_09</v>
      </c>
    </row>
    <row r="183" spans="1:8" s="31" customFormat="1" x14ac:dyDescent="0.15">
      <c r="A183" s="31">
        <f>被动技能!G185</f>
        <v>100180</v>
      </c>
      <c r="B183" s="31" t="str">
        <f>被动技能!H185</f>
        <v>暴击</v>
      </c>
      <c r="C183" s="31" t="str">
        <f>被动技能!I185</f>
        <v>自身暴击率+24</v>
      </c>
      <c r="D183" s="31">
        <f>VLOOKUP(被动技能!J185,对应表!R:S,2,FALSE)</f>
        <v>1</v>
      </c>
      <c r="E183" s="31" t="str">
        <f>被动技能!K185</f>
        <v>200180:100:1:0</v>
      </c>
      <c r="F183" s="31">
        <f>被动技能!L185</f>
        <v>20</v>
      </c>
      <c r="G183" s="31">
        <f>VLOOKUP(被动技能!M185,对应表!N:O,2,FALSE)</f>
        <v>1</v>
      </c>
      <c r="H183" s="31" t="str">
        <f>被动技能!N185</f>
        <v>buff_09</v>
      </c>
    </row>
    <row r="184" spans="1:8" s="31" customFormat="1" x14ac:dyDescent="0.15">
      <c r="A184" s="31">
        <f>被动技能!G186</f>
        <v>100181</v>
      </c>
      <c r="B184" s="31" t="str">
        <f>被动技能!H186</f>
        <v>暴伤</v>
      </c>
      <c r="C184" s="31" t="str">
        <f>被动技能!I186</f>
        <v>自身暴伤率+5</v>
      </c>
      <c r="D184" s="31">
        <f>VLOOKUP(被动技能!J186,对应表!R:S,2,FALSE)</f>
        <v>1</v>
      </c>
      <c r="E184" s="31" t="str">
        <f>被动技能!K186</f>
        <v>200181:100:1:0</v>
      </c>
      <c r="F184" s="31">
        <f>被动技能!L186</f>
        <v>1</v>
      </c>
      <c r="G184" s="31">
        <f>VLOOKUP(被动技能!M186,对应表!N:O,2,FALSE)</f>
        <v>1</v>
      </c>
      <c r="H184" s="31" t="str">
        <f>被动技能!N186</f>
        <v>buff_10</v>
      </c>
    </row>
    <row r="185" spans="1:8" s="31" customFormat="1" x14ac:dyDescent="0.15">
      <c r="A185" s="31">
        <f>被动技能!G187</f>
        <v>100182</v>
      </c>
      <c r="B185" s="31" t="str">
        <f>被动技能!H187</f>
        <v>暴伤</v>
      </c>
      <c r="C185" s="31" t="str">
        <f>被动技能!I187</f>
        <v>自身暴伤率+6</v>
      </c>
      <c r="D185" s="31">
        <f>VLOOKUP(被动技能!J187,对应表!R:S,2,FALSE)</f>
        <v>1</v>
      </c>
      <c r="E185" s="31" t="str">
        <f>被动技能!K187</f>
        <v>200182:100:1:0</v>
      </c>
      <c r="F185" s="31">
        <f>被动技能!L187</f>
        <v>2</v>
      </c>
      <c r="G185" s="31">
        <f>VLOOKUP(被动技能!M187,对应表!N:O,2,FALSE)</f>
        <v>1</v>
      </c>
      <c r="H185" s="31" t="str">
        <f>被动技能!N187</f>
        <v>buff_10</v>
      </c>
    </row>
    <row r="186" spans="1:8" s="31" customFormat="1" x14ac:dyDescent="0.15">
      <c r="A186" s="31">
        <f>被动技能!G188</f>
        <v>100183</v>
      </c>
      <c r="B186" s="31" t="str">
        <f>被动技能!H188</f>
        <v>暴伤</v>
      </c>
      <c r="C186" s="31" t="str">
        <f>被动技能!I188</f>
        <v>自身暴伤率+7</v>
      </c>
      <c r="D186" s="31">
        <f>VLOOKUP(被动技能!J188,对应表!R:S,2,FALSE)</f>
        <v>1</v>
      </c>
      <c r="E186" s="31" t="str">
        <f>被动技能!K188</f>
        <v>200183:100:1:0</v>
      </c>
      <c r="F186" s="31">
        <f>被动技能!L188</f>
        <v>3</v>
      </c>
      <c r="G186" s="31">
        <f>VLOOKUP(被动技能!M188,对应表!N:O,2,FALSE)</f>
        <v>1</v>
      </c>
      <c r="H186" s="31" t="str">
        <f>被动技能!N188</f>
        <v>buff_10</v>
      </c>
    </row>
    <row r="187" spans="1:8" s="31" customFormat="1" x14ac:dyDescent="0.15">
      <c r="A187" s="31">
        <f>被动技能!G189</f>
        <v>100184</v>
      </c>
      <c r="B187" s="31" t="str">
        <f>被动技能!H189</f>
        <v>暴伤</v>
      </c>
      <c r="C187" s="31" t="str">
        <f>被动技能!I189</f>
        <v>自身暴伤率+8</v>
      </c>
      <c r="D187" s="31">
        <f>VLOOKUP(被动技能!J189,对应表!R:S,2,FALSE)</f>
        <v>1</v>
      </c>
      <c r="E187" s="31" t="str">
        <f>被动技能!K189</f>
        <v>200184:100:1:0</v>
      </c>
      <c r="F187" s="31">
        <f>被动技能!L189</f>
        <v>4</v>
      </c>
      <c r="G187" s="31">
        <f>VLOOKUP(被动技能!M189,对应表!N:O,2,FALSE)</f>
        <v>1</v>
      </c>
      <c r="H187" s="31" t="str">
        <f>被动技能!N189</f>
        <v>buff_10</v>
      </c>
    </row>
    <row r="188" spans="1:8" s="31" customFormat="1" x14ac:dyDescent="0.15">
      <c r="A188" s="31">
        <f>被动技能!G190</f>
        <v>100185</v>
      </c>
      <c r="B188" s="31" t="str">
        <f>被动技能!H190</f>
        <v>暴伤</v>
      </c>
      <c r="C188" s="31" t="str">
        <f>被动技能!I190</f>
        <v>自身暴伤率+9</v>
      </c>
      <c r="D188" s="31">
        <f>VLOOKUP(被动技能!J190,对应表!R:S,2,FALSE)</f>
        <v>1</v>
      </c>
      <c r="E188" s="31" t="str">
        <f>被动技能!K190</f>
        <v>200185:100:1:0</v>
      </c>
      <c r="F188" s="31">
        <f>被动技能!L190</f>
        <v>5</v>
      </c>
      <c r="G188" s="31">
        <f>VLOOKUP(被动技能!M190,对应表!N:O,2,FALSE)</f>
        <v>1</v>
      </c>
      <c r="H188" s="31" t="str">
        <f>被动技能!N190</f>
        <v>buff_10</v>
      </c>
    </row>
    <row r="189" spans="1:8" s="31" customFormat="1" x14ac:dyDescent="0.15">
      <c r="A189" s="31">
        <f>被动技能!G191</f>
        <v>100186</v>
      </c>
      <c r="B189" s="31" t="str">
        <f>被动技能!H191</f>
        <v>暴伤</v>
      </c>
      <c r="C189" s="31" t="str">
        <f>被动技能!I191</f>
        <v>自身暴伤率+10</v>
      </c>
      <c r="D189" s="31">
        <f>VLOOKUP(被动技能!J191,对应表!R:S,2,FALSE)</f>
        <v>1</v>
      </c>
      <c r="E189" s="31" t="str">
        <f>被动技能!K191</f>
        <v>200186:100:1:0</v>
      </c>
      <c r="F189" s="31">
        <f>被动技能!L191</f>
        <v>6</v>
      </c>
      <c r="G189" s="31">
        <f>VLOOKUP(被动技能!M191,对应表!N:O,2,FALSE)</f>
        <v>1</v>
      </c>
      <c r="H189" s="31" t="str">
        <f>被动技能!N191</f>
        <v>buff_10</v>
      </c>
    </row>
    <row r="190" spans="1:8" s="31" customFormat="1" x14ac:dyDescent="0.15">
      <c r="A190" s="31">
        <f>被动技能!G192</f>
        <v>100187</v>
      </c>
      <c r="B190" s="31" t="str">
        <f>被动技能!H192</f>
        <v>暴伤</v>
      </c>
      <c r="C190" s="31" t="str">
        <f>被动技能!I192</f>
        <v>自身暴伤率+11</v>
      </c>
      <c r="D190" s="31">
        <f>VLOOKUP(被动技能!J192,对应表!R:S,2,FALSE)</f>
        <v>1</v>
      </c>
      <c r="E190" s="31" t="str">
        <f>被动技能!K192</f>
        <v>200187:100:1:0</v>
      </c>
      <c r="F190" s="31">
        <f>被动技能!L192</f>
        <v>7</v>
      </c>
      <c r="G190" s="31">
        <f>VLOOKUP(被动技能!M192,对应表!N:O,2,FALSE)</f>
        <v>1</v>
      </c>
      <c r="H190" s="31" t="str">
        <f>被动技能!N192</f>
        <v>buff_10</v>
      </c>
    </row>
    <row r="191" spans="1:8" s="31" customFormat="1" x14ac:dyDescent="0.15">
      <c r="A191" s="31">
        <f>被动技能!G193</f>
        <v>100188</v>
      </c>
      <c r="B191" s="31" t="str">
        <f>被动技能!H193</f>
        <v>暴伤</v>
      </c>
      <c r="C191" s="31" t="str">
        <f>被动技能!I193</f>
        <v>自身暴伤率+12</v>
      </c>
      <c r="D191" s="31">
        <f>VLOOKUP(被动技能!J193,对应表!R:S,2,FALSE)</f>
        <v>1</v>
      </c>
      <c r="E191" s="31" t="str">
        <f>被动技能!K193</f>
        <v>200188:100:1:0</v>
      </c>
      <c r="F191" s="31">
        <f>被动技能!L193</f>
        <v>8</v>
      </c>
      <c r="G191" s="31">
        <f>VLOOKUP(被动技能!M193,对应表!N:O,2,FALSE)</f>
        <v>1</v>
      </c>
      <c r="H191" s="31" t="str">
        <f>被动技能!N193</f>
        <v>buff_10</v>
      </c>
    </row>
    <row r="192" spans="1:8" s="31" customFormat="1" x14ac:dyDescent="0.15">
      <c r="A192" s="31">
        <f>被动技能!G194</f>
        <v>100189</v>
      </c>
      <c r="B192" s="31" t="str">
        <f>被动技能!H194</f>
        <v>暴伤</v>
      </c>
      <c r="C192" s="31" t="str">
        <f>被动技能!I194</f>
        <v>自身暴伤率+13</v>
      </c>
      <c r="D192" s="31">
        <f>VLOOKUP(被动技能!J194,对应表!R:S,2,FALSE)</f>
        <v>1</v>
      </c>
      <c r="E192" s="31" t="str">
        <f>被动技能!K194</f>
        <v>200189:100:1:0</v>
      </c>
      <c r="F192" s="31">
        <f>被动技能!L194</f>
        <v>9</v>
      </c>
      <c r="G192" s="31">
        <f>VLOOKUP(被动技能!M194,对应表!N:O,2,FALSE)</f>
        <v>1</v>
      </c>
      <c r="H192" s="31" t="str">
        <f>被动技能!N194</f>
        <v>buff_10</v>
      </c>
    </row>
    <row r="193" spans="1:8" s="31" customFormat="1" x14ac:dyDescent="0.15">
      <c r="A193" s="31">
        <f>被动技能!G195</f>
        <v>100190</v>
      </c>
      <c r="B193" s="31" t="str">
        <f>被动技能!H195</f>
        <v>暴伤</v>
      </c>
      <c r="C193" s="31" t="str">
        <f>被动技能!I195</f>
        <v>自身暴伤率+14</v>
      </c>
      <c r="D193" s="31">
        <f>VLOOKUP(被动技能!J195,对应表!R:S,2,FALSE)</f>
        <v>1</v>
      </c>
      <c r="E193" s="31" t="str">
        <f>被动技能!K195</f>
        <v>200190:100:1:0</v>
      </c>
      <c r="F193" s="31">
        <f>被动技能!L195</f>
        <v>10</v>
      </c>
      <c r="G193" s="31">
        <f>VLOOKUP(被动技能!M195,对应表!N:O,2,FALSE)</f>
        <v>1</v>
      </c>
      <c r="H193" s="31" t="str">
        <f>被动技能!N195</f>
        <v>buff_10</v>
      </c>
    </row>
    <row r="194" spans="1:8" s="31" customFormat="1" x14ac:dyDescent="0.15">
      <c r="A194" s="31">
        <f>被动技能!G196</f>
        <v>100191</v>
      </c>
      <c r="B194" s="31" t="str">
        <f>被动技能!H196</f>
        <v>暴伤</v>
      </c>
      <c r="C194" s="31" t="str">
        <f>被动技能!I196</f>
        <v>自身暴伤率+15</v>
      </c>
      <c r="D194" s="31">
        <f>VLOOKUP(被动技能!J196,对应表!R:S,2,FALSE)</f>
        <v>1</v>
      </c>
      <c r="E194" s="31" t="str">
        <f>被动技能!K196</f>
        <v>200191:100:1:0</v>
      </c>
      <c r="F194" s="31">
        <f>被动技能!L196</f>
        <v>11</v>
      </c>
      <c r="G194" s="31">
        <f>VLOOKUP(被动技能!M196,对应表!N:O,2,FALSE)</f>
        <v>1</v>
      </c>
      <c r="H194" s="31" t="str">
        <f>被动技能!N196</f>
        <v>buff_10</v>
      </c>
    </row>
    <row r="195" spans="1:8" s="31" customFormat="1" x14ac:dyDescent="0.15">
      <c r="A195" s="31">
        <f>被动技能!G197</f>
        <v>100192</v>
      </c>
      <c r="B195" s="31" t="str">
        <f>被动技能!H197</f>
        <v>暴伤</v>
      </c>
      <c r="C195" s="31" t="str">
        <f>被动技能!I197</f>
        <v>自身暴伤率+16</v>
      </c>
      <c r="D195" s="31">
        <f>VLOOKUP(被动技能!J197,对应表!R:S,2,FALSE)</f>
        <v>1</v>
      </c>
      <c r="E195" s="31" t="str">
        <f>被动技能!K197</f>
        <v>200192:100:1:0</v>
      </c>
      <c r="F195" s="31">
        <f>被动技能!L197</f>
        <v>12</v>
      </c>
      <c r="G195" s="31">
        <f>VLOOKUP(被动技能!M197,对应表!N:O,2,FALSE)</f>
        <v>1</v>
      </c>
      <c r="H195" s="31" t="str">
        <f>被动技能!N197</f>
        <v>buff_10</v>
      </c>
    </row>
    <row r="196" spans="1:8" s="31" customFormat="1" x14ac:dyDescent="0.15">
      <c r="A196" s="31">
        <f>被动技能!G198</f>
        <v>100193</v>
      </c>
      <c r="B196" s="31" t="str">
        <f>被动技能!H198</f>
        <v>暴伤</v>
      </c>
      <c r="C196" s="31" t="str">
        <f>被动技能!I198</f>
        <v>自身暴伤率+17</v>
      </c>
      <c r="D196" s="31">
        <f>VLOOKUP(被动技能!J198,对应表!R:S,2,FALSE)</f>
        <v>1</v>
      </c>
      <c r="E196" s="31" t="str">
        <f>被动技能!K198</f>
        <v>200193:100:1:0</v>
      </c>
      <c r="F196" s="31">
        <f>被动技能!L198</f>
        <v>13</v>
      </c>
      <c r="G196" s="31">
        <f>VLOOKUP(被动技能!M198,对应表!N:O,2,FALSE)</f>
        <v>1</v>
      </c>
      <c r="H196" s="31" t="str">
        <f>被动技能!N198</f>
        <v>buff_10</v>
      </c>
    </row>
    <row r="197" spans="1:8" s="31" customFormat="1" x14ac:dyDescent="0.15">
      <c r="A197" s="31">
        <f>被动技能!G199</f>
        <v>100194</v>
      </c>
      <c r="B197" s="31" t="str">
        <f>被动技能!H199</f>
        <v>暴伤</v>
      </c>
      <c r="C197" s="31" t="str">
        <f>被动技能!I199</f>
        <v>自身暴伤率+18</v>
      </c>
      <c r="D197" s="31">
        <f>VLOOKUP(被动技能!J199,对应表!R:S,2,FALSE)</f>
        <v>1</v>
      </c>
      <c r="E197" s="31" t="str">
        <f>被动技能!K199</f>
        <v>200194:100:1:0</v>
      </c>
      <c r="F197" s="31">
        <f>被动技能!L199</f>
        <v>14</v>
      </c>
      <c r="G197" s="31">
        <f>VLOOKUP(被动技能!M199,对应表!N:O,2,FALSE)</f>
        <v>1</v>
      </c>
      <c r="H197" s="31" t="str">
        <f>被动技能!N199</f>
        <v>buff_10</v>
      </c>
    </row>
    <row r="198" spans="1:8" s="31" customFormat="1" x14ac:dyDescent="0.15">
      <c r="A198" s="31">
        <f>被动技能!G200</f>
        <v>100195</v>
      </c>
      <c r="B198" s="31" t="str">
        <f>被动技能!H200</f>
        <v>暴伤</v>
      </c>
      <c r="C198" s="31" t="str">
        <f>被动技能!I200</f>
        <v>自身暴伤率+19</v>
      </c>
      <c r="D198" s="31">
        <f>VLOOKUP(被动技能!J200,对应表!R:S,2,FALSE)</f>
        <v>1</v>
      </c>
      <c r="E198" s="31" t="str">
        <f>被动技能!K200</f>
        <v>200195:100:1:0</v>
      </c>
      <c r="F198" s="31">
        <f>被动技能!L200</f>
        <v>15</v>
      </c>
      <c r="G198" s="31">
        <f>VLOOKUP(被动技能!M200,对应表!N:O,2,FALSE)</f>
        <v>1</v>
      </c>
      <c r="H198" s="31" t="str">
        <f>被动技能!N200</f>
        <v>buff_10</v>
      </c>
    </row>
    <row r="199" spans="1:8" s="31" customFormat="1" x14ac:dyDescent="0.15">
      <c r="A199" s="31">
        <f>被动技能!G201</f>
        <v>100196</v>
      </c>
      <c r="B199" s="31" t="str">
        <f>被动技能!H201</f>
        <v>暴伤</v>
      </c>
      <c r="C199" s="31" t="str">
        <f>被动技能!I201</f>
        <v>自身暴伤率+20</v>
      </c>
      <c r="D199" s="31">
        <f>VLOOKUP(被动技能!J201,对应表!R:S,2,FALSE)</f>
        <v>1</v>
      </c>
      <c r="E199" s="31" t="str">
        <f>被动技能!K201</f>
        <v>200196:100:1:0</v>
      </c>
      <c r="F199" s="31">
        <f>被动技能!L201</f>
        <v>16</v>
      </c>
      <c r="G199" s="31">
        <f>VLOOKUP(被动技能!M201,对应表!N:O,2,FALSE)</f>
        <v>1</v>
      </c>
      <c r="H199" s="31" t="str">
        <f>被动技能!N201</f>
        <v>buff_10</v>
      </c>
    </row>
    <row r="200" spans="1:8" s="31" customFormat="1" x14ac:dyDescent="0.15">
      <c r="A200" s="31">
        <f>被动技能!G202</f>
        <v>100197</v>
      </c>
      <c r="B200" s="31" t="str">
        <f>被动技能!H202</f>
        <v>暴伤</v>
      </c>
      <c r="C200" s="31" t="str">
        <f>被动技能!I202</f>
        <v>自身暴伤率+21</v>
      </c>
      <c r="D200" s="31">
        <f>VLOOKUP(被动技能!J202,对应表!R:S,2,FALSE)</f>
        <v>1</v>
      </c>
      <c r="E200" s="31" t="str">
        <f>被动技能!K202</f>
        <v>200197:100:1:0</v>
      </c>
      <c r="F200" s="31">
        <f>被动技能!L202</f>
        <v>17</v>
      </c>
      <c r="G200" s="31">
        <f>VLOOKUP(被动技能!M202,对应表!N:O,2,FALSE)</f>
        <v>1</v>
      </c>
      <c r="H200" s="31" t="str">
        <f>被动技能!N202</f>
        <v>buff_10</v>
      </c>
    </row>
    <row r="201" spans="1:8" s="31" customFormat="1" x14ac:dyDescent="0.15">
      <c r="A201" s="31">
        <f>被动技能!G203</f>
        <v>100198</v>
      </c>
      <c r="B201" s="31" t="str">
        <f>被动技能!H203</f>
        <v>暴伤</v>
      </c>
      <c r="C201" s="31" t="str">
        <f>被动技能!I203</f>
        <v>自身暴伤率+22</v>
      </c>
      <c r="D201" s="31">
        <f>VLOOKUP(被动技能!J203,对应表!R:S,2,FALSE)</f>
        <v>1</v>
      </c>
      <c r="E201" s="31" t="str">
        <f>被动技能!K203</f>
        <v>200198:100:1:0</v>
      </c>
      <c r="F201" s="31">
        <f>被动技能!L203</f>
        <v>18</v>
      </c>
      <c r="G201" s="31">
        <f>VLOOKUP(被动技能!M203,对应表!N:O,2,FALSE)</f>
        <v>1</v>
      </c>
      <c r="H201" s="31" t="str">
        <f>被动技能!N203</f>
        <v>buff_10</v>
      </c>
    </row>
    <row r="202" spans="1:8" s="31" customFormat="1" x14ac:dyDescent="0.15">
      <c r="A202" s="31">
        <f>被动技能!G204</f>
        <v>100199</v>
      </c>
      <c r="B202" s="31" t="str">
        <f>被动技能!H204</f>
        <v>暴伤</v>
      </c>
      <c r="C202" s="31" t="str">
        <f>被动技能!I204</f>
        <v>自身暴伤率+23</v>
      </c>
      <c r="D202" s="31">
        <f>VLOOKUP(被动技能!J204,对应表!R:S,2,FALSE)</f>
        <v>1</v>
      </c>
      <c r="E202" s="31" t="str">
        <f>被动技能!K204</f>
        <v>200199:100:1:0</v>
      </c>
      <c r="F202" s="31">
        <f>被动技能!L204</f>
        <v>19</v>
      </c>
      <c r="G202" s="31">
        <f>VLOOKUP(被动技能!M204,对应表!N:O,2,FALSE)</f>
        <v>1</v>
      </c>
      <c r="H202" s="31" t="str">
        <f>被动技能!N204</f>
        <v>buff_10</v>
      </c>
    </row>
    <row r="203" spans="1:8" s="31" customFormat="1" x14ac:dyDescent="0.15">
      <c r="A203" s="31">
        <f>被动技能!G205</f>
        <v>100200</v>
      </c>
      <c r="B203" s="31" t="str">
        <f>被动技能!H205</f>
        <v>暴伤</v>
      </c>
      <c r="C203" s="31" t="str">
        <f>被动技能!I205</f>
        <v>自身暴伤率+24</v>
      </c>
      <c r="D203" s="31">
        <f>VLOOKUP(被动技能!J205,对应表!R:S,2,FALSE)</f>
        <v>1</v>
      </c>
      <c r="E203" s="31" t="str">
        <f>被动技能!K205</f>
        <v>200200:100:1:0</v>
      </c>
      <c r="F203" s="31">
        <f>被动技能!L205</f>
        <v>20</v>
      </c>
      <c r="G203" s="31">
        <f>VLOOKUP(被动技能!M205,对应表!N:O,2,FALSE)</f>
        <v>1</v>
      </c>
      <c r="H203" s="31" t="str">
        <f>被动技能!N205</f>
        <v>buff_10</v>
      </c>
    </row>
    <row r="204" spans="1:8" s="31" customFormat="1" x14ac:dyDescent="0.15">
      <c r="A204" s="31">
        <f>被动技能!G206</f>
        <v>100201</v>
      </c>
      <c r="B204" s="31" t="str">
        <f>被动技能!H206</f>
        <v>破甲</v>
      </c>
      <c r="C204" s="31" t="str">
        <f>被动技能!I206</f>
        <v>自身破甲率+5</v>
      </c>
      <c r="D204" s="31">
        <f>VLOOKUP(被动技能!J206,对应表!R:S,2,FALSE)</f>
        <v>1</v>
      </c>
      <c r="E204" s="31" t="str">
        <f>被动技能!K206</f>
        <v>200201:100:1:0</v>
      </c>
      <c r="F204" s="31">
        <f>被动技能!L206</f>
        <v>1</v>
      </c>
      <c r="G204" s="31">
        <f>VLOOKUP(被动技能!M206,对应表!N:O,2,FALSE)</f>
        <v>1</v>
      </c>
      <c r="H204" s="31" t="str">
        <f>被动技能!N206</f>
        <v>buff_11</v>
      </c>
    </row>
    <row r="205" spans="1:8" s="31" customFormat="1" x14ac:dyDescent="0.15">
      <c r="A205" s="31">
        <f>被动技能!G207</f>
        <v>100202</v>
      </c>
      <c r="B205" s="31" t="str">
        <f>被动技能!H207</f>
        <v>破甲</v>
      </c>
      <c r="C205" s="31" t="str">
        <f>被动技能!I207</f>
        <v>自身破甲率+6</v>
      </c>
      <c r="D205" s="31">
        <f>VLOOKUP(被动技能!J207,对应表!R:S,2,FALSE)</f>
        <v>1</v>
      </c>
      <c r="E205" s="31" t="str">
        <f>被动技能!K207</f>
        <v>200202:100:1:0</v>
      </c>
      <c r="F205" s="31">
        <f>被动技能!L207</f>
        <v>2</v>
      </c>
      <c r="G205" s="31">
        <f>VLOOKUP(被动技能!M207,对应表!N:O,2,FALSE)</f>
        <v>1</v>
      </c>
      <c r="H205" s="31" t="str">
        <f>被动技能!N207</f>
        <v>buff_11</v>
      </c>
    </row>
    <row r="206" spans="1:8" s="31" customFormat="1" x14ac:dyDescent="0.15">
      <c r="A206" s="31">
        <f>被动技能!G208</f>
        <v>100203</v>
      </c>
      <c r="B206" s="31" t="str">
        <f>被动技能!H208</f>
        <v>破甲</v>
      </c>
      <c r="C206" s="31" t="str">
        <f>被动技能!I208</f>
        <v>自身破甲率+7</v>
      </c>
      <c r="D206" s="31">
        <f>VLOOKUP(被动技能!J208,对应表!R:S,2,FALSE)</f>
        <v>1</v>
      </c>
      <c r="E206" s="31" t="str">
        <f>被动技能!K208</f>
        <v>200203:100:1:0</v>
      </c>
      <c r="F206" s="31">
        <f>被动技能!L208</f>
        <v>3</v>
      </c>
      <c r="G206" s="31">
        <f>VLOOKUP(被动技能!M208,对应表!N:O,2,FALSE)</f>
        <v>1</v>
      </c>
      <c r="H206" s="31" t="str">
        <f>被动技能!N208</f>
        <v>buff_11</v>
      </c>
    </row>
    <row r="207" spans="1:8" s="31" customFormat="1" x14ac:dyDescent="0.15">
      <c r="A207" s="31">
        <f>被动技能!G209</f>
        <v>100204</v>
      </c>
      <c r="B207" s="31" t="str">
        <f>被动技能!H209</f>
        <v>破甲</v>
      </c>
      <c r="C207" s="31" t="str">
        <f>被动技能!I209</f>
        <v>自身破甲率+8</v>
      </c>
      <c r="D207" s="31">
        <f>VLOOKUP(被动技能!J209,对应表!R:S,2,FALSE)</f>
        <v>1</v>
      </c>
      <c r="E207" s="31" t="str">
        <f>被动技能!K209</f>
        <v>200204:100:1:0</v>
      </c>
      <c r="F207" s="31">
        <f>被动技能!L209</f>
        <v>4</v>
      </c>
      <c r="G207" s="31">
        <f>VLOOKUP(被动技能!M209,对应表!N:O,2,FALSE)</f>
        <v>1</v>
      </c>
      <c r="H207" s="31" t="str">
        <f>被动技能!N209</f>
        <v>buff_11</v>
      </c>
    </row>
    <row r="208" spans="1:8" s="31" customFormat="1" x14ac:dyDescent="0.15">
      <c r="A208" s="31">
        <f>被动技能!G210</f>
        <v>100205</v>
      </c>
      <c r="B208" s="31" t="str">
        <f>被动技能!H210</f>
        <v>破甲</v>
      </c>
      <c r="C208" s="31" t="str">
        <f>被动技能!I210</f>
        <v>自身破甲率+9</v>
      </c>
      <c r="D208" s="31">
        <f>VLOOKUP(被动技能!J210,对应表!R:S,2,FALSE)</f>
        <v>1</v>
      </c>
      <c r="E208" s="31" t="str">
        <f>被动技能!K210</f>
        <v>200205:100:1:0</v>
      </c>
      <c r="F208" s="31">
        <f>被动技能!L210</f>
        <v>5</v>
      </c>
      <c r="G208" s="31">
        <f>VLOOKUP(被动技能!M210,对应表!N:O,2,FALSE)</f>
        <v>1</v>
      </c>
      <c r="H208" s="31" t="str">
        <f>被动技能!N210</f>
        <v>buff_11</v>
      </c>
    </row>
    <row r="209" spans="1:8" s="31" customFormat="1" x14ac:dyDescent="0.15">
      <c r="A209" s="31">
        <f>被动技能!G211</f>
        <v>100206</v>
      </c>
      <c r="B209" s="31" t="str">
        <f>被动技能!H211</f>
        <v>破甲</v>
      </c>
      <c r="C209" s="31" t="str">
        <f>被动技能!I211</f>
        <v>自身破甲率+10</v>
      </c>
      <c r="D209" s="31">
        <f>VLOOKUP(被动技能!J211,对应表!R:S,2,FALSE)</f>
        <v>1</v>
      </c>
      <c r="E209" s="31" t="str">
        <f>被动技能!K211</f>
        <v>200206:100:1:0</v>
      </c>
      <c r="F209" s="31">
        <f>被动技能!L211</f>
        <v>6</v>
      </c>
      <c r="G209" s="31">
        <f>VLOOKUP(被动技能!M211,对应表!N:O,2,FALSE)</f>
        <v>1</v>
      </c>
      <c r="H209" s="31" t="str">
        <f>被动技能!N211</f>
        <v>buff_11</v>
      </c>
    </row>
    <row r="210" spans="1:8" s="31" customFormat="1" x14ac:dyDescent="0.15">
      <c r="A210" s="31">
        <f>被动技能!G212</f>
        <v>100207</v>
      </c>
      <c r="B210" s="31" t="str">
        <f>被动技能!H212</f>
        <v>破甲</v>
      </c>
      <c r="C210" s="31" t="str">
        <f>被动技能!I212</f>
        <v>自身破甲率+11</v>
      </c>
      <c r="D210" s="31">
        <f>VLOOKUP(被动技能!J212,对应表!R:S,2,FALSE)</f>
        <v>1</v>
      </c>
      <c r="E210" s="31" t="str">
        <f>被动技能!K212</f>
        <v>200207:100:1:0</v>
      </c>
      <c r="F210" s="31">
        <f>被动技能!L212</f>
        <v>7</v>
      </c>
      <c r="G210" s="31">
        <f>VLOOKUP(被动技能!M212,对应表!N:O,2,FALSE)</f>
        <v>1</v>
      </c>
      <c r="H210" s="31" t="str">
        <f>被动技能!N212</f>
        <v>buff_11</v>
      </c>
    </row>
    <row r="211" spans="1:8" s="31" customFormat="1" x14ac:dyDescent="0.15">
      <c r="A211" s="31">
        <f>被动技能!G213</f>
        <v>100208</v>
      </c>
      <c r="B211" s="31" t="str">
        <f>被动技能!H213</f>
        <v>破甲</v>
      </c>
      <c r="C211" s="31" t="str">
        <f>被动技能!I213</f>
        <v>自身破甲率+12</v>
      </c>
      <c r="D211" s="31">
        <f>VLOOKUP(被动技能!J213,对应表!R:S,2,FALSE)</f>
        <v>1</v>
      </c>
      <c r="E211" s="31" t="str">
        <f>被动技能!K213</f>
        <v>200208:100:1:0</v>
      </c>
      <c r="F211" s="31">
        <f>被动技能!L213</f>
        <v>8</v>
      </c>
      <c r="G211" s="31">
        <f>VLOOKUP(被动技能!M213,对应表!N:O,2,FALSE)</f>
        <v>1</v>
      </c>
      <c r="H211" s="31" t="str">
        <f>被动技能!N213</f>
        <v>buff_11</v>
      </c>
    </row>
    <row r="212" spans="1:8" s="31" customFormat="1" x14ac:dyDescent="0.15">
      <c r="A212" s="31">
        <f>被动技能!G214</f>
        <v>100209</v>
      </c>
      <c r="B212" s="31" t="str">
        <f>被动技能!H214</f>
        <v>破甲</v>
      </c>
      <c r="C212" s="31" t="str">
        <f>被动技能!I214</f>
        <v>自身破甲率+13</v>
      </c>
      <c r="D212" s="31">
        <f>VLOOKUP(被动技能!J214,对应表!R:S,2,FALSE)</f>
        <v>1</v>
      </c>
      <c r="E212" s="31" t="str">
        <f>被动技能!K214</f>
        <v>200209:100:1:0</v>
      </c>
      <c r="F212" s="31">
        <f>被动技能!L214</f>
        <v>9</v>
      </c>
      <c r="G212" s="31">
        <f>VLOOKUP(被动技能!M214,对应表!N:O,2,FALSE)</f>
        <v>1</v>
      </c>
      <c r="H212" s="31" t="str">
        <f>被动技能!N214</f>
        <v>buff_11</v>
      </c>
    </row>
    <row r="213" spans="1:8" s="31" customFormat="1" x14ac:dyDescent="0.15">
      <c r="A213" s="31">
        <f>被动技能!G215</f>
        <v>100210</v>
      </c>
      <c r="B213" s="31" t="str">
        <f>被动技能!H215</f>
        <v>破甲</v>
      </c>
      <c r="C213" s="31" t="str">
        <f>被动技能!I215</f>
        <v>自身破甲率+14</v>
      </c>
      <c r="D213" s="31">
        <f>VLOOKUP(被动技能!J215,对应表!R:S,2,FALSE)</f>
        <v>1</v>
      </c>
      <c r="E213" s="31" t="str">
        <f>被动技能!K215</f>
        <v>200210:100:1:0</v>
      </c>
      <c r="F213" s="31">
        <f>被动技能!L215</f>
        <v>10</v>
      </c>
      <c r="G213" s="31">
        <f>VLOOKUP(被动技能!M215,对应表!N:O,2,FALSE)</f>
        <v>1</v>
      </c>
      <c r="H213" s="31" t="str">
        <f>被动技能!N215</f>
        <v>buff_11</v>
      </c>
    </row>
    <row r="214" spans="1:8" s="31" customFormat="1" x14ac:dyDescent="0.15">
      <c r="A214" s="31">
        <f>被动技能!G216</f>
        <v>100211</v>
      </c>
      <c r="B214" s="31" t="str">
        <f>被动技能!H216</f>
        <v>破甲</v>
      </c>
      <c r="C214" s="31" t="str">
        <f>被动技能!I216</f>
        <v>自身破甲率+15</v>
      </c>
      <c r="D214" s="31">
        <f>VLOOKUP(被动技能!J216,对应表!R:S,2,FALSE)</f>
        <v>1</v>
      </c>
      <c r="E214" s="31" t="str">
        <f>被动技能!K216</f>
        <v>200211:100:1:0</v>
      </c>
      <c r="F214" s="31">
        <f>被动技能!L216</f>
        <v>11</v>
      </c>
      <c r="G214" s="31">
        <f>VLOOKUP(被动技能!M216,对应表!N:O,2,FALSE)</f>
        <v>1</v>
      </c>
      <c r="H214" s="31" t="str">
        <f>被动技能!N216</f>
        <v>buff_11</v>
      </c>
    </row>
    <row r="215" spans="1:8" s="31" customFormat="1" x14ac:dyDescent="0.15">
      <c r="A215" s="31">
        <f>被动技能!G217</f>
        <v>100212</v>
      </c>
      <c r="B215" s="31" t="str">
        <f>被动技能!H217</f>
        <v>破甲</v>
      </c>
      <c r="C215" s="31" t="str">
        <f>被动技能!I217</f>
        <v>自身破甲率+16</v>
      </c>
      <c r="D215" s="31">
        <f>VLOOKUP(被动技能!J217,对应表!R:S,2,FALSE)</f>
        <v>1</v>
      </c>
      <c r="E215" s="31" t="str">
        <f>被动技能!K217</f>
        <v>200212:100:1:0</v>
      </c>
      <c r="F215" s="31">
        <f>被动技能!L217</f>
        <v>12</v>
      </c>
      <c r="G215" s="31">
        <f>VLOOKUP(被动技能!M217,对应表!N:O,2,FALSE)</f>
        <v>1</v>
      </c>
      <c r="H215" s="31" t="str">
        <f>被动技能!N217</f>
        <v>buff_11</v>
      </c>
    </row>
    <row r="216" spans="1:8" s="31" customFormat="1" x14ac:dyDescent="0.15">
      <c r="A216" s="31">
        <f>被动技能!G218</f>
        <v>100213</v>
      </c>
      <c r="B216" s="31" t="str">
        <f>被动技能!H218</f>
        <v>破甲</v>
      </c>
      <c r="C216" s="31" t="str">
        <f>被动技能!I218</f>
        <v>自身破甲率+17</v>
      </c>
      <c r="D216" s="31">
        <f>VLOOKUP(被动技能!J218,对应表!R:S,2,FALSE)</f>
        <v>1</v>
      </c>
      <c r="E216" s="31" t="str">
        <f>被动技能!K218</f>
        <v>200213:100:1:0</v>
      </c>
      <c r="F216" s="31">
        <f>被动技能!L218</f>
        <v>13</v>
      </c>
      <c r="G216" s="31">
        <f>VLOOKUP(被动技能!M218,对应表!N:O,2,FALSE)</f>
        <v>1</v>
      </c>
      <c r="H216" s="31" t="str">
        <f>被动技能!N218</f>
        <v>buff_11</v>
      </c>
    </row>
    <row r="217" spans="1:8" s="31" customFormat="1" x14ac:dyDescent="0.15">
      <c r="A217" s="31">
        <f>被动技能!G219</f>
        <v>100214</v>
      </c>
      <c r="B217" s="31" t="str">
        <f>被动技能!H219</f>
        <v>破甲</v>
      </c>
      <c r="C217" s="31" t="str">
        <f>被动技能!I219</f>
        <v>自身破甲率+18</v>
      </c>
      <c r="D217" s="31">
        <f>VLOOKUP(被动技能!J219,对应表!R:S,2,FALSE)</f>
        <v>1</v>
      </c>
      <c r="E217" s="31" t="str">
        <f>被动技能!K219</f>
        <v>200214:100:1:0</v>
      </c>
      <c r="F217" s="31">
        <f>被动技能!L219</f>
        <v>14</v>
      </c>
      <c r="G217" s="31">
        <f>VLOOKUP(被动技能!M219,对应表!N:O,2,FALSE)</f>
        <v>1</v>
      </c>
      <c r="H217" s="31" t="str">
        <f>被动技能!N219</f>
        <v>buff_11</v>
      </c>
    </row>
    <row r="218" spans="1:8" s="31" customFormat="1" x14ac:dyDescent="0.15">
      <c r="A218" s="31">
        <f>被动技能!G220</f>
        <v>100215</v>
      </c>
      <c r="B218" s="31" t="str">
        <f>被动技能!H220</f>
        <v>破甲</v>
      </c>
      <c r="C218" s="31" t="str">
        <f>被动技能!I220</f>
        <v>自身破甲率+19</v>
      </c>
      <c r="D218" s="31">
        <f>VLOOKUP(被动技能!J220,对应表!R:S,2,FALSE)</f>
        <v>1</v>
      </c>
      <c r="E218" s="31" t="str">
        <f>被动技能!K220</f>
        <v>200215:100:1:0</v>
      </c>
      <c r="F218" s="31">
        <f>被动技能!L220</f>
        <v>15</v>
      </c>
      <c r="G218" s="31">
        <f>VLOOKUP(被动技能!M220,对应表!N:O,2,FALSE)</f>
        <v>1</v>
      </c>
      <c r="H218" s="31" t="str">
        <f>被动技能!N220</f>
        <v>buff_11</v>
      </c>
    </row>
    <row r="219" spans="1:8" s="31" customFormat="1" x14ac:dyDescent="0.15">
      <c r="A219" s="31">
        <f>被动技能!G221</f>
        <v>100216</v>
      </c>
      <c r="B219" s="31" t="str">
        <f>被动技能!H221</f>
        <v>破甲</v>
      </c>
      <c r="C219" s="31" t="str">
        <f>被动技能!I221</f>
        <v>自身破甲率+20</v>
      </c>
      <c r="D219" s="31">
        <f>VLOOKUP(被动技能!J221,对应表!R:S,2,FALSE)</f>
        <v>1</v>
      </c>
      <c r="E219" s="31" t="str">
        <f>被动技能!K221</f>
        <v>200216:100:1:0</v>
      </c>
      <c r="F219" s="31">
        <f>被动技能!L221</f>
        <v>16</v>
      </c>
      <c r="G219" s="31">
        <f>VLOOKUP(被动技能!M221,对应表!N:O,2,FALSE)</f>
        <v>1</v>
      </c>
      <c r="H219" s="31" t="str">
        <f>被动技能!N221</f>
        <v>buff_11</v>
      </c>
    </row>
    <row r="220" spans="1:8" s="31" customFormat="1" x14ac:dyDescent="0.15">
      <c r="A220" s="31">
        <f>被动技能!G222</f>
        <v>100217</v>
      </c>
      <c r="B220" s="31" t="str">
        <f>被动技能!H222</f>
        <v>破甲</v>
      </c>
      <c r="C220" s="31" t="str">
        <f>被动技能!I222</f>
        <v>自身破甲率+21</v>
      </c>
      <c r="D220" s="31">
        <f>VLOOKUP(被动技能!J222,对应表!R:S,2,FALSE)</f>
        <v>1</v>
      </c>
      <c r="E220" s="31" t="str">
        <f>被动技能!K222</f>
        <v>200217:100:1:0</v>
      </c>
      <c r="F220" s="31">
        <f>被动技能!L222</f>
        <v>17</v>
      </c>
      <c r="G220" s="31">
        <f>VLOOKUP(被动技能!M222,对应表!N:O,2,FALSE)</f>
        <v>1</v>
      </c>
      <c r="H220" s="31" t="str">
        <f>被动技能!N222</f>
        <v>buff_11</v>
      </c>
    </row>
    <row r="221" spans="1:8" s="31" customFormat="1" x14ac:dyDescent="0.15">
      <c r="A221" s="31">
        <f>被动技能!G223</f>
        <v>100218</v>
      </c>
      <c r="B221" s="31" t="str">
        <f>被动技能!H223</f>
        <v>破甲</v>
      </c>
      <c r="C221" s="31" t="str">
        <f>被动技能!I223</f>
        <v>自身破甲率+22</v>
      </c>
      <c r="D221" s="31">
        <f>VLOOKUP(被动技能!J223,对应表!R:S,2,FALSE)</f>
        <v>1</v>
      </c>
      <c r="E221" s="31" t="str">
        <f>被动技能!K223</f>
        <v>200218:100:1:0</v>
      </c>
      <c r="F221" s="31">
        <f>被动技能!L223</f>
        <v>18</v>
      </c>
      <c r="G221" s="31">
        <f>VLOOKUP(被动技能!M223,对应表!N:O,2,FALSE)</f>
        <v>1</v>
      </c>
      <c r="H221" s="31" t="str">
        <f>被动技能!N223</f>
        <v>buff_11</v>
      </c>
    </row>
    <row r="222" spans="1:8" s="31" customFormat="1" x14ac:dyDescent="0.15">
      <c r="A222" s="31">
        <f>被动技能!G224</f>
        <v>100219</v>
      </c>
      <c r="B222" s="31" t="str">
        <f>被动技能!H224</f>
        <v>破甲</v>
      </c>
      <c r="C222" s="31" t="str">
        <f>被动技能!I224</f>
        <v>自身破甲率+23</v>
      </c>
      <c r="D222" s="31">
        <f>VLOOKUP(被动技能!J224,对应表!R:S,2,FALSE)</f>
        <v>1</v>
      </c>
      <c r="E222" s="31" t="str">
        <f>被动技能!K224</f>
        <v>200219:100:1:0</v>
      </c>
      <c r="F222" s="31">
        <f>被动技能!L224</f>
        <v>19</v>
      </c>
      <c r="G222" s="31">
        <f>VLOOKUP(被动技能!M224,对应表!N:O,2,FALSE)</f>
        <v>1</v>
      </c>
      <c r="H222" s="31" t="str">
        <f>被动技能!N224</f>
        <v>buff_11</v>
      </c>
    </row>
    <row r="223" spans="1:8" s="31" customFormat="1" x14ac:dyDescent="0.15">
      <c r="A223" s="31">
        <f>被动技能!G225</f>
        <v>100220</v>
      </c>
      <c r="B223" s="31" t="str">
        <f>被动技能!H225</f>
        <v>破甲</v>
      </c>
      <c r="C223" s="31" t="str">
        <f>被动技能!I225</f>
        <v>自身破甲率+24</v>
      </c>
      <c r="D223" s="31">
        <f>VLOOKUP(被动技能!J225,对应表!R:S,2,FALSE)</f>
        <v>1</v>
      </c>
      <c r="E223" s="31" t="str">
        <f>被动技能!K225</f>
        <v>200220:100:1:0</v>
      </c>
      <c r="F223" s="31">
        <f>被动技能!L225</f>
        <v>20</v>
      </c>
      <c r="G223" s="31">
        <f>VLOOKUP(被动技能!M225,对应表!N:O,2,FALSE)</f>
        <v>1</v>
      </c>
      <c r="H223" s="31" t="str">
        <f>被动技能!N225</f>
        <v>buff_11</v>
      </c>
    </row>
    <row r="224" spans="1:8" s="31" customFormat="1" x14ac:dyDescent="0.15">
      <c r="A224" s="31">
        <f>被动技能!G226</f>
        <v>100221</v>
      </c>
      <c r="B224" s="31" t="str">
        <f>被动技能!H226</f>
        <v>免伤</v>
      </c>
      <c r="C224" s="31" t="str">
        <f>被动技能!I226</f>
        <v>自身免伤率+5</v>
      </c>
      <c r="D224" s="31">
        <f>VLOOKUP(被动技能!J226,对应表!R:S,2,FALSE)</f>
        <v>1</v>
      </c>
      <c r="E224" s="31" t="str">
        <f>被动技能!K226</f>
        <v>200221:100:1:0</v>
      </c>
      <c r="F224" s="31">
        <f>被动技能!L226</f>
        <v>1</v>
      </c>
      <c r="G224" s="31">
        <f>VLOOKUP(被动技能!M226,对应表!N:O,2,FALSE)</f>
        <v>1</v>
      </c>
      <c r="H224" s="31" t="str">
        <f>被动技能!N226</f>
        <v>buff_12</v>
      </c>
    </row>
    <row r="225" spans="1:8" s="31" customFormat="1" x14ac:dyDescent="0.15">
      <c r="A225" s="31">
        <f>被动技能!G227</f>
        <v>100222</v>
      </c>
      <c r="B225" s="31" t="str">
        <f>被动技能!H227</f>
        <v>免伤</v>
      </c>
      <c r="C225" s="31" t="str">
        <f>被动技能!I227</f>
        <v>自身免伤率+6</v>
      </c>
      <c r="D225" s="31">
        <f>VLOOKUP(被动技能!J227,对应表!R:S,2,FALSE)</f>
        <v>1</v>
      </c>
      <c r="E225" s="31" t="str">
        <f>被动技能!K227</f>
        <v>200222:100:1:0</v>
      </c>
      <c r="F225" s="31">
        <f>被动技能!L227</f>
        <v>2</v>
      </c>
      <c r="G225" s="31">
        <f>VLOOKUP(被动技能!M227,对应表!N:O,2,FALSE)</f>
        <v>1</v>
      </c>
      <c r="H225" s="31" t="str">
        <f>被动技能!N227</f>
        <v>buff_12</v>
      </c>
    </row>
    <row r="226" spans="1:8" s="31" customFormat="1" x14ac:dyDescent="0.15">
      <c r="A226" s="31">
        <f>被动技能!G228</f>
        <v>100223</v>
      </c>
      <c r="B226" s="31" t="str">
        <f>被动技能!H228</f>
        <v>免伤</v>
      </c>
      <c r="C226" s="31" t="str">
        <f>被动技能!I228</f>
        <v>自身免伤率+7</v>
      </c>
      <c r="D226" s="31">
        <f>VLOOKUP(被动技能!J228,对应表!R:S,2,FALSE)</f>
        <v>1</v>
      </c>
      <c r="E226" s="31" t="str">
        <f>被动技能!K228</f>
        <v>200223:100:1:0</v>
      </c>
      <c r="F226" s="31">
        <f>被动技能!L228</f>
        <v>3</v>
      </c>
      <c r="G226" s="31">
        <f>VLOOKUP(被动技能!M228,对应表!N:O,2,FALSE)</f>
        <v>1</v>
      </c>
      <c r="H226" s="31" t="str">
        <f>被动技能!N228</f>
        <v>buff_12</v>
      </c>
    </row>
    <row r="227" spans="1:8" s="31" customFormat="1" x14ac:dyDescent="0.15">
      <c r="A227" s="31">
        <f>被动技能!G229</f>
        <v>100224</v>
      </c>
      <c r="B227" s="31" t="str">
        <f>被动技能!H229</f>
        <v>免伤</v>
      </c>
      <c r="C227" s="31" t="str">
        <f>被动技能!I229</f>
        <v>自身免伤率+8</v>
      </c>
      <c r="D227" s="31">
        <f>VLOOKUP(被动技能!J229,对应表!R:S,2,FALSE)</f>
        <v>1</v>
      </c>
      <c r="E227" s="31" t="str">
        <f>被动技能!K229</f>
        <v>200224:100:1:0</v>
      </c>
      <c r="F227" s="31">
        <f>被动技能!L229</f>
        <v>4</v>
      </c>
      <c r="G227" s="31">
        <f>VLOOKUP(被动技能!M229,对应表!N:O,2,FALSE)</f>
        <v>1</v>
      </c>
      <c r="H227" s="31" t="str">
        <f>被动技能!N229</f>
        <v>buff_12</v>
      </c>
    </row>
    <row r="228" spans="1:8" s="31" customFormat="1" x14ac:dyDescent="0.15">
      <c r="A228" s="31">
        <f>被动技能!G230</f>
        <v>100225</v>
      </c>
      <c r="B228" s="31" t="str">
        <f>被动技能!H230</f>
        <v>免伤</v>
      </c>
      <c r="C228" s="31" t="str">
        <f>被动技能!I230</f>
        <v>自身免伤率+9</v>
      </c>
      <c r="D228" s="31">
        <f>VLOOKUP(被动技能!J230,对应表!R:S,2,FALSE)</f>
        <v>1</v>
      </c>
      <c r="E228" s="31" t="str">
        <f>被动技能!K230</f>
        <v>200225:100:1:0</v>
      </c>
      <c r="F228" s="31">
        <f>被动技能!L230</f>
        <v>5</v>
      </c>
      <c r="G228" s="31">
        <f>VLOOKUP(被动技能!M230,对应表!N:O,2,FALSE)</f>
        <v>1</v>
      </c>
      <c r="H228" s="31" t="str">
        <f>被动技能!N230</f>
        <v>buff_12</v>
      </c>
    </row>
    <row r="229" spans="1:8" s="31" customFormat="1" x14ac:dyDescent="0.15">
      <c r="A229" s="31">
        <f>被动技能!G231</f>
        <v>100226</v>
      </c>
      <c r="B229" s="31" t="str">
        <f>被动技能!H231</f>
        <v>免伤</v>
      </c>
      <c r="C229" s="31" t="str">
        <f>被动技能!I231</f>
        <v>自身免伤率+10</v>
      </c>
      <c r="D229" s="31">
        <f>VLOOKUP(被动技能!J231,对应表!R:S,2,FALSE)</f>
        <v>1</v>
      </c>
      <c r="E229" s="31" t="str">
        <f>被动技能!K231</f>
        <v>200226:100:1:0</v>
      </c>
      <c r="F229" s="31">
        <f>被动技能!L231</f>
        <v>6</v>
      </c>
      <c r="G229" s="31">
        <f>VLOOKUP(被动技能!M231,对应表!N:O,2,FALSE)</f>
        <v>1</v>
      </c>
      <c r="H229" s="31" t="str">
        <f>被动技能!N231</f>
        <v>buff_12</v>
      </c>
    </row>
    <row r="230" spans="1:8" s="31" customFormat="1" x14ac:dyDescent="0.15">
      <c r="A230" s="31">
        <f>被动技能!G232</f>
        <v>100227</v>
      </c>
      <c r="B230" s="31" t="str">
        <f>被动技能!H232</f>
        <v>免伤</v>
      </c>
      <c r="C230" s="31" t="str">
        <f>被动技能!I232</f>
        <v>自身免伤率+11</v>
      </c>
      <c r="D230" s="31">
        <f>VLOOKUP(被动技能!J232,对应表!R:S,2,FALSE)</f>
        <v>1</v>
      </c>
      <c r="E230" s="31" t="str">
        <f>被动技能!K232</f>
        <v>200227:100:1:0</v>
      </c>
      <c r="F230" s="31">
        <f>被动技能!L232</f>
        <v>7</v>
      </c>
      <c r="G230" s="31">
        <f>VLOOKUP(被动技能!M232,对应表!N:O,2,FALSE)</f>
        <v>1</v>
      </c>
      <c r="H230" s="31" t="str">
        <f>被动技能!N232</f>
        <v>buff_12</v>
      </c>
    </row>
    <row r="231" spans="1:8" s="31" customFormat="1" x14ac:dyDescent="0.15">
      <c r="A231" s="31">
        <f>被动技能!G233</f>
        <v>100228</v>
      </c>
      <c r="B231" s="31" t="str">
        <f>被动技能!H233</f>
        <v>免伤</v>
      </c>
      <c r="C231" s="31" t="str">
        <f>被动技能!I233</f>
        <v>自身免伤率+12</v>
      </c>
      <c r="D231" s="31">
        <f>VLOOKUP(被动技能!J233,对应表!R:S,2,FALSE)</f>
        <v>1</v>
      </c>
      <c r="E231" s="31" t="str">
        <f>被动技能!K233</f>
        <v>200228:100:1:0</v>
      </c>
      <c r="F231" s="31">
        <f>被动技能!L233</f>
        <v>8</v>
      </c>
      <c r="G231" s="31">
        <f>VLOOKUP(被动技能!M233,对应表!N:O,2,FALSE)</f>
        <v>1</v>
      </c>
      <c r="H231" s="31" t="str">
        <f>被动技能!N233</f>
        <v>buff_12</v>
      </c>
    </row>
    <row r="232" spans="1:8" s="31" customFormat="1" x14ac:dyDescent="0.15">
      <c r="A232" s="31">
        <f>被动技能!G234</f>
        <v>100229</v>
      </c>
      <c r="B232" s="31" t="str">
        <f>被动技能!H234</f>
        <v>免伤</v>
      </c>
      <c r="C232" s="31" t="str">
        <f>被动技能!I234</f>
        <v>自身免伤率+13</v>
      </c>
      <c r="D232" s="31">
        <f>VLOOKUP(被动技能!J234,对应表!R:S,2,FALSE)</f>
        <v>1</v>
      </c>
      <c r="E232" s="31" t="str">
        <f>被动技能!K234</f>
        <v>200229:100:1:0</v>
      </c>
      <c r="F232" s="31">
        <f>被动技能!L234</f>
        <v>9</v>
      </c>
      <c r="G232" s="31">
        <f>VLOOKUP(被动技能!M234,对应表!N:O,2,FALSE)</f>
        <v>1</v>
      </c>
      <c r="H232" s="31" t="str">
        <f>被动技能!N234</f>
        <v>buff_12</v>
      </c>
    </row>
    <row r="233" spans="1:8" s="31" customFormat="1" x14ac:dyDescent="0.15">
      <c r="A233" s="31">
        <f>被动技能!G235</f>
        <v>100230</v>
      </c>
      <c r="B233" s="31" t="str">
        <f>被动技能!H235</f>
        <v>免伤</v>
      </c>
      <c r="C233" s="31" t="str">
        <f>被动技能!I235</f>
        <v>自身免伤率+14</v>
      </c>
      <c r="D233" s="31">
        <f>VLOOKUP(被动技能!J235,对应表!R:S,2,FALSE)</f>
        <v>1</v>
      </c>
      <c r="E233" s="31" t="str">
        <f>被动技能!K235</f>
        <v>200230:100:1:0</v>
      </c>
      <c r="F233" s="31">
        <f>被动技能!L235</f>
        <v>10</v>
      </c>
      <c r="G233" s="31">
        <f>VLOOKUP(被动技能!M235,对应表!N:O,2,FALSE)</f>
        <v>1</v>
      </c>
      <c r="H233" s="31" t="str">
        <f>被动技能!N235</f>
        <v>buff_12</v>
      </c>
    </row>
    <row r="234" spans="1:8" s="31" customFormat="1" x14ac:dyDescent="0.15">
      <c r="A234" s="31">
        <f>被动技能!G236</f>
        <v>100231</v>
      </c>
      <c r="B234" s="31" t="str">
        <f>被动技能!H236</f>
        <v>免伤</v>
      </c>
      <c r="C234" s="31" t="str">
        <f>被动技能!I236</f>
        <v>自身免伤率+15</v>
      </c>
      <c r="D234" s="31">
        <f>VLOOKUP(被动技能!J236,对应表!R:S,2,FALSE)</f>
        <v>1</v>
      </c>
      <c r="E234" s="31" t="str">
        <f>被动技能!K236</f>
        <v>200231:100:1:0</v>
      </c>
      <c r="F234" s="31">
        <f>被动技能!L236</f>
        <v>11</v>
      </c>
      <c r="G234" s="31">
        <f>VLOOKUP(被动技能!M236,对应表!N:O,2,FALSE)</f>
        <v>1</v>
      </c>
      <c r="H234" s="31" t="str">
        <f>被动技能!N236</f>
        <v>buff_12</v>
      </c>
    </row>
    <row r="235" spans="1:8" s="31" customFormat="1" x14ac:dyDescent="0.15">
      <c r="A235" s="31">
        <f>被动技能!G237</f>
        <v>100232</v>
      </c>
      <c r="B235" s="31" t="str">
        <f>被动技能!H237</f>
        <v>免伤</v>
      </c>
      <c r="C235" s="31" t="str">
        <f>被动技能!I237</f>
        <v>自身免伤率+16</v>
      </c>
      <c r="D235" s="31">
        <f>VLOOKUP(被动技能!J237,对应表!R:S,2,FALSE)</f>
        <v>1</v>
      </c>
      <c r="E235" s="31" t="str">
        <f>被动技能!K237</f>
        <v>200232:100:1:0</v>
      </c>
      <c r="F235" s="31">
        <f>被动技能!L237</f>
        <v>12</v>
      </c>
      <c r="G235" s="31">
        <f>VLOOKUP(被动技能!M237,对应表!N:O,2,FALSE)</f>
        <v>1</v>
      </c>
      <c r="H235" s="31" t="str">
        <f>被动技能!N237</f>
        <v>buff_12</v>
      </c>
    </row>
    <row r="236" spans="1:8" s="31" customFormat="1" x14ac:dyDescent="0.15">
      <c r="A236" s="31">
        <f>被动技能!G238</f>
        <v>100233</v>
      </c>
      <c r="B236" s="31" t="str">
        <f>被动技能!H238</f>
        <v>免伤</v>
      </c>
      <c r="C236" s="31" t="str">
        <f>被动技能!I238</f>
        <v>自身免伤率+17</v>
      </c>
      <c r="D236" s="31">
        <f>VLOOKUP(被动技能!J238,对应表!R:S,2,FALSE)</f>
        <v>1</v>
      </c>
      <c r="E236" s="31" t="str">
        <f>被动技能!K238</f>
        <v>200233:100:1:0</v>
      </c>
      <c r="F236" s="31">
        <f>被动技能!L238</f>
        <v>13</v>
      </c>
      <c r="G236" s="31">
        <f>VLOOKUP(被动技能!M238,对应表!N:O,2,FALSE)</f>
        <v>1</v>
      </c>
      <c r="H236" s="31" t="str">
        <f>被动技能!N238</f>
        <v>buff_12</v>
      </c>
    </row>
    <row r="237" spans="1:8" s="31" customFormat="1" x14ac:dyDescent="0.15">
      <c r="A237" s="31">
        <f>被动技能!G239</f>
        <v>100234</v>
      </c>
      <c r="B237" s="31" t="str">
        <f>被动技能!H239</f>
        <v>免伤</v>
      </c>
      <c r="C237" s="31" t="str">
        <f>被动技能!I239</f>
        <v>自身免伤率+18</v>
      </c>
      <c r="D237" s="31">
        <f>VLOOKUP(被动技能!J239,对应表!R:S,2,FALSE)</f>
        <v>1</v>
      </c>
      <c r="E237" s="31" t="str">
        <f>被动技能!K239</f>
        <v>200234:100:1:0</v>
      </c>
      <c r="F237" s="31">
        <f>被动技能!L239</f>
        <v>14</v>
      </c>
      <c r="G237" s="31">
        <f>VLOOKUP(被动技能!M239,对应表!N:O,2,FALSE)</f>
        <v>1</v>
      </c>
      <c r="H237" s="31" t="str">
        <f>被动技能!N239</f>
        <v>buff_12</v>
      </c>
    </row>
    <row r="238" spans="1:8" s="31" customFormat="1" x14ac:dyDescent="0.15">
      <c r="A238" s="31">
        <f>被动技能!G240</f>
        <v>100235</v>
      </c>
      <c r="B238" s="31" t="str">
        <f>被动技能!H240</f>
        <v>免伤</v>
      </c>
      <c r="C238" s="31" t="str">
        <f>被动技能!I240</f>
        <v>自身免伤率+19</v>
      </c>
      <c r="D238" s="31">
        <f>VLOOKUP(被动技能!J240,对应表!R:S,2,FALSE)</f>
        <v>1</v>
      </c>
      <c r="E238" s="31" t="str">
        <f>被动技能!K240</f>
        <v>200235:100:1:0</v>
      </c>
      <c r="F238" s="31">
        <f>被动技能!L240</f>
        <v>15</v>
      </c>
      <c r="G238" s="31">
        <f>VLOOKUP(被动技能!M240,对应表!N:O,2,FALSE)</f>
        <v>1</v>
      </c>
      <c r="H238" s="31" t="str">
        <f>被动技能!N240</f>
        <v>buff_12</v>
      </c>
    </row>
    <row r="239" spans="1:8" s="31" customFormat="1" x14ac:dyDescent="0.15">
      <c r="A239" s="31">
        <f>被动技能!G241</f>
        <v>100236</v>
      </c>
      <c r="B239" s="31" t="str">
        <f>被动技能!H241</f>
        <v>免伤</v>
      </c>
      <c r="C239" s="31" t="str">
        <f>被动技能!I241</f>
        <v>自身免伤率+20</v>
      </c>
      <c r="D239" s="31">
        <f>VLOOKUP(被动技能!J241,对应表!R:S,2,FALSE)</f>
        <v>1</v>
      </c>
      <c r="E239" s="31" t="str">
        <f>被动技能!K241</f>
        <v>200236:100:1:0</v>
      </c>
      <c r="F239" s="31">
        <f>被动技能!L241</f>
        <v>16</v>
      </c>
      <c r="G239" s="31">
        <f>VLOOKUP(被动技能!M241,对应表!N:O,2,FALSE)</f>
        <v>1</v>
      </c>
      <c r="H239" s="31" t="str">
        <f>被动技能!N241</f>
        <v>buff_12</v>
      </c>
    </row>
    <row r="240" spans="1:8" s="31" customFormat="1" x14ac:dyDescent="0.15">
      <c r="A240" s="31">
        <f>被动技能!G242</f>
        <v>100237</v>
      </c>
      <c r="B240" s="31" t="str">
        <f>被动技能!H242</f>
        <v>免伤</v>
      </c>
      <c r="C240" s="31" t="str">
        <f>被动技能!I242</f>
        <v>自身免伤率+21</v>
      </c>
      <c r="D240" s="31">
        <f>VLOOKUP(被动技能!J242,对应表!R:S,2,FALSE)</f>
        <v>1</v>
      </c>
      <c r="E240" s="31" t="str">
        <f>被动技能!K242</f>
        <v>200237:100:1:0</v>
      </c>
      <c r="F240" s="31">
        <f>被动技能!L242</f>
        <v>17</v>
      </c>
      <c r="G240" s="31">
        <f>VLOOKUP(被动技能!M242,对应表!N:O,2,FALSE)</f>
        <v>1</v>
      </c>
      <c r="H240" s="31" t="str">
        <f>被动技能!N242</f>
        <v>buff_12</v>
      </c>
    </row>
    <row r="241" spans="1:8" s="31" customFormat="1" x14ac:dyDescent="0.15">
      <c r="A241" s="31">
        <f>被动技能!G243</f>
        <v>100238</v>
      </c>
      <c r="B241" s="31" t="str">
        <f>被动技能!H243</f>
        <v>免伤</v>
      </c>
      <c r="C241" s="31" t="str">
        <f>被动技能!I243</f>
        <v>自身免伤率+22</v>
      </c>
      <c r="D241" s="31">
        <f>VLOOKUP(被动技能!J243,对应表!R:S,2,FALSE)</f>
        <v>1</v>
      </c>
      <c r="E241" s="31" t="str">
        <f>被动技能!K243</f>
        <v>200238:100:1:0</v>
      </c>
      <c r="F241" s="31">
        <f>被动技能!L243</f>
        <v>18</v>
      </c>
      <c r="G241" s="31">
        <f>VLOOKUP(被动技能!M243,对应表!N:O,2,FALSE)</f>
        <v>1</v>
      </c>
      <c r="H241" s="31" t="str">
        <f>被动技能!N243</f>
        <v>buff_12</v>
      </c>
    </row>
    <row r="242" spans="1:8" s="31" customFormat="1" x14ac:dyDescent="0.15">
      <c r="A242" s="31">
        <f>被动技能!G244</f>
        <v>100239</v>
      </c>
      <c r="B242" s="31" t="str">
        <f>被动技能!H244</f>
        <v>免伤</v>
      </c>
      <c r="C242" s="31" t="str">
        <f>被动技能!I244</f>
        <v>自身免伤率+23</v>
      </c>
      <c r="D242" s="31">
        <f>VLOOKUP(被动技能!J244,对应表!R:S,2,FALSE)</f>
        <v>1</v>
      </c>
      <c r="E242" s="31" t="str">
        <f>被动技能!K244</f>
        <v>200239:100:1:0</v>
      </c>
      <c r="F242" s="31">
        <f>被动技能!L244</f>
        <v>19</v>
      </c>
      <c r="G242" s="31">
        <f>VLOOKUP(被动技能!M244,对应表!N:O,2,FALSE)</f>
        <v>1</v>
      </c>
      <c r="H242" s="31" t="str">
        <f>被动技能!N244</f>
        <v>buff_12</v>
      </c>
    </row>
    <row r="243" spans="1:8" s="31" customFormat="1" x14ac:dyDescent="0.15">
      <c r="A243" s="31">
        <f>被动技能!G245</f>
        <v>100240</v>
      </c>
      <c r="B243" s="31" t="str">
        <f>被动技能!H245</f>
        <v>免伤</v>
      </c>
      <c r="C243" s="31" t="str">
        <f>被动技能!I245</f>
        <v>自身免伤率+24</v>
      </c>
      <c r="D243" s="31">
        <f>VLOOKUP(被动技能!J245,对应表!R:S,2,FALSE)</f>
        <v>1</v>
      </c>
      <c r="E243" s="31" t="str">
        <f>被动技能!K245</f>
        <v>200240:100:1:0</v>
      </c>
      <c r="F243" s="31">
        <f>被动技能!L245</f>
        <v>20</v>
      </c>
      <c r="G243" s="31">
        <f>VLOOKUP(被动技能!M245,对应表!N:O,2,FALSE)</f>
        <v>1</v>
      </c>
      <c r="H243" s="31" t="str">
        <f>被动技能!N245</f>
        <v>buff_12</v>
      </c>
    </row>
    <row r="244" spans="1:8" s="31" customFormat="1" x14ac:dyDescent="0.15">
      <c r="A244" s="31">
        <f>被动技能!G246</f>
        <v>100241</v>
      </c>
      <c r="B244" s="31" t="str">
        <f>被动技能!H246</f>
        <v>冷静</v>
      </c>
      <c r="C244" s="31" t="str">
        <f>被动技能!I246</f>
        <v>自身命中率+3,暴击率+2</v>
      </c>
      <c r="D244" s="31">
        <f>VLOOKUP(被动技能!J246,对应表!R:S,2,FALSE)</f>
        <v>1</v>
      </c>
      <c r="E244" s="31" t="str">
        <f>被动技能!K246</f>
        <v>200241:100:1:0</v>
      </c>
      <c r="F244" s="31">
        <f>被动技能!L246</f>
        <v>1</v>
      </c>
      <c r="G244" s="31">
        <f>VLOOKUP(被动技能!M246,对应表!N:O,2,FALSE)</f>
        <v>1</v>
      </c>
      <c r="H244" s="31" t="str">
        <f>被动技能!N246</f>
        <v>buff_13</v>
      </c>
    </row>
    <row r="245" spans="1:8" s="31" customFormat="1" x14ac:dyDescent="0.15">
      <c r="A245" s="31">
        <f>被动技能!G247</f>
        <v>100242</v>
      </c>
      <c r="B245" s="31" t="str">
        <f>被动技能!H247</f>
        <v>冷静</v>
      </c>
      <c r="C245" s="31" t="str">
        <f>被动技能!I247</f>
        <v>自身命中率+3,暴击率+3</v>
      </c>
      <c r="D245" s="31">
        <f>VLOOKUP(被动技能!J247,对应表!R:S,2,FALSE)</f>
        <v>1</v>
      </c>
      <c r="E245" s="31" t="str">
        <f>被动技能!K247</f>
        <v>200242:100:1:0</v>
      </c>
      <c r="F245" s="31">
        <f>被动技能!L247</f>
        <v>2</v>
      </c>
      <c r="G245" s="31">
        <f>VLOOKUP(被动技能!M247,对应表!N:O,2,FALSE)</f>
        <v>1</v>
      </c>
      <c r="H245" s="31" t="str">
        <f>被动技能!N247</f>
        <v>buff_13</v>
      </c>
    </row>
    <row r="246" spans="1:8" s="31" customFormat="1" x14ac:dyDescent="0.15">
      <c r="A246" s="31">
        <f>被动技能!G248</f>
        <v>100243</v>
      </c>
      <c r="B246" s="31" t="str">
        <f>被动技能!H248</f>
        <v>冷静</v>
      </c>
      <c r="C246" s="31" t="str">
        <f>被动技能!I248</f>
        <v>自身命中率+4,暴击率+3</v>
      </c>
      <c r="D246" s="31">
        <f>VLOOKUP(被动技能!J248,对应表!R:S,2,FALSE)</f>
        <v>1</v>
      </c>
      <c r="E246" s="31" t="str">
        <f>被动技能!K248</f>
        <v>200243:100:1:0</v>
      </c>
      <c r="F246" s="31">
        <f>被动技能!L248</f>
        <v>3</v>
      </c>
      <c r="G246" s="31">
        <f>VLOOKUP(被动技能!M248,对应表!N:O,2,FALSE)</f>
        <v>1</v>
      </c>
      <c r="H246" s="31" t="str">
        <f>被动技能!N248</f>
        <v>buff_13</v>
      </c>
    </row>
    <row r="247" spans="1:8" s="31" customFormat="1" x14ac:dyDescent="0.15">
      <c r="A247" s="31">
        <f>被动技能!G249</f>
        <v>100244</v>
      </c>
      <c r="B247" s="31" t="str">
        <f>被动技能!H249</f>
        <v>冷静</v>
      </c>
      <c r="C247" s="31" t="str">
        <f>被动技能!I249</f>
        <v>自身命中率+4,暴击率+4</v>
      </c>
      <c r="D247" s="31">
        <f>VLOOKUP(被动技能!J249,对应表!R:S,2,FALSE)</f>
        <v>1</v>
      </c>
      <c r="E247" s="31" t="str">
        <f>被动技能!K249</f>
        <v>200244:100:1:0</v>
      </c>
      <c r="F247" s="31">
        <f>被动技能!L249</f>
        <v>4</v>
      </c>
      <c r="G247" s="31">
        <f>VLOOKUP(被动技能!M249,对应表!N:O,2,FALSE)</f>
        <v>1</v>
      </c>
      <c r="H247" s="31" t="str">
        <f>被动技能!N249</f>
        <v>buff_13</v>
      </c>
    </row>
    <row r="248" spans="1:8" s="31" customFormat="1" x14ac:dyDescent="0.15">
      <c r="A248" s="31">
        <f>被动技能!G250</f>
        <v>100245</v>
      </c>
      <c r="B248" s="31" t="str">
        <f>被动技能!H250</f>
        <v>冷静</v>
      </c>
      <c r="C248" s="31" t="str">
        <f>被动技能!I250</f>
        <v>自身命中率+5,暴击率+4</v>
      </c>
      <c r="D248" s="31">
        <f>VLOOKUP(被动技能!J250,对应表!R:S,2,FALSE)</f>
        <v>1</v>
      </c>
      <c r="E248" s="31" t="str">
        <f>被动技能!K250</f>
        <v>200245:100:1:0</v>
      </c>
      <c r="F248" s="31">
        <f>被动技能!L250</f>
        <v>5</v>
      </c>
      <c r="G248" s="31">
        <f>VLOOKUP(被动技能!M250,对应表!N:O,2,FALSE)</f>
        <v>1</v>
      </c>
      <c r="H248" s="31" t="str">
        <f>被动技能!N250</f>
        <v>buff_13</v>
      </c>
    </row>
    <row r="249" spans="1:8" s="31" customFormat="1" x14ac:dyDescent="0.15">
      <c r="A249" s="31">
        <f>被动技能!G251</f>
        <v>100246</v>
      </c>
      <c r="B249" s="31" t="str">
        <f>被动技能!H251</f>
        <v>冷静</v>
      </c>
      <c r="C249" s="31" t="str">
        <f>被动技能!I251</f>
        <v>自身命中率+5,暴击率+5</v>
      </c>
      <c r="D249" s="31">
        <f>VLOOKUP(被动技能!J251,对应表!R:S,2,FALSE)</f>
        <v>1</v>
      </c>
      <c r="E249" s="31" t="str">
        <f>被动技能!K251</f>
        <v>200246:100:1:0</v>
      </c>
      <c r="F249" s="31">
        <f>被动技能!L251</f>
        <v>6</v>
      </c>
      <c r="G249" s="31">
        <f>VLOOKUP(被动技能!M251,对应表!N:O,2,FALSE)</f>
        <v>1</v>
      </c>
      <c r="H249" s="31" t="str">
        <f>被动技能!N251</f>
        <v>buff_13</v>
      </c>
    </row>
    <row r="250" spans="1:8" s="31" customFormat="1" x14ac:dyDescent="0.15">
      <c r="A250" s="31">
        <f>被动技能!G252</f>
        <v>100247</v>
      </c>
      <c r="B250" s="31" t="str">
        <f>被动技能!H252</f>
        <v>冷静</v>
      </c>
      <c r="C250" s="31" t="str">
        <f>被动技能!I252</f>
        <v>自身命中率+6,暴击率+5</v>
      </c>
      <c r="D250" s="31">
        <f>VLOOKUP(被动技能!J252,对应表!R:S,2,FALSE)</f>
        <v>1</v>
      </c>
      <c r="E250" s="31" t="str">
        <f>被动技能!K252</f>
        <v>200247:100:1:0</v>
      </c>
      <c r="F250" s="31">
        <f>被动技能!L252</f>
        <v>7</v>
      </c>
      <c r="G250" s="31">
        <f>VLOOKUP(被动技能!M252,对应表!N:O,2,FALSE)</f>
        <v>1</v>
      </c>
      <c r="H250" s="31" t="str">
        <f>被动技能!N252</f>
        <v>buff_13</v>
      </c>
    </row>
    <row r="251" spans="1:8" s="31" customFormat="1" x14ac:dyDescent="0.15">
      <c r="A251" s="31">
        <f>被动技能!G253</f>
        <v>100248</v>
      </c>
      <c r="B251" s="31" t="str">
        <f>被动技能!H253</f>
        <v>冷静</v>
      </c>
      <c r="C251" s="31" t="str">
        <f>被动技能!I253</f>
        <v>自身命中率+6,暴击率+6</v>
      </c>
      <c r="D251" s="31">
        <f>VLOOKUP(被动技能!J253,对应表!R:S,2,FALSE)</f>
        <v>1</v>
      </c>
      <c r="E251" s="31" t="str">
        <f>被动技能!K253</f>
        <v>200248:100:1:0</v>
      </c>
      <c r="F251" s="31">
        <f>被动技能!L253</f>
        <v>8</v>
      </c>
      <c r="G251" s="31">
        <f>VLOOKUP(被动技能!M253,对应表!N:O,2,FALSE)</f>
        <v>1</v>
      </c>
      <c r="H251" s="31" t="str">
        <f>被动技能!N253</f>
        <v>buff_13</v>
      </c>
    </row>
    <row r="252" spans="1:8" s="31" customFormat="1" x14ac:dyDescent="0.15">
      <c r="A252" s="31">
        <f>被动技能!G254</f>
        <v>100249</v>
      </c>
      <c r="B252" s="31" t="str">
        <f>被动技能!H254</f>
        <v>冷静</v>
      </c>
      <c r="C252" s="31" t="str">
        <f>被动技能!I254</f>
        <v>自身命中率+7,暴击率+6</v>
      </c>
      <c r="D252" s="31">
        <f>VLOOKUP(被动技能!J254,对应表!R:S,2,FALSE)</f>
        <v>1</v>
      </c>
      <c r="E252" s="31" t="str">
        <f>被动技能!K254</f>
        <v>200249:100:1:0</v>
      </c>
      <c r="F252" s="31">
        <f>被动技能!L254</f>
        <v>9</v>
      </c>
      <c r="G252" s="31">
        <f>VLOOKUP(被动技能!M254,对应表!N:O,2,FALSE)</f>
        <v>1</v>
      </c>
      <c r="H252" s="31" t="str">
        <f>被动技能!N254</f>
        <v>buff_13</v>
      </c>
    </row>
    <row r="253" spans="1:8" s="31" customFormat="1" x14ac:dyDescent="0.15">
      <c r="A253" s="31">
        <f>被动技能!G255</f>
        <v>100250</v>
      </c>
      <c r="B253" s="31" t="str">
        <f>被动技能!H255</f>
        <v>冷静</v>
      </c>
      <c r="C253" s="31" t="str">
        <f>被动技能!I255</f>
        <v>自身命中率+7,暴击率+7</v>
      </c>
      <c r="D253" s="31">
        <f>VLOOKUP(被动技能!J255,对应表!R:S,2,FALSE)</f>
        <v>1</v>
      </c>
      <c r="E253" s="31" t="str">
        <f>被动技能!K255</f>
        <v>200250:100:1:0</v>
      </c>
      <c r="F253" s="31">
        <f>被动技能!L255</f>
        <v>10</v>
      </c>
      <c r="G253" s="31">
        <f>VLOOKUP(被动技能!M255,对应表!N:O,2,FALSE)</f>
        <v>1</v>
      </c>
      <c r="H253" s="31" t="str">
        <f>被动技能!N255</f>
        <v>buff_13</v>
      </c>
    </row>
    <row r="254" spans="1:8" s="31" customFormat="1" x14ac:dyDescent="0.15">
      <c r="A254" s="31">
        <f>被动技能!G256</f>
        <v>100251</v>
      </c>
      <c r="B254" s="31" t="str">
        <f>被动技能!H256</f>
        <v>冷静</v>
      </c>
      <c r="C254" s="31" t="str">
        <f>被动技能!I256</f>
        <v>自身命中率+8,暴击率+7</v>
      </c>
      <c r="D254" s="31">
        <f>VLOOKUP(被动技能!J256,对应表!R:S,2,FALSE)</f>
        <v>1</v>
      </c>
      <c r="E254" s="31" t="str">
        <f>被动技能!K256</f>
        <v>200251:100:1:0</v>
      </c>
      <c r="F254" s="31">
        <f>被动技能!L256</f>
        <v>11</v>
      </c>
      <c r="G254" s="31">
        <f>VLOOKUP(被动技能!M256,对应表!N:O,2,FALSE)</f>
        <v>1</v>
      </c>
      <c r="H254" s="31" t="str">
        <f>被动技能!N256</f>
        <v>buff_13</v>
      </c>
    </row>
    <row r="255" spans="1:8" s="31" customFormat="1" x14ac:dyDescent="0.15">
      <c r="A255" s="31">
        <f>被动技能!G257</f>
        <v>100252</v>
      </c>
      <c r="B255" s="31" t="str">
        <f>被动技能!H257</f>
        <v>冷静</v>
      </c>
      <c r="C255" s="31" t="str">
        <f>被动技能!I257</f>
        <v>自身命中率+8,暴击率+8</v>
      </c>
      <c r="D255" s="31">
        <f>VLOOKUP(被动技能!J257,对应表!R:S,2,FALSE)</f>
        <v>1</v>
      </c>
      <c r="E255" s="31" t="str">
        <f>被动技能!K257</f>
        <v>200252:100:1:0</v>
      </c>
      <c r="F255" s="31">
        <f>被动技能!L257</f>
        <v>12</v>
      </c>
      <c r="G255" s="31">
        <f>VLOOKUP(被动技能!M257,对应表!N:O,2,FALSE)</f>
        <v>1</v>
      </c>
      <c r="H255" s="31" t="str">
        <f>被动技能!N257</f>
        <v>buff_13</v>
      </c>
    </row>
    <row r="256" spans="1:8" s="31" customFormat="1" x14ac:dyDescent="0.15">
      <c r="A256" s="31">
        <f>被动技能!G258</f>
        <v>100253</v>
      </c>
      <c r="B256" s="31" t="str">
        <f>被动技能!H258</f>
        <v>冷静</v>
      </c>
      <c r="C256" s="31" t="str">
        <f>被动技能!I258</f>
        <v>自身命中率+9,暴击率+8</v>
      </c>
      <c r="D256" s="31">
        <f>VLOOKUP(被动技能!J258,对应表!R:S,2,FALSE)</f>
        <v>1</v>
      </c>
      <c r="E256" s="31" t="str">
        <f>被动技能!K258</f>
        <v>200253:100:1:0</v>
      </c>
      <c r="F256" s="31">
        <f>被动技能!L258</f>
        <v>13</v>
      </c>
      <c r="G256" s="31">
        <f>VLOOKUP(被动技能!M258,对应表!N:O,2,FALSE)</f>
        <v>1</v>
      </c>
      <c r="H256" s="31" t="str">
        <f>被动技能!N258</f>
        <v>buff_13</v>
      </c>
    </row>
    <row r="257" spans="1:8" s="31" customFormat="1" x14ac:dyDescent="0.15">
      <c r="A257" s="31">
        <f>被动技能!G259</f>
        <v>100254</v>
      </c>
      <c r="B257" s="31" t="str">
        <f>被动技能!H259</f>
        <v>冷静</v>
      </c>
      <c r="C257" s="31" t="str">
        <f>被动技能!I259</f>
        <v>自身命中率+9,暴击率+9</v>
      </c>
      <c r="D257" s="31">
        <f>VLOOKUP(被动技能!J259,对应表!R:S,2,FALSE)</f>
        <v>1</v>
      </c>
      <c r="E257" s="31" t="str">
        <f>被动技能!K259</f>
        <v>200254:100:1:0</v>
      </c>
      <c r="F257" s="31">
        <f>被动技能!L259</f>
        <v>14</v>
      </c>
      <c r="G257" s="31">
        <f>VLOOKUP(被动技能!M259,对应表!N:O,2,FALSE)</f>
        <v>1</v>
      </c>
      <c r="H257" s="31" t="str">
        <f>被动技能!N259</f>
        <v>buff_13</v>
      </c>
    </row>
    <row r="258" spans="1:8" s="31" customFormat="1" x14ac:dyDescent="0.15">
      <c r="A258" s="31">
        <f>被动技能!G260</f>
        <v>100255</v>
      </c>
      <c r="B258" s="31" t="str">
        <f>被动技能!H260</f>
        <v>冷静</v>
      </c>
      <c r="C258" s="31" t="str">
        <f>被动技能!I260</f>
        <v>自身命中率+10,暴击率+9</v>
      </c>
      <c r="D258" s="31">
        <f>VLOOKUP(被动技能!J260,对应表!R:S,2,FALSE)</f>
        <v>1</v>
      </c>
      <c r="E258" s="31" t="str">
        <f>被动技能!K260</f>
        <v>200255:100:1:0</v>
      </c>
      <c r="F258" s="31">
        <f>被动技能!L260</f>
        <v>15</v>
      </c>
      <c r="G258" s="31">
        <f>VLOOKUP(被动技能!M260,对应表!N:O,2,FALSE)</f>
        <v>1</v>
      </c>
      <c r="H258" s="31" t="str">
        <f>被动技能!N260</f>
        <v>buff_13</v>
      </c>
    </row>
    <row r="259" spans="1:8" s="31" customFormat="1" x14ac:dyDescent="0.15">
      <c r="A259" s="31">
        <f>被动技能!G261</f>
        <v>100256</v>
      </c>
      <c r="B259" s="31" t="str">
        <f>被动技能!H261</f>
        <v>冷静</v>
      </c>
      <c r="C259" s="31" t="str">
        <f>被动技能!I261</f>
        <v>自身命中率+10,暴击率+10</v>
      </c>
      <c r="D259" s="31">
        <f>VLOOKUP(被动技能!J261,对应表!R:S,2,FALSE)</f>
        <v>1</v>
      </c>
      <c r="E259" s="31" t="str">
        <f>被动技能!K261</f>
        <v>200256:100:1:0</v>
      </c>
      <c r="F259" s="31">
        <f>被动技能!L261</f>
        <v>16</v>
      </c>
      <c r="G259" s="31">
        <f>VLOOKUP(被动技能!M261,对应表!N:O,2,FALSE)</f>
        <v>1</v>
      </c>
      <c r="H259" s="31" t="str">
        <f>被动技能!N261</f>
        <v>buff_13</v>
      </c>
    </row>
    <row r="260" spans="1:8" s="31" customFormat="1" x14ac:dyDescent="0.15">
      <c r="A260" s="31">
        <f>被动技能!G262</f>
        <v>100257</v>
      </c>
      <c r="B260" s="31" t="str">
        <f>被动技能!H262</f>
        <v>冷静</v>
      </c>
      <c r="C260" s="31" t="str">
        <f>被动技能!I262</f>
        <v>自身命中率+11,暴击率+10</v>
      </c>
      <c r="D260" s="31">
        <f>VLOOKUP(被动技能!J262,对应表!R:S,2,FALSE)</f>
        <v>1</v>
      </c>
      <c r="E260" s="31" t="str">
        <f>被动技能!K262</f>
        <v>200257:100:1:0</v>
      </c>
      <c r="F260" s="31">
        <f>被动技能!L262</f>
        <v>17</v>
      </c>
      <c r="G260" s="31">
        <f>VLOOKUP(被动技能!M262,对应表!N:O,2,FALSE)</f>
        <v>1</v>
      </c>
      <c r="H260" s="31" t="str">
        <f>被动技能!N262</f>
        <v>buff_13</v>
      </c>
    </row>
    <row r="261" spans="1:8" s="31" customFormat="1" x14ac:dyDescent="0.15">
      <c r="A261" s="31">
        <f>被动技能!G263</f>
        <v>100258</v>
      </c>
      <c r="B261" s="31" t="str">
        <f>被动技能!H263</f>
        <v>冷静</v>
      </c>
      <c r="C261" s="31" t="str">
        <f>被动技能!I263</f>
        <v>自身命中率+11,暴击率+11</v>
      </c>
      <c r="D261" s="31">
        <f>VLOOKUP(被动技能!J263,对应表!R:S,2,FALSE)</f>
        <v>1</v>
      </c>
      <c r="E261" s="31" t="str">
        <f>被动技能!K263</f>
        <v>200258:100:1:0</v>
      </c>
      <c r="F261" s="31">
        <f>被动技能!L263</f>
        <v>18</v>
      </c>
      <c r="G261" s="31">
        <f>VLOOKUP(被动技能!M263,对应表!N:O,2,FALSE)</f>
        <v>1</v>
      </c>
      <c r="H261" s="31" t="str">
        <f>被动技能!N263</f>
        <v>buff_13</v>
      </c>
    </row>
    <row r="262" spans="1:8" s="31" customFormat="1" x14ac:dyDescent="0.15">
      <c r="A262" s="31">
        <f>被动技能!G264</f>
        <v>100259</v>
      </c>
      <c r="B262" s="31" t="str">
        <f>被动技能!H264</f>
        <v>冷静</v>
      </c>
      <c r="C262" s="31" t="str">
        <f>被动技能!I264</f>
        <v>自身命中率+12,暴击率+11</v>
      </c>
      <c r="D262" s="31">
        <f>VLOOKUP(被动技能!J264,对应表!R:S,2,FALSE)</f>
        <v>1</v>
      </c>
      <c r="E262" s="31" t="str">
        <f>被动技能!K264</f>
        <v>200259:100:1:0</v>
      </c>
      <c r="F262" s="31">
        <f>被动技能!L264</f>
        <v>19</v>
      </c>
      <c r="G262" s="31">
        <f>VLOOKUP(被动技能!M264,对应表!N:O,2,FALSE)</f>
        <v>1</v>
      </c>
      <c r="H262" s="31" t="str">
        <f>被动技能!N264</f>
        <v>buff_13</v>
      </c>
    </row>
    <row r="263" spans="1:8" s="31" customFormat="1" x14ac:dyDescent="0.15">
      <c r="A263" s="31">
        <f>被动技能!G265</f>
        <v>100260</v>
      </c>
      <c r="B263" s="31" t="str">
        <f>被动技能!H265</f>
        <v>冷静</v>
      </c>
      <c r="C263" s="31" t="str">
        <f>被动技能!I265</f>
        <v>自身命中率+12,暴击率+12</v>
      </c>
      <c r="D263" s="31">
        <f>VLOOKUP(被动技能!J265,对应表!R:S,2,FALSE)</f>
        <v>1</v>
      </c>
      <c r="E263" s="31" t="str">
        <f>被动技能!K265</f>
        <v>200260:100:1:0</v>
      </c>
      <c r="F263" s="31">
        <f>被动技能!L265</f>
        <v>20</v>
      </c>
      <c r="G263" s="31">
        <f>VLOOKUP(被动技能!M265,对应表!N:O,2,FALSE)</f>
        <v>1</v>
      </c>
      <c r="H263" s="31" t="str">
        <f>被动技能!N265</f>
        <v>buff_13</v>
      </c>
    </row>
    <row r="264" spans="1:8" s="31" customFormat="1" x14ac:dyDescent="0.15">
      <c r="A264" s="31">
        <f>被动技能!G266</f>
        <v>100261</v>
      </c>
      <c r="B264" s="31" t="str">
        <f>被动技能!H266</f>
        <v>精准</v>
      </c>
      <c r="C264" s="31" t="str">
        <f>被动技能!I266</f>
        <v>自身命中率+3,破甲率+2</v>
      </c>
      <c r="D264" s="31">
        <f>VLOOKUP(被动技能!J266,对应表!R:S,2,FALSE)</f>
        <v>1</v>
      </c>
      <c r="E264" s="31" t="str">
        <f>被动技能!K266</f>
        <v>200261:100:1:0</v>
      </c>
      <c r="F264" s="31">
        <f>被动技能!L266</f>
        <v>1</v>
      </c>
      <c r="G264" s="31">
        <f>VLOOKUP(被动技能!M266,对应表!N:O,2,FALSE)</f>
        <v>1</v>
      </c>
      <c r="H264" s="31" t="str">
        <f>被动技能!N266</f>
        <v>buff_14</v>
      </c>
    </row>
    <row r="265" spans="1:8" s="31" customFormat="1" x14ac:dyDescent="0.15">
      <c r="A265" s="31">
        <f>被动技能!G267</f>
        <v>100262</v>
      </c>
      <c r="B265" s="31" t="str">
        <f>被动技能!H267</f>
        <v>精准</v>
      </c>
      <c r="C265" s="31" t="str">
        <f>被动技能!I267</f>
        <v>自身命中率+3,破甲率+3</v>
      </c>
      <c r="D265" s="31">
        <f>VLOOKUP(被动技能!J267,对应表!R:S,2,FALSE)</f>
        <v>1</v>
      </c>
      <c r="E265" s="31" t="str">
        <f>被动技能!K267</f>
        <v>200262:100:1:0</v>
      </c>
      <c r="F265" s="31">
        <f>被动技能!L267</f>
        <v>2</v>
      </c>
      <c r="G265" s="31">
        <f>VLOOKUP(被动技能!M267,对应表!N:O,2,FALSE)</f>
        <v>1</v>
      </c>
      <c r="H265" s="31" t="str">
        <f>被动技能!N267</f>
        <v>buff_14</v>
      </c>
    </row>
    <row r="266" spans="1:8" s="31" customFormat="1" x14ac:dyDescent="0.15">
      <c r="A266" s="31">
        <f>被动技能!G268</f>
        <v>100263</v>
      </c>
      <c r="B266" s="31" t="str">
        <f>被动技能!H268</f>
        <v>精准</v>
      </c>
      <c r="C266" s="31" t="str">
        <f>被动技能!I268</f>
        <v>自身命中率+4,破甲率+3</v>
      </c>
      <c r="D266" s="31">
        <f>VLOOKUP(被动技能!J268,对应表!R:S,2,FALSE)</f>
        <v>1</v>
      </c>
      <c r="E266" s="31" t="str">
        <f>被动技能!K268</f>
        <v>200263:100:1:0</v>
      </c>
      <c r="F266" s="31">
        <f>被动技能!L268</f>
        <v>3</v>
      </c>
      <c r="G266" s="31">
        <f>VLOOKUP(被动技能!M268,对应表!N:O,2,FALSE)</f>
        <v>1</v>
      </c>
      <c r="H266" s="31" t="str">
        <f>被动技能!N268</f>
        <v>buff_14</v>
      </c>
    </row>
    <row r="267" spans="1:8" s="31" customFormat="1" x14ac:dyDescent="0.15">
      <c r="A267" s="31">
        <f>被动技能!G269</f>
        <v>100264</v>
      </c>
      <c r="B267" s="31" t="str">
        <f>被动技能!H269</f>
        <v>精准</v>
      </c>
      <c r="C267" s="31" t="str">
        <f>被动技能!I269</f>
        <v>自身命中率+4,破甲率+4</v>
      </c>
      <c r="D267" s="31">
        <f>VLOOKUP(被动技能!J269,对应表!R:S,2,FALSE)</f>
        <v>1</v>
      </c>
      <c r="E267" s="31" t="str">
        <f>被动技能!K269</f>
        <v>200264:100:1:0</v>
      </c>
      <c r="F267" s="31">
        <f>被动技能!L269</f>
        <v>4</v>
      </c>
      <c r="G267" s="31">
        <f>VLOOKUP(被动技能!M269,对应表!N:O,2,FALSE)</f>
        <v>1</v>
      </c>
      <c r="H267" s="31" t="str">
        <f>被动技能!N269</f>
        <v>buff_14</v>
      </c>
    </row>
    <row r="268" spans="1:8" s="31" customFormat="1" x14ac:dyDescent="0.15">
      <c r="A268" s="31">
        <f>被动技能!G270</f>
        <v>100265</v>
      </c>
      <c r="B268" s="31" t="str">
        <f>被动技能!H270</f>
        <v>精准</v>
      </c>
      <c r="C268" s="31" t="str">
        <f>被动技能!I270</f>
        <v>自身命中率+5,破甲率+4</v>
      </c>
      <c r="D268" s="31">
        <f>VLOOKUP(被动技能!J270,对应表!R:S,2,FALSE)</f>
        <v>1</v>
      </c>
      <c r="E268" s="31" t="str">
        <f>被动技能!K270</f>
        <v>200265:100:1:0</v>
      </c>
      <c r="F268" s="31">
        <f>被动技能!L270</f>
        <v>5</v>
      </c>
      <c r="G268" s="31">
        <f>VLOOKUP(被动技能!M270,对应表!N:O,2,FALSE)</f>
        <v>1</v>
      </c>
      <c r="H268" s="31" t="str">
        <f>被动技能!N270</f>
        <v>buff_14</v>
      </c>
    </row>
    <row r="269" spans="1:8" s="31" customFormat="1" x14ac:dyDescent="0.15">
      <c r="A269" s="31">
        <f>被动技能!G271</f>
        <v>100266</v>
      </c>
      <c r="B269" s="31" t="str">
        <f>被动技能!H271</f>
        <v>精准</v>
      </c>
      <c r="C269" s="31" t="str">
        <f>被动技能!I271</f>
        <v>自身命中率+5,破甲率+5</v>
      </c>
      <c r="D269" s="31">
        <f>VLOOKUP(被动技能!J271,对应表!R:S,2,FALSE)</f>
        <v>1</v>
      </c>
      <c r="E269" s="31" t="str">
        <f>被动技能!K271</f>
        <v>200266:100:1:0</v>
      </c>
      <c r="F269" s="31">
        <f>被动技能!L271</f>
        <v>6</v>
      </c>
      <c r="G269" s="31">
        <f>VLOOKUP(被动技能!M271,对应表!N:O,2,FALSE)</f>
        <v>1</v>
      </c>
      <c r="H269" s="31" t="str">
        <f>被动技能!N271</f>
        <v>buff_14</v>
      </c>
    </row>
    <row r="270" spans="1:8" s="31" customFormat="1" x14ac:dyDescent="0.15">
      <c r="A270" s="31">
        <f>被动技能!G272</f>
        <v>100267</v>
      </c>
      <c r="B270" s="31" t="str">
        <f>被动技能!H272</f>
        <v>精准</v>
      </c>
      <c r="C270" s="31" t="str">
        <f>被动技能!I272</f>
        <v>自身命中率+6,破甲率+5</v>
      </c>
      <c r="D270" s="31">
        <f>VLOOKUP(被动技能!J272,对应表!R:S,2,FALSE)</f>
        <v>1</v>
      </c>
      <c r="E270" s="31" t="str">
        <f>被动技能!K272</f>
        <v>200267:100:1:0</v>
      </c>
      <c r="F270" s="31">
        <f>被动技能!L272</f>
        <v>7</v>
      </c>
      <c r="G270" s="31">
        <f>VLOOKUP(被动技能!M272,对应表!N:O,2,FALSE)</f>
        <v>1</v>
      </c>
      <c r="H270" s="31" t="str">
        <f>被动技能!N272</f>
        <v>buff_14</v>
      </c>
    </row>
    <row r="271" spans="1:8" s="31" customFormat="1" x14ac:dyDescent="0.15">
      <c r="A271" s="31">
        <f>被动技能!G273</f>
        <v>100268</v>
      </c>
      <c r="B271" s="31" t="str">
        <f>被动技能!H273</f>
        <v>精准</v>
      </c>
      <c r="C271" s="31" t="str">
        <f>被动技能!I273</f>
        <v>自身命中率+6,破甲率+6</v>
      </c>
      <c r="D271" s="31">
        <f>VLOOKUP(被动技能!J273,对应表!R:S,2,FALSE)</f>
        <v>1</v>
      </c>
      <c r="E271" s="31" t="str">
        <f>被动技能!K273</f>
        <v>200268:100:1:0</v>
      </c>
      <c r="F271" s="31">
        <f>被动技能!L273</f>
        <v>8</v>
      </c>
      <c r="G271" s="31">
        <f>VLOOKUP(被动技能!M273,对应表!N:O,2,FALSE)</f>
        <v>1</v>
      </c>
      <c r="H271" s="31" t="str">
        <f>被动技能!N273</f>
        <v>buff_14</v>
      </c>
    </row>
    <row r="272" spans="1:8" s="31" customFormat="1" x14ac:dyDescent="0.15">
      <c r="A272" s="31">
        <f>被动技能!G274</f>
        <v>100269</v>
      </c>
      <c r="B272" s="31" t="str">
        <f>被动技能!H274</f>
        <v>精准</v>
      </c>
      <c r="C272" s="31" t="str">
        <f>被动技能!I274</f>
        <v>自身命中率+7,破甲率+6</v>
      </c>
      <c r="D272" s="31">
        <f>VLOOKUP(被动技能!J274,对应表!R:S,2,FALSE)</f>
        <v>1</v>
      </c>
      <c r="E272" s="31" t="str">
        <f>被动技能!K274</f>
        <v>200269:100:1:0</v>
      </c>
      <c r="F272" s="31">
        <f>被动技能!L274</f>
        <v>9</v>
      </c>
      <c r="G272" s="31">
        <f>VLOOKUP(被动技能!M274,对应表!N:O,2,FALSE)</f>
        <v>1</v>
      </c>
      <c r="H272" s="31" t="str">
        <f>被动技能!N274</f>
        <v>buff_14</v>
      </c>
    </row>
    <row r="273" spans="1:8" s="31" customFormat="1" x14ac:dyDescent="0.15">
      <c r="A273" s="31">
        <f>被动技能!G275</f>
        <v>100270</v>
      </c>
      <c r="B273" s="31" t="str">
        <f>被动技能!H275</f>
        <v>精准</v>
      </c>
      <c r="C273" s="31" t="str">
        <f>被动技能!I275</f>
        <v>自身命中率+7,破甲率+7</v>
      </c>
      <c r="D273" s="31">
        <f>VLOOKUP(被动技能!J275,对应表!R:S,2,FALSE)</f>
        <v>1</v>
      </c>
      <c r="E273" s="31" t="str">
        <f>被动技能!K275</f>
        <v>200270:100:1:0</v>
      </c>
      <c r="F273" s="31">
        <f>被动技能!L275</f>
        <v>10</v>
      </c>
      <c r="G273" s="31">
        <f>VLOOKUP(被动技能!M275,对应表!N:O,2,FALSE)</f>
        <v>1</v>
      </c>
      <c r="H273" s="31" t="str">
        <f>被动技能!N275</f>
        <v>buff_14</v>
      </c>
    </row>
    <row r="274" spans="1:8" s="31" customFormat="1" x14ac:dyDescent="0.15">
      <c r="A274" s="31">
        <f>被动技能!G276</f>
        <v>100271</v>
      </c>
      <c r="B274" s="31" t="str">
        <f>被动技能!H276</f>
        <v>精准</v>
      </c>
      <c r="C274" s="31" t="str">
        <f>被动技能!I276</f>
        <v>自身命中率+8,破甲率+7</v>
      </c>
      <c r="D274" s="31">
        <f>VLOOKUP(被动技能!J276,对应表!R:S,2,FALSE)</f>
        <v>1</v>
      </c>
      <c r="E274" s="31" t="str">
        <f>被动技能!K276</f>
        <v>200271:100:1:0</v>
      </c>
      <c r="F274" s="31">
        <f>被动技能!L276</f>
        <v>11</v>
      </c>
      <c r="G274" s="31">
        <f>VLOOKUP(被动技能!M276,对应表!N:O,2,FALSE)</f>
        <v>1</v>
      </c>
      <c r="H274" s="31" t="str">
        <f>被动技能!N276</f>
        <v>buff_14</v>
      </c>
    </row>
    <row r="275" spans="1:8" s="31" customFormat="1" x14ac:dyDescent="0.15">
      <c r="A275" s="31">
        <f>被动技能!G277</f>
        <v>100272</v>
      </c>
      <c r="B275" s="31" t="str">
        <f>被动技能!H277</f>
        <v>精准</v>
      </c>
      <c r="C275" s="31" t="str">
        <f>被动技能!I277</f>
        <v>自身命中率+8,破甲率+8</v>
      </c>
      <c r="D275" s="31">
        <f>VLOOKUP(被动技能!J277,对应表!R:S,2,FALSE)</f>
        <v>1</v>
      </c>
      <c r="E275" s="31" t="str">
        <f>被动技能!K277</f>
        <v>200272:100:1:0</v>
      </c>
      <c r="F275" s="31">
        <f>被动技能!L277</f>
        <v>12</v>
      </c>
      <c r="G275" s="31">
        <f>VLOOKUP(被动技能!M277,对应表!N:O,2,FALSE)</f>
        <v>1</v>
      </c>
      <c r="H275" s="31" t="str">
        <f>被动技能!N277</f>
        <v>buff_14</v>
      </c>
    </row>
    <row r="276" spans="1:8" s="31" customFormat="1" x14ac:dyDescent="0.15">
      <c r="A276" s="31">
        <f>被动技能!G278</f>
        <v>100273</v>
      </c>
      <c r="B276" s="31" t="str">
        <f>被动技能!H278</f>
        <v>精准</v>
      </c>
      <c r="C276" s="31" t="str">
        <f>被动技能!I278</f>
        <v>自身命中率+9,破甲率+8</v>
      </c>
      <c r="D276" s="31">
        <f>VLOOKUP(被动技能!J278,对应表!R:S,2,FALSE)</f>
        <v>1</v>
      </c>
      <c r="E276" s="31" t="str">
        <f>被动技能!K278</f>
        <v>200273:100:1:0</v>
      </c>
      <c r="F276" s="31">
        <f>被动技能!L278</f>
        <v>13</v>
      </c>
      <c r="G276" s="31">
        <f>VLOOKUP(被动技能!M278,对应表!N:O,2,FALSE)</f>
        <v>1</v>
      </c>
      <c r="H276" s="31" t="str">
        <f>被动技能!N278</f>
        <v>buff_14</v>
      </c>
    </row>
    <row r="277" spans="1:8" s="31" customFormat="1" x14ac:dyDescent="0.15">
      <c r="A277" s="31">
        <f>被动技能!G279</f>
        <v>100274</v>
      </c>
      <c r="B277" s="31" t="str">
        <f>被动技能!H279</f>
        <v>精准</v>
      </c>
      <c r="C277" s="31" t="str">
        <f>被动技能!I279</f>
        <v>自身命中率+9,破甲率+9</v>
      </c>
      <c r="D277" s="31">
        <f>VLOOKUP(被动技能!J279,对应表!R:S,2,FALSE)</f>
        <v>1</v>
      </c>
      <c r="E277" s="31" t="str">
        <f>被动技能!K279</f>
        <v>200274:100:1:0</v>
      </c>
      <c r="F277" s="31">
        <f>被动技能!L279</f>
        <v>14</v>
      </c>
      <c r="G277" s="31">
        <f>VLOOKUP(被动技能!M279,对应表!N:O,2,FALSE)</f>
        <v>1</v>
      </c>
      <c r="H277" s="31" t="str">
        <f>被动技能!N279</f>
        <v>buff_14</v>
      </c>
    </row>
    <row r="278" spans="1:8" s="31" customFormat="1" x14ac:dyDescent="0.15">
      <c r="A278" s="31">
        <f>被动技能!G280</f>
        <v>100275</v>
      </c>
      <c r="B278" s="31" t="str">
        <f>被动技能!H280</f>
        <v>精准</v>
      </c>
      <c r="C278" s="31" t="str">
        <f>被动技能!I280</f>
        <v>自身命中率+10,破甲率+9</v>
      </c>
      <c r="D278" s="31">
        <f>VLOOKUP(被动技能!J280,对应表!R:S,2,FALSE)</f>
        <v>1</v>
      </c>
      <c r="E278" s="31" t="str">
        <f>被动技能!K280</f>
        <v>200275:100:1:0</v>
      </c>
      <c r="F278" s="31">
        <f>被动技能!L280</f>
        <v>15</v>
      </c>
      <c r="G278" s="31">
        <f>VLOOKUP(被动技能!M280,对应表!N:O,2,FALSE)</f>
        <v>1</v>
      </c>
      <c r="H278" s="31" t="str">
        <f>被动技能!N280</f>
        <v>buff_14</v>
      </c>
    </row>
    <row r="279" spans="1:8" s="31" customFormat="1" x14ac:dyDescent="0.15">
      <c r="A279" s="31">
        <f>被动技能!G281</f>
        <v>100276</v>
      </c>
      <c r="B279" s="31" t="str">
        <f>被动技能!H281</f>
        <v>精准</v>
      </c>
      <c r="C279" s="31" t="str">
        <f>被动技能!I281</f>
        <v>自身命中率+10,破甲率+10</v>
      </c>
      <c r="D279" s="31">
        <f>VLOOKUP(被动技能!J281,对应表!R:S,2,FALSE)</f>
        <v>1</v>
      </c>
      <c r="E279" s="31" t="str">
        <f>被动技能!K281</f>
        <v>200276:100:1:0</v>
      </c>
      <c r="F279" s="31">
        <f>被动技能!L281</f>
        <v>16</v>
      </c>
      <c r="G279" s="31">
        <f>VLOOKUP(被动技能!M281,对应表!N:O,2,FALSE)</f>
        <v>1</v>
      </c>
      <c r="H279" s="31" t="str">
        <f>被动技能!N281</f>
        <v>buff_14</v>
      </c>
    </row>
    <row r="280" spans="1:8" s="31" customFormat="1" x14ac:dyDescent="0.15">
      <c r="A280" s="31">
        <f>被动技能!G282</f>
        <v>100277</v>
      </c>
      <c r="B280" s="31" t="str">
        <f>被动技能!H282</f>
        <v>精准</v>
      </c>
      <c r="C280" s="31" t="str">
        <f>被动技能!I282</f>
        <v>自身命中率+11,破甲率+10</v>
      </c>
      <c r="D280" s="31">
        <f>VLOOKUP(被动技能!J282,对应表!R:S,2,FALSE)</f>
        <v>1</v>
      </c>
      <c r="E280" s="31" t="str">
        <f>被动技能!K282</f>
        <v>200277:100:1:0</v>
      </c>
      <c r="F280" s="31">
        <f>被动技能!L282</f>
        <v>17</v>
      </c>
      <c r="G280" s="31">
        <f>VLOOKUP(被动技能!M282,对应表!N:O,2,FALSE)</f>
        <v>1</v>
      </c>
      <c r="H280" s="31" t="str">
        <f>被动技能!N282</f>
        <v>buff_14</v>
      </c>
    </row>
    <row r="281" spans="1:8" s="31" customFormat="1" x14ac:dyDescent="0.15">
      <c r="A281" s="31">
        <f>被动技能!G283</f>
        <v>100278</v>
      </c>
      <c r="B281" s="31" t="str">
        <f>被动技能!H283</f>
        <v>精准</v>
      </c>
      <c r="C281" s="31" t="str">
        <f>被动技能!I283</f>
        <v>自身命中率+11,破甲率+11</v>
      </c>
      <c r="D281" s="31">
        <f>VLOOKUP(被动技能!J283,对应表!R:S,2,FALSE)</f>
        <v>1</v>
      </c>
      <c r="E281" s="31" t="str">
        <f>被动技能!K283</f>
        <v>200278:100:1:0</v>
      </c>
      <c r="F281" s="31">
        <f>被动技能!L283</f>
        <v>18</v>
      </c>
      <c r="G281" s="31">
        <f>VLOOKUP(被动技能!M283,对应表!N:O,2,FALSE)</f>
        <v>1</v>
      </c>
      <c r="H281" s="31" t="str">
        <f>被动技能!N283</f>
        <v>buff_14</v>
      </c>
    </row>
    <row r="282" spans="1:8" s="31" customFormat="1" x14ac:dyDescent="0.15">
      <c r="A282" s="31">
        <f>被动技能!G284</f>
        <v>100279</v>
      </c>
      <c r="B282" s="31" t="str">
        <f>被动技能!H284</f>
        <v>精准</v>
      </c>
      <c r="C282" s="31" t="str">
        <f>被动技能!I284</f>
        <v>自身命中率+12,破甲率+11</v>
      </c>
      <c r="D282" s="31">
        <f>VLOOKUP(被动技能!J284,对应表!R:S,2,FALSE)</f>
        <v>1</v>
      </c>
      <c r="E282" s="31" t="str">
        <f>被动技能!K284</f>
        <v>200279:100:1:0</v>
      </c>
      <c r="F282" s="31">
        <f>被动技能!L284</f>
        <v>19</v>
      </c>
      <c r="G282" s="31">
        <f>VLOOKUP(被动技能!M284,对应表!N:O,2,FALSE)</f>
        <v>1</v>
      </c>
      <c r="H282" s="31" t="str">
        <f>被动技能!N284</f>
        <v>buff_14</v>
      </c>
    </row>
    <row r="283" spans="1:8" s="31" customFormat="1" x14ac:dyDescent="0.15">
      <c r="A283" s="31">
        <f>被动技能!G285</f>
        <v>100280</v>
      </c>
      <c r="B283" s="31" t="str">
        <f>被动技能!H285</f>
        <v>精准</v>
      </c>
      <c r="C283" s="31" t="str">
        <f>被动技能!I285</f>
        <v>自身命中率+12,破甲率+12</v>
      </c>
      <c r="D283" s="31">
        <f>VLOOKUP(被动技能!J285,对应表!R:S,2,FALSE)</f>
        <v>1</v>
      </c>
      <c r="E283" s="31" t="str">
        <f>被动技能!K285</f>
        <v>200280:100:1:0</v>
      </c>
      <c r="F283" s="31">
        <f>被动技能!L285</f>
        <v>20</v>
      </c>
      <c r="G283" s="31">
        <f>VLOOKUP(被动技能!M285,对应表!N:O,2,FALSE)</f>
        <v>1</v>
      </c>
      <c r="H283" s="31" t="str">
        <f>被动技能!N285</f>
        <v>buff_14</v>
      </c>
    </row>
    <row r="284" spans="1:8" s="31" customFormat="1" x14ac:dyDescent="0.15">
      <c r="A284" s="31">
        <f>被动技能!G286</f>
        <v>100281</v>
      </c>
      <c r="B284" s="31" t="str">
        <f>被动技能!H286</f>
        <v>急速</v>
      </c>
      <c r="C284" s="31" t="str">
        <f>被动技能!I286</f>
        <v>自身命中率+3,速度+2%</v>
      </c>
      <c r="D284" s="31">
        <f>VLOOKUP(被动技能!J286,对应表!R:S,2,FALSE)</f>
        <v>1</v>
      </c>
      <c r="E284" s="31" t="str">
        <f>被动技能!K286</f>
        <v>200281:100:1:0</v>
      </c>
      <c r="F284" s="31">
        <f>被动技能!L286</f>
        <v>1</v>
      </c>
      <c r="G284" s="31">
        <f>VLOOKUP(被动技能!M286,对应表!N:O,2,FALSE)</f>
        <v>1</v>
      </c>
      <c r="H284" s="31" t="str">
        <f>被动技能!N286</f>
        <v>buff_15</v>
      </c>
    </row>
    <row r="285" spans="1:8" s="31" customFormat="1" x14ac:dyDescent="0.15">
      <c r="A285" s="31">
        <f>被动技能!G287</f>
        <v>100282</v>
      </c>
      <c r="B285" s="31" t="str">
        <f>被动技能!H287</f>
        <v>急速</v>
      </c>
      <c r="C285" s="31" t="str">
        <f>被动技能!I287</f>
        <v>自身命中率+3,速度+3%</v>
      </c>
      <c r="D285" s="31">
        <f>VLOOKUP(被动技能!J287,对应表!R:S,2,FALSE)</f>
        <v>1</v>
      </c>
      <c r="E285" s="31" t="str">
        <f>被动技能!K287</f>
        <v>200282:100:1:0</v>
      </c>
      <c r="F285" s="31">
        <f>被动技能!L287</f>
        <v>2</v>
      </c>
      <c r="G285" s="31">
        <f>VLOOKUP(被动技能!M287,对应表!N:O,2,FALSE)</f>
        <v>1</v>
      </c>
      <c r="H285" s="31" t="str">
        <f>被动技能!N287</f>
        <v>buff_15</v>
      </c>
    </row>
    <row r="286" spans="1:8" s="31" customFormat="1" x14ac:dyDescent="0.15">
      <c r="A286" s="31">
        <f>被动技能!G288</f>
        <v>100283</v>
      </c>
      <c r="B286" s="31" t="str">
        <f>被动技能!H288</f>
        <v>急速</v>
      </c>
      <c r="C286" s="31" t="str">
        <f>被动技能!I288</f>
        <v>自身命中率+4,速度+3%</v>
      </c>
      <c r="D286" s="31">
        <f>VLOOKUP(被动技能!J288,对应表!R:S,2,FALSE)</f>
        <v>1</v>
      </c>
      <c r="E286" s="31" t="str">
        <f>被动技能!K288</f>
        <v>200283:100:1:0</v>
      </c>
      <c r="F286" s="31">
        <f>被动技能!L288</f>
        <v>3</v>
      </c>
      <c r="G286" s="31">
        <f>VLOOKUP(被动技能!M288,对应表!N:O,2,FALSE)</f>
        <v>1</v>
      </c>
      <c r="H286" s="31" t="str">
        <f>被动技能!N288</f>
        <v>buff_15</v>
      </c>
    </row>
    <row r="287" spans="1:8" s="31" customFormat="1" x14ac:dyDescent="0.15">
      <c r="A287" s="31">
        <f>被动技能!G289</f>
        <v>100284</v>
      </c>
      <c r="B287" s="31" t="str">
        <f>被动技能!H289</f>
        <v>急速</v>
      </c>
      <c r="C287" s="31" t="str">
        <f>被动技能!I289</f>
        <v>自身命中率+4,速度+4%</v>
      </c>
      <c r="D287" s="31">
        <f>VLOOKUP(被动技能!J289,对应表!R:S,2,FALSE)</f>
        <v>1</v>
      </c>
      <c r="E287" s="31" t="str">
        <f>被动技能!K289</f>
        <v>200284:100:1:0</v>
      </c>
      <c r="F287" s="31">
        <f>被动技能!L289</f>
        <v>4</v>
      </c>
      <c r="G287" s="31">
        <f>VLOOKUP(被动技能!M289,对应表!N:O,2,FALSE)</f>
        <v>1</v>
      </c>
      <c r="H287" s="31" t="str">
        <f>被动技能!N289</f>
        <v>buff_15</v>
      </c>
    </row>
    <row r="288" spans="1:8" s="31" customFormat="1" x14ac:dyDescent="0.15">
      <c r="A288" s="31">
        <f>被动技能!G290</f>
        <v>100285</v>
      </c>
      <c r="B288" s="31" t="str">
        <f>被动技能!H290</f>
        <v>急速</v>
      </c>
      <c r="C288" s="31" t="str">
        <f>被动技能!I290</f>
        <v>自身命中率+5,速度+4%</v>
      </c>
      <c r="D288" s="31">
        <f>VLOOKUP(被动技能!J290,对应表!R:S,2,FALSE)</f>
        <v>1</v>
      </c>
      <c r="E288" s="31" t="str">
        <f>被动技能!K290</f>
        <v>200285:100:1:0</v>
      </c>
      <c r="F288" s="31">
        <f>被动技能!L290</f>
        <v>5</v>
      </c>
      <c r="G288" s="31">
        <f>VLOOKUP(被动技能!M290,对应表!N:O,2,FALSE)</f>
        <v>1</v>
      </c>
      <c r="H288" s="31" t="str">
        <f>被动技能!N290</f>
        <v>buff_15</v>
      </c>
    </row>
    <row r="289" spans="1:8" s="31" customFormat="1" x14ac:dyDescent="0.15">
      <c r="A289" s="31">
        <f>被动技能!G291</f>
        <v>100286</v>
      </c>
      <c r="B289" s="31" t="str">
        <f>被动技能!H291</f>
        <v>急速</v>
      </c>
      <c r="C289" s="31" t="str">
        <f>被动技能!I291</f>
        <v>自身命中率+5,速度+5%</v>
      </c>
      <c r="D289" s="31">
        <f>VLOOKUP(被动技能!J291,对应表!R:S,2,FALSE)</f>
        <v>1</v>
      </c>
      <c r="E289" s="31" t="str">
        <f>被动技能!K291</f>
        <v>200286:100:1:0</v>
      </c>
      <c r="F289" s="31">
        <f>被动技能!L291</f>
        <v>6</v>
      </c>
      <c r="G289" s="31">
        <f>VLOOKUP(被动技能!M291,对应表!N:O,2,FALSE)</f>
        <v>1</v>
      </c>
      <c r="H289" s="31" t="str">
        <f>被动技能!N291</f>
        <v>buff_15</v>
      </c>
    </row>
    <row r="290" spans="1:8" s="31" customFormat="1" x14ac:dyDescent="0.15">
      <c r="A290" s="31">
        <f>被动技能!G292</f>
        <v>100287</v>
      </c>
      <c r="B290" s="31" t="str">
        <f>被动技能!H292</f>
        <v>急速</v>
      </c>
      <c r="C290" s="31" t="str">
        <f>被动技能!I292</f>
        <v>自身命中率+6,速度+5%</v>
      </c>
      <c r="D290" s="31">
        <f>VLOOKUP(被动技能!J292,对应表!R:S,2,FALSE)</f>
        <v>1</v>
      </c>
      <c r="E290" s="31" t="str">
        <f>被动技能!K292</f>
        <v>200287:100:1:0</v>
      </c>
      <c r="F290" s="31">
        <f>被动技能!L292</f>
        <v>7</v>
      </c>
      <c r="G290" s="31">
        <f>VLOOKUP(被动技能!M292,对应表!N:O,2,FALSE)</f>
        <v>1</v>
      </c>
      <c r="H290" s="31" t="str">
        <f>被动技能!N292</f>
        <v>buff_15</v>
      </c>
    </row>
    <row r="291" spans="1:8" s="31" customFormat="1" x14ac:dyDescent="0.15">
      <c r="A291" s="31">
        <f>被动技能!G293</f>
        <v>100288</v>
      </c>
      <c r="B291" s="31" t="str">
        <f>被动技能!H293</f>
        <v>急速</v>
      </c>
      <c r="C291" s="31" t="str">
        <f>被动技能!I293</f>
        <v>自身命中率+6,速度+6%</v>
      </c>
      <c r="D291" s="31">
        <f>VLOOKUP(被动技能!J293,对应表!R:S,2,FALSE)</f>
        <v>1</v>
      </c>
      <c r="E291" s="31" t="str">
        <f>被动技能!K293</f>
        <v>200288:100:1:0</v>
      </c>
      <c r="F291" s="31">
        <f>被动技能!L293</f>
        <v>8</v>
      </c>
      <c r="G291" s="31">
        <f>VLOOKUP(被动技能!M293,对应表!N:O,2,FALSE)</f>
        <v>1</v>
      </c>
      <c r="H291" s="31" t="str">
        <f>被动技能!N293</f>
        <v>buff_15</v>
      </c>
    </row>
    <row r="292" spans="1:8" s="31" customFormat="1" x14ac:dyDescent="0.15">
      <c r="A292" s="31">
        <f>被动技能!G294</f>
        <v>100289</v>
      </c>
      <c r="B292" s="31" t="str">
        <f>被动技能!H294</f>
        <v>急速</v>
      </c>
      <c r="C292" s="31" t="str">
        <f>被动技能!I294</f>
        <v>自身命中率+7,速度+6%</v>
      </c>
      <c r="D292" s="31">
        <f>VLOOKUP(被动技能!J294,对应表!R:S,2,FALSE)</f>
        <v>1</v>
      </c>
      <c r="E292" s="31" t="str">
        <f>被动技能!K294</f>
        <v>200289:100:1:0</v>
      </c>
      <c r="F292" s="31">
        <f>被动技能!L294</f>
        <v>9</v>
      </c>
      <c r="G292" s="31">
        <f>VLOOKUP(被动技能!M294,对应表!N:O,2,FALSE)</f>
        <v>1</v>
      </c>
      <c r="H292" s="31" t="str">
        <f>被动技能!N294</f>
        <v>buff_15</v>
      </c>
    </row>
    <row r="293" spans="1:8" s="31" customFormat="1" x14ac:dyDescent="0.15">
      <c r="A293" s="31">
        <f>被动技能!G295</f>
        <v>100290</v>
      </c>
      <c r="B293" s="31" t="str">
        <f>被动技能!H295</f>
        <v>急速</v>
      </c>
      <c r="C293" s="31" t="str">
        <f>被动技能!I295</f>
        <v>自身命中率+7,速度+7%</v>
      </c>
      <c r="D293" s="31">
        <f>VLOOKUP(被动技能!J295,对应表!R:S,2,FALSE)</f>
        <v>1</v>
      </c>
      <c r="E293" s="31" t="str">
        <f>被动技能!K295</f>
        <v>200290:100:1:0</v>
      </c>
      <c r="F293" s="31">
        <f>被动技能!L295</f>
        <v>10</v>
      </c>
      <c r="G293" s="31">
        <f>VLOOKUP(被动技能!M295,对应表!N:O,2,FALSE)</f>
        <v>1</v>
      </c>
      <c r="H293" s="31" t="str">
        <f>被动技能!N295</f>
        <v>buff_15</v>
      </c>
    </row>
    <row r="294" spans="1:8" s="31" customFormat="1" x14ac:dyDescent="0.15">
      <c r="A294" s="31">
        <f>被动技能!G296</f>
        <v>100291</v>
      </c>
      <c r="B294" s="31" t="str">
        <f>被动技能!H296</f>
        <v>急速</v>
      </c>
      <c r="C294" s="31" t="str">
        <f>被动技能!I296</f>
        <v>自身命中率+8,速度+7%</v>
      </c>
      <c r="D294" s="31">
        <f>VLOOKUP(被动技能!J296,对应表!R:S,2,FALSE)</f>
        <v>1</v>
      </c>
      <c r="E294" s="31" t="str">
        <f>被动技能!K296</f>
        <v>200291:100:1:0</v>
      </c>
      <c r="F294" s="31">
        <f>被动技能!L296</f>
        <v>11</v>
      </c>
      <c r="G294" s="31">
        <f>VLOOKUP(被动技能!M296,对应表!N:O,2,FALSE)</f>
        <v>1</v>
      </c>
      <c r="H294" s="31" t="str">
        <f>被动技能!N296</f>
        <v>buff_15</v>
      </c>
    </row>
    <row r="295" spans="1:8" s="31" customFormat="1" x14ac:dyDescent="0.15">
      <c r="A295" s="31">
        <f>被动技能!G297</f>
        <v>100292</v>
      </c>
      <c r="B295" s="31" t="str">
        <f>被动技能!H297</f>
        <v>急速</v>
      </c>
      <c r="C295" s="31" t="str">
        <f>被动技能!I297</f>
        <v>自身命中率+8,速度+8%</v>
      </c>
      <c r="D295" s="31">
        <f>VLOOKUP(被动技能!J297,对应表!R:S,2,FALSE)</f>
        <v>1</v>
      </c>
      <c r="E295" s="31" t="str">
        <f>被动技能!K297</f>
        <v>200292:100:1:0</v>
      </c>
      <c r="F295" s="31">
        <f>被动技能!L297</f>
        <v>12</v>
      </c>
      <c r="G295" s="31">
        <f>VLOOKUP(被动技能!M297,对应表!N:O,2,FALSE)</f>
        <v>1</v>
      </c>
      <c r="H295" s="31" t="str">
        <f>被动技能!N297</f>
        <v>buff_15</v>
      </c>
    </row>
    <row r="296" spans="1:8" s="31" customFormat="1" x14ac:dyDescent="0.15">
      <c r="A296" s="31">
        <f>被动技能!G298</f>
        <v>100293</v>
      </c>
      <c r="B296" s="31" t="str">
        <f>被动技能!H298</f>
        <v>急速</v>
      </c>
      <c r="C296" s="31" t="str">
        <f>被动技能!I298</f>
        <v>自身命中率+9,速度+8%</v>
      </c>
      <c r="D296" s="31">
        <f>VLOOKUP(被动技能!J298,对应表!R:S,2,FALSE)</f>
        <v>1</v>
      </c>
      <c r="E296" s="31" t="str">
        <f>被动技能!K298</f>
        <v>200293:100:1:0</v>
      </c>
      <c r="F296" s="31">
        <f>被动技能!L298</f>
        <v>13</v>
      </c>
      <c r="G296" s="31">
        <f>VLOOKUP(被动技能!M298,对应表!N:O,2,FALSE)</f>
        <v>1</v>
      </c>
      <c r="H296" s="31" t="str">
        <f>被动技能!N298</f>
        <v>buff_15</v>
      </c>
    </row>
    <row r="297" spans="1:8" s="31" customFormat="1" x14ac:dyDescent="0.15">
      <c r="A297" s="31">
        <f>被动技能!G299</f>
        <v>100294</v>
      </c>
      <c r="B297" s="31" t="str">
        <f>被动技能!H299</f>
        <v>急速</v>
      </c>
      <c r="C297" s="31" t="str">
        <f>被动技能!I299</f>
        <v>自身命中率+9,速度+9%</v>
      </c>
      <c r="D297" s="31">
        <f>VLOOKUP(被动技能!J299,对应表!R:S,2,FALSE)</f>
        <v>1</v>
      </c>
      <c r="E297" s="31" t="str">
        <f>被动技能!K299</f>
        <v>200294:100:1:0</v>
      </c>
      <c r="F297" s="31">
        <f>被动技能!L299</f>
        <v>14</v>
      </c>
      <c r="G297" s="31">
        <f>VLOOKUP(被动技能!M299,对应表!N:O,2,FALSE)</f>
        <v>1</v>
      </c>
      <c r="H297" s="31" t="str">
        <f>被动技能!N299</f>
        <v>buff_15</v>
      </c>
    </row>
    <row r="298" spans="1:8" s="31" customFormat="1" x14ac:dyDescent="0.15">
      <c r="A298" s="31">
        <f>被动技能!G300</f>
        <v>100295</v>
      </c>
      <c r="B298" s="31" t="str">
        <f>被动技能!H300</f>
        <v>急速</v>
      </c>
      <c r="C298" s="31" t="str">
        <f>被动技能!I300</f>
        <v>自身命中率+10,速度+9%</v>
      </c>
      <c r="D298" s="31">
        <f>VLOOKUP(被动技能!J300,对应表!R:S,2,FALSE)</f>
        <v>1</v>
      </c>
      <c r="E298" s="31" t="str">
        <f>被动技能!K300</f>
        <v>200295:100:1:0</v>
      </c>
      <c r="F298" s="31">
        <f>被动技能!L300</f>
        <v>15</v>
      </c>
      <c r="G298" s="31">
        <f>VLOOKUP(被动技能!M300,对应表!N:O,2,FALSE)</f>
        <v>1</v>
      </c>
      <c r="H298" s="31" t="str">
        <f>被动技能!N300</f>
        <v>buff_15</v>
      </c>
    </row>
    <row r="299" spans="1:8" s="31" customFormat="1" x14ac:dyDescent="0.15">
      <c r="A299" s="31">
        <f>被动技能!G301</f>
        <v>100296</v>
      </c>
      <c r="B299" s="31" t="str">
        <f>被动技能!H301</f>
        <v>急速</v>
      </c>
      <c r="C299" s="31" t="str">
        <f>被动技能!I301</f>
        <v>自身命中率+10,速度+10%</v>
      </c>
      <c r="D299" s="31">
        <f>VLOOKUP(被动技能!J301,对应表!R:S,2,FALSE)</f>
        <v>1</v>
      </c>
      <c r="E299" s="31" t="str">
        <f>被动技能!K301</f>
        <v>200296:100:1:0</v>
      </c>
      <c r="F299" s="31">
        <f>被动技能!L301</f>
        <v>16</v>
      </c>
      <c r="G299" s="31">
        <f>VLOOKUP(被动技能!M301,对应表!N:O,2,FALSE)</f>
        <v>1</v>
      </c>
      <c r="H299" s="31" t="str">
        <f>被动技能!N301</f>
        <v>buff_15</v>
      </c>
    </row>
    <row r="300" spans="1:8" s="31" customFormat="1" x14ac:dyDescent="0.15">
      <c r="A300" s="31">
        <f>被动技能!G302</f>
        <v>100297</v>
      </c>
      <c r="B300" s="31" t="str">
        <f>被动技能!H302</f>
        <v>急速</v>
      </c>
      <c r="C300" s="31" t="str">
        <f>被动技能!I302</f>
        <v>自身命中率+11,速度+10%</v>
      </c>
      <c r="D300" s="31">
        <f>VLOOKUP(被动技能!J302,对应表!R:S,2,FALSE)</f>
        <v>1</v>
      </c>
      <c r="E300" s="31" t="str">
        <f>被动技能!K302</f>
        <v>200297:100:1:0</v>
      </c>
      <c r="F300" s="31">
        <f>被动技能!L302</f>
        <v>17</v>
      </c>
      <c r="G300" s="31">
        <f>VLOOKUP(被动技能!M302,对应表!N:O,2,FALSE)</f>
        <v>1</v>
      </c>
      <c r="H300" s="31" t="str">
        <f>被动技能!N302</f>
        <v>buff_15</v>
      </c>
    </row>
    <row r="301" spans="1:8" s="31" customFormat="1" x14ac:dyDescent="0.15">
      <c r="A301" s="31">
        <f>被动技能!G303</f>
        <v>100298</v>
      </c>
      <c r="B301" s="31" t="str">
        <f>被动技能!H303</f>
        <v>急速</v>
      </c>
      <c r="C301" s="31" t="str">
        <f>被动技能!I303</f>
        <v>自身命中率+11,速度+11%</v>
      </c>
      <c r="D301" s="31">
        <f>VLOOKUP(被动技能!J303,对应表!R:S,2,FALSE)</f>
        <v>1</v>
      </c>
      <c r="E301" s="31" t="str">
        <f>被动技能!K303</f>
        <v>200298:100:1:0</v>
      </c>
      <c r="F301" s="31">
        <f>被动技能!L303</f>
        <v>18</v>
      </c>
      <c r="G301" s="31">
        <f>VLOOKUP(被动技能!M303,对应表!N:O,2,FALSE)</f>
        <v>1</v>
      </c>
      <c r="H301" s="31" t="str">
        <f>被动技能!N303</f>
        <v>buff_15</v>
      </c>
    </row>
    <row r="302" spans="1:8" s="31" customFormat="1" x14ac:dyDescent="0.15">
      <c r="A302" s="31">
        <f>被动技能!G304</f>
        <v>100299</v>
      </c>
      <c r="B302" s="31" t="str">
        <f>被动技能!H304</f>
        <v>急速</v>
      </c>
      <c r="C302" s="31" t="str">
        <f>被动技能!I304</f>
        <v>自身命中率+12,速度+11%</v>
      </c>
      <c r="D302" s="31">
        <f>VLOOKUP(被动技能!J304,对应表!R:S,2,FALSE)</f>
        <v>1</v>
      </c>
      <c r="E302" s="31" t="str">
        <f>被动技能!K304</f>
        <v>200299:100:1:0</v>
      </c>
      <c r="F302" s="31">
        <f>被动技能!L304</f>
        <v>19</v>
      </c>
      <c r="G302" s="31">
        <f>VLOOKUP(被动技能!M304,对应表!N:O,2,FALSE)</f>
        <v>1</v>
      </c>
      <c r="H302" s="31" t="str">
        <f>被动技能!N304</f>
        <v>buff_15</v>
      </c>
    </row>
    <row r="303" spans="1:8" s="31" customFormat="1" x14ac:dyDescent="0.15">
      <c r="A303" s="31">
        <f>被动技能!G305</f>
        <v>100300</v>
      </c>
      <c r="B303" s="31" t="str">
        <f>被动技能!H305</f>
        <v>急速</v>
      </c>
      <c r="C303" s="31" t="str">
        <f>被动技能!I305</f>
        <v>自身命中率+12,速度+12%</v>
      </c>
      <c r="D303" s="31">
        <f>VLOOKUP(被动技能!J305,对应表!R:S,2,FALSE)</f>
        <v>1</v>
      </c>
      <c r="E303" s="31" t="str">
        <f>被动技能!K305</f>
        <v>200300:100:1:0</v>
      </c>
      <c r="F303" s="31">
        <f>被动技能!L305</f>
        <v>20</v>
      </c>
      <c r="G303" s="31">
        <f>VLOOKUP(被动技能!M305,对应表!N:O,2,FALSE)</f>
        <v>1</v>
      </c>
      <c r="H303" s="31" t="str">
        <f>被动技能!N305</f>
        <v>buff_15</v>
      </c>
    </row>
    <row r="304" spans="1:8" s="31" customFormat="1" x14ac:dyDescent="0.15">
      <c r="A304" s="31">
        <f>被动技能!G306</f>
        <v>100301</v>
      </c>
      <c r="B304" s="31" t="str">
        <f>被动技能!H306</f>
        <v>守护</v>
      </c>
      <c r="C304" s="31" t="str">
        <f>被动技能!I306</f>
        <v>自身防御+3%,免伤率+2</v>
      </c>
      <c r="D304" s="31">
        <f>VLOOKUP(被动技能!J306,对应表!R:S,2,FALSE)</f>
        <v>1</v>
      </c>
      <c r="E304" s="31" t="str">
        <f>被动技能!K306</f>
        <v>200301:100:1:0</v>
      </c>
      <c r="F304" s="31">
        <f>被动技能!L306</f>
        <v>1</v>
      </c>
      <c r="G304" s="31">
        <f>VLOOKUP(被动技能!M306,对应表!N:O,2,FALSE)</f>
        <v>9</v>
      </c>
      <c r="H304" s="31" t="str">
        <f>被动技能!N306</f>
        <v>buff_16</v>
      </c>
    </row>
    <row r="305" spans="1:8" s="31" customFormat="1" x14ac:dyDescent="0.15">
      <c r="A305" s="31">
        <f>被动技能!G307</f>
        <v>100302</v>
      </c>
      <c r="B305" s="31" t="str">
        <f>被动技能!H307</f>
        <v>守护</v>
      </c>
      <c r="C305" s="31" t="str">
        <f>被动技能!I307</f>
        <v>自身防御+3%,免伤率+3</v>
      </c>
      <c r="D305" s="31">
        <f>VLOOKUP(被动技能!J307,对应表!R:S,2,FALSE)</f>
        <v>1</v>
      </c>
      <c r="E305" s="31" t="str">
        <f>被动技能!K307</f>
        <v>200302:100:1:0</v>
      </c>
      <c r="F305" s="31">
        <f>被动技能!L307</f>
        <v>2</v>
      </c>
      <c r="G305" s="31">
        <f>VLOOKUP(被动技能!M307,对应表!N:O,2,FALSE)</f>
        <v>9</v>
      </c>
      <c r="H305" s="31" t="str">
        <f>被动技能!N307</f>
        <v>buff_16</v>
      </c>
    </row>
    <row r="306" spans="1:8" s="31" customFormat="1" x14ac:dyDescent="0.15">
      <c r="A306" s="31">
        <f>被动技能!G308</f>
        <v>100303</v>
      </c>
      <c r="B306" s="31" t="str">
        <f>被动技能!H308</f>
        <v>守护</v>
      </c>
      <c r="C306" s="31" t="str">
        <f>被动技能!I308</f>
        <v>自身防御+4%,免伤率+3</v>
      </c>
      <c r="D306" s="31">
        <f>VLOOKUP(被动技能!J308,对应表!R:S,2,FALSE)</f>
        <v>1</v>
      </c>
      <c r="E306" s="31" t="str">
        <f>被动技能!K308</f>
        <v>200303:100:1:0</v>
      </c>
      <c r="F306" s="31">
        <f>被动技能!L308</f>
        <v>3</v>
      </c>
      <c r="G306" s="31">
        <f>VLOOKUP(被动技能!M308,对应表!N:O,2,FALSE)</f>
        <v>9</v>
      </c>
      <c r="H306" s="31" t="str">
        <f>被动技能!N308</f>
        <v>buff_16</v>
      </c>
    </row>
    <row r="307" spans="1:8" s="31" customFormat="1" x14ac:dyDescent="0.15">
      <c r="A307" s="31">
        <f>被动技能!G309</f>
        <v>100304</v>
      </c>
      <c r="B307" s="31" t="str">
        <f>被动技能!H309</f>
        <v>守护</v>
      </c>
      <c r="C307" s="31" t="str">
        <f>被动技能!I309</f>
        <v>自身防御+4%,免伤率+4</v>
      </c>
      <c r="D307" s="31">
        <f>VLOOKUP(被动技能!J309,对应表!R:S,2,FALSE)</f>
        <v>1</v>
      </c>
      <c r="E307" s="31" t="str">
        <f>被动技能!K309</f>
        <v>200304:100:1:0</v>
      </c>
      <c r="F307" s="31">
        <f>被动技能!L309</f>
        <v>4</v>
      </c>
      <c r="G307" s="31">
        <f>VLOOKUP(被动技能!M309,对应表!N:O,2,FALSE)</f>
        <v>9</v>
      </c>
      <c r="H307" s="31" t="str">
        <f>被动技能!N309</f>
        <v>buff_16</v>
      </c>
    </row>
    <row r="308" spans="1:8" s="31" customFormat="1" x14ac:dyDescent="0.15">
      <c r="A308" s="31">
        <f>被动技能!G310</f>
        <v>100305</v>
      </c>
      <c r="B308" s="31" t="str">
        <f>被动技能!H310</f>
        <v>守护</v>
      </c>
      <c r="C308" s="31" t="str">
        <f>被动技能!I310</f>
        <v>自身防御+5%,免伤率+4</v>
      </c>
      <c r="D308" s="31">
        <f>VLOOKUP(被动技能!J310,对应表!R:S,2,FALSE)</f>
        <v>1</v>
      </c>
      <c r="E308" s="31" t="str">
        <f>被动技能!K310</f>
        <v>200305:100:1:0</v>
      </c>
      <c r="F308" s="31">
        <f>被动技能!L310</f>
        <v>5</v>
      </c>
      <c r="G308" s="31">
        <f>VLOOKUP(被动技能!M310,对应表!N:O,2,FALSE)</f>
        <v>9</v>
      </c>
      <c r="H308" s="31" t="str">
        <f>被动技能!N310</f>
        <v>buff_16</v>
      </c>
    </row>
    <row r="309" spans="1:8" s="31" customFormat="1" x14ac:dyDescent="0.15">
      <c r="A309" s="31">
        <f>被动技能!G311</f>
        <v>100306</v>
      </c>
      <c r="B309" s="31" t="str">
        <f>被动技能!H311</f>
        <v>守护</v>
      </c>
      <c r="C309" s="31" t="str">
        <f>被动技能!I311</f>
        <v>自身防御+5%,免伤率+5</v>
      </c>
      <c r="D309" s="31">
        <f>VLOOKUP(被动技能!J311,对应表!R:S,2,FALSE)</f>
        <v>1</v>
      </c>
      <c r="E309" s="31" t="str">
        <f>被动技能!K311</f>
        <v>200306:100:1:0</v>
      </c>
      <c r="F309" s="31">
        <f>被动技能!L311</f>
        <v>6</v>
      </c>
      <c r="G309" s="31">
        <f>VLOOKUP(被动技能!M311,对应表!N:O,2,FALSE)</f>
        <v>9</v>
      </c>
      <c r="H309" s="31" t="str">
        <f>被动技能!N311</f>
        <v>buff_16</v>
      </c>
    </row>
    <row r="310" spans="1:8" s="31" customFormat="1" x14ac:dyDescent="0.15">
      <c r="A310" s="31">
        <f>被动技能!G312</f>
        <v>100307</v>
      </c>
      <c r="B310" s="31" t="str">
        <f>被动技能!H312</f>
        <v>守护</v>
      </c>
      <c r="C310" s="31" t="str">
        <f>被动技能!I312</f>
        <v>自身防御+6%,免伤率+5</v>
      </c>
      <c r="D310" s="31">
        <f>VLOOKUP(被动技能!J312,对应表!R:S,2,FALSE)</f>
        <v>1</v>
      </c>
      <c r="E310" s="31" t="str">
        <f>被动技能!K312</f>
        <v>200307:100:1:0</v>
      </c>
      <c r="F310" s="31">
        <f>被动技能!L312</f>
        <v>7</v>
      </c>
      <c r="G310" s="31">
        <f>VLOOKUP(被动技能!M312,对应表!N:O,2,FALSE)</f>
        <v>9</v>
      </c>
      <c r="H310" s="31" t="str">
        <f>被动技能!N312</f>
        <v>buff_16</v>
      </c>
    </row>
    <row r="311" spans="1:8" s="31" customFormat="1" x14ac:dyDescent="0.15">
      <c r="A311" s="31">
        <f>被动技能!G313</f>
        <v>100308</v>
      </c>
      <c r="B311" s="31" t="str">
        <f>被动技能!H313</f>
        <v>守护</v>
      </c>
      <c r="C311" s="31" t="str">
        <f>被动技能!I313</f>
        <v>自身防御+6%,免伤率+6</v>
      </c>
      <c r="D311" s="31">
        <f>VLOOKUP(被动技能!J313,对应表!R:S,2,FALSE)</f>
        <v>1</v>
      </c>
      <c r="E311" s="31" t="str">
        <f>被动技能!K313</f>
        <v>200308:100:1:0</v>
      </c>
      <c r="F311" s="31">
        <f>被动技能!L313</f>
        <v>8</v>
      </c>
      <c r="G311" s="31">
        <f>VLOOKUP(被动技能!M313,对应表!N:O,2,FALSE)</f>
        <v>9</v>
      </c>
      <c r="H311" s="31" t="str">
        <f>被动技能!N313</f>
        <v>buff_16</v>
      </c>
    </row>
    <row r="312" spans="1:8" s="31" customFormat="1" x14ac:dyDescent="0.15">
      <c r="A312" s="31">
        <f>被动技能!G314</f>
        <v>100309</v>
      </c>
      <c r="B312" s="31" t="str">
        <f>被动技能!H314</f>
        <v>守护</v>
      </c>
      <c r="C312" s="31" t="str">
        <f>被动技能!I314</f>
        <v>自身防御+7%,免伤率+6</v>
      </c>
      <c r="D312" s="31">
        <f>VLOOKUP(被动技能!J314,对应表!R:S,2,FALSE)</f>
        <v>1</v>
      </c>
      <c r="E312" s="31" t="str">
        <f>被动技能!K314</f>
        <v>200309:100:1:0</v>
      </c>
      <c r="F312" s="31">
        <f>被动技能!L314</f>
        <v>9</v>
      </c>
      <c r="G312" s="31">
        <f>VLOOKUP(被动技能!M314,对应表!N:O,2,FALSE)</f>
        <v>9</v>
      </c>
      <c r="H312" s="31" t="str">
        <f>被动技能!N314</f>
        <v>buff_16</v>
      </c>
    </row>
    <row r="313" spans="1:8" s="31" customFormat="1" x14ac:dyDescent="0.15">
      <c r="A313" s="31">
        <f>被动技能!G315</f>
        <v>100310</v>
      </c>
      <c r="B313" s="31" t="str">
        <f>被动技能!H315</f>
        <v>守护</v>
      </c>
      <c r="C313" s="31" t="str">
        <f>被动技能!I315</f>
        <v>自身防御+7%,免伤率+7</v>
      </c>
      <c r="D313" s="31">
        <f>VLOOKUP(被动技能!J315,对应表!R:S,2,FALSE)</f>
        <v>1</v>
      </c>
      <c r="E313" s="31" t="str">
        <f>被动技能!K315</f>
        <v>200310:100:1:0</v>
      </c>
      <c r="F313" s="31">
        <f>被动技能!L315</f>
        <v>10</v>
      </c>
      <c r="G313" s="31">
        <f>VLOOKUP(被动技能!M315,对应表!N:O,2,FALSE)</f>
        <v>9</v>
      </c>
      <c r="H313" s="31" t="str">
        <f>被动技能!N315</f>
        <v>buff_16</v>
      </c>
    </row>
    <row r="314" spans="1:8" s="31" customFormat="1" x14ac:dyDescent="0.15">
      <c r="A314" s="31">
        <f>被动技能!G316</f>
        <v>100311</v>
      </c>
      <c r="B314" s="31" t="str">
        <f>被动技能!H316</f>
        <v>守护</v>
      </c>
      <c r="C314" s="31" t="str">
        <f>被动技能!I316</f>
        <v>自身防御+8%,免伤率+7</v>
      </c>
      <c r="D314" s="31">
        <f>VLOOKUP(被动技能!J316,对应表!R:S,2,FALSE)</f>
        <v>1</v>
      </c>
      <c r="E314" s="31" t="str">
        <f>被动技能!K316</f>
        <v>200311:100:1:0</v>
      </c>
      <c r="F314" s="31">
        <f>被动技能!L316</f>
        <v>11</v>
      </c>
      <c r="G314" s="31">
        <f>VLOOKUP(被动技能!M316,对应表!N:O,2,FALSE)</f>
        <v>9</v>
      </c>
      <c r="H314" s="31" t="str">
        <f>被动技能!N316</f>
        <v>buff_16</v>
      </c>
    </row>
    <row r="315" spans="1:8" s="31" customFormat="1" x14ac:dyDescent="0.15">
      <c r="A315" s="31">
        <f>被动技能!G317</f>
        <v>100312</v>
      </c>
      <c r="B315" s="31" t="str">
        <f>被动技能!H317</f>
        <v>守护</v>
      </c>
      <c r="C315" s="31" t="str">
        <f>被动技能!I317</f>
        <v>自身防御+8%,免伤率+8</v>
      </c>
      <c r="D315" s="31">
        <f>VLOOKUP(被动技能!J317,对应表!R:S,2,FALSE)</f>
        <v>1</v>
      </c>
      <c r="E315" s="31" t="str">
        <f>被动技能!K317</f>
        <v>200312:100:1:0</v>
      </c>
      <c r="F315" s="31">
        <f>被动技能!L317</f>
        <v>12</v>
      </c>
      <c r="G315" s="31">
        <f>VLOOKUP(被动技能!M317,对应表!N:O,2,FALSE)</f>
        <v>9</v>
      </c>
      <c r="H315" s="31" t="str">
        <f>被动技能!N317</f>
        <v>buff_16</v>
      </c>
    </row>
    <row r="316" spans="1:8" s="31" customFormat="1" x14ac:dyDescent="0.15">
      <c r="A316" s="31">
        <f>被动技能!G318</f>
        <v>100313</v>
      </c>
      <c r="B316" s="31" t="str">
        <f>被动技能!H318</f>
        <v>守护</v>
      </c>
      <c r="C316" s="31" t="str">
        <f>被动技能!I318</f>
        <v>自身防御+9%,免伤率+8</v>
      </c>
      <c r="D316" s="31">
        <f>VLOOKUP(被动技能!J318,对应表!R:S,2,FALSE)</f>
        <v>1</v>
      </c>
      <c r="E316" s="31" t="str">
        <f>被动技能!K318</f>
        <v>200313:100:1:0</v>
      </c>
      <c r="F316" s="31">
        <f>被动技能!L318</f>
        <v>13</v>
      </c>
      <c r="G316" s="31">
        <f>VLOOKUP(被动技能!M318,对应表!N:O,2,FALSE)</f>
        <v>9</v>
      </c>
      <c r="H316" s="31" t="str">
        <f>被动技能!N318</f>
        <v>buff_16</v>
      </c>
    </row>
    <row r="317" spans="1:8" s="31" customFormat="1" x14ac:dyDescent="0.15">
      <c r="A317" s="31">
        <f>被动技能!G319</f>
        <v>100314</v>
      </c>
      <c r="B317" s="31" t="str">
        <f>被动技能!H319</f>
        <v>守护</v>
      </c>
      <c r="C317" s="31" t="str">
        <f>被动技能!I319</f>
        <v>自身防御+9%,免伤率+9</v>
      </c>
      <c r="D317" s="31">
        <f>VLOOKUP(被动技能!J319,对应表!R:S,2,FALSE)</f>
        <v>1</v>
      </c>
      <c r="E317" s="31" t="str">
        <f>被动技能!K319</f>
        <v>200314:100:1:0</v>
      </c>
      <c r="F317" s="31">
        <f>被动技能!L319</f>
        <v>14</v>
      </c>
      <c r="G317" s="31">
        <f>VLOOKUP(被动技能!M319,对应表!N:O,2,FALSE)</f>
        <v>9</v>
      </c>
      <c r="H317" s="31" t="str">
        <f>被动技能!N319</f>
        <v>buff_16</v>
      </c>
    </row>
    <row r="318" spans="1:8" s="31" customFormat="1" x14ac:dyDescent="0.15">
      <c r="A318" s="31">
        <f>被动技能!G320</f>
        <v>100315</v>
      </c>
      <c r="B318" s="31" t="str">
        <f>被动技能!H320</f>
        <v>守护</v>
      </c>
      <c r="C318" s="31" t="str">
        <f>被动技能!I320</f>
        <v>自身防御+10%,免伤率+9</v>
      </c>
      <c r="D318" s="31">
        <f>VLOOKUP(被动技能!J320,对应表!R:S,2,FALSE)</f>
        <v>1</v>
      </c>
      <c r="E318" s="31" t="str">
        <f>被动技能!K320</f>
        <v>200315:100:1:0</v>
      </c>
      <c r="F318" s="31">
        <f>被动技能!L320</f>
        <v>15</v>
      </c>
      <c r="G318" s="31">
        <f>VLOOKUP(被动技能!M320,对应表!N:O,2,FALSE)</f>
        <v>9</v>
      </c>
      <c r="H318" s="31" t="str">
        <f>被动技能!N320</f>
        <v>buff_16</v>
      </c>
    </row>
    <row r="319" spans="1:8" s="31" customFormat="1" x14ac:dyDescent="0.15">
      <c r="A319" s="31">
        <f>被动技能!G321</f>
        <v>100316</v>
      </c>
      <c r="B319" s="31" t="str">
        <f>被动技能!H321</f>
        <v>守护</v>
      </c>
      <c r="C319" s="31" t="str">
        <f>被动技能!I321</f>
        <v>自身防御+10%,免伤率+10</v>
      </c>
      <c r="D319" s="31">
        <f>VLOOKUP(被动技能!J321,对应表!R:S,2,FALSE)</f>
        <v>1</v>
      </c>
      <c r="E319" s="31" t="str">
        <f>被动技能!K321</f>
        <v>200316:100:1:0</v>
      </c>
      <c r="F319" s="31">
        <f>被动技能!L321</f>
        <v>16</v>
      </c>
      <c r="G319" s="31">
        <f>VLOOKUP(被动技能!M321,对应表!N:O,2,FALSE)</f>
        <v>9</v>
      </c>
      <c r="H319" s="31" t="str">
        <f>被动技能!N321</f>
        <v>buff_16</v>
      </c>
    </row>
    <row r="320" spans="1:8" s="31" customFormat="1" x14ac:dyDescent="0.15">
      <c r="A320" s="31">
        <f>被动技能!G322</f>
        <v>100317</v>
      </c>
      <c r="B320" s="31" t="str">
        <f>被动技能!H322</f>
        <v>守护</v>
      </c>
      <c r="C320" s="31" t="str">
        <f>被动技能!I322</f>
        <v>自身防御+11%,免伤率+10</v>
      </c>
      <c r="D320" s="31">
        <f>VLOOKUP(被动技能!J322,对应表!R:S,2,FALSE)</f>
        <v>1</v>
      </c>
      <c r="E320" s="31" t="str">
        <f>被动技能!K322</f>
        <v>200317:100:1:0</v>
      </c>
      <c r="F320" s="31">
        <f>被动技能!L322</f>
        <v>17</v>
      </c>
      <c r="G320" s="31">
        <f>VLOOKUP(被动技能!M322,对应表!N:O,2,FALSE)</f>
        <v>9</v>
      </c>
      <c r="H320" s="31" t="str">
        <f>被动技能!N322</f>
        <v>buff_16</v>
      </c>
    </row>
    <row r="321" spans="1:8" s="31" customFormat="1" x14ac:dyDescent="0.15">
      <c r="A321" s="31">
        <f>被动技能!G323</f>
        <v>100318</v>
      </c>
      <c r="B321" s="31" t="str">
        <f>被动技能!H323</f>
        <v>守护</v>
      </c>
      <c r="C321" s="31" t="str">
        <f>被动技能!I323</f>
        <v>自身防御+11%,免伤率+11</v>
      </c>
      <c r="D321" s="31">
        <f>VLOOKUP(被动技能!J323,对应表!R:S,2,FALSE)</f>
        <v>1</v>
      </c>
      <c r="E321" s="31" t="str">
        <f>被动技能!K323</f>
        <v>200318:100:1:0</v>
      </c>
      <c r="F321" s="31">
        <f>被动技能!L323</f>
        <v>18</v>
      </c>
      <c r="G321" s="31">
        <f>VLOOKUP(被动技能!M323,对应表!N:O,2,FALSE)</f>
        <v>9</v>
      </c>
      <c r="H321" s="31" t="str">
        <f>被动技能!N323</f>
        <v>buff_16</v>
      </c>
    </row>
    <row r="322" spans="1:8" s="31" customFormat="1" x14ac:dyDescent="0.15">
      <c r="A322" s="31">
        <f>被动技能!G324</f>
        <v>100319</v>
      </c>
      <c r="B322" s="31" t="str">
        <f>被动技能!H324</f>
        <v>守护</v>
      </c>
      <c r="C322" s="31" t="str">
        <f>被动技能!I324</f>
        <v>自身防御+12%,免伤率+11</v>
      </c>
      <c r="D322" s="31">
        <f>VLOOKUP(被动技能!J324,对应表!R:S,2,FALSE)</f>
        <v>1</v>
      </c>
      <c r="E322" s="31" t="str">
        <f>被动技能!K324</f>
        <v>200319:100:1:0</v>
      </c>
      <c r="F322" s="31">
        <f>被动技能!L324</f>
        <v>19</v>
      </c>
      <c r="G322" s="31">
        <f>VLOOKUP(被动技能!M324,对应表!N:O,2,FALSE)</f>
        <v>9</v>
      </c>
      <c r="H322" s="31" t="str">
        <f>被动技能!N324</f>
        <v>buff_16</v>
      </c>
    </row>
    <row r="323" spans="1:8" s="31" customFormat="1" x14ac:dyDescent="0.15">
      <c r="A323" s="31">
        <f>被动技能!G325</f>
        <v>100320</v>
      </c>
      <c r="B323" s="31" t="str">
        <f>被动技能!H325</f>
        <v>守护</v>
      </c>
      <c r="C323" s="31" t="str">
        <f>被动技能!I325</f>
        <v>自身防御+12%,免伤率+12</v>
      </c>
      <c r="D323" s="31">
        <f>VLOOKUP(被动技能!J325,对应表!R:S,2,FALSE)</f>
        <v>1</v>
      </c>
      <c r="E323" s="31" t="str">
        <f>被动技能!K325</f>
        <v>200320:100:1:0</v>
      </c>
      <c r="F323" s="31">
        <f>被动技能!L325</f>
        <v>20</v>
      </c>
      <c r="G323" s="31">
        <f>VLOOKUP(被动技能!M325,对应表!N:O,2,FALSE)</f>
        <v>9</v>
      </c>
      <c r="H323" s="31" t="str">
        <f>被动技能!N325</f>
        <v>buff_16</v>
      </c>
    </row>
    <row r="324" spans="1:8" s="31" customFormat="1" x14ac:dyDescent="0.15">
      <c r="A324" s="31">
        <f>被动技能!G326</f>
        <v>100321</v>
      </c>
      <c r="B324" s="31" t="str">
        <f>被动技能!H326</f>
        <v>刚烈</v>
      </c>
      <c r="C324" s="31" t="str">
        <f>被动技能!I326</f>
        <v>自身反击率+3,格挡率+2</v>
      </c>
      <c r="D324" s="31">
        <f>VLOOKUP(被动技能!J326,对应表!R:S,2,FALSE)</f>
        <v>1</v>
      </c>
      <c r="E324" s="31" t="str">
        <f>被动技能!K326</f>
        <v>200321:100:1:0</v>
      </c>
      <c r="F324" s="31">
        <f>被动技能!L326</f>
        <v>1</v>
      </c>
      <c r="G324" s="31">
        <f>VLOOKUP(被动技能!M326,对应表!N:O,2,FALSE)</f>
        <v>9</v>
      </c>
      <c r="H324" s="31" t="str">
        <f>被动技能!N326</f>
        <v>buff_17</v>
      </c>
    </row>
    <row r="325" spans="1:8" s="31" customFormat="1" x14ac:dyDescent="0.15">
      <c r="A325" s="31">
        <f>被动技能!G327</f>
        <v>100322</v>
      </c>
      <c r="B325" s="31" t="str">
        <f>被动技能!H327</f>
        <v>刚烈</v>
      </c>
      <c r="C325" s="31" t="str">
        <f>被动技能!I327</f>
        <v>自身反击率+3,格挡率+3</v>
      </c>
      <c r="D325" s="31">
        <f>VLOOKUP(被动技能!J327,对应表!R:S,2,FALSE)</f>
        <v>1</v>
      </c>
      <c r="E325" s="31" t="str">
        <f>被动技能!K327</f>
        <v>200322:100:1:0</v>
      </c>
      <c r="F325" s="31">
        <f>被动技能!L327</f>
        <v>2</v>
      </c>
      <c r="G325" s="31">
        <f>VLOOKUP(被动技能!M327,对应表!N:O,2,FALSE)</f>
        <v>9</v>
      </c>
      <c r="H325" s="31" t="str">
        <f>被动技能!N327</f>
        <v>buff_17</v>
      </c>
    </row>
    <row r="326" spans="1:8" s="31" customFormat="1" x14ac:dyDescent="0.15">
      <c r="A326" s="31">
        <f>被动技能!G328</f>
        <v>100323</v>
      </c>
      <c r="B326" s="31" t="str">
        <f>被动技能!H328</f>
        <v>刚烈</v>
      </c>
      <c r="C326" s="31" t="str">
        <f>被动技能!I328</f>
        <v>自身反击率+4,格挡率+3</v>
      </c>
      <c r="D326" s="31">
        <f>VLOOKUP(被动技能!J328,对应表!R:S,2,FALSE)</f>
        <v>1</v>
      </c>
      <c r="E326" s="31" t="str">
        <f>被动技能!K328</f>
        <v>200323:100:1:0</v>
      </c>
      <c r="F326" s="31">
        <f>被动技能!L328</f>
        <v>3</v>
      </c>
      <c r="G326" s="31">
        <f>VLOOKUP(被动技能!M328,对应表!N:O,2,FALSE)</f>
        <v>9</v>
      </c>
      <c r="H326" s="31" t="str">
        <f>被动技能!N328</f>
        <v>buff_17</v>
      </c>
    </row>
    <row r="327" spans="1:8" s="31" customFormat="1" x14ac:dyDescent="0.15">
      <c r="A327" s="31">
        <f>被动技能!G329</f>
        <v>100324</v>
      </c>
      <c r="B327" s="31" t="str">
        <f>被动技能!H329</f>
        <v>刚烈</v>
      </c>
      <c r="C327" s="31" t="str">
        <f>被动技能!I329</f>
        <v>自身反击率+4,格挡率+4</v>
      </c>
      <c r="D327" s="31">
        <f>VLOOKUP(被动技能!J329,对应表!R:S,2,FALSE)</f>
        <v>1</v>
      </c>
      <c r="E327" s="31" t="str">
        <f>被动技能!K329</f>
        <v>200324:100:1:0</v>
      </c>
      <c r="F327" s="31">
        <f>被动技能!L329</f>
        <v>4</v>
      </c>
      <c r="G327" s="31">
        <f>VLOOKUP(被动技能!M329,对应表!N:O,2,FALSE)</f>
        <v>9</v>
      </c>
      <c r="H327" s="31" t="str">
        <f>被动技能!N329</f>
        <v>buff_17</v>
      </c>
    </row>
    <row r="328" spans="1:8" s="31" customFormat="1" x14ac:dyDescent="0.15">
      <c r="A328" s="31">
        <f>被动技能!G330</f>
        <v>100325</v>
      </c>
      <c r="B328" s="31" t="str">
        <f>被动技能!H330</f>
        <v>刚烈</v>
      </c>
      <c r="C328" s="31" t="str">
        <f>被动技能!I330</f>
        <v>自身反击率+5,格挡率+4</v>
      </c>
      <c r="D328" s="31">
        <f>VLOOKUP(被动技能!J330,对应表!R:S,2,FALSE)</f>
        <v>1</v>
      </c>
      <c r="E328" s="31" t="str">
        <f>被动技能!K330</f>
        <v>200325:100:1:0</v>
      </c>
      <c r="F328" s="31">
        <f>被动技能!L330</f>
        <v>5</v>
      </c>
      <c r="G328" s="31">
        <f>VLOOKUP(被动技能!M330,对应表!N:O,2,FALSE)</f>
        <v>9</v>
      </c>
      <c r="H328" s="31" t="str">
        <f>被动技能!N330</f>
        <v>buff_17</v>
      </c>
    </row>
    <row r="329" spans="1:8" s="31" customFormat="1" x14ac:dyDescent="0.15">
      <c r="A329" s="31">
        <f>被动技能!G331</f>
        <v>100326</v>
      </c>
      <c r="B329" s="31" t="str">
        <f>被动技能!H331</f>
        <v>刚烈</v>
      </c>
      <c r="C329" s="31" t="str">
        <f>被动技能!I331</f>
        <v>自身反击率+5,格挡率+5</v>
      </c>
      <c r="D329" s="31">
        <f>VLOOKUP(被动技能!J331,对应表!R:S,2,FALSE)</f>
        <v>1</v>
      </c>
      <c r="E329" s="31" t="str">
        <f>被动技能!K331</f>
        <v>200326:100:1:0</v>
      </c>
      <c r="F329" s="31">
        <f>被动技能!L331</f>
        <v>6</v>
      </c>
      <c r="G329" s="31">
        <f>VLOOKUP(被动技能!M331,对应表!N:O,2,FALSE)</f>
        <v>9</v>
      </c>
      <c r="H329" s="31" t="str">
        <f>被动技能!N331</f>
        <v>buff_17</v>
      </c>
    </row>
    <row r="330" spans="1:8" s="31" customFormat="1" x14ac:dyDescent="0.15">
      <c r="A330" s="31">
        <f>被动技能!G332</f>
        <v>100327</v>
      </c>
      <c r="B330" s="31" t="str">
        <f>被动技能!H332</f>
        <v>刚烈</v>
      </c>
      <c r="C330" s="31" t="str">
        <f>被动技能!I332</f>
        <v>自身反击率+6,格挡率+5</v>
      </c>
      <c r="D330" s="31">
        <f>VLOOKUP(被动技能!J332,对应表!R:S,2,FALSE)</f>
        <v>1</v>
      </c>
      <c r="E330" s="31" t="str">
        <f>被动技能!K332</f>
        <v>200327:100:1:0</v>
      </c>
      <c r="F330" s="31">
        <f>被动技能!L332</f>
        <v>7</v>
      </c>
      <c r="G330" s="31">
        <f>VLOOKUP(被动技能!M332,对应表!N:O,2,FALSE)</f>
        <v>9</v>
      </c>
      <c r="H330" s="31" t="str">
        <f>被动技能!N332</f>
        <v>buff_17</v>
      </c>
    </row>
    <row r="331" spans="1:8" s="31" customFormat="1" x14ac:dyDescent="0.15">
      <c r="A331" s="31">
        <f>被动技能!G333</f>
        <v>100328</v>
      </c>
      <c r="B331" s="31" t="str">
        <f>被动技能!H333</f>
        <v>刚烈</v>
      </c>
      <c r="C331" s="31" t="str">
        <f>被动技能!I333</f>
        <v>自身反击率+6,格挡率+6</v>
      </c>
      <c r="D331" s="31">
        <f>VLOOKUP(被动技能!J333,对应表!R:S,2,FALSE)</f>
        <v>1</v>
      </c>
      <c r="E331" s="31" t="str">
        <f>被动技能!K333</f>
        <v>200328:100:1:0</v>
      </c>
      <c r="F331" s="31">
        <f>被动技能!L333</f>
        <v>8</v>
      </c>
      <c r="G331" s="31">
        <f>VLOOKUP(被动技能!M333,对应表!N:O,2,FALSE)</f>
        <v>9</v>
      </c>
      <c r="H331" s="31" t="str">
        <f>被动技能!N333</f>
        <v>buff_17</v>
      </c>
    </row>
    <row r="332" spans="1:8" s="31" customFormat="1" x14ac:dyDescent="0.15">
      <c r="A332" s="31">
        <f>被动技能!G334</f>
        <v>100329</v>
      </c>
      <c r="B332" s="31" t="str">
        <f>被动技能!H334</f>
        <v>刚烈</v>
      </c>
      <c r="C332" s="31" t="str">
        <f>被动技能!I334</f>
        <v>自身反击率+7,格挡率+6</v>
      </c>
      <c r="D332" s="31">
        <f>VLOOKUP(被动技能!J334,对应表!R:S,2,FALSE)</f>
        <v>1</v>
      </c>
      <c r="E332" s="31" t="str">
        <f>被动技能!K334</f>
        <v>200329:100:1:0</v>
      </c>
      <c r="F332" s="31">
        <f>被动技能!L334</f>
        <v>9</v>
      </c>
      <c r="G332" s="31">
        <f>VLOOKUP(被动技能!M334,对应表!N:O,2,FALSE)</f>
        <v>9</v>
      </c>
      <c r="H332" s="31" t="str">
        <f>被动技能!N334</f>
        <v>buff_17</v>
      </c>
    </row>
    <row r="333" spans="1:8" s="31" customFormat="1" x14ac:dyDescent="0.15">
      <c r="A333" s="31">
        <f>被动技能!G335</f>
        <v>100330</v>
      </c>
      <c r="B333" s="31" t="str">
        <f>被动技能!H335</f>
        <v>刚烈</v>
      </c>
      <c r="C333" s="31" t="str">
        <f>被动技能!I335</f>
        <v>自身反击率+7,格挡率+7</v>
      </c>
      <c r="D333" s="31">
        <f>VLOOKUP(被动技能!J335,对应表!R:S,2,FALSE)</f>
        <v>1</v>
      </c>
      <c r="E333" s="31" t="str">
        <f>被动技能!K335</f>
        <v>200330:100:1:0</v>
      </c>
      <c r="F333" s="31">
        <f>被动技能!L335</f>
        <v>10</v>
      </c>
      <c r="G333" s="31">
        <f>VLOOKUP(被动技能!M335,对应表!N:O,2,FALSE)</f>
        <v>9</v>
      </c>
      <c r="H333" s="31" t="str">
        <f>被动技能!N335</f>
        <v>buff_17</v>
      </c>
    </row>
    <row r="334" spans="1:8" s="31" customFormat="1" x14ac:dyDescent="0.15">
      <c r="A334" s="31">
        <f>被动技能!G336</f>
        <v>100331</v>
      </c>
      <c r="B334" s="31" t="str">
        <f>被动技能!H336</f>
        <v>刚烈</v>
      </c>
      <c r="C334" s="31" t="str">
        <f>被动技能!I336</f>
        <v>自身反击率+8,格挡率+7</v>
      </c>
      <c r="D334" s="31">
        <f>VLOOKUP(被动技能!J336,对应表!R:S,2,FALSE)</f>
        <v>1</v>
      </c>
      <c r="E334" s="31" t="str">
        <f>被动技能!K336</f>
        <v>200331:100:1:0</v>
      </c>
      <c r="F334" s="31">
        <f>被动技能!L336</f>
        <v>11</v>
      </c>
      <c r="G334" s="31">
        <f>VLOOKUP(被动技能!M336,对应表!N:O,2,FALSE)</f>
        <v>9</v>
      </c>
      <c r="H334" s="31" t="str">
        <f>被动技能!N336</f>
        <v>buff_17</v>
      </c>
    </row>
    <row r="335" spans="1:8" s="31" customFormat="1" x14ac:dyDescent="0.15">
      <c r="A335" s="31">
        <f>被动技能!G337</f>
        <v>100332</v>
      </c>
      <c r="B335" s="31" t="str">
        <f>被动技能!H337</f>
        <v>刚烈</v>
      </c>
      <c r="C335" s="31" t="str">
        <f>被动技能!I337</f>
        <v>自身反击率+8,格挡率+8</v>
      </c>
      <c r="D335" s="31">
        <f>VLOOKUP(被动技能!J337,对应表!R:S,2,FALSE)</f>
        <v>1</v>
      </c>
      <c r="E335" s="31" t="str">
        <f>被动技能!K337</f>
        <v>200332:100:1:0</v>
      </c>
      <c r="F335" s="31">
        <f>被动技能!L337</f>
        <v>12</v>
      </c>
      <c r="G335" s="31">
        <f>VLOOKUP(被动技能!M337,对应表!N:O,2,FALSE)</f>
        <v>9</v>
      </c>
      <c r="H335" s="31" t="str">
        <f>被动技能!N337</f>
        <v>buff_17</v>
      </c>
    </row>
    <row r="336" spans="1:8" s="31" customFormat="1" x14ac:dyDescent="0.15">
      <c r="A336" s="31">
        <f>被动技能!G338</f>
        <v>100333</v>
      </c>
      <c r="B336" s="31" t="str">
        <f>被动技能!H338</f>
        <v>刚烈</v>
      </c>
      <c r="C336" s="31" t="str">
        <f>被动技能!I338</f>
        <v>自身反击率+9,格挡率+8</v>
      </c>
      <c r="D336" s="31">
        <f>VLOOKUP(被动技能!J338,对应表!R:S,2,FALSE)</f>
        <v>1</v>
      </c>
      <c r="E336" s="31" t="str">
        <f>被动技能!K338</f>
        <v>200333:100:1:0</v>
      </c>
      <c r="F336" s="31">
        <f>被动技能!L338</f>
        <v>13</v>
      </c>
      <c r="G336" s="31">
        <f>VLOOKUP(被动技能!M338,对应表!N:O,2,FALSE)</f>
        <v>9</v>
      </c>
      <c r="H336" s="31" t="str">
        <f>被动技能!N338</f>
        <v>buff_17</v>
      </c>
    </row>
    <row r="337" spans="1:8" s="31" customFormat="1" x14ac:dyDescent="0.15">
      <c r="A337" s="31">
        <f>被动技能!G339</f>
        <v>100334</v>
      </c>
      <c r="B337" s="31" t="str">
        <f>被动技能!H339</f>
        <v>刚烈</v>
      </c>
      <c r="C337" s="31" t="str">
        <f>被动技能!I339</f>
        <v>自身反击率+9,格挡率+9</v>
      </c>
      <c r="D337" s="31">
        <f>VLOOKUP(被动技能!J339,对应表!R:S,2,FALSE)</f>
        <v>1</v>
      </c>
      <c r="E337" s="31" t="str">
        <f>被动技能!K339</f>
        <v>200334:100:1:0</v>
      </c>
      <c r="F337" s="31">
        <f>被动技能!L339</f>
        <v>14</v>
      </c>
      <c r="G337" s="31">
        <f>VLOOKUP(被动技能!M339,对应表!N:O,2,FALSE)</f>
        <v>9</v>
      </c>
      <c r="H337" s="31" t="str">
        <f>被动技能!N339</f>
        <v>buff_17</v>
      </c>
    </row>
    <row r="338" spans="1:8" s="31" customFormat="1" x14ac:dyDescent="0.15">
      <c r="A338" s="31">
        <f>被动技能!G340</f>
        <v>100335</v>
      </c>
      <c r="B338" s="31" t="str">
        <f>被动技能!H340</f>
        <v>刚烈</v>
      </c>
      <c r="C338" s="31" t="str">
        <f>被动技能!I340</f>
        <v>自身反击率+10,格挡率+9</v>
      </c>
      <c r="D338" s="31">
        <f>VLOOKUP(被动技能!J340,对应表!R:S,2,FALSE)</f>
        <v>1</v>
      </c>
      <c r="E338" s="31" t="str">
        <f>被动技能!K340</f>
        <v>200335:100:1:0</v>
      </c>
      <c r="F338" s="31">
        <f>被动技能!L340</f>
        <v>15</v>
      </c>
      <c r="G338" s="31">
        <f>VLOOKUP(被动技能!M340,对应表!N:O,2,FALSE)</f>
        <v>9</v>
      </c>
      <c r="H338" s="31" t="str">
        <f>被动技能!N340</f>
        <v>buff_17</v>
      </c>
    </row>
    <row r="339" spans="1:8" s="31" customFormat="1" x14ac:dyDescent="0.15">
      <c r="A339" s="31">
        <f>被动技能!G341</f>
        <v>100336</v>
      </c>
      <c r="B339" s="31" t="str">
        <f>被动技能!H341</f>
        <v>刚烈</v>
      </c>
      <c r="C339" s="31" t="str">
        <f>被动技能!I341</f>
        <v>自身反击率+10,格挡率+10</v>
      </c>
      <c r="D339" s="31">
        <f>VLOOKUP(被动技能!J341,对应表!R:S,2,FALSE)</f>
        <v>1</v>
      </c>
      <c r="E339" s="31" t="str">
        <f>被动技能!K341</f>
        <v>200336:100:1:0</v>
      </c>
      <c r="F339" s="31">
        <f>被动技能!L341</f>
        <v>16</v>
      </c>
      <c r="G339" s="31">
        <f>VLOOKUP(被动技能!M341,对应表!N:O,2,FALSE)</f>
        <v>9</v>
      </c>
      <c r="H339" s="31" t="str">
        <f>被动技能!N341</f>
        <v>buff_17</v>
      </c>
    </row>
    <row r="340" spans="1:8" s="31" customFormat="1" x14ac:dyDescent="0.15">
      <c r="A340" s="31">
        <f>被动技能!G342</f>
        <v>100337</v>
      </c>
      <c r="B340" s="31" t="str">
        <f>被动技能!H342</f>
        <v>刚烈</v>
      </c>
      <c r="C340" s="31" t="str">
        <f>被动技能!I342</f>
        <v>自身反击率+11,格挡率+10</v>
      </c>
      <c r="D340" s="31">
        <f>VLOOKUP(被动技能!J342,对应表!R:S,2,FALSE)</f>
        <v>1</v>
      </c>
      <c r="E340" s="31" t="str">
        <f>被动技能!K342</f>
        <v>200337:100:1:0</v>
      </c>
      <c r="F340" s="31">
        <f>被动技能!L342</f>
        <v>17</v>
      </c>
      <c r="G340" s="31">
        <f>VLOOKUP(被动技能!M342,对应表!N:O,2,FALSE)</f>
        <v>9</v>
      </c>
      <c r="H340" s="31" t="str">
        <f>被动技能!N342</f>
        <v>buff_17</v>
      </c>
    </row>
    <row r="341" spans="1:8" s="31" customFormat="1" x14ac:dyDescent="0.15">
      <c r="A341" s="31">
        <f>被动技能!G343</f>
        <v>100338</v>
      </c>
      <c r="B341" s="31" t="str">
        <f>被动技能!H343</f>
        <v>刚烈</v>
      </c>
      <c r="C341" s="31" t="str">
        <f>被动技能!I343</f>
        <v>自身反击率+11,格挡率+11</v>
      </c>
      <c r="D341" s="31">
        <f>VLOOKUP(被动技能!J343,对应表!R:S,2,FALSE)</f>
        <v>1</v>
      </c>
      <c r="E341" s="31" t="str">
        <f>被动技能!K343</f>
        <v>200338:100:1:0</v>
      </c>
      <c r="F341" s="31">
        <f>被动技能!L343</f>
        <v>18</v>
      </c>
      <c r="G341" s="31">
        <f>VLOOKUP(被动技能!M343,对应表!N:O,2,FALSE)</f>
        <v>9</v>
      </c>
      <c r="H341" s="31" t="str">
        <f>被动技能!N343</f>
        <v>buff_17</v>
      </c>
    </row>
    <row r="342" spans="1:8" s="31" customFormat="1" x14ac:dyDescent="0.15">
      <c r="A342" s="31">
        <f>被动技能!G344</f>
        <v>100339</v>
      </c>
      <c r="B342" s="31" t="str">
        <f>被动技能!H344</f>
        <v>刚烈</v>
      </c>
      <c r="C342" s="31" t="str">
        <f>被动技能!I344</f>
        <v>自身反击率+12,格挡率+11</v>
      </c>
      <c r="D342" s="31">
        <f>VLOOKUP(被动技能!J344,对应表!R:S,2,FALSE)</f>
        <v>1</v>
      </c>
      <c r="E342" s="31" t="str">
        <f>被动技能!K344</f>
        <v>200339:100:1:0</v>
      </c>
      <c r="F342" s="31">
        <f>被动技能!L344</f>
        <v>19</v>
      </c>
      <c r="G342" s="31">
        <f>VLOOKUP(被动技能!M344,对应表!N:O,2,FALSE)</f>
        <v>9</v>
      </c>
      <c r="H342" s="31" t="str">
        <f>被动技能!N344</f>
        <v>buff_17</v>
      </c>
    </row>
    <row r="343" spans="1:8" s="31" customFormat="1" x14ac:dyDescent="0.15">
      <c r="A343" s="31">
        <f>被动技能!G345</f>
        <v>100340</v>
      </c>
      <c r="B343" s="31" t="str">
        <f>被动技能!H345</f>
        <v>刚烈</v>
      </c>
      <c r="C343" s="31" t="str">
        <f>被动技能!I345</f>
        <v>自身反击率+12,格挡率+12</v>
      </c>
      <c r="D343" s="31">
        <f>VLOOKUP(被动技能!J345,对应表!R:S,2,FALSE)</f>
        <v>1</v>
      </c>
      <c r="E343" s="31" t="str">
        <f>被动技能!K345</f>
        <v>200340:100:1:0</v>
      </c>
      <c r="F343" s="31">
        <f>被动技能!L345</f>
        <v>20</v>
      </c>
      <c r="G343" s="31">
        <f>VLOOKUP(被动技能!M345,对应表!N:O,2,FALSE)</f>
        <v>9</v>
      </c>
      <c r="H343" s="31" t="str">
        <f>被动技能!N345</f>
        <v>buff_17</v>
      </c>
    </row>
    <row r="344" spans="1:8" s="31" customFormat="1" x14ac:dyDescent="0.15">
      <c r="A344" s="31">
        <f>被动技能!G346</f>
        <v>100341</v>
      </c>
      <c r="B344" s="31" t="str">
        <f>被动技能!H346</f>
        <v>灵活</v>
      </c>
      <c r="C344" s="31" t="str">
        <f>被动技能!I346</f>
        <v>自身连击率+3,回避率+2</v>
      </c>
      <c r="D344" s="31">
        <f>VLOOKUP(被动技能!J346,对应表!R:S,2,FALSE)</f>
        <v>1</v>
      </c>
      <c r="E344" s="31" t="str">
        <f>被动技能!K346</f>
        <v>200341:100:1:0</v>
      </c>
      <c r="F344" s="31">
        <f>被动技能!L346</f>
        <v>1</v>
      </c>
      <c r="G344" s="31">
        <f>VLOOKUP(被动技能!M346,对应表!N:O,2,FALSE)</f>
        <v>9</v>
      </c>
      <c r="H344" s="31" t="str">
        <f>被动技能!N346</f>
        <v>buff_18</v>
      </c>
    </row>
    <row r="345" spans="1:8" s="31" customFormat="1" x14ac:dyDescent="0.15">
      <c r="A345" s="31">
        <f>被动技能!G347</f>
        <v>100342</v>
      </c>
      <c r="B345" s="31" t="str">
        <f>被动技能!H347</f>
        <v>灵活</v>
      </c>
      <c r="C345" s="31" t="str">
        <f>被动技能!I347</f>
        <v>自身连击率+3,回避率+3</v>
      </c>
      <c r="D345" s="31">
        <f>VLOOKUP(被动技能!J347,对应表!R:S,2,FALSE)</f>
        <v>1</v>
      </c>
      <c r="E345" s="31" t="str">
        <f>被动技能!K347</f>
        <v>200342:100:1:0</v>
      </c>
      <c r="F345" s="31">
        <f>被动技能!L347</f>
        <v>2</v>
      </c>
      <c r="G345" s="31">
        <f>VLOOKUP(被动技能!M347,对应表!N:O,2,FALSE)</f>
        <v>9</v>
      </c>
      <c r="H345" s="31" t="str">
        <f>被动技能!N347</f>
        <v>buff_18</v>
      </c>
    </row>
    <row r="346" spans="1:8" s="31" customFormat="1" x14ac:dyDescent="0.15">
      <c r="A346" s="31">
        <f>被动技能!G348</f>
        <v>100343</v>
      </c>
      <c r="B346" s="31" t="str">
        <f>被动技能!H348</f>
        <v>灵活</v>
      </c>
      <c r="C346" s="31" t="str">
        <f>被动技能!I348</f>
        <v>自身连击率+4,回避率+3</v>
      </c>
      <c r="D346" s="31">
        <f>VLOOKUP(被动技能!J348,对应表!R:S,2,FALSE)</f>
        <v>1</v>
      </c>
      <c r="E346" s="31" t="str">
        <f>被动技能!K348</f>
        <v>200343:100:1:0</v>
      </c>
      <c r="F346" s="31">
        <f>被动技能!L348</f>
        <v>3</v>
      </c>
      <c r="G346" s="31">
        <f>VLOOKUP(被动技能!M348,对应表!N:O,2,FALSE)</f>
        <v>9</v>
      </c>
      <c r="H346" s="31" t="str">
        <f>被动技能!N348</f>
        <v>buff_18</v>
      </c>
    </row>
    <row r="347" spans="1:8" s="31" customFormat="1" x14ac:dyDescent="0.15">
      <c r="A347" s="31">
        <f>被动技能!G349</f>
        <v>100344</v>
      </c>
      <c r="B347" s="31" t="str">
        <f>被动技能!H349</f>
        <v>灵活</v>
      </c>
      <c r="C347" s="31" t="str">
        <f>被动技能!I349</f>
        <v>自身连击率+4,回避率+4</v>
      </c>
      <c r="D347" s="31">
        <f>VLOOKUP(被动技能!J349,对应表!R:S,2,FALSE)</f>
        <v>1</v>
      </c>
      <c r="E347" s="31" t="str">
        <f>被动技能!K349</f>
        <v>200344:100:1:0</v>
      </c>
      <c r="F347" s="31">
        <f>被动技能!L349</f>
        <v>4</v>
      </c>
      <c r="G347" s="31">
        <f>VLOOKUP(被动技能!M349,对应表!N:O,2,FALSE)</f>
        <v>9</v>
      </c>
      <c r="H347" s="31" t="str">
        <f>被动技能!N349</f>
        <v>buff_18</v>
      </c>
    </row>
    <row r="348" spans="1:8" s="31" customFormat="1" x14ac:dyDescent="0.15">
      <c r="A348" s="31">
        <f>被动技能!G350</f>
        <v>100345</v>
      </c>
      <c r="B348" s="31" t="str">
        <f>被动技能!H350</f>
        <v>灵活</v>
      </c>
      <c r="C348" s="31" t="str">
        <f>被动技能!I350</f>
        <v>自身连击率+5,回避率+4</v>
      </c>
      <c r="D348" s="31">
        <f>VLOOKUP(被动技能!J350,对应表!R:S,2,FALSE)</f>
        <v>1</v>
      </c>
      <c r="E348" s="31" t="str">
        <f>被动技能!K350</f>
        <v>200345:100:1:0</v>
      </c>
      <c r="F348" s="31">
        <f>被动技能!L350</f>
        <v>5</v>
      </c>
      <c r="G348" s="31">
        <f>VLOOKUP(被动技能!M350,对应表!N:O,2,FALSE)</f>
        <v>9</v>
      </c>
      <c r="H348" s="31" t="str">
        <f>被动技能!N350</f>
        <v>buff_18</v>
      </c>
    </row>
    <row r="349" spans="1:8" s="31" customFormat="1" x14ac:dyDescent="0.15">
      <c r="A349" s="31">
        <f>被动技能!G351</f>
        <v>100346</v>
      </c>
      <c r="B349" s="31" t="str">
        <f>被动技能!H351</f>
        <v>灵活</v>
      </c>
      <c r="C349" s="31" t="str">
        <f>被动技能!I351</f>
        <v>自身连击率+5,回避率+5</v>
      </c>
      <c r="D349" s="31">
        <f>VLOOKUP(被动技能!J351,对应表!R:S,2,FALSE)</f>
        <v>1</v>
      </c>
      <c r="E349" s="31" t="str">
        <f>被动技能!K351</f>
        <v>200346:100:1:0</v>
      </c>
      <c r="F349" s="31">
        <f>被动技能!L351</f>
        <v>6</v>
      </c>
      <c r="G349" s="31">
        <f>VLOOKUP(被动技能!M351,对应表!N:O,2,FALSE)</f>
        <v>9</v>
      </c>
      <c r="H349" s="31" t="str">
        <f>被动技能!N351</f>
        <v>buff_18</v>
      </c>
    </row>
    <row r="350" spans="1:8" s="31" customFormat="1" x14ac:dyDescent="0.15">
      <c r="A350" s="31">
        <f>被动技能!G352</f>
        <v>100347</v>
      </c>
      <c r="B350" s="31" t="str">
        <f>被动技能!H352</f>
        <v>灵活</v>
      </c>
      <c r="C350" s="31" t="str">
        <f>被动技能!I352</f>
        <v>自身连击率+6,回避率+5</v>
      </c>
      <c r="D350" s="31">
        <f>VLOOKUP(被动技能!J352,对应表!R:S,2,FALSE)</f>
        <v>1</v>
      </c>
      <c r="E350" s="31" t="str">
        <f>被动技能!K352</f>
        <v>200347:100:1:0</v>
      </c>
      <c r="F350" s="31">
        <f>被动技能!L352</f>
        <v>7</v>
      </c>
      <c r="G350" s="31">
        <f>VLOOKUP(被动技能!M352,对应表!N:O,2,FALSE)</f>
        <v>9</v>
      </c>
      <c r="H350" s="31" t="str">
        <f>被动技能!N352</f>
        <v>buff_18</v>
      </c>
    </row>
    <row r="351" spans="1:8" s="31" customFormat="1" x14ac:dyDescent="0.15">
      <c r="A351" s="31">
        <f>被动技能!G353</f>
        <v>100348</v>
      </c>
      <c r="B351" s="31" t="str">
        <f>被动技能!H353</f>
        <v>灵活</v>
      </c>
      <c r="C351" s="31" t="str">
        <f>被动技能!I353</f>
        <v>自身连击率+6,回避率+6</v>
      </c>
      <c r="D351" s="31">
        <f>VLOOKUP(被动技能!J353,对应表!R:S,2,FALSE)</f>
        <v>1</v>
      </c>
      <c r="E351" s="31" t="str">
        <f>被动技能!K353</f>
        <v>200348:100:1:0</v>
      </c>
      <c r="F351" s="31">
        <f>被动技能!L353</f>
        <v>8</v>
      </c>
      <c r="G351" s="31">
        <f>VLOOKUP(被动技能!M353,对应表!N:O,2,FALSE)</f>
        <v>9</v>
      </c>
      <c r="H351" s="31" t="str">
        <f>被动技能!N353</f>
        <v>buff_18</v>
      </c>
    </row>
    <row r="352" spans="1:8" s="31" customFormat="1" x14ac:dyDescent="0.15">
      <c r="A352" s="31">
        <f>被动技能!G354</f>
        <v>100349</v>
      </c>
      <c r="B352" s="31" t="str">
        <f>被动技能!H354</f>
        <v>灵活</v>
      </c>
      <c r="C352" s="31" t="str">
        <f>被动技能!I354</f>
        <v>自身连击率+7,回避率+6</v>
      </c>
      <c r="D352" s="31">
        <f>VLOOKUP(被动技能!J354,对应表!R:S,2,FALSE)</f>
        <v>1</v>
      </c>
      <c r="E352" s="31" t="str">
        <f>被动技能!K354</f>
        <v>200349:100:1:0</v>
      </c>
      <c r="F352" s="31">
        <f>被动技能!L354</f>
        <v>9</v>
      </c>
      <c r="G352" s="31">
        <f>VLOOKUP(被动技能!M354,对应表!N:O,2,FALSE)</f>
        <v>9</v>
      </c>
      <c r="H352" s="31" t="str">
        <f>被动技能!N354</f>
        <v>buff_18</v>
      </c>
    </row>
    <row r="353" spans="1:8" s="31" customFormat="1" x14ac:dyDescent="0.15">
      <c r="A353" s="31">
        <f>被动技能!G355</f>
        <v>100350</v>
      </c>
      <c r="B353" s="31" t="str">
        <f>被动技能!H355</f>
        <v>灵活</v>
      </c>
      <c r="C353" s="31" t="str">
        <f>被动技能!I355</f>
        <v>自身连击率+7,回避率+7</v>
      </c>
      <c r="D353" s="31">
        <f>VLOOKUP(被动技能!J355,对应表!R:S,2,FALSE)</f>
        <v>1</v>
      </c>
      <c r="E353" s="31" t="str">
        <f>被动技能!K355</f>
        <v>200350:100:1:0</v>
      </c>
      <c r="F353" s="31">
        <f>被动技能!L355</f>
        <v>10</v>
      </c>
      <c r="G353" s="31">
        <f>VLOOKUP(被动技能!M355,对应表!N:O,2,FALSE)</f>
        <v>9</v>
      </c>
      <c r="H353" s="31" t="str">
        <f>被动技能!N355</f>
        <v>buff_18</v>
      </c>
    </row>
    <row r="354" spans="1:8" s="31" customFormat="1" x14ac:dyDescent="0.15">
      <c r="A354" s="31">
        <f>被动技能!G356</f>
        <v>100351</v>
      </c>
      <c r="B354" s="31" t="str">
        <f>被动技能!H356</f>
        <v>灵活</v>
      </c>
      <c r="C354" s="31" t="str">
        <f>被动技能!I356</f>
        <v>自身连击率+8,回避率+7</v>
      </c>
      <c r="D354" s="31">
        <f>VLOOKUP(被动技能!J356,对应表!R:S,2,FALSE)</f>
        <v>1</v>
      </c>
      <c r="E354" s="31" t="str">
        <f>被动技能!K356</f>
        <v>200351:100:1:0</v>
      </c>
      <c r="F354" s="31">
        <f>被动技能!L356</f>
        <v>11</v>
      </c>
      <c r="G354" s="31">
        <f>VLOOKUP(被动技能!M356,对应表!N:O,2,FALSE)</f>
        <v>9</v>
      </c>
      <c r="H354" s="31" t="str">
        <f>被动技能!N356</f>
        <v>buff_18</v>
      </c>
    </row>
    <row r="355" spans="1:8" s="31" customFormat="1" x14ac:dyDescent="0.15">
      <c r="A355" s="31">
        <f>被动技能!G357</f>
        <v>100352</v>
      </c>
      <c r="B355" s="31" t="str">
        <f>被动技能!H357</f>
        <v>灵活</v>
      </c>
      <c r="C355" s="31" t="str">
        <f>被动技能!I357</f>
        <v>自身连击率+8,回避率+8</v>
      </c>
      <c r="D355" s="31">
        <f>VLOOKUP(被动技能!J357,对应表!R:S,2,FALSE)</f>
        <v>1</v>
      </c>
      <c r="E355" s="31" t="str">
        <f>被动技能!K357</f>
        <v>200352:100:1:0</v>
      </c>
      <c r="F355" s="31">
        <f>被动技能!L357</f>
        <v>12</v>
      </c>
      <c r="G355" s="31">
        <f>VLOOKUP(被动技能!M357,对应表!N:O,2,FALSE)</f>
        <v>9</v>
      </c>
      <c r="H355" s="31" t="str">
        <f>被动技能!N357</f>
        <v>buff_18</v>
      </c>
    </row>
    <row r="356" spans="1:8" s="31" customFormat="1" x14ac:dyDescent="0.15">
      <c r="A356" s="31">
        <f>被动技能!G358</f>
        <v>100353</v>
      </c>
      <c r="B356" s="31" t="str">
        <f>被动技能!H358</f>
        <v>灵活</v>
      </c>
      <c r="C356" s="31" t="str">
        <f>被动技能!I358</f>
        <v>自身连击率+9,回避率+8</v>
      </c>
      <c r="D356" s="31">
        <f>VLOOKUP(被动技能!J358,对应表!R:S,2,FALSE)</f>
        <v>1</v>
      </c>
      <c r="E356" s="31" t="str">
        <f>被动技能!K358</f>
        <v>200353:100:1:0</v>
      </c>
      <c r="F356" s="31">
        <f>被动技能!L358</f>
        <v>13</v>
      </c>
      <c r="G356" s="31">
        <f>VLOOKUP(被动技能!M358,对应表!N:O,2,FALSE)</f>
        <v>9</v>
      </c>
      <c r="H356" s="31" t="str">
        <f>被动技能!N358</f>
        <v>buff_18</v>
      </c>
    </row>
    <row r="357" spans="1:8" s="31" customFormat="1" x14ac:dyDescent="0.15">
      <c r="A357" s="31">
        <f>被动技能!G359</f>
        <v>100354</v>
      </c>
      <c r="B357" s="31" t="str">
        <f>被动技能!H359</f>
        <v>灵活</v>
      </c>
      <c r="C357" s="31" t="str">
        <f>被动技能!I359</f>
        <v>自身连击率+9,回避率+9</v>
      </c>
      <c r="D357" s="31">
        <f>VLOOKUP(被动技能!J359,对应表!R:S,2,FALSE)</f>
        <v>1</v>
      </c>
      <c r="E357" s="31" t="str">
        <f>被动技能!K359</f>
        <v>200354:100:1:0</v>
      </c>
      <c r="F357" s="31">
        <f>被动技能!L359</f>
        <v>14</v>
      </c>
      <c r="G357" s="31">
        <f>VLOOKUP(被动技能!M359,对应表!N:O,2,FALSE)</f>
        <v>9</v>
      </c>
      <c r="H357" s="31" t="str">
        <f>被动技能!N359</f>
        <v>buff_18</v>
      </c>
    </row>
    <row r="358" spans="1:8" s="31" customFormat="1" x14ac:dyDescent="0.15">
      <c r="A358" s="31">
        <f>被动技能!G360</f>
        <v>100355</v>
      </c>
      <c r="B358" s="31" t="str">
        <f>被动技能!H360</f>
        <v>灵活</v>
      </c>
      <c r="C358" s="31" t="str">
        <f>被动技能!I360</f>
        <v>自身连击率+10,回避率+9</v>
      </c>
      <c r="D358" s="31">
        <f>VLOOKUP(被动技能!J360,对应表!R:S,2,FALSE)</f>
        <v>1</v>
      </c>
      <c r="E358" s="31" t="str">
        <f>被动技能!K360</f>
        <v>200355:100:1:0</v>
      </c>
      <c r="F358" s="31">
        <f>被动技能!L360</f>
        <v>15</v>
      </c>
      <c r="G358" s="31">
        <f>VLOOKUP(被动技能!M360,对应表!N:O,2,FALSE)</f>
        <v>9</v>
      </c>
      <c r="H358" s="31" t="str">
        <f>被动技能!N360</f>
        <v>buff_18</v>
      </c>
    </row>
    <row r="359" spans="1:8" s="31" customFormat="1" x14ac:dyDescent="0.15">
      <c r="A359" s="31">
        <f>被动技能!G361</f>
        <v>100356</v>
      </c>
      <c r="B359" s="31" t="str">
        <f>被动技能!H361</f>
        <v>灵活</v>
      </c>
      <c r="C359" s="31" t="str">
        <f>被动技能!I361</f>
        <v>自身连击率+10,回避率+10</v>
      </c>
      <c r="D359" s="31">
        <f>VLOOKUP(被动技能!J361,对应表!R:S,2,FALSE)</f>
        <v>1</v>
      </c>
      <c r="E359" s="31" t="str">
        <f>被动技能!K361</f>
        <v>200356:100:1:0</v>
      </c>
      <c r="F359" s="31">
        <f>被动技能!L361</f>
        <v>16</v>
      </c>
      <c r="G359" s="31">
        <f>VLOOKUP(被动技能!M361,对应表!N:O,2,FALSE)</f>
        <v>9</v>
      </c>
      <c r="H359" s="31" t="str">
        <f>被动技能!N361</f>
        <v>buff_18</v>
      </c>
    </row>
    <row r="360" spans="1:8" s="31" customFormat="1" x14ac:dyDescent="0.15">
      <c r="A360" s="31">
        <f>被动技能!G362</f>
        <v>100357</v>
      </c>
      <c r="B360" s="31" t="str">
        <f>被动技能!H362</f>
        <v>灵活</v>
      </c>
      <c r="C360" s="31" t="str">
        <f>被动技能!I362</f>
        <v>自身连击率+11,回避率+10</v>
      </c>
      <c r="D360" s="31">
        <f>VLOOKUP(被动技能!J362,对应表!R:S,2,FALSE)</f>
        <v>1</v>
      </c>
      <c r="E360" s="31" t="str">
        <f>被动技能!K362</f>
        <v>200357:100:1:0</v>
      </c>
      <c r="F360" s="31">
        <f>被动技能!L362</f>
        <v>17</v>
      </c>
      <c r="G360" s="31">
        <f>VLOOKUP(被动技能!M362,对应表!N:O,2,FALSE)</f>
        <v>9</v>
      </c>
      <c r="H360" s="31" t="str">
        <f>被动技能!N362</f>
        <v>buff_18</v>
      </c>
    </row>
    <row r="361" spans="1:8" s="31" customFormat="1" x14ac:dyDescent="0.15">
      <c r="A361" s="31">
        <f>被动技能!G363</f>
        <v>100358</v>
      </c>
      <c r="B361" s="31" t="str">
        <f>被动技能!H363</f>
        <v>灵活</v>
      </c>
      <c r="C361" s="31" t="str">
        <f>被动技能!I363</f>
        <v>自身连击率+11,回避率+11</v>
      </c>
      <c r="D361" s="31">
        <f>VLOOKUP(被动技能!J363,对应表!R:S,2,FALSE)</f>
        <v>1</v>
      </c>
      <c r="E361" s="31" t="str">
        <f>被动技能!K363</f>
        <v>200358:100:1:0</v>
      </c>
      <c r="F361" s="31">
        <f>被动技能!L363</f>
        <v>18</v>
      </c>
      <c r="G361" s="31">
        <f>VLOOKUP(被动技能!M363,对应表!N:O,2,FALSE)</f>
        <v>9</v>
      </c>
      <c r="H361" s="31" t="str">
        <f>被动技能!N363</f>
        <v>buff_18</v>
      </c>
    </row>
    <row r="362" spans="1:8" s="31" customFormat="1" x14ac:dyDescent="0.15">
      <c r="A362" s="31">
        <f>被动技能!G364</f>
        <v>100359</v>
      </c>
      <c r="B362" s="31" t="str">
        <f>被动技能!H364</f>
        <v>灵活</v>
      </c>
      <c r="C362" s="31" t="str">
        <f>被动技能!I364</f>
        <v>自身连击率+12,回避率+11</v>
      </c>
      <c r="D362" s="31">
        <f>VLOOKUP(被动技能!J364,对应表!R:S,2,FALSE)</f>
        <v>1</v>
      </c>
      <c r="E362" s="31" t="str">
        <f>被动技能!K364</f>
        <v>200359:100:1:0</v>
      </c>
      <c r="F362" s="31">
        <f>被动技能!L364</f>
        <v>19</v>
      </c>
      <c r="G362" s="31">
        <f>VLOOKUP(被动技能!M364,对应表!N:O,2,FALSE)</f>
        <v>9</v>
      </c>
      <c r="H362" s="31" t="str">
        <f>被动技能!N364</f>
        <v>buff_18</v>
      </c>
    </row>
    <row r="363" spans="1:8" s="31" customFormat="1" x14ac:dyDescent="0.15">
      <c r="A363" s="31">
        <f>被动技能!G365</f>
        <v>100360</v>
      </c>
      <c r="B363" s="31" t="str">
        <f>被动技能!H365</f>
        <v>灵活</v>
      </c>
      <c r="C363" s="31" t="str">
        <f>被动技能!I365</f>
        <v>自身连击率+12,回避率+12</v>
      </c>
      <c r="D363" s="31">
        <f>VLOOKUP(被动技能!J365,对应表!R:S,2,FALSE)</f>
        <v>1</v>
      </c>
      <c r="E363" s="31" t="str">
        <f>被动技能!K365</f>
        <v>200360:100:1:0</v>
      </c>
      <c r="F363" s="31">
        <f>被动技能!L365</f>
        <v>20</v>
      </c>
      <c r="G363" s="31">
        <f>VLOOKUP(被动技能!M365,对应表!N:O,2,FALSE)</f>
        <v>9</v>
      </c>
      <c r="H363" s="31" t="str">
        <f>被动技能!N365</f>
        <v>buff_18</v>
      </c>
    </row>
    <row r="364" spans="1:8" s="31" customFormat="1" x14ac:dyDescent="0.15">
      <c r="A364" s="31">
        <f>被动技能!G366</f>
        <v>100361</v>
      </c>
      <c r="B364" s="31" t="str">
        <f>被动技能!H366</f>
        <v>狂战</v>
      </c>
      <c r="C364" s="31" t="str">
        <f>被动技能!I366</f>
        <v>自身连击率+3,暴击率+2</v>
      </c>
      <c r="D364" s="31">
        <f>VLOOKUP(被动技能!J366,对应表!R:S,2,FALSE)</f>
        <v>1</v>
      </c>
      <c r="E364" s="31" t="str">
        <f>被动技能!K366</f>
        <v>200361:100:1:0</v>
      </c>
      <c r="F364" s="31">
        <f>被动技能!L366</f>
        <v>1</v>
      </c>
      <c r="G364" s="31">
        <f>VLOOKUP(被动技能!M366,对应表!N:O,2,FALSE)</f>
        <v>1</v>
      </c>
      <c r="H364" s="31" t="str">
        <f>被动技能!N366</f>
        <v>buff_19</v>
      </c>
    </row>
    <row r="365" spans="1:8" s="31" customFormat="1" x14ac:dyDescent="0.15">
      <c r="A365" s="31">
        <f>被动技能!G367</f>
        <v>100362</v>
      </c>
      <c r="B365" s="31" t="str">
        <f>被动技能!H367</f>
        <v>狂战</v>
      </c>
      <c r="C365" s="31" t="str">
        <f>被动技能!I367</f>
        <v>自身连击率+3,暴击率+3</v>
      </c>
      <c r="D365" s="31">
        <f>VLOOKUP(被动技能!J367,对应表!R:S,2,FALSE)</f>
        <v>1</v>
      </c>
      <c r="E365" s="31" t="str">
        <f>被动技能!K367</f>
        <v>200362:100:1:0</v>
      </c>
      <c r="F365" s="31">
        <f>被动技能!L367</f>
        <v>2</v>
      </c>
      <c r="G365" s="31">
        <f>VLOOKUP(被动技能!M367,对应表!N:O,2,FALSE)</f>
        <v>1</v>
      </c>
      <c r="H365" s="31" t="str">
        <f>被动技能!N367</f>
        <v>buff_19</v>
      </c>
    </row>
    <row r="366" spans="1:8" s="31" customFormat="1" x14ac:dyDescent="0.15">
      <c r="A366" s="31">
        <f>被动技能!G368</f>
        <v>100363</v>
      </c>
      <c r="B366" s="31" t="str">
        <f>被动技能!H368</f>
        <v>狂战</v>
      </c>
      <c r="C366" s="31" t="str">
        <f>被动技能!I368</f>
        <v>自身连击率+4,暴击率+3</v>
      </c>
      <c r="D366" s="31">
        <f>VLOOKUP(被动技能!J368,对应表!R:S,2,FALSE)</f>
        <v>1</v>
      </c>
      <c r="E366" s="31" t="str">
        <f>被动技能!K368</f>
        <v>200363:100:1:0</v>
      </c>
      <c r="F366" s="31">
        <f>被动技能!L368</f>
        <v>3</v>
      </c>
      <c r="G366" s="31">
        <f>VLOOKUP(被动技能!M368,对应表!N:O,2,FALSE)</f>
        <v>1</v>
      </c>
      <c r="H366" s="31" t="str">
        <f>被动技能!N368</f>
        <v>buff_19</v>
      </c>
    </row>
    <row r="367" spans="1:8" s="31" customFormat="1" x14ac:dyDescent="0.15">
      <c r="A367" s="31">
        <f>被动技能!G369</f>
        <v>100364</v>
      </c>
      <c r="B367" s="31" t="str">
        <f>被动技能!H369</f>
        <v>狂战</v>
      </c>
      <c r="C367" s="31" t="str">
        <f>被动技能!I369</f>
        <v>自身连击率+4,暴击率+4</v>
      </c>
      <c r="D367" s="31">
        <f>VLOOKUP(被动技能!J369,对应表!R:S,2,FALSE)</f>
        <v>1</v>
      </c>
      <c r="E367" s="31" t="str">
        <f>被动技能!K369</f>
        <v>200364:100:1:0</v>
      </c>
      <c r="F367" s="31">
        <f>被动技能!L369</f>
        <v>4</v>
      </c>
      <c r="G367" s="31">
        <f>VLOOKUP(被动技能!M369,对应表!N:O,2,FALSE)</f>
        <v>1</v>
      </c>
      <c r="H367" s="31" t="str">
        <f>被动技能!N369</f>
        <v>buff_19</v>
      </c>
    </row>
    <row r="368" spans="1:8" s="31" customFormat="1" x14ac:dyDescent="0.15">
      <c r="A368" s="31">
        <f>被动技能!G370</f>
        <v>100365</v>
      </c>
      <c r="B368" s="31" t="str">
        <f>被动技能!H370</f>
        <v>狂战</v>
      </c>
      <c r="C368" s="31" t="str">
        <f>被动技能!I370</f>
        <v>自身连击率+5,暴击率+4</v>
      </c>
      <c r="D368" s="31">
        <f>VLOOKUP(被动技能!J370,对应表!R:S,2,FALSE)</f>
        <v>1</v>
      </c>
      <c r="E368" s="31" t="str">
        <f>被动技能!K370</f>
        <v>200365:100:1:0</v>
      </c>
      <c r="F368" s="31">
        <f>被动技能!L370</f>
        <v>5</v>
      </c>
      <c r="G368" s="31">
        <f>VLOOKUP(被动技能!M370,对应表!N:O,2,FALSE)</f>
        <v>1</v>
      </c>
      <c r="H368" s="31" t="str">
        <f>被动技能!N370</f>
        <v>buff_19</v>
      </c>
    </row>
    <row r="369" spans="1:8" s="31" customFormat="1" x14ac:dyDescent="0.15">
      <c r="A369" s="31">
        <f>被动技能!G371</f>
        <v>100366</v>
      </c>
      <c r="B369" s="31" t="str">
        <f>被动技能!H371</f>
        <v>狂战</v>
      </c>
      <c r="C369" s="31" t="str">
        <f>被动技能!I371</f>
        <v>自身连击率+5,暴击率+5</v>
      </c>
      <c r="D369" s="31">
        <f>VLOOKUP(被动技能!J371,对应表!R:S,2,FALSE)</f>
        <v>1</v>
      </c>
      <c r="E369" s="31" t="str">
        <f>被动技能!K371</f>
        <v>200366:100:1:0</v>
      </c>
      <c r="F369" s="31">
        <f>被动技能!L371</f>
        <v>6</v>
      </c>
      <c r="G369" s="31">
        <f>VLOOKUP(被动技能!M371,对应表!N:O,2,FALSE)</f>
        <v>1</v>
      </c>
      <c r="H369" s="31" t="str">
        <f>被动技能!N371</f>
        <v>buff_19</v>
      </c>
    </row>
    <row r="370" spans="1:8" s="31" customFormat="1" x14ac:dyDescent="0.15">
      <c r="A370" s="31">
        <f>被动技能!G372</f>
        <v>100367</v>
      </c>
      <c r="B370" s="31" t="str">
        <f>被动技能!H372</f>
        <v>狂战</v>
      </c>
      <c r="C370" s="31" t="str">
        <f>被动技能!I372</f>
        <v>自身连击率+6,暴击率+5</v>
      </c>
      <c r="D370" s="31">
        <f>VLOOKUP(被动技能!J372,对应表!R:S,2,FALSE)</f>
        <v>1</v>
      </c>
      <c r="E370" s="31" t="str">
        <f>被动技能!K372</f>
        <v>200367:100:1:0</v>
      </c>
      <c r="F370" s="31">
        <f>被动技能!L372</f>
        <v>7</v>
      </c>
      <c r="G370" s="31">
        <f>VLOOKUP(被动技能!M372,对应表!N:O,2,FALSE)</f>
        <v>1</v>
      </c>
      <c r="H370" s="31" t="str">
        <f>被动技能!N372</f>
        <v>buff_19</v>
      </c>
    </row>
    <row r="371" spans="1:8" s="31" customFormat="1" x14ac:dyDescent="0.15">
      <c r="A371" s="31">
        <f>被动技能!G373</f>
        <v>100368</v>
      </c>
      <c r="B371" s="31" t="str">
        <f>被动技能!H373</f>
        <v>狂战</v>
      </c>
      <c r="C371" s="31" t="str">
        <f>被动技能!I373</f>
        <v>自身连击率+6,暴击率+6</v>
      </c>
      <c r="D371" s="31">
        <f>VLOOKUP(被动技能!J373,对应表!R:S,2,FALSE)</f>
        <v>1</v>
      </c>
      <c r="E371" s="31" t="str">
        <f>被动技能!K373</f>
        <v>200368:100:1:0</v>
      </c>
      <c r="F371" s="31">
        <f>被动技能!L373</f>
        <v>8</v>
      </c>
      <c r="G371" s="31">
        <f>VLOOKUP(被动技能!M373,对应表!N:O,2,FALSE)</f>
        <v>1</v>
      </c>
      <c r="H371" s="31" t="str">
        <f>被动技能!N373</f>
        <v>buff_19</v>
      </c>
    </row>
    <row r="372" spans="1:8" s="31" customFormat="1" x14ac:dyDescent="0.15">
      <c r="A372" s="31">
        <f>被动技能!G374</f>
        <v>100369</v>
      </c>
      <c r="B372" s="31" t="str">
        <f>被动技能!H374</f>
        <v>狂战</v>
      </c>
      <c r="C372" s="31" t="str">
        <f>被动技能!I374</f>
        <v>自身连击率+7,暴击率+6</v>
      </c>
      <c r="D372" s="31">
        <f>VLOOKUP(被动技能!J374,对应表!R:S,2,FALSE)</f>
        <v>1</v>
      </c>
      <c r="E372" s="31" t="str">
        <f>被动技能!K374</f>
        <v>200369:100:1:0</v>
      </c>
      <c r="F372" s="31">
        <f>被动技能!L374</f>
        <v>9</v>
      </c>
      <c r="G372" s="31">
        <f>VLOOKUP(被动技能!M374,对应表!N:O,2,FALSE)</f>
        <v>1</v>
      </c>
      <c r="H372" s="31" t="str">
        <f>被动技能!N374</f>
        <v>buff_19</v>
      </c>
    </row>
    <row r="373" spans="1:8" s="31" customFormat="1" x14ac:dyDescent="0.15">
      <c r="A373" s="31">
        <f>被动技能!G375</f>
        <v>100370</v>
      </c>
      <c r="B373" s="31" t="str">
        <f>被动技能!H375</f>
        <v>狂战</v>
      </c>
      <c r="C373" s="31" t="str">
        <f>被动技能!I375</f>
        <v>自身连击率+7,暴击率+7</v>
      </c>
      <c r="D373" s="31">
        <f>VLOOKUP(被动技能!J375,对应表!R:S,2,FALSE)</f>
        <v>1</v>
      </c>
      <c r="E373" s="31" t="str">
        <f>被动技能!K375</f>
        <v>200370:100:1:0</v>
      </c>
      <c r="F373" s="31">
        <f>被动技能!L375</f>
        <v>10</v>
      </c>
      <c r="G373" s="31">
        <f>VLOOKUP(被动技能!M375,对应表!N:O,2,FALSE)</f>
        <v>1</v>
      </c>
      <c r="H373" s="31" t="str">
        <f>被动技能!N375</f>
        <v>buff_19</v>
      </c>
    </row>
    <row r="374" spans="1:8" s="31" customFormat="1" x14ac:dyDescent="0.15">
      <c r="A374" s="31">
        <f>被动技能!G376</f>
        <v>100371</v>
      </c>
      <c r="B374" s="31" t="str">
        <f>被动技能!H376</f>
        <v>狂战</v>
      </c>
      <c r="C374" s="31" t="str">
        <f>被动技能!I376</f>
        <v>自身连击率+8,暴击率+7</v>
      </c>
      <c r="D374" s="31">
        <f>VLOOKUP(被动技能!J376,对应表!R:S,2,FALSE)</f>
        <v>1</v>
      </c>
      <c r="E374" s="31" t="str">
        <f>被动技能!K376</f>
        <v>200371:100:1:0</v>
      </c>
      <c r="F374" s="31">
        <f>被动技能!L376</f>
        <v>11</v>
      </c>
      <c r="G374" s="31">
        <f>VLOOKUP(被动技能!M376,对应表!N:O,2,FALSE)</f>
        <v>1</v>
      </c>
      <c r="H374" s="31" t="str">
        <f>被动技能!N376</f>
        <v>buff_19</v>
      </c>
    </row>
    <row r="375" spans="1:8" s="31" customFormat="1" x14ac:dyDescent="0.15">
      <c r="A375" s="31">
        <f>被动技能!G377</f>
        <v>100372</v>
      </c>
      <c r="B375" s="31" t="str">
        <f>被动技能!H377</f>
        <v>狂战</v>
      </c>
      <c r="C375" s="31" t="str">
        <f>被动技能!I377</f>
        <v>自身连击率+8,暴击率+8</v>
      </c>
      <c r="D375" s="31">
        <f>VLOOKUP(被动技能!J377,对应表!R:S,2,FALSE)</f>
        <v>1</v>
      </c>
      <c r="E375" s="31" t="str">
        <f>被动技能!K377</f>
        <v>200372:100:1:0</v>
      </c>
      <c r="F375" s="31">
        <f>被动技能!L377</f>
        <v>12</v>
      </c>
      <c r="G375" s="31">
        <f>VLOOKUP(被动技能!M377,对应表!N:O,2,FALSE)</f>
        <v>1</v>
      </c>
      <c r="H375" s="31" t="str">
        <f>被动技能!N377</f>
        <v>buff_19</v>
      </c>
    </row>
    <row r="376" spans="1:8" s="31" customFormat="1" x14ac:dyDescent="0.15">
      <c r="A376" s="31">
        <f>被动技能!G378</f>
        <v>100373</v>
      </c>
      <c r="B376" s="31" t="str">
        <f>被动技能!H378</f>
        <v>狂战</v>
      </c>
      <c r="C376" s="31" t="str">
        <f>被动技能!I378</f>
        <v>自身连击率+9,暴击率+8</v>
      </c>
      <c r="D376" s="31">
        <f>VLOOKUP(被动技能!J378,对应表!R:S,2,FALSE)</f>
        <v>1</v>
      </c>
      <c r="E376" s="31" t="str">
        <f>被动技能!K378</f>
        <v>200373:100:1:0</v>
      </c>
      <c r="F376" s="31">
        <f>被动技能!L378</f>
        <v>13</v>
      </c>
      <c r="G376" s="31">
        <f>VLOOKUP(被动技能!M378,对应表!N:O,2,FALSE)</f>
        <v>1</v>
      </c>
      <c r="H376" s="31" t="str">
        <f>被动技能!N378</f>
        <v>buff_19</v>
      </c>
    </row>
    <row r="377" spans="1:8" s="31" customFormat="1" x14ac:dyDescent="0.15">
      <c r="A377" s="31">
        <f>被动技能!G379</f>
        <v>100374</v>
      </c>
      <c r="B377" s="31" t="str">
        <f>被动技能!H379</f>
        <v>狂战</v>
      </c>
      <c r="C377" s="31" t="str">
        <f>被动技能!I379</f>
        <v>自身连击率+9,暴击率+9</v>
      </c>
      <c r="D377" s="31">
        <f>VLOOKUP(被动技能!J379,对应表!R:S,2,FALSE)</f>
        <v>1</v>
      </c>
      <c r="E377" s="31" t="str">
        <f>被动技能!K379</f>
        <v>200374:100:1:0</v>
      </c>
      <c r="F377" s="31">
        <f>被动技能!L379</f>
        <v>14</v>
      </c>
      <c r="G377" s="31">
        <f>VLOOKUP(被动技能!M379,对应表!N:O,2,FALSE)</f>
        <v>1</v>
      </c>
      <c r="H377" s="31" t="str">
        <f>被动技能!N379</f>
        <v>buff_19</v>
      </c>
    </row>
    <row r="378" spans="1:8" s="31" customFormat="1" x14ac:dyDescent="0.15">
      <c r="A378" s="31">
        <f>被动技能!G380</f>
        <v>100375</v>
      </c>
      <c r="B378" s="31" t="str">
        <f>被动技能!H380</f>
        <v>狂战</v>
      </c>
      <c r="C378" s="31" t="str">
        <f>被动技能!I380</f>
        <v>自身连击率+10,暴击率+9</v>
      </c>
      <c r="D378" s="31">
        <f>VLOOKUP(被动技能!J380,对应表!R:S,2,FALSE)</f>
        <v>1</v>
      </c>
      <c r="E378" s="31" t="str">
        <f>被动技能!K380</f>
        <v>200375:100:1:0</v>
      </c>
      <c r="F378" s="31">
        <f>被动技能!L380</f>
        <v>15</v>
      </c>
      <c r="G378" s="31">
        <f>VLOOKUP(被动技能!M380,对应表!N:O,2,FALSE)</f>
        <v>1</v>
      </c>
      <c r="H378" s="31" t="str">
        <f>被动技能!N380</f>
        <v>buff_19</v>
      </c>
    </row>
    <row r="379" spans="1:8" s="31" customFormat="1" x14ac:dyDescent="0.15">
      <c r="A379" s="31">
        <f>被动技能!G381</f>
        <v>100376</v>
      </c>
      <c r="B379" s="31" t="str">
        <f>被动技能!H381</f>
        <v>狂战</v>
      </c>
      <c r="C379" s="31" t="str">
        <f>被动技能!I381</f>
        <v>自身连击率+10,暴击率+10</v>
      </c>
      <c r="D379" s="31">
        <f>VLOOKUP(被动技能!J381,对应表!R:S,2,FALSE)</f>
        <v>1</v>
      </c>
      <c r="E379" s="31" t="str">
        <f>被动技能!K381</f>
        <v>200376:100:1:0</v>
      </c>
      <c r="F379" s="31">
        <f>被动技能!L381</f>
        <v>16</v>
      </c>
      <c r="G379" s="31">
        <f>VLOOKUP(被动技能!M381,对应表!N:O,2,FALSE)</f>
        <v>1</v>
      </c>
      <c r="H379" s="31" t="str">
        <f>被动技能!N381</f>
        <v>buff_19</v>
      </c>
    </row>
    <row r="380" spans="1:8" s="31" customFormat="1" x14ac:dyDescent="0.15">
      <c r="A380" s="31">
        <f>被动技能!G382</f>
        <v>100377</v>
      </c>
      <c r="B380" s="31" t="str">
        <f>被动技能!H382</f>
        <v>狂战</v>
      </c>
      <c r="C380" s="31" t="str">
        <f>被动技能!I382</f>
        <v>自身连击率+11,暴击率+10</v>
      </c>
      <c r="D380" s="31">
        <f>VLOOKUP(被动技能!J382,对应表!R:S,2,FALSE)</f>
        <v>1</v>
      </c>
      <c r="E380" s="31" t="str">
        <f>被动技能!K382</f>
        <v>200377:100:1:0</v>
      </c>
      <c r="F380" s="31">
        <f>被动技能!L382</f>
        <v>17</v>
      </c>
      <c r="G380" s="31">
        <f>VLOOKUP(被动技能!M382,对应表!N:O,2,FALSE)</f>
        <v>1</v>
      </c>
      <c r="H380" s="31" t="str">
        <f>被动技能!N382</f>
        <v>buff_19</v>
      </c>
    </row>
    <row r="381" spans="1:8" s="31" customFormat="1" x14ac:dyDescent="0.15">
      <c r="A381" s="31">
        <f>被动技能!G383</f>
        <v>100378</v>
      </c>
      <c r="B381" s="31" t="str">
        <f>被动技能!H383</f>
        <v>狂战</v>
      </c>
      <c r="C381" s="31" t="str">
        <f>被动技能!I383</f>
        <v>自身连击率+11,暴击率+11</v>
      </c>
      <c r="D381" s="31">
        <f>VLOOKUP(被动技能!J383,对应表!R:S,2,FALSE)</f>
        <v>1</v>
      </c>
      <c r="E381" s="31" t="str">
        <f>被动技能!K383</f>
        <v>200378:100:1:0</v>
      </c>
      <c r="F381" s="31">
        <f>被动技能!L383</f>
        <v>18</v>
      </c>
      <c r="G381" s="31">
        <f>VLOOKUP(被动技能!M383,对应表!N:O,2,FALSE)</f>
        <v>1</v>
      </c>
      <c r="H381" s="31" t="str">
        <f>被动技能!N383</f>
        <v>buff_19</v>
      </c>
    </row>
    <row r="382" spans="1:8" s="31" customFormat="1" x14ac:dyDescent="0.15">
      <c r="A382" s="31">
        <f>被动技能!G384</f>
        <v>100379</v>
      </c>
      <c r="B382" s="31" t="str">
        <f>被动技能!H384</f>
        <v>狂战</v>
      </c>
      <c r="C382" s="31" t="str">
        <f>被动技能!I384</f>
        <v>自身连击率+12,暴击率+11</v>
      </c>
      <c r="D382" s="31">
        <f>VLOOKUP(被动技能!J384,对应表!R:S,2,FALSE)</f>
        <v>1</v>
      </c>
      <c r="E382" s="31" t="str">
        <f>被动技能!K384</f>
        <v>200379:100:1:0</v>
      </c>
      <c r="F382" s="31">
        <f>被动技能!L384</f>
        <v>19</v>
      </c>
      <c r="G382" s="31">
        <f>VLOOKUP(被动技能!M384,对应表!N:O,2,FALSE)</f>
        <v>1</v>
      </c>
      <c r="H382" s="31" t="str">
        <f>被动技能!N384</f>
        <v>buff_19</v>
      </c>
    </row>
    <row r="383" spans="1:8" s="31" customFormat="1" x14ac:dyDescent="0.15">
      <c r="A383" s="31">
        <f>被动技能!G385</f>
        <v>100380</v>
      </c>
      <c r="B383" s="31" t="str">
        <f>被动技能!H385</f>
        <v>狂战</v>
      </c>
      <c r="C383" s="31" t="str">
        <f>被动技能!I385</f>
        <v>自身连击率+12,暴击率+12</v>
      </c>
      <c r="D383" s="31">
        <f>VLOOKUP(被动技能!J385,对应表!R:S,2,FALSE)</f>
        <v>1</v>
      </c>
      <c r="E383" s="31" t="str">
        <f>被动技能!K385</f>
        <v>200380:100:1:0</v>
      </c>
      <c r="F383" s="31">
        <f>被动技能!L385</f>
        <v>20</v>
      </c>
      <c r="G383" s="31">
        <f>VLOOKUP(被动技能!M385,对应表!N:O,2,FALSE)</f>
        <v>1</v>
      </c>
      <c r="H383" s="31" t="str">
        <f>被动技能!N385</f>
        <v>buff_19</v>
      </c>
    </row>
    <row r="384" spans="1:8" s="31" customFormat="1" x14ac:dyDescent="0.15">
      <c r="A384" s="31">
        <f>被动技能!G386</f>
        <v>100381</v>
      </c>
      <c r="B384" s="31" t="str">
        <f>被动技能!H386</f>
        <v>致命</v>
      </c>
      <c r="C384" s="31" t="str">
        <f>被动技能!I386</f>
        <v>自身破甲率+3,暴击率+2</v>
      </c>
      <c r="D384" s="31">
        <f>VLOOKUP(被动技能!J386,对应表!R:S,2,FALSE)</f>
        <v>1</v>
      </c>
      <c r="E384" s="31" t="str">
        <f>被动技能!K386</f>
        <v>200381:100:1:0</v>
      </c>
      <c r="F384" s="31">
        <f>被动技能!L386</f>
        <v>1</v>
      </c>
      <c r="G384" s="31">
        <f>VLOOKUP(被动技能!M386,对应表!N:O,2,FALSE)</f>
        <v>1</v>
      </c>
      <c r="H384" s="31" t="str">
        <f>被动技能!N386</f>
        <v>buff_20</v>
      </c>
    </row>
    <row r="385" spans="1:8" s="31" customFormat="1" x14ac:dyDescent="0.15">
      <c r="A385" s="31">
        <f>被动技能!G387</f>
        <v>100382</v>
      </c>
      <c r="B385" s="31" t="str">
        <f>被动技能!H387</f>
        <v>致命</v>
      </c>
      <c r="C385" s="31" t="str">
        <f>被动技能!I387</f>
        <v>自身破甲率+3,暴击率+3</v>
      </c>
      <c r="D385" s="31">
        <f>VLOOKUP(被动技能!J387,对应表!R:S,2,FALSE)</f>
        <v>1</v>
      </c>
      <c r="E385" s="31" t="str">
        <f>被动技能!K387</f>
        <v>200382:100:1:0</v>
      </c>
      <c r="F385" s="31">
        <f>被动技能!L387</f>
        <v>2</v>
      </c>
      <c r="G385" s="31">
        <f>VLOOKUP(被动技能!M387,对应表!N:O,2,FALSE)</f>
        <v>1</v>
      </c>
      <c r="H385" s="31" t="str">
        <f>被动技能!N387</f>
        <v>buff_20</v>
      </c>
    </row>
    <row r="386" spans="1:8" s="31" customFormat="1" x14ac:dyDescent="0.15">
      <c r="A386" s="31">
        <f>被动技能!G388</f>
        <v>100383</v>
      </c>
      <c r="B386" s="31" t="str">
        <f>被动技能!H388</f>
        <v>致命</v>
      </c>
      <c r="C386" s="31" t="str">
        <f>被动技能!I388</f>
        <v>自身破甲率+4,暴击率+3</v>
      </c>
      <c r="D386" s="31">
        <f>VLOOKUP(被动技能!J388,对应表!R:S,2,FALSE)</f>
        <v>1</v>
      </c>
      <c r="E386" s="31" t="str">
        <f>被动技能!K388</f>
        <v>200383:100:1:0</v>
      </c>
      <c r="F386" s="31">
        <f>被动技能!L388</f>
        <v>3</v>
      </c>
      <c r="G386" s="31">
        <f>VLOOKUP(被动技能!M388,对应表!N:O,2,FALSE)</f>
        <v>1</v>
      </c>
      <c r="H386" s="31" t="str">
        <f>被动技能!N388</f>
        <v>buff_20</v>
      </c>
    </row>
    <row r="387" spans="1:8" s="31" customFormat="1" x14ac:dyDescent="0.15">
      <c r="A387" s="31">
        <f>被动技能!G389</f>
        <v>100384</v>
      </c>
      <c r="B387" s="31" t="str">
        <f>被动技能!H389</f>
        <v>致命</v>
      </c>
      <c r="C387" s="31" t="str">
        <f>被动技能!I389</f>
        <v>自身破甲率+4,暴击率+4</v>
      </c>
      <c r="D387" s="31">
        <f>VLOOKUP(被动技能!J389,对应表!R:S,2,FALSE)</f>
        <v>1</v>
      </c>
      <c r="E387" s="31" t="str">
        <f>被动技能!K389</f>
        <v>200384:100:1:0</v>
      </c>
      <c r="F387" s="31">
        <f>被动技能!L389</f>
        <v>4</v>
      </c>
      <c r="G387" s="31">
        <f>VLOOKUP(被动技能!M389,对应表!N:O,2,FALSE)</f>
        <v>1</v>
      </c>
      <c r="H387" s="31" t="str">
        <f>被动技能!N389</f>
        <v>buff_20</v>
      </c>
    </row>
    <row r="388" spans="1:8" s="31" customFormat="1" x14ac:dyDescent="0.15">
      <c r="A388" s="31">
        <f>被动技能!G390</f>
        <v>100385</v>
      </c>
      <c r="B388" s="31" t="str">
        <f>被动技能!H390</f>
        <v>致命</v>
      </c>
      <c r="C388" s="31" t="str">
        <f>被动技能!I390</f>
        <v>自身破甲率+5,暴击率+4</v>
      </c>
      <c r="D388" s="31">
        <f>VLOOKUP(被动技能!J390,对应表!R:S,2,FALSE)</f>
        <v>1</v>
      </c>
      <c r="E388" s="31" t="str">
        <f>被动技能!K390</f>
        <v>200385:100:1:0</v>
      </c>
      <c r="F388" s="31">
        <f>被动技能!L390</f>
        <v>5</v>
      </c>
      <c r="G388" s="31">
        <f>VLOOKUP(被动技能!M390,对应表!N:O,2,FALSE)</f>
        <v>1</v>
      </c>
      <c r="H388" s="31" t="str">
        <f>被动技能!N390</f>
        <v>buff_20</v>
      </c>
    </row>
    <row r="389" spans="1:8" s="31" customFormat="1" x14ac:dyDescent="0.15">
      <c r="A389" s="31">
        <f>被动技能!G391</f>
        <v>100386</v>
      </c>
      <c r="B389" s="31" t="str">
        <f>被动技能!H391</f>
        <v>致命</v>
      </c>
      <c r="C389" s="31" t="str">
        <f>被动技能!I391</f>
        <v>自身破甲率+5,暴击率+5</v>
      </c>
      <c r="D389" s="31">
        <f>VLOOKUP(被动技能!J391,对应表!R:S,2,FALSE)</f>
        <v>1</v>
      </c>
      <c r="E389" s="31" t="str">
        <f>被动技能!K391</f>
        <v>200386:100:1:0</v>
      </c>
      <c r="F389" s="31">
        <f>被动技能!L391</f>
        <v>6</v>
      </c>
      <c r="G389" s="31">
        <f>VLOOKUP(被动技能!M391,对应表!N:O,2,FALSE)</f>
        <v>1</v>
      </c>
      <c r="H389" s="31" t="str">
        <f>被动技能!N391</f>
        <v>buff_20</v>
      </c>
    </row>
    <row r="390" spans="1:8" s="31" customFormat="1" x14ac:dyDescent="0.15">
      <c r="A390" s="31">
        <f>被动技能!G392</f>
        <v>100387</v>
      </c>
      <c r="B390" s="31" t="str">
        <f>被动技能!H392</f>
        <v>致命</v>
      </c>
      <c r="C390" s="31" t="str">
        <f>被动技能!I392</f>
        <v>自身破甲率+6,暴击率+5</v>
      </c>
      <c r="D390" s="31">
        <f>VLOOKUP(被动技能!J392,对应表!R:S,2,FALSE)</f>
        <v>1</v>
      </c>
      <c r="E390" s="31" t="str">
        <f>被动技能!K392</f>
        <v>200387:100:1:0</v>
      </c>
      <c r="F390" s="31">
        <f>被动技能!L392</f>
        <v>7</v>
      </c>
      <c r="G390" s="31">
        <f>VLOOKUP(被动技能!M392,对应表!N:O,2,FALSE)</f>
        <v>1</v>
      </c>
      <c r="H390" s="31" t="str">
        <f>被动技能!N392</f>
        <v>buff_20</v>
      </c>
    </row>
    <row r="391" spans="1:8" s="31" customFormat="1" x14ac:dyDescent="0.15">
      <c r="A391" s="31">
        <f>被动技能!G393</f>
        <v>100388</v>
      </c>
      <c r="B391" s="31" t="str">
        <f>被动技能!H393</f>
        <v>致命</v>
      </c>
      <c r="C391" s="31" t="str">
        <f>被动技能!I393</f>
        <v>自身破甲率+6,暴击率+6</v>
      </c>
      <c r="D391" s="31">
        <f>VLOOKUP(被动技能!J393,对应表!R:S,2,FALSE)</f>
        <v>1</v>
      </c>
      <c r="E391" s="31" t="str">
        <f>被动技能!K393</f>
        <v>200388:100:1:0</v>
      </c>
      <c r="F391" s="31">
        <f>被动技能!L393</f>
        <v>8</v>
      </c>
      <c r="G391" s="31">
        <f>VLOOKUP(被动技能!M393,对应表!N:O,2,FALSE)</f>
        <v>1</v>
      </c>
      <c r="H391" s="31" t="str">
        <f>被动技能!N393</f>
        <v>buff_20</v>
      </c>
    </row>
    <row r="392" spans="1:8" s="31" customFormat="1" x14ac:dyDescent="0.15">
      <c r="A392" s="31">
        <f>被动技能!G394</f>
        <v>100389</v>
      </c>
      <c r="B392" s="31" t="str">
        <f>被动技能!H394</f>
        <v>致命</v>
      </c>
      <c r="C392" s="31" t="str">
        <f>被动技能!I394</f>
        <v>自身破甲率+7,暴击率+6</v>
      </c>
      <c r="D392" s="31">
        <f>VLOOKUP(被动技能!J394,对应表!R:S,2,FALSE)</f>
        <v>1</v>
      </c>
      <c r="E392" s="31" t="str">
        <f>被动技能!K394</f>
        <v>200389:100:1:0</v>
      </c>
      <c r="F392" s="31">
        <f>被动技能!L394</f>
        <v>9</v>
      </c>
      <c r="G392" s="31">
        <f>VLOOKUP(被动技能!M394,对应表!N:O,2,FALSE)</f>
        <v>1</v>
      </c>
      <c r="H392" s="31" t="str">
        <f>被动技能!N394</f>
        <v>buff_20</v>
      </c>
    </row>
    <row r="393" spans="1:8" s="31" customFormat="1" x14ac:dyDescent="0.15">
      <c r="A393" s="31">
        <f>被动技能!G395</f>
        <v>100390</v>
      </c>
      <c r="B393" s="31" t="str">
        <f>被动技能!H395</f>
        <v>致命</v>
      </c>
      <c r="C393" s="31" t="str">
        <f>被动技能!I395</f>
        <v>自身破甲率+7,暴击率+7</v>
      </c>
      <c r="D393" s="31">
        <f>VLOOKUP(被动技能!J395,对应表!R:S,2,FALSE)</f>
        <v>1</v>
      </c>
      <c r="E393" s="31" t="str">
        <f>被动技能!K395</f>
        <v>200390:100:1:0</v>
      </c>
      <c r="F393" s="31">
        <f>被动技能!L395</f>
        <v>10</v>
      </c>
      <c r="G393" s="31">
        <f>VLOOKUP(被动技能!M395,对应表!N:O,2,FALSE)</f>
        <v>1</v>
      </c>
      <c r="H393" s="31" t="str">
        <f>被动技能!N395</f>
        <v>buff_20</v>
      </c>
    </row>
    <row r="394" spans="1:8" s="31" customFormat="1" x14ac:dyDescent="0.15">
      <c r="A394" s="31">
        <f>被动技能!G396</f>
        <v>100391</v>
      </c>
      <c r="B394" s="31" t="str">
        <f>被动技能!H396</f>
        <v>致命</v>
      </c>
      <c r="C394" s="31" t="str">
        <f>被动技能!I396</f>
        <v>自身破甲率+8,暴击率+7</v>
      </c>
      <c r="D394" s="31">
        <f>VLOOKUP(被动技能!J396,对应表!R:S,2,FALSE)</f>
        <v>1</v>
      </c>
      <c r="E394" s="31" t="str">
        <f>被动技能!K396</f>
        <v>200391:100:1:0</v>
      </c>
      <c r="F394" s="31">
        <f>被动技能!L396</f>
        <v>11</v>
      </c>
      <c r="G394" s="31">
        <f>VLOOKUP(被动技能!M396,对应表!N:O,2,FALSE)</f>
        <v>1</v>
      </c>
      <c r="H394" s="31" t="str">
        <f>被动技能!N396</f>
        <v>buff_20</v>
      </c>
    </row>
    <row r="395" spans="1:8" s="31" customFormat="1" x14ac:dyDescent="0.15">
      <c r="A395" s="31">
        <f>被动技能!G397</f>
        <v>100392</v>
      </c>
      <c r="B395" s="31" t="str">
        <f>被动技能!H397</f>
        <v>致命</v>
      </c>
      <c r="C395" s="31" t="str">
        <f>被动技能!I397</f>
        <v>自身破甲率+8,暴击率+8</v>
      </c>
      <c r="D395" s="31">
        <f>VLOOKUP(被动技能!J397,对应表!R:S,2,FALSE)</f>
        <v>1</v>
      </c>
      <c r="E395" s="31" t="str">
        <f>被动技能!K397</f>
        <v>200392:100:1:0</v>
      </c>
      <c r="F395" s="31">
        <f>被动技能!L397</f>
        <v>12</v>
      </c>
      <c r="G395" s="31">
        <f>VLOOKUP(被动技能!M397,对应表!N:O,2,FALSE)</f>
        <v>1</v>
      </c>
      <c r="H395" s="31" t="str">
        <f>被动技能!N397</f>
        <v>buff_20</v>
      </c>
    </row>
    <row r="396" spans="1:8" s="31" customFormat="1" x14ac:dyDescent="0.15">
      <c r="A396" s="31">
        <f>被动技能!G398</f>
        <v>100393</v>
      </c>
      <c r="B396" s="31" t="str">
        <f>被动技能!H398</f>
        <v>致命</v>
      </c>
      <c r="C396" s="31" t="str">
        <f>被动技能!I398</f>
        <v>自身破甲率+9,暴击率+8</v>
      </c>
      <c r="D396" s="31">
        <f>VLOOKUP(被动技能!J398,对应表!R:S,2,FALSE)</f>
        <v>1</v>
      </c>
      <c r="E396" s="31" t="str">
        <f>被动技能!K398</f>
        <v>200393:100:1:0</v>
      </c>
      <c r="F396" s="31">
        <f>被动技能!L398</f>
        <v>13</v>
      </c>
      <c r="G396" s="31">
        <f>VLOOKUP(被动技能!M398,对应表!N:O,2,FALSE)</f>
        <v>1</v>
      </c>
      <c r="H396" s="31" t="str">
        <f>被动技能!N398</f>
        <v>buff_20</v>
      </c>
    </row>
    <row r="397" spans="1:8" s="31" customFormat="1" x14ac:dyDescent="0.15">
      <c r="A397" s="31">
        <f>被动技能!G399</f>
        <v>100394</v>
      </c>
      <c r="B397" s="31" t="str">
        <f>被动技能!H399</f>
        <v>致命</v>
      </c>
      <c r="C397" s="31" t="str">
        <f>被动技能!I399</f>
        <v>自身破甲率+9,暴击率+9</v>
      </c>
      <c r="D397" s="31">
        <f>VLOOKUP(被动技能!J399,对应表!R:S,2,FALSE)</f>
        <v>1</v>
      </c>
      <c r="E397" s="31" t="str">
        <f>被动技能!K399</f>
        <v>200394:100:1:0</v>
      </c>
      <c r="F397" s="31">
        <f>被动技能!L399</f>
        <v>14</v>
      </c>
      <c r="G397" s="31">
        <f>VLOOKUP(被动技能!M399,对应表!N:O,2,FALSE)</f>
        <v>1</v>
      </c>
      <c r="H397" s="31" t="str">
        <f>被动技能!N399</f>
        <v>buff_20</v>
      </c>
    </row>
    <row r="398" spans="1:8" s="31" customFormat="1" x14ac:dyDescent="0.15">
      <c r="A398" s="31">
        <f>被动技能!G400</f>
        <v>100395</v>
      </c>
      <c r="B398" s="31" t="str">
        <f>被动技能!H400</f>
        <v>致命</v>
      </c>
      <c r="C398" s="31" t="str">
        <f>被动技能!I400</f>
        <v>自身破甲率+10,暴击率+9</v>
      </c>
      <c r="D398" s="31">
        <f>VLOOKUP(被动技能!J400,对应表!R:S,2,FALSE)</f>
        <v>1</v>
      </c>
      <c r="E398" s="31" t="str">
        <f>被动技能!K400</f>
        <v>200395:100:1:0</v>
      </c>
      <c r="F398" s="31">
        <f>被动技能!L400</f>
        <v>15</v>
      </c>
      <c r="G398" s="31">
        <f>VLOOKUP(被动技能!M400,对应表!N:O,2,FALSE)</f>
        <v>1</v>
      </c>
      <c r="H398" s="31" t="str">
        <f>被动技能!N400</f>
        <v>buff_20</v>
      </c>
    </row>
    <row r="399" spans="1:8" s="31" customFormat="1" x14ac:dyDescent="0.15">
      <c r="A399" s="31">
        <f>被动技能!G401</f>
        <v>100396</v>
      </c>
      <c r="B399" s="31" t="str">
        <f>被动技能!H401</f>
        <v>致命</v>
      </c>
      <c r="C399" s="31" t="str">
        <f>被动技能!I401</f>
        <v>自身破甲率+10,暴击率+10</v>
      </c>
      <c r="D399" s="31">
        <f>VLOOKUP(被动技能!J401,对应表!R:S,2,FALSE)</f>
        <v>1</v>
      </c>
      <c r="E399" s="31" t="str">
        <f>被动技能!K401</f>
        <v>200396:100:1:0</v>
      </c>
      <c r="F399" s="31">
        <f>被动技能!L401</f>
        <v>16</v>
      </c>
      <c r="G399" s="31">
        <f>VLOOKUP(被动技能!M401,对应表!N:O,2,FALSE)</f>
        <v>1</v>
      </c>
      <c r="H399" s="31" t="str">
        <f>被动技能!N401</f>
        <v>buff_20</v>
      </c>
    </row>
    <row r="400" spans="1:8" s="31" customFormat="1" x14ac:dyDescent="0.15">
      <c r="A400" s="31">
        <f>被动技能!G402</f>
        <v>100397</v>
      </c>
      <c r="B400" s="31" t="str">
        <f>被动技能!H402</f>
        <v>致命</v>
      </c>
      <c r="C400" s="31" t="str">
        <f>被动技能!I402</f>
        <v>自身破甲率+11,暴击率+10</v>
      </c>
      <c r="D400" s="31">
        <f>VLOOKUP(被动技能!J402,对应表!R:S,2,FALSE)</f>
        <v>1</v>
      </c>
      <c r="E400" s="31" t="str">
        <f>被动技能!K402</f>
        <v>200397:100:1:0</v>
      </c>
      <c r="F400" s="31">
        <f>被动技能!L402</f>
        <v>17</v>
      </c>
      <c r="G400" s="31">
        <f>VLOOKUP(被动技能!M402,对应表!N:O,2,FALSE)</f>
        <v>1</v>
      </c>
      <c r="H400" s="31" t="str">
        <f>被动技能!N402</f>
        <v>buff_20</v>
      </c>
    </row>
    <row r="401" spans="1:8" s="31" customFormat="1" x14ac:dyDescent="0.15">
      <c r="A401" s="31">
        <f>被动技能!G403</f>
        <v>100398</v>
      </c>
      <c r="B401" s="31" t="str">
        <f>被动技能!H403</f>
        <v>致命</v>
      </c>
      <c r="C401" s="31" t="str">
        <f>被动技能!I403</f>
        <v>自身破甲率+11,暴击率+11</v>
      </c>
      <c r="D401" s="31">
        <f>VLOOKUP(被动技能!J403,对应表!R:S,2,FALSE)</f>
        <v>1</v>
      </c>
      <c r="E401" s="31" t="str">
        <f>被动技能!K403</f>
        <v>200398:100:1:0</v>
      </c>
      <c r="F401" s="31">
        <f>被动技能!L403</f>
        <v>18</v>
      </c>
      <c r="G401" s="31">
        <f>VLOOKUP(被动技能!M403,对应表!N:O,2,FALSE)</f>
        <v>1</v>
      </c>
      <c r="H401" s="31" t="str">
        <f>被动技能!N403</f>
        <v>buff_20</v>
      </c>
    </row>
    <row r="402" spans="1:8" s="31" customFormat="1" x14ac:dyDescent="0.15">
      <c r="A402" s="31">
        <f>被动技能!G404</f>
        <v>100399</v>
      </c>
      <c r="B402" s="31" t="str">
        <f>被动技能!H404</f>
        <v>致命</v>
      </c>
      <c r="C402" s="31" t="str">
        <f>被动技能!I404</f>
        <v>自身破甲率+12,暴击率+11</v>
      </c>
      <c r="D402" s="31">
        <f>VLOOKUP(被动技能!J404,对应表!R:S,2,FALSE)</f>
        <v>1</v>
      </c>
      <c r="E402" s="31" t="str">
        <f>被动技能!K404</f>
        <v>200399:100:1:0</v>
      </c>
      <c r="F402" s="31">
        <f>被动技能!L404</f>
        <v>19</v>
      </c>
      <c r="G402" s="31">
        <f>VLOOKUP(被动技能!M404,对应表!N:O,2,FALSE)</f>
        <v>1</v>
      </c>
      <c r="H402" s="31" t="str">
        <f>被动技能!N404</f>
        <v>buff_20</v>
      </c>
    </row>
    <row r="403" spans="1:8" s="31" customFormat="1" x14ac:dyDescent="0.15">
      <c r="A403" s="31">
        <f>被动技能!G405</f>
        <v>100400</v>
      </c>
      <c r="B403" s="31" t="str">
        <f>被动技能!H405</f>
        <v>致命</v>
      </c>
      <c r="C403" s="31" t="str">
        <f>被动技能!I405</f>
        <v>自身破甲率+12,暴击率+12</v>
      </c>
      <c r="D403" s="31">
        <f>VLOOKUP(被动技能!J405,对应表!R:S,2,FALSE)</f>
        <v>1</v>
      </c>
      <c r="E403" s="31" t="str">
        <f>被动技能!K405</f>
        <v>200400:100:1:0</v>
      </c>
      <c r="F403" s="31">
        <f>被动技能!L405</f>
        <v>20</v>
      </c>
      <c r="G403" s="31">
        <f>VLOOKUP(被动技能!M405,对应表!N:O,2,FALSE)</f>
        <v>1</v>
      </c>
      <c r="H403" s="31" t="str">
        <f>被动技能!N405</f>
        <v>buff_20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0"/>
  <sheetViews>
    <sheetView workbookViewId="0">
      <selection activeCell="V3" sqref="V1:V3"/>
    </sheetView>
  </sheetViews>
  <sheetFormatPr baseColWidth="10" defaultRowHeight="15" x14ac:dyDescent="0.15"/>
  <cols>
    <col min="2" max="2" width="19.83203125" bestFit="1" customWidth="1"/>
    <col min="3" max="3" width="25.33203125" bestFit="1" customWidth="1"/>
    <col min="9" max="9" width="44.5" bestFit="1" customWidth="1"/>
  </cols>
  <sheetData>
    <row r="1" spans="1:22" x14ac:dyDescent="0.15">
      <c r="A1" s="1" t="s">
        <v>2</v>
      </c>
      <c r="B1" s="1" t="s">
        <v>3</v>
      </c>
      <c r="C1" s="1" t="s">
        <v>4</v>
      </c>
      <c r="D1" s="1" t="s">
        <v>52</v>
      </c>
      <c r="E1" s="1" t="s">
        <v>56</v>
      </c>
      <c r="F1" s="1" t="s">
        <v>57</v>
      </c>
      <c r="G1" s="1" t="s">
        <v>20</v>
      </c>
      <c r="H1" s="1" t="s">
        <v>58</v>
      </c>
      <c r="I1" s="1" t="s">
        <v>59</v>
      </c>
      <c r="J1" s="1" t="s">
        <v>60</v>
      </c>
      <c r="K1" s="1" t="s">
        <v>61</v>
      </c>
      <c r="L1" s="1" t="s">
        <v>62</v>
      </c>
      <c r="M1" s="1" t="s">
        <v>63</v>
      </c>
      <c r="N1" s="1" t="s">
        <v>63</v>
      </c>
      <c r="O1" s="1" t="s">
        <v>64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53</v>
      </c>
      <c r="V1" s="1" t="s">
        <v>780</v>
      </c>
    </row>
    <row r="2" spans="1:22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26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26</v>
      </c>
      <c r="V2" s="1" t="s">
        <v>26</v>
      </c>
    </row>
    <row r="3" spans="1:22" x14ac:dyDescent="0.15">
      <c r="A3" s="1" t="s">
        <v>27</v>
      </c>
      <c r="B3" s="1" t="s">
        <v>30</v>
      </c>
      <c r="C3" s="1" t="s">
        <v>31</v>
      </c>
      <c r="D3" s="1" t="s">
        <v>54</v>
      </c>
      <c r="E3" s="1" t="s">
        <v>69</v>
      </c>
      <c r="F3" s="1" t="s">
        <v>70</v>
      </c>
      <c r="G3" s="1" t="s">
        <v>47</v>
      </c>
      <c r="H3" s="1" t="s">
        <v>71</v>
      </c>
      <c r="I3" s="1" t="s">
        <v>72</v>
      </c>
      <c r="J3" s="1" t="s">
        <v>73</v>
      </c>
      <c r="K3" s="1" t="s">
        <v>74</v>
      </c>
      <c r="L3" s="1" t="s">
        <v>75</v>
      </c>
      <c r="M3" s="1" t="s">
        <v>76</v>
      </c>
      <c r="N3" s="1" t="s">
        <v>77</v>
      </c>
      <c r="O3" s="1" t="s">
        <v>78</v>
      </c>
      <c r="P3" s="1" t="s">
        <v>79</v>
      </c>
      <c r="Q3" s="1" t="s">
        <v>80</v>
      </c>
      <c r="R3" s="1" t="s">
        <v>81</v>
      </c>
      <c r="S3" s="1" t="s">
        <v>82</v>
      </c>
      <c r="T3" s="1" t="s">
        <v>83</v>
      </c>
      <c r="U3" s="1" t="s">
        <v>55</v>
      </c>
      <c r="V3" s="1" t="s">
        <v>44</v>
      </c>
    </row>
    <row r="4" spans="1:22" s="31" customFormat="1" x14ac:dyDescent="0.15">
      <c r="A4" s="31">
        <f>buff!Q5</f>
        <v>100001</v>
      </c>
      <c r="B4" s="31" t="str">
        <f>buff!S5</f>
        <v>主动流血</v>
      </c>
      <c r="C4" s="31" t="str">
        <f>buff!T5</f>
        <v>主动流血</v>
      </c>
      <c r="D4" s="31">
        <f>VLOOKUP(buff!U5,对应表!V:W,2,FALSE)</f>
        <v>2</v>
      </c>
      <c r="E4" s="31">
        <f>buff!V5</f>
        <v>0</v>
      </c>
      <c r="F4" s="31">
        <f>buff!W5</f>
        <v>-5</v>
      </c>
      <c r="G4" s="31">
        <f>buff!X5</f>
        <v>0</v>
      </c>
      <c r="H4" s="31">
        <f>buff!Y5</f>
        <v>0</v>
      </c>
      <c r="I4" s="31" t="str">
        <f>buff!AJ5</f>
        <v/>
      </c>
      <c r="J4" s="31">
        <f>buff!AK5</f>
        <v>0</v>
      </c>
      <c r="K4" s="31">
        <f>buff!AL5</f>
        <v>0</v>
      </c>
      <c r="L4" s="31">
        <f>buff!AM5</f>
        <v>0</v>
      </c>
      <c r="M4" s="31">
        <f>buff!AN5</f>
        <v>0</v>
      </c>
      <c r="N4" s="31">
        <f>buff!AO5</f>
        <v>0</v>
      </c>
      <c r="O4" s="31">
        <f>buff!AP5</f>
        <v>0</v>
      </c>
      <c r="P4" s="31">
        <f>buff!AQ5</f>
        <v>0</v>
      </c>
      <c r="Q4" s="31">
        <f>buff!AR5</f>
        <v>0</v>
      </c>
      <c r="R4" s="31">
        <f>buff!AS5</f>
        <v>5</v>
      </c>
      <c r="S4" s="31">
        <f>buff!AT5</f>
        <v>1</v>
      </c>
      <c r="T4" s="31">
        <f>buff!AU5</f>
        <v>0</v>
      </c>
      <c r="U4" s="31" t="str">
        <f>buff!BA5</f>
        <v/>
      </c>
      <c r="V4" s="31" t="str">
        <f>IF(buff!BL5=0,"",buff!BL5)</f>
        <v>buff_45</v>
      </c>
    </row>
    <row r="5" spans="1:22" s="31" customFormat="1" x14ac:dyDescent="0.15">
      <c r="A5" s="31">
        <f>buff!Q6</f>
        <v>100002</v>
      </c>
      <c r="B5" s="31" t="str">
        <f>buff!S6</f>
        <v>主动眩晕</v>
      </c>
      <c r="C5" s="31" t="str">
        <f>buff!T6</f>
        <v>主动眩晕</v>
      </c>
      <c r="D5" s="31">
        <f>VLOOKUP(buff!U6,对应表!V:W,2,FALSE)</f>
        <v>1</v>
      </c>
      <c r="E5" s="31">
        <f>buff!V6</f>
        <v>0</v>
      </c>
      <c r="F5" s="31">
        <f>buff!W6</f>
        <v>0</v>
      </c>
      <c r="G5" s="31">
        <f>buff!X6</f>
        <v>0</v>
      </c>
      <c r="H5" s="31">
        <f>buff!Y6</f>
        <v>0</v>
      </c>
      <c r="I5" s="31" t="str">
        <f>buff!AJ6</f>
        <v/>
      </c>
      <c r="J5" s="31">
        <f>buff!AK6</f>
        <v>1</v>
      </c>
      <c r="K5" s="31">
        <f>buff!AL6</f>
        <v>0</v>
      </c>
      <c r="L5" s="31">
        <f>buff!AM6</f>
        <v>0</v>
      </c>
      <c r="M5" s="31">
        <f>buff!AN6</f>
        <v>0</v>
      </c>
      <c r="N5" s="31">
        <f>buff!AO6</f>
        <v>0</v>
      </c>
      <c r="O5" s="31">
        <f>buff!AP6</f>
        <v>0</v>
      </c>
      <c r="P5" s="31">
        <f>buff!AQ6</f>
        <v>0</v>
      </c>
      <c r="Q5" s="31">
        <f>buff!AR6</f>
        <v>0</v>
      </c>
      <c r="R5" s="31">
        <f>buff!AS6</f>
        <v>2</v>
      </c>
      <c r="S5" s="31">
        <f>buff!AT6</f>
        <v>0</v>
      </c>
      <c r="T5" s="31">
        <f>buff!AU6</f>
        <v>0</v>
      </c>
      <c r="U5" s="31" t="str">
        <f>buff!BA6</f>
        <v/>
      </c>
      <c r="V5" s="31" t="str">
        <f>IF(buff!BL6=0,"",buff!BL6)</f>
        <v>buff_46</v>
      </c>
    </row>
    <row r="6" spans="1:22" s="31" customFormat="1" x14ac:dyDescent="0.15">
      <c r="A6" s="31">
        <f>buff!Q7</f>
        <v>100003</v>
      </c>
      <c r="B6" s="31" t="str">
        <f>buff!S7</f>
        <v>主动减速</v>
      </c>
      <c r="C6" s="31" t="str">
        <f>buff!T7</f>
        <v>主动减速</v>
      </c>
      <c r="D6" s="31">
        <f>VLOOKUP(buff!U7,对应表!V:W,2,FALSE)</f>
        <v>1</v>
      </c>
      <c r="E6" s="31">
        <f>buff!V7</f>
        <v>0</v>
      </c>
      <c r="F6" s="31">
        <f>buff!W7</f>
        <v>0</v>
      </c>
      <c r="G6" s="31">
        <f>buff!X7</f>
        <v>0</v>
      </c>
      <c r="H6" s="31">
        <f>buff!Y7</f>
        <v>0</v>
      </c>
      <c r="I6" s="31" t="str">
        <f>buff!AJ7</f>
        <v>SPD_P:-25</v>
      </c>
      <c r="J6" s="31">
        <f>buff!AK7</f>
        <v>0</v>
      </c>
      <c r="K6" s="31">
        <f>buff!AL7</f>
        <v>0</v>
      </c>
      <c r="L6" s="31">
        <f>buff!AM7</f>
        <v>0</v>
      </c>
      <c r="M6" s="31">
        <f>buff!AN7</f>
        <v>0</v>
      </c>
      <c r="N6" s="31">
        <f>buff!AO7</f>
        <v>0</v>
      </c>
      <c r="O6" s="31">
        <f>buff!AP7</f>
        <v>0</v>
      </c>
      <c r="P6" s="31">
        <f>buff!AQ7</f>
        <v>0</v>
      </c>
      <c r="Q6" s="31">
        <f>buff!AR7</f>
        <v>0</v>
      </c>
      <c r="R6" s="31">
        <f>buff!AS7</f>
        <v>2</v>
      </c>
      <c r="S6" s="31">
        <f>buff!AT7</f>
        <v>0</v>
      </c>
      <c r="T6" s="31">
        <f>buff!AU7</f>
        <v>0</v>
      </c>
      <c r="U6" s="31" t="str">
        <f>buff!BA7</f>
        <v/>
      </c>
      <c r="V6" s="31" t="str">
        <f>IF(buff!BL7=0,"",buff!BL7)</f>
        <v>buff_47</v>
      </c>
    </row>
    <row r="7" spans="1:22" s="31" customFormat="1" x14ac:dyDescent="0.15">
      <c r="A7" s="31">
        <f>buff!Q8</f>
        <v>100004</v>
      </c>
      <c r="B7" s="31" t="str">
        <f>buff!S8</f>
        <v>主动单体回复生命0.2</v>
      </c>
      <c r="C7" s="31" t="str">
        <f>buff!T8</f>
        <v>主动单体回复生命0.2</v>
      </c>
      <c r="D7" s="31">
        <f>VLOOKUP(buff!U8,对应表!V:W,2,FALSE)</f>
        <v>1</v>
      </c>
      <c r="E7" s="31">
        <f>buff!V8</f>
        <v>0</v>
      </c>
      <c r="F7" s="31">
        <f>buff!W8</f>
        <v>20</v>
      </c>
      <c r="G7" s="31">
        <f>buff!X8</f>
        <v>0</v>
      </c>
      <c r="H7" s="31">
        <f>buff!Y8</f>
        <v>0</v>
      </c>
      <c r="I7" s="31" t="str">
        <f>buff!AJ8</f>
        <v/>
      </c>
      <c r="J7" s="31">
        <f>buff!AK8</f>
        <v>0</v>
      </c>
      <c r="K7" s="31">
        <f>buff!AL8</f>
        <v>0</v>
      </c>
      <c r="L7" s="31">
        <f>buff!AM8</f>
        <v>0</v>
      </c>
      <c r="M7" s="31">
        <f>buff!AN8</f>
        <v>0</v>
      </c>
      <c r="N7" s="31">
        <f>buff!AO8</f>
        <v>0</v>
      </c>
      <c r="O7" s="31">
        <f>buff!AP8</f>
        <v>0</v>
      </c>
      <c r="P7" s="31">
        <f>buff!AQ8</f>
        <v>0</v>
      </c>
      <c r="Q7" s="31">
        <f>buff!AR8</f>
        <v>1</v>
      </c>
      <c r="R7" s="31">
        <f>buff!AS8</f>
        <v>0</v>
      </c>
      <c r="S7" s="31">
        <f>buff!AT8</f>
        <v>0</v>
      </c>
      <c r="T7" s="31">
        <f>buff!AU8</f>
        <v>0</v>
      </c>
      <c r="U7" s="31" t="str">
        <f>buff!BA8</f>
        <v/>
      </c>
      <c r="V7" s="31" t="str">
        <f>IF(buff!BL8=0,"",buff!BL8)</f>
        <v/>
      </c>
    </row>
    <row r="8" spans="1:22" s="31" customFormat="1" x14ac:dyDescent="0.15">
      <c r="A8" s="31">
        <f>buff!Q9</f>
        <v>100005</v>
      </c>
      <c r="B8" s="31" t="str">
        <f>buff!S9</f>
        <v>主动中毒</v>
      </c>
      <c r="C8" s="31" t="str">
        <f>buff!T9</f>
        <v>主动中毒</v>
      </c>
      <c r="D8" s="31">
        <f>VLOOKUP(buff!U9,对应表!V:W,2,FALSE)</f>
        <v>2</v>
      </c>
      <c r="E8" s="31">
        <f>buff!V9</f>
        <v>0</v>
      </c>
      <c r="F8" s="31">
        <f>buff!W9</f>
        <v>-5</v>
      </c>
      <c r="G8" s="31">
        <f>buff!X9</f>
        <v>0</v>
      </c>
      <c r="H8" s="31">
        <f>buff!Y9</f>
        <v>0</v>
      </c>
      <c r="I8" s="31" t="str">
        <f>buff!AJ9</f>
        <v/>
      </c>
      <c r="J8" s="31">
        <f>buff!AK9</f>
        <v>0</v>
      </c>
      <c r="K8" s="31">
        <f>buff!AL9</f>
        <v>0</v>
      </c>
      <c r="L8" s="31">
        <f>buff!AM9</f>
        <v>0</v>
      </c>
      <c r="M8" s="31">
        <f>buff!AN9</f>
        <v>0</v>
      </c>
      <c r="N8" s="31">
        <f>buff!AO9</f>
        <v>0</v>
      </c>
      <c r="O8" s="31">
        <f>buff!AP9</f>
        <v>0</v>
      </c>
      <c r="P8" s="31">
        <f>buff!AQ9</f>
        <v>0</v>
      </c>
      <c r="Q8" s="31">
        <f>buff!AR9</f>
        <v>0</v>
      </c>
      <c r="R8" s="31">
        <f>buff!AS9</f>
        <v>5</v>
      </c>
      <c r="S8" s="31">
        <f>buff!AT9</f>
        <v>0</v>
      </c>
      <c r="T8" s="31">
        <f>buff!AU9</f>
        <v>0</v>
      </c>
      <c r="U8" s="31" t="str">
        <f>buff!BA9</f>
        <v/>
      </c>
      <c r="V8" s="31" t="str">
        <f>IF(buff!BL9=0,"",buff!BL9)</f>
        <v>buff_45</v>
      </c>
    </row>
    <row r="9" spans="1:22" s="31" customFormat="1" x14ac:dyDescent="0.15">
      <c r="A9" s="31">
        <f>buff!Q10</f>
        <v>100006</v>
      </c>
      <c r="B9" s="31" t="str">
        <f>buff!S10</f>
        <v>星雨降临概率眩晕</v>
      </c>
      <c r="C9" s="31" t="str">
        <f>buff!T10</f>
        <v>星雨降临概率眩晕</v>
      </c>
      <c r="D9" s="31">
        <f>VLOOKUP(buff!U10,对应表!V:W,2,FALSE)</f>
        <v>1</v>
      </c>
      <c r="E9" s="31">
        <f>buff!V10</f>
        <v>0</v>
      </c>
      <c r="F9" s="31">
        <f>buff!W10</f>
        <v>0</v>
      </c>
      <c r="G9" s="31">
        <f>buff!X10</f>
        <v>0</v>
      </c>
      <c r="H9" s="31">
        <f>buff!Y10</f>
        <v>0</v>
      </c>
      <c r="I9" s="31" t="str">
        <f>buff!AJ10</f>
        <v/>
      </c>
      <c r="J9" s="31">
        <f>buff!AK10</f>
        <v>1</v>
      </c>
      <c r="K9" s="31">
        <f>buff!AL10</f>
        <v>0</v>
      </c>
      <c r="L9" s="31">
        <f>buff!AM10</f>
        <v>0</v>
      </c>
      <c r="M9" s="31">
        <f>buff!AN10</f>
        <v>0</v>
      </c>
      <c r="N9" s="31">
        <f>buff!AO10</f>
        <v>0</v>
      </c>
      <c r="O9" s="31">
        <f>buff!AP10</f>
        <v>0</v>
      </c>
      <c r="P9" s="31">
        <f>buff!AQ10</f>
        <v>0</v>
      </c>
      <c r="Q9" s="31">
        <f>buff!AR10</f>
        <v>0</v>
      </c>
      <c r="R9" s="31">
        <f>buff!AS10</f>
        <v>2</v>
      </c>
      <c r="S9" s="31">
        <f>buff!AT10</f>
        <v>0</v>
      </c>
      <c r="T9" s="31">
        <f>buff!AU10</f>
        <v>0</v>
      </c>
      <c r="U9" s="31" t="str">
        <f>buff!BA10</f>
        <v/>
      </c>
      <c r="V9" s="31" t="str">
        <f>IF(buff!BL10=0,"",buff!BL10)</f>
        <v>buff_46</v>
      </c>
    </row>
    <row r="10" spans="1:22" s="31" customFormat="1" x14ac:dyDescent="0.15">
      <c r="A10" s="31">
        <f>buff!Q11</f>
        <v>100007</v>
      </c>
      <c r="B10" s="31" t="str">
        <f>buff!S11</f>
        <v>自然馈赠回复生命0.10</v>
      </c>
      <c r="C10" s="31" t="str">
        <f>buff!T11</f>
        <v>自然馈赠回复生命0.10</v>
      </c>
      <c r="D10" s="31">
        <f>VLOOKUP(buff!U11,对应表!V:W,2,FALSE)</f>
        <v>1</v>
      </c>
      <c r="E10" s="31">
        <f>buff!V11</f>
        <v>0</v>
      </c>
      <c r="F10" s="31">
        <f>buff!W11</f>
        <v>10</v>
      </c>
      <c r="G10" s="31">
        <f>buff!X11</f>
        <v>0</v>
      </c>
      <c r="H10" s="31">
        <f>buff!Y11</f>
        <v>0</v>
      </c>
      <c r="I10" s="31" t="str">
        <f>buff!AJ11</f>
        <v/>
      </c>
      <c r="J10" s="31">
        <f>buff!AK11</f>
        <v>0</v>
      </c>
      <c r="K10" s="31">
        <f>buff!AL11</f>
        <v>0</v>
      </c>
      <c r="L10" s="31">
        <f>buff!AM11</f>
        <v>0</v>
      </c>
      <c r="M10" s="31">
        <f>buff!AN11</f>
        <v>0</v>
      </c>
      <c r="N10" s="31">
        <f>buff!AO11</f>
        <v>0</v>
      </c>
      <c r="O10" s="31">
        <f>buff!AP11</f>
        <v>0</v>
      </c>
      <c r="P10" s="31">
        <f>buff!AQ11</f>
        <v>0</v>
      </c>
      <c r="Q10" s="31">
        <f>buff!AR11</f>
        <v>1</v>
      </c>
      <c r="R10" s="31">
        <f>buff!AS11</f>
        <v>0</v>
      </c>
      <c r="S10" s="31">
        <f>buff!AT11</f>
        <v>0</v>
      </c>
      <c r="T10" s="31">
        <f>buff!AU11</f>
        <v>0</v>
      </c>
      <c r="U10" s="31" t="str">
        <f>buff!BA11</f>
        <v/>
      </c>
      <c r="V10" s="31" t="str">
        <f>IF(buff!BL11=0,"",buff!BL11)</f>
        <v/>
      </c>
    </row>
    <row r="11" spans="1:22" s="31" customFormat="1" x14ac:dyDescent="0.15">
      <c r="A11" s="31">
        <f>buff!Q12</f>
        <v>100008</v>
      </c>
      <c r="B11" s="31" t="str">
        <f>buff!S12</f>
        <v>自然馈赠回复生命0.11</v>
      </c>
      <c r="C11" s="31" t="str">
        <f>buff!T12</f>
        <v>自然馈赠回复生命0.11</v>
      </c>
      <c r="D11" s="31">
        <f>VLOOKUP(buff!U12,对应表!V:W,2,FALSE)</f>
        <v>1</v>
      </c>
      <c r="E11" s="31">
        <f>buff!V12</f>
        <v>0</v>
      </c>
      <c r="F11" s="31">
        <f>buff!W12</f>
        <v>11</v>
      </c>
      <c r="G11" s="31">
        <f>buff!X12</f>
        <v>0</v>
      </c>
      <c r="H11" s="31">
        <f>buff!Y12</f>
        <v>0</v>
      </c>
      <c r="I11" s="31" t="str">
        <f>buff!AJ12</f>
        <v/>
      </c>
      <c r="J11" s="31">
        <f>buff!AK12</f>
        <v>0</v>
      </c>
      <c r="K11" s="31">
        <f>buff!AL12</f>
        <v>0</v>
      </c>
      <c r="L11" s="31">
        <f>buff!AM12</f>
        <v>0</v>
      </c>
      <c r="M11" s="31">
        <f>buff!AN12</f>
        <v>0</v>
      </c>
      <c r="N11" s="31">
        <f>buff!AO12</f>
        <v>0</v>
      </c>
      <c r="O11" s="31">
        <f>buff!AP12</f>
        <v>0</v>
      </c>
      <c r="P11" s="31">
        <f>buff!AQ12</f>
        <v>0</v>
      </c>
      <c r="Q11" s="31">
        <f>buff!AR12</f>
        <v>1</v>
      </c>
      <c r="R11" s="31">
        <f>buff!AS12</f>
        <v>0</v>
      </c>
      <c r="S11" s="31">
        <f>buff!AT12</f>
        <v>0</v>
      </c>
      <c r="T11" s="31">
        <f>buff!AU12</f>
        <v>0</v>
      </c>
      <c r="U11" s="31" t="str">
        <f>buff!BA12</f>
        <v/>
      </c>
      <c r="V11" s="31" t="str">
        <f>IF(buff!BL12=0,"",buff!BL12)</f>
        <v/>
      </c>
    </row>
    <row r="12" spans="1:22" s="31" customFormat="1" x14ac:dyDescent="0.15">
      <c r="A12" s="31">
        <f>buff!Q13</f>
        <v>100009</v>
      </c>
      <c r="B12" s="31" t="str">
        <f>buff!S13</f>
        <v>自然馈赠回复生命0.12</v>
      </c>
      <c r="C12" s="31" t="str">
        <f>buff!T13</f>
        <v>自然馈赠回复生命0.12</v>
      </c>
      <c r="D12" s="31">
        <f>VLOOKUP(buff!U13,对应表!V:W,2,FALSE)</f>
        <v>1</v>
      </c>
      <c r="E12" s="31">
        <f>buff!V13</f>
        <v>0</v>
      </c>
      <c r="F12" s="31">
        <f>buff!W13</f>
        <v>12</v>
      </c>
      <c r="G12" s="31">
        <f>buff!X13</f>
        <v>0</v>
      </c>
      <c r="H12" s="31">
        <f>buff!Y13</f>
        <v>0</v>
      </c>
      <c r="I12" s="31" t="str">
        <f>buff!AJ13</f>
        <v/>
      </c>
      <c r="J12" s="31">
        <f>buff!AK13</f>
        <v>0</v>
      </c>
      <c r="K12" s="31">
        <f>buff!AL13</f>
        <v>0</v>
      </c>
      <c r="L12" s="31">
        <f>buff!AM13</f>
        <v>0</v>
      </c>
      <c r="M12" s="31">
        <f>buff!AN13</f>
        <v>0</v>
      </c>
      <c r="N12" s="31">
        <f>buff!AO13</f>
        <v>0</v>
      </c>
      <c r="O12" s="31">
        <f>buff!AP13</f>
        <v>0</v>
      </c>
      <c r="P12" s="31">
        <f>buff!AQ13</f>
        <v>0</v>
      </c>
      <c r="Q12" s="31">
        <f>buff!AR13</f>
        <v>1</v>
      </c>
      <c r="R12" s="31">
        <f>buff!AS13</f>
        <v>0</v>
      </c>
      <c r="S12" s="31">
        <f>buff!AT13</f>
        <v>0</v>
      </c>
      <c r="T12" s="31">
        <f>buff!AU13</f>
        <v>0</v>
      </c>
      <c r="U12" s="31" t="str">
        <f>buff!BA13</f>
        <v/>
      </c>
      <c r="V12" s="31" t="str">
        <f>IF(buff!BL13=0,"",buff!BL13)</f>
        <v/>
      </c>
    </row>
    <row r="13" spans="1:22" s="31" customFormat="1" x14ac:dyDescent="0.15">
      <c r="A13" s="31">
        <f>buff!Q14</f>
        <v>100010</v>
      </c>
      <c r="B13" s="31" t="str">
        <f>buff!S14</f>
        <v>自然馈赠回复生命0.13</v>
      </c>
      <c r="C13" s="31" t="str">
        <f>buff!T14</f>
        <v>自然馈赠回复生命0.13</v>
      </c>
      <c r="D13" s="31">
        <f>VLOOKUP(buff!U14,对应表!V:W,2,FALSE)</f>
        <v>1</v>
      </c>
      <c r="E13" s="31">
        <f>buff!V14</f>
        <v>0</v>
      </c>
      <c r="F13" s="31">
        <f>buff!W14</f>
        <v>13</v>
      </c>
      <c r="G13" s="31">
        <f>buff!X14</f>
        <v>0</v>
      </c>
      <c r="H13" s="31">
        <f>buff!Y14</f>
        <v>0</v>
      </c>
      <c r="I13" s="31" t="str">
        <f>buff!AJ14</f>
        <v/>
      </c>
      <c r="J13" s="31">
        <f>buff!AK14</f>
        <v>0</v>
      </c>
      <c r="K13" s="31">
        <f>buff!AL14</f>
        <v>0</v>
      </c>
      <c r="L13" s="31">
        <f>buff!AM14</f>
        <v>0</v>
      </c>
      <c r="M13" s="31">
        <f>buff!AN14</f>
        <v>0</v>
      </c>
      <c r="N13" s="31">
        <f>buff!AO14</f>
        <v>0</v>
      </c>
      <c r="O13" s="31">
        <f>buff!AP14</f>
        <v>0</v>
      </c>
      <c r="P13" s="31">
        <f>buff!AQ14</f>
        <v>0</v>
      </c>
      <c r="Q13" s="31">
        <f>buff!AR14</f>
        <v>1</v>
      </c>
      <c r="R13" s="31">
        <f>buff!AS14</f>
        <v>0</v>
      </c>
      <c r="S13" s="31">
        <f>buff!AT14</f>
        <v>0</v>
      </c>
      <c r="T13" s="31">
        <f>buff!AU14</f>
        <v>0</v>
      </c>
      <c r="U13" s="31" t="str">
        <f>buff!BA14</f>
        <v/>
      </c>
      <c r="V13" s="31" t="str">
        <f>IF(buff!BL14=0,"",buff!BL14)</f>
        <v/>
      </c>
    </row>
    <row r="14" spans="1:22" s="31" customFormat="1" x14ac:dyDescent="0.15">
      <c r="A14" s="31">
        <f>buff!Q15</f>
        <v>100011</v>
      </c>
      <c r="B14" s="31" t="str">
        <f>buff!S15</f>
        <v>自然馈赠回复生命0.14</v>
      </c>
      <c r="C14" s="31" t="str">
        <f>buff!T15</f>
        <v>自然馈赠回复生命0.14</v>
      </c>
      <c r="D14" s="31">
        <f>VLOOKUP(buff!U15,对应表!V:W,2,FALSE)</f>
        <v>1</v>
      </c>
      <c r="E14" s="31">
        <f>buff!V15</f>
        <v>0</v>
      </c>
      <c r="F14" s="31">
        <f>buff!W15</f>
        <v>14</v>
      </c>
      <c r="G14" s="31">
        <f>buff!X15</f>
        <v>0</v>
      </c>
      <c r="H14" s="31">
        <f>buff!Y15</f>
        <v>0</v>
      </c>
      <c r="I14" s="31" t="str">
        <f>buff!AJ15</f>
        <v/>
      </c>
      <c r="J14" s="31">
        <f>buff!AK15</f>
        <v>0</v>
      </c>
      <c r="K14" s="31">
        <f>buff!AL15</f>
        <v>0</v>
      </c>
      <c r="L14" s="31">
        <f>buff!AM15</f>
        <v>0</v>
      </c>
      <c r="M14" s="31">
        <f>buff!AN15</f>
        <v>0</v>
      </c>
      <c r="N14" s="31">
        <f>buff!AO15</f>
        <v>0</v>
      </c>
      <c r="O14" s="31">
        <f>buff!AP15</f>
        <v>0</v>
      </c>
      <c r="P14" s="31">
        <f>buff!AQ15</f>
        <v>0</v>
      </c>
      <c r="Q14" s="31">
        <f>buff!AR15</f>
        <v>1</v>
      </c>
      <c r="R14" s="31">
        <f>buff!AS15</f>
        <v>0</v>
      </c>
      <c r="S14" s="31">
        <f>buff!AT15</f>
        <v>0</v>
      </c>
      <c r="T14" s="31">
        <f>buff!AU15</f>
        <v>0</v>
      </c>
      <c r="U14" s="31" t="str">
        <f>buff!BA15</f>
        <v/>
      </c>
      <c r="V14" s="31" t="str">
        <f>IF(buff!BL15=0,"",buff!BL15)</f>
        <v/>
      </c>
    </row>
    <row r="15" spans="1:22" s="31" customFormat="1" x14ac:dyDescent="0.15">
      <c r="A15" s="31">
        <f>buff!Q16</f>
        <v>100012</v>
      </c>
      <c r="B15" s="31" t="str">
        <f>buff!S16</f>
        <v>自然馈赠回复生命0.15</v>
      </c>
      <c r="C15" s="31" t="str">
        <f>buff!T16</f>
        <v>自然馈赠回复生命0.15</v>
      </c>
      <c r="D15" s="31">
        <f>VLOOKUP(buff!U16,对应表!V:W,2,FALSE)</f>
        <v>1</v>
      </c>
      <c r="E15" s="31">
        <f>buff!V16</f>
        <v>0</v>
      </c>
      <c r="F15" s="31">
        <f>buff!W16</f>
        <v>15</v>
      </c>
      <c r="G15" s="31">
        <f>buff!X16</f>
        <v>0</v>
      </c>
      <c r="H15" s="31">
        <f>buff!Y16</f>
        <v>0</v>
      </c>
      <c r="I15" s="31" t="str">
        <f>buff!AJ16</f>
        <v/>
      </c>
      <c r="J15" s="31">
        <f>buff!AK16</f>
        <v>0</v>
      </c>
      <c r="K15" s="31">
        <f>buff!AL16</f>
        <v>0</v>
      </c>
      <c r="L15" s="31">
        <f>buff!AM16</f>
        <v>0</v>
      </c>
      <c r="M15" s="31">
        <f>buff!AN16</f>
        <v>0</v>
      </c>
      <c r="N15" s="31">
        <f>buff!AO16</f>
        <v>0</v>
      </c>
      <c r="O15" s="31">
        <f>buff!AP16</f>
        <v>0</v>
      </c>
      <c r="P15" s="31">
        <f>buff!AQ16</f>
        <v>0</v>
      </c>
      <c r="Q15" s="31">
        <f>buff!AR16</f>
        <v>1</v>
      </c>
      <c r="R15" s="31">
        <f>buff!AS16</f>
        <v>0</v>
      </c>
      <c r="S15" s="31">
        <f>buff!AT16</f>
        <v>0</v>
      </c>
      <c r="T15" s="31">
        <f>buff!AU16</f>
        <v>0</v>
      </c>
      <c r="U15" s="31" t="str">
        <f>buff!BA16</f>
        <v/>
      </c>
      <c r="V15" s="31" t="str">
        <f>IF(buff!BL16=0,"",buff!BL16)</f>
        <v/>
      </c>
    </row>
    <row r="16" spans="1:22" s="31" customFormat="1" x14ac:dyDescent="0.15">
      <c r="A16" s="31">
        <f>buff!Q17</f>
        <v>100013</v>
      </c>
      <c r="B16" s="31" t="str">
        <f>buff!S17</f>
        <v>自然馈赠回复生命0.16</v>
      </c>
      <c r="C16" s="31" t="str">
        <f>buff!T17</f>
        <v>自然馈赠回复生命0.16</v>
      </c>
      <c r="D16" s="31">
        <f>VLOOKUP(buff!U17,对应表!V:W,2,FALSE)</f>
        <v>1</v>
      </c>
      <c r="E16" s="31">
        <f>buff!V17</f>
        <v>0</v>
      </c>
      <c r="F16" s="31">
        <f>buff!W17</f>
        <v>16</v>
      </c>
      <c r="G16" s="31">
        <f>buff!X17</f>
        <v>0</v>
      </c>
      <c r="H16" s="31">
        <f>buff!Y17</f>
        <v>0</v>
      </c>
      <c r="I16" s="31" t="str">
        <f>buff!AJ17</f>
        <v/>
      </c>
      <c r="J16" s="31">
        <f>buff!AK17</f>
        <v>0</v>
      </c>
      <c r="K16" s="31">
        <f>buff!AL17</f>
        <v>0</v>
      </c>
      <c r="L16" s="31">
        <f>buff!AM17</f>
        <v>0</v>
      </c>
      <c r="M16" s="31">
        <f>buff!AN17</f>
        <v>0</v>
      </c>
      <c r="N16" s="31">
        <f>buff!AO17</f>
        <v>0</v>
      </c>
      <c r="O16" s="31">
        <f>buff!AP17</f>
        <v>0</v>
      </c>
      <c r="P16" s="31">
        <f>buff!AQ17</f>
        <v>0</v>
      </c>
      <c r="Q16" s="31">
        <f>buff!AR17</f>
        <v>1</v>
      </c>
      <c r="R16" s="31">
        <f>buff!AS17</f>
        <v>0</v>
      </c>
      <c r="S16" s="31">
        <f>buff!AT17</f>
        <v>0</v>
      </c>
      <c r="T16" s="31">
        <f>buff!AU17</f>
        <v>0</v>
      </c>
      <c r="U16" s="31" t="str">
        <f>buff!BA17</f>
        <v/>
      </c>
      <c r="V16" s="31" t="str">
        <f>IF(buff!BL17=0,"",buff!BL17)</f>
        <v/>
      </c>
    </row>
    <row r="17" spans="1:22" s="31" customFormat="1" x14ac:dyDescent="0.15">
      <c r="A17" s="31">
        <f>buff!Q18</f>
        <v>100014</v>
      </c>
      <c r="B17" s="31" t="str">
        <f>buff!S18</f>
        <v>自然馈赠回复生命0.17</v>
      </c>
      <c r="C17" s="31" t="str">
        <f>buff!T18</f>
        <v>自然馈赠回复生命0.17</v>
      </c>
      <c r="D17" s="31">
        <f>VLOOKUP(buff!U18,对应表!V:W,2,FALSE)</f>
        <v>1</v>
      </c>
      <c r="E17" s="31">
        <f>buff!V18</f>
        <v>0</v>
      </c>
      <c r="F17" s="31">
        <f>buff!W18</f>
        <v>17</v>
      </c>
      <c r="G17" s="31">
        <f>buff!X18</f>
        <v>0</v>
      </c>
      <c r="H17" s="31">
        <f>buff!Y18</f>
        <v>0</v>
      </c>
      <c r="I17" s="31" t="str">
        <f>buff!AJ18</f>
        <v/>
      </c>
      <c r="J17" s="31">
        <f>buff!AK18</f>
        <v>0</v>
      </c>
      <c r="K17" s="31">
        <f>buff!AL18</f>
        <v>0</v>
      </c>
      <c r="L17" s="31">
        <f>buff!AM18</f>
        <v>0</v>
      </c>
      <c r="M17" s="31">
        <f>buff!AN18</f>
        <v>0</v>
      </c>
      <c r="N17" s="31">
        <f>buff!AO18</f>
        <v>0</v>
      </c>
      <c r="O17" s="31">
        <f>buff!AP18</f>
        <v>0</v>
      </c>
      <c r="P17" s="31">
        <f>buff!AQ18</f>
        <v>0</v>
      </c>
      <c r="Q17" s="31">
        <f>buff!AR18</f>
        <v>1</v>
      </c>
      <c r="R17" s="31">
        <f>buff!AS18</f>
        <v>0</v>
      </c>
      <c r="S17" s="31">
        <f>buff!AT18</f>
        <v>0</v>
      </c>
      <c r="T17" s="31">
        <f>buff!AU18</f>
        <v>0</v>
      </c>
      <c r="U17" s="31" t="str">
        <f>buff!BA18</f>
        <v/>
      </c>
      <c r="V17" s="31" t="str">
        <f>IF(buff!BL18=0,"",buff!BL18)</f>
        <v/>
      </c>
    </row>
    <row r="18" spans="1:22" s="31" customFormat="1" x14ac:dyDescent="0.15">
      <c r="A18" s="31">
        <f>buff!Q19</f>
        <v>100015</v>
      </c>
      <c r="B18" s="31" t="str">
        <f>buff!S19</f>
        <v>自然馈赠回复生命0.18</v>
      </c>
      <c r="C18" s="31" t="str">
        <f>buff!T19</f>
        <v>自然馈赠回复生命0.18</v>
      </c>
      <c r="D18" s="31">
        <f>VLOOKUP(buff!U19,对应表!V:W,2,FALSE)</f>
        <v>1</v>
      </c>
      <c r="E18" s="31">
        <f>buff!V19</f>
        <v>0</v>
      </c>
      <c r="F18" s="31">
        <f>buff!W19</f>
        <v>18</v>
      </c>
      <c r="G18" s="31">
        <f>buff!X19</f>
        <v>0</v>
      </c>
      <c r="H18" s="31">
        <f>buff!Y19</f>
        <v>0</v>
      </c>
      <c r="I18" s="31" t="str">
        <f>buff!AJ19</f>
        <v/>
      </c>
      <c r="J18" s="31">
        <f>buff!AK19</f>
        <v>0</v>
      </c>
      <c r="K18" s="31">
        <f>buff!AL19</f>
        <v>0</v>
      </c>
      <c r="L18" s="31">
        <f>buff!AM19</f>
        <v>0</v>
      </c>
      <c r="M18" s="31">
        <f>buff!AN19</f>
        <v>0</v>
      </c>
      <c r="N18" s="31">
        <f>buff!AO19</f>
        <v>0</v>
      </c>
      <c r="O18" s="31">
        <f>buff!AP19</f>
        <v>0</v>
      </c>
      <c r="P18" s="31">
        <f>buff!AQ19</f>
        <v>0</v>
      </c>
      <c r="Q18" s="31">
        <f>buff!AR19</f>
        <v>1</v>
      </c>
      <c r="R18" s="31">
        <f>buff!AS19</f>
        <v>0</v>
      </c>
      <c r="S18" s="31">
        <f>buff!AT19</f>
        <v>0</v>
      </c>
      <c r="T18" s="31">
        <f>buff!AU19</f>
        <v>0</v>
      </c>
      <c r="U18" s="31" t="str">
        <f>buff!BA19</f>
        <v/>
      </c>
      <c r="V18" s="31" t="str">
        <f>IF(buff!BL19=0,"",buff!BL19)</f>
        <v/>
      </c>
    </row>
    <row r="19" spans="1:22" s="31" customFormat="1" x14ac:dyDescent="0.15">
      <c r="A19" s="31">
        <f>buff!Q20</f>
        <v>100016</v>
      </c>
      <c r="B19" s="31" t="str">
        <f>buff!S20</f>
        <v>自然馈赠回复生命0.19</v>
      </c>
      <c r="C19" s="31" t="str">
        <f>buff!T20</f>
        <v>自然馈赠回复生命0.19</v>
      </c>
      <c r="D19" s="31">
        <f>VLOOKUP(buff!U20,对应表!V:W,2,FALSE)</f>
        <v>1</v>
      </c>
      <c r="E19" s="31">
        <f>buff!V20</f>
        <v>0</v>
      </c>
      <c r="F19" s="31">
        <f>buff!W20</f>
        <v>19</v>
      </c>
      <c r="G19" s="31">
        <f>buff!X20</f>
        <v>0</v>
      </c>
      <c r="H19" s="31">
        <f>buff!Y20</f>
        <v>0</v>
      </c>
      <c r="I19" s="31" t="str">
        <f>buff!AJ20</f>
        <v/>
      </c>
      <c r="J19" s="31">
        <f>buff!AK20</f>
        <v>0</v>
      </c>
      <c r="K19" s="31">
        <f>buff!AL20</f>
        <v>0</v>
      </c>
      <c r="L19" s="31">
        <f>buff!AM20</f>
        <v>0</v>
      </c>
      <c r="M19" s="31">
        <f>buff!AN20</f>
        <v>0</v>
      </c>
      <c r="N19" s="31">
        <f>buff!AO20</f>
        <v>0</v>
      </c>
      <c r="O19" s="31">
        <f>buff!AP20</f>
        <v>0</v>
      </c>
      <c r="P19" s="31">
        <f>buff!AQ20</f>
        <v>0</v>
      </c>
      <c r="Q19" s="31">
        <f>buff!AR20</f>
        <v>1</v>
      </c>
      <c r="R19" s="31">
        <f>buff!AS20</f>
        <v>0</v>
      </c>
      <c r="S19" s="31">
        <f>buff!AT20</f>
        <v>0</v>
      </c>
      <c r="T19" s="31">
        <f>buff!AU20</f>
        <v>0</v>
      </c>
      <c r="U19" s="31" t="str">
        <f>buff!BA20</f>
        <v/>
      </c>
      <c r="V19" s="31" t="str">
        <f>IF(buff!BL20=0,"",buff!BL20)</f>
        <v/>
      </c>
    </row>
    <row r="20" spans="1:22" s="31" customFormat="1" x14ac:dyDescent="0.15">
      <c r="A20" s="31">
        <f>buff!Q21</f>
        <v>100017</v>
      </c>
      <c r="B20" s="31" t="str">
        <f>buff!S21</f>
        <v>自然馈赠回复生命0.20</v>
      </c>
      <c r="C20" s="31" t="str">
        <f>buff!T21</f>
        <v>自然馈赠回复生命0.20</v>
      </c>
      <c r="D20" s="31">
        <f>VLOOKUP(buff!U21,对应表!V:W,2,FALSE)</f>
        <v>1</v>
      </c>
      <c r="E20" s="31">
        <f>buff!V21</f>
        <v>0</v>
      </c>
      <c r="F20" s="31">
        <f>buff!W21</f>
        <v>20</v>
      </c>
      <c r="G20" s="31">
        <f>buff!X21</f>
        <v>0</v>
      </c>
      <c r="H20" s="31">
        <f>buff!Y21</f>
        <v>0</v>
      </c>
      <c r="I20" s="31" t="str">
        <f>buff!AJ21</f>
        <v/>
      </c>
      <c r="J20" s="31">
        <f>buff!AK21</f>
        <v>0</v>
      </c>
      <c r="K20" s="31">
        <f>buff!AL21</f>
        <v>0</v>
      </c>
      <c r="L20" s="31">
        <f>buff!AM21</f>
        <v>0</v>
      </c>
      <c r="M20" s="31">
        <f>buff!AN21</f>
        <v>0</v>
      </c>
      <c r="N20" s="31">
        <f>buff!AO21</f>
        <v>0</v>
      </c>
      <c r="O20" s="31">
        <f>buff!AP21</f>
        <v>0</v>
      </c>
      <c r="P20" s="31">
        <f>buff!AQ21</f>
        <v>0</v>
      </c>
      <c r="Q20" s="31">
        <f>buff!AR21</f>
        <v>1</v>
      </c>
      <c r="R20" s="31">
        <f>buff!AS21</f>
        <v>0</v>
      </c>
      <c r="S20" s="31">
        <f>buff!AT21</f>
        <v>0</v>
      </c>
      <c r="T20" s="31">
        <f>buff!AU21</f>
        <v>0</v>
      </c>
      <c r="U20" s="31" t="str">
        <f>buff!BA21</f>
        <v/>
      </c>
      <c r="V20" s="31" t="str">
        <f>IF(buff!BL21=0,"",buff!BL21)</f>
        <v/>
      </c>
    </row>
    <row r="21" spans="1:22" s="31" customFormat="1" x14ac:dyDescent="0.15">
      <c r="A21" s="31">
        <f>buff!Q22</f>
        <v>100018</v>
      </c>
      <c r="B21" s="31" t="str">
        <f>buff!S22</f>
        <v>自然馈赠回复生命0.21</v>
      </c>
      <c r="C21" s="31" t="str">
        <f>buff!T22</f>
        <v>自然馈赠回复生命0.21</v>
      </c>
      <c r="D21" s="31">
        <f>VLOOKUP(buff!U22,对应表!V:W,2,FALSE)</f>
        <v>1</v>
      </c>
      <c r="E21" s="31">
        <f>buff!V22</f>
        <v>0</v>
      </c>
      <c r="F21" s="31">
        <f>buff!W22</f>
        <v>20</v>
      </c>
      <c r="G21" s="31">
        <f>buff!X22</f>
        <v>0</v>
      </c>
      <c r="H21" s="31">
        <f>buff!Y22</f>
        <v>0</v>
      </c>
      <c r="I21" s="31" t="str">
        <f>buff!AJ22</f>
        <v/>
      </c>
      <c r="J21" s="31">
        <f>buff!AK22</f>
        <v>0</v>
      </c>
      <c r="K21" s="31">
        <f>buff!AL22</f>
        <v>0</v>
      </c>
      <c r="L21" s="31">
        <f>buff!AM22</f>
        <v>0</v>
      </c>
      <c r="M21" s="31">
        <f>buff!AN22</f>
        <v>0</v>
      </c>
      <c r="N21" s="31">
        <f>buff!AO22</f>
        <v>0</v>
      </c>
      <c r="O21" s="31">
        <f>buff!AP22</f>
        <v>0</v>
      </c>
      <c r="P21" s="31">
        <f>buff!AQ22</f>
        <v>0</v>
      </c>
      <c r="Q21" s="31">
        <f>buff!AR22</f>
        <v>1</v>
      </c>
      <c r="R21" s="31">
        <f>buff!AS22</f>
        <v>0</v>
      </c>
      <c r="S21" s="31">
        <f>buff!AT22</f>
        <v>0</v>
      </c>
      <c r="T21" s="31">
        <f>buff!AU22</f>
        <v>0</v>
      </c>
      <c r="U21" s="31" t="str">
        <f>buff!BA22</f>
        <v/>
      </c>
      <c r="V21" s="31" t="str">
        <f>IF(buff!BL22=0,"",buff!BL22)</f>
        <v/>
      </c>
    </row>
    <row r="22" spans="1:22" s="31" customFormat="1" x14ac:dyDescent="0.15">
      <c r="A22" s="31">
        <f>buff!Q23</f>
        <v>100019</v>
      </c>
      <c r="B22" s="31" t="str">
        <f>buff!S23</f>
        <v>自然馈赠攻击增加0.10</v>
      </c>
      <c r="C22" s="31" t="str">
        <f>buff!T23</f>
        <v>自然馈赠攻击增加0.10</v>
      </c>
      <c r="D22" s="31">
        <f>VLOOKUP(buff!U23,对应表!V:W,2,FALSE)</f>
        <v>1</v>
      </c>
      <c r="E22" s="31">
        <f>buff!V23</f>
        <v>0</v>
      </c>
      <c r="F22" s="31">
        <f>buff!W23</f>
        <v>0</v>
      </c>
      <c r="G22" s="31">
        <f>buff!X23</f>
        <v>0</v>
      </c>
      <c r="H22" s="31">
        <f>buff!Y23</f>
        <v>0</v>
      </c>
      <c r="I22" s="31" t="str">
        <f>buff!AJ23</f>
        <v>ATK_P:10</v>
      </c>
      <c r="J22" s="31">
        <f>buff!AK23</f>
        <v>0</v>
      </c>
      <c r="K22" s="31">
        <f>buff!AL23</f>
        <v>0</v>
      </c>
      <c r="L22" s="31">
        <f>buff!AM23</f>
        <v>0</v>
      </c>
      <c r="M22" s="31">
        <f>buff!AN23</f>
        <v>0</v>
      </c>
      <c r="N22" s="31">
        <f>buff!AO23</f>
        <v>0</v>
      </c>
      <c r="O22" s="31">
        <f>buff!AP23</f>
        <v>0</v>
      </c>
      <c r="P22" s="31">
        <f>buff!AQ23</f>
        <v>0</v>
      </c>
      <c r="Q22" s="31">
        <f>buff!AR23</f>
        <v>0</v>
      </c>
      <c r="R22" s="31">
        <f>buff!AS23</f>
        <v>3</v>
      </c>
      <c r="S22" s="31">
        <f>buff!AT23</f>
        <v>0</v>
      </c>
      <c r="T22" s="31">
        <f>buff!AU23</f>
        <v>0</v>
      </c>
      <c r="U22" s="31" t="str">
        <f>buff!BA23</f>
        <v/>
      </c>
      <c r="V22" s="31" t="str">
        <f>IF(buff!BL23=0,"",buff!BL23)</f>
        <v>buff_54</v>
      </c>
    </row>
    <row r="23" spans="1:22" s="31" customFormat="1" x14ac:dyDescent="0.15">
      <c r="A23" s="31">
        <f>buff!Q24</f>
        <v>100020</v>
      </c>
      <c r="B23" s="31" t="str">
        <f>buff!S24</f>
        <v>自然馈赠攻击增加0.11</v>
      </c>
      <c r="C23" s="31" t="str">
        <f>buff!T24</f>
        <v>自然馈赠攻击增加0.11</v>
      </c>
      <c r="D23" s="31">
        <f>VLOOKUP(buff!U24,对应表!V:W,2,FALSE)</f>
        <v>1</v>
      </c>
      <c r="E23" s="31">
        <f>buff!V24</f>
        <v>0</v>
      </c>
      <c r="F23" s="31">
        <f>buff!W24</f>
        <v>0</v>
      </c>
      <c r="G23" s="31">
        <f>buff!X24</f>
        <v>0</v>
      </c>
      <c r="H23" s="31">
        <f>buff!Y24</f>
        <v>0</v>
      </c>
      <c r="I23" s="31" t="str">
        <f>buff!AJ24</f>
        <v>ATK_P:11</v>
      </c>
      <c r="J23" s="31">
        <f>buff!AK24</f>
        <v>0</v>
      </c>
      <c r="K23" s="31">
        <f>buff!AL24</f>
        <v>0</v>
      </c>
      <c r="L23" s="31">
        <f>buff!AM24</f>
        <v>0</v>
      </c>
      <c r="M23" s="31">
        <f>buff!AN24</f>
        <v>0</v>
      </c>
      <c r="N23" s="31">
        <f>buff!AO24</f>
        <v>0</v>
      </c>
      <c r="O23" s="31">
        <f>buff!AP24</f>
        <v>0</v>
      </c>
      <c r="P23" s="31">
        <f>buff!AQ24</f>
        <v>0</v>
      </c>
      <c r="Q23" s="31">
        <f>buff!AR24</f>
        <v>0</v>
      </c>
      <c r="R23" s="31">
        <f>buff!AS24</f>
        <v>3</v>
      </c>
      <c r="S23" s="31">
        <f>buff!AT24</f>
        <v>0</v>
      </c>
      <c r="T23" s="31">
        <f>buff!AU24</f>
        <v>0</v>
      </c>
      <c r="U23" s="31" t="str">
        <f>buff!BA24</f>
        <v/>
      </c>
      <c r="V23" s="31" t="str">
        <f>IF(buff!BL24=0,"",buff!BL24)</f>
        <v>buff_54</v>
      </c>
    </row>
    <row r="24" spans="1:22" s="31" customFormat="1" x14ac:dyDescent="0.15">
      <c r="A24" s="31">
        <f>buff!Q25</f>
        <v>100021</v>
      </c>
      <c r="B24" s="31" t="str">
        <f>buff!S25</f>
        <v>自然馈赠攻击增加0.12</v>
      </c>
      <c r="C24" s="31" t="str">
        <f>buff!T25</f>
        <v>自然馈赠攻击增加0.12</v>
      </c>
      <c r="D24" s="31">
        <f>VLOOKUP(buff!U25,对应表!V:W,2,FALSE)</f>
        <v>1</v>
      </c>
      <c r="E24" s="31">
        <f>buff!V25</f>
        <v>0</v>
      </c>
      <c r="F24" s="31">
        <f>buff!W25</f>
        <v>0</v>
      </c>
      <c r="G24" s="31">
        <f>buff!X25</f>
        <v>0</v>
      </c>
      <c r="H24" s="31">
        <f>buff!Y25</f>
        <v>0</v>
      </c>
      <c r="I24" s="31" t="str">
        <f>buff!AJ25</f>
        <v>ATK_P:12</v>
      </c>
      <c r="J24" s="31">
        <f>buff!AK25</f>
        <v>0</v>
      </c>
      <c r="K24" s="31">
        <f>buff!AL25</f>
        <v>0</v>
      </c>
      <c r="L24" s="31">
        <f>buff!AM25</f>
        <v>0</v>
      </c>
      <c r="M24" s="31">
        <f>buff!AN25</f>
        <v>0</v>
      </c>
      <c r="N24" s="31">
        <f>buff!AO25</f>
        <v>0</v>
      </c>
      <c r="O24" s="31">
        <f>buff!AP25</f>
        <v>0</v>
      </c>
      <c r="P24" s="31">
        <f>buff!AQ25</f>
        <v>0</v>
      </c>
      <c r="Q24" s="31">
        <f>buff!AR25</f>
        <v>0</v>
      </c>
      <c r="R24" s="31">
        <f>buff!AS25</f>
        <v>3</v>
      </c>
      <c r="S24" s="31">
        <f>buff!AT25</f>
        <v>0</v>
      </c>
      <c r="T24" s="31">
        <f>buff!AU25</f>
        <v>0</v>
      </c>
      <c r="U24" s="31" t="str">
        <f>buff!BA25</f>
        <v/>
      </c>
      <c r="V24" s="31" t="str">
        <f>IF(buff!BL25=0,"",buff!BL25)</f>
        <v>buff_54</v>
      </c>
    </row>
    <row r="25" spans="1:22" s="31" customFormat="1" x14ac:dyDescent="0.15">
      <c r="A25" s="31">
        <f>buff!Q26</f>
        <v>100022</v>
      </c>
      <c r="B25" s="31" t="str">
        <f>buff!S26</f>
        <v>自然馈赠攻击增加0.13</v>
      </c>
      <c r="C25" s="31" t="str">
        <f>buff!T26</f>
        <v>自然馈赠攻击增加0.13</v>
      </c>
      <c r="D25" s="31">
        <f>VLOOKUP(buff!U26,对应表!V:W,2,FALSE)</f>
        <v>1</v>
      </c>
      <c r="E25" s="31">
        <f>buff!V26</f>
        <v>0</v>
      </c>
      <c r="F25" s="31">
        <f>buff!W26</f>
        <v>0</v>
      </c>
      <c r="G25" s="31">
        <f>buff!X26</f>
        <v>0</v>
      </c>
      <c r="H25" s="31">
        <f>buff!Y26</f>
        <v>0</v>
      </c>
      <c r="I25" s="31" t="str">
        <f>buff!AJ26</f>
        <v>ATK_P:13</v>
      </c>
      <c r="J25" s="31">
        <f>buff!AK26</f>
        <v>0</v>
      </c>
      <c r="K25" s="31">
        <f>buff!AL26</f>
        <v>0</v>
      </c>
      <c r="L25" s="31">
        <f>buff!AM26</f>
        <v>0</v>
      </c>
      <c r="M25" s="31">
        <f>buff!AN26</f>
        <v>0</v>
      </c>
      <c r="N25" s="31">
        <f>buff!AO26</f>
        <v>0</v>
      </c>
      <c r="O25" s="31">
        <f>buff!AP26</f>
        <v>0</v>
      </c>
      <c r="P25" s="31">
        <f>buff!AQ26</f>
        <v>0</v>
      </c>
      <c r="Q25" s="31">
        <f>buff!AR26</f>
        <v>0</v>
      </c>
      <c r="R25" s="31">
        <f>buff!AS26</f>
        <v>3</v>
      </c>
      <c r="S25" s="31">
        <f>buff!AT26</f>
        <v>0</v>
      </c>
      <c r="T25" s="31">
        <f>buff!AU26</f>
        <v>0</v>
      </c>
      <c r="U25" s="31" t="str">
        <f>buff!BA26</f>
        <v/>
      </c>
      <c r="V25" s="31" t="str">
        <f>IF(buff!BL26=0,"",buff!BL26)</f>
        <v>buff_54</v>
      </c>
    </row>
    <row r="26" spans="1:22" s="31" customFormat="1" x14ac:dyDescent="0.15">
      <c r="A26" s="31">
        <f>buff!Q27</f>
        <v>100023</v>
      </c>
      <c r="B26" s="31" t="str">
        <f>buff!S27</f>
        <v>自然馈赠攻击增加0.14</v>
      </c>
      <c r="C26" s="31" t="str">
        <f>buff!T27</f>
        <v>自然馈赠攻击增加0.14</v>
      </c>
      <c r="D26" s="31">
        <f>VLOOKUP(buff!U27,对应表!V:W,2,FALSE)</f>
        <v>1</v>
      </c>
      <c r="E26" s="31">
        <f>buff!V27</f>
        <v>0</v>
      </c>
      <c r="F26" s="31">
        <f>buff!W27</f>
        <v>0</v>
      </c>
      <c r="G26" s="31">
        <f>buff!X27</f>
        <v>0</v>
      </c>
      <c r="H26" s="31">
        <f>buff!Y27</f>
        <v>0</v>
      </c>
      <c r="I26" s="31" t="str">
        <f>buff!AJ27</f>
        <v>ATK_P:14</v>
      </c>
      <c r="J26" s="31">
        <f>buff!AK27</f>
        <v>0</v>
      </c>
      <c r="K26" s="31">
        <f>buff!AL27</f>
        <v>0</v>
      </c>
      <c r="L26" s="31">
        <f>buff!AM27</f>
        <v>0</v>
      </c>
      <c r="M26" s="31">
        <f>buff!AN27</f>
        <v>0</v>
      </c>
      <c r="N26" s="31">
        <f>buff!AO27</f>
        <v>0</v>
      </c>
      <c r="O26" s="31">
        <f>buff!AP27</f>
        <v>0</v>
      </c>
      <c r="P26" s="31">
        <f>buff!AQ27</f>
        <v>0</v>
      </c>
      <c r="Q26" s="31">
        <f>buff!AR27</f>
        <v>0</v>
      </c>
      <c r="R26" s="31">
        <f>buff!AS27</f>
        <v>3</v>
      </c>
      <c r="S26" s="31">
        <f>buff!AT27</f>
        <v>0</v>
      </c>
      <c r="T26" s="31">
        <f>buff!AU27</f>
        <v>0</v>
      </c>
      <c r="U26" s="31" t="str">
        <f>buff!BA27</f>
        <v/>
      </c>
      <c r="V26" s="31" t="str">
        <f>IF(buff!BL27=0,"",buff!BL27)</f>
        <v>buff_54</v>
      </c>
    </row>
    <row r="27" spans="1:22" s="31" customFormat="1" x14ac:dyDescent="0.15">
      <c r="A27" s="31">
        <f>buff!Q28</f>
        <v>100024</v>
      </c>
      <c r="B27" s="31" t="str">
        <f>buff!S28</f>
        <v>自然馈赠攻击增加0.15</v>
      </c>
      <c r="C27" s="31" t="str">
        <f>buff!T28</f>
        <v>自然馈赠攻击增加0.15</v>
      </c>
      <c r="D27" s="31">
        <f>VLOOKUP(buff!U28,对应表!V:W,2,FALSE)</f>
        <v>1</v>
      </c>
      <c r="E27" s="31">
        <f>buff!V28</f>
        <v>0</v>
      </c>
      <c r="F27" s="31">
        <f>buff!W28</f>
        <v>0</v>
      </c>
      <c r="G27" s="31">
        <f>buff!X28</f>
        <v>0</v>
      </c>
      <c r="H27" s="31">
        <f>buff!Y28</f>
        <v>0</v>
      </c>
      <c r="I27" s="31" t="str">
        <f>buff!AJ28</f>
        <v>ATK_P:15</v>
      </c>
      <c r="J27" s="31">
        <f>buff!AK28</f>
        <v>0</v>
      </c>
      <c r="K27" s="31">
        <f>buff!AL28</f>
        <v>0</v>
      </c>
      <c r="L27" s="31">
        <f>buff!AM28</f>
        <v>0</v>
      </c>
      <c r="M27" s="31">
        <f>buff!AN28</f>
        <v>0</v>
      </c>
      <c r="N27" s="31">
        <f>buff!AO28</f>
        <v>0</v>
      </c>
      <c r="O27" s="31">
        <f>buff!AP28</f>
        <v>0</v>
      </c>
      <c r="P27" s="31">
        <f>buff!AQ28</f>
        <v>0</v>
      </c>
      <c r="Q27" s="31">
        <f>buff!AR28</f>
        <v>0</v>
      </c>
      <c r="R27" s="31">
        <f>buff!AS28</f>
        <v>3</v>
      </c>
      <c r="S27" s="31">
        <f>buff!AT28</f>
        <v>0</v>
      </c>
      <c r="T27" s="31">
        <f>buff!AU28</f>
        <v>0</v>
      </c>
      <c r="U27" s="31" t="str">
        <f>buff!BA28</f>
        <v/>
      </c>
      <c r="V27" s="31" t="str">
        <f>IF(buff!BL28=0,"",buff!BL28)</f>
        <v>buff_54</v>
      </c>
    </row>
    <row r="28" spans="1:22" s="31" customFormat="1" x14ac:dyDescent="0.15">
      <c r="A28" s="31">
        <f>buff!Q29</f>
        <v>100025</v>
      </c>
      <c r="B28" s="31" t="str">
        <f>buff!S29</f>
        <v>自然馈赠攻击增加0.16</v>
      </c>
      <c r="C28" s="31" t="str">
        <f>buff!T29</f>
        <v>自然馈赠攻击增加0.16</v>
      </c>
      <c r="D28" s="31">
        <f>VLOOKUP(buff!U29,对应表!V:W,2,FALSE)</f>
        <v>1</v>
      </c>
      <c r="E28" s="31">
        <f>buff!V29</f>
        <v>0</v>
      </c>
      <c r="F28" s="31">
        <f>buff!W29</f>
        <v>0</v>
      </c>
      <c r="G28" s="31">
        <f>buff!X29</f>
        <v>0</v>
      </c>
      <c r="H28" s="31">
        <f>buff!Y29</f>
        <v>0</v>
      </c>
      <c r="I28" s="31" t="str">
        <f>buff!AJ29</f>
        <v>ATK_P:16</v>
      </c>
      <c r="J28" s="31">
        <f>buff!AK29</f>
        <v>0</v>
      </c>
      <c r="K28" s="31">
        <f>buff!AL29</f>
        <v>0</v>
      </c>
      <c r="L28" s="31">
        <f>buff!AM29</f>
        <v>0</v>
      </c>
      <c r="M28" s="31">
        <f>buff!AN29</f>
        <v>0</v>
      </c>
      <c r="N28" s="31">
        <f>buff!AO29</f>
        <v>0</v>
      </c>
      <c r="O28" s="31">
        <f>buff!AP29</f>
        <v>0</v>
      </c>
      <c r="P28" s="31">
        <f>buff!AQ29</f>
        <v>0</v>
      </c>
      <c r="Q28" s="31">
        <f>buff!AR29</f>
        <v>0</v>
      </c>
      <c r="R28" s="31">
        <f>buff!AS29</f>
        <v>3</v>
      </c>
      <c r="S28" s="31">
        <f>buff!AT29</f>
        <v>0</v>
      </c>
      <c r="T28" s="31">
        <f>buff!AU29</f>
        <v>0</v>
      </c>
      <c r="U28" s="31" t="str">
        <f>buff!BA29</f>
        <v/>
      </c>
      <c r="V28" s="31" t="str">
        <f>IF(buff!BL29=0,"",buff!BL29)</f>
        <v>buff_54</v>
      </c>
    </row>
    <row r="29" spans="1:22" s="31" customFormat="1" x14ac:dyDescent="0.15">
      <c r="A29" s="31">
        <f>buff!Q30</f>
        <v>100026</v>
      </c>
      <c r="B29" s="31" t="str">
        <f>buff!S30</f>
        <v>自然馈赠攻击增加0.17</v>
      </c>
      <c r="C29" s="31" t="str">
        <f>buff!T30</f>
        <v>自然馈赠攻击增加0.17</v>
      </c>
      <c r="D29" s="31">
        <f>VLOOKUP(buff!U30,对应表!V:W,2,FALSE)</f>
        <v>1</v>
      </c>
      <c r="E29" s="31">
        <f>buff!V30</f>
        <v>0</v>
      </c>
      <c r="F29" s="31">
        <f>buff!W30</f>
        <v>0</v>
      </c>
      <c r="G29" s="31">
        <f>buff!X30</f>
        <v>0</v>
      </c>
      <c r="H29" s="31">
        <f>buff!Y30</f>
        <v>0</v>
      </c>
      <c r="I29" s="31" t="str">
        <f>buff!AJ30</f>
        <v>ATK_P:17</v>
      </c>
      <c r="J29" s="31">
        <f>buff!AK30</f>
        <v>0</v>
      </c>
      <c r="K29" s="31">
        <f>buff!AL30</f>
        <v>0</v>
      </c>
      <c r="L29" s="31">
        <f>buff!AM30</f>
        <v>0</v>
      </c>
      <c r="M29" s="31">
        <f>buff!AN30</f>
        <v>0</v>
      </c>
      <c r="N29" s="31">
        <f>buff!AO30</f>
        <v>0</v>
      </c>
      <c r="O29" s="31">
        <f>buff!AP30</f>
        <v>0</v>
      </c>
      <c r="P29" s="31">
        <f>buff!AQ30</f>
        <v>0</v>
      </c>
      <c r="Q29" s="31">
        <f>buff!AR30</f>
        <v>0</v>
      </c>
      <c r="R29" s="31">
        <f>buff!AS30</f>
        <v>3</v>
      </c>
      <c r="S29" s="31">
        <f>buff!AT30</f>
        <v>0</v>
      </c>
      <c r="T29" s="31">
        <f>buff!AU30</f>
        <v>0</v>
      </c>
      <c r="U29" s="31" t="str">
        <f>buff!BA30</f>
        <v/>
      </c>
      <c r="V29" s="31" t="str">
        <f>IF(buff!BL30=0,"",buff!BL30)</f>
        <v>buff_54</v>
      </c>
    </row>
    <row r="30" spans="1:22" s="31" customFormat="1" x14ac:dyDescent="0.15">
      <c r="A30" s="31">
        <f>buff!Q31</f>
        <v>100027</v>
      </c>
      <c r="B30" s="31" t="str">
        <f>buff!S31</f>
        <v>自然馈赠攻击增加0.18</v>
      </c>
      <c r="C30" s="31" t="str">
        <f>buff!T31</f>
        <v>自然馈赠攻击增加0.18</v>
      </c>
      <c r="D30" s="31">
        <f>VLOOKUP(buff!U31,对应表!V:W,2,FALSE)</f>
        <v>1</v>
      </c>
      <c r="E30" s="31">
        <f>buff!V31</f>
        <v>0</v>
      </c>
      <c r="F30" s="31">
        <f>buff!W31</f>
        <v>0</v>
      </c>
      <c r="G30" s="31">
        <f>buff!X31</f>
        <v>0</v>
      </c>
      <c r="H30" s="31">
        <f>buff!Y31</f>
        <v>0</v>
      </c>
      <c r="I30" s="31" t="str">
        <f>buff!AJ31</f>
        <v>ATK_P:18</v>
      </c>
      <c r="J30" s="31">
        <f>buff!AK31</f>
        <v>0</v>
      </c>
      <c r="K30" s="31">
        <f>buff!AL31</f>
        <v>0</v>
      </c>
      <c r="L30" s="31">
        <f>buff!AM31</f>
        <v>0</v>
      </c>
      <c r="M30" s="31">
        <f>buff!AN31</f>
        <v>0</v>
      </c>
      <c r="N30" s="31">
        <f>buff!AO31</f>
        <v>0</v>
      </c>
      <c r="O30" s="31">
        <f>buff!AP31</f>
        <v>0</v>
      </c>
      <c r="P30" s="31">
        <f>buff!AQ31</f>
        <v>0</v>
      </c>
      <c r="Q30" s="31">
        <f>buff!AR31</f>
        <v>0</v>
      </c>
      <c r="R30" s="31">
        <f>buff!AS31</f>
        <v>3</v>
      </c>
      <c r="S30" s="31">
        <f>buff!AT31</f>
        <v>0</v>
      </c>
      <c r="T30" s="31">
        <f>buff!AU31</f>
        <v>0</v>
      </c>
      <c r="U30" s="31" t="str">
        <f>buff!BA31</f>
        <v/>
      </c>
      <c r="V30" s="31" t="str">
        <f>IF(buff!BL31=0,"",buff!BL31)</f>
        <v>buff_54</v>
      </c>
    </row>
    <row r="31" spans="1:22" s="31" customFormat="1" x14ac:dyDescent="0.15">
      <c r="A31" s="31">
        <f>buff!Q32</f>
        <v>100028</v>
      </c>
      <c r="B31" s="31" t="str">
        <f>buff!S32</f>
        <v>自然馈赠攻击增加0.19</v>
      </c>
      <c r="C31" s="31" t="str">
        <f>buff!T32</f>
        <v>自然馈赠攻击增加0.19</v>
      </c>
      <c r="D31" s="31">
        <f>VLOOKUP(buff!U32,对应表!V:W,2,FALSE)</f>
        <v>1</v>
      </c>
      <c r="E31" s="31">
        <f>buff!V32</f>
        <v>0</v>
      </c>
      <c r="F31" s="31">
        <f>buff!W32</f>
        <v>0</v>
      </c>
      <c r="G31" s="31">
        <f>buff!X32</f>
        <v>0</v>
      </c>
      <c r="H31" s="31">
        <f>buff!Y32</f>
        <v>0</v>
      </c>
      <c r="I31" s="31" t="str">
        <f>buff!AJ32</f>
        <v>ATK_P:19</v>
      </c>
      <c r="J31" s="31">
        <f>buff!AK32</f>
        <v>0</v>
      </c>
      <c r="K31" s="31">
        <f>buff!AL32</f>
        <v>0</v>
      </c>
      <c r="L31" s="31">
        <f>buff!AM32</f>
        <v>0</v>
      </c>
      <c r="M31" s="31">
        <f>buff!AN32</f>
        <v>0</v>
      </c>
      <c r="N31" s="31">
        <f>buff!AO32</f>
        <v>0</v>
      </c>
      <c r="O31" s="31">
        <f>buff!AP32</f>
        <v>0</v>
      </c>
      <c r="P31" s="31">
        <f>buff!AQ32</f>
        <v>0</v>
      </c>
      <c r="Q31" s="31">
        <f>buff!AR32</f>
        <v>0</v>
      </c>
      <c r="R31" s="31">
        <f>buff!AS32</f>
        <v>3</v>
      </c>
      <c r="S31" s="31">
        <f>buff!AT32</f>
        <v>0</v>
      </c>
      <c r="T31" s="31">
        <f>buff!AU32</f>
        <v>0</v>
      </c>
      <c r="U31" s="31" t="str">
        <f>buff!BA32</f>
        <v/>
      </c>
      <c r="V31" s="31" t="str">
        <f>IF(buff!BL32=0,"",buff!BL32)</f>
        <v>buff_54</v>
      </c>
    </row>
    <row r="32" spans="1:22" s="31" customFormat="1" x14ac:dyDescent="0.15">
      <c r="A32" s="31">
        <f>buff!Q33</f>
        <v>100029</v>
      </c>
      <c r="B32" s="31" t="str">
        <f>buff!S33</f>
        <v>自然馈赠攻击增加0.20</v>
      </c>
      <c r="C32" s="31" t="str">
        <f>buff!T33</f>
        <v>自然馈赠攻击增加0.20</v>
      </c>
      <c r="D32" s="31">
        <f>VLOOKUP(buff!U33,对应表!V:W,2,FALSE)</f>
        <v>1</v>
      </c>
      <c r="E32" s="31">
        <f>buff!V33</f>
        <v>0</v>
      </c>
      <c r="F32" s="31">
        <f>buff!W33</f>
        <v>0</v>
      </c>
      <c r="G32" s="31">
        <f>buff!X33</f>
        <v>0</v>
      </c>
      <c r="H32" s="31">
        <f>buff!Y33</f>
        <v>0</v>
      </c>
      <c r="I32" s="31" t="str">
        <f>buff!AJ33</f>
        <v>ATK_P:20</v>
      </c>
      <c r="J32" s="31">
        <f>buff!AK33</f>
        <v>0</v>
      </c>
      <c r="K32" s="31">
        <f>buff!AL33</f>
        <v>0</v>
      </c>
      <c r="L32" s="31">
        <f>buff!AM33</f>
        <v>0</v>
      </c>
      <c r="M32" s="31">
        <f>buff!AN33</f>
        <v>0</v>
      </c>
      <c r="N32" s="31">
        <f>buff!AO33</f>
        <v>0</v>
      </c>
      <c r="O32" s="31">
        <f>buff!AP33</f>
        <v>0</v>
      </c>
      <c r="P32" s="31">
        <f>buff!AQ33</f>
        <v>0</v>
      </c>
      <c r="Q32" s="31">
        <f>buff!AR33</f>
        <v>0</v>
      </c>
      <c r="R32" s="31">
        <f>buff!AS33</f>
        <v>3</v>
      </c>
      <c r="S32" s="31">
        <f>buff!AT33</f>
        <v>0</v>
      </c>
      <c r="T32" s="31">
        <f>buff!AU33</f>
        <v>0</v>
      </c>
      <c r="U32" s="31" t="str">
        <f>buff!BA33</f>
        <v/>
      </c>
      <c r="V32" s="31" t="str">
        <f>IF(buff!BL33=0,"",buff!BL33)</f>
        <v>buff_54</v>
      </c>
    </row>
    <row r="33" spans="1:22" s="31" customFormat="1" x14ac:dyDescent="0.15">
      <c r="A33" s="31">
        <f>buff!Q34</f>
        <v>100030</v>
      </c>
      <c r="B33" s="31" t="str">
        <f>buff!S34</f>
        <v>回春术回复生命lv1</v>
      </c>
      <c r="C33" s="31" t="str">
        <f>buff!T34</f>
        <v>回春术回复生命lv1</v>
      </c>
      <c r="D33" s="31">
        <f>VLOOKUP(buff!U34,对应表!V:W,2,FALSE)</f>
        <v>1</v>
      </c>
      <c r="E33" s="31">
        <f>buff!V34</f>
        <v>354</v>
      </c>
      <c r="F33" s="31">
        <f>buff!W34</f>
        <v>10</v>
      </c>
      <c r="G33" s="31">
        <f>buff!X34</f>
        <v>0</v>
      </c>
      <c r="H33" s="31">
        <f>buff!Y34</f>
        <v>0</v>
      </c>
      <c r="I33" s="31" t="str">
        <f>buff!AJ34</f>
        <v/>
      </c>
      <c r="J33" s="31">
        <f>buff!AK34</f>
        <v>0</v>
      </c>
      <c r="K33" s="31">
        <f>buff!AL34</f>
        <v>0</v>
      </c>
      <c r="L33" s="31">
        <f>buff!AM34</f>
        <v>0</v>
      </c>
      <c r="M33" s="31">
        <f>buff!AN34</f>
        <v>0</v>
      </c>
      <c r="N33" s="31">
        <f>buff!AO34</f>
        <v>0</v>
      </c>
      <c r="O33" s="31">
        <f>buff!AP34</f>
        <v>0</v>
      </c>
      <c r="P33" s="31">
        <f>buff!AQ34</f>
        <v>0</v>
      </c>
      <c r="Q33" s="31">
        <f>buff!AR34</f>
        <v>1</v>
      </c>
      <c r="R33" s="31">
        <f>buff!AS34</f>
        <v>0</v>
      </c>
      <c r="S33" s="31">
        <f>buff!AT34</f>
        <v>0</v>
      </c>
      <c r="T33" s="31">
        <f>buff!AU34</f>
        <v>0</v>
      </c>
      <c r="U33" s="31" t="str">
        <f>buff!BA34</f>
        <v/>
      </c>
      <c r="V33" s="31" t="str">
        <f>IF(buff!BL34=0,"",buff!BL34)</f>
        <v/>
      </c>
    </row>
    <row r="34" spans="1:22" s="31" customFormat="1" x14ac:dyDescent="0.15">
      <c r="A34" s="31">
        <f>buff!Q35</f>
        <v>100031</v>
      </c>
      <c r="B34" s="31" t="str">
        <f>buff!S35</f>
        <v>回春术回复生命lv2</v>
      </c>
      <c r="C34" s="31" t="str">
        <f>buff!T35</f>
        <v>回春术回复生命lv2</v>
      </c>
      <c r="D34" s="31">
        <f>VLOOKUP(buff!U35,对应表!V:W,2,FALSE)</f>
        <v>1</v>
      </c>
      <c r="E34" s="31">
        <f>buff!V35</f>
        <v>391</v>
      </c>
      <c r="F34" s="31">
        <f>buff!W35</f>
        <v>10</v>
      </c>
      <c r="G34" s="31">
        <f>buff!X35</f>
        <v>0</v>
      </c>
      <c r="H34" s="31">
        <f>buff!Y35</f>
        <v>0</v>
      </c>
      <c r="I34" s="31" t="str">
        <f>buff!AJ35</f>
        <v/>
      </c>
      <c r="J34" s="31">
        <f>buff!AK35</f>
        <v>0</v>
      </c>
      <c r="K34" s="31">
        <f>buff!AL35</f>
        <v>0</v>
      </c>
      <c r="L34" s="31">
        <f>buff!AM35</f>
        <v>0</v>
      </c>
      <c r="M34" s="31">
        <f>buff!AN35</f>
        <v>0</v>
      </c>
      <c r="N34" s="31">
        <f>buff!AO35</f>
        <v>0</v>
      </c>
      <c r="O34" s="31">
        <f>buff!AP35</f>
        <v>0</v>
      </c>
      <c r="P34" s="31">
        <f>buff!AQ35</f>
        <v>0</v>
      </c>
      <c r="Q34" s="31">
        <f>buff!AR35</f>
        <v>1</v>
      </c>
      <c r="R34" s="31">
        <f>buff!AS35</f>
        <v>0</v>
      </c>
      <c r="S34" s="31">
        <f>buff!AT35</f>
        <v>0</v>
      </c>
      <c r="T34" s="31">
        <f>buff!AU35</f>
        <v>0</v>
      </c>
      <c r="U34" s="31" t="str">
        <f>buff!BA35</f>
        <v/>
      </c>
      <c r="V34" s="31" t="str">
        <f>IF(buff!BL35=0,"",buff!BL35)</f>
        <v/>
      </c>
    </row>
    <row r="35" spans="1:22" s="31" customFormat="1" x14ac:dyDescent="0.15">
      <c r="A35" s="31">
        <f>buff!Q36</f>
        <v>100032</v>
      </c>
      <c r="B35" s="31" t="str">
        <f>buff!S36</f>
        <v>回春术回复生命lv3</v>
      </c>
      <c r="C35" s="31" t="str">
        <f>buff!T36</f>
        <v>回春术回复生命lv3</v>
      </c>
      <c r="D35" s="31">
        <f>VLOOKUP(buff!U36,对应表!V:W,2,FALSE)</f>
        <v>1</v>
      </c>
      <c r="E35" s="31">
        <f>buff!V36</f>
        <v>517</v>
      </c>
      <c r="F35" s="31">
        <f>buff!W36</f>
        <v>10</v>
      </c>
      <c r="G35" s="31">
        <f>buff!X36</f>
        <v>0</v>
      </c>
      <c r="H35" s="31">
        <f>buff!Y36</f>
        <v>0</v>
      </c>
      <c r="I35" s="31" t="str">
        <f>buff!AJ36</f>
        <v/>
      </c>
      <c r="J35" s="31">
        <f>buff!AK36</f>
        <v>0</v>
      </c>
      <c r="K35" s="31">
        <f>buff!AL36</f>
        <v>0</v>
      </c>
      <c r="L35" s="31">
        <f>buff!AM36</f>
        <v>0</v>
      </c>
      <c r="M35" s="31">
        <f>buff!AN36</f>
        <v>0</v>
      </c>
      <c r="N35" s="31">
        <f>buff!AO36</f>
        <v>0</v>
      </c>
      <c r="O35" s="31">
        <f>buff!AP36</f>
        <v>0</v>
      </c>
      <c r="P35" s="31">
        <f>buff!AQ36</f>
        <v>0</v>
      </c>
      <c r="Q35" s="31">
        <f>buff!AR36</f>
        <v>1</v>
      </c>
      <c r="R35" s="31">
        <f>buff!AS36</f>
        <v>0</v>
      </c>
      <c r="S35" s="31">
        <f>buff!AT36</f>
        <v>0</v>
      </c>
      <c r="T35" s="31">
        <f>buff!AU36</f>
        <v>0</v>
      </c>
      <c r="U35" s="31" t="str">
        <f>buff!BA36</f>
        <v/>
      </c>
      <c r="V35" s="31" t="str">
        <f>IF(buff!BL36=0,"",buff!BL36)</f>
        <v/>
      </c>
    </row>
    <row r="36" spans="1:22" s="31" customFormat="1" x14ac:dyDescent="0.15">
      <c r="A36" s="31">
        <f>buff!Q37</f>
        <v>100033</v>
      </c>
      <c r="B36" s="31" t="str">
        <f>buff!S37</f>
        <v>回春术回复生命lv4</v>
      </c>
      <c r="C36" s="31" t="str">
        <f>buff!T37</f>
        <v>回春术回复生命lv4</v>
      </c>
      <c r="D36" s="31">
        <f>VLOOKUP(buff!U37,对应表!V:W,2,FALSE)</f>
        <v>1</v>
      </c>
      <c r="E36" s="31">
        <f>buff!V37</f>
        <v>798</v>
      </c>
      <c r="F36" s="31">
        <f>buff!W37</f>
        <v>10</v>
      </c>
      <c r="G36" s="31">
        <f>buff!X37</f>
        <v>0</v>
      </c>
      <c r="H36" s="31">
        <f>buff!Y37</f>
        <v>0</v>
      </c>
      <c r="I36" s="31" t="str">
        <f>buff!AJ37</f>
        <v/>
      </c>
      <c r="J36" s="31">
        <f>buff!AK37</f>
        <v>0</v>
      </c>
      <c r="K36" s="31">
        <f>buff!AL37</f>
        <v>0</v>
      </c>
      <c r="L36" s="31">
        <f>buff!AM37</f>
        <v>0</v>
      </c>
      <c r="M36" s="31">
        <f>buff!AN37</f>
        <v>0</v>
      </c>
      <c r="N36" s="31">
        <f>buff!AO37</f>
        <v>0</v>
      </c>
      <c r="O36" s="31">
        <f>buff!AP37</f>
        <v>0</v>
      </c>
      <c r="P36" s="31">
        <f>buff!AQ37</f>
        <v>0</v>
      </c>
      <c r="Q36" s="31">
        <f>buff!AR37</f>
        <v>1</v>
      </c>
      <c r="R36" s="31">
        <f>buff!AS37</f>
        <v>0</v>
      </c>
      <c r="S36" s="31">
        <f>buff!AT37</f>
        <v>0</v>
      </c>
      <c r="T36" s="31">
        <f>buff!AU37</f>
        <v>0</v>
      </c>
      <c r="U36" s="31" t="str">
        <f>buff!BA37</f>
        <v/>
      </c>
      <c r="V36" s="31" t="str">
        <f>IF(buff!BL37=0,"",buff!BL37)</f>
        <v/>
      </c>
    </row>
    <row r="37" spans="1:22" s="31" customFormat="1" x14ac:dyDescent="0.15">
      <c r="A37" s="31">
        <f>buff!Q38</f>
        <v>100034</v>
      </c>
      <c r="B37" s="31" t="str">
        <f>buff!S38</f>
        <v>回春术回复生命lv5</v>
      </c>
      <c r="C37" s="31" t="str">
        <f>buff!T38</f>
        <v>回春术回复生命lv5</v>
      </c>
      <c r="D37" s="31">
        <f>VLOOKUP(buff!U38,对应表!V:W,2,FALSE)</f>
        <v>1</v>
      </c>
      <c r="E37" s="31">
        <f>buff!V38</f>
        <v>1195</v>
      </c>
      <c r="F37" s="31">
        <f>buff!W38</f>
        <v>10</v>
      </c>
      <c r="G37" s="31">
        <f>buff!X38</f>
        <v>0</v>
      </c>
      <c r="H37" s="31">
        <f>buff!Y38</f>
        <v>0</v>
      </c>
      <c r="I37" s="31" t="str">
        <f>buff!AJ38</f>
        <v/>
      </c>
      <c r="J37" s="31">
        <f>buff!AK38</f>
        <v>0</v>
      </c>
      <c r="K37" s="31">
        <f>buff!AL38</f>
        <v>0</v>
      </c>
      <c r="L37" s="31">
        <f>buff!AM38</f>
        <v>0</v>
      </c>
      <c r="M37" s="31">
        <f>buff!AN38</f>
        <v>0</v>
      </c>
      <c r="N37" s="31">
        <f>buff!AO38</f>
        <v>0</v>
      </c>
      <c r="O37" s="31">
        <f>buff!AP38</f>
        <v>0</v>
      </c>
      <c r="P37" s="31">
        <f>buff!AQ38</f>
        <v>0</v>
      </c>
      <c r="Q37" s="31">
        <f>buff!AR38</f>
        <v>1</v>
      </c>
      <c r="R37" s="31">
        <f>buff!AS38</f>
        <v>0</v>
      </c>
      <c r="S37" s="31">
        <f>buff!AT38</f>
        <v>0</v>
      </c>
      <c r="T37" s="31">
        <f>buff!AU38</f>
        <v>0</v>
      </c>
      <c r="U37" s="31" t="str">
        <f>buff!BA38</f>
        <v/>
      </c>
      <c r="V37" s="31" t="str">
        <f>IF(buff!BL38=0,"",buff!BL38)</f>
        <v/>
      </c>
    </row>
    <row r="38" spans="1:22" s="31" customFormat="1" x14ac:dyDescent="0.15">
      <c r="A38" s="31">
        <f>buff!Q39</f>
        <v>100035</v>
      </c>
      <c r="B38" s="31" t="str">
        <f>buff!S39</f>
        <v>回春术回复生命lv6</v>
      </c>
      <c r="C38" s="31" t="str">
        <f>buff!T39</f>
        <v>回春术回复生命lv6</v>
      </c>
      <c r="D38" s="31">
        <f>VLOOKUP(buff!U39,对应表!V:W,2,FALSE)</f>
        <v>1</v>
      </c>
      <c r="E38" s="31">
        <f>buff!V39</f>
        <v>1757</v>
      </c>
      <c r="F38" s="31">
        <f>buff!W39</f>
        <v>10</v>
      </c>
      <c r="G38" s="31">
        <f>buff!X39</f>
        <v>0</v>
      </c>
      <c r="H38" s="31">
        <f>buff!Y39</f>
        <v>0</v>
      </c>
      <c r="I38" s="31" t="str">
        <f>buff!AJ39</f>
        <v/>
      </c>
      <c r="J38" s="31">
        <f>buff!AK39</f>
        <v>0</v>
      </c>
      <c r="K38" s="31">
        <f>buff!AL39</f>
        <v>0</v>
      </c>
      <c r="L38" s="31">
        <f>buff!AM39</f>
        <v>0</v>
      </c>
      <c r="M38" s="31">
        <f>buff!AN39</f>
        <v>0</v>
      </c>
      <c r="N38" s="31">
        <f>buff!AO39</f>
        <v>0</v>
      </c>
      <c r="O38" s="31">
        <f>buff!AP39</f>
        <v>0</v>
      </c>
      <c r="P38" s="31">
        <f>buff!AQ39</f>
        <v>0</v>
      </c>
      <c r="Q38" s="31">
        <f>buff!AR39</f>
        <v>1</v>
      </c>
      <c r="R38" s="31">
        <f>buff!AS39</f>
        <v>0</v>
      </c>
      <c r="S38" s="31">
        <f>buff!AT39</f>
        <v>0</v>
      </c>
      <c r="T38" s="31">
        <f>buff!AU39</f>
        <v>0</v>
      </c>
      <c r="U38" s="31" t="str">
        <f>buff!BA39</f>
        <v/>
      </c>
      <c r="V38" s="31" t="str">
        <f>IF(buff!BL39=0,"",buff!BL39)</f>
        <v/>
      </c>
    </row>
    <row r="39" spans="1:22" s="31" customFormat="1" x14ac:dyDescent="0.15">
      <c r="A39" s="31">
        <f>buff!Q40</f>
        <v>100036</v>
      </c>
      <c r="B39" s="31" t="str">
        <f>buff!S40</f>
        <v>回春术回复生命lv7</v>
      </c>
      <c r="C39" s="31" t="str">
        <f>buff!T40</f>
        <v>回春术回复生命lv7</v>
      </c>
      <c r="D39" s="31">
        <f>VLOOKUP(buff!U40,对应表!V:W,2,FALSE)</f>
        <v>1</v>
      </c>
      <c r="E39" s="31">
        <f>buff!V40</f>
        <v>2552</v>
      </c>
      <c r="F39" s="31">
        <f>buff!W40</f>
        <v>10</v>
      </c>
      <c r="G39" s="31">
        <f>buff!X40</f>
        <v>0</v>
      </c>
      <c r="H39" s="31">
        <f>buff!Y40</f>
        <v>0</v>
      </c>
      <c r="I39" s="31" t="str">
        <f>buff!AJ40</f>
        <v/>
      </c>
      <c r="J39" s="31">
        <f>buff!AK40</f>
        <v>0</v>
      </c>
      <c r="K39" s="31">
        <f>buff!AL40</f>
        <v>0</v>
      </c>
      <c r="L39" s="31">
        <f>buff!AM40</f>
        <v>0</v>
      </c>
      <c r="M39" s="31">
        <f>buff!AN40</f>
        <v>0</v>
      </c>
      <c r="N39" s="31">
        <f>buff!AO40</f>
        <v>0</v>
      </c>
      <c r="O39" s="31">
        <f>buff!AP40</f>
        <v>0</v>
      </c>
      <c r="P39" s="31">
        <f>buff!AQ40</f>
        <v>0</v>
      </c>
      <c r="Q39" s="31">
        <f>buff!AR40</f>
        <v>1</v>
      </c>
      <c r="R39" s="31">
        <f>buff!AS40</f>
        <v>0</v>
      </c>
      <c r="S39" s="31">
        <f>buff!AT40</f>
        <v>0</v>
      </c>
      <c r="T39" s="31">
        <f>buff!AU40</f>
        <v>0</v>
      </c>
      <c r="U39" s="31" t="str">
        <f>buff!BA40</f>
        <v/>
      </c>
      <c r="V39" s="31" t="str">
        <f>IF(buff!BL40=0,"",buff!BL40)</f>
        <v/>
      </c>
    </row>
    <row r="40" spans="1:22" s="31" customFormat="1" x14ac:dyDescent="0.15">
      <c r="A40" s="31">
        <f>buff!Q41</f>
        <v>100037</v>
      </c>
      <c r="B40" s="31" t="str">
        <f>buff!S41</f>
        <v>回春术回复生命lv8</v>
      </c>
      <c r="C40" s="31" t="str">
        <f>buff!T41</f>
        <v>回春术回复生命lv8</v>
      </c>
      <c r="D40" s="31">
        <f>VLOOKUP(buff!U41,对应表!V:W,2,FALSE)</f>
        <v>1</v>
      </c>
      <c r="E40" s="31">
        <f>buff!V41</f>
        <v>3679</v>
      </c>
      <c r="F40" s="31">
        <f>buff!W41</f>
        <v>10</v>
      </c>
      <c r="G40" s="31">
        <f>buff!X41</f>
        <v>0</v>
      </c>
      <c r="H40" s="31">
        <f>buff!Y41</f>
        <v>0</v>
      </c>
      <c r="I40" s="31" t="str">
        <f>buff!AJ41</f>
        <v/>
      </c>
      <c r="J40" s="31">
        <f>buff!AK41</f>
        <v>0</v>
      </c>
      <c r="K40" s="31">
        <f>buff!AL41</f>
        <v>0</v>
      </c>
      <c r="L40" s="31">
        <f>buff!AM41</f>
        <v>0</v>
      </c>
      <c r="M40" s="31">
        <f>buff!AN41</f>
        <v>0</v>
      </c>
      <c r="N40" s="31">
        <f>buff!AO41</f>
        <v>0</v>
      </c>
      <c r="O40" s="31">
        <f>buff!AP41</f>
        <v>0</v>
      </c>
      <c r="P40" s="31">
        <f>buff!AQ41</f>
        <v>0</v>
      </c>
      <c r="Q40" s="31">
        <f>buff!AR41</f>
        <v>1</v>
      </c>
      <c r="R40" s="31">
        <f>buff!AS41</f>
        <v>0</v>
      </c>
      <c r="S40" s="31">
        <f>buff!AT41</f>
        <v>0</v>
      </c>
      <c r="T40" s="31">
        <f>buff!AU41</f>
        <v>0</v>
      </c>
      <c r="U40" s="31" t="str">
        <f>buff!BA41</f>
        <v/>
      </c>
      <c r="V40" s="31" t="str">
        <f>IF(buff!BL41=0,"",buff!BL41)</f>
        <v/>
      </c>
    </row>
    <row r="41" spans="1:22" s="31" customFormat="1" x14ac:dyDescent="0.15">
      <c r="A41" s="31">
        <f>buff!Q42</f>
        <v>100038</v>
      </c>
      <c r="B41" s="31" t="str">
        <f>buff!S42</f>
        <v>回春术回复生命lv9</v>
      </c>
      <c r="C41" s="31" t="str">
        <f>buff!T42</f>
        <v>回春术回复生命lv9</v>
      </c>
      <c r="D41" s="31">
        <f>VLOOKUP(buff!U42,对应表!V:W,2,FALSE)</f>
        <v>1</v>
      </c>
      <c r="E41" s="31">
        <f>buff!V42</f>
        <v>5273</v>
      </c>
      <c r="F41" s="31">
        <f>buff!W42</f>
        <v>10</v>
      </c>
      <c r="G41" s="31">
        <f>buff!X42</f>
        <v>0</v>
      </c>
      <c r="H41" s="31">
        <f>buff!Y42</f>
        <v>0</v>
      </c>
      <c r="I41" s="31" t="str">
        <f>buff!AJ42</f>
        <v/>
      </c>
      <c r="J41" s="31">
        <f>buff!AK42</f>
        <v>0</v>
      </c>
      <c r="K41" s="31">
        <f>buff!AL42</f>
        <v>0</v>
      </c>
      <c r="L41" s="31">
        <f>buff!AM42</f>
        <v>0</v>
      </c>
      <c r="M41" s="31">
        <f>buff!AN42</f>
        <v>0</v>
      </c>
      <c r="N41" s="31">
        <f>buff!AO42</f>
        <v>0</v>
      </c>
      <c r="O41" s="31">
        <f>buff!AP42</f>
        <v>0</v>
      </c>
      <c r="P41" s="31">
        <f>buff!AQ42</f>
        <v>0</v>
      </c>
      <c r="Q41" s="31">
        <f>buff!AR42</f>
        <v>1</v>
      </c>
      <c r="R41" s="31">
        <f>buff!AS42</f>
        <v>0</v>
      </c>
      <c r="S41" s="31">
        <f>buff!AT42</f>
        <v>0</v>
      </c>
      <c r="T41" s="31">
        <f>buff!AU42</f>
        <v>0</v>
      </c>
      <c r="U41" s="31" t="str">
        <f>buff!BA42</f>
        <v/>
      </c>
      <c r="V41" s="31" t="str">
        <f>IF(buff!BL42=0,"",buff!BL42)</f>
        <v/>
      </c>
    </row>
    <row r="42" spans="1:22" s="31" customFormat="1" x14ac:dyDescent="0.15">
      <c r="A42" s="31">
        <f>buff!Q43</f>
        <v>100039</v>
      </c>
      <c r="B42" s="31" t="str">
        <f>buff!S43</f>
        <v>回春术回复生命lv10</v>
      </c>
      <c r="C42" s="31" t="str">
        <f>buff!T43</f>
        <v>回春术回复生命lv10</v>
      </c>
      <c r="D42" s="31">
        <f>VLOOKUP(buff!U43,对应表!V:W,2,FALSE)</f>
        <v>1</v>
      </c>
      <c r="E42" s="31">
        <f>buff!V43</f>
        <v>7531</v>
      </c>
      <c r="F42" s="31">
        <f>buff!W43</f>
        <v>10</v>
      </c>
      <c r="G42" s="31">
        <f>buff!X43</f>
        <v>0</v>
      </c>
      <c r="H42" s="31">
        <f>buff!Y43</f>
        <v>0</v>
      </c>
      <c r="I42" s="31" t="str">
        <f>buff!AJ43</f>
        <v/>
      </c>
      <c r="J42" s="31">
        <f>buff!AK43</f>
        <v>0</v>
      </c>
      <c r="K42" s="31">
        <f>buff!AL43</f>
        <v>0</v>
      </c>
      <c r="L42" s="31">
        <f>buff!AM43</f>
        <v>0</v>
      </c>
      <c r="M42" s="31">
        <f>buff!AN43</f>
        <v>0</v>
      </c>
      <c r="N42" s="31">
        <f>buff!AO43</f>
        <v>0</v>
      </c>
      <c r="O42" s="31">
        <f>buff!AP43</f>
        <v>0</v>
      </c>
      <c r="P42" s="31">
        <f>buff!AQ43</f>
        <v>0</v>
      </c>
      <c r="Q42" s="31">
        <f>buff!AR43</f>
        <v>1</v>
      </c>
      <c r="R42" s="31">
        <f>buff!AS43</f>
        <v>0</v>
      </c>
      <c r="S42" s="31">
        <f>buff!AT43</f>
        <v>0</v>
      </c>
      <c r="T42" s="31">
        <f>buff!AU43</f>
        <v>0</v>
      </c>
      <c r="U42" s="31" t="str">
        <f>buff!BA43</f>
        <v/>
      </c>
      <c r="V42" s="31" t="str">
        <f>IF(buff!BL43=0,"",buff!BL43)</f>
        <v/>
      </c>
    </row>
    <row r="43" spans="1:22" s="31" customFormat="1" x14ac:dyDescent="0.15">
      <c r="A43" s="31">
        <f>buff!Q44</f>
        <v>100040</v>
      </c>
      <c r="B43" s="31" t="str">
        <f>buff!S44</f>
        <v>回春术回复生命lv11</v>
      </c>
      <c r="C43" s="31" t="str">
        <f>buff!T44</f>
        <v>回春术回复生命lv11</v>
      </c>
      <c r="D43" s="31">
        <f>VLOOKUP(buff!U44,对应表!V:W,2,FALSE)</f>
        <v>1</v>
      </c>
      <c r="E43" s="31">
        <f>buff!V44</f>
        <v>10727</v>
      </c>
      <c r="F43" s="31">
        <f>buff!W44</f>
        <v>10</v>
      </c>
      <c r="G43" s="31">
        <f>buff!X44</f>
        <v>0</v>
      </c>
      <c r="H43" s="31">
        <f>buff!Y44</f>
        <v>0</v>
      </c>
      <c r="I43" s="31" t="str">
        <f>buff!AJ44</f>
        <v/>
      </c>
      <c r="J43" s="31">
        <f>buff!AK44</f>
        <v>0</v>
      </c>
      <c r="K43" s="31">
        <f>buff!AL44</f>
        <v>0</v>
      </c>
      <c r="L43" s="31">
        <f>buff!AM44</f>
        <v>0</v>
      </c>
      <c r="M43" s="31">
        <f>buff!AN44</f>
        <v>0</v>
      </c>
      <c r="N43" s="31">
        <f>buff!AO44</f>
        <v>0</v>
      </c>
      <c r="O43" s="31">
        <f>buff!AP44</f>
        <v>0</v>
      </c>
      <c r="P43" s="31">
        <f>buff!AQ44</f>
        <v>0</v>
      </c>
      <c r="Q43" s="31">
        <f>buff!AR44</f>
        <v>1</v>
      </c>
      <c r="R43" s="31">
        <f>buff!AS44</f>
        <v>0</v>
      </c>
      <c r="S43" s="31">
        <f>buff!AT44</f>
        <v>0</v>
      </c>
      <c r="T43" s="31">
        <f>buff!AU44</f>
        <v>0</v>
      </c>
      <c r="U43" s="31" t="str">
        <f>buff!BA44</f>
        <v/>
      </c>
      <c r="V43" s="31" t="str">
        <f>IF(buff!BL44=0,"",buff!BL44)</f>
        <v/>
      </c>
    </row>
    <row r="44" spans="1:22" s="31" customFormat="1" x14ac:dyDescent="0.15">
      <c r="A44" s="31">
        <f>buff!Q45</f>
        <v>100041</v>
      </c>
      <c r="B44" s="31" t="str">
        <f>buff!S45</f>
        <v>回春术回复生命lv12</v>
      </c>
      <c r="C44" s="31" t="str">
        <f>buff!T45</f>
        <v>回春术回复生命lv12</v>
      </c>
      <c r="D44" s="31">
        <f>VLOOKUP(buff!U45,对应表!V:W,2,FALSE)</f>
        <v>1</v>
      </c>
      <c r="E44" s="31">
        <f>buff!V45</f>
        <v>15251</v>
      </c>
      <c r="F44" s="31">
        <f>buff!W45</f>
        <v>10</v>
      </c>
      <c r="G44" s="31">
        <f>buff!X45</f>
        <v>0</v>
      </c>
      <c r="H44" s="31">
        <f>buff!Y45</f>
        <v>0</v>
      </c>
      <c r="I44" s="31" t="str">
        <f>buff!AJ45</f>
        <v/>
      </c>
      <c r="J44" s="31">
        <f>buff!AK45</f>
        <v>0</v>
      </c>
      <c r="K44" s="31">
        <f>buff!AL45</f>
        <v>0</v>
      </c>
      <c r="L44" s="31">
        <f>buff!AM45</f>
        <v>0</v>
      </c>
      <c r="M44" s="31">
        <f>buff!AN45</f>
        <v>0</v>
      </c>
      <c r="N44" s="31">
        <f>buff!AO45</f>
        <v>0</v>
      </c>
      <c r="O44" s="31">
        <f>buff!AP45</f>
        <v>0</v>
      </c>
      <c r="P44" s="31">
        <f>buff!AQ45</f>
        <v>0</v>
      </c>
      <c r="Q44" s="31">
        <f>buff!AR45</f>
        <v>1</v>
      </c>
      <c r="R44" s="31">
        <f>buff!AS45</f>
        <v>0</v>
      </c>
      <c r="S44" s="31">
        <f>buff!AT45</f>
        <v>0</v>
      </c>
      <c r="T44" s="31">
        <f>buff!AU45</f>
        <v>0</v>
      </c>
      <c r="U44" s="31" t="str">
        <f>buff!BA45</f>
        <v/>
      </c>
      <c r="V44" s="31" t="str">
        <f>IF(buff!BL45=0,"",buff!BL45)</f>
        <v/>
      </c>
    </row>
    <row r="45" spans="1:22" s="31" customFormat="1" x14ac:dyDescent="0.15">
      <c r="A45" s="31">
        <f>buff!Q46</f>
        <v>100042</v>
      </c>
      <c r="B45" s="31" t="str">
        <f>buff!S46</f>
        <v>回春术回复生命lv13</v>
      </c>
      <c r="C45" s="31" t="str">
        <f>buff!T46</f>
        <v>回春术回复生命lv13</v>
      </c>
      <c r="D45" s="31">
        <f>VLOOKUP(buff!U46,对应表!V:W,2,FALSE)</f>
        <v>1</v>
      </c>
      <c r="E45" s="31">
        <f>buff!V46</f>
        <v>21656</v>
      </c>
      <c r="F45" s="31">
        <f>buff!W46</f>
        <v>10</v>
      </c>
      <c r="G45" s="31">
        <f>buff!X46</f>
        <v>0</v>
      </c>
      <c r="H45" s="31">
        <f>buff!Y46</f>
        <v>0</v>
      </c>
      <c r="I45" s="31" t="str">
        <f>buff!AJ46</f>
        <v/>
      </c>
      <c r="J45" s="31">
        <f>buff!AK46</f>
        <v>0</v>
      </c>
      <c r="K45" s="31">
        <f>buff!AL46</f>
        <v>0</v>
      </c>
      <c r="L45" s="31">
        <f>buff!AM46</f>
        <v>0</v>
      </c>
      <c r="M45" s="31">
        <f>buff!AN46</f>
        <v>0</v>
      </c>
      <c r="N45" s="31">
        <f>buff!AO46</f>
        <v>0</v>
      </c>
      <c r="O45" s="31">
        <f>buff!AP46</f>
        <v>0</v>
      </c>
      <c r="P45" s="31">
        <f>buff!AQ46</f>
        <v>0</v>
      </c>
      <c r="Q45" s="31">
        <f>buff!AR46</f>
        <v>1</v>
      </c>
      <c r="R45" s="31">
        <f>buff!AS46</f>
        <v>0</v>
      </c>
      <c r="S45" s="31">
        <f>buff!AT46</f>
        <v>0</v>
      </c>
      <c r="T45" s="31">
        <f>buff!AU46</f>
        <v>0</v>
      </c>
      <c r="U45" s="31" t="str">
        <f>buff!BA46</f>
        <v/>
      </c>
      <c r="V45" s="31" t="str">
        <f>IF(buff!BL46=0,"",buff!BL46)</f>
        <v/>
      </c>
    </row>
    <row r="46" spans="1:22" s="31" customFormat="1" x14ac:dyDescent="0.15">
      <c r="A46" s="31">
        <f>buff!Q47</f>
        <v>100043</v>
      </c>
      <c r="B46" s="31" t="str">
        <f>buff!S47</f>
        <v>回春术回复生命lv14</v>
      </c>
      <c r="C46" s="31" t="str">
        <f>buff!T47</f>
        <v>回春术回复生命lv14</v>
      </c>
      <c r="D46" s="31">
        <f>VLOOKUP(buff!U47,对应表!V:W,2,FALSE)</f>
        <v>1</v>
      </c>
      <c r="E46" s="31">
        <f>buff!V47</f>
        <v>30725</v>
      </c>
      <c r="F46" s="31">
        <f>buff!W47</f>
        <v>10</v>
      </c>
      <c r="G46" s="31">
        <f>buff!X47</f>
        <v>0</v>
      </c>
      <c r="H46" s="31">
        <f>buff!Y47</f>
        <v>0</v>
      </c>
      <c r="I46" s="31" t="str">
        <f>buff!AJ47</f>
        <v/>
      </c>
      <c r="J46" s="31">
        <f>buff!AK47</f>
        <v>0</v>
      </c>
      <c r="K46" s="31">
        <f>buff!AL47</f>
        <v>0</v>
      </c>
      <c r="L46" s="31">
        <f>buff!AM47</f>
        <v>0</v>
      </c>
      <c r="M46" s="31">
        <f>buff!AN47</f>
        <v>0</v>
      </c>
      <c r="N46" s="31">
        <f>buff!AO47</f>
        <v>0</v>
      </c>
      <c r="O46" s="31">
        <f>buff!AP47</f>
        <v>0</v>
      </c>
      <c r="P46" s="31">
        <f>buff!AQ47</f>
        <v>0</v>
      </c>
      <c r="Q46" s="31">
        <f>buff!AR47</f>
        <v>1</v>
      </c>
      <c r="R46" s="31">
        <f>buff!AS47</f>
        <v>0</v>
      </c>
      <c r="S46" s="31">
        <f>buff!AT47</f>
        <v>0</v>
      </c>
      <c r="T46" s="31">
        <f>buff!AU47</f>
        <v>0</v>
      </c>
      <c r="U46" s="31" t="str">
        <f>buff!BA47</f>
        <v/>
      </c>
      <c r="V46" s="31" t="str">
        <f>IF(buff!BL47=0,"",buff!BL47)</f>
        <v/>
      </c>
    </row>
    <row r="47" spans="1:22" s="31" customFormat="1" x14ac:dyDescent="0.15">
      <c r="A47" s="31">
        <f>buff!Q48</f>
        <v>100044</v>
      </c>
      <c r="B47" s="31" t="str">
        <f>buff!S48</f>
        <v>回春术回复生命lv15</v>
      </c>
      <c r="C47" s="31" t="str">
        <f>buff!T48</f>
        <v>回春术回复生命lv15</v>
      </c>
      <c r="D47" s="31">
        <f>VLOOKUP(buff!U48,对应表!V:W,2,FALSE)</f>
        <v>1</v>
      </c>
      <c r="E47" s="31">
        <f>buff!V48</f>
        <v>43562</v>
      </c>
      <c r="F47" s="31">
        <f>buff!W48</f>
        <v>10</v>
      </c>
      <c r="G47" s="31">
        <f>buff!X48</f>
        <v>0</v>
      </c>
      <c r="H47" s="31">
        <f>buff!Y48</f>
        <v>0</v>
      </c>
      <c r="I47" s="31" t="str">
        <f>buff!AJ48</f>
        <v/>
      </c>
      <c r="J47" s="31">
        <f>buff!AK48</f>
        <v>0</v>
      </c>
      <c r="K47" s="31">
        <f>buff!AL48</f>
        <v>0</v>
      </c>
      <c r="L47" s="31">
        <f>buff!AM48</f>
        <v>0</v>
      </c>
      <c r="M47" s="31">
        <f>buff!AN48</f>
        <v>0</v>
      </c>
      <c r="N47" s="31">
        <f>buff!AO48</f>
        <v>0</v>
      </c>
      <c r="O47" s="31">
        <f>buff!AP48</f>
        <v>0</v>
      </c>
      <c r="P47" s="31">
        <f>buff!AQ48</f>
        <v>0</v>
      </c>
      <c r="Q47" s="31">
        <f>buff!AR48</f>
        <v>1</v>
      </c>
      <c r="R47" s="31">
        <f>buff!AS48</f>
        <v>0</v>
      </c>
      <c r="S47" s="31">
        <f>buff!AT48</f>
        <v>0</v>
      </c>
      <c r="T47" s="31">
        <f>buff!AU48</f>
        <v>0</v>
      </c>
      <c r="U47" s="31" t="str">
        <f>buff!BA48</f>
        <v/>
      </c>
      <c r="V47" s="31" t="str">
        <f>IF(buff!BL48=0,"",buff!BL48)</f>
        <v/>
      </c>
    </row>
    <row r="48" spans="1:22" s="31" customFormat="1" x14ac:dyDescent="0.15">
      <c r="A48" s="31">
        <f>buff!Q49</f>
        <v>100045</v>
      </c>
      <c r="B48" s="31" t="str">
        <f>buff!S49</f>
        <v>回春术回复生命lv16</v>
      </c>
      <c r="C48" s="31" t="str">
        <f>buff!T49</f>
        <v>回春术回复生命lv16</v>
      </c>
      <c r="D48" s="31">
        <f>VLOOKUP(buff!U49,对应表!V:W,2,FALSE)</f>
        <v>1</v>
      </c>
      <c r="E48" s="31">
        <f>buff!V49</f>
        <v>61737</v>
      </c>
      <c r="F48" s="31">
        <f>buff!W49</f>
        <v>10</v>
      </c>
      <c r="G48" s="31">
        <f>buff!X49</f>
        <v>0</v>
      </c>
      <c r="H48" s="31">
        <f>buff!Y49</f>
        <v>0</v>
      </c>
      <c r="I48" s="31" t="str">
        <f>buff!AJ49</f>
        <v/>
      </c>
      <c r="J48" s="31">
        <f>buff!AK49</f>
        <v>0</v>
      </c>
      <c r="K48" s="31">
        <f>buff!AL49</f>
        <v>0</v>
      </c>
      <c r="L48" s="31">
        <f>buff!AM49</f>
        <v>0</v>
      </c>
      <c r="M48" s="31">
        <f>buff!AN49</f>
        <v>0</v>
      </c>
      <c r="N48" s="31">
        <f>buff!AO49</f>
        <v>0</v>
      </c>
      <c r="O48" s="31">
        <f>buff!AP49</f>
        <v>0</v>
      </c>
      <c r="P48" s="31">
        <f>buff!AQ49</f>
        <v>0</v>
      </c>
      <c r="Q48" s="31">
        <f>buff!AR49</f>
        <v>1</v>
      </c>
      <c r="R48" s="31">
        <f>buff!AS49</f>
        <v>0</v>
      </c>
      <c r="S48" s="31">
        <f>buff!AT49</f>
        <v>0</v>
      </c>
      <c r="T48" s="31">
        <f>buff!AU49</f>
        <v>0</v>
      </c>
      <c r="U48" s="31" t="str">
        <f>buff!BA49</f>
        <v/>
      </c>
      <c r="V48" s="31" t="str">
        <f>IF(buff!BL49=0,"",buff!BL49)</f>
        <v/>
      </c>
    </row>
    <row r="49" spans="1:22" s="31" customFormat="1" x14ac:dyDescent="0.15">
      <c r="A49" s="31">
        <f>buff!Q50</f>
        <v>100046</v>
      </c>
      <c r="B49" s="31" t="str">
        <f>buff!S50</f>
        <v>回春术回复生命lv17</v>
      </c>
      <c r="C49" s="31" t="str">
        <f>buff!T50</f>
        <v>回春术回复生命lv17</v>
      </c>
      <c r="D49" s="31">
        <f>VLOOKUP(buff!U50,对应表!V:W,2,FALSE)</f>
        <v>1</v>
      </c>
      <c r="E49" s="31">
        <f>buff!V50</f>
        <v>87466</v>
      </c>
      <c r="F49" s="31">
        <f>buff!W50</f>
        <v>10</v>
      </c>
      <c r="G49" s="31">
        <f>buff!X50</f>
        <v>0</v>
      </c>
      <c r="H49" s="31">
        <f>buff!Y50</f>
        <v>0</v>
      </c>
      <c r="I49" s="31" t="str">
        <f>buff!AJ50</f>
        <v/>
      </c>
      <c r="J49" s="31">
        <f>buff!AK50</f>
        <v>0</v>
      </c>
      <c r="K49" s="31">
        <f>buff!AL50</f>
        <v>0</v>
      </c>
      <c r="L49" s="31">
        <f>buff!AM50</f>
        <v>0</v>
      </c>
      <c r="M49" s="31">
        <f>buff!AN50</f>
        <v>0</v>
      </c>
      <c r="N49" s="31">
        <f>buff!AO50</f>
        <v>0</v>
      </c>
      <c r="O49" s="31">
        <f>buff!AP50</f>
        <v>0</v>
      </c>
      <c r="P49" s="31">
        <f>buff!AQ50</f>
        <v>0</v>
      </c>
      <c r="Q49" s="31">
        <f>buff!AR50</f>
        <v>1</v>
      </c>
      <c r="R49" s="31">
        <f>buff!AS50</f>
        <v>0</v>
      </c>
      <c r="S49" s="31">
        <f>buff!AT50</f>
        <v>0</v>
      </c>
      <c r="T49" s="31">
        <f>buff!AU50</f>
        <v>0</v>
      </c>
      <c r="U49" s="31" t="str">
        <f>buff!BA50</f>
        <v/>
      </c>
      <c r="V49" s="31" t="str">
        <f>IF(buff!BL50=0,"",buff!BL50)</f>
        <v/>
      </c>
    </row>
    <row r="50" spans="1:22" s="31" customFormat="1" x14ac:dyDescent="0.15">
      <c r="A50" s="31">
        <f>buff!Q51</f>
        <v>100047</v>
      </c>
      <c r="B50" s="31" t="str">
        <f>buff!S51</f>
        <v>回春术回复生命lv18</v>
      </c>
      <c r="C50" s="31" t="str">
        <f>buff!T51</f>
        <v>回春术回复生命lv18</v>
      </c>
      <c r="D50" s="31">
        <f>VLOOKUP(buff!U51,对应表!V:W,2,FALSE)</f>
        <v>1</v>
      </c>
      <c r="E50" s="31">
        <f>buff!V51</f>
        <v>123892</v>
      </c>
      <c r="F50" s="31">
        <f>buff!W51</f>
        <v>10</v>
      </c>
      <c r="G50" s="31">
        <f>buff!X51</f>
        <v>0</v>
      </c>
      <c r="H50" s="31">
        <f>buff!Y51</f>
        <v>0</v>
      </c>
      <c r="I50" s="31" t="str">
        <f>buff!AJ51</f>
        <v/>
      </c>
      <c r="J50" s="31">
        <f>buff!AK51</f>
        <v>0</v>
      </c>
      <c r="K50" s="31">
        <f>buff!AL51</f>
        <v>0</v>
      </c>
      <c r="L50" s="31">
        <f>buff!AM51</f>
        <v>0</v>
      </c>
      <c r="M50" s="31">
        <f>buff!AN51</f>
        <v>0</v>
      </c>
      <c r="N50" s="31">
        <f>buff!AO51</f>
        <v>0</v>
      </c>
      <c r="O50" s="31">
        <f>buff!AP51</f>
        <v>0</v>
      </c>
      <c r="P50" s="31">
        <f>buff!AQ51</f>
        <v>0</v>
      </c>
      <c r="Q50" s="31">
        <f>buff!AR51</f>
        <v>1</v>
      </c>
      <c r="R50" s="31">
        <f>buff!AS51</f>
        <v>0</v>
      </c>
      <c r="S50" s="31">
        <f>buff!AT51</f>
        <v>0</v>
      </c>
      <c r="T50" s="31">
        <f>buff!AU51</f>
        <v>0</v>
      </c>
      <c r="U50" s="31" t="str">
        <f>buff!BA51</f>
        <v/>
      </c>
      <c r="V50" s="31" t="str">
        <f>IF(buff!BL51=0,"",buff!BL51)</f>
        <v/>
      </c>
    </row>
    <row r="51" spans="1:22" s="31" customFormat="1" x14ac:dyDescent="0.15">
      <c r="A51" s="31">
        <f>buff!Q52</f>
        <v>100048</v>
      </c>
      <c r="B51" s="31" t="str">
        <f>buff!S52</f>
        <v>回春术回复生命lv19</v>
      </c>
      <c r="C51" s="31" t="str">
        <f>buff!T52</f>
        <v>回春术回复生命lv19</v>
      </c>
      <c r="D51" s="31">
        <f>VLOOKUP(buff!U52,对应表!V:W,2,FALSE)</f>
        <v>1</v>
      </c>
      <c r="E51" s="31">
        <f>buff!V52</f>
        <v>175461</v>
      </c>
      <c r="F51" s="31">
        <f>buff!W52</f>
        <v>10</v>
      </c>
      <c r="G51" s="31">
        <f>buff!X52</f>
        <v>0</v>
      </c>
      <c r="H51" s="31">
        <f>buff!Y52</f>
        <v>0</v>
      </c>
      <c r="I51" s="31" t="str">
        <f>buff!AJ52</f>
        <v/>
      </c>
      <c r="J51" s="31">
        <f>buff!AK52</f>
        <v>0</v>
      </c>
      <c r="K51" s="31">
        <f>buff!AL52</f>
        <v>0</v>
      </c>
      <c r="L51" s="31">
        <f>buff!AM52</f>
        <v>0</v>
      </c>
      <c r="M51" s="31">
        <f>buff!AN52</f>
        <v>0</v>
      </c>
      <c r="N51" s="31">
        <f>buff!AO52</f>
        <v>0</v>
      </c>
      <c r="O51" s="31">
        <f>buff!AP52</f>
        <v>0</v>
      </c>
      <c r="P51" s="31">
        <f>buff!AQ52</f>
        <v>0</v>
      </c>
      <c r="Q51" s="31">
        <f>buff!AR52</f>
        <v>1</v>
      </c>
      <c r="R51" s="31">
        <f>buff!AS52</f>
        <v>0</v>
      </c>
      <c r="S51" s="31">
        <f>buff!AT52</f>
        <v>0</v>
      </c>
      <c r="T51" s="31">
        <f>buff!AU52</f>
        <v>0</v>
      </c>
      <c r="U51" s="31" t="str">
        <f>buff!BA52</f>
        <v/>
      </c>
      <c r="V51" s="31" t="str">
        <f>IF(buff!BL52=0,"",buff!BL52)</f>
        <v/>
      </c>
    </row>
    <row r="52" spans="1:22" s="31" customFormat="1" x14ac:dyDescent="0.15">
      <c r="A52" s="31">
        <f>buff!Q53</f>
        <v>100049</v>
      </c>
      <c r="B52" s="31" t="str">
        <f>buff!S53</f>
        <v>回春术回复生命lv20</v>
      </c>
      <c r="C52" s="31" t="str">
        <f>buff!T53</f>
        <v>回春术回复生命lv20</v>
      </c>
      <c r="D52" s="31">
        <f>VLOOKUP(buff!U53,对应表!V:W,2,FALSE)</f>
        <v>1</v>
      </c>
      <c r="E52" s="31">
        <f>buff!V53</f>
        <v>248467</v>
      </c>
      <c r="F52" s="31">
        <f>buff!W53</f>
        <v>10</v>
      </c>
      <c r="G52" s="31">
        <f>buff!X53</f>
        <v>0</v>
      </c>
      <c r="H52" s="31">
        <f>buff!Y53</f>
        <v>0</v>
      </c>
      <c r="I52" s="31" t="str">
        <f>buff!AJ53</f>
        <v/>
      </c>
      <c r="J52" s="31">
        <f>buff!AK53</f>
        <v>0</v>
      </c>
      <c r="K52" s="31">
        <f>buff!AL53</f>
        <v>0</v>
      </c>
      <c r="L52" s="31">
        <f>buff!AM53</f>
        <v>0</v>
      </c>
      <c r="M52" s="31">
        <f>buff!AN53</f>
        <v>0</v>
      </c>
      <c r="N52" s="31">
        <f>buff!AO53</f>
        <v>0</v>
      </c>
      <c r="O52" s="31">
        <f>buff!AP53</f>
        <v>0</v>
      </c>
      <c r="P52" s="31">
        <f>buff!AQ53</f>
        <v>0</v>
      </c>
      <c r="Q52" s="31">
        <f>buff!AR53</f>
        <v>1</v>
      </c>
      <c r="R52" s="31">
        <f>buff!AS53</f>
        <v>0</v>
      </c>
      <c r="S52" s="31">
        <f>buff!AT53</f>
        <v>0</v>
      </c>
      <c r="T52" s="31">
        <f>buff!AU53</f>
        <v>0</v>
      </c>
      <c r="U52" s="31" t="str">
        <f>buff!BA53</f>
        <v/>
      </c>
      <c r="V52" s="31" t="str">
        <f>IF(buff!BL53=0,"",buff!BL53)</f>
        <v/>
      </c>
    </row>
    <row r="53" spans="1:22" s="31" customFormat="1" x14ac:dyDescent="0.15">
      <c r="A53" s="31">
        <f>buff!Q54</f>
        <v>100050</v>
      </c>
      <c r="B53" s="31" t="str">
        <f>buff!S54</f>
        <v>主动单体防御lv1</v>
      </c>
      <c r="C53" s="31" t="str">
        <f>buff!T54</f>
        <v>守护之力增加防御lv1</v>
      </c>
      <c r="D53" s="31">
        <f>VLOOKUP(buff!U54,对应表!V:W,2,FALSE)</f>
        <v>1</v>
      </c>
      <c r="E53" s="31">
        <f>buff!V54</f>
        <v>0</v>
      </c>
      <c r="F53" s="31">
        <f>buff!W54</f>
        <v>0</v>
      </c>
      <c r="G53" s="31">
        <f>buff!X54</f>
        <v>0</v>
      </c>
      <c r="H53" s="31">
        <f>buff!Y54</f>
        <v>0</v>
      </c>
      <c r="I53" s="31" t="str">
        <f>buff!AJ54</f>
        <v>DEF:221|DEF_P:10</v>
      </c>
      <c r="J53" s="31">
        <f>buff!AK54</f>
        <v>0</v>
      </c>
      <c r="K53" s="31">
        <f>buff!AL54</f>
        <v>0</v>
      </c>
      <c r="L53" s="31">
        <f>buff!AM54</f>
        <v>0</v>
      </c>
      <c r="M53" s="31">
        <f>buff!AN54</f>
        <v>0</v>
      </c>
      <c r="N53" s="31">
        <f>buff!AO54</f>
        <v>0</v>
      </c>
      <c r="O53" s="31">
        <f>buff!AP54</f>
        <v>0</v>
      </c>
      <c r="P53" s="31">
        <f>buff!AQ54</f>
        <v>0</v>
      </c>
      <c r="Q53" s="31">
        <f>buff!AR54</f>
        <v>0</v>
      </c>
      <c r="R53" s="31">
        <f>buff!AS54</f>
        <v>3</v>
      </c>
      <c r="S53" s="31">
        <f>buff!AT54</f>
        <v>0</v>
      </c>
      <c r="T53" s="31">
        <f>buff!AU54</f>
        <v>0</v>
      </c>
      <c r="U53" s="31" t="str">
        <f>buff!BA54</f>
        <v/>
      </c>
      <c r="V53" s="31" t="str">
        <f>IF(buff!BL54=0,"",buff!BL54)</f>
        <v>buff_48</v>
      </c>
    </row>
    <row r="54" spans="1:22" s="31" customFormat="1" x14ac:dyDescent="0.15">
      <c r="A54" s="31">
        <f>buff!Q55</f>
        <v>100051</v>
      </c>
      <c r="B54" s="31" t="str">
        <f>buff!S55</f>
        <v>主动单体防御lv2</v>
      </c>
      <c r="C54" s="31" t="str">
        <f>buff!T55</f>
        <v>守护之力增加防御lv2</v>
      </c>
      <c r="D54" s="31">
        <f>VLOOKUP(buff!U55,对应表!V:W,2,FALSE)</f>
        <v>1</v>
      </c>
      <c r="E54" s="31">
        <f>buff!V55</f>
        <v>0</v>
      </c>
      <c r="F54" s="31">
        <f>buff!W55</f>
        <v>0</v>
      </c>
      <c r="G54" s="31">
        <f>buff!X55</f>
        <v>0</v>
      </c>
      <c r="H54" s="31">
        <f>buff!Y55</f>
        <v>0</v>
      </c>
      <c r="I54" s="31" t="str">
        <f>buff!AJ55</f>
        <v>DEF:244|DEF_P:10</v>
      </c>
      <c r="J54" s="31">
        <f>buff!AK55</f>
        <v>0</v>
      </c>
      <c r="K54" s="31">
        <f>buff!AL55</f>
        <v>0</v>
      </c>
      <c r="L54" s="31">
        <f>buff!AM55</f>
        <v>0</v>
      </c>
      <c r="M54" s="31">
        <f>buff!AN55</f>
        <v>0</v>
      </c>
      <c r="N54" s="31">
        <f>buff!AO55</f>
        <v>0</v>
      </c>
      <c r="O54" s="31">
        <f>buff!AP55</f>
        <v>0</v>
      </c>
      <c r="P54" s="31">
        <f>buff!AQ55</f>
        <v>0</v>
      </c>
      <c r="Q54" s="31">
        <f>buff!AR55</f>
        <v>0</v>
      </c>
      <c r="R54" s="31">
        <f>buff!AS55</f>
        <v>3</v>
      </c>
      <c r="S54" s="31">
        <f>buff!AT55</f>
        <v>0</v>
      </c>
      <c r="T54" s="31">
        <f>buff!AU55</f>
        <v>0</v>
      </c>
      <c r="U54" s="31" t="str">
        <f>buff!BA55</f>
        <v/>
      </c>
      <c r="V54" s="31" t="str">
        <f>IF(buff!BL55=0,"",buff!BL55)</f>
        <v>buff_48</v>
      </c>
    </row>
    <row r="55" spans="1:22" s="31" customFormat="1" x14ac:dyDescent="0.15">
      <c r="A55" s="31">
        <f>buff!Q56</f>
        <v>100052</v>
      </c>
      <c r="B55" s="31" t="str">
        <f>buff!S56</f>
        <v>主动单体防御lv3</v>
      </c>
      <c r="C55" s="31" t="str">
        <f>buff!T56</f>
        <v>守护之力增加防御lv3</v>
      </c>
      <c r="D55" s="31">
        <f>VLOOKUP(buff!U56,对应表!V:W,2,FALSE)</f>
        <v>1</v>
      </c>
      <c r="E55" s="31">
        <f>buff!V56</f>
        <v>0</v>
      </c>
      <c r="F55" s="31">
        <f>buff!W56</f>
        <v>0</v>
      </c>
      <c r="G55" s="31">
        <f>buff!X56</f>
        <v>0</v>
      </c>
      <c r="H55" s="31">
        <f>buff!Y56</f>
        <v>0</v>
      </c>
      <c r="I55" s="31" t="str">
        <f>buff!AJ56</f>
        <v>DEF:323|DEF_P:10</v>
      </c>
      <c r="J55" s="31">
        <f>buff!AK56</f>
        <v>0</v>
      </c>
      <c r="K55" s="31">
        <f>buff!AL56</f>
        <v>0</v>
      </c>
      <c r="L55" s="31">
        <f>buff!AM56</f>
        <v>0</v>
      </c>
      <c r="M55" s="31">
        <f>buff!AN56</f>
        <v>0</v>
      </c>
      <c r="N55" s="31">
        <f>buff!AO56</f>
        <v>0</v>
      </c>
      <c r="O55" s="31">
        <f>buff!AP56</f>
        <v>0</v>
      </c>
      <c r="P55" s="31">
        <f>buff!AQ56</f>
        <v>0</v>
      </c>
      <c r="Q55" s="31">
        <f>buff!AR56</f>
        <v>0</v>
      </c>
      <c r="R55" s="31">
        <f>buff!AS56</f>
        <v>3</v>
      </c>
      <c r="S55" s="31">
        <f>buff!AT56</f>
        <v>0</v>
      </c>
      <c r="T55" s="31">
        <f>buff!AU56</f>
        <v>0</v>
      </c>
      <c r="U55" s="31" t="str">
        <f>buff!BA56</f>
        <v/>
      </c>
      <c r="V55" s="31" t="str">
        <f>IF(buff!BL56=0,"",buff!BL56)</f>
        <v>buff_48</v>
      </c>
    </row>
    <row r="56" spans="1:22" s="31" customFormat="1" x14ac:dyDescent="0.15">
      <c r="A56" s="31">
        <f>buff!Q57</f>
        <v>100053</v>
      </c>
      <c r="B56" s="31" t="str">
        <f>buff!S57</f>
        <v>主动单体防御lv4</v>
      </c>
      <c r="C56" s="31" t="str">
        <f>buff!T57</f>
        <v>守护之力增加防御lv4</v>
      </c>
      <c r="D56" s="31">
        <f>VLOOKUP(buff!U57,对应表!V:W,2,FALSE)</f>
        <v>1</v>
      </c>
      <c r="E56" s="31">
        <f>buff!V57</f>
        <v>0</v>
      </c>
      <c r="F56" s="31">
        <f>buff!W57</f>
        <v>0</v>
      </c>
      <c r="G56" s="31">
        <f>buff!X57</f>
        <v>0</v>
      </c>
      <c r="H56" s="31">
        <f>buff!Y57</f>
        <v>0</v>
      </c>
      <c r="I56" s="31" t="str">
        <f>buff!AJ57</f>
        <v>DEF:499|DEF_P:10</v>
      </c>
      <c r="J56" s="31">
        <f>buff!AK57</f>
        <v>0</v>
      </c>
      <c r="K56" s="31">
        <f>buff!AL57</f>
        <v>0</v>
      </c>
      <c r="L56" s="31">
        <f>buff!AM57</f>
        <v>0</v>
      </c>
      <c r="M56" s="31">
        <f>buff!AN57</f>
        <v>0</v>
      </c>
      <c r="N56" s="31">
        <f>buff!AO57</f>
        <v>0</v>
      </c>
      <c r="O56" s="31">
        <f>buff!AP57</f>
        <v>0</v>
      </c>
      <c r="P56" s="31">
        <f>buff!AQ57</f>
        <v>0</v>
      </c>
      <c r="Q56" s="31">
        <f>buff!AR57</f>
        <v>0</v>
      </c>
      <c r="R56" s="31">
        <f>buff!AS57</f>
        <v>3</v>
      </c>
      <c r="S56" s="31">
        <f>buff!AT57</f>
        <v>0</v>
      </c>
      <c r="T56" s="31">
        <f>buff!AU57</f>
        <v>0</v>
      </c>
      <c r="U56" s="31" t="str">
        <f>buff!BA57</f>
        <v/>
      </c>
      <c r="V56" s="31" t="str">
        <f>IF(buff!BL57=0,"",buff!BL57)</f>
        <v>buff_48</v>
      </c>
    </row>
    <row r="57" spans="1:22" s="31" customFormat="1" x14ac:dyDescent="0.15">
      <c r="A57" s="31">
        <f>buff!Q58</f>
        <v>100054</v>
      </c>
      <c r="B57" s="31" t="str">
        <f>buff!S58</f>
        <v>主动单体防御lv5</v>
      </c>
      <c r="C57" s="31" t="str">
        <f>buff!T58</f>
        <v>守护之力增加防御lv5</v>
      </c>
      <c r="D57" s="31">
        <f>VLOOKUP(buff!U58,对应表!V:W,2,FALSE)</f>
        <v>1</v>
      </c>
      <c r="E57" s="31">
        <f>buff!V58</f>
        <v>0</v>
      </c>
      <c r="F57" s="31">
        <f>buff!W58</f>
        <v>0</v>
      </c>
      <c r="G57" s="31">
        <f>buff!X58</f>
        <v>0</v>
      </c>
      <c r="H57" s="31">
        <f>buff!Y58</f>
        <v>0</v>
      </c>
      <c r="I57" s="31" t="str">
        <f>buff!AJ58</f>
        <v>DEF:747|DEF_P:10</v>
      </c>
      <c r="J57" s="31">
        <f>buff!AK58</f>
        <v>0</v>
      </c>
      <c r="K57" s="31">
        <f>buff!AL58</f>
        <v>0</v>
      </c>
      <c r="L57" s="31">
        <f>buff!AM58</f>
        <v>0</v>
      </c>
      <c r="M57" s="31">
        <f>buff!AN58</f>
        <v>0</v>
      </c>
      <c r="N57" s="31">
        <f>buff!AO58</f>
        <v>0</v>
      </c>
      <c r="O57" s="31">
        <f>buff!AP58</f>
        <v>0</v>
      </c>
      <c r="P57" s="31">
        <f>buff!AQ58</f>
        <v>0</v>
      </c>
      <c r="Q57" s="31">
        <f>buff!AR58</f>
        <v>0</v>
      </c>
      <c r="R57" s="31">
        <f>buff!AS58</f>
        <v>3</v>
      </c>
      <c r="S57" s="31">
        <f>buff!AT58</f>
        <v>0</v>
      </c>
      <c r="T57" s="31">
        <f>buff!AU58</f>
        <v>0</v>
      </c>
      <c r="U57" s="31" t="str">
        <f>buff!BA58</f>
        <v/>
      </c>
      <c r="V57" s="31" t="str">
        <f>IF(buff!BL58=0,"",buff!BL58)</f>
        <v>buff_48</v>
      </c>
    </row>
    <row r="58" spans="1:22" s="31" customFormat="1" x14ac:dyDescent="0.15">
      <c r="A58" s="31">
        <f>buff!Q59</f>
        <v>100055</v>
      </c>
      <c r="B58" s="31" t="str">
        <f>buff!S59</f>
        <v>主动单体防御lv6</v>
      </c>
      <c r="C58" s="31" t="str">
        <f>buff!T59</f>
        <v>守护之力增加防御lv6</v>
      </c>
      <c r="D58" s="31">
        <f>VLOOKUP(buff!U59,对应表!V:W,2,FALSE)</f>
        <v>1</v>
      </c>
      <c r="E58" s="31">
        <f>buff!V59</f>
        <v>0</v>
      </c>
      <c r="F58" s="31">
        <f>buff!W59</f>
        <v>0</v>
      </c>
      <c r="G58" s="31">
        <f>buff!X59</f>
        <v>0</v>
      </c>
      <c r="H58" s="31">
        <f>buff!Y59</f>
        <v>0</v>
      </c>
      <c r="I58" s="31" t="str">
        <f>buff!AJ59</f>
        <v>DEF:1098|DEF_P:10</v>
      </c>
      <c r="J58" s="31">
        <f>buff!AK59</f>
        <v>0</v>
      </c>
      <c r="K58" s="31">
        <f>buff!AL59</f>
        <v>0</v>
      </c>
      <c r="L58" s="31">
        <f>buff!AM59</f>
        <v>0</v>
      </c>
      <c r="M58" s="31">
        <f>buff!AN59</f>
        <v>0</v>
      </c>
      <c r="N58" s="31">
        <f>buff!AO59</f>
        <v>0</v>
      </c>
      <c r="O58" s="31">
        <f>buff!AP59</f>
        <v>0</v>
      </c>
      <c r="P58" s="31">
        <f>buff!AQ59</f>
        <v>0</v>
      </c>
      <c r="Q58" s="31">
        <f>buff!AR59</f>
        <v>0</v>
      </c>
      <c r="R58" s="31">
        <f>buff!AS59</f>
        <v>3</v>
      </c>
      <c r="S58" s="31">
        <f>buff!AT59</f>
        <v>0</v>
      </c>
      <c r="T58" s="31">
        <f>buff!AU59</f>
        <v>0</v>
      </c>
      <c r="U58" s="31" t="str">
        <f>buff!BA59</f>
        <v/>
      </c>
      <c r="V58" s="31" t="str">
        <f>IF(buff!BL59=0,"",buff!BL59)</f>
        <v>buff_48</v>
      </c>
    </row>
    <row r="59" spans="1:22" s="31" customFormat="1" x14ac:dyDescent="0.15">
      <c r="A59" s="31">
        <f>buff!Q60</f>
        <v>100056</v>
      </c>
      <c r="B59" s="31" t="str">
        <f>buff!S60</f>
        <v>主动单体防御lv7</v>
      </c>
      <c r="C59" s="31" t="str">
        <f>buff!T60</f>
        <v>守护之力增加防御lv7</v>
      </c>
      <c r="D59" s="31">
        <f>VLOOKUP(buff!U60,对应表!V:W,2,FALSE)</f>
        <v>1</v>
      </c>
      <c r="E59" s="31">
        <f>buff!V60</f>
        <v>0</v>
      </c>
      <c r="F59" s="31">
        <f>buff!W60</f>
        <v>0</v>
      </c>
      <c r="G59" s="31">
        <f>buff!X60</f>
        <v>0</v>
      </c>
      <c r="H59" s="31">
        <f>buff!Y60</f>
        <v>0</v>
      </c>
      <c r="I59" s="31" t="str">
        <f>buff!AJ60</f>
        <v>DEF:1595|DEF_P:10</v>
      </c>
      <c r="J59" s="31">
        <f>buff!AK60</f>
        <v>0</v>
      </c>
      <c r="K59" s="31">
        <f>buff!AL60</f>
        <v>0</v>
      </c>
      <c r="L59" s="31">
        <f>buff!AM60</f>
        <v>0</v>
      </c>
      <c r="M59" s="31">
        <f>buff!AN60</f>
        <v>0</v>
      </c>
      <c r="N59" s="31">
        <f>buff!AO60</f>
        <v>0</v>
      </c>
      <c r="O59" s="31">
        <f>buff!AP60</f>
        <v>0</v>
      </c>
      <c r="P59" s="31">
        <f>buff!AQ60</f>
        <v>0</v>
      </c>
      <c r="Q59" s="31">
        <f>buff!AR60</f>
        <v>0</v>
      </c>
      <c r="R59" s="31">
        <f>buff!AS60</f>
        <v>3</v>
      </c>
      <c r="S59" s="31">
        <f>buff!AT60</f>
        <v>0</v>
      </c>
      <c r="T59" s="31">
        <f>buff!AU60</f>
        <v>0</v>
      </c>
      <c r="U59" s="31" t="str">
        <f>buff!BA60</f>
        <v/>
      </c>
      <c r="V59" s="31" t="str">
        <f>IF(buff!BL60=0,"",buff!BL60)</f>
        <v>buff_48</v>
      </c>
    </row>
    <row r="60" spans="1:22" s="31" customFormat="1" x14ac:dyDescent="0.15">
      <c r="A60" s="31">
        <f>buff!Q61</f>
        <v>100057</v>
      </c>
      <c r="B60" s="31" t="str">
        <f>buff!S61</f>
        <v>主动单体防御lv8</v>
      </c>
      <c r="C60" s="31" t="str">
        <f>buff!T61</f>
        <v>守护之力增加防御lv8</v>
      </c>
      <c r="D60" s="31">
        <f>VLOOKUP(buff!U61,对应表!V:W,2,FALSE)</f>
        <v>1</v>
      </c>
      <c r="E60" s="31">
        <f>buff!V61</f>
        <v>0</v>
      </c>
      <c r="F60" s="31">
        <f>buff!W61</f>
        <v>0</v>
      </c>
      <c r="G60" s="31">
        <f>buff!X61</f>
        <v>0</v>
      </c>
      <c r="H60" s="31">
        <f>buff!Y61</f>
        <v>0</v>
      </c>
      <c r="I60" s="31" t="str">
        <f>buff!AJ61</f>
        <v>DEF:2299|DEF_P:10</v>
      </c>
      <c r="J60" s="31">
        <f>buff!AK61</f>
        <v>0</v>
      </c>
      <c r="K60" s="31">
        <f>buff!AL61</f>
        <v>0</v>
      </c>
      <c r="L60" s="31">
        <f>buff!AM61</f>
        <v>0</v>
      </c>
      <c r="M60" s="31">
        <f>buff!AN61</f>
        <v>0</v>
      </c>
      <c r="N60" s="31">
        <f>buff!AO61</f>
        <v>0</v>
      </c>
      <c r="O60" s="31">
        <f>buff!AP61</f>
        <v>0</v>
      </c>
      <c r="P60" s="31">
        <f>buff!AQ61</f>
        <v>0</v>
      </c>
      <c r="Q60" s="31">
        <f>buff!AR61</f>
        <v>0</v>
      </c>
      <c r="R60" s="31">
        <f>buff!AS61</f>
        <v>3</v>
      </c>
      <c r="S60" s="31">
        <f>buff!AT61</f>
        <v>0</v>
      </c>
      <c r="T60" s="31">
        <f>buff!AU61</f>
        <v>0</v>
      </c>
      <c r="U60" s="31" t="str">
        <f>buff!BA61</f>
        <v/>
      </c>
      <c r="V60" s="31" t="str">
        <f>IF(buff!BL61=0,"",buff!BL61)</f>
        <v>buff_48</v>
      </c>
    </row>
    <row r="61" spans="1:22" s="31" customFormat="1" x14ac:dyDescent="0.15">
      <c r="A61" s="31">
        <f>buff!Q62</f>
        <v>100058</v>
      </c>
      <c r="B61" s="31" t="str">
        <f>buff!S62</f>
        <v>主动单体防御lv9</v>
      </c>
      <c r="C61" s="31" t="str">
        <f>buff!T62</f>
        <v>守护之力增加防御lv9</v>
      </c>
      <c r="D61" s="31">
        <f>VLOOKUP(buff!U62,对应表!V:W,2,FALSE)</f>
        <v>1</v>
      </c>
      <c r="E61" s="31">
        <f>buff!V62</f>
        <v>0</v>
      </c>
      <c r="F61" s="31">
        <f>buff!W62</f>
        <v>0</v>
      </c>
      <c r="G61" s="31">
        <f>buff!X62</f>
        <v>0</v>
      </c>
      <c r="H61" s="31">
        <f>buff!Y62</f>
        <v>0</v>
      </c>
      <c r="I61" s="31" t="str">
        <f>buff!AJ62</f>
        <v>DEF:3296|DEF_P:10</v>
      </c>
      <c r="J61" s="31">
        <f>buff!AK62</f>
        <v>0</v>
      </c>
      <c r="K61" s="31">
        <f>buff!AL62</f>
        <v>0</v>
      </c>
      <c r="L61" s="31">
        <f>buff!AM62</f>
        <v>0</v>
      </c>
      <c r="M61" s="31">
        <f>buff!AN62</f>
        <v>0</v>
      </c>
      <c r="N61" s="31">
        <f>buff!AO62</f>
        <v>0</v>
      </c>
      <c r="O61" s="31">
        <f>buff!AP62</f>
        <v>0</v>
      </c>
      <c r="P61" s="31">
        <f>buff!AQ62</f>
        <v>0</v>
      </c>
      <c r="Q61" s="31">
        <f>buff!AR62</f>
        <v>0</v>
      </c>
      <c r="R61" s="31">
        <f>buff!AS62</f>
        <v>3</v>
      </c>
      <c r="S61" s="31">
        <f>buff!AT62</f>
        <v>0</v>
      </c>
      <c r="T61" s="31">
        <f>buff!AU62</f>
        <v>0</v>
      </c>
      <c r="U61" s="31" t="str">
        <f>buff!BA62</f>
        <v/>
      </c>
      <c r="V61" s="31" t="str">
        <f>IF(buff!BL62=0,"",buff!BL62)</f>
        <v>buff_48</v>
      </c>
    </row>
    <row r="62" spans="1:22" s="31" customFormat="1" x14ac:dyDescent="0.15">
      <c r="A62" s="31">
        <f>buff!Q63</f>
        <v>100059</v>
      </c>
      <c r="B62" s="31" t="str">
        <f>buff!S63</f>
        <v>主动单体防御lv10</v>
      </c>
      <c r="C62" s="31" t="str">
        <f>buff!T63</f>
        <v>守护之力增加防御lv10</v>
      </c>
      <c r="D62" s="31">
        <f>VLOOKUP(buff!U63,对应表!V:W,2,FALSE)</f>
        <v>1</v>
      </c>
      <c r="E62" s="31">
        <f>buff!V63</f>
        <v>0</v>
      </c>
      <c r="F62" s="31">
        <f>buff!W63</f>
        <v>0</v>
      </c>
      <c r="G62" s="31">
        <f>buff!X63</f>
        <v>0</v>
      </c>
      <c r="H62" s="31">
        <f>buff!Y63</f>
        <v>0</v>
      </c>
      <c r="I62" s="31" t="str">
        <f>buff!AJ63</f>
        <v>DEF:4707|DEF_P:10</v>
      </c>
      <c r="J62" s="31">
        <f>buff!AK63</f>
        <v>0</v>
      </c>
      <c r="K62" s="31">
        <f>buff!AL63</f>
        <v>0</v>
      </c>
      <c r="L62" s="31">
        <f>buff!AM63</f>
        <v>0</v>
      </c>
      <c r="M62" s="31">
        <f>buff!AN63</f>
        <v>0</v>
      </c>
      <c r="N62" s="31">
        <f>buff!AO63</f>
        <v>0</v>
      </c>
      <c r="O62" s="31">
        <f>buff!AP63</f>
        <v>0</v>
      </c>
      <c r="P62" s="31">
        <f>buff!AQ63</f>
        <v>0</v>
      </c>
      <c r="Q62" s="31">
        <f>buff!AR63</f>
        <v>0</v>
      </c>
      <c r="R62" s="31">
        <f>buff!AS63</f>
        <v>3</v>
      </c>
      <c r="S62" s="31">
        <f>buff!AT63</f>
        <v>0</v>
      </c>
      <c r="T62" s="31">
        <f>buff!AU63</f>
        <v>0</v>
      </c>
      <c r="U62" s="31" t="str">
        <f>buff!BA63</f>
        <v/>
      </c>
      <c r="V62" s="31" t="str">
        <f>IF(buff!BL63=0,"",buff!BL63)</f>
        <v>buff_48</v>
      </c>
    </row>
    <row r="63" spans="1:22" s="31" customFormat="1" x14ac:dyDescent="0.15">
      <c r="A63" s="31">
        <f>buff!Q64</f>
        <v>100060</v>
      </c>
      <c r="B63" s="31" t="str">
        <f>buff!S64</f>
        <v>主动单体防御lv11</v>
      </c>
      <c r="C63" s="31" t="str">
        <f>buff!T64</f>
        <v>守护之力增加防御lv11</v>
      </c>
      <c r="D63" s="31">
        <f>VLOOKUP(buff!U64,对应表!V:W,2,FALSE)</f>
        <v>1</v>
      </c>
      <c r="E63" s="31">
        <f>buff!V64</f>
        <v>0</v>
      </c>
      <c r="F63" s="31">
        <f>buff!W64</f>
        <v>0</v>
      </c>
      <c r="G63" s="31">
        <f>buff!X64</f>
        <v>0</v>
      </c>
      <c r="H63" s="31">
        <f>buff!Y64</f>
        <v>0</v>
      </c>
      <c r="I63" s="31" t="str">
        <f>buff!AJ64</f>
        <v>DEF:6704|DEF_P:10</v>
      </c>
      <c r="J63" s="31">
        <f>buff!AK64</f>
        <v>0</v>
      </c>
      <c r="K63" s="31">
        <f>buff!AL64</f>
        <v>0</v>
      </c>
      <c r="L63" s="31">
        <f>buff!AM64</f>
        <v>0</v>
      </c>
      <c r="M63" s="31">
        <f>buff!AN64</f>
        <v>0</v>
      </c>
      <c r="N63" s="31">
        <f>buff!AO64</f>
        <v>0</v>
      </c>
      <c r="O63" s="31">
        <f>buff!AP64</f>
        <v>0</v>
      </c>
      <c r="P63" s="31">
        <f>buff!AQ64</f>
        <v>0</v>
      </c>
      <c r="Q63" s="31">
        <f>buff!AR64</f>
        <v>0</v>
      </c>
      <c r="R63" s="31">
        <f>buff!AS64</f>
        <v>3</v>
      </c>
      <c r="S63" s="31">
        <f>buff!AT64</f>
        <v>0</v>
      </c>
      <c r="T63" s="31">
        <f>buff!AU64</f>
        <v>0</v>
      </c>
      <c r="U63" s="31" t="str">
        <f>buff!BA64</f>
        <v/>
      </c>
      <c r="V63" s="31" t="str">
        <f>IF(buff!BL64=0,"",buff!BL64)</f>
        <v>buff_48</v>
      </c>
    </row>
    <row r="64" spans="1:22" s="31" customFormat="1" x14ac:dyDescent="0.15">
      <c r="A64" s="31">
        <f>buff!Q65</f>
        <v>100061</v>
      </c>
      <c r="B64" s="31" t="str">
        <f>buff!S65</f>
        <v>主动单体防御lv12</v>
      </c>
      <c r="C64" s="31" t="str">
        <f>buff!T65</f>
        <v>守护之力增加防御lv12</v>
      </c>
      <c r="D64" s="31">
        <f>VLOOKUP(buff!U65,对应表!V:W,2,FALSE)</f>
        <v>1</v>
      </c>
      <c r="E64" s="31">
        <f>buff!V65</f>
        <v>0</v>
      </c>
      <c r="F64" s="31">
        <f>buff!W65</f>
        <v>0</v>
      </c>
      <c r="G64" s="31">
        <f>buff!X65</f>
        <v>0</v>
      </c>
      <c r="H64" s="31">
        <f>buff!Y65</f>
        <v>0</v>
      </c>
      <c r="I64" s="31" t="str">
        <f>buff!AJ65</f>
        <v>DEF:9532|DEF_P:10</v>
      </c>
      <c r="J64" s="31">
        <f>buff!AK65</f>
        <v>0</v>
      </c>
      <c r="K64" s="31">
        <f>buff!AL65</f>
        <v>0</v>
      </c>
      <c r="L64" s="31">
        <f>buff!AM65</f>
        <v>0</v>
      </c>
      <c r="M64" s="31">
        <f>buff!AN65</f>
        <v>0</v>
      </c>
      <c r="N64" s="31">
        <f>buff!AO65</f>
        <v>0</v>
      </c>
      <c r="O64" s="31">
        <f>buff!AP65</f>
        <v>0</v>
      </c>
      <c r="P64" s="31">
        <f>buff!AQ65</f>
        <v>0</v>
      </c>
      <c r="Q64" s="31">
        <f>buff!AR65</f>
        <v>0</v>
      </c>
      <c r="R64" s="31">
        <f>buff!AS65</f>
        <v>3</v>
      </c>
      <c r="S64" s="31">
        <f>buff!AT65</f>
        <v>0</v>
      </c>
      <c r="T64" s="31">
        <f>buff!AU65</f>
        <v>0</v>
      </c>
      <c r="U64" s="31" t="str">
        <f>buff!BA65</f>
        <v/>
      </c>
      <c r="V64" s="31" t="str">
        <f>IF(buff!BL65=0,"",buff!BL65)</f>
        <v>buff_48</v>
      </c>
    </row>
    <row r="65" spans="1:22" s="31" customFormat="1" x14ac:dyDescent="0.15">
      <c r="A65" s="31">
        <f>buff!Q66</f>
        <v>100062</v>
      </c>
      <c r="B65" s="31" t="str">
        <f>buff!S66</f>
        <v>主动单体防御lv13</v>
      </c>
      <c r="C65" s="31" t="str">
        <f>buff!T66</f>
        <v>守护之力增加防御lv13</v>
      </c>
      <c r="D65" s="31">
        <f>VLOOKUP(buff!U66,对应表!V:W,2,FALSE)</f>
        <v>1</v>
      </c>
      <c r="E65" s="31">
        <f>buff!V66</f>
        <v>0</v>
      </c>
      <c r="F65" s="31">
        <f>buff!W66</f>
        <v>0</v>
      </c>
      <c r="G65" s="31">
        <f>buff!X66</f>
        <v>0</v>
      </c>
      <c r="H65" s="31">
        <f>buff!Y66</f>
        <v>0</v>
      </c>
      <c r="I65" s="31" t="str">
        <f>buff!AJ66</f>
        <v>DEF:13535|DEF_P:10</v>
      </c>
      <c r="J65" s="31">
        <f>buff!AK66</f>
        <v>0</v>
      </c>
      <c r="K65" s="31">
        <f>buff!AL66</f>
        <v>0</v>
      </c>
      <c r="L65" s="31">
        <f>buff!AM66</f>
        <v>0</v>
      </c>
      <c r="M65" s="31">
        <f>buff!AN66</f>
        <v>0</v>
      </c>
      <c r="N65" s="31">
        <f>buff!AO66</f>
        <v>0</v>
      </c>
      <c r="O65" s="31">
        <f>buff!AP66</f>
        <v>0</v>
      </c>
      <c r="P65" s="31">
        <f>buff!AQ66</f>
        <v>0</v>
      </c>
      <c r="Q65" s="31">
        <f>buff!AR66</f>
        <v>0</v>
      </c>
      <c r="R65" s="31">
        <f>buff!AS66</f>
        <v>3</v>
      </c>
      <c r="S65" s="31">
        <f>buff!AT66</f>
        <v>0</v>
      </c>
      <c r="T65" s="31">
        <f>buff!AU66</f>
        <v>0</v>
      </c>
      <c r="U65" s="31" t="str">
        <f>buff!BA66</f>
        <v/>
      </c>
      <c r="V65" s="31" t="str">
        <f>IF(buff!BL66=0,"",buff!BL66)</f>
        <v>buff_48</v>
      </c>
    </row>
    <row r="66" spans="1:22" s="31" customFormat="1" x14ac:dyDescent="0.15">
      <c r="A66" s="31">
        <f>buff!Q67</f>
        <v>100063</v>
      </c>
      <c r="B66" s="31" t="str">
        <f>buff!S67</f>
        <v>主动单体防御lv14</v>
      </c>
      <c r="C66" s="31" t="str">
        <f>buff!T67</f>
        <v>守护之力增加防御lv14</v>
      </c>
      <c r="D66" s="31">
        <f>VLOOKUP(buff!U67,对应表!V:W,2,FALSE)</f>
        <v>1</v>
      </c>
      <c r="E66" s="31">
        <f>buff!V67</f>
        <v>0</v>
      </c>
      <c r="F66" s="31">
        <f>buff!W67</f>
        <v>0</v>
      </c>
      <c r="G66" s="31">
        <f>buff!X67</f>
        <v>0</v>
      </c>
      <c r="H66" s="31">
        <f>buff!Y67</f>
        <v>0</v>
      </c>
      <c r="I66" s="31" t="str">
        <f>buff!AJ67</f>
        <v>DEF:19203|DEF_P:10</v>
      </c>
      <c r="J66" s="31">
        <f>buff!AK67</f>
        <v>0</v>
      </c>
      <c r="K66" s="31">
        <f>buff!AL67</f>
        <v>0</v>
      </c>
      <c r="L66" s="31">
        <f>buff!AM67</f>
        <v>0</v>
      </c>
      <c r="M66" s="31">
        <f>buff!AN67</f>
        <v>0</v>
      </c>
      <c r="N66" s="31">
        <f>buff!AO67</f>
        <v>0</v>
      </c>
      <c r="O66" s="31">
        <f>buff!AP67</f>
        <v>0</v>
      </c>
      <c r="P66" s="31">
        <f>buff!AQ67</f>
        <v>0</v>
      </c>
      <c r="Q66" s="31">
        <f>buff!AR67</f>
        <v>0</v>
      </c>
      <c r="R66" s="31">
        <f>buff!AS67</f>
        <v>3</v>
      </c>
      <c r="S66" s="31">
        <f>buff!AT67</f>
        <v>0</v>
      </c>
      <c r="T66" s="31">
        <f>buff!AU67</f>
        <v>0</v>
      </c>
      <c r="U66" s="31" t="str">
        <f>buff!BA67</f>
        <v/>
      </c>
      <c r="V66" s="31" t="str">
        <f>IF(buff!BL67=0,"",buff!BL67)</f>
        <v>buff_48</v>
      </c>
    </row>
    <row r="67" spans="1:22" s="31" customFormat="1" x14ac:dyDescent="0.15">
      <c r="A67" s="31">
        <f>buff!Q68</f>
        <v>100064</v>
      </c>
      <c r="B67" s="31" t="str">
        <f>buff!S68</f>
        <v>主动单体防御lv15</v>
      </c>
      <c r="C67" s="31" t="str">
        <f>buff!T68</f>
        <v>守护之力增加防御lv15</v>
      </c>
      <c r="D67" s="31">
        <f>VLOOKUP(buff!U68,对应表!V:W,2,FALSE)</f>
        <v>1</v>
      </c>
      <c r="E67" s="31">
        <f>buff!V68</f>
        <v>0</v>
      </c>
      <c r="F67" s="31">
        <f>buff!W68</f>
        <v>0</v>
      </c>
      <c r="G67" s="31">
        <f>buff!X68</f>
        <v>0</v>
      </c>
      <c r="H67" s="31">
        <f>buff!Y68</f>
        <v>0</v>
      </c>
      <c r="I67" s="31" t="str">
        <f>buff!AJ68</f>
        <v>DEF:27226|DEF_P:10</v>
      </c>
      <c r="J67" s="31">
        <f>buff!AK68</f>
        <v>0</v>
      </c>
      <c r="K67" s="31">
        <f>buff!AL68</f>
        <v>0</v>
      </c>
      <c r="L67" s="31">
        <f>buff!AM68</f>
        <v>0</v>
      </c>
      <c r="M67" s="31">
        <f>buff!AN68</f>
        <v>0</v>
      </c>
      <c r="N67" s="31">
        <f>buff!AO68</f>
        <v>0</v>
      </c>
      <c r="O67" s="31">
        <f>buff!AP68</f>
        <v>0</v>
      </c>
      <c r="P67" s="31">
        <f>buff!AQ68</f>
        <v>0</v>
      </c>
      <c r="Q67" s="31">
        <f>buff!AR68</f>
        <v>0</v>
      </c>
      <c r="R67" s="31">
        <f>buff!AS68</f>
        <v>3</v>
      </c>
      <c r="S67" s="31">
        <f>buff!AT68</f>
        <v>0</v>
      </c>
      <c r="T67" s="31">
        <f>buff!AU68</f>
        <v>0</v>
      </c>
      <c r="U67" s="31" t="str">
        <f>buff!BA68</f>
        <v/>
      </c>
      <c r="V67" s="31" t="str">
        <f>IF(buff!BL68=0,"",buff!BL68)</f>
        <v>buff_48</v>
      </c>
    </row>
    <row r="68" spans="1:22" s="31" customFormat="1" x14ac:dyDescent="0.15">
      <c r="A68" s="31">
        <f>buff!Q69</f>
        <v>100065</v>
      </c>
      <c r="B68" s="31" t="str">
        <f>buff!S69</f>
        <v>主动单体防御lv16</v>
      </c>
      <c r="C68" s="31" t="str">
        <f>buff!T69</f>
        <v>守护之力增加防御lv16</v>
      </c>
      <c r="D68" s="31">
        <f>VLOOKUP(buff!U69,对应表!V:W,2,FALSE)</f>
        <v>1</v>
      </c>
      <c r="E68" s="31">
        <f>buff!V69</f>
        <v>0</v>
      </c>
      <c r="F68" s="31">
        <f>buff!W69</f>
        <v>0</v>
      </c>
      <c r="G68" s="31">
        <f>buff!X69</f>
        <v>0</v>
      </c>
      <c r="H68" s="31">
        <f>buff!Y69</f>
        <v>0</v>
      </c>
      <c r="I68" s="31" t="str">
        <f>buff!AJ69</f>
        <v>DEF:38585|DEF_P:10</v>
      </c>
      <c r="J68" s="31">
        <f>buff!AK69</f>
        <v>0</v>
      </c>
      <c r="K68" s="31">
        <f>buff!AL69</f>
        <v>0</v>
      </c>
      <c r="L68" s="31">
        <f>buff!AM69</f>
        <v>0</v>
      </c>
      <c r="M68" s="31">
        <f>buff!AN69</f>
        <v>0</v>
      </c>
      <c r="N68" s="31">
        <f>buff!AO69</f>
        <v>0</v>
      </c>
      <c r="O68" s="31">
        <f>buff!AP69</f>
        <v>0</v>
      </c>
      <c r="P68" s="31">
        <f>buff!AQ69</f>
        <v>0</v>
      </c>
      <c r="Q68" s="31">
        <f>buff!AR69</f>
        <v>0</v>
      </c>
      <c r="R68" s="31">
        <f>buff!AS69</f>
        <v>3</v>
      </c>
      <c r="S68" s="31">
        <f>buff!AT69</f>
        <v>0</v>
      </c>
      <c r="T68" s="31">
        <f>buff!AU69</f>
        <v>0</v>
      </c>
      <c r="U68" s="31" t="str">
        <f>buff!BA69</f>
        <v/>
      </c>
      <c r="V68" s="31" t="str">
        <f>IF(buff!BL69=0,"",buff!BL69)</f>
        <v>buff_48</v>
      </c>
    </row>
    <row r="69" spans="1:22" s="31" customFormat="1" x14ac:dyDescent="0.15">
      <c r="A69" s="31">
        <f>buff!Q70</f>
        <v>100066</v>
      </c>
      <c r="B69" s="31" t="str">
        <f>buff!S70</f>
        <v>主动单体防御lv17</v>
      </c>
      <c r="C69" s="31" t="str">
        <f>buff!T70</f>
        <v>守护之力增加防御lv17</v>
      </c>
      <c r="D69" s="31">
        <f>VLOOKUP(buff!U70,对应表!V:W,2,FALSE)</f>
        <v>1</v>
      </c>
      <c r="E69" s="31">
        <f>buff!V70</f>
        <v>0</v>
      </c>
      <c r="F69" s="31">
        <f>buff!W70</f>
        <v>0</v>
      </c>
      <c r="G69" s="31">
        <f>buff!X70</f>
        <v>0</v>
      </c>
      <c r="H69" s="31">
        <f>buff!Y70</f>
        <v>0</v>
      </c>
      <c r="I69" s="31" t="str">
        <f>buff!AJ70</f>
        <v>DEF:54666|DEF_P:10</v>
      </c>
      <c r="J69" s="31">
        <f>buff!AK70</f>
        <v>0</v>
      </c>
      <c r="K69" s="31">
        <f>buff!AL70</f>
        <v>0</v>
      </c>
      <c r="L69" s="31">
        <f>buff!AM70</f>
        <v>0</v>
      </c>
      <c r="M69" s="31">
        <f>buff!AN70</f>
        <v>0</v>
      </c>
      <c r="N69" s="31">
        <f>buff!AO70</f>
        <v>0</v>
      </c>
      <c r="O69" s="31">
        <f>buff!AP70</f>
        <v>0</v>
      </c>
      <c r="P69" s="31">
        <f>buff!AQ70</f>
        <v>0</v>
      </c>
      <c r="Q69" s="31">
        <f>buff!AR70</f>
        <v>0</v>
      </c>
      <c r="R69" s="31">
        <f>buff!AS70</f>
        <v>3</v>
      </c>
      <c r="S69" s="31">
        <f>buff!AT70</f>
        <v>0</v>
      </c>
      <c r="T69" s="31">
        <f>buff!AU70</f>
        <v>0</v>
      </c>
      <c r="U69" s="31" t="str">
        <f>buff!BA70</f>
        <v/>
      </c>
      <c r="V69" s="31" t="str">
        <f>IF(buff!BL70=0,"",buff!BL70)</f>
        <v>buff_48</v>
      </c>
    </row>
    <row r="70" spans="1:22" s="31" customFormat="1" x14ac:dyDescent="0.15">
      <c r="A70" s="31">
        <f>buff!Q71</f>
        <v>100067</v>
      </c>
      <c r="B70" s="31" t="str">
        <f>buff!S71</f>
        <v>主动单体防御lv18</v>
      </c>
      <c r="C70" s="31" t="str">
        <f>buff!T71</f>
        <v>守护之力增加防御lv18</v>
      </c>
      <c r="D70" s="31">
        <f>VLOOKUP(buff!U71,对应表!V:W,2,FALSE)</f>
        <v>1</v>
      </c>
      <c r="E70" s="31">
        <f>buff!V71</f>
        <v>0</v>
      </c>
      <c r="F70" s="31">
        <f>buff!W71</f>
        <v>0</v>
      </c>
      <c r="G70" s="31">
        <f>buff!X71</f>
        <v>0</v>
      </c>
      <c r="H70" s="31">
        <f>buff!Y71</f>
        <v>0</v>
      </c>
      <c r="I70" s="31" t="str">
        <f>buff!AJ71</f>
        <v>DEF:77433|DEF_P:10</v>
      </c>
      <c r="J70" s="31">
        <f>buff!AK71</f>
        <v>0</v>
      </c>
      <c r="K70" s="31">
        <f>buff!AL71</f>
        <v>0</v>
      </c>
      <c r="L70" s="31">
        <f>buff!AM71</f>
        <v>0</v>
      </c>
      <c r="M70" s="31">
        <f>buff!AN71</f>
        <v>0</v>
      </c>
      <c r="N70" s="31">
        <f>buff!AO71</f>
        <v>0</v>
      </c>
      <c r="O70" s="31">
        <f>buff!AP71</f>
        <v>0</v>
      </c>
      <c r="P70" s="31">
        <f>buff!AQ71</f>
        <v>0</v>
      </c>
      <c r="Q70" s="31">
        <f>buff!AR71</f>
        <v>0</v>
      </c>
      <c r="R70" s="31">
        <f>buff!AS71</f>
        <v>3</v>
      </c>
      <c r="S70" s="31">
        <f>buff!AT71</f>
        <v>0</v>
      </c>
      <c r="T70" s="31">
        <f>buff!AU71</f>
        <v>0</v>
      </c>
      <c r="U70" s="31" t="str">
        <f>buff!BA71</f>
        <v/>
      </c>
      <c r="V70" s="31" t="str">
        <f>IF(buff!BL71=0,"",buff!BL71)</f>
        <v>buff_48</v>
      </c>
    </row>
    <row r="71" spans="1:22" s="31" customFormat="1" x14ac:dyDescent="0.15">
      <c r="A71" s="31">
        <f>buff!Q72</f>
        <v>100068</v>
      </c>
      <c r="B71" s="31" t="str">
        <f>buff!S72</f>
        <v>主动单体防御lv19</v>
      </c>
      <c r="C71" s="31" t="str">
        <f>buff!T72</f>
        <v>守护之力增加防御lv19</v>
      </c>
      <c r="D71" s="31">
        <f>VLOOKUP(buff!U72,对应表!V:W,2,FALSE)</f>
        <v>1</v>
      </c>
      <c r="E71" s="31">
        <f>buff!V72</f>
        <v>0</v>
      </c>
      <c r="F71" s="31">
        <f>buff!W72</f>
        <v>0</v>
      </c>
      <c r="G71" s="31">
        <f>buff!X72</f>
        <v>0</v>
      </c>
      <c r="H71" s="31">
        <f>buff!Y72</f>
        <v>0</v>
      </c>
      <c r="I71" s="31" t="str">
        <f>buff!AJ72</f>
        <v>DEF:109663|DEF_P:10</v>
      </c>
      <c r="J71" s="31">
        <f>buff!AK72</f>
        <v>0</v>
      </c>
      <c r="K71" s="31">
        <f>buff!AL72</f>
        <v>0</v>
      </c>
      <c r="L71" s="31">
        <f>buff!AM72</f>
        <v>0</v>
      </c>
      <c r="M71" s="31">
        <f>buff!AN72</f>
        <v>0</v>
      </c>
      <c r="N71" s="31">
        <f>buff!AO72</f>
        <v>0</v>
      </c>
      <c r="O71" s="31">
        <f>buff!AP72</f>
        <v>0</v>
      </c>
      <c r="P71" s="31">
        <f>buff!AQ72</f>
        <v>0</v>
      </c>
      <c r="Q71" s="31">
        <f>buff!AR72</f>
        <v>0</v>
      </c>
      <c r="R71" s="31">
        <f>buff!AS72</f>
        <v>3</v>
      </c>
      <c r="S71" s="31">
        <f>buff!AT72</f>
        <v>0</v>
      </c>
      <c r="T71" s="31">
        <f>buff!AU72</f>
        <v>0</v>
      </c>
      <c r="U71" s="31" t="str">
        <f>buff!BA72</f>
        <v/>
      </c>
      <c r="V71" s="31" t="str">
        <f>IF(buff!BL72=0,"",buff!BL72)</f>
        <v>buff_48</v>
      </c>
    </row>
    <row r="72" spans="1:22" s="31" customFormat="1" x14ac:dyDescent="0.15">
      <c r="A72" s="31">
        <f>buff!Q73</f>
        <v>100069</v>
      </c>
      <c r="B72" s="31" t="str">
        <f>buff!S73</f>
        <v>主动单体防御lv20</v>
      </c>
      <c r="C72" s="31" t="str">
        <f>buff!T73</f>
        <v>守护之力增加防御lv20</v>
      </c>
      <c r="D72" s="31">
        <f>VLOOKUP(buff!U73,对应表!V:W,2,FALSE)</f>
        <v>1</v>
      </c>
      <c r="E72" s="31">
        <f>buff!V73</f>
        <v>0</v>
      </c>
      <c r="F72" s="31">
        <f>buff!W73</f>
        <v>0</v>
      </c>
      <c r="G72" s="31">
        <f>buff!X73</f>
        <v>0</v>
      </c>
      <c r="H72" s="31">
        <f>buff!Y73</f>
        <v>0</v>
      </c>
      <c r="I72" s="31" t="str">
        <f>buff!AJ73</f>
        <v>DEF:155292|DEF_P:10</v>
      </c>
      <c r="J72" s="31">
        <f>buff!AK73</f>
        <v>0</v>
      </c>
      <c r="K72" s="31">
        <f>buff!AL73</f>
        <v>0</v>
      </c>
      <c r="L72" s="31">
        <f>buff!AM73</f>
        <v>0</v>
      </c>
      <c r="M72" s="31">
        <f>buff!AN73</f>
        <v>0</v>
      </c>
      <c r="N72" s="31">
        <f>buff!AO73</f>
        <v>0</v>
      </c>
      <c r="O72" s="31">
        <f>buff!AP73</f>
        <v>0</v>
      </c>
      <c r="P72" s="31">
        <f>buff!AQ73</f>
        <v>0</v>
      </c>
      <c r="Q72" s="31">
        <f>buff!AR73</f>
        <v>0</v>
      </c>
      <c r="R72" s="31">
        <f>buff!AS73</f>
        <v>3</v>
      </c>
      <c r="S72" s="31">
        <f>buff!AT73</f>
        <v>0</v>
      </c>
      <c r="T72" s="31">
        <f>buff!AU73</f>
        <v>0</v>
      </c>
      <c r="U72" s="31" t="str">
        <f>buff!BA73</f>
        <v/>
      </c>
      <c r="V72" s="31" t="str">
        <f>IF(buff!BL73=0,"",buff!BL73)</f>
        <v>buff_48</v>
      </c>
    </row>
    <row r="73" spans="1:22" s="31" customFormat="1" x14ac:dyDescent="0.15">
      <c r="A73" s="31">
        <f>buff!Q74</f>
        <v>100070</v>
      </c>
      <c r="B73" s="31" t="str">
        <f>buff!S74</f>
        <v>神乐华彩减防20</v>
      </c>
      <c r="C73" s="31" t="str">
        <f>buff!T74</f>
        <v>神乐华彩减防20</v>
      </c>
      <c r="D73" s="31">
        <f>VLOOKUP(buff!U74,对应表!V:W,2,FALSE)</f>
        <v>1</v>
      </c>
      <c r="E73" s="31">
        <f>buff!V74</f>
        <v>0</v>
      </c>
      <c r="F73" s="31">
        <f>buff!W74</f>
        <v>0</v>
      </c>
      <c r="G73" s="31">
        <f>buff!X74</f>
        <v>0</v>
      </c>
      <c r="H73" s="31">
        <f>buff!Y74</f>
        <v>0</v>
      </c>
      <c r="I73" s="31" t="str">
        <f>buff!AJ74</f>
        <v>DEF_P:-20</v>
      </c>
      <c r="J73" s="31">
        <f>buff!AK74</f>
        <v>0</v>
      </c>
      <c r="K73" s="31">
        <f>buff!AL74</f>
        <v>0</v>
      </c>
      <c r="L73" s="31">
        <f>buff!AM74</f>
        <v>0</v>
      </c>
      <c r="M73" s="31">
        <f>buff!AN74</f>
        <v>0</v>
      </c>
      <c r="N73" s="31">
        <f>buff!AO74</f>
        <v>0</v>
      </c>
      <c r="O73" s="31">
        <f>buff!AP74</f>
        <v>0</v>
      </c>
      <c r="P73" s="31">
        <f>buff!AQ74</f>
        <v>0</v>
      </c>
      <c r="Q73" s="31">
        <f>buff!AR74</f>
        <v>0</v>
      </c>
      <c r="R73" s="31">
        <f>buff!AS74</f>
        <v>3</v>
      </c>
      <c r="S73" s="31">
        <f>buff!AT74</f>
        <v>0</v>
      </c>
      <c r="T73" s="31">
        <f>buff!AU74</f>
        <v>0</v>
      </c>
      <c r="U73" s="31" t="str">
        <f>buff!BA74</f>
        <v/>
      </c>
      <c r="V73" s="31" t="str">
        <f>IF(buff!BL74=0,"",buff!BL74)</f>
        <v>buff_50</v>
      </c>
    </row>
    <row r="74" spans="1:22" s="31" customFormat="1" x14ac:dyDescent="0.15">
      <c r="A74" s="31">
        <f>buff!Q75</f>
        <v>100071</v>
      </c>
      <c r="B74" s="31" t="str">
        <f>buff!S75</f>
        <v>神乐华彩减防22</v>
      </c>
      <c r="C74" s="31" t="str">
        <f>buff!T75</f>
        <v>神乐华彩减防22</v>
      </c>
      <c r="D74" s="31">
        <f>VLOOKUP(buff!U75,对应表!V:W,2,FALSE)</f>
        <v>1</v>
      </c>
      <c r="E74" s="31">
        <f>buff!V75</f>
        <v>0</v>
      </c>
      <c r="F74" s="31">
        <f>buff!W75</f>
        <v>0</v>
      </c>
      <c r="G74" s="31">
        <f>buff!X75</f>
        <v>0</v>
      </c>
      <c r="H74" s="31">
        <f>buff!Y75</f>
        <v>0</v>
      </c>
      <c r="I74" s="31" t="str">
        <f>buff!AJ75</f>
        <v>DEF_P:-22</v>
      </c>
      <c r="J74" s="31">
        <f>buff!AK75</f>
        <v>0</v>
      </c>
      <c r="K74" s="31">
        <f>buff!AL75</f>
        <v>0</v>
      </c>
      <c r="L74" s="31">
        <f>buff!AM75</f>
        <v>0</v>
      </c>
      <c r="M74" s="31">
        <f>buff!AN75</f>
        <v>0</v>
      </c>
      <c r="N74" s="31">
        <f>buff!AO75</f>
        <v>0</v>
      </c>
      <c r="O74" s="31">
        <f>buff!AP75</f>
        <v>0</v>
      </c>
      <c r="P74" s="31">
        <f>buff!AQ75</f>
        <v>0</v>
      </c>
      <c r="Q74" s="31">
        <f>buff!AR75</f>
        <v>0</v>
      </c>
      <c r="R74" s="31">
        <f>buff!AS75</f>
        <v>3</v>
      </c>
      <c r="S74" s="31">
        <f>buff!AT75</f>
        <v>0</v>
      </c>
      <c r="T74" s="31">
        <f>buff!AU75</f>
        <v>0</v>
      </c>
      <c r="U74" s="31" t="str">
        <f>buff!BA75</f>
        <v/>
      </c>
      <c r="V74" s="31" t="str">
        <f>IF(buff!BL75=0,"",buff!BL75)</f>
        <v>buff_50</v>
      </c>
    </row>
    <row r="75" spans="1:22" s="31" customFormat="1" x14ac:dyDescent="0.15">
      <c r="A75" s="31">
        <f>buff!Q76</f>
        <v>100072</v>
      </c>
      <c r="B75" s="31" t="str">
        <f>buff!S76</f>
        <v>神乐华彩减防24</v>
      </c>
      <c r="C75" s="31" t="str">
        <f>buff!T76</f>
        <v>神乐华彩减防24</v>
      </c>
      <c r="D75" s="31">
        <f>VLOOKUP(buff!U76,对应表!V:W,2,FALSE)</f>
        <v>1</v>
      </c>
      <c r="E75" s="31">
        <f>buff!V76</f>
        <v>0</v>
      </c>
      <c r="F75" s="31">
        <f>buff!W76</f>
        <v>0</v>
      </c>
      <c r="G75" s="31">
        <f>buff!X76</f>
        <v>0</v>
      </c>
      <c r="H75" s="31">
        <f>buff!Y76</f>
        <v>0</v>
      </c>
      <c r="I75" s="31" t="str">
        <f>buff!AJ76</f>
        <v>DEF_P:-24</v>
      </c>
      <c r="J75" s="31">
        <f>buff!AK76</f>
        <v>0</v>
      </c>
      <c r="K75" s="31">
        <f>buff!AL76</f>
        <v>0</v>
      </c>
      <c r="L75" s="31">
        <f>buff!AM76</f>
        <v>0</v>
      </c>
      <c r="M75" s="31">
        <f>buff!AN76</f>
        <v>0</v>
      </c>
      <c r="N75" s="31">
        <f>buff!AO76</f>
        <v>0</v>
      </c>
      <c r="O75" s="31">
        <f>buff!AP76</f>
        <v>0</v>
      </c>
      <c r="P75" s="31">
        <f>buff!AQ76</f>
        <v>0</v>
      </c>
      <c r="Q75" s="31">
        <f>buff!AR76</f>
        <v>0</v>
      </c>
      <c r="R75" s="31">
        <f>buff!AS76</f>
        <v>3</v>
      </c>
      <c r="S75" s="31">
        <f>buff!AT76</f>
        <v>0</v>
      </c>
      <c r="T75" s="31">
        <f>buff!AU76</f>
        <v>0</v>
      </c>
      <c r="U75" s="31" t="str">
        <f>buff!BA76</f>
        <v/>
      </c>
      <c r="V75" s="31" t="str">
        <f>IF(buff!BL76=0,"",buff!BL76)</f>
        <v>buff_50</v>
      </c>
    </row>
    <row r="76" spans="1:22" s="31" customFormat="1" x14ac:dyDescent="0.15">
      <c r="A76" s="31">
        <f>buff!Q77</f>
        <v>100073</v>
      </c>
      <c r="B76" s="31" t="str">
        <f>buff!S77</f>
        <v>神乐华彩减防26</v>
      </c>
      <c r="C76" s="31" t="str">
        <f>buff!T77</f>
        <v>神乐华彩减防26</v>
      </c>
      <c r="D76" s="31">
        <f>VLOOKUP(buff!U77,对应表!V:W,2,FALSE)</f>
        <v>1</v>
      </c>
      <c r="E76" s="31">
        <f>buff!V77</f>
        <v>0</v>
      </c>
      <c r="F76" s="31">
        <f>buff!W77</f>
        <v>0</v>
      </c>
      <c r="G76" s="31">
        <f>buff!X77</f>
        <v>0</v>
      </c>
      <c r="H76" s="31">
        <f>buff!Y77</f>
        <v>0</v>
      </c>
      <c r="I76" s="31" t="str">
        <f>buff!AJ77</f>
        <v>DEF_P:-26</v>
      </c>
      <c r="J76" s="31">
        <f>buff!AK77</f>
        <v>0</v>
      </c>
      <c r="K76" s="31">
        <f>buff!AL77</f>
        <v>0</v>
      </c>
      <c r="L76" s="31">
        <f>buff!AM77</f>
        <v>0</v>
      </c>
      <c r="M76" s="31">
        <f>buff!AN77</f>
        <v>0</v>
      </c>
      <c r="N76" s="31">
        <f>buff!AO77</f>
        <v>0</v>
      </c>
      <c r="O76" s="31">
        <f>buff!AP77</f>
        <v>0</v>
      </c>
      <c r="P76" s="31">
        <f>buff!AQ77</f>
        <v>0</v>
      </c>
      <c r="Q76" s="31">
        <f>buff!AR77</f>
        <v>0</v>
      </c>
      <c r="R76" s="31">
        <f>buff!AS77</f>
        <v>3</v>
      </c>
      <c r="S76" s="31">
        <f>buff!AT77</f>
        <v>0</v>
      </c>
      <c r="T76" s="31">
        <f>buff!AU77</f>
        <v>0</v>
      </c>
      <c r="U76" s="31" t="str">
        <f>buff!BA77</f>
        <v/>
      </c>
      <c r="V76" s="31" t="str">
        <f>IF(buff!BL77=0,"",buff!BL77)</f>
        <v>buff_50</v>
      </c>
    </row>
    <row r="77" spans="1:22" s="31" customFormat="1" x14ac:dyDescent="0.15">
      <c r="A77" s="31">
        <f>buff!Q78</f>
        <v>100074</v>
      </c>
      <c r="B77" s="31" t="str">
        <f>buff!S78</f>
        <v>神乐华彩减防28</v>
      </c>
      <c r="C77" s="31" t="str">
        <f>buff!T78</f>
        <v>神乐华彩减防28</v>
      </c>
      <c r="D77" s="31">
        <f>VLOOKUP(buff!U78,对应表!V:W,2,FALSE)</f>
        <v>1</v>
      </c>
      <c r="E77" s="31">
        <f>buff!V78</f>
        <v>0</v>
      </c>
      <c r="F77" s="31">
        <f>buff!W78</f>
        <v>0</v>
      </c>
      <c r="G77" s="31">
        <f>buff!X78</f>
        <v>0</v>
      </c>
      <c r="H77" s="31">
        <f>buff!Y78</f>
        <v>0</v>
      </c>
      <c r="I77" s="31" t="str">
        <f>buff!AJ78</f>
        <v>DEF_P:-28</v>
      </c>
      <c r="J77" s="31">
        <f>buff!AK78</f>
        <v>0</v>
      </c>
      <c r="K77" s="31">
        <f>buff!AL78</f>
        <v>0</v>
      </c>
      <c r="L77" s="31">
        <f>buff!AM78</f>
        <v>0</v>
      </c>
      <c r="M77" s="31">
        <f>buff!AN78</f>
        <v>0</v>
      </c>
      <c r="N77" s="31">
        <f>buff!AO78</f>
        <v>0</v>
      </c>
      <c r="O77" s="31">
        <f>buff!AP78</f>
        <v>0</v>
      </c>
      <c r="P77" s="31">
        <f>buff!AQ78</f>
        <v>0</v>
      </c>
      <c r="Q77" s="31">
        <f>buff!AR78</f>
        <v>0</v>
      </c>
      <c r="R77" s="31">
        <f>buff!AS78</f>
        <v>3</v>
      </c>
      <c r="S77" s="31">
        <f>buff!AT78</f>
        <v>0</v>
      </c>
      <c r="T77" s="31">
        <f>buff!AU78</f>
        <v>0</v>
      </c>
      <c r="U77" s="31" t="str">
        <f>buff!BA78</f>
        <v/>
      </c>
      <c r="V77" s="31" t="str">
        <f>IF(buff!BL78=0,"",buff!BL78)</f>
        <v>buff_50</v>
      </c>
    </row>
    <row r="78" spans="1:22" s="31" customFormat="1" x14ac:dyDescent="0.15">
      <c r="A78" s="31">
        <f>buff!Q79</f>
        <v>100075</v>
      </c>
      <c r="B78" s="31" t="str">
        <f>buff!S79</f>
        <v>神乐华彩减防30</v>
      </c>
      <c r="C78" s="31" t="str">
        <f>buff!T79</f>
        <v>神乐华彩减防30</v>
      </c>
      <c r="D78" s="31">
        <f>VLOOKUP(buff!U79,对应表!V:W,2,FALSE)</f>
        <v>1</v>
      </c>
      <c r="E78" s="31">
        <f>buff!V79</f>
        <v>0</v>
      </c>
      <c r="F78" s="31">
        <f>buff!W79</f>
        <v>0</v>
      </c>
      <c r="G78" s="31">
        <f>buff!X79</f>
        <v>0</v>
      </c>
      <c r="H78" s="31">
        <f>buff!Y79</f>
        <v>0</v>
      </c>
      <c r="I78" s="31" t="str">
        <f>buff!AJ79</f>
        <v>DEF_P:-30</v>
      </c>
      <c r="J78" s="31">
        <f>buff!AK79</f>
        <v>0</v>
      </c>
      <c r="K78" s="31">
        <f>buff!AL79</f>
        <v>0</v>
      </c>
      <c r="L78" s="31">
        <f>buff!AM79</f>
        <v>0</v>
      </c>
      <c r="M78" s="31">
        <f>buff!AN79</f>
        <v>0</v>
      </c>
      <c r="N78" s="31">
        <f>buff!AO79</f>
        <v>0</v>
      </c>
      <c r="O78" s="31">
        <f>buff!AP79</f>
        <v>0</v>
      </c>
      <c r="P78" s="31">
        <f>buff!AQ79</f>
        <v>0</v>
      </c>
      <c r="Q78" s="31">
        <f>buff!AR79</f>
        <v>0</v>
      </c>
      <c r="R78" s="31">
        <f>buff!AS79</f>
        <v>3</v>
      </c>
      <c r="S78" s="31">
        <f>buff!AT79</f>
        <v>0</v>
      </c>
      <c r="T78" s="31">
        <f>buff!AU79</f>
        <v>0</v>
      </c>
      <c r="U78" s="31" t="str">
        <f>buff!BA79</f>
        <v/>
      </c>
      <c r="V78" s="31" t="str">
        <f>IF(buff!BL79=0,"",buff!BL79)</f>
        <v>buff_50</v>
      </c>
    </row>
    <row r="79" spans="1:22" s="31" customFormat="1" x14ac:dyDescent="0.15">
      <c r="A79" s="31">
        <f>buff!Q80</f>
        <v>100076</v>
      </c>
      <c r="B79" s="31" t="str">
        <f>buff!S80</f>
        <v>神乐华彩减防32</v>
      </c>
      <c r="C79" s="31" t="str">
        <f>buff!T80</f>
        <v>神乐华彩减防32</v>
      </c>
      <c r="D79" s="31">
        <f>VLOOKUP(buff!U80,对应表!V:W,2,FALSE)</f>
        <v>1</v>
      </c>
      <c r="E79" s="31">
        <f>buff!V80</f>
        <v>0</v>
      </c>
      <c r="F79" s="31">
        <f>buff!W80</f>
        <v>0</v>
      </c>
      <c r="G79" s="31">
        <f>buff!X80</f>
        <v>0</v>
      </c>
      <c r="H79" s="31">
        <f>buff!Y80</f>
        <v>0</v>
      </c>
      <c r="I79" s="31" t="str">
        <f>buff!AJ80</f>
        <v>DEF_P:-32</v>
      </c>
      <c r="J79" s="31">
        <f>buff!AK80</f>
        <v>0</v>
      </c>
      <c r="K79" s="31">
        <f>buff!AL80</f>
        <v>0</v>
      </c>
      <c r="L79" s="31">
        <f>buff!AM80</f>
        <v>0</v>
      </c>
      <c r="M79" s="31">
        <f>buff!AN80</f>
        <v>0</v>
      </c>
      <c r="N79" s="31">
        <f>buff!AO80</f>
        <v>0</v>
      </c>
      <c r="O79" s="31">
        <f>buff!AP80</f>
        <v>0</v>
      </c>
      <c r="P79" s="31">
        <f>buff!AQ80</f>
        <v>0</v>
      </c>
      <c r="Q79" s="31">
        <f>buff!AR80</f>
        <v>0</v>
      </c>
      <c r="R79" s="31">
        <f>buff!AS80</f>
        <v>3</v>
      </c>
      <c r="S79" s="31">
        <f>buff!AT80</f>
        <v>0</v>
      </c>
      <c r="T79" s="31">
        <f>buff!AU80</f>
        <v>0</v>
      </c>
      <c r="U79" s="31" t="str">
        <f>buff!BA80</f>
        <v/>
      </c>
      <c r="V79" s="31" t="str">
        <f>IF(buff!BL80=0,"",buff!BL80)</f>
        <v>buff_50</v>
      </c>
    </row>
    <row r="80" spans="1:22" s="31" customFormat="1" x14ac:dyDescent="0.15">
      <c r="A80" s="31">
        <f>buff!Q81</f>
        <v>100077</v>
      </c>
      <c r="B80" s="31" t="str">
        <f>buff!S81</f>
        <v>神乐华彩减防34</v>
      </c>
      <c r="C80" s="31" t="str">
        <f>buff!T81</f>
        <v>神乐华彩减防34</v>
      </c>
      <c r="D80" s="31">
        <f>VLOOKUP(buff!U81,对应表!V:W,2,FALSE)</f>
        <v>1</v>
      </c>
      <c r="E80" s="31">
        <f>buff!V81</f>
        <v>0</v>
      </c>
      <c r="F80" s="31">
        <f>buff!W81</f>
        <v>0</v>
      </c>
      <c r="G80" s="31">
        <f>buff!X81</f>
        <v>0</v>
      </c>
      <c r="H80" s="31">
        <f>buff!Y81</f>
        <v>0</v>
      </c>
      <c r="I80" s="31" t="str">
        <f>buff!AJ81</f>
        <v>DEF_P:-34</v>
      </c>
      <c r="J80" s="31">
        <f>buff!AK81</f>
        <v>0</v>
      </c>
      <c r="K80" s="31">
        <f>buff!AL81</f>
        <v>0</v>
      </c>
      <c r="L80" s="31">
        <f>buff!AM81</f>
        <v>0</v>
      </c>
      <c r="M80" s="31">
        <f>buff!AN81</f>
        <v>0</v>
      </c>
      <c r="N80" s="31">
        <f>buff!AO81</f>
        <v>0</v>
      </c>
      <c r="O80" s="31">
        <f>buff!AP81</f>
        <v>0</v>
      </c>
      <c r="P80" s="31">
        <f>buff!AQ81</f>
        <v>0</v>
      </c>
      <c r="Q80" s="31">
        <f>buff!AR81</f>
        <v>0</v>
      </c>
      <c r="R80" s="31">
        <f>buff!AS81</f>
        <v>3</v>
      </c>
      <c r="S80" s="31">
        <f>buff!AT81</f>
        <v>0</v>
      </c>
      <c r="T80" s="31">
        <f>buff!AU81</f>
        <v>0</v>
      </c>
      <c r="U80" s="31" t="str">
        <f>buff!BA81</f>
        <v/>
      </c>
      <c r="V80" s="31" t="str">
        <f>IF(buff!BL81=0,"",buff!BL81)</f>
        <v>buff_50</v>
      </c>
    </row>
    <row r="81" spans="1:22" s="31" customFormat="1" x14ac:dyDescent="0.15">
      <c r="A81" s="31">
        <f>buff!Q82</f>
        <v>100078</v>
      </c>
      <c r="B81" s="31" t="str">
        <f>buff!S82</f>
        <v>神乐华彩减防36</v>
      </c>
      <c r="C81" s="31" t="str">
        <f>buff!T82</f>
        <v>神乐华彩减防36</v>
      </c>
      <c r="D81" s="31">
        <f>VLOOKUP(buff!U82,对应表!V:W,2,FALSE)</f>
        <v>1</v>
      </c>
      <c r="E81" s="31">
        <f>buff!V82</f>
        <v>0</v>
      </c>
      <c r="F81" s="31">
        <f>buff!W82</f>
        <v>0</v>
      </c>
      <c r="G81" s="31">
        <f>buff!X82</f>
        <v>0</v>
      </c>
      <c r="H81" s="31">
        <f>buff!Y82</f>
        <v>0</v>
      </c>
      <c r="I81" s="31" t="str">
        <f>buff!AJ82</f>
        <v>DEF_P:-36</v>
      </c>
      <c r="J81" s="31">
        <f>buff!AK82</f>
        <v>0</v>
      </c>
      <c r="K81" s="31">
        <f>buff!AL82</f>
        <v>0</v>
      </c>
      <c r="L81" s="31">
        <f>buff!AM82</f>
        <v>0</v>
      </c>
      <c r="M81" s="31">
        <f>buff!AN82</f>
        <v>0</v>
      </c>
      <c r="N81" s="31">
        <f>buff!AO82</f>
        <v>0</v>
      </c>
      <c r="O81" s="31">
        <f>buff!AP82</f>
        <v>0</v>
      </c>
      <c r="P81" s="31">
        <f>buff!AQ82</f>
        <v>0</v>
      </c>
      <c r="Q81" s="31">
        <f>buff!AR82</f>
        <v>0</v>
      </c>
      <c r="R81" s="31">
        <f>buff!AS82</f>
        <v>3</v>
      </c>
      <c r="S81" s="31">
        <f>buff!AT82</f>
        <v>0</v>
      </c>
      <c r="T81" s="31">
        <f>buff!AU82</f>
        <v>0</v>
      </c>
      <c r="U81" s="31" t="str">
        <f>buff!BA82</f>
        <v/>
      </c>
      <c r="V81" s="31" t="str">
        <f>IF(buff!BL82=0,"",buff!BL82)</f>
        <v>buff_50</v>
      </c>
    </row>
    <row r="82" spans="1:22" s="31" customFormat="1" x14ac:dyDescent="0.15">
      <c r="A82" s="31">
        <f>buff!Q83</f>
        <v>100079</v>
      </c>
      <c r="B82" s="31" t="str">
        <f>buff!S83</f>
        <v>神乐华彩减防38</v>
      </c>
      <c r="C82" s="31" t="str">
        <f>buff!T83</f>
        <v>神乐华彩减防38</v>
      </c>
      <c r="D82" s="31">
        <f>VLOOKUP(buff!U83,对应表!V:W,2,FALSE)</f>
        <v>1</v>
      </c>
      <c r="E82" s="31">
        <f>buff!V83</f>
        <v>0</v>
      </c>
      <c r="F82" s="31">
        <f>buff!W83</f>
        <v>0</v>
      </c>
      <c r="G82" s="31">
        <f>buff!X83</f>
        <v>0</v>
      </c>
      <c r="H82" s="31">
        <f>buff!Y83</f>
        <v>0</v>
      </c>
      <c r="I82" s="31" t="str">
        <f>buff!AJ83</f>
        <v>DEF_P:-38</v>
      </c>
      <c r="J82" s="31">
        <f>buff!AK83</f>
        <v>0</v>
      </c>
      <c r="K82" s="31">
        <f>buff!AL83</f>
        <v>0</v>
      </c>
      <c r="L82" s="31">
        <f>buff!AM83</f>
        <v>0</v>
      </c>
      <c r="M82" s="31">
        <f>buff!AN83</f>
        <v>0</v>
      </c>
      <c r="N82" s="31">
        <f>buff!AO83</f>
        <v>0</v>
      </c>
      <c r="O82" s="31">
        <f>buff!AP83</f>
        <v>0</v>
      </c>
      <c r="P82" s="31">
        <f>buff!AQ83</f>
        <v>0</v>
      </c>
      <c r="Q82" s="31">
        <f>buff!AR83</f>
        <v>0</v>
      </c>
      <c r="R82" s="31">
        <f>buff!AS83</f>
        <v>3</v>
      </c>
      <c r="S82" s="31">
        <f>buff!AT83</f>
        <v>0</v>
      </c>
      <c r="T82" s="31">
        <f>buff!AU83</f>
        <v>0</v>
      </c>
      <c r="U82" s="31" t="str">
        <f>buff!BA83</f>
        <v/>
      </c>
      <c r="V82" s="31" t="str">
        <f>IF(buff!BL83=0,"",buff!BL83)</f>
        <v>buff_50</v>
      </c>
    </row>
    <row r="83" spans="1:22" s="31" customFormat="1" x14ac:dyDescent="0.15">
      <c r="A83" s="31">
        <f>buff!Q84</f>
        <v>100080</v>
      </c>
      <c r="B83" s="31" t="str">
        <f>buff!S84</f>
        <v>神乐华彩减防40</v>
      </c>
      <c r="C83" s="31" t="str">
        <f>buff!T84</f>
        <v>神乐华彩减防40</v>
      </c>
      <c r="D83" s="31">
        <f>VLOOKUP(buff!U84,对应表!V:W,2,FALSE)</f>
        <v>1</v>
      </c>
      <c r="E83" s="31">
        <f>buff!V84</f>
        <v>0</v>
      </c>
      <c r="F83" s="31">
        <f>buff!W84</f>
        <v>0</v>
      </c>
      <c r="G83" s="31">
        <f>buff!X84</f>
        <v>0</v>
      </c>
      <c r="H83" s="31">
        <f>buff!Y84</f>
        <v>0</v>
      </c>
      <c r="I83" s="31" t="str">
        <f>buff!AJ84</f>
        <v>DEF_P:-40</v>
      </c>
      <c r="J83" s="31">
        <f>buff!AK84</f>
        <v>0</v>
      </c>
      <c r="K83" s="31">
        <f>buff!AL84</f>
        <v>0</v>
      </c>
      <c r="L83" s="31">
        <f>buff!AM84</f>
        <v>0</v>
      </c>
      <c r="M83" s="31">
        <f>buff!AN84</f>
        <v>0</v>
      </c>
      <c r="N83" s="31">
        <f>buff!AO84</f>
        <v>0</v>
      </c>
      <c r="O83" s="31">
        <f>buff!AP84</f>
        <v>0</v>
      </c>
      <c r="P83" s="31">
        <f>buff!AQ84</f>
        <v>0</v>
      </c>
      <c r="Q83" s="31">
        <f>buff!AR84</f>
        <v>0</v>
      </c>
      <c r="R83" s="31">
        <f>buff!AS84</f>
        <v>3</v>
      </c>
      <c r="S83" s="31">
        <f>buff!AT84</f>
        <v>0</v>
      </c>
      <c r="T83" s="31">
        <f>buff!AU84</f>
        <v>0</v>
      </c>
      <c r="U83" s="31" t="str">
        <f>buff!BA84</f>
        <v/>
      </c>
      <c r="V83" s="31" t="str">
        <f>IF(buff!BL84=0,"",buff!BL84)</f>
        <v>buff_50</v>
      </c>
    </row>
    <row r="84" spans="1:22" s="31" customFormat="1" x14ac:dyDescent="0.15">
      <c r="A84" s="31">
        <f>buff!Q85</f>
        <v>100081</v>
      </c>
      <c r="B84" s="31" t="str">
        <f>buff!S85</f>
        <v>神乐华彩减攻10</v>
      </c>
      <c r="C84" s="31" t="str">
        <f>buff!T85</f>
        <v>神乐华彩减攻10</v>
      </c>
      <c r="D84" s="31">
        <f>VLOOKUP(buff!U85,对应表!V:W,2,FALSE)</f>
        <v>1</v>
      </c>
      <c r="E84" s="31">
        <f>buff!V85</f>
        <v>0</v>
      </c>
      <c r="F84" s="31">
        <f>buff!W85</f>
        <v>0</v>
      </c>
      <c r="G84" s="31">
        <f>buff!X85</f>
        <v>0</v>
      </c>
      <c r="H84" s="31">
        <f>buff!Y85</f>
        <v>0</v>
      </c>
      <c r="I84" s="31" t="str">
        <f>buff!AJ85</f>
        <v>ATK_P:-10</v>
      </c>
      <c r="J84" s="31">
        <f>buff!AK85</f>
        <v>0</v>
      </c>
      <c r="K84" s="31">
        <f>buff!AL85</f>
        <v>0</v>
      </c>
      <c r="L84" s="31">
        <f>buff!AM85</f>
        <v>0</v>
      </c>
      <c r="M84" s="31">
        <f>buff!AN85</f>
        <v>0</v>
      </c>
      <c r="N84" s="31">
        <f>buff!AO85</f>
        <v>0</v>
      </c>
      <c r="O84" s="31">
        <f>buff!AP85</f>
        <v>0</v>
      </c>
      <c r="P84" s="31">
        <f>buff!AQ85</f>
        <v>0</v>
      </c>
      <c r="Q84" s="31">
        <f>buff!AR85</f>
        <v>0</v>
      </c>
      <c r="R84" s="31">
        <f>buff!AS85</f>
        <v>3</v>
      </c>
      <c r="S84" s="31">
        <f>buff!AT85</f>
        <v>0</v>
      </c>
      <c r="T84" s="31">
        <f>buff!AU85</f>
        <v>0</v>
      </c>
      <c r="U84" s="31" t="str">
        <f>buff!BA85</f>
        <v/>
      </c>
      <c r="V84" s="31" t="str">
        <f>IF(buff!BL85=0,"",buff!BL85)</f>
        <v>buff_50</v>
      </c>
    </row>
    <row r="85" spans="1:22" s="31" customFormat="1" x14ac:dyDescent="0.15">
      <c r="A85" s="31">
        <f>buff!Q86</f>
        <v>100082</v>
      </c>
      <c r="B85" s="31" t="str">
        <f>buff!S86</f>
        <v>神乐华彩减攻11</v>
      </c>
      <c r="C85" s="31" t="str">
        <f>buff!T86</f>
        <v>神乐华彩减攻11</v>
      </c>
      <c r="D85" s="31">
        <f>VLOOKUP(buff!U86,对应表!V:W,2,FALSE)</f>
        <v>1</v>
      </c>
      <c r="E85" s="31">
        <f>buff!V86</f>
        <v>0</v>
      </c>
      <c r="F85" s="31">
        <f>buff!W86</f>
        <v>0</v>
      </c>
      <c r="G85" s="31">
        <f>buff!X86</f>
        <v>0</v>
      </c>
      <c r="H85" s="31">
        <f>buff!Y86</f>
        <v>0</v>
      </c>
      <c r="I85" s="31" t="str">
        <f>buff!AJ86</f>
        <v>ATK_P:-11</v>
      </c>
      <c r="J85" s="31">
        <f>buff!AK86</f>
        <v>0</v>
      </c>
      <c r="K85" s="31">
        <f>buff!AL86</f>
        <v>0</v>
      </c>
      <c r="L85" s="31">
        <f>buff!AM86</f>
        <v>0</v>
      </c>
      <c r="M85" s="31">
        <f>buff!AN86</f>
        <v>0</v>
      </c>
      <c r="N85" s="31">
        <f>buff!AO86</f>
        <v>0</v>
      </c>
      <c r="O85" s="31">
        <f>buff!AP86</f>
        <v>0</v>
      </c>
      <c r="P85" s="31">
        <f>buff!AQ86</f>
        <v>0</v>
      </c>
      <c r="Q85" s="31">
        <f>buff!AR86</f>
        <v>0</v>
      </c>
      <c r="R85" s="31">
        <f>buff!AS86</f>
        <v>3</v>
      </c>
      <c r="S85" s="31">
        <f>buff!AT86</f>
        <v>0</v>
      </c>
      <c r="T85" s="31">
        <f>buff!AU86</f>
        <v>0</v>
      </c>
      <c r="U85" s="31" t="str">
        <f>buff!BA86</f>
        <v/>
      </c>
      <c r="V85" s="31" t="str">
        <f>IF(buff!BL86=0,"",buff!BL86)</f>
        <v>buff_50</v>
      </c>
    </row>
    <row r="86" spans="1:22" s="31" customFormat="1" x14ac:dyDescent="0.15">
      <c r="A86" s="31">
        <f>buff!Q87</f>
        <v>100083</v>
      </c>
      <c r="B86" s="31" t="str">
        <f>buff!S87</f>
        <v>神乐华彩减攻12</v>
      </c>
      <c r="C86" s="31" t="str">
        <f>buff!T87</f>
        <v>神乐华彩减攻12</v>
      </c>
      <c r="D86" s="31">
        <f>VLOOKUP(buff!U87,对应表!V:W,2,FALSE)</f>
        <v>1</v>
      </c>
      <c r="E86" s="31">
        <f>buff!V87</f>
        <v>0</v>
      </c>
      <c r="F86" s="31">
        <f>buff!W87</f>
        <v>0</v>
      </c>
      <c r="G86" s="31">
        <f>buff!X87</f>
        <v>0</v>
      </c>
      <c r="H86" s="31">
        <f>buff!Y87</f>
        <v>0</v>
      </c>
      <c r="I86" s="31" t="str">
        <f>buff!AJ87</f>
        <v>ATK_P:-12</v>
      </c>
      <c r="J86" s="31">
        <f>buff!AK87</f>
        <v>0</v>
      </c>
      <c r="K86" s="31">
        <f>buff!AL87</f>
        <v>0</v>
      </c>
      <c r="L86" s="31">
        <f>buff!AM87</f>
        <v>0</v>
      </c>
      <c r="M86" s="31">
        <f>buff!AN87</f>
        <v>0</v>
      </c>
      <c r="N86" s="31">
        <f>buff!AO87</f>
        <v>0</v>
      </c>
      <c r="O86" s="31">
        <f>buff!AP87</f>
        <v>0</v>
      </c>
      <c r="P86" s="31">
        <f>buff!AQ87</f>
        <v>0</v>
      </c>
      <c r="Q86" s="31">
        <f>buff!AR87</f>
        <v>0</v>
      </c>
      <c r="R86" s="31">
        <f>buff!AS87</f>
        <v>3</v>
      </c>
      <c r="S86" s="31">
        <f>buff!AT87</f>
        <v>0</v>
      </c>
      <c r="T86" s="31">
        <f>buff!AU87</f>
        <v>0</v>
      </c>
      <c r="U86" s="31" t="str">
        <f>buff!BA87</f>
        <v/>
      </c>
      <c r="V86" s="31" t="str">
        <f>IF(buff!BL87=0,"",buff!BL87)</f>
        <v>buff_50</v>
      </c>
    </row>
    <row r="87" spans="1:22" s="31" customFormat="1" x14ac:dyDescent="0.15">
      <c r="A87" s="31">
        <f>buff!Q88</f>
        <v>100084</v>
      </c>
      <c r="B87" s="31" t="str">
        <f>buff!S88</f>
        <v>神乐华彩减攻13</v>
      </c>
      <c r="C87" s="31" t="str">
        <f>buff!T88</f>
        <v>神乐华彩减攻13</v>
      </c>
      <c r="D87" s="31">
        <f>VLOOKUP(buff!U88,对应表!V:W,2,FALSE)</f>
        <v>1</v>
      </c>
      <c r="E87" s="31">
        <f>buff!V88</f>
        <v>0</v>
      </c>
      <c r="F87" s="31">
        <f>buff!W88</f>
        <v>0</v>
      </c>
      <c r="G87" s="31">
        <f>buff!X88</f>
        <v>0</v>
      </c>
      <c r="H87" s="31">
        <f>buff!Y88</f>
        <v>0</v>
      </c>
      <c r="I87" s="31" t="str">
        <f>buff!AJ88</f>
        <v>ATK_P:-13</v>
      </c>
      <c r="J87" s="31">
        <f>buff!AK88</f>
        <v>0</v>
      </c>
      <c r="K87" s="31">
        <f>buff!AL88</f>
        <v>0</v>
      </c>
      <c r="L87" s="31">
        <f>buff!AM88</f>
        <v>0</v>
      </c>
      <c r="M87" s="31">
        <f>buff!AN88</f>
        <v>0</v>
      </c>
      <c r="N87" s="31">
        <f>buff!AO88</f>
        <v>0</v>
      </c>
      <c r="O87" s="31">
        <f>buff!AP88</f>
        <v>0</v>
      </c>
      <c r="P87" s="31">
        <f>buff!AQ88</f>
        <v>0</v>
      </c>
      <c r="Q87" s="31">
        <f>buff!AR88</f>
        <v>0</v>
      </c>
      <c r="R87" s="31">
        <f>buff!AS88</f>
        <v>3</v>
      </c>
      <c r="S87" s="31">
        <f>buff!AT88</f>
        <v>0</v>
      </c>
      <c r="T87" s="31">
        <f>buff!AU88</f>
        <v>0</v>
      </c>
      <c r="U87" s="31" t="str">
        <f>buff!BA88</f>
        <v/>
      </c>
      <c r="V87" s="31" t="str">
        <f>IF(buff!BL88=0,"",buff!BL88)</f>
        <v>buff_50</v>
      </c>
    </row>
    <row r="88" spans="1:22" s="31" customFormat="1" x14ac:dyDescent="0.15">
      <c r="A88" s="31">
        <f>buff!Q89</f>
        <v>100085</v>
      </c>
      <c r="B88" s="31" t="str">
        <f>buff!S89</f>
        <v>神乐华彩减攻14</v>
      </c>
      <c r="C88" s="31" t="str">
        <f>buff!T89</f>
        <v>神乐华彩减攻14</v>
      </c>
      <c r="D88" s="31">
        <f>VLOOKUP(buff!U89,对应表!V:W,2,FALSE)</f>
        <v>1</v>
      </c>
      <c r="E88" s="31">
        <f>buff!V89</f>
        <v>0</v>
      </c>
      <c r="F88" s="31">
        <f>buff!W89</f>
        <v>0</v>
      </c>
      <c r="G88" s="31">
        <f>buff!X89</f>
        <v>0</v>
      </c>
      <c r="H88" s="31">
        <f>buff!Y89</f>
        <v>0</v>
      </c>
      <c r="I88" s="31" t="str">
        <f>buff!AJ89</f>
        <v>ATK_P:-14</v>
      </c>
      <c r="J88" s="31">
        <f>buff!AK89</f>
        <v>0</v>
      </c>
      <c r="K88" s="31">
        <f>buff!AL89</f>
        <v>0</v>
      </c>
      <c r="L88" s="31">
        <f>buff!AM89</f>
        <v>0</v>
      </c>
      <c r="M88" s="31">
        <f>buff!AN89</f>
        <v>0</v>
      </c>
      <c r="N88" s="31">
        <f>buff!AO89</f>
        <v>0</v>
      </c>
      <c r="O88" s="31">
        <f>buff!AP89</f>
        <v>0</v>
      </c>
      <c r="P88" s="31">
        <f>buff!AQ89</f>
        <v>0</v>
      </c>
      <c r="Q88" s="31">
        <f>buff!AR89</f>
        <v>0</v>
      </c>
      <c r="R88" s="31">
        <f>buff!AS89</f>
        <v>3</v>
      </c>
      <c r="S88" s="31">
        <f>buff!AT89</f>
        <v>0</v>
      </c>
      <c r="T88" s="31">
        <f>buff!AU89</f>
        <v>0</v>
      </c>
      <c r="U88" s="31" t="str">
        <f>buff!BA89</f>
        <v/>
      </c>
      <c r="V88" s="31" t="str">
        <f>IF(buff!BL89=0,"",buff!BL89)</f>
        <v>buff_50</v>
      </c>
    </row>
    <row r="89" spans="1:22" s="31" customFormat="1" x14ac:dyDescent="0.15">
      <c r="A89" s="31">
        <f>buff!Q90</f>
        <v>100086</v>
      </c>
      <c r="B89" s="31" t="str">
        <f>buff!S90</f>
        <v>神乐华彩减攻15</v>
      </c>
      <c r="C89" s="31" t="str">
        <f>buff!T90</f>
        <v>神乐华彩减攻15</v>
      </c>
      <c r="D89" s="31">
        <f>VLOOKUP(buff!U90,对应表!V:W,2,FALSE)</f>
        <v>1</v>
      </c>
      <c r="E89" s="31">
        <f>buff!V90</f>
        <v>0</v>
      </c>
      <c r="F89" s="31">
        <f>buff!W90</f>
        <v>0</v>
      </c>
      <c r="G89" s="31">
        <f>buff!X90</f>
        <v>0</v>
      </c>
      <c r="H89" s="31">
        <f>buff!Y90</f>
        <v>0</v>
      </c>
      <c r="I89" s="31" t="str">
        <f>buff!AJ90</f>
        <v>ATK_P:-15</v>
      </c>
      <c r="J89" s="31">
        <f>buff!AK90</f>
        <v>0</v>
      </c>
      <c r="K89" s="31">
        <f>buff!AL90</f>
        <v>0</v>
      </c>
      <c r="L89" s="31">
        <f>buff!AM90</f>
        <v>0</v>
      </c>
      <c r="M89" s="31">
        <f>buff!AN90</f>
        <v>0</v>
      </c>
      <c r="N89" s="31">
        <f>buff!AO90</f>
        <v>0</v>
      </c>
      <c r="O89" s="31">
        <f>buff!AP90</f>
        <v>0</v>
      </c>
      <c r="P89" s="31">
        <f>buff!AQ90</f>
        <v>0</v>
      </c>
      <c r="Q89" s="31">
        <f>buff!AR90</f>
        <v>0</v>
      </c>
      <c r="R89" s="31">
        <f>buff!AS90</f>
        <v>3</v>
      </c>
      <c r="S89" s="31">
        <f>buff!AT90</f>
        <v>0</v>
      </c>
      <c r="T89" s="31">
        <f>buff!AU90</f>
        <v>0</v>
      </c>
      <c r="U89" s="31" t="str">
        <f>buff!BA90</f>
        <v/>
      </c>
      <c r="V89" s="31" t="str">
        <f>IF(buff!BL90=0,"",buff!BL90)</f>
        <v>buff_50</v>
      </c>
    </row>
    <row r="90" spans="1:22" s="31" customFormat="1" x14ac:dyDescent="0.15">
      <c r="A90" s="31">
        <f>buff!Q91</f>
        <v>100087</v>
      </c>
      <c r="B90" s="31" t="str">
        <f>buff!S91</f>
        <v>神乐华彩减攻16</v>
      </c>
      <c r="C90" s="31" t="str">
        <f>buff!T91</f>
        <v>神乐华彩减攻16</v>
      </c>
      <c r="D90" s="31">
        <f>VLOOKUP(buff!U91,对应表!V:W,2,FALSE)</f>
        <v>1</v>
      </c>
      <c r="E90" s="31">
        <f>buff!V91</f>
        <v>0</v>
      </c>
      <c r="F90" s="31">
        <f>buff!W91</f>
        <v>0</v>
      </c>
      <c r="G90" s="31">
        <f>buff!X91</f>
        <v>0</v>
      </c>
      <c r="H90" s="31">
        <f>buff!Y91</f>
        <v>0</v>
      </c>
      <c r="I90" s="31" t="str">
        <f>buff!AJ91</f>
        <v>ATK_P:-16</v>
      </c>
      <c r="J90" s="31">
        <f>buff!AK91</f>
        <v>0</v>
      </c>
      <c r="K90" s="31">
        <f>buff!AL91</f>
        <v>0</v>
      </c>
      <c r="L90" s="31">
        <f>buff!AM91</f>
        <v>0</v>
      </c>
      <c r="M90" s="31">
        <f>buff!AN91</f>
        <v>0</v>
      </c>
      <c r="N90" s="31">
        <f>buff!AO91</f>
        <v>0</v>
      </c>
      <c r="O90" s="31">
        <f>buff!AP91</f>
        <v>0</v>
      </c>
      <c r="P90" s="31">
        <f>buff!AQ91</f>
        <v>0</v>
      </c>
      <c r="Q90" s="31">
        <f>buff!AR91</f>
        <v>0</v>
      </c>
      <c r="R90" s="31">
        <f>buff!AS91</f>
        <v>3</v>
      </c>
      <c r="S90" s="31">
        <f>buff!AT91</f>
        <v>0</v>
      </c>
      <c r="T90" s="31">
        <f>buff!AU91</f>
        <v>0</v>
      </c>
      <c r="U90" s="31" t="str">
        <f>buff!BA91</f>
        <v/>
      </c>
      <c r="V90" s="31" t="str">
        <f>IF(buff!BL91=0,"",buff!BL91)</f>
        <v>buff_50</v>
      </c>
    </row>
    <row r="91" spans="1:22" s="31" customFormat="1" x14ac:dyDescent="0.15">
      <c r="A91" s="31">
        <f>buff!Q92</f>
        <v>100088</v>
      </c>
      <c r="B91" s="31" t="str">
        <f>buff!S92</f>
        <v>神乐华彩减攻17</v>
      </c>
      <c r="C91" s="31" t="str">
        <f>buff!T92</f>
        <v>神乐华彩减攻17</v>
      </c>
      <c r="D91" s="31">
        <f>VLOOKUP(buff!U92,对应表!V:W,2,FALSE)</f>
        <v>1</v>
      </c>
      <c r="E91" s="31">
        <f>buff!V92</f>
        <v>0</v>
      </c>
      <c r="F91" s="31">
        <f>buff!W92</f>
        <v>0</v>
      </c>
      <c r="G91" s="31">
        <f>buff!X92</f>
        <v>0</v>
      </c>
      <c r="H91" s="31">
        <f>buff!Y92</f>
        <v>0</v>
      </c>
      <c r="I91" s="31" t="str">
        <f>buff!AJ92</f>
        <v>ATK_P:-17</v>
      </c>
      <c r="J91" s="31">
        <f>buff!AK92</f>
        <v>0</v>
      </c>
      <c r="K91" s="31">
        <f>buff!AL92</f>
        <v>0</v>
      </c>
      <c r="L91" s="31">
        <f>buff!AM92</f>
        <v>0</v>
      </c>
      <c r="M91" s="31">
        <f>buff!AN92</f>
        <v>0</v>
      </c>
      <c r="N91" s="31">
        <f>buff!AO92</f>
        <v>0</v>
      </c>
      <c r="O91" s="31">
        <f>buff!AP92</f>
        <v>0</v>
      </c>
      <c r="P91" s="31">
        <f>buff!AQ92</f>
        <v>0</v>
      </c>
      <c r="Q91" s="31">
        <f>buff!AR92</f>
        <v>0</v>
      </c>
      <c r="R91" s="31">
        <f>buff!AS92</f>
        <v>3</v>
      </c>
      <c r="S91" s="31">
        <f>buff!AT92</f>
        <v>0</v>
      </c>
      <c r="T91" s="31">
        <f>buff!AU92</f>
        <v>0</v>
      </c>
      <c r="U91" s="31" t="str">
        <f>buff!BA92</f>
        <v/>
      </c>
      <c r="V91" s="31" t="str">
        <f>IF(buff!BL92=0,"",buff!BL92)</f>
        <v>buff_50</v>
      </c>
    </row>
    <row r="92" spans="1:22" s="31" customFormat="1" x14ac:dyDescent="0.15">
      <c r="A92" s="31">
        <f>buff!Q93</f>
        <v>100089</v>
      </c>
      <c r="B92" s="31" t="str">
        <f>buff!S93</f>
        <v>神乐华彩减攻18</v>
      </c>
      <c r="C92" s="31" t="str">
        <f>buff!T93</f>
        <v>神乐华彩减攻18</v>
      </c>
      <c r="D92" s="31">
        <f>VLOOKUP(buff!U93,对应表!V:W,2,FALSE)</f>
        <v>1</v>
      </c>
      <c r="E92" s="31">
        <f>buff!V93</f>
        <v>0</v>
      </c>
      <c r="F92" s="31">
        <f>buff!W93</f>
        <v>0</v>
      </c>
      <c r="G92" s="31">
        <f>buff!X93</f>
        <v>0</v>
      </c>
      <c r="H92" s="31">
        <f>buff!Y93</f>
        <v>0</v>
      </c>
      <c r="I92" s="31" t="str">
        <f>buff!AJ93</f>
        <v>ATK_P:-18</v>
      </c>
      <c r="J92" s="31">
        <f>buff!AK93</f>
        <v>0</v>
      </c>
      <c r="K92" s="31">
        <f>buff!AL93</f>
        <v>0</v>
      </c>
      <c r="L92" s="31">
        <f>buff!AM93</f>
        <v>0</v>
      </c>
      <c r="M92" s="31">
        <f>buff!AN93</f>
        <v>0</v>
      </c>
      <c r="N92" s="31">
        <f>buff!AO93</f>
        <v>0</v>
      </c>
      <c r="O92" s="31">
        <f>buff!AP93</f>
        <v>0</v>
      </c>
      <c r="P92" s="31">
        <f>buff!AQ93</f>
        <v>0</v>
      </c>
      <c r="Q92" s="31">
        <f>buff!AR93</f>
        <v>0</v>
      </c>
      <c r="R92" s="31">
        <f>buff!AS93</f>
        <v>3</v>
      </c>
      <c r="S92" s="31">
        <f>buff!AT93</f>
        <v>0</v>
      </c>
      <c r="T92" s="31">
        <f>buff!AU93</f>
        <v>0</v>
      </c>
      <c r="U92" s="31" t="str">
        <f>buff!BA93</f>
        <v/>
      </c>
      <c r="V92" s="31" t="str">
        <f>IF(buff!BL93=0,"",buff!BL93)</f>
        <v>buff_50</v>
      </c>
    </row>
    <row r="93" spans="1:22" s="31" customFormat="1" x14ac:dyDescent="0.15">
      <c r="A93" s="31">
        <f>buff!Q94</f>
        <v>100090</v>
      </c>
      <c r="B93" s="31" t="str">
        <f>buff!S94</f>
        <v>神乐华彩减攻19</v>
      </c>
      <c r="C93" s="31" t="str">
        <f>buff!T94</f>
        <v>神乐华彩减攻19</v>
      </c>
      <c r="D93" s="31">
        <f>VLOOKUP(buff!U94,对应表!V:W,2,FALSE)</f>
        <v>1</v>
      </c>
      <c r="E93" s="31">
        <f>buff!V94</f>
        <v>0</v>
      </c>
      <c r="F93" s="31">
        <f>buff!W94</f>
        <v>0</v>
      </c>
      <c r="G93" s="31">
        <f>buff!X94</f>
        <v>0</v>
      </c>
      <c r="H93" s="31">
        <f>buff!Y94</f>
        <v>0</v>
      </c>
      <c r="I93" s="31" t="str">
        <f>buff!AJ94</f>
        <v>ATK_P:-19</v>
      </c>
      <c r="J93" s="31">
        <f>buff!AK94</f>
        <v>0</v>
      </c>
      <c r="K93" s="31">
        <f>buff!AL94</f>
        <v>0</v>
      </c>
      <c r="L93" s="31">
        <f>buff!AM94</f>
        <v>0</v>
      </c>
      <c r="M93" s="31">
        <f>buff!AN94</f>
        <v>0</v>
      </c>
      <c r="N93" s="31">
        <f>buff!AO94</f>
        <v>0</v>
      </c>
      <c r="O93" s="31">
        <f>buff!AP94</f>
        <v>0</v>
      </c>
      <c r="P93" s="31">
        <f>buff!AQ94</f>
        <v>0</v>
      </c>
      <c r="Q93" s="31">
        <f>buff!AR94</f>
        <v>0</v>
      </c>
      <c r="R93" s="31">
        <f>buff!AS94</f>
        <v>3</v>
      </c>
      <c r="S93" s="31">
        <f>buff!AT94</f>
        <v>0</v>
      </c>
      <c r="T93" s="31">
        <f>buff!AU94</f>
        <v>0</v>
      </c>
      <c r="U93" s="31" t="str">
        <f>buff!BA94</f>
        <v/>
      </c>
      <c r="V93" s="31" t="str">
        <f>IF(buff!BL94=0,"",buff!BL94)</f>
        <v>buff_50</v>
      </c>
    </row>
    <row r="94" spans="1:22" s="31" customFormat="1" x14ac:dyDescent="0.15">
      <c r="A94" s="31">
        <f>buff!Q95</f>
        <v>100091</v>
      </c>
      <c r="B94" s="31" t="str">
        <f>buff!S95</f>
        <v>神乐华彩减攻20</v>
      </c>
      <c r="C94" s="31" t="str">
        <f>buff!T95</f>
        <v>神乐华彩减攻20</v>
      </c>
      <c r="D94" s="31">
        <f>VLOOKUP(buff!U95,对应表!V:W,2,FALSE)</f>
        <v>1</v>
      </c>
      <c r="E94" s="31">
        <f>buff!V95</f>
        <v>0</v>
      </c>
      <c r="F94" s="31">
        <f>buff!W95</f>
        <v>0</v>
      </c>
      <c r="G94" s="31">
        <f>buff!X95</f>
        <v>0</v>
      </c>
      <c r="H94" s="31">
        <f>buff!Y95</f>
        <v>0</v>
      </c>
      <c r="I94" s="31" t="str">
        <f>buff!AJ95</f>
        <v>ATK_P:-20</v>
      </c>
      <c r="J94" s="31">
        <f>buff!AK95</f>
        <v>0</v>
      </c>
      <c r="K94" s="31">
        <f>buff!AL95</f>
        <v>0</v>
      </c>
      <c r="L94" s="31">
        <f>buff!AM95</f>
        <v>0</v>
      </c>
      <c r="M94" s="31">
        <f>buff!AN95</f>
        <v>0</v>
      </c>
      <c r="N94" s="31">
        <f>buff!AO95</f>
        <v>0</v>
      </c>
      <c r="O94" s="31">
        <f>buff!AP95</f>
        <v>0</v>
      </c>
      <c r="P94" s="31">
        <f>buff!AQ95</f>
        <v>0</v>
      </c>
      <c r="Q94" s="31">
        <f>buff!AR95</f>
        <v>0</v>
      </c>
      <c r="R94" s="31">
        <f>buff!AS95</f>
        <v>3</v>
      </c>
      <c r="S94" s="31">
        <f>buff!AT95</f>
        <v>0</v>
      </c>
      <c r="T94" s="31">
        <f>buff!AU95</f>
        <v>0</v>
      </c>
      <c r="U94" s="31" t="str">
        <f>buff!BA95</f>
        <v/>
      </c>
      <c r="V94" s="31" t="str">
        <f>IF(buff!BL95=0,"",buff!BL95)</f>
        <v>buff_50</v>
      </c>
    </row>
    <row r="95" spans="1:22" s="31" customFormat="1" x14ac:dyDescent="0.15">
      <c r="A95" s="31">
        <f>buff!Q96</f>
        <v>200001</v>
      </c>
      <c r="B95" s="31" t="str">
        <f>buff!S96</f>
        <v>被动攻击lv1</v>
      </c>
      <c r="C95" s="31" t="str">
        <f>buff!T96</f>
        <v>被动攻击lv1</v>
      </c>
      <c r="D95" s="31">
        <f>VLOOKUP(buff!U96,对应表!V:W,2,FALSE)</f>
        <v>1</v>
      </c>
      <c r="E95" s="31">
        <f>buff!V96</f>
        <v>0</v>
      </c>
      <c r="F95" s="31">
        <f>buff!W96</f>
        <v>0</v>
      </c>
      <c r="G95" s="31">
        <f>buff!X96</f>
        <v>0</v>
      </c>
      <c r="H95" s="31">
        <f>buff!Y96</f>
        <v>0</v>
      </c>
      <c r="I95" s="31" t="str">
        <f>buff!AJ96</f>
        <v>ATK_P:5</v>
      </c>
      <c r="J95" s="31">
        <f>buff!AK96</f>
        <v>0</v>
      </c>
      <c r="K95" s="31">
        <f>buff!AL96</f>
        <v>0</v>
      </c>
      <c r="L95" s="31">
        <f>buff!AM96</f>
        <v>0</v>
      </c>
      <c r="M95" s="31">
        <f>buff!AN96</f>
        <v>0</v>
      </c>
      <c r="N95" s="31">
        <f>buff!AO96</f>
        <v>0</v>
      </c>
      <c r="O95" s="31">
        <f>buff!AP96</f>
        <v>0</v>
      </c>
      <c r="P95" s="31">
        <f>buff!AQ96</f>
        <v>0</v>
      </c>
      <c r="Q95" s="31">
        <f>buff!AR96</f>
        <v>0</v>
      </c>
      <c r="R95" s="31">
        <f>buff!AS96</f>
        <v>999</v>
      </c>
      <c r="S95" s="31">
        <f>buff!AT96</f>
        <v>0</v>
      </c>
      <c r="T95" s="31">
        <f>buff!AU96</f>
        <v>0</v>
      </c>
      <c r="U95" s="31" t="str">
        <f>buff!BA96</f>
        <v/>
      </c>
      <c r="V95" s="31" t="str">
        <f>IF(buff!BL96=0,"",buff!BL96)</f>
        <v/>
      </c>
    </row>
    <row r="96" spans="1:22" s="31" customFormat="1" x14ac:dyDescent="0.15">
      <c r="A96" s="31">
        <f>buff!Q97</f>
        <v>200002</v>
      </c>
      <c r="B96" s="31" t="str">
        <f>buff!S97</f>
        <v>被动攻击lv2</v>
      </c>
      <c r="C96" s="31" t="str">
        <f>buff!T97</f>
        <v>被动攻击lv2</v>
      </c>
      <c r="D96" s="31">
        <f>VLOOKUP(buff!U97,对应表!V:W,2,FALSE)</f>
        <v>1</v>
      </c>
      <c r="E96" s="31">
        <f>buff!V97</f>
        <v>0</v>
      </c>
      <c r="F96" s="31">
        <f>buff!W97</f>
        <v>0</v>
      </c>
      <c r="G96" s="31">
        <f>buff!X97</f>
        <v>0</v>
      </c>
      <c r="H96" s="31">
        <f>buff!Y97</f>
        <v>0</v>
      </c>
      <c r="I96" s="31" t="str">
        <f>buff!AJ97</f>
        <v>ATK_P:6</v>
      </c>
      <c r="J96" s="31">
        <f>buff!AK97</f>
        <v>0</v>
      </c>
      <c r="K96" s="31">
        <f>buff!AL97</f>
        <v>0</v>
      </c>
      <c r="L96" s="31">
        <f>buff!AM97</f>
        <v>0</v>
      </c>
      <c r="M96" s="31">
        <f>buff!AN97</f>
        <v>0</v>
      </c>
      <c r="N96" s="31">
        <f>buff!AO97</f>
        <v>0</v>
      </c>
      <c r="O96" s="31">
        <f>buff!AP97</f>
        <v>0</v>
      </c>
      <c r="P96" s="31">
        <f>buff!AQ97</f>
        <v>0</v>
      </c>
      <c r="Q96" s="31">
        <f>buff!AR97</f>
        <v>0</v>
      </c>
      <c r="R96" s="31">
        <f>buff!AS97</f>
        <v>999</v>
      </c>
      <c r="S96" s="31">
        <f>buff!AT97</f>
        <v>0</v>
      </c>
      <c r="T96" s="31">
        <f>buff!AU97</f>
        <v>0</v>
      </c>
      <c r="U96" s="31" t="str">
        <f>buff!BA97</f>
        <v/>
      </c>
      <c r="V96" s="31" t="str">
        <f>IF(buff!BL97=0,"",buff!BL97)</f>
        <v/>
      </c>
    </row>
    <row r="97" spans="1:22" s="31" customFormat="1" x14ac:dyDescent="0.15">
      <c r="A97" s="31">
        <f>buff!Q98</f>
        <v>200003</v>
      </c>
      <c r="B97" s="31" t="str">
        <f>buff!S98</f>
        <v>被动攻击lv3</v>
      </c>
      <c r="C97" s="31" t="str">
        <f>buff!T98</f>
        <v>被动攻击lv3</v>
      </c>
      <c r="D97" s="31">
        <f>VLOOKUP(buff!U98,对应表!V:W,2,FALSE)</f>
        <v>1</v>
      </c>
      <c r="E97" s="31">
        <f>buff!V98</f>
        <v>0</v>
      </c>
      <c r="F97" s="31">
        <f>buff!W98</f>
        <v>0</v>
      </c>
      <c r="G97" s="31">
        <f>buff!X98</f>
        <v>0</v>
      </c>
      <c r="H97" s="31">
        <f>buff!Y98</f>
        <v>0</v>
      </c>
      <c r="I97" s="31" t="str">
        <f>buff!AJ98</f>
        <v>ATK_P:7</v>
      </c>
      <c r="J97" s="31">
        <f>buff!AK98</f>
        <v>0</v>
      </c>
      <c r="K97" s="31">
        <f>buff!AL98</f>
        <v>0</v>
      </c>
      <c r="L97" s="31">
        <f>buff!AM98</f>
        <v>0</v>
      </c>
      <c r="M97" s="31">
        <f>buff!AN98</f>
        <v>0</v>
      </c>
      <c r="N97" s="31">
        <f>buff!AO98</f>
        <v>0</v>
      </c>
      <c r="O97" s="31">
        <f>buff!AP98</f>
        <v>0</v>
      </c>
      <c r="P97" s="31">
        <f>buff!AQ98</f>
        <v>0</v>
      </c>
      <c r="Q97" s="31">
        <f>buff!AR98</f>
        <v>0</v>
      </c>
      <c r="R97" s="31">
        <f>buff!AS98</f>
        <v>999</v>
      </c>
      <c r="S97" s="31">
        <f>buff!AT98</f>
        <v>0</v>
      </c>
      <c r="T97" s="31">
        <f>buff!AU98</f>
        <v>0</v>
      </c>
      <c r="U97" s="31" t="str">
        <f>buff!BA98</f>
        <v/>
      </c>
      <c r="V97" s="31" t="str">
        <f>IF(buff!BL98=0,"",buff!BL98)</f>
        <v/>
      </c>
    </row>
    <row r="98" spans="1:22" s="31" customFormat="1" x14ac:dyDescent="0.15">
      <c r="A98" s="31">
        <f>buff!Q99</f>
        <v>200004</v>
      </c>
      <c r="B98" s="31" t="str">
        <f>buff!S99</f>
        <v>被动攻击lv4</v>
      </c>
      <c r="C98" s="31" t="str">
        <f>buff!T99</f>
        <v>被动攻击lv4</v>
      </c>
      <c r="D98" s="31">
        <f>VLOOKUP(buff!U99,对应表!V:W,2,FALSE)</f>
        <v>1</v>
      </c>
      <c r="E98" s="31">
        <f>buff!V99</f>
        <v>0</v>
      </c>
      <c r="F98" s="31">
        <f>buff!W99</f>
        <v>0</v>
      </c>
      <c r="G98" s="31">
        <f>buff!X99</f>
        <v>0</v>
      </c>
      <c r="H98" s="31">
        <f>buff!Y99</f>
        <v>0</v>
      </c>
      <c r="I98" s="31" t="str">
        <f>buff!AJ99</f>
        <v>ATK_P:8</v>
      </c>
      <c r="J98" s="31">
        <f>buff!AK99</f>
        <v>0</v>
      </c>
      <c r="K98" s="31">
        <f>buff!AL99</f>
        <v>0</v>
      </c>
      <c r="L98" s="31">
        <f>buff!AM99</f>
        <v>0</v>
      </c>
      <c r="M98" s="31">
        <f>buff!AN99</f>
        <v>0</v>
      </c>
      <c r="N98" s="31">
        <f>buff!AO99</f>
        <v>0</v>
      </c>
      <c r="O98" s="31">
        <f>buff!AP99</f>
        <v>0</v>
      </c>
      <c r="P98" s="31">
        <f>buff!AQ99</f>
        <v>0</v>
      </c>
      <c r="Q98" s="31">
        <f>buff!AR99</f>
        <v>0</v>
      </c>
      <c r="R98" s="31">
        <f>buff!AS99</f>
        <v>999</v>
      </c>
      <c r="S98" s="31">
        <f>buff!AT99</f>
        <v>0</v>
      </c>
      <c r="T98" s="31">
        <f>buff!AU99</f>
        <v>0</v>
      </c>
      <c r="U98" s="31" t="str">
        <f>buff!BA99</f>
        <v/>
      </c>
      <c r="V98" s="31" t="str">
        <f>IF(buff!BL99=0,"",buff!BL99)</f>
        <v/>
      </c>
    </row>
    <row r="99" spans="1:22" s="31" customFormat="1" x14ac:dyDescent="0.15">
      <c r="A99" s="31">
        <f>buff!Q100</f>
        <v>200005</v>
      </c>
      <c r="B99" s="31" t="str">
        <f>buff!S100</f>
        <v>被动攻击lv5</v>
      </c>
      <c r="C99" s="31" t="str">
        <f>buff!T100</f>
        <v>被动攻击lv5</v>
      </c>
      <c r="D99" s="31">
        <f>VLOOKUP(buff!U100,对应表!V:W,2,FALSE)</f>
        <v>1</v>
      </c>
      <c r="E99" s="31">
        <f>buff!V100</f>
        <v>0</v>
      </c>
      <c r="F99" s="31">
        <f>buff!W100</f>
        <v>0</v>
      </c>
      <c r="G99" s="31">
        <f>buff!X100</f>
        <v>0</v>
      </c>
      <c r="H99" s="31">
        <f>buff!Y100</f>
        <v>0</v>
      </c>
      <c r="I99" s="31" t="str">
        <f>buff!AJ100</f>
        <v>ATK_P:9</v>
      </c>
      <c r="J99" s="31">
        <f>buff!AK100</f>
        <v>0</v>
      </c>
      <c r="K99" s="31">
        <f>buff!AL100</f>
        <v>0</v>
      </c>
      <c r="L99" s="31">
        <f>buff!AM100</f>
        <v>0</v>
      </c>
      <c r="M99" s="31">
        <f>buff!AN100</f>
        <v>0</v>
      </c>
      <c r="N99" s="31">
        <f>buff!AO100</f>
        <v>0</v>
      </c>
      <c r="O99" s="31">
        <f>buff!AP100</f>
        <v>0</v>
      </c>
      <c r="P99" s="31">
        <f>buff!AQ100</f>
        <v>0</v>
      </c>
      <c r="Q99" s="31">
        <f>buff!AR100</f>
        <v>0</v>
      </c>
      <c r="R99" s="31">
        <f>buff!AS100</f>
        <v>999</v>
      </c>
      <c r="S99" s="31">
        <f>buff!AT100</f>
        <v>0</v>
      </c>
      <c r="T99" s="31">
        <f>buff!AU100</f>
        <v>0</v>
      </c>
      <c r="U99" s="31" t="str">
        <f>buff!BA100</f>
        <v/>
      </c>
      <c r="V99" s="31" t="str">
        <f>IF(buff!BL100=0,"",buff!BL100)</f>
        <v/>
      </c>
    </row>
    <row r="100" spans="1:22" s="31" customFormat="1" x14ac:dyDescent="0.15">
      <c r="A100" s="31">
        <f>buff!Q101</f>
        <v>200006</v>
      </c>
      <c r="B100" s="31" t="str">
        <f>buff!S101</f>
        <v>被动攻击lv6</v>
      </c>
      <c r="C100" s="31" t="str">
        <f>buff!T101</f>
        <v>被动攻击lv6</v>
      </c>
      <c r="D100" s="31">
        <f>VLOOKUP(buff!U101,对应表!V:W,2,FALSE)</f>
        <v>1</v>
      </c>
      <c r="E100" s="31">
        <f>buff!V101</f>
        <v>0</v>
      </c>
      <c r="F100" s="31">
        <f>buff!W101</f>
        <v>0</v>
      </c>
      <c r="G100" s="31">
        <f>buff!X101</f>
        <v>0</v>
      </c>
      <c r="H100" s="31">
        <f>buff!Y101</f>
        <v>0</v>
      </c>
      <c r="I100" s="31" t="str">
        <f>buff!AJ101</f>
        <v>ATK_P:10</v>
      </c>
      <c r="J100" s="31">
        <f>buff!AK101</f>
        <v>0</v>
      </c>
      <c r="K100" s="31">
        <f>buff!AL101</f>
        <v>0</v>
      </c>
      <c r="L100" s="31">
        <f>buff!AM101</f>
        <v>0</v>
      </c>
      <c r="M100" s="31">
        <f>buff!AN101</f>
        <v>0</v>
      </c>
      <c r="N100" s="31">
        <f>buff!AO101</f>
        <v>0</v>
      </c>
      <c r="O100" s="31">
        <f>buff!AP101</f>
        <v>0</v>
      </c>
      <c r="P100" s="31">
        <f>buff!AQ101</f>
        <v>0</v>
      </c>
      <c r="Q100" s="31">
        <f>buff!AR101</f>
        <v>0</v>
      </c>
      <c r="R100" s="31">
        <f>buff!AS101</f>
        <v>999</v>
      </c>
      <c r="S100" s="31">
        <f>buff!AT101</f>
        <v>0</v>
      </c>
      <c r="T100" s="31">
        <f>buff!AU101</f>
        <v>0</v>
      </c>
      <c r="U100" s="31" t="str">
        <f>buff!BA101</f>
        <v/>
      </c>
      <c r="V100" s="31" t="str">
        <f>IF(buff!BL101=0,"",buff!BL101)</f>
        <v/>
      </c>
    </row>
    <row r="101" spans="1:22" s="31" customFormat="1" x14ac:dyDescent="0.15">
      <c r="A101" s="31">
        <f>buff!Q102</f>
        <v>200007</v>
      </c>
      <c r="B101" s="31" t="str">
        <f>buff!S102</f>
        <v>被动攻击lv7</v>
      </c>
      <c r="C101" s="31" t="str">
        <f>buff!T102</f>
        <v>被动攻击lv7</v>
      </c>
      <c r="D101" s="31">
        <f>VLOOKUP(buff!U102,对应表!V:W,2,FALSE)</f>
        <v>1</v>
      </c>
      <c r="E101" s="31">
        <f>buff!V102</f>
        <v>0</v>
      </c>
      <c r="F101" s="31">
        <f>buff!W102</f>
        <v>0</v>
      </c>
      <c r="G101" s="31">
        <f>buff!X102</f>
        <v>0</v>
      </c>
      <c r="H101" s="31">
        <f>buff!Y102</f>
        <v>0</v>
      </c>
      <c r="I101" s="31" t="str">
        <f>buff!AJ102</f>
        <v>ATK_P:11</v>
      </c>
      <c r="J101" s="31">
        <f>buff!AK102</f>
        <v>0</v>
      </c>
      <c r="K101" s="31">
        <f>buff!AL102</f>
        <v>0</v>
      </c>
      <c r="L101" s="31">
        <f>buff!AM102</f>
        <v>0</v>
      </c>
      <c r="M101" s="31">
        <f>buff!AN102</f>
        <v>0</v>
      </c>
      <c r="N101" s="31">
        <f>buff!AO102</f>
        <v>0</v>
      </c>
      <c r="O101" s="31">
        <f>buff!AP102</f>
        <v>0</v>
      </c>
      <c r="P101" s="31">
        <f>buff!AQ102</f>
        <v>0</v>
      </c>
      <c r="Q101" s="31">
        <f>buff!AR102</f>
        <v>0</v>
      </c>
      <c r="R101" s="31">
        <f>buff!AS102</f>
        <v>999</v>
      </c>
      <c r="S101" s="31">
        <f>buff!AT102</f>
        <v>0</v>
      </c>
      <c r="T101" s="31">
        <f>buff!AU102</f>
        <v>0</v>
      </c>
      <c r="U101" s="31" t="str">
        <f>buff!BA102</f>
        <v/>
      </c>
      <c r="V101" s="31" t="str">
        <f>IF(buff!BL102=0,"",buff!BL102)</f>
        <v/>
      </c>
    </row>
    <row r="102" spans="1:22" s="31" customFormat="1" x14ac:dyDescent="0.15">
      <c r="A102" s="31">
        <f>buff!Q103</f>
        <v>200008</v>
      </c>
      <c r="B102" s="31" t="str">
        <f>buff!S103</f>
        <v>被动攻击lv8</v>
      </c>
      <c r="C102" s="31" t="str">
        <f>buff!T103</f>
        <v>被动攻击lv8</v>
      </c>
      <c r="D102" s="31">
        <f>VLOOKUP(buff!U103,对应表!V:W,2,FALSE)</f>
        <v>1</v>
      </c>
      <c r="E102" s="31">
        <f>buff!V103</f>
        <v>0</v>
      </c>
      <c r="F102" s="31">
        <f>buff!W103</f>
        <v>0</v>
      </c>
      <c r="G102" s="31">
        <f>buff!X103</f>
        <v>0</v>
      </c>
      <c r="H102" s="31">
        <f>buff!Y103</f>
        <v>0</v>
      </c>
      <c r="I102" s="31" t="str">
        <f>buff!AJ103</f>
        <v>ATK_P:12</v>
      </c>
      <c r="J102" s="31">
        <f>buff!AK103</f>
        <v>0</v>
      </c>
      <c r="K102" s="31">
        <f>buff!AL103</f>
        <v>0</v>
      </c>
      <c r="L102" s="31">
        <f>buff!AM103</f>
        <v>0</v>
      </c>
      <c r="M102" s="31">
        <f>buff!AN103</f>
        <v>0</v>
      </c>
      <c r="N102" s="31">
        <f>buff!AO103</f>
        <v>0</v>
      </c>
      <c r="O102" s="31">
        <f>buff!AP103</f>
        <v>0</v>
      </c>
      <c r="P102" s="31">
        <f>buff!AQ103</f>
        <v>0</v>
      </c>
      <c r="Q102" s="31">
        <f>buff!AR103</f>
        <v>0</v>
      </c>
      <c r="R102" s="31">
        <f>buff!AS103</f>
        <v>999</v>
      </c>
      <c r="S102" s="31">
        <f>buff!AT103</f>
        <v>0</v>
      </c>
      <c r="T102" s="31">
        <f>buff!AU103</f>
        <v>0</v>
      </c>
      <c r="U102" s="31" t="str">
        <f>buff!BA103</f>
        <v/>
      </c>
      <c r="V102" s="31" t="str">
        <f>IF(buff!BL103=0,"",buff!BL103)</f>
        <v/>
      </c>
    </row>
    <row r="103" spans="1:22" s="31" customFormat="1" x14ac:dyDescent="0.15">
      <c r="A103" s="31">
        <f>buff!Q104</f>
        <v>200009</v>
      </c>
      <c r="B103" s="31" t="str">
        <f>buff!S104</f>
        <v>被动攻击lv9</v>
      </c>
      <c r="C103" s="31" t="str">
        <f>buff!T104</f>
        <v>被动攻击lv9</v>
      </c>
      <c r="D103" s="31">
        <f>VLOOKUP(buff!U104,对应表!V:W,2,FALSE)</f>
        <v>1</v>
      </c>
      <c r="E103" s="31">
        <f>buff!V104</f>
        <v>0</v>
      </c>
      <c r="F103" s="31">
        <f>buff!W104</f>
        <v>0</v>
      </c>
      <c r="G103" s="31">
        <f>buff!X104</f>
        <v>0</v>
      </c>
      <c r="H103" s="31">
        <f>buff!Y104</f>
        <v>0</v>
      </c>
      <c r="I103" s="31" t="str">
        <f>buff!AJ104</f>
        <v>ATK_P:13</v>
      </c>
      <c r="J103" s="31">
        <f>buff!AK104</f>
        <v>0</v>
      </c>
      <c r="K103" s="31">
        <f>buff!AL104</f>
        <v>0</v>
      </c>
      <c r="L103" s="31">
        <f>buff!AM104</f>
        <v>0</v>
      </c>
      <c r="M103" s="31">
        <f>buff!AN104</f>
        <v>0</v>
      </c>
      <c r="N103" s="31">
        <f>buff!AO104</f>
        <v>0</v>
      </c>
      <c r="O103" s="31">
        <f>buff!AP104</f>
        <v>0</v>
      </c>
      <c r="P103" s="31">
        <f>buff!AQ104</f>
        <v>0</v>
      </c>
      <c r="Q103" s="31">
        <f>buff!AR104</f>
        <v>0</v>
      </c>
      <c r="R103" s="31">
        <f>buff!AS104</f>
        <v>999</v>
      </c>
      <c r="S103" s="31">
        <f>buff!AT104</f>
        <v>0</v>
      </c>
      <c r="T103" s="31">
        <f>buff!AU104</f>
        <v>0</v>
      </c>
      <c r="U103" s="31" t="str">
        <f>buff!BA104</f>
        <v/>
      </c>
      <c r="V103" s="31" t="str">
        <f>IF(buff!BL104=0,"",buff!BL104)</f>
        <v/>
      </c>
    </row>
    <row r="104" spans="1:22" s="31" customFormat="1" x14ac:dyDescent="0.15">
      <c r="A104" s="31">
        <f>buff!Q105</f>
        <v>200010</v>
      </c>
      <c r="B104" s="31" t="str">
        <f>buff!S105</f>
        <v>被动攻击lv10</v>
      </c>
      <c r="C104" s="31" t="str">
        <f>buff!T105</f>
        <v>被动攻击lv10</v>
      </c>
      <c r="D104" s="31">
        <f>VLOOKUP(buff!U105,对应表!V:W,2,FALSE)</f>
        <v>1</v>
      </c>
      <c r="E104" s="31">
        <f>buff!V105</f>
        <v>0</v>
      </c>
      <c r="F104" s="31">
        <f>buff!W105</f>
        <v>0</v>
      </c>
      <c r="G104" s="31">
        <f>buff!X105</f>
        <v>0</v>
      </c>
      <c r="H104" s="31">
        <f>buff!Y105</f>
        <v>0</v>
      </c>
      <c r="I104" s="31" t="str">
        <f>buff!AJ105</f>
        <v>ATK_P:14</v>
      </c>
      <c r="J104" s="31">
        <f>buff!AK105</f>
        <v>0</v>
      </c>
      <c r="K104" s="31">
        <f>buff!AL105</f>
        <v>0</v>
      </c>
      <c r="L104" s="31">
        <f>buff!AM105</f>
        <v>0</v>
      </c>
      <c r="M104" s="31">
        <f>buff!AN105</f>
        <v>0</v>
      </c>
      <c r="N104" s="31">
        <f>buff!AO105</f>
        <v>0</v>
      </c>
      <c r="O104" s="31">
        <f>buff!AP105</f>
        <v>0</v>
      </c>
      <c r="P104" s="31">
        <f>buff!AQ105</f>
        <v>0</v>
      </c>
      <c r="Q104" s="31">
        <f>buff!AR105</f>
        <v>0</v>
      </c>
      <c r="R104" s="31">
        <f>buff!AS105</f>
        <v>999</v>
      </c>
      <c r="S104" s="31">
        <f>buff!AT105</f>
        <v>0</v>
      </c>
      <c r="T104" s="31">
        <f>buff!AU105</f>
        <v>0</v>
      </c>
      <c r="U104" s="31" t="str">
        <f>buff!BA105</f>
        <v/>
      </c>
      <c r="V104" s="31" t="str">
        <f>IF(buff!BL105=0,"",buff!BL105)</f>
        <v/>
      </c>
    </row>
    <row r="105" spans="1:22" s="31" customFormat="1" x14ac:dyDescent="0.15">
      <c r="A105" s="31">
        <f>buff!Q106</f>
        <v>200011</v>
      </c>
      <c r="B105" s="31" t="str">
        <f>buff!S106</f>
        <v>被动攻击lv11</v>
      </c>
      <c r="C105" s="31" t="str">
        <f>buff!T106</f>
        <v>被动攻击lv11</v>
      </c>
      <c r="D105" s="31">
        <f>VLOOKUP(buff!U106,对应表!V:W,2,FALSE)</f>
        <v>1</v>
      </c>
      <c r="E105" s="31">
        <f>buff!V106</f>
        <v>0</v>
      </c>
      <c r="F105" s="31">
        <f>buff!W106</f>
        <v>0</v>
      </c>
      <c r="G105" s="31">
        <f>buff!X106</f>
        <v>0</v>
      </c>
      <c r="H105" s="31">
        <f>buff!Y106</f>
        <v>0</v>
      </c>
      <c r="I105" s="31" t="str">
        <f>buff!AJ106</f>
        <v>ATK_P:15</v>
      </c>
      <c r="J105" s="31">
        <f>buff!AK106</f>
        <v>0</v>
      </c>
      <c r="K105" s="31">
        <f>buff!AL106</f>
        <v>0</v>
      </c>
      <c r="L105" s="31">
        <f>buff!AM106</f>
        <v>0</v>
      </c>
      <c r="M105" s="31">
        <f>buff!AN106</f>
        <v>0</v>
      </c>
      <c r="N105" s="31">
        <f>buff!AO106</f>
        <v>0</v>
      </c>
      <c r="O105" s="31">
        <f>buff!AP106</f>
        <v>0</v>
      </c>
      <c r="P105" s="31">
        <f>buff!AQ106</f>
        <v>0</v>
      </c>
      <c r="Q105" s="31">
        <f>buff!AR106</f>
        <v>0</v>
      </c>
      <c r="R105" s="31">
        <f>buff!AS106</f>
        <v>999</v>
      </c>
      <c r="S105" s="31">
        <f>buff!AT106</f>
        <v>0</v>
      </c>
      <c r="T105" s="31">
        <f>buff!AU106</f>
        <v>0</v>
      </c>
      <c r="U105" s="31" t="str">
        <f>buff!BA106</f>
        <v/>
      </c>
      <c r="V105" s="31" t="str">
        <f>IF(buff!BL106=0,"",buff!BL106)</f>
        <v/>
      </c>
    </row>
    <row r="106" spans="1:22" s="31" customFormat="1" x14ac:dyDescent="0.15">
      <c r="A106" s="31">
        <f>buff!Q107</f>
        <v>200012</v>
      </c>
      <c r="B106" s="31" t="str">
        <f>buff!S107</f>
        <v>被动攻击lv12</v>
      </c>
      <c r="C106" s="31" t="str">
        <f>buff!T107</f>
        <v>被动攻击lv12</v>
      </c>
      <c r="D106" s="31">
        <f>VLOOKUP(buff!U107,对应表!V:W,2,FALSE)</f>
        <v>1</v>
      </c>
      <c r="E106" s="31">
        <f>buff!V107</f>
        <v>0</v>
      </c>
      <c r="F106" s="31">
        <f>buff!W107</f>
        <v>0</v>
      </c>
      <c r="G106" s="31">
        <f>buff!X107</f>
        <v>0</v>
      </c>
      <c r="H106" s="31">
        <f>buff!Y107</f>
        <v>0</v>
      </c>
      <c r="I106" s="31" t="str">
        <f>buff!AJ107</f>
        <v>ATK_P:16</v>
      </c>
      <c r="J106" s="31">
        <f>buff!AK107</f>
        <v>0</v>
      </c>
      <c r="K106" s="31">
        <f>buff!AL107</f>
        <v>0</v>
      </c>
      <c r="L106" s="31">
        <f>buff!AM107</f>
        <v>0</v>
      </c>
      <c r="M106" s="31">
        <f>buff!AN107</f>
        <v>0</v>
      </c>
      <c r="N106" s="31">
        <f>buff!AO107</f>
        <v>0</v>
      </c>
      <c r="O106" s="31">
        <f>buff!AP107</f>
        <v>0</v>
      </c>
      <c r="P106" s="31">
        <f>buff!AQ107</f>
        <v>0</v>
      </c>
      <c r="Q106" s="31">
        <f>buff!AR107</f>
        <v>0</v>
      </c>
      <c r="R106" s="31">
        <f>buff!AS107</f>
        <v>999</v>
      </c>
      <c r="S106" s="31">
        <f>buff!AT107</f>
        <v>0</v>
      </c>
      <c r="T106" s="31">
        <f>buff!AU107</f>
        <v>0</v>
      </c>
      <c r="U106" s="31" t="str">
        <f>buff!BA107</f>
        <v/>
      </c>
      <c r="V106" s="31" t="str">
        <f>IF(buff!BL107=0,"",buff!BL107)</f>
        <v/>
      </c>
    </row>
    <row r="107" spans="1:22" s="31" customFormat="1" x14ac:dyDescent="0.15">
      <c r="A107" s="31">
        <f>buff!Q108</f>
        <v>200013</v>
      </c>
      <c r="B107" s="31" t="str">
        <f>buff!S108</f>
        <v>被动攻击lv13</v>
      </c>
      <c r="C107" s="31" t="str">
        <f>buff!T108</f>
        <v>被动攻击lv13</v>
      </c>
      <c r="D107" s="31">
        <f>VLOOKUP(buff!U108,对应表!V:W,2,FALSE)</f>
        <v>1</v>
      </c>
      <c r="E107" s="31">
        <f>buff!V108</f>
        <v>0</v>
      </c>
      <c r="F107" s="31">
        <f>buff!W108</f>
        <v>0</v>
      </c>
      <c r="G107" s="31">
        <f>buff!X108</f>
        <v>0</v>
      </c>
      <c r="H107" s="31">
        <f>buff!Y108</f>
        <v>0</v>
      </c>
      <c r="I107" s="31" t="str">
        <f>buff!AJ108</f>
        <v>ATK_P:17</v>
      </c>
      <c r="J107" s="31">
        <f>buff!AK108</f>
        <v>0</v>
      </c>
      <c r="K107" s="31">
        <f>buff!AL108</f>
        <v>0</v>
      </c>
      <c r="L107" s="31">
        <f>buff!AM108</f>
        <v>0</v>
      </c>
      <c r="M107" s="31">
        <f>buff!AN108</f>
        <v>0</v>
      </c>
      <c r="N107" s="31">
        <f>buff!AO108</f>
        <v>0</v>
      </c>
      <c r="O107" s="31">
        <f>buff!AP108</f>
        <v>0</v>
      </c>
      <c r="P107" s="31">
        <f>buff!AQ108</f>
        <v>0</v>
      </c>
      <c r="Q107" s="31">
        <f>buff!AR108</f>
        <v>0</v>
      </c>
      <c r="R107" s="31">
        <f>buff!AS108</f>
        <v>999</v>
      </c>
      <c r="S107" s="31">
        <f>buff!AT108</f>
        <v>0</v>
      </c>
      <c r="T107" s="31">
        <f>buff!AU108</f>
        <v>0</v>
      </c>
      <c r="U107" s="31" t="str">
        <f>buff!BA108</f>
        <v/>
      </c>
      <c r="V107" s="31" t="str">
        <f>IF(buff!BL108=0,"",buff!BL108)</f>
        <v/>
      </c>
    </row>
    <row r="108" spans="1:22" s="31" customFormat="1" x14ac:dyDescent="0.15">
      <c r="A108" s="31">
        <f>buff!Q109</f>
        <v>200014</v>
      </c>
      <c r="B108" s="31" t="str">
        <f>buff!S109</f>
        <v>被动攻击lv14</v>
      </c>
      <c r="C108" s="31" t="str">
        <f>buff!T109</f>
        <v>被动攻击lv14</v>
      </c>
      <c r="D108" s="31">
        <f>VLOOKUP(buff!U109,对应表!V:W,2,FALSE)</f>
        <v>1</v>
      </c>
      <c r="E108" s="31">
        <f>buff!V109</f>
        <v>0</v>
      </c>
      <c r="F108" s="31">
        <f>buff!W109</f>
        <v>0</v>
      </c>
      <c r="G108" s="31">
        <f>buff!X109</f>
        <v>0</v>
      </c>
      <c r="H108" s="31">
        <f>buff!Y109</f>
        <v>0</v>
      </c>
      <c r="I108" s="31" t="str">
        <f>buff!AJ109</f>
        <v>ATK_P:18</v>
      </c>
      <c r="J108" s="31">
        <f>buff!AK109</f>
        <v>0</v>
      </c>
      <c r="K108" s="31">
        <f>buff!AL109</f>
        <v>0</v>
      </c>
      <c r="L108" s="31">
        <f>buff!AM109</f>
        <v>0</v>
      </c>
      <c r="M108" s="31">
        <f>buff!AN109</f>
        <v>0</v>
      </c>
      <c r="N108" s="31">
        <f>buff!AO109</f>
        <v>0</v>
      </c>
      <c r="O108" s="31">
        <f>buff!AP109</f>
        <v>0</v>
      </c>
      <c r="P108" s="31">
        <f>buff!AQ109</f>
        <v>0</v>
      </c>
      <c r="Q108" s="31">
        <f>buff!AR109</f>
        <v>0</v>
      </c>
      <c r="R108" s="31">
        <f>buff!AS109</f>
        <v>999</v>
      </c>
      <c r="S108" s="31">
        <f>buff!AT109</f>
        <v>0</v>
      </c>
      <c r="T108" s="31">
        <f>buff!AU109</f>
        <v>0</v>
      </c>
      <c r="U108" s="31" t="str">
        <f>buff!BA109</f>
        <v/>
      </c>
      <c r="V108" s="31" t="str">
        <f>IF(buff!BL109=0,"",buff!BL109)</f>
        <v/>
      </c>
    </row>
    <row r="109" spans="1:22" s="31" customFormat="1" x14ac:dyDescent="0.15">
      <c r="A109" s="31">
        <f>buff!Q110</f>
        <v>200015</v>
      </c>
      <c r="B109" s="31" t="str">
        <f>buff!S110</f>
        <v>被动攻击lv15</v>
      </c>
      <c r="C109" s="31" t="str">
        <f>buff!T110</f>
        <v>被动攻击lv15</v>
      </c>
      <c r="D109" s="31">
        <f>VLOOKUP(buff!U110,对应表!V:W,2,FALSE)</f>
        <v>1</v>
      </c>
      <c r="E109" s="31">
        <f>buff!V110</f>
        <v>0</v>
      </c>
      <c r="F109" s="31">
        <f>buff!W110</f>
        <v>0</v>
      </c>
      <c r="G109" s="31">
        <f>buff!X110</f>
        <v>0</v>
      </c>
      <c r="H109" s="31">
        <f>buff!Y110</f>
        <v>0</v>
      </c>
      <c r="I109" s="31" t="str">
        <f>buff!AJ110</f>
        <v>ATK_P:19</v>
      </c>
      <c r="J109" s="31">
        <f>buff!AK110</f>
        <v>0</v>
      </c>
      <c r="K109" s="31">
        <f>buff!AL110</f>
        <v>0</v>
      </c>
      <c r="L109" s="31">
        <f>buff!AM110</f>
        <v>0</v>
      </c>
      <c r="M109" s="31">
        <f>buff!AN110</f>
        <v>0</v>
      </c>
      <c r="N109" s="31">
        <f>buff!AO110</f>
        <v>0</v>
      </c>
      <c r="O109" s="31">
        <f>buff!AP110</f>
        <v>0</v>
      </c>
      <c r="P109" s="31">
        <f>buff!AQ110</f>
        <v>0</v>
      </c>
      <c r="Q109" s="31">
        <f>buff!AR110</f>
        <v>0</v>
      </c>
      <c r="R109" s="31">
        <f>buff!AS110</f>
        <v>999</v>
      </c>
      <c r="S109" s="31">
        <f>buff!AT110</f>
        <v>0</v>
      </c>
      <c r="T109" s="31">
        <f>buff!AU110</f>
        <v>0</v>
      </c>
      <c r="U109" s="31" t="str">
        <f>buff!BA110</f>
        <v/>
      </c>
      <c r="V109" s="31" t="str">
        <f>IF(buff!BL110=0,"",buff!BL110)</f>
        <v/>
      </c>
    </row>
    <row r="110" spans="1:22" s="31" customFormat="1" x14ac:dyDescent="0.15">
      <c r="A110" s="31">
        <f>buff!Q111</f>
        <v>200016</v>
      </c>
      <c r="B110" s="31" t="str">
        <f>buff!S111</f>
        <v>被动攻击lv16</v>
      </c>
      <c r="C110" s="31" t="str">
        <f>buff!T111</f>
        <v>被动攻击lv16</v>
      </c>
      <c r="D110" s="31">
        <f>VLOOKUP(buff!U111,对应表!V:W,2,FALSE)</f>
        <v>1</v>
      </c>
      <c r="E110" s="31">
        <f>buff!V111</f>
        <v>0</v>
      </c>
      <c r="F110" s="31">
        <f>buff!W111</f>
        <v>0</v>
      </c>
      <c r="G110" s="31">
        <f>buff!X111</f>
        <v>0</v>
      </c>
      <c r="H110" s="31">
        <f>buff!Y111</f>
        <v>0</v>
      </c>
      <c r="I110" s="31" t="str">
        <f>buff!AJ111</f>
        <v>ATK_P:20</v>
      </c>
      <c r="J110" s="31">
        <f>buff!AK111</f>
        <v>0</v>
      </c>
      <c r="K110" s="31">
        <f>buff!AL111</f>
        <v>0</v>
      </c>
      <c r="L110" s="31">
        <f>buff!AM111</f>
        <v>0</v>
      </c>
      <c r="M110" s="31">
        <f>buff!AN111</f>
        <v>0</v>
      </c>
      <c r="N110" s="31">
        <f>buff!AO111</f>
        <v>0</v>
      </c>
      <c r="O110" s="31">
        <f>buff!AP111</f>
        <v>0</v>
      </c>
      <c r="P110" s="31">
        <f>buff!AQ111</f>
        <v>0</v>
      </c>
      <c r="Q110" s="31">
        <f>buff!AR111</f>
        <v>0</v>
      </c>
      <c r="R110" s="31">
        <f>buff!AS111</f>
        <v>999</v>
      </c>
      <c r="S110" s="31">
        <f>buff!AT111</f>
        <v>0</v>
      </c>
      <c r="T110" s="31">
        <f>buff!AU111</f>
        <v>0</v>
      </c>
      <c r="U110" s="31" t="str">
        <f>buff!BA111</f>
        <v/>
      </c>
      <c r="V110" s="31" t="str">
        <f>IF(buff!BL111=0,"",buff!BL111)</f>
        <v/>
      </c>
    </row>
    <row r="111" spans="1:22" s="31" customFormat="1" x14ac:dyDescent="0.15">
      <c r="A111" s="31">
        <f>buff!Q112</f>
        <v>200017</v>
      </c>
      <c r="B111" s="31" t="str">
        <f>buff!S112</f>
        <v>被动攻击lv17</v>
      </c>
      <c r="C111" s="31" t="str">
        <f>buff!T112</f>
        <v>被动攻击lv17</v>
      </c>
      <c r="D111" s="31">
        <f>VLOOKUP(buff!U112,对应表!V:W,2,FALSE)</f>
        <v>1</v>
      </c>
      <c r="E111" s="31">
        <f>buff!V112</f>
        <v>0</v>
      </c>
      <c r="F111" s="31">
        <f>buff!W112</f>
        <v>0</v>
      </c>
      <c r="G111" s="31">
        <f>buff!X112</f>
        <v>0</v>
      </c>
      <c r="H111" s="31">
        <f>buff!Y112</f>
        <v>0</v>
      </c>
      <c r="I111" s="31" t="str">
        <f>buff!AJ112</f>
        <v>ATK_P:21</v>
      </c>
      <c r="J111" s="31">
        <f>buff!AK112</f>
        <v>0</v>
      </c>
      <c r="K111" s="31">
        <f>buff!AL112</f>
        <v>0</v>
      </c>
      <c r="L111" s="31">
        <f>buff!AM112</f>
        <v>0</v>
      </c>
      <c r="M111" s="31">
        <f>buff!AN112</f>
        <v>0</v>
      </c>
      <c r="N111" s="31">
        <f>buff!AO112</f>
        <v>0</v>
      </c>
      <c r="O111" s="31">
        <f>buff!AP112</f>
        <v>0</v>
      </c>
      <c r="P111" s="31">
        <f>buff!AQ112</f>
        <v>0</v>
      </c>
      <c r="Q111" s="31">
        <f>buff!AR112</f>
        <v>0</v>
      </c>
      <c r="R111" s="31">
        <f>buff!AS112</f>
        <v>999</v>
      </c>
      <c r="S111" s="31">
        <f>buff!AT112</f>
        <v>0</v>
      </c>
      <c r="T111" s="31">
        <f>buff!AU112</f>
        <v>0</v>
      </c>
      <c r="U111" s="31" t="str">
        <f>buff!BA112</f>
        <v/>
      </c>
      <c r="V111" s="31" t="str">
        <f>IF(buff!BL112=0,"",buff!BL112)</f>
        <v/>
      </c>
    </row>
    <row r="112" spans="1:22" s="31" customFormat="1" x14ac:dyDescent="0.15">
      <c r="A112" s="31">
        <f>buff!Q113</f>
        <v>200018</v>
      </c>
      <c r="B112" s="31" t="str">
        <f>buff!S113</f>
        <v>被动攻击lv18</v>
      </c>
      <c r="C112" s="31" t="str">
        <f>buff!T113</f>
        <v>被动攻击lv18</v>
      </c>
      <c r="D112" s="31">
        <f>VLOOKUP(buff!U113,对应表!V:W,2,FALSE)</f>
        <v>1</v>
      </c>
      <c r="E112" s="31">
        <f>buff!V113</f>
        <v>0</v>
      </c>
      <c r="F112" s="31">
        <f>buff!W113</f>
        <v>0</v>
      </c>
      <c r="G112" s="31">
        <f>buff!X113</f>
        <v>0</v>
      </c>
      <c r="H112" s="31">
        <f>buff!Y113</f>
        <v>0</v>
      </c>
      <c r="I112" s="31" t="str">
        <f>buff!AJ113</f>
        <v>ATK_P:22</v>
      </c>
      <c r="J112" s="31">
        <f>buff!AK113</f>
        <v>0</v>
      </c>
      <c r="K112" s="31">
        <f>buff!AL113</f>
        <v>0</v>
      </c>
      <c r="L112" s="31">
        <f>buff!AM113</f>
        <v>0</v>
      </c>
      <c r="M112" s="31">
        <f>buff!AN113</f>
        <v>0</v>
      </c>
      <c r="N112" s="31">
        <f>buff!AO113</f>
        <v>0</v>
      </c>
      <c r="O112" s="31">
        <f>buff!AP113</f>
        <v>0</v>
      </c>
      <c r="P112" s="31">
        <f>buff!AQ113</f>
        <v>0</v>
      </c>
      <c r="Q112" s="31">
        <f>buff!AR113</f>
        <v>0</v>
      </c>
      <c r="R112" s="31">
        <f>buff!AS113</f>
        <v>999</v>
      </c>
      <c r="S112" s="31">
        <f>buff!AT113</f>
        <v>0</v>
      </c>
      <c r="T112" s="31">
        <f>buff!AU113</f>
        <v>0</v>
      </c>
      <c r="U112" s="31" t="str">
        <f>buff!BA113</f>
        <v/>
      </c>
      <c r="V112" s="31" t="str">
        <f>IF(buff!BL113=0,"",buff!BL113)</f>
        <v/>
      </c>
    </row>
    <row r="113" spans="1:22" s="31" customFormat="1" x14ac:dyDescent="0.15">
      <c r="A113" s="31">
        <f>buff!Q114</f>
        <v>200019</v>
      </c>
      <c r="B113" s="31" t="str">
        <f>buff!S114</f>
        <v>被动攻击lv19</v>
      </c>
      <c r="C113" s="31" t="str">
        <f>buff!T114</f>
        <v>被动攻击lv19</v>
      </c>
      <c r="D113" s="31">
        <f>VLOOKUP(buff!U114,对应表!V:W,2,FALSE)</f>
        <v>1</v>
      </c>
      <c r="E113" s="31">
        <f>buff!V114</f>
        <v>0</v>
      </c>
      <c r="F113" s="31">
        <f>buff!W114</f>
        <v>0</v>
      </c>
      <c r="G113" s="31">
        <f>buff!X114</f>
        <v>0</v>
      </c>
      <c r="H113" s="31">
        <f>buff!Y114</f>
        <v>0</v>
      </c>
      <c r="I113" s="31" t="str">
        <f>buff!AJ114</f>
        <v>ATK_P:23</v>
      </c>
      <c r="J113" s="31">
        <f>buff!AK114</f>
        <v>0</v>
      </c>
      <c r="K113" s="31">
        <f>buff!AL114</f>
        <v>0</v>
      </c>
      <c r="L113" s="31">
        <f>buff!AM114</f>
        <v>0</v>
      </c>
      <c r="M113" s="31">
        <f>buff!AN114</f>
        <v>0</v>
      </c>
      <c r="N113" s="31">
        <f>buff!AO114</f>
        <v>0</v>
      </c>
      <c r="O113" s="31">
        <f>buff!AP114</f>
        <v>0</v>
      </c>
      <c r="P113" s="31">
        <f>buff!AQ114</f>
        <v>0</v>
      </c>
      <c r="Q113" s="31">
        <f>buff!AR114</f>
        <v>0</v>
      </c>
      <c r="R113" s="31">
        <f>buff!AS114</f>
        <v>999</v>
      </c>
      <c r="S113" s="31">
        <f>buff!AT114</f>
        <v>0</v>
      </c>
      <c r="T113" s="31">
        <f>buff!AU114</f>
        <v>0</v>
      </c>
      <c r="U113" s="31" t="str">
        <f>buff!BA114</f>
        <v/>
      </c>
      <c r="V113" s="31" t="str">
        <f>IF(buff!BL114=0,"",buff!BL114)</f>
        <v/>
      </c>
    </row>
    <row r="114" spans="1:22" s="31" customFormat="1" x14ac:dyDescent="0.15">
      <c r="A114" s="31">
        <f>buff!Q115</f>
        <v>200020</v>
      </c>
      <c r="B114" s="31" t="str">
        <f>buff!S115</f>
        <v>被动攻击lv20</v>
      </c>
      <c r="C114" s="31" t="str">
        <f>buff!T115</f>
        <v>被动攻击lv20</v>
      </c>
      <c r="D114" s="31">
        <f>VLOOKUP(buff!U115,对应表!V:W,2,FALSE)</f>
        <v>1</v>
      </c>
      <c r="E114" s="31">
        <f>buff!V115</f>
        <v>0</v>
      </c>
      <c r="F114" s="31">
        <f>buff!W115</f>
        <v>0</v>
      </c>
      <c r="G114" s="31">
        <f>buff!X115</f>
        <v>0</v>
      </c>
      <c r="H114" s="31">
        <f>buff!Y115</f>
        <v>0</v>
      </c>
      <c r="I114" s="31" t="str">
        <f>buff!AJ115</f>
        <v>ATK_P:24</v>
      </c>
      <c r="J114" s="31">
        <f>buff!AK115</f>
        <v>0</v>
      </c>
      <c r="K114" s="31">
        <f>buff!AL115</f>
        <v>0</v>
      </c>
      <c r="L114" s="31">
        <f>buff!AM115</f>
        <v>0</v>
      </c>
      <c r="M114" s="31">
        <f>buff!AN115</f>
        <v>0</v>
      </c>
      <c r="N114" s="31">
        <f>buff!AO115</f>
        <v>0</v>
      </c>
      <c r="O114" s="31">
        <f>buff!AP115</f>
        <v>0</v>
      </c>
      <c r="P114" s="31">
        <f>buff!AQ115</f>
        <v>0</v>
      </c>
      <c r="Q114" s="31">
        <f>buff!AR115</f>
        <v>0</v>
      </c>
      <c r="R114" s="31">
        <f>buff!AS115</f>
        <v>999</v>
      </c>
      <c r="S114" s="31">
        <f>buff!AT115</f>
        <v>0</v>
      </c>
      <c r="T114" s="31">
        <f>buff!AU115</f>
        <v>0</v>
      </c>
      <c r="U114" s="31" t="str">
        <f>buff!BA115</f>
        <v/>
      </c>
      <c r="V114" s="31" t="str">
        <f>IF(buff!BL115=0,"",buff!BL115)</f>
        <v/>
      </c>
    </row>
    <row r="115" spans="1:22" s="31" customFormat="1" x14ac:dyDescent="0.15">
      <c r="A115" s="31">
        <f>buff!Q116</f>
        <v>200021</v>
      </c>
      <c r="B115" s="31" t="str">
        <f>buff!S116</f>
        <v>被动防御lv1</v>
      </c>
      <c r="C115" s="31" t="str">
        <f>buff!T116</f>
        <v>被动防御lv1</v>
      </c>
      <c r="D115" s="31">
        <f>VLOOKUP(buff!U116,对应表!V:W,2,FALSE)</f>
        <v>1</v>
      </c>
      <c r="E115" s="31">
        <f>buff!V116</f>
        <v>0</v>
      </c>
      <c r="F115" s="31">
        <f>buff!W116</f>
        <v>0</v>
      </c>
      <c r="G115" s="31">
        <f>buff!X116</f>
        <v>0</v>
      </c>
      <c r="H115" s="31">
        <f>buff!Y116</f>
        <v>0</v>
      </c>
      <c r="I115" s="31" t="str">
        <f>buff!AJ116</f>
        <v>DEF_P:5</v>
      </c>
      <c r="J115" s="31">
        <f>buff!AK116</f>
        <v>0</v>
      </c>
      <c r="K115" s="31">
        <f>buff!AL116</f>
        <v>0</v>
      </c>
      <c r="L115" s="31">
        <f>buff!AM116</f>
        <v>0</v>
      </c>
      <c r="M115" s="31">
        <f>buff!AN116</f>
        <v>0</v>
      </c>
      <c r="N115" s="31">
        <f>buff!AO116</f>
        <v>0</v>
      </c>
      <c r="O115" s="31">
        <f>buff!AP116</f>
        <v>0</v>
      </c>
      <c r="P115" s="31">
        <f>buff!AQ116</f>
        <v>0</v>
      </c>
      <c r="Q115" s="31">
        <f>buff!AR116</f>
        <v>0</v>
      </c>
      <c r="R115" s="31">
        <f>buff!AS116</f>
        <v>999</v>
      </c>
      <c r="S115" s="31">
        <f>buff!AT116</f>
        <v>0</v>
      </c>
      <c r="T115" s="31">
        <f>buff!AU116</f>
        <v>0</v>
      </c>
      <c r="U115" s="31" t="str">
        <f>buff!BA116</f>
        <v/>
      </c>
      <c r="V115" s="31" t="str">
        <f>IF(buff!BL116=0,"",buff!BL116)</f>
        <v/>
      </c>
    </row>
    <row r="116" spans="1:22" s="31" customFormat="1" x14ac:dyDescent="0.15">
      <c r="A116" s="31">
        <f>buff!Q117</f>
        <v>200022</v>
      </c>
      <c r="B116" s="31" t="str">
        <f>buff!S117</f>
        <v>被动防御lv2</v>
      </c>
      <c r="C116" s="31" t="str">
        <f>buff!T117</f>
        <v>被动防御lv2</v>
      </c>
      <c r="D116" s="31">
        <f>VLOOKUP(buff!U117,对应表!V:W,2,FALSE)</f>
        <v>1</v>
      </c>
      <c r="E116" s="31">
        <f>buff!V117</f>
        <v>0</v>
      </c>
      <c r="F116" s="31">
        <f>buff!W117</f>
        <v>0</v>
      </c>
      <c r="G116" s="31">
        <f>buff!X117</f>
        <v>0</v>
      </c>
      <c r="H116" s="31">
        <f>buff!Y117</f>
        <v>0</v>
      </c>
      <c r="I116" s="31" t="str">
        <f>buff!AJ117</f>
        <v>DEF_P:6</v>
      </c>
      <c r="J116" s="31">
        <f>buff!AK117</f>
        <v>0</v>
      </c>
      <c r="K116" s="31">
        <f>buff!AL117</f>
        <v>0</v>
      </c>
      <c r="L116" s="31">
        <f>buff!AM117</f>
        <v>0</v>
      </c>
      <c r="M116" s="31">
        <f>buff!AN117</f>
        <v>0</v>
      </c>
      <c r="N116" s="31">
        <f>buff!AO117</f>
        <v>0</v>
      </c>
      <c r="O116" s="31">
        <f>buff!AP117</f>
        <v>0</v>
      </c>
      <c r="P116" s="31">
        <f>buff!AQ117</f>
        <v>0</v>
      </c>
      <c r="Q116" s="31">
        <f>buff!AR117</f>
        <v>0</v>
      </c>
      <c r="R116" s="31">
        <f>buff!AS117</f>
        <v>999</v>
      </c>
      <c r="S116" s="31">
        <f>buff!AT117</f>
        <v>0</v>
      </c>
      <c r="T116" s="31">
        <f>buff!AU117</f>
        <v>0</v>
      </c>
      <c r="U116" s="31" t="str">
        <f>buff!BA117</f>
        <v/>
      </c>
      <c r="V116" s="31" t="str">
        <f>IF(buff!BL117=0,"",buff!BL117)</f>
        <v/>
      </c>
    </row>
    <row r="117" spans="1:22" s="31" customFormat="1" x14ac:dyDescent="0.15">
      <c r="A117" s="31">
        <f>buff!Q118</f>
        <v>200023</v>
      </c>
      <c r="B117" s="31" t="str">
        <f>buff!S118</f>
        <v>被动防御lv3</v>
      </c>
      <c r="C117" s="31" t="str">
        <f>buff!T118</f>
        <v>被动防御lv3</v>
      </c>
      <c r="D117" s="31">
        <f>VLOOKUP(buff!U118,对应表!V:W,2,FALSE)</f>
        <v>1</v>
      </c>
      <c r="E117" s="31">
        <f>buff!V118</f>
        <v>0</v>
      </c>
      <c r="F117" s="31">
        <f>buff!W118</f>
        <v>0</v>
      </c>
      <c r="G117" s="31">
        <f>buff!X118</f>
        <v>0</v>
      </c>
      <c r="H117" s="31">
        <f>buff!Y118</f>
        <v>0</v>
      </c>
      <c r="I117" s="31" t="str">
        <f>buff!AJ118</f>
        <v>DEF_P:7</v>
      </c>
      <c r="J117" s="31">
        <f>buff!AK118</f>
        <v>0</v>
      </c>
      <c r="K117" s="31">
        <f>buff!AL118</f>
        <v>0</v>
      </c>
      <c r="L117" s="31">
        <f>buff!AM118</f>
        <v>0</v>
      </c>
      <c r="M117" s="31">
        <f>buff!AN118</f>
        <v>0</v>
      </c>
      <c r="N117" s="31">
        <f>buff!AO118</f>
        <v>0</v>
      </c>
      <c r="O117" s="31">
        <f>buff!AP118</f>
        <v>0</v>
      </c>
      <c r="P117" s="31">
        <f>buff!AQ118</f>
        <v>0</v>
      </c>
      <c r="Q117" s="31">
        <f>buff!AR118</f>
        <v>0</v>
      </c>
      <c r="R117" s="31">
        <f>buff!AS118</f>
        <v>999</v>
      </c>
      <c r="S117" s="31">
        <f>buff!AT118</f>
        <v>0</v>
      </c>
      <c r="T117" s="31">
        <f>buff!AU118</f>
        <v>0</v>
      </c>
      <c r="U117" s="31" t="str">
        <f>buff!BA118</f>
        <v/>
      </c>
      <c r="V117" s="31" t="str">
        <f>IF(buff!BL118=0,"",buff!BL118)</f>
        <v/>
      </c>
    </row>
    <row r="118" spans="1:22" s="31" customFormat="1" x14ac:dyDescent="0.15">
      <c r="A118" s="31">
        <f>buff!Q119</f>
        <v>200024</v>
      </c>
      <c r="B118" s="31" t="str">
        <f>buff!S119</f>
        <v>被动防御lv4</v>
      </c>
      <c r="C118" s="31" t="str">
        <f>buff!T119</f>
        <v>被动防御lv4</v>
      </c>
      <c r="D118" s="31">
        <f>VLOOKUP(buff!U119,对应表!V:W,2,FALSE)</f>
        <v>1</v>
      </c>
      <c r="E118" s="31">
        <f>buff!V119</f>
        <v>0</v>
      </c>
      <c r="F118" s="31">
        <f>buff!W119</f>
        <v>0</v>
      </c>
      <c r="G118" s="31">
        <f>buff!X119</f>
        <v>0</v>
      </c>
      <c r="H118" s="31">
        <f>buff!Y119</f>
        <v>0</v>
      </c>
      <c r="I118" s="31" t="str">
        <f>buff!AJ119</f>
        <v>DEF_P:8</v>
      </c>
      <c r="J118" s="31">
        <f>buff!AK119</f>
        <v>0</v>
      </c>
      <c r="K118" s="31">
        <f>buff!AL119</f>
        <v>0</v>
      </c>
      <c r="L118" s="31">
        <f>buff!AM119</f>
        <v>0</v>
      </c>
      <c r="M118" s="31">
        <f>buff!AN119</f>
        <v>0</v>
      </c>
      <c r="N118" s="31">
        <f>buff!AO119</f>
        <v>0</v>
      </c>
      <c r="O118" s="31">
        <f>buff!AP119</f>
        <v>0</v>
      </c>
      <c r="P118" s="31">
        <f>buff!AQ119</f>
        <v>0</v>
      </c>
      <c r="Q118" s="31">
        <f>buff!AR119</f>
        <v>0</v>
      </c>
      <c r="R118" s="31">
        <f>buff!AS119</f>
        <v>999</v>
      </c>
      <c r="S118" s="31">
        <f>buff!AT119</f>
        <v>0</v>
      </c>
      <c r="T118" s="31">
        <f>buff!AU119</f>
        <v>0</v>
      </c>
      <c r="U118" s="31" t="str">
        <f>buff!BA119</f>
        <v/>
      </c>
      <c r="V118" s="31" t="str">
        <f>IF(buff!BL119=0,"",buff!BL119)</f>
        <v/>
      </c>
    </row>
    <row r="119" spans="1:22" s="31" customFormat="1" x14ac:dyDescent="0.15">
      <c r="A119" s="31">
        <f>buff!Q120</f>
        <v>200025</v>
      </c>
      <c r="B119" s="31" t="str">
        <f>buff!S120</f>
        <v>被动防御lv5</v>
      </c>
      <c r="C119" s="31" t="str">
        <f>buff!T120</f>
        <v>被动防御lv5</v>
      </c>
      <c r="D119" s="31">
        <f>VLOOKUP(buff!U120,对应表!V:W,2,FALSE)</f>
        <v>1</v>
      </c>
      <c r="E119" s="31">
        <f>buff!V120</f>
        <v>0</v>
      </c>
      <c r="F119" s="31">
        <f>buff!W120</f>
        <v>0</v>
      </c>
      <c r="G119" s="31">
        <f>buff!X120</f>
        <v>0</v>
      </c>
      <c r="H119" s="31">
        <f>buff!Y120</f>
        <v>0</v>
      </c>
      <c r="I119" s="31" t="str">
        <f>buff!AJ120</f>
        <v>DEF_P:9</v>
      </c>
      <c r="J119" s="31">
        <f>buff!AK120</f>
        <v>0</v>
      </c>
      <c r="K119" s="31">
        <f>buff!AL120</f>
        <v>0</v>
      </c>
      <c r="L119" s="31">
        <f>buff!AM120</f>
        <v>0</v>
      </c>
      <c r="M119" s="31">
        <f>buff!AN120</f>
        <v>0</v>
      </c>
      <c r="N119" s="31">
        <f>buff!AO120</f>
        <v>0</v>
      </c>
      <c r="O119" s="31">
        <f>buff!AP120</f>
        <v>0</v>
      </c>
      <c r="P119" s="31">
        <f>buff!AQ120</f>
        <v>0</v>
      </c>
      <c r="Q119" s="31">
        <f>buff!AR120</f>
        <v>0</v>
      </c>
      <c r="R119" s="31">
        <f>buff!AS120</f>
        <v>999</v>
      </c>
      <c r="S119" s="31">
        <f>buff!AT120</f>
        <v>0</v>
      </c>
      <c r="T119" s="31">
        <f>buff!AU120</f>
        <v>0</v>
      </c>
      <c r="U119" s="31" t="str">
        <f>buff!BA120</f>
        <v/>
      </c>
      <c r="V119" s="31" t="str">
        <f>IF(buff!BL120=0,"",buff!BL120)</f>
        <v/>
      </c>
    </row>
    <row r="120" spans="1:22" s="31" customFormat="1" x14ac:dyDescent="0.15">
      <c r="A120" s="31">
        <f>buff!Q121</f>
        <v>200026</v>
      </c>
      <c r="B120" s="31" t="str">
        <f>buff!S121</f>
        <v>被动防御lv6</v>
      </c>
      <c r="C120" s="31" t="str">
        <f>buff!T121</f>
        <v>被动防御lv6</v>
      </c>
      <c r="D120" s="31">
        <f>VLOOKUP(buff!U121,对应表!V:W,2,FALSE)</f>
        <v>1</v>
      </c>
      <c r="E120" s="31">
        <f>buff!V121</f>
        <v>0</v>
      </c>
      <c r="F120" s="31">
        <f>buff!W121</f>
        <v>0</v>
      </c>
      <c r="G120" s="31">
        <f>buff!X121</f>
        <v>0</v>
      </c>
      <c r="H120" s="31">
        <f>buff!Y121</f>
        <v>0</v>
      </c>
      <c r="I120" s="31" t="str">
        <f>buff!AJ121</f>
        <v>DEF_P:10</v>
      </c>
      <c r="J120" s="31">
        <f>buff!AK121</f>
        <v>0</v>
      </c>
      <c r="K120" s="31">
        <f>buff!AL121</f>
        <v>0</v>
      </c>
      <c r="L120" s="31">
        <f>buff!AM121</f>
        <v>0</v>
      </c>
      <c r="M120" s="31">
        <f>buff!AN121</f>
        <v>0</v>
      </c>
      <c r="N120" s="31">
        <f>buff!AO121</f>
        <v>0</v>
      </c>
      <c r="O120" s="31">
        <f>buff!AP121</f>
        <v>0</v>
      </c>
      <c r="P120" s="31">
        <f>buff!AQ121</f>
        <v>0</v>
      </c>
      <c r="Q120" s="31">
        <f>buff!AR121</f>
        <v>0</v>
      </c>
      <c r="R120" s="31">
        <f>buff!AS121</f>
        <v>999</v>
      </c>
      <c r="S120" s="31">
        <f>buff!AT121</f>
        <v>0</v>
      </c>
      <c r="T120" s="31">
        <f>buff!AU121</f>
        <v>0</v>
      </c>
      <c r="U120" s="31" t="str">
        <f>buff!BA121</f>
        <v/>
      </c>
      <c r="V120" s="31" t="str">
        <f>IF(buff!BL121=0,"",buff!BL121)</f>
        <v/>
      </c>
    </row>
    <row r="121" spans="1:22" s="31" customFormat="1" x14ac:dyDescent="0.15">
      <c r="A121" s="31">
        <f>buff!Q122</f>
        <v>200027</v>
      </c>
      <c r="B121" s="31" t="str">
        <f>buff!S122</f>
        <v>被动防御lv7</v>
      </c>
      <c r="C121" s="31" t="str">
        <f>buff!T122</f>
        <v>被动防御lv7</v>
      </c>
      <c r="D121" s="31">
        <f>VLOOKUP(buff!U122,对应表!V:W,2,FALSE)</f>
        <v>1</v>
      </c>
      <c r="E121" s="31">
        <f>buff!V122</f>
        <v>0</v>
      </c>
      <c r="F121" s="31">
        <f>buff!W122</f>
        <v>0</v>
      </c>
      <c r="G121" s="31">
        <f>buff!X122</f>
        <v>0</v>
      </c>
      <c r="H121" s="31">
        <f>buff!Y122</f>
        <v>0</v>
      </c>
      <c r="I121" s="31" t="str">
        <f>buff!AJ122</f>
        <v>DEF_P:11</v>
      </c>
      <c r="J121" s="31">
        <f>buff!AK122</f>
        <v>0</v>
      </c>
      <c r="K121" s="31">
        <f>buff!AL122</f>
        <v>0</v>
      </c>
      <c r="L121" s="31">
        <f>buff!AM122</f>
        <v>0</v>
      </c>
      <c r="M121" s="31">
        <f>buff!AN122</f>
        <v>0</v>
      </c>
      <c r="N121" s="31">
        <f>buff!AO122</f>
        <v>0</v>
      </c>
      <c r="O121" s="31">
        <f>buff!AP122</f>
        <v>0</v>
      </c>
      <c r="P121" s="31">
        <f>buff!AQ122</f>
        <v>0</v>
      </c>
      <c r="Q121" s="31">
        <f>buff!AR122</f>
        <v>0</v>
      </c>
      <c r="R121" s="31">
        <f>buff!AS122</f>
        <v>999</v>
      </c>
      <c r="S121" s="31">
        <f>buff!AT122</f>
        <v>0</v>
      </c>
      <c r="T121" s="31">
        <f>buff!AU122</f>
        <v>0</v>
      </c>
      <c r="U121" s="31" t="str">
        <f>buff!BA122</f>
        <v/>
      </c>
      <c r="V121" s="31" t="str">
        <f>IF(buff!BL122=0,"",buff!BL122)</f>
        <v/>
      </c>
    </row>
    <row r="122" spans="1:22" s="31" customFormat="1" x14ac:dyDescent="0.15">
      <c r="A122" s="31">
        <f>buff!Q123</f>
        <v>200028</v>
      </c>
      <c r="B122" s="31" t="str">
        <f>buff!S123</f>
        <v>被动防御lv8</v>
      </c>
      <c r="C122" s="31" t="str">
        <f>buff!T123</f>
        <v>被动防御lv8</v>
      </c>
      <c r="D122" s="31">
        <f>VLOOKUP(buff!U123,对应表!V:W,2,FALSE)</f>
        <v>1</v>
      </c>
      <c r="E122" s="31">
        <f>buff!V123</f>
        <v>0</v>
      </c>
      <c r="F122" s="31">
        <f>buff!W123</f>
        <v>0</v>
      </c>
      <c r="G122" s="31">
        <f>buff!X123</f>
        <v>0</v>
      </c>
      <c r="H122" s="31">
        <f>buff!Y123</f>
        <v>0</v>
      </c>
      <c r="I122" s="31" t="str">
        <f>buff!AJ123</f>
        <v>DEF_P:12</v>
      </c>
      <c r="J122" s="31">
        <f>buff!AK123</f>
        <v>0</v>
      </c>
      <c r="K122" s="31">
        <f>buff!AL123</f>
        <v>0</v>
      </c>
      <c r="L122" s="31">
        <f>buff!AM123</f>
        <v>0</v>
      </c>
      <c r="M122" s="31">
        <f>buff!AN123</f>
        <v>0</v>
      </c>
      <c r="N122" s="31">
        <f>buff!AO123</f>
        <v>0</v>
      </c>
      <c r="O122" s="31">
        <f>buff!AP123</f>
        <v>0</v>
      </c>
      <c r="P122" s="31">
        <f>buff!AQ123</f>
        <v>0</v>
      </c>
      <c r="Q122" s="31">
        <f>buff!AR123</f>
        <v>0</v>
      </c>
      <c r="R122" s="31">
        <f>buff!AS123</f>
        <v>999</v>
      </c>
      <c r="S122" s="31">
        <f>buff!AT123</f>
        <v>0</v>
      </c>
      <c r="T122" s="31">
        <f>buff!AU123</f>
        <v>0</v>
      </c>
      <c r="U122" s="31" t="str">
        <f>buff!BA123</f>
        <v/>
      </c>
      <c r="V122" s="31" t="str">
        <f>IF(buff!BL123=0,"",buff!BL123)</f>
        <v/>
      </c>
    </row>
    <row r="123" spans="1:22" s="31" customFormat="1" x14ac:dyDescent="0.15">
      <c r="A123" s="31">
        <f>buff!Q124</f>
        <v>200029</v>
      </c>
      <c r="B123" s="31" t="str">
        <f>buff!S124</f>
        <v>被动防御lv9</v>
      </c>
      <c r="C123" s="31" t="str">
        <f>buff!T124</f>
        <v>被动防御lv9</v>
      </c>
      <c r="D123" s="31">
        <f>VLOOKUP(buff!U124,对应表!V:W,2,FALSE)</f>
        <v>1</v>
      </c>
      <c r="E123" s="31">
        <f>buff!V124</f>
        <v>0</v>
      </c>
      <c r="F123" s="31">
        <f>buff!W124</f>
        <v>0</v>
      </c>
      <c r="G123" s="31">
        <f>buff!X124</f>
        <v>0</v>
      </c>
      <c r="H123" s="31">
        <f>buff!Y124</f>
        <v>0</v>
      </c>
      <c r="I123" s="31" t="str">
        <f>buff!AJ124</f>
        <v>DEF_P:13</v>
      </c>
      <c r="J123" s="31">
        <f>buff!AK124</f>
        <v>0</v>
      </c>
      <c r="K123" s="31">
        <f>buff!AL124</f>
        <v>0</v>
      </c>
      <c r="L123" s="31">
        <f>buff!AM124</f>
        <v>0</v>
      </c>
      <c r="M123" s="31">
        <f>buff!AN124</f>
        <v>0</v>
      </c>
      <c r="N123" s="31">
        <f>buff!AO124</f>
        <v>0</v>
      </c>
      <c r="O123" s="31">
        <f>buff!AP124</f>
        <v>0</v>
      </c>
      <c r="P123" s="31">
        <f>buff!AQ124</f>
        <v>0</v>
      </c>
      <c r="Q123" s="31">
        <f>buff!AR124</f>
        <v>0</v>
      </c>
      <c r="R123" s="31">
        <f>buff!AS124</f>
        <v>999</v>
      </c>
      <c r="S123" s="31">
        <f>buff!AT124</f>
        <v>0</v>
      </c>
      <c r="T123" s="31">
        <f>buff!AU124</f>
        <v>0</v>
      </c>
      <c r="U123" s="31" t="str">
        <f>buff!BA124</f>
        <v/>
      </c>
      <c r="V123" s="31" t="str">
        <f>IF(buff!BL124=0,"",buff!BL124)</f>
        <v/>
      </c>
    </row>
    <row r="124" spans="1:22" s="31" customFormat="1" x14ac:dyDescent="0.15">
      <c r="A124" s="31">
        <f>buff!Q125</f>
        <v>200030</v>
      </c>
      <c r="B124" s="31" t="str">
        <f>buff!S125</f>
        <v>被动防御lv10</v>
      </c>
      <c r="C124" s="31" t="str">
        <f>buff!T125</f>
        <v>被动防御lv10</v>
      </c>
      <c r="D124" s="31">
        <f>VLOOKUP(buff!U125,对应表!V:W,2,FALSE)</f>
        <v>1</v>
      </c>
      <c r="E124" s="31">
        <f>buff!V125</f>
        <v>0</v>
      </c>
      <c r="F124" s="31">
        <f>buff!W125</f>
        <v>0</v>
      </c>
      <c r="G124" s="31">
        <f>buff!X125</f>
        <v>0</v>
      </c>
      <c r="H124" s="31">
        <f>buff!Y125</f>
        <v>0</v>
      </c>
      <c r="I124" s="31" t="str">
        <f>buff!AJ125</f>
        <v>DEF_P:14</v>
      </c>
      <c r="J124" s="31">
        <f>buff!AK125</f>
        <v>0</v>
      </c>
      <c r="K124" s="31">
        <f>buff!AL125</f>
        <v>0</v>
      </c>
      <c r="L124" s="31">
        <f>buff!AM125</f>
        <v>0</v>
      </c>
      <c r="M124" s="31">
        <f>buff!AN125</f>
        <v>0</v>
      </c>
      <c r="N124" s="31">
        <f>buff!AO125</f>
        <v>0</v>
      </c>
      <c r="O124" s="31">
        <f>buff!AP125</f>
        <v>0</v>
      </c>
      <c r="P124" s="31">
        <f>buff!AQ125</f>
        <v>0</v>
      </c>
      <c r="Q124" s="31">
        <f>buff!AR125</f>
        <v>0</v>
      </c>
      <c r="R124" s="31">
        <f>buff!AS125</f>
        <v>999</v>
      </c>
      <c r="S124" s="31">
        <f>buff!AT125</f>
        <v>0</v>
      </c>
      <c r="T124" s="31">
        <f>buff!AU125</f>
        <v>0</v>
      </c>
      <c r="U124" s="31" t="str">
        <f>buff!BA125</f>
        <v/>
      </c>
      <c r="V124" s="31" t="str">
        <f>IF(buff!BL125=0,"",buff!BL125)</f>
        <v/>
      </c>
    </row>
    <row r="125" spans="1:22" s="31" customFormat="1" x14ac:dyDescent="0.15">
      <c r="A125" s="31">
        <f>buff!Q126</f>
        <v>200031</v>
      </c>
      <c r="B125" s="31" t="str">
        <f>buff!S126</f>
        <v>被动防御lv11</v>
      </c>
      <c r="C125" s="31" t="str">
        <f>buff!T126</f>
        <v>被动防御lv11</v>
      </c>
      <c r="D125" s="31">
        <f>VLOOKUP(buff!U126,对应表!V:W,2,FALSE)</f>
        <v>1</v>
      </c>
      <c r="E125" s="31">
        <f>buff!V126</f>
        <v>0</v>
      </c>
      <c r="F125" s="31">
        <f>buff!W126</f>
        <v>0</v>
      </c>
      <c r="G125" s="31">
        <f>buff!X126</f>
        <v>0</v>
      </c>
      <c r="H125" s="31">
        <f>buff!Y126</f>
        <v>0</v>
      </c>
      <c r="I125" s="31" t="str">
        <f>buff!AJ126</f>
        <v>DEF_P:15</v>
      </c>
      <c r="J125" s="31">
        <f>buff!AK126</f>
        <v>0</v>
      </c>
      <c r="K125" s="31">
        <f>buff!AL126</f>
        <v>0</v>
      </c>
      <c r="L125" s="31">
        <f>buff!AM126</f>
        <v>0</v>
      </c>
      <c r="M125" s="31">
        <f>buff!AN126</f>
        <v>0</v>
      </c>
      <c r="N125" s="31">
        <f>buff!AO126</f>
        <v>0</v>
      </c>
      <c r="O125" s="31">
        <f>buff!AP126</f>
        <v>0</v>
      </c>
      <c r="P125" s="31">
        <f>buff!AQ126</f>
        <v>0</v>
      </c>
      <c r="Q125" s="31">
        <f>buff!AR126</f>
        <v>0</v>
      </c>
      <c r="R125" s="31">
        <f>buff!AS126</f>
        <v>999</v>
      </c>
      <c r="S125" s="31">
        <f>buff!AT126</f>
        <v>0</v>
      </c>
      <c r="T125" s="31">
        <f>buff!AU126</f>
        <v>0</v>
      </c>
      <c r="U125" s="31" t="str">
        <f>buff!BA126</f>
        <v/>
      </c>
      <c r="V125" s="31" t="str">
        <f>IF(buff!BL126=0,"",buff!BL126)</f>
        <v/>
      </c>
    </row>
    <row r="126" spans="1:22" s="31" customFormat="1" x14ac:dyDescent="0.15">
      <c r="A126" s="31">
        <f>buff!Q127</f>
        <v>200032</v>
      </c>
      <c r="B126" s="31" t="str">
        <f>buff!S127</f>
        <v>被动防御lv12</v>
      </c>
      <c r="C126" s="31" t="str">
        <f>buff!T127</f>
        <v>被动防御lv12</v>
      </c>
      <c r="D126" s="31">
        <f>VLOOKUP(buff!U127,对应表!V:W,2,FALSE)</f>
        <v>1</v>
      </c>
      <c r="E126" s="31">
        <f>buff!V127</f>
        <v>0</v>
      </c>
      <c r="F126" s="31">
        <f>buff!W127</f>
        <v>0</v>
      </c>
      <c r="G126" s="31">
        <f>buff!X127</f>
        <v>0</v>
      </c>
      <c r="H126" s="31">
        <f>buff!Y127</f>
        <v>0</v>
      </c>
      <c r="I126" s="31" t="str">
        <f>buff!AJ127</f>
        <v>DEF_P:16</v>
      </c>
      <c r="J126" s="31">
        <f>buff!AK127</f>
        <v>0</v>
      </c>
      <c r="K126" s="31">
        <f>buff!AL127</f>
        <v>0</v>
      </c>
      <c r="L126" s="31">
        <f>buff!AM127</f>
        <v>0</v>
      </c>
      <c r="M126" s="31">
        <f>buff!AN127</f>
        <v>0</v>
      </c>
      <c r="N126" s="31">
        <f>buff!AO127</f>
        <v>0</v>
      </c>
      <c r="O126" s="31">
        <f>buff!AP127</f>
        <v>0</v>
      </c>
      <c r="P126" s="31">
        <f>buff!AQ127</f>
        <v>0</v>
      </c>
      <c r="Q126" s="31">
        <f>buff!AR127</f>
        <v>0</v>
      </c>
      <c r="R126" s="31">
        <f>buff!AS127</f>
        <v>999</v>
      </c>
      <c r="S126" s="31">
        <f>buff!AT127</f>
        <v>0</v>
      </c>
      <c r="T126" s="31">
        <f>buff!AU127</f>
        <v>0</v>
      </c>
      <c r="U126" s="31" t="str">
        <f>buff!BA127</f>
        <v/>
      </c>
      <c r="V126" s="31" t="str">
        <f>IF(buff!BL127=0,"",buff!BL127)</f>
        <v/>
      </c>
    </row>
    <row r="127" spans="1:22" s="31" customFormat="1" x14ac:dyDescent="0.15">
      <c r="A127" s="31">
        <f>buff!Q128</f>
        <v>200033</v>
      </c>
      <c r="B127" s="31" t="str">
        <f>buff!S128</f>
        <v>被动防御lv13</v>
      </c>
      <c r="C127" s="31" t="str">
        <f>buff!T128</f>
        <v>被动防御lv13</v>
      </c>
      <c r="D127" s="31">
        <f>VLOOKUP(buff!U128,对应表!V:W,2,FALSE)</f>
        <v>1</v>
      </c>
      <c r="E127" s="31">
        <f>buff!V128</f>
        <v>0</v>
      </c>
      <c r="F127" s="31">
        <f>buff!W128</f>
        <v>0</v>
      </c>
      <c r="G127" s="31">
        <f>buff!X128</f>
        <v>0</v>
      </c>
      <c r="H127" s="31">
        <f>buff!Y128</f>
        <v>0</v>
      </c>
      <c r="I127" s="31" t="str">
        <f>buff!AJ128</f>
        <v>DEF_P:17</v>
      </c>
      <c r="J127" s="31">
        <f>buff!AK128</f>
        <v>0</v>
      </c>
      <c r="K127" s="31">
        <f>buff!AL128</f>
        <v>0</v>
      </c>
      <c r="L127" s="31">
        <f>buff!AM128</f>
        <v>0</v>
      </c>
      <c r="M127" s="31">
        <f>buff!AN128</f>
        <v>0</v>
      </c>
      <c r="N127" s="31">
        <f>buff!AO128</f>
        <v>0</v>
      </c>
      <c r="O127" s="31">
        <f>buff!AP128</f>
        <v>0</v>
      </c>
      <c r="P127" s="31">
        <f>buff!AQ128</f>
        <v>0</v>
      </c>
      <c r="Q127" s="31">
        <f>buff!AR128</f>
        <v>0</v>
      </c>
      <c r="R127" s="31">
        <f>buff!AS128</f>
        <v>999</v>
      </c>
      <c r="S127" s="31">
        <f>buff!AT128</f>
        <v>0</v>
      </c>
      <c r="T127" s="31">
        <f>buff!AU128</f>
        <v>0</v>
      </c>
      <c r="U127" s="31" t="str">
        <f>buff!BA128</f>
        <v/>
      </c>
      <c r="V127" s="31" t="str">
        <f>IF(buff!BL128=0,"",buff!BL128)</f>
        <v/>
      </c>
    </row>
    <row r="128" spans="1:22" s="31" customFormat="1" x14ac:dyDescent="0.15">
      <c r="A128" s="31">
        <f>buff!Q129</f>
        <v>200034</v>
      </c>
      <c r="B128" s="31" t="str">
        <f>buff!S129</f>
        <v>被动防御lv14</v>
      </c>
      <c r="C128" s="31" t="str">
        <f>buff!T129</f>
        <v>被动防御lv14</v>
      </c>
      <c r="D128" s="31">
        <f>VLOOKUP(buff!U129,对应表!V:W,2,FALSE)</f>
        <v>1</v>
      </c>
      <c r="E128" s="31">
        <f>buff!V129</f>
        <v>0</v>
      </c>
      <c r="F128" s="31">
        <f>buff!W129</f>
        <v>0</v>
      </c>
      <c r="G128" s="31">
        <f>buff!X129</f>
        <v>0</v>
      </c>
      <c r="H128" s="31">
        <f>buff!Y129</f>
        <v>0</v>
      </c>
      <c r="I128" s="31" t="str">
        <f>buff!AJ129</f>
        <v>DEF_P:18</v>
      </c>
      <c r="J128" s="31">
        <f>buff!AK129</f>
        <v>0</v>
      </c>
      <c r="K128" s="31">
        <f>buff!AL129</f>
        <v>0</v>
      </c>
      <c r="L128" s="31">
        <f>buff!AM129</f>
        <v>0</v>
      </c>
      <c r="M128" s="31">
        <f>buff!AN129</f>
        <v>0</v>
      </c>
      <c r="N128" s="31">
        <f>buff!AO129</f>
        <v>0</v>
      </c>
      <c r="O128" s="31">
        <f>buff!AP129</f>
        <v>0</v>
      </c>
      <c r="P128" s="31">
        <f>buff!AQ129</f>
        <v>0</v>
      </c>
      <c r="Q128" s="31">
        <f>buff!AR129</f>
        <v>0</v>
      </c>
      <c r="R128" s="31">
        <f>buff!AS129</f>
        <v>999</v>
      </c>
      <c r="S128" s="31">
        <f>buff!AT129</f>
        <v>0</v>
      </c>
      <c r="T128" s="31">
        <f>buff!AU129</f>
        <v>0</v>
      </c>
      <c r="U128" s="31" t="str">
        <f>buff!BA129</f>
        <v/>
      </c>
      <c r="V128" s="31" t="str">
        <f>IF(buff!BL129=0,"",buff!BL129)</f>
        <v/>
      </c>
    </row>
    <row r="129" spans="1:22" s="31" customFormat="1" x14ac:dyDescent="0.15">
      <c r="A129" s="31">
        <f>buff!Q130</f>
        <v>200035</v>
      </c>
      <c r="B129" s="31" t="str">
        <f>buff!S130</f>
        <v>被动防御lv15</v>
      </c>
      <c r="C129" s="31" t="str">
        <f>buff!T130</f>
        <v>被动防御lv15</v>
      </c>
      <c r="D129" s="31">
        <f>VLOOKUP(buff!U130,对应表!V:W,2,FALSE)</f>
        <v>1</v>
      </c>
      <c r="E129" s="31">
        <f>buff!V130</f>
        <v>0</v>
      </c>
      <c r="F129" s="31">
        <f>buff!W130</f>
        <v>0</v>
      </c>
      <c r="G129" s="31">
        <f>buff!X130</f>
        <v>0</v>
      </c>
      <c r="H129" s="31">
        <f>buff!Y130</f>
        <v>0</v>
      </c>
      <c r="I129" s="31" t="str">
        <f>buff!AJ130</f>
        <v>DEF_P:19</v>
      </c>
      <c r="J129" s="31">
        <f>buff!AK130</f>
        <v>0</v>
      </c>
      <c r="K129" s="31">
        <f>buff!AL130</f>
        <v>0</v>
      </c>
      <c r="L129" s="31">
        <f>buff!AM130</f>
        <v>0</v>
      </c>
      <c r="M129" s="31">
        <f>buff!AN130</f>
        <v>0</v>
      </c>
      <c r="N129" s="31">
        <f>buff!AO130</f>
        <v>0</v>
      </c>
      <c r="O129" s="31">
        <f>buff!AP130</f>
        <v>0</v>
      </c>
      <c r="P129" s="31">
        <f>buff!AQ130</f>
        <v>0</v>
      </c>
      <c r="Q129" s="31">
        <f>buff!AR130</f>
        <v>0</v>
      </c>
      <c r="R129" s="31">
        <f>buff!AS130</f>
        <v>999</v>
      </c>
      <c r="S129" s="31">
        <f>buff!AT130</f>
        <v>0</v>
      </c>
      <c r="T129" s="31">
        <f>buff!AU130</f>
        <v>0</v>
      </c>
      <c r="U129" s="31" t="str">
        <f>buff!BA130</f>
        <v/>
      </c>
      <c r="V129" s="31" t="str">
        <f>IF(buff!BL130=0,"",buff!BL130)</f>
        <v/>
      </c>
    </row>
    <row r="130" spans="1:22" s="31" customFormat="1" x14ac:dyDescent="0.15">
      <c r="A130" s="31">
        <f>buff!Q131</f>
        <v>200036</v>
      </c>
      <c r="B130" s="31" t="str">
        <f>buff!S131</f>
        <v>被动防御lv16</v>
      </c>
      <c r="C130" s="31" t="str">
        <f>buff!T131</f>
        <v>被动防御lv16</v>
      </c>
      <c r="D130" s="31">
        <f>VLOOKUP(buff!U131,对应表!V:W,2,FALSE)</f>
        <v>1</v>
      </c>
      <c r="E130" s="31">
        <f>buff!V131</f>
        <v>0</v>
      </c>
      <c r="F130" s="31">
        <f>buff!W131</f>
        <v>0</v>
      </c>
      <c r="G130" s="31">
        <f>buff!X131</f>
        <v>0</v>
      </c>
      <c r="H130" s="31">
        <f>buff!Y131</f>
        <v>0</v>
      </c>
      <c r="I130" s="31" t="str">
        <f>buff!AJ131</f>
        <v>DEF_P:20</v>
      </c>
      <c r="J130" s="31">
        <f>buff!AK131</f>
        <v>0</v>
      </c>
      <c r="K130" s="31">
        <f>buff!AL131</f>
        <v>0</v>
      </c>
      <c r="L130" s="31">
        <f>buff!AM131</f>
        <v>0</v>
      </c>
      <c r="M130" s="31">
        <f>buff!AN131</f>
        <v>0</v>
      </c>
      <c r="N130" s="31">
        <f>buff!AO131</f>
        <v>0</v>
      </c>
      <c r="O130" s="31">
        <f>buff!AP131</f>
        <v>0</v>
      </c>
      <c r="P130" s="31">
        <f>buff!AQ131</f>
        <v>0</v>
      </c>
      <c r="Q130" s="31">
        <f>buff!AR131</f>
        <v>0</v>
      </c>
      <c r="R130" s="31">
        <f>buff!AS131</f>
        <v>999</v>
      </c>
      <c r="S130" s="31">
        <f>buff!AT131</f>
        <v>0</v>
      </c>
      <c r="T130" s="31">
        <f>buff!AU131</f>
        <v>0</v>
      </c>
      <c r="U130" s="31" t="str">
        <f>buff!BA131</f>
        <v/>
      </c>
      <c r="V130" s="31" t="str">
        <f>IF(buff!BL131=0,"",buff!BL131)</f>
        <v/>
      </c>
    </row>
    <row r="131" spans="1:22" s="31" customFormat="1" x14ac:dyDescent="0.15">
      <c r="A131" s="31">
        <f>buff!Q132</f>
        <v>200037</v>
      </c>
      <c r="B131" s="31" t="str">
        <f>buff!S132</f>
        <v>被动防御lv17</v>
      </c>
      <c r="C131" s="31" t="str">
        <f>buff!T132</f>
        <v>被动防御lv17</v>
      </c>
      <c r="D131" s="31">
        <f>VLOOKUP(buff!U132,对应表!V:W,2,FALSE)</f>
        <v>1</v>
      </c>
      <c r="E131" s="31">
        <f>buff!V132</f>
        <v>0</v>
      </c>
      <c r="F131" s="31">
        <f>buff!W132</f>
        <v>0</v>
      </c>
      <c r="G131" s="31">
        <f>buff!X132</f>
        <v>0</v>
      </c>
      <c r="H131" s="31">
        <f>buff!Y132</f>
        <v>0</v>
      </c>
      <c r="I131" s="31" t="str">
        <f>buff!AJ132</f>
        <v>DEF_P:21</v>
      </c>
      <c r="J131" s="31">
        <f>buff!AK132</f>
        <v>0</v>
      </c>
      <c r="K131" s="31">
        <f>buff!AL132</f>
        <v>0</v>
      </c>
      <c r="L131" s="31">
        <f>buff!AM132</f>
        <v>0</v>
      </c>
      <c r="M131" s="31">
        <f>buff!AN132</f>
        <v>0</v>
      </c>
      <c r="N131" s="31">
        <f>buff!AO132</f>
        <v>0</v>
      </c>
      <c r="O131" s="31">
        <f>buff!AP132</f>
        <v>0</v>
      </c>
      <c r="P131" s="31">
        <f>buff!AQ132</f>
        <v>0</v>
      </c>
      <c r="Q131" s="31">
        <f>buff!AR132</f>
        <v>0</v>
      </c>
      <c r="R131" s="31">
        <f>buff!AS132</f>
        <v>999</v>
      </c>
      <c r="S131" s="31">
        <f>buff!AT132</f>
        <v>0</v>
      </c>
      <c r="T131" s="31">
        <f>buff!AU132</f>
        <v>0</v>
      </c>
      <c r="U131" s="31" t="str">
        <f>buff!BA132</f>
        <v/>
      </c>
      <c r="V131" s="31" t="str">
        <f>IF(buff!BL132=0,"",buff!BL132)</f>
        <v/>
      </c>
    </row>
    <row r="132" spans="1:22" s="31" customFormat="1" x14ac:dyDescent="0.15">
      <c r="A132" s="31">
        <f>buff!Q133</f>
        <v>200038</v>
      </c>
      <c r="B132" s="31" t="str">
        <f>buff!S133</f>
        <v>被动防御lv18</v>
      </c>
      <c r="C132" s="31" t="str">
        <f>buff!T133</f>
        <v>被动防御lv18</v>
      </c>
      <c r="D132" s="31">
        <f>VLOOKUP(buff!U133,对应表!V:W,2,FALSE)</f>
        <v>1</v>
      </c>
      <c r="E132" s="31">
        <f>buff!V133</f>
        <v>0</v>
      </c>
      <c r="F132" s="31">
        <f>buff!W133</f>
        <v>0</v>
      </c>
      <c r="G132" s="31">
        <f>buff!X133</f>
        <v>0</v>
      </c>
      <c r="H132" s="31">
        <f>buff!Y133</f>
        <v>0</v>
      </c>
      <c r="I132" s="31" t="str">
        <f>buff!AJ133</f>
        <v>DEF_P:22</v>
      </c>
      <c r="J132" s="31">
        <f>buff!AK133</f>
        <v>0</v>
      </c>
      <c r="K132" s="31">
        <f>buff!AL133</f>
        <v>0</v>
      </c>
      <c r="L132" s="31">
        <f>buff!AM133</f>
        <v>0</v>
      </c>
      <c r="M132" s="31">
        <f>buff!AN133</f>
        <v>0</v>
      </c>
      <c r="N132" s="31">
        <f>buff!AO133</f>
        <v>0</v>
      </c>
      <c r="O132" s="31">
        <f>buff!AP133</f>
        <v>0</v>
      </c>
      <c r="P132" s="31">
        <f>buff!AQ133</f>
        <v>0</v>
      </c>
      <c r="Q132" s="31">
        <f>buff!AR133</f>
        <v>0</v>
      </c>
      <c r="R132" s="31">
        <f>buff!AS133</f>
        <v>999</v>
      </c>
      <c r="S132" s="31">
        <f>buff!AT133</f>
        <v>0</v>
      </c>
      <c r="T132" s="31">
        <f>buff!AU133</f>
        <v>0</v>
      </c>
      <c r="U132" s="31" t="str">
        <f>buff!BA133</f>
        <v/>
      </c>
      <c r="V132" s="31" t="str">
        <f>IF(buff!BL133=0,"",buff!BL133)</f>
        <v/>
      </c>
    </row>
    <row r="133" spans="1:22" s="31" customFormat="1" x14ac:dyDescent="0.15">
      <c r="A133" s="31">
        <f>buff!Q134</f>
        <v>200039</v>
      </c>
      <c r="B133" s="31" t="str">
        <f>buff!S134</f>
        <v>被动防御lv19</v>
      </c>
      <c r="C133" s="31" t="str">
        <f>buff!T134</f>
        <v>被动防御lv19</v>
      </c>
      <c r="D133" s="31">
        <f>VLOOKUP(buff!U134,对应表!V:W,2,FALSE)</f>
        <v>1</v>
      </c>
      <c r="E133" s="31">
        <f>buff!V134</f>
        <v>0</v>
      </c>
      <c r="F133" s="31">
        <f>buff!W134</f>
        <v>0</v>
      </c>
      <c r="G133" s="31">
        <f>buff!X134</f>
        <v>0</v>
      </c>
      <c r="H133" s="31">
        <f>buff!Y134</f>
        <v>0</v>
      </c>
      <c r="I133" s="31" t="str">
        <f>buff!AJ134</f>
        <v>DEF_P:23</v>
      </c>
      <c r="J133" s="31">
        <f>buff!AK134</f>
        <v>0</v>
      </c>
      <c r="K133" s="31">
        <f>buff!AL134</f>
        <v>0</v>
      </c>
      <c r="L133" s="31">
        <f>buff!AM134</f>
        <v>0</v>
      </c>
      <c r="M133" s="31">
        <f>buff!AN134</f>
        <v>0</v>
      </c>
      <c r="N133" s="31">
        <f>buff!AO134</f>
        <v>0</v>
      </c>
      <c r="O133" s="31">
        <f>buff!AP134</f>
        <v>0</v>
      </c>
      <c r="P133" s="31">
        <f>buff!AQ134</f>
        <v>0</v>
      </c>
      <c r="Q133" s="31">
        <f>buff!AR134</f>
        <v>0</v>
      </c>
      <c r="R133" s="31">
        <f>buff!AS134</f>
        <v>999</v>
      </c>
      <c r="S133" s="31">
        <f>buff!AT134</f>
        <v>0</v>
      </c>
      <c r="T133" s="31">
        <f>buff!AU134</f>
        <v>0</v>
      </c>
      <c r="U133" s="31" t="str">
        <f>buff!BA134</f>
        <v/>
      </c>
      <c r="V133" s="31" t="str">
        <f>IF(buff!BL134=0,"",buff!BL134)</f>
        <v/>
      </c>
    </row>
    <row r="134" spans="1:22" s="31" customFormat="1" x14ac:dyDescent="0.15">
      <c r="A134" s="31">
        <f>buff!Q135</f>
        <v>200040</v>
      </c>
      <c r="B134" s="31" t="str">
        <f>buff!S135</f>
        <v>被动防御lv20</v>
      </c>
      <c r="C134" s="31" t="str">
        <f>buff!T135</f>
        <v>被动防御lv20</v>
      </c>
      <c r="D134" s="31">
        <f>VLOOKUP(buff!U135,对应表!V:W,2,FALSE)</f>
        <v>1</v>
      </c>
      <c r="E134" s="31">
        <f>buff!V135</f>
        <v>0</v>
      </c>
      <c r="F134" s="31">
        <f>buff!W135</f>
        <v>0</v>
      </c>
      <c r="G134" s="31">
        <f>buff!X135</f>
        <v>0</v>
      </c>
      <c r="H134" s="31">
        <f>buff!Y135</f>
        <v>0</v>
      </c>
      <c r="I134" s="31" t="str">
        <f>buff!AJ135</f>
        <v>DEF_P:24</v>
      </c>
      <c r="J134" s="31">
        <f>buff!AK135</f>
        <v>0</v>
      </c>
      <c r="K134" s="31">
        <f>buff!AL135</f>
        <v>0</v>
      </c>
      <c r="L134" s="31">
        <f>buff!AM135</f>
        <v>0</v>
      </c>
      <c r="M134" s="31">
        <f>buff!AN135</f>
        <v>0</v>
      </c>
      <c r="N134" s="31">
        <f>buff!AO135</f>
        <v>0</v>
      </c>
      <c r="O134" s="31">
        <f>buff!AP135</f>
        <v>0</v>
      </c>
      <c r="P134" s="31">
        <f>buff!AQ135</f>
        <v>0</v>
      </c>
      <c r="Q134" s="31">
        <f>buff!AR135</f>
        <v>0</v>
      </c>
      <c r="R134" s="31">
        <f>buff!AS135</f>
        <v>999</v>
      </c>
      <c r="S134" s="31">
        <f>buff!AT135</f>
        <v>0</v>
      </c>
      <c r="T134" s="31">
        <f>buff!AU135</f>
        <v>0</v>
      </c>
      <c r="U134" s="31" t="str">
        <f>buff!BA135</f>
        <v/>
      </c>
      <c r="V134" s="31" t="str">
        <f>IF(buff!BL135=0,"",buff!BL135)</f>
        <v/>
      </c>
    </row>
    <row r="135" spans="1:22" s="31" customFormat="1" x14ac:dyDescent="0.15">
      <c r="A135" s="31">
        <f>buff!Q136</f>
        <v>200041</v>
      </c>
      <c r="B135" s="31" t="str">
        <f>buff!S136</f>
        <v>被动速度lv1</v>
      </c>
      <c r="C135" s="31" t="str">
        <f>buff!T136</f>
        <v>被动速度lv1</v>
      </c>
      <c r="D135" s="31">
        <f>VLOOKUP(buff!U136,对应表!V:W,2,FALSE)</f>
        <v>1</v>
      </c>
      <c r="E135" s="31">
        <f>buff!V136</f>
        <v>0</v>
      </c>
      <c r="F135" s="31">
        <f>buff!W136</f>
        <v>0</v>
      </c>
      <c r="G135" s="31">
        <f>buff!X136</f>
        <v>0</v>
      </c>
      <c r="H135" s="31">
        <f>buff!Y136</f>
        <v>0</v>
      </c>
      <c r="I135" s="31" t="str">
        <f>buff!AJ136</f>
        <v>SPD_P:5</v>
      </c>
      <c r="J135" s="31">
        <f>buff!AK136</f>
        <v>0</v>
      </c>
      <c r="K135" s="31">
        <f>buff!AL136</f>
        <v>0</v>
      </c>
      <c r="L135" s="31">
        <f>buff!AM136</f>
        <v>0</v>
      </c>
      <c r="M135" s="31">
        <f>buff!AN136</f>
        <v>0</v>
      </c>
      <c r="N135" s="31">
        <f>buff!AO136</f>
        <v>0</v>
      </c>
      <c r="O135" s="31">
        <f>buff!AP136</f>
        <v>0</v>
      </c>
      <c r="P135" s="31">
        <f>buff!AQ136</f>
        <v>0</v>
      </c>
      <c r="Q135" s="31">
        <f>buff!AR136</f>
        <v>0</v>
      </c>
      <c r="R135" s="31">
        <f>buff!AS136</f>
        <v>999</v>
      </c>
      <c r="S135" s="31">
        <f>buff!AT136</f>
        <v>0</v>
      </c>
      <c r="T135" s="31">
        <f>buff!AU136</f>
        <v>0</v>
      </c>
      <c r="U135" s="31" t="str">
        <f>buff!BA136</f>
        <v/>
      </c>
      <c r="V135" s="31" t="str">
        <f>IF(buff!BL136=0,"",buff!BL136)</f>
        <v/>
      </c>
    </row>
    <row r="136" spans="1:22" s="31" customFormat="1" x14ac:dyDescent="0.15">
      <c r="A136" s="31">
        <f>buff!Q137</f>
        <v>200042</v>
      </c>
      <c r="B136" s="31" t="str">
        <f>buff!S137</f>
        <v>被动速度lv2</v>
      </c>
      <c r="C136" s="31" t="str">
        <f>buff!T137</f>
        <v>被动速度lv2</v>
      </c>
      <c r="D136" s="31">
        <f>VLOOKUP(buff!U137,对应表!V:W,2,FALSE)</f>
        <v>1</v>
      </c>
      <c r="E136" s="31">
        <f>buff!V137</f>
        <v>0</v>
      </c>
      <c r="F136" s="31">
        <f>buff!W137</f>
        <v>0</v>
      </c>
      <c r="G136" s="31">
        <f>buff!X137</f>
        <v>0</v>
      </c>
      <c r="H136" s="31">
        <f>buff!Y137</f>
        <v>0</v>
      </c>
      <c r="I136" s="31" t="str">
        <f>buff!AJ137</f>
        <v>SPD_P:6</v>
      </c>
      <c r="J136" s="31">
        <f>buff!AK137</f>
        <v>0</v>
      </c>
      <c r="K136" s="31">
        <f>buff!AL137</f>
        <v>0</v>
      </c>
      <c r="L136" s="31">
        <f>buff!AM137</f>
        <v>0</v>
      </c>
      <c r="M136" s="31">
        <f>buff!AN137</f>
        <v>0</v>
      </c>
      <c r="N136" s="31">
        <f>buff!AO137</f>
        <v>0</v>
      </c>
      <c r="O136" s="31">
        <f>buff!AP137</f>
        <v>0</v>
      </c>
      <c r="P136" s="31">
        <f>buff!AQ137</f>
        <v>0</v>
      </c>
      <c r="Q136" s="31">
        <f>buff!AR137</f>
        <v>0</v>
      </c>
      <c r="R136" s="31">
        <f>buff!AS137</f>
        <v>999</v>
      </c>
      <c r="S136" s="31">
        <f>buff!AT137</f>
        <v>0</v>
      </c>
      <c r="T136" s="31">
        <f>buff!AU137</f>
        <v>0</v>
      </c>
      <c r="U136" s="31" t="str">
        <f>buff!BA137</f>
        <v/>
      </c>
      <c r="V136" s="31" t="str">
        <f>IF(buff!BL137=0,"",buff!BL137)</f>
        <v/>
      </c>
    </row>
    <row r="137" spans="1:22" s="31" customFormat="1" x14ac:dyDescent="0.15">
      <c r="A137" s="31">
        <f>buff!Q138</f>
        <v>200043</v>
      </c>
      <c r="B137" s="31" t="str">
        <f>buff!S138</f>
        <v>被动速度lv3</v>
      </c>
      <c r="C137" s="31" t="str">
        <f>buff!T138</f>
        <v>被动速度lv3</v>
      </c>
      <c r="D137" s="31">
        <f>VLOOKUP(buff!U138,对应表!V:W,2,FALSE)</f>
        <v>1</v>
      </c>
      <c r="E137" s="31">
        <f>buff!V138</f>
        <v>0</v>
      </c>
      <c r="F137" s="31">
        <f>buff!W138</f>
        <v>0</v>
      </c>
      <c r="G137" s="31">
        <f>buff!X138</f>
        <v>0</v>
      </c>
      <c r="H137" s="31">
        <f>buff!Y138</f>
        <v>0</v>
      </c>
      <c r="I137" s="31" t="str">
        <f>buff!AJ138</f>
        <v>SPD_P:7</v>
      </c>
      <c r="J137" s="31">
        <f>buff!AK138</f>
        <v>0</v>
      </c>
      <c r="K137" s="31">
        <f>buff!AL138</f>
        <v>0</v>
      </c>
      <c r="L137" s="31">
        <f>buff!AM138</f>
        <v>0</v>
      </c>
      <c r="M137" s="31">
        <f>buff!AN138</f>
        <v>0</v>
      </c>
      <c r="N137" s="31">
        <f>buff!AO138</f>
        <v>0</v>
      </c>
      <c r="O137" s="31">
        <f>buff!AP138</f>
        <v>0</v>
      </c>
      <c r="P137" s="31">
        <f>buff!AQ138</f>
        <v>0</v>
      </c>
      <c r="Q137" s="31">
        <f>buff!AR138</f>
        <v>0</v>
      </c>
      <c r="R137" s="31">
        <f>buff!AS138</f>
        <v>999</v>
      </c>
      <c r="S137" s="31">
        <f>buff!AT138</f>
        <v>0</v>
      </c>
      <c r="T137" s="31">
        <f>buff!AU138</f>
        <v>0</v>
      </c>
      <c r="U137" s="31" t="str">
        <f>buff!BA138</f>
        <v/>
      </c>
      <c r="V137" s="31" t="str">
        <f>IF(buff!BL138=0,"",buff!BL138)</f>
        <v/>
      </c>
    </row>
    <row r="138" spans="1:22" x14ac:dyDescent="0.15">
      <c r="A138" s="31">
        <f>buff!Q139</f>
        <v>200044</v>
      </c>
      <c r="B138" s="31" t="str">
        <f>buff!S139</f>
        <v>被动速度lv4</v>
      </c>
      <c r="C138" s="31" t="str">
        <f>buff!T139</f>
        <v>被动速度lv4</v>
      </c>
      <c r="D138" s="31">
        <f>VLOOKUP(buff!U139,对应表!V:W,2,FALSE)</f>
        <v>1</v>
      </c>
      <c r="E138" s="31">
        <f>buff!V139</f>
        <v>0</v>
      </c>
      <c r="F138" s="31">
        <f>buff!W139</f>
        <v>0</v>
      </c>
      <c r="G138" s="31">
        <f>buff!X139</f>
        <v>0</v>
      </c>
      <c r="H138" s="31">
        <f>buff!Y139</f>
        <v>0</v>
      </c>
      <c r="I138" s="31" t="str">
        <f>buff!AJ139</f>
        <v>SPD_P:8</v>
      </c>
      <c r="J138" s="31">
        <f>buff!AK139</f>
        <v>0</v>
      </c>
      <c r="K138" s="31">
        <f>buff!AL139</f>
        <v>0</v>
      </c>
      <c r="L138" s="31">
        <f>buff!AM139</f>
        <v>0</v>
      </c>
      <c r="M138" s="31">
        <f>buff!AN139</f>
        <v>0</v>
      </c>
      <c r="N138" s="31">
        <f>buff!AO139</f>
        <v>0</v>
      </c>
      <c r="O138" s="31">
        <f>buff!AP139</f>
        <v>0</v>
      </c>
      <c r="P138" s="31">
        <f>buff!AQ139</f>
        <v>0</v>
      </c>
      <c r="Q138" s="31">
        <f>buff!AR139</f>
        <v>0</v>
      </c>
      <c r="R138" s="31">
        <f>buff!AS139</f>
        <v>999</v>
      </c>
      <c r="S138" s="31">
        <f>buff!AT139</f>
        <v>0</v>
      </c>
      <c r="T138" s="31">
        <f>buff!AU139</f>
        <v>0</v>
      </c>
      <c r="U138" s="31" t="str">
        <f>buff!BA139</f>
        <v/>
      </c>
      <c r="V138" s="31" t="str">
        <f>IF(buff!BL139=0,"",buff!BL139)</f>
        <v/>
      </c>
    </row>
    <row r="139" spans="1:22" x14ac:dyDescent="0.15">
      <c r="A139" s="31">
        <f>buff!Q140</f>
        <v>200045</v>
      </c>
      <c r="B139" s="31" t="str">
        <f>buff!S140</f>
        <v>被动速度lv5</v>
      </c>
      <c r="C139" s="31" t="str">
        <f>buff!T140</f>
        <v>被动速度lv5</v>
      </c>
      <c r="D139" s="31">
        <f>VLOOKUP(buff!U140,对应表!V:W,2,FALSE)</f>
        <v>1</v>
      </c>
      <c r="E139" s="31">
        <f>buff!V140</f>
        <v>0</v>
      </c>
      <c r="F139" s="31">
        <f>buff!W140</f>
        <v>0</v>
      </c>
      <c r="G139" s="31">
        <f>buff!X140</f>
        <v>0</v>
      </c>
      <c r="H139" s="31">
        <f>buff!Y140</f>
        <v>0</v>
      </c>
      <c r="I139" s="31" t="str">
        <f>buff!AJ140</f>
        <v>SPD_P:9</v>
      </c>
      <c r="J139" s="31">
        <f>buff!AK140</f>
        <v>0</v>
      </c>
      <c r="K139" s="31">
        <f>buff!AL140</f>
        <v>0</v>
      </c>
      <c r="L139" s="31">
        <f>buff!AM140</f>
        <v>0</v>
      </c>
      <c r="M139" s="31">
        <f>buff!AN140</f>
        <v>0</v>
      </c>
      <c r="N139" s="31">
        <f>buff!AO140</f>
        <v>0</v>
      </c>
      <c r="O139" s="31">
        <f>buff!AP140</f>
        <v>0</v>
      </c>
      <c r="P139" s="31">
        <f>buff!AQ140</f>
        <v>0</v>
      </c>
      <c r="Q139" s="31">
        <f>buff!AR140</f>
        <v>0</v>
      </c>
      <c r="R139" s="31">
        <f>buff!AS140</f>
        <v>999</v>
      </c>
      <c r="S139" s="31">
        <f>buff!AT140</f>
        <v>0</v>
      </c>
      <c r="T139" s="31">
        <f>buff!AU140</f>
        <v>0</v>
      </c>
      <c r="U139" s="31" t="str">
        <f>buff!BA140</f>
        <v/>
      </c>
      <c r="V139" s="31" t="str">
        <f>IF(buff!BL140=0,"",buff!BL140)</f>
        <v/>
      </c>
    </row>
    <row r="140" spans="1:22" x14ac:dyDescent="0.15">
      <c r="A140" s="31">
        <f>buff!Q141</f>
        <v>200046</v>
      </c>
      <c r="B140" s="31" t="str">
        <f>buff!S141</f>
        <v>被动速度lv6</v>
      </c>
      <c r="C140" s="31" t="str">
        <f>buff!T141</f>
        <v>被动速度lv6</v>
      </c>
      <c r="D140" s="31">
        <f>VLOOKUP(buff!U141,对应表!V:W,2,FALSE)</f>
        <v>1</v>
      </c>
      <c r="E140" s="31">
        <f>buff!V141</f>
        <v>0</v>
      </c>
      <c r="F140" s="31">
        <f>buff!W141</f>
        <v>0</v>
      </c>
      <c r="G140" s="31">
        <f>buff!X141</f>
        <v>0</v>
      </c>
      <c r="H140" s="31">
        <f>buff!Y141</f>
        <v>0</v>
      </c>
      <c r="I140" s="31" t="str">
        <f>buff!AJ141</f>
        <v>SPD_P:10</v>
      </c>
      <c r="J140" s="31">
        <f>buff!AK141</f>
        <v>0</v>
      </c>
      <c r="K140" s="31">
        <f>buff!AL141</f>
        <v>0</v>
      </c>
      <c r="L140" s="31">
        <f>buff!AM141</f>
        <v>0</v>
      </c>
      <c r="M140" s="31">
        <f>buff!AN141</f>
        <v>0</v>
      </c>
      <c r="N140" s="31">
        <f>buff!AO141</f>
        <v>0</v>
      </c>
      <c r="O140" s="31">
        <f>buff!AP141</f>
        <v>0</v>
      </c>
      <c r="P140" s="31">
        <f>buff!AQ141</f>
        <v>0</v>
      </c>
      <c r="Q140" s="31">
        <f>buff!AR141</f>
        <v>0</v>
      </c>
      <c r="R140" s="31">
        <f>buff!AS141</f>
        <v>999</v>
      </c>
      <c r="S140" s="31">
        <f>buff!AT141</f>
        <v>0</v>
      </c>
      <c r="T140" s="31">
        <f>buff!AU141</f>
        <v>0</v>
      </c>
      <c r="U140" s="31" t="str">
        <f>buff!BA141</f>
        <v/>
      </c>
      <c r="V140" s="31" t="str">
        <f>IF(buff!BL141=0,"",buff!BL141)</f>
        <v/>
      </c>
    </row>
    <row r="141" spans="1:22" x14ac:dyDescent="0.15">
      <c r="A141" s="31">
        <f>buff!Q142</f>
        <v>200047</v>
      </c>
      <c r="B141" s="31" t="str">
        <f>buff!S142</f>
        <v>被动速度lv7</v>
      </c>
      <c r="C141" s="31" t="str">
        <f>buff!T142</f>
        <v>被动速度lv7</v>
      </c>
      <c r="D141" s="31">
        <f>VLOOKUP(buff!U142,对应表!V:W,2,FALSE)</f>
        <v>1</v>
      </c>
      <c r="E141" s="31">
        <f>buff!V142</f>
        <v>0</v>
      </c>
      <c r="F141" s="31">
        <f>buff!W142</f>
        <v>0</v>
      </c>
      <c r="G141" s="31">
        <f>buff!X142</f>
        <v>0</v>
      </c>
      <c r="H141" s="31">
        <f>buff!Y142</f>
        <v>0</v>
      </c>
      <c r="I141" s="31" t="str">
        <f>buff!AJ142</f>
        <v>SPD_P:11</v>
      </c>
      <c r="J141" s="31">
        <f>buff!AK142</f>
        <v>0</v>
      </c>
      <c r="K141" s="31">
        <f>buff!AL142</f>
        <v>0</v>
      </c>
      <c r="L141" s="31">
        <f>buff!AM142</f>
        <v>0</v>
      </c>
      <c r="M141" s="31">
        <f>buff!AN142</f>
        <v>0</v>
      </c>
      <c r="N141" s="31">
        <f>buff!AO142</f>
        <v>0</v>
      </c>
      <c r="O141" s="31">
        <f>buff!AP142</f>
        <v>0</v>
      </c>
      <c r="P141" s="31">
        <f>buff!AQ142</f>
        <v>0</v>
      </c>
      <c r="Q141" s="31">
        <f>buff!AR142</f>
        <v>0</v>
      </c>
      <c r="R141" s="31">
        <f>buff!AS142</f>
        <v>999</v>
      </c>
      <c r="S141" s="31">
        <f>buff!AT142</f>
        <v>0</v>
      </c>
      <c r="T141" s="31">
        <f>buff!AU142</f>
        <v>0</v>
      </c>
      <c r="U141" s="31" t="str">
        <f>buff!BA142</f>
        <v/>
      </c>
      <c r="V141" s="31" t="str">
        <f>IF(buff!BL142=0,"",buff!BL142)</f>
        <v/>
      </c>
    </row>
    <row r="142" spans="1:22" x14ac:dyDescent="0.15">
      <c r="A142" s="31">
        <f>buff!Q143</f>
        <v>200048</v>
      </c>
      <c r="B142" s="31" t="str">
        <f>buff!S143</f>
        <v>被动速度lv8</v>
      </c>
      <c r="C142" s="31" t="str">
        <f>buff!T143</f>
        <v>被动速度lv8</v>
      </c>
      <c r="D142" s="31">
        <f>VLOOKUP(buff!U143,对应表!V:W,2,FALSE)</f>
        <v>1</v>
      </c>
      <c r="E142" s="31">
        <f>buff!V143</f>
        <v>0</v>
      </c>
      <c r="F142" s="31">
        <f>buff!W143</f>
        <v>0</v>
      </c>
      <c r="G142" s="31">
        <f>buff!X143</f>
        <v>0</v>
      </c>
      <c r="H142" s="31">
        <f>buff!Y143</f>
        <v>0</v>
      </c>
      <c r="I142" s="31" t="str">
        <f>buff!AJ143</f>
        <v>SPD_P:12</v>
      </c>
      <c r="J142" s="31">
        <f>buff!AK143</f>
        <v>0</v>
      </c>
      <c r="K142" s="31">
        <f>buff!AL143</f>
        <v>0</v>
      </c>
      <c r="L142" s="31">
        <f>buff!AM143</f>
        <v>0</v>
      </c>
      <c r="M142" s="31">
        <f>buff!AN143</f>
        <v>0</v>
      </c>
      <c r="N142" s="31">
        <f>buff!AO143</f>
        <v>0</v>
      </c>
      <c r="O142" s="31">
        <f>buff!AP143</f>
        <v>0</v>
      </c>
      <c r="P142" s="31">
        <f>buff!AQ143</f>
        <v>0</v>
      </c>
      <c r="Q142" s="31">
        <f>buff!AR143</f>
        <v>0</v>
      </c>
      <c r="R142" s="31">
        <f>buff!AS143</f>
        <v>999</v>
      </c>
      <c r="S142" s="31">
        <f>buff!AT143</f>
        <v>0</v>
      </c>
      <c r="T142" s="31">
        <f>buff!AU143</f>
        <v>0</v>
      </c>
      <c r="U142" s="31" t="str">
        <f>buff!BA143</f>
        <v/>
      </c>
      <c r="V142" s="31" t="str">
        <f>IF(buff!BL143=0,"",buff!BL143)</f>
        <v/>
      </c>
    </row>
    <row r="143" spans="1:22" x14ac:dyDescent="0.15">
      <c r="A143" s="31">
        <f>buff!Q144</f>
        <v>200049</v>
      </c>
      <c r="B143" s="31" t="str">
        <f>buff!S144</f>
        <v>被动速度lv9</v>
      </c>
      <c r="C143" s="31" t="str">
        <f>buff!T144</f>
        <v>被动速度lv9</v>
      </c>
      <c r="D143" s="31">
        <f>VLOOKUP(buff!U144,对应表!V:W,2,FALSE)</f>
        <v>1</v>
      </c>
      <c r="E143" s="31">
        <f>buff!V144</f>
        <v>0</v>
      </c>
      <c r="F143" s="31">
        <f>buff!W144</f>
        <v>0</v>
      </c>
      <c r="G143" s="31">
        <f>buff!X144</f>
        <v>0</v>
      </c>
      <c r="H143" s="31">
        <f>buff!Y144</f>
        <v>0</v>
      </c>
      <c r="I143" s="31" t="str">
        <f>buff!AJ144</f>
        <v>SPD_P:13</v>
      </c>
      <c r="J143" s="31">
        <f>buff!AK144</f>
        <v>0</v>
      </c>
      <c r="K143" s="31">
        <f>buff!AL144</f>
        <v>0</v>
      </c>
      <c r="L143" s="31">
        <f>buff!AM144</f>
        <v>0</v>
      </c>
      <c r="M143" s="31">
        <f>buff!AN144</f>
        <v>0</v>
      </c>
      <c r="N143" s="31">
        <f>buff!AO144</f>
        <v>0</v>
      </c>
      <c r="O143" s="31">
        <f>buff!AP144</f>
        <v>0</v>
      </c>
      <c r="P143" s="31">
        <f>buff!AQ144</f>
        <v>0</v>
      </c>
      <c r="Q143" s="31">
        <f>buff!AR144</f>
        <v>0</v>
      </c>
      <c r="R143" s="31">
        <f>buff!AS144</f>
        <v>999</v>
      </c>
      <c r="S143" s="31">
        <f>buff!AT144</f>
        <v>0</v>
      </c>
      <c r="T143" s="31">
        <f>buff!AU144</f>
        <v>0</v>
      </c>
      <c r="U143" s="31" t="str">
        <f>buff!BA144</f>
        <v/>
      </c>
      <c r="V143" s="31" t="str">
        <f>IF(buff!BL144=0,"",buff!BL144)</f>
        <v/>
      </c>
    </row>
    <row r="144" spans="1:22" x14ac:dyDescent="0.15">
      <c r="A144" s="31">
        <f>buff!Q145</f>
        <v>200050</v>
      </c>
      <c r="B144" s="31" t="str">
        <f>buff!S145</f>
        <v>被动速度lv10</v>
      </c>
      <c r="C144" s="31" t="str">
        <f>buff!T145</f>
        <v>被动速度lv10</v>
      </c>
      <c r="D144" s="31">
        <f>VLOOKUP(buff!U145,对应表!V:W,2,FALSE)</f>
        <v>1</v>
      </c>
      <c r="E144" s="31">
        <f>buff!V145</f>
        <v>0</v>
      </c>
      <c r="F144" s="31">
        <f>buff!W145</f>
        <v>0</v>
      </c>
      <c r="G144" s="31">
        <f>buff!X145</f>
        <v>0</v>
      </c>
      <c r="H144" s="31">
        <f>buff!Y145</f>
        <v>0</v>
      </c>
      <c r="I144" s="31" t="str">
        <f>buff!AJ145</f>
        <v>SPD_P:14</v>
      </c>
      <c r="J144" s="31">
        <f>buff!AK145</f>
        <v>0</v>
      </c>
      <c r="K144" s="31">
        <f>buff!AL145</f>
        <v>0</v>
      </c>
      <c r="L144" s="31">
        <f>buff!AM145</f>
        <v>0</v>
      </c>
      <c r="M144" s="31">
        <f>buff!AN145</f>
        <v>0</v>
      </c>
      <c r="N144" s="31">
        <f>buff!AO145</f>
        <v>0</v>
      </c>
      <c r="O144" s="31">
        <f>buff!AP145</f>
        <v>0</v>
      </c>
      <c r="P144" s="31">
        <f>buff!AQ145</f>
        <v>0</v>
      </c>
      <c r="Q144" s="31">
        <f>buff!AR145</f>
        <v>0</v>
      </c>
      <c r="R144" s="31">
        <f>buff!AS145</f>
        <v>999</v>
      </c>
      <c r="S144" s="31">
        <f>buff!AT145</f>
        <v>0</v>
      </c>
      <c r="T144" s="31">
        <f>buff!AU145</f>
        <v>0</v>
      </c>
      <c r="U144" s="31" t="str">
        <f>buff!BA145</f>
        <v/>
      </c>
      <c r="V144" s="31" t="str">
        <f>IF(buff!BL145=0,"",buff!BL145)</f>
        <v/>
      </c>
    </row>
    <row r="145" spans="1:22" x14ac:dyDescent="0.15">
      <c r="A145" s="31">
        <f>buff!Q146</f>
        <v>200051</v>
      </c>
      <c r="B145" s="31" t="str">
        <f>buff!S146</f>
        <v>被动速度lv11</v>
      </c>
      <c r="C145" s="31" t="str">
        <f>buff!T146</f>
        <v>被动速度lv11</v>
      </c>
      <c r="D145" s="31">
        <f>VLOOKUP(buff!U146,对应表!V:W,2,FALSE)</f>
        <v>1</v>
      </c>
      <c r="E145" s="31">
        <f>buff!V146</f>
        <v>0</v>
      </c>
      <c r="F145" s="31">
        <f>buff!W146</f>
        <v>0</v>
      </c>
      <c r="G145" s="31">
        <f>buff!X146</f>
        <v>0</v>
      </c>
      <c r="H145" s="31">
        <f>buff!Y146</f>
        <v>0</v>
      </c>
      <c r="I145" s="31" t="str">
        <f>buff!AJ146</f>
        <v>SPD_P:15</v>
      </c>
      <c r="J145" s="31">
        <f>buff!AK146</f>
        <v>0</v>
      </c>
      <c r="K145" s="31">
        <f>buff!AL146</f>
        <v>0</v>
      </c>
      <c r="L145" s="31">
        <f>buff!AM146</f>
        <v>0</v>
      </c>
      <c r="M145" s="31">
        <f>buff!AN146</f>
        <v>0</v>
      </c>
      <c r="N145" s="31">
        <f>buff!AO146</f>
        <v>0</v>
      </c>
      <c r="O145" s="31">
        <f>buff!AP146</f>
        <v>0</v>
      </c>
      <c r="P145" s="31">
        <f>buff!AQ146</f>
        <v>0</v>
      </c>
      <c r="Q145" s="31">
        <f>buff!AR146</f>
        <v>0</v>
      </c>
      <c r="R145" s="31">
        <f>buff!AS146</f>
        <v>999</v>
      </c>
      <c r="S145" s="31">
        <f>buff!AT146</f>
        <v>0</v>
      </c>
      <c r="T145" s="31">
        <f>buff!AU146</f>
        <v>0</v>
      </c>
      <c r="U145" s="31" t="str">
        <f>buff!BA146</f>
        <v/>
      </c>
      <c r="V145" s="31" t="str">
        <f>IF(buff!BL146=0,"",buff!BL146)</f>
        <v/>
      </c>
    </row>
    <row r="146" spans="1:22" x14ac:dyDescent="0.15">
      <c r="A146" s="31">
        <f>buff!Q147</f>
        <v>200052</v>
      </c>
      <c r="B146" s="31" t="str">
        <f>buff!S147</f>
        <v>被动速度lv12</v>
      </c>
      <c r="C146" s="31" t="str">
        <f>buff!T147</f>
        <v>被动速度lv12</v>
      </c>
      <c r="D146" s="31">
        <f>VLOOKUP(buff!U147,对应表!V:W,2,FALSE)</f>
        <v>1</v>
      </c>
      <c r="E146" s="31">
        <f>buff!V147</f>
        <v>0</v>
      </c>
      <c r="F146" s="31">
        <f>buff!W147</f>
        <v>0</v>
      </c>
      <c r="G146" s="31">
        <f>buff!X147</f>
        <v>0</v>
      </c>
      <c r="H146" s="31">
        <f>buff!Y147</f>
        <v>0</v>
      </c>
      <c r="I146" s="31" t="str">
        <f>buff!AJ147</f>
        <v>SPD_P:16</v>
      </c>
      <c r="J146" s="31">
        <f>buff!AK147</f>
        <v>0</v>
      </c>
      <c r="K146" s="31">
        <f>buff!AL147</f>
        <v>0</v>
      </c>
      <c r="L146" s="31">
        <f>buff!AM147</f>
        <v>0</v>
      </c>
      <c r="M146" s="31">
        <f>buff!AN147</f>
        <v>0</v>
      </c>
      <c r="N146" s="31">
        <f>buff!AO147</f>
        <v>0</v>
      </c>
      <c r="O146" s="31">
        <f>buff!AP147</f>
        <v>0</v>
      </c>
      <c r="P146" s="31">
        <f>buff!AQ147</f>
        <v>0</v>
      </c>
      <c r="Q146" s="31">
        <f>buff!AR147</f>
        <v>0</v>
      </c>
      <c r="R146" s="31">
        <f>buff!AS147</f>
        <v>999</v>
      </c>
      <c r="S146" s="31">
        <f>buff!AT147</f>
        <v>0</v>
      </c>
      <c r="T146" s="31">
        <f>buff!AU147</f>
        <v>0</v>
      </c>
      <c r="U146" s="31" t="str">
        <f>buff!BA147</f>
        <v/>
      </c>
      <c r="V146" s="31" t="str">
        <f>IF(buff!BL147=0,"",buff!BL147)</f>
        <v/>
      </c>
    </row>
    <row r="147" spans="1:22" x14ac:dyDescent="0.15">
      <c r="A147" s="31">
        <f>buff!Q148</f>
        <v>200053</v>
      </c>
      <c r="B147" s="31" t="str">
        <f>buff!S148</f>
        <v>被动速度lv13</v>
      </c>
      <c r="C147" s="31" t="str">
        <f>buff!T148</f>
        <v>被动速度lv13</v>
      </c>
      <c r="D147" s="31">
        <f>VLOOKUP(buff!U148,对应表!V:W,2,FALSE)</f>
        <v>1</v>
      </c>
      <c r="E147" s="31">
        <f>buff!V148</f>
        <v>0</v>
      </c>
      <c r="F147" s="31">
        <f>buff!W148</f>
        <v>0</v>
      </c>
      <c r="G147" s="31">
        <f>buff!X148</f>
        <v>0</v>
      </c>
      <c r="H147" s="31">
        <f>buff!Y148</f>
        <v>0</v>
      </c>
      <c r="I147" s="31" t="str">
        <f>buff!AJ148</f>
        <v>SPD_P:17</v>
      </c>
      <c r="J147" s="31">
        <f>buff!AK148</f>
        <v>0</v>
      </c>
      <c r="K147" s="31">
        <f>buff!AL148</f>
        <v>0</v>
      </c>
      <c r="L147" s="31">
        <f>buff!AM148</f>
        <v>0</v>
      </c>
      <c r="M147" s="31">
        <f>buff!AN148</f>
        <v>0</v>
      </c>
      <c r="N147" s="31">
        <f>buff!AO148</f>
        <v>0</v>
      </c>
      <c r="O147" s="31">
        <f>buff!AP148</f>
        <v>0</v>
      </c>
      <c r="P147" s="31">
        <f>buff!AQ148</f>
        <v>0</v>
      </c>
      <c r="Q147" s="31">
        <f>buff!AR148</f>
        <v>0</v>
      </c>
      <c r="R147" s="31">
        <f>buff!AS148</f>
        <v>999</v>
      </c>
      <c r="S147" s="31">
        <f>buff!AT148</f>
        <v>0</v>
      </c>
      <c r="T147" s="31">
        <f>buff!AU148</f>
        <v>0</v>
      </c>
      <c r="U147" s="31" t="str">
        <f>buff!BA148</f>
        <v/>
      </c>
      <c r="V147" s="31" t="str">
        <f>IF(buff!BL148=0,"",buff!BL148)</f>
        <v/>
      </c>
    </row>
    <row r="148" spans="1:22" x14ac:dyDescent="0.15">
      <c r="A148" s="31">
        <f>buff!Q149</f>
        <v>200054</v>
      </c>
      <c r="B148" s="31" t="str">
        <f>buff!S149</f>
        <v>被动速度lv14</v>
      </c>
      <c r="C148" s="31" t="str">
        <f>buff!T149</f>
        <v>被动速度lv14</v>
      </c>
      <c r="D148" s="31">
        <f>VLOOKUP(buff!U149,对应表!V:W,2,FALSE)</f>
        <v>1</v>
      </c>
      <c r="E148" s="31">
        <f>buff!V149</f>
        <v>0</v>
      </c>
      <c r="F148" s="31">
        <f>buff!W149</f>
        <v>0</v>
      </c>
      <c r="G148" s="31">
        <f>buff!X149</f>
        <v>0</v>
      </c>
      <c r="H148" s="31">
        <f>buff!Y149</f>
        <v>0</v>
      </c>
      <c r="I148" s="31" t="str">
        <f>buff!AJ149</f>
        <v>SPD_P:18</v>
      </c>
      <c r="J148" s="31">
        <f>buff!AK149</f>
        <v>0</v>
      </c>
      <c r="K148" s="31">
        <f>buff!AL149</f>
        <v>0</v>
      </c>
      <c r="L148" s="31">
        <f>buff!AM149</f>
        <v>0</v>
      </c>
      <c r="M148" s="31">
        <f>buff!AN149</f>
        <v>0</v>
      </c>
      <c r="N148" s="31">
        <f>buff!AO149</f>
        <v>0</v>
      </c>
      <c r="O148" s="31">
        <f>buff!AP149</f>
        <v>0</v>
      </c>
      <c r="P148" s="31">
        <f>buff!AQ149</f>
        <v>0</v>
      </c>
      <c r="Q148" s="31">
        <f>buff!AR149</f>
        <v>0</v>
      </c>
      <c r="R148" s="31">
        <f>buff!AS149</f>
        <v>999</v>
      </c>
      <c r="S148" s="31">
        <f>buff!AT149</f>
        <v>0</v>
      </c>
      <c r="T148" s="31">
        <f>buff!AU149</f>
        <v>0</v>
      </c>
      <c r="U148" s="31" t="str">
        <f>buff!BA149</f>
        <v/>
      </c>
      <c r="V148" s="31" t="str">
        <f>IF(buff!BL149=0,"",buff!BL149)</f>
        <v/>
      </c>
    </row>
    <row r="149" spans="1:22" x14ac:dyDescent="0.15">
      <c r="A149" s="31">
        <f>buff!Q150</f>
        <v>200055</v>
      </c>
      <c r="B149" s="31" t="str">
        <f>buff!S150</f>
        <v>被动速度lv15</v>
      </c>
      <c r="C149" s="31" t="str">
        <f>buff!T150</f>
        <v>被动速度lv15</v>
      </c>
      <c r="D149" s="31">
        <f>VLOOKUP(buff!U150,对应表!V:W,2,FALSE)</f>
        <v>1</v>
      </c>
      <c r="E149" s="31">
        <f>buff!V150</f>
        <v>0</v>
      </c>
      <c r="F149" s="31">
        <f>buff!W150</f>
        <v>0</v>
      </c>
      <c r="G149" s="31">
        <f>buff!X150</f>
        <v>0</v>
      </c>
      <c r="H149" s="31">
        <f>buff!Y150</f>
        <v>0</v>
      </c>
      <c r="I149" s="31" t="str">
        <f>buff!AJ150</f>
        <v>SPD_P:19</v>
      </c>
      <c r="J149" s="31">
        <f>buff!AK150</f>
        <v>0</v>
      </c>
      <c r="K149" s="31">
        <f>buff!AL150</f>
        <v>0</v>
      </c>
      <c r="L149" s="31">
        <f>buff!AM150</f>
        <v>0</v>
      </c>
      <c r="M149" s="31">
        <f>buff!AN150</f>
        <v>0</v>
      </c>
      <c r="N149" s="31">
        <f>buff!AO150</f>
        <v>0</v>
      </c>
      <c r="O149" s="31">
        <f>buff!AP150</f>
        <v>0</v>
      </c>
      <c r="P149" s="31">
        <f>buff!AQ150</f>
        <v>0</v>
      </c>
      <c r="Q149" s="31">
        <f>buff!AR150</f>
        <v>0</v>
      </c>
      <c r="R149" s="31">
        <f>buff!AS150</f>
        <v>999</v>
      </c>
      <c r="S149" s="31">
        <f>buff!AT150</f>
        <v>0</v>
      </c>
      <c r="T149" s="31">
        <f>buff!AU150</f>
        <v>0</v>
      </c>
      <c r="U149" s="31" t="str">
        <f>buff!BA150</f>
        <v/>
      </c>
      <c r="V149" s="31" t="str">
        <f>IF(buff!BL150=0,"",buff!BL150)</f>
        <v/>
      </c>
    </row>
    <row r="150" spans="1:22" x14ac:dyDescent="0.15">
      <c r="A150" s="31">
        <f>buff!Q151</f>
        <v>200056</v>
      </c>
      <c r="B150" s="31" t="str">
        <f>buff!S151</f>
        <v>被动速度lv16</v>
      </c>
      <c r="C150" s="31" t="str">
        <f>buff!T151</f>
        <v>被动速度lv16</v>
      </c>
      <c r="D150" s="31">
        <f>VLOOKUP(buff!U151,对应表!V:W,2,FALSE)</f>
        <v>1</v>
      </c>
      <c r="E150" s="31">
        <f>buff!V151</f>
        <v>0</v>
      </c>
      <c r="F150" s="31">
        <f>buff!W151</f>
        <v>0</v>
      </c>
      <c r="G150" s="31">
        <f>buff!X151</f>
        <v>0</v>
      </c>
      <c r="H150" s="31">
        <f>buff!Y151</f>
        <v>0</v>
      </c>
      <c r="I150" s="31" t="str">
        <f>buff!AJ151</f>
        <v>SPD_P:20</v>
      </c>
      <c r="J150" s="31">
        <f>buff!AK151</f>
        <v>0</v>
      </c>
      <c r="K150" s="31">
        <f>buff!AL151</f>
        <v>0</v>
      </c>
      <c r="L150" s="31">
        <f>buff!AM151</f>
        <v>0</v>
      </c>
      <c r="M150" s="31">
        <f>buff!AN151</f>
        <v>0</v>
      </c>
      <c r="N150" s="31">
        <f>buff!AO151</f>
        <v>0</v>
      </c>
      <c r="O150" s="31">
        <f>buff!AP151</f>
        <v>0</v>
      </c>
      <c r="P150" s="31">
        <f>buff!AQ151</f>
        <v>0</v>
      </c>
      <c r="Q150" s="31">
        <f>buff!AR151</f>
        <v>0</v>
      </c>
      <c r="R150" s="31">
        <f>buff!AS151</f>
        <v>999</v>
      </c>
      <c r="S150" s="31">
        <f>buff!AT151</f>
        <v>0</v>
      </c>
      <c r="T150" s="31">
        <f>buff!AU151</f>
        <v>0</v>
      </c>
      <c r="U150" s="31" t="str">
        <f>buff!BA151</f>
        <v/>
      </c>
      <c r="V150" s="31" t="str">
        <f>IF(buff!BL151=0,"",buff!BL151)</f>
        <v/>
      </c>
    </row>
    <row r="151" spans="1:22" x14ac:dyDescent="0.15">
      <c r="A151" s="31">
        <f>buff!Q152</f>
        <v>200057</v>
      </c>
      <c r="B151" s="31" t="str">
        <f>buff!S152</f>
        <v>被动速度lv17</v>
      </c>
      <c r="C151" s="31" t="str">
        <f>buff!T152</f>
        <v>被动速度lv17</v>
      </c>
      <c r="D151" s="31">
        <f>VLOOKUP(buff!U152,对应表!V:W,2,FALSE)</f>
        <v>1</v>
      </c>
      <c r="E151" s="31">
        <f>buff!V152</f>
        <v>0</v>
      </c>
      <c r="F151" s="31">
        <f>buff!W152</f>
        <v>0</v>
      </c>
      <c r="G151" s="31">
        <f>buff!X152</f>
        <v>0</v>
      </c>
      <c r="H151" s="31">
        <f>buff!Y152</f>
        <v>0</v>
      </c>
      <c r="I151" s="31" t="str">
        <f>buff!AJ152</f>
        <v>SPD_P:21</v>
      </c>
      <c r="J151" s="31">
        <f>buff!AK152</f>
        <v>0</v>
      </c>
      <c r="K151" s="31">
        <f>buff!AL152</f>
        <v>0</v>
      </c>
      <c r="L151" s="31">
        <f>buff!AM152</f>
        <v>0</v>
      </c>
      <c r="M151" s="31">
        <f>buff!AN152</f>
        <v>0</v>
      </c>
      <c r="N151" s="31">
        <f>buff!AO152</f>
        <v>0</v>
      </c>
      <c r="O151" s="31">
        <f>buff!AP152</f>
        <v>0</v>
      </c>
      <c r="P151" s="31">
        <f>buff!AQ152</f>
        <v>0</v>
      </c>
      <c r="Q151" s="31">
        <f>buff!AR152</f>
        <v>0</v>
      </c>
      <c r="R151" s="31">
        <f>buff!AS152</f>
        <v>999</v>
      </c>
      <c r="S151" s="31">
        <f>buff!AT152</f>
        <v>0</v>
      </c>
      <c r="T151" s="31">
        <f>buff!AU152</f>
        <v>0</v>
      </c>
      <c r="U151" s="31" t="str">
        <f>buff!BA152</f>
        <v/>
      </c>
      <c r="V151" s="31" t="str">
        <f>IF(buff!BL152=0,"",buff!BL152)</f>
        <v/>
      </c>
    </row>
    <row r="152" spans="1:22" x14ac:dyDescent="0.15">
      <c r="A152" s="31">
        <f>buff!Q153</f>
        <v>200058</v>
      </c>
      <c r="B152" s="31" t="str">
        <f>buff!S153</f>
        <v>被动速度lv18</v>
      </c>
      <c r="C152" s="31" t="str">
        <f>buff!T153</f>
        <v>被动速度lv18</v>
      </c>
      <c r="D152" s="31">
        <f>VLOOKUP(buff!U153,对应表!V:W,2,FALSE)</f>
        <v>1</v>
      </c>
      <c r="E152" s="31">
        <f>buff!V153</f>
        <v>0</v>
      </c>
      <c r="F152" s="31">
        <f>buff!W153</f>
        <v>0</v>
      </c>
      <c r="G152" s="31">
        <f>buff!X153</f>
        <v>0</v>
      </c>
      <c r="H152" s="31">
        <f>buff!Y153</f>
        <v>0</v>
      </c>
      <c r="I152" s="31" t="str">
        <f>buff!AJ153</f>
        <v>SPD_P:22</v>
      </c>
      <c r="J152" s="31">
        <f>buff!AK153</f>
        <v>0</v>
      </c>
      <c r="K152" s="31">
        <f>buff!AL153</f>
        <v>0</v>
      </c>
      <c r="L152" s="31">
        <f>buff!AM153</f>
        <v>0</v>
      </c>
      <c r="M152" s="31">
        <f>buff!AN153</f>
        <v>0</v>
      </c>
      <c r="N152" s="31">
        <f>buff!AO153</f>
        <v>0</v>
      </c>
      <c r="O152" s="31">
        <f>buff!AP153</f>
        <v>0</v>
      </c>
      <c r="P152" s="31">
        <f>buff!AQ153</f>
        <v>0</v>
      </c>
      <c r="Q152" s="31">
        <f>buff!AR153</f>
        <v>0</v>
      </c>
      <c r="R152" s="31">
        <f>buff!AS153</f>
        <v>999</v>
      </c>
      <c r="S152" s="31">
        <f>buff!AT153</f>
        <v>0</v>
      </c>
      <c r="T152" s="31">
        <f>buff!AU153</f>
        <v>0</v>
      </c>
      <c r="U152" s="31" t="str">
        <f>buff!BA153</f>
        <v/>
      </c>
      <c r="V152" s="31" t="str">
        <f>IF(buff!BL153=0,"",buff!BL153)</f>
        <v/>
      </c>
    </row>
    <row r="153" spans="1:22" x14ac:dyDescent="0.15">
      <c r="A153" s="31">
        <f>buff!Q154</f>
        <v>200059</v>
      </c>
      <c r="B153" s="31" t="str">
        <f>buff!S154</f>
        <v>被动速度lv19</v>
      </c>
      <c r="C153" s="31" t="str">
        <f>buff!T154</f>
        <v>被动速度lv19</v>
      </c>
      <c r="D153" s="31">
        <f>VLOOKUP(buff!U154,对应表!V:W,2,FALSE)</f>
        <v>1</v>
      </c>
      <c r="E153" s="31">
        <f>buff!V154</f>
        <v>0</v>
      </c>
      <c r="F153" s="31">
        <f>buff!W154</f>
        <v>0</v>
      </c>
      <c r="G153" s="31">
        <f>buff!X154</f>
        <v>0</v>
      </c>
      <c r="H153" s="31">
        <f>buff!Y154</f>
        <v>0</v>
      </c>
      <c r="I153" s="31" t="str">
        <f>buff!AJ154</f>
        <v>SPD_P:23</v>
      </c>
      <c r="J153" s="31">
        <f>buff!AK154</f>
        <v>0</v>
      </c>
      <c r="K153" s="31">
        <f>buff!AL154</f>
        <v>0</v>
      </c>
      <c r="L153" s="31">
        <f>buff!AM154</f>
        <v>0</v>
      </c>
      <c r="M153" s="31">
        <f>buff!AN154</f>
        <v>0</v>
      </c>
      <c r="N153" s="31">
        <f>buff!AO154</f>
        <v>0</v>
      </c>
      <c r="O153" s="31">
        <f>buff!AP154</f>
        <v>0</v>
      </c>
      <c r="P153" s="31">
        <f>buff!AQ154</f>
        <v>0</v>
      </c>
      <c r="Q153" s="31">
        <f>buff!AR154</f>
        <v>0</v>
      </c>
      <c r="R153" s="31">
        <f>buff!AS154</f>
        <v>999</v>
      </c>
      <c r="S153" s="31">
        <f>buff!AT154</f>
        <v>0</v>
      </c>
      <c r="T153" s="31">
        <f>buff!AU154</f>
        <v>0</v>
      </c>
      <c r="U153" s="31" t="str">
        <f>buff!BA154</f>
        <v/>
      </c>
      <c r="V153" s="31" t="str">
        <f>IF(buff!BL154=0,"",buff!BL154)</f>
        <v/>
      </c>
    </row>
    <row r="154" spans="1:22" x14ac:dyDescent="0.15">
      <c r="A154" s="31">
        <f>buff!Q155</f>
        <v>200060</v>
      </c>
      <c r="B154" s="31" t="str">
        <f>buff!S155</f>
        <v>被动速度lv20</v>
      </c>
      <c r="C154" s="31" t="str">
        <f>buff!T155</f>
        <v>被动速度lv20</v>
      </c>
      <c r="D154" s="31">
        <f>VLOOKUP(buff!U155,对应表!V:W,2,FALSE)</f>
        <v>1</v>
      </c>
      <c r="E154" s="31">
        <f>buff!V155</f>
        <v>0</v>
      </c>
      <c r="F154" s="31">
        <f>buff!W155</f>
        <v>0</v>
      </c>
      <c r="G154" s="31">
        <f>buff!X155</f>
        <v>0</v>
      </c>
      <c r="H154" s="31">
        <f>buff!Y155</f>
        <v>0</v>
      </c>
      <c r="I154" s="31" t="str">
        <f>buff!AJ155</f>
        <v>SPD_P:24</v>
      </c>
      <c r="J154" s="31">
        <f>buff!AK155</f>
        <v>0</v>
      </c>
      <c r="K154" s="31">
        <f>buff!AL155</f>
        <v>0</v>
      </c>
      <c r="L154" s="31">
        <f>buff!AM155</f>
        <v>0</v>
      </c>
      <c r="M154" s="31">
        <f>buff!AN155</f>
        <v>0</v>
      </c>
      <c r="N154" s="31">
        <f>buff!AO155</f>
        <v>0</v>
      </c>
      <c r="O154" s="31">
        <f>buff!AP155</f>
        <v>0</v>
      </c>
      <c r="P154" s="31">
        <f>buff!AQ155</f>
        <v>0</v>
      </c>
      <c r="Q154" s="31">
        <f>buff!AR155</f>
        <v>0</v>
      </c>
      <c r="R154" s="31">
        <f>buff!AS155</f>
        <v>999</v>
      </c>
      <c r="S154" s="31">
        <f>buff!AT155</f>
        <v>0</v>
      </c>
      <c r="T154" s="31">
        <f>buff!AU155</f>
        <v>0</v>
      </c>
      <c r="U154" s="31" t="str">
        <f>buff!BA155</f>
        <v/>
      </c>
      <c r="V154" s="31" t="str">
        <f>IF(buff!BL155=0,"",buff!BL155)</f>
        <v/>
      </c>
    </row>
    <row r="155" spans="1:22" x14ac:dyDescent="0.15">
      <c r="A155" s="31">
        <f>buff!Q156</f>
        <v>200061</v>
      </c>
      <c r="B155" s="31" t="str">
        <f>buff!S156</f>
        <v>被动命中lv1</v>
      </c>
      <c r="C155" s="31" t="str">
        <f>buff!T156</f>
        <v>被动命中lv1</v>
      </c>
      <c r="D155" s="31">
        <f>VLOOKUP(buff!U156,对应表!V:W,2,FALSE)</f>
        <v>1</v>
      </c>
      <c r="E155" s="31">
        <f>buff!V156</f>
        <v>0</v>
      </c>
      <c r="F155" s="31">
        <f>buff!W156</f>
        <v>0</v>
      </c>
      <c r="G155" s="31">
        <f>buff!X156</f>
        <v>0</v>
      </c>
      <c r="H155" s="31">
        <f>buff!Y156</f>
        <v>0</v>
      </c>
      <c r="I155" s="31" t="str">
        <f>buff!AJ156</f>
        <v>HIT:5</v>
      </c>
      <c r="J155" s="31">
        <f>buff!AK156</f>
        <v>0</v>
      </c>
      <c r="K155" s="31">
        <f>buff!AL156</f>
        <v>0</v>
      </c>
      <c r="L155" s="31">
        <f>buff!AM156</f>
        <v>0</v>
      </c>
      <c r="M155" s="31">
        <f>buff!AN156</f>
        <v>0</v>
      </c>
      <c r="N155" s="31">
        <f>buff!AO156</f>
        <v>0</v>
      </c>
      <c r="O155" s="31">
        <f>buff!AP156</f>
        <v>0</v>
      </c>
      <c r="P155" s="31">
        <f>buff!AQ156</f>
        <v>0</v>
      </c>
      <c r="Q155" s="31">
        <f>buff!AR156</f>
        <v>0</v>
      </c>
      <c r="R155" s="31">
        <f>buff!AS156</f>
        <v>999</v>
      </c>
      <c r="S155" s="31">
        <f>buff!AT156</f>
        <v>0</v>
      </c>
      <c r="T155" s="31">
        <f>buff!AU156</f>
        <v>0</v>
      </c>
      <c r="U155" s="31" t="str">
        <f>buff!BA156</f>
        <v/>
      </c>
      <c r="V155" s="31" t="str">
        <f>IF(buff!BL156=0,"",buff!BL156)</f>
        <v/>
      </c>
    </row>
    <row r="156" spans="1:22" x14ac:dyDescent="0.15">
      <c r="A156" s="31">
        <f>buff!Q157</f>
        <v>200062</v>
      </c>
      <c r="B156" s="31" t="str">
        <f>buff!S157</f>
        <v>被动命中lv2</v>
      </c>
      <c r="C156" s="31" t="str">
        <f>buff!T157</f>
        <v>被动命中lv2</v>
      </c>
      <c r="D156" s="31">
        <f>VLOOKUP(buff!U157,对应表!V:W,2,FALSE)</f>
        <v>1</v>
      </c>
      <c r="E156" s="31">
        <f>buff!V157</f>
        <v>0</v>
      </c>
      <c r="F156" s="31">
        <f>buff!W157</f>
        <v>0</v>
      </c>
      <c r="G156" s="31">
        <f>buff!X157</f>
        <v>0</v>
      </c>
      <c r="H156" s="31">
        <f>buff!Y157</f>
        <v>0</v>
      </c>
      <c r="I156" s="31" t="str">
        <f>buff!AJ157</f>
        <v>HIT:6</v>
      </c>
      <c r="J156" s="31">
        <f>buff!AK157</f>
        <v>0</v>
      </c>
      <c r="K156" s="31">
        <f>buff!AL157</f>
        <v>0</v>
      </c>
      <c r="L156" s="31">
        <f>buff!AM157</f>
        <v>0</v>
      </c>
      <c r="M156" s="31">
        <f>buff!AN157</f>
        <v>0</v>
      </c>
      <c r="N156" s="31">
        <f>buff!AO157</f>
        <v>0</v>
      </c>
      <c r="O156" s="31">
        <f>buff!AP157</f>
        <v>0</v>
      </c>
      <c r="P156" s="31">
        <f>buff!AQ157</f>
        <v>0</v>
      </c>
      <c r="Q156" s="31">
        <f>buff!AR157</f>
        <v>0</v>
      </c>
      <c r="R156" s="31">
        <f>buff!AS157</f>
        <v>999</v>
      </c>
      <c r="S156" s="31">
        <f>buff!AT157</f>
        <v>0</v>
      </c>
      <c r="T156" s="31">
        <f>buff!AU157</f>
        <v>0</v>
      </c>
      <c r="U156" s="31" t="str">
        <f>buff!BA157</f>
        <v/>
      </c>
      <c r="V156" s="31" t="str">
        <f>IF(buff!BL157=0,"",buff!BL157)</f>
        <v/>
      </c>
    </row>
    <row r="157" spans="1:22" x14ac:dyDescent="0.15">
      <c r="A157" s="31">
        <f>buff!Q158</f>
        <v>200063</v>
      </c>
      <c r="B157" s="31" t="str">
        <f>buff!S158</f>
        <v>被动命中lv3</v>
      </c>
      <c r="C157" s="31" t="str">
        <f>buff!T158</f>
        <v>被动命中lv3</v>
      </c>
      <c r="D157" s="31">
        <f>VLOOKUP(buff!U158,对应表!V:W,2,FALSE)</f>
        <v>1</v>
      </c>
      <c r="E157" s="31">
        <f>buff!V158</f>
        <v>0</v>
      </c>
      <c r="F157" s="31">
        <f>buff!W158</f>
        <v>0</v>
      </c>
      <c r="G157" s="31">
        <f>buff!X158</f>
        <v>0</v>
      </c>
      <c r="H157" s="31">
        <f>buff!Y158</f>
        <v>0</v>
      </c>
      <c r="I157" s="31" t="str">
        <f>buff!AJ158</f>
        <v>HIT:7</v>
      </c>
      <c r="J157" s="31">
        <f>buff!AK158</f>
        <v>0</v>
      </c>
      <c r="K157" s="31">
        <f>buff!AL158</f>
        <v>0</v>
      </c>
      <c r="L157" s="31">
        <f>buff!AM158</f>
        <v>0</v>
      </c>
      <c r="M157" s="31">
        <f>buff!AN158</f>
        <v>0</v>
      </c>
      <c r="N157" s="31">
        <f>buff!AO158</f>
        <v>0</v>
      </c>
      <c r="O157" s="31">
        <f>buff!AP158</f>
        <v>0</v>
      </c>
      <c r="P157" s="31">
        <f>buff!AQ158</f>
        <v>0</v>
      </c>
      <c r="Q157" s="31">
        <f>buff!AR158</f>
        <v>0</v>
      </c>
      <c r="R157" s="31">
        <f>buff!AS158</f>
        <v>999</v>
      </c>
      <c r="S157" s="31">
        <f>buff!AT158</f>
        <v>0</v>
      </c>
      <c r="T157" s="31">
        <f>buff!AU158</f>
        <v>0</v>
      </c>
      <c r="U157" s="31" t="str">
        <f>buff!BA158</f>
        <v/>
      </c>
      <c r="V157" s="31" t="str">
        <f>IF(buff!BL158=0,"",buff!BL158)</f>
        <v/>
      </c>
    </row>
    <row r="158" spans="1:22" x14ac:dyDescent="0.15">
      <c r="A158" s="31">
        <f>buff!Q159</f>
        <v>200064</v>
      </c>
      <c r="B158" s="31" t="str">
        <f>buff!S159</f>
        <v>被动命中lv4</v>
      </c>
      <c r="C158" s="31" t="str">
        <f>buff!T159</f>
        <v>被动命中lv4</v>
      </c>
      <c r="D158" s="31">
        <f>VLOOKUP(buff!U159,对应表!V:W,2,FALSE)</f>
        <v>1</v>
      </c>
      <c r="E158" s="31">
        <f>buff!V159</f>
        <v>0</v>
      </c>
      <c r="F158" s="31">
        <f>buff!W159</f>
        <v>0</v>
      </c>
      <c r="G158" s="31">
        <f>buff!X159</f>
        <v>0</v>
      </c>
      <c r="H158" s="31">
        <f>buff!Y159</f>
        <v>0</v>
      </c>
      <c r="I158" s="31" t="str">
        <f>buff!AJ159</f>
        <v>HIT:8</v>
      </c>
      <c r="J158" s="31">
        <f>buff!AK159</f>
        <v>0</v>
      </c>
      <c r="K158" s="31">
        <f>buff!AL159</f>
        <v>0</v>
      </c>
      <c r="L158" s="31">
        <f>buff!AM159</f>
        <v>0</v>
      </c>
      <c r="M158" s="31">
        <f>buff!AN159</f>
        <v>0</v>
      </c>
      <c r="N158" s="31">
        <f>buff!AO159</f>
        <v>0</v>
      </c>
      <c r="O158" s="31">
        <f>buff!AP159</f>
        <v>0</v>
      </c>
      <c r="P158" s="31">
        <f>buff!AQ159</f>
        <v>0</v>
      </c>
      <c r="Q158" s="31">
        <f>buff!AR159</f>
        <v>0</v>
      </c>
      <c r="R158" s="31">
        <f>buff!AS159</f>
        <v>999</v>
      </c>
      <c r="S158" s="31">
        <f>buff!AT159</f>
        <v>0</v>
      </c>
      <c r="T158" s="31">
        <f>buff!AU159</f>
        <v>0</v>
      </c>
      <c r="U158" s="31" t="str">
        <f>buff!BA159</f>
        <v/>
      </c>
      <c r="V158" s="31" t="str">
        <f>IF(buff!BL159=0,"",buff!BL159)</f>
        <v/>
      </c>
    </row>
    <row r="159" spans="1:22" x14ac:dyDescent="0.15">
      <c r="A159" s="31">
        <f>buff!Q160</f>
        <v>200065</v>
      </c>
      <c r="B159" s="31" t="str">
        <f>buff!S160</f>
        <v>被动命中lv5</v>
      </c>
      <c r="C159" s="31" t="str">
        <f>buff!T160</f>
        <v>被动命中lv5</v>
      </c>
      <c r="D159" s="31">
        <f>VLOOKUP(buff!U160,对应表!V:W,2,FALSE)</f>
        <v>1</v>
      </c>
      <c r="E159" s="31">
        <f>buff!V160</f>
        <v>0</v>
      </c>
      <c r="F159" s="31">
        <f>buff!W160</f>
        <v>0</v>
      </c>
      <c r="G159" s="31">
        <f>buff!X160</f>
        <v>0</v>
      </c>
      <c r="H159" s="31">
        <f>buff!Y160</f>
        <v>0</v>
      </c>
      <c r="I159" s="31" t="str">
        <f>buff!AJ160</f>
        <v>HIT:9</v>
      </c>
      <c r="J159" s="31">
        <f>buff!AK160</f>
        <v>0</v>
      </c>
      <c r="K159" s="31">
        <f>buff!AL160</f>
        <v>0</v>
      </c>
      <c r="L159" s="31">
        <f>buff!AM160</f>
        <v>0</v>
      </c>
      <c r="M159" s="31">
        <f>buff!AN160</f>
        <v>0</v>
      </c>
      <c r="N159" s="31">
        <f>buff!AO160</f>
        <v>0</v>
      </c>
      <c r="O159" s="31">
        <f>buff!AP160</f>
        <v>0</v>
      </c>
      <c r="P159" s="31">
        <f>buff!AQ160</f>
        <v>0</v>
      </c>
      <c r="Q159" s="31">
        <f>buff!AR160</f>
        <v>0</v>
      </c>
      <c r="R159" s="31">
        <f>buff!AS160</f>
        <v>999</v>
      </c>
      <c r="S159" s="31">
        <f>buff!AT160</f>
        <v>0</v>
      </c>
      <c r="T159" s="31">
        <f>buff!AU160</f>
        <v>0</v>
      </c>
      <c r="U159" s="31" t="str">
        <f>buff!BA160</f>
        <v/>
      </c>
      <c r="V159" s="31" t="str">
        <f>IF(buff!BL160=0,"",buff!BL160)</f>
        <v/>
      </c>
    </row>
    <row r="160" spans="1:22" x14ac:dyDescent="0.15">
      <c r="A160" s="31">
        <f>buff!Q161</f>
        <v>200066</v>
      </c>
      <c r="B160" s="31" t="str">
        <f>buff!S161</f>
        <v>被动命中lv6</v>
      </c>
      <c r="C160" s="31" t="str">
        <f>buff!T161</f>
        <v>被动命中lv6</v>
      </c>
      <c r="D160" s="31">
        <f>VLOOKUP(buff!U161,对应表!V:W,2,FALSE)</f>
        <v>1</v>
      </c>
      <c r="E160" s="31">
        <f>buff!V161</f>
        <v>0</v>
      </c>
      <c r="F160" s="31">
        <f>buff!W161</f>
        <v>0</v>
      </c>
      <c r="G160" s="31">
        <f>buff!X161</f>
        <v>0</v>
      </c>
      <c r="H160" s="31">
        <f>buff!Y161</f>
        <v>0</v>
      </c>
      <c r="I160" s="31" t="str">
        <f>buff!AJ161</f>
        <v>HIT:10</v>
      </c>
      <c r="J160" s="31">
        <f>buff!AK161</f>
        <v>0</v>
      </c>
      <c r="K160" s="31">
        <f>buff!AL161</f>
        <v>0</v>
      </c>
      <c r="L160" s="31">
        <f>buff!AM161</f>
        <v>0</v>
      </c>
      <c r="M160" s="31">
        <f>buff!AN161</f>
        <v>0</v>
      </c>
      <c r="N160" s="31">
        <f>buff!AO161</f>
        <v>0</v>
      </c>
      <c r="O160" s="31">
        <f>buff!AP161</f>
        <v>0</v>
      </c>
      <c r="P160" s="31">
        <f>buff!AQ161</f>
        <v>0</v>
      </c>
      <c r="Q160" s="31">
        <f>buff!AR161</f>
        <v>0</v>
      </c>
      <c r="R160" s="31">
        <f>buff!AS161</f>
        <v>999</v>
      </c>
      <c r="S160" s="31">
        <f>buff!AT161</f>
        <v>0</v>
      </c>
      <c r="T160" s="31">
        <f>buff!AU161</f>
        <v>0</v>
      </c>
      <c r="U160" s="31" t="str">
        <f>buff!BA161</f>
        <v/>
      </c>
      <c r="V160" s="31" t="str">
        <f>IF(buff!BL161=0,"",buff!BL161)</f>
        <v/>
      </c>
    </row>
    <row r="161" spans="1:22" x14ac:dyDescent="0.15">
      <c r="A161" s="31">
        <f>buff!Q162</f>
        <v>200067</v>
      </c>
      <c r="B161" s="31" t="str">
        <f>buff!S162</f>
        <v>被动命中lv7</v>
      </c>
      <c r="C161" s="31" t="str">
        <f>buff!T162</f>
        <v>被动命中lv7</v>
      </c>
      <c r="D161" s="31">
        <f>VLOOKUP(buff!U162,对应表!V:W,2,FALSE)</f>
        <v>1</v>
      </c>
      <c r="E161" s="31">
        <f>buff!V162</f>
        <v>0</v>
      </c>
      <c r="F161" s="31">
        <f>buff!W162</f>
        <v>0</v>
      </c>
      <c r="G161" s="31">
        <f>buff!X162</f>
        <v>0</v>
      </c>
      <c r="H161" s="31">
        <f>buff!Y162</f>
        <v>0</v>
      </c>
      <c r="I161" s="31" t="str">
        <f>buff!AJ162</f>
        <v>HIT:11</v>
      </c>
      <c r="J161" s="31">
        <f>buff!AK162</f>
        <v>0</v>
      </c>
      <c r="K161" s="31">
        <f>buff!AL162</f>
        <v>0</v>
      </c>
      <c r="L161" s="31">
        <f>buff!AM162</f>
        <v>0</v>
      </c>
      <c r="M161" s="31">
        <f>buff!AN162</f>
        <v>0</v>
      </c>
      <c r="N161" s="31">
        <f>buff!AO162</f>
        <v>0</v>
      </c>
      <c r="O161" s="31">
        <f>buff!AP162</f>
        <v>0</v>
      </c>
      <c r="P161" s="31">
        <f>buff!AQ162</f>
        <v>0</v>
      </c>
      <c r="Q161" s="31">
        <f>buff!AR162</f>
        <v>0</v>
      </c>
      <c r="R161" s="31">
        <f>buff!AS162</f>
        <v>999</v>
      </c>
      <c r="S161" s="31">
        <f>buff!AT162</f>
        <v>0</v>
      </c>
      <c r="T161" s="31">
        <f>buff!AU162</f>
        <v>0</v>
      </c>
      <c r="U161" s="31" t="str">
        <f>buff!BA162</f>
        <v/>
      </c>
      <c r="V161" s="31" t="str">
        <f>IF(buff!BL162=0,"",buff!BL162)</f>
        <v/>
      </c>
    </row>
    <row r="162" spans="1:22" x14ac:dyDescent="0.15">
      <c r="A162" s="31">
        <f>buff!Q163</f>
        <v>200068</v>
      </c>
      <c r="B162" s="31" t="str">
        <f>buff!S163</f>
        <v>被动命中lv8</v>
      </c>
      <c r="C162" s="31" t="str">
        <f>buff!T163</f>
        <v>被动命中lv8</v>
      </c>
      <c r="D162" s="31">
        <f>VLOOKUP(buff!U163,对应表!V:W,2,FALSE)</f>
        <v>1</v>
      </c>
      <c r="E162" s="31">
        <f>buff!V163</f>
        <v>0</v>
      </c>
      <c r="F162" s="31">
        <f>buff!W163</f>
        <v>0</v>
      </c>
      <c r="G162" s="31">
        <f>buff!X163</f>
        <v>0</v>
      </c>
      <c r="H162" s="31">
        <f>buff!Y163</f>
        <v>0</v>
      </c>
      <c r="I162" s="31" t="str">
        <f>buff!AJ163</f>
        <v>HIT:12</v>
      </c>
      <c r="J162" s="31">
        <f>buff!AK163</f>
        <v>0</v>
      </c>
      <c r="K162" s="31">
        <f>buff!AL163</f>
        <v>0</v>
      </c>
      <c r="L162" s="31">
        <f>buff!AM163</f>
        <v>0</v>
      </c>
      <c r="M162" s="31">
        <f>buff!AN163</f>
        <v>0</v>
      </c>
      <c r="N162" s="31">
        <f>buff!AO163</f>
        <v>0</v>
      </c>
      <c r="O162" s="31">
        <f>buff!AP163</f>
        <v>0</v>
      </c>
      <c r="P162" s="31">
        <f>buff!AQ163</f>
        <v>0</v>
      </c>
      <c r="Q162" s="31">
        <f>buff!AR163</f>
        <v>0</v>
      </c>
      <c r="R162" s="31">
        <f>buff!AS163</f>
        <v>999</v>
      </c>
      <c r="S162" s="31">
        <f>buff!AT163</f>
        <v>0</v>
      </c>
      <c r="T162" s="31">
        <f>buff!AU163</f>
        <v>0</v>
      </c>
      <c r="U162" s="31" t="str">
        <f>buff!BA163</f>
        <v/>
      </c>
      <c r="V162" s="31" t="str">
        <f>IF(buff!BL163=0,"",buff!BL163)</f>
        <v/>
      </c>
    </row>
    <row r="163" spans="1:22" x14ac:dyDescent="0.15">
      <c r="A163" s="31">
        <f>buff!Q164</f>
        <v>200069</v>
      </c>
      <c r="B163" s="31" t="str">
        <f>buff!S164</f>
        <v>被动命中lv9</v>
      </c>
      <c r="C163" s="31" t="str">
        <f>buff!T164</f>
        <v>被动命中lv9</v>
      </c>
      <c r="D163" s="31">
        <f>VLOOKUP(buff!U164,对应表!V:W,2,FALSE)</f>
        <v>1</v>
      </c>
      <c r="E163" s="31">
        <f>buff!V164</f>
        <v>0</v>
      </c>
      <c r="F163" s="31">
        <f>buff!W164</f>
        <v>0</v>
      </c>
      <c r="G163" s="31">
        <f>buff!X164</f>
        <v>0</v>
      </c>
      <c r="H163" s="31">
        <f>buff!Y164</f>
        <v>0</v>
      </c>
      <c r="I163" s="31" t="str">
        <f>buff!AJ164</f>
        <v>HIT:13</v>
      </c>
      <c r="J163" s="31">
        <f>buff!AK164</f>
        <v>0</v>
      </c>
      <c r="K163" s="31">
        <f>buff!AL164</f>
        <v>0</v>
      </c>
      <c r="L163" s="31">
        <f>buff!AM164</f>
        <v>0</v>
      </c>
      <c r="M163" s="31">
        <f>buff!AN164</f>
        <v>0</v>
      </c>
      <c r="N163" s="31">
        <f>buff!AO164</f>
        <v>0</v>
      </c>
      <c r="O163" s="31">
        <f>buff!AP164</f>
        <v>0</v>
      </c>
      <c r="P163" s="31">
        <f>buff!AQ164</f>
        <v>0</v>
      </c>
      <c r="Q163" s="31">
        <f>buff!AR164</f>
        <v>0</v>
      </c>
      <c r="R163" s="31">
        <f>buff!AS164</f>
        <v>999</v>
      </c>
      <c r="S163" s="31">
        <f>buff!AT164</f>
        <v>0</v>
      </c>
      <c r="T163" s="31">
        <f>buff!AU164</f>
        <v>0</v>
      </c>
      <c r="U163" s="31" t="str">
        <f>buff!BA164</f>
        <v/>
      </c>
      <c r="V163" s="31" t="str">
        <f>IF(buff!BL164=0,"",buff!BL164)</f>
        <v/>
      </c>
    </row>
    <row r="164" spans="1:22" x14ac:dyDescent="0.15">
      <c r="A164" s="31">
        <f>buff!Q165</f>
        <v>200070</v>
      </c>
      <c r="B164" s="31" t="str">
        <f>buff!S165</f>
        <v>被动命中lv10</v>
      </c>
      <c r="C164" s="31" t="str">
        <f>buff!T165</f>
        <v>被动命中lv10</v>
      </c>
      <c r="D164" s="31">
        <f>VLOOKUP(buff!U165,对应表!V:W,2,FALSE)</f>
        <v>1</v>
      </c>
      <c r="E164" s="31">
        <f>buff!V165</f>
        <v>0</v>
      </c>
      <c r="F164" s="31">
        <f>buff!W165</f>
        <v>0</v>
      </c>
      <c r="G164" s="31">
        <f>buff!X165</f>
        <v>0</v>
      </c>
      <c r="H164" s="31">
        <f>buff!Y165</f>
        <v>0</v>
      </c>
      <c r="I164" s="31" t="str">
        <f>buff!AJ165</f>
        <v>HIT:14</v>
      </c>
      <c r="J164" s="31">
        <f>buff!AK165</f>
        <v>0</v>
      </c>
      <c r="K164" s="31">
        <f>buff!AL165</f>
        <v>0</v>
      </c>
      <c r="L164" s="31">
        <f>buff!AM165</f>
        <v>0</v>
      </c>
      <c r="M164" s="31">
        <f>buff!AN165</f>
        <v>0</v>
      </c>
      <c r="N164" s="31">
        <f>buff!AO165</f>
        <v>0</v>
      </c>
      <c r="O164" s="31">
        <f>buff!AP165</f>
        <v>0</v>
      </c>
      <c r="P164" s="31">
        <f>buff!AQ165</f>
        <v>0</v>
      </c>
      <c r="Q164" s="31">
        <f>buff!AR165</f>
        <v>0</v>
      </c>
      <c r="R164" s="31">
        <f>buff!AS165</f>
        <v>999</v>
      </c>
      <c r="S164" s="31">
        <f>buff!AT165</f>
        <v>0</v>
      </c>
      <c r="T164" s="31">
        <f>buff!AU165</f>
        <v>0</v>
      </c>
      <c r="U164" s="31" t="str">
        <f>buff!BA165</f>
        <v/>
      </c>
      <c r="V164" s="31" t="str">
        <f>IF(buff!BL165=0,"",buff!BL165)</f>
        <v/>
      </c>
    </row>
    <row r="165" spans="1:22" x14ac:dyDescent="0.15">
      <c r="A165" s="31">
        <f>buff!Q166</f>
        <v>200071</v>
      </c>
      <c r="B165" s="31" t="str">
        <f>buff!S166</f>
        <v>被动命中lv11</v>
      </c>
      <c r="C165" s="31" t="str">
        <f>buff!T166</f>
        <v>被动命中lv11</v>
      </c>
      <c r="D165" s="31">
        <f>VLOOKUP(buff!U166,对应表!V:W,2,FALSE)</f>
        <v>1</v>
      </c>
      <c r="E165" s="31">
        <f>buff!V166</f>
        <v>0</v>
      </c>
      <c r="F165" s="31">
        <f>buff!W166</f>
        <v>0</v>
      </c>
      <c r="G165" s="31">
        <f>buff!X166</f>
        <v>0</v>
      </c>
      <c r="H165" s="31">
        <f>buff!Y166</f>
        <v>0</v>
      </c>
      <c r="I165" s="31" t="str">
        <f>buff!AJ166</f>
        <v>HIT:15</v>
      </c>
      <c r="J165" s="31">
        <f>buff!AK166</f>
        <v>0</v>
      </c>
      <c r="K165" s="31">
        <f>buff!AL166</f>
        <v>0</v>
      </c>
      <c r="L165" s="31">
        <f>buff!AM166</f>
        <v>0</v>
      </c>
      <c r="M165" s="31">
        <f>buff!AN166</f>
        <v>0</v>
      </c>
      <c r="N165" s="31">
        <f>buff!AO166</f>
        <v>0</v>
      </c>
      <c r="O165" s="31">
        <f>buff!AP166</f>
        <v>0</v>
      </c>
      <c r="P165" s="31">
        <f>buff!AQ166</f>
        <v>0</v>
      </c>
      <c r="Q165" s="31">
        <f>buff!AR166</f>
        <v>0</v>
      </c>
      <c r="R165" s="31">
        <f>buff!AS166</f>
        <v>999</v>
      </c>
      <c r="S165" s="31">
        <f>buff!AT166</f>
        <v>0</v>
      </c>
      <c r="T165" s="31">
        <f>buff!AU166</f>
        <v>0</v>
      </c>
      <c r="U165" s="31" t="str">
        <f>buff!BA166</f>
        <v/>
      </c>
      <c r="V165" s="31" t="str">
        <f>IF(buff!BL166=0,"",buff!BL166)</f>
        <v/>
      </c>
    </row>
    <row r="166" spans="1:22" x14ac:dyDescent="0.15">
      <c r="A166" s="31">
        <f>buff!Q167</f>
        <v>200072</v>
      </c>
      <c r="B166" s="31" t="str">
        <f>buff!S167</f>
        <v>被动命中lv12</v>
      </c>
      <c r="C166" s="31" t="str">
        <f>buff!T167</f>
        <v>被动命中lv12</v>
      </c>
      <c r="D166" s="31">
        <f>VLOOKUP(buff!U167,对应表!V:W,2,FALSE)</f>
        <v>1</v>
      </c>
      <c r="E166" s="31">
        <f>buff!V167</f>
        <v>0</v>
      </c>
      <c r="F166" s="31">
        <f>buff!W167</f>
        <v>0</v>
      </c>
      <c r="G166" s="31">
        <f>buff!X167</f>
        <v>0</v>
      </c>
      <c r="H166" s="31">
        <f>buff!Y167</f>
        <v>0</v>
      </c>
      <c r="I166" s="31" t="str">
        <f>buff!AJ167</f>
        <v>HIT:16</v>
      </c>
      <c r="J166" s="31">
        <f>buff!AK167</f>
        <v>0</v>
      </c>
      <c r="K166" s="31">
        <f>buff!AL167</f>
        <v>0</v>
      </c>
      <c r="L166" s="31">
        <f>buff!AM167</f>
        <v>0</v>
      </c>
      <c r="M166" s="31">
        <f>buff!AN167</f>
        <v>0</v>
      </c>
      <c r="N166" s="31">
        <f>buff!AO167</f>
        <v>0</v>
      </c>
      <c r="O166" s="31">
        <f>buff!AP167</f>
        <v>0</v>
      </c>
      <c r="P166" s="31">
        <f>buff!AQ167</f>
        <v>0</v>
      </c>
      <c r="Q166" s="31">
        <f>buff!AR167</f>
        <v>0</v>
      </c>
      <c r="R166" s="31">
        <f>buff!AS167</f>
        <v>999</v>
      </c>
      <c r="S166" s="31">
        <f>buff!AT167</f>
        <v>0</v>
      </c>
      <c r="T166" s="31">
        <f>buff!AU167</f>
        <v>0</v>
      </c>
      <c r="U166" s="31" t="str">
        <f>buff!BA167</f>
        <v/>
      </c>
      <c r="V166" s="31" t="str">
        <f>IF(buff!BL167=0,"",buff!BL167)</f>
        <v/>
      </c>
    </row>
    <row r="167" spans="1:22" x14ac:dyDescent="0.15">
      <c r="A167" s="31">
        <f>buff!Q168</f>
        <v>200073</v>
      </c>
      <c r="B167" s="31" t="str">
        <f>buff!S168</f>
        <v>被动命中lv13</v>
      </c>
      <c r="C167" s="31" t="str">
        <f>buff!T168</f>
        <v>被动命中lv13</v>
      </c>
      <c r="D167" s="31">
        <f>VLOOKUP(buff!U168,对应表!V:W,2,FALSE)</f>
        <v>1</v>
      </c>
      <c r="E167" s="31">
        <f>buff!V168</f>
        <v>0</v>
      </c>
      <c r="F167" s="31">
        <f>buff!W168</f>
        <v>0</v>
      </c>
      <c r="G167" s="31">
        <f>buff!X168</f>
        <v>0</v>
      </c>
      <c r="H167" s="31">
        <f>buff!Y168</f>
        <v>0</v>
      </c>
      <c r="I167" s="31" t="str">
        <f>buff!AJ168</f>
        <v>HIT:17</v>
      </c>
      <c r="J167" s="31">
        <f>buff!AK168</f>
        <v>0</v>
      </c>
      <c r="K167" s="31">
        <f>buff!AL168</f>
        <v>0</v>
      </c>
      <c r="L167" s="31">
        <f>buff!AM168</f>
        <v>0</v>
      </c>
      <c r="M167" s="31">
        <f>buff!AN168</f>
        <v>0</v>
      </c>
      <c r="N167" s="31">
        <f>buff!AO168</f>
        <v>0</v>
      </c>
      <c r="O167" s="31">
        <f>buff!AP168</f>
        <v>0</v>
      </c>
      <c r="P167" s="31">
        <f>buff!AQ168</f>
        <v>0</v>
      </c>
      <c r="Q167" s="31">
        <f>buff!AR168</f>
        <v>0</v>
      </c>
      <c r="R167" s="31">
        <f>buff!AS168</f>
        <v>999</v>
      </c>
      <c r="S167" s="31">
        <f>buff!AT168</f>
        <v>0</v>
      </c>
      <c r="T167" s="31">
        <f>buff!AU168</f>
        <v>0</v>
      </c>
      <c r="U167" s="31" t="str">
        <f>buff!BA168</f>
        <v/>
      </c>
      <c r="V167" s="31" t="str">
        <f>IF(buff!BL168=0,"",buff!BL168)</f>
        <v/>
      </c>
    </row>
    <row r="168" spans="1:22" x14ac:dyDescent="0.15">
      <c r="A168" s="31">
        <f>buff!Q169</f>
        <v>200074</v>
      </c>
      <c r="B168" s="31" t="str">
        <f>buff!S169</f>
        <v>被动命中lv14</v>
      </c>
      <c r="C168" s="31" t="str">
        <f>buff!T169</f>
        <v>被动命中lv14</v>
      </c>
      <c r="D168" s="31">
        <f>VLOOKUP(buff!U169,对应表!V:W,2,FALSE)</f>
        <v>1</v>
      </c>
      <c r="E168" s="31">
        <f>buff!V169</f>
        <v>0</v>
      </c>
      <c r="F168" s="31">
        <f>buff!W169</f>
        <v>0</v>
      </c>
      <c r="G168" s="31">
        <f>buff!X169</f>
        <v>0</v>
      </c>
      <c r="H168" s="31">
        <f>buff!Y169</f>
        <v>0</v>
      </c>
      <c r="I168" s="31" t="str">
        <f>buff!AJ169</f>
        <v>HIT:18</v>
      </c>
      <c r="J168" s="31">
        <f>buff!AK169</f>
        <v>0</v>
      </c>
      <c r="K168" s="31">
        <f>buff!AL169</f>
        <v>0</v>
      </c>
      <c r="L168" s="31">
        <f>buff!AM169</f>
        <v>0</v>
      </c>
      <c r="M168" s="31">
        <f>buff!AN169</f>
        <v>0</v>
      </c>
      <c r="N168" s="31">
        <f>buff!AO169</f>
        <v>0</v>
      </c>
      <c r="O168" s="31">
        <f>buff!AP169</f>
        <v>0</v>
      </c>
      <c r="P168" s="31">
        <f>buff!AQ169</f>
        <v>0</v>
      </c>
      <c r="Q168" s="31">
        <f>buff!AR169</f>
        <v>0</v>
      </c>
      <c r="R168" s="31">
        <f>buff!AS169</f>
        <v>999</v>
      </c>
      <c r="S168" s="31">
        <f>buff!AT169</f>
        <v>0</v>
      </c>
      <c r="T168" s="31">
        <f>buff!AU169</f>
        <v>0</v>
      </c>
      <c r="U168" s="31" t="str">
        <f>buff!BA169</f>
        <v/>
      </c>
      <c r="V168" s="31" t="str">
        <f>IF(buff!BL169=0,"",buff!BL169)</f>
        <v/>
      </c>
    </row>
    <row r="169" spans="1:22" x14ac:dyDescent="0.15">
      <c r="A169" s="31">
        <f>buff!Q170</f>
        <v>200075</v>
      </c>
      <c r="B169" s="31" t="str">
        <f>buff!S170</f>
        <v>被动命中lv15</v>
      </c>
      <c r="C169" s="31" t="str">
        <f>buff!T170</f>
        <v>被动命中lv15</v>
      </c>
      <c r="D169" s="31">
        <f>VLOOKUP(buff!U170,对应表!V:W,2,FALSE)</f>
        <v>1</v>
      </c>
      <c r="E169" s="31">
        <f>buff!V170</f>
        <v>0</v>
      </c>
      <c r="F169" s="31">
        <f>buff!W170</f>
        <v>0</v>
      </c>
      <c r="G169" s="31">
        <f>buff!X170</f>
        <v>0</v>
      </c>
      <c r="H169" s="31">
        <f>buff!Y170</f>
        <v>0</v>
      </c>
      <c r="I169" s="31" t="str">
        <f>buff!AJ170</f>
        <v>HIT:19</v>
      </c>
      <c r="J169" s="31">
        <f>buff!AK170</f>
        <v>0</v>
      </c>
      <c r="K169" s="31">
        <f>buff!AL170</f>
        <v>0</v>
      </c>
      <c r="L169" s="31">
        <f>buff!AM170</f>
        <v>0</v>
      </c>
      <c r="M169" s="31">
        <f>buff!AN170</f>
        <v>0</v>
      </c>
      <c r="N169" s="31">
        <f>buff!AO170</f>
        <v>0</v>
      </c>
      <c r="O169" s="31">
        <f>buff!AP170</f>
        <v>0</v>
      </c>
      <c r="P169" s="31">
        <f>buff!AQ170</f>
        <v>0</v>
      </c>
      <c r="Q169" s="31">
        <f>buff!AR170</f>
        <v>0</v>
      </c>
      <c r="R169" s="31">
        <f>buff!AS170</f>
        <v>999</v>
      </c>
      <c r="S169" s="31">
        <f>buff!AT170</f>
        <v>0</v>
      </c>
      <c r="T169" s="31">
        <f>buff!AU170</f>
        <v>0</v>
      </c>
      <c r="U169" s="31" t="str">
        <f>buff!BA170</f>
        <v/>
      </c>
      <c r="V169" s="31" t="str">
        <f>IF(buff!BL170=0,"",buff!BL170)</f>
        <v/>
      </c>
    </row>
    <row r="170" spans="1:22" x14ac:dyDescent="0.15">
      <c r="A170" s="31">
        <f>buff!Q171</f>
        <v>200076</v>
      </c>
      <c r="B170" s="31" t="str">
        <f>buff!S171</f>
        <v>被动命中lv16</v>
      </c>
      <c r="C170" s="31" t="str">
        <f>buff!T171</f>
        <v>被动命中lv16</v>
      </c>
      <c r="D170" s="31">
        <f>VLOOKUP(buff!U171,对应表!V:W,2,FALSE)</f>
        <v>1</v>
      </c>
      <c r="E170" s="31">
        <f>buff!V171</f>
        <v>0</v>
      </c>
      <c r="F170" s="31">
        <f>buff!W171</f>
        <v>0</v>
      </c>
      <c r="G170" s="31">
        <f>buff!X171</f>
        <v>0</v>
      </c>
      <c r="H170" s="31">
        <f>buff!Y171</f>
        <v>0</v>
      </c>
      <c r="I170" s="31" t="str">
        <f>buff!AJ171</f>
        <v>HIT:20</v>
      </c>
      <c r="J170" s="31">
        <f>buff!AK171</f>
        <v>0</v>
      </c>
      <c r="K170" s="31">
        <f>buff!AL171</f>
        <v>0</v>
      </c>
      <c r="L170" s="31">
        <f>buff!AM171</f>
        <v>0</v>
      </c>
      <c r="M170" s="31">
        <f>buff!AN171</f>
        <v>0</v>
      </c>
      <c r="N170" s="31">
        <f>buff!AO171</f>
        <v>0</v>
      </c>
      <c r="O170" s="31">
        <f>buff!AP171</f>
        <v>0</v>
      </c>
      <c r="P170" s="31">
        <f>buff!AQ171</f>
        <v>0</v>
      </c>
      <c r="Q170" s="31">
        <f>buff!AR171</f>
        <v>0</v>
      </c>
      <c r="R170" s="31">
        <f>buff!AS171</f>
        <v>999</v>
      </c>
      <c r="S170" s="31">
        <f>buff!AT171</f>
        <v>0</v>
      </c>
      <c r="T170" s="31">
        <f>buff!AU171</f>
        <v>0</v>
      </c>
      <c r="U170" s="31" t="str">
        <f>buff!BA171</f>
        <v/>
      </c>
      <c r="V170" s="31" t="str">
        <f>IF(buff!BL171=0,"",buff!BL171)</f>
        <v/>
      </c>
    </row>
    <row r="171" spans="1:22" x14ac:dyDescent="0.15">
      <c r="A171" s="31">
        <f>buff!Q172</f>
        <v>200077</v>
      </c>
      <c r="B171" s="31" t="str">
        <f>buff!S172</f>
        <v>被动命中lv17</v>
      </c>
      <c r="C171" s="31" t="str">
        <f>buff!T172</f>
        <v>被动命中lv17</v>
      </c>
      <c r="D171" s="31">
        <f>VLOOKUP(buff!U172,对应表!V:W,2,FALSE)</f>
        <v>1</v>
      </c>
      <c r="E171" s="31">
        <f>buff!V172</f>
        <v>0</v>
      </c>
      <c r="F171" s="31">
        <f>buff!W172</f>
        <v>0</v>
      </c>
      <c r="G171" s="31">
        <f>buff!X172</f>
        <v>0</v>
      </c>
      <c r="H171" s="31">
        <f>buff!Y172</f>
        <v>0</v>
      </c>
      <c r="I171" s="31" t="str">
        <f>buff!AJ172</f>
        <v>HIT:21</v>
      </c>
      <c r="J171" s="31">
        <f>buff!AK172</f>
        <v>0</v>
      </c>
      <c r="K171" s="31">
        <f>buff!AL172</f>
        <v>0</v>
      </c>
      <c r="L171" s="31">
        <f>buff!AM172</f>
        <v>0</v>
      </c>
      <c r="M171" s="31">
        <f>buff!AN172</f>
        <v>0</v>
      </c>
      <c r="N171" s="31">
        <f>buff!AO172</f>
        <v>0</v>
      </c>
      <c r="O171" s="31">
        <f>buff!AP172</f>
        <v>0</v>
      </c>
      <c r="P171" s="31">
        <f>buff!AQ172</f>
        <v>0</v>
      </c>
      <c r="Q171" s="31">
        <f>buff!AR172</f>
        <v>0</v>
      </c>
      <c r="R171" s="31">
        <f>buff!AS172</f>
        <v>999</v>
      </c>
      <c r="S171" s="31">
        <f>buff!AT172</f>
        <v>0</v>
      </c>
      <c r="T171" s="31">
        <f>buff!AU172</f>
        <v>0</v>
      </c>
      <c r="U171" s="31" t="str">
        <f>buff!BA172</f>
        <v/>
      </c>
      <c r="V171" s="31" t="str">
        <f>IF(buff!BL172=0,"",buff!BL172)</f>
        <v/>
      </c>
    </row>
    <row r="172" spans="1:22" x14ac:dyDescent="0.15">
      <c r="A172" s="31">
        <f>buff!Q173</f>
        <v>200078</v>
      </c>
      <c r="B172" s="31" t="str">
        <f>buff!S173</f>
        <v>被动命中lv18</v>
      </c>
      <c r="C172" s="31" t="str">
        <f>buff!T173</f>
        <v>被动命中lv18</v>
      </c>
      <c r="D172" s="31">
        <f>VLOOKUP(buff!U173,对应表!V:W,2,FALSE)</f>
        <v>1</v>
      </c>
      <c r="E172" s="31">
        <f>buff!V173</f>
        <v>0</v>
      </c>
      <c r="F172" s="31">
        <f>buff!W173</f>
        <v>0</v>
      </c>
      <c r="G172" s="31">
        <f>buff!X173</f>
        <v>0</v>
      </c>
      <c r="H172" s="31">
        <f>buff!Y173</f>
        <v>0</v>
      </c>
      <c r="I172" s="31" t="str">
        <f>buff!AJ173</f>
        <v>HIT:22</v>
      </c>
      <c r="J172" s="31">
        <f>buff!AK173</f>
        <v>0</v>
      </c>
      <c r="K172" s="31">
        <f>buff!AL173</f>
        <v>0</v>
      </c>
      <c r="L172" s="31">
        <f>buff!AM173</f>
        <v>0</v>
      </c>
      <c r="M172" s="31">
        <f>buff!AN173</f>
        <v>0</v>
      </c>
      <c r="N172" s="31">
        <f>buff!AO173</f>
        <v>0</v>
      </c>
      <c r="O172" s="31">
        <f>buff!AP173</f>
        <v>0</v>
      </c>
      <c r="P172" s="31">
        <f>buff!AQ173</f>
        <v>0</v>
      </c>
      <c r="Q172" s="31">
        <f>buff!AR173</f>
        <v>0</v>
      </c>
      <c r="R172" s="31">
        <f>buff!AS173</f>
        <v>999</v>
      </c>
      <c r="S172" s="31">
        <f>buff!AT173</f>
        <v>0</v>
      </c>
      <c r="T172" s="31">
        <f>buff!AU173</f>
        <v>0</v>
      </c>
      <c r="U172" s="31" t="str">
        <f>buff!BA173</f>
        <v/>
      </c>
      <c r="V172" s="31" t="str">
        <f>IF(buff!BL173=0,"",buff!BL173)</f>
        <v/>
      </c>
    </row>
    <row r="173" spans="1:22" x14ac:dyDescent="0.15">
      <c r="A173" s="31">
        <f>buff!Q174</f>
        <v>200079</v>
      </c>
      <c r="B173" s="31" t="str">
        <f>buff!S174</f>
        <v>被动命中lv19</v>
      </c>
      <c r="C173" s="31" t="str">
        <f>buff!T174</f>
        <v>被动命中lv19</v>
      </c>
      <c r="D173" s="31">
        <f>VLOOKUP(buff!U174,对应表!V:W,2,FALSE)</f>
        <v>1</v>
      </c>
      <c r="E173" s="31">
        <f>buff!V174</f>
        <v>0</v>
      </c>
      <c r="F173" s="31">
        <f>buff!W174</f>
        <v>0</v>
      </c>
      <c r="G173" s="31">
        <f>buff!X174</f>
        <v>0</v>
      </c>
      <c r="H173" s="31">
        <f>buff!Y174</f>
        <v>0</v>
      </c>
      <c r="I173" s="31" t="str">
        <f>buff!AJ174</f>
        <v>HIT:23</v>
      </c>
      <c r="J173" s="31">
        <f>buff!AK174</f>
        <v>0</v>
      </c>
      <c r="K173" s="31">
        <f>buff!AL174</f>
        <v>0</v>
      </c>
      <c r="L173" s="31">
        <f>buff!AM174</f>
        <v>0</v>
      </c>
      <c r="M173" s="31">
        <f>buff!AN174</f>
        <v>0</v>
      </c>
      <c r="N173" s="31">
        <f>buff!AO174</f>
        <v>0</v>
      </c>
      <c r="O173" s="31">
        <f>buff!AP174</f>
        <v>0</v>
      </c>
      <c r="P173" s="31">
        <f>buff!AQ174</f>
        <v>0</v>
      </c>
      <c r="Q173" s="31">
        <f>buff!AR174</f>
        <v>0</v>
      </c>
      <c r="R173" s="31">
        <f>buff!AS174</f>
        <v>999</v>
      </c>
      <c r="S173" s="31">
        <f>buff!AT174</f>
        <v>0</v>
      </c>
      <c r="T173" s="31">
        <f>buff!AU174</f>
        <v>0</v>
      </c>
      <c r="U173" s="31" t="str">
        <f>buff!BA174</f>
        <v/>
      </c>
      <c r="V173" s="31" t="str">
        <f>IF(buff!BL174=0,"",buff!BL174)</f>
        <v/>
      </c>
    </row>
    <row r="174" spans="1:22" x14ac:dyDescent="0.15">
      <c r="A174" s="31">
        <f>buff!Q175</f>
        <v>200080</v>
      </c>
      <c r="B174" s="31" t="str">
        <f>buff!S175</f>
        <v>被动命中lv20</v>
      </c>
      <c r="C174" s="31" t="str">
        <f>buff!T175</f>
        <v>被动命中lv20</v>
      </c>
      <c r="D174" s="31">
        <f>VLOOKUP(buff!U175,对应表!V:W,2,FALSE)</f>
        <v>1</v>
      </c>
      <c r="E174" s="31">
        <f>buff!V175</f>
        <v>0</v>
      </c>
      <c r="F174" s="31">
        <f>buff!W175</f>
        <v>0</v>
      </c>
      <c r="G174" s="31">
        <f>buff!X175</f>
        <v>0</v>
      </c>
      <c r="H174" s="31">
        <f>buff!Y175</f>
        <v>0</v>
      </c>
      <c r="I174" s="31" t="str">
        <f>buff!AJ175</f>
        <v>HIT:24</v>
      </c>
      <c r="J174" s="31">
        <f>buff!AK175</f>
        <v>0</v>
      </c>
      <c r="K174" s="31">
        <f>buff!AL175</f>
        <v>0</v>
      </c>
      <c r="L174" s="31">
        <f>buff!AM175</f>
        <v>0</v>
      </c>
      <c r="M174" s="31">
        <f>buff!AN175</f>
        <v>0</v>
      </c>
      <c r="N174" s="31">
        <f>buff!AO175</f>
        <v>0</v>
      </c>
      <c r="O174" s="31">
        <f>buff!AP175</f>
        <v>0</v>
      </c>
      <c r="P174" s="31">
        <f>buff!AQ175</f>
        <v>0</v>
      </c>
      <c r="Q174" s="31">
        <f>buff!AR175</f>
        <v>0</v>
      </c>
      <c r="R174" s="31">
        <f>buff!AS175</f>
        <v>999</v>
      </c>
      <c r="S174" s="31">
        <f>buff!AT175</f>
        <v>0</v>
      </c>
      <c r="T174" s="31">
        <f>buff!AU175</f>
        <v>0</v>
      </c>
      <c r="U174" s="31" t="str">
        <f>buff!BA175</f>
        <v/>
      </c>
      <c r="V174" s="31" t="str">
        <f>IF(buff!BL175=0,"",buff!BL175)</f>
        <v/>
      </c>
    </row>
    <row r="175" spans="1:22" x14ac:dyDescent="0.15">
      <c r="A175" s="31">
        <f>buff!Q176</f>
        <v>200081</v>
      </c>
      <c r="B175" s="31" t="str">
        <f>buff!S176</f>
        <v>被动回避lv1</v>
      </c>
      <c r="C175" s="31" t="str">
        <f>buff!T176</f>
        <v>被动回避lv1</v>
      </c>
      <c r="D175" s="31">
        <f>VLOOKUP(buff!U176,对应表!V:W,2,FALSE)</f>
        <v>1</v>
      </c>
      <c r="E175" s="31">
        <f>buff!V176</f>
        <v>0</v>
      </c>
      <c r="F175" s="31">
        <f>buff!W176</f>
        <v>0</v>
      </c>
      <c r="G175" s="31">
        <f>buff!X176</f>
        <v>0</v>
      </c>
      <c r="H175" s="31">
        <f>buff!Y176</f>
        <v>0</v>
      </c>
      <c r="I175" s="31" t="str">
        <f>buff!AJ176</f>
        <v>MIS:5</v>
      </c>
      <c r="J175" s="31">
        <f>buff!AK176</f>
        <v>0</v>
      </c>
      <c r="K175" s="31">
        <f>buff!AL176</f>
        <v>0</v>
      </c>
      <c r="L175" s="31">
        <f>buff!AM176</f>
        <v>0</v>
      </c>
      <c r="M175" s="31">
        <f>buff!AN176</f>
        <v>0</v>
      </c>
      <c r="N175" s="31">
        <f>buff!AO176</f>
        <v>0</v>
      </c>
      <c r="O175" s="31">
        <f>buff!AP176</f>
        <v>0</v>
      </c>
      <c r="P175" s="31">
        <f>buff!AQ176</f>
        <v>0</v>
      </c>
      <c r="Q175" s="31">
        <f>buff!AR176</f>
        <v>0</v>
      </c>
      <c r="R175" s="31">
        <f>buff!AS176</f>
        <v>999</v>
      </c>
      <c r="S175" s="31">
        <f>buff!AT176</f>
        <v>0</v>
      </c>
      <c r="T175" s="31">
        <f>buff!AU176</f>
        <v>0</v>
      </c>
      <c r="U175" s="31" t="str">
        <f>buff!BA176</f>
        <v/>
      </c>
      <c r="V175" s="31" t="str">
        <f>IF(buff!BL176=0,"",buff!BL176)</f>
        <v/>
      </c>
    </row>
    <row r="176" spans="1:22" x14ac:dyDescent="0.15">
      <c r="A176" s="31">
        <f>buff!Q177</f>
        <v>200082</v>
      </c>
      <c r="B176" s="31" t="str">
        <f>buff!S177</f>
        <v>被动回避lv2</v>
      </c>
      <c r="C176" s="31" t="str">
        <f>buff!T177</f>
        <v>被动回避lv2</v>
      </c>
      <c r="D176" s="31">
        <f>VLOOKUP(buff!U177,对应表!V:W,2,FALSE)</f>
        <v>1</v>
      </c>
      <c r="E176" s="31">
        <f>buff!V177</f>
        <v>0</v>
      </c>
      <c r="F176" s="31">
        <f>buff!W177</f>
        <v>0</v>
      </c>
      <c r="G176" s="31">
        <f>buff!X177</f>
        <v>0</v>
      </c>
      <c r="H176" s="31">
        <f>buff!Y177</f>
        <v>0</v>
      </c>
      <c r="I176" s="31" t="str">
        <f>buff!AJ177</f>
        <v>MIS:6</v>
      </c>
      <c r="J176" s="31">
        <f>buff!AK177</f>
        <v>0</v>
      </c>
      <c r="K176" s="31">
        <f>buff!AL177</f>
        <v>0</v>
      </c>
      <c r="L176" s="31">
        <f>buff!AM177</f>
        <v>0</v>
      </c>
      <c r="M176" s="31">
        <f>buff!AN177</f>
        <v>0</v>
      </c>
      <c r="N176" s="31">
        <f>buff!AO177</f>
        <v>0</v>
      </c>
      <c r="O176" s="31">
        <f>buff!AP177</f>
        <v>0</v>
      </c>
      <c r="P176" s="31">
        <f>buff!AQ177</f>
        <v>0</v>
      </c>
      <c r="Q176" s="31">
        <f>buff!AR177</f>
        <v>0</v>
      </c>
      <c r="R176" s="31">
        <f>buff!AS177</f>
        <v>999</v>
      </c>
      <c r="S176" s="31">
        <f>buff!AT177</f>
        <v>0</v>
      </c>
      <c r="T176" s="31">
        <f>buff!AU177</f>
        <v>0</v>
      </c>
      <c r="U176" s="31" t="str">
        <f>buff!BA177</f>
        <v/>
      </c>
      <c r="V176" s="31" t="str">
        <f>IF(buff!BL177=0,"",buff!BL177)</f>
        <v/>
      </c>
    </row>
    <row r="177" spans="1:22" x14ac:dyDescent="0.15">
      <c r="A177" s="31">
        <f>buff!Q178</f>
        <v>200083</v>
      </c>
      <c r="B177" s="31" t="str">
        <f>buff!S178</f>
        <v>被动回避lv3</v>
      </c>
      <c r="C177" s="31" t="str">
        <f>buff!T178</f>
        <v>被动回避lv3</v>
      </c>
      <c r="D177" s="31">
        <f>VLOOKUP(buff!U178,对应表!V:W,2,FALSE)</f>
        <v>1</v>
      </c>
      <c r="E177" s="31">
        <f>buff!V178</f>
        <v>0</v>
      </c>
      <c r="F177" s="31">
        <f>buff!W178</f>
        <v>0</v>
      </c>
      <c r="G177" s="31">
        <f>buff!X178</f>
        <v>0</v>
      </c>
      <c r="H177" s="31">
        <f>buff!Y178</f>
        <v>0</v>
      </c>
      <c r="I177" s="31" t="str">
        <f>buff!AJ178</f>
        <v>MIS:7</v>
      </c>
      <c r="J177" s="31">
        <f>buff!AK178</f>
        <v>0</v>
      </c>
      <c r="K177" s="31">
        <f>buff!AL178</f>
        <v>0</v>
      </c>
      <c r="L177" s="31">
        <f>buff!AM178</f>
        <v>0</v>
      </c>
      <c r="M177" s="31">
        <f>buff!AN178</f>
        <v>0</v>
      </c>
      <c r="N177" s="31">
        <f>buff!AO178</f>
        <v>0</v>
      </c>
      <c r="O177" s="31">
        <f>buff!AP178</f>
        <v>0</v>
      </c>
      <c r="P177" s="31">
        <f>buff!AQ178</f>
        <v>0</v>
      </c>
      <c r="Q177" s="31">
        <f>buff!AR178</f>
        <v>0</v>
      </c>
      <c r="R177" s="31">
        <f>buff!AS178</f>
        <v>999</v>
      </c>
      <c r="S177" s="31">
        <f>buff!AT178</f>
        <v>0</v>
      </c>
      <c r="T177" s="31">
        <f>buff!AU178</f>
        <v>0</v>
      </c>
      <c r="U177" s="31" t="str">
        <f>buff!BA178</f>
        <v/>
      </c>
      <c r="V177" s="31" t="str">
        <f>IF(buff!BL178=0,"",buff!BL178)</f>
        <v/>
      </c>
    </row>
    <row r="178" spans="1:22" x14ac:dyDescent="0.15">
      <c r="A178" s="31">
        <f>buff!Q179</f>
        <v>200084</v>
      </c>
      <c r="B178" s="31" t="str">
        <f>buff!S179</f>
        <v>被动回避lv4</v>
      </c>
      <c r="C178" s="31" t="str">
        <f>buff!T179</f>
        <v>被动回避lv4</v>
      </c>
      <c r="D178" s="31">
        <f>VLOOKUP(buff!U179,对应表!V:W,2,FALSE)</f>
        <v>1</v>
      </c>
      <c r="E178" s="31">
        <f>buff!V179</f>
        <v>0</v>
      </c>
      <c r="F178" s="31">
        <f>buff!W179</f>
        <v>0</v>
      </c>
      <c r="G178" s="31">
        <f>buff!X179</f>
        <v>0</v>
      </c>
      <c r="H178" s="31">
        <f>buff!Y179</f>
        <v>0</v>
      </c>
      <c r="I178" s="31" t="str">
        <f>buff!AJ179</f>
        <v>MIS:8</v>
      </c>
      <c r="J178" s="31">
        <f>buff!AK179</f>
        <v>0</v>
      </c>
      <c r="K178" s="31">
        <f>buff!AL179</f>
        <v>0</v>
      </c>
      <c r="L178" s="31">
        <f>buff!AM179</f>
        <v>0</v>
      </c>
      <c r="M178" s="31">
        <f>buff!AN179</f>
        <v>0</v>
      </c>
      <c r="N178" s="31">
        <f>buff!AO179</f>
        <v>0</v>
      </c>
      <c r="O178" s="31">
        <f>buff!AP179</f>
        <v>0</v>
      </c>
      <c r="P178" s="31">
        <f>buff!AQ179</f>
        <v>0</v>
      </c>
      <c r="Q178" s="31">
        <f>buff!AR179</f>
        <v>0</v>
      </c>
      <c r="R178" s="31">
        <f>buff!AS179</f>
        <v>999</v>
      </c>
      <c r="S178" s="31">
        <f>buff!AT179</f>
        <v>0</v>
      </c>
      <c r="T178" s="31">
        <f>buff!AU179</f>
        <v>0</v>
      </c>
      <c r="U178" s="31" t="str">
        <f>buff!BA179</f>
        <v/>
      </c>
      <c r="V178" s="31" t="str">
        <f>IF(buff!BL179=0,"",buff!BL179)</f>
        <v/>
      </c>
    </row>
    <row r="179" spans="1:22" x14ac:dyDescent="0.15">
      <c r="A179" s="31">
        <f>buff!Q180</f>
        <v>200085</v>
      </c>
      <c r="B179" s="31" t="str">
        <f>buff!S180</f>
        <v>被动回避lv5</v>
      </c>
      <c r="C179" s="31" t="str">
        <f>buff!T180</f>
        <v>被动回避lv5</v>
      </c>
      <c r="D179" s="31">
        <f>VLOOKUP(buff!U180,对应表!V:W,2,FALSE)</f>
        <v>1</v>
      </c>
      <c r="E179" s="31">
        <f>buff!V180</f>
        <v>0</v>
      </c>
      <c r="F179" s="31">
        <f>buff!W180</f>
        <v>0</v>
      </c>
      <c r="G179" s="31">
        <f>buff!X180</f>
        <v>0</v>
      </c>
      <c r="H179" s="31">
        <f>buff!Y180</f>
        <v>0</v>
      </c>
      <c r="I179" s="31" t="str">
        <f>buff!AJ180</f>
        <v>MIS:9</v>
      </c>
      <c r="J179" s="31">
        <f>buff!AK180</f>
        <v>0</v>
      </c>
      <c r="K179" s="31">
        <f>buff!AL180</f>
        <v>0</v>
      </c>
      <c r="L179" s="31">
        <f>buff!AM180</f>
        <v>0</v>
      </c>
      <c r="M179" s="31">
        <f>buff!AN180</f>
        <v>0</v>
      </c>
      <c r="N179" s="31">
        <f>buff!AO180</f>
        <v>0</v>
      </c>
      <c r="O179" s="31">
        <f>buff!AP180</f>
        <v>0</v>
      </c>
      <c r="P179" s="31">
        <f>buff!AQ180</f>
        <v>0</v>
      </c>
      <c r="Q179" s="31">
        <f>buff!AR180</f>
        <v>0</v>
      </c>
      <c r="R179" s="31">
        <f>buff!AS180</f>
        <v>999</v>
      </c>
      <c r="S179" s="31">
        <f>buff!AT180</f>
        <v>0</v>
      </c>
      <c r="T179" s="31">
        <f>buff!AU180</f>
        <v>0</v>
      </c>
      <c r="U179" s="31" t="str">
        <f>buff!BA180</f>
        <v/>
      </c>
      <c r="V179" s="31" t="str">
        <f>IF(buff!BL180=0,"",buff!BL180)</f>
        <v/>
      </c>
    </row>
    <row r="180" spans="1:22" x14ac:dyDescent="0.15">
      <c r="A180" s="31">
        <f>buff!Q181</f>
        <v>200086</v>
      </c>
      <c r="B180" s="31" t="str">
        <f>buff!S181</f>
        <v>被动回避lv6</v>
      </c>
      <c r="C180" s="31" t="str">
        <f>buff!T181</f>
        <v>被动回避lv6</v>
      </c>
      <c r="D180" s="31">
        <f>VLOOKUP(buff!U181,对应表!V:W,2,FALSE)</f>
        <v>1</v>
      </c>
      <c r="E180" s="31">
        <f>buff!V181</f>
        <v>0</v>
      </c>
      <c r="F180" s="31">
        <f>buff!W181</f>
        <v>0</v>
      </c>
      <c r="G180" s="31">
        <f>buff!X181</f>
        <v>0</v>
      </c>
      <c r="H180" s="31">
        <f>buff!Y181</f>
        <v>0</v>
      </c>
      <c r="I180" s="31" t="str">
        <f>buff!AJ181</f>
        <v>MIS:10</v>
      </c>
      <c r="J180" s="31">
        <f>buff!AK181</f>
        <v>0</v>
      </c>
      <c r="K180" s="31">
        <f>buff!AL181</f>
        <v>0</v>
      </c>
      <c r="L180" s="31">
        <f>buff!AM181</f>
        <v>0</v>
      </c>
      <c r="M180" s="31">
        <f>buff!AN181</f>
        <v>0</v>
      </c>
      <c r="N180" s="31">
        <f>buff!AO181</f>
        <v>0</v>
      </c>
      <c r="O180" s="31">
        <f>buff!AP181</f>
        <v>0</v>
      </c>
      <c r="P180" s="31">
        <f>buff!AQ181</f>
        <v>0</v>
      </c>
      <c r="Q180" s="31">
        <f>buff!AR181</f>
        <v>0</v>
      </c>
      <c r="R180" s="31">
        <f>buff!AS181</f>
        <v>999</v>
      </c>
      <c r="S180" s="31">
        <f>buff!AT181</f>
        <v>0</v>
      </c>
      <c r="T180" s="31">
        <f>buff!AU181</f>
        <v>0</v>
      </c>
      <c r="U180" s="31" t="str">
        <f>buff!BA181</f>
        <v/>
      </c>
      <c r="V180" s="31" t="str">
        <f>IF(buff!BL181=0,"",buff!BL181)</f>
        <v/>
      </c>
    </row>
    <row r="181" spans="1:22" x14ac:dyDescent="0.15">
      <c r="A181" s="31">
        <f>buff!Q182</f>
        <v>200087</v>
      </c>
      <c r="B181" s="31" t="str">
        <f>buff!S182</f>
        <v>被动回避lv7</v>
      </c>
      <c r="C181" s="31" t="str">
        <f>buff!T182</f>
        <v>被动回避lv7</v>
      </c>
      <c r="D181" s="31">
        <f>VLOOKUP(buff!U182,对应表!V:W,2,FALSE)</f>
        <v>1</v>
      </c>
      <c r="E181" s="31">
        <f>buff!V182</f>
        <v>0</v>
      </c>
      <c r="F181" s="31">
        <f>buff!W182</f>
        <v>0</v>
      </c>
      <c r="G181" s="31">
        <f>buff!X182</f>
        <v>0</v>
      </c>
      <c r="H181" s="31">
        <f>buff!Y182</f>
        <v>0</v>
      </c>
      <c r="I181" s="31" t="str">
        <f>buff!AJ182</f>
        <v>MIS:11</v>
      </c>
      <c r="J181" s="31">
        <f>buff!AK182</f>
        <v>0</v>
      </c>
      <c r="K181" s="31">
        <f>buff!AL182</f>
        <v>0</v>
      </c>
      <c r="L181" s="31">
        <f>buff!AM182</f>
        <v>0</v>
      </c>
      <c r="M181" s="31">
        <f>buff!AN182</f>
        <v>0</v>
      </c>
      <c r="N181" s="31">
        <f>buff!AO182</f>
        <v>0</v>
      </c>
      <c r="O181" s="31">
        <f>buff!AP182</f>
        <v>0</v>
      </c>
      <c r="P181" s="31">
        <f>buff!AQ182</f>
        <v>0</v>
      </c>
      <c r="Q181" s="31">
        <f>buff!AR182</f>
        <v>0</v>
      </c>
      <c r="R181" s="31">
        <f>buff!AS182</f>
        <v>999</v>
      </c>
      <c r="S181" s="31">
        <f>buff!AT182</f>
        <v>0</v>
      </c>
      <c r="T181" s="31">
        <f>buff!AU182</f>
        <v>0</v>
      </c>
      <c r="U181" s="31" t="str">
        <f>buff!BA182</f>
        <v/>
      </c>
      <c r="V181" s="31" t="str">
        <f>IF(buff!BL182=0,"",buff!BL182)</f>
        <v/>
      </c>
    </row>
    <row r="182" spans="1:22" x14ac:dyDescent="0.15">
      <c r="A182" s="31">
        <f>buff!Q183</f>
        <v>200088</v>
      </c>
      <c r="B182" s="31" t="str">
        <f>buff!S183</f>
        <v>被动回避lv8</v>
      </c>
      <c r="C182" s="31" t="str">
        <f>buff!T183</f>
        <v>被动回避lv8</v>
      </c>
      <c r="D182" s="31">
        <f>VLOOKUP(buff!U183,对应表!V:W,2,FALSE)</f>
        <v>1</v>
      </c>
      <c r="E182" s="31">
        <f>buff!V183</f>
        <v>0</v>
      </c>
      <c r="F182" s="31">
        <f>buff!W183</f>
        <v>0</v>
      </c>
      <c r="G182" s="31">
        <f>buff!X183</f>
        <v>0</v>
      </c>
      <c r="H182" s="31">
        <f>buff!Y183</f>
        <v>0</v>
      </c>
      <c r="I182" s="31" t="str">
        <f>buff!AJ183</f>
        <v>MIS:12</v>
      </c>
      <c r="J182" s="31">
        <f>buff!AK183</f>
        <v>0</v>
      </c>
      <c r="K182" s="31">
        <f>buff!AL183</f>
        <v>0</v>
      </c>
      <c r="L182" s="31">
        <f>buff!AM183</f>
        <v>0</v>
      </c>
      <c r="M182" s="31">
        <f>buff!AN183</f>
        <v>0</v>
      </c>
      <c r="N182" s="31">
        <f>buff!AO183</f>
        <v>0</v>
      </c>
      <c r="O182" s="31">
        <f>buff!AP183</f>
        <v>0</v>
      </c>
      <c r="P182" s="31">
        <f>buff!AQ183</f>
        <v>0</v>
      </c>
      <c r="Q182" s="31">
        <f>buff!AR183</f>
        <v>0</v>
      </c>
      <c r="R182" s="31">
        <f>buff!AS183</f>
        <v>999</v>
      </c>
      <c r="S182" s="31">
        <f>buff!AT183</f>
        <v>0</v>
      </c>
      <c r="T182" s="31">
        <f>buff!AU183</f>
        <v>0</v>
      </c>
      <c r="U182" s="31" t="str">
        <f>buff!BA183</f>
        <v/>
      </c>
      <c r="V182" s="31" t="str">
        <f>IF(buff!BL183=0,"",buff!BL183)</f>
        <v/>
      </c>
    </row>
    <row r="183" spans="1:22" x14ac:dyDescent="0.15">
      <c r="A183" s="31">
        <f>buff!Q184</f>
        <v>200089</v>
      </c>
      <c r="B183" s="31" t="str">
        <f>buff!S184</f>
        <v>被动回避lv9</v>
      </c>
      <c r="C183" s="31" t="str">
        <f>buff!T184</f>
        <v>被动回避lv9</v>
      </c>
      <c r="D183" s="31">
        <f>VLOOKUP(buff!U184,对应表!V:W,2,FALSE)</f>
        <v>1</v>
      </c>
      <c r="E183" s="31">
        <f>buff!V184</f>
        <v>0</v>
      </c>
      <c r="F183" s="31">
        <f>buff!W184</f>
        <v>0</v>
      </c>
      <c r="G183" s="31">
        <f>buff!X184</f>
        <v>0</v>
      </c>
      <c r="H183" s="31">
        <f>buff!Y184</f>
        <v>0</v>
      </c>
      <c r="I183" s="31" t="str">
        <f>buff!AJ184</f>
        <v>MIS:13</v>
      </c>
      <c r="J183" s="31">
        <f>buff!AK184</f>
        <v>0</v>
      </c>
      <c r="K183" s="31">
        <f>buff!AL184</f>
        <v>0</v>
      </c>
      <c r="L183" s="31">
        <f>buff!AM184</f>
        <v>0</v>
      </c>
      <c r="M183" s="31">
        <f>buff!AN184</f>
        <v>0</v>
      </c>
      <c r="N183" s="31">
        <f>buff!AO184</f>
        <v>0</v>
      </c>
      <c r="O183" s="31">
        <f>buff!AP184</f>
        <v>0</v>
      </c>
      <c r="P183" s="31">
        <f>buff!AQ184</f>
        <v>0</v>
      </c>
      <c r="Q183" s="31">
        <f>buff!AR184</f>
        <v>0</v>
      </c>
      <c r="R183" s="31">
        <f>buff!AS184</f>
        <v>999</v>
      </c>
      <c r="S183" s="31">
        <f>buff!AT184</f>
        <v>0</v>
      </c>
      <c r="T183" s="31">
        <f>buff!AU184</f>
        <v>0</v>
      </c>
      <c r="U183" s="31" t="str">
        <f>buff!BA184</f>
        <v/>
      </c>
      <c r="V183" s="31" t="str">
        <f>IF(buff!BL184=0,"",buff!BL184)</f>
        <v/>
      </c>
    </row>
    <row r="184" spans="1:22" x14ac:dyDescent="0.15">
      <c r="A184" s="31">
        <f>buff!Q185</f>
        <v>200090</v>
      </c>
      <c r="B184" s="31" t="str">
        <f>buff!S185</f>
        <v>被动回避lv10</v>
      </c>
      <c r="C184" s="31" t="str">
        <f>buff!T185</f>
        <v>被动回避lv10</v>
      </c>
      <c r="D184" s="31">
        <f>VLOOKUP(buff!U185,对应表!V:W,2,FALSE)</f>
        <v>1</v>
      </c>
      <c r="E184" s="31">
        <f>buff!V185</f>
        <v>0</v>
      </c>
      <c r="F184" s="31">
        <f>buff!W185</f>
        <v>0</v>
      </c>
      <c r="G184" s="31">
        <f>buff!X185</f>
        <v>0</v>
      </c>
      <c r="H184" s="31">
        <f>buff!Y185</f>
        <v>0</v>
      </c>
      <c r="I184" s="31" t="str">
        <f>buff!AJ185</f>
        <v>MIS:14</v>
      </c>
      <c r="J184" s="31">
        <f>buff!AK185</f>
        <v>0</v>
      </c>
      <c r="K184" s="31">
        <f>buff!AL185</f>
        <v>0</v>
      </c>
      <c r="L184" s="31">
        <f>buff!AM185</f>
        <v>0</v>
      </c>
      <c r="M184" s="31">
        <f>buff!AN185</f>
        <v>0</v>
      </c>
      <c r="N184" s="31">
        <f>buff!AO185</f>
        <v>0</v>
      </c>
      <c r="O184" s="31">
        <f>buff!AP185</f>
        <v>0</v>
      </c>
      <c r="P184" s="31">
        <f>buff!AQ185</f>
        <v>0</v>
      </c>
      <c r="Q184" s="31">
        <f>buff!AR185</f>
        <v>0</v>
      </c>
      <c r="R184" s="31">
        <f>buff!AS185</f>
        <v>999</v>
      </c>
      <c r="S184" s="31">
        <f>buff!AT185</f>
        <v>0</v>
      </c>
      <c r="T184" s="31">
        <f>buff!AU185</f>
        <v>0</v>
      </c>
      <c r="U184" s="31" t="str">
        <f>buff!BA185</f>
        <v/>
      </c>
      <c r="V184" s="31" t="str">
        <f>IF(buff!BL185=0,"",buff!BL185)</f>
        <v/>
      </c>
    </row>
    <row r="185" spans="1:22" x14ac:dyDescent="0.15">
      <c r="A185" s="31">
        <f>buff!Q186</f>
        <v>200091</v>
      </c>
      <c r="B185" s="31" t="str">
        <f>buff!S186</f>
        <v>被动回避lv11</v>
      </c>
      <c r="C185" s="31" t="str">
        <f>buff!T186</f>
        <v>被动回避lv11</v>
      </c>
      <c r="D185" s="31">
        <f>VLOOKUP(buff!U186,对应表!V:W,2,FALSE)</f>
        <v>1</v>
      </c>
      <c r="E185" s="31">
        <f>buff!V186</f>
        <v>0</v>
      </c>
      <c r="F185" s="31">
        <f>buff!W186</f>
        <v>0</v>
      </c>
      <c r="G185" s="31">
        <f>buff!X186</f>
        <v>0</v>
      </c>
      <c r="H185" s="31">
        <f>buff!Y186</f>
        <v>0</v>
      </c>
      <c r="I185" s="31" t="str">
        <f>buff!AJ186</f>
        <v>MIS:15</v>
      </c>
      <c r="J185" s="31">
        <f>buff!AK186</f>
        <v>0</v>
      </c>
      <c r="K185" s="31">
        <f>buff!AL186</f>
        <v>0</v>
      </c>
      <c r="L185" s="31">
        <f>buff!AM186</f>
        <v>0</v>
      </c>
      <c r="M185" s="31">
        <f>buff!AN186</f>
        <v>0</v>
      </c>
      <c r="N185" s="31">
        <f>buff!AO186</f>
        <v>0</v>
      </c>
      <c r="O185" s="31">
        <f>buff!AP186</f>
        <v>0</v>
      </c>
      <c r="P185" s="31">
        <f>buff!AQ186</f>
        <v>0</v>
      </c>
      <c r="Q185" s="31">
        <f>buff!AR186</f>
        <v>0</v>
      </c>
      <c r="R185" s="31">
        <f>buff!AS186</f>
        <v>999</v>
      </c>
      <c r="S185" s="31">
        <f>buff!AT186</f>
        <v>0</v>
      </c>
      <c r="T185" s="31">
        <f>buff!AU186</f>
        <v>0</v>
      </c>
      <c r="U185" s="31" t="str">
        <f>buff!BA186</f>
        <v/>
      </c>
      <c r="V185" s="31" t="str">
        <f>IF(buff!BL186=0,"",buff!BL186)</f>
        <v/>
      </c>
    </row>
    <row r="186" spans="1:22" x14ac:dyDescent="0.15">
      <c r="A186" s="31">
        <f>buff!Q187</f>
        <v>200092</v>
      </c>
      <c r="B186" s="31" t="str">
        <f>buff!S187</f>
        <v>被动回避lv12</v>
      </c>
      <c r="C186" s="31" t="str">
        <f>buff!T187</f>
        <v>被动回避lv12</v>
      </c>
      <c r="D186" s="31">
        <f>VLOOKUP(buff!U187,对应表!V:W,2,FALSE)</f>
        <v>1</v>
      </c>
      <c r="E186" s="31">
        <f>buff!V187</f>
        <v>0</v>
      </c>
      <c r="F186" s="31">
        <f>buff!W187</f>
        <v>0</v>
      </c>
      <c r="G186" s="31">
        <f>buff!X187</f>
        <v>0</v>
      </c>
      <c r="H186" s="31">
        <f>buff!Y187</f>
        <v>0</v>
      </c>
      <c r="I186" s="31" t="str">
        <f>buff!AJ187</f>
        <v>MIS:16</v>
      </c>
      <c r="J186" s="31">
        <f>buff!AK187</f>
        <v>0</v>
      </c>
      <c r="K186" s="31">
        <f>buff!AL187</f>
        <v>0</v>
      </c>
      <c r="L186" s="31">
        <f>buff!AM187</f>
        <v>0</v>
      </c>
      <c r="M186" s="31">
        <f>buff!AN187</f>
        <v>0</v>
      </c>
      <c r="N186" s="31">
        <f>buff!AO187</f>
        <v>0</v>
      </c>
      <c r="O186" s="31">
        <f>buff!AP187</f>
        <v>0</v>
      </c>
      <c r="P186" s="31">
        <f>buff!AQ187</f>
        <v>0</v>
      </c>
      <c r="Q186" s="31">
        <f>buff!AR187</f>
        <v>0</v>
      </c>
      <c r="R186" s="31">
        <f>buff!AS187</f>
        <v>999</v>
      </c>
      <c r="S186" s="31">
        <f>buff!AT187</f>
        <v>0</v>
      </c>
      <c r="T186" s="31">
        <f>buff!AU187</f>
        <v>0</v>
      </c>
      <c r="U186" s="31" t="str">
        <f>buff!BA187</f>
        <v/>
      </c>
      <c r="V186" s="31" t="str">
        <f>IF(buff!BL187=0,"",buff!BL187)</f>
        <v/>
      </c>
    </row>
    <row r="187" spans="1:22" x14ac:dyDescent="0.15">
      <c r="A187" s="31">
        <f>buff!Q188</f>
        <v>200093</v>
      </c>
      <c r="B187" s="31" t="str">
        <f>buff!S188</f>
        <v>被动回避lv13</v>
      </c>
      <c r="C187" s="31" t="str">
        <f>buff!T188</f>
        <v>被动回避lv13</v>
      </c>
      <c r="D187" s="31">
        <f>VLOOKUP(buff!U188,对应表!V:W,2,FALSE)</f>
        <v>1</v>
      </c>
      <c r="E187" s="31">
        <f>buff!V188</f>
        <v>0</v>
      </c>
      <c r="F187" s="31">
        <f>buff!W188</f>
        <v>0</v>
      </c>
      <c r="G187" s="31">
        <f>buff!X188</f>
        <v>0</v>
      </c>
      <c r="H187" s="31">
        <f>buff!Y188</f>
        <v>0</v>
      </c>
      <c r="I187" s="31" t="str">
        <f>buff!AJ188</f>
        <v>MIS:17</v>
      </c>
      <c r="J187" s="31">
        <f>buff!AK188</f>
        <v>0</v>
      </c>
      <c r="K187" s="31">
        <f>buff!AL188</f>
        <v>0</v>
      </c>
      <c r="L187" s="31">
        <f>buff!AM188</f>
        <v>0</v>
      </c>
      <c r="M187" s="31">
        <f>buff!AN188</f>
        <v>0</v>
      </c>
      <c r="N187" s="31">
        <f>buff!AO188</f>
        <v>0</v>
      </c>
      <c r="O187" s="31">
        <f>buff!AP188</f>
        <v>0</v>
      </c>
      <c r="P187" s="31">
        <f>buff!AQ188</f>
        <v>0</v>
      </c>
      <c r="Q187" s="31">
        <f>buff!AR188</f>
        <v>0</v>
      </c>
      <c r="R187" s="31">
        <f>buff!AS188</f>
        <v>999</v>
      </c>
      <c r="S187" s="31">
        <f>buff!AT188</f>
        <v>0</v>
      </c>
      <c r="T187" s="31">
        <f>buff!AU188</f>
        <v>0</v>
      </c>
      <c r="U187" s="31" t="str">
        <f>buff!BA188</f>
        <v/>
      </c>
      <c r="V187" s="31" t="str">
        <f>IF(buff!BL188=0,"",buff!BL188)</f>
        <v/>
      </c>
    </row>
    <row r="188" spans="1:22" x14ac:dyDescent="0.15">
      <c r="A188" s="31">
        <f>buff!Q189</f>
        <v>200094</v>
      </c>
      <c r="B188" s="31" t="str">
        <f>buff!S189</f>
        <v>被动回避lv14</v>
      </c>
      <c r="C188" s="31" t="str">
        <f>buff!T189</f>
        <v>被动回避lv14</v>
      </c>
      <c r="D188" s="31">
        <f>VLOOKUP(buff!U189,对应表!V:W,2,FALSE)</f>
        <v>1</v>
      </c>
      <c r="E188" s="31">
        <f>buff!V189</f>
        <v>0</v>
      </c>
      <c r="F188" s="31">
        <f>buff!W189</f>
        <v>0</v>
      </c>
      <c r="G188" s="31">
        <f>buff!X189</f>
        <v>0</v>
      </c>
      <c r="H188" s="31">
        <f>buff!Y189</f>
        <v>0</v>
      </c>
      <c r="I188" s="31" t="str">
        <f>buff!AJ189</f>
        <v>MIS:18</v>
      </c>
      <c r="J188" s="31">
        <f>buff!AK189</f>
        <v>0</v>
      </c>
      <c r="K188" s="31">
        <f>buff!AL189</f>
        <v>0</v>
      </c>
      <c r="L188" s="31">
        <f>buff!AM189</f>
        <v>0</v>
      </c>
      <c r="M188" s="31">
        <f>buff!AN189</f>
        <v>0</v>
      </c>
      <c r="N188" s="31">
        <f>buff!AO189</f>
        <v>0</v>
      </c>
      <c r="O188" s="31">
        <f>buff!AP189</f>
        <v>0</v>
      </c>
      <c r="P188" s="31">
        <f>buff!AQ189</f>
        <v>0</v>
      </c>
      <c r="Q188" s="31">
        <f>buff!AR189</f>
        <v>0</v>
      </c>
      <c r="R188" s="31">
        <f>buff!AS189</f>
        <v>999</v>
      </c>
      <c r="S188" s="31">
        <f>buff!AT189</f>
        <v>0</v>
      </c>
      <c r="T188" s="31">
        <f>buff!AU189</f>
        <v>0</v>
      </c>
      <c r="U188" s="31" t="str">
        <f>buff!BA189</f>
        <v/>
      </c>
      <c r="V188" s="31" t="str">
        <f>IF(buff!BL189=0,"",buff!BL189)</f>
        <v/>
      </c>
    </row>
    <row r="189" spans="1:22" x14ac:dyDescent="0.15">
      <c r="A189" s="31">
        <f>buff!Q190</f>
        <v>200095</v>
      </c>
      <c r="B189" s="31" t="str">
        <f>buff!S190</f>
        <v>被动回避lv15</v>
      </c>
      <c r="C189" s="31" t="str">
        <f>buff!T190</f>
        <v>被动回避lv15</v>
      </c>
      <c r="D189" s="31">
        <f>VLOOKUP(buff!U190,对应表!V:W,2,FALSE)</f>
        <v>1</v>
      </c>
      <c r="E189" s="31">
        <f>buff!V190</f>
        <v>0</v>
      </c>
      <c r="F189" s="31">
        <f>buff!W190</f>
        <v>0</v>
      </c>
      <c r="G189" s="31">
        <f>buff!X190</f>
        <v>0</v>
      </c>
      <c r="H189" s="31">
        <f>buff!Y190</f>
        <v>0</v>
      </c>
      <c r="I189" s="31" t="str">
        <f>buff!AJ190</f>
        <v>MIS:19</v>
      </c>
      <c r="J189" s="31">
        <f>buff!AK190</f>
        <v>0</v>
      </c>
      <c r="K189" s="31">
        <f>buff!AL190</f>
        <v>0</v>
      </c>
      <c r="L189" s="31">
        <f>buff!AM190</f>
        <v>0</v>
      </c>
      <c r="M189" s="31">
        <f>buff!AN190</f>
        <v>0</v>
      </c>
      <c r="N189" s="31">
        <f>buff!AO190</f>
        <v>0</v>
      </c>
      <c r="O189" s="31">
        <f>buff!AP190</f>
        <v>0</v>
      </c>
      <c r="P189" s="31">
        <f>buff!AQ190</f>
        <v>0</v>
      </c>
      <c r="Q189" s="31">
        <f>buff!AR190</f>
        <v>0</v>
      </c>
      <c r="R189" s="31">
        <f>buff!AS190</f>
        <v>999</v>
      </c>
      <c r="S189" s="31">
        <f>buff!AT190</f>
        <v>0</v>
      </c>
      <c r="T189" s="31">
        <f>buff!AU190</f>
        <v>0</v>
      </c>
      <c r="U189" s="31" t="str">
        <f>buff!BA190</f>
        <v/>
      </c>
      <c r="V189" s="31" t="str">
        <f>IF(buff!BL190=0,"",buff!BL190)</f>
        <v/>
      </c>
    </row>
    <row r="190" spans="1:22" x14ac:dyDescent="0.15">
      <c r="A190" s="31">
        <f>buff!Q191</f>
        <v>200096</v>
      </c>
      <c r="B190" s="31" t="str">
        <f>buff!S191</f>
        <v>被动回避lv16</v>
      </c>
      <c r="C190" s="31" t="str">
        <f>buff!T191</f>
        <v>被动回避lv16</v>
      </c>
      <c r="D190" s="31">
        <f>VLOOKUP(buff!U191,对应表!V:W,2,FALSE)</f>
        <v>1</v>
      </c>
      <c r="E190" s="31">
        <f>buff!V191</f>
        <v>0</v>
      </c>
      <c r="F190" s="31">
        <f>buff!W191</f>
        <v>0</v>
      </c>
      <c r="G190" s="31">
        <f>buff!X191</f>
        <v>0</v>
      </c>
      <c r="H190" s="31">
        <f>buff!Y191</f>
        <v>0</v>
      </c>
      <c r="I190" s="31" t="str">
        <f>buff!AJ191</f>
        <v>MIS:20</v>
      </c>
      <c r="J190" s="31">
        <f>buff!AK191</f>
        <v>0</v>
      </c>
      <c r="K190" s="31">
        <f>buff!AL191</f>
        <v>0</v>
      </c>
      <c r="L190" s="31">
        <f>buff!AM191</f>
        <v>0</v>
      </c>
      <c r="M190" s="31">
        <f>buff!AN191</f>
        <v>0</v>
      </c>
      <c r="N190" s="31">
        <f>buff!AO191</f>
        <v>0</v>
      </c>
      <c r="O190" s="31">
        <f>buff!AP191</f>
        <v>0</v>
      </c>
      <c r="P190" s="31">
        <f>buff!AQ191</f>
        <v>0</v>
      </c>
      <c r="Q190" s="31">
        <f>buff!AR191</f>
        <v>0</v>
      </c>
      <c r="R190" s="31">
        <f>buff!AS191</f>
        <v>999</v>
      </c>
      <c r="S190" s="31">
        <f>buff!AT191</f>
        <v>0</v>
      </c>
      <c r="T190" s="31">
        <f>buff!AU191</f>
        <v>0</v>
      </c>
      <c r="U190" s="31" t="str">
        <f>buff!BA191</f>
        <v/>
      </c>
      <c r="V190" s="31" t="str">
        <f>IF(buff!BL191=0,"",buff!BL191)</f>
        <v/>
      </c>
    </row>
    <row r="191" spans="1:22" x14ac:dyDescent="0.15">
      <c r="A191" s="31">
        <f>buff!Q192</f>
        <v>200097</v>
      </c>
      <c r="B191" s="31" t="str">
        <f>buff!S192</f>
        <v>被动回避lv17</v>
      </c>
      <c r="C191" s="31" t="str">
        <f>buff!T192</f>
        <v>被动回避lv17</v>
      </c>
      <c r="D191" s="31">
        <f>VLOOKUP(buff!U192,对应表!V:W,2,FALSE)</f>
        <v>1</v>
      </c>
      <c r="E191" s="31">
        <f>buff!V192</f>
        <v>0</v>
      </c>
      <c r="F191" s="31">
        <f>buff!W192</f>
        <v>0</v>
      </c>
      <c r="G191" s="31">
        <f>buff!X192</f>
        <v>0</v>
      </c>
      <c r="H191" s="31">
        <f>buff!Y192</f>
        <v>0</v>
      </c>
      <c r="I191" s="31" t="str">
        <f>buff!AJ192</f>
        <v>MIS:21</v>
      </c>
      <c r="J191" s="31">
        <f>buff!AK192</f>
        <v>0</v>
      </c>
      <c r="K191" s="31">
        <f>buff!AL192</f>
        <v>0</v>
      </c>
      <c r="L191" s="31">
        <f>buff!AM192</f>
        <v>0</v>
      </c>
      <c r="M191" s="31">
        <f>buff!AN192</f>
        <v>0</v>
      </c>
      <c r="N191" s="31">
        <f>buff!AO192</f>
        <v>0</v>
      </c>
      <c r="O191" s="31">
        <f>buff!AP192</f>
        <v>0</v>
      </c>
      <c r="P191" s="31">
        <f>buff!AQ192</f>
        <v>0</v>
      </c>
      <c r="Q191" s="31">
        <f>buff!AR192</f>
        <v>0</v>
      </c>
      <c r="R191" s="31">
        <f>buff!AS192</f>
        <v>999</v>
      </c>
      <c r="S191" s="31">
        <f>buff!AT192</f>
        <v>0</v>
      </c>
      <c r="T191" s="31">
        <f>buff!AU192</f>
        <v>0</v>
      </c>
      <c r="U191" s="31" t="str">
        <f>buff!BA192</f>
        <v/>
      </c>
      <c r="V191" s="31" t="str">
        <f>IF(buff!BL192=0,"",buff!BL192)</f>
        <v/>
      </c>
    </row>
    <row r="192" spans="1:22" x14ac:dyDescent="0.15">
      <c r="A192" s="31">
        <f>buff!Q193</f>
        <v>200098</v>
      </c>
      <c r="B192" s="31" t="str">
        <f>buff!S193</f>
        <v>被动回避lv18</v>
      </c>
      <c r="C192" s="31" t="str">
        <f>buff!T193</f>
        <v>被动回避lv18</v>
      </c>
      <c r="D192" s="31">
        <f>VLOOKUP(buff!U193,对应表!V:W,2,FALSE)</f>
        <v>1</v>
      </c>
      <c r="E192" s="31">
        <f>buff!V193</f>
        <v>0</v>
      </c>
      <c r="F192" s="31">
        <f>buff!W193</f>
        <v>0</v>
      </c>
      <c r="G192" s="31">
        <f>buff!X193</f>
        <v>0</v>
      </c>
      <c r="H192" s="31">
        <f>buff!Y193</f>
        <v>0</v>
      </c>
      <c r="I192" s="31" t="str">
        <f>buff!AJ193</f>
        <v>MIS:22</v>
      </c>
      <c r="J192" s="31">
        <f>buff!AK193</f>
        <v>0</v>
      </c>
      <c r="K192" s="31">
        <f>buff!AL193</f>
        <v>0</v>
      </c>
      <c r="L192" s="31">
        <f>buff!AM193</f>
        <v>0</v>
      </c>
      <c r="M192" s="31">
        <f>buff!AN193</f>
        <v>0</v>
      </c>
      <c r="N192" s="31">
        <f>buff!AO193</f>
        <v>0</v>
      </c>
      <c r="O192" s="31">
        <f>buff!AP193</f>
        <v>0</v>
      </c>
      <c r="P192" s="31">
        <f>buff!AQ193</f>
        <v>0</v>
      </c>
      <c r="Q192" s="31">
        <f>buff!AR193</f>
        <v>0</v>
      </c>
      <c r="R192" s="31">
        <f>buff!AS193</f>
        <v>999</v>
      </c>
      <c r="S192" s="31">
        <f>buff!AT193</f>
        <v>0</v>
      </c>
      <c r="T192" s="31">
        <f>buff!AU193</f>
        <v>0</v>
      </c>
      <c r="U192" s="31" t="str">
        <f>buff!BA193</f>
        <v/>
      </c>
      <c r="V192" s="31" t="str">
        <f>IF(buff!BL193=0,"",buff!BL193)</f>
        <v/>
      </c>
    </row>
    <row r="193" spans="1:22" x14ac:dyDescent="0.15">
      <c r="A193" s="31">
        <f>buff!Q194</f>
        <v>200099</v>
      </c>
      <c r="B193" s="31" t="str">
        <f>buff!S194</f>
        <v>被动回避lv19</v>
      </c>
      <c r="C193" s="31" t="str">
        <f>buff!T194</f>
        <v>被动回避lv19</v>
      </c>
      <c r="D193" s="31">
        <f>VLOOKUP(buff!U194,对应表!V:W,2,FALSE)</f>
        <v>1</v>
      </c>
      <c r="E193" s="31">
        <f>buff!V194</f>
        <v>0</v>
      </c>
      <c r="F193" s="31">
        <f>buff!W194</f>
        <v>0</v>
      </c>
      <c r="G193" s="31">
        <f>buff!X194</f>
        <v>0</v>
      </c>
      <c r="H193" s="31">
        <f>buff!Y194</f>
        <v>0</v>
      </c>
      <c r="I193" s="31" t="str">
        <f>buff!AJ194</f>
        <v>MIS:23</v>
      </c>
      <c r="J193" s="31">
        <f>buff!AK194</f>
        <v>0</v>
      </c>
      <c r="K193" s="31">
        <f>buff!AL194</f>
        <v>0</v>
      </c>
      <c r="L193" s="31">
        <f>buff!AM194</f>
        <v>0</v>
      </c>
      <c r="M193" s="31">
        <f>buff!AN194</f>
        <v>0</v>
      </c>
      <c r="N193" s="31">
        <f>buff!AO194</f>
        <v>0</v>
      </c>
      <c r="O193" s="31">
        <f>buff!AP194</f>
        <v>0</v>
      </c>
      <c r="P193" s="31">
        <f>buff!AQ194</f>
        <v>0</v>
      </c>
      <c r="Q193" s="31">
        <f>buff!AR194</f>
        <v>0</v>
      </c>
      <c r="R193" s="31">
        <f>buff!AS194</f>
        <v>999</v>
      </c>
      <c r="S193" s="31">
        <f>buff!AT194</f>
        <v>0</v>
      </c>
      <c r="T193" s="31">
        <f>buff!AU194</f>
        <v>0</v>
      </c>
      <c r="U193" s="31" t="str">
        <f>buff!BA194</f>
        <v/>
      </c>
      <c r="V193" s="31" t="str">
        <f>IF(buff!BL194=0,"",buff!BL194)</f>
        <v/>
      </c>
    </row>
    <row r="194" spans="1:22" x14ac:dyDescent="0.15">
      <c r="A194" s="31">
        <f>buff!Q195</f>
        <v>200100</v>
      </c>
      <c r="B194" s="31" t="str">
        <f>buff!S195</f>
        <v>被动回避lv20</v>
      </c>
      <c r="C194" s="31" t="str">
        <f>buff!T195</f>
        <v>被动回避lv20</v>
      </c>
      <c r="D194" s="31">
        <f>VLOOKUP(buff!U195,对应表!V:W,2,FALSE)</f>
        <v>1</v>
      </c>
      <c r="E194" s="31">
        <f>buff!V195</f>
        <v>0</v>
      </c>
      <c r="F194" s="31">
        <f>buff!W195</f>
        <v>0</v>
      </c>
      <c r="G194" s="31">
        <f>buff!X195</f>
        <v>0</v>
      </c>
      <c r="H194" s="31">
        <f>buff!Y195</f>
        <v>0</v>
      </c>
      <c r="I194" s="31" t="str">
        <f>buff!AJ195</f>
        <v>MIS:24</v>
      </c>
      <c r="J194" s="31">
        <f>buff!AK195</f>
        <v>0</v>
      </c>
      <c r="K194" s="31">
        <f>buff!AL195</f>
        <v>0</v>
      </c>
      <c r="L194" s="31">
        <f>buff!AM195</f>
        <v>0</v>
      </c>
      <c r="M194" s="31">
        <f>buff!AN195</f>
        <v>0</v>
      </c>
      <c r="N194" s="31">
        <f>buff!AO195</f>
        <v>0</v>
      </c>
      <c r="O194" s="31">
        <f>buff!AP195</f>
        <v>0</v>
      </c>
      <c r="P194" s="31">
        <f>buff!AQ195</f>
        <v>0</v>
      </c>
      <c r="Q194" s="31">
        <f>buff!AR195</f>
        <v>0</v>
      </c>
      <c r="R194" s="31">
        <f>buff!AS195</f>
        <v>999</v>
      </c>
      <c r="S194" s="31">
        <f>buff!AT195</f>
        <v>0</v>
      </c>
      <c r="T194" s="31">
        <f>buff!AU195</f>
        <v>0</v>
      </c>
      <c r="U194" s="31" t="str">
        <f>buff!BA195</f>
        <v/>
      </c>
      <c r="V194" s="31" t="str">
        <f>IF(buff!BL195=0,"",buff!BL195)</f>
        <v/>
      </c>
    </row>
    <row r="195" spans="1:22" x14ac:dyDescent="0.15">
      <c r="A195" s="31">
        <f>buff!Q196</f>
        <v>200101</v>
      </c>
      <c r="B195" s="31" t="str">
        <f>buff!S196</f>
        <v>被动格挡lv1</v>
      </c>
      <c r="C195" s="31" t="str">
        <f>buff!T196</f>
        <v>被动格挡lv1</v>
      </c>
      <c r="D195" s="31">
        <f>VLOOKUP(buff!U196,对应表!V:W,2,FALSE)</f>
        <v>1</v>
      </c>
      <c r="E195" s="31">
        <f>buff!V196</f>
        <v>0</v>
      </c>
      <c r="F195" s="31">
        <f>buff!W196</f>
        <v>0</v>
      </c>
      <c r="G195" s="31">
        <f>buff!X196</f>
        <v>0</v>
      </c>
      <c r="H195" s="31">
        <f>buff!Y196</f>
        <v>0</v>
      </c>
      <c r="I195" s="31" t="str">
        <f>buff!AJ196</f>
        <v>BOK:5</v>
      </c>
      <c r="J195" s="31">
        <f>buff!AK196</f>
        <v>0</v>
      </c>
      <c r="K195" s="31">
        <f>buff!AL196</f>
        <v>0</v>
      </c>
      <c r="L195" s="31">
        <f>buff!AM196</f>
        <v>0</v>
      </c>
      <c r="M195" s="31">
        <f>buff!AN196</f>
        <v>0</v>
      </c>
      <c r="N195" s="31">
        <f>buff!AO196</f>
        <v>0</v>
      </c>
      <c r="O195" s="31">
        <f>buff!AP196</f>
        <v>0</v>
      </c>
      <c r="P195" s="31">
        <f>buff!AQ196</f>
        <v>0</v>
      </c>
      <c r="Q195" s="31">
        <f>buff!AR196</f>
        <v>0</v>
      </c>
      <c r="R195" s="31">
        <f>buff!AS196</f>
        <v>999</v>
      </c>
      <c r="S195" s="31">
        <f>buff!AT196</f>
        <v>0</v>
      </c>
      <c r="T195" s="31">
        <f>buff!AU196</f>
        <v>0</v>
      </c>
      <c r="U195" s="31" t="str">
        <f>buff!BA196</f>
        <v/>
      </c>
      <c r="V195" s="31" t="str">
        <f>IF(buff!BL196=0,"",buff!BL196)</f>
        <v/>
      </c>
    </row>
    <row r="196" spans="1:22" x14ac:dyDescent="0.15">
      <c r="A196" s="31">
        <f>buff!Q197</f>
        <v>200102</v>
      </c>
      <c r="B196" s="31" t="str">
        <f>buff!S197</f>
        <v>被动格挡lv2</v>
      </c>
      <c r="C196" s="31" t="str">
        <f>buff!T197</f>
        <v>被动格挡lv2</v>
      </c>
      <c r="D196" s="31">
        <f>VLOOKUP(buff!U197,对应表!V:W,2,FALSE)</f>
        <v>1</v>
      </c>
      <c r="E196" s="31">
        <f>buff!V197</f>
        <v>0</v>
      </c>
      <c r="F196" s="31">
        <f>buff!W197</f>
        <v>0</v>
      </c>
      <c r="G196" s="31">
        <f>buff!X197</f>
        <v>0</v>
      </c>
      <c r="H196" s="31">
        <f>buff!Y197</f>
        <v>0</v>
      </c>
      <c r="I196" s="31" t="str">
        <f>buff!AJ197</f>
        <v>BOK:6</v>
      </c>
      <c r="J196" s="31">
        <f>buff!AK197</f>
        <v>0</v>
      </c>
      <c r="K196" s="31">
        <f>buff!AL197</f>
        <v>0</v>
      </c>
      <c r="L196" s="31">
        <f>buff!AM197</f>
        <v>0</v>
      </c>
      <c r="M196" s="31">
        <f>buff!AN197</f>
        <v>0</v>
      </c>
      <c r="N196" s="31">
        <f>buff!AO197</f>
        <v>0</v>
      </c>
      <c r="O196" s="31">
        <f>buff!AP197</f>
        <v>0</v>
      </c>
      <c r="P196" s="31">
        <f>buff!AQ197</f>
        <v>0</v>
      </c>
      <c r="Q196" s="31">
        <f>buff!AR197</f>
        <v>0</v>
      </c>
      <c r="R196" s="31">
        <f>buff!AS197</f>
        <v>999</v>
      </c>
      <c r="S196" s="31">
        <f>buff!AT197</f>
        <v>0</v>
      </c>
      <c r="T196" s="31">
        <f>buff!AU197</f>
        <v>0</v>
      </c>
      <c r="U196" s="31" t="str">
        <f>buff!BA197</f>
        <v/>
      </c>
      <c r="V196" s="31" t="str">
        <f>IF(buff!BL197=0,"",buff!BL197)</f>
        <v/>
      </c>
    </row>
    <row r="197" spans="1:22" x14ac:dyDescent="0.15">
      <c r="A197" s="31">
        <f>buff!Q198</f>
        <v>200103</v>
      </c>
      <c r="B197" s="31" t="str">
        <f>buff!S198</f>
        <v>被动格挡lv3</v>
      </c>
      <c r="C197" s="31" t="str">
        <f>buff!T198</f>
        <v>被动格挡lv3</v>
      </c>
      <c r="D197" s="31">
        <f>VLOOKUP(buff!U198,对应表!V:W,2,FALSE)</f>
        <v>1</v>
      </c>
      <c r="E197" s="31">
        <f>buff!V198</f>
        <v>0</v>
      </c>
      <c r="F197" s="31">
        <f>buff!W198</f>
        <v>0</v>
      </c>
      <c r="G197" s="31">
        <f>buff!X198</f>
        <v>0</v>
      </c>
      <c r="H197" s="31">
        <f>buff!Y198</f>
        <v>0</v>
      </c>
      <c r="I197" s="31" t="str">
        <f>buff!AJ198</f>
        <v>BOK:7</v>
      </c>
      <c r="J197" s="31">
        <f>buff!AK198</f>
        <v>0</v>
      </c>
      <c r="K197" s="31">
        <f>buff!AL198</f>
        <v>0</v>
      </c>
      <c r="L197" s="31">
        <f>buff!AM198</f>
        <v>0</v>
      </c>
      <c r="M197" s="31">
        <f>buff!AN198</f>
        <v>0</v>
      </c>
      <c r="N197" s="31">
        <f>buff!AO198</f>
        <v>0</v>
      </c>
      <c r="O197" s="31">
        <f>buff!AP198</f>
        <v>0</v>
      </c>
      <c r="P197" s="31">
        <f>buff!AQ198</f>
        <v>0</v>
      </c>
      <c r="Q197" s="31">
        <f>buff!AR198</f>
        <v>0</v>
      </c>
      <c r="R197" s="31">
        <f>buff!AS198</f>
        <v>999</v>
      </c>
      <c r="S197" s="31">
        <f>buff!AT198</f>
        <v>0</v>
      </c>
      <c r="T197" s="31">
        <f>buff!AU198</f>
        <v>0</v>
      </c>
      <c r="U197" s="31" t="str">
        <f>buff!BA198</f>
        <v/>
      </c>
      <c r="V197" s="31" t="str">
        <f>IF(buff!BL198=0,"",buff!BL198)</f>
        <v/>
      </c>
    </row>
    <row r="198" spans="1:22" x14ac:dyDescent="0.15">
      <c r="A198" s="31">
        <f>buff!Q199</f>
        <v>200104</v>
      </c>
      <c r="B198" s="31" t="str">
        <f>buff!S199</f>
        <v>被动格挡lv4</v>
      </c>
      <c r="C198" s="31" t="str">
        <f>buff!T199</f>
        <v>被动格挡lv4</v>
      </c>
      <c r="D198" s="31">
        <f>VLOOKUP(buff!U199,对应表!V:W,2,FALSE)</f>
        <v>1</v>
      </c>
      <c r="E198" s="31">
        <f>buff!V199</f>
        <v>0</v>
      </c>
      <c r="F198" s="31">
        <f>buff!W199</f>
        <v>0</v>
      </c>
      <c r="G198" s="31">
        <f>buff!X199</f>
        <v>0</v>
      </c>
      <c r="H198" s="31">
        <f>buff!Y199</f>
        <v>0</v>
      </c>
      <c r="I198" s="31" t="str">
        <f>buff!AJ199</f>
        <v>BOK:8</v>
      </c>
      <c r="J198" s="31">
        <f>buff!AK199</f>
        <v>0</v>
      </c>
      <c r="K198" s="31">
        <f>buff!AL199</f>
        <v>0</v>
      </c>
      <c r="L198" s="31">
        <f>buff!AM199</f>
        <v>0</v>
      </c>
      <c r="M198" s="31">
        <f>buff!AN199</f>
        <v>0</v>
      </c>
      <c r="N198" s="31">
        <f>buff!AO199</f>
        <v>0</v>
      </c>
      <c r="O198" s="31">
        <f>buff!AP199</f>
        <v>0</v>
      </c>
      <c r="P198" s="31">
        <f>buff!AQ199</f>
        <v>0</v>
      </c>
      <c r="Q198" s="31">
        <f>buff!AR199</f>
        <v>0</v>
      </c>
      <c r="R198" s="31">
        <f>buff!AS199</f>
        <v>999</v>
      </c>
      <c r="S198" s="31">
        <f>buff!AT199</f>
        <v>0</v>
      </c>
      <c r="T198" s="31">
        <f>buff!AU199</f>
        <v>0</v>
      </c>
      <c r="U198" s="31" t="str">
        <f>buff!BA199</f>
        <v/>
      </c>
      <c r="V198" s="31" t="str">
        <f>IF(buff!BL199=0,"",buff!BL199)</f>
        <v/>
      </c>
    </row>
    <row r="199" spans="1:22" x14ac:dyDescent="0.15">
      <c r="A199" s="31">
        <f>buff!Q200</f>
        <v>200105</v>
      </c>
      <c r="B199" s="31" t="str">
        <f>buff!S200</f>
        <v>被动格挡lv5</v>
      </c>
      <c r="C199" s="31" t="str">
        <f>buff!T200</f>
        <v>被动格挡lv5</v>
      </c>
      <c r="D199" s="31">
        <f>VLOOKUP(buff!U200,对应表!V:W,2,FALSE)</f>
        <v>1</v>
      </c>
      <c r="E199" s="31">
        <f>buff!V200</f>
        <v>0</v>
      </c>
      <c r="F199" s="31">
        <f>buff!W200</f>
        <v>0</v>
      </c>
      <c r="G199" s="31">
        <f>buff!X200</f>
        <v>0</v>
      </c>
      <c r="H199" s="31">
        <f>buff!Y200</f>
        <v>0</v>
      </c>
      <c r="I199" s="31" t="str">
        <f>buff!AJ200</f>
        <v>BOK:9</v>
      </c>
      <c r="J199" s="31">
        <f>buff!AK200</f>
        <v>0</v>
      </c>
      <c r="K199" s="31">
        <f>buff!AL200</f>
        <v>0</v>
      </c>
      <c r="L199" s="31">
        <f>buff!AM200</f>
        <v>0</v>
      </c>
      <c r="M199" s="31">
        <f>buff!AN200</f>
        <v>0</v>
      </c>
      <c r="N199" s="31">
        <f>buff!AO200</f>
        <v>0</v>
      </c>
      <c r="O199" s="31">
        <f>buff!AP200</f>
        <v>0</v>
      </c>
      <c r="P199" s="31">
        <f>buff!AQ200</f>
        <v>0</v>
      </c>
      <c r="Q199" s="31">
        <f>buff!AR200</f>
        <v>0</v>
      </c>
      <c r="R199" s="31">
        <f>buff!AS200</f>
        <v>999</v>
      </c>
      <c r="S199" s="31">
        <f>buff!AT200</f>
        <v>0</v>
      </c>
      <c r="T199" s="31">
        <f>buff!AU200</f>
        <v>0</v>
      </c>
      <c r="U199" s="31" t="str">
        <f>buff!BA200</f>
        <v/>
      </c>
      <c r="V199" s="31" t="str">
        <f>IF(buff!BL200=0,"",buff!BL200)</f>
        <v/>
      </c>
    </row>
    <row r="200" spans="1:22" x14ac:dyDescent="0.15">
      <c r="A200" s="31">
        <f>buff!Q201</f>
        <v>200106</v>
      </c>
      <c r="B200" s="31" t="str">
        <f>buff!S201</f>
        <v>被动格挡lv6</v>
      </c>
      <c r="C200" s="31" t="str">
        <f>buff!T201</f>
        <v>被动格挡lv6</v>
      </c>
      <c r="D200" s="31">
        <f>VLOOKUP(buff!U201,对应表!V:W,2,FALSE)</f>
        <v>1</v>
      </c>
      <c r="E200" s="31">
        <f>buff!V201</f>
        <v>0</v>
      </c>
      <c r="F200" s="31">
        <f>buff!W201</f>
        <v>0</v>
      </c>
      <c r="G200" s="31">
        <f>buff!X201</f>
        <v>0</v>
      </c>
      <c r="H200" s="31">
        <f>buff!Y201</f>
        <v>0</v>
      </c>
      <c r="I200" s="31" t="str">
        <f>buff!AJ201</f>
        <v>BOK:10</v>
      </c>
      <c r="J200" s="31">
        <f>buff!AK201</f>
        <v>0</v>
      </c>
      <c r="K200" s="31">
        <f>buff!AL201</f>
        <v>0</v>
      </c>
      <c r="L200" s="31">
        <f>buff!AM201</f>
        <v>0</v>
      </c>
      <c r="M200" s="31">
        <f>buff!AN201</f>
        <v>0</v>
      </c>
      <c r="N200" s="31">
        <f>buff!AO201</f>
        <v>0</v>
      </c>
      <c r="O200" s="31">
        <f>buff!AP201</f>
        <v>0</v>
      </c>
      <c r="P200" s="31">
        <f>buff!AQ201</f>
        <v>0</v>
      </c>
      <c r="Q200" s="31">
        <f>buff!AR201</f>
        <v>0</v>
      </c>
      <c r="R200" s="31">
        <f>buff!AS201</f>
        <v>999</v>
      </c>
      <c r="S200" s="31">
        <f>buff!AT201</f>
        <v>0</v>
      </c>
      <c r="T200" s="31">
        <f>buff!AU201</f>
        <v>0</v>
      </c>
      <c r="U200" s="31" t="str">
        <f>buff!BA201</f>
        <v/>
      </c>
      <c r="V200" s="31" t="str">
        <f>IF(buff!BL201=0,"",buff!BL201)</f>
        <v/>
      </c>
    </row>
    <row r="201" spans="1:22" x14ac:dyDescent="0.15">
      <c r="A201" s="31">
        <f>buff!Q202</f>
        <v>200107</v>
      </c>
      <c r="B201" s="31" t="str">
        <f>buff!S202</f>
        <v>被动格挡lv7</v>
      </c>
      <c r="C201" s="31" t="str">
        <f>buff!T202</f>
        <v>被动格挡lv7</v>
      </c>
      <c r="D201" s="31">
        <f>VLOOKUP(buff!U202,对应表!V:W,2,FALSE)</f>
        <v>1</v>
      </c>
      <c r="E201" s="31">
        <f>buff!V202</f>
        <v>0</v>
      </c>
      <c r="F201" s="31">
        <f>buff!W202</f>
        <v>0</v>
      </c>
      <c r="G201" s="31">
        <f>buff!X202</f>
        <v>0</v>
      </c>
      <c r="H201" s="31">
        <f>buff!Y202</f>
        <v>0</v>
      </c>
      <c r="I201" s="31" t="str">
        <f>buff!AJ202</f>
        <v>BOK:11</v>
      </c>
      <c r="J201" s="31">
        <f>buff!AK202</f>
        <v>0</v>
      </c>
      <c r="K201" s="31">
        <f>buff!AL202</f>
        <v>0</v>
      </c>
      <c r="L201" s="31">
        <f>buff!AM202</f>
        <v>0</v>
      </c>
      <c r="M201" s="31">
        <f>buff!AN202</f>
        <v>0</v>
      </c>
      <c r="N201" s="31">
        <f>buff!AO202</f>
        <v>0</v>
      </c>
      <c r="O201" s="31">
        <f>buff!AP202</f>
        <v>0</v>
      </c>
      <c r="P201" s="31">
        <f>buff!AQ202</f>
        <v>0</v>
      </c>
      <c r="Q201" s="31">
        <f>buff!AR202</f>
        <v>0</v>
      </c>
      <c r="R201" s="31">
        <f>buff!AS202</f>
        <v>999</v>
      </c>
      <c r="S201" s="31">
        <f>buff!AT202</f>
        <v>0</v>
      </c>
      <c r="T201" s="31">
        <f>buff!AU202</f>
        <v>0</v>
      </c>
      <c r="U201" s="31" t="str">
        <f>buff!BA202</f>
        <v/>
      </c>
      <c r="V201" s="31" t="str">
        <f>IF(buff!BL202=0,"",buff!BL202)</f>
        <v/>
      </c>
    </row>
    <row r="202" spans="1:22" x14ac:dyDescent="0.15">
      <c r="A202" s="31">
        <f>buff!Q203</f>
        <v>200108</v>
      </c>
      <c r="B202" s="31" t="str">
        <f>buff!S203</f>
        <v>被动格挡lv8</v>
      </c>
      <c r="C202" s="31" t="str">
        <f>buff!T203</f>
        <v>被动格挡lv8</v>
      </c>
      <c r="D202" s="31">
        <f>VLOOKUP(buff!U203,对应表!V:W,2,FALSE)</f>
        <v>1</v>
      </c>
      <c r="E202" s="31">
        <f>buff!V203</f>
        <v>0</v>
      </c>
      <c r="F202" s="31">
        <f>buff!W203</f>
        <v>0</v>
      </c>
      <c r="G202" s="31">
        <f>buff!X203</f>
        <v>0</v>
      </c>
      <c r="H202" s="31">
        <f>buff!Y203</f>
        <v>0</v>
      </c>
      <c r="I202" s="31" t="str">
        <f>buff!AJ203</f>
        <v>BOK:12</v>
      </c>
      <c r="J202" s="31">
        <f>buff!AK203</f>
        <v>0</v>
      </c>
      <c r="K202" s="31">
        <f>buff!AL203</f>
        <v>0</v>
      </c>
      <c r="L202" s="31">
        <f>buff!AM203</f>
        <v>0</v>
      </c>
      <c r="M202" s="31">
        <f>buff!AN203</f>
        <v>0</v>
      </c>
      <c r="N202" s="31">
        <f>buff!AO203</f>
        <v>0</v>
      </c>
      <c r="O202" s="31">
        <f>buff!AP203</f>
        <v>0</v>
      </c>
      <c r="P202" s="31">
        <f>buff!AQ203</f>
        <v>0</v>
      </c>
      <c r="Q202" s="31">
        <f>buff!AR203</f>
        <v>0</v>
      </c>
      <c r="R202" s="31">
        <f>buff!AS203</f>
        <v>999</v>
      </c>
      <c r="S202" s="31">
        <f>buff!AT203</f>
        <v>0</v>
      </c>
      <c r="T202" s="31">
        <f>buff!AU203</f>
        <v>0</v>
      </c>
      <c r="U202" s="31" t="str">
        <f>buff!BA203</f>
        <v/>
      </c>
      <c r="V202" s="31" t="str">
        <f>IF(buff!BL203=0,"",buff!BL203)</f>
        <v/>
      </c>
    </row>
    <row r="203" spans="1:22" x14ac:dyDescent="0.15">
      <c r="A203" s="31">
        <f>buff!Q204</f>
        <v>200109</v>
      </c>
      <c r="B203" s="31" t="str">
        <f>buff!S204</f>
        <v>被动格挡lv9</v>
      </c>
      <c r="C203" s="31" t="str">
        <f>buff!T204</f>
        <v>被动格挡lv9</v>
      </c>
      <c r="D203" s="31">
        <f>VLOOKUP(buff!U204,对应表!V:W,2,FALSE)</f>
        <v>1</v>
      </c>
      <c r="E203" s="31">
        <f>buff!V204</f>
        <v>0</v>
      </c>
      <c r="F203" s="31">
        <f>buff!W204</f>
        <v>0</v>
      </c>
      <c r="G203" s="31">
        <f>buff!X204</f>
        <v>0</v>
      </c>
      <c r="H203" s="31">
        <f>buff!Y204</f>
        <v>0</v>
      </c>
      <c r="I203" s="31" t="str">
        <f>buff!AJ204</f>
        <v>BOK:13</v>
      </c>
      <c r="J203" s="31">
        <f>buff!AK204</f>
        <v>0</v>
      </c>
      <c r="K203" s="31">
        <f>buff!AL204</f>
        <v>0</v>
      </c>
      <c r="L203" s="31">
        <f>buff!AM204</f>
        <v>0</v>
      </c>
      <c r="M203" s="31">
        <f>buff!AN204</f>
        <v>0</v>
      </c>
      <c r="N203" s="31">
        <f>buff!AO204</f>
        <v>0</v>
      </c>
      <c r="O203" s="31">
        <f>buff!AP204</f>
        <v>0</v>
      </c>
      <c r="P203" s="31">
        <f>buff!AQ204</f>
        <v>0</v>
      </c>
      <c r="Q203" s="31">
        <f>buff!AR204</f>
        <v>0</v>
      </c>
      <c r="R203" s="31">
        <f>buff!AS204</f>
        <v>999</v>
      </c>
      <c r="S203" s="31">
        <f>buff!AT204</f>
        <v>0</v>
      </c>
      <c r="T203" s="31">
        <f>buff!AU204</f>
        <v>0</v>
      </c>
      <c r="U203" s="31" t="str">
        <f>buff!BA204</f>
        <v/>
      </c>
      <c r="V203" s="31" t="str">
        <f>IF(buff!BL204=0,"",buff!BL204)</f>
        <v/>
      </c>
    </row>
    <row r="204" spans="1:22" x14ac:dyDescent="0.15">
      <c r="A204" s="31">
        <f>buff!Q205</f>
        <v>200110</v>
      </c>
      <c r="B204" s="31" t="str">
        <f>buff!S205</f>
        <v>被动格挡lv10</v>
      </c>
      <c r="C204" s="31" t="str">
        <f>buff!T205</f>
        <v>被动格挡lv10</v>
      </c>
      <c r="D204" s="31">
        <f>VLOOKUP(buff!U205,对应表!V:W,2,FALSE)</f>
        <v>1</v>
      </c>
      <c r="E204" s="31">
        <f>buff!V205</f>
        <v>0</v>
      </c>
      <c r="F204" s="31">
        <f>buff!W205</f>
        <v>0</v>
      </c>
      <c r="G204" s="31">
        <f>buff!X205</f>
        <v>0</v>
      </c>
      <c r="H204" s="31">
        <f>buff!Y205</f>
        <v>0</v>
      </c>
      <c r="I204" s="31" t="str">
        <f>buff!AJ205</f>
        <v>BOK:14</v>
      </c>
      <c r="J204" s="31">
        <f>buff!AK205</f>
        <v>0</v>
      </c>
      <c r="K204" s="31">
        <f>buff!AL205</f>
        <v>0</v>
      </c>
      <c r="L204" s="31">
        <f>buff!AM205</f>
        <v>0</v>
      </c>
      <c r="M204" s="31">
        <f>buff!AN205</f>
        <v>0</v>
      </c>
      <c r="N204" s="31">
        <f>buff!AO205</f>
        <v>0</v>
      </c>
      <c r="O204" s="31">
        <f>buff!AP205</f>
        <v>0</v>
      </c>
      <c r="P204" s="31">
        <f>buff!AQ205</f>
        <v>0</v>
      </c>
      <c r="Q204" s="31">
        <f>buff!AR205</f>
        <v>0</v>
      </c>
      <c r="R204" s="31">
        <f>buff!AS205</f>
        <v>999</v>
      </c>
      <c r="S204" s="31">
        <f>buff!AT205</f>
        <v>0</v>
      </c>
      <c r="T204" s="31">
        <f>buff!AU205</f>
        <v>0</v>
      </c>
      <c r="U204" s="31" t="str">
        <f>buff!BA205</f>
        <v/>
      </c>
      <c r="V204" s="31" t="str">
        <f>IF(buff!BL205=0,"",buff!BL205)</f>
        <v/>
      </c>
    </row>
    <row r="205" spans="1:22" x14ac:dyDescent="0.15">
      <c r="A205" s="31">
        <f>buff!Q206</f>
        <v>200111</v>
      </c>
      <c r="B205" s="31" t="str">
        <f>buff!S206</f>
        <v>被动格挡lv11</v>
      </c>
      <c r="C205" s="31" t="str">
        <f>buff!T206</f>
        <v>被动格挡lv11</v>
      </c>
      <c r="D205" s="31">
        <f>VLOOKUP(buff!U206,对应表!V:W,2,FALSE)</f>
        <v>1</v>
      </c>
      <c r="E205" s="31">
        <f>buff!V206</f>
        <v>0</v>
      </c>
      <c r="F205" s="31">
        <f>buff!W206</f>
        <v>0</v>
      </c>
      <c r="G205" s="31">
        <f>buff!X206</f>
        <v>0</v>
      </c>
      <c r="H205" s="31">
        <f>buff!Y206</f>
        <v>0</v>
      </c>
      <c r="I205" s="31" t="str">
        <f>buff!AJ206</f>
        <v>BOK:15</v>
      </c>
      <c r="J205" s="31">
        <f>buff!AK206</f>
        <v>0</v>
      </c>
      <c r="K205" s="31">
        <f>buff!AL206</f>
        <v>0</v>
      </c>
      <c r="L205" s="31">
        <f>buff!AM206</f>
        <v>0</v>
      </c>
      <c r="M205" s="31">
        <f>buff!AN206</f>
        <v>0</v>
      </c>
      <c r="N205" s="31">
        <f>buff!AO206</f>
        <v>0</v>
      </c>
      <c r="O205" s="31">
        <f>buff!AP206</f>
        <v>0</v>
      </c>
      <c r="P205" s="31">
        <f>buff!AQ206</f>
        <v>0</v>
      </c>
      <c r="Q205" s="31">
        <f>buff!AR206</f>
        <v>0</v>
      </c>
      <c r="R205" s="31">
        <f>buff!AS206</f>
        <v>999</v>
      </c>
      <c r="S205" s="31">
        <f>buff!AT206</f>
        <v>0</v>
      </c>
      <c r="T205" s="31">
        <f>buff!AU206</f>
        <v>0</v>
      </c>
      <c r="U205" s="31" t="str">
        <f>buff!BA206</f>
        <v/>
      </c>
      <c r="V205" s="31" t="str">
        <f>IF(buff!BL206=0,"",buff!BL206)</f>
        <v/>
      </c>
    </row>
    <row r="206" spans="1:22" x14ac:dyDescent="0.15">
      <c r="A206" s="31">
        <f>buff!Q207</f>
        <v>200112</v>
      </c>
      <c r="B206" s="31" t="str">
        <f>buff!S207</f>
        <v>被动格挡lv12</v>
      </c>
      <c r="C206" s="31" t="str">
        <f>buff!T207</f>
        <v>被动格挡lv12</v>
      </c>
      <c r="D206" s="31">
        <f>VLOOKUP(buff!U207,对应表!V:W,2,FALSE)</f>
        <v>1</v>
      </c>
      <c r="E206" s="31">
        <f>buff!V207</f>
        <v>0</v>
      </c>
      <c r="F206" s="31">
        <f>buff!W207</f>
        <v>0</v>
      </c>
      <c r="G206" s="31">
        <f>buff!X207</f>
        <v>0</v>
      </c>
      <c r="H206" s="31">
        <f>buff!Y207</f>
        <v>0</v>
      </c>
      <c r="I206" s="31" t="str">
        <f>buff!AJ207</f>
        <v>BOK:16</v>
      </c>
      <c r="J206" s="31">
        <f>buff!AK207</f>
        <v>0</v>
      </c>
      <c r="K206" s="31">
        <f>buff!AL207</f>
        <v>0</v>
      </c>
      <c r="L206" s="31">
        <f>buff!AM207</f>
        <v>0</v>
      </c>
      <c r="M206" s="31">
        <f>buff!AN207</f>
        <v>0</v>
      </c>
      <c r="N206" s="31">
        <f>buff!AO207</f>
        <v>0</v>
      </c>
      <c r="O206" s="31">
        <f>buff!AP207</f>
        <v>0</v>
      </c>
      <c r="P206" s="31">
        <f>buff!AQ207</f>
        <v>0</v>
      </c>
      <c r="Q206" s="31">
        <f>buff!AR207</f>
        <v>0</v>
      </c>
      <c r="R206" s="31">
        <f>buff!AS207</f>
        <v>999</v>
      </c>
      <c r="S206" s="31">
        <f>buff!AT207</f>
        <v>0</v>
      </c>
      <c r="T206" s="31">
        <f>buff!AU207</f>
        <v>0</v>
      </c>
      <c r="U206" s="31" t="str">
        <f>buff!BA207</f>
        <v/>
      </c>
      <c r="V206" s="31" t="str">
        <f>IF(buff!BL207=0,"",buff!BL207)</f>
        <v/>
      </c>
    </row>
    <row r="207" spans="1:22" x14ac:dyDescent="0.15">
      <c r="A207" s="31">
        <f>buff!Q208</f>
        <v>200113</v>
      </c>
      <c r="B207" s="31" t="str">
        <f>buff!S208</f>
        <v>被动格挡lv13</v>
      </c>
      <c r="C207" s="31" t="str">
        <f>buff!T208</f>
        <v>被动格挡lv13</v>
      </c>
      <c r="D207" s="31">
        <f>VLOOKUP(buff!U208,对应表!V:W,2,FALSE)</f>
        <v>1</v>
      </c>
      <c r="E207" s="31">
        <f>buff!V208</f>
        <v>0</v>
      </c>
      <c r="F207" s="31">
        <f>buff!W208</f>
        <v>0</v>
      </c>
      <c r="G207" s="31">
        <f>buff!X208</f>
        <v>0</v>
      </c>
      <c r="H207" s="31">
        <f>buff!Y208</f>
        <v>0</v>
      </c>
      <c r="I207" s="31" t="str">
        <f>buff!AJ208</f>
        <v>BOK:17</v>
      </c>
      <c r="J207" s="31">
        <f>buff!AK208</f>
        <v>0</v>
      </c>
      <c r="K207" s="31">
        <f>buff!AL208</f>
        <v>0</v>
      </c>
      <c r="L207" s="31">
        <f>buff!AM208</f>
        <v>0</v>
      </c>
      <c r="M207" s="31">
        <f>buff!AN208</f>
        <v>0</v>
      </c>
      <c r="N207" s="31">
        <f>buff!AO208</f>
        <v>0</v>
      </c>
      <c r="O207" s="31">
        <f>buff!AP208</f>
        <v>0</v>
      </c>
      <c r="P207" s="31">
        <f>buff!AQ208</f>
        <v>0</v>
      </c>
      <c r="Q207" s="31">
        <f>buff!AR208</f>
        <v>0</v>
      </c>
      <c r="R207" s="31">
        <f>buff!AS208</f>
        <v>999</v>
      </c>
      <c r="S207" s="31">
        <f>buff!AT208</f>
        <v>0</v>
      </c>
      <c r="T207" s="31">
        <f>buff!AU208</f>
        <v>0</v>
      </c>
      <c r="U207" s="31" t="str">
        <f>buff!BA208</f>
        <v/>
      </c>
      <c r="V207" s="31" t="str">
        <f>IF(buff!BL208=0,"",buff!BL208)</f>
        <v/>
      </c>
    </row>
    <row r="208" spans="1:22" x14ac:dyDescent="0.15">
      <c r="A208" s="31">
        <f>buff!Q209</f>
        <v>200114</v>
      </c>
      <c r="B208" s="31" t="str">
        <f>buff!S209</f>
        <v>被动格挡lv14</v>
      </c>
      <c r="C208" s="31" t="str">
        <f>buff!T209</f>
        <v>被动格挡lv14</v>
      </c>
      <c r="D208" s="31">
        <f>VLOOKUP(buff!U209,对应表!V:W,2,FALSE)</f>
        <v>1</v>
      </c>
      <c r="E208" s="31">
        <f>buff!V209</f>
        <v>0</v>
      </c>
      <c r="F208" s="31">
        <f>buff!W209</f>
        <v>0</v>
      </c>
      <c r="G208" s="31">
        <f>buff!X209</f>
        <v>0</v>
      </c>
      <c r="H208" s="31">
        <f>buff!Y209</f>
        <v>0</v>
      </c>
      <c r="I208" s="31" t="str">
        <f>buff!AJ209</f>
        <v>BOK:18</v>
      </c>
      <c r="J208" s="31">
        <f>buff!AK209</f>
        <v>0</v>
      </c>
      <c r="K208" s="31">
        <f>buff!AL209</f>
        <v>0</v>
      </c>
      <c r="L208" s="31">
        <f>buff!AM209</f>
        <v>0</v>
      </c>
      <c r="M208" s="31">
        <f>buff!AN209</f>
        <v>0</v>
      </c>
      <c r="N208" s="31">
        <f>buff!AO209</f>
        <v>0</v>
      </c>
      <c r="O208" s="31">
        <f>buff!AP209</f>
        <v>0</v>
      </c>
      <c r="P208" s="31">
        <f>buff!AQ209</f>
        <v>0</v>
      </c>
      <c r="Q208" s="31">
        <f>buff!AR209</f>
        <v>0</v>
      </c>
      <c r="R208" s="31">
        <f>buff!AS209</f>
        <v>999</v>
      </c>
      <c r="S208" s="31">
        <f>buff!AT209</f>
        <v>0</v>
      </c>
      <c r="T208" s="31">
        <f>buff!AU209</f>
        <v>0</v>
      </c>
      <c r="U208" s="31" t="str">
        <f>buff!BA209</f>
        <v/>
      </c>
      <c r="V208" s="31" t="str">
        <f>IF(buff!BL209=0,"",buff!BL209)</f>
        <v/>
      </c>
    </row>
    <row r="209" spans="1:22" x14ac:dyDescent="0.15">
      <c r="A209" s="31">
        <f>buff!Q210</f>
        <v>200115</v>
      </c>
      <c r="B209" s="31" t="str">
        <f>buff!S210</f>
        <v>被动格挡lv15</v>
      </c>
      <c r="C209" s="31" t="str">
        <f>buff!T210</f>
        <v>被动格挡lv15</v>
      </c>
      <c r="D209" s="31">
        <f>VLOOKUP(buff!U210,对应表!V:W,2,FALSE)</f>
        <v>1</v>
      </c>
      <c r="E209" s="31">
        <f>buff!V210</f>
        <v>0</v>
      </c>
      <c r="F209" s="31">
        <f>buff!W210</f>
        <v>0</v>
      </c>
      <c r="G209" s="31">
        <f>buff!X210</f>
        <v>0</v>
      </c>
      <c r="H209" s="31">
        <f>buff!Y210</f>
        <v>0</v>
      </c>
      <c r="I209" s="31" t="str">
        <f>buff!AJ210</f>
        <v>BOK:19</v>
      </c>
      <c r="J209" s="31">
        <f>buff!AK210</f>
        <v>0</v>
      </c>
      <c r="K209" s="31">
        <f>buff!AL210</f>
        <v>0</v>
      </c>
      <c r="L209" s="31">
        <f>buff!AM210</f>
        <v>0</v>
      </c>
      <c r="M209" s="31">
        <f>buff!AN210</f>
        <v>0</v>
      </c>
      <c r="N209" s="31">
        <f>buff!AO210</f>
        <v>0</v>
      </c>
      <c r="O209" s="31">
        <f>buff!AP210</f>
        <v>0</v>
      </c>
      <c r="P209" s="31">
        <f>buff!AQ210</f>
        <v>0</v>
      </c>
      <c r="Q209" s="31">
        <f>buff!AR210</f>
        <v>0</v>
      </c>
      <c r="R209" s="31">
        <f>buff!AS210</f>
        <v>999</v>
      </c>
      <c r="S209" s="31">
        <f>buff!AT210</f>
        <v>0</v>
      </c>
      <c r="T209" s="31">
        <f>buff!AU210</f>
        <v>0</v>
      </c>
      <c r="U209" s="31" t="str">
        <f>buff!BA210</f>
        <v/>
      </c>
      <c r="V209" s="31" t="str">
        <f>IF(buff!BL210=0,"",buff!BL210)</f>
        <v/>
      </c>
    </row>
    <row r="210" spans="1:22" x14ac:dyDescent="0.15">
      <c r="A210" s="31">
        <f>buff!Q211</f>
        <v>200116</v>
      </c>
      <c r="B210" s="31" t="str">
        <f>buff!S211</f>
        <v>被动格挡lv16</v>
      </c>
      <c r="C210" s="31" t="str">
        <f>buff!T211</f>
        <v>被动格挡lv16</v>
      </c>
      <c r="D210" s="31">
        <f>VLOOKUP(buff!U211,对应表!V:W,2,FALSE)</f>
        <v>1</v>
      </c>
      <c r="E210" s="31">
        <f>buff!V211</f>
        <v>0</v>
      </c>
      <c r="F210" s="31">
        <f>buff!W211</f>
        <v>0</v>
      </c>
      <c r="G210" s="31">
        <f>buff!X211</f>
        <v>0</v>
      </c>
      <c r="H210" s="31">
        <f>buff!Y211</f>
        <v>0</v>
      </c>
      <c r="I210" s="31" t="str">
        <f>buff!AJ211</f>
        <v>BOK:20</v>
      </c>
      <c r="J210" s="31">
        <f>buff!AK211</f>
        <v>0</v>
      </c>
      <c r="K210" s="31">
        <f>buff!AL211</f>
        <v>0</v>
      </c>
      <c r="L210" s="31">
        <f>buff!AM211</f>
        <v>0</v>
      </c>
      <c r="M210" s="31">
        <f>buff!AN211</f>
        <v>0</v>
      </c>
      <c r="N210" s="31">
        <f>buff!AO211</f>
        <v>0</v>
      </c>
      <c r="O210" s="31">
        <f>buff!AP211</f>
        <v>0</v>
      </c>
      <c r="P210" s="31">
        <f>buff!AQ211</f>
        <v>0</v>
      </c>
      <c r="Q210" s="31">
        <f>buff!AR211</f>
        <v>0</v>
      </c>
      <c r="R210" s="31">
        <f>buff!AS211</f>
        <v>999</v>
      </c>
      <c r="S210" s="31">
        <f>buff!AT211</f>
        <v>0</v>
      </c>
      <c r="T210" s="31">
        <f>buff!AU211</f>
        <v>0</v>
      </c>
      <c r="U210" s="31" t="str">
        <f>buff!BA211</f>
        <v/>
      </c>
      <c r="V210" s="31" t="str">
        <f>IF(buff!BL211=0,"",buff!BL211)</f>
        <v/>
      </c>
    </row>
    <row r="211" spans="1:22" x14ac:dyDescent="0.15">
      <c r="A211" s="31">
        <f>buff!Q212</f>
        <v>200117</v>
      </c>
      <c r="B211" s="31" t="str">
        <f>buff!S212</f>
        <v>被动格挡lv17</v>
      </c>
      <c r="C211" s="31" t="str">
        <f>buff!T212</f>
        <v>被动格挡lv17</v>
      </c>
      <c r="D211" s="31">
        <f>VLOOKUP(buff!U212,对应表!V:W,2,FALSE)</f>
        <v>1</v>
      </c>
      <c r="E211" s="31">
        <f>buff!V212</f>
        <v>0</v>
      </c>
      <c r="F211" s="31">
        <f>buff!W212</f>
        <v>0</v>
      </c>
      <c r="G211" s="31">
        <f>buff!X212</f>
        <v>0</v>
      </c>
      <c r="H211" s="31">
        <f>buff!Y212</f>
        <v>0</v>
      </c>
      <c r="I211" s="31" t="str">
        <f>buff!AJ212</f>
        <v>BOK:21</v>
      </c>
      <c r="J211" s="31">
        <f>buff!AK212</f>
        <v>0</v>
      </c>
      <c r="K211" s="31">
        <f>buff!AL212</f>
        <v>0</v>
      </c>
      <c r="L211" s="31">
        <f>buff!AM212</f>
        <v>0</v>
      </c>
      <c r="M211" s="31">
        <f>buff!AN212</f>
        <v>0</v>
      </c>
      <c r="N211" s="31">
        <f>buff!AO212</f>
        <v>0</v>
      </c>
      <c r="O211" s="31">
        <f>buff!AP212</f>
        <v>0</v>
      </c>
      <c r="P211" s="31">
        <f>buff!AQ212</f>
        <v>0</v>
      </c>
      <c r="Q211" s="31">
        <f>buff!AR212</f>
        <v>0</v>
      </c>
      <c r="R211" s="31">
        <f>buff!AS212</f>
        <v>999</v>
      </c>
      <c r="S211" s="31">
        <f>buff!AT212</f>
        <v>0</v>
      </c>
      <c r="T211" s="31">
        <f>buff!AU212</f>
        <v>0</v>
      </c>
      <c r="U211" s="31" t="str">
        <f>buff!BA212</f>
        <v/>
      </c>
      <c r="V211" s="31" t="str">
        <f>IF(buff!BL212=0,"",buff!BL212)</f>
        <v/>
      </c>
    </row>
    <row r="212" spans="1:22" x14ac:dyDescent="0.15">
      <c r="A212" s="31">
        <f>buff!Q213</f>
        <v>200118</v>
      </c>
      <c r="B212" s="31" t="str">
        <f>buff!S213</f>
        <v>被动格挡lv18</v>
      </c>
      <c r="C212" s="31" t="str">
        <f>buff!T213</f>
        <v>被动格挡lv18</v>
      </c>
      <c r="D212" s="31">
        <f>VLOOKUP(buff!U213,对应表!V:W,2,FALSE)</f>
        <v>1</v>
      </c>
      <c r="E212" s="31">
        <f>buff!V213</f>
        <v>0</v>
      </c>
      <c r="F212" s="31">
        <f>buff!W213</f>
        <v>0</v>
      </c>
      <c r="G212" s="31">
        <f>buff!X213</f>
        <v>0</v>
      </c>
      <c r="H212" s="31">
        <f>buff!Y213</f>
        <v>0</v>
      </c>
      <c r="I212" s="31" t="str">
        <f>buff!AJ213</f>
        <v>BOK:22</v>
      </c>
      <c r="J212" s="31">
        <f>buff!AK213</f>
        <v>0</v>
      </c>
      <c r="K212" s="31">
        <f>buff!AL213</f>
        <v>0</v>
      </c>
      <c r="L212" s="31">
        <f>buff!AM213</f>
        <v>0</v>
      </c>
      <c r="M212" s="31">
        <f>buff!AN213</f>
        <v>0</v>
      </c>
      <c r="N212" s="31">
        <f>buff!AO213</f>
        <v>0</v>
      </c>
      <c r="O212" s="31">
        <f>buff!AP213</f>
        <v>0</v>
      </c>
      <c r="P212" s="31">
        <f>buff!AQ213</f>
        <v>0</v>
      </c>
      <c r="Q212" s="31">
        <f>buff!AR213</f>
        <v>0</v>
      </c>
      <c r="R212" s="31">
        <f>buff!AS213</f>
        <v>999</v>
      </c>
      <c r="S212" s="31">
        <f>buff!AT213</f>
        <v>0</v>
      </c>
      <c r="T212" s="31">
        <f>buff!AU213</f>
        <v>0</v>
      </c>
      <c r="U212" s="31" t="str">
        <f>buff!BA213</f>
        <v/>
      </c>
      <c r="V212" s="31" t="str">
        <f>IF(buff!BL213=0,"",buff!BL213)</f>
        <v/>
      </c>
    </row>
    <row r="213" spans="1:22" x14ac:dyDescent="0.15">
      <c r="A213" s="31">
        <f>buff!Q214</f>
        <v>200119</v>
      </c>
      <c r="B213" s="31" t="str">
        <f>buff!S214</f>
        <v>被动格挡lv19</v>
      </c>
      <c r="C213" s="31" t="str">
        <f>buff!T214</f>
        <v>被动格挡lv19</v>
      </c>
      <c r="D213" s="31">
        <f>VLOOKUP(buff!U214,对应表!V:W,2,FALSE)</f>
        <v>1</v>
      </c>
      <c r="E213" s="31">
        <f>buff!V214</f>
        <v>0</v>
      </c>
      <c r="F213" s="31">
        <f>buff!W214</f>
        <v>0</v>
      </c>
      <c r="G213" s="31">
        <f>buff!X214</f>
        <v>0</v>
      </c>
      <c r="H213" s="31">
        <f>buff!Y214</f>
        <v>0</v>
      </c>
      <c r="I213" s="31" t="str">
        <f>buff!AJ214</f>
        <v>BOK:23</v>
      </c>
      <c r="J213" s="31">
        <f>buff!AK214</f>
        <v>0</v>
      </c>
      <c r="K213" s="31">
        <f>buff!AL214</f>
        <v>0</v>
      </c>
      <c r="L213" s="31">
        <f>buff!AM214</f>
        <v>0</v>
      </c>
      <c r="M213" s="31">
        <f>buff!AN214</f>
        <v>0</v>
      </c>
      <c r="N213" s="31">
        <f>buff!AO214</f>
        <v>0</v>
      </c>
      <c r="O213" s="31">
        <f>buff!AP214</f>
        <v>0</v>
      </c>
      <c r="P213" s="31">
        <f>buff!AQ214</f>
        <v>0</v>
      </c>
      <c r="Q213" s="31">
        <f>buff!AR214</f>
        <v>0</v>
      </c>
      <c r="R213" s="31">
        <f>buff!AS214</f>
        <v>999</v>
      </c>
      <c r="S213" s="31">
        <f>buff!AT214</f>
        <v>0</v>
      </c>
      <c r="T213" s="31">
        <f>buff!AU214</f>
        <v>0</v>
      </c>
      <c r="U213" s="31" t="str">
        <f>buff!BA214</f>
        <v/>
      </c>
      <c r="V213" s="31" t="str">
        <f>IF(buff!BL214=0,"",buff!BL214)</f>
        <v/>
      </c>
    </row>
    <row r="214" spans="1:22" x14ac:dyDescent="0.15">
      <c r="A214" s="31">
        <f>buff!Q215</f>
        <v>200120</v>
      </c>
      <c r="B214" s="31" t="str">
        <f>buff!S215</f>
        <v>被动格挡lv20</v>
      </c>
      <c r="C214" s="31" t="str">
        <f>buff!T215</f>
        <v>被动格挡lv20</v>
      </c>
      <c r="D214" s="31">
        <f>VLOOKUP(buff!U215,对应表!V:W,2,FALSE)</f>
        <v>1</v>
      </c>
      <c r="E214" s="31">
        <f>buff!V215</f>
        <v>0</v>
      </c>
      <c r="F214" s="31">
        <f>buff!W215</f>
        <v>0</v>
      </c>
      <c r="G214" s="31">
        <f>buff!X215</f>
        <v>0</v>
      </c>
      <c r="H214" s="31">
        <f>buff!Y215</f>
        <v>0</v>
      </c>
      <c r="I214" s="31" t="str">
        <f>buff!AJ215</f>
        <v>BOK:24</v>
      </c>
      <c r="J214" s="31">
        <f>buff!AK215</f>
        <v>0</v>
      </c>
      <c r="K214" s="31">
        <f>buff!AL215</f>
        <v>0</v>
      </c>
      <c r="L214" s="31">
        <f>buff!AM215</f>
        <v>0</v>
      </c>
      <c r="M214" s="31">
        <f>buff!AN215</f>
        <v>0</v>
      </c>
      <c r="N214" s="31">
        <f>buff!AO215</f>
        <v>0</v>
      </c>
      <c r="O214" s="31">
        <f>buff!AP215</f>
        <v>0</v>
      </c>
      <c r="P214" s="31">
        <f>buff!AQ215</f>
        <v>0</v>
      </c>
      <c r="Q214" s="31">
        <f>buff!AR215</f>
        <v>0</v>
      </c>
      <c r="R214" s="31">
        <f>buff!AS215</f>
        <v>999</v>
      </c>
      <c r="S214" s="31">
        <f>buff!AT215</f>
        <v>0</v>
      </c>
      <c r="T214" s="31">
        <f>buff!AU215</f>
        <v>0</v>
      </c>
      <c r="U214" s="31" t="str">
        <f>buff!BA215</f>
        <v/>
      </c>
      <c r="V214" s="31" t="str">
        <f>IF(buff!BL215=0,"",buff!BL215)</f>
        <v/>
      </c>
    </row>
    <row r="215" spans="1:22" x14ac:dyDescent="0.15">
      <c r="A215" s="31">
        <f>buff!Q216</f>
        <v>200121</v>
      </c>
      <c r="B215" s="31" t="str">
        <f>buff!S216</f>
        <v>被动反击lv1</v>
      </c>
      <c r="C215" s="31" t="str">
        <f>buff!T216</f>
        <v>被动反击lv1</v>
      </c>
      <c r="D215" s="31">
        <f>VLOOKUP(buff!U216,对应表!V:W,2,FALSE)</f>
        <v>1</v>
      </c>
      <c r="E215" s="31">
        <f>buff!V216</f>
        <v>0</v>
      </c>
      <c r="F215" s="31">
        <f>buff!W216</f>
        <v>0</v>
      </c>
      <c r="G215" s="31">
        <f>buff!X216</f>
        <v>0</v>
      </c>
      <c r="H215" s="31">
        <f>buff!Y216</f>
        <v>0</v>
      </c>
      <c r="I215" s="31" t="str">
        <f>buff!AJ216</f>
        <v>COT:5</v>
      </c>
      <c r="J215" s="31">
        <f>buff!AK216</f>
        <v>0</v>
      </c>
      <c r="K215" s="31">
        <f>buff!AL216</f>
        <v>0</v>
      </c>
      <c r="L215" s="31">
        <f>buff!AM216</f>
        <v>0</v>
      </c>
      <c r="M215" s="31">
        <f>buff!AN216</f>
        <v>0</v>
      </c>
      <c r="N215" s="31">
        <f>buff!AO216</f>
        <v>0</v>
      </c>
      <c r="O215" s="31">
        <f>buff!AP216</f>
        <v>0</v>
      </c>
      <c r="P215" s="31">
        <f>buff!AQ216</f>
        <v>0</v>
      </c>
      <c r="Q215" s="31">
        <f>buff!AR216</f>
        <v>0</v>
      </c>
      <c r="R215" s="31">
        <f>buff!AS216</f>
        <v>999</v>
      </c>
      <c r="S215" s="31">
        <f>buff!AT216</f>
        <v>0</v>
      </c>
      <c r="T215" s="31">
        <f>buff!AU216</f>
        <v>0</v>
      </c>
      <c r="U215" s="31" t="str">
        <f>buff!BA216</f>
        <v/>
      </c>
      <c r="V215" s="31" t="str">
        <f>IF(buff!BL216=0,"",buff!BL216)</f>
        <v/>
      </c>
    </row>
    <row r="216" spans="1:22" x14ac:dyDescent="0.15">
      <c r="A216" s="31">
        <f>buff!Q217</f>
        <v>200122</v>
      </c>
      <c r="B216" s="31" t="str">
        <f>buff!S217</f>
        <v>被动反击lv2</v>
      </c>
      <c r="C216" s="31" t="str">
        <f>buff!T217</f>
        <v>被动反击lv2</v>
      </c>
      <c r="D216" s="31">
        <f>VLOOKUP(buff!U217,对应表!V:W,2,FALSE)</f>
        <v>1</v>
      </c>
      <c r="E216" s="31">
        <f>buff!V217</f>
        <v>0</v>
      </c>
      <c r="F216" s="31">
        <f>buff!W217</f>
        <v>0</v>
      </c>
      <c r="G216" s="31">
        <f>buff!X217</f>
        <v>0</v>
      </c>
      <c r="H216" s="31">
        <f>buff!Y217</f>
        <v>0</v>
      </c>
      <c r="I216" s="31" t="str">
        <f>buff!AJ217</f>
        <v>COT:6</v>
      </c>
      <c r="J216" s="31">
        <f>buff!AK217</f>
        <v>0</v>
      </c>
      <c r="K216" s="31">
        <f>buff!AL217</f>
        <v>0</v>
      </c>
      <c r="L216" s="31">
        <f>buff!AM217</f>
        <v>0</v>
      </c>
      <c r="M216" s="31">
        <f>buff!AN217</f>
        <v>0</v>
      </c>
      <c r="N216" s="31">
        <f>buff!AO217</f>
        <v>0</v>
      </c>
      <c r="O216" s="31">
        <f>buff!AP217</f>
        <v>0</v>
      </c>
      <c r="P216" s="31">
        <f>buff!AQ217</f>
        <v>0</v>
      </c>
      <c r="Q216" s="31">
        <f>buff!AR217</f>
        <v>0</v>
      </c>
      <c r="R216" s="31">
        <f>buff!AS217</f>
        <v>999</v>
      </c>
      <c r="S216" s="31">
        <f>buff!AT217</f>
        <v>0</v>
      </c>
      <c r="T216" s="31">
        <f>buff!AU217</f>
        <v>0</v>
      </c>
      <c r="U216" s="31" t="str">
        <f>buff!BA217</f>
        <v/>
      </c>
      <c r="V216" s="31" t="str">
        <f>IF(buff!BL217=0,"",buff!BL217)</f>
        <v/>
      </c>
    </row>
    <row r="217" spans="1:22" x14ac:dyDescent="0.15">
      <c r="A217" s="31">
        <f>buff!Q218</f>
        <v>200123</v>
      </c>
      <c r="B217" s="31" t="str">
        <f>buff!S218</f>
        <v>被动反击lv3</v>
      </c>
      <c r="C217" s="31" t="str">
        <f>buff!T218</f>
        <v>被动反击lv3</v>
      </c>
      <c r="D217" s="31">
        <f>VLOOKUP(buff!U218,对应表!V:W,2,FALSE)</f>
        <v>1</v>
      </c>
      <c r="E217" s="31">
        <f>buff!V218</f>
        <v>0</v>
      </c>
      <c r="F217" s="31">
        <f>buff!W218</f>
        <v>0</v>
      </c>
      <c r="G217" s="31">
        <f>buff!X218</f>
        <v>0</v>
      </c>
      <c r="H217" s="31">
        <f>buff!Y218</f>
        <v>0</v>
      </c>
      <c r="I217" s="31" t="str">
        <f>buff!AJ218</f>
        <v>COT:7</v>
      </c>
      <c r="J217" s="31">
        <f>buff!AK218</f>
        <v>0</v>
      </c>
      <c r="K217" s="31">
        <f>buff!AL218</f>
        <v>0</v>
      </c>
      <c r="L217" s="31">
        <f>buff!AM218</f>
        <v>0</v>
      </c>
      <c r="M217" s="31">
        <f>buff!AN218</f>
        <v>0</v>
      </c>
      <c r="N217" s="31">
        <f>buff!AO218</f>
        <v>0</v>
      </c>
      <c r="O217" s="31">
        <f>buff!AP218</f>
        <v>0</v>
      </c>
      <c r="P217" s="31">
        <f>buff!AQ218</f>
        <v>0</v>
      </c>
      <c r="Q217" s="31">
        <f>buff!AR218</f>
        <v>0</v>
      </c>
      <c r="R217" s="31">
        <f>buff!AS218</f>
        <v>999</v>
      </c>
      <c r="S217" s="31">
        <f>buff!AT218</f>
        <v>0</v>
      </c>
      <c r="T217" s="31">
        <f>buff!AU218</f>
        <v>0</v>
      </c>
      <c r="U217" s="31" t="str">
        <f>buff!BA218</f>
        <v/>
      </c>
      <c r="V217" s="31" t="str">
        <f>IF(buff!BL218=0,"",buff!BL218)</f>
        <v/>
      </c>
    </row>
    <row r="218" spans="1:22" x14ac:dyDescent="0.15">
      <c r="A218" s="31">
        <f>buff!Q219</f>
        <v>200124</v>
      </c>
      <c r="B218" s="31" t="str">
        <f>buff!S219</f>
        <v>被动反击lv4</v>
      </c>
      <c r="C218" s="31" t="str">
        <f>buff!T219</f>
        <v>被动反击lv4</v>
      </c>
      <c r="D218" s="31">
        <f>VLOOKUP(buff!U219,对应表!V:W,2,FALSE)</f>
        <v>1</v>
      </c>
      <c r="E218" s="31">
        <f>buff!V219</f>
        <v>0</v>
      </c>
      <c r="F218" s="31">
        <f>buff!W219</f>
        <v>0</v>
      </c>
      <c r="G218" s="31">
        <f>buff!X219</f>
        <v>0</v>
      </c>
      <c r="H218" s="31">
        <f>buff!Y219</f>
        <v>0</v>
      </c>
      <c r="I218" s="31" t="str">
        <f>buff!AJ219</f>
        <v>COT:8</v>
      </c>
      <c r="J218" s="31">
        <f>buff!AK219</f>
        <v>0</v>
      </c>
      <c r="K218" s="31">
        <f>buff!AL219</f>
        <v>0</v>
      </c>
      <c r="L218" s="31">
        <f>buff!AM219</f>
        <v>0</v>
      </c>
      <c r="M218" s="31">
        <f>buff!AN219</f>
        <v>0</v>
      </c>
      <c r="N218" s="31">
        <f>buff!AO219</f>
        <v>0</v>
      </c>
      <c r="O218" s="31">
        <f>buff!AP219</f>
        <v>0</v>
      </c>
      <c r="P218" s="31">
        <f>buff!AQ219</f>
        <v>0</v>
      </c>
      <c r="Q218" s="31">
        <f>buff!AR219</f>
        <v>0</v>
      </c>
      <c r="R218" s="31">
        <f>buff!AS219</f>
        <v>999</v>
      </c>
      <c r="S218" s="31">
        <f>buff!AT219</f>
        <v>0</v>
      </c>
      <c r="T218" s="31">
        <f>buff!AU219</f>
        <v>0</v>
      </c>
      <c r="U218" s="31" t="str">
        <f>buff!BA219</f>
        <v/>
      </c>
      <c r="V218" s="31" t="str">
        <f>IF(buff!BL219=0,"",buff!BL219)</f>
        <v/>
      </c>
    </row>
    <row r="219" spans="1:22" x14ac:dyDescent="0.15">
      <c r="A219" s="31">
        <f>buff!Q220</f>
        <v>200125</v>
      </c>
      <c r="B219" s="31" t="str">
        <f>buff!S220</f>
        <v>被动反击lv5</v>
      </c>
      <c r="C219" s="31" t="str">
        <f>buff!T220</f>
        <v>被动反击lv5</v>
      </c>
      <c r="D219" s="31">
        <f>VLOOKUP(buff!U220,对应表!V:W,2,FALSE)</f>
        <v>1</v>
      </c>
      <c r="E219" s="31">
        <f>buff!V220</f>
        <v>0</v>
      </c>
      <c r="F219" s="31">
        <f>buff!W220</f>
        <v>0</v>
      </c>
      <c r="G219" s="31">
        <f>buff!X220</f>
        <v>0</v>
      </c>
      <c r="H219" s="31">
        <f>buff!Y220</f>
        <v>0</v>
      </c>
      <c r="I219" s="31" t="str">
        <f>buff!AJ220</f>
        <v>COT:9</v>
      </c>
      <c r="J219" s="31">
        <f>buff!AK220</f>
        <v>0</v>
      </c>
      <c r="K219" s="31">
        <f>buff!AL220</f>
        <v>0</v>
      </c>
      <c r="L219" s="31">
        <f>buff!AM220</f>
        <v>0</v>
      </c>
      <c r="M219" s="31">
        <f>buff!AN220</f>
        <v>0</v>
      </c>
      <c r="N219" s="31">
        <f>buff!AO220</f>
        <v>0</v>
      </c>
      <c r="O219" s="31">
        <f>buff!AP220</f>
        <v>0</v>
      </c>
      <c r="P219" s="31">
        <f>buff!AQ220</f>
        <v>0</v>
      </c>
      <c r="Q219" s="31">
        <f>buff!AR220</f>
        <v>0</v>
      </c>
      <c r="R219" s="31">
        <f>buff!AS220</f>
        <v>999</v>
      </c>
      <c r="S219" s="31">
        <f>buff!AT220</f>
        <v>0</v>
      </c>
      <c r="T219" s="31">
        <f>buff!AU220</f>
        <v>0</v>
      </c>
      <c r="U219" s="31" t="str">
        <f>buff!BA220</f>
        <v/>
      </c>
      <c r="V219" s="31" t="str">
        <f>IF(buff!BL220=0,"",buff!BL220)</f>
        <v/>
      </c>
    </row>
    <row r="220" spans="1:22" x14ac:dyDescent="0.15">
      <c r="A220" s="31">
        <f>buff!Q221</f>
        <v>200126</v>
      </c>
      <c r="B220" s="31" t="str">
        <f>buff!S221</f>
        <v>被动反击lv6</v>
      </c>
      <c r="C220" s="31" t="str">
        <f>buff!T221</f>
        <v>被动反击lv6</v>
      </c>
      <c r="D220" s="31">
        <f>VLOOKUP(buff!U221,对应表!V:W,2,FALSE)</f>
        <v>1</v>
      </c>
      <c r="E220" s="31">
        <f>buff!V221</f>
        <v>0</v>
      </c>
      <c r="F220" s="31">
        <f>buff!W221</f>
        <v>0</v>
      </c>
      <c r="G220" s="31">
        <f>buff!X221</f>
        <v>0</v>
      </c>
      <c r="H220" s="31">
        <f>buff!Y221</f>
        <v>0</v>
      </c>
      <c r="I220" s="31" t="str">
        <f>buff!AJ221</f>
        <v>COT:10</v>
      </c>
      <c r="J220" s="31">
        <f>buff!AK221</f>
        <v>0</v>
      </c>
      <c r="K220" s="31">
        <f>buff!AL221</f>
        <v>0</v>
      </c>
      <c r="L220" s="31">
        <f>buff!AM221</f>
        <v>0</v>
      </c>
      <c r="M220" s="31">
        <f>buff!AN221</f>
        <v>0</v>
      </c>
      <c r="N220" s="31">
        <f>buff!AO221</f>
        <v>0</v>
      </c>
      <c r="O220" s="31">
        <f>buff!AP221</f>
        <v>0</v>
      </c>
      <c r="P220" s="31">
        <f>buff!AQ221</f>
        <v>0</v>
      </c>
      <c r="Q220" s="31">
        <f>buff!AR221</f>
        <v>0</v>
      </c>
      <c r="R220" s="31">
        <f>buff!AS221</f>
        <v>999</v>
      </c>
      <c r="S220" s="31">
        <f>buff!AT221</f>
        <v>0</v>
      </c>
      <c r="T220" s="31">
        <f>buff!AU221</f>
        <v>0</v>
      </c>
      <c r="U220" s="31" t="str">
        <f>buff!BA221</f>
        <v/>
      </c>
      <c r="V220" s="31" t="str">
        <f>IF(buff!BL221=0,"",buff!BL221)</f>
        <v/>
      </c>
    </row>
    <row r="221" spans="1:22" x14ac:dyDescent="0.15">
      <c r="A221" s="31">
        <f>buff!Q222</f>
        <v>200127</v>
      </c>
      <c r="B221" s="31" t="str">
        <f>buff!S222</f>
        <v>被动反击lv7</v>
      </c>
      <c r="C221" s="31" t="str">
        <f>buff!T222</f>
        <v>被动反击lv7</v>
      </c>
      <c r="D221" s="31">
        <f>VLOOKUP(buff!U222,对应表!V:W,2,FALSE)</f>
        <v>1</v>
      </c>
      <c r="E221" s="31">
        <f>buff!V222</f>
        <v>0</v>
      </c>
      <c r="F221" s="31">
        <f>buff!W222</f>
        <v>0</v>
      </c>
      <c r="G221" s="31">
        <f>buff!X222</f>
        <v>0</v>
      </c>
      <c r="H221" s="31">
        <f>buff!Y222</f>
        <v>0</v>
      </c>
      <c r="I221" s="31" t="str">
        <f>buff!AJ222</f>
        <v>COT:11</v>
      </c>
      <c r="J221" s="31">
        <f>buff!AK222</f>
        <v>0</v>
      </c>
      <c r="K221" s="31">
        <f>buff!AL222</f>
        <v>0</v>
      </c>
      <c r="L221" s="31">
        <f>buff!AM222</f>
        <v>0</v>
      </c>
      <c r="M221" s="31">
        <f>buff!AN222</f>
        <v>0</v>
      </c>
      <c r="N221" s="31">
        <f>buff!AO222</f>
        <v>0</v>
      </c>
      <c r="O221" s="31">
        <f>buff!AP222</f>
        <v>0</v>
      </c>
      <c r="P221" s="31">
        <f>buff!AQ222</f>
        <v>0</v>
      </c>
      <c r="Q221" s="31">
        <f>buff!AR222</f>
        <v>0</v>
      </c>
      <c r="R221" s="31">
        <f>buff!AS222</f>
        <v>999</v>
      </c>
      <c r="S221" s="31">
        <f>buff!AT222</f>
        <v>0</v>
      </c>
      <c r="T221" s="31">
        <f>buff!AU222</f>
        <v>0</v>
      </c>
      <c r="U221" s="31" t="str">
        <f>buff!BA222</f>
        <v/>
      </c>
      <c r="V221" s="31" t="str">
        <f>IF(buff!BL222=0,"",buff!BL222)</f>
        <v/>
      </c>
    </row>
    <row r="222" spans="1:22" x14ac:dyDescent="0.15">
      <c r="A222" s="31">
        <f>buff!Q223</f>
        <v>200128</v>
      </c>
      <c r="B222" s="31" t="str">
        <f>buff!S223</f>
        <v>被动反击lv8</v>
      </c>
      <c r="C222" s="31" t="str">
        <f>buff!T223</f>
        <v>被动反击lv8</v>
      </c>
      <c r="D222" s="31">
        <f>VLOOKUP(buff!U223,对应表!V:W,2,FALSE)</f>
        <v>1</v>
      </c>
      <c r="E222" s="31">
        <f>buff!V223</f>
        <v>0</v>
      </c>
      <c r="F222" s="31">
        <f>buff!W223</f>
        <v>0</v>
      </c>
      <c r="G222" s="31">
        <f>buff!X223</f>
        <v>0</v>
      </c>
      <c r="H222" s="31">
        <f>buff!Y223</f>
        <v>0</v>
      </c>
      <c r="I222" s="31" t="str">
        <f>buff!AJ223</f>
        <v>COT:12</v>
      </c>
      <c r="J222" s="31">
        <f>buff!AK223</f>
        <v>0</v>
      </c>
      <c r="K222" s="31">
        <f>buff!AL223</f>
        <v>0</v>
      </c>
      <c r="L222" s="31">
        <f>buff!AM223</f>
        <v>0</v>
      </c>
      <c r="M222" s="31">
        <f>buff!AN223</f>
        <v>0</v>
      </c>
      <c r="N222" s="31">
        <f>buff!AO223</f>
        <v>0</v>
      </c>
      <c r="O222" s="31">
        <f>buff!AP223</f>
        <v>0</v>
      </c>
      <c r="P222" s="31">
        <f>buff!AQ223</f>
        <v>0</v>
      </c>
      <c r="Q222" s="31">
        <f>buff!AR223</f>
        <v>0</v>
      </c>
      <c r="R222" s="31">
        <f>buff!AS223</f>
        <v>999</v>
      </c>
      <c r="S222" s="31">
        <f>buff!AT223</f>
        <v>0</v>
      </c>
      <c r="T222" s="31">
        <f>buff!AU223</f>
        <v>0</v>
      </c>
      <c r="U222" s="31" t="str">
        <f>buff!BA223</f>
        <v/>
      </c>
      <c r="V222" s="31" t="str">
        <f>IF(buff!BL223=0,"",buff!BL223)</f>
        <v/>
      </c>
    </row>
    <row r="223" spans="1:22" x14ac:dyDescent="0.15">
      <c r="A223" s="31">
        <f>buff!Q224</f>
        <v>200129</v>
      </c>
      <c r="B223" s="31" t="str">
        <f>buff!S224</f>
        <v>被动反击lv9</v>
      </c>
      <c r="C223" s="31" t="str">
        <f>buff!T224</f>
        <v>被动反击lv9</v>
      </c>
      <c r="D223" s="31">
        <f>VLOOKUP(buff!U224,对应表!V:W,2,FALSE)</f>
        <v>1</v>
      </c>
      <c r="E223" s="31">
        <f>buff!V224</f>
        <v>0</v>
      </c>
      <c r="F223" s="31">
        <f>buff!W224</f>
        <v>0</v>
      </c>
      <c r="G223" s="31">
        <f>buff!X224</f>
        <v>0</v>
      </c>
      <c r="H223" s="31">
        <f>buff!Y224</f>
        <v>0</v>
      </c>
      <c r="I223" s="31" t="str">
        <f>buff!AJ224</f>
        <v>COT:13</v>
      </c>
      <c r="J223" s="31">
        <f>buff!AK224</f>
        <v>0</v>
      </c>
      <c r="K223" s="31">
        <f>buff!AL224</f>
        <v>0</v>
      </c>
      <c r="L223" s="31">
        <f>buff!AM224</f>
        <v>0</v>
      </c>
      <c r="M223" s="31">
        <f>buff!AN224</f>
        <v>0</v>
      </c>
      <c r="N223" s="31">
        <f>buff!AO224</f>
        <v>0</v>
      </c>
      <c r="O223" s="31">
        <f>buff!AP224</f>
        <v>0</v>
      </c>
      <c r="P223" s="31">
        <f>buff!AQ224</f>
        <v>0</v>
      </c>
      <c r="Q223" s="31">
        <f>buff!AR224</f>
        <v>0</v>
      </c>
      <c r="R223" s="31">
        <f>buff!AS224</f>
        <v>999</v>
      </c>
      <c r="S223" s="31">
        <f>buff!AT224</f>
        <v>0</v>
      </c>
      <c r="T223" s="31">
        <f>buff!AU224</f>
        <v>0</v>
      </c>
      <c r="U223" s="31" t="str">
        <f>buff!BA224</f>
        <v/>
      </c>
      <c r="V223" s="31" t="str">
        <f>IF(buff!BL224=0,"",buff!BL224)</f>
        <v/>
      </c>
    </row>
    <row r="224" spans="1:22" x14ac:dyDescent="0.15">
      <c r="A224" s="31">
        <f>buff!Q225</f>
        <v>200130</v>
      </c>
      <c r="B224" s="31" t="str">
        <f>buff!S225</f>
        <v>被动反击lv10</v>
      </c>
      <c r="C224" s="31" t="str">
        <f>buff!T225</f>
        <v>被动反击lv10</v>
      </c>
      <c r="D224" s="31">
        <f>VLOOKUP(buff!U225,对应表!V:W,2,FALSE)</f>
        <v>1</v>
      </c>
      <c r="E224" s="31">
        <f>buff!V225</f>
        <v>0</v>
      </c>
      <c r="F224" s="31">
        <f>buff!W225</f>
        <v>0</v>
      </c>
      <c r="G224" s="31">
        <f>buff!X225</f>
        <v>0</v>
      </c>
      <c r="H224" s="31">
        <f>buff!Y225</f>
        <v>0</v>
      </c>
      <c r="I224" s="31" t="str">
        <f>buff!AJ225</f>
        <v>COT:14</v>
      </c>
      <c r="J224" s="31">
        <f>buff!AK225</f>
        <v>0</v>
      </c>
      <c r="K224" s="31">
        <f>buff!AL225</f>
        <v>0</v>
      </c>
      <c r="L224" s="31">
        <f>buff!AM225</f>
        <v>0</v>
      </c>
      <c r="M224" s="31">
        <f>buff!AN225</f>
        <v>0</v>
      </c>
      <c r="N224" s="31">
        <f>buff!AO225</f>
        <v>0</v>
      </c>
      <c r="O224" s="31">
        <f>buff!AP225</f>
        <v>0</v>
      </c>
      <c r="P224" s="31">
        <f>buff!AQ225</f>
        <v>0</v>
      </c>
      <c r="Q224" s="31">
        <f>buff!AR225</f>
        <v>0</v>
      </c>
      <c r="R224" s="31">
        <f>buff!AS225</f>
        <v>999</v>
      </c>
      <c r="S224" s="31">
        <f>buff!AT225</f>
        <v>0</v>
      </c>
      <c r="T224" s="31">
        <f>buff!AU225</f>
        <v>0</v>
      </c>
      <c r="U224" s="31" t="str">
        <f>buff!BA225</f>
        <v/>
      </c>
      <c r="V224" s="31" t="str">
        <f>IF(buff!BL225=0,"",buff!BL225)</f>
        <v/>
      </c>
    </row>
    <row r="225" spans="1:22" x14ac:dyDescent="0.15">
      <c r="A225" s="31">
        <f>buff!Q226</f>
        <v>200131</v>
      </c>
      <c r="B225" s="31" t="str">
        <f>buff!S226</f>
        <v>被动反击lv11</v>
      </c>
      <c r="C225" s="31" t="str">
        <f>buff!T226</f>
        <v>被动反击lv11</v>
      </c>
      <c r="D225" s="31">
        <f>VLOOKUP(buff!U226,对应表!V:W,2,FALSE)</f>
        <v>1</v>
      </c>
      <c r="E225" s="31">
        <f>buff!V226</f>
        <v>0</v>
      </c>
      <c r="F225" s="31">
        <f>buff!W226</f>
        <v>0</v>
      </c>
      <c r="G225" s="31">
        <f>buff!X226</f>
        <v>0</v>
      </c>
      <c r="H225" s="31">
        <f>buff!Y226</f>
        <v>0</v>
      </c>
      <c r="I225" s="31" t="str">
        <f>buff!AJ226</f>
        <v>COT:15</v>
      </c>
      <c r="J225" s="31">
        <f>buff!AK226</f>
        <v>0</v>
      </c>
      <c r="K225" s="31">
        <f>buff!AL226</f>
        <v>0</v>
      </c>
      <c r="L225" s="31">
        <f>buff!AM226</f>
        <v>0</v>
      </c>
      <c r="M225" s="31">
        <f>buff!AN226</f>
        <v>0</v>
      </c>
      <c r="N225" s="31">
        <f>buff!AO226</f>
        <v>0</v>
      </c>
      <c r="O225" s="31">
        <f>buff!AP226</f>
        <v>0</v>
      </c>
      <c r="P225" s="31">
        <f>buff!AQ226</f>
        <v>0</v>
      </c>
      <c r="Q225" s="31">
        <f>buff!AR226</f>
        <v>0</v>
      </c>
      <c r="R225" s="31">
        <f>buff!AS226</f>
        <v>999</v>
      </c>
      <c r="S225" s="31">
        <f>buff!AT226</f>
        <v>0</v>
      </c>
      <c r="T225" s="31">
        <f>buff!AU226</f>
        <v>0</v>
      </c>
      <c r="U225" s="31" t="str">
        <f>buff!BA226</f>
        <v/>
      </c>
      <c r="V225" s="31" t="str">
        <f>IF(buff!BL226=0,"",buff!BL226)</f>
        <v/>
      </c>
    </row>
    <row r="226" spans="1:22" x14ac:dyDescent="0.15">
      <c r="A226" s="31">
        <f>buff!Q227</f>
        <v>200132</v>
      </c>
      <c r="B226" s="31" t="str">
        <f>buff!S227</f>
        <v>被动反击lv12</v>
      </c>
      <c r="C226" s="31" t="str">
        <f>buff!T227</f>
        <v>被动反击lv12</v>
      </c>
      <c r="D226" s="31">
        <f>VLOOKUP(buff!U227,对应表!V:W,2,FALSE)</f>
        <v>1</v>
      </c>
      <c r="E226" s="31">
        <f>buff!V227</f>
        <v>0</v>
      </c>
      <c r="F226" s="31">
        <f>buff!W227</f>
        <v>0</v>
      </c>
      <c r="G226" s="31">
        <f>buff!X227</f>
        <v>0</v>
      </c>
      <c r="H226" s="31">
        <f>buff!Y227</f>
        <v>0</v>
      </c>
      <c r="I226" s="31" t="str">
        <f>buff!AJ227</f>
        <v>COT:16</v>
      </c>
      <c r="J226" s="31">
        <f>buff!AK227</f>
        <v>0</v>
      </c>
      <c r="K226" s="31">
        <f>buff!AL227</f>
        <v>0</v>
      </c>
      <c r="L226" s="31">
        <f>buff!AM227</f>
        <v>0</v>
      </c>
      <c r="M226" s="31">
        <f>buff!AN227</f>
        <v>0</v>
      </c>
      <c r="N226" s="31">
        <f>buff!AO227</f>
        <v>0</v>
      </c>
      <c r="O226" s="31">
        <f>buff!AP227</f>
        <v>0</v>
      </c>
      <c r="P226" s="31">
        <f>buff!AQ227</f>
        <v>0</v>
      </c>
      <c r="Q226" s="31">
        <f>buff!AR227</f>
        <v>0</v>
      </c>
      <c r="R226" s="31">
        <f>buff!AS227</f>
        <v>999</v>
      </c>
      <c r="S226" s="31">
        <f>buff!AT227</f>
        <v>0</v>
      </c>
      <c r="T226" s="31">
        <f>buff!AU227</f>
        <v>0</v>
      </c>
      <c r="U226" s="31" t="str">
        <f>buff!BA227</f>
        <v/>
      </c>
      <c r="V226" s="31" t="str">
        <f>IF(buff!BL227=0,"",buff!BL227)</f>
        <v/>
      </c>
    </row>
    <row r="227" spans="1:22" x14ac:dyDescent="0.15">
      <c r="A227" s="31">
        <f>buff!Q228</f>
        <v>200133</v>
      </c>
      <c r="B227" s="31" t="str">
        <f>buff!S228</f>
        <v>被动反击lv13</v>
      </c>
      <c r="C227" s="31" t="str">
        <f>buff!T228</f>
        <v>被动反击lv13</v>
      </c>
      <c r="D227" s="31">
        <f>VLOOKUP(buff!U228,对应表!V:W,2,FALSE)</f>
        <v>1</v>
      </c>
      <c r="E227" s="31">
        <f>buff!V228</f>
        <v>0</v>
      </c>
      <c r="F227" s="31">
        <f>buff!W228</f>
        <v>0</v>
      </c>
      <c r="G227" s="31">
        <f>buff!X228</f>
        <v>0</v>
      </c>
      <c r="H227" s="31">
        <f>buff!Y228</f>
        <v>0</v>
      </c>
      <c r="I227" s="31" t="str">
        <f>buff!AJ228</f>
        <v>COT:17</v>
      </c>
      <c r="J227" s="31">
        <f>buff!AK228</f>
        <v>0</v>
      </c>
      <c r="K227" s="31">
        <f>buff!AL228</f>
        <v>0</v>
      </c>
      <c r="L227" s="31">
        <f>buff!AM228</f>
        <v>0</v>
      </c>
      <c r="M227" s="31">
        <f>buff!AN228</f>
        <v>0</v>
      </c>
      <c r="N227" s="31">
        <f>buff!AO228</f>
        <v>0</v>
      </c>
      <c r="O227" s="31">
        <f>buff!AP228</f>
        <v>0</v>
      </c>
      <c r="P227" s="31">
        <f>buff!AQ228</f>
        <v>0</v>
      </c>
      <c r="Q227" s="31">
        <f>buff!AR228</f>
        <v>0</v>
      </c>
      <c r="R227" s="31">
        <f>buff!AS228</f>
        <v>999</v>
      </c>
      <c r="S227" s="31">
        <f>buff!AT228</f>
        <v>0</v>
      </c>
      <c r="T227" s="31">
        <f>buff!AU228</f>
        <v>0</v>
      </c>
      <c r="U227" s="31" t="str">
        <f>buff!BA228</f>
        <v/>
      </c>
      <c r="V227" s="31" t="str">
        <f>IF(buff!BL228=0,"",buff!BL228)</f>
        <v/>
      </c>
    </row>
    <row r="228" spans="1:22" x14ac:dyDescent="0.15">
      <c r="A228" s="31">
        <f>buff!Q229</f>
        <v>200134</v>
      </c>
      <c r="B228" s="31" t="str">
        <f>buff!S229</f>
        <v>被动反击lv14</v>
      </c>
      <c r="C228" s="31" t="str">
        <f>buff!T229</f>
        <v>被动反击lv14</v>
      </c>
      <c r="D228" s="31">
        <f>VLOOKUP(buff!U229,对应表!V:W,2,FALSE)</f>
        <v>1</v>
      </c>
      <c r="E228" s="31">
        <f>buff!V229</f>
        <v>0</v>
      </c>
      <c r="F228" s="31">
        <f>buff!W229</f>
        <v>0</v>
      </c>
      <c r="G228" s="31">
        <f>buff!X229</f>
        <v>0</v>
      </c>
      <c r="H228" s="31">
        <f>buff!Y229</f>
        <v>0</v>
      </c>
      <c r="I228" s="31" t="str">
        <f>buff!AJ229</f>
        <v>COT:18</v>
      </c>
      <c r="J228" s="31">
        <f>buff!AK229</f>
        <v>0</v>
      </c>
      <c r="K228" s="31">
        <f>buff!AL229</f>
        <v>0</v>
      </c>
      <c r="L228" s="31">
        <f>buff!AM229</f>
        <v>0</v>
      </c>
      <c r="M228" s="31">
        <f>buff!AN229</f>
        <v>0</v>
      </c>
      <c r="N228" s="31">
        <f>buff!AO229</f>
        <v>0</v>
      </c>
      <c r="O228" s="31">
        <f>buff!AP229</f>
        <v>0</v>
      </c>
      <c r="P228" s="31">
        <f>buff!AQ229</f>
        <v>0</v>
      </c>
      <c r="Q228" s="31">
        <f>buff!AR229</f>
        <v>0</v>
      </c>
      <c r="R228" s="31">
        <f>buff!AS229</f>
        <v>999</v>
      </c>
      <c r="S228" s="31">
        <f>buff!AT229</f>
        <v>0</v>
      </c>
      <c r="T228" s="31">
        <f>buff!AU229</f>
        <v>0</v>
      </c>
      <c r="U228" s="31" t="str">
        <f>buff!BA229</f>
        <v/>
      </c>
      <c r="V228" s="31" t="str">
        <f>IF(buff!BL229=0,"",buff!BL229)</f>
        <v/>
      </c>
    </row>
    <row r="229" spans="1:22" x14ac:dyDescent="0.15">
      <c r="A229" s="31">
        <f>buff!Q230</f>
        <v>200135</v>
      </c>
      <c r="B229" s="31" t="str">
        <f>buff!S230</f>
        <v>被动反击lv15</v>
      </c>
      <c r="C229" s="31" t="str">
        <f>buff!T230</f>
        <v>被动反击lv15</v>
      </c>
      <c r="D229" s="31">
        <f>VLOOKUP(buff!U230,对应表!V:W,2,FALSE)</f>
        <v>1</v>
      </c>
      <c r="E229" s="31">
        <f>buff!V230</f>
        <v>0</v>
      </c>
      <c r="F229" s="31">
        <f>buff!W230</f>
        <v>0</v>
      </c>
      <c r="G229" s="31">
        <f>buff!X230</f>
        <v>0</v>
      </c>
      <c r="H229" s="31">
        <f>buff!Y230</f>
        <v>0</v>
      </c>
      <c r="I229" s="31" t="str">
        <f>buff!AJ230</f>
        <v>COT:19</v>
      </c>
      <c r="J229" s="31">
        <f>buff!AK230</f>
        <v>0</v>
      </c>
      <c r="K229" s="31">
        <f>buff!AL230</f>
        <v>0</v>
      </c>
      <c r="L229" s="31">
        <f>buff!AM230</f>
        <v>0</v>
      </c>
      <c r="M229" s="31">
        <f>buff!AN230</f>
        <v>0</v>
      </c>
      <c r="N229" s="31">
        <f>buff!AO230</f>
        <v>0</v>
      </c>
      <c r="O229" s="31">
        <f>buff!AP230</f>
        <v>0</v>
      </c>
      <c r="P229" s="31">
        <f>buff!AQ230</f>
        <v>0</v>
      </c>
      <c r="Q229" s="31">
        <f>buff!AR230</f>
        <v>0</v>
      </c>
      <c r="R229" s="31">
        <f>buff!AS230</f>
        <v>999</v>
      </c>
      <c r="S229" s="31">
        <f>buff!AT230</f>
        <v>0</v>
      </c>
      <c r="T229" s="31">
        <f>buff!AU230</f>
        <v>0</v>
      </c>
      <c r="U229" s="31" t="str">
        <f>buff!BA230</f>
        <v/>
      </c>
      <c r="V229" s="31" t="str">
        <f>IF(buff!BL230=0,"",buff!BL230)</f>
        <v/>
      </c>
    </row>
    <row r="230" spans="1:22" x14ac:dyDescent="0.15">
      <c r="A230" s="31">
        <f>buff!Q231</f>
        <v>200136</v>
      </c>
      <c r="B230" s="31" t="str">
        <f>buff!S231</f>
        <v>被动反击lv16</v>
      </c>
      <c r="C230" s="31" t="str">
        <f>buff!T231</f>
        <v>被动反击lv16</v>
      </c>
      <c r="D230" s="31">
        <f>VLOOKUP(buff!U231,对应表!V:W,2,FALSE)</f>
        <v>1</v>
      </c>
      <c r="E230" s="31">
        <f>buff!V231</f>
        <v>0</v>
      </c>
      <c r="F230" s="31">
        <f>buff!W231</f>
        <v>0</v>
      </c>
      <c r="G230" s="31">
        <f>buff!X231</f>
        <v>0</v>
      </c>
      <c r="H230" s="31">
        <f>buff!Y231</f>
        <v>0</v>
      </c>
      <c r="I230" s="31" t="str">
        <f>buff!AJ231</f>
        <v>COT:20</v>
      </c>
      <c r="J230" s="31">
        <f>buff!AK231</f>
        <v>0</v>
      </c>
      <c r="K230" s="31">
        <f>buff!AL231</f>
        <v>0</v>
      </c>
      <c r="L230" s="31">
        <f>buff!AM231</f>
        <v>0</v>
      </c>
      <c r="M230" s="31">
        <f>buff!AN231</f>
        <v>0</v>
      </c>
      <c r="N230" s="31">
        <f>buff!AO231</f>
        <v>0</v>
      </c>
      <c r="O230" s="31">
        <f>buff!AP231</f>
        <v>0</v>
      </c>
      <c r="P230" s="31">
        <f>buff!AQ231</f>
        <v>0</v>
      </c>
      <c r="Q230" s="31">
        <f>buff!AR231</f>
        <v>0</v>
      </c>
      <c r="R230" s="31">
        <f>buff!AS231</f>
        <v>999</v>
      </c>
      <c r="S230" s="31">
        <f>buff!AT231</f>
        <v>0</v>
      </c>
      <c r="T230" s="31">
        <f>buff!AU231</f>
        <v>0</v>
      </c>
      <c r="U230" s="31" t="str">
        <f>buff!BA231</f>
        <v/>
      </c>
      <c r="V230" s="31" t="str">
        <f>IF(buff!BL231=0,"",buff!BL231)</f>
        <v/>
      </c>
    </row>
    <row r="231" spans="1:22" x14ac:dyDescent="0.15">
      <c r="A231" s="31">
        <f>buff!Q232</f>
        <v>200137</v>
      </c>
      <c r="B231" s="31" t="str">
        <f>buff!S232</f>
        <v>被动反击lv17</v>
      </c>
      <c r="C231" s="31" t="str">
        <f>buff!T232</f>
        <v>被动反击lv17</v>
      </c>
      <c r="D231" s="31">
        <f>VLOOKUP(buff!U232,对应表!V:W,2,FALSE)</f>
        <v>1</v>
      </c>
      <c r="E231" s="31">
        <f>buff!V232</f>
        <v>0</v>
      </c>
      <c r="F231" s="31">
        <f>buff!W232</f>
        <v>0</v>
      </c>
      <c r="G231" s="31">
        <f>buff!X232</f>
        <v>0</v>
      </c>
      <c r="H231" s="31">
        <f>buff!Y232</f>
        <v>0</v>
      </c>
      <c r="I231" s="31" t="str">
        <f>buff!AJ232</f>
        <v>COT:21</v>
      </c>
      <c r="J231" s="31">
        <f>buff!AK232</f>
        <v>0</v>
      </c>
      <c r="K231" s="31">
        <f>buff!AL232</f>
        <v>0</v>
      </c>
      <c r="L231" s="31">
        <f>buff!AM232</f>
        <v>0</v>
      </c>
      <c r="M231" s="31">
        <f>buff!AN232</f>
        <v>0</v>
      </c>
      <c r="N231" s="31">
        <f>buff!AO232</f>
        <v>0</v>
      </c>
      <c r="O231" s="31">
        <f>buff!AP232</f>
        <v>0</v>
      </c>
      <c r="P231" s="31">
        <f>buff!AQ232</f>
        <v>0</v>
      </c>
      <c r="Q231" s="31">
        <f>buff!AR232</f>
        <v>0</v>
      </c>
      <c r="R231" s="31">
        <f>buff!AS232</f>
        <v>999</v>
      </c>
      <c r="S231" s="31">
        <f>buff!AT232</f>
        <v>0</v>
      </c>
      <c r="T231" s="31">
        <f>buff!AU232</f>
        <v>0</v>
      </c>
      <c r="U231" s="31" t="str">
        <f>buff!BA232</f>
        <v/>
      </c>
      <c r="V231" s="31" t="str">
        <f>IF(buff!BL232=0,"",buff!BL232)</f>
        <v/>
      </c>
    </row>
    <row r="232" spans="1:22" x14ac:dyDescent="0.15">
      <c r="A232" s="31">
        <f>buff!Q233</f>
        <v>200138</v>
      </c>
      <c r="B232" s="31" t="str">
        <f>buff!S233</f>
        <v>被动反击lv18</v>
      </c>
      <c r="C232" s="31" t="str">
        <f>buff!T233</f>
        <v>被动反击lv18</v>
      </c>
      <c r="D232" s="31">
        <f>VLOOKUP(buff!U233,对应表!V:W,2,FALSE)</f>
        <v>1</v>
      </c>
      <c r="E232" s="31">
        <f>buff!V233</f>
        <v>0</v>
      </c>
      <c r="F232" s="31">
        <f>buff!W233</f>
        <v>0</v>
      </c>
      <c r="G232" s="31">
        <f>buff!X233</f>
        <v>0</v>
      </c>
      <c r="H232" s="31">
        <f>buff!Y233</f>
        <v>0</v>
      </c>
      <c r="I232" s="31" t="str">
        <f>buff!AJ233</f>
        <v>COT:22</v>
      </c>
      <c r="J232" s="31">
        <f>buff!AK233</f>
        <v>0</v>
      </c>
      <c r="K232" s="31">
        <f>buff!AL233</f>
        <v>0</v>
      </c>
      <c r="L232" s="31">
        <f>buff!AM233</f>
        <v>0</v>
      </c>
      <c r="M232" s="31">
        <f>buff!AN233</f>
        <v>0</v>
      </c>
      <c r="N232" s="31">
        <f>buff!AO233</f>
        <v>0</v>
      </c>
      <c r="O232" s="31">
        <f>buff!AP233</f>
        <v>0</v>
      </c>
      <c r="P232" s="31">
        <f>buff!AQ233</f>
        <v>0</v>
      </c>
      <c r="Q232" s="31">
        <f>buff!AR233</f>
        <v>0</v>
      </c>
      <c r="R232" s="31">
        <f>buff!AS233</f>
        <v>999</v>
      </c>
      <c r="S232" s="31">
        <f>buff!AT233</f>
        <v>0</v>
      </c>
      <c r="T232" s="31">
        <f>buff!AU233</f>
        <v>0</v>
      </c>
      <c r="U232" s="31" t="str">
        <f>buff!BA233</f>
        <v/>
      </c>
      <c r="V232" s="31" t="str">
        <f>IF(buff!BL233=0,"",buff!BL233)</f>
        <v/>
      </c>
    </row>
    <row r="233" spans="1:22" x14ac:dyDescent="0.15">
      <c r="A233" s="31">
        <f>buff!Q234</f>
        <v>200139</v>
      </c>
      <c r="B233" s="31" t="str">
        <f>buff!S234</f>
        <v>被动反击lv19</v>
      </c>
      <c r="C233" s="31" t="str">
        <f>buff!T234</f>
        <v>被动反击lv19</v>
      </c>
      <c r="D233" s="31">
        <f>VLOOKUP(buff!U234,对应表!V:W,2,FALSE)</f>
        <v>1</v>
      </c>
      <c r="E233" s="31">
        <f>buff!V234</f>
        <v>0</v>
      </c>
      <c r="F233" s="31">
        <f>buff!W234</f>
        <v>0</v>
      </c>
      <c r="G233" s="31">
        <f>buff!X234</f>
        <v>0</v>
      </c>
      <c r="H233" s="31">
        <f>buff!Y234</f>
        <v>0</v>
      </c>
      <c r="I233" s="31" t="str">
        <f>buff!AJ234</f>
        <v>COT:23</v>
      </c>
      <c r="J233" s="31">
        <f>buff!AK234</f>
        <v>0</v>
      </c>
      <c r="K233" s="31">
        <f>buff!AL234</f>
        <v>0</v>
      </c>
      <c r="L233" s="31">
        <f>buff!AM234</f>
        <v>0</v>
      </c>
      <c r="M233" s="31">
        <f>buff!AN234</f>
        <v>0</v>
      </c>
      <c r="N233" s="31">
        <f>buff!AO234</f>
        <v>0</v>
      </c>
      <c r="O233" s="31">
        <f>buff!AP234</f>
        <v>0</v>
      </c>
      <c r="P233" s="31">
        <f>buff!AQ234</f>
        <v>0</v>
      </c>
      <c r="Q233" s="31">
        <f>buff!AR234</f>
        <v>0</v>
      </c>
      <c r="R233" s="31">
        <f>buff!AS234</f>
        <v>999</v>
      </c>
      <c r="S233" s="31">
        <f>buff!AT234</f>
        <v>0</v>
      </c>
      <c r="T233" s="31">
        <f>buff!AU234</f>
        <v>0</v>
      </c>
      <c r="U233" s="31" t="str">
        <f>buff!BA234</f>
        <v/>
      </c>
      <c r="V233" s="31" t="str">
        <f>IF(buff!BL234=0,"",buff!BL234)</f>
        <v/>
      </c>
    </row>
    <row r="234" spans="1:22" x14ac:dyDescent="0.15">
      <c r="A234" s="31">
        <f>buff!Q235</f>
        <v>200140</v>
      </c>
      <c r="B234" s="31" t="str">
        <f>buff!S235</f>
        <v>被动反击lv20</v>
      </c>
      <c r="C234" s="31" t="str">
        <f>buff!T235</f>
        <v>被动反击lv20</v>
      </c>
      <c r="D234" s="31">
        <f>VLOOKUP(buff!U235,对应表!V:W,2,FALSE)</f>
        <v>1</v>
      </c>
      <c r="E234" s="31">
        <f>buff!V235</f>
        <v>0</v>
      </c>
      <c r="F234" s="31">
        <f>buff!W235</f>
        <v>0</v>
      </c>
      <c r="G234" s="31">
        <f>buff!X235</f>
        <v>0</v>
      </c>
      <c r="H234" s="31">
        <f>buff!Y235</f>
        <v>0</v>
      </c>
      <c r="I234" s="31" t="str">
        <f>buff!AJ235</f>
        <v>COT:24</v>
      </c>
      <c r="J234" s="31">
        <f>buff!AK235</f>
        <v>0</v>
      </c>
      <c r="K234" s="31">
        <f>buff!AL235</f>
        <v>0</v>
      </c>
      <c r="L234" s="31">
        <f>buff!AM235</f>
        <v>0</v>
      </c>
      <c r="M234" s="31">
        <f>buff!AN235</f>
        <v>0</v>
      </c>
      <c r="N234" s="31">
        <f>buff!AO235</f>
        <v>0</v>
      </c>
      <c r="O234" s="31">
        <f>buff!AP235</f>
        <v>0</v>
      </c>
      <c r="P234" s="31">
        <f>buff!AQ235</f>
        <v>0</v>
      </c>
      <c r="Q234" s="31">
        <f>buff!AR235</f>
        <v>0</v>
      </c>
      <c r="R234" s="31">
        <f>buff!AS235</f>
        <v>999</v>
      </c>
      <c r="S234" s="31">
        <f>buff!AT235</f>
        <v>0</v>
      </c>
      <c r="T234" s="31">
        <f>buff!AU235</f>
        <v>0</v>
      </c>
      <c r="U234" s="31" t="str">
        <f>buff!BA235</f>
        <v/>
      </c>
      <c r="V234" s="31" t="str">
        <f>IF(buff!BL235=0,"",buff!BL235)</f>
        <v/>
      </c>
    </row>
    <row r="235" spans="1:22" x14ac:dyDescent="0.15">
      <c r="A235" s="31">
        <f>buff!Q236</f>
        <v>200141</v>
      </c>
      <c r="B235" s="31" t="str">
        <f>buff!S236</f>
        <v>被动连击lv1</v>
      </c>
      <c r="C235" s="31" t="str">
        <f>buff!T236</f>
        <v>被动连击lv1</v>
      </c>
      <c r="D235" s="31">
        <f>VLOOKUP(buff!U236,对应表!V:W,2,FALSE)</f>
        <v>1</v>
      </c>
      <c r="E235" s="31">
        <f>buff!V236</f>
        <v>0</v>
      </c>
      <c r="F235" s="31">
        <f>buff!W236</f>
        <v>0</v>
      </c>
      <c r="G235" s="31">
        <f>buff!X236</f>
        <v>0</v>
      </c>
      <c r="H235" s="31">
        <f>buff!Y236</f>
        <v>0</v>
      </c>
      <c r="I235" s="31" t="str">
        <f>buff!AJ236</f>
        <v>COB:5</v>
      </c>
      <c r="J235" s="31">
        <f>buff!AK236</f>
        <v>0</v>
      </c>
      <c r="K235" s="31">
        <f>buff!AL236</f>
        <v>0</v>
      </c>
      <c r="L235" s="31">
        <f>buff!AM236</f>
        <v>0</v>
      </c>
      <c r="M235" s="31">
        <f>buff!AN236</f>
        <v>0</v>
      </c>
      <c r="N235" s="31">
        <f>buff!AO236</f>
        <v>0</v>
      </c>
      <c r="O235" s="31">
        <f>buff!AP236</f>
        <v>0</v>
      </c>
      <c r="P235" s="31">
        <f>buff!AQ236</f>
        <v>0</v>
      </c>
      <c r="Q235" s="31">
        <f>buff!AR236</f>
        <v>0</v>
      </c>
      <c r="R235" s="31">
        <f>buff!AS236</f>
        <v>999</v>
      </c>
      <c r="S235" s="31">
        <f>buff!AT236</f>
        <v>0</v>
      </c>
      <c r="T235" s="31">
        <f>buff!AU236</f>
        <v>0</v>
      </c>
      <c r="U235" s="31" t="str">
        <f>buff!BA236</f>
        <v/>
      </c>
      <c r="V235" s="31" t="str">
        <f>IF(buff!BL236=0,"",buff!BL236)</f>
        <v/>
      </c>
    </row>
    <row r="236" spans="1:22" x14ac:dyDescent="0.15">
      <c r="A236" s="31">
        <f>buff!Q237</f>
        <v>200142</v>
      </c>
      <c r="B236" s="31" t="str">
        <f>buff!S237</f>
        <v>被动连击lv2</v>
      </c>
      <c r="C236" s="31" t="str">
        <f>buff!T237</f>
        <v>被动连击lv2</v>
      </c>
      <c r="D236" s="31">
        <f>VLOOKUP(buff!U237,对应表!V:W,2,FALSE)</f>
        <v>1</v>
      </c>
      <c r="E236" s="31">
        <f>buff!V237</f>
        <v>0</v>
      </c>
      <c r="F236" s="31">
        <f>buff!W237</f>
        <v>0</v>
      </c>
      <c r="G236" s="31">
        <f>buff!X237</f>
        <v>0</v>
      </c>
      <c r="H236" s="31">
        <f>buff!Y237</f>
        <v>0</v>
      </c>
      <c r="I236" s="31" t="str">
        <f>buff!AJ237</f>
        <v>COB:6</v>
      </c>
      <c r="J236" s="31">
        <f>buff!AK237</f>
        <v>0</v>
      </c>
      <c r="K236" s="31">
        <f>buff!AL237</f>
        <v>0</v>
      </c>
      <c r="L236" s="31">
        <f>buff!AM237</f>
        <v>0</v>
      </c>
      <c r="M236" s="31">
        <f>buff!AN237</f>
        <v>0</v>
      </c>
      <c r="N236" s="31">
        <f>buff!AO237</f>
        <v>0</v>
      </c>
      <c r="O236" s="31">
        <f>buff!AP237</f>
        <v>0</v>
      </c>
      <c r="P236" s="31">
        <f>buff!AQ237</f>
        <v>0</v>
      </c>
      <c r="Q236" s="31">
        <f>buff!AR237</f>
        <v>0</v>
      </c>
      <c r="R236" s="31">
        <f>buff!AS237</f>
        <v>999</v>
      </c>
      <c r="S236" s="31">
        <f>buff!AT237</f>
        <v>0</v>
      </c>
      <c r="T236" s="31">
        <f>buff!AU237</f>
        <v>0</v>
      </c>
      <c r="U236" s="31" t="str">
        <f>buff!BA237</f>
        <v/>
      </c>
      <c r="V236" s="31" t="str">
        <f>IF(buff!BL237=0,"",buff!BL237)</f>
        <v/>
      </c>
    </row>
    <row r="237" spans="1:22" x14ac:dyDescent="0.15">
      <c r="A237" s="31">
        <f>buff!Q238</f>
        <v>200143</v>
      </c>
      <c r="B237" s="31" t="str">
        <f>buff!S238</f>
        <v>被动连击lv3</v>
      </c>
      <c r="C237" s="31" t="str">
        <f>buff!T238</f>
        <v>被动连击lv3</v>
      </c>
      <c r="D237" s="31">
        <f>VLOOKUP(buff!U238,对应表!V:W,2,FALSE)</f>
        <v>1</v>
      </c>
      <c r="E237" s="31">
        <f>buff!V238</f>
        <v>0</v>
      </c>
      <c r="F237" s="31">
        <f>buff!W238</f>
        <v>0</v>
      </c>
      <c r="G237" s="31">
        <f>buff!X238</f>
        <v>0</v>
      </c>
      <c r="H237" s="31">
        <f>buff!Y238</f>
        <v>0</v>
      </c>
      <c r="I237" s="31" t="str">
        <f>buff!AJ238</f>
        <v>COB:7</v>
      </c>
      <c r="J237" s="31">
        <f>buff!AK238</f>
        <v>0</v>
      </c>
      <c r="K237" s="31">
        <f>buff!AL238</f>
        <v>0</v>
      </c>
      <c r="L237" s="31">
        <f>buff!AM238</f>
        <v>0</v>
      </c>
      <c r="M237" s="31">
        <f>buff!AN238</f>
        <v>0</v>
      </c>
      <c r="N237" s="31">
        <f>buff!AO238</f>
        <v>0</v>
      </c>
      <c r="O237" s="31">
        <f>buff!AP238</f>
        <v>0</v>
      </c>
      <c r="P237" s="31">
        <f>buff!AQ238</f>
        <v>0</v>
      </c>
      <c r="Q237" s="31">
        <f>buff!AR238</f>
        <v>0</v>
      </c>
      <c r="R237" s="31">
        <f>buff!AS238</f>
        <v>999</v>
      </c>
      <c r="S237" s="31">
        <f>buff!AT238</f>
        <v>0</v>
      </c>
      <c r="T237" s="31">
        <f>buff!AU238</f>
        <v>0</v>
      </c>
      <c r="U237" s="31" t="str">
        <f>buff!BA238</f>
        <v/>
      </c>
      <c r="V237" s="31" t="str">
        <f>IF(buff!BL238=0,"",buff!BL238)</f>
        <v/>
      </c>
    </row>
    <row r="238" spans="1:22" x14ac:dyDescent="0.15">
      <c r="A238" s="31">
        <f>buff!Q239</f>
        <v>200144</v>
      </c>
      <c r="B238" s="31" t="str">
        <f>buff!S239</f>
        <v>被动连击lv4</v>
      </c>
      <c r="C238" s="31" t="str">
        <f>buff!T239</f>
        <v>被动连击lv4</v>
      </c>
      <c r="D238" s="31">
        <f>VLOOKUP(buff!U239,对应表!V:W,2,FALSE)</f>
        <v>1</v>
      </c>
      <c r="E238" s="31">
        <f>buff!V239</f>
        <v>0</v>
      </c>
      <c r="F238" s="31">
        <f>buff!W239</f>
        <v>0</v>
      </c>
      <c r="G238" s="31">
        <f>buff!X239</f>
        <v>0</v>
      </c>
      <c r="H238" s="31">
        <f>buff!Y239</f>
        <v>0</v>
      </c>
      <c r="I238" s="31" t="str">
        <f>buff!AJ239</f>
        <v>COB:8</v>
      </c>
      <c r="J238" s="31">
        <f>buff!AK239</f>
        <v>0</v>
      </c>
      <c r="K238" s="31">
        <f>buff!AL239</f>
        <v>0</v>
      </c>
      <c r="L238" s="31">
        <f>buff!AM239</f>
        <v>0</v>
      </c>
      <c r="M238" s="31">
        <f>buff!AN239</f>
        <v>0</v>
      </c>
      <c r="N238" s="31">
        <f>buff!AO239</f>
        <v>0</v>
      </c>
      <c r="O238" s="31">
        <f>buff!AP239</f>
        <v>0</v>
      </c>
      <c r="P238" s="31">
        <f>buff!AQ239</f>
        <v>0</v>
      </c>
      <c r="Q238" s="31">
        <f>buff!AR239</f>
        <v>0</v>
      </c>
      <c r="R238" s="31">
        <f>buff!AS239</f>
        <v>999</v>
      </c>
      <c r="S238" s="31">
        <f>buff!AT239</f>
        <v>0</v>
      </c>
      <c r="T238" s="31">
        <f>buff!AU239</f>
        <v>0</v>
      </c>
      <c r="U238" s="31" t="str">
        <f>buff!BA239</f>
        <v/>
      </c>
      <c r="V238" s="31" t="str">
        <f>IF(buff!BL239=0,"",buff!BL239)</f>
        <v/>
      </c>
    </row>
    <row r="239" spans="1:22" x14ac:dyDescent="0.15">
      <c r="A239" s="31">
        <f>buff!Q240</f>
        <v>200145</v>
      </c>
      <c r="B239" s="31" t="str">
        <f>buff!S240</f>
        <v>被动连击lv5</v>
      </c>
      <c r="C239" s="31" t="str">
        <f>buff!T240</f>
        <v>被动连击lv5</v>
      </c>
      <c r="D239" s="31">
        <f>VLOOKUP(buff!U240,对应表!V:W,2,FALSE)</f>
        <v>1</v>
      </c>
      <c r="E239" s="31">
        <f>buff!V240</f>
        <v>0</v>
      </c>
      <c r="F239" s="31">
        <f>buff!W240</f>
        <v>0</v>
      </c>
      <c r="G239" s="31">
        <f>buff!X240</f>
        <v>0</v>
      </c>
      <c r="H239" s="31">
        <f>buff!Y240</f>
        <v>0</v>
      </c>
      <c r="I239" s="31" t="str">
        <f>buff!AJ240</f>
        <v>COB:9</v>
      </c>
      <c r="J239" s="31">
        <f>buff!AK240</f>
        <v>0</v>
      </c>
      <c r="K239" s="31">
        <f>buff!AL240</f>
        <v>0</v>
      </c>
      <c r="L239" s="31">
        <f>buff!AM240</f>
        <v>0</v>
      </c>
      <c r="M239" s="31">
        <f>buff!AN240</f>
        <v>0</v>
      </c>
      <c r="N239" s="31">
        <f>buff!AO240</f>
        <v>0</v>
      </c>
      <c r="O239" s="31">
        <f>buff!AP240</f>
        <v>0</v>
      </c>
      <c r="P239" s="31">
        <f>buff!AQ240</f>
        <v>0</v>
      </c>
      <c r="Q239" s="31">
        <f>buff!AR240</f>
        <v>0</v>
      </c>
      <c r="R239" s="31">
        <f>buff!AS240</f>
        <v>999</v>
      </c>
      <c r="S239" s="31">
        <f>buff!AT240</f>
        <v>0</v>
      </c>
      <c r="T239" s="31">
        <f>buff!AU240</f>
        <v>0</v>
      </c>
      <c r="U239" s="31" t="str">
        <f>buff!BA240</f>
        <v/>
      </c>
      <c r="V239" s="31" t="str">
        <f>IF(buff!BL240=0,"",buff!BL240)</f>
        <v/>
      </c>
    </row>
    <row r="240" spans="1:22" x14ac:dyDescent="0.15">
      <c r="A240" s="31">
        <f>buff!Q241</f>
        <v>200146</v>
      </c>
      <c r="B240" s="31" t="str">
        <f>buff!S241</f>
        <v>被动连击lv6</v>
      </c>
      <c r="C240" s="31" t="str">
        <f>buff!T241</f>
        <v>被动连击lv6</v>
      </c>
      <c r="D240" s="31">
        <f>VLOOKUP(buff!U241,对应表!V:W,2,FALSE)</f>
        <v>1</v>
      </c>
      <c r="E240" s="31">
        <f>buff!V241</f>
        <v>0</v>
      </c>
      <c r="F240" s="31">
        <f>buff!W241</f>
        <v>0</v>
      </c>
      <c r="G240" s="31">
        <f>buff!X241</f>
        <v>0</v>
      </c>
      <c r="H240" s="31">
        <f>buff!Y241</f>
        <v>0</v>
      </c>
      <c r="I240" s="31" t="str">
        <f>buff!AJ241</f>
        <v>COB:10</v>
      </c>
      <c r="J240" s="31">
        <f>buff!AK241</f>
        <v>0</v>
      </c>
      <c r="K240" s="31">
        <f>buff!AL241</f>
        <v>0</v>
      </c>
      <c r="L240" s="31">
        <f>buff!AM241</f>
        <v>0</v>
      </c>
      <c r="M240" s="31">
        <f>buff!AN241</f>
        <v>0</v>
      </c>
      <c r="N240" s="31">
        <f>buff!AO241</f>
        <v>0</v>
      </c>
      <c r="O240" s="31">
        <f>buff!AP241</f>
        <v>0</v>
      </c>
      <c r="P240" s="31">
        <f>buff!AQ241</f>
        <v>0</v>
      </c>
      <c r="Q240" s="31">
        <f>buff!AR241</f>
        <v>0</v>
      </c>
      <c r="R240" s="31">
        <f>buff!AS241</f>
        <v>999</v>
      </c>
      <c r="S240" s="31">
        <f>buff!AT241</f>
        <v>0</v>
      </c>
      <c r="T240" s="31">
        <f>buff!AU241</f>
        <v>0</v>
      </c>
      <c r="U240" s="31" t="str">
        <f>buff!BA241</f>
        <v/>
      </c>
      <c r="V240" s="31" t="str">
        <f>IF(buff!BL241=0,"",buff!BL241)</f>
        <v/>
      </c>
    </row>
    <row r="241" spans="1:22" x14ac:dyDescent="0.15">
      <c r="A241" s="31">
        <f>buff!Q242</f>
        <v>200147</v>
      </c>
      <c r="B241" s="31" t="str">
        <f>buff!S242</f>
        <v>被动连击lv7</v>
      </c>
      <c r="C241" s="31" t="str">
        <f>buff!T242</f>
        <v>被动连击lv7</v>
      </c>
      <c r="D241" s="31">
        <f>VLOOKUP(buff!U242,对应表!V:W,2,FALSE)</f>
        <v>1</v>
      </c>
      <c r="E241" s="31">
        <f>buff!V242</f>
        <v>0</v>
      </c>
      <c r="F241" s="31">
        <f>buff!W242</f>
        <v>0</v>
      </c>
      <c r="G241" s="31">
        <f>buff!X242</f>
        <v>0</v>
      </c>
      <c r="H241" s="31">
        <f>buff!Y242</f>
        <v>0</v>
      </c>
      <c r="I241" s="31" t="str">
        <f>buff!AJ242</f>
        <v>COB:11</v>
      </c>
      <c r="J241" s="31">
        <f>buff!AK242</f>
        <v>0</v>
      </c>
      <c r="K241" s="31">
        <f>buff!AL242</f>
        <v>0</v>
      </c>
      <c r="L241" s="31">
        <f>buff!AM242</f>
        <v>0</v>
      </c>
      <c r="M241" s="31">
        <f>buff!AN242</f>
        <v>0</v>
      </c>
      <c r="N241" s="31">
        <f>buff!AO242</f>
        <v>0</v>
      </c>
      <c r="O241" s="31">
        <f>buff!AP242</f>
        <v>0</v>
      </c>
      <c r="P241" s="31">
        <f>buff!AQ242</f>
        <v>0</v>
      </c>
      <c r="Q241" s="31">
        <f>buff!AR242</f>
        <v>0</v>
      </c>
      <c r="R241" s="31">
        <f>buff!AS242</f>
        <v>999</v>
      </c>
      <c r="S241" s="31">
        <f>buff!AT242</f>
        <v>0</v>
      </c>
      <c r="T241" s="31">
        <f>buff!AU242</f>
        <v>0</v>
      </c>
      <c r="U241" s="31" t="str">
        <f>buff!BA242</f>
        <v/>
      </c>
      <c r="V241" s="31" t="str">
        <f>IF(buff!BL242=0,"",buff!BL242)</f>
        <v/>
      </c>
    </row>
    <row r="242" spans="1:22" x14ac:dyDescent="0.15">
      <c r="A242" s="31">
        <f>buff!Q243</f>
        <v>200148</v>
      </c>
      <c r="B242" s="31" t="str">
        <f>buff!S243</f>
        <v>被动连击lv8</v>
      </c>
      <c r="C242" s="31" t="str">
        <f>buff!T243</f>
        <v>被动连击lv8</v>
      </c>
      <c r="D242" s="31">
        <f>VLOOKUP(buff!U243,对应表!V:W,2,FALSE)</f>
        <v>1</v>
      </c>
      <c r="E242" s="31">
        <f>buff!V243</f>
        <v>0</v>
      </c>
      <c r="F242" s="31">
        <f>buff!W243</f>
        <v>0</v>
      </c>
      <c r="G242" s="31">
        <f>buff!X243</f>
        <v>0</v>
      </c>
      <c r="H242" s="31">
        <f>buff!Y243</f>
        <v>0</v>
      </c>
      <c r="I242" s="31" t="str">
        <f>buff!AJ243</f>
        <v>COB:12</v>
      </c>
      <c r="J242" s="31">
        <f>buff!AK243</f>
        <v>0</v>
      </c>
      <c r="K242" s="31">
        <f>buff!AL243</f>
        <v>0</v>
      </c>
      <c r="L242" s="31">
        <f>buff!AM243</f>
        <v>0</v>
      </c>
      <c r="M242" s="31">
        <f>buff!AN243</f>
        <v>0</v>
      </c>
      <c r="N242" s="31">
        <f>buff!AO243</f>
        <v>0</v>
      </c>
      <c r="O242" s="31">
        <f>buff!AP243</f>
        <v>0</v>
      </c>
      <c r="P242" s="31">
        <f>buff!AQ243</f>
        <v>0</v>
      </c>
      <c r="Q242" s="31">
        <f>buff!AR243</f>
        <v>0</v>
      </c>
      <c r="R242" s="31">
        <f>buff!AS243</f>
        <v>999</v>
      </c>
      <c r="S242" s="31">
        <f>buff!AT243</f>
        <v>0</v>
      </c>
      <c r="T242" s="31">
        <f>buff!AU243</f>
        <v>0</v>
      </c>
      <c r="U242" s="31" t="str">
        <f>buff!BA243</f>
        <v/>
      </c>
      <c r="V242" s="31" t="str">
        <f>IF(buff!BL243=0,"",buff!BL243)</f>
        <v/>
      </c>
    </row>
    <row r="243" spans="1:22" x14ac:dyDescent="0.15">
      <c r="A243" s="31">
        <f>buff!Q244</f>
        <v>200149</v>
      </c>
      <c r="B243" s="31" t="str">
        <f>buff!S244</f>
        <v>被动连击lv9</v>
      </c>
      <c r="C243" s="31" t="str">
        <f>buff!T244</f>
        <v>被动连击lv9</v>
      </c>
      <c r="D243" s="31">
        <f>VLOOKUP(buff!U244,对应表!V:W,2,FALSE)</f>
        <v>1</v>
      </c>
      <c r="E243" s="31">
        <f>buff!V244</f>
        <v>0</v>
      </c>
      <c r="F243" s="31">
        <f>buff!W244</f>
        <v>0</v>
      </c>
      <c r="G243" s="31">
        <f>buff!X244</f>
        <v>0</v>
      </c>
      <c r="H243" s="31">
        <f>buff!Y244</f>
        <v>0</v>
      </c>
      <c r="I243" s="31" t="str">
        <f>buff!AJ244</f>
        <v>COB:13</v>
      </c>
      <c r="J243" s="31">
        <f>buff!AK244</f>
        <v>0</v>
      </c>
      <c r="K243" s="31">
        <f>buff!AL244</f>
        <v>0</v>
      </c>
      <c r="L243" s="31">
        <f>buff!AM244</f>
        <v>0</v>
      </c>
      <c r="M243" s="31">
        <f>buff!AN244</f>
        <v>0</v>
      </c>
      <c r="N243" s="31">
        <f>buff!AO244</f>
        <v>0</v>
      </c>
      <c r="O243" s="31">
        <f>buff!AP244</f>
        <v>0</v>
      </c>
      <c r="P243" s="31">
        <f>buff!AQ244</f>
        <v>0</v>
      </c>
      <c r="Q243" s="31">
        <f>buff!AR244</f>
        <v>0</v>
      </c>
      <c r="R243" s="31">
        <f>buff!AS244</f>
        <v>999</v>
      </c>
      <c r="S243" s="31">
        <f>buff!AT244</f>
        <v>0</v>
      </c>
      <c r="T243" s="31">
        <f>buff!AU244</f>
        <v>0</v>
      </c>
      <c r="U243" s="31" t="str">
        <f>buff!BA244</f>
        <v/>
      </c>
      <c r="V243" s="31" t="str">
        <f>IF(buff!BL244=0,"",buff!BL244)</f>
        <v/>
      </c>
    </row>
    <row r="244" spans="1:22" x14ac:dyDescent="0.15">
      <c r="A244" s="31">
        <f>buff!Q245</f>
        <v>200150</v>
      </c>
      <c r="B244" s="31" t="str">
        <f>buff!S245</f>
        <v>被动连击lv10</v>
      </c>
      <c r="C244" s="31" t="str">
        <f>buff!T245</f>
        <v>被动连击lv10</v>
      </c>
      <c r="D244" s="31">
        <f>VLOOKUP(buff!U245,对应表!V:W,2,FALSE)</f>
        <v>1</v>
      </c>
      <c r="E244" s="31">
        <f>buff!V245</f>
        <v>0</v>
      </c>
      <c r="F244" s="31">
        <f>buff!W245</f>
        <v>0</v>
      </c>
      <c r="G244" s="31">
        <f>buff!X245</f>
        <v>0</v>
      </c>
      <c r="H244" s="31">
        <f>buff!Y245</f>
        <v>0</v>
      </c>
      <c r="I244" s="31" t="str">
        <f>buff!AJ245</f>
        <v>COB:14</v>
      </c>
      <c r="J244" s="31">
        <f>buff!AK245</f>
        <v>0</v>
      </c>
      <c r="K244" s="31">
        <f>buff!AL245</f>
        <v>0</v>
      </c>
      <c r="L244" s="31">
        <f>buff!AM245</f>
        <v>0</v>
      </c>
      <c r="M244" s="31">
        <f>buff!AN245</f>
        <v>0</v>
      </c>
      <c r="N244" s="31">
        <f>buff!AO245</f>
        <v>0</v>
      </c>
      <c r="O244" s="31">
        <f>buff!AP245</f>
        <v>0</v>
      </c>
      <c r="P244" s="31">
        <f>buff!AQ245</f>
        <v>0</v>
      </c>
      <c r="Q244" s="31">
        <f>buff!AR245</f>
        <v>0</v>
      </c>
      <c r="R244" s="31">
        <f>buff!AS245</f>
        <v>999</v>
      </c>
      <c r="S244" s="31">
        <f>buff!AT245</f>
        <v>0</v>
      </c>
      <c r="T244" s="31">
        <f>buff!AU245</f>
        <v>0</v>
      </c>
      <c r="U244" s="31" t="str">
        <f>buff!BA245</f>
        <v/>
      </c>
      <c r="V244" s="31" t="str">
        <f>IF(buff!BL245=0,"",buff!BL245)</f>
        <v/>
      </c>
    </row>
    <row r="245" spans="1:22" x14ac:dyDescent="0.15">
      <c r="A245" s="31">
        <f>buff!Q246</f>
        <v>200151</v>
      </c>
      <c r="B245" s="31" t="str">
        <f>buff!S246</f>
        <v>被动连击lv11</v>
      </c>
      <c r="C245" s="31" t="str">
        <f>buff!T246</f>
        <v>被动连击lv11</v>
      </c>
      <c r="D245" s="31">
        <f>VLOOKUP(buff!U246,对应表!V:W,2,FALSE)</f>
        <v>1</v>
      </c>
      <c r="E245" s="31">
        <f>buff!V246</f>
        <v>0</v>
      </c>
      <c r="F245" s="31">
        <f>buff!W246</f>
        <v>0</v>
      </c>
      <c r="G245" s="31">
        <f>buff!X246</f>
        <v>0</v>
      </c>
      <c r="H245" s="31">
        <f>buff!Y246</f>
        <v>0</v>
      </c>
      <c r="I245" s="31" t="str">
        <f>buff!AJ246</f>
        <v>COB:15</v>
      </c>
      <c r="J245" s="31">
        <f>buff!AK246</f>
        <v>0</v>
      </c>
      <c r="K245" s="31">
        <f>buff!AL246</f>
        <v>0</v>
      </c>
      <c r="L245" s="31">
        <f>buff!AM246</f>
        <v>0</v>
      </c>
      <c r="M245" s="31">
        <f>buff!AN246</f>
        <v>0</v>
      </c>
      <c r="N245" s="31">
        <f>buff!AO246</f>
        <v>0</v>
      </c>
      <c r="O245" s="31">
        <f>buff!AP246</f>
        <v>0</v>
      </c>
      <c r="P245" s="31">
        <f>buff!AQ246</f>
        <v>0</v>
      </c>
      <c r="Q245" s="31">
        <f>buff!AR246</f>
        <v>0</v>
      </c>
      <c r="R245" s="31">
        <f>buff!AS246</f>
        <v>999</v>
      </c>
      <c r="S245" s="31">
        <f>buff!AT246</f>
        <v>0</v>
      </c>
      <c r="T245" s="31">
        <f>buff!AU246</f>
        <v>0</v>
      </c>
      <c r="U245" s="31" t="str">
        <f>buff!BA246</f>
        <v/>
      </c>
      <c r="V245" s="31" t="str">
        <f>IF(buff!BL246=0,"",buff!BL246)</f>
        <v/>
      </c>
    </row>
    <row r="246" spans="1:22" x14ac:dyDescent="0.15">
      <c r="A246" s="31">
        <f>buff!Q247</f>
        <v>200152</v>
      </c>
      <c r="B246" s="31" t="str">
        <f>buff!S247</f>
        <v>被动连击lv12</v>
      </c>
      <c r="C246" s="31" t="str">
        <f>buff!T247</f>
        <v>被动连击lv12</v>
      </c>
      <c r="D246" s="31">
        <f>VLOOKUP(buff!U247,对应表!V:W,2,FALSE)</f>
        <v>1</v>
      </c>
      <c r="E246" s="31">
        <f>buff!V247</f>
        <v>0</v>
      </c>
      <c r="F246" s="31">
        <f>buff!W247</f>
        <v>0</v>
      </c>
      <c r="G246" s="31">
        <f>buff!X247</f>
        <v>0</v>
      </c>
      <c r="H246" s="31">
        <f>buff!Y247</f>
        <v>0</v>
      </c>
      <c r="I246" s="31" t="str">
        <f>buff!AJ247</f>
        <v>COB:16</v>
      </c>
      <c r="J246" s="31">
        <f>buff!AK247</f>
        <v>0</v>
      </c>
      <c r="K246" s="31">
        <f>buff!AL247</f>
        <v>0</v>
      </c>
      <c r="L246" s="31">
        <f>buff!AM247</f>
        <v>0</v>
      </c>
      <c r="M246" s="31">
        <f>buff!AN247</f>
        <v>0</v>
      </c>
      <c r="N246" s="31">
        <f>buff!AO247</f>
        <v>0</v>
      </c>
      <c r="O246" s="31">
        <f>buff!AP247</f>
        <v>0</v>
      </c>
      <c r="P246" s="31">
        <f>buff!AQ247</f>
        <v>0</v>
      </c>
      <c r="Q246" s="31">
        <f>buff!AR247</f>
        <v>0</v>
      </c>
      <c r="R246" s="31">
        <f>buff!AS247</f>
        <v>999</v>
      </c>
      <c r="S246" s="31">
        <f>buff!AT247</f>
        <v>0</v>
      </c>
      <c r="T246" s="31">
        <f>buff!AU247</f>
        <v>0</v>
      </c>
      <c r="U246" s="31" t="str">
        <f>buff!BA247</f>
        <v/>
      </c>
      <c r="V246" s="31" t="str">
        <f>IF(buff!BL247=0,"",buff!BL247)</f>
        <v/>
      </c>
    </row>
    <row r="247" spans="1:22" x14ac:dyDescent="0.15">
      <c r="A247" s="31">
        <f>buff!Q248</f>
        <v>200153</v>
      </c>
      <c r="B247" s="31" t="str">
        <f>buff!S248</f>
        <v>被动连击lv13</v>
      </c>
      <c r="C247" s="31" t="str">
        <f>buff!T248</f>
        <v>被动连击lv13</v>
      </c>
      <c r="D247" s="31">
        <f>VLOOKUP(buff!U248,对应表!V:W,2,FALSE)</f>
        <v>1</v>
      </c>
      <c r="E247" s="31">
        <f>buff!V248</f>
        <v>0</v>
      </c>
      <c r="F247" s="31">
        <f>buff!W248</f>
        <v>0</v>
      </c>
      <c r="G247" s="31">
        <f>buff!X248</f>
        <v>0</v>
      </c>
      <c r="H247" s="31">
        <f>buff!Y248</f>
        <v>0</v>
      </c>
      <c r="I247" s="31" t="str">
        <f>buff!AJ248</f>
        <v>COB:17</v>
      </c>
      <c r="J247" s="31">
        <f>buff!AK248</f>
        <v>0</v>
      </c>
      <c r="K247" s="31">
        <f>buff!AL248</f>
        <v>0</v>
      </c>
      <c r="L247" s="31">
        <f>buff!AM248</f>
        <v>0</v>
      </c>
      <c r="M247" s="31">
        <f>buff!AN248</f>
        <v>0</v>
      </c>
      <c r="N247" s="31">
        <f>buff!AO248</f>
        <v>0</v>
      </c>
      <c r="O247" s="31">
        <f>buff!AP248</f>
        <v>0</v>
      </c>
      <c r="P247" s="31">
        <f>buff!AQ248</f>
        <v>0</v>
      </c>
      <c r="Q247" s="31">
        <f>buff!AR248</f>
        <v>0</v>
      </c>
      <c r="R247" s="31">
        <f>buff!AS248</f>
        <v>999</v>
      </c>
      <c r="S247" s="31">
        <f>buff!AT248</f>
        <v>0</v>
      </c>
      <c r="T247" s="31">
        <f>buff!AU248</f>
        <v>0</v>
      </c>
      <c r="U247" s="31" t="str">
        <f>buff!BA248</f>
        <v/>
      </c>
      <c r="V247" s="31" t="str">
        <f>IF(buff!BL248=0,"",buff!BL248)</f>
        <v/>
      </c>
    </row>
    <row r="248" spans="1:22" x14ac:dyDescent="0.15">
      <c r="A248" s="31">
        <f>buff!Q249</f>
        <v>200154</v>
      </c>
      <c r="B248" s="31" t="str">
        <f>buff!S249</f>
        <v>被动连击lv14</v>
      </c>
      <c r="C248" s="31" t="str">
        <f>buff!T249</f>
        <v>被动连击lv14</v>
      </c>
      <c r="D248" s="31">
        <f>VLOOKUP(buff!U249,对应表!V:W,2,FALSE)</f>
        <v>1</v>
      </c>
      <c r="E248" s="31">
        <f>buff!V249</f>
        <v>0</v>
      </c>
      <c r="F248" s="31">
        <f>buff!W249</f>
        <v>0</v>
      </c>
      <c r="G248" s="31">
        <f>buff!X249</f>
        <v>0</v>
      </c>
      <c r="H248" s="31">
        <f>buff!Y249</f>
        <v>0</v>
      </c>
      <c r="I248" s="31" t="str">
        <f>buff!AJ249</f>
        <v>COB:18</v>
      </c>
      <c r="J248" s="31">
        <f>buff!AK249</f>
        <v>0</v>
      </c>
      <c r="K248" s="31">
        <f>buff!AL249</f>
        <v>0</v>
      </c>
      <c r="L248" s="31">
        <f>buff!AM249</f>
        <v>0</v>
      </c>
      <c r="M248" s="31">
        <f>buff!AN249</f>
        <v>0</v>
      </c>
      <c r="N248" s="31">
        <f>buff!AO249</f>
        <v>0</v>
      </c>
      <c r="O248" s="31">
        <f>buff!AP249</f>
        <v>0</v>
      </c>
      <c r="P248" s="31">
        <f>buff!AQ249</f>
        <v>0</v>
      </c>
      <c r="Q248" s="31">
        <f>buff!AR249</f>
        <v>0</v>
      </c>
      <c r="R248" s="31">
        <f>buff!AS249</f>
        <v>999</v>
      </c>
      <c r="S248" s="31">
        <f>buff!AT249</f>
        <v>0</v>
      </c>
      <c r="T248" s="31">
        <f>buff!AU249</f>
        <v>0</v>
      </c>
      <c r="U248" s="31" t="str">
        <f>buff!BA249</f>
        <v/>
      </c>
      <c r="V248" s="31" t="str">
        <f>IF(buff!BL249=0,"",buff!BL249)</f>
        <v/>
      </c>
    </row>
    <row r="249" spans="1:22" x14ac:dyDescent="0.15">
      <c r="A249" s="31">
        <f>buff!Q250</f>
        <v>200155</v>
      </c>
      <c r="B249" s="31" t="str">
        <f>buff!S250</f>
        <v>被动连击lv15</v>
      </c>
      <c r="C249" s="31" t="str">
        <f>buff!T250</f>
        <v>被动连击lv15</v>
      </c>
      <c r="D249" s="31">
        <f>VLOOKUP(buff!U250,对应表!V:W,2,FALSE)</f>
        <v>1</v>
      </c>
      <c r="E249" s="31">
        <f>buff!V250</f>
        <v>0</v>
      </c>
      <c r="F249" s="31">
        <f>buff!W250</f>
        <v>0</v>
      </c>
      <c r="G249" s="31">
        <f>buff!X250</f>
        <v>0</v>
      </c>
      <c r="H249" s="31">
        <f>buff!Y250</f>
        <v>0</v>
      </c>
      <c r="I249" s="31" t="str">
        <f>buff!AJ250</f>
        <v>COB:19</v>
      </c>
      <c r="J249" s="31">
        <f>buff!AK250</f>
        <v>0</v>
      </c>
      <c r="K249" s="31">
        <f>buff!AL250</f>
        <v>0</v>
      </c>
      <c r="L249" s="31">
        <f>buff!AM250</f>
        <v>0</v>
      </c>
      <c r="M249" s="31">
        <f>buff!AN250</f>
        <v>0</v>
      </c>
      <c r="N249" s="31">
        <f>buff!AO250</f>
        <v>0</v>
      </c>
      <c r="O249" s="31">
        <f>buff!AP250</f>
        <v>0</v>
      </c>
      <c r="P249" s="31">
        <f>buff!AQ250</f>
        <v>0</v>
      </c>
      <c r="Q249" s="31">
        <f>buff!AR250</f>
        <v>0</v>
      </c>
      <c r="R249" s="31">
        <f>buff!AS250</f>
        <v>999</v>
      </c>
      <c r="S249" s="31">
        <f>buff!AT250</f>
        <v>0</v>
      </c>
      <c r="T249" s="31">
        <f>buff!AU250</f>
        <v>0</v>
      </c>
      <c r="U249" s="31" t="str">
        <f>buff!BA250</f>
        <v/>
      </c>
      <c r="V249" s="31" t="str">
        <f>IF(buff!BL250=0,"",buff!BL250)</f>
        <v/>
      </c>
    </row>
    <row r="250" spans="1:22" x14ac:dyDescent="0.15">
      <c r="A250" s="31">
        <f>buff!Q251</f>
        <v>200156</v>
      </c>
      <c r="B250" s="31" t="str">
        <f>buff!S251</f>
        <v>被动连击lv16</v>
      </c>
      <c r="C250" s="31" t="str">
        <f>buff!T251</f>
        <v>被动连击lv16</v>
      </c>
      <c r="D250" s="31">
        <f>VLOOKUP(buff!U251,对应表!V:W,2,FALSE)</f>
        <v>1</v>
      </c>
      <c r="E250" s="31">
        <f>buff!V251</f>
        <v>0</v>
      </c>
      <c r="F250" s="31">
        <f>buff!W251</f>
        <v>0</v>
      </c>
      <c r="G250" s="31">
        <f>buff!X251</f>
        <v>0</v>
      </c>
      <c r="H250" s="31">
        <f>buff!Y251</f>
        <v>0</v>
      </c>
      <c r="I250" s="31" t="str">
        <f>buff!AJ251</f>
        <v>COB:20</v>
      </c>
      <c r="J250" s="31">
        <f>buff!AK251</f>
        <v>0</v>
      </c>
      <c r="K250" s="31">
        <f>buff!AL251</f>
        <v>0</v>
      </c>
      <c r="L250" s="31">
        <f>buff!AM251</f>
        <v>0</v>
      </c>
      <c r="M250" s="31">
        <f>buff!AN251</f>
        <v>0</v>
      </c>
      <c r="N250" s="31">
        <f>buff!AO251</f>
        <v>0</v>
      </c>
      <c r="O250" s="31">
        <f>buff!AP251</f>
        <v>0</v>
      </c>
      <c r="P250" s="31">
        <f>buff!AQ251</f>
        <v>0</v>
      </c>
      <c r="Q250" s="31">
        <f>buff!AR251</f>
        <v>0</v>
      </c>
      <c r="R250" s="31">
        <f>buff!AS251</f>
        <v>999</v>
      </c>
      <c r="S250" s="31">
        <f>buff!AT251</f>
        <v>0</v>
      </c>
      <c r="T250" s="31">
        <f>buff!AU251</f>
        <v>0</v>
      </c>
      <c r="U250" s="31" t="str">
        <f>buff!BA251</f>
        <v/>
      </c>
      <c r="V250" s="31" t="str">
        <f>IF(buff!BL251=0,"",buff!BL251)</f>
        <v/>
      </c>
    </row>
    <row r="251" spans="1:22" x14ac:dyDescent="0.15">
      <c r="A251" s="31">
        <f>buff!Q252</f>
        <v>200157</v>
      </c>
      <c r="B251" s="31" t="str">
        <f>buff!S252</f>
        <v>被动连击lv17</v>
      </c>
      <c r="C251" s="31" t="str">
        <f>buff!T252</f>
        <v>被动连击lv17</v>
      </c>
      <c r="D251" s="31">
        <f>VLOOKUP(buff!U252,对应表!V:W,2,FALSE)</f>
        <v>1</v>
      </c>
      <c r="E251" s="31">
        <f>buff!V252</f>
        <v>0</v>
      </c>
      <c r="F251" s="31">
        <f>buff!W252</f>
        <v>0</v>
      </c>
      <c r="G251" s="31">
        <f>buff!X252</f>
        <v>0</v>
      </c>
      <c r="H251" s="31">
        <f>buff!Y252</f>
        <v>0</v>
      </c>
      <c r="I251" s="31" t="str">
        <f>buff!AJ252</f>
        <v>COB:21</v>
      </c>
      <c r="J251" s="31">
        <f>buff!AK252</f>
        <v>0</v>
      </c>
      <c r="K251" s="31">
        <f>buff!AL252</f>
        <v>0</v>
      </c>
      <c r="L251" s="31">
        <f>buff!AM252</f>
        <v>0</v>
      </c>
      <c r="M251" s="31">
        <f>buff!AN252</f>
        <v>0</v>
      </c>
      <c r="N251" s="31">
        <f>buff!AO252</f>
        <v>0</v>
      </c>
      <c r="O251" s="31">
        <f>buff!AP252</f>
        <v>0</v>
      </c>
      <c r="P251" s="31">
        <f>buff!AQ252</f>
        <v>0</v>
      </c>
      <c r="Q251" s="31">
        <f>buff!AR252</f>
        <v>0</v>
      </c>
      <c r="R251" s="31">
        <f>buff!AS252</f>
        <v>999</v>
      </c>
      <c r="S251" s="31">
        <f>buff!AT252</f>
        <v>0</v>
      </c>
      <c r="T251" s="31">
        <f>buff!AU252</f>
        <v>0</v>
      </c>
      <c r="U251" s="31" t="str">
        <f>buff!BA252</f>
        <v/>
      </c>
      <c r="V251" s="31" t="str">
        <f>IF(buff!BL252=0,"",buff!BL252)</f>
        <v/>
      </c>
    </row>
    <row r="252" spans="1:22" x14ac:dyDescent="0.15">
      <c r="A252" s="31">
        <f>buff!Q253</f>
        <v>200158</v>
      </c>
      <c r="B252" s="31" t="str">
        <f>buff!S253</f>
        <v>被动连击lv18</v>
      </c>
      <c r="C252" s="31" t="str">
        <f>buff!T253</f>
        <v>被动连击lv18</v>
      </c>
      <c r="D252" s="31">
        <f>VLOOKUP(buff!U253,对应表!V:W,2,FALSE)</f>
        <v>1</v>
      </c>
      <c r="E252" s="31">
        <f>buff!V253</f>
        <v>0</v>
      </c>
      <c r="F252" s="31">
        <f>buff!W253</f>
        <v>0</v>
      </c>
      <c r="G252" s="31">
        <f>buff!X253</f>
        <v>0</v>
      </c>
      <c r="H252" s="31">
        <f>buff!Y253</f>
        <v>0</v>
      </c>
      <c r="I252" s="31" t="str">
        <f>buff!AJ253</f>
        <v>COB:22</v>
      </c>
      <c r="J252" s="31">
        <f>buff!AK253</f>
        <v>0</v>
      </c>
      <c r="K252" s="31">
        <f>buff!AL253</f>
        <v>0</v>
      </c>
      <c r="L252" s="31">
        <f>buff!AM253</f>
        <v>0</v>
      </c>
      <c r="M252" s="31">
        <f>buff!AN253</f>
        <v>0</v>
      </c>
      <c r="N252" s="31">
        <f>buff!AO253</f>
        <v>0</v>
      </c>
      <c r="O252" s="31">
        <f>buff!AP253</f>
        <v>0</v>
      </c>
      <c r="P252" s="31">
        <f>buff!AQ253</f>
        <v>0</v>
      </c>
      <c r="Q252" s="31">
        <f>buff!AR253</f>
        <v>0</v>
      </c>
      <c r="R252" s="31">
        <f>buff!AS253</f>
        <v>999</v>
      </c>
      <c r="S252" s="31">
        <f>buff!AT253</f>
        <v>0</v>
      </c>
      <c r="T252" s="31">
        <f>buff!AU253</f>
        <v>0</v>
      </c>
      <c r="U252" s="31" t="str">
        <f>buff!BA253</f>
        <v/>
      </c>
      <c r="V252" s="31" t="str">
        <f>IF(buff!BL253=0,"",buff!BL253)</f>
        <v/>
      </c>
    </row>
    <row r="253" spans="1:22" x14ac:dyDescent="0.15">
      <c r="A253" s="31">
        <f>buff!Q254</f>
        <v>200159</v>
      </c>
      <c r="B253" s="31" t="str">
        <f>buff!S254</f>
        <v>被动连击lv19</v>
      </c>
      <c r="C253" s="31" t="str">
        <f>buff!T254</f>
        <v>被动连击lv19</v>
      </c>
      <c r="D253" s="31">
        <f>VLOOKUP(buff!U254,对应表!V:W,2,FALSE)</f>
        <v>1</v>
      </c>
      <c r="E253" s="31">
        <f>buff!V254</f>
        <v>0</v>
      </c>
      <c r="F253" s="31">
        <f>buff!W254</f>
        <v>0</v>
      </c>
      <c r="G253" s="31">
        <f>buff!X254</f>
        <v>0</v>
      </c>
      <c r="H253" s="31">
        <f>buff!Y254</f>
        <v>0</v>
      </c>
      <c r="I253" s="31" t="str">
        <f>buff!AJ254</f>
        <v>COB:23</v>
      </c>
      <c r="J253" s="31">
        <f>buff!AK254</f>
        <v>0</v>
      </c>
      <c r="K253" s="31">
        <f>buff!AL254</f>
        <v>0</v>
      </c>
      <c r="L253" s="31">
        <f>buff!AM254</f>
        <v>0</v>
      </c>
      <c r="M253" s="31">
        <f>buff!AN254</f>
        <v>0</v>
      </c>
      <c r="N253" s="31">
        <f>buff!AO254</f>
        <v>0</v>
      </c>
      <c r="O253" s="31">
        <f>buff!AP254</f>
        <v>0</v>
      </c>
      <c r="P253" s="31">
        <f>buff!AQ254</f>
        <v>0</v>
      </c>
      <c r="Q253" s="31">
        <f>buff!AR254</f>
        <v>0</v>
      </c>
      <c r="R253" s="31">
        <f>buff!AS254</f>
        <v>999</v>
      </c>
      <c r="S253" s="31">
        <f>buff!AT254</f>
        <v>0</v>
      </c>
      <c r="T253" s="31">
        <f>buff!AU254</f>
        <v>0</v>
      </c>
      <c r="U253" s="31" t="str">
        <f>buff!BA254</f>
        <v/>
      </c>
      <c r="V253" s="31" t="str">
        <f>IF(buff!BL254=0,"",buff!BL254)</f>
        <v/>
      </c>
    </row>
    <row r="254" spans="1:22" x14ac:dyDescent="0.15">
      <c r="A254" s="31">
        <f>buff!Q255</f>
        <v>200160</v>
      </c>
      <c r="B254" s="31" t="str">
        <f>buff!S255</f>
        <v>被动连击lv20</v>
      </c>
      <c r="C254" s="31" t="str">
        <f>buff!T255</f>
        <v>被动连击lv20</v>
      </c>
      <c r="D254" s="31">
        <f>VLOOKUP(buff!U255,对应表!V:W,2,FALSE)</f>
        <v>1</v>
      </c>
      <c r="E254" s="31">
        <f>buff!V255</f>
        <v>0</v>
      </c>
      <c r="F254" s="31">
        <f>buff!W255</f>
        <v>0</v>
      </c>
      <c r="G254" s="31">
        <f>buff!X255</f>
        <v>0</v>
      </c>
      <c r="H254" s="31">
        <f>buff!Y255</f>
        <v>0</v>
      </c>
      <c r="I254" s="31" t="str">
        <f>buff!AJ255</f>
        <v>COB:24</v>
      </c>
      <c r="J254" s="31">
        <f>buff!AK255</f>
        <v>0</v>
      </c>
      <c r="K254" s="31">
        <f>buff!AL255</f>
        <v>0</v>
      </c>
      <c r="L254" s="31">
        <f>buff!AM255</f>
        <v>0</v>
      </c>
      <c r="M254" s="31">
        <f>buff!AN255</f>
        <v>0</v>
      </c>
      <c r="N254" s="31">
        <f>buff!AO255</f>
        <v>0</v>
      </c>
      <c r="O254" s="31">
        <f>buff!AP255</f>
        <v>0</v>
      </c>
      <c r="P254" s="31">
        <f>buff!AQ255</f>
        <v>0</v>
      </c>
      <c r="Q254" s="31">
        <f>buff!AR255</f>
        <v>0</v>
      </c>
      <c r="R254" s="31">
        <f>buff!AS255</f>
        <v>999</v>
      </c>
      <c r="S254" s="31">
        <f>buff!AT255</f>
        <v>0</v>
      </c>
      <c r="T254" s="31">
        <f>buff!AU255</f>
        <v>0</v>
      </c>
      <c r="U254" s="31" t="str">
        <f>buff!BA255</f>
        <v/>
      </c>
      <c r="V254" s="31" t="str">
        <f>IF(buff!BL255=0,"",buff!BL255)</f>
        <v/>
      </c>
    </row>
    <row r="255" spans="1:22" x14ac:dyDescent="0.15">
      <c r="A255" s="31">
        <f>buff!Q256</f>
        <v>200161</v>
      </c>
      <c r="B255" s="31" t="str">
        <f>buff!S256</f>
        <v>被动暴击lv1</v>
      </c>
      <c r="C255" s="31" t="str">
        <f>buff!T256</f>
        <v>被动暴击lv1</v>
      </c>
      <c r="D255" s="31">
        <f>VLOOKUP(buff!U256,对应表!V:W,2,FALSE)</f>
        <v>1</v>
      </c>
      <c r="E255" s="31">
        <f>buff!V256</f>
        <v>0</v>
      </c>
      <c r="F255" s="31">
        <f>buff!W256</f>
        <v>0</v>
      </c>
      <c r="G255" s="31">
        <f>buff!X256</f>
        <v>0</v>
      </c>
      <c r="H255" s="31">
        <f>buff!Y256</f>
        <v>0</v>
      </c>
      <c r="I255" s="31" t="str">
        <f>buff!AJ256</f>
        <v>CRI:5</v>
      </c>
      <c r="J255" s="31">
        <f>buff!AK256</f>
        <v>0</v>
      </c>
      <c r="K255" s="31">
        <f>buff!AL256</f>
        <v>0</v>
      </c>
      <c r="L255" s="31">
        <f>buff!AM256</f>
        <v>0</v>
      </c>
      <c r="M255" s="31">
        <f>buff!AN256</f>
        <v>0</v>
      </c>
      <c r="N255" s="31">
        <f>buff!AO256</f>
        <v>0</v>
      </c>
      <c r="O255" s="31">
        <f>buff!AP256</f>
        <v>0</v>
      </c>
      <c r="P255" s="31">
        <f>buff!AQ256</f>
        <v>0</v>
      </c>
      <c r="Q255" s="31">
        <f>buff!AR256</f>
        <v>0</v>
      </c>
      <c r="R255" s="31">
        <f>buff!AS256</f>
        <v>999</v>
      </c>
      <c r="S255" s="31">
        <f>buff!AT256</f>
        <v>0</v>
      </c>
      <c r="T255" s="31">
        <f>buff!AU256</f>
        <v>0</v>
      </c>
      <c r="U255" s="31" t="str">
        <f>buff!BA256</f>
        <v/>
      </c>
      <c r="V255" s="31" t="str">
        <f>IF(buff!BL256=0,"",buff!BL256)</f>
        <v/>
      </c>
    </row>
    <row r="256" spans="1:22" x14ac:dyDescent="0.15">
      <c r="A256" s="31">
        <f>buff!Q257</f>
        <v>200162</v>
      </c>
      <c r="B256" s="31" t="str">
        <f>buff!S257</f>
        <v>被动暴击lv2</v>
      </c>
      <c r="C256" s="31" t="str">
        <f>buff!T257</f>
        <v>被动暴击lv2</v>
      </c>
      <c r="D256" s="31">
        <f>VLOOKUP(buff!U257,对应表!V:W,2,FALSE)</f>
        <v>1</v>
      </c>
      <c r="E256" s="31">
        <f>buff!V257</f>
        <v>0</v>
      </c>
      <c r="F256" s="31">
        <f>buff!W257</f>
        <v>0</v>
      </c>
      <c r="G256" s="31">
        <f>buff!X257</f>
        <v>0</v>
      </c>
      <c r="H256" s="31">
        <f>buff!Y257</f>
        <v>0</v>
      </c>
      <c r="I256" s="31" t="str">
        <f>buff!AJ257</f>
        <v>CRI:6</v>
      </c>
      <c r="J256" s="31">
        <f>buff!AK257</f>
        <v>0</v>
      </c>
      <c r="K256" s="31">
        <f>buff!AL257</f>
        <v>0</v>
      </c>
      <c r="L256" s="31">
        <f>buff!AM257</f>
        <v>0</v>
      </c>
      <c r="M256" s="31">
        <f>buff!AN257</f>
        <v>0</v>
      </c>
      <c r="N256" s="31">
        <f>buff!AO257</f>
        <v>0</v>
      </c>
      <c r="O256" s="31">
        <f>buff!AP257</f>
        <v>0</v>
      </c>
      <c r="P256" s="31">
        <f>buff!AQ257</f>
        <v>0</v>
      </c>
      <c r="Q256" s="31">
        <f>buff!AR257</f>
        <v>0</v>
      </c>
      <c r="R256" s="31">
        <f>buff!AS257</f>
        <v>999</v>
      </c>
      <c r="S256" s="31">
        <f>buff!AT257</f>
        <v>0</v>
      </c>
      <c r="T256" s="31">
        <f>buff!AU257</f>
        <v>0</v>
      </c>
      <c r="U256" s="31" t="str">
        <f>buff!BA257</f>
        <v/>
      </c>
      <c r="V256" s="31" t="str">
        <f>IF(buff!BL257=0,"",buff!BL257)</f>
        <v/>
      </c>
    </row>
    <row r="257" spans="1:22" x14ac:dyDescent="0.15">
      <c r="A257" s="31">
        <f>buff!Q258</f>
        <v>200163</v>
      </c>
      <c r="B257" s="31" t="str">
        <f>buff!S258</f>
        <v>被动暴击lv3</v>
      </c>
      <c r="C257" s="31" t="str">
        <f>buff!T258</f>
        <v>被动暴击lv3</v>
      </c>
      <c r="D257" s="31">
        <f>VLOOKUP(buff!U258,对应表!V:W,2,FALSE)</f>
        <v>1</v>
      </c>
      <c r="E257" s="31">
        <f>buff!V258</f>
        <v>0</v>
      </c>
      <c r="F257" s="31">
        <f>buff!W258</f>
        <v>0</v>
      </c>
      <c r="G257" s="31">
        <f>buff!X258</f>
        <v>0</v>
      </c>
      <c r="H257" s="31">
        <f>buff!Y258</f>
        <v>0</v>
      </c>
      <c r="I257" s="31" t="str">
        <f>buff!AJ258</f>
        <v>CRI:7</v>
      </c>
      <c r="J257" s="31">
        <f>buff!AK258</f>
        <v>0</v>
      </c>
      <c r="K257" s="31">
        <f>buff!AL258</f>
        <v>0</v>
      </c>
      <c r="L257" s="31">
        <f>buff!AM258</f>
        <v>0</v>
      </c>
      <c r="M257" s="31">
        <f>buff!AN258</f>
        <v>0</v>
      </c>
      <c r="N257" s="31">
        <f>buff!AO258</f>
        <v>0</v>
      </c>
      <c r="O257" s="31">
        <f>buff!AP258</f>
        <v>0</v>
      </c>
      <c r="P257" s="31">
        <f>buff!AQ258</f>
        <v>0</v>
      </c>
      <c r="Q257" s="31">
        <f>buff!AR258</f>
        <v>0</v>
      </c>
      <c r="R257" s="31">
        <f>buff!AS258</f>
        <v>999</v>
      </c>
      <c r="S257" s="31">
        <f>buff!AT258</f>
        <v>0</v>
      </c>
      <c r="T257" s="31">
        <f>buff!AU258</f>
        <v>0</v>
      </c>
      <c r="U257" s="31" t="str">
        <f>buff!BA258</f>
        <v/>
      </c>
      <c r="V257" s="31" t="str">
        <f>IF(buff!BL258=0,"",buff!BL258)</f>
        <v/>
      </c>
    </row>
    <row r="258" spans="1:22" x14ac:dyDescent="0.15">
      <c r="A258" s="31">
        <f>buff!Q259</f>
        <v>200164</v>
      </c>
      <c r="B258" s="31" t="str">
        <f>buff!S259</f>
        <v>被动暴击lv4</v>
      </c>
      <c r="C258" s="31" t="str">
        <f>buff!T259</f>
        <v>被动暴击lv4</v>
      </c>
      <c r="D258" s="31">
        <f>VLOOKUP(buff!U259,对应表!V:W,2,FALSE)</f>
        <v>1</v>
      </c>
      <c r="E258" s="31">
        <f>buff!V259</f>
        <v>0</v>
      </c>
      <c r="F258" s="31">
        <f>buff!W259</f>
        <v>0</v>
      </c>
      <c r="G258" s="31">
        <f>buff!X259</f>
        <v>0</v>
      </c>
      <c r="H258" s="31">
        <f>buff!Y259</f>
        <v>0</v>
      </c>
      <c r="I258" s="31" t="str">
        <f>buff!AJ259</f>
        <v>CRI:8</v>
      </c>
      <c r="J258" s="31">
        <f>buff!AK259</f>
        <v>0</v>
      </c>
      <c r="K258" s="31">
        <f>buff!AL259</f>
        <v>0</v>
      </c>
      <c r="L258" s="31">
        <f>buff!AM259</f>
        <v>0</v>
      </c>
      <c r="M258" s="31">
        <f>buff!AN259</f>
        <v>0</v>
      </c>
      <c r="N258" s="31">
        <f>buff!AO259</f>
        <v>0</v>
      </c>
      <c r="O258" s="31">
        <f>buff!AP259</f>
        <v>0</v>
      </c>
      <c r="P258" s="31">
        <f>buff!AQ259</f>
        <v>0</v>
      </c>
      <c r="Q258" s="31">
        <f>buff!AR259</f>
        <v>0</v>
      </c>
      <c r="R258" s="31">
        <f>buff!AS259</f>
        <v>999</v>
      </c>
      <c r="S258" s="31">
        <f>buff!AT259</f>
        <v>0</v>
      </c>
      <c r="T258" s="31">
        <f>buff!AU259</f>
        <v>0</v>
      </c>
      <c r="U258" s="31" t="str">
        <f>buff!BA259</f>
        <v/>
      </c>
      <c r="V258" s="31" t="str">
        <f>IF(buff!BL259=0,"",buff!BL259)</f>
        <v/>
      </c>
    </row>
    <row r="259" spans="1:22" x14ac:dyDescent="0.15">
      <c r="A259" s="31">
        <f>buff!Q260</f>
        <v>200165</v>
      </c>
      <c r="B259" s="31" t="str">
        <f>buff!S260</f>
        <v>被动暴击lv5</v>
      </c>
      <c r="C259" s="31" t="str">
        <f>buff!T260</f>
        <v>被动暴击lv5</v>
      </c>
      <c r="D259" s="31">
        <f>VLOOKUP(buff!U260,对应表!V:W,2,FALSE)</f>
        <v>1</v>
      </c>
      <c r="E259" s="31">
        <f>buff!V260</f>
        <v>0</v>
      </c>
      <c r="F259" s="31">
        <f>buff!W260</f>
        <v>0</v>
      </c>
      <c r="G259" s="31">
        <f>buff!X260</f>
        <v>0</v>
      </c>
      <c r="H259" s="31">
        <f>buff!Y260</f>
        <v>0</v>
      </c>
      <c r="I259" s="31" t="str">
        <f>buff!AJ260</f>
        <v>CRI:9</v>
      </c>
      <c r="J259" s="31">
        <f>buff!AK260</f>
        <v>0</v>
      </c>
      <c r="K259" s="31">
        <f>buff!AL260</f>
        <v>0</v>
      </c>
      <c r="L259" s="31">
        <f>buff!AM260</f>
        <v>0</v>
      </c>
      <c r="M259" s="31">
        <f>buff!AN260</f>
        <v>0</v>
      </c>
      <c r="N259" s="31">
        <f>buff!AO260</f>
        <v>0</v>
      </c>
      <c r="O259" s="31">
        <f>buff!AP260</f>
        <v>0</v>
      </c>
      <c r="P259" s="31">
        <f>buff!AQ260</f>
        <v>0</v>
      </c>
      <c r="Q259" s="31">
        <f>buff!AR260</f>
        <v>0</v>
      </c>
      <c r="R259" s="31">
        <f>buff!AS260</f>
        <v>999</v>
      </c>
      <c r="S259" s="31">
        <f>buff!AT260</f>
        <v>0</v>
      </c>
      <c r="T259" s="31">
        <f>buff!AU260</f>
        <v>0</v>
      </c>
      <c r="U259" s="31" t="str">
        <f>buff!BA260</f>
        <v/>
      </c>
      <c r="V259" s="31" t="str">
        <f>IF(buff!BL260=0,"",buff!BL260)</f>
        <v/>
      </c>
    </row>
    <row r="260" spans="1:22" x14ac:dyDescent="0.15">
      <c r="A260" s="31">
        <f>buff!Q261</f>
        <v>200166</v>
      </c>
      <c r="B260" s="31" t="str">
        <f>buff!S261</f>
        <v>被动暴击lv6</v>
      </c>
      <c r="C260" s="31" t="str">
        <f>buff!T261</f>
        <v>被动暴击lv6</v>
      </c>
      <c r="D260" s="31">
        <f>VLOOKUP(buff!U261,对应表!V:W,2,FALSE)</f>
        <v>1</v>
      </c>
      <c r="E260" s="31">
        <f>buff!V261</f>
        <v>0</v>
      </c>
      <c r="F260" s="31">
        <f>buff!W261</f>
        <v>0</v>
      </c>
      <c r="G260" s="31">
        <f>buff!X261</f>
        <v>0</v>
      </c>
      <c r="H260" s="31">
        <f>buff!Y261</f>
        <v>0</v>
      </c>
      <c r="I260" s="31" t="str">
        <f>buff!AJ261</f>
        <v>CRI:10</v>
      </c>
      <c r="J260" s="31">
        <f>buff!AK261</f>
        <v>0</v>
      </c>
      <c r="K260" s="31">
        <f>buff!AL261</f>
        <v>0</v>
      </c>
      <c r="L260" s="31">
        <f>buff!AM261</f>
        <v>0</v>
      </c>
      <c r="M260" s="31">
        <f>buff!AN261</f>
        <v>0</v>
      </c>
      <c r="N260" s="31">
        <f>buff!AO261</f>
        <v>0</v>
      </c>
      <c r="O260" s="31">
        <f>buff!AP261</f>
        <v>0</v>
      </c>
      <c r="P260" s="31">
        <f>buff!AQ261</f>
        <v>0</v>
      </c>
      <c r="Q260" s="31">
        <f>buff!AR261</f>
        <v>0</v>
      </c>
      <c r="R260" s="31">
        <f>buff!AS261</f>
        <v>999</v>
      </c>
      <c r="S260" s="31">
        <f>buff!AT261</f>
        <v>0</v>
      </c>
      <c r="T260" s="31">
        <f>buff!AU261</f>
        <v>0</v>
      </c>
      <c r="U260" s="31" t="str">
        <f>buff!BA261</f>
        <v/>
      </c>
      <c r="V260" s="31" t="str">
        <f>IF(buff!BL261=0,"",buff!BL261)</f>
        <v/>
      </c>
    </row>
    <row r="261" spans="1:22" x14ac:dyDescent="0.15">
      <c r="A261" s="31">
        <f>buff!Q262</f>
        <v>200167</v>
      </c>
      <c r="B261" s="31" t="str">
        <f>buff!S262</f>
        <v>被动暴击lv7</v>
      </c>
      <c r="C261" s="31" t="str">
        <f>buff!T262</f>
        <v>被动暴击lv7</v>
      </c>
      <c r="D261" s="31">
        <f>VLOOKUP(buff!U262,对应表!V:W,2,FALSE)</f>
        <v>1</v>
      </c>
      <c r="E261" s="31">
        <f>buff!V262</f>
        <v>0</v>
      </c>
      <c r="F261" s="31">
        <f>buff!W262</f>
        <v>0</v>
      </c>
      <c r="G261" s="31">
        <f>buff!X262</f>
        <v>0</v>
      </c>
      <c r="H261" s="31">
        <f>buff!Y262</f>
        <v>0</v>
      </c>
      <c r="I261" s="31" t="str">
        <f>buff!AJ262</f>
        <v>CRI:11</v>
      </c>
      <c r="J261" s="31">
        <f>buff!AK262</f>
        <v>0</v>
      </c>
      <c r="K261" s="31">
        <f>buff!AL262</f>
        <v>0</v>
      </c>
      <c r="L261" s="31">
        <f>buff!AM262</f>
        <v>0</v>
      </c>
      <c r="M261" s="31">
        <f>buff!AN262</f>
        <v>0</v>
      </c>
      <c r="N261" s="31">
        <f>buff!AO262</f>
        <v>0</v>
      </c>
      <c r="O261" s="31">
        <f>buff!AP262</f>
        <v>0</v>
      </c>
      <c r="P261" s="31">
        <f>buff!AQ262</f>
        <v>0</v>
      </c>
      <c r="Q261" s="31">
        <f>buff!AR262</f>
        <v>0</v>
      </c>
      <c r="R261" s="31">
        <f>buff!AS262</f>
        <v>999</v>
      </c>
      <c r="S261" s="31">
        <f>buff!AT262</f>
        <v>0</v>
      </c>
      <c r="T261" s="31">
        <f>buff!AU262</f>
        <v>0</v>
      </c>
      <c r="U261" s="31" t="str">
        <f>buff!BA262</f>
        <v/>
      </c>
      <c r="V261" s="31" t="str">
        <f>IF(buff!BL262=0,"",buff!BL262)</f>
        <v/>
      </c>
    </row>
    <row r="262" spans="1:22" x14ac:dyDescent="0.15">
      <c r="A262" s="31">
        <f>buff!Q263</f>
        <v>200168</v>
      </c>
      <c r="B262" s="31" t="str">
        <f>buff!S263</f>
        <v>被动暴击lv8</v>
      </c>
      <c r="C262" s="31" t="str">
        <f>buff!T263</f>
        <v>被动暴击lv8</v>
      </c>
      <c r="D262" s="31">
        <f>VLOOKUP(buff!U263,对应表!V:W,2,FALSE)</f>
        <v>1</v>
      </c>
      <c r="E262" s="31">
        <f>buff!V263</f>
        <v>0</v>
      </c>
      <c r="F262" s="31">
        <f>buff!W263</f>
        <v>0</v>
      </c>
      <c r="G262" s="31">
        <f>buff!X263</f>
        <v>0</v>
      </c>
      <c r="H262" s="31">
        <f>buff!Y263</f>
        <v>0</v>
      </c>
      <c r="I262" s="31" t="str">
        <f>buff!AJ263</f>
        <v>CRI:12</v>
      </c>
      <c r="J262" s="31">
        <f>buff!AK263</f>
        <v>0</v>
      </c>
      <c r="K262" s="31">
        <f>buff!AL263</f>
        <v>0</v>
      </c>
      <c r="L262" s="31">
        <f>buff!AM263</f>
        <v>0</v>
      </c>
      <c r="M262" s="31">
        <f>buff!AN263</f>
        <v>0</v>
      </c>
      <c r="N262" s="31">
        <f>buff!AO263</f>
        <v>0</v>
      </c>
      <c r="O262" s="31">
        <f>buff!AP263</f>
        <v>0</v>
      </c>
      <c r="P262" s="31">
        <f>buff!AQ263</f>
        <v>0</v>
      </c>
      <c r="Q262" s="31">
        <f>buff!AR263</f>
        <v>0</v>
      </c>
      <c r="R262" s="31">
        <f>buff!AS263</f>
        <v>999</v>
      </c>
      <c r="S262" s="31">
        <f>buff!AT263</f>
        <v>0</v>
      </c>
      <c r="T262" s="31">
        <f>buff!AU263</f>
        <v>0</v>
      </c>
      <c r="U262" s="31" t="str">
        <f>buff!BA263</f>
        <v/>
      </c>
      <c r="V262" s="31" t="str">
        <f>IF(buff!BL263=0,"",buff!BL263)</f>
        <v/>
      </c>
    </row>
    <row r="263" spans="1:22" x14ac:dyDescent="0.15">
      <c r="A263" s="31">
        <f>buff!Q264</f>
        <v>200169</v>
      </c>
      <c r="B263" s="31" t="str">
        <f>buff!S264</f>
        <v>被动暴击lv9</v>
      </c>
      <c r="C263" s="31" t="str">
        <f>buff!T264</f>
        <v>被动暴击lv9</v>
      </c>
      <c r="D263" s="31">
        <f>VLOOKUP(buff!U264,对应表!V:W,2,FALSE)</f>
        <v>1</v>
      </c>
      <c r="E263" s="31">
        <f>buff!V264</f>
        <v>0</v>
      </c>
      <c r="F263" s="31">
        <f>buff!W264</f>
        <v>0</v>
      </c>
      <c r="G263" s="31">
        <f>buff!X264</f>
        <v>0</v>
      </c>
      <c r="H263" s="31">
        <f>buff!Y264</f>
        <v>0</v>
      </c>
      <c r="I263" s="31" t="str">
        <f>buff!AJ264</f>
        <v>CRI:13</v>
      </c>
      <c r="J263" s="31">
        <f>buff!AK264</f>
        <v>0</v>
      </c>
      <c r="K263" s="31">
        <f>buff!AL264</f>
        <v>0</v>
      </c>
      <c r="L263" s="31">
        <f>buff!AM264</f>
        <v>0</v>
      </c>
      <c r="M263" s="31">
        <f>buff!AN264</f>
        <v>0</v>
      </c>
      <c r="N263" s="31">
        <f>buff!AO264</f>
        <v>0</v>
      </c>
      <c r="O263" s="31">
        <f>buff!AP264</f>
        <v>0</v>
      </c>
      <c r="P263" s="31">
        <f>buff!AQ264</f>
        <v>0</v>
      </c>
      <c r="Q263" s="31">
        <f>buff!AR264</f>
        <v>0</v>
      </c>
      <c r="R263" s="31">
        <f>buff!AS264</f>
        <v>999</v>
      </c>
      <c r="S263" s="31">
        <f>buff!AT264</f>
        <v>0</v>
      </c>
      <c r="T263" s="31">
        <f>buff!AU264</f>
        <v>0</v>
      </c>
      <c r="U263" s="31" t="str">
        <f>buff!BA264</f>
        <v/>
      </c>
      <c r="V263" s="31" t="str">
        <f>IF(buff!BL264=0,"",buff!BL264)</f>
        <v/>
      </c>
    </row>
    <row r="264" spans="1:22" x14ac:dyDescent="0.15">
      <c r="A264" s="31">
        <f>buff!Q265</f>
        <v>200170</v>
      </c>
      <c r="B264" s="31" t="str">
        <f>buff!S265</f>
        <v>被动暴击lv10</v>
      </c>
      <c r="C264" s="31" t="str">
        <f>buff!T265</f>
        <v>被动暴击lv10</v>
      </c>
      <c r="D264" s="31">
        <f>VLOOKUP(buff!U265,对应表!V:W,2,FALSE)</f>
        <v>1</v>
      </c>
      <c r="E264" s="31">
        <f>buff!V265</f>
        <v>0</v>
      </c>
      <c r="F264" s="31">
        <f>buff!W265</f>
        <v>0</v>
      </c>
      <c r="G264" s="31">
        <f>buff!X265</f>
        <v>0</v>
      </c>
      <c r="H264" s="31">
        <f>buff!Y265</f>
        <v>0</v>
      </c>
      <c r="I264" s="31" t="str">
        <f>buff!AJ265</f>
        <v>CRI:14</v>
      </c>
      <c r="J264" s="31">
        <f>buff!AK265</f>
        <v>0</v>
      </c>
      <c r="K264" s="31">
        <f>buff!AL265</f>
        <v>0</v>
      </c>
      <c r="L264" s="31">
        <f>buff!AM265</f>
        <v>0</v>
      </c>
      <c r="M264" s="31">
        <f>buff!AN265</f>
        <v>0</v>
      </c>
      <c r="N264" s="31">
        <f>buff!AO265</f>
        <v>0</v>
      </c>
      <c r="O264" s="31">
        <f>buff!AP265</f>
        <v>0</v>
      </c>
      <c r="P264" s="31">
        <f>buff!AQ265</f>
        <v>0</v>
      </c>
      <c r="Q264" s="31">
        <f>buff!AR265</f>
        <v>0</v>
      </c>
      <c r="R264" s="31">
        <f>buff!AS265</f>
        <v>999</v>
      </c>
      <c r="S264" s="31">
        <f>buff!AT265</f>
        <v>0</v>
      </c>
      <c r="T264" s="31">
        <f>buff!AU265</f>
        <v>0</v>
      </c>
      <c r="U264" s="31" t="str">
        <f>buff!BA265</f>
        <v/>
      </c>
      <c r="V264" s="31" t="str">
        <f>IF(buff!BL265=0,"",buff!BL265)</f>
        <v/>
      </c>
    </row>
    <row r="265" spans="1:22" x14ac:dyDescent="0.15">
      <c r="A265" s="31">
        <f>buff!Q266</f>
        <v>200171</v>
      </c>
      <c r="B265" s="31" t="str">
        <f>buff!S266</f>
        <v>被动暴击lv11</v>
      </c>
      <c r="C265" s="31" t="str">
        <f>buff!T266</f>
        <v>被动暴击lv11</v>
      </c>
      <c r="D265" s="31">
        <f>VLOOKUP(buff!U266,对应表!V:W,2,FALSE)</f>
        <v>1</v>
      </c>
      <c r="E265" s="31">
        <f>buff!V266</f>
        <v>0</v>
      </c>
      <c r="F265" s="31">
        <f>buff!W266</f>
        <v>0</v>
      </c>
      <c r="G265" s="31">
        <f>buff!X266</f>
        <v>0</v>
      </c>
      <c r="H265" s="31">
        <f>buff!Y266</f>
        <v>0</v>
      </c>
      <c r="I265" s="31" t="str">
        <f>buff!AJ266</f>
        <v>CRI:15</v>
      </c>
      <c r="J265" s="31">
        <f>buff!AK266</f>
        <v>0</v>
      </c>
      <c r="K265" s="31">
        <f>buff!AL266</f>
        <v>0</v>
      </c>
      <c r="L265" s="31">
        <f>buff!AM266</f>
        <v>0</v>
      </c>
      <c r="M265" s="31">
        <f>buff!AN266</f>
        <v>0</v>
      </c>
      <c r="N265" s="31">
        <f>buff!AO266</f>
        <v>0</v>
      </c>
      <c r="O265" s="31">
        <f>buff!AP266</f>
        <v>0</v>
      </c>
      <c r="P265" s="31">
        <f>buff!AQ266</f>
        <v>0</v>
      </c>
      <c r="Q265" s="31">
        <f>buff!AR266</f>
        <v>0</v>
      </c>
      <c r="R265" s="31">
        <f>buff!AS266</f>
        <v>999</v>
      </c>
      <c r="S265" s="31">
        <f>buff!AT266</f>
        <v>0</v>
      </c>
      <c r="T265" s="31">
        <f>buff!AU266</f>
        <v>0</v>
      </c>
      <c r="U265" s="31" t="str">
        <f>buff!BA266</f>
        <v/>
      </c>
      <c r="V265" s="31" t="str">
        <f>IF(buff!BL266=0,"",buff!BL266)</f>
        <v/>
      </c>
    </row>
    <row r="266" spans="1:22" x14ac:dyDescent="0.15">
      <c r="A266" s="31">
        <f>buff!Q267</f>
        <v>200172</v>
      </c>
      <c r="B266" s="31" t="str">
        <f>buff!S267</f>
        <v>被动暴击lv12</v>
      </c>
      <c r="C266" s="31" t="str">
        <f>buff!T267</f>
        <v>被动暴击lv12</v>
      </c>
      <c r="D266" s="31">
        <f>VLOOKUP(buff!U267,对应表!V:W,2,FALSE)</f>
        <v>1</v>
      </c>
      <c r="E266" s="31">
        <f>buff!V267</f>
        <v>0</v>
      </c>
      <c r="F266" s="31">
        <f>buff!W267</f>
        <v>0</v>
      </c>
      <c r="G266" s="31">
        <f>buff!X267</f>
        <v>0</v>
      </c>
      <c r="H266" s="31">
        <f>buff!Y267</f>
        <v>0</v>
      </c>
      <c r="I266" s="31" t="str">
        <f>buff!AJ267</f>
        <v>CRI:16</v>
      </c>
      <c r="J266" s="31">
        <f>buff!AK267</f>
        <v>0</v>
      </c>
      <c r="K266" s="31">
        <f>buff!AL267</f>
        <v>0</v>
      </c>
      <c r="L266" s="31">
        <f>buff!AM267</f>
        <v>0</v>
      </c>
      <c r="M266" s="31">
        <f>buff!AN267</f>
        <v>0</v>
      </c>
      <c r="N266" s="31">
        <f>buff!AO267</f>
        <v>0</v>
      </c>
      <c r="O266" s="31">
        <f>buff!AP267</f>
        <v>0</v>
      </c>
      <c r="P266" s="31">
        <f>buff!AQ267</f>
        <v>0</v>
      </c>
      <c r="Q266" s="31">
        <f>buff!AR267</f>
        <v>0</v>
      </c>
      <c r="R266" s="31">
        <f>buff!AS267</f>
        <v>999</v>
      </c>
      <c r="S266" s="31">
        <f>buff!AT267</f>
        <v>0</v>
      </c>
      <c r="T266" s="31">
        <f>buff!AU267</f>
        <v>0</v>
      </c>
      <c r="U266" s="31" t="str">
        <f>buff!BA267</f>
        <v/>
      </c>
      <c r="V266" s="31" t="str">
        <f>IF(buff!BL267=0,"",buff!BL267)</f>
        <v/>
      </c>
    </row>
    <row r="267" spans="1:22" x14ac:dyDescent="0.15">
      <c r="A267" s="31">
        <f>buff!Q268</f>
        <v>200173</v>
      </c>
      <c r="B267" s="31" t="str">
        <f>buff!S268</f>
        <v>被动暴击lv13</v>
      </c>
      <c r="C267" s="31" t="str">
        <f>buff!T268</f>
        <v>被动暴击lv13</v>
      </c>
      <c r="D267" s="31">
        <f>VLOOKUP(buff!U268,对应表!V:W,2,FALSE)</f>
        <v>1</v>
      </c>
      <c r="E267" s="31">
        <f>buff!V268</f>
        <v>0</v>
      </c>
      <c r="F267" s="31">
        <f>buff!W268</f>
        <v>0</v>
      </c>
      <c r="G267" s="31">
        <f>buff!X268</f>
        <v>0</v>
      </c>
      <c r="H267" s="31">
        <f>buff!Y268</f>
        <v>0</v>
      </c>
      <c r="I267" s="31" t="str">
        <f>buff!AJ268</f>
        <v>CRI:17</v>
      </c>
      <c r="J267" s="31">
        <f>buff!AK268</f>
        <v>0</v>
      </c>
      <c r="K267" s="31">
        <f>buff!AL268</f>
        <v>0</v>
      </c>
      <c r="L267" s="31">
        <f>buff!AM268</f>
        <v>0</v>
      </c>
      <c r="M267" s="31">
        <f>buff!AN268</f>
        <v>0</v>
      </c>
      <c r="N267" s="31">
        <f>buff!AO268</f>
        <v>0</v>
      </c>
      <c r="O267" s="31">
        <f>buff!AP268</f>
        <v>0</v>
      </c>
      <c r="P267" s="31">
        <f>buff!AQ268</f>
        <v>0</v>
      </c>
      <c r="Q267" s="31">
        <f>buff!AR268</f>
        <v>0</v>
      </c>
      <c r="R267" s="31">
        <f>buff!AS268</f>
        <v>999</v>
      </c>
      <c r="S267" s="31">
        <f>buff!AT268</f>
        <v>0</v>
      </c>
      <c r="T267" s="31">
        <f>buff!AU268</f>
        <v>0</v>
      </c>
      <c r="U267" s="31" t="str">
        <f>buff!BA268</f>
        <v/>
      </c>
      <c r="V267" s="31" t="str">
        <f>IF(buff!BL268=0,"",buff!BL268)</f>
        <v/>
      </c>
    </row>
    <row r="268" spans="1:22" x14ac:dyDescent="0.15">
      <c r="A268" s="31">
        <f>buff!Q269</f>
        <v>200174</v>
      </c>
      <c r="B268" s="31" t="str">
        <f>buff!S269</f>
        <v>被动暴击lv14</v>
      </c>
      <c r="C268" s="31" t="str">
        <f>buff!T269</f>
        <v>被动暴击lv14</v>
      </c>
      <c r="D268" s="31">
        <f>VLOOKUP(buff!U269,对应表!V:W,2,FALSE)</f>
        <v>1</v>
      </c>
      <c r="E268" s="31">
        <f>buff!V269</f>
        <v>0</v>
      </c>
      <c r="F268" s="31">
        <f>buff!W269</f>
        <v>0</v>
      </c>
      <c r="G268" s="31">
        <f>buff!X269</f>
        <v>0</v>
      </c>
      <c r="H268" s="31">
        <f>buff!Y269</f>
        <v>0</v>
      </c>
      <c r="I268" s="31" t="str">
        <f>buff!AJ269</f>
        <v>CRI:18</v>
      </c>
      <c r="J268" s="31">
        <f>buff!AK269</f>
        <v>0</v>
      </c>
      <c r="K268" s="31">
        <f>buff!AL269</f>
        <v>0</v>
      </c>
      <c r="L268" s="31">
        <f>buff!AM269</f>
        <v>0</v>
      </c>
      <c r="M268" s="31">
        <f>buff!AN269</f>
        <v>0</v>
      </c>
      <c r="N268" s="31">
        <f>buff!AO269</f>
        <v>0</v>
      </c>
      <c r="O268" s="31">
        <f>buff!AP269</f>
        <v>0</v>
      </c>
      <c r="P268" s="31">
        <f>buff!AQ269</f>
        <v>0</v>
      </c>
      <c r="Q268" s="31">
        <f>buff!AR269</f>
        <v>0</v>
      </c>
      <c r="R268" s="31">
        <f>buff!AS269</f>
        <v>999</v>
      </c>
      <c r="S268" s="31">
        <f>buff!AT269</f>
        <v>0</v>
      </c>
      <c r="T268" s="31">
        <f>buff!AU269</f>
        <v>0</v>
      </c>
      <c r="U268" s="31" t="str">
        <f>buff!BA269</f>
        <v/>
      </c>
      <c r="V268" s="31" t="str">
        <f>IF(buff!BL269=0,"",buff!BL269)</f>
        <v/>
      </c>
    </row>
    <row r="269" spans="1:22" x14ac:dyDescent="0.15">
      <c r="A269" s="31">
        <f>buff!Q270</f>
        <v>200175</v>
      </c>
      <c r="B269" s="31" t="str">
        <f>buff!S270</f>
        <v>被动暴击lv15</v>
      </c>
      <c r="C269" s="31" t="str">
        <f>buff!T270</f>
        <v>被动暴击lv15</v>
      </c>
      <c r="D269" s="31">
        <f>VLOOKUP(buff!U270,对应表!V:W,2,FALSE)</f>
        <v>1</v>
      </c>
      <c r="E269" s="31">
        <f>buff!V270</f>
        <v>0</v>
      </c>
      <c r="F269" s="31">
        <f>buff!W270</f>
        <v>0</v>
      </c>
      <c r="G269" s="31">
        <f>buff!X270</f>
        <v>0</v>
      </c>
      <c r="H269" s="31">
        <f>buff!Y270</f>
        <v>0</v>
      </c>
      <c r="I269" s="31" t="str">
        <f>buff!AJ270</f>
        <v>CRI:19</v>
      </c>
      <c r="J269" s="31">
        <f>buff!AK270</f>
        <v>0</v>
      </c>
      <c r="K269" s="31">
        <f>buff!AL270</f>
        <v>0</v>
      </c>
      <c r="L269" s="31">
        <f>buff!AM270</f>
        <v>0</v>
      </c>
      <c r="M269" s="31">
        <f>buff!AN270</f>
        <v>0</v>
      </c>
      <c r="N269" s="31">
        <f>buff!AO270</f>
        <v>0</v>
      </c>
      <c r="O269" s="31">
        <f>buff!AP270</f>
        <v>0</v>
      </c>
      <c r="P269" s="31">
        <f>buff!AQ270</f>
        <v>0</v>
      </c>
      <c r="Q269" s="31">
        <f>buff!AR270</f>
        <v>0</v>
      </c>
      <c r="R269" s="31">
        <f>buff!AS270</f>
        <v>999</v>
      </c>
      <c r="S269" s="31">
        <f>buff!AT270</f>
        <v>0</v>
      </c>
      <c r="T269" s="31">
        <f>buff!AU270</f>
        <v>0</v>
      </c>
      <c r="U269" s="31" t="str">
        <f>buff!BA270</f>
        <v/>
      </c>
      <c r="V269" s="31" t="str">
        <f>IF(buff!BL270=0,"",buff!BL270)</f>
        <v/>
      </c>
    </row>
    <row r="270" spans="1:22" x14ac:dyDescent="0.15">
      <c r="A270" s="31">
        <f>buff!Q271</f>
        <v>200176</v>
      </c>
      <c r="B270" s="31" t="str">
        <f>buff!S271</f>
        <v>被动暴击lv16</v>
      </c>
      <c r="C270" s="31" t="str">
        <f>buff!T271</f>
        <v>被动暴击lv16</v>
      </c>
      <c r="D270" s="31">
        <f>VLOOKUP(buff!U271,对应表!V:W,2,FALSE)</f>
        <v>1</v>
      </c>
      <c r="E270" s="31">
        <f>buff!V271</f>
        <v>0</v>
      </c>
      <c r="F270" s="31">
        <f>buff!W271</f>
        <v>0</v>
      </c>
      <c r="G270" s="31">
        <f>buff!X271</f>
        <v>0</v>
      </c>
      <c r="H270" s="31">
        <f>buff!Y271</f>
        <v>0</v>
      </c>
      <c r="I270" s="31" t="str">
        <f>buff!AJ271</f>
        <v>CRI:20</v>
      </c>
      <c r="J270" s="31">
        <f>buff!AK271</f>
        <v>0</v>
      </c>
      <c r="K270" s="31">
        <f>buff!AL271</f>
        <v>0</v>
      </c>
      <c r="L270" s="31">
        <f>buff!AM271</f>
        <v>0</v>
      </c>
      <c r="M270" s="31">
        <f>buff!AN271</f>
        <v>0</v>
      </c>
      <c r="N270" s="31">
        <f>buff!AO271</f>
        <v>0</v>
      </c>
      <c r="O270" s="31">
        <f>buff!AP271</f>
        <v>0</v>
      </c>
      <c r="P270" s="31">
        <f>buff!AQ271</f>
        <v>0</v>
      </c>
      <c r="Q270" s="31">
        <f>buff!AR271</f>
        <v>0</v>
      </c>
      <c r="R270" s="31">
        <f>buff!AS271</f>
        <v>999</v>
      </c>
      <c r="S270" s="31">
        <f>buff!AT271</f>
        <v>0</v>
      </c>
      <c r="T270" s="31">
        <f>buff!AU271</f>
        <v>0</v>
      </c>
      <c r="U270" s="31" t="str">
        <f>buff!BA271</f>
        <v/>
      </c>
      <c r="V270" s="31" t="str">
        <f>IF(buff!BL271=0,"",buff!BL271)</f>
        <v/>
      </c>
    </row>
    <row r="271" spans="1:22" x14ac:dyDescent="0.15">
      <c r="A271" s="31">
        <f>buff!Q272</f>
        <v>200177</v>
      </c>
      <c r="B271" s="31" t="str">
        <f>buff!S272</f>
        <v>被动暴击lv17</v>
      </c>
      <c r="C271" s="31" t="str">
        <f>buff!T272</f>
        <v>被动暴击lv17</v>
      </c>
      <c r="D271" s="31">
        <f>VLOOKUP(buff!U272,对应表!V:W,2,FALSE)</f>
        <v>1</v>
      </c>
      <c r="E271" s="31">
        <f>buff!V272</f>
        <v>0</v>
      </c>
      <c r="F271" s="31">
        <f>buff!W272</f>
        <v>0</v>
      </c>
      <c r="G271" s="31">
        <f>buff!X272</f>
        <v>0</v>
      </c>
      <c r="H271" s="31">
        <f>buff!Y272</f>
        <v>0</v>
      </c>
      <c r="I271" s="31" t="str">
        <f>buff!AJ272</f>
        <v>CRI:21</v>
      </c>
      <c r="J271" s="31">
        <f>buff!AK272</f>
        <v>0</v>
      </c>
      <c r="K271" s="31">
        <f>buff!AL272</f>
        <v>0</v>
      </c>
      <c r="L271" s="31">
        <f>buff!AM272</f>
        <v>0</v>
      </c>
      <c r="M271" s="31">
        <f>buff!AN272</f>
        <v>0</v>
      </c>
      <c r="N271" s="31">
        <f>buff!AO272</f>
        <v>0</v>
      </c>
      <c r="O271" s="31">
        <f>buff!AP272</f>
        <v>0</v>
      </c>
      <c r="P271" s="31">
        <f>buff!AQ272</f>
        <v>0</v>
      </c>
      <c r="Q271" s="31">
        <f>buff!AR272</f>
        <v>0</v>
      </c>
      <c r="R271" s="31">
        <f>buff!AS272</f>
        <v>999</v>
      </c>
      <c r="S271" s="31">
        <f>buff!AT272</f>
        <v>0</v>
      </c>
      <c r="T271" s="31">
        <f>buff!AU272</f>
        <v>0</v>
      </c>
      <c r="U271" s="31" t="str">
        <f>buff!BA272</f>
        <v/>
      </c>
      <c r="V271" s="31" t="str">
        <f>IF(buff!BL272=0,"",buff!BL272)</f>
        <v/>
      </c>
    </row>
    <row r="272" spans="1:22" x14ac:dyDescent="0.15">
      <c r="A272" s="31">
        <f>buff!Q273</f>
        <v>200178</v>
      </c>
      <c r="B272" s="31" t="str">
        <f>buff!S273</f>
        <v>被动暴击lv18</v>
      </c>
      <c r="C272" s="31" t="str">
        <f>buff!T273</f>
        <v>被动暴击lv18</v>
      </c>
      <c r="D272" s="31">
        <f>VLOOKUP(buff!U273,对应表!V:W,2,FALSE)</f>
        <v>1</v>
      </c>
      <c r="E272" s="31">
        <f>buff!V273</f>
        <v>0</v>
      </c>
      <c r="F272" s="31">
        <f>buff!W273</f>
        <v>0</v>
      </c>
      <c r="G272" s="31">
        <f>buff!X273</f>
        <v>0</v>
      </c>
      <c r="H272" s="31">
        <f>buff!Y273</f>
        <v>0</v>
      </c>
      <c r="I272" s="31" t="str">
        <f>buff!AJ273</f>
        <v>CRI:22</v>
      </c>
      <c r="J272" s="31">
        <f>buff!AK273</f>
        <v>0</v>
      </c>
      <c r="K272" s="31">
        <f>buff!AL273</f>
        <v>0</v>
      </c>
      <c r="L272" s="31">
        <f>buff!AM273</f>
        <v>0</v>
      </c>
      <c r="M272" s="31">
        <f>buff!AN273</f>
        <v>0</v>
      </c>
      <c r="N272" s="31">
        <f>buff!AO273</f>
        <v>0</v>
      </c>
      <c r="O272" s="31">
        <f>buff!AP273</f>
        <v>0</v>
      </c>
      <c r="P272" s="31">
        <f>buff!AQ273</f>
        <v>0</v>
      </c>
      <c r="Q272" s="31">
        <f>buff!AR273</f>
        <v>0</v>
      </c>
      <c r="R272" s="31">
        <f>buff!AS273</f>
        <v>999</v>
      </c>
      <c r="S272" s="31">
        <f>buff!AT273</f>
        <v>0</v>
      </c>
      <c r="T272" s="31">
        <f>buff!AU273</f>
        <v>0</v>
      </c>
      <c r="U272" s="31" t="str">
        <f>buff!BA273</f>
        <v/>
      </c>
      <c r="V272" s="31" t="str">
        <f>IF(buff!BL273=0,"",buff!BL273)</f>
        <v/>
      </c>
    </row>
    <row r="273" spans="1:22" x14ac:dyDescent="0.15">
      <c r="A273" s="31">
        <f>buff!Q274</f>
        <v>200179</v>
      </c>
      <c r="B273" s="31" t="str">
        <f>buff!S274</f>
        <v>被动暴击lv19</v>
      </c>
      <c r="C273" s="31" t="str">
        <f>buff!T274</f>
        <v>被动暴击lv19</v>
      </c>
      <c r="D273" s="31">
        <f>VLOOKUP(buff!U274,对应表!V:W,2,FALSE)</f>
        <v>1</v>
      </c>
      <c r="E273" s="31">
        <f>buff!V274</f>
        <v>0</v>
      </c>
      <c r="F273" s="31">
        <f>buff!W274</f>
        <v>0</v>
      </c>
      <c r="G273" s="31">
        <f>buff!X274</f>
        <v>0</v>
      </c>
      <c r="H273" s="31">
        <f>buff!Y274</f>
        <v>0</v>
      </c>
      <c r="I273" s="31" t="str">
        <f>buff!AJ274</f>
        <v>CRI:23</v>
      </c>
      <c r="J273" s="31">
        <f>buff!AK274</f>
        <v>0</v>
      </c>
      <c r="K273" s="31">
        <f>buff!AL274</f>
        <v>0</v>
      </c>
      <c r="L273" s="31">
        <f>buff!AM274</f>
        <v>0</v>
      </c>
      <c r="M273" s="31">
        <f>buff!AN274</f>
        <v>0</v>
      </c>
      <c r="N273" s="31">
        <f>buff!AO274</f>
        <v>0</v>
      </c>
      <c r="O273" s="31">
        <f>buff!AP274</f>
        <v>0</v>
      </c>
      <c r="P273" s="31">
        <f>buff!AQ274</f>
        <v>0</v>
      </c>
      <c r="Q273" s="31">
        <f>buff!AR274</f>
        <v>0</v>
      </c>
      <c r="R273" s="31">
        <f>buff!AS274</f>
        <v>999</v>
      </c>
      <c r="S273" s="31">
        <f>buff!AT274</f>
        <v>0</v>
      </c>
      <c r="T273" s="31">
        <f>buff!AU274</f>
        <v>0</v>
      </c>
      <c r="U273" s="31" t="str">
        <f>buff!BA274</f>
        <v/>
      </c>
      <c r="V273" s="31" t="str">
        <f>IF(buff!BL274=0,"",buff!BL274)</f>
        <v/>
      </c>
    </row>
    <row r="274" spans="1:22" x14ac:dyDescent="0.15">
      <c r="A274" s="31">
        <f>buff!Q275</f>
        <v>200180</v>
      </c>
      <c r="B274" s="31" t="str">
        <f>buff!S275</f>
        <v>被动暴击lv20</v>
      </c>
      <c r="C274" s="31" t="str">
        <f>buff!T275</f>
        <v>被动暴击lv20</v>
      </c>
      <c r="D274" s="31">
        <f>VLOOKUP(buff!U275,对应表!V:W,2,FALSE)</f>
        <v>1</v>
      </c>
      <c r="E274" s="31">
        <f>buff!V275</f>
        <v>0</v>
      </c>
      <c r="F274" s="31">
        <f>buff!W275</f>
        <v>0</v>
      </c>
      <c r="G274" s="31">
        <f>buff!X275</f>
        <v>0</v>
      </c>
      <c r="H274" s="31">
        <f>buff!Y275</f>
        <v>0</v>
      </c>
      <c r="I274" s="31" t="str">
        <f>buff!AJ275</f>
        <v>CRI:24</v>
      </c>
      <c r="J274" s="31">
        <f>buff!AK275</f>
        <v>0</v>
      </c>
      <c r="K274" s="31">
        <f>buff!AL275</f>
        <v>0</v>
      </c>
      <c r="L274" s="31">
        <f>buff!AM275</f>
        <v>0</v>
      </c>
      <c r="M274" s="31">
        <f>buff!AN275</f>
        <v>0</v>
      </c>
      <c r="N274" s="31">
        <f>buff!AO275</f>
        <v>0</v>
      </c>
      <c r="O274" s="31">
        <f>buff!AP275</f>
        <v>0</v>
      </c>
      <c r="P274" s="31">
        <f>buff!AQ275</f>
        <v>0</v>
      </c>
      <c r="Q274" s="31">
        <f>buff!AR275</f>
        <v>0</v>
      </c>
      <c r="R274" s="31">
        <f>buff!AS275</f>
        <v>999</v>
      </c>
      <c r="S274" s="31">
        <f>buff!AT275</f>
        <v>0</v>
      </c>
      <c r="T274" s="31">
        <f>buff!AU275</f>
        <v>0</v>
      </c>
      <c r="U274" s="31" t="str">
        <f>buff!BA275</f>
        <v/>
      </c>
      <c r="V274" s="31" t="str">
        <f>IF(buff!BL275=0,"",buff!BL275)</f>
        <v/>
      </c>
    </row>
    <row r="275" spans="1:22" x14ac:dyDescent="0.15">
      <c r="A275" s="31">
        <f>buff!Q276</f>
        <v>200181</v>
      </c>
      <c r="B275" s="31" t="str">
        <f>buff!S276</f>
        <v>被动暴伤lv1</v>
      </c>
      <c r="C275" s="31" t="str">
        <f>buff!T276</f>
        <v>被动暴伤lv1</v>
      </c>
      <c r="D275" s="31">
        <f>VLOOKUP(buff!U276,对应表!V:W,2,FALSE)</f>
        <v>1</v>
      </c>
      <c r="E275" s="31">
        <f>buff!V276</f>
        <v>0</v>
      </c>
      <c r="F275" s="31">
        <f>buff!W276</f>
        <v>0</v>
      </c>
      <c r="G275" s="31">
        <f>buff!X276</f>
        <v>0</v>
      </c>
      <c r="H275" s="31">
        <f>buff!Y276</f>
        <v>0</v>
      </c>
      <c r="I275" s="31" t="str">
        <f>buff!AJ276</f>
        <v>CPR:5</v>
      </c>
      <c r="J275" s="31">
        <f>buff!AK276</f>
        <v>0</v>
      </c>
      <c r="K275" s="31">
        <f>buff!AL276</f>
        <v>0</v>
      </c>
      <c r="L275" s="31">
        <f>buff!AM276</f>
        <v>0</v>
      </c>
      <c r="M275" s="31">
        <f>buff!AN276</f>
        <v>0</v>
      </c>
      <c r="N275" s="31">
        <f>buff!AO276</f>
        <v>0</v>
      </c>
      <c r="O275" s="31">
        <f>buff!AP276</f>
        <v>0</v>
      </c>
      <c r="P275" s="31">
        <f>buff!AQ276</f>
        <v>0</v>
      </c>
      <c r="Q275" s="31">
        <f>buff!AR276</f>
        <v>0</v>
      </c>
      <c r="R275" s="31">
        <f>buff!AS276</f>
        <v>999</v>
      </c>
      <c r="S275" s="31">
        <f>buff!AT276</f>
        <v>0</v>
      </c>
      <c r="T275" s="31">
        <f>buff!AU276</f>
        <v>0</v>
      </c>
      <c r="U275" s="31" t="str">
        <f>buff!BA276</f>
        <v/>
      </c>
      <c r="V275" s="31" t="str">
        <f>IF(buff!BL276=0,"",buff!BL276)</f>
        <v/>
      </c>
    </row>
    <row r="276" spans="1:22" x14ac:dyDescent="0.15">
      <c r="A276" s="31">
        <f>buff!Q277</f>
        <v>200182</v>
      </c>
      <c r="B276" s="31" t="str">
        <f>buff!S277</f>
        <v>被动暴伤lv2</v>
      </c>
      <c r="C276" s="31" t="str">
        <f>buff!T277</f>
        <v>被动暴伤lv2</v>
      </c>
      <c r="D276" s="31">
        <f>VLOOKUP(buff!U277,对应表!V:W,2,FALSE)</f>
        <v>1</v>
      </c>
      <c r="E276" s="31">
        <f>buff!V277</f>
        <v>0</v>
      </c>
      <c r="F276" s="31">
        <f>buff!W277</f>
        <v>0</v>
      </c>
      <c r="G276" s="31">
        <f>buff!X277</f>
        <v>0</v>
      </c>
      <c r="H276" s="31">
        <f>buff!Y277</f>
        <v>0</v>
      </c>
      <c r="I276" s="31" t="str">
        <f>buff!AJ277</f>
        <v>CPR:6</v>
      </c>
      <c r="J276" s="31">
        <f>buff!AK277</f>
        <v>0</v>
      </c>
      <c r="K276" s="31">
        <f>buff!AL277</f>
        <v>0</v>
      </c>
      <c r="L276" s="31">
        <f>buff!AM277</f>
        <v>0</v>
      </c>
      <c r="M276" s="31">
        <f>buff!AN277</f>
        <v>0</v>
      </c>
      <c r="N276" s="31">
        <f>buff!AO277</f>
        <v>0</v>
      </c>
      <c r="O276" s="31">
        <f>buff!AP277</f>
        <v>0</v>
      </c>
      <c r="P276" s="31">
        <f>buff!AQ277</f>
        <v>0</v>
      </c>
      <c r="Q276" s="31">
        <f>buff!AR277</f>
        <v>0</v>
      </c>
      <c r="R276" s="31">
        <f>buff!AS277</f>
        <v>999</v>
      </c>
      <c r="S276" s="31">
        <f>buff!AT277</f>
        <v>0</v>
      </c>
      <c r="T276" s="31">
        <f>buff!AU277</f>
        <v>0</v>
      </c>
      <c r="U276" s="31" t="str">
        <f>buff!BA277</f>
        <v/>
      </c>
      <c r="V276" s="31" t="str">
        <f>IF(buff!BL277=0,"",buff!BL277)</f>
        <v/>
      </c>
    </row>
    <row r="277" spans="1:22" x14ac:dyDescent="0.15">
      <c r="A277" s="31">
        <f>buff!Q278</f>
        <v>200183</v>
      </c>
      <c r="B277" s="31" t="str">
        <f>buff!S278</f>
        <v>被动暴伤lv3</v>
      </c>
      <c r="C277" s="31" t="str">
        <f>buff!T278</f>
        <v>被动暴伤lv3</v>
      </c>
      <c r="D277" s="31">
        <f>VLOOKUP(buff!U278,对应表!V:W,2,FALSE)</f>
        <v>1</v>
      </c>
      <c r="E277" s="31">
        <f>buff!V278</f>
        <v>0</v>
      </c>
      <c r="F277" s="31">
        <f>buff!W278</f>
        <v>0</v>
      </c>
      <c r="G277" s="31">
        <f>buff!X278</f>
        <v>0</v>
      </c>
      <c r="H277" s="31">
        <f>buff!Y278</f>
        <v>0</v>
      </c>
      <c r="I277" s="31" t="str">
        <f>buff!AJ278</f>
        <v>CPR:7</v>
      </c>
      <c r="J277" s="31">
        <f>buff!AK278</f>
        <v>0</v>
      </c>
      <c r="K277" s="31">
        <f>buff!AL278</f>
        <v>0</v>
      </c>
      <c r="L277" s="31">
        <f>buff!AM278</f>
        <v>0</v>
      </c>
      <c r="M277" s="31">
        <f>buff!AN278</f>
        <v>0</v>
      </c>
      <c r="N277" s="31">
        <f>buff!AO278</f>
        <v>0</v>
      </c>
      <c r="O277" s="31">
        <f>buff!AP278</f>
        <v>0</v>
      </c>
      <c r="P277" s="31">
        <f>buff!AQ278</f>
        <v>0</v>
      </c>
      <c r="Q277" s="31">
        <f>buff!AR278</f>
        <v>0</v>
      </c>
      <c r="R277" s="31">
        <f>buff!AS278</f>
        <v>999</v>
      </c>
      <c r="S277" s="31">
        <f>buff!AT278</f>
        <v>0</v>
      </c>
      <c r="T277" s="31">
        <f>buff!AU278</f>
        <v>0</v>
      </c>
      <c r="U277" s="31" t="str">
        <f>buff!BA278</f>
        <v/>
      </c>
      <c r="V277" s="31" t="str">
        <f>IF(buff!BL278=0,"",buff!BL278)</f>
        <v/>
      </c>
    </row>
    <row r="278" spans="1:22" x14ac:dyDescent="0.15">
      <c r="A278" s="31">
        <f>buff!Q279</f>
        <v>200184</v>
      </c>
      <c r="B278" s="31" t="str">
        <f>buff!S279</f>
        <v>被动暴伤lv4</v>
      </c>
      <c r="C278" s="31" t="str">
        <f>buff!T279</f>
        <v>被动暴伤lv4</v>
      </c>
      <c r="D278" s="31">
        <f>VLOOKUP(buff!U279,对应表!V:W,2,FALSE)</f>
        <v>1</v>
      </c>
      <c r="E278" s="31">
        <f>buff!V279</f>
        <v>0</v>
      </c>
      <c r="F278" s="31">
        <f>buff!W279</f>
        <v>0</v>
      </c>
      <c r="G278" s="31">
        <f>buff!X279</f>
        <v>0</v>
      </c>
      <c r="H278" s="31">
        <f>buff!Y279</f>
        <v>0</v>
      </c>
      <c r="I278" s="31" t="str">
        <f>buff!AJ279</f>
        <v>CPR:8</v>
      </c>
      <c r="J278" s="31">
        <f>buff!AK279</f>
        <v>0</v>
      </c>
      <c r="K278" s="31">
        <f>buff!AL279</f>
        <v>0</v>
      </c>
      <c r="L278" s="31">
        <f>buff!AM279</f>
        <v>0</v>
      </c>
      <c r="M278" s="31">
        <f>buff!AN279</f>
        <v>0</v>
      </c>
      <c r="N278" s="31">
        <f>buff!AO279</f>
        <v>0</v>
      </c>
      <c r="O278" s="31">
        <f>buff!AP279</f>
        <v>0</v>
      </c>
      <c r="P278" s="31">
        <f>buff!AQ279</f>
        <v>0</v>
      </c>
      <c r="Q278" s="31">
        <f>buff!AR279</f>
        <v>0</v>
      </c>
      <c r="R278" s="31">
        <f>buff!AS279</f>
        <v>999</v>
      </c>
      <c r="S278" s="31">
        <f>buff!AT279</f>
        <v>0</v>
      </c>
      <c r="T278" s="31">
        <f>buff!AU279</f>
        <v>0</v>
      </c>
      <c r="U278" s="31" t="str">
        <f>buff!BA279</f>
        <v/>
      </c>
      <c r="V278" s="31" t="str">
        <f>IF(buff!BL279=0,"",buff!BL279)</f>
        <v/>
      </c>
    </row>
    <row r="279" spans="1:22" x14ac:dyDescent="0.15">
      <c r="A279" s="31">
        <f>buff!Q280</f>
        <v>200185</v>
      </c>
      <c r="B279" s="31" t="str">
        <f>buff!S280</f>
        <v>被动暴伤lv5</v>
      </c>
      <c r="C279" s="31" t="str">
        <f>buff!T280</f>
        <v>被动暴伤lv5</v>
      </c>
      <c r="D279" s="31">
        <f>VLOOKUP(buff!U280,对应表!V:W,2,FALSE)</f>
        <v>1</v>
      </c>
      <c r="E279" s="31">
        <f>buff!V280</f>
        <v>0</v>
      </c>
      <c r="F279" s="31">
        <f>buff!W280</f>
        <v>0</v>
      </c>
      <c r="G279" s="31">
        <f>buff!X280</f>
        <v>0</v>
      </c>
      <c r="H279" s="31">
        <f>buff!Y280</f>
        <v>0</v>
      </c>
      <c r="I279" s="31" t="str">
        <f>buff!AJ280</f>
        <v>CPR:9</v>
      </c>
      <c r="J279" s="31">
        <f>buff!AK280</f>
        <v>0</v>
      </c>
      <c r="K279" s="31">
        <f>buff!AL280</f>
        <v>0</v>
      </c>
      <c r="L279" s="31">
        <f>buff!AM280</f>
        <v>0</v>
      </c>
      <c r="M279" s="31">
        <f>buff!AN280</f>
        <v>0</v>
      </c>
      <c r="N279" s="31">
        <f>buff!AO280</f>
        <v>0</v>
      </c>
      <c r="O279" s="31">
        <f>buff!AP280</f>
        <v>0</v>
      </c>
      <c r="P279" s="31">
        <f>buff!AQ280</f>
        <v>0</v>
      </c>
      <c r="Q279" s="31">
        <f>buff!AR280</f>
        <v>0</v>
      </c>
      <c r="R279" s="31">
        <f>buff!AS280</f>
        <v>999</v>
      </c>
      <c r="S279" s="31">
        <f>buff!AT280</f>
        <v>0</v>
      </c>
      <c r="T279" s="31">
        <f>buff!AU280</f>
        <v>0</v>
      </c>
      <c r="U279" s="31" t="str">
        <f>buff!BA280</f>
        <v/>
      </c>
      <c r="V279" s="31" t="str">
        <f>IF(buff!BL280=0,"",buff!BL280)</f>
        <v/>
      </c>
    </row>
    <row r="280" spans="1:22" x14ac:dyDescent="0.15">
      <c r="A280" s="31">
        <f>buff!Q281</f>
        <v>200186</v>
      </c>
      <c r="B280" s="31" t="str">
        <f>buff!S281</f>
        <v>被动暴伤lv6</v>
      </c>
      <c r="C280" s="31" t="str">
        <f>buff!T281</f>
        <v>被动暴伤lv6</v>
      </c>
      <c r="D280" s="31">
        <f>VLOOKUP(buff!U281,对应表!V:W,2,FALSE)</f>
        <v>1</v>
      </c>
      <c r="E280" s="31">
        <f>buff!V281</f>
        <v>0</v>
      </c>
      <c r="F280" s="31">
        <f>buff!W281</f>
        <v>0</v>
      </c>
      <c r="G280" s="31">
        <f>buff!X281</f>
        <v>0</v>
      </c>
      <c r="H280" s="31">
        <f>buff!Y281</f>
        <v>0</v>
      </c>
      <c r="I280" s="31" t="str">
        <f>buff!AJ281</f>
        <v>CPR:10</v>
      </c>
      <c r="J280" s="31">
        <f>buff!AK281</f>
        <v>0</v>
      </c>
      <c r="K280" s="31">
        <f>buff!AL281</f>
        <v>0</v>
      </c>
      <c r="L280" s="31">
        <f>buff!AM281</f>
        <v>0</v>
      </c>
      <c r="M280" s="31">
        <f>buff!AN281</f>
        <v>0</v>
      </c>
      <c r="N280" s="31">
        <f>buff!AO281</f>
        <v>0</v>
      </c>
      <c r="O280" s="31">
        <f>buff!AP281</f>
        <v>0</v>
      </c>
      <c r="P280" s="31">
        <f>buff!AQ281</f>
        <v>0</v>
      </c>
      <c r="Q280" s="31">
        <f>buff!AR281</f>
        <v>0</v>
      </c>
      <c r="R280" s="31">
        <f>buff!AS281</f>
        <v>999</v>
      </c>
      <c r="S280" s="31">
        <f>buff!AT281</f>
        <v>0</v>
      </c>
      <c r="T280" s="31">
        <f>buff!AU281</f>
        <v>0</v>
      </c>
      <c r="U280" s="31" t="str">
        <f>buff!BA281</f>
        <v/>
      </c>
      <c r="V280" s="31" t="str">
        <f>IF(buff!BL281=0,"",buff!BL281)</f>
        <v/>
      </c>
    </row>
    <row r="281" spans="1:22" x14ac:dyDescent="0.15">
      <c r="A281" s="31">
        <f>buff!Q282</f>
        <v>200187</v>
      </c>
      <c r="B281" s="31" t="str">
        <f>buff!S282</f>
        <v>被动暴伤lv7</v>
      </c>
      <c r="C281" s="31" t="str">
        <f>buff!T282</f>
        <v>被动暴伤lv7</v>
      </c>
      <c r="D281" s="31">
        <f>VLOOKUP(buff!U282,对应表!V:W,2,FALSE)</f>
        <v>1</v>
      </c>
      <c r="E281" s="31">
        <f>buff!V282</f>
        <v>0</v>
      </c>
      <c r="F281" s="31">
        <f>buff!W282</f>
        <v>0</v>
      </c>
      <c r="G281" s="31">
        <f>buff!X282</f>
        <v>0</v>
      </c>
      <c r="H281" s="31">
        <f>buff!Y282</f>
        <v>0</v>
      </c>
      <c r="I281" s="31" t="str">
        <f>buff!AJ282</f>
        <v>CPR:11</v>
      </c>
      <c r="J281" s="31">
        <f>buff!AK282</f>
        <v>0</v>
      </c>
      <c r="K281" s="31">
        <f>buff!AL282</f>
        <v>0</v>
      </c>
      <c r="L281" s="31">
        <f>buff!AM282</f>
        <v>0</v>
      </c>
      <c r="M281" s="31">
        <f>buff!AN282</f>
        <v>0</v>
      </c>
      <c r="N281" s="31">
        <f>buff!AO282</f>
        <v>0</v>
      </c>
      <c r="O281" s="31">
        <f>buff!AP282</f>
        <v>0</v>
      </c>
      <c r="P281" s="31">
        <f>buff!AQ282</f>
        <v>0</v>
      </c>
      <c r="Q281" s="31">
        <f>buff!AR282</f>
        <v>0</v>
      </c>
      <c r="R281" s="31">
        <f>buff!AS282</f>
        <v>999</v>
      </c>
      <c r="S281" s="31">
        <f>buff!AT282</f>
        <v>0</v>
      </c>
      <c r="T281" s="31">
        <f>buff!AU282</f>
        <v>0</v>
      </c>
      <c r="U281" s="31" t="str">
        <f>buff!BA282</f>
        <v/>
      </c>
      <c r="V281" s="31" t="str">
        <f>IF(buff!BL282=0,"",buff!BL282)</f>
        <v/>
      </c>
    </row>
    <row r="282" spans="1:22" x14ac:dyDescent="0.15">
      <c r="A282" s="31">
        <f>buff!Q283</f>
        <v>200188</v>
      </c>
      <c r="B282" s="31" t="str">
        <f>buff!S283</f>
        <v>被动暴伤lv8</v>
      </c>
      <c r="C282" s="31" t="str">
        <f>buff!T283</f>
        <v>被动暴伤lv8</v>
      </c>
      <c r="D282" s="31">
        <f>VLOOKUP(buff!U283,对应表!V:W,2,FALSE)</f>
        <v>1</v>
      </c>
      <c r="E282" s="31">
        <f>buff!V283</f>
        <v>0</v>
      </c>
      <c r="F282" s="31">
        <f>buff!W283</f>
        <v>0</v>
      </c>
      <c r="G282" s="31">
        <f>buff!X283</f>
        <v>0</v>
      </c>
      <c r="H282" s="31">
        <f>buff!Y283</f>
        <v>0</v>
      </c>
      <c r="I282" s="31" t="str">
        <f>buff!AJ283</f>
        <v>CPR:12</v>
      </c>
      <c r="J282" s="31">
        <f>buff!AK283</f>
        <v>0</v>
      </c>
      <c r="K282" s="31">
        <f>buff!AL283</f>
        <v>0</v>
      </c>
      <c r="L282" s="31">
        <f>buff!AM283</f>
        <v>0</v>
      </c>
      <c r="M282" s="31">
        <f>buff!AN283</f>
        <v>0</v>
      </c>
      <c r="N282" s="31">
        <f>buff!AO283</f>
        <v>0</v>
      </c>
      <c r="O282" s="31">
        <f>buff!AP283</f>
        <v>0</v>
      </c>
      <c r="P282" s="31">
        <f>buff!AQ283</f>
        <v>0</v>
      </c>
      <c r="Q282" s="31">
        <f>buff!AR283</f>
        <v>0</v>
      </c>
      <c r="R282" s="31">
        <f>buff!AS283</f>
        <v>999</v>
      </c>
      <c r="S282" s="31">
        <f>buff!AT283</f>
        <v>0</v>
      </c>
      <c r="T282" s="31">
        <f>buff!AU283</f>
        <v>0</v>
      </c>
      <c r="U282" s="31" t="str">
        <f>buff!BA283</f>
        <v/>
      </c>
      <c r="V282" s="31" t="str">
        <f>IF(buff!BL283=0,"",buff!BL283)</f>
        <v/>
      </c>
    </row>
    <row r="283" spans="1:22" x14ac:dyDescent="0.15">
      <c r="A283" s="31">
        <f>buff!Q284</f>
        <v>200189</v>
      </c>
      <c r="B283" s="31" t="str">
        <f>buff!S284</f>
        <v>被动暴伤lv9</v>
      </c>
      <c r="C283" s="31" t="str">
        <f>buff!T284</f>
        <v>被动暴伤lv9</v>
      </c>
      <c r="D283" s="31">
        <f>VLOOKUP(buff!U284,对应表!V:W,2,FALSE)</f>
        <v>1</v>
      </c>
      <c r="E283" s="31">
        <f>buff!V284</f>
        <v>0</v>
      </c>
      <c r="F283" s="31">
        <f>buff!W284</f>
        <v>0</v>
      </c>
      <c r="G283" s="31">
        <f>buff!X284</f>
        <v>0</v>
      </c>
      <c r="H283" s="31">
        <f>buff!Y284</f>
        <v>0</v>
      </c>
      <c r="I283" s="31" t="str">
        <f>buff!AJ284</f>
        <v>CPR:13</v>
      </c>
      <c r="J283" s="31">
        <f>buff!AK284</f>
        <v>0</v>
      </c>
      <c r="K283" s="31">
        <f>buff!AL284</f>
        <v>0</v>
      </c>
      <c r="L283" s="31">
        <f>buff!AM284</f>
        <v>0</v>
      </c>
      <c r="M283" s="31">
        <f>buff!AN284</f>
        <v>0</v>
      </c>
      <c r="N283" s="31">
        <f>buff!AO284</f>
        <v>0</v>
      </c>
      <c r="O283" s="31">
        <f>buff!AP284</f>
        <v>0</v>
      </c>
      <c r="P283" s="31">
        <f>buff!AQ284</f>
        <v>0</v>
      </c>
      <c r="Q283" s="31">
        <f>buff!AR284</f>
        <v>0</v>
      </c>
      <c r="R283" s="31">
        <f>buff!AS284</f>
        <v>999</v>
      </c>
      <c r="S283" s="31">
        <f>buff!AT284</f>
        <v>0</v>
      </c>
      <c r="T283" s="31">
        <f>buff!AU284</f>
        <v>0</v>
      </c>
      <c r="U283" s="31" t="str">
        <f>buff!BA284</f>
        <v/>
      </c>
      <c r="V283" s="31" t="str">
        <f>IF(buff!BL284=0,"",buff!BL284)</f>
        <v/>
      </c>
    </row>
    <row r="284" spans="1:22" x14ac:dyDescent="0.15">
      <c r="A284" s="31">
        <f>buff!Q285</f>
        <v>200190</v>
      </c>
      <c r="B284" s="31" t="str">
        <f>buff!S285</f>
        <v>被动暴伤lv10</v>
      </c>
      <c r="C284" s="31" t="str">
        <f>buff!T285</f>
        <v>被动暴伤lv10</v>
      </c>
      <c r="D284" s="31">
        <f>VLOOKUP(buff!U285,对应表!V:W,2,FALSE)</f>
        <v>1</v>
      </c>
      <c r="E284" s="31">
        <f>buff!V285</f>
        <v>0</v>
      </c>
      <c r="F284" s="31">
        <f>buff!W285</f>
        <v>0</v>
      </c>
      <c r="G284" s="31">
        <f>buff!X285</f>
        <v>0</v>
      </c>
      <c r="H284" s="31">
        <f>buff!Y285</f>
        <v>0</v>
      </c>
      <c r="I284" s="31" t="str">
        <f>buff!AJ285</f>
        <v>CPR:14</v>
      </c>
      <c r="J284" s="31">
        <f>buff!AK285</f>
        <v>0</v>
      </c>
      <c r="K284" s="31">
        <f>buff!AL285</f>
        <v>0</v>
      </c>
      <c r="L284" s="31">
        <f>buff!AM285</f>
        <v>0</v>
      </c>
      <c r="M284" s="31">
        <f>buff!AN285</f>
        <v>0</v>
      </c>
      <c r="N284" s="31">
        <f>buff!AO285</f>
        <v>0</v>
      </c>
      <c r="O284" s="31">
        <f>buff!AP285</f>
        <v>0</v>
      </c>
      <c r="P284" s="31">
        <f>buff!AQ285</f>
        <v>0</v>
      </c>
      <c r="Q284" s="31">
        <f>buff!AR285</f>
        <v>0</v>
      </c>
      <c r="R284" s="31">
        <f>buff!AS285</f>
        <v>999</v>
      </c>
      <c r="S284" s="31">
        <f>buff!AT285</f>
        <v>0</v>
      </c>
      <c r="T284" s="31">
        <f>buff!AU285</f>
        <v>0</v>
      </c>
      <c r="U284" s="31" t="str">
        <f>buff!BA285</f>
        <v/>
      </c>
      <c r="V284" s="31" t="str">
        <f>IF(buff!BL285=0,"",buff!BL285)</f>
        <v/>
      </c>
    </row>
    <row r="285" spans="1:22" x14ac:dyDescent="0.15">
      <c r="A285" s="31">
        <f>buff!Q286</f>
        <v>200191</v>
      </c>
      <c r="B285" s="31" t="str">
        <f>buff!S286</f>
        <v>被动暴伤lv11</v>
      </c>
      <c r="C285" s="31" t="str">
        <f>buff!T286</f>
        <v>被动暴伤lv11</v>
      </c>
      <c r="D285" s="31">
        <f>VLOOKUP(buff!U286,对应表!V:W,2,FALSE)</f>
        <v>1</v>
      </c>
      <c r="E285" s="31">
        <f>buff!V286</f>
        <v>0</v>
      </c>
      <c r="F285" s="31">
        <f>buff!W286</f>
        <v>0</v>
      </c>
      <c r="G285" s="31">
        <f>buff!X286</f>
        <v>0</v>
      </c>
      <c r="H285" s="31">
        <f>buff!Y286</f>
        <v>0</v>
      </c>
      <c r="I285" s="31" t="str">
        <f>buff!AJ286</f>
        <v>CPR:15</v>
      </c>
      <c r="J285" s="31">
        <f>buff!AK286</f>
        <v>0</v>
      </c>
      <c r="K285" s="31">
        <f>buff!AL286</f>
        <v>0</v>
      </c>
      <c r="L285" s="31">
        <f>buff!AM286</f>
        <v>0</v>
      </c>
      <c r="M285" s="31">
        <f>buff!AN286</f>
        <v>0</v>
      </c>
      <c r="N285" s="31">
        <f>buff!AO286</f>
        <v>0</v>
      </c>
      <c r="O285" s="31">
        <f>buff!AP286</f>
        <v>0</v>
      </c>
      <c r="P285" s="31">
        <f>buff!AQ286</f>
        <v>0</v>
      </c>
      <c r="Q285" s="31">
        <f>buff!AR286</f>
        <v>0</v>
      </c>
      <c r="R285" s="31">
        <f>buff!AS286</f>
        <v>999</v>
      </c>
      <c r="S285" s="31">
        <f>buff!AT286</f>
        <v>0</v>
      </c>
      <c r="T285" s="31">
        <f>buff!AU286</f>
        <v>0</v>
      </c>
      <c r="U285" s="31" t="str">
        <f>buff!BA286</f>
        <v/>
      </c>
      <c r="V285" s="31" t="str">
        <f>IF(buff!BL286=0,"",buff!BL286)</f>
        <v/>
      </c>
    </row>
    <row r="286" spans="1:22" x14ac:dyDescent="0.15">
      <c r="A286" s="31">
        <f>buff!Q287</f>
        <v>200192</v>
      </c>
      <c r="B286" s="31" t="str">
        <f>buff!S287</f>
        <v>被动暴伤lv12</v>
      </c>
      <c r="C286" s="31" t="str">
        <f>buff!T287</f>
        <v>被动暴伤lv12</v>
      </c>
      <c r="D286" s="31">
        <f>VLOOKUP(buff!U287,对应表!V:W,2,FALSE)</f>
        <v>1</v>
      </c>
      <c r="E286" s="31">
        <f>buff!V287</f>
        <v>0</v>
      </c>
      <c r="F286" s="31">
        <f>buff!W287</f>
        <v>0</v>
      </c>
      <c r="G286" s="31">
        <f>buff!X287</f>
        <v>0</v>
      </c>
      <c r="H286" s="31">
        <f>buff!Y287</f>
        <v>0</v>
      </c>
      <c r="I286" s="31" t="str">
        <f>buff!AJ287</f>
        <v>CPR:16</v>
      </c>
      <c r="J286" s="31">
        <f>buff!AK287</f>
        <v>0</v>
      </c>
      <c r="K286" s="31">
        <f>buff!AL287</f>
        <v>0</v>
      </c>
      <c r="L286" s="31">
        <f>buff!AM287</f>
        <v>0</v>
      </c>
      <c r="M286" s="31">
        <f>buff!AN287</f>
        <v>0</v>
      </c>
      <c r="N286" s="31">
        <f>buff!AO287</f>
        <v>0</v>
      </c>
      <c r="O286" s="31">
        <f>buff!AP287</f>
        <v>0</v>
      </c>
      <c r="P286" s="31">
        <f>buff!AQ287</f>
        <v>0</v>
      </c>
      <c r="Q286" s="31">
        <f>buff!AR287</f>
        <v>0</v>
      </c>
      <c r="R286" s="31">
        <f>buff!AS287</f>
        <v>999</v>
      </c>
      <c r="S286" s="31">
        <f>buff!AT287</f>
        <v>0</v>
      </c>
      <c r="T286" s="31">
        <f>buff!AU287</f>
        <v>0</v>
      </c>
      <c r="U286" s="31" t="str">
        <f>buff!BA287</f>
        <v/>
      </c>
      <c r="V286" s="31" t="str">
        <f>IF(buff!BL287=0,"",buff!BL287)</f>
        <v/>
      </c>
    </row>
    <row r="287" spans="1:22" x14ac:dyDescent="0.15">
      <c r="A287" s="31">
        <f>buff!Q288</f>
        <v>200193</v>
      </c>
      <c r="B287" s="31" t="str">
        <f>buff!S288</f>
        <v>被动暴伤lv13</v>
      </c>
      <c r="C287" s="31" t="str">
        <f>buff!T288</f>
        <v>被动暴伤lv13</v>
      </c>
      <c r="D287" s="31">
        <f>VLOOKUP(buff!U288,对应表!V:W,2,FALSE)</f>
        <v>1</v>
      </c>
      <c r="E287" s="31">
        <f>buff!V288</f>
        <v>0</v>
      </c>
      <c r="F287" s="31">
        <f>buff!W288</f>
        <v>0</v>
      </c>
      <c r="G287" s="31">
        <f>buff!X288</f>
        <v>0</v>
      </c>
      <c r="H287" s="31">
        <f>buff!Y288</f>
        <v>0</v>
      </c>
      <c r="I287" s="31" t="str">
        <f>buff!AJ288</f>
        <v>CPR:17</v>
      </c>
      <c r="J287" s="31">
        <f>buff!AK288</f>
        <v>0</v>
      </c>
      <c r="K287" s="31">
        <f>buff!AL288</f>
        <v>0</v>
      </c>
      <c r="L287" s="31">
        <f>buff!AM288</f>
        <v>0</v>
      </c>
      <c r="M287" s="31">
        <f>buff!AN288</f>
        <v>0</v>
      </c>
      <c r="N287" s="31">
        <f>buff!AO288</f>
        <v>0</v>
      </c>
      <c r="O287" s="31">
        <f>buff!AP288</f>
        <v>0</v>
      </c>
      <c r="P287" s="31">
        <f>buff!AQ288</f>
        <v>0</v>
      </c>
      <c r="Q287" s="31">
        <f>buff!AR288</f>
        <v>0</v>
      </c>
      <c r="R287" s="31">
        <f>buff!AS288</f>
        <v>999</v>
      </c>
      <c r="S287" s="31">
        <f>buff!AT288</f>
        <v>0</v>
      </c>
      <c r="T287" s="31">
        <f>buff!AU288</f>
        <v>0</v>
      </c>
      <c r="U287" s="31" t="str">
        <f>buff!BA288</f>
        <v/>
      </c>
      <c r="V287" s="31" t="str">
        <f>IF(buff!BL288=0,"",buff!BL288)</f>
        <v/>
      </c>
    </row>
    <row r="288" spans="1:22" x14ac:dyDescent="0.15">
      <c r="A288" s="31">
        <f>buff!Q289</f>
        <v>200194</v>
      </c>
      <c r="B288" s="31" t="str">
        <f>buff!S289</f>
        <v>被动暴伤lv14</v>
      </c>
      <c r="C288" s="31" t="str">
        <f>buff!T289</f>
        <v>被动暴伤lv14</v>
      </c>
      <c r="D288" s="31">
        <f>VLOOKUP(buff!U289,对应表!V:W,2,FALSE)</f>
        <v>1</v>
      </c>
      <c r="E288" s="31">
        <f>buff!V289</f>
        <v>0</v>
      </c>
      <c r="F288" s="31">
        <f>buff!W289</f>
        <v>0</v>
      </c>
      <c r="G288" s="31">
        <f>buff!X289</f>
        <v>0</v>
      </c>
      <c r="H288" s="31">
        <f>buff!Y289</f>
        <v>0</v>
      </c>
      <c r="I288" s="31" t="str">
        <f>buff!AJ289</f>
        <v>CPR:18</v>
      </c>
      <c r="J288" s="31">
        <f>buff!AK289</f>
        <v>0</v>
      </c>
      <c r="K288" s="31">
        <f>buff!AL289</f>
        <v>0</v>
      </c>
      <c r="L288" s="31">
        <f>buff!AM289</f>
        <v>0</v>
      </c>
      <c r="M288" s="31">
        <f>buff!AN289</f>
        <v>0</v>
      </c>
      <c r="N288" s="31">
        <f>buff!AO289</f>
        <v>0</v>
      </c>
      <c r="O288" s="31">
        <f>buff!AP289</f>
        <v>0</v>
      </c>
      <c r="P288" s="31">
        <f>buff!AQ289</f>
        <v>0</v>
      </c>
      <c r="Q288" s="31">
        <f>buff!AR289</f>
        <v>0</v>
      </c>
      <c r="R288" s="31">
        <f>buff!AS289</f>
        <v>999</v>
      </c>
      <c r="S288" s="31">
        <f>buff!AT289</f>
        <v>0</v>
      </c>
      <c r="T288" s="31">
        <f>buff!AU289</f>
        <v>0</v>
      </c>
      <c r="U288" s="31" t="str">
        <f>buff!BA289</f>
        <v/>
      </c>
      <c r="V288" s="31" t="str">
        <f>IF(buff!BL289=0,"",buff!BL289)</f>
        <v/>
      </c>
    </row>
    <row r="289" spans="1:22" x14ac:dyDescent="0.15">
      <c r="A289" s="31">
        <f>buff!Q290</f>
        <v>200195</v>
      </c>
      <c r="B289" s="31" t="str">
        <f>buff!S290</f>
        <v>被动暴伤lv15</v>
      </c>
      <c r="C289" s="31" t="str">
        <f>buff!T290</f>
        <v>被动暴伤lv15</v>
      </c>
      <c r="D289" s="31">
        <f>VLOOKUP(buff!U290,对应表!V:W,2,FALSE)</f>
        <v>1</v>
      </c>
      <c r="E289" s="31">
        <f>buff!V290</f>
        <v>0</v>
      </c>
      <c r="F289" s="31">
        <f>buff!W290</f>
        <v>0</v>
      </c>
      <c r="G289" s="31">
        <f>buff!X290</f>
        <v>0</v>
      </c>
      <c r="H289" s="31">
        <f>buff!Y290</f>
        <v>0</v>
      </c>
      <c r="I289" s="31" t="str">
        <f>buff!AJ290</f>
        <v>CPR:19</v>
      </c>
      <c r="J289" s="31">
        <f>buff!AK290</f>
        <v>0</v>
      </c>
      <c r="K289" s="31">
        <f>buff!AL290</f>
        <v>0</v>
      </c>
      <c r="L289" s="31">
        <f>buff!AM290</f>
        <v>0</v>
      </c>
      <c r="M289" s="31">
        <f>buff!AN290</f>
        <v>0</v>
      </c>
      <c r="N289" s="31">
        <f>buff!AO290</f>
        <v>0</v>
      </c>
      <c r="O289" s="31">
        <f>buff!AP290</f>
        <v>0</v>
      </c>
      <c r="P289" s="31">
        <f>buff!AQ290</f>
        <v>0</v>
      </c>
      <c r="Q289" s="31">
        <f>buff!AR290</f>
        <v>0</v>
      </c>
      <c r="R289" s="31">
        <f>buff!AS290</f>
        <v>999</v>
      </c>
      <c r="S289" s="31">
        <f>buff!AT290</f>
        <v>0</v>
      </c>
      <c r="T289" s="31">
        <f>buff!AU290</f>
        <v>0</v>
      </c>
      <c r="U289" s="31" t="str">
        <f>buff!BA290</f>
        <v/>
      </c>
      <c r="V289" s="31" t="str">
        <f>IF(buff!BL290=0,"",buff!BL290)</f>
        <v/>
      </c>
    </row>
    <row r="290" spans="1:22" x14ac:dyDescent="0.15">
      <c r="A290" s="31">
        <f>buff!Q291</f>
        <v>200196</v>
      </c>
      <c r="B290" s="31" t="str">
        <f>buff!S291</f>
        <v>被动暴伤lv16</v>
      </c>
      <c r="C290" s="31" t="str">
        <f>buff!T291</f>
        <v>被动暴伤lv16</v>
      </c>
      <c r="D290" s="31">
        <f>VLOOKUP(buff!U291,对应表!V:W,2,FALSE)</f>
        <v>1</v>
      </c>
      <c r="E290" s="31">
        <f>buff!V291</f>
        <v>0</v>
      </c>
      <c r="F290" s="31">
        <f>buff!W291</f>
        <v>0</v>
      </c>
      <c r="G290" s="31">
        <f>buff!X291</f>
        <v>0</v>
      </c>
      <c r="H290" s="31">
        <f>buff!Y291</f>
        <v>0</v>
      </c>
      <c r="I290" s="31" t="str">
        <f>buff!AJ291</f>
        <v>CPR:20</v>
      </c>
      <c r="J290" s="31">
        <f>buff!AK291</f>
        <v>0</v>
      </c>
      <c r="K290" s="31">
        <f>buff!AL291</f>
        <v>0</v>
      </c>
      <c r="L290" s="31">
        <f>buff!AM291</f>
        <v>0</v>
      </c>
      <c r="M290" s="31">
        <f>buff!AN291</f>
        <v>0</v>
      </c>
      <c r="N290" s="31">
        <f>buff!AO291</f>
        <v>0</v>
      </c>
      <c r="O290" s="31">
        <f>buff!AP291</f>
        <v>0</v>
      </c>
      <c r="P290" s="31">
        <f>buff!AQ291</f>
        <v>0</v>
      </c>
      <c r="Q290" s="31">
        <f>buff!AR291</f>
        <v>0</v>
      </c>
      <c r="R290" s="31">
        <f>buff!AS291</f>
        <v>999</v>
      </c>
      <c r="S290" s="31">
        <f>buff!AT291</f>
        <v>0</v>
      </c>
      <c r="T290" s="31">
        <f>buff!AU291</f>
        <v>0</v>
      </c>
      <c r="U290" s="31" t="str">
        <f>buff!BA291</f>
        <v/>
      </c>
      <c r="V290" s="31" t="str">
        <f>IF(buff!BL291=0,"",buff!BL291)</f>
        <v/>
      </c>
    </row>
    <row r="291" spans="1:22" x14ac:dyDescent="0.15">
      <c r="A291" s="31">
        <f>buff!Q292</f>
        <v>200197</v>
      </c>
      <c r="B291" s="31" t="str">
        <f>buff!S292</f>
        <v>被动暴伤lv17</v>
      </c>
      <c r="C291" s="31" t="str">
        <f>buff!T292</f>
        <v>被动暴伤lv17</v>
      </c>
      <c r="D291" s="31">
        <f>VLOOKUP(buff!U292,对应表!V:W,2,FALSE)</f>
        <v>1</v>
      </c>
      <c r="E291" s="31">
        <f>buff!V292</f>
        <v>0</v>
      </c>
      <c r="F291" s="31">
        <f>buff!W292</f>
        <v>0</v>
      </c>
      <c r="G291" s="31">
        <f>buff!X292</f>
        <v>0</v>
      </c>
      <c r="H291" s="31">
        <f>buff!Y292</f>
        <v>0</v>
      </c>
      <c r="I291" s="31" t="str">
        <f>buff!AJ292</f>
        <v>CPR:21</v>
      </c>
      <c r="J291" s="31">
        <f>buff!AK292</f>
        <v>0</v>
      </c>
      <c r="K291" s="31">
        <f>buff!AL292</f>
        <v>0</v>
      </c>
      <c r="L291" s="31">
        <f>buff!AM292</f>
        <v>0</v>
      </c>
      <c r="M291" s="31">
        <f>buff!AN292</f>
        <v>0</v>
      </c>
      <c r="N291" s="31">
        <f>buff!AO292</f>
        <v>0</v>
      </c>
      <c r="O291" s="31">
        <f>buff!AP292</f>
        <v>0</v>
      </c>
      <c r="P291" s="31">
        <f>buff!AQ292</f>
        <v>0</v>
      </c>
      <c r="Q291" s="31">
        <f>buff!AR292</f>
        <v>0</v>
      </c>
      <c r="R291" s="31">
        <f>buff!AS292</f>
        <v>999</v>
      </c>
      <c r="S291" s="31">
        <f>buff!AT292</f>
        <v>0</v>
      </c>
      <c r="T291" s="31">
        <f>buff!AU292</f>
        <v>0</v>
      </c>
      <c r="U291" s="31" t="str">
        <f>buff!BA292</f>
        <v/>
      </c>
      <c r="V291" s="31" t="str">
        <f>IF(buff!BL292=0,"",buff!BL292)</f>
        <v/>
      </c>
    </row>
    <row r="292" spans="1:22" x14ac:dyDescent="0.15">
      <c r="A292" s="31">
        <f>buff!Q293</f>
        <v>200198</v>
      </c>
      <c r="B292" s="31" t="str">
        <f>buff!S293</f>
        <v>被动暴伤lv18</v>
      </c>
      <c r="C292" s="31" t="str">
        <f>buff!T293</f>
        <v>被动暴伤lv18</v>
      </c>
      <c r="D292" s="31">
        <f>VLOOKUP(buff!U293,对应表!V:W,2,FALSE)</f>
        <v>1</v>
      </c>
      <c r="E292" s="31">
        <f>buff!V293</f>
        <v>0</v>
      </c>
      <c r="F292" s="31">
        <f>buff!W293</f>
        <v>0</v>
      </c>
      <c r="G292" s="31">
        <f>buff!X293</f>
        <v>0</v>
      </c>
      <c r="H292" s="31">
        <f>buff!Y293</f>
        <v>0</v>
      </c>
      <c r="I292" s="31" t="str">
        <f>buff!AJ293</f>
        <v>CPR:22</v>
      </c>
      <c r="J292" s="31">
        <f>buff!AK293</f>
        <v>0</v>
      </c>
      <c r="K292" s="31">
        <f>buff!AL293</f>
        <v>0</v>
      </c>
      <c r="L292" s="31">
        <f>buff!AM293</f>
        <v>0</v>
      </c>
      <c r="M292" s="31">
        <f>buff!AN293</f>
        <v>0</v>
      </c>
      <c r="N292" s="31">
        <f>buff!AO293</f>
        <v>0</v>
      </c>
      <c r="O292" s="31">
        <f>buff!AP293</f>
        <v>0</v>
      </c>
      <c r="P292" s="31">
        <f>buff!AQ293</f>
        <v>0</v>
      </c>
      <c r="Q292" s="31">
        <f>buff!AR293</f>
        <v>0</v>
      </c>
      <c r="R292" s="31">
        <f>buff!AS293</f>
        <v>999</v>
      </c>
      <c r="S292" s="31">
        <f>buff!AT293</f>
        <v>0</v>
      </c>
      <c r="T292" s="31">
        <f>buff!AU293</f>
        <v>0</v>
      </c>
      <c r="U292" s="31" t="str">
        <f>buff!BA293</f>
        <v/>
      </c>
      <c r="V292" s="31" t="str">
        <f>IF(buff!BL293=0,"",buff!BL293)</f>
        <v/>
      </c>
    </row>
    <row r="293" spans="1:22" x14ac:dyDescent="0.15">
      <c r="A293" s="31">
        <f>buff!Q294</f>
        <v>200199</v>
      </c>
      <c r="B293" s="31" t="str">
        <f>buff!S294</f>
        <v>被动暴伤lv19</v>
      </c>
      <c r="C293" s="31" t="str">
        <f>buff!T294</f>
        <v>被动暴伤lv19</v>
      </c>
      <c r="D293" s="31">
        <f>VLOOKUP(buff!U294,对应表!V:W,2,FALSE)</f>
        <v>1</v>
      </c>
      <c r="E293" s="31">
        <f>buff!V294</f>
        <v>0</v>
      </c>
      <c r="F293" s="31">
        <f>buff!W294</f>
        <v>0</v>
      </c>
      <c r="G293" s="31">
        <f>buff!X294</f>
        <v>0</v>
      </c>
      <c r="H293" s="31">
        <f>buff!Y294</f>
        <v>0</v>
      </c>
      <c r="I293" s="31" t="str">
        <f>buff!AJ294</f>
        <v>CPR:23</v>
      </c>
      <c r="J293" s="31">
        <f>buff!AK294</f>
        <v>0</v>
      </c>
      <c r="K293" s="31">
        <f>buff!AL294</f>
        <v>0</v>
      </c>
      <c r="L293" s="31">
        <f>buff!AM294</f>
        <v>0</v>
      </c>
      <c r="M293" s="31">
        <f>buff!AN294</f>
        <v>0</v>
      </c>
      <c r="N293" s="31">
        <f>buff!AO294</f>
        <v>0</v>
      </c>
      <c r="O293" s="31">
        <f>buff!AP294</f>
        <v>0</v>
      </c>
      <c r="P293" s="31">
        <f>buff!AQ294</f>
        <v>0</v>
      </c>
      <c r="Q293" s="31">
        <f>buff!AR294</f>
        <v>0</v>
      </c>
      <c r="R293" s="31">
        <f>buff!AS294</f>
        <v>999</v>
      </c>
      <c r="S293" s="31">
        <f>buff!AT294</f>
        <v>0</v>
      </c>
      <c r="T293" s="31">
        <f>buff!AU294</f>
        <v>0</v>
      </c>
      <c r="U293" s="31" t="str">
        <f>buff!BA294</f>
        <v/>
      </c>
      <c r="V293" s="31" t="str">
        <f>IF(buff!BL294=0,"",buff!BL294)</f>
        <v/>
      </c>
    </row>
    <row r="294" spans="1:22" x14ac:dyDescent="0.15">
      <c r="A294" s="31">
        <f>buff!Q295</f>
        <v>200200</v>
      </c>
      <c r="B294" s="31" t="str">
        <f>buff!S295</f>
        <v>被动暴伤lv20</v>
      </c>
      <c r="C294" s="31" t="str">
        <f>buff!T295</f>
        <v>被动暴伤lv20</v>
      </c>
      <c r="D294" s="31">
        <f>VLOOKUP(buff!U295,对应表!V:W,2,FALSE)</f>
        <v>1</v>
      </c>
      <c r="E294" s="31">
        <f>buff!V295</f>
        <v>0</v>
      </c>
      <c r="F294" s="31">
        <f>buff!W295</f>
        <v>0</v>
      </c>
      <c r="G294" s="31">
        <f>buff!X295</f>
        <v>0</v>
      </c>
      <c r="H294" s="31">
        <f>buff!Y295</f>
        <v>0</v>
      </c>
      <c r="I294" s="31" t="str">
        <f>buff!AJ295</f>
        <v>CPR:24</v>
      </c>
      <c r="J294" s="31">
        <f>buff!AK295</f>
        <v>0</v>
      </c>
      <c r="K294" s="31">
        <f>buff!AL295</f>
        <v>0</v>
      </c>
      <c r="L294" s="31">
        <f>buff!AM295</f>
        <v>0</v>
      </c>
      <c r="M294" s="31">
        <f>buff!AN295</f>
        <v>0</v>
      </c>
      <c r="N294" s="31">
        <f>buff!AO295</f>
        <v>0</v>
      </c>
      <c r="O294" s="31">
        <f>buff!AP295</f>
        <v>0</v>
      </c>
      <c r="P294" s="31">
        <f>buff!AQ295</f>
        <v>0</v>
      </c>
      <c r="Q294" s="31">
        <f>buff!AR295</f>
        <v>0</v>
      </c>
      <c r="R294" s="31">
        <f>buff!AS295</f>
        <v>999</v>
      </c>
      <c r="S294" s="31">
        <f>buff!AT295</f>
        <v>0</v>
      </c>
      <c r="T294" s="31">
        <f>buff!AU295</f>
        <v>0</v>
      </c>
      <c r="U294" s="31" t="str">
        <f>buff!BA295</f>
        <v/>
      </c>
      <c r="V294" s="31" t="str">
        <f>IF(buff!BL295=0,"",buff!BL295)</f>
        <v/>
      </c>
    </row>
    <row r="295" spans="1:22" x14ac:dyDescent="0.15">
      <c r="A295" s="31">
        <f>buff!Q296</f>
        <v>200201</v>
      </c>
      <c r="B295" s="31" t="str">
        <f>buff!S296</f>
        <v>被动破甲lv1</v>
      </c>
      <c r="C295" s="31" t="str">
        <f>buff!T296</f>
        <v>被动破甲lv1</v>
      </c>
      <c r="D295" s="31">
        <f>VLOOKUP(buff!U296,对应表!V:W,2,FALSE)</f>
        <v>1</v>
      </c>
      <c r="E295" s="31">
        <f>buff!V296</f>
        <v>0</v>
      </c>
      <c r="F295" s="31">
        <f>buff!W296</f>
        <v>0</v>
      </c>
      <c r="G295" s="31">
        <f>buff!X296</f>
        <v>0</v>
      </c>
      <c r="H295" s="31">
        <f>buff!Y296</f>
        <v>0</v>
      </c>
      <c r="I295" s="31" t="str">
        <f>buff!AJ296</f>
        <v>PEN:5</v>
      </c>
      <c r="J295" s="31">
        <f>buff!AK296</f>
        <v>0</v>
      </c>
      <c r="K295" s="31">
        <f>buff!AL296</f>
        <v>0</v>
      </c>
      <c r="L295" s="31">
        <f>buff!AM296</f>
        <v>0</v>
      </c>
      <c r="M295" s="31">
        <f>buff!AN296</f>
        <v>0</v>
      </c>
      <c r="N295" s="31">
        <f>buff!AO296</f>
        <v>0</v>
      </c>
      <c r="O295" s="31">
        <f>buff!AP296</f>
        <v>0</v>
      </c>
      <c r="P295" s="31">
        <f>buff!AQ296</f>
        <v>0</v>
      </c>
      <c r="Q295" s="31">
        <f>buff!AR296</f>
        <v>0</v>
      </c>
      <c r="R295" s="31">
        <f>buff!AS296</f>
        <v>999</v>
      </c>
      <c r="S295" s="31">
        <f>buff!AT296</f>
        <v>0</v>
      </c>
      <c r="T295" s="31">
        <f>buff!AU296</f>
        <v>0</v>
      </c>
      <c r="U295" s="31" t="str">
        <f>buff!BA296</f>
        <v/>
      </c>
      <c r="V295" s="31" t="str">
        <f>IF(buff!BL296=0,"",buff!BL296)</f>
        <v/>
      </c>
    </row>
    <row r="296" spans="1:22" x14ac:dyDescent="0.15">
      <c r="A296" s="31">
        <f>buff!Q297</f>
        <v>200202</v>
      </c>
      <c r="B296" s="31" t="str">
        <f>buff!S297</f>
        <v>被动破甲lv2</v>
      </c>
      <c r="C296" s="31" t="str">
        <f>buff!T297</f>
        <v>被动破甲lv2</v>
      </c>
      <c r="D296" s="31">
        <f>VLOOKUP(buff!U297,对应表!V:W,2,FALSE)</f>
        <v>1</v>
      </c>
      <c r="E296" s="31">
        <f>buff!V297</f>
        <v>0</v>
      </c>
      <c r="F296" s="31">
        <f>buff!W297</f>
        <v>0</v>
      </c>
      <c r="G296" s="31">
        <f>buff!X297</f>
        <v>0</v>
      </c>
      <c r="H296" s="31">
        <f>buff!Y297</f>
        <v>0</v>
      </c>
      <c r="I296" s="31" t="str">
        <f>buff!AJ297</f>
        <v>PEN:6</v>
      </c>
      <c r="J296" s="31">
        <f>buff!AK297</f>
        <v>0</v>
      </c>
      <c r="K296" s="31">
        <f>buff!AL297</f>
        <v>0</v>
      </c>
      <c r="L296" s="31">
        <f>buff!AM297</f>
        <v>0</v>
      </c>
      <c r="M296" s="31">
        <f>buff!AN297</f>
        <v>0</v>
      </c>
      <c r="N296" s="31">
        <f>buff!AO297</f>
        <v>0</v>
      </c>
      <c r="O296" s="31">
        <f>buff!AP297</f>
        <v>0</v>
      </c>
      <c r="P296" s="31">
        <f>buff!AQ297</f>
        <v>0</v>
      </c>
      <c r="Q296" s="31">
        <f>buff!AR297</f>
        <v>0</v>
      </c>
      <c r="R296" s="31">
        <f>buff!AS297</f>
        <v>999</v>
      </c>
      <c r="S296" s="31">
        <f>buff!AT297</f>
        <v>0</v>
      </c>
      <c r="T296" s="31">
        <f>buff!AU297</f>
        <v>0</v>
      </c>
      <c r="U296" s="31" t="str">
        <f>buff!BA297</f>
        <v/>
      </c>
      <c r="V296" s="31" t="str">
        <f>IF(buff!BL297=0,"",buff!BL297)</f>
        <v/>
      </c>
    </row>
    <row r="297" spans="1:22" x14ac:dyDescent="0.15">
      <c r="A297" s="31">
        <f>buff!Q298</f>
        <v>200203</v>
      </c>
      <c r="B297" s="31" t="str">
        <f>buff!S298</f>
        <v>被动破甲lv3</v>
      </c>
      <c r="C297" s="31" t="str">
        <f>buff!T298</f>
        <v>被动破甲lv3</v>
      </c>
      <c r="D297" s="31">
        <f>VLOOKUP(buff!U298,对应表!V:W,2,FALSE)</f>
        <v>1</v>
      </c>
      <c r="E297" s="31">
        <f>buff!V298</f>
        <v>0</v>
      </c>
      <c r="F297" s="31">
        <f>buff!W298</f>
        <v>0</v>
      </c>
      <c r="G297" s="31">
        <f>buff!X298</f>
        <v>0</v>
      </c>
      <c r="H297" s="31">
        <f>buff!Y298</f>
        <v>0</v>
      </c>
      <c r="I297" s="31" t="str">
        <f>buff!AJ298</f>
        <v>PEN:7</v>
      </c>
      <c r="J297" s="31">
        <f>buff!AK298</f>
        <v>0</v>
      </c>
      <c r="K297" s="31">
        <f>buff!AL298</f>
        <v>0</v>
      </c>
      <c r="L297" s="31">
        <f>buff!AM298</f>
        <v>0</v>
      </c>
      <c r="M297" s="31">
        <f>buff!AN298</f>
        <v>0</v>
      </c>
      <c r="N297" s="31">
        <f>buff!AO298</f>
        <v>0</v>
      </c>
      <c r="O297" s="31">
        <f>buff!AP298</f>
        <v>0</v>
      </c>
      <c r="P297" s="31">
        <f>buff!AQ298</f>
        <v>0</v>
      </c>
      <c r="Q297" s="31">
        <f>buff!AR298</f>
        <v>0</v>
      </c>
      <c r="R297" s="31">
        <f>buff!AS298</f>
        <v>999</v>
      </c>
      <c r="S297" s="31">
        <f>buff!AT298</f>
        <v>0</v>
      </c>
      <c r="T297" s="31">
        <f>buff!AU298</f>
        <v>0</v>
      </c>
      <c r="U297" s="31" t="str">
        <f>buff!BA298</f>
        <v/>
      </c>
      <c r="V297" s="31" t="str">
        <f>IF(buff!BL298=0,"",buff!BL298)</f>
        <v/>
      </c>
    </row>
    <row r="298" spans="1:22" x14ac:dyDescent="0.15">
      <c r="A298" s="31">
        <f>buff!Q299</f>
        <v>200204</v>
      </c>
      <c r="B298" s="31" t="str">
        <f>buff!S299</f>
        <v>被动破甲lv4</v>
      </c>
      <c r="C298" s="31" t="str">
        <f>buff!T299</f>
        <v>被动破甲lv4</v>
      </c>
      <c r="D298" s="31">
        <f>VLOOKUP(buff!U299,对应表!V:W,2,FALSE)</f>
        <v>1</v>
      </c>
      <c r="E298" s="31">
        <f>buff!V299</f>
        <v>0</v>
      </c>
      <c r="F298" s="31">
        <f>buff!W299</f>
        <v>0</v>
      </c>
      <c r="G298" s="31">
        <f>buff!X299</f>
        <v>0</v>
      </c>
      <c r="H298" s="31">
        <f>buff!Y299</f>
        <v>0</v>
      </c>
      <c r="I298" s="31" t="str">
        <f>buff!AJ299</f>
        <v>PEN:8</v>
      </c>
      <c r="J298" s="31">
        <f>buff!AK299</f>
        <v>0</v>
      </c>
      <c r="K298" s="31">
        <f>buff!AL299</f>
        <v>0</v>
      </c>
      <c r="L298" s="31">
        <f>buff!AM299</f>
        <v>0</v>
      </c>
      <c r="M298" s="31">
        <f>buff!AN299</f>
        <v>0</v>
      </c>
      <c r="N298" s="31">
        <f>buff!AO299</f>
        <v>0</v>
      </c>
      <c r="O298" s="31">
        <f>buff!AP299</f>
        <v>0</v>
      </c>
      <c r="P298" s="31">
        <f>buff!AQ299</f>
        <v>0</v>
      </c>
      <c r="Q298" s="31">
        <f>buff!AR299</f>
        <v>0</v>
      </c>
      <c r="R298" s="31">
        <f>buff!AS299</f>
        <v>999</v>
      </c>
      <c r="S298" s="31">
        <f>buff!AT299</f>
        <v>0</v>
      </c>
      <c r="T298" s="31">
        <f>buff!AU299</f>
        <v>0</v>
      </c>
      <c r="U298" s="31" t="str">
        <f>buff!BA299</f>
        <v/>
      </c>
      <c r="V298" s="31" t="str">
        <f>IF(buff!BL299=0,"",buff!BL299)</f>
        <v/>
      </c>
    </row>
    <row r="299" spans="1:22" x14ac:dyDescent="0.15">
      <c r="A299" s="31">
        <f>buff!Q300</f>
        <v>200205</v>
      </c>
      <c r="B299" s="31" t="str">
        <f>buff!S300</f>
        <v>被动破甲lv5</v>
      </c>
      <c r="C299" s="31" t="str">
        <f>buff!T300</f>
        <v>被动破甲lv5</v>
      </c>
      <c r="D299" s="31">
        <f>VLOOKUP(buff!U300,对应表!V:W,2,FALSE)</f>
        <v>1</v>
      </c>
      <c r="E299" s="31">
        <f>buff!V300</f>
        <v>0</v>
      </c>
      <c r="F299" s="31">
        <f>buff!W300</f>
        <v>0</v>
      </c>
      <c r="G299" s="31">
        <f>buff!X300</f>
        <v>0</v>
      </c>
      <c r="H299" s="31">
        <f>buff!Y300</f>
        <v>0</v>
      </c>
      <c r="I299" s="31" t="str">
        <f>buff!AJ300</f>
        <v>PEN:9</v>
      </c>
      <c r="J299" s="31">
        <f>buff!AK300</f>
        <v>0</v>
      </c>
      <c r="K299" s="31">
        <f>buff!AL300</f>
        <v>0</v>
      </c>
      <c r="L299" s="31">
        <f>buff!AM300</f>
        <v>0</v>
      </c>
      <c r="M299" s="31">
        <f>buff!AN300</f>
        <v>0</v>
      </c>
      <c r="N299" s="31">
        <f>buff!AO300</f>
        <v>0</v>
      </c>
      <c r="O299" s="31">
        <f>buff!AP300</f>
        <v>0</v>
      </c>
      <c r="P299" s="31">
        <f>buff!AQ300</f>
        <v>0</v>
      </c>
      <c r="Q299" s="31">
        <f>buff!AR300</f>
        <v>0</v>
      </c>
      <c r="R299" s="31">
        <f>buff!AS300</f>
        <v>999</v>
      </c>
      <c r="S299" s="31">
        <f>buff!AT300</f>
        <v>0</v>
      </c>
      <c r="T299" s="31">
        <f>buff!AU300</f>
        <v>0</v>
      </c>
      <c r="U299" s="31" t="str">
        <f>buff!BA300</f>
        <v/>
      </c>
      <c r="V299" s="31" t="str">
        <f>IF(buff!BL300=0,"",buff!BL300)</f>
        <v/>
      </c>
    </row>
    <row r="300" spans="1:22" x14ac:dyDescent="0.15">
      <c r="A300" s="31">
        <f>buff!Q301</f>
        <v>200206</v>
      </c>
      <c r="B300" s="31" t="str">
        <f>buff!S301</f>
        <v>被动破甲lv6</v>
      </c>
      <c r="C300" s="31" t="str">
        <f>buff!T301</f>
        <v>被动破甲lv6</v>
      </c>
      <c r="D300" s="31">
        <f>VLOOKUP(buff!U301,对应表!V:W,2,FALSE)</f>
        <v>1</v>
      </c>
      <c r="E300" s="31">
        <f>buff!V301</f>
        <v>0</v>
      </c>
      <c r="F300" s="31">
        <f>buff!W301</f>
        <v>0</v>
      </c>
      <c r="G300" s="31">
        <f>buff!X301</f>
        <v>0</v>
      </c>
      <c r="H300" s="31">
        <f>buff!Y301</f>
        <v>0</v>
      </c>
      <c r="I300" s="31" t="str">
        <f>buff!AJ301</f>
        <v>PEN:10</v>
      </c>
      <c r="J300" s="31">
        <f>buff!AK301</f>
        <v>0</v>
      </c>
      <c r="K300" s="31">
        <f>buff!AL301</f>
        <v>0</v>
      </c>
      <c r="L300" s="31">
        <f>buff!AM301</f>
        <v>0</v>
      </c>
      <c r="M300" s="31">
        <f>buff!AN301</f>
        <v>0</v>
      </c>
      <c r="N300" s="31">
        <f>buff!AO301</f>
        <v>0</v>
      </c>
      <c r="O300" s="31">
        <f>buff!AP301</f>
        <v>0</v>
      </c>
      <c r="P300" s="31">
        <f>buff!AQ301</f>
        <v>0</v>
      </c>
      <c r="Q300" s="31">
        <f>buff!AR301</f>
        <v>0</v>
      </c>
      <c r="R300" s="31">
        <f>buff!AS301</f>
        <v>999</v>
      </c>
      <c r="S300" s="31">
        <f>buff!AT301</f>
        <v>0</v>
      </c>
      <c r="T300" s="31">
        <f>buff!AU301</f>
        <v>0</v>
      </c>
      <c r="U300" s="31" t="str">
        <f>buff!BA301</f>
        <v/>
      </c>
      <c r="V300" s="31" t="str">
        <f>IF(buff!BL301=0,"",buff!BL301)</f>
        <v/>
      </c>
    </row>
    <row r="301" spans="1:22" x14ac:dyDescent="0.15">
      <c r="A301" s="31">
        <f>buff!Q302</f>
        <v>200207</v>
      </c>
      <c r="B301" s="31" t="str">
        <f>buff!S302</f>
        <v>被动破甲lv7</v>
      </c>
      <c r="C301" s="31" t="str">
        <f>buff!T302</f>
        <v>被动破甲lv7</v>
      </c>
      <c r="D301" s="31">
        <f>VLOOKUP(buff!U302,对应表!V:W,2,FALSE)</f>
        <v>1</v>
      </c>
      <c r="E301" s="31">
        <f>buff!V302</f>
        <v>0</v>
      </c>
      <c r="F301" s="31">
        <f>buff!W302</f>
        <v>0</v>
      </c>
      <c r="G301" s="31">
        <f>buff!X302</f>
        <v>0</v>
      </c>
      <c r="H301" s="31">
        <f>buff!Y302</f>
        <v>0</v>
      </c>
      <c r="I301" s="31" t="str">
        <f>buff!AJ302</f>
        <v>PEN:11</v>
      </c>
      <c r="J301" s="31">
        <f>buff!AK302</f>
        <v>0</v>
      </c>
      <c r="K301" s="31">
        <f>buff!AL302</f>
        <v>0</v>
      </c>
      <c r="L301" s="31">
        <f>buff!AM302</f>
        <v>0</v>
      </c>
      <c r="M301" s="31">
        <f>buff!AN302</f>
        <v>0</v>
      </c>
      <c r="N301" s="31">
        <f>buff!AO302</f>
        <v>0</v>
      </c>
      <c r="O301" s="31">
        <f>buff!AP302</f>
        <v>0</v>
      </c>
      <c r="P301" s="31">
        <f>buff!AQ302</f>
        <v>0</v>
      </c>
      <c r="Q301" s="31">
        <f>buff!AR302</f>
        <v>0</v>
      </c>
      <c r="R301" s="31">
        <f>buff!AS302</f>
        <v>999</v>
      </c>
      <c r="S301" s="31">
        <f>buff!AT302</f>
        <v>0</v>
      </c>
      <c r="T301" s="31">
        <f>buff!AU302</f>
        <v>0</v>
      </c>
      <c r="U301" s="31" t="str">
        <f>buff!BA302</f>
        <v/>
      </c>
      <c r="V301" s="31" t="str">
        <f>IF(buff!BL302=0,"",buff!BL302)</f>
        <v/>
      </c>
    </row>
    <row r="302" spans="1:22" x14ac:dyDescent="0.15">
      <c r="A302" s="31">
        <f>buff!Q303</f>
        <v>200208</v>
      </c>
      <c r="B302" s="31" t="str">
        <f>buff!S303</f>
        <v>被动破甲lv8</v>
      </c>
      <c r="C302" s="31" t="str">
        <f>buff!T303</f>
        <v>被动破甲lv8</v>
      </c>
      <c r="D302" s="31">
        <f>VLOOKUP(buff!U303,对应表!V:W,2,FALSE)</f>
        <v>1</v>
      </c>
      <c r="E302" s="31">
        <f>buff!V303</f>
        <v>0</v>
      </c>
      <c r="F302" s="31">
        <f>buff!W303</f>
        <v>0</v>
      </c>
      <c r="G302" s="31">
        <f>buff!X303</f>
        <v>0</v>
      </c>
      <c r="H302" s="31">
        <f>buff!Y303</f>
        <v>0</v>
      </c>
      <c r="I302" s="31" t="str">
        <f>buff!AJ303</f>
        <v>PEN:12</v>
      </c>
      <c r="J302" s="31">
        <f>buff!AK303</f>
        <v>0</v>
      </c>
      <c r="K302" s="31">
        <f>buff!AL303</f>
        <v>0</v>
      </c>
      <c r="L302" s="31">
        <f>buff!AM303</f>
        <v>0</v>
      </c>
      <c r="M302" s="31">
        <f>buff!AN303</f>
        <v>0</v>
      </c>
      <c r="N302" s="31">
        <f>buff!AO303</f>
        <v>0</v>
      </c>
      <c r="O302" s="31">
        <f>buff!AP303</f>
        <v>0</v>
      </c>
      <c r="P302" s="31">
        <f>buff!AQ303</f>
        <v>0</v>
      </c>
      <c r="Q302" s="31">
        <f>buff!AR303</f>
        <v>0</v>
      </c>
      <c r="R302" s="31">
        <f>buff!AS303</f>
        <v>999</v>
      </c>
      <c r="S302" s="31">
        <f>buff!AT303</f>
        <v>0</v>
      </c>
      <c r="T302" s="31">
        <f>buff!AU303</f>
        <v>0</v>
      </c>
      <c r="U302" s="31" t="str">
        <f>buff!BA303</f>
        <v/>
      </c>
      <c r="V302" s="31" t="str">
        <f>IF(buff!BL303=0,"",buff!BL303)</f>
        <v/>
      </c>
    </row>
    <row r="303" spans="1:22" x14ac:dyDescent="0.15">
      <c r="A303" s="31">
        <f>buff!Q304</f>
        <v>200209</v>
      </c>
      <c r="B303" s="31" t="str">
        <f>buff!S304</f>
        <v>被动破甲lv9</v>
      </c>
      <c r="C303" s="31" t="str">
        <f>buff!T304</f>
        <v>被动破甲lv9</v>
      </c>
      <c r="D303" s="31">
        <f>VLOOKUP(buff!U304,对应表!V:W,2,FALSE)</f>
        <v>1</v>
      </c>
      <c r="E303" s="31">
        <f>buff!V304</f>
        <v>0</v>
      </c>
      <c r="F303" s="31">
        <f>buff!W304</f>
        <v>0</v>
      </c>
      <c r="G303" s="31">
        <f>buff!X304</f>
        <v>0</v>
      </c>
      <c r="H303" s="31">
        <f>buff!Y304</f>
        <v>0</v>
      </c>
      <c r="I303" s="31" t="str">
        <f>buff!AJ304</f>
        <v>PEN:13</v>
      </c>
      <c r="J303" s="31">
        <f>buff!AK304</f>
        <v>0</v>
      </c>
      <c r="K303" s="31">
        <f>buff!AL304</f>
        <v>0</v>
      </c>
      <c r="L303" s="31">
        <f>buff!AM304</f>
        <v>0</v>
      </c>
      <c r="M303" s="31">
        <f>buff!AN304</f>
        <v>0</v>
      </c>
      <c r="N303" s="31">
        <f>buff!AO304</f>
        <v>0</v>
      </c>
      <c r="O303" s="31">
        <f>buff!AP304</f>
        <v>0</v>
      </c>
      <c r="P303" s="31">
        <f>buff!AQ304</f>
        <v>0</v>
      </c>
      <c r="Q303" s="31">
        <f>buff!AR304</f>
        <v>0</v>
      </c>
      <c r="R303" s="31">
        <f>buff!AS304</f>
        <v>999</v>
      </c>
      <c r="S303" s="31">
        <f>buff!AT304</f>
        <v>0</v>
      </c>
      <c r="T303" s="31">
        <f>buff!AU304</f>
        <v>0</v>
      </c>
      <c r="U303" s="31" t="str">
        <f>buff!BA304</f>
        <v/>
      </c>
      <c r="V303" s="31" t="str">
        <f>IF(buff!BL304=0,"",buff!BL304)</f>
        <v/>
      </c>
    </row>
    <row r="304" spans="1:22" x14ac:dyDescent="0.15">
      <c r="A304" s="31">
        <f>buff!Q305</f>
        <v>200210</v>
      </c>
      <c r="B304" s="31" t="str">
        <f>buff!S305</f>
        <v>被动破甲lv10</v>
      </c>
      <c r="C304" s="31" t="str">
        <f>buff!T305</f>
        <v>被动破甲lv10</v>
      </c>
      <c r="D304" s="31">
        <f>VLOOKUP(buff!U305,对应表!V:W,2,FALSE)</f>
        <v>1</v>
      </c>
      <c r="E304" s="31">
        <f>buff!V305</f>
        <v>0</v>
      </c>
      <c r="F304" s="31">
        <f>buff!W305</f>
        <v>0</v>
      </c>
      <c r="G304" s="31">
        <f>buff!X305</f>
        <v>0</v>
      </c>
      <c r="H304" s="31">
        <f>buff!Y305</f>
        <v>0</v>
      </c>
      <c r="I304" s="31" t="str">
        <f>buff!AJ305</f>
        <v>PEN:14</v>
      </c>
      <c r="J304" s="31">
        <f>buff!AK305</f>
        <v>0</v>
      </c>
      <c r="K304" s="31">
        <f>buff!AL305</f>
        <v>0</v>
      </c>
      <c r="L304" s="31">
        <f>buff!AM305</f>
        <v>0</v>
      </c>
      <c r="M304" s="31">
        <f>buff!AN305</f>
        <v>0</v>
      </c>
      <c r="N304" s="31">
        <f>buff!AO305</f>
        <v>0</v>
      </c>
      <c r="O304" s="31">
        <f>buff!AP305</f>
        <v>0</v>
      </c>
      <c r="P304" s="31">
        <f>buff!AQ305</f>
        <v>0</v>
      </c>
      <c r="Q304" s="31">
        <f>buff!AR305</f>
        <v>0</v>
      </c>
      <c r="R304" s="31">
        <f>buff!AS305</f>
        <v>999</v>
      </c>
      <c r="S304" s="31">
        <f>buff!AT305</f>
        <v>0</v>
      </c>
      <c r="T304" s="31">
        <f>buff!AU305</f>
        <v>0</v>
      </c>
      <c r="U304" s="31" t="str">
        <f>buff!BA305</f>
        <v/>
      </c>
      <c r="V304" s="31" t="str">
        <f>IF(buff!BL305=0,"",buff!BL305)</f>
        <v/>
      </c>
    </row>
    <row r="305" spans="1:22" x14ac:dyDescent="0.15">
      <c r="A305" s="31">
        <f>buff!Q306</f>
        <v>200211</v>
      </c>
      <c r="B305" s="31" t="str">
        <f>buff!S306</f>
        <v>被动破甲lv11</v>
      </c>
      <c r="C305" s="31" t="str">
        <f>buff!T306</f>
        <v>被动破甲lv11</v>
      </c>
      <c r="D305" s="31">
        <f>VLOOKUP(buff!U306,对应表!V:W,2,FALSE)</f>
        <v>1</v>
      </c>
      <c r="E305" s="31">
        <f>buff!V306</f>
        <v>0</v>
      </c>
      <c r="F305" s="31">
        <f>buff!W306</f>
        <v>0</v>
      </c>
      <c r="G305" s="31">
        <f>buff!X306</f>
        <v>0</v>
      </c>
      <c r="H305" s="31">
        <f>buff!Y306</f>
        <v>0</v>
      </c>
      <c r="I305" s="31" t="str">
        <f>buff!AJ306</f>
        <v>PEN:15</v>
      </c>
      <c r="J305" s="31">
        <f>buff!AK306</f>
        <v>0</v>
      </c>
      <c r="K305" s="31">
        <f>buff!AL306</f>
        <v>0</v>
      </c>
      <c r="L305" s="31">
        <f>buff!AM306</f>
        <v>0</v>
      </c>
      <c r="M305" s="31">
        <f>buff!AN306</f>
        <v>0</v>
      </c>
      <c r="N305" s="31">
        <f>buff!AO306</f>
        <v>0</v>
      </c>
      <c r="O305" s="31">
        <f>buff!AP306</f>
        <v>0</v>
      </c>
      <c r="P305" s="31">
        <f>buff!AQ306</f>
        <v>0</v>
      </c>
      <c r="Q305" s="31">
        <f>buff!AR306</f>
        <v>0</v>
      </c>
      <c r="R305" s="31">
        <f>buff!AS306</f>
        <v>999</v>
      </c>
      <c r="S305" s="31">
        <f>buff!AT306</f>
        <v>0</v>
      </c>
      <c r="T305" s="31">
        <f>buff!AU306</f>
        <v>0</v>
      </c>
      <c r="U305" s="31" t="str">
        <f>buff!BA306</f>
        <v/>
      </c>
      <c r="V305" s="31" t="str">
        <f>IF(buff!BL306=0,"",buff!BL306)</f>
        <v/>
      </c>
    </row>
    <row r="306" spans="1:22" x14ac:dyDescent="0.15">
      <c r="A306" s="31">
        <f>buff!Q307</f>
        <v>200212</v>
      </c>
      <c r="B306" s="31" t="str">
        <f>buff!S307</f>
        <v>被动破甲lv12</v>
      </c>
      <c r="C306" s="31" t="str">
        <f>buff!T307</f>
        <v>被动破甲lv12</v>
      </c>
      <c r="D306" s="31">
        <f>VLOOKUP(buff!U307,对应表!V:W,2,FALSE)</f>
        <v>1</v>
      </c>
      <c r="E306" s="31">
        <f>buff!V307</f>
        <v>0</v>
      </c>
      <c r="F306" s="31">
        <f>buff!W307</f>
        <v>0</v>
      </c>
      <c r="G306" s="31">
        <f>buff!X307</f>
        <v>0</v>
      </c>
      <c r="H306" s="31">
        <f>buff!Y307</f>
        <v>0</v>
      </c>
      <c r="I306" s="31" t="str">
        <f>buff!AJ307</f>
        <v>PEN:16</v>
      </c>
      <c r="J306" s="31">
        <f>buff!AK307</f>
        <v>0</v>
      </c>
      <c r="K306" s="31">
        <f>buff!AL307</f>
        <v>0</v>
      </c>
      <c r="L306" s="31">
        <f>buff!AM307</f>
        <v>0</v>
      </c>
      <c r="M306" s="31">
        <f>buff!AN307</f>
        <v>0</v>
      </c>
      <c r="N306" s="31">
        <f>buff!AO307</f>
        <v>0</v>
      </c>
      <c r="O306" s="31">
        <f>buff!AP307</f>
        <v>0</v>
      </c>
      <c r="P306" s="31">
        <f>buff!AQ307</f>
        <v>0</v>
      </c>
      <c r="Q306" s="31">
        <f>buff!AR307</f>
        <v>0</v>
      </c>
      <c r="R306" s="31">
        <f>buff!AS307</f>
        <v>999</v>
      </c>
      <c r="S306" s="31">
        <f>buff!AT307</f>
        <v>0</v>
      </c>
      <c r="T306" s="31">
        <f>buff!AU307</f>
        <v>0</v>
      </c>
      <c r="U306" s="31" t="str">
        <f>buff!BA307</f>
        <v/>
      </c>
      <c r="V306" s="31" t="str">
        <f>IF(buff!BL307=0,"",buff!BL307)</f>
        <v/>
      </c>
    </row>
    <row r="307" spans="1:22" x14ac:dyDescent="0.15">
      <c r="A307" s="31">
        <f>buff!Q308</f>
        <v>200213</v>
      </c>
      <c r="B307" s="31" t="str">
        <f>buff!S308</f>
        <v>被动破甲lv13</v>
      </c>
      <c r="C307" s="31" t="str">
        <f>buff!T308</f>
        <v>被动破甲lv13</v>
      </c>
      <c r="D307" s="31">
        <f>VLOOKUP(buff!U308,对应表!V:W,2,FALSE)</f>
        <v>1</v>
      </c>
      <c r="E307" s="31">
        <f>buff!V308</f>
        <v>0</v>
      </c>
      <c r="F307" s="31">
        <f>buff!W308</f>
        <v>0</v>
      </c>
      <c r="G307" s="31">
        <f>buff!X308</f>
        <v>0</v>
      </c>
      <c r="H307" s="31">
        <f>buff!Y308</f>
        <v>0</v>
      </c>
      <c r="I307" s="31" t="str">
        <f>buff!AJ308</f>
        <v>PEN:17</v>
      </c>
      <c r="J307" s="31">
        <f>buff!AK308</f>
        <v>0</v>
      </c>
      <c r="K307" s="31">
        <f>buff!AL308</f>
        <v>0</v>
      </c>
      <c r="L307" s="31">
        <f>buff!AM308</f>
        <v>0</v>
      </c>
      <c r="M307" s="31">
        <f>buff!AN308</f>
        <v>0</v>
      </c>
      <c r="N307" s="31">
        <f>buff!AO308</f>
        <v>0</v>
      </c>
      <c r="O307" s="31">
        <f>buff!AP308</f>
        <v>0</v>
      </c>
      <c r="P307" s="31">
        <f>buff!AQ308</f>
        <v>0</v>
      </c>
      <c r="Q307" s="31">
        <f>buff!AR308</f>
        <v>0</v>
      </c>
      <c r="R307" s="31">
        <f>buff!AS308</f>
        <v>999</v>
      </c>
      <c r="S307" s="31">
        <f>buff!AT308</f>
        <v>0</v>
      </c>
      <c r="T307" s="31">
        <f>buff!AU308</f>
        <v>0</v>
      </c>
      <c r="U307" s="31" t="str">
        <f>buff!BA308</f>
        <v/>
      </c>
      <c r="V307" s="31" t="str">
        <f>IF(buff!BL308=0,"",buff!BL308)</f>
        <v/>
      </c>
    </row>
    <row r="308" spans="1:22" x14ac:dyDescent="0.15">
      <c r="A308" s="31">
        <f>buff!Q309</f>
        <v>200214</v>
      </c>
      <c r="B308" s="31" t="str">
        <f>buff!S309</f>
        <v>被动破甲lv14</v>
      </c>
      <c r="C308" s="31" t="str">
        <f>buff!T309</f>
        <v>被动破甲lv14</v>
      </c>
      <c r="D308" s="31">
        <f>VLOOKUP(buff!U309,对应表!V:W,2,FALSE)</f>
        <v>1</v>
      </c>
      <c r="E308" s="31">
        <f>buff!V309</f>
        <v>0</v>
      </c>
      <c r="F308" s="31">
        <f>buff!W309</f>
        <v>0</v>
      </c>
      <c r="G308" s="31">
        <f>buff!X309</f>
        <v>0</v>
      </c>
      <c r="H308" s="31">
        <f>buff!Y309</f>
        <v>0</v>
      </c>
      <c r="I308" s="31" t="str">
        <f>buff!AJ309</f>
        <v>PEN:18</v>
      </c>
      <c r="J308" s="31">
        <f>buff!AK309</f>
        <v>0</v>
      </c>
      <c r="K308" s="31">
        <f>buff!AL309</f>
        <v>0</v>
      </c>
      <c r="L308" s="31">
        <f>buff!AM309</f>
        <v>0</v>
      </c>
      <c r="M308" s="31">
        <f>buff!AN309</f>
        <v>0</v>
      </c>
      <c r="N308" s="31">
        <f>buff!AO309</f>
        <v>0</v>
      </c>
      <c r="O308" s="31">
        <f>buff!AP309</f>
        <v>0</v>
      </c>
      <c r="P308" s="31">
        <f>buff!AQ309</f>
        <v>0</v>
      </c>
      <c r="Q308" s="31">
        <f>buff!AR309</f>
        <v>0</v>
      </c>
      <c r="R308" s="31">
        <f>buff!AS309</f>
        <v>999</v>
      </c>
      <c r="S308" s="31">
        <f>buff!AT309</f>
        <v>0</v>
      </c>
      <c r="T308" s="31">
        <f>buff!AU309</f>
        <v>0</v>
      </c>
      <c r="U308" s="31" t="str">
        <f>buff!BA309</f>
        <v/>
      </c>
      <c r="V308" s="31" t="str">
        <f>IF(buff!BL309=0,"",buff!BL309)</f>
        <v/>
      </c>
    </row>
    <row r="309" spans="1:22" x14ac:dyDescent="0.15">
      <c r="A309" s="31">
        <f>buff!Q310</f>
        <v>200215</v>
      </c>
      <c r="B309" s="31" t="str">
        <f>buff!S310</f>
        <v>被动破甲lv15</v>
      </c>
      <c r="C309" s="31" t="str">
        <f>buff!T310</f>
        <v>被动破甲lv15</v>
      </c>
      <c r="D309" s="31">
        <f>VLOOKUP(buff!U310,对应表!V:W,2,FALSE)</f>
        <v>1</v>
      </c>
      <c r="E309" s="31">
        <f>buff!V310</f>
        <v>0</v>
      </c>
      <c r="F309" s="31">
        <f>buff!W310</f>
        <v>0</v>
      </c>
      <c r="G309" s="31">
        <f>buff!X310</f>
        <v>0</v>
      </c>
      <c r="H309" s="31">
        <f>buff!Y310</f>
        <v>0</v>
      </c>
      <c r="I309" s="31" t="str">
        <f>buff!AJ310</f>
        <v>PEN:19</v>
      </c>
      <c r="J309" s="31">
        <f>buff!AK310</f>
        <v>0</v>
      </c>
      <c r="K309" s="31">
        <f>buff!AL310</f>
        <v>0</v>
      </c>
      <c r="L309" s="31">
        <f>buff!AM310</f>
        <v>0</v>
      </c>
      <c r="M309" s="31">
        <f>buff!AN310</f>
        <v>0</v>
      </c>
      <c r="N309" s="31">
        <f>buff!AO310</f>
        <v>0</v>
      </c>
      <c r="O309" s="31">
        <f>buff!AP310</f>
        <v>0</v>
      </c>
      <c r="P309" s="31">
        <f>buff!AQ310</f>
        <v>0</v>
      </c>
      <c r="Q309" s="31">
        <f>buff!AR310</f>
        <v>0</v>
      </c>
      <c r="R309" s="31">
        <f>buff!AS310</f>
        <v>999</v>
      </c>
      <c r="S309" s="31">
        <f>buff!AT310</f>
        <v>0</v>
      </c>
      <c r="T309" s="31">
        <f>buff!AU310</f>
        <v>0</v>
      </c>
      <c r="U309" s="31" t="str">
        <f>buff!BA310</f>
        <v/>
      </c>
      <c r="V309" s="31" t="str">
        <f>IF(buff!BL310=0,"",buff!BL310)</f>
        <v/>
      </c>
    </row>
    <row r="310" spans="1:22" x14ac:dyDescent="0.15">
      <c r="A310" s="31">
        <f>buff!Q311</f>
        <v>200216</v>
      </c>
      <c r="B310" s="31" t="str">
        <f>buff!S311</f>
        <v>被动破甲lv16</v>
      </c>
      <c r="C310" s="31" t="str">
        <f>buff!T311</f>
        <v>被动破甲lv16</v>
      </c>
      <c r="D310" s="31">
        <f>VLOOKUP(buff!U311,对应表!V:W,2,FALSE)</f>
        <v>1</v>
      </c>
      <c r="E310" s="31">
        <f>buff!V311</f>
        <v>0</v>
      </c>
      <c r="F310" s="31">
        <f>buff!W311</f>
        <v>0</v>
      </c>
      <c r="G310" s="31">
        <f>buff!X311</f>
        <v>0</v>
      </c>
      <c r="H310" s="31">
        <f>buff!Y311</f>
        <v>0</v>
      </c>
      <c r="I310" s="31" t="str">
        <f>buff!AJ311</f>
        <v>PEN:20</v>
      </c>
      <c r="J310" s="31">
        <f>buff!AK311</f>
        <v>0</v>
      </c>
      <c r="K310" s="31">
        <f>buff!AL311</f>
        <v>0</v>
      </c>
      <c r="L310" s="31">
        <f>buff!AM311</f>
        <v>0</v>
      </c>
      <c r="M310" s="31">
        <f>buff!AN311</f>
        <v>0</v>
      </c>
      <c r="N310" s="31">
        <f>buff!AO311</f>
        <v>0</v>
      </c>
      <c r="O310" s="31">
        <f>buff!AP311</f>
        <v>0</v>
      </c>
      <c r="P310" s="31">
        <f>buff!AQ311</f>
        <v>0</v>
      </c>
      <c r="Q310" s="31">
        <f>buff!AR311</f>
        <v>0</v>
      </c>
      <c r="R310" s="31">
        <f>buff!AS311</f>
        <v>999</v>
      </c>
      <c r="S310" s="31">
        <f>buff!AT311</f>
        <v>0</v>
      </c>
      <c r="T310" s="31">
        <f>buff!AU311</f>
        <v>0</v>
      </c>
      <c r="U310" s="31" t="str">
        <f>buff!BA311</f>
        <v/>
      </c>
      <c r="V310" s="31" t="str">
        <f>IF(buff!BL311=0,"",buff!BL311)</f>
        <v/>
      </c>
    </row>
    <row r="311" spans="1:22" x14ac:dyDescent="0.15">
      <c r="A311" s="31">
        <f>buff!Q312</f>
        <v>200217</v>
      </c>
      <c r="B311" s="31" t="str">
        <f>buff!S312</f>
        <v>被动破甲lv17</v>
      </c>
      <c r="C311" s="31" t="str">
        <f>buff!T312</f>
        <v>被动破甲lv17</v>
      </c>
      <c r="D311" s="31">
        <f>VLOOKUP(buff!U312,对应表!V:W,2,FALSE)</f>
        <v>1</v>
      </c>
      <c r="E311" s="31">
        <f>buff!V312</f>
        <v>0</v>
      </c>
      <c r="F311" s="31">
        <f>buff!W312</f>
        <v>0</v>
      </c>
      <c r="G311" s="31">
        <f>buff!X312</f>
        <v>0</v>
      </c>
      <c r="H311" s="31">
        <f>buff!Y312</f>
        <v>0</v>
      </c>
      <c r="I311" s="31" t="str">
        <f>buff!AJ312</f>
        <v>PEN:21</v>
      </c>
      <c r="J311" s="31">
        <f>buff!AK312</f>
        <v>0</v>
      </c>
      <c r="K311" s="31">
        <f>buff!AL312</f>
        <v>0</v>
      </c>
      <c r="L311" s="31">
        <f>buff!AM312</f>
        <v>0</v>
      </c>
      <c r="M311" s="31">
        <f>buff!AN312</f>
        <v>0</v>
      </c>
      <c r="N311" s="31">
        <f>buff!AO312</f>
        <v>0</v>
      </c>
      <c r="O311" s="31">
        <f>buff!AP312</f>
        <v>0</v>
      </c>
      <c r="P311" s="31">
        <f>buff!AQ312</f>
        <v>0</v>
      </c>
      <c r="Q311" s="31">
        <f>buff!AR312</f>
        <v>0</v>
      </c>
      <c r="R311" s="31">
        <f>buff!AS312</f>
        <v>999</v>
      </c>
      <c r="S311" s="31">
        <f>buff!AT312</f>
        <v>0</v>
      </c>
      <c r="T311" s="31">
        <f>buff!AU312</f>
        <v>0</v>
      </c>
      <c r="U311" s="31" t="str">
        <f>buff!BA312</f>
        <v/>
      </c>
      <c r="V311" s="31" t="str">
        <f>IF(buff!BL312=0,"",buff!BL312)</f>
        <v/>
      </c>
    </row>
    <row r="312" spans="1:22" x14ac:dyDescent="0.15">
      <c r="A312" s="31">
        <f>buff!Q313</f>
        <v>200218</v>
      </c>
      <c r="B312" s="31" t="str">
        <f>buff!S313</f>
        <v>被动破甲lv18</v>
      </c>
      <c r="C312" s="31" t="str">
        <f>buff!T313</f>
        <v>被动破甲lv18</v>
      </c>
      <c r="D312" s="31">
        <f>VLOOKUP(buff!U313,对应表!V:W,2,FALSE)</f>
        <v>1</v>
      </c>
      <c r="E312" s="31">
        <f>buff!V313</f>
        <v>0</v>
      </c>
      <c r="F312" s="31">
        <f>buff!W313</f>
        <v>0</v>
      </c>
      <c r="G312" s="31">
        <f>buff!X313</f>
        <v>0</v>
      </c>
      <c r="H312" s="31">
        <f>buff!Y313</f>
        <v>0</v>
      </c>
      <c r="I312" s="31" t="str">
        <f>buff!AJ313</f>
        <v>PEN:22</v>
      </c>
      <c r="J312" s="31">
        <f>buff!AK313</f>
        <v>0</v>
      </c>
      <c r="K312" s="31">
        <f>buff!AL313</f>
        <v>0</v>
      </c>
      <c r="L312" s="31">
        <f>buff!AM313</f>
        <v>0</v>
      </c>
      <c r="M312" s="31">
        <f>buff!AN313</f>
        <v>0</v>
      </c>
      <c r="N312" s="31">
        <f>buff!AO313</f>
        <v>0</v>
      </c>
      <c r="O312" s="31">
        <f>buff!AP313</f>
        <v>0</v>
      </c>
      <c r="P312" s="31">
        <f>buff!AQ313</f>
        <v>0</v>
      </c>
      <c r="Q312" s="31">
        <f>buff!AR313</f>
        <v>0</v>
      </c>
      <c r="R312" s="31">
        <f>buff!AS313</f>
        <v>999</v>
      </c>
      <c r="S312" s="31">
        <f>buff!AT313</f>
        <v>0</v>
      </c>
      <c r="T312" s="31">
        <f>buff!AU313</f>
        <v>0</v>
      </c>
      <c r="U312" s="31" t="str">
        <f>buff!BA313</f>
        <v/>
      </c>
      <c r="V312" s="31" t="str">
        <f>IF(buff!BL313=0,"",buff!BL313)</f>
        <v/>
      </c>
    </row>
    <row r="313" spans="1:22" x14ac:dyDescent="0.15">
      <c r="A313" s="31">
        <f>buff!Q314</f>
        <v>200219</v>
      </c>
      <c r="B313" s="31" t="str">
        <f>buff!S314</f>
        <v>被动破甲lv19</v>
      </c>
      <c r="C313" s="31" t="str">
        <f>buff!T314</f>
        <v>被动破甲lv19</v>
      </c>
      <c r="D313" s="31">
        <f>VLOOKUP(buff!U314,对应表!V:W,2,FALSE)</f>
        <v>1</v>
      </c>
      <c r="E313" s="31">
        <f>buff!V314</f>
        <v>0</v>
      </c>
      <c r="F313" s="31">
        <f>buff!W314</f>
        <v>0</v>
      </c>
      <c r="G313" s="31">
        <f>buff!X314</f>
        <v>0</v>
      </c>
      <c r="H313" s="31">
        <f>buff!Y314</f>
        <v>0</v>
      </c>
      <c r="I313" s="31" t="str">
        <f>buff!AJ314</f>
        <v>PEN:23</v>
      </c>
      <c r="J313" s="31">
        <f>buff!AK314</f>
        <v>0</v>
      </c>
      <c r="K313" s="31">
        <f>buff!AL314</f>
        <v>0</v>
      </c>
      <c r="L313" s="31">
        <f>buff!AM314</f>
        <v>0</v>
      </c>
      <c r="M313" s="31">
        <f>buff!AN314</f>
        <v>0</v>
      </c>
      <c r="N313" s="31">
        <f>buff!AO314</f>
        <v>0</v>
      </c>
      <c r="O313" s="31">
        <f>buff!AP314</f>
        <v>0</v>
      </c>
      <c r="P313" s="31">
        <f>buff!AQ314</f>
        <v>0</v>
      </c>
      <c r="Q313" s="31">
        <f>buff!AR314</f>
        <v>0</v>
      </c>
      <c r="R313" s="31">
        <f>buff!AS314</f>
        <v>999</v>
      </c>
      <c r="S313" s="31">
        <f>buff!AT314</f>
        <v>0</v>
      </c>
      <c r="T313" s="31">
        <f>buff!AU314</f>
        <v>0</v>
      </c>
      <c r="U313" s="31" t="str">
        <f>buff!BA314</f>
        <v/>
      </c>
      <c r="V313" s="31" t="str">
        <f>IF(buff!BL314=0,"",buff!BL314)</f>
        <v/>
      </c>
    </row>
    <row r="314" spans="1:22" x14ac:dyDescent="0.15">
      <c r="A314" s="31">
        <f>buff!Q315</f>
        <v>200220</v>
      </c>
      <c r="B314" s="31" t="str">
        <f>buff!S315</f>
        <v>被动破甲lv20</v>
      </c>
      <c r="C314" s="31" t="str">
        <f>buff!T315</f>
        <v>被动破甲lv20</v>
      </c>
      <c r="D314" s="31">
        <f>VLOOKUP(buff!U315,对应表!V:W,2,FALSE)</f>
        <v>1</v>
      </c>
      <c r="E314" s="31">
        <f>buff!V315</f>
        <v>0</v>
      </c>
      <c r="F314" s="31">
        <f>buff!W315</f>
        <v>0</v>
      </c>
      <c r="G314" s="31">
        <f>buff!X315</f>
        <v>0</v>
      </c>
      <c r="H314" s="31">
        <f>buff!Y315</f>
        <v>0</v>
      </c>
      <c r="I314" s="31" t="str">
        <f>buff!AJ315</f>
        <v>PEN:24</v>
      </c>
      <c r="J314" s="31">
        <f>buff!AK315</f>
        <v>0</v>
      </c>
      <c r="K314" s="31">
        <f>buff!AL315</f>
        <v>0</v>
      </c>
      <c r="L314" s="31">
        <f>buff!AM315</f>
        <v>0</v>
      </c>
      <c r="M314" s="31">
        <f>buff!AN315</f>
        <v>0</v>
      </c>
      <c r="N314" s="31">
        <f>buff!AO315</f>
        <v>0</v>
      </c>
      <c r="O314" s="31">
        <f>buff!AP315</f>
        <v>0</v>
      </c>
      <c r="P314" s="31">
        <f>buff!AQ315</f>
        <v>0</v>
      </c>
      <c r="Q314" s="31">
        <f>buff!AR315</f>
        <v>0</v>
      </c>
      <c r="R314" s="31">
        <f>buff!AS315</f>
        <v>999</v>
      </c>
      <c r="S314" s="31">
        <f>buff!AT315</f>
        <v>0</v>
      </c>
      <c r="T314" s="31">
        <f>buff!AU315</f>
        <v>0</v>
      </c>
      <c r="U314" s="31" t="str">
        <f>buff!BA315</f>
        <v/>
      </c>
      <c r="V314" s="31" t="str">
        <f>IF(buff!BL315=0,"",buff!BL315)</f>
        <v/>
      </c>
    </row>
    <row r="315" spans="1:22" x14ac:dyDescent="0.15">
      <c r="A315" s="31">
        <f>buff!Q316</f>
        <v>200221</v>
      </c>
      <c r="B315" s="31" t="str">
        <f>buff!S316</f>
        <v>被动免伤lv1</v>
      </c>
      <c r="C315" s="31" t="str">
        <f>buff!T316</f>
        <v>被动免伤lv1</v>
      </c>
      <c r="D315" s="31">
        <f>VLOOKUP(buff!U316,对应表!V:W,2,FALSE)</f>
        <v>1</v>
      </c>
      <c r="E315" s="31">
        <f>buff!V316</f>
        <v>0</v>
      </c>
      <c r="F315" s="31">
        <f>buff!W316</f>
        <v>0</v>
      </c>
      <c r="G315" s="31">
        <f>buff!X316</f>
        <v>0</v>
      </c>
      <c r="H315" s="31">
        <f>buff!Y316</f>
        <v>0</v>
      </c>
      <c r="I315" s="31" t="str">
        <f>buff!AJ316</f>
        <v>TUF:5</v>
      </c>
      <c r="J315" s="31">
        <f>buff!AK316</f>
        <v>0</v>
      </c>
      <c r="K315" s="31">
        <f>buff!AL316</f>
        <v>0</v>
      </c>
      <c r="L315" s="31">
        <f>buff!AM316</f>
        <v>0</v>
      </c>
      <c r="M315" s="31">
        <f>buff!AN316</f>
        <v>0</v>
      </c>
      <c r="N315" s="31">
        <f>buff!AO316</f>
        <v>0</v>
      </c>
      <c r="O315" s="31">
        <f>buff!AP316</f>
        <v>0</v>
      </c>
      <c r="P315" s="31">
        <f>buff!AQ316</f>
        <v>0</v>
      </c>
      <c r="Q315" s="31">
        <f>buff!AR316</f>
        <v>0</v>
      </c>
      <c r="R315" s="31">
        <f>buff!AS316</f>
        <v>999</v>
      </c>
      <c r="S315" s="31">
        <f>buff!AT316</f>
        <v>0</v>
      </c>
      <c r="T315" s="31">
        <f>buff!AU316</f>
        <v>0</v>
      </c>
      <c r="U315" s="31" t="str">
        <f>buff!BA316</f>
        <v/>
      </c>
      <c r="V315" s="31" t="str">
        <f>IF(buff!BL316=0,"",buff!BL316)</f>
        <v/>
      </c>
    </row>
    <row r="316" spans="1:22" x14ac:dyDescent="0.15">
      <c r="A316" s="31">
        <f>buff!Q317</f>
        <v>200222</v>
      </c>
      <c r="B316" s="31" t="str">
        <f>buff!S317</f>
        <v>被动免伤lv2</v>
      </c>
      <c r="C316" s="31" t="str">
        <f>buff!T317</f>
        <v>被动免伤lv2</v>
      </c>
      <c r="D316" s="31">
        <f>VLOOKUP(buff!U317,对应表!V:W,2,FALSE)</f>
        <v>1</v>
      </c>
      <c r="E316" s="31">
        <f>buff!V317</f>
        <v>0</v>
      </c>
      <c r="F316" s="31">
        <f>buff!W317</f>
        <v>0</v>
      </c>
      <c r="G316" s="31">
        <f>buff!X317</f>
        <v>0</v>
      </c>
      <c r="H316" s="31">
        <f>buff!Y317</f>
        <v>0</v>
      </c>
      <c r="I316" s="31" t="str">
        <f>buff!AJ317</f>
        <v>TUF:6</v>
      </c>
      <c r="J316" s="31">
        <f>buff!AK317</f>
        <v>0</v>
      </c>
      <c r="K316" s="31">
        <f>buff!AL317</f>
        <v>0</v>
      </c>
      <c r="L316" s="31">
        <f>buff!AM317</f>
        <v>0</v>
      </c>
      <c r="M316" s="31">
        <f>buff!AN317</f>
        <v>0</v>
      </c>
      <c r="N316" s="31">
        <f>buff!AO317</f>
        <v>0</v>
      </c>
      <c r="O316" s="31">
        <f>buff!AP317</f>
        <v>0</v>
      </c>
      <c r="P316" s="31">
        <f>buff!AQ317</f>
        <v>0</v>
      </c>
      <c r="Q316" s="31">
        <f>buff!AR317</f>
        <v>0</v>
      </c>
      <c r="R316" s="31">
        <f>buff!AS317</f>
        <v>999</v>
      </c>
      <c r="S316" s="31">
        <f>buff!AT317</f>
        <v>0</v>
      </c>
      <c r="T316" s="31">
        <f>buff!AU317</f>
        <v>0</v>
      </c>
      <c r="U316" s="31" t="str">
        <f>buff!BA317</f>
        <v/>
      </c>
      <c r="V316" s="31" t="str">
        <f>IF(buff!BL317=0,"",buff!BL317)</f>
        <v/>
      </c>
    </row>
    <row r="317" spans="1:22" x14ac:dyDescent="0.15">
      <c r="A317" s="31">
        <f>buff!Q318</f>
        <v>200223</v>
      </c>
      <c r="B317" s="31" t="str">
        <f>buff!S318</f>
        <v>被动免伤lv3</v>
      </c>
      <c r="C317" s="31" t="str">
        <f>buff!T318</f>
        <v>被动免伤lv3</v>
      </c>
      <c r="D317" s="31">
        <f>VLOOKUP(buff!U318,对应表!V:W,2,FALSE)</f>
        <v>1</v>
      </c>
      <c r="E317" s="31">
        <f>buff!V318</f>
        <v>0</v>
      </c>
      <c r="F317" s="31">
        <f>buff!W318</f>
        <v>0</v>
      </c>
      <c r="G317" s="31">
        <f>buff!X318</f>
        <v>0</v>
      </c>
      <c r="H317" s="31">
        <f>buff!Y318</f>
        <v>0</v>
      </c>
      <c r="I317" s="31" t="str">
        <f>buff!AJ318</f>
        <v>TUF:7</v>
      </c>
      <c r="J317" s="31">
        <f>buff!AK318</f>
        <v>0</v>
      </c>
      <c r="K317" s="31">
        <f>buff!AL318</f>
        <v>0</v>
      </c>
      <c r="L317" s="31">
        <f>buff!AM318</f>
        <v>0</v>
      </c>
      <c r="M317" s="31">
        <f>buff!AN318</f>
        <v>0</v>
      </c>
      <c r="N317" s="31">
        <f>buff!AO318</f>
        <v>0</v>
      </c>
      <c r="O317" s="31">
        <f>buff!AP318</f>
        <v>0</v>
      </c>
      <c r="P317" s="31">
        <f>buff!AQ318</f>
        <v>0</v>
      </c>
      <c r="Q317" s="31">
        <f>buff!AR318</f>
        <v>0</v>
      </c>
      <c r="R317" s="31">
        <f>buff!AS318</f>
        <v>999</v>
      </c>
      <c r="S317" s="31">
        <f>buff!AT318</f>
        <v>0</v>
      </c>
      <c r="T317" s="31">
        <f>buff!AU318</f>
        <v>0</v>
      </c>
      <c r="U317" s="31" t="str">
        <f>buff!BA318</f>
        <v/>
      </c>
      <c r="V317" s="31" t="str">
        <f>IF(buff!BL318=0,"",buff!BL318)</f>
        <v/>
      </c>
    </row>
    <row r="318" spans="1:22" x14ac:dyDescent="0.15">
      <c r="A318" s="31">
        <f>buff!Q319</f>
        <v>200224</v>
      </c>
      <c r="B318" s="31" t="str">
        <f>buff!S319</f>
        <v>被动免伤lv4</v>
      </c>
      <c r="C318" s="31" t="str">
        <f>buff!T319</f>
        <v>被动免伤lv4</v>
      </c>
      <c r="D318" s="31">
        <f>VLOOKUP(buff!U319,对应表!V:W,2,FALSE)</f>
        <v>1</v>
      </c>
      <c r="E318" s="31">
        <f>buff!V319</f>
        <v>0</v>
      </c>
      <c r="F318" s="31">
        <f>buff!W319</f>
        <v>0</v>
      </c>
      <c r="G318" s="31">
        <f>buff!X319</f>
        <v>0</v>
      </c>
      <c r="H318" s="31">
        <f>buff!Y319</f>
        <v>0</v>
      </c>
      <c r="I318" s="31" t="str">
        <f>buff!AJ319</f>
        <v>TUF:8</v>
      </c>
      <c r="J318" s="31">
        <f>buff!AK319</f>
        <v>0</v>
      </c>
      <c r="K318" s="31">
        <f>buff!AL319</f>
        <v>0</v>
      </c>
      <c r="L318" s="31">
        <f>buff!AM319</f>
        <v>0</v>
      </c>
      <c r="M318" s="31">
        <f>buff!AN319</f>
        <v>0</v>
      </c>
      <c r="N318" s="31">
        <f>buff!AO319</f>
        <v>0</v>
      </c>
      <c r="O318" s="31">
        <f>buff!AP319</f>
        <v>0</v>
      </c>
      <c r="P318" s="31">
        <f>buff!AQ319</f>
        <v>0</v>
      </c>
      <c r="Q318" s="31">
        <f>buff!AR319</f>
        <v>0</v>
      </c>
      <c r="R318" s="31">
        <f>buff!AS319</f>
        <v>999</v>
      </c>
      <c r="S318" s="31">
        <f>buff!AT319</f>
        <v>0</v>
      </c>
      <c r="T318" s="31">
        <f>buff!AU319</f>
        <v>0</v>
      </c>
      <c r="U318" s="31" t="str">
        <f>buff!BA319</f>
        <v/>
      </c>
      <c r="V318" s="31" t="str">
        <f>IF(buff!BL319=0,"",buff!BL319)</f>
        <v/>
      </c>
    </row>
    <row r="319" spans="1:22" x14ac:dyDescent="0.15">
      <c r="A319" s="31">
        <f>buff!Q320</f>
        <v>200225</v>
      </c>
      <c r="B319" s="31" t="str">
        <f>buff!S320</f>
        <v>被动免伤lv5</v>
      </c>
      <c r="C319" s="31" t="str">
        <f>buff!T320</f>
        <v>被动免伤lv5</v>
      </c>
      <c r="D319" s="31">
        <f>VLOOKUP(buff!U320,对应表!V:W,2,FALSE)</f>
        <v>1</v>
      </c>
      <c r="E319" s="31">
        <f>buff!V320</f>
        <v>0</v>
      </c>
      <c r="F319" s="31">
        <f>buff!W320</f>
        <v>0</v>
      </c>
      <c r="G319" s="31">
        <f>buff!X320</f>
        <v>0</v>
      </c>
      <c r="H319" s="31">
        <f>buff!Y320</f>
        <v>0</v>
      </c>
      <c r="I319" s="31" t="str">
        <f>buff!AJ320</f>
        <v>TUF:9</v>
      </c>
      <c r="J319" s="31">
        <f>buff!AK320</f>
        <v>0</v>
      </c>
      <c r="K319" s="31">
        <f>buff!AL320</f>
        <v>0</v>
      </c>
      <c r="L319" s="31">
        <f>buff!AM320</f>
        <v>0</v>
      </c>
      <c r="M319" s="31">
        <f>buff!AN320</f>
        <v>0</v>
      </c>
      <c r="N319" s="31">
        <f>buff!AO320</f>
        <v>0</v>
      </c>
      <c r="O319" s="31">
        <f>buff!AP320</f>
        <v>0</v>
      </c>
      <c r="P319" s="31">
        <f>buff!AQ320</f>
        <v>0</v>
      </c>
      <c r="Q319" s="31">
        <f>buff!AR320</f>
        <v>0</v>
      </c>
      <c r="R319" s="31">
        <f>buff!AS320</f>
        <v>999</v>
      </c>
      <c r="S319" s="31">
        <f>buff!AT320</f>
        <v>0</v>
      </c>
      <c r="T319" s="31">
        <f>buff!AU320</f>
        <v>0</v>
      </c>
      <c r="U319" s="31" t="str">
        <f>buff!BA320</f>
        <v/>
      </c>
      <c r="V319" s="31" t="str">
        <f>IF(buff!BL320=0,"",buff!BL320)</f>
        <v/>
      </c>
    </row>
    <row r="320" spans="1:22" x14ac:dyDescent="0.15">
      <c r="A320" s="31">
        <f>buff!Q321</f>
        <v>200226</v>
      </c>
      <c r="B320" s="31" t="str">
        <f>buff!S321</f>
        <v>被动免伤lv6</v>
      </c>
      <c r="C320" s="31" t="str">
        <f>buff!T321</f>
        <v>被动免伤lv6</v>
      </c>
      <c r="D320" s="31">
        <f>VLOOKUP(buff!U321,对应表!V:W,2,FALSE)</f>
        <v>1</v>
      </c>
      <c r="E320" s="31">
        <f>buff!V321</f>
        <v>0</v>
      </c>
      <c r="F320" s="31">
        <f>buff!W321</f>
        <v>0</v>
      </c>
      <c r="G320" s="31">
        <f>buff!X321</f>
        <v>0</v>
      </c>
      <c r="H320" s="31">
        <f>buff!Y321</f>
        <v>0</v>
      </c>
      <c r="I320" s="31" t="str">
        <f>buff!AJ321</f>
        <v>TUF:10</v>
      </c>
      <c r="J320" s="31">
        <f>buff!AK321</f>
        <v>0</v>
      </c>
      <c r="K320" s="31">
        <f>buff!AL321</f>
        <v>0</v>
      </c>
      <c r="L320" s="31">
        <f>buff!AM321</f>
        <v>0</v>
      </c>
      <c r="M320" s="31">
        <f>buff!AN321</f>
        <v>0</v>
      </c>
      <c r="N320" s="31">
        <f>buff!AO321</f>
        <v>0</v>
      </c>
      <c r="O320" s="31">
        <f>buff!AP321</f>
        <v>0</v>
      </c>
      <c r="P320" s="31">
        <f>buff!AQ321</f>
        <v>0</v>
      </c>
      <c r="Q320" s="31">
        <f>buff!AR321</f>
        <v>0</v>
      </c>
      <c r="R320" s="31">
        <f>buff!AS321</f>
        <v>999</v>
      </c>
      <c r="S320" s="31">
        <f>buff!AT321</f>
        <v>0</v>
      </c>
      <c r="T320" s="31">
        <f>buff!AU321</f>
        <v>0</v>
      </c>
      <c r="U320" s="31" t="str">
        <f>buff!BA321</f>
        <v/>
      </c>
      <c r="V320" s="31" t="str">
        <f>IF(buff!BL321=0,"",buff!BL321)</f>
        <v/>
      </c>
    </row>
    <row r="321" spans="1:22" x14ac:dyDescent="0.15">
      <c r="A321" s="31">
        <f>buff!Q322</f>
        <v>200227</v>
      </c>
      <c r="B321" s="31" t="str">
        <f>buff!S322</f>
        <v>被动免伤lv7</v>
      </c>
      <c r="C321" s="31" t="str">
        <f>buff!T322</f>
        <v>被动免伤lv7</v>
      </c>
      <c r="D321" s="31">
        <f>VLOOKUP(buff!U322,对应表!V:W,2,FALSE)</f>
        <v>1</v>
      </c>
      <c r="E321" s="31">
        <f>buff!V322</f>
        <v>0</v>
      </c>
      <c r="F321" s="31">
        <f>buff!W322</f>
        <v>0</v>
      </c>
      <c r="G321" s="31">
        <f>buff!X322</f>
        <v>0</v>
      </c>
      <c r="H321" s="31">
        <f>buff!Y322</f>
        <v>0</v>
      </c>
      <c r="I321" s="31" t="str">
        <f>buff!AJ322</f>
        <v>TUF:11</v>
      </c>
      <c r="J321" s="31">
        <f>buff!AK322</f>
        <v>0</v>
      </c>
      <c r="K321" s="31">
        <f>buff!AL322</f>
        <v>0</v>
      </c>
      <c r="L321" s="31">
        <f>buff!AM322</f>
        <v>0</v>
      </c>
      <c r="M321" s="31">
        <f>buff!AN322</f>
        <v>0</v>
      </c>
      <c r="N321" s="31">
        <f>buff!AO322</f>
        <v>0</v>
      </c>
      <c r="O321" s="31">
        <f>buff!AP322</f>
        <v>0</v>
      </c>
      <c r="P321" s="31">
        <f>buff!AQ322</f>
        <v>0</v>
      </c>
      <c r="Q321" s="31">
        <f>buff!AR322</f>
        <v>0</v>
      </c>
      <c r="R321" s="31">
        <f>buff!AS322</f>
        <v>999</v>
      </c>
      <c r="S321" s="31">
        <f>buff!AT322</f>
        <v>0</v>
      </c>
      <c r="T321" s="31">
        <f>buff!AU322</f>
        <v>0</v>
      </c>
      <c r="U321" s="31" t="str">
        <f>buff!BA322</f>
        <v/>
      </c>
      <c r="V321" s="31" t="str">
        <f>IF(buff!BL322=0,"",buff!BL322)</f>
        <v/>
      </c>
    </row>
    <row r="322" spans="1:22" x14ac:dyDescent="0.15">
      <c r="A322" s="31">
        <f>buff!Q323</f>
        <v>200228</v>
      </c>
      <c r="B322" s="31" t="str">
        <f>buff!S323</f>
        <v>被动免伤lv8</v>
      </c>
      <c r="C322" s="31" t="str">
        <f>buff!T323</f>
        <v>被动免伤lv8</v>
      </c>
      <c r="D322" s="31">
        <f>VLOOKUP(buff!U323,对应表!V:W,2,FALSE)</f>
        <v>1</v>
      </c>
      <c r="E322" s="31">
        <f>buff!V323</f>
        <v>0</v>
      </c>
      <c r="F322" s="31">
        <f>buff!W323</f>
        <v>0</v>
      </c>
      <c r="G322" s="31">
        <f>buff!X323</f>
        <v>0</v>
      </c>
      <c r="H322" s="31">
        <f>buff!Y323</f>
        <v>0</v>
      </c>
      <c r="I322" s="31" t="str">
        <f>buff!AJ323</f>
        <v>TUF:12</v>
      </c>
      <c r="J322" s="31">
        <f>buff!AK323</f>
        <v>0</v>
      </c>
      <c r="K322" s="31">
        <f>buff!AL323</f>
        <v>0</v>
      </c>
      <c r="L322" s="31">
        <f>buff!AM323</f>
        <v>0</v>
      </c>
      <c r="M322" s="31">
        <f>buff!AN323</f>
        <v>0</v>
      </c>
      <c r="N322" s="31">
        <f>buff!AO323</f>
        <v>0</v>
      </c>
      <c r="O322" s="31">
        <f>buff!AP323</f>
        <v>0</v>
      </c>
      <c r="P322" s="31">
        <f>buff!AQ323</f>
        <v>0</v>
      </c>
      <c r="Q322" s="31">
        <f>buff!AR323</f>
        <v>0</v>
      </c>
      <c r="R322" s="31">
        <f>buff!AS323</f>
        <v>999</v>
      </c>
      <c r="S322" s="31">
        <f>buff!AT323</f>
        <v>0</v>
      </c>
      <c r="T322" s="31">
        <f>buff!AU323</f>
        <v>0</v>
      </c>
      <c r="U322" s="31" t="str">
        <f>buff!BA323</f>
        <v/>
      </c>
      <c r="V322" s="31" t="str">
        <f>IF(buff!BL323=0,"",buff!BL323)</f>
        <v/>
      </c>
    </row>
    <row r="323" spans="1:22" x14ac:dyDescent="0.15">
      <c r="A323" s="31">
        <f>buff!Q324</f>
        <v>200229</v>
      </c>
      <c r="B323" s="31" t="str">
        <f>buff!S324</f>
        <v>被动免伤lv9</v>
      </c>
      <c r="C323" s="31" t="str">
        <f>buff!T324</f>
        <v>被动免伤lv9</v>
      </c>
      <c r="D323" s="31">
        <f>VLOOKUP(buff!U324,对应表!V:W,2,FALSE)</f>
        <v>1</v>
      </c>
      <c r="E323" s="31">
        <f>buff!V324</f>
        <v>0</v>
      </c>
      <c r="F323" s="31">
        <f>buff!W324</f>
        <v>0</v>
      </c>
      <c r="G323" s="31">
        <f>buff!X324</f>
        <v>0</v>
      </c>
      <c r="H323" s="31">
        <f>buff!Y324</f>
        <v>0</v>
      </c>
      <c r="I323" s="31" t="str">
        <f>buff!AJ324</f>
        <v>TUF:13</v>
      </c>
      <c r="J323" s="31">
        <f>buff!AK324</f>
        <v>0</v>
      </c>
      <c r="K323" s="31">
        <f>buff!AL324</f>
        <v>0</v>
      </c>
      <c r="L323" s="31">
        <f>buff!AM324</f>
        <v>0</v>
      </c>
      <c r="M323" s="31">
        <f>buff!AN324</f>
        <v>0</v>
      </c>
      <c r="N323" s="31">
        <f>buff!AO324</f>
        <v>0</v>
      </c>
      <c r="O323" s="31">
        <f>buff!AP324</f>
        <v>0</v>
      </c>
      <c r="P323" s="31">
        <f>buff!AQ324</f>
        <v>0</v>
      </c>
      <c r="Q323" s="31">
        <f>buff!AR324</f>
        <v>0</v>
      </c>
      <c r="R323" s="31">
        <f>buff!AS324</f>
        <v>999</v>
      </c>
      <c r="S323" s="31">
        <f>buff!AT324</f>
        <v>0</v>
      </c>
      <c r="T323" s="31">
        <f>buff!AU324</f>
        <v>0</v>
      </c>
      <c r="U323" s="31" t="str">
        <f>buff!BA324</f>
        <v/>
      </c>
      <c r="V323" s="31" t="str">
        <f>IF(buff!BL324=0,"",buff!BL324)</f>
        <v/>
      </c>
    </row>
    <row r="324" spans="1:22" x14ac:dyDescent="0.15">
      <c r="A324" s="31">
        <f>buff!Q325</f>
        <v>200230</v>
      </c>
      <c r="B324" s="31" t="str">
        <f>buff!S325</f>
        <v>被动免伤lv10</v>
      </c>
      <c r="C324" s="31" t="str">
        <f>buff!T325</f>
        <v>被动免伤lv10</v>
      </c>
      <c r="D324" s="31">
        <f>VLOOKUP(buff!U325,对应表!V:W,2,FALSE)</f>
        <v>1</v>
      </c>
      <c r="E324" s="31">
        <f>buff!V325</f>
        <v>0</v>
      </c>
      <c r="F324" s="31">
        <f>buff!W325</f>
        <v>0</v>
      </c>
      <c r="G324" s="31">
        <f>buff!X325</f>
        <v>0</v>
      </c>
      <c r="H324" s="31">
        <f>buff!Y325</f>
        <v>0</v>
      </c>
      <c r="I324" s="31" t="str">
        <f>buff!AJ325</f>
        <v>TUF:14</v>
      </c>
      <c r="J324" s="31">
        <f>buff!AK325</f>
        <v>0</v>
      </c>
      <c r="K324" s="31">
        <f>buff!AL325</f>
        <v>0</v>
      </c>
      <c r="L324" s="31">
        <f>buff!AM325</f>
        <v>0</v>
      </c>
      <c r="M324" s="31">
        <f>buff!AN325</f>
        <v>0</v>
      </c>
      <c r="N324" s="31">
        <f>buff!AO325</f>
        <v>0</v>
      </c>
      <c r="O324" s="31">
        <f>buff!AP325</f>
        <v>0</v>
      </c>
      <c r="P324" s="31">
        <f>buff!AQ325</f>
        <v>0</v>
      </c>
      <c r="Q324" s="31">
        <f>buff!AR325</f>
        <v>0</v>
      </c>
      <c r="R324" s="31">
        <f>buff!AS325</f>
        <v>999</v>
      </c>
      <c r="S324" s="31">
        <f>buff!AT325</f>
        <v>0</v>
      </c>
      <c r="T324" s="31">
        <f>buff!AU325</f>
        <v>0</v>
      </c>
      <c r="U324" s="31" t="str">
        <f>buff!BA325</f>
        <v/>
      </c>
      <c r="V324" s="31" t="str">
        <f>IF(buff!BL325=0,"",buff!BL325)</f>
        <v/>
      </c>
    </row>
    <row r="325" spans="1:22" x14ac:dyDescent="0.15">
      <c r="A325" s="31">
        <f>buff!Q326</f>
        <v>200231</v>
      </c>
      <c r="B325" s="31" t="str">
        <f>buff!S326</f>
        <v>被动免伤lv11</v>
      </c>
      <c r="C325" s="31" t="str">
        <f>buff!T326</f>
        <v>被动免伤lv11</v>
      </c>
      <c r="D325" s="31">
        <f>VLOOKUP(buff!U326,对应表!V:W,2,FALSE)</f>
        <v>1</v>
      </c>
      <c r="E325" s="31">
        <f>buff!V326</f>
        <v>0</v>
      </c>
      <c r="F325" s="31">
        <f>buff!W326</f>
        <v>0</v>
      </c>
      <c r="G325" s="31">
        <f>buff!X326</f>
        <v>0</v>
      </c>
      <c r="H325" s="31">
        <f>buff!Y326</f>
        <v>0</v>
      </c>
      <c r="I325" s="31" t="str">
        <f>buff!AJ326</f>
        <v>TUF:15</v>
      </c>
      <c r="J325" s="31">
        <f>buff!AK326</f>
        <v>0</v>
      </c>
      <c r="K325" s="31">
        <f>buff!AL326</f>
        <v>0</v>
      </c>
      <c r="L325" s="31">
        <f>buff!AM326</f>
        <v>0</v>
      </c>
      <c r="M325" s="31">
        <f>buff!AN326</f>
        <v>0</v>
      </c>
      <c r="N325" s="31">
        <f>buff!AO326</f>
        <v>0</v>
      </c>
      <c r="O325" s="31">
        <f>buff!AP326</f>
        <v>0</v>
      </c>
      <c r="P325" s="31">
        <f>buff!AQ326</f>
        <v>0</v>
      </c>
      <c r="Q325" s="31">
        <f>buff!AR326</f>
        <v>0</v>
      </c>
      <c r="R325" s="31">
        <f>buff!AS326</f>
        <v>999</v>
      </c>
      <c r="S325" s="31">
        <f>buff!AT326</f>
        <v>0</v>
      </c>
      <c r="T325" s="31">
        <f>buff!AU326</f>
        <v>0</v>
      </c>
      <c r="U325" s="31" t="str">
        <f>buff!BA326</f>
        <v/>
      </c>
      <c r="V325" s="31" t="str">
        <f>IF(buff!BL326=0,"",buff!BL326)</f>
        <v/>
      </c>
    </row>
    <row r="326" spans="1:22" x14ac:dyDescent="0.15">
      <c r="A326" s="31">
        <f>buff!Q327</f>
        <v>200232</v>
      </c>
      <c r="B326" s="31" t="str">
        <f>buff!S327</f>
        <v>被动免伤lv12</v>
      </c>
      <c r="C326" s="31" t="str">
        <f>buff!T327</f>
        <v>被动免伤lv12</v>
      </c>
      <c r="D326" s="31">
        <f>VLOOKUP(buff!U327,对应表!V:W,2,FALSE)</f>
        <v>1</v>
      </c>
      <c r="E326" s="31">
        <f>buff!V327</f>
        <v>0</v>
      </c>
      <c r="F326" s="31">
        <f>buff!W327</f>
        <v>0</v>
      </c>
      <c r="G326" s="31">
        <f>buff!X327</f>
        <v>0</v>
      </c>
      <c r="H326" s="31">
        <f>buff!Y327</f>
        <v>0</v>
      </c>
      <c r="I326" s="31" t="str">
        <f>buff!AJ327</f>
        <v>TUF:16</v>
      </c>
      <c r="J326" s="31">
        <f>buff!AK327</f>
        <v>0</v>
      </c>
      <c r="K326" s="31">
        <f>buff!AL327</f>
        <v>0</v>
      </c>
      <c r="L326" s="31">
        <f>buff!AM327</f>
        <v>0</v>
      </c>
      <c r="M326" s="31">
        <f>buff!AN327</f>
        <v>0</v>
      </c>
      <c r="N326" s="31">
        <f>buff!AO327</f>
        <v>0</v>
      </c>
      <c r="O326" s="31">
        <f>buff!AP327</f>
        <v>0</v>
      </c>
      <c r="P326" s="31">
        <f>buff!AQ327</f>
        <v>0</v>
      </c>
      <c r="Q326" s="31">
        <f>buff!AR327</f>
        <v>0</v>
      </c>
      <c r="R326" s="31">
        <f>buff!AS327</f>
        <v>999</v>
      </c>
      <c r="S326" s="31">
        <f>buff!AT327</f>
        <v>0</v>
      </c>
      <c r="T326" s="31">
        <f>buff!AU327</f>
        <v>0</v>
      </c>
      <c r="U326" s="31" t="str">
        <f>buff!BA327</f>
        <v/>
      </c>
      <c r="V326" s="31" t="str">
        <f>IF(buff!BL327=0,"",buff!BL327)</f>
        <v/>
      </c>
    </row>
    <row r="327" spans="1:22" x14ac:dyDescent="0.15">
      <c r="A327" s="31">
        <f>buff!Q328</f>
        <v>200233</v>
      </c>
      <c r="B327" s="31" t="str">
        <f>buff!S328</f>
        <v>被动免伤lv13</v>
      </c>
      <c r="C327" s="31" t="str">
        <f>buff!T328</f>
        <v>被动免伤lv13</v>
      </c>
      <c r="D327" s="31">
        <f>VLOOKUP(buff!U328,对应表!V:W,2,FALSE)</f>
        <v>1</v>
      </c>
      <c r="E327" s="31">
        <f>buff!V328</f>
        <v>0</v>
      </c>
      <c r="F327" s="31">
        <f>buff!W328</f>
        <v>0</v>
      </c>
      <c r="G327" s="31">
        <f>buff!X328</f>
        <v>0</v>
      </c>
      <c r="H327" s="31">
        <f>buff!Y328</f>
        <v>0</v>
      </c>
      <c r="I327" s="31" t="str">
        <f>buff!AJ328</f>
        <v>TUF:17</v>
      </c>
      <c r="J327" s="31">
        <f>buff!AK328</f>
        <v>0</v>
      </c>
      <c r="K327" s="31">
        <f>buff!AL328</f>
        <v>0</v>
      </c>
      <c r="L327" s="31">
        <f>buff!AM328</f>
        <v>0</v>
      </c>
      <c r="M327" s="31">
        <f>buff!AN328</f>
        <v>0</v>
      </c>
      <c r="N327" s="31">
        <f>buff!AO328</f>
        <v>0</v>
      </c>
      <c r="O327" s="31">
        <f>buff!AP328</f>
        <v>0</v>
      </c>
      <c r="P327" s="31">
        <f>buff!AQ328</f>
        <v>0</v>
      </c>
      <c r="Q327" s="31">
        <f>buff!AR328</f>
        <v>0</v>
      </c>
      <c r="R327" s="31">
        <f>buff!AS328</f>
        <v>999</v>
      </c>
      <c r="S327" s="31">
        <f>buff!AT328</f>
        <v>0</v>
      </c>
      <c r="T327" s="31">
        <f>buff!AU328</f>
        <v>0</v>
      </c>
      <c r="U327" s="31" t="str">
        <f>buff!BA328</f>
        <v/>
      </c>
      <c r="V327" s="31" t="str">
        <f>IF(buff!BL328=0,"",buff!BL328)</f>
        <v/>
      </c>
    </row>
    <row r="328" spans="1:22" x14ac:dyDescent="0.15">
      <c r="A328" s="31">
        <f>buff!Q329</f>
        <v>200234</v>
      </c>
      <c r="B328" s="31" t="str">
        <f>buff!S329</f>
        <v>被动免伤lv14</v>
      </c>
      <c r="C328" s="31" t="str">
        <f>buff!T329</f>
        <v>被动免伤lv14</v>
      </c>
      <c r="D328" s="31">
        <f>VLOOKUP(buff!U329,对应表!V:W,2,FALSE)</f>
        <v>1</v>
      </c>
      <c r="E328" s="31">
        <f>buff!V329</f>
        <v>0</v>
      </c>
      <c r="F328" s="31">
        <f>buff!W329</f>
        <v>0</v>
      </c>
      <c r="G328" s="31">
        <f>buff!X329</f>
        <v>0</v>
      </c>
      <c r="H328" s="31">
        <f>buff!Y329</f>
        <v>0</v>
      </c>
      <c r="I328" s="31" t="str">
        <f>buff!AJ329</f>
        <v>TUF:18</v>
      </c>
      <c r="J328" s="31">
        <f>buff!AK329</f>
        <v>0</v>
      </c>
      <c r="K328" s="31">
        <f>buff!AL329</f>
        <v>0</v>
      </c>
      <c r="L328" s="31">
        <f>buff!AM329</f>
        <v>0</v>
      </c>
      <c r="M328" s="31">
        <f>buff!AN329</f>
        <v>0</v>
      </c>
      <c r="N328" s="31">
        <f>buff!AO329</f>
        <v>0</v>
      </c>
      <c r="O328" s="31">
        <f>buff!AP329</f>
        <v>0</v>
      </c>
      <c r="P328" s="31">
        <f>buff!AQ329</f>
        <v>0</v>
      </c>
      <c r="Q328" s="31">
        <f>buff!AR329</f>
        <v>0</v>
      </c>
      <c r="R328" s="31">
        <f>buff!AS329</f>
        <v>999</v>
      </c>
      <c r="S328" s="31">
        <f>buff!AT329</f>
        <v>0</v>
      </c>
      <c r="T328" s="31">
        <f>buff!AU329</f>
        <v>0</v>
      </c>
      <c r="U328" s="31" t="str">
        <f>buff!BA329</f>
        <v/>
      </c>
      <c r="V328" s="31" t="str">
        <f>IF(buff!BL329=0,"",buff!BL329)</f>
        <v/>
      </c>
    </row>
    <row r="329" spans="1:22" x14ac:dyDescent="0.15">
      <c r="A329" s="31">
        <f>buff!Q330</f>
        <v>200235</v>
      </c>
      <c r="B329" s="31" t="str">
        <f>buff!S330</f>
        <v>被动免伤lv15</v>
      </c>
      <c r="C329" s="31" t="str">
        <f>buff!T330</f>
        <v>被动免伤lv15</v>
      </c>
      <c r="D329" s="31">
        <f>VLOOKUP(buff!U330,对应表!V:W,2,FALSE)</f>
        <v>1</v>
      </c>
      <c r="E329" s="31">
        <f>buff!V330</f>
        <v>0</v>
      </c>
      <c r="F329" s="31">
        <f>buff!W330</f>
        <v>0</v>
      </c>
      <c r="G329" s="31">
        <f>buff!X330</f>
        <v>0</v>
      </c>
      <c r="H329" s="31">
        <f>buff!Y330</f>
        <v>0</v>
      </c>
      <c r="I329" s="31" t="str">
        <f>buff!AJ330</f>
        <v>TUF:19</v>
      </c>
      <c r="J329" s="31">
        <f>buff!AK330</f>
        <v>0</v>
      </c>
      <c r="K329" s="31">
        <f>buff!AL330</f>
        <v>0</v>
      </c>
      <c r="L329" s="31">
        <f>buff!AM330</f>
        <v>0</v>
      </c>
      <c r="M329" s="31">
        <f>buff!AN330</f>
        <v>0</v>
      </c>
      <c r="N329" s="31">
        <f>buff!AO330</f>
        <v>0</v>
      </c>
      <c r="O329" s="31">
        <f>buff!AP330</f>
        <v>0</v>
      </c>
      <c r="P329" s="31">
        <f>buff!AQ330</f>
        <v>0</v>
      </c>
      <c r="Q329" s="31">
        <f>buff!AR330</f>
        <v>0</v>
      </c>
      <c r="R329" s="31">
        <f>buff!AS330</f>
        <v>999</v>
      </c>
      <c r="S329" s="31">
        <f>buff!AT330</f>
        <v>0</v>
      </c>
      <c r="T329" s="31">
        <f>buff!AU330</f>
        <v>0</v>
      </c>
      <c r="U329" s="31" t="str">
        <f>buff!BA330</f>
        <v/>
      </c>
      <c r="V329" s="31" t="str">
        <f>IF(buff!BL330=0,"",buff!BL330)</f>
        <v/>
      </c>
    </row>
    <row r="330" spans="1:22" x14ac:dyDescent="0.15">
      <c r="A330" s="31">
        <f>buff!Q331</f>
        <v>200236</v>
      </c>
      <c r="B330" s="31" t="str">
        <f>buff!S331</f>
        <v>被动免伤lv16</v>
      </c>
      <c r="C330" s="31" t="str">
        <f>buff!T331</f>
        <v>被动免伤lv16</v>
      </c>
      <c r="D330" s="31">
        <f>VLOOKUP(buff!U331,对应表!V:W,2,FALSE)</f>
        <v>1</v>
      </c>
      <c r="E330" s="31">
        <f>buff!V331</f>
        <v>0</v>
      </c>
      <c r="F330" s="31">
        <f>buff!W331</f>
        <v>0</v>
      </c>
      <c r="G330" s="31">
        <f>buff!X331</f>
        <v>0</v>
      </c>
      <c r="H330" s="31">
        <f>buff!Y331</f>
        <v>0</v>
      </c>
      <c r="I330" s="31" t="str">
        <f>buff!AJ331</f>
        <v>TUF:20</v>
      </c>
      <c r="J330" s="31">
        <f>buff!AK331</f>
        <v>0</v>
      </c>
      <c r="K330" s="31">
        <f>buff!AL331</f>
        <v>0</v>
      </c>
      <c r="L330" s="31">
        <f>buff!AM331</f>
        <v>0</v>
      </c>
      <c r="M330" s="31">
        <f>buff!AN331</f>
        <v>0</v>
      </c>
      <c r="N330" s="31">
        <f>buff!AO331</f>
        <v>0</v>
      </c>
      <c r="O330" s="31">
        <f>buff!AP331</f>
        <v>0</v>
      </c>
      <c r="P330" s="31">
        <f>buff!AQ331</f>
        <v>0</v>
      </c>
      <c r="Q330" s="31">
        <f>buff!AR331</f>
        <v>0</v>
      </c>
      <c r="R330" s="31">
        <f>buff!AS331</f>
        <v>999</v>
      </c>
      <c r="S330" s="31">
        <f>buff!AT331</f>
        <v>0</v>
      </c>
      <c r="T330" s="31">
        <f>buff!AU331</f>
        <v>0</v>
      </c>
      <c r="U330" s="31" t="str">
        <f>buff!BA331</f>
        <v/>
      </c>
      <c r="V330" s="31" t="str">
        <f>IF(buff!BL331=0,"",buff!BL331)</f>
        <v/>
      </c>
    </row>
    <row r="331" spans="1:22" x14ac:dyDescent="0.15">
      <c r="A331" s="31">
        <f>buff!Q332</f>
        <v>200237</v>
      </c>
      <c r="B331" s="31" t="str">
        <f>buff!S332</f>
        <v>被动免伤lv17</v>
      </c>
      <c r="C331" s="31" t="str">
        <f>buff!T332</f>
        <v>被动免伤lv17</v>
      </c>
      <c r="D331" s="31">
        <f>VLOOKUP(buff!U332,对应表!V:W,2,FALSE)</f>
        <v>1</v>
      </c>
      <c r="E331" s="31">
        <f>buff!V332</f>
        <v>0</v>
      </c>
      <c r="F331" s="31">
        <f>buff!W332</f>
        <v>0</v>
      </c>
      <c r="G331" s="31">
        <f>buff!X332</f>
        <v>0</v>
      </c>
      <c r="H331" s="31">
        <f>buff!Y332</f>
        <v>0</v>
      </c>
      <c r="I331" s="31" t="str">
        <f>buff!AJ332</f>
        <v>TUF:21</v>
      </c>
      <c r="J331" s="31">
        <f>buff!AK332</f>
        <v>0</v>
      </c>
      <c r="K331" s="31">
        <f>buff!AL332</f>
        <v>0</v>
      </c>
      <c r="L331" s="31">
        <f>buff!AM332</f>
        <v>0</v>
      </c>
      <c r="M331" s="31">
        <f>buff!AN332</f>
        <v>0</v>
      </c>
      <c r="N331" s="31">
        <f>buff!AO332</f>
        <v>0</v>
      </c>
      <c r="O331" s="31">
        <f>buff!AP332</f>
        <v>0</v>
      </c>
      <c r="P331" s="31">
        <f>buff!AQ332</f>
        <v>0</v>
      </c>
      <c r="Q331" s="31">
        <f>buff!AR332</f>
        <v>0</v>
      </c>
      <c r="R331" s="31">
        <f>buff!AS332</f>
        <v>999</v>
      </c>
      <c r="S331" s="31">
        <f>buff!AT332</f>
        <v>0</v>
      </c>
      <c r="T331" s="31">
        <f>buff!AU332</f>
        <v>0</v>
      </c>
      <c r="U331" s="31" t="str">
        <f>buff!BA332</f>
        <v/>
      </c>
      <c r="V331" s="31" t="str">
        <f>IF(buff!BL332=0,"",buff!BL332)</f>
        <v/>
      </c>
    </row>
    <row r="332" spans="1:22" x14ac:dyDescent="0.15">
      <c r="A332" s="31">
        <f>buff!Q333</f>
        <v>200238</v>
      </c>
      <c r="B332" s="31" t="str">
        <f>buff!S333</f>
        <v>被动免伤lv18</v>
      </c>
      <c r="C332" s="31" t="str">
        <f>buff!T333</f>
        <v>被动免伤lv18</v>
      </c>
      <c r="D332" s="31">
        <f>VLOOKUP(buff!U333,对应表!V:W,2,FALSE)</f>
        <v>1</v>
      </c>
      <c r="E332" s="31">
        <f>buff!V333</f>
        <v>0</v>
      </c>
      <c r="F332" s="31">
        <f>buff!W333</f>
        <v>0</v>
      </c>
      <c r="G332" s="31">
        <f>buff!X333</f>
        <v>0</v>
      </c>
      <c r="H332" s="31">
        <f>buff!Y333</f>
        <v>0</v>
      </c>
      <c r="I332" s="31" t="str">
        <f>buff!AJ333</f>
        <v>TUF:22</v>
      </c>
      <c r="J332" s="31">
        <f>buff!AK333</f>
        <v>0</v>
      </c>
      <c r="K332" s="31">
        <f>buff!AL333</f>
        <v>0</v>
      </c>
      <c r="L332" s="31">
        <f>buff!AM333</f>
        <v>0</v>
      </c>
      <c r="M332" s="31">
        <f>buff!AN333</f>
        <v>0</v>
      </c>
      <c r="N332" s="31">
        <f>buff!AO333</f>
        <v>0</v>
      </c>
      <c r="O332" s="31">
        <f>buff!AP333</f>
        <v>0</v>
      </c>
      <c r="P332" s="31">
        <f>buff!AQ333</f>
        <v>0</v>
      </c>
      <c r="Q332" s="31">
        <f>buff!AR333</f>
        <v>0</v>
      </c>
      <c r="R332" s="31">
        <f>buff!AS333</f>
        <v>999</v>
      </c>
      <c r="S332" s="31">
        <f>buff!AT333</f>
        <v>0</v>
      </c>
      <c r="T332" s="31">
        <f>buff!AU333</f>
        <v>0</v>
      </c>
      <c r="U332" s="31" t="str">
        <f>buff!BA333</f>
        <v/>
      </c>
      <c r="V332" s="31" t="str">
        <f>IF(buff!BL333=0,"",buff!BL333)</f>
        <v/>
      </c>
    </row>
    <row r="333" spans="1:22" x14ac:dyDescent="0.15">
      <c r="A333" s="31">
        <f>buff!Q334</f>
        <v>200239</v>
      </c>
      <c r="B333" s="31" t="str">
        <f>buff!S334</f>
        <v>被动免伤lv19</v>
      </c>
      <c r="C333" s="31" t="str">
        <f>buff!T334</f>
        <v>被动免伤lv19</v>
      </c>
      <c r="D333" s="31">
        <f>VLOOKUP(buff!U334,对应表!V:W,2,FALSE)</f>
        <v>1</v>
      </c>
      <c r="E333" s="31">
        <f>buff!V334</f>
        <v>0</v>
      </c>
      <c r="F333" s="31">
        <f>buff!W334</f>
        <v>0</v>
      </c>
      <c r="G333" s="31">
        <f>buff!X334</f>
        <v>0</v>
      </c>
      <c r="H333" s="31">
        <f>buff!Y334</f>
        <v>0</v>
      </c>
      <c r="I333" s="31" t="str">
        <f>buff!AJ334</f>
        <v>TUF:23</v>
      </c>
      <c r="J333" s="31">
        <f>buff!AK334</f>
        <v>0</v>
      </c>
      <c r="K333" s="31">
        <f>buff!AL334</f>
        <v>0</v>
      </c>
      <c r="L333" s="31">
        <f>buff!AM334</f>
        <v>0</v>
      </c>
      <c r="M333" s="31">
        <f>buff!AN334</f>
        <v>0</v>
      </c>
      <c r="N333" s="31">
        <f>buff!AO334</f>
        <v>0</v>
      </c>
      <c r="O333" s="31">
        <f>buff!AP334</f>
        <v>0</v>
      </c>
      <c r="P333" s="31">
        <f>buff!AQ334</f>
        <v>0</v>
      </c>
      <c r="Q333" s="31">
        <f>buff!AR334</f>
        <v>0</v>
      </c>
      <c r="R333" s="31">
        <f>buff!AS334</f>
        <v>999</v>
      </c>
      <c r="S333" s="31">
        <f>buff!AT334</f>
        <v>0</v>
      </c>
      <c r="T333" s="31">
        <f>buff!AU334</f>
        <v>0</v>
      </c>
      <c r="U333" s="31" t="str">
        <f>buff!BA334</f>
        <v/>
      </c>
      <c r="V333" s="31" t="str">
        <f>IF(buff!BL334=0,"",buff!BL334)</f>
        <v/>
      </c>
    </row>
    <row r="334" spans="1:22" x14ac:dyDescent="0.15">
      <c r="A334" s="31">
        <f>buff!Q335</f>
        <v>200240</v>
      </c>
      <c r="B334" s="31" t="str">
        <f>buff!S335</f>
        <v>被动免伤lv20</v>
      </c>
      <c r="C334" s="31" t="str">
        <f>buff!T335</f>
        <v>被动免伤lv20</v>
      </c>
      <c r="D334" s="31">
        <f>VLOOKUP(buff!U335,对应表!V:W,2,FALSE)</f>
        <v>1</v>
      </c>
      <c r="E334" s="31">
        <f>buff!V335</f>
        <v>0</v>
      </c>
      <c r="F334" s="31">
        <f>buff!W335</f>
        <v>0</v>
      </c>
      <c r="G334" s="31">
        <f>buff!X335</f>
        <v>0</v>
      </c>
      <c r="H334" s="31">
        <f>buff!Y335</f>
        <v>0</v>
      </c>
      <c r="I334" s="31" t="str">
        <f>buff!AJ335</f>
        <v>TUF:24</v>
      </c>
      <c r="J334" s="31">
        <f>buff!AK335</f>
        <v>0</v>
      </c>
      <c r="K334" s="31">
        <f>buff!AL335</f>
        <v>0</v>
      </c>
      <c r="L334" s="31">
        <f>buff!AM335</f>
        <v>0</v>
      </c>
      <c r="M334" s="31">
        <f>buff!AN335</f>
        <v>0</v>
      </c>
      <c r="N334" s="31">
        <f>buff!AO335</f>
        <v>0</v>
      </c>
      <c r="O334" s="31">
        <f>buff!AP335</f>
        <v>0</v>
      </c>
      <c r="P334" s="31">
        <f>buff!AQ335</f>
        <v>0</v>
      </c>
      <c r="Q334" s="31">
        <f>buff!AR335</f>
        <v>0</v>
      </c>
      <c r="R334" s="31">
        <f>buff!AS335</f>
        <v>999</v>
      </c>
      <c r="S334" s="31">
        <f>buff!AT335</f>
        <v>0</v>
      </c>
      <c r="T334" s="31">
        <f>buff!AU335</f>
        <v>0</v>
      </c>
      <c r="U334" s="31" t="str">
        <f>buff!BA335</f>
        <v/>
      </c>
      <c r="V334" s="31" t="str">
        <f>IF(buff!BL335=0,"",buff!BL335)</f>
        <v/>
      </c>
    </row>
    <row r="335" spans="1:22" x14ac:dyDescent="0.15">
      <c r="A335" s="31">
        <f>buff!Q336</f>
        <v>200241</v>
      </c>
      <c r="B335" s="31" t="str">
        <f>buff!S336</f>
        <v>被动冷静lv1</v>
      </c>
      <c r="C335" s="31" t="str">
        <f>buff!T336</f>
        <v>被动冷静lv1</v>
      </c>
      <c r="D335" s="31">
        <f>VLOOKUP(buff!U336,对应表!V:W,2,FALSE)</f>
        <v>1</v>
      </c>
      <c r="E335" s="31">
        <f>buff!V336</f>
        <v>0</v>
      </c>
      <c r="F335" s="31">
        <f>buff!W336</f>
        <v>0</v>
      </c>
      <c r="G335" s="31">
        <f>buff!X336</f>
        <v>0</v>
      </c>
      <c r="H335" s="31">
        <f>buff!Y336</f>
        <v>0</v>
      </c>
      <c r="I335" s="31" t="str">
        <f>buff!AJ336</f>
        <v>HIT:3|CRI:2</v>
      </c>
      <c r="J335" s="31">
        <f>buff!AK336</f>
        <v>0</v>
      </c>
      <c r="K335" s="31">
        <f>buff!AL336</f>
        <v>0</v>
      </c>
      <c r="L335" s="31">
        <f>buff!AM336</f>
        <v>0</v>
      </c>
      <c r="M335" s="31">
        <f>buff!AN336</f>
        <v>0</v>
      </c>
      <c r="N335" s="31">
        <f>buff!AO336</f>
        <v>0</v>
      </c>
      <c r="O335" s="31">
        <f>buff!AP336</f>
        <v>0</v>
      </c>
      <c r="P335" s="31">
        <f>buff!AQ336</f>
        <v>0</v>
      </c>
      <c r="Q335" s="31">
        <f>buff!AR336</f>
        <v>0</v>
      </c>
      <c r="R335" s="31">
        <f>buff!AS336</f>
        <v>999</v>
      </c>
      <c r="S335" s="31">
        <f>buff!AT336</f>
        <v>0</v>
      </c>
      <c r="T335" s="31">
        <f>buff!AU336</f>
        <v>0</v>
      </c>
      <c r="U335" s="31" t="str">
        <f>buff!BA336</f>
        <v/>
      </c>
      <c r="V335" s="31" t="str">
        <f>IF(buff!BL336=0,"",buff!BL336)</f>
        <v/>
      </c>
    </row>
    <row r="336" spans="1:22" x14ac:dyDescent="0.15">
      <c r="A336" s="31">
        <f>buff!Q337</f>
        <v>200242</v>
      </c>
      <c r="B336" s="31" t="str">
        <f>buff!S337</f>
        <v>被动冷静lv2</v>
      </c>
      <c r="C336" s="31" t="str">
        <f>buff!T337</f>
        <v>被动冷静lv2</v>
      </c>
      <c r="D336" s="31">
        <f>VLOOKUP(buff!U337,对应表!V:W,2,FALSE)</f>
        <v>1</v>
      </c>
      <c r="E336" s="31">
        <f>buff!V337</f>
        <v>0</v>
      </c>
      <c r="F336" s="31">
        <f>buff!W337</f>
        <v>0</v>
      </c>
      <c r="G336" s="31">
        <f>buff!X337</f>
        <v>0</v>
      </c>
      <c r="H336" s="31">
        <f>buff!Y337</f>
        <v>0</v>
      </c>
      <c r="I336" s="31" t="str">
        <f>buff!AJ337</f>
        <v>HIT:3|CRI:3</v>
      </c>
      <c r="J336" s="31">
        <f>buff!AK337</f>
        <v>0</v>
      </c>
      <c r="K336" s="31">
        <f>buff!AL337</f>
        <v>0</v>
      </c>
      <c r="L336" s="31">
        <f>buff!AM337</f>
        <v>0</v>
      </c>
      <c r="M336" s="31">
        <f>buff!AN337</f>
        <v>0</v>
      </c>
      <c r="N336" s="31">
        <f>buff!AO337</f>
        <v>0</v>
      </c>
      <c r="O336" s="31">
        <f>buff!AP337</f>
        <v>0</v>
      </c>
      <c r="P336" s="31">
        <f>buff!AQ337</f>
        <v>0</v>
      </c>
      <c r="Q336" s="31">
        <f>buff!AR337</f>
        <v>0</v>
      </c>
      <c r="R336" s="31">
        <f>buff!AS337</f>
        <v>999</v>
      </c>
      <c r="S336" s="31">
        <f>buff!AT337</f>
        <v>0</v>
      </c>
      <c r="T336" s="31">
        <f>buff!AU337</f>
        <v>0</v>
      </c>
      <c r="U336" s="31" t="str">
        <f>buff!BA337</f>
        <v/>
      </c>
      <c r="V336" s="31" t="str">
        <f>IF(buff!BL337=0,"",buff!BL337)</f>
        <v/>
      </c>
    </row>
    <row r="337" spans="1:22" x14ac:dyDescent="0.15">
      <c r="A337" s="31">
        <f>buff!Q338</f>
        <v>200243</v>
      </c>
      <c r="B337" s="31" t="str">
        <f>buff!S338</f>
        <v>被动冷静lv3</v>
      </c>
      <c r="C337" s="31" t="str">
        <f>buff!T338</f>
        <v>被动冷静lv3</v>
      </c>
      <c r="D337" s="31">
        <f>VLOOKUP(buff!U338,对应表!V:W,2,FALSE)</f>
        <v>1</v>
      </c>
      <c r="E337" s="31">
        <f>buff!V338</f>
        <v>0</v>
      </c>
      <c r="F337" s="31">
        <f>buff!W338</f>
        <v>0</v>
      </c>
      <c r="G337" s="31">
        <f>buff!X338</f>
        <v>0</v>
      </c>
      <c r="H337" s="31">
        <f>buff!Y338</f>
        <v>0</v>
      </c>
      <c r="I337" s="31" t="str">
        <f>buff!AJ338</f>
        <v>HIT:4|CRI:3</v>
      </c>
      <c r="J337" s="31">
        <f>buff!AK338</f>
        <v>0</v>
      </c>
      <c r="K337" s="31">
        <f>buff!AL338</f>
        <v>0</v>
      </c>
      <c r="L337" s="31">
        <f>buff!AM338</f>
        <v>0</v>
      </c>
      <c r="M337" s="31">
        <f>buff!AN338</f>
        <v>0</v>
      </c>
      <c r="N337" s="31">
        <f>buff!AO338</f>
        <v>0</v>
      </c>
      <c r="O337" s="31">
        <f>buff!AP338</f>
        <v>0</v>
      </c>
      <c r="P337" s="31">
        <f>buff!AQ338</f>
        <v>0</v>
      </c>
      <c r="Q337" s="31">
        <f>buff!AR338</f>
        <v>0</v>
      </c>
      <c r="R337" s="31">
        <f>buff!AS338</f>
        <v>999</v>
      </c>
      <c r="S337" s="31">
        <f>buff!AT338</f>
        <v>0</v>
      </c>
      <c r="T337" s="31">
        <f>buff!AU338</f>
        <v>0</v>
      </c>
      <c r="U337" s="31" t="str">
        <f>buff!BA338</f>
        <v/>
      </c>
      <c r="V337" s="31" t="str">
        <f>IF(buff!BL338=0,"",buff!BL338)</f>
        <v/>
      </c>
    </row>
    <row r="338" spans="1:22" x14ac:dyDescent="0.15">
      <c r="A338" s="31">
        <f>buff!Q339</f>
        <v>200244</v>
      </c>
      <c r="B338" s="31" t="str">
        <f>buff!S339</f>
        <v>被动冷静lv4</v>
      </c>
      <c r="C338" s="31" t="str">
        <f>buff!T339</f>
        <v>被动冷静lv4</v>
      </c>
      <c r="D338" s="31">
        <f>VLOOKUP(buff!U339,对应表!V:W,2,FALSE)</f>
        <v>1</v>
      </c>
      <c r="E338" s="31">
        <f>buff!V339</f>
        <v>0</v>
      </c>
      <c r="F338" s="31">
        <f>buff!W339</f>
        <v>0</v>
      </c>
      <c r="G338" s="31">
        <f>buff!X339</f>
        <v>0</v>
      </c>
      <c r="H338" s="31">
        <f>buff!Y339</f>
        <v>0</v>
      </c>
      <c r="I338" s="31" t="str">
        <f>buff!AJ339</f>
        <v>HIT:4|CRI:4</v>
      </c>
      <c r="J338" s="31">
        <f>buff!AK339</f>
        <v>0</v>
      </c>
      <c r="K338" s="31">
        <f>buff!AL339</f>
        <v>0</v>
      </c>
      <c r="L338" s="31">
        <f>buff!AM339</f>
        <v>0</v>
      </c>
      <c r="M338" s="31">
        <f>buff!AN339</f>
        <v>0</v>
      </c>
      <c r="N338" s="31">
        <f>buff!AO339</f>
        <v>0</v>
      </c>
      <c r="O338" s="31">
        <f>buff!AP339</f>
        <v>0</v>
      </c>
      <c r="P338" s="31">
        <f>buff!AQ339</f>
        <v>0</v>
      </c>
      <c r="Q338" s="31">
        <f>buff!AR339</f>
        <v>0</v>
      </c>
      <c r="R338" s="31">
        <f>buff!AS339</f>
        <v>999</v>
      </c>
      <c r="S338" s="31">
        <f>buff!AT339</f>
        <v>0</v>
      </c>
      <c r="T338" s="31">
        <f>buff!AU339</f>
        <v>0</v>
      </c>
      <c r="U338" s="31" t="str">
        <f>buff!BA339</f>
        <v/>
      </c>
      <c r="V338" s="31" t="str">
        <f>IF(buff!BL339=0,"",buff!BL339)</f>
        <v/>
      </c>
    </row>
    <row r="339" spans="1:22" x14ac:dyDescent="0.15">
      <c r="A339" s="31">
        <f>buff!Q340</f>
        <v>200245</v>
      </c>
      <c r="B339" s="31" t="str">
        <f>buff!S340</f>
        <v>被动冷静lv5</v>
      </c>
      <c r="C339" s="31" t="str">
        <f>buff!T340</f>
        <v>被动冷静lv5</v>
      </c>
      <c r="D339" s="31">
        <f>VLOOKUP(buff!U340,对应表!V:W,2,FALSE)</f>
        <v>1</v>
      </c>
      <c r="E339" s="31">
        <f>buff!V340</f>
        <v>0</v>
      </c>
      <c r="F339" s="31">
        <f>buff!W340</f>
        <v>0</v>
      </c>
      <c r="G339" s="31">
        <f>buff!X340</f>
        <v>0</v>
      </c>
      <c r="H339" s="31">
        <f>buff!Y340</f>
        <v>0</v>
      </c>
      <c r="I339" s="31" t="str">
        <f>buff!AJ340</f>
        <v>HIT:5|CRI:4</v>
      </c>
      <c r="J339" s="31">
        <f>buff!AK340</f>
        <v>0</v>
      </c>
      <c r="K339" s="31">
        <f>buff!AL340</f>
        <v>0</v>
      </c>
      <c r="L339" s="31">
        <f>buff!AM340</f>
        <v>0</v>
      </c>
      <c r="M339" s="31">
        <f>buff!AN340</f>
        <v>0</v>
      </c>
      <c r="N339" s="31">
        <f>buff!AO340</f>
        <v>0</v>
      </c>
      <c r="O339" s="31">
        <f>buff!AP340</f>
        <v>0</v>
      </c>
      <c r="P339" s="31">
        <f>buff!AQ340</f>
        <v>0</v>
      </c>
      <c r="Q339" s="31">
        <f>buff!AR340</f>
        <v>0</v>
      </c>
      <c r="R339" s="31">
        <f>buff!AS340</f>
        <v>999</v>
      </c>
      <c r="S339" s="31">
        <f>buff!AT340</f>
        <v>0</v>
      </c>
      <c r="T339" s="31">
        <f>buff!AU340</f>
        <v>0</v>
      </c>
      <c r="U339" s="31" t="str">
        <f>buff!BA340</f>
        <v/>
      </c>
      <c r="V339" s="31" t="str">
        <f>IF(buff!BL340=0,"",buff!BL340)</f>
        <v/>
      </c>
    </row>
    <row r="340" spans="1:22" x14ac:dyDescent="0.15">
      <c r="A340" s="31">
        <f>buff!Q341</f>
        <v>200246</v>
      </c>
      <c r="B340" s="31" t="str">
        <f>buff!S341</f>
        <v>被动冷静lv6</v>
      </c>
      <c r="C340" s="31" t="str">
        <f>buff!T341</f>
        <v>被动冷静lv6</v>
      </c>
      <c r="D340" s="31">
        <f>VLOOKUP(buff!U341,对应表!V:W,2,FALSE)</f>
        <v>1</v>
      </c>
      <c r="E340" s="31">
        <f>buff!V341</f>
        <v>0</v>
      </c>
      <c r="F340" s="31">
        <f>buff!W341</f>
        <v>0</v>
      </c>
      <c r="G340" s="31">
        <f>buff!X341</f>
        <v>0</v>
      </c>
      <c r="H340" s="31">
        <f>buff!Y341</f>
        <v>0</v>
      </c>
      <c r="I340" s="31" t="str">
        <f>buff!AJ341</f>
        <v>HIT:5|CRI:5</v>
      </c>
      <c r="J340" s="31">
        <f>buff!AK341</f>
        <v>0</v>
      </c>
      <c r="K340" s="31">
        <f>buff!AL341</f>
        <v>0</v>
      </c>
      <c r="L340" s="31">
        <f>buff!AM341</f>
        <v>0</v>
      </c>
      <c r="M340" s="31">
        <f>buff!AN341</f>
        <v>0</v>
      </c>
      <c r="N340" s="31">
        <f>buff!AO341</f>
        <v>0</v>
      </c>
      <c r="O340" s="31">
        <f>buff!AP341</f>
        <v>0</v>
      </c>
      <c r="P340" s="31">
        <f>buff!AQ341</f>
        <v>0</v>
      </c>
      <c r="Q340" s="31">
        <f>buff!AR341</f>
        <v>0</v>
      </c>
      <c r="R340" s="31">
        <f>buff!AS341</f>
        <v>999</v>
      </c>
      <c r="S340" s="31">
        <f>buff!AT341</f>
        <v>0</v>
      </c>
      <c r="T340" s="31">
        <f>buff!AU341</f>
        <v>0</v>
      </c>
      <c r="U340" s="31" t="str">
        <f>buff!BA341</f>
        <v/>
      </c>
      <c r="V340" s="31" t="str">
        <f>IF(buff!BL341=0,"",buff!BL341)</f>
        <v/>
      </c>
    </row>
    <row r="341" spans="1:22" x14ac:dyDescent="0.15">
      <c r="A341" s="31">
        <f>buff!Q342</f>
        <v>200247</v>
      </c>
      <c r="B341" s="31" t="str">
        <f>buff!S342</f>
        <v>被动冷静lv7</v>
      </c>
      <c r="C341" s="31" t="str">
        <f>buff!T342</f>
        <v>被动冷静lv7</v>
      </c>
      <c r="D341" s="31">
        <f>VLOOKUP(buff!U342,对应表!V:W,2,FALSE)</f>
        <v>1</v>
      </c>
      <c r="E341" s="31">
        <f>buff!V342</f>
        <v>0</v>
      </c>
      <c r="F341" s="31">
        <f>buff!W342</f>
        <v>0</v>
      </c>
      <c r="G341" s="31">
        <f>buff!X342</f>
        <v>0</v>
      </c>
      <c r="H341" s="31">
        <f>buff!Y342</f>
        <v>0</v>
      </c>
      <c r="I341" s="31" t="str">
        <f>buff!AJ342</f>
        <v>HIT:6|CRI:5</v>
      </c>
      <c r="J341" s="31">
        <f>buff!AK342</f>
        <v>0</v>
      </c>
      <c r="K341" s="31">
        <f>buff!AL342</f>
        <v>0</v>
      </c>
      <c r="L341" s="31">
        <f>buff!AM342</f>
        <v>0</v>
      </c>
      <c r="M341" s="31">
        <f>buff!AN342</f>
        <v>0</v>
      </c>
      <c r="N341" s="31">
        <f>buff!AO342</f>
        <v>0</v>
      </c>
      <c r="O341" s="31">
        <f>buff!AP342</f>
        <v>0</v>
      </c>
      <c r="P341" s="31">
        <f>buff!AQ342</f>
        <v>0</v>
      </c>
      <c r="Q341" s="31">
        <f>buff!AR342</f>
        <v>0</v>
      </c>
      <c r="R341" s="31">
        <f>buff!AS342</f>
        <v>999</v>
      </c>
      <c r="S341" s="31">
        <f>buff!AT342</f>
        <v>0</v>
      </c>
      <c r="T341" s="31">
        <f>buff!AU342</f>
        <v>0</v>
      </c>
      <c r="U341" s="31" t="str">
        <f>buff!BA342</f>
        <v/>
      </c>
      <c r="V341" s="31" t="str">
        <f>IF(buff!BL342=0,"",buff!BL342)</f>
        <v/>
      </c>
    </row>
    <row r="342" spans="1:22" x14ac:dyDescent="0.15">
      <c r="A342" s="31">
        <f>buff!Q343</f>
        <v>200248</v>
      </c>
      <c r="B342" s="31" t="str">
        <f>buff!S343</f>
        <v>被动冷静lv8</v>
      </c>
      <c r="C342" s="31" t="str">
        <f>buff!T343</f>
        <v>被动冷静lv8</v>
      </c>
      <c r="D342" s="31">
        <f>VLOOKUP(buff!U343,对应表!V:W,2,FALSE)</f>
        <v>1</v>
      </c>
      <c r="E342" s="31">
        <f>buff!V343</f>
        <v>0</v>
      </c>
      <c r="F342" s="31">
        <f>buff!W343</f>
        <v>0</v>
      </c>
      <c r="G342" s="31">
        <f>buff!X343</f>
        <v>0</v>
      </c>
      <c r="H342" s="31">
        <f>buff!Y343</f>
        <v>0</v>
      </c>
      <c r="I342" s="31" t="str">
        <f>buff!AJ343</f>
        <v>HIT:6|CRI:6</v>
      </c>
      <c r="J342" s="31">
        <f>buff!AK343</f>
        <v>0</v>
      </c>
      <c r="K342" s="31">
        <f>buff!AL343</f>
        <v>0</v>
      </c>
      <c r="L342" s="31">
        <f>buff!AM343</f>
        <v>0</v>
      </c>
      <c r="M342" s="31">
        <f>buff!AN343</f>
        <v>0</v>
      </c>
      <c r="N342" s="31">
        <f>buff!AO343</f>
        <v>0</v>
      </c>
      <c r="O342" s="31">
        <f>buff!AP343</f>
        <v>0</v>
      </c>
      <c r="P342" s="31">
        <f>buff!AQ343</f>
        <v>0</v>
      </c>
      <c r="Q342" s="31">
        <f>buff!AR343</f>
        <v>0</v>
      </c>
      <c r="R342" s="31">
        <f>buff!AS343</f>
        <v>999</v>
      </c>
      <c r="S342" s="31">
        <f>buff!AT343</f>
        <v>0</v>
      </c>
      <c r="T342" s="31">
        <f>buff!AU343</f>
        <v>0</v>
      </c>
      <c r="U342" s="31" t="str">
        <f>buff!BA343</f>
        <v/>
      </c>
      <c r="V342" s="31" t="str">
        <f>IF(buff!BL343=0,"",buff!BL343)</f>
        <v/>
      </c>
    </row>
    <row r="343" spans="1:22" x14ac:dyDescent="0.15">
      <c r="A343" s="31">
        <f>buff!Q344</f>
        <v>200249</v>
      </c>
      <c r="B343" s="31" t="str">
        <f>buff!S344</f>
        <v>被动冷静lv9</v>
      </c>
      <c r="C343" s="31" t="str">
        <f>buff!T344</f>
        <v>被动冷静lv9</v>
      </c>
      <c r="D343" s="31">
        <f>VLOOKUP(buff!U344,对应表!V:W,2,FALSE)</f>
        <v>1</v>
      </c>
      <c r="E343" s="31">
        <f>buff!V344</f>
        <v>0</v>
      </c>
      <c r="F343" s="31">
        <f>buff!W344</f>
        <v>0</v>
      </c>
      <c r="G343" s="31">
        <f>buff!X344</f>
        <v>0</v>
      </c>
      <c r="H343" s="31">
        <f>buff!Y344</f>
        <v>0</v>
      </c>
      <c r="I343" s="31" t="str">
        <f>buff!AJ344</f>
        <v>HIT:7|CRI:6</v>
      </c>
      <c r="J343" s="31">
        <f>buff!AK344</f>
        <v>0</v>
      </c>
      <c r="K343" s="31">
        <f>buff!AL344</f>
        <v>0</v>
      </c>
      <c r="L343" s="31">
        <f>buff!AM344</f>
        <v>0</v>
      </c>
      <c r="M343" s="31">
        <f>buff!AN344</f>
        <v>0</v>
      </c>
      <c r="N343" s="31">
        <f>buff!AO344</f>
        <v>0</v>
      </c>
      <c r="O343" s="31">
        <f>buff!AP344</f>
        <v>0</v>
      </c>
      <c r="P343" s="31">
        <f>buff!AQ344</f>
        <v>0</v>
      </c>
      <c r="Q343" s="31">
        <f>buff!AR344</f>
        <v>0</v>
      </c>
      <c r="R343" s="31">
        <f>buff!AS344</f>
        <v>999</v>
      </c>
      <c r="S343" s="31">
        <f>buff!AT344</f>
        <v>0</v>
      </c>
      <c r="T343" s="31">
        <f>buff!AU344</f>
        <v>0</v>
      </c>
      <c r="U343" s="31" t="str">
        <f>buff!BA344</f>
        <v/>
      </c>
      <c r="V343" s="31" t="str">
        <f>IF(buff!BL344=0,"",buff!BL344)</f>
        <v/>
      </c>
    </row>
    <row r="344" spans="1:22" x14ac:dyDescent="0.15">
      <c r="A344" s="31">
        <f>buff!Q345</f>
        <v>200250</v>
      </c>
      <c r="B344" s="31" t="str">
        <f>buff!S345</f>
        <v>被动冷静lv10</v>
      </c>
      <c r="C344" s="31" t="str">
        <f>buff!T345</f>
        <v>被动冷静lv10</v>
      </c>
      <c r="D344" s="31">
        <f>VLOOKUP(buff!U345,对应表!V:W,2,FALSE)</f>
        <v>1</v>
      </c>
      <c r="E344" s="31">
        <f>buff!V345</f>
        <v>0</v>
      </c>
      <c r="F344" s="31">
        <f>buff!W345</f>
        <v>0</v>
      </c>
      <c r="G344" s="31">
        <f>buff!X345</f>
        <v>0</v>
      </c>
      <c r="H344" s="31">
        <f>buff!Y345</f>
        <v>0</v>
      </c>
      <c r="I344" s="31" t="str">
        <f>buff!AJ345</f>
        <v>HIT:7|CRI:7</v>
      </c>
      <c r="J344" s="31">
        <f>buff!AK345</f>
        <v>0</v>
      </c>
      <c r="K344" s="31">
        <f>buff!AL345</f>
        <v>0</v>
      </c>
      <c r="L344" s="31">
        <f>buff!AM345</f>
        <v>0</v>
      </c>
      <c r="M344" s="31">
        <f>buff!AN345</f>
        <v>0</v>
      </c>
      <c r="N344" s="31">
        <f>buff!AO345</f>
        <v>0</v>
      </c>
      <c r="O344" s="31">
        <f>buff!AP345</f>
        <v>0</v>
      </c>
      <c r="P344" s="31">
        <f>buff!AQ345</f>
        <v>0</v>
      </c>
      <c r="Q344" s="31">
        <f>buff!AR345</f>
        <v>0</v>
      </c>
      <c r="R344" s="31">
        <f>buff!AS345</f>
        <v>999</v>
      </c>
      <c r="S344" s="31">
        <f>buff!AT345</f>
        <v>0</v>
      </c>
      <c r="T344" s="31">
        <f>buff!AU345</f>
        <v>0</v>
      </c>
      <c r="U344" s="31" t="str">
        <f>buff!BA345</f>
        <v/>
      </c>
      <c r="V344" s="31" t="str">
        <f>IF(buff!BL345=0,"",buff!BL345)</f>
        <v/>
      </c>
    </row>
    <row r="345" spans="1:22" x14ac:dyDescent="0.15">
      <c r="A345" s="31">
        <f>buff!Q346</f>
        <v>200251</v>
      </c>
      <c r="B345" s="31" t="str">
        <f>buff!S346</f>
        <v>被动冷静lv11</v>
      </c>
      <c r="C345" s="31" t="str">
        <f>buff!T346</f>
        <v>被动冷静lv11</v>
      </c>
      <c r="D345" s="31">
        <f>VLOOKUP(buff!U346,对应表!V:W,2,FALSE)</f>
        <v>1</v>
      </c>
      <c r="E345" s="31">
        <f>buff!V346</f>
        <v>0</v>
      </c>
      <c r="F345" s="31">
        <f>buff!W346</f>
        <v>0</v>
      </c>
      <c r="G345" s="31">
        <f>buff!X346</f>
        <v>0</v>
      </c>
      <c r="H345" s="31">
        <f>buff!Y346</f>
        <v>0</v>
      </c>
      <c r="I345" s="31" t="str">
        <f>buff!AJ346</f>
        <v>HIT:8|CRI:7</v>
      </c>
      <c r="J345" s="31">
        <f>buff!AK346</f>
        <v>0</v>
      </c>
      <c r="K345" s="31">
        <f>buff!AL346</f>
        <v>0</v>
      </c>
      <c r="L345" s="31">
        <f>buff!AM346</f>
        <v>0</v>
      </c>
      <c r="M345" s="31">
        <f>buff!AN346</f>
        <v>0</v>
      </c>
      <c r="N345" s="31">
        <f>buff!AO346</f>
        <v>0</v>
      </c>
      <c r="O345" s="31">
        <f>buff!AP346</f>
        <v>0</v>
      </c>
      <c r="P345" s="31">
        <f>buff!AQ346</f>
        <v>0</v>
      </c>
      <c r="Q345" s="31">
        <f>buff!AR346</f>
        <v>0</v>
      </c>
      <c r="R345" s="31">
        <f>buff!AS346</f>
        <v>999</v>
      </c>
      <c r="S345" s="31">
        <f>buff!AT346</f>
        <v>0</v>
      </c>
      <c r="T345" s="31">
        <f>buff!AU346</f>
        <v>0</v>
      </c>
      <c r="U345" s="31" t="str">
        <f>buff!BA346</f>
        <v/>
      </c>
      <c r="V345" s="31" t="str">
        <f>IF(buff!BL346=0,"",buff!BL346)</f>
        <v/>
      </c>
    </row>
    <row r="346" spans="1:22" x14ac:dyDescent="0.15">
      <c r="A346" s="31">
        <f>buff!Q347</f>
        <v>200252</v>
      </c>
      <c r="B346" s="31" t="str">
        <f>buff!S347</f>
        <v>被动冷静lv12</v>
      </c>
      <c r="C346" s="31" t="str">
        <f>buff!T347</f>
        <v>被动冷静lv12</v>
      </c>
      <c r="D346" s="31">
        <f>VLOOKUP(buff!U347,对应表!V:W,2,FALSE)</f>
        <v>1</v>
      </c>
      <c r="E346" s="31">
        <f>buff!V347</f>
        <v>0</v>
      </c>
      <c r="F346" s="31">
        <f>buff!W347</f>
        <v>0</v>
      </c>
      <c r="G346" s="31">
        <f>buff!X347</f>
        <v>0</v>
      </c>
      <c r="H346" s="31">
        <f>buff!Y347</f>
        <v>0</v>
      </c>
      <c r="I346" s="31" t="str">
        <f>buff!AJ347</f>
        <v>HIT:8|CRI:8</v>
      </c>
      <c r="J346" s="31">
        <f>buff!AK347</f>
        <v>0</v>
      </c>
      <c r="K346" s="31">
        <f>buff!AL347</f>
        <v>0</v>
      </c>
      <c r="L346" s="31">
        <f>buff!AM347</f>
        <v>0</v>
      </c>
      <c r="M346" s="31">
        <f>buff!AN347</f>
        <v>0</v>
      </c>
      <c r="N346" s="31">
        <f>buff!AO347</f>
        <v>0</v>
      </c>
      <c r="O346" s="31">
        <f>buff!AP347</f>
        <v>0</v>
      </c>
      <c r="P346" s="31">
        <f>buff!AQ347</f>
        <v>0</v>
      </c>
      <c r="Q346" s="31">
        <f>buff!AR347</f>
        <v>0</v>
      </c>
      <c r="R346" s="31">
        <f>buff!AS347</f>
        <v>999</v>
      </c>
      <c r="S346" s="31">
        <f>buff!AT347</f>
        <v>0</v>
      </c>
      <c r="T346" s="31">
        <f>buff!AU347</f>
        <v>0</v>
      </c>
      <c r="U346" s="31" t="str">
        <f>buff!BA347</f>
        <v/>
      </c>
      <c r="V346" s="31" t="str">
        <f>IF(buff!BL347=0,"",buff!BL347)</f>
        <v/>
      </c>
    </row>
    <row r="347" spans="1:22" x14ac:dyDescent="0.15">
      <c r="A347" s="31">
        <f>buff!Q348</f>
        <v>200253</v>
      </c>
      <c r="B347" s="31" t="str">
        <f>buff!S348</f>
        <v>被动冷静lv13</v>
      </c>
      <c r="C347" s="31" t="str">
        <f>buff!T348</f>
        <v>被动冷静lv13</v>
      </c>
      <c r="D347" s="31">
        <f>VLOOKUP(buff!U348,对应表!V:W,2,FALSE)</f>
        <v>1</v>
      </c>
      <c r="E347" s="31">
        <f>buff!V348</f>
        <v>0</v>
      </c>
      <c r="F347" s="31">
        <f>buff!W348</f>
        <v>0</v>
      </c>
      <c r="G347" s="31">
        <f>buff!X348</f>
        <v>0</v>
      </c>
      <c r="H347" s="31">
        <f>buff!Y348</f>
        <v>0</v>
      </c>
      <c r="I347" s="31" t="str">
        <f>buff!AJ348</f>
        <v>HIT:9|CRI:8</v>
      </c>
      <c r="J347" s="31">
        <f>buff!AK348</f>
        <v>0</v>
      </c>
      <c r="K347" s="31">
        <f>buff!AL348</f>
        <v>0</v>
      </c>
      <c r="L347" s="31">
        <f>buff!AM348</f>
        <v>0</v>
      </c>
      <c r="M347" s="31">
        <f>buff!AN348</f>
        <v>0</v>
      </c>
      <c r="N347" s="31">
        <f>buff!AO348</f>
        <v>0</v>
      </c>
      <c r="O347" s="31">
        <f>buff!AP348</f>
        <v>0</v>
      </c>
      <c r="P347" s="31">
        <f>buff!AQ348</f>
        <v>0</v>
      </c>
      <c r="Q347" s="31">
        <f>buff!AR348</f>
        <v>0</v>
      </c>
      <c r="R347" s="31">
        <f>buff!AS348</f>
        <v>999</v>
      </c>
      <c r="S347" s="31">
        <f>buff!AT348</f>
        <v>0</v>
      </c>
      <c r="T347" s="31">
        <f>buff!AU348</f>
        <v>0</v>
      </c>
      <c r="U347" s="31" t="str">
        <f>buff!BA348</f>
        <v/>
      </c>
      <c r="V347" s="31" t="str">
        <f>IF(buff!BL348=0,"",buff!BL348)</f>
        <v/>
      </c>
    </row>
    <row r="348" spans="1:22" x14ac:dyDescent="0.15">
      <c r="A348" s="31">
        <f>buff!Q349</f>
        <v>200254</v>
      </c>
      <c r="B348" s="31" t="str">
        <f>buff!S349</f>
        <v>被动冷静lv14</v>
      </c>
      <c r="C348" s="31" t="str">
        <f>buff!T349</f>
        <v>被动冷静lv14</v>
      </c>
      <c r="D348" s="31">
        <f>VLOOKUP(buff!U349,对应表!V:W,2,FALSE)</f>
        <v>1</v>
      </c>
      <c r="E348" s="31">
        <f>buff!V349</f>
        <v>0</v>
      </c>
      <c r="F348" s="31">
        <f>buff!W349</f>
        <v>0</v>
      </c>
      <c r="G348" s="31">
        <f>buff!X349</f>
        <v>0</v>
      </c>
      <c r="H348" s="31">
        <f>buff!Y349</f>
        <v>0</v>
      </c>
      <c r="I348" s="31" t="str">
        <f>buff!AJ349</f>
        <v>HIT:9|CRI:9</v>
      </c>
      <c r="J348" s="31">
        <f>buff!AK349</f>
        <v>0</v>
      </c>
      <c r="K348" s="31">
        <f>buff!AL349</f>
        <v>0</v>
      </c>
      <c r="L348" s="31">
        <f>buff!AM349</f>
        <v>0</v>
      </c>
      <c r="M348" s="31">
        <f>buff!AN349</f>
        <v>0</v>
      </c>
      <c r="N348" s="31">
        <f>buff!AO349</f>
        <v>0</v>
      </c>
      <c r="O348" s="31">
        <f>buff!AP349</f>
        <v>0</v>
      </c>
      <c r="P348" s="31">
        <f>buff!AQ349</f>
        <v>0</v>
      </c>
      <c r="Q348" s="31">
        <f>buff!AR349</f>
        <v>0</v>
      </c>
      <c r="R348" s="31">
        <f>buff!AS349</f>
        <v>999</v>
      </c>
      <c r="S348" s="31">
        <f>buff!AT349</f>
        <v>0</v>
      </c>
      <c r="T348" s="31">
        <f>buff!AU349</f>
        <v>0</v>
      </c>
      <c r="U348" s="31" t="str">
        <f>buff!BA349</f>
        <v/>
      </c>
      <c r="V348" s="31" t="str">
        <f>IF(buff!BL349=0,"",buff!BL349)</f>
        <v/>
      </c>
    </row>
    <row r="349" spans="1:22" x14ac:dyDescent="0.15">
      <c r="A349" s="31">
        <f>buff!Q350</f>
        <v>200255</v>
      </c>
      <c r="B349" s="31" t="str">
        <f>buff!S350</f>
        <v>被动冷静lv15</v>
      </c>
      <c r="C349" s="31" t="str">
        <f>buff!T350</f>
        <v>被动冷静lv15</v>
      </c>
      <c r="D349" s="31">
        <f>VLOOKUP(buff!U350,对应表!V:W,2,FALSE)</f>
        <v>1</v>
      </c>
      <c r="E349" s="31">
        <f>buff!V350</f>
        <v>0</v>
      </c>
      <c r="F349" s="31">
        <f>buff!W350</f>
        <v>0</v>
      </c>
      <c r="G349" s="31">
        <f>buff!X350</f>
        <v>0</v>
      </c>
      <c r="H349" s="31">
        <f>buff!Y350</f>
        <v>0</v>
      </c>
      <c r="I349" s="31" t="str">
        <f>buff!AJ350</f>
        <v>HIT:10|CRI:9</v>
      </c>
      <c r="J349" s="31">
        <f>buff!AK350</f>
        <v>0</v>
      </c>
      <c r="K349" s="31">
        <f>buff!AL350</f>
        <v>0</v>
      </c>
      <c r="L349" s="31">
        <f>buff!AM350</f>
        <v>0</v>
      </c>
      <c r="M349" s="31">
        <f>buff!AN350</f>
        <v>0</v>
      </c>
      <c r="N349" s="31">
        <f>buff!AO350</f>
        <v>0</v>
      </c>
      <c r="O349" s="31">
        <f>buff!AP350</f>
        <v>0</v>
      </c>
      <c r="P349" s="31">
        <f>buff!AQ350</f>
        <v>0</v>
      </c>
      <c r="Q349" s="31">
        <f>buff!AR350</f>
        <v>0</v>
      </c>
      <c r="R349" s="31">
        <f>buff!AS350</f>
        <v>999</v>
      </c>
      <c r="S349" s="31">
        <f>buff!AT350</f>
        <v>0</v>
      </c>
      <c r="T349" s="31">
        <f>buff!AU350</f>
        <v>0</v>
      </c>
      <c r="U349" s="31" t="str">
        <f>buff!BA350</f>
        <v/>
      </c>
      <c r="V349" s="31" t="str">
        <f>IF(buff!BL350=0,"",buff!BL350)</f>
        <v/>
      </c>
    </row>
    <row r="350" spans="1:22" x14ac:dyDescent="0.15">
      <c r="A350" s="31">
        <f>buff!Q351</f>
        <v>200256</v>
      </c>
      <c r="B350" s="31" t="str">
        <f>buff!S351</f>
        <v>被动冷静lv16</v>
      </c>
      <c r="C350" s="31" t="str">
        <f>buff!T351</f>
        <v>被动冷静lv16</v>
      </c>
      <c r="D350" s="31">
        <f>VLOOKUP(buff!U351,对应表!V:W,2,FALSE)</f>
        <v>1</v>
      </c>
      <c r="E350" s="31">
        <f>buff!V351</f>
        <v>0</v>
      </c>
      <c r="F350" s="31">
        <f>buff!W351</f>
        <v>0</v>
      </c>
      <c r="G350" s="31">
        <f>buff!X351</f>
        <v>0</v>
      </c>
      <c r="H350" s="31">
        <f>buff!Y351</f>
        <v>0</v>
      </c>
      <c r="I350" s="31" t="str">
        <f>buff!AJ351</f>
        <v>HIT:10|CRI:10</v>
      </c>
      <c r="J350" s="31">
        <f>buff!AK351</f>
        <v>0</v>
      </c>
      <c r="K350" s="31">
        <f>buff!AL351</f>
        <v>0</v>
      </c>
      <c r="L350" s="31">
        <f>buff!AM351</f>
        <v>0</v>
      </c>
      <c r="M350" s="31">
        <f>buff!AN351</f>
        <v>0</v>
      </c>
      <c r="N350" s="31">
        <f>buff!AO351</f>
        <v>0</v>
      </c>
      <c r="O350" s="31">
        <f>buff!AP351</f>
        <v>0</v>
      </c>
      <c r="P350" s="31">
        <f>buff!AQ351</f>
        <v>0</v>
      </c>
      <c r="Q350" s="31">
        <f>buff!AR351</f>
        <v>0</v>
      </c>
      <c r="R350" s="31">
        <f>buff!AS351</f>
        <v>999</v>
      </c>
      <c r="S350" s="31">
        <f>buff!AT351</f>
        <v>0</v>
      </c>
      <c r="T350" s="31">
        <f>buff!AU351</f>
        <v>0</v>
      </c>
      <c r="U350" s="31" t="str">
        <f>buff!BA351</f>
        <v/>
      </c>
      <c r="V350" s="31" t="str">
        <f>IF(buff!BL351=0,"",buff!BL351)</f>
        <v/>
      </c>
    </row>
    <row r="351" spans="1:22" x14ac:dyDescent="0.15">
      <c r="A351" s="31">
        <f>buff!Q352</f>
        <v>200257</v>
      </c>
      <c r="B351" s="31" t="str">
        <f>buff!S352</f>
        <v>被动冷静lv17</v>
      </c>
      <c r="C351" s="31" t="str">
        <f>buff!T352</f>
        <v>被动冷静lv17</v>
      </c>
      <c r="D351" s="31">
        <f>VLOOKUP(buff!U352,对应表!V:W,2,FALSE)</f>
        <v>1</v>
      </c>
      <c r="E351" s="31">
        <f>buff!V352</f>
        <v>0</v>
      </c>
      <c r="F351" s="31">
        <f>buff!W352</f>
        <v>0</v>
      </c>
      <c r="G351" s="31">
        <f>buff!X352</f>
        <v>0</v>
      </c>
      <c r="H351" s="31">
        <f>buff!Y352</f>
        <v>0</v>
      </c>
      <c r="I351" s="31" t="str">
        <f>buff!AJ352</f>
        <v>HIT:11|CRI:10</v>
      </c>
      <c r="J351" s="31">
        <f>buff!AK352</f>
        <v>0</v>
      </c>
      <c r="K351" s="31">
        <f>buff!AL352</f>
        <v>0</v>
      </c>
      <c r="L351" s="31">
        <f>buff!AM352</f>
        <v>0</v>
      </c>
      <c r="M351" s="31">
        <f>buff!AN352</f>
        <v>0</v>
      </c>
      <c r="N351" s="31">
        <f>buff!AO352</f>
        <v>0</v>
      </c>
      <c r="O351" s="31">
        <f>buff!AP352</f>
        <v>0</v>
      </c>
      <c r="P351" s="31">
        <f>buff!AQ352</f>
        <v>0</v>
      </c>
      <c r="Q351" s="31">
        <f>buff!AR352</f>
        <v>0</v>
      </c>
      <c r="R351" s="31">
        <f>buff!AS352</f>
        <v>999</v>
      </c>
      <c r="S351" s="31">
        <f>buff!AT352</f>
        <v>0</v>
      </c>
      <c r="T351" s="31">
        <f>buff!AU352</f>
        <v>0</v>
      </c>
      <c r="U351" s="31" t="str">
        <f>buff!BA352</f>
        <v/>
      </c>
      <c r="V351" s="31" t="str">
        <f>IF(buff!BL352=0,"",buff!BL352)</f>
        <v/>
      </c>
    </row>
    <row r="352" spans="1:22" x14ac:dyDescent="0.15">
      <c r="A352" s="31">
        <f>buff!Q353</f>
        <v>200258</v>
      </c>
      <c r="B352" s="31" t="str">
        <f>buff!S353</f>
        <v>被动冷静lv18</v>
      </c>
      <c r="C352" s="31" t="str">
        <f>buff!T353</f>
        <v>被动冷静lv18</v>
      </c>
      <c r="D352" s="31">
        <f>VLOOKUP(buff!U353,对应表!V:W,2,FALSE)</f>
        <v>1</v>
      </c>
      <c r="E352" s="31">
        <f>buff!V353</f>
        <v>0</v>
      </c>
      <c r="F352" s="31">
        <f>buff!W353</f>
        <v>0</v>
      </c>
      <c r="G352" s="31">
        <f>buff!X353</f>
        <v>0</v>
      </c>
      <c r="H352" s="31">
        <f>buff!Y353</f>
        <v>0</v>
      </c>
      <c r="I352" s="31" t="str">
        <f>buff!AJ353</f>
        <v>HIT:11|CRI:11</v>
      </c>
      <c r="J352" s="31">
        <f>buff!AK353</f>
        <v>0</v>
      </c>
      <c r="K352" s="31">
        <f>buff!AL353</f>
        <v>0</v>
      </c>
      <c r="L352" s="31">
        <f>buff!AM353</f>
        <v>0</v>
      </c>
      <c r="M352" s="31">
        <f>buff!AN353</f>
        <v>0</v>
      </c>
      <c r="N352" s="31">
        <f>buff!AO353</f>
        <v>0</v>
      </c>
      <c r="O352" s="31">
        <f>buff!AP353</f>
        <v>0</v>
      </c>
      <c r="P352" s="31">
        <f>buff!AQ353</f>
        <v>0</v>
      </c>
      <c r="Q352" s="31">
        <f>buff!AR353</f>
        <v>0</v>
      </c>
      <c r="R352" s="31">
        <f>buff!AS353</f>
        <v>999</v>
      </c>
      <c r="S352" s="31">
        <f>buff!AT353</f>
        <v>0</v>
      </c>
      <c r="T352" s="31">
        <f>buff!AU353</f>
        <v>0</v>
      </c>
      <c r="U352" s="31" t="str">
        <f>buff!BA353</f>
        <v/>
      </c>
      <c r="V352" s="31" t="str">
        <f>IF(buff!BL353=0,"",buff!BL353)</f>
        <v/>
      </c>
    </row>
    <row r="353" spans="1:22" x14ac:dyDescent="0.15">
      <c r="A353" s="31">
        <f>buff!Q354</f>
        <v>200259</v>
      </c>
      <c r="B353" s="31" t="str">
        <f>buff!S354</f>
        <v>被动冷静lv19</v>
      </c>
      <c r="C353" s="31" t="str">
        <f>buff!T354</f>
        <v>被动冷静lv19</v>
      </c>
      <c r="D353" s="31">
        <f>VLOOKUP(buff!U354,对应表!V:W,2,FALSE)</f>
        <v>1</v>
      </c>
      <c r="E353" s="31">
        <f>buff!V354</f>
        <v>0</v>
      </c>
      <c r="F353" s="31">
        <f>buff!W354</f>
        <v>0</v>
      </c>
      <c r="G353" s="31">
        <f>buff!X354</f>
        <v>0</v>
      </c>
      <c r="H353" s="31">
        <f>buff!Y354</f>
        <v>0</v>
      </c>
      <c r="I353" s="31" t="str">
        <f>buff!AJ354</f>
        <v>HIT:12|CRI:11</v>
      </c>
      <c r="J353" s="31">
        <f>buff!AK354</f>
        <v>0</v>
      </c>
      <c r="K353" s="31">
        <f>buff!AL354</f>
        <v>0</v>
      </c>
      <c r="L353" s="31">
        <f>buff!AM354</f>
        <v>0</v>
      </c>
      <c r="M353" s="31">
        <f>buff!AN354</f>
        <v>0</v>
      </c>
      <c r="N353" s="31">
        <f>buff!AO354</f>
        <v>0</v>
      </c>
      <c r="O353" s="31">
        <f>buff!AP354</f>
        <v>0</v>
      </c>
      <c r="P353" s="31">
        <f>buff!AQ354</f>
        <v>0</v>
      </c>
      <c r="Q353" s="31">
        <f>buff!AR354</f>
        <v>0</v>
      </c>
      <c r="R353" s="31">
        <f>buff!AS354</f>
        <v>999</v>
      </c>
      <c r="S353" s="31">
        <f>buff!AT354</f>
        <v>0</v>
      </c>
      <c r="T353" s="31">
        <f>buff!AU354</f>
        <v>0</v>
      </c>
      <c r="U353" s="31" t="str">
        <f>buff!BA354</f>
        <v/>
      </c>
      <c r="V353" s="31" t="str">
        <f>IF(buff!BL354=0,"",buff!BL354)</f>
        <v/>
      </c>
    </row>
    <row r="354" spans="1:22" x14ac:dyDescent="0.15">
      <c r="A354" s="31">
        <f>buff!Q355</f>
        <v>200260</v>
      </c>
      <c r="B354" s="31" t="str">
        <f>buff!S355</f>
        <v>被动冷静lv20</v>
      </c>
      <c r="C354" s="31" t="str">
        <f>buff!T355</f>
        <v>被动冷静lv20</v>
      </c>
      <c r="D354" s="31">
        <f>VLOOKUP(buff!U355,对应表!V:W,2,FALSE)</f>
        <v>1</v>
      </c>
      <c r="E354" s="31">
        <f>buff!V355</f>
        <v>0</v>
      </c>
      <c r="F354" s="31">
        <f>buff!W355</f>
        <v>0</v>
      </c>
      <c r="G354" s="31">
        <f>buff!X355</f>
        <v>0</v>
      </c>
      <c r="H354" s="31">
        <f>buff!Y355</f>
        <v>0</v>
      </c>
      <c r="I354" s="31" t="str">
        <f>buff!AJ355</f>
        <v>HIT:12|CRI:12</v>
      </c>
      <c r="J354" s="31">
        <f>buff!AK355</f>
        <v>0</v>
      </c>
      <c r="K354" s="31">
        <f>buff!AL355</f>
        <v>0</v>
      </c>
      <c r="L354" s="31">
        <f>buff!AM355</f>
        <v>0</v>
      </c>
      <c r="M354" s="31">
        <f>buff!AN355</f>
        <v>0</v>
      </c>
      <c r="N354" s="31">
        <f>buff!AO355</f>
        <v>0</v>
      </c>
      <c r="O354" s="31">
        <f>buff!AP355</f>
        <v>0</v>
      </c>
      <c r="P354" s="31">
        <f>buff!AQ355</f>
        <v>0</v>
      </c>
      <c r="Q354" s="31">
        <f>buff!AR355</f>
        <v>0</v>
      </c>
      <c r="R354" s="31">
        <f>buff!AS355</f>
        <v>999</v>
      </c>
      <c r="S354" s="31">
        <f>buff!AT355</f>
        <v>0</v>
      </c>
      <c r="T354" s="31">
        <f>buff!AU355</f>
        <v>0</v>
      </c>
      <c r="U354" s="31" t="str">
        <f>buff!BA355</f>
        <v/>
      </c>
      <c r="V354" s="31" t="str">
        <f>IF(buff!BL355=0,"",buff!BL355)</f>
        <v/>
      </c>
    </row>
    <row r="355" spans="1:22" x14ac:dyDescent="0.15">
      <c r="A355" s="31">
        <f>buff!Q356</f>
        <v>200261</v>
      </c>
      <c r="B355" s="31" t="str">
        <f>buff!S356</f>
        <v>被动精准lv1</v>
      </c>
      <c r="C355" s="31" t="str">
        <f>buff!T356</f>
        <v>被动精准lv1</v>
      </c>
      <c r="D355" s="31">
        <f>VLOOKUP(buff!U356,对应表!V:W,2,FALSE)</f>
        <v>1</v>
      </c>
      <c r="E355" s="31">
        <f>buff!V356</f>
        <v>0</v>
      </c>
      <c r="F355" s="31">
        <f>buff!W356</f>
        <v>0</v>
      </c>
      <c r="G355" s="31">
        <f>buff!X356</f>
        <v>0</v>
      </c>
      <c r="H355" s="31">
        <f>buff!Y356</f>
        <v>0</v>
      </c>
      <c r="I355" s="31" t="str">
        <f>buff!AJ356</f>
        <v>HIT:3|PEN:2</v>
      </c>
      <c r="J355" s="31">
        <f>buff!AK356</f>
        <v>0</v>
      </c>
      <c r="K355" s="31">
        <f>buff!AL356</f>
        <v>0</v>
      </c>
      <c r="L355" s="31">
        <f>buff!AM356</f>
        <v>0</v>
      </c>
      <c r="M355" s="31">
        <f>buff!AN356</f>
        <v>0</v>
      </c>
      <c r="N355" s="31">
        <f>buff!AO356</f>
        <v>0</v>
      </c>
      <c r="O355" s="31">
        <f>buff!AP356</f>
        <v>0</v>
      </c>
      <c r="P355" s="31">
        <f>buff!AQ356</f>
        <v>0</v>
      </c>
      <c r="Q355" s="31">
        <f>buff!AR356</f>
        <v>0</v>
      </c>
      <c r="R355" s="31">
        <f>buff!AS356</f>
        <v>999</v>
      </c>
      <c r="S355" s="31">
        <f>buff!AT356</f>
        <v>0</v>
      </c>
      <c r="T355" s="31">
        <f>buff!AU356</f>
        <v>0</v>
      </c>
      <c r="U355" s="31" t="str">
        <f>buff!BA356</f>
        <v/>
      </c>
      <c r="V355" s="31" t="str">
        <f>IF(buff!BL356=0,"",buff!BL356)</f>
        <v/>
      </c>
    </row>
    <row r="356" spans="1:22" x14ac:dyDescent="0.15">
      <c r="A356" s="31">
        <f>buff!Q357</f>
        <v>200262</v>
      </c>
      <c r="B356" s="31" t="str">
        <f>buff!S357</f>
        <v>被动精准lv2</v>
      </c>
      <c r="C356" s="31" t="str">
        <f>buff!T357</f>
        <v>被动精准lv2</v>
      </c>
      <c r="D356" s="31">
        <f>VLOOKUP(buff!U357,对应表!V:W,2,FALSE)</f>
        <v>1</v>
      </c>
      <c r="E356" s="31">
        <f>buff!V357</f>
        <v>0</v>
      </c>
      <c r="F356" s="31">
        <f>buff!W357</f>
        <v>0</v>
      </c>
      <c r="G356" s="31">
        <f>buff!X357</f>
        <v>0</v>
      </c>
      <c r="H356" s="31">
        <f>buff!Y357</f>
        <v>0</v>
      </c>
      <c r="I356" s="31" t="str">
        <f>buff!AJ357</f>
        <v>HIT:3|PEN:3</v>
      </c>
      <c r="J356" s="31">
        <f>buff!AK357</f>
        <v>0</v>
      </c>
      <c r="K356" s="31">
        <f>buff!AL357</f>
        <v>0</v>
      </c>
      <c r="L356" s="31">
        <f>buff!AM357</f>
        <v>0</v>
      </c>
      <c r="M356" s="31">
        <f>buff!AN357</f>
        <v>0</v>
      </c>
      <c r="N356" s="31">
        <f>buff!AO357</f>
        <v>0</v>
      </c>
      <c r="O356" s="31">
        <f>buff!AP357</f>
        <v>0</v>
      </c>
      <c r="P356" s="31">
        <f>buff!AQ357</f>
        <v>0</v>
      </c>
      <c r="Q356" s="31">
        <f>buff!AR357</f>
        <v>0</v>
      </c>
      <c r="R356" s="31">
        <f>buff!AS357</f>
        <v>999</v>
      </c>
      <c r="S356" s="31">
        <f>buff!AT357</f>
        <v>0</v>
      </c>
      <c r="T356" s="31">
        <f>buff!AU357</f>
        <v>0</v>
      </c>
      <c r="U356" s="31" t="str">
        <f>buff!BA357</f>
        <v/>
      </c>
      <c r="V356" s="31" t="str">
        <f>IF(buff!BL357=0,"",buff!BL357)</f>
        <v/>
      </c>
    </row>
    <row r="357" spans="1:22" x14ac:dyDescent="0.15">
      <c r="A357" s="31">
        <f>buff!Q358</f>
        <v>200263</v>
      </c>
      <c r="B357" s="31" t="str">
        <f>buff!S358</f>
        <v>被动精准lv3</v>
      </c>
      <c r="C357" s="31" t="str">
        <f>buff!T358</f>
        <v>被动精准lv3</v>
      </c>
      <c r="D357" s="31">
        <f>VLOOKUP(buff!U358,对应表!V:W,2,FALSE)</f>
        <v>1</v>
      </c>
      <c r="E357" s="31">
        <f>buff!V358</f>
        <v>0</v>
      </c>
      <c r="F357" s="31">
        <f>buff!W358</f>
        <v>0</v>
      </c>
      <c r="G357" s="31">
        <f>buff!X358</f>
        <v>0</v>
      </c>
      <c r="H357" s="31">
        <f>buff!Y358</f>
        <v>0</v>
      </c>
      <c r="I357" s="31" t="str">
        <f>buff!AJ358</f>
        <v>HIT:4|PEN:3</v>
      </c>
      <c r="J357" s="31">
        <f>buff!AK358</f>
        <v>0</v>
      </c>
      <c r="K357" s="31">
        <f>buff!AL358</f>
        <v>0</v>
      </c>
      <c r="L357" s="31">
        <f>buff!AM358</f>
        <v>0</v>
      </c>
      <c r="M357" s="31">
        <f>buff!AN358</f>
        <v>0</v>
      </c>
      <c r="N357" s="31">
        <f>buff!AO358</f>
        <v>0</v>
      </c>
      <c r="O357" s="31">
        <f>buff!AP358</f>
        <v>0</v>
      </c>
      <c r="P357" s="31">
        <f>buff!AQ358</f>
        <v>0</v>
      </c>
      <c r="Q357" s="31">
        <f>buff!AR358</f>
        <v>0</v>
      </c>
      <c r="R357" s="31">
        <f>buff!AS358</f>
        <v>999</v>
      </c>
      <c r="S357" s="31">
        <f>buff!AT358</f>
        <v>0</v>
      </c>
      <c r="T357" s="31">
        <f>buff!AU358</f>
        <v>0</v>
      </c>
      <c r="U357" s="31" t="str">
        <f>buff!BA358</f>
        <v/>
      </c>
      <c r="V357" s="31" t="str">
        <f>IF(buff!BL358=0,"",buff!BL358)</f>
        <v/>
      </c>
    </row>
    <row r="358" spans="1:22" x14ac:dyDescent="0.15">
      <c r="A358" s="31">
        <f>buff!Q359</f>
        <v>200264</v>
      </c>
      <c r="B358" s="31" t="str">
        <f>buff!S359</f>
        <v>被动精准lv4</v>
      </c>
      <c r="C358" s="31" t="str">
        <f>buff!T359</f>
        <v>被动精准lv4</v>
      </c>
      <c r="D358" s="31">
        <f>VLOOKUP(buff!U359,对应表!V:W,2,FALSE)</f>
        <v>1</v>
      </c>
      <c r="E358" s="31">
        <f>buff!V359</f>
        <v>0</v>
      </c>
      <c r="F358" s="31">
        <f>buff!W359</f>
        <v>0</v>
      </c>
      <c r="G358" s="31">
        <f>buff!X359</f>
        <v>0</v>
      </c>
      <c r="H358" s="31">
        <f>buff!Y359</f>
        <v>0</v>
      </c>
      <c r="I358" s="31" t="str">
        <f>buff!AJ359</f>
        <v>HIT:4|PEN:4</v>
      </c>
      <c r="J358" s="31">
        <f>buff!AK359</f>
        <v>0</v>
      </c>
      <c r="K358" s="31">
        <f>buff!AL359</f>
        <v>0</v>
      </c>
      <c r="L358" s="31">
        <f>buff!AM359</f>
        <v>0</v>
      </c>
      <c r="M358" s="31">
        <f>buff!AN359</f>
        <v>0</v>
      </c>
      <c r="N358" s="31">
        <f>buff!AO359</f>
        <v>0</v>
      </c>
      <c r="O358" s="31">
        <f>buff!AP359</f>
        <v>0</v>
      </c>
      <c r="P358" s="31">
        <f>buff!AQ359</f>
        <v>0</v>
      </c>
      <c r="Q358" s="31">
        <f>buff!AR359</f>
        <v>0</v>
      </c>
      <c r="R358" s="31">
        <f>buff!AS359</f>
        <v>999</v>
      </c>
      <c r="S358" s="31">
        <f>buff!AT359</f>
        <v>0</v>
      </c>
      <c r="T358" s="31">
        <f>buff!AU359</f>
        <v>0</v>
      </c>
      <c r="U358" s="31" t="str">
        <f>buff!BA359</f>
        <v/>
      </c>
      <c r="V358" s="31" t="str">
        <f>IF(buff!BL359=0,"",buff!BL359)</f>
        <v/>
      </c>
    </row>
    <row r="359" spans="1:22" x14ac:dyDescent="0.15">
      <c r="A359" s="31">
        <f>buff!Q360</f>
        <v>200265</v>
      </c>
      <c r="B359" s="31" t="str">
        <f>buff!S360</f>
        <v>被动精准lv5</v>
      </c>
      <c r="C359" s="31" t="str">
        <f>buff!T360</f>
        <v>被动精准lv5</v>
      </c>
      <c r="D359" s="31">
        <f>VLOOKUP(buff!U360,对应表!V:W,2,FALSE)</f>
        <v>1</v>
      </c>
      <c r="E359" s="31">
        <f>buff!V360</f>
        <v>0</v>
      </c>
      <c r="F359" s="31">
        <f>buff!W360</f>
        <v>0</v>
      </c>
      <c r="G359" s="31">
        <f>buff!X360</f>
        <v>0</v>
      </c>
      <c r="H359" s="31">
        <f>buff!Y360</f>
        <v>0</v>
      </c>
      <c r="I359" s="31" t="str">
        <f>buff!AJ360</f>
        <v>HIT:5|PEN:4</v>
      </c>
      <c r="J359" s="31">
        <f>buff!AK360</f>
        <v>0</v>
      </c>
      <c r="K359" s="31">
        <f>buff!AL360</f>
        <v>0</v>
      </c>
      <c r="L359" s="31">
        <f>buff!AM360</f>
        <v>0</v>
      </c>
      <c r="M359" s="31">
        <f>buff!AN360</f>
        <v>0</v>
      </c>
      <c r="N359" s="31">
        <f>buff!AO360</f>
        <v>0</v>
      </c>
      <c r="O359" s="31">
        <f>buff!AP360</f>
        <v>0</v>
      </c>
      <c r="P359" s="31">
        <f>buff!AQ360</f>
        <v>0</v>
      </c>
      <c r="Q359" s="31">
        <f>buff!AR360</f>
        <v>0</v>
      </c>
      <c r="R359" s="31">
        <f>buff!AS360</f>
        <v>999</v>
      </c>
      <c r="S359" s="31">
        <f>buff!AT360</f>
        <v>0</v>
      </c>
      <c r="T359" s="31">
        <f>buff!AU360</f>
        <v>0</v>
      </c>
      <c r="U359" s="31" t="str">
        <f>buff!BA360</f>
        <v/>
      </c>
      <c r="V359" s="31" t="str">
        <f>IF(buff!BL360=0,"",buff!BL360)</f>
        <v/>
      </c>
    </row>
    <row r="360" spans="1:22" x14ac:dyDescent="0.15">
      <c r="A360" s="31">
        <f>buff!Q361</f>
        <v>200266</v>
      </c>
      <c r="B360" s="31" t="str">
        <f>buff!S361</f>
        <v>被动精准lv6</v>
      </c>
      <c r="C360" s="31" t="str">
        <f>buff!T361</f>
        <v>被动精准lv6</v>
      </c>
      <c r="D360" s="31">
        <f>VLOOKUP(buff!U361,对应表!V:W,2,FALSE)</f>
        <v>1</v>
      </c>
      <c r="E360" s="31">
        <f>buff!V361</f>
        <v>0</v>
      </c>
      <c r="F360" s="31">
        <f>buff!W361</f>
        <v>0</v>
      </c>
      <c r="G360" s="31">
        <f>buff!X361</f>
        <v>0</v>
      </c>
      <c r="H360" s="31">
        <f>buff!Y361</f>
        <v>0</v>
      </c>
      <c r="I360" s="31" t="str">
        <f>buff!AJ361</f>
        <v>HIT:5|PEN:5</v>
      </c>
      <c r="J360" s="31">
        <f>buff!AK361</f>
        <v>0</v>
      </c>
      <c r="K360" s="31">
        <f>buff!AL361</f>
        <v>0</v>
      </c>
      <c r="L360" s="31">
        <f>buff!AM361</f>
        <v>0</v>
      </c>
      <c r="M360" s="31">
        <f>buff!AN361</f>
        <v>0</v>
      </c>
      <c r="N360" s="31">
        <f>buff!AO361</f>
        <v>0</v>
      </c>
      <c r="O360" s="31">
        <f>buff!AP361</f>
        <v>0</v>
      </c>
      <c r="P360" s="31">
        <f>buff!AQ361</f>
        <v>0</v>
      </c>
      <c r="Q360" s="31">
        <f>buff!AR361</f>
        <v>0</v>
      </c>
      <c r="R360" s="31">
        <f>buff!AS361</f>
        <v>999</v>
      </c>
      <c r="S360" s="31">
        <f>buff!AT361</f>
        <v>0</v>
      </c>
      <c r="T360" s="31">
        <f>buff!AU361</f>
        <v>0</v>
      </c>
      <c r="U360" s="31" t="str">
        <f>buff!BA361</f>
        <v/>
      </c>
      <c r="V360" s="31" t="str">
        <f>IF(buff!BL361=0,"",buff!BL361)</f>
        <v/>
      </c>
    </row>
    <row r="361" spans="1:22" x14ac:dyDescent="0.15">
      <c r="A361" s="31">
        <f>buff!Q362</f>
        <v>200267</v>
      </c>
      <c r="B361" s="31" t="str">
        <f>buff!S362</f>
        <v>被动精准lv7</v>
      </c>
      <c r="C361" s="31" t="str">
        <f>buff!T362</f>
        <v>被动精准lv7</v>
      </c>
      <c r="D361" s="31">
        <f>VLOOKUP(buff!U362,对应表!V:W,2,FALSE)</f>
        <v>1</v>
      </c>
      <c r="E361" s="31">
        <f>buff!V362</f>
        <v>0</v>
      </c>
      <c r="F361" s="31">
        <f>buff!W362</f>
        <v>0</v>
      </c>
      <c r="G361" s="31">
        <f>buff!X362</f>
        <v>0</v>
      </c>
      <c r="H361" s="31">
        <f>buff!Y362</f>
        <v>0</v>
      </c>
      <c r="I361" s="31" t="str">
        <f>buff!AJ362</f>
        <v>HIT:6|PEN:5</v>
      </c>
      <c r="J361" s="31">
        <f>buff!AK362</f>
        <v>0</v>
      </c>
      <c r="K361" s="31">
        <f>buff!AL362</f>
        <v>0</v>
      </c>
      <c r="L361" s="31">
        <f>buff!AM362</f>
        <v>0</v>
      </c>
      <c r="M361" s="31">
        <f>buff!AN362</f>
        <v>0</v>
      </c>
      <c r="N361" s="31">
        <f>buff!AO362</f>
        <v>0</v>
      </c>
      <c r="O361" s="31">
        <f>buff!AP362</f>
        <v>0</v>
      </c>
      <c r="P361" s="31">
        <f>buff!AQ362</f>
        <v>0</v>
      </c>
      <c r="Q361" s="31">
        <f>buff!AR362</f>
        <v>0</v>
      </c>
      <c r="R361" s="31">
        <f>buff!AS362</f>
        <v>999</v>
      </c>
      <c r="S361" s="31">
        <f>buff!AT362</f>
        <v>0</v>
      </c>
      <c r="T361" s="31">
        <f>buff!AU362</f>
        <v>0</v>
      </c>
      <c r="U361" s="31" t="str">
        <f>buff!BA362</f>
        <v/>
      </c>
      <c r="V361" s="31" t="str">
        <f>IF(buff!BL362=0,"",buff!BL362)</f>
        <v/>
      </c>
    </row>
    <row r="362" spans="1:22" x14ac:dyDescent="0.15">
      <c r="A362" s="31">
        <f>buff!Q363</f>
        <v>200268</v>
      </c>
      <c r="B362" s="31" t="str">
        <f>buff!S363</f>
        <v>被动精准lv8</v>
      </c>
      <c r="C362" s="31" t="str">
        <f>buff!T363</f>
        <v>被动精准lv8</v>
      </c>
      <c r="D362" s="31">
        <f>VLOOKUP(buff!U363,对应表!V:W,2,FALSE)</f>
        <v>1</v>
      </c>
      <c r="E362" s="31">
        <f>buff!V363</f>
        <v>0</v>
      </c>
      <c r="F362" s="31">
        <f>buff!W363</f>
        <v>0</v>
      </c>
      <c r="G362" s="31">
        <f>buff!X363</f>
        <v>0</v>
      </c>
      <c r="H362" s="31">
        <f>buff!Y363</f>
        <v>0</v>
      </c>
      <c r="I362" s="31" t="str">
        <f>buff!AJ363</f>
        <v>HIT:6|PEN:6</v>
      </c>
      <c r="J362" s="31">
        <f>buff!AK363</f>
        <v>0</v>
      </c>
      <c r="K362" s="31">
        <f>buff!AL363</f>
        <v>0</v>
      </c>
      <c r="L362" s="31">
        <f>buff!AM363</f>
        <v>0</v>
      </c>
      <c r="M362" s="31">
        <f>buff!AN363</f>
        <v>0</v>
      </c>
      <c r="N362" s="31">
        <f>buff!AO363</f>
        <v>0</v>
      </c>
      <c r="O362" s="31">
        <f>buff!AP363</f>
        <v>0</v>
      </c>
      <c r="P362" s="31">
        <f>buff!AQ363</f>
        <v>0</v>
      </c>
      <c r="Q362" s="31">
        <f>buff!AR363</f>
        <v>0</v>
      </c>
      <c r="R362" s="31">
        <f>buff!AS363</f>
        <v>999</v>
      </c>
      <c r="S362" s="31">
        <f>buff!AT363</f>
        <v>0</v>
      </c>
      <c r="T362" s="31">
        <f>buff!AU363</f>
        <v>0</v>
      </c>
      <c r="U362" s="31" t="str">
        <f>buff!BA363</f>
        <v/>
      </c>
      <c r="V362" s="31" t="str">
        <f>IF(buff!BL363=0,"",buff!BL363)</f>
        <v/>
      </c>
    </row>
    <row r="363" spans="1:22" x14ac:dyDescent="0.15">
      <c r="A363" s="31">
        <f>buff!Q364</f>
        <v>200269</v>
      </c>
      <c r="B363" s="31" t="str">
        <f>buff!S364</f>
        <v>被动精准lv9</v>
      </c>
      <c r="C363" s="31" t="str">
        <f>buff!T364</f>
        <v>被动精准lv9</v>
      </c>
      <c r="D363" s="31">
        <f>VLOOKUP(buff!U364,对应表!V:W,2,FALSE)</f>
        <v>1</v>
      </c>
      <c r="E363" s="31">
        <f>buff!V364</f>
        <v>0</v>
      </c>
      <c r="F363" s="31">
        <f>buff!W364</f>
        <v>0</v>
      </c>
      <c r="G363" s="31">
        <f>buff!X364</f>
        <v>0</v>
      </c>
      <c r="H363" s="31">
        <f>buff!Y364</f>
        <v>0</v>
      </c>
      <c r="I363" s="31" t="str">
        <f>buff!AJ364</f>
        <v>HIT:7|PEN:6</v>
      </c>
      <c r="J363" s="31">
        <f>buff!AK364</f>
        <v>0</v>
      </c>
      <c r="K363" s="31">
        <f>buff!AL364</f>
        <v>0</v>
      </c>
      <c r="L363" s="31">
        <f>buff!AM364</f>
        <v>0</v>
      </c>
      <c r="M363" s="31">
        <f>buff!AN364</f>
        <v>0</v>
      </c>
      <c r="N363" s="31">
        <f>buff!AO364</f>
        <v>0</v>
      </c>
      <c r="O363" s="31">
        <f>buff!AP364</f>
        <v>0</v>
      </c>
      <c r="P363" s="31">
        <f>buff!AQ364</f>
        <v>0</v>
      </c>
      <c r="Q363" s="31">
        <f>buff!AR364</f>
        <v>0</v>
      </c>
      <c r="R363" s="31">
        <f>buff!AS364</f>
        <v>999</v>
      </c>
      <c r="S363" s="31">
        <f>buff!AT364</f>
        <v>0</v>
      </c>
      <c r="T363" s="31">
        <f>buff!AU364</f>
        <v>0</v>
      </c>
      <c r="U363" s="31" t="str">
        <f>buff!BA364</f>
        <v/>
      </c>
      <c r="V363" s="31" t="str">
        <f>IF(buff!BL364=0,"",buff!BL364)</f>
        <v/>
      </c>
    </row>
    <row r="364" spans="1:22" x14ac:dyDescent="0.15">
      <c r="A364" s="31">
        <f>buff!Q365</f>
        <v>200270</v>
      </c>
      <c r="B364" s="31" t="str">
        <f>buff!S365</f>
        <v>被动精准lv10</v>
      </c>
      <c r="C364" s="31" t="str">
        <f>buff!T365</f>
        <v>被动精准lv10</v>
      </c>
      <c r="D364" s="31">
        <f>VLOOKUP(buff!U365,对应表!V:W,2,FALSE)</f>
        <v>1</v>
      </c>
      <c r="E364" s="31">
        <f>buff!V365</f>
        <v>0</v>
      </c>
      <c r="F364" s="31">
        <f>buff!W365</f>
        <v>0</v>
      </c>
      <c r="G364" s="31">
        <f>buff!X365</f>
        <v>0</v>
      </c>
      <c r="H364" s="31">
        <f>buff!Y365</f>
        <v>0</v>
      </c>
      <c r="I364" s="31" t="str">
        <f>buff!AJ365</f>
        <v>HIT:7|PEN:7</v>
      </c>
      <c r="J364" s="31">
        <f>buff!AK365</f>
        <v>0</v>
      </c>
      <c r="K364" s="31">
        <f>buff!AL365</f>
        <v>0</v>
      </c>
      <c r="L364" s="31">
        <f>buff!AM365</f>
        <v>0</v>
      </c>
      <c r="M364" s="31">
        <f>buff!AN365</f>
        <v>0</v>
      </c>
      <c r="N364" s="31">
        <f>buff!AO365</f>
        <v>0</v>
      </c>
      <c r="O364" s="31">
        <f>buff!AP365</f>
        <v>0</v>
      </c>
      <c r="P364" s="31">
        <f>buff!AQ365</f>
        <v>0</v>
      </c>
      <c r="Q364" s="31">
        <f>buff!AR365</f>
        <v>0</v>
      </c>
      <c r="R364" s="31">
        <f>buff!AS365</f>
        <v>999</v>
      </c>
      <c r="S364" s="31">
        <f>buff!AT365</f>
        <v>0</v>
      </c>
      <c r="T364" s="31">
        <f>buff!AU365</f>
        <v>0</v>
      </c>
      <c r="U364" s="31" t="str">
        <f>buff!BA365</f>
        <v/>
      </c>
      <c r="V364" s="31" t="str">
        <f>IF(buff!BL365=0,"",buff!BL365)</f>
        <v/>
      </c>
    </row>
    <row r="365" spans="1:22" x14ac:dyDescent="0.15">
      <c r="A365" s="31">
        <f>buff!Q366</f>
        <v>200271</v>
      </c>
      <c r="B365" s="31" t="str">
        <f>buff!S366</f>
        <v>被动精准lv11</v>
      </c>
      <c r="C365" s="31" t="str">
        <f>buff!T366</f>
        <v>被动精准lv11</v>
      </c>
      <c r="D365" s="31">
        <f>VLOOKUP(buff!U366,对应表!V:W,2,FALSE)</f>
        <v>1</v>
      </c>
      <c r="E365" s="31">
        <f>buff!V366</f>
        <v>0</v>
      </c>
      <c r="F365" s="31">
        <f>buff!W366</f>
        <v>0</v>
      </c>
      <c r="G365" s="31">
        <f>buff!X366</f>
        <v>0</v>
      </c>
      <c r="H365" s="31">
        <f>buff!Y366</f>
        <v>0</v>
      </c>
      <c r="I365" s="31" t="str">
        <f>buff!AJ366</f>
        <v>HIT:8|PEN:7</v>
      </c>
      <c r="J365" s="31">
        <f>buff!AK366</f>
        <v>0</v>
      </c>
      <c r="K365" s="31">
        <f>buff!AL366</f>
        <v>0</v>
      </c>
      <c r="L365" s="31">
        <f>buff!AM366</f>
        <v>0</v>
      </c>
      <c r="M365" s="31">
        <f>buff!AN366</f>
        <v>0</v>
      </c>
      <c r="N365" s="31">
        <f>buff!AO366</f>
        <v>0</v>
      </c>
      <c r="O365" s="31">
        <f>buff!AP366</f>
        <v>0</v>
      </c>
      <c r="P365" s="31">
        <f>buff!AQ366</f>
        <v>0</v>
      </c>
      <c r="Q365" s="31">
        <f>buff!AR366</f>
        <v>0</v>
      </c>
      <c r="R365" s="31">
        <f>buff!AS366</f>
        <v>999</v>
      </c>
      <c r="S365" s="31">
        <f>buff!AT366</f>
        <v>0</v>
      </c>
      <c r="T365" s="31">
        <f>buff!AU366</f>
        <v>0</v>
      </c>
      <c r="U365" s="31" t="str">
        <f>buff!BA366</f>
        <v/>
      </c>
      <c r="V365" s="31" t="str">
        <f>IF(buff!BL366=0,"",buff!BL366)</f>
        <v/>
      </c>
    </row>
    <row r="366" spans="1:22" x14ac:dyDescent="0.15">
      <c r="A366" s="31">
        <f>buff!Q367</f>
        <v>200272</v>
      </c>
      <c r="B366" s="31" t="str">
        <f>buff!S367</f>
        <v>被动精准lv12</v>
      </c>
      <c r="C366" s="31" t="str">
        <f>buff!T367</f>
        <v>被动精准lv12</v>
      </c>
      <c r="D366" s="31">
        <f>VLOOKUP(buff!U367,对应表!V:W,2,FALSE)</f>
        <v>1</v>
      </c>
      <c r="E366" s="31">
        <f>buff!V367</f>
        <v>0</v>
      </c>
      <c r="F366" s="31">
        <f>buff!W367</f>
        <v>0</v>
      </c>
      <c r="G366" s="31">
        <f>buff!X367</f>
        <v>0</v>
      </c>
      <c r="H366" s="31">
        <f>buff!Y367</f>
        <v>0</v>
      </c>
      <c r="I366" s="31" t="str">
        <f>buff!AJ367</f>
        <v>HIT:8|PEN:8</v>
      </c>
      <c r="J366" s="31">
        <f>buff!AK367</f>
        <v>0</v>
      </c>
      <c r="K366" s="31">
        <f>buff!AL367</f>
        <v>0</v>
      </c>
      <c r="L366" s="31">
        <f>buff!AM367</f>
        <v>0</v>
      </c>
      <c r="M366" s="31">
        <f>buff!AN367</f>
        <v>0</v>
      </c>
      <c r="N366" s="31">
        <f>buff!AO367</f>
        <v>0</v>
      </c>
      <c r="O366" s="31">
        <f>buff!AP367</f>
        <v>0</v>
      </c>
      <c r="P366" s="31">
        <f>buff!AQ367</f>
        <v>0</v>
      </c>
      <c r="Q366" s="31">
        <f>buff!AR367</f>
        <v>0</v>
      </c>
      <c r="R366" s="31">
        <f>buff!AS367</f>
        <v>999</v>
      </c>
      <c r="S366" s="31">
        <f>buff!AT367</f>
        <v>0</v>
      </c>
      <c r="T366" s="31">
        <f>buff!AU367</f>
        <v>0</v>
      </c>
      <c r="U366" s="31" t="str">
        <f>buff!BA367</f>
        <v/>
      </c>
      <c r="V366" s="31" t="str">
        <f>IF(buff!BL367=0,"",buff!BL367)</f>
        <v/>
      </c>
    </row>
    <row r="367" spans="1:22" x14ac:dyDescent="0.15">
      <c r="A367" s="31">
        <f>buff!Q368</f>
        <v>200273</v>
      </c>
      <c r="B367" s="31" t="str">
        <f>buff!S368</f>
        <v>被动精准lv13</v>
      </c>
      <c r="C367" s="31" t="str">
        <f>buff!T368</f>
        <v>被动精准lv13</v>
      </c>
      <c r="D367" s="31">
        <f>VLOOKUP(buff!U368,对应表!V:W,2,FALSE)</f>
        <v>1</v>
      </c>
      <c r="E367" s="31">
        <f>buff!V368</f>
        <v>0</v>
      </c>
      <c r="F367" s="31">
        <f>buff!W368</f>
        <v>0</v>
      </c>
      <c r="G367" s="31">
        <f>buff!X368</f>
        <v>0</v>
      </c>
      <c r="H367" s="31">
        <f>buff!Y368</f>
        <v>0</v>
      </c>
      <c r="I367" s="31" t="str">
        <f>buff!AJ368</f>
        <v>HIT:9|PEN:8</v>
      </c>
      <c r="J367" s="31">
        <f>buff!AK368</f>
        <v>0</v>
      </c>
      <c r="K367" s="31">
        <f>buff!AL368</f>
        <v>0</v>
      </c>
      <c r="L367" s="31">
        <f>buff!AM368</f>
        <v>0</v>
      </c>
      <c r="M367" s="31">
        <f>buff!AN368</f>
        <v>0</v>
      </c>
      <c r="N367" s="31">
        <f>buff!AO368</f>
        <v>0</v>
      </c>
      <c r="O367" s="31">
        <f>buff!AP368</f>
        <v>0</v>
      </c>
      <c r="P367" s="31">
        <f>buff!AQ368</f>
        <v>0</v>
      </c>
      <c r="Q367" s="31">
        <f>buff!AR368</f>
        <v>0</v>
      </c>
      <c r="R367" s="31">
        <f>buff!AS368</f>
        <v>999</v>
      </c>
      <c r="S367" s="31">
        <f>buff!AT368</f>
        <v>0</v>
      </c>
      <c r="T367" s="31">
        <f>buff!AU368</f>
        <v>0</v>
      </c>
      <c r="U367" s="31" t="str">
        <f>buff!BA368</f>
        <v/>
      </c>
      <c r="V367" s="31" t="str">
        <f>IF(buff!BL368=0,"",buff!BL368)</f>
        <v/>
      </c>
    </row>
    <row r="368" spans="1:22" x14ac:dyDescent="0.15">
      <c r="A368" s="31">
        <f>buff!Q369</f>
        <v>200274</v>
      </c>
      <c r="B368" s="31" t="str">
        <f>buff!S369</f>
        <v>被动精准lv14</v>
      </c>
      <c r="C368" s="31" t="str">
        <f>buff!T369</f>
        <v>被动精准lv14</v>
      </c>
      <c r="D368" s="31">
        <f>VLOOKUP(buff!U369,对应表!V:W,2,FALSE)</f>
        <v>1</v>
      </c>
      <c r="E368" s="31">
        <f>buff!V369</f>
        <v>0</v>
      </c>
      <c r="F368" s="31">
        <f>buff!W369</f>
        <v>0</v>
      </c>
      <c r="G368" s="31">
        <f>buff!X369</f>
        <v>0</v>
      </c>
      <c r="H368" s="31">
        <f>buff!Y369</f>
        <v>0</v>
      </c>
      <c r="I368" s="31" t="str">
        <f>buff!AJ369</f>
        <v>HIT:9|PEN:9</v>
      </c>
      <c r="J368" s="31">
        <f>buff!AK369</f>
        <v>0</v>
      </c>
      <c r="K368" s="31">
        <f>buff!AL369</f>
        <v>0</v>
      </c>
      <c r="L368" s="31">
        <f>buff!AM369</f>
        <v>0</v>
      </c>
      <c r="M368" s="31">
        <f>buff!AN369</f>
        <v>0</v>
      </c>
      <c r="N368" s="31">
        <f>buff!AO369</f>
        <v>0</v>
      </c>
      <c r="O368" s="31">
        <f>buff!AP369</f>
        <v>0</v>
      </c>
      <c r="P368" s="31">
        <f>buff!AQ369</f>
        <v>0</v>
      </c>
      <c r="Q368" s="31">
        <f>buff!AR369</f>
        <v>0</v>
      </c>
      <c r="R368" s="31">
        <f>buff!AS369</f>
        <v>999</v>
      </c>
      <c r="S368" s="31">
        <f>buff!AT369</f>
        <v>0</v>
      </c>
      <c r="T368" s="31">
        <f>buff!AU369</f>
        <v>0</v>
      </c>
      <c r="U368" s="31" t="str">
        <f>buff!BA369</f>
        <v/>
      </c>
      <c r="V368" s="31" t="str">
        <f>IF(buff!BL369=0,"",buff!BL369)</f>
        <v/>
      </c>
    </row>
    <row r="369" spans="1:22" x14ac:dyDescent="0.15">
      <c r="A369" s="31">
        <f>buff!Q370</f>
        <v>200275</v>
      </c>
      <c r="B369" s="31" t="str">
        <f>buff!S370</f>
        <v>被动精准lv15</v>
      </c>
      <c r="C369" s="31" t="str">
        <f>buff!T370</f>
        <v>被动精准lv15</v>
      </c>
      <c r="D369" s="31">
        <f>VLOOKUP(buff!U370,对应表!V:W,2,FALSE)</f>
        <v>1</v>
      </c>
      <c r="E369" s="31">
        <f>buff!V370</f>
        <v>0</v>
      </c>
      <c r="F369" s="31">
        <f>buff!W370</f>
        <v>0</v>
      </c>
      <c r="G369" s="31">
        <f>buff!X370</f>
        <v>0</v>
      </c>
      <c r="H369" s="31">
        <f>buff!Y370</f>
        <v>0</v>
      </c>
      <c r="I369" s="31" t="str">
        <f>buff!AJ370</f>
        <v>HIT:10|PEN:9</v>
      </c>
      <c r="J369" s="31">
        <f>buff!AK370</f>
        <v>0</v>
      </c>
      <c r="K369" s="31">
        <f>buff!AL370</f>
        <v>0</v>
      </c>
      <c r="L369" s="31">
        <f>buff!AM370</f>
        <v>0</v>
      </c>
      <c r="M369" s="31">
        <f>buff!AN370</f>
        <v>0</v>
      </c>
      <c r="N369" s="31">
        <f>buff!AO370</f>
        <v>0</v>
      </c>
      <c r="O369" s="31">
        <f>buff!AP370</f>
        <v>0</v>
      </c>
      <c r="P369" s="31">
        <f>buff!AQ370</f>
        <v>0</v>
      </c>
      <c r="Q369" s="31">
        <f>buff!AR370</f>
        <v>0</v>
      </c>
      <c r="R369" s="31">
        <f>buff!AS370</f>
        <v>999</v>
      </c>
      <c r="S369" s="31">
        <f>buff!AT370</f>
        <v>0</v>
      </c>
      <c r="T369" s="31">
        <f>buff!AU370</f>
        <v>0</v>
      </c>
      <c r="U369" s="31" t="str">
        <f>buff!BA370</f>
        <v/>
      </c>
      <c r="V369" s="31" t="str">
        <f>IF(buff!BL370=0,"",buff!BL370)</f>
        <v/>
      </c>
    </row>
    <row r="370" spans="1:22" x14ac:dyDescent="0.15">
      <c r="A370" s="31">
        <f>buff!Q371</f>
        <v>200276</v>
      </c>
      <c r="B370" s="31" t="str">
        <f>buff!S371</f>
        <v>被动精准lv16</v>
      </c>
      <c r="C370" s="31" t="str">
        <f>buff!T371</f>
        <v>被动精准lv16</v>
      </c>
      <c r="D370" s="31">
        <f>VLOOKUP(buff!U371,对应表!V:W,2,FALSE)</f>
        <v>1</v>
      </c>
      <c r="E370" s="31">
        <f>buff!V371</f>
        <v>0</v>
      </c>
      <c r="F370" s="31">
        <f>buff!W371</f>
        <v>0</v>
      </c>
      <c r="G370" s="31">
        <f>buff!X371</f>
        <v>0</v>
      </c>
      <c r="H370" s="31">
        <f>buff!Y371</f>
        <v>0</v>
      </c>
      <c r="I370" s="31" t="str">
        <f>buff!AJ371</f>
        <v>HIT:10|PEN:10</v>
      </c>
      <c r="J370" s="31">
        <f>buff!AK371</f>
        <v>0</v>
      </c>
      <c r="K370" s="31">
        <f>buff!AL371</f>
        <v>0</v>
      </c>
      <c r="L370" s="31">
        <f>buff!AM371</f>
        <v>0</v>
      </c>
      <c r="M370" s="31">
        <f>buff!AN371</f>
        <v>0</v>
      </c>
      <c r="N370" s="31">
        <f>buff!AO371</f>
        <v>0</v>
      </c>
      <c r="O370" s="31">
        <f>buff!AP371</f>
        <v>0</v>
      </c>
      <c r="P370" s="31">
        <f>buff!AQ371</f>
        <v>0</v>
      </c>
      <c r="Q370" s="31">
        <f>buff!AR371</f>
        <v>0</v>
      </c>
      <c r="R370" s="31">
        <f>buff!AS371</f>
        <v>999</v>
      </c>
      <c r="S370" s="31">
        <f>buff!AT371</f>
        <v>0</v>
      </c>
      <c r="T370" s="31">
        <f>buff!AU371</f>
        <v>0</v>
      </c>
      <c r="U370" s="31" t="str">
        <f>buff!BA371</f>
        <v/>
      </c>
      <c r="V370" s="31" t="str">
        <f>IF(buff!BL371=0,"",buff!BL371)</f>
        <v/>
      </c>
    </row>
    <row r="371" spans="1:22" x14ac:dyDescent="0.15">
      <c r="A371" s="31">
        <f>buff!Q372</f>
        <v>200277</v>
      </c>
      <c r="B371" s="31" t="str">
        <f>buff!S372</f>
        <v>被动精准lv17</v>
      </c>
      <c r="C371" s="31" t="str">
        <f>buff!T372</f>
        <v>被动精准lv17</v>
      </c>
      <c r="D371" s="31">
        <f>VLOOKUP(buff!U372,对应表!V:W,2,FALSE)</f>
        <v>1</v>
      </c>
      <c r="E371" s="31">
        <f>buff!V372</f>
        <v>0</v>
      </c>
      <c r="F371" s="31">
        <f>buff!W372</f>
        <v>0</v>
      </c>
      <c r="G371" s="31">
        <f>buff!X372</f>
        <v>0</v>
      </c>
      <c r="H371" s="31">
        <f>buff!Y372</f>
        <v>0</v>
      </c>
      <c r="I371" s="31" t="str">
        <f>buff!AJ372</f>
        <v>HIT:11|PEN:10</v>
      </c>
      <c r="J371" s="31">
        <f>buff!AK372</f>
        <v>0</v>
      </c>
      <c r="K371" s="31">
        <f>buff!AL372</f>
        <v>0</v>
      </c>
      <c r="L371" s="31">
        <f>buff!AM372</f>
        <v>0</v>
      </c>
      <c r="M371" s="31">
        <f>buff!AN372</f>
        <v>0</v>
      </c>
      <c r="N371" s="31">
        <f>buff!AO372</f>
        <v>0</v>
      </c>
      <c r="O371" s="31">
        <f>buff!AP372</f>
        <v>0</v>
      </c>
      <c r="P371" s="31">
        <f>buff!AQ372</f>
        <v>0</v>
      </c>
      <c r="Q371" s="31">
        <f>buff!AR372</f>
        <v>0</v>
      </c>
      <c r="R371" s="31">
        <f>buff!AS372</f>
        <v>999</v>
      </c>
      <c r="S371" s="31">
        <f>buff!AT372</f>
        <v>0</v>
      </c>
      <c r="T371" s="31">
        <f>buff!AU372</f>
        <v>0</v>
      </c>
      <c r="U371" s="31" t="str">
        <f>buff!BA372</f>
        <v/>
      </c>
      <c r="V371" s="31" t="str">
        <f>IF(buff!BL372=0,"",buff!BL372)</f>
        <v/>
      </c>
    </row>
    <row r="372" spans="1:22" x14ac:dyDescent="0.15">
      <c r="A372" s="31">
        <f>buff!Q373</f>
        <v>200278</v>
      </c>
      <c r="B372" s="31" t="str">
        <f>buff!S373</f>
        <v>被动精准lv18</v>
      </c>
      <c r="C372" s="31" t="str">
        <f>buff!T373</f>
        <v>被动精准lv18</v>
      </c>
      <c r="D372" s="31">
        <f>VLOOKUP(buff!U373,对应表!V:W,2,FALSE)</f>
        <v>1</v>
      </c>
      <c r="E372" s="31">
        <f>buff!V373</f>
        <v>0</v>
      </c>
      <c r="F372" s="31">
        <f>buff!W373</f>
        <v>0</v>
      </c>
      <c r="G372" s="31">
        <f>buff!X373</f>
        <v>0</v>
      </c>
      <c r="H372" s="31">
        <f>buff!Y373</f>
        <v>0</v>
      </c>
      <c r="I372" s="31" t="str">
        <f>buff!AJ373</f>
        <v>HIT:11|PEN:11</v>
      </c>
      <c r="J372" s="31">
        <f>buff!AK373</f>
        <v>0</v>
      </c>
      <c r="K372" s="31">
        <f>buff!AL373</f>
        <v>0</v>
      </c>
      <c r="L372" s="31">
        <f>buff!AM373</f>
        <v>0</v>
      </c>
      <c r="M372" s="31">
        <f>buff!AN373</f>
        <v>0</v>
      </c>
      <c r="N372" s="31">
        <f>buff!AO373</f>
        <v>0</v>
      </c>
      <c r="O372" s="31">
        <f>buff!AP373</f>
        <v>0</v>
      </c>
      <c r="P372" s="31">
        <f>buff!AQ373</f>
        <v>0</v>
      </c>
      <c r="Q372" s="31">
        <f>buff!AR373</f>
        <v>0</v>
      </c>
      <c r="R372" s="31">
        <f>buff!AS373</f>
        <v>999</v>
      </c>
      <c r="S372" s="31">
        <f>buff!AT373</f>
        <v>0</v>
      </c>
      <c r="T372" s="31">
        <f>buff!AU373</f>
        <v>0</v>
      </c>
      <c r="U372" s="31" t="str">
        <f>buff!BA373</f>
        <v/>
      </c>
      <c r="V372" s="31" t="str">
        <f>IF(buff!BL373=0,"",buff!BL373)</f>
        <v/>
      </c>
    </row>
    <row r="373" spans="1:22" x14ac:dyDescent="0.15">
      <c r="A373" s="31">
        <f>buff!Q374</f>
        <v>200279</v>
      </c>
      <c r="B373" s="31" t="str">
        <f>buff!S374</f>
        <v>被动精准lv19</v>
      </c>
      <c r="C373" s="31" t="str">
        <f>buff!T374</f>
        <v>被动精准lv19</v>
      </c>
      <c r="D373" s="31">
        <f>VLOOKUP(buff!U374,对应表!V:W,2,FALSE)</f>
        <v>1</v>
      </c>
      <c r="E373" s="31">
        <f>buff!V374</f>
        <v>0</v>
      </c>
      <c r="F373" s="31">
        <f>buff!W374</f>
        <v>0</v>
      </c>
      <c r="G373" s="31">
        <f>buff!X374</f>
        <v>0</v>
      </c>
      <c r="H373" s="31">
        <f>buff!Y374</f>
        <v>0</v>
      </c>
      <c r="I373" s="31" t="str">
        <f>buff!AJ374</f>
        <v>HIT:12|PEN:11</v>
      </c>
      <c r="J373" s="31">
        <f>buff!AK374</f>
        <v>0</v>
      </c>
      <c r="K373" s="31">
        <f>buff!AL374</f>
        <v>0</v>
      </c>
      <c r="L373" s="31">
        <f>buff!AM374</f>
        <v>0</v>
      </c>
      <c r="M373" s="31">
        <f>buff!AN374</f>
        <v>0</v>
      </c>
      <c r="N373" s="31">
        <f>buff!AO374</f>
        <v>0</v>
      </c>
      <c r="O373" s="31">
        <f>buff!AP374</f>
        <v>0</v>
      </c>
      <c r="P373" s="31">
        <f>buff!AQ374</f>
        <v>0</v>
      </c>
      <c r="Q373" s="31">
        <f>buff!AR374</f>
        <v>0</v>
      </c>
      <c r="R373" s="31">
        <f>buff!AS374</f>
        <v>999</v>
      </c>
      <c r="S373" s="31">
        <f>buff!AT374</f>
        <v>0</v>
      </c>
      <c r="T373" s="31">
        <f>buff!AU374</f>
        <v>0</v>
      </c>
      <c r="U373" s="31" t="str">
        <f>buff!BA374</f>
        <v/>
      </c>
      <c r="V373" s="31" t="str">
        <f>IF(buff!BL374=0,"",buff!BL374)</f>
        <v/>
      </c>
    </row>
    <row r="374" spans="1:22" x14ac:dyDescent="0.15">
      <c r="A374" s="31">
        <f>buff!Q375</f>
        <v>200280</v>
      </c>
      <c r="B374" s="31" t="str">
        <f>buff!S375</f>
        <v>被动精准lv20</v>
      </c>
      <c r="C374" s="31" t="str">
        <f>buff!T375</f>
        <v>被动精准lv20</v>
      </c>
      <c r="D374" s="31">
        <f>VLOOKUP(buff!U375,对应表!V:W,2,FALSE)</f>
        <v>1</v>
      </c>
      <c r="E374" s="31">
        <f>buff!V375</f>
        <v>0</v>
      </c>
      <c r="F374" s="31">
        <f>buff!W375</f>
        <v>0</v>
      </c>
      <c r="G374" s="31">
        <f>buff!X375</f>
        <v>0</v>
      </c>
      <c r="H374" s="31">
        <f>buff!Y375</f>
        <v>0</v>
      </c>
      <c r="I374" s="31" t="str">
        <f>buff!AJ375</f>
        <v>HIT:12|PEN:12</v>
      </c>
      <c r="J374" s="31">
        <f>buff!AK375</f>
        <v>0</v>
      </c>
      <c r="K374" s="31">
        <f>buff!AL375</f>
        <v>0</v>
      </c>
      <c r="L374" s="31">
        <f>buff!AM375</f>
        <v>0</v>
      </c>
      <c r="M374" s="31">
        <f>buff!AN375</f>
        <v>0</v>
      </c>
      <c r="N374" s="31">
        <f>buff!AO375</f>
        <v>0</v>
      </c>
      <c r="O374" s="31">
        <f>buff!AP375</f>
        <v>0</v>
      </c>
      <c r="P374" s="31">
        <f>buff!AQ375</f>
        <v>0</v>
      </c>
      <c r="Q374" s="31">
        <f>buff!AR375</f>
        <v>0</v>
      </c>
      <c r="R374" s="31">
        <f>buff!AS375</f>
        <v>999</v>
      </c>
      <c r="S374" s="31">
        <f>buff!AT375</f>
        <v>0</v>
      </c>
      <c r="T374" s="31">
        <f>buff!AU375</f>
        <v>0</v>
      </c>
      <c r="U374" s="31" t="str">
        <f>buff!BA375</f>
        <v/>
      </c>
      <c r="V374" s="31" t="str">
        <f>IF(buff!BL375=0,"",buff!BL375)</f>
        <v/>
      </c>
    </row>
    <row r="375" spans="1:22" x14ac:dyDescent="0.15">
      <c r="A375" s="31">
        <f>buff!Q376</f>
        <v>200281</v>
      </c>
      <c r="B375" s="31" t="str">
        <f>buff!S376</f>
        <v>被动急速lv1</v>
      </c>
      <c r="C375" s="31" t="str">
        <f>buff!T376</f>
        <v>被动急速lv1</v>
      </c>
      <c r="D375" s="31">
        <f>VLOOKUP(buff!U376,对应表!V:W,2,FALSE)</f>
        <v>1</v>
      </c>
      <c r="E375" s="31">
        <f>buff!V376</f>
        <v>0</v>
      </c>
      <c r="F375" s="31">
        <f>buff!W376</f>
        <v>0</v>
      </c>
      <c r="G375" s="31">
        <f>buff!X376</f>
        <v>0</v>
      </c>
      <c r="H375" s="31">
        <f>buff!Y376</f>
        <v>0</v>
      </c>
      <c r="I375" s="31" t="str">
        <f>buff!AJ376</f>
        <v>HIT:3|SPD_P:2</v>
      </c>
      <c r="J375" s="31">
        <f>buff!AK376</f>
        <v>0</v>
      </c>
      <c r="K375" s="31">
        <f>buff!AL376</f>
        <v>0</v>
      </c>
      <c r="L375" s="31">
        <f>buff!AM376</f>
        <v>0</v>
      </c>
      <c r="M375" s="31">
        <f>buff!AN376</f>
        <v>0</v>
      </c>
      <c r="N375" s="31">
        <f>buff!AO376</f>
        <v>0</v>
      </c>
      <c r="O375" s="31">
        <f>buff!AP376</f>
        <v>0</v>
      </c>
      <c r="P375" s="31">
        <f>buff!AQ376</f>
        <v>0</v>
      </c>
      <c r="Q375" s="31">
        <f>buff!AR376</f>
        <v>0</v>
      </c>
      <c r="R375" s="31">
        <f>buff!AS376</f>
        <v>999</v>
      </c>
      <c r="S375" s="31">
        <f>buff!AT376</f>
        <v>0</v>
      </c>
      <c r="T375" s="31">
        <f>buff!AU376</f>
        <v>0</v>
      </c>
      <c r="U375" s="31" t="str">
        <f>buff!BA376</f>
        <v/>
      </c>
      <c r="V375" s="31" t="str">
        <f>IF(buff!BL376=0,"",buff!BL376)</f>
        <v/>
      </c>
    </row>
    <row r="376" spans="1:22" x14ac:dyDescent="0.15">
      <c r="A376" s="31">
        <f>buff!Q377</f>
        <v>200282</v>
      </c>
      <c r="B376" s="31" t="str">
        <f>buff!S377</f>
        <v>被动急速lv2</v>
      </c>
      <c r="C376" s="31" t="str">
        <f>buff!T377</f>
        <v>被动急速lv2</v>
      </c>
      <c r="D376" s="31">
        <f>VLOOKUP(buff!U377,对应表!V:W,2,FALSE)</f>
        <v>1</v>
      </c>
      <c r="E376" s="31">
        <f>buff!V377</f>
        <v>0</v>
      </c>
      <c r="F376" s="31">
        <f>buff!W377</f>
        <v>0</v>
      </c>
      <c r="G376" s="31">
        <f>buff!X377</f>
        <v>0</v>
      </c>
      <c r="H376" s="31">
        <f>buff!Y377</f>
        <v>0</v>
      </c>
      <c r="I376" s="31" t="str">
        <f>buff!AJ377</f>
        <v>HIT:3|SPD_P:3</v>
      </c>
      <c r="J376" s="31">
        <f>buff!AK377</f>
        <v>0</v>
      </c>
      <c r="K376" s="31">
        <f>buff!AL377</f>
        <v>0</v>
      </c>
      <c r="L376" s="31">
        <f>buff!AM377</f>
        <v>0</v>
      </c>
      <c r="M376" s="31">
        <f>buff!AN377</f>
        <v>0</v>
      </c>
      <c r="N376" s="31">
        <f>buff!AO377</f>
        <v>0</v>
      </c>
      <c r="O376" s="31">
        <f>buff!AP377</f>
        <v>0</v>
      </c>
      <c r="P376" s="31">
        <f>buff!AQ377</f>
        <v>0</v>
      </c>
      <c r="Q376" s="31">
        <f>buff!AR377</f>
        <v>0</v>
      </c>
      <c r="R376" s="31">
        <f>buff!AS377</f>
        <v>999</v>
      </c>
      <c r="S376" s="31">
        <f>buff!AT377</f>
        <v>0</v>
      </c>
      <c r="T376" s="31">
        <f>buff!AU377</f>
        <v>0</v>
      </c>
      <c r="U376" s="31" t="str">
        <f>buff!BA377</f>
        <v/>
      </c>
      <c r="V376" s="31" t="str">
        <f>IF(buff!BL377=0,"",buff!BL377)</f>
        <v/>
      </c>
    </row>
    <row r="377" spans="1:22" x14ac:dyDescent="0.15">
      <c r="A377" s="31">
        <f>buff!Q378</f>
        <v>200283</v>
      </c>
      <c r="B377" s="31" t="str">
        <f>buff!S378</f>
        <v>被动急速lv3</v>
      </c>
      <c r="C377" s="31" t="str">
        <f>buff!T378</f>
        <v>被动急速lv3</v>
      </c>
      <c r="D377" s="31">
        <f>VLOOKUP(buff!U378,对应表!V:W,2,FALSE)</f>
        <v>1</v>
      </c>
      <c r="E377" s="31">
        <f>buff!V378</f>
        <v>0</v>
      </c>
      <c r="F377" s="31">
        <f>buff!W378</f>
        <v>0</v>
      </c>
      <c r="G377" s="31">
        <f>buff!X378</f>
        <v>0</v>
      </c>
      <c r="H377" s="31">
        <f>buff!Y378</f>
        <v>0</v>
      </c>
      <c r="I377" s="31" t="str">
        <f>buff!AJ378</f>
        <v>HIT:4|SPD_P:3</v>
      </c>
      <c r="J377" s="31">
        <f>buff!AK378</f>
        <v>0</v>
      </c>
      <c r="K377" s="31">
        <f>buff!AL378</f>
        <v>0</v>
      </c>
      <c r="L377" s="31">
        <f>buff!AM378</f>
        <v>0</v>
      </c>
      <c r="M377" s="31">
        <f>buff!AN378</f>
        <v>0</v>
      </c>
      <c r="N377" s="31">
        <f>buff!AO378</f>
        <v>0</v>
      </c>
      <c r="O377" s="31">
        <f>buff!AP378</f>
        <v>0</v>
      </c>
      <c r="P377" s="31">
        <f>buff!AQ378</f>
        <v>0</v>
      </c>
      <c r="Q377" s="31">
        <f>buff!AR378</f>
        <v>0</v>
      </c>
      <c r="R377" s="31">
        <f>buff!AS378</f>
        <v>999</v>
      </c>
      <c r="S377" s="31">
        <f>buff!AT378</f>
        <v>0</v>
      </c>
      <c r="T377" s="31">
        <f>buff!AU378</f>
        <v>0</v>
      </c>
      <c r="U377" s="31" t="str">
        <f>buff!BA378</f>
        <v/>
      </c>
      <c r="V377" s="31" t="str">
        <f>IF(buff!BL378=0,"",buff!BL378)</f>
        <v/>
      </c>
    </row>
    <row r="378" spans="1:22" x14ac:dyDescent="0.15">
      <c r="A378" s="31">
        <f>buff!Q379</f>
        <v>200284</v>
      </c>
      <c r="B378" s="31" t="str">
        <f>buff!S379</f>
        <v>被动急速lv4</v>
      </c>
      <c r="C378" s="31" t="str">
        <f>buff!T379</f>
        <v>被动急速lv4</v>
      </c>
      <c r="D378" s="31">
        <f>VLOOKUP(buff!U379,对应表!V:W,2,FALSE)</f>
        <v>1</v>
      </c>
      <c r="E378" s="31">
        <f>buff!V379</f>
        <v>0</v>
      </c>
      <c r="F378" s="31">
        <f>buff!W379</f>
        <v>0</v>
      </c>
      <c r="G378" s="31">
        <f>buff!X379</f>
        <v>0</v>
      </c>
      <c r="H378" s="31">
        <f>buff!Y379</f>
        <v>0</v>
      </c>
      <c r="I378" s="31" t="str">
        <f>buff!AJ379</f>
        <v>HIT:4|SPD_P:4</v>
      </c>
      <c r="J378" s="31">
        <f>buff!AK379</f>
        <v>0</v>
      </c>
      <c r="K378" s="31">
        <f>buff!AL379</f>
        <v>0</v>
      </c>
      <c r="L378" s="31">
        <f>buff!AM379</f>
        <v>0</v>
      </c>
      <c r="M378" s="31">
        <f>buff!AN379</f>
        <v>0</v>
      </c>
      <c r="N378" s="31">
        <f>buff!AO379</f>
        <v>0</v>
      </c>
      <c r="O378" s="31">
        <f>buff!AP379</f>
        <v>0</v>
      </c>
      <c r="P378" s="31">
        <f>buff!AQ379</f>
        <v>0</v>
      </c>
      <c r="Q378" s="31">
        <f>buff!AR379</f>
        <v>0</v>
      </c>
      <c r="R378" s="31">
        <f>buff!AS379</f>
        <v>999</v>
      </c>
      <c r="S378" s="31">
        <f>buff!AT379</f>
        <v>0</v>
      </c>
      <c r="T378" s="31">
        <f>buff!AU379</f>
        <v>0</v>
      </c>
      <c r="U378" s="31" t="str">
        <f>buff!BA379</f>
        <v/>
      </c>
      <c r="V378" s="31" t="str">
        <f>IF(buff!BL379=0,"",buff!BL379)</f>
        <v/>
      </c>
    </row>
    <row r="379" spans="1:22" x14ac:dyDescent="0.15">
      <c r="A379" s="31">
        <f>buff!Q380</f>
        <v>200285</v>
      </c>
      <c r="B379" s="31" t="str">
        <f>buff!S380</f>
        <v>被动急速lv5</v>
      </c>
      <c r="C379" s="31" t="str">
        <f>buff!T380</f>
        <v>被动急速lv5</v>
      </c>
      <c r="D379" s="31">
        <f>VLOOKUP(buff!U380,对应表!V:W,2,FALSE)</f>
        <v>1</v>
      </c>
      <c r="E379" s="31">
        <f>buff!V380</f>
        <v>0</v>
      </c>
      <c r="F379" s="31">
        <f>buff!W380</f>
        <v>0</v>
      </c>
      <c r="G379" s="31">
        <f>buff!X380</f>
        <v>0</v>
      </c>
      <c r="H379" s="31">
        <f>buff!Y380</f>
        <v>0</v>
      </c>
      <c r="I379" s="31" t="str">
        <f>buff!AJ380</f>
        <v>HIT:5|SPD_P:4</v>
      </c>
      <c r="J379" s="31">
        <f>buff!AK380</f>
        <v>0</v>
      </c>
      <c r="K379" s="31">
        <f>buff!AL380</f>
        <v>0</v>
      </c>
      <c r="L379" s="31">
        <f>buff!AM380</f>
        <v>0</v>
      </c>
      <c r="M379" s="31">
        <f>buff!AN380</f>
        <v>0</v>
      </c>
      <c r="N379" s="31">
        <f>buff!AO380</f>
        <v>0</v>
      </c>
      <c r="O379" s="31">
        <f>buff!AP380</f>
        <v>0</v>
      </c>
      <c r="P379" s="31">
        <f>buff!AQ380</f>
        <v>0</v>
      </c>
      <c r="Q379" s="31">
        <f>buff!AR380</f>
        <v>0</v>
      </c>
      <c r="R379" s="31">
        <f>buff!AS380</f>
        <v>999</v>
      </c>
      <c r="S379" s="31">
        <f>buff!AT380</f>
        <v>0</v>
      </c>
      <c r="T379" s="31">
        <f>buff!AU380</f>
        <v>0</v>
      </c>
      <c r="U379" s="31" t="str">
        <f>buff!BA380</f>
        <v/>
      </c>
      <c r="V379" s="31" t="str">
        <f>IF(buff!BL380=0,"",buff!BL380)</f>
        <v/>
      </c>
    </row>
    <row r="380" spans="1:22" x14ac:dyDescent="0.15">
      <c r="A380" s="31">
        <f>buff!Q381</f>
        <v>200286</v>
      </c>
      <c r="B380" s="31" t="str">
        <f>buff!S381</f>
        <v>被动急速lv6</v>
      </c>
      <c r="C380" s="31" t="str">
        <f>buff!T381</f>
        <v>被动急速lv6</v>
      </c>
      <c r="D380" s="31">
        <f>VLOOKUP(buff!U381,对应表!V:W,2,FALSE)</f>
        <v>1</v>
      </c>
      <c r="E380" s="31">
        <f>buff!V381</f>
        <v>0</v>
      </c>
      <c r="F380" s="31">
        <f>buff!W381</f>
        <v>0</v>
      </c>
      <c r="G380" s="31">
        <f>buff!X381</f>
        <v>0</v>
      </c>
      <c r="H380" s="31">
        <f>buff!Y381</f>
        <v>0</v>
      </c>
      <c r="I380" s="31" t="str">
        <f>buff!AJ381</f>
        <v>HIT:5|SPD_P:5</v>
      </c>
      <c r="J380" s="31">
        <f>buff!AK381</f>
        <v>0</v>
      </c>
      <c r="K380" s="31">
        <f>buff!AL381</f>
        <v>0</v>
      </c>
      <c r="L380" s="31">
        <f>buff!AM381</f>
        <v>0</v>
      </c>
      <c r="M380" s="31">
        <f>buff!AN381</f>
        <v>0</v>
      </c>
      <c r="N380" s="31">
        <f>buff!AO381</f>
        <v>0</v>
      </c>
      <c r="O380" s="31">
        <f>buff!AP381</f>
        <v>0</v>
      </c>
      <c r="P380" s="31">
        <f>buff!AQ381</f>
        <v>0</v>
      </c>
      <c r="Q380" s="31">
        <f>buff!AR381</f>
        <v>0</v>
      </c>
      <c r="R380" s="31">
        <f>buff!AS381</f>
        <v>999</v>
      </c>
      <c r="S380" s="31">
        <f>buff!AT381</f>
        <v>0</v>
      </c>
      <c r="T380" s="31">
        <f>buff!AU381</f>
        <v>0</v>
      </c>
      <c r="U380" s="31" t="str">
        <f>buff!BA381</f>
        <v/>
      </c>
      <c r="V380" s="31" t="str">
        <f>IF(buff!BL381=0,"",buff!BL381)</f>
        <v/>
      </c>
    </row>
    <row r="381" spans="1:22" x14ac:dyDescent="0.15">
      <c r="A381" s="31">
        <f>buff!Q382</f>
        <v>200287</v>
      </c>
      <c r="B381" s="31" t="str">
        <f>buff!S382</f>
        <v>被动急速lv7</v>
      </c>
      <c r="C381" s="31" t="str">
        <f>buff!T382</f>
        <v>被动急速lv7</v>
      </c>
      <c r="D381" s="31">
        <f>VLOOKUP(buff!U382,对应表!V:W,2,FALSE)</f>
        <v>1</v>
      </c>
      <c r="E381" s="31">
        <f>buff!V382</f>
        <v>0</v>
      </c>
      <c r="F381" s="31">
        <f>buff!W382</f>
        <v>0</v>
      </c>
      <c r="G381" s="31">
        <f>buff!X382</f>
        <v>0</v>
      </c>
      <c r="H381" s="31">
        <f>buff!Y382</f>
        <v>0</v>
      </c>
      <c r="I381" s="31" t="str">
        <f>buff!AJ382</f>
        <v>HIT:6|SPD_P:5</v>
      </c>
      <c r="J381" s="31">
        <f>buff!AK382</f>
        <v>0</v>
      </c>
      <c r="K381" s="31">
        <f>buff!AL382</f>
        <v>0</v>
      </c>
      <c r="L381" s="31">
        <f>buff!AM382</f>
        <v>0</v>
      </c>
      <c r="M381" s="31">
        <f>buff!AN382</f>
        <v>0</v>
      </c>
      <c r="N381" s="31">
        <f>buff!AO382</f>
        <v>0</v>
      </c>
      <c r="O381" s="31">
        <f>buff!AP382</f>
        <v>0</v>
      </c>
      <c r="P381" s="31">
        <f>buff!AQ382</f>
        <v>0</v>
      </c>
      <c r="Q381" s="31">
        <f>buff!AR382</f>
        <v>0</v>
      </c>
      <c r="R381" s="31">
        <f>buff!AS382</f>
        <v>999</v>
      </c>
      <c r="S381" s="31">
        <f>buff!AT382</f>
        <v>0</v>
      </c>
      <c r="T381" s="31">
        <f>buff!AU382</f>
        <v>0</v>
      </c>
      <c r="U381" s="31" t="str">
        <f>buff!BA382</f>
        <v/>
      </c>
      <c r="V381" s="31" t="str">
        <f>IF(buff!BL382=0,"",buff!BL382)</f>
        <v/>
      </c>
    </row>
    <row r="382" spans="1:22" x14ac:dyDescent="0.15">
      <c r="A382" s="31">
        <f>buff!Q383</f>
        <v>200288</v>
      </c>
      <c r="B382" s="31" t="str">
        <f>buff!S383</f>
        <v>被动急速lv8</v>
      </c>
      <c r="C382" s="31" t="str">
        <f>buff!T383</f>
        <v>被动急速lv8</v>
      </c>
      <c r="D382" s="31">
        <f>VLOOKUP(buff!U383,对应表!V:W,2,FALSE)</f>
        <v>1</v>
      </c>
      <c r="E382" s="31">
        <f>buff!V383</f>
        <v>0</v>
      </c>
      <c r="F382" s="31">
        <f>buff!W383</f>
        <v>0</v>
      </c>
      <c r="G382" s="31">
        <f>buff!X383</f>
        <v>0</v>
      </c>
      <c r="H382" s="31">
        <f>buff!Y383</f>
        <v>0</v>
      </c>
      <c r="I382" s="31" t="str">
        <f>buff!AJ383</f>
        <v>HIT:6|SPD_P:6</v>
      </c>
      <c r="J382" s="31">
        <f>buff!AK383</f>
        <v>0</v>
      </c>
      <c r="K382" s="31">
        <f>buff!AL383</f>
        <v>0</v>
      </c>
      <c r="L382" s="31">
        <f>buff!AM383</f>
        <v>0</v>
      </c>
      <c r="M382" s="31">
        <f>buff!AN383</f>
        <v>0</v>
      </c>
      <c r="N382" s="31">
        <f>buff!AO383</f>
        <v>0</v>
      </c>
      <c r="O382" s="31">
        <f>buff!AP383</f>
        <v>0</v>
      </c>
      <c r="P382" s="31">
        <f>buff!AQ383</f>
        <v>0</v>
      </c>
      <c r="Q382" s="31">
        <f>buff!AR383</f>
        <v>0</v>
      </c>
      <c r="R382" s="31">
        <f>buff!AS383</f>
        <v>999</v>
      </c>
      <c r="S382" s="31">
        <f>buff!AT383</f>
        <v>0</v>
      </c>
      <c r="T382" s="31">
        <f>buff!AU383</f>
        <v>0</v>
      </c>
      <c r="U382" s="31" t="str">
        <f>buff!BA383</f>
        <v/>
      </c>
      <c r="V382" s="31" t="str">
        <f>IF(buff!BL383=0,"",buff!BL383)</f>
        <v/>
      </c>
    </row>
    <row r="383" spans="1:22" x14ac:dyDescent="0.15">
      <c r="A383" s="31">
        <f>buff!Q384</f>
        <v>200289</v>
      </c>
      <c r="B383" s="31" t="str">
        <f>buff!S384</f>
        <v>被动急速lv9</v>
      </c>
      <c r="C383" s="31" t="str">
        <f>buff!T384</f>
        <v>被动急速lv9</v>
      </c>
      <c r="D383" s="31">
        <f>VLOOKUP(buff!U384,对应表!V:W,2,FALSE)</f>
        <v>1</v>
      </c>
      <c r="E383" s="31">
        <f>buff!V384</f>
        <v>0</v>
      </c>
      <c r="F383" s="31">
        <f>buff!W384</f>
        <v>0</v>
      </c>
      <c r="G383" s="31">
        <f>buff!X384</f>
        <v>0</v>
      </c>
      <c r="H383" s="31">
        <f>buff!Y384</f>
        <v>0</v>
      </c>
      <c r="I383" s="31" t="str">
        <f>buff!AJ384</f>
        <v>HIT:7|SPD_P:6</v>
      </c>
      <c r="J383" s="31">
        <f>buff!AK384</f>
        <v>0</v>
      </c>
      <c r="K383" s="31">
        <f>buff!AL384</f>
        <v>0</v>
      </c>
      <c r="L383" s="31">
        <f>buff!AM384</f>
        <v>0</v>
      </c>
      <c r="M383" s="31">
        <f>buff!AN384</f>
        <v>0</v>
      </c>
      <c r="N383" s="31">
        <f>buff!AO384</f>
        <v>0</v>
      </c>
      <c r="O383" s="31">
        <f>buff!AP384</f>
        <v>0</v>
      </c>
      <c r="P383" s="31">
        <f>buff!AQ384</f>
        <v>0</v>
      </c>
      <c r="Q383" s="31">
        <f>buff!AR384</f>
        <v>0</v>
      </c>
      <c r="R383" s="31">
        <f>buff!AS384</f>
        <v>999</v>
      </c>
      <c r="S383" s="31">
        <f>buff!AT384</f>
        <v>0</v>
      </c>
      <c r="T383" s="31">
        <f>buff!AU384</f>
        <v>0</v>
      </c>
      <c r="U383" s="31" t="str">
        <f>buff!BA384</f>
        <v/>
      </c>
      <c r="V383" s="31" t="str">
        <f>IF(buff!BL384=0,"",buff!BL384)</f>
        <v/>
      </c>
    </row>
    <row r="384" spans="1:22" x14ac:dyDescent="0.15">
      <c r="A384" s="31">
        <f>buff!Q385</f>
        <v>200290</v>
      </c>
      <c r="B384" s="31" t="str">
        <f>buff!S385</f>
        <v>被动急速lv10</v>
      </c>
      <c r="C384" s="31" t="str">
        <f>buff!T385</f>
        <v>被动急速lv10</v>
      </c>
      <c r="D384" s="31">
        <f>VLOOKUP(buff!U385,对应表!V:W,2,FALSE)</f>
        <v>1</v>
      </c>
      <c r="E384" s="31">
        <f>buff!V385</f>
        <v>0</v>
      </c>
      <c r="F384" s="31">
        <f>buff!W385</f>
        <v>0</v>
      </c>
      <c r="G384" s="31">
        <f>buff!X385</f>
        <v>0</v>
      </c>
      <c r="H384" s="31">
        <f>buff!Y385</f>
        <v>0</v>
      </c>
      <c r="I384" s="31" t="str">
        <f>buff!AJ385</f>
        <v>HIT:7|SPD_P:7</v>
      </c>
      <c r="J384" s="31">
        <f>buff!AK385</f>
        <v>0</v>
      </c>
      <c r="K384" s="31">
        <f>buff!AL385</f>
        <v>0</v>
      </c>
      <c r="L384" s="31">
        <f>buff!AM385</f>
        <v>0</v>
      </c>
      <c r="M384" s="31">
        <f>buff!AN385</f>
        <v>0</v>
      </c>
      <c r="N384" s="31">
        <f>buff!AO385</f>
        <v>0</v>
      </c>
      <c r="O384" s="31">
        <f>buff!AP385</f>
        <v>0</v>
      </c>
      <c r="P384" s="31">
        <f>buff!AQ385</f>
        <v>0</v>
      </c>
      <c r="Q384" s="31">
        <f>buff!AR385</f>
        <v>0</v>
      </c>
      <c r="R384" s="31">
        <f>buff!AS385</f>
        <v>999</v>
      </c>
      <c r="S384" s="31">
        <f>buff!AT385</f>
        <v>0</v>
      </c>
      <c r="T384" s="31">
        <f>buff!AU385</f>
        <v>0</v>
      </c>
      <c r="U384" s="31" t="str">
        <f>buff!BA385</f>
        <v/>
      </c>
      <c r="V384" s="31" t="str">
        <f>IF(buff!BL385=0,"",buff!BL385)</f>
        <v/>
      </c>
    </row>
    <row r="385" spans="1:22" x14ac:dyDescent="0.15">
      <c r="A385" s="31">
        <f>buff!Q386</f>
        <v>200291</v>
      </c>
      <c r="B385" s="31" t="str">
        <f>buff!S386</f>
        <v>被动急速lv11</v>
      </c>
      <c r="C385" s="31" t="str">
        <f>buff!T386</f>
        <v>被动急速lv11</v>
      </c>
      <c r="D385" s="31">
        <f>VLOOKUP(buff!U386,对应表!V:W,2,FALSE)</f>
        <v>1</v>
      </c>
      <c r="E385" s="31">
        <f>buff!V386</f>
        <v>0</v>
      </c>
      <c r="F385" s="31">
        <f>buff!W386</f>
        <v>0</v>
      </c>
      <c r="G385" s="31">
        <f>buff!X386</f>
        <v>0</v>
      </c>
      <c r="H385" s="31">
        <f>buff!Y386</f>
        <v>0</v>
      </c>
      <c r="I385" s="31" t="str">
        <f>buff!AJ386</f>
        <v>HIT:8|SPD_P:7</v>
      </c>
      <c r="J385" s="31">
        <f>buff!AK386</f>
        <v>0</v>
      </c>
      <c r="K385" s="31">
        <f>buff!AL386</f>
        <v>0</v>
      </c>
      <c r="L385" s="31">
        <f>buff!AM386</f>
        <v>0</v>
      </c>
      <c r="M385" s="31">
        <f>buff!AN386</f>
        <v>0</v>
      </c>
      <c r="N385" s="31">
        <f>buff!AO386</f>
        <v>0</v>
      </c>
      <c r="O385" s="31">
        <f>buff!AP386</f>
        <v>0</v>
      </c>
      <c r="P385" s="31">
        <f>buff!AQ386</f>
        <v>0</v>
      </c>
      <c r="Q385" s="31">
        <f>buff!AR386</f>
        <v>0</v>
      </c>
      <c r="R385" s="31">
        <f>buff!AS386</f>
        <v>999</v>
      </c>
      <c r="S385" s="31">
        <f>buff!AT386</f>
        <v>0</v>
      </c>
      <c r="T385" s="31">
        <f>buff!AU386</f>
        <v>0</v>
      </c>
      <c r="U385" s="31" t="str">
        <f>buff!BA386</f>
        <v/>
      </c>
      <c r="V385" s="31" t="str">
        <f>IF(buff!BL386=0,"",buff!BL386)</f>
        <v/>
      </c>
    </row>
    <row r="386" spans="1:22" x14ac:dyDescent="0.15">
      <c r="A386" s="31">
        <f>buff!Q387</f>
        <v>200292</v>
      </c>
      <c r="B386" s="31" t="str">
        <f>buff!S387</f>
        <v>被动急速lv12</v>
      </c>
      <c r="C386" s="31" t="str">
        <f>buff!T387</f>
        <v>被动急速lv12</v>
      </c>
      <c r="D386" s="31">
        <f>VLOOKUP(buff!U387,对应表!V:W,2,FALSE)</f>
        <v>1</v>
      </c>
      <c r="E386" s="31">
        <f>buff!V387</f>
        <v>0</v>
      </c>
      <c r="F386" s="31">
        <f>buff!W387</f>
        <v>0</v>
      </c>
      <c r="G386" s="31">
        <f>buff!X387</f>
        <v>0</v>
      </c>
      <c r="H386" s="31">
        <f>buff!Y387</f>
        <v>0</v>
      </c>
      <c r="I386" s="31" t="str">
        <f>buff!AJ387</f>
        <v>HIT:8|SPD_P:8</v>
      </c>
      <c r="J386" s="31">
        <f>buff!AK387</f>
        <v>0</v>
      </c>
      <c r="K386" s="31">
        <f>buff!AL387</f>
        <v>0</v>
      </c>
      <c r="L386" s="31">
        <f>buff!AM387</f>
        <v>0</v>
      </c>
      <c r="M386" s="31">
        <f>buff!AN387</f>
        <v>0</v>
      </c>
      <c r="N386" s="31">
        <f>buff!AO387</f>
        <v>0</v>
      </c>
      <c r="O386" s="31">
        <f>buff!AP387</f>
        <v>0</v>
      </c>
      <c r="P386" s="31">
        <f>buff!AQ387</f>
        <v>0</v>
      </c>
      <c r="Q386" s="31">
        <f>buff!AR387</f>
        <v>0</v>
      </c>
      <c r="R386" s="31">
        <f>buff!AS387</f>
        <v>999</v>
      </c>
      <c r="S386" s="31">
        <f>buff!AT387</f>
        <v>0</v>
      </c>
      <c r="T386" s="31">
        <f>buff!AU387</f>
        <v>0</v>
      </c>
      <c r="U386" s="31" t="str">
        <f>buff!BA387</f>
        <v/>
      </c>
      <c r="V386" s="31" t="str">
        <f>IF(buff!BL387=0,"",buff!BL387)</f>
        <v/>
      </c>
    </row>
    <row r="387" spans="1:22" x14ac:dyDescent="0.15">
      <c r="A387" s="31">
        <f>buff!Q388</f>
        <v>200293</v>
      </c>
      <c r="B387" s="31" t="str">
        <f>buff!S388</f>
        <v>被动急速lv13</v>
      </c>
      <c r="C387" s="31" t="str">
        <f>buff!T388</f>
        <v>被动急速lv13</v>
      </c>
      <c r="D387" s="31">
        <f>VLOOKUP(buff!U388,对应表!V:W,2,FALSE)</f>
        <v>1</v>
      </c>
      <c r="E387" s="31">
        <f>buff!V388</f>
        <v>0</v>
      </c>
      <c r="F387" s="31">
        <f>buff!W388</f>
        <v>0</v>
      </c>
      <c r="G387" s="31">
        <f>buff!X388</f>
        <v>0</v>
      </c>
      <c r="H387" s="31">
        <f>buff!Y388</f>
        <v>0</v>
      </c>
      <c r="I387" s="31" t="str">
        <f>buff!AJ388</f>
        <v>HIT:9|SPD_P:8</v>
      </c>
      <c r="J387" s="31">
        <f>buff!AK388</f>
        <v>0</v>
      </c>
      <c r="K387" s="31">
        <f>buff!AL388</f>
        <v>0</v>
      </c>
      <c r="L387" s="31">
        <f>buff!AM388</f>
        <v>0</v>
      </c>
      <c r="M387" s="31">
        <f>buff!AN388</f>
        <v>0</v>
      </c>
      <c r="N387" s="31">
        <f>buff!AO388</f>
        <v>0</v>
      </c>
      <c r="O387" s="31">
        <f>buff!AP388</f>
        <v>0</v>
      </c>
      <c r="P387" s="31">
        <f>buff!AQ388</f>
        <v>0</v>
      </c>
      <c r="Q387" s="31">
        <f>buff!AR388</f>
        <v>0</v>
      </c>
      <c r="R387" s="31">
        <f>buff!AS388</f>
        <v>999</v>
      </c>
      <c r="S387" s="31">
        <f>buff!AT388</f>
        <v>0</v>
      </c>
      <c r="T387" s="31">
        <f>buff!AU388</f>
        <v>0</v>
      </c>
      <c r="U387" s="31" t="str">
        <f>buff!BA388</f>
        <v/>
      </c>
      <c r="V387" s="31" t="str">
        <f>IF(buff!BL388=0,"",buff!BL388)</f>
        <v/>
      </c>
    </row>
    <row r="388" spans="1:22" x14ac:dyDescent="0.15">
      <c r="A388" s="31">
        <f>buff!Q389</f>
        <v>200294</v>
      </c>
      <c r="B388" s="31" t="str">
        <f>buff!S389</f>
        <v>被动急速lv14</v>
      </c>
      <c r="C388" s="31" t="str">
        <f>buff!T389</f>
        <v>被动急速lv14</v>
      </c>
      <c r="D388" s="31">
        <f>VLOOKUP(buff!U389,对应表!V:W,2,FALSE)</f>
        <v>1</v>
      </c>
      <c r="E388" s="31">
        <f>buff!V389</f>
        <v>0</v>
      </c>
      <c r="F388" s="31">
        <f>buff!W389</f>
        <v>0</v>
      </c>
      <c r="G388" s="31">
        <f>buff!X389</f>
        <v>0</v>
      </c>
      <c r="H388" s="31">
        <f>buff!Y389</f>
        <v>0</v>
      </c>
      <c r="I388" s="31" t="str">
        <f>buff!AJ389</f>
        <v>HIT:9|SPD_P:9</v>
      </c>
      <c r="J388" s="31">
        <f>buff!AK389</f>
        <v>0</v>
      </c>
      <c r="K388" s="31">
        <f>buff!AL389</f>
        <v>0</v>
      </c>
      <c r="L388" s="31">
        <f>buff!AM389</f>
        <v>0</v>
      </c>
      <c r="M388" s="31">
        <f>buff!AN389</f>
        <v>0</v>
      </c>
      <c r="N388" s="31">
        <f>buff!AO389</f>
        <v>0</v>
      </c>
      <c r="O388" s="31">
        <f>buff!AP389</f>
        <v>0</v>
      </c>
      <c r="P388" s="31">
        <f>buff!AQ389</f>
        <v>0</v>
      </c>
      <c r="Q388" s="31">
        <f>buff!AR389</f>
        <v>0</v>
      </c>
      <c r="R388" s="31">
        <f>buff!AS389</f>
        <v>999</v>
      </c>
      <c r="S388" s="31">
        <f>buff!AT389</f>
        <v>0</v>
      </c>
      <c r="T388" s="31">
        <f>buff!AU389</f>
        <v>0</v>
      </c>
      <c r="U388" s="31" t="str">
        <f>buff!BA389</f>
        <v/>
      </c>
      <c r="V388" s="31" t="str">
        <f>IF(buff!BL389=0,"",buff!BL389)</f>
        <v/>
      </c>
    </row>
    <row r="389" spans="1:22" x14ac:dyDescent="0.15">
      <c r="A389" s="31">
        <f>buff!Q390</f>
        <v>200295</v>
      </c>
      <c r="B389" s="31" t="str">
        <f>buff!S390</f>
        <v>被动急速lv15</v>
      </c>
      <c r="C389" s="31" t="str">
        <f>buff!T390</f>
        <v>被动急速lv15</v>
      </c>
      <c r="D389" s="31">
        <f>VLOOKUP(buff!U390,对应表!V:W,2,FALSE)</f>
        <v>1</v>
      </c>
      <c r="E389" s="31">
        <f>buff!V390</f>
        <v>0</v>
      </c>
      <c r="F389" s="31">
        <f>buff!W390</f>
        <v>0</v>
      </c>
      <c r="G389" s="31">
        <f>buff!X390</f>
        <v>0</v>
      </c>
      <c r="H389" s="31">
        <f>buff!Y390</f>
        <v>0</v>
      </c>
      <c r="I389" s="31" t="str">
        <f>buff!AJ390</f>
        <v>HIT:10|SPD_P:9</v>
      </c>
      <c r="J389" s="31">
        <f>buff!AK390</f>
        <v>0</v>
      </c>
      <c r="K389" s="31">
        <f>buff!AL390</f>
        <v>0</v>
      </c>
      <c r="L389" s="31">
        <f>buff!AM390</f>
        <v>0</v>
      </c>
      <c r="M389" s="31">
        <f>buff!AN390</f>
        <v>0</v>
      </c>
      <c r="N389" s="31">
        <f>buff!AO390</f>
        <v>0</v>
      </c>
      <c r="O389" s="31">
        <f>buff!AP390</f>
        <v>0</v>
      </c>
      <c r="P389" s="31">
        <f>buff!AQ390</f>
        <v>0</v>
      </c>
      <c r="Q389" s="31">
        <f>buff!AR390</f>
        <v>0</v>
      </c>
      <c r="R389" s="31">
        <f>buff!AS390</f>
        <v>999</v>
      </c>
      <c r="S389" s="31">
        <f>buff!AT390</f>
        <v>0</v>
      </c>
      <c r="T389" s="31">
        <f>buff!AU390</f>
        <v>0</v>
      </c>
      <c r="U389" s="31" t="str">
        <f>buff!BA390</f>
        <v/>
      </c>
      <c r="V389" s="31" t="str">
        <f>IF(buff!BL390=0,"",buff!BL390)</f>
        <v/>
      </c>
    </row>
    <row r="390" spans="1:22" x14ac:dyDescent="0.15">
      <c r="A390" s="31">
        <f>buff!Q391</f>
        <v>200296</v>
      </c>
      <c r="B390" s="31" t="str">
        <f>buff!S391</f>
        <v>被动急速lv16</v>
      </c>
      <c r="C390" s="31" t="str">
        <f>buff!T391</f>
        <v>被动急速lv16</v>
      </c>
      <c r="D390" s="31">
        <f>VLOOKUP(buff!U391,对应表!V:W,2,FALSE)</f>
        <v>1</v>
      </c>
      <c r="E390" s="31">
        <f>buff!V391</f>
        <v>0</v>
      </c>
      <c r="F390" s="31">
        <f>buff!W391</f>
        <v>0</v>
      </c>
      <c r="G390" s="31">
        <f>buff!X391</f>
        <v>0</v>
      </c>
      <c r="H390" s="31">
        <f>buff!Y391</f>
        <v>0</v>
      </c>
      <c r="I390" s="31" t="str">
        <f>buff!AJ391</f>
        <v>HIT:10|SPD_P:10</v>
      </c>
      <c r="J390" s="31">
        <f>buff!AK391</f>
        <v>0</v>
      </c>
      <c r="K390" s="31">
        <f>buff!AL391</f>
        <v>0</v>
      </c>
      <c r="L390" s="31">
        <f>buff!AM391</f>
        <v>0</v>
      </c>
      <c r="M390" s="31">
        <f>buff!AN391</f>
        <v>0</v>
      </c>
      <c r="N390" s="31">
        <f>buff!AO391</f>
        <v>0</v>
      </c>
      <c r="O390" s="31">
        <f>buff!AP391</f>
        <v>0</v>
      </c>
      <c r="P390" s="31">
        <f>buff!AQ391</f>
        <v>0</v>
      </c>
      <c r="Q390" s="31">
        <f>buff!AR391</f>
        <v>0</v>
      </c>
      <c r="R390" s="31">
        <f>buff!AS391</f>
        <v>999</v>
      </c>
      <c r="S390" s="31">
        <f>buff!AT391</f>
        <v>0</v>
      </c>
      <c r="T390" s="31">
        <f>buff!AU391</f>
        <v>0</v>
      </c>
      <c r="U390" s="31" t="str">
        <f>buff!BA391</f>
        <v/>
      </c>
      <c r="V390" s="31" t="str">
        <f>IF(buff!BL391=0,"",buff!BL391)</f>
        <v/>
      </c>
    </row>
    <row r="391" spans="1:22" x14ac:dyDescent="0.15">
      <c r="A391" s="31">
        <f>buff!Q392</f>
        <v>200297</v>
      </c>
      <c r="B391" s="31" t="str">
        <f>buff!S392</f>
        <v>被动急速lv17</v>
      </c>
      <c r="C391" s="31" t="str">
        <f>buff!T392</f>
        <v>被动急速lv17</v>
      </c>
      <c r="D391" s="31">
        <f>VLOOKUP(buff!U392,对应表!V:W,2,FALSE)</f>
        <v>1</v>
      </c>
      <c r="E391" s="31">
        <f>buff!V392</f>
        <v>0</v>
      </c>
      <c r="F391" s="31">
        <f>buff!W392</f>
        <v>0</v>
      </c>
      <c r="G391" s="31">
        <f>buff!X392</f>
        <v>0</v>
      </c>
      <c r="H391" s="31">
        <f>buff!Y392</f>
        <v>0</v>
      </c>
      <c r="I391" s="31" t="str">
        <f>buff!AJ392</f>
        <v>HIT:11|SPD_P:10</v>
      </c>
      <c r="J391" s="31">
        <f>buff!AK392</f>
        <v>0</v>
      </c>
      <c r="K391" s="31">
        <f>buff!AL392</f>
        <v>0</v>
      </c>
      <c r="L391" s="31">
        <f>buff!AM392</f>
        <v>0</v>
      </c>
      <c r="M391" s="31">
        <f>buff!AN392</f>
        <v>0</v>
      </c>
      <c r="N391" s="31">
        <f>buff!AO392</f>
        <v>0</v>
      </c>
      <c r="O391" s="31">
        <f>buff!AP392</f>
        <v>0</v>
      </c>
      <c r="P391" s="31">
        <f>buff!AQ392</f>
        <v>0</v>
      </c>
      <c r="Q391" s="31">
        <f>buff!AR392</f>
        <v>0</v>
      </c>
      <c r="R391" s="31">
        <f>buff!AS392</f>
        <v>999</v>
      </c>
      <c r="S391" s="31">
        <f>buff!AT392</f>
        <v>0</v>
      </c>
      <c r="T391" s="31">
        <f>buff!AU392</f>
        <v>0</v>
      </c>
      <c r="U391" s="31" t="str">
        <f>buff!BA392</f>
        <v/>
      </c>
      <c r="V391" s="31" t="str">
        <f>IF(buff!BL392=0,"",buff!BL392)</f>
        <v/>
      </c>
    </row>
    <row r="392" spans="1:22" x14ac:dyDescent="0.15">
      <c r="A392" s="31">
        <f>buff!Q393</f>
        <v>200298</v>
      </c>
      <c r="B392" s="31" t="str">
        <f>buff!S393</f>
        <v>被动急速lv18</v>
      </c>
      <c r="C392" s="31" t="str">
        <f>buff!T393</f>
        <v>被动急速lv18</v>
      </c>
      <c r="D392" s="31">
        <f>VLOOKUP(buff!U393,对应表!V:W,2,FALSE)</f>
        <v>1</v>
      </c>
      <c r="E392" s="31">
        <f>buff!V393</f>
        <v>0</v>
      </c>
      <c r="F392" s="31">
        <f>buff!W393</f>
        <v>0</v>
      </c>
      <c r="G392" s="31">
        <f>buff!X393</f>
        <v>0</v>
      </c>
      <c r="H392" s="31">
        <f>buff!Y393</f>
        <v>0</v>
      </c>
      <c r="I392" s="31" t="str">
        <f>buff!AJ393</f>
        <v>HIT:11|SPD_P:11</v>
      </c>
      <c r="J392" s="31">
        <f>buff!AK393</f>
        <v>0</v>
      </c>
      <c r="K392" s="31">
        <f>buff!AL393</f>
        <v>0</v>
      </c>
      <c r="L392" s="31">
        <f>buff!AM393</f>
        <v>0</v>
      </c>
      <c r="M392" s="31">
        <f>buff!AN393</f>
        <v>0</v>
      </c>
      <c r="N392" s="31">
        <f>buff!AO393</f>
        <v>0</v>
      </c>
      <c r="O392" s="31">
        <f>buff!AP393</f>
        <v>0</v>
      </c>
      <c r="P392" s="31">
        <f>buff!AQ393</f>
        <v>0</v>
      </c>
      <c r="Q392" s="31">
        <f>buff!AR393</f>
        <v>0</v>
      </c>
      <c r="R392" s="31">
        <f>buff!AS393</f>
        <v>999</v>
      </c>
      <c r="S392" s="31">
        <f>buff!AT393</f>
        <v>0</v>
      </c>
      <c r="T392" s="31">
        <f>buff!AU393</f>
        <v>0</v>
      </c>
      <c r="U392" s="31" t="str">
        <f>buff!BA393</f>
        <v/>
      </c>
      <c r="V392" s="31" t="str">
        <f>IF(buff!BL393=0,"",buff!BL393)</f>
        <v/>
      </c>
    </row>
    <row r="393" spans="1:22" x14ac:dyDescent="0.15">
      <c r="A393" s="31">
        <f>buff!Q394</f>
        <v>200299</v>
      </c>
      <c r="B393" s="31" t="str">
        <f>buff!S394</f>
        <v>被动急速lv19</v>
      </c>
      <c r="C393" s="31" t="str">
        <f>buff!T394</f>
        <v>被动急速lv19</v>
      </c>
      <c r="D393" s="31">
        <f>VLOOKUP(buff!U394,对应表!V:W,2,FALSE)</f>
        <v>1</v>
      </c>
      <c r="E393" s="31">
        <f>buff!V394</f>
        <v>0</v>
      </c>
      <c r="F393" s="31">
        <f>buff!W394</f>
        <v>0</v>
      </c>
      <c r="G393" s="31">
        <f>buff!X394</f>
        <v>0</v>
      </c>
      <c r="H393" s="31">
        <f>buff!Y394</f>
        <v>0</v>
      </c>
      <c r="I393" s="31" t="str">
        <f>buff!AJ394</f>
        <v>HIT:12|SPD_P:11</v>
      </c>
      <c r="J393" s="31">
        <f>buff!AK394</f>
        <v>0</v>
      </c>
      <c r="K393" s="31">
        <f>buff!AL394</f>
        <v>0</v>
      </c>
      <c r="L393" s="31">
        <f>buff!AM394</f>
        <v>0</v>
      </c>
      <c r="M393" s="31">
        <f>buff!AN394</f>
        <v>0</v>
      </c>
      <c r="N393" s="31">
        <f>buff!AO394</f>
        <v>0</v>
      </c>
      <c r="O393" s="31">
        <f>buff!AP394</f>
        <v>0</v>
      </c>
      <c r="P393" s="31">
        <f>buff!AQ394</f>
        <v>0</v>
      </c>
      <c r="Q393" s="31">
        <f>buff!AR394</f>
        <v>0</v>
      </c>
      <c r="R393" s="31">
        <f>buff!AS394</f>
        <v>999</v>
      </c>
      <c r="S393" s="31">
        <f>buff!AT394</f>
        <v>0</v>
      </c>
      <c r="T393" s="31">
        <f>buff!AU394</f>
        <v>0</v>
      </c>
      <c r="U393" s="31" t="str">
        <f>buff!BA394</f>
        <v/>
      </c>
      <c r="V393" s="31" t="str">
        <f>IF(buff!BL394=0,"",buff!BL394)</f>
        <v/>
      </c>
    </row>
    <row r="394" spans="1:22" x14ac:dyDescent="0.15">
      <c r="A394" s="31">
        <f>buff!Q395</f>
        <v>200300</v>
      </c>
      <c r="B394" s="31" t="str">
        <f>buff!S395</f>
        <v>被动急速lv20</v>
      </c>
      <c r="C394" s="31" t="str">
        <f>buff!T395</f>
        <v>被动急速lv20</v>
      </c>
      <c r="D394" s="31">
        <f>VLOOKUP(buff!U395,对应表!V:W,2,FALSE)</f>
        <v>1</v>
      </c>
      <c r="E394" s="31">
        <f>buff!V395</f>
        <v>0</v>
      </c>
      <c r="F394" s="31">
        <f>buff!W395</f>
        <v>0</v>
      </c>
      <c r="G394" s="31">
        <f>buff!X395</f>
        <v>0</v>
      </c>
      <c r="H394" s="31">
        <f>buff!Y395</f>
        <v>0</v>
      </c>
      <c r="I394" s="31" t="str">
        <f>buff!AJ395</f>
        <v>HIT:12|SPD_P:12</v>
      </c>
      <c r="J394" s="31">
        <f>buff!AK395</f>
        <v>0</v>
      </c>
      <c r="K394" s="31">
        <f>buff!AL395</f>
        <v>0</v>
      </c>
      <c r="L394" s="31">
        <f>buff!AM395</f>
        <v>0</v>
      </c>
      <c r="M394" s="31">
        <f>buff!AN395</f>
        <v>0</v>
      </c>
      <c r="N394" s="31">
        <f>buff!AO395</f>
        <v>0</v>
      </c>
      <c r="O394" s="31">
        <f>buff!AP395</f>
        <v>0</v>
      </c>
      <c r="P394" s="31">
        <f>buff!AQ395</f>
        <v>0</v>
      </c>
      <c r="Q394" s="31">
        <f>buff!AR395</f>
        <v>0</v>
      </c>
      <c r="R394" s="31">
        <f>buff!AS395</f>
        <v>999</v>
      </c>
      <c r="S394" s="31">
        <f>buff!AT395</f>
        <v>0</v>
      </c>
      <c r="T394" s="31">
        <f>buff!AU395</f>
        <v>0</v>
      </c>
      <c r="U394" s="31" t="str">
        <f>buff!BA395</f>
        <v/>
      </c>
      <c r="V394" s="31" t="str">
        <f>IF(buff!BL395=0,"",buff!BL395)</f>
        <v/>
      </c>
    </row>
    <row r="395" spans="1:22" x14ac:dyDescent="0.15">
      <c r="A395" s="31">
        <f>buff!Q396</f>
        <v>200301</v>
      </c>
      <c r="B395" s="31" t="str">
        <f>buff!S396</f>
        <v>被动守护lv1</v>
      </c>
      <c r="C395" s="31" t="str">
        <f>buff!T396</f>
        <v>被动守护lv1</v>
      </c>
      <c r="D395" s="31">
        <f>VLOOKUP(buff!U396,对应表!V:W,2,FALSE)</f>
        <v>1</v>
      </c>
      <c r="E395" s="31">
        <f>buff!V396</f>
        <v>0</v>
      </c>
      <c r="F395" s="31">
        <f>buff!W396</f>
        <v>0</v>
      </c>
      <c r="G395" s="31">
        <f>buff!X396</f>
        <v>0</v>
      </c>
      <c r="H395" s="31">
        <f>buff!Y396</f>
        <v>0</v>
      </c>
      <c r="I395" s="31" t="str">
        <f>buff!AJ396</f>
        <v>DEF_P:3|TUF:2</v>
      </c>
      <c r="J395" s="31">
        <f>buff!AK396</f>
        <v>0</v>
      </c>
      <c r="K395" s="31">
        <f>buff!AL396</f>
        <v>0</v>
      </c>
      <c r="L395" s="31">
        <f>buff!AM396</f>
        <v>0</v>
      </c>
      <c r="M395" s="31">
        <f>buff!AN396</f>
        <v>0</v>
      </c>
      <c r="N395" s="31">
        <f>buff!AO396</f>
        <v>0</v>
      </c>
      <c r="O395" s="31">
        <f>buff!AP396</f>
        <v>0</v>
      </c>
      <c r="P395" s="31">
        <f>buff!AQ396</f>
        <v>0</v>
      </c>
      <c r="Q395" s="31">
        <f>buff!AR396</f>
        <v>0</v>
      </c>
      <c r="R395" s="31">
        <f>buff!AS396</f>
        <v>999</v>
      </c>
      <c r="S395" s="31">
        <f>buff!AT396</f>
        <v>0</v>
      </c>
      <c r="T395" s="31">
        <f>buff!AU396</f>
        <v>0</v>
      </c>
      <c r="U395" s="31" t="str">
        <f>buff!BA396</f>
        <v/>
      </c>
      <c r="V395" s="31" t="str">
        <f>IF(buff!BL396=0,"",buff!BL396)</f>
        <v/>
      </c>
    </row>
    <row r="396" spans="1:22" x14ac:dyDescent="0.15">
      <c r="A396" s="31">
        <f>buff!Q397</f>
        <v>200302</v>
      </c>
      <c r="B396" s="31" t="str">
        <f>buff!S397</f>
        <v>被动守护lv2</v>
      </c>
      <c r="C396" s="31" t="str">
        <f>buff!T397</f>
        <v>被动守护lv2</v>
      </c>
      <c r="D396" s="31">
        <f>VLOOKUP(buff!U397,对应表!V:W,2,FALSE)</f>
        <v>1</v>
      </c>
      <c r="E396" s="31">
        <f>buff!V397</f>
        <v>0</v>
      </c>
      <c r="F396" s="31">
        <f>buff!W397</f>
        <v>0</v>
      </c>
      <c r="G396" s="31">
        <f>buff!X397</f>
        <v>0</v>
      </c>
      <c r="H396" s="31">
        <f>buff!Y397</f>
        <v>0</v>
      </c>
      <c r="I396" s="31" t="str">
        <f>buff!AJ397</f>
        <v>DEF_P:3|TUF:3</v>
      </c>
      <c r="J396" s="31">
        <f>buff!AK397</f>
        <v>0</v>
      </c>
      <c r="K396" s="31">
        <f>buff!AL397</f>
        <v>0</v>
      </c>
      <c r="L396" s="31">
        <f>buff!AM397</f>
        <v>0</v>
      </c>
      <c r="M396" s="31">
        <f>buff!AN397</f>
        <v>0</v>
      </c>
      <c r="N396" s="31">
        <f>buff!AO397</f>
        <v>0</v>
      </c>
      <c r="O396" s="31">
        <f>buff!AP397</f>
        <v>0</v>
      </c>
      <c r="P396" s="31">
        <f>buff!AQ397</f>
        <v>0</v>
      </c>
      <c r="Q396" s="31">
        <f>buff!AR397</f>
        <v>0</v>
      </c>
      <c r="R396" s="31">
        <f>buff!AS397</f>
        <v>999</v>
      </c>
      <c r="S396" s="31">
        <f>buff!AT397</f>
        <v>0</v>
      </c>
      <c r="T396" s="31">
        <f>buff!AU397</f>
        <v>0</v>
      </c>
      <c r="U396" s="31" t="str">
        <f>buff!BA397</f>
        <v/>
      </c>
      <c r="V396" s="31" t="str">
        <f>IF(buff!BL397=0,"",buff!BL397)</f>
        <v/>
      </c>
    </row>
    <row r="397" spans="1:22" x14ac:dyDescent="0.15">
      <c r="A397" s="31">
        <f>buff!Q398</f>
        <v>200303</v>
      </c>
      <c r="B397" s="31" t="str">
        <f>buff!S398</f>
        <v>被动守护lv3</v>
      </c>
      <c r="C397" s="31" t="str">
        <f>buff!T398</f>
        <v>被动守护lv3</v>
      </c>
      <c r="D397" s="31">
        <f>VLOOKUP(buff!U398,对应表!V:W,2,FALSE)</f>
        <v>1</v>
      </c>
      <c r="E397" s="31">
        <f>buff!V398</f>
        <v>0</v>
      </c>
      <c r="F397" s="31">
        <f>buff!W398</f>
        <v>0</v>
      </c>
      <c r="G397" s="31">
        <f>buff!X398</f>
        <v>0</v>
      </c>
      <c r="H397" s="31">
        <f>buff!Y398</f>
        <v>0</v>
      </c>
      <c r="I397" s="31" t="str">
        <f>buff!AJ398</f>
        <v>DEF_P:4|TUF:3</v>
      </c>
      <c r="J397" s="31">
        <f>buff!AK398</f>
        <v>0</v>
      </c>
      <c r="K397" s="31">
        <f>buff!AL398</f>
        <v>0</v>
      </c>
      <c r="L397" s="31">
        <f>buff!AM398</f>
        <v>0</v>
      </c>
      <c r="M397" s="31">
        <f>buff!AN398</f>
        <v>0</v>
      </c>
      <c r="N397" s="31">
        <f>buff!AO398</f>
        <v>0</v>
      </c>
      <c r="O397" s="31">
        <f>buff!AP398</f>
        <v>0</v>
      </c>
      <c r="P397" s="31">
        <f>buff!AQ398</f>
        <v>0</v>
      </c>
      <c r="Q397" s="31">
        <f>buff!AR398</f>
        <v>0</v>
      </c>
      <c r="R397" s="31">
        <f>buff!AS398</f>
        <v>999</v>
      </c>
      <c r="S397" s="31">
        <f>buff!AT398</f>
        <v>0</v>
      </c>
      <c r="T397" s="31">
        <f>buff!AU398</f>
        <v>0</v>
      </c>
      <c r="U397" s="31" t="str">
        <f>buff!BA398</f>
        <v/>
      </c>
      <c r="V397" s="31" t="str">
        <f>IF(buff!BL398=0,"",buff!BL398)</f>
        <v/>
      </c>
    </row>
    <row r="398" spans="1:22" x14ac:dyDescent="0.15">
      <c r="A398" s="31">
        <f>buff!Q399</f>
        <v>200304</v>
      </c>
      <c r="B398" s="31" t="str">
        <f>buff!S399</f>
        <v>被动守护lv4</v>
      </c>
      <c r="C398" s="31" t="str">
        <f>buff!T399</f>
        <v>被动守护lv4</v>
      </c>
      <c r="D398" s="31">
        <f>VLOOKUP(buff!U399,对应表!V:W,2,FALSE)</f>
        <v>1</v>
      </c>
      <c r="E398" s="31">
        <f>buff!V399</f>
        <v>0</v>
      </c>
      <c r="F398" s="31">
        <f>buff!W399</f>
        <v>0</v>
      </c>
      <c r="G398" s="31">
        <f>buff!X399</f>
        <v>0</v>
      </c>
      <c r="H398" s="31">
        <f>buff!Y399</f>
        <v>0</v>
      </c>
      <c r="I398" s="31" t="str">
        <f>buff!AJ399</f>
        <v>DEF_P:4|TUF:4</v>
      </c>
      <c r="J398" s="31">
        <f>buff!AK399</f>
        <v>0</v>
      </c>
      <c r="K398" s="31">
        <f>buff!AL399</f>
        <v>0</v>
      </c>
      <c r="L398" s="31">
        <f>buff!AM399</f>
        <v>0</v>
      </c>
      <c r="M398" s="31">
        <f>buff!AN399</f>
        <v>0</v>
      </c>
      <c r="N398" s="31">
        <f>buff!AO399</f>
        <v>0</v>
      </c>
      <c r="O398" s="31">
        <f>buff!AP399</f>
        <v>0</v>
      </c>
      <c r="P398" s="31">
        <f>buff!AQ399</f>
        <v>0</v>
      </c>
      <c r="Q398" s="31">
        <f>buff!AR399</f>
        <v>0</v>
      </c>
      <c r="R398" s="31">
        <f>buff!AS399</f>
        <v>999</v>
      </c>
      <c r="S398" s="31">
        <f>buff!AT399</f>
        <v>0</v>
      </c>
      <c r="T398" s="31">
        <f>buff!AU399</f>
        <v>0</v>
      </c>
      <c r="U398" s="31" t="str">
        <f>buff!BA399</f>
        <v/>
      </c>
      <c r="V398" s="31" t="str">
        <f>IF(buff!BL399=0,"",buff!BL399)</f>
        <v/>
      </c>
    </row>
    <row r="399" spans="1:22" x14ac:dyDescent="0.15">
      <c r="A399" s="31">
        <f>buff!Q400</f>
        <v>200305</v>
      </c>
      <c r="B399" s="31" t="str">
        <f>buff!S400</f>
        <v>被动守护lv5</v>
      </c>
      <c r="C399" s="31" t="str">
        <f>buff!T400</f>
        <v>被动守护lv5</v>
      </c>
      <c r="D399" s="31">
        <f>VLOOKUP(buff!U400,对应表!V:W,2,FALSE)</f>
        <v>1</v>
      </c>
      <c r="E399" s="31">
        <f>buff!V400</f>
        <v>0</v>
      </c>
      <c r="F399" s="31">
        <f>buff!W400</f>
        <v>0</v>
      </c>
      <c r="G399" s="31">
        <f>buff!X400</f>
        <v>0</v>
      </c>
      <c r="H399" s="31">
        <f>buff!Y400</f>
        <v>0</v>
      </c>
      <c r="I399" s="31" t="str">
        <f>buff!AJ400</f>
        <v>DEF_P:5|TUF:4</v>
      </c>
      <c r="J399" s="31">
        <f>buff!AK400</f>
        <v>0</v>
      </c>
      <c r="K399" s="31">
        <f>buff!AL400</f>
        <v>0</v>
      </c>
      <c r="L399" s="31">
        <f>buff!AM400</f>
        <v>0</v>
      </c>
      <c r="M399" s="31">
        <f>buff!AN400</f>
        <v>0</v>
      </c>
      <c r="N399" s="31">
        <f>buff!AO400</f>
        <v>0</v>
      </c>
      <c r="O399" s="31">
        <f>buff!AP400</f>
        <v>0</v>
      </c>
      <c r="P399" s="31">
        <f>buff!AQ400</f>
        <v>0</v>
      </c>
      <c r="Q399" s="31">
        <f>buff!AR400</f>
        <v>0</v>
      </c>
      <c r="R399" s="31">
        <f>buff!AS400</f>
        <v>999</v>
      </c>
      <c r="S399" s="31">
        <f>buff!AT400</f>
        <v>0</v>
      </c>
      <c r="T399" s="31">
        <f>buff!AU400</f>
        <v>0</v>
      </c>
      <c r="U399" s="31" t="str">
        <f>buff!BA400</f>
        <v/>
      </c>
      <c r="V399" s="31" t="str">
        <f>IF(buff!BL400=0,"",buff!BL400)</f>
        <v/>
      </c>
    </row>
    <row r="400" spans="1:22" x14ac:dyDescent="0.15">
      <c r="A400" s="31">
        <f>buff!Q401</f>
        <v>200306</v>
      </c>
      <c r="B400" s="31" t="str">
        <f>buff!S401</f>
        <v>被动守护lv6</v>
      </c>
      <c r="C400" s="31" t="str">
        <f>buff!T401</f>
        <v>被动守护lv6</v>
      </c>
      <c r="D400" s="31">
        <f>VLOOKUP(buff!U401,对应表!V:W,2,FALSE)</f>
        <v>1</v>
      </c>
      <c r="E400" s="31">
        <f>buff!V401</f>
        <v>0</v>
      </c>
      <c r="F400" s="31">
        <f>buff!W401</f>
        <v>0</v>
      </c>
      <c r="G400" s="31">
        <f>buff!X401</f>
        <v>0</v>
      </c>
      <c r="H400" s="31">
        <f>buff!Y401</f>
        <v>0</v>
      </c>
      <c r="I400" s="31" t="str">
        <f>buff!AJ401</f>
        <v>DEF_P:5|TUF:5</v>
      </c>
      <c r="J400" s="31">
        <f>buff!AK401</f>
        <v>0</v>
      </c>
      <c r="K400" s="31">
        <f>buff!AL401</f>
        <v>0</v>
      </c>
      <c r="L400" s="31">
        <f>buff!AM401</f>
        <v>0</v>
      </c>
      <c r="M400" s="31">
        <f>buff!AN401</f>
        <v>0</v>
      </c>
      <c r="N400" s="31">
        <f>buff!AO401</f>
        <v>0</v>
      </c>
      <c r="O400" s="31">
        <f>buff!AP401</f>
        <v>0</v>
      </c>
      <c r="P400" s="31">
        <f>buff!AQ401</f>
        <v>0</v>
      </c>
      <c r="Q400" s="31">
        <f>buff!AR401</f>
        <v>0</v>
      </c>
      <c r="R400" s="31">
        <f>buff!AS401</f>
        <v>999</v>
      </c>
      <c r="S400" s="31">
        <f>buff!AT401</f>
        <v>0</v>
      </c>
      <c r="T400" s="31">
        <f>buff!AU401</f>
        <v>0</v>
      </c>
      <c r="U400" s="31" t="str">
        <f>buff!BA401</f>
        <v/>
      </c>
      <c r="V400" s="31" t="str">
        <f>IF(buff!BL401=0,"",buff!BL401)</f>
        <v/>
      </c>
    </row>
    <row r="401" spans="1:22" x14ac:dyDescent="0.15">
      <c r="A401" s="31">
        <f>buff!Q402</f>
        <v>200307</v>
      </c>
      <c r="B401" s="31" t="str">
        <f>buff!S402</f>
        <v>被动守护lv7</v>
      </c>
      <c r="C401" s="31" t="str">
        <f>buff!T402</f>
        <v>被动守护lv7</v>
      </c>
      <c r="D401" s="31">
        <f>VLOOKUP(buff!U402,对应表!V:W,2,FALSE)</f>
        <v>1</v>
      </c>
      <c r="E401" s="31">
        <f>buff!V402</f>
        <v>0</v>
      </c>
      <c r="F401" s="31">
        <f>buff!W402</f>
        <v>0</v>
      </c>
      <c r="G401" s="31">
        <f>buff!X402</f>
        <v>0</v>
      </c>
      <c r="H401" s="31">
        <f>buff!Y402</f>
        <v>0</v>
      </c>
      <c r="I401" s="31" t="str">
        <f>buff!AJ402</f>
        <v>DEF_P:6|TUF:5</v>
      </c>
      <c r="J401" s="31">
        <f>buff!AK402</f>
        <v>0</v>
      </c>
      <c r="K401" s="31">
        <f>buff!AL402</f>
        <v>0</v>
      </c>
      <c r="L401" s="31">
        <f>buff!AM402</f>
        <v>0</v>
      </c>
      <c r="M401" s="31">
        <f>buff!AN402</f>
        <v>0</v>
      </c>
      <c r="N401" s="31">
        <f>buff!AO402</f>
        <v>0</v>
      </c>
      <c r="O401" s="31">
        <f>buff!AP402</f>
        <v>0</v>
      </c>
      <c r="P401" s="31">
        <f>buff!AQ402</f>
        <v>0</v>
      </c>
      <c r="Q401" s="31">
        <f>buff!AR402</f>
        <v>0</v>
      </c>
      <c r="R401" s="31">
        <f>buff!AS402</f>
        <v>999</v>
      </c>
      <c r="S401" s="31">
        <f>buff!AT402</f>
        <v>0</v>
      </c>
      <c r="T401" s="31">
        <f>buff!AU402</f>
        <v>0</v>
      </c>
      <c r="U401" s="31" t="str">
        <f>buff!BA402</f>
        <v/>
      </c>
      <c r="V401" s="31" t="str">
        <f>IF(buff!BL402=0,"",buff!BL402)</f>
        <v/>
      </c>
    </row>
    <row r="402" spans="1:22" x14ac:dyDescent="0.15">
      <c r="A402" s="31">
        <f>buff!Q403</f>
        <v>200308</v>
      </c>
      <c r="B402" s="31" t="str">
        <f>buff!S403</f>
        <v>被动守护lv8</v>
      </c>
      <c r="C402" s="31" t="str">
        <f>buff!T403</f>
        <v>被动守护lv8</v>
      </c>
      <c r="D402" s="31">
        <f>VLOOKUP(buff!U403,对应表!V:W,2,FALSE)</f>
        <v>1</v>
      </c>
      <c r="E402" s="31">
        <f>buff!V403</f>
        <v>0</v>
      </c>
      <c r="F402" s="31">
        <f>buff!W403</f>
        <v>0</v>
      </c>
      <c r="G402" s="31">
        <f>buff!X403</f>
        <v>0</v>
      </c>
      <c r="H402" s="31">
        <f>buff!Y403</f>
        <v>0</v>
      </c>
      <c r="I402" s="31" t="str">
        <f>buff!AJ403</f>
        <v>DEF_P:6|TUF:6</v>
      </c>
      <c r="J402" s="31">
        <f>buff!AK403</f>
        <v>0</v>
      </c>
      <c r="K402" s="31">
        <f>buff!AL403</f>
        <v>0</v>
      </c>
      <c r="L402" s="31">
        <f>buff!AM403</f>
        <v>0</v>
      </c>
      <c r="M402" s="31">
        <f>buff!AN403</f>
        <v>0</v>
      </c>
      <c r="N402" s="31">
        <f>buff!AO403</f>
        <v>0</v>
      </c>
      <c r="O402" s="31">
        <f>buff!AP403</f>
        <v>0</v>
      </c>
      <c r="P402" s="31">
        <f>buff!AQ403</f>
        <v>0</v>
      </c>
      <c r="Q402" s="31">
        <f>buff!AR403</f>
        <v>0</v>
      </c>
      <c r="R402" s="31">
        <f>buff!AS403</f>
        <v>999</v>
      </c>
      <c r="S402" s="31">
        <f>buff!AT403</f>
        <v>0</v>
      </c>
      <c r="T402" s="31">
        <f>buff!AU403</f>
        <v>0</v>
      </c>
      <c r="U402" s="31" t="str">
        <f>buff!BA403</f>
        <v/>
      </c>
      <c r="V402" s="31" t="str">
        <f>IF(buff!BL403=0,"",buff!BL403)</f>
        <v/>
      </c>
    </row>
    <row r="403" spans="1:22" x14ac:dyDescent="0.15">
      <c r="A403" s="31">
        <f>buff!Q404</f>
        <v>200309</v>
      </c>
      <c r="B403" s="31" t="str">
        <f>buff!S404</f>
        <v>被动守护lv9</v>
      </c>
      <c r="C403" s="31" t="str">
        <f>buff!T404</f>
        <v>被动守护lv9</v>
      </c>
      <c r="D403" s="31">
        <f>VLOOKUP(buff!U404,对应表!V:W,2,FALSE)</f>
        <v>1</v>
      </c>
      <c r="E403" s="31">
        <f>buff!V404</f>
        <v>0</v>
      </c>
      <c r="F403" s="31">
        <f>buff!W404</f>
        <v>0</v>
      </c>
      <c r="G403" s="31">
        <f>buff!X404</f>
        <v>0</v>
      </c>
      <c r="H403" s="31">
        <f>buff!Y404</f>
        <v>0</v>
      </c>
      <c r="I403" s="31" t="str">
        <f>buff!AJ404</f>
        <v>DEF_P:7|TUF:6</v>
      </c>
      <c r="J403" s="31">
        <f>buff!AK404</f>
        <v>0</v>
      </c>
      <c r="K403" s="31">
        <f>buff!AL404</f>
        <v>0</v>
      </c>
      <c r="L403" s="31">
        <f>buff!AM404</f>
        <v>0</v>
      </c>
      <c r="M403" s="31">
        <f>buff!AN404</f>
        <v>0</v>
      </c>
      <c r="N403" s="31">
        <f>buff!AO404</f>
        <v>0</v>
      </c>
      <c r="O403" s="31">
        <f>buff!AP404</f>
        <v>0</v>
      </c>
      <c r="P403" s="31">
        <f>buff!AQ404</f>
        <v>0</v>
      </c>
      <c r="Q403" s="31">
        <f>buff!AR404</f>
        <v>0</v>
      </c>
      <c r="R403" s="31">
        <f>buff!AS404</f>
        <v>999</v>
      </c>
      <c r="S403" s="31">
        <f>buff!AT404</f>
        <v>0</v>
      </c>
      <c r="T403" s="31">
        <f>buff!AU404</f>
        <v>0</v>
      </c>
      <c r="U403" s="31" t="str">
        <f>buff!BA404</f>
        <v/>
      </c>
      <c r="V403" s="31" t="str">
        <f>IF(buff!BL404=0,"",buff!BL404)</f>
        <v/>
      </c>
    </row>
    <row r="404" spans="1:22" x14ac:dyDescent="0.15">
      <c r="A404" s="31">
        <f>buff!Q405</f>
        <v>200310</v>
      </c>
      <c r="B404" s="31" t="str">
        <f>buff!S405</f>
        <v>被动守护lv10</v>
      </c>
      <c r="C404" s="31" t="str">
        <f>buff!T405</f>
        <v>被动守护lv10</v>
      </c>
      <c r="D404" s="31">
        <f>VLOOKUP(buff!U405,对应表!V:W,2,FALSE)</f>
        <v>1</v>
      </c>
      <c r="E404" s="31">
        <f>buff!V405</f>
        <v>0</v>
      </c>
      <c r="F404" s="31">
        <f>buff!W405</f>
        <v>0</v>
      </c>
      <c r="G404" s="31">
        <f>buff!X405</f>
        <v>0</v>
      </c>
      <c r="H404" s="31">
        <f>buff!Y405</f>
        <v>0</v>
      </c>
      <c r="I404" s="31" t="str">
        <f>buff!AJ405</f>
        <v>DEF_P:7|TUF:7</v>
      </c>
      <c r="J404" s="31">
        <f>buff!AK405</f>
        <v>0</v>
      </c>
      <c r="K404" s="31">
        <f>buff!AL405</f>
        <v>0</v>
      </c>
      <c r="L404" s="31">
        <f>buff!AM405</f>
        <v>0</v>
      </c>
      <c r="M404" s="31">
        <f>buff!AN405</f>
        <v>0</v>
      </c>
      <c r="N404" s="31">
        <f>buff!AO405</f>
        <v>0</v>
      </c>
      <c r="O404" s="31">
        <f>buff!AP405</f>
        <v>0</v>
      </c>
      <c r="P404" s="31">
        <f>buff!AQ405</f>
        <v>0</v>
      </c>
      <c r="Q404" s="31">
        <f>buff!AR405</f>
        <v>0</v>
      </c>
      <c r="R404" s="31">
        <f>buff!AS405</f>
        <v>999</v>
      </c>
      <c r="S404" s="31">
        <f>buff!AT405</f>
        <v>0</v>
      </c>
      <c r="T404" s="31">
        <f>buff!AU405</f>
        <v>0</v>
      </c>
      <c r="U404" s="31" t="str">
        <f>buff!BA405</f>
        <v/>
      </c>
      <c r="V404" s="31" t="str">
        <f>IF(buff!BL405=0,"",buff!BL405)</f>
        <v/>
      </c>
    </row>
    <row r="405" spans="1:22" x14ac:dyDescent="0.15">
      <c r="A405" s="31">
        <f>buff!Q406</f>
        <v>200311</v>
      </c>
      <c r="B405" s="31" t="str">
        <f>buff!S406</f>
        <v>被动守护lv11</v>
      </c>
      <c r="C405" s="31" t="str">
        <f>buff!T406</f>
        <v>被动守护lv11</v>
      </c>
      <c r="D405" s="31">
        <f>VLOOKUP(buff!U406,对应表!V:W,2,FALSE)</f>
        <v>1</v>
      </c>
      <c r="E405" s="31">
        <f>buff!V406</f>
        <v>0</v>
      </c>
      <c r="F405" s="31">
        <f>buff!W406</f>
        <v>0</v>
      </c>
      <c r="G405" s="31">
        <f>buff!X406</f>
        <v>0</v>
      </c>
      <c r="H405" s="31">
        <f>buff!Y406</f>
        <v>0</v>
      </c>
      <c r="I405" s="31" t="str">
        <f>buff!AJ406</f>
        <v>DEF_P:8|TUF:7</v>
      </c>
      <c r="J405" s="31">
        <f>buff!AK406</f>
        <v>0</v>
      </c>
      <c r="K405" s="31">
        <f>buff!AL406</f>
        <v>0</v>
      </c>
      <c r="L405" s="31">
        <f>buff!AM406</f>
        <v>0</v>
      </c>
      <c r="M405" s="31">
        <f>buff!AN406</f>
        <v>0</v>
      </c>
      <c r="N405" s="31">
        <f>buff!AO406</f>
        <v>0</v>
      </c>
      <c r="O405" s="31">
        <f>buff!AP406</f>
        <v>0</v>
      </c>
      <c r="P405" s="31">
        <f>buff!AQ406</f>
        <v>0</v>
      </c>
      <c r="Q405" s="31">
        <f>buff!AR406</f>
        <v>0</v>
      </c>
      <c r="R405" s="31">
        <f>buff!AS406</f>
        <v>999</v>
      </c>
      <c r="S405" s="31">
        <f>buff!AT406</f>
        <v>0</v>
      </c>
      <c r="T405" s="31">
        <f>buff!AU406</f>
        <v>0</v>
      </c>
      <c r="U405" s="31" t="str">
        <f>buff!BA406</f>
        <v/>
      </c>
      <c r="V405" s="31" t="str">
        <f>IF(buff!BL406=0,"",buff!BL406)</f>
        <v/>
      </c>
    </row>
    <row r="406" spans="1:22" x14ac:dyDescent="0.15">
      <c r="A406" s="31">
        <f>buff!Q407</f>
        <v>200312</v>
      </c>
      <c r="B406" s="31" t="str">
        <f>buff!S407</f>
        <v>被动守护lv12</v>
      </c>
      <c r="C406" s="31" t="str">
        <f>buff!T407</f>
        <v>被动守护lv12</v>
      </c>
      <c r="D406" s="31">
        <f>VLOOKUP(buff!U407,对应表!V:W,2,FALSE)</f>
        <v>1</v>
      </c>
      <c r="E406" s="31">
        <f>buff!V407</f>
        <v>0</v>
      </c>
      <c r="F406" s="31">
        <f>buff!W407</f>
        <v>0</v>
      </c>
      <c r="G406" s="31">
        <f>buff!X407</f>
        <v>0</v>
      </c>
      <c r="H406" s="31">
        <f>buff!Y407</f>
        <v>0</v>
      </c>
      <c r="I406" s="31" t="str">
        <f>buff!AJ407</f>
        <v>DEF_P:8|TUF:8</v>
      </c>
      <c r="J406" s="31">
        <f>buff!AK407</f>
        <v>0</v>
      </c>
      <c r="K406" s="31">
        <f>buff!AL407</f>
        <v>0</v>
      </c>
      <c r="L406" s="31">
        <f>buff!AM407</f>
        <v>0</v>
      </c>
      <c r="M406" s="31">
        <f>buff!AN407</f>
        <v>0</v>
      </c>
      <c r="N406" s="31">
        <f>buff!AO407</f>
        <v>0</v>
      </c>
      <c r="O406" s="31">
        <f>buff!AP407</f>
        <v>0</v>
      </c>
      <c r="P406" s="31">
        <f>buff!AQ407</f>
        <v>0</v>
      </c>
      <c r="Q406" s="31">
        <f>buff!AR407</f>
        <v>0</v>
      </c>
      <c r="R406" s="31">
        <f>buff!AS407</f>
        <v>999</v>
      </c>
      <c r="S406" s="31">
        <f>buff!AT407</f>
        <v>0</v>
      </c>
      <c r="T406" s="31">
        <f>buff!AU407</f>
        <v>0</v>
      </c>
      <c r="U406" s="31" t="str">
        <f>buff!BA407</f>
        <v/>
      </c>
      <c r="V406" s="31" t="str">
        <f>IF(buff!BL407=0,"",buff!BL407)</f>
        <v/>
      </c>
    </row>
    <row r="407" spans="1:22" x14ac:dyDescent="0.15">
      <c r="A407" s="31">
        <f>buff!Q408</f>
        <v>200313</v>
      </c>
      <c r="B407" s="31" t="str">
        <f>buff!S408</f>
        <v>被动守护lv13</v>
      </c>
      <c r="C407" s="31" t="str">
        <f>buff!T408</f>
        <v>被动守护lv13</v>
      </c>
      <c r="D407" s="31">
        <f>VLOOKUP(buff!U408,对应表!V:W,2,FALSE)</f>
        <v>1</v>
      </c>
      <c r="E407" s="31">
        <f>buff!V408</f>
        <v>0</v>
      </c>
      <c r="F407" s="31">
        <f>buff!W408</f>
        <v>0</v>
      </c>
      <c r="G407" s="31">
        <f>buff!X408</f>
        <v>0</v>
      </c>
      <c r="H407" s="31">
        <f>buff!Y408</f>
        <v>0</v>
      </c>
      <c r="I407" s="31" t="str">
        <f>buff!AJ408</f>
        <v>DEF_P:9|TUF:8</v>
      </c>
      <c r="J407" s="31">
        <f>buff!AK408</f>
        <v>0</v>
      </c>
      <c r="K407" s="31">
        <f>buff!AL408</f>
        <v>0</v>
      </c>
      <c r="L407" s="31">
        <f>buff!AM408</f>
        <v>0</v>
      </c>
      <c r="M407" s="31">
        <f>buff!AN408</f>
        <v>0</v>
      </c>
      <c r="N407" s="31">
        <f>buff!AO408</f>
        <v>0</v>
      </c>
      <c r="O407" s="31">
        <f>buff!AP408</f>
        <v>0</v>
      </c>
      <c r="P407" s="31">
        <f>buff!AQ408</f>
        <v>0</v>
      </c>
      <c r="Q407" s="31">
        <f>buff!AR408</f>
        <v>0</v>
      </c>
      <c r="R407" s="31">
        <f>buff!AS408</f>
        <v>999</v>
      </c>
      <c r="S407" s="31">
        <f>buff!AT408</f>
        <v>0</v>
      </c>
      <c r="T407" s="31">
        <f>buff!AU408</f>
        <v>0</v>
      </c>
      <c r="U407" s="31" t="str">
        <f>buff!BA408</f>
        <v/>
      </c>
      <c r="V407" s="31" t="str">
        <f>IF(buff!BL408=0,"",buff!BL408)</f>
        <v/>
      </c>
    </row>
    <row r="408" spans="1:22" x14ac:dyDescent="0.15">
      <c r="A408" s="31">
        <f>buff!Q409</f>
        <v>200314</v>
      </c>
      <c r="B408" s="31" t="str">
        <f>buff!S409</f>
        <v>被动守护lv14</v>
      </c>
      <c r="C408" s="31" t="str">
        <f>buff!T409</f>
        <v>被动守护lv14</v>
      </c>
      <c r="D408" s="31">
        <f>VLOOKUP(buff!U409,对应表!V:W,2,FALSE)</f>
        <v>1</v>
      </c>
      <c r="E408" s="31">
        <f>buff!V409</f>
        <v>0</v>
      </c>
      <c r="F408" s="31">
        <f>buff!W409</f>
        <v>0</v>
      </c>
      <c r="G408" s="31">
        <f>buff!X409</f>
        <v>0</v>
      </c>
      <c r="H408" s="31">
        <f>buff!Y409</f>
        <v>0</v>
      </c>
      <c r="I408" s="31" t="str">
        <f>buff!AJ409</f>
        <v>DEF_P:9|TUF:9</v>
      </c>
      <c r="J408" s="31">
        <f>buff!AK409</f>
        <v>0</v>
      </c>
      <c r="K408" s="31">
        <f>buff!AL409</f>
        <v>0</v>
      </c>
      <c r="L408" s="31">
        <f>buff!AM409</f>
        <v>0</v>
      </c>
      <c r="M408" s="31">
        <f>buff!AN409</f>
        <v>0</v>
      </c>
      <c r="N408" s="31">
        <f>buff!AO409</f>
        <v>0</v>
      </c>
      <c r="O408" s="31">
        <f>buff!AP409</f>
        <v>0</v>
      </c>
      <c r="P408" s="31">
        <f>buff!AQ409</f>
        <v>0</v>
      </c>
      <c r="Q408" s="31">
        <f>buff!AR409</f>
        <v>0</v>
      </c>
      <c r="R408" s="31">
        <f>buff!AS409</f>
        <v>999</v>
      </c>
      <c r="S408" s="31">
        <f>buff!AT409</f>
        <v>0</v>
      </c>
      <c r="T408" s="31">
        <f>buff!AU409</f>
        <v>0</v>
      </c>
      <c r="U408" s="31" t="str">
        <f>buff!BA409</f>
        <v/>
      </c>
      <c r="V408" s="31" t="str">
        <f>IF(buff!BL409=0,"",buff!BL409)</f>
        <v/>
      </c>
    </row>
    <row r="409" spans="1:22" x14ac:dyDescent="0.15">
      <c r="A409" s="31">
        <f>buff!Q410</f>
        <v>200315</v>
      </c>
      <c r="B409" s="31" t="str">
        <f>buff!S410</f>
        <v>被动守护lv15</v>
      </c>
      <c r="C409" s="31" t="str">
        <f>buff!T410</f>
        <v>被动守护lv15</v>
      </c>
      <c r="D409" s="31">
        <f>VLOOKUP(buff!U410,对应表!V:W,2,FALSE)</f>
        <v>1</v>
      </c>
      <c r="E409" s="31">
        <f>buff!V410</f>
        <v>0</v>
      </c>
      <c r="F409" s="31">
        <f>buff!W410</f>
        <v>0</v>
      </c>
      <c r="G409" s="31">
        <f>buff!X410</f>
        <v>0</v>
      </c>
      <c r="H409" s="31">
        <f>buff!Y410</f>
        <v>0</v>
      </c>
      <c r="I409" s="31" t="str">
        <f>buff!AJ410</f>
        <v>DEF_P:10|TUF:9</v>
      </c>
      <c r="J409" s="31">
        <f>buff!AK410</f>
        <v>0</v>
      </c>
      <c r="K409" s="31">
        <f>buff!AL410</f>
        <v>0</v>
      </c>
      <c r="L409" s="31">
        <f>buff!AM410</f>
        <v>0</v>
      </c>
      <c r="M409" s="31">
        <f>buff!AN410</f>
        <v>0</v>
      </c>
      <c r="N409" s="31">
        <f>buff!AO410</f>
        <v>0</v>
      </c>
      <c r="O409" s="31">
        <f>buff!AP410</f>
        <v>0</v>
      </c>
      <c r="P409" s="31">
        <f>buff!AQ410</f>
        <v>0</v>
      </c>
      <c r="Q409" s="31">
        <f>buff!AR410</f>
        <v>0</v>
      </c>
      <c r="R409" s="31">
        <f>buff!AS410</f>
        <v>999</v>
      </c>
      <c r="S409" s="31">
        <f>buff!AT410</f>
        <v>0</v>
      </c>
      <c r="T409" s="31">
        <f>buff!AU410</f>
        <v>0</v>
      </c>
      <c r="U409" s="31" t="str">
        <f>buff!BA410</f>
        <v/>
      </c>
      <c r="V409" s="31" t="str">
        <f>IF(buff!BL410=0,"",buff!BL410)</f>
        <v/>
      </c>
    </row>
    <row r="410" spans="1:22" x14ac:dyDescent="0.15">
      <c r="A410" s="31">
        <f>buff!Q411</f>
        <v>200316</v>
      </c>
      <c r="B410" s="31" t="str">
        <f>buff!S411</f>
        <v>被动守护lv16</v>
      </c>
      <c r="C410" s="31" t="str">
        <f>buff!T411</f>
        <v>被动守护lv16</v>
      </c>
      <c r="D410" s="31">
        <f>VLOOKUP(buff!U411,对应表!V:W,2,FALSE)</f>
        <v>1</v>
      </c>
      <c r="E410" s="31">
        <f>buff!V411</f>
        <v>0</v>
      </c>
      <c r="F410" s="31">
        <f>buff!W411</f>
        <v>0</v>
      </c>
      <c r="G410" s="31">
        <f>buff!X411</f>
        <v>0</v>
      </c>
      <c r="H410" s="31">
        <f>buff!Y411</f>
        <v>0</v>
      </c>
      <c r="I410" s="31" t="str">
        <f>buff!AJ411</f>
        <v>DEF_P:10|TUF:10</v>
      </c>
      <c r="J410" s="31">
        <f>buff!AK411</f>
        <v>0</v>
      </c>
      <c r="K410" s="31">
        <f>buff!AL411</f>
        <v>0</v>
      </c>
      <c r="L410" s="31">
        <f>buff!AM411</f>
        <v>0</v>
      </c>
      <c r="M410" s="31">
        <f>buff!AN411</f>
        <v>0</v>
      </c>
      <c r="N410" s="31">
        <f>buff!AO411</f>
        <v>0</v>
      </c>
      <c r="O410" s="31">
        <f>buff!AP411</f>
        <v>0</v>
      </c>
      <c r="P410" s="31">
        <f>buff!AQ411</f>
        <v>0</v>
      </c>
      <c r="Q410" s="31">
        <f>buff!AR411</f>
        <v>0</v>
      </c>
      <c r="R410" s="31">
        <f>buff!AS411</f>
        <v>999</v>
      </c>
      <c r="S410" s="31">
        <f>buff!AT411</f>
        <v>0</v>
      </c>
      <c r="T410" s="31">
        <f>buff!AU411</f>
        <v>0</v>
      </c>
      <c r="U410" s="31" t="str">
        <f>buff!BA411</f>
        <v/>
      </c>
      <c r="V410" s="31" t="str">
        <f>IF(buff!BL411=0,"",buff!BL411)</f>
        <v/>
      </c>
    </row>
    <row r="411" spans="1:22" x14ac:dyDescent="0.15">
      <c r="A411" s="31">
        <f>buff!Q412</f>
        <v>200317</v>
      </c>
      <c r="B411" s="31" t="str">
        <f>buff!S412</f>
        <v>被动守护lv17</v>
      </c>
      <c r="C411" s="31" t="str">
        <f>buff!T412</f>
        <v>被动守护lv17</v>
      </c>
      <c r="D411" s="31">
        <f>VLOOKUP(buff!U412,对应表!V:W,2,FALSE)</f>
        <v>1</v>
      </c>
      <c r="E411" s="31">
        <f>buff!V412</f>
        <v>0</v>
      </c>
      <c r="F411" s="31">
        <f>buff!W412</f>
        <v>0</v>
      </c>
      <c r="G411" s="31">
        <f>buff!X412</f>
        <v>0</v>
      </c>
      <c r="H411" s="31">
        <f>buff!Y412</f>
        <v>0</v>
      </c>
      <c r="I411" s="31" t="str">
        <f>buff!AJ412</f>
        <v>DEF_P:11|TUF:10</v>
      </c>
      <c r="J411" s="31">
        <f>buff!AK412</f>
        <v>0</v>
      </c>
      <c r="K411" s="31">
        <f>buff!AL412</f>
        <v>0</v>
      </c>
      <c r="L411" s="31">
        <f>buff!AM412</f>
        <v>0</v>
      </c>
      <c r="M411" s="31">
        <f>buff!AN412</f>
        <v>0</v>
      </c>
      <c r="N411" s="31">
        <f>buff!AO412</f>
        <v>0</v>
      </c>
      <c r="O411" s="31">
        <f>buff!AP412</f>
        <v>0</v>
      </c>
      <c r="P411" s="31">
        <f>buff!AQ412</f>
        <v>0</v>
      </c>
      <c r="Q411" s="31">
        <f>buff!AR412</f>
        <v>0</v>
      </c>
      <c r="R411" s="31">
        <f>buff!AS412</f>
        <v>999</v>
      </c>
      <c r="S411" s="31">
        <f>buff!AT412</f>
        <v>0</v>
      </c>
      <c r="T411" s="31">
        <f>buff!AU412</f>
        <v>0</v>
      </c>
      <c r="U411" s="31" t="str">
        <f>buff!BA412</f>
        <v/>
      </c>
      <c r="V411" s="31" t="str">
        <f>IF(buff!BL412=0,"",buff!BL412)</f>
        <v/>
      </c>
    </row>
    <row r="412" spans="1:22" x14ac:dyDescent="0.15">
      <c r="A412" s="31">
        <f>buff!Q413</f>
        <v>200318</v>
      </c>
      <c r="B412" s="31" t="str">
        <f>buff!S413</f>
        <v>被动守护lv18</v>
      </c>
      <c r="C412" s="31" t="str">
        <f>buff!T413</f>
        <v>被动守护lv18</v>
      </c>
      <c r="D412" s="31">
        <f>VLOOKUP(buff!U413,对应表!V:W,2,FALSE)</f>
        <v>1</v>
      </c>
      <c r="E412" s="31">
        <f>buff!V413</f>
        <v>0</v>
      </c>
      <c r="F412" s="31">
        <f>buff!W413</f>
        <v>0</v>
      </c>
      <c r="G412" s="31">
        <f>buff!X413</f>
        <v>0</v>
      </c>
      <c r="H412" s="31">
        <f>buff!Y413</f>
        <v>0</v>
      </c>
      <c r="I412" s="31" t="str">
        <f>buff!AJ413</f>
        <v>DEF_P:11|TUF:11</v>
      </c>
      <c r="J412" s="31">
        <f>buff!AK413</f>
        <v>0</v>
      </c>
      <c r="K412" s="31">
        <f>buff!AL413</f>
        <v>0</v>
      </c>
      <c r="L412" s="31">
        <f>buff!AM413</f>
        <v>0</v>
      </c>
      <c r="M412" s="31">
        <f>buff!AN413</f>
        <v>0</v>
      </c>
      <c r="N412" s="31">
        <f>buff!AO413</f>
        <v>0</v>
      </c>
      <c r="O412" s="31">
        <f>buff!AP413</f>
        <v>0</v>
      </c>
      <c r="P412" s="31">
        <f>buff!AQ413</f>
        <v>0</v>
      </c>
      <c r="Q412" s="31">
        <f>buff!AR413</f>
        <v>0</v>
      </c>
      <c r="R412" s="31">
        <f>buff!AS413</f>
        <v>999</v>
      </c>
      <c r="S412" s="31">
        <f>buff!AT413</f>
        <v>0</v>
      </c>
      <c r="T412" s="31">
        <f>buff!AU413</f>
        <v>0</v>
      </c>
      <c r="U412" s="31" t="str">
        <f>buff!BA413</f>
        <v/>
      </c>
      <c r="V412" s="31" t="str">
        <f>IF(buff!BL413=0,"",buff!BL413)</f>
        <v/>
      </c>
    </row>
    <row r="413" spans="1:22" x14ac:dyDescent="0.15">
      <c r="A413" s="31">
        <f>buff!Q414</f>
        <v>200319</v>
      </c>
      <c r="B413" s="31" t="str">
        <f>buff!S414</f>
        <v>被动守护lv19</v>
      </c>
      <c r="C413" s="31" t="str">
        <f>buff!T414</f>
        <v>被动守护lv19</v>
      </c>
      <c r="D413" s="31">
        <f>VLOOKUP(buff!U414,对应表!V:W,2,FALSE)</f>
        <v>1</v>
      </c>
      <c r="E413" s="31">
        <f>buff!V414</f>
        <v>0</v>
      </c>
      <c r="F413" s="31">
        <f>buff!W414</f>
        <v>0</v>
      </c>
      <c r="G413" s="31">
        <f>buff!X414</f>
        <v>0</v>
      </c>
      <c r="H413" s="31">
        <f>buff!Y414</f>
        <v>0</v>
      </c>
      <c r="I413" s="31" t="str">
        <f>buff!AJ414</f>
        <v>DEF_P:12|TUF:11</v>
      </c>
      <c r="J413" s="31">
        <f>buff!AK414</f>
        <v>0</v>
      </c>
      <c r="K413" s="31">
        <f>buff!AL414</f>
        <v>0</v>
      </c>
      <c r="L413" s="31">
        <f>buff!AM414</f>
        <v>0</v>
      </c>
      <c r="M413" s="31">
        <f>buff!AN414</f>
        <v>0</v>
      </c>
      <c r="N413" s="31">
        <f>buff!AO414</f>
        <v>0</v>
      </c>
      <c r="O413" s="31">
        <f>buff!AP414</f>
        <v>0</v>
      </c>
      <c r="P413" s="31">
        <f>buff!AQ414</f>
        <v>0</v>
      </c>
      <c r="Q413" s="31">
        <f>buff!AR414</f>
        <v>0</v>
      </c>
      <c r="R413" s="31">
        <f>buff!AS414</f>
        <v>999</v>
      </c>
      <c r="S413" s="31">
        <f>buff!AT414</f>
        <v>0</v>
      </c>
      <c r="T413" s="31">
        <f>buff!AU414</f>
        <v>0</v>
      </c>
      <c r="U413" s="31" t="str">
        <f>buff!BA414</f>
        <v/>
      </c>
      <c r="V413" s="31" t="str">
        <f>IF(buff!BL414=0,"",buff!BL414)</f>
        <v/>
      </c>
    </row>
    <row r="414" spans="1:22" x14ac:dyDescent="0.15">
      <c r="A414" s="31">
        <f>buff!Q415</f>
        <v>200320</v>
      </c>
      <c r="B414" s="31" t="str">
        <f>buff!S415</f>
        <v>被动守护lv20</v>
      </c>
      <c r="C414" s="31" t="str">
        <f>buff!T415</f>
        <v>被动守护lv20</v>
      </c>
      <c r="D414" s="31">
        <f>VLOOKUP(buff!U415,对应表!V:W,2,FALSE)</f>
        <v>1</v>
      </c>
      <c r="E414" s="31">
        <f>buff!V415</f>
        <v>0</v>
      </c>
      <c r="F414" s="31">
        <f>buff!W415</f>
        <v>0</v>
      </c>
      <c r="G414" s="31">
        <f>buff!X415</f>
        <v>0</v>
      </c>
      <c r="H414" s="31">
        <f>buff!Y415</f>
        <v>0</v>
      </c>
      <c r="I414" s="31" t="str">
        <f>buff!AJ415</f>
        <v>DEF_P:12|TUF:12</v>
      </c>
      <c r="J414" s="31">
        <f>buff!AK415</f>
        <v>0</v>
      </c>
      <c r="K414" s="31">
        <f>buff!AL415</f>
        <v>0</v>
      </c>
      <c r="L414" s="31">
        <f>buff!AM415</f>
        <v>0</v>
      </c>
      <c r="M414" s="31">
        <f>buff!AN415</f>
        <v>0</v>
      </c>
      <c r="N414" s="31">
        <f>buff!AO415</f>
        <v>0</v>
      </c>
      <c r="O414" s="31">
        <f>buff!AP415</f>
        <v>0</v>
      </c>
      <c r="P414" s="31">
        <f>buff!AQ415</f>
        <v>0</v>
      </c>
      <c r="Q414" s="31">
        <f>buff!AR415</f>
        <v>0</v>
      </c>
      <c r="R414" s="31">
        <f>buff!AS415</f>
        <v>999</v>
      </c>
      <c r="S414" s="31">
        <f>buff!AT415</f>
        <v>0</v>
      </c>
      <c r="T414" s="31">
        <f>buff!AU415</f>
        <v>0</v>
      </c>
      <c r="U414" s="31" t="str">
        <f>buff!BA415</f>
        <v/>
      </c>
      <c r="V414" s="31" t="str">
        <f>IF(buff!BL415=0,"",buff!BL415)</f>
        <v/>
      </c>
    </row>
    <row r="415" spans="1:22" x14ac:dyDescent="0.15">
      <c r="A415" s="31">
        <f>buff!Q416</f>
        <v>200321</v>
      </c>
      <c r="B415" s="31" t="str">
        <f>buff!S416</f>
        <v>被动刚烈lv1</v>
      </c>
      <c r="C415" s="31" t="str">
        <f>buff!T416</f>
        <v>被动刚烈lv1</v>
      </c>
      <c r="D415" s="31">
        <f>VLOOKUP(buff!U416,对应表!V:W,2,FALSE)</f>
        <v>1</v>
      </c>
      <c r="E415" s="31">
        <f>buff!V416</f>
        <v>0</v>
      </c>
      <c r="F415" s="31">
        <f>buff!W416</f>
        <v>0</v>
      </c>
      <c r="G415" s="31">
        <f>buff!X416</f>
        <v>0</v>
      </c>
      <c r="H415" s="31">
        <f>buff!Y416</f>
        <v>0</v>
      </c>
      <c r="I415" s="31" t="str">
        <f>buff!AJ416</f>
        <v>COT:3|BOK:2</v>
      </c>
      <c r="J415" s="31">
        <f>buff!AK416</f>
        <v>0</v>
      </c>
      <c r="K415" s="31">
        <f>buff!AL416</f>
        <v>0</v>
      </c>
      <c r="L415" s="31">
        <f>buff!AM416</f>
        <v>0</v>
      </c>
      <c r="M415" s="31">
        <f>buff!AN416</f>
        <v>0</v>
      </c>
      <c r="N415" s="31">
        <f>buff!AO416</f>
        <v>0</v>
      </c>
      <c r="O415" s="31">
        <f>buff!AP416</f>
        <v>0</v>
      </c>
      <c r="P415" s="31">
        <f>buff!AQ416</f>
        <v>0</v>
      </c>
      <c r="Q415" s="31">
        <f>buff!AR416</f>
        <v>0</v>
      </c>
      <c r="R415" s="31">
        <f>buff!AS416</f>
        <v>999</v>
      </c>
      <c r="S415" s="31">
        <f>buff!AT416</f>
        <v>0</v>
      </c>
      <c r="T415" s="31">
        <f>buff!AU416</f>
        <v>0</v>
      </c>
      <c r="U415" s="31" t="str">
        <f>buff!BA416</f>
        <v/>
      </c>
      <c r="V415" s="31" t="str">
        <f>IF(buff!BL416=0,"",buff!BL416)</f>
        <v/>
      </c>
    </row>
    <row r="416" spans="1:22" x14ac:dyDescent="0.15">
      <c r="A416" s="31">
        <f>buff!Q417</f>
        <v>200322</v>
      </c>
      <c r="B416" s="31" t="str">
        <f>buff!S417</f>
        <v>被动刚烈lv2</v>
      </c>
      <c r="C416" s="31" t="str">
        <f>buff!T417</f>
        <v>被动刚烈lv2</v>
      </c>
      <c r="D416" s="31">
        <f>VLOOKUP(buff!U417,对应表!V:W,2,FALSE)</f>
        <v>1</v>
      </c>
      <c r="E416" s="31">
        <f>buff!V417</f>
        <v>0</v>
      </c>
      <c r="F416" s="31">
        <f>buff!W417</f>
        <v>0</v>
      </c>
      <c r="G416" s="31">
        <f>buff!X417</f>
        <v>0</v>
      </c>
      <c r="H416" s="31">
        <f>buff!Y417</f>
        <v>0</v>
      </c>
      <c r="I416" s="31" t="str">
        <f>buff!AJ417</f>
        <v>COT:3|BOK:3</v>
      </c>
      <c r="J416" s="31">
        <f>buff!AK417</f>
        <v>0</v>
      </c>
      <c r="K416" s="31">
        <f>buff!AL417</f>
        <v>0</v>
      </c>
      <c r="L416" s="31">
        <f>buff!AM417</f>
        <v>0</v>
      </c>
      <c r="M416" s="31">
        <f>buff!AN417</f>
        <v>0</v>
      </c>
      <c r="N416" s="31">
        <f>buff!AO417</f>
        <v>0</v>
      </c>
      <c r="O416" s="31">
        <f>buff!AP417</f>
        <v>0</v>
      </c>
      <c r="P416" s="31">
        <f>buff!AQ417</f>
        <v>0</v>
      </c>
      <c r="Q416" s="31">
        <f>buff!AR417</f>
        <v>0</v>
      </c>
      <c r="R416" s="31">
        <f>buff!AS417</f>
        <v>999</v>
      </c>
      <c r="S416" s="31">
        <f>buff!AT417</f>
        <v>0</v>
      </c>
      <c r="T416" s="31">
        <f>buff!AU417</f>
        <v>0</v>
      </c>
      <c r="U416" s="31" t="str">
        <f>buff!BA417</f>
        <v/>
      </c>
      <c r="V416" s="31" t="str">
        <f>IF(buff!BL417=0,"",buff!BL417)</f>
        <v/>
      </c>
    </row>
    <row r="417" spans="1:22" x14ac:dyDescent="0.15">
      <c r="A417" s="31">
        <f>buff!Q418</f>
        <v>200323</v>
      </c>
      <c r="B417" s="31" t="str">
        <f>buff!S418</f>
        <v>被动刚烈lv3</v>
      </c>
      <c r="C417" s="31" t="str">
        <f>buff!T418</f>
        <v>被动刚烈lv3</v>
      </c>
      <c r="D417" s="31">
        <f>VLOOKUP(buff!U418,对应表!V:W,2,FALSE)</f>
        <v>1</v>
      </c>
      <c r="E417" s="31">
        <f>buff!V418</f>
        <v>0</v>
      </c>
      <c r="F417" s="31">
        <f>buff!W418</f>
        <v>0</v>
      </c>
      <c r="G417" s="31">
        <f>buff!X418</f>
        <v>0</v>
      </c>
      <c r="H417" s="31">
        <f>buff!Y418</f>
        <v>0</v>
      </c>
      <c r="I417" s="31" t="str">
        <f>buff!AJ418</f>
        <v>COT:4|BOK:3</v>
      </c>
      <c r="J417" s="31">
        <f>buff!AK418</f>
        <v>0</v>
      </c>
      <c r="K417" s="31">
        <f>buff!AL418</f>
        <v>0</v>
      </c>
      <c r="L417" s="31">
        <f>buff!AM418</f>
        <v>0</v>
      </c>
      <c r="M417" s="31">
        <f>buff!AN418</f>
        <v>0</v>
      </c>
      <c r="N417" s="31">
        <f>buff!AO418</f>
        <v>0</v>
      </c>
      <c r="O417" s="31">
        <f>buff!AP418</f>
        <v>0</v>
      </c>
      <c r="P417" s="31">
        <f>buff!AQ418</f>
        <v>0</v>
      </c>
      <c r="Q417" s="31">
        <f>buff!AR418</f>
        <v>0</v>
      </c>
      <c r="R417" s="31">
        <f>buff!AS418</f>
        <v>999</v>
      </c>
      <c r="S417" s="31">
        <f>buff!AT418</f>
        <v>0</v>
      </c>
      <c r="T417" s="31">
        <f>buff!AU418</f>
        <v>0</v>
      </c>
      <c r="U417" s="31" t="str">
        <f>buff!BA418</f>
        <v/>
      </c>
      <c r="V417" s="31" t="str">
        <f>IF(buff!BL418=0,"",buff!BL418)</f>
        <v/>
      </c>
    </row>
    <row r="418" spans="1:22" x14ac:dyDescent="0.15">
      <c r="A418" s="31">
        <f>buff!Q419</f>
        <v>200324</v>
      </c>
      <c r="B418" s="31" t="str">
        <f>buff!S419</f>
        <v>被动刚烈lv4</v>
      </c>
      <c r="C418" s="31" t="str">
        <f>buff!T419</f>
        <v>被动刚烈lv4</v>
      </c>
      <c r="D418" s="31">
        <f>VLOOKUP(buff!U419,对应表!V:W,2,FALSE)</f>
        <v>1</v>
      </c>
      <c r="E418" s="31">
        <f>buff!V419</f>
        <v>0</v>
      </c>
      <c r="F418" s="31">
        <f>buff!W419</f>
        <v>0</v>
      </c>
      <c r="G418" s="31">
        <f>buff!X419</f>
        <v>0</v>
      </c>
      <c r="H418" s="31">
        <f>buff!Y419</f>
        <v>0</v>
      </c>
      <c r="I418" s="31" t="str">
        <f>buff!AJ419</f>
        <v>COT:4|BOK:4</v>
      </c>
      <c r="J418" s="31">
        <f>buff!AK419</f>
        <v>0</v>
      </c>
      <c r="K418" s="31">
        <f>buff!AL419</f>
        <v>0</v>
      </c>
      <c r="L418" s="31">
        <f>buff!AM419</f>
        <v>0</v>
      </c>
      <c r="M418" s="31">
        <f>buff!AN419</f>
        <v>0</v>
      </c>
      <c r="N418" s="31">
        <f>buff!AO419</f>
        <v>0</v>
      </c>
      <c r="O418" s="31">
        <f>buff!AP419</f>
        <v>0</v>
      </c>
      <c r="P418" s="31">
        <f>buff!AQ419</f>
        <v>0</v>
      </c>
      <c r="Q418" s="31">
        <f>buff!AR419</f>
        <v>0</v>
      </c>
      <c r="R418" s="31">
        <f>buff!AS419</f>
        <v>999</v>
      </c>
      <c r="S418" s="31">
        <f>buff!AT419</f>
        <v>0</v>
      </c>
      <c r="T418" s="31">
        <f>buff!AU419</f>
        <v>0</v>
      </c>
      <c r="U418" s="31" t="str">
        <f>buff!BA419</f>
        <v/>
      </c>
      <c r="V418" s="31" t="str">
        <f>IF(buff!BL419=0,"",buff!BL419)</f>
        <v/>
      </c>
    </row>
    <row r="419" spans="1:22" x14ac:dyDescent="0.15">
      <c r="A419" s="31">
        <f>buff!Q420</f>
        <v>200325</v>
      </c>
      <c r="B419" s="31" t="str">
        <f>buff!S420</f>
        <v>被动刚烈lv5</v>
      </c>
      <c r="C419" s="31" t="str">
        <f>buff!T420</f>
        <v>被动刚烈lv5</v>
      </c>
      <c r="D419" s="31">
        <f>VLOOKUP(buff!U420,对应表!V:W,2,FALSE)</f>
        <v>1</v>
      </c>
      <c r="E419" s="31">
        <f>buff!V420</f>
        <v>0</v>
      </c>
      <c r="F419" s="31">
        <f>buff!W420</f>
        <v>0</v>
      </c>
      <c r="G419" s="31">
        <f>buff!X420</f>
        <v>0</v>
      </c>
      <c r="H419" s="31">
        <f>buff!Y420</f>
        <v>0</v>
      </c>
      <c r="I419" s="31" t="str">
        <f>buff!AJ420</f>
        <v>COT:5|BOK:4</v>
      </c>
      <c r="J419" s="31">
        <f>buff!AK420</f>
        <v>0</v>
      </c>
      <c r="K419" s="31">
        <f>buff!AL420</f>
        <v>0</v>
      </c>
      <c r="L419" s="31">
        <f>buff!AM420</f>
        <v>0</v>
      </c>
      <c r="M419" s="31">
        <f>buff!AN420</f>
        <v>0</v>
      </c>
      <c r="N419" s="31">
        <f>buff!AO420</f>
        <v>0</v>
      </c>
      <c r="O419" s="31">
        <f>buff!AP420</f>
        <v>0</v>
      </c>
      <c r="P419" s="31">
        <f>buff!AQ420</f>
        <v>0</v>
      </c>
      <c r="Q419" s="31">
        <f>buff!AR420</f>
        <v>0</v>
      </c>
      <c r="R419" s="31">
        <f>buff!AS420</f>
        <v>999</v>
      </c>
      <c r="S419" s="31">
        <f>buff!AT420</f>
        <v>0</v>
      </c>
      <c r="T419" s="31">
        <f>buff!AU420</f>
        <v>0</v>
      </c>
      <c r="U419" s="31" t="str">
        <f>buff!BA420</f>
        <v/>
      </c>
      <c r="V419" s="31" t="str">
        <f>IF(buff!BL420=0,"",buff!BL420)</f>
        <v/>
      </c>
    </row>
    <row r="420" spans="1:22" x14ac:dyDescent="0.15">
      <c r="A420" s="31">
        <f>buff!Q421</f>
        <v>200326</v>
      </c>
      <c r="B420" s="31" t="str">
        <f>buff!S421</f>
        <v>被动刚烈lv6</v>
      </c>
      <c r="C420" s="31" t="str">
        <f>buff!T421</f>
        <v>被动刚烈lv6</v>
      </c>
      <c r="D420" s="31">
        <f>VLOOKUP(buff!U421,对应表!V:W,2,FALSE)</f>
        <v>1</v>
      </c>
      <c r="E420" s="31">
        <f>buff!V421</f>
        <v>0</v>
      </c>
      <c r="F420" s="31">
        <f>buff!W421</f>
        <v>0</v>
      </c>
      <c r="G420" s="31">
        <f>buff!X421</f>
        <v>0</v>
      </c>
      <c r="H420" s="31">
        <f>buff!Y421</f>
        <v>0</v>
      </c>
      <c r="I420" s="31" t="str">
        <f>buff!AJ421</f>
        <v>COT:5|BOK:5</v>
      </c>
      <c r="J420" s="31">
        <f>buff!AK421</f>
        <v>0</v>
      </c>
      <c r="K420" s="31">
        <f>buff!AL421</f>
        <v>0</v>
      </c>
      <c r="L420" s="31">
        <f>buff!AM421</f>
        <v>0</v>
      </c>
      <c r="M420" s="31">
        <f>buff!AN421</f>
        <v>0</v>
      </c>
      <c r="N420" s="31">
        <f>buff!AO421</f>
        <v>0</v>
      </c>
      <c r="O420" s="31">
        <f>buff!AP421</f>
        <v>0</v>
      </c>
      <c r="P420" s="31">
        <f>buff!AQ421</f>
        <v>0</v>
      </c>
      <c r="Q420" s="31">
        <f>buff!AR421</f>
        <v>0</v>
      </c>
      <c r="R420" s="31">
        <f>buff!AS421</f>
        <v>999</v>
      </c>
      <c r="S420" s="31">
        <f>buff!AT421</f>
        <v>0</v>
      </c>
      <c r="T420" s="31">
        <f>buff!AU421</f>
        <v>0</v>
      </c>
      <c r="U420" s="31" t="str">
        <f>buff!BA421</f>
        <v/>
      </c>
      <c r="V420" s="31" t="str">
        <f>IF(buff!BL421=0,"",buff!BL421)</f>
        <v/>
      </c>
    </row>
    <row r="421" spans="1:22" x14ac:dyDescent="0.15">
      <c r="A421" s="31">
        <f>buff!Q422</f>
        <v>200327</v>
      </c>
      <c r="B421" s="31" t="str">
        <f>buff!S422</f>
        <v>被动刚烈lv7</v>
      </c>
      <c r="C421" s="31" t="str">
        <f>buff!T422</f>
        <v>被动刚烈lv7</v>
      </c>
      <c r="D421" s="31">
        <f>VLOOKUP(buff!U422,对应表!V:W,2,FALSE)</f>
        <v>1</v>
      </c>
      <c r="E421" s="31">
        <f>buff!V422</f>
        <v>0</v>
      </c>
      <c r="F421" s="31">
        <f>buff!W422</f>
        <v>0</v>
      </c>
      <c r="G421" s="31">
        <f>buff!X422</f>
        <v>0</v>
      </c>
      <c r="H421" s="31">
        <f>buff!Y422</f>
        <v>0</v>
      </c>
      <c r="I421" s="31" t="str">
        <f>buff!AJ422</f>
        <v>COT:6|BOK:5</v>
      </c>
      <c r="J421" s="31">
        <f>buff!AK422</f>
        <v>0</v>
      </c>
      <c r="K421" s="31">
        <f>buff!AL422</f>
        <v>0</v>
      </c>
      <c r="L421" s="31">
        <f>buff!AM422</f>
        <v>0</v>
      </c>
      <c r="M421" s="31">
        <f>buff!AN422</f>
        <v>0</v>
      </c>
      <c r="N421" s="31">
        <f>buff!AO422</f>
        <v>0</v>
      </c>
      <c r="O421" s="31">
        <f>buff!AP422</f>
        <v>0</v>
      </c>
      <c r="P421" s="31">
        <f>buff!AQ422</f>
        <v>0</v>
      </c>
      <c r="Q421" s="31">
        <f>buff!AR422</f>
        <v>0</v>
      </c>
      <c r="R421" s="31">
        <f>buff!AS422</f>
        <v>999</v>
      </c>
      <c r="S421" s="31">
        <f>buff!AT422</f>
        <v>0</v>
      </c>
      <c r="T421" s="31">
        <f>buff!AU422</f>
        <v>0</v>
      </c>
      <c r="U421" s="31" t="str">
        <f>buff!BA422</f>
        <v/>
      </c>
      <c r="V421" s="31" t="str">
        <f>IF(buff!BL422=0,"",buff!BL422)</f>
        <v/>
      </c>
    </row>
    <row r="422" spans="1:22" x14ac:dyDescent="0.15">
      <c r="A422" s="31">
        <f>buff!Q423</f>
        <v>200328</v>
      </c>
      <c r="B422" s="31" t="str">
        <f>buff!S423</f>
        <v>被动刚烈lv8</v>
      </c>
      <c r="C422" s="31" t="str">
        <f>buff!T423</f>
        <v>被动刚烈lv8</v>
      </c>
      <c r="D422" s="31">
        <f>VLOOKUP(buff!U423,对应表!V:W,2,FALSE)</f>
        <v>1</v>
      </c>
      <c r="E422" s="31">
        <f>buff!V423</f>
        <v>0</v>
      </c>
      <c r="F422" s="31">
        <f>buff!W423</f>
        <v>0</v>
      </c>
      <c r="G422" s="31">
        <f>buff!X423</f>
        <v>0</v>
      </c>
      <c r="H422" s="31">
        <f>buff!Y423</f>
        <v>0</v>
      </c>
      <c r="I422" s="31" t="str">
        <f>buff!AJ423</f>
        <v>COT:6|BOK:6</v>
      </c>
      <c r="J422" s="31">
        <f>buff!AK423</f>
        <v>0</v>
      </c>
      <c r="K422" s="31">
        <f>buff!AL423</f>
        <v>0</v>
      </c>
      <c r="L422" s="31">
        <f>buff!AM423</f>
        <v>0</v>
      </c>
      <c r="M422" s="31">
        <f>buff!AN423</f>
        <v>0</v>
      </c>
      <c r="N422" s="31">
        <f>buff!AO423</f>
        <v>0</v>
      </c>
      <c r="O422" s="31">
        <f>buff!AP423</f>
        <v>0</v>
      </c>
      <c r="P422" s="31">
        <f>buff!AQ423</f>
        <v>0</v>
      </c>
      <c r="Q422" s="31">
        <f>buff!AR423</f>
        <v>0</v>
      </c>
      <c r="R422" s="31">
        <f>buff!AS423</f>
        <v>999</v>
      </c>
      <c r="S422" s="31">
        <f>buff!AT423</f>
        <v>0</v>
      </c>
      <c r="T422" s="31">
        <f>buff!AU423</f>
        <v>0</v>
      </c>
      <c r="U422" s="31" t="str">
        <f>buff!BA423</f>
        <v/>
      </c>
      <c r="V422" s="31" t="str">
        <f>IF(buff!BL423=0,"",buff!BL423)</f>
        <v/>
      </c>
    </row>
    <row r="423" spans="1:22" x14ac:dyDescent="0.15">
      <c r="A423" s="31">
        <f>buff!Q424</f>
        <v>200329</v>
      </c>
      <c r="B423" s="31" t="str">
        <f>buff!S424</f>
        <v>被动刚烈lv9</v>
      </c>
      <c r="C423" s="31" t="str">
        <f>buff!T424</f>
        <v>被动刚烈lv9</v>
      </c>
      <c r="D423" s="31">
        <f>VLOOKUP(buff!U424,对应表!V:W,2,FALSE)</f>
        <v>1</v>
      </c>
      <c r="E423" s="31">
        <f>buff!V424</f>
        <v>0</v>
      </c>
      <c r="F423" s="31">
        <f>buff!W424</f>
        <v>0</v>
      </c>
      <c r="G423" s="31">
        <f>buff!X424</f>
        <v>0</v>
      </c>
      <c r="H423" s="31">
        <f>buff!Y424</f>
        <v>0</v>
      </c>
      <c r="I423" s="31" t="str">
        <f>buff!AJ424</f>
        <v>COT:7|BOK:6</v>
      </c>
      <c r="J423" s="31">
        <f>buff!AK424</f>
        <v>0</v>
      </c>
      <c r="K423" s="31">
        <f>buff!AL424</f>
        <v>0</v>
      </c>
      <c r="L423" s="31">
        <f>buff!AM424</f>
        <v>0</v>
      </c>
      <c r="M423" s="31">
        <f>buff!AN424</f>
        <v>0</v>
      </c>
      <c r="N423" s="31">
        <f>buff!AO424</f>
        <v>0</v>
      </c>
      <c r="O423" s="31">
        <f>buff!AP424</f>
        <v>0</v>
      </c>
      <c r="P423" s="31">
        <f>buff!AQ424</f>
        <v>0</v>
      </c>
      <c r="Q423" s="31">
        <f>buff!AR424</f>
        <v>0</v>
      </c>
      <c r="R423" s="31">
        <f>buff!AS424</f>
        <v>999</v>
      </c>
      <c r="S423" s="31">
        <f>buff!AT424</f>
        <v>0</v>
      </c>
      <c r="T423" s="31">
        <f>buff!AU424</f>
        <v>0</v>
      </c>
      <c r="U423" s="31" t="str">
        <f>buff!BA424</f>
        <v/>
      </c>
      <c r="V423" s="31" t="str">
        <f>IF(buff!BL424=0,"",buff!BL424)</f>
        <v/>
      </c>
    </row>
    <row r="424" spans="1:22" x14ac:dyDescent="0.15">
      <c r="A424" s="31">
        <f>buff!Q425</f>
        <v>200330</v>
      </c>
      <c r="B424" s="31" t="str">
        <f>buff!S425</f>
        <v>被动刚烈lv10</v>
      </c>
      <c r="C424" s="31" t="str">
        <f>buff!T425</f>
        <v>被动刚烈lv10</v>
      </c>
      <c r="D424" s="31">
        <f>VLOOKUP(buff!U425,对应表!V:W,2,FALSE)</f>
        <v>1</v>
      </c>
      <c r="E424" s="31">
        <f>buff!V425</f>
        <v>0</v>
      </c>
      <c r="F424" s="31">
        <f>buff!W425</f>
        <v>0</v>
      </c>
      <c r="G424" s="31">
        <f>buff!X425</f>
        <v>0</v>
      </c>
      <c r="H424" s="31">
        <f>buff!Y425</f>
        <v>0</v>
      </c>
      <c r="I424" s="31" t="str">
        <f>buff!AJ425</f>
        <v>COT:7|BOK:7</v>
      </c>
      <c r="J424" s="31">
        <f>buff!AK425</f>
        <v>0</v>
      </c>
      <c r="K424" s="31">
        <f>buff!AL425</f>
        <v>0</v>
      </c>
      <c r="L424" s="31">
        <f>buff!AM425</f>
        <v>0</v>
      </c>
      <c r="M424" s="31">
        <f>buff!AN425</f>
        <v>0</v>
      </c>
      <c r="N424" s="31">
        <f>buff!AO425</f>
        <v>0</v>
      </c>
      <c r="O424" s="31">
        <f>buff!AP425</f>
        <v>0</v>
      </c>
      <c r="P424" s="31">
        <f>buff!AQ425</f>
        <v>0</v>
      </c>
      <c r="Q424" s="31">
        <f>buff!AR425</f>
        <v>0</v>
      </c>
      <c r="R424" s="31">
        <f>buff!AS425</f>
        <v>999</v>
      </c>
      <c r="S424" s="31">
        <f>buff!AT425</f>
        <v>0</v>
      </c>
      <c r="T424" s="31">
        <f>buff!AU425</f>
        <v>0</v>
      </c>
      <c r="U424" s="31" t="str">
        <f>buff!BA425</f>
        <v/>
      </c>
      <c r="V424" s="31" t="str">
        <f>IF(buff!BL425=0,"",buff!BL425)</f>
        <v/>
      </c>
    </row>
    <row r="425" spans="1:22" x14ac:dyDescent="0.15">
      <c r="A425" s="31">
        <f>buff!Q426</f>
        <v>200331</v>
      </c>
      <c r="B425" s="31" t="str">
        <f>buff!S426</f>
        <v>被动刚烈lv11</v>
      </c>
      <c r="C425" s="31" t="str">
        <f>buff!T426</f>
        <v>被动刚烈lv11</v>
      </c>
      <c r="D425" s="31">
        <f>VLOOKUP(buff!U426,对应表!V:W,2,FALSE)</f>
        <v>1</v>
      </c>
      <c r="E425" s="31">
        <f>buff!V426</f>
        <v>0</v>
      </c>
      <c r="F425" s="31">
        <f>buff!W426</f>
        <v>0</v>
      </c>
      <c r="G425" s="31">
        <f>buff!X426</f>
        <v>0</v>
      </c>
      <c r="H425" s="31">
        <f>buff!Y426</f>
        <v>0</v>
      </c>
      <c r="I425" s="31" t="str">
        <f>buff!AJ426</f>
        <v>COT:8|BOK:7</v>
      </c>
      <c r="J425" s="31">
        <f>buff!AK426</f>
        <v>0</v>
      </c>
      <c r="K425" s="31">
        <f>buff!AL426</f>
        <v>0</v>
      </c>
      <c r="L425" s="31">
        <f>buff!AM426</f>
        <v>0</v>
      </c>
      <c r="M425" s="31">
        <f>buff!AN426</f>
        <v>0</v>
      </c>
      <c r="N425" s="31">
        <f>buff!AO426</f>
        <v>0</v>
      </c>
      <c r="O425" s="31">
        <f>buff!AP426</f>
        <v>0</v>
      </c>
      <c r="P425" s="31">
        <f>buff!AQ426</f>
        <v>0</v>
      </c>
      <c r="Q425" s="31">
        <f>buff!AR426</f>
        <v>0</v>
      </c>
      <c r="R425" s="31">
        <f>buff!AS426</f>
        <v>999</v>
      </c>
      <c r="S425" s="31">
        <f>buff!AT426</f>
        <v>0</v>
      </c>
      <c r="T425" s="31">
        <f>buff!AU426</f>
        <v>0</v>
      </c>
      <c r="U425" s="31" t="str">
        <f>buff!BA426</f>
        <v/>
      </c>
      <c r="V425" s="31" t="str">
        <f>IF(buff!BL426=0,"",buff!BL426)</f>
        <v/>
      </c>
    </row>
    <row r="426" spans="1:22" x14ac:dyDescent="0.15">
      <c r="A426" s="31">
        <f>buff!Q427</f>
        <v>200332</v>
      </c>
      <c r="B426" s="31" t="str">
        <f>buff!S427</f>
        <v>被动刚烈lv12</v>
      </c>
      <c r="C426" s="31" t="str">
        <f>buff!T427</f>
        <v>被动刚烈lv12</v>
      </c>
      <c r="D426" s="31">
        <f>VLOOKUP(buff!U427,对应表!V:W,2,FALSE)</f>
        <v>1</v>
      </c>
      <c r="E426" s="31">
        <f>buff!V427</f>
        <v>0</v>
      </c>
      <c r="F426" s="31">
        <f>buff!W427</f>
        <v>0</v>
      </c>
      <c r="G426" s="31">
        <f>buff!X427</f>
        <v>0</v>
      </c>
      <c r="H426" s="31">
        <f>buff!Y427</f>
        <v>0</v>
      </c>
      <c r="I426" s="31" t="str">
        <f>buff!AJ427</f>
        <v>COT:8|BOK:8</v>
      </c>
      <c r="J426" s="31">
        <f>buff!AK427</f>
        <v>0</v>
      </c>
      <c r="K426" s="31">
        <f>buff!AL427</f>
        <v>0</v>
      </c>
      <c r="L426" s="31">
        <f>buff!AM427</f>
        <v>0</v>
      </c>
      <c r="M426" s="31">
        <f>buff!AN427</f>
        <v>0</v>
      </c>
      <c r="N426" s="31">
        <f>buff!AO427</f>
        <v>0</v>
      </c>
      <c r="O426" s="31">
        <f>buff!AP427</f>
        <v>0</v>
      </c>
      <c r="P426" s="31">
        <f>buff!AQ427</f>
        <v>0</v>
      </c>
      <c r="Q426" s="31">
        <f>buff!AR427</f>
        <v>0</v>
      </c>
      <c r="R426" s="31">
        <f>buff!AS427</f>
        <v>999</v>
      </c>
      <c r="S426" s="31">
        <f>buff!AT427</f>
        <v>0</v>
      </c>
      <c r="T426" s="31">
        <f>buff!AU427</f>
        <v>0</v>
      </c>
      <c r="U426" s="31" t="str">
        <f>buff!BA427</f>
        <v/>
      </c>
      <c r="V426" s="31" t="str">
        <f>IF(buff!BL427=0,"",buff!BL427)</f>
        <v/>
      </c>
    </row>
    <row r="427" spans="1:22" x14ac:dyDescent="0.15">
      <c r="A427" s="31">
        <f>buff!Q428</f>
        <v>200333</v>
      </c>
      <c r="B427" s="31" t="str">
        <f>buff!S428</f>
        <v>被动刚烈lv13</v>
      </c>
      <c r="C427" s="31" t="str">
        <f>buff!T428</f>
        <v>被动刚烈lv13</v>
      </c>
      <c r="D427" s="31">
        <f>VLOOKUP(buff!U428,对应表!V:W,2,FALSE)</f>
        <v>1</v>
      </c>
      <c r="E427" s="31">
        <f>buff!V428</f>
        <v>0</v>
      </c>
      <c r="F427" s="31">
        <f>buff!W428</f>
        <v>0</v>
      </c>
      <c r="G427" s="31">
        <f>buff!X428</f>
        <v>0</v>
      </c>
      <c r="H427" s="31">
        <f>buff!Y428</f>
        <v>0</v>
      </c>
      <c r="I427" s="31" t="str">
        <f>buff!AJ428</f>
        <v>COT:9|BOK:8</v>
      </c>
      <c r="J427" s="31">
        <f>buff!AK428</f>
        <v>0</v>
      </c>
      <c r="K427" s="31">
        <f>buff!AL428</f>
        <v>0</v>
      </c>
      <c r="L427" s="31">
        <f>buff!AM428</f>
        <v>0</v>
      </c>
      <c r="M427" s="31">
        <f>buff!AN428</f>
        <v>0</v>
      </c>
      <c r="N427" s="31">
        <f>buff!AO428</f>
        <v>0</v>
      </c>
      <c r="O427" s="31">
        <f>buff!AP428</f>
        <v>0</v>
      </c>
      <c r="P427" s="31">
        <f>buff!AQ428</f>
        <v>0</v>
      </c>
      <c r="Q427" s="31">
        <f>buff!AR428</f>
        <v>0</v>
      </c>
      <c r="R427" s="31">
        <f>buff!AS428</f>
        <v>999</v>
      </c>
      <c r="S427" s="31">
        <f>buff!AT428</f>
        <v>0</v>
      </c>
      <c r="T427" s="31">
        <f>buff!AU428</f>
        <v>0</v>
      </c>
      <c r="U427" s="31" t="str">
        <f>buff!BA428</f>
        <v/>
      </c>
      <c r="V427" s="31" t="str">
        <f>IF(buff!BL428=0,"",buff!BL428)</f>
        <v/>
      </c>
    </row>
    <row r="428" spans="1:22" x14ac:dyDescent="0.15">
      <c r="A428" s="31">
        <f>buff!Q429</f>
        <v>200334</v>
      </c>
      <c r="B428" s="31" t="str">
        <f>buff!S429</f>
        <v>被动刚烈lv14</v>
      </c>
      <c r="C428" s="31" t="str">
        <f>buff!T429</f>
        <v>被动刚烈lv14</v>
      </c>
      <c r="D428" s="31">
        <f>VLOOKUP(buff!U429,对应表!V:W,2,FALSE)</f>
        <v>1</v>
      </c>
      <c r="E428" s="31">
        <f>buff!V429</f>
        <v>0</v>
      </c>
      <c r="F428" s="31">
        <f>buff!W429</f>
        <v>0</v>
      </c>
      <c r="G428" s="31">
        <f>buff!X429</f>
        <v>0</v>
      </c>
      <c r="H428" s="31">
        <f>buff!Y429</f>
        <v>0</v>
      </c>
      <c r="I428" s="31" t="str">
        <f>buff!AJ429</f>
        <v>COT:9|BOK:9</v>
      </c>
      <c r="J428" s="31">
        <f>buff!AK429</f>
        <v>0</v>
      </c>
      <c r="K428" s="31">
        <f>buff!AL429</f>
        <v>0</v>
      </c>
      <c r="L428" s="31">
        <f>buff!AM429</f>
        <v>0</v>
      </c>
      <c r="M428" s="31">
        <f>buff!AN429</f>
        <v>0</v>
      </c>
      <c r="N428" s="31">
        <f>buff!AO429</f>
        <v>0</v>
      </c>
      <c r="O428" s="31">
        <f>buff!AP429</f>
        <v>0</v>
      </c>
      <c r="P428" s="31">
        <f>buff!AQ429</f>
        <v>0</v>
      </c>
      <c r="Q428" s="31">
        <f>buff!AR429</f>
        <v>0</v>
      </c>
      <c r="R428" s="31">
        <f>buff!AS429</f>
        <v>999</v>
      </c>
      <c r="S428" s="31">
        <f>buff!AT429</f>
        <v>0</v>
      </c>
      <c r="T428" s="31">
        <f>buff!AU429</f>
        <v>0</v>
      </c>
      <c r="U428" s="31" t="str">
        <f>buff!BA429</f>
        <v/>
      </c>
      <c r="V428" s="31" t="str">
        <f>IF(buff!BL429=0,"",buff!BL429)</f>
        <v/>
      </c>
    </row>
    <row r="429" spans="1:22" x14ac:dyDescent="0.15">
      <c r="A429" s="31">
        <f>buff!Q430</f>
        <v>200335</v>
      </c>
      <c r="B429" s="31" t="str">
        <f>buff!S430</f>
        <v>被动刚烈lv15</v>
      </c>
      <c r="C429" s="31" t="str">
        <f>buff!T430</f>
        <v>被动刚烈lv15</v>
      </c>
      <c r="D429" s="31">
        <f>VLOOKUP(buff!U430,对应表!V:W,2,FALSE)</f>
        <v>1</v>
      </c>
      <c r="E429" s="31">
        <f>buff!V430</f>
        <v>0</v>
      </c>
      <c r="F429" s="31">
        <f>buff!W430</f>
        <v>0</v>
      </c>
      <c r="G429" s="31">
        <f>buff!X430</f>
        <v>0</v>
      </c>
      <c r="H429" s="31">
        <f>buff!Y430</f>
        <v>0</v>
      </c>
      <c r="I429" s="31" t="str">
        <f>buff!AJ430</f>
        <v>COT:10|BOK:9</v>
      </c>
      <c r="J429" s="31">
        <f>buff!AK430</f>
        <v>0</v>
      </c>
      <c r="K429" s="31">
        <f>buff!AL430</f>
        <v>0</v>
      </c>
      <c r="L429" s="31">
        <f>buff!AM430</f>
        <v>0</v>
      </c>
      <c r="M429" s="31">
        <f>buff!AN430</f>
        <v>0</v>
      </c>
      <c r="N429" s="31">
        <f>buff!AO430</f>
        <v>0</v>
      </c>
      <c r="O429" s="31">
        <f>buff!AP430</f>
        <v>0</v>
      </c>
      <c r="P429" s="31">
        <f>buff!AQ430</f>
        <v>0</v>
      </c>
      <c r="Q429" s="31">
        <f>buff!AR430</f>
        <v>0</v>
      </c>
      <c r="R429" s="31">
        <f>buff!AS430</f>
        <v>999</v>
      </c>
      <c r="S429" s="31">
        <f>buff!AT430</f>
        <v>0</v>
      </c>
      <c r="T429" s="31">
        <f>buff!AU430</f>
        <v>0</v>
      </c>
      <c r="U429" s="31" t="str">
        <f>buff!BA430</f>
        <v/>
      </c>
      <c r="V429" s="31" t="str">
        <f>IF(buff!BL430=0,"",buff!BL430)</f>
        <v/>
      </c>
    </row>
    <row r="430" spans="1:22" x14ac:dyDescent="0.15">
      <c r="A430" s="31">
        <f>buff!Q431</f>
        <v>200336</v>
      </c>
      <c r="B430" s="31" t="str">
        <f>buff!S431</f>
        <v>被动刚烈lv16</v>
      </c>
      <c r="C430" s="31" t="str">
        <f>buff!T431</f>
        <v>被动刚烈lv16</v>
      </c>
      <c r="D430" s="31">
        <f>VLOOKUP(buff!U431,对应表!V:W,2,FALSE)</f>
        <v>1</v>
      </c>
      <c r="E430" s="31">
        <f>buff!V431</f>
        <v>0</v>
      </c>
      <c r="F430" s="31">
        <f>buff!W431</f>
        <v>0</v>
      </c>
      <c r="G430" s="31">
        <f>buff!X431</f>
        <v>0</v>
      </c>
      <c r="H430" s="31">
        <f>buff!Y431</f>
        <v>0</v>
      </c>
      <c r="I430" s="31" t="str">
        <f>buff!AJ431</f>
        <v>COT:10|BOK:10</v>
      </c>
      <c r="J430" s="31">
        <f>buff!AK431</f>
        <v>0</v>
      </c>
      <c r="K430" s="31">
        <f>buff!AL431</f>
        <v>0</v>
      </c>
      <c r="L430" s="31">
        <f>buff!AM431</f>
        <v>0</v>
      </c>
      <c r="M430" s="31">
        <f>buff!AN431</f>
        <v>0</v>
      </c>
      <c r="N430" s="31">
        <f>buff!AO431</f>
        <v>0</v>
      </c>
      <c r="O430" s="31">
        <f>buff!AP431</f>
        <v>0</v>
      </c>
      <c r="P430" s="31">
        <f>buff!AQ431</f>
        <v>0</v>
      </c>
      <c r="Q430" s="31">
        <f>buff!AR431</f>
        <v>0</v>
      </c>
      <c r="R430" s="31">
        <f>buff!AS431</f>
        <v>999</v>
      </c>
      <c r="S430" s="31">
        <f>buff!AT431</f>
        <v>0</v>
      </c>
      <c r="T430" s="31">
        <f>buff!AU431</f>
        <v>0</v>
      </c>
      <c r="U430" s="31" t="str">
        <f>buff!BA431</f>
        <v/>
      </c>
      <c r="V430" s="31" t="str">
        <f>IF(buff!BL431=0,"",buff!BL431)</f>
        <v/>
      </c>
    </row>
    <row r="431" spans="1:22" x14ac:dyDescent="0.15">
      <c r="A431" s="31">
        <f>buff!Q432</f>
        <v>200337</v>
      </c>
      <c r="B431" s="31" t="str">
        <f>buff!S432</f>
        <v>被动刚烈lv17</v>
      </c>
      <c r="C431" s="31" t="str">
        <f>buff!T432</f>
        <v>被动刚烈lv17</v>
      </c>
      <c r="D431" s="31">
        <f>VLOOKUP(buff!U432,对应表!V:W,2,FALSE)</f>
        <v>1</v>
      </c>
      <c r="E431" s="31">
        <f>buff!V432</f>
        <v>0</v>
      </c>
      <c r="F431" s="31">
        <f>buff!W432</f>
        <v>0</v>
      </c>
      <c r="G431" s="31">
        <f>buff!X432</f>
        <v>0</v>
      </c>
      <c r="H431" s="31">
        <f>buff!Y432</f>
        <v>0</v>
      </c>
      <c r="I431" s="31" t="str">
        <f>buff!AJ432</f>
        <v>COT:11|BOK:10</v>
      </c>
      <c r="J431" s="31">
        <f>buff!AK432</f>
        <v>0</v>
      </c>
      <c r="K431" s="31">
        <f>buff!AL432</f>
        <v>0</v>
      </c>
      <c r="L431" s="31">
        <f>buff!AM432</f>
        <v>0</v>
      </c>
      <c r="M431" s="31">
        <f>buff!AN432</f>
        <v>0</v>
      </c>
      <c r="N431" s="31">
        <f>buff!AO432</f>
        <v>0</v>
      </c>
      <c r="O431" s="31">
        <f>buff!AP432</f>
        <v>0</v>
      </c>
      <c r="P431" s="31">
        <f>buff!AQ432</f>
        <v>0</v>
      </c>
      <c r="Q431" s="31">
        <f>buff!AR432</f>
        <v>0</v>
      </c>
      <c r="R431" s="31">
        <f>buff!AS432</f>
        <v>999</v>
      </c>
      <c r="S431" s="31">
        <f>buff!AT432</f>
        <v>0</v>
      </c>
      <c r="T431" s="31">
        <f>buff!AU432</f>
        <v>0</v>
      </c>
      <c r="U431" s="31" t="str">
        <f>buff!BA432</f>
        <v/>
      </c>
      <c r="V431" s="31" t="str">
        <f>IF(buff!BL432=0,"",buff!BL432)</f>
        <v/>
      </c>
    </row>
    <row r="432" spans="1:22" x14ac:dyDescent="0.15">
      <c r="A432" s="31">
        <f>buff!Q433</f>
        <v>200338</v>
      </c>
      <c r="B432" s="31" t="str">
        <f>buff!S433</f>
        <v>被动刚烈lv18</v>
      </c>
      <c r="C432" s="31" t="str">
        <f>buff!T433</f>
        <v>被动刚烈lv18</v>
      </c>
      <c r="D432" s="31">
        <f>VLOOKUP(buff!U433,对应表!V:W,2,FALSE)</f>
        <v>1</v>
      </c>
      <c r="E432" s="31">
        <f>buff!V433</f>
        <v>0</v>
      </c>
      <c r="F432" s="31">
        <f>buff!W433</f>
        <v>0</v>
      </c>
      <c r="G432" s="31">
        <f>buff!X433</f>
        <v>0</v>
      </c>
      <c r="H432" s="31">
        <f>buff!Y433</f>
        <v>0</v>
      </c>
      <c r="I432" s="31" t="str">
        <f>buff!AJ433</f>
        <v>COT:11|BOK:11</v>
      </c>
      <c r="J432" s="31">
        <f>buff!AK433</f>
        <v>0</v>
      </c>
      <c r="K432" s="31">
        <f>buff!AL433</f>
        <v>0</v>
      </c>
      <c r="L432" s="31">
        <f>buff!AM433</f>
        <v>0</v>
      </c>
      <c r="M432" s="31">
        <f>buff!AN433</f>
        <v>0</v>
      </c>
      <c r="N432" s="31">
        <f>buff!AO433</f>
        <v>0</v>
      </c>
      <c r="O432" s="31">
        <f>buff!AP433</f>
        <v>0</v>
      </c>
      <c r="P432" s="31">
        <f>buff!AQ433</f>
        <v>0</v>
      </c>
      <c r="Q432" s="31">
        <f>buff!AR433</f>
        <v>0</v>
      </c>
      <c r="R432" s="31">
        <f>buff!AS433</f>
        <v>999</v>
      </c>
      <c r="S432" s="31">
        <f>buff!AT433</f>
        <v>0</v>
      </c>
      <c r="T432" s="31">
        <f>buff!AU433</f>
        <v>0</v>
      </c>
      <c r="U432" s="31" t="str">
        <f>buff!BA433</f>
        <v/>
      </c>
      <c r="V432" s="31" t="str">
        <f>IF(buff!BL433=0,"",buff!BL433)</f>
        <v/>
      </c>
    </row>
    <row r="433" spans="1:22" x14ac:dyDescent="0.15">
      <c r="A433" s="31">
        <f>buff!Q434</f>
        <v>200339</v>
      </c>
      <c r="B433" s="31" t="str">
        <f>buff!S434</f>
        <v>被动刚烈lv19</v>
      </c>
      <c r="C433" s="31" t="str">
        <f>buff!T434</f>
        <v>被动刚烈lv19</v>
      </c>
      <c r="D433" s="31">
        <f>VLOOKUP(buff!U434,对应表!V:W,2,FALSE)</f>
        <v>1</v>
      </c>
      <c r="E433" s="31">
        <f>buff!V434</f>
        <v>0</v>
      </c>
      <c r="F433" s="31">
        <f>buff!W434</f>
        <v>0</v>
      </c>
      <c r="G433" s="31">
        <f>buff!X434</f>
        <v>0</v>
      </c>
      <c r="H433" s="31">
        <f>buff!Y434</f>
        <v>0</v>
      </c>
      <c r="I433" s="31" t="str">
        <f>buff!AJ434</f>
        <v>COT:12|BOK:11</v>
      </c>
      <c r="J433" s="31">
        <f>buff!AK434</f>
        <v>0</v>
      </c>
      <c r="K433" s="31">
        <f>buff!AL434</f>
        <v>0</v>
      </c>
      <c r="L433" s="31">
        <f>buff!AM434</f>
        <v>0</v>
      </c>
      <c r="M433" s="31">
        <f>buff!AN434</f>
        <v>0</v>
      </c>
      <c r="N433" s="31">
        <f>buff!AO434</f>
        <v>0</v>
      </c>
      <c r="O433" s="31">
        <f>buff!AP434</f>
        <v>0</v>
      </c>
      <c r="P433" s="31">
        <f>buff!AQ434</f>
        <v>0</v>
      </c>
      <c r="Q433" s="31">
        <f>buff!AR434</f>
        <v>0</v>
      </c>
      <c r="R433" s="31">
        <f>buff!AS434</f>
        <v>999</v>
      </c>
      <c r="S433" s="31">
        <f>buff!AT434</f>
        <v>0</v>
      </c>
      <c r="T433" s="31">
        <f>buff!AU434</f>
        <v>0</v>
      </c>
      <c r="U433" s="31" t="str">
        <f>buff!BA434</f>
        <v/>
      </c>
      <c r="V433" s="31" t="str">
        <f>IF(buff!BL434=0,"",buff!BL434)</f>
        <v/>
      </c>
    </row>
    <row r="434" spans="1:22" x14ac:dyDescent="0.15">
      <c r="A434" s="31">
        <f>buff!Q435</f>
        <v>200340</v>
      </c>
      <c r="B434" s="31" t="str">
        <f>buff!S435</f>
        <v>被动刚烈lv20</v>
      </c>
      <c r="C434" s="31" t="str">
        <f>buff!T435</f>
        <v>被动刚烈lv20</v>
      </c>
      <c r="D434" s="31">
        <f>VLOOKUP(buff!U435,对应表!V:W,2,FALSE)</f>
        <v>1</v>
      </c>
      <c r="E434" s="31">
        <f>buff!V435</f>
        <v>0</v>
      </c>
      <c r="F434" s="31">
        <f>buff!W435</f>
        <v>0</v>
      </c>
      <c r="G434" s="31">
        <f>buff!X435</f>
        <v>0</v>
      </c>
      <c r="H434" s="31">
        <f>buff!Y435</f>
        <v>0</v>
      </c>
      <c r="I434" s="31" t="str">
        <f>buff!AJ435</f>
        <v>COT:12|BOK:12</v>
      </c>
      <c r="J434" s="31">
        <f>buff!AK435</f>
        <v>0</v>
      </c>
      <c r="K434" s="31">
        <f>buff!AL435</f>
        <v>0</v>
      </c>
      <c r="L434" s="31">
        <f>buff!AM435</f>
        <v>0</v>
      </c>
      <c r="M434" s="31">
        <f>buff!AN435</f>
        <v>0</v>
      </c>
      <c r="N434" s="31">
        <f>buff!AO435</f>
        <v>0</v>
      </c>
      <c r="O434" s="31">
        <f>buff!AP435</f>
        <v>0</v>
      </c>
      <c r="P434" s="31">
        <f>buff!AQ435</f>
        <v>0</v>
      </c>
      <c r="Q434" s="31">
        <f>buff!AR435</f>
        <v>0</v>
      </c>
      <c r="R434" s="31">
        <f>buff!AS435</f>
        <v>999</v>
      </c>
      <c r="S434" s="31">
        <f>buff!AT435</f>
        <v>0</v>
      </c>
      <c r="T434" s="31">
        <f>buff!AU435</f>
        <v>0</v>
      </c>
      <c r="U434" s="31" t="str">
        <f>buff!BA435</f>
        <v/>
      </c>
      <c r="V434" s="31" t="str">
        <f>IF(buff!BL435=0,"",buff!BL435)</f>
        <v/>
      </c>
    </row>
    <row r="435" spans="1:22" x14ac:dyDescent="0.15">
      <c r="A435" s="31">
        <f>buff!Q436</f>
        <v>200341</v>
      </c>
      <c r="B435" s="31" t="str">
        <f>buff!S436</f>
        <v>被动灵活lv1</v>
      </c>
      <c r="C435" s="31" t="str">
        <f>buff!T436</f>
        <v>被动灵活lv1</v>
      </c>
      <c r="D435" s="31">
        <f>VLOOKUP(buff!U436,对应表!V:W,2,FALSE)</f>
        <v>1</v>
      </c>
      <c r="E435" s="31">
        <f>buff!V436</f>
        <v>0</v>
      </c>
      <c r="F435" s="31">
        <f>buff!W436</f>
        <v>0</v>
      </c>
      <c r="G435" s="31">
        <f>buff!X436</f>
        <v>0</v>
      </c>
      <c r="H435" s="31">
        <f>buff!Y436</f>
        <v>0</v>
      </c>
      <c r="I435" s="31" t="str">
        <f>buff!AJ436</f>
        <v>COB:3|MIS:2</v>
      </c>
      <c r="J435" s="31">
        <f>buff!AK436</f>
        <v>0</v>
      </c>
      <c r="K435" s="31">
        <f>buff!AL436</f>
        <v>0</v>
      </c>
      <c r="L435" s="31">
        <f>buff!AM436</f>
        <v>0</v>
      </c>
      <c r="M435" s="31">
        <f>buff!AN436</f>
        <v>0</v>
      </c>
      <c r="N435" s="31">
        <f>buff!AO436</f>
        <v>0</v>
      </c>
      <c r="O435" s="31">
        <f>buff!AP436</f>
        <v>0</v>
      </c>
      <c r="P435" s="31">
        <f>buff!AQ436</f>
        <v>0</v>
      </c>
      <c r="Q435" s="31">
        <f>buff!AR436</f>
        <v>0</v>
      </c>
      <c r="R435" s="31">
        <f>buff!AS436</f>
        <v>999</v>
      </c>
      <c r="S435" s="31">
        <f>buff!AT436</f>
        <v>0</v>
      </c>
      <c r="T435" s="31">
        <f>buff!AU436</f>
        <v>0</v>
      </c>
      <c r="U435" s="31" t="str">
        <f>buff!BA436</f>
        <v/>
      </c>
      <c r="V435" s="31" t="str">
        <f>IF(buff!BL436=0,"",buff!BL436)</f>
        <v/>
      </c>
    </row>
    <row r="436" spans="1:22" x14ac:dyDescent="0.15">
      <c r="A436" s="31">
        <f>buff!Q437</f>
        <v>200342</v>
      </c>
      <c r="B436" s="31" t="str">
        <f>buff!S437</f>
        <v>被动灵活lv2</v>
      </c>
      <c r="C436" s="31" t="str">
        <f>buff!T437</f>
        <v>被动灵活lv2</v>
      </c>
      <c r="D436" s="31">
        <f>VLOOKUP(buff!U437,对应表!V:W,2,FALSE)</f>
        <v>1</v>
      </c>
      <c r="E436" s="31">
        <f>buff!V437</f>
        <v>0</v>
      </c>
      <c r="F436" s="31">
        <f>buff!W437</f>
        <v>0</v>
      </c>
      <c r="G436" s="31">
        <f>buff!X437</f>
        <v>0</v>
      </c>
      <c r="H436" s="31">
        <f>buff!Y437</f>
        <v>0</v>
      </c>
      <c r="I436" s="31" t="str">
        <f>buff!AJ437</f>
        <v>COB:3|MIS:3</v>
      </c>
      <c r="J436" s="31">
        <f>buff!AK437</f>
        <v>0</v>
      </c>
      <c r="K436" s="31">
        <f>buff!AL437</f>
        <v>0</v>
      </c>
      <c r="L436" s="31">
        <f>buff!AM437</f>
        <v>0</v>
      </c>
      <c r="M436" s="31">
        <f>buff!AN437</f>
        <v>0</v>
      </c>
      <c r="N436" s="31">
        <f>buff!AO437</f>
        <v>0</v>
      </c>
      <c r="O436" s="31">
        <f>buff!AP437</f>
        <v>0</v>
      </c>
      <c r="P436" s="31">
        <f>buff!AQ437</f>
        <v>0</v>
      </c>
      <c r="Q436" s="31">
        <f>buff!AR437</f>
        <v>0</v>
      </c>
      <c r="R436" s="31">
        <f>buff!AS437</f>
        <v>999</v>
      </c>
      <c r="S436" s="31">
        <f>buff!AT437</f>
        <v>0</v>
      </c>
      <c r="T436" s="31">
        <f>buff!AU437</f>
        <v>0</v>
      </c>
      <c r="U436" s="31" t="str">
        <f>buff!BA437</f>
        <v/>
      </c>
      <c r="V436" s="31" t="str">
        <f>IF(buff!BL437=0,"",buff!BL437)</f>
        <v/>
      </c>
    </row>
    <row r="437" spans="1:22" x14ac:dyDescent="0.15">
      <c r="A437" s="31">
        <f>buff!Q438</f>
        <v>200343</v>
      </c>
      <c r="B437" s="31" t="str">
        <f>buff!S438</f>
        <v>被动灵活lv3</v>
      </c>
      <c r="C437" s="31" t="str">
        <f>buff!T438</f>
        <v>被动灵活lv3</v>
      </c>
      <c r="D437" s="31">
        <f>VLOOKUP(buff!U438,对应表!V:W,2,FALSE)</f>
        <v>1</v>
      </c>
      <c r="E437" s="31">
        <f>buff!V438</f>
        <v>0</v>
      </c>
      <c r="F437" s="31">
        <f>buff!W438</f>
        <v>0</v>
      </c>
      <c r="G437" s="31">
        <f>buff!X438</f>
        <v>0</v>
      </c>
      <c r="H437" s="31">
        <f>buff!Y438</f>
        <v>0</v>
      </c>
      <c r="I437" s="31" t="str">
        <f>buff!AJ438</f>
        <v>COB:4|MIS:3</v>
      </c>
      <c r="J437" s="31">
        <f>buff!AK438</f>
        <v>0</v>
      </c>
      <c r="K437" s="31">
        <f>buff!AL438</f>
        <v>0</v>
      </c>
      <c r="L437" s="31">
        <f>buff!AM438</f>
        <v>0</v>
      </c>
      <c r="M437" s="31">
        <f>buff!AN438</f>
        <v>0</v>
      </c>
      <c r="N437" s="31">
        <f>buff!AO438</f>
        <v>0</v>
      </c>
      <c r="O437" s="31">
        <f>buff!AP438</f>
        <v>0</v>
      </c>
      <c r="P437" s="31">
        <f>buff!AQ438</f>
        <v>0</v>
      </c>
      <c r="Q437" s="31">
        <f>buff!AR438</f>
        <v>0</v>
      </c>
      <c r="R437" s="31">
        <f>buff!AS438</f>
        <v>999</v>
      </c>
      <c r="S437" s="31">
        <f>buff!AT438</f>
        <v>0</v>
      </c>
      <c r="T437" s="31">
        <f>buff!AU438</f>
        <v>0</v>
      </c>
      <c r="U437" s="31" t="str">
        <f>buff!BA438</f>
        <v/>
      </c>
      <c r="V437" s="31" t="str">
        <f>IF(buff!BL438=0,"",buff!BL438)</f>
        <v/>
      </c>
    </row>
    <row r="438" spans="1:22" x14ac:dyDescent="0.15">
      <c r="A438" s="31">
        <f>buff!Q439</f>
        <v>200344</v>
      </c>
      <c r="B438" s="31" t="str">
        <f>buff!S439</f>
        <v>被动灵活lv4</v>
      </c>
      <c r="C438" s="31" t="str">
        <f>buff!T439</f>
        <v>被动灵活lv4</v>
      </c>
      <c r="D438" s="31">
        <f>VLOOKUP(buff!U439,对应表!V:W,2,FALSE)</f>
        <v>1</v>
      </c>
      <c r="E438" s="31">
        <f>buff!V439</f>
        <v>0</v>
      </c>
      <c r="F438" s="31">
        <f>buff!W439</f>
        <v>0</v>
      </c>
      <c r="G438" s="31">
        <f>buff!X439</f>
        <v>0</v>
      </c>
      <c r="H438" s="31">
        <f>buff!Y439</f>
        <v>0</v>
      </c>
      <c r="I438" s="31" t="str">
        <f>buff!AJ439</f>
        <v>COB:4|MIS:4</v>
      </c>
      <c r="J438" s="31">
        <f>buff!AK439</f>
        <v>0</v>
      </c>
      <c r="K438" s="31">
        <f>buff!AL439</f>
        <v>0</v>
      </c>
      <c r="L438" s="31">
        <f>buff!AM439</f>
        <v>0</v>
      </c>
      <c r="M438" s="31">
        <f>buff!AN439</f>
        <v>0</v>
      </c>
      <c r="N438" s="31">
        <f>buff!AO439</f>
        <v>0</v>
      </c>
      <c r="O438" s="31">
        <f>buff!AP439</f>
        <v>0</v>
      </c>
      <c r="P438" s="31">
        <f>buff!AQ439</f>
        <v>0</v>
      </c>
      <c r="Q438" s="31">
        <f>buff!AR439</f>
        <v>0</v>
      </c>
      <c r="R438" s="31">
        <f>buff!AS439</f>
        <v>999</v>
      </c>
      <c r="S438" s="31">
        <f>buff!AT439</f>
        <v>0</v>
      </c>
      <c r="T438" s="31">
        <f>buff!AU439</f>
        <v>0</v>
      </c>
      <c r="U438" s="31" t="str">
        <f>buff!BA439</f>
        <v/>
      </c>
      <c r="V438" s="31" t="str">
        <f>IF(buff!BL439=0,"",buff!BL439)</f>
        <v/>
      </c>
    </row>
    <row r="439" spans="1:22" x14ac:dyDescent="0.15">
      <c r="A439" s="31">
        <f>buff!Q440</f>
        <v>200345</v>
      </c>
      <c r="B439" s="31" t="str">
        <f>buff!S440</f>
        <v>被动灵活lv5</v>
      </c>
      <c r="C439" s="31" t="str">
        <f>buff!T440</f>
        <v>被动灵活lv5</v>
      </c>
      <c r="D439" s="31">
        <f>VLOOKUP(buff!U440,对应表!V:W,2,FALSE)</f>
        <v>1</v>
      </c>
      <c r="E439" s="31">
        <f>buff!V440</f>
        <v>0</v>
      </c>
      <c r="F439" s="31">
        <f>buff!W440</f>
        <v>0</v>
      </c>
      <c r="G439" s="31">
        <f>buff!X440</f>
        <v>0</v>
      </c>
      <c r="H439" s="31">
        <f>buff!Y440</f>
        <v>0</v>
      </c>
      <c r="I439" s="31" t="str">
        <f>buff!AJ440</f>
        <v>COB:5|MIS:4</v>
      </c>
      <c r="J439" s="31">
        <f>buff!AK440</f>
        <v>0</v>
      </c>
      <c r="K439" s="31">
        <f>buff!AL440</f>
        <v>0</v>
      </c>
      <c r="L439" s="31">
        <f>buff!AM440</f>
        <v>0</v>
      </c>
      <c r="M439" s="31">
        <f>buff!AN440</f>
        <v>0</v>
      </c>
      <c r="N439" s="31">
        <f>buff!AO440</f>
        <v>0</v>
      </c>
      <c r="O439" s="31">
        <f>buff!AP440</f>
        <v>0</v>
      </c>
      <c r="P439" s="31">
        <f>buff!AQ440</f>
        <v>0</v>
      </c>
      <c r="Q439" s="31">
        <f>buff!AR440</f>
        <v>0</v>
      </c>
      <c r="R439" s="31">
        <f>buff!AS440</f>
        <v>999</v>
      </c>
      <c r="S439" s="31">
        <f>buff!AT440</f>
        <v>0</v>
      </c>
      <c r="T439" s="31">
        <f>buff!AU440</f>
        <v>0</v>
      </c>
      <c r="U439" s="31" t="str">
        <f>buff!BA440</f>
        <v/>
      </c>
      <c r="V439" s="31" t="str">
        <f>IF(buff!BL440=0,"",buff!BL440)</f>
        <v/>
      </c>
    </row>
    <row r="440" spans="1:22" x14ac:dyDescent="0.15">
      <c r="A440" s="31">
        <f>buff!Q441</f>
        <v>200346</v>
      </c>
      <c r="B440" s="31" t="str">
        <f>buff!S441</f>
        <v>被动灵活lv6</v>
      </c>
      <c r="C440" s="31" t="str">
        <f>buff!T441</f>
        <v>被动灵活lv6</v>
      </c>
      <c r="D440" s="31">
        <f>VLOOKUP(buff!U441,对应表!V:W,2,FALSE)</f>
        <v>1</v>
      </c>
      <c r="E440" s="31">
        <f>buff!V441</f>
        <v>0</v>
      </c>
      <c r="F440" s="31">
        <f>buff!W441</f>
        <v>0</v>
      </c>
      <c r="G440" s="31">
        <f>buff!X441</f>
        <v>0</v>
      </c>
      <c r="H440" s="31">
        <f>buff!Y441</f>
        <v>0</v>
      </c>
      <c r="I440" s="31" t="str">
        <f>buff!AJ441</f>
        <v>COB:5|MIS:5</v>
      </c>
      <c r="J440" s="31">
        <f>buff!AK441</f>
        <v>0</v>
      </c>
      <c r="K440" s="31">
        <f>buff!AL441</f>
        <v>0</v>
      </c>
      <c r="L440" s="31">
        <f>buff!AM441</f>
        <v>0</v>
      </c>
      <c r="M440" s="31">
        <f>buff!AN441</f>
        <v>0</v>
      </c>
      <c r="N440" s="31">
        <f>buff!AO441</f>
        <v>0</v>
      </c>
      <c r="O440" s="31">
        <f>buff!AP441</f>
        <v>0</v>
      </c>
      <c r="P440" s="31">
        <f>buff!AQ441</f>
        <v>0</v>
      </c>
      <c r="Q440" s="31">
        <f>buff!AR441</f>
        <v>0</v>
      </c>
      <c r="R440" s="31">
        <f>buff!AS441</f>
        <v>999</v>
      </c>
      <c r="S440" s="31">
        <f>buff!AT441</f>
        <v>0</v>
      </c>
      <c r="T440" s="31">
        <f>buff!AU441</f>
        <v>0</v>
      </c>
      <c r="U440" s="31" t="str">
        <f>buff!BA441</f>
        <v/>
      </c>
      <c r="V440" s="31" t="str">
        <f>IF(buff!BL441=0,"",buff!BL441)</f>
        <v/>
      </c>
    </row>
    <row r="441" spans="1:22" x14ac:dyDescent="0.15">
      <c r="A441" s="31">
        <f>buff!Q442</f>
        <v>200347</v>
      </c>
      <c r="B441" s="31" t="str">
        <f>buff!S442</f>
        <v>被动灵活lv7</v>
      </c>
      <c r="C441" s="31" t="str">
        <f>buff!T442</f>
        <v>被动灵活lv7</v>
      </c>
      <c r="D441" s="31">
        <f>VLOOKUP(buff!U442,对应表!V:W,2,FALSE)</f>
        <v>1</v>
      </c>
      <c r="E441" s="31">
        <f>buff!V442</f>
        <v>0</v>
      </c>
      <c r="F441" s="31">
        <f>buff!W442</f>
        <v>0</v>
      </c>
      <c r="G441" s="31">
        <f>buff!X442</f>
        <v>0</v>
      </c>
      <c r="H441" s="31">
        <f>buff!Y442</f>
        <v>0</v>
      </c>
      <c r="I441" s="31" t="str">
        <f>buff!AJ442</f>
        <v>COB:6|MIS:5</v>
      </c>
      <c r="J441" s="31">
        <f>buff!AK442</f>
        <v>0</v>
      </c>
      <c r="K441" s="31">
        <f>buff!AL442</f>
        <v>0</v>
      </c>
      <c r="L441" s="31">
        <f>buff!AM442</f>
        <v>0</v>
      </c>
      <c r="M441" s="31">
        <f>buff!AN442</f>
        <v>0</v>
      </c>
      <c r="N441" s="31">
        <f>buff!AO442</f>
        <v>0</v>
      </c>
      <c r="O441" s="31">
        <f>buff!AP442</f>
        <v>0</v>
      </c>
      <c r="P441" s="31">
        <f>buff!AQ442</f>
        <v>0</v>
      </c>
      <c r="Q441" s="31">
        <f>buff!AR442</f>
        <v>0</v>
      </c>
      <c r="R441" s="31">
        <f>buff!AS442</f>
        <v>999</v>
      </c>
      <c r="S441" s="31">
        <f>buff!AT442</f>
        <v>0</v>
      </c>
      <c r="T441" s="31">
        <f>buff!AU442</f>
        <v>0</v>
      </c>
      <c r="U441" s="31" t="str">
        <f>buff!BA442</f>
        <v/>
      </c>
      <c r="V441" s="31" t="str">
        <f>IF(buff!BL442=0,"",buff!BL442)</f>
        <v/>
      </c>
    </row>
    <row r="442" spans="1:22" x14ac:dyDescent="0.15">
      <c r="A442" s="31">
        <f>buff!Q443</f>
        <v>200348</v>
      </c>
      <c r="B442" s="31" t="str">
        <f>buff!S443</f>
        <v>被动灵活lv8</v>
      </c>
      <c r="C442" s="31" t="str">
        <f>buff!T443</f>
        <v>被动灵活lv8</v>
      </c>
      <c r="D442" s="31">
        <f>VLOOKUP(buff!U443,对应表!V:W,2,FALSE)</f>
        <v>1</v>
      </c>
      <c r="E442" s="31">
        <f>buff!V443</f>
        <v>0</v>
      </c>
      <c r="F442" s="31">
        <f>buff!W443</f>
        <v>0</v>
      </c>
      <c r="G442" s="31">
        <f>buff!X443</f>
        <v>0</v>
      </c>
      <c r="H442" s="31">
        <f>buff!Y443</f>
        <v>0</v>
      </c>
      <c r="I442" s="31" t="str">
        <f>buff!AJ443</f>
        <v>COB:6|MIS:6</v>
      </c>
      <c r="J442" s="31">
        <f>buff!AK443</f>
        <v>0</v>
      </c>
      <c r="K442" s="31">
        <f>buff!AL443</f>
        <v>0</v>
      </c>
      <c r="L442" s="31">
        <f>buff!AM443</f>
        <v>0</v>
      </c>
      <c r="M442" s="31">
        <f>buff!AN443</f>
        <v>0</v>
      </c>
      <c r="N442" s="31">
        <f>buff!AO443</f>
        <v>0</v>
      </c>
      <c r="O442" s="31">
        <f>buff!AP443</f>
        <v>0</v>
      </c>
      <c r="P442" s="31">
        <f>buff!AQ443</f>
        <v>0</v>
      </c>
      <c r="Q442" s="31">
        <f>buff!AR443</f>
        <v>0</v>
      </c>
      <c r="R442" s="31">
        <f>buff!AS443</f>
        <v>999</v>
      </c>
      <c r="S442" s="31">
        <f>buff!AT443</f>
        <v>0</v>
      </c>
      <c r="T442" s="31">
        <f>buff!AU443</f>
        <v>0</v>
      </c>
      <c r="U442" s="31" t="str">
        <f>buff!BA443</f>
        <v/>
      </c>
      <c r="V442" s="31" t="str">
        <f>IF(buff!BL443=0,"",buff!BL443)</f>
        <v/>
      </c>
    </row>
    <row r="443" spans="1:22" x14ac:dyDescent="0.15">
      <c r="A443" s="31">
        <f>buff!Q444</f>
        <v>200349</v>
      </c>
      <c r="B443" s="31" t="str">
        <f>buff!S444</f>
        <v>被动灵活lv9</v>
      </c>
      <c r="C443" s="31" t="str">
        <f>buff!T444</f>
        <v>被动灵活lv9</v>
      </c>
      <c r="D443" s="31">
        <f>VLOOKUP(buff!U444,对应表!V:W,2,FALSE)</f>
        <v>1</v>
      </c>
      <c r="E443" s="31">
        <f>buff!V444</f>
        <v>0</v>
      </c>
      <c r="F443" s="31">
        <f>buff!W444</f>
        <v>0</v>
      </c>
      <c r="G443" s="31">
        <f>buff!X444</f>
        <v>0</v>
      </c>
      <c r="H443" s="31">
        <f>buff!Y444</f>
        <v>0</v>
      </c>
      <c r="I443" s="31" t="str">
        <f>buff!AJ444</f>
        <v>COB:7|MIS:6</v>
      </c>
      <c r="J443" s="31">
        <f>buff!AK444</f>
        <v>0</v>
      </c>
      <c r="K443" s="31">
        <f>buff!AL444</f>
        <v>0</v>
      </c>
      <c r="L443" s="31">
        <f>buff!AM444</f>
        <v>0</v>
      </c>
      <c r="M443" s="31">
        <f>buff!AN444</f>
        <v>0</v>
      </c>
      <c r="N443" s="31">
        <f>buff!AO444</f>
        <v>0</v>
      </c>
      <c r="O443" s="31">
        <f>buff!AP444</f>
        <v>0</v>
      </c>
      <c r="P443" s="31">
        <f>buff!AQ444</f>
        <v>0</v>
      </c>
      <c r="Q443" s="31">
        <f>buff!AR444</f>
        <v>0</v>
      </c>
      <c r="R443" s="31">
        <f>buff!AS444</f>
        <v>999</v>
      </c>
      <c r="S443" s="31">
        <f>buff!AT444</f>
        <v>0</v>
      </c>
      <c r="T443" s="31">
        <f>buff!AU444</f>
        <v>0</v>
      </c>
      <c r="U443" s="31" t="str">
        <f>buff!BA444</f>
        <v/>
      </c>
      <c r="V443" s="31" t="str">
        <f>IF(buff!BL444=0,"",buff!BL444)</f>
        <v/>
      </c>
    </row>
    <row r="444" spans="1:22" x14ac:dyDescent="0.15">
      <c r="A444" s="31">
        <f>buff!Q445</f>
        <v>200350</v>
      </c>
      <c r="B444" s="31" t="str">
        <f>buff!S445</f>
        <v>被动灵活lv10</v>
      </c>
      <c r="C444" s="31" t="str">
        <f>buff!T445</f>
        <v>被动灵活lv10</v>
      </c>
      <c r="D444" s="31">
        <f>VLOOKUP(buff!U445,对应表!V:W,2,FALSE)</f>
        <v>1</v>
      </c>
      <c r="E444" s="31">
        <f>buff!V445</f>
        <v>0</v>
      </c>
      <c r="F444" s="31">
        <f>buff!W445</f>
        <v>0</v>
      </c>
      <c r="G444" s="31">
        <f>buff!X445</f>
        <v>0</v>
      </c>
      <c r="H444" s="31">
        <f>buff!Y445</f>
        <v>0</v>
      </c>
      <c r="I444" s="31" t="str">
        <f>buff!AJ445</f>
        <v>COB:7|MIS:7</v>
      </c>
      <c r="J444" s="31">
        <f>buff!AK445</f>
        <v>0</v>
      </c>
      <c r="K444" s="31">
        <f>buff!AL445</f>
        <v>0</v>
      </c>
      <c r="L444" s="31">
        <f>buff!AM445</f>
        <v>0</v>
      </c>
      <c r="M444" s="31">
        <f>buff!AN445</f>
        <v>0</v>
      </c>
      <c r="N444" s="31">
        <f>buff!AO445</f>
        <v>0</v>
      </c>
      <c r="O444" s="31">
        <f>buff!AP445</f>
        <v>0</v>
      </c>
      <c r="P444" s="31">
        <f>buff!AQ445</f>
        <v>0</v>
      </c>
      <c r="Q444" s="31">
        <f>buff!AR445</f>
        <v>0</v>
      </c>
      <c r="R444" s="31">
        <f>buff!AS445</f>
        <v>999</v>
      </c>
      <c r="S444" s="31">
        <f>buff!AT445</f>
        <v>0</v>
      </c>
      <c r="T444" s="31">
        <f>buff!AU445</f>
        <v>0</v>
      </c>
      <c r="U444" s="31" t="str">
        <f>buff!BA445</f>
        <v/>
      </c>
      <c r="V444" s="31" t="str">
        <f>IF(buff!BL445=0,"",buff!BL445)</f>
        <v/>
      </c>
    </row>
    <row r="445" spans="1:22" x14ac:dyDescent="0.15">
      <c r="A445" s="31">
        <f>buff!Q446</f>
        <v>200351</v>
      </c>
      <c r="B445" s="31" t="str">
        <f>buff!S446</f>
        <v>被动灵活lv11</v>
      </c>
      <c r="C445" s="31" t="str">
        <f>buff!T446</f>
        <v>被动灵活lv11</v>
      </c>
      <c r="D445" s="31">
        <f>VLOOKUP(buff!U446,对应表!V:W,2,FALSE)</f>
        <v>1</v>
      </c>
      <c r="E445" s="31">
        <f>buff!V446</f>
        <v>0</v>
      </c>
      <c r="F445" s="31">
        <f>buff!W446</f>
        <v>0</v>
      </c>
      <c r="G445" s="31">
        <f>buff!X446</f>
        <v>0</v>
      </c>
      <c r="H445" s="31">
        <f>buff!Y446</f>
        <v>0</v>
      </c>
      <c r="I445" s="31" t="str">
        <f>buff!AJ446</f>
        <v>COB:8|MIS:7</v>
      </c>
      <c r="J445" s="31">
        <f>buff!AK446</f>
        <v>0</v>
      </c>
      <c r="K445" s="31">
        <f>buff!AL446</f>
        <v>0</v>
      </c>
      <c r="L445" s="31">
        <f>buff!AM446</f>
        <v>0</v>
      </c>
      <c r="M445" s="31">
        <f>buff!AN446</f>
        <v>0</v>
      </c>
      <c r="N445" s="31">
        <f>buff!AO446</f>
        <v>0</v>
      </c>
      <c r="O445" s="31">
        <f>buff!AP446</f>
        <v>0</v>
      </c>
      <c r="P445" s="31">
        <f>buff!AQ446</f>
        <v>0</v>
      </c>
      <c r="Q445" s="31">
        <f>buff!AR446</f>
        <v>0</v>
      </c>
      <c r="R445" s="31">
        <f>buff!AS446</f>
        <v>999</v>
      </c>
      <c r="S445" s="31">
        <f>buff!AT446</f>
        <v>0</v>
      </c>
      <c r="T445" s="31">
        <f>buff!AU446</f>
        <v>0</v>
      </c>
      <c r="U445" s="31" t="str">
        <f>buff!BA446</f>
        <v/>
      </c>
      <c r="V445" s="31" t="str">
        <f>IF(buff!BL446=0,"",buff!BL446)</f>
        <v/>
      </c>
    </row>
    <row r="446" spans="1:22" x14ac:dyDescent="0.15">
      <c r="A446" s="31">
        <f>buff!Q447</f>
        <v>200352</v>
      </c>
      <c r="B446" s="31" t="str">
        <f>buff!S447</f>
        <v>被动灵活lv12</v>
      </c>
      <c r="C446" s="31" t="str">
        <f>buff!T447</f>
        <v>被动灵活lv12</v>
      </c>
      <c r="D446" s="31">
        <f>VLOOKUP(buff!U447,对应表!V:W,2,FALSE)</f>
        <v>1</v>
      </c>
      <c r="E446" s="31">
        <f>buff!V447</f>
        <v>0</v>
      </c>
      <c r="F446" s="31">
        <f>buff!W447</f>
        <v>0</v>
      </c>
      <c r="G446" s="31">
        <f>buff!X447</f>
        <v>0</v>
      </c>
      <c r="H446" s="31">
        <f>buff!Y447</f>
        <v>0</v>
      </c>
      <c r="I446" s="31" t="str">
        <f>buff!AJ447</f>
        <v>COB:8|MIS:8</v>
      </c>
      <c r="J446" s="31">
        <f>buff!AK447</f>
        <v>0</v>
      </c>
      <c r="K446" s="31">
        <f>buff!AL447</f>
        <v>0</v>
      </c>
      <c r="L446" s="31">
        <f>buff!AM447</f>
        <v>0</v>
      </c>
      <c r="M446" s="31">
        <f>buff!AN447</f>
        <v>0</v>
      </c>
      <c r="N446" s="31">
        <f>buff!AO447</f>
        <v>0</v>
      </c>
      <c r="O446" s="31">
        <f>buff!AP447</f>
        <v>0</v>
      </c>
      <c r="P446" s="31">
        <f>buff!AQ447</f>
        <v>0</v>
      </c>
      <c r="Q446" s="31">
        <f>buff!AR447</f>
        <v>0</v>
      </c>
      <c r="R446" s="31">
        <f>buff!AS447</f>
        <v>999</v>
      </c>
      <c r="S446" s="31">
        <f>buff!AT447</f>
        <v>0</v>
      </c>
      <c r="T446" s="31">
        <f>buff!AU447</f>
        <v>0</v>
      </c>
      <c r="U446" s="31" t="str">
        <f>buff!BA447</f>
        <v/>
      </c>
      <c r="V446" s="31" t="str">
        <f>IF(buff!BL447=0,"",buff!BL447)</f>
        <v/>
      </c>
    </row>
    <row r="447" spans="1:22" x14ac:dyDescent="0.15">
      <c r="A447" s="31">
        <f>buff!Q448</f>
        <v>200353</v>
      </c>
      <c r="B447" s="31" t="str">
        <f>buff!S448</f>
        <v>被动灵活lv13</v>
      </c>
      <c r="C447" s="31" t="str">
        <f>buff!T448</f>
        <v>被动灵活lv13</v>
      </c>
      <c r="D447" s="31">
        <f>VLOOKUP(buff!U448,对应表!V:W,2,FALSE)</f>
        <v>1</v>
      </c>
      <c r="E447" s="31">
        <f>buff!V448</f>
        <v>0</v>
      </c>
      <c r="F447" s="31">
        <f>buff!W448</f>
        <v>0</v>
      </c>
      <c r="G447" s="31">
        <f>buff!X448</f>
        <v>0</v>
      </c>
      <c r="H447" s="31">
        <f>buff!Y448</f>
        <v>0</v>
      </c>
      <c r="I447" s="31" t="str">
        <f>buff!AJ448</f>
        <v>COB:9|MIS:8</v>
      </c>
      <c r="J447" s="31">
        <f>buff!AK448</f>
        <v>0</v>
      </c>
      <c r="K447" s="31">
        <f>buff!AL448</f>
        <v>0</v>
      </c>
      <c r="L447" s="31">
        <f>buff!AM448</f>
        <v>0</v>
      </c>
      <c r="M447" s="31">
        <f>buff!AN448</f>
        <v>0</v>
      </c>
      <c r="N447" s="31">
        <f>buff!AO448</f>
        <v>0</v>
      </c>
      <c r="O447" s="31">
        <f>buff!AP448</f>
        <v>0</v>
      </c>
      <c r="P447" s="31">
        <f>buff!AQ448</f>
        <v>0</v>
      </c>
      <c r="Q447" s="31">
        <f>buff!AR448</f>
        <v>0</v>
      </c>
      <c r="R447" s="31">
        <f>buff!AS448</f>
        <v>999</v>
      </c>
      <c r="S447" s="31">
        <f>buff!AT448</f>
        <v>0</v>
      </c>
      <c r="T447" s="31">
        <f>buff!AU448</f>
        <v>0</v>
      </c>
      <c r="U447" s="31" t="str">
        <f>buff!BA448</f>
        <v/>
      </c>
      <c r="V447" s="31" t="str">
        <f>IF(buff!BL448=0,"",buff!BL448)</f>
        <v/>
      </c>
    </row>
    <row r="448" spans="1:22" x14ac:dyDescent="0.15">
      <c r="A448" s="31">
        <f>buff!Q449</f>
        <v>200354</v>
      </c>
      <c r="B448" s="31" t="str">
        <f>buff!S449</f>
        <v>被动灵活lv14</v>
      </c>
      <c r="C448" s="31" t="str">
        <f>buff!T449</f>
        <v>被动灵活lv14</v>
      </c>
      <c r="D448" s="31">
        <f>VLOOKUP(buff!U449,对应表!V:W,2,FALSE)</f>
        <v>1</v>
      </c>
      <c r="E448" s="31">
        <f>buff!V449</f>
        <v>0</v>
      </c>
      <c r="F448" s="31">
        <f>buff!W449</f>
        <v>0</v>
      </c>
      <c r="G448" s="31">
        <f>buff!X449</f>
        <v>0</v>
      </c>
      <c r="H448" s="31">
        <f>buff!Y449</f>
        <v>0</v>
      </c>
      <c r="I448" s="31" t="str">
        <f>buff!AJ449</f>
        <v>COB:9|MIS:9</v>
      </c>
      <c r="J448" s="31">
        <f>buff!AK449</f>
        <v>0</v>
      </c>
      <c r="K448" s="31">
        <f>buff!AL449</f>
        <v>0</v>
      </c>
      <c r="L448" s="31">
        <f>buff!AM449</f>
        <v>0</v>
      </c>
      <c r="M448" s="31">
        <f>buff!AN449</f>
        <v>0</v>
      </c>
      <c r="N448" s="31">
        <f>buff!AO449</f>
        <v>0</v>
      </c>
      <c r="O448" s="31">
        <f>buff!AP449</f>
        <v>0</v>
      </c>
      <c r="P448" s="31">
        <f>buff!AQ449</f>
        <v>0</v>
      </c>
      <c r="Q448" s="31">
        <f>buff!AR449</f>
        <v>0</v>
      </c>
      <c r="R448" s="31">
        <f>buff!AS449</f>
        <v>999</v>
      </c>
      <c r="S448" s="31">
        <f>buff!AT449</f>
        <v>0</v>
      </c>
      <c r="T448" s="31">
        <f>buff!AU449</f>
        <v>0</v>
      </c>
      <c r="U448" s="31" t="str">
        <f>buff!BA449</f>
        <v/>
      </c>
      <c r="V448" s="31" t="str">
        <f>IF(buff!BL449=0,"",buff!BL449)</f>
        <v/>
      </c>
    </row>
    <row r="449" spans="1:22" x14ac:dyDescent="0.15">
      <c r="A449" s="31">
        <f>buff!Q450</f>
        <v>200355</v>
      </c>
      <c r="B449" s="31" t="str">
        <f>buff!S450</f>
        <v>被动灵活lv15</v>
      </c>
      <c r="C449" s="31" t="str">
        <f>buff!T450</f>
        <v>被动灵活lv15</v>
      </c>
      <c r="D449" s="31">
        <f>VLOOKUP(buff!U450,对应表!V:W,2,FALSE)</f>
        <v>1</v>
      </c>
      <c r="E449" s="31">
        <f>buff!V450</f>
        <v>0</v>
      </c>
      <c r="F449" s="31">
        <f>buff!W450</f>
        <v>0</v>
      </c>
      <c r="G449" s="31">
        <f>buff!X450</f>
        <v>0</v>
      </c>
      <c r="H449" s="31">
        <f>buff!Y450</f>
        <v>0</v>
      </c>
      <c r="I449" s="31" t="str">
        <f>buff!AJ450</f>
        <v>COB:10|MIS:9</v>
      </c>
      <c r="J449" s="31">
        <f>buff!AK450</f>
        <v>0</v>
      </c>
      <c r="K449" s="31">
        <f>buff!AL450</f>
        <v>0</v>
      </c>
      <c r="L449" s="31">
        <f>buff!AM450</f>
        <v>0</v>
      </c>
      <c r="M449" s="31">
        <f>buff!AN450</f>
        <v>0</v>
      </c>
      <c r="N449" s="31">
        <f>buff!AO450</f>
        <v>0</v>
      </c>
      <c r="O449" s="31">
        <f>buff!AP450</f>
        <v>0</v>
      </c>
      <c r="P449" s="31">
        <f>buff!AQ450</f>
        <v>0</v>
      </c>
      <c r="Q449" s="31">
        <f>buff!AR450</f>
        <v>0</v>
      </c>
      <c r="R449" s="31">
        <f>buff!AS450</f>
        <v>999</v>
      </c>
      <c r="S449" s="31">
        <f>buff!AT450</f>
        <v>0</v>
      </c>
      <c r="T449" s="31">
        <f>buff!AU450</f>
        <v>0</v>
      </c>
      <c r="U449" s="31" t="str">
        <f>buff!BA450</f>
        <v/>
      </c>
      <c r="V449" s="31" t="str">
        <f>IF(buff!BL450=0,"",buff!BL450)</f>
        <v/>
      </c>
    </row>
    <row r="450" spans="1:22" x14ac:dyDescent="0.15">
      <c r="A450" s="31">
        <f>buff!Q451</f>
        <v>200356</v>
      </c>
      <c r="B450" s="31" t="str">
        <f>buff!S451</f>
        <v>被动灵活lv16</v>
      </c>
      <c r="C450" s="31" t="str">
        <f>buff!T451</f>
        <v>被动灵活lv16</v>
      </c>
      <c r="D450" s="31">
        <f>VLOOKUP(buff!U451,对应表!V:W,2,FALSE)</f>
        <v>1</v>
      </c>
      <c r="E450" s="31">
        <f>buff!V451</f>
        <v>0</v>
      </c>
      <c r="F450" s="31">
        <f>buff!W451</f>
        <v>0</v>
      </c>
      <c r="G450" s="31">
        <f>buff!X451</f>
        <v>0</v>
      </c>
      <c r="H450" s="31">
        <f>buff!Y451</f>
        <v>0</v>
      </c>
      <c r="I450" s="31" t="str">
        <f>buff!AJ451</f>
        <v>COB:10|MIS:10</v>
      </c>
      <c r="J450" s="31">
        <f>buff!AK451</f>
        <v>0</v>
      </c>
      <c r="K450" s="31">
        <f>buff!AL451</f>
        <v>0</v>
      </c>
      <c r="L450" s="31">
        <f>buff!AM451</f>
        <v>0</v>
      </c>
      <c r="M450" s="31">
        <f>buff!AN451</f>
        <v>0</v>
      </c>
      <c r="N450" s="31">
        <f>buff!AO451</f>
        <v>0</v>
      </c>
      <c r="O450" s="31">
        <f>buff!AP451</f>
        <v>0</v>
      </c>
      <c r="P450" s="31">
        <f>buff!AQ451</f>
        <v>0</v>
      </c>
      <c r="Q450" s="31">
        <f>buff!AR451</f>
        <v>0</v>
      </c>
      <c r="R450" s="31">
        <f>buff!AS451</f>
        <v>999</v>
      </c>
      <c r="S450" s="31">
        <f>buff!AT451</f>
        <v>0</v>
      </c>
      <c r="T450" s="31">
        <f>buff!AU451</f>
        <v>0</v>
      </c>
      <c r="U450" s="31" t="str">
        <f>buff!BA451</f>
        <v/>
      </c>
      <c r="V450" s="31" t="str">
        <f>IF(buff!BL451=0,"",buff!BL451)</f>
        <v/>
      </c>
    </row>
    <row r="451" spans="1:22" x14ac:dyDescent="0.15">
      <c r="A451" s="31">
        <f>buff!Q452</f>
        <v>200357</v>
      </c>
      <c r="B451" s="31" t="str">
        <f>buff!S452</f>
        <v>被动灵活lv17</v>
      </c>
      <c r="C451" s="31" t="str">
        <f>buff!T452</f>
        <v>被动灵活lv17</v>
      </c>
      <c r="D451" s="31">
        <f>VLOOKUP(buff!U452,对应表!V:W,2,FALSE)</f>
        <v>1</v>
      </c>
      <c r="E451" s="31">
        <f>buff!V452</f>
        <v>0</v>
      </c>
      <c r="F451" s="31">
        <f>buff!W452</f>
        <v>0</v>
      </c>
      <c r="G451" s="31">
        <f>buff!X452</f>
        <v>0</v>
      </c>
      <c r="H451" s="31">
        <f>buff!Y452</f>
        <v>0</v>
      </c>
      <c r="I451" s="31" t="str">
        <f>buff!AJ452</f>
        <v>COB:11|MIS:10</v>
      </c>
      <c r="J451" s="31">
        <f>buff!AK452</f>
        <v>0</v>
      </c>
      <c r="K451" s="31">
        <f>buff!AL452</f>
        <v>0</v>
      </c>
      <c r="L451" s="31">
        <f>buff!AM452</f>
        <v>0</v>
      </c>
      <c r="M451" s="31">
        <f>buff!AN452</f>
        <v>0</v>
      </c>
      <c r="N451" s="31">
        <f>buff!AO452</f>
        <v>0</v>
      </c>
      <c r="O451" s="31">
        <f>buff!AP452</f>
        <v>0</v>
      </c>
      <c r="P451" s="31">
        <f>buff!AQ452</f>
        <v>0</v>
      </c>
      <c r="Q451" s="31">
        <f>buff!AR452</f>
        <v>0</v>
      </c>
      <c r="R451" s="31">
        <f>buff!AS452</f>
        <v>999</v>
      </c>
      <c r="S451" s="31">
        <f>buff!AT452</f>
        <v>0</v>
      </c>
      <c r="T451" s="31">
        <f>buff!AU452</f>
        <v>0</v>
      </c>
      <c r="U451" s="31" t="str">
        <f>buff!BA452</f>
        <v/>
      </c>
      <c r="V451" s="31" t="str">
        <f>IF(buff!BL452=0,"",buff!BL452)</f>
        <v/>
      </c>
    </row>
    <row r="452" spans="1:22" x14ac:dyDescent="0.15">
      <c r="A452" s="31">
        <f>buff!Q453</f>
        <v>200358</v>
      </c>
      <c r="B452" s="31" t="str">
        <f>buff!S453</f>
        <v>被动灵活lv18</v>
      </c>
      <c r="C452" s="31" t="str">
        <f>buff!T453</f>
        <v>被动灵活lv18</v>
      </c>
      <c r="D452" s="31">
        <f>VLOOKUP(buff!U453,对应表!V:W,2,FALSE)</f>
        <v>1</v>
      </c>
      <c r="E452" s="31">
        <f>buff!V453</f>
        <v>0</v>
      </c>
      <c r="F452" s="31">
        <f>buff!W453</f>
        <v>0</v>
      </c>
      <c r="G452" s="31">
        <f>buff!X453</f>
        <v>0</v>
      </c>
      <c r="H452" s="31">
        <f>buff!Y453</f>
        <v>0</v>
      </c>
      <c r="I452" s="31" t="str">
        <f>buff!AJ453</f>
        <v>COB:11|MIS:11</v>
      </c>
      <c r="J452" s="31">
        <f>buff!AK453</f>
        <v>0</v>
      </c>
      <c r="K452" s="31">
        <f>buff!AL453</f>
        <v>0</v>
      </c>
      <c r="L452" s="31">
        <f>buff!AM453</f>
        <v>0</v>
      </c>
      <c r="M452" s="31">
        <f>buff!AN453</f>
        <v>0</v>
      </c>
      <c r="N452" s="31">
        <f>buff!AO453</f>
        <v>0</v>
      </c>
      <c r="O452" s="31">
        <f>buff!AP453</f>
        <v>0</v>
      </c>
      <c r="P452" s="31">
        <f>buff!AQ453</f>
        <v>0</v>
      </c>
      <c r="Q452" s="31">
        <f>buff!AR453</f>
        <v>0</v>
      </c>
      <c r="R452" s="31">
        <f>buff!AS453</f>
        <v>999</v>
      </c>
      <c r="S452" s="31">
        <f>buff!AT453</f>
        <v>0</v>
      </c>
      <c r="T452" s="31">
        <f>buff!AU453</f>
        <v>0</v>
      </c>
      <c r="U452" s="31" t="str">
        <f>buff!BA453</f>
        <v/>
      </c>
      <c r="V452" s="31" t="str">
        <f>IF(buff!BL453=0,"",buff!BL453)</f>
        <v/>
      </c>
    </row>
    <row r="453" spans="1:22" x14ac:dyDescent="0.15">
      <c r="A453" s="31">
        <f>buff!Q454</f>
        <v>200359</v>
      </c>
      <c r="B453" s="31" t="str">
        <f>buff!S454</f>
        <v>被动灵活lv19</v>
      </c>
      <c r="C453" s="31" t="str">
        <f>buff!T454</f>
        <v>被动灵活lv19</v>
      </c>
      <c r="D453" s="31">
        <f>VLOOKUP(buff!U454,对应表!V:W,2,FALSE)</f>
        <v>1</v>
      </c>
      <c r="E453" s="31">
        <f>buff!V454</f>
        <v>0</v>
      </c>
      <c r="F453" s="31">
        <f>buff!W454</f>
        <v>0</v>
      </c>
      <c r="G453" s="31">
        <f>buff!X454</f>
        <v>0</v>
      </c>
      <c r="H453" s="31">
        <f>buff!Y454</f>
        <v>0</v>
      </c>
      <c r="I453" s="31" t="str">
        <f>buff!AJ454</f>
        <v>COB:12|MIS:11</v>
      </c>
      <c r="J453" s="31">
        <f>buff!AK454</f>
        <v>0</v>
      </c>
      <c r="K453" s="31">
        <f>buff!AL454</f>
        <v>0</v>
      </c>
      <c r="L453" s="31">
        <f>buff!AM454</f>
        <v>0</v>
      </c>
      <c r="M453" s="31">
        <f>buff!AN454</f>
        <v>0</v>
      </c>
      <c r="N453" s="31">
        <f>buff!AO454</f>
        <v>0</v>
      </c>
      <c r="O453" s="31">
        <f>buff!AP454</f>
        <v>0</v>
      </c>
      <c r="P453" s="31">
        <f>buff!AQ454</f>
        <v>0</v>
      </c>
      <c r="Q453" s="31">
        <f>buff!AR454</f>
        <v>0</v>
      </c>
      <c r="R453" s="31">
        <f>buff!AS454</f>
        <v>999</v>
      </c>
      <c r="S453" s="31">
        <f>buff!AT454</f>
        <v>0</v>
      </c>
      <c r="T453" s="31">
        <f>buff!AU454</f>
        <v>0</v>
      </c>
      <c r="U453" s="31" t="str">
        <f>buff!BA454</f>
        <v/>
      </c>
      <c r="V453" s="31" t="str">
        <f>IF(buff!BL454=0,"",buff!BL454)</f>
        <v/>
      </c>
    </row>
    <row r="454" spans="1:22" x14ac:dyDescent="0.15">
      <c r="A454" s="31">
        <f>buff!Q455</f>
        <v>200360</v>
      </c>
      <c r="B454" s="31" t="str">
        <f>buff!S455</f>
        <v>被动灵活lv20</v>
      </c>
      <c r="C454" s="31" t="str">
        <f>buff!T455</f>
        <v>被动灵活lv20</v>
      </c>
      <c r="D454" s="31">
        <f>VLOOKUP(buff!U455,对应表!V:W,2,FALSE)</f>
        <v>1</v>
      </c>
      <c r="E454" s="31">
        <f>buff!V455</f>
        <v>0</v>
      </c>
      <c r="F454" s="31">
        <f>buff!W455</f>
        <v>0</v>
      </c>
      <c r="G454" s="31">
        <f>buff!X455</f>
        <v>0</v>
      </c>
      <c r="H454" s="31">
        <f>buff!Y455</f>
        <v>0</v>
      </c>
      <c r="I454" s="31" t="str">
        <f>buff!AJ455</f>
        <v>COB:12|MIS:12</v>
      </c>
      <c r="J454" s="31">
        <f>buff!AK455</f>
        <v>0</v>
      </c>
      <c r="K454" s="31">
        <f>buff!AL455</f>
        <v>0</v>
      </c>
      <c r="L454" s="31">
        <f>buff!AM455</f>
        <v>0</v>
      </c>
      <c r="M454" s="31">
        <f>buff!AN455</f>
        <v>0</v>
      </c>
      <c r="N454" s="31">
        <f>buff!AO455</f>
        <v>0</v>
      </c>
      <c r="O454" s="31">
        <f>buff!AP455</f>
        <v>0</v>
      </c>
      <c r="P454" s="31">
        <f>buff!AQ455</f>
        <v>0</v>
      </c>
      <c r="Q454" s="31">
        <f>buff!AR455</f>
        <v>0</v>
      </c>
      <c r="R454" s="31">
        <f>buff!AS455</f>
        <v>999</v>
      </c>
      <c r="S454" s="31">
        <f>buff!AT455</f>
        <v>0</v>
      </c>
      <c r="T454" s="31">
        <f>buff!AU455</f>
        <v>0</v>
      </c>
      <c r="U454" s="31" t="str">
        <f>buff!BA455</f>
        <v/>
      </c>
      <c r="V454" s="31" t="str">
        <f>IF(buff!BL455=0,"",buff!BL455)</f>
        <v/>
      </c>
    </row>
    <row r="455" spans="1:22" x14ac:dyDescent="0.15">
      <c r="A455" s="31">
        <f>buff!Q456</f>
        <v>200361</v>
      </c>
      <c r="B455" s="31" t="str">
        <f>buff!S456</f>
        <v>被动狂战lv1</v>
      </c>
      <c r="C455" s="31" t="str">
        <f>buff!T456</f>
        <v>被动狂战lv1</v>
      </c>
      <c r="D455" s="31">
        <f>VLOOKUP(buff!U456,对应表!V:W,2,FALSE)</f>
        <v>1</v>
      </c>
      <c r="E455" s="31">
        <f>buff!V456</f>
        <v>0</v>
      </c>
      <c r="F455" s="31">
        <f>buff!W456</f>
        <v>0</v>
      </c>
      <c r="G455" s="31">
        <f>buff!X456</f>
        <v>0</v>
      </c>
      <c r="H455" s="31">
        <f>buff!Y456</f>
        <v>0</v>
      </c>
      <c r="I455" s="31" t="str">
        <f>buff!AJ456</f>
        <v>COB:3|CRI:2</v>
      </c>
      <c r="J455" s="31">
        <f>buff!AK456</f>
        <v>0</v>
      </c>
      <c r="K455" s="31">
        <f>buff!AL456</f>
        <v>0</v>
      </c>
      <c r="L455" s="31">
        <f>buff!AM456</f>
        <v>0</v>
      </c>
      <c r="M455" s="31">
        <f>buff!AN456</f>
        <v>0</v>
      </c>
      <c r="N455" s="31">
        <f>buff!AO456</f>
        <v>0</v>
      </c>
      <c r="O455" s="31">
        <f>buff!AP456</f>
        <v>0</v>
      </c>
      <c r="P455" s="31">
        <f>buff!AQ456</f>
        <v>0</v>
      </c>
      <c r="Q455" s="31">
        <f>buff!AR456</f>
        <v>0</v>
      </c>
      <c r="R455" s="31">
        <f>buff!AS456</f>
        <v>999</v>
      </c>
      <c r="S455" s="31">
        <f>buff!AT456</f>
        <v>0</v>
      </c>
      <c r="T455" s="31">
        <f>buff!AU456</f>
        <v>0</v>
      </c>
      <c r="U455" s="31" t="str">
        <f>buff!BA456</f>
        <v/>
      </c>
      <c r="V455" s="31" t="str">
        <f>IF(buff!BL456=0,"",buff!BL456)</f>
        <v/>
      </c>
    </row>
    <row r="456" spans="1:22" x14ac:dyDescent="0.15">
      <c r="A456" s="31">
        <f>buff!Q457</f>
        <v>200362</v>
      </c>
      <c r="B456" s="31" t="str">
        <f>buff!S457</f>
        <v>被动狂战lv2</v>
      </c>
      <c r="C456" s="31" t="str">
        <f>buff!T457</f>
        <v>被动狂战lv2</v>
      </c>
      <c r="D456" s="31">
        <f>VLOOKUP(buff!U457,对应表!V:W,2,FALSE)</f>
        <v>1</v>
      </c>
      <c r="E456" s="31">
        <f>buff!V457</f>
        <v>0</v>
      </c>
      <c r="F456" s="31">
        <f>buff!W457</f>
        <v>0</v>
      </c>
      <c r="G456" s="31">
        <f>buff!X457</f>
        <v>0</v>
      </c>
      <c r="H456" s="31">
        <f>buff!Y457</f>
        <v>0</v>
      </c>
      <c r="I456" s="31" t="str">
        <f>buff!AJ457</f>
        <v>COB:3|CRI:3</v>
      </c>
      <c r="J456" s="31">
        <f>buff!AK457</f>
        <v>0</v>
      </c>
      <c r="K456" s="31">
        <f>buff!AL457</f>
        <v>0</v>
      </c>
      <c r="L456" s="31">
        <f>buff!AM457</f>
        <v>0</v>
      </c>
      <c r="M456" s="31">
        <f>buff!AN457</f>
        <v>0</v>
      </c>
      <c r="N456" s="31">
        <f>buff!AO457</f>
        <v>0</v>
      </c>
      <c r="O456" s="31">
        <f>buff!AP457</f>
        <v>0</v>
      </c>
      <c r="P456" s="31">
        <f>buff!AQ457</f>
        <v>0</v>
      </c>
      <c r="Q456" s="31">
        <f>buff!AR457</f>
        <v>0</v>
      </c>
      <c r="R456" s="31">
        <f>buff!AS457</f>
        <v>999</v>
      </c>
      <c r="S456" s="31">
        <f>buff!AT457</f>
        <v>0</v>
      </c>
      <c r="T456" s="31">
        <f>buff!AU457</f>
        <v>0</v>
      </c>
      <c r="U456" s="31" t="str">
        <f>buff!BA457</f>
        <v/>
      </c>
      <c r="V456" s="31" t="str">
        <f>IF(buff!BL457=0,"",buff!BL457)</f>
        <v/>
      </c>
    </row>
    <row r="457" spans="1:22" x14ac:dyDescent="0.15">
      <c r="A457" s="31">
        <f>buff!Q458</f>
        <v>200363</v>
      </c>
      <c r="B457" s="31" t="str">
        <f>buff!S458</f>
        <v>被动狂战lv3</v>
      </c>
      <c r="C457" s="31" t="str">
        <f>buff!T458</f>
        <v>被动狂战lv3</v>
      </c>
      <c r="D457" s="31">
        <f>VLOOKUP(buff!U458,对应表!V:W,2,FALSE)</f>
        <v>1</v>
      </c>
      <c r="E457" s="31">
        <f>buff!V458</f>
        <v>0</v>
      </c>
      <c r="F457" s="31">
        <f>buff!W458</f>
        <v>0</v>
      </c>
      <c r="G457" s="31">
        <f>buff!X458</f>
        <v>0</v>
      </c>
      <c r="H457" s="31">
        <f>buff!Y458</f>
        <v>0</v>
      </c>
      <c r="I457" s="31" t="str">
        <f>buff!AJ458</f>
        <v>COB:4|CRI:3</v>
      </c>
      <c r="J457" s="31">
        <f>buff!AK458</f>
        <v>0</v>
      </c>
      <c r="K457" s="31">
        <f>buff!AL458</f>
        <v>0</v>
      </c>
      <c r="L457" s="31">
        <f>buff!AM458</f>
        <v>0</v>
      </c>
      <c r="M457" s="31">
        <f>buff!AN458</f>
        <v>0</v>
      </c>
      <c r="N457" s="31">
        <f>buff!AO458</f>
        <v>0</v>
      </c>
      <c r="O457" s="31">
        <f>buff!AP458</f>
        <v>0</v>
      </c>
      <c r="P457" s="31">
        <f>buff!AQ458</f>
        <v>0</v>
      </c>
      <c r="Q457" s="31">
        <f>buff!AR458</f>
        <v>0</v>
      </c>
      <c r="R457" s="31">
        <f>buff!AS458</f>
        <v>999</v>
      </c>
      <c r="S457" s="31">
        <f>buff!AT458</f>
        <v>0</v>
      </c>
      <c r="T457" s="31">
        <f>buff!AU458</f>
        <v>0</v>
      </c>
      <c r="U457" s="31" t="str">
        <f>buff!BA458</f>
        <v/>
      </c>
      <c r="V457" s="31" t="str">
        <f>IF(buff!BL458=0,"",buff!BL458)</f>
        <v/>
      </c>
    </row>
    <row r="458" spans="1:22" x14ac:dyDescent="0.15">
      <c r="A458" s="31">
        <f>buff!Q459</f>
        <v>200364</v>
      </c>
      <c r="B458" s="31" t="str">
        <f>buff!S459</f>
        <v>被动狂战lv4</v>
      </c>
      <c r="C458" s="31" t="str">
        <f>buff!T459</f>
        <v>被动狂战lv4</v>
      </c>
      <c r="D458" s="31">
        <f>VLOOKUP(buff!U459,对应表!V:W,2,FALSE)</f>
        <v>1</v>
      </c>
      <c r="E458" s="31">
        <f>buff!V459</f>
        <v>0</v>
      </c>
      <c r="F458" s="31">
        <f>buff!W459</f>
        <v>0</v>
      </c>
      <c r="G458" s="31">
        <f>buff!X459</f>
        <v>0</v>
      </c>
      <c r="H458" s="31">
        <f>buff!Y459</f>
        <v>0</v>
      </c>
      <c r="I458" s="31" t="str">
        <f>buff!AJ459</f>
        <v>COB:4|CRI:4</v>
      </c>
      <c r="J458" s="31">
        <f>buff!AK459</f>
        <v>0</v>
      </c>
      <c r="K458" s="31">
        <f>buff!AL459</f>
        <v>0</v>
      </c>
      <c r="L458" s="31">
        <f>buff!AM459</f>
        <v>0</v>
      </c>
      <c r="M458" s="31">
        <f>buff!AN459</f>
        <v>0</v>
      </c>
      <c r="N458" s="31">
        <f>buff!AO459</f>
        <v>0</v>
      </c>
      <c r="O458" s="31">
        <f>buff!AP459</f>
        <v>0</v>
      </c>
      <c r="P458" s="31">
        <f>buff!AQ459</f>
        <v>0</v>
      </c>
      <c r="Q458" s="31">
        <f>buff!AR459</f>
        <v>0</v>
      </c>
      <c r="R458" s="31">
        <f>buff!AS459</f>
        <v>999</v>
      </c>
      <c r="S458" s="31">
        <f>buff!AT459</f>
        <v>0</v>
      </c>
      <c r="T458" s="31">
        <f>buff!AU459</f>
        <v>0</v>
      </c>
      <c r="U458" s="31" t="str">
        <f>buff!BA459</f>
        <v/>
      </c>
      <c r="V458" s="31" t="str">
        <f>IF(buff!BL459=0,"",buff!BL459)</f>
        <v/>
      </c>
    </row>
    <row r="459" spans="1:22" x14ac:dyDescent="0.15">
      <c r="A459" s="31">
        <f>buff!Q460</f>
        <v>200365</v>
      </c>
      <c r="B459" s="31" t="str">
        <f>buff!S460</f>
        <v>被动狂战lv5</v>
      </c>
      <c r="C459" s="31" t="str">
        <f>buff!T460</f>
        <v>被动狂战lv5</v>
      </c>
      <c r="D459" s="31">
        <f>VLOOKUP(buff!U460,对应表!V:W,2,FALSE)</f>
        <v>1</v>
      </c>
      <c r="E459" s="31">
        <f>buff!V460</f>
        <v>0</v>
      </c>
      <c r="F459" s="31">
        <f>buff!W460</f>
        <v>0</v>
      </c>
      <c r="G459" s="31">
        <f>buff!X460</f>
        <v>0</v>
      </c>
      <c r="H459" s="31">
        <f>buff!Y460</f>
        <v>0</v>
      </c>
      <c r="I459" s="31" t="str">
        <f>buff!AJ460</f>
        <v>COB:5|CRI:4</v>
      </c>
      <c r="J459" s="31">
        <f>buff!AK460</f>
        <v>0</v>
      </c>
      <c r="K459" s="31">
        <f>buff!AL460</f>
        <v>0</v>
      </c>
      <c r="L459" s="31">
        <f>buff!AM460</f>
        <v>0</v>
      </c>
      <c r="M459" s="31">
        <f>buff!AN460</f>
        <v>0</v>
      </c>
      <c r="N459" s="31">
        <f>buff!AO460</f>
        <v>0</v>
      </c>
      <c r="O459" s="31">
        <f>buff!AP460</f>
        <v>0</v>
      </c>
      <c r="P459" s="31">
        <f>buff!AQ460</f>
        <v>0</v>
      </c>
      <c r="Q459" s="31">
        <f>buff!AR460</f>
        <v>0</v>
      </c>
      <c r="R459" s="31">
        <f>buff!AS460</f>
        <v>999</v>
      </c>
      <c r="S459" s="31">
        <f>buff!AT460</f>
        <v>0</v>
      </c>
      <c r="T459" s="31">
        <f>buff!AU460</f>
        <v>0</v>
      </c>
      <c r="U459" s="31" t="str">
        <f>buff!BA460</f>
        <v/>
      </c>
      <c r="V459" s="31" t="str">
        <f>IF(buff!BL460=0,"",buff!BL460)</f>
        <v/>
      </c>
    </row>
    <row r="460" spans="1:22" x14ac:dyDescent="0.15">
      <c r="A460" s="31">
        <f>buff!Q461</f>
        <v>200366</v>
      </c>
      <c r="B460" s="31" t="str">
        <f>buff!S461</f>
        <v>被动狂战lv6</v>
      </c>
      <c r="C460" s="31" t="str">
        <f>buff!T461</f>
        <v>被动狂战lv6</v>
      </c>
      <c r="D460" s="31">
        <f>VLOOKUP(buff!U461,对应表!V:W,2,FALSE)</f>
        <v>1</v>
      </c>
      <c r="E460" s="31">
        <f>buff!V461</f>
        <v>0</v>
      </c>
      <c r="F460" s="31">
        <f>buff!W461</f>
        <v>0</v>
      </c>
      <c r="G460" s="31">
        <f>buff!X461</f>
        <v>0</v>
      </c>
      <c r="H460" s="31">
        <f>buff!Y461</f>
        <v>0</v>
      </c>
      <c r="I460" s="31" t="str">
        <f>buff!AJ461</f>
        <v>COB:5|CRI:5</v>
      </c>
      <c r="J460" s="31">
        <f>buff!AK461</f>
        <v>0</v>
      </c>
      <c r="K460" s="31">
        <f>buff!AL461</f>
        <v>0</v>
      </c>
      <c r="L460" s="31">
        <f>buff!AM461</f>
        <v>0</v>
      </c>
      <c r="M460" s="31">
        <f>buff!AN461</f>
        <v>0</v>
      </c>
      <c r="N460" s="31">
        <f>buff!AO461</f>
        <v>0</v>
      </c>
      <c r="O460" s="31">
        <f>buff!AP461</f>
        <v>0</v>
      </c>
      <c r="P460" s="31">
        <f>buff!AQ461</f>
        <v>0</v>
      </c>
      <c r="Q460" s="31">
        <f>buff!AR461</f>
        <v>0</v>
      </c>
      <c r="R460" s="31">
        <f>buff!AS461</f>
        <v>999</v>
      </c>
      <c r="S460" s="31">
        <f>buff!AT461</f>
        <v>0</v>
      </c>
      <c r="T460" s="31">
        <f>buff!AU461</f>
        <v>0</v>
      </c>
      <c r="U460" s="31" t="str">
        <f>buff!BA461</f>
        <v/>
      </c>
      <c r="V460" s="31" t="str">
        <f>IF(buff!BL461=0,"",buff!BL461)</f>
        <v/>
      </c>
    </row>
    <row r="461" spans="1:22" x14ac:dyDescent="0.15">
      <c r="A461" s="31">
        <f>buff!Q462</f>
        <v>200367</v>
      </c>
      <c r="B461" s="31" t="str">
        <f>buff!S462</f>
        <v>被动狂战lv7</v>
      </c>
      <c r="C461" s="31" t="str">
        <f>buff!T462</f>
        <v>被动狂战lv7</v>
      </c>
      <c r="D461" s="31">
        <f>VLOOKUP(buff!U462,对应表!V:W,2,FALSE)</f>
        <v>1</v>
      </c>
      <c r="E461" s="31">
        <f>buff!V462</f>
        <v>0</v>
      </c>
      <c r="F461" s="31">
        <f>buff!W462</f>
        <v>0</v>
      </c>
      <c r="G461" s="31">
        <f>buff!X462</f>
        <v>0</v>
      </c>
      <c r="H461" s="31">
        <f>buff!Y462</f>
        <v>0</v>
      </c>
      <c r="I461" s="31" t="str">
        <f>buff!AJ462</f>
        <v>COB:6|CRI:5</v>
      </c>
      <c r="J461" s="31">
        <f>buff!AK462</f>
        <v>0</v>
      </c>
      <c r="K461" s="31">
        <f>buff!AL462</f>
        <v>0</v>
      </c>
      <c r="L461" s="31">
        <f>buff!AM462</f>
        <v>0</v>
      </c>
      <c r="M461" s="31">
        <f>buff!AN462</f>
        <v>0</v>
      </c>
      <c r="N461" s="31">
        <f>buff!AO462</f>
        <v>0</v>
      </c>
      <c r="O461" s="31">
        <f>buff!AP462</f>
        <v>0</v>
      </c>
      <c r="P461" s="31">
        <f>buff!AQ462</f>
        <v>0</v>
      </c>
      <c r="Q461" s="31">
        <f>buff!AR462</f>
        <v>0</v>
      </c>
      <c r="R461" s="31">
        <f>buff!AS462</f>
        <v>999</v>
      </c>
      <c r="S461" s="31">
        <f>buff!AT462</f>
        <v>0</v>
      </c>
      <c r="T461" s="31">
        <f>buff!AU462</f>
        <v>0</v>
      </c>
      <c r="U461" s="31" t="str">
        <f>buff!BA462</f>
        <v/>
      </c>
      <c r="V461" s="31" t="str">
        <f>IF(buff!BL462=0,"",buff!BL462)</f>
        <v/>
      </c>
    </row>
    <row r="462" spans="1:22" x14ac:dyDescent="0.15">
      <c r="A462" s="31">
        <f>buff!Q463</f>
        <v>200368</v>
      </c>
      <c r="B462" s="31" t="str">
        <f>buff!S463</f>
        <v>被动狂战lv8</v>
      </c>
      <c r="C462" s="31" t="str">
        <f>buff!T463</f>
        <v>被动狂战lv8</v>
      </c>
      <c r="D462" s="31">
        <f>VLOOKUP(buff!U463,对应表!V:W,2,FALSE)</f>
        <v>1</v>
      </c>
      <c r="E462" s="31">
        <f>buff!V463</f>
        <v>0</v>
      </c>
      <c r="F462" s="31">
        <f>buff!W463</f>
        <v>0</v>
      </c>
      <c r="G462" s="31">
        <f>buff!X463</f>
        <v>0</v>
      </c>
      <c r="H462" s="31">
        <f>buff!Y463</f>
        <v>0</v>
      </c>
      <c r="I462" s="31" t="str">
        <f>buff!AJ463</f>
        <v>COB:6|CRI:6</v>
      </c>
      <c r="J462" s="31">
        <f>buff!AK463</f>
        <v>0</v>
      </c>
      <c r="K462" s="31">
        <f>buff!AL463</f>
        <v>0</v>
      </c>
      <c r="L462" s="31">
        <f>buff!AM463</f>
        <v>0</v>
      </c>
      <c r="M462" s="31">
        <f>buff!AN463</f>
        <v>0</v>
      </c>
      <c r="N462" s="31">
        <f>buff!AO463</f>
        <v>0</v>
      </c>
      <c r="O462" s="31">
        <f>buff!AP463</f>
        <v>0</v>
      </c>
      <c r="P462" s="31">
        <f>buff!AQ463</f>
        <v>0</v>
      </c>
      <c r="Q462" s="31">
        <f>buff!AR463</f>
        <v>0</v>
      </c>
      <c r="R462" s="31">
        <f>buff!AS463</f>
        <v>999</v>
      </c>
      <c r="S462" s="31">
        <f>buff!AT463</f>
        <v>0</v>
      </c>
      <c r="T462" s="31">
        <f>buff!AU463</f>
        <v>0</v>
      </c>
      <c r="U462" s="31" t="str">
        <f>buff!BA463</f>
        <v/>
      </c>
      <c r="V462" s="31" t="str">
        <f>IF(buff!BL463=0,"",buff!BL463)</f>
        <v/>
      </c>
    </row>
    <row r="463" spans="1:22" x14ac:dyDescent="0.15">
      <c r="A463" s="31">
        <f>buff!Q464</f>
        <v>200369</v>
      </c>
      <c r="B463" s="31" t="str">
        <f>buff!S464</f>
        <v>被动狂战lv9</v>
      </c>
      <c r="C463" s="31" t="str">
        <f>buff!T464</f>
        <v>被动狂战lv9</v>
      </c>
      <c r="D463" s="31">
        <f>VLOOKUP(buff!U464,对应表!V:W,2,FALSE)</f>
        <v>1</v>
      </c>
      <c r="E463" s="31">
        <f>buff!V464</f>
        <v>0</v>
      </c>
      <c r="F463" s="31">
        <f>buff!W464</f>
        <v>0</v>
      </c>
      <c r="G463" s="31">
        <f>buff!X464</f>
        <v>0</v>
      </c>
      <c r="H463" s="31">
        <f>buff!Y464</f>
        <v>0</v>
      </c>
      <c r="I463" s="31" t="str">
        <f>buff!AJ464</f>
        <v>COB:7|CRI:6</v>
      </c>
      <c r="J463" s="31">
        <f>buff!AK464</f>
        <v>0</v>
      </c>
      <c r="K463" s="31">
        <f>buff!AL464</f>
        <v>0</v>
      </c>
      <c r="L463" s="31">
        <f>buff!AM464</f>
        <v>0</v>
      </c>
      <c r="M463" s="31">
        <f>buff!AN464</f>
        <v>0</v>
      </c>
      <c r="N463" s="31">
        <f>buff!AO464</f>
        <v>0</v>
      </c>
      <c r="O463" s="31">
        <f>buff!AP464</f>
        <v>0</v>
      </c>
      <c r="P463" s="31">
        <f>buff!AQ464</f>
        <v>0</v>
      </c>
      <c r="Q463" s="31">
        <f>buff!AR464</f>
        <v>0</v>
      </c>
      <c r="R463" s="31">
        <f>buff!AS464</f>
        <v>999</v>
      </c>
      <c r="S463" s="31">
        <f>buff!AT464</f>
        <v>0</v>
      </c>
      <c r="T463" s="31">
        <f>buff!AU464</f>
        <v>0</v>
      </c>
      <c r="U463" s="31" t="str">
        <f>buff!BA464</f>
        <v/>
      </c>
      <c r="V463" s="31" t="str">
        <f>IF(buff!BL464=0,"",buff!BL464)</f>
        <v/>
      </c>
    </row>
    <row r="464" spans="1:22" x14ac:dyDescent="0.15">
      <c r="A464" s="31">
        <f>buff!Q465</f>
        <v>200370</v>
      </c>
      <c r="B464" s="31" t="str">
        <f>buff!S465</f>
        <v>被动狂战lv10</v>
      </c>
      <c r="C464" s="31" t="str">
        <f>buff!T465</f>
        <v>被动狂战lv10</v>
      </c>
      <c r="D464" s="31">
        <f>VLOOKUP(buff!U465,对应表!V:W,2,FALSE)</f>
        <v>1</v>
      </c>
      <c r="E464" s="31">
        <f>buff!V465</f>
        <v>0</v>
      </c>
      <c r="F464" s="31">
        <f>buff!W465</f>
        <v>0</v>
      </c>
      <c r="G464" s="31">
        <f>buff!X465</f>
        <v>0</v>
      </c>
      <c r="H464" s="31">
        <f>buff!Y465</f>
        <v>0</v>
      </c>
      <c r="I464" s="31" t="str">
        <f>buff!AJ465</f>
        <v>COB:7|CRI:7</v>
      </c>
      <c r="J464" s="31">
        <f>buff!AK465</f>
        <v>0</v>
      </c>
      <c r="K464" s="31">
        <f>buff!AL465</f>
        <v>0</v>
      </c>
      <c r="L464" s="31">
        <f>buff!AM465</f>
        <v>0</v>
      </c>
      <c r="M464" s="31">
        <f>buff!AN465</f>
        <v>0</v>
      </c>
      <c r="N464" s="31">
        <f>buff!AO465</f>
        <v>0</v>
      </c>
      <c r="O464" s="31">
        <f>buff!AP465</f>
        <v>0</v>
      </c>
      <c r="P464" s="31">
        <f>buff!AQ465</f>
        <v>0</v>
      </c>
      <c r="Q464" s="31">
        <f>buff!AR465</f>
        <v>0</v>
      </c>
      <c r="R464" s="31">
        <f>buff!AS465</f>
        <v>999</v>
      </c>
      <c r="S464" s="31">
        <f>buff!AT465</f>
        <v>0</v>
      </c>
      <c r="T464" s="31">
        <f>buff!AU465</f>
        <v>0</v>
      </c>
      <c r="U464" s="31" t="str">
        <f>buff!BA465</f>
        <v/>
      </c>
      <c r="V464" s="31" t="str">
        <f>IF(buff!BL465=0,"",buff!BL465)</f>
        <v/>
      </c>
    </row>
    <row r="465" spans="1:22" x14ac:dyDescent="0.15">
      <c r="A465" s="31">
        <f>buff!Q466</f>
        <v>200371</v>
      </c>
      <c r="B465" s="31" t="str">
        <f>buff!S466</f>
        <v>被动狂战lv11</v>
      </c>
      <c r="C465" s="31" t="str">
        <f>buff!T466</f>
        <v>被动狂战lv11</v>
      </c>
      <c r="D465" s="31">
        <f>VLOOKUP(buff!U466,对应表!V:W,2,FALSE)</f>
        <v>1</v>
      </c>
      <c r="E465" s="31">
        <f>buff!V466</f>
        <v>0</v>
      </c>
      <c r="F465" s="31">
        <f>buff!W466</f>
        <v>0</v>
      </c>
      <c r="G465" s="31">
        <f>buff!X466</f>
        <v>0</v>
      </c>
      <c r="H465" s="31">
        <f>buff!Y466</f>
        <v>0</v>
      </c>
      <c r="I465" s="31" t="str">
        <f>buff!AJ466</f>
        <v>COB:8|CRI:7</v>
      </c>
      <c r="J465" s="31">
        <f>buff!AK466</f>
        <v>0</v>
      </c>
      <c r="K465" s="31">
        <f>buff!AL466</f>
        <v>0</v>
      </c>
      <c r="L465" s="31">
        <f>buff!AM466</f>
        <v>0</v>
      </c>
      <c r="M465" s="31">
        <f>buff!AN466</f>
        <v>0</v>
      </c>
      <c r="N465" s="31">
        <f>buff!AO466</f>
        <v>0</v>
      </c>
      <c r="O465" s="31">
        <f>buff!AP466</f>
        <v>0</v>
      </c>
      <c r="P465" s="31">
        <f>buff!AQ466</f>
        <v>0</v>
      </c>
      <c r="Q465" s="31">
        <f>buff!AR466</f>
        <v>0</v>
      </c>
      <c r="R465" s="31">
        <f>buff!AS466</f>
        <v>999</v>
      </c>
      <c r="S465" s="31">
        <f>buff!AT466</f>
        <v>0</v>
      </c>
      <c r="T465" s="31">
        <f>buff!AU466</f>
        <v>0</v>
      </c>
      <c r="U465" s="31" t="str">
        <f>buff!BA466</f>
        <v/>
      </c>
      <c r="V465" s="31" t="str">
        <f>IF(buff!BL466=0,"",buff!BL466)</f>
        <v/>
      </c>
    </row>
    <row r="466" spans="1:22" x14ac:dyDescent="0.15">
      <c r="A466" s="31">
        <f>buff!Q467</f>
        <v>200372</v>
      </c>
      <c r="B466" s="31" t="str">
        <f>buff!S467</f>
        <v>被动狂战lv12</v>
      </c>
      <c r="C466" s="31" t="str">
        <f>buff!T467</f>
        <v>被动狂战lv12</v>
      </c>
      <c r="D466" s="31">
        <f>VLOOKUP(buff!U467,对应表!V:W,2,FALSE)</f>
        <v>1</v>
      </c>
      <c r="E466" s="31">
        <f>buff!V467</f>
        <v>0</v>
      </c>
      <c r="F466" s="31">
        <f>buff!W467</f>
        <v>0</v>
      </c>
      <c r="G466" s="31">
        <f>buff!X467</f>
        <v>0</v>
      </c>
      <c r="H466" s="31">
        <f>buff!Y467</f>
        <v>0</v>
      </c>
      <c r="I466" s="31" t="str">
        <f>buff!AJ467</f>
        <v>COB:8|CRI:8</v>
      </c>
      <c r="J466" s="31">
        <f>buff!AK467</f>
        <v>0</v>
      </c>
      <c r="K466" s="31">
        <f>buff!AL467</f>
        <v>0</v>
      </c>
      <c r="L466" s="31">
        <f>buff!AM467</f>
        <v>0</v>
      </c>
      <c r="M466" s="31">
        <f>buff!AN467</f>
        <v>0</v>
      </c>
      <c r="N466" s="31">
        <f>buff!AO467</f>
        <v>0</v>
      </c>
      <c r="O466" s="31">
        <f>buff!AP467</f>
        <v>0</v>
      </c>
      <c r="P466" s="31">
        <f>buff!AQ467</f>
        <v>0</v>
      </c>
      <c r="Q466" s="31">
        <f>buff!AR467</f>
        <v>0</v>
      </c>
      <c r="R466" s="31">
        <f>buff!AS467</f>
        <v>999</v>
      </c>
      <c r="S466" s="31">
        <f>buff!AT467</f>
        <v>0</v>
      </c>
      <c r="T466" s="31">
        <f>buff!AU467</f>
        <v>0</v>
      </c>
      <c r="U466" s="31" t="str">
        <f>buff!BA467</f>
        <v/>
      </c>
      <c r="V466" s="31" t="str">
        <f>IF(buff!BL467=0,"",buff!BL467)</f>
        <v/>
      </c>
    </row>
    <row r="467" spans="1:22" x14ac:dyDescent="0.15">
      <c r="A467" s="31">
        <f>buff!Q468</f>
        <v>200373</v>
      </c>
      <c r="B467" s="31" t="str">
        <f>buff!S468</f>
        <v>被动狂战lv13</v>
      </c>
      <c r="C467" s="31" t="str">
        <f>buff!T468</f>
        <v>被动狂战lv13</v>
      </c>
      <c r="D467" s="31">
        <f>VLOOKUP(buff!U468,对应表!V:W,2,FALSE)</f>
        <v>1</v>
      </c>
      <c r="E467" s="31">
        <f>buff!V468</f>
        <v>0</v>
      </c>
      <c r="F467" s="31">
        <f>buff!W468</f>
        <v>0</v>
      </c>
      <c r="G467" s="31">
        <f>buff!X468</f>
        <v>0</v>
      </c>
      <c r="H467" s="31">
        <f>buff!Y468</f>
        <v>0</v>
      </c>
      <c r="I467" s="31" t="str">
        <f>buff!AJ468</f>
        <v>COB:9|CRI:8</v>
      </c>
      <c r="J467" s="31">
        <f>buff!AK468</f>
        <v>0</v>
      </c>
      <c r="K467" s="31">
        <f>buff!AL468</f>
        <v>0</v>
      </c>
      <c r="L467" s="31">
        <f>buff!AM468</f>
        <v>0</v>
      </c>
      <c r="M467" s="31">
        <f>buff!AN468</f>
        <v>0</v>
      </c>
      <c r="N467" s="31">
        <f>buff!AO468</f>
        <v>0</v>
      </c>
      <c r="O467" s="31">
        <f>buff!AP468</f>
        <v>0</v>
      </c>
      <c r="P467" s="31">
        <f>buff!AQ468</f>
        <v>0</v>
      </c>
      <c r="Q467" s="31">
        <f>buff!AR468</f>
        <v>0</v>
      </c>
      <c r="R467" s="31">
        <f>buff!AS468</f>
        <v>999</v>
      </c>
      <c r="S467" s="31">
        <f>buff!AT468</f>
        <v>0</v>
      </c>
      <c r="T467" s="31">
        <f>buff!AU468</f>
        <v>0</v>
      </c>
      <c r="U467" s="31" t="str">
        <f>buff!BA468</f>
        <v/>
      </c>
      <c r="V467" s="31" t="str">
        <f>IF(buff!BL468=0,"",buff!BL468)</f>
        <v/>
      </c>
    </row>
    <row r="468" spans="1:22" x14ac:dyDescent="0.15">
      <c r="A468" s="31">
        <f>buff!Q469</f>
        <v>200374</v>
      </c>
      <c r="B468" s="31" t="str">
        <f>buff!S469</f>
        <v>被动狂战lv14</v>
      </c>
      <c r="C468" s="31" t="str">
        <f>buff!T469</f>
        <v>被动狂战lv14</v>
      </c>
      <c r="D468" s="31">
        <f>VLOOKUP(buff!U469,对应表!V:W,2,FALSE)</f>
        <v>1</v>
      </c>
      <c r="E468" s="31">
        <f>buff!V469</f>
        <v>0</v>
      </c>
      <c r="F468" s="31">
        <f>buff!W469</f>
        <v>0</v>
      </c>
      <c r="G468" s="31">
        <f>buff!X469</f>
        <v>0</v>
      </c>
      <c r="H468" s="31">
        <f>buff!Y469</f>
        <v>0</v>
      </c>
      <c r="I468" s="31" t="str">
        <f>buff!AJ469</f>
        <v>COB:9|CRI:9</v>
      </c>
      <c r="J468" s="31">
        <f>buff!AK469</f>
        <v>0</v>
      </c>
      <c r="K468" s="31">
        <f>buff!AL469</f>
        <v>0</v>
      </c>
      <c r="L468" s="31">
        <f>buff!AM469</f>
        <v>0</v>
      </c>
      <c r="M468" s="31">
        <f>buff!AN469</f>
        <v>0</v>
      </c>
      <c r="N468" s="31">
        <f>buff!AO469</f>
        <v>0</v>
      </c>
      <c r="O468" s="31">
        <f>buff!AP469</f>
        <v>0</v>
      </c>
      <c r="P468" s="31">
        <f>buff!AQ469</f>
        <v>0</v>
      </c>
      <c r="Q468" s="31">
        <f>buff!AR469</f>
        <v>0</v>
      </c>
      <c r="R468" s="31">
        <f>buff!AS469</f>
        <v>999</v>
      </c>
      <c r="S468" s="31">
        <f>buff!AT469</f>
        <v>0</v>
      </c>
      <c r="T468" s="31">
        <f>buff!AU469</f>
        <v>0</v>
      </c>
      <c r="U468" s="31" t="str">
        <f>buff!BA469</f>
        <v/>
      </c>
      <c r="V468" s="31" t="str">
        <f>IF(buff!BL469=0,"",buff!BL469)</f>
        <v/>
      </c>
    </row>
    <row r="469" spans="1:22" x14ac:dyDescent="0.15">
      <c r="A469" s="31">
        <f>buff!Q470</f>
        <v>200375</v>
      </c>
      <c r="B469" s="31" t="str">
        <f>buff!S470</f>
        <v>被动狂战lv15</v>
      </c>
      <c r="C469" s="31" t="str">
        <f>buff!T470</f>
        <v>被动狂战lv15</v>
      </c>
      <c r="D469" s="31">
        <f>VLOOKUP(buff!U470,对应表!V:W,2,FALSE)</f>
        <v>1</v>
      </c>
      <c r="E469" s="31">
        <f>buff!V470</f>
        <v>0</v>
      </c>
      <c r="F469" s="31">
        <f>buff!W470</f>
        <v>0</v>
      </c>
      <c r="G469" s="31">
        <f>buff!X470</f>
        <v>0</v>
      </c>
      <c r="H469" s="31">
        <f>buff!Y470</f>
        <v>0</v>
      </c>
      <c r="I469" s="31" t="str">
        <f>buff!AJ470</f>
        <v>COB:10|CRI:9</v>
      </c>
      <c r="J469" s="31">
        <f>buff!AK470</f>
        <v>0</v>
      </c>
      <c r="K469" s="31">
        <f>buff!AL470</f>
        <v>0</v>
      </c>
      <c r="L469" s="31">
        <f>buff!AM470</f>
        <v>0</v>
      </c>
      <c r="M469" s="31">
        <f>buff!AN470</f>
        <v>0</v>
      </c>
      <c r="N469" s="31">
        <f>buff!AO470</f>
        <v>0</v>
      </c>
      <c r="O469" s="31">
        <f>buff!AP470</f>
        <v>0</v>
      </c>
      <c r="P469" s="31">
        <f>buff!AQ470</f>
        <v>0</v>
      </c>
      <c r="Q469" s="31">
        <f>buff!AR470</f>
        <v>0</v>
      </c>
      <c r="R469" s="31">
        <f>buff!AS470</f>
        <v>999</v>
      </c>
      <c r="S469" s="31">
        <f>buff!AT470</f>
        <v>0</v>
      </c>
      <c r="T469" s="31">
        <f>buff!AU470</f>
        <v>0</v>
      </c>
      <c r="U469" s="31" t="str">
        <f>buff!BA470</f>
        <v/>
      </c>
      <c r="V469" s="31" t="str">
        <f>IF(buff!BL470=0,"",buff!BL470)</f>
        <v/>
      </c>
    </row>
    <row r="470" spans="1:22" x14ac:dyDescent="0.15">
      <c r="A470" s="31">
        <f>buff!Q471</f>
        <v>200376</v>
      </c>
      <c r="B470" s="31" t="str">
        <f>buff!S471</f>
        <v>被动狂战lv16</v>
      </c>
      <c r="C470" s="31" t="str">
        <f>buff!T471</f>
        <v>被动狂战lv16</v>
      </c>
      <c r="D470" s="31">
        <f>VLOOKUP(buff!U471,对应表!V:W,2,FALSE)</f>
        <v>1</v>
      </c>
      <c r="E470" s="31">
        <f>buff!V471</f>
        <v>0</v>
      </c>
      <c r="F470" s="31">
        <f>buff!W471</f>
        <v>0</v>
      </c>
      <c r="G470" s="31">
        <f>buff!X471</f>
        <v>0</v>
      </c>
      <c r="H470" s="31">
        <f>buff!Y471</f>
        <v>0</v>
      </c>
      <c r="I470" s="31" t="str">
        <f>buff!AJ471</f>
        <v>COB:10|CRI:10</v>
      </c>
      <c r="J470" s="31">
        <f>buff!AK471</f>
        <v>0</v>
      </c>
      <c r="K470" s="31">
        <f>buff!AL471</f>
        <v>0</v>
      </c>
      <c r="L470" s="31">
        <f>buff!AM471</f>
        <v>0</v>
      </c>
      <c r="M470" s="31">
        <f>buff!AN471</f>
        <v>0</v>
      </c>
      <c r="N470" s="31">
        <f>buff!AO471</f>
        <v>0</v>
      </c>
      <c r="O470" s="31">
        <f>buff!AP471</f>
        <v>0</v>
      </c>
      <c r="P470" s="31">
        <f>buff!AQ471</f>
        <v>0</v>
      </c>
      <c r="Q470" s="31">
        <f>buff!AR471</f>
        <v>0</v>
      </c>
      <c r="R470" s="31">
        <f>buff!AS471</f>
        <v>999</v>
      </c>
      <c r="S470" s="31">
        <f>buff!AT471</f>
        <v>0</v>
      </c>
      <c r="T470" s="31">
        <f>buff!AU471</f>
        <v>0</v>
      </c>
      <c r="U470" s="31" t="str">
        <f>buff!BA471</f>
        <v/>
      </c>
      <c r="V470" s="31" t="str">
        <f>IF(buff!BL471=0,"",buff!BL471)</f>
        <v/>
      </c>
    </row>
    <row r="471" spans="1:22" x14ac:dyDescent="0.15">
      <c r="A471" s="31">
        <f>buff!Q472</f>
        <v>200377</v>
      </c>
      <c r="B471" s="31" t="str">
        <f>buff!S472</f>
        <v>被动狂战lv17</v>
      </c>
      <c r="C471" s="31" t="str">
        <f>buff!T472</f>
        <v>被动狂战lv17</v>
      </c>
      <c r="D471" s="31">
        <f>VLOOKUP(buff!U472,对应表!V:W,2,FALSE)</f>
        <v>1</v>
      </c>
      <c r="E471" s="31">
        <f>buff!V472</f>
        <v>0</v>
      </c>
      <c r="F471" s="31">
        <f>buff!W472</f>
        <v>0</v>
      </c>
      <c r="G471" s="31">
        <f>buff!X472</f>
        <v>0</v>
      </c>
      <c r="H471" s="31">
        <f>buff!Y472</f>
        <v>0</v>
      </c>
      <c r="I471" s="31" t="str">
        <f>buff!AJ472</f>
        <v>COB:11|CRI:10</v>
      </c>
      <c r="J471" s="31">
        <f>buff!AK472</f>
        <v>0</v>
      </c>
      <c r="K471" s="31">
        <f>buff!AL472</f>
        <v>0</v>
      </c>
      <c r="L471" s="31">
        <f>buff!AM472</f>
        <v>0</v>
      </c>
      <c r="M471" s="31">
        <f>buff!AN472</f>
        <v>0</v>
      </c>
      <c r="N471" s="31">
        <f>buff!AO472</f>
        <v>0</v>
      </c>
      <c r="O471" s="31">
        <f>buff!AP472</f>
        <v>0</v>
      </c>
      <c r="P471" s="31">
        <f>buff!AQ472</f>
        <v>0</v>
      </c>
      <c r="Q471" s="31">
        <f>buff!AR472</f>
        <v>0</v>
      </c>
      <c r="R471" s="31">
        <f>buff!AS472</f>
        <v>999</v>
      </c>
      <c r="S471" s="31">
        <f>buff!AT472</f>
        <v>0</v>
      </c>
      <c r="T471" s="31">
        <f>buff!AU472</f>
        <v>0</v>
      </c>
      <c r="U471" s="31" t="str">
        <f>buff!BA472</f>
        <v/>
      </c>
      <c r="V471" s="31" t="str">
        <f>IF(buff!BL472=0,"",buff!BL472)</f>
        <v/>
      </c>
    </row>
    <row r="472" spans="1:22" x14ac:dyDescent="0.15">
      <c r="A472" s="31">
        <f>buff!Q473</f>
        <v>200378</v>
      </c>
      <c r="B472" s="31" t="str">
        <f>buff!S473</f>
        <v>被动狂战lv18</v>
      </c>
      <c r="C472" s="31" t="str">
        <f>buff!T473</f>
        <v>被动狂战lv18</v>
      </c>
      <c r="D472" s="31">
        <f>VLOOKUP(buff!U473,对应表!V:W,2,FALSE)</f>
        <v>1</v>
      </c>
      <c r="E472" s="31">
        <f>buff!V473</f>
        <v>0</v>
      </c>
      <c r="F472" s="31">
        <f>buff!W473</f>
        <v>0</v>
      </c>
      <c r="G472" s="31">
        <f>buff!X473</f>
        <v>0</v>
      </c>
      <c r="H472" s="31">
        <f>buff!Y473</f>
        <v>0</v>
      </c>
      <c r="I472" s="31" t="str">
        <f>buff!AJ473</f>
        <v>COB:11|CRI:11</v>
      </c>
      <c r="J472" s="31">
        <f>buff!AK473</f>
        <v>0</v>
      </c>
      <c r="K472" s="31">
        <f>buff!AL473</f>
        <v>0</v>
      </c>
      <c r="L472" s="31">
        <f>buff!AM473</f>
        <v>0</v>
      </c>
      <c r="M472" s="31">
        <f>buff!AN473</f>
        <v>0</v>
      </c>
      <c r="N472" s="31">
        <f>buff!AO473</f>
        <v>0</v>
      </c>
      <c r="O472" s="31">
        <f>buff!AP473</f>
        <v>0</v>
      </c>
      <c r="P472" s="31">
        <f>buff!AQ473</f>
        <v>0</v>
      </c>
      <c r="Q472" s="31">
        <f>buff!AR473</f>
        <v>0</v>
      </c>
      <c r="R472" s="31">
        <f>buff!AS473</f>
        <v>999</v>
      </c>
      <c r="S472" s="31">
        <f>buff!AT473</f>
        <v>0</v>
      </c>
      <c r="T472" s="31">
        <f>buff!AU473</f>
        <v>0</v>
      </c>
      <c r="U472" s="31" t="str">
        <f>buff!BA473</f>
        <v/>
      </c>
      <c r="V472" s="31" t="str">
        <f>IF(buff!BL473=0,"",buff!BL473)</f>
        <v/>
      </c>
    </row>
    <row r="473" spans="1:22" x14ac:dyDescent="0.15">
      <c r="A473" s="31">
        <f>buff!Q474</f>
        <v>200379</v>
      </c>
      <c r="B473" s="31" t="str">
        <f>buff!S474</f>
        <v>被动狂战lv19</v>
      </c>
      <c r="C473" s="31" t="str">
        <f>buff!T474</f>
        <v>被动狂战lv19</v>
      </c>
      <c r="D473" s="31">
        <f>VLOOKUP(buff!U474,对应表!V:W,2,FALSE)</f>
        <v>1</v>
      </c>
      <c r="E473" s="31">
        <f>buff!V474</f>
        <v>0</v>
      </c>
      <c r="F473" s="31">
        <f>buff!W474</f>
        <v>0</v>
      </c>
      <c r="G473" s="31">
        <f>buff!X474</f>
        <v>0</v>
      </c>
      <c r="H473" s="31">
        <f>buff!Y474</f>
        <v>0</v>
      </c>
      <c r="I473" s="31" t="str">
        <f>buff!AJ474</f>
        <v>COB:12|CRI:11</v>
      </c>
      <c r="J473" s="31">
        <f>buff!AK474</f>
        <v>0</v>
      </c>
      <c r="K473" s="31">
        <f>buff!AL474</f>
        <v>0</v>
      </c>
      <c r="L473" s="31">
        <f>buff!AM474</f>
        <v>0</v>
      </c>
      <c r="M473" s="31">
        <f>buff!AN474</f>
        <v>0</v>
      </c>
      <c r="N473" s="31">
        <f>buff!AO474</f>
        <v>0</v>
      </c>
      <c r="O473" s="31">
        <f>buff!AP474</f>
        <v>0</v>
      </c>
      <c r="P473" s="31">
        <f>buff!AQ474</f>
        <v>0</v>
      </c>
      <c r="Q473" s="31">
        <f>buff!AR474</f>
        <v>0</v>
      </c>
      <c r="R473" s="31">
        <f>buff!AS474</f>
        <v>999</v>
      </c>
      <c r="S473" s="31">
        <f>buff!AT474</f>
        <v>0</v>
      </c>
      <c r="T473" s="31">
        <f>buff!AU474</f>
        <v>0</v>
      </c>
      <c r="U473" s="31" t="str">
        <f>buff!BA474</f>
        <v/>
      </c>
      <c r="V473" s="31" t="str">
        <f>IF(buff!BL474=0,"",buff!BL474)</f>
        <v/>
      </c>
    </row>
    <row r="474" spans="1:22" x14ac:dyDescent="0.15">
      <c r="A474" s="31">
        <f>buff!Q475</f>
        <v>200380</v>
      </c>
      <c r="B474" s="31" t="str">
        <f>buff!S475</f>
        <v>被动狂战lv20</v>
      </c>
      <c r="C474" s="31" t="str">
        <f>buff!T475</f>
        <v>被动狂战lv20</v>
      </c>
      <c r="D474" s="31">
        <f>VLOOKUP(buff!U475,对应表!V:W,2,FALSE)</f>
        <v>1</v>
      </c>
      <c r="E474" s="31">
        <f>buff!V475</f>
        <v>0</v>
      </c>
      <c r="F474" s="31">
        <f>buff!W475</f>
        <v>0</v>
      </c>
      <c r="G474" s="31">
        <f>buff!X475</f>
        <v>0</v>
      </c>
      <c r="H474" s="31">
        <f>buff!Y475</f>
        <v>0</v>
      </c>
      <c r="I474" s="31" t="str">
        <f>buff!AJ475</f>
        <v>COB:12|CRI:12</v>
      </c>
      <c r="J474" s="31">
        <f>buff!AK475</f>
        <v>0</v>
      </c>
      <c r="K474" s="31">
        <f>buff!AL475</f>
        <v>0</v>
      </c>
      <c r="L474" s="31">
        <f>buff!AM475</f>
        <v>0</v>
      </c>
      <c r="M474" s="31">
        <f>buff!AN475</f>
        <v>0</v>
      </c>
      <c r="N474" s="31">
        <f>buff!AO475</f>
        <v>0</v>
      </c>
      <c r="O474" s="31">
        <f>buff!AP475</f>
        <v>0</v>
      </c>
      <c r="P474" s="31">
        <f>buff!AQ475</f>
        <v>0</v>
      </c>
      <c r="Q474" s="31">
        <f>buff!AR475</f>
        <v>0</v>
      </c>
      <c r="R474" s="31">
        <f>buff!AS475</f>
        <v>999</v>
      </c>
      <c r="S474" s="31">
        <f>buff!AT475</f>
        <v>0</v>
      </c>
      <c r="T474" s="31">
        <f>buff!AU475</f>
        <v>0</v>
      </c>
      <c r="U474" s="31" t="str">
        <f>buff!BA475</f>
        <v/>
      </c>
      <c r="V474" s="31" t="str">
        <f>IF(buff!BL475=0,"",buff!BL475)</f>
        <v/>
      </c>
    </row>
    <row r="475" spans="1:22" x14ac:dyDescent="0.15">
      <c r="A475" s="31">
        <f>buff!Q476</f>
        <v>200381</v>
      </c>
      <c r="B475" s="31" t="str">
        <f>buff!S476</f>
        <v>被动致命lv1</v>
      </c>
      <c r="C475" s="31" t="str">
        <f>buff!T476</f>
        <v>被动致命lv1</v>
      </c>
      <c r="D475" s="31">
        <f>VLOOKUP(buff!U476,对应表!V:W,2,FALSE)</f>
        <v>1</v>
      </c>
      <c r="E475" s="31">
        <f>buff!V476</f>
        <v>0</v>
      </c>
      <c r="F475" s="31">
        <f>buff!W476</f>
        <v>0</v>
      </c>
      <c r="G475" s="31">
        <f>buff!X476</f>
        <v>0</v>
      </c>
      <c r="H475" s="31">
        <f>buff!Y476</f>
        <v>0</v>
      </c>
      <c r="I475" s="31" t="str">
        <f>buff!AJ476</f>
        <v>PEN:3|CRI:2</v>
      </c>
      <c r="J475" s="31">
        <f>buff!AK476</f>
        <v>0</v>
      </c>
      <c r="K475" s="31">
        <f>buff!AL476</f>
        <v>0</v>
      </c>
      <c r="L475" s="31">
        <f>buff!AM476</f>
        <v>0</v>
      </c>
      <c r="M475" s="31">
        <f>buff!AN476</f>
        <v>0</v>
      </c>
      <c r="N475" s="31">
        <f>buff!AO476</f>
        <v>0</v>
      </c>
      <c r="O475" s="31">
        <f>buff!AP476</f>
        <v>0</v>
      </c>
      <c r="P475" s="31">
        <f>buff!AQ476</f>
        <v>0</v>
      </c>
      <c r="Q475" s="31">
        <f>buff!AR476</f>
        <v>0</v>
      </c>
      <c r="R475" s="31">
        <f>buff!AS476</f>
        <v>999</v>
      </c>
      <c r="S475" s="31">
        <f>buff!AT476</f>
        <v>0</v>
      </c>
      <c r="T475" s="31">
        <f>buff!AU476</f>
        <v>0</v>
      </c>
      <c r="U475" s="31" t="str">
        <f>buff!BA476</f>
        <v/>
      </c>
      <c r="V475" s="31" t="str">
        <f>IF(buff!BL476=0,"",buff!BL476)</f>
        <v/>
      </c>
    </row>
    <row r="476" spans="1:22" x14ac:dyDescent="0.15">
      <c r="A476" s="31">
        <f>buff!Q477</f>
        <v>200382</v>
      </c>
      <c r="B476" s="31" t="str">
        <f>buff!S477</f>
        <v>被动致命lv2</v>
      </c>
      <c r="C476" s="31" t="str">
        <f>buff!T477</f>
        <v>被动致命lv2</v>
      </c>
      <c r="D476" s="31">
        <f>VLOOKUP(buff!U477,对应表!V:W,2,FALSE)</f>
        <v>1</v>
      </c>
      <c r="E476" s="31">
        <f>buff!V477</f>
        <v>0</v>
      </c>
      <c r="F476" s="31">
        <f>buff!W477</f>
        <v>0</v>
      </c>
      <c r="G476" s="31">
        <f>buff!X477</f>
        <v>0</v>
      </c>
      <c r="H476" s="31">
        <f>buff!Y477</f>
        <v>0</v>
      </c>
      <c r="I476" s="31" t="str">
        <f>buff!AJ477</f>
        <v>PEN:3|CRI:3</v>
      </c>
      <c r="J476" s="31">
        <f>buff!AK477</f>
        <v>0</v>
      </c>
      <c r="K476" s="31">
        <f>buff!AL477</f>
        <v>0</v>
      </c>
      <c r="L476" s="31">
        <f>buff!AM477</f>
        <v>0</v>
      </c>
      <c r="M476" s="31">
        <f>buff!AN477</f>
        <v>0</v>
      </c>
      <c r="N476" s="31">
        <f>buff!AO477</f>
        <v>0</v>
      </c>
      <c r="O476" s="31">
        <f>buff!AP477</f>
        <v>0</v>
      </c>
      <c r="P476" s="31">
        <f>buff!AQ477</f>
        <v>0</v>
      </c>
      <c r="Q476" s="31">
        <f>buff!AR477</f>
        <v>0</v>
      </c>
      <c r="R476" s="31">
        <f>buff!AS477</f>
        <v>999</v>
      </c>
      <c r="S476" s="31">
        <f>buff!AT477</f>
        <v>0</v>
      </c>
      <c r="T476" s="31">
        <f>buff!AU477</f>
        <v>0</v>
      </c>
      <c r="U476" s="31" t="str">
        <f>buff!BA477</f>
        <v/>
      </c>
      <c r="V476" s="31" t="str">
        <f>IF(buff!BL477=0,"",buff!BL477)</f>
        <v/>
      </c>
    </row>
    <row r="477" spans="1:22" x14ac:dyDescent="0.15">
      <c r="A477" s="31">
        <f>buff!Q478</f>
        <v>200383</v>
      </c>
      <c r="B477" s="31" t="str">
        <f>buff!S478</f>
        <v>被动致命lv3</v>
      </c>
      <c r="C477" s="31" t="str">
        <f>buff!T478</f>
        <v>被动致命lv3</v>
      </c>
      <c r="D477" s="31">
        <f>VLOOKUP(buff!U478,对应表!V:W,2,FALSE)</f>
        <v>1</v>
      </c>
      <c r="E477" s="31">
        <f>buff!V478</f>
        <v>0</v>
      </c>
      <c r="F477" s="31">
        <f>buff!W478</f>
        <v>0</v>
      </c>
      <c r="G477" s="31">
        <f>buff!X478</f>
        <v>0</v>
      </c>
      <c r="H477" s="31">
        <f>buff!Y478</f>
        <v>0</v>
      </c>
      <c r="I477" s="31" t="str">
        <f>buff!AJ478</f>
        <v>PEN:4|CRI:3</v>
      </c>
      <c r="J477" s="31">
        <f>buff!AK478</f>
        <v>0</v>
      </c>
      <c r="K477" s="31">
        <f>buff!AL478</f>
        <v>0</v>
      </c>
      <c r="L477" s="31">
        <f>buff!AM478</f>
        <v>0</v>
      </c>
      <c r="M477" s="31">
        <f>buff!AN478</f>
        <v>0</v>
      </c>
      <c r="N477" s="31">
        <f>buff!AO478</f>
        <v>0</v>
      </c>
      <c r="O477" s="31">
        <f>buff!AP478</f>
        <v>0</v>
      </c>
      <c r="P477" s="31">
        <f>buff!AQ478</f>
        <v>0</v>
      </c>
      <c r="Q477" s="31">
        <f>buff!AR478</f>
        <v>0</v>
      </c>
      <c r="R477" s="31">
        <f>buff!AS478</f>
        <v>999</v>
      </c>
      <c r="S477" s="31">
        <f>buff!AT478</f>
        <v>0</v>
      </c>
      <c r="T477" s="31">
        <f>buff!AU478</f>
        <v>0</v>
      </c>
      <c r="U477" s="31" t="str">
        <f>buff!BA478</f>
        <v/>
      </c>
      <c r="V477" s="31" t="str">
        <f>IF(buff!BL478=0,"",buff!BL478)</f>
        <v/>
      </c>
    </row>
    <row r="478" spans="1:22" x14ac:dyDescent="0.15">
      <c r="A478" s="31">
        <f>buff!Q479</f>
        <v>200384</v>
      </c>
      <c r="B478" s="31" t="str">
        <f>buff!S479</f>
        <v>被动致命lv4</v>
      </c>
      <c r="C478" s="31" t="str">
        <f>buff!T479</f>
        <v>被动致命lv4</v>
      </c>
      <c r="D478" s="31">
        <f>VLOOKUP(buff!U479,对应表!V:W,2,FALSE)</f>
        <v>1</v>
      </c>
      <c r="E478" s="31">
        <f>buff!V479</f>
        <v>0</v>
      </c>
      <c r="F478" s="31">
        <f>buff!W479</f>
        <v>0</v>
      </c>
      <c r="G478" s="31">
        <f>buff!X479</f>
        <v>0</v>
      </c>
      <c r="H478" s="31">
        <f>buff!Y479</f>
        <v>0</v>
      </c>
      <c r="I478" s="31" t="str">
        <f>buff!AJ479</f>
        <v>PEN:4|CRI:4</v>
      </c>
      <c r="J478" s="31">
        <f>buff!AK479</f>
        <v>0</v>
      </c>
      <c r="K478" s="31">
        <f>buff!AL479</f>
        <v>0</v>
      </c>
      <c r="L478" s="31">
        <f>buff!AM479</f>
        <v>0</v>
      </c>
      <c r="M478" s="31">
        <f>buff!AN479</f>
        <v>0</v>
      </c>
      <c r="N478" s="31">
        <f>buff!AO479</f>
        <v>0</v>
      </c>
      <c r="O478" s="31">
        <f>buff!AP479</f>
        <v>0</v>
      </c>
      <c r="P478" s="31">
        <f>buff!AQ479</f>
        <v>0</v>
      </c>
      <c r="Q478" s="31">
        <f>buff!AR479</f>
        <v>0</v>
      </c>
      <c r="R478" s="31">
        <f>buff!AS479</f>
        <v>999</v>
      </c>
      <c r="S478" s="31">
        <f>buff!AT479</f>
        <v>0</v>
      </c>
      <c r="T478" s="31">
        <f>buff!AU479</f>
        <v>0</v>
      </c>
      <c r="U478" s="31" t="str">
        <f>buff!BA479</f>
        <v/>
      </c>
      <c r="V478" s="31" t="str">
        <f>IF(buff!BL479=0,"",buff!BL479)</f>
        <v/>
      </c>
    </row>
    <row r="479" spans="1:22" x14ac:dyDescent="0.15">
      <c r="A479" s="31">
        <f>buff!Q480</f>
        <v>200385</v>
      </c>
      <c r="B479" s="31" t="str">
        <f>buff!S480</f>
        <v>被动致命lv5</v>
      </c>
      <c r="C479" s="31" t="str">
        <f>buff!T480</f>
        <v>被动致命lv5</v>
      </c>
      <c r="D479" s="31">
        <f>VLOOKUP(buff!U480,对应表!V:W,2,FALSE)</f>
        <v>1</v>
      </c>
      <c r="E479" s="31">
        <f>buff!V480</f>
        <v>0</v>
      </c>
      <c r="F479" s="31">
        <f>buff!W480</f>
        <v>0</v>
      </c>
      <c r="G479" s="31">
        <f>buff!X480</f>
        <v>0</v>
      </c>
      <c r="H479" s="31">
        <f>buff!Y480</f>
        <v>0</v>
      </c>
      <c r="I479" s="31" t="str">
        <f>buff!AJ480</f>
        <v>PEN:5|CRI:4</v>
      </c>
      <c r="J479" s="31">
        <f>buff!AK480</f>
        <v>0</v>
      </c>
      <c r="K479" s="31">
        <f>buff!AL480</f>
        <v>0</v>
      </c>
      <c r="L479" s="31">
        <f>buff!AM480</f>
        <v>0</v>
      </c>
      <c r="M479" s="31">
        <f>buff!AN480</f>
        <v>0</v>
      </c>
      <c r="N479" s="31">
        <f>buff!AO480</f>
        <v>0</v>
      </c>
      <c r="O479" s="31">
        <f>buff!AP480</f>
        <v>0</v>
      </c>
      <c r="P479" s="31">
        <f>buff!AQ480</f>
        <v>0</v>
      </c>
      <c r="Q479" s="31">
        <f>buff!AR480</f>
        <v>0</v>
      </c>
      <c r="R479" s="31">
        <f>buff!AS480</f>
        <v>999</v>
      </c>
      <c r="S479" s="31">
        <f>buff!AT480</f>
        <v>0</v>
      </c>
      <c r="T479" s="31">
        <f>buff!AU480</f>
        <v>0</v>
      </c>
      <c r="U479" s="31" t="str">
        <f>buff!BA480</f>
        <v/>
      </c>
      <c r="V479" s="31" t="str">
        <f>IF(buff!BL480=0,"",buff!BL480)</f>
        <v/>
      </c>
    </row>
    <row r="480" spans="1:22" x14ac:dyDescent="0.15">
      <c r="A480" s="31">
        <f>buff!Q481</f>
        <v>200386</v>
      </c>
      <c r="B480" s="31" t="str">
        <f>buff!S481</f>
        <v>被动致命lv6</v>
      </c>
      <c r="C480" s="31" t="str">
        <f>buff!T481</f>
        <v>被动致命lv6</v>
      </c>
      <c r="D480" s="31">
        <f>VLOOKUP(buff!U481,对应表!V:W,2,FALSE)</f>
        <v>1</v>
      </c>
      <c r="E480" s="31">
        <f>buff!V481</f>
        <v>0</v>
      </c>
      <c r="F480" s="31">
        <f>buff!W481</f>
        <v>0</v>
      </c>
      <c r="G480" s="31">
        <f>buff!X481</f>
        <v>0</v>
      </c>
      <c r="H480" s="31">
        <f>buff!Y481</f>
        <v>0</v>
      </c>
      <c r="I480" s="31" t="str">
        <f>buff!AJ481</f>
        <v>PEN:5|CRI:5</v>
      </c>
      <c r="J480" s="31">
        <f>buff!AK481</f>
        <v>0</v>
      </c>
      <c r="K480" s="31">
        <f>buff!AL481</f>
        <v>0</v>
      </c>
      <c r="L480" s="31">
        <f>buff!AM481</f>
        <v>0</v>
      </c>
      <c r="M480" s="31">
        <f>buff!AN481</f>
        <v>0</v>
      </c>
      <c r="N480" s="31">
        <f>buff!AO481</f>
        <v>0</v>
      </c>
      <c r="O480" s="31">
        <f>buff!AP481</f>
        <v>0</v>
      </c>
      <c r="P480" s="31">
        <f>buff!AQ481</f>
        <v>0</v>
      </c>
      <c r="Q480" s="31">
        <f>buff!AR481</f>
        <v>0</v>
      </c>
      <c r="R480" s="31">
        <f>buff!AS481</f>
        <v>999</v>
      </c>
      <c r="S480" s="31">
        <f>buff!AT481</f>
        <v>0</v>
      </c>
      <c r="T480" s="31">
        <f>buff!AU481</f>
        <v>0</v>
      </c>
      <c r="U480" s="31" t="str">
        <f>buff!BA481</f>
        <v/>
      </c>
      <c r="V480" s="31" t="str">
        <f>IF(buff!BL481=0,"",buff!BL481)</f>
        <v/>
      </c>
    </row>
    <row r="481" spans="1:22" x14ac:dyDescent="0.15">
      <c r="A481" s="31">
        <f>buff!Q482</f>
        <v>200387</v>
      </c>
      <c r="B481" s="31" t="str">
        <f>buff!S482</f>
        <v>被动致命lv7</v>
      </c>
      <c r="C481" s="31" t="str">
        <f>buff!T482</f>
        <v>被动致命lv7</v>
      </c>
      <c r="D481" s="31">
        <f>VLOOKUP(buff!U482,对应表!V:W,2,FALSE)</f>
        <v>1</v>
      </c>
      <c r="E481" s="31">
        <f>buff!V482</f>
        <v>0</v>
      </c>
      <c r="F481" s="31">
        <f>buff!W482</f>
        <v>0</v>
      </c>
      <c r="G481" s="31">
        <f>buff!X482</f>
        <v>0</v>
      </c>
      <c r="H481" s="31">
        <f>buff!Y482</f>
        <v>0</v>
      </c>
      <c r="I481" s="31" t="str">
        <f>buff!AJ482</f>
        <v>PEN:6|CRI:5</v>
      </c>
      <c r="J481" s="31">
        <f>buff!AK482</f>
        <v>0</v>
      </c>
      <c r="K481" s="31">
        <f>buff!AL482</f>
        <v>0</v>
      </c>
      <c r="L481" s="31">
        <f>buff!AM482</f>
        <v>0</v>
      </c>
      <c r="M481" s="31">
        <f>buff!AN482</f>
        <v>0</v>
      </c>
      <c r="N481" s="31">
        <f>buff!AO482</f>
        <v>0</v>
      </c>
      <c r="O481" s="31">
        <f>buff!AP482</f>
        <v>0</v>
      </c>
      <c r="P481" s="31">
        <f>buff!AQ482</f>
        <v>0</v>
      </c>
      <c r="Q481" s="31">
        <f>buff!AR482</f>
        <v>0</v>
      </c>
      <c r="R481" s="31">
        <f>buff!AS482</f>
        <v>999</v>
      </c>
      <c r="S481" s="31">
        <f>buff!AT482</f>
        <v>0</v>
      </c>
      <c r="T481" s="31">
        <f>buff!AU482</f>
        <v>0</v>
      </c>
      <c r="U481" s="31" t="str">
        <f>buff!BA482</f>
        <v/>
      </c>
      <c r="V481" s="31" t="str">
        <f>IF(buff!BL482=0,"",buff!BL482)</f>
        <v/>
      </c>
    </row>
    <row r="482" spans="1:22" x14ac:dyDescent="0.15">
      <c r="A482" s="31">
        <f>buff!Q483</f>
        <v>200388</v>
      </c>
      <c r="B482" s="31" t="str">
        <f>buff!S483</f>
        <v>被动致命lv8</v>
      </c>
      <c r="C482" s="31" t="str">
        <f>buff!T483</f>
        <v>被动致命lv8</v>
      </c>
      <c r="D482" s="31">
        <f>VLOOKUP(buff!U483,对应表!V:W,2,FALSE)</f>
        <v>1</v>
      </c>
      <c r="E482" s="31">
        <f>buff!V483</f>
        <v>0</v>
      </c>
      <c r="F482" s="31">
        <f>buff!W483</f>
        <v>0</v>
      </c>
      <c r="G482" s="31">
        <f>buff!X483</f>
        <v>0</v>
      </c>
      <c r="H482" s="31">
        <f>buff!Y483</f>
        <v>0</v>
      </c>
      <c r="I482" s="31" t="str">
        <f>buff!AJ483</f>
        <v>PEN:6|CRI:6</v>
      </c>
      <c r="J482" s="31">
        <f>buff!AK483</f>
        <v>0</v>
      </c>
      <c r="K482" s="31">
        <f>buff!AL483</f>
        <v>0</v>
      </c>
      <c r="L482" s="31">
        <f>buff!AM483</f>
        <v>0</v>
      </c>
      <c r="M482" s="31">
        <f>buff!AN483</f>
        <v>0</v>
      </c>
      <c r="N482" s="31">
        <f>buff!AO483</f>
        <v>0</v>
      </c>
      <c r="O482" s="31">
        <f>buff!AP483</f>
        <v>0</v>
      </c>
      <c r="P482" s="31">
        <f>buff!AQ483</f>
        <v>0</v>
      </c>
      <c r="Q482" s="31">
        <f>buff!AR483</f>
        <v>0</v>
      </c>
      <c r="R482" s="31">
        <f>buff!AS483</f>
        <v>999</v>
      </c>
      <c r="S482" s="31">
        <f>buff!AT483</f>
        <v>0</v>
      </c>
      <c r="T482" s="31">
        <f>buff!AU483</f>
        <v>0</v>
      </c>
      <c r="U482" s="31" t="str">
        <f>buff!BA483</f>
        <v/>
      </c>
      <c r="V482" s="31" t="str">
        <f>IF(buff!BL483=0,"",buff!BL483)</f>
        <v/>
      </c>
    </row>
    <row r="483" spans="1:22" x14ac:dyDescent="0.15">
      <c r="A483" s="31">
        <f>buff!Q484</f>
        <v>200389</v>
      </c>
      <c r="B483" s="31" t="str">
        <f>buff!S484</f>
        <v>被动致命lv9</v>
      </c>
      <c r="C483" s="31" t="str">
        <f>buff!T484</f>
        <v>被动致命lv9</v>
      </c>
      <c r="D483" s="31">
        <f>VLOOKUP(buff!U484,对应表!V:W,2,FALSE)</f>
        <v>1</v>
      </c>
      <c r="E483" s="31">
        <f>buff!V484</f>
        <v>0</v>
      </c>
      <c r="F483" s="31">
        <f>buff!W484</f>
        <v>0</v>
      </c>
      <c r="G483" s="31">
        <f>buff!X484</f>
        <v>0</v>
      </c>
      <c r="H483" s="31">
        <f>buff!Y484</f>
        <v>0</v>
      </c>
      <c r="I483" s="31" t="str">
        <f>buff!AJ484</f>
        <v>PEN:7|CRI:6</v>
      </c>
      <c r="J483" s="31">
        <f>buff!AK484</f>
        <v>0</v>
      </c>
      <c r="K483" s="31">
        <f>buff!AL484</f>
        <v>0</v>
      </c>
      <c r="L483" s="31">
        <f>buff!AM484</f>
        <v>0</v>
      </c>
      <c r="M483" s="31">
        <f>buff!AN484</f>
        <v>0</v>
      </c>
      <c r="N483" s="31">
        <f>buff!AO484</f>
        <v>0</v>
      </c>
      <c r="O483" s="31">
        <f>buff!AP484</f>
        <v>0</v>
      </c>
      <c r="P483" s="31">
        <f>buff!AQ484</f>
        <v>0</v>
      </c>
      <c r="Q483" s="31">
        <f>buff!AR484</f>
        <v>0</v>
      </c>
      <c r="R483" s="31">
        <f>buff!AS484</f>
        <v>999</v>
      </c>
      <c r="S483" s="31">
        <f>buff!AT484</f>
        <v>0</v>
      </c>
      <c r="T483" s="31">
        <f>buff!AU484</f>
        <v>0</v>
      </c>
      <c r="U483" s="31" t="str">
        <f>buff!BA484</f>
        <v/>
      </c>
      <c r="V483" s="31" t="str">
        <f>IF(buff!BL484=0,"",buff!BL484)</f>
        <v/>
      </c>
    </row>
    <row r="484" spans="1:22" x14ac:dyDescent="0.15">
      <c r="A484" s="31">
        <f>buff!Q485</f>
        <v>200390</v>
      </c>
      <c r="B484" s="31" t="str">
        <f>buff!S485</f>
        <v>被动致命lv10</v>
      </c>
      <c r="C484" s="31" t="str">
        <f>buff!T485</f>
        <v>被动致命lv10</v>
      </c>
      <c r="D484" s="31">
        <f>VLOOKUP(buff!U485,对应表!V:W,2,FALSE)</f>
        <v>1</v>
      </c>
      <c r="E484" s="31">
        <f>buff!V485</f>
        <v>0</v>
      </c>
      <c r="F484" s="31">
        <f>buff!W485</f>
        <v>0</v>
      </c>
      <c r="G484" s="31">
        <f>buff!X485</f>
        <v>0</v>
      </c>
      <c r="H484" s="31">
        <f>buff!Y485</f>
        <v>0</v>
      </c>
      <c r="I484" s="31" t="str">
        <f>buff!AJ485</f>
        <v>PEN:7|CRI:7</v>
      </c>
      <c r="J484" s="31">
        <f>buff!AK485</f>
        <v>0</v>
      </c>
      <c r="K484" s="31">
        <f>buff!AL485</f>
        <v>0</v>
      </c>
      <c r="L484" s="31">
        <f>buff!AM485</f>
        <v>0</v>
      </c>
      <c r="M484" s="31">
        <f>buff!AN485</f>
        <v>0</v>
      </c>
      <c r="N484" s="31">
        <f>buff!AO485</f>
        <v>0</v>
      </c>
      <c r="O484" s="31">
        <f>buff!AP485</f>
        <v>0</v>
      </c>
      <c r="P484" s="31">
        <f>buff!AQ485</f>
        <v>0</v>
      </c>
      <c r="Q484" s="31">
        <f>buff!AR485</f>
        <v>0</v>
      </c>
      <c r="R484" s="31">
        <f>buff!AS485</f>
        <v>999</v>
      </c>
      <c r="S484" s="31">
        <f>buff!AT485</f>
        <v>0</v>
      </c>
      <c r="T484" s="31">
        <f>buff!AU485</f>
        <v>0</v>
      </c>
      <c r="U484" s="31" t="str">
        <f>buff!BA485</f>
        <v/>
      </c>
      <c r="V484" s="31" t="str">
        <f>IF(buff!BL485=0,"",buff!BL485)</f>
        <v/>
      </c>
    </row>
    <row r="485" spans="1:22" x14ac:dyDescent="0.15">
      <c r="A485" s="31">
        <f>buff!Q486</f>
        <v>200391</v>
      </c>
      <c r="B485" s="31" t="str">
        <f>buff!S486</f>
        <v>被动致命lv11</v>
      </c>
      <c r="C485" s="31" t="str">
        <f>buff!T486</f>
        <v>被动致命lv11</v>
      </c>
      <c r="D485" s="31">
        <f>VLOOKUP(buff!U486,对应表!V:W,2,FALSE)</f>
        <v>1</v>
      </c>
      <c r="E485" s="31">
        <f>buff!V486</f>
        <v>0</v>
      </c>
      <c r="F485" s="31">
        <f>buff!W486</f>
        <v>0</v>
      </c>
      <c r="G485" s="31">
        <f>buff!X486</f>
        <v>0</v>
      </c>
      <c r="H485" s="31">
        <f>buff!Y486</f>
        <v>0</v>
      </c>
      <c r="I485" s="31" t="str">
        <f>buff!AJ486</f>
        <v>PEN:8|CRI:7</v>
      </c>
      <c r="J485" s="31">
        <f>buff!AK486</f>
        <v>0</v>
      </c>
      <c r="K485" s="31">
        <f>buff!AL486</f>
        <v>0</v>
      </c>
      <c r="L485" s="31">
        <f>buff!AM486</f>
        <v>0</v>
      </c>
      <c r="M485" s="31">
        <f>buff!AN486</f>
        <v>0</v>
      </c>
      <c r="N485" s="31">
        <f>buff!AO486</f>
        <v>0</v>
      </c>
      <c r="O485" s="31">
        <f>buff!AP486</f>
        <v>0</v>
      </c>
      <c r="P485" s="31">
        <f>buff!AQ486</f>
        <v>0</v>
      </c>
      <c r="Q485" s="31">
        <f>buff!AR486</f>
        <v>0</v>
      </c>
      <c r="R485" s="31">
        <f>buff!AS486</f>
        <v>999</v>
      </c>
      <c r="S485" s="31">
        <f>buff!AT486</f>
        <v>0</v>
      </c>
      <c r="T485" s="31">
        <f>buff!AU486</f>
        <v>0</v>
      </c>
      <c r="U485" s="31" t="str">
        <f>buff!BA486</f>
        <v/>
      </c>
      <c r="V485" s="31" t="str">
        <f>IF(buff!BL486=0,"",buff!BL486)</f>
        <v/>
      </c>
    </row>
    <row r="486" spans="1:22" x14ac:dyDescent="0.15">
      <c r="A486" s="31">
        <f>buff!Q487</f>
        <v>200392</v>
      </c>
      <c r="B486" s="31" t="str">
        <f>buff!S487</f>
        <v>被动致命lv12</v>
      </c>
      <c r="C486" s="31" t="str">
        <f>buff!T487</f>
        <v>被动致命lv12</v>
      </c>
      <c r="D486" s="31">
        <f>VLOOKUP(buff!U487,对应表!V:W,2,FALSE)</f>
        <v>1</v>
      </c>
      <c r="E486" s="31">
        <f>buff!V487</f>
        <v>0</v>
      </c>
      <c r="F486" s="31">
        <f>buff!W487</f>
        <v>0</v>
      </c>
      <c r="G486" s="31">
        <f>buff!X487</f>
        <v>0</v>
      </c>
      <c r="H486" s="31">
        <f>buff!Y487</f>
        <v>0</v>
      </c>
      <c r="I486" s="31" t="str">
        <f>buff!AJ487</f>
        <v>PEN:8|CRI:8</v>
      </c>
      <c r="J486" s="31">
        <f>buff!AK487</f>
        <v>0</v>
      </c>
      <c r="K486" s="31">
        <f>buff!AL487</f>
        <v>0</v>
      </c>
      <c r="L486" s="31">
        <f>buff!AM487</f>
        <v>0</v>
      </c>
      <c r="M486" s="31">
        <f>buff!AN487</f>
        <v>0</v>
      </c>
      <c r="N486" s="31">
        <f>buff!AO487</f>
        <v>0</v>
      </c>
      <c r="O486" s="31">
        <f>buff!AP487</f>
        <v>0</v>
      </c>
      <c r="P486" s="31">
        <f>buff!AQ487</f>
        <v>0</v>
      </c>
      <c r="Q486" s="31">
        <f>buff!AR487</f>
        <v>0</v>
      </c>
      <c r="R486" s="31">
        <f>buff!AS487</f>
        <v>999</v>
      </c>
      <c r="S486" s="31">
        <f>buff!AT487</f>
        <v>0</v>
      </c>
      <c r="T486" s="31">
        <f>buff!AU487</f>
        <v>0</v>
      </c>
      <c r="U486" s="31" t="str">
        <f>buff!BA487</f>
        <v/>
      </c>
      <c r="V486" s="31" t="str">
        <f>IF(buff!BL487=0,"",buff!BL487)</f>
        <v/>
      </c>
    </row>
    <row r="487" spans="1:22" x14ac:dyDescent="0.15">
      <c r="A487" s="31">
        <f>buff!Q488</f>
        <v>200393</v>
      </c>
      <c r="B487" s="31" t="str">
        <f>buff!S488</f>
        <v>被动致命lv13</v>
      </c>
      <c r="C487" s="31" t="str">
        <f>buff!T488</f>
        <v>被动致命lv13</v>
      </c>
      <c r="D487" s="31">
        <f>VLOOKUP(buff!U488,对应表!V:W,2,FALSE)</f>
        <v>1</v>
      </c>
      <c r="E487" s="31">
        <f>buff!V488</f>
        <v>0</v>
      </c>
      <c r="F487" s="31">
        <f>buff!W488</f>
        <v>0</v>
      </c>
      <c r="G487" s="31">
        <f>buff!X488</f>
        <v>0</v>
      </c>
      <c r="H487" s="31">
        <f>buff!Y488</f>
        <v>0</v>
      </c>
      <c r="I487" s="31" t="str">
        <f>buff!AJ488</f>
        <v>PEN:9|CRI:8</v>
      </c>
      <c r="J487" s="31">
        <f>buff!AK488</f>
        <v>0</v>
      </c>
      <c r="K487" s="31">
        <f>buff!AL488</f>
        <v>0</v>
      </c>
      <c r="L487" s="31">
        <f>buff!AM488</f>
        <v>0</v>
      </c>
      <c r="M487" s="31">
        <f>buff!AN488</f>
        <v>0</v>
      </c>
      <c r="N487" s="31">
        <f>buff!AO488</f>
        <v>0</v>
      </c>
      <c r="O487" s="31">
        <f>buff!AP488</f>
        <v>0</v>
      </c>
      <c r="P487" s="31">
        <f>buff!AQ488</f>
        <v>0</v>
      </c>
      <c r="Q487" s="31">
        <f>buff!AR488</f>
        <v>0</v>
      </c>
      <c r="R487" s="31">
        <f>buff!AS488</f>
        <v>999</v>
      </c>
      <c r="S487" s="31">
        <f>buff!AT488</f>
        <v>0</v>
      </c>
      <c r="T487" s="31">
        <f>buff!AU488</f>
        <v>0</v>
      </c>
      <c r="U487" s="31" t="str">
        <f>buff!BA488</f>
        <v/>
      </c>
      <c r="V487" s="31" t="str">
        <f>IF(buff!BL488=0,"",buff!BL488)</f>
        <v/>
      </c>
    </row>
    <row r="488" spans="1:22" x14ac:dyDescent="0.15">
      <c r="A488" s="31">
        <f>buff!Q489</f>
        <v>200394</v>
      </c>
      <c r="B488" s="31" t="str">
        <f>buff!S489</f>
        <v>被动致命lv14</v>
      </c>
      <c r="C488" s="31" t="str">
        <f>buff!T489</f>
        <v>被动致命lv14</v>
      </c>
      <c r="D488" s="31">
        <f>VLOOKUP(buff!U489,对应表!V:W,2,FALSE)</f>
        <v>1</v>
      </c>
      <c r="E488" s="31">
        <f>buff!V489</f>
        <v>0</v>
      </c>
      <c r="F488" s="31">
        <f>buff!W489</f>
        <v>0</v>
      </c>
      <c r="G488" s="31">
        <f>buff!X489</f>
        <v>0</v>
      </c>
      <c r="H488" s="31">
        <f>buff!Y489</f>
        <v>0</v>
      </c>
      <c r="I488" s="31" t="str">
        <f>buff!AJ489</f>
        <v>PEN:9|CRI:9</v>
      </c>
      <c r="J488" s="31">
        <f>buff!AK489</f>
        <v>0</v>
      </c>
      <c r="K488" s="31">
        <f>buff!AL489</f>
        <v>0</v>
      </c>
      <c r="L488" s="31">
        <f>buff!AM489</f>
        <v>0</v>
      </c>
      <c r="M488" s="31">
        <f>buff!AN489</f>
        <v>0</v>
      </c>
      <c r="N488" s="31">
        <f>buff!AO489</f>
        <v>0</v>
      </c>
      <c r="O488" s="31">
        <f>buff!AP489</f>
        <v>0</v>
      </c>
      <c r="P488" s="31">
        <f>buff!AQ489</f>
        <v>0</v>
      </c>
      <c r="Q488" s="31">
        <f>buff!AR489</f>
        <v>0</v>
      </c>
      <c r="R488" s="31">
        <f>buff!AS489</f>
        <v>999</v>
      </c>
      <c r="S488" s="31">
        <f>buff!AT489</f>
        <v>0</v>
      </c>
      <c r="T488" s="31">
        <f>buff!AU489</f>
        <v>0</v>
      </c>
      <c r="U488" s="31" t="str">
        <f>buff!BA489</f>
        <v/>
      </c>
      <c r="V488" s="31" t="str">
        <f>IF(buff!BL489=0,"",buff!BL489)</f>
        <v/>
      </c>
    </row>
    <row r="489" spans="1:22" x14ac:dyDescent="0.15">
      <c r="A489" s="31">
        <f>buff!Q490</f>
        <v>200395</v>
      </c>
      <c r="B489" s="31" t="str">
        <f>buff!S490</f>
        <v>被动致命lv15</v>
      </c>
      <c r="C489" s="31" t="str">
        <f>buff!T490</f>
        <v>被动致命lv15</v>
      </c>
      <c r="D489" s="31">
        <f>VLOOKUP(buff!U490,对应表!V:W,2,FALSE)</f>
        <v>1</v>
      </c>
      <c r="E489" s="31">
        <f>buff!V490</f>
        <v>0</v>
      </c>
      <c r="F489" s="31">
        <f>buff!W490</f>
        <v>0</v>
      </c>
      <c r="G489" s="31">
        <f>buff!X490</f>
        <v>0</v>
      </c>
      <c r="H489" s="31">
        <f>buff!Y490</f>
        <v>0</v>
      </c>
      <c r="I489" s="31" t="str">
        <f>buff!AJ490</f>
        <v>PEN:10|CRI:9</v>
      </c>
      <c r="J489" s="31">
        <f>buff!AK490</f>
        <v>0</v>
      </c>
      <c r="K489" s="31">
        <f>buff!AL490</f>
        <v>0</v>
      </c>
      <c r="L489" s="31">
        <f>buff!AM490</f>
        <v>0</v>
      </c>
      <c r="M489" s="31">
        <f>buff!AN490</f>
        <v>0</v>
      </c>
      <c r="N489" s="31">
        <f>buff!AO490</f>
        <v>0</v>
      </c>
      <c r="O489" s="31">
        <f>buff!AP490</f>
        <v>0</v>
      </c>
      <c r="P489" s="31">
        <f>buff!AQ490</f>
        <v>0</v>
      </c>
      <c r="Q489" s="31">
        <f>buff!AR490</f>
        <v>0</v>
      </c>
      <c r="R489" s="31">
        <f>buff!AS490</f>
        <v>999</v>
      </c>
      <c r="S489" s="31">
        <f>buff!AT490</f>
        <v>0</v>
      </c>
      <c r="T489" s="31">
        <f>buff!AU490</f>
        <v>0</v>
      </c>
      <c r="U489" s="31" t="str">
        <f>buff!BA490</f>
        <v/>
      </c>
      <c r="V489" s="31" t="str">
        <f>IF(buff!BL490=0,"",buff!BL490)</f>
        <v/>
      </c>
    </row>
    <row r="490" spans="1:22" x14ac:dyDescent="0.15">
      <c r="A490" s="31">
        <f>buff!Q491</f>
        <v>200396</v>
      </c>
      <c r="B490" s="31" t="str">
        <f>buff!S491</f>
        <v>被动致命lv16</v>
      </c>
      <c r="C490" s="31" t="str">
        <f>buff!T491</f>
        <v>被动致命lv16</v>
      </c>
      <c r="D490" s="31">
        <f>VLOOKUP(buff!U491,对应表!V:W,2,FALSE)</f>
        <v>1</v>
      </c>
      <c r="E490" s="31">
        <f>buff!V491</f>
        <v>0</v>
      </c>
      <c r="F490" s="31">
        <f>buff!W491</f>
        <v>0</v>
      </c>
      <c r="G490" s="31">
        <f>buff!X491</f>
        <v>0</v>
      </c>
      <c r="H490" s="31">
        <f>buff!Y491</f>
        <v>0</v>
      </c>
      <c r="I490" s="31" t="str">
        <f>buff!AJ491</f>
        <v>PEN:10|CRI:10</v>
      </c>
      <c r="J490" s="31">
        <f>buff!AK491</f>
        <v>0</v>
      </c>
      <c r="K490" s="31">
        <f>buff!AL491</f>
        <v>0</v>
      </c>
      <c r="L490" s="31">
        <f>buff!AM491</f>
        <v>0</v>
      </c>
      <c r="M490" s="31">
        <f>buff!AN491</f>
        <v>0</v>
      </c>
      <c r="N490" s="31">
        <f>buff!AO491</f>
        <v>0</v>
      </c>
      <c r="O490" s="31">
        <f>buff!AP491</f>
        <v>0</v>
      </c>
      <c r="P490" s="31">
        <f>buff!AQ491</f>
        <v>0</v>
      </c>
      <c r="Q490" s="31">
        <f>buff!AR491</f>
        <v>0</v>
      </c>
      <c r="R490" s="31">
        <f>buff!AS491</f>
        <v>999</v>
      </c>
      <c r="S490" s="31">
        <f>buff!AT491</f>
        <v>0</v>
      </c>
      <c r="T490" s="31">
        <f>buff!AU491</f>
        <v>0</v>
      </c>
      <c r="U490" s="31" t="str">
        <f>buff!BA491</f>
        <v/>
      </c>
      <c r="V490" s="31" t="str">
        <f>IF(buff!BL491=0,"",buff!BL491)</f>
        <v/>
      </c>
    </row>
    <row r="491" spans="1:22" x14ac:dyDescent="0.15">
      <c r="A491" s="31">
        <f>buff!Q492</f>
        <v>200397</v>
      </c>
      <c r="B491" s="31" t="str">
        <f>buff!S492</f>
        <v>被动致命lv17</v>
      </c>
      <c r="C491" s="31" t="str">
        <f>buff!T492</f>
        <v>被动致命lv17</v>
      </c>
      <c r="D491" s="31">
        <f>VLOOKUP(buff!U492,对应表!V:W,2,FALSE)</f>
        <v>1</v>
      </c>
      <c r="E491" s="31">
        <f>buff!V492</f>
        <v>0</v>
      </c>
      <c r="F491" s="31">
        <f>buff!W492</f>
        <v>0</v>
      </c>
      <c r="G491" s="31">
        <f>buff!X492</f>
        <v>0</v>
      </c>
      <c r="H491" s="31">
        <f>buff!Y492</f>
        <v>0</v>
      </c>
      <c r="I491" s="31" t="str">
        <f>buff!AJ492</f>
        <v>PEN:11|CRI:10</v>
      </c>
      <c r="J491" s="31">
        <f>buff!AK492</f>
        <v>0</v>
      </c>
      <c r="K491" s="31">
        <f>buff!AL492</f>
        <v>0</v>
      </c>
      <c r="L491" s="31">
        <f>buff!AM492</f>
        <v>0</v>
      </c>
      <c r="M491" s="31">
        <f>buff!AN492</f>
        <v>0</v>
      </c>
      <c r="N491" s="31">
        <f>buff!AO492</f>
        <v>0</v>
      </c>
      <c r="O491" s="31">
        <f>buff!AP492</f>
        <v>0</v>
      </c>
      <c r="P491" s="31">
        <f>buff!AQ492</f>
        <v>0</v>
      </c>
      <c r="Q491" s="31">
        <f>buff!AR492</f>
        <v>0</v>
      </c>
      <c r="R491" s="31">
        <f>buff!AS492</f>
        <v>999</v>
      </c>
      <c r="S491" s="31">
        <f>buff!AT492</f>
        <v>0</v>
      </c>
      <c r="T491" s="31">
        <f>buff!AU492</f>
        <v>0</v>
      </c>
      <c r="U491" s="31" t="str">
        <f>buff!BA492</f>
        <v/>
      </c>
      <c r="V491" s="31" t="str">
        <f>IF(buff!BL492=0,"",buff!BL492)</f>
        <v/>
      </c>
    </row>
    <row r="492" spans="1:22" x14ac:dyDescent="0.15">
      <c r="A492" s="31">
        <f>buff!Q493</f>
        <v>200398</v>
      </c>
      <c r="B492" s="31" t="str">
        <f>buff!S493</f>
        <v>被动致命lv18</v>
      </c>
      <c r="C492" s="31" t="str">
        <f>buff!T493</f>
        <v>被动致命lv18</v>
      </c>
      <c r="D492" s="31">
        <f>VLOOKUP(buff!U493,对应表!V:W,2,FALSE)</f>
        <v>1</v>
      </c>
      <c r="E492" s="31">
        <f>buff!V493</f>
        <v>0</v>
      </c>
      <c r="F492" s="31">
        <f>buff!W493</f>
        <v>0</v>
      </c>
      <c r="G492" s="31">
        <f>buff!X493</f>
        <v>0</v>
      </c>
      <c r="H492" s="31">
        <f>buff!Y493</f>
        <v>0</v>
      </c>
      <c r="I492" s="31" t="str">
        <f>buff!AJ493</f>
        <v>PEN:11|CRI:11</v>
      </c>
      <c r="J492" s="31">
        <f>buff!AK493</f>
        <v>0</v>
      </c>
      <c r="K492" s="31">
        <f>buff!AL493</f>
        <v>0</v>
      </c>
      <c r="L492" s="31">
        <f>buff!AM493</f>
        <v>0</v>
      </c>
      <c r="M492" s="31">
        <f>buff!AN493</f>
        <v>0</v>
      </c>
      <c r="N492" s="31">
        <f>buff!AO493</f>
        <v>0</v>
      </c>
      <c r="O492" s="31">
        <f>buff!AP493</f>
        <v>0</v>
      </c>
      <c r="P492" s="31">
        <f>buff!AQ493</f>
        <v>0</v>
      </c>
      <c r="Q492" s="31">
        <f>buff!AR493</f>
        <v>0</v>
      </c>
      <c r="R492" s="31">
        <f>buff!AS493</f>
        <v>999</v>
      </c>
      <c r="S492" s="31">
        <f>buff!AT493</f>
        <v>0</v>
      </c>
      <c r="T492" s="31">
        <f>buff!AU493</f>
        <v>0</v>
      </c>
      <c r="U492" s="31" t="str">
        <f>buff!BA493</f>
        <v/>
      </c>
      <c r="V492" s="31" t="str">
        <f>IF(buff!BL493=0,"",buff!BL493)</f>
        <v/>
      </c>
    </row>
    <row r="493" spans="1:22" x14ac:dyDescent="0.15">
      <c r="A493" s="31">
        <f>buff!Q494</f>
        <v>200399</v>
      </c>
      <c r="B493" s="31" t="str">
        <f>buff!S494</f>
        <v>被动致命lv19</v>
      </c>
      <c r="C493" s="31" t="str">
        <f>buff!T494</f>
        <v>被动致命lv19</v>
      </c>
      <c r="D493" s="31">
        <f>VLOOKUP(buff!U494,对应表!V:W,2,FALSE)</f>
        <v>1</v>
      </c>
      <c r="E493" s="31">
        <f>buff!V494</f>
        <v>0</v>
      </c>
      <c r="F493" s="31">
        <f>buff!W494</f>
        <v>0</v>
      </c>
      <c r="G493" s="31">
        <f>buff!X494</f>
        <v>0</v>
      </c>
      <c r="H493" s="31">
        <f>buff!Y494</f>
        <v>0</v>
      </c>
      <c r="I493" s="31" t="str">
        <f>buff!AJ494</f>
        <v>PEN:12|CRI:11</v>
      </c>
      <c r="J493" s="31">
        <f>buff!AK494</f>
        <v>0</v>
      </c>
      <c r="K493" s="31">
        <f>buff!AL494</f>
        <v>0</v>
      </c>
      <c r="L493" s="31">
        <f>buff!AM494</f>
        <v>0</v>
      </c>
      <c r="M493" s="31">
        <f>buff!AN494</f>
        <v>0</v>
      </c>
      <c r="N493" s="31">
        <f>buff!AO494</f>
        <v>0</v>
      </c>
      <c r="O493" s="31">
        <f>buff!AP494</f>
        <v>0</v>
      </c>
      <c r="P493" s="31">
        <f>buff!AQ494</f>
        <v>0</v>
      </c>
      <c r="Q493" s="31">
        <f>buff!AR494</f>
        <v>0</v>
      </c>
      <c r="R493" s="31">
        <f>buff!AS494</f>
        <v>999</v>
      </c>
      <c r="S493" s="31">
        <f>buff!AT494</f>
        <v>0</v>
      </c>
      <c r="T493" s="31">
        <f>buff!AU494</f>
        <v>0</v>
      </c>
      <c r="U493" s="31" t="str">
        <f>buff!BA494</f>
        <v/>
      </c>
      <c r="V493" s="31" t="str">
        <f>IF(buff!BL494=0,"",buff!BL494)</f>
        <v/>
      </c>
    </row>
    <row r="494" spans="1:22" x14ac:dyDescent="0.15">
      <c r="A494" s="31">
        <f>buff!Q495</f>
        <v>200400</v>
      </c>
      <c r="B494" s="31" t="str">
        <f>buff!S495</f>
        <v>被动致命lv20</v>
      </c>
      <c r="C494" s="31" t="str">
        <f>buff!T495</f>
        <v>被动致命lv20</v>
      </c>
      <c r="D494" s="31">
        <f>VLOOKUP(buff!U495,对应表!V:W,2,FALSE)</f>
        <v>1</v>
      </c>
      <c r="E494" s="31">
        <f>buff!V495</f>
        <v>0</v>
      </c>
      <c r="F494" s="31">
        <f>buff!W495</f>
        <v>0</v>
      </c>
      <c r="G494" s="31">
        <f>buff!X495</f>
        <v>0</v>
      </c>
      <c r="H494" s="31">
        <f>buff!Y495</f>
        <v>0</v>
      </c>
      <c r="I494" s="31" t="str">
        <f>buff!AJ495</f>
        <v>PEN:12|CRI:12</v>
      </c>
      <c r="J494" s="31">
        <f>buff!AK495</f>
        <v>0</v>
      </c>
      <c r="K494" s="31">
        <f>buff!AL495</f>
        <v>0</v>
      </c>
      <c r="L494" s="31">
        <f>buff!AM495</f>
        <v>0</v>
      </c>
      <c r="M494" s="31">
        <f>buff!AN495</f>
        <v>0</v>
      </c>
      <c r="N494" s="31">
        <f>buff!AO495</f>
        <v>0</v>
      </c>
      <c r="O494" s="31">
        <f>buff!AP495</f>
        <v>0</v>
      </c>
      <c r="P494" s="31">
        <f>buff!AQ495</f>
        <v>0</v>
      </c>
      <c r="Q494" s="31">
        <f>buff!AR495</f>
        <v>0</v>
      </c>
      <c r="R494" s="31">
        <f>buff!AS495</f>
        <v>999</v>
      </c>
      <c r="S494" s="31">
        <f>buff!AT495</f>
        <v>0</v>
      </c>
      <c r="T494" s="31">
        <f>buff!AU495</f>
        <v>0</v>
      </c>
      <c r="U494" s="31" t="str">
        <f>buff!BA495</f>
        <v/>
      </c>
      <c r="V494" s="31" t="str">
        <f>IF(buff!BL495=0,"",buff!BL495)</f>
        <v/>
      </c>
    </row>
    <row r="495" spans="1:22" x14ac:dyDescent="0.15">
      <c r="A495" s="31">
        <f>buff!Q496</f>
        <v>400001</v>
      </c>
      <c r="B495" s="31" t="str">
        <f>buff!S496</f>
        <v>攻击力提升10%</v>
      </c>
      <c r="C495" s="31" t="str">
        <f>buff!T496</f>
        <v>攻击力提升10%</v>
      </c>
      <c r="D495" s="31">
        <f>VLOOKUP(buff!U496,对应表!V:W,2,FALSE)</f>
        <v>1</v>
      </c>
      <c r="E495" s="31">
        <f>buff!V496</f>
        <v>0</v>
      </c>
      <c r="F495" s="31">
        <f>buff!W496</f>
        <v>0</v>
      </c>
      <c r="G495" s="31">
        <f>buff!X496</f>
        <v>0</v>
      </c>
      <c r="H495" s="31">
        <f>buff!Y496</f>
        <v>0</v>
      </c>
      <c r="I495" s="31" t="str">
        <f>buff!AJ496</f>
        <v>ATK_P:10</v>
      </c>
      <c r="J495" s="31">
        <f>buff!AK496</f>
        <v>0</v>
      </c>
      <c r="K495" s="31">
        <f>buff!AL496</f>
        <v>0</v>
      </c>
      <c r="L495" s="31">
        <f>buff!AM496</f>
        <v>0</v>
      </c>
      <c r="M495" s="31">
        <f>buff!AN496</f>
        <v>0</v>
      </c>
      <c r="N495" s="31">
        <f>buff!AO496</f>
        <v>0</v>
      </c>
      <c r="O495" s="31">
        <f>buff!AP496</f>
        <v>0</v>
      </c>
      <c r="P495" s="31">
        <f>buff!AQ496</f>
        <v>0</v>
      </c>
      <c r="Q495" s="31">
        <f>buff!AR496</f>
        <v>0</v>
      </c>
      <c r="R495" s="31">
        <f>buff!AS496</f>
        <v>999</v>
      </c>
      <c r="S495" s="31">
        <f>buff!AT496</f>
        <v>0</v>
      </c>
      <c r="T495" s="31">
        <f>buff!AU496</f>
        <v>0</v>
      </c>
      <c r="U495" s="31" t="str">
        <f>buff!BA496</f>
        <v/>
      </c>
      <c r="V495" s="31" t="str">
        <f>IF(buff!BL496=0,"",buff!BL496)</f>
        <v/>
      </c>
    </row>
    <row r="496" spans="1:22" x14ac:dyDescent="0.15">
      <c r="A496" s="31">
        <f>buff!Q497</f>
        <v>400002</v>
      </c>
      <c r="B496" s="31" t="str">
        <f>buff!S497</f>
        <v>攻击力附带5%吸血</v>
      </c>
      <c r="C496" s="31" t="str">
        <f>buff!T497</f>
        <v>攻击力附带5%吸血</v>
      </c>
      <c r="D496" s="31">
        <f>VLOOKUP(buff!U497,对应表!V:W,2,FALSE)</f>
        <v>4</v>
      </c>
      <c r="E496" s="31">
        <f>buff!V497</f>
        <v>0</v>
      </c>
      <c r="F496" s="31">
        <f>buff!W497</f>
        <v>0</v>
      </c>
      <c r="G496" s="31">
        <f>buff!X497</f>
        <v>0</v>
      </c>
      <c r="H496" s="31">
        <f>buff!Y497</f>
        <v>0</v>
      </c>
      <c r="I496" s="31" t="str">
        <f>buff!AJ497</f>
        <v/>
      </c>
      <c r="J496" s="31">
        <f>buff!AK497</f>
        <v>0</v>
      </c>
      <c r="K496" s="31">
        <f>buff!AL497</f>
        <v>0</v>
      </c>
      <c r="L496" s="31">
        <f>buff!AM497</f>
        <v>0</v>
      </c>
      <c r="M496" s="31">
        <f>buff!AN497</f>
        <v>0</v>
      </c>
      <c r="N496" s="31">
        <f>buff!AO497</f>
        <v>0</v>
      </c>
      <c r="O496" s="31">
        <f>buff!AP497</f>
        <v>5</v>
      </c>
      <c r="P496" s="31">
        <f>buff!AQ497</f>
        <v>0</v>
      </c>
      <c r="Q496" s="31">
        <f>buff!AR497</f>
        <v>0</v>
      </c>
      <c r="R496" s="31">
        <f>buff!AS497</f>
        <v>999</v>
      </c>
      <c r="S496" s="31">
        <f>buff!AT497</f>
        <v>0</v>
      </c>
      <c r="T496" s="31">
        <f>buff!AU497</f>
        <v>0</v>
      </c>
      <c r="U496" s="31" t="str">
        <f>buff!BA497</f>
        <v/>
      </c>
      <c r="V496" s="31" t="str">
        <f>IF(buff!BL497=0,"",buff!BL497)</f>
        <v/>
      </c>
    </row>
    <row r="497" spans="1:22" x14ac:dyDescent="0.15">
      <c r="A497" s="31">
        <f>buff!Q498</f>
        <v>400003</v>
      </c>
      <c r="B497" s="31" t="str">
        <f>buff!S498</f>
        <v>防御力提升10%</v>
      </c>
      <c r="C497" s="31" t="str">
        <f>buff!T498</f>
        <v>防御力提升10%</v>
      </c>
      <c r="D497" s="31">
        <f>VLOOKUP(buff!U498,对应表!V:W,2,FALSE)</f>
        <v>1</v>
      </c>
      <c r="E497" s="31">
        <f>buff!V498</f>
        <v>0</v>
      </c>
      <c r="F497" s="31">
        <f>buff!W498</f>
        <v>0</v>
      </c>
      <c r="G497" s="31">
        <f>buff!X498</f>
        <v>0</v>
      </c>
      <c r="H497" s="31">
        <f>buff!Y498</f>
        <v>0</v>
      </c>
      <c r="I497" s="31" t="str">
        <f>buff!AJ498</f>
        <v>DEF_P:10</v>
      </c>
      <c r="J497" s="31">
        <f>buff!AK498</f>
        <v>0</v>
      </c>
      <c r="K497" s="31">
        <f>buff!AL498</f>
        <v>0</v>
      </c>
      <c r="L497" s="31">
        <f>buff!AM498</f>
        <v>0</v>
      </c>
      <c r="M497" s="31">
        <f>buff!AN498</f>
        <v>0</v>
      </c>
      <c r="N497" s="31">
        <f>buff!AO498</f>
        <v>0</v>
      </c>
      <c r="O497" s="31">
        <f>buff!AP498</f>
        <v>0</v>
      </c>
      <c r="P497" s="31">
        <f>buff!AQ498</f>
        <v>0</v>
      </c>
      <c r="Q497" s="31">
        <f>buff!AR498</f>
        <v>0</v>
      </c>
      <c r="R497" s="31">
        <f>buff!AS498</f>
        <v>999</v>
      </c>
      <c r="S497" s="31">
        <f>buff!AT498</f>
        <v>0</v>
      </c>
      <c r="T497" s="31">
        <f>buff!AU498</f>
        <v>0</v>
      </c>
      <c r="U497" s="31" t="str">
        <f>buff!BA498</f>
        <v/>
      </c>
      <c r="V497" s="31" t="str">
        <f>IF(buff!BL498=0,"",buff!BL498)</f>
        <v/>
      </c>
    </row>
    <row r="498" spans="1:22" x14ac:dyDescent="0.15">
      <c r="A498" s="31">
        <f>buff!Q499</f>
        <v>400004</v>
      </c>
      <c r="B498" s="31" t="str">
        <f>buff!S499</f>
        <v>速度提升10%</v>
      </c>
      <c r="C498" s="31" t="str">
        <f>buff!T499</f>
        <v>速度提升10%</v>
      </c>
      <c r="D498" s="31">
        <f>VLOOKUP(buff!U499,对应表!V:W,2,FALSE)</f>
        <v>1</v>
      </c>
      <c r="E498" s="31">
        <f>buff!V499</f>
        <v>0</v>
      </c>
      <c r="F498" s="31">
        <f>buff!W499</f>
        <v>0</v>
      </c>
      <c r="G498" s="31">
        <f>buff!X499</f>
        <v>0</v>
      </c>
      <c r="H498" s="31">
        <f>buff!Y499</f>
        <v>0</v>
      </c>
      <c r="I498" s="31" t="str">
        <f>buff!AJ499</f>
        <v>SPD_P:10</v>
      </c>
      <c r="J498" s="31">
        <f>buff!AK499</f>
        <v>0</v>
      </c>
      <c r="K498" s="31">
        <f>buff!AL499</f>
        <v>0</v>
      </c>
      <c r="L498" s="31">
        <f>buff!AM499</f>
        <v>0</v>
      </c>
      <c r="M498" s="31">
        <f>buff!AN499</f>
        <v>0</v>
      </c>
      <c r="N498" s="31">
        <f>buff!AO499</f>
        <v>0</v>
      </c>
      <c r="O498" s="31">
        <f>buff!AP499</f>
        <v>0</v>
      </c>
      <c r="P498" s="31">
        <f>buff!AQ499</f>
        <v>0</v>
      </c>
      <c r="Q498" s="31">
        <f>buff!AR499</f>
        <v>0</v>
      </c>
      <c r="R498" s="31">
        <f>buff!AS499</f>
        <v>999</v>
      </c>
      <c r="S498" s="31">
        <f>buff!AT499</f>
        <v>0</v>
      </c>
      <c r="T498" s="31">
        <f>buff!AU499</f>
        <v>0</v>
      </c>
      <c r="U498" s="31" t="str">
        <f>buff!BA499</f>
        <v/>
      </c>
      <c r="V498" s="31" t="str">
        <f>IF(buff!BL499=0,"",buff!BL499)</f>
        <v/>
      </c>
    </row>
    <row r="499" spans="1:22" x14ac:dyDescent="0.15">
      <c r="A499" s="31">
        <f>buff!Q500</f>
        <v>400005</v>
      </c>
      <c r="B499" s="31" t="str">
        <f>buff!S500</f>
        <v>降低敌方攻击10%</v>
      </c>
      <c r="C499" s="31" t="str">
        <f>buff!T500</f>
        <v>降低敌方攻击10%</v>
      </c>
      <c r="D499" s="31">
        <f>VLOOKUP(buff!U500,对应表!V:W,2,FALSE)</f>
        <v>1</v>
      </c>
      <c r="E499" s="31">
        <f>buff!V500</f>
        <v>0</v>
      </c>
      <c r="F499" s="31">
        <f>buff!W500</f>
        <v>0</v>
      </c>
      <c r="G499" s="31">
        <f>buff!X500</f>
        <v>0</v>
      </c>
      <c r="H499" s="31">
        <f>buff!Y500</f>
        <v>0</v>
      </c>
      <c r="I499" s="31" t="str">
        <f>buff!AJ500</f>
        <v>ATK_P:-10</v>
      </c>
      <c r="J499" s="31">
        <f>buff!AK500</f>
        <v>0</v>
      </c>
      <c r="K499" s="31">
        <f>buff!AL500</f>
        <v>0</v>
      </c>
      <c r="L499" s="31">
        <f>buff!AM500</f>
        <v>0</v>
      </c>
      <c r="M499" s="31">
        <f>buff!AN500</f>
        <v>0</v>
      </c>
      <c r="N499" s="31">
        <f>buff!AO500</f>
        <v>0</v>
      </c>
      <c r="O499" s="31">
        <f>buff!AP500</f>
        <v>0</v>
      </c>
      <c r="P499" s="31">
        <f>buff!AQ500</f>
        <v>0</v>
      </c>
      <c r="Q499" s="31">
        <f>buff!AR500</f>
        <v>0</v>
      </c>
      <c r="R499" s="31">
        <f>buff!AS500</f>
        <v>999</v>
      </c>
      <c r="S499" s="31">
        <f>buff!AT500</f>
        <v>0</v>
      </c>
      <c r="T499" s="31">
        <f>buff!AU500</f>
        <v>0</v>
      </c>
      <c r="U499" s="31" t="str">
        <f>buff!BA500</f>
        <v/>
      </c>
      <c r="V499" s="31" t="str">
        <f>IF(buff!BL500=0,"",buff!BL500)</f>
        <v/>
      </c>
    </row>
    <row r="500" spans="1:22" x14ac:dyDescent="0.15">
      <c r="A500" s="31">
        <f>buff!Q501</f>
        <v>400006</v>
      </c>
      <c r="B500" s="31" t="str">
        <f>buff!S501</f>
        <v>降低敌方防御10%</v>
      </c>
      <c r="C500" s="31" t="str">
        <f>buff!T501</f>
        <v>降低敌方防御10%</v>
      </c>
      <c r="D500" s="31">
        <f>VLOOKUP(buff!U501,对应表!V:W,2,FALSE)</f>
        <v>1</v>
      </c>
      <c r="E500" s="31">
        <f>buff!V501</f>
        <v>0</v>
      </c>
      <c r="F500" s="31">
        <f>buff!W501</f>
        <v>0</v>
      </c>
      <c r="G500" s="31">
        <f>buff!X501</f>
        <v>0</v>
      </c>
      <c r="H500" s="31">
        <f>buff!Y501</f>
        <v>0</v>
      </c>
      <c r="I500" s="31" t="str">
        <f>buff!AJ501</f>
        <v>DEF_P:-10</v>
      </c>
      <c r="J500" s="31">
        <f>buff!AK501</f>
        <v>0</v>
      </c>
      <c r="K500" s="31">
        <f>buff!AL501</f>
        <v>0</v>
      </c>
      <c r="L500" s="31">
        <f>buff!AM501</f>
        <v>0</v>
      </c>
      <c r="M500" s="31">
        <f>buff!AN501</f>
        <v>0</v>
      </c>
      <c r="N500" s="31">
        <f>buff!AO501</f>
        <v>0</v>
      </c>
      <c r="O500" s="31">
        <f>buff!AP501</f>
        <v>0</v>
      </c>
      <c r="P500" s="31">
        <f>buff!AQ501</f>
        <v>0</v>
      </c>
      <c r="Q500" s="31">
        <f>buff!AR501</f>
        <v>0</v>
      </c>
      <c r="R500" s="31">
        <f>buff!AS501</f>
        <v>999</v>
      </c>
      <c r="S500" s="31">
        <f>buff!AT501</f>
        <v>0</v>
      </c>
      <c r="T500" s="31">
        <f>buff!AU501</f>
        <v>0</v>
      </c>
      <c r="U500" s="31" t="str">
        <f>buff!BA501</f>
        <v/>
      </c>
      <c r="V500" s="31" t="str">
        <f>IF(buff!BL501=0,"",buff!BL501)</f>
        <v/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workbookViewId="0">
      <selection activeCell="A22" sqref="A22"/>
    </sheetView>
  </sheetViews>
  <sheetFormatPr baseColWidth="10" defaultRowHeight="15" x14ac:dyDescent="0.15"/>
  <sheetData>
    <row r="1" spans="1:6" x14ac:dyDescent="0.15">
      <c r="A1" s="1" t="s">
        <v>2</v>
      </c>
      <c r="B1" s="1" t="s">
        <v>3</v>
      </c>
      <c r="C1" s="1" t="s">
        <v>4</v>
      </c>
      <c r="D1" s="1" t="s">
        <v>84</v>
      </c>
      <c r="E1" s="1" t="s">
        <v>85</v>
      </c>
      <c r="F1" s="1" t="s">
        <v>86</v>
      </c>
    </row>
    <row r="2" spans="1:6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</row>
    <row r="3" spans="1:6" x14ac:dyDescent="0.15">
      <c r="A3" s="1" t="s">
        <v>27</v>
      </c>
      <c r="B3" s="1" t="s">
        <v>30</v>
      </c>
      <c r="C3" s="1" t="s">
        <v>31</v>
      </c>
      <c r="D3" s="1" t="s">
        <v>87</v>
      </c>
      <c r="E3" s="1" t="s">
        <v>88</v>
      </c>
      <c r="F3" s="1" t="s">
        <v>89</v>
      </c>
    </row>
    <row r="4" spans="1:6" x14ac:dyDescent="0.15">
      <c r="A4">
        <f>连击!D6</f>
        <v>1</v>
      </c>
      <c r="B4" t="str">
        <f>连击!E6</f>
        <v>组合·死神之怒</v>
      </c>
      <c r="C4" t="str">
        <f>连击!F6</f>
        <v>强大的组合技能</v>
      </c>
      <c r="D4">
        <f>连击!G6</f>
        <v>100402</v>
      </c>
      <c r="E4">
        <f>连击!H6</f>
        <v>100103</v>
      </c>
      <c r="F4">
        <f>连击!I6</f>
        <v>300003</v>
      </c>
    </row>
    <row r="5" spans="1:6" x14ac:dyDescent="0.15">
      <c r="A5">
        <f>连击!D7</f>
        <v>2</v>
      </c>
      <c r="B5" t="str">
        <f>连击!E7</f>
        <v>组合·死神之怒</v>
      </c>
      <c r="C5" t="str">
        <f>连击!F7</f>
        <v>强大的组合技能</v>
      </c>
      <c r="D5">
        <f>连击!G7</f>
        <v>100403</v>
      </c>
      <c r="E5">
        <f>连击!H7</f>
        <v>100202</v>
      </c>
      <c r="F5">
        <f>连击!I7</f>
        <v>300003</v>
      </c>
    </row>
    <row r="6" spans="1:6" x14ac:dyDescent="0.15">
      <c r="A6">
        <f>连击!D8</f>
        <v>3</v>
      </c>
      <c r="B6" t="str">
        <f>连击!E8</f>
        <v>组合·冰龙卷风</v>
      </c>
      <c r="C6" t="str">
        <f>连击!F8</f>
        <v>强大的组合技能</v>
      </c>
      <c r="D6">
        <f>连击!G8</f>
        <v>100402</v>
      </c>
      <c r="E6">
        <f>连击!H8</f>
        <v>100303</v>
      </c>
      <c r="F6">
        <f>连击!I8</f>
        <v>300001</v>
      </c>
    </row>
    <row r="7" spans="1:6" x14ac:dyDescent="0.15">
      <c r="A7">
        <f>连击!D9</f>
        <v>4</v>
      </c>
      <c r="B7" t="str">
        <f>连击!E9</f>
        <v>组合·紫雷闪</v>
      </c>
      <c r="C7" t="str">
        <f>连击!F9</f>
        <v>强大的组合技能</v>
      </c>
      <c r="D7">
        <f>连击!G9</f>
        <v>100503</v>
      </c>
      <c r="E7">
        <f>连击!H9</f>
        <v>100102</v>
      </c>
      <c r="F7">
        <f>连击!I9</f>
        <v>300008</v>
      </c>
    </row>
    <row r="8" spans="1:6" x14ac:dyDescent="0.15">
      <c r="A8">
        <f>连击!D10</f>
        <v>5</v>
      </c>
      <c r="B8" t="str">
        <f>连击!E10</f>
        <v>组合·冰龙卷风</v>
      </c>
      <c r="C8" t="str">
        <f>连击!F10</f>
        <v>强大的组合技能</v>
      </c>
      <c r="D8">
        <f>连击!G10</f>
        <v>100503</v>
      </c>
      <c r="E8">
        <f>连击!H10</f>
        <v>100202</v>
      </c>
      <c r="F8">
        <f>连击!I10</f>
        <v>300001</v>
      </c>
    </row>
    <row r="9" spans="1:6" x14ac:dyDescent="0.15">
      <c r="A9">
        <f>连击!D11</f>
        <v>6</v>
      </c>
      <c r="B9" t="str">
        <f>连击!E11</f>
        <v>组合·冰龙卷风</v>
      </c>
      <c r="C9" t="str">
        <f>连击!F11</f>
        <v>强大的组合技能</v>
      </c>
      <c r="D9">
        <f>连击!G11</f>
        <v>100503</v>
      </c>
      <c r="E9">
        <f>连击!H11</f>
        <v>100303</v>
      </c>
      <c r="F9">
        <f>连击!I11</f>
        <v>300001</v>
      </c>
    </row>
    <row r="10" spans="1:6" x14ac:dyDescent="0.15">
      <c r="A10">
        <f>连击!D12</f>
        <v>7</v>
      </c>
      <c r="B10" t="str">
        <f>连击!E12</f>
        <v>组合·冰龙卷风</v>
      </c>
      <c r="C10" t="str">
        <f>连击!F12</f>
        <v>强大的组合技能</v>
      </c>
      <c r="D10">
        <f>连击!G12</f>
        <v>100602</v>
      </c>
      <c r="E10">
        <f>连击!H12</f>
        <v>100102</v>
      </c>
      <c r="F10">
        <f>连击!I12</f>
        <v>300001</v>
      </c>
    </row>
    <row r="11" spans="1:6" x14ac:dyDescent="0.15">
      <c r="A11">
        <f>连击!D13</f>
        <v>8</v>
      </c>
      <c r="B11" t="str">
        <f>连击!E13</f>
        <v>组合·自然馈赠</v>
      </c>
      <c r="C11" t="str">
        <f>连击!F13</f>
        <v>强大的组合技能</v>
      </c>
      <c r="D11">
        <f>连击!G13</f>
        <v>100602</v>
      </c>
      <c r="E11">
        <f>连击!H13</f>
        <v>100202</v>
      </c>
      <c r="F11">
        <f>连击!I13</f>
        <v>300004</v>
      </c>
    </row>
    <row r="12" spans="1:6" x14ac:dyDescent="0.15">
      <c r="A12">
        <f>连击!D14</f>
        <v>9</v>
      </c>
      <c r="B12" t="str">
        <f>连击!E14</f>
        <v>组合·自然馈赠</v>
      </c>
      <c r="C12" t="str">
        <f>连击!F14</f>
        <v>强大的组合技能</v>
      </c>
      <c r="D12">
        <f>连击!G14</f>
        <v>100602</v>
      </c>
      <c r="E12">
        <f>连击!H14</f>
        <v>100302</v>
      </c>
      <c r="F12">
        <f>连击!I14</f>
        <v>300004</v>
      </c>
    </row>
    <row r="13" spans="1:6" x14ac:dyDescent="0.15">
      <c r="A13">
        <f>连击!D15</f>
        <v>10</v>
      </c>
      <c r="B13" t="str">
        <f>连击!E15</f>
        <v>组合·自然馈赠</v>
      </c>
      <c r="C13" t="str">
        <f>连击!F15</f>
        <v>强大的组合技能</v>
      </c>
      <c r="D13">
        <f>连击!G15</f>
        <v>100702</v>
      </c>
      <c r="E13">
        <f>连击!H15</f>
        <v>100103</v>
      </c>
      <c r="F13">
        <f>连击!I15</f>
        <v>300004</v>
      </c>
    </row>
    <row r="14" spans="1:6" x14ac:dyDescent="0.15">
      <c r="A14">
        <f>连击!D16</f>
        <v>11</v>
      </c>
      <c r="B14" t="str">
        <f>连击!E16</f>
        <v>组合·自然馈赠</v>
      </c>
      <c r="C14" t="str">
        <f>连击!F16</f>
        <v>强大的组合技能</v>
      </c>
      <c r="D14">
        <f>连击!G16</f>
        <v>100702</v>
      </c>
      <c r="E14">
        <f>连击!H16</f>
        <v>100202</v>
      </c>
      <c r="F14">
        <f>连击!I16</f>
        <v>300004</v>
      </c>
    </row>
    <row r="15" spans="1:6" x14ac:dyDescent="0.15">
      <c r="A15">
        <f>连击!D17</f>
        <v>12</v>
      </c>
      <c r="B15" t="str">
        <f>连击!E17</f>
        <v>组合·玄水巨浪</v>
      </c>
      <c r="C15" t="str">
        <f>连击!F17</f>
        <v>强大的组合技能</v>
      </c>
      <c r="D15">
        <f>连击!G17</f>
        <v>100702</v>
      </c>
      <c r="E15">
        <f>连击!H17</f>
        <v>100302</v>
      </c>
      <c r="F15">
        <f>连击!I17</f>
        <v>300006</v>
      </c>
    </row>
    <row r="16" spans="1:6" x14ac:dyDescent="0.15">
      <c r="A16">
        <f>连击!D18</f>
        <v>13</v>
      </c>
      <c r="B16" t="str">
        <f>连击!E18</f>
        <v>组合·自然馈赠</v>
      </c>
      <c r="C16" t="str">
        <f>连击!F18</f>
        <v>强大的组合技能</v>
      </c>
      <c r="D16">
        <f>连击!G18</f>
        <v>100803</v>
      </c>
      <c r="E16">
        <f>连击!H18</f>
        <v>100103</v>
      </c>
      <c r="F16">
        <f>连击!I18</f>
        <v>300004</v>
      </c>
    </row>
    <row r="17" spans="1:6" x14ac:dyDescent="0.15">
      <c r="A17">
        <f>连击!D19</f>
        <v>14</v>
      </c>
      <c r="B17" t="str">
        <f>连击!E19</f>
        <v>组合·雪飘千里</v>
      </c>
      <c r="C17" t="str">
        <f>连击!F19</f>
        <v>强大的组合技能</v>
      </c>
      <c r="D17">
        <f>连击!G19</f>
        <v>100803</v>
      </c>
      <c r="E17">
        <f>连击!H19</f>
        <v>100203</v>
      </c>
      <c r="F17">
        <f>连击!I19</f>
        <v>300007</v>
      </c>
    </row>
    <row r="18" spans="1:6" x14ac:dyDescent="0.15">
      <c r="A18">
        <f>连击!D20</f>
        <v>15</v>
      </c>
      <c r="B18" t="str">
        <f>连击!E20</f>
        <v>组合·玄水巨浪</v>
      </c>
      <c r="C18" t="str">
        <f>连击!F20</f>
        <v>强大的组合技能</v>
      </c>
      <c r="D18">
        <f>连击!G20</f>
        <v>100803</v>
      </c>
      <c r="E18">
        <f>连击!H20</f>
        <v>100303</v>
      </c>
      <c r="F18">
        <f>连击!I20</f>
        <v>300006</v>
      </c>
    </row>
    <row r="19" spans="1:6" x14ac:dyDescent="0.15">
      <c r="A19">
        <f>连击!D21</f>
        <v>16</v>
      </c>
      <c r="B19" t="str">
        <f>连击!E21</f>
        <v>组合·诅咒</v>
      </c>
      <c r="C19" t="str">
        <f>连击!F21</f>
        <v>强大的组合技能</v>
      </c>
      <c r="D19">
        <f>连击!G21</f>
        <v>100903</v>
      </c>
      <c r="E19">
        <f>连击!H21</f>
        <v>100103</v>
      </c>
      <c r="F19">
        <f>连击!I21</f>
        <v>300005</v>
      </c>
    </row>
    <row r="20" spans="1:6" x14ac:dyDescent="0.15">
      <c r="A20">
        <f>连击!D22</f>
        <v>17</v>
      </c>
      <c r="B20" t="str">
        <f>连击!E22</f>
        <v>组合·诅咒</v>
      </c>
      <c r="C20" t="str">
        <f>连击!F22</f>
        <v>强大的组合技能</v>
      </c>
      <c r="D20">
        <f>连击!G22</f>
        <v>100903</v>
      </c>
      <c r="E20">
        <f>连击!H22</f>
        <v>100203</v>
      </c>
      <c r="F20">
        <f>连击!I22</f>
        <v>300005</v>
      </c>
    </row>
    <row r="21" spans="1:6" x14ac:dyDescent="0.15">
      <c r="A21">
        <f>连击!D23</f>
        <v>18</v>
      </c>
      <c r="B21" t="str">
        <f>连击!E23</f>
        <v>组合·冰龙卷风</v>
      </c>
      <c r="C21" t="str">
        <f>连击!F23</f>
        <v>强大的组合技能</v>
      </c>
      <c r="D21">
        <f>连击!G23</f>
        <v>100902</v>
      </c>
      <c r="E21">
        <f>连击!H23</f>
        <v>100303</v>
      </c>
      <c r="F21">
        <f>连击!I23</f>
        <v>300001</v>
      </c>
    </row>
    <row r="22" spans="1:6" x14ac:dyDescent="0.15">
      <c r="A22">
        <f>连击!D24</f>
        <v>19</v>
      </c>
      <c r="B22" t="str">
        <f>连击!E24</f>
        <v>组合·雪飘千里</v>
      </c>
      <c r="C22" t="str">
        <f>连击!F24</f>
        <v>强大的组合技能</v>
      </c>
      <c r="D22">
        <f>连击!G24</f>
        <v>101002</v>
      </c>
      <c r="E22">
        <f>连击!H24</f>
        <v>100102</v>
      </c>
      <c r="F22">
        <f>连击!I24</f>
        <v>300007</v>
      </c>
    </row>
    <row r="23" spans="1:6" x14ac:dyDescent="0.15">
      <c r="A23">
        <f>连击!D25</f>
        <v>20</v>
      </c>
      <c r="B23" t="str">
        <f>连击!E25</f>
        <v>组合·玄水巨浪</v>
      </c>
      <c r="C23" t="str">
        <f>连击!F25</f>
        <v>强大的组合技能</v>
      </c>
      <c r="D23">
        <f>连击!G25</f>
        <v>101002</v>
      </c>
      <c r="E23">
        <f>连击!H25</f>
        <v>100203</v>
      </c>
      <c r="F23">
        <f>连击!I25</f>
        <v>300006</v>
      </c>
    </row>
    <row r="24" spans="1:6" x14ac:dyDescent="0.15">
      <c r="A24">
        <f>连击!D26</f>
        <v>21</v>
      </c>
      <c r="B24" t="str">
        <f>连击!E26</f>
        <v>组合·守护之力</v>
      </c>
      <c r="C24" t="str">
        <f>连击!F26</f>
        <v>强大的组合技能</v>
      </c>
      <c r="D24">
        <f>连击!G26</f>
        <v>101003</v>
      </c>
      <c r="E24">
        <f>连击!H26</f>
        <v>100302</v>
      </c>
      <c r="F24">
        <f>连击!I26</f>
        <v>300002</v>
      </c>
    </row>
    <row r="25" spans="1:6" x14ac:dyDescent="0.15">
      <c r="A25">
        <f>连击!D27</f>
        <v>22</v>
      </c>
      <c r="B25" t="str">
        <f>连击!E27</f>
        <v>组合·守护之力</v>
      </c>
      <c r="C25" t="str">
        <f>连击!F27</f>
        <v>强大的组合技能</v>
      </c>
      <c r="D25">
        <f>连击!G27</f>
        <v>101102</v>
      </c>
      <c r="E25">
        <f>连击!H27</f>
        <v>100103</v>
      </c>
      <c r="F25">
        <f>连击!I27</f>
        <v>300002</v>
      </c>
    </row>
    <row r="26" spans="1:6" x14ac:dyDescent="0.15">
      <c r="A26">
        <f>连击!D28</f>
        <v>23</v>
      </c>
      <c r="B26" t="str">
        <f>连击!E28</f>
        <v>组合·自然馈赠</v>
      </c>
      <c r="C26" t="str">
        <f>连击!F28</f>
        <v>强大的组合技能</v>
      </c>
      <c r="D26">
        <f>连击!G28</f>
        <v>101103</v>
      </c>
      <c r="E26">
        <f>连击!H28</f>
        <v>100203</v>
      </c>
      <c r="F26">
        <f>连击!I28</f>
        <v>300004</v>
      </c>
    </row>
    <row r="27" spans="1:6" x14ac:dyDescent="0.15">
      <c r="A27">
        <f>连击!D29</f>
        <v>24</v>
      </c>
      <c r="B27" t="str">
        <f>连击!E29</f>
        <v>组合·死神之怒</v>
      </c>
      <c r="C27" t="str">
        <f>连击!F29</f>
        <v>强大的组合技能</v>
      </c>
      <c r="D27">
        <f>连击!G29</f>
        <v>101103</v>
      </c>
      <c r="E27">
        <f>连击!H29</f>
        <v>100303</v>
      </c>
      <c r="F27">
        <f>连击!I29</f>
        <v>300003</v>
      </c>
    </row>
    <row r="28" spans="1:6" x14ac:dyDescent="0.15">
      <c r="A28">
        <f>连击!D30</f>
        <v>25</v>
      </c>
      <c r="B28" t="str">
        <f>连击!E30</f>
        <v>组合·守护之力</v>
      </c>
      <c r="C28" t="str">
        <f>连击!F30</f>
        <v>强大的组合技能</v>
      </c>
      <c r="D28">
        <f>连击!G30</f>
        <v>101202</v>
      </c>
      <c r="E28">
        <f>连击!H30</f>
        <v>100102</v>
      </c>
      <c r="F28">
        <f>连击!I30</f>
        <v>300002</v>
      </c>
    </row>
    <row r="29" spans="1:6" x14ac:dyDescent="0.15">
      <c r="A29">
        <f>连击!D31</f>
        <v>26</v>
      </c>
      <c r="B29" t="str">
        <f>连击!E31</f>
        <v>组合·紫雷闪</v>
      </c>
      <c r="C29" t="str">
        <f>连击!F31</f>
        <v>强大的组合技能</v>
      </c>
      <c r="D29">
        <f>连击!G31</f>
        <v>101202</v>
      </c>
      <c r="E29">
        <f>连击!H31</f>
        <v>100202</v>
      </c>
      <c r="F29">
        <f>连击!I31</f>
        <v>300008</v>
      </c>
    </row>
    <row r="30" spans="1:6" x14ac:dyDescent="0.15">
      <c r="A30">
        <f>连击!D32</f>
        <v>27</v>
      </c>
      <c r="B30" t="str">
        <f>连击!E32</f>
        <v>组合·雪飘千里</v>
      </c>
      <c r="C30" t="str">
        <f>连击!F32</f>
        <v>强大的组合技能</v>
      </c>
      <c r="D30">
        <f>连击!G32</f>
        <v>101203</v>
      </c>
      <c r="E30">
        <f>连击!H32</f>
        <v>100303</v>
      </c>
      <c r="F30">
        <f>连击!I32</f>
        <v>300007</v>
      </c>
    </row>
    <row r="31" spans="1:6" x14ac:dyDescent="0.15">
      <c r="A31">
        <f>连击!D33</f>
        <v>28</v>
      </c>
      <c r="B31" t="str">
        <f>连击!E33</f>
        <v>组合·死神之怒</v>
      </c>
      <c r="C31" t="str">
        <f>连击!F33</f>
        <v>强大的组合技能</v>
      </c>
      <c r="D31">
        <f>连击!G33</f>
        <v>101303</v>
      </c>
      <c r="E31">
        <f>连击!H33</f>
        <v>100102</v>
      </c>
      <c r="F31">
        <f>连击!I33</f>
        <v>300003</v>
      </c>
    </row>
    <row r="32" spans="1:6" x14ac:dyDescent="0.15">
      <c r="A32">
        <f>连击!D34</f>
        <v>29</v>
      </c>
      <c r="B32" t="str">
        <f>连击!E34</f>
        <v>组合·死神之怒</v>
      </c>
      <c r="C32" t="str">
        <f>连击!F34</f>
        <v>强大的组合技能</v>
      </c>
      <c r="D32">
        <f>连击!G34</f>
        <v>101303</v>
      </c>
      <c r="E32">
        <f>连击!H34</f>
        <v>100202</v>
      </c>
      <c r="F32">
        <f>连击!I34</f>
        <v>300003</v>
      </c>
    </row>
    <row r="33" spans="1:6" x14ac:dyDescent="0.15">
      <c r="A33">
        <f>连击!D35</f>
        <v>30</v>
      </c>
      <c r="B33" t="str">
        <f>连击!E35</f>
        <v>组合·玄水巨浪</v>
      </c>
      <c r="C33" t="str">
        <f>连击!F35</f>
        <v>强大的组合技能</v>
      </c>
      <c r="D33">
        <f>连击!G35</f>
        <v>101302</v>
      </c>
      <c r="E33">
        <f>连击!H35</f>
        <v>100302</v>
      </c>
      <c r="F33">
        <f>连击!I35</f>
        <v>300006</v>
      </c>
    </row>
    <row r="34" spans="1:6" x14ac:dyDescent="0.15">
      <c r="A34">
        <f>连击!D36</f>
        <v>31</v>
      </c>
      <c r="B34" t="str">
        <f>连击!E36</f>
        <v>组合·紫雷闪</v>
      </c>
      <c r="C34" t="str">
        <f>连击!F36</f>
        <v>强大的组合技能</v>
      </c>
      <c r="D34">
        <f>连击!G36</f>
        <v>101402</v>
      </c>
      <c r="E34">
        <f>连击!H36</f>
        <v>100102</v>
      </c>
      <c r="F34">
        <f>连击!I36</f>
        <v>300008</v>
      </c>
    </row>
    <row r="35" spans="1:6" x14ac:dyDescent="0.15">
      <c r="A35">
        <f>连击!D37</f>
        <v>32</v>
      </c>
      <c r="B35" t="str">
        <f>连击!E37</f>
        <v>组合·玄水巨浪</v>
      </c>
      <c r="C35" t="str">
        <f>连击!F37</f>
        <v>强大的组合技能</v>
      </c>
      <c r="D35">
        <f>连击!G37</f>
        <v>101403</v>
      </c>
      <c r="E35">
        <f>连击!H37</f>
        <v>100202</v>
      </c>
      <c r="F35">
        <f>连击!I37</f>
        <v>300006</v>
      </c>
    </row>
    <row r="36" spans="1:6" x14ac:dyDescent="0.15">
      <c r="A36">
        <f>连击!D38</f>
        <v>33</v>
      </c>
      <c r="B36" t="str">
        <f>连击!E38</f>
        <v>组合·玄水巨浪</v>
      </c>
      <c r="C36" t="str">
        <f>连击!F38</f>
        <v>强大的组合技能</v>
      </c>
      <c r="D36">
        <f>连击!G38</f>
        <v>101402</v>
      </c>
      <c r="E36">
        <f>连击!H38</f>
        <v>100303</v>
      </c>
      <c r="F36">
        <f>连击!I38</f>
        <v>300006</v>
      </c>
    </row>
    <row r="37" spans="1:6" x14ac:dyDescent="0.15">
      <c r="A37">
        <f>连击!D39</f>
        <v>34</v>
      </c>
      <c r="B37" t="str">
        <f>连击!E39</f>
        <v>组合·雪飘千里</v>
      </c>
      <c r="C37" t="str">
        <f>连击!F39</f>
        <v>强大的组合技能</v>
      </c>
      <c r="D37">
        <f>连击!G39</f>
        <v>101503</v>
      </c>
      <c r="E37">
        <f>连击!H39</f>
        <v>100103</v>
      </c>
      <c r="F37">
        <f>连击!I39</f>
        <v>300007</v>
      </c>
    </row>
    <row r="38" spans="1:6" x14ac:dyDescent="0.15">
      <c r="A38">
        <f>连击!D40</f>
        <v>35</v>
      </c>
      <c r="B38" t="str">
        <f>连击!E40</f>
        <v>组合·守护之力</v>
      </c>
      <c r="C38" t="str">
        <f>连击!F40</f>
        <v>强大的组合技能</v>
      </c>
      <c r="D38">
        <f>连击!G40</f>
        <v>101503</v>
      </c>
      <c r="E38">
        <f>连击!H40</f>
        <v>100202</v>
      </c>
      <c r="F38">
        <f>连击!I40</f>
        <v>300002</v>
      </c>
    </row>
    <row r="39" spans="1:6" x14ac:dyDescent="0.15">
      <c r="A39">
        <f>连击!D41</f>
        <v>36</v>
      </c>
      <c r="B39" t="str">
        <f>连击!E41</f>
        <v>组合·雪飘千里</v>
      </c>
      <c r="C39" t="str">
        <f>连击!F41</f>
        <v>强大的组合技能</v>
      </c>
      <c r="D39">
        <f>连击!G41</f>
        <v>101503</v>
      </c>
      <c r="E39">
        <f>连击!H41</f>
        <v>100302</v>
      </c>
      <c r="F39">
        <f>连击!I41</f>
        <v>300007</v>
      </c>
    </row>
    <row r="40" spans="1:6" x14ac:dyDescent="0.15">
      <c r="A40">
        <f>连击!D42</f>
        <v>37</v>
      </c>
      <c r="B40" t="str">
        <f>连击!E42</f>
        <v>组合·自然馈赠</v>
      </c>
      <c r="C40" t="str">
        <f>连击!F42</f>
        <v>强大的组合技能</v>
      </c>
      <c r="D40">
        <f>连击!G42</f>
        <v>101603</v>
      </c>
      <c r="E40">
        <f>连击!H42</f>
        <v>100103</v>
      </c>
      <c r="F40">
        <f>连击!I42</f>
        <v>300004</v>
      </c>
    </row>
    <row r="41" spans="1:6" x14ac:dyDescent="0.15">
      <c r="A41">
        <f>连击!D43</f>
        <v>38</v>
      </c>
      <c r="B41" t="str">
        <f>连击!E43</f>
        <v>组合·死神之怒</v>
      </c>
      <c r="C41" t="str">
        <f>连击!F43</f>
        <v>强大的组合技能</v>
      </c>
      <c r="D41">
        <f>连击!G43</f>
        <v>101603</v>
      </c>
      <c r="E41">
        <f>连击!H43</f>
        <v>100202</v>
      </c>
      <c r="F41">
        <f>连击!I43</f>
        <v>300003</v>
      </c>
    </row>
    <row r="42" spans="1:6" x14ac:dyDescent="0.15">
      <c r="A42">
        <f>连击!D44</f>
        <v>39</v>
      </c>
      <c r="B42" t="str">
        <f>连击!E44</f>
        <v>组合·冰龙卷风</v>
      </c>
      <c r="C42" t="str">
        <f>连击!F44</f>
        <v>强大的组合技能</v>
      </c>
      <c r="D42">
        <f>连击!G44</f>
        <v>101602</v>
      </c>
      <c r="E42">
        <f>连击!H44</f>
        <v>100303</v>
      </c>
      <c r="F42">
        <f>连击!I44</f>
        <v>300001</v>
      </c>
    </row>
    <row r="43" spans="1:6" x14ac:dyDescent="0.15">
      <c r="A43">
        <f>连击!D45</f>
        <v>40</v>
      </c>
      <c r="B43" t="str">
        <f>连击!E45</f>
        <v>组合·玄水巨浪</v>
      </c>
      <c r="C43" t="str">
        <f>连击!F45</f>
        <v>强大的组合技能</v>
      </c>
      <c r="D43">
        <f>连击!G45</f>
        <v>101703</v>
      </c>
      <c r="E43">
        <f>连击!H45</f>
        <v>100102</v>
      </c>
      <c r="F43">
        <f>连击!I45</f>
        <v>300006</v>
      </c>
    </row>
    <row r="44" spans="1:6" x14ac:dyDescent="0.15">
      <c r="A44">
        <f>连击!D46</f>
        <v>41</v>
      </c>
      <c r="B44" t="str">
        <f>连击!E46</f>
        <v>组合·紫雷闪</v>
      </c>
      <c r="C44" t="str">
        <f>连击!F46</f>
        <v>强大的组合技能</v>
      </c>
      <c r="D44">
        <f>连击!G46</f>
        <v>101702</v>
      </c>
      <c r="E44">
        <f>连击!H46</f>
        <v>100203</v>
      </c>
      <c r="F44">
        <f>连击!I46</f>
        <v>300008</v>
      </c>
    </row>
    <row r="45" spans="1:6" x14ac:dyDescent="0.15">
      <c r="A45">
        <f>连击!D47</f>
        <v>42</v>
      </c>
      <c r="B45" t="str">
        <f>连击!E47</f>
        <v>组合·诅咒</v>
      </c>
      <c r="C45" t="str">
        <f>连击!F47</f>
        <v>强大的组合技能</v>
      </c>
      <c r="D45">
        <f>连击!G47</f>
        <v>101703</v>
      </c>
      <c r="E45">
        <f>连击!H47</f>
        <v>100302</v>
      </c>
      <c r="F45">
        <f>连击!I47</f>
        <v>300005</v>
      </c>
    </row>
    <row r="46" spans="1:6" x14ac:dyDescent="0.15">
      <c r="A46">
        <f>连击!D48</f>
        <v>43</v>
      </c>
      <c r="B46" t="str">
        <f>连击!E48</f>
        <v>组合·守护之力</v>
      </c>
      <c r="C46" t="str">
        <f>连击!F48</f>
        <v>强大的组合技能</v>
      </c>
      <c r="D46">
        <f>连击!G48</f>
        <v>101803</v>
      </c>
      <c r="E46">
        <f>连击!H48</f>
        <v>100103</v>
      </c>
      <c r="F46">
        <f>连击!I48</f>
        <v>300002</v>
      </c>
    </row>
    <row r="47" spans="1:6" x14ac:dyDescent="0.15">
      <c r="A47">
        <f>连击!D49</f>
        <v>44</v>
      </c>
      <c r="B47" t="str">
        <f>连击!E49</f>
        <v>组合·玄水巨浪</v>
      </c>
      <c r="C47" t="str">
        <f>连击!F49</f>
        <v>强大的组合技能</v>
      </c>
      <c r="D47">
        <f>连击!G49</f>
        <v>101803</v>
      </c>
      <c r="E47">
        <f>连击!H49</f>
        <v>100202</v>
      </c>
      <c r="F47">
        <f>连击!I49</f>
        <v>300006</v>
      </c>
    </row>
    <row r="48" spans="1:6" x14ac:dyDescent="0.15">
      <c r="A48">
        <f>连击!D50</f>
        <v>45</v>
      </c>
      <c r="B48" t="str">
        <f>连击!E50</f>
        <v>组合·紫雷闪</v>
      </c>
      <c r="C48" t="str">
        <f>连击!F50</f>
        <v>强大的组合技能</v>
      </c>
      <c r="D48">
        <f>连击!G50</f>
        <v>101803</v>
      </c>
      <c r="E48">
        <f>连击!H50</f>
        <v>100303</v>
      </c>
      <c r="F48">
        <f>连击!I50</f>
        <v>300008</v>
      </c>
    </row>
    <row r="49" spans="1:6" x14ac:dyDescent="0.15">
      <c r="A49">
        <f>连击!D51</f>
        <v>46</v>
      </c>
      <c r="B49" t="str">
        <f>连击!E51</f>
        <v>组合·死神之怒</v>
      </c>
      <c r="C49" t="str">
        <f>连击!F51</f>
        <v>强大的组合技能</v>
      </c>
      <c r="D49">
        <f>连击!G51</f>
        <v>101902</v>
      </c>
      <c r="E49">
        <f>连击!H51</f>
        <v>100103</v>
      </c>
      <c r="F49">
        <f>连击!I51</f>
        <v>300003</v>
      </c>
    </row>
    <row r="50" spans="1:6" x14ac:dyDescent="0.15">
      <c r="A50">
        <f>连击!D52</f>
        <v>47</v>
      </c>
      <c r="B50" t="str">
        <f>连击!E52</f>
        <v>组合·守护之力</v>
      </c>
      <c r="C50" t="str">
        <f>连击!F52</f>
        <v>强大的组合技能</v>
      </c>
      <c r="D50">
        <f>连击!G52</f>
        <v>101903</v>
      </c>
      <c r="E50">
        <f>连击!H52</f>
        <v>100202</v>
      </c>
      <c r="F50">
        <f>连击!I52</f>
        <v>300002</v>
      </c>
    </row>
    <row r="51" spans="1:6" x14ac:dyDescent="0.15">
      <c r="A51">
        <f>连击!D53</f>
        <v>48</v>
      </c>
      <c r="B51" t="str">
        <f>连击!E53</f>
        <v>组合·紫雷闪</v>
      </c>
      <c r="C51" t="str">
        <f>连击!F53</f>
        <v>强大的组合技能</v>
      </c>
      <c r="D51">
        <f>连击!G53</f>
        <v>101903</v>
      </c>
      <c r="E51">
        <f>连击!H53</f>
        <v>100303</v>
      </c>
      <c r="F51">
        <f>连击!I53</f>
        <v>300008</v>
      </c>
    </row>
    <row r="52" spans="1:6" x14ac:dyDescent="0.15">
      <c r="A52">
        <f>连击!D54</f>
        <v>49</v>
      </c>
      <c r="B52" t="str">
        <f>连击!E54</f>
        <v>组合·自然馈赠</v>
      </c>
      <c r="C52" t="str">
        <f>连击!F54</f>
        <v>强大的组合技能</v>
      </c>
      <c r="D52">
        <f>连击!G54</f>
        <v>102002</v>
      </c>
      <c r="E52">
        <f>连击!H54</f>
        <v>100103</v>
      </c>
      <c r="F52">
        <f>连击!I54</f>
        <v>300004</v>
      </c>
    </row>
    <row r="53" spans="1:6" x14ac:dyDescent="0.15">
      <c r="A53">
        <f>连击!D55</f>
        <v>50</v>
      </c>
      <c r="B53" t="str">
        <f>连击!E55</f>
        <v>组合·雪飘千里</v>
      </c>
      <c r="C53" t="str">
        <f>连击!F55</f>
        <v>强大的组合技能</v>
      </c>
      <c r="D53">
        <f>连击!G55</f>
        <v>102002</v>
      </c>
      <c r="E53">
        <f>连击!H55</f>
        <v>100203</v>
      </c>
      <c r="F53">
        <f>连击!I55</f>
        <v>300007</v>
      </c>
    </row>
    <row r="54" spans="1:6" x14ac:dyDescent="0.15">
      <c r="A54">
        <f>连击!D56</f>
        <v>51</v>
      </c>
      <c r="B54" t="str">
        <f>连击!E56</f>
        <v>组合·雪飘千里</v>
      </c>
      <c r="C54" t="str">
        <f>连击!F56</f>
        <v>强大的组合技能</v>
      </c>
      <c r="D54">
        <f>连击!G56</f>
        <v>102003</v>
      </c>
      <c r="E54">
        <f>连击!H56</f>
        <v>100303</v>
      </c>
      <c r="F54">
        <f>连击!I56</f>
        <v>300007</v>
      </c>
    </row>
    <row r="55" spans="1:6" x14ac:dyDescent="0.15">
      <c r="A55">
        <f>连击!D57</f>
        <v>52</v>
      </c>
      <c r="B55" t="str">
        <f>连击!E57</f>
        <v>组合·冰龙卷风</v>
      </c>
      <c r="C55" t="str">
        <f>连击!F57</f>
        <v>强大的组合技能</v>
      </c>
      <c r="D55">
        <f>连击!G57</f>
        <v>102103</v>
      </c>
      <c r="E55">
        <f>连击!H57</f>
        <v>100103</v>
      </c>
      <c r="F55">
        <f>连击!I57</f>
        <v>300001</v>
      </c>
    </row>
    <row r="56" spans="1:6" x14ac:dyDescent="0.15">
      <c r="A56">
        <f>连击!D58</f>
        <v>53</v>
      </c>
      <c r="B56" t="str">
        <f>连击!E58</f>
        <v>组合·雪飘千里</v>
      </c>
      <c r="C56" t="str">
        <f>连击!F58</f>
        <v>强大的组合技能</v>
      </c>
      <c r="D56">
        <f>连击!G58</f>
        <v>102102</v>
      </c>
      <c r="E56">
        <f>连击!H58</f>
        <v>100202</v>
      </c>
      <c r="F56">
        <f>连击!I58</f>
        <v>300007</v>
      </c>
    </row>
    <row r="57" spans="1:6" x14ac:dyDescent="0.15">
      <c r="A57">
        <f>连击!D59</f>
        <v>54</v>
      </c>
      <c r="B57" t="str">
        <f>连击!E59</f>
        <v>组合·自然馈赠</v>
      </c>
      <c r="C57" t="str">
        <f>连击!F59</f>
        <v>强大的组合技能</v>
      </c>
      <c r="D57">
        <f>连击!G59</f>
        <v>102102</v>
      </c>
      <c r="E57">
        <f>连击!H59</f>
        <v>100303</v>
      </c>
      <c r="F57">
        <f>连击!I59</f>
        <v>300004</v>
      </c>
    </row>
    <row r="58" spans="1:6" x14ac:dyDescent="0.15">
      <c r="A58">
        <f>连击!D60</f>
        <v>55</v>
      </c>
      <c r="B58" t="str">
        <f>连击!E60</f>
        <v>组合·死神之怒</v>
      </c>
      <c r="C58" t="str">
        <f>连击!F60</f>
        <v>强大的组合技能</v>
      </c>
      <c r="D58">
        <f>连击!G60</f>
        <v>102202</v>
      </c>
      <c r="E58">
        <f>连击!H60</f>
        <v>100103</v>
      </c>
      <c r="F58">
        <f>连击!I60</f>
        <v>300003</v>
      </c>
    </row>
    <row r="59" spans="1:6" x14ac:dyDescent="0.15">
      <c r="A59">
        <f>连击!D61</f>
        <v>56</v>
      </c>
      <c r="B59" t="str">
        <f>连击!E61</f>
        <v>组合·守护之力</v>
      </c>
      <c r="C59" t="str">
        <f>连击!F61</f>
        <v>强大的组合技能</v>
      </c>
      <c r="D59">
        <f>连击!G61</f>
        <v>102203</v>
      </c>
      <c r="E59">
        <f>连击!H61</f>
        <v>100203</v>
      </c>
      <c r="F59">
        <f>连击!I61</f>
        <v>300002</v>
      </c>
    </row>
    <row r="60" spans="1:6" x14ac:dyDescent="0.15">
      <c r="A60">
        <f>连击!D62</f>
        <v>57</v>
      </c>
      <c r="B60" t="str">
        <f>连击!E62</f>
        <v>组合·死神之怒</v>
      </c>
      <c r="C60" t="str">
        <f>连击!F62</f>
        <v>强大的组合技能</v>
      </c>
      <c r="D60">
        <f>连击!G62</f>
        <v>102202</v>
      </c>
      <c r="E60">
        <f>连击!H62</f>
        <v>100302</v>
      </c>
      <c r="F60">
        <f>连击!I62</f>
        <v>300003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63"/>
  <sheetViews>
    <sheetView workbookViewId="0">
      <selection activeCell="A4" sqref="A4:XFD163"/>
    </sheetView>
  </sheetViews>
  <sheetFormatPr baseColWidth="10" defaultRowHeight="15" x14ac:dyDescent="0.15"/>
  <cols>
    <col min="2" max="2" width="13.5" bestFit="1" customWidth="1"/>
    <col min="3" max="3" width="21.5" bestFit="1" customWidth="1"/>
    <col min="8" max="8" width="14.83203125" bestFit="1" customWidth="1"/>
    <col min="10" max="10" width="20.5" bestFit="1" customWidth="1"/>
    <col min="14" max="15" width="16.5" bestFit="1" customWidth="1"/>
    <col min="27" max="27" width="17.5" bestFit="1" customWidth="1"/>
  </cols>
  <sheetData>
    <row r="1" spans="1:31" x14ac:dyDescent="0.1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281</v>
      </c>
      <c r="Y1" s="1" t="s">
        <v>282</v>
      </c>
      <c r="Z1" s="1" t="s">
        <v>283</v>
      </c>
      <c r="AA1" s="1" t="s">
        <v>618</v>
      </c>
      <c r="AB1" s="1" t="s">
        <v>619</v>
      </c>
      <c r="AC1" s="1" t="s">
        <v>620</v>
      </c>
      <c r="AD1" s="1" t="s">
        <v>1411</v>
      </c>
      <c r="AE1" s="1" t="s">
        <v>1412</v>
      </c>
    </row>
    <row r="2" spans="1:31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25</v>
      </c>
      <c r="J2" s="1" t="s">
        <v>26</v>
      </c>
      <c r="K2" s="1" t="s">
        <v>25</v>
      </c>
      <c r="L2" s="1" t="s">
        <v>25</v>
      </c>
      <c r="M2" s="1" t="s">
        <v>25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26</v>
      </c>
      <c r="AB2" s="1" t="s">
        <v>26</v>
      </c>
      <c r="AC2" s="1" t="s">
        <v>25</v>
      </c>
      <c r="AD2" s="1" t="s">
        <v>25</v>
      </c>
      <c r="AE2" s="1" t="s">
        <v>25</v>
      </c>
    </row>
    <row r="3" spans="1:31" x14ac:dyDescent="0.15">
      <c r="A3" s="1" t="s">
        <v>27</v>
      </c>
      <c r="B3" s="1" t="s">
        <v>30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1" t="s">
        <v>39</v>
      </c>
      <c r="L3" s="1" t="s">
        <v>40</v>
      </c>
      <c r="M3" s="1" t="s">
        <v>41</v>
      </c>
      <c r="N3" s="1" t="s">
        <v>42</v>
      </c>
      <c r="O3" s="1" t="s">
        <v>43</v>
      </c>
      <c r="P3" s="1" t="s">
        <v>44</v>
      </c>
      <c r="Q3" s="1" t="s">
        <v>45</v>
      </c>
      <c r="R3" s="1" t="s">
        <v>46</v>
      </c>
      <c r="S3" s="1" t="s">
        <v>47</v>
      </c>
      <c r="T3" s="1" t="s">
        <v>48</v>
      </c>
      <c r="U3" s="1" t="s">
        <v>49</v>
      </c>
      <c r="V3" s="1" t="s">
        <v>50</v>
      </c>
      <c r="W3" s="1" t="s">
        <v>51</v>
      </c>
      <c r="X3" s="1" t="s">
        <v>284</v>
      </c>
      <c r="Y3" s="1" t="s">
        <v>285</v>
      </c>
      <c r="Z3" s="1" t="s">
        <v>286</v>
      </c>
      <c r="AA3" s="1" t="s">
        <v>621</v>
      </c>
      <c r="AB3" s="1" t="s">
        <v>622</v>
      </c>
      <c r="AC3" s="1" t="s">
        <v>623</v>
      </c>
      <c r="AD3" s="1" t="s">
        <v>1413</v>
      </c>
      <c r="AE3" s="1" t="s">
        <v>1414</v>
      </c>
    </row>
    <row r="4" spans="1:31" s="31" customFormat="1" x14ac:dyDescent="0.15">
      <c r="A4" s="31">
        <f>组合技!B11</f>
        <v>30000101</v>
      </c>
      <c r="B4" s="4" t="str">
        <f>组合技!E11</f>
        <v>组合·冰龙卷风</v>
      </c>
      <c r="C4" s="4" t="str">
        <f>组合技!F11</f>
        <v>威力强大的组合技能。对敌方全体造成伤害。</v>
      </c>
      <c r="D4" s="4">
        <f>VLOOKUP(组合技!G11,对应表!F:G,2,FALSE)</f>
        <v>1</v>
      </c>
      <c r="E4" s="4">
        <f>VLOOKUP(组合技!H11,对应表!J:K,2,FALSE)</f>
        <v>1</v>
      </c>
      <c r="F4" s="4">
        <f>VLOOKUP(组合技!I11,对应表!N:O,2,FALSE)</f>
        <v>9</v>
      </c>
      <c r="G4" s="4">
        <f>IF(组合技!J11="必中",2,1)</f>
        <v>1</v>
      </c>
      <c r="H4" s="31">
        <f>组合技!K11</f>
        <v>200</v>
      </c>
      <c r="I4" s="31">
        <f>组合技!L11</f>
        <v>200</v>
      </c>
      <c r="J4" s="31" t="str">
        <f>组合技!M11</f>
        <v>||eff_binglongjuan|</v>
      </c>
      <c r="K4" s="31">
        <f>组合技!N11</f>
        <v>3</v>
      </c>
      <c r="L4" s="31">
        <f>组合技!O11</f>
        <v>0</v>
      </c>
      <c r="M4" s="31">
        <f>组合技!P11</f>
        <v>0</v>
      </c>
      <c r="N4" s="31" t="str">
        <f>组合技!Q11</f>
        <v/>
      </c>
      <c r="O4" s="31" t="str">
        <f>组合技!R11</f>
        <v/>
      </c>
      <c r="P4" s="31" t="str">
        <f>组合技!S11</f>
        <v>skill_26</v>
      </c>
      <c r="S4" s="31">
        <f>组合技!V11</f>
        <v>0</v>
      </c>
      <c r="T4" s="31">
        <f>组合技!W11</f>
        <v>100</v>
      </c>
      <c r="U4" s="31">
        <f>组合技!X11</f>
        <v>0</v>
      </c>
      <c r="V4" s="31">
        <f>组合技!Y11</f>
        <v>0</v>
      </c>
      <c r="W4" s="31">
        <f>组合技!Z11</f>
        <v>0</v>
      </c>
      <c r="X4" s="31">
        <f>组合技!AA11</f>
        <v>1</v>
      </c>
      <c r="Y4" s="31">
        <f>组合技!AB11</f>
        <v>0</v>
      </c>
      <c r="Z4" s="31">
        <f>组合技!AC11</f>
        <v>0</v>
      </c>
      <c r="AA4" s="31" t="str">
        <f>组合技!AD11</f>
        <v>attackex</v>
      </c>
      <c r="AC4" s="31">
        <f>组合技!AF11</f>
        <v>1</v>
      </c>
      <c r="AD4" s="31">
        <f>组合技!AY11</f>
        <v>300001</v>
      </c>
      <c r="AE4" s="31">
        <f>AC4</f>
        <v>1</v>
      </c>
    </row>
    <row r="5" spans="1:31" x14ac:dyDescent="0.15">
      <c r="A5" s="31">
        <f>组合技!B12</f>
        <v>30000102</v>
      </c>
      <c r="B5" s="4" t="str">
        <f>组合技!E12</f>
        <v>组合·冰龙卷风</v>
      </c>
      <c r="C5" s="4" t="str">
        <f>组合技!F12</f>
        <v>威力强大的组合技能。对敌方全体造成伤害。</v>
      </c>
      <c r="D5" s="4">
        <f>VLOOKUP(组合技!G12,对应表!F:G,2,FALSE)</f>
        <v>1</v>
      </c>
      <c r="E5" s="4">
        <f>VLOOKUP(组合技!H12,对应表!J:K,2,FALSE)</f>
        <v>1</v>
      </c>
      <c r="F5" s="4">
        <f>VLOOKUP(组合技!I12,对应表!N:O,2,FALSE)</f>
        <v>9</v>
      </c>
      <c r="G5" s="4">
        <f>IF(组合技!J12="必中",2,1)</f>
        <v>1</v>
      </c>
      <c r="H5" s="31">
        <f>组合技!K12</f>
        <v>200</v>
      </c>
      <c r="I5" s="31">
        <f>组合技!L12</f>
        <v>200</v>
      </c>
      <c r="J5" s="31" t="str">
        <f>组合技!M12</f>
        <v>||eff_binglongjuan|</v>
      </c>
      <c r="K5" s="31">
        <f>组合技!N12</f>
        <v>3</v>
      </c>
      <c r="L5" s="31">
        <f>组合技!O12</f>
        <v>0</v>
      </c>
      <c r="M5" s="31">
        <f>组合技!P12</f>
        <v>0</v>
      </c>
      <c r="N5" s="31" t="str">
        <f>组合技!Q12</f>
        <v/>
      </c>
      <c r="O5" s="31" t="str">
        <f>组合技!R12</f>
        <v/>
      </c>
      <c r="P5" s="31" t="str">
        <f>组合技!S12</f>
        <v>skill_26</v>
      </c>
      <c r="Q5" s="31"/>
      <c r="R5" s="31"/>
      <c r="S5" s="31">
        <f>组合技!V12</f>
        <v>0</v>
      </c>
      <c r="T5" s="31">
        <f>组合技!W12</f>
        <v>100</v>
      </c>
      <c r="U5" s="31">
        <f>组合技!X12</f>
        <v>0</v>
      </c>
      <c r="V5" s="31">
        <f>组合技!Y12</f>
        <v>0</v>
      </c>
      <c r="W5" s="31">
        <f>组合技!Z12</f>
        <v>0</v>
      </c>
      <c r="X5" s="31">
        <f>组合技!AA12</f>
        <v>1</v>
      </c>
      <c r="Y5" s="31">
        <f>组合技!AB12</f>
        <v>0</v>
      </c>
      <c r="Z5" s="31">
        <f>组合技!AC12</f>
        <v>0</v>
      </c>
      <c r="AA5" s="31" t="str">
        <f>组合技!AD12</f>
        <v>attackex</v>
      </c>
      <c r="AB5" s="31"/>
      <c r="AC5" s="31">
        <f>组合技!AF12</f>
        <v>2</v>
      </c>
      <c r="AD5" s="31">
        <f>组合技!AY12</f>
        <v>300001</v>
      </c>
      <c r="AE5" s="31">
        <f t="shared" ref="AE5:AE35" si="0">AC5</f>
        <v>2</v>
      </c>
    </row>
    <row r="6" spans="1:31" x14ac:dyDescent="0.15">
      <c r="A6" s="31">
        <f>组合技!B13</f>
        <v>30000103</v>
      </c>
      <c r="B6" s="4" t="str">
        <f>组合技!E13</f>
        <v>组合·冰龙卷风</v>
      </c>
      <c r="C6" s="4" t="str">
        <f>组合技!F13</f>
        <v>威力强大的组合技能。对敌方全体造成伤害。</v>
      </c>
      <c r="D6" s="4">
        <f>VLOOKUP(组合技!G13,对应表!F:G,2,FALSE)</f>
        <v>1</v>
      </c>
      <c r="E6" s="4">
        <f>VLOOKUP(组合技!H13,对应表!J:K,2,FALSE)</f>
        <v>1</v>
      </c>
      <c r="F6" s="4">
        <f>VLOOKUP(组合技!I13,对应表!N:O,2,FALSE)</f>
        <v>9</v>
      </c>
      <c r="G6" s="4">
        <f>IF(组合技!J13="必中",2,1)</f>
        <v>1</v>
      </c>
      <c r="H6" s="31">
        <f>组合技!K13</f>
        <v>200</v>
      </c>
      <c r="I6" s="31">
        <f>组合技!L13</f>
        <v>200</v>
      </c>
      <c r="J6" s="31" t="str">
        <f>组合技!M13</f>
        <v>||eff_binglongjuan|</v>
      </c>
      <c r="K6" s="31">
        <f>组合技!N13</f>
        <v>3</v>
      </c>
      <c r="L6" s="31">
        <f>组合技!O13</f>
        <v>0</v>
      </c>
      <c r="M6" s="31">
        <f>组合技!P13</f>
        <v>0</v>
      </c>
      <c r="N6" s="31" t="str">
        <f>组合技!Q13</f>
        <v/>
      </c>
      <c r="O6" s="31" t="str">
        <f>组合技!R13</f>
        <v/>
      </c>
      <c r="P6" s="31" t="str">
        <f>组合技!S13</f>
        <v>skill_26</v>
      </c>
      <c r="Q6" s="31"/>
      <c r="R6" s="31"/>
      <c r="S6" s="31">
        <f>组合技!V13</f>
        <v>0</v>
      </c>
      <c r="T6" s="31">
        <f>组合技!W13</f>
        <v>100</v>
      </c>
      <c r="U6" s="31">
        <f>组合技!X13</f>
        <v>0</v>
      </c>
      <c r="V6" s="31">
        <f>组合技!Y13</f>
        <v>0</v>
      </c>
      <c r="W6" s="31">
        <f>组合技!Z13</f>
        <v>0</v>
      </c>
      <c r="X6" s="31">
        <f>组合技!AA13</f>
        <v>1</v>
      </c>
      <c r="Y6" s="31">
        <f>组合技!AB13</f>
        <v>0</v>
      </c>
      <c r="Z6" s="31">
        <f>组合技!AC13</f>
        <v>0</v>
      </c>
      <c r="AA6" s="31" t="str">
        <f>组合技!AD13</f>
        <v>attackex</v>
      </c>
      <c r="AB6" s="31"/>
      <c r="AC6" s="31">
        <f>组合技!AF13</f>
        <v>3</v>
      </c>
      <c r="AD6" s="31">
        <f>组合技!AY13</f>
        <v>300001</v>
      </c>
      <c r="AE6" s="31">
        <f t="shared" si="0"/>
        <v>3</v>
      </c>
    </row>
    <row r="7" spans="1:31" x14ac:dyDescent="0.15">
      <c r="A7" s="31">
        <f>组合技!B14</f>
        <v>30000104</v>
      </c>
      <c r="B7" s="4" t="str">
        <f>组合技!E14</f>
        <v>组合·冰龙卷风</v>
      </c>
      <c r="C7" s="4" t="str">
        <f>组合技!F14</f>
        <v>威力强大的组合技能。对敌方全体造成伤害。</v>
      </c>
      <c r="D7" s="4">
        <f>VLOOKUP(组合技!G14,对应表!F:G,2,FALSE)</f>
        <v>1</v>
      </c>
      <c r="E7" s="4">
        <f>VLOOKUP(组合技!H14,对应表!J:K,2,FALSE)</f>
        <v>1</v>
      </c>
      <c r="F7" s="4">
        <f>VLOOKUP(组合技!I14,对应表!N:O,2,FALSE)</f>
        <v>9</v>
      </c>
      <c r="G7" s="4">
        <f>IF(组合技!J14="必中",2,1)</f>
        <v>1</v>
      </c>
      <c r="H7" s="31">
        <f>组合技!K14</f>
        <v>200</v>
      </c>
      <c r="I7" s="31">
        <f>组合技!L14</f>
        <v>200</v>
      </c>
      <c r="J7" s="31" t="str">
        <f>组合技!M14</f>
        <v>||eff_binglongjuan|</v>
      </c>
      <c r="K7" s="31">
        <f>组合技!N14</f>
        <v>3</v>
      </c>
      <c r="L7" s="31">
        <f>组合技!O14</f>
        <v>0</v>
      </c>
      <c r="M7" s="31">
        <f>组合技!P14</f>
        <v>0</v>
      </c>
      <c r="N7" s="31" t="str">
        <f>组合技!Q14</f>
        <v/>
      </c>
      <c r="O7" s="31" t="str">
        <f>组合技!R14</f>
        <v/>
      </c>
      <c r="P7" s="31" t="str">
        <f>组合技!S14</f>
        <v>skill_26</v>
      </c>
      <c r="Q7" s="31"/>
      <c r="R7" s="31"/>
      <c r="S7" s="31">
        <f>组合技!V14</f>
        <v>0</v>
      </c>
      <c r="T7" s="31">
        <f>组合技!W14</f>
        <v>100</v>
      </c>
      <c r="U7" s="31">
        <f>组合技!X14</f>
        <v>0</v>
      </c>
      <c r="V7" s="31">
        <f>组合技!Y14</f>
        <v>0</v>
      </c>
      <c r="W7" s="31">
        <f>组合技!Z14</f>
        <v>0</v>
      </c>
      <c r="X7" s="31">
        <f>组合技!AA14</f>
        <v>1</v>
      </c>
      <c r="Y7" s="31">
        <f>组合技!AB14</f>
        <v>0</v>
      </c>
      <c r="Z7" s="31">
        <f>组合技!AC14</f>
        <v>0</v>
      </c>
      <c r="AA7" s="31" t="str">
        <f>组合技!AD14</f>
        <v>attackex</v>
      </c>
      <c r="AB7" s="31"/>
      <c r="AC7" s="31">
        <f>组合技!AF14</f>
        <v>4</v>
      </c>
      <c r="AD7" s="31">
        <f>组合技!AY14</f>
        <v>300001</v>
      </c>
      <c r="AE7" s="31">
        <f t="shared" si="0"/>
        <v>4</v>
      </c>
    </row>
    <row r="8" spans="1:31" x14ac:dyDescent="0.15">
      <c r="A8" s="31">
        <f>组合技!B15</f>
        <v>30000105</v>
      </c>
      <c r="B8" s="4" t="str">
        <f>组合技!E15</f>
        <v>组合·冰龙卷风</v>
      </c>
      <c r="C8" s="4" t="str">
        <f>组合技!F15</f>
        <v>威力强大的组合技能。对敌方全体造成伤害。</v>
      </c>
      <c r="D8" s="4">
        <f>VLOOKUP(组合技!G15,对应表!F:G,2,FALSE)</f>
        <v>1</v>
      </c>
      <c r="E8" s="4">
        <f>VLOOKUP(组合技!H15,对应表!J:K,2,FALSE)</f>
        <v>1</v>
      </c>
      <c r="F8" s="4">
        <f>VLOOKUP(组合技!I15,对应表!N:O,2,FALSE)</f>
        <v>9</v>
      </c>
      <c r="G8" s="4">
        <f>IF(组合技!J15="必中",2,1)</f>
        <v>1</v>
      </c>
      <c r="H8" s="31">
        <f>组合技!K15</f>
        <v>200</v>
      </c>
      <c r="I8" s="31">
        <f>组合技!L15</f>
        <v>200</v>
      </c>
      <c r="J8" s="31" t="str">
        <f>组合技!M15</f>
        <v>||eff_binglongjuan|</v>
      </c>
      <c r="K8" s="31">
        <f>组合技!N15</f>
        <v>3</v>
      </c>
      <c r="L8" s="31">
        <f>组合技!O15</f>
        <v>0</v>
      </c>
      <c r="M8" s="31">
        <f>组合技!P15</f>
        <v>0</v>
      </c>
      <c r="N8" s="31" t="str">
        <f>组合技!Q15</f>
        <v/>
      </c>
      <c r="O8" s="31" t="str">
        <f>组合技!R15</f>
        <v/>
      </c>
      <c r="P8" s="31" t="str">
        <f>组合技!S15</f>
        <v>skill_26</v>
      </c>
      <c r="Q8" s="31"/>
      <c r="R8" s="31"/>
      <c r="S8" s="31">
        <f>组合技!V15</f>
        <v>0</v>
      </c>
      <c r="T8" s="31">
        <f>组合技!W15</f>
        <v>100</v>
      </c>
      <c r="U8" s="31">
        <f>组合技!X15</f>
        <v>0</v>
      </c>
      <c r="V8" s="31">
        <f>组合技!Y15</f>
        <v>0</v>
      </c>
      <c r="W8" s="31">
        <f>组合技!Z15</f>
        <v>0</v>
      </c>
      <c r="X8" s="31">
        <f>组合技!AA15</f>
        <v>1</v>
      </c>
      <c r="Y8" s="31">
        <f>组合技!AB15</f>
        <v>0</v>
      </c>
      <c r="Z8" s="31">
        <f>组合技!AC15</f>
        <v>0</v>
      </c>
      <c r="AA8" s="31" t="str">
        <f>组合技!AD15</f>
        <v>attackex</v>
      </c>
      <c r="AB8" s="31"/>
      <c r="AC8" s="31">
        <f>组合技!AF15</f>
        <v>5</v>
      </c>
      <c r="AD8" s="31">
        <f>组合技!AY15</f>
        <v>300001</v>
      </c>
      <c r="AE8" s="31">
        <f t="shared" si="0"/>
        <v>5</v>
      </c>
    </row>
    <row r="9" spans="1:31" x14ac:dyDescent="0.15">
      <c r="A9" s="31">
        <f>组合技!B16</f>
        <v>30000106</v>
      </c>
      <c r="B9" s="4" t="str">
        <f>组合技!E16</f>
        <v>组合·冰龙卷风</v>
      </c>
      <c r="C9" s="4" t="str">
        <f>组合技!F16</f>
        <v>威力强大的组合技能。对敌方全体造成伤害。</v>
      </c>
      <c r="D9" s="4">
        <f>VLOOKUP(组合技!G16,对应表!F:G,2,FALSE)</f>
        <v>1</v>
      </c>
      <c r="E9" s="4">
        <f>VLOOKUP(组合技!H16,对应表!J:K,2,FALSE)</f>
        <v>1</v>
      </c>
      <c r="F9" s="4">
        <f>VLOOKUP(组合技!I16,对应表!N:O,2,FALSE)</f>
        <v>9</v>
      </c>
      <c r="G9" s="4">
        <f>IF(组合技!J16="必中",2,1)</f>
        <v>1</v>
      </c>
      <c r="H9" s="31">
        <f>组合技!K16</f>
        <v>200</v>
      </c>
      <c r="I9" s="31">
        <f>组合技!L16</f>
        <v>200</v>
      </c>
      <c r="J9" s="31" t="str">
        <f>组合技!M16</f>
        <v>||eff_binglongjuan|</v>
      </c>
      <c r="K9" s="31">
        <f>组合技!N16</f>
        <v>3</v>
      </c>
      <c r="L9" s="31">
        <f>组合技!O16</f>
        <v>0</v>
      </c>
      <c r="M9" s="31">
        <f>组合技!P16</f>
        <v>0</v>
      </c>
      <c r="N9" s="31" t="str">
        <f>组合技!Q16</f>
        <v/>
      </c>
      <c r="O9" s="31" t="str">
        <f>组合技!R16</f>
        <v/>
      </c>
      <c r="P9" s="31" t="str">
        <f>组合技!S16</f>
        <v>skill_26</v>
      </c>
      <c r="Q9" s="31"/>
      <c r="R9" s="31"/>
      <c r="S9" s="31">
        <f>组合技!V16</f>
        <v>0</v>
      </c>
      <c r="T9" s="31">
        <f>组合技!W16</f>
        <v>100</v>
      </c>
      <c r="U9" s="31">
        <f>组合技!X16</f>
        <v>0</v>
      </c>
      <c r="V9" s="31">
        <f>组合技!Y16</f>
        <v>0</v>
      </c>
      <c r="W9" s="31">
        <f>组合技!Z16</f>
        <v>0</v>
      </c>
      <c r="X9" s="31">
        <f>组合技!AA16</f>
        <v>1</v>
      </c>
      <c r="Y9" s="31">
        <f>组合技!AB16</f>
        <v>0</v>
      </c>
      <c r="Z9" s="31">
        <f>组合技!AC16</f>
        <v>0</v>
      </c>
      <c r="AA9" s="31" t="str">
        <f>组合技!AD16</f>
        <v>attackex</v>
      </c>
      <c r="AB9" s="31"/>
      <c r="AC9" s="31">
        <f>组合技!AF16</f>
        <v>6</v>
      </c>
      <c r="AD9" s="31">
        <f>组合技!AY16</f>
        <v>300001</v>
      </c>
      <c r="AE9" s="31">
        <f t="shared" si="0"/>
        <v>6</v>
      </c>
    </row>
    <row r="10" spans="1:31" x14ac:dyDescent="0.15">
      <c r="A10" s="31">
        <f>组合技!B17</f>
        <v>30000107</v>
      </c>
      <c r="B10" s="4" t="str">
        <f>组合技!E17</f>
        <v>组合·冰龙卷风</v>
      </c>
      <c r="C10" s="4" t="str">
        <f>组合技!F17</f>
        <v>威力强大的组合技能。对敌方全体造成伤害。</v>
      </c>
      <c r="D10" s="4">
        <f>VLOOKUP(组合技!G17,对应表!F:G,2,FALSE)</f>
        <v>1</v>
      </c>
      <c r="E10" s="4">
        <f>VLOOKUP(组合技!H17,对应表!J:K,2,FALSE)</f>
        <v>1</v>
      </c>
      <c r="F10" s="4">
        <f>VLOOKUP(组合技!I17,对应表!N:O,2,FALSE)</f>
        <v>9</v>
      </c>
      <c r="G10" s="4">
        <f>IF(组合技!J17="必中",2,1)</f>
        <v>1</v>
      </c>
      <c r="H10" s="31">
        <f>组合技!K17</f>
        <v>200</v>
      </c>
      <c r="I10" s="31">
        <f>组合技!L17</f>
        <v>200</v>
      </c>
      <c r="J10" s="31" t="str">
        <f>组合技!M17</f>
        <v>||eff_binglongjuan|</v>
      </c>
      <c r="K10" s="31">
        <f>组合技!N17</f>
        <v>3</v>
      </c>
      <c r="L10" s="31">
        <f>组合技!O17</f>
        <v>0</v>
      </c>
      <c r="M10" s="31">
        <f>组合技!P17</f>
        <v>0</v>
      </c>
      <c r="N10" s="31" t="str">
        <f>组合技!Q17</f>
        <v/>
      </c>
      <c r="O10" s="31" t="str">
        <f>组合技!R17</f>
        <v/>
      </c>
      <c r="P10" s="31" t="str">
        <f>组合技!S17</f>
        <v>skill_26</v>
      </c>
      <c r="Q10" s="31"/>
      <c r="R10" s="31"/>
      <c r="S10" s="31">
        <f>组合技!V17</f>
        <v>0</v>
      </c>
      <c r="T10" s="31">
        <f>组合技!W17</f>
        <v>100</v>
      </c>
      <c r="U10" s="31">
        <f>组合技!X17</f>
        <v>0</v>
      </c>
      <c r="V10" s="31">
        <f>组合技!Y17</f>
        <v>0</v>
      </c>
      <c r="W10" s="31">
        <f>组合技!Z17</f>
        <v>0</v>
      </c>
      <c r="X10" s="31">
        <f>组合技!AA17</f>
        <v>1</v>
      </c>
      <c r="Y10" s="31">
        <f>组合技!AB17</f>
        <v>0</v>
      </c>
      <c r="Z10" s="31">
        <f>组合技!AC17</f>
        <v>0</v>
      </c>
      <c r="AA10" s="31" t="str">
        <f>组合技!AD17</f>
        <v>attackex</v>
      </c>
      <c r="AB10" s="31"/>
      <c r="AC10" s="31">
        <f>组合技!AF17</f>
        <v>7</v>
      </c>
      <c r="AD10" s="31">
        <f>组合技!AY17</f>
        <v>300001</v>
      </c>
      <c r="AE10" s="31">
        <f t="shared" si="0"/>
        <v>7</v>
      </c>
    </row>
    <row r="11" spans="1:31" x14ac:dyDescent="0.15">
      <c r="A11" s="31">
        <f>组合技!B18</f>
        <v>30000108</v>
      </c>
      <c r="B11" s="4" t="str">
        <f>组合技!E18</f>
        <v>组合·冰龙卷风</v>
      </c>
      <c r="C11" s="4" t="str">
        <f>组合技!F18</f>
        <v>威力强大的组合技能。对敌方全体造成伤害。</v>
      </c>
      <c r="D11" s="4">
        <f>VLOOKUP(组合技!G18,对应表!F:G,2,FALSE)</f>
        <v>1</v>
      </c>
      <c r="E11" s="4">
        <f>VLOOKUP(组合技!H18,对应表!J:K,2,FALSE)</f>
        <v>1</v>
      </c>
      <c r="F11" s="4">
        <f>VLOOKUP(组合技!I18,对应表!N:O,2,FALSE)</f>
        <v>9</v>
      </c>
      <c r="G11" s="4">
        <f>IF(组合技!J18="必中",2,1)</f>
        <v>1</v>
      </c>
      <c r="H11" s="31">
        <f>组合技!K18</f>
        <v>200</v>
      </c>
      <c r="I11" s="31">
        <f>组合技!L18</f>
        <v>200</v>
      </c>
      <c r="J11" s="31" t="str">
        <f>组合技!M18</f>
        <v>||eff_binglongjuan|</v>
      </c>
      <c r="K11" s="31">
        <f>组合技!N18</f>
        <v>3</v>
      </c>
      <c r="L11" s="31">
        <f>组合技!O18</f>
        <v>0</v>
      </c>
      <c r="M11" s="31">
        <f>组合技!P18</f>
        <v>0</v>
      </c>
      <c r="N11" s="31" t="str">
        <f>组合技!Q18</f>
        <v/>
      </c>
      <c r="O11" s="31" t="str">
        <f>组合技!R18</f>
        <v/>
      </c>
      <c r="P11" s="31" t="str">
        <f>组合技!S18</f>
        <v>skill_26</v>
      </c>
      <c r="Q11" s="31"/>
      <c r="R11" s="31"/>
      <c r="S11" s="31">
        <f>组合技!V18</f>
        <v>0</v>
      </c>
      <c r="T11" s="31">
        <f>组合技!W18</f>
        <v>100</v>
      </c>
      <c r="U11" s="31">
        <f>组合技!X18</f>
        <v>0</v>
      </c>
      <c r="V11" s="31">
        <f>组合技!Y18</f>
        <v>0</v>
      </c>
      <c r="W11" s="31">
        <f>组合技!Z18</f>
        <v>0</v>
      </c>
      <c r="X11" s="31">
        <f>组合技!AA18</f>
        <v>1</v>
      </c>
      <c r="Y11" s="31">
        <f>组合技!AB18</f>
        <v>0</v>
      </c>
      <c r="Z11" s="31">
        <f>组合技!AC18</f>
        <v>0</v>
      </c>
      <c r="AA11" s="31" t="str">
        <f>组合技!AD18</f>
        <v>attackex</v>
      </c>
      <c r="AB11" s="31"/>
      <c r="AC11" s="31">
        <f>组合技!AF18</f>
        <v>8</v>
      </c>
      <c r="AD11" s="31">
        <f>组合技!AY18</f>
        <v>300001</v>
      </c>
      <c r="AE11" s="31">
        <f t="shared" si="0"/>
        <v>8</v>
      </c>
    </row>
    <row r="12" spans="1:31" x14ac:dyDescent="0.15">
      <c r="A12" s="31">
        <f>组合技!B19</f>
        <v>30000109</v>
      </c>
      <c r="B12" s="4" t="str">
        <f>组合技!E19</f>
        <v>组合·冰龙卷风</v>
      </c>
      <c r="C12" s="4" t="str">
        <f>组合技!F19</f>
        <v>威力强大的组合技能。对敌方全体造成伤害。</v>
      </c>
      <c r="D12" s="4">
        <f>VLOOKUP(组合技!G19,对应表!F:G,2,FALSE)</f>
        <v>1</v>
      </c>
      <c r="E12" s="4">
        <f>VLOOKUP(组合技!H19,对应表!J:K,2,FALSE)</f>
        <v>1</v>
      </c>
      <c r="F12" s="4">
        <f>VLOOKUP(组合技!I19,对应表!N:O,2,FALSE)</f>
        <v>9</v>
      </c>
      <c r="G12" s="4">
        <f>IF(组合技!J19="必中",2,1)</f>
        <v>1</v>
      </c>
      <c r="H12" s="31">
        <f>组合技!K19</f>
        <v>200</v>
      </c>
      <c r="I12" s="31">
        <f>组合技!L19</f>
        <v>200</v>
      </c>
      <c r="J12" s="31" t="str">
        <f>组合技!M19</f>
        <v>||eff_binglongjuan|</v>
      </c>
      <c r="K12" s="31">
        <f>组合技!N19</f>
        <v>3</v>
      </c>
      <c r="L12" s="31">
        <f>组合技!O19</f>
        <v>0</v>
      </c>
      <c r="M12" s="31">
        <f>组合技!P19</f>
        <v>0</v>
      </c>
      <c r="N12" s="31" t="str">
        <f>组合技!Q19</f>
        <v/>
      </c>
      <c r="O12" s="31" t="str">
        <f>组合技!R19</f>
        <v/>
      </c>
      <c r="P12" s="31" t="str">
        <f>组合技!S19</f>
        <v>skill_26</v>
      </c>
      <c r="Q12" s="31"/>
      <c r="R12" s="31"/>
      <c r="S12" s="31">
        <f>组合技!V19</f>
        <v>0</v>
      </c>
      <c r="T12" s="31">
        <f>组合技!W19</f>
        <v>100</v>
      </c>
      <c r="U12" s="31">
        <f>组合技!X19</f>
        <v>0</v>
      </c>
      <c r="V12" s="31">
        <f>组合技!Y19</f>
        <v>0</v>
      </c>
      <c r="W12" s="31">
        <f>组合技!Z19</f>
        <v>0</v>
      </c>
      <c r="X12" s="31">
        <f>组合技!AA19</f>
        <v>1</v>
      </c>
      <c r="Y12" s="31">
        <f>组合技!AB19</f>
        <v>0</v>
      </c>
      <c r="Z12" s="31">
        <f>组合技!AC19</f>
        <v>0</v>
      </c>
      <c r="AA12" s="31" t="str">
        <f>组合技!AD19</f>
        <v>attackex</v>
      </c>
      <c r="AB12" s="31"/>
      <c r="AC12" s="31">
        <f>组合技!AF19</f>
        <v>9</v>
      </c>
      <c r="AD12" s="31">
        <f>组合技!AY19</f>
        <v>300001</v>
      </c>
      <c r="AE12" s="31">
        <f t="shared" si="0"/>
        <v>9</v>
      </c>
    </row>
    <row r="13" spans="1:31" x14ac:dyDescent="0.15">
      <c r="A13" s="31">
        <f>组合技!B20</f>
        <v>30000110</v>
      </c>
      <c r="B13" s="4" t="str">
        <f>组合技!E20</f>
        <v>组合·冰龙卷风</v>
      </c>
      <c r="C13" s="4" t="str">
        <f>组合技!F20</f>
        <v>威力强大的组合技能。对敌方全体造成伤害。</v>
      </c>
      <c r="D13" s="4">
        <f>VLOOKUP(组合技!G20,对应表!F:G,2,FALSE)</f>
        <v>1</v>
      </c>
      <c r="E13" s="4">
        <f>VLOOKUP(组合技!H20,对应表!J:K,2,FALSE)</f>
        <v>1</v>
      </c>
      <c r="F13" s="4">
        <f>VLOOKUP(组合技!I20,对应表!N:O,2,FALSE)</f>
        <v>9</v>
      </c>
      <c r="G13" s="4">
        <f>IF(组合技!J20="必中",2,1)</f>
        <v>1</v>
      </c>
      <c r="H13" s="31">
        <f>组合技!K20</f>
        <v>200</v>
      </c>
      <c r="I13" s="31">
        <f>组合技!L20</f>
        <v>200</v>
      </c>
      <c r="J13" s="31" t="str">
        <f>组合技!M20</f>
        <v>||eff_binglongjuan|</v>
      </c>
      <c r="K13" s="31">
        <f>组合技!N20</f>
        <v>3</v>
      </c>
      <c r="L13" s="31">
        <f>组合技!O20</f>
        <v>0</v>
      </c>
      <c r="M13" s="31">
        <f>组合技!P20</f>
        <v>0</v>
      </c>
      <c r="N13" s="31" t="str">
        <f>组合技!Q20</f>
        <v/>
      </c>
      <c r="O13" s="31" t="str">
        <f>组合技!R20</f>
        <v/>
      </c>
      <c r="P13" s="31" t="str">
        <f>组合技!S20</f>
        <v>skill_26</v>
      </c>
      <c r="Q13" s="31"/>
      <c r="R13" s="31"/>
      <c r="S13" s="31">
        <f>组合技!V20</f>
        <v>0</v>
      </c>
      <c r="T13" s="31">
        <f>组合技!W20</f>
        <v>100</v>
      </c>
      <c r="U13" s="31">
        <f>组合技!X20</f>
        <v>0</v>
      </c>
      <c r="V13" s="31">
        <f>组合技!Y20</f>
        <v>0</v>
      </c>
      <c r="W13" s="31">
        <f>组合技!Z20</f>
        <v>0</v>
      </c>
      <c r="X13" s="31">
        <f>组合技!AA20</f>
        <v>1</v>
      </c>
      <c r="Y13" s="31">
        <f>组合技!AB20</f>
        <v>0</v>
      </c>
      <c r="Z13" s="31">
        <f>组合技!AC20</f>
        <v>0</v>
      </c>
      <c r="AA13" s="31" t="str">
        <f>组合技!AD20</f>
        <v>attackex</v>
      </c>
      <c r="AB13" s="31"/>
      <c r="AC13" s="31">
        <f>组合技!AF20</f>
        <v>10</v>
      </c>
      <c r="AD13" s="31">
        <f>组合技!AY20</f>
        <v>300001</v>
      </c>
      <c r="AE13" s="31">
        <f t="shared" si="0"/>
        <v>10</v>
      </c>
    </row>
    <row r="14" spans="1:31" x14ac:dyDescent="0.15">
      <c r="A14" s="31">
        <f>组合技!B21</f>
        <v>30000111</v>
      </c>
      <c r="B14" s="4" t="str">
        <f>组合技!E21</f>
        <v>组合·冰龙卷风</v>
      </c>
      <c r="C14" s="4" t="str">
        <f>组合技!F21</f>
        <v>威力强大的组合技能。对敌方全体造成伤害。</v>
      </c>
      <c r="D14" s="4">
        <f>VLOOKUP(组合技!G21,对应表!F:G,2,FALSE)</f>
        <v>1</v>
      </c>
      <c r="E14" s="4">
        <f>VLOOKUP(组合技!H21,对应表!J:K,2,FALSE)</f>
        <v>1</v>
      </c>
      <c r="F14" s="4">
        <f>VLOOKUP(组合技!I21,对应表!N:O,2,FALSE)</f>
        <v>9</v>
      </c>
      <c r="G14" s="4">
        <f>IF(组合技!J21="必中",2,1)</f>
        <v>1</v>
      </c>
      <c r="H14" s="31">
        <f>组合技!K21</f>
        <v>200</v>
      </c>
      <c r="I14" s="31">
        <f>组合技!L21</f>
        <v>200</v>
      </c>
      <c r="J14" s="31" t="str">
        <f>组合技!M21</f>
        <v>||eff_binglongjuan|</v>
      </c>
      <c r="K14" s="31">
        <f>组合技!N21</f>
        <v>3</v>
      </c>
      <c r="L14" s="31">
        <f>组合技!O21</f>
        <v>0</v>
      </c>
      <c r="M14" s="31">
        <f>组合技!P21</f>
        <v>0</v>
      </c>
      <c r="N14" s="31" t="str">
        <f>组合技!Q21</f>
        <v/>
      </c>
      <c r="O14" s="31" t="str">
        <f>组合技!R21</f>
        <v/>
      </c>
      <c r="P14" s="31" t="str">
        <f>组合技!S21</f>
        <v>skill_26</v>
      </c>
      <c r="Q14" s="31"/>
      <c r="R14" s="31"/>
      <c r="S14" s="31">
        <f>组合技!V21</f>
        <v>0</v>
      </c>
      <c r="T14" s="31">
        <f>组合技!W21</f>
        <v>100</v>
      </c>
      <c r="U14" s="31">
        <f>组合技!X21</f>
        <v>0</v>
      </c>
      <c r="V14" s="31">
        <f>组合技!Y21</f>
        <v>0</v>
      </c>
      <c r="W14" s="31">
        <f>组合技!Z21</f>
        <v>0</v>
      </c>
      <c r="X14" s="31">
        <f>组合技!AA21</f>
        <v>1</v>
      </c>
      <c r="Y14" s="31">
        <f>组合技!AB21</f>
        <v>0</v>
      </c>
      <c r="Z14" s="31">
        <f>组合技!AC21</f>
        <v>0</v>
      </c>
      <c r="AA14" s="31" t="str">
        <f>组合技!AD21</f>
        <v>attackex</v>
      </c>
      <c r="AB14" s="31"/>
      <c r="AC14" s="31">
        <f>组合技!AF21</f>
        <v>11</v>
      </c>
      <c r="AD14" s="31">
        <f>组合技!AY21</f>
        <v>300001</v>
      </c>
      <c r="AE14" s="31">
        <f t="shared" si="0"/>
        <v>11</v>
      </c>
    </row>
    <row r="15" spans="1:31" x14ac:dyDescent="0.15">
      <c r="A15" s="31">
        <f>组合技!B22</f>
        <v>30000112</v>
      </c>
      <c r="B15" s="4" t="str">
        <f>组合技!E22</f>
        <v>组合·冰龙卷风</v>
      </c>
      <c r="C15" s="4" t="str">
        <f>组合技!F22</f>
        <v>威力强大的组合技能。对敌方全体造成伤害。</v>
      </c>
      <c r="D15" s="4">
        <f>VLOOKUP(组合技!G22,对应表!F:G,2,FALSE)</f>
        <v>1</v>
      </c>
      <c r="E15" s="4">
        <f>VLOOKUP(组合技!H22,对应表!J:K,2,FALSE)</f>
        <v>1</v>
      </c>
      <c r="F15" s="4">
        <f>VLOOKUP(组合技!I22,对应表!N:O,2,FALSE)</f>
        <v>9</v>
      </c>
      <c r="G15" s="4">
        <f>IF(组合技!J22="必中",2,1)</f>
        <v>1</v>
      </c>
      <c r="H15" s="31">
        <f>组合技!K22</f>
        <v>200</v>
      </c>
      <c r="I15" s="31">
        <f>组合技!L22</f>
        <v>200</v>
      </c>
      <c r="J15" s="31" t="str">
        <f>组合技!M22</f>
        <v>||eff_binglongjuan|</v>
      </c>
      <c r="K15" s="31">
        <f>组合技!N22</f>
        <v>3</v>
      </c>
      <c r="L15" s="31">
        <f>组合技!O22</f>
        <v>0</v>
      </c>
      <c r="M15" s="31">
        <f>组合技!P22</f>
        <v>0</v>
      </c>
      <c r="N15" s="31" t="str">
        <f>组合技!Q22</f>
        <v/>
      </c>
      <c r="O15" s="31" t="str">
        <f>组合技!R22</f>
        <v/>
      </c>
      <c r="P15" s="31" t="str">
        <f>组合技!S22</f>
        <v>skill_26</v>
      </c>
      <c r="Q15" s="31"/>
      <c r="R15" s="31"/>
      <c r="S15" s="31">
        <f>组合技!V22</f>
        <v>0</v>
      </c>
      <c r="T15" s="31">
        <f>组合技!W22</f>
        <v>100</v>
      </c>
      <c r="U15" s="31">
        <f>组合技!X22</f>
        <v>0</v>
      </c>
      <c r="V15" s="31">
        <f>组合技!Y22</f>
        <v>0</v>
      </c>
      <c r="W15" s="31">
        <f>组合技!Z22</f>
        <v>0</v>
      </c>
      <c r="X15" s="31">
        <f>组合技!AA22</f>
        <v>1</v>
      </c>
      <c r="Y15" s="31">
        <f>组合技!AB22</f>
        <v>0</v>
      </c>
      <c r="Z15" s="31">
        <f>组合技!AC22</f>
        <v>0</v>
      </c>
      <c r="AA15" s="31" t="str">
        <f>组合技!AD22</f>
        <v>attackex</v>
      </c>
      <c r="AB15" s="31"/>
      <c r="AC15" s="31">
        <f>组合技!AF22</f>
        <v>12</v>
      </c>
      <c r="AD15" s="31">
        <f>组合技!AY22</f>
        <v>300001</v>
      </c>
      <c r="AE15" s="31">
        <f t="shared" si="0"/>
        <v>12</v>
      </c>
    </row>
    <row r="16" spans="1:31" x14ac:dyDescent="0.15">
      <c r="A16" s="31">
        <f>组合技!B23</f>
        <v>30000113</v>
      </c>
      <c r="B16" s="4" t="str">
        <f>组合技!E23</f>
        <v>组合·冰龙卷风</v>
      </c>
      <c r="C16" s="4" t="str">
        <f>组合技!F23</f>
        <v>威力强大的组合技能。对敌方全体造成伤害。</v>
      </c>
      <c r="D16" s="4">
        <f>VLOOKUP(组合技!G23,对应表!F:G,2,FALSE)</f>
        <v>1</v>
      </c>
      <c r="E16" s="4">
        <f>VLOOKUP(组合技!H23,对应表!J:K,2,FALSE)</f>
        <v>1</v>
      </c>
      <c r="F16" s="4">
        <f>VLOOKUP(组合技!I23,对应表!N:O,2,FALSE)</f>
        <v>9</v>
      </c>
      <c r="G16" s="4">
        <f>IF(组合技!J23="必中",2,1)</f>
        <v>1</v>
      </c>
      <c r="H16" s="31">
        <f>组合技!K23</f>
        <v>200</v>
      </c>
      <c r="I16" s="31">
        <f>组合技!L23</f>
        <v>200</v>
      </c>
      <c r="J16" s="31" t="str">
        <f>组合技!M23</f>
        <v>||eff_binglongjuan|</v>
      </c>
      <c r="K16" s="31">
        <f>组合技!N23</f>
        <v>3</v>
      </c>
      <c r="L16" s="31">
        <f>组合技!O23</f>
        <v>0</v>
      </c>
      <c r="M16" s="31">
        <f>组合技!P23</f>
        <v>0</v>
      </c>
      <c r="N16" s="31" t="str">
        <f>组合技!Q23</f>
        <v/>
      </c>
      <c r="O16" s="31" t="str">
        <f>组合技!R23</f>
        <v/>
      </c>
      <c r="P16" s="31" t="str">
        <f>组合技!S23</f>
        <v>skill_26</v>
      </c>
      <c r="Q16" s="31"/>
      <c r="R16" s="31"/>
      <c r="S16" s="31">
        <f>组合技!V23</f>
        <v>0</v>
      </c>
      <c r="T16" s="31">
        <f>组合技!W23</f>
        <v>100</v>
      </c>
      <c r="U16" s="31">
        <f>组合技!X23</f>
        <v>0</v>
      </c>
      <c r="V16" s="31">
        <f>组合技!Y23</f>
        <v>0</v>
      </c>
      <c r="W16" s="31">
        <f>组合技!Z23</f>
        <v>0</v>
      </c>
      <c r="X16" s="31">
        <f>组合技!AA23</f>
        <v>1</v>
      </c>
      <c r="Y16" s="31">
        <f>组合技!AB23</f>
        <v>0</v>
      </c>
      <c r="Z16" s="31">
        <f>组合技!AC23</f>
        <v>0</v>
      </c>
      <c r="AA16" s="31" t="str">
        <f>组合技!AD23</f>
        <v>attackex</v>
      </c>
      <c r="AB16" s="31"/>
      <c r="AC16" s="31">
        <f>组合技!AF23</f>
        <v>13</v>
      </c>
      <c r="AD16" s="31">
        <f>组合技!AY23</f>
        <v>300001</v>
      </c>
      <c r="AE16" s="31">
        <f t="shared" si="0"/>
        <v>13</v>
      </c>
    </row>
    <row r="17" spans="1:31" x14ac:dyDescent="0.15">
      <c r="A17" s="31">
        <f>组合技!B24</f>
        <v>30000114</v>
      </c>
      <c r="B17" s="4" t="str">
        <f>组合技!E24</f>
        <v>组合·冰龙卷风</v>
      </c>
      <c r="C17" s="4" t="str">
        <f>组合技!F24</f>
        <v>威力强大的组合技能。对敌方全体造成伤害。</v>
      </c>
      <c r="D17" s="4">
        <f>VLOOKUP(组合技!G24,对应表!F:G,2,FALSE)</f>
        <v>1</v>
      </c>
      <c r="E17" s="4">
        <f>VLOOKUP(组合技!H24,对应表!J:K,2,FALSE)</f>
        <v>1</v>
      </c>
      <c r="F17" s="4">
        <f>VLOOKUP(组合技!I24,对应表!N:O,2,FALSE)</f>
        <v>9</v>
      </c>
      <c r="G17" s="4">
        <f>IF(组合技!J24="必中",2,1)</f>
        <v>1</v>
      </c>
      <c r="H17" s="31">
        <f>组合技!K24</f>
        <v>200</v>
      </c>
      <c r="I17" s="31">
        <f>组合技!L24</f>
        <v>200</v>
      </c>
      <c r="J17" s="31" t="str">
        <f>组合技!M24</f>
        <v>||eff_binglongjuan|</v>
      </c>
      <c r="K17" s="31">
        <f>组合技!N24</f>
        <v>3</v>
      </c>
      <c r="L17" s="31">
        <f>组合技!O24</f>
        <v>0</v>
      </c>
      <c r="M17" s="31">
        <f>组合技!P24</f>
        <v>0</v>
      </c>
      <c r="N17" s="31" t="str">
        <f>组合技!Q24</f>
        <v/>
      </c>
      <c r="O17" s="31" t="str">
        <f>组合技!R24</f>
        <v/>
      </c>
      <c r="P17" s="31" t="str">
        <f>组合技!S24</f>
        <v>skill_26</v>
      </c>
      <c r="Q17" s="31"/>
      <c r="R17" s="31"/>
      <c r="S17" s="31">
        <f>组合技!V24</f>
        <v>0</v>
      </c>
      <c r="T17" s="31">
        <f>组合技!W24</f>
        <v>100</v>
      </c>
      <c r="U17" s="31">
        <f>组合技!X24</f>
        <v>0</v>
      </c>
      <c r="V17" s="31">
        <f>组合技!Y24</f>
        <v>0</v>
      </c>
      <c r="W17" s="31">
        <f>组合技!Z24</f>
        <v>0</v>
      </c>
      <c r="X17" s="31">
        <f>组合技!AA24</f>
        <v>1</v>
      </c>
      <c r="Y17" s="31">
        <f>组合技!AB24</f>
        <v>0</v>
      </c>
      <c r="Z17" s="31">
        <f>组合技!AC24</f>
        <v>0</v>
      </c>
      <c r="AA17" s="31" t="str">
        <f>组合技!AD24</f>
        <v>attackex</v>
      </c>
      <c r="AB17" s="31"/>
      <c r="AC17" s="31">
        <f>组合技!AF24</f>
        <v>14</v>
      </c>
      <c r="AD17" s="31">
        <f>组合技!AY24</f>
        <v>300001</v>
      </c>
      <c r="AE17" s="31">
        <f t="shared" si="0"/>
        <v>14</v>
      </c>
    </row>
    <row r="18" spans="1:31" x14ac:dyDescent="0.15">
      <c r="A18" s="31">
        <f>组合技!B25</f>
        <v>30000115</v>
      </c>
      <c r="B18" s="4" t="str">
        <f>组合技!E25</f>
        <v>组合·冰龙卷风</v>
      </c>
      <c r="C18" s="4" t="str">
        <f>组合技!F25</f>
        <v>威力强大的组合技能。对敌方全体造成伤害。</v>
      </c>
      <c r="D18" s="4">
        <f>VLOOKUP(组合技!G25,对应表!F:G,2,FALSE)</f>
        <v>1</v>
      </c>
      <c r="E18" s="4">
        <f>VLOOKUP(组合技!H25,对应表!J:K,2,FALSE)</f>
        <v>1</v>
      </c>
      <c r="F18" s="4">
        <f>VLOOKUP(组合技!I25,对应表!N:O,2,FALSE)</f>
        <v>9</v>
      </c>
      <c r="G18" s="4">
        <f>IF(组合技!J25="必中",2,1)</f>
        <v>1</v>
      </c>
      <c r="H18" s="31">
        <f>组合技!K25</f>
        <v>200</v>
      </c>
      <c r="I18" s="31">
        <f>组合技!L25</f>
        <v>200</v>
      </c>
      <c r="J18" s="31" t="str">
        <f>组合技!M25</f>
        <v>||eff_binglongjuan|</v>
      </c>
      <c r="K18" s="31">
        <f>组合技!N25</f>
        <v>3</v>
      </c>
      <c r="L18" s="31">
        <f>组合技!O25</f>
        <v>0</v>
      </c>
      <c r="M18" s="31">
        <f>组合技!P25</f>
        <v>0</v>
      </c>
      <c r="N18" s="31" t="str">
        <f>组合技!Q25</f>
        <v/>
      </c>
      <c r="O18" s="31" t="str">
        <f>组合技!R25</f>
        <v/>
      </c>
      <c r="P18" s="31" t="str">
        <f>组合技!S25</f>
        <v>skill_26</v>
      </c>
      <c r="Q18" s="31"/>
      <c r="R18" s="31"/>
      <c r="S18" s="31">
        <f>组合技!V25</f>
        <v>0</v>
      </c>
      <c r="T18" s="31">
        <f>组合技!W25</f>
        <v>100</v>
      </c>
      <c r="U18" s="31">
        <f>组合技!X25</f>
        <v>0</v>
      </c>
      <c r="V18" s="31">
        <f>组合技!Y25</f>
        <v>0</v>
      </c>
      <c r="W18" s="31">
        <f>组合技!Z25</f>
        <v>0</v>
      </c>
      <c r="X18" s="31">
        <f>组合技!AA25</f>
        <v>1</v>
      </c>
      <c r="Y18" s="31">
        <f>组合技!AB25</f>
        <v>0</v>
      </c>
      <c r="Z18" s="31">
        <f>组合技!AC25</f>
        <v>0</v>
      </c>
      <c r="AA18" s="31" t="str">
        <f>组合技!AD25</f>
        <v>attackex</v>
      </c>
      <c r="AB18" s="31"/>
      <c r="AC18" s="31">
        <f>组合技!AF25</f>
        <v>15</v>
      </c>
      <c r="AD18" s="31">
        <f>组合技!AY25</f>
        <v>300001</v>
      </c>
      <c r="AE18" s="31">
        <f t="shared" si="0"/>
        <v>15</v>
      </c>
    </row>
    <row r="19" spans="1:31" x14ac:dyDescent="0.15">
      <c r="A19" s="31">
        <f>组合技!B26</f>
        <v>30000116</v>
      </c>
      <c r="B19" s="4" t="str">
        <f>组合技!E26</f>
        <v>组合·冰龙卷风</v>
      </c>
      <c r="C19" s="4" t="str">
        <f>组合技!F26</f>
        <v>威力强大的组合技能。对敌方全体造成伤害。</v>
      </c>
      <c r="D19" s="4">
        <f>VLOOKUP(组合技!G26,对应表!F:G,2,FALSE)</f>
        <v>1</v>
      </c>
      <c r="E19" s="4">
        <f>VLOOKUP(组合技!H26,对应表!J:K,2,FALSE)</f>
        <v>1</v>
      </c>
      <c r="F19" s="4">
        <f>VLOOKUP(组合技!I26,对应表!N:O,2,FALSE)</f>
        <v>9</v>
      </c>
      <c r="G19" s="4">
        <f>IF(组合技!J26="必中",2,1)</f>
        <v>1</v>
      </c>
      <c r="H19" s="31">
        <f>组合技!K26</f>
        <v>200</v>
      </c>
      <c r="I19" s="31">
        <f>组合技!L26</f>
        <v>200</v>
      </c>
      <c r="J19" s="31" t="str">
        <f>组合技!M26</f>
        <v>||eff_binglongjuan|</v>
      </c>
      <c r="K19" s="31">
        <f>组合技!N26</f>
        <v>3</v>
      </c>
      <c r="L19" s="31">
        <f>组合技!O26</f>
        <v>0</v>
      </c>
      <c r="M19" s="31">
        <f>组合技!P26</f>
        <v>0</v>
      </c>
      <c r="N19" s="31" t="str">
        <f>组合技!Q26</f>
        <v/>
      </c>
      <c r="O19" s="31" t="str">
        <f>组合技!R26</f>
        <v/>
      </c>
      <c r="P19" s="31" t="str">
        <f>组合技!S26</f>
        <v>skill_26</v>
      </c>
      <c r="Q19" s="31"/>
      <c r="R19" s="31"/>
      <c r="S19" s="31">
        <f>组合技!V26</f>
        <v>0</v>
      </c>
      <c r="T19" s="31">
        <f>组合技!W26</f>
        <v>100</v>
      </c>
      <c r="U19" s="31">
        <f>组合技!X26</f>
        <v>0</v>
      </c>
      <c r="V19" s="31">
        <f>组合技!Y26</f>
        <v>0</v>
      </c>
      <c r="W19" s="31">
        <f>组合技!Z26</f>
        <v>0</v>
      </c>
      <c r="X19" s="31">
        <f>组合技!AA26</f>
        <v>1</v>
      </c>
      <c r="Y19" s="31">
        <f>组合技!AB26</f>
        <v>0</v>
      </c>
      <c r="Z19" s="31">
        <f>组合技!AC26</f>
        <v>0</v>
      </c>
      <c r="AA19" s="31" t="str">
        <f>组合技!AD26</f>
        <v>attackex</v>
      </c>
      <c r="AB19" s="31"/>
      <c r="AC19" s="31">
        <f>组合技!AF26</f>
        <v>16</v>
      </c>
      <c r="AD19" s="31">
        <f>组合技!AY26</f>
        <v>300001</v>
      </c>
      <c r="AE19" s="31">
        <f t="shared" si="0"/>
        <v>16</v>
      </c>
    </row>
    <row r="20" spans="1:31" x14ac:dyDescent="0.15">
      <c r="A20" s="31">
        <f>组合技!B27</f>
        <v>30000117</v>
      </c>
      <c r="B20" s="4" t="str">
        <f>组合技!E27</f>
        <v>组合·冰龙卷风</v>
      </c>
      <c r="C20" s="4" t="str">
        <f>组合技!F27</f>
        <v>威力强大的组合技能。对敌方全体造成伤害。</v>
      </c>
      <c r="D20" s="4">
        <f>VLOOKUP(组合技!G27,对应表!F:G,2,FALSE)</f>
        <v>1</v>
      </c>
      <c r="E20" s="4">
        <f>VLOOKUP(组合技!H27,对应表!J:K,2,FALSE)</f>
        <v>1</v>
      </c>
      <c r="F20" s="4">
        <f>VLOOKUP(组合技!I27,对应表!N:O,2,FALSE)</f>
        <v>9</v>
      </c>
      <c r="G20" s="4">
        <f>IF(组合技!J27="必中",2,1)</f>
        <v>1</v>
      </c>
      <c r="H20" s="31">
        <f>组合技!K27</f>
        <v>200</v>
      </c>
      <c r="I20" s="31">
        <f>组合技!L27</f>
        <v>200</v>
      </c>
      <c r="J20" s="31" t="str">
        <f>组合技!M27</f>
        <v>||eff_binglongjuan|</v>
      </c>
      <c r="K20" s="31">
        <f>组合技!N27</f>
        <v>3</v>
      </c>
      <c r="L20" s="31">
        <f>组合技!O27</f>
        <v>0</v>
      </c>
      <c r="M20" s="31">
        <f>组合技!P27</f>
        <v>0</v>
      </c>
      <c r="N20" s="31" t="str">
        <f>组合技!Q27</f>
        <v/>
      </c>
      <c r="O20" s="31" t="str">
        <f>组合技!R27</f>
        <v/>
      </c>
      <c r="P20" s="31" t="str">
        <f>组合技!S27</f>
        <v>skill_26</v>
      </c>
      <c r="Q20" s="31"/>
      <c r="R20" s="31"/>
      <c r="S20" s="31">
        <f>组合技!V27</f>
        <v>0</v>
      </c>
      <c r="T20" s="31">
        <f>组合技!W27</f>
        <v>100</v>
      </c>
      <c r="U20" s="31">
        <f>组合技!X27</f>
        <v>0</v>
      </c>
      <c r="V20" s="31">
        <f>组合技!Y27</f>
        <v>0</v>
      </c>
      <c r="W20" s="31">
        <f>组合技!Z27</f>
        <v>0</v>
      </c>
      <c r="X20" s="31">
        <f>组合技!AA27</f>
        <v>1</v>
      </c>
      <c r="Y20" s="31">
        <f>组合技!AB27</f>
        <v>0</v>
      </c>
      <c r="Z20" s="31">
        <f>组合技!AC27</f>
        <v>0</v>
      </c>
      <c r="AA20" s="31" t="str">
        <f>组合技!AD27</f>
        <v>attackex</v>
      </c>
      <c r="AB20" s="31"/>
      <c r="AC20" s="31">
        <f>组合技!AF27</f>
        <v>17</v>
      </c>
      <c r="AD20" s="31">
        <f>组合技!AY27</f>
        <v>300001</v>
      </c>
      <c r="AE20" s="31">
        <f t="shared" si="0"/>
        <v>17</v>
      </c>
    </row>
    <row r="21" spans="1:31" x14ac:dyDescent="0.15">
      <c r="A21" s="31">
        <f>组合技!B28</f>
        <v>30000118</v>
      </c>
      <c r="B21" s="4" t="str">
        <f>组合技!E28</f>
        <v>组合·冰龙卷风</v>
      </c>
      <c r="C21" s="4" t="str">
        <f>组合技!F28</f>
        <v>威力强大的组合技能。对敌方全体造成伤害。</v>
      </c>
      <c r="D21" s="4">
        <f>VLOOKUP(组合技!G28,对应表!F:G,2,FALSE)</f>
        <v>1</v>
      </c>
      <c r="E21" s="4">
        <f>VLOOKUP(组合技!H28,对应表!J:K,2,FALSE)</f>
        <v>1</v>
      </c>
      <c r="F21" s="4">
        <f>VLOOKUP(组合技!I28,对应表!N:O,2,FALSE)</f>
        <v>9</v>
      </c>
      <c r="G21" s="4">
        <f>IF(组合技!J28="必中",2,1)</f>
        <v>1</v>
      </c>
      <c r="H21" s="31">
        <f>组合技!K28</f>
        <v>200</v>
      </c>
      <c r="I21" s="31">
        <f>组合技!L28</f>
        <v>200</v>
      </c>
      <c r="J21" s="31" t="str">
        <f>组合技!M28</f>
        <v>||eff_binglongjuan|</v>
      </c>
      <c r="K21" s="31">
        <f>组合技!N28</f>
        <v>3</v>
      </c>
      <c r="L21" s="31">
        <f>组合技!O28</f>
        <v>0</v>
      </c>
      <c r="M21" s="31">
        <f>组合技!P28</f>
        <v>0</v>
      </c>
      <c r="N21" s="31" t="str">
        <f>组合技!Q28</f>
        <v/>
      </c>
      <c r="O21" s="31" t="str">
        <f>组合技!R28</f>
        <v/>
      </c>
      <c r="P21" s="31" t="str">
        <f>组合技!S28</f>
        <v>skill_26</v>
      </c>
      <c r="Q21" s="31"/>
      <c r="R21" s="31"/>
      <c r="S21" s="31">
        <f>组合技!V28</f>
        <v>0</v>
      </c>
      <c r="T21" s="31">
        <f>组合技!W28</f>
        <v>100</v>
      </c>
      <c r="U21" s="31">
        <f>组合技!X28</f>
        <v>0</v>
      </c>
      <c r="V21" s="31">
        <f>组合技!Y28</f>
        <v>0</v>
      </c>
      <c r="W21" s="31">
        <f>组合技!Z28</f>
        <v>0</v>
      </c>
      <c r="X21" s="31">
        <f>组合技!AA28</f>
        <v>1</v>
      </c>
      <c r="Y21" s="31">
        <f>组合技!AB28</f>
        <v>0</v>
      </c>
      <c r="Z21" s="31">
        <f>组合技!AC28</f>
        <v>0</v>
      </c>
      <c r="AA21" s="31" t="str">
        <f>组合技!AD28</f>
        <v>attackex</v>
      </c>
      <c r="AB21" s="31"/>
      <c r="AC21" s="31">
        <f>组合技!AF28</f>
        <v>18</v>
      </c>
      <c r="AD21" s="31">
        <f>组合技!AY28</f>
        <v>300001</v>
      </c>
      <c r="AE21" s="31">
        <f t="shared" si="0"/>
        <v>18</v>
      </c>
    </row>
    <row r="22" spans="1:31" x14ac:dyDescent="0.15">
      <c r="A22" s="31">
        <f>组合技!B29</f>
        <v>30000119</v>
      </c>
      <c r="B22" s="4" t="str">
        <f>组合技!E29</f>
        <v>组合·冰龙卷风</v>
      </c>
      <c r="C22" s="4" t="str">
        <f>组合技!F29</f>
        <v>威力强大的组合技能。对敌方全体造成伤害。</v>
      </c>
      <c r="D22" s="4">
        <f>VLOOKUP(组合技!G29,对应表!F:G,2,FALSE)</f>
        <v>1</v>
      </c>
      <c r="E22" s="4">
        <f>VLOOKUP(组合技!H29,对应表!J:K,2,FALSE)</f>
        <v>1</v>
      </c>
      <c r="F22" s="4">
        <f>VLOOKUP(组合技!I29,对应表!N:O,2,FALSE)</f>
        <v>9</v>
      </c>
      <c r="G22" s="4">
        <f>IF(组合技!J29="必中",2,1)</f>
        <v>1</v>
      </c>
      <c r="H22" s="31">
        <f>组合技!K29</f>
        <v>200</v>
      </c>
      <c r="I22" s="31">
        <f>组合技!L29</f>
        <v>200</v>
      </c>
      <c r="J22" s="31" t="str">
        <f>组合技!M29</f>
        <v>||eff_binglongjuan|</v>
      </c>
      <c r="K22" s="31">
        <f>组合技!N29</f>
        <v>3</v>
      </c>
      <c r="L22" s="31">
        <f>组合技!O29</f>
        <v>0</v>
      </c>
      <c r="M22" s="31">
        <f>组合技!P29</f>
        <v>0</v>
      </c>
      <c r="N22" s="31" t="str">
        <f>组合技!Q29</f>
        <v/>
      </c>
      <c r="O22" s="31" t="str">
        <f>组合技!R29</f>
        <v/>
      </c>
      <c r="P22" s="31" t="str">
        <f>组合技!S29</f>
        <v>skill_26</v>
      </c>
      <c r="Q22" s="31"/>
      <c r="R22" s="31"/>
      <c r="S22" s="31">
        <f>组合技!V29</f>
        <v>0</v>
      </c>
      <c r="T22" s="31">
        <f>组合技!W29</f>
        <v>100</v>
      </c>
      <c r="U22" s="31">
        <f>组合技!X29</f>
        <v>0</v>
      </c>
      <c r="V22" s="31">
        <f>组合技!Y29</f>
        <v>0</v>
      </c>
      <c r="W22" s="31">
        <f>组合技!Z29</f>
        <v>0</v>
      </c>
      <c r="X22" s="31">
        <f>组合技!AA29</f>
        <v>1</v>
      </c>
      <c r="Y22" s="31">
        <f>组合技!AB29</f>
        <v>0</v>
      </c>
      <c r="Z22" s="31">
        <f>组合技!AC29</f>
        <v>0</v>
      </c>
      <c r="AA22" s="31" t="str">
        <f>组合技!AD29</f>
        <v>attackex</v>
      </c>
      <c r="AB22" s="31"/>
      <c r="AC22" s="31">
        <f>组合技!AF29</f>
        <v>19</v>
      </c>
      <c r="AD22" s="31">
        <f>组合技!AY29</f>
        <v>300001</v>
      </c>
      <c r="AE22" s="31">
        <f t="shared" si="0"/>
        <v>19</v>
      </c>
    </row>
    <row r="23" spans="1:31" x14ac:dyDescent="0.15">
      <c r="A23" s="31">
        <f>组合技!B30</f>
        <v>30000120</v>
      </c>
      <c r="B23" s="4" t="str">
        <f>组合技!E30</f>
        <v>组合·冰龙卷风</v>
      </c>
      <c r="C23" s="4" t="str">
        <f>组合技!F30</f>
        <v>威力强大的组合技能。对敌方全体造成伤害。</v>
      </c>
      <c r="D23" s="4">
        <f>VLOOKUP(组合技!G30,对应表!F:G,2,FALSE)</f>
        <v>1</v>
      </c>
      <c r="E23" s="4">
        <f>VLOOKUP(组合技!H30,对应表!J:K,2,FALSE)</f>
        <v>1</v>
      </c>
      <c r="F23" s="4">
        <f>VLOOKUP(组合技!I30,对应表!N:O,2,FALSE)</f>
        <v>9</v>
      </c>
      <c r="G23" s="4">
        <f>IF(组合技!J30="必中",2,1)</f>
        <v>1</v>
      </c>
      <c r="H23" s="31">
        <f>组合技!K30</f>
        <v>200</v>
      </c>
      <c r="I23" s="31">
        <f>组合技!L30</f>
        <v>200</v>
      </c>
      <c r="J23" s="31" t="str">
        <f>组合技!M30</f>
        <v>||eff_binglongjuan|</v>
      </c>
      <c r="K23" s="31">
        <f>组合技!N30</f>
        <v>3</v>
      </c>
      <c r="L23" s="31">
        <f>组合技!O30</f>
        <v>0</v>
      </c>
      <c r="M23" s="31">
        <f>组合技!P30</f>
        <v>0</v>
      </c>
      <c r="N23" s="31" t="str">
        <f>组合技!Q30</f>
        <v/>
      </c>
      <c r="O23" s="31" t="str">
        <f>组合技!R30</f>
        <v/>
      </c>
      <c r="P23" s="31" t="str">
        <f>组合技!S30</f>
        <v>skill_26</v>
      </c>
      <c r="Q23" s="31"/>
      <c r="R23" s="31"/>
      <c r="S23" s="31">
        <f>组合技!V30</f>
        <v>0</v>
      </c>
      <c r="T23" s="31">
        <f>组合技!W30</f>
        <v>100</v>
      </c>
      <c r="U23" s="31">
        <f>组合技!X30</f>
        <v>0</v>
      </c>
      <c r="V23" s="31">
        <f>组合技!Y30</f>
        <v>0</v>
      </c>
      <c r="W23" s="31">
        <f>组合技!Z30</f>
        <v>0</v>
      </c>
      <c r="X23" s="31">
        <f>组合技!AA30</f>
        <v>1</v>
      </c>
      <c r="Y23" s="31">
        <f>组合技!AB30</f>
        <v>0</v>
      </c>
      <c r="Z23" s="31">
        <f>组合技!AC30</f>
        <v>0</v>
      </c>
      <c r="AA23" s="31" t="str">
        <f>组合技!AD30</f>
        <v>attackex</v>
      </c>
      <c r="AB23" s="31"/>
      <c r="AC23" s="31">
        <f>组合技!AF30</f>
        <v>20</v>
      </c>
      <c r="AD23" s="31">
        <f>组合技!AY30</f>
        <v>300001</v>
      </c>
      <c r="AE23" s="31">
        <f t="shared" si="0"/>
        <v>20</v>
      </c>
    </row>
    <row r="24" spans="1:31" x14ac:dyDescent="0.15">
      <c r="A24" s="31">
        <f>组合技!B31</f>
        <v>30000201</v>
      </c>
      <c r="B24" s="4" t="str">
        <f>组合技!E31</f>
        <v>组合·守护之力</v>
      </c>
      <c r="C24" s="4" t="str">
        <f>组合技!F31</f>
        <v>威力强大的组合技能。增加己方全体防御。</v>
      </c>
      <c r="D24" s="4">
        <f>VLOOKUP(组合技!G31,对应表!F:G,2,FALSE)</f>
        <v>2</v>
      </c>
      <c r="E24" s="4">
        <f>VLOOKUP(组合技!H31,对应表!J:K,2,FALSE)</f>
        <v>1</v>
      </c>
      <c r="F24" s="4">
        <f>VLOOKUP(组合技!I31,对应表!N:O,2,FALSE)</f>
        <v>9</v>
      </c>
      <c r="G24" s="4">
        <f>IF(组合技!J31="必中",2,1)</f>
        <v>2</v>
      </c>
      <c r="H24" s="31">
        <f>组合技!K31</f>
        <v>0</v>
      </c>
      <c r="I24" s="31">
        <f>组合技!L31</f>
        <v>0</v>
      </c>
      <c r="J24" s="31" t="str">
        <f>组合技!M31</f>
        <v>||eff_shouhuzhili|</v>
      </c>
      <c r="K24" s="31">
        <f>组合技!N31</f>
        <v>2</v>
      </c>
      <c r="L24" s="31">
        <f>组合技!O31</f>
        <v>0</v>
      </c>
      <c r="M24" s="31">
        <f>组合技!P31</f>
        <v>0</v>
      </c>
      <c r="N24" s="31" t="str">
        <f>组合技!Q31</f>
        <v>100050:100:2:0</v>
      </c>
      <c r="O24" s="31" t="str">
        <f>组合技!R31</f>
        <v/>
      </c>
      <c r="P24" s="31" t="str">
        <f>组合技!S31</f>
        <v>skill_07</v>
      </c>
      <c r="Q24" s="31"/>
      <c r="R24" s="31"/>
      <c r="S24" s="31">
        <f>组合技!V31</f>
        <v>0</v>
      </c>
      <c r="T24" s="31">
        <f>组合技!W31</f>
        <v>0</v>
      </c>
      <c r="U24" s="31">
        <f>组合技!X31</f>
        <v>0</v>
      </c>
      <c r="V24" s="31">
        <f>组合技!Y31</f>
        <v>0</v>
      </c>
      <c r="W24" s="31">
        <f>组合技!Z31</f>
        <v>0</v>
      </c>
      <c r="X24" s="31">
        <f>组合技!AA31</f>
        <v>1</v>
      </c>
      <c r="Y24" s="31">
        <f>组合技!AB31</f>
        <v>0</v>
      </c>
      <c r="Z24" s="31">
        <f>组合技!AC31</f>
        <v>0</v>
      </c>
      <c r="AA24" s="31" t="str">
        <f>组合技!AD31</f>
        <v>attackex</v>
      </c>
      <c r="AB24" s="31"/>
      <c r="AC24" s="31">
        <f>组合技!AF31</f>
        <v>1</v>
      </c>
      <c r="AD24" s="31">
        <f>组合技!AY31</f>
        <v>300002</v>
      </c>
      <c r="AE24" s="31">
        <f t="shared" si="0"/>
        <v>1</v>
      </c>
    </row>
    <row r="25" spans="1:31" x14ac:dyDescent="0.15">
      <c r="A25" s="31">
        <f>组合技!B32</f>
        <v>30000202</v>
      </c>
      <c r="B25" s="4" t="str">
        <f>组合技!E32</f>
        <v>组合·守护之力</v>
      </c>
      <c r="C25" s="4" t="str">
        <f>组合技!F32</f>
        <v>威力强大的组合技能。增加己方全体防御。</v>
      </c>
      <c r="D25" s="4">
        <f>VLOOKUP(组合技!G32,对应表!F:G,2,FALSE)</f>
        <v>2</v>
      </c>
      <c r="E25" s="4">
        <f>VLOOKUP(组合技!H32,对应表!J:K,2,FALSE)</f>
        <v>1</v>
      </c>
      <c r="F25" s="4">
        <f>VLOOKUP(组合技!I32,对应表!N:O,2,FALSE)</f>
        <v>9</v>
      </c>
      <c r="G25" s="4">
        <f>IF(组合技!J32="必中",2,1)</f>
        <v>2</v>
      </c>
      <c r="H25" s="31">
        <f>组合技!K32</f>
        <v>0</v>
      </c>
      <c r="I25" s="31">
        <f>组合技!L32</f>
        <v>0</v>
      </c>
      <c r="J25" s="31" t="str">
        <f>组合技!M32</f>
        <v>||eff_shouhuzhili|</v>
      </c>
      <c r="K25" s="31">
        <f>组合技!N32</f>
        <v>2</v>
      </c>
      <c r="L25" s="31">
        <f>组合技!O32</f>
        <v>0</v>
      </c>
      <c r="M25" s="31">
        <f>组合技!P32</f>
        <v>0</v>
      </c>
      <c r="N25" s="31" t="str">
        <f>组合技!Q32</f>
        <v>100051:100:2:0</v>
      </c>
      <c r="O25" s="31" t="str">
        <f>组合技!R32</f>
        <v/>
      </c>
      <c r="P25" s="31" t="str">
        <f>组合技!S32</f>
        <v>skill_07</v>
      </c>
      <c r="Q25" s="31"/>
      <c r="R25" s="31"/>
      <c r="S25" s="31">
        <f>组合技!V32</f>
        <v>0</v>
      </c>
      <c r="T25" s="31">
        <f>组合技!W32</f>
        <v>0</v>
      </c>
      <c r="U25" s="31">
        <f>组合技!X32</f>
        <v>0</v>
      </c>
      <c r="V25" s="31">
        <f>组合技!Y32</f>
        <v>0</v>
      </c>
      <c r="W25" s="31">
        <f>组合技!Z32</f>
        <v>0</v>
      </c>
      <c r="X25" s="31">
        <f>组合技!AA32</f>
        <v>1</v>
      </c>
      <c r="Y25" s="31">
        <f>组合技!AB32</f>
        <v>0</v>
      </c>
      <c r="Z25" s="31">
        <f>组合技!AC32</f>
        <v>0</v>
      </c>
      <c r="AA25" s="31" t="str">
        <f>组合技!AD32</f>
        <v>attackex</v>
      </c>
      <c r="AB25" s="31"/>
      <c r="AC25" s="31">
        <f>组合技!AF32</f>
        <v>2</v>
      </c>
      <c r="AD25" s="31">
        <f>组合技!AY32</f>
        <v>300002</v>
      </c>
      <c r="AE25" s="31">
        <f t="shared" si="0"/>
        <v>2</v>
      </c>
    </row>
    <row r="26" spans="1:31" x14ac:dyDescent="0.15">
      <c r="A26" s="31">
        <f>组合技!B33</f>
        <v>30000203</v>
      </c>
      <c r="B26" s="4" t="str">
        <f>组合技!E33</f>
        <v>组合·守护之力</v>
      </c>
      <c r="C26" s="4" t="str">
        <f>组合技!F33</f>
        <v>威力强大的组合技能。增加己方全体防御。</v>
      </c>
      <c r="D26" s="4">
        <f>VLOOKUP(组合技!G33,对应表!F:G,2,FALSE)</f>
        <v>2</v>
      </c>
      <c r="E26" s="4">
        <f>VLOOKUP(组合技!H33,对应表!J:K,2,FALSE)</f>
        <v>1</v>
      </c>
      <c r="F26" s="4">
        <f>VLOOKUP(组合技!I33,对应表!N:O,2,FALSE)</f>
        <v>9</v>
      </c>
      <c r="G26" s="4">
        <f>IF(组合技!J33="必中",2,1)</f>
        <v>2</v>
      </c>
      <c r="H26" s="31">
        <f>组合技!K33</f>
        <v>0</v>
      </c>
      <c r="I26" s="31">
        <f>组合技!L33</f>
        <v>0</v>
      </c>
      <c r="J26" s="31" t="str">
        <f>组合技!M33</f>
        <v>||eff_shouhuzhili|</v>
      </c>
      <c r="K26" s="31">
        <f>组合技!N33</f>
        <v>2</v>
      </c>
      <c r="L26" s="31">
        <f>组合技!O33</f>
        <v>0</v>
      </c>
      <c r="M26" s="31">
        <f>组合技!P33</f>
        <v>0</v>
      </c>
      <c r="N26" s="31" t="str">
        <f>组合技!Q33</f>
        <v>100052:100:2:0</v>
      </c>
      <c r="O26" s="31" t="str">
        <f>组合技!R33</f>
        <v/>
      </c>
      <c r="P26" s="31" t="str">
        <f>组合技!S33</f>
        <v>skill_07</v>
      </c>
      <c r="Q26" s="31"/>
      <c r="R26" s="31"/>
      <c r="S26" s="31">
        <f>组合技!V33</f>
        <v>0</v>
      </c>
      <c r="T26" s="31">
        <f>组合技!W33</f>
        <v>0</v>
      </c>
      <c r="U26" s="31">
        <f>组合技!X33</f>
        <v>0</v>
      </c>
      <c r="V26" s="31">
        <f>组合技!Y33</f>
        <v>0</v>
      </c>
      <c r="W26" s="31">
        <f>组合技!Z33</f>
        <v>0</v>
      </c>
      <c r="X26" s="31">
        <f>组合技!AA33</f>
        <v>1</v>
      </c>
      <c r="Y26" s="31">
        <f>组合技!AB33</f>
        <v>0</v>
      </c>
      <c r="Z26" s="31">
        <f>组合技!AC33</f>
        <v>0</v>
      </c>
      <c r="AA26" s="31" t="str">
        <f>组合技!AD33</f>
        <v>attackex</v>
      </c>
      <c r="AB26" s="31"/>
      <c r="AC26" s="31">
        <f>组合技!AF33</f>
        <v>3</v>
      </c>
      <c r="AD26" s="31">
        <f>组合技!AY33</f>
        <v>300002</v>
      </c>
      <c r="AE26" s="31">
        <f t="shared" si="0"/>
        <v>3</v>
      </c>
    </row>
    <row r="27" spans="1:31" x14ac:dyDescent="0.15">
      <c r="A27" s="31">
        <f>组合技!B34</f>
        <v>30000204</v>
      </c>
      <c r="B27" s="4" t="str">
        <f>组合技!E34</f>
        <v>组合·守护之力</v>
      </c>
      <c r="C27" s="4" t="str">
        <f>组合技!F34</f>
        <v>威力强大的组合技能。增加己方全体防御。</v>
      </c>
      <c r="D27" s="4">
        <f>VLOOKUP(组合技!G34,对应表!F:G,2,FALSE)</f>
        <v>2</v>
      </c>
      <c r="E27" s="4">
        <f>VLOOKUP(组合技!H34,对应表!J:K,2,FALSE)</f>
        <v>1</v>
      </c>
      <c r="F27" s="4">
        <f>VLOOKUP(组合技!I34,对应表!N:O,2,FALSE)</f>
        <v>9</v>
      </c>
      <c r="G27" s="4">
        <f>IF(组合技!J34="必中",2,1)</f>
        <v>2</v>
      </c>
      <c r="H27" s="31">
        <f>组合技!K34</f>
        <v>0</v>
      </c>
      <c r="I27" s="31">
        <f>组合技!L34</f>
        <v>0</v>
      </c>
      <c r="J27" s="31" t="str">
        <f>组合技!M34</f>
        <v>||eff_shouhuzhili|</v>
      </c>
      <c r="K27" s="31">
        <f>组合技!N34</f>
        <v>2</v>
      </c>
      <c r="L27" s="31">
        <f>组合技!O34</f>
        <v>0</v>
      </c>
      <c r="M27" s="31">
        <f>组合技!P34</f>
        <v>0</v>
      </c>
      <c r="N27" s="31" t="str">
        <f>组合技!Q34</f>
        <v>100053:100:2:0</v>
      </c>
      <c r="O27" s="31" t="str">
        <f>组合技!R34</f>
        <v/>
      </c>
      <c r="P27" s="31" t="str">
        <f>组合技!S34</f>
        <v>skill_07</v>
      </c>
      <c r="Q27" s="31"/>
      <c r="R27" s="31"/>
      <c r="S27" s="31">
        <f>组合技!V34</f>
        <v>0</v>
      </c>
      <c r="T27" s="31">
        <f>组合技!W34</f>
        <v>0</v>
      </c>
      <c r="U27" s="31">
        <f>组合技!X34</f>
        <v>0</v>
      </c>
      <c r="V27" s="31">
        <f>组合技!Y34</f>
        <v>0</v>
      </c>
      <c r="W27" s="31">
        <f>组合技!Z34</f>
        <v>0</v>
      </c>
      <c r="X27" s="31">
        <f>组合技!AA34</f>
        <v>1</v>
      </c>
      <c r="Y27" s="31">
        <f>组合技!AB34</f>
        <v>0</v>
      </c>
      <c r="Z27" s="31">
        <f>组合技!AC34</f>
        <v>0</v>
      </c>
      <c r="AA27" s="31" t="str">
        <f>组合技!AD34</f>
        <v>attackex</v>
      </c>
      <c r="AB27" s="31"/>
      <c r="AC27" s="31">
        <f>组合技!AF34</f>
        <v>4</v>
      </c>
      <c r="AD27" s="31">
        <f>组合技!AY34</f>
        <v>300002</v>
      </c>
      <c r="AE27" s="31">
        <f t="shared" si="0"/>
        <v>4</v>
      </c>
    </row>
    <row r="28" spans="1:31" x14ac:dyDescent="0.15">
      <c r="A28" s="31">
        <f>组合技!B35</f>
        <v>30000205</v>
      </c>
      <c r="B28" s="4" t="str">
        <f>组合技!E35</f>
        <v>组合·守护之力</v>
      </c>
      <c r="C28" s="4" t="str">
        <f>组合技!F35</f>
        <v>威力强大的组合技能。增加己方全体防御。</v>
      </c>
      <c r="D28" s="4">
        <f>VLOOKUP(组合技!G35,对应表!F:G,2,FALSE)</f>
        <v>2</v>
      </c>
      <c r="E28" s="4">
        <f>VLOOKUP(组合技!H35,对应表!J:K,2,FALSE)</f>
        <v>1</v>
      </c>
      <c r="F28" s="4">
        <f>VLOOKUP(组合技!I35,对应表!N:O,2,FALSE)</f>
        <v>9</v>
      </c>
      <c r="G28" s="4">
        <f>IF(组合技!J35="必中",2,1)</f>
        <v>2</v>
      </c>
      <c r="H28" s="31">
        <f>组合技!K35</f>
        <v>0</v>
      </c>
      <c r="I28" s="31">
        <f>组合技!L35</f>
        <v>0</v>
      </c>
      <c r="J28" s="31" t="str">
        <f>组合技!M35</f>
        <v>||eff_shouhuzhili|</v>
      </c>
      <c r="K28" s="31">
        <f>组合技!N35</f>
        <v>2</v>
      </c>
      <c r="L28" s="31">
        <f>组合技!O35</f>
        <v>0</v>
      </c>
      <c r="M28" s="31">
        <f>组合技!P35</f>
        <v>0</v>
      </c>
      <c r="N28" s="31" t="str">
        <f>组合技!Q35</f>
        <v>100054:100:2:0</v>
      </c>
      <c r="O28" s="31" t="str">
        <f>组合技!R35</f>
        <v/>
      </c>
      <c r="P28" s="31" t="str">
        <f>组合技!S35</f>
        <v>skill_07</v>
      </c>
      <c r="Q28" s="31"/>
      <c r="R28" s="31"/>
      <c r="S28" s="31">
        <f>组合技!V35</f>
        <v>0</v>
      </c>
      <c r="T28" s="31">
        <f>组合技!W35</f>
        <v>0</v>
      </c>
      <c r="U28" s="31">
        <f>组合技!X35</f>
        <v>0</v>
      </c>
      <c r="V28" s="31">
        <f>组合技!Y35</f>
        <v>0</v>
      </c>
      <c r="W28" s="31">
        <f>组合技!Z35</f>
        <v>0</v>
      </c>
      <c r="X28" s="31">
        <f>组合技!AA35</f>
        <v>1</v>
      </c>
      <c r="Y28" s="31">
        <f>组合技!AB35</f>
        <v>0</v>
      </c>
      <c r="Z28" s="31">
        <f>组合技!AC35</f>
        <v>0</v>
      </c>
      <c r="AA28" s="31" t="str">
        <f>组合技!AD35</f>
        <v>attackex</v>
      </c>
      <c r="AB28" s="31"/>
      <c r="AC28" s="31">
        <f>组合技!AF35</f>
        <v>5</v>
      </c>
      <c r="AD28" s="31">
        <f>组合技!AY35</f>
        <v>300002</v>
      </c>
      <c r="AE28" s="31">
        <f t="shared" si="0"/>
        <v>5</v>
      </c>
    </row>
    <row r="29" spans="1:31" x14ac:dyDescent="0.15">
      <c r="A29" s="31">
        <f>组合技!B36</f>
        <v>30000206</v>
      </c>
      <c r="B29" s="4" t="str">
        <f>组合技!E36</f>
        <v>组合·守护之力</v>
      </c>
      <c r="C29" s="4" t="str">
        <f>组合技!F36</f>
        <v>威力强大的组合技能。增加己方全体防御。</v>
      </c>
      <c r="D29" s="4">
        <f>VLOOKUP(组合技!G36,对应表!F:G,2,FALSE)</f>
        <v>2</v>
      </c>
      <c r="E29" s="4">
        <f>VLOOKUP(组合技!H36,对应表!J:K,2,FALSE)</f>
        <v>1</v>
      </c>
      <c r="F29" s="4">
        <f>VLOOKUP(组合技!I36,对应表!N:O,2,FALSE)</f>
        <v>9</v>
      </c>
      <c r="G29" s="4">
        <f>IF(组合技!J36="必中",2,1)</f>
        <v>2</v>
      </c>
      <c r="H29" s="31">
        <f>组合技!K36</f>
        <v>0</v>
      </c>
      <c r="I29" s="31">
        <f>组合技!L36</f>
        <v>0</v>
      </c>
      <c r="J29" s="31" t="str">
        <f>组合技!M36</f>
        <v>||eff_shouhuzhili|</v>
      </c>
      <c r="K29" s="31">
        <f>组合技!N36</f>
        <v>2</v>
      </c>
      <c r="L29" s="31">
        <f>组合技!O36</f>
        <v>0</v>
      </c>
      <c r="M29" s="31">
        <f>组合技!P36</f>
        <v>0</v>
      </c>
      <c r="N29" s="31" t="str">
        <f>组合技!Q36</f>
        <v>100055:100:2:0</v>
      </c>
      <c r="O29" s="31" t="str">
        <f>组合技!R36</f>
        <v/>
      </c>
      <c r="P29" s="31" t="str">
        <f>组合技!S36</f>
        <v>skill_07</v>
      </c>
      <c r="Q29" s="31"/>
      <c r="R29" s="31"/>
      <c r="S29" s="31">
        <f>组合技!V36</f>
        <v>0</v>
      </c>
      <c r="T29" s="31">
        <f>组合技!W36</f>
        <v>0</v>
      </c>
      <c r="U29" s="31">
        <f>组合技!X36</f>
        <v>0</v>
      </c>
      <c r="V29" s="31">
        <f>组合技!Y36</f>
        <v>0</v>
      </c>
      <c r="W29" s="31">
        <f>组合技!Z36</f>
        <v>0</v>
      </c>
      <c r="X29" s="31">
        <f>组合技!AA36</f>
        <v>1</v>
      </c>
      <c r="Y29" s="31">
        <f>组合技!AB36</f>
        <v>0</v>
      </c>
      <c r="Z29" s="31">
        <f>组合技!AC36</f>
        <v>0</v>
      </c>
      <c r="AA29" s="31" t="str">
        <f>组合技!AD36</f>
        <v>attackex</v>
      </c>
      <c r="AB29" s="31"/>
      <c r="AC29" s="31">
        <f>组合技!AF36</f>
        <v>6</v>
      </c>
      <c r="AD29" s="31">
        <f>组合技!AY36</f>
        <v>300002</v>
      </c>
      <c r="AE29" s="31">
        <f t="shared" si="0"/>
        <v>6</v>
      </c>
    </row>
    <row r="30" spans="1:31" x14ac:dyDescent="0.15">
      <c r="A30" s="31">
        <f>组合技!B37</f>
        <v>30000207</v>
      </c>
      <c r="B30" s="4" t="str">
        <f>组合技!E37</f>
        <v>组合·守护之力</v>
      </c>
      <c r="C30" s="4" t="str">
        <f>组合技!F37</f>
        <v>威力强大的组合技能。增加己方全体防御。</v>
      </c>
      <c r="D30" s="4">
        <f>VLOOKUP(组合技!G37,对应表!F:G,2,FALSE)</f>
        <v>2</v>
      </c>
      <c r="E30" s="4">
        <f>VLOOKUP(组合技!H37,对应表!J:K,2,FALSE)</f>
        <v>1</v>
      </c>
      <c r="F30" s="4">
        <f>VLOOKUP(组合技!I37,对应表!N:O,2,FALSE)</f>
        <v>9</v>
      </c>
      <c r="G30" s="4">
        <f>IF(组合技!J37="必中",2,1)</f>
        <v>2</v>
      </c>
      <c r="H30" s="31">
        <f>组合技!K37</f>
        <v>0</v>
      </c>
      <c r="I30" s="31">
        <f>组合技!L37</f>
        <v>0</v>
      </c>
      <c r="J30" s="31" t="str">
        <f>组合技!M37</f>
        <v>||eff_shouhuzhili|</v>
      </c>
      <c r="K30" s="31">
        <f>组合技!N37</f>
        <v>2</v>
      </c>
      <c r="L30" s="31">
        <f>组合技!O37</f>
        <v>0</v>
      </c>
      <c r="M30" s="31">
        <f>组合技!P37</f>
        <v>0</v>
      </c>
      <c r="N30" s="31" t="str">
        <f>组合技!Q37</f>
        <v>100056:100:2:0</v>
      </c>
      <c r="O30" s="31" t="str">
        <f>组合技!R37</f>
        <v/>
      </c>
      <c r="P30" s="31" t="str">
        <f>组合技!S37</f>
        <v>skill_07</v>
      </c>
      <c r="Q30" s="31"/>
      <c r="R30" s="31"/>
      <c r="S30" s="31">
        <f>组合技!V37</f>
        <v>0</v>
      </c>
      <c r="T30" s="31">
        <f>组合技!W37</f>
        <v>0</v>
      </c>
      <c r="U30" s="31">
        <f>组合技!X37</f>
        <v>0</v>
      </c>
      <c r="V30" s="31">
        <f>组合技!Y37</f>
        <v>0</v>
      </c>
      <c r="W30" s="31">
        <f>组合技!Z37</f>
        <v>0</v>
      </c>
      <c r="X30" s="31">
        <f>组合技!AA37</f>
        <v>1</v>
      </c>
      <c r="Y30" s="31">
        <f>组合技!AB37</f>
        <v>0</v>
      </c>
      <c r="Z30" s="31">
        <f>组合技!AC37</f>
        <v>0</v>
      </c>
      <c r="AA30" s="31" t="str">
        <f>组合技!AD37</f>
        <v>attackex</v>
      </c>
      <c r="AB30" s="31"/>
      <c r="AC30" s="31">
        <f>组合技!AF37</f>
        <v>7</v>
      </c>
      <c r="AD30" s="31">
        <f>组合技!AY37</f>
        <v>300002</v>
      </c>
      <c r="AE30" s="31">
        <f t="shared" si="0"/>
        <v>7</v>
      </c>
    </row>
    <row r="31" spans="1:31" x14ac:dyDescent="0.15">
      <c r="A31" s="31">
        <f>组合技!B38</f>
        <v>30000208</v>
      </c>
      <c r="B31" s="4" t="str">
        <f>组合技!E38</f>
        <v>组合·守护之力</v>
      </c>
      <c r="C31" s="4" t="str">
        <f>组合技!F38</f>
        <v>威力强大的组合技能。增加己方全体防御。</v>
      </c>
      <c r="D31" s="4">
        <f>VLOOKUP(组合技!G38,对应表!F:G,2,FALSE)</f>
        <v>2</v>
      </c>
      <c r="E31" s="4">
        <f>VLOOKUP(组合技!H38,对应表!J:K,2,FALSE)</f>
        <v>1</v>
      </c>
      <c r="F31" s="4">
        <f>VLOOKUP(组合技!I38,对应表!N:O,2,FALSE)</f>
        <v>9</v>
      </c>
      <c r="G31" s="4">
        <f>IF(组合技!J38="必中",2,1)</f>
        <v>2</v>
      </c>
      <c r="H31" s="31">
        <f>组合技!K38</f>
        <v>0</v>
      </c>
      <c r="I31" s="31">
        <f>组合技!L38</f>
        <v>0</v>
      </c>
      <c r="J31" s="31" t="str">
        <f>组合技!M38</f>
        <v>||eff_shouhuzhili|</v>
      </c>
      <c r="K31" s="31">
        <f>组合技!N38</f>
        <v>2</v>
      </c>
      <c r="L31" s="31">
        <f>组合技!O38</f>
        <v>0</v>
      </c>
      <c r="M31" s="31">
        <f>组合技!P38</f>
        <v>0</v>
      </c>
      <c r="N31" s="31" t="str">
        <f>组合技!Q38</f>
        <v>100057:100:2:0</v>
      </c>
      <c r="O31" s="31" t="str">
        <f>组合技!R38</f>
        <v/>
      </c>
      <c r="P31" s="31" t="str">
        <f>组合技!S38</f>
        <v>skill_07</v>
      </c>
      <c r="Q31" s="31"/>
      <c r="R31" s="31"/>
      <c r="S31" s="31">
        <f>组合技!V38</f>
        <v>0</v>
      </c>
      <c r="T31" s="31">
        <f>组合技!W38</f>
        <v>0</v>
      </c>
      <c r="U31" s="31">
        <f>组合技!X38</f>
        <v>0</v>
      </c>
      <c r="V31" s="31">
        <f>组合技!Y38</f>
        <v>0</v>
      </c>
      <c r="W31" s="31">
        <f>组合技!Z38</f>
        <v>0</v>
      </c>
      <c r="X31" s="31">
        <f>组合技!AA38</f>
        <v>1</v>
      </c>
      <c r="Y31" s="31">
        <f>组合技!AB38</f>
        <v>0</v>
      </c>
      <c r="Z31" s="31">
        <f>组合技!AC38</f>
        <v>0</v>
      </c>
      <c r="AA31" s="31" t="str">
        <f>组合技!AD38</f>
        <v>attackex</v>
      </c>
      <c r="AB31" s="31"/>
      <c r="AC31" s="31">
        <f>组合技!AF38</f>
        <v>8</v>
      </c>
      <c r="AD31" s="31">
        <f>组合技!AY38</f>
        <v>300002</v>
      </c>
      <c r="AE31" s="31">
        <f t="shared" si="0"/>
        <v>8</v>
      </c>
    </row>
    <row r="32" spans="1:31" x14ac:dyDescent="0.15">
      <c r="A32" s="31">
        <f>组合技!B39</f>
        <v>30000209</v>
      </c>
      <c r="B32" s="4" t="str">
        <f>组合技!E39</f>
        <v>组合·守护之力</v>
      </c>
      <c r="C32" s="4" t="str">
        <f>组合技!F39</f>
        <v>威力强大的组合技能。增加己方全体防御。</v>
      </c>
      <c r="D32" s="4">
        <f>VLOOKUP(组合技!G39,对应表!F:G,2,FALSE)</f>
        <v>2</v>
      </c>
      <c r="E32" s="4">
        <f>VLOOKUP(组合技!H39,对应表!J:K,2,FALSE)</f>
        <v>1</v>
      </c>
      <c r="F32" s="4">
        <f>VLOOKUP(组合技!I39,对应表!N:O,2,FALSE)</f>
        <v>9</v>
      </c>
      <c r="G32" s="4">
        <f>IF(组合技!J39="必中",2,1)</f>
        <v>2</v>
      </c>
      <c r="H32" s="31">
        <f>组合技!K39</f>
        <v>0</v>
      </c>
      <c r="I32" s="31">
        <f>组合技!L39</f>
        <v>0</v>
      </c>
      <c r="J32" s="31" t="str">
        <f>组合技!M39</f>
        <v>||eff_shouhuzhili|</v>
      </c>
      <c r="K32" s="31">
        <f>组合技!N39</f>
        <v>2</v>
      </c>
      <c r="L32" s="31">
        <f>组合技!O39</f>
        <v>0</v>
      </c>
      <c r="M32" s="31">
        <f>组合技!P39</f>
        <v>0</v>
      </c>
      <c r="N32" s="31" t="str">
        <f>组合技!Q39</f>
        <v>100058:100:2:0</v>
      </c>
      <c r="O32" s="31" t="str">
        <f>组合技!R39</f>
        <v/>
      </c>
      <c r="P32" s="31" t="str">
        <f>组合技!S39</f>
        <v>skill_07</v>
      </c>
      <c r="Q32" s="31"/>
      <c r="R32" s="31"/>
      <c r="S32" s="31">
        <f>组合技!V39</f>
        <v>0</v>
      </c>
      <c r="T32" s="31">
        <f>组合技!W39</f>
        <v>0</v>
      </c>
      <c r="U32" s="31">
        <f>组合技!X39</f>
        <v>0</v>
      </c>
      <c r="V32" s="31">
        <f>组合技!Y39</f>
        <v>0</v>
      </c>
      <c r="W32" s="31">
        <f>组合技!Z39</f>
        <v>0</v>
      </c>
      <c r="X32" s="31">
        <f>组合技!AA39</f>
        <v>1</v>
      </c>
      <c r="Y32" s="31">
        <f>组合技!AB39</f>
        <v>0</v>
      </c>
      <c r="Z32" s="31">
        <f>组合技!AC39</f>
        <v>0</v>
      </c>
      <c r="AA32" s="31" t="str">
        <f>组合技!AD39</f>
        <v>attackex</v>
      </c>
      <c r="AB32" s="31"/>
      <c r="AC32" s="31">
        <f>组合技!AF39</f>
        <v>9</v>
      </c>
      <c r="AD32" s="31">
        <f>组合技!AY39</f>
        <v>300002</v>
      </c>
      <c r="AE32" s="31">
        <f t="shared" si="0"/>
        <v>9</v>
      </c>
    </row>
    <row r="33" spans="1:31" x14ac:dyDescent="0.15">
      <c r="A33" s="31">
        <f>组合技!B40</f>
        <v>30000210</v>
      </c>
      <c r="B33" s="4" t="str">
        <f>组合技!E40</f>
        <v>组合·守护之力</v>
      </c>
      <c r="C33" s="4" t="str">
        <f>组合技!F40</f>
        <v>威力强大的组合技能。增加己方全体防御。</v>
      </c>
      <c r="D33" s="4">
        <f>VLOOKUP(组合技!G40,对应表!F:G,2,FALSE)</f>
        <v>2</v>
      </c>
      <c r="E33" s="4">
        <f>VLOOKUP(组合技!H40,对应表!J:K,2,FALSE)</f>
        <v>1</v>
      </c>
      <c r="F33" s="4">
        <f>VLOOKUP(组合技!I40,对应表!N:O,2,FALSE)</f>
        <v>9</v>
      </c>
      <c r="G33" s="4">
        <f>IF(组合技!J40="必中",2,1)</f>
        <v>2</v>
      </c>
      <c r="H33" s="31">
        <f>组合技!K40</f>
        <v>0</v>
      </c>
      <c r="I33" s="31">
        <f>组合技!L40</f>
        <v>0</v>
      </c>
      <c r="J33" s="31" t="str">
        <f>组合技!M40</f>
        <v>||eff_shouhuzhili|</v>
      </c>
      <c r="K33" s="31">
        <f>组合技!N40</f>
        <v>2</v>
      </c>
      <c r="L33" s="31">
        <f>组合技!O40</f>
        <v>0</v>
      </c>
      <c r="M33" s="31">
        <f>组合技!P40</f>
        <v>0</v>
      </c>
      <c r="N33" s="31" t="str">
        <f>组合技!Q40</f>
        <v>100059:100:2:0</v>
      </c>
      <c r="O33" s="31" t="str">
        <f>组合技!R40</f>
        <v/>
      </c>
      <c r="P33" s="31" t="str">
        <f>组合技!S40</f>
        <v>skill_07</v>
      </c>
      <c r="Q33" s="31"/>
      <c r="R33" s="31"/>
      <c r="S33" s="31">
        <f>组合技!V40</f>
        <v>0</v>
      </c>
      <c r="T33" s="31">
        <f>组合技!W40</f>
        <v>0</v>
      </c>
      <c r="U33" s="31">
        <f>组合技!X40</f>
        <v>0</v>
      </c>
      <c r="V33" s="31">
        <f>组合技!Y40</f>
        <v>0</v>
      </c>
      <c r="W33" s="31">
        <f>组合技!Z40</f>
        <v>0</v>
      </c>
      <c r="X33" s="31">
        <f>组合技!AA40</f>
        <v>1</v>
      </c>
      <c r="Y33" s="31">
        <f>组合技!AB40</f>
        <v>0</v>
      </c>
      <c r="Z33" s="31">
        <f>组合技!AC40</f>
        <v>0</v>
      </c>
      <c r="AA33" s="31" t="str">
        <f>组合技!AD40</f>
        <v>attackex</v>
      </c>
      <c r="AB33" s="31"/>
      <c r="AC33" s="31">
        <f>组合技!AF40</f>
        <v>10</v>
      </c>
      <c r="AD33" s="31">
        <f>组合技!AY40</f>
        <v>300002</v>
      </c>
      <c r="AE33" s="31">
        <f t="shared" si="0"/>
        <v>10</v>
      </c>
    </row>
    <row r="34" spans="1:31" x14ac:dyDescent="0.15">
      <c r="A34" s="31">
        <f>组合技!B41</f>
        <v>30000211</v>
      </c>
      <c r="B34" s="4" t="str">
        <f>组合技!E41</f>
        <v>组合·守护之力</v>
      </c>
      <c r="C34" s="4" t="str">
        <f>组合技!F41</f>
        <v>威力强大的组合技能。增加己方全体防御。</v>
      </c>
      <c r="D34" s="4">
        <f>VLOOKUP(组合技!G41,对应表!F:G,2,FALSE)</f>
        <v>2</v>
      </c>
      <c r="E34" s="4">
        <f>VLOOKUP(组合技!H41,对应表!J:K,2,FALSE)</f>
        <v>1</v>
      </c>
      <c r="F34" s="4">
        <f>VLOOKUP(组合技!I41,对应表!N:O,2,FALSE)</f>
        <v>9</v>
      </c>
      <c r="G34" s="4">
        <f>IF(组合技!J41="必中",2,1)</f>
        <v>2</v>
      </c>
      <c r="H34" s="31">
        <f>组合技!K41</f>
        <v>0</v>
      </c>
      <c r="I34" s="31">
        <f>组合技!L41</f>
        <v>0</v>
      </c>
      <c r="J34" s="31" t="str">
        <f>组合技!M41</f>
        <v>||eff_shouhuzhili|</v>
      </c>
      <c r="K34" s="31">
        <f>组合技!N41</f>
        <v>2</v>
      </c>
      <c r="L34" s="31">
        <f>组合技!O41</f>
        <v>0</v>
      </c>
      <c r="M34" s="31">
        <f>组合技!P41</f>
        <v>0</v>
      </c>
      <c r="N34" s="31" t="str">
        <f>组合技!Q41</f>
        <v>100060:100:2:0</v>
      </c>
      <c r="O34" s="31" t="str">
        <f>组合技!R41</f>
        <v/>
      </c>
      <c r="P34" s="31" t="str">
        <f>组合技!S41</f>
        <v>skill_07</v>
      </c>
      <c r="Q34" s="31"/>
      <c r="R34" s="31"/>
      <c r="S34" s="31">
        <f>组合技!V41</f>
        <v>0</v>
      </c>
      <c r="T34" s="31">
        <f>组合技!W41</f>
        <v>0</v>
      </c>
      <c r="U34" s="31">
        <f>组合技!X41</f>
        <v>0</v>
      </c>
      <c r="V34" s="31">
        <f>组合技!Y41</f>
        <v>0</v>
      </c>
      <c r="W34" s="31">
        <f>组合技!Z41</f>
        <v>0</v>
      </c>
      <c r="X34" s="31">
        <f>组合技!AA41</f>
        <v>1</v>
      </c>
      <c r="Y34" s="31">
        <f>组合技!AB41</f>
        <v>0</v>
      </c>
      <c r="Z34" s="31">
        <f>组合技!AC41</f>
        <v>0</v>
      </c>
      <c r="AA34" s="31" t="str">
        <f>组合技!AD41</f>
        <v>attackex</v>
      </c>
      <c r="AB34" s="31"/>
      <c r="AC34" s="31">
        <f>组合技!AF41</f>
        <v>11</v>
      </c>
      <c r="AD34" s="31">
        <f>组合技!AY41</f>
        <v>300002</v>
      </c>
      <c r="AE34" s="31">
        <f t="shared" si="0"/>
        <v>11</v>
      </c>
    </row>
    <row r="35" spans="1:31" x14ac:dyDescent="0.15">
      <c r="A35" s="31">
        <f>组合技!B42</f>
        <v>30000212</v>
      </c>
      <c r="B35" s="4" t="str">
        <f>组合技!E42</f>
        <v>组合·守护之力</v>
      </c>
      <c r="C35" s="4" t="str">
        <f>组合技!F42</f>
        <v>威力强大的组合技能。增加己方全体防御。</v>
      </c>
      <c r="D35" s="4">
        <f>VLOOKUP(组合技!G42,对应表!F:G,2,FALSE)</f>
        <v>2</v>
      </c>
      <c r="E35" s="4">
        <f>VLOOKUP(组合技!H42,对应表!J:K,2,FALSE)</f>
        <v>1</v>
      </c>
      <c r="F35" s="4">
        <f>VLOOKUP(组合技!I42,对应表!N:O,2,FALSE)</f>
        <v>9</v>
      </c>
      <c r="G35" s="4">
        <f>IF(组合技!J42="必中",2,1)</f>
        <v>2</v>
      </c>
      <c r="H35" s="31">
        <f>组合技!K42</f>
        <v>0</v>
      </c>
      <c r="I35" s="31">
        <f>组合技!L42</f>
        <v>0</v>
      </c>
      <c r="J35" s="31" t="str">
        <f>组合技!M42</f>
        <v>||eff_shouhuzhili|</v>
      </c>
      <c r="K35" s="31">
        <f>组合技!N42</f>
        <v>2</v>
      </c>
      <c r="L35" s="31">
        <f>组合技!O42</f>
        <v>0</v>
      </c>
      <c r="M35" s="31">
        <f>组合技!P42</f>
        <v>0</v>
      </c>
      <c r="N35" s="31" t="str">
        <f>组合技!Q42</f>
        <v>100061:100:2:0</v>
      </c>
      <c r="O35" s="31" t="str">
        <f>组合技!R42</f>
        <v/>
      </c>
      <c r="P35" s="31" t="str">
        <f>组合技!S42</f>
        <v>skill_07</v>
      </c>
      <c r="Q35" s="31"/>
      <c r="R35" s="31"/>
      <c r="S35" s="31">
        <f>组合技!V42</f>
        <v>0</v>
      </c>
      <c r="T35" s="31">
        <f>组合技!W42</f>
        <v>0</v>
      </c>
      <c r="U35" s="31">
        <f>组合技!X42</f>
        <v>0</v>
      </c>
      <c r="V35" s="31">
        <f>组合技!Y42</f>
        <v>0</v>
      </c>
      <c r="W35" s="31">
        <f>组合技!Z42</f>
        <v>0</v>
      </c>
      <c r="X35" s="31">
        <f>组合技!AA42</f>
        <v>1</v>
      </c>
      <c r="Y35" s="31">
        <f>组合技!AB42</f>
        <v>0</v>
      </c>
      <c r="Z35" s="31">
        <f>组合技!AC42</f>
        <v>0</v>
      </c>
      <c r="AA35" s="31" t="str">
        <f>组合技!AD42</f>
        <v>attackex</v>
      </c>
      <c r="AB35" s="31"/>
      <c r="AC35" s="31">
        <f>组合技!AF42</f>
        <v>12</v>
      </c>
      <c r="AD35" s="31">
        <f>组合技!AY42</f>
        <v>300002</v>
      </c>
      <c r="AE35" s="31">
        <f t="shared" si="0"/>
        <v>12</v>
      </c>
    </row>
    <row r="36" spans="1:31" x14ac:dyDescent="0.15">
      <c r="A36" s="31">
        <f>组合技!B43</f>
        <v>30000213</v>
      </c>
      <c r="B36" s="4" t="str">
        <f>组合技!E43</f>
        <v>组合·守护之力</v>
      </c>
      <c r="C36" s="4" t="str">
        <f>组合技!F43</f>
        <v>威力强大的组合技能。增加己方全体防御。</v>
      </c>
      <c r="D36" s="4">
        <f>VLOOKUP(组合技!G43,对应表!F:G,2,FALSE)</f>
        <v>2</v>
      </c>
      <c r="E36" s="4">
        <f>VLOOKUP(组合技!H43,对应表!J:K,2,FALSE)</f>
        <v>1</v>
      </c>
      <c r="F36" s="4">
        <f>VLOOKUP(组合技!I43,对应表!N:O,2,FALSE)</f>
        <v>9</v>
      </c>
      <c r="G36" s="4">
        <f>IF(组合技!J43="必中",2,1)</f>
        <v>2</v>
      </c>
      <c r="H36" s="31">
        <f>组合技!K43</f>
        <v>0</v>
      </c>
      <c r="I36" s="31">
        <f>组合技!L43</f>
        <v>0</v>
      </c>
      <c r="J36" s="31" t="str">
        <f>组合技!M43</f>
        <v>||eff_shouhuzhili|</v>
      </c>
      <c r="K36" s="31">
        <f>组合技!N43</f>
        <v>2</v>
      </c>
      <c r="L36" s="31">
        <f>组合技!O43</f>
        <v>0</v>
      </c>
      <c r="M36" s="31">
        <f>组合技!P43</f>
        <v>0</v>
      </c>
      <c r="N36" s="31" t="str">
        <f>组合技!Q43</f>
        <v>100062:100:2:0</v>
      </c>
      <c r="O36" s="31" t="str">
        <f>组合技!R43</f>
        <v/>
      </c>
      <c r="P36" s="31" t="str">
        <f>组合技!S43</f>
        <v>skill_07</v>
      </c>
      <c r="Q36" s="31"/>
      <c r="R36" s="31"/>
      <c r="S36" s="31">
        <f>组合技!V43</f>
        <v>0</v>
      </c>
      <c r="T36" s="31">
        <f>组合技!W43</f>
        <v>0</v>
      </c>
      <c r="U36" s="31">
        <f>组合技!X43</f>
        <v>0</v>
      </c>
      <c r="V36" s="31">
        <f>组合技!Y43</f>
        <v>0</v>
      </c>
      <c r="W36" s="31">
        <f>组合技!Z43</f>
        <v>0</v>
      </c>
      <c r="X36" s="31">
        <f>组合技!AA43</f>
        <v>1</v>
      </c>
      <c r="Y36" s="31">
        <f>组合技!AB43</f>
        <v>0</v>
      </c>
      <c r="Z36" s="31">
        <f>组合技!AC43</f>
        <v>0</v>
      </c>
      <c r="AA36" s="31" t="str">
        <f>组合技!AD43</f>
        <v>attackex</v>
      </c>
      <c r="AB36" s="31"/>
      <c r="AC36" s="31">
        <f>组合技!AF43</f>
        <v>13</v>
      </c>
      <c r="AD36" s="31">
        <f>组合技!AY43</f>
        <v>300002</v>
      </c>
      <c r="AE36" s="31">
        <f t="shared" ref="AE36:AE50" si="1">AC36</f>
        <v>13</v>
      </c>
    </row>
    <row r="37" spans="1:31" x14ac:dyDescent="0.15">
      <c r="A37" s="31">
        <f>组合技!B44</f>
        <v>30000214</v>
      </c>
      <c r="B37" s="4" t="str">
        <f>组合技!E44</f>
        <v>组合·守护之力</v>
      </c>
      <c r="C37" s="4" t="str">
        <f>组合技!F44</f>
        <v>威力强大的组合技能。增加己方全体防御。</v>
      </c>
      <c r="D37" s="4">
        <f>VLOOKUP(组合技!G44,对应表!F:G,2,FALSE)</f>
        <v>2</v>
      </c>
      <c r="E37" s="4">
        <f>VLOOKUP(组合技!H44,对应表!J:K,2,FALSE)</f>
        <v>1</v>
      </c>
      <c r="F37" s="4">
        <f>VLOOKUP(组合技!I44,对应表!N:O,2,FALSE)</f>
        <v>9</v>
      </c>
      <c r="G37" s="4">
        <f>IF(组合技!J44="必中",2,1)</f>
        <v>2</v>
      </c>
      <c r="H37" s="31">
        <f>组合技!K44</f>
        <v>0</v>
      </c>
      <c r="I37" s="31">
        <f>组合技!L44</f>
        <v>0</v>
      </c>
      <c r="J37" s="31" t="str">
        <f>组合技!M44</f>
        <v>||eff_shouhuzhili|</v>
      </c>
      <c r="K37" s="31">
        <f>组合技!N44</f>
        <v>2</v>
      </c>
      <c r="L37" s="31">
        <f>组合技!O44</f>
        <v>0</v>
      </c>
      <c r="M37" s="31">
        <f>组合技!P44</f>
        <v>0</v>
      </c>
      <c r="N37" s="31" t="str">
        <f>组合技!Q44</f>
        <v>100063:100:2:0</v>
      </c>
      <c r="O37" s="31" t="str">
        <f>组合技!R44</f>
        <v/>
      </c>
      <c r="P37" s="31" t="str">
        <f>组合技!S44</f>
        <v>skill_07</v>
      </c>
      <c r="Q37" s="31"/>
      <c r="R37" s="31"/>
      <c r="S37" s="31">
        <f>组合技!V44</f>
        <v>0</v>
      </c>
      <c r="T37" s="31">
        <f>组合技!W44</f>
        <v>0</v>
      </c>
      <c r="U37" s="31">
        <f>组合技!X44</f>
        <v>0</v>
      </c>
      <c r="V37" s="31">
        <f>组合技!Y44</f>
        <v>0</v>
      </c>
      <c r="W37" s="31">
        <f>组合技!Z44</f>
        <v>0</v>
      </c>
      <c r="X37" s="31">
        <f>组合技!AA44</f>
        <v>1</v>
      </c>
      <c r="Y37" s="31">
        <f>组合技!AB44</f>
        <v>0</v>
      </c>
      <c r="Z37" s="31">
        <f>组合技!AC44</f>
        <v>0</v>
      </c>
      <c r="AA37" s="31" t="str">
        <f>组合技!AD44</f>
        <v>attackex</v>
      </c>
      <c r="AB37" s="31"/>
      <c r="AC37" s="31">
        <f>组合技!AF44</f>
        <v>14</v>
      </c>
      <c r="AD37" s="31">
        <f>组合技!AY44</f>
        <v>300002</v>
      </c>
      <c r="AE37" s="31">
        <f t="shared" si="1"/>
        <v>14</v>
      </c>
    </row>
    <row r="38" spans="1:31" x14ac:dyDescent="0.15">
      <c r="A38" s="31">
        <f>组合技!B45</f>
        <v>30000215</v>
      </c>
      <c r="B38" s="4" t="str">
        <f>组合技!E45</f>
        <v>组合·守护之力</v>
      </c>
      <c r="C38" s="4" t="str">
        <f>组合技!F45</f>
        <v>威力强大的组合技能。增加己方全体防御。</v>
      </c>
      <c r="D38" s="4">
        <f>VLOOKUP(组合技!G45,对应表!F:G,2,FALSE)</f>
        <v>2</v>
      </c>
      <c r="E38" s="4">
        <f>VLOOKUP(组合技!H45,对应表!J:K,2,FALSE)</f>
        <v>1</v>
      </c>
      <c r="F38" s="4">
        <f>VLOOKUP(组合技!I45,对应表!N:O,2,FALSE)</f>
        <v>9</v>
      </c>
      <c r="G38" s="4">
        <f>IF(组合技!J45="必中",2,1)</f>
        <v>2</v>
      </c>
      <c r="H38" s="31">
        <f>组合技!K45</f>
        <v>0</v>
      </c>
      <c r="I38" s="31">
        <f>组合技!L45</f>
        <v>0</v>
      </c>
      <c r="J38" s="31" t="str">
        <f>组合技!M45</f>
        <v>||eff_shouhuzhili|</v>
      </c>
      <c r="K38" s="31">
        <f>组合技!N45</f>
        <v>2</v>
      </c>
      <c r="L38" s="31">
        <f>组合技!O45</f>
        <v>0</v>
      </c>
      <c r="M38" s="31">
        <f>组合技!P45</f>
        <v>0</v>
      </c>
      <c r="N38" s="31" t="str">
        <f>组合技!Q45</f>
        <v>100064:100:2:0</v>
      </c>
      <c r="O38" s="31" t="str">
        <f>组合技!R45</f>
        <v/>
      </c>
      <c r="P38" s="31" t="str">
        <f>组合技!S45</f>
        <v>skill_07</v>
      </c>
      <c r="Q38" s="31"/>
      <c r="R38" s="31"/>
      <c r="S38" s="31">
        <f>组合技!V45</f>
        <v>0</v>
      </c>
      <c r="T38" s="31">
        <f>组合技!W45</f>
        <v>0</v>
      </c>
      <c r="U38" s="31">
        <f>组合技!X45</f>
        <v>0</v>
      </c>
      <c r="V38" s="31">
        <f>组合技!Y45</f>
        <v>0</v>
      </c>
      <c r="W38" s="31">
        <f>组合技!Z45</f>
        <v>0</v>
      </c>
      <c r="X38" s="31">
        <f>组合技!AA45</f>
        <v>1</v>
      </c>
      <c r="Y38" s="31">
        <f>组合技!AB45</f>
        <v>0</v>
      </c>
      <c r="Z38" s="31">
        <f>组合技!AC45</f>
        <v>0</v>
      </c>
      <c r="AA38" s="31" t="str">
        <f>组合技!AD45</f>
        <v>attackex</v>
      </c>
      <c r="AB38" s="31"/>
      <c r="AC38" s="31">
        <f>组合技!AF45</f>
        <v>15</v>
      </c>
      <c r="AD38" s="31">
        <f>组合技!AY45</f>
        <v>300002</v>
      </c>
      <c r="AE38" s="31">
        <f t="shared" si="1"/>
        <v>15</v>
      </c>
    </row>
    <row r="39" spans="1:31" x14ac:dyDescent="0.15">
      <c r="A39" s="31">
        <f>组合技!B46</f>
        <v>30000216</v>
      </c>
      <c r="B39" s="4" t="str">
        <f>组合技!E46</f>
        <v>组合·守护之力</v>
      </c>
      <c r="C39" s="4" t="str">
        <f>组合技!F46</f>
        <v>威力强大的组合技能。增加己方全体防御。</v>
      </c>
      <c r="D39" s="4">
        <f>VLOOKUP(组合技!G46,对应表!F:G,2,FALSE)</f>
        <v>2</v>
      </c>
      <c r="E39" s="4">
        <f>VLOOKUP(组合技!H46,对应表!J:K,2,FALSE)</f>
        <v>1</v>
      </c>
      <c r="F39" s="4">
        <f>VLOOKUP(组合技!I46,对应表!N:O,2,FALSE)</f>
        <v>9</v>
      </c>
      <c r="G39" s="4">
        <f>IF(组合技!J46="必中",2,1)</f>
        <v>2</v>
      </c>
      <c r="H39" s="31">
        <f>组合技!K46</f>
        <v>0</v>
      </c>
      <c r="I39" s="31">
        <f>组合技!L46</f>
        <v>0</v>
      </c>
      <c r="J39" s="31" t="str">
        <f>组合技!M46</f>
        <v>||eff_shouhuzhili|</v>
      </c>
      <c r="K39" s="31">
        <f>组合技!N46</f>
        <v>2</v>
      </c>
      <c r="L39" s="31">
        <f>组合技!O46</f>
        <v>0</v>
      </c>
      <c r="M39" s="31">
        <f>组合技!P46</f>
        <v>0</v>
      </c>
      <c r="N39" s="31" t="str">
        <f>组合技!Q46</f>
        <v>100065:100:2:0</v>
      </c>
      <c r="O39" s="31" t="str">
        <f>组合技!R46</f>
        <v/>
      </c>
      <c r="P39" s="31" t="str">
        <f>组合技!S46</f>
        <v>skill_07</v>
      </c>
      <c r="Q39" s="31"/>
      <c r="R39" s="31"/>
      <c r="S39" s="31">
        <f>组合技!V46</f>
        <v>0</v>
      </c>
      <c r="T39" s="31">
        <f>组合技!W46</f>
        <v>0</v>
      </c>
      <c r="U39" s="31">
        <f>组合技!X46</f>
        <v>0</v>
      </c>
      <c r="V39" s="31">
        <f>组合技!Y46</f>
        <v>0</v>
      </c>
      <c r="W39" s="31">
        <f>组合技!Z46</f>
        <v>0</v>
      </c>
      <c r="X39" s="31">
        <f>组合技!AA46</f>
        <v>1</v>
      </c>
      <c r="Y39" s="31">
        <f>组合技!AB46</f>
        <v>0</v>
      </c>
      <c r="Z39" s="31">
        <f>组合技!AC46</f>
        <v>0</v>
      </c>
      <c r="AA39" s="31" t="str">
        <f>组合技!AD46</f>
        <v>attackex</v>
      </c>
      <c r="AB39" s="31"/>
      <c r="AC39" s="31">
        <f>组合技!AF46</f>
        <v>16</v>
      </c>
      <c r="AD39" s="31">
        <f>组合技!AY46</f>
        <v>300002</v>
      </c>
      <c r="AE39" s="31">
        <f t="shared" si="1"/>
        <v>16</v>
      </c>
    </row>
    <row r="40" spans="1:31" x14ac:dyDescent="0.15">
      <c r="A40" s="31">
        <f>组合技!B47</f>
        <v>30000217</v>
      </c>
      <c r="B40" s="4" t="str">
        <f>组合技!E47</f>
        <v>组合·守护之力</v>
      </c>
      <c r="C40" s="4" t="str">
        <f>组合技!F47</f>
        <v>威力强大的组合技能。增加己方全体防御。</v>
      </c>
      <c r="D40" s="4">
        <f>VLOOKUP(组合技!G47,对应表!F:G,2,FALSE)</f>
        <v>2</v>
      </c>
      <c r="E40" s="4">
        <f>VLOOKUP(组合技!H47,对应表!J:K,2,FALSE)</f>
        <v>1</v>
      </c>
      <c r="F40" s="4">
        <f>VLOOKUP(组合技!I47,对应表!N:O,2,FALSE)</f>
        <v>9</v>
      </c>
      <c r="G40" s="4">
        <f>IF(组合技!J47="必中",2,1)</f>
        <v>2</v>
      </c>
      <c r="H40" s="31">
        <f>组合技!K47</f>
        <v>0</v>
      </c>
      <c r="I40" s="31">
        <f>组合技!L47</f>
        <v>0</v>
      </c>
      <c r="J40" s="31" t="str">
        <f>组合技!M47</f>
        <v>||eff_shouhuzhili|</v>
      </c>
      <c r="K40" s="31">
        <f>组合技!N47</f>
        <v>2</v>
      </c>
      <c r="L40" s="31">
        <f>组合技!O47</f>
        <v>0</v>
      </c>
      <c r="M40" s="31">
        <f>组合技!P47</f>
        <v>0</v>
      </c>
      <c r="N40" s="31" t="str">
        <f>组合技!Q47</f>
        <v>100066:100:2:0</v>
      </c>
      <c r="O40" s="31" t="str">
        <f>组合技!R47</f>
        <v/>
      </c>
      <c r="P40" s="31" t="str">
        <f>组合技!S47</f>
        <v>skill_07</v>
      </c>
      <c r="Q40" s="31"/>
      <c r="R40" s="31"/>
      <c r="S40" s="31">
        <f>组合技!V47</f>
        <v>0</v>
      </c>
      <c r="T40" s="31">
        <f>组合技!W47</f>
        <v>0</v>
      </c>
      <c r="U40" s="31">
        <f>组合技!X47</f>
        <v>0</v>
      </c>
      <c r="V40" s="31">
        <f>组合技!Y47</f>
        <v>0</v>
      </c>
      <c r="W40" s="31">
        <f>组合技!Z47</f>
        <v>0</v>
      </c>
      <c r="X40" s="31">
        <f>组合技!AA47</f>
        <v>1</v>
      </c>
      <c r="Y40" s="31">
        <f>组合技!AB47</f>
        <v>0</v>
      </c>
      <c r="Z40" s="31">
        <f>组合技!AC47</f>
        <v>0</v>
      </c>
      <c r="AA40" s="31" t="str">
        <f>组合技!AD47</f>
        <v>attackex</v>
      </c>
      <c r="AB40" s="31"/>
      <c r="AC40" s="31">
        <f>组合技!AF47</f>
        <v>17</v>
      </c>
      <c r="AD40" s="31">
        <f>组合技!AY47</f>
        <v>300002</v>
      </c>
      <c r="AE40" s="31">
        <f t="shared" si="1"/>
        <v>17</v>
      </c>
    </row>
    <row r="41" spans="1:31" x14ac:dyDescent="0.15">
      <c r="A41" s="31">
        <f>组合技!B48</f>
        <v>30000218</v>
      </c>
      <c r="B41" s="4" t="str">
        <f>组合技!E48</f>
        <v>组合·守护之力</v>
      </c>
      <c r="C41" s="4" t="str">
        <f>组合技!F48</f>
        <v>威力强大的组合技能。增加己方全体防御。</v>
      </c>
      <c r="D41" s="4">
        <f>VLOOKUP(组合技!G48,对应表!F:G,2,FALSE)</f>
        <v>2</v>
      </c>
      <c r="E41" s="4">
        <f>VLOOKUP(组合技!H48,对应表!J:K,2,FALSE)</f>
        <v>1</v>
      </c>
      <c r="F41" s="4">
        <f>VLOOKUP(组合技!I48,对应表!N:O,2,FALSE)</f>
        <v>9</v>
      </c>
      <c r="G41" s="4">
        <f>IF(组合技!J48="必中",2,1)</f>
        <v>2</v>
      </c>
      <c r="H41" s="31">
        <f>组合技!K48</f>
        <v>0</v>
      </c>
      <c r="I41" s="31">
        <f>组合技!L48</f>
        <v>0</v>
      </c>
      <c r="J41" s="31" t="str">
        <f>组合技!M48</f>
        <v>||eff_shouhuzhili|</v>
      </c>
      <c r="K41" s="31">
        <f>组合技!N48</f>
        <v>2</v>
      </c>
      <c r="L41" s="31">
        <f>组合技!O48</f>
        <v>0</v>
      </c>
      <c r="M41" s="31">
        <f>组合技!P48</f>
        <v>0</v>
      </c>
      <c r="N41" s="31" t="str">
        <f>组合技!Q48</f>
        <v>100067:100:2:0</v>
      </c>
      <c r="O41" s="31" t="str">
        <f>组合技!R48</f>
        <v/>
      </c>
      <c r="P41" s="31" t="str">
        <f>组合技!S48</f>
        <v>skill_07</v>
      </c>
      <c r="Q41" s="31"/>
      <c r="R41" s="31"/>
      <c r="S41" s="31">
        <f>组合技!V48</f>
        <v>0</v>
      </c>
      <c r="T41" s="31">
        <f>组合技!W48</f>
        <v>0</v>
      </c>
      <c r="U41" s="31">
        <f>组合技!X48</f>
        <v>0</v>
      </c>
      <c r="V41" s="31">
        <f>组合技!Y48</f>
        <v>0</v>
      </c>
      <c r="W41" s="31">
        <f>组合技!Z48</f>
        <v>0</v>
      </c>
      <c r="X41" s="31">
        <f>组合技!AA48</f>
        <v>1</v>
      </c>
      <c r="Y41" s="31">
        <f>组合技!AB48</f>
        <v>0</v>
      </c>
      <c r="Z41" s="31">
        <f>组合技!AC48</f>
        <v>0</v>
      </c>
      <c r="AA41" s="31" t="str">
        <f>组合技!AD48</f>
        <v>attackex</v>
      </c>
      <c r="AB41" s="31"/>
      <c r="AC41" s="31">
        <f>组合技!AF48</f>
        <v>18</v>
      </c>
      <c r="AD41" s="31">
        <f>组合技!AY48</f>
        <v>300002</v>
      </c>
      <c r="AE41" s="31">
        <f t="shared" si="1"/>
        <v>18</v>
      </c>
    </row>
    <row r="42" spans="1:31" x14ac:dyDescent="0.15">
      <c r="A42" s="31">
        <f>组合技!B49</f>
        <v>30000219</v>
      </c>
      <c r="B42" s="4" t="str">
        <f>组合技!E49</f>
        <v>组合·守护之力</v>
      </c>
      <c r="C42" s="4" t="str">
        <f>组合技!F49</f>
        <v>威力强大的组合技能。增加己方全体防御。</v>
      </c>
      <c r="D42" s="4">
        <f>VLOOKUP(组合技!G49,对应表!F:G,2,FALSE)</f>
        <v>2</v>
      </c>
      <c r="E42" s="4">
        <f>VLOOKUP(组合技!H49,对应表!J:K,2,FALSE)</f>
        <v>1</v>
      </c>
      <c r="F42" s="4">
        <f>VLOOKUP(组合技!I49,对应表!N:O,2,FALSE)</f>
        <v>9</v>
      </c>
      <c r="G42" s="4">
        <f>IF(组合技!J49="必中",2,1)</f>
        <v>2</v>
      </c>
      <c r="H42" s="31">
        <f>组合技!K49</f>
        <v>0</v>
      </c>
      <c r="I42" s="31">
        <f>组合技!L49</f>
        <v>0</v>
      </c>
      <c r="J42" s="31" t="str">
        <f>组合技!M49</f>
        <v>||eff_shouhuzhili|</v>
      </c>
      <c r="K42" s="31">
        <f>组合技!N49</f>
        <v>2</v>
      </c>
      <c r="L42" s="31">
        <f>组合技!O49</f>
        <v>0</v>
      </c>
      <c r="M42" s="31">
        <f>组合技!P49</f>
        <v>0</v>
      </c>
      <c r="N42" s="31" t="str">
        <f>组合技!Q49</f>
        <v>100068:100:2:0</v>
      </c>
      <c r="O42" s="31" t="str">
        <f>组合技!R49</f>
        <v/>
      </c>
      <c r="P42" s="31" t="str">
        <f>组合技!S49</f>
        <v>skill_07</v>
      </c>
      <c r="Q42" s="31"/>
      <c r="R42" s="31"/>
      <c r="S42" s="31">
        <f>组合技!V49</f>
        <v>0</v>
      </c>
      <c r="T42" s="31">
        <f>组合技!W49</f>
        <v>0</v>
      </c>
      <c r="U42" s="31">
        <f>组合技!X49</f>
        <v>0</v>
      </c>
      <c r="V42" s="31">
        <f>组合技!Y49</f>
        <v>0</v>
      </c>
      <c r="W42" s="31">
        <f>组合技!Z49</f>
        <v>0</v>
      </c>
      <c r="X42" s="31">
        <f>组合技!AA49</f>
        <v>1</v>
      </c>
      <c r="Y42" s="31">
        <f>组合技!AB49</f>
        <v>0</v>
      </c>
      <c r="Z42" s="31">
        <f>组合技!AC49</f>
        <v>0</v>
      </c>
      <c r="AA42" s="31" t="str">
        <f>组合技!AD49</f>
        <v>attackex</v>
      </c>
      <c r="AB42" s="31"/>
      <c r="AC42" s="31">
        <f>组合技!AF49</f>
        <v>19</v>
      </c>
      <c r="AD42" s="31">
        <f>组合技!AY49</f>
        <v>300002</v>
      </c>
      <c r="AE42" s="31">
        <f t="shared" si="1"/>
        <v>19</v>
      </c>
    </row>
    <row r="43" spans="1:31" x14ac:dyDescent="0.15">
      <c r="A43" s="31">
        <f>组合技!B50</f>
        <v>30000220</v>
      </c>
      <c r="B43" s="4" t="str">
        <f>组合技!E50</f>
        <v>组合·守护之力</v>
      </c>
      <c r="C43" s="4" t="str">
        <f>组合技!F50</f>
        <v>威力强大的组合技能。增加己方全体防御。</v>
      </c>
      <c r="D43" s="4">
        <f>VLOOKUP(组合技!G50,对应表!F:G,2,FALSE)</f>
        <v>2</v>
      </c>
      <c r="E43" s="4">
        <f>VLOOKUP(组合技!H50,对应表!J:K,2,FALSE)</f>
        <v>1</v>
      </c>
      <c r="F43" s="4">
        <f>VLOOKUP(组合技!I50,对应表!N:O,2,FALSE)</f>
        <v>9</v>
      </c>
      <c r="G43" s="4">
        <f>IF(组合技!J50="必中",2,1)</f>
        <v>2</v>
      </c>
      <c r="H43" s="31">
        <f>组合技!K50</f>
        <v>0</v>
      </c>
      <c r="I43" s="31">
        <f>组合技!L50</f>
        <v>0</v>
      </c>
      <c r="J43" s="31" t="str">
        <f>组合技!M50</f>
        <v>||eff_shouhuzhili|</v>
      </c>
      <c r="K43" s="31">
        <f>组合技!N50</f>
        <v>2</v>
      </c>
      <c r="L43" s="31">
        <f>组合技!O50</f>
        <v>0</v>
      </c>
      <c r="M43" s="31">
        <f>组合技!P50</f>
        <v>0</v>
      </c>
      <c r="N43" s="31" t="str">
        <f>组合技!Q50</f>
        <v>100069:100:2:0</v>
      </c>
      <c r="O43" s="31" t="str">
        <f>组合技!R50</f>
        <v/>
      </c>
      <c r="P43" s="31" t="str">
        <f>组合技!S50</f>
        <v>skill_07</v>
      </c>
      <c r="Q43" s="31"/>
      <c r="R43" s="31"/>
      <c r="S43" s="31">
        <f>组合技!V50</f>
        <v>0</v>
      </c>
      <c r="T43" s="31">
        <f>组合技!W50</f>
        <v>0</v>
      </c>
      <c r="U43" s="31">
        <f>组合技!X50</f>
        <v>0</v>
      </c>
      <c r="V43" s="31">
        <f>组合技!Y50</f>
        <v>0</v>
      </c>
      <c r="W43" s="31">
        <f>组合技!Z50</f>
        <v>0</v>
      </c>
      <c r="X43" s="31">
        <f>组合技!AA50</f>
        <v>1</v>
      </c>
      <c r="Y43" s="31">
        <f>组合技!AB50</f>
        <v>0</v>
      </c>
      <c r="Z43" s="31">
        <f>组合技!AC50</f>
        <v>0</v>
      </c>
      <c r="AA43" s="31" t="str">
        <f>组合技!AD50</f>
        <v>attackex</v>
      </c>
      <c r="AB43" s="31"/>
      <c r="AC43" s="31">
        <f>组合技!AF50</f>
        <v>20</v>
      </c>
      <c r="AD43" s="31">
        <f>组合技!AY50</f>
        <v>300002</v>
      </c>
      <c r="AE43" s="31">
        <f t="shared" si="1"/>
        <v>20</v>
      </c>
    </row>
    <row r="44" spans="1:31" x14ac:dyDescent="0.15">
      <c r="A44" s="31">
        <f>组合技!B51</f>
        <v>30000301</v>
      </c>
      <c r="B44" s="4" t="str">
        <f>组合技!E51</f>
        <v>组合·死神之怒</v>
      </c>
      <c r="C44" s="4" t="str">
        <f>组合技!F51</f>
        <v>威力强大的组合技能。对敌方全体造成伤害。</v>
      </c>
      <c r="D44" s="4">
        <f>VLOOKUP(组合技!G51,对应表!F:G,2,FALSE)</f>
        <v>1</v>
      </c>
      <c r="E44" s="4">
        <f>VLOOKUP(组合技!H51,对应表!J:K,2,FALSE)</f>
        <v>1</v>
      </c>
      <c r="F44" s="4">
        <f>VLOOKUP(组合技!I51,对应表!N:O,2,FALSE)</f>
        <v>9</v>
      </c>
      <c r="G44" s="4">
        <f>IF(组合技!J51="必中",2,1)</f>
        <v>1</v>
      </c>
      <c r="H44" s="31">
        <f>组合技!K51</f>
        <v>200</v>
      </c>
      <c r="I44" s="31">
        <f>组合技!L51</f>
        <v>200</v>
      </c>
      <c r="J44" s="31" t="str">
        <f>组合技!M51</f>
        <v>||eff_sishenzhinu|</v>
      </c>
      <c r="K44" s="31">
        <f>组合技!N51</f>
        <v>3</v>
      </c>
      <c r="L44" s="31">
        <f>组合技!O51</f>
        <v>0</v>
      </c>
      <c r="M44" s="31">
        <f>组合技!P51</f>
        <v>0</v>
      </c>
      <c r="N44" s="31" t="str">
        <f>组合技!Q51</f>
        <v/>
      </c>
      <c r="O44" s="31" t="str">
        <f>组合技!R51</f>
        <v/>
      </c>
      <c r="P44" s="31" t="str">
        <f>组合技!S51</f>
        <v>skill_02</v>
      </c>
      <c r="Q44" s="31"/>
      <c r="R44" s="31"/>
      <c r="S44" s="31">
        <f>组合技!V51</f>
        <v>0</v>
      </c>
      <c r="T44" s="31">
        <f>组合技!W51</f>
        <v>100</v>
      </c>
      <c r="U44" s="31">
        <f>组合技!X51</f>
        <v>0</v>
      </c>
      <c r="V44" s="31">
        <f>组合技!Y51</f>
        <v>0</v>
      </c>
      <c r="W44" s="31">
        <f>组合技!Z51</f>
        <v>0</v>
      </c>
      <c r="X44" s="31">
        <f>组合技!AA51</f>
        <v>1</v>
      </c>
      <c r="Y44" s="31">
        <f>组合技!AB51</f>
        <v>0</v>
      </c>
      <c r="Z44" s="31">
        <f>组合技!AC51</f>
        <v>0</v>
      </c>
      <c r="AA44" s="31" t="str">
        <f>组合技!AD51</f>
        <v>attackex</v>
      </c>
      <c r="AB44" s="31"/>
      <c r="AC44" s="31">
        <f>组合技!AF51</f>
        <v>1</v>
      </c>
      <c r="AD44" s="31">
        <f>组合技!AY51</f>
        <v>300003</v>
      </c>
      <c r="AE44" s="31">
        <f t="shared" si="1"/>
        <v>1</v>
      </c>
    </row>
    <row r="45" spans="1:31" x14ac:dyDescent="0.15">
      <c r="A45" s="31">
        <f>组合技!B52</f>
        <v>30000302</v>
      </c>
      <c r="B45" s="4" t="str">
        <f>组合技!E52</f>
        <v>组合·死神之怒</v>
      </c>
      <c r="C45" s="4" t="str">
        <f>组合技!F52</f>
        <v>威力强大的组合技能。对敌方全体造成伤害。</v>
      </c>
      <c r="D45" s="4">
        <f>VLOOKUP(组合技!G52,对应表!F:G,2,FALSE)</f>
        <v>1</v>
      </c>
      <c r="E45" s="4">
        <f>VLOOKUP(组合技!H52,对应表!J:K,2,FALSE)</f>
        <v>1</v>
      </c>
      <c r="F45" s="4">
        <f>VLOOKUP(组合技!I52,对应表!N:O,2,FALSE)</f>
        <v>9</v>
      </c>
      <c r="G45" s="4">
        <f>IF(组合技!J52="必中",2,1)</f>
        <v>1</v>
      </c>
      <c r="H45" s="31">
        <f>组合技!K52</f>
        <v>200</v>
      </c>
      <c r="I45" s="31">
        <f>组合技!L52</f>
        <v>200</v>
      </c>
      <c r="J45" s="31" t="str">
        <f>组合技!M52</f>
        <v>||eff_sishenzhinu|</v>
      </c>
      <c r="K45" s="31">
        <f>组合技!N52</f>
        <v>3</v>
      </c>
      <c r="L45" s="31">
        <f>组合技!O52</f>
        <v>0</v>
      </c>
      <c r="M45" s="31">
        <f>组合技!P52</f>
        <v>0</v>
      </c>
      <c r="N45" s="31" t="str">
        <f>组合技!Q52</f>
        <v/>
      </c>
      <c r="O45" s="31" t="str">
        <f>组合技!R52</f>
        <v/>
      </c>
      <c r="P45" s="31" t="str">
        <f>组合技!S52</f>
        <v>skill_02</v>
      </c>
      <c r="Q45" s="31"/>
      <c r="R45" s="31"/>
      <c r="S45" s="31">
        <f>组合技!V52</f>
        <v>0</v>
      </c>
      <c r="T45" s="31">
        <f>组合技!W52</f>
        <v>100</v>
      </c>
      <c r="U45" s="31">
        <f>组合技!X52</f>
        <v>0</v>
      </c>
      <c r="V45" s="31">
        <f>组合技!Y52</f>
        <v>0</v>
      </c>
      <c r="W45" s="31">
        <f>组合技!Z52</f>
        <v>0</v>
      </c>
      <c r="X45" s="31">
        <f>组合技!AA52</f>
        <v>1</v>
      </c>
      <c r="Y45" s="31">
        <f>组合技!AB52</f>
        <v>0</v>
      </c>
      <c r="Z45" s="31">
        <f>组合技!AC52</f>
        <v>0</v>
      </c>
      <c r="AA45" s="31" t="str">
        <f>组合技!AD52</f>
        <v>attackex</v>
      </c>
      <c r="AB45" s="31"/>
      <c r="AC45" s="31">
        <f>组合技!AF52</f>
        <v>2</v>
      </c>
      <c r="AD45" s="31">
        <f>组合技!AY52</f>
        <v>300003</v>
      </c>
      <c r="AE45" s="31">
        <f t="shared" si="1"/>
        <v>2</v>
      </c>
    </row>
    <row r="46" spans="1:31" x14ac:dyDescent="0.15">
      <c r="A46" s="31">
        <f>组合技!B53</f>
        <v>30000303</v>
      </c>
      <c r="B46" s="4" t="str">
        <f>组合技!E53</f>
        <v>组合·死神之怒</v>
      </c>
      <c r="C46" s="4" t="str">
        <f>组合技!F53</f>
        <v>威力强大的组合技能。对敌方全体造成伤害。</v>
      </c>
      <c r="D46" s="4">
        <f>VLOOKUP(组合技!G53,对应表!F:G,2,FALSE)</f>
        <v>1</v>
      </c>
      <c r="E46" s="4">
        <f>VLOOKUP(组合技!H53,对应表!J:K,2,FALSE)</f>
        <v>1</v>
      </c>
      <c r="F46" s="4">
        <f>VLOOKUP(组合技!I53,对应表!N:O,2,FALSE)</f>
        <v>9</v>
      </c>
      <c r="G46" s="4">
        <f>IF(组合技!J53="必中",2,1)</f>
        <v>1</v>
      </c>
      <c r="H46" s="31">
        <f>组合技!K53</f>
        <v>200</v>
      </c>
      <c r="I46" s="31">
        <f>组合技!L53</f>
        <v>200</v>
      </c>
      <c r="J46" s="31" t="str">
        <f>组合技!M53</f>
        <v>||eff_sishenzhinu|</v>
      </c>
      <c r="K46" s="31">
        <f>组合技!N53</f>
        <v>3</v>
      </c>
      <c r="L46" s="31">
        <f>组合技!O53</f>
        <v>0</v>
      </c>
      <c r="M46" s="31">
        <f>组合技!P53</f>
        <v>0</v>
      </c>
      <c r="N46" s="31" t="str">
        <f>组合技!Q53</f>
        <v/>
      </c>
      <c r="O46" s="31" t="str">
        <f>组合技!R53</f>
        <v/>
      </c>
      <c r="P46" s="31" t="str">
        <f>组合技!S53</f>
        <v>skill_02</v>
      </c>
      <c r="Q46" s="31"/>
      <c r="R46" s="31"/>
      <c r="S46" s="31">
        <f>组合技!V53</f>
        <v>0</v>
      </c>
      <c r="T46" s="31">
        <f>组合技!W53</f>
        <v>100</v>
      </c>
      <c r="U46" s="31">
        <f>组合技!X53</f>
        <v>0</v>
      </c>
      <c r="V46" s="31">
        <f>组合技!Y53</f>
        <v>0</v>
      </c>
      <c r="W46" s="31">
        <f>组合技!Z53</f>
        <v>0</v>
      </c>
      <c r="X46" s="31">
        <f>组合技!AA53</f>
        <v>1</v>
      </c>
      <c r="Y46" s="31">
        <f>组合技!AB53</f>
        <v>0</v>
      </c>
      <c r="Z46" s="31">
        <f>组合技!AC53</f>
        <v>0</v>
      </c>
      <c r="AA46" s="31" t="str">
        <f>组合技!AD53</f>
        <v>attackex</v>
      </c>
      <c r="AB46" s="31"/>
      <c r="AC46" s="31">
        <f>组合技!AF53</f>
        <v>3</v>
      </c>
      <c r="AD46" s="31">
        <f>组合技!AY53</f>
        <v>300003</v>
      </c>
      <c r="AE46" s="31">
        <f t="shared" si="1"/>
        <v>3</v>
      </c>
    </row>
    <row r="47" spans="1:31" x14ac:dyDescent="0.15">
      <c r="A47" s="31">
        <f>组合技!B54</f>
        <v>30000304</v>
      </c>
      <c r="B47" s="4" t="str">
        <f>组合技!E54</f>
        <v>组合·死神之怒</v>
      </c>
      <c r="C47" s="4" t="str">
        <f>组合技!F54</f>
        <v>威力强大的组合技能。对敌方全体造成伤害。</v>
      </c>
      <c r="D47" s="4">
        <f>VLOOKUP(组合技!G54,对应表!F:G,2,FALSE)</f>
        <v>1</v>
      </c>
      <c r="E47" s="4">
        <f>VLOOKUP(组合技!H54,对应表!J:K,2,FALSE)</f>
        <v>1</v>
      </c>
      <c r="F47" s="4">
        <f>VLOOKUP(组合技!I54,对应表!N:O,2,FALSE)</f>
        <v>9</v>
      </c>
      <c r="G47" s="4">
        <f>IF(组合技!J54="必中",2,1)</f>
        <v>1</v>
      </c>
      <c r="H47" s="31">
        <f>组合技!K54</f>
        <v>200</v>
      </c>
      <c r="I47" s="31">
        <f>组合技!L54</f>
        <v>200</v>
      </c>
      <c r="J47" s="31" t="str">
        <f>组合技!M54</f>
        <v>||eff_sishenzhinu|</v>
      </c>
      <c r="K47" s="31">
        <f>组合技!N54</f>
        <v>3</v>
      </c>
      <c r="L47" s="31">
        <f>组合技!O54</f>
        <v>0</v>
      </c>
      <c r="M47" s="31">
        <f>组合技!P54</f>
        <v>0</v>
      </c>
      <c r="N47" s="31" t="str">
        <f>组合技!Q54</f>
        <v/>
      </c>
      <c r="O47" s="31" t="str">
        <f>组合技!R54</f>
        <v/>
      </c>
      <c r="P47" s="31" t="str">
        <f>组合技!S54</f>
        <v>skill_02</v>
      </c>
      <c r="Q47" s="31"/>
      <c r="R47" s="31"/>
      <c r="S47" s="31">
        <f>组合技!V54</f>
        <v>0</v>
      </c>
      <c r="T47" s="31">
        <f>组合技!W54</f>
        <v>100</v>
      </c>
      <c r="U47" s="31">
        <f>组合技!X54</f>
        <v>0</v>
      </c>
      <c r="V47" s="31">
        <f>组合技!Y54</f>
        <v>0</v>
      </c>
      <c r="W47" s="31">
        <f>组合技!Z54</f>
        <v>0</v>
      </c>
      <c r="X47" s="31">
        <f>组合技!AA54</f>
        <v>1</v>
      </c>
      <c r="Y47" s="31">
        <f>组合技!AB54</f>
        <v>0</v>
      </c>
      <c r="Z47" s="31">
        <f>组合技!AC54</f>
        <v>0</v>
      </c>
      <c r="AA47" s="31" t="str">
        <f>组合技!AD54</f>
        <v>attackex</v>
      </c>
      <c r="AB47" s="31"/>
      <c r="AC47" s="31">
        <f>组合技!AF54</f>
        <v>4</v>
      </c>
      <c r="AD47" s="31">
        <f>组合技!AY54</f>
        <v>300003</v>
      </c>
      <c r="AE47" s="31">
        <f t="shared" si="1"/>
        <v>4</v>
      </c>
    </row>
    <row r="48" spans="1:31" x14ac:dyDescent="0.15">
      <c r="A48" s="31">
        <f>组合技!B55</f>
        <v>30000305</v>
      </c>
      <c r="B48" s="4" t="str">
        <f>组合技!E55</f>
        <v>组合·死神之怒</v>
      </c>
      <c r="C48" s="4" t="str">
        <f>组合技!F55</f>
        <v>威力强大的组合技能。对敌方全体造成伤害。</v>
      </c>
      <c r="D48" s="4">
        <f>VLOOKUP(组合技!G55,对应表!F:G,2,FALSE)</f>
        <v>1</v>
      </c>
      <c r="E48" s="4">
        <f>VLOOKUP(组合技!H55,对应表!J:K,2,FALSE)</f>
        <v>1</v>
      </c>
      <c r="F48" s="4">
        <f>VLOOKUP(组合技!I55,对应表!N:O,2,FALSE)</f>
        <v>9</v>
      </c>
      <c r="G48" s="4">
        <f>IF(组合技!J55="必中",2,1)</f>
        <v>1</v>
      </c>
      <c r="H48" s="31">
        <f>组合技!K55</f>
        <v>200</v>
      </c>
      <c r="I48" s="31">
        <f>组合技!L55</f>
        <v>200</v>
      </c>
      <c r="J48" s="31" t="str">
        <f>组合技!M55</f>
        <v>||eff_sishenzhinu|</v>
      </c>
      <c r="K48" s="31">
        <f>组合技!N55</f>
        <v>3</v>
      </c>
      <c r="L48" s="31">
        <f>组合技!O55</f>
        <v>0</v>
      </c>
      <c r="M48" s="31">
        <f>组合技!P55</f>
        <v>0</v>
      </c>
      <c r="N48" s="31" t="str">
        <f>组合技!Q55</f>
        <v/>
      </c>
      <c r="O48" s="31" t="str">
        <f>组合技!R55</f>
        <v/>
      </c>
      <c r="P48" s="31" t="str">
        <f>组合技!S55</f>
        <v>skill_02</v>
      </c>
      <c r="Q48" s="31"/>
      <c r="R48" s="31"/>
      <c r="S48" s="31">
        <f>组合技!V55</f>
        <v>0</v>
      </c>
      <c r="T48" s="31">
        <f>组合技!W55</f>
        <v>100</v>
      </c>
      <c r="U48" s="31">
        <f>组合技!X55</f>
        <v>0</v>
      </c>
      <c r="V48" s="31">
        <f>组合技!Y55</f>
        <v>0</v>
      </c>
      <c r="W48" s="31">
        <f>组合技!Z55</f>
        <v>0</v>
      </c>
      <c r="X48" s="31">
        <f>组合技!AA55</f>
        <v>1</v>
      </c>
      <c r="Y48" s="31">
        <f>组合技!AB55</f>
        <v>0</v>
      </c>
      <c r="Z48" s="31">
        <f>组合技!AC55</f>
        <v>0</v>
      </c>
      <c r="AA48" s="31" t="str">
        <f>组合技!AD55</f>
        <v>attackex</v>
      </c>
      <c r="AB48" s="31"/>
      <c r="AC48" s="31">
        <f>组合技!AF55</f>
        <v>5</v>
      </c>
      <c r="AD48" s="31">
        <f>组合技!AY55</f>
        <v>300003</v>
      </c>
      <c r="AE48" s="31">
        <f t="shared" si="1"/>
        <v>5</v>
      </c>
    </row>
    <row r="49" spans="1:31" x14ac:dyDescent="0.15">
      <c r="A49" s="31">
        <f>组合技!B56</f>
        <v>30000306</v>
      </c>
      <c r="B49" s="4" t="str">
        <f>组合技!E56</f>
        <v>组合·死神之怒</v>
      </c>
      <c r="C49" s="4" t="str">
        <f>组合技!F56</f>
        <v>威力强大的组合技能。对敌方全体造成伤害。</v>
      </c>
      <c r="D49" s="4">
        <f>VLOOKUP(组合技!G56,对应表!F:G,2,FALSE)</f>
        <v>1</v>
      </c>
      <c r="E49" s="4">
        <f>VLOOKUP(组合技!H56,对应表!J:K,2,FALSE)</f>
        <v>1</v>
      </c>
      <c r="F49" s="4">
        <f>VLOOKUP(组合技!I56,对应表!N:O,2,FALSE)</f>
        <v>9</v>
      </c>
      <c r="G49" s="4">
        <f>IF(组合技!J56="必中",2,1)</f>
        <v>1</v>
      </c>
      <c r="H49" s="31">
        <f>组合技!K56</f>
        <v>200</v>
      </c>
      <c r="I49" s="31">
        <f>组合技!L56</f>
        <v>200</v>
      </c>
      <c r="J49" s="31" t="str">
        <f>组合技!M56</f>
        <v>||eff_sishenzhinu|</v>
      </c>
      <c r="K49" s="31">
        <f>组合技!N56</f>
        <v>3</v>
      </c>
      <c r="L49" s="31">
        <f>组合技!O56</f>
        <v>0</v>
      </c>
      <c r="M49" s="31">
        <f>组合技!P56</f>
        <v>0</v>
      </c>
      <c r="N49" s="31" t="str">
        <f>组合技!Q56</f>
        <v/>
      </c>
      <c r="O49" s="31" t="str">
        <f>组合技!R56</f>
        <v/>
      </c>
      <c r="P49" s="31" t="str">
        <f>组合技!S56</f>
        <v>skill_02</v>
      </c>
      <c r="Q49" s="31"/>
      <c r="R49" s="31"/>
      <c r="S49" s="31">
        <f>组合技!V56</f>
        <v>0</v>
      </c>
      <c r="T49" s="31">
        <f>组合技!W56</f>
        <v>100</v>
      </c>
      <c r="U49" s="31">
        <f>组合技!X56</f>
        <v>0</v>
      </c>
      <c r="V49" s="31">
        <f>组合技!Y56</f>
        <v>0</v>
      </c>
      <c r="W49" s="31">
        <f>组合技!Z56</f>
        <v>0</v>
      </c>
      <c r="X49" s="31">
        <f>组合技!AA56</f>
        <v>1</v>
      </c>
      <c r="Y49" s="31">
        <f>组合技!AB56</f>
        <v>0</v>
      </c>
      <c r="Z49" s="31">
        <f>组合技!AC56</f>
        <v>0</v>
      </c>
      <c r="AA49" s="31" t="str">
        <f>组合技!AD56</f>
        <v>attackex</v>
      </c>
      <c r="AB49" s="31"/>
      <c r="AC49" s="31">
        <f>组合技!AF56</f>
        <v>6</v>
      </c>
      <c r="AD49" s="31">
        <f>组合技!AY56</f>
        <v>300003</v>
      </c>
      <c r="AE49" s="31">
        <f t="shared" si="1"/>
        <v>6</v>
      </c>
    </row>
    <row r="50" spans="1:31" x14ac:dyDescent="0.15">
      <c r="A50" s="31">
        <f>组合技!B57</f>
        <v>30000307</v>
      </c>
      <c r="B50" s="4" t="str">
        <f>组合技!E57</f>
        <v>组合·死神之怒</v>
      </c>
      <c r="C50" s="4" t="str">
        <f>组合技!F57</f>
        <v>威力强大的组合技能。对敌方全体造成伤害。</v>
      </c>
      <c r="D50" s="4">
        <f>VLOOKUP(组合技!G57,对应表!F:G,2,FALSE)</f>
        <v>1</v>
      </c>
      <c r="E50" s="4">
        <f>VLOOKUP(组合技!H57,对应表!J:K,2,FALSE)</f>
        <v>1</v>
      </c>
      <c r="F50" s="4">
        <f>VLOOKUP(组合技!I57,对应表!N:O,2,FALSE)</f>
        <v>9</v>
      </c>
      <c r="G50" s="4">
        <f>IF(组合技!J57="必中",2,1)</f>
        <v>1</v>
      </c>
      <c r="H50" s="31">
        <f>组合技!K57</f>
        <v>200</v>
      </c>
      <c r="I50" s="31">
        <f>组合技!L57</f>
        <v>200</v>
      </c>
      <c r="J50" s="31" t="str">
        <f>组合技!M57</f>
        <v>||eff_sishenzhinu|</v>
      </c>
      <c r="K50" s="31">
        <f>组合技!N57</f>
        <v>3</v>
      </c>
      <c r="L50" s="31">
        <f>组合技!O57</f>
        <v>0</v>
      </c>
      <c r="M50" s="31">
        <f>组合技!P57</f>
        <v>0</v>
      </c>
      <c r="N50" s="31" t="str">
        <f>组合技!Q57</f>
        <v/>
      </c>
      <c r="O50" s="31" t="str">
        <f>组合技!R57</f>
        <v/>
      </c>
      <c r="P50" s="31" t="str">
        <f>组合技!S57</f>
        <v>skill_02</v>
      </c>
      <c r="Q50" s="31"/>
      <c r="R50" s="31"/>
      <c r="S50" s="31">
        <f>组合技!V57</f>
        <v>0</v>
      </c>
      <c r="T50" s="31">
        <f>组合技!W57</f>
        <v>100</v>
      </c>
      <c r="U50" s="31">
        <f>组合技!X57</f>
        <v>0</v>
      </c>
      <c r="V50" s="31">
        <f>组合技!Y57</f>
        <v>0</v>
      </c>
      <c r="W50" s="31">
        <f>组合技!Z57</f>
        <v>0</v>
      </c>
      <c r="X50" s="31">
        <f>组合技!AA57</f>
        <v>1</v>
      </c>
      <c r="Y50" s="31">
        <f>组合技!AB57</f>
        <v>0</v>
      </c>
      <c r="Z50" s="31">
        <f>组合技!AC57</f>
        <v>0</v>
      </c>
      <c r="AA50" s="31" t="str">
        <f>组合技!AD57</f>
        <v>attackex</v>
      </c>
      <c r="AB50" s="31"/>
      <c r="AC50" s="31">
        <f>组合技!AF57</f>
        <v>7</v>
      </c>
      <c r="AD50" s="31">
        <f>组合技!AY57</f>
        <v>300003</v>
      </c>
      <c r="AE50" s="31">
        <f t="shared" si="1"/>
        <v>7</v>
      </c>
    </row>
    <row r="51" spans="1:31" x14ac:dyDescent="0.15">
      <c r="A51" s="31">
        <f>组合技!B58</f>
        <v>30000308</v>
      </c>
      <c r="B51" s="4" t="str">
        <f>组合技!E58</f>
        <v>组合·死神之怒</v>
      </c>
      <c r="C51" s="4" t="str">
        <f>组合技!F58</f>
        <v>威力强大的组合技能。对敌方全体造成伤害。</v>
      </c>
      <c r="D51" s="4">
        <f>VLOOKUP(组合技!G58,对应表!F:G,2,FALSE)</f>
        <v>1</v>
      </c>
      <c r="E51" s="4">
        <f>VLOOKUP(组合技!H58,对应表!J:K,2,FALSE)</f>
        <v>1</v>
      </c>
      <c r="F51" s="4">
        <f>VLOOKUP(组合技!I58,对应表!N:O,2,FALSE)</f>
        <v>9</v>
      </c>
      <c r="G51" s="4">
        <f>IF(组合技!J58="必中",2,1)</f>
        <v>1</v>
      </c>
      <c r="H51" s="31">
        <f>组合技!K58</f>
        <v>200</v>
      </c>
      <c r="I51" s="31">
        <f>组合技!L58</f>
        <v>200</v>
      </c>
      <c r="J51" s="31" t="str">
        <f>组合技!M58</f>
        <v>||eff_sishenzhinu|</v>
      </c>
      <c r="K51" s="31">
        <f>组合技!N58</f>
        <v>3</v>
      </c>
      <c r="L51" s="31">
        <f>组合技!O58</f>
        <v>0</v>
      </c>
      <c r="M51" s="31">
        <f>组合技!P58</f>
        <v>0</v>
      </c>
      <c r="N51" s="31" t="str">
        <f>组合技!Q58</f>
        <v/>
      </c>
      <c r="O51" s="31" t="str">
        <f>组合技!R58</f>
        <v/>
      </c>
      <c r="P51" s="31" t="str">
        <f>组合技!S58</f>
        <v>skill_02</v>
      </c>
      <c r="Q51" s="31"/>
      <c r="R51" s="31"/>
      <c r="S51" s="31">
        <f>组合技!V58</f>
        <v>0</v>
      </c>
      <c r="T51" s="31">
        <f>组合技!W58</f>
        <v>100</v>
      </c>
      <c r="U51" s="31">
        <f>组合技!X58</f>
        <v>0</v>
      </c>
      <c r="V51" s="31">
        <f>组合技!Y58</f>
        <v>0</v>
      </c>
      <c r="W51" s="31">
        <f>组合技!Z58</f>
        <v>0</v>
      </c>
      <c r="X51" s="31">
        <f>组合技!AA58</f>
        <v>1</v>
      </c>
      <c r="Y51" s="31">
        <f>组合技!AB58</f>
        <v>0</v>
      </c>
      <c r="Z51" s="31">
        <f>组合技!AC58</f>
        <v>0</v>
      </c>
      <c r="AA51" s="31" t="str">
        <f>组合技!AD58</f>
        <v>attackex</v>
      </c>
      <c r="AB51" s="31"/>
      <c r="AC51" s="31">
        <f>组合技!AF58</f>
        <v>8</v>
      </c>
      <c r="AD51" s="31">
        <f>组合技!AY58</f>
        <v>300003</v>
      </c>
      <c r="AE51" s="31">
        <f t="shared" ref="AE51:AE75" si="2">AC51</f>
        <v>8</v>
      </c>
    </row>
    <row r="52" spans="1:31" x14ac:dyDescent="0.15">
      <c r="A52" s="31">
        <f>组合技!B59</f>
        <v>30000309</v>
      </c>
      <c r="B52" s="4" t="str">
        <f>组合技!E59</f>
        <v>组合·死神之怒</v>
      </c>
      <c r="C52" s="4" t="str">
        <f>组合技!F59</f>
        <v>威力强大的组合技能。对敌方全体造成伤害。</v>
      </c>
      <c r="D52" s="4">
        <f>VLOOKUP(组合技!G59,对应表!F:G,2,FALSE)</f>
        <v>1</v>
      </c>
      <c r="E52" s="4">
        <f>VLOOKUP(组合技!H59,对应表!J:K,2,FALSE)</f>
        <v>1</v>
      </c>
      <c r="F52" s="4">
        <f>VLOOKUP(组合技!I59,对应表!N:O,2,FALSE)</f>
        <v>9</v>
      </c>
      <c r="G52" s="4">
        <f>IF(组合技!J59="必中",2,1)</f>
        <v>1</v>
      </c>
      <c r="H52" s="31">
        <f>组合技!K59</f>
        <v>200</v>
      </c>
      <c r="I52" s="31">
        <f>组合技!L59</f>
        <v>200</v>
      </c>
      <c r="J52" s="31" t="str">
        <f>组合技!M59</f>
        <v>||eff_sishenzhinu|</v>
      </c>
      <c r="K52" s="31">
        <f>组合技!N59</f>
        <v>3</v>
      </c>
      <c r="L52" s="31">
        <f>组合技!O59</f>
        <v>0</v>
      </c>
      <c r="M52" s="31">
        <f>组合技!P59</f>
        <v>0</v>
      </c>
      <c r="N52" s="31" t="str">
        <f>组合技!Q59</f>
        <v/>
      </c>
      <c r="O52" s="31" t="str">
        <f>组合技!R59</f>
        <v/>
      </c>
      <c r="P52" s="31" t="str">
        <f>组合技!S59</f>
        <v>skill_02</v>
      </c>
      <c r="Q52" s="31"/>
      <c r="R52" s="31"/>
      <c r="S52" s="31">
        <f>组合技!V59</f>
        <v>0</v>
      </c>
      <c r="T52" s="31">
        <f>组合技!W59</f>
        <v>100</v>
      </c>
      <c r="U52" s="31">
        <f>组合技!X59</f>
        <v>0</v>
      </c>
      <c r="V52" s="31">
        <f>组合技!Y59</f>
        <v>0</v>
      </c>
      <c r="W52" s="31">
        <f>组合技!Z59</f>
        <v>0</v>
      </c>
      <c r="X52" s="31">
        <f>组合技!AA59</f>
        <v>1</v>
      </c>
      <c r="Y52" s="31">
        <f>组合技!AB59</f>
        <v>0</v>
      </c>
      <c r="Z52" s="31">
        <f>组合技!AC59</f>
        <v>0</v>
      </c>
      <c r="AA52" s="31" t="str">
        <f>组合技!AD59</f>
        <v>attackex</v>
      </c>
      <c r="AB52" s="31"/>
      <c r="AC52" s="31">
        <f>组合技!AF59</f>
        <v>9</v>
      </c>
      <c r="AD52" s="31">
        <f>组合技!AY59</f>
        <v>300003</v>
      </c>
      <c r="AE52" s="31">
        <f t="shared" si="2"/>
        <v>9</v>
      </c>
    </row>
    <row r="53" spans="1:31" x14ac:dyDescent="0.15">
      <c r="A53" s="31">
        <f>组合技!B60</f>
        <v>30000310</v>
      </c>
      <c r="B53" s="4" t="str">
        <f>组合技!E60</f>
        <v>组合·死神之怒</v>
      </c>
      <c r="C53" s="4" t="str">
        <f>组合技!F60</f>
        <v>威力强大的组合技能。对敌方全体造成伤害。</v>
      </c>
      <c r="D53" s="4">
        <f>VLOOKUP(组合技!G60,对应表!F:G,2,FALSE)</f>
        <v>1</v>
      </c>
      <c r="E53" s="4">
        <f>VLOOKUP(组合技!H60,对应表!J:K,2,FALSE)</f>
        <v>1</v>
      </c>
      <c r="F53" s="4">
        <f>VLOOKUP(组合技!I60,对应表!N:O,2,FALSE)</f>
        <v>9</v>
      </c>
      <c r="G53" s="4">
        <f>IF(组合技!J60="必中",2,1)</f>
        <v>1</v>
      </c>
      <c r="H53" s="31">
        <f>组合技!K60</f>
        <v>200</v>
      </c>
      <c r="I53" s="31">
        <f>组合技!L60</f>
        <v>200</v>
      </c>
      <c r="J53" s="31" t="str">
        <f>组合技!M60</f>
        <v>||eff_sishenzhinu|</v>
      </c>
      <c r="K53" s="31">
        <f>组合技!N60</f>
        <v>3</v>
      </c>
      <c r="L53" s="31">
        <f>组合技!O60</f>
        <v>0</v>
      </c>
      <c r="M53" s="31">
        <f>组合技!P60</f>
        <v>0</v>
      </c>
      <c r="N53" s="31" t="str">
        <f>组合技!Q60</f>
        <v/>
      </c>
      <c r="O53" s="31" t="str">
        <f>组合技!R60</f>
        <v/>
      </c>
      <c r="P53" s="31" t="str">
        <f>组合技!S60</f>
        <v>skill_02</v>
      </c>
      <c r="Q53" s="31"/>
      <c r="R53" s="31"/>
      <c r="S53" s="31">
        <f>组合技!V60</f>
        <v>0</v>
      </c>
      <c r="T53" s="31">
        <f>组合技!W60</f>
        <v>100</v>
      </c>
      <c r="U53" s="31">
        <f>组合技!X60</f>
        <v>0</v>
      </c>
      <c r="V53" s="31">
        <f>组合技!Y60</f>
        <v>0</v>
      </c>
      <c r="W53" s="31">
        <f>组合技!Z60</f>
        <v>0</v>
      </c>
      <c r="X53" s="31">
        <f>组合技!AA60</f>
        <v>1</v>
      </c>
      <c r="Y53" s="31">
        <f>组合技!AB60</f>
        <v>0</v>
      </c>
      <c r="Z53" s="31">
        <f>组合技!AC60</f>
        <v>0</v>
      </c>
      <c r="AA53" s="31" t="str">
        <f>组合技!AD60</f>
        <v>attackex</v>
      </c>
      <c r="AB53" s="31"/>
      <c r="AC53" s="31">
        <f>组合技!AF60</f>
        <v>10</v>
      </c>
      <c r="AD53" s="31">
        <f>组合技!AY60</f>
        <v>300003</v>
      </c>
      <c r="AE53" s="31">
        <f t="shared" si="2"/>
        <v>10</v>
      </c>
    </row>
    <row r="54" spans="1:31" x14ac:dyDescent="0.15">
      <c r="A54" s="31">
        <f>组合技!B61</f>
        <v>30000311</v>
      </c>
      <c r="B54" s="4" t="str">
        <f>组合技!E61</f>
        <v>组合·死神之怒</v>
      </c>
      <c r="C54" s="4" t="str">
        <f>组合技!F61</f>
        <v>威力强大的组合技能。对敌方全体造成伤害。</v>
      </c>
      <c r="D54" s="4">
        <f>VLOOKUP(组合技!G61,对应表!F:G,2,FALSE)</f>
        <v>1</v>
      </c>
      <c r="E54" s="4">
        <f>VLOOKUP(组合技!H61,对应表!J:K,2,FALSE)</f>
        <v>1</v>
      </c>
      <c r="F54" s="4">
        <f>VLOOKUP(组合技!I61,对应表!N:O,2,FALSE)</f>
        <v>9</v>
      </c>
      <c r="G54" s="4">
        <f>IF(组合技!J61="必中",2,1)</f>
        <v>1</v>
      </c>
      <c r="H54" s="31">
        <f>组合技!K61</f>
        <v>200</v>
      </c>
      <c r="I54" s="31">
        <f>组合技!L61</f>
        <v>200</v>
      </c>
      <c r="J54" s="31" t="str">
        <f>组合技!M61</f>
        <v>||eff_sishenzhinu|</v>
      </c>
      <c r="K54" s="31">
        <f>组合技!N61</f>
        <v>3</v>
      </c>
      <c r="L54" s="31">
        <f>组合技!O61</f>
        <v>0</v>
      </c>
      <c r="M54" s="31">
        <f>组合技!P61</f>
        <v>0</v>
      </c>
      <c r="N54" s="31" t="str">
        <f>组合技!Q61</f>
        <v/>
      </c>
      <c r="O54" s="31" t="str">
        <f>组合技!R61</f>
        <v/>
      </c>
      <c r="P54" s="31" t="str">
        <f>组合技!S61</f>
        <v>skill_02</v>
      </c>
      <c r="Q54" s="31"/>
      <c r="R54" s="31"/>
      <c r="S54" s="31">
        <f>组合技!V61</f>
        <v>0</v>
      </c>
      <c r="T54" s="31">
        <f>组合技!W61</f>
        <v>100</v>
      </c>
      <c r="U54" s="31">
        <f>组合技!X61</f>
        <v>0</v>
      </c>
      <c r="V54" s="31">
        <f>组合技!Y61</f>
        <v>0</v>
      </c>
      <c r="W54" s="31">
        <f>组合技!Z61</f>
        <v>0</v>
      </c>
      <c r="X54" s="31">
        <f>组合技!AA61</f>
        <v>1</v>
      </c>
      <c r="Y54" s="31">
        <f>组合技!AB61</f>
        <v>0</v>
      </c>
      <c r="Z54" s="31">
        <f>组合技!AC61</f>
        <v>0</v>
      </c>
      <c r="AA54" s="31" t="str">
        <f>组合技!AD61</f>
        <v>attackex</v>
      </c>
      <c r="AB54" s="31"/>
      <c r="AC54" s="31">
        <f>组合技!AF61</f>
        <v>11</v>
      </c>
      <c r="AD54" s="31">
        <f>组合技!AY61</f>
        <v>300003</v>
      </c>
      <c r="AE54" s="31">
        <f t="shared" si="2"/>
        <v>11</v>
      </c>
    </row>
    <row r="55" spans="1:31" x14ac:dyDescent="0.15">
      <c r="A55" s="31">
        <f>组合技!B62</f>
        <v>30000312</v>
      </c>
      <c r="B55" s="4" t="str">
        <f>组合技!E62</f>
        <v>组合·死神之怒</v>
      </c>
      <c r="C55" s="4" t="str">
        <f>组合技!F62</f>
        <v>威力强大的组合技能。对敌方全体造成伤害。</v>
      </c>
      <c r="D55" s="4">
        <f>VLOOKUP(组合技!G62,对应表!F:G,2,FALSE)</f>
        <v>1</v>
      </c>
      <c r="E55" s="4">
        <f>VLOOKUP(组合技!H62,对应表!J:K,2,FALSE)</f>
        <v>1</v>
      </c>
      <c r="F55" s="4">
        <f>VLOOKUP(组合技!I62,对应表!N:O,2,FALSE)</f>
        <v>9</v>
      </c>
      <c r="G55" s="4">
        <f>IF(组合技!J62="必中",2,1)</f>
        <v>1</v>
      </c>
      <c r="H55" s="31">
        <f>组合技!K62</f>
        <v>200</v>
      </c>
      <c r="I55" s="31">
        <f>组合技!L62</f>
        <v>200</v>
      </c>
      <c r="J55" s="31" t="str">
        <f>组合技!M62</f>
        <v>||eff_sishenzhinu|</v>
      </c>
      <c r="K55" s="31">
        <f>组合技!N62</f>
        <v>3</v>
      </c>
      <c r="L55" s="31">
        <f>组合技!O62</f>
        <v>0</v>
      </c>
      <c r="M55" s="31">
        <f>组合技!P62</f>
        <v>0</v>
      </c>
      <c r="N55" s="31" t="str">
        <f>组合技!Q62</f>
        <v/>
      </c>
      <c r="O55" s="31" t="str">
        <f>组合技!R62</f>
        <v/>
      </c>
      <c r="P55" s="31" t="str">
        <f>组合技!S62</f>
        <v>skill_02</v>
      </c>
      <c r="Q55" s="31"/>
      <c r="R55" s="31"/>
      <c r="S55" s="31">
        <f>组合技!V62</f>
        <v>0</v>
      </c>
      <c r="T55" s="31">
        <f>组合技!W62</f>
        <v>100</v>
      </c>
      <c r="U55" s="31">
        <f>组合技!X62</f>
        <v>0</v>
      </c>
      <c r="V55" s="31">
        <f>组合技!Y62</f>
        <v>0</v>
      </c>
      <c r="W55" s="31">
        <f>组合技!Z62</f>
        <v>0</v>
      </c>
      <c r="X55" s="31">
        <f>组合技!AA62</f>
        <v>1</v>
      </c>
      <c r="Y55" s="31">
        <f>组合技!AB62</f>
        <v>0</v>
      </c>
      <c r="Z55" s="31">
        <f>组合技!AC62</f>
        <v>0</v>
      </c>
      <c r="AA55" s="31" t="str">
        <f>组合技!AD62</f>
        <v>attackex</v>
      </c>
      <c r="AB55" s="31"/>
      <c r="AC55" s="31">
        <f>组合技!AF62</f>
        <v>12</v>
      </c>
      <c r="AD55" s="31">
        <f>组合技!AY62</f>
        <v>300003</v>
      </c>
      <c r="AE55" s="31">
        <f t="shared" si="2"/>
        <v>12</v>
      </c>
    </row>
    <row r="56" spans="1:31" x14ac:dyDescent="0.15">
      <c r="A56" s="31">
        <f>组合技!B63</f>
        <v>30000313</v>
      </c>
      <c r="B56" s="4" t="str">
        <f>组合技!E63</f>
        <v>组合·死神之怒</v>
      </c>
      <c r="C56" s="4" t="str">
        <f>组合技!F63</f>
        <v>威力强大的组合技能。对敌方全体造成伤害。</v>
      </c>
      <c r="D56" s="4">
        <f>VLOOKUP(组合技!G63,对应表!F:G,2,FALSE)</f>
        <v>1</v>
      </c>
      <c r="E56" s="4">
        <f>VLOOKUP(组合技!H63,对应表!J:K,2,FALSE)</f>
        <v>1</v>
      </c>
      <c r="F56" s="4">
        <f>VLOOKUP(组合技!I63,对应表!N:O,2,FALSE)</f>
        <v>9</v>
      </c>
      <c r="G56" s="4">
        <f>IF(组合技!J63="必中",2,1)</f>
        <v>1</v>
      </c>
      <c r="H56" s="31">
        <f>组合技!K63</f>
        <v>200</v>
      </c>
      <c r="I56" s="31">
        <f>组合技!L63</f>
        <v>200</v>
      </c>
      <c r="J56" s="31" t="str">
        <f>组合技!M63</f>
        <v>||eff_sishenzhinu|</v>
      </c>
      <c r="K56" s="31">
        <f>组合技!N63</f>
        <v>3</v>
      </c>
      <c r="L56" s="31">
        <f>组合技!O63</f>
        <v>0</v>
      </c>
      <c r="M56" s="31">
        <f>组合技!P63</f>
        <v>0</v>
      </c>
      <c r="N56" s="31" t="str">
        <f>组合技!Q63</f>
        <v/>
      </c>
      <c r="O56" s="31" t="str">
        <f>组合技!R63</f>
        <v/>
      </c>
      <c r="P56" s="31" t="str">
        <f>组合技!S63</f>
        <v>skill_02</v>
      </c>
      <c r="Q56" s="31"/>
      <c r="R56" s="31"/>
      <c r="S56" s="31">
        <f>组合技!V63</f>
        <v>0</v>
      </c>
      <c r="T56" s="31">
        <f>组合技!W63</f>
        <v>100</v>
      </c>
      <c r="U56" s="31">
        <f>组合技!X63</f>
        <v>0</v>
      </c>
      <c r="V56" s="31">
        <f>组合技!Y63</f>
        <v>0</v>
      </c>
      <c r="W56" s="31">
        <f>组合技!Z63</f>
        <v>0</v>
      </c>
      <c r="X56" s="31">
        <f>组合技!AA63</f>
        <v>1</v>
      </c>
      <c r="Y56" s="31">
        <f>组合技!AB63</f>
        <v>0</v>
      </c>
      <c r="Z56" s="31">
        <f>组合技!AC63</f>
        <v>0</v>
      </c>
      <c r="AA56" s="31" t="str">
        <f>组合技!AD63</f>
        <v>attackex</v>
      </c>
      <c r="AB56" s="31"/>
      <c r="AC56" s="31">
        <f>组合技!AF63</f>
        <v>13</v>
      </c>
      <c r="AD56" s="31">
        <f>组合技!AY63</f>
        <v>300003</v>
      </c>
      <c r="AE56" s="31">
        <f t="shared" si="2"/>
        <v>13</v>
      </c>
    </row>
    <row r="57" spans="1:31" x14ac:dyDescent="0.15">
      <c r="A57" s="31">
        <f>组合技!B64</f>
        <v>30000314</v>
      </c>
      <c r="B57" s="4" t="str">
        <f>组合技!E64</f>
        <v>组合·死神之怒</v>
      </c>
      <c r="C57" s="4" t="str">
        <f>组合技!F64</f>
        <v>威力强大的组合技能。对敌方全体造成伤害。</v>
      </c>
      <c r="D57" s="4">
        <f>VLOOKUP(组合技!G64,对应表!F:G,2,FALSE)</f>
        <v>1</v>
      </c>
      <c r="E57" s="4">
        <f>VLOOKUP(组合技!H64,对应表!J:K,2,FALSE)</f>
        <v>1</v>
      </c>
      <c r="F57" s="4">
        <f>VLOOKUP(组合技!I64,对应表!N:O,2,FALSE)</f>
        <v>9</v>
      </c>
      <c r="G57" s="4">
        <f>IF(组合技!J64="必中",2,1)</f>
        <v>1</v>
      </c>
      <c r="H57" s="31">
        <f>组合技!K64</f>
        <v>200</v>
      </c>
      <c r="I57" s="31">
        <f>组合技!L64</f>
        <v>200</v>
      </c>
      <c r="J57" s="31" t="str">
        <f>组合技!M64</f>
        <v>||eff_sishenzhinu|</v>
      </c>
      <c r="K57" s="31">
        <f>组合技!N64</f>
        <v>3</v>
      </c>
      <c r="L57" s="31">
        <f>组合技!O64</f>
        <v>0</v>
      </c>
      <c r="M57" s="31">
        <f>组合技!P64</f>
        <v>0</v>
      </c>
      <c r="N57" s="31" t="str">
        <f>组合技!Q64</f>
        <v/>
      </c>
      <c r="O57" s="31" t="str">
        <f>组合技!R64</f>
        <v/>
      </c>
      <c r="P57" s="31" t="str">
        <f>组合技!S64</f>
        <v>skill_02</v>
      </c>
      <c r="Q57" s="31"/>
      <c r="R57" s="31"/>
      <c r="S57" s="31">
        <f>组合技!V64</f>
        <v>0</v>
      </c>
      <c r="T57" s="31">
        <f>组合技!W64</f>
        <v>100</v>
      </c>
      <c r="U57" s="31">
        <f>组合技!X64</f>
        <v>0</v>
      </c>
      <c r="V57" s="31">
        <f>组合技!Y64</f>
        <v>0</v>
      </c>
      <c r="W57" s="31">
        <f>组合技!Z64</f>
        <v>0</v>
      </c>
      <c r="X57" s="31">
        <f>组合技!AA64</f>
        <v>1</v>
      </c>
      <c r="Y57" s="31">
        <f>组合技!AB64</f>
        <v>0</v>
      </c>
      <c r="Z57" s="31">
        <f>组合技!AC64</f>
        <v>0</v>
      </c>
      <c r="AA57" s="31" t="str">
        <f>组合技!AD64</f>
        <v>attackex</v>
      </c>
      <c r="AB57" s="31"/>
      <c r="AC57" s="31">
        <f>组合技!AF64</f>
        <v>14</v>
      </c>
      <c r="AD57" s="31">
        <f>组合技!AY64</f>
        <v>300003</v>
      </c>
      <c r="AE57" s="31">
        <f t="shared" si="2"/>
        <v>14</v>
      </c>
    </row>
    <row r="58" spans="1:31" x14ac:dyDescent="0.15">
      <c r="A58" s="31">
        <f>组合技!B65</f>
        <v>30000315</v>
      </c>
      <c r="B58" s="4" t="str">
        <f>组合技!E65</f>
        <v>组合·死神之怒</v>
      </c>
      <c r="C58" s="4" t="str">
        <f>组合技!F65</f>
        <v>威力强大的组合技能。对敌方全体造成伤害。</v>
      </c>
      <c r="D58" s="4">
        <f>VLOOKUP(组合技!G65,对应表!F:G,2,FALSE)</f>
        <v>1</v>
      </c>
      <c r="E58" s="4">
        <f>VLOOKUP(组合技!H65,对应表!J:K,2,FALSE)</f>
        <v>1</v>
      </c>
      <c r="F58" s="4">
        <f>VLOOKUP(组合技!I65,对应表!N:O,2,FALSE)</f>
        <v>9</v>
      </c>
      <c r="G58" s="4">
        <f>IF(组合技!J65="必中",2,1)</f>
        <v>1</v>
      </c>
      <c r="H58" s="31">
        <f>组合技!K65</f>
        <v>200</v>
      </c>
      <c r="I58" s="31">
        <f>组合技!L65</f>
        <v>200</v>
      </c>
      <c r="J58" s="31" t="str">
        <f>组合技!M65</f>
        <v>||eff_sishenzhinu|</v>
      </c>
      <c r="K58" s="31">
        <f>组合技!N65</f>
        <v>3</v>
      </c>
      <c r="L58" s="31">
        <f>组合技!O65</f>
        <v>0</v>
      </c>
      <c r="M58" s="31">
        <f>组合技!P65</f>
        <v>0</v>
      </c>
      <c r="N58" s="31" t="str">
        <f>组合技!Q65</f>
        <v/>
      </c>
      <c r="O58" s="31" t="str">
        <f>组合技!R65</f>
        <v/>
      </c>
      <c r="P58" s="31" t="str">
        <f>组合技!S65</f>
        <v>skill_02</v>
      </c>
      <c r="Q58" s="31"/>
      <c r="R58" s="31"/>
      <c r="S58" s="31">
        <f>组合技!V65</f>
        <v>0</v>
      </c>
      <c r="T58" s="31">
        <f>组合技!W65</f>
        <v>100</v>
      </c>
      <c r="U58" s="31">
        <f>组合技!X65</f>
        <v>0</v>
      </c>
      <c r="V58" s="31">
        <f>组合技!Y65</f>
        <v>0</v>
      </c>
      <c r="W58" s="31">
        <f>组合技!Z65</f>
        <v>0</v>
      </c>
      <c r="X58" s="31">
        <f>组合技!AA65</f>
        <v>1</v>
      </c>
      <c r="Y58" s="31">
        <f>组合技!AB65</f>
        <v>0</v>
      </c>
      <c r="Z58" s="31">
        <f>组合技!AC65</f>
        <v>0</v>
      </c>
      <c r="AA58" s="31" t="str">
        <f>组合技!AD65</f>
        <v>attackex</v>
      </c>
      <c r="AB58" s="31"/>
      <c r="AC58" s="31">
        <f>组合技!AF65</f>
        <v>15</v>
      </c>
      <c r="AD58" s="31">
        <f>组合技!AY65</f>
        <v>300003</v>
      </c>
      <c r="AE58" s="31">
        <f t="shared" si="2"/>
        <v>15</v>
      </c>
    </row>
    <row r="59" spans="1:31" x14ac:dyDescent="0.15">
      <c r="A59" s="31">
        <f>组合技!B66</f>
        <v>30000316</v>
      </c>
      <c r="B59" s="4" t="str">
        <f>组合技!E66</f>
        <v>组合·死神之怒</v>
      </c>
      <c r="C59" s="4" t="str">
        <f>组合技!F66</f>
        <v>威力强大的组合技能。对敌方全体造成伤害。</v>
      </c>
      <c r="D59" s="4">
        <f>VLOOKUP(组合技!G66,对应表!F:G,2,FALSE)</f>
        <v>1</v>
      </c>
      <c r="E59" s="4">
        <f>VLOOKUP(组合技!H66,对应表!J:K,2,FALSE)</f>
        <v>1</v>
      </c>
      <c r="F59" s="4">
        <f>VLOOKUP(组合技!I66,对应表!N:O,2,FALSE)</f>
        <v>9</v>
      </c>
      <c r="G59" s="4">
        <f>IF(组合技!J66="必中",2,1)</f>
        <v>1</v>
      </c>
      <c r="H59" s="31">
        <f>组合技!K66</f>
        <v>200</v>
      </c>
      <c r="I59" s="31">
        <f>组合技!L66</f>
        <v>200</v>
      </c>
      <c r="J59" s="31" t="str">
        <f>组合技!M66</f>
        <v>||eff_sishenzhinu|</v>
      </c>
      <c r="K59" s="31">
        <f>组合技!N66</f>
        <v>3</v>
      </c>
      <c r="L59" s="31">
        <f>组合技!O66</f>
        <v>0</v>
      </c>
      <c r="M59" s="31">
        <f>组合技!P66</f>
        <v>0</v>
      </c>
      <c r="N59" s="31" t="str">
        <f>组合技!Q66</f>
        <v/>
      </c>
      <c r="O59" s="31" t="str">
        <f>组合技!R66</f>
        <v/>
      </c>
      <c r="P59" s="31" t="str">
        <f>组合技!S66</f>
        <v>skill_02</v>
      </c>
      <c r="Q59" s="31"/>
      <c r="R59" s="31"/>
      <c r="S59" s="31">
        <f>组合技!V66</f>
        <v>0</v>
      </c>
      <c r="T59" s="31">
        <f>组合技!W66</f>
        <v>100</v>
      </c>
      <c r="U59" s="31">
        <f>组合技!X66</f>
        <v>0</v>
      </c>
      <c r="V59" s="31">
        <f>组合技!Y66</f>
        <v>0</v>
      </c>
      <c r="W59" s="31">
        <f>组合技!Z66</f>
        <v>0</v>
      </c>
      <c r="X59" s="31">
        <f>组合技!AA66</f>
        <v>1</v>
      </c>
      <c r="Y59" s="31">
        <f>组合技!AB66</f>
        <v>0</v>
      </c>
      <c r="Z59" s="31">
        <f>组合技!AC66</f>
        <v>0</v>
      </c>
      <c r="AA59" s="31" t="str">
        <f>组合技!AD66</f>
        <v>attackex</v>
      </c>
      <c r="AB59" s="31"/>
      <c r="AC59" s="31">
        <f>组合技!AF66</f>
        <v>16</v>
      </c>
      <c r="AD59" s="31">
        <f>组合技!AY66</f>
        <v>300003</v>
      </c>
      <c r="AE59" s="31">
        <f t="shared" si="2"/>
        <v>16</v>
      </c>
    </row>
    <row r="60" spans="1:31" x14ac:dyDescent="0.15">
      <c r="A60" s="31">
        <f>组合技!B67</f>
        <v>30000317</v>
      </c>
      <c r="B60" s="4" t="str">
        <f>组合技!E67</f>
        <v>组合·死神之怒</v>
      </c>
      <c r="C60" s="4" t="str">
        <f>组合技!F67</f>
        <v>威力强大的组合技能。对敌方全体造成伤害。</v>
      </c>
      <c r="D60" s="4">
        <f>VLOOKUP(组合技!G67,对应表!F:G,2,FALSE)</f>
        <v>1</v>
      </c>
      <c r="E60" s="4">
        <f>VLOOKUP(组合技!H67,对应表!J:K,2,FALSE)</f>
        <v>1</v>
      </c>
      <c r="F60" s="4">
        <f>VLOOKUP(组合技!I67,对应表!N:O,2,FALSE)</f>
        <v>9</v>
      </c>
      <c r="G60" s="4">
        <f>IF(组合技!J67="必中",2,1)</f>
        <v>1</v>
      </c>
      <c r="H60" s="31">
        <f>组合技!K67</f>
        <v>200</v>
      </c>
      <c r="I60" s="31">
        <f>组合技!L67</f>
        <v>200</v>
      </c>
      <c r="J60" s="31" t="str">
        <f>组合技!M67</f>
        <v>||eff_sishenzhinu|</v>
      </c>
      <c r="K60" s="31">
        <f>组合技!N67</f>
        <v>3</v>
      </c>
      <c r="L60" s="31">
        <f>组合技!O67</f>
        <v>0</v>
      </c>
      <c r="M60" s="31">
        <f>组合技!P67</f>
        <v>0</v>
      </c>
      <c r="N60" s="31" t="str">
        <f>组合技!Q67</f>
        <v/>
      </c>
      <c r="O60" s="31" t="str">
        <f>组合技!R67</f>
        <v/>
      </c>
      <c r="P60" s="31" t="str">
        <f>组合技!S67</f>
        <v>skill_02</v>
      </c>
      <c r="Q60" s="31"/>
      <c r="R60" s="31"/>
      <c r="S60" s="31">
        <f>组合技!V67</f>
        <v>0</v>
      </c>
      <c r="T60" s="31">
        <f>组合技!W67</f>
        <v>100</v>
      </c>
      <c r="U60" s="31">
        <f>组合技!X67</f>
        <v>0</v>
      </c>
      <c r="V60" s="31">
        <f>组合技!Y67</f>
        <v>0</v>
      </c>
      <c r="W60" s="31">
        <f>组合技!Z67</f>
        <v>0</v>
      </c>
      <c r="X60" s="31">
        <f>组合技!AA67</f>
        <v>1</v>
      </c>
      <c r="Y60" s="31">
        <f>组合技!AB67</f>
        <v>0</v>
      </c>
      <c r="Z60" s="31">
        <f>组合技!AC67</f>
        <v>0</v>
      </c>
      <c r="AA60" s="31" t="str">
        <f>组合技!AD67</f>
        <v>attackex</v>
      </c>
      <c r="AB60" s="31"/>
      <c r="AC60" s="31">
        <f>组合技!AF67</f>
        <v>17</v>
      </c>
      <c r="AD60" s="31">
        <f>组合技!AY67</f>
        <v>300003</v>
      </c>
      <c r="AE60" s="31">
        <f t="shared" si="2"/>
        <v>17</v>
      </c>
    </row>
    <row r="61" spans="1:31" x14ac:dyDescent="0.15">
      <c r="A61" s="31">
        <f>组合技!B68</f>
        <v>30000318</v>
      </c>
      <c r="B61" s="4" t="str">
        <f>组合技!E68</f>
        <v>组合·死神之怒</v>
      </c>
      <c r="C61" s="4" t="str">
        <f>组合技!F68</f>
        <v>威力强大的组合技能。对敌方全体造成伤害。</v>
      </c>
      <c r="D61" s="4">
        <f>VLOOKUP(组合技!G68,对应表!F:G,2,FALSE)</f>
        <v>1</v>
      </c>
      <c r="E61" s="4">
        <f>VLOOKUP(组合技!H68,对应表!J:K,2,FALSE)</f>
        <v>1</v>
      </c>
      <c r="F61" s="4">
        <f>VLOOKUP(组合技!I68,对应表!N:O,2,FALSE)</f>
        <v>9</v>
      </c>
      <c r="G61" s="4">
        <f>IF(组合技!J68="必中",2,1)</f>
        <v>1</v>
      </c>
      <c r="H61" s="31">
        <f>组合技!K68</f>
        <v>200</v>
      </c>
      <c r="I61" s="31">
        <f>组合技!L68</f>
        <v>200</v>
      </c>
      <c r="J61" s="31" t="str">
        <f>组合技!M68</f>
        <v>||eff_sishenzhinu|</v>
      </c>
      <c r="K61" s="31">
        <f>组合技!N68</f>
        <v>3</v>
      </c>
      <c r="L61" s="31">
        <f>组合技!O68</f>
        <v>0</v>
      </c>
      <c r="M61" s="31">
        <f>组合技!P68</f>
        <v>0</v>
      </c>
      <c r="N61" s="31" t="str">
        <f>组合技!Q68</f>
        <v/>
      </c>
      <c r="O61" s="31" t="str">
        <f>组合技!R68</f>
        <v/>
      </c>
      <c r="P61" s="31" t="str">
        <f>组合技!S68</f>
        <v>skill_02</v>
      </c>
      <c r="Q61" s="31"/>
      <c r="R61" s="31"/>
      <c r="S61" s="31">
        <f>组合技!V68</f>
        <v>0</v>
      </c>
      <c r="T61" s="31">
        <f>组合技!W68</f>
        <v>100</v>
      </c>
      <c r="U61" s="31">
        <f>组合技!X68</f>
        <v>0</v>
      </c>
      <c r="V61" s="31">
        <f>组合技!Y68</f>
        <v>0</v>
      </c>
      <c r="W61" s="31">
        <f>组合技!Z68</f>
        <v>0</v>
      </c>
      <c r="X61" s="31">
        <f>组合技!AA68</f>
        <v>1</v>
      </c>
      <c r="Y61" s="31">
        <f>组合技!AB68</f>
        <v>0</v>
      </c>
      <c r="Z61" s="31">
        <f>组合技!AC68</f>
        <v>0</v>
      </c>
      <c r="AA61" s="31" t="str">
        <f>组合技!AD68</f>
        <v>attackex</v>
      </c>
      <c r="AB61" s="31"/>
      <c r="AC61" s="31">
        <f>组合技!AF68</f>
        <v>18</v>
      </c>
      <c r="AD61" s="31">
        <f>组合技!AY68</f>
        <v>300003</v>
      </c>
      <c r="AE61" s="31">
        <f t="shared" si="2"/>
        <v>18</v>
      </c>
    </row>
    <row r="62" spans="1:31" x14ac:dyDescent="0.15">
      <c r="A62" s="31">
        <f>组合技!B69</f>
        <v>30000319</v>
      </c>
      <c r="B62" s="4" t="str">
        <f>组合技!E69</f>
        <v>组合·死神之怒</v>
      </c>
      <c r="C62" s="4" t="str">
        <f>组合技!F69</f>
        <v>威力强大的组合技能。对敌方全体造成伤害。</v>
      </c>
      <c r="D62" s="4">
        <f>VLOOKUP(组合技!G69,对应表!F:G,2,FALSE)</f>
        <v>1</v>
      </c>
      <c r="E62" s="4">
        <f>VLOOKUP(组合技!H69,对应表!J:K,2,FALSE)</f>
        <v>1</v>
      </c>
      <c r="F62" s="4">
        <f>VLOOKUP(组合技!I69,对应表!N:O,2,FALSE)</f>
        <v>9</v>
      </c>
      <c r="G62" s="4">
        <f>IF(组合技!J69="必中",2,1)</f>
        <v>1</v>
      </c>
      <c r="H62" s="31">
        <f>组合技!K69</f>
        <v>200</v>
      </c>
      <c r="I62" s="31">
        <f>组合技!L69</f>
        <v>200</v>
      </c>
      <c r="J62" s="31" t="str">
        <f>组合技!M69</f>
        <v>||eff_sishenzhinu|</v>
      </c>
      <c r="K62" s="31">
        <f>组合技!N69</f>
        <v>3</v>
      </c>
      <c r="L62" s="31">
        <f>组合技!O69</f>
        <v>0</v>
      </c>
      <c r="M62" s="31">
        <f>组合技!P69</f>
        <v>0</v>
      </c>
      <c r="N62" s="31" t="str">
        <f>组合技!Q69</f>
        <v/>
      </c>
      <c r="O62" s="31" t="str">
        <f>组合技!R69</f>
        <v/>
      </c>
      <c r="P62" s="31" t="str">
        <f>组合技!S69</f>
        <v>skill_02</v>
      </c>
      <c r="Q62" s="31"/>
      <c r="R62" s="31"/>
      <c r="S62" s="31">
        <f>组合技!V69</f>
        <v>0</v>
      </c>
      <c r="T62" s="31">
        <f>组合技!W69</f>
        <v>100</v>
      </c>
      <c r="U62" s="31">
        <f>组合技!X69</f>
        <v>0</v>
      </c>
      <c r="V62" s="31">
        <f>组合技!Y69</f>
        <v>0</v>
      </c>
      <c r="W62" s="31">
        <f>组合技!Z69</f>
        <v>0</v>
      </c>
      <c r="X62" s="31">
        <f>组合技!AA69</f>
        <v>1</v>
      </c>
      <c r="Y62" s="31">
        <f>组合技!AB69</f>
        <v>0</v>
      </c>
      <c r="Z62" s="31">
        <f>组合技!AC69</f>
        <v>0</v>
      </c>
      <c r="AA62" s="31" t="str">
        <f>组合技!AD69</f>
        <v>attackex</v>
      </c>
      <c r="AB62" s="31"/>
      <c r="AC62" s="31">
        <f>组合技!AF69</f>
        <v>19</v>
      </c>
      <c r="AD62" s="31">
        <f>组合技!AY69</f>
        <v>300003</v>
      </c>
      <c r="AE62" s="31">
        <f t="shared" si="2"/>
        <v>19</v>
      </c>
    </row>
    <row r="63" spans="1:31" x14ac:dyDescent="0.15">
      <c r="A63" s="31">
        <f>组合技!B70</f>
        <v>30000320</v>
      </c>
      <c r="B63" s="4" t="str">
        <f>组合技!E70</f>
        <v>组合·死神之怒</v>
      </c>
      <c r="C63" s="4" t="str">
        <f>组合技!F70</f>
        <v>威力强大的组合技能。对敌方全体造成伤害。</v>
      </c>
      <c r="D63" s="4">
        <f>VLOOKUP(组合技!G70,对应表!F:G,2,FALSE)</f>
        <v>1</v>
      </c>
      <c r="E63" s="4">
        <f>VLOOKUP(组合技!H70,对应表!J:K,2,FALSE)</f>
        <v>1</v>
      </c>
      <c r="F63" s="4">
        <f>VLOOKUP(组合技!I70,对应表!N:O,2,FALSE)</f>
        <v>9</v>
      </c>
      <c r="G63" s="4">
        <f>IF(组合技!J70="必中",2,1)</f>
        <v>1</v>
      </c>
      <c r="H63" s="31">
        <f>组合技!K70</f>
        <v>200</v>
      </c>
      <c r="I63" s="31">
        <f>组合技!L70</f>
        <v>200</v>
      </c>
      <c r="J63" s="31" t="str">
        <f>组合技!M70</f>
        <v>||eff_sishenzhinu|</v>
      </c>
      <c r="K63" s="31">
        <f>组合技!N70</f>
        <v>3</v>
      </c>
      <c r="L63" s="31">
        <f>组合技!O70</f>
        <v>0</v>
      </c>
      <c r="M63" s="31">
        <f>组合技!P70</f>
        <v>0</v>
      </c>
      <c r="N63" s="31" t="str">
        <f>组合技!Q70</f>
        <v/>
      </c>
      <c r="O63" s="31" t="str">
        <f>组合技!R70</f>
        <v/>
      </c>
      <c r="P63" s="31" t="str">
        <f>组合技!S70</f>
        <v>skill_02</v>
      </c>
      <c r="Q63" s="31"/>
      <c r="R63" s="31"/>
      <c r="S63" s="31">
        <f>组合技!V70</f>
        <v>0</v>
      </c>
      <c r="T63" s="31">
        <f>组合技!W70</f>
        <v>100</v>
      </c>
      <c r="U63" s="31">
        <f>组合技!X70</f>
        <v>0</v>
      </c>
      <c r="V63" s="31">
        <f>组合技!Y70</f>
        <v>0</v>
      </c>
      <c r="W63" s="31">
        <f>组合技!Z70</f>
        <v>0</v>
      </c>
      <c r="X63" s="31">
        <f>组合技!AA70</f>
        <v>1</v>
      </c>
      <c r="Y63" s="31">
        <f>组合技!AB70</f>
        <v>0</v>
      </c>
      <c r="Z63" s="31">
        <f>组合技!AC70</f>
        <v>0</v>
      </c>
      <c r="AA63" s="31" t="str">
        <f>组合技!AD70</f>
        <v>attackex</v>
      </c>
      <c r="AB63" s="31"/>
      <c r="AC63" s="31">
        <f>组合技!AF70</f>
        <v>20</v>
      </c>
      <c r="AD63" s="31">
        <f>组合技!AY70</f>
        <v>300003</v>
      </c>
      <c r="AE63" s="31">
        <f t="shared" si="2"/>
        <v>20</v>
      </c>
    </row>
    <row r="64" spans="1:31" x14ac:dyDescent="0.15">
      <c r="A64" s="31">
        <f>组合技!B71</f>
        <v>30000401</v>
      </c>
      <c r="B64" s="4" t="str">
        <f>组合技!E71</f>
        <v>组合·自然馈赠</v>
      </c>
      <c r="C64" s="4" t="str">
        <f>组合技!F71</f>
        <v>威力强大的组合技能。恢复我方全体生命并增加攻击力。</v>
      </c>
      <c r="D64" s="4">
        <f>VLOOKUP(组合技!G71,对应表!F:G,2,FALSE)</f>
        <v>2</v>
      </c>
      <c r="E64" s="4">
        <f>VLOOKUP(组合技!H71,对应表!J:K,2,FALSE)</f>
        <v>1</v>
      </c>
      <c r="F64" s="4">
        <f>VLOOKUP(组合技!I71,对应表!N:O,2,FALSE)</f>
        <v>9</v>
      </c>
      <c r="G64" s="4">
        <f>IF(组合技!J71="必中",2,1)</f>
        <v>2</v>
      </c>
      <c r="H64" s="31">
        <f>组合技!K71</f>
        <v>0</v>
      </c>
      <c r="I64" s="31">
        <f>组合技!L71</f>
        <v>0</v>
      </c>
      <c r="J64" s="31" t="str">
        <f>组合技!M71</f>
        <v>||eff_zirankuizeng|</v>
      </c>
      <c r="K64" s="31">
        <f>组合技!N71</f>
        <v>3</v>
      </c>
      <c r="L64" s="31">
        <f>组合技!O71</f>
        <v>0</v>
      </c>
      <c r="M64" s="31">
        <f>组合技!P71</f>
        <v>0</v>
      </c>
      <c r="N64" s="31" t="str">
        <f>组合技!Q71</f>
        <v>100007:100:2:0|100019:100:2:0</v>
      </c>
      <c r="O64" s="31" t="str">
        <f>组合技!R71</f>
        <v/>
      </c>
      <c r="P64" s="31" t="str">
        <f>组合技!S71</f>
        <v>skill_16</v>
      </c>
      <c r="Q64" s="31"/>
      <c r="R64" s="31"/>
      <c r="S64" s="31">
        <f>组合技!V71</f>
        <v>0</v>
      </c>
      <c r="T64" s="31">
        <f>组合技!W71</f>
        <v>0</v>
      </c>
      <c r="U64" s="31">
        <f>组合技!X71</f>
        <v>0</v>
      </c>
      <c r="V64" s="31">
        <f>组合技!Y71</f>
        <v>0</v>
      </c>
      <c r="W64" s="31">
        <f>组合技!Z71</f>
        <v>0</v>
      </c>
      <c r="X64" s="31">
        <f>组合技!AA71</f>
        <v>1</v>
      </c>
      <c r="Y64" s="31">
        <f>组合技!AB71</f>
        <v>0</v>
      </c>
      <c r="Z64" s="31">
        <f>组合技!AC71</f>
        <v>0</v>
      </c>
      <c r="AA64" s="31" t="str">
        <f>组合技!AD71</f>
        <v>attackex</v>
      </c>
      <c r="AB64" s="31"/>
      <c r="AC64" s="31">
        <f>组合技!AF71</f>
        <v>1</v>
      </c>
      <c r="AD64" s="31">
        <f>组合技!AY71</f>
        <v>300004</v>
      </c>
      <c r="AE64" s="31">
        <f t="shared" si="2"/>
        <v>1</v>
      </c>
    </row>
    <row r="65" spans="1:31" x14ac:dyDescent="0.15">
      <c r="A65" s="31">
        <f>组合技!B72</f>
        <v>30000402</v>
      </c>
      <c r="B65" s="4" t="str">
        <f>组合技!E72</f>
        <v>组合·自然馈赠</v>
      </c>
      <c r="C65" s="4" t="str">
        <f>组合技!F72</f>
        <v>威力强大的组合技能。恢复我方全体生命并增加攻击力。</v>
      </c>
      <c r="D65" s="4">
        <f>VLOOKUP(组合技!G72,对应表!F:G,2,FALSE)</f>
        <v>2</v>
      </c>
      <c r="E65" s="4">
        <f>VLOOKUP(组合技!H72,对应表!J:K,2,FALSE)</f>
        <v>1</v>
      </c>
      <c r="F65" s="4">
        <f>VLOOKUP(组合技!I72,对应表!N:O,2,FALSE)</f>
        <v>9</v>
      </c>
      <c r="G65" s="4">
        <f>IF(组合技!J72="必中",2,1)</f>
        <v>2</v>
      </c>
      <c r="H65" s="31">
        <f>组合技!K72</f>
        <v>0</v>
      </c>
      <c r="I65" s="31">
        <f>组合技!L72</f>
        <v>0</v>
      </c>
      <c r="J65" s="31" t="str">
        <f>组合技!M72</f>
        <v>||eff_zirankuizeng|</v>
      </c>
      <c r="K65" s="31">
        <f>组合技!N72</f>
        <v>3</v>
      </c>
      <c r="L65" s="31">
        <f>组合技!O72</f>
        <v>0</v>
      </c>
      <c r="M65" s="31">
        <f>组合技!P72</f>
        <v>0</v>
      </c>
      <c r="N65" s="31" t="str">
        <f>组合技!Q72</f>
        <v>100007:100:2:0|100020:100:2:0</v>
      </c>
      <c r="O65" s="31" t="str">
        <f>组合技!R72</f>
        <v/>
      </c>
      <c r="P65" s="31" t="str">
        <f>组合技!S72</f>
        <v>skill_16</v>
      </c>
      <c r="Q65" s="31"/>
      <c r="R65" s="31"/>
      <c r="S65" s="31">
        <f>组合技!V72</f>
        <v>0</v>
      </c>
      <c r="T65" s="31">
        <f>组合技!W72</f>
        <v>0</v>
      </c>
      <c r="U65" s="31">
        <f>组合技!X72</f>
        <v>0</v>
      </c>
      <c r="V65" s="31">
        <f>组合技!Y72</f>
        <v>0</v>
      </c>
      <c r="W65" s="31">
        <f>组合技!Z72</f>
        <v>0</v>
      </c>
      <c r="X65" s="31">
        <f>组合技!AA72</f>
        <v>1</v>
      </c>
      <c r="Y65" s="31">
        <f>组合技!AB72</f>
        <v>0</v>
      </c>
      <c r="Z65" s="31">
        <f>组合技!AC72</f>
        <v>0</v>
      </c>
      <c r="AA65" s="31" t="str">
        <f>组合技!AD72</f>
        <v>attackex</v>
      </c>
      <c r="AB65" s="31"/>
      <c r="AC65" s="31">
        <f>组合技!AF72</f>
        <v>2</v>
      </c>
      <c r="AD65" s="31">
        <f>组合技!AY72</f>
        <v>300004</v>
      </c>
      <c r="AE65" s="31">
        <f t="shared" si="2"/>
        <v>2</v>
      </c>
    </row>
    <row r="66" spans="1:31" x14ac:dyDescent="0.15">
      <c r="A66" s="31">
        <f>组合技!B73</f>
        <v>30000403</v>
      </c>
      <c r="B66" s="4" t="str">
        <f>组合技!E73</f>
        <v>组合·自然馈赠</v>
      </c>
      <c r="C66" s="4" t="str">
        <f>组合技!F73</f>
        <v>威力强大的组合技能。恢复我方全体生命并增加攻击力。</v>
      </c>
      <c r="D66" s="4">
        <f>VLOOKUP(组合技!G73,对应表!F:G,2,FALSE)</f>
        <v>2</v>
      </c>
      <c r="E66" s="4">
        <f>VLOOKUP(组合技!H73,对应表!J:K,2,FALSE)</f>
        <v>1</v>
      </c>
      <c r="F66" s="4">
        <f>VLOOKUP(组合技!I73,对应表!N:O,2,FALSE)</f>
        <v>9</v>
      </c>
      <c r="G66" s="4">
        <f>IF(组合技!J73="必中",2,1)</f>
        <v>2</v>
      </c>
      <c r="H66" s="31">
        <f>组合技!K73</f>
        <v>0</v>
      </c>
      <c r="I66" s="31">
        <f>组合技!L73</f>
        <v>0</v>
      </c>
      <c r="J66" s="31" t="str">
        <f>组合技!M73</f>
        <v>||eff_zirankuizeng|</v>
      </c>
      <c r="K66" s="31">
        <f>组合技!N73</f>
        <v>3</v>
      </c>
      <c r="L66" s="31">
        <f>组合技!O73</f>
        <v>0</v>
      </c>
      <c r="M66" s="31">
        <f>组合技!P73</f>
        <v>0</v>
      </c>
      <c r="N66" s="31" t="str">
        <f>组合技!Q73</f>
        <v>100008:100:2:0|100020:100:2:0</v>
      </c>
      <c r="O66" s="31" t="str">
        <f>组合技!R73</f>
        <v/>
      </c>
      <c r="P66" s="31" t="str">
        <f>组合技!S73</f>
        <v>skill_16</v>
      </c>
      <c r="Q66" s="31"/>
      <c r="R66" s="31"/>
      <c r="S66" s="31">
        <f>组合技!V73</f>
        <v>0</v>
      </c>
      <c r="T66" s="31">
        <f>组合技!W73</f>
        <v>0</v>
      </c>
      <c r="U66" s="31">
        <f>组合技!X73</f>
        <v>0</v>
      </c>
      <c r="V66" s="31">
        <f>组合技!Y73</f>
        <v>0</v>
      </c>
      <c r="W66" s="31">
        <f>组合技!Z73</f>
        <v>0</v>
      </c>
      <c r="X66" s="31">
        <f>组合技!AA73</f>
        <v>1</v>
      </c>
      <c r="Y66" s="31">
        <f>组合技!AB73</f>
        <v>0</v>
      </c>
      <c r="Z66" s="31">
        <f>组合技!AC73</f>
        <v>0</v>
      </c>
      <c r="AA66" s="31" t="str">
        <f>组合技!AD73</f>
        <v>attackex</v>
      </c>
      <c r="AB66" s="31"/>
      <c r="AC66" s="31">
        <f>组合技!AF73</f>
        <v>3</v>
      </c>
      <c r="AD66" s="31">
        <f>组合技!AY73</f>
        <v>300004</v>
      </c>
      <c r="AE66" s="31">
        <f t="shared" si="2"/>
        <v>3</v>
      </c>
    </row>
    <row r="67" spans="1:31" x14ac:dyDescent="0.15">
      <c r="A67" s="31">
        <f>组合技!B74</f>
        <v>30000404</v>
      </c>
      <c r="B67" s="4" t="str">
        <f>组合技!E74</f>
        <v>组合·自然馈赠</v>
      </c>
      <c r="C67" s="4" t="str">
        <f>组合技!F74</f>
        <v>威力强大的组合技能。恢复我方全体生命并增加攻击力。</v>
      </c>
      <c r="D67" s="4">
        <f>VLOOKUP(组合技!G74,对应表!F:G,2,FALSE)</f>
        <v>2</v>
      </c>
      <c r="E67" s="4">
        <f>VLOOKUP(组合技!H74,对应表!J:K,2,FALSE)</f>
        <v>1</v>
      </c>
      <c r="F67" s="4">
        <f>VLOOKUP(组合技!I74,对应表!N:O,2,FALSE)</f>
        <v>9</v>
      </c>
      <c r="G67" s="4">
        <f>IF(组合技!J74="必中",2,1)</f>
        <v>2</v>
      </c>
      <c r="H67" s="31">
        <f>组合技!K74</f>
        <v>0</v>
      </c>
      <c r="I67" s="31">
        <f>组合技!L74</f>
        <v>0</v>
      </c>
      <c r="J67" s="31" t="str">
        <f>组合技!M74</f>
        <v>||eff_zirankuizeng|</v>
      </c>
      <c r="K67" s="31">
        <f>组合技!N74</f>
        <v>3</v>
      </c>
      <c r="L67" s="31">
        <f>组合技!O74</f>
        <v>0</v>
      </c>
      <c r="M67" s="31">
        <f>组合技!P74</f>
        <v>0</v>
      </c>
      <c r="N67" s="31" t="str">
        <f>组合技!Q74</f>
        <v>100008:100:2:0|100021:100:2:0</v>
      </c>
      <c r="O67" s="31" t="str">
        <f>组合技!R74</f>
        <v/>
      </c>
      <c r="P67" s="31" t="str">
        <f>组合技!S74</f>
        <v>skill_16</v>
      </c>
      <c r="Q67" s="31"/>
      <c r="R67" s="31"/>
      <c r="S67" s="31">
        <f>组合技!V74</f>
        <v>0</v>
      </c>
      <c r="T67" s="31">
        <f>组合技!W74</f>
        <v>0</v>
      </c>
      <c r="U67" s="31">
        <f>组合技!X74</f>
        <v>0</v>
      </c>
      <c r="V67" s="31">
        <f>组合技!Y74</f>
        <v>0</v>
      </c>
      <c r="W67" s="31">
        <f>组合技!Z74</f>
        <v>0</v>
      </c>
      <c r="X67" s="31">
        <f>组合技!AA74</f>
        <v>1</v>
      </c>
      <c r="Y67" s="31">
        <f>组合技!AB74</f>
        <v>0</v>
      </c>
      <c r="Z67" s="31">
        <f>组合技!AC74</f>
        <v>0</v>
      </c>
      <c r="AA67" s="31" t="str">
        <f>组合技!AD74</f>
        <v>attackex</v>
      </c>
      <c r="AB67" s="31"/>
      <c r="AC67" s="31">
        <f>组合技!AF74</f>
        <v>4</v>
      </c>
      <c r="AD67" s="31">
        <f>组合技!AY74</f>
        <v>300004</v>
      </c>
      <c r="AE67" s="31">
        <f t="shared" si="2"/>
        <v>4</v>
      </c>
    </row>
    <row r="68" spans="1:31" x14ac:dyDescent="0.15">
      <c r="A68" s="31">
        <f>组合技!B75</f>
        <v>30000405</v>
      </c>
      <c r="B68" s="4" t="str">
        <f>组合技!E75</f>
        <v>组合·自然馈赠</v>
      </c>
      <c r="C68" s="4" t="str">
        <f>组合技!F75</f>
        <v>威力强大的组合技能。恢复我方全体生命并增加攻击力。</v>
      </c>
      <c r="D68" s="4">
        <f>VLOOKUP(组合技!G75,对应表!F:G,2,FALSE)</f>
        <v>2</v>
      </c>
      <c r="E68" s="4">
        <f>VLOOKUP(组合技!H75,对应表!J:K,2,FALSE)</f>
        <v>1</v>
      </c>
      <c r="F68" s="4">
        <f>VLOOKUP(组合技!I75,对应表!N:O,2,FALSE)</f>
        <v>9</v>
      </c>
      <c r="G68" s="4">
        <f>IF(组合技!J75="必中",2,1)</f>
        <v>2</v>
      </c>
      <c r="H68" s="31">
        <f>组合技!K75</f>
        <v>0</v>
      </c>
      <c r="I68" s="31">
        <f>组合技!L75</f>
        <v>0</v>
      </c>
      <c r="J68" s="31" t="str">
        <f>组合技!M75</f>
        <v>||eff_zirankuizeng|</v>
      </c>
      <c r="K68" s="31">
        <f>组合技!N75</f>
        <v>3</v>
      </c>
      <c r="L68" s="31">
        <f>组合技!O75</f>
        <v>0</v>
      </c>
      <c r="M68" s="31">
        <f>组合技!P75</f>
        <v>0</v>
      </c>
      <c r="N68" s="31" t="str">
        <f>组合技!Q75</f>
        <v>100009:100:2:0|100021:100:2:0</v>
      </c>
      <c r="O68" s="31" t="str">
        <f>组合技!R75</f>
        <v/>
      </c>
      <c r="P68" s="31" t="str">
        <f>组合技!S75</f>
        <v>skill_16</v>
      </c>
      <c r="Q68" s="31"/>
      <c r="R68" s="31"/>
      <c r="S68" s="31">
        <f>组合技!V75</f>
        <v>0</v>
      </c>
      <c r="T68" s="31">
        <f>组合技!W75</f>
        <v>0</v>
      </c>
      <c r="U68" s="31">
        <f>组合技!X75</f>
        <v>0</v>
      </c>
      <c r="V68" s="31">
        <f>组合技!Y75</f>
        <v>0</v>
      </c>
      <c r="W68" s="31">
        <f>组合技!Z75</f>
        <v>0</v>
      </c>
      <c r="X68" s="31">
        <f>组合技!AA75</f>
        <v>1</v>
      </c>
      <c r="Y68" s="31">
        <f>组合技!AB75</f>
        <v>0</v>
      </c>
      <c r="Z68" s="31">
        <f>组合技!AC75</f>
        <v>0</v>
      </c>
      <c r="AA68" s="31" t="str">
        <f>组合技!AD75</f>
        <v>attackex</v>
      </c>
      <c r="AB68" s="31"/>
      <c r="AC68" s="31">
        <f>组合技!AF75</f>
        <v>5</v>
      </c>
      <c r="AD68" s="31">
        <f>组合技!AY75</f>
        <v>300004</v>
      </c>
      <c r="AE68" s="31">
        <f t="shared" si="2"/>
        <v>5</v>
      </c>
    </row>
    <row r="69" spans="1:31" x14ac:dyDescent="0.15">
      <c r="A69" s="31">
        <f>组合技!B76</f>
        <v>30000406</v>
      </c>
      <c r="B69" s="4" t="str">
        <f>组合技!E76</f>
        <v>组合·自然馈赠</v>
      </c>
      <c r="C69" s="4" t="str">
        <f>组合技!F76</f>
        <v>威力强大的组合技能。恢复我方全体生命并增加攻击力。</v>
      </c>
      <c r="D69" s="4">
        <f>VLOOKUP(组合技!G76,对应表!F:G,2,FALSE)</f>
        <v>2</v>
      </c>
      <c r="E69" s="4">
        <f>VLOOKUP(组合技!H76,对应表!J:K,2,FALSE)</f>
        <v>1</v>
      </c>
      <c r="F69" s="4">
        <f>VLOOKUP(组合技!I76,对应表!N:O,2,FALSE)</f>
        <v>9</v>
      </c>
      <c r="G69" s="4">
        <f>IF(组合技!J76="必中",2,1)</f>
        <v>2</v>
      </c>
      <c r="H69" s="31">
        <f>组合技!K76</f>
        <v>0</v>
      </c>
      <c r="I69" s="31">
        <f>组合技!L76</f>
        <v>0</v>
      </c>
      <c r="J69" s="31" t="str">
        <f>组合技!M76</f>
        <v>||eff_zirankuizeng|</v>
      </c>
      <c r="K69" s="31">
        <f>组合技!N76</f>
        <v>3</v>
      </c>
      <c r="L69" s="31">
        <f>组合技!O76</f>
        <v>0</v>
      </c>
      <c r="M69" s="31">
        <f>组合技!P76</f>
        <v>0</v>
      </c>
      <c r="N69" s="31" t="str">
        <f>组合技!Q76</f>
        <v>100009:100:2:0|100022:100:2:0</v>
      </c>
      <c r="O69" s="31" t="str">
        <f>组合技!R76</f>
        <v/>
      </c>
      <c r="P69" s="31" t="str">
        <f>组合技!S76</f>
        <v>skill_16</v>
      </c>
      <c r="Q69" s="31"/>
      <c r="R69" s="31"/>
      <c r="S69" s="31">
        <f>组合技!V76</f>
        <v>0</v>
      </c>
      <c r="T69" s="31">
        <f>组合技!W76</f>
        <v>0</v>
      </c>
      <c r="U69" s="31">
        <f>组合技!X76</f>
        <v>0</v>
      </c>
      <c r="V69" s="31">
        <f>组合技!Y76</f>
        <v>0</v>
      </c>
      <c r="W69" s="31">
        <f>组合技!Z76</f>
        <v>0</v>
      </c>
      <c r="X69" s="31">
        <f>组合技!AA76</f>
        <v>1</v>
      </c>
      <c r="Y69" s="31">
        <f>组合技!AB76</f>
        <v>0</v>
      </c>
      <c r="Z69" s="31">
        <f>组合技!AC76</f>
        <v>0</v>
      </c>
      <c r="AA69" s="31" t="str">
        <f>组合技!AD76</f>
        <v>attackex</v>
      </c>
      <c r="AB69" s="31"/>
      <c r="AC69" s="31">
        <f>组合技!AF76</f>
        <v>6</v>
      </c>
      <c r="AD69" s="31">
        <f>组合技!AY76</f>
        <v>300004</v>
      </c>
      <c r="AE69" s="31">
        <f t="shared" si="2"/>
        <v>6</v>
      </c>
    </row>
    <row r="70" spans="1:31" x14ac:dyDescent="0.15">
      <c r="A70" s="31">
        <f>组合技!B77</f>
        <v>30000407</v>
      </c>
      <c r="B70" s="4" t="str">
        <f>组合技!E77</f>
        <v>组合·自然馈赠</v>
      </c>
      <c r="C70" s="4" t="str">
        <f>组合技!F77</f>
        <v>威力强大的组合技能。恢复我方全体生命并增加攻击力。</v>
      </c>
      <c r="D70" s="4">
        <f>VLOOKUP(组合技!G77,对应表!F:G,2,FALSE)</f>
        <v>2</v>
      </c>
      <c r="E70" s="4">
        <f>VLOOKUP(组合技!H77,对应表!J:K,2,FALSE)</f>
        <v>1</v>
      </c>
      <c r="F70" s="4">
        <f>VLOOKUP(组合技!I77,对应表!N:O,2,FALSE)</f>
        <v>9</v>
      </c>
      <c r="G70" s="4">
        <f>IF(组合技!J77="必中",2,1)</f>
        <v>2</v>
      </c>
      <c r="H70" s="31">
        <f>组合技!K77</f>
        <v>0</v>
      </c>
      <c r="I70" s="31">
        <f>组合技!L77</f>
        <v>0</v>
      </c>
      <c r="J70" s="31" t="str">
        <f>组合技!M77</f>
        <v>||eff_zirankuizeng|</v>
      </c>
      <c r="K70" s="31">
        <f>组合技!N77</f>
        <v>3</v>
      </c>
      <c r="L70" s="31">
        <f>组合技!O77</f>
        <v>0</v>
      </c>
      <c r="M70" s="31">
        <f>组合技!P77</f>
        <v>0</v>
      </c>
      <c r="N70" s="31" t="str">
        <f>组合技!Q77</f>
        <v>100010:100:2:0|100022:100:2:0</v>
      </c>
      <c r="O70" s="31" t="str">
        <f>组合技!R77</f>
        <v/>
      </c>
      <c r="P70" s="31" t="str">
        <f>组合技!S77</f>
        <v>skill_16</v>
      </c>
      <c r="Q70" s="31"/>
      <c r="R70" s="31"/>
      <c r="S70" s="31">
        <f>组合技!V77</f>
        <v>0</v>
      </c>
      <c r="T70" s="31">
        <f>组合技!W77</f>
        <v>0</v>
      </c>
      <c r="U70" s="31">
        <f>组合技!X77</f>
        <v>0</v>
      </c>
      <c r="V70" s="31">
        <f>组合技!Y77</f>
        <v>0</v>
      </c>
      <c r="W70" s="31">
        <f>组合技!Z77</f>
        <v>0</v>
      </c>
      <c r="X70" s="31">
        <f>组合技!AA77</f>
        <v>1</v>
      </c>
      <c r="Y70" s="31">
        <f>组合技!AB77</f>
        <v>0</v>
      </c>
      <c r="Z70" s="31">
        <f>组合技!AC77</f>
        <v>0</v>
      </c>
      <c r="AA70" s="31" t="str">
        <f>组合技!AD77</f>
        <v>attackex</v>
      </c>
      <c r="AB70" s="31"/>
      <c r="AC70" s="31">
        <f>组合技!AF77</f>
        <v>7</v>
      </c>
      <c r="AD70" s="31">
        <f>组合技!AY77</f>
        <v>300004</v>
      </c>
      <c r="AE70" s="31">
        <f t="shared" si="2"/>
        <v>7</v>
      </c>
    </row>
    <row r="71" spans="1:31" x14ac:dyDescent="0.15">
      <c r="A71" s="31">
        <f>组合技!B78</f>
        <v>30000408</v>
      </c>
      <c r="B71" s="4" t="str">
        <f>组合技!E78</f>
        <v>组合·自然馈赠</v>
      </c>
      <c r="C71" s="4" t="str">
        <f>组合技!F78</f>
        <v>威力强大的组合技能。恢复我方全体生命并增加攻击力。</v>
      </c>
      <c r="D71" s="4">
        <f>VLOOKUP(组合技!G78,对应表!F:G,2,FALSE)</f>
        <v>2</v>
      </c>
      <c r="E71" s="4">
        <f>VLOOKUP(组合技!H78,对应表!J:K,2,FALSE)</f>
        <v>1</v>
      </c>
      <c r="F71" s="4">
        <f>VLOOKUP(组合技!I78,对应表!N:O,2,FALSE)</f>
        <v>9</v>
      </c>
      <c r="G71" s="4">
        <f>IF(组合技!J78="必中",2,1)</f>
        <v>2</v>
      </c>
      <c r="H71" s="31">
        <f>组合技!K78</f>
        <v>0</v>
      </c>
      <c r="I71" s="31">
        <f>组合技!L78</f>
        <v>0</v>
      </c>
      <c r="J71" s="31" t="str">
        <f>组合技!M78</f>
        <v>||eff_zirankuizeng|</v>
      </c>
      <c r="K71" s="31">
        <f>组合技!N78</f>
        <v>3</v>
      </c>
      <c r="L71" s="31">
        <f>组合技!O78</f>
        <v>0</v>
      </c>
      <c r="M71" s="31">
        <f>组合技!P78</f>
        <v>0</v>
      </c>
      <c r="N71" s="31" t="str">
        <f>组合技!Q78</f>
        <v>100010:100:2:0|100023:100:2:0</v>
      </c>
      <c r="O71" s="31" t="str">
        <f>组合技!R78</f>
        <v/>
      </c>
      <c r="P71" s="31" t="str">
        <f>组合技!S78</f>
        <v>skill_16</v>
      </c>
      <c r="Q71" s="31"/>
      <c r="R71" s="31"/>
      <c r="S71" s="31">
        <f>组合技!V78</f>
        <v>0</v>
      </c>
      <c r="T71" s="31">
        <f>组合技!W78</f>
        <v>0</v>
      </c>
      <c r="U71" s="31">
        <f>组合技!X78</f>
        <v>0</v>
      </c>
      <c r="V71" s="31">
        <f>组合技!Y78</f>
        <v>0</v>
      </c>
      <c r="W71" s="31">
        <f>组合技!Z78</f>
        <v>0</v>
      </c>
      <c r="X71" s="31">
        <f>组合技!AA78</f>
        <v>1</v>
      </c>
      <c r="Y71" s="31">
        <f>组合技!AB78</f>
        <v>0</v>
      </c>
      <c r="Z71" s="31">
        <f>组合技!AC78</f>
        <v>0</v>
      </c>
      <c r="AA71" s="31" t="str">
        <f>组合技!AD78</f>
        <v>attackex</v>
      </c>
      <c r="AB71" s="31"/>
      <c r="AC71" s="31">
        <f>组合技!AF78</f>
        <v>8</v>
      </c>
      <c r="AD71" s="31">
        <f>组合技!AY78</f>
        <v>300004</v>
      </c>
      <c r="AE71" s="31">
        <f t="shared" si="2"/>
        <v>8</v>
      </c>
    </row>
    <row r="72" spans="1:31" x14ac:dyDescent="0.15">
      <c r="A72" s="31">
        <f>组合技!B79</f>
        <v>30000409</v>
      </c>
      <c r="B72" s="4" t="str">
        <f>组合技!E79</f>
        <v>组合·自然馈赠</v>
      </c>
      <c r="C72" s="4" t="str">
        <f>组合技!F79</f>
        <v>威力强大的组合技能。恢复我方全体生命并增加攻击力。</v>
      </c>
      <c r="D72" s="4">
        <f>VLOOKUP(组合技!G79,对应表!F:G,2,FALSE)</f>
        <v>2</v>
      </c>
      <c r="E72" s="4">
        <f>VLOOKUP(组合技!H79,对应表!J:K,2,FALSE)</f>
        <v>1</v>
      </c>
      <c r="F72" s="4">
        <f>VLOOKUP(组合技!I79,对应表!N:O,2,FALSE)</f>
        <v>9</v>
      </c>
      <c r="G72" s="4">
        <f>IF(组合技!J79="必中",2,1)</f>
        <v>2</v>
      </c>
      <c r="H72" s="31">
        <f>组合技!K79</f>
        <v>0</v>
      </c>
      <c r="I72" s="31">
        <f>组合技!L79</f>
        <v>0</v>
      </c>
      <c r="J72" s="31" t="str">
        <f>组合技!M79</f>
        <v>||eff_zirankuizeng|</v>
      </c>
      <c r="K72" s="31">
        <f>组合技!N79</f>
        <v>3</v>
      </c>
      <c r="L72" s="31">
        <f>组合技!O79</f>
        <v>0</v>
      </c>
      <c r="M72" s="31">
        <f>组合技!P79</f>
        <v>0</v>
      </c>
      <c r="N72" s="31" t="str">
        <f>组合技!Q79</f>
        <v>100011:100:2:0|100023:100:2:0</v>
      </c>
      <c r="O72" s="31" t="str">
        <f>组合技!R79</f>
        <v/>
      </c>
      <c r="P72" s="31" t="str">
        <f>组合技!S79</f>
        <v>skill_16</v>
      </c>
      <c r="Q72" s="31"/>
      <c r="R72" s="31"/>
      <c r="S72" s="31">
        <f>组合技!V79</f>
        <v>0</v>
      </c>
      <c r="T72" s="31">
        <f>组合技!W79</f>
        <v>0</v>
      </c>
      <c r="U72" s="31">
        <f>组合技!X79</f>
        <v>0</v>
      </c>
      <c r="V72" s="31">
        <f>组合技!Y79</f>
        <v>0</v>
      </c>
      <c r="W72" s="31">
        <f>组合技!Z79</f>
        <v>0</v>
      </c>
      <c r="X72" s="31">
        <f>组合技!AA79</f>
        <v>1</v>
      </c>
      <c r="Y72" s="31">
        <f>组合技!AB79</f>
        <v>0</v>
      </c>
      <c r="Z72" s="31">
        <f>组合技!AC79</f>
        <v>0</v>
      </c>
      <c r="AA72" s="31" t="str">
        <f>组合技!AD79</f>
        <v>attackex</v>
      </c>
      <c r="AB72" s="31"/>
      <c r="AC72" s="31">
        <f>组合技!AF79</f>
        <v>9</v>
      </c>
      <c r="AD72" s="31">
        <f>组合技!AY79</f>
        <v>300004</v>
      </c>
      <c r="AE72" s="31">
        <f t="shared" si="2"/>
        <v>9</v>
      </c>
    </row>
    <row r="73" spans="1:31" x14ac:dyDescent="0.15">
      <c r="A73" s="31">
        <f>组合技!B80</f>
        <v>30000410</v>
      </c>
      <c r="B73" s="4" t="str">
        <f>组合技!E80</f>
        <v>组合·自然馈赠</v>
      </c>
      <c r="C73" s="4" t="str">
        <f>组合技!F80</f>
        <v>威力强大的组合技能。恢复我方全体生命并增加攻击力。</v>
      </c>
      <c r="D73" s="4">
        <f>VLOOKUP(组合技!G80,对应表!F:G,2,FALSE)</f>
        <v>2</v>
      </c>
      <c r="E73" s="4">
        <f>VLOOKUP(组合技!H80,对应表!J:K,2,FALSE)</f>
        <v>1</v>
      </c>
      <c r="F73" s="4">
        <f>VLOOKUP(组合技!I80,对应表!N:O,2,FALSE)</f>
        <v>9</v>
      </c>
      <c r="G73" s="4">
        <f>IF(组合技!J80="必中",2,1)</f>
        <v>2</v>
      </c>
      <c r="H73" s="31">
        <f>组合技!K80</f>
        <v>0</v>
      </c>
      <c r="I73" s="31">
        <f>组合技!L80</f>
        <v>0</v>
      </c>
      <c r="J73" s="31" t="str">
        <f>组合技!M80</f>
        <v>||eff_zirankuizeng|</v>
      </c>
      <c r="K73" s="31">
        <f>组合技!N80</f>
        <v>3</v>
      </c>
      <c r="L73" s="31">
        <f>组合技!O80</f>
        <v>0</v>
      </c>
      <c r="M73" s="31">
        <f>组合技!P80</f>
        <v>0</v>
      </c>
      <c r="N73" s="31" t="str">
        <f>组合技!Q80</f>
        <v>100011:100:2:0|100024:100:2:0</v>
      </c>
      <c r="O73" s="31" t="str">
        <f>组合技!R80</f>
        <v/>
      </c>
      <c r="P73" s="31" t="str">
        <f>组合技!S80</f>
        <v>skill_16</v>
      </c>
      <c r="Q73" s="31"/>
      <c r="R73" s="31"/>
      <c r="S73" s="31">
        <f>组合技!V80</f>
        <v>0</v>
      </c>
      <c r="T73" s="31">
        <f>组合技!W80</f>
        <v>0</v>
      </c>
      <c r="U73" s="31">
        <f>组合技!X80</f>
        <v>0</v>
      </c>
      <c r="V73" s="31">
        <f>组合技!Y80</f>
        <v>0</v>
      </c>
      <c r="W73" s="31">
        <f>组合技!Z80</f>
        <v>0</v>
      </c>
      <c r="X73" s="31">
        <f>组合技!AA80</f>
        <v>1</v>
      </c>
      <c r="Y73" s="31">
        <f>组合技!AB80</f>
        <v>0</v>
      </c>
      <c r="Z73" s="31">
        <f>组合技!AC80</f>
        <v>0</v>
      </c>
      <c r="AA73" s="31" t="str">
        <f>组合技!AD80</f>
        <v>attackex</v>
      </c>
      <c r="AB73" s="31"/>
      <c r="AC73" s="31">
        <f>组合技!AF80</f>
        <v>10</v>
      </c>
      <c r="AD73" s="31">
        <f>组合技!AY80</f>
        <v>300004</v>
      </c>
      <c r="AE73" s="31">
        <f t="shared" si="2"/>
        <v>10</v>
      </c>
    </row>
    <row r="74" spans="1:31" x14ac:dyDescent="0.15">
      <c r="A74" s="31">
        <f>组合技!B81</f>
        <v>30000411</v>
      </c>
      <c r="B74" s="4" t="str">
        <f>组合技!E81</f>
        <v>组合·自然馈赠</v>
      </c>
      <c r="C74" s="4" t="str">
        <f>组合技!F81</f>
        <v>威力强大的组合技能。恢复我方全体生命并增加攻击力。</v>
      </c>
      <c r="D74" s="4">
        <f>VLOOKUP(组合技!G81,对应表!F:G,2,FALSE)</f>
        <v>2</v>
      </c>
      <c r="E74" s="4">
        <f>VLOOKUP(组合技!H81,对应表!J:K,2,FALSE)</f>
        <v>1</v>
      </c>
      <c r="F74" s="4">
        <f>VLOOKUP(组合技!I81,对应表!N:O,2,FALSE)</f>
        <v>9</v>
      </c>
      <c r="G74" s="4">
        <f>IF(组合技!J81="必中",2,1)</f>
        <v>2</v>
      </c>
      <c r="H74" s="31">
        <f>组合技!K81</f>
        <v>0</v>
      </c>
      <c r="I74" s="31">
        <f>组合技!L81</f>
        <v>0</v>
      </c>
      <c r="J74" s="31" t="str">
        <f>组合技!M81</f>
        <v>||eff_zirankuizeng|</v>
      </c>
      <c r="K74" s="31">
        <f>组合技!N81</f>
        <v>3</v>
      </c>
      <c r="L74" s="31">
        <f>组合技!O81</f>
        <v>0</v>
      </c>
      <c r="M74" s="31">
        <f>组合技!P81</f>
        <v>0</v>
      </c>
      <c r="N74" s="31" t="str">
        <f>组合技!Q81</f>
        <v>100012:100:2:0|100024:100:2:0</v>
      </c>
      <c r="O74" s="31" t="str">
        <f>组合技!R81</f>
        <v/>
      </c>
      <c r="P74" s="31" t="str">
        <f>组合技!S81</f>
        <v>skill_16</v>
      </c>
      <c r="Q74" s="31"/>
      <c r="R74" s="31"/>
      <c r="S74" s="31">
        <f>组合技!V81</f>
        <v>0</v>
      </c>
      <c r="T74" s="31">
        <f>组合技!W81</f>
        <v>0</v>
      </c>
      <c r="U74" s="31">
        <f>组合技!X81</f>
        <v>0</v>
      </c>
      <c r="V74" s="31">
        <f>组合技!Y81</f>
        <v>0</v>
      </c>
      <c r="W74" s="31">
        <f>组合技!Z81</f>
        <v>0</v>
      </c>
      <c r="X74" s="31">
        <f>组合技!AA81</f>
        <v>1</v>
      </c>
      <c r="Y74" s="31">
        <f>组合技!AB81</f>
        <v>0</v>
      </c>
      <c r="Z74" s="31">
        <f>组合技!AC81</f>
        <v>0</v>
      </c>
      <c r="AA74" s="31" t="str">
        <f>组合技!AD81</f>
        <v>attackex</v>
      </c>
      <c r="AB74" s="31"/>
      <c r="AC74" s="31">
        <f>组合技!AF81</f>
        <v>11</v>
      </c>
      <c r="AD74" s="31">
        <f>组合技!AY81</f>
        <v>300004</v>
      </c>
      <c r="AE74" s="31">
        <f t="shared" si="2"/>
        <v>11</v>
      </c>
    </row>
    <row r="75" spans="1:31" x14ac:dyDescent="0.15">
      <c r="A75" s="31">
        <f>组合技!B82</f>
        <v>30000412</v>
      </c>
      <c r="B75" s="4" t="str">
        <f>组合技!E82</f>
        <v>组合·自然馈赠</v>
      </c>
      <c r="C75" s="4" t="str">
        <f>组合技!F82</f>
        <v>威力强大的组合技能。恢复我方全体生命并增加攻击力。</v>
      </c>
      <c r="D75" s="4">
        <f>VLOOKUP(组合技!G82,对应表!F:G,2,FALSE)</f>
        <v>2</v>
      </c>
      <c r="E75" s="4">
        <f>VLOOKUP(组合技!H82,对应表!J:K,2,FALSE)</f>
        <v>1</v>
      </c>
      <c r="F75" s="4">
        <f>VLOOKUP(组合技!I82,对应表!N:O,2,FALSE)</f>
        <v>9</v>
      </c>
      <c r="G75" s="4">
        <f>IF(组合技!J82="必中",2,1)</f>
        <v>2</v>
      </c>
      <c r="H75" s="31">
        <f>组合技!K82</f>
        <v>0</v>
      </c>
      <c r="I75" s="31">
        <f>组合技!L82</f>
        <v>0</v>
      </c>
      <c r="J75" s="31" t="str">
        <f>组合技!M82</f>
        <v>||eff_zirankuizeng|</v>
      </c>
      <c r="K75" s="31">
        <f>组合技!N82</f>
        <v>3</v>
      </c>
      <c r="L75" s="31">
        <f>组合技!O82</f>
        <v>0</v>
      </c>
      <c r="M75" s="31">
        <f>组合技!P82</f>
        <v>0</v>
      </c>
      <c r="N75" s="31" t="str">
        <f>组合技!Q82</f>
        <v>100012:100:2:0|100025:100:2:0</v>
      </c>
      <c r="O75" s="31" t="str">
        <f>组合技!R82</f>
        <v/>
      </c>
      <c r="P75" s="31" t="str">
        <f>组合技!S82</f>
        <v>skill_16</v>
      </c>
      <c r="Q75" s="31"/>
      <c r="R75" s="31"/>
      <c r="S75" s="31">
        <f>组合技!V82</f>
        <v>0</v>
      </c>
      <c r="T75" s="31">
        <f>组合技!W82</f>
        <v>0</v>
      </c>
      <c r="U75" s="31">
        <f>组合技!X82</f>
        <v>0</v>
      </c>
      <c r="V75" s="31">
        <f>组合技!Y82</f>
        <v>0</v>
      </c>
      <c r="W75" s="31">
        <f>组合技!Z82</f>
        <v>0</v>
      </c>
      <c r="X75" s="31">
        <f>组合技!AA82</f>
        <v>1</v>
      </c>
      <c r="Y75" s="31">
        <f>组合技!AB82</f>
        <v>0</v>
      </c>
      <c r="Z75" s="31">
        <f>组合技!AC82</f>
        <v>0</v>
      </c>
      <c r="AA75" s="31" t="str">
        <f>组合技!AD82</f>
        <v>attackex</v>
      </c>
      <c r="AB75" s="31"/>
      <c r="AC75" s="31">
        <f>组合技!AF82</f>
        <v>12</v>
      </c>
      <c r="AD75" s="31">
        <f>组合技!AY82</f>
        <v>300004</v>
      </c>
      <c r="AE75" s="31">
        <f t="shared" si="2"/>
        <v>12</v>
      </c>
    </row>
    <row r="76" spans="1:31" x14ac:dyDescent="0.15">
      <c r="A76" s="31">
        <f>组合技!B83</f>
        <v>30000413</v>
      </c>
      <c r="B76" s="4" t="str">
        <f>组合技!E83</f>
        <v>组合·自然馈赠</v>
      </c>
      <c r="C76" s="4" t="str">
        <f>组合技!F83</f>
        <v>威力强大的组合技能。恢复我方全体生命并增加攻击力。</v>
      </c>
      <c r="D76" s="4">
        <f>VLOOKUP(组合技!G83,对应表!F:G,2,FALSE)</f>
        <v>2</v>
      </c>
      <c r="E76" s="4">
        <f>VLOOKUP(组合技!H83,对应表!J:K,2,FALSE)</f>
        <v>1</v>
      </c>
      <c r="F76" s="4">
        <f>VLOOKUP(组合技!I83,对应表!N:O,2,FALSE)</f>
        <v>9</v>
      </c>
      <c r="G76" s="4">
        <f>IF(组合技!J83="必中",2,1)</f>
        <v>2</v>
      </c>
      <c r="H76" s="31">
        <f>组合技!K83</f>
        <v>0</v>
      </c>
      <c r="I76" s="31">
        <f>组合技!L83</f>
        <v>0</v>
      </c>
      <c r="J76" s="31" t="str">
        <f>组合技!M83</f>
        <v>||eff_zirankuizeng|</v>
      </c>
      <c r="K76" s="31">
        <f>组合技!N83</f>
        <v>3</v>
      </c>
      <c r="L76" s="31">
        <f>组合技!O83</f>
        <v>0</v>
      </c>
      <c r="M76" s="31">
        <f>组合技!P83</f>
        <v>0</v>
      </c>
      <c r="N76" s="31" t="str">
        <f>组合技!Q83</f>
        <v>100013:100:2:0|100025:100:2:0</v>
      </c>
      <c r="O76" s="31" t="str">
        <f>组合技!R83</f>
        <v/>
      </c>
      <c r="P76" s="31" t="str">
        <f>组合技!S83</f>
        <v>skill_16</v>
      </c>
      <c r="Q76" s="31"/>
      <c r="R76" s="31"/>
      <c r="S76" s="31">
        <f>组合技!V83</f>
        <v>0</v>
      </c>
      <c r="T76" s="31">
        <f>组合技!W83</f>
        <v>0</v>
      </c>
      <c r="U76" s="31">
        <f>组合技!X83</f>
        <v>0</v>
      </c>
      <c r="V76" s="31">
        <f>组合技!Y83</f>
        <v>0</v>
      </c>
      <c r="W76" s="31">
        <f>组合技!Z83</f>
        <v>0</v>
      </c>
      <c r="X76" s="31">
        <f>组合技!AA83</f>
        <v>1</v>
      </c>
      <c r="Y76" s="31">
        <f>组合技!AB83</f>
        <v>0</v>
      </c>
      <c r="Z76" s="31">
        <f>组合技!AC83</f>
        <v>0</v>
      </c>
      <c r="AA76" s="31" t="str">
        <f>组合技!AD83</f>
        <v>attackex</v>
      </c>
      <c r="AB76" s="31"/>
      <c r="AC76" s="31">
        <f>组合技!AF83</f>
        <v>13</v>
      </c>
      <c r="AD76" s="31">
        <f>组合技!AY83</f>
        <v>300004</v>
      </c>
      <c r="AE76" s="31">
        <f t="shared" ref="AE76:AE139" si="3">AC76</f>
        <v>13</v>
      </c>
    </row>
    <row r="77" spans="1:31" x14ac:dyDescent="0.15">
      <c r="A77" s="31">
        <f>组合技!B84</f>
        <v>30000414</v>
      </c>
      <c r="B77" s="4" t="str">
        <f>组合技!E84</f>
        <v>组合·自然馈赠</v>
      </c>
      <c r="C77" s="4" t="str">
        <f>组合技!F84</f>
        <v>威力强大的组合技能。恢复我方全体生命并增加攻击力。</v>
      </c>
      <c r="D77" s="4">
        <f>VLOOKUP(组合技!G84,对应表!F:G,2,FALSE)</f>
        <v>2</v>
      </c>
      <c r="E77" s="4">
        <f>VLOOKUP(组合技!H84,对应表!J:K,2,FALSE)</f>
        <v>1</v>
      </c>
      <c r="F77" s="4">
        <f>VLOOKUP(组合技!I84,对应表!N:O,2,FALSE)</f>
        <v>9</v>
      </c>
      <c r="G77" s="4">
        <f>IF(组合技!J84="必中",2,1)</f>
        <v>2</v>
      </c>
      <c r="H77" s="31">
        <f>组合技!K84</f>
        <v>0</v>
      </c>
      <c r="I77" s="31">
        <f>组合技!L84</f>
        <v>0</v>
      </c>
      <c r="J77" s="31" t="str">
        <f>组合技!M84</f>
        <v>||eff_zirankuizeng|</v>
      </c>
      <c r="K77" s="31">
        <f>组合技!N84</f>
        <v>3</v>
      </c>
      <c r="L77" s="31">
        <f>组合技!O84</f>
        <v>0</v>
      </c>
      <c r="M77" s="31">
        <f>组合技!P84</f>
        <v>0</v>
      </c>
      <c r="N77" s="31" t="str">
        <f>组合技!Q84</f>
        <v>100013:100:2:0|100026:100:2:0</v>
      </c>
      <c r="O77" s="31" t="str">
        <f>组合技!R84</f>
        <v/>
      </c>
      <c r="P77" s="31" t="str">
        <f>组合技!S84</f>
        <v>skill_16</v>
      </c>
      <c r="Q77" s="31"/>
      <c r="R77" s="31"/>
      <c r="S77" s="31">
        <f>组合技!V84</f>
        <v>0</v>
      </c>
      <c r="T77" s="31">
        <f>组合技!W84</f>
        <v>0</v>
      </c>
      <c r="U77" s="31">
        <f>组合技!X84</f>
        <v>0</v>
      </c>
      <c r="V77" s="31">
        <f>组合技!Y84</f>
        <v>0</v>
      </c>
      <c r="W77" s="31">
        <f>组合技!Z84</f>
        <v>0</v>
      </c>
      <c r="X77" s="31">
        <f>组合技!AA84</f>
        <v>1</v>
      </c>
      <c r="Y77" s="31">
        <f>组合技!AB84</f>
        <v>0</v>
      </c>
      <c r="Z77" s="31">
        <f>组合技!AC84</f>
        <v>0</v>
      </c>
      <c r="AA77" s="31" t="str">
        <f>组合技!AD84</f>
        <v>attackex</v>
      </c>
      <c r="AB77" s="31"/>
      <c r="AC77" s="31">
        <f>组合技!AF84</f>
        <v>14</v>
      </c>
      <c r="AD77" s="31">
        <f>组合技!AY84</f>
        <v>300004</v>
      </c>
      <c r="AE77" s="31">
        <f t="shared" si="3"/>
        <v>14</v>
      </c>
    </row>
    <row r="78" spans="1:31" x14ac:dyDescent="0.15">
      <c r="A78" s="31">
        <f>组合技!B85</f>
        <v>30000415</v>
      </c>
      <c r="B78" s="4" t="str">
        <f>组合技!E85</f>
        <v>组合·自然馈赠</v>
      </c>
      <c r="C78" s="4" t="str">
        <f>组合技!F85</f>
        <v>威力强大的组合技能。恢复我方全体生命并增加攻击力。</v>
      </c>
      <c r="D78" s="4">
        <f>VLOOKUP(组合技!G85,对应表!F:G,2,FALSE)</f>
        <v>2</v>
      </c>
      <c r="E78" s="4">
        <f>VLOOKUP(组合技!H85,对应表!J:K,2,FALSE)</f>
        <v>1</v>
      </c>
      <c r="F78" s="4">
        <f>VLOOKUP(组合技!I85,对应表!N:O,2,FALSE)</f>
        <v>9</v>
      </c>
      <c r="G78" s="4">
        <f>IF(组合技!J85="必中",2,1)</f>
        <v>2</v>
      </c>
      <c r="H78" s="31">
        <f>组合技!K85</f>
        <v>0</v>
      </c>
      <c r="I78" s="31">
        <f>组合技!L85</f>
        <v>0</v>
      </c>
      <c r="J78" s="31" t="str">
        <f>组合技!M85</f>
        <v>||eff_zirankuizeng|</v>
      </c>
      <c r="K78" s="31">
        <f>组合技!N85</f>
        <v>3</v>
      </c>
      <c r="L78" s="31">
        <f>组合技!O85</f>
        <v>0</v>
      </c>
      <c r="M78" s="31">
        <f>组合技!P85</f>
        <v>0</v>
      </c>
      <c r="N78" s="31" t="str">
        <f>组合技!Q85</f>
        <v>100014:100:2:0|100026:100:2:0</v>
      </c>
      <c r="O78" s="31" t="str">
        <f>组合技!R85</f>
        <v/>
      </c>
      <c r="P78" s="31" t="str">
        <f>组合技!S85</f>
        <v>skill_16</v>
      </c>
      <c r="Q78" s="31"/>
      <c r="R78" s="31"/>
      <c r="S78" s="31">
        <f>组合技!V85</f>
        <v>0</v>
      </c>
      <c r="T78" s="31">
        <f>组合技!W85</f>
        <v>0</v>
      </c>
      <c r="U78" s="31">
        <f>组合技!X85</f>
        <v>0</v>
      </c>
      <c r="V78" s="31">
        <f>组合技!Y85</f>
        <v>0</v>
      </c>
      <c r="W78" s="31">
        <f>组合技!Z85</f>
        <v>0</v>
      </c>
      <c r="X78" s="31">
        <f>组合技!AA85</f>
        <v>1</v>
      </c>
      <c r="Y78" s="31">
        <f>组合技!AB85</f>
        <v>0</v>
      </c>
      <c r="Z78" s="31">
        <f>组合技!AC85</f>
        <v>0</v>
      </c>
      <c r="AA78" s="31" t="str">
        <f>组合技!AD85</f>
        <v>attackex</v>
      </c>
      <c r="AB78" s="31"/>
      <c r="AC78" s="31">
        <f>组合技!AF85</f>
        <v>15</v>
      </c>
      <c r="AD78" s="31">
        <f>组合技!AY85</f>
        <v>300004</v>
      </c>
      <c r="AE78" s="31">
        <f t="shared" si="3"/>
        <v>15</v>
      </c>
    </row>
    <row r="79" spans="1:31" x14ac:dyDescent="0.15">
      <c r="A79" s="31">
        <f>组合技!B86</f>
        <v>30000416</v>
      </c>
      <c r="B79" s="4" t="str">
        <f>组合技!E86</f>
        <v>组合·自然馈赠</v>
      </c>
      <c r="C79" s="4" t="str">
        <f>组合技!F86</f>
        <v>威力强大的组合技能。恢复我方全体生命并增加攻击力。</v>
      </c>
      <c r="D79" s="4">
        <f>VLOOKUP(组合技!G86,对应表!F:G,2,FALSE)</f>
        <v>2</v>
      </c>
      <c r="E79" s="4">
        <f>VLOOKUP(组合技!H86,对应表!J:K,2,FALSE)</f>
        <v>1</v>
      </c>
      <c r="F79" s="4">
        <f>VLOOKUP(组合技!I86,对应表!N:O,2,FALSE)</f>
        <v>9</v>
      </c>
      <c r="G79" s="4">
        <f>IF(组合技!J86="必中",2,1)</f>
        <v>2</v>
      </c>
      <c r="H79" s="31">
        <f>组合技!K86</f>
        <v>0</v>
      </c>
      <c r="I79" s="31">
        <f>组合技!L86</f>
        <v>0</v>
      </c>
      <c r="J79" s="31" t="str">
        <f>组合技!M86</f>
        <v>||eff_zirankuizeng|</v>
      </c>
      <c r="K79" s="31">
        <f>组合技!N86</f>
        <v>3</v>
      </c>
      <c r="L79" s="31">
        <f>组合技!O86</f>
        <v>0</v>
      </c>
      <c r="M79" s="31">
        <f>组合技!P86</f>
        <v>0</v>
      </c>
      <c r="N79" s="31" t="str">
        <f>组合技!Q86</f>
        <v>100014:100:2:0|100027:100:2:0</v>
      </c>
      <c r="O79" s="31" t="str">
        <f>组合技!R86</f>
        <v/>
      </c>
      <c r="P79" s="31" t="str">
        <f>组合技!S86</f>
        <v>skill_16</v>
      </c>
      <c r="Q79" s="31"/>
      <c r="R79" s="31"/>
      <c r="S79" s="31">
        <f>组合技!V86</f>
        <v>0</v>
      </c>
      <c r="T79" s="31">
        <f>组合技!W86</f>
        <v>0</v>
      </c>
      <c r="U79" s="31">
        <f>组合技!X86</f>
        <v>0</v>
      </c>
      <c r="V79" s="31">
        <f>组合技!Y86</f>
        <v>0</v>
      </c>
      <c r="W79" s="31">
        <f>组合技!Z86</f>
        <v>0</v>
      </c>
      <c r="X79" s="31">
        <f>组合技!AA86</f>
        <v>1</v>
      </c>
      <c r="Y79" s="31">
        <f>组合技!AB86</f>
        <v>0</v>
      </c>
      <c r="Z79" s="31">
        <f>组合技!AC86</f>
        <v>0</v>
      </c>
      <c r="AA79" s="31" t="str">
        <f>组合技!AD86</f>
        <v>attackex</v>
      </c>
      <c r="AB79" s="31"/>
      <c r="AC79" s="31">
        <f>组合技!AF86</f>
        <v>16</v>
      </c>
      <c r="AD79" s="31">
        <f>组合技!AY86</f>
        <v>300004</v>
      </c>
      <c r="AE79" s="31">
        <f t="shared" si="3"/>
        <v>16</v>
      </c>
    </row>
    <row r="80" spans="1:31" x14ac:dyDescent="0.15">
      <c r="A80" s="31">
        <f>组合技!B87</f>
        <v>30000417</v>
      </c>
      <c r="B80" s="4" t="str">
        <f>组合技!E87</f>
        <v>组合·自然馈赠</v>
      </c>
      <c r="C80" s="4" t="str">
        <f>组合技!F87</f>
        <v>威力强大的组合技能。恢复我方全体生命并增加攻击力。</v>
      </c>
      <c r="D80" s="4">
        <f>VLOOKUP(组合技!G87,对应表!F:G,2,FALSE)</f>
        <v>2</v>
      </c>
      <c r="E80" s="4">
        <f>VLOOKUP(组合技!H87,对应表!J:K,2,FALSE)</f>
        <v>1</v>
      </c>
      <c r="F80" s="4">
        <f>VLOOKUP(组合技!I87,对应表!N:O,2,FALSE)</f>
        <v>9</v>
      </c>
      <c r="G80" s="4">
        <f>IF(组合技!J87="必中",2,1)</f>
        <v>2</v>
      </c>
      <c r="H80" s="31">
        <f>组合技!K87</f>
        <v>0</v>
      </c>
      <c r="I80" s="31">
        <f>组合技!L87</f>
        <v>0</v>
      </c>
      <c r="J80" s="31" t="str">
        <f>组合技!M87</f>
        <v>||eff_zirankuizeng|</v>
      </c>
      <c r="K80" s="31">
        <f>组合技!N87</f>
        <v>3</v>
      </c>
      <c r="L80" s="31">
        <f>组合技!O87</f>
        <v>0</v>
      </c>
      <c r="M80" s="31">
        <f>组合技!P87</f>
        <v>0</v>
      </c>
      <c r="N80" s="31" t="str">
        <f>组合技!Q87</f>
        <v>100015:100:2:0|100027:100:2:0</v>
      </c>
      <c r="O80" s="31" t="str">
        <f>组合技!R87</f>
        <v/>
      </c>
      <c r="P80" s="31" t="str">
        <f>组合技!S87</f>
        <v>skill_16</v>
      </c>
      <c r="Q80" s="31"/>
      <c r="R80" s="31"/>
      <c r="S80" s="31">
        <f>组合技!V87</f>
        <v>0</v>
      </c>
      <c r="T80" s="31">
        <f>组合技!W87</f>
        <v>0</v>
      </c>
      <c r="U80" s="31">
        <f>组合技!X87</f>
        <v>0</v>
      </c>
      <c r="V80" s="31">
        <f>组合技!Y87</f>
        <v>0</v>
      </c>
      <c r="W80" s="31">
        <f>组合技!Z87</f>
        <v>0</v>
      </c>
      <c r="X80" s="31">
        <f>组合技!AA87</f>
        <v>1</v>
      </c>
      <c r="Y80" s="31">
        <f>组合技!AB87</f>
        <v>0</v>
      </c>
      <c r="Z80" s="31">
        <f>组合技!AC87</f>
        <v>0</v>
      </c>
      <c r="AA80" s="31" t="str">
        <f>组合技!AD87</f>
        <v>attackex</v>
      </c>
      <c r="AB80" s="31"/>
      <c r="AC80" s="31">
        <f>组合技!AF87</f>
        <v>17</v>
      </c>
      <c r="AD80" s="31">
        <f>组合技!AY87</f>
        <v>300004</v>
      </c>
      <c r="AE80" s="31">
        <f t="shared" si="3"/>
        <v>17</v>
      </c>
    </row>
    <row r="81" spans="1:31" x14ac:dyDescent="0.15">
      <c r="A81" s="31">
        <f>组合技!B88</f>
        <v>30000418</v>
      </c>
      <c r="B81" s="4" t="str">
        <f>组合技!E88</f>
        <v>组合·自然馈赠</v>
      </c>
      <c r="C81" s="4" t="str">
        <f>组合技!F88</f>
        <v>威力强大的组合技能。恢复我方全体生命并增加攻击力。</v>
      </c>
      <c r="D81" s="4">
        <f>VLOOKUP(组合技!G88,对应表!F:G,2,FALSE)</f>
        <v>2</v>
      </c>
      <c r="E81" s="4">
        <f>VLOOKUP(组合技!H88,对应表!J:K,2,FALSE)</f>
        <v>1</v>
      </c>
      <c r="F81" s="4">
        <f>VLOOKUP(组合技!I88,对应表!N:O,2,FALSE)</f>
        <v>9</v>
      </c>
      <c r="G81" s="4">
        <f>IF(组合技!J88="必中",2,1)</f>
        <v>2</v>
      </c>
      <c r="H81" s="31">
        <f>组合技!K88</f>
        <v>0</v>
      </c>
      <c r="I81" s="31">
        <f>组合技!L88</f>
        <v>0</v>
      </c>
      <c r="J81" s="31" t="str">
        <f>组合技!M88</f>
        <v>||eff_zirankuizeng|</v>
      </c>
      <c r="K81" s="31">
        <f>组合技!N88</f>
        <v>3</v>
      </c>
      <c r="L81" s="31">
        <f>组合技!O88</f>
        <v>0</v>
      </c>
      <c r="M81" s="31">
        <f>组合技!P88</f>
        <v>0</v>
      </c>
      <c r="N81" s="31" t="str">
        <f>组合技!Q88</f>
        <v>100015:100:2:0|100028:100:2:0</v>
      </c>
      <c r="O81" s="31" t="str">
        <f>组合技!R88</f>
        <v/>
      </c>
      <c r="P81" s="31" t="str">
        <f>组合技!S88</f>
        <v>skill_16</v>
      </c>
      <c r="Q81" s="31"/>
      <c r="R81" s="31"/>
      <c r="S81" s="31">
        <f>组合技!V88</f>
        <v>0</v>
      </c>
      <c r="T81" s="31">
        <f>组合技!W88</f>
        <v>0</v>
      </c>
      <c r="U81" s="31">
        <f>组合技!X88</f>
        <v>0</v>
      </c>
      <c r="V81" s="31">
        <f>组合技!Y88</f>
        <v>0</v>
      </c>
      <c r="W81" s="31">
        <f>组合技!Z88</f>
        <v>0</v>
      </c>
      <c r="X81" s="31">
        <f>组合技!AA88</f>
        <v>1</v>
      </c>
      <c r="Y81" s="31">
        <f>组合技!AB88</f>
        <v>0</v>
      </c>
      <c r="Z81" s="31">
        <f>组合技!AC88</f>
        <v>0</v>
      </c>
      <c r="AA81" s="31" t="str">
        <f>组合技!AD88</f>
        <v>attackex</v>
      </c>
      <c r="AB81" s="31"/>
      <c r="AC81" s="31">
        <f>组合技!AF88</f>
        <v>18</v>
      </c>
      <c r="AD81" s="31">
        <f>组合技!AY88</f>
        <v>300004</v>
      </c>
      <c r="AE81" s="31">
        <f t="shared" si="3"/>
        <v>18</v>
      </c>
    </row>
    <row r="82" spans="1:31" x14ac:dyDescent="0.15">
      <c r="A82" s="31">
        <f>组合技!B89</f>
        <v>30000419</v>
      </c>
      <c r="B82" s="4" t="str">
        <f>组合技!E89</f>
        <v>组合·自然馈赠</v>
      </c>
      <c r="C82" s="4" t="str">
        <f>组合技!F89</f>
        <v>威力强大的组合技能。恢复我方全体生命并增加攻击力。</v>
      </c>
      <c r="D82" s="4">
        <f>VLOOKUP(组合技!G89,对应表!F:G,2,FALSE)</f>
        <v>2</v>
      </c>
      <c r="E82" s="4">
        <f>VLOOKUP(组合技!H89,对应表!J:K,2,FALSE)</f>
        <v>1</v>
      </c>
      <c r="F82" s="4">
        <f>VLOOKUP(组合技!I89,对应表!N:O,2,FALSE)</f>
        <v>9</v>
      </c>
      <c r="G82" s="4">
        <f>IF(组合技!J89="必中",2,1)</f>
        <v>2</v>
      </c>
      <c r="H82" s="31">
        <f>组合技!K89</f>
        <v>0</v>
      </c>
      <c r="I82" s="31">
        <f>组合技!L89</f>
        <v>0</v>
      </c>
      <c r="J82" s="31" t="str">
        <f>组合技!M89</f>
        <v>||eff_zirankuizeng|</v>
      </c>
      <c r="K82" s="31">
        <f>组合技!N89</f>
        <v>3</v>
      </c>
      <c r="L82" s="31">
        <f>组合技!O89</f>
        <v>0</v>
      </c>
      <c r="M82" s="31">
        <f>组合技!P89</f>
        <v>0</v>
      </c>
      <c r="N82" s="31" t="str">
        <f>组合技!Q89</f>
        <v>100016:100:2:0|100028:100:2:0</v>
      </c>
      <c r="O82" s="31" t="str">
        <f>组合技!R89</f>
        <v/>
      </c>
      <c r="P82" s="31" t="str">
        <f>组合技!S89</f>
        <v>skill_16</v>
      </c>
      <c r="Q82" s="31"/>
      <c r="R82" s="31"/>
      <c r="S82" s="31">
        <f>组合技!V89</f>
        <v>0</v>
      </c>
      <c r="T82" s="31">
        <f>组合技!W89</f>
        <v>0</v>
      </c>
      <c r="U82" s="31">
        <f>组合技!X89</f>
        <v>0</v>
      </c>
      <c r="V82" s="31">
        <f>组合技!Y89</f>
        <v>0</v>
      </c>
      <c r="W82" s="31">
        <f>组合技!Z89</f>
        <v>0</v>
      </c>
      <c r="X82" s="31">
        <f>组合技!AA89</f>
        <v>1</v>
      </c>
      <c r="Y82" s="31">
        <f>组合技!AB89</f>
        <v>0</v>
      </c>
      <c r="Z82" s="31">
        <f>组合技!AC89</f>
        <v>0</v>
      </c>
      <c r="AA82" s="31" t="str">
        <f>组合技!AD89</f>
        <v>attackex</v>
      </c>
      <c r="AB82" s="31"/>
      <c r="AC82" s="31">
        <f>组合技!AF89</f>
        <v>19</v>
      </c>
      <c r="AD82" s="31">
        <f>组合技!AY89</f>
        <v>300004</v>
      </c>
      <c r="AE82" s="31">
        <f t="shared" si="3"/>
        <v>19</v>
      </c>
    </row>
    <row r="83" spans="1:31" x14ac:dyDescent="0.15">
      <c r="A83" s="31">
        <f>组合技!B90</f>
        <v>30000420</v>
      </c>
      <c r="B83" s="4" t="str">
        <f>组合技!E90</f>
        <v>组合·自然馈赠</v>
      </c>
      <c r="C83" s="4" t="str">
        <f>组合技!F90</f>
        <v>威力强大的组合技能。恢复我方全体生命并增加攻击力。</v>
      </c>
      <c r="D83" s="4">
        <f>VLOOKUP(组合技!G90,对应表!F:G,2,FALSE)</f>
        <v>2</v>
      </c>
      <c r="E83" s="4">
        <f>VLOOKUP(组合技!H90,对应表!J:K,2,FALSE)</f>
        <v>1</v>
      </c>
      <c r="F83" s="4">
        <f>VLOOKUP(组合技!I90,对应表!N:O,2,FALSE)</f>
        <v>9</v>
      </c>
      <c r="G83" s="4">
        <f>IF(组合技!J90="必中",2,1)</f>
        <v>2</v>
      </c>
      <c r="H83" s="31">
        <f>组合技!K90</f>
        <v>0</v>
      </c>
      <c r="I83" s="31">
        <f>组合技!L90</f>
        <v>0</v>
      </c>
      <c r="J83" s="31" t="str">
        <f>组合技!M90</f>
        <v>||eff_zirankuizeng|</v>
      </c>
      <c r="K83" s="31">
        <f>组合技!N90</f>
        <v>3</v>
      </c>
      <c r="L83" s="31">
        <f>组合技!O90</f>
        <v>0</v>
      </c>
      <c r="M83" s="31">
        <f>组合技!P90</f>
        <v>0</v>
      </c>
      <c r="N83" s="31" t="str">
        <f>组合技!Q90</f>
        <v>100017:100:2:0|100029:100:2:0</v>
      </c>
      <c r="O83" s="31" t="str">
        <f>组合技!R90</f>
        <v/>
      </c>
      <c r="P83" s="31" t="str">
        <f>组合技!S90</f>
        <v>skill_16</v>
      </c>
      <c r="Q83" s="31"/>
      <c r="R83" s="31"/>
      <c r="S83" s="31">
        <f>组合技!V90</f>
        <v>0</v>
      </c>
      <c r="T83" s="31">
        <f>组合技!W90</f>
        <v>0</v>
      </c>
      <c r="U83" s="31">
        <f>组合技!X90</f>
        <v>0</v>
      </c>
      <c r="V83" s="31">
        <f>组合技!Y90</f>
        <v>0</v>
      </c>
      <c r="W83" s="31">
        <f>组合技!Z90</f>
        <v>0</v>
      </c>
      <c r="X83" s="31">
        <f>组合技!AA90</f>
        <v>1</v>
      </c>
      <c r="Y83" s="31">
        <f>组合技!AB90</f>
        <v>0</v>
      </c>
      <c r="Z83" s="31">
        <f>组合技!AC90</f>
        <v>0</v>
      </c>
      <c r="AA83" s="31" t="str">
        <f>组合技!AD90</f>
        <v>attackex</v>
      </c>
      <c r="AB83" s="31"/>
      <c r="AC83" s="31">
        <f>组合技!AF90</f>
        <v>20</v>
      </c>
      <c r="AD83" s="31">
        <f>组合技!AY90</f>
        <v>300004</v>
      </c>
      <c r="AE83" s="31">
        <f t="shared" si="3"/>
        <v>20</v>
      </c>
    </row>
    <row r="84" spans="1:31" x14ac:dyDescent="0.15">
      <c r="A84" s="31">
        <f>组合技!B91</f>
        <v>30000501</v>
      </c>
      <c r="B84" s="4" t="str">
        <f>组合技!E91</f>
        <v>组合·诅咒</v>
      </c>
      <c r="C84" s="4" t="str">
        <f>组合技!F91</f>
        <v>威力强大的组合技能。对敌方全体造成伤害。</v>
      </c>
      <c r="D84" s="4">
        <f>VLOOKUP(组合技!G91,对应表!F:G,2,FALSE)</f>
        <v>1</v>
      </c>
      <c r="E84" s="4">
        <f>VLOOKUP(组合技!H91,对应表!J:K,2,FALSE)</f>
        <v>1</v>
      </c>
      <c r="F84" s="4">
        <f>VLOOKUP(组合技!I91,对应表!N:O,2,FALSE)</f>
        <v>9</v>
      </c>
      <c r="G84" s="4">
        <f>IF(组合技!J91="必中",2,1)</f>
        <v>1</v>
      </c>
      <c r="H84" s="31">
        <f>组合技!K91</f>
        <v>200</v>
      </c>
      <c r="I84" s="31">
        <f>组合技!L91</f>
        <v>200</v>
      </c>
      <c r="J84" s="31" t="str">
        <f>组合技!M91</f>
        <v>||eff_zuzhou|</v>
      </c>
      <c r="K84" s="31">
        <f>组合技!N91</f>
        <v>3</v>
      </c>
      <c r="L84" s="31">
        <f>组合技!O91</f>
        <v>0</v>
      </c>
      <c r="M84" s="31">
        <f>组合技!P91</f>
        <v>0</v>
      </c>
      <c r="N84" s="31" t="str">
        <f>组合技!Q91</f>
        <v/>
      </c>
      <c r="O84" s="31" t="str">
        <f>组合技!R91</f>
        <v/>
      </c>
      <c r="P84" s="31" t="str">
        <f>组合技!S91</f>
        <v>skill_24</v>
      </c>
      <c r="Q84" s="31"/>
      <c r="R84" s="31"/>
      <c r="S84" s="31">
        <f>组合技!V91</f>
        <v>0</v>
      </c>
      <c r="T84" s="31">
        <f>组合技!W91</f>
        <v>100</v>
      </c>
      <c r="U84" s="31">
        <f>组合技!X91</f>
        <v>0</v>
      </c>
      <c r="V84" s="31">
        <f>组合技!Y91</f>
        <v>0</v>
      </c>
      <c r="W84" s="31">
        <f>组合技!Z91</f>
        <v>0</v>
      </c>
      <c r="X84" s="31">
        <f>组合技!AA91</f>
        <v>1</v>
      </c>
      <c r="Y84" s="31">
        <f>组合技!AB91</f>
        <v>0</v>
      </c>
      <c r="Z84" s="31">
        <f>组合技!AC91</f>
        <v>0</v>
      </c>
      <c r="AA84" s="31" t="str">
        <f>组合技!AD91</f>
        <v>attackex</v>
      </c>
      <c r="AB84" s="31"/>
      <c r="AC84" s="31">
        <f>组合技!AF91</f>
        <v>1</v>
      </c>
      <c r="AD84" s="31">
        <f>组合技!AY91</f>
        <v>300005</v>
      </c>
      <c r="AE84" s="31">
        <f t="shared" si="3"/>
        <v>1</v>
      </c>
    </row>
    <row r="85" spans="1:31" x14ac:dyDescent="0.15">
      <c r="A85" s="31">
        <f>组合技!B92</f>
        <v>30000502</v>
      </c>
      <c r="B85" s="4" t="str">
        <f>组合技!E92</f>
        <v>组合·诅咒</v>
      </c>
      <c r="C85" s="4" t="str">
        <f>组合技!F92</f>
        <v>威力强大的组合技能。对敌方全体造成伤害。</v>
      </c>
      <c r="D85" s="4">
        <f>VLOOKUP(组合技!G92,对应表!F:G,2,FALSE)</f>
        <v>1</v>
      </c>
      <c r="E85" s="4">
        <f>VLOOKUP(组合技!H92,对应表!J:K,2,FALSE)</f>
        <v>1</v>
      </c>
      <c r="F85" s="4">
        <f>VLOOKUP(组合技!I92,对应表!N:O,2,FALSE)</f>
        <v>9</v>
      </c>
      <c r="G85" s="4">
        <f>IF(组合技!J92="必中",2,1)</f>
        <v>1</v>
      </c>
      <c r="H85" s="31">
        <f>组合技!K92</f>
        <v>200</v>
      </c>
      <c r="I85" s="31">
        <f>组合技!L92</f>
        <v>200</v>
      </c>
      <c r="J85" s="31" t="str">
        <f>组合技!M92</f>
        <v>||eff_zuzhou|</v>
      </c>
      <c r="K85" s="31">
        <f>组合技!N92</f>
        <v>3</v>
      </c>
      <c r="L85" s="31">
        <f>组合技!O92</f>
        <v>0</v>
      </c>
      <c r="M85" s="31">
        <f>组合技!P92</f>
        <v>0</v>
      </c>
      <c r="N85" s="31" t="str">
        <f>组合技!Q92</f>
        <v/>
      </c>
      <c r="O85" s="31" t="str">
        <f>组合技!R92</f>
        <v/>
      </c>
      <c r="P85" s="31" t="str">
        <f>组合技!S92</f>
        <v>skill_24</v>
      </c>
      <c r="Q85" s="31"/>
      <c r="R85" s="31"/>
      <c r="S85" s="31">
        <f>组合技!V92</f>
        <v>0</v>
      </c>
      <c r="T85" s="31">
        <f>组合技!W92</f>
        <v>100</v>
      </c>
      <c r="U85" s="31">
        <f>组合技!X92</f>
        <v>0</v>
      </c>
      <c r="V85" s="31">
        <f>组合技!Y92</f>
        <v>0</v>
      </c>
      <c r="W85" s="31">
        <f>组合技!Z92</f>
        <v>0</v>
      </c>
      <c r="X85" s="31">
        <f>组合技!AA92</f>
        <v>1</v>
      </c>
      <c r="Y85" s="31">
        <f>组合技!AB92</f>
        <v>0</v>
      </c>
      <c r="Z85" s="31">
        <f>组合技!AC92</f>
        <v>0</v>
      </c>
      <c r="AA85" s="31" t="str">
        <f>组合技!AD92</f>
        <v>attackex</v>
      </c>
      <c r="AB85" s="31"/>
      <c r="AC85" s="31">
        <f>组合技!AF92</f>
        <v>2</v>
      </c>
      <c r="AD85" s="31">
        <f>组合技!AY92</f>
        <v>300005</v>
      </c>
      <c r="AE85" s="31">
        <f t="shared" si="3"/>
        <v>2</v>
      </c>
    </row>
    <row r="86" spans="1:31" x14ac:dyDescent="0.15">
      <c r="A86" s="31">
        <f>组合技!B93</f>
        <v>30000503</v>
      </c>
      <c r="B86" s="4" t="str">
        <f>组合技!E93</f>
        <v>组合·诅咒</v>
      </c>
      <c r="C86" s="4" t="str">
        <f>组合技!F93</f>
        <v>威力强大的组合技能。对敌方全体造成伤害。</v>
      </c>
      <c r="D86" s="4">
        <f>VLOOKUP(组合技!G93,对应表!F:G,2,FALSE)</f>
        <v>1</v>
      </c>
      <c r="E86" s="4">
        <f>VLOOKUP(组合技!H93,对应表!J:K,2,FALSE)</f>
        <v>1</v>
      </c>
      <c r="F86" s="4">
        <f>VLOOKUP(组合技!I93,对应表!N:O,2,FALSE)</f>
        <v>9</v>
      </c>
      <c r="G86" s="4">
        <f>IF(组合技!J93="必中",2,1)</f>
        <v>1</v>
      </c>
      <c r="H86" s="31">
        <f>组合技!K93</f>
        <v>200</v>
      </c>
      <c r="I86" s="31">
        <f>组合技!L93</f>
        <v>200</v>
      </c>
      <c r="J86" s="31" t="str">
        <f>组合技!M93</f>
        <v>||eff_zuzhou|</v>
      </c>
      <c r="K86" s="31">
        <f>组合技!N93</f>
        <v>3</v>
      </c>
      <c r="L86" s="31">
        <f>组合技!O93</f>
        <v>0</v>
      </c>
      <c r="M86" s="31">
        <f>组合技!P93</f>
        <v>0</v>
      </c>
      <c r="N86" s="31" t="str">
        <f>组合技!Q93</f>
        <v/>
      </c>
      <c r="O86" s="31" t="str">
        <f>组合技!R93</f>
        <v/>
      </c>
      <c r="P86" s="31" t="str">
        <f>组合技!S93</f>
        <v>skill_24</v>
      </c>
      <c r="Q86" s="31"/>
      <c r="R86" s="31"/>
      <c r="S86" s="31">
        <f>组合技!V93</f>
        <v>0</v>
      </c>
      <c r="T86" s="31">
        <f>组合技!W93</f>
        <v>100</v>
      </c>
      <c r="U86" s="31">
        <f>组合技!X93</f>
        <v>0</v>
      </c>
      <c r="V86" s="31">
        <f>组合技!Y93</f>
        <v>0</v>
      </c>
      <c r="W86" s="31">
        <f>组合技!Z93</f>
        <v>0</v>
      </c>
      <c r="X86" s="31">
        <f>组合技!AA93</f>
        <v>1</v>
      </c>
      <c r="Y86" s="31">
        <f>组合技!AB93</f>
        <v>0</v>
      </c>
      <c r="Z86" s="31">
        <f>组合技!AC93</f>
        <v>0</v>
      </c>
      <c r="AA86" s="31" t="str">
        <f>组合技!AD93</f>
        <v>attackex</v>
      </c>
      <c r="AB86" s="31"/>
      <c r="AC86" s="31">
        <f>组合技!AF93</f>
        <v>3</v>
      </c>
      <c r="AD86" s="31">
        <f>组合技!AY93</f>
        <v>300005</v>
      </c>
      <c r="AE86" s="31">
        <f t="shared" si="3"/>
        <v>3</v>
      </c>
    </row>
    <row r="87" spans="1:31" x14ac:dyDescent="0.15">
      <c r="A87" s="31">
        <f>组合技!B94</f>
        <v>30000504</v>
      </c>
      <c r="B87" s="4" t="str">
        <f>组合技!E94</f>
        <v>组合·诅咒</v>
      </c>
      <c r="C87" s="4" t="str">
        <f>组合技!F94</f>
        <v>威力强大的组合技能。对敌方全体造成伤害。</v>
      </c>
      <c r="D87" s="4">
        <f>VLOOKUP(组合技!G94,对应表!F:G,2,FALSE)</f>
        <v>1</v>
      </c>
      <c r="E87" s="4">
        <f>VLOOKUP(组合技!H94,对应表!J:K,2,FALSE)</f>
        <v>1</v>
      </c>
      <c r="F87" s="4">
        <f>VLOOKUP(组合技!I94,对应表!N:O,2,FALSE)</f>
        <v>9</v>
      </c>
      <c r="G87" s="4">
        <f>IF(组合技!J94="必中",2,1)</f>
        <v>1</v>
      </c>
      <c r="H87" s="31">
        <f>组合技!K94</f>
        <v>200</v>
      </c>
      <c r="I87" s="31">
        <f>组合技!L94</f>
        <v>200</v>
      </c>
      <c r="J87" s="31" t="str">
        <f>组合技!M94</f>
        <v>||eff_zuzhou|</v>
      </c>
      <c r="K87" s="31">
        <f>组合技!N94</f>
        <v>3</v>
      </c>
      <c r="L87" s="31">
        <f>组合技!O94</f>
        <v>0</v>
      </c>
      <c r="M87" s="31">
        <f>组合技!P94</f>
        <v>0</v>
      </c>
      <c r="N87" s="31" t="str">
        <f>组合技!Q94</f>
        <v/>
      </c>
      <c r="O87" s="31" t="str">
        <f>组合技!R94</f>
        <v/>
      </c>
      <c r="P87" s="31" t="str">
        <f>组合技!S94</f>
        <v>skill_24</v>
      </c>
      <c r="Q87" s="31"/>
      <c r="R87" s="31"/>
      <c r="S87" s="31">
        <f>组合技!V94</f>
        <v>0</v>
      </c>
      <c r="T87" s="31">
        <f>组合技!W94</f>
        <v>100</v>
      </c>
      <c r="U87" s="31">
        <f>组合技!X94</f>
        <v>0</v>
      </c>
      <c r="V87" s="31">
        <f>组合技!Y94</f>
        <v>0</v>
      </c>
      <c r="W87" s="31">
        <f>组合技!Z94</f>
        <v>0</v>
      </c>
      <c r="X87" s="31">
        <f>组合技!AA94</f>
        <v>1</v>
      </c>
      <c r="Y87" s="31">
        <f>组合技!AB94</f>
        <v>0</v>
      </c>
      <c r="Z87" s="31">
        <f>组合技!AC94</f>
        <v>0</v>
      </c>
      <c r="AA87" s="31" t="str">
        <f>组合技!AD94</f>
        <v>attackex</v>
      </c>
      <c r="AB87" s="31"/>
      <c r="AC87" s="31">
        <f>组合技!AF94</f>
        <v>4</v>
      </c>
      <c r="AD87" s="31">
        <f>组合技!AY94</f>
        <v>300005</v>
      </c>
      <c r="AE87" s="31">
        <f t="shared" si="3"/>
        <v>4</v>
      </c>
    </row>
    <row r="88" spans="1:31" x14ac:dyDescent="0.15">
      <c r="A88" s="31">
        <f>组合技!B95</f>
        <v>30000505</v>
      </c>
      <c r="B88" s="4" t="str">
        <f>组合技!E95</f>
        <v>组合·诅咒</v>
      </c>
      <c r="C88" s="4" t="str">
        <f>组合技!F95</f>
        <v>威力强大的组合技能。对敌方全体造成伤害。</v>
      </c>
      <c r="D88" s="4">
        <f>VLOOKUP(组合技!G95,对应表!F:G,2,FALSE)</f>
        <v>1</v>
      </c>
      <c r="E88" s="4">
        <f>VLOOKUP(组合技!H95,对应表!J:K,2,FALSE)</f>
        <v>1</v>
      </c>
      <c r="F88" s="4">
        <f>VLOOKUP(组合技!I95,对应表!N:O,2,FALSE)</f>
        <v>9</v>
      </c>
      <c r="G88" s="4">
        <f>IF(组合技!J95="必中",2,1)</f>
        <v>1</v>
      </c>
      <c r="H88" s="31">
        <f>组合技!K95</f>
        <v>200</v>
      </c>
      <c r="I88" s="31">
        <f>组合技!L95</f>
        <v>200</v>
      </c>
      <c r="J88" s="31" t="str">
        <f>组合技!M95</f>
        <v>||eff_zuzhou|</v>
      </c>
      <c r="K88" s="31">
        <f>组合技!N95</f>
        <v>3</v>
      </c>
      <c r="L88" s="31">
        <f>组合技!O95</f>
        <v>0</v>
      </c>
      <c r="M88" s="31">
        <f>组合技!P95</f>
        <v>0</v>
      </c>
      <c r="N88" s="31" t="str">
        <f>组合技!Q95</f>
        <v/>
      </c>
      <c r="O88" s="31" t="str">
        <f>组合技!R95</f>
        <v/>
      </c>
      <c r="P88" s="31" t="str">
        <f>组合技!S95</f>
        <v>skill_24</v>
      </c>
      <c r="Q88" s="31"/>
      <c r="R88" s="31"/>
      <c r="S88" s="31">
        <f>组合技!V95</f>
        <v>0</v>
      </c>
      <c r="T88" s="31">
        <f>组合技!W95</f>
        <v>100</v>
      </c>
      <c r="U88" s="31">
        <f>组合技!X95</f>
        <v>0</v>
      </c>
      <c r="V88" s="31">
        <f>组合技!Y95</f>
        <v>0</v>
      </c>
      <c r="W88" s="31">
        <f>组合技!Z95</f>
        <v>0</v>
      </c>
      <c r="X88" s="31">
        <f>组合技!AA95</f>
        <v>1</v>
      </c>
      <c r="Y88" s="31">
        <f>组合技!AB95</f>
        <v>0</v>
      </c>
      <c r="Z88" s="31">
        <f>组合技!AC95</f>
        <v>0</v>
      </c>
      <c r="AA88" s="31" t="str">
        <f>组合技!AD95</f>
        <v>attackex</v>
      </c>
      <c r="AB88" s="31"/>
      <c r="AC88" s="31">
        <f>组合技!AF95</f>
        <v>5</v>
      </c>
      <c r="AD88" s="31">
        <f>组合技!AY95</f>
        <v>300005</v>
      </c>
      <c r="AE88" s="31">
        <f t="shared" si="3"/>
        <v>5</v>
      </c>
    </row>
    <row r="89" spans="1:31" x14ac:dyDescent="0.15">
      <c r="A89" s="31">
        <f>组合技!B96</f>
        <v>30000506</v>
      </c>
      <c r="B89" s="4" t="str">
        <f>组合技!E96</f>
        <v>组合·诅咒</v>
      </c>
      <c r="C89" s="4" t="str">
        <f>组合技!F96</f>
        <v>威力强大的组合技能。对敌方全体造成伤害。</v>
      </c>
      <c r="D89" s="4">
        <f>VLOOKUP(组合技!G96,对应表!F:G,2,FALSE)</f>
        <v>1</v>
      </c>
      <c r="E89" s="4">
        <f>VLOOKUP(组合技!H96,对应表!J:K,2,FALSE)</f>
        <v>1</v>
      </c>
      <c r="F89" s="4">
        <f>VLOOKUP(组合技!I96,对应表!N:O,2,FALSE)</f>
        <v>9</v>
      </c>
      <c r="G89" s="4">
        <f>IF(组合技!J96="必中",2,1)</f>
        <v>1</v>
      </c>
      <c r="H89" s="31">
        <f>组合技!K96</f>
        <v>200</v>
      </c>
      <c r="I89" s="31">
        <f>组合技!L96</f>
        <v>200</v>
      </c>
      <c r="J89" s="31" t="str">
        <f>组合技!M96</f>
        <v>||eff_zuzhou|</v>
      </c>
      <c r="K89" s="31">
        <f>组合技!N96</f>
        <v>3</v>
      </c>
      <c r="L89" s="31">
        <f>组合技!O96</f>
        <v>0</v>
      </c>
      <c r="M89" s="31">
        <f>组合技!P96</f>
        <v>0</v>
      </c>
      <c r="N89" s="31" t="str">
        <f>组合技!Q96</f>
        <v/>
      </c>
      <c r="O89" s="31" t="str">
        <f>组合技!R96</f>
        <v/>
      </c>
      <c r="P89" s="31" t="str">
        <f>组合技!S96</f>
        <v>skill_24</v>
      </c>
      <c r="Q89" s="31"/>
      <c r="R89" s="31"/>
      <c r="S89" s="31">
        <f>组合技!V96</f>
        <v>0</v>
      </c>
      <c r="T89" s="31">
        <f>组合技!W96</f>
        <v>100</v>
      </c>
      <c r="U89" s="31">
        <f>组合技!X96</f>
        <v>0</v>
      </c>
      <c r="V89" s="31">
        <f>组合技!Y96</f>
        <v>0</v>
      </c>
      <c r="W89" s="31">
        <f>组合技!Z96</f>
        <v>0</v>
      </c>
      <c r="X89" s="31">
        <f>组合技!AA96</f>
        <v>1</v>
      </c>
      <c r="Y89" s="31">
        <f>组合技!AB96</f>
        <v>0</v>
      </c>
      <c r="Z89" s="31">
        <f>组合技!AC96</f>
        <v>0</v>
      </c>
      <c r="AA89" s="31" t="str">
        <f>组合技!AD96</f>
        <v>attackex</v>
      </c>
      <c r="AB89" s="31"/>
      <c r="AC89" s="31">
        <f>组合技!AF96</f>
        <v>6</v>
      </c>
      <c r="AD89" s="31">
        <f>组合技!AY96</f>
        <v>300005</v>
      </c>
      <c r="AE89" s="31">
        <f t="shared" si="3"/>
        <v>6</v>
      </c>
    </row>
    <row r="90" spans="1:31" x14ac:dyDescent="0.15">
      <c r="A90" s="31">
        <f>组合技!B97</f>
        <v>30000507</v>
      </c>
      <c r="B90" s="4" t="str">
        <f>组合技!E97</f>
        <v>组合·诅咒</v>
      </c>
      <c r="C90" s="4" t="str">
        <f>组合技!F97</f>
        <v>威力强大的组合技能。对敌方全体造成伤害。</v>
      </c>
      <c r="D90" s="4">
        <f>VLOOKUP(组合技!G97,对应表!F:G,2,FALSE)</f>
        <v>1</v>
      </c>
      <c r="E90" s="4">
        <f>VLOOKUP(组合技!H97,对应表!J:K,2,FALSE)</f>
        <v>1</v>
      </c>
      <c r="F90" s="4">
        <f>VLOOKUP(组合技!I97,对应表!N:O,2,FALSE)</f>
        <v>9</v>
      </c>
      <c r="G90" s="4">
        <f>IF(组合技!J97="必中",2,1)</f>
        <v>1</v>
      </c>
      <c r="H90" s="31">
        <f>组合技!K97</f>
        <v>200</v>
      </c>
      <c r="I90" s="31">
        <f>组合技!L97</f>
        <v>200</v>
      </c>
      <c r="J90" s="31" t="str">
        <f>组合技!M97</f>
        <v>||eff_zuzhou|</v>
      </c>
      <c r="K90" s="31">
        <f>组合技!N97</f>
        <v>3</v>
      </c>
      <c r="L90" s="31">
        <f>组合技!O97</f>
        <v>0</v>
      </c>
      <c r="M90" s="31">
        <f>组合技!P97</f>
        <v>0</v>
      </c>
      <c r="N90" s="31" t="str">
        <f>组合技!Q97</f>
        <v/>
      </c>
      <c r="O90" s="31" t="str">
        <f>组合技!R97</f>
        <v/>
      </c>
      <c r="P90" s="31" t="str">
        <f>组合技!S97</f>
        <v>skill_24</v>
      </c>
      <c r="Q90" s="31"/>
      <c r="R90" s="31"/>
      <c r="S90" s="31">
        <f>组合技!V97</f>
        <v>0</v>
      </c>
      <c r="T90" s="31">
        <f>组合技!W97</f>
        <v>100</v>
      </c>
      <c r="U90" s="31">
        <f>组合技!X97</f>
        <v>0</v>
      </c>
      <c r="V90" s="31">
        <f>组合技!Y97</f>
        <v>0</v>
      </c>
      <c r="W90" s="31">
        <f>组合技!Z97</f>
        <v>0</v>
      </c>
      <c r="X90" s="31">
        <f>组合技!AA97</f>
        <v>1</v>
      </c>
      <c r="Y90" s="31">
        <f>组合技!AB97</f>
        <v>0</v>
      </c>
      <c r="Z90" s="31">
        <f>组合技!AC97</f>
        <v>0</v>
      </c>
      <c r="AA90" s="31" t="str">
        <f>组合技!AD97</f>
        <v>attackex</v>
      </c>
      <c r="AB90" s="31"/>
      <c r="AC90" s="31">
        <f>组合技!AF97</f>
        <v>7</v>
      </c>
      <c r="AD90" s="31">
        <f>组合技!AY97</f>
        <v>300005</v>
      </c>
      <c r="AE90" s="31">
        <f t="shared" si="3"/>
        <v>7</v>
      </c>
    </row>
    <row r="91" spans="1:31" x14ac:dyDescent="0.15">
      <c r="A91" s="31">
        <f>组合技!B98</f>
        <v>30000508</v>
      </c>
      <c r="B91" s="4" t="str">
        <f>组合技!E98</f>
        <v>组合·诅咒</v>
      </c>
      <c r="C91" s="4" t="str">
        <f>组合技!F98</f>
        <v>威力强大的组合技能。对敌方全体造成伤害。</v>
      </c>
      <c r="D91" s="4">
        <f>VLOOKUP(组合技!G98,对应表!F:G,2,FALSE)</f>
        <v>1</v>
      </c>
      <c r="E91" s="4">
        <f>VLOOKUP(组合技!H98,对应表!J:K,2,FALSE)</f>
        <v>1</v>
      </c>
      <c r="F91" s="4">
        <f>VLOOKUP(组合技!I98,对应表!N:O,2,FALSE)</f>
        <v>9</v>
      </c>
      <c r="G91" s="4">
        <f>IF(组合技!J98="必中",2,1)</f>
        <v>1</v>
      </c>
      <c r="H91" s="31">
        <f>组合技!K98</f>
        <v>200</v>
      </c>
      <c r="I91" s="31">
        <f>组合技!L98</f>
        <v>200</v>
      </c>
      <c r="J91" s="31" t="str">
        <f>组合技!M98</f>
        <v>||eff_zuzhou|</v>
      </c>
      <c r="K91" s="31">
        <f>组合技!N98</f>
        <v>3</v>
      </c>
      <c r="L91" s="31">
        <f>组合技!O98</f>
        <v>0</v>
      </c>
      <c r="M91" s="31">
        <f>组合技!P98</f>
        <v>0</v>
      </c>
      <c r="N91" s="31" t="str">
        <f>组合技!Q98</f>
        <v/>
      </c>
      <c r="O91" s="31" t="str">
        <f>组合技!R98</f>
        <v/>
      </c>
      <c r="P91" s="31" t="str">
        <f>组合技!S98</f>
        <v>skill_24</v>
      </c>
      <c r="Q91" s="31"/>
      <c r="R91" s="31"/>
      <c r="S91" s="31">
        <f>组合技!V98</f>
        <v>0</v>
      </c>
      <c r="T91" s="31">
        <f>组合技!W98</f>
        <v>100</v>
      </c>
      <c r="U91" s="31">
        <f>组合技!X98</f>
        <v>0</v>
      </c>
      <c r="V91" s="31">
        <f>组合技!Y98</f>
        <v>0</v>
      </c>
      <c r="W91" s="31">
        <f>组合技!Z98</f>
        <v>0</v>
      </c>
      <c r="X91" s="31">
        <f>组合技!AA98</f>
        <v>1</v>
      </c>
      <c r="Y91" s="31">
        <f>组合技!AB98</f>
        <v>0</v>
      </c>
      <c r="Z91" s="31">
        <f>组合技!AC98</f>
        <v>0</v>
      </c>
      <c r="AA91" s="31" t="str">
        <f>组合技!AD98</f>
        <v>attackex</v>
      </c>
      <c r="AB91" s="31"/>
      <c r="AC91" s="31">
        <f>组合技!AF98</f>
        <v>8</v>
      </c>
      <c r="AD91" s="31">
        <f>组合技!AY98</f>
        <v>300005</v>
      </c>
      <c r="AE91" s="31">
        <f t="shared" si="3"/>
        <v>8</v>
      </c>
    </row>
    <row r="92" spans="1:31" x14ac:dyDescent="0.15">
      <c r="A92" s="31">
        <f>组合技!B99</f>
        <v>30000509</v>
      </c>
      <c r="B92" s="4" t="str">
        <f>组合技!E99</f>
        <v>组合·诅咒</v>
      </c>
      <c r="C92" s="4" t="str">
        <f>组合技!F99</f>
        <v>威力强大的组合技能。对敌方全体造成伤害。</v>
      </c>
      <c r="D92" s="4">
        <f>VLOOKUP(组合技!G99,对应表!F:G,2,FALSE)</f>
        <v>1</v>
      </c>
      <c r="E92" s="4">
        <f>VLOOKUP(组合技!H99,对应表!J:K,2,FALSE)</f>
        <v>1</v>
      </c>
      <c r="F92" s="4">
        <f>VLOOKUP(组合技!I99,对应表!N:O,2,FALSE)</f>
        <v>9</v>
      </c>
      <c r="G92" s="4">
        <f>IF(组合技!J99="必中",2,1)</f>
        <v>1</v>
      </c>
      <c r="H92" s="31">
        <f>组合技!K99</f>
        <v>200</v>
      </c>
      <c r="I92" s="31">
        <f>组合技!L99</f>
        <v>200</v>
      </c>
      <c r="J92" s="31" t="str">
        <f>组合技!M99</f>
        <v>||eff_zuzhou|</v>
      </c>
      <c r="K92" s="31">
        <f>组合技!N99</f>
        <v>3</v>
      </c>
      <c r="L92" s="31">
        <f>组合技!O99</f>
        <v>0</v>
      </c>
      <c r="M92" s="31">
        <f>组合技!P99</f>
        <v>0</v>
      </c>
      <c r="N92" s="31" t="str">
        <f>组合技!Q99</f>
        <v/>
      </c>
      <c r="O92" s="31" t="str">
        <f>组合技!R99</f>
        <v/>
      </c>
      <c r="P92" s="31" t="str">
        <f>组合技!S99</f>
        <v>skill_24</v>
      </c>
      <c r="Q92" s="31"/>
      <c r="R92" s="31"/>
      <c r="S92" s="31">
        <f>组合技!V99</f>
        <v>0</v>
      </c>
      <c r="T92" s="31">
        <f>组合技!W99</f>
        <v>100</v>
      </c>
      <c r="U92" s="31">
        <f>组合技!X99</f>
        <v>0</v>
      </c>
      <c r="V92" s="31">
        <f>组合技!Y99</f>
        <v>0</v>
      </c>
      <c r="W92" s="31">
        <f>组合技!Z99</f>
        <v>0</v>
      </c>
      <c r="X92" s="31">
        <f>组合技!AA99</f>
        <v>1</v>
      </c>
      <c r="Y92" s="31">
        <f>组合技!AB99</f>
        <v>0</v>
      </c>
      <c r="Z92" s="31">
        <f>组合技!AC99</f>
        <v>0</v>
      </c>
      <c r="AA92" s="31" t="str">
        <f>组合技!AD99</f>
        <v>attackex</v>
      </c>
      <c r="AB92" s="31"/>
      <c r="AC92" s="31">
        <f>组合技!AF99</f>
        <v>9</v>
      </c>
      <c r="AD92" s="31">
        <f>组合技!AY99</f>
        <v>300005</v>
      </c>
      <c r="AE92" s="31">
        <f t="shared" si="3"/>
        <v>9</v>
      </c>
    </row>
    <row r="93" spans="1:31" x14ac:dyDescent="0.15">
      <c r="A93" s="31">
        <f>组合技!B100</f>
        <v>30000510</v>
      </c>
      <c r="B93" s="4" t="str">
        <f>组合技!E100</f>
        <v>组合·诅咒</v>
      </c>
      <c r="C93" s="4" t="str">
        <f>组合技!F100</f>
        <v>威力强大的组合技能。对敌方全体造成伤害。</v>
      </c>
      <c r="D93" s="4">
        <f>VLOOKUP(组合技!G100,对应表!F:G,2,FALSE)</f>
        <v>1</v>
      </c>
      <c r="E93" s="4">
        <f>VLOOKUP(组合技!H100,对应表!J:K,2,FALSE)</f>
        <v>1</v>
      </c>
      <c r="F93" s="4">
        <f>VLOOKUP(组合技!I100,对应表!N:O,2,FALSE)</f>
        <v>9</v>
      </c>
      <c r="G93" s="4">
        <f>IF(组合技!J100="必中",2,1)</f>
        <v>1</v>
      </c>
      <c r="H93" s="31">
        <f>组合技!K100</f>
        <v>200</v>
      </c>
      <c r="I93" s="31">
        <f>组合技!L100</f>
        <v>200</v>
      </c>
      <c r="J93" s="31" t="str">
        <f>组合技!M100</f>
        <v>||eff_zuzhou|</v>
      </c>
      <c r="K93" s="31">
        <f>组合技!N100</f>
        <v>3</v>
      </c>
      <c r="L93" s="31">
        <f>组合技!O100</f>
        <v>0</v>
      </c>
      <c r="M93" s="31">
        <f>组合技!P100</f>
        <v>0</v>
      </c>
      <c r="N93" s="31" t="str">
        <f>组合技!Q100</f>
        <v/>
      </c>
      <c r="O93" s="31" t="str">
        <f>组合技!R100</f>
        <v/>
      </c>
      <c r="P93" s="31" t="str">
        <f>组合技!S100</f>
        <v>skill_24</v>
      </c>
      <c r="Q93" s="31"/>
      <c r="R93" s="31"/>
      <c r="S93" s="31">
        <f>组合技!V100</f>
        <v>0</v>
      </c>
      <c r="T93" s="31">
        <f>组合技!W100</f>
        <v>100</v>
      </c>
      <c r="U93" s="31">
        <f>组合技!X100</f>
        <v>0</v>
      </c>
      <c r="V93" s="31">
        <f>组合技!Y100</f>
        <v>0</v>
      </c>
      <c r="W93" s="31">
        <f>组合技!Z100</f>
        <v>0</v>
      </c>
      <c r="X93" s="31">
        <f>组合技!AA100</f>
        <v>1</v>
      </c>
      <c r="Y93" s="31">
        <f>组合技!AB100</f>
        <v>0</v>
      </c>
      <c r="Z93" s="31">
        <f>组合技!AC100</f>
        <v>0</v>
      </c>
      <c r="AA93" s="31" t="str">
        <f>组合技!AD100</f>
        <v>attackex</v>
      </c>
      <c r="AB93" s="31"/>
      <c r="AC93" s="31">
        <f>组合技!AF100</f>
        <v>10</v>
      </c>
      <c r="AD93" s="31">
        <f>组合技!AY100</f>
        <v>300005</v>
      </c>
      <c r="AE93" s="31">
        <f t="shared" si="3"/>
        <v>10</v>
      </c>
    </row>
    <row r="94" spans="1:31" x14ac:dyDescent="0.15">
      <c r="A94" s="31">
        <f>组合技!B101</f>
        <v>30000511</v>
      </c>
      <c r="B94" s="4" t="str">
        <f>组合技!E101</f>
        <v>组合·诅咒</v>
      </c>
      <c r="C94" s="4" t="str">
        <f>组合技!F101</f>
        <v>威力强大的组合技能。对敌方全体造成伤害。</v>
      </c>
      <c r="D94" s="4">
        <f>VLOOKUP(组合技!G101,对应表!F:G,2,FALSE)</f>
        <v>1</v>
      </c>
      <c r="E94" s="4">
        <f>VLOOKUP(组合技!H101,对应表!J:K,2,FALSE)</f>
        <v>1</v>
      </c>
      <c r="F94" s="4">
        <f>VLOOKUP(组合技!I101,对应表!N:O,2,FALSE)</f>
        <v>9</v>
      </c>
      <c r="G94" s="4">
        <f>IF(组合技!J101="必中",2,1)</f>
        <v>1</v>
      </c>
      <c r="H94" s="31">
        <f>组合技!K101</f>
        <v>200</v>
      </c>
      <c r="I94" s="31">
        <f>组合技!L101</f>
        <v>200</v>
      </c>
      <c r="J94" s="31" t="str">
        <f>组合技!M101</f>
        <v>||eff_zuzhou|</v>
      </c>
      <c r="K94" s="31">
        <f>组合技!N101</f>
        <v>3</v>
      </c>
      <c r="L94" s="31">
        <f>组合技!O101</f>
        <v>0</v>
      </c>
      <c r="M94" s="31">
        <f>组合技!P101</f>
        <v>0</v>
      </c>
      <c r="N94" s="31" t="str">
        <f>组合技!Q101</f>
        <v/>
      </c>
      <c r="O94" s="31" t="str">
        <f>组合技!R101</f>
        <v/>
      </c>
      <c r="P94" s="31" t="str">
        <f>组合技!S101</f>
        <v>skill_24</v>
      </c>
      <c r="Q94" s="31"/>
      <c r="R94" s="31"/>
      <c r="S94" s="31">
        <f>组合技!V101</f>
        <v>0</v>
      </c>
      <c r="T94" s="31">
        <f>组合技!W101</f>
        <v>100</v>
      </c>
      <c r="U94" s="31">
        <f>组合技!X101</f>
        <v>0</v>
      </c>
      <c r="V94" s="31">
        <f>组合技!Y101</f>
        <v>0</v>
      </c>
      <c r="W94" s="31">
        <f>组合技!Z101</f>
        <v>0</v>
      </c>
      <c r="X94" s="31">
        <f>组合技!AA101</f>
        <v>1</v>
      </c>
      <c r="Y94" s="31">
        <f>组合技!AB101</f>
        <v>0</v>
      </c>
      <c r="Z94" s="31">
        <f>组合技!AC101</f>
        <v>0</v>
      </c>
      <c r="AA94" s="31" t="str">
        <f>组合技!AD101</f>
        <v>attackex</v>
      </c>
      <c r="AB94" s="31"/>
      <c r="AC94" s="31">
        <f>组合技!AF101</f>
        <v>11</v>
      </c>
      <c r="AD94" s="31">
        <f>组合技!AY101</f>
        <v>300005</v>
      </c>
      <c r="AE94" s="31">
        <f t="shared" si="3"/>
        <v>11</v>
      </c>
    </row>
    <row r="95" spans="1:31" x14ac:dyDescent="0.15">
      <c r="A95" s="31">
        <f>组合技!B102</f>
        <v>30000512</v>
      </c>
      <c r="B95" s="4" t="str">
        <f>组合技!E102</f>
        <v>组合·诅咒</v>
      </c>
      <c r="C95" s="4" t="str">
        <f>组合技!F102</f>
        <v>威力强大的组合技能。对敌方全体造成伤害。</v>
      </c>
      <c r="D95" s="4">
        <f>VLOOKUP(组合技!G102,对应表!F:G,2,FALSE)</f>
        <v>1</v>
      </c>
      <c r="E95" s="4">
        <f>VLOOKUP(组合技!H102,对应表!J:K,2,FALSE)</f>
        <v>1</v>
      </c>
      <c r="F95" s="4">
        <f>VLOOKUP(组合技!I102,对应表!N:O,2,FALSE)</f>
        <v>9</v>
      </c>
      <c r="G95" s="4">
        <f>IF(组合技!J102="必中",2,1)</f>
        <v>1</v>
      </c>
      <c r="H95" s="31">
        <f>组合技!K102</f>
        <v>200</v>
      </c>
      <c r="I95" s="31">
        <f>组合技!L102</f>
        <v>200</v>
      </c>
      <c r="J95" s="31" t="str">
        <f>组合技!M102</f>
        <v>||eff_zuzhou|</v>
      </c>
      <c r="K95" s="31">
        <f>组合技!N102</f>
        <v>3</v>
      </c>
      <c r="L95" s="31">
        <f>组合技!O102</f>
        <v>0</v>
      </c>
      <c r="M95" s="31">
        <f>组合技!P102</f>
        <v>0</v>
      </c>
      <c r="N95" s="31" t="str">
        <f>组合技!Q102</f>
        <v/>
      </c>
      <c r="O95" s="31" t="str">
        <f>组合技!R102</f>
        <v/>
      </c>
      <c r="P95" s="31" t="str">
        <f>组合技!S102</f>
        <v>skill_24</v>
      </c>
      <c r="Q95" s="31"/>
      <c r="R95" s="31"/>
      <c r="S95" s="31">
        <f>组合技!V102</f>
        <v>0</v>
      </c>
      <c r="T95" s="31">
        <f>组合技!W102</f>
        <v>100</v>
      </c>
      <c r="U95" s="31">
        <f>组合技!X102</f>
        <v>0</v>
      </c>
      <c r="V95" s="31">
        <f>组合技!Y102</f>
        <v>0</v>
      </c>
      <c r="W95" s="31">
        <f>组合技!Z102</f>
        <v>0</v>
      </c>
      <c r="X95" s="31">
        <f>组合技!AA102</f>
        <v>1</v>
      </c>
      <c r="Y95" s="31">
        <f>组合技!AB102</f>
        <v>0</v>
      </c>
      <c r="Z95" s="31">
        <f>组合技!AC102</f>
        <v>0</v>
      </c>
      <c r="AA95" s="31" t="str">
        <f>组合技!AD102</f>
        <v>attackex</v>
      </c>
      <c r="AB95" s="31"/>
      <c r="AC95" s="31">
        <f>组合技!AF102</f>
        <v>12</v>
      </c>
      <c r="AD95" s="31">
        <f>组合技!AY102</f>
        <v>300005</v>
      </c>
      <c r="AE95" s="31">
        <f t="shared" si="3"/>
        <v>12</v>
      </c>
    </row>
    <row r="96" spans="1:31" x14ac:dyDescent="0.15">
      <c r="A96" s="31">
        <f>组合技!B103</f>
        <v>30000513</v>
      </c>
      <c r="B96" s="4" t="str">
        <f>组合技!E103</f>
        <v>组合·诅咒</v>
      </c>
      <c r="C96" s="4" t="str">
        <f>组合技!F103</f>
        <v>威力强大的组合技能。对敌方全体造成伤害。</v>
      </c>
      <c r="D96" s="4">
        <f>VLOOKUP(组合技!G103,对应表!F:G,2,FALSE)</f>
        <v>1</v>
      </c>
      <c r="E96" s="4">
        <f>VLOOKUP(组合技!H103,对应表!J:K,2,FALSE)</f>
        <v>1</v>
      </c>
      <c r="F96" s="4">
        <f>VLOOKUP(组合技!I103,对应表!N:O,2,FALSE)</f>
        <v>9</v>
      </c>
      <c r="G96" s="4">
        <f>IF(组合技!J103="必中",2,1)</f>
        <v>1</v>
      </c>
      <c r="H96" s="31">
        <f>组合技!K103</f>
        <v>200</v>
      </c>
      <c r="I96" s="31">
        <f>组合技!L103</f>
        <v>200</v>
      </c>
      <c r="J96" s="31" t="str">
        <f>组合技!M103</f>
        <v>||eff_zuzhou|</v>
      </c>
      <c r="K96" s="31">
        <f>组合技!N103</f>
        <v>3</v>
      </c>
      <c r="L96" s="31">
        <f>组合技!O103</f>
        <v>0</v>
      </c>
      <c r="M96" s="31">
        <f>组合技!P103</f>
        <v>0</v>
      </c>
      <c r="N96" s="31" t="str">
        <f>组合技!Q103</f>
        <v/>
      </c>
      <c r="O96" s="31" t="str">
        <f>组合技!R103</f>
        <v/>
      </c>
      <c r="P96" s="31" t="str">
        <f>组合技!S103</f>
        <v>skill_24</v>
      </c>
      <c r="Q96" s="31"/>
      <c r="R96" s="31"/>
      <c r="S96" s="31">
        <f>组合技!V103</f>
        <v>0</v>
      </c>
      <c r="T96" s="31">
        <f>组合技!W103</f>
        <v>100</v>
      </c>
      <c r="U96" s="31">
        <f>组合技!X103</f>
        <v>0</v>
      </c>
      <c r="V96" s="31">
        <f>组合技!Y103</f>
        <v>0</v>
      </c>
      <c r="W96" s="31">
        <f>组合技!Z103</f>
        <v>0</v>
      </c>
      <c r="X96" s="31">
        <f>组合技!AA103</f>
        <v>1</v>
      </c>
      <c r="Y96" s="31">
        <f>组合技!AB103</f>
        <v>0</v>
      </c>
      <c r="Z96" s="31">
        <f>组合技!AC103</f>
        <v>0</v>
      </c>
      <c r="AA96" s="31" t="str">
        <f>组合技!AD103</f>
        <v>attackex</v>
      </c>
      <c r="AB96" s="31"/>
      <c r="AC96" s="31">
        <f>组合技!AF103</f>
        <v>13</v>
      </c>
      <c r="AD96" s="31">
        <f>组合技!AY103</f>
        <v>300005</v>
      </c>
      <c r="AE96" s="31">
        <f t="shared" si="3"/>
        <v>13</v>
      </c>
    </row>
    <row r="97" spans="1:31" x14ac:dyDescent="0.15">
      <c r="A97" s="31">
        <f>组合技!B104</f>
        <v>30000514</v>
      </c>
      <c r="B97" s="4" t="str">
        <f>组合技!E104</f>
        <v>组合·诅咒</v>
      </c>
      <c r="C97" s="4" t="str">
        <f>组合技!F104</f>
        <v>威力强大的组合技能。对敌方全体造成伤害。</v>
      </c>
      <c r="D97" s="4">
        <f>VLOOKUP(组合技!G104,对应表!F:G,2,FALSE)</f>
        <v>1</v>
      </c>
      <c r="E97" s="4">
        <f>VLOOKUP(组合技!H104,对应表!J:K,2,FALSE)</f>
        <v>1</v>
      </c>
      <c r="F97" s="4">
        <f>VLOOKUP(组合技!I104,对应表!N:O,2,FALSE)</f>
        <v>9</v>
      </c>
      <c r="G97" s="4">
        <f>IF(组合技!J104="必中",2,1)</f>
        <v>1</v>
      </c>
      <c r="H97" s="31">
        <f>组合技!K104</f>
        <v>200</v>
      </c>
      <c r="I97" s="31">
        <f>组合技!L104</f>
        <v>200</v>
      </c>
      <c r="J97" s="31" t="str">
        <f>组合技!M104</f>
        <v>||eff_zuzhou|</v>
      </c>
      <c r="K97" s="31">
        <f>组合技!N104</f>
        <v>3</v>
      </c>
      <c r="L97" s="31">
        <f>组合技!O104</f>
        <v>0</v>
      </c>
      <c r="M97" s="31">
        <f>组合技!P104</f>
        <v>0</v>
      </c>
      <c r="N97" s="31" t="str">
        <f>组合技!Q104</f>
        <v/>
      </c>
      <c r="O97" s="31" t="str">
        <f>组合技!R104</f>
        <v/>
      </c>
      <c r="P97" s="31" t="str">
        <f>组合技!S104</f>
        <v>skill_24</v>
      </c>
      <c r="Q97" s="31"/>
      <c r="R97" s="31"/>
      <c r="S97" s="31">
        <f>组合技!V104</f>
        <v>0</v>
      </c>
      <c r="T97" s="31">
        <f>组合技!W104</f>
        <v>100</v>
      </c>
      <c r="U97" s="31">
        <f>组合技!X104</f>
        <v>0</v>
      </c>
      <c r="V97" s="31">
        <f>组合技!Y104</f>
        <v>0</v>
      </c>
      <c r="W97" s="31">
        <f>组合技!Z104</f>
        <v>0</v>
      </c>
      <c r="X97" s="31">
        <f>组合技!AA104</f>
        <v>1</v>
      </c>
      <c r="Y97" s="31">
        <f>组合技!AB104</f>
        <v>0</v>
      </c>
      <c r="Z97" s="31">
        <f>组合技!AC104</f>
        <v>0</v>
      </c>
      <c r="AA97" s="31" t="str">
        <f>组合技!AD104</f>
        <v>attackex</v>
      </c>
      <c r="AB97" s="31"/>
      <c r="AC97" s="31">
        <f>组合技!AF104</f>
        <v>14</v>
      </c>
      <c r="AD97" s="31">
        <f>组合技!AY104</f>
        <v>300005</v>
      </c>
      <c r="AE97" s="31">
        <f t="shared" si="3"/>
        <v>14</v>
      </c>
    </row>
    <row r="98" spans="1:31" x14ac:dyDescent="0.15">
      <c r="A98" s="31">
        <f>组合技!B105</f>
        <v>30000515</v>
      </c>
      <c r="B98" s="4" t="str">
        <f>组合技!E105</f>
        <v>组合·诅咒</v>
      </c>
      <c r="C98" s="4" t="str">
        <f>组合技!F105</f>
        <v>威力强大的组合技能。对敌方全体造成伤害。</v>
      </c>
      <c r="D98" s="4">
        <f>VLOOKUP(组合技!G105,对应表!F:G,2,FALSE)</f>
        <v>1</v>
      </c>
      <c r="E98" s="4">
        <f>VLOOKUP(组合技!H105,对应表!J:K,2,FALSE)</f>
        <v>1</v>
      </c>
      <c r="F98" s="4">
        <f>VLOOKUP(组合技!I105,对应表!N:O,2,FALSE)</f>
        <v>9</v>
      </c>
      <c r="G98" s="4">
        <f>IF(组合技!J105="必中",2,1)</f>
        <v>1</v>
      </c>
      <c r="H98" s="31">
        <f>组合技!K105</f>
        <v>200</v>
      </c>
      <c r="I98" s="31">
        <f>组合技!L105</f>
        <v>200</v>
      </c>
      <c r="J98" s="31" t="str">
        <f>组合技!M105</f>
        <v>||eff_zuzhou|</v>
      </c>
      <c r="K98" s="31">
        <f>组合技!N105</f>
        <v>3</v>
      </c>
      <c r="L98" s="31">
        <f>组合技!O105</f>
        <v>0</v>
      </c>
      <c r="M98" s="31">
        <f>组合技!P105</f>
        <v>0</v>
      </c>
      <c r="N98" s="31" t="str">
        <f>组合技!Q105</f>
        <v/>
      </c>
      <c r="O98" s="31" t="str">
        <f>组合技!R105</f>
        <v/>
      </c>
      <c r="P98" s="31" t="str">
        <f>组合技!S105</f>
        <v>skill_24</v>
      </c>
      <c r="Q98" s="31"/>
      <c r="R98" s="31"/>
      <c r="S98" s="31">
        <f>组合技!V105</f>
        <v>0</v>
      </c>
      <c r="T98" s="31">
        <f>组合技!W105</f>
        <v>100</v>
      </c>
      <c r="U98" s="31">
        <f>组合技!X105</f>
        <v>0</v>
      </c>
      <c r="V98" s="31">
        <f>组合技!Y105</f>
        <v>0</v>
      </c>
      <c r="W98" s="31">
        <f>组合技!Z105</f>
        <v>0</v>
      </c>
      <c r="X98" s="31">
        <f>组合技!AA105</f>
        <v>1</v>
      </c>
      <c r="Y98" s="31">
        <f>组合技!AB105</f>
        <v>0</v>
      </c>
      <c r="Z98" s="31">
        <f>组合技!AC105</f>
        <v>0</v>
      </c>
      <c r="AA98" s="31" t="str">
        <f>组合技!AD105</f>
        <v>attackex</v>
      </c>
      <c r="AB98" s="31"/>
      <c r="AC98" s="31">
        <f>组合技!AF105</f>
        <v>15</v>
      </c>
      <c r="AD98" s="31">
        <f>组合技!AY105</f>
        <v>300005</v>
      </c>
      <c r="AE98" s="31">
        <f t="shared" si="3"/>
        <v>15</v>
      </c>
    </row>
    <row r="99" spans="1:31" x14ac:dyDescent="0.15">
      <c r="A99" s="31">
        <f>组合技!B106</f>
        <v>30000516</v>
      </c>
      <c r="B99" s="4" t="str">
        <f>组合技!E106</f>
        <v>组合·诅咒</v>
      </c>
      <c r="C99" s="4" t="str">
        <f>组合技!F106</f>
        <v>威力强大的组合技能。对敌方全体造成伤害。</v>
      </c>
      <c r="D99" s="4">
        <f>VLOOKUP(组合技!G106,对应表!F:G,2,FALSE)</f>
        <v>1</v>
      </c>
      <c r="E99" s="4">
        <f>VLOOKUP(组合技!H106,对应表!J:K,2,FALSE)</f>
        <v>1</v>
      </c>
      <c r="F99" s="4">
        <f>VLOOKUP(组合技!I106,对应表!N:O,2,FALSE)</f>
        <v>9</v>
      </c>
      <c r="G99" s="4">
        <f>IF(组合技!J106="必中",2,1)</f>
        <v>1</v>
      </c>
      <c r="H99" s="31">
        <f>组合技!K106</f>
        <v>200</v>
      </c>
      <c r="I99" s="31">
        <f>组合技!L106</f>
        <v>200</v>
      </c>
      <c r="J99" s="31" t="str">
        <f>组合技!M106</f>
        <v>||eff_zuzhou|</v>
      </c>
      <c r="K99" s="31">
        <f>组合技!N106</f>
        <v>3</v>
      </c>
      <c r="L99" s="31">
        <f>组合技!O106</f>
        <v>0</v>
      </c>
      <c r="M99" s="31">
        <f>组合技!P106</f>
        <v>0</v>
      </c>
      <c r="N99" s="31" t="str">
        <f>组合技!Q106</f>
        <v/>
      </c>
      <c r="O99" s="31" t="str">
        <f>组合技!R106</f>
        <v/>
      </c>
      <c r="P99" s="31" t="str">
        <f>组合技!S106</f>
        <v>skill_24</v>
      </c>
      <c r="Q99" s="31"/>
      <c r="R99" s="31"/>
      <c r="S99" s="31">
        <f>组合技!V106</f>
        <v>0</v>
      </c>
      <c r="T99" s="31">
        <f>组合技!W106</f>
        <v>100</v>
      </c>
      <c r="U99" s="31">
        <f>组合技!X106</f>
        <v>0</v>
      </c>
      <c r="V99" s="31">
        <f>组合技!Y106</f>
        <v>0</v>
      </c>
      <c r="W99" s="31">
        <f>组合技!Z106</f>
        <v>0</v>
      </c>
      <c r="X99" s="31">
        <f>组合技!AA106</f>
        <v>1</v>
      </c>
      <c r="Y99" s="31">
        <f>组合技!AB106</f>
        <v>0</v>
      </c>
      <c r="Z99" s="31">
        <f>组合技!AC106</f>
        <v>0</v>
      </c>
      <c r="AA99" s="31" t="str">
        <f>组合技!AD106</f>
        <v>attackex</v>
      </c>
      <c r="AB99" s="31"/>
      <c r="AC99" s="31">
        <f>组合技!AF106</f>
        <v>16</v>
      </c>
      <c r="AD99" s="31">
        <f>组合技!AY106</f>
        <v>300005</v>
      </c>
      <c r="AE99" s="31">
        <f t="shared" si="3"/>
        <v>16</v>
      </c>
    </row>
    <row r="100" spans="1:31" x14ac:dyDescent="0.15">
      <c r="A100" s="31">
        <f>组合技!B107</f>
        <v>30000517</v>
      </c>
      <c r="B100" s="4" t="str">
        <f>组合技!E107</f>
        <v>组合·诅咒</v>
      </c>
      <c r="C100" s="4" t="str">
        <f>组合技!F107</f>
        <v>威力强大的组合技能。对敌方全体造成伤害。</v>
      </c>
      <c r="D100" s="4">
        <f>VLOOKUP(组合技!G107,对应表!F:G,2,FALSE)</f>
        <v>1</v>
      </c>
      <c r="E100" s="4">
        <f>VLOOKUP(组合技!H107,对应表!J:K,2,FALSE)</f>
        <v>1</v>
      </c>
      <c r="F100" s="4">
        <f>VLOOKUP(组合技!I107,对应表!N:O,2,FALSE)</f>
        <v>9</v>
      </c>
      <c r="G100" s="4">
        <f>IF(组合技!J107="必中",2,1)</f>
        <v>1</v>
      </c>
      <c r="H100" s="31">
        <f>组合技!K107</f>
        <v>200</v>
      </c>
      <c r="I100" s="31">
        <f>组合技!L107</f>
        <v>200</v>
      </c>
      <c r="J100" s="31" t="str">
        <f>组合技!M107</f>
        <v>||eff_zuzhou|</v>
      </c>
      <c r="K100" s="31">
        <f>组合技!N107</f>
        <v>3</v>
      </c>
      <c r="L100" s="31">
        <f>组合技!O107</f>
        <v>0</v>
      </c>
      <c r="M100" s="31">
        <f>组合技!P107</f>
        <v>0</v>
      </c>
      <c r="N100" s="31" t="str">
        <f>组合技!Q107</f>
        <v/>
      </c>
      <c r="O100" s="31" t="str">
        <f>组合技!R107</f>
        <v/>
      </c>
      <c r="P100" s="31" t="str">
        <f>组合技!S107</f>
        <v>skill_24</v>
      </c>
      <c r="Q100" s="31"/>
      <c r="R100" s="31"/>
      <c r="S100" s="31">
        <f>组合技!V107</f>
        <v>0</v>
      </c>
      <c r="T100" s="31">
        <f>组合技!W107</f>
        <v>100</v>
      </c>
      <c r="U100" s="31">
        <f>组合技!X107</f>
        <v>0</v>
      </c>
      <c r="V100" s="31">
        <f>组合技!Y107</f>
        <v>0</v>
      </c>
      <c r="W100" s="31">
        <f>组合技!Z107</f>
        <v>0</v>
      </c>
      <c r="X100" s="31">
        <f>组合技!AA107</f>
        <v>1</v>
      </c>
      <c r="Y100" s="31">
        <f>组合技!AB107</f>
        <v>0</v>
      </c>
      <c r="Z100" s="31">
        <f>组合技!AC107</f>
        <v>0</v>
      </c>
      <c r="AA100" s="31" t="str">
        <f>组合技!AD107</f>
        <v>attackex</v>
      </c>
      <c r="AB100" s="31"/>
      <c r="AC100" s="31">
        <f>组合技!AF107</f>
        <v>17</v>
      </c>
      <c r="AD100" s="31">
        <f>组合技!AY107</f>
        <v>300005</v>
      </c>
      <c r="AE100" s="31">
        <f t="shared" si="3"/>
        <v>17</v>
      </c>
    </row>
    <row r="101" spans="1:31" x14ac:dyDescent="0.15">
      <c r="A101" s="31">
        <f>组合技!B108</f>
        <v>30000518</v>
      </c>
      <c r="B101" s="4" t="str">
        <f>组合技!E108</f>
        <v>组合·诅咒</v>
      </c>
      <c r="C101" s="4" t="str">
        <f>组合技!F108</f>
        <v>威力强大的组合技能。对敌方全体造成伤害。</v>
      </c>
      <c r="D101" s="4">
        <f>VLOOKUP(组合技!G108,对应表!F:G,2,FALSE)</f>
        <v>1</v>
      </c>
      <c r="E101" s="4">
        <f>VLOOKUP(组合技!H108,对应表!J:K,2,FALSE)</f>
        <v>1</v>
      </c>
      <c r="F101" s="4">
        <f>VLOOKUP(组合技!I108,对应表!N:O,2,FALSE)</f>
        <v>9</v>
      </c>
      <c r="G101" s="4">
        <f>IF(组合技!J108="必中",2,1)</f>
        <v>1</v>
      </c>
      <c r="H101" s="31">
        <f>组合技!K108</f>
        <v>200</v>
      </c>
      <c r="I101" s="31">
        <f>组合技!L108</f>
        <v>200</v>
      </c>
      <c r="J101" s="31" t="str">
        <f>组合技!M108</f>
        <v>||eff_zuzhou|</v>
      </c>
      <c r="K101" s="31">
        <f>组合技!N108</f>
        <v>3</v>
      </c>
      <c r="L101" s="31">
        <f>组合技!O108</f>
        <v>0</v>
      </c>
      <c r="M101" s="31">
        <f>组合技!P108</f>
        <v>0</v>
      </c>
      <c r="N101" s="31" t="str">
        <f>组合技!Q108</f>
        <v/>
      </c>
      <c r="O101" s="31" t="str">
        <f>组合技!R108</f>
        <v/>
      </c>
      <c r="P101" s="31" t="str">
        <f>组合技!S108</f>
        <v>skill_24</v>
      </c>
      <c r="Q101" s="31"/>
      <c r="R101" s="31"/>
      <c r="S101" s="31">
        <f>组合技!V108</f>
        <v>0</v>
      </c>
      <c r="T101" s="31">
        <f>组合技!W108</f>
        <v>100</v>
      </c>
      <c r="U101" s="31">
        <f>组合技!X108</f>
        <v>0</v>
      </c>
      <c r="V101" s="31">
        <f>组合技!Y108</f>
        <v>0</v>
      </c>
      <c r="W101" s="31">
        <f>组合技!Z108</f>
        <v>0</v>
      </c>
      <c r="X101" s="31">
        <f>组合技!AA108</f>
        <v>1</v>
      </c>
      <c r="Y101" s="31">
        <f>组合技!AB108</f>
        <v>0</v>
      </c>
      <c r="Z101" s="31">
        <f>组合技!AC108</f>
        <v>0</v>
      </c>
      <c r="AA101" s="31" t="str">
        <f>组合技!AD108</f>
        <v>attackex</v>
      </c>
      <c r="AB101" s="31"/>
      <c r="AC101" s="31">
        <f>组合技!AF108</f>
        <v>18</v>
      </c>
      <c r="AD101" s="31">
        <f>组合技!AY108</f>
        <v>300005</v>
      </c>
      <c r="AE101" s="31">
        <f t="shared" si="3"/>
        <v>18</v>
      </c>
    </row>
    <row r="102" spans="1:31" x14ac:dyDescent="0.15">
      <c r="A102" s="31">
        <f>组合技!B109</f>
        <v>30000519</v>
      </c>
      <c r="B102" s="4" t="str">
        <f>组合技!E109</f>
        <v>组合·诅咒</v>
      </c>
      <c r="C102" s="4" t="str">
        <f>组合技!F109</f>
        <v>威力强大的组合技能。对敌方全体造成伤害。</v>
      </c>
      <c r="D102" s="4">
        <f>VLOOKUP(组合技!G109,对应表!F:G,2,FALSE)</f>
        <v>1</v>
      </c>
      <c r="E102" s="4">
        <f>VLOOKUP(组合技!H109,对应表!J:K,2,FALSE)</f>
        <v>1</v>
      </c>
      <c r="F102" s="4">
        <f>VLOOKUP(组合技!I109,对应表!N:O,2,FALSE)</f>
        <v>9</v>
      </c>
      <c r="G102" s="4">
        <f>IF(组合技!J109="必中",2,1)</f>
        <v>1</v>
      </c>
      <c r="H102" s="31">
        <f>组合技!K109</f>
        <v>200</v>
      </c>
      <c r="I102" s="31">
        <f>组合技!L109</f>
        <v>200</v>
      </c>
      <c r="J102" s="31" t="str">
        <f>组合技!M109</f>
        <v>||eff_zuzhou|</v>
      </c>
      <c r="K102" s="31">
        <f>组合技!N109</f>
        <v>3</v>
      </c>
      <c r="L102" s="31">
        <f>组合技!O109</f>
        <v>0</v>
      </c>
      <c r="M102" s="31">
        <f>组合技!P109</f>
        <v>0</v>
      </c>
      <c r="N102" s="31" t="str">
        <f>组合技!Q109</f>
        <v/>
      </c>
      <c r="O102" s="31" t="str">
        <f>组合技!R109</f>
        <v/>
      </c>
      <c r="P102" s="31" t="str">
        <f>组合技!S109</f>
        <v>skill_24</v>
      </c>
      <c r="Q102" s="31"/>
      <c r="R102" s="31"/>
      <c r="S102" s="31">
        <f>组合技!V109</f>
        <v>0</v>
      </c>
      <c r="T102" s="31">
        <f>组合技!W109</f>
        <v>100</v>
      </c>
      <c r="U102" s="31">
        <f>组合技!X109</f>
        <v>0</v>
      </c>
      <c r="V102" s="31">
        <f>组合技!Y109</f>
        <v>0</v>
      </c>
      <c r="W102" s="31">
        <f>组合技!Z109</f>
        <v>0</v>
      </c>
      <c r="X102" s="31">
        <f>组合技!AA109</f>
        <v>1</v>
      </c>
      <c r="Y102" s="31">
        <f>组合技!AB109</f>
        <v>0</v>
      </c>
      <c r="Z102" s="31">
        <f>组合技!AC109</f>
        <v>0</v>
      </c>
      <c r="AA102" s="31" t="str">
        <f>组合技!AD109</f>
        <v>attackex</v>
      </c>
      <c r="AB102" s="31"/>
      <c r="AC102" s="31">
        <f>组合技!AF109</f>
        <v>19</v>
      </c>
      <c r="AD102" s="31">
        <f>组合技!AY109</f>
        <v>300005</v>
      </c>
      <c r="AE102" s="31">
        <f t="shared" si="3"/>
        <v>19</v>
      </c>
    </row>
    <row r="103" spans="1:31" x14ac:dyDescent="0.15">
      <c r="A103" s="31">
        <f>组合技!B110</f>
        <v>30000520</v>
      </c>
      <c r="B103" s="4" t="str">
        <f>组合技!E110</f>
        <v>组合·诅咒</v>
      </c>
      <c r="C103" s="4" t="str">
        <f>组合技!F110</f>
        <v>威力强大的组合技能。对敌方全体造成伤害。</v>
      </c>
      <c r="D103" s="4">
        <f>VLOOKUP(组合技!G110,对应表!F:G,2,FALSE)</f>
        <v>1</v>
      </c>
      <c r="E103" s="4">
        <f>VLOOKUP(组合技!H110,对应表!J:K,2,FALSE)</f>
        <v>1</v>
      </c>
      <c r="F103" s="4">
        <f>VLOOKUP(组合技!I110,对应表!N:O,2,FALSE)</f>
        <v>9</v>
      </c>
      <c r="G103" s="4">
        <f>IF(组合技!J110="必中",2,1)</f>
        <v>1</v>
      </c>
      <c r="H103" s="31">
        <f>组合技!K110</f>
        <v>200</v>
      </c>
      <c r="I103" s="31">
        <f>组合技!L110</f>
        <v>200</v>
      </c>
      <c r="J103" s="31" t="str">
        <f>组合技!M110</f>
        <v>||eff_zuzhou|</v>
      </c>
      <c r="K103" s="31">
        <f>组合技!N110</f>
        <v>3</v>
      </c>
      <c r="L103" s="31">
        <f>组合技!O110</f>
        <v>0</v>
      </c>
      <c r="M103" s="31">
        <f>组合技!P110</f>
        <v>0</v>
      </c>
      <c r="N103" s="31" t="str">
        <f>组合技!Q110</f>
        <v/>
      </c>
      <c r="O103" s="31" t="str">
        <f>组合技!R110</f>
        <v/>
      </c>
      <c r="P103" s="31" t="str">
        <f>组合技!S110</f>
        <v>skill_24</v>
      </c>
      <c r="Q103" s="31"/>
      <c r="R103" s="31"/>
      <c r="S103" s="31">
        <f>组合技!V110</f>
        <v>0</v>
      </c>
      <c r="T103" s="31">
        <f>组合技!W110</f>
        <v>100</v>
      </c>
      <c r="U103" s="31">
        <f>组合技!X110</f>
        <v>0</v>
      </c>
      <c r="V103" s="31">
        <f>组合技!Y110</f>
        <v>0</v>
      </c>
      <c r="W103" s="31">
        <f>组合技!Z110</f>
        <v>0</v>
      </c>
      <c r="X103" s="31">
        <f>组合技!AA110</f>
        <v>1</v>
      </c>
      <c r="Y103" s="31">
        <f>组合技!AB110</f>
        <v>0</v>
      </c>
      <c r="Z103" s="31">
        <f>组合技!AC110</f>
        <v>0</v>
      </c>
      <c r="AA103" s="31" t="str">
        <f>组合技!AD110</f>
        <v>attackex</v>
      </c>
      <c r="AB103" s="31"/>
      <c r="AC103" s="31">
        <f>组合技!AF110</f>
        <v>20</v>
      </c>
      <c r="AD103" s="31">
        <f>组合技!AY110</f>
        <v>300005</v>
      </c>
      <c r="AE103" s="31">
        <f t="shared" si="3"/>
        <v>20</v>
      </c>
    </row>
    <row r="104" spans="1:31" x14ac:dyDescent="0.15">
      <c r="A104" s="31">
        <f>组合技!B111</f>
        <v>30000601</v>
      </c>
      <c r="B104" s="4" t="str">
        <f>组合技!E111</f>
        <v>组合·玄水巨浪</v>
      </c>
      <c r="C104" s="4" t="str">
        <f>组合技!F111</f>
        <v>威力强大的组合技能。对敌方全体造成伤害。</v>
      </c>
      <c r="D104" s="4">
        <f>VLOOKUP(组合技!G111,对应表!F:G,2,FALSE)</f>
        <v>1</v>
      </c>
      <c r="E104" s="4">
        <f>VLOOKUP(组合技!H111,对应表!J:K,2,FALSE)</f>
        <v>1</v>
      </c>
      <c r="F104" s="4">
        <f>VLOOKUP(组合技!I111,对应表!N:O,2,FALSE)</f>
        <v>9</v>
      </c>
      <c r="G104" s="4">
        <f>IF(组合技!J111="必中",2,1)</f>
        <v>1</v>
      </c>
      <c r="H104" s="31">
        <f>组合技!K111</f>
        <v>200</v>
      </c>
      <c r="I104" s="31">
        <f>组合技!L111</f>
        <v>200</v>
      </c>
      <c r="J104" s="31" t="str">
        <f>组合技!M111</f>
        <v>||eff_xuanshuijulang|</v>
      </c>
      <c r="K104" s="31">
        <f>组合技!N111</f>
        <v>3</v>
      </c>
      <c r="L104" s="31">
        <f>组合技!O111</f>
        <v>0</v>
      </c>
      <c r="M104" s="31">
        <f>组合技!P111</f>
        <v>0</v>
      </c>
      <c r="N104" s="31" t="str">
        <f>组合技!Q111</f>
        <v/>
      </c>
      <c r="O104" s="31" t="str">
        <f>组合技!R111</f>
        <v/>
      </c>
      <c r="P104" s="31" t="str">
        <f>组合技!S111</f>
        <v>skill_19</v>
      </c>
      <c r="Q104" s="31"/>
      <c r="R104" s="31"/>
      <c r="S104" s="31">
        <f>组合技!V111</f>
        <v>0</v>
      </c>
      <c r="T104" s="31">
        <f>组合技!W111</f>
        <v>100</v>
      </c>
      <c r="U104" s="31">
        <f>组合技!X111</f>
        <v>0</v>
      </c>
      <c r="V104" s="31">
        <f>组合技!Y111</f>
        <v>0</v>
      </c>
      <c r="W104" s="31">
        <f>组合技!Z111</f>
        <v>0</v>
      </c>
      <c r="X104" s="31">
        <f>组合技!AA111</f>
        <v>1</v>
      </c>
      <c r="Y104" s="31">
        <f>组合技!AB111</f>
        <v>0</v>
      </c>
      <c r="Z104" s="31">
        <f>组合技!AC111</f>
        <v>0</v>
      </c>
      <c r="AA104" s="31" t="str">
        <f>组合技!AD111</f>
        <v>attackex</v>
      </c>
      <c r="AB104" s="31"/>
      <c r="AC104" s="31">
        <f>组合技!AF111</f>
        <v>1</v>
      </c>
      <c r="AD104" s="31">
        <f>组合技!AY111</f>
        <v>300006</v>
      </c>
      <c r="AE104" s="31">
        <f t="shared" si="3"/>
        <v>1</v>
      </c>
    </row>
    <row r="105" spans="1:31" x14ac:dyDescent="0.15">
      <c r="A105" s="31">
        <f>组合技!B112</f>
        <v>30000602</v>
      </c>
      <c r="B105" s="4" t="str">
        <f>组合技!E112</f>
        <v>组合·玄水巨浪</v>
      </c>
      <c r="C105" s="4" t="str">
        <f>组合技!F112</f>
        <v>威力强大的组合技能。对敌方全体造成伤害。</v>
      </c>
      <c r="D105" s="4">
        <f>VLOOKUP(组合技!G112,对应表!F:G,2,FALSE)</f>
        <v>1</v>
      </c>
      <c r="E105" s="4">
        <f>VLOOKUP(组合技!H112,对应表!J:K,2,FALSE)</f>
        <v>1</v>
      </c>
      <c r="F105" s="4">
        <f>VLOOKUP(组合技!I112,对应表!N:O,2,FALSE)</f>
        <v>9</v>
      </c>
      <c r="G105" s="4">
        <f>IF(组合技!J112="必中",2,1)</f>
        <v>1</v>
      </c>
      <c r="H105" s="31">
        <f>组合技!K112</f>
        <v>200</v>
      </c>
      <c r="I105" s="31">
        <f>组合技!L112</f>
        <v>200</v>
      </c>
      <c r="J105" s="31" t="str">
        <f>组合技!M112</f>
        <v>||eff_xuanshuijulang|</v>
      </c>
      <c r="K105" s="31">
        <f>组合技!N112</f>
        <v>3</v>
      </c>
      <c r="L105" s="31">
        <f>组合技!O112</f>
        <v>0</v>
      </c>
      <c r="M105" s="31">
        <f>组合技!P112</f>
        <v>0</v>
      </c>
      <c r="N105" s="31" t="str">
        <f>组合技!Q112</f>
        <v/>
      </c>
      <c r="O105" s="31" t="str">
        <f>组合技!R112</f>
        <v/>
      </c>
      <c r="P105" s="31" t="str">
        <f>组合技!S112</f>
        <v>skill_19</v>
      </c>
      <c r="Q105" s="31"/>
      <c r="R105" s="31"/>
      <c r="S105" s="31">
        <f>组合技!V112</f>
        <v>0</v>
      </c>
      <c r="T105" s="31">
        <f>组合技!W112</f>
        <v>100</v>
      </c>
      <c r="U105" s="31">
        <f>组合技!X112</f>
        <v>0</v>
      </c>
      <c r="V105" s="31">
        <f>组合技!Y112</f>
        <v>0</v>
      </c>
      <c r="W105" s="31">
        <f>组合技!Z112</f>
        <v>0</v>
      </c>
      <c r="X105" s="31">
        <f>组合技!AA112</f>
        <v>1</v>
      </c>
      <c r="Y105" s="31">
        <f>组合技!AB112</f>
        <v>0</v>
      </c>
      <c r="Z105" s="31">
        <f>组合技!AC112</f>
        <v>0</v>
      </c>
      <c r="AA105" s="31" t="str">
        <f>组合技!AD112</f>
        <v>attackex</v>
      </c>
      <c r="AB105" s="31"/>
      <c r="AC105" s="31">
        <f>组合技!AF112</f>
        <v>2</v>
      </c>
      <c r="AD105" s="31">
        <f>组合技!AY112</f>
        <v>300006</v>
      </c>
      <c r="AE105" s="31">
        <f t="shared" si="3"/>
        <v>2</v>
      </c>
    </row>
    <row r="106" spans="1:31" x14ac:dyDescent="0.15">
      <c r="A106" s="31">
        <f>组合技!B113</f>
        <v>30000603</v>
      </c>
      <c r="B106" s="4" t="str">
        <f>组合技!E113</f>
        <v>组合·玄水巨浪</v>
      </c>
      <c r="C106" s="4" t="str">
        <f>组合技!F113</f>
        <v>威力强大的组合技能。对敌方全体造成伤害。</v>
      </c>
      <c r="D106" s="4">
        <f>VLOOKUP(组合技!G113,对应表!F:G,2,FALSE)</f>
        <v>1</v>
      </c>
      <c r="E106" s="4">
        <f>VLOOKUP(组合技!H113,对应表!J:K,2,FALSE)</f>
        <v>1</v>
      </c>
      <c r="F106" s="4">
        <f>VLOOKUP(组合技!I113,对应表!N:O,2,FALSE)</f>
        <v>9</v>
      </c>
      <c r="G106" s="4">
        <f>IF(组合技!J113="必中",2,1)</f>
        <v>1</v>
      </c>
      <c r="H106" s="31">
        <f>组合技!K113</f>
        <v>200</v>
      </c>
      <c r="I106" s="31">
        <f>组合技!L113</f>
        <v>200</v>
      </c>
      <c r="J106" s="31" t="str">
        <f>组合技!M113</f>
        <v>||eff_xuanshuijulang|</v>
      </c>
      <c r="K106" s="31">
        <f>组合技!N113</f>
        <v>3</v>
      </c>
      <c r="L106" s="31">
        <f>组合技!O113</f>
        <v>0</v>
      </c>
      <c r="M106" s="31">
        <f>组合技!P113</f>
        <v>0</v>
      </c>
      <c r="N106" s="31" t="str">
        <f>组合技!Q113</f>
        <v/>
      </c>
      <c r="O106" s="31" t="str">
        <f>组合技!R113</f>
        <v/>
      </c>
      <c r="P106" s="31" t="str">
        <f>组合技!S113</f>
        <v>skill_19</v>
      </c>
      <c r="Q106" s="31"/>
      <c r="R106" s="31"/>
      <c r="S106" s="31">
        <f>组合技!V113</f>
        <v>0</v>
      </c>
      <c r="T106" s="31">
        <f>组合技!W113</f>
        <v>100</v>
      </c>
      <c r="U106" s="31">
        <f>组合技!X113</f>
        <v>0</v>
      </c>
      <c r="V106" s="31">
        <f>组合技!Y113</f>
        <v>0</v>
      </c>
      <c r="W106" s="31">
        <f>组合技!Z113</f>
        <v>0</v>
      </c>
      <c r="X106" s="31">
        <f>组合技!AA113</f>
        <v>1</v>
      </c>
      <c r="Y106" s="31">
        <f>组合技!AB113</f>
        <v>0</v>
      </c>
      <c r="Z106" s="31">
        <f>组合技!AC113</f>
        <v>0</v>
      </c>
      <c r="AA106" s="31" t="str">
        <f>组合技!AD113</f>
        <v>attackex</v>
      </c>
      <c r="AB106" s="31"/>
      <c r="AC106" s="31">
        <f>组合技!AF113</f>
        <v>3</v>
      </c>
      <c r="AD106" s="31">
        <f>组合技!AY113</f>
        <v>300006</v>
      </c>
      <c r="AE106" s="31">
        <f t="shared" si="3"/>
        <v>3</v>
      </c>
    </row>
    <row r="107" spans="1:31" x14ac:dyDescent="0.15">
      <c r="A107" s="31">
        <f>组合技!B114</f>
        <v>30000604</v>
      </c>
      <c r="B107" s="4" t="str">
        <f>组合技!E114</f>
        <v>组合·玄水巨浪</v>
      </c>
      <c r="C107" s="4" t="str">
        <f>组合技!F114</f>
        <v>威力强大的组合技能。对敌方全体造成伤害。</v>
      </c>
      <c r="D107" s="4">
        <f>VLOOKUP(组合技!G114,对应表!F:G,2,FALSE)</f>
        <v>1</v>
      </c>
      <c r="E107" s="4">
        <f>VLOOKUP(组合技!H114,对应表!J:K,2,FALSE)</f>
        <v>1</v>
      </c>
      <c r="F107" s="4">
        <f>VLOOKUP(组合技!I114,对应表!N:O,2,FALSE)</f>
        <v>9</v>
      </c>
      <c r="G107" s="4">
        <f>IF(组合技!J114="必中",2,1)</f>
        <v>1</v>
      </c>
      <c r="H107" s="31">
        <f>组合技!K114</f>
        <v>200</v>
      </c>
      <c r="I107" s="31">
        <f>组合技!L114</f>
        <v>200</v>
      </c>
      <c r="J107" s="31" t="str">
        <f>组合技!M114</f>
        <v>||eff_xuanshuijulang|</v>
      </c>
      <c r="K107" s="31">
        <f>组合技!N114</f>
        <v>3</v>
      </c>
      <c r="L107" s="31">
        <f>组合技!O114</f>
        <v>0</v>
      </c>
      <c r="M107" s="31">
        <f>组合技!P114</f>
        <v>0</v>
      </c>
      <c r="N107" s="31" t="str">
        <f>组合技!Q114</f>
        <v/>
      </c>
      <c r="O107" s="31" t="str">
        <f>组合技!R114</f>
        <v/>
      </c>
      <c r="P107" s="31" t="str">
        <f>组合技!S114</f>
        <v>skill_19</v>
      </c>
      <c r="Q107" s="31"/>
      <c r="R107" s="31"/>
      <c r="S107" s="31">
        <f>组合技!V114</f>
        <v>0</v>
      </c>
      <c r="T107" s="31">
        <f>组合技!W114</f>
        <v>100</v>
      </c>
      <c r="U107" s="31">
        <f>组合技!X114</f>
        <v>0</v>
      </c>
      <c r="V107" s="31">
        <f>组合技!Y114</f>
        <v>0</v>
      </c>
      <c r="W107" s="31">
        <f>组合技!Z114</f>
        <v>0</v>
      </c>
      <c r="X107" s="31">
        <f>组合技!AA114</f>
        <v>1</v>
      </c>
      <c r="Y107" s="31">
        <f>组合技!AB114</f>
        <v>0</v>
      </c>
      <c r="Z107" s="31">
        <f>组合技!AC114</f>
        <v>0</v>
      </c>
      <c r="AA107" s="31" t="str">
        <f>组合技!AD114</f>
        <v>attackex</v>
      </c>
      <c r="AB107" s="31"/>
      <c r="AC107" s="31">
        <f>组合技!AF114</f>
        <v>4</v>
      </c>
      <c r="AD107" s="31">
        <f>组合技!AY114</f>
        <v>300006</v>
      </c>
      <c r="AE107" s="31">
        <f t="shared" si="3"/>
        <v>4</v>
      </c>
    </row>
    <row r="108" spans="1:31" x14ac:dyDescent="0.15">
      <c r="A108" s="31">
        <f>组合技!B115</f>
        <v>30000605</v>
      </c>
      <c r="B108" s="4" t="str">
        <f>组合技!E115</f>
        <v>组合·玄水巨浪</v>
      </c>
      <c r="C108" s="4" t="str">
        <f>组合技!F115</f>
        <v>威力强大的组合技能。对敌方全体造成伤害。</v>
      </c>
      <c r="D108" s="4">
        <f>VLOOKUP(组合技!G115,对应表!F:G,2,FALSE)</f>
        <v>1</v>
      </c>
      <c r="E108" s="4">
        <f>VLOOKUP(组合技!H115,对应表!J:K,2,FALSE)</f>
        <v>1</v>
      </c>
      <c r="F108" s="4">
        <f>VLOOKUP(组合技!I115,对应表!N:O,2,FALSE)</f>
        <v>9</v>
      </c>
      <c r="G108" s="4">
        <f>IF(组合技!J115="必中",2,1)</f>
        <v>1</v>
      </c>
      <c r="H108" s="31">
        <f>组合技!K115</f>
        <v>200</v>
      </c>
      <c r="I108" s="31">
        <f>组合技!L115</f>
        <v>200</v>
      </c>
      <c r="J108" s="31" t="str">
        <f>组合技!M115</f>
        <v>||eff_xuanshuijulang|</v>
      </c>
      <c r="K108" s="31">
        <f>组合技!N115</f>
        <v>3</v>
      </c>
      <c r="L108" s="31">
        <f>组合技!O115</f>
        <v>0</v>
      </c>
      <c r="M108" s="31">
        <f>组合技!P115</f>
        <v>0</v>
      </c>
      <c r="N108" s="31" t="str">
        <f>组合技!Q115</f>
        <v/>
      </c>
      <c r="O108" s="31" t="str">
        <f>组合技!R115</f>
        <v/>
      </c>
      <c r="P108" s="31" t="str">
        <f>组合技!S115</f>
        <v>skill_19</v>
      </c>
      <c r="Q108" s="31"/>
      <c r="R108" s="31"/>
      <c r="S108" s="31">
        <f>组合技!V115</f>
        <v>0</v>
      </c>
      <c r="T108" s="31">
        <f>组合技!W115</f>
        <v>100</v>
      </c>
      <c r="U108" s="31">
        <f>组合技!X115</f>
        <v>0</v>
      </c>
      <c r="V108" s="31">
        <f>组合技!Y115</f>
        <v>0</v>
      </c>
      <c r="W108" s="31">
        <f>组合技!Z115</f>
        <v>0</v>
      </c>
      <c r="X108" s="31">
        <f>组合技!AA115</f>
        <v>1</v>
      </c>
      <c r="Y108" s="31">
        <f>组合技!AB115</f>
        <v>0</v>
      </c>
      <c r="Z108" s="31">
        <f>组合技!AC115</f>
        <v>0</v>
      </c>
      <c r="AA108" s="31" t="str">
        <f>组合技!AD115</f>
        <v>attackex</v>
      </c>
      <c r="AB108" s="31"/>
      <c r="AC108" s="31">
        <f>组合技!AF115</f>
        <v>5</v>
      </c>
      <c r="AD108" s="31">
        <f>组合技!AY115</f>
        <v>300006</v>
      </c>
      <c r="AE108" s="31">
        <f t="shared" si="3"/>
        <v>5</v>
      </c>
    </row>
    <row r="109" spans="1:31" x14ac:dyDescent="0.15">
      <c r="A109" s="31">
        <f>组合技!B116</f>
        <v>30000606</v>
      </c>
      <c r="B109" s="4" t="str">
        <f>组合技!E116</f>
        <v>组合·玄水巨浪</v>
      </c>
      <c r="C109" s="4" t="str">
        <f>组合技!F116</f>
        <v>威力强大的组合技能。对敌方全体造成伤害。</v>
      </c>
      <c r="D109" s="4">
        <f>VLOOKUP(组合技!G116,对应表!F:G,2,FALSE)</f>
        <v>1</v>
      </c>
      <c r="E109" s="4">
        <f>VLOOKUP(组合技!H116,对应表!J:K,2,FALSE)</f>
        <v>1</v>
      </c>
      <c r="F109" s="4">
        <f>VLOOKUP(组合技!I116,对应表!N:O,2,FALSE)</f>
        <v>9</v>
      </c>
      <c r="G109" s="4">
        <f>IF(组合技!J116="必中",2,1)</f>
        <v>1</v>
      </c>
      <c r="H109" s="31">
        <f>组合技!K116</f>
        <v>200</v>
      </c>
      <c r="I109" s="31">
        <f>组合技!L116</f>
        <v>200</v>
      </c>
      <c r="J109" s="31" t="str">
        <f>组合技!M116</f>
        <v>||eff_xuanshuijulang|</v>
      </c>
      <c r="K109" s="31">
        <f>组合技!N116</f>
        <v>3</v>
      </c>
      <c r="L109" s="31">
        <f>组合技!O116</f>
        <v>0</v>
      </c>
      <c r="M109" s="31">
        <f>组合技!P116</f>
        <v>0</v>
      </c>
      <c r="N109" s="31" t="str">
        <f>组合技!Q116</f>
        <v/>
      </c>
      <c r="O109" s="31" t="str">
        <f>组合技!R116</f>
        <v/>
      </c>
      <c r="P109" s="31" t="str">
        <f>组合技!S116</f>
        <v>skill_19</v>
      </c>
      <c r="Q109" s="31"/>
      <c r="R109" s="31"/>
      <c r="S109" s="31">
        <f>组合技!V116</f>
        <v>0</v>
      </c>
      <c r="T109" s="31">
        <f>组合技!W116</f>
        <v>100</v>
      </c>
      <c r="U109" s="31">
        <f>组合技!X116</f>
        <v>0</v>
      </c>
      <c r="V109" s="31">
        <f>组合技!Y116</f>
        <v>0</v>
      </c>
      <c r="W109" s="31">
        <f>组合技!Z116</f>
        <v>0</v>
      </c>
      <c r="X109" s="31">
        <f>组合技!AA116</f>
        <v>1</v>
      </c>
      <c r="Y109" s="31">
        <f>组合技!AB116</f>
        <v>0</v>
      </c>
      <c r="Z109" s="31">
        <f>组合技!AC116</f>
        <v>0</v>
      </c>
      <c r="AA109" s="31" t="str">
        <f>组合技!AD116</f>
        <v>attackex</v>
      </c>
      <c r="AB109" s="31"/>
      <c r="AC109" s="31">
        <f>组合技!AF116</f>
        <v>6</v>
      </c>
      <c r="AD109" s="31">
        <f>组合技!AY116</f>
        <v>300006</v>
      </c>
      <c r="AE109" s="31">
        <f t="shared" si="3"/>
        <v>6</v>
      </c>
    </row>
    <row r="110" spans="1:31" x14ac:dyDescent="0.15">
      <c r="A110" s="31">
        <f>组合技!B117</f>
        <v>30000607</v>
      </c>
      <c r="B110" s="4" t="str">
        <f>组合技!E117</f>
        <v>组合·玄水巨浪</v>
      </c>
      <c r="C110" s="4" t="str">
        <f>组合技!F117</f>
        <v>威力强大的组合技能。对敌方全体造成伤害。</v>
      </c>
      <c r="D110" s="4">
        <f>VLOOKUP(组合技!G117,对应表!F:G,2,FALSE)</f>
        <v>1</v>
      </c>
      <c r="E110" s="4">
        <f>VLOOKUP(组合技!H117,对应表!J:K,2,FALSE)</f>
        <v>1</v>
      </c>
      <c r="F110" s="4">
        <f>VLOOKUP(组合技!I117,对应表!N:O,2,FALSE)</f>
        <v>9</v>
      </c>
      <c r="G110" s="4">
        <f>IF(组合技!J117="必中",2,1)</f>
        <v>1</v>
      </c>
      <c r="H110" s="31">
        <f>组合技!K117</f>
        <v>200</v>
      </c>
      <c r="I110" s="31">
        <f>组合技!L117</f>
        <v>200</v>
      </c>
      <c r="J110" s="31" t="str">
        <f>组合技!M117</f>
        <v>||eff_xuanshuijulang|</v>
      </c>
      <c r="K110" s="31">
        <f>组合技!N117</f>
        <v>3</v>
      </c>
      <c r="L110" s="31">
        <f>组合技!O117</f>
        <v>0</v>
      </c>
      <c r="M110" s="31">
        <f>组合技!P117</f>
        <v>0</v>
      </c>
      <c r="N110" s="31" t="str">
        <f>组合技!Q117</f>
        <v/>
      </c>
      <c r="O110" s="31" t="str">
        <f>组合技!R117</f>
        <v/>
      </c>
      <c r="P110" s="31" t="str">
        <f>组合技!S117</f>
        <v>skill_19</v>
      </c>
      <c r="Q110" s="31"/>
      <c r="R110" s="31"/>
      <c r="S110" s="31">
        <f>组合技!V117</f>
        <v>0</v>
      </c>
      <c r="T110" s="31">
        <f>组合技!W117</f>
        <v>100</v>
      </c>
      <c r="U110" s="31">
        <f>组合技!X117</f>
        <v>0</v>
      </c>
      <c r="V110" s="31">
        <f>组合技!Y117</f>
        <v>0</v>
      </c>
      <c r="W110" s="31">
        <f>组合技!Z117</f>
        <v>0</v>
      </c>
      <c r="X110" s="31">
        <f>组合技!AA117</f>
        <v>1</v>
      </c>
      <c r="Y110" s="31">
        <f>组合技!AB117</f>
        <v>0</v>
      </c>
      <c r="Z110" s="31">
        <f>组合技!AC117</f>
        <v>0</v>
      </c>
      <c r="AA110" s="31" t="str">
        <f>组合技!AD117</f>
        <v>attackex</v>
      </c>
      <c r="AB110" s="31"/>
      <c r="AC110" s="31">
        <f>组合技!AF117</f>
        <v>7</v>
      </c>
      <c r="AD110" s="31">
        <f>组合技!AY117</f>
        <v>300006</v>
      </c>
      <c r="AE110" s="31">
        <f t="shared" si="3"/>
        <v>7</v>
      </c>
    </row>
    <row r="111" spans="1:31" x14ac:dyDescent="0.15">
      <c r="A111" s="31">
        <f>组合技!B118</f>
        <v>30000608</v>
      </c>
      <c r="B111" s="4" t="str">
        <f>组合技!E118</f>
        <v>组合·玄水巨浪</v>
      </c>
      <c r="C111" s="4" t="str">
        <f>组合技!F118</f>
        <v>威力强大的组合技能。对敌方全体造成伤害。</v>
      </c>
      <c r="D111" s="4">
        <f>VLOOKUP(组合技!G118,对应表!F:G,2,FALSE)</f>
        <v>1</v>
      </c>
      <c r="E111" s="4">
        <f>VLOOKUP(组合技!H118,对应表!J:K,2,FALSE)</f>
        <v>1</v>
      </c>
      <c r="F111" s="4">
        <f>VLOOKUP(组合技!I118,对应表!N:O,2,FALSE)</f>
        <v>9</v>
      </c>
      <c r="G111" s="4">
        <f>IF(组合技!J118="必中",2,1)</f>
        <v>1</v>
      </c>
      <c r="H111" s="31">
        <f>组合技!K118</f>
        <v>200</v>
      </c>
      <c r="I111" s="31">
        <f>组合技!L118</f>
        <v>200</v>
      </c>
      <c r="J111" s="31" t="str">
        <f>组合技!M118</f>
        <v>||eff_xuanshuijulang|</v>
      </c>
      <c r="K111" s="31">
        <f>组合技!N118</f>
        <v>3</v>
      </c>
      <c r="L111" s="31">
        <f>组合技!O118</f>
        <v>0</v>
      </c>
      <c r="M111" s="31">
        <f>组合技!P118</f>
        <v>0</v>
      </c>
      <c r="N111" s="31" t="str">
        <f>组合技!Q118</f>
        <v/>
      </c>
      <c r="O111" s="31" t="str">
        <f>组合技!R118</f>
        <v/>
      </c>
      <c r="P111" s="31" t="str">
        <f>组合技!S118</f>
        <v>skill_19</v>
      </c>
      <c r="Q111" s="31"/>
      <c r="R111" s="31"/>
      <c r="S111" s="31">
        <f>组合技!V118</f>
        <v>0</v>
      </c>
      <c r="T111" s="31">
        <f>组合技!W118</f>
        <v>100</v>
      </c>
      <c r="U111" s="31">
        <f>组合技!X118</f>
        <v>0</v>
      </c>
      <c r="V111" s="31">
        <f>组合技!Y118</f>
        <v>0</v>
      </c>
      <c r="W111" s="31">
        <f>组合技!Z118</f>
        <v>0</v>
      </c>
      <c r="X111" s="31">
        <f>组合技!AA118</f>
        <v>1</v>
      </c>
      <c r="Y111" s="31">
        <f>组合技!AB118</f>
        <v>0</v>
      </c>
      <c r="Z111" s="31">
        <f>组合技!AC118</f>
        <v>0</v>
      </c>
      <c r="AA111" s="31" t="str">
        <f>组合技!AD118</f>
        <v>attackex</v>
      </c>
      <c r="AB111" s="31"/>
      <c r="AC111" s="31">
        <f>组合技!AF118</f>
        <v>8</v>
      </c>
      <c r="AD111" s="31">
        <f>组合技!AY118</f>
        <v>300006</v>
      </c>
      <c r="AE111" s="31">
        <f t="shared" si="3"/>
        <v>8</v>
      </c>
    </row>
    <row r="112" spans="1:31" x14ac:dyDescent="0.15">
      <c r="A112" s="31">
        <f>组合技!B119</f>
        <v>30000609</v>
      </c>
      <c r="B112" s="4" t="str">
        <f>组合技!E119</f>
        <v>组合·玄水巨浪</v>
      </c>
      <c r="C112" s="4" t="str">
        <f>组合技!F119</f>
        <v>威力强大的组合技能。对敌方全体造成伤害。</v>
      </c>
      <c r="D112" s="4">
        <f>VLOOKUP(组合技!G119,对应表!F:G,2,FALSE)</f>
        <v>1</v>
      </c>
      <c r="E112" s="4">
        <f>VLOOKUP(组合技!H119,对应表!J:K,2,FALSE)</f>
        <v>1</v>
      </c>
      <c r="F112" s="4">
        <f>VLOOKUP(组合技!I119,对应表!N:O,2,FALSE)</f>
        <v>9</v>
      </c>
      <c r="G112" s="4">
        <f>IF(组合技!J119="必中",2,1)</f>
        <v>1</v>
      </c>
      <c r="H112" s="31">
        <f>组合技!K119</f>
        <v>200</v>
      </c>
      <c r="I112" s="31">
        <f>组合技!L119</f>
        <v>200</v>
      </c>
      <c r="J112" s="31" t="str">
        <f>组合技!M119</f>
        <v>||eff_xuanshuijulang|</v>
      </c>
      <c r="K112" s="31">
        <f>组合技!N119</f>
        <v>3</v>
      </c>
      <c r="L112" s="31">
        <f>组合技!O119</f>
        <v>0</v>
      </c>
      <c r="M112" s="31">
        <f>组合技!P119</f>
        <v>0</v>
      </c>
      <c r="N112" s="31" t="str">
        <f>组合技!Q119</f>
        <v/>
      </c>
      <c r="O112" s="31" t="str">
        <f>组合技!R119</f>
        <v/>
      </c>
      <c r="P112" s="31" t="str">
        <f>组合技!S119</f>
        <v>skill_19</v>
      </c>
      <c r="Q112" s="31"/>
      <c r="R112" s="31"/>
      <c r="S112" s="31">
        <f>组合技!V119</f>
        <v>0</v>
      </c>
      <c r="T112" s="31">
        <f>组合技!W119</f>
        <v>100</v>
      </c>
      <c r="U112" s="31">
        <f>组合技!X119</f>
        <v>0</v>
      </c>
      <c r="V112" s="31">
        <f>组合技!Y119</f>
        <v>0</v>
      </c>
      <c r="W112" s="31">
        <f>组合技!Z119</f>
        <v>0</v>
      </c>
      <c r="X112" s="31">
        <f>组合技!AA119</f>
        <v>1</v>
      </c>
      <c r="Y112" s="31">
        <f>组合技!AB119</f>
        <v>0</v>
      </c>
      <c r="Z112" s="31">
        <f>组合技!AC119</f>
        <v>0</v>
      </c>
      <c r="AA112" s="31" t="str">
        <f>组合技!AD119</f>
        <v>attackex</v>
      </c>
      <c r="AB112" s="31"/>
      <c r="AC112" s="31">
        <f>组合技!AF119</f>
        <v>9</v>
      </c>
      <c r="AD112" s="31">
        <f>组合技!AY119</f>
        <v>300006</v>
      </c>
      <c r="AE112" s="31">
        <f t="shared" si="3"/>
        <v>9</v>
      </c>
    </row>
    <row r="113" spans="1:31" x14ac:dyDescent="0.15">
      <c r="A113" s="31">
        <f>组合技!B120</f>
        <v>30000610</v>
      </c>
      <c r="B113" s="4" t="str">
        <f>组合技!E120</f>
        <v>组合·玄水巨浪</v>
      </c>
      <c r="C113" s="4" t="str">
        <f>组合技!F120</f>
        <v>威力强大的组合技能。对敌方全体造成伤害。</v>
      </c>
      <c r="D113" s="4">
        <f>VLOOKUP(组合技!G120,对应表!F:G,2,FALSE)</f>
        <v>1</v>
      </c>
      <c r="E113" s="4">
        <f>VLOOKUP(组合技!H120,对应表!J:K,2,FALSE)</f>
        <v>1</v>
      </c>
      <c r="F113" s="4">
        <f>VLOOKUP(组合技!I120,对应表!N:O,2,FALSE)</f>
        <v>9</v>
      </c>
      <c r="G113" s="4">
        <f>IF(组合技!J120="必中",2,1)</f>
        <v>1</v>
      </c>
      <c r="H113" s="31">
        <f>组合技!K120</f>
        <v>200</v>
      </c>
      <c r="I113" s="31">
        <f>组合技!L120</f>
        <v>200</v>
      </c>
      <c r="J113" s="31" t="str">
        <f>组合技!M120</f>
        <v>||eff_xuanshuijulang|</v>
      </c>
      <c r="K113" s="31">
        <f>组合技!N120</f>
        <v>3</v>
      </c>
      <c r="L113" s="31">
        <f>组合技!O120</f>
        <v>0</v>
      </c>
      <c r="M113" s="31">
        <f>组合技!P120</f>
        <v>0</v>
      </c>
      <c r="N113" s="31" t="str">
        <f>组合技!Q120</f>
        <v/>
      </c>
      <c r="O113" s="31" t="str">
        <f>组合技!R120</f>
        <v/>
      </c>
      <c r="P113" s="31" t="str">
        <f>组合技!S120</f>
        <v>skill_19</v>
      </c>
      <c r="Q113" s="31"/>
      <c r="R113" s="31"/>
      <c r="S113" s="31">
        <f>组合技!V120</f>
        <v>0</v>
      </c>
      <c r="T113" s="31">
        <f>组合技!W120</f>
        <v>100</v>
      </c>
      <c r="U113" s="31">
        <f>组合技!X120</f>
        <v>0</v>
      </c>
      <c r="V113" s="31">
        <f>组合技!Y120</f>
        <v>0</v>
      </c>
      <c r="W113" s="31">
        <f>组合技!Z120</f>
        <v>0</v>
      </c>
      <c r="X113" s="31">
        <f>组合技!AA120</f>
        <v>1</v>
      </c>
      <c r="Y113" s="31">
        <f>组合技!AB120</f>
        <v>0</v>
      </c>
      <c r="Z113" s="31">
        <f>组合技!AC120</f>
        <v>0</v>
      </c>
      <c r="AA113" s="31" t="str">
        <f>组合技!AD120</f>
        <v>attackex</v>
      </c>
      <c r="AB113" s="31"/>
      <c r="AC113" s="31">
        <f>组合技!AF120</f>
        <v>10</v>
      </c>
      <c r="AD113" s="31">
        <f>组合技!AY120</f>
        <v>300006</v>
      </c>
      <c r="AE113" s="31">
        <f t="shared" si="3"/>
        <v>10</v>
      </c>
    </row>
    <row r="114" spans="1:31" x14ac:dyDescent="0.15">
      <c r="A114" s="31">
        <f>组合技!B121</f>
        <v>30000611</v>
      </c>
      <c r="B114" s="4" t="str">
        <f>组合技!E121</f>
        <v>组合·玄水巨浪</v>
      </c>
      <c r="C114" s="4" t="str">
        <f>组合技!F121</f>
        <v>威力强大的组合技能。对敌方全体造成伤害。</v>
      </c>
      <c r="D114" s="4">
        <f>VLOOKUP(组合技!G121,对应表!F:G,2,FALSE)</f>
        <v>1</v>
      </c>
      <c r="E114" s="4">
        <f>VLOOKUP(组合技!H121,对应表!J:K,2,FALSE)</f>
        <v>1</v>
      </c>
      <c r="F114" s="4">
        <f>VLOOKUP(组合技!I121,对应表!N:O,2,FALSE)</f>
        <v>9</v>
      </c>
      <c r="G114" s="4">
        <f>IF(组合技!J121="必中",2,1)</f>
        <v>1</v>
      </c>
      <c r="H114" s="31">
        <f>组合技!K121</f>
        <v>200</v>
      </c>
      <c r="I114" s="31">
        <f>组合技!L121</f>
        <v>200</v>
      </c>
      <c r="J114" s="31" t="str">
        <f>组合技!M121</f>
        <v>||eff_xuanshuijulang|</v>
      </c>
      <c r="K114" s="31">
        <f>组合技!N121</f>
        <v>3</v>
      </c>
      <c r="L114" s="31">
        <f>组合技!O121</f>
        <v>0</v>
      </c>
      <c r="M114" s="31">
        <f>组合技!P121</f>
        <v>0</v>
      </c>
      <c r="N114" s="31" t="str">
        <f>组合技!Q121</f>
        <v/>
      </c>
      <c r="O114" s="31" t="str">
        <f>组合技!R121</f>
        <v/>
      </c>
      <c r="P114" s="31" t="str">
        <f>组合技!S121</f>
        <v>skill_19</v>
      </c>
      <c r="Q114" s="31"/>
      <c r="R114" s="31"/>
      <c r="S114" s="31">
        <f>组合技!V121</f>
        <v>0</v>
      </c>
      <c r="T114" s="31">
        <f>组合技!W121</f>
        <v>100</v>
      </c>
      <c r="U114" s="31">
        <f>组合技!X121</f>
        <v>0</v>
      </c>
      <c r="V114" s="31">
        <f>组合技!Y121</f>
        <v>0</v>
      </c>
      <c r="W114" s="31">
        <f>组合技!Z121</f>
        <v>0</v>
      </c>
      <c r="X114" s="31">
        <f>组合技!AA121</f>
        <v>1</v>
      </c>
      <c r="Y114" s="31">
        <f>组合技!AB121</f>
        <v>0</v>
      </c>
      <c r="Z114" s="31">
        <f>组合技!AC121</f>
        <v>0</v>
      </c>
      <c r="AA114" s="31" t="str">
        <f>组合技!AD121</f>
        <v>attackex</v>
      </c>
      <c r="AB114" s="31"/>
      <c r="AC114" s="31">
        <f>组合技!AF121</f>
        <v>11</v>
      </c>
      <c r="AD114" s="31">
        <f>组合技!AY121</f>
        <v>300006</v>
      </c>
      <c r="AE114" s="31">
        <f t="shared" si="3"/>
        <v>11</v>
      </c>
    </row>
    <row r="115" spans="1:31" x14ac:dyDescent="0.15">
      <c r="A115" s="31">
        <f>组合技!B122</f>
        <v>30000612</v>
      </c>
      <c r="B115" s="4" t="str">
        <f>组合技!E122</f>
        <v>组合·玄水巨浪</v>
      </c>
      <c r="C115" s="4" t="str">
        <f>组合技!F122</f>
        <v>威力强大的组合技能。对敌方全体造成伤害。</v>
      </c>
      <c r="D115" s="4">
        <f>VLOOKUP(组合技!G122,对应表!F:G,2,FALSE)</f>
        <v>1</v>
      </c>
      <c r="E115" s="4">
        <f>VLOOKUP(组合技!H122,对应表!J:K,2,FALSE)</f>
        <v>1</v>
      </c>
      <c r="F115" s="4">
        <f>VLOOKUP(组合技!I122,对应表!N:O,2,FALSE)</f>
        <v>9</v>
      </c>
      <c r="G115" s="4">
        <f>IF(组合技!J122="必中",2,1)</f>
        <v>1</v>
      </c>
      <c r="H115" s="31">
        <f>组合技!K122</f>
        <v>200</v>
      </c>
      <c r="I115" s="31">
        <f>组合技!L122</f>
        <v>200</v>
      </c>
      <c r="J115" s="31" t="str">
        <f>组合技!M122</f>
        <v>||eff_xuanshuijulang|</v>
      </c>
      <c r="K115" s="31">
        <f>组合技!N122</f>
        <v>3</v>
      </c>
      <c r="L115" s="31">
        <f>组合技!O122</f>
        <v>0</v>
      </c>
      <c r="M115" s="31">
        <f>组合技!P122</f>
        <v>0</v>
      </c>
      <c r="N115" s="31" t="str">
        <f>组合技!Q122</f>
        <v/>
      </c>
      <c r="O115" s="31" t="str">
        <f>组合技!R122</f>
        <v/>
      </c>
      <c r="P115" s="31" t="str">
        <f>组合技!S122</f>
        <v>skill_19</v>
      </c>
      <c r="Q115" s="31"/>
      <c r="R115" s="31"/>
      <c r="S115" s="31">
        <f>组合技!V122</f>
        <v>0</v>
      </c>
      <c r="T115" s="31">
        <f>组合技!W122</f>
        <v>100</v>
      </c>
      <c r="U115" s="31">
        <f>组合技!X122</f>
        <v>0</v>
      </c>
      <c r="V115" s="31">
        <f>组合技!Y122</f>
        <v>0</v>
      </c>
      <c r="W115" s="31">
        <f>组合技!Z122</f>
        <v>0</v>
      </c>
      <c r="X115" s="31">
        <f>组合技!AA122</f>
        <v>1</v>
      </c>
      <c r="Y115" s="31">
        <f>组合技!AB122</f>
        <v>0</v>
      </c>
      <c r="Z115" s="31">
        <f>组合技!AC122</f>
        <v>0</v>
      </c>
      <c r="AA115" s="31" t="str">
        <f>组合技!AD122</f>
        <v>attackex</v>
      </c>
      <c r="AB115" s="31"/>
      <c r="AC115" s="31">
        <f>组合技!AF122</f>
        <v>12</v>
      </c>
      <c r="AD115" s="31">
        <f>组合技!AY122</f>
        <v>300006</v>
      </c>
      <c r="AE115" s="31">
        <f t="shared" si="3"/>
        <v>12</v>
      </c>
    </row>
    <row r="116" spans="1:31" x14ac:dyDescent="0.15">
      <c r="A116" s="31">
        <f>组合技!B123</f>
        <v>30000613</v>
      </c>
      <c r="B116" s="4" t="str">
        <f>组合技!E123</f>
        <v>组合·玄水巨浪</v>
      </c>
      <c r="C116" s="4" t="str">
        <f>组合技!F123</f>
        <v>威力强大的组合技能。对敌方全体造成伤害。</v>
      </c>
      <c r="D116" s="4">
        <f>VLOOKUP(组合技!G123,对应表!F:G,2,FALSE)</f>
        <v>1</v>
      </c>
      <c r="E116" s="4">
        <f>VLOOKUP(组合技!H123,对应表!J:K,2,FALSE)</f>
        <v>1</v>
      </c>
      <c r="F116" s="4">
        <f>VLOOKUP(组合技!I123,对应表!N:O,2,FALSE)</f>
        <v>9</v>
      </c>
      <c r="G116" s="4">
        <f>IF(组合技!J123="必中",2,1)</f>
        <v>1</v>
      </c>
      <c r="H116" s="31">
        <f>组合技!K123</f>
        <v>200</v>
      </c>
      <c r="I116" s="31">
        <f>组合技!L123</f>
        <v>200</v>
      </c>
      <c r="J116" s="31" t="str">
        <f>组合技!M123</f>
        <v>||eff_xuanshuijulang|</v>
      </c>
      <c r="K116" s="31">
        <f>组合技!N123</f>
        <v>3</v>
      </c>
      <c r="L116" s="31">
        <f>组合技!O123</f>
        <v>0</v>
      </c>
      <c r="M116" s="31">
        <f>组合技!P123</f>
        <v>0</v>
      </c>
      <c r="N116" s="31" t="str">
        <f>组合技!Q123</f>
        <v/>
      </c>
      <c r="O116" s="31" t="str">
        <f>组合技!R123</f>
        <v/>
      </c>
      <c r="P116" s="31" t="str">
        <f>组合技!S123</f>
        <v>skill_19</v>
      </c>
      <c r="Q116" s="31"/>
      <c r="R116" s="31"/>
      <c r="S116" s="31">
        <f>组合技!V123</f>
        <v>0</v>
      </c>
      <c r="T116" s="31">
        <f>组合技!W123</f>
        <v>100</v>
      </c>
      <c r="U116" s="31">
        <f>组合技!X123</f>
        <v>0</v>
      </c>
      <c r="V116" s="31">
        <f>组合技!Y123</f>
        <v>0</v>
      </c>
      <c r="W116" s="31">
        <f>组合技!Z123</f>
        <v>0</v>
      </c>
      <c r="X116" s="31">
        <f>组合技!AA123</f>
        <v>1</v>
      </c>
      <c r="Y116" s="31">
        <f>组合技!AB123</f>
        <v>0</v>
      </c>
      <c r="Z116" s="31">
        <f>组合技!AC123</f>
        <v>0</v>
      </c>
      <c r="AA116" s="31" t="str">
        <f>组合技!AD123</f>
        <v>attackex</v>
      </c>
      <c r="AB116" s="31"/>
      <c r="AC116" s="31">
        <f>组合技!AF123</f>
        <v>13</v>
      </c>
      <c r="AD116" s="31">
        <f>组合技!AY123</f>
        <v>300006</v>
      </c>
      <c r="AE116" s="31">
        <f t="shared" si="3"/>
        <v>13</v>
      </c>
    </row>
    <row r="117" spans="1:31" x14ac:dyDescent="0.15">
      <c r="A117" s="31">
        <f>组合技!B124</f>
        <v>30000614</v>
      </c>
      <c r="B117" s="4" t="str">
        <f>组合技!E124</f>
        <v>组合·玄水巨浪</v>
      </c>
      <c r="C117" s="4" t="str">
        <f>组合技!F124</f>
        <v>威力强大的组合技能。对敌方全体造成伤害。</v>
      </c>
      <c r="D117" s="4">
        <f>VLOOKUP(组合技!G124,对应表!F:G,2,FALSE)</f>
        <v>1</v>
      </c>
      <c r="E117" s="4">
        <f>VLOOKUP(组合技!H124,对应表!J:K,2,FALSE)</f>
        <v>1</v>
      </c>
      <c r="F117" s="4">
        <f>VLOOKUP(组合技!I124,对应表!N:O,2,FALSE)</f>
        <v>9</v>
      </c>
      <c r="G117" s="4">
        <f>IF(组合技!J124="必中",2,1)</f>
        <v>1</v>
      </c>
      <c r="H117" s="31">
        <f>组合技!K124</f>
        <v>200</v>
      </c>
      <c r="I117" s="31">
        <f>组合技!L124</f>
        <v>200</v>
      </c>
      <c r="J117" s="31" t="str">
        <f>组合技!M124</f>
        <v>||eff_xuanshuijulang|</v>
      </c>
      <c r="K117" s="31">
        <f>组合技!N124</f>
        <v>3</v>
      </c>
      <c r="L117" s="31">
        <f>组合技!O124</f>
        <v>0</v>
      </c>
      <c r="M117" s="31">
        <f>组合技!P124</f>
        <v>0</v>
      </c>
      <c r="N117" s="31" t="str">
        <f>组合技!Q124</f>
        <v/>
      </c>
      <c r="O117" s="31" t="str">
        <f>组合技!R124</f>
        <v/>
      </c>
      <c r="P117" s="31" t="str">
        <f>组合技!S124</f>
        <v>skill_19</v>
      </c>
      <c r="Q117" s="31"/>
      <c r="R117" s="31"/>
      <c r="S117" s="31">
        <f>组合技!V124</f>
        <v>0</v>
      </c>
      <c r="T117" s="31">
        <f>组合技!W124</f>
        <v>100</v>
      </c>
      <c r="U117" s="31">
        <f>组合技!X124</f>
        <v>0</v>
      </c>
      <c r="V117" s="31">
        <f>组合技!Y124</f>
        <v>0</v>
      </c>
      <c r="W117" s="31">
        <f>组合技!Z124</f>
        <v>0</v>
      </c>
      <c r="X117" s="31">
        <f>组合技!AA124</f>
        <v>1</v>
      </c>
      <c r="Y117" s="31">
        <f>组合技!AB124</f>
        <v>0</v>
      </c>
      <c r="Z117" s="31">
        <f>组合技!AC124</f>
        <v>0</v>
      </c>
      <c r="AA117" s="31" t="str">
        <f>组合技!AD124</f>
        <v>attackex</v>
      </c>
      <c r="AB117" s="31"/>
      <c r="AC117" s="31">
        <f>组合技!AF124</f>
        <v>14</v>
      </c>
      <c r="AD117" s="31">
        <f>组合技!AY124</f>
        <v>300006</v>
      </c>
      <c r="AE117" s="31">
        <f t="shared" si="3"/>
        <v>14</v>
      </c>
    </row>
    <row r="118" spans="1:31" x14ac:dyDescent="0.15">
      <c r="A118" s="31">
        <f>组合技!B125</f>
        <v>30000615</v>
      </c>
      <c r="B118" s="4" t="str">
        <f>组合技!E125</f>
        <v>组合·玄水巨浪</v>
      </c>
      <c r="C118" s="4" t="str">
        <f>组合技!F125</f>
        <v>威力强大的组合技能。对敌方全体造成伤害。</v>
      </c>
      <c r="D118" s="4">
        <f>VLOOKUP(组合技!G125,对应表!F:G,2,FALSE)</f>
        <v>1</v>
      </c>
      <c r="E118" s="4">
        <f>VLOOKUP(组合技!H125,对应表!J:K,2,FALSE)</f>
        <v>1</v>
      </c>
      <c r="F118" s="4">
        <f>VLOOKUP(组合技!I125,对应表!N:O,2,FALSE)</f>
        <v>9</v>
      </c>
      <c r="G118" s="4">
        <f>IF(组合技!J125="必中",2,1)</f>
        <v>1</v>
      </c>
      <c r="H118" s="31">
        <f>组合技!K125</f>
        <v>200</v>
      </c>
      <c r="I118" s="31">
        <f>组合技!L125</f>
        <v>200</v>
      </c>
      <c r="J118" s="31" t="str">
        <f>组合技!M125</f>
        <v>||eff_xuanshuijulang|</v>
      </c>
      <c r="K118" s="31">
        <f>组合技!N125</f>
        <v>3</v>
      </c>
      <c r="L118" s="31">
        <f>组合技!O125</f>
        <v>0</v>
      </c>
      <c r="M118" s="31">
        <f>组合技!P125</f>
        <v>0</v>
      </c>
      <c r="N118" s="31" t="str">
        <f>组合技!Q125</f>
        <v/>
      </c>
      <c r="O118" s="31" t="str">
        <f>组合技!R125</f>
        <v/>
      </c>
      <c r="P118" s="31" t="str">
        <f>组合技!S125</f>
        <v>skill_19</v>
      </c>
      <c r="Q118" s="31"/>
      <c r="R118" s="31"/>
      <c r="S118" s="31">
        <f>组合技!V125</f>
        <v>0</v>
      </c>
      <c r="T118" s="31">
        <f>组合技!W125</f>
        <v>100</v>
      </c>
      <c r="U118" s="31">
        <f>组合技!X125</f>
        <v>0</v>
      </c>
      <c r="V118" s="31">
        <f>组合技!Y125</f>
        <v>0</v>
      </c>
      <c r="W118" s="31">
        <f>组合技!Z125</f>
        <v>0</v>
      </c>
      <c r="X118" s="31">
        <f>组合技!AA125</f>
        <v>1</v>
      </c>
      <c r="Y118" s="31">
        <f>组合技!AB125</f>
        <v>0</v>
      </c>
      <c r="Z118" s="31">
        <f>组合技!AC125</f>
        <v>0</v>
      </c>
      <c r="AA118" s="31" t="str">
        <f>组合技!AD125</f>
        <v>attackex</v>
      </c>
      <c r="AB118" s="31"/>
      <c r="AC118" s="31">
        <f>组合技!AF125</f>
        <v>15</v>
      </c>
      <c r="AD118" s="31">
        <f>组合技!AY125</f>
        <v>300006</v>
      </c>
      <c r="AE118" s="31">
        <f t="shared" si="3"/>
        <v>15</v>
      </c>
    </row>
    <row r="119" spans="1:31" x14ac:dyDescent="0.15">
      <c r="A119" s="31">
        <f>组合技!B126</f>
        <v>30000616</v>
      </c>
      <c r="B119" s="4" t="str">
        <f>组合技!E126</f>
        <v>组合·玄水巨浪</v>
      </c>
      <c r="C119" s="4" t="str">
        <f>组合技!F126</f>
        <v>威力强大的组合技能。对敌方全体造成伤害。</v>
      </c>
      <c r="D119" s="4">
        <f>VLOOKUP(组合技!G126,对应表!F:G,2,FALSE)</f>
        <v>1</v>
      </c>
      <c r="E119" s="4">
        <f>VLOOKUP(组合技!H126,对应表!J:K,2,FALSE)</f>
        <v>1</v>
      </c>
      <c r="F119" s="4">
        <f>VLOOKUP(组合技!I126,对应表!N:O,2,FALSE)</f>
        <v>9</v>
      </c>
      <c r="G119" s="4">
        <f>IF(组合技!J126="必中",2,1)</f>
        <v>1</v>
      </c>
      <c r="H119" s="31">
        <f>组合技!K126</f>
        <v>200</v>
      </c>
      <c r="I119" s="31">
        <f>组合技!L126</f>
        <v>200</v>
      </c>
      <c r="J119" s="31" t="str">
        <f>组合技!M126</f>
        <v>||eff_xuanshuijulang|</v>
      </c>
      <c r="K119" s="31">
        <f>组合技!N126</f>
        <v>3</v>
      </c>
      <c r="L119" s="31">
        <f>组合技!O126</f>
        <v>0</v>
      </c>
      <c r="M119" s="31">
        <f>组合技!P126</f>
        <v>0</v>
      </c>
      <c r="N119" s="31" t="str">
        <f>组合技!Q126</f>
        <v/>
      </c>
      <c r="O119" s="31" t="str">
        <f>组合技!R126</f>
        <v/>
      </c>
      <c r="P119" s="31" t="str">
        <f>组合技!S126</f>
        <v>skill_19</v>
      </c>
      <c r="Q119" s="31"/>
      <c r="R119" s="31"/>
      <c r="S119" s="31">
        <f>组合技!V126</f>
        <v>0</v>
      </c>
      <c r="T119" s="31">
        <f>组合技!W126</f>
        <v>100</v>
      </c>
      <c r="U119" s="31">
        <f>组合技!X126</f>
        <v>0</v>
      </c>
      <c r="V119" s="31">
        <f>组合技!Y126</f>
        <v>0</v>
      </c>
      <c r="W119" s="31">
        <f>组合技!Z126</f>
        <v>0</v>
      </c>
      <c r="X119" s="31">
        <f>组合技!AA126</f>
        <v>1</v>
      </c>
      <c r="Y119" s="31">
        <f>组合技!AB126</f>
        <v>0</v>
      </c>
      <c r="Z119" s="31">
        <f>组合技!AC126</f>
        <v>0</v>
      </c>
      <c r="AA119" s="31" t="str">
        <f>组合技!AD126</f>
        <v>attackex</v>
      </c>
      <c r="AB119" s="31"/>
      <c r="AC119" s="31">
        <f>组合技!AF126</f>
        <v>16</v>
      </c>
      <c r="AD119" s="31">
        <f>组合技!AY126</f>
        <v>300006</v>
      </c>
      <c r="AE119" s="31">
        <f t="shared" si="3"/>
        <v>16</v>
      </c>
    </row>
    <row r="120" spans="1:31" x14ac:dyDescent="0.15">
      <c r="A120" s="31">
        <f>组合技!B127</f>
        <v>30000617</v>
      </c>
      <c r="B120" s="4" t="str">
        <f>组合技!E127</f>
        <v>组合·玄水巨浪</v>
      </c>
      <c r="C120" s="4" t="str">
        <f>组合技!F127</f>
        <v>威力强大的组合技能。对敌方全体造成伤害。</v>
      </c>
      <c r="D120" s="4">
        <f>VLOOKUP(组合技!G127,对应表!F:G,2,FALSE)</f>
        <v>1</v>
      </c>
      <c r="E120" s="4">
        <f>VLOOKUP(组合技!H127,对应表!J:K,2,FALSE)</f>
        <v>1</v>
      </c>
      <c r="F120" s="4">
        <f>VLOOKUP(组合技!I127,对应表!N:O,2,FALSE)</f>
        <v>9</v>
      </c>
      <c r="G120" s="4">
        <f>IF(组合技!J127="必中",2,1)</f>
        <v>1</v>
      </c>
      <c r="H120" s="31">
        <f>组合技!K127</f>
        <v>200</v>
      </c>
      <c r="I120" s="31">
        <f>组合技!L127</f>
        <v>200</v>
      </c>
      <c r="J120" s="31" t="str">
        <f>组合技!M127</f>
        <v>||eff_xuanshuijulang|</v>
      </c>
      <c r="K120" s="31">
        <f>组合技!N127</f>
        <v>3</v>
      </c>
      <c r="L120" s="31">
        <f>组合技!O127</f>
        <v>0</v>
      </c>
      <c r="M120" s="31">
        <f>组合技!P127</f>
        <v>0</v>
      </c>
      <c r="N120" s="31" t="str">
        <f>组合技!Q127</f>
        <v/>
      </c>
      <c r="O120" s="31" t="str">
        <f>组合技!R127</f>
        <v/>
      </c>
      <c r="P120" s="31" t="str">
        <f>组合技!S127</f>
        <v>skill_19</v>
      </c>
      <c r="Q120" s="31"/>
      <c r="R120" s="31"/>
      <c r="S120" s="31">
        <f>组合技!V127</f>
        <v>0</v>
      </c>
      <c r="T120" s="31">
        <f>组合技!W127</f>
        <v>100</v>
      </c>
      <c r="U120" s="31">
        <f>组合技!X127</f>
        <v>0</v>
      </c>
      <c r="V120" s="31">
        <f>组合技!Y127</f>
        <v>0</v>
      </c>
      <c r="W120" s="31">
        <f>组合技!Z127</f>
        <v>0</v>
      </c>
      <c r="X120" s="31">
        <f>组合技!AA127</f>
        <v>1</v>
      </c>
      <c r="Y120" s="31">
        <f>组合技!AB127</f>
        <v>0</v>
      </c>
      <c r="Z120" s="31">
        <f>组合技!AC127</f>
        <v>0</v>
      </c>
      <c r="AA120" s="31" t="str">
        <f>组合技!AD127</f>
        <v>attackex</v>
      </c>
      <c r="AB120" s="31"/>
      <c r="AC120" s="31">
        <f>组合技!AF127</f>
        <v>17</v>
      </c>
      <c r="AD120" s="31">
        <f>组合技!AY127</f>
        <v>300006</v>
      </c>
      <c r="AE120" s="31">
        <f t="shared" si="3"/>
        <v>17</v>
      </c>
    </row>
    <row r="121" spans="1:31" x14ac:dyDescent="0.15">
      <c r="A121" s="31">
        <f>组合技!B128</f>
        <v>30000618</v>
      </c>
      <c r="B121" s="4" t="str">
        <f>组合技!E128</f>
        <v>组合·玄水巨浪</v>
      </c>
      <c r="C121" s="4" t="str">
        <f>组合技!F128</f>
        <v>威力强大的组合技能。对敌方全体造成伤害。</v>
      </c>
      <c r="D121" s="4">
        <f>VLOOKUP(组合技!G128,对应表!F:G,2,FALSE)</f>
        <v>1</v>
      </c>
      <c r="E121" s="4">
        <f>VLOOKUP(组合技!H128,对应表!J:K,2,FALSE)</f>
        <v>1</v>
      </c>
      <c r="F121" s="4">
        <f>VLOOKUP(组合技!I128,对应表!N:O,2,FALSE)</f>
        <v>9</v>
      </c>
      <c r="G121" s="4">
        <f>IF(组合技!J128="必中",2,1)</f>
        <v>1</v>
      </c>
      <c r="H121" s="31">
        <f>组合技!K128</f>
        <v>200</v>
      </c>
      <c r="I121" s="31">
        <f>组合技!L128</f>
        <v>200</v>
      </c>
      <c r="J121" s="31" t="str">
        <f>组合技!M128</f>
        <v>||eff_xuanshuijulang|</v>
      </c>
      <c r="K121" s="31">
        <f>组合技!N128</f>
        <v>3</v>
      </c>
      <c r="L121" s="31">
        <f>组合技!O128</f>
        <v>0</v>
      </c>
      <c r="M121" s="31">
        <f>组合技!P128</f>
        <v>0</v>
      </c>
      <c r="N121" s="31" t="str">
        <f>组合技!Q128</f>
        <v/>
      </c>
      <c r="O121" s="31" t="str">
        <f>组合技!R128</f>
        <v/>
      </c>
      <c r="P121" s="31" t="str">
        <f>组合技!S128</f>
        <v>skill_19</v>
      </c>
      <c r="Q121" s="31"/>
      <c r="R121" s="31"/>
      <c r="S121" s="31">
        <f>组合技!V128</f>
        <v>0</v>
      </c>
      <c r="T121" s="31">
        <f>组合技!W128</f>
        <v>100</v>
      </c>
      <c r="U121" s="31">
        <f>组合技!X128</f>
        <v>0</v>
      </c>
      <c r="V121" s="31">
        <f>组合技!Y128</f>
        <v>0</v>
      </c>
      <c r="W121" s="31">
        <f>组合技!Z128</f>
        <v>0</v>
      </c>
      <c r="X121" s="31">
        <f>组合技!AA128</f>
        <v>1</v>
      </c>
      <c r="Y121" s="31">
        <f>组合技!AB128</f>
        <v>0</v>
      </c>
      <c r="Z121" s="31">
        <f>组合技!AC128</f>
        <v>0</v>
      </c>
      <c r="AA121" s="31" t="str">
        <f>组合技!AD128</f>
        <v>attackex</v>
      </c>
      <c r="AB121" s="31"/>
      <c r="AC121" s="31">
        <f>组合技!AF128</f>
        <v>18</v>
      </c>
      <c r="AD121" s="31">
        <f>组合技!AY128</f>
        <v>300006</v>
      </c>
      <c r="AE121" s="31">
        <f t="shared" si="3"/>
        <v>18</v>
      </c>
    </row>
    <row r="122" spans="1:31" x14ac:dyDescent="0.15">
      <c r="A122" s="31">
        <f>组合技!B129</f>
        <v>30000619</v>
      </c>
      <c r="B122" s="4" t="str">
        <f>组合技!E129</f>
        <v>组合·玄水巨浪</v>
      </c>
      <c r="C122" s="4" t="str">
        <f>组合技!F129</f>
        <v>威力强大的组合技能。对敌方全体造成伤害。</v>
      </c>
      <c r="D122" s="4">
        <f>VLOOKUP(组合技!G129,对应表!F:G,2,FALSE)</f>
        <v>1</v>
      </c>
      <c r="E122" s="4">
        <f>VLOOKUP(组合技!H129,对应表!J:K,2,FALSE)</f>
        <v>1</v>
      </c>
      <c r="F122" s="4">
        <f>VLOOKUP(组合技!I129,对应表!N:O,2,FALSE)</f>
        <v>9</v>
      </c>
      <c r="G122" s="4">
        <f>IF(组合技!J129="必中",2,1)</f>
        <v>1</v>
      </c>
      <c r="H122" s="31">
        <f>组合技!K129</f>
        <v>200</v>
      </c>
      <c r="I122" s="31">
        <f>组合技!L129</f>
        <v>200</v>
      </c>
      <c r="J122" s="31" t="str">
        <f>组合技!M129</f>
        <v>||eff_xuanshuijulang|</v>
      </c>
      <c r="K122" s="31">
        <f>组合技!N129</f>
        <v>3</v>
      </c>
      <c r="L122" s="31">
        <f>组合技!O129</f>
        <v>0</v>
      </c>
      <c r="M122" s="31">
        <f>组合技!P129</f>
        <v>0</v>
      </c>
      <c r="N122" s="31" t="str">
        <f>组合技!Q129</f>
        <v/>
      </c>
      <c r="O122" s="31" t="str">
        <f>组合技!R129</f>
        <v/>
      </c>
      <c r="P122" s="31" t="str">
        <f>组合技!S129</f>
        <v>skill_19</v>
      </c>
      <c r="Q122" s="31"/>
      <c r="R122" s="31"/>
      <c r="S122" s="31">
        <f>组合技!V129</f>
        <v>0</v>
      </c>
      <c r="T122" s="31">
        <f>组合技!W129</f>
        <v>100</v>
      </c>
      <c r="U122" s="31">
        <f>组合技!X129</f>
        <v>0</v>
      </c>
      <c r="V122" s="31">
        <f>组合技!Y129</f>
        <v>0</v>
      </c>
      <c r="W122" s="31">
        <f>组合技!Z129</f>
        <v>0</v>
      </c>
      <c r="X122" s="31">
        <f>组合技!AA129</f>
        <v>1</v>
      </c>
      <c r="Y122" s="31">
        <f>组合技!AB129</f>
        <v>0</v>
      </c>
      <c r="Z122" s="31">
        <f>组合技!AC129</f>
        <v>0</v>
      </c>
      <c r="AA122" s="31" t="str">
        <f>组合技!AD129</f>
        <v>attackex</v>
      </c>
      <c r="AB122" s="31"/>
      <c r="AC122" s="31">
        <f>组合技!AF129</f>
        <v>19</v>
      </c>
      <c r="AD122" s="31">
        <f>组合技!AY129</f>
        <v>300006</v>
      </c>
      <c r="AE122" s="31">
        <f t="shared" si="3"/>
        <v>19</v>
      </c>
    </row>
    <row r="123" spans="1:31" x14ac:dyDescent="0.15">
      <c r="A123" s="31">
        <f>组合技!B130</f>
        <v>30000620</v>
      </c>
      <c r="B123" s="4" t="str">
        <f>组合技!E130</f>
        <v>组合·玄水巨浪</v>
      </c>
      <c r="C123" s="4" t="str">
        <f>组合技!F130</f>
        <v>威力强大的组合技能。对敌方全体造成伤害。</v>
      </c>
      <c r="D123" s="4">
        <f>VLOOKUP(组合技!G130,对应表!F:G,2,FALSE)</f>
        <v>1</v>
      </c>
      <c r="E123" s="4">
        <f>VLOOKUP(组合技!H130,对应表!J:K,2,FALSE)</f>
        <v>1</v>
      </c>
      <c r="F123" s="4">
        <f>VLOOKUP(组合技!I130,对应表!N:O,2,FALSE)</f>
        <v>9</v>
      </c>
      <c r="G123" s="4">
        <f>IF(组合技!J130="必中",2,1)</f>
        <v>1</v>
      </c>
      <c r="H123" s="31">
        <f>组合技!K130</f>
        <v>200</v>
      </c>
      <c r="I123" s="31">
        <f>组合技!L130</f>
        <v>200</v>
      </c>
      <c r="J123" s="31" t="str">
        <f>组合技!M130</f>
        <v>||eff_xuanshuijulang|</v>
      </c>
      <c r="K123" s="31">
        <f>组合技!N130</f>
        <v>3</v>
      </c>
      <c r="L123" s="31">
        <f>组合技!O130</f>
        <v>0</v>
      </c>
      <c r="M123" s="31">
        <f>组合技!P130</f>
        <v>0</v>
      </c>
      <c r="N123" s="31" t="str">
        <f>组合技!Q130</f>
        <v/>
      </c>
      <c r="O123" s="31" t="str">
        <f>组合技!R130</f>
        <v/>
      </c>
      <c r="P123" s="31" t="str">
        <f>组合技!S130</f>
        <v>skill_19</v>
      </c>
      <c r="Q123" s="31"/>
      <c r="R123" s="31"/>
      <c r="S123" s="31">
        <f>组合技!V130</f>
        <v>0</v>
      </c>
      <c r="T123" s="31">
        <f>组合技!W130</f>
        <v>100</v>
      </c>
      <c r="U123" s="31">
        <f>组合技!X130</f>
        <v>0</v>
      </c>
      <c r="V123" s="31">
        <f>组合技!Y130</f>
        <v>0</v>
      </c>
      <c r="W123" s="31">
        <f>组合技!Z130</f>
        <v>0</v>
      </c>
      <c r="X123" s="31">
        <f>组合技!AA130</f>
        <v>1</v>
      </c>
      <c r="Y123" s="31">
        <f>组合技!AB130</f>
        <v>0</v>
      </c>
      <c r="Z123" s="31">
        <f>组合技!AC130</f>
        <v>0</v>
      </c>
      <c r="AA123" s="31" t="str">
        <f>组合技!AD130</f>
        <v>attackex</v>
      </c>
      <c r="AB123" s="31"/>
      <c r="AC123" s="31">
        <f>组合技!AF130</f>
        <v>20</v>
      </c>
      <c r="AD123" s="31">
        <f>组合技!AY130</f>
        <v>300006</v>
      </c>
      <c r="AE123" s="31">
        <f t="shared" si="3"/>
        <v>20</v>
      </c>
    </row>
    <row r="124" spans="1:31" x14ac:dyDescent="0.15">
      <c r="A124" s="31">
        <f>组合技!B131</f>
        <v>30000701</v>
      </c>
      <c r="B124" s="4" t="str">
        <f>组合技!E131</f>
        <v>组合·雪飘千里</v>
      </c>
      <c r="C124" s="4" t="str">
        <f>组合技!F131</f>
        <v>威力强大的组合技能。对敌方全体造成伤害。</v>
      </c>
      <c r="D124" s="4">
        <f>VLOOKUP(组合技!G131,对应表!F:G,2,FALSE)</f>
        <v>1</v>
      </c>
      <c r="E124" s="4">
        <f>VLOOKUP(组合技!H131,对应表!J:K,2,FALSE)</f>
        <v>1</v>
      </c>
      <c r="F124" s="4">
        <f>VLOOKUP(组合技!I131,对应表!N:O,2,FALSE)</f>
        <v>9</v>
      </c>
      <c r="G124" s="4">
        <f>IF(组合技!J131="必中",2,1)</f>
        <v>1</v>
      </c>
      <c r="H124" s="31">
        <f>组合技!K131</f>
        <v>200</v>
      </c>
      <c r="I124" s="31">
        <f>组合技!L131</f>
        <v>200</v>
      </c>
      <c r="J124" s="31" t="str">
        <f>组合技!M131</f>
        <v>||eff_xuepiaoqianli|</v>
      </c>
      <c r="K124" s="31">
        <f>组合技!N131</f>
        <v>3</v>
      </c>
      <c r="L124" s="31">
        <f>组合技!O131</f>
        <v>0</v>
      </c>
      <c r="M124" s="31">
        <f>组合技!P131</f>
        <v>0</v>
      </c>
      <c r="N124" s="31" t="str">
        <f>组合技!Q131</f>
        <v/>
      </c>
      <c r="O124" s="31" t="str">
        <f>组合技!R131</f>
        <v/>
      </c>
      <c r="P124" s="31" t="str">
        <f>组合技!S131</f>
        <v>skill_22</v>
      </c>
      <c r="Q124" s="31"/>
      <c r="R124" s="31"/>
      <c r="S124" s="31">
        <f>组合技!V131</f>
        <v>0</v>
      </c>
      <c r="T124" s="31">
        <f>组合技!W131</f>
        <v>100</v>
      </c>
      <c r="U124" s="31">
        <f>组合技!X131</f>
        <v>0</v>
      </c>
      <c r="V124" s="31">
        <f>组合技!Y131</f>
        <v>0</v>
      </c>
      <c r="W124" s="31">
        <f>组合技!Z131</f>
        <v>0</v>
      </c>
      <c r="X124" s="31">
        <f>组合技!AA131</f>
        <v>1</v>
      </c>
      <c r="Y124" s="31">
        <f>组合技!AB131</f>
        <v>0</v>
      </c>
      <c r="Z124" s="31">
        <f>组合技!AC131</f>
        <v>0</v>
      </c>
      <c r="AA124" s="31" t="str">
        <f>组合技!AD131</f>
        <v>attackex</v>
      </c>
      <c r="AB124" s="31"/>
      <c r="AC124" s="31">
        <f>组合技!AF131</f>
        <v>1</v>
      </c>
      <c r="AD124" s="31">
        <f>组合技!AY131</f>
        <v>300007</v>
      </c>
      <c r="AE124" s="31">
        <f t="shared" si="3"/>
        <v>1</v>
      </c>
    </row>
    <row r="125" spans="1:31" x14ac:dyDescent="0.15">
      <c r="A125" s="31">
        <f>组合技!B132</f>
        <v>30000702</v>
      </c>
      <c r="B125" s="4" t="str">
        <f>组合技!E132</f>
        <v>组合·雪飘千里</v>
      </c>
      <c r="C125" s="4" t="str">
        <f>组合技!F132</f>
        <v>威力强大的组合技能。对敌方全体造成伤害。</v>
      </c>
      <c r="D125" s="4">
        <f>VLOOKUP(组合技!G132,对应表!F:G,2,FALSE)</f>
        <v>1</v>
      </c>
      <c r="E125" s="4">
        <f>VLOOKUP(组合技!H132,对应表!J:K,2,FALSE)</f>
        <v>1</v>
      </c>
      <c r="F125" s="4">
        <f>VLOOKUP(组合技!I132,对应表!N:O,2,FALSE)</f>
        <v>9</v>
      </c>
      <c r="G125" s="4">
        <f>IF(组合技!J132="必中",2,1)</f>
        <v>1</v>
      </c>
      <c r="H125" s="31">
        <f>组合技!K132</f>
        <v>200</v>
      </c>
      <c r="I125" s="31">
        <f>组合技!L132</f>
        <v>200</v>
      </c>
      <c r="J125" s="31" t="str">
        <f>组合技!M132</f>
        <v>||eff_xuepiaoqianli|</v>
      </c>
      <c r="K125" s="31">
        <f>组合技!N132</f>
        <v>3</v>
      </c>
      <c r="L125" s="31">
        <f>组合技!O132</f>
        <v>0</v>
      </c>
      <c r="M125" s="31">
        <f>组合技!P132</f>
        <v>0</v>
      </c>
      <c r="N125" s="31" t="str">
        <f>组合技!Q132</f>
        <v/>
      </c>
      <c r="O125" s="31" t="str">
        <f>组合技!R132</f>
        <v/>
      </c>
      <c r="P125" s="31" t="str">
        <f>组合技!S132</f>
        <v>skill_22</v>
      </c>
      <c r="Q125" s="31"/>
      <c r="R125" s="31"/>
      <c r="S125" s="31">
        <f>组合技!V132</f>
        <v>0</v>
      </c>
      <c r="T125" s="31">
        <f>组合技!W132</f>
        <v>100</v>
      </c>
      <c r="U125" s="31">
        <f>组合技!X132</f>
        <v>0</v>
      </c>
      <c r="V125" s="31">
        <f>组合技!Y132</f>
        <v>0</v>
      </c>
      <c r="W125" s="31">
        <f>组合技!Z132</f>
        <v>0</v>
      </c>
      <c r="X125" s="31">
        <f>组合技!AA132</f>
        <v>1</v>
      </c>
      <c r="Y125" s="31">
        <f>组合技!AB132</f>
        <v>0</v>
      </c>
      <c r="Z125" s="31">
        <f>组合技!AC132</f>
        <v>0</v>
      </c>
      <c r="AA125" s="31" t="str">
        <f>组合技!AD132</f>
        <v>attackex</v>
      </c>
      <c r="AB125" s="31"/>
      <c r="AC125" s="31">
        <f>组合技!AF132</f>
        <v>2</v>
      </c>
      <c r="AD125" s="31">
        <f>组合技!AY132</f>
        <v>300007</v>
      </c>
      <c r="AE125" s="31">
        <f t="shared" si="3"/>
        <v>2</v>
      </c>
    </row>
    <row r="126" spans="1:31" x14ac:dyDescent="0.15">
      <c r="A126" s="31">
        <f>组合技!B133</f>
        <v>30000703</v>
      </c>
      <c r="B126" s="4" t="str">
        <f>组合技!E133</f>
        <v>组合·雪飘千里</v>
      </c>
      <c r="C126" s="4" t="str">
        <f>组合技!F133</f>
        <v>威力强大的组合技能。对敌方全体造成伤害。</v>
      </c>
      <c r="D126" s="4">
        <f>VLOOKUP(组合技!G133,对应表!F:G,2,FALSE)</f>
        <v>1</v>
      </c>
      <c r="E126" s="4">
        <f>VLOOKUP(组合技!H133,对应表!J:K,2,FALSE)</f>
        <v>1</v>
      </c>
      <c r="F126" s="4">
        <f>VLOOKUP(组合技!I133,对应表!N:O,2,FALSE)</f>
        <v>9</v>
      </c>
      <c r="G126" s="4">
        <f>IF(组合技!J133="必中",2,1)</f>
        <v>1</v>
      </c>
      <c r="H126" s="31">
        <f>组合技!K133</f>
        <v>200</v>
      </c>
      <c r="I126" s="31">
        <f>组合技!L133</f>
        <v>200</v>
      </c>
      <c r="J126" s="31" t="str">
        <f>组合技!M133</f>
        <v>||eff_xuepiaoqianli|</v>
      </c>
      <c r="K126" s="31">
        <f>组合技!N133</f>
        <v>3</v>
      </c>
      <c r="L126" s="31">
        <f>组合技!O133</f>
        <v>0</v>
      </c>
      <c r="M126" s="31">
        <f>组合技!P133</f>
        <v>0</v>
      </c>
      <c r="N126" s="31" t="str">
        <f>组合技!Q133</f>
        <v/>
      </c>
      <c r="O126" s="31" t="str">
        <f>组合技!R133</f>
        <v/>
      </c>
      <c r="P126" s="31" t="str">
        <f>组合技!S133</f>
        <v>skill_22</v>
      </c>
      <c r="Q126" s="31"/>
      <c r="R126" s="31"/>
      <c r="S126" s="31">
        <f>组合技!V133</f>
        <v>0</v>
      </c>
      <c r="T126" s="31">
        <f>组合技!W133</f>
        <v>100</v>
      </c>
      <c r="U126" s="31">
        <f>组合技!X133</f>
        <v>0</v>
      </c>
      <c r="V126" s="31">
        <f>组合技!Y133</f>
        <v>0</v>
      </c>
      <c r="W126" s="31">
        <f>组合技!Z133</f>
        <v>0</v>
      </c>
      <c r="X126" s="31">
        <f>组合技!AA133</f>
        <v>1</v>
      </c>
      <c r="Y126" s="31">
        <f>组合技!AB133</f>
        <v>0</v>
      </c>
      <c r="Z126" s="31">
        <f>组合技!AC133</f>
        <v>0</v>
      </c>
      <c r="AA126" s="31" t="str">
        <f>组合技!AD133</f>
        <v>attackex</v>
      </c>
      <c r="AB126" s="31"/>
      <c r="AC126" s="31">
        <f>组合技!AF133</f>
        <v>3</v>
      </c>
      <c r="AD126" s="31">
        <f>组合技!AY133</f>
        <v>300007</v>
      </c>
      <c r="AE126" s="31">
        <f t="shared" si="3"/>
        <v>3</v>
      </c>
    </row>
    <row r="127" spans="1:31" x14ac:dyDescent="0.15">
      <c r="A127" s="31">
        <f>组合技!B134</f>
        <v>30000704</v>
      </c>
      <c r="B127" s="4" t="str">
        <f>组合技!E134</f>
        <v>组合·雪飘千里</v>
      </c>
      <c r="C127" s="4" t="str">
        <f>组合技!F134</f>
        <v>威力强大的组合技能。对敌方全体造成伤害。</v>
      </c>
      <c r="D127" s="4">
        <f>VLOOKUP(组合技!G134,对应表!F:G,2,FALSE)</f>
        <v>1</v>
      </c>
      <c r="E127" s="4">
        <f>VLOOKUP(组合技!H134,对应表!J:K,2,FALSE)</f>
        <v>1</v>
      </c>
      <c r="F127" s="4">
        <f>VLOOKUP(组合技!I134,对应表!N:O,2,FALSE)</f>
        <v>9</v>
      </c>
      <c r="G127" s="4">
        <f>IF(组合技!J134="必中",2,1)</f>
        <v>1</v>
      </c>
      <c r="H127" s="31">
        <f>组合技!K134</f>
        <v>200</v>
      </c>
      <c r="I127" s="31">
        <f>组合技!L134</f>
        <v>200</v>
      </c>
      <c r="J127" s="31" t="str">
        <f>组合技!M134</f>
        <v>||eff_xuepiaoqianli|</v>
      </c>
      <c r="K127" s="31">
        <f>组合技!N134</f>
        <v>3</v>
      </c>
      <c r="L127" s="31">
        <f>组合技!O134</f>
        <v>0</v>
      </c>
      <c r="M127" s="31">
        <f>组合技!P134</f>
        <v>0</v>
      </c>
      <c r="N127" s="31" t="str">
        <f>组合技!Q134</f>
        <v/>
      </c>
      <c r="O127" s="31" t="str">
        <f>组合技!R134</f>
        <v/>
      </c>
      <c r="P127" s="31" t="str">
        <f>组合技!S134</f>
        <v>skill_22</v>
      </c>
      <c r="Q127" s="31"/>
      <c r="R127" s="31"/>
      <c r="S127" s="31">
        <f>组合技!V134</f>
        <v>0</v>
      </c>
      <c r="T127" s="31">
        <f>组合技!W134</f>
        <v>100</v>
      </c>
      <c r="U127" s="31">
        <f>组合技!X134</f>
        <v>0</v>
      </c>
      <c r="V127" s="31">
        <f>组合技!Y134</f>
        <v>0</v>
      </c>
      <c r="W127" s="31">
        <f>组合技!Z134</f>
        <v>0</v>
      </c>
      <c r="X127" s="31">
        <f>组合技!AA134</f>
        <v>1</v>
      </c>
      <c r="Y127" s="31">
        <f>组合技!AB134</f>
        <v>0</v>
      </c>
      <c r="Z127" s="31">
        <f>组合技!AC134</f>
        <v>0</v>
      </c>
      <c r="AA127" s="31" t="str">
        <f>组合技!AD134</f>
        <v>attackex</v>
      </c>
      <c r="AB127" s="31"/>
      <c r="AC127" s="31">
        <f>组合技!AF134</f>
        <v>4</v>
      </c>
      <c r="AD127" s="31">
        <f>组合技!AY134</f>
        <v>300007</v>
      </c>
      <c r="AE127" s="31">
        <f t="shared" si="3"/>
        <v>4</v>
      </c>
    </row>
    <row r="128" spans="1:31" x14ac:dyDescent="0.15">
      <c r="A128" s="31">
        <f>组合技!B135</f>
        <v>30000705</v>
      </c>
      <c r="B128" s="4" t="str">
        <f>组合技!E135</f>
        <v>组合·雪飘千里</v>
      </c>
      <c r="C128" s="4" t="str">
        <f>组合技!F135</f>
        <v>威力强大的组合技能。对敌方全体造成伤害。</v>
      </c>
      <c r="D128" s="4">
        <f>VLOOKUP(组合技!G135,对应表!F:G,2,FALSE)</f>
        <v>1</v>
      </c>
      <c r="E128" s="4">
        <f>VLOOKUP(组合技!H135,对应表!J:K,2,FALSE)</f>
        <v>1</v>
      </c>
      <c r="F128" s="4">
        <f>VLOOKUP(组合技!I135,对应表!N:O,2,FALSE)</f>
        <v>9</v>
      </c>
      <c r="G128" s="4">
        <f>IF(组合技!J135="必中",2,1)</f>
        <v>1</v>
      </c>
      <c r="H128" s="31">
        <f>组合技!K135</f>
        <v>200</v>
      </c>
      <c r="I128" s="31">
        <f>组合技!L135</f>
        <v>200</v>
      </c>
      <c r="J128" s="31" t="str">
        <f>组合技!M135</f>
        <v>||eff_xuepiaoqianli|</v>
      </c>
      <c r="K128" s="31">
        <f>组合技!N135</f>
        <v>3</v>
      </c>
      <c r="L128" s="31">
        <f>组合技!O135</f>
        <v>0</v>
      </c>
      <c r="M128" s="31">
        <f>组合技!P135</f>
        <v>0</v>
      </c>
      <c r="N128" s="31" t="str">
        <f>组合技!Q135</f>
        <v/>
      </c>
      <c r="O128" s="31" t="str">
        <f>组合技!R135</f>
        <v/>
      </c>
      <c r="P128" s="31" t="str">
        <f>组合技!S135</f>
        <v>skill_22</v>
      </c>
      <c r="Q128" s="31"/>
      <c r="R128" s="31"/>
      <c r="S128" s="31">
        <f>组合技!V135</f>
        <v>0</v>
      </c>
      <c r="T128" s="31">
        <f>组合技!W135</f>
        <v>100</v>
      </c>
      <c r="U128" s="31">
        <f>组合技!X135</f>
        <v>0</v>
      </c>
      <c r="V128" s="31">
        <f>组合技!Y135</f>
        <v>0</v>
      </c>
      <c r="W128" s="31">
        <f>组合技!Z135</f>
        <v>0</v>
      </c>
      <c r="X128" s="31">
        <f>组合技!AA135</f>
        <v>1</v>
      </c>
      <c r="Y128" s="31">
        <f>组合技!AB135</f>
        <v>0</v>
      </c>
      <c r="Z128" s="31">
        <f>组合技!AC135</f>
        <v>0</v>
      </c>
      <c r="AA128" s="31" t="str">
        <f>组合技!AD135</f>
        <v>attackex</v>
      </c>
      <c r="AB128" s="31"/>
      <c r="AC128" s="31">
        <f>组合技!AF135</f>
        <v>5</v>
      </c>
      <c r="AD128" s="31">
        <f>组合技!AY135</f>
        <v>300007</v>
      </c>
      <c r="AE128" s="31">
        <f t="shared" si="3"/>
        <v>5</v>
      </c>
    </row>
    <row r="129" spans="1:31" x14ac:dyDescent="0.15">
      <c r="A129" s="31">
        <f>组合技!B136</f>
        <v>30000706</v>
      </c>
      <c r="B129" s="4" t="str">
        <f>组合技!E136</f>
        <v>组合·雪飘千里</v>
      </c>
      <c r="C129" s="4" t="str">
        <f>组合技!F136</f>
        <v>威力强大的组合技能。对敌方全体造成伤害。</v>
      </c>
      <c r="D129" s="4">
        <f>VLOOKUP(组合技!G136,对应表!F:G,2,FALSE)</f>
        <v>1</v>
      </c>
      <c r="E129" s="4">
        <f>VLOOKUP(组合技!H136,对应表!J:K,2,FALSE)</f>
        <v>1</v>
      </c>
      <c r="F129" s="4">
        <f>VLOOKUP(组合技!I136,对应表!N:O,2,FALSE)</f>
        <v>9</v>
      </c>
      <c r="G129" s="4">
        <f>IF(组合技!J136="必中",2,1)</f>
        <v>1</v>
      </c>
      <c r="H129" s="31">
        <f>组合技!K136</f>
        <v>200</v>
      </c>
      <c r="I129" s="31">
        <f>组合技!L136</f>
        <v>200</v>
      </c>
      <c r="J129" s="31" t="str">
        <f>组合技!M136</f>
        <v>||eff_xuepiaoqianli|</v>
      </c>
      <c r="K129" s="31">
        <f>组合技!N136</f>
        <v>3</v>
      </c>
      <c r="L129" s="31">
        <f>组合技!O136</f>
        <v>0</v>
      </c>
      <c r="M129" s="31">
        <f>组合技!P136</f>
        <v>0</v>
      </c>
      <c r="N129" s="31" t="str">
        <f>组合技!Q136</f>
        <v/>
      </c>
      <c r="O129" s="31" t="str">
        <f>组合技!R136</f>
        <v/>
      </c>
      <c r="P129" s="31" t="str">
        <f>组合技!S136</f>
        <v>skill_22</v>
      </c>
      <c r="Q129" s="31"/>
      <c r="R129" s="31"/>
      <c r="S129" s="31">
        <f>组合技!V136</f>
        <v>0</v>
      </c>
      <c r="T129" s="31">
        <f>组合技!W136</f>
        <v>100</v>
      </c>
      <c r="U129" s="31">
        <f>组合技!X136</f>
        <v>0</v>
      </c>
      <c r="V129" s="31">
        <f>组合技!Y136</f>
        <v>0</v>
      </c>
      <c r="W129" s="31">
        <f>组合技!Z136</f>
        <v>0</v>
      </c>
      <c r="X129" s="31">
        <f>组合技!AA136</f>
        <v>1</v>
      </c>
      <c r="Y129" s="31">
        <f>组合技!AB136</f>
        <v>0</v>
      </c>
      <c r="Z129" s="31">
        <f>组合技!AC136</f>
        <v>0</v>
      </c>
      <c r="AA129" s="31" t="str">
        <f>组合技!AD136</f>
        <v>attackex</v>
      </c>
      <c r="AB129" s="31"/>
      <c r="AC129" s="31">
        <f>组合技!AF136</f>
        <v>6</v>
      </c>
      <c r="AD129" s="31">
        <f>组合技!AY136</f>
        <v>300007</v>
      </c>
      <c r="AE129" s="31">
        <f t="shared" si="3"/>
        <v>6</v>
      </c>
    </row>
    <row r="130" spans="1:31" x14ac:dyDescent="0.15">
      <c r="A130" s="31">
        <f>组合技!B137</f>
        <v>30000707</v>
      </c>
      <c r="B130" s="4" t="str">
        <f>组合技!E137</f>
        <v>组合·雪飘千里</v>
      </c>
      <c r="C130" s="4" t="str">
        <f>组合技!F137</f>
        <v>威力强大的组合技能。对敌方全体造成伤害。</v>
      </c>
      <c r="D130" s="4">
        <f>VLOOKUP(组合技!G137,对应表!F:G,2,FALSE)</f>
        <v>1</v>
      </c>
      <c r="E130" s="4">
        <f>VLOOKUP(组合技!H137,对应表!J:K,2,FALSE)</f>
        <v>1</v>
      </c>
      <c r="F130" s="4">
        <f>VLOOKUP(组合技!I137,对应表!N:O,2,FALSE)</f>
        <v>9</v>
      </c>
      <c r="G130" s="4">
        <f>IF(组合技!J137="必中",2,1)</f>
        <v>1</v>
      </c>
      <c r="H130" s="31">
        <f>组合技!K137</f>
        <v>200</v>
      </c>
      <c r="I130" s="31">
        <f>组合技!L137</f>
        <v>200</v>
      </c>
      <c r="J130" s="31" t="str">
        <f>组合技!M137</f>
        <v>||eff_xuepiaoqianli|</v>
      </c>
      <c r="K130" s="31">
        <f>组合技!N137</f>
        <v>3</v>
      </c>
      <c r="L130" s="31">
        <f>组合技!O137</f>
        <v>0</v>
      </c>
      <c r="M130" s="31">
        <f>组合技!P137</f>
        <v>0</v>
      </c>
      <c r="N130" s="31" t="str">
        <f>组合技!Q137</f>
        <v/>
      </c>
      <c r="O130" s="31" t="str">
        <f>组合技!R137</f>
        <v/>
      </c>
      <c r="P130" s="31" t="str">
        <f>组合技!S137</f>
        <v>skill_22</v>
      </c>
      <c r="Q130" s="31"/>
      <c r="R130" s="31"/>
      <c r="S130" s="31">
        <f>组合技!V137</f>
        <v>0</v>
      </c>
      <c r="T130" s="31">
        <f>组合技!W137</f>
        <v>100</v>
      </c>
      <c r="U130" s="31">
        <f>组合技!X137</f>
        <v>0</v>
      </c>
      <c r="V130" s="31">
        <f>组合技!Y137</f>
        <v>0</v>
      </c>
      <c r="W130" s="31">
        <f>组合技!Z137</f>
        <v>0</v>
      </c>
      <c r="X130" s="31">
        <f>组合技!AA137</f>
        <v>1</v>
      </c>
      <c r="Y130" s="31">
        <f>组合技!AB137</f>
        <v>0</v>
      </c>
      <c r="Z130" s="31">
        <f>组合技!AC137</f>
        <v>0</v>
      </c>
      <c r="AA130" s="31" t="str">
        <f>组合技!AD137</f>
        <v>attackex</v>
      </c>
      <c r="AB130" s="31"/>
      <c r="AC130" s="31">
        <f>组合技!AF137</f>
        <v>7</v>
      </c>
      <c r="AD130" s="31">
        <f>组合技!AY137</f>
        <v>300007</v>
      </c>
      <c r="AE130" s="31">
        <f t="shared" si="3"/>
        <v>7</v>
      </c>
    </row>
    <row r="131" spans="1:31" x14ac:dyDescent="0.15">
      <c r="A131" s="31">
        <f>组合技!B138</f>
        <v>30000708</v>
      </c>
      <c r="B131" s="4" t="str">
        <f>组合技!E138</f>
        <v>组合·雪飘千里</v>
      </c>
      <c r="C131" s="4" t="str">
        <f>组合技!F138</f>
        <v>威力强大的组合技能。对敌方全体造成伤害。</v>
      </c>
      <c r="D131" s="4">
        <f>VLOOKUP(组合技!G138,对应表!F:G,2,FALSE)</f>
        <v>1</v>
      </c>
      <c r="E131" s="4">
        <f>VLOOKUP(组合技!H138,对应表!J:K,2,FALSE)</f>
        <v>1</v>
      </c>
      <c r="F131" s="4">
        <f>VLOOKUP(组合技!I138,对应表!N:O,2,FALSE)</f>
        <v>9</v>
      </c>
      <c r="G131" s="4">
        <f>IF(组合技!J138="必中",2,1)</f>
        <v>1</v>
      </c>
      <c r="H131" s="31">
        <f>组合技!K138</f>
        <v>200</v>
      </c>
      <c r="I131" s="31">
        <f>组合技!L138</f>
        <v>200</v>
      </c>
      <c r="J131" s="31" t="str">
        <f>组合技!M138</f>
        <v>||eff_xuepiaoqianli|</v>
      </c>
      <c r="K131" s="31">
        <f>组合技!N138</f>
        <v>3</v>
      </c>
      <c r="L131" s="31">
        <f>组合技!O138</f>
        <v>0</v>
      </c>
      <c r="M131" s="31">
        <f>组合技!P138</f>
        <v>0</v>
      </c>
      <c r="N131" s="31" t="str">
        <f>组合技!Q138</f>
        <v/>
      </c>
      <c r="O131" s="31" t="str">
        <f>组合技!R138</f>
        <v/>
      </c>
      <c r="P131" s="31" t="str">
        <f>组合技!S138</f>
        <v>skill_22</v>
      </c>
      <c r="Q131" s="31"/>
      <c r="R131" s="31"/>
      <c r="S131" s="31">
        <f>组合技!V138</f>
        <v>0</v>
      </c>
      <c r="T131" s="31">
        <f>组合技!W138</f>
        <v>100</v>
      </c>
      <c r="U131" s="31">
        <f>组合技!X138</f>
        <v>0</v>
      </c>
      <c r="V131" s="31">
        <f>组合技!Y138</f>
        <v>0</v>
      </c>
      <c r="W131" s="31">
        <f>组合技!Z138</f>
        <v>0</v>
      </c>
      <c r="X131" s="31">
        <f>组合技!AA138</f>
        <v>1</v>
      </c>
      <c r="Y131" s="31">
        <f>组合技!AB138</f>
        <v>0</v>
      </c>
      <c r="Z131" s="31">
        <f>组合技!AC138</f>
        <v>0</v>
      </c>
      <c r="AA131" s="31" t="str">
        <f>组合技!AD138</f>
        <v>attackex</v>
      </c>
      <c r="AB131" s="31"/>
      <c r="AC131" s="31">
        <f>组合技!AF138</f>
        <v>8</v>
      </c>
      <c r="AD131" s="31">
        <f>组合技!AY138</f>
        <v>300007</v>
      </c>
      <c r="AE131" s="31">
        <f t="shared" si="3"/>
        <v>8</v>
      </c>
    </row>
    <row r="132" spans="1:31" x14ac:dyDescent="0.15">
      <c r="A132" s="31">
        <f>组合技!B139</f>
        <v>30000709</v>
      </c>
      <c r="B132" s="4" t="str">
        <f>组合技!E139</f>
        <v>组合·雪飘千里</v>
      </c>
      <c r="C132" s="4" t="str">
        <f>组合技!F139</f>
        <v>威力强大的组合技能。对敌方全体造成伤害。</v>
      </c>
      <c r="D132" s="4">
        <f>VLOOKUP(组合技!G139,对应表!F:G,2,FALSE)</f>
        <v>1</v>
      </c>
      <c r="E132" s="4">
        <f>VLOOKUP(组合技!H139,对应表!J:K,2,FALSE)</f>
        <v>1</v>
      </c>
      <c r="F132" s="4">
        <f>VLOOKUP(组合技!I139,对应表!N:O,2,FALSE)</f>
        <v>9</v>
      </c>
      <c r="G132" s="4">
        <f>IF(组合技!J139="必中",2,1)</f>
        <v>1</v>
      </c>
      <c r="H132" s="31">
        <f>组合技!K139</f>
        <v>200</v>
      </c>
      <c r="I132" s="31">
        <f>组合技!L139</f>
        <v>200</v>
      </c>
      <c r="J132" s="31" t="str">
        <f>组合技!M139</f>
        <v>||eff_xuepiaoqianli|</v>
      </c>
      <c r="K132" s="31">
        <f>组合技!N139</f>
        <v>3</v>
      </c>
      <c r="L132" s="31">
        <f>组合技!O139</f>
        <v>0</v>
      </c>
      <c r="M132" s="31">
        <f>组合技!P139</f>
        <v>0</v>
      </c>
      <c r="N132" s="31" t="str">
        <f>组合技!Q139</f>
        <v/>
      </c>
      <c r="O132" s="31" t="str">
        <f>组合技!R139</f>
        <v/>
      </c>
      <c r="P132" s="31" t="str">
        <f>组合技!S139</f>
        <v>skill_22</v>
      </c>
      <c r="Q132" s="31"/>
      <c r="R132" s="31"/>
      <c r="S132" s="31">
        <f>组合技!V139</f>
        <v>0</v>
      </c>
      <c r="T132" s="31">
        <f>组合技!W139</f>
        <v>100</v>
      </c>
      <c r="U132" s="31">
        <f>组合技!X139</f>
        <v>0</v>
      </c>
      <c r="V132" s="31">
        <f>组合技!Y139</f>
        <v>0</v>
      </c>
      <c r="W132" s="31">
        <f>组合技!Z139</f>
        <v>0</v>
      </c>
      <c r="X132" s="31">
        <f>组合技!AA139</f>
        <v>1</v>
      </c>
      <c r="Y132" s="31">
        <f>组合技!AB139</f>
        <v>0</v>
      </c>
      <c r="Z132" s="31">
        <f>组合技!AC139</f>
        <v>0</v>
      </c>
      <c r="AA132" s="31" t="str">
        <f>组合技!AD139</f>
        <v>attackex</v>
      </c>
      <c r="AB132" s="31"/>
      <c r="AC132" s="31">
        <f>组合技!AF139</f>
        <v>9</v>
      </c>
      <c r="AD132" s="31">
        <f>组合技!AY139</f>
        <v>300007</v>
      </c>
      <c r="AE132" s="31">
        <f t="shared" si="3"/>
        <v>9</v>
      </c>
    </row>
    <row r="133" spans="1:31" x14ac:dyDescent="0.15">
      <c r="A133" s="31">
        <f>组合技!B140</f>
        <v>30000710</v>
      </c>
      <c r="B133" s="4" t="str">
        <f>组合技!E140</f>
        <v>组合·雪飘千里</v>
      </c>
      <c r="C133" s="4" t="str">
        <f>组合技!F140</f>
        <v>威力强大的组合技能。对敌方全体造成伤害。</v>
      </c>
      <c r="D133" s="4">
        <f>VLOOKUP(组合技!G140,对应表!F:G,2,FALSE)</f>
        <v>1</v>
      </c>
      <c r="E133" s="4">
        <f>VLOOKUP(组合技!H140,对应表!J:K,2,FALSE)</f>
        <v>1</v>
      </c>
      <c r="F133" s="4">
        <f>VLOOKUP(组合技!I140,对应表!N:O,2,FALSE)</f>
        <v>9</v>
      </c>
      <c r="G133" s="4">
        <f>IF(组合技!J140="必中",2,1)</f>
        <v>1</v>
      </c>
      <c r="H133" s="31">
        <f>组合技!K140</f>
        <v>200</v>
      </c>
      <c r="I133" s="31">
        <f>组合技!L140</f>
        <v>200</v>
      </c>
      <c r="J133" s="31" t="str">
        <f>组合技!M140</f>
        <v>||eff_xuepiaoqianli|</v>
      </c>
      <c r="K133" s="31">
        <f>组合技!N140</f>
        <v>3</v>
      </c>
      <c r="L133" s="31">
        <f>组合技!O140</f>
        <v>0</v>
      </c>
      <c r="M133" s="31">
        <f>组合技!P140</f>
        <v>0</v>
      </c>
      <c r="N133" s="31" t="str">
        <f>组合技!Q140</f>
        <v/>
      </c>
      <c r="O133" s="31" t="str">
        <f>组合技!R140</f>
        <v/>
      </c>
      <c r="P133" s="31" t="str">
        <f>组合技!S140</f>
        <v>skill_22</v>
      </c>
      <c r="Q133" s="31"/>
      <c r="R133" s="31"/>
      <c r="S133" s="31">
        <f>组合技!V140</f>
        <v>0</v>
      </c>
      <c r="T133" s="31">
        <f>组合技!W140</f>
        <v>100</v>
      </c>
      <c r="U133" s="31">
        <f>组合技!X140</f>
        <v>0</v>
      </c>
      <c r="V133" s="31">
        <f>组合技!Y140</f>
        <v>0</v>
      </c>
      <c r="W133" s="31">
        <f>组合技!Z140</f>
        <v>0</v>
      </c>
      <c r="X133" s="31">
        <f>组合技!AA140</f>
        <v>1</v>
      </c>
      <c r="Y133" s="31">
        <f>组合技!AB140</f>
        <v>0</v>
      </c>
      <c r="Z133" s="31">
        <f>组合技!AC140</f>
        <v>0</v>
      </c>
      <c r="AA133" s="31" t="str">
        <f>组合技!AD140</f>
        <v>attackex</v>
      </c>
      <c r="AB133" s="31"/>
      <c r="AC133" s="31">
        <f>组合技!AF140</f>
        <v>10</v>
      </c>
      <c r="AD133" s="31">
        <f>组合技!AY140</f>
        <v>300007</v>
      </c>
      <c r="AE133" s="31">
        <f t="shared" si="3"/>
        <v>10</v>
      </c>
    </row>
    <row r="134" spans="1:31" x14ac:dyDescent="0.15">
      <c r="A134" s="31">
        <f>组合技!B141</f>
        <v>30000711</v>
      </c>
      <c r="B134" s="4" t="str">
        <f>组合技!E141</f>
        <v>组合·雪飘千里</v>
      </c>
      <c r="C134" s="4" t="str">
        <f>组合技!F141</f>
        <v>威力强大的组合技能。对敌方全体造成伤害。</v>
      </c>
      <c r="D134" s="4">
        <f>VLOOKUP(组合技!G141,对应表!F:G,2,FALSE)</f>
        <v>1</v>
      </c>
      <c r="E134" s="4">
        <f>VLOOKUP(组合技!H141,对应表!J:K,2,FALSE)</f>
        <v>1</v>
      </c>
      <c r="F134" s="4">
        <f>VLOOKUP(组合技!I141,对应表!N:O,2,FALSE)</f>
        <v>9</v>
      </c>
      <c r="G134" s="4">
        <f>IF(组合技!J141="必中",2,1)</f>
        <v>1</v>
      </c>
      <c r="H134" s="31">
        <f>组合技!K141</f>
        <v>200</v>
      </c>
      <c r="I134" s="31">
        <f>组合技!L141</f>
        <v>200</v>
      </c>
      <c r="J134" s="31" t="str">
        <f>组合技!M141</f>
        <v>||eff_xuepiaoqianli|</v>
      </c>
      <c r="K134" s="31">
        <f>组合技!N141</f>
        <v>3</v>
      </c>
      <c r="L134" s="31">
        <f>组合技!O141</f>
        <v>0</v>
      </c>
      <c r="M134" s="31">
        <f>组合技!P141</f>
        <v>0</v>
      </c>
      <c r="N134" s="31" t="str">
        <f>组合技!Q141</f>
        <v/>
      </c>
      <c r="O134" s="31" t="str">
        <f>组合技!R141</f>
        <v/>
      </c>
      <c r="P134" s="31" t="str">
        <f>组合技!S141</f>
        <v>skill_22</v>
      </c>
      <c r="Q134" s="31"/>
      <c r="R134" s="31"/>
      <c r="S134" s="31">
        <f>组合技!V141</f>
        <v>0</v>
      </c>
      <c r="T134" s="31">
        <f>组合技!W141</f>
        <v>100</v>
      </c>
      <c r="U134" s="31">
        <f>组合技!X141</f>
        <v>0</v>
      </c>
      <c r="V134" s="31">
        <f>组合技!Y141</f>
        <v>0</v>
      </c>
      <c r="W134" s="31">
        <f>组合技!Z141</f>
        <v>0</v>
      </c>
      <c r="X134" s="31">
        <f>组合技!AA141</f>
        <v>1</v>
      </c>
      <c r="Y134" s="31">
        <f>组合技!AB141</f>
        <v>0</v>
      </c>
      <c r="Z134" s="31">
        <f>组合技!AC141</f>
        <v>0</v>
      </c>
      <c r="AA134" s="31" t="str">
        <f>组合技!AD141</f>
        <v>attackex</v>
      </c>
      <c r="AB134" s="31"/>
      <c r="AC134" s="31">
        <f>组合技!AF141</f>
        <v>11</v>
      </c>
      <c r="AD134" s="31">
        <f>组合技!AY141</f>
        <v>300007</v>
      </c>
      <c r="AE134" s="31">
        <f t="shared" si="3"/>
        <v>11</v>
      </c>
    </row>
    <row r="135" spans="1:31" x14ac:dyDescent="0.15">
      <c r="A135" s="31">
        <f>组合技!B142</f>
        <v>30000712</v>
      </c>
      <c r="B135" s="4" t="str">
        <f>组合技!E142</f>
        <v>组合·雪飘千里</v>
      </c>
      <c r="C135" s="4" t="str">
        <f>组合技!F142</f>
        <v>威力强大的组合技能。对敌方全体造成伤害。</v>
      </c>
      <c r="D135" s="4">
        <f>VLOOKUP(组合技!G142,对应表!F:G,2,FALSE)</f>
        <v>1</v>
      </c>
      <c r="E135" s="4">
        <f>VLOOKUP(组合技!H142,对应表!J:K,2,FALSE)</f>
        <v>1</v>
      </c>
      <c r="F135" s="4">
        <f>VLOOKUP(组合技!I142,对应表!N:O,2,FALSE)</f>
        <v>9</v>
      </c>
      <c r="G135" s="4">
        <f>IF(组合技!J142="必中",2,1)</f>
        <v>1</v>
      </c>
      <c r="H135" s="31">
        <f>组合技!K142</f>
        <v>200</v>
      </c>
      <c r="I135" s="31">
        <f>组合技!L142</f>
        <v>200</v>
      </c>
      <c r="J135" s="31" t="str">
        <f>组合技!M142</f>
        <v>||eff_xuepiaoqianli|</v>
      </c>
      <c r="K135" s="31">
        <f>组合技!N142</f>
        <v>3</v>
      </c>
      <c r="L135" s="31">
        <f>组合技!O142</f>
        <v>0</v>
      </c>
      <c r="M135" s="31">
        <f>组合技!P142</f>
        <v>0</v>
      </c>
      <c r="N135" s="31" t="str">
        <f>组合技!Q142</f>
        <v/>
      </c>
      <c r="O135" s="31" t="str">
        <f>组合技!R142</f>
        <v/>
      </c>
      <c r="P135" s="31" t="str">
        <f>组合技!S142</f>
        <v>skill_22</v>
      </c>
      <c r="Q135" s="31"/>
      <c r="R135" s="31"/>
      <c r="S135" s="31">
        <f>组合技!V142</f>
        <v>0</v>
      </c>
      <c r="T135" s="31">
        <f>组合技!W142</f>
        <v>100</v>
      </c>
      <c r="U135" s="31">
        <f>组合技!X142</f>
        <v>0</v>
      </c>
      <c r="V135" s="31">
        <f>组合技!Y142</f>
        <v>0</v>
      </c>
      <c r="W135" s="31">
        <f>组合技!Z142</f>
        <v>0</v>
      </c>
      <c r="X135" s="31">
        <f>组合技!AA142</f>
        <v>1</v>
      </c>
      <c r="Y135" s="31">
        <f>组合技!AB142</f>
        <v>0</v>
      </c>
      <c r="Z135" s="31">
        <f>组合技!AC142</f>
        <v>0</v>
      </c>
      <c r="AA135" s="31" t="str">
        <f>组合技!AD142</f>
        <v>attackex</v>
      </c>
      <c r="AB135" s="31"/>
      <c r="AC135" s="31">
        <f>组合技!AF142</f>
        <v>12</v>
      </c>
      <c r="AD135" s="31">
        <f>组合技!AY142</f>
        <v>300007</v>
      </c>
      <c r="AE135" s="31">
        <f t="shared" si="3"/>
        <v>12</v>
      </c>
    </row>
    <row r="136" spans="1:31" x14ac:dyDescent="0.15">
      <c r="A136" s="31">
        <f>组合技!B143</f>
        <v>30000713</v>
      </c>
      <c r="B136" s="4" t="str">
        <f>组合技!E143</f>
        <v>组合·雪飘千里</v>
      </c>
      <c r="C136" s="4" t="str">
        <f>组合技!F143</f>
        <v>威力强大的组合技能。对敌方全体造成伤害。</v>
      </c>
      <c r="D136" s="4">
        <f>VLOOKUP(组合技!G143,对应表!F:G,2,FALSE)</f>
        <v>1</v>
      </c>
      <c r="E136" s="4">
        <f>VLOOKUP(组合技!H143,对应表!J:K,2,FALSE)</f>
        <v>1</v>
      </c>
      <c r="F136" s="4">
        <f>VLOOKUP(组合技!I143,对应表!N:O,2,FALSE)</f>
        <v>9</v>
      </c>
      <c r="G136" s="4">
        <f>IF(组合技!J143="必中",2,1)</f>
        <v>1</v>
      </c>
      <c r="H136" s="31">
        <f>组合技!K143</f>
        <v>200</v>
      </c>
      <c r="I136" s="31">
        <f>组合技!L143</f>
        <v>200</v>
      </c>
      <c r="J136" s="31" t="str">
        <f>组合技!M143</f>
        <v>||eff_xuepiaoqianli|</v>
      </c>
      <c r="K136" s="31">
        <f>组合技!N143</f>
        <v>3</v>
      </c>
      <c r="L136" s="31">
        <f>组合技!O143</f>
        <v>0</v>
      </c>
      <c r="M136" s="31">
        <f>组合技!P143</f>
        <v>0</v>
      </c>
      <c r="N136" s="31" t="str">
        <f>组合技!Q143</f>
        <v/>
      </c>
      <c r="O136" s="31" t="str">
        <f>组合技!R143</f>
        <v/>
      </c>
      <c r="P136" s="31" t="str">
        <f>组合技!S143</f>
        <v>skill_22</v>
      </c>
      <c r="Q136" s="31"/>
      <c r="R136" s="31"/>
      <c r="S136" s="31">
        <f>组合技!V143</f>
        <v>0</v>
      </c>
      <c r="T136" s="31">
        <f>组合技!W143</f>
        <v>100</v>
      </c>
      <c r="U136" s="31">
        <f>组合技!X143</f>
        <v>0</v>
      </c>
      <c r="V136" s="31">
        <f>组合技!Y143</f>
        <v>0</v>
      </c>
      <c r="W136" s="31">
        <f>组合技!Z143</f>
        <v>0</v>
      </c>
      <c r="X136" s="31">
        <f>组合技!AA143</f>
        <v>1</v>
      </c>
      <c r="Y136" s="31">
        <f>组合技!AB143</f>
        <v>0</v>
      </c>
      <c r="Z136" s="31">
        <f>组合技!AC143</f>
        <v>0</v>
      </c>
      <c r="AA136" s="31" t="str">
        <f>组合技!AD143</f>
        <v>attackex</v>
      </c>
      <c r="AB136" s="31"/>
      <c r="AC136" s="31">
        <f>组合技!AF143</f>
        <v>13</v>
      </c>
      <c r="AD136" s="31">
        <f>组合技!AY143</f>
        <v>300007</v>
      </c>
      <c r="AE136" s="31">
        <f t="shared" si="3"/>
        <v>13</v>
      </c>
    </row>
    <row r="137" spans="1:31" x14ac:dyDescent="0.15">
      <c r="A137" s="31">
        <f>组合技!B144</f>
        <v>30000714</v>
      </c>
      <c r="B137" s="4" t="str">
        <f>组合技!E144</f>
        <v>组合·雪飘千里</v>
      </c>
      <c r="C137" s="4" t="str">
        <f>组合技!F144</f>
        <v>威力强大的组合技能。对敌方全体造成伤害。</v>
      </c>
      <c r="D137" s="4">
        <f>VLOOKUP(组合技!G144,对应表!F:G,2,FALSE)</f>
        <v>1</v>
      </c>
      <c r="E137" s="4">
        <f>VLOOKUP(组合技!H144,对应表!J:K,2,FALSE)</f>
        <v>1</v>
      </c>
      <c r="F137" s="4">
        <f>VLOOKUP(组合技!I144,对应表!N:O,2,FALSE)</f>
        <v>9</v>
      </c>
      <c r="G137" s="4">
        <f>IF(组合技!J144="必中",2,1)</f>
        <v>1</v>
      </c>
      <c r="H137" s="31">
        <f>组合技!K144</f>
        <v>200</v>
      </c>
      <c r="I137" s="31">
        <f>组合技!L144</f>
        <v>200</v>
      </c>
      <c r="J137" s="31" t="str">
        <f>组合技!M144</f>
        <v>||eff_xuepiaoqianli|</v>
      </c>
      <c r="K137" s="31">
        <f>组合技!N144</f>
        <v>3</v>
      </c>
      <c r="L137" s="31">
        <f>组合技!O144</f>
        <v>0</v>
      </c>
      <c r="M137" s="31">
        <f>组合技!P144</f>
        <v>0</v>
      </c>
      <c r="N137" s="31" t="str">
        <f>组合技!Q144</f>
        <v/>
      </c>
      <c r="O137" s="31" t="str">
        <f>组合技!R144</f>
        <v/>
      </c>
      <c r="P137" s="31" t="str">
        <f>组合技!S144</f>
        <v>skill_22</v>
      </c>
      <c r="Q137" s="31"/>
      <c r="R137" s="31"/>
      <c r="S137" s="31">
        <f>组合技!V144</f>
        <v>0</v>
      </c>
      <c r="T137" s="31">
        <f>组合技!W144</f>
        <v>100</v>
      </c>
      <c r="U137" s="31">
        <f>组合技!X144</f>
        <v>0</v>
      </c>
      <c r="V137" s="31">
        <f>组合技!Y144</f>
        <v>0</v>
      </c>
      <c r="W137" s="31">
        <f>组合技!Z144</f>
        <v>0</v>
      </c>
      <c r="X137" s="31">
        <f>组合技!AA144</f>
        <v>1</v>
      </c>
      <c r="Y137" s="31">
        <f>组合技!AB144</f>
        <v>0</v>
      </c>
      <c r="Z137" s="31">
        <f>组合技!AC144</f>
        <v>0</v>
      </c>
      <c r="AA137" s="31" t="str">
        <f>组合技!AD144</f>
        <v>attackex</v>
      </c>
      <c r="AB137" s="31"/>
      <c r="AC137" s="31">
        <f>组合技!AF144</f>
        <v>14</v>
      </c>
      <c r="AD137" s="31">
        <f>组合技!AY144</f>
        <v>300007</v>
      </c>
      <c r="AE137" s="31">
        <f t="shared" si="3"/>
        <v>14</v>
      </c>
    </row>
    <row r="138" spans="1:31" x14ac:dyDescent="0.15">
      <c r="A138" s="31">
        <f>组合技!B145</f>
        <v>30000715</v>
      </c>
      <c r="B138" s="4" t="str">
        <f>组合技!E145</f>
        <v>组合·雪飘千里</v>
      </c>
      <c r="C138" s="4" t="str">
        <f>组合技!F145</f>
        <v>威力强大的组合技能。对敌方全体造成伤害。</v>
      </c>
      <c r="D138" s="4">
        <f>VLOOKUP(组合技!G145,对应表!F:G,2,FALSE)</f>
        <v>1</v>
      </c>
      <c r="E138" s="4">
        <f>VLOOKUP(组合技!H145,对应表!J:K,2,FALSE)</f>
        <v>1</v>
      </c>
      <c r="F138" s="4">
        <f>VLOOKUP(组合技!I145,对应表!N:O,2,FALSE)</f>
        <v>9</v>
      </c>
      <c r="G138" s="4">
        <f>IF(组合技!J145="必中",2,1)</f>
        <v>1</v>
      </c>
      <c r="H138" s="31">
        <f>组合技!K145</f>
        <v>200</v>
      </c>
      <c r="I138" s="31">
        <f>组合技!L145</f>
        <v>200</v>
      </c>
      <c r="J138" s="31" t="str">
        <f>组合技!M145</f>
        <v>||eff_xuepiaoqianli|</v>
      </c>
      <c r="K138" s="31">
        <f>组合技!N145</f>
        <v>3</v>
      </c>
      <c r="L138" s="31">
        <f>组合技!O145</f>
        <v>0</v>
      </c>
      <c r="M138" s="31">
        <f>组合技!P145</f>
        <v>0</v>
      </c>
      <c r="N138" s="31" t="str">
        <f>组合技!Q145</f>
        <v/>
      </c>
      <c r="O138" s="31" t="str">
        <f>组合技!R145</f>
        <v/>
      </c>
      <c r="P138" s="31" t="str">
        <f>组合技!S145</f>
        <v>skill_22</v>
      </c>
      <c r="Q138" s="31"/>
      <c r="R138" s="31"/>
      <c r="S138" s="31">
        <f>组合技!V145</f>
        <v>0</v>
      </c>
      <c r="T138" s="31">
        <f>组合技!W145</f>
        <v>100</v>
      </c>
      <c r="U138" s="31">
        <f>组合技!X145</f>
        <v>0</v>
      </c>
      <c r="V138" s="31">
        <f>组合技!Y145</f>
        <v>0</v>
      </c>
      <c r="W138" s="31">
        <f>组合技!Z145</f>
        <v>0</v>
      </c>
      <c r="X138" s="31">
        <f>组合技!AA145</f>
        <v>1</v>
      </c>
      <c r="Y138" s="31">
        <f>组合技!AB145</f>
        <v>0</v>
      </c>
      <c r="Z138" s="31">
        <f>组合技!AC145</f>
        <v>0</v>
      </c>
      <c r="AA138" s="31" t="str">
        <f>组合技!AD145</f>
        <v>attackex</v>
      </c>
      <c r="AB138" s="31"/>
      <c r="AC138" s="31">
        <f>组合技!AF145</f>
        <v>15</v>
      </c>
      <c r="AD138" s="31">
        <f>组合技!AY145</f>
        <v>300007</v>
      </c>
      <c r="AE138" s="31">
        <f t="shared" si="3"/>
        <v>15</v>
      </c>
    </row>
    <row r="139" spans="1:31" x14ac:dyDescent="0.15">
      <c r="A139" s="31">
        <f>组合技!B146</f>
        <v>30000716</v>
      </c>
      <c r="B139" s="4" t="str">
        <f>组合技!E146</f>
        <v>组合·雪飘千里</v>
      </c>
      <c r="C139" s="4" t="str">
        <f>组合技!F146</f>
        <v>威力强大的组合技能。对敌方全体造成伤害。</v>
      </c>
      <c r="D139" s="4">
        <f>VLOOKUP(组合技!G146,对应表!F:G,2,FALSE)</f>
        <v>1</v>
      </c>
      <c r="E139" s="4">
        <f>VLOOKUP(组合技!H146,对应表!J:K,2,FALSE)</f>
        <v>1</v>
      </c>
      <c r="F139" s="4">
        <f>VLOOKUP(组合技!I146,对应表!N:O,2,FALSE)</f>
        <v>9</v>
      </c>
      <c r="G139" s="4">
        <f>IF(组合技!J146="必中",2,1)</f>
        <v>1</v>
      </c>
      <c r="H139" s="31">
        <f>组合技!K146</f>
        <v>200</v>
      </c>
      <c r="I139" s="31">
        <f>组合技!L146</f>
        <v>200</v>
      </c>
      <c r="J139" s="31" t="str">
        <f>组合技!M146</f>
        <v>||eff_xuepiaoqianli|</v>
      </c>
      <c r="K139" s="31">
        <f>组合技!N146</f>
        <v>3</v>
      </c>
      <c r="L139" s="31">
        <f>组合技!O146</f>
        <v>0</v>
      </c>
      <c r="M139" s="31">
        <f>组合技!P146</f>
        <v>0</v>
      </c>
      <c r="N139" s="31" t="str">
        <f>组合技!Q146</f>
        <v/>
      </c>
      <c r="O139" s="31" t="str">
        <f>组合技!R146</f>
        <v/>
      </c>
      <c r="P139" s="31" t="str">
        <f>组合技!S146</f>
        <v>skill_22</v>
      </c>
      <c r="Q139" s="31"/>
      <c r="R139" s="31"/>
      <c r="S139" s="31">
        <f>组合技!V146</f>
        <v>0</v>
      </c>
      <c r="T139" s="31">
        <f>组合技!W146</f>
        <v>100</v>
      </c>
      <c r="U139" s="31">
        <f>组合技!X146</f>
        <v>0</v>
      </c>
      <c r="V139" s="31">
        <f>组合技!Y146</f>
        <v>0</v>
      </c>
      <c r="W139" s="31">
        <f>组合技!Z146</f>
        <v>0</v>
      </c>
      <c r="X139" s="31">
        <f>组合技!AA146</f>
        <v>1</v>
      </c>
      <c r="Y139" s="31">
        <f>组合技!AB146</f>
        <v>0</v>
      </c>
      <c r="Z139" s="31">
        <f>组合技!AC146</f>
        <v>0</v>
      </c>
      <c r="AA139" s="31" t="str">
        <f>组合技!AD146</f>
        <v>attackex</v>
      </c>
      <c r="AB139" s="31"/>
      <c r="AC139" s="31">
        <f>组合技!AF146</f>
        <v>16</v>
      </c>
      <c r="AD139" s="31">
        <f>组合技!AY146</f>
        <v>300007</v>
      </c>
      <c r="AE139" s="31">
        <f t="shared" si="3"/>
        <v>16</v>
      </c>
    </row>
    <row r="140" spans="1:31" x14ac:dyDescent="0.15">
      <c r="A140" s="31">
        <f>组合技!B147</f>
        <v>30000717</v>
      </c>
      <c r="B140" s="4" t="str">
        <f>组合技!E147</f>
        <v>组合·雪飘千里</v>
      </c>
      <c r="C140" s="4" t="str">
        <f>组合技!F147</f>
        <v>威力强大的组合技能。对敌方全体造成伤害。</v>
      </c>
      <c r="D140" s="4">
        <f>VLOOKUP(组合技!G147,对应表!F:G,2,FALSE)</f>
        <v>1</v>
      </c>
      <c r="E140" s="4">
        <f>VLOOKUP(组合技!H147,对应表!J:K,2,FALSE)</f>
        <v>1</v>
      </c>
      <c r="F140" s="4">
        <f>VLOOKUP(组合技!I147,对应表!N:O,2,FALSE)</f>
        <v>9</v>
      </c>
      <c r="G140" s="4">
        <f>IF(组合技!J147="必中",2,1)</f>
        <v>1</v>
      </c>
      <c r="H140" s="31">
        <f>组合技!K147</f>
        <v>200</v>
      </c>
      <c r="I140" s="31">
        <f>组合技!L147</f>
        <v>200</v>
      </c>
      <c r="J140" s="31" t="str">
        <f>组合技!M147</f>
        <v>||eff_xuepiaoqianli|</v>
      </c>
      <c r="K140" s="31">
        <f>组合技!N147</f>
        <v>3</v>
      </c>
      <c r="L140" s="31">
        <f>组合技!O147</f>
        <v>0</v>
      </c>
      <c r="M140" s="31">
        <f>组合技!P147</f>
        <v>0</v>
      </c>
      <c r="N140" s="31" t="str">
        <f>组合技!Q147</f>
        <v/>
      </c>
      <c r="O140" s="31" t="str">
        <f>组合技!R147</f>
        <v/>
      </c>
      <c r="P140" s="31" t="str">
        <f>组合技!S147</f>
        <v>skill_22</v>
      </c>
      <c r="Q140" s="31"/>
      <c r="R140" s="31"/>
      <c r="S140" s="31">
        <f>组合技!V147</f>
        <v>0</v>
      </c>
      <c r="T140" s="31">
        <f>组合技!W147</f>
        <v>100</v>
      </c>
      <c r="U140" s="31">
        <f>组合技!X147</f>
        <v>0</v>
      </c>
      <c r="V140" s="31">
        <f>组合技!Y147</f>
        <v>0</v>
      </c>
      <c r="W140" s="31">
        <f>组合技!Z147</f>
        <v>0</v>
      </c>
      <c r="X140" s="31">
        <f>组合技!AA147</f>
        <v>1</v>
      </c>
      <c r="Y140" s="31">
        <f>组合技!AB147</f>
        <v>0</v>
      </c>
      <c r="Z140" s="31">
        <f>组合技!AC147</f>
        <v>0</v>
      </c>
      <c r="AA140" s="31" t="str">
        <f>组合技!AD147</f>
        <v>attackex</v>
      </c>
      <c r="AB140" s="31"/>
      <c r="AC140" s="31">
        <f>组合技!AF147</f>
        <v>17</v>
      </c>
      <c r="AD140" s="31">
        <f>组合技!AY147</f>
        <v>300007</v>
      </c>
      <c r="AE140" s="31">
        <f t="shared" ref="AE140:AE163" si="4">AC140</f>
        <v>17</v>
      </c>
    </row>
    <row r="141" spans="1:31" x14ac:dyDescent="0.15">
      <c r="A141" s="31">
        <f>组合技!B148</f>
        <v>30000718</v>
      </c>
      <c r="B141" s="4" t="str">
        <f>组合技!E148</f>
        <v>组合·雪飘千里</v>
      </c>
      <c r="C141" s="4" t="str">
        <f>组合技!F148</f>
        <v>威力强大的组合技能。对敌方全体造成伤害。</v>
      </c>
      <c r="D141" s="4">
        <f>VLOOKUP(组合技!G148,对应表!F:G,2,FALSE)</f>
        <v>1</v>
      </c>
      <c r="E141" s="4">
        <f>VLOOKUP(组合技!H148,对应表!J:K,2,FALSE)</f>
        <v>1</v>
      </c>
      <c r="F141" s="4">
        <f>VLOOKUP(组合技!I148,对应表!N:O,2,FALSE)</f>
        <v>9</v>
      </c>
      <c r="G141" s="4">
        <f>IF(组合技!J148="必中",2,1)</f>
        <v>1</v>
      </c>
      <c r="H141" s="31">
        <f>组合技!K148</f>
        <v>200</v>
      </c>
      <c r="I141" s="31">
        <f>组合技!L148</f>
        <v>200</v>
      </c>
      <c r="J141" s="31" t="str">
        <f>组合技!M148</f>
        <v>||eff_xuepiaoqianli|</v>
      </c>
      <c r="K141" s="31">
        <f>组合技!N148</f>
        <v>3</v>
      </c>
      <c r="L141" s="31">
        <f>组合技!O148</f>
        <v>0</v>
      </c>
      <c r="M141" s="31">
        <f>组合技!P148</f>
        <v>0</v>
      </c>
      <c r="N141" s="31" t="str">
        <f>组合技!Q148</f>
        <v/>
      </c>
      <c r="O141" s="31" t="str">
        <f>组合技!R148</f>
        <v/>
      </c>
      <c r="P141" s="31" t="str">
        <f>组合技!S148</f>
        <v>skill_22</v>
      </c>
      <c r="Q141" s="31"/>
      <c r="R141" s="31"/>
      <c r="S141" s="31">
        <f>组合技!V148</f>
        <v>0</v>
      </c>
      <c r="T141" s="31">
        <f>组合技!W148</f>
        <v>100</v>
      </c>
      <c r="U141" s="31">
        <f>组合技!X148</f>
        <v>0</v>
      </c>
      <c r="V141" s="31">
        <f>组合技!Y148</f>
        <v>0</v>
      </c>
      <c r="W141" s="31">
        <f>组合技!Z148</f>
        <v>0</v>
      </c>
      <c r="X141" s="31">
        <f>组合技!AA148</f>
        <v>1</v>
      </c>
      <c r="Y141" s="31">
        <f>组合技!AB148</f>
        <v>0</v>
      </c>
      <c r="Z141" s="31">
        <f>组合技!AC148</f>
        <v>0</v>
      </c>
      <c r="AA141" s="31" t="str">
        <f>组合技!AD148</f>
        <v>attackex</v>
      </c>
      <c r="AB141" s="31"/>
      <c r="AC141" s="31">
        <f>组合技!AF148</f>
        <v>18</v>
      </c>
      <c r="AD141" s="31">
        <f>组合技!AY148</f>
        <v>300007</v>
      </c>
      <c r="AE141" s="31">
        <f t="shared" si="4"/>
        <v>18</v>
      </c>
    </row>
    <row r="142" spans="1:31" x14ac:dyDescent="0.15">
      <c r="A142" s="31">
        <f>组合技!B149</f>
        <v>30000719</v>
      </c>
      <c r="B142" s="4" t="str">
        <f>组合技!E149</f>
        <v>组合·雪飘千里</v>
      </c>
      <c r="C142" s="4" t="str">
        <f>组合技!F149</f>
        <v>威力强大的组合技能。对敌方全体造成伤害。</v>
      </c>
      <c r="D142" s="4">
        <f>VLOOKUP(组合技!G149,对应表!F:G,2,FALSE)</f>
        <v>1</v>
      </c>
      <c r="E142" s="4">
        <f>VLOOKUP(组合技!H149,对应表!J:K,2,FALSE)</f>
        <v>1</v>
      </c>
      <c r="F142" s="4">
        <f>VLOOKUP(组合技!I149,对应表!N:O,2,FALSE)</f>
        <v>9</v>
      </c>
      <c r="G142" s="4">
        <f>IF(组合技!J149="必中",2,1)</f>
        <v>1</v>
      </c>
      <c r="H142" s="31">
        <f>组合技!K149</f>
        <v>200</v>
      </c>
      <c r="I142" s="31">
        <f>组合技!L149</f>
        <v>200</v>
      </c>
      <c r="J142" s="31" t="str">
        <f>组合技!M149</f>
        <v>||eff_xuepiaoqianli|</v>
      </c>
      <c r="K142" s="31">
        <f>组合技!N149</f>
        <v>3</v>
      </c>
      <c r="L142" s="31">
        <f>组合技!O149</f>
        <v>0</v>
      </c>
      <c r="M142" s="31">
        <f>组合技!P149</f>
        <v>0</v>
      </c>
      <c r="N142" s="31" t="str">
        <f>组合技!Q149</f>
        <v/>
      </c>
      <c r="O142" s="31" t="str">
        <f>组合技!R149</f>
        <v/>
      </c>
      <c r="P142" s="31" t="str">
        <f>组合技!S149</f>
        <v>skill_22</v>
      </c>
      <c r="Q142" s="31"/>
      <c r="R142" s="31"/>
      <c r="S142" s="31">
        <f>组合技!V149</f>
        <v>0</v>
      </c>
      <c r="T142" s="31">
        <f>组合技!W149</f>
        <v>100</v>
      </c>
      <c r="U142" s="31">
        <f>组合技!X149</f>
        <v>0</v>
      </c>
      <c r="V142" s="31">
        <f>组合技!Y149</f>
        <v>0</v>
      </c>
      <c r="W142" s="31">
        <f>组合技!Z149</f>
        <v>0</v>
      </c>
      <c r="X142" s="31">
        <f>组合技!AA149</f>
        <v>1</v>
      </c>
      <c r="Y142" s="31">
        <f>组合技!AB149</f>
        <v>0</v>
      </c>
      <c r="Z142" s="31">
        <f>组合技!AC149</f>
        <v>0</v>
      </c>
      <c r="AA142" s="31" t="str">
        <f>组合技!AD149</f>
        <v>attackex</v>
      </c>
      <c r="AB142" s="31"/>
      <c r="AC142" s="31">
        <f>组合技!AF149</f>
        <v>19</v>
      </c>
      <c r="AD142" s="31">
        <f>组合技!AY149</f>
        <v>300007</v>
      </c>
      <c r="AE142" s="31">
        <f t="shared" si="4"/>
        <v>19</v>
      </c>
    </row>
    <row r="143" spans="1:31" x14ac:dyDescent="0.15">
      <c r="A143" s="31">
        <f>组合技!B150</f>
        <v>30000720</v>
      </c>
      <c r="B143" s="4" t="str">
        <f>组合技!E150</f>
        <v>组合·雪飘千里</v>
      </c>
      <c r="C143" s="4" t="str">
        <f>组合技!F150</f>
        <v>威力强大的组合技能。对敌方全体造成伤害。</v>
      </c>
      <c r="D143" s="4">
        <f>VLOOKUP(组合技!G150,对应表!F:G,2,FALSE)</f>
        <v>1</v>
      </c>
      <c r="E143" s="4">
        <f>VLOOKUP(组合技!H150,对应表!J:K,2,FALSE)</f>
        <v>1</v>
      </c>
      <c r="F143" s="4">
        <f>VLOOKUP(组合技!I150,对应表!N:O,2,FALSE)</f>
        <v>9</v>
      </c>
      <c r="G143" s="4">
        <f>IF(组合技!J150="必中",2,1)</f>
        <v>1</v>
      </c>
      <c r="H143" s="31">
        <f>组合技!K150</f>
        <v>200</v>
      </c>
      <c r="I143" s="31">
        <f>组合技!L150</f>
        <v>200</v>
      </c>
      <c r="J143" s="31" t="str">
        <f>组合技!M150</f>
        <v>||eff_xuepiaoqianli|</v>
      </c>
      <c r="K143" s="31">
        <f>组合技!N150</f>
        <v>3</v>
      </c>
      <c r="L143" s="31">
        <f>组合技!O150</f>
        <v>0</v>
      </c>
      <c r="M143" s="31">
        <f>组合技!P150</f>
        <v>0</v>
      </c>
      <c r="N143" s="31" t="str">
        <f>组合技!Q150</f>
        <v/>
      </c>
      <c r="O143" s="31" t="str">
        <f>组合技!R150</f>
        <v/>
      </c>
      <c r="P143" s="31" t="str">
        <f>组合技!S150</f>
        <v>skill_22</v>
      </c>
      <c r="Q143" s="31"/>
      <c r="R143" s="31"/>
      <c r="S143" s="31">
        <f>组合技!V150</f>
        <v>0</v>
      </c>
      <c r="T143" s="31">
        <f>组合技!W150</f>
        <v>100</v>
      </c>
      <c r="U143" s="31">
        <f>组合技!X150</f>
        <v>0</v>
      </c>
      <c r="V143" s="31">
        <f>组合技!Y150</f>
        <v>0</v>
      </c>
      <c r="W143" s="31">
        <f>组合技!Z150</f>
        <v>0</v>
      </c>
      <c r="X143" s="31">
        <f>组合技!AA150</f>
        <v>1</v>
      </c>
      <c r="Y143" s="31">
        <f>组合技!AB150</f>
        <v>0</v>
      </c>
      <c r="Z143" s="31">
        <f>组合技!AC150</f>
        <v>0</v>
      </c>
      <c r="AA143" s="31" t="str">
        <f>组合技!AD150</f>
        <v>attackex</v>
      </c>
      <c r="AB143" s="31"/>
      <c r="AC143" s="31">
        <f>组合技!AF150</f>
        <v>20</v>
      </c>
      <c r="AD143" s="31">
        <f>组合技!AY150</f>
        <v>300007</v>
      </c>
      <c r="AE143" s="31">
        <f t="shared" si="4"/>
        <v>20</v>
      </c>
    </row>
    <row r="144" spans="1:31" x14ac:dyDescent="0.15">
      <c r="A144" s="31">
        <f>组合技!B151</f>
        <v>30000801</v>
      </c>
      <c r="B144" s="4" t="str">
        <f>组合技!E151</f>
        <v>组合·紫雷闪</v>
      </c>
      <c r="C144" s="4" t="str">
        <f>组合技!F151</f>
        <v>威力强大的组合技能。对敌方全体造成伤害。</v>
      </c>
      <c r="D144" s="4">
        <f>VLOOKUP(组合技!G151,对应表!F:G,2,FALSE)</f>
        <v>1</v>
      </c>
      <c r="E144" s="4">
        <f>VLOOKUP(组合技!H151,对应表!J:K,2,FALSE)</f>
        <v>1</v>
      </c>
      <c r="F144" s="4">
        <f>VLOOKUP(组合技!I151,对应表!N:O,2,FALSE)</f>
        <v>9</v>
      </c>
      <c r="G144" s="4">
        <f>IF(组合技!J151="必中",2,1)</f>
        <v>1</v>
      </c>
      <c r="H144" s="31">
        <f>组合技!K151</f>
        <v>200</v>
      </c>
      <c r="I144" s="31">
        <f>组合技!L151</f>
        <v>200</v>
      </c>
      <c r="J144" s="31" t="str">
        <f>组合技!M151</f>
        <v>||eff_zileishan|</v>
      </c>
      <c r="K144" s="31">
        <f>组合技!N151</f>
        <v>2</v>
      </c>
      <c r="L144" s="31">
        <f>组合技!O151</f>
        <v>0</v>
      </c>
      <c r="M144" s="31">
        <f>组合技!P151</f>
        <v>0</v>
      </c>
      <c r="N144" s="31" t="str">
        <f>组合技!Q151</f>
        <v/>
      </c>
      <c r="O144" s="31" t="str">
        <f>组合技!R151</f>
        <v/>
      </c>
      <c r="P144" s="31" t="str">
        <f>组合技!S151</f>
        <v>skill_23</v>
      </c>
      <c r="Q144" s="31"/>
      <c r="R144" s="31"/>
      <c r="S144" s="31">
        <f>组合技!V151</f>
        <v>0</v>
      </c>
      <c r="T144" s="31">
        <f>组合技!W151</f>
        <v>100</v>
      </c>
      <c r="U144" s="31">
        <f>组合技!X151</f>
        <v>0</v>
      </c>
      <c r="V144" s="31">
        <f>组合技!Y151</f>
        <v>0</v>
      </c>
      <c r="W144" s="31">
        <f>组合技!Z151</f>
        <v>0</v>
      </c>
      <c r="X144" s="31">
        <f>组合技!AA151</f>
        <v>1</v>
      </c>
      <c r="Y144" s="31">
        <f>组合技!AB151</f>
        <v>0</v>
      </c>
      <c r="Z144" s="31">
        <f>组合技!AC151</f>
        <v>0</v>
      </c>
      <c r="AA144" s="31" t="str">
        <f>组合技!AD151</f>
        <v>attackex</v>
      </c>
      <c r="AB144" s="31"/>
      <c r="AC144" s="31">
        <f>组合技!AF151</f>
        <v>1</v>
      </c>
      <c r="AD144" s="31">
        <f>组合技!AY151</f>
        <v>300008</v>
      </c>
      <c r="AE144" s="31">
        <f t="shared" si="4"/>
        <v>1</v>
      </c>
    </row>
    <row r="145" spans="1:31" x14ac:dyDescent="0.15">
      <c r="A145" s="31">
        <f>组合技!B152</f>
        <v>30000802</v>
      </c>
      <c r="B145" s="4" t="str">
        <f>组合技!E152</f>
        <v>组合·紫雷闪</v>
      </c>
      <c r="C145" s="4" t="str">
        <f>组合技!F152</f>
        <v>威力强大的组合技能。对敌方全体造成伤害。</v>
      </c>
      <c r="D145" s="4">
        <f>VLOOKUP(组合技!G152,对应表!F:G,2,FALSE)</f>
        <v>1</v>
      </c>
      <c r="E145" s="4">
        <f>VLOOKUP(组合技!H152,对应表!J:K,2,FALSE)</f>
        <v>1</v>
      </c>
      <c r="F145" s="4">
        <f>VLOOKUP(组合技!I152,对应表!N:O,2,FALSE)</f>
        <v>9</v>
      </c>
      <c r="G145" s="4">
        <f>IF(组合技!J152="必中",2,1)</f>
        <v>1</v>
      </c>
      <c r="H145" s="31">
        <f>组合技!K152</f>
        <v>200</v>
      </c>
      <c r="I145" s="31">
        <f>组合技!L152</f>
        <v>200</v>
      </c>
      <c r="J145" s="31" t="str">
        <f>组合技!M152</f>
        <v>||eff_zileishan|</v>
      </c>
      <c r="K145" s="31">
        <f>组合技!N152</f>
        <v>2</v>
      </c>
      <c r="L145" s="31">
        <f>组合技!O152</f>
        <v>0</v>
      </c>
      <c r="M145" s="31">
        <f>组合技!P152</f>
        <v>0</v>
      </c>
      <c r="N145" s="31" t="str">
        <f>组合技!Q152</f>
        <v/>
      </c>
      <c r="O145" s="31" t="str">
        <f>组合技!R152</f>
        <v/>
      </c>
      <c r="P145" s="31" t="str">
        <f>组合技!S152</f>
        <v>skill_23</v>
      </c>
      <c r="Q145" s="31"/>
      <c r="R145" s="31"/>
      <c r="S145" s="31">
        <f>组合技!V152</f>
        <v>0</v>
      </c>
      <c r="T145" s="31">
        <f>组合技!W152</f>
        <v>100</v>
      </c>
      <c r="U145" s="31">
        <f>组合技!X152</f>
        <v>0</v>
      </c>
      <c r="V145" s="31">
        <f>组合技!Y152</f>
        <v>0</v>
      </c>
      <c r="W145" s="31">
        <f>组合技!Z152</f>
        <v>0</v>
      </c>
      <c r="X145" s="31">
        <f>组合技!AA152</f>
        <v>1</v>
      </c>
      <c r="Y145" s="31">
        <f>组合技!AB152</f>
        <v>0</v>
      </c>
      <c r="Z145" s="31">
        <f>组合技!AC152</f>
        <v>0</v>
      </c>
      <c r="AA145" s="31" t="str">
        <f>组合技!AD152</f>
        <v>attackex</v>
      </c>
      <c r="AB145" s="31"/>
      <c r="AC145" s="31">
        <f>组合技!AF152</f>
        <v>2</v>
      </c>
      <c r="AD145" s="31">
        <f>组合技!AY152</f>
        <v>300008</v>
      </c>
      <c r="AE145" s="31">
        <f t="shared" si="4"/>
        <v>2</v>
      </c>
    </row>
    <row r="146" spans="1:31" x14ac:dyDescent="0.15">
      <c r="A146" s="31">
        <f>组合技!B153</f>
        <v>30000803</v>
      </c>
      <c r="B146" s="4" t="str">
        <f>组合技!E153</f>
        <v>组合·紫雷闪</v>
      </c>
      <c r="C146" s="4" t="str">
        <f>组合技!F153</f>
        <v>威力强大的组合技能。对敌方全体造成伤害。</v>
      </c>
      <c r="D146" s="4">
        <f>VLOOKUP(组合技!G153,对应表!F:G,2,FALSE)</f>
        <v>1</v>
      </c>
      <c r="E146" s="4">
        <f>VLOOKUP(组合技!H153,对应表!J:K,2,FALSE)</f>
        <v>1</v>
      </c>
      <c r="F146" s="4">
        <f>VLOOKUP(组合技!I153,对应表!N:O,2,FALSE)</f>
        <v>9</v>
      </c>
      <c r="G146" s="4">
        <f>IF(组合技!J153="必中",2,1)</f>
        <v>1</v>
      </c>
      <c r="H146" s="31">
        <f>组合技!K153</f>
        <v>200</v>
      </c>
      <c r="I146" s="31">
        <f>组合技!L153</f>
        <v>200</v>
      </c>
      <c r="J146" s="31" t="str">
        <f>组合技!M153</f>
        <v>||eff_zileishan|</v>
      </c>
      <c r="K146" s="31">
        <f>组合技!N153</f>
        <v>2</v>
      </c>
      <c r="L146" s="31">
        <f>组合技!O153</f>
        <v>0</v>
      </c>
      <c r="M146" s="31">
        <f>组合技!P153</f>
        <v>0</v>
      </c>
      <c r="N146" s="31" t="str">
        <f>组合技!Q153</f>
        <v/>
      </c>
      <c r="O146" s="31" t="str">
        <f>组合技!R153</f>
        <v/>
      </c>
      <c r="P146" s="31" t="str">
        <f>组合技!S153</f>
        <v>skill_23</v>
      </c>
      <c r="Q146" s="31"/>
      <c r="R146" s="31"/>
      <c r="S146" s="31">
        <f>组合技!V153</f>
        <v>0</v>
      </c>
      <c r="T146" s="31">
        <f>组合技!W153</f>
        <v>100</v>
      </c>
      <c r="U146" s="31">
        <f>组合技!X153</f>
        <v>0</v>
      </c>
      <c r="V146" s="31">
        <f>组合技!Y153</f>
        <v>0</v>
      </c>
      <c r="W146" s="31">
        <f>组合技!Z153</f>
        <v>0</v>
      </c>
      <c r="X146" s="31">
        <f>组合技!AA153</f>
        <v>1</v>
      </c>
      <c r="Y146" s="31">
        <f>组合技!AB153</f>
        <v>0</v>
      </c>
      <c r="Z146" s="31">
        <f>组合技!AC153</f>
        <v>0</v>
      </c>
      <c r="AA146" s="31" t="str">
        <f>组合技!AD153</f>
        <v>attackex</v>
      </c>
      <c r="AB146" s="31"/>
      <c r="AC146" s="31">
        <f>组合技!AF153</f>
        <v>3</v>
      </c>
      <c r="AD146" s="31">
        <f>组合技!AY153</f>
        <v>300008</v>
      </c>
      <c r="AE146" s="31">
        <f t="shared" si="4"/>
        <v>3</v>
      </c>
    </row>
    <row r="147" spans="1:31" x14ac:dyDescent="0.15">
      <c r="A147" s="31">
        <f>组合技!B154</f>
        <v>30000804</v>
      </c>
      <c r="B147" s="4" t="str">
        <f>组合技!E154</f>
        <v>组合·紫雷闪</v>
      </c>
      <c r="C147" s="4" t="str">
        <f>组合技!F154</f>
        <v>威力强大的组合技能。对敌方全体造成伤害。</v>
      </c>
      <c r="D147" s="4">
        <f>VLOOKUP(组合技!G154,对应表!F:G,2,FALSE)</f>
        <v>1</v>
      </c>
      <c r="E147" s="4">
        <f>VLOOKUP(组合技!H154,对应表!J:K,2,FALSE)</f>
        <v>1</v>
      </c>
      <c r="F147" s="4">
        <f>VLOOKUP(组合技!I154,对应表!N:O,2,FALSE)</f>
        <v>9</v>
      </c>
      <c r="G147" s="4">
        <f>IF(组合技!J154="必中",2,1)</f>
        <v>1</v>
      </c>
      <c r="H147" s="31">
        <f>组合技!K154</f>
        <v>200</v>
      </c>
      <c r="I147" s="31">
        <f>组合技!L154</f>
        <v>200</v>
      </c>
      <c r="J147" s="31" t="str">
        <f>组合技!M154</f>
        <v>||eff_zileishan|</v>
      </c>
      <c r="K147" s="31">
        <f>组合技!N154</f>
        <v>2</v>
      </c>
      <c r="L147" s="31">
        <f>组合技!O154</f>
        <v>0</v>
      </c>
      <c r="M147" s="31">
        <f>组合技!P154</f>
        <v>0</v>
      </c>
      <c r="N147" s="31" t="str">
        <f>组合技!Q154</f>
        <v/>
      </c>
      <c r="O147" s="31" t="str">
        <f>组合技!R154</f>
        <v/>
      </c>
      <c r="P147" s="31" t="str">
        <f>组合技!S154</f>
        <v>skill_23</v>
      </c>
      <c r="Q147" s="31"/>
      <c r="R147" s="31"/>
      <c r="S147" s="31">
        <f>组合技!V154</f>
        <v>0</v>
      </c>
      <c r="T147" s="31">
        <f>组合技!W154</f>
        <v>100</v>
      </c>
      <c r="U147" s="31">
        <f>组合技!X154</f>
        <v>0</v>
      </c>
      <c r="V147" s="31">
        <f>组合技!Y154</f>
        <v>0</v>
      </c>
      <c r="W147" s="31">
        <f>组合技!Z154</f>
        <v>0</v>
      </c>
      <c r="X147" s="31">
        <f>组合技!AA154</f>
        <v>1</v>
      </c>
      <c r="Y147" s="31">
        <f>组合技!AB154</f>
        <v>0</v>
      </c>
      <c r="Z147" s="31">
        <f>组合技!AC154</f>
        <v>0</v>
      </c>
      <c r="AA147" s="31" t="str">
        <f>组合技!AD154</f>
        <v>attackex</v>
      </c>
      <c r="AB147" s="31"/>
      <c r="AC147" s="31">
        <f>组合技!AF154</f>
        <v>4</v>
      </c>
      <c r="AD147" s="31">
        <f>组合技!AY154</f>
        <v>300008</v>
      </c>
      <c r="AE147" s="31">
        <f t="shared" si="4"/>
        <v>4</v>
      </c>
    </row>
    <row r="148" spans="1:31" x14ac:dyDescent="0.15">
      <c r="A148" s="31">
        <f>组合技!B155</f>
        <v>30000805</v>
      </c>
      <c r="B148" s="4" t="str">
        <f>组合技!E155</f>
        <v>组合·紫雷闪</v>
      </c>
      <c r="C148" s="4" t="str">
        <f>组合技!F155</f>
        <v>威力强大的组合技能。对敌方全体造成伤害。</v>
      </c>
      <c r="D148" s="4">
        <f>VLOOKUP(组合技!G155,对应表!F:G,2,FALSE)</f>
        <v>1</v>
      </c>
      <c r="E148" s="4">
        <f>VLOOKUP(组合技!H155,对应表!J:K,2,FALSE)</f>
        <v>1</v>
      </c>
      <c r="F148" s="4">
        <f>VLOOKUP(组合技!I155,对应表!N:O,2,FALSE)</f>
        <v>9</v>
      </c>
      <c r="G148" s="4">
        <f>IF(组合技!J155="必中",2,1)</f>
        <v>1</v>
      </c>
      <c r="H148" s="31">
        <f>组合技!K155</f>
        <v>200</v>
      </c>
      <c r="I148" s="31">
        <f>组合技!L155</f>
        <v>200</v>
      </c>
      <c r="J148" s="31" t="str">
        <f>组合技!M155</f>
        <v>||eff_zileishan|</v>
      </c>
      <c r="K148" s="31">
        <f>组合技!N155</f>
        <v>2</v>
      </c>
      <c r="L148" s="31">
        <f>组合技!O155</f>
        <v>0</v>
      </c>
      <c r="M148" s="31">
        <f>组合技!P155</f>
        <v>0</v>
      </c>
      <c r="N148" s="31" t="str">
        <f>组合技!Q155</f>
        <v/>
      </c>
      <c r="O148" s="31" t="str">
        <f>组合技!R155</f>
        <v/>
      </c>
      <c r="P148" s="31" t="str">
        <f>组合技!S155</f>
        <v>skill_23</v>
      </c>
      <c r="Q148" s="31"/>
      <c r="R148" s="31"/>
      <c r="S148" s="31">
        <f>组合技!V155</f>
        <v>0</v>
      </c>
      <c r="T148" s="31">
        <f>组合技!W155</f>
        <v>100</v>
      </c>
      <c r="U148" s="31">
        <f>组合技!X155</f>
        <v>0</v>
      </c>
      <c r="V148" s="31">
        <f>组合技!Y155</f>
        <v>0</v>
      </c>
      <c r="W148" s="31">
        <f>组合技!Z155</f>
        <v>0</v>
      </c>
      <c r="X148" s="31">
        <f>组合技!AA155</f>
        <v>1</v>
      </c>
      <c r="Y148" s="31">
        <f>组合技!AB155</f>
        <v>0</v>
      </c>
      <c r="Z148" s="31">
        <f>组合技!AC155</f>
        <v>0</v>
      </c>
      <c r="AA148" s="31" t="str">
        <f>组合技!AD155</f>
        <v>attackex</v>
      </c>
      <c r="AB148" s="31"/>
      <c r="AC148" s="31">
        <f>组合技!AF155</f>
        <v>5</v>
      </c>
      <c r="AD148" s="31">
        <f>组合技!AY155</f>
        <v>300008</v>
      </c>
      <c r="AE148" s="31">
        <f t="shared" si="4"/>
        <v>5</v>
      </c>
    </row>
    <row r="149" spans="1:31" x14ac:dyDescent="0.15">
      <c r="A149" s="31">
        <f>组合技!B156</f>
        <v>30000806</v>
      </c>
      <c r="B149" s="4" t="str">
        <f>组合技!E156</f>
        <v>组合·紫雷闪</v>
      </c>
      <c r="C149" s="4" t="str">
        <f>组合技!F156</f>
        <v>威力强大的组合技能。对敌方全体造成伤害。</v>
      </c>
      <c r="D149" s="4">
        <f>VLOOKUP(组合技!G156,对应表!F:G,2,FALSE)</f>
        <v>1</v>
      </c>
      <c r="E149" s="4">
        <f>VLOOKUP(组合技!H156,对应表!J:K,2,FALSE)</f>
        <v>1</v>
      </c>
      <c r="F149" s="4">
        <f>VLOOKUP(组合技!I156,对应表!N:O,2,FALSE)</f>
        <v>9</v>
      </c>
      <c r="G149" s="4">
        <f>IF(组合技!J156="必中",2,1)</f>
        <v>1</v>
      </c>
      <c r="H149" s="31">
        <f>组合技!K156</f>
        <v>200</v>
      </c>
      <c r="I149" s="31">
        <f>组合技!L156</f>
        <v>200</v>
      </c>
      <c r="J149" s="31" t="str">
        <f>组合技!M156</f>
        <v>||eff_zileishan|</v>
      </c>
      <c r="K149" s="31">
        <f>组合技!N156</f>
        <v>2</v>
      </c>
      <c r="L149" s="31">
        <f>组合技!O156</f>
        <v>0</v>
      </c>
      <c r="M149" s="31">
        <f>组合技!P156</f>
        <v>0</v>
      </c>
      <c r="N149" s="31" t="str">
        <f>组合技!Q156</f>
        <v/>
      </c>
      <c r="O149" s="31" t="str">
        <f>组合技!R156</f>
        <v/>
      </c>
      <c r="P149" s="31" t="str">
        <f>组合技!S156</f>
        <v>skill_23</v>
      </c>
      <c r="Q149" s="31"/>
      <c r="R149" s="31"/>
      <c r="S149" s="31">
        <f>组合技!V156</f>
        <v>0</v>
      </c>
      <c r="T149" s="31">
        <f>组合技!W156</f>
        <v>100</v>
      </c>
      <c r="U149" s="31">
        <f>组合技!X156</f>
        <v>0</v>
      </c>
      <c r="V149" s="31">
        <f>组合技!Y156</f>
        <v>0</v>
      </c>
      <c r="W149" s="31">
        <f>组合技!Z156</f>
        <v>0</v>
      </c>
      <c r="X149" s="31">
        <f>组合技!AA156</f>
        <v>1</v>
      </c>
      <c r="Y149" s="31">
        <f>组合技!AB156</f>
        <v>0</v>
      </c>
      <c r="Z149" s="31">
        <f>组合技!AC156</f>
        <v>0</v>
      </c>
      <c r="AA149" s="31" t="str">
        <f>组合技!AD156</f>
        <v>attackex</v>
      </c>
      <c r="AB149" s="31"/>
      <c r="AC149" s="31">
        <f>组合技!AF156</f>
        <v>6</v>
      </c>
      <c r="AD149" s="31">
        <f>组合技!AY156</f>
        <v>300008</v>
      </c>
      <c r="AE149" s="31">
        <f t="shared" si="4"/>
        <v>6</v>
      </c>
    </row>
    <row r="150" spans="1:31" x14ac:dyDescent="0.15">
      <c r="A150" s="31">
        <f>组合技!B157</f>
        <v>30000807</v>
      </c>
      <c r="B150" s="4" t="str">
        <f>组合技!E157</f>
        <v>组合·紫雷闪</v>
      </c>
      <c r="C150" s="4" t="str">
        <f>组合技!F157</f>
        <v>威力强大的组合技能。对敌方全体造成伤害。</v>
      </c>
      <c r="D150" s="4">
        <f>VLOOKUP(组合技!G157,对应表!F:G,2,FALSE)</f>
        <v>1</v>
      </c>
      <c r="E150" s="4">
        <f>VLOOKUP(组合技!H157,对应表!J:K,2,FALSE)</f>
        <v>1</v>
      </c>
      <c r="F150" s="4">
        <f>VLOOKUP(组合技!I157,对应表!N:O,2,FALSE)</f>
        <v>9</v>
      </c>
      <c r="G150" s="4">
        <f>IF(组合技!J157="必中",2,1)</f>
        <v>1</v>
      </c>
      <c r="H150" s="31">
        <f>组合技!K157</f>
        <v>200</v>
      </c>
      <c r="I150" s="31">
        <f>组合技!L157</f>
        <v>200</v>
      </c>
      <c r="J150" s="31" t="str">
        <f>组合技!M157</f>
        <v>||eff_zileishan|</v>
      </c>
      <c r="K150" s="31">
        <f>组合技!N157</f>
        <v>2</v>
      </c>
      <c r="L150" s="31">
        <f>组合技!O157</f>
        <v>0</v>
      </c>
      <c r="M150" s="31">
        <f>组合技!P157</f>
        <v>0</v>
      </c>
      <c r="N150" s="31" t="str">
        <f>组合技!Q157</f>
        <v/>
      </c>
      <c r="O150" s="31" t="str">
        <f>组合技!R157</f>
        <v/>
      </c>
      <c r="P150" s="31" t="str">
        <f>组合技!S157</f>
        <v>skill_23</v>
      </c>
      <c r="Q150" s="31"/>
      <c r="R150" s="31"/>
      <c r="S150" s="31">
        <f>组合技!V157</f>
        <v>0</v>
      </c>
      <c r="T150" s="31">
        <f>组合技!W157</f>
        <v>100</v>
      </c>
      <c r="U150" s="31">
        <f>组合技!X157</f>
        <v>0</v>
      </c>
      <c r="V150" s="31">
        <f>组合技!Y157</f>
        <v>0</v>
      </c>
      <c r="W150" s="31">
        <f>组合技!Z157</f>
        <v>0</v>
      </c>
      <c r="X150" s="31">
        <f>组合技!AA157</f>
        <v>1</v>
      </c>
      <c r="Y150" s="31">
        <f>组合技!AB157</f>
        <v>0</v>
      </c>
      <c r="Z150" s="31">
        <f>组合技!AC157</f>
        <v>0</v>
      </c>
      <c r="AA150" s="31" t="str">
        <f>组合技!AD157</f>
        <v>attackex</v>
      </c>
      <c r="AB150" s="31"/>
      <c r="AC150" s="31">
        <f>组合技!AF157</f>
        <v>7</v>
      </c>
      <c r="AD150" s="31">
        <f>组合技!AY157</f>
        <v>300008</v>
      </c>
      <c r="AE150" s="31">
        <f t="shared" si="4"/>
        <v>7</v>
      </c>
    </row>
    <row r="151" spans="1:31" x14ac:dyDescent="0.15">
      <c r="A151" s="31">
        <f>组合技!B158</f>
        <v>30000808</v>
      </c>
      <c r="B151" s="4" t="str">
        <f>组合技!E158</f>
        <v>组合·紫雷闪</v>
      </c>
      <c r="C151" s="4" t="str">
        <f>组合技!F158</f>
        <v>威力强大的组合技能。对敌方全体造成伤害。</v>
      </c>
      <c r="D151" s="4">
        <f>VLOOKUP(组合技!G158,对应表!F:G,2,FALSE)</f>
        <v>1</v>
      </c>
      <c r="E151" s="4">
        <f>VLOOKUP(组合技!H158,对应表!J:K,2,FALSE)</f>
        <v>1</v>
      </c>
      <c r="F151" s="4">
        <f>VLOOKUP(组合技!I158,对应表!N:O,2,FALSE)</f>
        <v>9</v>
      </c>
      <c r="G151" s="4">
        <f>IF(组合技!J158="必中",2,1)</f>
        <v>1</v>
      </c>
      <c r="H151" s="31">
        <f>组合技!K158</f>
        <v>200</v>
      </c>
      <c r="I151" s="31">
        <f>组合技!L158</f>
        <v>200</v>
      </c>
      <c r="J151" s="31" t="str">
        <f>组合技!M158</f>
        <v>||eff_zileishan|</v>
      </c>
      <c r="K151" s="31">
        <f>组合技!N158</f>
        <v>2</v>
      </c>
      <c r="L151" s="31">
        <f>组合技!O158</f>
        <v>0</v>
      </c>
      <c r="M151" s="31">
        <f>组合技!P158</f>
        <v>0</v>
      </c>
      <c r="N151" s="31" t="str">
        <f>组合技!Q158</f>
        <v/>
      </c>
      <c r="O151" s="31" t="str">
        <f>组合技!R158</f>
        <v/>
      </c>
      <c r="P151" s="31" t="str">
        <f>组合技!S158</f>
        <v>skill_23</v>
      </c>
      <c r="Q151" s="31"/>
      <c r="R151" s="31"/>
      <c r="S151" s="31">
        <f>组合技!V158</f>
        <v>0</v>
      </c>
      <c r="T151" s="31">
        <f>组合技!W158</f>
        <v>100</v>
      </c>
      <c r="U151" s="31">
        <f>组合技!X158</f>
        <v>0</v>
      </c>
      <c r="V151" s="31">
        <f>组合技!Y158</f>
        <v>0</v>
      </c>
      <c r="W151" s="31">
        <f>组合技!Z158</f>
        <v>0</v>
      </c>
      <c r="X151" s="31">
        <f>组合技!AA158</f>
        <v>1</v>
      </c>
      <c r="Y151" s="31">
        <f>组合技!AB158</f>
        <v>0</v>
      </c>
      <c r="Z151" s="31">
        <f>组合技!AC158</f>
        <v>0</v>
      </c>
      <c r="AA151" s="31" t="str">
        <f>组合技!AD158</f>
        <v>attackex</v>
      </c>
      <c r="AB151" s="31"/>
      <c r="AC151" s="31">
        <f>组合技!AF158</f>
        <v>8</v>
      </c>
      <c r="AD151" s="31">
        <f>组合技!AY158</f>
        <v>300008</v>
      </c>
      <c r="AE151" s="31">
        <f t="shared" si="4"/>
        <v>8</v>
      </c>
    </row>
    <row r="152" spans="1:31" x14ac:dyDescent="0.15">
      <c r="A152" s="31">
        <f>组合技!B159</f>
        <v>30000809</v>
      </c>
      <c r="B152" s="4" t="str">
        <f>组合技!E159</f>
        <v>组合·紫雷闪</v>
      </c>
      <c r="C152" s="4" t="str">
        <f>组合技!F159</f>
        <v>威力强大的组合技能。对敌方全体造成伤害。</v>
      </c>
      <c r="D152" s="4">
        <f>VLOOKUP(组合技!G159,对应表!F:G,2,FALSE)</f>
        <v>1</v>
      </c>
      <c r="E152" s="4">
        <f>VLOOKUP(组合技!H159,对应表!J:K,2,FALSE)</f>
        <v>1</v>
      </c>
      <c r="F152" s="4">
        <f>VLOOKUP(组合技!I159,对应表!N:O,2,FALSE)</f>
        <v>9</v>
      </c>
      <c r="G152" s="4">
        <f>IF(组合技!J159="必中",2,1)</f>
        <v>1</v>
      </c>
      <c r="H152" s="31">
        <f>组合技!K159</f>
        <v>200</v>
      </c>
      <c r="I152" s="31">
        <f>组合技!L159</f>
        <v>200</v>
      </c>
      <c r="J152" s="31" t="str">
        <f>组合技!M159</f>
        <v>||eff_zileishan|</v>
      </c>
      <c r="K152" s="31">
        <f>组合技!N159</f>
        <v>2</v>
      </c>
      <c r="L152" s="31">
        <f>组合技!O159</f>
        <v>0</v>
      </c>
      <c r="M152" s="31">
        <f>组合技!P159</f>
        <v>0</v>
      </c>
      <c r="N152" s="31" t="str">
        <f>组合技!Q159</f>
        <v/>
      </c>
      <c r="O152" s="31" t="str">
        <f>组合技!R159</f>
        <v/>
      </c>
      <c r="P152" s="31" t="str">
        <f>组合技!S159</f>
        <v>skill_23</v>
      </c>
      <c r="Q152" s="31"/>
      <c r="R152" s="31"/>
      <c r="S152" s="31">
        <f>组合技!V159</f>
        <v>0</v>
      </c>
      <c r="T152" s="31">
        <f>组合技!W159</f>
        <v>100</v>
      </c>
      <c r="U152" s="31">
        <f>组合技!X159</f>
        <v>0</v>
      </c>
      <c r="V152" s="31">
        <f>组合技!Y159</f>
        <v>0</v>
      </c>
      <c r="W152" s="31">
        <f>组合技!Z159</f>
        <v>0</v>
      </c>
      <c r="X152" s="31">
        <f>组合技!AA159</f>
        <v>1</v>
      </c>
      <c r="Y152" s="31">
        <f>组合技!AB159</f>
        <v>0</v>
      </c>
      <c r="Z152" s="31">
        <f>组合技!AC159</f>
        <v>0</v>
      </c>
      <c r="AA152" s="31" t="str">
        <f>组合技!AD159</f>
        <v>attackex</v>
      </c>
      <c r="AB152" s="31"/>
      <c r="AC152" s="31">
        <f>组合技!AF159</f>
        <v>9</v>
      </c>
      <c r="AD152" s="31">
        <f>组合技!AY159</f>
        <v>300008</v>
      </c>
      <c r="AE152" s="31">
        <f t="shared" si="4"/>
        <v>9</v>
      </c>
    </row>
    <row r="153" spans="1:31" x14ac:dyDescent="0.15">
      <c r="A153" s="31">
        <f>组合技!B160</f>
        <v>30000810</v>
      </c>
      <c r="B153" s="4" t="str">
        <f>组合技!E160</f>
        <v>组合·紫雷闪</v>
      </c>
      <c r="C153" s="4" t="str">
        <f>组合技!F160</f>
        <v>威力强大的组合技能。对敌方全体造成伤害。</v>
      </c>
      <c r="D153" s="4">
        <f>VLOOKUP(组合技!G160,对应表!F:G,2,FALSE)</f>
        <v>1</v>
      </c>
      <c r="E153" s="4">
        <f>VLOOKUP(组合技!H160,对应表!J:K,2,FALSE)</f>
        <v>1</v>
      </c>
      <c r="F153" s="4">
        <f>VLOOKUP(组合技!I160,对应表!N:O,2,FALSE)</f>
        <v>9</v>
      </c>
      <c r="G153" s="4">
        <f>IF(组合技!J160="必中",2,1)</f>
        <v>1</v>
      </c>
      <c r="H153" s="31">
        <f>组合技!K160</f>
        <v>200</v>
      </c>
      <c r="I153" s="31">
        <f>组合技!L160</f>
        <v>200</v>
      </c>
      <c r="J153" s="31" t="str">
        <f>组合技!M160</f>
        <v>||eff_zileishan|</v>
      </c>
      <c r="K153" s="31">
        <f>组合技!N160</f>
        <v>2</v>
      </c>
      <c r="L153" s="31">
        <f>组合技!O160</f>
        <v>0</v>
      </c>
      <c r="M153" s="31">
        <f>组合技!P160</f>
        <v>0</v>
      </c>
      <c r="N153" s="31" t="str">
        <f>组合技!Q160</f>
        <v/>
      </c>
      <c r="O153" s="31" t="str">
        <f>组合技!R160</f>
        <v/>
      </c>
      <c r="P153" s="31" t="str">
        <f>组合技!S160</f>
        <v>skill_23</v>
      </c>
      <c r="Q153" s="31"/>
      <c r="R153" s="31"/>
      <c r="S153" s="31">
        <f>组合技!V160</f>
        <v>0</v>
      </c>
      <c r="T153" s="31">
        <f>组合技!W160</f>
        <v>100</v>
      </c>
      <c r="U153" s="31">
        <f>组合技!X160</f>
        <v>0</v>
      </c>
      <c r="V153" s="31">
        <f>组合技!Y160</f>
        <v>0</v>
      </c>
      <c r="W153" s="31">
        <f>组合技!Z160</f>
        <v>0</v>
      </c>
      <c r="X153" s="31">
        <f>组合技!AA160</f>
        <v>1</v>
      </c>
      <c r="Y153" s="31">
        <f>组合技!AB160</f>
        <v>0</v>
      </c>
      <c r="Z153" s="31">
        <f>组合技!AC160</f>
        <v>0</v>
      </c>
      <c r="AA153" s="31" t="str">
        <f>组合技!AD160</f>
        <v>attackex</v>
      </c>
      <c r="AB153" s="31"/>
      <c r="AC153" s="31">
        <f>组合技!AF160</f>
        <v>10</v>
      </c>
      <c r="AD153" s="31">
        <f>组合技!AY160</f>
        <v>300008</v>
      </c>
      <c r="AE153" s="31">
        <f t="shared" si="4"/>
        <v>10</v>
      </c>
    </row>
    <row r="154" spans="1:31" x14ac:dyDescent="0.15">
      <c r="A154" s="31">
        <f>组合技!B161</f>
        <v>30000811</v>
      </c>
      <c r="B154" s="4" t="str">
        <f>组合技!E161</f>
        <v>组合·紫雷闪</v>
      </c>
      <c r="C154" s="4" t="str">
        <f>组合技!F161</f>
        <v>威力强大的组合技能。对敌方全体造成伤害。</v>
      </c>
      <c r="D154" s="4">
        <f>VLOOKUP(组合技!G161,对应表!F:G,2,FALSE)</f>
        <v>1</v>
      </c>
      <c r="E154" s="4">
        <f>VLOOKUP(组合技!H161,对应表!J:K,2,FALSE)</f>
        <v>1</v>
      </c>
      <c r="F154" s="4">
        <f>VLOOKUP(组合技!I161,对应表!N:O,2,FALSE)</f>
        <v>9</v>
      </c>
      <c r="G154" s="4">
        <f>IF(组合技!J161="必中",2,1)</f>
        <v>1</v>
      </c>
      <c r="H154" s="31">
        <f>组合技!K161</f>
        <v>200</v>
      </c>
      <c r="I154" s="31">
        <f>组合技!L161</f>
        <v>200</v>
      </c>
      <c r="J154" s="31" t="str">
        <f>组合技!M161</f>
        <v>||eff_zileishan|</v>
      </c>
      <c r="K154" s="31">
        <f>组合技!N161</f>
        <v>2</v>
      </c>
      <c r="L154" s="31">
        <f>组合技!O161</f>
        <v>0</v>
      </c>
      <c r="M154" s="31">
        <f>组合技!P161</f>
        <v>0</v>
      </c>
      <c r="N154" s="31" t="str">
        <f>组合技!Q161</f>
        <v/>
      </c>
      <c r="O154" s="31" t="str">
        <f>组合技!R161</f>
        <v/>
      </c>
      <c r="P154" s="31" t="str">
        <f>组合技!S161</f>
        <v>skill_23</v>
      </c>
      <c r="Q154" s="31"/>
      <c r="R154" s="31"/>
      <c r="S154" s="31">
        <f>组合技!V161</f>
        <v>0</v>
      </c>
      <c r="T154" s="31">
        <f>组合技!W161</f>
        <v>100</v>
      </c>
      <c r="U154" s="31">
        <f>组合技!X161</f>
        <v>0</v>
      </c>
      <c r="V154" s="31">
        <f>组合技!Y161</f>
        <v>0</v>
      </c>
      <c r="W154" s="31">
        <f>组合技!Z161</f>
        <v>0</v>
      </c>
      <c r="X154" s="31">
        <f>组合技!AA161</f>
        <v>1</v>
      </c>
      <c r="Y154" s="31">
        <f>组合技!AB161</f>
        <v>0</v>
      </c>
      <c r="Z154" s="31">
        <f>组合技!AC161</f>
        <v>0</v>
      </c>
      <c r="AA154" s="31" t="str">
        <f>组合技!AD161</f>
        <v>attackex</v>
      </c>
      <c r="AB154" s="31"/>
      <c r="AC154" s="31">
        <f>组合技!AF161</f>
        <v>11</v>
      </c>
      <c r="AD154" s="31">
        <f>组合技!AY161</f>
        <v>300008</v>
      </c>
      <c r="AE154" s="31">
        <f t="shared" si="4"/>
        <v>11</v>
      </c>
    </row>
    <row r="155" spans="1:31" x14ac:dyDescent="0.15">
      <c r="A155" s="31">
        <f>组合技!B162</f>
        <v>30000812</v>
      </c>
      <c r="B155" s="4" t="str">
        <f>组合技!E162</f>
        <v>组合·紫雷闪</v>
      </c>
      <c r="C155" s="4" t="str">
        <f>组合技!F162</f>
        <v>威力强大的组合技能。对敌方全体造成伤害。</v>
      </c>
      <c r="D155" s="4">
        <f>VLOOKUP(组合技!G162,对应表!F:G,2,FALSE)</f>
        <v>1</v>
      </c>
      <c r="E155" s="4">
        <f>VLOOKUP(组合技!H162,对应表!J:K,2,FALSE)</f>
        <v>1</v>
      </c>
      <c r="F155" s="4">
        <f>VLOOKUP(组合技!I162,对应表!N:O,2,FALSE)</f>
        <v>9</v>
      </c>
      <c r="G155" s="4">
        <f>IF(组合技!J162="必中",2,1)</f>
        <v>1</v>
      </c>
      <c r="H155" s="31">
        <f>组合技!K162</f>
        <v>200</v>
      </c>
      <c r="I155" s="31">
        <f>组合技!L162</f>
        <v>200</v>
      </c>
      <c r="J155" s="31" t="str">
        <f>组合技!M162</f>
        <v>||eff_zileishan|</v>
      </c>
      <c r="K155" s="31">
        <f>组合技!N162</f>
        <v>2</v>
      </c>
      <c r="L155" s="31">
        <f>组合技!O162</f>
        <v>0</v>
      </c>
      <c r="M155" s="31">
        <f>组合技!P162</f>
        <v>0</v>
      </c>
      <c r="N155" s="31" t="str">
        <f>组合技!Q162</f>
        <v/>
      </c>
      <c r="O155" s="31" t="str">
        <f>组合技!R162</f>
        <v/>
      </c>
      <c r="P155" s="31" t="str">
        <f>组合技!S162</f>
        <v>skill_23</v>
      </c>
      <c r="Q155" s="31"/>
      <c r="R155" s="31"/>
      <c r="S155" s="31">
        <f>组合技!V162</f>
        <v>0</v>
      </c>
      <c r="T155" s="31">
        <f>组合技!W162</f>
        <v>100</v>
      </c>
      <c r="U155" s="31">
        <f>组合技!X162</f>
        <v>0</v>
      </c>
      <c r="V155" s="31">
        <f>组合技!Y162</f>
        <v>0</v>
      </c>
      <c r="W155" s="31">
        <f>组合技!Z162</f>
        <v>0</v>
      </c>
      <c r="X155" s="31">
        <f>组合技!AA162</f>
        <v>1</v>
      </c>
      <c r="Y155" s="31">
        <f>组合技!AB162</f>
        <v>0</v>
      </c>
      <c r="Z155" s="31">
        <f>组合技!AC162</f>
        <v>0</v>
      </c>
      <c r="AA155" s="31" t="str">
        <f>组合技!AD162</f>
        <v>attackex</v>
      </c>
      <c r="AB155" s="31"/>
      <c r="AC155" s="31">
        <f>组合技!AF162</f>
        <v>12</v>
      </c>
      <c r="AD155" s="31">
        <f>组合技!AY162</f>
        <v>300008</v>
      </c>
      <c r="AE155" s="31">
        <f t="shared" si="4"/>
        <v>12</v>
      </c>
    </row>
    <row r="156" spans="1:31" x14ac:dyDescent="0.15">
      <c r="A156" s="31">
        <f>组合技!B163</f>
        <v>30000813</v>
      </c>
      <c r="B156" s="4" t="str">
        <f>组合技!E163</f>
        <v>组合·紫雷闪</v>
      </c>
      <c r="C156" s="4" t="str">
        <f>组合技!F163</f>
        <v>威力强大的组合技能。对敌方全体造成伤害。</v>
      </c>
      <c r="D156" s="4">
        <f>VLOOKUP(组合技!G163,对应表!F:G,2,FALSE)</f>
        <v>1</v>
      </c>
      <c r="E156" s="4">
        <f>VLOOKUP(组合技!H163,对应表!J:K,2,FALSE)</f>
        <v>1</v>
      </c>
      <c r="F156" s="4">
        <f>VLOOKUP(组合技!I163,对应表!N:O,2,FALSE)</f>
        <v>9</v>
      </c>
      <c r="G156" s="4">
        <f>IF(组合技!J163="必中",2,1)</f>
        <v>1</v>
      </c>
      <c r="H156" s="31">
        <f>组合技!K163</f>
        <v>200</v>
      </c>
      <c r="I156" s="31">
        <f>组合技!L163</f>
        <v>200</v>
      </c>
      <c r="J156" s="31" t="str">
        <f>组合技!M163</f>
        <v>||eff_zileishan|</v>
      </c>
      <c r="K156" s="31">
        <f>组合技!N163</f>
        <v>2</v>
      </c>
      <c r="L156" s="31">
        <f>组合技!O163</f>
        <v>0</v>
      </c>
      <c r="M156" s="31">
        <f>组合技!P163</f>
        <v>0</v>
      </c>
      <c r="N156" s="31" t="str">
        <f>组合技!Q163</f>
        <v/>
      </c>
      <c r="O156" s="31" t="str">
        <f>组合技!R163</f>
        <v/>
      </c>
      <c r="P156" s="31" t="str">
        <f>组合技!S163</f>
        <v>skill_23</v>
      </c>
      <c r="Q156" s="31"/>
      <c r="R156" s="31"/>
      <c r="S156" s="31">
        <f>组合技!V163</f>
        <v>0</v>
      </c>
      <c r="T156" s="31">
        <f>组合技!W163</f>
        <v>100</v>
      </c>
      <c r="U156" s="31">
        <f>组合技!X163</f>
        <v>0</v>
      </c>
      <c r="V156" s="31">
        <f>组合技!Y163</f>
        <v>0</v>
      </c>
      <c r="W156" s="31">
        <f>组合技!Z163</f>
        <v>0</v>
      </c>
      <c r="X156" s="31">
        <f>组合技!AA163</f>
        <v>1</v>
      </c>
      <c r="Y156" s="31">
        <f>组合技!AB163</f>
        <v>0</v>
      </c>
      <c r="Z156" s="31">
        <f>组合技!AC163</f>
        <v>0</v>
      </c>
      <c r="AA156" s="31" t="str">
        <f>组合技!AD163</f>
        <v>attackex</v>
      </c>
      <c r="AB156" s="31"/>
      <c r="AC156" s="31">
        <f>组合技!AF163</f>
        <v>13</v>
      </c>
      <c r="AD156" s="31">
        <f>组合技!AY163</f>
        <v>300008</v>
      </c>
      <c r="AE156" s="31">
        <f t="shared" si="4"/>
        <v>13</v>
      </c>
    </row>
    <row r="157" spans="1:31" x14ac:dyDescent="0.15">
      <c r="A157" s="31">
        <f>组合技!B164</f>
        <v>30000814</v>
      </c>
      <c r="B157" s="4" t="str">
        <f>组合技!E164</f>
        <v>组合·紫雷闪</v>
      </c>
      <c r="C157" s="4" t="str">
        <f>组合技!F164</f>
        <v>威力强大的组合技能。对敌方全体造成伤害。</v>
      </c>
      <c r="D157" s="4">
        <f>VLOOKUP(组合技!G164,对应表!F:G,2,FALSE)</f>
        <v>1</v>
      </c>
      <c r="E157" s="4">
        <f>VLOOKUP(组合技!H164,对应表!J:K,2,FALSE)</f>
        <v>1</v>
      </c>
      <c r="F157" s="4">
        <f>VLOOKUP(组合技!I164,对应表!N:O,2,FALSE)</f>
        <v>9</v>
      </c>
      <c r="G157" s="4">
        <f>IF(组合技!J164="必中",2,1)</f>
        <v>1</v>
      </c>
      <c r="H157" s="31">
        <f>组合技!K164</f>
        <v>200</v>
      </c>
      <c r="I157" s="31">
        <f>组合技!L164</f>
        <v>200</v>
      </c>
      <c r="J157" s="31" t="str">
        <f>组合技!M164</f>
        <v>||eff_zileishan|</v>
      </c>
      <c r="K157" s="31">
        <f>组合技!N164</f>
        <v>2</v>
      </c>
      <c r="L157" s="31">
        <f>组合技!O164</f>
        <v>0</v>
      </c>
      <c r="M157" s="31">
        <f>组合技!P164</f>
        <v>0</v>
      </c>
      <c r="N157" s="31" t="str">
        <f>组合技!Q164</f>
        <v/>
      </c>
      <c r="O157" s="31" t="str">
        <f>组合技!R164</f>
        <v/>
      </c>
      <c r="P157" s="31" t="str">
        <f>组合技!S164</f>
        <v>skill_23</v>
      </c>
      <c r="Q157" s="31"/>
      <c r="R157" s="31"/>
      <c r="S157" s="31">
        <f>组合技!V164</f>
        <v>0</v>
      </c>
      <c r="T157" s="31">
        <f>组合技!W164</f>
        <v>100</v>
      </c>
      <c r="U157" s="31">
        <f>组合技!X164</f>
        <v>0</v>
      </c>
      <c r="V157" s="31">
        <f>组合技!Y164</f>
        <v>0</v>
      </c>
      <c r="W157" s="31">
        <f>组合技!Z164</f>
        <v>0</v>
      </c>
      <c r="X157" s="31">
        <f>组合技!AA164</f>
        <v>1</v>
      </c>
      <c r="Y157" s="31">
        <f>组合技!AB164</f>
        <v>0</v>
      </c>
      <c r="Z157" s="31">
        <f>组合技!AC164</f>
        <v>0</v>
      </c>
      <c r="AA157" s="31" t="str">
        <f>组合技!AD164</f>
        <v>attackex</v>
      </c>
      <c r="AB157" s="31"/>
      <c r="AC157" s="31">
        <f>组合技!AF164</f>
        <v>14</v>
      </c>
      <c r="AD157" s="31">
        <f>组合技!AY164</f>
        <v>300008</v>
      </c>
      <c r="AE157" s="31">
        <f t="shared" si="4"/>
        <v>14</v>
      </c>
    </row>
    <row r="158" spans="1:31" x14ac:dyDescent="0.15">
      <c r="A158" s="31">
        <f>组合技!B165</f>
        <v>30000815</v>
      </c>
      <c r="B158" s="4" t="str">
        <f>组合技!E165</f>
        <v>组合·紫雷闪</v>
      </c>
      <c r="C158" s="4" t="str">
        <f>组合技!F165</f>
        <v>威力强大的组合技能。对敌方全体造成伤害。</v>
      </c>
      <c r="D158" s="4">
        <f>VLOOKUP(组合技!G165,对应表!F:G,2,FALSE)</f>
        <v>1</v>
      </c>
      <c r="E158" s="4">
        <f>VLOOKUP(组合技!H165,对应表!J:K,2,FALSE)</f>
        <v>1</v>
      </c>
      <c r="F158" s="4">
        <f>VLOOKUP(组合技!I165,对应表!N:O,2,FALSE)</f>
        <v>9</v>
      </c>
      <c r="G158" s="4">
        <f>IF(组合技!J165="必中",2,1)</f>
        <v>1</v>
      </c>
      <c r="H158" s="31">
        <f>组合技!K165</f>
        <v>200</v>
      </c>
      <c r="I158" s="31">
        <f>组合技!L165</f>
        <v>200</v>
      </c>
      <c r="J158" s="31" t="str">
        <f>组合技!M165</f>
        <v>||eff_zileishan|</v>
      </c>
      <c r="K158" s="31">
        <f>组合技!N165</f>
        <v>2</v>
      </c>
      <c r="L158" s="31">
        <f>组合技!O165</f>
        <v>0</v>
      </c>
      <c r="M158" s="31">
        <f>组合技!P165</f>
        <v>0</v>
      </c>
      <c r="N158" s="31" t="str">
        <f>组合技!Q165</f>
        <v/>
      </c>
      <c r="O158" s="31" t="str">
        <f>组合技!R165</f>
        <v/>
      </c>
      <c r="P158" s="31" t="str">
        <f>组合技!S165</f>
        <v>skill_23</v>
      </c>
      <c r="Q158" s="31"/>
      <c r="R158" s="31"/>
      <c r="S158" s="31">
        <f>组合技!V165</f>
        <v>0</v>
      </c>
      <c r="T158" s="31">
        <f>组合技!W165</f>
        <v>100</v>
      </c>
      <c r="U158" s="31">
        <f>组合技!X165</f>
        <v>0</v>
      </c>
      <c r="V158" s="31">
        <f>组合技!Y165</f>
        <v>0</v>
      </c>
      <c r="W158" s="31">
        <f>组合技!Z165</f>
        <v>0</v>
      </c>
      <c r="X158" s="31">
        <f>组合技!AA165</f>
        <v>1</v>
      </c>
      <c r="Y158" s="31">
        <f>组合技!AB165</f>
        <v>0</v>
      </c>
      <c r="Z158" s="31">
        <f>组合技!AC165</f>
        <v>0</v>
      </c>
      <c r="AA158" s="31" t="str">
        <f>组合技!AD165</f>
        <v>attackex</v>
      </c>
      <c r="AB158" s="31"/>
      <c r="AC158" s="31">
        <f>组合技!AF165</f>
        <v>15</v>
      </c>
      <c r="AD158" s="31">
        <f>组合技!AY165</f>
        <v>300008</v>
      </c>
      <c r="AE158" s="31">
        <f t="shared" si="4"/>
        <v>15</v>
      </c>
    </row>
    <row r="159" spans="1:31" x14ac:dyDescent="0.15">
      <c r="A159" s="31">
        <f>组合技!B166</f>
        <v>30000816</v>
      </c>
      <c r="B159" s="4" t="str">
        <f>组合技!E166</f>
        <v>组合·紫雷闪</v>
      </c>
      <c r="C159" s="4" t="str">
        <f>组合技!F166</f>
        <v>威力强大的组合技能。对敌方全体造成伤害。</v>
      </c>
      <c r="D159" s="4">
        <f>VLOOKUP(组合技!G166,对应表!F:G,2,FALSE)</f>
        <v>1</v>
      </c>
      <c r="E159" s="4">
        <f>VLOOKUP(组合技!H166,对应表!J:K,2,FALSE)</f>
        <v>1</v>
      </c>
      <c r="F159" s="4">
        <f>VLOOKUP(组合技!I166,对应表!N:O,2,FALSE)</f>
        <v>9</v>
      </c>
      <c r="G159" s="4">
        <f>IF(组合技!J166="必中",2,1)</f>
        <v>1</v>
      </c>
      <c r="H159" s="31">
        <f>组合技!K166</f>
        <v>200</v>
      </c>
      <c r="I159" s="31">
        <f>组合技!L166</f>
        <v>200</v>
      </c>
      <c r="J159" s="31" t="str">
        <f>组合技!M166</f>
        <v>||eff_zileishan|</v>
      </c>
      <c r="K159" s="31">
        <f>组合技!N166</f>
        <v>2</v>
      </c>
      <c r="L159" s="31">
        <f>组合技!O166</f>
        <v>0</v>
      </c>
      <c r="M159" s="31">
        <f>组合技!P166</f>
        <v>0</v>
      </c>
      <c r="N159" s="31" t="str">
        <f>组合技!Q166</f>
        <v/>
      </c>
      <c r="O159" s="31" t="str">
        <f>组合技!R166</f>
        <v/>
      </c>
      <c r="P159" s="31" t="str">
        <f>组合技!S166</f>
        <v>skill_23</v>
      </c>
      <c r="Q159" s="31"/>
      <c r="R159" s="31"/>
      <c r="S159" s="31">
        <f>组合技!V166</f>
        <v>0</v>
      </c>
      <c r="T159" s="31">
        <f>组合技!W166</f>
        <v>100</v>
      </c>
      <c r="U159" s="31">
        <f>组合技!X166</f>
        <v>0</v>
      </c>
      <c r="V159" s="31">
        <f>组合技!Y166</f>
        <v>0</v>
      </c>
      <c r="W159" s="31">
        <f>组合技!Z166</f>
        <v>0</v>
      </c>
      <c r="X159" s="31">
        <f>组合技!AA166</f>
        <v>1</v>
      </c>
      <c r="Y159" s="31">
        <f>组合技!AB166</f>
        <v>0</v>
      </c>
      <c r="Z159" s="31">
        <f>组合技!AC166</f>
        <v>0</v>
      </c>
      <c r="AA159" s="31" t="str">
        <f>组合技!AD166</f>
        <v>attackex</v>
      </c>
      <c r="AB159" s="31"/>
      <c r="AC159" s="31">
        <f>组合技!AF166</f>
        <v>16</v>
      </c>
      <c r="AD159" s="31">
        <f>组合技!AY166</f>
        <v>300008</v>
      </c>
      <c r="AE159" s="31">
        <f t="shared" si="4"/>
        <v>16</v>
      </c>
    </row>
    <row r="160" spans="1:31" x14ac:dyDescent="0.15">
      <c r="A160" s="31">
        <f>组合技!B167</f>
        <v>30000817</v>
      </c>
      <c r="B160" s="4" t="str">
        <f>组合技!E167</f>
        <v>组合·紫雷闪</v>
      </c>
      <c r="C160" s="4" t="str">
        <f>组合技!F167</f>
        <v>威力强大的组合技能。对敌方全体造成伤害。</v>
      </c>
      <c r="D160" s="4">
        <f>VLOOKUP(组合技!G167,对应表!F:G,2,FALSE)</f>
        <v>1</v>
      </c>
      <c r="E160" s="4">
        <f>VLOOKUP(组合技!H167,对应表!J:K,2,FALSE)</f>
        <v>1</v>
      </c>
      <c r="F160" s="4">
        <f>VLOOKUP(组合技!I167,对应表!N:O,2,FALSE)</f>
        <v>9</v>
      </c>
      <c r="G160" s="4">
        <f>IF(组合技!J167="必中",2,1)</f>
        <v>1</v>
      </c>
      <c r="H160" s="31">
        <f>组合技!K167</f>
        <v>200</v>
      </c>
      <c r="I160" s="31">
        <f>组合技!L167</f>
        <v>200</v>
      </c>
      <c r="J160" s="31" t="str">
        <f>组合技!M167</f>
        <v>||eff_zileishan|</v>
      </c>
      <c r="K160" s="31">
        <f>组合技!N167</f>
        <v>2</v>
      </c>
      <c r="L160" s="31">
        <f>组合技!O167</f>
        <v>0</v>
      </c>
      <c r="M160" s="31">
        <f>组合技!P167</f>
        <v>0</v>
      </c>
      <c r="N160" s="31" t="str">
        <f>组合技!Q167</f>
        <v/>
      </c>
      <c r="O160" s="31" t="str">
        <f>组合技!R167</f>
        <v/>
      </c>
      <c r="P160" s="31" t="str">
        <f>组合技!S167</f>
        <v>skill_23</v>
      </c>
      <c r="Q160" s="31"/>
      <c r="R160" s="31"/>
      <c r="S160" s="31">
        <f>组合技!V167</f>
        <v>0</v>
      </c>
      <c r="T160" s="31">
        <f>组合技!W167</f>
        <v>100</v>
      </c>
      <c r="U160" s="31">
        <f>组合技!X167</f>
        <v>0</v>
      </c>
      <c r="V160" s="31">
        <f>组合技!Y167</f>
        <v>0</v>
      </c>
      <c r="W160" s="31">
        <f>组合技!Z167</f>
        <v>0</v>
      </c>
      <c r="X160" s="31">
        <f>组合技!AA167</f>
        <v>1</v>
      </c>
      <c r="Y160" s="31">
        <f>组合技!AB167</f>
        <v>0</v>
      </c>
      <c r="Z160" s="31">
        <f>组合技!AC167</f>
        <v>0</v>
      </c>
      <c r="AA160" s="31" t="str">
        <f>组合技!AD167</f>
        <v>attackex</v>
      </c>
      <c r="AB160" s="31"/>
      <c r="AC160" s="31">
        <f>组合技!AF167</f>
        <v>17</v>
      </c>
      <c r="AD160" s="31">
        <f>组合技!AY167</f>
        <v>300008</v>
      </c>
      <c r="AE160" s="31">
        <f t="shared" si="4"/>
        <v>17</v>
      </c>
    </row>
    <row r="161" spans="1:31" x14ac:dyDescent="0.15">
      <c r="A161" s="31">
        <f>组合技!B168</f>
        <v>30000818</v>
      </c>
      <c r="B161" s="4" t="str">
        <f>组合技!E168</f>
        <v>组合·紫雷闪</v>
      </c>
      <c r="C161" s="4" t="str">
        <f>组合技!F168</f>
        <v>威力强大的组合技能。对敌方全体造成伤害。</v>
      </c>
      <c r="D161" s="4">
        <f>VLOOKUP(组合技!G168,对应表!F:G,2,FALSE)</f>
        <v>1</v>
      </c>
      <c r="E161" s="4">
        <f>VLOOKUP(组合技!H168,对应表!J:K,2,FALSE)</f>
        <v>1</v>
      </c>
      <c r="F161" s="4">
        <f>VLOOKUP(组合技!I168,对应表!N:O,2,FALSE)</f>
        <v>9</v>
      </c>
      <c r="G161" s="4">
        <f>IF(组合技!J168="必中",2,1)</f>
        <v>1</v>
      </c>
      <c r="H161" s="31">
        <f>组合技!K168</f>
        <v>200</v>
      </c>
      <c r="I161" s="31">
        <f>组合技!L168</f>
        <v>200</v>
      </c>
      <c r="J161" s="31" t="str">
        <f>组合技!M168</f>
        <v>||eff_zileishan|</v>
      </c>
      <c r="K161" s="31">
        <f>组合技!N168</f>
        <v>2</v>
      </c>
      <c r="L161" s="31">
        <f>组合技!O168</f>
        <v>0</v>
      </c>
      <c r="M161" s="31">
        <f>组合技!P168</f>
        <v>0</v>
      </c>
      <c r="N161" s="31" t="str">
        <f>组合技!Q168</f>
        <v/>
      </c>
      <c r="O161" s="31" t="str">
        <f>组合技!R168</f>
        <v/>
      </c>
      <c r="P161" s="31" t="str">
        <f>组合技!S168</f>
        <v>skill_23</v>
      </c>
      <c r="Q161" s="31"/>
      <c r="R161" s="31"/>
      <c r="S161" s="31">
        <f>组合技!V168</f>
        <v>0</v>
      </c>
      <c r="T161" s="31">
        <f>组合技!W168</f>
        <v>100</v>
      </c>
      <c r="U161" s="31">
        <f>组合技!X168</f>
        <v>0</v>
      </c>
      <c r="V161" s="31">
        <f>组合技!Y168</f>
        <v>0</v>
      </c>
      <c r="W161" s="31">
        <f>组合技!Z168</f>
        <v>0</v>
      </c>
      <c r="X161" s="31">
        <f>组合技!AA168</f>
        <v>1</v>
      </c>
      <c r="Y161" s="31">
        <f>组合技!AB168</f>
        <v>0</v>
      </c>
      <c r="Z161" s="31">
        <f>组合技!AC168</f>
        <v>0</v>
      </c>
      <c r="AA161" s="31" t="str">
        <f>组合技!AD168</f>
        <v>attackex</v>
      </c>
      <c r="AB161" s="31"/>
      <c r="AC161" s="31">
        <f>组合技!AF168</f>
        <v>18</v>
      </c>
      <c r="AD161" s="31">
        <f>组合技!AY168</f>
        <v>300008</v>
      </c>
      <c r="AE161" s="31">
        <f t="shared" si="4"/>
        <v>18</v>
      </c>
    </row>
    <row r="162" spans="1:31" x14ac:dyDescent="0.15">
      <c r="A162" s="31">
        <f>组合技!B169</f>
        <v>30000819</v>
      </c>
      <c r="B162" s="4" t="str">
        <f>组合技!E169</f>
        <v>组合·紫雷闪</v>
      </c>
      <c r="C162" s="4" t="str">
        <f>组合技!F169</f>
        <v>威力强大的组合技能。对敌方全体造成伤害。</v>
      </c>
      <c r="D162" s="4">
        <f>VLOOKUP(组合技!G169,对应表!F:G,2,FALSE)</f>
        <v>1</v>
      </c>
      <c r="E162" s="4">
        <f>VLOOKUP(组合技!H169,对应表!J:K,2,FALSE)</f>
        <v>1</v>
      </c>
      <c r="F162" s="4">
        <f>VLOOKUP(组合技!I169,对应表!N:O,2,FALSE)</f>
        <v>9</v>
      </c>
      <c r="G162" s="4">
        <f>IF(组合技!J169="必中",2,1)</f>
        <v>1</v>
      </c>
      <c r="H162" s="31">
        <f>组合技!K169</f>
        <v>200</v>
      </c>
      <c r="I162" s="31">
        <f>组合技!L169</f>
        <v>200</v>
      </c>
      <c r="J162" s="31" t="str">
        <f>组合技!M169</f>
        <v>||eff_zileishan|</v>
      </c>
      <c r="K162" s="31">
        <f>组合技!N169</f>
        <v>2</v>
      </c>
      <c r="L162" s="31">
        <f>组合技!O169</f>
        <v>0</v>
      </c>
      <c r="M162" s="31">
        <f>组合技!P169</f>
        <v>0</v>
      </c>
      <c r="N162" s="31" t="str">
        <f>组合技!Q169</f>
        <v/>
      </c>
      <c r="O162" s="31" t="str">
        <f>组合技!R169</f>
        <v/>
      </c>
      <c r="P162" s="31" t="str">
        <f>组合技!S169</f>
        <v>skill_23</v>
      </c>
      <c r="Q162" s="31"/>
      <c r="R162" s="31"/>
      <c r="S162" s="31">
        <f>组合技!V169</f>
        <v>0</v>
      </c>
      <c r="T162" s="31">
        <f>组合技!W169</f>
        <v>100</v>
      </c>
      <c r="U162" s="31">
        <f>组合技!X169</f>
        <v>0</v>
      </c>
      <c r="V162" s="31">
        <f>组合技!Y169</f>
        <v>0</v>
      </c>
      <c r="W162" s="31">
        <f>组合技!Z169</f>
        <v>0</v>
      </c>
      <c r="X162" s="31">
        <f>组合技!AA169</f>
        <v>1</v>
      </c>
      <c r="Y162" s="31">
        <f>组合技!AB169</f>
        <v>0</v>
      </c>
      <c r="Z162" s="31">
        <f>组合技!AC169</f>
        <v>0</v>
      </c>
      <c r="AA162" s="31" t="str">
        <f>组合技!AD169</f>
        <v>attackex</v>
      </c>
      <c r="AB162" s="31"/>
      <c r="AC162" s="31">
        <f>组合技!AF169</f>
        <v>19</v>
      </c>
      <c r="AD162" s="31">
        <f>组合技!AY169</f>
        <v>300008</v>
      </c>
      <c r="AE162" s="31">
        <f t="shared" si="4"/>
        <v>19</v>
      </c>
    </row>
    <row r="163" spans="1:31" x14ac:dyDescent="0.15">
      <c r="A163" s="31">
        <f>组合技!B170</f>
        <v>30000820</v>
      </c>
      <c r="B163" s="4" t="str">
        <f>组合技!E170</f>
        <v>组合·紫雷闪</v>
      </c>
      <c r="C163" s="4" t="str">
        <f>组合技!F170</f>
        <v>威力强大的组合技能。对敌方全体造成伤害。</v>
      </c>
      <c r="D163" s="4">
        <f>VLOOKUP(组合技!G170,对应表!F:G,2,FALSE)</f>
        <v>1</v>
      </c>
      <c r="E163" s="4">
        <f>VLOOKUP(组合技!H170,对应表!J:K,2,FALSE)</f>
        <v>1</v>
      </c>
      <c r="F163" s="4">
        <f>VLOOKUP(组合技!I170,对应表!N:O,2,FALSE)</f>
        <v>9</v>
      </c>
      <c r="G163" s="4">
        <f>IF(组合技!J170="必中",2,1)</f>
        <v>1</v>
      </c>
      <c r="H163" s="31">
        <f>组合技!K170</f>
        <v>200</v>
      </c>
      <c r="I163" s="31">
        <f>组合技!L170</f>
        <v>200</v>
      </c>
      <c r="J163" s="31" t="str">
        <f>组合技!M170</f>
        <v>||eff_zileishan|</v>
      </c>
      <c r="K163" s="31">
        <f>组合技!N170</f>
        <v>2</v>
      </c>
      <c r="L163" s="31">
        <f>组合技!O170</f>
        <v>0</v>
      </c>
      <c r="M163" s="31">
        <f>组合技!P170</f>
        <v>0</v>
      </c>
      <c r="N163" s="31" t="str">
        <f>组合技!Q170</f>
        <v/>
      </c>
      <c r="O163" s="31" t="str">
        <f>组合技!R170</f>
        <v/>
      </c>
      <c r="P163" s="31" t="str">
        <f>组合技!S170</f>
        <v>skill_23</v>
      </c>
      <c r="Q163" s="31"/>
      <c r="R163" s="31"/>
      <c r="S163" s="31">
        <f>组合技!V170</f>
        <v>0</v>
      </c>
      <c r="T163" s="31">
        <f>组合技!W170</f>
        <v>100</v>
      </c>
      <c r="U163" s="31">
        <f>组合技!X170</f>
        <v>0</v>
      </c>
      <c r="V163" s="31">
        <f>组合技!Y170</f>
        <v>0</v>
      </c>
      <c r="W163" s="31">
        <f>组合技!Z170</f>
        <v>0</v>
      </c>
      <c r="X163" s="31">
        <f>组合技!AA170</f>
        <v>1</v>
      </c>
      <c r="Y163" s="31">
        <f>组合技!AB170</f>
        <v>0</v>
      </c>
      <c r="Z163" s="31">
        <f>组合技!AC170</f>
        <v>0</v>
      </c>
      <c r="AA163" s="31" t="str">
        <f>组合技!AD170</f>
        <v>attackex</v>
      </c>
      <c r="AB163" s="31"/>
      <c r="AC163" s="31">
        <f>组合技!AF170</f>
        <v>20</v>
      </c>
      <c r="AD163" s="31">
        <f>组合技!AY170</f>
        <v>300008</v>
      </c>
      <c r="AE163" s="31">
        <f t="shared" si="4"/>
        <v>20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24"/>
  <sheetViews>
    <sheetView workbookViewId="0">
      <selection activeCell="K9" sqref="K9"/>
    </sheetView>
  </sheetViews>
  <sheetFormatPr baseColWidth="10" defaultRowHeight="15" x14ac:dyDescent="0.15"/>
  <sheetData>
    <row r="1" spans="1:8" x14ac:dyDescent="0.15"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</row>
    <row r="2" spans="1:8" x14ac:dyDescent="0.15">
      <c r="A2" s="1" t="s">
        <v>263</v>
      </c>
      <c r="B2" s="1" t="s">
        <v>90</v>
      </c>
      <c r="C2" s="1" t="s">
        <v>247</v>
      </c>
      <c r="D2" s="1" t="s">
        <v>91</v>
      </c>
      <c r="E2" s="1" t="s">
        <v>92</v>
      </c>
      <c r="F2" s="1" t="s">
        <v>93</v>
      </c>
      <c r="G2" s="1" t="s">
        <v>94</v>
      </c>
      <c r="H2" s="1" t="s">
        <v>95</v>
      </c>
    </row>
    <row r="3" spans="1:8" x14ac:dyDescent="0.15">
      <c r="A3" s="1" t="s">
        <v>25</v>
      </c>
      <c r="B3" s="1" t="s">
        <v>25</v>
      </c>
      <c r="C3" s="1" t="s">
        <v>25</v>
      </c>
      <c r="D3" s="1" t="s">
        <v>25</v>
      </c>
      <c r="E3" s="1" t="s">
        <v>26</v>
      </c>
      <c r="F3" s="1" t="s">
        <v>25</v>
      </c>
      <c r="G3" s="1" t="s">
        <v>25</v>
      </c>
      <c r="H3" s="1" t="s">
        <v>25</v>
      </c>
    </row>
    <row r="4" spans="1:8" x14ac:dyDescent="0.15">
      <c r="A4" s="1" t="s">
        <v>27</v>
      </c>
      <c r="B4" s="1" t="s">
        <v>96</v>
      </c>
      <c r="C4" s="1" t="s">
        <v>248</v>
      </c>
      <c r="D4" s="1" t="s">
        <v>97</v>
      </c>
      <c r="E4" s="1" t="s">
        <v>98</v>
      </c>
      <c r="F4" s="1" t="s">
        <v>99</v>
      </c>
      <c r="G4" s="1" t="s">
        <v>100</v>
      </c>
      <c r="H4" s="1" t="s">
        <v>101</v>
      </c>
    </row>
    <row r="5" spans="1:8" x14ac:dyDescent="0.15">
      <c r="A5" s="1">
        <v>1</v>
      </c>
      <c r="B5" s="1">
        <f>VLOOKUP($A5,主动技能升级!$J:$Q,主动技能升级!K$1,FALSE)</f>
        <v>10010101</v>
      </c>
      <c r="C5" s="1">
        <f>VLOOKUP($A5,主动技能升级!$J:$Q,主动技能升级!L$1,FALSE)</f>
        <v>10010102</v>
      </c>
      <c r="D5" s="1">
        <f>VLOOKUP($A5,主动技能升级!$J:$Q,主动技能升级!M$1,FALSE)</f>
        <v>2</v>
      </c>
      <c r="E5" s="1" t="str">
        <f>VLOOKUP($A5,主动技能升级!$J:$Q,主动技能升级!N$1,FALSE)</f>
        <v>[]</v>
      </c>
      <c r="F5" s="1">
        <f>VLOOKUP($A5,主动技能升级!$J:$Q,主动技能升级!O$1,FALSE)</f>
        <v>500</v>
      </c>
      <c r="G5" s="1">
        <f>VLOOKUP($A5,主动技能升级!$J:$Q,主动技能升级!P$1,FALSE)</f>
        <v>0</v>
      </c>
      <c r="H5" s="1">
        <f>VLOOKUP($A5,主动技能升级!$J:$Q,主动技能升级!Q$1,FALSE)</f>
        <v>0</v>
      </c>
    </row>
    <row r="6" spans="1:8" x14ac:dyDescent="0.15">
      <c r="A6" s="1">
        <v>2</v>
      </c>
      <c r="B6" s="1">
        <f>VLOOKUP($A6,主动技能升级!$J:$Q,主动技能升级!K$1,FALSE)</f>
        <v>10010102</v>
      </c>
      <c r="C6" s="1">
        <f>VLOOKUP($A6,主动技能升级!$J:$Q,主动技能升级!L$1,FALSE)</f>
        <v>10010103</v>
      </c>
      <c r="D6" s="1">
        <f>VLOOKUP($A6,主动技能升级!$J:$Q,主动技能升级!M$1,FALSE)</f>
        <v>5</v>
      </c>
      <c r="E6" s="1" t="str">
        <f>VLOOKUP($A6,主动技能升级!$J:$Q,主动技能升级!N$1,FALSE)</f>
        <v>[]</v>
      </c>
      <c r="F6" s="1">
        <f>VLOOKUP($A6,主动技能升级!$J:$Q,主动技能升级!O$1,FALSE)</f>
        <v>600</v>
      </c>
      <c r="G6" s="1">
        <f>VLOOKUP($A6,主动技能升级!$J:$Q,主动技能升级!P$1,FALSE)</f>
        <v>0</v>
      </c>
      <c r="H6" s="1">
        <f>VLOOKUP($A6,主动技能升级!$J:$Q,主动技能升级!Q$1,FALSE)</f>
        <v>0</v>
      </c>
    </row>
    <row r="7" spans="1:8" x14ac:dyDescent="0.15">
      <c r="A7" s="1">
        <v>3</v>
      </c>
      <c r="B7" s="1">
        <f>VLOOKUP($A7,主动技能升级!$J:$Q,主动技能升级!K$1,FALSE)</f>
        <v>10010103</v>
      </c>
      <c r="C7" s="1">
        <f>VLOOKUP($A7,主动技能升级!$J:$Q,主动技能升级!L$1,FALSE)</f>
        <v>10010104</v>
      </c>
      <c r="D7" s="1">
        <f>VLOOKUP($A7,主动技能升级!$J:$Q,主动技能升级!M$1,FALSE)</f>
        <v>10</v>
      </c>
      <c r="E7" s="1" t="str">
        <f>VLOOKUP($A7,主动技能升级!$J:$Q,主动技能升级!N$1,FALSE)</f>
        <v>[]</v>
      </c>
      <c r="F7" s="1">
        <f>VLOOKUP($A7,主动技能升级!$J:$Q,主动技能升级!O$1,FALSE)</f>
        <v>800</v>
      </c>
      <c r="G7" s="1">
        <f>VLOOKUP($A7,主动技能升级!$J:$Q,主动技能升级!P$1,FALSE)</f>
        <v>0</v>
      </c>
      <c r="H7" s="1">
        <f>VLOOKUP($A7,主动技能升级!$J:$Q,主动技能升级!Q$1,FALSE)</f>
        <v>0</v>
      </c>
    </row>
    <row r="8" spans="1:8" x14ac:dyDescent="0.15">
      <c r="A8" s="1">
        <v>4</v>
      </c>
      <c r="B8" s="1">
        <f>VLOOKUP($A8,主动技能升级!$J:$Q,主动技能升级!K$1,FALSE)</f>
        <v>10010104</v>
      </c>
      <c r="C8" s="1">
        <f>VLOOKUP($A8,主动技能升级!$J:$Q,主动技能升级!L$1,FALSE)</f>
        <v>10010105</v>
      </c>
      <c r="D8" s="1">
        <f>VLOOKUP($A8,主动技能升级!$J:$Q,主动技能升级!M$1,FALSE)</f>
        <v>15</v>
      </c>
      <c r="E8" s="1" t="str">
        <f>VLOOKUP($A8,主动技能升级!$J:$Q,主动技能升级!N$1,FALSE)</f>
        <v>[]</v>
      </c>
      <c r="F8" s="1">
        <f>VLOOKUP($A8,主动技能升级!$J:$Q,主动技能升级!O$1,FALSE)</f>
        <v>1200</v>
      </c>
      <c r="G8" s="1">
        <f>VLOOKUP($A8,主动技能升级!$J:$Q,主动技能升级!P$1,FALSE)</f>
        <v>0</v>
      </c>
      <c r="H8" s="1">
        <f>VLOOKUP($A8,主动技能升级!$J:$Q,主动技能升级!Q$1,FALSE)</f>
        <v>0</v>
      </c>
    </row>
    <row r="9" spans="1:8" x14ac:dyDescent="0.15">
      <c r="A9" s="1">
        <v>5</v>
      </c>
      <c r="B9" s="1">
        <f>VLOOKUP($A9,主动技能升级!$J:$Q,主动技能升级!K$1,FALSE)</f>
        <v>10010105</v>
      </c>
      <c r="C9" s="1">
        <f>VLOOKUP($A9,主动技能升级!$J:$Q,主动技能升级!L$1,FALSE)</f>
        <v>10010106</v>
      </c>
      <c r="D9" s="1">
        <f>VLOOKUP($A9,主动技能升级!$J:$Q,主动技能升级!M$1,FALSE)</f>
        <v>20</v>
      </c>
      <c r="E9" s="1" t="str">
        <f>VLOOKUP($A9,主动技能升级!$J:$Q,主动技能升级!N$1,FALSE)</f>
        <v>[]</v>
      </c>
      <c r="F9" s="1">
        <f>VLOOKUP($A9,主动技能升级!$J:$Q,主动技能升级!O$1,FALSE)</f>
        <v>1700</v>
      </c>
      <c r="G9" s="1">
        <f>VLOOKUP($A9,主动技能升级!$J:$Q,主动技能升级!P$1,FALSE)</f>
        <v>0</v>
      </c>
      <c r="H9" s="1">
        <f>VLOOKUP($A9,主动技能升级!$J:$Q,主动技能升级!Q$1,FALSE)</f>
        <v>0</v>
      </c>
    </row>
    <row r="10" spans="1:8" x14ac:dyDescent="0.15">
      <c r="A10" s="1">
        <v>6</v>
      </c>
      <c r="B10" s="1">
        <f>VLOOKUP($A10,主动技能升级!$J:$Q,主动技能升级!K$1,FALSE)</f>
        <v>10010106</v>
      </c>
      <c r="C10" s="1">
        <f>VLOOKUP($A10,主动技能升级!$J:$Q,主动技能升级!L$1,FALSE)</f>
        <v>10010107</v>
      </c>
      <c r="D10" s="1">
        <f>VLOOKUP($A10,主动技能升级!$J:$Q,主动技能升级!M$1,FALSE)</f>
        <v>25</v>
      </c>
      <c r="E10" s="1" t="str">
        <f>VLOOKUP($A10,主动技能升级!$J:$Q,主动技能升级!N$1,FALSE)</f>
        <v>[]</v>
      </c>
      <c r="F10" s="1">
        <f>VLOOKUP($A10,主动技能升级!$J:$Q,主动技能升级!O$1,FALSE)</f>
        <v>2400</v>
      </c>
      <c r="G10" s="1">
        <f>VLOOKUP($A10,主动技能升级!$J:$Q,主动技能升级!P$1,FALSE)</f>
        <v>0</v>
      </c>
      <c r="H10" s="1">
        <f>VLOOKUP($A10,主动技能升级!$J:$Q,主动技能升级!Q$1,FALSE)</f>
        <v>0</v>
      </c>
    </row>
    <row r="11" spans="1:8" x14ac:dyDescent="0.15">
      <c r="A11" s="1">
        <v>7</v>
      </c>
      <c r="B11" s="1">
        <f>VLOOKUP($A11,主动技能升级!$J:$Q,主动技能升级!K$1,FALSE)</f>
        <v>10010107</v>
      </c>
      <c r="C11" s="1">
        <f>VLOOKUP($A11,主动技能升级!$J:$Q,主动技能升级!L$1,FALSE)</f>
        <v>10010108</v>
      </c>
      <c r="D11" s="1">
        <f>VLOOKUP($A11,主动技能升级!$J:$Q,主动技能升级!M$1,FALSE)</f>
        <v>30</v>
      </c>
      <c r="E11" s="1" t="str">
        <f>VLOOKUP($A11,主动技能升级!$J:$Q,主动技能升级!N$1,FALSE)</f>
        <v>[]</v>
      </c>
      <c r="F11" s="1">
        <f>VLOOKUP($A11,主动技能升级!$J:$Q,主动技能升级!O$1,FALSE)</f>
        <v>3500</v>
      </c>
      <c r="G11" s="1">
        <f>VLOOKUP($A11,主动技能升级!$J:$Q,主动技能升级!P$1,FALSE)</f>
        <v>0</v>
      </c>
      <c r="H11" s="1">
        <f>VLOOKUP($A11,主动技能升级!$J:$Q,主动技能升级!Q$1,FALSE)</f>
        <v>0</v>
      </c>
    </row>
    <row r="12" spans="1:8" x14ac:dyDescent="0.15">
      <c r="A12" s="1">
        <v>8</v>
      </c>
      <c r="B12" s="1">
        <f>VLOOKUP($A12,主动技能升级!$J:$Q,主动技能升级!K$1,FALSE)</f>
        <v>10010108</v>
      </c>
      <c r="C12" s="1">
        <f>VLOOKUP($A12,主动技能升级!$J:$Q,主动技能升级!L$1,FALSE)</f>
        <v>10010109</v>
      </c>
      <c r="D12" s="1">
        <f>VLOOKUP($A12,主动技能升级!$J:$Q,主动技能升级!M$1,FALSE)</f>
        <v>35</v>
      </c>
      <c r="E12" s="1" t="str">
        <f>VLOOKUP($A12,主动技能升级!$J:$Q,主动技能升级!N$1,FALSE)</f>
        <v>[]</v>
      </c>
      <c r="F12" s="1">
        <f>VLOOKUP($A12,主动技能升级!$J:$Q,主动技能升级!O$1,FALSE)</f>
        <v>4900</v>
      </c>
      <c r="G12" s="1">
        <f>VLOOKUP($A12,主动技能升级!$J:$Q,主动技能升级!P$1,FALSE)</f>
        <v>0</v>
      </c>
      <c r="H12" s="1">
        <f>VLOOKUP($A12,主动技能升级!$J:$Q,主动技能升级!Q$1,FALSE)</f>
        <v>0</v>
      </c>
    </row>
    <row r="13" spans="1:8" x14ac:dyDescent="0.15">
      <c r="A13" s="1">
        <v>9</v>
      </c>
      <c r="B13" s="1">
        <f>VLOOKUP($A13,主动技能升级!$J:$Q,主动技能升级!K$1,FALSE)</f>
        <v>10010109</v>
      </c>
      <c r="C13" s="1">
        <f>VLOOKUP($A13,主动技能升级!$J:$Q,主动技能升级!L$1,FALSE)</f>
        <v>10010110</v>
      </c>
      <c r="D13" s="1">
        <f>VLOOKUP($A13,主动技能升级!$J:$Q,主动技能升级!M$1,FALSE)</f>
        <v>40</v>
      </c>
      <c r="E13" s="1" t="str">
        <f>VLOOKUP($A13,主动技能升级!$J:$Q,主动技能升级!N$1,FALSE)</f>
        <v>[]</v>
      </c>
      <c r="F13" s="1">
        <f>VLOOKUP($A13,主动技能升级!$J:$Q,主动技能升级!O$1,FALSE)</f>
        <v>7000</v>
      </c>
      <c r="G13" s="1">
        <f>VLOOKUP($A13,主动技能升级!$J:$Q,主动技能升级!P$1,FALSE)</f>
        <v>0</v>
      </c>
      <c r="H13" s="1">
        <f>VLOOKUP($A13,主动技能升级!$J:$Q,主动技能升级!Q$1,FALSE)</f>
        <v>0</v>
      </c>
    </row>
    <row r="14" spans="1:8" x14ac:dyDescent="0.15">
      <c r="A14" s="1">
        <v>10</v>
      </c>
      <c r="B14" s="1">
        <f>VLOOKUP($A14,主动技能升级!$J:$Q,主动技能升级!K$1,FALSE)</f>
        <v>10010110</v>
      </c>
      <c r="C14" s="1">
        <f>VLOOKUP($A14,主动技能升级!$J:$Q,主动技能升级!L$1,FALSE)</f>
        <v>10010111</v>
      </c>
      <c r="D14" s="1">
        <f>VLOOKUP($A14,主动技能升级!$J:$Q,主动技能升级!M$1,FALSE)</f>
        <v>45</v>
      </c>
      <c r="E14" s="1" t="str">
        <f>VLOOKUP($A14,主动技能升级!$J:$Q,主动技能升级!N$1,FALSE)</f>
        <v>[]</v>
      </c>
      <c r="F14" s="1">
        <f>VLOOKUP($A14,主动技能升级!$J:$Q,主动技能升级!O$1,FALSE)</f>
        <v>9900</v>
      </c>
      <c r="G14" s="1">
        <f>VLOOKUP($A14,主动技能升级!$J:$Q,主动技能升级!P$1,FALSE)</f>
        <v>0</v>
      </c>
      <c r="H14" s="1">
        <f>VLOOKUP($A14,主动技能升级!$J:$Q,主动技能升级!Q$1,FALSE)</f>
        <v>0</v>
      </c>
    </row>
    <row r="15" spans="1:8" x14ac:dyDescent="0.15">
      <c r="A15" s="1">
        <v>11</v>
      </c>
      <c r="B15" s="1">
        <f>VLOOKUP($A15,主动技能升级!$J:$Q,主动技能升级!K$1,FALSE)</f>
        <v>10010111</v>
      </c>
      <c r="C15" s="1">
        <f>VLOOKUP($A15,主动技能升级!$J:$Q,主动技能升级!L$1,FALSE)</f>
        <v>10010112</v>
      </c>
      <c r="D15" s="1">
        <f>VLOOKUP($A15,主动技能升级!$J:$Q,主动技能升级!M$1,FALSE)</f>
        <v>50</v>
      </c>
      <c r="E15" s="1" t="str">
        <f>VLOOKUP($A15,主动技能升级!$J:$Q,主动技能升级!N$1,FALSE)</f>
        <v>[]</v>
      </c>
      <c r="F15" s="1">
        <f>VLOOKUP($A15,主动技能升级!$J:$Q,主动技能升级!O$1,FALSE)</f>
        <v>14100</v>
      </c>
      <c r="G15" s="1">
        <f>VLOOKUP($A15,主动技能升级!$J:$Q,主动技能升级!P$1,FALSE)</f>
        <v>0</v>
      </c>
      <c r="H15" s="1">
        <f>VLOOKUP($A15,主动技能升级!$J:$Q,主动技能升级!Q$1,FALSE)</f>
        <v>0</v>
      </c>
    </row>
    <row r="16" spans="1:8" x14ac:dyDescent="0.15">
      <c r="A16" s="1">
        <v>12</v>
      </c>
      <c r="B16" s="1">
        <f>VLOOKUP($A16,主动技能升级!$J:$Q,主动技能升级!K$1,FALSE)</f>
        <v>10010112</v>
      </c>
      <c r="C16" s="1">
        <f>VLOOKUP($A16,主动技能升级!$J:$Q,主动技能升级!L$1,FALSE)</f>
        <v>10010113</v>
      </c>
      <c r="D16" s="1">
        <f>VLOOKUP($A16,主动技能升级!$J:$Q,主动技能升级!M$1,FALSE)</f>
        <v>55</v>
      </c>
      <c r="E16" s="1" t="str">
        <f>VLOOKUP($A16,主动技能升级!$J:$Q,主动技能升级!N$1,FALSE)</f>
        <v>[]</v>
      </c>
      <c r="F16" s="1">
        <f>VLOOKUP($A16,主动技能升级!$J:$Q,主动技能升级!O$1,FALSE)</f>
        <v>20000</v>
      </c>
      <c r="G16" s="1">
        <f>VLOOKUP($A16,主动技能升级!$J:$Q,主动技能升级!P$1,FALSE)</f>
        <v>0</v>
      </c>
      <c r="H16" s="1">
        <f>VLOOKUP($A16,主动技能升级!$J:$Q,主动技能升级!Q$1,FALSE)</f>
        <v>0</v>
      </c>
    </row>
    <row r="17" spans="1:8" x14ac:dyDescent="0.15">
      <c r="A17" s="1">
        <v>13</v>
      </c>
      <c r="B17" s="1">
        <f>VLOOKUP($A17,主动技能升级!$J:$Q,主动技能升级!K$1,FALSE)</f>
        <v>10010113</v>
      </c>
      <c r="C17" s="1">
        <f>VLOOKUP($A17,主动技能升级!$J:$Q,主动技能升级!L$1,FALSE)</f>
        <v>10010114</v>
      </c>
      <c r="D17" s="1">
        <f>VLOOKUP($A17,主动技能升级!$J:$Q,主动技能升级!M$1,FALSE)</f>
        <v>60</v>
      </c>
      <c r="E17" s="1" t="str">
        <f>VLOOKUP($A17,主动技能升级!$J:$Q,主动技能升级!N$1,FALSE)</f>
        <v>[]</v>
      </c>
      <c r="F17" s="1">
        <f>VLOOKUP($A17,主动技能升级!$J:$Q,主动技能升级!O$1,FALSE)</f>
        <v>28300</v>
      </c>
      <c r="G17" s="1">
        <f>VLOOKUP($A17,主动技能升级!$J:$Q,主动技能升级!P$1,FALSE)</f>
        <v>0</v>
      </c>
      <c r="H17" s="1">
        <f>VLOOKUP($A17,主动技能升级!$J:$Q,主动技能升级!Q$1,FALSE)</f>
        <v>0</v>
      </c>
    </row>
    <row r="18" spans="1:8" x14ac:dyDescent="0.15">
      <c r="A18" s="1">
        <v>14</v>
      </c>
      <c r="B18" s="1">
        <f>VLOOKUP($A18,主动技能升级!$J:$Q,主动技能升级!K$1,FALSE)</f>
        <v>10010114</v>
      </c>
      <c r="C18" s="1">
        <f>VLOOKUP($A18,主动技能升级!$J:$Q,主动技能升级!L$1,FALSE)</f>
        <v>10010115</v>
      </c>
      <c r="D18" s="1">
        <f>VLOOKUP($A18,主动技能升级!$J:$Q,主动技能升级!M$1,FALSE)</f>
        <v>65</v>
      </c>
      <c r="E18" s="1" t="str">
        <f>VLOOKUP($A18,主动技能升级!$J:$Q,主动技能升级!N$1,FALSE)</f>
        <v>[]</v>
      </c>
      <c r="F18" s="1">
        <f>VLOOKUP($A18,主动技能升级!$J:$Q,主动技能升级!O$1,FALSE)</f>
        <v>40100</v>
      </c>
      <c r="G18" s="1">
        <f>VLOOKUP($A18,主动技能升级!$J:$Q,主动技能升级!P$1,FALSE)</f>
        <v>0</v>
      </c>
      <c r="H18" s="1">
        <f>VLOOKUP($A18,主动技能升级!$J:$Q,主动技能升级!Q$1,FALSE)</f>
        <v>0</v>
      </c>
    </row>
    <row r="19" spans="1:8" x14ac:dyDescent="0.15">
      <c r="A19" s="1">
        <v>15</v>
      </c>
      <c r="B19" s="1">
        <f>VLOOKUP($A19,主动技能升级!$J:$Q,主动技能升级!K$1,FALSE)</f>
        <v>10010115</v>
      </c>
      <c r="C19" s="1">
        <f>VLOOKUP($A19,主动技能升级!$J:$Q,主动技能升级!L$1,FALSE)</f>
        <v>10010116</v>
      </c>
      <c r="D19" s="1">
        <f>VLOOKUP($A19,主动技能升级!$J:$Q,主动技能升级!M$1,FALSE)</f>
        <v>70</v>
      </c>
      <c r="E19" s="1" t="str">
        <f>VLOOKUP($A19,主动技能升级!$J:$Q,主动技能升级!N$1,FALSE)</f>
        <v>[]</v>
      </c>
      <c r="F19" s="1">
        <f>VLOOKUP($A19,主动技能升级!$J:$Q,主动技能升级!O$1,FALSE)</f>
        <v>56700</v>
      </c>
      <c r="G19" s="1">
        <f>VLOOKUP($A19,主动技能升级!$J:$Q,主动技能升级!P$1,FALSE)</f>
        <v>0</v>
      </c>
      <c r="H19" s="1">
        <f>VLOOKUP($A19,主动技能升级!$J:$Q,主动技能升级!Q$1,FALSE)</f>
        <v>0</v>
      </c>
    </row>
    <row r="20" spans="1:8" x14ac:dyDescent="0.15">
      <c r="A20" s="1">
        <v>16</v>
      </c>
      <c r="B20" s="1">
        <f>VLOOKUP($A20,主动技能升级!$J:$Q,主动技能升级!K$1,FALSE)</f>
        <v>10010116</v>
      </c>
      <c r="C20" s="1">
        <f>VLOOKUP($A20,主动技能升级!$J:$Q,主动技能升级!L$1,FALSE)</f>
        <v>10010117</v>
      </c>
      <c r="D20" s="1">
        <f>VLOOKUP($A20,主动技能升级!$J:$Q,主动技能升级!M$1,FALSE)</f>
        <v>75</v>
      </c>
      <c r="E20" s="1" t="str">
        <f>VLOOKUP($A20,主动技能升级!$J:$Q,主动技能升级!N$1,FALSE)</f>
        <v>[]</v>
      </c>
      <c r="F20" s="1">
        <f>VLOOKUP($A20,主动技能升级!$J:$Q,主动技能升级!O$1,FALSE)</f>
        <v>80400</v>
      </c>
      <c r="G20" s="1">
        <f>VLOOKUP($A20,主动技能升级!$J:$Q,主动技能升级!P$1,FALSE)</f>
        <v>0</v>
      </c>
      <c r="H20" s="1">
        <f>VLOOKUP($A20,主动技能升级!$J:$Q,主动技能升级!Q$1,FALSE)</f>
        <v>0</v>
      </c>
    </row>
    <row r="21" spans="1:8" x14ac:dyDescent="0.15">
      <c r="A21" s="1">
        <v>17</v>
      </c>
      <c r="B21" s="1">
        <f>VLOOKUP($A21,主动技能升级!$J:$Q,主动技能升级!K$1,FALSE)</f>
        <v>10010117</v>
      </c>
      <c r="C21" s="1">
        <f>VLOOKUP($A21,主动技能升级!$J:$Q,主动技能升级!L$1,FALSE)</f>
        <v>10010118</v>
      </c>
      <c r="D21" s="1">
        <f>VLOOKUP($A21,主动技能升级!$J:$Q,主动技能升级!M$1,FALSE)</f>
        <v>80</v>
      </c>
      <c r="E21" s="1" t="str">
        <f>VLOOKUP($A21,主动技能升级!$J:$Q,主动技能升级!N$1,FALSE)</f>
        <v>[]</v>
      </c>
      <c r="F21" s="1">
        <f>VLOOKUP($A21,主动技能升级!$J:$Q,主动技能升级!O$1,FALSE)</f>
        <v>113800</v>
      </c>
      <c r="G21" s="1">
        <f>VLOOKUP($A21,主动技能升级!$J:$Q,主动技能升级!P$1,FALSE)</f>
        <v>0</v>
      </c>
      <c r="H21" s="1">
        <f>VLOOKUP($A21,主动技能升级!$J:$Q,主动技能升级!Q$1,FALSE)</f>
        <v>0</v>
      </c>
    </row>
    <row r="22" spans="1:8" x14ac:dyDescent="0.15">
      <c r="A22" s="1">
        <v>18</v>
      </c>
      <c r="B22" s="1">
        <f>VLOOKUP($A22,主动技能升级!$J:$Q,主动技能升级!K$1,FALSE)</f>
        <v>10010118</v>
      </c>
      <c r="C22" s="1">
        <f>VLOOKUP($A22,主动技能升级!$J:$Q,主动技能升级!L$1,FALSE)</f>
        <v>10010119</v>
      </c>
      <c r="D22" s="1">
        <f>VLOOKUP($A22,主动技能升级!$J:$Q,主动技能升级!M$1,FALSE)</f>
        <v>85</v>
      </c>
      <c r="E22" s="1" t="str">
        <f>VLOOKUP($A22,主动技能升级!$J:$Q,主动技能升级!N$1,FALSE)</f>
        <v>[]</v>
      </c>
      <c r="F22" s="1">
        <f>VLOOKUP($A22,主动技能升级!$J:$Q,主动技能升级!O$1,FALSE)</f>
        <v>161100</v>
      </c>
      <c r="G22" s="1">
        <f>VLOOKUP($A22,主动技能升级!$J:$Q,主动技能升级!P$1,FALSE)</f>
        <v>0</v>
      </c>
      <c r="H22" s="1">
        <f>VLOOKUP($A22,主动技能升级!$J:$Q,主动技能升级!Q$1,FALSE)</f>
        <v>0</v>
      </c>
    </row>
    <row r="23" spans="1:8" x14ac:dyDescent="0.15">
      <c r="A23" s="1">
        <v>19</v>
      </c>
      <c r="B23" s="1">
        <f>VLOOKUP($A23,主动技能升级!$J:$Q,主动技能升级!K$1,FALSE)</f>
        <v>10010119</v>
      </c>
      <c r="C23" s="1">
        <f>VLOOKUP($A23,主动技能升级!$J:$Q,主动技能升级!L$1,FALSE)</f>
        <v>10010120</v>
      </c>
      <c r="D23" s="1">
        <f>VLOOKUP($A23,主动技能升级!$J:$Q,主动技能升级!M$1,FALSE)</f>
        <v>90</v>
      </c>
      <c r="E23" s="1" t="str">
        <f>VLOOKUP($A23,主动技能升级!$J:$Q,主动技能升级!N$1,FALSE)</f>
        <v>[]</v>
      </c>
      <c r="F23" s="1">
        <f>VLOOKUP($A23,主动技能升级!$J:$Q,主动技能升级!O$1,FALSE)</f>
        <v>228100</v>
      </c>
      <c r="G23" s="1">
        <f>VLOOKUP($A23,主动技能升级!$J:$Q,主动技能升级!P$1,FALSE)</f>
        <v>0</v>
      </c>
      <c r="H23" s="1">
        <f>VLOOKUP($A23,主动技能升级!$J:$Q,主动技能升级!Q$1,FALSE)</f>
        <v>0</v>
      </c>
    </row>
    <row r="24" spans="1:8" x14ac:dyDescent="0.15">
      <c r="A24" s="1">
        <v>20</v>
      </c>
      <c r="B24" s="1">
        <f>VLOOKUP($A24,主动技能升级!$J:$Q,主动技能升级!K$1,FALSE)</f>
        <v>10010120</v>
      </c>
      <c r="C24" s="1">
        <f>VLOOKUP($A24,主动技能升级!$J:$Q,主动技能升级!L$1,FALSE)</f>
        <v>0</v>
      </c>
      <c r="D24" s="1">
        <f>VLOOKUP($A24,主动技能升级!$J:$Q,主动技能升级!M$1,FALSE)</f>
        <v>100</v>
      </c>
      <c r="E24" s="1" t="str">
        <f>VLOOKUP($A24,主动技能升级!$J:$Q,主动技能升级!N$1,FALSE)</f>
        <v>[]</v>
      </c>
      <c r="F24" s="1">
        <f>VLOOKUP($A24,主动技能升级!$J:$Q,主动技能升级!O$1,FALSE)</f>
        <v>780200</v>
      </c>
      <c r="G24" s="1">
        <f>VLOOKUP($A24,主动技能升级!$J:$Q,主动技能升级!P$1,FALSE)</f>
        <v>0</v>
      </c>
      <c r="H24" s="1">
        <f>VLOOKUP($A24,主动技能升级!$J:$Q,主动技能升级!Q$1,FALSE)</f>
        <v>0</v>
      </c>
    </row>
    <row r="25" spans="1:8" x14ac:dyDescent="0.15">
      <c r="A25" s="1">
        <v>21</v>
      </c>
      <c r="B25" s="1">
        <f>VLOOKUP($A25,主动技能升级!$J:$Q,主动技能升级!K$1,FALSE)</f>
        <v>10010201</v>
      </c>
      <c r="C25" s="1">
        <f>VLOOKUP($A25,主动技能升级!$J:$Q,主动技能升级!L$1,FALSE)</f>
        <v>10010202</v>
      </c>
      <c r="D25" s="1">
        <f>VLOOKUP($A25,主动技能升级!$J:$Q,主动技能升级!M$1,FALSE)</f>
        <v>2</v>
      </c>
      <c r="E25" s="1" t="str">
        <f>VLOOKUP($A25,主动技能升级!$J:$Q,主动技能升级!N$1,FALSE)</f>
        <v>[]</v>
      </c>
      <c r="F25" s="1">
        <f>VLOOKUP($A25,主动技能升级!$J:$Q,主动技能升级!O$1,FALSE)</f>
        <v>500</v>
      </c>
      <c r="G25" s="1">
        <f>VLOOKUP($A25,主动技能升级!$J:$Q,主动技能升级!P$1,FALSE)</f>
        <v>0</v>
      </c>
      <c r="H25" s="1">
        <f>VLOOKUP($A25,主动技能升级!$J:$Q,主动技能升级!Q$1,FALSE)</f>
        <v>0</v>
      </c>
    </row>
    <row r="26" spans="1:8" x14ac:dyDescent="0.15">
      <c r="A26" s="1">
        <v>22</v>
      </c>
      <c r="B26" s="1">
        <f>VLOOKUP($A26,主动技能升级!$J:$Q,主动技能升级!K$1,FALSE)</f>
        <v>10010202</v>
      </c>
      <c r="C26" s="1">
        <f>VLOOKUP($A26,主动技能升级!$J:$Q,主动技能升级!L$1,FALSE)</f>
        <v>10010203</v>
      </c>
      <c r="D26" s="1">
        <f>VLOOKUP($A26,主动技能升级!$J:$Q,主动技能升级!M$1,FALSE)</f>
        <v>5</v>
      </c>
      <c r="E26" s="1" t="str">
        <f>VLOOKUP($A26,主动技能升级!$J:$Q,主动技能升级!N$1,FALSE)</f>
        <v>[]</v>
      </c>
      <c r="F26" s="1">
        <f>VLOOKUP($A26,主动技能升级!$J:$Q,主动技能升级!O$1,FALSE)</f>
        <v>600</v>
      </c>
      <c r="G26" s="1">
        <f>VLOOKUP($A26,主动技能升级!$J:$Q,主动技能升级!P$1,FALSE)</f>
        <v>0</v>
      </c>
      <c r="H26" s="1">
        <f>VLOOKUP($A26,主动技能升级!$J:$Q,主动技能升级!Q$1,FALSE)</f>
        <v>0</v>
      </c>
    </row>
    <row r="27" spans="1:8" x14ac:dyDescent="0.15">
      <c r="A27" s="1">
        <v>23</v>
      </c>
      <c r="B27" s="1">
        <f>VLOOKUP($A27,主动技能升级!$J:$Q,主动技能升级!K$1,FALSE)</f>
        <v>10010203</v>
      </c>
      <c r="C27" s="1">
        <f>VLOOKUP($A27,主动技能升级!$J:$Q,主动技能升级!L$1,FALSE)</f>
        <v>10010204</v>
      </c>
      <c r="D27" s="1">
        <f>VLOOKUP($A27,主动技能升级!$J:$Q,主动技能升级!M$1,FALSE)</f>
        <v>10</v>
      </c>
      <c r="E27" s="1" t="str">
        <f>VLOOKUP($A27,主动技能升级!$J:$Q,主动技能升级!N$1,FALSE)</f>
        <v>[]</v>
      </c>
      <c r="F27" s="1">
        <f>VLOOKUP($A27,主动技能升级!$J:$Q,主动技能升级!O$1,FALSE)</f>
        <v>800</v>
      </c>
      <c r="G27" s="1">
        <f>VLOOKUP($A27,主动技能升级!$J:$Q,主动技能升级!P$1,FALSE)</f>
        <v>0</v>
      </c>
      <c r="H27" s="1">
        <f>VLOOKUP($A27,主动技能升级!$J:$Q,主动技能升级!Q$1,FALSE)</f>
        <v>0</v>
      </c>
    </row>
    <row r="28" spans="1:8" x14ac:dyDescent="0.15">
      <c r="A28" s="1">
        <v>24</v>
      </c>
      <c r="B28" s="1">
        <f>VLOOKUP($A28,主动技能升级!$J:$Q,主动技能升级!K$1,FALSE)</f>
        <v>10010204</v>
      </c>
      <c r="C28" s="1">
        <f>VLOOKUP($A28,主动技能升级!$J:$Q,主动技能升级!L$1,FALSE)</f>
        <v>10010205</v>
      </c>
      <c r="D28" s="1">
        <f>VLOOKUP($A28,主动技能升级!$J:$Q,主动技能升级!M$1,FALSE)</f>
        <v>15</v>
      </c>
      <c r="E28" s="1" t="str">
        <f>VLOOKUP($A28,主动技能升级!$J:$Q,主动技能升级!N$1,FALSE)</f>
        <v>[]</v>
      </c>
      <c r="F28" s="1">
        <f>VLOOKUP($A28,主动技能升级!$J:$Q,主动技能升级!O$1,FALSE)</f>
        <v>1200</v>
      </c>
      <c r="G28" s="1">
        <f>VLOOKUP($A28,主动技能升级!$J:$Q,主动技能升级!P$1,FALSE)</f>
        <v>0</v>
      </c>
      <c r="H28" s="1">
        <f>VLOOKUP($A28,主动技能升级!$J:$Q,主动技能升级!Q$1,FALSE)</f>
        <v>0</v>
      </c>
    </row>
    <row r="29" spans="1:8" x14ac:dyDescent="0.15">
      <c r="A29" s="1">
        <v>25</v>
      </c>
      <c r="B29" s="1">
        <f>VLOOKUP($A29,主动技能升级!$J:$Q,主动技能升级!K$1,FALSE)</f>
        <v>10010205</v>
      </c>
      <c r="C29" s="1">
        <f>VLOOKUP($A29,主动技能升级!$J:$Q,主动技能升级!L$1,FALSE)</f>
        <v>10010206</v>
      </c>
      <c r="D29" s="1">
        <f>VLOOKUP($A29,主动技能升级!$J:$Q,主动技能升级!M$1,FALSE)</f>
        <v>20</v>
      </c>
      <c r="E29" s="1" t="str">
        <f>VLOOKUP($A29,主动技能升级!$J:$Q,主动技能升级!N$1,FALSE)</f>
        <v>[]</v>
      </c>
      <c r="F29" s="1">
        <f>VLOOKUP($A29,主动技能升级!$J:$Q,主动技能升级!O$1,FALSE)</f>
        <v>1700</v>
      </c>
      <c r="G29" s="1">
        <f>VLOOKUP($A29,主动技能升级!$J:$Q,主动技能升级!P$1,FALSE)</f>
        <v>0</v>
      </c>
      <c r="H29" s="1">
        <f>VLOOKUP($A29,主动技能升级!$J:$Q,主动技能升级!Q$1,FALSE)</f>
        <v>0</v>
      </c>
    </row>
    <row r="30" spans="1:8" x14ac:dyDescent="0.15">
      <c r="A30" s="1">
        <v>26</v>
      </c>
      <c r="B30" s="1">
        <f>VLOOKUP($A30,主动技能升级!$J:$Q,主动技能升级!K$1,FALSE)</f>
        <v>10010206</v>
      </c>
      <c r="C30" s="1">
        <f>VLOOKUP($A30,主动技能升级!$J:$Q,主动技能升级!L$1,FALSE)</f>
        <v>10010207</v>
      </c>
      <c r="D30" s="1">
        <f>VLOOKUP($A30,主动技能升级!$J:$Q,主动技能升级!M$1,FALSE)</f>
        <v>25</v>
      </c>
      <c r="E30" s="1" t="str">
        <f>VLOOKUP($A30,主动技能升级!$J:$Q,主动技能升级!N$1,FALSE)</f>
        <v>[]</v>
      </c>
      <c r="F30" s="1">
        <f>VLOOKUP($A30,主动技能升级!$J:$Q,主动技能升级!O$1,FALSE)</f>
        <v>2400</v>
      </c>
      <c r="G30" s="1">
        <f>VLOOKUP($A30,主动技能升级!$J:$Q,主动技能升级!P$1,FALSE)</f>
        <v>0</v>
      </c>
      <c r="H30" s="1">
        <f>VLOOKUP($A30,主动技能升级!$J:$Q,主动技能升级!Q$1,FALSE)</f>
        <v>0</v>
      </c>
    </row>
    <row r="31" spans="1:8" x14ac:dyDescent="0.15">
      <c r="A31" s="1">
        <v>27</v>
      </c>
      <c r="B31" s="1">
        <f>VLOOKUP($A31,主动技能升级!$J:$Q,主动技能升级!K$1,FALSE)</f>
        <v>10010207</v>
      </c>
      <c r="C31" s="1">
        <f>VLOOKUP($A31,主动技能升级!$J:$Q,主动技能升级!L$1,FALSE)</f>
        <v>10010208</v>
      </c>
      <c r="D31" s="1">
        <f>VLOOKUP($A31,主动技能升级!$J:$Q,主动技能升级!M$1,FALSE)</f>
        <v>30</v>
      </c>
      <c r="E31" s="1" t="str">
        <f>VLOOKUP($A31,主动技能升级!$J:$Q,主动技能升级!N$1,FALSE)</f>
        <v>[]</v>
      </c>
      <c r="F31" s="1">
        <f>VLOOKUP($A31,主动技能升级!$J:$Q,主动技能升级!O$1,FALSE)</f>
        <v>3500</v>
      </c>
      <c r="G31" s="1">
        <f>VLOOKUP($A31,主动技能升级!$J:$Q,主动技能升级!P$1,FALSE)</f>
        <v>0</v>
      </c>
      <c r="H31" s="1">
        <f>VLOOKUP($A31,主动技能升级!$J:$Q,主动技能升级!Q$1,FALSE)</f>
        <v>0</v>
      </c>
    </row>
    <row r="32" spans="1:8" x14ac:dyDescent="0.15">
      <c r="A32" s="1">
        <v>28</v>
      </c>
      <c r="B32" s="1">
        <f>VLOOKUP($A32,主动技能升级!$J:$Q,主动技能升级!K$1,FALSE)</f>
        <v>10010208</v>
      </c>
      <c r="C32" s="1">
        <f>VLOOKUP($A32,主动技能升级!$J:$Q,主动技能升级!L$1,FALSE)</f>
        <v>10010209</v>
      </c>
      <c r="D32" s="1">
        <f>VLOOKUP($A32,主动技能升级!$J:$Q,主动技能升级!M$1,FALSE)</f>
        <v>35</v>
      </c>
      <c r="E32" s="1" t="str">
        <f>VLOOKUP($A32,主动技能升级!$J:$Q,主动技能升级!N$1,FALSE)</f>
        <v>[]</v>
      </c>
      <c r="F32" s="1">
        <f>VLOOKUP($A32,主动技能升级!$J:$Q,主动技能升级!O$1,FALSE)</f>
        <v>4900</v>
      </c>
      <c r="G32" s="1">
        <f>VLOOKUP($A32,主动技能升级!$J:$Q,主动技能升级!P$1,FALSE)</f>
        <v>0</v>
      </c>
      <c r="H32" s="1">
        <f>VLOOKUP($A32,主动技能升级!$J:$Q,主动技能升级!Q$1,FALSE)</f>
        <v>0</v>
      </c>
    </row>
    <row r="33" spans="1:8" x14ac:dyDescent="0.15">
      <c r="A33" s="1">
        <v>29</v>
      </c>
      <c r="B33" s="1">
        <f>VLOOKUP($A33,主动技能升级!$J:$Q,主动技能升级!K$1,FALSE)</f>
        <v>10010209</v>
      </c>
      <c r="C33" s="1">
        <f>VLOOKUP($A33,主动技能升级!$J:$Q,主动技能升级!L$1,FALSE)</f>
        <v>10010210</v>
      </c>
      <c r="D33" s="1">
        <f>VLOOKUP($A33,主动技能升级!$J:$Q,主动技能升级!M$1,FALSE)</f>
        <v>40</v>
      </c>
      <c r="E33" s="1" t="str">
        <f>VLOOKUP($A33,主动技能升级!$J:$Q,主动技能升级!N$1,FALSE)</f>
        <v>[]</v>
      </c>
      <c r="F33" s="1">
        <f>VLOOKUP($A33,主动技能升级!$J:$Q,主动技能升级!O$1,FALSE)</f>
        <v>7000</v>
      </c>
      <c r="G33" s="1">
        <f>VLOOKUP($A33,主动技能升级!$J:$Q,主动技能升级!P$1,FALSE)</f>
        <v>0</v>
      </c>
      <c r="H33" s="1">
        <f>VLOOKUP($A33,主动技能升级!$J:$Q,主动技能升级!Q$1,FALSE)</f>
        <v>0</v>
      </c>
    </row>
    <row r="34" spans="1:8" x14ac:dyDescent="0.15">
      <c r="A34" s="1">
        <v>30</v>
      </c>
      <c r="B34" s="1">
        <f>VLOOKUP($A34,主动技能升级!$J:$Q,主动技能升级!K$1,FALSE)</f>
        <v>10010210</v>
      </c>
      <c r="C34" s="1">
        <f>VLOOKUP($A34,主动技能升级!$J:$Q,主动技能升级!L$1,FALSE)</f>
        <v>10010211</v>
      </c>
      <c r="D34" s="1">
        <f>VLOOKUP($A34,主动技能升级!$J:$Q,主动技能升级!M$1,FALSE)</f>
        <v>45</v>
      </c>
      <c r="E34" s="1" t="str">
        <f>VLOOKUP($A34,主动技能升级!$J:$Q,主动技能升级!N$1,FALSE)</f>
        <v>[]</v>
      </c>
      <c r="F34" s="1">
        <f>VLOOKUP($A34,主动技能升级!$J:$Q,主动技能升级!O$1,FALSE)</f>
        <v>9900</v>
      </c>
      <c r="G34" s="1">
        <f>VLOOKUP($A34,主动技能升级!$J:$Q,主动技能升级!P$1,FALSE)</f>
        <v>0</v>
      </c>
      <c r="H34" s="1">
        <f>VLOOKUP($A34,主动技能升级!$J:$Q,主动技能升级!Q$1,FALSE)</f>
        <v>0</v>
      </c>
    </row>
    <row r="35" spans="1:8" x14ac:dyDescent="0.15">
      <c r="A35" s="1">
        <v>31</v>
      </c>
      <c r="B35" s="1">
        <f>VLOOKUP($A35,主动技能升级!$J:$Q,主动技能升级!K$1,FALSE)</f>
        <v>10010211</v>
      </c>
      <c r="C35" s="1">
        <f>VLOOKUP($A35,主动技能升级!$J:$Q,主动技能升级!L$1,FALSE)</f>
        <v>10010212</v>
      </c>
      <c r="D35" s="1">
        <f>VLOOKUP($A35,主动技能升级!$J:$Q,主动技能升级!M$1,FALSE)</f>
        <v>50</v>
      </c>
      <c r="E35" s="1" t="str">
        <f>VLOOKUP($A35,主动技能升级!$J:$Q,主动技能升级!N$1,FALSE)</f>
        <v>[]</v>
      </c>
      <c r="F35" s="1">
        <f>VLOOKUP($A35,主动技能升级!$J:$Q,主动技能升级!O$1,FALSE)</f>
        <v>14100</v>
      </c>
      <c r="G35" s="1">
        <f>VLOOKUP($A35,主动技能升级!$J:$Q,主动技能升级!P$1,FALSE)</f>
        <v>0</v>
      </c>
      <c r="H35" s="1">
        <f>VLOOKUP($A35,主动技能升级!$J:$Q,主动技能升级!Q$1,FALSE)</f>
        <v>0</v>
      </c>
    </row>
    <row r="36" spans="1:8" x14ac:dyDescent="0.15">
      <c r="A36" s="1">
        <v>32</v>
      </c>
      <c r="B36" s="1">
        <f>VLOOKUP($A36,主动技能升级!$J:$Q,主动技能升级!K$1,FALSE)</f>
        <v>10010212</v>
      </c>
      <c r="C36" s="1">
        <f>VLOOKUP($A36,主动技能升级!$J:$Q,主动技能升级!L$1,FALSE)</f>
        <v>10010213</v>
      </c>
      <c r="D36" s="1">
        <f>VLOOKUP($A36,主动技能升级!$J:$Q,主动技能升级!M$1,FALSE)</f>
        <v>55</v>
      </c>
      <c r="E36" s="1" t="str">
        <f>VLOOKUP($A36,主动技能升级!$J:$Q,主动技能升级!N$1,FALSE)</f>
        <v>[]</v>
      </c>
      <c r="F36" s="1">
        <f>VLOOKUP($A36,主动技能升级!$J:$Q,主动技能升级!O$1,FALSE)</f>
        <v>20000</v>
      </c>
      <c r="G36" s="1">
        <f>VLOOKUP($A36,主动技能升级!$J:$Q,主动技能升级!P$1,FALSE)</f>
        <v>0</v>
      </c>
      <c r="H36" s="1">
        <f>VLOOKUP($A36,主动技能升级!$J:$Q,主动技能升级!Q$1,FALSE)</f>
        <v>0</v>
      </c>
    </row>
    <row r="37" spans="1:8" x14ac:dyDescent="0.15">
      <c r="A37" s="1">
        <v>33</v>
      </c>
      <c r="B37" s="1">
        <f>VLOOKUP($A37,主动技能升级!$J:$Q,主动技能升级!K$1,FALSE)</f>
        <v>10010213</v>
      </c>
      <c r="C37" s="1">
        <f>VLOOKUP($A37,主动技能升级!$J:$Q,主动技能升级!L$1,FALSE)</f>
        <v>10010214</v>
      </c>
      <c r="D37" s="1">
        <f>VLOOKUP($A37,主动技能升级!$J:$Q,主动技能升级!M$1,FALSE)</f>
        <v>60</v>
      </c>
      <c r="E37" s="1" t="str">
        <f>VLOOKUP($A37,主动技能升级!$J:$Q,主动技能升级!N$1,FALSE)</f>
        <v>[]</v>
      </c>
      <c r="F37" s="1">
        <f>VLOOKUP($A37,主动技能升级!$J:$Q,主动技能升级!O$1,FALSE)</f>
        <v>28300</v>
      </c>
      <c r="G37" s="1">
        <f>VLOOKUP($A37,主动技能升级!$J:$Q,主动技能升级!P$1,FALSE)</f>
        <v>0</v>
      </c>
      <c r="H37" s="1">
        <f>VLOOKUP($A37,主动技能升级!$J:$Q,主动技能升级!Q$1,FALSE)</f>
        <v>0</v>
      </c>
    </row>
    <row r="38" spans="1:8" x14ac:dyDescent="0.15">
      <c r="A38" s="1">
        <v>34</v>
      </c>
      <c r="B38" s="1">
        <f>VLOOKUP($A38,主动技能升级!$J:$Q,主动技能升级!K$1,FALSE)</f>
        <v>10010214</v>
      </c>
      <c r="C38" s="1">
        <f>VLOOKUP($A38,主动技能升级!$J:$Q,主动技能升级!L$1,FALSE)</f>
        <v>10010215</v>
      </c>
      <c r="D38" s="1">
        <f>VLOOKUP($A38,主动技能升级!$J:$Q,主动技能升级!M$1,FALSE)</f>
        <v>65</v>
      </c>
      <c r="E38" s="1" t="str">
        <f>VLOOKUP($A38,主动技能升级!$J:$Q,主动技能升级!N$1,FALSE)</f>
        <v>[]</v>
      </c>
      <c r="F38" s="1">
        <f>VLOOKUP($A38,主动技能升级!$J:$Q,主动技能升级!O$1,FALSE)</f>
        <v>40100</v>
      </c>
      <c r="G38" s="1">
        <f>VLOOKUP($A38,主动技能升级!$J:$Q,主动技能升级!P$1,FALSE)</f>
        <v>0</v>
      </c>
      <c r="H38" s="1">
        <f>VLOOKUP($A38,主动技能升级!$J:$Q,主动技能升级!Q$1,FALSE)</f>
        <v>0</v>
      </c>
    </row>
    <row r="39" spans="1:8" x14ac:dyDescent="0.15">
      <c r="A39" s="1">
        <v>35</v>
      </c>
      <c r="B39" s="1">
        <f>VLOOKUP($A39,主动技能升级!$J:$Q,主动技能升级!K$1,FALSE)</f>
        <v>10010215</v>
      </c>
      <c r="C39" s="1">
        <f>VLOOKUP($A39,主动技能升级!$J:$Q,主动技能升级!L$1,FALSE)</f>
        <v>10010216</v>
      </c>
      <c r="D39" s="1">
        <f>VLOOKUP($A39,主动技能升级!$J:$Q,主动技能升级!M$1,FALSE)</f>
        <v>70</v>
      </c>
      <c r="E39" s="1" t="str">
        <f>VLOOKUP($A39,主动技能升级!$J:$Q,主动技能升级!N$1,FALSE)</f>
        <v>[]</v>
      </c>
      <c r="F39" s="1">
        <f>VLOOKUP($A39,主动技能升级!$J:$Q,主动技能升级!O$1,FALSE)</f>
        <v>56700</v>
      </c>
      <c r="G39" s="1">
        <f>VLOOKUP($A39,主动技能升级!$J:$Q,主动技能升级!P$1,FALSE)</f>
        <v>0</v>
      </c>
      <c r="H39" s="1">
        <f>VLOOKUP($A39,主动技能升级!$J:$Q,主动技能升级!Q$1,FALSE)</f>
        <v>0</v>
      </c>
    </row>
    <row r="40" spans="1:8" x14ac:dyDescent="0.15">
      <c r="A40" s="1">
        <v>36</v>
      </c>
      <c r="B40" s="1">
        <f>VLOOKUP($A40,主动技能升级!$J:$Q,主动技能升级!K$1,FALSE)</f>
        <v>10010216</v>
      </c>
      <c r="C40" s="1">
        <f>VLOOKUP($A40,主动技能升级!$J:$Q,主动技能升级!L$1,FALSE)</f>
        <v>10010217</v>
      </c>
      <c r="D40" s="1">
        <f>VLOOKUP($A40,主动技能升级!$J:$Q,主动技能升级!M$1,FALSE)</f>
        <v>75</v>
      </c>
      <c r="E40" s="1" t="str">
        <f>VLOOKUP($A40,主动技能升级!$J:$Q,主动技能升级!N$1,FALSE)</f>
        <v>[]</v>
      </c>
      <c r="F40" s="1">
        <f>VLOOKUP($A40,主动技能升级!$J:$Q,主动技能升级!O$1,FALSE)</f>
        <v>80400</v>
      </c>
      <c r="G40" s="1">
        <f>VLOOKUP($A40,主动技能升级!$J:$Q,主动技能升级!P$1,FALSE)</f>
        <v>0</v>
      </c>
      <c r="H40" s="1">
        <f>VLOOKUP($A40,主动技能升级!$J:$Q,主动技能升级!Q$1,FALSE)</f>
        <v>0</v>
      </c>
    </row>
    <row r="41" spans="1:8" x14ac:dyDescent="0.15">
      <c r="A41" s="1">
        <v>37</v>
      </c>
      <c r="B41" s="1">
        <f>VLOOKUP($A41,主动技能升级!$J:$Q,主动技能升级!K$1,FALSE)</f>
        <v>10010217</v>
      </c>
      <c r="C41" s="1">
        <f>VLOOKUP($A41,主动技能升级!$J:$Q,主动技能升级!L$1,FALSE)</f>
        <v>10010218</v>
      </c>
      <c r="D41" s="1">
        <f>VLOOKUP($A41,主动技能升级!$J:$Q,主动技能升级!M$1,FALSE)</f>
        <v>80</v>
      </c>
      <c r="E41" s="1" t="str">
        <f>VLOOKUP($A41,主动技能升级!$J:$Q,主动技能升级!N$1,FALSE)</f>
        <v>[]</v>
      </c>
      <c r="F41" s="1">
        <f>VLOOKUP($A41,主动技能升级!$J:$Q,主动技能升级!O$1,FALSE)</f>
        <v>113800</v>
      </c>
      <c r="G41" s="1">
        <f>VLOOKUP($A41,主动技能升级!$J:$Q,主动技能升级!P$1,FALSE)</f>
        <v>0</v>
      </c>
      <c r="H41" s="1">
        <f>VLOOKUP($A41,主动技能升级!$J:$Q,主动技能升级!Q$1,FALSE)</f>
        <v>0</v>
      </c>
    </row>
    <row r="42" spans="1:8" x14ac:dyDescent="0.15">
      <c r="A42" s="1">
        <v>38</v>
      </c>
      <c r="B42" s="1">
        <f>VLOOKUP($A42,主动技能升级!$J:$Q,主动技能升级!K$1,FALSE)</f>
        <v>10010218</v>
      </c>
      <c r="C42" s="1">
        <f>VLOOKUP($A42,主动技能升级!$J:$Q,主动技能升级!L$1,FALSE)</f>
        <v>10010219</v>
      </c>
      <c r="D42" s="1">
        <f>VLOOKUP($A42,主动技能升级!$J:$Q,主动技能升级!M$1,FALSE)</f>
        <v>85</v>
      </c>
      <c r="E42" s="1" t="str">
        <f>VLOOKUP($A42,主动技能升级!$J:$Q,主动技能升级!N$1,FALSE)</f>
        <v>[]</v>
      </c>
      <c r="F42" s="1">
        <f>VLOOKUP($A42,主动技能升级!$J:$Q,主动技能升级!O$1,FALSE)</f>
        <v>161100</v>
      </c>
      <c r="G42" s="1">
        <f>VLOOKUP($A42,主动技能升级!$J:$Q,主动技能升级!P$1,FALSE)</f>
        <v>0</v>
      </c>
      <c r="H42" s="1">
        <f>VLOOKUP($A42,主动技能升级!$J:$Q,主动技能升级!Q$1,FALSE)</f>
        <v>0</v>
      </c>
    </row>
    <row r="43" spans="1:8" x14ac:dyDescent="0.15">
      <c r="A43" s="1">
        <v>39</v>
      </c>
      <c r="B43" s="1">
        <f>VLOOKUP($A43,主动技能升级!$J:$Q,主动技能升级!K$1,FALSE)</f>
        <v>10010219</v>
      </c>
      <c r="C43" s="1">
        <f>VLOOKUP($A43,主动技能升级!$J:$Q,主动技能升级!L$1,FALSE)</f>
        <v>10010220</v>
      </c>
      <c r="D43" s="1">
        <f>VLOOKUP($A43,主动技能升级!$J:$Q,主动技能升级!M$1,FALSE)</f>
        <v>90</v>
      </c>
      <c r="E43" s="1" t="str">
        <f>VLOOKUP($A43,主动技能升级!$J:$Q,主动技能升级!N$1,FALSE)</f>
        <v>[]</v>
      </c>
      <c r="F43" s="1">
        <f>VLOOKUP($A43,主动技能升级!$J:$Q,主动技能升级!O$1,FALSE)</f>
        <v>228100</v>
      </c>
      <c r="G43" s="1">
        <f>VLOOKUP($A43,主动技能升级!$J:$Q,主动技能升级!P$1,FALSE)</f>
        <v>0</v>
      </c>
      <c r="H43" s="1">
        <f>VLOOKUP($A43,主动技能升级!$J:$Q,主动技能升级!Q$1,FALSE)</f>
        <v>0</v>
      </c>
    </row>
    <row r="44" spans="1:8" x14ac:dyDescent="0.15">
      <c r="A44" s="1">
        <v>40</v>
      </c>
      <c r="B44" s="1">
        <f>VLOOKUP($A44,主动技能升级!$J:$Q,主动技能升级!K$1,FALSE)</f>
        <v>10010220</v>
      </c>
      <c r="C44" s="1">
        <f>VLOOKUP($A44,主动技能升级!$J:$Q,主动技能升级!L$1,FALSE)</f>
        <v>0</v>
      </c>
      <c r="D44" s="1">
        <f>VLOOKUP($A44,主动技能升级!$J:$Q,主动技能升级!M$1,FALSE)</f>
        <v>100</v>
      </c>
      <c r="E44" s="1" t="str">
        <f>VLOOKUP($A44,主动技能升级!$J:$Q,主动技能升级!N$1,FALSE)</f>
        <v>[]</v>
      </c>
      <c r="F44" s="1">
        <f>VLOOKUP($A44,主动技能升级!$J:$Q,主动技能升级!O$1,FALSE)</f>
        <v>780200</v>
      </c>
      <c r="G44" s="1">
        <f>VLOOKUP($A44,主动技能升级!$J:$Q,主动技能升级!P$1,FALSE)</f>
        <v>0</v>
      </c>
      <c r="H44" s="1">
        <f>VLOOKUP($A44,主动技能升级!$J:$Q,主动技能升级!Q$1,FALSE)</f>
        <v>0</v>
      </c>
    </row>
    <row r="45" spans="1:8" x14ac:dyDescent="0.15">
      <c r="A45" s="1">
        <v>41</v>
      </c>
      <c r="B45" s="1">
        <f>VLOOKUP($A45,主动技能升级!$J:$Q,主动技能升级!K$1,FALSE)</f>
        <v>10010301</v>
      </c>
      <c r="C45" s="1">
        <f>VLOOKUP($A45,主动技能升级!$J:$Q,主动技能升级!L$1,FALSE)</f>
        <v>10010302</v>
      </c>
      <c r="D45" s="1">
        <f>VLOOKUP($A45,主动技能升级!$J:$Q,主动技能升级!M$1,FALSE)</f>
        <v>2</v>
      </c>
      <c r="E45" s="1" t="str">
        <f>VLOOKUP($A45,主动技能升级!$J:$Q,主动技能升级!N$1,FALSE)</f>
        <v>[]</v>
      </c>
      <c r="F45" s="1">
        <f>VLOOKUP($A45,主动技能升级!$J:$Q,主动技能升级!O$1,FALSE)</f>
        <v>500</v>
      </c>
      <c r="G45" s="1">
        <f>VLOOKUP($A45,主动技能升级!$J:$Q,主动技能升级!P$1,FALSE)</f>
        <v>0</v>
      </c>
      <c r="H45" s="1">
        <f>VLOOKUP($A45,主动技能升级!$J:$Q,主动技能升级!Q$1,FALSE)</f>
        <v>0</v>
      </c>
    </row>
    <row r="46" spans="1:8" x14ac:dyDescent="0.15">
      <c r="A46" s="1">
        <v>42</v>
      </c>
      <c r="B46" s="1">
        <f>VLOOKUP($A46,主动技能升级!$J:$Q,主动技能升级!K$1,FALSE)</f>
        <v>10010302</v>
      </c>
      <c r="C46" s="1">
        <f>VLOOKUP($A46,主动技能升级!$J:$Q,主动技能升级!L$1,FALSE)</f>
        <v>10010303</v>
      </c>
      <c r="D46" s="1">
        <f>VLOOKUP($A46,主动技能升级!$J:$Q,主动技能升级!M$1,FALSE)</f>
        <v>5</v>
      </c>
      <c r="E46" s="1" t="str">
        <f>VLOOKUP($A46,主动技能升级!$J:$Q,主动技能升级!N$1,FALSE)</f>
        <v>[]</v>
      </c>
      <c r="F46" s="1">
        <f>VLOOKUP($A46,主动技能升级!$J:$Q,主动技能升级!O$1,FALSE)</f>
        <v>600</v>
      </c>
      <c r="G46" s="1">
        <f>VLOOKUP($A46,主动技能升级!$J:$Q,主动技能升级!P$1,FALSE)</f>
        <v>0</v>
      </c>
      <c r="H46" s="1">
        <f>VLOOKUP($A46,主动技能升级!$J:$Q,主动技能升级!Q$1,FALSE)</f>
        <v>0</v>
      </c>
    </row>
    <row r="47" spans="1:8" x14ac:dyDescent="0.15">
      <c r="A47" s="1">
        <v>43</v>
      </c>
      <c r="B47" s="1">
        <f>VLOOKUP($A47,主动技能升级!$J:$Q,主动技能升级!K$1,FALSE)</f>
        <v>10010303</v>
      </c>
      <c r="C47" s="1">
        <f>VLOOKUP($A47,主动技能升级!$J:$Q,主动技能升级!L$1,FALSE)</f>
        <v>10010304</v>
      </c>
      <c r="D47" s="1">
        <f>VLOOKUP($A47,主动技能升级!$J:$Q,主动技能升级!M$1,FALSE)</f>
        <v>10</v>
      </c>
      <c r="E47" s="1" t="str">
        <f>VLOOKUP($A47,主动技能升级!$J:$Q,主动技能升级!N$1,FALSE)</f>
        <v>[]</v>
      </c>
      <c r="F47" s="1">
        <f>VLOOKUP($A47,主动技能升级!$J:$Q,主动技能升级!O$1,FALSE)</f>
        <v>800</v>
      </c>
      <c r="G47" s="1">
        <f>VLOOKUP($A47,主动技能升级!$J:$Q,主动技能升级!P$1,FALSE)</f>
        <v>0</v>
      </c>
      <c r="H47" s="1">
        <f>VLOOKUP($A47,主动技能升级!$J:$Q,主动技能升级!Q$1,FALSE)</f>
        <v>0</v>
      </c>
    </row>
    <row r="48" spans="1:8" x14ac:dyDescent="0.15">
      <c r="A48" s="1">
        <v>44</v>
      </c>
      <c r="B48" s="1">
        <f>VLOOKUP($A48,主动技能升级!$J:$Q,主动技能升级!K$1,FALSE)</f>
        <v>10010304</v>
      </c>
      <c r="C48" s="1">
        <f>VLOOKUP($A48,主动技能升级!$J:$Q,主动技能升级!L$1,FALSE)</f>
        <v>10010305</v>
      </c>
      <c r="D48" s="1">
        <f>VLOOKUP($A48,主动技能升级!$J:$Q,主动技能升级!M$1,FALSE)</f>
        <v>15</v>
      </c>
      <c r="E48" s="1" t="str">
        <f>VLOOKUP($A48,主动技能升级!$J:$Q,主动技能升级!N$1,FALSE)</f>
        <v>[]</v>
      </c>
      <c r="F48" s="1">
        <f>VLOOKUP($A48,主动技能升级!$J:$Q,主动技能升级!O$1,FALSE)</f>
        <v>1200</v>
      </c>
      <c r="G48" s="1">
        <f>VLOOKUP($A48,主动技能升级!$J:$Q,主动技能升级!P$1,FALSE)</f>
        <v>0</v>
      </c>
      <c r="H48" s="1">
        <f>VLOOKUP($A48,主动技能升级!$J:$Q,主动技能升级!Q$1,FALSE)</f>
        <v>0</v>
      </c>
    </row>
    <row r="49" spans="1:8" x14ac:dyDescent="0.15">
      <c r="A49" s="1">
        <v>45</v>
      </c>
      <c r="B49" s="1">
        <f>VLOOKUP($A49,主动技能升级!$J:$Q,主动技能升级!K$1,FALSE)</f>
        <v>10010305</v>
      </c>
      <c r="C49" s="1">
        <f>VLOOKUP($A49,主动技能升级!$J:$Q,主动技能升级!L$1,FALSE)</f>
        <v>10010306</v>
      </c>
      <c r="D49" s="1">
        <f>VLOOKUP($A49,主动技能升级!$J:$Q,主动技能升级!M$1,FALSE)</f>
        <v>20</v>
      </c>
      <c r="E49" s="1" t="str">
        <f>VLOOKUP($A49,主动技能升级!$J:$Q,主动技能升级!N$1,FALSE)</f>
        <v>[]</v>
      </c>
      <c r="F49" s="1">
        <f>VLOOKUP($A49,主动技能升级!$J:$Q,主动技能升级!O$1,FALSE)</f>
        <v>1700</v>
      </c>
      <c r="G49" s="1">
        <f>VLOOKUP($A49,主动技能升级!$J:$Q,主动技能升级!P$1,FALSE)</f>
        <v>0</v>
      </c>
      <c r="H49" s="1">
        <f>VLOOKUP($A49,主动技能升级!$J:$Q,主动技能升级!Q$1,FALSE)</f>
        <v>0</v>
      </c>
    </row>
    <row r="50" spans="1:8" x14ac:dyDescent="0.15">
      <c r="A50" s="1">
        <v>46</v>
      </c>
      <c r="B50" s="1">
        <f>VLOOKUP($A50,主动技能升级!$J:$Q,主动技能升级!K$1,FALSE)</f>
        <v>10010306</v>
      </c>
      <c r="C50" s="1">
        <f>VLOOKUP($A50,主动技能升级!$J:$Q,主动技能升级!L$1,FALSE)</f>
        <v>10010307</v>
      </c>
      <c r="D50" s="1">
        <f>VLOOKUP($A50,主动技能升级!$J:$Q,主动技能升级!M$1,FALSE)</f>
        <v>25</v>
      </c>
      <c r="E50" s="1" t="str">
        <f>VLOOKUP($A50,主动技能升级!$J:$Q,主动技能升级!N$1,FALSE)</f>
        <v>[]</v>
      </c>
      <c r="F50" s="1">
        <f>VLOOKUP($A50,主动技能升级!$J:$Q,主动技能升级!O$1,FALSE)</f>
        <v>2400</v>
      </c>
      <c r="G50" s="1">
        <f>VLOOKUP($A50,主动技能升级!$J:$Q,主动技能升级!P$1,FALSE)</f>
        <v>0</v>
      </c>
      <c r="H50" s="1">
        <f>VLOOKUP($A50,主动技能升级!$J:$Q,主动技能升级!Q$1,FALSE)</f>
        <v>0</v>
      </c>
    </row>
    <row r="51" spans="1:8" x14ac:dyDescent="0.15">
      <c r="A51" s="1">
        <v>47</v>
      </c>
      <c r="B51" s="1">
        <f>VLOOKUP($A51,主动技能升级!$J:$Q,主动技能升级!K$1,FALSE)</f>
        <v>10010307</v>
      </c>
      <c r="C51" s="1">
        <f>VLOOKUP($A51,主动技能升级!$J:$Q,主动技能升级!L$1,FALSE)</f>
        <v>10010308</v>
      </c>
      <c r="D51" s="1">
        <f>VLOOKUP($A51,主动技能升级!$J:$Q,主动技能升级!M$1,FALSE)</f>
        <v>30</v>
      </c>
      <c r="E51" s="1" t="str">
        <f>VLOOKUP($A51,主动技能升级!$J:$Q,主动技能升级!N$1,FALSE)</f>
        <v>[]</v>
      </c>
      <c r="F51" s="1">
        <f>VLOOKUP($A51,主动技能升级!$J:$Q,主动技能升级!O$1,FALSE)</f>
        <v>3500</v>
      </c>
      <c r="G51" s="1">
        <f>VLOOKUP($A51,主动技能升级!$J:$Q,主动技能升级!P$1,FALSE)</f>
        <v>0</v>
      </c>
      <c r="H51" s="1">
        <f>VLOOKUP($A51,主动技能升级!$J:$Q,主动技能升级!Q$1,FALSE)</f>
        <v>0</v>
      </c>
    </row>
    <row r="52" spans="1:8" x14ac:dyDescent="0.15">
      <c r="A52" s="1">
        <v>48</v>
      </c>
      <c r="B52" s="1">
        <f>VLOOKUP($A52,主动技能升级!$J:$Q,主动技能升级!K$1,FALSE)</f>
        <v>10010308</v>
      </c>
      <c r="C52" s="1">
        <f>VLOOKUP($A52,主动技能升级!$J:$Q,主动技能升级!L$1,FALSE)</f>
        <v>10010309</v>
      </c>
      <c r="D52" s="1">
        <f>VLOOKUP($A52,主动技能升级!$J:$Q,主动技能升级!M$1,FALSE)</f>
        <v>35</v>
      </c>
      <c r="E52" s="1" t="str">
        <f>VLOOKUP($A52,主动技能升级!$J:$Q,主动技能升级!N$1,FALSE)</f>
        <v>[]</v>
      </c>
      <c r="F52" s="1">
        <f>VLOOKUP($A52,主动技能升级!$J:$Q,主动技能升级!O$1,FALSE)</f>
        <v>4900</v>
      </c>
      <c r="G52" s="1">
        <f>VLOOKUP($A52,主动技能升级!$J:$Q,主动技能升级!P$1,FALSE)</f>
        <v>0</v>
      </c>
      <c r="H52" s="1">
        <f>VLOOKUP($A52,主动技能升级!$J:$Q,主动技能升级!Q$1,FALSE)</f>
        <v>0</v>
      </c>
    </row>
    <row r="53" spans="1:8" x14ac:dyDescent="0.15">
      <c r="A53" s="1">
        <v>49</v>
      </c>
      <c r="B53" s="1">
        <f>VLOOKUP($A53,主动技能升级!$J:$Q,主动技能升级!K$1,FALSE)</f>
        <v>10010309</v>
      </c>
      <c r="C53" s="1">
        <f>VLOOKUP($A53,主动技能升级!$J:$Q,主动技能升级!L$1,FALSE)</f>
        <v>10010310</v>
      </c>
      <c r="D53" s="1">
        <f>VLOOKUP($A53,主动技能升级!$J:$Q,主动技能升级!M$1,FALSE)</f>
        <v>40</v>
      </c>
      <c r="E53" s="1" t="str">
        <f>VLOOKUP($A53,主动技能升级!$J:$Q,主动技能升级!N$1,FALSE)</f>
        <v>[]</v>
      </c>
      <c r="F53" s="1">
        <f>VLOOKUP($A53,主动技能升级!$J:$Q,主动技能升级!O$1,FALSE)</f>
        <v>7000</v>
      </c>
      <c r="G53" s="1">
        <f>VLOOKUP($A53,主动技能升级!$J:$Q,主动技能升级!P$1,FALSE)</f>
        <v>0</v>
      </c>
      <c r="H53" s="1">
        <f>VLOOKUP($A53,主动技能升级!$J:$Q,主动技能升级!Q$1,FALSE)</f>
        <v>0</v>
      </c>
    </row>
    <row r="54" spans="1:8" x14ac:dyDescent="0.15">
      <c r="A54" s="1">
        <v>50</v>
      </c>
      <c r="B54" s="1">
        <f>VLOOKUP($A54,主动技能升级!$J:$Q,主动技能升级!K$1,FALSE)</f>
        <v>10010310</v>
      </c>
      <c r="C54" s="1">
        <f>VLOOKUP($A54,主动技能升级!$J:$Q,主动技能升级!L$1,FALSE)</f>
        <v>10010311</v>
      </c>
      <c r="D54" s="1">
        <f>VLOOKUP($A54,主动技能升级!$J:$Q,主动技能升级!M$1,FALSE)</f>
        <v>45</v>
      </c>
      <c r="E54" s="1" t="str">
        <f>VLOOKUP($A54,主动技能升级!$J:$Q,主动技能升级!N$1,FALSE)</f>
        <v>[]</v>
      </c>
      <c r="F54" s="1">
        <f>VLOOKUP($A54,主动技能升级!$J:$Q,主动技能升级!O$1,FALSE)</f>
        <v>9900</v>
      </c>
      <c r="G54" s="1">
        <f>VLOOKUP($A54,主动技能升级!$J:$Q,主动技能升级!P$1,FALSE)</f>
        <v>0</v>
      </c>
      <c r="H54" s="1">
        <f>VLOOKUP($A54,主动技能升级!$J:$Q,主动技能升级!Q$1,FALSE)</f>
        <v>0</v>
      </c>
    </row>
    <row r="55" spans="1:8" x14ac:dyDescent="0.15">
      <c r="A55" s="1">
        <v>51</v>
      </c>
      <c r="B55" s="1">
        <f>VLOOKUP($A55,主动技能升级!$J:$Q,主动技能升级!K$1,FALSE)</f>
        <v>10010311</v>
      </c>
      <c r="C55" s="1">
        <f>VLOOKUP($A55,主动技能升级!$J:$Q,主动技能升级!L$1,FALSE)</f>
        <v>10010312</v>
      </c>
      <c r="D55" s="1">
        <f>VLOOKUP($A55,主动技能升级!$J:$Q,主动技能升级!M$1,FALSE)</f>
        <v>50</v>
      </c>
      <c r="E55" s="1" t="str">
        <f>VLOOKUP($A55,主动技能升级!$J:$Q,主动技能升级!N$1,FALSE)</f>
        <v>[]</v>
      </c>
      <c r="F55" s="1">
        <f>VLOOKUP($A55,主动技能升级!$J:$Q,主动技能升级!O$1,FALSE)</f>
        <v>14100</v>
      </c>
      <c r="G55" s="1">
        <f>VLOOKUP($A55,主动技能升级!$J:$Q,主动技能升级!P$1,FALSE)</f>
        <v>0</v>
      </c>
      <c r="H55" s="1">
        <f>VLOOKUP($A55,主动技能升级!$J:$Q,主动技能升级!Q$1,FALSE)</f>
        <v>0</v>
      </c>
    </row>
    <row r="56" spans="1:8" x14ac:dyDescent="0.15">
      <c r="A56" s="1">
        <v>52</v>
      </c>
      <c r="B56" s="1">
        <f>VLOOKUP($A56,主动技能升级!$J:$Q,主动技能升级!K$1,FALSE)</f>
        <v>10010312</v>
      </c>
      <c r="C56" s="1">
        <f>VLOOKUP($A56,主动技能升级!$J:$Q,主动技能升级!L$1,FALSE)</f>
        <v>10010313</v>
      </c>
      <c r="D56" s="1">
        <f>VLOOKUP($A56,主动技能升级!$J:$Q,主动技能升级!M$1,FALSE)</f>
        <v>55</v>
      </c>
      <c r="E56" s="1" t="str">
        <f>VLOOKUP($A56,主动技能升级!$J:$Q,主动技能升级!N$1,FALSE)</f>
        <v>[]</v>
      </c>
      <c r="F56" s="1">
        <f>VLOOKUP($A56,主动技能升级!$J:$Q,主动技能升级!O$1,FALSE)</f>
        <v>20000</v>
      </c>
      <c r="G56" s="1">
        <f>VLOOKUP($A56,主动技能升级!$J:$Q,主动技能升级!P$1,FALSE)</f>
        <v>0</v>
      </c>
      <c r="H56" s="1">
        <f>VLOOKUP($A56,主动技能升级!$J:$Q,主动技能升级!Q$1,FALSE)</f>
        <v>0</v>
      </c>
    </row>
    <row r="57" spans="1:8" x14ac:dyDescent="0.15">
      <c r="A57" s="1">
        <v>53</v>
      </c>
      <c r="B57" s="1">
        <f>VLOOKUP($A57,主动技能升级!$J:$Q,主动技能升级!K$1,FALSE)</f>
        <v>10010313</v>
      </c>
      <c r="C57" s="1">
        <f>VLOOKUP($A57,主动技能升级!$J:$Q,主动技能升级!L$1,FALSE)</f>
        <v>10010314</v>
      </c>
      <c r="D57" s="1">
        <f>VLOOKUP($A57,主动技能升级!$J:$Q,主动技能升级!M$1,FALSE)</f>
        <v>60</v>
      </c>
      <c r="E57" s="1" t="str">
        <f>VLOOKUP($A57,主动技能升级!$J:$Q,主动技能升级!N$1,FALSE)</f>
        <v>[]</v>
      </c>
      <c r="F57" s="1">
        <f>VLOOKUP($A57,主动技能升级!$J:$Q,主动技能升级!O$1,FALSE)</f>
        <v>28300</v>
      </c>
      <c r="G57" s="1">
        <f>VLOOKUP($A57,主动技能升级!$J:$Q,主动技能升级!P$1,FALSE)</f>
        <v>0</v>
      </c>
      <c r="H57" s="1">
        <f>VLOOKUP($A57,主动技能升级!$J:$Q,主动技能升级!Q$1,FALSE)</f>
        <v>0</v>
      </c>
    </row>
    <row r="58" spans="1:8" x14ac:dyDescent="0.15">
      <c r="A58" s="1">
        <v>54</v>
      </c>
      <c r="B58" s="1">
        <f>VLOOKUP($A58,主动技能升级!$J:$Q,主动技能升级!K$1,FALSE)</f>
        <v>10010314</v>
      </c>
      <c r="C58" s="1">
        <f>VLOOKUP($A58,主动技能升级!$J:$Q,主动技能升级!L$1,FALSE)</f>
        <v>10010315</v>
      </c>
      <c r="D58" s="1">
        <f>VLOOKUP($A58,主动技能升级!$J:$Q,主动技能升级!M$1,FALSE)</f>
        <v>65</v>
      </c>
      <c r="E58" s="1" t="str">
        <f>VLOOKUP($A58,主动技能升级!$J:$Q,主动技能升级!N$1,FALSE)</f>
        <v>[]</v>
      </c>
      <c r="F58" s="1">
        <f>VLOOKUP($A58,主动技能升级!$J:$Q,主动技能升级!O$1,FALSE)</f>
        <v>40100</v>
      </c>
      <c r="G58" s="1">
        <f>VLOOKUP($A58,主动技能升级!$J:$Q,主动技能升级!P$1,FALSE)</f>
        <v>0</v>
      </c>
      <c r="H58" s="1">
        <f>VLOOKUP($A58,主动技能升级!$J:$Q,主动技能升级!Q$1,FALSE)</f>
        <v>0</v>
      </c>
    </row>
    <row r="59" spans="1:8" x14ac:dyDescent="0.15">
      <c r="A59" s="1">
        <v>55</v>
      </c>
      <c r="B59" s="1">
        <f>VLOOKUP($A59,主动技能升级!$J:$Q,主动技能升级!K$1,FALSE)</f>
        <v>10010315</v>
      </c>
      <c r="C59" s="1">
        <f>VLOOKUP($A59,主动技能升级!$J:$Q,主动技能升级!L$1,FALSE)</f>
        <v>10010316</v>
      </c>
      <c r="D59" s="1">
        <f>VLOOKUP($A59,主动技能升级!$J:$Q,主动技能升级!M$1,FALSE)</f>
        <v>70</v>
      </c>
      <c r="E59" s="1" t="str">
        <f>VLOOKUP($A59,主动技能升级!$J:$Q,主动技能升级!N$1,FALSE)</f>
        <v>[]</v>
      </c>
      <c r="F59" s="1">
        <f>VLOOKUP($A59,主动技能升级!$J:$Q,主动技能升级!O$1,FALSE)</f>
        <v>56700</v>
      </c>
      <c r="G59" s="1">
        <f>VLOOKUP($A59,主动技能升级!$J:$Q,主动技能升级!P$1,FALSE)</f>
        <v>0</v>
      </c>
      <c r="H59" s="1">
        <f>VLOOKUP($A59,主动技能升级!$J:$Q,主动技能升级!Q$1,FALSE)</f>
        <v>0</v>
      </c>
    </row>
    <row r="60" spans="1:8" x14ac:dyDescent="0.15">
      <c r="A60" s="1">
        <v>56</v>
      </c>
      <c r="B60" s="1">
        <f>VLOOKUP($A60,主动技能升级!$J:$Q,主动技能升级!K$1,FALSE)</f>
        <v>10010316</v>
      </c>
      <c r="C60" s="1">
        <f>VLOOKUP($A60,主动技能升级!$J:$Q,主动技能升级!L$1,FALSE)</f>
        <v>10010317</v>
      </c>
      <c r="D60" s="1">
        <f>VLOOKUP($A60,主动技能升级!$J:$Q,主动技能升级!M$1,FALSE)</f>
        <v>75</v>
      </c>
      <c r="E60" s="1" t="str">
        <f>VLOOKUP($A60,主动技能升级!$J:$Q,主动技能升级!N$1,FALSE)</f>
        <v>[]</v>
      </c>
      <c r="F60" s="1">
        <f>VLOOKUP($A60,主动技能升级!$J:$Q,主动技能升级!O$1,FALSE)</f>
        <v>80400</v>
      </c>
      <c r="G60" s="1">
        <f>VLOOKUP($A60,主动技能升级!$J:$Q,主动技能升级!P$1,FALSE)</f>
        <v>0</v>
      </c>
      <c r="H60" s="1">
        <f>VLOOKUP($A60,主动技能升级!$J:$Q,主动技能升级!Q$1,FALSE)</f>
        <v>0</v>
      </c>
    </row>
    <row r="61" spans="1:8" x14ac:dyDescent="0.15">
      <c r="A61" s="1">
        <v>57</v>
      </c>
      <c r="B61" s="1">
        <f>VLOOKUP($A61,主动技能升级!$J:$Q,主动技能升级!K$1,FALSE)</f>
        <v>10010317</v>
      </c>
      <c r="C61" s="1">
        <f>VLOOKUP($A61,主动技能升级!$J:$Q,主动技能升级!L$1,FALSE)</f>
        <v>10010318</v>
      </c>
      <c r="D61" s="1">
        <f>VLOOKUP($A61,主动技能升级!$J:$Q,主动技能升级!M$1,FALSE)</f>
        <v>80</v>
      </c>
      <c r="E61" s="1" t="str">
        <f>VLOOKUP($A61,主动技能升级!$J:$Q,主动技能升级!N$1,FALSE)</f>
        <v>[]</v>
      </c>
      <c r="F61" s="1">
        <f>VLOOKUP($A61,主动技能升级!$J:$Q,主动技能升级!O$1,FALSE)</f>
        <v>113800</v>
      </c>
      <c r="G61" s="1">
        <f>VLOOKUP($A61,主动技能升级!$J:$Q,主动技能升级!P$1,FALSE)</f>
        <v>0</v>
      </c>
      <c r="H61" s="1">
        <f>VLOOKUP($A61,主动技能升级!$J:$Q,主动技能升级!Q$1,FALSE)</f>
        <v>0</v>
      </c>
    </row>
    <row r="62" spans="1:8" x14ac:dyDescent="0.15">
      <c r="A62" s="1">
        <v>58</v>
      </c>
      <c r="B62" s="1">
        <f>VLOOKUP($A62,主动技能升级!$J:$Q,主动技能升级!K$1,FALSE)</f>
        <v>10010318</v>
      </c>
      <c r="C62" s="1">
        <f>VLOOKUP($A62,主动技能升级!$J:$Q,主动技能升级!L$1,FALSE)</f>
        <v>10010319</v>
      </c>
      <c r="D62" s="1">
        <f>VLOOKUP($A62,主动技能升级!$J:$Q,主动技能升级!M$1,FALSE)</f>
        <v>85</v>
      </c>
      <c r="E62" s="1" t="str">
        <f>VLOOKUP($A62,主动技能升级!$J:$Q,主动技能升级!N$1,FALSE)</f>
        <v>[]</v>
      </c>
      <c r="F62" s="1">
        <f>VLOOKUP($A62,主动技能升级!$J:$Q,主动技能升级!O$1,FALSE)</f>
        <v>161100</v>
      </c>
      <c r="G62" s="1">
        <f>VLOOKUP($A62,主动技能升级!$J:$Q,主动技能升级!P$1,FALSE)</f>
        <v>0</v>
      </c>
      <c r="H62" s="1">
        <f>VLOOKUP($A62,主动技能升级!$J:$Q,主动技能升级!Q$1,FALSE)</f>
        <v>0</v>
      </c>
    </row>
    <row r="63" spans="1:8" x14ac:dyDescent="0.15">
      <c r="A63" s="1">
        <v>59</v>
      </c>
      <c r="B63" s="1">
        <f>VLOOKUP($A63,主动技能升级!$J:$Q,主动技能升级!K$1,FALSE)</f>
        <v>10010319</v>
      </c>
      <c r="C63" s="1">
        <f>VLOOKUP($A63,主动技能升级!$J:$Q,主动技能升级!L$1,FALSE)</f>
        <v>10010320</v>
      </c>
      <c r="D63" s="1">
        <f>VLOOKUP($A63,主动技能升级!$J:$Q,主动技能升级!M$1,FALSE)</f>
        <v>90</v>
      </c>
      <c r="E63" s="1" t="str">
        <f>VLOOKUP($A63,主动技能升级!$J:$Q,主动技能升级!N$1,FALSE)</f>
        <v>[]</v>
      </c>
      <c r="F63" s="1">
        <f>VLOOKUP($A63,主动技能升级!$J:$Q,主动技能升级!O$1,FALSE)</f>
        <v>228100</v>
      </c>
      <c r="G63" s="1">
        <f>VLOOKUP($A63,主动技能升级!$J:$Q,主动技能升级!P$1,FALSE)</f>
        <v>0</v>
      </c>
      <c r="H63" s="1">
        <f>VLOOKUP($A63,主动技能升级!$J:$Q,主动技能升级!Q$1,FALSE)</f>
        <v>0</v>
      </c>
    </row>
    <row r="64" spans="1:8" x14ac:dyDescent="0.15">
      <c r="A64" s="1">
        <v>60</v>
      </c>
      <c r="B64" s="1">
        <f>VLOOKUP($A64,主动技能升级!$J:$Q,主动技能升级!K$1,FALSE)</f>
        <v>10010320</v>
      </c>
      <c r="C64" s="1">
        <f>VLOOKUP($A64,主动技能升级!$J:$Q,主动技能升级!L$1,FALSE)</f>
        <v>0</v>
      </c>
      <c r="D64" s="1">
        <f>VLOOKUP($A64,主动技能升级!$J:$Q,主动技能升级!M$1,FALSE)</f>
        <v>100</v>
      </c>
      <c r="E64" s="1" t="str">
        <f>VLOOKUP($A64,主动技能升级!$J:$Q,主动技能升级!N$1,FALSE)</f>
        <v>[]</v>
      </c>
      <c r="F64" s="1">
        <f>VLOOKUP($A64,主动技能升级!$J:$Q,主动技能升级!O$1,FALSE)</f>
        <v>780200</v>
      </c>
      <c r="G64" s="1">
        <f>VLOOKUP($A64,主动技能升级!$J:$Q,主动技能升级!P$1,FALSE)</f>
        <v>0</v>
      </c>
      <c r="H64" s="1">
        <f>VLOOKUP($A64,主动技能升级!$J:$Q,主动技能升级!Q$1,FALSE)</f>
        <v>0</v>
      </c>
    </row>
    <row r="65" spans="1:8" x14ac:dyDescent="0.15">
      <c r="A65" s="1">
        <v>61</v>
      </c>
      <c r="B65" s="1">
        <f>VLOOKUP($A65,主动技能升级!$J:$Q,主动技能升级!K$1,FALSE)</f>
        <v>10020101</v>
      </c>
      <c r="C65" s="1">
        <f>VLOOKUP($A65,主动技能升级!$J:$Q,主动技能升级!L$1,FALSE)</f>
        <v>10020102</v>
      </c>
      <c r="D65" s="1">
        <f>VLOOKUP($A65,主动技能升级!$J:$Q,主动技能升级!M$1,FALSE)</f>
        <v>2</v>
      </c>
      <c r="E65" s="1" t="str">
        <f>VLOOKUP($A65,主动技能升级!$J:$Q,主动技能升级!N$1,FALSE)</f>
        <v>[]</v>
      </c>
      <c r="F65" s="1">
        <f>VLOOKUP($A65,主动技能升级!$J:$Q,主动技能升级!O$1,FALSE)</f>
        <v>500</v>
      </c>
      <c r="G65" s="1">
        <f>VLOOKUP($A65,主动技能升级!$J:$Q,主动技能升级!P$1,FALSE)</f>
        <v>0</v>
      </c>
      <c r="H65" s="1">
        <f>VLOOKUP($A65,主动技能升级!$J:$Q,主动技能升级!Q$1,FALSE)</f>
        <v>0</v>
      </c>
    </row>
    <row r="66" spans="1:8" x14ac:dyDescent="0.15">
      <c r="A66" s="1">
        <v>62</v>
      </c>
      <c r="B66" s="1">
        <f>VLOOKUP($A66,主动技能升级!$J:$Q,主动技能升级!K$1,FALSE)</f>
        <v>10020102</v>
      </c>
      <c r="C66" s="1">
        <f>VLOOKUP($A66,主动技能升级!$J:$Q,主动技能升级!L$1,FALSE)</f>
        <v>10020103</v>
      </c>
      <c r="D66" s="1">
        <f>VLOOKUP($A66,主动技能升级!$J:$Q,主动技能升级!M$1,FALSE)</f>
        <v>5</v>
      </c>
      <c r="E66" s="1" t="str">
        <f>VLOOKUP($A66,主动技能升级!$J:$Q,主动技能升级!N$1,FALSE)</f>
        <v>[]</v>
      </c>
      <c r="F66" s="1">
        <f>VLOOKUP($A66,主动技能升级!$J:$Q,主动技能升级!O$1,FALSE)</f>
        <v>600</v>
      </c>
      <c r="G66" s="1">
        <f>VLOOKUP($A66,主动技能升级!$J:$Q,主动技能升级!P$1,FALSE)</f>
        <v>0</v>
      </c>
      <c r="H66" s="1">
        <f>VLOOKUP($A66,主动技能升级!$J:$Q,主动技能升级!Q$1,FALSE)</f>
        <v>0</v>
      </c>
    </row>
    <row r="67" spans="1:8" x14ac:dyDescent="0.15">
      <c r="A67" s="1">
        <v>63</v>
      </c>
      <c r="B67" s="1">
        <f>VLOOKUP($A67,主动技能升级!$J:$Q,主动技能升级!K$1,FALSE)</f>
        <v>10020103</v>
      </c>
      <c r="C67" s="1">
        <f>VLOOKUP($A67,主动技能升级!$J:$Q,主动技能升级!L$1,FALSE)</f>
        <v>10020104</v>
      </c>
      <c r="D67" s="1">
        <f>VLOOKUP($A67,主动技能升级!$J:$Q,主动技能升级!M$1,FALSE)</f>
        <v>10</v>
      </c>
      <c r="E67" s="1" t="str">
        <f>VLOOKUP($A67,主动技能升级!$J:$Q,主动技能升级!N$1,FALSE)</f>
        <v>[]</v>
      </c>
      <c r="F67" s="1">
        <f>VLOOKUP($A67,主动技能升级!$J:$Q,主动技能升级!O$1,FALSE)</f>
        <v>800</v>
      </c>
      <c r="G67" s="1">
        <f>VLOOKUP($A67,主动技能升级!$J:$Q,主动技能升级!P$1,FALSE)</f>
        <v>0</v>
      </c>
      <c r="H67" s="1">
        <f>VLOOKUP($A67,主动技能升级!$J:$Q,主动技能升级!Q$1,FALSE)</f>
        <v>0</v>
      </c>
    </row>
    <row r="68" spans="1:8" x14ac:dyDescent="0.15">
      <c r="A68" s="1">
        <v>64</v>
      </c>
      <c r="B68" s="1">
        <f>VLOOKUP($A68,主动技能升级!$J:$Q,主动技能升级!K$1,FALSE)</f>
        <v>10020104</v>
      </c>
      <c r="C68" s="1">
        <f>VLOOKUP($A68,主动技能升级!$J:$Q,主动技能升级!L$1,FALSE)</f>
        <v>10020105</v>
      </c>
      <c r="D68" s="1">
        <f>VLOOKUP($A68,主动技能升级!$J:$Q,主动技能升级!M$1,FALSE)</f>
        <v>15</v>
      </c>
      <c r="E68" s="1" t="str">
        <f>VLOOKUP($A68,主动技能升级!$J:$Q,主动技能升级!N$1,FALSE)</f>
        <v>[]</v>
      </c>
      <c r="F68" s="1">
        <f>VLOOKUP($A68,主动技能升级!$J:$Q,主动技能升级!O$1,FALSE)</f>
        <v>1200</v>
      </c>
      <c r="G68" s="1">
        <f>VLOOKUP($A68,主动技能升级!$J:$Q,主动技能升级!P$1,FALSE)</f>
        <v>0</v>
      </c>
      <c r="H68" s="1">
        <f>VLOOKUP($A68,主动技能升级!$J:$Q,主动技能升级!Q$1,FALSE)</f>
        <v>0</v>
      </c>
    </row>
    <row r="69" spans="1:8" x14ac:dyDescent="0.15">
      <c r="A69" s="1">
        <v>65</v>
      </c>
      <c r="B69" s="1">
        <f>VLOOKUP($A69,主动技能升级!$J:$Q,主动技能升级!K$1,FALSE)</f>
        <v>10020105</v>
      </c>
      <c r="C69" s="1">
        <f>VLOOKUP($A69,主动技能升级!$J:$Q,主动技能升级!L$1,FALSE)</f>
        <v>10020106</v>
      </c>
      <c r="D69" s="1">
        <f>VLOOKUP($A69,主动技能升级!$J:$Q,主动技能升级!M$1,FALSE)</f>
        <v>20</v>
      </c>
      <c r="E69" s="1" t="str">
        <f>VLOOKUP($A69,主动技能升级!$J:$Q,主动技能升级!N$1,FALSE)</f>
        <v>[]</v>
      </c>
      <c r="F69" s="1">
        <f>VLOOKUP($A69,主动技能升级!$J:$Q,主动技能升级!O$1,FALSE)</f>
        <v>1700</v>
      </c>
      <c r="G69" s="1">
        <f>VLOOKUP($A69,主动技能升级!$J:$Q,主动技能升级!P$1,FALSE)</f>
        <v>0</v>
      </c>
      <c r="H69" s="1">
        <f>VLOOKUP($A69,主动技能升级!$J:$Q,主动技能升级!Q$1,FALSE)</f>
        <v>0</v>
      </c>
    </row>
    <row r="70" spans="1:8" x14ac:dyDescent="0.15">
      <c r="A70" s="1">
        <v>66</v>
      </c>
      <c r="B70" s="1">
        <f>VLOOKUP($A70,主动技能升级!$J:$Q,主动技能升级!K$1,FALSE)</f>
        <v>10020106</v>
      </c>
      <c r="C70" s="1">
        <f>VLOOKUP($A70,主动技能升级!$J:$Q,主动技能升级!L$1,FALSE)</f>
        <v>10020107</v>
      </c>
      <c r="D70" s="1">
        <f>VLOOKUP($A70,主动技能升级!$J:$Q,主动技能升级!M$1,FALSE)</f>
        <v>25</v>
      </c>
      <c r="E70" s="1" t="str">
        <f>VLOOKUP($A70,主动技能升级!$J:$Q,主动技能升级!N$1,FALSE)</f>
        <v>[]</v>
      </c>
      <c r="F70" s="1">
        <f>VLOOKUP($A70,主动技能升级!$J:$Q,主动技能升级!O$1,FALSE)</f>
        <v>2400</v>
      </c>
      <c r="G70" s="1">
        <f>VLOOKUP($A70,主动技能升级!$J:$Q,主动技能升级!P$1,FALSE)</f>
        <v>0</v>
      </c>
      <c r="H70" s="1">
        <f>VLOOKUP($A70,主动技能升级!$J:$Q,主动技能升级!Q$1,FALSE)</f>
        <v>0</v>
      </c>
    </row>
    <row r="71" spans="1:8" x14ac:dyDescent="0.15">
      <c r="A71" s="1">
        <v>67</v>
      </c>
      <c r="B71" s="1">
        <f>VLOOKUP($A71,主动技能升级!$J:$Q,主动技能升级!K$1,FALSE)</f>
        <v>10020107</v>
      </c>
      <c r="C71" s="1">
        <f>VLOOKUP($A71,主动技能升级!$J:$Q,主动技能升级!L$1,FALSE)</f>
        <v>10020108</v>
      </c>
      <c r="D71" s="1">
        <f>VLOOKUP($A71,主动技能升级!$J:$Q,主动技能升级!M$1,FALSE)</f>
        <v>30</v>
      </c>
      <c r="E71" s="1" t="str">
        <f>VLOOKUP($A71,主动技能升级!$J:$Q,主动技能升级!N$1,FALSE)</f>
        <v>[]</v>
      </c>
      <c r="F71" s="1">
        <f>VLOOKUP($A71,主动技能升级!$J:$Q,主动技能升级!O$1,FALSE)</f>
        <v>3500</v>
      </c>
      <c r="G71" s="1">
        <f>VLOOKUP($A71,主动技能升级!$J:$Q,主动技能升级!P$1,FALSE)</f>
        <v>0</v>
      </c>
      <c r="H71" s="1">
        <f>VLOOKUP($A71,主动技能升级!$J:$Q,主动技能升级!Q$1,FALSE)</f>
        <v>0</v>
      </c>
    </row>
    <row r="72" spans="1:8" x14ac:dyDescent="0.15">
      <c r="A72" s="1">
        <v>68</v>
      </c>
      <c r="B72" s="1">
        <f>VLOOKUP($A72,主动技能升级!$J:$Q,主动技能升级!K$1,FALSE)</f>
        <v>10020108</v>
      </c>
      <c r="C72" s="1">
        <f>VLOOKUP($A72,主动技能升级!$J:$Q,主动技能升级!L$1,FALSE)</f>
        <v>10020109</v>
      </c>
      <c r="D72" s="1">
        <f>VLOOKUP($A72,主动技能升级!$J:$Q,主动技能升级!M$1,FALSE)</f>
        <v>35</v>
      </c>
      <c r="E72" s="1" t="str">
        <f>VLOOKUP($A72,主动技能升级!$J:$Q,主动技能升级!N$1,FALSE)</f>
        <v>[]</v>
      </c>
      <c r="F72" s="1">
        <f>VLOOKUP($A72,主动技能升级!$J:$Q,主动技能升级!O$1,FALSE)</f>
        <v>4900</v>
      </c>
      <c r="G72" s="1">
        <f>VLOOKUP($A72,主动技能升级!$J:$Q,主动技能升级!P$1,FALSE)</f>
        <v>0</v>
      </c>
      <c r="H72" s="1">
        <f>VLOOKUP($A72,主动技能升级!$J:$Q,主动技能升级!Q$1,FALSE)</f>
        <v>0</v>
      </c>
    </row>
    <row r="73" spans="1:8" x14ac:dyDescent="0.15">
      <c r="A73" s="1">
        <v>69</v>
      </c>
      <c r="B73" s="1">
        <f>VLOOKUP($A73,主动技能升级!$J:$Q,主动技能升级!K$1,FALSE)</f>
        <v>10020109</v>
      </c>
      <c r="C73" s="1">
        <f>VLOOKUP($A73,主动技能升级!$J:$Q,主动技能升级!L$1,FALSE)</f>
        <v>10020110</v>
      </c>
      <c r="D73" s="1">
        <f>VLOOKUP($A73,主动技能升级!$J:$Q,主动技能升级!M$1,FALSE)</f>
        <v>40</v>
      </c>
      <c r="E73" s="1" t="str">
        <f>VLOOKUP($A73,主动技能升级!$J:$Q,主动技能升级!N$1,FALSE)</f>
        <v>[]</v>
      </c>
      <c r="F73" s="1">
        <f>VLOOKUP($A73,主动技能升级!$J:$Q,主动技能升级!O$1,FALSE)</f>
        <v>7000</v>
      </c>
      <c r="G73" s="1">
        <f>VLOOKUP($A73,主动技能升级!$J:$Q,主动技能升级!P$1,FALSE)</f>
        <v>0</v>
      </c>
      <c r="H73" s="1">
        <f>VLOOKUP($A73,主动技能升级!$J:$Q,主动技能升级!Q$1,FALSE)</f>
        <v>0</v>
      </c>
    </row>
    <row r="74" spans="1:8" x14ac:dyDescent="0.15">
      <c r="A74" s="1">
        <v>70</v>
      </c>
      <c r="B74" s="1">
        <f>VLOOKUP($A74,主动技能升级!$J:$Q,主动技能升级!K$1,FALSE)</f>
        <v>10020110</v>
      </c>
      <c r="C74" s="1">
        <f>VLOOKUP($A74,主动技能升级!$J:$Q,主动技能升级!L$1,FALSE)</f>
        <v>10020111</v>
      </c>
      <c r="D74" s="1">
        <f>VLOOKUP($A74,主动技能升级!$J:$Q,主动技能升级!M$1,FALSE)</f>
        <v>45</v>
      </c>
      <c r="E74" s="1" t="str">
        <f>VLOOKUP($A74,主动技能升级!$J:$Q,主动技能升级!N$1,FALSE)</f>
        <v>[]</v>
      </c>
      <c r="F74" s="1">
        <f>VLOOKUP($A74,主动技能升级!$J:$Q,主动技能升级!O$1,FALSE)</f>
        <v>9900</v>
      </c>
      <c r="G74" s="1">
        <f>VLOOKUP($A74,主动技能升级!$J:$Q,主动技能升级!P$1,FALSE)</f>
        <v>0</v>
      </c>
      <c r="H74" s="1">
        <f>VLOOKUP($A74,主动技能升级!$J:$Q,主动技能升级!Q$1,FALSE)</f>
        <v>0</v>
      </c>
    </row>
    <row r="75" spans="1:8" x14ac:dyDescent="0.15">
      <c r="A75" s="1">
        <v>71</v>
      </c>
      <c r="B75" s="1">
        <f>VLOOKUP($A75,主动技能升级!$J:$Q,主动技能升级!K$1,FALSE)</f>
        <v>10020111</v>
      </c>
      <c r="C75" s="1">
        <f>VLOOKUP($A75,主动技能升级!$J:$Q,主动技能升级!L$1,FALSE)</f>
        <v>10020112</v>
      </c>
      <c r="D75" s="1">
        <f>VLOOKUP($A75,主动技能升级!$J:$Q,主动技能升级!M$1,FALSE)</f>
        <v>50</v>
      </c>
      <c r="E75" s="1" t="str">
        <f>VLOOKUP($A75,主动技能升级!$J:$Q,主动技能升级!N$1,FALSE)</f>
        <v>[]</v>
      </c>
      <c r="F75" s="1">
        <f>VLOOKUP($A75,主动技能升级!$J:$Q,主动技能升级!O$1,FALSE)</f>
        <v>14100</v>
      </c>
      <c r="G75" s="1">
        <f>VLOOKUP($A75,主动技能升级!$J:$Q,主动技能升级!P$1,FALSE)</f>
        <v>0</v>
      </c>
      <c r="H75" s="1">
        <f>VLOOKUP($A75,主动技能升级!$J:$Q,主动技能升级!Q$1,FALSE)</f>
        <v>0</v>
      </c>
    </row>
    <row r="76" spans="1:8" x14ac:dyDescent="0.15">
      <c r="A76" s="1">
        <v>72</v>
      </c>
      <c r="B76" s="1">
        <f>VLOOKUP($A76,主动技能升级!$J:$Q,主动技能升级!K$1,FALSE)</f>
        <v>10020112</v>
      </c>
      <c r="C76" s="1">
        <f>VLOOKUP($A76,主动技能升级!$J:$Q,主动技能升级!L$1,FALSE)</f>
        <v>10020113</v>
      </c>
      <c r="D76" s="1">
        <f>VLOOKUP($A76,主动技能升级!$J:$Q,主动技能升级!M$1,FALSE)</f>
        <v>55</v>
      </c>
      <c r="E76" s="1" t="str">
        <f>VLOOKUP($A76,主动技能升级!$J:$Q,主动技能升级!N$1,FALSE)</f>
        <v>[]</v>
      </c>
      <c r="F76" s="1">
        <f>VLOOKUP($A76,主动技能升级!$J:$Q,主动技能升级!O$1,FALSE)</f>
        <v>20000</v>
      </c>
      <c r="G76" s="1">
        <f>VLOOKUP($A76,主动技能升级!$J:$Q,主动技能升级!P$1,FALSE)</f>
        <v>0</v>
      </c>
      <c r="H76" s="1">
        <f>VLOOKUP($A76,主动技能升级!$J:$Q,主动技能升级!Q$1,FALSE)</f>
        <v>0</v>
      </c>
    </row>
    <row r="77" spans="1:8" x14ac:dyDescent="0.15">
      <c r="A77" s="1">
        <v>73</v>
      </c>
      <c r="B77" s="1">
        <f>VLOOKUP($A77,主动技能升级!$J:$Q,主动技能升级!K$1,FALSE)</f>
        <v>10020113</v>
      </c>
      <c r="C77" s="1">
        <f>VLOOKUP($A77,主动技能升级!$J:$Q,主动技能升级!L$1,FALSE)</f>
        <v>10020114</v>
      </c>
      <c r="D77" s="1">
        <f>VLOOKUP($A77,主动技能升级!$J:$Q,主动技能升级!M$1,FALSE)</f>
        <v>60</v>
      </c>
      <c r="E77" s="1" t="str">
        <f>VLOOKUP($A77,主动技能升级!$J:$Q,主动技能升级!N$1,FALSE)</f>
        <v>[]</v>
      </c>
      <c r="F77" s="1">
        <f>VLOOKUP($A77,主动技能升级!$J:$Q,主动技能升级!O$1,FALSE)</f>
        <v>28300</v>
      </c>
      <c r="G77" s="1">
        <f>VLOOKUP($A77,主动技能升级!$J:$Q,主动技能升级!P$1,FALSE)</f>
        <v>0</v>
      </c>
      <c r="H77" s="1">
        <f>VLOOKUP($A77,主动技能升级!$J:$Q,主动技能升级!Q$1,FALSE)</f>
        <v>0</v>
      </c>
    </row>
    <row r="78" spans="1:8" x14ac:dyDescent="0.15">
      <c r="A78" s="1">
        <v>74</v>
      </c>
      <c r="B78" s="1">
        <f>VLOOKUP($A78,主动技能升级!$J:$Q,主动技能升级!K$1,FALSE)</f>
        <v>10020114</v>
      </c>
      <c r="C78" s="1">
        <f>VLOOKUP($A78,主动技能升级!$J:$Q,主动技能升级!L$1,FALSE)</f>
        <v>10020115</v>
      </c>
      <c r="D78" s="1">
        <f>VLOOKUP($A78,主动技能升级!$J:$Q,主动技能升级!M$1,FALSE)</f>
        <v>65</v>
      </c>
      <c r="E78" s="1" t="str">
        <f>VLOOKUP($A78,主动技能升级!$J:$Q,主动技能升级!N$1,FALSE)</f>
        <v>[]</v>
      </c>
      <c r="F78" s="1">
        <f>VLOOKUP($A78,主动技能升级!$J:$Q,主动技能升级!O$1,FALSE)</f>
        <v>40100</v>
      </c>
      <c r="G78" s="1">
        <f>VLOOKUP($A78,主动技能升级!$J:$Q,主动技能升级!P$1,FALSE)</f>
        <v>0</v>
      </c>
      <c r="H78" s="1">
        <f>VLOOKUP($A78,主动技能升级!$J:$Q,主动技能升级!Q$1,FALSE)</f>
        <v>0</v>
      </c>
    </row>
    <row r="79" spans="1:8" x14ac:dyDescent="0.15">
      <c r="A79" s="1">
        <v>75</v>
      </c>
      <c r="B79" s="1">
        <f>VLOOKUP($A79,主动技能升级!$J:$Q,主动技能升级!K$1,FALSE)</f>
        <v>10020115</v>
      </c>
      <c r="C79" s="1">
        <f>VLOOKUP($A79,主动技能升级!$J:$Q,主动技能升级!L$1,FALSE)</f>
        <v>10020116</v>
      </c>
      <c r="D79" s="1">
        <f>VLOOKUP($A79,主动技能升级!$J:$Q,主动技能升级!M$1,FALSE)</f>
        <v>70</v>
      </c>
      <c r="E79" s="1" t="str">
        <f>VLOOKUP($A79,主动技能升级!$J:$Q,主动技能升级!N$1,FALSE)</f>
        <v>[]</v>
      </c>
      <c r="F79" s="1">
        <f>VLOOKUP($A79,主动技能升级!$J:$Q,主动技能升级!O$1,FALSE)</f>
        <v>56700</v>
      </c>
      <c r="G79" s="1">
        <f>VLOOKUP($A79,主动技能升级!$J:$Q,主动技能升级!P$1,FALSE)</f>
        <v>0</v>
      </c>
      <c r="H79" s="1">
        <f>VLOOKUP($A79,主动技能升级!$J:$Q,主动技能升级!Q$1,FALSE)</f>
        <v>0</v>
      </c>
    </row>
    <row r="80" spans="1:8" x14ac:dyDescent="0.15">
      <c r="A80" s="1">
        <v>76</v>
      </c>
      <c r="B80" s="1">
        <f>VLOOKUP($A80,主动技能升级!$J:$Q,主动技能升级!K$1,FALSE)</f>
        <v>10020116</v>
      </c>
      <c r="C80" s="1">
        <f>VLOOKUP($A80,主动技能升级!$J:$Q,主动技能升级!L$1,FALSE)</f>
        <v>10020117</v>
      </c>
      <c r="D80" s="1">
        <f>VLOOKUP($A80,主动技能升级!$J:$Q,主动技能升级!M$1,FALSE)</f>
        <v>75</v>
      </c>
      <c r="E80" s="1" t="str">
        <f>VLOOKUP($A80,主动技能升级!$J:$Q,主动技能升级!N$1,FALSE)</f>
        <v>[]</v>
      </c>
      <c r="F80" s="1">
        <f>VLOOKUP($A80,主动技能升级!$J:$Q,主动技能升级!O$1,FALSE)</f>
        <v>80400</v>
      </c>
      <c r="G80" s="1">
        <f>VLOOKUP($A80,主动技能升级!$J:$Q,主动技能升级!P$1,FALSE)</f>
        <v>0</v>
      </c>
      <c r="H80" s="1">
        <f>VLOOKUP($A80,主动技能升级!$J:$Q,主动技能升级!Q$1,FALSE)</f>
        <v>0</v>
      </c>
    </row>
    <row r="81" spans="1:8" x14ac:dyDescent="0.15">
      <c r="A81" s="1">
        <v>77</v>
      </c>
      <c r="B81" s="1">
        <f>VLOOKUP($A81,主动技能升级!$J:$Q,主动技能升级!K$1,FALSE)</f>
        <v>10020117</v>
      </c>
      <c r="C81" s="1">
        <f>VLOOKUP($A81,主动技能升级!$J:$Q,主动技能升级!L$1,FALSE)</f>
        <v>10020118</v>
      </c>
      <c r="D81" s="1">
        <f>VLOOKUP($A81,主动技能升级!$J:$Q,主动技能升级!M$1,FALSE)</f>
        <v>80</v>
      </c>
      <c r="E81" s="1" t="str">
        <f>VLOOKUP($A81,主动技能升级!$J:$Q,主动技能升级!N$1,FALSE)</f>
        <v>[]</v>
      </c>
      <c r="F81" s="1">
        <f>VLOOKUP($A81,主动技能升级!$J:$Q,主动技能升级!O$1,FALSE)</f>
        <v>113800</v>
      </c>
      <c r="G81" s="1">
        <f>VLOOKUP($A81,主动技能升级!$J:$Q,主动技能升级!P$1,FALSE)</f>
        <v>0</v>
      </c>
      <c r="H81" s="1">
        <f>VLOOKUP($A81,主动技能升级!$J:$Q,主动技能升级!Q$1,FALSE)</f>
        <v>0</v>
      </c>
    </row>
    <row r="82" spans="1:8" x14ac:dyDescent="0.15">
      <c r="A82" s="1">
        <v>78</v>
      </c>
      <c r="B82" s="1">
        <f>VLOOKUP($A82,主动技能升级!$J:$Q,主动技能升级!K$1,FALSE)</f>
        <v>10020118</v>
      </c>
      <c r="C82" s="1">
        <f>VLOOKUP($A82,主动技能升级!$J:$Q,主动技能升级!L$1,FALSE)</f>
        <v>10020119</v>
      </c>
      <c r="D82" s="1">
        <f>VLOOKUP($A82,主动技能升级!$J:$Q,主动技能升级!M$1,FALSE)</f>
        <v>85</v>
      </c>
      <c r="E82" s="1" t="str">
        <f>VLOOKUP($A82,主动技能升级!$J:$Q,主动技能升级!N$1,FALSE)</f>
        <v>[]</v>
      </c>
      <c r="F82" s="1">
        <f>VLOOKUP($A82,主动技能升级!$J:$Q,主动技能升级!O$1,FALSE)</f>
        <v>161100</v>
      </c>
      <c r="G82" s="1">
        <f>VLOOKUP($A82,主动技能升级!$J:$Q,主动技能升级!P$1,FALSE)</f>
        <v>0</v>
      </c>
      <c r="H82" s="1">
        <f>VLOOKUP($A82,主动技能升级!$J:$Q,主动技能升级!Q$1,FALSE)</f>
        <v>0</v>
      </c>
    </row>
    <row r="83" spans="1:8" x14ac:dyDescent="0.15">
      <c r="A83" s="1">
        <v>79</v>
      </c>
      <c r="B83" s="1">
        <f>VLOOKUP($A83,主动技能升级!$J:$Q,主动技能升级!K$1,FALSE)</f>
        <v>10020119</v>
      </c>
      <c r="C83" s="1">
        <f>VLOOKUP($A83,主动技能升级!$J:$Q,主动技能升级!L$1,FALSE)</f>
        <v>10020120</v>
      </c>
      <c r="D83" s="1">
        <f>VLOOKUP($A83,主动技能升级!$J:$Q,主动技能升级!M$1,FALSE)</f>
        <v>90</v>
      </c>
      <c r="E83" s="1" t="str">
        <f>VLOOKUP($A83,主动技能升级!$J:$Q,主动技能升级!N$1,FALSE)</f>
        <v>[]</v>
      </c>
      <c r="F83" s="1">
        <f>VLOOKUP($A83,主动技能升级!$J:$Q,主动技能升级!O$1,FALSE)</f>
        <v>228100</v>
      </c>
      <c r="G83" s="1">
        <f>VLOOKUP($A83,主动技能升级!$J:$Q,主动技能升级!P$1,FALSE)</f>
        <v>0</v>
      </c>
      <c r="H83" s="1">
        <f>VLOOKUP($A83,主动技能升级!$J:$Q,主动技能升级!Q$1,FALSE)</f>
        <v>0</v>
      </c>
    </row>
    <row r="84" spans="1:8" x14ac:dyDescent="0.15">
      <c r="A84" s="1">
        <v>80</v>
      </c>
      <c r="B84" s="1">
        <f>VLOOKUP($A84,主动技能升级!$J:$Q,主动技能升级!K$1,FALSE)</f>
        <v>10020120</v>
      </c>
      <c r="C84" s="1">
        <f>VLOOKUP($A84,主动技能升级!$J:$Q,主动技能升级!L$1,FALSE)</f>
        <v>0</v>
      </c>
      <c r="D84" s="1">
        <f>VLOOKUP($A84,主动技能升级!$J:$Q,主动技能升级!M$1,FALSE)</f>
        <v>100</v>
      </c>
      <c r="E84" s="1" t="str">
        <f>VLOOKUP($A84,主动技能升级!$J:$Q,主动技能升级!N$1,FALSE)</f>
        <v>[]</v>
      </c>
      <c r="F84" s="1">
        <f>VLOOKUP($A84,主动技能升级!$J:$Q,主动技能升级!O$1,FALSE)</f>
        <v>780200</v>
      </c>
      <c r="G84" s="1">
        <f>VLOOKUP($A84,主动技能升级!$J:$Q,主动技能升级!P$1,FALSE)</f>
        <v>0</v>
      </c>
      <c r="H84" s="1">
        <f>VLOOKUP($A84,主动技能升级!$J:$Q,主动技能升级!Q$1,FALSE)</f>
        <v>0</v>
      </c>
    </row>
    <row r="85" spans="1:8" x14ac:dyDescent="0.15">
      <c r="A85" s="1">
        <v>81</v>
      </c>
      <c r="B85" s="1">
        <f>VLOOKUP($A85,主动技能升级!$J:$Q,主动技能升级!K$1,FALSE)</f>
        <v>10020201</v>
      </c>
      <c r="C85" s="1">
        <f>VLOOKUP($A85,主动技能升级!$J:$Q,主动技能升级!L$1,FALSE)</f>
        <v>10020202</v>
      </c>
      <c r="D85" s="1">
        <f>VLOOKUP($A85,主动技能升级!$J:$Q,主动技能升级!M$1,FALSE)</f>
        <v>2</v>
      </c>
      <c r="E85" s="1" t="str">
        <f>VLOOKUP($A85,主动技能升级!$J:$Q,主动技能升级!N$1,FALSE)</f>
        <v>[]</v>
      </c>
      <c r="F85" s="1">
        <f>VLOOKUP($A85,主动技能升级!$J:$Q,主动技能升级!O$1,FALSE)</f>
        <v>500</v>
      </c>
      <c r="G85" s="1">
        <f>VLOOKUP($A85,主动技能升级!$J:$Q,主动技能升级!P$1,FALSE)</f>
        <v>0</v>
      </c>
      <c r="H85" s="1">
        <f>VLOOKUP($A85,主动技能升级!$J:$Q,主动技能升级!Q$1,FALSE)</f>
        <v>0</v>
      </c>
    </row>
    <row r="86" spans="1:8" x14ac:dyDescent="0.15">
      <c r="A86" s="1">
        <v>82</v>
      </c>
      <c r="B86" s="1">
        <f>VLOOKUP($A86,主动技能升级!$J:$Q,主动技能升级!K$1,FALSE)</f>
        <v>10020202</v>
      </c>
      <c r="C86" s="1">
        <f>VLOOKUP($A86,主动技能升级!$J:$Q,主动技能升级!L$1,FALSE)</f>
        <v>10020203</v>
      </c>
      <c r="D86" s="1">
        <f>VLOOKUP($A86,主动技能升级!$J:$Q,主动技能升级!M$1,FALSE)</f>
        <v>5</v>
      </c>
      <c r="E86" s="1" t="str">
        <f>VLOOKUP($A86,主动技能升级!$J:$Q,主动技能升级!N$1,FALSE)</f>
        <v>[]</v>
      </c>
      <c r="F86" s="1">
        <f>VLOOKUP($A86,主动技能升级!$J:$Q,主动技能升级!O$1,FALSE)</f>
        <v>600</v>
      </c>
      <c r="G86" s="1">
        <f>VLOOKUP($A86,主动技能升级!$J:$Q,主动技能升级!P$1,FALSE)</f>
        <v>0</v>
      </c>
      <c r="H86" s="1">
        <f>VLOOKUP($A86,主动技能升级!$J:$Q,主动技能升级!Q$1,FALSE)</f>
        <v>0</v>
      </c>
    </row>
    <row r="87" spans="1:8" x14ac:dyDescent="0.15">
      <c r="A87" s="1">
        <v>83</v>
      </c>
      <c r="B87" s="1">
        <f>VLOOKUP($A87,主动技能升级!$J:$Q,主动技能升级!K$1,FALSE)</f>
        <v>10020203</v>
      </c>
      <c r="C87" s="1">
        <f>VLOOKUP($A87,主动技能升级!$J:$Q,主动技能升级!L$1,FALSE)</f>
        <v>10020204</v>
      </c>
      <c r="D87" s="1">
        <f>VLOOKUP($A87,主动技能升级!$J:$Q,主动技能升级!M$1,FALSE)</f>
        <v>10</v>
      </c>
      <c r="E87" s="1" t="str">
        <f>VLOOKUP($A87,主动技能升级!$J:$Q,主动技能升级!N$1,FALSE)</f>
        <v>[]</v>
      </c>
      <c r="F87" s="1">
        <f>VLOOKUP($A87,主动技能升级!$J:$Q,主动技能升级!O$1,FALSE)</f>
        <v>800</v>
      </c>
      <c r="G87" s="1">
        <f>VLOOKUP($A87,主动技能升级!$J:$Q,主动技能升级!P$1,FALSE)</f>
        <v>0</v>
      </c>
      <c r="H87" s="1">
        <f>VLOOKUP($A87,主动技能升级!$J:$Q,主动技能升级!Q$1,FALSE)</f>
        <v>0</v>
      </c>
    </row>
    <row r="88" spans="1:8" x14ac:dyDescent="0.15">
      <c r="A88" s="1">
        <v>84</v>
      </c>
      <c r="B88" s="1">
        <f>VLOOKUP($A88,主动技能升级!$J:$Q,主动技能升级!K$1,FALSE)</f>
        <v>10020204</v>
      </c>
      <c r="C88" s="1">
        <f>VLOOKUP($A88,主动技能升级!$J:$Q,主动技能升级!L$1,FALSE)</f>
        <v>10020205</v>
      </c>
      <c r="D88" s="1">
        <f>VLOOKUP($A88,主动技能升级!$J:$Q,主动技能升级!M$1,FALSE)</f>
        <v>15</v>
      </c>
      <c r="E88" s="1" t="str">
        <f>VLOOKUP($A88,主动技能升级!$J:$Q,主动技能升级!N$1,FALSE)</f>
        <v>[]</v>
      </c>
      <c r="F88" s="1">
        <f>VLOOKUP($A88,主动技能升级!$J:$Q,主动技能升级!O$1,FALSE)</f>
        <v>1200</v>
      </c>
      <c r="G88" s="1">
        <f>VLOOKUP($A88,主动技能升级!$J:$Q,主动技能升级!P$1,FALSE)</f>
        <v>0</v>
      </c>
      <c r="H88" s="1">
        <f>VLOOKUP($A88,主动技能升级!$J:$Q,主动技能升级!Q$1,FALSE)</f>
        <v>0</v>
      </c>
    </row>
    <row r="89" spans="1:8" x14ac:dyDescent="0.15">
      <c r="A89" s="1">
        <v>85</v>
      </c>
      <c r="B89" s="1">
        <f>VLOOKUP($A89,主动技能升级!$J:$Q,主动技能升级!K$1,FALSE)</f>
        <v>10020205</v>
      </c>
      <c r="C89" s="1">
        <f>VLOOKUP($A89,主动技能升级!$J:$Q,主动技能升级!L$1,FALSE)</f>
        <v>10020206</v>
      </c>
      <c r="D89" s="1">
        <f>VLOOKUP($A89,主动技能升级!$J:$Q,主动技能升级!M$1,FALSE)</f>
        <v>20</v>
      </c>
      <c r="E89" s="1" t="str">
        <f>VLOOKUP($A89,主动技能升级!$J:$Q,主动技能升级!N$1,FALSE)</f>
        <v>[]</v>
      </c>
      <c r="F89" s="1">
        <f>VLOOKUP($A89,主动技能升级!$J:$Q,主动技能升级!O$1,FALSE)</f>
        <v>1700</v>
      </c>
      <c r="G89" s="1">
        <f>VLOOKUP($A89,主动技能升级!$J:$Q,主动技能升级!P$1,FALSE)</f>
        <v>0</v>
      </c>
      <c r="H89" s="1">
        <f>VLOOKUP($A89,主动技能升级!$J:$Q,主动技能升级!Q$1,FALSE)</f>
        <v>0</v>
      </c>
    </row>
    <row r="90" spans="1:8" x14ac:dyDescent="0.15">
      <c r="A90" s="1">
        <v>86</v>
      </c>
      <c r="B90" s="1">
        <f>VLOOKUP($A90,主动技能升级!$J:$Q,主动技能升级!K$1,FALSE)</f>
        <v>10020206</v>
      </c>
      <c r="C90" s="1">
        <f>VLOOKUP($A90,主动技能升级!$J:$Q,主动技能升级!L$1,FALSE)</f>
        <v>10020207</v>
      </c>
      <c r="D90" s="1">
        <f>VLOOKUP($A90,主动技能升级!$J:$Q,主动技能升级!M$1,FALSE)</f>
        <v>25</v>
      </c>
      <c r="E90" s="1" t="str">
        <f>VLOOKUP($A90,主动技能升级!$J:$Q,主动技能升级!N$1,FALSE)</f>
        <v>[]</v>
      </c>
      <c r="F90" s="1">
        <f>VLOOKUP($A90,主动技能升级!$J:$Q,主动技能升级!O$1,FALSE)</f>
        <v>2400</v>
      </c>
      <c r="G90" s="1">
        <f>VLOOKUP($A90,主动技能升级!$J:$Q,主动技能升级!P$1,FALSE)</f>
        <v>0</v>
      </c>
      <c r="H90" s="1">
        <f>VLOOKUP($A90,主动技能升级!$J:$Q,主动技能升级!Q$1,FALSE)</f>
        <v>0</v>
      </c>
    </row>
    <row r="91" spans="1:8" x14ac:dyDescent="0.15">
      <c r="A91" s="1">
        <v>87</v>
      </c>
      <c r="B91" s="1">
        <f>VLOOKUP($A91,主动技能升级!$J:$Q,主动技能升级!K$1,FALSE)</f>
        <v>10020207</v>
      </c>
      <c r="C91" s="1">
        <f>VLOOKUP($A91,主动技能升级!$J:$Q,主动技能升级!L$1,FALSE)</f>
        <v>10020208</v>
      </c>
      <c r="D91" s="1">
        <f>VLOOKUP($A91,主动技能升级!$J:$Q,主动技能升级!M$1,FALSE)</f>
        <v>30</v>
      </c>
      <c r="E91" s="1" t="str">
        <f>VLOOKUP($A91,主动技能升级!$J:$Q,主动技能升级!N$1,FALSE)</f>
        <v>[]</v>
      </c>
      <c r="F91" s="1">
        <f>VLOOKUP($A91,主动技能升级!$J:$Q,主动技能升级!O$1,FALSE)</f>
        <v>3500</v>
      </c>
      <c r="G91" s="1">
        <f>VLOOKUP($A91,主动技能升级!$J:$Q,主动技能升级!P$1,FALSE)</f>
        <v>0</v>
      </c>
      <c r="H91" s="1">
        <f>VLOOKUP($A91,主动技能升级!$J:$Q,主动技能升级!Q$1,FALSE)</f>
        <v>0</v>
      </c>
    </row>
    <row r="92" spans="1:8" x14ac:dyDescent="0.15">
      <c r="A92" s="1">
        <v>88</v>
      </c>
      <c r="B92" s="1">
        <f>VLOOKUP($A92,主动技能升级!$J:$Q,主动技能升级!K$1,FALSE)</f>
        <v>10020208</v>
      </c>
      <c r="C92" s="1">
        <f>VLOOKUP($A92,主动技能升级!$J:$Q,主动技能升级!L$1,FALSE)</f>
        <v>10020209</v>
      </c>
      <c r="D92" s="1">
        <f>VLOOKUP($A92,主动技能升级!$J:$Q,主动技能升级!M$1,FALSE)</f>
        <v>35</v>
      </c>
      <c r="E92" s="1" t="str">
        <f>VLOOKUP($A92,主动技能升级!$J:$Q,主动技能升级!N$1,FALSE)</f>
        <v>[]</v>
      </c>
      <c r="F92" s="1">
        <f>VLOOKUP($A92,主动技能升级!$J:$Q,主动技能升级!O$1,FALSE)</f>
        <v>4900</v>
      </c>
      <c r="G92" s="1">
        <f>VLOOKUP($A92,主动技能升级!$J:$Q,主动技能升级!P$1,FALSE)</f>
        <v>0</v>
      </c>
      <c r="H92" s="1">
        <f>VLOOKUP($A92,主动技能升级!$J:$Q,主动技能升级!Q$1,FALSE)</f>
        <v>0</v>
      </c>
    </row>
    <row r="93" spans="1:8" x14ac:dyDescent="0.15">
      <c r="A93" s="1">
        <v>89</v>
      </c>
      <c r="B93" s="1">
        <f>VLOOKUP($A93,主动技能升级!$J:$Q,主动技能升级!K$1,FALSE)</f>
        <v>10020209</v>
      </c>
      <c r="C93" s="1">
        <f>VLOOKUP($A93,主动技能升级!$J:$Q,主动技能升级!L$1,FALSE)</f>
        <v>10020210</v>
      </c>
      <c r="D93" s="1">
        <f>VLOOKUP($A93,主动技能升级!$J:$Q,主动技能升级!M$1,FALSE)</f>
        <v>40</v>
      </c>
      <c r="E93" s="1" t="str">
        <f>VLOOKUP($A93,主动技能升级!$J:$Q,主动技能升级!N$1,FALSE)</f>
        <v>[]</v>
      </c>
      <c r="F93" s="1">
        <f>VLOOKUP($A93,主动技能升级!$J:$Q,主动技能升级!O$1,FALSE)</f>
        <v>7000</v>
      </c>
      <c r="G93" s="1">
        <f>VLOOKUP($A93,主动技能升级!$J:$Q,主动技能升级!P$1,FALSE)</f>
        <v>0</v>
      </c>
      <c r="H93" s="1">
        <f>VLOOKUP($A93,主动技能升级!$J:$Q,主动技能升级!Q$1,FALSE)</f>
        <v>0</v>
      </c>
    </row>
    <row r="94" spans="1:8" x14ac:dyDescent="0.15">
      <c r="A94" s="1">
        <v>90</v>
      </c>
      <c r="B94" s="1">
        <f>VLOOKUP($A94,主动技能升级!$J:$Q,主动技能升级!K$1,FALSE)</f>
        <v>10020210</v>
      </c>
      <c r="C94" s="1">
        <f>VLOOKUP($A94,主动技能升级!$J:$Q,主动技能升级!L$1,FALSE)</f>
        <v>10020211</v>
      </c>
      <c r="D94" s="1">
        <f>VLOOKUP($A94,主动技能升级!$J:$Q,主动技能升级!M$1,FALSE)</f>
        <v>45</v>
      </c>
      <c r="E94" s="1" t="str">
        <f>VLOOKUP($A94,主动技能升级!$J:$Q,主动技能升级!N$1,FALSE)</f>
        <v>[]</v>
      </c>
      <c r="F94" s="1">
        <f>VLOOKUP($A94,主动技能升级!$J:$Q,主动技能升级!O$1,FALSE)</f>
        <v>9900</v>
      </c>
      <c r="G94" s="1">
        <f>VLOOKUP($A94,主动技能升级!$J:$Q,主动技能升级!P$1,FALSE)</f>
        <v>0</v>
      </c>
      <c r="H94" s="1">
        <f>VLOOKUP($A94,主动技能升级!$J:$Q,主动技能升级!Q$1,FALSE)</f>
        <v>0</v>
      </c>
    </row>
    <row r="95" spans="1:8" x14ac:dyDescent="0.15">
      <c r="A95" s="1">
        <v>91</v>
      </c>
      <c r="B95" s="1">
        <f>VLOOKUP($A95,主动技能升级!$J:$Q,主动技能升级!K$1,FALSE)</f>
        <v>10020211</v>
      </c>
      <c r="C95" s="1">
        <f>VLOOKUP($A95,主动技能升级!$J:$Q,主动技能升级!L$1,FALSE)</f>
        <v>10020212</v>
      </c>
      <c r="D95" s="1">
        <f>VLOOKUP($A95,主动技能升级!$J:$Q,主动技能升级!M$1,FALSE)</f>
        <v>50</v>
      </c>
      <c r="E95" s="1" t="str">
        <f>VLOOKUP($A95,主动技能升级!$J:$Q,主动技能升级!N$1,FALSE)</f>
        <v>[]</v>
      </c>
      <c r="F95" s="1">
        <f>VLOOKUP($A95,主动技能升级!$J:$Q,主动技能升级!O$1,FALSE)</f>
        <v>14100</v>
      </c>
      <c r="G95" s="1">
        <f>VLOOKUP($A95,主动技能升级!$J:$Q,主动技能升级!P$1,FALSE)</f>
        <v>0</v>
      </c>
      <c r="H95" s="1">
        <f>VLOOKUP($A95,主动技能升级!$J:$Q,主动技能升级!Q$1,FALSE)</f>
        <v>0</v>
      </c>
    </row>
    <row r="96" spans="1:8" x14ac:dyDescent="0.15">
      <c r="A96" s="1">
        <v>92</v>
      </c>
      <c r="B96" s="1">
        <f>VLOOKUP($A96,主动技能升级!$J:$Q,主动技能升级!K$1,FALSE)</f>
        <v>10020212</v>
      </c>
      <c r="C96" s="1">
        <f>VLOOKUP($A96,主动技能升级!$J:$Q,主动技能升级!L$1,FALSE)</f>
        <v>10020213</v>
      </c>
      <c r="D96" s="1">
        <f>VLOOKUP($A96,主动技能升级!$J:$Q,主动技能升级!M$1,FALSE)</f>
        <v>55</v>
      </c>
      <c r="E96" s="1" t="str">
        <f>VLOOKUP($A96,主动技能升级!$J:$Q,主动技能升级!N$1,FALSE)</f>
        <v>[]</v>
      </c>
      <c r="F96" s="1">
        <f>VLOOKUP($A96,主动技能升级!$J:$Q,主动技能升级!O$1,FALSE)</f>
        <v>20000</v>
      </c>
      <c r="G96" s="1">
        <f>VLOOKUP($A96,主动技能升级!$J:$Q,主动技能升级!P$1,FALSE)</f>
        <v>0</v>
      </c>
      <c r="H96" s="1">
        <f>VLOOKUP($A96,主动技能升级!$J:$Q,主动技能升级!Q$1,FALSE)</f>
        <v>0</v>
      </c>
    </row>
    <row r="97" spans="1:8" x14ac:dyDescent="0.15">
      <c r="A97" s="1">
        <v>93</v>
      </c>
      <c r="B97" s="1">
        <f>VLOOKUP($A97,主动技能升级!$J:$Q,主动技能升级!K$1,FALSE)</f>
        <v>10020213</v>
      </c>
      <c r="C97" s="1">
        <f>VLOOKUP($A97,主动技能升级!$J:$Q,主动技能升级!L$1,FALSE)</f>
        <v>10020214</v>
      </c>
      <c r="D97" s="1">
        <f>VLOOKUP($A97,主动技能升级!$J:$Q,主动技能升级!M$1,FALSE)</f>
        <v>60</v>
      </c>
      <c r="E97" s="1" t="str">
        <f>VLOOKUP($A97,主动技能升级!$J:$Q,主动技能升级!N$1,FALSE)</f>
        <v>[]</v>
      </c>
      <c r="F97" s="1">
        <f>VLOOKUP($A97,主动技能升级!$J:$Q,主动技能升级!O$1,FALSE)</f>
        <v>28300</v>
      </c>
      <c r="G97" s="1">
        <f>VLOOKUP($A97,主动技能升级!$J:$Q,主动技能升级!P$1,FALSE)</f>
        <v>0</v>
      </c>
      <c r="H97" s="1">
        <f>VLOOKUP($A97,主动技能升级!$J:$Q,主动技能升级!Q$1,FALSE)</f>
        <v>0</v>
      </c>
    </row>
    <row r="98" spans="1:8" x14ac:dyDescent="0.15">
      <c r="A98" s="1">
        <v>94</v>
      </c>
      <c r="B98" s="1">
        <f>VLOOKUP($A98,主动技能升级!$J:$Q,主动技能升级!K$1,FALSE)</f>
        <v>10020214</v>
      </c>
      <c r="C98" s="1">
        <f>VLOOKUP($A98,主动技能升级!$J:$Q,主动技能升级!L$1,FALSE)</f>
        <v>10020215</v>
      </c>
      <c r="D98" s="1">
        <f>VLOOKUP($A98,主动技能升级!$J:$Q,主动技能升级!M$1,FALSE)</f>
        <v>65</v>
      </c>
      <c r="E98" s="1" t="str">
        <f>VLOOKUP($A98,主动技能升级!$J:$Q,主动技能升级!N$1,FALSE)</f>
        <v>[]</v>
      </c>
      <c r="F98" s="1">
        <f>VLOOKUP($A98,主动技能升级!$J:$Q,主动技能升级!O$1,FALSE)</f>
        <v>40100</v>
      </c>
      <c r="G98" s="1">
        <f>VLOOKUP($A98,主动技能升级!$J:$Q,主动技能升级!P$1,FALSE)</f>
        <v>0</v>
      </c>
      <c r="H98" s="1">
        <f>VLOOKUP($A98,主动技能升级!$J:$Q,主动技能升级!Q$1,FALSE)</f>
        <v>0</v>
      </c>
    </row>
    <row r="99" spans="1:8" x14ac:dyDescent="0.15">
      <c r="A99" s="1">
        <v>95</v>
      </c>
      <c r="B99" s="1">
        <f>VLOOKUP($A99,主动技能升级!$J:$Q,主动技能升级!K$1,FALSE)</f>
        <v>10020215</v>
      </c>
      <c r="C99" s="1">
        <f>VLOOKUP($A99,主动技能升级!$J:$Q,主动技能升级!L$1,FALSE)</f>
        <v>10020216</v>
      </c>
      <c r="D99" s="1">
        <f>VLOOKUP($A99,主动技能升级!$J:$Q,主动技能升级!M$1,FALSE)</f>
        <v>70</v>
      </c>
      <c r="E99" s="1" t="str">
        <f>VLOOKUP($A99,主动技能升级!$J:$Q,主动技能升级!N$1,FALSE)</f>
        <v>[]</v>
      </c>
      <c r="F99" s="1">
        <f>VLOOKUP($A99,主动技能升级!$J:$Q,主动技能升级!O$1,FALSE)</f>
        <v>56700</v>
      </c>
      <c r="G99" s="1">
        <f>VLOOKUP($A99,主动技能升级!$J:$Q,主动技能升级!P$1,FALSE)</f>
        <v>0</v>
      </c>
      <c r="H99" s="1">
        <f>VLOOKUP($A99,主动技能升级!$J:$Q,主动技能升级!Q$1,FALSE)</f>
        <v>0</v>
      </c>
    </row>
    <row r="100" spans="1:8" x14ac:dyDescent="0.15">
      <c r="A100" s="1">
        <v>96</v>
      </c>
      <c r="B100" s="1">
        <f>VLOOKUP($A100,主动技能升级!$J:$Q,主动技能升级!K$1,FALSE)</f>
        <v>10020216</v>
      </c>
      <c r="C100" s="1">
        <f>VLOOKUP($A100,主动技能升级!$J:$Q,主动技能升级!L$1,FALSE)</f>
        <v>10020217</v>
      </c>
      <c r="D100" s="1">
        <f>VLOOKUP($A100,主动技能升级!$J:$Q,主动技能升级!M$1,FALSE)</f>
        <v>75</v>
      </c>
      <c r="E100" s="1" t="str">
        <f>VLOOKUP($A100,主动技能升级!$J:$Q,主动技能升级!N$1,FALSE)</f>
        <v>[]</v>
      </c>
      <c r="F100" s="1">
        <f>VLOOKUP($A100,主动技能升级!$J:$Q,主动技能升级!O$1,FALSE)</f>
        <v>80400</v>
      </c>
      <c r="G100" s="1">
        <f>VLOOKUP($A100,主动技能升级!$J:$Q,主动技能升级!P$1,FALSE)</f>
        <v>0</v>
      </c>
      <c r="H100" s="1">
        <f>VLOOKUP($A100,主动技能升级!$J:$Q,主动技能升级!Q$1,FALSE)</f>
        <v>0</v>
      </c>
    </row>
    <row r="101" spans="1:8" x14ac:dyDescent="0.15">
      <c r="A101" s="1">
        <v>97</v>
      </c>
      <c r="B101" s="1">
        <f>VLOOKUP($A101,主动技能升级!$J:$Q,主动技能升级!K$1,FALSE)</f>
        <v>10020217</v>
      </c>
      <c r="C101" s="1">
        <f>VLOOKUP($A101,主动技能升级!$J:$Q,主动技能升级!L$1,FALSE)</f>
        <v>10020218</v>
      </c>
      <c r="D101" s="1">
        <f>VLOOKUP($A101,主动技能升级!$J:$Q,主动技能升级!M$1,FALSE)</f>
        <v>80</v>
      </c>
      <c r="E101" s="1" t="str">
        <f>VLOOKUP($A101,主动技能升级!$J:$Q,主动技能升级!N$1,FALSE)</f>
        <v>[]</v>
      </c>
      <c r="F101" s="1">
        <f>VLOOKUP($A101,主动技能升级!$J:$Q,主动技能升级!O$1,FALSE)</f>
        <v>113800</v>
      </c>
      <c r="G101" s="1">
        <f>VLOOKUP($A101,主动技能升级!$J:$Q,主动技能升级!P$1,FALSE)</f>
        <v>0</v>
      </c>
      <c r="H101" s="1">
        <f>VLOOKUP($A101,主动技能升级!$J:$Q,主动技能升级!Q$1,FALSE)</f>
        <v>0</v>
      </c>
    </row>
    <row r="102" spans="1:8" x14ac:dyDescent="0.15">
      <c r="A102" s="1">
        <v>98</v>
      </c>
      <c r="B102" s="1">
        <f>VLOOKUP($A102,主动技能升级!$J:$Q,主动技能升级!K$1,FALSE)</f>
        <v>10020218</v>
      </c>
      <c r="C102" s="1">
        <f>VLOOKUP($A102,主动技能升级!$J:$Q,主动技能升级!L$1,FALSE)</f>
        <v>10020219</v>
      </c>
      <c r="D102" s="1">
        <f>VLOOKUP($A102,主动技能升级!$J:$Q,主动技能升级!M$1,FALSE)</f>
        <v>85</v>
      </c>
      <c r="E102" s="1" t="str">
        <f>VLOOKUP($A102,主动技能升级!$J:$Q,主动技能升级!N$1,FALSE)</f>
        <v>[]</v>
      </c>
      <c r="F102" s="1">
        <f>VLOOKUP($A102,主动技能升级!$J:$Q,主动技能升级!O$1,FALSE)</f>
        <v>161100</v>
      </c>
      <c r="G102" s="1">
        <f>VLOOKUP($A102,主动技能升级!$J:$Q,主动技能升级!P$1,FALSE)</f>
        <v>0</v>
      </c>
      <c r="H102" s="1">
        <f>VLOOKUP($A102,主动技能升级!$J:$Q,主动技能升级!Q$1,FALSE)</f>
        <v>0</v>
      </c>
    </row>
    <row r="103" spans="1:8" x14ac:dyDescent="0.15">
      <c r="A103" s="1">
        <v>99</v>
      </c>
      <c r="B103" s="1">
        <f>VLOOKUP($A103,主动技能升级!$J:$Q,主动技能升级!K$1,FALSE)</f>
        <v>10020219</v>
      </c>
      <c r="C103" s="1">
        <f>VLOOKUP($A103,主动技能升级!$J:$Q,主动技能升级!L$1,FALSE)</f>
        <v>10020220</v>
      </c>
      <c r="D103" s="1">
        <f>VLOOKUP($A103,主动技能升级!$J:$Q,主动技能升级!M$1,FALSE)</f>
        <v>90</v>
      </c>
      <c r="E103" s="1" t="str">
        <f>VLOOKUP($A103,主动技能升级!$J:$Q,主动技能升级!N$1,FALSE)</f>
        <v>[]</v>
      </c>
      <c r="F103" s="1">
        <f>VLOOKUP($A103,主动技能升级!$J:$Q,主动技能升级!O$1,FALSE)</f>
        <v>228100</v>
      </c>
      <c r="G103" s="1">
        <f>VLOOKUP($A103,主动技能升级!$J:$Q,主动技能升级!P$1,FALSE)</f>
        <v>0</v>
      </c>
      <c r="H103" s="1">
        <f>VLOOKUP($A103,主动技能升级!$J:$Q,主动技能升级!Q$1,FALSE)</f>
        <v>0</v>
      </c>
    </row>
    <row r="104" spans="1:8" x14ac:dyDescent="0.15">
      <c r="A104" s="1">
        <v>100</v>
      </c>
      <c r="B104" s="1">
        <f>VLOOKUP($A104,主动技能升级!$J:$Q,主动技能升级!K$1,FALSE)</f>
        <v>10020220</v>
      </c>
      <c r="C104" s="1">
        <f>VLOOKUP($A104,主动技能升级!$J:$Q,主动技能升级!L$1,FALSE)</f>
        <v>0</v>
      </c>
      <c r="D104" s="1">
        <f>VLOOKUP($A104,主动技能升级!$J:$Q,主动技能升级!M$1,FALSE)</f>
        <v>100</v>
      </c>
      <c r="E104" s="1" t="str">
        <f>VLOOKUP($A104,主动技能升级!$J:$Q,主动技能升级!N$1,FALSE)</f>
        <v>[]</v>
      </c>
      <c r="F104" s="1">
        <f>VLOOKUP($A104,主动技能升级!$J:$Q,主动技能升级!O$1,FALSE)</f>
        <v>780200</v>
      </c>
      <c r="G104" s="1">
        <f>VLOOKUP($A104,主动技能升级!$J:$Q,主动技能升级!P$1,FALSE)</f>
        <v>0</v>
      </c>
      <c r="H104" s="1">
        <f>VLOOKUP($A104,主动技能升级!$J:$Q,主动技能升级!Q$1,FALSE)</f>
        <v>0</v>
      </c>
    </row>
    <row r="105" spans="1:8" x14ac:dyDescent="0.15">
      <c r="A105" s="1">
        <v>101</v>
      </c>
      <c r="B105" s="1">
        <f>VLOOKUP($A105,主动技能升级!$J:$Q,主动技能升级!K$1,FALSE)</f>
        <v>10020301</v>
      </c>
      <c r="C105" s="1">
        <f>VLOOKUP($A105,主动技能升级!$J:$Q,主动技能升级!L$1,FALSE)</f>
        <v>10020302</v>
      </c>
      <c r="D105" s="1">
        <f>VLOOKUP($A105,主动技能升级!$J:$Q,主动技能升级!M$1,FALSE)</f>
        <v>2</v>
      </c>
      <c r="E105" s="1" t="str">
        <f>VLOOKUP($A105,主动技能升级!$J:$Q,主动技能升级!N$1,FALSE)</f>
        <v>[]</v>
      </c>
      <c r="F105" s="1">
        <f>VLOOKUP($A105,主动技能升级!$J:$Q,主动技能升级!O$1,FALSE)</f>
        <v>500</v>
      </c>
      <c r="G105" s="1">
        <f>VLOOKUP($A105,主动技能升级!$J:$Q,主动技能升级!P$1,FALSE)</f>
        <v>0</v>
      </c>
      <c r="H105" s="1">
        <f>VLOOKUP($A105,主动技能升级!$J:$Q,主动技能升级!Q$1,FALSE)</f>
        <v>0</v>
      </c>
    </row>
    <row r="106" spans="1:8" x14ac:dyDescent="0.15">
      <c r="A106" s="1">
        <v>102</v>
      </c>
      <c r="B106" s="1">
        <f>VLOOKUP($A106,主动技能升级!$J:$Q,主动技能升级!K$1,FALSE)</f>
        <v>10020302</v>
      </c>
      <c r="C106" s="1">
        <f>VLOOKUP($A106,主动技能升级!$J:$Q,主动技能升级!L$1,FALSE)</f>
        <v>10020303</v>
      </c>
      <c r="D106" s="1">
        <f>VLOOKUP($A106,主动技能升级!$J:$Q,主动技能升级!M$1,FALSE)</f>
        <v>5</v>
      </c>
      <c r="E106" s="1" t="str">
        <f>VLOOKUP($A106,主动技能升级!$J:$Q,主动技能升级!N$1,FALSE)</f>
        <v>[]</v>
      </c>
      <c r="F106" s="1">
        <f>VLOOKUP($A106,主动技能升级!$J:$Q,主动技能升级!O$1,FALSE)</f>
        <v>600</v>
      </c>
      <c r="G106" s="1">
        <f>VLOOKUP($A106,主动技能升级!$J:$Q,主动技能升级!P$1,FALSE)</f>
        <v>0</v>
      </c>
      <c r="H106" s="1">
        <f>VLOOKUP($A106,主动技能升级!$J:$Q,主动技能升级!Q$1,FALSE)</f>
        <v>0</v>
      </c>
    </row>
    <row r="107" spans="1:8" x14ac:dyDescent="0.15">
      <c r="A107" s="1">
        <v>103</v>
      </c>
      <c r="B107" s="1">
        <f>VLOOKUP($A107,主动技能升级!$J:$Q,主动技能升级!K$1,FALSE)</f>
        <v>10020303</v>
      </c>
      <c r="C107" s="1">
        <f>VLOOKUP($A107,主动技能升级!$J:$Q,主动技能升级!L$1,FALSE)</f>
        <v>10020304</v>
      </c>
      <c r="D107" s="1">
        <f>VLOOKUP($A107,主动技能升级!$J:$Q,主动技能升级!M$1,FALSE)</f>
        <v>10</v>
      </c>
      <c r="E107" s="1" t="str">
        <f>VLOOKUP($A107,主动技能升级!$J:$Q,主动技能升级!N$1,FALSE)</f>
        <v>[]</v>
      </c>
      <c r="F107" s="1">
        <f>VLOOKUP($A107,主动技能升级!$J:$Q,主动技能升级!O$1,FALSE)</f>
        <v>800</v>
      </c>
      <c r="G107" s="1">
        <f>VLOOKUP($A107,主动技能升级!$J:$Q,主动技能升级!P$1,FALSE)</f>
        <v>0</v>
      </c>
      <c r="H107" s="1">
        <f>VLOOKUP($A107,主动技能升级!$J:$Q,主动技能升级!Q$1,FALSE)</f>
        <v>0</v>
      </c>
    </row>
    <row r="108" spans="1:8" x14ac:dyDescent="0.15">
      <c r="A108" s="1">
        <v>104</v>
      </c>
      <c r="B108" s="1">
        <f>VLOOKUP($A108,主动技能升级!$J:$Q,主动技能升级!K$1,FALSE)</f>
        <v>10020304</v>
      </c>
      <c r="C108" s="1">
        <f>VLOOKUP($A108,主动技能升级!$J:$Q,主动技能升级!L$1,FALSE)</f>
        <v>10020305</v>
      </c>
      <c r="D108" s="1">
        <f>VLOOKUP($A108,主动技能升级!$J:$Q,主动技能升级!M$1,FALSE)</f>
        <v>15</v>
      </c>
      <c r="E108" s="1" t="str">
        <f>VLOOKUP($A108,主动技能升级!$J:$Q,主动技能升级!N$1,FALSE)</f>
        <v>[]</v>
      </c>
      <c r="F108" s="1">
        <f>VLOOKUP($A108,主动技能升级!$J:$Q,主动技能升级!O$1,FALSE)</f>
        <v>1200</v>
      </c>
      <c r="G108" s="1">
        <f>VLOOKUP($A108,主动技能升级!$J:$Q,主动技能升级!P$1,FALSE)</f>
        <v>0</v>
      </c>
      <c r="H108" s="1">
        <f>VLOOKUP($A108,主动技能升级!$J:$Q,主动技能升级!Q$1,FALSE)</f>
        <v>0</v>
      </c>
    </row>
    <row r="109" spans="1:8" x14ac:dyDescent="0.15">
      <c r="A109" s="1">
        <v>105</v>
      </c>
      <c r="B109" s="1">
        <f>VLOOKUP($A109,主动技能升级!$J:$Q,主动技能升级!K$1,FALSE)</f>
        <v>10020305</v>
      </c>
      <c r="C109" s="1">
        <f>VLOOKUP($A109,主动技能升级!$J:$Q,主动技能升级!L$1,FALSE)</f>
        <v>10020306</v>
      </c>
      <c r="D109" s="1">
        <f>VLOOKUP($A109,主动技能升级!$J:$Q,主动技能升级!M$1,FALSE)</f>
        <v>20</v>
      </c>
      <c r="E109" s="1" t="str">
        <f>VLOOKUP($A109,主动技能升级!$J:$Q,主动技能升级!N$1,FALSE)</f>
        <v>[]</v>
      </c>
      <c r="F109" s="1">
        <f>VLOOKUP($A109,主动技能升级!$J:$Q,主动技能升级!O$1,FALSE)</f>
        <v>1700</v>
      </c>
      <c r="G109" s="1">
        <f>VLOOKUP($A109,主动技能升级!$J:$Q,主动技能升级!P$1,FALSE)</f>
        <v>0</v>
      </c>
      <c r="H109" s="1">
        <f>VLOOKUP($A109,主动技能升级!$J:$Q,主动技能升级!Q$1,FALSE)</f>
        <v>0</v>
      </c>
    </row>
    <row r="110" spans="1:8" x14ac:dyDescent="0.15">
      <c r="A110" s="1">
        <v>106</v>
      </c>
      <c r="B110" s="1">
        <f>VLOOKUP($A110,主动技能升级!$J:$Q,主动技能升级!K$1,FALSE)</f>
        <v>10020306</v>
      </c>
      <c r="C110" s="1">
        <f>VLOOKUP($A110,主动技能升级!$J:$Q,主动技能升级!L$1,FALSE)</f>
        <v>10020307</v>
      </c>
      <c r="D110" s="1">
        <f>VLOOKUP($A110,主动技能升级!$J:$Q,主动技能升级!M$1,FALSE)</f>
        <v>25</v>
      </c>
      <c r="E110" s="1" t="str">
        <f>VLOOKUP($A110,主动技能升级!$J:$Q,主动技能升级!N$1,FALSE)</f>
        <v>[]</v>
      </c>
      <c r="F110" s="1">
        <f>VLOOKUP($A110,主动技能升级!$J:$Q,主动技能升级!O$1,FALSE)</f>
        <v>2400</v>
      </c>
      <c r="G110" s="1">
        <f>VLOOKUP($A110,主动技能升级!$J:$Q,主动技能升级!P$1,FALSE)</f>
        <v>0</v>
      </c>
      <c r="H110" s="1">
        <f>VLOOKUP($A110,主动技能升级!$J:$Q,主动技能升级!Q$1,FALSE)</f>
        <v>0</v>
      </c>
    </row>
    <row r="111" spans="1:8" x14ac:dyDescent="0.15">
      <c r="A111" s="1">
        <v>107</v>
      </c>
      <c r="B111" s="1">
        <f>VLOOKUP($A111,主动技能升级!$J:$Q,主动技能升级!K$1,FALSE)</f>
        <v>10020307</v>
      </c>
      <c r="C111" s="1">
        <f>VLOOKUP($A111,主动技能升级!$J:$Q,主动技能升级!L$1,FALSE)</f>
        <v>10020308</v>
      </c>
      <c r="D111" s="1">
        <f>VLOOKUP($A111,主动技能升级!$J:$Q,主动技能升级!M$1,FALSE)</f>
        <v>30</v>
      </c>
      <c r="E111" s="1" t="str">
        <f>VLOOKUP($A111,主动技能升级!$J:$Q,主动技能升级!N$1,FALSE)</f>
        <v>[]</v>
      </c>
      <c r="F111" s="1">
        <f>VLOOKUP($A111,主动技能升级!$J:$Q,主动技能升级!O$1,FALSE)</f>
        <v>3500</v>
      </c>
      <c r="G111" s="1">
        <f>VLOOKUP($A111,主动技能升级!$J:$Q,主动技能升级!P$1,FALSE)</f>
        <v>0</v>
      </c>
      <c r="H111" s="1">
        <f>VLOOKUP($A111,主动技能升级!$J:$Q,主动技能升级!Q$1,FALSE)</f>
        <v>0</v>
      </c>
    </row>
    <row r="112" spans="1:8" x14ac:dyDescent="0.15">
      <c r="A112" s="1">
        <v>108</v>
      </c>
      <c r="B112" s="1">
        <f>VLOOKUP($A112,主动技能升级!$J:$Q,主动技能升级!K$1,FALSE)</f>
        <v>10020308</v>
      </c>
      <c r="C112" s="1">
        <f>VLOOKUP($A112,主动技能升级!$J:$Q,主动技能升级!L$1,FALSE)</f>
        <v>10020309</v>
      </c>
      <c r="D112" s="1">
        <f>VLOOKUP($A112,主动技能升级!$J:$Q,主动技能升级!M$1,FALSE)</f>
        <v>35</v>
      </c>
      <c r="E112" s="1" t="str">
        <f>VLOOKUP($A112,主动技能升级!$J:$Q,主动技能升级!N$1,FALSE)</f>
        <v>[]</v>
      </c>
      <c r="F112" s="1">
        <f>VLOOKUP($A112,主动技能升级!$J:$Q,主动技能升级!O$1,FALSE)</f>
        <v>4900</v>
      </c>
      <c r="G112" s="1">
        <f>VLOOKUP($A112,主动技能升级!$J:$Q,主动技能升级!P$1,FALSE)</f>
        <v>0</v>
      </c>
      <c r="H112" s="1">
        <f>VLOOKUP($A112,主动技能升级!$J:$Q,主动技能升级!Q$1,FALSE)</f>
        <v>0</v>
      </c>
    </row>
    <row r="113" spans="1:8" x14ac:dyDescent="0.15">
      <c r="A113" s="1">
        <v>109</v>
      </c>
      <c r="B113" s="1">
        <f>VLOOKUP($A113,主动技能升级!$J:$Q,主动技能升级!K$1,FALSE)</f>
        <v>10020309</v>
      </c>
      <c r="C113" s="1">
        <f>VLOOKUP($A113,主动技能升级!$J:$Q,主动技能升级!L$1,FALSE)</f>
        <v>10020310</v>
      </c>
      <c r="D113" s="1">
        <f>VLOOKUP($A113,主动技能升级!$J:$Q,主动技能升级!M$1,FALSE)</f>
        <v>40</v>
      </c>
      <c r="E113" s="1" t="str">
        <f>VLOOKUP($A113,主动技能升级!$J:$Q,主动技能升级!N$1,FALSE)</f>
        <v>[]</v>
      </c>
      <c r="F113" s="1">
        <f>VLOOKUP($A113,主动技能升级!$J:$Q,主动技能升级!O$1,FALSE)</f>
        <v>7000</v>
      </c>
      <c r="G113" s="1">
        <f>VLOOKUP($A113,主动技能升级!$J:$Q,主动技能升级!P$1,FALSE)</f>
        <v>0</v>
      </c>
      <c r="H113" s="1">
        <f>VLOOKUP($A113,主动技能升级!$J:$Q,主动技能升级!Q$1,FALSE)</f>
        <v>0</v>
      </c>
    </row>
    <row r="114" spans="1:8" x14ac:dyDescent="0.15">
      <c r="A114" s="1">
        <v>110</v>
      </c>
      <c r="B114" s="1">
        <f>VLOOKUP($A114,主动技能升级!$J:$Q,主动技能升级!K$1,FALSE)</f>
        <v>10020310</v>
      </c>
      <c r="C114" s="1">
        <f>VLOOKUP($A114,主动技能升级!$J:$Q,主动技能升级!L$1,FALSE)</f>
        <v>10020311</v>
      </c>
      <c r="D114" s="1">
        <f>VLOOKUP($A114,主动技能升级!$J:$Q,主动技能升级!M$1,FALSE)</f>
        <v>45</v>
      </c>
      <c r="E114" s="1" t="str">
        <f>VLOOKUP($A114,主动技能升级!$J:$Q,主动技能升级!N$1,FALSE)</f>
        <v>[]</v>
      </c>
      <c r="F114" s="1">
        <f>VLOOKUP($A114,主动技能升级!$J:$Q,主动技能升级!O$1,FALSE)</f>
        <v>9900</v>
      </c>
      <c r="G114" s="1">
        <f>VLOOKUP($A114,主动技能升级!$J:$Q,主动技能升级!P$1,FALSE)</f>
        <v>0</v>
      </c>
      <c r="H114" s="1">
        <f>VLOOKUP($A114,主动技能升级!$J:$Q,主动技能升级!Q$1,FALSE)</f>
        <v>0</v>
      </c>
    </row>
    <row r="115" spans="1:8" x14ac:dyDescent="0.15">
      <c r="A115" s="1">
        <v>111</v>
      </c>
      <c r="B115" s="1">
        <f>VLOOKUP($A115,主动技能升级!$J:$Q,主动技能升级!K$1,FALSE)</f>
        <v>10020311</v>
      </c>
      <c r="C115" s="1">
        <f>VLOOKUP($A115,主动技能升级!$J:$Q,主动技能升级!L$1,FALSE)</f>
        <v>10020312</v>
      </c>
      <c r="D115" s="1">
        <f>VLOOKUP($A115,主动技能升级!$J:$Q,主动技能升级!M$1,FALSE)</f>
        <v>50</v>
      </c>
      <c r="E115" s="1" t="str">
        <f>VLOOKUP($A115,主动技能升级!$J:$Q,主动技能升级!N$1,FALSE)</f>
        <v>[]</v>
      </c>
      <c r="F115" s="1">
        <f>VLOOKUP($A115,主动技能升级!$J:$Q,主动技能升级!O$1,FALSE)</f>
        <v>14100</v>
      </c>
      <c r="G115" s="1">
        <f>VLOOKUP($A115,主动技能升级!$J:$Q,主动技能升级!P$1,FALSE)</f>
        <v>0</v>
      </c>
      <c r="H115" s="1">
        <f>VLOOKUP($A115,主动技能升级!$J:$Q,主动技能升级!Q$1,FALSE)</f>
        <v>0</v>
      </c>
    </row>
    <row r="116" spans="1:8" x14ac:dyDescent="0.15">
      <c r="A116" s="1">
        <v>112</v>
      </c>
      <c r="B116" s="1">
        <f>VLOOKUP($A116,主动技能升级!$J:$Q,主动技能升级!K$1,FALSE)</f>
        <v>10020312</v>
      </c>
      <c r="C116" s="1">
        <f>VLOOKUP($A116,主动技能升级!$J:$Q,主动技能升级!L$1,FALSE)</f>
        <v>10020313</v>
      </c>
      <c r="D116" s="1">
        <f>VLOOKUP($A116,主动技能升级!$J:$Q,主动技能升级!M$1,FALSE)</f>
        <v>55</v>
      </c>
      <c r="E116" s="1" t="str">
        <f>VLOOKUP($A116,主动技能升级!$J:$Q,主动技能升级!N$1,FALSE)</f>
        <v>[]</v>
      </c>
      <c r="F116" s="1">
        <f>VLOOKUP($A116,主动技能升级!$J:$Q,主动技能升级!O$1,FALSE)</f>
        <v>20000</v>
      </c>
      <c r="G116" s="1">
        <f>VLOOKUP($A116,主动技能升级!$J:$Q,主动技能升级!P$1,FALSE)</f>
        <v>0</v>
      </c>
      <c r="H116" s="1">
        <f>VLOOKUP($A116,主动技能升级!$J:$Q,主动技能升级!Q$1,FALSE)</f>
        <v>0</v>
      </c>
    </row>
    <row r="117" spans="1:8" x14ac:dyDescent="0.15">
      <c r="A117" s="1">
        <v>113</v>
      </c>
      <c r="B117" s="1">
        <f>VLOOKUP($A117,主动技能升级!$J:$Q,主动技能升级!K$1,FALSE)</f>
        <v>10020313</v>
      </c>
      <c r="C117" s="1">
        <f>VLOOKUP($A117,主动技能升级!$J:$Q,主动技能升级!L$1,FALSE)</f>
        <v>10020314</v>
      </c>
      <c r="D117" s="1">
        <f>VLOOKUP($A117,主动技能升级!$J:$Q,主动技能升级!M$1,FALSE)</f>
        <v>60</v>
      </c>
      <c r="E117" s="1" t="str">
        <f>VLOOKUP($A117,主动技能升级!$J:$Q,主动技能升级!N$1,FALSE)</f>
        <v>[]</v>
      </c>
      <c r="F117" s="1">
        <f>VLOOKUP($A117,主动技能升级!$J:$Q,主动技能升级!O$1,FALSE)</f>
        <v>28300</v>
      </c>
      <c r="G117" s="1">
        <f>VLOOKUP($A117,主动技能升级!$J:$Q,主动技能升级!P$1,FALSE)</f>
        <v>0</v>
      </c>
      <c r="H117" s="1">
        <f>VLOOKUP($A117,主动技能升级!$J:$Q,主动技能升级!Q$1,FALSE)</f>
        <v>0</v>
      </c>
    </row>
    <row r="118" spans="1:8" x14ac:dyDescent="0.15">
      <c r="A118" s="1">
        <v>114</v>
      </c>
      <c r="B118" s="1">
        <f>VLOOKUP($A118,主动技能升级!$J:$Q,主动技能升级!K$1,FALSE)</f>
        <v>10020314</v>
      </c>
      <c r="C118" s="1">
        <f>VLOOKUP($A118,主动技能升级!$J:$Q,主动技能升级!L$1,FALSE)</f>
        <v>10020315</v>
      </c>
      <c r="D118" s="1">
        <f>VLOOKUP($A118,主动技能升级!$J:$Q,主动技能升级!M$1,FALSE)</f>
        <v>65</v>
      </c>
      <c r="E118" s="1" t="str">
        <f>VLOOKUP($A118,主动技能升级!$J:$Q,主动技能升级!N$1,FALSE)</f>
        <v>[]</v>
      </c>
      <c r="F118" s="1">
        <f>VLOOKUP($A118,主动技能升级!$J:$Q,主动技能升级!O$1,FALSE)</f>
        <v>40100</v>
      </c>
      <c r="G118" s="1">
        <f>VLOOKUP($A118,主动技能升级!$J:$Q,主动技能升级!P$1,FALSE)</f>
        <v>0</v>
      </c>
      <c r="H118" s="1">
        <f>VLOOKUP($A118,主动技能升级!$J:$Q,主动技能升级!Q$1,FALSE)</f>
        <v>0</v>
      </c>
    </row>
    <row r="119" spans="1:8" x14ac:dyDescent="0.15">
      <c r="A119" s="1">
        <v>115</v>
      </c>
      <c r="B119" s="1">
        <f>VLOOKUP($A119,主动技能升级!$J:$Q,主动技能升级!K$1,FALSE)</f>
        <v>10020315</v>
      </c>
      <c r="C119" s="1">
        <f>VLOOKUP($A119,主动技能升级!$J:$Q,主动技能升级!L$1,FALSE)</f>
        <v>10020316</v>
      </c>
      <c r="D119" s="1">
        <f>VLOOKUP($A119,主动技能升级!$J:$Q,主动技能升级!M$1,FALSE)</f>
        <v>70</v>
      </c>
      <c r="E119" s="1" t="str">
        <f>VLOOKUP($A119,主动技能升级!$J:$Q,主动技能升级!N$1,FALSE)</f>
        <v>[]</v>
      </c>
      <c r="F119" s="1">
        <f>VLOOKUP($A119,主动技能升级!$J:$Q,主动技能升级!O$1,FALSE)</f>
        <v>56700</v>
      </c>
      <c r="G119" s="1">
        <f>VLOOKUP($A119,主动技能升级!$J:$Q,主动技能升级!P$1,FALSE)</f>
        <v>0</v>
      </c>
      <c r="H119" s="1">
        <f>VLOOKUP($A119,主动技能升级!$J:$Q,主动技能升级!Q$1,FALSE)</f>
        <v>0</v>
      </c>
    </row>
    <row r="120" spans="1:8" x14ac:dyDescent="0.15">
      <c r="A120" s="1">
        <v>116</v>
      </c>
      <c r="B120" s="1">
        <f>VLOOKUP($A120,主动技能升级!$J:$Q,主动技能升级!K$1,FALSE)</f>
        <v>10020316</v>
      </c>
      <c r="C120" s="1">
        <f>VLOOKUP($A120,主动技能升级!$J:$Q,主动技能升级!L$1,FALSE)</f>
        <v>10020317</v>
      </c>
      <c r="D120" s="1">
        <f>VLOOKUP($A120,主动技能升级!$J:$Q,主动技能升级!M$1,FALSE)</f>
        <v>75</v>
      </c>
      <c r="E120" s="1" t="str">
        <f>VLOOKUP($A120,主动技能升级!$J:$Q,主动技能升级!N$1,FALSE)</f>
        <v>[]</v>
      </c>
      <c r="F120" s="1">
        <f>VLOOKUP($A120,主动技能升级!$J:$Q,主动技能升级!O$1,FALSE)</f>
        <v>80400</v>
      </c>
      <c r="G120" s="1">
        <f>VLOOKUP($A120,主动技能升级!$J:$Q,主动技能升级!P$1,FALSE)</f>
        <v>0</v>
      </c>
      <c r="H120" s="1">
        <f>VLOOKUP($A120,主动技能升级!$J:$Q,主动技能升级!Q$1,FALSE)</f>
        <v>0</v>
      </c>
    </row>
    <row r="121" spans="1:8" x14ac:dyDescent="0.15">
      <c r="A121" s="1">
        <v>117</v>
      </c>
      <c r="B121" s="1">
        <f>VLOOKUP($A121,主动技能升级!$J:$Q,主动技能升级!K$1,FALSE)</f>
        <v>10020317</v>
      </c>
      <c r="C121" s="1">
        <f>VLOOKUP($A121,主动技能升级!$J:$Q,主动技能升级!L$1,FALSE)</f>
        <v>10020318</v>
      </c>
      <c r="D121" s="1">
        <f>VLOOKUP($A121,主动技能升级!$J:$Q,主动技能升级!M$1,FALSE)</f>
        <v>80</v>
      </c>
      <c r="E121" s="1" t="str">
        <f>VLOOKUP($A121,主动技能升级!$J:$Q,主动技能升级!N$1,FALSE)</f>
        <v>[]</v>
      </c>
      <c r="F121" s="1">
        <f>VLOOKUP($A121,主动技能升级!$J:$Q,主动技能升级!O$1,FALSE)</f>
        <v>113800</v>
      </c>
      <c r="G121" s="1">
        <f>VLOOKUP($A121,主动技能升级!$J:$Q,主动技能升级!P$1,FALSE)</f>
        <v>0</v>
      </c>
      <c r="H121" s="1">
        <f>VLOOKUP($A121,主动技能升级!$J:$Q,主动技能升级!Q$1,FALSE)</f>
        <v>0</v>
      </c>
    </row>
    <row r="122" spans="1:8" x14ac:dyDescent="0.15">
      <c r="A122" s="1">
        <v>118</v>
      </c>
      <c r="B122" s="1">
        <f>VLOOKUP($A122,主动技能升级!$J:$Q,主动技能升级!K$1,FALSE)</f>
        <v>10020318</v>
      </c>
      <c r="C122" s="1">
        <f>VLOOKUP($A122,主动技能升级!$J:$Q,主动技能升级!L$1,FALSE)</f>
        <v>10020319</v>
      </c>
      <c r="D122" s="1">
        <f>VLOOKUP($A122,主动技能升级!$J:$Q,主动技能升级!M$1,FALSE)</f>
        <v>85</v>
      </c>
      <c r="E122" s="1" t="str">
        <f>VLOOKUP($A122,主动技能升级!$J:$Q,主动技能升级!N$1,FALSE)</f>
        <v>[]</v>
      </c>
      <c r="F122" s="1">
        <f>VLOOKUP($A122,主动技能升级!$J:$Q,主动技能升级!O$1,FALSE)</f>
        <v>161100</v>
      </c>
      <c r="G122" s="1">
        <f>VLOOKUP($A122,主动技能升级!$J:$Q,主动技能升级!P$1,FALSE)</f>
        <v>0</v>
      </c>
      <c r="H122" s="1">
        <f>VLOOKUP($A122,主动技能升级!$J:$Q,主动技能升级!Q$1,FALSE)</f>
        <v>0</v>
      </c>
    </row>
    <row r="123" spans="1:8" x14ac:dyDescent="0.15">
      <c r="A123" s="1">
        <v>119</v>
      </c>
      <c r="B123" s="1">
        <f>VLOOKUP($A123,主动技能升级!$J:$Q,主动技能升级!K$1,FALSE)</f>
        <v>10020319</v>
      </c>
      <c r="C123" s="1">
        <f>VLOOKUP($A123,主动技能升级!$J:$Q,主动技能升级!L$1,FALSE)</f>
        <v>10020320</v>
      </c>
      <c r="D123" s="1">
        <f>VLOOKUP($A123,主动技能升级!$J:$Q,主动技能升级!M$1,FALSE)</f>
        <v>90</v>
      </c>
      <c r="E123" s="1" t="str">
        <f>VLOOKUP($A123,主动技能升级!$J:$Q,主动技能升级!N$1,FALSE)</f>
        <v>[]</v>
      </c>
      <c r="F123" s="1">
        <f>VLOOKUP($A123,主动技能升级!$J:$Q,主动技能升级!O$1,FALSE)</f>
        <v>228100</v>
      </c>
      <c r="G123" s="1">
        <f>VLOOKUP($A123,主动技能升级!$J:$Q,主动技能升级!P$1,FALSE)</f>
        <v>0</v>
      </c>
      <c r="H123" s="1">
        <f>VLOOKUP($A123,主动技能升级!$J:$Q,主动技能升级!Q$1,FALSE)</f>
        <v>0</v>
      </c>
    </row>
    <row r="124" spans="1:8" x14ac:dyDescent="0.15">
      <c r="A124" s="1">
        <v>120</v>
      </c>
      <c r="B124" s="1">
        <f>VLOOKUP($A124,主动技能升级!$J:$Q,主动技能升级!K$1,FALSE)</f>
        <v>10020320</v>
      </c>
      <c r="C124" s="1">
        <f>VLOOKUP($A124,主动技能升级!$J:$Q,主动技能升级!L$1,FALSE)</f>
        <v>0</v>
      </c>
      <c r="D124" s="1">
        <f>VLOOKUP($A124,主动技能升级!$J:$Q,主动技能升级!M$1,FALSE)</f>
        <v>100</v>
      </c>
      <c r="E124" s="1" t="str">
        <f>VLOOKUP($A124,主动技能升级!$J:$Q,主动技能升级!N$1,FALSE)</f>
        <v>[]</v>
      </c>
      <c r="F124" s="1">
        <f>VLOOKUP($A124,主动技能升级!$J:$Q,主动技能升级!O$1,FALSE)</f>
        <v>780200</v>
      </c>
      <c r="G124" s="1">
        <f>VLOOKUP($A124,主动技能升级!$J:$Q,主动技能升级!P$1,FALSE)</f>
        <v>0</v>
      </c>
      <c r="H124" s="1">
        <f>VLOOKUP($A124,主动技能升级!$J:$Q,主动技能升级!Q$1,FALSE)</f>
        <v>0</v>
      </c>
    </row>
    <row r="125" spans="1:8" x14ac:dyDescent="0.15">
      <c r="A125" s="1">
        <v>121</v>
      </c>
      <c r="B125" s="1">
        <f>VLOOKUP($A125,主动技能升级!$J:$Q,主动技能升级!K$1,FALSE)</f>
        <v>10030101</v>
      </c>
      <c r="C125" s="1">
        <f>VLOOKUP($A125,主动技能升级!$J:$Q,主动技能升级!L$1,FALSE)</f>
        <v>10030102</v>
      </c>
      <c r="D125" s="1">
        <f>VLOOKUP($A125,主动技能升级!$J:$Q,主动技能升级!M$1,FALSE)</f>
        <v>2</v>
      </c>
      <c r="E125" s="1" t="str">
        <f>VLOOKUP($A125,主动技能升级!$J:$Q,主动技能升级!N$1,FALSE)</f>
        <v>[]</v>
      </c>
      <c r="F125" s="1">
        <f>VLOOKUP($A125,主动技能升级!$J:$Q,主动技能升级!O$1,FALSE)</f>
        <v>500</v>
      </c>
      <c r="G125" s="1">
        <f>VLOOKUP($A125,主动技能升级!$J:$Q,主动技能升级!P$1,FALSE)</f>
        <v>0</v>
      </c>
      <c r="H125" s="1">
        <f>VLOOKUP($A125,主动技能升级!$J:$Q,主动技能升级!Q$1,FALSE)</f>
        <v>0</v>
      </c>
    </row>
    <row r="126" spans="1:8" x14ac:dyDescent="0.15">
      <c r="A126" s="1">
        <v>122</v>
      </c>
      <c r="B126" s="1">
        <f>VLOOKUP($A126,主动技能升级!$J:$Q,主动技能升级!K$1,FALSE)</f>
        <v>10030102</v>
      </c>
      <c r="C126" s="1">
        <f>VLOOKUP($A126,主动技能升级!$J:$Q,主动技能升级!L$1,FALSE)</f>
        <v>10030103</v>
      </c>
      <c r="D126" s="1">
        <f>VLOOKUP($A126,主动技能升级!$J:$Q,主动技能升级!M$1,FALSE)</f>
        <v>5</v>
      </c>
      <c r="E126" s="1" t="str">
        <f>VLOOKUP($A126,主动技能升级!$J:$Q,主动技能升级!N$1,FALSE)</f>
        <v>[]</v>
      </c>
      <c r="F126" s="1">
        <f>VLOOKUP($A126,主动技能升级!$J:$Q,主动技能升级!O$1,FALSE)</f>
        <v>600</v>
      </c>
      <c r="G126" s="1">
        <f>VLOOKUP($A126,主动技能升级!$J:$Q,主动技能升级!P$1,FALSE)</f>
        <v>0</v>
      </c>
      <c r="H126" s="1">
        <f>VLOOKUP($A126,主动技能升级!$J:$Q,主动技能升级!Q$1,FALSE)</f>
        <v>0</v>
      </c>
    </row>
    <row r="127" spans="1:8" x14ac:dyDescent="0.15">
      <c r="A127" s="1">
        <v>123</v>
      </c>
      <c r="B127" s="1">
        <f>VLOOKUP($A127,主动技能升级!$J:$Q,主动技能升级!K$1,FALSE)</f>
        <v>10030103</v>
      </c>
      <c r="C127" s="1">
        <f>VLOOKUP($A127,主动技能升级!$J:$Q,主动技能升级!L$1,FALSE)</f>
        <v>10030104</v>
      </c>
      <c r="D127" s="1">
        <f>VLOOKUP($A127,主动技能升级!$J:$Q,主动技能升级!M$1,FALSE)</f>
        <v>10</v>
      </c>
      <c r="E127" s="1" t="str">
        <f>VLOOKUP($A127,主动技能升级!$J:$Q,主动技能升级!N$1,FALSE)</f>
        <v>[]</v>
      </c>
      <c r="F127" s="1">
        <f>VLOOKUP($A127,主动技能升级!$J:$Q,主动技能升级!O$1,FALSE)</f>
        <v>800</v>
      </c>
      <c r="G127" s="1">
        <f>VLOOKUP($A127,主动技能升级!$J:$Q,主动技能升级!P$1,FALSE)</f>
        <v>0</v>
      </c>
      <c r="H127" s="1">
        <f>VLOOKUP($A127,主动技能升级!$J:$Q,主动技能升级!Q$1,FALSE)</f>
        <v>0</v>
      </c>
    </row>
    <row r="128" spans="1:8" x14ac:dyDescent="0.15">
      <c r="A128" s="1">
        <v>124</v>
      </c>
      <c r="B128" s="1">
        <f>VLOOKUP($A128,主动技能升级!$J:$Q,主动技能升级!K$1,FALSE)</f>
        <v>10030104</v>
      </c>
      <c r="C128" s="1">
        <f>VLOOKUP($A128,主动技能升级!$J:$Q,主动技能升级!L$1,FALSE)</f>
        <v>10030105</v>
      </c>
      <c r="D128" s="1">
        <f>VLOOKUP($A128,主动技能升级!$J:$Q,主动技能升级!M$1,FALSE)</f>
        <v>15</v>
      </c>
      <c r="E128" s="1" t="str">
        <f>VLOOKUP($A128,主动技能升级!$J:$Q,主动技能升级!N$1,FALSE)</f>
        <v>[]</v>
      </c>
      <c r="F128" s="1">
        <f>VLOOKUP($A128,主动技能升级!$J:$Q,主动技能升级!O$1,FALSE)</f>
        <v>1200</v>
      </c>
      <c r="G128" s="1">
        <f>VLOOKUP($A128,主动技能升级!$J:$Q,主动技能升级!P$1,FALSE)</f>
        <v>0</v>
      </c>
      <c r="H128" s="1">
        <f>VLOOKUP($A128,主动技能升级!$J:$Q,主动技能升级!Q$1,FALSE)</f>
        <v>0</v>
      </c>
    </row>
    <row r="129" spans="1:8" x14ac:dyDescent="0.15">
      <c r="A129" s="1">
        <v>125</v>
      </c>
      <c r="B129" s="1">
        <f>VLOOKUP($A129,主动技能升级!$J:$Q,主动技能升级!K$1,FALSE)</f>
        <v>10030105</v>
      </c>
      <c r="C129" s="1">
        <f>VLOOKUP($A129,主动技能升级!$J:$Q,主动技能升级!L$1,FALSE)</f>
        <v>10030106</v>
      </c>
      <c r="D129" s="1">
        <f>VLOOKUP($A129,主动技能升级!$J:$Q,主动技能升级!M$1,FALSE)</f>
        <v>20</v>
      </c>
      <c r="E129" s="1" t="str">
        <f>VLOOKUP($A129,主动技能升级!$J:$Q,主动技能升级!N$1,FALSE)</f>
        <v>[]</v>
      </c>
      <c r="F129" s="1">
        <f>VLOOKUP($A129,主动技能升级!$J:$Q,主动技能升级!O$1,FALSE)</f>
        <v>1700</v>
      </c>
      <c r="G129" s="1">
        <f>VLOOKUP($A129,主动技能升级!$J:$Q,主动技能升级!P$1,FALSE)</f>
        <v>0</v>
      </c>
      <c r="H129" s="1">
        <f>VLOOKUP($A129,主动技能升级!$J:$Q,主动技能升级!Q$1,FALSE)</f>
        <v>0</v>
      </c>
    </row>
    <row r="130" spans="1:8" x14ac:dyDescent="0.15">
      <c r="A130" s="1">
        <v>126</v>
      </c>
      <c r="B130" s="1">
        <f>VLOOKUP($A130,主动技能升级!$J:$Q,主动技能升级!K$1,FALSE)</f>
        <v>10030106</v>
      </c>
      <c r="C130" s="1">
        <f>VLOOKUP($A130,主动技能升级!$J:$Q,主动技能升级!L$1,FALSE)</f>
        <v>10030107</v>
      </c>
      <c r="D130" s="1">
        <f>VLOOKUP($A130,主动技能升级!$J:$Q,主动技能升级!M$1,FALSE)</f>
        <v>25</v>
      </c>
      <c r="E130" s="1" t="str">
        <f>VLOOKUP($A130,主动技能升级!$J:$Q,主动技能升级!N$1,FALSE)</f>
        <v>[]</v>
      </c>
      <c r="F130" s="1">
        <f>VLOOKUP($A130,主动技能升级!$J:$Q,主动技能升级!O$1,FALSE)</f>
        <v>2400</v>
      </c>
      <c r="G130" s="1">
        <f>VLOOKUP($A130,主动技能升级!$J:$Q,主动技能升级!P$1,FALSE)</f>
        <v>0</v>
      </c>
      <c r="H130" s="1">
        <f>VLOOKUP($A130,主动技能升级!$J:$Q,主动技能升级!Q$1,FALSE)</f>
        <v>0</v>
      </c>
    </row>
    <row r="131" spans="1:8" x14ac:dyDescent="0.15">
      <c r="A131" s="1">
        <v>127</v>
      </c>
      <c r="B131" s="1">
        <f>VLOOKUP($A131,主动技能升级!$J:$Q,主动技能升级!K$1,FALSE)</f>
        <v>10030107</v>
      </c>
      <c r="C131" s="1">
        <f>VLOOKUP($A131,主动技能升级!$J:$Q,主动技能升级!L$1,FALSE)</f>
        <v>10030108</v>
      </c>
      <c r="D131" s="1">
        <f>VLOOKUP($A131,主动技能升级!$J:$Q,主动技能升级!M$1,FALSE)</f>
        <v>30</v>
      </c>
      <c r="E131" s="1" t="str">
        <f>VLOOKUP($A131,主动技能升级!$J:$Q,主动技能升级!N$1,FALSE)</f>
        <v>[]</v>
      </c>
      <c r="F131" s="1">
        <f>VLOOKUP($A131,主动技能升级!$J:$Q,主动技能升级!O$1,FALSE)</f>
        <v>3500</v>
      </c>
      <c r="G131" s="1">
        <f>VLOOKUP($A131,主动技能升级!$J:$Q,主动技能升级!P$1,FALSE)</f>
        <v>0</v>
      </c>
      <c r="H131" s="1">
        <f>VLOOKUP($A131,主动技能升级!$J:$Q,主动技能升级!Q$1,FALSE)</f>
        <v>0</v>
      </c>
    </row>
    <row r="132" spans="1:8" x14ac:dyDescent="0.15">
      <c r="A132" s="1">
        <v>128</v>
      </c>
      <c r="B132" s="1">
        <f>VLOOKUP($A132,主动技能升级!$J:$Q,主动技能升级!K$1,FALSE)</f>
        <v>10030108</v>
      </c>
      <c r="C132" s="1">
        <f>VLOOKUP($A132,主动技能升级!$J:$Q,主动技能升级!L$1,FALSE)</f>
        <v>10030109</v>
      </c>
      <c r="D132" s="1">
        <f>VLOOKUP($A132,主动技能升级!$J:$Q,主动技能升级!M$1,FALSE)</f>
        <v>35</v>
      </c>
      <c r="E132" s="1" t="str">
        <f>VLOOKUP($A132,主动技能升级!$J:$Q,主动技能升级!N$1,FALSE)</f>
        <v>[]</v>
      </c>
      <c r="F132" s="1">
        <f>VLOOKUP($A132,主动技能升级!$J:$Q,主动技能升级!O$1,FALSE)</f>
        <v>4900</v>
      </c>
      <c r="G132" s="1">
        <f>VLOOKUP($A132,主动技能升级!$J:$Q,主动技能升级!P$1,FALSE)</f>
        <v>0</v>
      </c>
      <c r="H132" s="1">
        <f>VLOOKUP($A132,主动技能升级!$J:$Q,主动技能升级!Q$1,FALSE)</f>
        <v>0</v>
      </c>
    </row>
    <row r="133" spans="1:8" x14ac:dyDescent="0.15">
      <c r="A133" s="1">
        <v>129</v>
      </c>
      <c r="B133" s="1">
        <f>VLOOKUP($A133,主动技能升级!$J:$Q,主动技能升级!K$1,FALSE)</f>
        <v>10030109</v>
      </c>
      <c r="C133" s="1">
        <f>VLOOKUP($A133,主动技能升级!$J:$Q,主动技能升级!L$1,FALSE)</f>
        <v>10030110</v>
      </c>
      <c r="D133" s="1">
        <f>VLOOKUP($A133,主动技能升级!$J:$Q,主动技能升级!M$1,FALSE)</f>
        <v>40</v>
      </c>
      <c r="E133" s="1" t="str">
        <f>VLOOKUP($A133,主动技能升级!$J:$Q,主动技能升级!N$1,FALSE)</f>
        <v>[]</v>
      </c>
      <c r="F133" s="1">
        <f>VLOOKUP($A133,主动技能升级!$J:$Q,主动技能升级!O$1,FALSE)</f>
        <v>7000</v>
      </c>
      <c r="G133" s="1">
        <f>VLOOKUP($A133,主动技能升级!$J:$Q,主动技能升级!P$1,FALSE)</f>
        <v>0</v>
      </c>
      <c r="H133" s="1">
        <f>VLOOKUP($A133,主动技能升级!$J:$Q,主动技能升级!Q$1,FALSE)</f>
        <v>0</v>
      </c>
    </row>
    <row r="134" spans="1:8" x14ac:dyDescent="0.15">
      <c r="A134" s="1">
        <v>130</v>
      </c>
      <c r="B134" s="1">
        <f>VLOOKUP($A134,主动技能升级!$J:$Q,主动技能升级!K$1,FALSE)</f>
        <v>10030110</v>
      </c>
      <c r="C134" s="1">
        <f>VLOOKUP($A134,主动技能升级!$J:$Q,主动技能升级!L$1,FALSE)</f>
        <v>10030111</v>
      </c>
      <c r="D134" s="1">
        <f>VLOOKUP($A134,主动技能升级!$J:$Q,主动技能升级!M$1,FALSE)</f>
        <v>45</v>
      </c>
      <c r="E134" s="1" t="str">
        <f>VLOOKUP($A134,主动技能升级!$J:$Q,主动技能升级!N$1,FALSE)</f>
        <v>[]</v>
      </c>
      <c r="F134" s="1">
        <f>VLOOKUP($A134,主动技能升级!$J:$Q,主动技能升级!O$1,FALSE)</f>
        <v>9900</v>
      </c>
      <c r="G134" s="1">
        <f>VLOOKUP($A134,主动技能升级!$J:$Q,主动技能升级!P$1,FALSE)</f>
        <v>0</v>
      </c>
      <c r="H134" s="1">
        <f>VLOOKUP($A134,主动技能升级!$J:$Q,主动技能升级!Q$1,FALSE)</f>
        <v>0</v>
      </c>
    </row>
    <row r="135" spans="1:8" x14ac:dyDescent="0.15">
      <c r="A135" s="1">
        <v>131</v>
      </c>
      <c r="B135" s="1">
        <f>VLOOKUP($A135,主动技能升级!$J:$Q,主动技能升级!K$1,FALSE)</f>
        <v>10030111</v>
      </c>
      <c r="C135" s="1">
        <f>VLOOKUP($A135,主动技能升级!$J:$Q,主动技能升级!L$1,FALSE)</f>
        <v>10030112</v>
      </c>
      <c r="D135" s="1">
        <f>VLOOKUP($A135,主动技能升级!$J:$Q,主动技能升级!M$1,FALSE)</f>
        <v>50</v>
      </c>
      <c r="E135" s="1" t="str">
        <f>VLOOKUP($A135,主动技能升级!$J:$Q,主动技能升级!N$1,FALSE)</f>
        <v>[]</v>
      </c>
      <c r="F135" s="1">
        <f>VLOOKUP($A135,主动技能升级!$J:$Q,主动技能升级!O$1,FALSE)</f>
        <v>14100</v>
      </c>
      <c r="G135" s="1">
        <f>VLOOKUP($A135,主动技能升级!$J:$Q,主动技能升级!P$1,FALSE)</f>
        <v>0</v>
      </c>
      <c r="H135" s="1">
        <f>VLOOKUP($A135,主动技能升级!$J:$Q,主动技能升级!Q$1,FALSE)</f>
        <v>0</v>
      </c>
    </row>
    <row r="136" spans="1:8" x14ac:dyDescent="0.15">
      <c r="A136" s="1">
        <v>132</v>
      </c>
      <c r="B136" s="1">
        <f>VLOOKUP($A136,主动技能升级!$J:$Q,主动技能升级!K$1,FALSE)</f>
        <v>10030112</v>
      </c>
      <c r="C136" s="1">
        <f>VLOOKUP($A136,主动技能升级!$J:$Q,主动技能升级!L$1,FALSE)</f>
        <v>10030113</v>
      </c>
      <c r="D136" s="1">
        <f>VLOOKUP($A136,主动技能升级!$J:$Q,主动技能升级!M$1,FALSE)</f>
        <v>55</v>
      </c>
      <c r="E136" s="1" t="str">
        <f>VLOOKUP($A136,主动技能升级!$J:$Q,主动技能升级!N$1,FALSE)</f>
        <v>[]</v>
      </c>
      <c r="F136" s="1">
        <f>VLOOKUP($A136,主动技能升级!$J:$Q,主动技能升级!O$1,FALSE)</f>
        <v>20000</v>
      </c>
      <c r="G136" s="1">
        <f>VLOOKUP($A136,主动技能升级!$J:$Q,主动技能升级!P$1,FALSE)</f>
        <v>0</v>
      </c>
      <c r="H136" s="1">
        <f>VLOOKUP($A136,主动技能升级!$J:$Q,主动技能升级!Q$1,FALSE)</f>
        <v>0</v>
      </c>
    </row>
    <row r="137" spans="1:8" x14ac:dyDescent="0.15">
      <c r="A137" s="1">
        <v>133</v>
      </c>
      <c r="B137" s="1">
        <f>VLOOKUP($A137,主动技能升级!$J:$Q,主动技能升级!K$1,FALSE)</f>
        <v>10030113</v>
      </c>
      <c r="C137" s="1">
        <f>VLOOKUP($A137,主动技能升级!$J:$Q,主动技能升级!L$1,FALSE)</f>
        <v>10030114</v>
      </c>
      <c r="D137" s="1">
        <f>VLOOKUP($A137,主动技能升级!$J:$Q,主动技能升级!M$1,FALSE)</f>
        <v>60</v>
      </c>
      <c r="E137" s="1" t="str">
        <f>VLOOKUP($A137,主动技能升级!$J:$Q,主动技能升级!N$1,FALSE)</f>
        <v>[]</v>
      </c>
      <c r="F137" s="1">
        <f>VLOOKUP($A137,主动技能升级!$J:$Q,主动技能升级!O$1,FALSE)</f>
        <v>28300</v>
      </c>
      <c r="G137" s="1">
        <f>VLOOKUP($A137,主动技能升级!$J:$Q,主动技能升级!P$1,FALSE)</f>
        <v>0</v>
      </c>
      <c r="H137" s="1">
        <f>VLOOKUP($A137,主动技能升级!$J:$Q,主动技能升级!Q$1,FALSE)</f>
        <v>0</v>
      </c>
    </row>
    <row r="138" spans="1:8" x14ac:dyDescent="0.15">
      <c r="A138" s="1">
        <v>134</v>
      </c>
      <c r="B138" s="1">
        <f>VLOOKUP($A138,主动技能升级!$J:$Q,主动技能升级!K$1,FALSE)</f>
        <v>10030114</v>
      </c>
      <c r="C138" s="1">
        <f>VLOOKUP($A138,主动技能升级!$J:$Q,主动技能升级!L$1,FALSE)</f>
        <v>10030115</v>
      </c>
      <c r="D138" s="1">
        <f>VLOOKUP($A138,主动技能升级!$J:$Q,主动技能升级!M$1,FALSE)</f>
        <v>65</v>
      </c>
      <c r="E138" s="1" t="str">
        <f>VLOOKUP($A138,主动技能升级!$J:$Q,主动技能升级!N$1,FALSE)</f>
        <v>[]</v>
      </c>
      <c r="F138" s="1">
        <f>VLOOKUP($A138,主动技能升级!$J:$Q,主动技能升级!O$1,FALSE)</f>
        <v>40100</v>
      </c>
      <c r="G138" s="1">
        <f>VLOOKUP($A138,主动技能升级!$J:$Q,主动技能升级!P$1,FALSE)</f>
        <v>0</v>
      </c>
      <c r="H138" s="1">
        <f>VLOOKUP($A138,主动技能升级!$J:$Q,主动技能升级!Q$1,FALSE)</f>
        <v>0</v>
      </c>
    </row>
    <row r="139" spans="1:8" x14ac:dyDescent="0.15">
      <c r="A139" s="1">
        <v>135</v>
      </c>
      <c r="B139" s="1">
        <f>VLOOKUP($A139,主动技能升级!$J:$Q,主动技能升级!K$1,FALSE)</f>
        <v>10030115</v>
      </c>
      <c r="C139" s="1">
        <f>VLOOKUP($A139,主动技能升级!$J:$Q,主动技能升级!L$1,FALSE)</f>
        <v>10030116</v>
      </c>
      <c r="D139" s="1">
        <f>VLOOKUP($A139,主动技能升级!$J:$Q,主动技能升级!M$1,FALSE)</f>
        <v>70</v>
      </c>
      <c r="E139" s="1" t="str">
        <f>VLOOKUP($A139,主动技能升级!$J:$Q,主动技能升级!N$1,FALSE)</f>
        <v>[]</v>
      </c>
      <c r="F139" s="1">
        <f>VLOOKUP($A139,主动技能升级!$J:$Q,主动技能升级!O$1,FALSE)</f>
        <v>56700</v>
      </c>
      <c r="G139" s="1">
        <f>VLOOKUP($A139,主动技能升级!$J:$Q,主动技能升级!P$1,FALSE)</f>
        <v>0</v>
      </c>
      <c r="H139" s="1">
        <f>VLOOKUP($A139,主动技能升级!$J:$Q,主动技能升级!Q$1,FALSE)</f>
        <v>0</v>
      </c>
    </row>
    <row r="140" spans="1:8" x14ac:dyDescent="0.15">
      <c r="A140" s="1">
        <v>136</v>
      </c>
      <c r="B140" s="1">
        <f>VLOOKUP($A140,主动技能升级!$J:$Q,主动技能升级!K$1,FALSE)</f>
        <v>10030116</v>
      </c>
      <c r="C140" s="1">
        <f>VLOOKUP($A140,主动技能升级!$J:$Q,主动技能升级!L$1,FALSE)</f>
        <v>10030117</v>
      </c>
      <c r="D140" s="1">
        <f>VLOOKUP($A140,主动技能升级!$J:$Q,主动技能升级!M$1,FALSE)</f>
        <v>75</v>
      </c>
      <c r="E140" s="1" t="str">
        <f>VLOOKUP($A140,主动技能升级!$J:$Q,主动技能升级!N$1,FALSE)</f>
        <v>[]</v>
      </c>
      <c r="F140" s="1">
        <f>VLOOKUP($A140,主动技能升级!$J:$Q,主动技能升级!O$1,FALSE)</f>
        <v>80400</v>
      </c>
      <c r="G140" s="1">
        <f>VLOOKUP($A140,主动技能升级!$J:$Q,主动技能升级!P$1,FALSE)</f>
        <v>0</v>
      </c>
      <c r="H140" s="1">
        <f>VLOOKUP($A140,主动技能升级!$J:$Q,主动技能升级!Q$1,FALSE)</f>
        <v>0</v>
      </c>
    </row>
    <row r="141" spans="1:8" x14ac:dyDescent="0.15">
      <c r="A141" s="1">
        <v>137</v>
      </c>
      <c r="B141" s="1">
        <f>VLOOKUP($A141,主动技能升级!$J:$Q,主动技能升级!K$1,FALSE)</f>
        <v>10030117</v>
      </c>
      <c r="C141" s="1">
        <f>VLOOKUP($A141,主动技能升级!$J:$Q,主动技能升级!L$1,FALSE)</f>
        <v>10030118</v>
      </c>
      <c r="D141" s="1">
        <f>VLOOKUP($A141,主动技能升级!$J:$Q,主动技能升级!M$1,FALSE)</f>
        <v>80</v>
      </c>
      <c r="E141" s="1" t="str">
        <f>VLOOKUP($A141,主动技能升级!$J:$Q,主动技能升级!N$1,FALSE)</f>
        <v>[]</v>
      </c>
      <c r="F141" s="1">
        <f>VLOOKUP($A141,主动技能升级!$J:$Q,主动技能升级!O$1,FALSE)</f>
        <v>113800</v>
      </c>
      <c r="G141" s="1">
        <f>VLOOKUP($A141,主动技能升级!$J:$Q,主动技能升级!P$1,FALSE)</f>
        <v>0</v>
      </c>
      <c r="H141" s="1">
        <f>VLOOKUP($A141,主动技能升级!$J:$Q,主动技能升级!Q$1,FALSE)</f>
        <v>0</v>
      </c>
    </row>
    <row r="142" spans="1:8" x14ac:dyDescent="0.15">
      <c r="A142" s="1">
        <v>138</v>
      </c>
      <c r="B142" s="1">
        <f>VLOOKUP($A142,主动技能升级!$J:$Q,主动技能升级!K$1,FALSE)</f>
        <v>10030118</v>
      </c>
      <c r="C142" s="1">
        <f>VLOOKUP($A142,主动技能升级!$J:$Q,主动技能升级!L$1,FALSE)</f>
        <v>10030119</v>
      </c>
      <c r="D142" s="1">
        <f>VLOOKUP($A142,主动技能升级!$J:$Q,主动技能升级!M$1,FALSE)</f>
        <v>85</v>
      </c>
      <c r="E142" s="1" t="str">
        <f>VLOOKUP($A142,主动技能升级!$J:$Q,主动技能升级!N$1,FALSE)</f>
        <v>[]</v>
      </c>
      <c r="F142" s="1">
        <f>VLOOKUP($A142,主动技能升级!$J:$Q,主动技能升级!O$1,FALSE)</f>
        <v>161100</v>
      </c>
      <c r="G142" s="1">
        <f>VLOOKUP($A142,主动技能升级!$J:$Q,主动技能升级!P$1,FALSE)</f>
        <v>0</v>
      </c>
      <c r="H142" s="1">
        <f>VLOOKUP($A142,主动技能升级!$J:$Q,主动技能升级!Q$1,FALSE)</f>
        <v>0</v>
      </c>
    </row>
    <row r="143" spans="1:8" x14ac:dyDescent="0.15">
      <c r="A143" s="1">
        <v>139</v>
      </c>
      <c r="B143" s="1">
        <f>VLOOKUP($A143,主动技能升级!$J:$Q,主动技能升级!K$1,FALSE)</f>
        <v>10030119</v>
      </c>
      <c r="C143" s="1">
        <f>VLOOKUP($A143,主动技能升级!$J:$Q,主动技能升级!L$1,FALSE)</f>
        <v>10030120</v>
      </c>
      <c r="D143" s="1">
        <f>VLOOKUP($A143,主动技能升级!$J:$Q,主动技能升级!M$1,FALSE)</f>
        <v>90</v>
      </c>
      <c r="E143" s="1" t="str">
        <f>VLOOKUP($A143,主动技能升级!$J:$Q,主动技能升级!N$1,FALSE)</f>
        <v>[]</v>
      </c>
      <c r="F143" s="1">
        <f>VLOOKUP($A143,主动技能升级!$J:$Q,主动技能升级!O$1,FALSE)</f>
        <v>228100</v>
      </c>
      <c r="G143" s="1">
        <f>VLOOKUP($A143,主动技能升级!$J:$Q,主动技能升级!P$1,FALSE)</f>
        <v>0</v>
      </c>
      <c r="H143" s="1">
        <f>VLOOKUP($A143,主动技能升级!$J:$Q,主动技能升级!Q$1,FALSE)</f>
        <v>0</v>
      </c>
    </row>
    <row r="144" spans="1:8" x14ac:dyDescent="0.15">
      <c r="A144" s="1">
        <v>140</v>
      </c>
      <c r="B144" s="1">
        <f>VLOOKUP($A144,主动技能升级!$J:$Q,主动技能升级!K$1,FALSE)</f>
        <v>10030120</v>
      </c>
      <c r="C144" s="1">
        <f>VLOOKUP($A144,主动技能升级!$J:$Q,主动技能升级!L$1,FALSE)</f>
        <v>0</v>
      </c>
      <c r="D144" s="1">
        <f>VLOOKUP($A144,主动技能升级!$J:$Q,主动技能升级!M$1,FALSE)</f>
        <v>100</v>
      </c>
      <c r="E144" s="1" t="str">
        <f>VLOOKUP($A144,主动技能升级!$J:$Q,主动技能升级!N$1,FALSE)</f>
        <v>[]</v>
      </c>
      <c r="F144" s="1">
        <f>VLOOKUP($A144,主动技能升级!$J:$Q,主动技能升级!O$1,FALSE)</f>
        <v>780200</v>
      </c>
      <c r="G144" s="1">
        <f>VLOOKUP($A144,主动技能升级!$J:$Q,主动技能升级!P$1,FALSE)</f>
        <v>0</v>
      </c>
      <c r="H144" s="1">
        <f>VLOOKUP($A144,主动技能升级!$J:$Q,主动技能升级!Q$1,FALSE)</f>
        <v>0</v>
      </c>
    </row>
    <row r="145" spans="1:8" x14ac:dyDescent="0.15">
      <c r="A145" s="1">
        <v>141</v>
      </c>
      <c r="B145" s="1">
        <f>VLOOKUP($A145,主动技能升级!$J:$Q,主动技能升级!K$1,FALSE)</f>
        <v>10030201</v>
      </c>
      <c r="C145" s="1">
        <f>VLOOKUP($A145,主动技能升级!$J:$Q,主动技能升级!L$1,FALSE)</f>
        <v>10030202</v>
      </c>
      <c r="D145" s="1">
        <f>VLOOKUP($A145,主动技能升级!$J:$Q,主动技能升级!M$1,FALSE)</f>
        <v>2</v>
      </c>
      <c r="E145" s="1" t="str">
        <f>VLOOKUP($A145,主动技能升级!$J:$Q,主动技能升级!N$1,FALSE)</f>
        <v>[]</v>
      </c>
      <c r="F145" s="1">
        <f>VLOOKUP($A145,主动技能升级!$J:$Q,主动技能升级!O$1,FALSE)</f>
        <v>500</v>
      </c>
      <c r="G145" s="1">
        <f>VLOOKUP($A145,主动技能升级!$J:$Q,主动技能升级!P$1,FALSE)</f>
        <v>0</v>
      </c>
      <c r="H145" s="1">
        <f>VLOOKUP($A145,主动技能升级!$J:$Q,主动技能升级!Q$1,FALSE)</f>
        <v>0</v>
      </c>
    </row>
    <row r="146" spans="1:8" x14ac:dyDescent="0.15">
      <c r="A146" s="1">
        <v>142</v>
      </c>
      <c r="B146" s="1">
        <f>VLOOKUP($A146,主动技能升级!$J:$Q,主动技能升级!K$1,FALSE)</f>
        <v>10030202</v>
      </c>
      <c r="C146" s="1">
        <f>VLOOKUP($A146,主动技能升级!$J:$Q,主动技能升级!L$1,FALSE)</f>
        <v>10030203</v>
      </c>
      <c r="D146" s="1">
        <f>VLOOKUP($A146,主动技能升级!$J:$Q,主动技能升级!M$1,FALSE)</f>
        <v>5</v>
      </c>
      <c r="E146" s="1" t="str">
        <f>VLOOKUP($A146,主动技能升级!$J:$Q,主动技能升级!N$1,FALSE)</f>
        <v>[]</v>
      </c>
      <c r="F146" s="1">
        <f>VLOOKUP($A146,主动技能升级!$J:$Q,主动技能升级!O$1,FALSE)</f>
        <v>600</v>
      </c>
      <c r="G146" s="1">
        <f>VLOOKUP($A146,主动技能升级!$J:$Q,主动技能升级!P$1,FALSE)</f>
        <v>0</v>
      </c>
      <c r="H146" s="1">
        <f>VLOOKUP($A146,主动技能升级!$J:$Q,主动技能升级!Q$1,FALSE)</f>
        <v>0</v>
      </c>
    </row>
    <row r="147" spans="1:8" x14ac:dyDescent="0.15">
      <c r="A147" s="1">
        <v>143</v>
      </c>
      <c r="B147" s="1">
        <f>VLOOKUP($A147,主动技能升级!$J:$Q,主动技能升级!K$1,FALSE)</f>
        <v>10030203</v>
      </c>
      <c r="C147" s="1">
        <f>VLOOKUP($A147,主动技能升级!$J:$Q,主动技能升级!L$1,FALSE)</f>
        <v>10030204</v>
      </c>
      <c r="D147" s="1">
        <f>VLOOKUP($A147,主动技能升级!$J:$Q,主动技能升级!M$1,FALSE)</f>
        <v>10</v>
      </c>
      <c r="E147" s="1" t="str">
        <f>VLOOKUP($A147,主动技能升级!$J:$Q,主动技能升级!N$1,FALSE)</f>
        <v>[]</v>
      </c>
      <c r="F147" s="1">
        <f>VLOOKUP($A147,主动技能升级!$J:$Q,主动技能升级!O$1,FALSE)</f>
        <v>800</v>
      </c>
      <c r="G147" s="1">
        <f>VLOOKUP($A147,主动技能升级!$J:$Q,主动技能升级!P$1,FALSE)</f>
        <v>0</v>
      </c>
      <c r="H147" s="1">
        <f>VLOOKUP($A147,主动技能升级!$J:$Q,主动技能升级!Q$1,FALSE)</f>
        <v>0</v>
      </c>
    </row>
    <row r="148" spans="1:8" x14ac:dyDescent="0.15">
      <c r="A148" s="1">
        <v>144</v>
      </c>
      <c r="B148" s="1">
        <f>VLOOKUP($A148,主动技能升级!$J:$Q,主动技能升级!K$1,FALSE)</f>
        <v>10030204</v>
      </c>
      <c r="C148" s="1">
        <f>VLOOKUP($A148,主动技能升级!$J:$Q,主动技能升级!L$1,FALSE)</f>
        <v>10030205</v>
      </c>
      <c r="D148" s="1">
        <f>VLOOKUP($A148,主动技能升级!$J:$Q,主动技能升级!M$1,FALSE)</f>
        <v>15</v>
      </c>
      <c r="E148" s="1" t="str">
        <f>VLOOKUP($A148,主动技能升级!$J:$Q,主动技能升级!N$1,FALSE)</f>
        <v>[]</v>
      </c>
      <c r="F148" s="1">
        <f>VLOOKUP($A148,主动技能升级!$J:$Q,主动技能升级!O$1,FALSE)</f>
        <v>1200</v>
      </c>
      <c r="G148" s="1">
        <f>VLOOKUP($A148,主动技能升级!$J:$Q,主动技能升级!P$1,FALSE)</f>
        <v>0</v>
      </c>
      <c r="H148" s="1">
        <f>VLOOKUP($A148,主动技能升级!$J:$Q,主动技能升级!Q$1,FALSE)</f>
        <v>0</v>
      </c>
    </row>
    <row r="149" spans="1:8" x14ac:dyDescent="0.15">
      <c r="A149" s="1">
        <v>145</v>
      </c>
      <c r="B149" s="1">
        <f>VLOOKUP($A149,主动技能升级!$J:$Q,主动技能升级!K$1,FALSE)</f>
        <v>10030205</v>
      </c>
      <c r="C149" s="1">
        <f>VLOOKUP($A149,主动技能升级!$J:$Q,主动技能升级!L$1,FALSE)</f>
        <v>10030206</v>
      </c>
      <c r="D149" s="1">
        <f>VLOOKUP($A149,主动技能升级!$J:$Q,主动技能升级!M$1,FALSE)</f>
        <v>20</v>
      </c>
      <c r="E149" s="1" t="str">
        <f>VLOOKUP($A149,主动技能升级!$J:$Q,主动技能升级!N$1,FALSE)</f>
        <v>[]</v>
      </c>
      <c r="F149" s="1">
        <f>VLOOKUP($A149,主动技能升级!$J:$Q,主动技能升级!O$1,FALSE)</f>
        <v>1700</v>
      </c>
      <c r="G149" s="1">
        <f>VLOOKUP($A149,主动技能升级!$J:$Q,主动技能升级!P$1,FALSE)</f>
        <v>0</v>
      </c>
      <c r="H149" s="1">
        <f>VLOOKUP($A149,主动技能升级!$J:$Q,主动技能升级!Q$1,FALSE)</f>
        <v>0</v>
      </c>
    </row>
    <row r="150" spans="1:8" x14ac:dyDescent="0.15">
      <c r="A150" s="1">
        <v>146</v>
      </c>
      <c r="B150" s="1">
        <f>VLOOKUP($A150,主动技能升级!$J:$Q,主动技能升级!K$1,FALSE)</f>
        <v>10030206</v>
      </c>
      <c r="C150" s="1">
        <f>VLOOKUP($A150,主动技能升级!$J:$Q,主动技能升级!L$1,FALSE)</f>
        <v>10030207</v>
      </c>
      <c r="D150" s="1">
        <f>VLOOKUP($A150,主动技能升级!$J:$Q,主动技能升级!M$1,FALSE)</f>
        <v>25</v>
      </c>
      <c r="E150" s="1" t="str">
        <f>VLOOKUP($A150,主动技能升级!$J:$Q,主动技能升级!N$1,FALSE)</f>
        <v>[]</v>
      </c>
      <c r="F150" s="1">
        <f>VLOOKUP($A150,主动技能升级!$J:$Q,主动技能升级!O$1,FALSE)</f>
        <v>2400</v>
      </c>
      <c r="G150" s="1">
        <f>VLOOKUP($A150,主动技能升级!$J:$Q,主动技能升级!P$1,FALSE)</f>
        <v>0</v>
      </c>
      <c r="H150" s="1">
        <f>VLOOKUP($A150,主动技能升级!$J:$Q,主动技能升级!Q$1,FALSE)</f>
        <v>0</v>
      </c>
    </row>
    <row r="151" spans="1:8" x14ac:dyDescent="0.15">
      <c r="A151" s="1">
        <v>147</v>
      </c>
      <c r="B151" s="1">
        <f>VLOOKUP($A151,主动技能升级!$J:$Q,主动技能升级!K$1,FALSE)</f>
        <v>10030207</v>
      </c>
      <c r="C151" s="1">
        <f>VLOOKUP($A151,主动技能升级!$J:$Q,主动技能升级!L$1,FALSE)</f>
        <v>10030208</v>
      </c>
      <c r="D151" s="1">
        <f>VLOOKUP($A151,主动技能升级!$J:$Q,主动技能升级!M$1,FALSE)</f>
        <v>30</v>
      </c>
      <c r="E151" s="1" t="str">
        <f>VLOOKUP($A151,主动技能升级!$J:$Q,主动技能升级!N$1,FALSE)</f>
        <v>[]</v>
      </c>
      <c r="F151" s="1">
        <f>VLOOKUP($A151,主动技能升级!$J:$Q,主动技能升级!O$1,FALSE)</f>
        <v>3500</v>
      </c>
      <c r="G151" s="1">
        <f>VLOOKUP($A151,主动技能升级!$J:$Q,主动技能升级!P$1,FALSE)</f>
        <v>0</v>
      </c>
      <c r="H151" s="1">
        <f>VLOOKUP($A151,主动技能升级!$J:$Q,主动技能升级!Q$1,FALSE)</f>
        <v>0</v>
      </c>
    </row>
    <row r="152" spans="1:8" x14ac:dyDescent="0.15">
      <c r="A152" s="1">
        <v>148</v>
      </c>
      <c r="B152" s="1">
        <f>VLOOKUP($A152,主动技能升级!$J:$Q,主动技能升级!K$1,FALSE)</f>
        <v>10030208</v>
      </c>
      <c r="C152" s="1">
        <f>VLOOKUP($A152,主动技能升级!$J:$Q,主动技能升级!L$1,FALSE)</f>
        <v>10030209</v>
      </c>
      <c r="D152" s="1">
        <f>VLOOKUP($A152,主动技能升级!$J:$Q,主动技能升级!M$1,FALSE)</f>
        <v>35</v>
      </c>
      <c r="E152" s="1" t="str">
        <f>VLOOKUP($A152,主动技能升级!$J:$Q,主动技能升级!N$1,FALSE)</f>
        <v>[]</v>
      </c>
      <c r="F152" s="1">
        <f>VLOOKUP($A152,主动技能升级!$J:$Q,主动技能升级!O$1,FALSE)</f>
        <v>4900</v>
      </c>
      <c r="G152" s="1">
        <f>VLOOKUP($A152,主动技能升级!$J:$Q,主动技能升级!P$1,FALSE)</f>
        <v>0</v>
      </c>
      <c r="H152" s="1">
        <f>VLOOKUP($A152,主动技能升级!$J:$Q,主动技能升级!Q$1,FALSE)</f>
        <v>0</v>
      </c>
    </row>
    <row r="153" spans="1:8" x14ac:dyDescent="0.15">
      <c r="A153" s="1">
        <v>149</v>
      </c>
      <c r="B153" s="1">
        <f>VLOOKUP($A153,主动技能升级!$J:$Q,主动技能升级!K$1,FALSE)</f>
        <v>10030209</v>
      </c>
      <c r="C153" s="1">
        <f>VLOOKUP($A153,主动技能升级!$J:$Q,主动技能升级!L$1,FALSE)</f>
        <v>10030210</v>
      </c>
      <c r="D153" s="1">
        <f>VLOOKUP($A153,主动技能升级!$J:$Q,主动技能升级!M$1,FALSE)</f>
        <v>40</v>
      </c>
      <c r="E153" s="1" t="str">
        <f>VLOOKUP($A153,主动技能升级!$J:$Q,主动技能升级!N$1,FALSE)</f>
        <v>[]</v>
      </c>
      <c r="F153" s="1">
        <f>VLOOKUP($A153,主动技能升级!$J:$Q,主动技能升级!O$1,FALSE)</f>
        <v>7000</v>
      </c>
      <c r="G153" s="1">
        <f>VLOOKUP($A153,主动技能升级!$J:$Q,主动技能升级!P$1,FALSE)</f>
        <v>0</v>
      </c>
      <c r="H153" s="1">
        <f>VLOOKUP($A153,主动技能升级!$J:$Q,主动技能升级!Q$1,FALSE)</f>
        <v>0</v>
      </c>
    </row>
    <row r="154" spans="1:8" x14ac:dyDescent="0.15">
      <c r="A154" s="1">
        <v>150</v>
      </c>
      <c r="B154" s="1">
        <f>VLOOKUP($A154,主动技能升级!$J:$Q,主动技能升级!K$1,FALSE)</f>
        <v>10030210</v>
      </c>
      <c r="C154" s="1">
        <f>VLOOKUP($A154,主动技能升级!$J:$Q,主动技能升级!L$1,FALSE)</f>
        <v>10030211</v>
      </c>
      <c r="D154" s="1">
        <f>VLOOKUP($A154,主动技能升级!$J:$Q,主动技能升级!M$1,FALSE)</f>
        <v>45</v>
      </c>
      <c r="E154" s="1" t="str">
        <f>VLOOKUP($A154,主动技能升级!$J:$Q,主动技能升级!N$1,FALSE)</f>
        <v>[]</v>
      </c>
      <c r="F154" s="1">
        <f>VLOOKUP($A154,主动技能升级!$J:$Q,主动技能升级!O$1,FALSE)</f>
        <v>9900</v>
      </c>
      <c r="G154" s="1">
        <f>VLOOKUP($A154,主动技能升级!$J:$Q,主动技能升级!P$1,FALSE)</f>
        <v>0</v>
      </c>
      <c r="H154" s="1">
        <f>VLOOKUP($A154,主动技能升级!$J:$Q,主动技能升级!Q$1,FALSE)</f>
        <v>0</v>
      </c>
    </row>
    <row r="155" spans="1:8" x14ac:dyDescent="0.15">
      <c r="A155" s="1">
        <v>151</v>
      </c>
      <c r="B155" s="1">
        <f>VLOOKUP($A155,主动技能升级!$J:$Q,主动技能升级!K$1,FALSE)</f>
        <v>10030211</v>
      </c>
      <c r="C155" s="1">
        <f>VLOOKUP($A155,主动技能升级!$J:$Q,主动技能升级!L$1,FALSE)</f>
        <v>10030212</v>
      </c>
      <c r="D155" s="1">
        <f>VLOOKUP($A155,主动技能升级!$J:$Q,主动技能升级!M$1,FALSE)</f>
        <v>50</v>
      </c>
      <c r="E155" s="1" t="str">
        <f>VLOOKUP($A155,主动技能升级!$J:$Q,主动技能升级!N$1,FALSE)</f>
        <v>[]</v>
      </c>
      <c r="F155" s="1">
        <f>VLOOKUP($A155,主动技能升级!$J:$Q,主动技能升级!O$1,FALSE)</f>
        <v>14100</v>
      </c>
      <c r="G155" s="1">
        <f>VLOOKUP($A155,主动技能升级!$J:$Q,主动技能升级!P$1,FALSE)</f>
        <v>0</v>
      </c>
      <c r="H155" s="1">
        <f>VLOOKUP($A155,主动技能升级!$J:$Q,主动技能升级!Q$1,FALSE)</f>
        <v>0</v>
      </c>
    </row>
    <row r="156" spans="1:8" x14ac:dyDescent="0.15">
      <c r="A156" s="1">
        <v>152</v>
      </c>
      <c r="B156" s="1">
        <f>VLOOKUP($A156,主动技能升级!$J:$Q,主动技能升级!K$1,FALSE)</f>
        <v>10030212</v>
      </c>
      <c r="C156" s="1">
        <f>VLOOKUP($A156,主动技能升级!$J:$Q,主动技能升级!L$1,FALSE)</f>
        <v>10030213</v>
      </c>
      <c r="D156" s="1">
        <f>VLOOKUP($A156,主动技能升级!$J:$Q,主动技能升级!M$1,FALSE)</f>
        <v>55</v>
      </c>
      <c r="E156" s="1" t="str">
        <f>VLOOKUP($A156,主动技能升级!$J:$Q,主动技能升级!N$1,FALSE)</f>
        <v>[]</v>
      </c>
      <c r="F156" s="1">
        <f>VLOOKUP($A156,主动技能升级!$J:$Q,主动技能升级!O$1,FALSE)</f>
        <v>20000</v>
      </c>
      <c r="G156" s="1">
        <f>VLOOKUP($A156,主动技能升级!$J:$Q,主动技能升级!P$1,FALSE)</f>
        <v>0</v>
      </c>
      <c r="H156" s="1">
        <f>VLOOKUP($A156,主动技能升级!$J:$Q,主动技能升级!Q$1,FALSE)</f>
        <v>0</v>
      </c>
    </row>
    <row r="157" spans="1:8" x14ac:dyDescent="0.15">
      <c r="A157" s="1">
        <v>153</v>
      </c>
      <c r="B157" s="1">
        <f>VLOOKUP($A157,主动技能升级!$J:$Q,主动技能升级!K$1,FALSE)</f>
        <v>10030213</v>
      </c>
      <c r="C157" s="1">
        <f>VLOOKUP($A157,主动技能升级!$J:$Q,主动技能升级!L$1,FALSE)</f>
        <v>10030214</v>
      </c>
      <c r="D157" s="1">
        <f>VLOOKUP($A157,主动技能升级!$J:$Q,主动技能升级!M$1,FALSE)</f>
        <v>60</v>
      </c>
      <c r="E157" s="1" t="str">
        <f>VLOOKUP($A157,主动技能升级!$J:$Q,主动技能升级!N$1,FALSE)</f>
        <v>[]</v>
      </c>
      <c r="F157" s="1">
        <f>VLOOKUP($A157,主动技能升级!$J:$Q,主动技能升级!O$1,FALSE)</f>
        <v>28300</v>
      </c>
      <c r="G157" s="1">
        <f>VLOOKUP($A157,主动技能升级!$J:$Q,主动技能升级!P$1,FALSE)</f>
        <v>0</v>
      </c>
      <c r="H157" s="1">
        <f>VLOOKUP($A157,主动技能升级!$J:$Q,主动技能升级!Q$1,FALSE)</f>
        <v>0</v>
      </c>
    </row>
    <row r="158" spans="1:8" x14ac:dyDescent="0.15">
      <c r="A158" s="1">
        <v>154</v>
      </c>
      <c r="B158" s="1">
        <f>VLOOKUP($A158,主动技能升级!$J:$Q,主动技能升级!K$1,FALSE)</f>
        <v>10030214</v>
      </c>
      <c r="C158" s="1">
        <f>VLOOKUP($A158,主动技能升级!$J:$Q,主动技能升级!L$1,FALSE)</f>
        <v>10030215</v>
      </c>
      <c r="D158" s="1">
        <f>VLOOKUP($A158,主动技能升级!$J:$Q,主动技能升级!M$1,FALSE)</f>
        <v>65</v>
      </c>
      <c r="E158" s="1" t="str">
        <f>VLOOKUP($A158,主动技能升级!$J:$Q,主动技能升级!N$1,FALSE)</f>
        <v>[]</v>
      </c>
      <c r="F158" s="1">
        <f>VLOOKUP($A158,主动技能升级!$J:$Q,主动技能升级!O$1,FALSE)</f>
        <v>40100</v>
      </c>
      <c r="G158" s="1">
        <f>VLOOKUP($A158,主动技能升级!$J:$Q,主动技能升级!P$1,FALSE)</f>
        <v>0</v>
      </c>
      <c r="H158" s="1">
        <f>VLOOKUP($A158,主动技能升级!$J:$Q,主动技能升级!Q$1,FALSE)</f>
        <v>0</v>
      </c>
    </row>
    <row r="159" spans="1:8" x14ac:dyDescent="0.15">
      <c r="A159" s="1">
        <v>155</v>
      </c>
      <c r="B159" s="1">
        <f>VLOOKUP($A159,主动技能升级!$J:$Q,主动技能升级!K$1,FALSE)</f>
        <v>10030215</v>
      </c>
      <c r="C159" s="1">
        <f>VLOOKUP($A159,主动技能升级!$J:$Q,主动技能升级!L$1,FALSE)</f>
        <v>10030216</v>
      </c>
      <c r="D159" s="1">
        <f>VLOOKUP($A159,主动技能升级!$J:$Q,主动技能升级!M$1,FALSE)</f>
        <v>70</v>
      </c>
      <c r="E159" s="1" t="str">
        <f>VLOOKUP($A159,主动技能升级!$J:$Q,主动技能升级!N$1,FALSE)</f>
        <v>[]</v>
      </c>
      <c r="F159" s="1">
        <f>VLOOKUP($A159,主动技能升级!$J:$Q,主动技能升级!O$1,FALSE)</f>
        <v>56700</v>
      </c>
      <c r="G159" s="1">
        <f>VLOOKUP($A159,主动技能升级!$J:$Q,主动技能升级!P$1,FALSE)</f>
        <v>0</v>
      </c>
      <c r="H159" s="1">
        <f>VLOOKUP($A159,主动技能升级!$J:$Q,主动技能升级!Q$1,FALSE)</f>
        <v>0</v>
      </c>
    </row>
    <row r="160" spans="1:8" x14ac:dyDescent="0.15">
      <c r="A160" s="1">
        <v>156</v>
      </c>
      <c r="B160" s="1">
        <f>VLOOKUP($A160,主动技能升级!$J:$Q,主动技能升级!K$1,FALSE)</f>
        <v>10030216</v>
      </c>
      <c r="C160" s="1">
        <f>VLOOKUP($A160,主动技能升级!$J:$Q,主动技能升级!L$1,FALSE)</f>
        <v>10030217</v>
      </c>
      <c r="D160" s="1">
        <f>VLOOKUP($A160,主动技能升级!$J:$Q,主动技能升级!M$1,FALSE)</f>
        <v>75</v>
      </c>
      <c r="E160" s="1" t="str">
        <f>VLOOKUP($A160,主动技能升级!$J:$Q,主动技能升级!N$1,FALSE)</f>
        <v>[]</v>
      </c>
      <c r="F160" s="1">
        <f>VLOOKUP($A160,主动技能升级!$J:$Q,主动技能升级!O$1,FALSE)</f>
        <v>80400</v>
      </c>
      <c r="G160" s="1">
        <f>VLOOKUP($A160,主动技能升级!$J:$Q,主动技能升级!P$1,FALSE)</f>
        <v>0</v>
      </c>
      <c r="H160" s="1">
        <f>VLOOKUP($A160,主动技能升级!$J:$Q,主动技能升级!Q$1,FALSE)</f>
        <v>0</v>
      </c>
    </row>
    <row r="161" spans="1:8" x14ac:dyDescent="0.15">
      <c r="A161" s="1">
        <v>157</v>
      </c>
      <c r="B161" s="1">
        <f>VLOOKUP($A161,主动技能升级!$J:$Q,主动技能升级!K$1,FALSE)</f>
        <v>10030217</v>
      </c>
      <c r="C161" s="1">
        <f>VLOOKUP($A161,主动技能升级!$J:$Q,主动技能升级!L$1,FALSE)</f>
        <v>10030218</v>
      </c>
      <c r="D161" s="1">
        <f>VLOOKUP($A161,主动技能升级!$J:$Q,主动技能升级!M$1,FALSE)</f>
        <v>80</v>
      </c>
      <c r="E161" s="1" t="str">
        <f>VLOOKUP($A161,主动技能升级!$J:$Q,主动技能升级!N$1,FALSE)</f>
        <v>[]</v>
      </c>
      <c r="F161" s="1">
        <f>VLOOKUP($A161,主动技能升级!$J:$Q,主动技能升级!O$1,FALSE)</f>
        <v>113800</v>
      </c>
      <c r="G161" s="1">
        <f>VLOOKUP($A161,主动技能升级!$J:$Q,主动技能升级!P$1,FALSE)</f>
        <v>0</v>
      </c>
      <c r="H161" s="1">
        <f>VLOOKUP($A161,主动技能升级!$J:$Q,主动技能升级!Q$1,FALSE)</f>
        <v>0</v>
      </c>
    </row>
    <row r="162" spans="1:8" x14ac:dyDescent="0.15">
      <c r="A162" s="1">
        <v>158</v>
      </c>
      <c r="B162" s="1">
        <f>VLOOKUP($A162,主动技能升级!$J:$Q,主动技能升级!K$1,FALSE)</f>
        <v>10030218</v>
      </c>
      <c r="C162" s="1">
        <f>VLOOKUP($A162,主动技能升级!$J:$Q,主动技能升级!L$1,FALSE)</f>
        <v>10030219</v>
      </c>
      <c r="D162" s="1">
        <f>VLOOKUP($A162,主动技能升级!$J:$Q,主动技能升级!M$1,FALSE)</f>
        <v>85</v>
      </c>
      <c r="E162" s="1" t="str">
        <f>VLOOKUP($A162,主动技能升级!$J:$Q,主动技能升级!N$1,FALSE)</f>
        <v>[]</v>
      </c>
      <c r="F162" s="1">
        <f>VLOOKUP($A162,主动技能升级!$J:$Q,主动技能升级!O$1,FALSE)</f>
        <v>161100</v>
      </c>
      <c r="G162" s="1">
        <f>VLOOKUP($A162,主动技能升级!$J:$Q,主动技能升级!P$1,FALSE)</f>
        <v>0</v>
      </c>
      <c r="H162" s="1">
        <f>VLOOKUP($A162,主动技能升级!$J:$Q,主动技能升级!Q$1,FALSE)</f>
        <v>0</v>
      </c>
    </row>
    <row r="163" spans="1:8" x14ac:dyDescent="0.15">
      <c r="A163" s="1">
        <v>159</v>
      </c>
      <c r="B163" s="1">
        <f>VLOOKUP($A163,主动技能升级!$J:$Q,主动技能升级!K$1,FALSE)</f>
        <v>10030219</v>
      </c>
      <c r="C163" s="1">
        <f>VLOOKUP($A163,主动技能升级!$J:$Q,主动技能升级!L$1,FALSE)</f>
        <v>10030220</v>
      </c>
      <c r="D163" s="1">
        <f>VLOOKUP($A163,主动技能升级!$J:$Q,主动技能升级!M$1,FALSE)</f>
        <v>90</v>
      </c>
      <c r="E163" s="1" t="str">
        <f>VLOOKUP($A163,主动技能升级!$J:$Q,主动技能升级!N$1,FALSE)</f>
        <v>[]</v>
      </c>
      <c r="F163" s="1">
        <f>VLOOKUP($A163,主动技能升级!$J:$Q,主动技能升级!O$1,FALSE)</f>
        <v>228100</v>
      </c>
      <c r="G163" s="1">
        <f>VLOOKUP($A163,主动技能升级!$J:$Q,主动技能升级!P$1,FALSE)</f>
        <v>0</v>
      </c>
      <c r="H163" s="1">
        <f>VLOOKUP($A163,主动技能升级!$J:$Q,主动技能升级!Q$1,FALSE)</f>
        <v>0</v>
      </c>
    </row>
    <row r="164" spans="1:8" x14ac:dyDescent="0.15">
      <c r="A164" s="1">
        <v>160</v>
      </c>
      <c r="B164" s="1">
        <f>VLOOKUP($A164,主动技能升级!$J:$Q,主动技能升级!K$1,FALSE)</f>
        <v>10030220</v>
      </c>
      <c r="C164" s="1">
        <f>VLOOKUP($A164,主动技能升级!$J:$Q,主动技能升级!L$1,FALSE)</f>
        <v>0</v>
      </c>
      <c r="D164" s="1">
        <f>VLOOKUP($A164,主动技能升级!$J:$Q,主动技能升级!M$1,FALSE)</f>
        <v>100</v>
      </c>
      <c r="E164" s="1" t="str">
        <f>VLOOKUP($A164,主动技能升级!$J:$Q,主动技能升级!N$1,FALSE)</f>
        <v>[]</v>
      </c>
      <c r="F164" s="1">
        <f>VLOOKUP($A164,主动技能升级!$J:$Q,主动技能升级!O$1,FALSE)</f>
        <v>780200</v>
      </c>
      <c r="G164" s="1">
        <f>VLOOKUP($A164,主动技能升级!$J:$Q,主动技能升级!P$1,FALSE)</f>
        <v>0</v>
      </c>
      <c r="H164" s="1">
        <f>VLOOKUP($A164,主动技能升级!$J:$Q,主动技能升级!Q$1,FALSE)</f>
        <v>0</v>
      </c>
    </row>
    <row r="165" spans="1:8" x14ac:dyDescent="0.15">
      <c r="A165" s="1">
        <v>161</v>
      </c>
      <c r="B165" s="1">
        <f>VLOOKUP($A165,主动技能升级!$J:$Q,主动技能升级!K$1,FALSE)</f>
        <v>10030301</v>
      </c>
      <c r="C165" s="1">
        <f>VLOOKUP($A165,主动技能升级!$J:$Q,主动技能升级!L$1,FALSE)</f>
        <v>10030302</v>
      </c>
      <c r="D165" s="1">
        <f>VLOOKUP($A165,主动技能升级!$J:$Q,主动技能升级!M$1,FALSE)</f>
        <v>2</v>
      </c>
      <c r="E165" s="1" t="str">
        <f>VLOOKUP($A165,主动技能升级!$J:$Q,主动技能升级!N$1,FALSE)</f>
        <v>[]</v>
      </c>
      <c r="F165" s="1">
        <f>VLOOKUP($A165,主动技能升级!$J:$Q,主动技能升级!O$1,FALSE)</f>
        <v>500</v>
      </c>
      <c r="G165" s="1">
        <f>VLOOKUP($A165,主动技能升级!$J:$Q,主动技能升级!P$1,FALSE)</f>
        <v>0</v>
      </c>
      <c r="H165" s="1">
        <f>VLOOKUP($A165,主动技能升级!$J:$Q,主动技能升级!Q$1,FALSE)</f>
        <v>0</v>
      </c>
    </row>
    <row r="166" spans="1:8" x14ac:dyDescent="0.15">
      <c r="A166" s="1">
        <v>162</v>
      </c>
      <c r="B166" s="1">
        <f>VLOOKUP($A166,主动技能升级!$J:$Q,主动技能升级!K$1,FALSE)</f>
        <v>10030302</v>
      </c>
      <c r="C166" s="1">
        <f>VLOOKUP($A166,主动技能升级!$J:$Q,主动技能升级!L$1,FALSE)</f>
        <v>10030303</v>
      </c>
      <c r="D166" s="1">
        <f>VLOOKUP($A166,主动技能升级!$J:$Q,主动技能升级!M$1,FALSE)</f>
        <v>5</v>
      </c>
      <c r="E166" s="1" t="str">
        <f>VLOOKUP($A166,主动技能升级!$J:$Q,主动技能升级!N$1,FALSE)</f>
        <v>[]</v>
      </c>
      <c r="F166" s="1">
        <f>VLOOKUP($A166,主动技能升级!$J:$Q,主动技能升级!O$1,FALSE)</f>
        <v>600</v>
      </c>
      <c r="G166" s="1">
        <f>VLOOKUP($A166,主动技能升级!$J:$Q,主动技能升级!P$1,FALSE)</f>
        <v>0</v>
      </c>
      <c r="H166" s="1">
        <f>VLOOKUP($A166,主动技能升级!$J:$Q,主动技能升级!Q$1,FALSE)</f>
        <v>0</v>
      </c>
    </row>
    <row r="167" spans="1:8" x14ac:dyDescent="0.15">
      <c r="A167" s="1">
        <v>163</v>
      </c>
      <c r="B167" s="1">
        <f>VLOOKUP($A167,主动技能升级!$J:$Q,主动技能升级!K$1,FALSE)</f>
        <v>10030303</v>
      </c>
      <c r="C167" s="1">
        <f>VLOOKUP($A167,主动技能升级!$J:$Q,主动技能升级!L$1,FALSE)</f>
        <v>10030304</v>
      </c>
      <c r="D167" s="1">
        <f>VLOOKUP($A167,主动技能升级!$J:$Q,主动技能升级!M$1,FALSE)</f>
        <v>10</v>
      </c>
      <c r="E167" s="1" t="str">
        <f>VLOOKUP($A167,主动技能升级!$J:$Q,主动技能升级!N$1,FALSE)</f>
        <v>[]</v>
      </c>
      <c r="F167" s="1">
        <f>VLOOKUP($A167,主动技能升级!$J:$Q,主动技能升级!O$1,FALSE)</f>
        <v>800</v>
      </c>
      <c r="G167" s="1">
        <f>VLOOKUP($A167,主动技能升级!$J:$Q,主动技能升级!P$1,FALSE)</f>
        <v>0</v>
      </c>
      <c r="H167" s="1">
        <f>VLOOKUP($A167,主动技能升级!$J:$Q,主动技能升级!Q$1,FALSE)</f>
        <v>0</v>
      </c>
    </row>
    <row r="168" spans="1:8" x14ac:dyDescent="0.15">
      <c r="A168" s="1">
        <v>164</v>
      </c>
      <c r="B168" s="1">
        <f>VLOOKUP($A168,主动技能升级!$J:$Q,主动技能升级!K$1,FALSE)</f>
        <v>10030304</v>
      </c>
      <c r="C168" s="1">
        <f>VLOOKUP($A168,主动技能升级!$J:$Q,主动技能升级!L$1,FALSE)</f>
        <v>10030305</v>
      </c>
      <c r="D168" s="1">
        <f>VLOOKUP($A168,主动技能升级!$J:$Q,主动技能升级!M$1,FALSE)</f>
        <v>15</v>
      </c>
      <c r="E168" s="1" t="str">
        <f>VLOOKUP($A168,主动技能升级!$J:$Q,主动技能升级!N$1,FALSE)</f>
        <v>[]</v>
      </c>
      <c r="F168" s="1">
        <f>VLOOKUP($A168,主动技能升级!$J:$Q,主动技能升级!O$1,FALSE)</f>
        <v>1200</v>
      </c>
      <c r="G168" s="1">
        <f>VLOOKUP($A168,主动技能升级!$J:$Q,主动技能升级!P$1,FALSE)</f>
        <v>0</v>
      </c>
      <c r="H168" s="1">
        <f>VLOOKUP($A168,主动技能升级!$J:$Q,主动技能升级!Q$1,FALSE)</f>
        <v>0</v>
      </c>
    </row>
    <row r="169" spans="1:8" x14ac:dyDescent="0.15">
      <c r="A169" s="1">
        <v>165</v>
      </c>
      <c r="B169" s="1">
        <f>VLOOKUP($A169,主动技能升级!$J:$Q,主动技能升级!K$1,FALSE)</f>
        <v>10030305</v>
      </c>
      <c r="C169" s="1">
        <f>VLOOKUP($A169,主动技能升级!$J:$Q,主动技能升级!L$1,FALSE)</f>
        <v>10030306</v>
      </c>
      <c r="D169" s="1">
        <f>VLOOKUP($A169,主动技能升级!$J:$Q,主动技能升级!M$1,FALSE)</f>
        <v>20</v>
      </c>
      <c r="E169" s="1" t="str">
        <f>VLOOKUP($A169,主动技能升级!$J:$Q,主动技能升级!N$1,FALSE)</f>
        <v>[]</v>
      </c>
      <c r="F169" s="1">
        <f>VLOOKUP($A169,主动技能升级!$J:$Q,主动技能升级!O$1,FALSE)</f>
        <v>1700</v>
      </c>
      <c r="G169" s="1">
        <f>VLOOKUP($A169,主动技能升级!$J:$Q,主动技能升级!P$1,FALSE)</f>
        <v>0</v>
      </c>
      <c r="H169" s="1">
        <f>VLOOKUP($A169,主动技能升级!$J:$Q,主动技能升级!Q$1,FALSE)</f>
        <v>0</v>
      </c>
    </row>
    <row r="170" spans="1:8" x14ac:dyDescent="0.15">
      <c r="A170" s="1">
        <v>166</v>
      </c>
      <c r="B170" s="1">
        <f>VLOOKUP($A170,主动技能升级!$J:$Q,主动技能升级!K$1,FALSE)</f>
        <v>10030306</v>
      </c>
      <c r="C170" s="1">
        <f>VLOOKUP($A170,主动技能升级!$J:$Q,主动技能升级!L$1,FALSE)</f>
        <v>10030307</v>
      </c>
      <c r="D170" s="1">
        <f>VLOOKUP($A170,主动技能升级!$J:$Q,主动技能升级!M$1,FALSE)</f>
        <v>25</v>
      </c>
      <c r="E170" s="1" t="str">
        <f>VLOOKUP($A170,主动技能升级!$J:$Q,主动技能升级!N$1,FALSE)</f>
        <v>[]</v>
      </c>
      <c r="F170" s="1">
        <f>VLOOKUP($A170,主动技能升级!$J:$Q,主动技能升级!O$1,FALSE)</f>
        <v>2400</v>
      </c>
      <c r="G170" s="1">
        <f>VLOOKUP($A170,主动技能升级!$J:$Q,主动技能升级!P$1,FALSE)</f>
        <v>0</v>
      </c>
      <c r="H170" s="1">
        <f>VLOOKUP($A170,主动技能升级!$J:$Q,主动技能升级!Q$1,FALSE)</f>
        <v>0</v>
      </c>
    </row>
    <row r="171" spans="1:8" x14ac:dyDescent="0.15">
      <c r="A171" s="1">
        <v>167</v>
      </c>
      <c r="B171" s="1">
        <f>VLOOKUP($A171,主动技能升级!$J:$Q,主动技能升级!K$1,FALSE)</f>
        <v>10030307</v>
      </c>
      <c r="C171" s="1">
        <f>VLOOKUP($A171,主动技能升级!$J:$Q,主动技能升级!L$1,FALSE)</f>
        <v>10030308</v>
      </c>
      <c r="D171" s="1">
        <f>VLOOKUP($A171,主动技能升级!$J:$Q,主动技能升级!M$1,FALSE)</f>
        <v>30</v>
      </c>
      <c r="E171" s="1" t="str">
        <f>VLOOKUP($A171,主动技能升级!$J:$Q,主动技能升级!N$1,FALSE)</f>
        <v>[]</v>
      </c>
      <c r="F171" s="1">
        <f>VLOOKUP($A171,主动技能升级!$J:$Q,主动技能升级!O$1,FALSE)</f>
        <v>3500</v>
      </c>
      <c r="G171" s="1">
        <f>VLOOKUP($A171,主动技能升级!$J:$Q,主动技能升级!P$1,FALSE)</f>
        <v>0</v>
      </c>
      <c r="H171" s="1">
        <f>VLOOKUP($A171,主动技能升级!$J:$Q,主动技能升级!Q$1,FALSE)</f>
        <v>0</v>
      </c>
    </row>
    <row r="172" spans="1:8" x14ac:dyDescent="0.15">
      <c r="A172" s="1">
        <v>168</v>
      </c>
      <c r="B172" s="1">
        <f>VLOOKUP($A172,主动技能升级!$J:$Q,主动技能升级!K$1,FALSE)</f>
        <v>10030308</v>
      </c>
      <c r="C172" s="1">
        <f>VLOOKUP($A172,主动技能升级!$J:$Q,主动技能升级!L$1,FALSE)</f>
        <v>10030309</v>
      </c>
      <c r="D172" s="1">
        <f>VLOOKUP($A172,主动技能升级!$J:$Q,主动技能升级!M$1,FALSE)</f>
        <v>35</v>
      </c>
      <c r="E172" s="1" t="str">
        <f>VLOOKUP($A172,主动技能升级!$J:$Q,主动技能升级!N$1,FALSE)</f>
        <v>[]</v>
      </c>
      <c r="F172" s="1">
        <f>VLOOKUP($A172,主动技能升级!$J:$Q,主动技能升级!O$1,FALSE)</f>
        <v>4900</v>
      </c>
      <c r="G172" s="1">
        <f>VLOOKUP($A172,主动技能升级!$J:$Q,主动技能升级!P$1,FALSE)</f>
        <v>0</v>
      </c>
      <c r="H172" s="1">
        <f>VLOOKUP($A172,主动技能升级!$J:$Q,主动技能升级!Q$1,FALSE)</f>
        <v>0</v>
      </c>
    </row>
    <row r="173" spans="1:8" x14ac:dyDescent="0.15">
      <c r="A173" s="1">
        <v>169</v>
      </c>
      <c r="B173" s="1">
        <f>VLOOKUP($A173,主动技能升级!$J:$Q,主动技能升级!K$1,FALSE)</f>
        <v>10030309</v>
      </c>
      <c r="C173" s="1">
        <f>VLOOKUP($A173,主动技能升级!$J:$Q,主动技能升级!L$1,FALSE)</f>
        <v>10030310</v>
      </c>
      <c r="D173" s="1">
        <f>VLOOKUP($A173,主动技能升级!$J:$Q,主动技能升级!M$1,FALSE)</f>
        <v>40</v>
      </c>
      <c r="E173" s="1" t="str">
        <f>VLOOKUP($A173,主动技能升级!$J:$Q,主动技能升级!N$1,FALSE)</f>
        <v>[]</v>
      </c>
      <c r="F173" s="1">
        <f>VLOOKUP($A173,主动技能升级!$J:$Q,主动技能升级!O$1,FALSE)</f>
        <v>7000</v>
      </c>
      <c r="G173" s="1">
        <f>VLOOKUP($A173,主动技能升级!$J:$Q,主动技能升级!P$1,FALSE)</f>
        <v>0</v>
      </c>
      <c r="H173" s="1">
        <f>VLOOKUP($A173,主动技能升级!$J:$Q,主动技能升级!Q$1,FALSE)</f>
        <v>0</v>
      </c>
    </row>
    <row r="174" spans="1:8" x14ac:dyDescent="0.15">
      <c r="A174" s="1">
        <v>170</v>
      </c>
      <c r="B174" s="1">
        <f>VLOOKUP($A174,主动技能升级!$J:$Q,主动技能升级!K$1,FALSE)</f>
        <v>10030310</v>
      </c>
      <c r="C174" s="1">
        <f>VLOOKUP($A174,主动技能升级!$J:$Q,主动技能升级!L$1,FALSE)</f>
        <v>10030311</v>
      </c>
      <c r="D174" s="1">
        <f>VLOOKUP($A174,主动技能升级!$J:$Q,主动技能升级!M$1,FALSE)</f>
        <v>45</v>
      </c>
      <c r="E174" s="1" t="str">
        <f>VLOOKUP($A174,主动技能升级!$J:$Q,主动技能升级!N$1,FALSE)</f>
        <v>[]</v>
      </c>
      <c r="F174" s="1">
        <f>VLOOKUP($A174,主动技能升级!$J:$Q,主动技能升级!O$1,FALSE)</f>
        <v>9900</v>
      </c>
      <c r="G174" s="1">
        <f>VLOOKUP($A174,主动技能升级!$J:$Q,主动技能升级!P$1,FALSE)</f>
        <v>0</v>
      </c>
      <c r="H174" s="1">
        <f>VLOOKUP($A174,主动技能升级!$J:$Q,主动技能升级!Q$1,FALSE)</f>
        <v>0</v>
      </c>
    </row>
    <row r="175" spans="1:8" x14ac:dyDescent="0.15">
      <c r="A175" s="1">
        <v>171</v>
      </c>
      <c r="B175" s="1">
        <f>VLOOKUP($A175,主动技能升级!$J:$Q,主动技能升级!K$1,FALSE)</f>
        <v>10030311</v>
      </c>
      <c r="C175" s="1">
        <f>VLOOKUP($A175,主动技能升级!$J:$Q,主动技能升级!L$1,FALSE)</f>
        <v>10030312</v>
      </c>
      <c r="D175" s="1">
        <f>VLOOKUP($A175,主动技能升级!$J:$Q,主动技能升级!M$1,FALSE)</f>
        <v>50</v>
      </c>
      <c r="E175" s="1" t="str">
        <f>VLOOKUP($A175,主动技能升级!$J:$Q,主动技能升级!N$1,FALSE)</f>
        <v>[]</v>
      </c>
      <c r="F175" s="1">
        <f>VLOOKUP($A175,主动技能升级!$J:$Q,主动技能升级!O$1,FALSE)</f>
        <v>14100</v>
      </c>
      <c r="G175" s="1">
        <f>VLOOKUP($A175,主动技能升级!$J:$Q,主动技能升级!P$1,FALSE)</f>
        <v>0</v>
      </c>
      <c r="H175" s="1">
        <f>VLOOKUP($A175,主动技能升级!$J:$Q,主动技能升级!Q$1,FALSE)</f>
        <v>0</v>
      </c>
    </row>
    <row r="176" spans="1:8" x14ac:dyDescent="0.15">
      <c r="A176" s="1">
        <v>172</v>
      </c>
      <c r="B176" s="1">
        <f>VLOOKUP($A176,主动技能升级!$J:$Q,主动技能升级!K$1,FALSE)</f>
        <v>10030312</v>
      </c>
      <c r="C176" s="1">
        <f>VLOOKUP($A176,主动技能升级!$J:$Q,主动技能升级!L$1,FALSE)</f>
        <v>10030313</v>
      </c>
      <c r="D176" s="1">
        <f>VLOOKUP($A176,主动技能升级!$J:$Q,主动技能升级!M$1,FALSE)</f>
        <v>55</v>
      </c>
      <c r="E176" s="1" t="str">
        <f>VLOOKUP($A176,主动技能升级!$J:$Q,主动技能升级!N$1,FALSE)</f>
        <v>[]</v>
      </c>
      <c r="F176" s="1">
        <f>VLOOKUP($A176,主动技能升级!$J:$Q,主动技能升级!O$1,FALSE)</f>
        <v>20000</v>
      </c>
      <c r="G176" s="1">
        <f>VLOOKUP($A176,主动技能升级!$J:$Q,主动技能升级!P$1,FALSE)</f>
        <v>0</v>
      </c>
      <c r="H176" s="1">
        <f>VLOOKUP($A176,主动技能升级!$J:$Q,主动技能升级!Q$1,FALSE)</f>
        <v>0</v>
      </c>
    </row>
    <row r="177" spans="1:8" x14ac:dyDescent="0.15">
      <c r="A177" s="1">
        <v>173</v>
      </c>
      <c r="B177" s="1">
        <f>VLOOKUP($A177,主动技能升级!$J:$Q,主动技能升级!K$1,FALSE)</f>
        <v>10030313</v>
      </c>
      <c r="C177" s="1">
        <f>VLOOKUP($A177,主动技能升级!$J:$Q,主动技能升级!L$1,FALSE)</f>
        <v>10030314</v>
      </c>
      <c r="D177" s="1">
        <f>VLOOKUP($A177,主动技能升级!$J:$Q,主动技能升级!M$1,FALSE)</f>
        <v>60</v>
      </c>
      <c r="E177" s="1" t="str">
        <f>VLOOKUP($A177,主动技能升级!$J:$Q,主动技能升级!N$1,FALSE)</f>
        <v>[]</v>
      </c>
      <c r="F177" s="1">
        <f>VLOOKUP($A177,主动技能升级!$J:$Q,主动技能升级!O$1,FALSE)</f>
        <v>28300</v>
      </c>
      <c r="G177" s="1">
        <f>VLOOKUP($A177,主动技能升级!$J:$Q,主动技能升级!P$1,FALSE)</f>
        <v>0</v>
      </c>
      <c r="H177" s="1">
        <f>VLOOKUP($A177,主动技能升级!$J:$Q,主动技能升级!Q$1,FALSE)</f>
        <v>0</v>
      </c>
    </row>
    <row r="178" spans="1:8" x14ac:dyDescent="0.15">
      <c r="A178" s="1">
        <v>174</v>
      </c>
      <c r="B178" s="1">
        <f>VLOOKUP($A178,主动技能升级!$J:$Q,主动技能升级!K$1,FALSE)</f>
        <v>10030314</v>
      </c>
      <c r="C178" s="1">
        <f>VLOOKUP($A178,主动技能升级!$J:$Q,主动技能升级!L$1,FALSE)</f>
        <v>10030315</v>
      </c>
      <c r="D178" s="1">
        <f>VLOOKUP($A178,主动技能升级!$J:$Q,主动技能升级!M$1,FALSE)</f>
        <v>65</v>
      </c>
      <c r="E178" s="1" t="str">
        <f>VLOOKUP($A178,主动技能升级!$J:$Q,主动技能升级!N$1,FALSE)</f>
        <v>[]</v>
      </c>
      <c r="F178" s="1">
        <f>VLOOKUP($A178,主动技能升级!$J:$Q,主动技能升级!O$1,FALSE)</f>
        <v>40100</v>
      </c>
      <c r="G178" s="1">
        <f>VLOOKUP($A178,主动技能升级!$J:$Q,主动技能升级!P$1,FALSE)</f>
        <v>0</v>
      </c>
      <c r="H178" s="1">
        <f>VLOOKUP($A178,主动技能升级!$J:$Q,主动技能升级!Q$1,FALSE)</f>
        <v>0</v>
      </c>
    </row>
    <row r="179" spans="1:8" x14ac:dyDescent="0.15">
      <c r="A179" s="1">
        <v>175</v>
      </c>
      <c r="B179" s="1">
        <f>VLOOKUP($A179,主动技能升级!$J:$Q,主动技能升级!K$1,FALSE)</f>
        <v>10030315</v>
      </c>
      <c r="C179" s="1">
        <f>VLOOKUP($A179,主动技能升级!$J:$Q,主动技能升级!L$1,FALSE)</f>
        <v>10030316</v>
      </c>
      <c r="D179" s="1">
        <f>VLOOKUP($A179,主动技能升级!$J:$Q,主动技能升级!M$1,FALSE)</f>
        <v>70</v>
      </c>
      <c r="E179" s="1" t="str">
        <f>VLOOKUP($A179,主动技能升级!$J:$Q,主动技能升级!N$1,FALSE)</f>
        <v>[]</v>
      </c>
      <c r="F179" s="1">
        <f>VLOOKUP($A179,主动技能升级!$J:$Q,主动技能升级!O$1,FALSE)</f>
        <v>56700</v>
      </c>
      <c r="G179" s="1">
        <f>VLOOKUP($A179,主动技能升级!$J:$Q,主动技能升级!P$1,FALSE)</f>
        <v>0</v>
      </c>
      <c r="H179" s="1">
        <f>VLOOKUP($A179,主动技能升级!$J:$Q,主动技能升级!Q$1,FALSE)</f>
        <v>0</v>
      </c>
    </row>
    <row r="180" spans="1:8" x14ac:dyDescent="0.15">
      <c r="A180" s="1">
        <v>176</v>
      </c>
      <c r="B180" s="1">
        <f>VLOOKUP($A180,主动技能升级!$J:$Q,主动技能升级!K$1,FALSE)</f>
        <v>10030316</v>
      </c>
      <c r="C180" s="1">
        <f>VLOOKUP($A180,主动技能升级!$J:$Q,主动技能升级!L$1,FALSE)</f>
        <v>10030317</v>
      </c>
      <c r="D180" s="1">
        <f>VLOOKUP($A180,主动技能升级!$J:$Q,主动技能升级!M$1,FALSE)</f>
        <v>75</v>
      </c>
      <c r="E180" s="1" t="str">
        <f>VLOOKUP($A180,主动技能升级!$J:$Q,主动技能升级!N$1,FALSE)</f>
        <v>[]</v>
      </c>
      <c r="F180" s="1">
        <f>VLOOKUP($A180,主动技能升级!$J:$Q,主动技能升级!O$1,FALSE)</f>
        <v>80400</v>
      </c>
      <c r="G180" s="1">
        <f>VLOOKUP($A180,主动技能升级!$J:$Q,主动技能升级!P$1,FALSE)</f>
        <v>0</v>
      </c>
      <c r="H180" s="1">
        <f>VLOOKUP($A180,主动技能升级!$J:$Q,主动技能升级!Q$1,FALSE)</f>
        <v>0</v>
      </c>
    </row>
    <row r="181" spans="1:8" x14ac:dyDescent="0.15">
      <c r="A181" s="1">
        <v>177</v>
      </c>
      <c r="B181" s="1">
        <f>VLOOKUP($A181,主动技能升级!$J:$Q,主动技能升级!K$1,FALSE)</f>
        <v>10030317</v>
      </c>
      <c r="C181" s="1">
        <f>VLOOKUP($A181,主动技能升级!$J:$Q,主动技能升级!L$1,FALSE)</f>
        <v>10030318</v>
      </c>
      <c r="D181" s="1">
        <f>VLOOKUP($A181,主动技能升级!$J:$Q,主动技能升级!M$1,FALSE)</f>
        <v>80</v>
      </c>
      <c r="E181" s="1" t="str">
        <f>VLOOKUP($A181,主动技能升级!$J:$Q,主动技能升级!N$1,FALSE)</f>
        <v>[]</v>
      </c>
      <c r="F181" s="1">
        <f>VLOOKUP($A181,主动技能升级!$J:$Q,主动技能升级!O$1,FALSE)</f>
        <v>113800</v>
      </c>
      <c r="G181" s="1">
        <f>VLOOKUP($A181,主动技能升级!$J:$Q,主动技能升级!P$1,FALSE)</f>
        <v>0</v>
      </c>
      <c r="H181" s="1">
        <f>VLOOKUP($A181,主动技能升级!$J:$Q,主动技能升级!Q$1,FALSE)</f>
        <v>0</v>
      </c>
    </row>
    <row r="182" spans="1:8" x14ac:dyDescent="0.15">
      <c r="A182" s="1">
        <v>178</v>
      </c>
      <c r="B182" s="1">
        <f>VLOOKUP($A182,主动技能升级!$J:$Q,主动技能升级!K$1,FALSE)</f>
        <v>10030318</v>
      </c>
      <c r="C182" s="1">
        <f>VLOOKUP($A182,主动技能升级!$J:$Q,主动技能升级!L$1,FALSE)</f>
        <v>10030319</v>
      </c>
      <c r="D182" s="1">
        <f>VLOOKUP($A182,主动技能升级!$J:$Q,主动技能升级!M$1,FALSE)</f>
        <v>85</v>
      </c>
      <c r="E182" s="1" t="str">
        <f>VLOOKUP($A182,主动技能升级!$J:$Q,主动技能升级!N$1,FALSE)</f>
        <v>[]</v>
      </c>
      <c r="F182" s="1">
        <f>VLOOKUP($A182,主动技能升级!$J:$Q,主动技能升级!O$1,FALSE)</f>
        <v>161100</v>
      </c>
      <c r="G182" s="1">
        <f>VLOOKUP($A182,主动技能升级!$J:$Q,主动技能升级!P$1,FALSE)</f>
        <v>0</v>
      </c>
      <c r="H182" s="1">
        <f>VLOOKUP($A182,主动技能升级!$J:$Q,主动技能升级!Q$1,FALSE)</f>
        <v>0</v>
      </c>
    </row>
    <row r="183" spans="1:8" x14ac:dyDescent="0.15">
      <c r="A183" s="1">
        <v>179</v>
      </c>
      <c r="B183" s="1">
        <f>VLOOKUP($A183,主动技能升级!$J:$Q,主动技能升级!K$1,FALSE)</f>
        <v>10030319</v>
      </c>
      <c r="C183" s="1">
        <f>VLOOKUP($A183,主动技能升级!$J:$Q,主动技能升级!L$1,FALSE)</f>
        <v>10030320</v>
      </c>
      <c r="D183" s="1">
        <f>VLOOKUP($A183,主动技能升级!$J:$Q,主动技能升级!M$1,FALSE)</f>
        <v>90</v>
      </c>
      <c r="E183" s="1" t="str">
        <f>VLOOKUP($A183,主动技能升级!$J:$Q,主动技能升级!N$1,FALSE)</f>
        <v>[]</v>
      </c>
      <c r="F183" s="1">
        <f>VLOOKUP($A183,主动技能升级!$J:$Q,主动技能升级!O$1,FALSE)</f>
        <v>228100</v>
      </c>
      <c r="G183" s="1">
        <f>VLOOKUP($A183,主动技能升级!$J:$Q,主动技能升级!P$1,FALSE)</f>
        <v>0</v>
      </c>
      <c r="H183" s="1">
        <f>VLOOKUP($A183,主动技能升级!$J:$Q,主动技能升级!Q$1,FALSE)</f>
        <v>0</v>
      </c>
    </row>
    <row r="184" spans="1:8" x14ac:dyDescent="0.15">
      <c r="A184" s="1">
        <v>180</v>
      </c>
      <c r="B184" s="1">
        <f>VLOOKUP($A184,主动技能升级!$J:$Q,主动技能升级!K$1,FALSE)</f>
        <v>10030320</v>
      </c>
      <c r="C184" s="1">
        <f>VLOOKUP($A184,主动技能升级!$J:$Q,主动技能升级!L$1,FALSE)</f>
        <v>0</v>
      </c>
      <c r="D184" s="1">
        <f>VLOOKUP($A184,主动技能升级!$J:$Q,主动技能升级!M$1,FALSE)</f>
        <v>100</v>
      </c>
      <c r="E184" s="1" t="str">
        <f>VLOOKUP($A184,主动技能升级!$J:$Q,主动技能升级!N$1,FALSE)</f>
        <v>[]</v>
      </c>
      <c r="F184" s="1">
        <f>VLOOKUP($A184,主动技能升级!$J:$Q,主动技能升级!O$1,FALSE)</f>
        <v>780200</v>
      </c>
      <c r="G184" s="1">
        <f>VLOOKUP($A184,主动技能升级!$J:$Q,主动技能升级!P$1,FALSE)</f>
        <v>0</v>
      </c>
      <c r="H184" s="1">
        <f>VLOOKUP($A184,主动技能升级!$J:$Q,主动技能升级!Q$1,FALSE)</f>
        <v>0</v>
      </c>
    </row>
    <row r="185" spans="1:8" x14ac:dyDescent="0.15">
      <c r="A185" s="1">
        <v>181</v>
      </c>
      <c r="B185" s="1">
        <f>VLOOKUP($A185,主动技能升级!$J:$Q,主动技能升级!K$1,FALSE)</f>
        <v>10040101</v>
      </c>
      <c r="C185" s="1">
        <f>VLOOKUP($A185,主动技能升级!$J:$Q,主动技能升级!L$1,FALSE)</f>
        <v>10040102</v>
      </c>
      <c r="D185" s="1">
        <f>VLOOKUP($A185,主动技能升级!$J:$Q,主动技能升级!M$1,FALSE)</f>
        <v>2</v>
      </c>
      <c r="E185" s="1" t="str">
        <f>VLOOKUP($A185,主动技能升级!$J:$Q,主动技能升级!N$1,FALSE)</f>
        <v>[]</v>
      </c>
      <c r="F185" s="1">
        <f>VLOOKUP($A185,主动技能升级!$J:$Q,主动技能升级!O$1,FALSE)</f>
        <v>500</v>
      </c>
      <c r="G185" s="1">
        <f>VLOOKUP($A185,主动技能升级!$J:$Q,主动技能升级!P$1,FALSE)</f>
        <v>0</v>
      </c>
      <c r="H185" s="1">
        <f>VLOOKUP($A185,主动技能升级!$J:$Q,主动技能升级!Q$1,FALSE)</f>
        <v>0</v>
      </c>
    </row>
    <row r="186" spans="1:8" x14ac:dyDescent="0.15">
      <c r="A186" s="1">
        <v>182</v>
      </c>
      <c r="B186" s="1">
        <f>VLOOKUP($A186,主动技能升级!$J:$Q,主动技能升级!K$1,FALSE)</f>
        <v>10040102</v>
      </c>
      <c r="C186" s="1">
        <f>VLOOKUP($A186,主动技能升级!$J:$Q,主动技能升级!L$1,FALSE)</f>
        <v>10040103</v>
      </c>
      <c r="D186" s="1">
        <f>VLOOKUP($A186,主动技能升级!$J:$Q,主动技能升级!M$1,FALSE)</f>
        <v>5</v>
      </c>
      <c r="E186" s="1" t="str">
        <f>VLOOKUP($A186,主动技能升级!$J:$Q,主动技能升级!N$1,FALSE)</f>
        <v>[]</v>
      </c>
      <c r="F186" s="1">
        <f>VLOOKUP($A186,主动技能升级!$J:$Q,主动技能升级!O$1,FALSE)</f>
        <v>600</v>
      </c>
      <c r="G186" s="1">
        <f>VLOOKUP($A186,主动技能升级!$J:$Q,主动技能升级!P$1,FALSE)</f>
        <v>0</v>
      </c>
      <c r="H186" s="1">
        <f>VLOOKUP($A186,主动技能升级!$J:$Q,主动技能升级!Q$1,FALSE)</f>
        <v>0</v>
      </c>
    </row>
    <row r="187" spans="1:8" x14ac:dyDescent="0.15">
      <c r="A187" s="1">
        <v>183</v>
      </c>
      <c r="B187" s="1">
        <f>VLOOKUP($A187,主动技能升级!$J:$Q,主动技能升级!K$1,FALSE)</f>
        <v>10040103</v>
      </c>
      <c r="C187" s="1">
        <f>VLOOKUP($A187,主动技能升级!$J:$Q,主动技能升级!L$1,FALSE)</f>
        <v>10040104</v>
      </c>
      <c r="D187" s="1">
        <f>VLOOKUP($A187,主动技能升级!$J:$Q,主动技能升级!M$1,FALSE)</f>
        <v>10</v>
      </c>
      <c r="E187" s="1" t="str">
        <f>VLOOKUP($A187,主动技能升级!$J:$Q,主动技能升级!N$1,FALSE)</f>
        <v>[]</v>
      </c>
      <c r="F187" s="1">
        <f>VLOOKUP($A187,主动技能升级!$J:$Q,主动技能升级!O$1,FALSE)</f>
        <v>800</v>
      </c>
      <c r="G187" s="1">
        <f>VLOOKUP($A187,主动技能升级!$J:$Q,主动技能升级!P$1,FALSE)</f>
        <v>0</v>
      </c>
      <c r="H187" s="1">
        <f>VLOOKUP($A187,主动技能升级!$J:$Q,主动技能升级!Q$1,FALSE)</f>
        <v>0</v>
      </c>
    </row>
    <row r="188" spans="1:8" x14ac:dyDescent="0.15">
      <c r="A188" s="1">
        <v>184</v>
      </c>
      <c r="B188" s="1">
        <f>VLOOKUP($A188,主动技能升级!$J:$Q,主动技能升级!K$1,FALSE)</f>
        <v>10040104</v>
      </c>
      <c r="C188" s="1">
        <f>VLOOKUP($A188,主动技能升级!$J:$Q,主动技能升级!L$1,FALSE)</f>
        <v>10040105</v>
      </c>
      <c r="D188" s="1">
        <f>VLOOKUP($A188,主动技能升级!$J:$Q,主动技能升级!M$1,FALSE)</f>
        <v>15</v>
      </c>
      <c r="E188" s="1" t="str">
        <f>VLOOKUP($A188,主动技能升级!$J:$Q,主动技能升级!N$1,FALSE)</f>
        <v>[]</v>
      </c>
      <c r="F188" s="1">
        <f>VLOOKUP($A188,主动技能升级!$J:$Q,主动技能升级!O$1,FALSE)</f>
        <v>1200</v>
      </c>
      <c r="G188" s="1">
        <f>VLOOKUP($A188,主动技能升级!$J:$Q,主动技能升级!P$1,FALSE)</f>
        <v>0</v>
      </c>
      <c r="H188" s="1">
        <f>VLOOKUP($A188,主动技能升级!$J:$Q,主动技能升级!Q$1,FALSE)</f>
        <v>0</v>
      </c>
    </row>
    <row r="189" spans="1:8" x14ac:dyDescent="0.15">
      <c r="A189" s="1">
        <v>185</v>
      </c>
      <c r="B189" s="1">
        <f>VLOOKUP($A189,主动技能升级!$J:$Q,主动技能升级!K$1,FALSE)</f>
        <v>10040105</v>
      </c>
      <c r="C189" s="1">
        <f>VLOOKUP($A189,主动技能升级!$J:$Q,主动技能升级!L$1,FALSE)</f>
        <v>10040106</v>
      </c>
      <c r="D189" s="1">
        <f>VLOOKUP($A189,主动技能升级!$J:$Q,主动技能升级!M$1,FALSE)</f>
        <v>20</v>
      </c>
      <c r="E189" s="1" t="str">
        <f>VLOOKUP($A189,主动技能升级!$J:$Q,主动技能升级!N$1,FALSE)</f>
        <v>[]</v>
      </c>
      <c r="F189" s="1">
        <f>VLOOKUP($A189,主动技能升级!$J:$Q,主动技能升级!O$1,FALSE)</f>
        <v>1700</v>
      </c>
      <c r="G189" s="1">
        <f>VLOOKUP($A189,主动技能升级!$J:$Q,主动技能升级!P$1,FALSE)</f>
        <v>0</v>
      </c>
      <c r="H189" s="1">
        <f>VLOOKUP($A189,主动技能升级!$J:$Q,主动技能升级!Q$1,FALSE)</f>
        <v>0</v>
      </c>
    </row>
    <row r="190" spans="1:8" x14ac:dyDescent="0.15">
      <c r="A190" s="1">
        <v>186</v>
      </c>
      <c r="B190" s="1">
        <f>VLOOKUP($A190,主动技能升级!$J:$Q,主动技能升级!K$1,FALSE)</f>
        <v>10040106</v>
      </c>
      <c r="C190" s="1">
        <f>VLOOKUP($A190,主动技能升级!$J:$Q,主动技能升级!L$1,FALSE)</f>
        <v>10040107</v>
      </c>
      <c r="D190" s="1">
        <f>VLOOKUP($A190,主动技能升级!$J:$Q,主动技能升级!M$1,FALSE)</f>
        <v>25</v>
      </c>
      <c r="E190" s="1" t="str">
        <f>VLOOKUP($A190,主动技能升级!$J:$Q,主动技能升级!N$1,FALSE)</f>
        <v>[]</v>
      </c>
      <c r="F190" s="1">
        <f>VLOOKUP($A190,主动技能升级!$J:$Q,主动技能升级!O$1,FALSE)</f>
        <v>2400</v>
      </c>
      <c r="G190" s="1">
        <f>VLOOKUP($A190,主动技能升级!$J:$Q,主动技能升级!P$1,FALSE)</f>
        <v>0</v>
      </c>
      <c r="H190" s="1">
        <f>VLOOKUP($A190,主动技能升级!$J:$Q,主动技能升级!Q$1,FALSE)</f>
        <v>0</v>
      </c>
    </row>
    <row r="191" spans="1:8" x14ac:dyDescent="0.15">
      <c r="A191" s="1">
        <v>187</v>
      </c>
      <c r="B191" s="1">
        <f>VLOOKUP($A191,主动技能升级!$J:$Q,主动技能升级!K$1,FALSE)</f>
        <v>10040107</v>
      </c>
      <c r="C191" s="1">
        <f>VLOOKUP($A191,主动技能升级!$J:$Q,主动技能升级!L$1,FALSE)</f>
        <v>10040108</v>
      </c>
      <c r="D191" s="1">
        <f>VLOOKUP($A191,主动技能升级!$J:$Q,主动技能升级!M$1,FALSE)</f>
        <v>30</v>
      </c>
      <c r="E191" s="1" t="str">
        <f>VLOOKUP($A191,主动技能升级!$J:$Q,主动技能升级!N$1,FALSE)</f>
        <v>[]</v>
      </c>
      <c r="F191" s="1">
        <f>VLOOKUP($A191,主动技能升级!$J:$Q,主动技能升级!O$1,FALSE)</f>
        <v>3500</v>
      </c>
      <c r="G191" s="1">
        <f>VLOOKUP($A191,主动技能升级!$J:$Q,主动技能升级!P$1,FALSE)</f>
        <v>0</v>
      </c>
      <c r="H191" s="1">
        <f>VLOOKUP($A191,主动技能升级!$J:$Q,主动技能升级!Q$1,FALSE)</f>
        <v>0</v>
      </c>
    </row>
    <row r="192" spans="1:8" x14ac:dyDescent="0.15">
      <c r="A192" s="1">
        <v>188</v>
      </c>
      <c r="B192" s="1">
        <f>VLOOKUP($A192,主动技能升级!$J:$Q,主动技能升级!K$1,FALSE)</f>
        <v>10040108</v>
      </c>
      <c r="C192" s="1">
        <f>VLOOKUP($A192,主动技能升级!$J:$Q,主动技能升级!L$1,FALSE)</f>
        <v>10040109</v>
      </c>
      <c r="D192" s="1">
        <f>VLOOKUP($A192,主动技能升级!$J:$Q,主动技能升级!M$1,FALSE)</f>
        <v>35</v>
      </c>
      <c r="E192" s="1" t="str">
        <f>VLOOKUP($A192,主动技能升级!$J:$Q,主动技能升级!N$1,FALSE)</f>
        <v>[]</v>
      </c>
      <c r="F192" s="1">
        <f>VLOOKUP($A192,主动技能升级!$J:$Q,主动技能升级!O$1,FALSE)</f>
        <v>4900</v>
      </c>
      <c r="G192" s="1">
        <f>VLOOKUP($A192,主动技能升级!$J:$Q,主动技能升级!P$1,FALSE)</f>
        <v>0</v>
      </c>
      <c r="H192" s="1">
        <f>VLOOKUP($A192,主动技能升级!$J:$Q,主动技能升级!Q$1,FALSE)</f>
        <v>0</v>
      </c>
    </row>
    <row r="193" spans="1:8" x14ac:dyDescent="0.15">
      <c r="A193" s="1">
        <v>189</v>
      </c>
      <c r="B193" s="1">
        <f>VLOOKUP($A193,主动技能升级!$J:$Q,主动技能升级!K$1,FALSE)</f>
        <v>10040109</v>
      </c>
      <c r="C193" s="1">
        <f>VLOOKUP($A193,主动技能升级!$J:$Q,主动技能升级!L$1,FALSE)</f>
        <v>10040110</v>
      </c>
      <c r="D193" s="1">
        <f>VLOOKUP($A193,主动技能升级!$J:$Q,主动技能升级!M$1,FALSE)</f>
        <v>40</v>
      </c>
      <c r="E193" s="1" t="str">
        <f>VLOOKUP($A193,主动技能升级!$J:$Q,主动技能升级!N$1,FALSE)</f>
        <v>[]</v>
      </c>
      <c r="F193" s="1">
        <f>VLOOKUP($A193,主动技能升级!$J:$Q,主动技能升级!O$1,FALSE)</f>
        <v>7000</v>
      </c>
      <c r="G193" s="1">
        <f>VLOOKUP($A193,主动技能升级!$J:$Q,主动技能升级!P$1,FALSE)</f>
        <v>0</v>
      </c>
      <c r="H193" s="1">
        <f>VLOOKUP($A193,主动技能升级!$J:$Q,主动技能升级!Q$1,FALSE)</f>
        <v>0</v>
      </c>
    </row>
    <row r="194" spans="1:8" x14ac:dyDescent="0.15">
      <c r="A194" s="1">
        <v>190</v>
      </c>
      <c r="B194" s="1">
        <f>VLOOKUP($A194,主动技能升级!$J:$Q,主动技能升级!K$1,FALSE)</f>
        <v>10040110</v>
      </c>
      <c r="C194" s="1">
        <f>VLOOKUP($A194,主动技能升级!$J:$Q,主动技能升级!L$1,FALSE)</f>
        <v>10040111</v>
      </c>
      <c r="D194" s="1">
        <f>VLOOKUP($A194,主动技能升级!$J:$Q,主动技能升级!M$1,FALSE)</f>
        <v>45</v>
      </c>
      <c r="E194" s="1" t="str">
        <f>VLOOKUP($A194,主动技能升级!$J:$Q,主动技能升级!N$1,FALSE)</f>
        <v>[]</v>
      </c>
      <c r="F194" s="1">
        <f>VLOOKUP($A194,主动技能升级!$J:$Q,主动技能升级!O$1,FALSE)</f>
        <v>9900</v>
      </c>
      <c r="G194" s="1">
        <f>VLOOKUP($A194,主动技能升级!$J:$Q,主动技能升级!P$1,FALSE)</f>
        <v>0</v>
      </c>
      <c r="H194" s="1">
        <f>VLOOKUP($A194,主动技能升级!$J:$Q,主动技能升级!Q$1,FALSE)</f>
        <v>0</v>
      </c>
    </row>
    <row r="195" spans="1:8" x14ac:dyDescent="0.15">
      <c r="A195" s="1">
        <v>191</v>
      </c>
      <c r="B195" s="1">
        <f>VLOOKUP($A195,主动技能升级!$J:$Q,主动技能升级!K$1,FALSE)</f>
        <v>10040111</v>
      </c>
      <c r="C195" s="1">
        <f>VLOOKUP($A195,主动技能升级!$J:$Q,主动技能升级!L$1,FALSE)</f>
        <v>10040112</v>
      </c>
      <c r="D195" s="1">
        <f>VLOOKUP($A195,主动技能升级!$J:$Q,主动技能升级!M$1,FALSE)</f>
        <v>50</v>
      </c>
      <c r="E195" s="1" t="str">
        <f>VLOOKUP($A195,主动技能升级!$J:$Q,主动技能升级!N$1,FALSE)</f>
        <v>[]</v>
      </c>
      <c r="F195" s="1">
        <f>VLOOKUP($A195,主动技能升级!$J:$Q,主动技能升级!O$1,FALSE)</f>
        <v>14100</v>
      </c>
      <c r="G195" s="1">
        <f>VLOOKUP($A195,主动技能升级!$J:$Q,主动技能升级!P$1,FALSE)</f>
        <v>0</v>
      </c>
      <c r="H195" s="1">
        <f>VLOOKUP($A195,主动技能升级!$J:$Q,主动技能升级!Q$1,FALSE)</f>
        <v>0</v>
      </c>
    </row>
    <row r="196" spans="1:8" x14ac:dyDescent="0.15">
      <c r="A196" s="1">
        <v>192</v>
      </c>
      <c r="B196" s="1">
        <f>VLOOKUP($A196,主动技能升级!$J:$Q,主动技能升级!K$1,FALSE)</f>
        <v>10040112</v>
      </c>
      <c r="C196" s="1">
        <f>VLOOKUP($A196,主动技能升级!$J:$Q,主动技能升级!L$1,FALSE)</f>
        <v>10040113</v>
      </c>
      <c r="D196" s="1">
        <f>VLOOKUP($A196,主动技能升级!$J:$Q,主动技能升级!M$1,FALSE)</f>
        <v>55</v>
      </c>
      <c r="E196" s="1" t="str">
        <f>VLOOKUP($A196,主动技能升级!$J:$Q,主动技能升级!N$1,FALSE)</f>
        <v>[]</v>
      </c>
      <c r="F196" s="1">
        <f>VLOOKUP($A196,主动技能升级!$J:$Q,主动技能升级!O$1,FALSE)</f>
        <v>20000</v>
      </c>
      <c r="G196" s="1">
        <f>VLOOKUP($A196,主动技能升级!$J:$Q,主动技能升级!P$1,FALSE)</f>
        <v>0</v>
      </c>
      <c r="H196" s="1">
        <f>VLOOKUP($A196,主动技能升级!$J:$Q,主动技能升级!Q$1,FALSE)</f>
        <v>0</v>
      </c>
    </row>
    <row r="197" spans="1:8" x14ac:dyDescent="0.15">
      <c r="A197" s="1">
        <v>193</v>
      </c>
      <c r="B197" s="1">
        <f>VLOOKUP($A197,主动技能升级!$J:$Q,主动技能升级!K$1,FALSE)</f>
        <v>10040113</v>
      </c>
      <c r="C197" s="1">
        <f>VLOOKUP($A197,主动技能升级!$J:$Q,主动技能升级!L$1,FALSE)</f>
        <v>10040114</v>
      </c>
      <c r="D197" s="1">
        <f>VLOOKUP($A197,主动技能升级!$J:$Q,主动技能升级!M$1,FALSE)</f>
        <v>60</v>
      </c>
      <c r="E197" s="1" t="str">
        <f>VLOOKUP($A197,主动技能升级!$J:$Q,主动技能升级!N$1,FALSE)</f>
        <v>[]</v>
      </c>
      <c r="F197" s="1">
        <f>VLOOKUP($A197,主动技能升级!$J:$Q,主动技能升级!O$1,FALSE)</f>
        <v>28300</v>
      </c>
      <c r="G197" s="1">
        <f>VLOOKUP($A197,主动技能升级!$J:$Q,主动技能升级!P$1,FALSE)</f>
        <v>0</v>
      </c>
      <c r="H197" s="1">
        <f>VLOOKUP($A197,主动技能升级!$J:$Q,主动技能升级!Q$1,FALSE)</f>
        <v>0</v>
      </c>
    </row>
    <row r="198" spans="1:8" x14ac:dyDescent="0.15">
      <c r="A198" s="1">
        <v>194</v>
      </c>
      <c r="B198" s="1">
        <f>VLOOKUP($A198,主动技能升级!$J:$Q,主动技能升级!K$1,FALSE)</f>
        <v>10040114</v>
      </c>
      <c r="C198" s="1">
        <f>VLOOKUP($A198,主动技能升级!$J:$Q,主动技能升级!L$1,FALSE)</f>
        <v>10040115</v>
      </c>
      <c r="D198" s="1">
        <f>VLOOKUP($A198,主动技能升级!$J:$Q,主动技能升级!M$1,FALSE)</f>
        <v>65</v>
      </c>
      <c r="E198" s="1" t="str">
        <f>VLOOKUP($A198,主动技能升级!$J:$Q,主动技能升级!N$1,FALSE)</f>
        <v>[]</v>
      </c>
      <c r="F198" s="1">
        <f>VLOOKUP($A198,主动技能升级!$J:$Q,主动技能升级!O$1,FALSE)</f>
        <v>40100</v>
      </c>
      <c r="G198" s="1">
        <f>VLOOKUP($A198,主动技能升级!$J:$Q,主动技能升级!P$1,FALSE)</f>
        <v>0</v>
      </c>
      <c r="H198" s="1">
        <f>VLOOKUP($A198,主动技能升级!$J:$Q,主动技能升级!Q$1,FALSE)</f>
        <v>0</v>
      </c>
    </row>
    <row r="199" spans="1:8" x14ac:dyDescent="0.15">
      <c r="A199" s="1">
        <v>195</v>
      </c>
      <c r="B199" s="1">
        <f>VLOOKUP($A199,主动技能升级!$J:$Q,主动技能升级!K$1,FALSE)</f>
        <v>10040115</v>
      </c>
      <c r="C199" s="1">
        <f>VLOOKUP($A199,主动技能升级!$J:$Q,主动技能升级!L$1,FALSE)</f>
        <v>10040116</v>
      </c>
      <c r="D199" s="1">
        <f>VLOOKUP($A199,主动技能升级!$J:$Q,主动技能升级!M$1,FALSE)</f>
        <v>70</v>
      </c>
      <c r="E199" s="1" t="str">
        <f>VLOOKUP($A199,主动技能升级!$J:$Q,主动技能升级!N$1,FALSE)</f>
        <v>[]</v>
      </c>
      <c r="F199" s="1">
        <f>VLOOKUP($A199,主动技能升级!$J:$Q,主动技能升级!O$1,FALSE)</f>
        <v>56700</v>
      </c>
      <c r="G199" s="1">
        <f>VLOOKUP($A199,主动技能升级!$J:$Q,主动技能升级!P$1,FALSE)</f>
        <v>0</v>
      </c>
      <c r="H199" s="1">
        <f>VLOOKUP($A199,主动技能升级!$J:$Q,主动技能升级!Q$1,FALSE)</f>
        <v>0</v>
      </c>
    </row>
    <row r="200" spans="1:8" x14ac:dyDescent="0.15">
      <c r="A200" s="1">
        <v>196</v>
      </c>
      <c r="B200" s="1">
        <f>VLOOKUP($A200,主动技能升级!$J:$Q,主动技能升级!K$1,FALSE)</f>
        <v>10040116</v>
      </c>
      <c r="C200" s="1">
        <f>VLOOKUP($A200,主动技能升级!$J:$Q,主动技能升级!L$1,FALSE)</f>
        <v>10040117</v>
      </c>
      <c r="D200" s="1">
        <f>VLOOKUP($A200,主动技能升级!$J:$Q,主动技能升级!M$1,FALSE)</f>
        <v>75</v>
      </c>
      <c r="E200" s="1" t="str">
        <f>VLOOKUP($A200,主动技能升级!$J:$Q,主动技能升级!N$1,FALSE)</f>
        <v>[]</v>
      </c>
      <c r="F200" s="1">
        <f>VLOOKUP($A200,主动技能升级!$J:$Q,主动技能升级!O$1,FALSE)</f>
        <v>80400</v>
      </c>
      <c r="G200" s="1">
        <f>VLOOKUP($A200,主动技能升级!$J:$Q,主动技能升级!P$1,FALSE)</f>
        <v>0</v>
      </c>
      <c r="H200" s="1">
        <f>VLOOKUP($A200,主动技能升级!$J:$Q,主动技能升级!Q$1,FALSE)</f>
        <v>0</v>
      </c>
    </row>
    <row r="201" spans="1:8" x14ac:dyDescent="0.15">
      <c r="A201" s="1">
        <v>197</v>
      </c>
      <c r="B201" s="1">
        <f>VLOOKUP($A201,主动技能升级!$J:$Q,主动技能升级!K$1,FALSE)</f>
        <v>10040117</v>
      </c>
      <c r="C201" s="1">
        <f>VLOOKUP($A201,主动技能升级!$J:$Q,主动技能升级!L$1,FALSE)</f>
        <v>10040118</v>
      </c>
      <c r="D201" s="1">
        <f>VLOOKUP($A201,主动技能升级!$J:$Q,主动技能升级!M$1,FALSE)</f>
        <v>80</v>
      </c>
      <c r="E201" s="1" t="str">
        <f>VLOOKUP($A201,主动技能升级!$J:$Q,主动技能升级!N$1,FALSE)</f>
        <v>[]</v>
      </c>
      <c r="F201" s="1">
        <f>VLOOKUP($A201,主动技能升级!$J:$Q,主动技能升级!O$1,FALSE)</f>
        <v>113800</v>
      </c>
      <c r="G201" s="1">
        <f>VLOOKUP($A201,主动技能升级!$J:$Q,主动技能升级!P$1,FALSE)</f>
        <v>0</v>
      </c>
      <c r="H201" s="1">
        <f>VLOOKUP($A201,主动技能升级!$J:$Q,主动技能升级!Q$1,FALSE)</f>
        <v>0</v>
      </c>
    </row>
    <row r="202" spans="1:8" x14ac:dyDescent="0.15">
      <c r="A202" s="1">
        <v>198</v>
      </c>
      <c r="B202" s="1">
        <f>VLOOKUP($A202,主动技能升级!$J:$Q,主动技能升级!K$1,FALSE)</f>
        <v>10040118</v>
      </c>
      <c r="C202" s="1">
        <f>VLOOKUP($A202,主动技能升级!$J:$Q,主动技能升级!L$1,FALSE)</f>
        <v>10040119</v>
      </c>
      <c r="D202" s="1">
        <f>VLOOKUP($A202,主动技能升级!$J:$Q,主动技能升级!M$1,FALSE)</f>
        <v>85</v>
      </c>
      <c r="E202" s="1" t="str">
        <f>VLOOKUP($A202,主动技能升级!$J:$Q,主动技能升级!N$1,FALSE)</f>
        <v>[]</v>
      </c>
      <c r="F202" s="1">
        <f>VLOOKUP($A202,主动技能升级!$J:$Q,主动技能升级!O$1,FALSE)</f>
        <v>161100</v>
      </c>
      <c r="G202" s="1">
        <f>VLOOKUP($A202,主动技能升级!$J:$Q,主动技能升级!P$1,FALSE)</f>
        <v>0</v>
      </c>
      <c r="H202" s="1">
        <f>VLOOKUP($A202,主动技能升级!$J:$Q,主动技能升级!Q$1,FALSE)</f>
        <v>0</v>
      </c>
    </row>
    <row r="203" spans="1:8" x14ac:dyDescent="0.15">
      <c r="A203" s="1">
        <v>199</v>
      </c>
      <c r="B203" s="1">
        <f>VLOOKUP($A203,主动技能升级!$J:$Q,主动技能升级!K$1,FALSE)</f>
        <v>10040119</v>
      </c>
      <c r="C203" s="1">
        <f>VLOOKUP($A203,主动技能升级!$J:$Q,主动技能升级!L$1,FALSE)</f>
        <v>10040120</v>
      </c>
      <c r="D203" s="1">
        <f>VLOOKUP($A203,主动技能升级!$J:$Q,主动技能升级!M$1,FALSE)</f>
        <v>90</v>
      </c>
      <c r="E203" s="1" t="str">
        <f>VLOOKUP($A203,主动技能升级!$J:$Q,主动技能升级!N$1,FALSE)</f>
        <v>[]</v>
      </c>
      <c r="F203" s="1">
        <f>VLOOKUP($A203,主动技能升级!$J:$Q,主动技能升级!O$1,FALSE)</f>
        <v>228100</v>
      </c>
      <c r="G203" s="1">
        <f>VLOOKUP($A203,主动技能升级!$J:$Q,主动技能升级!P$1,FALSE)</f>
        <v>0</v>
      </c>
      <c r="H203" s="1">
        <f>VLOOKUP($A203,主动技能升级!$J:$Q,主动技能升级!Q$1,FALSE)</f>
        <v>0</v>
      </c>
    </row>
    <row r="204" spans="1:8" x14ac:dyDescent="0.15">
      <c r="A204" s="1">
        <v>200</v>
      </c>
      <c r="B204" s="1">
        <f>VLOOKUP($A204,主动技能升级!$J:$Q,主动技能升级!K$1,FALSE)</f>
        <v>10040120</v>
      </c>
      <c r="C204" s="1">
        <f>VLOOKUP($A204,主动技能升级!$J:$Q,主动技能升级!L$1,FALSE)</f>
        <v>0</v>
      </c>
      <c r="D204" s="1">
        <f>VLOOKUP($A204,主动技能升级!$J:$Q,主动技能升级!M$1,FALSE)</f>
        <v>100</v>
      </c>
      <c r="E204" s="1" t="str">
        <f>VLOOKUP($A204,主动技能升级!$J:$Q,主动技能升级!N$1,FALSE)</f>
        <v>[]</v>
      </c>
      <c r="F204" s="1">
        <f>VLOOKUP($A204,主动技能升级!$J:$Q,主动技能升级!O$1,FALSE)</f>
        <v>780200</v>
      </c>
      <c r="G204" s="1">
        <f>VLOOKUP($A204,主动技能升级!$J:$Q,主动技能升级!P$1,FALSE)</f>
        <v>0</v>
      </c>
      <c r="H204" s="1">
        <f>VLOOKUP($A204,主动技能升级!$J:$Q,主动技能升级!Q$1,FALSE)</f>
        <v>0</v>
      </c>
    </row>
    <row r="205" spans="1:8" x14ac:dyDescent="0.15">
      <c r="A205" s="1">
        <v>201</v>
      </c>
      <c r="B205" s="1">
        <f>VLOOKUP($A205,主动技能升级!$J:$Q,主动技能升级!K$1,FALSE)</f>
        <v>10040201</v>
      </c>
      <c r="C205" s="1">
        <f>VLOOKUP($A205,主动技能升级!$J:$Q,主动技能升级!L$1,FALSE)</f>
        <v>10040202</v>
      </c>
      <c r="D205" s="1">
        <f>VLOOKUP($A205,主动技能升级!$J:$Q,主动技能升级!M$1,FALSE)</f>
        <v>2</v>
      </c>
      <c r="E205" s="1" t="str">
        <f>VLOOKUP($A205,主动技能升级!$J:$Q,主动技能升级!N$1,FALSE)</f>
        <v>[]</v>
      </c>
      <c r="F205" s="1">
        <f>VLOOKUP($A205,主动技能升级!$J:$Q,主动技能升级!O$1,FALSE)</f>
        <v>500</v>
      </c>
      <c r="G205" s="1">
        <f>VLOOKUP($A205,主动技能升级!$J:$Q,主动技能升级!P$1,FALSE)</f>
        <v>0</v>
      </c>
      <c r="H205" s="1">
        <f>VLOOKUP($A205,主动技能升级!$J:$Q,主动技能升级!Q$1,FALSE)</f>
        <v>0</v>
      </c>
    </row>
    <row r="206" spans="1:8" x14ac:dyDescent="0.15">
      <c r="A206" s="1">
        <v>202</v>
      </c>
      <c r="B206" s="1">
        <f>VLOOKUP($A206,主动技能升级!$J:$Q,主动技能升级!K$1,FALSE)</f>
        <v>10040202</v>
      </c>
      <c r="C206" s="1">
        <f>VLOOKUP($A206,主动技能升级!$J:$Q,主动技能升级!L$1,FALSE)</f>
        <v>10040203</v>
      </c>
      <c r="D206" s="1">
        <f>VLOOKUP($A206,主动技能升级!$J:$Q,主动技能升级!M$1,FALSE)</f>
        <v>5</v>
      </c>
      <c r="E206" s="1" t="str">
        <f>VLOOKUP($A206,主动技能升级!$J:$Q,主动技能升级!N$1,FALSE)</f>
        <v>[]</v>
      </c>
      <c r="F206" s="1">
        <f>VLOOKUP($A206,主动技能升级!$J:$Q,主动技能升级!O$1,FALSE)</f>
        <v>600</v>
      </c>
      <c r="G206" s="1">
        <f>VLOOKUP($A206,主动技能升级!$J:$Q,主动技能升级!P$1,FALSE)</f>
        <v>0</v>
      </c>
      <c r="H206" s="1">
        <f>VLOOKUP($A206,主动技能升级!$J:$Q,主动技能升级!Q$1,FALSE)</f>
        <v>0</v>
      </c>
    </row>
    <row r="207" spans="1:8" x14ac:dyDescent="0.15">
      <c r="A207" s="1">
        <v>203</v>
      </c>
      <c r="B207" s="1">
        <f>VLOOKUP($A207,主动技能升级!$J:$Q,主动技能升级!K$1,FALSE)</f>
        <v>10040203</v>
      </c>
      <c r="C207" s="1">
        <f>VLOOKUP($A207,主动技能升级!$J:$Q,主动技能升级!L$1,FALSE)</f>
        <v>10040204</v>
      </c>
      <c r="D207" s="1">
        <f>VLOOKUP($A207,主动技能升级!$J:$Q,主动技能升级!M$1,FALSE)</f>
        <v>10</v>
      </c>
      <c r="E207" s="1" t="str">
        <f>VLOOKUP($A207,主动技能升级!$J:$Q,主动技能升级!N$1,FALSE)</f>
        <v>[]</v>
      </c>
      <c r="F207" s="1">
        <f>VLOOKUP($A207,主动技能升级!$J:$Q,主动技能升级!O$1,FALSE)</f>
        <v>800</v>
      </c>
      <c r="G207" s="1">
        <f>VLOOKUP($A207,主动技能升级!$J:$Q,主动技能升级!P$1,FALSE)</f>
        <v>0</v>
      </c>
      <c r="H207" s="1">
        <f>VLOOKUP($A207,主动技能升级!$J:$Q,主动技能升级!Q$1,FALSE)</f>
        <v>0</v>
      </c>
    </row>
    <row r="208" spans="1:8" x14ac:dyDescent="0.15">
      <c r="A208" s="1">
        <v>204</v>
      </c>
      <c r="B208" s="1">
        <f>VLOOKUP($A208,主动技能升级!$J:$Q,主动技能升级!K$1,FALSE)</f>
        <v>10040204</v>
      </c>
      <c r="C208" s="1">
        <f>VLOOKUP($A208,主动技能升级!$J:$Q,主动技能升级!L$1,FALSE)</f>
        <v>10040205</v>
      </c>
      <c r="D208" s="1">
        <f>VLOOKUP($A208,主动技能升级!$J:$Q,主动技能升级!M$1,FALSE)</f>
        <v>15</v>
      </c>
      <c r="E208" s="1" t="str">
        <f>VLOOKUP($A208,主动技能升级!$J:$Q,主动技能升级!N$1,FALSE)</f>
        <v>[]</v>
      </c>
      <c r="F208" s="1">
        <f>VLOOKUP($A208,主动技能升级!$J:$Q,主动技能升级!O$1,FALSE)</f>
        <v>1200</v>
      </c>
      <c r="G208" s="1">
        <f>VLOOKUP($A208,主动技能升级!$J:$Q,主动技能升级!P$1,FALSE)</f>
        <v>0</v>
      </c>
      <c r="H208" s="1">
        <f>VLOOKUP($A208,主动技能升级!$J:$Q,主动技能升级!Q$1,FALSE)</f>
        <v>0</v>
      </c>
    </row>
    <row r="209" spans="1:8" x14ac:dyDescent="0.15">
      <c r="A209" s="1">
        <v>205</v>
      </c>
      <c r="B209" s="1">
        <f>VLOOKUP($A209,主动技能升级!$J:$Q,主动技能升级!K$1,FALSE)</f>
        <v>10040205</v>
      </c>
      <c r="C209" s="1">
        <f>VLOOKUP($A209,主动技能升级!$J:$Q,主动技能升级!L$1,FALSE)</f>
        <v>10040206</v>
      </c>
      <c r="D209" s="1">
        <f>VLOOKUP($A209,主动技能升级!$J:$Q,主动技能升级!M$1,FALSE)</f>
        <v>20</v>
      </c>
      <c r="E209" s="1" t="str">
        <f>VLOOKUP($A209,主动技能升级!$J:$Q,主动技能升级!N$1,FALSE)</f>
        <v>[]</v>
      </c>
      <c r="F209" s="1">
        <f>VLOOKUP($A209,主动技能升级!$J:$Q,主动技能升级!O$1,FALSE)</f>
        <v>1700</v>
      </c>
      <c r="G209" s="1">
        <f>VLOOKUP($A209,主动技能升级!$J:$Q,主动技能升级!P$1,FALSE)</f>
        <v>0</v>
      </c>
      <c r="H209" s="1">
        <f>VLOOKUP($A209,主动技能升级!$J:$Q,主动技能升级!Q$1,FALSE)</f>
        <v>0</v>
      </c>
    </row>
    <row r="210" spans="1:8" x14ac:dyDescent="0.15">
      <c r="A210" s="1">
        <v>206</v>
      </c>
      <c r="B210" s="1">
        <f>VLOOKUP($A210,主动技能升级!$J:$Q,主动技能升级!K$1,FALSE)</f>
        <v>10040206</v>
      </c>
      <c r="C210" s="1">
        <f>VLOOKUP($A210,主动技能升级!$J:$Q,主动技能升级!L$1,FALSE)</f>
        <v>10040207</v>
      </c>
      <c r="D210" s="1">
        <f>VLOOKUP($A210,主动技能升级!$J:$Q,主动技能升级!M$1,FALSE)</f>
        <v>25</v>
      </c>
      <c r="E210" s="1" t="str">
        <f>VLOOKUP($A210,主动技能升级!$J:$Q,主动技能升级!N$1,FALSE)</f>
        <v>[]</v>
      </c>
      <c r="F210" s="1">
        <f>VLOOKUP($A210,主动技能升级!$J:$Q,主动技能升级!O$1,FALSE)</f>
        <v>2400</v>
      </c>
      <c r="G210" s="1">
        <f>VLOOKUP($A210,主动技能升级!$J:$Q,主动技能升级!P$1,FALSE)</f>
        <v>0</v>
      </c>
      <c r="H210" s="1">
        <f>VLOOKUP($A210,主动技能升级!$J:$Q,主动技能升级!Q$1,FALSE)</f>
        <v>0</v>
      </c>
    </row>
    <row r="211" spans="1:8" x14ac:dyDescent="0.15">
      <c r="A211" s="1">
        <v>207</v>
      </c>
      <c r="B211" s="1">
        <f>VLOOKUP($A211,主动技能升级!$J:$Q,主动技能升级!K$1,FALSE)</f>
        <v>10040207</v>
      </c>
      <c r="C211" s="1">
        <f>VLOOKUP($A211,主动技能升级!$J:$Q,主动技能升级!L$1,FALSE)</f>
        <v>10040208</v>
      </c>
      <c r="D211" s="1">
        <f>VLOOKUP($A211,主动技能升级!$J:$Q,主动技能升级!M$1,FALSE)</f>
        <v>30</v>
      </c>
      <c r="E211" s="1" t="str">
        <f>VLOOKUP($A211,主动技能升级!$J:$Q,主动技能升级!N$1,FALSE)</f>
        <v>[]</v>
      </c>
      <c r="F211" s="1">
        <f>VLOOKUP($A211,主动技能升级!$J:$Q,主动技能升级!O$1,FALSE)</f>
        <v>3500</v>
      </c>
      <c r="G211" s="1">
        <f>VLOOKUP($A211,主动技能升级!$J:$Q,主动技能升级!P$1,FALSE)</f>
        <v>0</v>
      </c>
      <c r="H211" s="1">
        <f>VLOOKUP($A211,主动技能升级!$J:$Q,主动技能升级!Q$1,FALSE)</f>
        <v>0</v>
      </c>
    </row>
    <row r="212" spans="1:8" x14ac:dyDescent="0.15">
      <c r="A212" s="1">
        <v>208</v>
      </c>
      <c r="B212" s="1">
        <f>VLOOKUP($A212,主动技能升级!$J:$Q,主动技能升级!K$1,FALSE)</f>
        <v>10040208</v>
      </c>
      <c r="C212" s="1">
        <f>VLOOKUP($A212,主动技能升级!$J:$Q,主动技能升级!L$1,FALSE)</f>
        <v>10040209</v>
      </c>
      <c r="D212" s="1">
        <f>VLOOKUP($A212,主动技能升级!$J:$Q,主动技能升级!M$1,FALSE)</f>
        <v>35</v>
      </c>
      <c r="E212" s="1" t="str">
        <f>VLOOKUP($A212,主动技能升级!$J:$Q,主动技能升级!N$1,FALSE)</f>
        <v>[]</v>
      </c>
      <c r="F212" s="1">
        <f>VLOOKUP($A212,主动技能升级!$J:$Q,主动技能升级!O$1,FALSE)</f>
        <v>4900</v>
      </c>
      <c r="G212" s="1">
        <f>VLOOKUP($A212,主动技能升级!$J:$Q,主动技能升级!P$1,FALSE)</f>
        <v>0</v>
      </c>
      <c r="H212" s="1">
        <f>VLOOKUP($A212,主动技能升级!$J:$Q,主动技能升级!Q$1,FALSE)</f>
        <v>0</v>
      </c>
    </row>
    <row r="213" spans="1:8" x14ac:dyDescent="0.15">
      <c r="A213" s="1">
        <v>209</v>
      </c>
      <c r="B213" s="1">
        <f>VLOOKUP($A213,主动技能升级!$J:$Q,主动技能升级!K$1,FALSE)</f>
        <v>10040209</v>
      </c>
      <c r="C213" s="1">
        <f>VLOOKUP($A213,主动技能升级!$J:$Q,主动技能升级!L$1,FALSE)</f>
        <v>10040210</v>
      </c>
      <c r="D213" s="1">
        <f>VLOOKUP($A213,主动技能升级!$J:$Q,主动技能升级!M$1,FALSE)</f>
        <v>40</v>
      </c>
      <c r="E213" s="1" t="str">
        <f>VLOOKUP($A213,主动技能升级!$J:$Q,主动技能升级!N$1,FALSE)</f>
        <v>[]</v>
      </c>
      <c r="F213" s="1">
        <f>VLOOKUP($A213,主动技能升级!$J:$Q,主动技能升级!O$1,FALSE)</f>
        <v>7000</v>
      </c>
      <c r="G213" s="1">
        <f>VLOOKUP($A213,主动技能升级!$J:$Q,主动技能升级!P$1,FALSE)</f>
        <v>0</v>
      </c>
      <c r="H213" s="1">
        <f>VLOOKUP($A213,主动技能升级!$J:$Q,主动技能升级!Q$1,FALSE)</f>
        <v>0</v>
      </c>
    </row>
    <row r="214" spans="1:8" x14ac:dyDescent="0.15">
      <c r="A214" s="1">
        <v>210</v>
      </c>
      <c r="B214" s="1">
        <f>VLOOKUP($A214,主动技能升级!$J:$Q,主动技能升级!K$1,FALSE)</f>
        <v>10040210</v>
      </c>
      <c r="C214" s="1">
        <f>VLOOKUP($A214,主动技能升级!$J:$Q,主动技能升级!L$1,FALSE)</f>
        <v>10040211</v>
      </c>
      <c r="D214" s="1">
        <f>VLOOKUP($A214,主动技能升级!$J:$Q,主动技能升级!M$1,FALSE)</f>
        <v>45</v>
      </c>
      <c r="E214" s="1" t="str">
        <f>VLOOKUP($A214,主动技能升级!$J:$Q,主动技能升级!N$1,FALSE)</f>
        <v>[]</v>
      </c>
      <c r="F214" s="1">
        <f>VLOOKUP($A214,主动技能升级!$J:$Q,主动技能升级!O$1,FALSE)</f>
        <v>9900</v>
      </c>
      <c r="G214" s="1">
        <f>VLOOKUP($A214,主动技能升级!$J:$Q,主动技能升级!P$1,FALSE)</f>
        <v>0</v>
      </c>
      <c r="H214" s="1">
        <f>VLOOKUP($A214,主动技能升级!$J:$Q,主动技能升级!Q$1,FALSE)</f>
        <v>0</v>
      </c>
    </row>
    <row r="215" spans="1:8" x14ac:dyDescent="0.15">
      <c r="A215" s="1">
        <v>211</v>
      </c>
      <c r="B215" s="1">
        <f>VLOOKUP($A215,主动技能升级!$J:$Q,主动技能升级!K$1,FALSE)</f>
        <v>10040211</v>
      </c>
      <c r="C215" s="1">
        <f>VLOOKUP($A215,主动技能升级!$J:$Q,主动技能升级!L$1,FALSE)</f>
        <v>10040212</v>
      </c>
      <c r="D215" s="1">
        <f>VLOOKUP($A215,主动技能升级!$J:$Q,主动技能升级!M$1,FALSE)</f>
        <v>50</v>
      </c>
      <c r="E215" s="1" t="str">
        <f>VLOOKUP($A215,主动技能升级!$J:$Q,主动技能升级!N$1,FALSE)</f>
        <v>[]</v>
      </c>
      <c r="F215" s="1">
        <f>VLOOKUP($A215,主动技能升级!$J:$Q,主动技能升级!O$1,FALSE)</f>
        <v>14100</v>
      </c>
      <c r="G215" s="1">
        <f>VLOOKUP($A215,主动技能升级!$J:$Q,主动技能升级!P$1,FALSE)</f>
        <v>0</v>
      </c>
      <c r="H215" s="1">
        <f>VLOOKUP($A215,主动技能升级!$J:$Q,主动技能升级!Q$1,FALSE)</f>
        <v>0</v>
      </c>
    </row>
    <row r="216" spans="1:8" x14ac:dyDescent="0.15">
      <c r="A216" s="1">
        <v>212</v>
      </c>
      <c r="B216" s="1">
        <f>VLOOKUP($A216,主动技能升级!$J:$Q,主动技能升级!K$1,FALSE)</f>
        <v>10040212</v>
      </c>
      <c r="C216" s="1">
        <f>VLOOKUP($A216,主动技能升级!$J:$Q,主动技能升级!L$1,FALSE)</f>
        <v>10040213</v>
      </c>
      <c r="D216" s="1">
        <f>VLOOKUP($A216,主动技能升级!$J:$Q,主动技能升级!M$1,FALSE)</f>
        <v>55</v>
      </c>
      <c r="E216" s="1" t="str">
        <f>VLOOKUP($A216,主动技能升级!$J:$Q,主动技能升级!N$1,FALSE)</f>
        <v>[]</v>
      </c>
      <c r="F216" s="1">
        <f>VLOOKUP($A216,主动技能升级!$J:$Q,主动技能升级!O$1,FALSE)</f>
        <v>20000</v>
      </c>
      <c r="G216" s="1">
        <f>VLOOKUP($A216,主动技能升级!$J:$Q,主动技能升级!P$1,FALSE)</f>
        <v>0</v>
      </c>
      <c r="H216" s="1">
        <f>VLOOKUP($A216,主动技能升级!$J:$Q,主动技能升级!Q$1,FALSE)</f>
        <v>0</v>
      </c>
    </row>
    <row r="217" spans="1:8" x14ac:dyDescent="0.15">
      <c r="A217" s="1">
        <v>213</v>
      </c>
      <c r="B217" s="1">
        <f>VLOOKUP($A217,主动技能升级!$J:$Q,主动技能升级!K$1,FALSE)</f>
        <v>10040213</v>
      </c>
      <c r="C217" s="1">
        <f>VLOOKUP($A217,主动技能升级!$J:$Q,主动技能升级!L$1,FALSE)</f>
        <v>10040214</v>
      </c>
      <c r="D217" s="1">
        <f>VLOOKUP($A217,主动技能升级!$J:$Q,主动技能升级!M$1,FALSE)</f>
        <v>60</v>
      </c>
      <c r="E217" s="1" t="str">
        <f>VLOOKUP($A217,主动技能升级!$J:$Q,主动技能升级!N$1,FALSE)</f>
        <v>[]</v>
      </c>
      <c r="F217" s="1">
        <f>VLOOKUP($A217,主动技能升级!$J:$Q,主动技能升级!O$1,FALSE)</f>
        <v>28300</v>
      </c>
      <c r="G217" s="1">
        <f>VLOOKUP($A217,主动技能升级!$J:$Q,主动技能升级!P$1,FALSE)</f>
        <v>0</v>
      </c>
      <c r="H217" s="1">
        <f>VLOOKUP($A217,主动技能升级!$J:$Q,主动技能升级!Q$1,FALSE)</f>
        <v>0</v>
      </c>
    </row>
    <row r="218" spans="1:8" x14ac:dyDescent="0.15">
      <c r="A218" s="1">
        <v>214</v>
      </c>
      <c r="B218" s="1">
        <f>VLOOKUP($A218,主动技能升级!$J:$Q,主动技能升级!K$1,FALSE)</f>
        <v>10040214</v>
      </c>
      <c r="C218" s="1">
        <f>VLOOKUP($A218,主动技能升级!$J:$Q,主动技能升级!L$1,FALSE)</f>
        <v>10040215</v>
      </c>
      <c r="D218" s="1">
        <f>VLOOKUP($A218,主动技能升级!$J:$Q,主动技能升级!M$1,FALSE)</f>
        <v>65</v>
      </c>
      <c r="E218" s="1" t="str">
        <f>VLOOKUP($A218,主动技能升级!$J:$Q,主动技能升级!N$1,FALSE)</f>
        <v>[]</v>
      </c>
      <c r="F218" s="1">
        <f>VLOOKUP($A218,主动技能升级!$J:$Q,主动技能升级!O$1,FALSE)</f>
        <v>40100</v>
      </c>
      <c r="G218" s="1">
        <f>VLOOKUP($A218,主动技能升级!$J:$Q,主动技能升级!P$1,FALSE)</f>
        <v>0</v>
      </c>
      <c r="H218" s="1">
        <f>VLOOKUP($A218,主动技能升级!$J:$Q,主动技能升级!Q$1,FALSE)</f>
        <v>0</v>
      </c>
    </row>
    <row r="219" spans="1:8" x14ac:dyDescent="0.15">
      <c r="A219" s="1">
        <v>215</v>
      </c>
      <c r="B219" s="1">
        <f>VLOOKUP($A219,主动技能升级!$J:$Q,主动技能升级!K$1,FALSE)</f>
        <v>10040215</v>
      </c>
      <c r="C219" s="1">
        <f>VLOOKUP($A219,主动技能升级!$J:$Q,主动技能升级!L$1,FALSE)</f>
        <v>10040216</v>
      </c>
      <c r="D219" s="1">
        <f>VLOOKUP($A219,主动技能升级!$J:$Q,主动技能升级!M$1,FALSE)</f>
        <v>70</v>
      </c>
      <c r="E219" s="1" t="str">
        <f>VLOOKUP($A219,主动技能升级!$J:$Q,主动技能升级!N$1,FALSE)</f>
        <v>[]</v>
      </c>
      <c r="F219" s="1">
        <f>VLOOKUP($A219,主动技能升级!$J:$Q,主动技能升级!O$1,FALSE)</f>
        <v>56700</v>
      </c>
      <c r="G219" s="1">
        <f>VLOOKUP($A219,主动技能升级!$J:$Q,主动技能升级!P$1,FALSE)</f>
        <v>0</v>
      </c>
      <c r="H219" s="1">
        <f>VLOOKUP($A219,主动技能升级!$J:$Q,主动技能升级!Q$1,FALSE)</f>
        <v>0</v>
      </c>
    </row>
    <row r="220" spans="1:8" x14ac:dyDescent="0.15">
      <c r="A220" s="1">
        <v>216</v>
      </c>
      <c r="B220" s="1">
        <f>VLOOKUP($A220,主动技能升级!$J:$Q,主动技能升级!K$1,FALSE)</f>
        <v>10040216</v>
      </c>
      <c r="C220" s="1">
        <f>VLOOKUP($A220,主动技能升级!$J:$Q,主动技能升级!L$1,FALSE)</f>
        <v>10040217</v>
      </c>
      <c r="D220" s="1">
        <f>VLOOKUP($A220,主动技能升级!$J:$Q,主动技能升级!M$1,FALSE)</f>
        <v>75</v>
      </c>
      <c r="E220" s="1" t="str">
        <f>VLOOKUP($A220,主动技能升级!$J:$Q,主动技能升级!N$1,FALSE)</f>
        <v>[]</v>
      </c>
      <c r="F220" s="1">
        <f>VLOOKUP($A220,主动技能升级!$J:$Q,主动技能升级!O$1,FALSE)</f>
        <v>80400</v>
      </c>
      <c r="G220" s="1">
        <f>VLOOKUP($A220,主动技能升级!$J:$Q,主动技能升级!P$1,FALSE)</f>
        <v>0</v>
      </c>
      <c r="H220" s="1">
        <f>VLOOKUP($A220,主动技能升级!$J:$Q,主动技能升级!Q$1,FALSE)</f>
        <v>0</v>
      </c>
    </row>
    <row r="221" spans="1:8" x14ac:dyDescent="0.15">
      <c r="A221" s="1">
        <v>217</v>
      </c>
      <c r="B221" s="1">
        <f>VLOOKUP($A221,主动技能升级!$J:$Q,主动技能升级!K$1,FALSE)</f>
        <v>10040217</v>
      </c>
      <c r="C221" s="1">
        <f>VLOOKUP($A221,主动技能升级!$J:$Q,主动技能升级!L$1,FALSE)</f>
        <v>10040218</v>
      </c>
      <c r="D221" s="1">
        <f>VLOOKUP($A221,主动技能升级!$J:$Q,主动技能升级!M$1,FALSE)</f>
        <v>80</v>
      </c>
      <c r="E221" s="1" t="str">
        <f>VLOOKUP($A221,主动技能升级!$J:$Q,主动技能升级!N$1,FALSE)</f>
        <v>[]</v>
      </c>
      <c r="F221" s="1">
        <f>VLOOKUP($A221,主动技能升级!$J:$Q,主动技能升级!O$1,FALSE)</f>
        <v>113800</v>
      </c>
      <c r="G221" s="1">
        <f>VLOOKUP($A221,主动技能升级!$J:$Q,主动技能升级!P$1,FALSE)</f>
        <v>0</v>
      </c>
      <c r="H221" s="1">
        <f>VLOOKUP($A221,主动技能升级!$J:$Q,主动技能升级!Q$1,FALSE)</f>
        <v>0</v>
      </c>
    </row>
    <row r="222" spans="1:8" x14ac:dyDescent="0.15">
      <c r="A222" s="1">
        <v>218</v>
      </c>
      <c r="B222" s="1">
        <f>VLOOKUP($A222,主动技能升级!$J:$Q,主动技能升级!K$1,FALSE)</f>
        <v>10040218</v>
      </c>
      <c r="C222" s="1">
        <f>VLOOKUP($A222,主动技能升级!$J:$Q,主动技能升级!L$1,FALSE)</f>
        <v>10040219</v>
      </c>
      <c r="D222" s="1">
        <f>VLOOKUP($A222,主动技能升级!$J:$Q,主动技能升级!M$1,FALSE)</f>
        <v>85</v>
      </c>
      <c r="E222" s="1" t="str">
        <f>VLOOKUP($A222,主动技能升级!$J:$Q,主动技能升级!N$1,FALSE)</f>
        <v>[]</v>
      </c>
      <c r="F222" s="1">
        <f>VLOOKUP($A222,主动技能升级!$J:$Q,主动技能升级!O$1,FALSE)</f>
        <v>161100</v>
      </c>
      <c r="G222" s="1">
        <f>VLOOKUP($A222,主动技能升级!$J:$Q,主动技能升级!P$1,FALSE)</f>
        <v>0</v>
      </c>
      <c r="H222" s="1">
        <f>VLOOKUP($A222,主动技能升级!$J:$Q,主动技能升级!Q$1,FALSE)</f>
        <v>0</v>
      </c>
    </row>
    <row r="223" spans="1:8" x14ac:dyDescent="0.15">
      <c r="A223" s="1">
        <v>219</v>
      </c>
      <c r="B223" s="1">
        <f>VLOOKUP($A223,主动技能升级!$J:$Q,主动技能升级!K$1,FALSE)</f>
        <v>10040219</v>
      </c>
      <c r="C223" s="1">
        <f>VLOOKUP($A223,主动技能升级!$J:$Q,主动技能升级!L$1,FALSE)</f>
        <v>10040220</v>
      </c>
      <c r="D223" s="1">
        <f>VLOOKUP($A223,主动技能升级!$J:$Q,主动技能升级!M$1,FALSE)</f>
        <v>90</v>
      </c>
      <c r="E223" s="1" t="str">
        <f>VLOOKUP($A223,主动技能升级!$J:$Q,主动技能升级!N$1,FALSE)</f>
        <v>[]</v>
      </c>
      <c r="F223" s="1">
        <f>VLOOKUP($A223,主动技能升级!$J:$Q,主动技能升级!O$1,FALSE)</f>
        <v>228100</v>
      </c>
      <c r="G223" s="1">
        <f>VLOOKUP($A223,主动技能升级!$J:$Q,主动技能升级!P$1,FALSE)</f>
        <v>0</v>
      </c>
      <c r="H223" s="1">
        <f>VLOOKUP($A223,主动技能升级!$J:$Q,主动技能升级!Q$1,FALSE)</f>
        <v>0</v>
      </c>
    </row>
    <row r="224" spans="1:8" x14ac:dyDescent="0.15">
      <c r="A224" s="1">
        <v>220</v>
      </c>
      <c r="B224" s="1">
        <f>VLOOKUP($A224,主动技能升级!$J:$Q,主动技能升级!K$1,FALSE)</f>
        <v>10040220</v>
      </c>
      <c r="C224" s="1">
        <f>VLOOKUP($A224,主动技能升级!$J:$Q,主动技能升级!L$1,FALSE)</f>
        <v>0</v>
      </c>
      <c r="D224" s="1">
        <f>VLOOKUP($A224,主动技能升级!$J:$Q,主动技能升级!M$1,FALSE)</f>
        <v>100</v>
      </c>
      <c r="E224" s="1" t="str">
        <f>VLOOKUP($A224,主动技能升级!$J:$Q,主动技能升级!N$1,FALSE)</f>
        <v>[]</v>
      </c>
      <c r="F224" s="1">
        <f>VLOOKUP($A224,主动技能升级!$J:$Q,主动技能升级!O$1,FALSE)</f>
        <v>780200</v>
      </c>
      <c r="G224" s="1">
        <f>VLOOKUP($A224,主动技能升级!$J:$Q,主动技能升级!P$1,FALSE)</f>
        <v>0</v>
      </c>
      <c r="H224" s="1">
        <f>VLOOKUP($A224,主动技能升级!$J:$Q,主动技能升级!Q$1,FALSE)</f>
        <v>0</v>
      </c>
    </row>
    <row r="225" spans="1:8" x14ac:dyDescent="0.15">
      <c r="A225" s="1">
        <v>221</v>
      </c>
      <c r="B225" s="1">
        <f>VLOOKUP($A225,主动技能升级!$J:$Q,主动技能升级!K$1,FALSE)</f>
        <v>10040301</v>
      </c>
      <c r="C225" s="1">
        <f>VLOOKUP($A225,主动技能升级!$J:$Q,主动技能升级!L$1,FALSE)</f>
        <v>10040302</v>
      </c>
      <c r="D225" s="1">
        <f>VLOOKUP($A225,主动技能升级!$J:$Q,主动技能升级!M$1,FALSE)</f>
        <v>2</v>
      </c>
      <c r="E225" s="1" t="str">
        <f>VLOOKUP($A225,主动技能升级!$J:$Q,主动技能升级!N$1,FALSE)</f>
        <v>[]</v>
      </c>
      <c r="F225" s="1">
        <f>VLOOKUP($A225,主动技能升级!$J:$Q,主动技能升级!O$1,FALSE)</f>
        <v>500</v>
      </c>
      <c r="G225" s="1">
        <f>VLOOKUP($A225,主动技能升级!$J:$Q,主动技能升级!P$1,FALSE)</f>
        <v>0</v>
      </c>
      <c r="H225" s="1">
        <f>VLOOKUP($A225,主动技能升级!$J:$Q,主动技能升级!Q$1,FALSE)</f>
        <v>0</v>
      </c>
    </row>
    <row r="226" spans="1:8" x14ac:dyDescent="0.15">
      <c r="A226" s="1">
        <v>222</v>
      </c>
      <c r="B226" s="1">
        <f>VLOOKUP($A226,主动技能升级!$J:$Q,主动技能升级!K$1,FALSE)</f>
        <v>10040302</v>
      </c>
      <c r="C226" s="1">
        <f>VLOOKUP($A226,主动技能升级!$J:$Q,主动技能升级!L$1,FALSE)</f>
        <v>10040303</v>
      </c>
      <c r="D226" s="1">
        <f>VLOOKUP($A226,主动技能升级!$J:$Q,主动技能升级!M$1,FALSE)</f>
        <v>5</v>
      </c>
      <c r="E226" s="1" t="str">
        <f>VLOOKUP($A226,主动技能升级!$J:$Q,主动技能升级!N$1,FALSE)</f>
        <v>[]</v>
      </c>
      <c r="F226" s="1">
        <f>VLOOKUP($A226,主动技能升级!$J:$Q,主动技能升级!O$1,FALSE)</f>
        <v>600</v>
      </c>
      <c r="G226" s="1">
        <f>VLOOKUP($A226,主动技能升级!$J:$Q,主动技能升级!P$1,FALSE)</f>
        <v>0</v>
      </c>
      <c r="H226" s="1">
        <f>VLOOKUP($A226,主动技能升级!$J:$Q,主动技能升级!Q$1,FALSE)</f>
        <v>0</v>
      </c>
    </row>
    <row r="227" spans="1:8" x14ac:dyDescent="0.15">
      <c r="A227" s="1">
        <v>223</v>
      </c>
      <c r="B227" s="1">
        <f>VLOOKUP($A227,主动技能升级!$J:$Q,主动技能升级!K$1,FALSE)</f>
        <v>10040303</v>
      </c>
      <c r="C227" s="1">
        <f>VLOOKUP($A227,主动技能升级!$J:$Q,主动技能升级!L$1,FALSE)</f>
        <v>10040304</v>
      </c>
      <c r="D227" s="1">
        <f>VLOOKUP($A227,主动技能升级!$J:$Q,主动技能升级!M$1,FALSE)</f>
        <v>10</v>
      </c>
      <c r="E227" s="1" t="str">
        <f>VLOOKUP($A227,主动技能升级!$J:$Q,主动技能升级!N$1,FALSE)</f>
        <v>[]</v>
      </c>
      <c r="F227" s="1">
        <f>VLOOKUP($A227,主动技能升级!$J:$Q,主动技能升级!O$1,FALSE)</f>
        <v>800</v>
      </c>
      <c r="G227" s="1">
        <f>VLOOKUP($A227,主动技能升级!$J:$Q,主动技能升级!P$1,FALSE)</f>
        <v>0</v>
      </c>
      <c r="H227" s="1">
        <f>VLOOKUP($A227,主动技能升级!$J:$Q,主动技能升级!Q$1,FALSE)</f>
        <v>0</v>
      </c>
    </row>
    <row r="228" spans="1:8" x14ac:dyDescent="0.15">
      <c r="A228" s="1">
        <v>224</v>
      </c>
      <c r="B228" s="1">
        <f>VLOOKUP($A228,主动技能升级!$J:$Q,主动技能升级!K$1,FALSE)</f>
        <v>10040304</v>
      </c>
      <c r="C228" s="1">
        <f>VLOOKUP($A228,主动技能升级!$J:$Q,主动技能升级!L$1,FALSE)</f>
        <v>10040305</v>
      </c>
      <c r="D228" s="1">
        <f>VLOOKUP($A228,主动技能升级!$J:$Q,主动技能升级!M$1,FALSE)</f>
        <v>15</v>
      </c>
      <c r="E228" s="1" t="str">
        <f>VLOOKUP($A228,主动技能升级!$J:$Q,主动技能升级!N$1,FALSE)</f>
        <v>[]</v>
      </c>
      <c r="F228" s="1">
        <f>VLOOKUP($A228,主动技能升级!$J:$Q,主动技能升级!O$1,FALSE)</f>
        <v>1200</v>
      </c>
      <c r="G228" s="1">
        <f>VLOOKUP($A228,主动技能升级!$J:$Q,主动技能升级!P$1,FALSE)</f>
        <v>0</v>
      </c>
      <c r="H228" s="1">
        <f>VLOOKUP($A228,主动技能升级!$J:$Q,主动技能升级!Q$1,FALSE)</f>
        <v>0</v>
      </c>
    </row>
    <row r="229" spans="1:8" x14ac:dyDescent="0.15">
      <c r="A229" s="1">
        <v>225</v>
      </c>
      <c r="B229" s="1">
        <f>VLOOKUP($A229,主动技能升级!$J:$Q,主动技能升级!K$1,FALSE)</f>
        <v>10040305</v>
      </c>
      <c r="C229" s="1">
        <f>VLOOKUP($A229,主动技能升级!$J:$Q,主动技能升级!L$1,FALSE)</f>
        <v>10040306</v>
      </c>
      <c r="D229" s="1">
        <f>VLOOKUP($A229,主动技能升级!$J:$Q,主动技能升级!M$1,FALSE)</f>
        <v>20</v>
      </c>
      <c r="E229" s="1" t="str">
        <f>VLOOKUP($A229,主动技能升级!$J:$Q,主动技能升级!N$1,FALSE)</f>
        <v>[]</v>
      </c>
      <c r="F229" s="1">
        <f>VLOOKUP($A229,主动技能升级!$J:$Q,主动技能升级!O$1,FALSE)</f>
        <v>1700</v>
      </c>
      <c r="G229" s="1">
        <f>VLOOKUP($A229,主动技能升级!$J:$Q,主动技能升级!P$1,FALSE)</f>
        <v>0</v>
      </c>
      <c r="H229" s="1">
        <f>VLOOKUP($A229,主动技能升级!$J:$Q,主动技能升级!Q$1,FALSE)</f>
        <v>0</v>
      </c>
    </row>
    <row r="230" spans="1:8" x14ac:dyDescent="0.15">
      <c r="A230" s="1">
        <v>226</v>
      </c>
      <c r="B230" s="1">
        <f>VLOOKUP($A230,主动技能升级!$J:$Q,主动技能升级!K$1,FALSE)</f>
        <v>10040306</v>
      </c>
      <c r="C230" s="1">
        <f>VLOOKUP($A230,主动技能升级!$J:$Q,主动技能升级!L$1,FALSE)</f>
        <v>10040307</v>
      </c>
      <c r="D230" s="1">
        <f>VLOOKUP($A230,主动技能升级!$J:$Q,主动技能升级!M$1,FALSE)</f>
        <v>25</v>
      </c>
      <c r="E230" s="1" t="str">
        <f>VLOOKUP($A230,主动技能升级!$J:$Q,主动技能升级!N$1,FALSE)</f>
        <v>[]</v>
      </c>
      <c r="F230" s="1">
        <f>VLOOKUP($A230,主动技能升级!$J:$Q,主动技能升级!O$1,FALSE)</f>
        <v>2400</v>
      </c>
      <c r="G230" s="1">
        <f>VLOOKUP($A230,主动技能升级!$J:$Q,主动技能升级!P$1,FALSE)</f>
        <v>0</v>
      </c>
      <c r="H230" s="1">
        <f>VLOOKUP($A230,主动技能升级!$J:$Q,主动技能升级!Q$1,FALSE)</f>
        <v>0</v>
      </c>
    </row>
    <row r="231" spans="1:8" x14ac:dyDescent="0.15">
      <c r="A231" s="1">
        <v>227</v>
      </c>
      <c r="B231" s="1">
        <f>VLOOKUP($A231,主动技能升级!$J:$Q,主动技能升级!K$1,FALSE)</f>
        <v>10040307</v>
      </c>
      <c r="C231" s="1">
        <f>VLOOKUP($A231,主动技能升级!$J:$Q,主动技能升级!L$1,FALSE)</f>
        <v>10040308</v>
      </c>
      <c r="D231" s="1">
        <f>VLOOKUP($A231,主动技能升级!$J:$Q,主动技能升级!M$1,FALSE)</f>
        <v>30</v>
      </c>
      <c r="E231" s="1" t="str">
        <f>VLOOKUP($A231,主动技能升级!$J:$Q,主动技能升级!N$1,FALSE)</f>
        <v>[]</v>
      </c>
      <c r="F231" s="1">
        <f>VLOOKUP($A231,主动技能升级!$J:$Q,主动技能升级!O$1,FALSE)</f>
        <v>3500</v>
      </c>
      <c r="G231" s="1">
        <f>VLOOKUP($A231,主动技能升级!$J:$Q,主动技能升级!P$1,FALSE)</f>
        <v>0</v>
      </c>
      <c r="H231" s="1">
        <f>VLOOKUP($A231,主动技能升级!$J:$Q,主动技能升级!Q$1,FALSE)</f>
        <v>0</v>
      </c>
    </row>
    <row r="232" spans="1:8" x14ac:dyDescent="0.15">
      <c r="A232" s="1">
        <v>228</v>
      </c>
      <c r="B232" s="1">
        <f>VLOOKUP($A232,主动技能升级!$J:$Q,主动技能升级!K$1,FALSE)</f>
        <v>10040308</v>
      </c>
      <c r="C232" s="1">
        <f>VLOOKUP($A232,主动技能升级!$J:$Q,主动技能升级!L$1,FALSE)</f>
        <v>10040309</v>
      </c>
      <c r="D232" s="1">
        <f>VLOOKUP($A232,主动技能升级!$J:$Q,主动技能升级!M$1,FALSE)</f>
        <v>35</v>
      </c>
      <c r="E232" s="1" t="str">
        <f>VLOOKUP($A232,主动技能升级!$J:$Q,主动技能升级!N$1,FALSE)</f>
        <v>[]</v>
      </c>
      <c r="F232" s="1">
        <f>VLOOKUP($A232,主动技能升级!$J:$Q,主动技能升级!O$1,FALSE)</f>
        <v>4900</v>
      </c>
      <c r="G232" s="1">
        <f>VLOOKUP($A232,主动技能升级!$J:$Q,主动技能升级!P$1,FALSE)</f>
        <v>0</v>
      </c>
      <c r="H232" s="1">
        <f>VLOOKUP($A232,主动技能升级!$J:$Q,主动技能升级!Q$1,FALSE)</f>
        <v>0</v>
      </c>
    </row>
    <row r="233" spans="1:8" x14ac:dyDescent="0.15">
      <c r="A233" s="1">
        <v>229</v>
      </c>
      <c r="B233" s="1">
        <f>VLOOKUP($A233,主动技能升级!$J:$Q,主动技能升级!K$1,FALSE)</f>
        <v>10040309</v>
      </c>
      <c r="C233" s="1">
        <f>VLOOKUP($A233,主动技能升级!$J:$Q,主动技能升级!L$1,FALSE)</f>
        <v>10040310</v>
      </c>
      <c r="D233" s="1">
        <f>VLOOKUP($A233,主动技能升级!$J:$Q,主动技能升级!M$1,FALSE)</f>
        <v>40</v>
      </c>
      <c r="E233" s="1" t="str">
        <f>VLOOKUP($A233,主动技能升级!$J:$Q,主动技能升级!N$1,FALSE)</f>
        <v>[]</v>
      </c>
      <c r="F233" s="1">
        <f>VLOOKUP($A233,主动技能升级!$J:$Q,主动技能升级!O$1,FALSE)</f>
        <v>7000</v>
      </c>
      <c r="G233" s="1">
        <f>VLOOKUP($A233,主动技能升级!$J:$Q,主动技能升级!P$1,FALSE)</f>
        <v>0</v>
      </c>
      <c r="H233" s="1">
        <f>VLOOKUP($A233,主动技能升级!$J:$Q,主动技能升级!Q$1,FALSE)</f>
        <v>0</v>
      </c>
    </row>
    <row r="234" spans="1:8" x14ac:dyDescent="0.15">
      <c r="A234" s="1">
        <v>230</v>
      </c>
      <c r="B234" s="1">
        <f>VLOOKUP($A234,主动技能升级!$J:$Q,主动技能升级!K$1,FALSE)</f>
        <v>10040310</v>
      </c>
      <c r="C234" s="1">
        <f>VLOOKUP($A234,主动技能升级!$J:$Q,主动技能升级!L$1,FALSE)</f>
        <v>10040311</v>
      </c>
      <c r="D234" s="1">
        <f>VLOOKUP($A234,主动技能升级!$J:$Q,主动技能升级!M$1,FALSE)</f>
        <v>45</v>
      </c>
      <c r="E234" s="1" t="str">
        <f>VLOOKUP($A234,主动技能升级!$J:$Q,主动技能升级!N$1,FALSE)</f>
        <v>[]</v>
      </c>
      <c r="F234" s="1">
        <f>VLOOKUP($A234,主动技能升级!$J:$Q,主动技能升级!O$1,FALSE)</f>
        <v>9900</v>
      </c>
      <c r="G234" s="1">
        <f>VLOOKUP($A234,主动技能升级!$J:$Q,主动技能升级!P$1,FALSE)</f>
        <v>0</v>
      </c>
      <c r="H234" s="1">
        <f>VLOOKUP($A234,主动技能升级!$J:$Q,主动技能升级!Q$1,FALSE)</f>
        <v>0</v>
      </c>
    </row>
    <row r="235" spans="1:8" x14ac:dyDescent="0.15">
      <c r="A235" s="1">
        <v>231</v>
      </c>
      <c r="B235" s="1">
        <f>VLOOKUP($A235,主动技能升级!$J:$Q,主动技能升级!K$1,FALSE)</f>
        <v>10040311</v>
      </c>
      <c r="C235" s="1">
        <f>VLOOKUP($A235,主动技能升级!$J:$Q,主动技能升级!L$1,FALSE)</f>
        <v>10040312</v>
      </c>
      <c r="D235" s="1">
        <f>VLOOKUP($A235,主动技能升级!$J:$Q,主动技能升级!M$1,FALSE)</f>
        <v>50</v>
      </c>
      <c r="E235" s="1" t="str">
        <f>VLOOKUP($A235,主动技能升级!$J:$Q,主动技能升级!N$1,FALSE)</f>
        <v>[]</v>
      </c>
      <c r="F235" s="1">
        <f>VLOOKUP($A235,主动技能升级!$J:$Q,主动技能升级!O$1,FALSE)</f>
        <v>14100</v>
      </c>
      <c r="G235" s="1">
        <f>VLOOKUP($A235,主动技能升级!$J:$Q,主动技能升级!P$1,FALSE)</f>
        <v>0</v>
      </c>
      <c r="H235" s="1">
        <f>VLOOKUP($A235,主动技能升级!$J:$Q,主动技能升级!Q$1,FALSE)</f>
        <v>0</v>
      </c>
    </row>
    <row r="236" spans="1:8" x14ac:dyDescent="0.15">
      <c r="A236" s="1">
        <v>232</v>
      </c>
      <c r="B236" s="1">
        <f>VLOOKUP($A236,主动技能升级!$J:$Q,主动技能升级!K$1,FALSE)</f>
        <v>10040312</v>
      </c>
      <c r="C236" s="1">
        <f>VLOOKUP($A236,主动技能升级!$J:$Q,主动技能升级!L$1,FALSE)</f>
        <v>10040313</v>
      </c>
      <c r="D236" s="1">
        <f>VLOOKUP($A236,主动技能升级!$J:$Q,主动技能升级!M$1,FALSE)</f>
        <v>55</v>
      </c>
      <c r="E236" s="1" t="str">
        <f>VLOOKUP($A236,主动技能升级!$J:$Q,主动技能升级!N$1,FALSE)</f>
        <v>[]</v>
      </c>
      <c r="F236" s="1">
        <f>VLOOKUP($A236,主动技能升级!$J:$Q,主动技能升级!O$1,FALSE)</f>
        <v>20000</v>
      </c>
      <c r="G236" s="1">
        <f>VLOOKUP($A236,主动技能升级!$J:$Q,主动技能升级!P$1,FALSE)</f>
        <v>0</v>
      </c>
      <c r="H236" s="1">
        <f>VLOOKUP($A236,主动技能升级!$J:$Q,主动技能升级!Q$1,FALSE)</f>
        <v>0</v>
      </c>
    </row>
    <row r="237" spans="1:8" x14ac:dyDescent="0.15">
      <c r="A237" s="1">
        <v>233</v>
      </c>
      <c r="B237" s="1">
        <f>VLOOKUP($A237,主动技能升级!$J:$Q,主动技能升级!K$1,FALSE)</f>
        <v>10040313</v>
      </c>
      <c r="C237" s="1">
        <f>VLOOKUP($A237,主动技能升级!$J:$Q,主动技能升级!L$1,FALSE)</f>
        <v>10040314</v>
      </c>
      <c r="D237" s="1">
        <f>VLOOKUP($A237,主动技能升级!$J:$Q,主动技能升级!M$1,FALSE)</f>
        <v>60</v>
      </c>
      <c r="E237" s="1" t="str">
        <f>VLOOKUP($A237,主动技能升级!$J:$Q,主动技能升级!N$1,FALSE)</f>
        <v>[]</v>
      </c>
      <c r="F237" s="1">
        <f>VLOOKUP($A237,主动技能升级!$J:$Q,主动技能升级!O$1,FALSE)</f>
        <v>28300</v>
      </c>
      <c r="G237" s="1">
        <f>VLOOKUP($A237,主动技能升级!$J:$Q,主动技能升级!P$1,FALSE)</f>
        <v>0</v>
      </c>
      <c r="H237" s="1">
        <f>VLOOKUP($A237,主动技能升级!$J:$Q,主动技能升级!Q$1,FALSE)</f>
        <v>0</v>
      </c>
    </row>
    <row r="238" spans="1:8" x14ac:dyDescent="0.15">
      <c r="A238" s="1">
        <v>234</v>
      </c>
      <c r="B238" s="1">
        <f>VLOOKUP($A238,主动技能升级!$J:$Q,主动技能升级!K$1,FALSE)</f>
        <v>10040314</v>
      </c>
      <c r="C238" s="1">
        <f>VLOOKUP($A238,主动技能升级!$J:$Q,主动技能升级!L$1,FALSE)</f>
        <v>10040315</v>
      </c>
      <c r="D238" s="1">
        <f>VLOOKUP($A238,主动技能升级!$J:$Q,主动技能升级!M$1,FALSE)</f>
        <v>65</v>
      </c>
      <c r="E238" s="1" t="str">
        <f>VLOOKUP($A238,主动技能升级!$J:$Q,主动技能升级!N$1,FALSE)</f>
        <v>[]</v>
      </c>
      <c r="F238" s="1">
        <f>VLOOKUP($A238,主动技能升级!$J:$Q,主动技能升级!O$1,FALSE)</f>
        <v>40100</v>
      </c>
      <c r="G238" s="1">
        <f>VLOOKUP($A238,主动技能升级!$J:$Q,主动技能升级!P$1,FALSE)</f>
        <v>0</v>
      </c>
      <c r="H238" s="1">
        <f>VLOOKUP($A238,主动技能升级!$J:$Q,主动技能升级!Q$1,FALSE)</f>
        <v>0</v>
      </c>
    </row>
    <row r="239" spans="1:8" x14ac:dyDescent="0.15">
      <c r="A239" s="1">
        <v>235</v>
      </c>
      <c r="B239" s="1">
        <f>VLOOKUP($A239,主动技能升级!$J:$Q,主动技能升级!K$1,FALSE)</f>
        <v>10040315</v>
      </c>
      <c r="C239" s="1">
        <f>VLOOKUP($A239,主动技能升级!$J:$Q,主动技能升级!L$1,FALSE)</f>
        <v>10040316</v>
      </c>
      <c r="D239" s="1">
        <f>VLOOKUP($A239,主动技能升级!$J:$Q,主动技能升级!M$1,FALSE)</f>
        <v>70</v>
      </c>
      <c r="E239" s="1" t="str">
        <f>VLOOKUP($A239,主动技能升级!$J:$Q,主动技能升级!N$1,FALSE)</f>
        <v>[]</v>
      </c>
      <c r="F239" s="1">
        <f>VLOOKUP($A239,主动技能升级!$J:$Q,主动技能升级!O$1,FALSE)</f>
        <v>56700</v>
      </c>
      <c r="G239" s="1">
        <f>VLOOKUP($A239,主动技能升级!$J:$Q,主动技能升级!P$1,FALSE)</f>
        <v>0</v>
      </c>
      <c r="H239" s="1">
        <f>VLOOKUP($A239,主动技能升级!$J:$Q,主动技能升级!Q$1,FALSE)</f>
        <v>0</v>
      </c>
    </row>
    <row r="240" spans="1:8" x14ac:dyDescent="0.15">
      <c r="A240" s="1">
        <v>236</v>
      </c>
      <c r="B240" s="1">
        <f>VLOOKUP($A240,主动技能升级!$J:$Q,主动技能升级!K$1,FALSE)</f>
        <v>10040316</v>
      </c>
      <c r="C240" s="1">
        <f>VLOOKUP($A240,主动技能升级!$J:$Q,主动技能升级!L$1,FALSE)</f>
        <v>10040317</v>
      </c>
      <c r="D240" s="1">
        <f>VLOOKUP($A240,主动技能升级!$J:$Q,主动技能升级!M$1,FALSE)</f>
        <v>75</v>
      </c>
      <c r="E240" s="1" t="str">
        <f>VLOOKUP($A240,主动技能升级!$J:$Q,主动技能升级!N$1,FALSE)</f>
        <v>[]</v>
      </c>
      <c r="F240" s="1">
        <f>VLOOKUP($A240,主动技能升级!$J:$Q,主动技能升级!O$1,FALSE)</f>
        <v>80400</v>
      </c>
      <c r="G240" s="1">
        <f>VLOOKUP($A240,主动技能升级!$J:$Q,主动技能升级!P$1,FALSE)</f>
        <v>0</v>
      </c>
      <c r="H240" s="1">
        <f>VLOOKUP($A240,主动技能升级!$J:$Q,主动技能升级!Q$1,FALSE)</f>
        <v>0</v>
      </c>
    </row>
    <row r="241" spans="1:8" x14ac:dyDescent="0.15">
      <c r="A241" s="1">
        <v>237</v>
      </c>
      <c r="B241" s="1">
        <f>VLOOKUP($A241,主动技能升级!$J:$Q,主动技能升级!K$1,FALSE)</f>
        <v>10040317</v>
      </c>
      <c r="C241" s="1">
        <f>VLOOKUP($A241,主动技能升级!$J:$Q,主动技能升级!L$1,FALSE)</f>
        <v>10040318</v>
      </c>
      <c r="D241" s="1">
        <f>VLOOKUP($A241,主动技能升级!$J:$Q,主动技能升级!M$1,FALSE)</f>
        <v>80</v>
      </c>
      <c r="E241" s="1" t="str">
        <f>VLOOKUP($A241,主动技能升级!$J:$Q,主动技能升级!N$1,FALSE)</f>
        <v>[]</v>
      </c>
      <c r="F241" s="1">
        <f>VLOOKUP($A241,主动技能升级!$J:$Q,主动技能升级!O$1,FALSE)</f>
        <v>113800</v>
      </c>
      <c r="G241" s="1">
        <f>VLOOKUP($A241,主动技能升级!$J:$Q,主动技能升级!P$1,FALSE)</f>
        <v>0</v>
      </c>
      <c r="H241" s="1">
        <f>VLOOKUP($A241,主动技能升级!$J:$Q,主动技能升级!Q$1,FALSE)</f>
        <v>0</v>
      </c>
    </row>
    <row r="242" spans="1:8" x14ac:dyDescent="0.15">
      <c r="A242" s="1">
        <v>238</v>
      </c>
      <c r="B242" s="1">
        <f>VLOOKUP($A242,主动技能升级!$J:$Q,主动技能升级!K$1,FALSE)</f>
        <v>10040318</v>
      </c>
      <c r="C242" s="1">
        <f>VLOOKUP($A242,主动技能升级!$J:$Q,主动技能升级!L$1,FALSE)</f>
        <v>10040319</v>
      </c>
      <c r="D242" s="1">
        <f>VLOOKUP($A242,主动技能升级!$J:$Q,主动技能升级!M$1,FALSE)</f>
        <v>85</v>
      </c>
      <c r="E242" s="1" t="str">
        <f>VLOOKUP($A242,主动技能升级!$J:$Q,主动技能升级!N$1,FALSE)</f>
        <v>[]</v>
      </c>
      <c r="F242" s="1">
        <f>VLOOKUP($A242,主动技能升级!$J:$Q,主动技能升级!O$1,FALSE)</f>
        <v>161100</v>
      </c>
      <c r="G242" s="1">
        <f>VLOOKUP($A242,主动技能升级!$J:$Q,主动技能升级!P$1,FALSE)</f>
        <v>0</v>
      </c>
      <c r="H242" s="1">
        <f>VLOOKUP($A242,主动技能升级!$J:$Q,主动技能升级!Q$1,FALSE)</f>
        <v>0</v>
      </c>
    </row>
    <row r="243" spans="1:8" x14ac:dyDescent="0.15">
      <c r="A243" s="1">
        <v>239</v>
      </c>
      <c r="B243" s="1">
        <f>VLOOKUP($A243,主动技能升级!$J:$Q,主动技能升级!K$1,FALSE)</f>
        <v>10040319</v>
      </c>
      <c r="C243" s="1">
        <f>VLOOKUP($A243,主动技能升级!$J:$Q,主动技能升级!L$1,FALSE)</f>
        <v>10040320</v>
      </c>
      <c r="D243" s="1">
        <f>VLOOKUP($A243,主动技能升级!$J:$Q,主动技能升级!M$1,FALSE)</f>
        <v>90</v>
      </c>
      <c r="E243" s="1" t="str">
        <f>VLOOKUP($A243,主动技能升级!$J:$Q,主动技能升级!N$1,FALSE)</f>
        <v>[]</v>
      </c>
      <c r="F243" s="1">
        <f>VLOOKUP($A243,主动技能升级!$J:$Q,主动技能升级!O$1,FALSE)</f>
        <v>228100</v>
      </c>
      <c r="G243" s="1">
        <f>VLOOKUP($A243,主动技能升级!$J:$Q,主动技能升级!P$1,FALSE)</f>
        <v>0</v>
      </c>
      <c r="H243" s="1">
        <f>VLOOKUP($A243,主动技能升级!$J:$Q,主动技能升级!Q$1,FALSE)</f>
        <v>0</v>
      </c>
    </row>
    <row r="244" spans="1:8" x14ac:dyDescent="0.15">
      <c r="A244" s="1">
        <v>240</v>
      </c>
      <c r="B244" s="1">
        <f>VLOOKUP($A244,主动技能升级!$J:$Q,主动技能升级!K$1,FALSE)</f>
        <v>10040320</v>
      </c>
      <c r="C244" s="1">
        <f>VLOOKUP($A244,主动技能升级!$J:$Q,主动技能升级!L$1,FALSE)</f>
        <v>0</v>
      </c>
      <c r="D244" s="1">
        <f>VLOOKUP($A244,主动技能升级!$J:$Q,主动技能升级!M$1,FALSE)</f>
        <v>100</v>
      </c>
      <c r="E244" s="1" t="str">
        <f>VLOOKUP($A244,主动技能升级!$J:$Q,主动技能升级!N$1,FALSE)</f>
        <v>[]</v>
      </c>
      <c r="F244" s="1">
        <f>VLOOKUP($A244,主动技能升级!$J:$Q,主动技能升级!O$1,FALSE)</f>
        <v>780200</v>
      </c>
      <c r="G244" s="1">
        <f>VLOOKUP($A244,主动技能升级!$J:$Q,主动技能升级!P$1,FALSE)</f>
        <v>0</v>
      </c>
      <c r="H244" s="1">
        <f>VLOOKUP($A244,主动技能升级!$J:$Q,主动技能升级!Q$1,FALSE)</f>
        <v>0</v>
      </c>
    </row>
    <row r="245" spans="1:8" x14ac:dyDescent="0.15">
      <c r="A245" s="1">
        <v>241</v>
      </c>
      <c r="B245" s="1">
        <f>VLOOKUP($A245,主动技能升级!$J:$Q,主动技能升级!K$1,FALSE)</f>
        <v>10050101</v>
      </c>
      <c r="C245" s="1">
        <f>VLOOKUP($A245,主动技能升级!$J:$Q,主动技能升级!L$1,FALSE)</f>
        <v>10050102</v>
      </c>
      <c r="D245" s="1">
        <f>VLOOKUP($A245,主动技能升级!$J:$Q,主动技能升级!M$1,FALSE)</f>
        <v>2</v>
      </c>
      <c r="E245" s="1" t="str">
        <f>VLOOKUP($A245,主动技能升级!$J:$Q,主动技能升级!N$1,FALSE)</f>
        <v>[]</v>
      </c>
      <c r="F245" s="1">
        <f>VLOOKUP($A245,主动技能升级!$J:$Q,主动技能升级!O$1,FALSE)</f>
        <v>500</v>
      </c>
      <c r="G245" s="1">
        <f>VLOOKUP($A245,主动技能升级!$J:$Q,主动技能升级!P$1,FALSE)</f>
        <v>0</v>
      </c>
      <c r="H245" s="1">
        <f>VLOOKUP($A245,主动技能升级!$J:$Q,主动技能升级!Q$1,FALSE)</f>
        <v>0</v>
      </c>
    </row>
    <row r="246" spans="1:8" x14ac:dyDescent="0.15">
      <c r="A246" s="1">
        <v>242</v>
      </c>
      <c r="B246" s="1">
        <f>VLOOKUP($A246,主动技能升级!$J:$Q,主动技能升级!K$1,FALSE)</f>
        <v>10050102</v>
      </c>
      <c r="C246" s="1">
        <f>VLOOKUP($A246,主动技能升级!$J:$Q,主动技能升级!L$1,FALSE)</f>
        <v>10050103</v>
      </c>
      <c r="D246" s="1">
        <f>VLOOKUP($A246,主动技能升级!$J:$Q,主动技能升级!M$1,FALSE)</f>
        <v>5</v>
      </c>
      <c r="E246" s="1" t="str">
        <f>VLOOKUP($A246,主动技能升级!$J:$Q,主动技能升级!N$1,FALSE)</f>
        <v>[]</v>
      </c>
      <c r="F246" s="1">
        <f>VLOOKUP($A246,主动技能升级!$J:$Q,主动技能升级!O$1,FALSE)</f>
        <v>600</v>
      </c>
      <c r="G246" s="1">
        <f>VLOOKUP($A246,主动技能升级!$J:$Q,主动技能升级!P$1,FALSE)</f>
        <v>0</v>
      </c>
      <c r="H246" s="1">
        <f>VLOOKUP($A246,主动技能升级!$J:$Q,主动技能升级!Q$1,FALSE)</f>
        <v>0</v>
      </c>
    </row>
    <row r="247" spans="1:8" x14ac:dyDescent="0.15">
      <c r="A247" s="1">
        <v>243</v>
      </c>
      <c r="B247" s="1">
        <f>VLOOKUP($A247,主动技能升级!$J:$Q,主动技能升级!K$1,FALSE)</f>
        <v>10050103</v>
      </c>
      <c r="C247" s="1">
        <f>VLOOKUP($A247,主动技能升级!$J:$Q,主动技能升级!L$1,FALSE)</f>
        <v>10050104</v>
      </c>
      <c r="D247" s="1">
        <f>VLOOKUP($A247,主动技能升级!$J:$Q,主动技能升级!M$1,FALSE)</f>
        <v>10</v>
      </c>
      <c r="E247" s="1" t="str">
        <f>VLOOKUP($A247,主动技能升级!$J:$Q,主动技能升级!N$1,FALSE)</f>
        <v>[]</v>
      </c>
      <c r="F247" s="1">
        <f>VLOOKUP($A247,主动技能升级!$J:$Q,主动技能升级!O$1,FALSE)</f>
        <v>800</v>
      </c>
      <c r="G247" s="1">
        <f>VLOOKUP($A247,主动技能升级!$J:$Q,主动技能升级!P$1,FALSE)</f>
        <v>0</v>
      </c>
      <c r="H247" s="1">
        <f>VLOOKUP($A247,主动技能升级!$J:$Q,主动技能升级!Q$1,FALSE)</f>
        <v>0</v>
      </c>
    </row>
    <row r="248" spans="1:8" x14ac:dyDescent="0.15">
      <c r="A248" s="1">
        <v>244</v>
      </c>
      <c r="B248" s="1">
        <f>VLOOKUP($A248,主动技能升级!$J:$Q,主动技能升级!K$1,FALSE)</f>
        <v>10050104</v>
      </c>
      <c r="C248" s="1">
        <f>VLOOKUP($A248,主动技能升级!$J:$Q,主动技能升级!L$1,FALSE)</f>
        <v>10050105</v>
      </c>
      <c r="D248" s="1">
        <f>VLOOKUP($A248,主动技能升级!$J:$Q,主动技能升级!M$1,FALSE)</f>
        <v>15</v>
      </c>
      <c r="E248" s="1" t="str">
        <f>VLOOKUP($A248,主动技能升级!$J:$Q,主动技能升级!N$1,FALSE)</f>
        <v>[]</v>
      </c>
      <c r="F248" s="1">
        <f>VLOOKUP($A248,主动技能升级!$J:$Q,主动技能升级!O$1,FALSE)</f>
        <v>1200</v>
      </c>
      <c r="G248" s="1">
        <f>VLOOKUP($A248,主动技能升级!$J:$Q,主动技能升级!P$1,FALSE)</f>
        <v>0</v>
      </c>
      <c r="H248" s="1">
        <f>VLOOKUP($A248,主动技能升级!$J:$Q,主动技能升级!Q$1,FALSE)</f>
        <v>0</v>
      </c>
    </row>
    <row r="249" spans="1:8" x14ac:dyDescent="0.15">
      <c r="A249" s="1">
        <v>245</v>
      </c>
      <c r="B249" s="1">
        <f>VLOOKUP($A249,主动技能升级!$J:$Q,主动技能升级!K$1,FALSE)</f>
        <v>10050105</v>
      </c>
      <c r="C249" s="1">
        <f>VLOOKUP($A249,主动技能升级!$J:$Q,主动技能升级!L$1,FALSE)</f>
        <v>10050106</v>
      </c>
      <c r="D249" s="1">
        <f>VLOOKUP($A249,主动技能升级!$J:$Q,主动技能升级!M$1,FALSE)</f>
        <v>20</v>
      </c>
      <c r="E249" s="1" t="str">
        <f>VLOOKUP($A249,主动技能升级!$J:$Q,主动技能升级!N$1,FALSE)</f>
        <v>[]</v>
      </c>
      <c r="F249" s="1">
        <f>VLOOKUP($A249,主动技能升级!$J:$Q,主动技能升级!O$1,FALSE)</f>
        <v>1700</v>
      </c>
      <c r="G249" s="1">
        <f>VLOOKUP($A249,主动技能升级!$J:$Q,主动技能升级!P$1,FALSE)</f>
        <v>0</v>
      </c>
      <c r="H249" s="1">
        <f>VLOOKUP($A249,主动技能升级!$J:$Q,主动技能升级!Q$1,FALSE)</f>
        <v>0</v>
      </c>
    </row>
    <row r="250" spans="1:8" x14ac:dyDescent="0.15">
      <c r="A250" s="1">
        <v>246</v>
      </c>
      <c r="B250" s="1">
        <f>VLOOKUP($A250,主动技能升级!$J:$Q,主动技能升级!K$1,FALSE)</f>
        <v>10050106</v>
      </c>
      <c r="C250" s="1">
        <f>VLOOKUP($A250,主动技能升级!$J:$Q,主动技能升级!L$1,FALSE)</f>
        <v>10050107</v>
      </c>
      <c r="D250" s="1">
        <f>VLOOKUP($A250,主动技能升级!$J:$Q,主动技能升级!M$1,FALSE)</f>
        <v>25</v>
      </c>
      <c r="E250" s="1" t="str">
        <f>VLOOKUP($A250,主动技能升级!$J:$Q,主动技能升级!N$1,FALSE)</f>
        <v>[]</v>
      </c>
      <c r="F250" s="1">
        <f>VLOOKUP($A250,主动技能升级!$J:$Q,主动技能升级!O$1,FALSE)</f>
        <v>2400</v>
      </c>
      <c r="G250" s="1">
        <f>VLOOKUP($A250,主动技能升级!$J:$Q,主动技能升级!P$1,FALSE)</f>
        <v>0</v>
      </c>
      <c r="H250" s="1">
        <f>VLOOKUP($A250,主动技能升级!$J:$Q,主动技能升级!Q$1,FALSE)</f>
        <v>0</v>
      </c>
    </row>
    <row r="251" spans="1:8" x14ac:dyDescent="0.15">
      <c r="A251" s="1">
        <v>247</v>
      </c>
      <c r="B251" s="1">
        <f>VLOOKUP($A251,主动技能升级!$J:$Q,主动技能升级!K$1,FALSE)</f>
        <v>10050107</v>
      </c>
      <c r="C251" s="1">
        <f>VLOOKUP($A251,主动技能升级!$J:$Q,主动技能升级!L$1,FALSE)</f>
        <v>10050108</v>
      </c>
      <c r="D251" s="1">
        <f>VLOOKUP($A251,主动技能升级!$J:$Q,主动技能升级!M$1,FALSE)</f>
        <v>30</v>
      </c>
      <c r="E251" s="1" t="str">
        <f>VLOOKUP($A251,主动技能升级!$J:$Q,主动技能升级!N$1,FALSE)</f>
        <v>[]</v>
      </c>
      <c r="F251" s="1">
        <f>VLOOKUP($A251,主动技能升级!$J:$Q,主动技能升级!O$1,FALSE)</f>
        <v>3500</v>
      </c>
      <c r="G251" s="1">
        <f>VLOOKUP($A251,主动技能升级!$J:$Q,主动技能升级!P$1,FALSE)</f>
        <v>0</v>
      </c>
      <c r="H251" s="1">
        <f>VLOOKUP($A251,主动技能升级!$J:$Q,主动技能升级!Q$1,FALSE)</f>
        <v>0</v>
      </c>
    </row>
    <row r="252" spans="1:8" x14ac:dyDescent="0.15">
      <c r="A252" s="1">
        <v>248</v>
      </c>
      <c r="B252" s="1">
        <f>VLOOKUP($A252,主动技能升级!$J:$Q,主动技能升级!K$1,FALSE)</f>
        <v>10050108</v>
      </c>
      <c r="C252" s="1">
        <f>VLOOKUP($A252,主动技能升级!$J:$Q,主动技能升级!L$1,FALSE)</f>
        <v>10050109</v>
      </c>
      <c r="D252" s="1">
        <f>VLOOKUP($A252,主动技能升级!$J:$Q,主动技能升级!M$1,FALSE)</f>
        <v>35</v>
      </c>
      <c r="E252" s="1" t="str">
        <f>VLOOKUP($A252,主动技能升级!$J:$Q,主动技能升级!N$1,FALSE)</f>
        <v>[]</v>
      </c>
      <c r="F252" s="1">
        <f>VLOOKUP($A252,主动技能升级!$J:$Q,主动技能升级!O$1,FALSE)</f>
        <v>4900</v>
      </c>
      <c r="G252" s="1">
        <f>VLOOKUP($A252,主动技能升级!$J:$Q,主动技能升级!P$1,FALSE)</f>
        <v>0</v>
      </c>
      <c r="H252" s="1">
        <f>VLOOKUP($A252,主动技能升级!$J:$Q,主动技能升级!Q$1,FALSE)</f>
        <v>0</v>
      </c>
    </row>
    <row r="253" spans="1:8" x14ac:dyDescent="0.15">
      <c r="A253" s="1">
        <v>249</v>
      </c>
      <c r="B253" s="1">
        <f>VLOOKUP($A253,主动技能升级!$J:$Q,主动技能升级!K$1,FALSE)</f>
        <v>10050109</v>
      </c>
      <c r="C253" s="1">
        <f>VLOOKUP($A253,主动技能升级!$J:$Q,主动技能升级!L$1,FALSE)</f>
        <v>10050110</v>
      </c>
      <c r="D253" s="1">
        <f>VLOOKUP($A253,主动技能升级!$J:$Q,主动技能升级!M$1,FALSE)</f>
        <v>40</v>
      </c>
      <c r="E253" s="1" t="str">
        <f>VLOOKUP($A253,主动技能升级!$J:$Q,主动技能升级!N$1,FALSE)</f>
        <v>[]</v>
      </c>
      <c r="F253" s="1">
        <f>VLOOKUP($A253,主动技能升级!$J:$Q,主动技能升级!O$1,FALSE)</f>
        <v>7000</v>
      </c>
      <c r="G253" s="1">
        <f>VLOOKUP($A253,主动技能升级!$J:$Q,主动技能升级!P$1,FALSE)</f>
        <v>0</v>
      </c>
      <c r="H253" s="1">
        <f>VLOOKUP($A253,主动技能升级!$J:$Q,主动技能升级!Q$1,FALSE)</f>
        <v>0</v>
      </c>
    </row>
    <row r="254" spans="1:8" x14ac:dyDescent="0.15">
      <c r="A254" s="1">
        <v>250</v>
      </c>
      <c r="B254" s="1">
        <f>VLOOKUP($A254,主动技能升级!$J:$Q,主动技能升级!K$1,FALSE)</f>
        <v>10050110</v>
      </c>
      <c r="C254" s="1">
        <f>VLOOKUP($A254,主动技能升级!$J:$Q,主动技能升级!L$1,FALSE)</f>
        <v>10050111</v>
      </c>
      <c r="D254" s="1">
        <f>VLOOKUP($A254,主动技能升级!$J:$Q,主动技能升级!M$1,FALSE)</f>
        <v>45</v>
      </c>
      <c r="E254" s="1" t="str">
        <f>VLOOKUP($A254,主动技能升级!$J:$Q,主动技能升级!N$1,FALSE)</f>
        <v>[]</v>
      </c>
      <c r="F254" s="1">
        <f>VLOOKUP($A254,主动技能升级!$J:$Q,主动技能升级!O$1,FALSE)</f>
        <v>9900</v>
      </c>
      <c r="G254" s="1">
        <f>VLOOKUP($A254,主动技能升级!$J:$Q,主动技能升级!P$1,FALSE)</f>
        <v>0</v>
      </c>
      <c r="H254" s="1">
        <f>VLOOKUP($A254,主动技能升级!$J:$Q,主动技能升级!Q$1,FALSE)</f>
        <v>0</v>
      </c>
    </row>
    <row r="255" spans="1:8" x14ac:dyDescent="0.15">
      <c r="A255" s="1">
        <v>251</v>
      </c>
      <c r="B255" s="1">
        <f>VLOOKUP($A255,主动技能升级!$J:$Q,主动技能升级!K$1,FALSE)</f>
        <v>10050111</v>
      </c>
      <c r="C255" s="1">
        <f>VLOOKUP($A255,主动技能升级!$J:$Q,主动技能升级!L$1,FALSE)</f>
        <v>10050112</v>
      </c>
      <c r="D255" s="1">
        <f>VLOOKUP($A255,主动技能升级!$J:$Q,主动技能升级!M$1,FALSE)</f>
        <v>50</v>
      </c>
      <c r="E255" s="1" t="str">
        <f>VLOOKUP($A255,主动技能升级!$J:$Q,主动技能升级!N$1,FALSE)</f>
        <v>[]</v>
      </c>
      <c r="F255" s="1">
        <f>VLOOKUP($A255,主动技能升级!$J:$Q,主动技能升级!O$1,FALSE)</f>
        <v>14100</v>
      </c>
      <c r="G255" s="1">
        <f>VLOOKUP($A255,主动技能升级!$J:$Q,主动技能升级!P$1,FALSE)</f>
        <v>0</v>
      </c>
      <c r="H255" s="1">
        <f>VLOOKUP($A255,主动技能升级!$J:$Q,主动技能升级!Q$1,FALSE)</f>
        <v>0</v>
      </c>
    </row>
    <row r="256" spans="1:8" x14ac:dyDescent="0.15">
      <c r="A256" s="1">
        <v>252</v>
      </c>
      <c r="B256" s="1">
        <f>VLOOKUP($A256,主动技能升级!$J:$Q,主动技能升级!K$1,FALSE)</f>
        <v>10050112</v>
      </c>
      <c r="C256" s="1">
        <f>VLOOKUP($A256,主动技能升级!$J:$Q,主动技能升级!L$1,FALSE)</f>
        <v>10050113</v>
      </c>
      <c r="D256" s="1">
        <f>VLOOKUP($A256,主动技能升级!$J:$Q,主动技能升级!M$1,FALSE)</f>
        <v>55</v>
      </c>
      <c r="E256" s="1" t="str">
        <f>VLOOKUP($A256,主动技能升级!$J:$Q,主动技能升级!N$1,FALSE)</f>
        <v>[]</v>
      </c>
      <c r="F256" s="1">
        <f>VLOOKUP($A256,主动技能升级!$J:$Q,主动技能升级!O$1,FALSE)</f>
        <v>20000</v>
      </c>
      <c r="G256" s="1">
        <f>VLOOKUP($A256,主动技能升级!$J:$Q,主动技能升级!P$1,FALSE)</f>
        <v>0</v>
      </c>
      <c r="H256" s="1">
        <f>VLOOKUP($A256,主动技能升级!$J:$Q,主动技能升级!Q$1,FALSE)</f>
        <v>0</v>
      </c>
    </row>
    <row r="257" spans="1:8" x14ac:dyDescent="0.15">
      <c r="A257" s="1">
        <v>253</v>
      </c>
      <c r="B257" s="1">
        <f>VLOOKUP($A257,主动技能升级!$J:$Q,主动技能升级!K$1,FALSE)</f>
        <v>10050113</v>
      </c>
      <c r="C257" s="1">
        <f>VLOOKUP($A257,主动技能升级!$J:$Q,主动技能升级!L$1,FALSE)</f>
        <v>10050114</v>
      </c>
      <c r="D257" s="1">
        <f>VLOOKUP($A257,主动技能升级!$J:$Q,主动技能升级!M$1,FALSE)</f>
        <v>60</v>
      </c>
      <c r="E257" s="1" t="str">
        <f>VLOOKUP($A257,主动技能升级!$J:$Q,主动技能升级!N$1,FALSE)</f>
        <v>[]</v>
      </c>
      <c r="F257" s="1">
        <f>VLOOKUP($A257,主动技能升级!$J:$Q,主动技能升级!O$1,FALSE)</f>
        <v>28300</v>
      </c>
      <c r="G257" s="1">
        <f>VLOOKUP($A257,主动技能升级!$J:$Q,主动技能升级!P$1,FALSE)</f>
        <v>0</v>
      </c>
      <c r="H257" s="1">
        <f>VLOOKUP($A257,主动技能升级!$J:$Q,主动技能升级!Q$1,FALSE)</f>
        <v>0</v>
      </c>
    </row>
    <row r="258" spans="1:8" x14ac:dyDescent="0.15">
      <c r="A258" s="1">
        <v>254</v>
      </c>
      <c r="B258" s="1">
        <f>VLOOKUP($A258,主动技能升级!$J:$Q,主动技能升级!K$1,FALSE)</f>
        <v>10050114</v>
      </c>
      <c r="C258" s="1">
        <f>VLOOKUP($A258,主动技能升级!$J:$Q,主动技能升级!L$1,FALSE)</f>
        <v>10050115</v>
      </c>
      <c r="D258" s="1">
        <f>VLOOKUP($A258,主动技能升级!$J:$Q,主动技能升级!M$1,FALSE)</f>
        <v>65</v>
      </c>
      <c r="E258" s="1" t="str">
        <f>VLOOKUP($A258,主动技能升级!$J:$Q,主动技能升级!N$1,FALSE)</f>
        <v>[]</v>
      </c>
      <c r="F258" s="1">
        <f>VLOOKUP($A258,主动技能升级!$J:$Q,主动技能升级!O$1,FALSE)</f>
        <v>40100</v>
      </c>
      <c r="G258" s="1">
        <f>VLOOKUP($A258,主动技能升级!$J:$Q,主动技能升级!P$1,FALSE)</f>
        <v>0</v>
      </c>
      <c r="H258" s="1">
        <f>VLOOKUP($A258,主动技能升级!$J:$Q,主动技能升级!Q$1,FALSE)</f>
        <v>0</v>
      </c>
    </row>
    <row r="259" spans="1:8" x14ac:dyDescent="0.15">
      <c r="A259" s="1">
        <v>255</v>
      </c>
      <c r="B259" s="1">
        <f>VLOOKUP($A259,主动技能升级!$J:$Q,主动技能升级!K$1,FALSE)</f>
        <v>10050115</v>
      </c>
      <c r="C259" s="1">
        <f>VLOOKUP($A259,主动技能升级!$J:$Q,主动技能升级!L$1,FALSE)</f>
        <v>10050116</v>
      </c>
      <c r="D259" s="1">
        <f>VLOOKUP($A259,主动技能升级!$J:$Q,主动技能升级!M$1,FALSE)</f>
        <v>70</v>
      </c>
      <c r="E259" s="1" t="str">
        <f>VLOOKUP($A259,主动技能升级!$J:$Q,主动技能升级!N$1,FALSE)</f>
        <v>[]</v>
      </c>
      <c r="F259" s="1">
        <f>VLOOKUP($A259,主动技能升级!$J:$Q,主动技能升级!O$1,FALSE)</f>
        <v>56700</v>
      </c>
      <c r="G259" s="1">
        <f>VLOOKUP($A259,主动技能升级!$J:$Q,主动技能升级!P$1,FALSE)</f>
        <v>0</v>
      </c>
      <c r="H259" s="1">
        <f>VLOOKUP($A259,主动技能升级!$J:$Q,主动技能升级!Q$1,FALSE)</f>
        <v>0</v>
      </c>
    </row>
    <row r="260" spans="1:8" x14ac:dyDescent="0.15">
      <c r="A260" s="1">
        <v>256</v>
      </c>
      <c r="B260" s="1">
        <f>VLOOKUP($A260,主动技能升级!$J:$Q,主动技能升级!K$1,FALSE)</f>
        <v>10050116</v>
      </c>
      <c r="C260" s="1">
        <f>VLOOKUP($A260,主动技能升级!$J:$Q,主动技能升级!L$1,FALSE)</f>
        <v>10050117</v>
      </c>
      <c r="D260" s="1">
        <f>VLOOKUP($A260,主动技能升级!$J:$Q,主动技能升级!M$1,FALSE)</f>
        <v>75</v>
      </c>
      <c r="E260" s="1" t="str">
        <f>VLOOKUP($A260,主动技能升级!$J:$Q,主动技能升级!N$1,FALSE)</f>
        <v>[]</v>
      </c>
      <c r="F260" s="1">
        <f>VLOOKUP($A260,主动技能升级!$J:$Q,主动技能升级!O$1,FALSE)</f>
        <v>80400</v>
      </c>
      <c r="G260" s="1">
        <f>VLOOKUP($A260,主动技能升级!$J:$Q,主动技能升级!P$1,FALSE)</f>
        <v>0</v>
      </c>
      <c r="H260" s="1">
        <f>VLOOKUP($A260,主动技能升级!$J:$Q,主动技能升级!Q$1,FALSE)</f>
        <v>0</v>
      </c>
    </row>
    <row r="261" spans="1:8" x14ac:dyDescent="0.15">
      <c r="A261" s="1">
        <v>257</v>
      </c>
      <c r="B261" s="1">
        <f>VLOOKUP($A261,主动技能升级!$J:$Q,主动技能升级!K$1,FALSE)</f>
        <v>10050117</v>
      </c>
      <c r="C261" s="1">
        <f>VLOOKUP($A261,主动技能升级!$J:$Q,主动技能升级!L$1,FALSE)</f>
        <v>10050118</v>
      </c>
      <c r="D261" s="1">
        <f>VLOOKUP($A261,主动技能升级!$J:$Q,主动技能升级!M$1,FALSE)</f>
        <v>80</v>
      </c>
      <c r="E261" s="1" t="str">
        <f>VLOOKUP($A261,主动技能升级!$J:$Q,主动技能升级!N$1,FALSE)</f>
        <v>[]</v>
      </c>
      <c r="F261" s="1">
        <f>VLOOKUP($A261,主动技能升级!$J:$Q,主动技能升级!O$1,FALSE)</f>
        <v>113800</v>
      </c>
      <c r="G261" s="1">
        <f>VLOOKUP($A261,主动技能升级!$J:$Q,主动技能升级!P$1,FALSE)</f>
        <v>0</v>
      </c>
      <c r="H261" s="1">
        <f>VLOOKUP($A261,主动技能升级!$J:$Q,主动技能升级!Q$1,FALSE)</f>
        <v>0</v>
      </c>
    </row>
    <row r="262" spans="1:8" x14ac:dyDescent="0.15">
      <c r="A262" s="1">
        <v>258</v>
      </c>
      <c r="B262" s="1">
        <f>VLOOKUP($A262,主动技能升级!$J:$Q,主动技能升级!K$1,FALSE)</f>
        <v>10050118</v>
      </c>
      <c r="C262" s="1">
        <f>VLOOKUP($A262,主动技能升级!$J:$Q,主动技能升级!L$1,FALSE)</f>
        <v>10050119</v>
      </c>
      <c r="D262" s="1">
        <f>VLOOKUP($A262,主动技能升级!$J:$Q,主动技能升级!M$1,FALSE)</f>
        <v>85</v>
      </c>
      <c r="E262" s="1" t="str">
        <f>VLOOKUP($A262,主动技能升级!$J:$Q,主动技能升级!N$1,FALSE)</f>
        <v>[]</v>
      </c>
      <c r="F262" s="1">
        <f>VLOOKUP($A262,主动技能升级!$J:$Q,主动技能升级!O$1,FALSE)</f>
        <v>161100</v>
      </c>
      <c r="G262" s="1">
        <f>VLOOKUP($A262,主动技能升级!$J:$Q,主动技能升级!P$1,FALSE)</f>
        <v>0</v>
      </c>
      <c r="H262" s="1">
        <f>VLOOKUP($A262,主动技能升级!$J:$Q,主动技能升级!Q$1,FALSE)</f>
        <v>0</v>
      </c>
    </row>
    <row r="263" spans="1:8" x14ac:dyDescent="0.15">
      <c r="A263" s="1">
        <v>259</v>
      </c>
      <c r="B263" s="1">
        <f>VLOOKUP($A263,主动技能升级!$J:$Q,主动技能升级!K$1,FALSE)</f>
        <v>10050119</v>
      </c>
      <c r="C263" s="1">
        <f>VLOOKUP($A263,主动技能升级!$J:$Q,主动技能升级!L$1,FALSE)</f>
        <v>10050120</v>
      </c>
      <c r="D263" s="1">
        <f>VLOOKUP($A263,主动技能升级!$J:$Q,主动技能升级!M$1,FALSE)</f>
        <v>90</v>
      </c>
      <c r="E263" s="1" t="str">
        <f>VLOOKUP($A263,主动技能升级!$J:$Q,主动技能升级!N$1,FALSE)</f>
        <v>[]</v>
      </c>
      <c r="F263" s="1">
        <f>VLOOKUP($A263,主动技能升级!$J:$Q,主动技能升级!O$1,FALSE)</f>
        <v>228100</v>
      </c>
      <c r="G263" s="1">
        <f>VLOOKUP($A263,主动技能升级!$J:$Q,主动技能升级!P$1,FALSE)</f>
        <v>0</v>
      </c>
      <c r="H263" s="1">
        <f>VLOOKUP($A263,主动技能升级!$J:$Q,主动技能升级!Q$1,FALSE)</f>
        <v>0</v>
      </c>
    </row>
    <row r="264" spans="1:8" x14ac:dyDescent="0.15">
      <c r="A264" s="1">
        <v>260</v>
      </c>
      <c r="B264" s="1">
        <f>VLOOKUP($A264,主动技能升级!$J:$Q,主动技能升级!K$1,FALSE)</f>
        <v>10050120</v>
      </c>
      <c r="C264" s="1">
        <f>VLOOKUP($A264,主动技能升级!$J:$Q,主动技能升级!L$1,FALSE)</f>
        <v>0</v>
      </c>
      <c r="D264" s="1">
        <f>VLOOKUP($A264,主动技能升级!$J:$Q,主动技能升级!M$1,FALSE)</f>
        <v>100</v>
      </c>
      <c r="E264" s="1" t="str">
        <f>VLOOKUP($A264,主动技能升级!$J:$Q,主动技能升级!N$1,FALSE)</f>
        <v>[]</v>
      </c>
      <c r="F264" s="1">
        <f>VLOOKUP($A264,主动技能升级!$J:$Q,主动技能升级!O$1,FALSE)</f>
        <v>780200</v>
      </c>
      <c r="G264" s="1">
        <f>VLOOKUP($A264,主动技能升级!$J:$Q,主动技能升级!P$1,FALSE)</f>
        <v>0</v>
      </c>
      <c r="H264" s="1">
        <f>VLOOKUP($A264,主动技能升级!$J:$Q,主动技能升级!Q$1,FALSE)</f>
        <v>0</v>
      </c>
    </row>
    <row r="265" spans="1:8" x14ac:dyDescent="0.15">
      <c r="A265" s="1">
        <v>261</v>
      </c>
      <c r="B265" s="1">
        <f>VLOOKUP($A265,主动技能升级!$J:$Q,主动技能升级!K$1,FALSE)</f>
        <v>10050201</v>
      </c>
      <c r="C265" s="1">
        <f>VLOOKUP($A265,主动技能升级!$J:$Q,主动技能升级!L$1,FALSE)</f>
        <v>10050202</v>
      </c>
      <c r="D265" s="1">
        <f>VLOOKUP($A265,主动技能升级!$J:$Q,主动技能升级!M$1,FALSE)</f>
        <v>2</v>
      </c>
      <c r="E265" s="1" t="str">
        <f>VLOOKUP($A265,主动技能升级!$J:$Q,主动技能升级!N$1,FALSE)</f>
        <v>[]</v>
      </c>
      <c r="F265" s="1">
        <f>VLOOKUP($A265,主动技能升级!$J:$Q,主动技能升级!O$1,FALSE)</f>
        <v>500</v>
      </c>
      <c r="G265" s="1">
        <f>VLOOKUP($A265,主动技能升级!$J:$Q,主动技能升级!P$1,FALSE)</f>
        <v>0</v>
      </c>
      <c r="H265" s="1">
        <f>VLOOKUP($A265,主动技能升级!$J:$Q,主动技能升级!Q$1,FALSE)</f>
        <v>0</v>
      </c>
    </row>
    <row r="266" spans="1:8" x14ac:dyDescent="0.15">
      <c r="A266" s="1">
        <v>262</v>
      </c>
      <c r="B266" s="1">
        <f>VLOOKUP($A266,主动技能升级!$J:$Q,主动技能升级!K$1,FALSE)</f>
        <v>10050202</v>
      </c>
      <c r="C266" s="1">
        <f>VLOOKUP($A266,主动技能升级!$J:$Q,主动技能升级!L$1,FALSE)</f>
        <v>10050203</v>
      </c>
      <c r="D266" s="1">
        <f>VLOOKUP($A266,主动技能升级!$J:$Q,主动技能升级!M$1,FALSE)</f>
        <v>5</v>
      </c>
      <c r="E266" s="1" t="str">
        <f>VLOOKUP($A266,主动技能升级!$J:$Q,主动技能升级!N$1,FALSE)</f>
        <v>[]</v>
      </c>
      <c r="F266" s="1">
        <f>VLOOKUP($A266,主动技能升级!$J:$Q,主动技能升级!O$1,FALSE)</f>
        <v>600</v>
      </c>
      <c r="G266" s="1">
        <f>VLOOKUP($A266,主动技能升级!$J:$Q,主动技能升级!P$1,FALSE)</f>
        <v>0</v>
      </c>
      <c r="H266" s="1">
        <f>VLOOKUP($A266,主动技能升级!$J:$Q,主动技能升级!Q$1,FALSE)</f>
        <v>0</v>
      </c>
    </row>
    <row r="267" spans="1:8" x14ac:dyDescent="0.15">
      <c r="A267" s="1">
        <v>263</v>
      </c>
      <c r="B267" s="1">
        <f>VLOOKUP($A267,主动技能升级!$J:$Q,主动技能升级!K$1,FALSE)</f>
        <v>10050203</v>
      </c>
      <c r="C267" s="1">
        <f>VLOOKUP($A267,主动技能升级!$J:$Q,主动技能升级!L$1,FALSE)</f>
        <v>10050204</v>
      </c>
      <c r="D267" s="1">
        <f>VLOOKUP($A267,主动技能升级!$J:$Q,主动技能升级!M$1,FALSE)</f>
        <v>10</v>
      </c>
      <c r="E267" s="1" t="str">
        <f>VLOOKUP($A267,主动技能升级!$J:$Q,主动技能升级!N$1,FALSE)</f>
        <v>[]</v>
      </c>
      <c r="F267" s="1">
        <f>VLOOKUP($A267,主动技能升级!$J:$Q,主动技能升级!O$1,FALSE)</f>
        <v>800</v>
      </c>
      <c r="G267" s="1">
        <f>VLOOKUP($A267,主动技能升级!$J:$Q,主动技能升级!P$1,FALSE)</f>
        <v>0</v>
      </c>
      <c r="H267" s="1">
        <f>VLOOKUP($A267,主动技能升级!$J:$Q,主动技能升级!Q$1,FALSE)</f>
        <v>0</v>
      </c>
    </row>
    <row r="268" spans="1:8" x14ac:dyDescent="0.15">
      <c r="A268" s="1">
        <v>264</v>
      </c>
      <c r="B268" s="1">
        <f>VLOOKUP($A268,主动技能升级!$J:$Q,主动技能升级!K$1,FALSE)</f>
        <v>10050204</v>
      </c>
      <c r="C268" s="1">
        <f>VLOOKUP($A268,主动技能升级!$J:$Q,主动技能升级!L$1,FALSE)</f>
        <v>10050205</v>
      </c>
      <c r="D268" s="1">
        <f>VLOOKUP($A268,主动技能升级!$J:$Q,主动技能升级!M$1,FALSE)</f>
        <v>15</v>
      </c>
      <c r="E268" s="1" t="str">
        <f>VLOOKUP($A268,主动技能升级!$J:$Q,主动技能升级!N$1,FALSE)</f>
        <v>[]</v>
      </c>
      <c r="F268" s="1">
        <f>VLOOKUP($A268,主动技能升级!$J:$Q,主动技能升级!O$1,FALSE)</f>
        <v>1200</v>
      </c>
      <c r="G268" s="1">
        <f>VLOOKUP($A268,主动技能升级!$J:$Q,主动技能升级!P$1,FALSE)</f>
        <v>0</v>
      </c>
      <c r="H268" s="1">
        <f>VLOOKUP($A268,主动技能升级!$J:$Q,主动技能升级!Q$1,FALSE)</f>
        <v>0</v>
      </c>
    </row>
    <row r="269" spans="1:8" x14ac:dyDescent="0.15">
      <c r="A269" s="1">
        <v>265</v>
      </c>
      <c r="B269" s="1">
        <f>VLOOKUP($A269,主动技能升级!$J:$Q,主动技能升级!K$1,FALSE)</f>
        <v>10050205</v>
      </c>
      <c r="C269" s="1">
        <f>VLOOKUP($A269,主动技能升级!$J:$Q,主动技能升级!L$1,FALSE)</f>
        <v>10050206</v>
      </c>
      <c r="D269" s="1">
        <f>VLOOKUP($A269,主动技能升级!$J:$Q,主动技能升级!M$1,FALSE)</f>
        <v>20</v>
      </c>
      <c r="E269" s="1" t="str">
        <f>VLOOKUP($A269,主动技能升级!$J:$Q,主动技能升级!N$1,FALSE)</f>
        <v>[]</v>
      </c>
      <c r="F269" s="1">
        <f>VLOOKUP($A269,主动技能升级!$J:$Q,主动技能升级!O$1,FALSE)</f>
        <v>1700</v>
      </c>
      <c r="G269" s="1">
        <f>VLOOKUP($A269,主动技能升级!$J:$Q,主动技能升级!P$1,FALSE)</f>
        <v>0</v>
      </c>
      <c r="H269" s="1">
        <f>VLOOKUP($A269,主动技能升级!$J:$Q,主动技能升级!Q$1,FALSE)</f>
        <v>0</v>
      </c>
    </row>
    <row r="270" spans="1:8" x14ac:dyDescent="0.15">
      <c r="A270" s="1">
        <v>266</v>
      </c>
      <c r="B270" s="1">
        <f>VLOOKUP($A270,主动技能升级!$J:$Q,主动技能升级!K$1,FALSE)</f>
        <v>10050206</v>
      </c>
      <c r="C270" s="1">
        <f>VLOOKUP($A270,主动技能升级!$J:$Q,主动技能升级!L$1,FALSE)</f>
        <v>10050207</v>
      </c>
      <c r="D270" s="1">
        <f>VLOOKUP($A270,主动技能升级!$J:$Q,主动技能升级!M$1,FALSE)</f>
        <v>25</v>
      </c>
      <c r="E270" s="1" t="str">
        <f>VLOOKUP($A270,主动技能升级!$J:$Q,主动技能升级!N$1,FALSE)</f>
        <v>[]</v>
      </c>
      <c r="F270" s="1">
        <f>VLOOKUP($A270,主动技能升级!$J:$Q,主动技能升级!O$1,FALSE)</f>
        <v>2400</v>
      </c>
      <c r="G270" s="1">
        <f>VLOOKUP($A270,主动技能升级!$J:$Q,主动技能升级!P$1,FALSE)</f>
        <v>0</v>
      </c>
      <c r="H270" s="1">
        <f>VLOOKUP($A270,主动技能升级!$J:$Q,主动技能升级!Q$1,FALSE)</f>
        <v>0</v>
      </c>
    </row>
    <row r="271" spans="1:8" x14ac:dyDescent="0.15">
      <c r="A271" s="1">
        <v>267</v>
      </c>
      <c r="B271" s="1">
        <f>VLOOKUP($A271,主动技能升级!$J:$Q,主动技能升级!K$1,FALSE)</f>
        <v>10050207</v>
      </c>
      <c r="C271" s="1">
        <f>VLOOKUP($A271,主动技能升级!$J:$Q,主动技能升级!L$1,FALSE)</f>
        <v>10050208</v>
      </c>
      <c r="D271" s="1">
        <f>VLOOKUP($A271,主动技能升级!$J:$Q,主动技能升级!M$1,FALSE)</f>
        <v>30</v>
      </c>
      <c r="E271" s="1" t="str">
        <f>VLOOKUP($A271,主动技能升级!$J:$Q,主动技能升级!N$1,FALSE)</f>
        <v>[]</v>
      </c>
      <c r="F271" s="1">
        <f>VLOOKUP($A271,主动技能升级!$J:$Q,主动技能升级!O$1,FALSE)</f>
        <v>3500</v>
      </c>
      <c r="G271" s="1">
        <f>VLOOKUP($A271,主动技能升级!$J:$Q,主动技能升级!P$1,FALSE)</f>
        <v>0</v>
      </c>
      <c r="H271" s="1">
        <f>VLOOKUP($A271,主动技能升级!$J:$Q,主动技能升级!Q$1,FALSE)</f>
        <v>0</v>
      </c>
    </row>
    <row r="272" spans="1:8" x14ac:dyDescent="0.15">
      <c r="A272" s="1">
        <v>268</v>
      </c>
      <c r="B272" s="1">
        <f>VLOOKUP($A272,主动技能升级!$J:$Q,主动技能升级!K$1,FALSE)</f>
        <v>10050208</v>
      </c>
      <c r="C272" s="1">
        <f>VLOOKUP($A272,主动技能升级!$J:$Q,主动技能升级!L$1,FALSE)</f>
        <v>10050209</v>
      </c>
      <c r="D272" s="1">
        <f>VLOOKUP($A272,主动技能升级!$J:$Q,主动技能升级!M$1,FALSE)</f>
        <v>35</v>
      </c>
      <c r="E272" s="1" t="str">
        <f>VLOOKUP($A272,主动技能升级!$J:$Q,主动技能升级!N$1,FALSE)</f>
        <v>[]</v>
      </c>
      <c r="F272" s="1">
        <f>VLOOKUP($A272,主动技能升级!$J:$Q,主动技能升级!O$1,FALSE)</f>
        <v>4900</v>
      </c>
      <c r="G272" s="1">
        <f>VLOOKUP($A272,主动技能升级!$J:$Q,主动技能升级!P$1,FALSE)</f>
        <v>0</v>
      </c>
      <c r="H272" s="1">
        <f>VLOOKUP($A272,主动技能升级!$J:$Q,主动技能升级!Q$1,FALSE)</f>
        <v>0</v>
      </c>
    </row>
    <row r="273" spans="1:8" x14ac:dyDescent="0.15">
      <c r="A273" s="1">
        <v>269</v>
      </c>
      <c r="B273" s="1">
        <f>VLOOKUP($A273,主动技能升级!$J:$Q,主动技能升级!K$1,FALSE)</f>
        <v>10050209</v>
      </c>
      <c r="C273" s="1">
        <f>VLOOKUP($A273,主动技能升级!$J:$Q,主动技能升级!L$1,FALSE)</f>
        <v>10050210</v>
      </c>
      <c r="D273" s="1">
        <f>VLOOKUP($A273,主动技能升级!$J:$Q,主动技能升级!M$1,FALSE)</f>
        <v>40</v>
      </c>
      <c r="E273" s="1" t="str">
        <f>VLOOKUP($A273,主动技能升级!$J:$Q,主动技能升级!N$1,FALSE)</f>
        <v>[]</v>
      </c>
      <c r="F273" s="1">
        <f>VLOOKUP($A273,主动技能升级!$J:$Q,主动技能升级!O$1,FALSE)</f>
        <v>7000</v>
      </c>
      <c r="G273" s="1">
        <f>VLOOKUP($A273,主动技能升级!$J:$Q,主动技能升级!P$1,FALSE)</f>
        <v>0</v>
      </c>
      <c r="H273" s="1">
        <f>VLOOKUP($A273,主动技能升级!$J:$Q,主动技能升级!Q$1,FALSE)</f>
        <v>0</v>
      </c>
    </row>
    <row r="274" spans="1:8" x14ac:dyDescent="0.15">
      <c r="A274" s="1">
        <v>270</v>
      </c>
      <c r="B274" s="1">
        <f>VLOOKUP($A274,主动技能升级!$J:$Q,主动技能升级!K$1,FALSE)</f>
        <v>10050210</v>
      </c>
      <c r="C274" s="1">
        <f>VLOOKUP($A274,主动技能升级!$J:$Q,主动技能升级!L$1,FALSE)</f>
        <v>10050211</v>
      </c>
      <c r="D274" s="1">
        <f>VLOOKUP($A274,主动技能升级!$J:$Q,主动技能升级!M$1,FALSE)</f>
        <v>45</v>
      </c>
      <c r="E274" s="1" t="str">
        <f>VLOOKUP($A274,主动技能升级!$J:$Q,主动技能升级!N$1,FALSE)</f>
        <v>[]</v>
      </c>
      <c r="F274" s="1">
        <f>VLOOKUP($A274,主动技能升级!$J:$Q,主动技能升级!O$1,FALSE)</f>
        <v>9900</v>
      </c>
      <c r="G274" s="1">
        <f>VLOOKUP($A274,主动技能升级!$J:$Q,主动技能升级!P$1,FALSE)</f>
        <v>0</v>
      </c>
      <c r="H274" s="1">
        <f>VLOOKUP($A274,主动技能升级!$J:$Q,主动技能升级!Q$1,FALSE)</f>
        <v>0</v>
      </c>
    </row>
    <row r="275" spans="1:8" x14ac:dyDescent="0.15">
      <c r="A275" s="1">
        <v>271</v>
      </c>
      <c r="B275" s="1">
        <f>VLOOKUP($A275,主动技能升级!$J:$Q,主动技能升级!K$1,FALSE)</f>
        <v>10050211</v>
      </c>
      <c r="C275" s="1">
        <f>VLOOKUP($A275,主动技能升级!$J:$Q,主动技能升级!L$1,FALSE)</f>
        <v>10050212</v>
      </c>
      <c r="D275" s="1">
        <f>VLOOKUP($A275,主动技能升级!$J:$Q,主动技能升级!M$1,FALSE)</f>
        <v>50</v>
      </c>
      <c r="E275" s="1" t="str">
        <f>VLOOKUP($A275,主动技能升级!$J:$Q,主动技能升级!N$1,FALSE)</f>
        <v>[]</v>
      </c>
      <c r="F275" s="1">
        <f>VLOOKUP($A275,主动技能升级!$J:$Q,主动技能升级!O$1,FALSE)</f>
        <v>14100</v>
      </c>
      <c r="G275" s="1">
        <f>VLOOKUP($A275,主动技能升级!$J:$Q,主动技能升级!P$1,FALSE)</f>
        <v>0</v>
      </c>
      <c r="H275" s="1">
        <f>VLOOKUP($A275,主动技能升级!$J:$Q,主动技能升级!Q$1,FALSE)</f>
        <v>0</v>
      </c>
    </row>
    <row r="276" spans="1:8" x14ac:dyDescent="0.15">
      <c r="A276" s="1">
        <v>272</v>
      </c>
      <c r="B276" s="1">
        <f>VLOOKUP($A276,主动技能升级!$J:$Q,主动技能升级!K$1,FALSE)</f>
        <v>10050212</v>
      </c>
      <c r="C276" s="1">
        <f>VLOOKUP($A276,主动技能升级!$J:$Q,主动技能升级!L$1,FALSE)</f>
        <v>10050213</v>
      </c>
      <c r="D276" s="1">
        <f>VLOOKUP($A276,主动技能升级!$J:$Q,主动技能升级!M$1,FALSE)</f>
        <v>55</v>
      </c>
      <c r="E276" s="1" t="str">
        <f>VLOOKUP($A276,主动技能升级!$J:$Q,主动技能升级!N$1,FALSE)</f>
        <v>[]</v>
      </c>
      <c r="F276" s="1">
        <f>VLOOKUP($A276,主动技能升级!$J:$Q,主动技能升级!O$1,FALSE)</f>
        <v>20000</v>
      </c>
      <c r="G276" s="1">
        <f>VLOOKUP($A276,主动技能升级!$J:$Q,主动技能升级!P$1,FALSE)</f>
        <v>0</v>
      </c>
      <c r="H276" s="1">
        <f>VLOOKUP($A276,主动技能升级!$J:$Q,主动技能升级!Q$1,FALSE)</f>
        <v>0</v>
      </c>
    </row>
    <row r="277" spans="1:8" x14ac:dyDescent="0.15">
      <c r="A277" s="1">
        <v>273</v>
      </c>
      <c r="B277" s="1">
        <f>VLOOKUP($A277,主动技能升级!$J:$Q,主动技能升级!K$1,FALSE)</f>
        <v>10050213</v>
      </c>
      <c r="C277" s="1">
        <f>VLOOKUP($A277,主动技能升级!$J:$Q,主动技能升级!L$1,FALSE)</f>
        <v>10050214</v>
      </c>
      <c r="D277" s="1">
        <f>VLOOKUP($A277,主动技能升级!$J:$Q,主动技能升级!M$1,FALSE)</f>
        <v>60</v>
      </c>
      <c r="E277" s="1" t="str">
        <f>VLOOKUP($A277,主动技能升级!$J:$Q,主动技能升级!N$1,FALSE)</f>
        <v>[]</v>
      </c>
      <c r="F277" s="1">
        <f>VLOOKUP($A277,主动技能升级!$J:$Q,主动技能升级!O$1,FALSE)</f>
        <v>28300</v>
      </c>
      <c r="G277" s="1">
        <f>VLOOKUP($A277,主动技能升级!$J:$Q,主动技能升级!P$1,FALSE)</f>
        <v>0</v>
      </c>
      <c r="H277" s="1">
        <f>VLOOKUP($A277,主动技能升级!$J:$Q,主动技能升级!Q$1,FALSE)</f>
        <v>0</v>
      </c>
    </row>
    <row r="278" spans="1:8" x14ac:dyDescent="0.15">
      <c r="A278" s="1">
        <v>274</v>
      </c>
      <c r="B278" s="1">
        <f>VLOOKUP($A278,主动技能升级!$J:$Q,主动技能升级!K$1,FALSE)</f>
        <v>10050214</v>
      </c>
      <c r="C278" s="1">
        <f>VLOOKUP($A278,主动技能升级!$J:$Q,主动技能升级!L$1,FALSE)</f>
        <v>10050215</v>
      </c>
      <c r="D278" s="1">
        <f>VLOOKUP($A278,主动技能升级!$J:$Q,主动技能升级!M$1,FALSE)</f>
        <v>65</v>
      </c>
      <c r="E278" s="1" t="str">
        <f>VLOOKUP($A278,主动技能升级!$J:$Q,主动技能升级!N$1,FALSE)</f>
        <v>[]</v>
      </c>
      <c r="F278" s="1">
        <f>VLOOKUP($A278,主动技能升级!$J:$Q,主动技能升级!O$1,FALSE)</f>
        <v>40100</v>
      </c>
      <c r="G278" s="1">
        <f>VLOOKUP($A278,主动技能升级!$J:$Q,主动技能升级!P$1,FALSE)</f>
        <v>0</v>
      </c>
      <c r="H278" s="1">
        <f>VLOOKUP($A278,主动技能升级!$J:$Q,主动技能升级!Q$1,FALSE)</f>
        <v>0</v>
      </c>
    </row>
    <row r="279" spans="1:8" x14ac:dyDescent="0.15">
      <c r="A279" s="1">
        <v>275</v>
      </c>
      <c r="B279" s="1">
        <f>VLOOKUP($A279,主动技能升级!$J:$Q,主动技能升级!K$1,FALSE)</f>
        <v>10050215</v>
      </c>
      <c r="C279" s="1">
        <f>VLOOKUP($A279,主动技能升级!$J:$Q,主动技能升级!L$1,FALSE)</f>
        <v>10050216</v>
      </c>
      <c r="D279" s="1">
        <f>VLOOKUP($A279,主动技能升级!$J:$Q,主动技能升级!M$1,FALSE)</f>
        <v>70</v>
      </c>
      <c r="E279" s="1" t="str">
        <f>VLOOKUP($A279,主动技能升级!$J:$Q,主动技能升级!N$1,FALSE)</f>
        <v>[]</v>
      </c>
      <c r="F279" s="1">
        <f>VLOOKUP($A279,主动技能升级!$J:$Q,主动技能升级!O$1,FALSE)</f>
        <v>56700</v>
      </c>
      <c r="G279" s="1">
        <f>VLOOKUP($A279,主动技能升级!$J:$Q,主动技能升级!P$1,FALSE)</f>
        <v>0</v>
      </c>
      <c r="H279" s="1">
        <f>VLOOKUP($A279,主动技能升级!$J:$Q,主动技能升级!Q$1,FALSE)</f>
        <v>0</v>
      </c>
    </row>
    <row r="280" spans="1:8" x14ac:dyDescent="0.15">
      <c r="A280" s="1">
        <v>276</v>
      </c>
      <c r="B280" s="1">
        <f>VLOOKUP($A280,主动技能升级!$J:$Q,主动技能升级!K$1,FALSE)</f>
        <v>10050216</v>
      </c>
      <c r="C280" s="1">
        <f>VLOOKUP($A280,主动技能升级!$J:$Q,主动技能升级!L$1,FALSE)</f>
        <v>10050217</v>
      </c>
      <c r="D280" s="1">
        <f>VLOOKUP($A280,主动技能升级!$J:$Q,主动技能升级!M$1,FALSE)</f>
        <v>75</v>
      </c>
      <c r="E280" s="1" t="str">
        <f>VLOOKUP($A280,主动技能升级!$J:$Q,主动技能升级!N$1,FALSE)</f>
        <v>[]</v>
      </c>
      <c r="F280" s="1">
        <f>VLOOKUP($A280,主动技能升级!$J:$Q,主动技能升级!O$1,FALSE)</f>
        <v>80400</v>
      </c>
      <c r="G280" s="1">
        <f>VLOOKUP($A280,主动技能升级!$J:$Q,主动技能升级!P$1,FALSE)</f>
        <v>0</v>
      </c>
      <c r="H280" s="1">
        <f>VLOOKUP($A280,主动技能升级!$J:$Q,主动技能升级!Q$1,FALSE)</f>
        <v>0</v>
      </c>
    </row>
    <row r="281" spans="1:8" x14ac:dyDescent="0.15">
      <c r="A281" s="1">
        <v>277</v>
      </c>
      <c r="B281" s="1">
        <f>VLOOKUP($A281,主动技能升级!$J:$Q,主动技能升级!K$1,FALSE)</f>
        <v>10050217</v>
      </c>
      <c r="C281" s="1">
        <f>VLOOKUP($A281,主动技能升级!$J:$Q,主动技能升级!L$1,FALSE)</f>
        <v>10050218</v>
      </c>
      <c r="D281" s="1">
        <f>VLOOKUP($A281,主动技能升级!$J:$Q,主动技能升级!M$1,FALSE)</f>
        <v>80</v>
      </c>
      <c r="E281" s="1" t="str">
        <f>VLOOKUP($A281,主动技能升级!$J:$Q,主动技能升级!N$1,FALSE)</f>
        <v>[]</v>
      </c>
      <c r="F281" s="1">
        <f>VLOOKUP($A281,主动技能升级!$J:$Q,主动技能升级!O$1,FALSE)</f>
        <v>113800</v>
      </c>
      <c r="G281" s="1">
        <f>VLOOKUP($A281,主动技能升级!$J:$Q,主动技能升级!P$1,FALSE)</f>
        <v>0</v>
      </c>
      <c r="H281" s="1">
        <f>VLOOKUP($A281,主动技能升级!$J:$Q,主动技能升级!Q$1,FALSE)</f>
        <v>0</v>
      </c>
    </row>
    <row r="282" spans="1:8" x14ac:dyDescent="0.15">
      <c r="A282" s="1">
        <v>278</v>
      </c>
      <c r="B282" s="1">
        <f>VLOOKUP($A282,主动技能升级!$J:$Q,主动技能升级!K$1,FALSE)</f>
        <v>10050218</v>
      </c>
      <c r="C282" s="1">
        <f>VLOOKUP($A282,主动技能升级!$J:$Q,主动技能升级!L$1,FALSE)</f>
        <v>10050219</v>
      </c>
      <c r="D282" s="1">
        <f>VLOOKUP($A282,主动技能升级!$J:$Q,主动技能升级!M$1,FALSE)</f>
        <v>85</v>
      </c>
      <c r="E282" s="1" t="str">
        <f>VLOOKUP($A282,主动技能升级!$J:$Q,主动技能升级!N$1,FALSE)</f>
        <v>[]</v>
      </c>
      <c r="F282" s="1">
        <f>VLOOKUP($A282,主动技能升级!$J:$Q,主动技能升级!O$1,FALSE)</f>
        <v>161100</v>
      </c>
      <c r="G282" s="1">
        <f>VLOOKUP($A282,主动技能升级!$J:$Q,主动技能升级!P$1,FALSE)</f>
        <v>0</v>
      </c>
      <c r="H282" s="1">
        <f>VLOOKUP($A282,主动技能升级!$J:$Q,主动技能升级!Q$1,FALSE)</f>
        <v>0</v>
      </c>
    </row>
    <row r="283" spans="1:8" x14ac:dyDescent="0.15">
      <c r="A283" s="1">
        <v>279</v>
      </c>
      <c r="B283" s="1">
        <f>VLOOKUP($A283,主动技能升级!$J:$Q,主动技能升级!K$1,FALSE)</f>
        <v>10050219</v>
      </c>
      <c r="C283" s="1">
        <f>VLOOKUP($A283,主动技能升级!$J:$Q,主动技能升级!L$1,FALSE)</f>
        <v>10050220</v>
      </c>
      <c r="D283" s="1">
        <f>VLOOKUP($A283,主动技能升级!$J:$Q,主动技能升级!M$1,FALSE)</f>
        <v>90</v>
      </c>
      <c r="E283" s="1" t="str">
        <f>VLOOKUP($A283,主动技能升级!$J:$Q,主动技能升级!N$1,FALSE)</f>
        <v>[]</v>
      </c>
      <c r="F283" s="1">
        <f>VLOOKUP($A283,主动技能升级!$J:$Q,主动技能升级!O$1,FALSE)</f>
        <v>228100</v>
      </c>
      <c r="G283" s="1">
        <f>VLOOKUP($A283,主动技能升级!$J:$Q,主动技能升级!P$1,FALSE)</f>
        <v>0</v>
      </c>
      <c r="H283" s="1">
        <f>VLOOKUP($A283,主动技能升级!$J:$Q,主动技能升级!Q$1,FALSE)</f>
        <v>0</v>
      </c>
    </row>
    <row r="284" spans="1:8" x14ac:dyDescent="0.15">
      <c r="A284" s="1">
        <v>280</v>
      </c>
      <c r="B284" s="1">
        <f>VLOOKUP($A284,主动技能升级!$J:$Q,主动技能升级!K$1,FALSE)</f>
        <v>10050220</v>
      </c>
      <c r="C284" s="1">
        <f>VLOOKUP($A284,主动技能升级!$J:$Q,主动技能升级!L$1,FALSE)</f>
        <v>0</v>
      </c>
      <c r="D284" s="1">
        <f>VLOOKUP($A284,主动技能升级!$J:$Q,主动技能升级!M$1,FALSE)</f>
        <v>100</v>
      </c>
      <c r="E284" s="1" t="str">
        <f>VLOOKUP($A284,主动技能升级!$J:$Q,主动技能升级!N$1,FALSE)</f>
        <v>[]</v>
      </c>
      <c r="F284" s="1">
        <f>VLOOKUP($A284,主动技能升级!$J:$Q,主动技能升级!O$1,FALSE)</f>
        <v>780200</v>
      </c>
      <c r="G284" s="1">
        <f>VLOOKUP($A284,主动技能升级!$J:$Q,主动技能升级!P$1,FALSE)</f>
        <v>0</v>
      </c>
      <c r="H284" s="1">
        <f>VLOOKUP($A284,主动技能升级!$J:$Q,主动技能升级!Q$1,FALSE)</f>
        <v>0</v>
      </c>
    </row>
    <row r="285" spans="1:8" x14ac:dyDescent="0.15">
      <c r="A285" s="1">
        <v>281</v>
      </c>
      <c r="B285" s="1">
        <f>VLOOKUP($A285,主动技能升级!$J:$Q,主动技能升级!K$1,FALSE)</f>
        <v>10050301</v>
      </c>
      <c r="C285" s="1">
        <f>VLOOKUP($A285,主动技能升级!$J:$Q,主动技能升级!L$1,FALSE)</f>
        <v>10050302</v>
      </c>
      <c r="D285" s="1">
        <f>VLOOKUP($A285,主动技能升级!$J:$Q,主动技能升级!M$1,FALSE)</f>
        <v>2</v>
      </c>
      <c r="E285" s="1" t="str">
        <f>VLOOKUP($A285,主动技能升级!$J:$Q,主动技能升级!N$1,FALSE)</f>
        <v>[]</v>
      </c>
      <c r="F285" s="1">
        <f>VLOOKUP($A285,主动技能升级!$J:$Q,主动技能升级!O$1,FALSE)</f>
        <v>500</v>
      </c>
      <c r="G285" s="1">
        <f>VLOOKUP($A285,主动技能升级!$J:$Q,主动技能升级!P$1,FALSE)</f>
        <v>0</v>
      </c>
      <c r="H285" s="1">
        <f>VLOOKUP($A285,主动技能升级!$J:$Q,主动技能升级!Q$1,FALSE)</f>
        <v>0</v>
      </c>
    </row>
    <row r="286" spans="1:8" x14ac:dyDescent="0.15">
      <c r="A286" s="1">
        <v>282</v>
      </c>
      <c r="B286" s="1">
        <f>VLOOKUP($A286,主动技能升级!$J:$Q,主动技能升级!K$1,FALSE)</f>
        <v>10050302</v>
      </c>
      <c r="C286" s="1">
        <f>VLOOKUP($A286,主动技能升级!$J:$Q,主动技能升级!L$1,FALSE)</f>
        <v>10050303</v>
      </c>
      <c r="D286" s="1">
        <f>VLOOKUP($A286,主动技能升级!$J:$Q,主动技能升级!M$1,FALSE)</f>
        <v>5</v>
      </c>
      <c r="E286" s="1" t="str">
        <f>VLOOKUP($A286,主动技能升级!$J:$Q,主动技能升级!N$1,FALSE)</f>
        <v>[]</v>
      </c>
      <c r="F286" s="1">
        <f>VLOOKUP($A286,主动技能升级!$J:$Q,主动技能升级!O$1,FALSE)</f>
        <v>600</v>
      </c>
      <c r="G286" s="1">
        <f>VLOOKUP($A286,主动技能升级!$J:$Q,主动技能升级!P$1,FALSE)</f>
        <v>0</v>
      </c>
      <c r="H286" s="1">
        <f>VLOOKUP($A286,主动技能升级!$J:$Q,主动技能升级!Q$1,FALSE)</f>
        <v>0</v>
      </c>
    </row>
    <row r="287" spans="1:8" x14ac:dyDescent="0.15">
      <c r="A287" s="1">
        <v>283</v>
      </c>
      <c r="B287" s="1">
        <f>VLOOKUP($A287,主动技能升级!$J:$Q,主动技能升级!K$1,FALSE)</f>
        <v>10050303</v>
      </c>
      <c r="C287" s="1">
        <f>VLOOKUP($A287,主动技能升级!$J:$Q,主动技能升级!L$1,FALSE)</f>
        <v>10050304</v>
      </c>
      <c r="D287" s="1">
        <f>VLOOKUP($A287,主动技能升级!$J:$Q,主动技能升级!M$1,FALSE)</f>
        <v>10</v>
      </c>
      <c r="E287" s="1" t="str">
        <f>VLOOKUP($A287,主动技能升级!$J:$Q,主动技能升级!N$1,FALSE)</f>
        <v>[]</v>
      </c>
      <c r="F287" s="1">
        <f>VLOOKUP($A287,主动技能升级!$J:$Q,主动技能升级!O$1,FALSE)</f>
        <v>800</v>
      </c>
      <c r="G287" s="1">
        <f>VLOOKUP($A287,主动技能升级!$J:$Q,主动技能升级!P$1,FALSE)</f>
        <v>0</v>
      </c>
      <c r="H287" s="1">
        <f>VLOOKUP($A287,主动技能升级!$J:$Q,主动技能升级!Q$1,FALSE)</f>
        <v>0</v>
      </c>
    </row>
    <row r="288" spans="1:8" x14ac:dyDescent="0.15">
      <c r="A288" s="1">
        <v>284</v>
      </c>
      <c r="B288" s="1">
        <f>VLOOKUP($A288,主动技能升级!$J:$Q,主动技能升级!K$1,FALSE)</f>
        <v>10050304</v>
      </c>
      <c r="C288" s="1">
        <f>VLOOKUP($A288,主动技能升级!$J:$Q,主动技能升级!L$1,FALSE)</f>
        <v>10050305</v>
      </c>
      <c r="D288" s="1">
        <f>VLOOKUP($A288,主动技能升级!$J:$Q,主动技能升级!M$1,FALSE)</f>
        <v>15</v>
      </c>
      <c r="E288" s="1" t="str">
        <f>VLOOKUP($A288,主动技能升级!$J:$Q,主动技能升级!N$1,FALSE)</f>
        <v>[]</v>
      </c>
      <c r="F288" s="1">
        <f>VLOOKUP($A288,主动技能升级!$J:$Q,主动技能升级!O$1,FALSE)</f>
        <v>1200</v>
      </c>
      <c r="G288" s="1">
        <f>VLOOKUP($A288,主动技能升级!$J:$Q,主动技能升级!P$1,FALSE)</f>
        <v>0</v>
      </c>
      <c r="H288" s="1">
        <f>VLOOKUP($A288,主动技能升级!$J:$Q,主动技能升级!Q$1,FALSE)</f>
        <v>0</v>
      </c>
    </row>
    <row r="289" spans="1:8" x14ac:dyDescent="0.15">
      <c r="A289" s="1">
        <v>285</v>
      </c>
      <c r="B289" s="1">
        <f>VLOOKUP($A289,主动技能升级!$J:$Q,主动技能升级!K$1,FALSE)</f>
        <v>10050305</v>
      </c>
      <c r="C289" s="1">
        <f>VLOOKUP($A289,主动技能升级!$J:$Q,主动技能升级!L$1,FALSE)</f>
        <v>10050306</v>
      </c>
      <c r="D289" s="1">
        <f>VLOOKUP($A289,主动技能升级!$J:$Q,主动技能升级!M$1,FALSE)</f>
        <v>20</v>
      </c>
      <c r="E289" s="1" t="str">
        <f>VLOOKUP($A289,主动技能升级!$J:$Q,主动技能升级!N$1,FALSE)</f>
        <v>[]</v>
      </c>
      <c r="F289" s="1">
        <f>VLOOKUP($A289,主动技能升级!$J:$Q,主动技能升级!O$1,FALSE)</f>
        <v>1700</v>
      </c>
      <c r="G289" s="1">
        <f>VLOOKUP($A289,主动技能升级!$J:$Q,主动技能升级!P$1,FALSE)</f>
        <v>0</v>
      </c>
      <c r="H289" s="1">
        <f>VLOOKUP($A289,主动技能升级!$J:$Q,主动技能升级!Q$1,FALSE)</f>
        <v>0</v>
      </c>
    </row>
    <row r="290" spans="1:8" x14ac:dyDescent="0.15">
      <c r="A290" s="1">
        <v>286</v>
      </c>
      <c r="B290" s="1">
        <f>VLOOKUP($A290,主动技能升级!$J:$Q,主动技能升级!K$1,FALSE)</f>
        <v>10050306</v>
      </c>
      <c r="C290" s="1">
        <f>VLOOKUP($A290,主动技能升级!$J:$Q,主动技能升级!L$1,FALSE)</f>
        <v>10050307</v>
      </c>
      <c r="D290" s="1">
        <f>VLOOKUP($A290,主动技能升级!$J:$Q,主动技能升级!M$1,FALSE)</f>
        <v>25</v>
      </c>
      <c r="E290" s="1" t="str">
        <f>VLOOKUP($A290,主动技能升级!$J:$Q,主动技能升级!N$1,FALSE)</f>
        <v>[]</v>
      </c>
      <c r="F290" s="1">
        <f>VLOOKUP($A290,主动技能升级!$J:$Q,主动技能升级!O$1,FALSE)</f>
        <v>2400</v>
      </c>
      <c r="G290" s="1">
        <f>VLOOKUP($A290,主动技能升级!$J:$Q,主动技能升级!P$1,FALSE)</f>
        <v>0</v>
      </c>
      <c r="H290" s="1">
        <f>VLOOKUP($A290,主动技能升级!$J:$Q,主动技能升级!Q$1,FALSE)</f>
        <v>0</v>
      </c>
    </row>
    <row r="291" spans="1:8" x14ac:dyDescent="0.15">
      <c r="A291" s="1">
        <v>287</v>
      </c>
      <c r="B291" s="1">
        <f>VLOOKUP($A291,主动技能升级!$J:$Q,主动技能升级!K$1,FALSE)</f>
        <v>10050307</v>
      </c>
      <c r="C291" s="1">
        <f>VLOOKUP($A291,主动技能升级!$J:$Q,主动技能升级!L$1,FALSE)</f>
        <v>10050308</v>
      </c>
      <c r="D291" s="1">
        <f>VLOOKUP($A291,主动技能升级!$J:$Q,主动技能升级!M$1,FALSE)</f>
        <v>30</v>
      </c>
      <c r="E291" s="1" t="str">
        <f>VLOOKUP($A291,主动技能升级!$J:$Q,主动技能升级!N$1,FALSE)</f>
        <v>[]</v>
      </c>
      <c r="F291" s="1">
        <f>VLOOKUP($A291,主动技能升级!$J:$Q,主动技能升级!O$1,FALSE)</f>
        <v>3500</v>
      </c>
      <c r="G291" s="1">
        <f>VLOOKUP($A291,主动技能升级!$J:$Q,主动技能升级!P$1,FALSE)</f>
        <v>0</v>
      </c>
      <c r="H291" s="1">
        <f>VLOOKUP($A291,主动技能升级!$J:$Q,主动技能升级!Q$1,FALSE)</f>
        <v>0</v>
      </c>
    </row>
    <row r="292" spans="1:8" x14ac:dyDescent="0.15">
      <c r="A292" s="1">
        <v>288</v>
      </c>
      <c r="B292" s="1">
        <f>VLOOKUP($A292,主动技能升级!$J:$Q,主动技能升级!K$1,FALSE)</f>
        <v>10050308</v>
      </c>
      <c r="C292" s="1">
        <f>VLOOKUP($A292,主动技能升级!$J:$Q,主动技能升级!L$1,FALSE)</f>
        <v>10050309</v>
      </c>
      <c r="D292" s="1">
        <f>VLOOKUP($A292,主动技能升级!$J:$Q,主动技能升级!M$1,FALSE)</f>
        <v>35</v>
      </c>
      <c r="E292" s="1" t="str">
        <f>VLOOKUP($A292,主动技能升级!$J:$Q,主动技能升级!N$1,FALSE)</f>
        <v>[]</v>
      </c>
      <c r="F292" s="1">
        <f>VLOOKUP($A292,主动技能升级!$J:$Q,主动技能升级!O$1,FALSE)</f>
        <v>4900</v>
      </c>
      <c r="G292" s="1">
        <f>VLOOKUP($A292,主动技能升级!$J:$Q,主动技能升级!P$1,FALSE)</f>
        <v>0</v>
      </c>
      <c r="H292" s="1">
        <f>VLOOKUP($A292,主动技能升级!$J:$Q,主动技能升级!Q$1,FALSE)</f>
        <v>0</v>
      </c>
    </row>
    <row r="293" spans="1:8" x14ac:dyDescent="0.15">
      <c r="A293" s="1">
        <v>289</v>
      </c>
      <c r="B293" s="1">
        <f>VLOOKUP($A293,主动技能升级!$J:$Q,主动技能升级!K$1,FALSE)</f>
        <v>10050309</v>
      </c>
      <c r="C293" s="1">
        <f>VLOOKUP($A293,主动技能升级!$J:$Q,主动技能升级!L$1,FALSE)</f>
        <v>10050310</v>
      </c>
      <c r="D293" s="1">
        <f>VLOOKUP($A293,主动技能升级!$J:$Q,主动技能升级!M$1,FALSE)</f>
        <v>40</v>
      </c>
      <c r="E293" s="1" t="str">
        <f>VLOOKUP($A293,主动技能升级!$J:$Q,主动技能升级!N$1,FALSE)</f>
        <v>[]</v>
      </c>
      <c r="F293" s="1">
        <f>VLOOKUP($A293,主动技能升级!$J:$Q,主动技能升级!O$1,FALSE)</f>
        <v>7000</v>
      </c>
      <c r="G293" s="1">
        <f>VLOOKUP($A293,主动技能升级!$J:$Q,主动技能升级!P$1,FALSE)</f>
        <v>0</v>
      </c>
      <c r="H293" s="1">
        <f>VLOOKUP($A293,主动技能升级!$J:$Q,主动技能升级!Q$1,FALSE)</f>
        <v>0</v>
      </c>
    </row>
    <row r="294" spans="1:8" x14ac:dyDescent="0.15">
      <c r="A294" s="1">
        <v>290</v>
      </c>
      <c r="B294" s="1">
        <f>VLOOKUP($A294,主动技能升级!$J:$Q,主动技能升级!K$1,FALSE)</f>
        <v>10050310</v>
      </c>
      <c r="C294" s="1">
        <f>VLOOKUP($A294,主动技能升级!$J:$Q,主动技能升级!L$1,FALSE)</f>
        <v>10050311</v>
      </c>
      <c r="D294" s="1">
        <f>VLOOKUP($A294,主动技能升级!$J:$Q,主动技能升级!M$1,FALSE)</f>
        <v>45</v>
      </c>
      <c r="E294" s="1" t="str">
        <f>VLOOKUP($A294,主动技能升级!$J:$Q,主动技能升级!N$1,FALSE)</f>
        <v>[]</v>
      </c>
      <c r="F294" s="1">
        <f>VLOOKUP($A294,主动技能升级!$J:$Q,主动技能升级!O$1,FALSE)</f>
        <v>9900</v>
      </c>
      <c r="G294" s="1">
        <f>VLOOKUP($A294,主动技能升级!$J:$Q,主动技能升级!P$1,FALSE)</f>
        <v>0</v>
      </c>
      <c r="H294" s="1">
        <f>VLOOKUP($A294,主动技能升级!$J:$Q,主动技能升级!Q$1,FALSE)</f>
        <v>0</v>
      </c>
    </row>
    <row r="295" spans="1:8" x14ac:dyDescent="0.15">
      <c r="A295" s="1">
        <v>291</v>
      </c>
      <c r="B295" s="1">
        <f>VLOOKUP($A295,主动技能升级!$J:$Q,主动技能升级!K$1,FALSE)</f>
        <v>10050311</v>
      </c>
      <c r="C295" s="1">
        <f>VLOOKUP($A295,主动技能升级!$J:$Q,主动技能升级!L$1,FALSE)</f>
        <v>10050312</v>
      </c>
      <c r="D295" s="1">
        <f>VLOOKUP($A295,主动技能升级!$J:$Q,主动技能升级!M$1,FALSE)</f>
        <v>50</v>
      </c>
      <c r="E295" s="1" t="str">
        <f>VLOOKUP($A295,主动技能升级!$J:$Q,主动技能升级!N$1,FALSE)</f>
        <v>[]</v>
      </c>
      <c r="F295" s="1">
        <f>VLOOKUP($A295,主动技能升级!$J:$Q,主动技能升级!O$1,FALSE)</f>
        <v>14100</v>
      </c>
      <c r="G295" s="1">
        <f>VLOOKUP($A295,主动技能升级!$J:$Q,主动技能升级!P$1,FALSE)</f>
        <v>0</v>
      </c>
      <c r="H295" s="1">
        <f>VLOOKUP($A295,主动技能升级!$J:$Q,主动技能升级!Q$1,FALSE)</f>
        <v>0</v>
      </c>
    </row>
    <row r="296" spans="1:8" x14ac:dyDescent="0.15">
      <c r="A296" s="1">
        <v>292</v>
      </c>
      <c r="B296" s="1">
        <f>VLOOKUP($A296,主动技能升级!$J:$Q,主动技能升级!K$1,FALSE)</f>
        <v>10050312</v>
      </c>
      <c r="C296" s="1">
        <f>VLOOKUP($A296,主动技能升级!$J:$Q,主动技能升级!L$1,FALSE)</f>
        <v>10050313</v>
      </c>
      <c r="D296" s="1">
        <f>VLOOKUP($A296,主动技能升级!$J:$Q,主动技能升级!M$1,FALSE)</f>
        <v>55</v>
      </c>
      <c r="E296" s="1" t="str">
        <f>VLOOKUP($A296,主动技能升级!$J:$Q,主动技能升级!N$1,FALSE)</f>
        <v>[]</v>
      </c>
      <c r="F296" s="1">
        <f>VLOOKUP($A296,主动技能升级!$J:$Q,主动技能升级!O$1,FALSE)</f>
        <v>20000</v>
      </c>
      <c r="G296" s="1">
        <f>VLOOKUP($A296,主动技能升级!$J:$Q,主动技能升级!P$1,FALSE)</f>
        <v>0</v>
      </c>
      <c r="H296" s="1">
        <f>VLOOKUP($A296,主动技能升级!$J:$Q,主动技能升级!Q$1,FALSE)</f>
        <v>0</v>
      </c>
    </row>
    <row r="297" spans="1:8" x14ac:dyDescent="0.15">
      <c r="A297" s="1">
        <v>293</v>
      </c>
      <c r="B297" s="1">
        <f>VLOOKUP($A297,主动技能升级!$J:$Q,主动技能升级!K$1,FALSE)</f>
        <v>10050313</v>
      </c>
      <c r="C297" s="1">
        <f>VLOOKUP($A297,主动技能升级!$J:$Q,主动技能升级!L$1,FALSE)</f>
        <v>10050314</v>
      </c>
      <c r="D297" s="1">
        <f>VLOOKUP($A297,主动技能升级!$J:$Q,主动技能升级!M$1,FALSE)</f>
        <v>60</v>
      </c>
      <c r="E297" s="1" t="str">
        <f>VLOOKUP($A297,主动技能升级!$J:$Q,主动技能升级!N$1,FALSE)</f>
        <v>[]</v>
      </c>
      <c r="F297" s="1">
        <f>VLOOKUP($A297,主动技能升级!$J:$Q,主动技能升级!O$1,FALSE)</f>
        <v>28300</v>
      </c>
      <c r="G297" s="1">
        <f>VLOOKUP($A297,主动技能升级!$J:$Q,主动技能升级!P$1,FALSE)</f>
        <v>0</v>
      </c>
      <c r="H297" s="1">
        <f>VLOOKUP($A297,主动技能升级!$J:$Q,主动技能升级!Q$1,FALSE)</f>
        <v>0</v>
      </c>
    </row>
    <row r="298" spans="1:8" x14ac:dyDescent="0.15">
      <c r="A298" s="1">
        <v>294</v>
      </c>
      <c r="B298" s="1">
        <f>VLOOKUP($A298,主动技能升级!$J:$Q,主动技能升级!K$1,FALSE)</f>
        <v>10050314</v>
      </c>
      <c r="C298" s="1">
        <f>VLOOKUP($A298,主动技能升级!$J:$Q,主动技能升级!L$1,FALSE)</f>
        <v>10050315</v>
      </c>
      <c r="D298" s="1">
        <f>VLOOKUP($A298,主动技能升级!$J:$Q,主动技能升级!M$1,FALSE)</f>
        <v>65</v>
      </c>
      <c r="E298" s="1" t="str">
        <f>VLOOKUP($A298,主动技能升级!$J:$Q,主动技能升级!N$1,FALSE)</f>
        <v>[]</v>
      </c>
      <c r="F298" s="1">
        <f>VLOOKUP($A298,主动技能升级!$J:$Q,主动技能升级!O$1,FALSE)</f>
        <v>40100</v>
      </c>
      <c r="G298" s="1">
        <f>VLOOKUP($A298,主动技能升级!$J:$Q,主动技能升级!P$1,FALSE)</f>
        <v>0</v>
      </c>
      <c r="H298" s="1">
        <f>VLOOKUP($A298,主动技能升级!$J:$Q,主动技能升级!Q$1,FALSE)</f>
        <v>0</v>
      </c>
    </row>
    <row r="299" spans="1:8" x14ac:dyDescent="0.15">
      <c r="A299" s="1">
        <v>295</v>
      </c>
      <c r="B299" s="1">
        <f>VLOOKUP($A299,主动技能升级!$J:$Q,主动技能升级!K$1,FALSE)</f>
        <v>10050315</v>
      </c>
      <c r="C299" s="1">
        <f>VLOOKUP($A299,主动技能升级!$J:$Q,主动技能升级!L$1,FALSE)</f>
        <v>10050316</v>
      </c>
      <c r="D299" s="1">
        <f>VLOOKUP($A299,主动技能升级!$J:$Q,主动技能升级!M$1,FALSE)</f>
        <v>70</v>
      </c>
      <c r="E299" s="1" t="str">
        <f>VLOOKUP($A299,主动技能升级!$J:$Q,主动技能升级!N$1,FALSE)</f>
        <v>[]</v>
      </c>
      <c r="F299" s="1">
        <f>VLOOKUP($A299,主动技能升级!$J:$Q,主动技能升级!O$1,FALSE)</f>
        <v>56700</v>
      </c>
      <c r="G299" s="1">
        <f>VLOOKUP($A299,主动技能升级!$J:$Q,主动技能升级!P$1,FALSE)</f>
        <v>0</v>
      </c>
      <c r="H299" s="1">
        <f>VLOOKUP($A299,主动技能升级!$J:$Q,主动技能升级!Q$1,FALSE)</f>
        <v>0</v>
      </c>
    </row>
    <row r="300" spans="1:8" x14ac:dyDescent="0.15">
      <c r="A300" s="1">
        <v>296</v>
      </c>
      <c r="B300" s="1">
        <f>VLOOKUP($A300,主动技能升级!$J:$Q,主动技能升级!K$1,FALSE)</f>
        <v>10050316</v>
      </c>
      <c r="C300" s="1">
        <f>VLOOKUP($A300,主动技能升级!$J:$Q,主动技能升级!L$1,FALSE)</f>
        <v>10050317</v>
      </c>
      <c r="D300" s="1">
        <f>VLOOKUP($A300,主动技能升级!$J:$Q,主动技能升级!M$1,FALSE)</f>
        <v>75</v>
      </c>
      <c r="E300" s="1" t="str">
        <f>VLOOKUP($A300,主动技能升级!$J:$Q,主动技能升级!N$1,FALSE)</f>
        <v>[]</v>
      </c>
      <c r="F300" s="1">
        <f>VLOOKUP($A300,主动技能升级!$J:$Q,主动技能升级!O$1,FALSE)</f>
        <v>80400</v>
      </c>
      <c r="G300" s="1">
        <f>VLOOKUP($A300,主动技能升级!$J:$Q,主动技能升级!P$1,FALSE)</f>
        <v>0</v>
      </c>
      <c r="H300" s="1">
        <f>VLOOKUP($A300,主动技能升级!$J:$Q,主动技能升级!Q$1,FALSE)</f>
        <v>0</v>
      </c>
    </row>
    <row r="301" spans="1:8" x14ac:dyDescent="0.15">
      <c r="A301" s="1">
        <v>297</v>
      </c>
      <c r="B301" s="1">
        <f>VLOOKUP($A301,主动技能升级!$J:$Q,主动技能升级!K$1,FALSE)</f>
        <v>10050317</v>
      </c>
      <c r="C301" s="1">
        <f>VLOOKUP($A301,主动技能升级!$J:$Q,主动技能升级!L$1,FALSE)</f>
        <v>10050318</v>
      </c>
      <c r="D301" s="1">
        <f>VLOOKUP($A301,主动技能升级!$J:$Q,主动技能升级!M$1,FALSE)</f>
        <v>80</v>
      </c>
      <c r="E301" s="1" t="str">
        <f>VLOOKUP($A301,主动技能升级!$J:$Q,主动技能升级!N$1,FALSE)</f>
        <v>[]</v>
      </c>
      <c r="F301" s="1">
        <f>VLOOKUP($A301,主动技能升级!$J:$Q,主动技能升级!O$1,FALSE)</f>
        <v>113800</v>
      </c>
      <c r="G301" s="1">
        <f>VLOOKUP($A301,主动技能升级!$J:$Q,主动技能升级!P$1,FALSE)</f>
        <v>0</v>
      </c>
      <c r="H301" s="1">
        <f>VLOOKUP($A301,主动技能升级!$J:$Q,主动技能升级!Q$1,FALSE)</f>
        <v>0</v>
      </c>
    </row>
    <row r="302" spans="1:8" x14ac:dyDescent="0.15">
      <c r="A302" s="1">
        <v>298</v>
      </c>
      <c r="B302" s="1">
        <f>VLOOKUP($A302,主动技能升级!$J:$Q,主动技能升级!K$1,FALSE)</f>
        <v>10050318</v>
      </c>
      <c r="C302" s="1">
        <f>VLOOKUP($A302,主动技能升级!$J:$Q,主动技能升级!L$1,FALSE)</f>
        <v>10050319</v>
      </c>
      <c r="D302" s="1">
        <f>VLOOKUP($A302,主动技能升级!$J:$Q,主动技能升级!M$1,FALSE)</f>
        <v>85</v>
      </c>
      <c r="E302" s="1" t="str">
        <f>VLOOKUP($A302,主动技能升级!$J:$Q,主动技能升级!N$1,FALSE)</f>
        <v>[]</v>
      </c>
      <c r="F302" s="1">
        <f>VLOOKUP($A302,主动技能升级!$J:$Q,主动技能升级!O$1,FALSE)</f>
        <v>161100</v>
      </c>
      <c r="G302" s="1">
        <f>VLOOKUP($A302,主动技能升级!$J:$Q,主动技能升级!P$1,FALSE)</f>
        <v>0</v>
      </c>
      <c r="H302" s="1">
        <f>VLOOKUP($A302,主动技能升级!$J:$Q,主动技能升级!Q$1,FALSE)</f>
        <v>0</v>
      </c>
    </row>
    <row r="303" spans="1:8" x14ac:dyDescent="0.15">
      <c r="A303" s="1">
        <v>299</v>
      </c>
      <c r="B303" s="1">
        <f>VLOOKUP($A303,主动技能升级!$J:$Q,主动技能升级!K$1,FALSE)</f>
        <v>10050319</v>
      </c>
      <c r="C303" s="1">
        <f>VLOOKUP($A303,主动技能升级!$J:$Q,主动技能升级!L$1,FALSE)</f>
        <v>10050320</v>
      </c>
      <c r="D303" s="1">
        <f>VLOOKUP($A303,主动技能升级!$J:$Q,主动技能升级!M$1,FALSE)</f>
        <v>90</v>
      </c>
      <c r="E303" s="1" t="str">
        <f>VLOOKUP($A303,主动技能升级!$J:$Q,主动技能升级!N$1,FALSE)</f>
        <v>[]</v>
      </c>
      <c r="F303" s="1">
        <f>VLOOKUP($A303,主动技能升级!$J:$Q,主动技能升级!O$1,FALSE)</f>
        <v>228100</v>
      </c>
      <c r="G303" s="1">
        <f>VLOOKUP($A303,主动技能升级!$J:$Q,主动技能升级!P$1,FALSE)</f>
        <v>0</v>
      </c>
      <c r="H303" s="1">
        <f>VLOOKUP($A303,主动技能升级!$J:$Q,主动技能升级!Q$1,FALSE)</f>
        <v>0</v>
      </c>
    </row>
    <row r="304" spans="1:8" x14ac:dyDescent="0.15">
      <c r="A304" s="1">
        <v>300</v>
      </c>
      <c r="B304" s="1">
        <f>VLOOKUP($A304,主动技能升级!$J:$Q,主动技能升级!K$1,FALSE)</f>
        <v>10050320</v>
      </c>
      <c r="C304" s="1">
        <f>VLOOKUP($A304,主动技能升级!$J:$Q,主动技能升级!L$1,FALSE)</f>
        <v>0</v>
      </c>
      <c r="D304" s="1">
        <f>VLOOKUP($A304,主动技能升级!$J:$Q,主动技能升级!M$1,FALSE)</f>
        <v>100</v>
      </c>
      <c r="E304" s="1" t="str">
        <f>VLOOKUP($A304,主动技能升级!$J:$Q,主动技能升级!N$1,FALSE)</f>
        <v>[]</v>
      </c>
      <c r="F304" s="1">
        <f>VLOOKUP($A304,主动技能升级!$J:$Q,主动技能升级!O$1,FALSE)</f>
        <v>780200</v>
      </c>
      <c r="G304" s="1">
        <f>VLOOKUP($A304,主动技能升级!$J:$Q,主动技能升级!P$1,FALSE)</f>
        <v>0</v>
      </c>
      <c r="H304" s="1">
        <f>VLOOKUP($A304,主动技能升级!$J:$Q,主动技能升级!Q$1,FALSE)</f>
        <v>0</v>
      </c>
    </row>
    <row r="305" spans="1:8" x14ac:dyDescent="0.15">
      <c r="A305" s="1">
        <v>301</v>
      </c>
      <c r="B305" s="1">
        <f>VLOOKUP($A305,主动技能升级!$J:$Q,主动技能升级!K$1,FALSE)</f>
        <v>10060101</v>
      </c>
      <c r="C305" s="1">
        <f>VLOOKUP($A305,主动技能升级!$J:$Q,主动技能升级!L$1,FALSE)</f>
        <v>10060102</v>
      </c>
      <c r="D305" s="1">
        <f>VLOOKUP($A305,主动技能升级!$J:$Q,主动技能升级!M$1,FALSE)</f>
        <v>2</v>
      </c>
      <c r="E305" s="1" t="str">
        <f>VLOOKUP($A305,主动技能升级!$J:$Q,主动技能升级!N$1,FALSE)</f>
        <v>[]</v>
      </c>
      <c r="F305" s="1">
        <f>VLOOKUP($A305,主动技能升级!$J:$Q,主动技能升级!O$1,FALSE)</f>
        <v>500</v>
      </c>
      <c r="G305" s="1">
        <f>VLOOKUP($A305,主动技能升级!$J:$Q,主动技能升级!P$1,FALSE)</f>
        <v>0</v>
      </c>
      <c r="H305" s="1">
        <f>VLOOKUP($A305,主动技能升级!$J:$Q,主动技能升级!Q$1,FALSE)</f>
        <v>0</v>
      </c>
    </row>
    <row r="306" spans="1:8" x14ac:dyDescent="0.15">
      <c r="A306" s="1">
        <v>302</v>
      </c>
      <c r="B306" s="1">
        <f>VLOOKUP($A306,主动技能升级!$J:$Q,主动技能升级!K$1,FALSE)</f>
        <v>10060102</v>
      </c>
      <c r="C306" s="1">
        <f>VLOOKUP($A306,主动技能升级!$J:$Q,主动技能升级!L$1,FALSE)</f>
        <v>10060103</v>
      </c>
      <c r="D306" s="1">
        <f>VLOOKUP($A306,主动技能升级!$J:$Q,主动技能升级!M$1,FALSE)</f>
        <v>5</v>
      </c>
      <c r="E306" s="1" t="str">
        <f>VLOOKUP($A306,主动技能升级!$J:$Q,主动技能升级!N$1,FALSE)</f>
        <v>[]</v>
      </c>
      <c r="F306" s="1">
        <f>VLOOKUP($A306,主动技能升级!$J:$Q,主动技能升级!O$1,FALSE)</f>
        <v>600</v>
      </c>
      <c r="G306" s="1">
        <f>VLOOKUP($A306,主动技能升级!$J:$Q,主动技能升级!P$1,FALSE)</f>
        <v>0</v>
      </c>
      <c r="H306" s="1">
        <f>VLOOKUP($A306,主动技能升级!$J:$Q,主动技能升级!Q$1,FALSE)</f>
        <v>0</v>
      </c>
    </row>
    <row r="307" spans="1:8" x14ac:dyDescent="0.15">
      <c r="A307" s="1">
        <v>303</v>
      </c>
      <c r="B307" s="1">
        <f>VLOOKUP($A307,主动技能升级!$J:$Q,主动技能升级!K$1,FALSE)</f>
        <v>10060103</v>
      </c>
      <c r="C307" s="1">
        <f>VLOOKUP($A307,主动技能升级!$J:$Q,主动技能升级!L$1,FALSE)</f>
        <v>10060104</v>
      </c>
      <c r="D307" s="1">
        <f>VLOOKUP($A307,主动技能升级!$J:$Q,主动技能升级!M$1,FALSE)</f>
        <v>10</v>
      </c>
      <c r="E307" s="1" t="str">
        <f>VLOOKUP($A307,主动技能升级!$J:$Q,主动技能升级!N$1,FALSE)</f>
        <v>[]</v>
      </c>
      <c r="F307" s="1">
        <f>VLOOKUP($A307,主动技能升级!$J:$Q,主动技能升级!O$1,FALSE)</f>
        <v>800</v>
      </c>
      <c r="G307" s="1">
        <f>VLOOKUP($A307,主动技能升级!$J:$Q,主动技能升级!P$1,FALSE)</f>
        <v>0</v>
      </c>
      <c r="H307" s="1">
        <f>VLOOKUP($A307,主动技能升级!$J:$Q,主动技能升级!Q$1,FALSE)</f>
        <v>0</v>
      </c>
    </row>
    <row r="308" spans="1:8" x14ac:dyDescent="0.15">
      <c r="A308" s="1">
        <v>304</v>
      </c>
      <c r="B308" s="1">
        <f>VLOOKUP($A308,主动技能升级!$J:$Q,主动技能升级!K$1,FALSE)</f>
        <v>10060104</v>
      </c>
      <c r="C308" s="1">
        <f>VLOOKUP($A308,主动技能升级!$J:$Q,主动技能升级!L$1,FALSE)</f>
        <v>10060105</v>
      </c>
      <c r="D308" s="1">
        <f>VLOOKUP($A308,主动技能升级!$J:$Q,主动技能升级!M$1,FALSE)</f>
        <v>15</v>
      </c>
      <c r="E308" s="1" t="str">
        <f>VLOOKUP($A308,主动技能升级!$J:$Q,主动技能升级!N$1,FALSE)</f>
        <v>[]</v>
      </c>
      <c r="F308" s="1">
        <f>VLOOKUP($A308,主动技能升级!$J:$Q,主动技能升级!O$1,FALSE)</f>
        <v>1200</v>
      </c>
      <c r="G308" s="1">
        <f>VLOOKUP($A308,主动技能升级!$J:$Q,主动技能升级!P$1,FALSE)</f>
        <v>0</v>
      </c>
      <c r="H308" s="1">
        <f>VLOOKUP($A308,主动技能升级!$J:$Q,主动技能升级!Q$1,FALSE)</f>
        <v>0</v>
      </c>
    </row>
    <row r="309" spans="1:8" x14ac:dyDescent="0.15">
      <c r="A309" s="1">
        <v>305</v>
      </c>
      <c r="B309" s="1">
        <f>VLOOKUP($A309,主动技能升级!$J:$Q,主动技能升级!K$1,FALSE)</f>
        <v>10060105</v>
      </c>
      <c r="C309" s="1">
        <f>VLOOKUP($A309,主动技能升级!$J:$Q,主动技能升级!L$1,FALSE)</f>
        <v>10060106</v>
      </c>
      <c r="D309" s="1">
        <f>VLOOKUP($A309,主动技能升级!$J:$Q,主动技能升级!M$1,FALSE)</f>
        <v>20</v>
      </c>
      <c r="E309" s="1" t="str">
        <f>VLOOKUP($A309,主动技能升级!$J:$Q,主动技能升级!N$1,FALSE)</f>
        <v>[]</v>
      </c>
      <c r="F309" s="1">
        <f>VLOOKUP($A309,主动技能升级!$J:$Q,主动技能升级!O$1,FALSE)</f>
        <v>1700</v>
      </c>
      <c r="G309" s="1">
        <f>VLOOKUP($A309,主动技能升级!$J:$Q,主动技能升级!P$1,FALSE)</f>
        <v>0</v>
      </c>
      <c r="H309" s="1">
        <f>VLOOKUP($A309,主动技能升级!$J:$Q,主动技能升级!Q$1,FALSE)</f>
        <v>0</v>
      </c>
    </row>
    <row r="310" spans="1:8" x14ac:dyDescent="0.15">
      <c r="A310" s="1">
        <v>306</v>
      </c>
      <c r="B310" s="1">
        <f>VLOOKUP($A310,主动技能升级!$J:$Q,主动技能升级!K$1,FALSE)</f>
        <v>10060106</v>
      </c>
      <c r="C310" s="1">
        <f>VLOOKUP($A310,主动技能升级!$J:$Q,主动技能升级!L$1,FALSE)</f>
        <v>10060107</v>
      </c>
      <c r="D310" s="1">
        <f>VLOOKUP($A310,主动技能升级!$J:$Q,主动技能升级!M$1,FALSE)</f>
        <v>25</v>
      </c>
      <c r="E310" s="1" t="str">
        <f>VLOOKUP($A310,主动技能升级!$J:$Q,主动技能升级!N$1,FALSE)</f>
        <v>[]</v>
      </c>
      <c r="F310" s="1">
        <f>VLOOKUP($A310,主动技能升级!$J:$Q,主动技能升级!O$1,FALSE)</f>
        <v>2400</v>
      </c>
      <c r="G310" s="1">
        <f>VLOOKUP($A310,主动技能升级!$J:$Q,主动技能升级!P$1,FALSE)</f>
        <v>0</v>
      </c>
      <c r="H310" s="1">
        <f>VLOOKUP($A310,主动技能升级!$J:$Q,主动技能升级!Q$1,FALSE)</f>
        <v>0</v>
      </c>
    </row>
    <row r="311" spans="1:8" x14ac:dyDescent="0.15">
      <c r="A311" s="1">
        <v>307</v>
      </c>
      <c r="B311" s="1">
        <f>VLOOKUP($A311,主动技能升级!$J:$Q,主动技能升级!K$1,FALSE)</f>
        <v>10060107</v>
      </c>
      <c r="C311" s="1">
        <f>VLOOKUP($A311,主动技能升级!$J:$Q,主动技能升级!L$1,FALSE)</f>
        <v>10060108</v>
      </c>
      <c r="D311" s="1">
        <f>VLOOKUP($A311,主动技能升级!$J:$Q,主动技能升级!M$1,FALSE)</f>
        <v>30</v>
      </c>
      <c r="E311" s="1" t="str">
        <f>VLOOKUP($A311,主动技能升级!$J:$Q,主动技能升级!N$1,FALSE)</f>
        <v>[]</v>
      </c>
      <c r="F311" s="1">
        <f>VLOOKUP($A311,主动技能升级!$J:$Q,主动技能升级!O$1,FALSE)</f>
        <v>3500</v>
      </c>
      <c r="G311" s="1">
        <f>VLOOKUP($A311,主动技能升级!$J:$Q,主动技能升级!P$1,FALSE)</f>
        <v>0</v>
      </c>
      <c r="H311" s="1">
        <f>VLOOKUP($A311,主动技能升级!$J:$Q,主动技能升级!Q$1,FALSE)</f>
        <v>0</v>
      </c>
    </row>
    <row r="312" spans="1:8" x14ac:dyDescent="0.15">
      <c r="A312" s="1">
        <v>308</v>
      </c>
      <c r="B312" s="1">
        <f>VLOOKUP($A312,主动技能升级!$J:$Q,主动技能升级!K$1,FALSE)</f>
        <v>10060108</v>
      </c>
      <c r="C312" s="1">
        <f>VLOOKUP($A312,主动技能升级!$J:$Q,主动技能升级!L$1,FALSE)</f>
        <v>10060109</v>
      </c>
      <c r="D312" s="1">
        <f>VLOOKUP($A312,主动技能升级!$J:$Q,主动技能升级!M$1,FALSE)</f>
        <v>35</v>
      </c>
      <c r="E312" s="1" t="str">
        <f>VLOOKUP($A312,主动技能升级!$J:$Q,主动技能升级!N$1,FALSE)</f>
        <v>[]</v>
      </c>
      <c r="F312" s="1">
        <f>VLOOKUP($A312,主动技能升级!$J:$Q,主动技能升级!O$1,FALSE)</f>
        <v>4900</v>
      </c>
      <c r="G312" s="1">
        <f>VLOOKUP($A312,主动技能升级!$J:$Q,主动技能升级!P$1,FALSE)</f>
        <v>0</v>
      </c>
      <c r="H312" s="1">
        <f>VLOOKUP($A312,主动技能升级!$J:$Q,主动技能升级!Q$1,FALSE)</f>
        <v>0</v>
      </c>
    </row>
    <row r="313" spans="1:8" x14ac:dyDescent="0.15">
      <c r="A313" s="1">
        <v>309</v>
      </c>
      <c r="B313" s="1">
        <f>VLOOKUP($A313,主动技能升级!$J:$Q,主动技能升级!K$1,FALSE)</f>
        <v>10060109</v>
      </c>
      <c r="C313" s="1">
        <f>VLOOKUP($A313,主动技能升级!$J:$Q,主动技能升级!L$1,FALSE)</f>
        <v>10060110</v>
      </c>
      <c r="D313" s="1">
        <f>VLOOKUP($A313,主动技能升级!$J:$Q,主动技能升级!M$1,FALSE)</f>
        <v>40</v>
      </c>
      <c r="E313" s="1" t="str">
        <f>VLOOKUP($A313,主动技能升级!$J:$Q,主动技能升级!N$1,FALSE)</f>
        <v>[]</v>
      </c>
      <c r="F313" s="1">
        <f>VLOOKUP($A313,主动技能升级!$J:$Q,主动技能升级!O$1,FALSE)</f>
        <v>7000</v>
      </c>
      <c r="G313" s="1">
        <f>VLOOKUP($A313,主动技能升级!$J:$Q,主动技能升级!P$1,FALSE)</f>
        <v>0</v>
      </c>
      <c r="H313" s="1">
        <f>VLOOKUP($A313,主动技能升级!$J:$Q,主动技能升级!Q$1,FALSE)</f>
        <v>0</v>
      </c>
    </row>
    <row r="314" spans="1:8" x14ac:dyDescent="0.15">
      <c r="A314" s="1">
        <v>310</v>
      </c>
      <c r="B314" s="1">
        <f>VLOOKUP($A314,主动技能升级!$J:$Q,主动技能升级!K$1,FALSE)</f>
        <v>10060110</v>
      </c>
      <c r="C314" s="1">
        <f>VLOOKUP($A314,主动技能升级!$J:$Q,主动技能升级!L$1,FALSE)</f>
        <v>10060111</v>
      </c>
      <c r="D314" s="1">
        <f>VLOOKUP($A314,主动技能升级!$J:$Q,主动技能升级!M$1,FALSE)</f>
        <v>45</v>
      </c>
      <c r="E314" s="1" t="str">
        <f>VLOOKUP($A314,主动技能升级!$J:$Q,主动技能升级!N$1,FALSE)</f>
        <v>[]</v>
      </c>
      <c r="F314" s="1">
        <f>VLOOKUP($A314,主动技能升级!$J:$Q,主动技能升级!O$1,FALSE)</f>
        <v>9900</v>
      </c>
      <c r="G314" s="1">
        <f>VLOOKUP($A314,主动技能升级!$J:$Q,主动技能升级!P$1,FALSE)</f>
        <v>0</v>
      </c>
      <c r="H314" s="1">
        <f>VLOOKUP($A314,主动技能升级!$J:$Q,主动技能升级!Q$1,FALSE)</f>
        <v>0</v>
      </c>
    </row>
    <row r="315" spans="1:8" x14ac:dyDescent="0.15">
      <c r="A315" s="1">
        <v>311</v>
      </c>
      <c r="B315" s="1">
        <f>VLOOKUP($A315,主动技能升级!$J:$Q,主动技能升级!K$1,FALSE)</f>
        <v>10060111</v>
      </c>
      <c r="C315" s="1">
        <f>VLOOKUP($A315,主动技能升级!$J:$Q,主动技能升级!L$1,FALSE)</f>
        <v>10060112</v>
      </c>
      <c r="D315" s="1">
        <f>VLOOKUP($A315,主动技能升级!$J:$Q,主动技能升级!M$1,FALSE)</f>
        <v>50</v>
      </c>
      <c r="E315" s="1" t="str">
        <f>VLOOKUP($A315,主动技能升级!$J:$Q,主动技能升级!N$1,FALSE)</f>
        <v>[]</v>
      </c>
      <c r="F315" s="1">
        <f>VLOOKUP($A315,主动技能升级!$J:$Q,主动技能升级!O$1,FALSE)</f>
        <v>14100</v>
      </c>
      <c r="G315" s="1">
        <f>VLOOKUP($A315,主动技能升级!$J:$Q,主动技能升级!P$1,FALSE)</f>
        <v>0</v>
      </c>
      <c r="H315" s="1">
        <f>VLOOKUP($A315,主动技能升级!$J:$Q,主动技能升级!Q$1,FALSE)</f>
        <v>0</v>
      </c>
    </row>
    <row r="316" spans="1:8" x14ac:dyDescent="0.15">
      <c r="A316" s="1">
        <v>312</v>
      </c>
      <c r="B316" s="1">
        <f>VLOOKUP($A316,主动技能升级!$J:$Q,主动技能升级!K$1,FALSE)</f>
        <v>10060112</v>
      </c>
      <c r="C316" s="1">
        <f>VLOOKUP($A316,主动技能升级!$J:$Q,主动技能升级!L$1,FALSE)</f>
        <v>10060113</v>
      </c>
      <c r="D316" s="1">
        <f>VLOOKUP($A316,主动技能升级!$J:$Q,主动技能升级!M$1,FALSE)</f>
        <v>55</v>
      </c>
      <c r="E316" s="1" t="str">
        <f>VLOOKUP($A316,主动技能升级!$J:$Q,主动技能升级!N$1,FALSE)</f>
        <v>[]</v>
      </c>
      <c r="F316" s="1">
        <f>VLOOKUP($A316,主动技能升级!$J:$Q,主动技能升级!O$1,FALSE)</f>
        <v>20000</v>
      </c>
      <c r="G316" s="1">
        <f>VLOOKUP($A316,主动技能升级!$J:$Q,主动技能升级!P$1,FALSE)</f>
        <v>0</v>
      </c>
      <c r="H316" s="1">
        <f>VLOOKUP($A316,主动技能升级!$J:$Q,主动技能升级!Q$1,FALSE)</f>
        <v>0</v>
      </c>
    </row>
    <row r="317" spans="1:8" x14ac:dyDescent="0.15">
      <c r="A317" s="1">
        <v>313</v>
      </c>
      <c r="B317" s="1">
        <f>VLOOKUP($A317,主动技能升级!$J:$Q,主动技能升级!K$1,FALSE)</f>
        <v>10060113</v>
      </c>
      <c r="C317" s="1">
        <f>VLOOKUP($A317,主动技能升级!$J:$Q,主动技能升级!L$1,FALSE)</f>
        <v>10060114</v>
      </c>
      <c r="D317" s="1">
        <f>VLOOKUP($A317,主动技能升级!$J:$Q,主动技能升级!M$1,FALSE)</f>
        <v>60</v>
      </c>
      <c r="E317" s="1" t="str">
        <f>VLOOKUP($A317,主动技能升级!$J:$Q,主动技能升级!N$1,FALSE)</f>
        <v>[]</v>
      </c>
      <c r="F317" s="1">
        <f>VLOOKUP($A317,主动技能升级!$J:$Q,主动技能升级!O$1,FALSE)</f>
        <v>28300</v>
      </c>
      <c r="G317" s="1">
        <f>VLOOKUP($A317,主动技能升级!$J:$Q,主动技能升级!P$1,FALSE)</f>
        <v>0</v>
      </c>
      <c r="H317" s="1">
        <f>VLOOKUP($A317,主动技能升级!$J:$Q,主动技能升级!Q$1,FALSE)</f>
        <v>0</v>
      </c>
    </row>
    <row r="318" spans="1:8" x14ac:dyDescent="0.15">
      <c r="A318" s="1">
        <v>314</v>
      </c>
      <c r="B318" s="1">
        <f>VLOOKUP($A318,主动技能升级!$J:$Q,主动技能升级!K$1,FALSE)</f>
        <v>10060114</v>
      </c>
      <c r="C318" s="1">
        <f>VLOOKUP($A318,主动技能升级!$J:$Q,主动技能升级!L$1,FALSE)</f>
        <v>10060115</v>
      </c>
      <c r="D318" s="1">
        <f>VLOOKUP($A318,主动技能升级!$J:$Q,主动技能升级!M$1,FALSE)</f>
        <v>65</v>
      </c>
      <c r="E318" s="1" t="str">
        <f>VLOOKUP($A318,主动技能升级!$J:$Q,主动技能升级!N$1,FALSE)</f>
        <v>[]</v>
      </c>
      <c r="F318" s="1">
        <f>VLOOKUP($A318,主动技能升级!$J:$Q,主动技能升级!O$1,FALSE)</f>
        <v>40100</v>
      </c>
      <c r="G318" s="1">
        <f>VLOOKUP($A318,主动技能升级!$J:$Q,主动技能升级!P$1,FALSE)</f>
        <v>0</v>
      </c>
      <c r="H318" s="1">
        <f>VLOOKUP($A318,主动技能升级!$J:$Q,主动技能升级!Q$1,FALSE)</f>
        <v>0</v>
      </c>
    </row>
    <row r="319" spans="1:8" x14ac:dyDescent="0.15">
      <c r="A319" s="1">
        <v>315</v>
      </c>
      <c r="B319" s="1">
        <f>VLOOKUP($A319,主动技能升级!$J:$Q,主动技能升级!K$1,FALSE)</f>
        <v>10060115</v>
      </c>
      <c r="C319" s="1">
        <f>VLOOKUP($A319,主动技能升级!$J:$Q,主动技能升级!L$1,FALSE)</f>
        <v>10060116</v>
      </c>
      <c r="D319" s="1">
        <f>VLOOKUP($A319,主动技能升级!$J:$Q,主动技能升级!M$1,FALSE)</f>
        <v>70</v>
      </c>
      <c r="E319" s="1" t="str">
        <f>VLOOKUP($A319,主动技能升级!$J:$Q,主动技能升级!N$1,FALSE)</f>
        <v>[]</v>
      </c>
      <c r="F319" s="1">
        <f>VLOOKUP($A319,主动技能升级!$J:$Q,主动技能升级!O$1,FALSE)</f>
        <v>56700</v>
      </c>
      <c r="G319" s="1">
        <f>VLOOKUP($A319,主动技能升级!$J:$Q,主动技能升级!P$1,FALSE)</f>
        <v>0</v>
      </c>
      <c r="H319" s="1">
        <f>VLOOKUP($A319,主动技能升级!$J:$Q,主动技能升级!Q$1,FALSE)</f>
        <v>0</v>
      </c>
    </row>
    <row r="320" spans="1:8" x14ac:dyDescent="0.15">
      <c r="A320" s="1">
        <v>316</v>
      </c>
      <c r="B320" s="1">
        <f>VLOOKUP($A320,主动技能升级!$J:$Q,主动技能升级!K$1,FALSE)</f>
        <v>10060116</v>
      </c>
      <c r="C320" s="1">
        <f>VLOOKUP($A320,主动技能升级!$J:$Q,主动技能升级!L$1,FALSE)</f>
        <v>10060117</v>
      </c>
      <c r="D320" s="1">
        <f>VLOOKUP($A320,主动技能升级!$J:$Q,主动技能升级!M$1,FALSE)</f>
        <v>75</v>
      </c>
      <c r="E320" s="1" t="str">
        <f>VLOOKUP($A320,主动技能升级!$J:$Q,主动技能升级!N$1,FALSE)</f>
        <v>[]</v>
      </c>
      <c r="F320" s="1">
        <f>VLOOKUP($A320,主动技能升级!$J:$Q,主动技能升级!O$1,FALSE)</f>
        <v>80400</v>
      </c>
      <c r="G320" s="1">
        <f>VLOOKUP($A320,主动技能升级!$J:$Q,主动技能升级!P$1,FALSE)</f>
        <v>0</v>
      </c>
      <c r="H320" s="1">
        <f>VLOOKUP($A320,主动技能升级!$J:$Q,主动技能升级!Q$1,FALSE)</f>
        <v>0</v>
      </c>
    </row>
    <row r="321" spans="1:8" x14ac:dyDescent="0.15">
      <c r="A321" s="1">
        <v>317</v>
      </c>
      <c r="B321" s="1">
        <f>VLOOKUP($A321,主动技能升级!$J:$Q,主动技能升级!K$1,FALSE)</f>
        <v>10060117</v>
      </c>
      <c r="C321" s="1">
        <f>VLOOKUP($A321,主动技能升级!$J:$Q,主动技能升级!L$1,FALSE)</f>
        <v>10060118</v>
      </c>
      <c r="D321" s="1">
        <f>VLOOKUP($A321,主动技能升级!$J:$Q,主动技能升级!M$1,FALSE)</f>
        <v>80</v>
      </c>
      <c r="E321" s="1" t="str">
        <f>VLOOKUP($A321,主动技能升级!$J:$Q,主动技能升级!N$1,FALSE)</f>
        <v>[]</v>
      </c>
      <c r="F321" s="1">
        <f>VLOOKUP($A321,主动技能升级!$J:$Q,主动技能升级!O$1,FALSE)</f>
        <v>113800</v>
      </c>
      <c r="G321" s="1">
        <f>VLOOKUP($A321,主动技能升级!$J:$Q,主动技能升级!P$1,FALSE)</f>
        <v>0</v>
      </c>
      <c r="H321" s="1">
        <f>VLOOKUP($A321,主动技能升级!$J:$Q,主动技能升级!Q$1,FALSE)</f>
        <v>0</v>
      </c>
    </row>
    <row r="322" spans="1:8" x14ac:dyDescent="0.15">
      <c r="A322" s="1">
        <v>318</v>
      </c>
      <c r="B322" s="1">
        <f>VLOOKUP($A322,主动技能升级!$J:$Q,主动技能升级!K$1,FALSE)</f>
        <v>10060118</v>
      </c>
      <c r="C322" s="1">
        <f>VLOOKUP($A322,主动技能升级!$J:$Q,主动技能升级!L$1,FALSE)</f>
        <v>10060119</v>
      </c>
      <c r="D322" s="1">
        <f>VLOOKUP($A322,主动技能升级!$J:$Q,主动技能升级!M$1,FALSE)</f>
        <v>85</v>
      </c>
      <c r="E322" s="1" t="str">
        <f>VLOOKUP($A322,主动技能升级!$J:$Q,主动技能升级!N$1,FALSE)</f>
        <v>[]</v>
      </c>
      <c r="F322" s="1">
        <f>VLOOKUP($A322,主动技能升级!$J:$Q,主动技能升级!O$1,FALSE)</f>
        <v>161100</v>
      </c>
      <c r="G322" s="1">
        <f>VLOOKUP($A322,主动技能升级!$J:$Q,主动技能升级!P$1,FALSE)</f>
        <v>0</v>
      </c>
      <c r="H322" s="1">
        <f>VLOOKUP($A322,主动技能升级!$J:$Q,主动技能升级!Q$1,FALSE)</f>
        <v>0</v>
      </c>
    </row>
    <row r="323" spans="1:8" x14ac:dyDescent="0.15">
      <c r="A323" s="1">
        <v>319</v>
      </c>
      <c r="B323" s="1">
        <f>VLOOKUP($A323,主动技能升级!$J:$Q,主动技能升级!K$1,FALSE)</f>
        <v>10060119</v>
      </c>
      <c r="C323" s="1">
        <f>VLOOKUP($A323,主动技能升级!$J:$Q,主动技能升级!L$1,FALSE)</f>
        <v>10060120</v>
      </c>
      <c r="D323" s="1">
        <f>VLOOKUP($A323,主动技能升级!$J:$Q,主动技能升级!M$1,FALSE)</f>
        <v>90</v>
      </c>
      <c r="E323" s="1" t="str">
        <f>VLOOKUP($A323,主动技能升级!$J:$Q,主动技能升级!N$1,FALSE)</f>
        <v>[]</v>
      </c>
      <c r="F323" s="1">
        <f>VLOOKUP($A323,主动技能升级!$J:$Q,主动技能升级!O$1,FALSE)</f>
        <v>228100</v>
      </c>
      <c r="G323" s="1">
        <f>VLOOKUP($A323,主动技能升级!$J:$Q,主动技能升级!P$1,FALSE)</f>
        <v>0</v>
      </c>
      <c r="H323" s="1">
        <f>VLOOKUP($A323,主动技能升级!$J:$Q,主动技能升级!Q$1,FALSE)</f>
        <v>0</v>
      </c>
    </row>
    <row r="324" spans="1:8" x14ac:dyDescent="0.15">
      <c r="A324" s="1">
        <v>320</v>
      </c>
      <c r="B324" s="1">
        <f>VLOOKUP($A324,主动技能升级!$J:$Q,主动技能升级!K$1,FALSE)</f>
        <v>10060120</v>
      </c>
      <c r="C324" s="1">
        <f>VLOOKUP($A324,主动技能升级!$J:$Q,主动技能升级!L$1,FALSE)</f>
        <v>0</v>
      </c>
      <c r="D324" s="1">
        <f>VLOOKUP($A324,主动技能升级!$J:$Q,主动技能升级!M$1,FALSE)</f>
        <v>100</v>
      </c>
      <c r="E324" s="1" t="str">
        <f>VLOOKUP($A324,主动技能升级!$J:$Q,主动技能升级!N$1,FALSE)</f>
        <v>[]</v>
      </c>
      <c r="F324" s="1">
        <f>VLOOKUP($A324,主动技能升级!$J:$Q,主动技能升级!O$1,FALSE)</f>
        <v>780200</v>
      </c>
      <c r="G324" s="1">
        <f>VLOOKUP($A324,主动技能升级!$J:$Q,主动技能升级!P$1,FALSE)</f>
        <v>0</v>
      </c>
      <c r="H324" s="1">
        <f>VLOOKUP($A324,主动技能升级!$J:$Q,主动技能升级!Q$1,FALSE)</f>
        <v>0</v>
      </c>
    </row>
    <row r="325" spans="1:8" x14ac:dyDescent="0.15">
      <c r="A325" s="1">
        <v>321</v>
      </c>
      <c r="B325" s="1">
        <f>VLOOKUP($A325,主动技能升级!$J:$Q,主动技能升级!K$1,FALSE)</f>
        <v>10060201</v>
      </c>
      <c r="C325" s="1">
        <f>VLOOKUP($A325,主动技能升级!$J:$Q,主动技能升级!L$1,FALSE)</f>
        <v>10060202</v>
      </c>
      <c r="D325" s="1">
        <f>VLOOKUP($A325,主动技能升级!$J:$Q,主动技能升级!M$1,FALSE)</f>
        <v>2</v>
      </c>
      <c r="E325" s="1" t="str">
        <f>VLOOKUP($A325,主动技能升级!$J:$Q,主动技能升级!N$1,FALSE)</f>
        <v>[]</v>
      </c>
      <c r="F325" s="1">
        <f>VLOOKUP($A325,主动技能升级!$J:$Q,主动技能升级!O$1,FALSE)</f>
        <v>500</v>
      </c>
      <c r="G325" s="1">
        <f>VLOOKUP($A325,主动技能升级!$J:$Q,主动技能升级!P$1,FALSE)</f>
        <v>0</v>
      </c>
      <c r="H325" s="1">
        <f>VLOOKUP($A325,主动技能升级!$J:$Q,主动技能升级!Q$1,FALSE)</f>
        <v>0</v>
      </c>
    </row>
    <row r="326" spans="1:8" x14ac:dyDescent="0.15">
      <c r="A326" s="1">
        <v>322</v>
      </c>
      <c r="B326" s="1">
        <f>VLOOKUP($A326,主动技能升级!$J:$Q,主动技能升级!K$1,FALSE)</f>
        <v>10060202</v>
      </c>
      <c r="C326" s="1">
        <f>VLOOKUP($A326,主动技能升级!$J:$Q,主动技能升级!L$1,FALSE)</f>
        <v>10060203</v>
      </c>
      <c r="D326" s="1">
        <f>VLOOKUP($A326,主动技能升级!$J:$Q,主动技能升级!M$1,FALSE)</f>
        <v>5</v>
      </c>
      <c r="E326" s="1" t="str">
        <f>VLOOKUP($A326,主动技能升级!$J:$Q,主动技能升级!N$1,FALSE)</f>
        <v>[]</v>
      </c>
      <c r="F326" s="1">
        <f>VLOOKUP($A326,主动技能升级!$J:$Q,主动技能升级!O$1,FALSE)</f>
        <v>600</v>
      </c>
      <c r="G326" s="1">
        <f>VLOOKUP($A326,主动技能升级!$J:$Q,主动技能升级!P$1,FALSE)</f>
        <v>0</v>
      </c>
      <c r="H326" s="1">
        <f>VLOOKUP($A326,主动技能升级!$J:$Q,主动技能升级!Q$1,FALSE)</f>
        <v>0</v>
      </c>
    </row>
    <row r="327" spans="1:8" x14ac:dyDescent="0.15">
      <c r="A327" s="1">
        <v>323</v>
      </c>
      <c r="B327" s="1">
        <f>VLOOKUP($A327,主动技能升级!$J:$Q,主动技能升级!K$1,FALSE)</f>
        <v>10060203</v>
      </c>
      <c r="C327" s="1">
        <f>VLOOKUP($A327,主动技能升级!$J:$Q,主动技能升级!L$1,FALSE)</f>
        <v>10060204</v>
      </c>
      <c r="D327" s="1">
        <f>VLOOKUP($A327,主动技能升级!$J:$Q,主动技能升级!M$1,FALSE)</f>
        <v>10</v>
      </c>
      <c r="E327" s="1" t="str">
        <f>VLOOKUP($A327,主动技能升级!$J:$Q,主动技能升级!N$1,FALSE)</f>
        <v>[]</v>
      </c>
      <c r="F327" s="1">
        <f>VLOOKUP($A327,主动技能升级!$J:$Q,主动技能升级!O$1,FALSE)</f>
        <v>800</v>
      </c>
      <c r="G327" s="1">
        <f>VLOOKUP($A327,主动技能升级!$J:$Q,主动技能升级!P$1,FALSE)</f>
        <v>0</v>
      </c>
      <c r="H327" s="1">
        <f>VLOOKUP($A327,主动技能升级!$J:$Q,主动技能升级!Q$1,FALSE)</f>
        <v>0</v>
      </c>
    </row>
    <row r="328" spans="1:8" x14ac:dyDescent="0.15">
      <c r="A328" s="1">
        <v>324</v>
      </c>
      <c r="B328" s="1">
        <f>VLOOKUP($A328,主动技能升级!$J:$Q,主动技能升级!K$1,FALSE)</f>
        <v>10060204</v>
      </c>
      <c r="C328" s="1">
        <f>VLOOKUP($A328,主动技能升级!$J:$Q,主动技能升级!L$1,FALSE)</f>
        <v>10060205</v>
      </c>
      <c r="D328" s="1">
        <f>VLOOKUP($A328,主动技能升级!$J:$Q,主动技能升级!M$1,FALSE)</f>
        <v>15</v>
      </c>
      <c r="E328" s="1" t="str">
        <f>VLOOKUP($A328,主动技能升级!$J:$Q,主动技能升级!N$1,FALSE)</f>
        <v>[]</v>
      </c>
      <c r="F328" s="1">
        <f>VLOOKUP($A328,主动技能升级!$J:$Q,主动技能升级!O$1,FALSE)</f>
        <v>1200</v>
      </c>
      <c r="G328" s="1">
        <f>VLOOKUP($A328,主动技能升级!$J:$Q,主动技能升级!P$1,FALSE)</f>
        <v>0</v>
      </c>
      <c r="H328" s="1">
        <f>VLOOKUP($A328,主动技能升级!$J:$Q,主动技能升级!Q$1,FALSE)</f>
        <v>0</v>
      </c>
    </row>
    <row r="329" spans="1:8" x14ac:dyDescent="0.15">
      <c r="A329" s="1">
        <v>325</v>
      </c>
      <c r="B329" s="1">
        <f>VLOOKUP($A329,主动技能升级!$J:$Q,主动技能升级!K$1,FALSE)</f>
        <v>10060205</v>
      </c>
      <c r="C329" s="1">
        <f>VLOOKUP($A329,主动技能升级!$J:$Q,主动技能升级!L$1,FALSE)</f>
        <v>10060206</v>
      </c>
      <c r="D329" s="1">
        <f>VLOOKUP($A329,主动技能升级!$J:$Q,主动技能升级!M$1,FALSE)</f>
        <v>20</v>
      </c>
      <c r="E329" s="1" t="str">
        <f>VLOOKUP($A329,主动技能升级!$J:$Q,主动技能升级!N$1,FALSE)</f>
        <v>[]</v>
      </c>
      <c r="F329" s="1">
        <f>VLOOKUP($A329,主动技能升级!$J:$Q,主动技能升级!O$1,FALSE)</f>
        <v>1700</v>
      </c>
      <c r="G329" s="1">
        <f>VLOOKUP($A329,主动技能升级!$J:$Q,主动技能升级!P$1,FALSE)</f>
        <v>0</v>
      </c>
      <c r="H329" s="1">
        <f>VLOOKUP($A329,主动技能升级!$J:$Q,主动技能升级!Q$1,FALSE)</f>
        <v>0</v>
      </c>
    </row>
    <row r="330" spans="1:8" x14ac:dyDescent="0.15">
      <c r="A330" s="1">
        <v>326</v>
      </c>
      <c r="B330" s="1">
        <f>VLOOKUP($A330,主动技能升级!$J:$Q,主动技能升级!K$1,FALSE)</f>
        <v>10060206</v>
      </c>
      <c r="C330" s="1">
        <f>VLOOKUP($A330,主动技能升级!$J:$Q,主动技能升级!L$1,FALSE)</f>
        <v>10060207</v>
      </c>
      <c r="D330" s="1">
        <f>VLOOKUP($A330,主动技能升级!$J:$Q,主动技能升级!M$1,FALSE)</f>
        <v>25</v>
      </c>
      <c r="E330" s="1" t="str">
        <f>VLOOKUP($A330,主动技能升级!$J:$Q,主动技能升级!N$1,FALSE)</f>
        <v>[]</v>
      </c>
      <c r="F330" s="1">
        <f>VLOOKUP($A330,主动技能升级!$J:$Q,主动技能升级!O$1,FALSE)</f>
        <v>2400</v>
      </c>
      <c r="G330" s="1">
        <f>VLOOKUP($A330,主动技能升级!$J:$Q,主动技能升级!P$1,FALSE)</f>
        <v>0</v>
      </c>
      <c r="H330" s="1">
        <f>VLOOKUP($A330,主动技能升级!$J:$Q,主动技能升级!Q$1,FALSE)</f>
        <v>0</v>
      </c>
    </row>
    <row r="331" spans="1:8" x14ac:dyDescent="0.15">
      <c r="A331" s="1">
        <v>327</v>
      </c>
      <c r="B331" s="1">
        <f>VLOOKUP($A331,主动技能升级!$J:$Q,主动技能升级!K$1,FALSE)</f>
        <v>10060207</v>
      </c>
      <c r="C331" s="1">
        <f>VLOOKUP($A331,主动技能升级!$J:$Q,主动技能升级!L$1,FALSE)</f>
        <v>10060208</v>
      </c>
      <c r="D331" s="1">
        <f>VLOOKUP($A331,主动技能升级!$J:$Q,主动技能升级!M$1,FALSE)</f>
        <v>30</v>
      </c>
      <c r="E331" s="1" t="str">
        <f>VLOOKUP($A331,主动技能升级!$J:$Q,主动技能升级!N$1,FALSE)</f>
        <v>[]</v>
      </c>
      <c r="F331" s="1">
        <f>VLOOKUP($A331,主动技能升级!$J:$Q,主动技能升级!O$1,FALSE)</f>
        <v>3500</v>
      </c>
      <c r="G331" s="1">
        <f>VLOOKUP($A331,主动技能升级!$J:$Q,主动技能升级!P$1,FALSE)</f>
        <v>0</v>
      </c>
      <c r="H331" s="1">
        <f>VLOOKUP($A331,主动技能升级!$J:$Q,主动技能升级!Q$1,FALSE)</f>
        <v>0</v>
      </c>
    </row>
    <row r="332" spans="1:8" x14ac:dyDescent="0.15">
      <c r="A332" s="1">
        <v>328</v>
      </c>
      <c r="B332" s="1">
        <f>VLOOKUP($A332,主动技能升级!$J:$Q,主动技能升级!K$1,FALSE)</f>
        <v>10060208</v>
      </c>
      <c r="C332" s="1">
        <f>VLOOKUP($A332,主动技能升级!$J:$Q,主动技能升级!L$1,FALSE)</f>
        <v>10060209</v>
      </c>
      <c r="D332" s="1">
        <f>VLOOKUP($A332,主动技能升级!$J:$Q,主动技能升级!M$1,FALSE)</f>
        <v>35</v>
      </c>
      <c r="E332" s="1" t="str">
        <f>VLOOKUP($A332,主动技能升级!$J:$Q,主动技能升级!N$1,FALSE)</f>
        <v>[]</v>
      </c>
      <c r="F332" s="1">
        <f>VLOOKUP($A332,主动技能升级!$J:$Q,主动技能升级!O$1,FALSE)</f>
        <v>4900</v>
      </c>
      <c r="G332" s="1">
        <f>VLOOKUP($A332,主动技能升级!$J:$Q,主动技能升级!P$1,FALSE)</f>
        <v>0</v>
      </c>
      <c r="H332" s="1">
        <f>VLOOKUP($A332,主动技能升级!$J:$Q,主动技能升级!Q$1,FALSE)</f>
        <v>0</v>
      </c>
    </row>
    <row r="333" spans="1:8" x14ac:dyDescent="0.15">
      <c r="A333" s="1">
        <v>329</v>
      </c>
      <c r="B333" s="1">
        <f>VLOOKUP($A333,主动技能升级!$J:$Q,主动技能升级!K$1,FALSE)</f>
        <v>10060209</v>
      </c>
      <c r="C333" s="1">
        <f>VLOOKUP($A333,主动技能升级!$J:$Q,主动技能升级!L$1,FALSE)</f>
        <v>10060210</v>
      </c>
      <c r="D333" s="1">
        <f>VLOOKUP($A333,主动技能升级!$J:$Q,主动技能升级!M$1,FALSE)</f>
        <v>40</v>
      </c>
      <c r="E333" s="1" t="str">
        <f>VLOOKUP($A333,主动技能升级!$J:$Q,主动技能升级!N$1,FALSE)</f>
        <v>[]</v>
      </c>
      <c r="F333" s="1">
        <f>VLOOKUP($A333,主动技能升级!$J:$Q,主动技能升级!O$1,FALSE)</f>
        <v>7000</v>
      </c>
      <c r="G333" s="1">
        <f>VLOOKUP($A333,主动技能升级!$J:$Q,主动技能升级!P$1,FALSE)</f>
        <v>0</v>
      </c>
      <c r="H333" s="1">
        <f>VLOOKUP($A333,主动技能升级!$J:$Q,主动技能升级!Q$1,FALSE)</f>
        <v>0</v>
      </c>
    </row>
    <row r="334" spans="1:8" x14ac:dyDescent="0.15">
      <c r="A334" s="1">
        <v>330</v>
      </c>
      <c r="B334" s="1">
        <f>VLOOKUP($A334,主动技能升级!$J:$Q,主动技能升级!K$1,FALSE)</f>
        <v>10060210</v>
      </c>
      <c r="C334" s="1">
        <f>VLOOKUP($A334,主动技能升级!$J:$Q,主动技能升级!L$1,FALSE)</f>
        <v>10060211</v>
      </c>
      <c r="D334" s="1">
        <f>VLOOKUP($A334,主动技能升级!$J:$Q,主动技能升级!M$1,FALSE)</f>
        <v>45</v>
      </c>
      <c r="E334" s="1" t="str">
        <f>VLOOKUP($A334,主动技能升级!$J:$Q,主动技能升级!N$1,FALSE)</f>
        <v>[]</v>
      </c>
      <c r="F334" s="1">
        <f>VLOOKUP($A334,主动技能升级!$J:$Q,主动技能升级!O$1,FALSE)</f>
        <v>9900</v>
      </c>
      <c r="G334" s="1">
        <f>VLOOKUP($A334,主动技能升级!$J:$Q,主动技能升级!P$1,FALSE)</f>
        <v>0</v>
      </c>
      <c r="H334" s="1">
        <f>VLOOKUP($A334,主动技能升级!$J:$Q,主动技能升级!Q$1,FALSE)</f>
        <v>0</v>
      </c>
    </row>
    <row r="335" spans="1:8" x14ac:dyDescent="0.15">
      <c r="A335" s="1">
        <v>331</v>
      </c>
      <c r="B335" s="1">
        <f>VLOOKUP($A335,主动技能升级!$J:$Q,主动技能升级!K$1,FALSE)</f>
        <v>10060211</v>
      </c>
      <c r="C335" s="1">
        <f>VLOOKUP($A335,主动技能升级!$J:$Q,主动技能升级!L$1,FALSE)</f>
        <v>10060212</v>
      </c>
      <c r="D335" s="1">
        <f>VLOOKUP($A335,主动技能升级!$J:$Q,主动技能升级!M$1,FALSE)</f>
        <v>50</v>
      </c>
      <c r="E335" s="1" t="str">
        <f>VLOOKUP($A335,主动技能升级!$J:$Q,主动技能升级!N$1,FALSE)</f>
        <v>[]</v>
      </c>
      <c r="F335" s="1">
        <f>VLOOKUP($A335,主动技能升级!$J:$Q,主动技能升级!O$1,FALSE)</f>
        <v>14100</v>
      </c>
      <c r="G335" s="1">
        <f>VLOOKUP($A335,主动技能升级!$J:$Q,主动技能升级!P$1,FALSE)</f>
        <v>0</v>
      </c>
      <c r="H335" s="1">
        <f>VLOOKUP($A335,主动技能升级!$J:$Q,主动技能升级!Q$1,FALSE)</f>
        <v>0</v>
      </c>
    </row>
    <row r="336" spans="1:8" x14ac:dyDescent="0.15">
      <c r="A336" s="1">
        <v>332</v>
      </c>
      <c r="B336" s="1">
        <f>VLOOKUP($A336,主动技能升级!$J:$Q,主动技能升级!K$1,FALSE)</f>
        <v>10060212</v>
      </c>
      <c r="C336" s="1">
        <f>VLOOKUP($A336,主动技能升级!$J:$Q,主动技能升级!L$1,FALSE)</f>
        <v>10060213</v>
      </c>
      <c r="D336" s="1">
        <f>VLOOKUP($A336,主动技能升级!$J:$Q,主动技能升级!M$1,FALSE)</f>
        <v>55</v>
      </c>
      <c r="E336" s="1" t="str">
        <f>VLOOKUP($A336,主动技能升级!$J:$Q,主动技能升级!N$1,FALSE)</f>
        <v>[]</v>
      </c>
      <c r="F336" s="1">
        <f>VLOOKUP($A336,主动技能升级!$J:$Q,主动技能升级!O$1,FALSE)</f>
        <v>20000</v>
      </c>
      <c r="G336" s="1">
        <f>VLOOKUP($A336,主动技能升级!$J:$Q,主动技能升级!P$1,FALSE)</f>
        <v>0</v>
      </c>
      <c r="H336" s="1">
        <f>VLOOKUP($A336,主动技能升级!$J:$Q,主动技能升级!Q$1,FALSE)</f>
        <v>0</v>
      </c>
    </row>
    <row r="337" spans="1:8" x14ac:dyDescent="0.15">
      <c r="A337" s="1">
        <v>333</v>
      </c>
      <c r="B337" s="1">
        <f>VLOOKUP($A337,主动技能升级!$J:$Q,主动技能升级!K$1,FALSE)</f>
        <v>10060213</v>
      </c>
      <c r="C337" s="1">
        <f>VLOOKUP($A337,主动技能升级!$J:$Q,主动技能升级!L$1,FALSE)</f>
        <v>10060214</v>
      </c>
      <c r="D337" s="1">
        <f>VLOOKUP($A337,主动技能升级!$J:$Q,主动技能升级!M$1,FALSE)</f>
        <v>60</v>
      </c>
      <c r="E337" s="1" t="str">
        <f>VLOOKUP($A337,主动技能升级!$J:$Q,主动技能升级!N$1,FALSE)</f>
        <v>[]</v>
      </c>
      <c r="F337" s="1">
        <f>VLOOKUP($A337,主动技能升级!$J:$Q,主动技能升级!O$1,FALSE)</f>
        <v>28300</v>
      </c>
      <c r="G337" s="1">
        <f>VLOOKUP($A337,主动技能升级!$J:$Q,主动技能升级!P$1,FALSE)</f>
        <v>0</v>
      </c>
      <c r="H337" s="1">
        <f>VLOOKUP($A337,主动技能升级!$J:$Q,主动技能升级!Q$1,FALSE)</f>
        <v>0</v>
      </c>
    </row>
    <row r="338" spans="1:8" x14ac:dyDescent="0.15">
      <c r="A338" s="1">
        <v>334</v>
      </c>
      <c r="B338" s="1">
        <f>VLOOKUP($A338,主动技能升级!$J:$Q,主动技能升级!K$1,FALSE)</f>
        <v>10060214</v>
      </c>
      <c r="C338" s="1">
        <f>VLOOKUP($A338,主动技能升级!$J:$Q,主动技能升级!L$1,FALSE)</f>
        <v>10060215</v>
      </c>
      <c r="D338" s="1">
        <f>VLOOKUP($A338,主动技能升级!$J:$Q,主动技能升级!M$1,FALSE)</f>
        <v>65</v>
      </c>
      <c r="E338" s="1" t="str">
        <f>VLOOKUP($A338,主动技能升级!$J:$Q,主动技能升级!N$1,FALSE)</f>
        <v>[]</v>
      </c>
      <c r="F338" s="1">
        <f>VLOOKUP($A338,主动技能升级!$J:$Q,主动技能升级!O$1,FALSE)</f>
        <v>40100</v>
      </c>
      <c r="G338" s="1">
        <f>VLOOKUP($A338,主动技能升级!$J:$Q,主动技能升级!P$1,FALSE)</f>
        <v>0</v>
      </c>
      <c r="H338" s="1">
        <f>VLOOKUP($A338,主动技能升级!$J:$Q,主动技能升级!Q$1,FALSE)</f>
        <v>0</v>
      </c>
    </row>
    <row r="339" spans="1:8" x14ac:dyDescent="0.15">
      <c r="A339" s="1">
        <v>335</v>
      </c>
      <c r="B339" s="1">
        <f>VLOOKUP($A339,主动技能升级!$J:$Q,主动技能升级!K$1,FALSE)</f>
        <v>10060215</v>
      </c>
      <c r="C339" s="1">
        <f>VLOOKUP($A339,主动技能升级!$J:$Q,主动技能升级!L$1,FALSE)</f>
        <v>10060216</v>
      </c>
      <c r="D339" s="1">
        <f>VLOOKUP($A339,主动技能升级!$J:$Q,主动技能升级!M$1,FALSE)</f>
        <v>70</v>
      </c>
      <c r="E339" s="1" t="str">
        <f>VLOOKUP($A339,主动技能升级!$J:$Q,主动技能升级!N$1,FALSE)</f>
        <v>[]</v>
      </c>
      <c r="F339" s="1">
        <f>VLOOKUP($A339,主动技能升级!$J:$Q,主动技能升级!O$1,FALSE)</f>
        <v>56700</v>
      </c>
      <c r="G339" s="1">
        <f>VLOOKUP($A339,主动技能升级!$J:$Q,主动技能升级!P$1,FALSE)</f>
        <v>0</v>
      </c>
      <c r="H339" s="1">
        <f>VLOOKUP($A339,主动技能升级!$J:$Q,主动技能升级!Q$1,FALSE)</f>
        <v>0</v>
      </c>
    </row>
    <row r="340" spans="1:8" x14ac:dyDescent="0.15">
      <c r="A340" s="1">
        <v>336</v>
      </c>
      <c r="B340" s="1">
        <f>VLOOKUP($A340,主动技能升级!$J:$Q,主动技能升级!K$1,FALSE)</f>
        <v>10060216</v>
      </c>
      <c r="C340" s="1">
        <f>VLOOKUP($A340,主动技能升级!$J:$Q,主动技能升级!L$1,FALSE)</f>
        <v>10060217</v>
      </c>
      <c r="D340" s="1">
        <f>VLOOKUP($A340,主动技能升级!$J:$Q,主动技能升级!M$1,FALSE)</f>
        <v>75</v>
      </c>
      <c r="E340" s="1" t="str">
        <f>VLOOKUP($A340,主动技能升级!$J:$Q,主动技能升级!N$1,FALSE)</f>
        <v>[]</v>
      </c>
      <c r="F340" s="1">
        <f>VLOOKUP($A340,主动技能升级!$J:$Q,主动技能升级!O$1,FALSE)</f>
        <v>80400</v>
      </c>
      <c r="G340" s="1">
        <f>VLOOKUP($A340,主动技能升级!$J:$Q,主动技能升级!P$1,FALSE)</f>
        <v>0</v>
      </c>
      <c r="H340" s="1">
        <f>VLOOKUP($A340,主动技能升级!$J:$Q,主动技能升级!Q$1,FALSE)</f>
        <v>0</v>
      </c>
    </row>
    <row r="341" spans="1:8" x14ac:dyDescent="0.15">
      <c r="A341" s="1">
        <v>337</v>
      </c>
      <c r="B341" s="1">
        <f>VLOOKUP($A341,主动技能升级!$J:$Q,主动技能升级!K$1,FALSE)</f>
        <v>10060217</v>
      </c>
      <c r="C341" s="1">
        <f>VLOOKUP($A341,主动技能升级!$J:$Q,主动技能升级!L$1,FALSE)</f>
        <v>10060218</v>
      </c>
      <c r="D341" s="1">
        <f>VLOOKUP($A341,主动技能升级!$J:$Q,主动技能升级!M$1,FALSE)</f>
        <v>80</v>
      </c>
      <c r="E341" s="1" t="str">
        <f>VLOOKUP($A341,主动技能升级!$J:$Q,主动技能升级!N$1,FALSE)</f>
        <v>[]</v>
      </c>
      <c r="F341" s="1">
        <f>VLOOKUP($A341,主动技能升级!$J:$Q,主动技能升级!O$1,FALSE)</f>
        <v>113800</v>
      </c>
      <c r="G341" s="1">
        <f>VLOOKUP($A341,主动技能升级!$J:$Q,主动技能升级!P$1,FALSE)</f>
        <v>0</v>
      </c>
      <c r="H341" s="1">
        <f>VLOOKUP($A341,主动技能升级!$J:$Q,主动技能升级!Q$1,FALSE)</f>
        <v>0</v>
      </c>
    </row>
    <row r="342" spans="1:8" x14ac:dyDescent="0.15">
      <c r="A342" s="1">
        <v>338</v>
      </c>
      <c r="B342" s="1">
        <f>VLOOKUP($A342,主动技能升级!$J:$Q,主动技能升级!K$1,FALSE)</f>
        <v>10060218</v>
      </c>
      <c r="C342" s="1">
        <f>VLOOKUP($A342,主动技能升级!$J:$Q,主动技能升级!L$1,FALSE)</f>
        <v>10060219</v>
      </c>
      <c r="D342" s="1">
        <f>VLOOKUP($A342,主动技能升级!$J:$Q,主动技能升级!M$1,FALSE)</f>
        <v>85</v>
      </c>
      <c r="E342" s="1" t="str">
        <f>VLOOKUP($A342,主动技能升级!$J:$Q,主动技能升级!N$1,FALSE)</f>
        <v>[]</v>
      </c>
      <c r="F342" s="1">
        <f>VLOOKUP($A342,主动技能升级!$J:$Q,主动技能升级!O$1,FALSE)</f>
        <v>161100</v>
      </c>
      <c r="G342" s="1">
        <f>VLOOKUP($A342,主动技能升级!$J:$Q,主动技能升级!P$1,FALSE)</f>
        <v>0</v>
      </c>
      <c r="H342" s="1">
        <f>VLOOKUP($A342,主动技能升级!$J:$Q,主动技能升级!Q$1,FALSE)</f>
        <v>0</v>
      </c>
    </row>
    <row r="343" spans="1:8" x14ac:dyDescent="0.15">
      <c r="A343" s="1">
        <v>339</v>
      </c>
      <c r="B343" s="1">
        <f>VLOOKUP($A343,主动技能升级!$J:$Q,主动技能升级!K$1,FALSE)</f>
        <v>10060219</v>
      </c>
      <c r="C343" s="1">
        <f>VLOOKUP($A343,主动技能升级!$J:$Q,主动技能升级!L$1,FALSE)</f>
        <v>10060220</v>
      </c>
      <c r="D343" s="1">
        <f>VLOOKUP($A343,主动技能升级!$J:$Q,主动技能升级!M$1,FALSE)</f>
        <v>90</v>
      </c>
      <c r="E343" s="1" t="str">
        <f>VLOOKUP($A343,主动技能升级!$J:$Q,主动技能升级!N$1,FALSE)</f>
        <v>[]</v>
      </c>
      <c r="F343" s="1">
        <f>VLOOKUP($A343,主动技能升级!$J:$Q,主动技能升级!O$1,FALSE)</f>
        <v>228100</v>
      </c>
      <c r="G343" s="1">
        <f>VLOOKUP($A343,主动技能升级!$J:$Q,主动技能升级!P$1,FALSE)</f>
        <v>0</v>
      </c>
      <c r="H343" s="1">
        <f>VLOOKUP($A343,主动技能升级!$J:$Q,主动技能升级!Q$1,FALSE)</f>
        <v>0</v>
      </c>
    </row>
    <row r="344" spans="1:8" x14ac:dyDescent="0.15">
      <c r="A344" s="1">
        <v>340</v>
      </c>
      <c r="B344" s="1">
        <f>VLOOKUP($A344,主动技能升级!$J:$Q,主动技能升级!K$1,FALSE)</f>
        <v>10060220</v>
      </c>
      <c r="C344" s="1">
        <f>VLOOKUP($A344,主动技能升级!$J:$Q,主动技能升级!L$1,FALSE)</f>
        <v>0</v>
      </c>
      <c r="D344" s="1">
        <f>VLOOKUP($A344,主动技能升级!$J:$Q,主动技能升级!M$1,FALSE)</f>
        <v>100</v>
      </c>
      <c r="E344" s="1" t="str">
        <f>VLOOKUP($A344,主动技能升级!$J:$Q,主动技能升级!N$1,FALSE)</f>
        <v>[]</v>
      </c>
      <c r="F344" s="1">
        <f>VLOOKUP($A344,主动技能升级!$J:$Q,主动技能升级!O$1,FALSE)</f>
        <v>780200</v>
      </c>
      <c r="G344" s="1">
        <f>VLOOKUP($A344,主动技能升级!$J:$Q,主动技能升级!P$1,FALSE)</f>
        <v>0</v>
      </c>
      <c r="H344" s="1">
        <f>VLOOKUP($A344,主动技能升级!$J:$Q,主动技能升级!Q$1,FALSE)</f>
        <v>0</v>
      </c>
    </row>
    <row r="345" spans="1:8" x14ac:dyDescent="0.15">
      <c r="A345" s="1">
        <v>341</v>
      </c>
      <c r="B345" s="1">
        <f>VLOOKUP($A345,主动技能升级!$J:$Q,主动技能升级!K$1,FALSE)</f>
        <v>10060301</v>
      </c>
      <c r="C345" s="1">
        <f>VLOOKUP($A345,主动技能升级!$J:$Q,主动技能升级!L$1,FALSE)</f>
        <v>10060302</v>
      </c>
      <c r="D345" s="1">
        <f>VLOOKUP($A345,主动技能升级!$J:$Q,主动技能升级!M$1,FALSE)</f>
        <v>2</v>
      </c>
      <c r="E345" s="1" t="str">
        <f>VLOOKUP($A345,主动技能升级!$J:$Q,主动技能升级!N$1,FALSE)</f>
        <v>[]</v>
      </c>
      <c r="F345" s="1">
        <f>VLOOKUP($A345,主动技能升级!$J:$Q,主动技能升级!O$1,FALSE)</f>
        <v>500</v>
      </c>
      <c r="G345" s="1">
        <f>VLOOKUP($A345,主动技能升级!$J:$Q,主动技能升级!P$1,FALSE)</f>
        <v>0</v>
      </c>
      <c r="H345" s="1">
        <f>VLOOKUP($A345,主动技能升级!$J:$Q,主动技能升级!Q$1,FALSE)</f>
        <v>0</v>
      </c>
    </row>
    <row r="346" spans="1:8" x14ac:dyDescent="0.15">
      <c r="A346" s="1">
        <v>342</v>
      </c>
      <c r="B346" s="1">
        <f>VLOOKUP($A346,主动技能升级!$J:$Q,主动技能升级!K$1,FALSE)</f>
        <v>10060302</v>
      </c>
      <c r="C346" s="1">
        <f>VLOOKUP($A346,主动技能升级!$J:$Q,主动技能升级!L$1,FALSE)</f>
        <v>10060303</v>
      </c>
      <c r="D346" s="1">
        <f>VLOOKUP($A346,主动技能升级!$J:$Q,主动技能升级!M$1,FALSE)</f>
        <v>5</v>
      </c>
      <c r="E346" s="1" t="str">
        <f>VLOOKUP($A346,主动技能升级!$J:$Q,主动技能升级!N$1,FALSE)</f>
        <v>[]</v>
      </c>
      <c r="F346" s="1">
        <f>VLOOKUP($A346,主动技能升级!$J:$Q,主动技能升级!O$1,FALSE)</f>
        <v>600</v>
      </c>
      <c r="G346" s="1">
        <f>VLOOKUP($A346,主动技能升级!$J:$Q,主动技能升级!P$1,FALSE)</f>
        <v>0</v>
      </c>
      <c r="H346" s="1">
        <f>VLOOKUP($A346,主动技能升级!$J:$Q,主动技能升级!Q$1,FALSE)</f>
        <v>0</v>
      </c>
    </row>
    <row r="347" spans="1:8" x14ac:dyDescent="0.15">
      <c r="A347" s="1">
        <v>343</v>
      </c>
      <c r="B347" s="1">
        <f>VLOOKUP($A347,主动技能升级!$J:$Q,主动技能升级!K$1,FALSE)</f>
        <v>10060303</v>
      </c>
      <c r="C347" s="1">
        <f>VLOOKUP($A347,主动技能升级!$J:$Q,主动技能升级!L$1,FALSE)</f>
        <v>10060304</v>
      </c>
      <c r="D347" s="1">
        <f>VLOOKUP($A347,主动技能升级!$J:$Q,主动技能升级!M$1,FALSE)</f>
        <v>10</v>
      </c>
      <c r="E347" s="1" t="str">
        <f>VLOOKUP($A347,主动技能升级!$J:$Q,主动技能升级!N$1,FALSE)</f>
        <v>[]</v>
      </c>
      <c r="F347" s="1">
        <f>VLOOKUP($A347,主动技能升级!$J:$Q,主动技能升级!O$1,FALSE)</f>
        <v>800</v>
      </c>
      <c r="G347" s="1">
        <f>VLOOKUP($A347,主动技能升级!$J:$Q,主动技能升级!P$1,FALSE)</f>
        <v>0</v>
      </c>
      <c r="H347" s="1">
        <f>VLOOKUP($A347,主动技能升级!$J:$Q,主动技能升级!Q$1,FALSE)</f>
        <v>0</v>
      </c>
    </row>
    <row r="348" spans="1:8" x14ac:dyDescent="0.15">
      <c r="A348" s="1">
        <v>344</v>
      </c>
      <c r="B348" s="1">
        <f>VLOOKUP($A348,主动技能升级!$J:$Q,主动技能升级!K$1,FALSE)</f>
        <v>10060304</v>
      </c>
      <c r="C348" s="1">
        <f>VLOOKUP($A348,主动技能升级!$J:$Q,主动技能升级!L$1,FALSE)</f>
        <v>10060305</v>
      </c>
      <c r="D348" s="1">
        <f>VLOOKUP($A348,主动技能升级!$J:$Q,主动技能升级!M$1,FALSE)</f>
        <v>15</v>
      </c>
      <c r="E348" s="1" t="str">
        <f>VLOOKUP($A348,主动技能升级!$J:$Q,主动技能升级!N$1,FALSE)</f>
        <v>[]</v>
      </c>
      <c r="F348" s="1">
        <f>VLOOKUP($A348,主动技能升级!$J:$Q,主动技能升级!O$1,FALSE)</f>
        <v>1200</v>
      </c>
      <c r="G348" s="1">
        <f>VLOOKUP($A348,主动技能升级!$J:$Q,主动技能升级!P$1,FALSE)</f>
        <v>0</v>
      </c>
      <c r="H348" s="1">
        <f>VLOOKUP($A348,主动技能升级!$J:$Q,主动技能升级!Q$1,FALSE)</f>
        <v>0</v>
      </c>
    </row>
    <row r="349" spans="1:8" x14ac:dyDescent="0.15">
      <c r="A349" s="1">
        <v>345</v>
      </c>
      <c r="B349" s="1">
        <f>VLOOKUP($A349,主动技能升级!$J:$Q,主动技能升级!K$1,FALSE)</f>
        <v>10060305</v>
      </c>
      <c r="C349" s="1">
        <f>VLOOKUP($A349,主动技能升级!$J:$Q,主动技能升级!L$1,FALSE)</f>
        <v>10060306</v>
      </c>
      <c r="D349" s="1">
        <f>VLOOKUP($A349,主动技能升级!$J:$Q,主动技能升级!M$1,FALSE)</f>
        <v>20</v>
      </c>
      <c r="E349" s="1" t="str">
        <f>VLOOKUP($A349,主动技能升级!$J:$Q,主动技能升级!N$1,FALSE)</f>
        <v>[]</v>
      </c>
      <c r="F349" s="1">
        <f>VLOOKUP($A349,主动技能升级!$J:$Q,主动技能升级!O$1,FALSE)</f>
        <v>1700</v>
      </c>
      <c r="G349" s="1">
        <f>VLOOKUP($A349,主动技能升级!$J:$Q,主动技能升级!P$1,FALSE)</f>
        <v>0</v>
      </c>
      <c r="H349" s="1">
        <f>VLOOKUP($A349,主动技能升级!$J:$Q,主动技能升级!Q$1,FALSE)</f>
        <v>0</v>
      </c>
    </row>
    <row r="350" spans="1:8" x14ac:dyDescent="0.15">
      <c r="A350" s="1">
        <v>346</v>
      </c>
      <c r="B350" s="1">
        <f>VLOOKUP($A350,主动技能升级!$J:$Q,主动技能升级!K$1,FALSE)</f>
        <v>10060306</v>
      </c>
      <c r="C350" s="1">
        <f>VLOOKUP($A350,主动技能升级!$J:$Q,主动技能升级!L$1,FALSE)</f>
        <v>10060307</v>
      </c>
      <c r="D350" s="1">
        <f>VLOOKUP($A350,主动技能升级!$J:$Q,主动技能升级!M$1,FALSE)</f>
        <v>25</v>
      </c>
      <c r="E350" s="1" t="str">
        <f>VLOOKUP($A350,主动技能升级!$J:$Q,主动技能升级!N$1,FALSE)</f>
        <v>[]</v>
      </c>
      <c r="F350" s="1">
        <f>VLOOKUP($A350,主动技能升级!$J:$Q,主动技能升级!O$1,FALSE)</f>
        <v>2400</v>
      </c>
      <c r="G350" s="1">
        <f>VLOOKUP($A350,主动技能升级!$J:$Q,主动技能升级!P$1,FALSE)</f>
        <v>0</v>
      </c>
      <c r="H350" s="1">
        <f>VLOOKUP($A350,主动技能升级!$J:$Q,主动技能升级!Q$1,FALSE)</f>
        <v>0</v>
      </c>
    </row>
    <row r="351" spans="1:8" x14ac:dyDescent="0.15">
      <c r="A351" s="1">
        <v>347</v>
      </c>
      <c r="B351" s="1">
        <f>VLOOKUP($A351,主动技能升级!$J:$Q,主动技能升级!K$1,FALSE)</f>
        <v>10060307</v>
      </c>
      <c r="C351" s="1">
        <f>VLOOKUP($A351,主动技能升级!$J:$Q,主动技能升级!L$1,FALSE)</f>
        <v>10060308</v>
      </c>
      <c r="D351" s="1">
        <f>VLOOKUP($A351,主动技能升级!$J:$Q,主动技能升级!M$1,FALSE)</f>
        <v>30</v>
      </c>
      <c r="E351" s="1" t="str">
        <f>VLOOKUP($A351,主动技能升级!$J:$Q,主动技能升级!N$1,FALSE)</f>
        <v>[]</v>
      </c>
      <c r="F351" s="1">
        <f>VLOOKUP($A351,主动技能升级!$J:$Q,主动技能升级!O$1,FALSE)</f>
        <v>3500</v>
      </c>
      <c r="G351" s="1">
        <f>VLOOKUP($A351,主动技能升级!$J:$Q,主动技能升级!P$1,FALSE)</f>
        <v>0</v>
      </c>
      <c r="H351" s="1">
        <f>VLOOKUP($A351,主动技能升级!$J:$Q,主动技能升级!Q$1,FALSE)</f>
        <v>0</v>
      </c>
    </row>
    <row r="352" spans="1:8" x14ac:dyDescent="0.15">
      <c r="A352" s="1">
        <v>348</v>
      </c>
      <c r="B352" s="1">
        <f>VLOOKUP($A352,主动技能升级!$J:$Q,主动技能升级!K$1,FALSE)</f>
        <v>10060308</v>
      </c>
      <c r="C352" s="1">
        <f>VLOOKUP($A352,主动技能升级!$J:$Q,主动技能升级!L$1,FALSE)</f>
        <v>10060309</v>
      </c>
      <c r="D352" s="1">
        <f>VLOOKUP($A352,主动技能升级!$J:$Q,主动技能升级!M$1,FALSE)</f>
        <v>35</v>
      </c>
      <c r="E352" s="1" t="str">
        <f>VLOOKUP($A352,主动技能升级!$J:$Q,主动技能升级!N$1,FALSE)</f>
        <v>[]</v>
      </c>
      <c r="F352" s="1">
        <f>VLOOKUP($A352,主动技能升级!$J:$Q,主动技能升级!O$1,FALSE)</f>
        <v>4900</v>
      </c>
      <c r="G352" s="1">
        <f>VLOOKUP($A352,主动技能升级!$J:$Q,主动技能升级!P$1,FALSE)</f>
        <v>0</v>
      </c>
      <c r="H352" s="1">
        <f>VLOOKUP($A352,主动技能升级!$J:$Q,主动技能升级!Q$1,FALSE)</f>
        <v>0</v>
      </c>
    </row>
    <row r="353" spans="1:8" x14ac:dyDescent="0.15">
      <c r="A353" s="1">
        <v>349</v>
      </c>
      <c r="B353" s="1">
        <f>VLOOKUP($A353,主动技能升级!$J:$Q,主动技能升级!K$1,FALSE)</f>
        <v>10060309</v>
      </c>
      <c r="C353" s="1">
        <f>VLOOKUP($A353,主动技能升级!$J:$Q,主动技能升级!L$1,FALSE)</f>
        <v>10060310</v>
      </c>
      <c r="D353" s="1">
        <f>VLOOKUP($A353,主动技能升级!$J:$Q,主动技能升级!M$1,FALSE)</f>
        <v>40</v>
      </c>
      <c r="E353" s="1" t="str">
        <f>VLOOKUP($A353,主动技能升级!$J:$Q,主动技能升级!N$1,FALSE)</f>
        <v>[]</v>
      </c>
      <c r="F353" s="1">
        <f>VLOOKUP($A353,主动技能升级!$J:$Q,主动技能升级!O$1,FALSE)</f>
        <v>7000</v>
      </c>
      <c r="G353" s="1">
        <f>VLOOKUP($A353,主动技能升级!$J:$Q,主动技能升级!P$1,FALSE)</f>
        <v>0</v>
      </c>
      <c r="H353" s="1">
        <f>VLOOKUP($A353,主动技能升级!$J:$Q,主动技能升级!Q$1,FALSE)</f>
        <v>0</v>
      </c>
    </row>
    <row r="354" spans="1:8" x14ac:dyDescent="0.15">
      <c r="A354" s="1">
        <v>350</v>
      </c>
      <c r="B354" s="1">
        <f>VLOOKUP($A354,主动技能升级!$J:$Q,主动技能升级!K$1,FALSE)</f>
        <v>10060310</v>
      </c>
      <c r="C354" s="1">
        <f>VLOOKUP($A354,主动技能升级!$J:$Q,主动技能升级!L$1,FALSE)</f>
        <v>10060311</v>
      </c>
      <c r="D354" s="1">
        <f>VLOOKUP($A354,主动技能升级!$J:$Q,主动技能升级!M$1,FALSE)</f>
        <v>45</v>
      </c>
      <c r="E354" s="1" t="str">
        <f>VLOOKUP($A354,主动技能升级!$J:$Q,主动技能升级!N$1,FALSE)</f>
        <v>[]</v>
      </c>
      <c r="F354" s="1">
        <f>VLOOKUP($A354,主动技能升级!$J:$Q,主动技能升级!O$1,FALSE)</f>
        <v>9900</v>
      </c>
      <c r="G354" s="1">
        <f>VLOOKUP($A354,主动技能升级!$J:$Q,主动技能升级!P$1,FALSE)</f>
        <v>0</v>
      </c>
      <c r="H354" s="1">
        <f>VLOOKUP($A354,主动技能升级!$J:$Q,主动技能升级!Q$1,FALSE)</f>
        <v>0</v>
      </c>
    </row>
    <row r="355" spans="1:8" x14ac:dyDescent="0.15">
      <c r="A355" s="1">
        <v>351</v>
      </c>
      <c r="B355" s="1">
        <f>VLOOKUP($A355,主动技能升级!$J:$Q,主动技能升级!K$1,FALSE)</f>
        <v>10060311</v>
      </c>
      <c r="C355" s="1">
        <f>VLOOKUP($A355,主动技能升级!$J:$Q,主动技能升级!L$1,FALSE)</f>
        <v>10060312</v>
      </c>
      <c r="D355" s="1">
        <f>VLOOKUP($A355,主动技能升级!$J:$Q,主动技能升级!M$1,FALSE)</f>
        <v>50</v>
      </c>
      <c r="E355" s="1" t="str">
        <f>VLOOKUP($A355,主动技能升级!$J:$Q,主动技能升级!N$1,FALSE)</f>
        <v>[]</v>
      </c>
      <c r="F355" s="1">
        <f>VLOOKUP($A355,主动技能升级!$J:$Q,主动技能升级!O$1,FALSE)</f>
        <v>14100</v>
      </c>
      <c r="G355" s="1">
        <f>VLOOKUP($A355,主动技能升级!$J:$Q,主动技能升级!P$1,FALSE)</f>
        <v>0</v>
      </c>
      <c r="H355" s="1">
        <f>VLOOKUP($A355,主动技能升级!$J:$Q,主动技能升级!Q$1,FALSE)</f>
        <v>0</v>
      </c>
    </row>
    <row r="356" spans="1:8" x14ac:dyDescent="0.15">
      <c r="A356" s="1">
        <v>352</v>
      </c>
      <c r="B356" s="1">
        <f>VLOOKUP($A356,主动技能升级!$J:$Q,主动技能升级!K$1,FALSE)</f>
        <v>10060312</v>
      </c>
      <c r="C356" s="1">
        <f>VLOOKUP($A356,主动技能升级!$J:$Q,主动技能升级!L$1,FALSE)</f>
        <v>10060313</v>
      </c>
      <c r="D356" s="1">
        <f>VLOOKUP($A356,主动技能升级!$J:$Q,主动技能升级!M$1,FALSE)</f>
        <v>55</v>
      </c>
      <c r="E356" s="1" t="str">
        <f>VLOOKUP($A356,主动技能升级!$J:$Q,主动技能升级!N$1,FALSE)</f>
        <v>[]</v>
      </c>
      <c r="F356" s="1">
        <f>VLOOKUP($A356,主动技能升级!$J:$Q,主动技能升级!O$1,FALSE)</f>
        <v>20000</v>
      </c>
      <c r="G356" s="1">
        <f>VLOOKUP($A356,主动技能升级!$J:$Q,主动技能升级!P$1,FALSE)</f>
        <v>0</v>
      </c>
      <c r="H356" s="1">
        <f>VLOOKUP($A356,主动技能升级!$J:$Q,主动技能升级!Q$1,FALSE)</f>
        <v>0</v>
      </c>
    </row>
    <row r="357" spans="1:8" x14ac:dyDescent="0.15">
      <c r="A357" s="1">
        <v>353</v>
      </c>
      <c r="B357" s="1">
        <f>VLOOKUP($A357,主动技能升级!$J:$Q,主动技能升级!K$1,FALSE)</f>
        <v>10060313</v>
      </c>
      <c r="C357" s="1">
        <f>VLOOKUP($A357,主动技能升级!$J:$Q,主动技能升级!L$1,FALSE)</f>
        <v>10060314</v>
      </c>
      <c r="D357" s="1">
        <f>VLOOKUP($A357,主动技能升级!$J:$Q,主动技能升级!M$1,FALSE)</f>
        <v>60</v>
      </c>
      <c r="E357" s="1" t="str">
        <f>VLOOKUP($A357,主动技能升级!$J:$Q,主动技能升级!N$1,FALSE)</f>
        <v>[]</v>
      </c>
      <c r="F357" s="1">
        <f>VLOOKUP($A357,主动技能升级!$J:$Q,主动技能升级!O$1,FALSE)</f>
        <v>28300</v>
      </c>
      <c r="G357" s="1">
        <f>VLOOKUP($A357,主动技能升级!$J:$Q,主动技能升级!P$1,FALSE)</f>
        <v>0</v>
      </c>
      <c r="H357" s="1">
        <f>VLOOKUP($A357,主动技能升级!$J:$Q,主动技能升级!Q$1,FALSE)</f>
        <v>0</v>
      </c>
    </row>
    <row r="358" spans="1:8" x14ac:dyDescent="0.15">
      <c r="A358" s="1">
        <v>354</v>
      </c>
      <c r="B358" s="1">
        <f>VLOOKUP($A358,主动技能升级!$J:$Q,主动技能升级!K$1,FALSE)</f>
        <v>10060314</v>
      </c>
      <c r="C358" s="1">
        <f>VLOOKUP($A358,主动技能升级!$J:$Q,主动技能升级!L$1,FALSE)</f>
        <v>10060315</v>
      </c>
      <c r="D358" s="1">
        <f>VLOOKUP($A358,主动技能升级!$J:$Q,主动技能升级!M$1,FALSE)</f>
        <v>65</v>
      </c>
      <c r="E358" s="1" t="str">
        <f>VLOOKUP($A358,主动技能升级!$J:$Q,主动技能升级!N$1,FALSE)</f>
        <v>[]</v>
      </c>
      <c r="F358" s="1">
        <f>VLOOKUP($A358,主动技能升级!$J:$Q,主动技能升级!O$1,FALSE)</f>
        <v>40100</v>
      </c>
      <c r="G358" s="1">
        <f>VLOOKUP($A358,主动技能升级!$J:$Q,主动技能升级!P$1,FALSE)</f>
        <v>0</v>
      </c>
      <c r="H358" s="1">
        <f>VLOOKUP($A358,主动技能升级!$J:$Q,主动技能升级!Q$1,FALSE)</f>
        <v>0</v>
      </c>
    </row>
    <row r="359" spans="1:8" x14ac:dyDescent="0.15">
      <c r="A359" s="1">
        <v>355</v>
      </c>
      <c r="B359" s="1">
        <f>VLOOKUP($A359,主动技能升级!$J:$Q,主动技能升级!K$1,FALSE)</f>
        <v>10060315</v>
      </c>
      <c r="C359" s="1">
        <f>VLOOKUP($A359,主动技能升级!$J:$Q,主动技能升级!L$1,FALSE)</f>
        <v>10060316</v>
      </c>
      <c r="D359" s="1">
        <f>VLOOKUP($A359,主动技能升级!$J:$Q,主动技能升级!M$1,FALSE)</f>
        <v>70</v>
      </c>
      <c r="E359" s="1" t="str">
        <f>VLOOKUP($A359,主动技能升级!$J:$Q,主动技能升级!N$1,FALSE)</f>
        <v>[]</v>
      </c>
      <c r="F359" s="1">
        <f>VLOOKUP($A359,主动技能升级!$J:$Q,主动技能升级!O$1,FALSE)</f>
        <v>56700</v>
      </c>
      <c r="G359" s="1">
        <f>VLOOKUP($A359,主动技能升级!$J:$Q,主动技能升级!P$1,FALSE)</f>
        <v>0</v>
      </c>
      <c r="H359" s="1">
        <f>VLOOKUP($A359,主动技能升级!$J:$Q,主动技能升级!Q$1,FALSE)</f>
        <v>0</v>
      </c>
    </row>
    <row r="360" spans="1:8" x14ac:dyDescent="0.15">
      <c r="A360" s="1">
        <v>356</v>
      </c>
      <c r="B360" s="1">
        <f>VLOOKUP($A360,主动技能升级!$J:$Q,主动技能升级!K$1,FALSE)</f>
        <v>10060316</v>
      </c>
      <c r="C360" s="1">
        <f>VLOOKUP($A360,主动技能升级!$J:$Q,主动技能升级!L$1,FALSE)</f>
        <v>10060317</v>
      </c>
      <c r="D360" s="1">
        <f>VLOOKUP($A360,主动技能升级!$J:$Q,主动技能升级!M$1,FALSE)</f>
        <v>75</v>
      </c>
      <c r="E360" s="1" t="str">
        <f>VLOOKUP($A360,主动技能升级!$J:$Q,主动技能升级!N$1,FALSE)</f>
        <v>[]</v>
      </c>
      <c r="F360" s="1">
        <f>VLOOKUP($A360,主动技能升级!$J:$Q,主动技能升级!O$1,FALSE)</f>
        <v>80400</v>
      </c>
      <c r="G360" s="1">
        <f>VLOOKUP($A360,主动技能升级!$J:$Q,主动技能升级!P$1,FALSE)</f>
        <v>0</v>
      </c>
      <c r="H360" s="1">
        <f>VLOOKUP($A360,主动技能升级!$J:$Q,主动技能升级!Q$1,FALSE)</f>
        <v>0</v>
      </c>
    </row>
    <row r="361" spans="1:8" x14ac:dyDescent="0.15">
      <c r="A361" s="1">
        <v>357</v>
      </c>
      <c r="B361" s="1">
        <f>VLOOKUP($A361,主动技能升级!$J:$Q,主动技能升级!K$1,FALSE)</f>
        <v>10060317</v>
      </c>
      <c r="C361" s="1">
        <f>VLOOKUP($A361,主动技能升级!$J:$Q,主动技能升级!L$1,FALSE)</f>
        <v>10060318</v>
      </c>
      <c r="D361" s="1">
        <f>VLOOKUP($A361,主动技能升级!$J:$Q,主动技能升级!M$1,FALSE)</f>
        <v>80</v>
      </c>
      <c r="E361" s="1" t="str">
        <f>VLOOKUP($A361,主动技能升级!$J:$Q,主动技能升级!N$1,FALSE)</f>
        <v>[]</v>
      </c>
      <c r="F361" s="1">
        <f>VLOOKUP($A361,主动技能升级!$J:$Q,主动技能升级!O$1,FALSE)</f>
        <v>113800</v>
      </c>
      <c r="G361" s="1">
        <f>VLOOKUP($A361,主动技能升级!$J:$Q,主动技能升级!P$1,FALSE)</f>
        <v>0</v>
      </c>
      <c r="H361" s="1">
        <f>VLOOKUP($A361,主动技能升级!$J:$Q,主动技能升级!Q$1,FALSE)</f>
        <v>0</v>
      </c>
    </row>
    <row r="362" spans="1:8" x14ac:dyDescent="0.15">
      <c r="A362" s="1">
        <v>358</v>
      </c>
      <c r="B362" s="1">
        <f>VLOOKUP($A362,主动技能升级!$J:$Q,主动技能升级!K$1,FALSE)</f>
        <v>10060318</v>
      </c>
      <c r="C362" s="1">
        <f>VLOOKUP($A362,主动技能升级!$J:$Q,主动技能升级!L$1,FALSE)</f>
        <v>10060319</v>
      </c>
      <c r="D362" s="1">
        <f>VLOOKUP($A362,主动技能升级!$J:$Q,主动技能升级!M$1,FALSE)</f>
        <v>85</v>
      </c>
      <c r="E362" s="1" t="str">
        <f>VLOOKUP($A362,主动技能升级!$J:$Q,主动技能升级!N$1,FALSE)</f>
        <v>[]</v>
      </c>
      <c r="F362" s="1">
        <f>VLOOKUP($A362,主动技能升级!$J:$Q,主动技能升级!O$1,FALSE)</f>
        <v>161100</v>
      </c>
      <c r="G362" s="1">
        <f>VLOOKUP($A362,主动技能升级!$J:$Q,主动技能升级!P$1,FALSE)</f>
        <v>0</v>
      </c>
      <c r="H362" s="1">
        <f>VLOOKUP($A362,主动技能升级!$J:$Q,主动技能升级!Q$1,FALSE)</f>
        <v>0</v>
      </c>
    </row>
    <row r="363" spans="1:8" x14ac:dyDescent="0.15">
      <c r="A363" s="1">
        <v>359</v>
      </c>
      <c r="B363" s="1">
        <f>VLOOKUP($A363,主动技能升级!$J:$Q,主动技能升级!K$1,FALSE)</f>
        <v>10060319</v>
      </c>
      <c r="C363" s="1">
        <f>VLOOKUP($A363,主动技能升级!$J:$Q,主动技能升级!L$1,FALSE)</f>
        <v>10060320</v>
      </c>
      <c r="D363" s="1">
        <f>VLOOKUP($A363,主动技能升级!$J:$Q,主动技能升级!M$1,FALSE)</f>
        <v>90</v>
      </c>
      <c r="E363" s="1" t="str">
        <f>VLOOKUP($A363,主动技能升级!$J:$Q,主动技能升级!N$1,FALSE)</f>
        <v>[]</v>
      </c>
      <c r="F363" s="1">
        <f>VLOOKUP($A363,主动技能升级!$J:$Q,主动技能升级!O$1,FALSE)</f>
        <v>228100</v>
      </c>
      <c r="G363" s="1">
        <f>VLOOKUP($A363,主动技能升级!$J:$Q,主动技能升级!P$1,FALSE)</f>
        <v>0</v>
      </c>
      <c r="H363" s="1">
        <f>VLOOKUP($A363,主动技能升级!$J:$Q,主动技能升级!Q$1,FALSE)</f>
        <v>0</v>
      </c>
    </row>
    <row r="364" spans="1:8" x14ac:dyDescent="0.15">
      <c r="A364" s="1">
        <v>360</v>
      </c>
      <c r="B364" s="1">
        <f>VLOOKUP($A364,主动技能升级!$J:$Q,主动技能升级!K$1,FALSE)</f>
        <v>10060320</v>
      </c>
      <c r="C364" s="1">
        <f>VLOOKUP($A364,主动技能升级!$J:$Q,主动技能升级!L$1,FALSE)</f>
        <v>0</v>
      </c>
      <c r="D364" s="1">
        <f>VLOOKUP($A364,主动技能升级!$J:$Q,主动技能升级!M$1,FALSE)</f>
        <v>100</v>
      </c>
      <c r="E364" s="1" t="str">
        <f>VLOOKUP($A364,主动技能升级!$J:$Q,主动技能升级!N$1,FALSE)</f>
        <v>[]</v>
      </c>
      <c r="F364" s="1">
        <f>VLOOKUP($A364,主动技能升级!$J:$Q,主动技能升级!O$1,FALSE)</f>
        <v>780200</v>
      </c>
      <c r="G364" s="1">
        <f>VLOOKUP($A364,主动技能升级!$J:$Q,主动技能升级!P$1,FALSE)</f>
        <v>0</v>
      </c>
      <c r="H364" s="1">
        <f>VLOOKUP($A364,主动技能升级!$J:$Q,主动技能升级!Q$1,FALSE)</f>
        <v>0</v>
      </c>
    </row>
    <row r="365" spans="1:8" x14ac:dyDescent="0.15">
      <c r="A365" s="1">
        <v>361</v>
      </c>
      <c r="B365" s="1">
        <f>VLOOKUP($A365,主动技能升级!$J:$Q,主动技能升级!K$1,FALSE)</f>
        <v>10070101</v>
      </c>
      <c r="C365" s="1">
        <f>VLOOKUP($A365,主动技能升级!$J:$Q,主动技能升级!L$1,FALSE)</f>
        <v>10070102</v>
      </c>
      <c r="D365" s="1">
        <f>VLOOKUP($A365,主动技能升级!$J:$Q,主动技能升级!M$1,FALSE)</f>
        <v>2</v>
      </c>
      <c r="E365" s="1" t="str">
        <f>VLOOKUP($A365,主动技能升级!$J:$Q,主动技能升级!N$1,FALSE)</f>
        <v>[]</v>
      </c>
      <c r="F365" s="1">
        <f>VLOOKUP($A365,主动技能升级!$J:$Q,主动技能升级!O$1,FALSE)</f>
        <v>500</v>
      </c>
      <c r="G365" s="1">
        <f>VLOOKUP($A365,主动技能升级!$J:$Q,主动技能升级!P$1,FALSE)</f>
        <v>0</v>
      </c>
      <c r="H365" s="1">
        <f>VLOOKUP($A365,主动技能升级!$J:$Q,主动技能升级!Q$1,FALSE)</f>
        <v>0</v>
      </c>
    </row>
    <row r="366" spans="1:8" x14ac:dyDescent="0.15">
      <c r="A366" s="1">
        <v>362</v>
      </c>
      <c r="B366" s="1">
        <f>VLOOKUP($A366,主动技能升级!$J:$Q,主动技能升级!K$1,FALSE)</f>
        <v>10070102</v>
      </c>
      <c r="C366" s="1">
        <f>VLOOKUP($A366,主动技能升级!$J:$Q,主动技能升级!L$1,FALSE)</f>
        <v>10070103</v>
      </c>
      <c r="D366" s="1">
        <f>VLOOKUP($A366,主动技能升级!$J:$Q,主动技能升级!M$1,FALSE)</f>
        <v>5</v>
      </c>
      <c r="E366" s="1" t="str">
        <f>VLOOKUP($A366,主动技能升级!$J:$Q,主动技能升级!N$1,FALSE)</f>
        <v>[]</v>
      </c>
      <c r="F366" s="1">
        <f>VLOOKUP($A366,主动技能升级!$J:$Q,主动技能升级!O$1,FALSE)</f>
        <v>600</v>
      </c>
      <c r="G366" s="1">
        <f>VLOOKUP($A366,主动技能升级!$J:$Q,主动技能升级!P$1,FALSE)</f>
        <v>0</v>
      </c>
      <c r="H366" s="1">
        <f>VLOOKUP($A366,主动技能升级!$J:$Q,主动技能升级!Q$1,FALSE)</f>
        <v>0</v>
      </c>
    </row>
    <row r="367" spans="1:8" x14ac:dyDescent="0.15">
      <c r="A367" s="1">
        <v>363</v>
      </c>
      <c r="B367" s="1">
        <f>VLOOKUP($A367,主动技能升级!$J:$Q,主动技能升级!K$1,FALSE)</f>
        <v>10070103</v>
      </c>
      <c r="C367" s="1">
        <f>VLOOKUP($A367,主动技能升级!$J:$Q,主动技能升级!L$1,FALSE)</f>
        <v>10070104</v>
      </c>
      <c r="D367" s="1">
        <f>VLOOKUP($A367,主动技能升级!$J:$Q,主动技能升级!M$1,FALSE)</f>
        <v>10</v>
      </c>
      <c r="E367" s="1" t="str">
        <f>VLOOKUP($A367,主动技能升级!$J:$Q,主动技能升级!N$1,FALSE)</f>
        <v>[]</v>
      </c>
      <c r="F367" s="1">
        <f>VLOOKUP($A367,主动技能升级!$J:$Q,主动技能升级!O$1,FALSE)</f>
        <v>800</v>
      </c>
      <c r="G367" s="1">
        <f>VLOOKUP($A367,主动技能升级!$J:$Q,主动技能升级!P$1,FALSE)</f>
        <v>0</v>
      </c>
      <c r="H367" s="1">
        <f>VLOOKUP($A367,主动技能升级!$J:$Q,主动技能升级!Q$1,FALSE)</f>
        <v>0</v>
      </c>
    </row>
    <row r="368" spans="1:8" x14ac:dyDescent="0.15">
      <c r="A368" s="1">
        <v>364</v>
      </c>
      <c r="B368" s="1">
        <f>VLOOKUP($A368,主动技能升级!$J:$Q,主动技能升级!K$1,FALSE)</f>
        <v>10070104</v>
      </c>
      <c r="C368" s="1">
        <f>VLOOKUP($A368,主动技能升级!$J:$Q,主动技能升级!L$1,FALSE)</f>
        <v>10070105</v>
      </c>
      <c r="D368" s="1">
        <f>VLOOKUP($A368,主动技能升级!$J:$Q,主动技能升级!M$1,FALSE)</f>
        <v>15</v>
      </c>
      <c r="E368" s="1" t="str">
        <f>VLOOKUP($A368,主动技能升级!$J:$Q,主动技能升级!N$1,FALSE)</f>
        <v>[]</v>
      </c>
      <c r="F368" s="1">
        <f>VLOOKUP($A368,主动技能升级!$J:$Q,主动技能升级!O$1,FALSE)</f>
        <v>1200</v>
      </c>
      <c r="G368" s="1">
        <f>VLOOKUP($A368,主动技能升级!$J:$Q,主动技能升级!P$1,FALSE)</f>
        <v>0</v>
      </c>
      <c r="H368" s="1">
        <f>VLOOKUP($A368,主动技能升级!$J:$Q,主动技能升级!Q$1,FALSE)</f>
        <v>0</v>
      </c>
    </row>
    <row r="369" spans="1:8" x14ac:dyDescent="0.15">
      <c r="A369" s="1">
        <v>365</v>
      </c>
      <c r="B369" s="1">
        <f>VLOOKUP($A369,主动技能升级!$J:$Q,主动技能升级!K$1,FALSE)</f>
        <v>10070105</v>
      </c>
      <c r="C369" s="1">
        <f>VLOOKUP($A369,主动技能升级!$J:$Q,主动技能升级!L$1,FALSE)</f>
        <v>10070106</v>
      </c>
      <c r="D369" s="1">
        <f>VLOOKUP($A369,主动技能升级!$J:$Q,主动技能升级!M$1,FALSE)</f>
        <v>20</v>
      </c>
      <c r="E369" s="1" t="str">
        <f>VLOOKUP($A369,主动技能升级!$J:$Q,主动技能升级!N$1,FALSE)</f>
        <v>[]</v>
      </c>
      <c r="F369" s="1">
        <f>VLOOKUP($A369,主动技能升级!$J:$Q,主动技能升级!O$1,FALSE)</f>
        <v>1700</v>
      </c>
      <c r="G369" s="1">
        <f>VLOOKUP($A369,主动技能升级!$J:$Q,主动技能升级!P$1,FALSE)</f>
        <v>0</v>
      </c>
      <c r="H369" s="1">
        <f>VLOOKUP($A369,主动技能升级!$J:$Q,主动技能升级!Q$1,FALSE)</f>
        <v>0</v>
      </c>
    </row>
    <row r="370" spans="1:8" x14ac:dyDescent="0.15">
      <c r="A370" s="1">
        <v>366</v>
      </c>
      <c r="B370" s="1">
        <f>VLOOKUP($A370,主动技能升级!$J:$Q,主动技能升级!K$1,FALSE)</f>
        <v>10070106</v>
      </c>
      <c r="C370" s="1">
        <f>VLOOKUP($A370,主动技能升级!$J:$Q,主动技能升级!L$1,FALSE)</f>
        <v>10070107</v>
      </c>
      <c r="D370" s="1">
        <f>VLOOKUP($A370,主动技能升级!$J:$Q,主动技能升级!M$1,FALSE)</f>
        <v>25</v>
      </c>
      <c r="E370" s="1" t="str">
        <f>VLOOKUP($A370,主动技能升级!$J:$Q,主动技能升级!N$1,FALSE)</f>
        <v>[]</v>
      </c>
      <c r="F370" s="1">
        <f>VLOOKUP($A370,主动技能升级!$J:$Q,主动技能升级!O$1,FALSE)</f>
        <v>2400</v>
      </c>
      <c r="G370" s="1">
        <f>VLOOKUP($A370,主动技能升级!$J:$Q,主动技能升级!P$1,FALSE)</f>
        <v>0</v>
      </c>
      <c r="H370" s="1">
        <f>VLOOKUP($A370,主动技能升级!$J:$Q,主动技能升级!Q$1,FALSE)</f>
        <v>0</v>
      </c>
    </row>
    <row r="371" spans="1:8" x14ac:dyDescent="0.15">
      <c r="A371" s="1">
        <v>367</v>
      </c>
      <c r="B371" s="1">
        <f>VLOOKUP($A371,主动技能升级!$J:$Q,主动技能升级!K$1,FALSE)</f>
        <v>10070107</v>
      </c>
      <c r="C371" s="1">
        <f>VLOOKUP($A371,主动技能升级!$J:$Q,主动技能升级!L$1,FALSE)</f>
        <v>10070108</v>
      </c>
      <c r="D371" s="1">
        <f>VLOOKUP($A371,主动技能升级!$J:$Q,主动技能升级!M$1,FALSE)</f>
        <v>30</v>
      </c>
      <c r="E371" s="1" t="str">
        <f>VLOOKUP($A371,主动技能升级!$J:$Q,主动技能升级!N$1,FALSE)</f>
        <v>[]</v>
      </c>
      <c r="F371" s="1">
        <f>VLOOKUP($A371,主动技能升级!$J:$Q,主动技能升级!O$1,FALSE)</f>
        <v>3500</v>
      </c>
      <c r="G371" s="1">
        <f>VLOOKUP($A371,主动技能升级!$J:$Q,主动技能升级!P$1,FALSE)</f>
        <v>0</v>
      </c>
      <c r="H371" s="1">
        <f>VLOOKUP($A371,主动技能升级!$J:$Q,主动技能升级!Q$1,FALSE)</f>
        <v>0</v>
      </c>
    </row>
    <row r="372" spans="1:8" x14ac:dyDescent="0.15">
      <c r="A372" s="1">
        <v>368</v>
      </c>
      <c r="B372" s="1">
        <f>VLOOKUP($A372,主动技能升级!$J:$Q,主动技能升级!K$1,FALSE)</f>
        <v>10070108</v>
      </c>
      <c r="C372" s="1">
        <f>VLOOKUP($A372,主动技能升级!$J:$Q,主动技能升级!L$1,FALSE)</f>
        <v>10070109</v>
      </c>
      <c r="D372" s="1">
        <f>VLOOKUP($A372,主动技能升级!$J:$Q,主动技能升级!M$1,FALSE)</f>
        <v>35</v>
      </c>
      <c r="E372" s="1" t="str">
        <f>VLOOKUP($A372,主动技能升级!$J:$Q,主动技能升级!N$1,FALSE)</f>
        <v>[]</v>
      </c>
      <c r="F372" s="1">
        <f>VLOOKUP($A372,主动技能升级!$J:$Q,主动技能升级!O$1,FALSE)</f>
        <v>4900</v>
      </c>
      <c r="G372" s="1">
        <f>VLOOKUP($A372,主动技能升级!$J:$Q,主动技能升级!P$1,FALSE)</f>
        <v>0</v>
      </c>
      <c r="H372" s="1">
        <f>VLOOKUP($A372,主动技能升级!$J:$Q,主动技能升级!Q$1,FALSE)</f>
        <v>0</v>
      </c>
    </row>
    <row r="373" spans="1:8" x14ac:dyDescent="0.15">
      <c r="A373" s="1">
        <v>369</v>
      </c>
      <c r="B373" s="1">
        <f>VLOOKUP($A373,主动技能升级!$J:$Q,主动技能升级!K$1,FALSE)</f>
        <v>10070109</v>
      </c>
      <c r="C373" s="1">
        <f>VLOOKUP($A373,主动技能升级!$J:$Q,主动技能升级!L$1,FALSE)</f>
        <v>10070110</v>
      </c>
      <c r="D373" s="1">
        <f>VLOOKUP($A373,主动技能升级!$J:$Q,主动技能升级!M$1,FALSE)</f>
        <v>40</v>
      </c>
      <c r="E373" s="1" t="str">
        <f>VLOOKUP($A373,主动技能升级!$J:$Q,主动技能升级!N$1,FALSE)</f>
        <v>[]</v>
      </c>
      <c r="F373" s="1">
        <f>VLOOKUP($A373,主动技能升级!$J:$Q,主动技能升级!O$1,FALSE)</f>
        <v>7000</v>
      </c>
      <c r="G373" s="1">
        <f>VLOOKUP($A373,主动技能升级!$J:$Q,主动技能升级!P$1,FALSE)</f>
        <v>0</v>
      </c>
      <c r="H373" s="1">
        <f>VLOOKUP($A373,主动技能升级!$J:$Q,主动技能升级!Q$1,FALSE)</f>
        <v>0</v>
      </c>
    </row>
    <row r="374" spans="1:8" x14ac:dyDescent="0.15">
      <c r="A374" s="1">
        <v>370</v>
      </c>
      <c r="B374" s="1">
        <f>VLOOKUP($A374,主动技能升级!$J:$Q,主动技能升级!K$1,FALSE)</f>
        <v>10070110</v>
      </c>
      <c r="C374" s="1">
        <f>VLOOKUP($A374,主动技能升级!$J:$Q,主动技能升级!L$1,FALSE)</f>
        <v>10070111</v>
      </c>
      <c r="D374" s="1">
        <f>VLOOKUP($A374,主动技能升级!$J:$Q,主动技能升级!M$1,FALSE)</f>
        <v>45</v>
      </c>
      <c r="E374" s="1" t="str">
        <f>VLOOKUP($A374,主动技能升级!$J:$Q,主动技能升级!N$1,FALSE)</f>
        <v>[]</v>
      </c>
      <c r="F374" s="1">
        <f>VLOOKUP($A374,主动技能升级!$J:$Q,主动技能升级!O$1,FALSE)</f>
        <v>9900</v>
      </c>
      <c r="G374" s="1">
        <f>VLOOKUP($A374,主动技能升级!$J:$Q,主动技能升级!P$1,FALSE)</f>
        <v>0</v>
      </c>
      <c r="H374" s="1">
        <f>VLOOKUP($A374,主动技能升级!$J:$Q,主动技能升级!Q$1,FALSE)</f>
        <v>0</v>
      </c>
    </row>
    <row r="375" spans="1:8" x14ac:dyDescent="0.15">
      <c r="A375" s="1">
        <v>371</v>
      </c>
      <c r="B375" s="1">
        <f>VLOOKUP($A375,主动技能升级!$J:$Q,主动技能升级!K$1,FALSE)</f>
        <v>10070111</v>
      </c>
      <c r="C375" s="1">
        <f>VLOOKUP($A375,主动技能升级!$J:$Q,主动技能升级!L$1,FALSE)</f>
        <v>10070112</v>
      </c>
      <c r="D375" s="1">
        <f>VLOOKUP($A375,主动技能升级!$J:$Q,主动技能升级!M$1,FALSE)</f>
        <v>50</v>
      </c>
      <c r="E375" s="1" t="str">
        <f>VLOOKUP($A375,主动技能升级!$J:$Q,主动技能升级!N$1,FALSE)</f>
        <v>[]</v>
      </c>
      <c r="F375" s="1">
        <f>VLOOKUP($A375,主动技能升级!$J:$Q,主动技能升级!O$1,FALSE)</f>
        <v>14100</v>
      </c>
      <c r="G375" s="1">
        <f>VLOOKUP($A375,主动技能升级!$J:$Q,主动技能升级!P$1,FALSE)</f>
        <v>0</v>
      </c>
      <c r="H375" s="1">
        <f>VLOOKUP($A375,主动技能升级!$J:$Q,主动技能升级!Q$1,FALSE)</f>
        <v>0</v>
      </c>
    </row>
    <row r="376" spans="1:8" x14ac:dyDescent="0.15">
      <c r="A376" s="1">
        <v>372</v>
      </c>
      <c r="B376" s="1">
        <f>VLOOKUP($A376,主动技能升级!$J:$Q,主动技能升级!K$1,FALSE)</f>
        <v>10070112</v>
      </c>
      <c r="C376" s="1">
        <f>VLOOKUP($A376,主动技能升级!$J:$Q,主动技能升级!L$1,FALSE)</f>
        <v>10070113</v>
      </c>
      <c r="D376" s="1">
        <f>VLOOKUP($A376,主动技能升级!$J:$Q,主动技能升级!M$1,FALSE)</f>
        <v>55</v>
      </c>
      <c r="E376" s="1" t="str">
        <f>VLOOKUP($A376,主动技能升级!$J:$Q,主动技能升级!N$1,FALSE)</f>
        <v>[]</v>
      </c>
      <c r="F376" s="1">
        <f>VLOOKUP($A376,主动技能升级!$J:$Q,主动技能升级!O$1,FALSE)</f>
        <v>20000</v>
      </c>
      <c r="G376" s="1">
        <f>VLOOKUP($A376,主动技能升级!$J:$Q,主动技能升级!P$1,FALSE)</f>
        <v>0</v>
      </c>
      <c r="H376" s="1">
        <f>VLOOKUP($A376,主动技能升级!$J:$Q,主动技能升级!Q$1,FALSE)</f>
        <v>0</v>
      </c>
    </row>
    <row r="377" spans="1:8" x14ac:dyDescent="0.15">
      <c r="A377" s="1">
        <v>373</v>
      </c>
      <c r="B377" s="1">
        <f>VLOOKUP($A377,主动技能升级!$J:$Q,主动技能升级!K$1,FALSE)</f>
        <v>10070113</v>
      </c>
      <c r="C377" s="1">
        <f>VLOOKUP($A377,主动技能升级!$J:$Q,主动技能升级!L$1,FALSE)</f>
        <v>10070114</v>
      </c>
      <c r="D377" s="1">
        <f>VLOOKUP($A377,主动技能升级!$J:$Q,主动技能升级!M$1,FALSE)</f>
        <v>60</v>
      </c>
      <c r="E377" s="1" t="str">
        <f>VLOOKUP($A377,主动技能升级!$J:$Q,主动技能升级!N$1,FALSE)</f>
        <v>[]</v>
      </c>
      <c r="F377" s="1">
        <f>VLOOKUP($A377,主动技能升级!$J:$Q,主动技能升级!O$1,FALSE)</f>
        <v>28300</v>
      </c>
      <c r="G377" s="1">
        <f>VLOOKUP($A377,主动技能升级!$J:$Q,主动技能升级!P$1,FALSE)</f>
        <v>0</v>
      </c>
      <c r="H377" s="1">
        <f>VLOOKUP($A377,主动技能升级!$J:$Q,主动技能升级!Q$1,FALSE)</f>
        <v>0</v>
      </c>
    </row>
    <row r="378" spans="1:8" x14ac:dyDescent="0.15">
      <c r="A378" s="1">
        <v>374</v>
      </c>
      <c r="B378" s="1">
        <f>VLOOKUP($A378,主动技能升级!$J:$Q,主动技能升级!K$1,FALSE)</f>
        <v>10070114</v>
      </c>
      <c r="C378" s="1">
        <f>VLOOKUP($A378,主动技能升级!$J:$Q,主动技能升级!L$1,FALSE)</f>
        <v>10070115</v>
      </c>
      <c r="D378" s="1">
        <f>VLOOKUP($A378,主动技能升级!$J:$Q,主动技能升级!M$1,FALSE)</f>
        <v>65</v>
      </c>
      <c r="E378" s="1" t="str">
        <f>VLOOKUP($A378,主动技能升级!$J:$Q,主动技能升级!N$1,FALSE)</f>
        <v>[]</v>
      </c>
      <c r="F378" s="1">
        <f>VLOOKUP($A378,主动技能升级!$J:$Q,主动技能升级!O$1,FALSE)</f>
        <v>40100</v>
      </c>
      <c r="G378" s="1">
        <f>VLOOKUP($A378,主动技能升级!$J:$Q,主动技能升级!P$1,FALSE)</f>
        <v>0</v>
      </c>
      <c r="H378" s="1">
        <f>VLOOKUP($A378,主动技能升级!$J:$Q,主动技能升级!Q$1,FALSE)</f>
        <v>0</v>
      </c>
    </row>
    <row r="379" spans="1:8" x14ac:dyDescent="0.15">
      <c r="A379" s="1">
        <v>375</v>
      </c>
      <c r="B379" s="1">
        <f>VLOOKUP($A379,主动技能升级!$J:$Q,主动技能升级!K$1,FALSE)</f>
        <v>10070115</v>
      </c>
      <c r="C379" s="1">
        <f>VLOOKUP($A379,主动技能升级!$J:$Q,主动技能升级!L$1,FALSE)</f>
        <v>10070116</v>
      </c>
      <c r="D379" s="1">
        <f>VLOOKUP($A379,主动技能升级!$J:$Q,主动技能升级!M$1,FALSE)</f>
        <v>70</v>
      </c>
      <c r="E379" s="1" t="str">
        <f>VLOOKUP($A379,主动技能升级!$J:$Q,主动技能升级!N$1,FALSE)</f>
        <v>[]</v>
      </c>
      <c r="F379" s="1">
        <f>VLOOKUP($A379,主动技能升级!$J:$Q,主动技能升级!O$1,FALSE)</f>
        <v>56700</v>
      </c>
      <c r="G379" s="1">
        <f>VLOOKUP($A379,主动技能升级!$J:$Q,主动技能升级!P$1,FALSE)</f>
        <v>0</v>
      </c>
      <c r="H379" s="1">
        <f>VLOOKUP($A379,主动技能升级!$J:$Q,主动技能升级!Q$1,FALSE)</f>
        <v>0</v>
      </c>
    </row>
    <row r="380" spans="1:8" x14ac:dyDescent="0.15">
      <c r="A380" s="1">
        <v>376</v>
      </c>
      <c r="B380" s="1">
        <f>VLOOKUP($A380,主动技能升级!$J:$Q,主动技能升级!K$1,FALSE)</f>
        <v>10070116</v>
      </c>
      <c r="C380" s="1">
        <f>VLOOKUP($A380,主动技能升级!$J:$Q,主动技能升级!L$1,FALSE)</f>
        <v>10070117</v>
      </c>
      <c r="D380" s="1">
        <f>VLOOKUP($A380,主动技能升级!$J:$Q,主动技能升级!M$1,FALSE)</f>
        <v>75</v>
      </c>
      <c r="E380" s="1" t="str">
        <f>VLOOKUP($A380,主动技能升级!$J:$Q,主动技能升级!N$1,FALSE)</f>
        <v>[]</v>
      </c>
      <c r="F380" s="1">
        <f>VLOOKUP($A380,主动技能升级!$J:$Q,主动技能升级!O$1,FALSE)</f>
        <v>80400</v>
      </c>
      <c r="G380" s="1">
        <f>VLOOKUP($A380,主动技能升级!$J:$Q,主动技能升级!P$1,FALSE)</f>
        <v>0</v>
      </c>
      <c r="H380" s="1">
        <f>VLOOKUP($A380,主动技能升级!$J:$Q,主动技能升级!Q$1,FALSE)</f>
        <v>0</v>
      </c>
    </row>
    <row r="381" spans="1:8" x14ac:dyDescent="0.15">
      <c r="A381" s="1">
        <v>377</v>
      </c>
      <c r="B381" s="1">
        <f>VLOOKUP($A381,主动技能升级!$J:$Q,主动技能升级!K$1,FALSE)</f>
        <v>10070117</v>
      </c>
      <c r="C381" s="1">
        <f>VLOOKUP($A381,主动技能升级!$J:$Q,主动技能升级!L$1,FALSE)</f>
        <v>10070118</v>
      </c>
      <c r="D381" s="1">
        <f>VLOOKUP($A381,主动技能升级!$J:$Q,主动技能升级!M$1,FALSE)</f>
        <v>80</v>
      </c>
      <c r="E381" s="1" t="str">
        <f>VLOOKUP($A381,主动技能升级!$J:$Q,主动技能升级!N$1,FALSE)</f>
        <v>[]</v>
      </c>
      <c r="F381" s="1">
        <f>VLOOKUP($A381,主动技能升级!$J:$Q,主动技能升级!O$1,FALSE)</f>
        <v>113800</v>
      </c>
      <c r="G381" s="1">
        <f>VLOOKUP($A381,主动技能升级!$J:$Q,主动技能升级!P$1,FALSE)</f>
        <v>0</v>
      </c>
      <c r="H381" s="1">
        <f>VLOOKUP($A381,主动技能升级!$J:$Q,主动技能升级!Q$1,FALSE)</f>
        <v>0</v>
      </c>
    </row>
    <row r="382" spans="1:8" x14ac:dyDescent="0.15">
      <c r="A382" s="1">
        <v>378</v>
      </c>
      <c r="B382" s="1">
        <f>VLOOKUP($A382,主动技能升级!$J:$Q,主动技能升级!K$1,FALSE)</f>
        <v>10070118</v>
      </c>
      <c r="C382" s="1">
        <f>VLOOKUP($A382,主动技能升级!$J:$Q,主动技能升级!L$1,FALSE)</f>
        <v>10070119</v>
      </c>
      <c r="D382" s="1">
        <f>VLOOKUP($A382,主动技能升级!$J:$Q,主动技能升级!M$1,FALSE)</f>
        <v>85</v>
      </c>
      <c r="E382" s="1" t="str">
        <f>VLOOKUP($A382,主动技能升级!$J:$Q,主动技能升级!N$1,FALSE)</f>
        <v>[]</v>
      </c>
      <c r="F382" s="1">
        <f>VLOOKUP($A382,主动技能升级!$J:$Q,主动技能升级!O$1,FALSE)</f>
        <v>161100</v>
      </c>
      <c r="G382" s="1">
        <f>VLOOKUP($A382,主动技能升级!$J:$Q,主动技能升级!P$1,FALSE)</f>
        <v>0</v>
      </c>
      <c r="H382" s="1">
        <f>VLOOKUP($A382,主动技能升级!$J:$Q,主动技能升级!Q$1,FALSE)</f>
        <v>0</v>
      </c>
    </row>
    <row r="383" spans="1:8" x14ac:dyDescent="0.15">
      <c r="A383" s="1">
        <v>379</v>
      </c>
      <c r="B383" s="1">
        <f>VLOOKUP($A383,主动技能升级!$J:$Q,主动技能升级!K$1,FALSE)</f>
        <v>10070119</v>
      </c>
      <c r="C383" s="1">
        <f>VLOOKUP($A383,主动技能升级!$J:$Q,主动技能升级!L$1,FALSE)</f>
        <v>10070120</v>
      </c>
      <c r="D383" s="1">
        <f>VLOOKUP($A383,主动技能升级!$J:$Q,主动技能升级!M$1,FALSE)</f>
        <v>90</v>
      </c>
      <c r="E383" s="1" t="str">
        <f>VLOOKUP($A383,主动技能升级!$J:$Q,主动技能升级!N$1,FALSE)</f>
        <v>[]</v>
      </c>
      <c r="F383" s="1">
        <f>VLOOKUP($A383,主动技能升级!$J:$Q,主动技能升级!O$1,FALSE)</f>
        <v>228100</v>
      </c>
      <c r="G383" s="1">
        <f>VLOOKUP($A383,主动技能升级!$J:$Q,主动技能升级!P$1,FALSE)</f>
        <v>0</v>
      </c>
      <c r="H383" s="1">
        <f>VLOOKUP($A383,主动技能升级!$J:$Q,主动技能升级!Q$1,FALSE)</f>
        <v>0</v>
      </c>
    </row>
    <row r="384" spans="1:8" x14ac:dyDescent="0.15">
      <c r="A384" s="1">
        <v>380</v>
      </c>
      <c r="B384" s="1">
        <f>VLOOKUP($A384,主动技能升级!$J:$Q,主动技能升级!K$1,FALSE)</f>
        <v>10070120</v>
      </c>
      <c r="C384" s="1">
        <f>VLOOKUP($A384,主动技能升级!$J:$Q,主动技能升级!L$1,FALSE)</f>
        <v>0</v>
      </c>
      <c r="D384" s="1">
        <f>VLOOKUP($A384,主动技能升级!$J:$Q,主动技能升级!M$1,FALSE)</f>
        <v>100</v>
      </c>
      <c r="E384" s="1" t="str">
        <f>VLOOKUP($A384,主动技能升级!$J:$Q,主动技能升级!N$1,FALSE)</f>
        <v>[]</v>
      </c>
      <c r="F384" s="1">
        <f>VLOOKUP($A384,主动技能升级!$J:$Q,主动技能升级!O$1,FALSE)</f>
        <v>780200</v>
      </c>
      <c r="G384" s="1">
        <f>VLOOKUP($A384,主动技能升级!$J:$Q,主动技能升级!P$1,FALSE)</f>
        <v>0</v>
      </c>
      <c r="H384" s="1">
        <f>VLOOKUP($A384,主动技能升级!$J:$Q,主动技能升级!Q$1,FALSE)</f>
        <v>0</v>
      </c>
    </row>
    <row r="385" spans="1:8" x14ac:dyDescent="0.15">
      <c r="A385" s="1">
        <v>381</v>
      </c>
      <c r="B385" s="1">
        <f>VLOOKUP($A385,主动技能升级!$J:$Q,主动技能升级!K$1,FALSE)</f>
        <v>10070201</v>
      </c>
      <c r="C385" s="1">
        <f>VLOOKUP($A385,主动技能升级!$J:$Q,主动技能升级!L$1,FALSE)</f>
        <v>10070202</v>
      </c>
      <c r="D385" s="1">
        <f>VLOOKUP($A385,主动技能升级!$J:$Q,主动技能升级!M$1,FALSE)</f>
        <v>2</v>
      </c>
      <c r="E385" s="1" t="str">
        <f>VLOOKUP($A385,主动技能升级!$J:$Q,主动技能升级!N$1,FALSE)</f>
        <v>[]</v>
      </c>
      <c r="F385" s="1">
        <f>VLOOKUP($A385,主动技能升级!$J:$Q,主动技能升级!O$1,FALSE)</f>
        <v>500</v>
      </c>
      <c r="G385" s="1">
        <f>VLOOKUP($A385,主动技能升级!$J:$Q,主动技能升级!P$1,FALSE)</f>
        <v>0</v>
      </c>
      <c r="H385" s="1">
        <f>VLOOKUP($A385,主动技能升级!$J:$Q,主动技能升级!Q$1,FALSE)</f>
        <v>0</v>
      </c>
    </row>
    <row r="386" spans="1:8" x14ac:dyDescent="0.15">
      <c r="A386" s="1">
        <v>382</v>
      </c>
      <c r="B386" s="1">
        <f>VLOOKUP($A386,主动技能升级!$J:$Q,主动技能升级!K$1,FALSE)</f>
        <v>10070202</v>
      </c>
      <c r="C386" s="1">
        <f>VLOOKUP($A386,主动技能升级!$J:$Q,主动技能升级!L$1,FALSE)</f>
        <v>10070203</v>
      </c>
      <c r="D386" s="1">
        <f>VLOOKUP($A386,主动技能升级!$J:$Q,主动技能升级!M$1,FALSE)</f>
        <v>5</v>
      </c>
      <c r="E386" s="1" t="str">
        <f>VLOOKUP($A386,主动技能升级!$J:$Q,主动技能升级!N$1,FALSE)</f>
        <v>[]</v>
      </c>
      <c r="F386" s="1">
        <f>VLOOKUP($A386,主动技能升级!$J:$Q,主动技能升级!O$1,FALSE)</f>
        <v>600</v>
      </c>
      <c r="G386" s="1">
        <f>VLOOKUP($A386,主动技能升级!$J:$Q,主动技能升级!P$1,FALSE)</f>
        <v>0</v>
      </c>
      <c r="H386" s="1">
        <f>VLOOKUP($A386,主动技能升级!$J:$Q,主动技能升级!Q$1,FALSE)</f>
        <v>0</v>
      </c>
    </row>
    <row r="387" spans="1:8" x14ac:dyDescent="0.15">
      <c r="A387" s="1">
        <v>383</v>
      </c>
      <c r="B387" s="1">
        <f>VLOOKUP($A387,主动技能升级!$J:$Q,主动技能升级!K$1,FALSE)</f>
        <v>10070203</v>
      </c>
      <c r="C387" s="1">
        <f>VLOOKUP($A387,主动技能升级!$J:$Q,主动技能升级!L$1,FALSE)</f>
        <v>10070204</v>
      </c>
      <c r="D387" s="1">
        <f>VLOOKUP($A387,主动技能升级!$J:$Q,主动技能升级!M$1,FALSE)</f>
        <v>10</v>
      </c>
      <c r="E387" s="1" t="str">
        <f>VLOOKUP($A387,主动技能升级!$J:$Q,主动技能升级!N$1,FALSE)</f>
        <v>[]</v>
      </c>
      <c r="F387" s="1">
        <f>VLOOKUP($A387,主动技能升级!$J:$Q,主动技能升级!O$1,FALSE)</f>
        <v>800</v>
      </c>
      <c r="G387" s="1">
        <f>VLOOKUP($A387,主动技能升级!$J:$Q,主动技能升级!P$1,FALSE)</f>
        <v>0</v>
      </c>
      <c r="H387" s="1">
        <f>VLOOKUP($A387,主动技能升级!$J:$Q,主动技能升级!Q$1,FALSE)</f>
        <v>0</v>
      </c>
    </row>
    <row r="388" spans="1:8" x14ac:dyDescent="0.15">
      <c r="A388" s="1">
        <v>384</v>
      </c>
      <c r="B388" s="1">
        <f>VLOOKUP($A388,主动技能升级!$J:$Q,主动技能升级!K$1,FALSE)</f>
        <v>10070204</v>
      </c>
      <c r="C388" s="1">
        <f>VLOOKUP($A388,主动技能升级!$J:$Q,主动技能升级!L$1,FALSE)</f>
        <v>10070205</v>
      </c>
      <c r="D388" s="1">
        <f>VLOOKUP($A388,主动技能升级!$J:$Q,主动技能升级!M$1,FALSE)</f>
        <v>15</v>
      </c>
      <c r="E388" s="1" t="str">
        <f>VLOOKUP($A388,主动技能升级!$J:$Q,主动技能升级!N$1,FALSE)</f>
        <v>[]</v>
      </c>
      <c r="F388" s="1">
        <f>VLOOKUP($A388,主动技能升级!$J:$Q,主动技能升级!O$1,FALSE)</f>
        <v>1200</v>
      </c>
      <c r="G388" s="1">
        <f>VLOOKUP($A388,主动技能升级!$J:$Q,主动技能升级!P$1,FALSE)</f>
        <v>0</v>
      </c>
      <c r="H388" s="1">
        <f>VLOOKUP($A388,主动技能升级!$J:$Q,主动技能升级!Q$1,FALSE)</f>
        <v>0</v>
      </c>
    </row>
    <row r="389" spans="1:8" x14ac:dyDescent="0.15">
      <c r="A389" s="1">
        <v>385</v>
      </c>
      <c r="B389" s="1">
        <f>VLOOKUP($A389,主动技能升级!$J:$Q,主动技能升级!K$1,FALSE)</f>
        <v>10070205</v>
      </c>
      <c r="C389" s="1">
        <f>VLOOKUP($A389,主动技能升级!$J:$Q,主动技能升级!L$1,FALSE)</f>
        <v>10070206</v>
      </c>
      <c r="D389" s="1">
        <f>VLOOKUP($A389,主动技能升级!$J:$Q,主动技能升级!M$1,FALSE)</f>
        <v>20</v>
      </c>
      <c r="E389" s="1" t="str">
        <f>VLOOKUP($A389,主动技能升级!$J:$Q,主动技能升级!N$1,FALSE)</f>
        <v>[]</v>
      </c>
      <c r="F389" s="1">
        <f>VLOOKUP($A389,主动技能升级!$J:$Q,主动技能升级!O$1,FALSE)</f>
        <v>1700</v>
      </c>
      <c r="G389" s="1">
        <f>VLOOKUP($A389,主动技能升级!$J:$Q,主动技能升级!P$1,FALSE)</f>
        <v>0</v>
      </c>
      <c r="H389" s="1">
        <f>VLOOKUP($A389,主动技能升级!$J:$Q,主动技能升级!Q$1,FALSE)</f>
        <v>0</v>
      </c>
    </row>
    <row r="390" spans="1:8" x14ac:dyDescent="0.15">
      <c r="A390" s="1">
        <v>386</v>
      </c>
      <c r="B390" s="1">
        <f>VLOOKUP($A390,主动技能升级!$J:$Q,主动技能升级!K$1,FALSE)</f>
        <v>10070206</v>
      </c>
      <c r="C390" s="1">
        <f>VLOOKUP($A390,主动技能升级!$J:$Q,主动技能升级!L$1,FALSE)</f>
        <v>10070207</v>
      </c>
      <c r="D390" s="1">
        <f>VLOOKUP($A390,主动技能升级!$J:$Q,主动技能升级!M$1,FALSE)</f>
        <v>25</v>
      </c>
      <c r="E390" s="1" t="str">
        <f>VLOOKUP($A390,主动技能升级!$J:$Q,主动技能升级!N$1,FALSE)</f>
        <v>[]</v>
      </c>
      <c r="F390" s="1">
        <f>VLOOKUP($A390,主动技能升级!$J:$Q,主动技能升级!O$1,FALSE)</f>
        <v>2400</v>
      </c>
      <c r="G390" s="1">
        <f>VLOOKUP($A390,主动技能升级!$J:$Q,主动技能升级!P$1,FALSE)</f>
        <v>0</v>
      </c>
      <c r="H390" s="1">
        <f>VLOOKUP($A390,主动技能升级!$J:$Q,主动技能升级!Q$1,FALSE)</f>
        <v>0</v>
      </c>
    </row>
    <row r="391" spans="1:8" x14ac:dyDescent="0.15">
      <c r="A391" s="1">
        <v>387</v>
      </c>
      <c r="B391" s="1">
        <f>VLOOKUP($A391,主动技能升级!$J:$Q,主动技能升级!K$1,FALSE)</f>
        <v>10070207</v>
      </c>
      <c r="C391" s="1">
        <f>VLOOKUP($A391,主动技能升级!$J:$Q,主动技能升级!L$1,FALSE)</f>
        <v>10070208</v>
      </c>
      <c r="D391" s="1">
        <f>VLOOKUP($A391,主动技能升级!$J:$Q,主动技能升级!M$1,FALSE)</f>
        <v>30</v>
      </c>
      <c r="E391" s="1" t="str">
        <f>VLOOKUP($A391,主动技能升级!$J:$Q,主动技能升级!N$1,FALSE)</f>
        <v>[]</v>
      </c>
      <c r="F391" s="1">
        <f>VLOOKUP($A391,主动技能升级!$J:$Q,主动技能升级!O$1,FALSE)</f>
        <v>3500</v>
      </c>
      <c r="G391" s="1">
        <f>VLOOKUP($A391,主动技能升级!$J:$Q,主动技能升级!P$1,FALSE)</f>
        <v>0</v>
      </c>
      <c r="H391" s="1">
        <f>VLOOKUP($A391,主动技能升级!$J:$Q,主动技能升级!Q$1,FALSE)</f>
        <v>0</v>
      </c>
    </row>
    <row r="392" spans="1:8" x14ac:dyDescent="0.15">
      <c r="A392" s="1">
        <v>388</v>
      </c>
      <c r="B392" s="1">
        <f>VLOOKUP($A392,主动技能升级!$J:$Q,主动技能升级!K$1,FALSE)</f>
        <v>10070208</v>
      </c>
      <c r="C392" s="1">
        <f>VLOOKUP($A392,主动技能升级!$J:$Q,主动技能升级!L$1,FALSE)</f>
        <v>10070209</v>
      </c>
      <c r="D392" s="1">
        <f>VLOOKUP($A392,主动技能升级!$J:$Q,主动技能升级!M$1,FALSE)</f>
        <v>35</v>
      </c>
      <c r="E392" s="1" t="str">
        <f>VLOOKUP($A392,主动技能升级!$J:$Q,主动技能升级!N$1,FALSE)</f>
        <v>[]</v>
      </c>
      <c r="F392" s="1">
        <f>VLOOKUP($A392,主动技能升级!$J:$Q,主动技能升级!O$1,FALSE)</f>
        <v>4900</v>
      </c>
      <c r="G392" s="1">
        <f>VLOOKUP($A392,主动技能升级!$J:$Q,主动技能升级!P$1,FALSE)</f>
        <v>0</v>
      </c>
      <c r="H392" s="1">
        <f>VLOOKUP($A392,主动技能升级!$J:$Q,主动技能升级!Q$1,FALSE)</f>
        <v>0</v>
      </c>
    </row>
    <row r="393" spans="1:8" x14ac:dyDescent="0.15">
      <c r="A393" s="1">
        <v>389</v>
      </c>
      <c r="B393" s="1">
        <f>VLOOKUP($A393,主动技能升级!$J:$Q,主动技能升级!K$1,FALSE)</f>
        <v>10070209</v>
      </c>
      <c r="C393" s="1">
        <f>VLOOKUP($A393,主动技能升级!$J:$Q,主动技能升级!L$1,FALSE)</f>
        <v>10070210</v>
      </c>
      <c r="D393" s="1">
        <f>VLOOKUP($A393,主动技能升级!$J:$Q,主动技能升级!M$1,FALSE)</f>
        <v>40</v>
      </c>
      <c r="E393" s="1" t="str">
        <f>VLOOKUP($A393,主动技能升级!$J:$Q,主动技能升级!N$1,FALSE)</f>
        <v>[]</v>
      </c>
      <c r="F393" s="1">
        <f>VLOOKUP($A393,主动技能升级!$J:$Q,主动技能升级!O$1,FALSE)</f>
        <v>7000</v>
      </c>
      <c r="G393" s="1">
        <f>VLOOKUP($A393,主动技能升级!$J:$Q,主动技能升级!P$1,FALSE)</f>
        <v>0</v>
      </c>
      <c r="H393" s="1">
        <f>VLOOKUP($A393,主动技能升级!$J:$Q,主动技能升级!Q$1,FALSE)</f>
        <v>0</v>
      </c>
    </row>
    <row r="394" spans="1:8" x14ac:dyDescent="0.15">
      <c r="A394" s="1">
        <v>390</v>
      </c>
      <c r="B394" s="1">
        <f>VLOOKUP($A394,主动技能升级!$J:$Q,主动技能升级!K$1,FALSE)</f>
        <v>10070210</v>
      </c>
      <c r="C394" s="1">
        <f>VLOOKUP($A394,主动技能升级!$J:$Q,主动技能升级!L$1,FALSE)</f>
        <v>10070211</v>
      </c>
      <c r="D394" s="1">
        <f>VLOOKUP($A394,主动技能升级!$J:$Q,主动技能升级!M$1,FALSE)</f>
        <v>45</v>
      </c>
      <c r="E394" s="1" t="str">
        <f>VLOOKUP($A394,主动技能升级!$J:$Q,主动技能升级!N$1,FALSE)</f>
        <v>[]</v>
      </c>
      <c r="F394" s="1">
        <f>VLOOKUP($A394,主动技能升级!$J:$Q,主动技能升级!O$1,FALSE)</f>
        <v>9900</v>
      </c>
      <c r="G394" s="1">
        <f>VLOOKUP($A394,主动技能升级!$J:$Q,主动技能升级!P$1,FALSE)</f>
        <v>0</v>
      </c>
      <c r="H394" s="1">
        <f>VLOOKUP($A394,主动技能升级!$J:$Q,主动技能升级!Q$1,FALSE)</f>
        <v>0</v>
      </c>
    </row>
    <row r="395" spans="1:8" x14ac:dyDescent="0.15">
      <c r="A395" s="1">
        <v>391</v>
      </c>
      <c r="B395" s="1">
        <f>VLOOKUP($A395,主动技能升级!$J:$Q,主动技能升级!K$1,FALSE)</f>
        <v>10070211</v>
      </c>
      <c r="C395" s="1">
        <f>VLOOKUP($A395,主动技能升级!$J:$Q,主动技能升级!L$1,FALSE)</f>
        <v>10070212</v>
      </c>
      <c r="D395" s="1">
        <f>VLOOKUP($A395,主动技能升级!$J:$Q,主动技能升级!M$1,FALSE)</f>
        <v>50</v>
      </c>
      <c r="E395" s="1" t="str">
        <f>VLOOKUP($A395,主动技能升级!$J:$Q,主动技能升级!N$1,FALSE)</f>
        <v>[]</v>
      </c>
      <c r="F395" s="1">
        <f>VLOOKUP($A395,主动技能升级!$J:$Q,主动技能升级!O$1,FALSE)</f>
        <v>14100</v>
      </c>
      <c r="G395" s="1">
        <f>VLOOKUP($A395,主动技能升级!$J:$Q,主动技能升级!P$1,FALSE)</f>
        <v>0</v>
      </c>
      <c r="H395" s="1">
        <f>VLOOKUP($A395,主动技能升级!$J:$Q,主动技能升级!Q$1,FALSE)</f>
        <v>0</v>
      </c>
    </row>
    <row r="396" spans="1:8" x14ac:dyDescent="0.15">
      <c r="A396" s="1">
        <v>392</v>
      </c>
      <c r="B396" s="1">
        <f>VLOOKUP($A396,主动技能升级!$J:$Q,主动技能升级!K$1,FALSE)</f>
        <v>10070212</v>
      </c>
      <c r="C396" s="1">
        <f>VLOOKUP($A396,主动技能升级!$J:$Q,主动技能升级!L$1,FALSE)</f>
        <v>10070213</v>
      </c>
      <c r="D396" s="1">
        <f>VLOOKUP($A396,主动技能升级!$J:$Q,主动技能升级!M$1,FALSE)</f>
        <v>55</v>
      </c>
      <c r="E396" s="1" t="str">
        <f>VLOOKUP($A396,主动技能升级!$J:$Q,主动技能升级!N$1,FALSE)</f>
        <v>[]</v>
      </c>
      <c r="F396" s="1">
        <f>VLOOKUP($A396,主动技能升级!$J:$Q,主动技能升级!O$1,FALSE)</f>
        <v>20000</v>
      </c>
      <c r="G396" s="1">
        <f>VLOOKUP($A396,主动技能升级!$J:$Q,主动技能升级!P$1,FALSE)</f>
        <v>0</v>
      </c>
      <c r="H396" s="1">
        <f>VLOOKUP($A396,主动技能升级!$J:$Q,主动技能升级!Q$1,FALSE)</f>
        <v>0</v>
      </c>
    </row>
    <row r="397" spans="1:8" x14ac:dyDescent="0.15">
      <c r="A397" s="1">
        <v>393</v>
      </c>
      <c r="B397" s="1">
        <f>VLOOKUP($A397,主动技能升级!$J:$Q,主动技能升级!K$1,FALSE)</f>
        <v>10070213</v>
      </c>
      <c r="C397" s="1">
        <f>VLOOKUP($A397,主动技能升级!$J:$Q,主动技能升级!L$1,FALSE)</f>
        <v>10070214</v>
      </c>
      <c r="D397" s="1">
        <f>VLOOKUP($A397,主动技能升级!$J:$Q,主动技能升级!M$1,FALSE)</f>
        <v>60</v>
      </c>
      <c r="E397" s="1" t="str">
        <f>VLOOKUP($A397,主动技能升级!$J:$Q,主动技能升级!N$1,FALSE)</f>
        <v>[]</v>
      </c>
      <c r="F397" s="1">
        <f>VLOOKUP($A397,主动技能升级!$J:$Q,主动技能升级!O$1,FALSE)</f>
        <v>28300</v>
      </c>
      <c r="G397" s="1">
        <f>VLOOKUP($A397,主动技能升级!$J:$Q,主动技能升级!P$1,FALSE)</f>
        <v>0</v>
      </c>
      <c r="H397" s="1">
        <f>VLOOKUP($A397,主动技能升级!$J:$Q,主动技能升级!Q$1,FALSE)</f>
        <v>0</v>
      </c>
    </row>
    <row r="398" spans="1:8" x14ac:dyDescent="0.15">
      <c r="A398" s="1">
        <v>394</v>
      </c>
      <c r="B398" s="1">
        <f>VLOOKUP($A398,主动技能升级!$J:$Q,主动技能升级!K$1,FALSE)</f>
        <v>10070214</v>
      </c>
      <c r="C398" s="1">
        <f>VLOOKUP($A398,主动技能升级!$J:$Q,主动技能升级!L$1,FALSE)</f>
        <v>10070215</v>
      </c>
      <c r="D398" s="1">
        <f>VLOOKUP($A398,主动技能升级!$J:$Q,主动技能升级!M$1,FALSE)</f>
        <v>65</v>
      </c>
      <c r="E398" s="1" t="str">
        <f>VLOOKUP($A398,主动技能升级!$J:$Q,主动技能升级!N$1,FALSE)</f>
        <v>[]</v>
      </c>
      <c r="F398" s="1">
        <f>VLOOKUP($A398,主动技能升级!$J:$Q,主动技能升级!O$1,FALSE)</f>
        <v>40100</v>
      </c>
      <c r="G398" s="1">
        <f>VLOOKUP($A398,主动技能升级!$J:$Q,主动技能升级!P$1,FALSE)</f>
        <v>0</v>
      </c>
      <c r="H398" s="1">
        <f>VLOOKUP($A398,主动技能升级!$J:$Q,主动技能升级!Q$1,FALSE)</f>
        <v>0</v>
      </c>
    </row>
    <row r="399" spans="1:8" x14ac:dyDescent="0.15">
      <c r="A399" s="1">
        <v>395</v>
      </c>
      <c r="B399" s="1">
        <f>VLOOKUP($A399,主动技能升级!$J:$Q,主动技能升级!K$1,FALSE)</f>
        <v>10070215</v>
      </c>
      <c r="C399" s="1">
        <f>VLOOKUP($A399,主动技能升级!$J:$Q,主动技能升级!L$1,FALSE)</f>
        <v>10070216</v>
      </c>
      <c r="D399" s="1">
        <f>VLOOKUP($A399,主动技能升级!$J:$Q,主动技能升级!M$1,FALSE)</f>
        <v>70</v>
      </c>
      <c r="E399" s="1" t="str">
        <f>VLOOKUP($A399,主动技能升级!$J:$Q,主动技能升级!N$1,FALSE)</f>
        <v>[]</v>
      </c>
      <c r="F399" s="1">
        <f>VLOOKUP($A399,主动技能升级!$J:$Q,主动技能升级!O$1,FALSE)</f>
        <v>56700</v>
      </c>
      <c r="G399" s="1">
        <f>VLOOKUP($A399,主动技能升级!$J:$Q,主动技能升级!P$1,FALSE)</f>
        <v>0</v>
      </c>
      <c r="H399" s="1">
        <f>VLOOKUP($A399,主动技能升级!$J:$Q,主动技能升级!Q$1,FALSE)</f>
        <v>0</v>
      </c>
    </row>
    <row r="400" spans="1:8" x14ac:dyDescent="0.15">
      <c r="A400" s="1">
        <v>396</v>
      </c>
      <c r="B400" s="1">
        <f>VLOOKUP($A400,主动技能升级!$J:$Q,主动技能升级!K$1,FALSE)</f>
        <v>10070216</v>
      </c>
      <c r="C400" s="1">
        <f>VLOOKUP($A400,主动技能升级!$J:$Q,主动技能升级!L$1,FALSE)</f>
        <v>10070217</v>
      </c>
      <c r="D400" s="1">
        <f>VLOOKUP($A400,主动技能升级!$J:$Q,主动技能升级!M$1,FALSE)</f>
        <v>75</v>
      </c>
      <c r="E400" s="1" t="str">
        <f>VLOOKUP($A400,主动技能升级!$J:$Q,主动技能升级!N$1,FALSE)</f>
        <v>[]</v>
      </c>
      <c r="F400" s="1">
        <f>VLOOKUP($A400,主动技能升级!$J:$Q,主动技能升级!O$1,FALSE)</f>
        <v>80400</v>
      </c>
      <c r="G400" s="1">
        <f>VLOOKUP($A400,主动技能升级!$J:$Q,主动技能升级!P$1,FALSE)</f>
        <v>0</v>
      </c>
      <c r="H400" s="1">
        <f>VLOOKUP($A400,主动技能升级!$J:$Q,主动技能升级!Q$1,FALSE)</f>
        <v>0</v>
      </c>
    </row>
    <row r="401" spans="1:8" x14ac:dyDescent="0.15">
      <c r="A401" s="1">
        <v>397</v>
      </c>
      <c r="B401" s="1">
        <f>VLOOKUP($A401,主动技能升级!$J:$Q,主动技能升级!K$1,FALSE)</f>
        <v>10070217</v>
      </c>
      <c r="C401" s="1">
        <f>VLOOKUP($A401,主动技能升级!$J:$Q,主动技能升级!L$1,FALSE)</f>
        <v>10070218</v>
      </c>
      <c r="D401" s="1">
        <f>VLOOKUP($A401,主动技能升级!$J:$Q,主动技能升级!M$1,FALSE)</f>
        <v>80</v>
      </c>
      <c r="E401" s="1" t="str">
        <f>VLOOKUP($A401,主动技能升级!$J:$Q,主动技能升级!N$1,FALSE)</f>
        <v>[]</v>
      </c>
      <c r="F401" s="1">
        <f>VLOOKUP($A401,主动技能升级!$J:$Q,主动技能升级!O$1,FALSE)</f>
        <v>113800</v>
      </c>
      <c r="G401" s="1">
        <f>VLOOKUP($A401,主动技能升级!$J:$Q,主动技能升级!P$1,FALSE)</f>
        <v>0</v>
      </c>
      <c r="H401" s="1">
        <f>VLOOKUP($A401,主动技能升级!$J:$Q,主动技能升级!Q$1,FALSE)</f>
        <v>0</v>
      </c>
    </row>
    <row r="402" spans="1:8" x14ac:dyDescent="0.15">
      <c r="A402" s="1">
        <v>398</v>
      </c>
      <c r="B402" s="1">
        <f>VLOOKUP($A402,主动技能升级!$J:$Q,主动技能升级!K$1,FALSE)</f>
        <v>10070218</v>
      </c>
      <c r="C402" s="1">
        <f>VLOOKUP($A402,主动技能升级!$J:$Q,主动技能升级!L$1,FALSE)</f>
        <v>10070219</v>
      </c>
      <c r="D402" s="1">
        <f>VLOOKUP($A402,主动技能升级!$J:$Q,主动技能升级!M$1,FALSE)</f>
        <v>85</v>
      </c>
      <c r="E402" s="1" t="str">
        <f>VLOOKUP($A402,主动技能升级!$J:$Q,主动技能升级!N$1,FALSE)</f>
        <v>[]</v>
      </c>
      <c r="F402" s="1">
        <f>VLOOKUP($A402,主动技能升级!$J:$Q,主动技能升级!O$1,FALSE)</f>
        <v>161100</v>
      </c>
      <c r="G402" s="1">
        <f>VLOOKUP($A402,主动技能升级!$J:$Q,主动技能升级!P$1,FALSE)</f>
        <v>0</v>
      </c>
      <c r="H402" s="1">
        <f>VLOOKUP($A402,主动技能升级!$J:$Q,主动技能升级!Q$1,FALSE)</f>
        <v>0</v>
      </c>
    </row>
    <row r="403" spans="1:8" x14ac:dyDescent="0.15">
      <c r="A403" s="1">
        <v>399</v>
      </c>
      <c r="B403" s="1">
        <f>VLOOKUP($A403,主动技能升级!$J:$Q,主动技能升级!K$1,FALSE)</f>
        <v>10070219</v>
      </c>
      <c r="C403" s="1">
        <f>VLOOKUP($A403,主动技能升级!$J:$Q,主动技能升级!L$1,FALSE)</f>
        <v>10070220</v>
      </c>
      <c r="D403" s="1">
        <f>VLOOKUP($A403,主动技能升级!$J:$Q,主动技能升级!M$1,FALSE)</f>
        <v>90</v>
      </c>
      <c r="E403" s="1" t="str">
        <f>VLOOKUP($A403,主动技能升级!$J:$Q,主动技能升级!N$1,FALSE)</f>
        <v>[]</v>
      </c>
      <c r="F403" s="1">
        <f>VLOOKUP($A403,主动技能升级!$J:$Q,主动技能升级!O$1,FALSE)</f>
        <v>228100</v>
      </c>
      <c r="G403" s="1">
        <f>VLOOKUP($A403,主动技能升级!$J:$Q,主动技能升级!P$1,FALSE)</f>
        <v>0</v>
      </c>
      <c r="H403" s="1">
        <f>VLOOKUP($A403,主动技能升级!$J:$Q,主动技能升级!Q$1,FALSE)</f>
        <v>0</v>
      </c>
    </row>
    <row r="404" spans="1:8" x14ac:dyDescent="0.15">
      <c r="A404" s="1">
        <v>400</v>
      </c>
      <c r="B404" s="1">
        <f>VLOOKUP($A404,主动技能升级!$J:$Q,主动技能升级!K$1,FALSE)</f>
        <v>10070220</v>
      </c>
      <c r="C404" s="1">
        <f>VLOOKUP($A404,主动技能升级!$J:$Q,主动技能升级!L$1,FALSE)</f>
        <v>0</v>
      </c>
      <c r="D404" s="1">
        <f>VLOOKUP($A404,主动技能升级!$J:$Q,主动技能升级!M$1,FALSE)</f>
        <v>100</v>
      </c>
      <c r="E404" s="1" t="str">
        <f>VLOOKUP($A404,主动技能升级!$J:$Q,主动技能升级!N$1,FALSE)</f>
        <v>[]</v>
      </c>
      <c r="F404" s="1">
        <f>VLOOKUP($A404,主动技能升级!$J:$Q,主动技能升级!O$1,FALSE)</f>
        <v>780200</v>
      </c>
      <c r="G404" s="1">
        <f>VLOOKUP($A404,主动技能升级!$J:$Q,主动技能升级!P$1,FALSE)</f>
        <v>0</v>
      </c>
      <c r="H404" s="1">
        <f>VLOOKUP($A404,主动技能升级!$J:$Q,主动技能升级!Q$1,FALSE)</f>
        <v>0</v>
      </c>
    </row>
    <row r="405" spans="1:8" x14ac:dyDescent="0.15">
      <c r="A405" s="1">
        <v>401</v>
      </c>
      <c r="B405" s="1">
        <f>VLOOKUP($A405,主动技能升级!$J:$Q,主动技能升级!K$1,FALSE)</f>
        <v>10070301</v>
      </c>
      <c r="C405" s="1">
        <f>VLOOKUP($A405,主动技能升级!$J:$Q,主动技能升级!L$1,FALSE)</f>
        <v>10070302</v>
      </c>
      <c r="D405" s="1">
        <f>VLOOKUP($A405,主动技能升级!$J:$Q,主动技能升级!M$1,FALSE)</f>
        <v>2</v>
      </c>
      <c r="E405" s="1" t="str">
        <f>VLOOKUP($A405,主动技能升级!$J:$Q,主动技能升级!N$1,FALSE)</f>
        <v>[]</v>
      </c>
      <c r="F405" s="1">
        <f>VLOOKUP($A405,主动技能升级!$J:$Q,主动技能升级!O$1,FALSE)</f>
        <v>500</v>
      </c>
      <c r="G405" s="1">
        <f>VLOOKUP($A405,主动技能升级!$J:$Q,主动技能升级!P$1,FALSE)</f>
        <v>0</v>
      </c>
      <c r="H405" s="1">
        <f>VLOOKUP($A405,主动技能升级!$J:$Q,主动技能升级!Q$1,FALSE)</f>
        <v>0</v>
      </c>
    </row>
    <row r="406" spans="1:8" x14ac:dyDescent="0.15">
      <c r="A406" s="1">
        <v>402</v>
      </c>
      <c r="B406" s="1">
        <f>VLOOKUP($A406,主动技能升级!$J:$Q,主动技能升级!K$1,FALSE)</f>
        <v>10070302</v>
      </c>
      <c r="C406" s="1">
        <f>VLOOKUP($A406,主动技能升级!$J:$Q,主动技能升级!L$1,FALSE)</f>
        <v>10070303</v>
      </c>
      <c r="D406" s="1">
        <f>VLOOKUP($A406,主动技能升级!$J:$Q,主动技能升级!M$1,FALSE)</f>
        <v>5</v>
      </c>
      <c r="E406" s="1" t="str">
        <f>VLOOKUP($A406,主动技能升级!$J:$Q,主动技能升级!N$1,FALSE)</f>
        <v>[]</v>
      </c>
      <c r="F406" s="1">
        <f>VLOOKUP($A406,主动技能升级!$J:$Q,主动技能升级!O$1,FALSE)</f>
        <v>600</v>
      </c>
      <c r="G406" s="1">
        <f>VLOOKUP($A406,主动技能升级!$J:$Q,主动技能升级!P$1,FALSE)</f>
        <v>0</v>
      </c>
      <c r="H406" s="1">
        <f>VLOOKUP($A406,主动技能升级!$J:$Q,主动技能升级!Q$1,FALSE)</f>
        <v>0</v>
      </c>
    </row>
    <row r="407" spans="1:8" x14ac:dyDescent="0.15">
      <c r="A407" s="1">
        <v>403</v>
      </c>
      <c r="B407" s="1">
        <f>VLOOKUP($A407,主动技能升级!$J:$Q,主动技能升级!K$1,FALSE)</f>
        <v>10070303</v>
      </c>
      <c r="C407" s="1">
        <f>VLOOKUP($A407,主动技能升级!$J:$Q,主动技能升级!L$1,FALSE)</f>
        <v>10070304</v>
      </c>
      <c r="D407" s="1">
        <f>VLOOKUP($A407,主动技能升级!$J:$Q,主动技能升级!M$1,FALSE)</f>
        <v>10</v>
      </c>
      <c r="E407" s="1" t="str">
        <f>VLOOKUP($A407,主动技能升级!$J:$Q,主动技能升级!N$1,FALSE)</f>
        <v>[]</v>
      </c>
      <c r="F407" s="1">
        <f>VLOOKUP($A407,主动技能升级!$J:$Q,主动技能升级!O$1,FALSE)</f>
        <v>800</v>
      </c>
      <c r="G407" s="1">
        <f>VLOOKUP($A407,主动技能升级!$J:$Q,主动技能升级!P$1,FALSE)</f>
        <v>0</v>
      </c>
      <c r="H407" s="1">
        <f>VLOOKUP($A407,主动技能升级!$J:$Q,主动技能升级!Q$1,FALSE)</f>
        <v>0</v>
      </c>
    </row>
    <row r="408" spans="1:8" x14ac:dyDescent="0.15">
      <c r="A408" s="1">
        <v>404</v>
      </c>
      <c r="B408" s="1">
        <f>VLOOKUP($A408,主动技能升级!$J:$Q,主动技能升级!K$1,FALSE)</f>
        <v>10070304</v>
      </c>
      <c r="C408" s="1">
        <f>VLOOKUP($A408,主动技能升级!$J:$Q,主动技能升级!L$1,FALSE)</f>
        <v>10070305</v>
      </c>
      <c r="D408" s="1">
        <f>VLOOKUP($A408,主动技能升级!$J:$Q,主动技能升级!M$1,FALSE)</f>
        <v>15</v>
      </c>
      <c r="E408" s="1" t="str">
        <f>VLOOKUP($A408,主动技能升级!$J:$Q,主动技能升级!N$1,FALSE)</f>
        <v>[]</v>
      </c>
      <c r="F408" s="1">
        <f>VLOOKUP($A408,主动技能升级!$J:$Q,主动技能升级!O$1,FALSE)</f>
        <v>1200</v>
      </c>
      <c r="G408" s="1">
        <f>VLOOKUP($A408,主动技能升级!$J:$Q,主动技能升级!P$1,FALSE)</f>
        <v>0</v>
      </c>
      <c r="H408" s="1">
        <f>VLOOKUP($A408,主动技能升级!$J:$Q,主动技能升级!Q$1,FALSE)</f>
        <v>0</v>
      </c>
    </row>
    <row r="409" spans="1:8" x14ac:dyDescent="0.15">
      <c r="A409" s="1">
        <v>405</v>
      </c>
      <c r="B409" s="1">
        <f>VLOOKUP($A409,主动技能升级!$J:$Q,主动技能升级!K$1,FALSE)</f>
        <v>10070305</v>
      </c>
      <c r="C409" s="1">
        <f>VLOOKUP($A409,主动技能升级!$J:$Q,主动技能升级!L$1,FALSE)</f>
        <v>10070306</v>
      </c>
      <c r="D409" s="1">
        <f>VLOOKUP($A409,主动技能升级!$J:$Q,主动技能升级!M$1,FALSE)</f>
        <v>20</v>
      </c>
      <c r="E409" s="1" t="str">
        <f>VLOOKUP($A409,主动技能升级!$J:$Q,主动技能升级!N$1,FALSE)</f>
        <v>[]</v>
      </c>
      <c r="F409" s="1">
        <f>VLOOKUP($A409,主动技能升级!$J:$Q,主动技能升级!O$1,FALSE)</f>
        <v>1700</v>
      </c>
      <c r="G409" s="1">
        <f>VLOOKUP($A409,主动技能升级!$J:$Q,主动技能升级!P$1,FALSE)</f>
        <v>0</v>
      </c>
      <c r="H409" s="1">
        <f>VLOOKUP($A409,主动技能升级!$J:$Q,主动技能升级!Q$1,FALSE)</f>
        <v>0</v>
      </c>
    </row>
    <row r="410" spans="1:8" x14ac:dyDescent="0.15">
      <c r="A410" s="1">
        <v>406</v>
      </c>
      <c r="B410" s="1">
        <f>VLOOKUP($A410,主动技能升级!$J:$Q,主动技能升级!K$1,FALSE)</f>
        <v>10070306</v>
      </c>
      <c r="C410" s="1">
        <f>VLOOKUP($A410,主动技能升级!$J:$Q,主动技能升级!L$1,FALSE)</f>
        <v>10070307</v>
      </c>
      <c r="D410" s="1">
        <f>VLOOKUP($A410,主动技能升级!$J:$Q,主动技能升级!M$1,FALSE)</f>
        <v>25</v>
      </c>
      <c r="E410" s="1" t="str">
        <f>VLOOKUP($A410,主动技能升级!$J:$Q,主动技能升级!N$1,FALSE)</f>
        <v>[]</v>
      </c>
      <c r="F410" s="1">
        <f>VLOOKUP($A410,主动技能升级!$J:$Q,主动技能升级!O$1,FALSE)</f>
        <v>2400</v>
      </c>
      <c r="G410" s="1">
        <f>VLOOKUP($A410,主动技能升级!$J:$Q,主动技能升级!P$1,FALSE)</f>
        <v>0</v>
      </c>
      <c r="H410" s="1">
        <f>VLOOKUP($A410,主动技能升级!$J:$Q,主动技能升级!Q$1,FALSE)</f>
        <v>0</v>
      </c>
    </row>
    <row r="411" spans="1:8" x14ac:dyDescent="0.15">
      <c r="A411" s="1">
        <v>407</v>
      </c>
      <c r="B411" s="1">
        <f>VLOOKUP($A411,主动技能升级!$J:$Q,主动技能升级!K$1,FALSE)</f>
        <v>10070307</v>
      </c>
      <c r="C411" s="1">
        <f>VLOOKUP($A411,主动技能升级!$J:$Q,主动技能升级!L$1,FALSE)</f>
        <v>10070308</v>
      </c>
      <c r="D411" s="1">
        <f>VLOOKUP($A411,主动技能升级!$J:$Q,主动技能升级!M$1,FALSE)</f>
        <v>30</v>
      </c>
      <c r="E411" s="1" t="str">
        <f>VLOOKUP($A411,主动技能升级!$J:$Q,主动技能升级!N$1,FALSE)</f>
        <v>[]</v>
      </c>
      <c r="F411" s="1">
        <f>VLOOKUP($A411,主动技能升级!$J:$Q,主动技能升级!O$1,FALSE)</f>
        <v>3500</v>
      </c>
      <c r="G411" s="1">
        <f>VLOOKUP($A411,主动技能升级!$J:$Q,主动技能升级!P$1,FALSE)</f>
        <v>0</v>
      </c>
      <c r="H411" s="1">
        <f>VLOOKUP($A411,主动技能升级!$J:$Q,主动技能升级!Q$1,FALSE)</f>
        <v>0</v>
      </c>
    </row>
    <row r="412" spans="1:8" x14ac:dyDescent="0.15">
      <c r="A412" s="1">
        <v>408</v>
      </c>
      <c r="B412" s="1">
        <f>VLOOKUP($A412,主动技能升级!$J:$Q,主动技能升级!K$1,FALSE)</f>
        <v>10070308</v>
      </c>
      <c r="C412" s="1">
        <f>VLOOKUP($A412,主动技能升级!$J:$Q,主动技能升级!L$1,FALSE)</f>
        <v>10070309</v>
      </c>
      <c r="D412" s="1">
        <f>VLOOKUP($A412,主动技能升级!$J:$Q,主动技能升级!M$1,FALSE)</f>
        <v>35</v>
      </c>
      <c r="E412" s="1" t="str">
        <f>VLOOKUP($A412,主动技能升级!$J:$Q,主动技能升级!N$1,FALSE)</f>
        <v>[]</v>
      </c>
      <c r="F412" s="1">
        <f>VLOOKUP($A412,主动技能升级!$J:$Q,主动技能升级!O$1,FALSE)</f>
        <v>4900</v>
      </c>
      <c r="G412" s="1">
        <f>VLOOKUP($A412,主动技能升级!$J:$Q,主动技能升级!P$1,FALSE)</f>
        <v>0</v>
      </c>
      <c r="H412" s="1">
        <f>VLOOKUP($A412,主动技能升级!$J:$Q,主动技能升级!Q$1,FALSE)</f>
        <v>0</v>
      </c>
    </row>
    <row r="413" spans="1:8" x14ac:dyDescent="0.15">
      <c r="A413" s="1">
        <v>409</v>
      </c>
      <c r="B413" s="1">
        <f>VLOOKUP($A413,主动技能升级!$J:$Q,主动技能升级!K$1,FALSE)</f>
        <v>10070309</v>
      </c>
      <c r="C413" s="1">
        <f>VLOOKUP($A413,主动技能升级!$J:$Q,主动技能升级!L$1,FALSE)</f>
        <v>10070310</v>
      </c>
      <c r="D413" s="1">
        <f>VLOOKUP($A413,主动技能升级!$J:$Q,主动技能升级!M$1,FALSE)</f>
        <v>40</v>
      </c>
      <c r="E413" s="1" t="str">
        <f>VLOOKUP($A413,主动技能升级!$J:$Q,主动技能升级!N$1,FALSE)</f>
        <v>[]</v>
      </c>
      <c r="F413" s="1">
        <f>VLOOKUP($A413,主动技能升级!$J:$Q,主动技能升级!O$1,FALSE)</f>
        <v>7000</v>
      </c>
      <c r="G413" s="1">
        <f>VLOOKUP($A413,主动技能升级!$J:$Q,主动技能升级!P$1,FALSE)</f>
        <v>0</v>
      </c>
      <c r="H413" s="1">
        <f>VLOOKUP($A413,主动技能升级!$J:$Q,主动技能升级!Q$1,FALSE)</f>
        <v>0</v>
      </c>
    </row>
    <row r="414" spans="1:8" x14ac:dyDescent="0.15">
      <c r="A414" s="1">
        <v>410</v>
      </c>
      <c r="B414" s="1">
        <f>VLOOKUP($A414,主动技能升级!$J:$Q,主动技能升级!K$1,FALSE)</f>
        <v>10070310</v>
      </c>
      <c r="C414" s="1">
        <f>VLOOKUP($A414,主动技能升级!$J:$Q,主动技能升级!L$1,FALSE)</f>
        <v>10070311</v>
      </c>
      <c r="D414" s="1">
        <f>VLOOKUP($A414,主动技能升级!$J:$Q,主动技能升级!M$1,FALSE)</f>
        <v>45</v>
      </c>
      <c r="E414" s="1" t="str">
        <f>VLOOKUP($A414,主动技能升级!$J:$Q,主动技能升级!N$1,FALSE)</f>
        <v>[]</v>
      </c>
      <c r="F414" s="1">
        <f>VLOOKUP($A414,主动技能升级!$J:$Q,主动技能升级!O$1,FALSE)</f>
        <v>9900</v>
      </c>
      <c r="G414" s="1">
        <f>VLOOKUP($A414,主动技能升级!$J:$Q,主动技能升级!P$1,FALSE)</f>
        <v>0</v>
      </c>
      <c r="H414" s="1">
        <f>VLOOKUP($A414,主动技能升级!$J:$Q,主动技能升级!Q$1,FALSE)</f>
        <v>0</v>
      </c>
    </row>
    <row r="415" spans="1:8" x14ac:dyDescent="0.15">
      <c r="A415" s="1">
        <v>411</v>
      </c>
      <c r="B415" s="1">
        <f>VLOOKUP($A415,主动技能升级!$J:$Q,主动技能升级!K$1,FALSE)</f>
        <v>10070311</v>
      </c>
      <c r="C415" s="1">
        <f>VLOOKUP($A415,主动技能升级!$J:$Q,主动技能升级!L$1,FALSE)</f>
        <v>10070312</v>
      </c>
      <c r="D415" s="1">
        <f>VLOOKUP($A415,主动技能升级!$J:$Q,主动技能升级!M$1,FALSE)</f>
        <v>50</v>
      </c>
      <c r="E415" s="1" t="str">
        <f>VLOOKUP($A415,主动技能升级!$J:$Q,主动技能升级!N$1,FALSE)</f>
        <v>[]</v>
      </c>
      <c r="F415" s="1">
        <f>VLOOKUP($A415,主动技能升级!$J:$Q,主动技能升级!O$1,FALSE)</f>
        <v>14100</v>
      </c>
      <c r="G415" s="1">
        <f>VLOOKUP($A415,主动技能升级!$J:$Q,主动技能升级!P$1,FALSE)</f>
        <v>0</v>
      </c>
      <c r="H415" s="1">
        <f>VLOOKUP($A415,主动技能升级!$J:$Q,主动技能升级!Q$1,FALSE)</f>
        <v>0</v>
      </c>
    </row>
    <row r="416" spans="1:8" x14ac:dyDescent="0.15">
      <c r="A416" s="1">
        <v>412</v>
      </c>
      <c r="B416" s="1">
        <f>VLOOKUP($A416,主动技能升级!$J:$Q,主动技能升级!K$1,FALSE)</f>
        <v>10070312</v>
      </c>
      <c r="C416" s="1">
        <f>VLOOKUP($A416,主动技能升级!$J:$Q,主动技能升级!L$1,FALSE)</f>
        <v>10070313</v>
      </c>
      <c r="D416" s="1">
        <f>VLOOKUP($A416,主动技能升级!$J:$Q,主动技能升级!M$1,FALSE)</f>
        <v>55</v>
      </c>
      <c r="E416" s="1" t="str">
        <f>VLOOKUP($A416,主动技能升级!$J:$Q,主动技能升级!N$1,FALSE)</f>
        <v>[]</v>
      </c>
      <c r="F416" s="1">
        <f>VLOOKUP($A416,主动技能升级!$J:$Q,主动技能升级!O$1,FALSE)</f>
        <v>20000</v>
      </c>
      <c r="G416" s="1">
        <f>VLOOKUP($A416,主动技能升级!$J:$Q,主动技能升级!P$1,FALSE)</f>
        <v>0</v>
      </c>
      <c r="H416" s="1">
        <f>VLOOKUP($A416,主动技能升级!$J:$Q,主动技能升级!Q$1,FALSE)</f>
        <v>0</v>
      </c>
    </row>
    <row r="417" spans="1:8" x14ac:dyDescent="0.15">
      <c r="A417" s="1">
        <v>413</v>
      </c>
      <c r="B417" s="1">
        <f>VLOOKUP($A417,主动技能升级!$J:$Q,主动技能升级!K$1,FALSE)</f>
        <v>10070313</v>
      </c>
      <c r="C417" s="1">
        <f>VLOOKUP($A417,主动技能升级!$J:$Q,主动技能升级!L$1,FALSE)</f>
        <v>10070314</v>
      </c>
      <c r="D417" s="1">
        <f>VLOOKUP($A417,主动技能升级!$J:$Q,主动技能升级!M$1,FALSE)</f>
        <v>60</v>
      </c>
      <c r="E417" s="1" t="str">
        <f>VLOOKUP($A417,主动技能升级!$J:$Q,主动技能升级!N$1,FALSE)</f>
        <v>[]</v>
      </c>
      <c r="F417" s="1">
        <f>VLOOKUP($A417,主动技能升级!$J:$Q,主动技能升级!O$1,FALSE)</f>
        <v>28300</v>
      </c>
      <c r="G417" s="1">
        <f>VLOOKUP($A417,主动技能升级!$J:$Q,主动技能升级!P$1,FALSE)</f>
        <v>0</v>
      </c>
      <c r="H417" s="1">
        <f>VLOOKUP($A417,主动技能升级!$J:$Q,主动技能升级!Q$1,FALSE)</f>
        <v>0</v>
      </c>
    </row>
    <row r="418" spans="1:8" x14ac:dyDescent="0.15">
      <c r="A418" s="1">
        <v>414</v>
      </c>
      <c r="B418" s="1">
        <f>VLOOKUP($A418,主动技能升级!$J:$Q,主动技能升级!K$1,FALSE)</f>
        <v>10070314</v>
      </c>
      <c r="C418" s="1">
        <f>VLOOKUP($A418,主动技能升级!$J:$Q,主动技能升级!L$1,FALSE)</f>
        <v>10070315</v>
      </c>
      <c r="D418" s="1">
        <f>VLOOKUP($A418,主动技能升级!$J:$Q,主动技能升级!M$1,FALSE)</f>
        <v>65</v>
      </c>
      <c r="E418" s="1" t="str">
        <f>VLOOKUP($A418,主动技能升级!$J:$Q,主动技能升级!N$1,FALSE)</f>
        <v>[]</v>
      </c>
      <c r="F418" s="1">
        <f>VLOOKUP($A418,主动技能升级!$J:$Q,主动技能升级!O$1,FALSE)</f>
        <v>40100</v>
      </c>
      <c r="G418" s="1">
        <f>VLOOKUP($A418,主动技能升级!$J:$Q,主动技能升级!P$1,FALSE)</f>
        <v>0</v>
      </c>
      <c r="H418" s="1">
        <f>VLOOKUP($A418,主动技能升级!$J:$Q,主动技能升级!Q$1,FALSE)</f>
        <v>0</v>
      </c>
    </row>
    <row r="419" spans="1:8" x14ac:dyDescent="0.15">
      <c r="A419" s="1">
        <v>415</v>
      </c>
      <c r="B419" s="1">
        <f>VLOOKUP($A419,主动技能升级!$J:$Q,主动技能升级!K$1,FALSE)</f>
        <v>10070315</v>
      </c>
      <c r="C419" s="1">
        <f>VLOOKUP($A419,主动技能升级!$J:$Q,主动技能升级!L$1,FALSE)</f>
        <v>10070316</v>
      </c>
      <c r="D419" s="1">
        <f>VLOOKUP($A419,主动技能升级!$J:$Q,主动技能升级!M$1,FALSE)</f>
        <v>70</v>
      </c>
      <c r="E419" s="1" t="str">
        <f>VLOOKUP($A419,主动技能升级!$J:$Q,主动技能升级!N$1,FALSE)</f>
        <v>[]</v>
      </c>
      <c r="F419" s="1">
        <f>VLOOKUP($A419,主动技能升级!$J:$Q,主动技能升级!O$1,FALSE)</f>
        <v>56700</v>
      </c>
      <c r="G419" s="1">
        <f>VLOOKUP($A419,主动技能升级!$J:$Q,主动技能升级!P$1,FALSE)</f>
        <v>0</v>
      </c>
      <c r="H419" s="1">
        <f>VLOOKUP($A419,主动技能升级!$J:$Q,主动技能升级!Q$1,FALSE)</f>
        <v>0</v>
      </c>
    </row>
    <row r="420" spans="1:8" x14ac:dyDescent="0.15">
      <c r="A420" s="1">
        <v>416</v>
      </c>
      <c r="B420" s="1">
        <f>VLOOKUP($A420,主动技能升级!$J:$Q,主动技能升级!K$1,FALSE)</f>
        <v>10070316</v>
      </c>
      <c r="C420" s="1">
        <f>VLOOKUP($A420,主动技能升级!$J:$Q,主动技能升级!L$1,FALSE)</f>
        <v>10070317</v>
      </c>
      <c r="D420" s="1">
        <f>VLOOKUP($A420,主动技能升级!$J:$Q,主动技能升级!M$1,FALSE)</f>
        <v>75</v>
      </c>
      <c r="E420" s="1" t="str">
        <f>VLOOKUP($A420,主动技能升级!$J:$Q,主动技能升级!N$1,FALSE)</f>
        <v>[]</v>
      </c>
      <c r="F420" s="1">
        <f>VLOOKUP($A420,主动技能升级!$J:$Q,主动技能升级!O$1,FALSE)</f>
        <v>80400</v>
      </c>
      <c r="G420" s="1">
        <f>VLOOKUP($A420,主动技能升级!$J:$Q,主动技能升级!P$1,FALSE)</f>
        <v>0</v>
      </c>
      <c r="H420" s="1">
        <f>VLOOKUP($A420,主动技能升级!$J:$Q,主动技能升级!Q$1,FALSE)</f>
        <v>0</v>
      </c>
    </row>
    <row r="421" spans="1:8" x14ac:dyDescent="0.15">
      <c r="A421" s="1">
        <v>417</v>
      </c>
      <c r="B421" s="1">
        <f>VLOOKUP($A421,主动技能升级!$J:$Q,主动技能升级!K$1,FALSE)</f>
        <v>10070317</v>
      </c>
      <c r="C421" s="1">
        <f>VLOOKUP($A421,主动技能升级!$J:$Q,主动技能升级!L$1,FALSE)</f>
        <v>10070318</v>
      </c>
      <c r="D421" s="1">
        <f>VLOOKUP($A421,主动技能升级!$J:$Q,主动技能升级!M$1,FALSE)</f>
        <v>80</v>
      </c>
      <c r="E421" s="1" t="str">
        <f>VLOOKUP($A421,主动技能升级!$J:$Q,主动技能升级!N$1,FALSE)</f>
        <v>[]</v>
      </c>
      <c r="F421" s="1">
        <f>VLOOKUP($A421,主动技能升级!$J:$Q,主动技能升级!O$1,FALSE)</f>
        <v>113800</v>
      </c>
      <c r="G421" s="1">
        <f>VLOOKUP($A421,主动技能升级!$J:$Q,主动技能升级!P$1,FALSE)</f>
        <v>0</v>
      </c>
      <c r="H421" s="1">
        <f>VLOOKUP($A421,主动技能升级!$J:$Q,主动技能升级!Q$1,FALSE)</f>
        <v>0</v>
      </c>
    </row>
    <row r="422" spans="1:8" x14ac:dyDescent="0.15">
      <c r="A422" s="1">
        <v>418</v>
      </c>
      <c r="B422" s="1">
        <f>VLOOKUP($A422,主动技能升级!$J:$Q,主动技能升级!K$1,FALSE)</f>
        <v>10070318</v>
      </c>
      <c r="C422" s="1">
        <f>VLOOKUP($A422,主动技能升级!$J:$Q,主动技能升级!L$1,FALSE)</f>
        <v>10070319</v>
      </c>
      <c r="D422" s="1">
        <f>VLOOKUP($A422,主动技能升级!$J:$Q,主动技能升级!M$1,FALSE)</f>
        <v>85</v>
      </c>
      <c r="E422" s="1" t="str">
        <f>VLOOKUP($A422,主动技能升级!$J:$Q,主动技能升级!N$1,FALSE)</f>
        <v>[]</v>
      </c>
      <c r="F422" s="1">
        <f>VLOOKUP($A422,主动技能升级!$J:$Q,主动技能升级!O$1,FALSE)</f>
        <v>161100</v>
      </c>
      <c r="G422" s="1">
        <f>VLOOKUP($A422,主动技能升级!$J:$Q,主动技能升级!P$1,FALSE)</f>
        <v>0</v>
      </c>
      <c r="H422" s="1">
        <f>VLOOKUP($A422,主动技能升级!$J:$Q,主动技能升级!Q$1,FALSE)</f>
        <v>0</v>
      </c>
    </row>
    <row r="423" spans="1:8" x14ac:dyDescent="0.15">
      <c r="A423" s="1">
        <v>419</v>
      </c>
      <c r="B423" s="1">
        <f>VLOOKUP($A423,主动技能升级!$J:$Q,主动技能升级!K$1,FALSE)</f>
        <v>10070319</v>
      </c>
      <c r="C423" s="1">
        <f>VLOOKUP($A423,主动技能升级!$J:$Q,主动技能升级!L$1,FALSE)</f>
        <v>10070320</v>
      </c>
      <c r="D423" s="1">
        <f>VLOOKUP($A423,主动技能升级!$J:$Q,主动技能升级!M$1,FALSE)</f>
        <v>90</v>
      </c>
      <c r="E423" s="1" t="str">
        <f>VLOOKUP($A423,主动技能升级!$J:$Q,主动技能升级!N$1,FALSE)</f>
        <v>[]</v>
      </c>
      <c r="F423" s="1">
        <f>VLOOKUP($A423,主动技能升级!$J:$Q,主动技能升级!O$1,FALSE)</f>
        <v>228100</v>
      </c>
      <c r="G423" s="1">
        <f>VLOOKUP($A423,主动技能升级!$J:$Q,主动技能升级!P$1,FALSE)</f>
        <v>0</v>
      </c>
      <c r="H423" s="1">
        <f>VLOOKUP($A423,主动技能升级!$J:$Q,主动技能升级!Q$1,FALSE)</f>
        <v>0</v>
      </c>
    </row>
    <row r="424" spans="1:8" x14ac:dyDescent="0.15">
      <c r="A424" s="1">
        <v>420</v>
      </c>
      <c r="B424" s="1">
        <f>VLOOKUP($A424,主动技能升级!$J:$Q,主动技能升级!K$1,FALSE)</f>
        <v>10070320</v>
      </c>
      <c r="C424" s="1">
        <f>VLOOKUP($A424,主动技能升级!$J:$Q,主动技能升级!L$1,FALSE)</f>
        <v>0</v>
      </c>
      <c r="D424" s="1">
        <f>VLOOKUP($A424,主动技能升级!$J:$Q,主动技能升级!M$1,FALSE)</f>
        <v>100</v>
      </c>
      <c r="E424" s="1" t="str">
        <f>VLOOKUP($A424,主动技能升级!$J:$Q,主动技能升级!N$1,FALSE)</f>
        <v>[]</v>
      </c>
      <c r="F424" s="1">
        <f>VLOOKUP($A424,主动技能升级!$J:$Q,主动技能升级!O$1,FALSE)</f>
        <v>780200</v>
      </c>
      <c r="G424" s="1">
        <f>VLOOKUP($A424,主动技能升级!$J:$Q,主动技能升级!P$1,FALSE)</f>
        <v>0</v>
      </c>
      <c r="H424" s="1">
        <f>VLOOKUP($A424,主动技能升级!$J:$Q,主动技能升级!Q$1,FALSE)</f>
        <v>0</v>
      </c>
    </row>
    <row r="425" spans="1:8" x14ac:dyDescent="0.15">
      <c r="A425" s="1">
        <v>421</v>
      </c>
      <c r="B425" s="1">
        <f>VLOOKUP($A425,主动技能升级!$J:$Q,主动技能升级!K$1,FALSE)</f>
        <v>10080101</v>
      </c>
      <c r="C425" s="1">
        <f>VLOOKUP($A425,主动技能升级!$J:$Q,主动技能升级!L$1,FALSE)</f>
        <v>10080102</v>
      </c>
      <c r="D425" s="1">
        <f>VLOOKUP($A425,主动技能升级!$J:$Q,主动技能升级!M$1,FALSE)</f>
        <v>2</v>
      </c>
      <c r="E425" s="1" t="str">
        <f>VLOOKUP($A425,主动技能升级!$J:$Q,主动技能升级!N$1,FALSE)</f>
        <v>[]</v>
      </c>
      <c r="F425" s="1">
        <f>VLOOKUP($A425,主动技能升级!$J:$Q,主动技能升级!O$1,FALSE)</f>
        <v>500</v>
      </c>
      <c r="G425" s="1">
        <f>VLOOKUP($A425,主动技能升级!$J:$Q,主动技能升级!P$1,FALSE)</f>
        <v>0</v>
      </c>
      <c r="H425" s="1">
        <f>VLOOKUP($A425,主动技能升级!$J:$Q,主动技能升级!Q$1,FALSE)</f>
        <v>0</v>
      </c>
    </row>
    <row r="426" spans="1:8" x14ac:dyDescent="0.15">
      <c r="A426" s="1">
        <v>422</v>
      </c>
      <c r="B426" s="1">
        <f>VLOOKUP($A426,主动技能升级!$J:$Q,主动技能升级!K$1,FALSE)</f>
        <v>10080102</v>
      </c>
      <c r="C426" s="1">
        <f>VLOOKUP($A426,主动技能升级!$J:$Q,主动技能升级!L$1,FALSE)</f>
        <v>10080103</v>
      </c>
      <c r="D426" s="1">
        <f>VLOOKUP($A426,主动技能升级!$J:$Q,主动技能升级!M$1,FALSE)</f>
        <v>5</v>
      </c>
      <c r="E426" s="1" t="str">
        <f>VLOOKUP($A426,主动技能升级!$J:$Q,主动技能升级!N$1,FALSE)</f>
        <v>[]</v>
      </c>
      <c r="F426" s="1">
        <f>VLOOKUP($A426,主动技能升级!$J:$Q,主动技能升级!O$1,FALSE)</f>
        <v>600</v>
      </c>
      <c r="G426" s="1">
        <f>VLOOKUP($A426,主动技能升级!$J:$Q,主动技能升级!P$1,FALSE)</f>
        <v>0</v>
      </c>
      <c r="H426" s="1">
        <f>VLOOKUP($A426,主动技能升级!$J:$Q,主动技能升级!Q$1,FALSE)</f>
        <v>0</v>
      </c>
    </row>
    <row r="427" spans="1:8" x14ac:dyDescent="0.15">
      <c r="A427" s="1">
        <v>423</v>
      </c>
      <c r="B427" s="1">
        <f>VLOOKUP($A427,主动技能升级!$J:$Q,主动技能升级!K$1,FALSE)</f>
        <v>10080103</v>
      </c>
      <c r="C427" s="1">
        <f>VLOOKUP($A427,主动技能升级!$J:$Q,主动技能升级!L$1,FALSE)</f>
        <v>10080104</v>
      </c>
      <c r="D427" s="1">
        <f>VLOOKUP($A427,主动技能升级!$J:$Q,主动技能升级!M$1,FALSE)</f>
        <v>10</v>
      </c>
      <c r="E427" s="1" t="str">
        <f>VLOOKUP($A427,主动技能升级!$J:$Q,主动技能升级!N$1,FALSE)</f>
        <v>[]</v>
      </c>
      <c r="F427" s="1">
        <f>VLOOKUP($A427,主动技能升级!$J:$Q,主动技能升级!O$1,FALSE)</f>
        <v>800</v>
      </c>
      <c r="G427" s="1">
        <f>VLOOKUP($A427,主动技能升级!$J:$Q,主动技能升级!P$1,FALSE)</f>
        <v>0</v>
      </c>
      <c r="H427" s="1">
        <f>VLOOKUP($A427,主动技能升级!$J:$Q,主动技能升级!Q$1,FALSE)</f>
        <v>0</v>
      </c>
    </row>
    <row r="428" spans="1:8" x14ac:dyDescent="0.15">
      <c r="A428" s="1">
        <v>424</v>
      </c>
      <c r="B428" s="1">
        <f>VLOOKUP($A428,主动技能升级!$J:$Q,主动技能升级!K$1,FALSE)</f>
        <v>10080104</v>
      </c>
      <c r="C428" s="1">
        <f>VLOOKUP($A428,主动技能升级!$J:$Q,主动技能升级!L$1,FALSE)</f>
        <v>10080105</v>
      </c>
      <c r="D428" s="1">
        <f>VLOOKUP($A428,主动技能升级!$J:$Q,主动技能升级!M$1,FALSE)</f>
        <v>15</v>
      </c>
      <c r="E428" s="1" t="str">
        <f>VLOOKUP($A428,主动技能升级!$J:$Q,主动技能升级!N$1,FALSE)</f>
        <v>[]</v>
      </c>
      <c r="F428" s="1">
        <f>VLOOKUP($A428,主动技能升级!$J:$Q,主动技能升级!O$1,FALSE)</f>
        <v>1200</v>
      </c>
      <c r="G428" s="1">
        <f>VLOOKUP($A428,主动技能升级!$J:$Q,主动技能升级!P$1,FALSE)</f>
        <v>0</v>
      </c>
      <c r="H428" s="1">
        <f>VLOOKUP($A428,主动技能升级!$J:$Q,主动技能升级!Q$1,FALSE)</f>
        <v>0</v>
      </c>
    </row>
    <row r="429" spans="1:8" x14ac:dyDescent="0.15">
      <c r="A429" s="1">
        <v>425</v>
      </c>
      <c r="B429" s="1">
        <f>VLOOKUP($A429,主动技能升级!$J:$Q,主动技能升级!K$1,FALSE)</f>
        <v>10080105</v>
      </c>
      <c r="C429" s="1">
        <f>VLOOKUP($A429,主动技能升级!$J:$Q,主动技能升级!L$1,FALSE)</f>
        <v>10080106</v>
      </c>
      <c r="D429" s="1">
        <f>VLOOKUP($A429,主动技能升级!$J:$Q,主动技能升级!M$1,FALSE)</f>
        <v>20</v>
      </c>
      <c r="E429" s="1" t="str">
        <f>VLOOKUP($A429,主动技能升级!$J:$Q,主动技能升级!N$1,FALSE)</f>
        <v>[]</v>
      </c>
      <c r="F429" s="1">
        <f>VLOOKUP($A429,主动技能升级!$J:$Q,主动技能升级!O$1,FALSE)</f>
        <v>1700</v>
      </c>
      <c r="G429" s="1">
        <f>VLOOKUP($A429,主动技能升级!$J:$Q,主动技能升级!P$1,FALSE)</f>
        <v>0</v>
      </c>
      <c r="H429" s="1">
        <f>VLOOKUP($A429,主动技能升级!$J:$Q,主动技能升级!Q$1,FALSE)</f>
        <v>0</v>
      </c>
    </row>
    <row r="430" spans="1:8" x14ac:dyDescent="0.15">
      <c r="A430" s="1">
        <v>426</v>
      </c>
      <c r="B430" s="1">
        <f>VLOOKUP($A430,主动技能升级!$J:$Q,主动技能升级!K$1,FALSE)</f>
        <v>10080106</v>
      </c>
      <c r="C430" s="1">
        <f>VLOOKUP($A430,主动技能升级!$J:$Q,主动技能升级!L$1,FALSE)</f>
        <v>10080107</v>
      </c>
      <c r="D430" s="1">
        <f>VLOOKUP($A430,主动技能升级!$J:$Q,主动技能升级!M$1,FALSE)</f>
        <v>25</v>
      </c>
      <c r="E430" s="1" t="str">
        <f>VLOOKUP($A430,主动技能升级!$J:$Q,主动技能升级!N$1,FALSE)</f>
        <v>[]</v>
      </c>
      <c r="F430" s="1">
        <f>VLOOKUP($A430,主动技能升级!$J:$Q,主动技能升级!O$1,FALSE)</f>
        <v>2400</v>
      </c>
      <c r="G430" s="1">
        <f>VLOOKUP($A430,主动技能升级!$J:$Q,主动技能升级!P$1,FALSE)</f>
        <v>0</v>
      </c>
      <c r="H430" s="1">
        <f>VLOOKUP($A430,主动技能升级!$J:$Q,主动技能升级!Q$1,FALSE)</f>
        <v>0</v>
      </c>
    </row>
    <row r="431" spans="1:8" x14ac:dyDescent="0.15">
      <c r="A431" s="1">
        <v>427</v>
      </c>
      <c r="B431" s="1">
        <f>VLOOKUP($A431,主动技能升级!$J:$Q,主动技能升级!K$1,FALSE)</f>
        <v>10080107</v>
      </c>
      <c r="C431" s="1">
        <f>VLOOKUP($A431,主动技能升级!$J:$Q,主动技能升级!L$1,FALSE)</f>
        <v>10080108</v>
      </c>
      <c r="D431" s="1">
        <f>VLOOKUP($A431,主动技能升级!$J:$Q,主动技能升级!M$1,FALSE)</f>
        <v>30</v>
      </c>
      <c r="E431" s="1" t="str">
        <f>VLOOKUP($A431,主动技能升级!$J:$Q,主动技能升级!N$1,FALSE)</f>
        <v>[]</v>
      </c>
      <c r="F431" s="1">
        <f>VLOOKUP($A431,主动技能升级!$J:$Q,主动技能升级!O$1,FALSE)</f>
        <v>3500</v>
      </c>
      <c r="G431" s="1">
        <f>VLOOKUP($A431,主动技能升级!$J:$Q,主动技能升级!P$1,FALSE)</f>
        <v>0</v>
      </c>
      <c r="H431" s="1">
        <f>VLOOKUP($A431,主动技能升级!$J:$Q,主动技能升级!Q$1,FALSE)</f>
        <v>0</v>
      </c>
    </row>
    <row r="432" spans="1:8" x14ac:dyDescent="0.15">
      <c r="A432" s="1">
        <v>428</v>
      </c>
      <c r="B432" s="1">
        <f>VLOOKUP($A432,主动技能升级!$J:$Q,主动技能升级!K$1,FALSE)</f>
        <v>10080108</v>
      </c>
      <c r="C432" s="1">
        <f>VLOOKUP($A432,主动技能升级!$J:$Q,主动技能升级!L$1,FALSE)</f>
        <v>10080109</v>
      </c>
      <c r="D432" s="1">
        <f>VLOOKUP($A432,主动技能升级!$J:$Q,主动技能升级!M$1,FALSE)</f>
        <v>35</v>
      </c>
      <c r="E432" s="1" t="str">
        <f>VLOOKUP($A432,主动技能升级!$J:$Q,主动技能升级!N$1,FALSE)</f>
        <v>[]</v>
      </c>
      <c r="F432" s="1">
        <f>VLOOKUP($A432,主动技能升级!$J:$Q,主动技能升级!O$1,FALSE)</f>
        <v>4900</v>
      </c>
      <c r="G432" s="1">
        <f>VLOOKUP($A432,主动技能升级!$J:$Q,主动技能升级!P$1,FALSE)</f>
        <v>0</v>
      </c>
      <c r="H432" s="1">
        <f>VLOOKUP($A432,主动技能升级!$J:$Q,主动技能升级!Q$1,FALSE)</f>
        <v>0</v>
      </c>
    </row>
    <row r="433" spans="1:8" x14ac:dyDescent="0.15">
      <c r="A433" s="1">
        <v>429</v>
      </c>
      <c r="B433" s="1">
        <f>VLOOKUP($A433,主动技能升级!$J:$Q,主动技能升级!K$1,FALSE)</f>
        <v>10080109</v>
      </c>
      <c r="C433" s="1">
        <f>VLOOKUP($A433,主动技能升级!$J:$Q,主动技能升级!L$1,FALSE)</f>
        <v>10080110</v>
      </c>
      <c r="D433" s="1">
        <f>VLOOKUP($A433,主动技能升级!$J:$Q,主动技能升级!M$1,FALSE)</f>
        <v>40</v>
      </c>
      <c r="E433" s="1" t="str">
        <f>VLOOKUP($A433,主动技能升级!$J:$Q,主动技能升级!N$1,FALSE)</f>
        <v>[]</v>
      </c>
      <c r="F433" s="1">
        <f>VLOOKUP($A433,主动技能升级!$J:$Q,主动技能升级!O$1,FALSE)</f>
        <v>7000</v>
      </c>
      <c r="G433" s="1">
        <f>VLOOKUP($A433,主动技能升级!$J:$Q,主动技能升级!P$1,FALSE)</f>
        <v>0</v>
      </c>
      <c r="H433" s="1">
        <f>VLOOKUP($A433,主动技能升级!$J:$Q,主动技能升级!Q$1,FALSE)</f>
        <v>0</v>
      </c>
    </row>
    <row r="434" spans="1:8" x14ac:dyDescent="0.15">
      <c r="A434" s="1">
        <v>430</v>
      </c>
      <c r="B434" s="1">
        <f>VLOOKUP($A434,主动技能升级!$J:$Q,主动技能升级!K$1,FALSE)</f>
        <v>10080110</v>
      </c>
      <c r="C434" s="1">
        <f>VLOOKUP($A434,主动技能升级!$J:$Q,主动技能升级!L$1,FALSE)</f>
        <v>10080111</v>
      </c>
      <c r="D434" s="1">
        <f>VLOOKUP($A434,主动技能升级!$J:$Q,主动技能升级!M$1,FALSE)</f>
        <v>45</v>
      </c>
      <c r="E434" s="1" t="str">
        <f>VLOOKUP($A434,主动技能升级!$J:$Q,主动技能升级!N$1,FALSE)</f>
        <v>[]</v>
      </c>
      <c r="F434" s="1">
        <f>VLOOKUP($A434,主动技能升级!$J:$Q,主动技能升级!O$1,FALSE)</f>
        <v>9900</v>
      </c>
      <c r="G434" s="1">
        <f>VLOOKUP($A434,主动技能升级!$J:$Q,主动技能升级!P$1,FALSE)</f>
        <v>0</v>
      </c>
      <c r="H434" s="1">
        <f>VLOOKUP($A434,主动技能升级!$J:$Q,主动技能升级!Q$1,FALSE)</f>
        <v>0</v>
      </c>
    </row>
    <row r="435" spans="1:8" x14ac:dyDescent="0.15">
      <c r="A435" s="1">
        <v>431</v>
      </c>
      <c r="B435" s="1">
        <f>VLOOKUP($A435,主动技能升级!$J:$Q,主动技能升级!K$1,FALSE)</f>
        <v>10080111</v>
      </c>
      <c r="C435" s="1">
        <f>VLOOKUP($A435,主动技能升级!$J:$Q,主动技能升级!L$1,FALSE)</f>
        <v>10080112</v>
      </c>
      <c r="D435" s="1">
        <f>VLOOKUP($A435,主动技能升级!$J:$Q,主动技能升级!M$1,FALSE)</f>
        <v>50</v>
      </c>
      <c r="E435" s="1" t="str">
        <f>VLOOKUP($A435,主动技能升级!$J:$Q,主动技能升级!N$1,FALSE)</f>
        <v>[]</v>
      </c>
      <c r="F435" s="1">
        <f>VLOOKUP($A435,主动技能升级!$J:$Q,主动技能升级!O$1,FALSE)</f>
        <v>14100</v>
      </c>
      <c r="G435" s="1">
        <f>VLOOKUP($A435,主动技能升级!$J:$Q,主动技能升级!P$1,FALSE)</f>
        <v>0</v>
      </c>
      <c r="H435" s="1">
        <f>VLOOKUP($A435,主动技能升级!$J:$Q,主动技能升级!Q$1,FALSE)</f>
        <v>0</v>
      </c>
    </row>
    <row r="436" spans="1:8" x14ac:dyDescent="0.15">
      <c r="A436" s="1">
        <v>432</v>
      </c>
      <c r="B436" s="1">
        <f>VLOOKUP($A436,主动技能升级!$J:$Q,主动技能升级!K$1,FALSE)</f>
        <v>10080112</v>
      </c>
      <c r="C436" s="1">
        <f>VLOOKUP($A436,主动技能升级!$J:$Q,主动技能升级!L$1,FALSE)</f>
        <v>10080113</v>
      </c>
      <c r="D436" s="1">
        <f>VLOOKUP($A436,主动技能升级!$J:$Q,主动技能升级!M$1,FALSE)</f>
        <v>55</v>
      </c>
      <c r="E436" s="1" t="str">
        <f>VLOOKUP($A436,主动技能升级!$J:$Q,主动技能升级!N$1,FALSE)</f>
        <v>[]</v>
      </c>
      <c r="F436" s="1">
        <f>VLOOKUP($A436,主动技能升级!$J:$Q,主动技能升级!O$1,FALSE)</f>
        <v>20000</v>
      </c>
      <c r="G436" s="1">
        <f>VLOOKUP($A436,主动技能升级!$J:$Q,主动技能升级!P$1,FALSE)</f>
        <v>0</v>
      </c>
      <c r="H436" s="1">
        <f>VLOOKUP($A436,主动技能升级!$J:$Q,主动技能升级!Q$1,FALSE)</f>
        <v>0</v>
      </c>
    </row>
    <row r="437" spans="1:8" x14ac:dyDescent="0.15">
      <c r="A437" s="1">
        <v>433</v>
      </c>
      <c r="B437" s="1">
        <f>VLOOKUP($A437,主动技能升级!$J:$Q,主动技能升级!K$1,FALSE)</f>
        <v>10080113</v>
      </c>
      <c r="C437" s="1">
        <f>VLOOKUP($A437,主动技能升级!$J:$Q,主动技能升级!L$1,FALSE)</f>
        <v>10080114</v>
      </c>
      <c r="D437" s="1">
        <f>VLOOKUP($A437,主动技能升级!$J:$Q,主动技能升级!M$1,FALSE)</f>
        <v>60</v>
      </c>
      <c r="E437" s="1" t="str">
        <f>VLOOKUP($A437,主动技能升级!$J:$Q,主动技能升级!N$1,FALSE)</f>
        <v>[]</v>
      </c>
      <c r="F437" s="1">
        <f>VLOOKUP($A437,主动技能升级!$J:$Q,主动技能升级!O$1,FALSE)</f>
        <v>28300</v>
      </c>
      <c r="G437" s="1">
        <f>VLOOKUP($A437,主动技能升级!$J:$Q,主动技能升级!P$1,FALSE)</f>
        <v>0</v>
      </c>
      <c r="H437" s="1">
        <f>VLOOKUP($A437,主动技能升级!$J:$Q,主动技能升级!Q$1,FALSE)</f>
        <v>0</v>
      </c>
    </row>
    <row r="438" spans="1:8" x14ac:dyDescent="0.15">
      <c r="A438" s="1">
        <v>434</v>
      </c>
      <c r="B438" s="1">
        <f>VLOOKUP($A438,主动技能升级!$J:$Q,主动技能升级!K$1,FALSE)</f>
        <v>10080114</v>
      </c>
      <c r="C438" s="1">
        <f>VLOOKUP($A438,主动技能升级!$J:$Q,主动技能升级!L$1,FALSE)</f>
        <v>10080115</v>
      </c>
      <c r="D438" s="1">
        <f>VLOOKUP($A438,主动技能升级!$J:$Q,主动技能升级!M$1,FALSE)</f>
        <v>65</v>
      </c>
      <c r="E438" s="1" t="str">
        <f>VLOOKUP($A438,主动技能升级!$J:$Q,主动技能升级!N$1,FALSE)</f>
        <v>[]</v>
      </c>
      <c r="F438" s="1">
        <f>VLOOKUP($A438,主动技能升级!$J:$Q,主动技能升级!O$1,FALSE)</f>
        <v>40100</v>
      </c>
      <c r="G438" s="1">
        <f>VLOOKUP($A438,主动技能升级!$J:$Q,主动技能升级!P$1,FALSE)</f>
        <v>0</v>
      </c>
      <c r="H438" s="1">
        <f>VLOOKUP($A438,主动技能升级!$J:$Q,主动技能升级!Q$1,FALSE)</f>
        <v>0</v>
      </c>
    </row>
    <row r="439" spans="1:8" x14ac:dyDescent="0.15">
      <c r="A439" s="1">
        <v>435</v>
      </c>
      <c r="B439" s="1">
        <f>VLOOKUP($A439,主动技能升级!$J:$Q,主动技能升级!K$1,FALSE)</f>
        <v>10080115</v>
      </c>
      <c r="C439" s="1">
        <f>VLOOKUP($A439,主动技能升级!$J:$Q,主动技能升级!L$1,FALSE)</f>
        <v>10080116</v>
      </c>
      <c r="D439" s="1">
        <f>VLOOKUP($A439,主动技能升级!$J:$Q,主动技能升级!M$1,FALSE)</f>
        <v>70</v>
      </c>
      <c r="E439" s="1" t="str">
        <f>VLOOKUP($A439,主动技能升级!$J:$Q,主动技能升级!N$1,FALSE)</f>
        <v>[]</v>
      </c>
      <c r="F439" s="1">
        <f>VLOOKUP($A439,主动技能升级!$J:$Q,主动技能升级!O$1,FALSE)</f>
        <v>56700</v>
      </c>
      <c r="G439" s="1">
        <f>VLOOKUP($A439,主动技能升级!$J:$Q,主动技能升级!P$1,FALSE)</f>
        <v>0</v>
      </c>
      <c r="H439" s="1">
        <f>VLOOKUP($A439,主动技能升级!$J:$Q,主动技能升级!Q$1,FALSE)</f>
        <v>0</v>
      </c>
    </row>
    <row r="440" spans="1:8" x14ac:dyDescent="0.15">
      <c r="A440" s="1">
        <v>436</v>
      </c>
      <c r="B440" s="1">
        <f>VLOOKUP($A440,主动技能升级!$J:$Q,主动技能升级!K$1,FALSE)</f>
        <v>10080116</v>
      </c>
      <c r="C440" s="1">
        <f>VLOOKUP($A440,主动技能升级!$J:$Q,主动技能升级!L$1,FALSE)</f>
        <v>10080117</v>
      </c>
      <c r="D440" s="1">
        <f>VLOOKUP($A440,主动技能升级!$J:$Q,主动技能升级!M$1,FALSE)</f>
        <v>75</v>
      </c>
      <c r="E440" s="1" t="str">
        <f>VLOOKUP($A440,主动技能升级!$J:$Q,主动技能升级!N$1,FALSE)</f>
        <v>[]</v>
      </c>
      <c r="F440" s="1">
        <f>VLOOKUP($A440,主动技能升级!$J:$Q,主动技能升级!O$1,FALSE)</f>
        <v>80400</v>
      </c>
      <c r="G440" s="1">
        <f>VLOOKUP($A440,主动技能升级!$J:$Q,主动技能升级!P$1,FALSE)</f>
        <v>0</v>
      </c>
      <c r="H440" s="1">
        <f>VLOOKUP($A440,主动技能升级!$J:$Q,主动技能升级!Q$1,FALSE)</f>
        <v>0</v>
      </c>
    </row>
    <row r="441" spans="1:8" x14ac:dyDescent="0.15">
      <c r="A441" s="1">
        <v>437</v>
      </c>
      <c r="B441" s="1">
        <f>VLOOKUP($A441,主动技能升级!$J:$Q,主动技能升级!K$1,FALSE)</f>
        <v>10080117</v>
      </c>
      <c r="C441" s="1">
        <f>VLOOKUP($A441,主动技能升级!$J:$Q,主动技能升级!L$1,FALSE)</f>
        <v>10080118</v>
      </c>
      <c r="D441" s="1">
        <f>VLOOKUP($A441,主动技能升级!$J:$Q,主动技能升级!M$1,FALSE)</f>
        <v>80</v>
      </c>
      <c r="E441" s="1" t="str">
        <f>VLOOKUP($A441,主动技能升级!$J:$Q,主动技能升级!N$1,FALSE)</f>
        <v>[]</v>
      </c>
      <c r="F441" s="1">
        <f>VLOOKUP($A441,主动技能升级!$J:$Q,主动技能升级!O$1,FALSE)</f>
        <v>113800</v>
      </c>
      <c r="G441" s="1">
        <f>VLOOKUP($A441,主动技能升级!$J:$Q,主动技能升级!P$1,FALSE)</f>
        <v>0</v>
      </c>
      <c r="H441" s="1">
        <f>VLOOKUP($A441,主动技能升级!$J:$Q,主动技能升级!Q$1,FALSE)</f>
        <v>0</v>
      </c>
    </row>
    <row r="442" spans="1:8" x14ac:dyDescent="0.15">
      <c r="A442" s="1">
        <v>438</v>
      </c>
      <c r="B442" s="1">
        <f>VLOOKUP($A442,主动技能升级!$J:$Q,主动技能升级!K$1,FALSE)</f>
        <v>10080118</v>
      </c>
      <c r="C442" s="1">
        <f>VLOOKUP($A442,主动技能升级!$J:$Q,主动技能升级!L$1,FALSE)</f>
        <v>10080119</v>
      </c>
      <c r="D442" s="1">
        <f>VLOOKUP($A442,主动技能升级!$J:$Q,主动技能升级!M$1,FALSE)</f>
        <v>85</v>
      </c>
      <c r="E442" s="1" t="str">
        <f>VLOOKUP($A442,主动技能升级!$J:$Q,主动技能升级!N$1,FALSE)</f>
        <v>[]</v>
      </c>
      <c r="F442" s="1">
        <f>VLOOKUP($A442,主动技能升级!$J:$Q,主动技能升级!O$1,FALSE)</f>
        <v>161100</v>
      </c>
      <c r="G442" s="1">
        <f>VLOOKUP($A442,主动技能升级!$J:$Q,主动技能升级!P$1,FALSE)</f>
        <v>0</v>
      </c>
      <c r="H442" s="1">
        <f>VLOOKUP($A442,主动技能升级!$J:$Q,主动技能升级!Q$1,FALSE)</f>
        <v>0</v>
      </c>
    </row>
    <row r="443" spans="1:8" x14ac:dyDescent="0.15">
      <c r="A443" s="1">
        <v>439</v>
      </c>
      <c r="B443" s="1">
        <f>VLOOKUP($A443,主动技能升级!$J:$Q,主动技能升级!K$1,FALSE)</f>
        <v>10080119</v>
      </c>
      <c r="C443" s="1">
        <f>VLOOKUP($A443,主动技能升级!$J:$Q,主动技能升级!L$1,FALSE)</f>
        <v>10080120</v>
      </c>
      <c r="D443" s="1">
        <f>VLOOKUP($A443,主动技能升级!$J:$Q,主动技能升级!M$1,FALSE)</f>
        <v>90</v>
      </c>
      <c r="E443" s="1" t="str">
        <f>VLOOKUP($A443,主动技能升级!$J:$Q,主动技能升级!N$1,FALSE)</f>
        <v>[]</v>
      </c>
      <c r="F443" s="1">
        <f>VLOOKUP($A443,主动技能升级!$J:$Q,主动技能升级!O$1,FALSE)</f>
        <v>228100</v>
      </c>
      <c r="G443" s="1">
        <f>VLOOKUP($A443,主动技能升级!$J:$Q,主动技能升级!P$1,FALSE)</f>
        <v>0</v>
      </c>
      <c r="H443" s="1">
        <f>VLOOKUP($A443,主动技能升级!$J:$Q,主动技能升级!Q$1,FALSE)</f>
        <v>0</v>
      </c>
    </row>
    <row r="444" spans="1:8" x14ac:dyDescent="0.15">
      <c r="A444" s="1">
        <v>440</v>
      </c>
      <c r="B444" s="1">
        <f>VLOOKUP($A444,主动技能升级!$J:$Q,主动技能升级!K$1,FALSE)</f>
        <v>10080120</v>
      </c>
      <c r="C444" s="1">
        <f>VLOOKUP($A444,主动技能升级!$J:$Q,主动技能升级!L$1,FALSE)</f>
        <v>0</v>
      </c>
      <c r="D444" s="1">
        <f>VLOOKUP($A444,主动技能升级!$J:$Q,主动技能升级!M$1,FALSE)</f>
        <v>100</v>
      </c>
      <c r="E444" s="1" t="str">
        <f>VLOOKUP($A444,主动技能升级!$J:$Q,主动技能升级!N$1,FALSE)</f>
        <v>[]</v>
      </c>
      <c r="F444" s="1">
        <f>VLOOKUP($A444,主动技能升级!$J:$Q,主动技能升级!O$1,FALSE)</f>
        <v>780200</v>
      </c>
      <c r="G444" s="1">
        <f>VLOOKUP($A444,主动技能升级!$J:$Q,主动技能升级!P$1,FALSE)</f>
        <v>0</v>
      </c>
      <c r="H444" s="1">
        <f>VLOOKUP($A444,主动技能升级!$J:$Q,主动技能升级!Q$1,FALSE)</f>
        <v>0</v>
      </c>
    </row>
    <row r="445" spans="1:8" x14ac:dyDescent="0.15">
      <c r="A445" s="1">
        <v>441</v>
      </c>
      <c r="B445" s="1">
        <f>VLOOKUP($A445,主动技能升级!$J:$Q,主动技能升级!K$1,FALSE)</f>
        <v>10080201</v>
      </c>
      <c r="C445" s="1">
        <f>VLOOKUP($A445,主动技能升级!$J:$Q,主动技能升级!L$1,FALSE)</f>
        <v>10080202</v>
      </c>
      <c r="D445" s="1">
        <f>VLOOKUP($A445,主动技能升级!$J:$Q,主动技能升级!M$1,FALSE)</f>
        <v>2</v>
      </c>
      <c r="E445" s="1" t="str">
        <f>VLOOKUP($A445,主动技能升级!$J:$Q,主动技能升级!N$1,FALSE)</f>
        <v>[]</v>
      </c>
      <c r="F445" s="1">
        <f>VLOOKUP($A445,主动技能升级!$J:$Q,主动技能升级!O$1,FALSE)</f>
        <v>500</v>
      </c>
      <c r="G445" s="1">
        <f>VLOOKUP($A445,主动技能升级!$J:$Q,主动技能升级!P$1,FALSE)</f>
        <v>0</v>
      </c>
      <c r="H445" s="1">
        <f>VLOOKUP($A445,主动技能升级!$J:$Q,主动技能升级!Q$1,FALSE)</f>
        <v>0</v>
      </c>
    </row>
    <row r="446" spans="1:8" x14ac:dyDescent="0.15">
      <c r="A446" s="1">
        <v>442</v>
      </c>
      <c r="B446" s="1">
        <f>VLOOKUP($A446,主动技能升级!$J:$Q,主动技能升级!K$1,FALSE)</f>
        <v>10080202</v>
      </c>
      <c r="C446" s="1">
        <f>VLOOKUP($A446,主动技能升级!$J:$Q,主动技能升级!L$1,FALSE)</f>
        <v>10080203</v>
      </c>
      <c r="D446" s="1">
        <f>VLOOKUP($A446,主动技能升级!$J:$Q,主动技能升级!M$1,FALSE)</f>
        <v>5</v>
      </c>
      <c r="E446" s="1" t="str">
        <f>VLOOKUP($A446,主动技能升级!$J:$Q,主动技能升级!N$1,FALSE)</f>
        <v>[]</v>
      </c>
      <c r="F446" s="1">
        <f>VLOOKUP($A446,主动技能升级!$J:$Q,主动技能升级!O$1,FALSE)</f>
        <v>600</v>
      </c>
      <c r="G446" s="1">
        <f>VLOOKUP($A446,主动技能升级!$J:$Q,主动技能升级!P$1,FALSE)</f>
        <v>0</v>
      </c>
      <c r="H446" s="1">
        <f>VLOOKUP($A446,主动技能升级!$J:$Q,主动技能升级!Q$1,FALSE)</f>
        <v>0</v>
      </c>
    </row>
    <row r="447" spans="1:8" x14ac:dyDescent="0.15">
      <c r="A447" s="1">
        <v>443</v>
      </c>
      <c r="B447" s="1">
        <f>VLOOKUP($A447,主动技能升级!$J:$Q,主动技能升级!K$1,FALSE)</f>
        <v>10080203</v>
      </c>
      <c r="C447" s="1">
        <f>VLOOKUP($A447,主动技能升级!$J:$Q,主动技能升级!L$1,FALSE)</f>
        <v>10080204</v>
      </c>
      <c r="D447" s="1">
        <f>VLOOKUP($A447,主动技能升级!$J:$Q,主动技能升级!M$1,FALSE)</f>
        <v>10</v>
      </c>
      <c r="E447" s="1" t="str">
        <f>VLOOKUP($A447,主动技能升级!$J:$Q,主动技能升级!N$1,FALSE)</f>
        <v>[]</v>
      </c>
      <c r="F447" s="1">
        <f>VLOOKUP($A447,主动技能升级!$J:$Q,主动技能升级!O$1,FALSE)</f>
        <v>800</v>
      </c>
      <c r="G447" s="1">
        <f>VLOOKUP($A447,主动技能升级!$J:$Q,主动技能升级!P$1,FALSE)</f>
        <v>0</v>
      </c>
      <c r="H447" s="1">
        <f>VLOOKUP($A447,主动技能升级!$J:$Q,主动技能升级!Q$1,FALSE)</f>
        <v>0</v>
      </c>
    </row>
    <row r="448" spans="1:8" x14ac:dyDescent="0.15">
      <c r="A448" s="1">
        <v>444</v>
      </c>
      <c r="B448" s="1">
        <f>VLOOKUP($A448,主动技能升级!$J:$Q,主动技能升级!K$1,FALSE)</f>
        <v>10080204</v>
      </c>
      <c r="C448" s="1">
        <f>VLOOKUP($A448,主动技能升级!$J:$Q,主动技能升级!L$1,FALSE)</f>
        <v>10080205</v>
      </c>
      <c r="D448" s="1">
        <f>VLOOKUP($A448,主动技能升级!$J:$Q,主动技能升级!M$1,FALSE)</f>
        <v>15</v>
      </c>
      <c r="E448" s="1" t="str">
        <f>VLOOKUP($A448,主动技能升级!$J:$Q,主动技能升级!N$1,FALSE)</f>
        <v>[]</v>
      </c>
      <c r="F448" s="1">
        <f>VLOOKUP($A448,主动技能升级!$J:$Q,主动技能升级!O$1,FALSE)</f>
        <v>1200</v>
      </c>
      <c r="G448" s="1">
        <f>VLOOKUP($A448,主动技能升级!$J:$Q,主动技能升级!P$1,FALSE)</f>
        <v>0</v>
      </c>
      <c r="H448" s="1">
        <f>VLOOKUP($A448,主动技能升级!$J:$Q,主动技能升级!Q$1,FALSE)</f>
        <v>0</v>
      </c>
    </row>
    <row r="449" spans="1:8" x14ac:dyDescent="0.15">
      <c r="A449" s="1">
        <v>445</v>
      </c>
      <c r="B449" s="1">
        <f>VLOOKUP($A449,主动技能升级!$J:$Q,主动技能升级!K$1,FALSE)</f>
        <v>10080205</v>
      </c>
      <c r="C449" s="1">
        <f>VLOOKUP($A449,主动技能升级!$J:$Q,主动技能升级!L$1,FALSE)</f>
        <v>10080206</v>
      </c>
      <c r="D449" s="1">
        <f>VLOOKUP($A449,主动技能升级!$J:$Q,主动技能升级!M$1,FALSE)</f>
        <v>20</v>
      </c>
      <c r="E449" s="1" t="str">
        <f>VLOOKUP($A449,主动技能升级!$J:$Q,主动技能升级!N$1,FALSE)</f>
        <v>[]</v>
      </c>
      <c r="F449" s="1">
        <f>VLOOKUP($A449,主动技能升级!$J:$Q,主动技能升级!O$1,FALSE)</f>
        <v>1700</v>
      </c>
      <c r="G449" s="1">
        <f>VLOOKUP($A449,主动技能升级!$J:$Q,主动技能升级!P$1,FALSE)</f>
        <v>0</v>
      </c>
      <c r="H449" s="1">
        <f>VLOOKUP($A449,主动技能升级!$J:$Q,主动技能升级!Q$1,FALSE)</f>
        <v>0</v>
      </c>
    </row>
    <row r="450" spans="1:8" x14ac:dyDescent="0.15">
      <c r="A450" s="1">
        <v>446</v>
      </c>
      <c r="B450" s="1">
        <f>VLOOKUP($A450,主动技能升级!$J:$Q,主动技能升级!K$1,FALSE)</f>
        <v>10080206</v>
      </c>
      <c r="C450" s="1">
        <f>VLOOKUP($A450,主动技能升级!$J:$Q,主动技能升级!L$1,FALSE)</f>
        <v>10080207</v>
      </c>
      <c r="D450" s="1">
        <f>VLOOKUP($A450,主动技能升级!$J:$Q,主动技能升级!M$1,FALSE)</f>
        <v>25</v>
      </c>
      <c r="E450" s="1" t="str">
        <f>VLOOKUP($A450,主动技能升级!$J:$Q,主动技能升级!N$1,FALSE)</f>
        <v>[]</v>
      </c>
      <c r="F450" s="1">
        <f>VLOOKUP($A450,主动技能升级!$J:$Q,主动技能升级!O$1,FALSE)</f>
        <v>2400</v>
      </c>
      <c r="G450" s="1">
        <f>VLOOKUP($A450,主动技能升级!$J:$Q,主动技能升级!P$1,FALSE)</f>
        <v>0</v>
      </c>
      <c r="H450" s="1">
        <f>VLOOKUP($A450,主动技能升级!$J:$Q,主动技能升级!Q$1,FALSE)</f>
        <v>0</v>
      </c>
    </row>
    <row r="451" spans="1:8" x14ac:dyDescent="0.15">
      <c r="A451" s="1">
        <v>447</v>
      </c>
      <c r="B451" s="1">
        <f>VLOOKUP($A451,主动技能升级!$J:$Q,主动技能升级!K$1,FALSE)</f>
        <v>10080207</v>
      </c>
      <c r="C451" s="1">
        <f>VLOOKUP($A451,主动技能升级!$J:$Q,主动技能升级!L$1,FALSE)</f>
        <v>10080208</v>
      </c>
      <c r="D451" s="1">
        <f>VLOOKUP($A451,主动技能升级!$J:$Q,主动技能升级!M$1,FALSE)</f>
        <v>30</v>
      </c>
      <c r="E451" s="1" t="str">
        <f>VLOOKUP($A451,主动技能升级!$J:$Q,主动技能升级!N$1,FALSE)</f>
        <v>[]</v>
      </c>
      <c r="F451" s="1">
        <f>VLOOKUP($A451,主动技能升级!$J:$Q,主动技能升级!O$1,FALSE)</f>
        <v>3500</v>
      </c>
      <c r="G451" s="1">
        <f>VLOOKUP($A451,主动技能升级!$J:$Q,主动技能升级!P$1,FALSE)</f>
        <v>0</v>
      </c>
      <c r="H451" s="1">
        <f>VLOOKUP($A451,主动技能升级!$J:$Q,主动技能升级!Q$1,FALSE)</f>
        <v>0</v>
      </c>
    </row>
    <row r="452" spans="1:8" x14ac:dyDescent="0.15">
      <c r="A452" s="1">
        <v>448</v>
      </c>
      <c r="B452" s="1">
        <f>VLOOKUP($A452,主动技能升级!$J:$Q,主动技能升级!K$1,FALSE)</f>
        <v>10080208</v>
      </c>
      <c r="C452" s="1">
        <f>VLOOKUP($A452,主动技能升级!$J:$Q,主动技能升级!L$1,FALSE)</f>
        <v>10080209</v>
      </c>
      <c r="D452" s="1">
        <f>VLOOKUP($A452,主动技能升级!$J:$Q,主动技能升级!M$1,FALSE)</f>
        <v>35</v>
      </c>
      <c r="E452" s="1" t="str">
        <f>VLOOKUP($A452,主动技能升级!$J:$Q,主动技能升级!N$1,FALSE)</f>
        <v>[]</v>
      </c>
      <c r="F452" s="1">
        <f>VLOOKUP($A452,主动技能升级!$J:$Q,主动技能升级!O$1,FALSE)</f>
        <v>4900</v>
      </c>
      <c r="G452" s="1">
        <f>VLOOKUP($A452,主动技能升级!$J:$Q,主动技能升级!P$1,FALSE)</f>
        <v>0</v>
      </c>
      <c r="H452" s="1">
        <f>VLOOKUP($A452,主动技能升级!$J:$Q,主动技能升级!Q$1,FALSE)</f>
        <v>0</v>
      </c>
    </row>
    <row r="453" spans="1:8" x14ac:dyDescent="0.15">
      <c r="A453" s="1">
        <v>449</v>
      </c>
      <c r="B453" s="1">
        <f>VLOOKUP($A453,主动技能升级!$J:$Q,主动技能升级!K$1,FALSE)</f>
        <v>10080209</v>
      </c>
      <c r="C453" s="1">
        <f>VLOOKUP($A453,主动技能升级!$J:$Q,主动技能升级!L$1,FALSE)</f>
        <v>10080210</v>
      </c>
      <c r="D453" s="1">
        <f>VLOOKUP($A453,主动技能升级!$J:$Q,主动技能升级!M$1,FALSE)</f>
        <v>40</v>
      </c>
      <c r="E453" s="1" t="str">
        <f>VLOOKUP($A453,主动技能升级!$J:$Q,主动技能升级!N$1,FALSE)</f>
        <v>[]</v>
      </c>
      <c r="F453" s="1">
        <f>VLOOKUP($A453,主动技能升级!$J:$Q,主动技能升级!O$1,FALSE)</f>
        <v>7000</v>
      </c>
      <c r="G453" s="1">
        <f>VLOOKUP($A453,主动技能升级!$J:$Q,主动技能升级!P$1,FALSE)</f>
        <v>0</v>
      </c>
      <c r="H453" s="1">
        <f>VLOOKUP($A453,主动技能升级!$J:$Q,主动技能升级!Q$1,FALSE)</f>
        <v>0</v>
      </c>
    </row>
    <row r="454" spans="1:8" x14ac:dyDescent="0.15">
      <c r="A454" s="1">
        <v>450</v>
      </c>
      <c r="B454" s="1">
        <f>VLOOKUP($A454,主动技能升级!$J:$Q,主动技能升级!K$1,FALSE)</f>
        <v>10080210</v>
      </c>
      <c r="C454" s="1">
        <f>VLOOKUP($A454,主动技能升级!$J:$Q,主动技能升级!L$1,FALSE)</f>
        <v>10080211</v>
      </c>
      <c r="D454" s="1">
        <f>VLOOKUP($A454,主动技能升级!$J:$Q,主动技能升级!M$1,FALSE)</f>
        <v>45</v>
      </c>
      <c r="E454" s="1" t="str">
        <f>VLOOKUP($A454,主动技能升级!$J:$Q,主动技能升级!N$1,FALSE)</f>
        <v>[]</v>
      </c>
      <c r="F454" s="1">
        <f>VLOOKUP($A454,主动技能升级!$J:$Q,主动技能升级!O$1,FALSE)</f>
        <v>9900</v>
      </c>
      <c r="G454" s="1">
        <f>VLOOKUP($A454,主动技能升级!$J:$Q,主动技能升级!P$1,FALSE)</f>
        <v>0</v>
      </c>
      <c r="H454" s="1">
        <f>VLOOKUP($A454,主动技能升级!$J:$Q,主动技能升级!Q$1,FALSE)</f>
        <v>0</v>
      </c>
    </row>
    <row r="455" spans="1:8" x14ac:dyDescent="0.15">
      <c r="A455" s="1">
        <v>451</v>
      </c>
      <c r="B455" s="1">
        <f>VLOOKUP($A455,主动技能升级!$J:$Q,主动技能升级!K$1,FALSE)</f>
        <v>10080211</v>
      </c>
      <c r="C455" s="1">
        <f>VLOOKUP($A455,主动技能升级!$J:$Q,主动技能升级!L$1,FALSE)</f>
        <v>10080212</v>
      </c>
      <c r="D455" s="1">
        <f>VLOOKUP($A455,主动技能升级!$J:$Q,主动技能升级!M$1,FALSE)</f>
        <v>50</v>
      </c>
      <c r="E455" s="1" t="str">
        <f>VLOOKUP($A455,主动技能升级!$J:$Q,主动技能升级!N$1,FALSE)</f>
        <v>[]</v>
      </c>
      <c r="F455" s="1">
        <f>VLOOKUP($A455,主动技能升级!$J:$Q,主动技能升级!O$1,FALSE)</f>
        <v>14100</v>
      </c>
      <c r="G455" s="1">
        <f>VLOOKUP($A455,主动技能升级!$J:$Q,主动技能升级!P$1,FALSE)</f>
        <v>0</v>
      </c>
      <c r="H455" s="1">
        <f>VLOOKUP($A455,主动技能升级!$J:$Q,主动技能升级!Q$1,FALSE)</f>
        <v>0</v>
      </c>
    </row>
    <row r="456" spans="1:8" x14ac:dyDescent="0.15">
      <c r="A456" s="1">
        <v>452</v>
      </c>
      <c r="B456" s="1">
        <f>VLOOKUP($A456,主动技能升级!$J:$Q,主动技能升级!K$1,FALSE)</f>
        <v>10080212</v>
      </c>
      <c r="C456" s="1">
        <f>VLOOKUP($A456,主动技能升级!$J:$Q,主动技能升级!L$1,FALSE)</f>
        <v>10080213</v>
      </c>
      <c r="D456" s="1">
        <f>VLOOKUP($A456,主动技能升级!$J:$Q,主动技能升级!M$1,FALSE)</f>
        <v>55</v>
      </c>
      <c r="E456" s="1" t="str">
        <f>VLOOKUP($A456,主动技能升级!$J:$Q,主动技能升级!N$1,FALSE)</f>
        <v>[]</v>
      </c>
      <c r="F456" s="1">
        <f>VLOOKUP($A456,主动技能升级!$J:$Q,主动技能升级!O$1,FALSE)</f>
        <v>20000</v>
      </c>
      <c r="G456" s="1">
        <f>VLOOKUP($A456,主动技能升级!$J:$Q,主动技能升级!P$1,FALSE)</f>
        <v>0</v>
      </c>
      <c r="H456" s="1">
        <f>VLOOKUP($A456,主动技能升级!$J:$Q,主动技能升级!Q$1,FALSE)</f>
        <v>0</v>
      </c>
    </row>
    <row r="457" spans="1:8" x14ac:dyDescent="0.15">
      <c r="A457" s="1">
        <v>453</v>
      </c>
      <c r="B457" s="1">
        <f>VLOOKUP($A457,主动技能升级!$J:$Q,主动技能升级!K$1,FALSE)</f>
        <v>10080213</v>
      </c>
      <c r="C457" s="1">
        <f>VLOOKUP($A457,主动技能升级!$J:$Q,主动技能升级!L$1,FALSE)</f>
        <v>10080214</v>
      </c>
      <c r="D457" s="1">
        <f>VLOOKUP($A457,主动技能升级!$J:$Q,主动技能升级!M$1,FALSE)</f>
        <v>60</v>
      </c>
      <c r="E457" s="1" t="str">
        <f>VLOOKUP($A457,主动技能升级!$J:$Q,主动技能升级!N$1,FALSE)</f>
        <v>[]</v>
      </c>
      <c r="F457" s="1">
        <f>VLOOKUP($A457,主动技能升级!$J:$Q,主动技能升级!O$1,FALSE)</f>
        <v>28300</v>
      </c>
      <c r="G457" s="1">
        <f>VLOOKUP($A457,主动技能升级!$J:$Q,主动技能升级!P$1,FALSE)</f>
        <v>0</v>
      </c>
      <c r="H457" s="1">
        <f>VLOOKUP($A457,主动技能升级!$J:$Q,主动技能升级!Q$1,FALSE)</f>
        <v>0</v>
      </c>
    </row>
    <row r="458" spans="1:8" x14ac:dyDescent="0.15">
      <c r="A458" s="1">
        <v>454</v>
      </c>
      <c r="B458" s="1">
        <f>VLOOKUP($A458,主动技能升级!$J:$Q,主动技能升级!K$1,FALSE)</f>
        <v>10080214</v>
      </c>
      <c r="C458" s="1">
        <f>VLOOKUP($A458,主动技能升级!$J:$Q,主动技能升级!L$1,FALSE)</f>
        <v>10080215</v>
      </c>
      <c r="D458" s="1">
        <f>VLOOKUP($A458,主动技能升级!$J:$Q,主动技能升级!M$1,FALSE)</f>
        <v>65</v>
      </c>
      <c r="E458" s="1" t="str">
        <f>VLOOKUP($A458,主动技能升级!$J:$Q,主动技能升级!N$1,FALSE)</f>
        <v>[]</v>
      </c>
      <c r="F458" s="1">
        <f>VLOOKUP($A458,主动技能升级!$J:$Q,主动技能升级!O$1,FALSE)</f>
        <v>40100</v>
      </c>
      <c r="G458" s="1">
        <f>VLOOKUP($A458,主动技能升级!$J:$Q,主动技能升级!P$1,FALSE)</f>
        <v>0</v>
      </c>
      <c r="H458" s="1">
        <f>VLOOKUP($A458,主动技能升级!$J:$Q,主动技能升级!Q$1,FALSE)</f>
        <v>0</v>
      </c>
    </row>
    <row r="459" spans="1:8" x14ac:dyDescent="0.15">
      <c r="A459" s="1">
        <v>455</v>
      </c>
      <c r="B459" s="1">
        <f>VLOOKUP($A459,主动技能升级!$J:$Q,主动技能升级!K$1,FALSE)</f>
        <v>10080215</v>
      </c>
      <c r="C459" s="1">
        <f>VLOOKUP($A459,主动技能升级!$J:$Q,主动技能升级!L$1,FALSE)</f>
        <v>10080216</v>
      </c>
      <c r="D459" s="1">
        <f>VLOOKUP($A459,主动技能升级!$J:$Q,主动技能升级!M$1,FALSE)</f>
        <v>70</v>
      </c>
      <c r="E459" s="1" t="str">
        <f>VLOOKUP($A459,主动技能升级!$J:$Q,主动技能升级!N$1,FALSE)</f>
        <v>[]</v>
      </c>
      <c r="F459" s="1">
        <f>VLOOKUP($A459,主动技能升级!$J:$Q,主动技能升级!O$1,FALSE)</f>
        <v>56700</v>
      </c>
      <c r="G459" s="1">
        <f>VLOOKUP($A459,主动技能升级!$J:$Q,主动技能升级!P$1,FALSE)</f>
        <v>0</v>
      </c>
      <c r="H459" s="1">
        <f>VLOOKUP($A459,主动技能升级!$J:$Q,主动技能升级!Q$1,FALSE)</f>
        <v>0</v>
      </c>
    </row>
    <row r="460" spans="1:8" x14ac:dyDescent="0.15">
      <c r="A460" s="1">
        <v>456</v>
      </c>
      <c r="B460" s="1">
        <f>VLOOKUP($A460,主动技能升级!$J:$Q,主动技能升级!K$1,FALSE)</f>
        <v>10080216</v>
      </c>
      <c r="C460" s="1">
        <f>VLOOKUP($A460,主动技能升级!$J:$Q,主动技能升级!L$1,FALSE)</f>
        <v>10080217</v>
      </c>
      <c r="D460" s="1">
        <f>VLOOKUP($A460,主动技能升级!$J:$Q,主动技能升级!M$1,FALSE)</f>
        <v>75</v>
      </c>
      <c r="E460" s="1" t="str">
        <f>VLOOKUP($A460,主动技能升级!$J:$Q,主动技能升级!N$1,FALSE)</f>
        <v>[]</v>
      </c>
      <c r="F460" s="1">
        <f>VLOOKUP($A460,主动技能升级!$J:$Q,主动技能升级!O$1,FALSE)</f>
        <v>80400</v>
      </c>
      <c r="G460" s="1">
        <f>VLOOKUP($A460,主动技能升级!$J:$Q,主动技能升级!P$1,FALSE)</f>
        <v>0</v>
      </c>
      <c r="H460" s="1">
        <f>VLOOKUP($A460,主动技能升级!$J:$Q,主动技能升级!Q$1,FALSE)</f>
        <v>0</v>
      </c>
    </row>
    <row r="461" spans="1:8" x14ac:dyDescent="0.15">
      <c r="A461" s="1">
        <v>457</v>
      </c>
      <c r="B461" s="1">
        <f>VLOOKUP($A461,主动技能升级!$J:$Q,主动技能升级!K$1,FALSE)</f>
        <v>10080217</v>
      </c>
      <c r="C461" s="1">
        <f>VLOOKUP($A461,主动技能升级!$J:$Q,主动技能升级!L$1,FALSE)</f>
        <v>10080218</v>
      </c>
      <c r="D461" s="1">
        <f>VLOOKUP($A461,主动技能升级!$J:$Q,主动技能升级!M$1,FALSE)</f>
        <v>80</v>
      </c>
      <c r="E461" s="1" t="str">
        <f>VLOOKUP($A461,主动技能升级!$J:$Q,主动技能升级!N$1,FALSE)</f>
        <v>[]</v>
      </c>
      <c r="F461" s="1">
        <f>VLOOKUP($A461,主动技能升级!$J:$Q,主动技能升级!O$1,FALSE)</f>
        <v>113800</v>
      </c>
      <c r="G461" s="1">
        <f>VLOOKUP($A461,主动技能升级!$J:$Q,主动技能升级!P$1,FALSE)</f>
        <v>0</v>
      </c>
      <c r="H461" s="1">
        <f>VLOOKUP($A461,主动技能升级!$J:$Q,主动技能升级!Q$1,FALSE)</f>
        <v>0</v>
      </c>
    </row>
    <row r="462" spans="1:8" x14ac:dyDescent="0.15">
      <c r="A462" s="1">
        <v>458</v>
      </c>
      <c r="B462" s="1">
        <f>VLOOKUP($A462,主动技能升级!$J:$Q,主动技能升级!K$1,FALSE)</f>
        <v>10080218</v>
      </c>
      <c r="C462" s="1">
        <f>VLOOKUP($A462,主动技能升级!$J:$Q,主动技能升级!L$1,FALSE)</f>
        <v>10080219</v>
      </c>
      <c r="D462" s="1">
        <f>VLOOKUP($A462,主动技能升级!$J:$Q,主动技能升级!M$1,FALSE)</f>
        <v>85</v>
      </c>
      <c r="E462" s="1" t="str">
        <f>VLOOKUP($A462,主动技能升级!$J:$Q,主动技能升级!N$1,FALSE)</f>
        <v>[]</v>
      </c>
      <c r="F462" s="1">
        <f>VLOOKUP($A462,主动技能升级!$J:$Q,主动技能升级!O$1,FALSE)</f>
        <v>161100</v>
      </c>
      <c r="G462" s="1">
        <f>VLOOKUP($A462,主动技能升级!$J:$Q,主动技能升级!P$1,FALSE)</f>
        <v>0</v>
      </c>
      <c r="H462" s="1">
        <f>VLOOKUP($A462,主动技能升级!$J:$Q,主动技能升级!Q$1,FALSE)</f>
        <v>0</v>
      </c>
    </row>
    <row r="463" spans="1:8" x14ac:dyDescent="0.15">
      <c r="A463" s="1">
        <v>459</v>
      </c>
      <c r="B463" s="1">
        <f>VLOOKUP($A463,主动技能升级!$J:$Q,主动技能升级!K$1,FALSE)</f>
        <v>10080219</v>
      </c>
      <c r="C463" s="1">
        <f>VLOOKUP($A463,主动技能升级!$J:$Q,主动技能升级!L$1,FALSE)</f>
        <v>10080220</v>
      </c>
      <c r="D463" s="1">
        <f>VLOOKUP($A463,主动技能升级!$J:$Q,主动技能升级!M$1,FALSE)</f>
        <v>90</v>
      </c>
      <c r="E463" s="1" t="str">
        <f>VLOOKUP($A463,主动技能升级!$J:$Q,主动技能升级!N$1,FALSE)</f>
        <v>[]</v>
      </c>
      <c r="F463" s="1">
        <f>VLOOKUP($A463,主动技能升级!$J:$Q,主动技能升级!O$1,FALSE)</f>
        <v>228100</v>
      </c>
      <c r="G463" s="1">
        <f>VLOOKUP($A463,主动技能升级!$J:$Q,主动技能升级!P$1,FALSE)</f>
        <v>0</v>
      </c>
      <c r="H463" s="1">
        <f>VLOOKUP($A463,主动技能升级!$J:$Q,主动技能升级!Q$1,FALSE)</f>
        <v>0</v>
      </c>
    </row>
    <row r="464" spans="1:8" x14ac:dyDescent="0.15">
      <c r="A464" s="1">
        <v>460</v>
      </c>
      <c r="B464" s="1">
        <f>VLOOKUP($A464,主动技能升级!$J:$Q,主动技能升级!K$1,FALSE)</f>
        <v>10080220</v>
      </c>
      <c r="C464" s="1">
        <f>VLOOKUP($A464,主动技能升级!$J:$Q,主动技能升级!L$1,FALSE)</f>
        <v>0</v>
      </c>
      <c r="D464" s="1">
        <f>VLOOKUP($A464,主动技能升级!$J:$Q,主动技能升级!M$1,FALSE)</f>
        <v>100</v>
      </c>
      <c r="E464" s="1" t="str">
        <f>VLOOKUP($A464,主动技能升级!$J:$Q,主动技能升级!N$1,FALSE)</f>
        <v>[]</v>
      </c>
      <c r="F464" s="1">
        <f>VLOOKUP($A464,主动技能升级!$J:$Q,主动技能升级!O$1,FALSE)</f>
        <v>780200</v>
      </c>
      <c r="G464" s="1">
        <f>VLOOKUP($A464,主动技能升级!$J:$Q,主动技能升级!P$1,FALSE)</f>
        <v>0</v>
      </c>
      <c r="H464" s="1">
        <f>VLOOKUP($A464,主动技能升级!$J:$Q,主动技能升级!Q$1,FALSE)</f>
        <v>0</v>
      </c>
    </row>
    <row r="465" spans="1:8" x14ac:dyDescent="0.15">
      <c r="A465" s="1">
        <v>461</v>
      </c>
      <c r="B465" s="1">
        <f>VLOOKUP($A465,主动技能升级!$J:$Q,主动技能升级!K$1,FALSE)</f>
        <v>10080301</v>
      </c>
      <c r="C465" s="1">
        <f>VLOOKUP($A465,主动技能升级!$J:$Q,主动技能升级!L$1,FALSE)</f>
        <v>10080302</v>
      </c>
      <c r="D465" s="1">
        <f>VLOOKUP($A465,主动技能升级!$J:$Q,主动技能升级!M$1,FALSE)</f>
        <v>2</v>
      </c>
      <c r="E465" s="1" t="str">
        <f>VLOOKUP($A465,主动技能升级!$J:$Q,主动技能升级!N$1,FALSE)</f>
        <v>[]</v>
      </c>
      <c r="F465" s="1">
        <f>VLOOKUP($A465,主动技能升级!$J:$Q,主动技能升级!O$1,FALSE)</f>
        <v>500</v>
      </c>
      <c r="G465" s="1">
        <f>VLOOKUP($A465,主动技能升级!$J:$Q,主动技能升级!P$1,FALSE)</f>
        <v>0</v>
      </c>
      <c r="H465" s="1">
        <f>VLOOKUP($A465,主动技能升级!$J:$Q,主动技能升级!Q$1,FALSE)</f>
        <v>0</v>
      </c>
    </row>
    <row r="466" spans="1:8" x14ac:dyDescent="0.15">
      <c r="A466" s="1">
        <v>462</v>
      </c>
      <c r="B466" s="1">
        <f>VLOOKUP($A466,主动技能升级!$J:$Q,主动技能升级!K$1,FALSE)</f>
        <v>10080302</v>
      </c>
      <c r="C466" s="1">
        <f>VLOOKUP($A466,主动技能升级!$J:$Q,主动技能升级!L$1,FALSE)</f>
        <v>10080303</v>
      </c>
      <c r="D466" s="1">
        <f>VLOOKUP($A466,主动技能升级!$J:$Q,主动技能升级!M$1,FALSE)</f>
        <v>5</v>
      </c>
      <c r="E466" s="1" t="str">
        <f>VLOOKUP($A466,主动技能升级!$J:$Q,主动技能升级!N$1,FALSE)</f>
        <v>[]</v>
      </c>
      <c r="F466" s="1">
        <f>VLOOKUP($A466,主动技能升级!$J:$Q,主动技能升级!O$1,FALSE)</f>
        <v>600</v>
      </c>
      <c r="G466" s="1">
        <f>VLOOKUP($A466,主动技能升级!$J:$Q,主动技能升级!P$1,FALSE)</f>
        <v>0</v>
      </c>
      <c r="H466" s="1">
        <f>VLOOKUP($A466,主动技能升级!$J:$Q,主动技能升级!Q$1,FALSE)</f>
        <v>0</v>
      </c>
    </row>
    <row r="467" spans="1:8" x14ac:dyDescent="0.15">
      <c r="A467" s="1">
        <v>463</v>
      </c>
      <c r="B467" s="1">
        <f>VLOOKUP($A467,主动技能升级!$J:$Q,主动技能升级!K$1,FALSE)</f>
        <v>10080303</v>
      </c>
      <c r="C467" s="1">
        <f>VLOOKUP($A467,主动技能升级!$J:$Q,主动技能升级!L$1,FALSE)</f>
        <v>10080304</v>
      </c>
      <c r="D467" s="1">
        <f>VLOOKUP($A467,主动技能升级!$J:$Q,主动技能升级!M$1,FALSE)</f>
        <v>10</v>
      </c>
      <c r="E467" s="1" t="str">
        <f>VLOOKUP($A467,主动技能升级!$J:$Q,主动技能升级!N$1,FALSE)</f>
        <v>[]</v>
      </c>
      <c r="F467" s="1">
        <f>VLOOKUP($A467,主动技能升级!$J:$Q,主动技能升级!O$1,FALSE)</f>
        <v>800</v>
      </c>
      <c r="G467" s="1">
        <f>VLOOKUP($A467,主动技能升级!$J:$Q,主动技能升级!P$1,FALSE)</f>
        <v>0</v>
      </c>
      <c r="H467" s="1">
        <f>VLOOKUP($A467,主动技能升级!$J:$Q,主动技能升级!Q$1,FALSE)</f>
        <v>0</v>
      </c>
    </row>
    <row r="468" spans="1:8" x14ac:dyDescent="0.15">
      <c r="A468" s="1">
        <v>464</v>
      </c>
      <c r="B468" s="1">
        <f>VLOOKUP($A468,主动技能升级!$J:$Q,主动技能升级!K$1,FALSE)</f>
        <v>10080304</v>
      </c>
      <c r="C468" s="1">
        <f>VLOOKUP($A468,主动技能升级!$J:$Q,主动技能升级!L$1,FALSE)</f>
        <v>10080305</v>
      </c>
      <c r="D468" s="1">
        <f>VLOOKUP($A468,主动技能升级!$J:$Q,主动技能升级!M$1,FALSE)</f>
        <v>15</v>
      </c>
      <c r="E468" s="1" t="str">
        <f>VLOOKUP($A468,主动技能升级!$J:$Q,主动技能升级!N$1,FALSE)</f>
        <v>[]</v>
      </c>
      <c r="F468" s="1">
        <f>VLOOKUP($A468,主动技能升级!$J:$Q,主动技能升级!O$1,FALSE)</f>
        <v>1200</v>
      </c>
      <c r="G468" s="1">
        <f>VLOOKUP($A468,主动技能升级!$J:$Q,主动技能升级!P$1,FALSE)</f>
        <v>0</v>
      </c>
      <c r="H468" s="1">
        <f>VLOOKUP($A468,主动技能升级!$J:$Q,主动技能升级!Q$1,FALSE)</f>
        <v>0</v>
      </c>
    </row>
    <row r="469" spans="1:8" x14ac:dyDescent="0.15">
      <c r="A469" s="1">
        <v>465</v>
      </c>
      <c r="B469" s="1">
        <f>VLOOKUP($A469,主动技能升级!$J:$Q,主动技能升级!K$1,FALSE)</f>
        <v>10080305</v>
      </c>
      <c r="C469" s="1">
        <f>VLOOKUP($A469,主动技能升级!$J:$Q,主动技能升级!L$1,FALSE)</f>
        <v>10080306</v>
      </c>
      <c r="D469" s="1">
        <f>VLOOKUP($A469,主动技能升级!$J:$Q,主动技能升级!M$1,FALSE)</f>
        <v>20</v>
      </c>
      <c r="E469" s="1" t="str">
        <f>VLOOKUP($A469,主动技能升级!$J:$Q,主动技能升级!N$1,FALSE)</f>
        <v>[]</v>
      </c>
      <c r="F469" s="1">
        <f>VLOOKUP($A469,主动技能升级!$J:$Q,主动技能升级!O$1,FALSE)</f>
        <v>1700</v>
      </c>
      <c r="G469" s="1">
        <f>VLOOKUP($A469,主动技能升级!$J:$Q,主动技能升级!P$1,FALSE)</f>
        <v>0</v>
      </c>
      <c r="H469" s="1">
        <f>VLOOKUP($A469,主动技能升级!$J:$Q,主动技能升级!Q$1,FALSE)</f>
        <v>0</v>
      </c>
    </row>
    <row r="470" spans="1:8" x14ac:dyDescent="0.15">
      <c r="A470" s="1">
        <v>466</v>
      </c>
      <c r="B470" s="1">
        <f>VLOOKUP($A470,主动技能升级!$J:$Q,主动技能升级!K$1,FALSE)</f>
        <v>10080306</v>
      </c>
      <c r="C470" s="1">
        <f>VLOOKUP($A470,主动技能升级!$J:$Q,主动技能升级!L$1,FALSE)</f>
        <v>10080307</v>
      </c>
      <c r="D470" s="1">
        <f>VLOOKUP($A470,主动技能升级!$J:$Q,主动技能升级!M$1,FALSE)</f>
        <v>25</v>
      </c>
      <c r="E470" s="1" t="str">
        <f>VLOOKUP($A470,主动技能升级!$J:$Q,主动技能升级!N$1,FALSE)</f>
        <v>[]</v>
      </c>
      <c r="F470" s="1">
        <f>VLOOKUP($A470,主动技能升级!$J:$Q,主动技能升级!O$1,FALSE)</f>
        <v>2400</v>
      </c>
      <c r="G470" s="1">
        <f>VLOOKUP($A470,主动技能升级!$J:$Q,主动技能升级!P$1,FALSE)</f>
        <v>0</v>
      </c>
      <c r="H470" s="1">
        <f>VLOOKUP($A470,主动技能升级!$J:$Q,主动技能升级!Q$1,FALSE)</f>
        <v>0</v>
      </c>
    </row>
    <row r="471" spans="1:8" x14ac:dyDescent="0.15">
      <c r="A471" s="1">
        <v>467</v>
      </c>
      <c r="B471" s="1">
        <f>VLOOKUP($A471,主动技能升级!$J:$Q,主动技能升级!K$1,FALSE)</f>
        <v>10080307</v>
      </c>
      <c r="C471" s="1">
        <f>VLOOKUP($A471,主动技能升级!$J:$Q,主动技能升级!L$1,FALSE)</f>
        <v>10080308</v>
      </c>
      <c r="D471" s="1">
        <f>VLOOKUP($A471,主动技能升级!$J:$Q,主动技能升级!M$1,FALSE)</f>
        <v>30</v>
      </c>
      <c r="E471" s="1" t="str">
        <f>VLOOKUP($A471,主动技能升级!$J:$Q,主动技能升级!N$1,FALSE)</f>
        <v>[]</v>
      </c>
      <c r="F471" s="1">
        <f>VLOOKUP($A471,主动技能升级!$J:$Q,主动技能升级!O$1,FALSE)</f>
        <v>3500</v>
      </c>
      <c r="G471" s="1">
        <f>VLOOKUP($A471,主动技能升级!$J:$Q,主动技能升级!P$1,FALSE)</f>
        <v>0</v>
      </c>
      <c r="H471" s="1">
        <f>VLOOKUP($A471,主动技能升级!$J:$Q,主动技能升级!Q$1,FALSE)</f>
        <v>0</v>
      </c>
    </row>
    <row r="472" spans="1:8" x14ac:dyDescent="0.15">
      <c r="A472" s="1">
        <v>468</v>
      </c>
      <c r="B472" s="1">
        <f>VLOOKUP($A472,主动技能升级!$J:$Q,主动技能升级!K$1,FALSE)</f>
        <v>10080308</v>
      </c>
      <c r="C472" s="1">
        <f>VLOOKUP($A472,主动技能升级!$J:$Q,主动技能升级!L$1,FALSE)</f>
        <v>10080309</v>
      </c>
      <c r="D472" s="1">
        <f>VLOOKUP($A472,主动技能升级!$J:$Q,主动技能升级!M$1,FALSE)</f>
        <v>35</v>
      </c>
      <c r="E472" s="1" t="str">
        <f>VLOOKUP($A472,主动技能升级!$J:$Q,主动技能升级!N$1,FALSE)</f>
        <v>[]</v>
      </c>
      <c r="F472" s="1">
        <f>VLOOKUP($A472,主动技能升级!$J:$Q,主动技能升级!O$1,FALSE)</f>
        <v>4900</v>
      </c>
      <c r="G472" s="1">
        <f>VLOOKUP($A472,主动技能升级!$J:$Q,主动技能升级!P$1,FALSE)</f>
        <v>0</v>
      </c>
      <c r="H472" s="1">
        <f>VLOOKUP($A472,主动技能升级!$J:$Q,主动技能升级!Q$1,FALSE)</f>
        <v>0</v>
      </c>
    </row>
    <row r="473" spans="1:8" x14ac:dyDescent="0.15">
      <c r="A473" s="1">
        <v>469</v>
      </c>
      <c r="B473" s="1">
        <f>VLOOKUP($A473,主动技能升级!$J:$Q,主动技能升级!K$1,FALSE)</f>
        <v>10080309</v>
      </c>
      <c r="C473" s="1">
        <f>VLOOKUP($A473,主动技能升级!$J:$Q,主动技能升级!L$1,FALSE)</f>
        <v>10080310</v>
      </c>
      <c r="D473" s="1">
        <f>VLOOKUP($A473,主动技能升级!$J:$Q,主动技能升级!M$1,FALSE)</f>
        <v>40</v>
      </c>
      <c r="E473" s="1" t="str">
        <f>VLOOKUP($A473,主动技能升级!$J:$Q,主动技能升级!N$1,FALSE)</f>
        <v>[]</v>
      </c>
      <c r="F473" s="1">
        <f>VLOOKUP($A473,主动技能升级!$J:$Q,主动技能升级!O$1,FALSE)</f>
        <v>7000</v>
      </c>
      <c r="G473" s="1">
        <f>VLOOKUP($A473,主动技能升级!$J:$Q,主动技能升级!P$1,FALSE)</f>
        <v>0</v>
      </c>
      <c r="H473" s="1">
        <f>VLOOKUP($A473,主动技能升级!$J:$Q,主动技能升级!Q$1,FALSE)</f>
        <v>0</v>
      </c>
    </row>
    <row r="474" spans="1:8" x14ac:dyDescent="0.15">
      <c r="A474" s="1">
        <v>470</v>
      </c>
      <c r="B474" s="1">
        <f>VLOOKUP($A474,主动技能升级!$J:$Q,主动技能升级!K$1,FALSE)</f>
        <v>10080310</v>
      </c>
      <c r="C474" s="1">
        <f>VLOOKUP($A474,主动技能升级!$J:$Q,主动技能升级!L$1,FALSE)</f>
        <v>10080311</v>
      </c>
      <c r="D474" s="1">
        <f>VLOOKUP($A474,主动技能升级!$J:$Q,主动技能升级!M$1,FALSE)</f>
        <v>45</v>
      </c>
      <c r="E474" s="1" t="str">
        <f>VLOOKUP($A474,主动技能升级!$J:$Q,主动技能升级!N$1,FALSE)</f>
        <v>[]</v>
      </c>
      <c r="F474" s="1">
        <f>VLOOKUP($A474,主动技能升级!$J:$Q,主动技能升级!O$1,FALSE)</f>
        <v>9900</v>
      </c>
      <c r="G474" s="1">
        <f>VLOOKUP($A474,主动技能升级!$J:$Q,主动技能升级!P$1,FALSE)</f>
        <v>0</v>
      </c>
      <c r="H474" s="1">
        <f>VLOOKUP($A474,主动技能升级!$J:$Q,主动技能升级!Q$1,FALSE)</f>
        <v>0</v>
      </c>
    </row>
    <row r="475" spans="1:8" x14ac:dyDescent="0.15">
      <c r="A475" s="1">
        <v>471</v>
      </c>
      <c r="B475" s="1">
        <f>VLOOKUP($A475,主动技能升级!$J:$Q,主动技能升级!K$1,FALSE)</f>
        <v>10080311</v>
      </c>
      <c r="C475" s="1">
        <f>VLOOKUP($A475,主动技能升级!$J:$Q,主动技能升级!L$1,FALSE)</f>
        <v>10080312</v>
      </c>
      <c r="D475" s="1">
        <f>VLOOKUP($A475,主动技能升级!$J:$Q,主动技能升级!M$1,FALSE)</f>
        <v>50</v>
      </c>
      <c r="E475" s="1" t="str">
        <f>VLOOKUP($A475,主动技能升级!$J:$Q,主动技能升级!N$1,FALSE)</f>
        <v>[]</v>
      </c>
      <c r="F475" s="1">
        <f>VLOOKUP($A475,主动技能升级!$J:$Q,主动技能升级!O$1,FALSE)</f>
        <v>14100</v>
      </c>
      <c r="G475" s="1">
        <f>VLOOKUP($A475,主动技能升级!$J:$Q,主动技能升级!P$1,FALSE)</f>
        <v>0</v>
      </c>
      <c r="H475" s="1">
        <f>VLOOKUP($A475,主动技能升级!$J:$Q,主动技能升级!Q$1,FALSE)</f>
        <v>0</v>
      </c>
    </row>
    <row r="476" spans="1:8" x14ac:dyDescent="0.15">
      <c r="A476" s="1">
        <v>472</v>
      </c>
      <c r="B476" s="1">
        <f>VLOOKUP($A476,主动技能升级!$J:$Q,主动技能升级!K$1,FALSE)</f>
        <v>10080312</v>
      </c>
      <c r="C476" s="1">
        <f>VLOOKUP($A476,主动技能升级!$J:$Q,主动技能升级!L$1,FALSE)</f>
        <v>10080313</v>
      </c>
      <c r="D476" s="1">
        <f>VLOOKUP($A476,主动技能升级!$J:$Q,主动技能升级!M$1,FALSE)</f>
        <v>55</v>
      </c>
      <c r="E476" s="1" t="str">
        <f>VLOOKUP($A476,主动技能升级!$J:$Q,主动技能升级!N$1,FALSE)</f>
        <v>[]</v>
      </c>
      <c r="F476" s="1">
        <f>VLOOKUP($A476,主动技能升级!$J:$Q,主动技能升级!O$1,FALSE)</f>
        <v>20000</v>
      </c>
      <c r="G476" s="1">
        <f>VLOOKUP($A476,主动技能升级!$J:$Q,主动技能升级!P$1,FALSE)</f>
        <v>0</v>
      </c>
      <c r="H476" s="1">
        <f>VLOOKUP($A476,主动技能升级!$J:$Q,主动技能升级!Q$1,FALSE)</f>
        <v>0</v>
      </c>
    </row>
    <row r="477" spans="1:8" x14ac:dyDescent="0.15">
      <c r="A477" s="1">
        <v>473</v>
      </c>
      <c r="B477" s="1">
        <f>VLOOKUP($A477,主动技能升级!$J:$Q,主动技能升级!K$1,FALSE)</f>
        <v>10080313</v>
      </c>
      <c r="C477" s="1">
        <f>VLOOKUP($A477,主动技能升级!$J:$Q,主动技能升级!L$1,FALSE)</f>
        <v>10080314</v>
      </c>
      <c r="D477" s="1">
        <f>VLOOKUP($A477,主动技能升级!$J:$Q,主动技能升级!M$1,FALSE)</f>
        <v>60</v>
      </c>
      <c r="E477" s="1" t="str">
        <f>VLOOKUP($A477,主动技能升级!$J:$Q,主动技能升级!N$1,FALSE)</f>
        <v>[]</v>
      </c>
      <c r="F477" s="1">
        <f>VLOOKUP($A477,主动技能升级!$J:$Q,主动技能升级!O$1,FALSE)</f>
        <v>28300</v>
      </c>
      <c r="G477" s="1">
        <f>VLOOKUP($A477,主动技能升级!$J:$Q,主动技能升级!P$1,FALSE)</f>
        <v>0</v>
      </c>
      <c r="H477" s="1">
        <f>VLOOKUP($A477,主动技能升级!$J:$Q,主动技能升级!Q$1,FALSE)</f>
        <v>0</v>
      </c>
    </row>
    <row r="478" spans="1:8" x14ac:dyDescent="0.15">
      <c r="A478" s="1">
        <v>474</v>
      </c>
      <c r="B478" s="1">
        <f>VLOOKUP($A478,主动技能升级!$J:$Q,主动技能升级!K$1,FALSE)</f>
        <v>10080314</v>
      </c>
      <c r="C478" s="1">
        <f>VLOOKUP($A478,主动技能升级!$J:$Q,主动技能升级!L$1,FALSE)</f>
        <v>10080315</v>
      </c>
      <c r="D478" s="1">
        <f>VLOOKUP($A478,主动技能升级!$J:$Q,主动技能升级!M$1,FALSE)</f>
        <v>65</v>
      </c>
      <c r="E478" s="1" t="str">
        <f>VLOOKUP($A478,主动技能升级!$J:$Q,主动技能升级!N$1,FALSE)</f>
        <v>[]</v>
      </c>
      <c r="F478" s="1">
        <f>VLOOKUP($A478,主动技能升级!$J:$Q,主动技能升级!O$1,FALSE)</f>
        <v>40100</v>
      </c>
      <c r="G478" s="1">
        <f>VLOOKUP($A478,主动技能升级!$J:$Q,主动技能升级!P$1,FALSE)</f>
        <v>0</v>
      </c>
      <c r="H478" s="1">
        <f>VLOOKUP($A478,主动技能升级!$J:$Q,主动技能升级!Q$1,FALSE)</f>
        <v>0</v>
      </c>
    </row>
    <row r="479" spans="1:8" x14ac:dyDescent="0.15">
      <c r="A479" s="1">
        <v>475</v>
      </c>
      <c r="B479" s="1">
        <f>VLOOKUP($A479,主动技能升级!$J:$Q,主动技能升级!K$1,FALSE)</f>
        <v>10080315</v>
      </c>
      <c r="C479" s="1">
        <f>VLOOKUP($A479,主动技能升级!$J:$Q,主动技能升级!L$1,FALSE)</f>
        <v>10080316</v>
      </c>
      <c r="D479" s="1">
        <f>VLOOKUP($A479,主动技能升级!$J:$Q,主动技能升级!M$1,FALSE)</f>
        <v>70</v>
      </c>
      <c r="E479" s="1" t="str">
        <f>VLOOKUP($A479,主动技能升级!$J:$Q,主动技能升级!N$1,FALSE)</f>
        <v>[]</v>
      </c>
      <c r="F479" s="1">
        <f>VLOOKUP($A479,主动技能升级!$J:$Q,主动技能升级!O$1,FALSE)</f>
        <v>56700</v>
      </c>
      <c r="G479" s="1">
        <f>VLOOKUP($A479,主动技能升级!$J:$Q,主动技能升级!P$1,FALSE)</f>
        <v>0</v>
      </c>
      <c r="H479" s="1">
        <f>VLOOKUP($A479,主动技能升级!$J:$Q,主动技能升级!Q$1,FALSE)</f>
        <v>0</v>
      </c>
    </row>
    <row r="480" spans="1:8" x14ac:dyDescent="0.15">
      <c r="A480" s="1">
        <v>476</v>
      </c>
      <c r="B480" s="1">
        <f>VLOOKUP($A480,主动技能升级!$J:$Q,主动技能升级!K$1,FALSE)</f>
        <v>10080316</v>
      </c>
      <c r="C480" s="1">
        <f>VLOOKUP($A480,主动技能升级!$J:$Q,主动技能升级!L$1,FALSE)</f>
        <v>10080317</v>
      </c>
      <c r="D480" s="1">
        <f>VLOOKUP($A480,主动技能升级!$J:$Q,主动技能升级!M$1,FALSE)</f>
        <v>75</v>
      </c>
      <c r="E480" s="1" t="str">
        <f>VLOOKUP($A480,主动技能升级!$J:$Q,主动技能升级!N$1,FALSE)</f>
        <v>[]</v>
      </c>
      <c r="F480" s="1">
        <f>VLOOKUP($A480,主动技能升级!$J:$Q,主动技能升级!O$1,FALSE)</f>
        <v>80400</v>
      </c>
      <c r="G480" s="1">
        <f>VLOOKUP($A480,主动技能升级!$J:$Q,主动技能升级!P$1,FALSE)</f>
        <v>0</v>
      </c>
      <c r="H480" s="1">
        <f>VLOOKUP($A480,主动技能升级!$J:$Q,主动技能升级!Q$1,FALSE)</f>
        <v>0</v>
      </c>
    </row>
    <row r="481" spans="1:8" x14ac:dyDescent="0.15">
      <c r="A481" s="1">
        <v>477</v>
      </c>
      <c r="B481" s="1">
        <f>VLOOKUP($A481,主动技能升级!$J:$Q,主动技能升级!K$1,FALSE)</f>
        <v>10080317</v>
      </c>
      <c r="C481" s="1">
        <f>VLOOKUP($A481,主动技能升级!$J:$Q,主动技能升级!L$1,FALSE)</f>
        <v>10080318</v>
      </c>
      <c r="D481" s="1">
        <f>VLOOKUP($A481,主动技能升级!$J:$Q,主动技能升级!M$1,FALSE)</f>
        <v>80</v>
      </c>
      <c r="E481" s="1" t="str">
        <f>VLOOKUP($A481,主动技能升级!$J:$Q,主动技能升级!N$1,FALSE)</f>
        <v>[]</v>
      </c>
      <c r="F481" s="1">
        <f>VLOOKUP($A481,主动技能升级!$J:$Q,主动技能升级!O$1,FALSE)</f>
        <v>113800</v>
      </c>
      <c r="G481" s="1">
        <f>VLOOKUP($A481,主动技能升级!$J:$Q,主动技能升级!P$1,FALSE)</f>
        <v>0</v>
      </c>
      <c r="H481" s="1">
        <f>VLOOKUP($A481,主动技能升级!$J:$Q,主动技能升级!Q$1,FALSE)</f>
        <v>0</v>
      </c>
    </row>
    <row r="482" spans="1:8" x14ac:dyDescent="0.15">
      <c r="A482" s="1">
        <v>478</v>
      </c>
      <c r="B482" s="1">
        <f>VLOOKUP($A482,主动技能升级!$J:$Q,主动技能升级!K$1,FALSE)</f>
        <v>10080318</v>
      </c>
      <c r="C482" s="1">
        <f>VLOOKUP($A482,主动技能升级!$J:$Q,主动技能升级!L$1,FALSE)</f>
        <v>10080319</v>
      </c>
      <c r="D482" s="1">
        <f>VLOOKUP($A482,主动技能升级!$J:$Q,主动技能升级!M$1,FALSE)</f>
        <v>85</v>
      </c>
      <c r="E482" s="1" t="str">
        <f>VLOOKUP($A482,主动技能升级!$J:$Q,主动技能升级!N$1,FALSE)</f>
        <v>[]</v>
      </c>
      <c r="F482" s="1">
        <f>VLOOKUP($A482,主动技能升级!$J:$Q,主动技能升级!O$1,FALSE)</f>
        <v>161100</v>
      </c>
      <c r="G482" s="1">
        <f>VLOOKUP($A482,主动技能升级!$J:$Q,主动技能升级!P$1,FALSE)</f>
        <v>0</v>
      </c>
      <c r="H482" s="1">
        <f>VLOOKUP($A482,主动技能升级!$J:$Q,主动技能升级!Q$1,FALSE)</f>
        <v>0</v>
      </c>
    </row>
    <row r="483" spans="1:8" x14ac:dyDescent="0.15">
      <c r="A483" s="1">
        <v>479</v>
      </c>
      <c r="B483" s="1">
        <f>VLOOKUP($A483,主动技能升级!$J:$Q,主动技能升级!K$1,FALSE)</f>
        <v>10080319</v>
      </c>
      <c r="C483" s="1">
        <f>VLOOKUP($A483,主动技能升级!$J:$Q,主动技能升级!L$1,FALSE)</f>
        <v>10080320</v>
      </c>
      <c r="D483" s="1">
        <f>VLOOKUP($A483,主动技能升级!$J:$Q,主动技能升级!M$1,FALSE)</f>
        <v>90</v>
      </c>
      <c r="E483" s="1" t="str">
        <f>VLOOKUP($A483,主动技能升级!$J:$Q,主动技能升级!N$1,FALSE)</f>
        <v>[]</v>
      </c>
      <c r="F483" s="1">
        <f>VLOOKUP($A483,主动技能升级!$J:$Q,主动技能升级!O$1,FALSE)</f>
        <v>228100</v>
      </c>
      <c r="G483" s="1">
        <f>VLOOKUP($A483,主动技能升级!$J:$Q,主动技能升级!P$1,FALSE)</f>
        <v>0</v>
      </c>
      <c r="H483" s="1">
        <f>VLOOKUP($A483,主动技能升级!$J:$Q,主动技能升级!Q$1,FALSE)</f>
        <v>0</v>
      </c>
    </row>
    <row r="484" spans="1:8" x14ac:dyDescent="0.15">
      <c r="A484" s="1">
        <v>480</v>
      </c>
      <c r="B484" s="1">
        <f>VLOOKUP($A484,主动技能升级!$J:$Q,主动技能升级!K$1,FALSE)</f>
        <v>10080320</v>
      </c>
      <c r="C484" s="1">
        <f>VLOOKUP($A484,主动技能升级!$J:$Q,主动技能升级!L$1,FALSE)</f>
        <v>0</v>
      </c>
      <c r="D484" s="1">
        <f>VLOOKUP($A484,主动技能升级!$J:$Q,主动技能升级!M$1,FALSE)</f>
        <v>100</v>
      </c>
      <c r="E484" s="1" t="str">
        <f>VLOOKUP($A484,主动技能升级!$J:$Q,主动技能升级!N$1,FALSE)</f>
        <v>[]</v>
      </c>
      <c r="F484" s="1">
        <f>VLOOKUP($A484,主动技能升级!$J:$Q,主动技能升级!O$1,FALSE)</f>
        <v>780200</v>
      </c>
      <c r="G484" s="1">
        <f>VLOOKUP($A484,主动技能升级!$J:$Q,主动技能升级!P$1,FALSE)</f>
        <v>0</v>
      </c>
      <c r="H484" s="1">
        <f>VLOOKUP($A484,主动技能升级!$J:$Q,主动技能升级!Q$1,FALSE)</f>
        <v>0</v>
      </c>
    </row>
    <row r="485" spans="1:8" x14ac:dyDescent="0.15">
      <c r="A485" s="1">
        <v>481</v>
      </c>
      <c r="B485" s="1">
        <f>VLOOKUP($A485,主动技能升级!$J:$Q,主动技能升级!K$1,FALSE)</f>
        <v>10090101</v>
      </c>
      <c r="C485" s="1">
        <f>VLOOKUP($A485,主动技能升级!$J:$Q,主动技能升级!L$1,FALSE)</f>
        <v>10090102</v>
      </c>
      <c r="D485" s="1">
        <f>VLOOKUP($A485,主动技能升级!$J:$Q,主动技能升级!M$1,FALSE)</f>
        <v>2</v>
      </c>
      <c r="E485" s="1" t="str">
        <f>VLOOKUP($A485,主动技能升级!$J:$Q,主动技能升级!N$1,FALSE)</f>
        <v>[]</v>
      </c>
      <c r="F485" s="1">
        <f>VLOOKUP($A485,主动技能升级!$J:$Q,主动技能升级!O$1,FALSE)</f>
        <v>500</v>
      </c>
      <c r="G485" s="1">
        <f>VLOOKUP($A485,主动技能升级!$J:$Q,主动技能升级!P$1,FALSE)</f>
        <v>0</v>
      </c>
      <c r="H485" s="1">
        <f>VLOOKUP($A485,主动技能升级!$J:$Q,主动技能升级!Q$1,FALSE)</f>
        <v>0</v>
      </c>
    </row>
    <row r="486" spans="1:8" x14ac:dyDescent="0.15">
      <c r="A486" s="1">
        <v>482</v>
      </c>
      <c r="B486" s="1">
        <f>VLOOKUP($A486,主动技能升级!$J:$Q,主动技能升级!K$1,FALSE)</f>
        <v>10090102</v>
      </c>
      <c r="C486" s="1">
        <f>VLOOKUP($A486,主动技能升级!$J:$Q,主动技能升级!L$1,FALSE)</f>
        <v>10090103</v>
      </c>
      <c r="D486" s="1">
        <f>VLOOKUP($A486,主动技能升级!$J:$Q,主动技能升级!M$1,FALSE)</f>
        <v>5</v>
      </c>
      <c r="E486" s="1" t="str">
        <f>VLOOKUP($A486,主动技能升级!$J:$Q,主动技能升级!N$1,FALSE)</f>
        <v>[]</v>
      </c>
      <c r="F486" s="1">
        <f>VLOOKUP($A486,主动技能升级!$J:$Q,主动技能升级!O$1,FALSE)</f>
        <v>600</v>
      </c>
      <c r="G486" s="1">
        <f>VLOOKUP($A486,主动技能升级!$J:$Q,主动技能升级!P$1,FALSE)</f>
        <v>0</v>
      </c>
      <c r="H486" s="1">
        <f>VLOOKUP($A486,主动技能升级!$J:$Q,主动技能升级!Q$1,FALSE)</f>
        <v>0</v>
      </c>
    </row>
    <row r="487" spans="1:8" x14ac:dyDescent="0.15">
      <c r="A487" s="1">
        <v>483</v>
      </c>
      <c r="B487" s="1">
        <f>VLOOKUP($A487,主动技能升级!$J:$Q,主动技能升级!K$1,FALSE)</f>
        <v>10090103</v>
      </c>
      <c r="C487" s="1">
        <f>VLOOKUP($A487,主动技能升级!$J:$Q,主动技能升级!L$1,FALSE)</f>
        <v>10090104</v>
      </c>
      <c r="D487" s="1">
        <f>VLOOKUP($A487,主动技能升级!$J:$Q,主动技能升级!M$1,FALSE)</f>
        <v>10</v>
      </c>
      <c r="E487" s="1" t="str">
        <f>VLOOKUP($A487,主动技能升级!$J:$Q,主动技能升级!N$1,FALSE)</f>
        <v>[]</v>
      </c>
      <c r="F487" s="1">
        <f>VLOOKUP($A487,主动技能升级!$J:$Q,主动技能升级!O$1,FALSE)</f>
        <v>800</v>
      </c>
      <c r="G487" s="1">
        <f>VLOOKUP($A487,主动技能升级!$J:$Q,主动技能升级!P$1,FALSE)</f>
        <v>0</v>
      </c>
      <c r="H487" s="1">
        <f>VLOOKUP($A487,主动技能升级!$J:$Q,主动技能升级!Q$1,FALSE)</f>
        <v>0</v>
      </c>
    </row>
    <row r="488" spans="1:8" x14ac:dyDescent="0.15">
      <c r="A488" s="1">
        <v>484</v>
      </c>
      <c r="B488" s="1">
        <f>VLOOKUP($A488,主动技能升级!$J:$Q,主动技能升级!K$1,FALSE)</f>
        <v>10090104</v>
      </c>
      <c r="C488" s="1">
        <f>VLOOKUP($A488,主动技能升级!$J:$Q,主动技能升级!L$1,FALSE)</f>
        <v>10090105</v>
      </c>
      <c r="D488" s="1">
        <f>VLOOKUP($A488,主动技能升级!$J:$Q,主动技能升级!M$1,FALSE)</f>
        <v>15</v>
      </c>
      <c r="E488" s="1" t="str">
        <f>VLOOKUP($A488,主动技能升级!$J:$Q,主动技能升级!N$1,FALSE)</f>
        <v>[]</v>
      </c>
      <c r="F488" s="1">
        <f>VLOOKUP($A488,主动技能升级!$J:$Q,主动技能升级!O$1,FALSE)</f>
        <v>1200</v>
      </c>
      <c r="G488" s="1">
        <f>VLOOKUP($A488,主动技能升级!$J:$Q,主动技能升级!P$1,FALSE)</f>
        <v>0</v>
      </c>
      <c r="H488" s="1">
        <f>VLOOKUP($A488,主动技能升级!$J:$Q,主动技能升级!Q$1,FALSE)</f>
        <v>0</v>
      </c>
    </row>
    <row r="489" spans="1:8" x14ac:dyDescent="0.15">
      <c r="A489" s="1">
        <v>485</v>
      </c>
      <c r="B489" s="1">
        <f>VLOOKUP($A489,主动技能升级!$J:$Q,主动技能升级!K$1,FALSE)</f>
        <v>10090105</v>
      </c>
      <c r="C489" s="1">
        <f>VLOOKUP($A489,主动技能升级!$J:$Q,主动技能升级!L$1,FALSE)</f>
        <v>10090106</v>
      </c>
      <c r="D489" s="1">
        <f>VLOOKUP($A489,主动技能升级!$J:$Q,主动技能升级!M$1,FALSE)</f>
        <v>20</v>
      </c>
      <c r="E489" s="1" t="str">
        <f>VLOOKUP($A489,主动技能升级!$J:$Q,主动技能升级!N$1,FALSE)</f>
        <v>[]</v>
      </c>
      <c r="F489" s="1">
        <f>VLOOKUP($A489,主动技能升级!$J:$Q,主动技能升级!O$1,FALSE)</f>
        <v>1700</v>
      </c>
      <c r="G489" s="1">
        <f>VLOOKUP($A489,主动技能升级!$J:$Q,主动技能升级!P$1,FALSE)</f>
        <v>0</v>
      </c>
      <c r="H489" s="1">
        <f>VLOOKUP($A489,主动技能升级!$J:$Q,主动技能升级!Q$1,FALSE)</f>
        <v>0</v>
      </c>
    </row>
    <row r="490" spans="1:8" x14ac:dyDescent="0.15">
      <c r="A490" s="1">
        <v>486</v>
      </c>
      <c r="B490" s="1">
        <f>VLOOKUP($A490,主动技能升级!$J:$Q,主动技能升级!K$1,FALSE)</f>
        <v>10090106</v>
      </c>
      <c r="C490" s="1">
        <f>VLOOKUP($A490,主动技能升级!$J:$Q,主动技能升级!L$1,FALSE)</f>
        <v>10090107</v>
      </c>
      <c r="D490" s="1">
        <f>VLOOKUP($A490,主动技能升级!$J:$Q,主动技能升级!M$1,FALSE)</f>
        <v>25</v>
      </c>
      <c r="E490" s="1" t="str">
        <f>VLOOKUP($A490,主动技能升级!$J:$Q,主动技能升级!N$1,FALSE)</f>
        <v>[]</v>
      </c>
      <c r="F490" s="1">
        <f>VLOOKUP($A490,主动技能升级!$J:$Q,主动技能升级!O$1,FALSE)</f>
        <v>2400</v>
      </c>
      <c r="G490" s="1">
        <f>VLOOKUP($A490,主动技能升级!$J:$Q,主动技能升级!P$1,FALSE)</f>
        <v>0</v>
      </c>
      <c r="H490" s="1">
        <f>VLOOKUP($A490,主动技能升级!$J:$Q,主动技能升级!Q$1,FALSE)</f>
        <v>0</v>
      </c>
    </row>
    <row r="491" spans="1:8" x14ac:dyDescent="0.15">
      <c r="A491" s="1">
        <v>487</v>
      </c>
      <c r="B491" s="1">
        <f>VLOOKUP($A491,主动技能升级!$J:$Q,主动技能升级!K$1,FALSE)</f>
        <v>10090107</v>
      </c>
      <c r="C491" s="1">
        <f>VLOOKUP($A491,主动技能升级!$J:$Q,主动技能升级!L$1,FALSE)</f>
        <v>10090108</v>
      </c>
      <c r="D491" s="1">
        <f>VLOOKUP($A491,主动技能升级!$J:$Q,主动技能升级!M$1,FALSE)</f>
        <v>30</v>
      </c>
      <c r="E491" s="1" t="str">
        <f>VLOOKUP($A491,主动技能升级!$J:$Q,主动技能升级!N$1,FALSE)</f>
        <v>[]</v>
      </c>
      <c r="F491" s="1">
        <f>VLOOKUP($A491,主动技能升级!$J:$Q,主动技能升级!O$1,FALSE)</f>
        <v>3500</v>
      </c>
      <c r="G491" s="1">
        <f>VLOOKUP($A491,主动技能升级!$J:$Q,主动技能升级!P$1,FALSE)</f>
        <v>0</v>
      </c>
      <c r="H491" s="1">
        <f>VLOOKUP($A491,主动技能升级!$J:$Q,主动技能升级!Q$1,FALSE)</f>
        <v>0</v>
      </c>
    </row>
    <row r="492" spans="1:8" x14ac:dyDescent="0.15">
      <c r="A492" s="1">
        <v>488</v>
      </c>
      <c r="B492" s="1">
        <f>VLOOKUP($A492,主动技能升级!$J:$Q,主动技能升级!K$1,FALSE)</f>
        <v>10090108</v>
      </c>
      <c r="C492" s="1">
        <f>VLOOKUP($A492,主动技能升级!$J:$Q,主动技能升级!L$1,FALSE)</f>
        <v>10090109</v>
      </c>
      <c r="D492" s="1">
        <f>VLOOKUP($A492,主动技能升级!$J:$Q,主动技能升级!M$1,FALSE)</f>
        <v>35</v>
      </c>
      <c r="E492" s="1" t="str">
        <f>VLOOKUP($A492,主动技能升级!$J:$Q,主动技能升级!N$1,FALSE)</f>
        <v>[]</v>
      </c>
      <c r="F492" s="1">
        <f>VLOOKUP($A492,主动技能升级!$J:$Q,主动技能升级!O$1,FALSE)</f>
        <v>4900</v>
      </c>
      <c r="G492" s="1">
        <f>VLOOKUP($A492,主动技能升级!$J:$Q,主动技能升级!P$1,FALSE)</f>
        <v>0</v>
      </c>
      <c r="H492" s="1">
        <f>VLOOKUP($A492,主动技能升级!$J:$Q,主动技能升级!Q$1,FALSE)</f>
        <v>0</v>
      </c>
    </row>
    <row r="493" spans="1:8" x14ac:dyDescent="0.15">
      <c r="A493" s="1">
        <v>489</v>
      </c>
      <c r="B493" s="1">
        <f>VLOOKUP($A493,主动技能升级!$J:$Q,主动技能升级!K$1,FALSE)</f>
        <v>10090109</v>
      </c>
      <c r="C493" s="1">
        <f>VLOOKUP($A493,主动技能升级!$J:$Q,主动技能升级!L$1,FALSE)</f>
        <v>10090110</v>
      </c>
      <c r="D493" s="1">
        <f>VLOOKUP($A493,主动技能升级!$J:$Q,主动技能升级!M$1,FALSE)</f>
        <v>40</v>
      </c>
      <c r="E493" s="1" t="str">
        <f>VLOOKUP($A493,主动技能升级!$J:$Q,主动技能升级!N$1,FALSE)</f>
        <v>[]</v>
      </c>
      <c r="F493" s="1">
        <f>VLOOKUP($A493,主动技能升级!$J:$Q,主动技能升级!O$1,FALSE)</f>
        <v>7000</v>
      </c>
      <c r="G493" s="1">
        <f>VLOOKUP($A493,主动技能升级!$J:$Q,主动技能升级!P$1,FALSE)</f>
        <v>0</v>
      </c>
      <c r="H493" s="1">
        <f>VLOOKUP($A493,主动技能升级!$J:$Q,主动技能升级!Q$1,FALSE)</f>
        <v>0</v>
      </c>
    </row>
    <row r="494" spans="1:8" x14ac:dyDescent="0.15">
      <c r="A494" s="1">
        <v>490</v>
      </c>
      <c r="B494" s="1">
        <f>VLOOKUP($A494,主动技能升级!$J:$Q,主动技能升级!K$1,FALSE)</f>
        <v>10090110</v>
      </c>
      <c r="C494" s="1">
        <f>VLOOKUP($A494,主动技能升级!$J:$Q,主动技能升级!L$1,FALSE)</f>
        <v>10090111</v>
      </c>
      <c r="D494" s="1">
        <f>VLOOKUP($A494,主动技能升级!$J:$Q,主动技能升级!M$1,FALSE)</f>
        <v>45</v>
      </c>
      <c r="E494" s="1" t="str">
        <f>VLOOKUP($A494,主动技能升级!$J:$Q,主动技能升级!N$1,FALSE)</f>
        <v>[]</v>
      </c>
      <c r="F494" s="1">
        <f>VLOOKUP($A494,主动技能升级!$J:$Q,主动技能升级!O$1,FALSE)</f>
        <v>9900</v>
      </c>
      <c r="G494" s="1">
        <f>VLOOKUP($A494,主动技能升级!$J:$Q,主动技能升级!P$1,FALSE)</f>
        <v>0</v>
      </c>
      <c r="H494" s="1">
        <f>VLOOKUP($A494,主动技能升级!$J:$Q,主动技能升级!Q$1,FALSE)</f>
        <v>0</v>
      </c>
    </row>
    <row r="495" spans="1:8" x14ac:dyDescent="0.15">
      <c r="A495" s="1">
        <v>491</v>
      </c>
      <c r="B495" s="1">
        <f>VLOOKUP($A495,主动技能升级!$J:$Q,主动技能升级!K$1,FALSE)</f>
        <v>10090111</v>
      </c>
      <c r="C495" s="1">
        <f>VLOOKUP($A495,主动技能升级!$J:$Q,主动技能升级!L$1,FALSE)</f>
        <v>10090112</v>
      </c>
      <c r="D495" s="1">
        <f>VLOOKUP($A495,主动技能升级!$J:$Q,主动技能升级!M$1,FALSE)</f>
        <v>50</v>
      </c>
      <c r="E495" s="1" t="str">
        <f>VLOOKUP($A495,主动技能升级!$J:$Q,主动技能升级!N$1,FALSE)</f>
        <v>[]</v>
      </c>
      <c r="F495" s="1">
        <f>VLOOKUP($A495,主动技能升级!$J:$Q,主动技能升级!O$1,FALSE)</f>
        <v>14100</v>
      </c>
      <c r="G495" s="1">
        <f>VLOOKUP($A495,主动技能升级!$J:$Q,主动技能升级!P$1,FALSE)</f>
        <v>0</v>
      </c>
      <c r="H495" s="1">
        <f>VLOOKUP($A495,主动技能升级!$J:$Q,主动技能升级!Q$1,FALSE)</f>
        <v>0</v>
      </c>
    </row>
    <row r="496" spans="1:8" x14ac:dyDescent="0.15">
      <c r="A496" s="1">
        <v>492</v>
      </c>
      <c r="B496" s="1">
        <f>VLOOKUP($A496,主动技能升级!$J:$Q,主动技能升级!K$1,FALSE)</f>
        <v>10090112</v>
      </c>
      <c r="C496" s="1">
        <f>VLOOKUP($A496,主动技能升级!$J:$Q,主动技能升级!L$1,FALSE)</f>
        <v>10090113</v>
      </c>
      <c r="D496" s="1">
        <f>VLOOKUP($A496,主动技能升级!$J:$Q,主动技能升级!M$1,FALSE)</f>
        <v>55</v>
      </c>
      <c r="E496" s="1" t="str">
        <f>VLOOKUP($A496,主动技能升级!$J:$Q,主动技能升级!N$1,FALSE)</f>
        <v>[]</v>
      </c>
      <c r="F496" s="1">
        <f>VLOOKUP($A496,主动技能升级!$J:$Q,主动技能升级!O$1,FALSE)</f>
        <v>20000</v>
      </c>
      <c r="G496" s="1">
        <f>VLOOKUP($A496,主动技能升级!$J:$Q,主动技能升级!P$1,FALSE)</f>
        <v>0</v>
      </c>
      <c r="H496" s="1">
        <f>VLOOKUP($A496,主动技能升级!$J:$Q,主动技能升级!Q$1,FALSE)</f>
        <v>0</v>
      </c>
    </row>
    <row r="497" spans="1:8" x14ac:dyDescent="0.15">
      <c r="A497" s="1">
        <v>493</v>
      </c>
      <c r="B497" s="1">
        <f>VLOOKUP($A497,主动技能升级!$J:$Q,主动技能升级!K$1,FALSE)</f>
        <v>10090113</v>
      </c>
      <c r="C497" s="1">
        <f>VLOOKUP($A497,主动技能升级!$J:$Q,主动技能升级!L$1,FALSE)</f>
        <v>10090114</v>
      </c>
      <c r="D497" s="1">
        <f>VLOOKUP($A497,主动技能升级!$J:$Q,主动技能升级!M$1,FALSE)</f>
        <v>60</v>
      </c>
      <c r="E497" s="1" t="str">
        <f>VLOOKUP($A497,主动技能升级!$J:$Q,主动技能升级!N$1,FALSE)</f>
        <v>[]</v>
      </c>
      <c r="F497" s="1">
        <f>VLOOKUP($A497,主动技能升级!$J:$Q,主动技能升级!O$1,FALSE)</f>
        <v>28300</v>
      </c>
      <c r="G497" s="1">
        <f>VLOOKUP($A497,主动技能升级!$J:$Q,主动技能升级!P$1,FALSE)</f>
        <v>0</v>
      </c>
      <c r="H497" s="1">
        <f>VLOOKUP($A497,主动技能升级!$J:$Q,主动技能升级!Q$1,FALSE)</f>
        <v>0</v>
      </c>
    </row>
    <row r="498" spans="1:8" x14ac:dyDescent="0.15">
      <c r="A498" s="1">
        <v>494</v>
      </c>
      <c r="B498" s="1">
        <f>VLOOKUP($A498,主动技能升级!$J:$Q,主动技能升级!K$1,FALSE)</f>
        <v>10090114</v>
      </c>
      <c r="C498" s="1">
        <f>VLOOKUP($A498,主动技能升级!$J:$Q,主动技能升级!L$1,FALSE)</f>
        <v>10090115</v>
      </c>
      <c r="D498" s="1">
        <f>VLOOKUP($A498,主动技能升级!$J:$Q,主动技能升级!M$1,FALSE)</f>
        <v>65</v>
      </c>
      <c r="E498" s="1" t="str">
        <f>VLOOKUP($A498,主动技能升级!$J:$Q,主动技能升级!N$1,FALSE)</f>
        <v>[]</v>
      </c>
      <c r="F498" s="1">
        <f>VLOOKUP($A498,主动技能升级!$J:$Q,主动技能升级!O$1,FALSE)</f>
        <v>40100</v>
      </c>
      <c r="G498" s="1">
        <f>VLOOKUP($A498,主动技能升级!$J:$Q,主动技能升级!P$1,FALSE)</f>
        <v>0</v>
      </c>
      <c r="H498" s="1">
        <f>VLOOKUP($A498,主动技能升级!$J:$Q,主动技能升级!Q$1,FALSE)</f>
        <v>0</v>
      </c>
    </row>
    <row r="499" spans="1:8" x14ac:dyDescent="0.15">
      <c r="A499" s="1">
        <v>495</v>
      </c>
      <c r="B499" s="1">
        <f>VLOOKUP($A499,主动技能升级!$J:$Q,主动技能升级!K$1,FALSE)</f>
        <v>10090115</v>
      </c>
      <c r="C499" s="1">
        <f>VLOOKUP($A499,主动技能升级!$J:$Q,主动技能升级!L$1,FALSE)</f>
        <v>10090116</v>
      </c>
      <c r="D499" s="1">
        <f>VLOOKUP($A499,主动技能升级!$J:$Q,主动技能升级!M$1,FALSE)</f>
        <v>70</v>
      </c>
      <c r="E499" s="1" t="str">
        <f>VLOOKUP($A499,主动技能升级!$J:$Q,主动技能升级!N$1,FALSE)</f>
        <v>[]</v>
      </c>
      <c r="F499" s="1">
        <f>VLOOKUP($A499,主动技能升级!$J:$Q,主动技能升级!O$1,FALSE)</f>
        <v>56700</v>
      </c>
      <c r="G499" s="1">
        <f>VLOOKUP($A499,主动技能升级!$J:$Q,主动技能升级!P$1,FALSE)</f>
        <v>0</v>
      </c>
      <c r="H499" s="1">
        <f>VLOOKUP($A499,主动技能升级!$J:$Q,主动技能升级!Q$1,FALSE)</f>
        <v>0</v>
      </c>
    </row>
    <row r="500" spans="1:8" x14ac:dyDescent="0.15">
      <c r="A500" s="1">
        <v>496</v>
      </c>
      <c r="B500" s="1">
        <f>VLOOKUP($A500,主动技能升级!$J:$Q,主动技能升级!K$1,FALSE)</f>
        <v>10090116</v>
      </c>
      <c r="C500" s="1">
        <f>VLOOKUP($A500,主动技能升级!$J:$Q,主动技能升级!L$1,FALSE)</f>
        <v>10090117</v>
      </c>
      <c r="D500" s="1">
        <f>VLOOKUP($A500,主动技能升级!$J:$Q,主动技能升级!M$1,FALSE)</f>
        <v>75</v>
      </c>
      <c r="E500" s="1" t="str">
        <f>VLOOKUP($A500,主动技能升级!$J:$Q,主动技能升级!N$1,FALSE)</f>
        <v>[]</v>
      </c>
      <c r="F500" s="1">
        <f>VLOOKUP($A500,主动技能升级!$J:$Q,主动技能升级!O$1,FALSE)</f>
        <v>80400</v>
      </c>
      <c r="G500" s="1">
        <f>VLOOKUP($A500,主动技能升级!$J:$Q,主动技能升级!P$1,FALSE)</f>
        <v>0</v>
      </c>
      <c r="H500" s="1">
        <f>VLOOKUP($A500,主动技能升级!$J:$Q,主动技能升级!Q$1,FALSE)</f>
        <v>0</v>
      </c>
    </row>
    <row r="501" spans="1:8" x14ac:dyDescent="0.15">
      <c r="A501" s="1">
        <v>497</v>
      </c>
      <c r="B501" s="1">
        <f>VLOOKUP($A501,主动技能升级!$J:$Q,主动技能升级!K$1,FALSE)</f>
        <v>10090117</v>
      </c>
      <c r="C501" s="1">
        <f>VLOOKUP($A501,主动技能升级!$J:$Q,主动技能升级!L$1,FALSE)</f>
        <v>10090118</v>
      </c>
      <c r="D501" s="1">
        <f>VLOOKUP($A501,主动技能升级!$J:$Q,主动技能升级!M$1,FALSE)</f>
        <v>80</v>
      </c>
      <c r="E501" s="1" t="str">
        <f>VLOOKUP($A501,主动技能升级!$J:$Q,主动技能升级!N$1,FALSE)</f>
        <v>[]</v>
      </c>
      <c r="F501" s="1">
        <f>VLOOKUP($A501,主动技能升级!$J:$Q,主动技能升级!O$1,FALSE)</f>
        <v>113800</v>
      </c>
      <c r="G501" s="1">
        <f>VLOOKUP($A501,主动技能升级!$J:$Q,主动技能升级!P$1,FALSE)</f>
        <v>0</v>
      </c>
      <c r="H501" s="1">
        <f>VLOOKUP($A501,主动技能升级!$J:$Q,主动技能升级!Q$1,FALSE)</f>
        <v>0</v>
      </c>
    </row>
    <row r="502" spans="1:8" x14ac:dyDescent="0.15">
      <c r="A502" s="1">
        <v>498</v>
      </c>
      <c r="B502" s="1">
        <f>VLOOKUP($A502,主动技能升级!$J:$Q,主动技能升级!K$1,FALSE)</f>
        <v>10090118</v>
      </c>
      <c r="C502" s="1">
        <f>VLOOKUP($A502,主动技能升级!$J:$Q,主动技能升级!L$1,FALSE)</f>
        <v>10090119</v>
      </c>
      <c r="D502" s="1">
        <f>VLOOKUP($A502,主动技能升级!$J:$Q,主动技能升级!M$1,FALSE)</f>
        <v>85</v>
      </c>
      <c r="E502" s="1" t="str">
        <f>VLOOKUP($A502,主动技能升级!$J:$Q,主动技能升级!N$1,FALSE)</f>
        <v>[]</v>
      </c>
      <c r="F502" s="1">
        <f>VLOOKUP($A502,主动技能升级!$J:$Q,主动技能升级!O$1,FALSE)</f>
        <v>161100</v>
      </c>
      <c r="G502" s="1">
        <f>VLOOKUP($A502,主动技能升级!$J:$Q,主动技能升级!P$1,FALSE)</f>
        <v>0</v>
      </c>
      <c r="H502" s="1">
        <f>VLOOKUP($A502,主动技能升级!$J:$Q,主动技能升级!Q$1,FALSE)</f>
        <v>0</v>
      </c>
    </row>
    <row r="503" spans="1:8" x14ac:dyDescent="0.15">
      <c r="A503" s="1">
        <v>499</v>
      </c>
      <c r="B503" s="1">
        <f>VLOOKUP($A503,主动技能升级!$J:$Q,主动技能升级!K$1,FALSE)</f>
        <v>10090119</v>
      </c>
      <c r="C503" s="1">
        <f>VLOOKUP($A503,主动技能升级!$J:$Q,主动技能升级!L$1,FALSE)</f>
        <v>10090120</v>
      </c>
      <c r="D503" s="1">
        <f>VLOOKUP($A503,主动技能升级!$J:$Q,主动技能升级!M$1,FALSE)</f>
        <v>90</v>
      </c>
      <c r="E503" s="1" t="str">
        <f>VLOOKUP($A503,主动技能升级!$J:$Q,主动技能升级!N$1,FALSE)</f>
        <v>[]</v>
      </c>
      <c r="F503" s="1">
        <f>VLOOKUP($A503,主动技能升级!$J:$Q,主动技能升级!O$1,FALSE)</f>
        <v>228100</v>
      </c>
      <c r="G503" s="1">
        <f>VLOOKUP($A503,主动技能升级!$J:$Q,主动技能升级!P$1,FALSE)</f>
        <v>0</v>
      </c>
      <c r="H503" s="1">
        <f>VLOOKUP($A503,主动技能升级!$J:$Q,主动技能升级!Q$1,FALSE)</f>
        <v>0</v>
      </c>
    </row>
    <row r="504" spans="1:8" x14ac:dyDescent="0.15">
      <c r="A504" s="1">
        <v>500</v>
      </c>
      <c r="B504" s="1">
        <f>VLOOKUP($A504,主动技能升级!$J:$Q,主动技能升级!K$1,FALSE)</f>
        <v>10090120</v>
      </c>
      <c r="C504" s="1">
        <f>VLOOKUP($A504,主动技能升级!$J:$Q,主动技能升级!L$1,FALSE)</f>
        <v>0</v>
      </c>
      <c r="D504" s="1">
        <f>VLOOKUP($A504,主动技能升级!$J:$Q,主动技能升级!M$1,FALSE)</f>
        <v>100</v>
      </c>
      <c r="E504" s="1" t="str">
        <f>VLOOKUP($A504,主动技能升级!$J:$Q,主动技能升级!N$1,FALSE)</f>
        <v>[]</v>
      </c>
      <c r="F504" s="1">
        <f>VLOOKUP($A504,主动技能升级!$J:$Q,主动技能升级!O$1,FALSE)</f>
        <v>780200</v>
      </c>
      <c r="G504" s="1">
        <f>VLOOKUP($A504,主动技能升级!$J:$Q,主动技能升级!P$1,FALSE)</f>
        <v>0</v>
      </c>
      <c r="H504" s="1">
        <f>VLOOKUP($A504,主动技能升级!$J:$Q,主动技能升级!Q$1,FALSE)</f>
        <v>0</v>
      </c>
    </row>
    <row r="505" spans="1:8" x14ac:dyDescent="0.15">
      <c r="A505" s="1">
        <v>501</v>
      </c>
      <c r="B505" s="1">
        <f>VLOOKUP($A505,主动技能升级!$J:$Q,主动技能升级!K$1,FALSE)</f>
        <v>10090201</v>
      </c>
      <c r="C505" s="1">
        <f>VLOOKUP($A505,主动技能升级!$J:$Q,主动技能升级!L$1,FALSE)</f>
        <v>10090202</v>
      </c>
      <c r="D505" s="1">
        <f>VLOOKUP($A505,主动技能升级!$J:$Q,主动技能升级!M$1,FALSE)</f>
        <v>2</v>
      </c>
      <c r="E505" s="1" t="str">
        <f>VLOOKUP($A505,主动技能升级!$J:$Q,主动技能升级!N$1,FALSE)</f>
        <v>[]</v>
      </c>
      <c r="F505" s="1">
        <f>VLOOKUP($A505,主动技能升级!$J:$Q,主动技能升级!O$1,FALSE)</f>
        <v>500</v>
      </c>
      <c r="G505" s="1">
        <f>VLOOKUP($A505,主动技能升级!$J:$Q,主动技能升级!P$1,FALSE)</f>
        <v>0</v>
      </c>
      <c r="H505" s="1">
        <f>VLOOKUP($A505,主动技能升级!$J:$Q,主动技能升级!Q$1,FALSE)</f>
        <v>0</v>
      </c>
    </row>
    <row r="506" spans="1:8" x14ac:dyDescent="0.15">
      <c r="A506" s="1">
        <v>502</v>
      </c>
      <c r="B506" s="1">
        <f>VLOOKUP($A506,主动技能升级!$J:$Q,主动技能升级!K$1,FALSE)</f>
        <v>10090202</v>
      </c>
      <c r="C506" s="1">
        <f>VLOOKUP($A506,主动技能升级!$J:$Q,主动技能升级!L$1,FALSE)</f>
        <v>10090203</v>
      </c>
      <c r="D506" s="1">
        <f>VLOOKUP($A506,主动技能升级!$J:$Q,主动技能升级!M$1,FALSE)</f>
        <v>5</v>
      </c>
      <c r="E506" s="1" t="str">
        <f>VLOOKUP($A506,主动技能升级!$J:$Q,主动技能升级!N$1,FALSE)</f>
        <v>[]</v>
      </c>
      <c r="F506" s="1">
        <f>VLOOKUP($A506,主动技能升级!$J:$Q,主动技能升级!O$1,FALSE)</f>
        <v>600</v>
      </c>
      <c r="G506" s="1">
        <f>VLOOKUP($A506,主动技能升级!$J:$Q,主动技能升级!P$1,FALSE)</f>
        <v>0</v>
      </c>
      <c r="H506" s="1">
        <f>VLOOKUP($A506,主动技能升级!$J:$Q,主动技能升级!Q$1,FALSE)</f>
        <v>0</v>
      </c>
    </row>
    <row r="507" spans="1:8" x14ac:dyDescent="0.15">
      <c r="A507" s="1">
        <v>503</v>
      </c>
      <c r="B507" s="1">
        <f>VLOOKUP($A507,主动技能升级!$J:$Q,主动技能升级!K$1,FALSE)</f>
        <v>10090203</v>
      </c>
      <c r="C507" s="1">
        <f>VLOOKUP($A507,主动技能升级!$J:$Q,主动技能升级!L$1,FALSE)</f>
        <v>10090204</v>
      </c>
      <c r="D507" s="1">
        <f>VLOOKUP($A507,主动技能升级!$J:$Q,主动技能升级!M$1,FALSE)</f>
        <v>10</v>
      </c>
      <c r="E507" s="1" t="str">
        <f>VLOOKUP($A507,主动技能升级!$J:$Q,主动技能升级!N$1,FALSE)</f>
        <v>[]</v>
      </c>
      <c r="F507" s="1">
        <f>VLOOKUP($A507,主动技能升级!$J:$Q,主动技能升级!O$1,FALSE)</f>
        <v>800</v>
      </c>
      <c r="G507" s="1">
        <f>VLOOKUP($A507,主动技能升级!$J:$Q,主动技能升级!P$1,FALSE)</f>
        <v>0</v>
      </c>
      <c r="H507" s="1">
        <f>VLOOKUP($A507,主动技能升级!$J:$Q,主动技能升级!Q$1,FALSE)</f>
        <v>0</v>
      </c>
    </row>
    <row r="508" spans="1:8" x14ac:dyDescent="0.15">
      <c r="A508" s="1">
        <v>504</v>
      </c>
      <c r="B508" s="1">
        <f>VLOOKUP($A508,主动技能升级!$J:$Q,主动技能升级!K$1,FALSE)</f>
        <v>10090204</v>
      </c>
      <c r="C508" s="1">
        <f>VLOOKUP($A508,主动技能升级!$J:$Q,主动技能升级!L$1,FALSE)</f>
        <v>10090205</v>
      </c>
      <c r="D508" s="1">
        <f>VLOOKUP($A508,主动技能升级!$J:$Q,主动技能升级!M$1,FALSE)</f>
        <v>15</v>
      </c>
      <c r="E508" s="1" t="str">
        <f>VLOOKUP($A508,主动技能升级!$J:$Q,主动技能升级!N$1,FALSE)</f>
        <v>[]</v>
      </c>
      <c r="F508" s="1">
        <f>VLOOKUP($A508,主动技能升级!$J:$Q,主动技能升级!O$1,FALSE)</f>
        <v>1200</v>
      </c>
      <c r="G508" s="1">
        <f>VLOOKUP($A508,主动技能升级!$J:$Q,主动技能升级!P$1,FALSE)</f>
        <v>0</v>
      </c>
      <c r="H508" s="1">
        <f>VLOOKUP($A508,主动技能升级!$J:$Q,主动技能升级!Q$1,FALSE)</f>
        <v>0</v>
      </c>
    </row>
    <row r="509" spans="1:8" x14ac:dyDescent="0.15">
      <c r="A509" s="1">
        <v>505</v>
      </c>
      <c r="B509" s="1">
        <f>VLOOKUP($A509,主动技能升级!$J:$Q,主动技能升级!K$1,FALSE)</f>
        <v>10090205</v>
      </c>
      <c r="C509" s="1">
        <f>VLOOKUP($A509,主动技能升级!$J:$Q,主动技能升级!L$1,FALSE)</f>
        <v>10090206</v>
      </c>
      <c r="D509" s="1">
        <f>VLOOKUP($A509,主动技能升级!$J:$Q,主动技能升级!M$1,FALSE)</f>
        <v>20</v>
      </c>
      <c r="E509" s="1" t="str">
        <f>VLOOKUP($A509,主动技能升级!$J:$Q,主动技能升级!N$1,FALSE)</f>
        <v>[]</v>
      </c>
      <c r="F509" s="1">
        <f>VLOOKUP($A509,主动技能升级!$J:$Q,主动技能升级!O$1,FALSE)</f>
        <v>1700</v>
      </c>
      <c r="G509" s="1">
        <f>VLOOKUP($A509,主动技能升级!$J:$Q,主动技能升级!P$1,FALSE)</f>
        <v>0</v>
      </c>
      <c r="H509" s="1">
        <f>VLOOKUP($A509,主动技能升级!$J:$Q,主动技能升级!Q$1,FALSE)</f>
        <v>0</v>
      </c>
    </row>
    <row r="510" spans="1:8" x14ac:dyDescent="0.15">
      <c r="A510" s="1">
        <v>506</v>
      </c>
      <c r="B510" s="1">
        <f>VLOOKUP($A510,主动技能升级!$J:$Q,主动技能升级!K$1,FALSE)</f>
        <v>10090206</v>
      </c>
      <c r="C510" s="1">
        <f>VLOOKUP($A510,主动技能升级!$J:$Q,主动技能升级!L$1,FALSE)</f>
        <v>10090207</v>
      </c>
      <c r="D510" s="1">
        <f>VLOOKUP($A510,主动技能升级!$J:$Q,主动技能升级!M$1,FALSE)</f>
        <v>25</v>
      </c>
      <c r="E510" s="1" t="str">
        <f>VLOOKUP($A510,主动技能升级!$J:$Q,主动技能升级!N$1,FALSE)</f>
        <v>[]</v>
      </c>
      <c r="F510" s="1">
        <f>VLOOKUP($A510,主动技能升级!$J:$Q,主动技能升级!O$1,FALSE)</f>
        <v>2400</v>
      </c>
      <c r="G510" s="1">
        <f>VLOOKUP($A510,主动技能升级!$J:$Q,主动技能升级!P$1,FALSE)</f>
        <v>0</v>
      </c>
      <c r="H510" s="1">
        <f>VLOOKUP($A510,主动技能升级!$J:$Q,主动技能升级!Q$1,FALSE)</f>
        <v>0</v>
      </c>
    </row>
    <row r="511" spans="1:8" x14ac:dyDescent="0.15">
      <c r="A511" s="1">
        <v>507</v>
      </c>
      <c r="B511" s="1">
        <f>VLOOKUP($A511,主动技能升级!$J:$Q,主动技能升级!K$1,FALSE)</f>
        <v>10090207</v>
      </c>
      <c r="C511" s="1">
        <f>VLOOKUP($A511,主动技能升级!$J:$Q,主动技能升级!L$1,FALSE)</f>
        <v>10090208</v>
      </c>
      <c r="D511" s="1">
        <f>VLOOKUP($A511,主动技能升级!$J:$Q,主动技能升级!M$1,FALSE)</f>
        <v>30</v>
      </c>
      <c r="E511" s="1" t="str">
        <f>VLOOKUP($A511,主动技能升级!$J:$Q,主动技能升级!N$1,FALSE)</f>
        <v>[]</v>
      </c>
      <c r="F511" s="1">
        <f>VLOOKUP($A511,主动技能升级!$J:$Q,主动技能升级!O$1,FALSE)</f>
        <v>3500</v>
      </c>
      <c r="G511" s="1">
        <f>VLOOKUP($A511,主动技能升级!$J:$Q,主动技能升级!P$1,FALSE)</f>
        <v>0</v>
      </c>
      <c r="H511" s="1">
        <f>VLOOKUP($A511,主动技能升级!$J:$Q,主动技能升级!Q$1,FALSE)</f>
        <v>0</v>
      </c>
    </row>
    <row r="512" spans="1:8" x14ac:dyDescent="0.15">
      <c r="A512" s="1">
        <v>508</v>
      </c>
      <c r="B512" s="1">
        <f>VLOOKUP($A512,主动技能升级!$J:$Q,主动技能升级!K$1,FALSE)</f>
        <v>10090208</v>
      </c>
      <c r="C512" s="1">
        <f>VLOOKUP($A512,主动技能升级!$J:$Q,主动技能升级!L$1,FALSE)</f>
        <v>10090209</v>
      </c>
      <c r="D512" s="1">
        <f>VLOOKUP($A512,主动技能升级!$J:$Q,主动技能升级!M$1,FALSE)</f>
        <v>35</v>
      </c>
      <c r="E512" s="1" t="str">
        <f>VLOOKUP($A512,主动技能升级!$J:$Q,主动技能升级!N$1,FALSE)</f>
        <v>[]</v>
      </c>
      <c r="F512" s="1">
        <f>VLOOKUP($A512,主动技能升级!$J:$Q,主动技能升级!O$1,FALSE)</f>
        <v>4900</v>
      </c>
      <c r="G512" s="1">
        <f>VLOOKUP($A512,主动技能升级!$J:$Q,主动技能升级!P$1,FALSE)</f>
        <v>0</v>
      </c>
      <c r="H512" s="1">
        <f>VLOOKUP($A512,主动技能升级!$J:$Q,主动技能升级!Q$1,FALSE)</f>
        <v>0</v>
      </c>
    </row>
    <row r="513" spans="1:8" x14ac:dyDescent="0.15">
      <c r="A513" s="1">
        <v>509</v>
      </c>
      <c r="B513" s="1">
        <f>VLOOKUP($A513,主动技能升级!$J:$Q,主动技能升级!K$1,FALSE)</f>
        <v>10090209</v>
      </c>
      <c r="C513" s="1">
        <f>VLOOKUP($A513,主动技能升级!$J:$Q,主动技能升级!L$1,FALSE)</f>
        <v>10090210</v>
      </c>
      <c r="D513" s="1">
        <f>VLOOKUP($A513,主动技能升级!$J:$Q,主动技能升级!M$1,FALSE)</f>
        <v>40</v>
      </c>
      <c r="E513" s="1" t="str">
        <f>VLOOKUP($A513,主动技能升级!$J:$Q,主动技能升级!N$1,FALSE)</f>
        <v>[]</v>
      </c>
      <c r="F513" s="1">
        <f>VLOOKUP($A513,主动技能升级!$J:$Q,主动技能升级!O$1,FALSE)</f>
        <v>7000</v>
      </c>
      <c r="G513" s="1">
        <f>VLOOKUP($A513,主动技能升级!$J:$Q,主动技能升级!P$1,FALSE)</f>
        <v>0</v>
      </c>
      <c r="H513" s="1">
        <f>VLOOKUP($A513,主动技能升级!$J:$Q,主动技能升级!Q$1,FALSE)</f>
        <v>0</v>
      </c>
    </row>
    <row r="514" spans="1:8" x14ac:dyDescent="0.15">
      <c r="A514" s="1">
        <v>510</v>
      </c>
      <c r="B514" s="1">
        <f>VLOOKUP($A514,主动技能升级!$J:$Q,主动技能升级!K$1,FALSE)</f>
        <v>10090210</v>
      </c>
      <c r="C514" s="1">
        <f>VLOOKUP($A514,主动技能升级!$J:$Q,主动技能升级!L$1,FALSE)</f>
        <v>10090211</v>
      </c>
      <c r="D514" s="1">
        <f>VLOOKUP($A514,主动技能升级!$J:$Q,主动技能升级!M$1,FALSE)</f>
        <v>45</v>
      </c>
      <c r="E514" s="1" t="str">
        <f>VLOOKUP($A514,主动技能升级!$J:$Q,主动技能升级!N$1,FALSE)</f>
        <v>[]</v>
      </c>
      <c r="F514" s="1">
        <f>VLOOKUP($A514,主动技能升级!$J:$Q,主动技能升级!O$1,FALSE)</f>
        <v>9900</v>
      </c>
      <c r="G514" s="1">
        <f>VLOOKUP($A514,主动技能升级!$J:$Q,主动技能升级!P$1,FALSE)</f>
        <v>0</v>
      </c>
      <c r="H514" s="1">
        <f>VLOOKUP($A514,主动技能升级!$J:$Q,主动技能升级!Q$1,FALSE)</f>
        <v>0</v>
      </c>
    </row>
    <row r="515" spans="1:8" x14ac:dyDescent="0.15">
      <c r="A515" s="1">
        <v>511</v>
      </c>
      <c r="B515" s="1">
        <f>VLOOKUP($A515,主动技能升级!$J:$Q,主动技能升级!K$1,FALSE)</f>
        <v>10090211</v>
      </c>
      <c r="C515" s="1">
        <f>VLOOKUP($A515,主动技能升级!$J:$Q,主动技能升级!L$1,FALSE)</f>
        <v>10090212</v>
      </c>
      <c r="D515" s="1">
        <f>VLOOKUP($A515,主动技能升级!$J:$Q,主动技能升级!M$1,FALSE)</f>
        <v>50</v>
      </c>
      <c r="E515" s="1" t="str">
        <f>VLOOKUP($A515,主动技能升级!$J:$Q,主动技能升级!N$1,FALSE)</f>
        <v>[]</v>
      </c>
      <c r="F515" s="1">
        <f>VLOOKUP($A515,主动技能升级!$J:$Q,主动技能升级!O$1,FALSE)</f>
        <v>14100</v>
      </c>
      <c r="G515" s="1">
        <f>VLOOKUP($A515,主动技能升级!$J:$Q,主动技能升级!P$1,FALSE)</f>
        <v>0</v>
      </c>
      <c r="H515" s="1">
        <f>VLOOKUP($A515,主动技能升级!$J:$Q,主动技能升级!Q$1,FALSE)</f>
        <v>0</v>
      </c>
    </row>
    <row r="516" spans="1:8" x14ac:dyDescent="0.15">
      <c r="A516" s="1">
        <v>512</v>
      </c>
      <c r="B516" s="1">
        <f>VLOOKUP($A516,主动技能升级!$J:$Q,主动技能升级!K$1,FALSE)</f>
        <v>10090212</v>
      </c>
      <c r="C516" s="1">
        <f>VLOOKUP($A516,主动技能升级!$J:$Q,主动技能升级!L$1,FALSE)</f>
        <v>10090213</v>
      </c>
      <c r="D516" s="1">
        <f>VLOOKUP($A516,主动技能升级!$J:$Q,主动技能升级!M$1,FALSE)</f>
        <v>55</v>
      </c>
      <c r="E516" s="1" t="str">
        <f>VLOOKUP($A516,主动技能升级!$J:$Q,主动技能升级!N$1,FALSE)</f>
        <v>[]</v>
      </c>
      <c r="F516" s="1">
        <f>VLOOKUP($A516,主动技能升级!$J:$Q,主动技能升级!O$1,FALSE)</f>
        <v>20000</v>
      </c>
      <c r="G516" s="1">
        <f>VLOOKUP($A516,主动技能升级!$J:$Q,主动技能升级!P$1,FALSE)</f>
        <v>0</v>
      </c>
      <c r="H516" s="1">
        <f>VLOOKUP($A516,主动技能升级!$J:$Q,主动技能升级!Q$1,FALSE)</f>
        <v>0</v>
      </c>
    </row>
    <row r="517" spans="1:8" x14ac:dyDescent="0.15">
      <c r="A517" s="1">
        <v>513</v>
      </c>
      <c r="B517" s="1">
        <f>VLOOKUP($A517,主动技能升级!$J:$Q,主动技能升级!K$1,FALSE)</f>
        <v>10090213</v>
      </c>
      <c r="C517" s="1">
        <f>VLOOKUP($A517,主动技能升级!$J:$Q,主动技能升级!L$1,FALSE)</f>
        <v>10090214</v>
      </c>
      <c r="D517" s="1">
        <f>VLOOKUP($A517,主动技能升级!$J:$Q,主动技能升级!M$1,FALSE)</f>
        <v>60</v>
      </c>
      <c r="E517" s="1" t="str">
        <f>VLOOKUP($A517,主动技能升级!$J:$Q,主动技能升级!N$1,FALSE)</f>
        <v>[]</v>
      </c>
      <c r="F517" s="1">
        <f>VLOOKUP($A517,主动技能升级!$J:$Q,主动技能升级!O$1,FALSE)</f>
        <v>28300</v>
      </c>
      <c r="G517" s="1">
        <f>VLOOKUP($A517,主动技能升级!$J:$Q,主动技能升级!P$1,FALSE)</f>
        <v>0</v>
      </c>
      <c r="H517" s="1">
        <f>VLOOKUP($A517,主动技能升级!$J:$Q,主动技能升级!Q$1,FALSE)</f>
        <v>0</v>
      </c>
    </row>
    <row r="518" spans="1:8" x14ac:dyDescent="0.15">
      <c r="A518" s="1">
        <v>514</v>
      </c>
      <c r="B518" s="1">
        <f>VLOOKUP($A518,主动技能升级!$J:$Q,主动技能升级!K$1,FALSE)</f>
        <v>10090214</v>
      </c>
      <c r="C518" s="1">
        <f>VLOOKUP($A518,主动技能升级!$J:$Q,主动技能升级!L$1,FALSE)</f>
        <v>10090215</v>
      </c>
      <c r="D518" s="1">
        <f>VLOOKUP($A518,主动技能升级!$J:$Q,主动技能升级!M$1,FALSE)</f>
        <v>65</v>
      </c>
      <c r="E518" s="1" t="str">
        <f>VLOOKUP($A518,主动技能升级!$J:$Q,主动技能升级!N$1,FALSE)</f>
        <v>[]</v>
      </c>
      <c r="F518" s="1">
        <f>VLOOKUP($A518,主动技能升级!$J:$Q,主动技能升级!O$1,FALSE)</f>
        <v>40100</v>
      </c>
      <c r="G518" s="1">
        <f>VLOOKUP($A518,主动技能升级!$J:$Q,主动技能升级!P$1,FALSE)</f>
        <v>0</v>
      </c>
      <c r="H518" s="1">
        <f>VLOOKUP($A518,主动技能升级!$J:$Q,主动技能升级!Q$1,FALSE)</f>
        <v>0</v>
      </c>
    </row>
    <row r="519" spans="1:8" x14ac:dyDescent="0.15">
      <c r="A519" s="1">
        <v>515</v>
      </c>
      <c r="B519" s="1">
        <f>VLOOKUP($A519,主动技能升级!$J:$Q,主动技能升级!K$1,FALSE)</f>
        <v>10090215</v>
      </c>
      <c r="C519" s="1">
        <f>VLOOKUP($A519,主动技能升级!$J:$Q,主动技能升级!L$1,FALSE)</f>
        <v>10090216</v>
      </c>
      <c r="D519" s="1">
        <f>VLOOKUP($A519,主动技能升级!$J:$Q,主动技能升级!M$1,FALSE)</f>
        <v>70</v>
      </c>
      <c r="E519" s="1" t="str">
        <f>VLOOKUP($A519,主动技能升级!$J:$Q,主动技能升级!N$1,FALSE)</f>
        <v>[]</v>
      </c>
      <c r="F519" s="1">
        <f>VLOOKUP($A519,主动技能升级!$J:$Q,主动技能升级!O$1,FALSE)</f>
        <v>56700</v>
      </c>
      <c r="G519" s="1">
        <f>VLOOKUP($A519,主动技能升级!$J:$Q,主动技能升级!P$1,FALSE)</f>
        <v>0</v>
      </c>
      <c r="H519" s="1">
        <f>VLOOKUP($A519,主动技能升级!$J:$Q,主动技能升级!Q$1,FALSE)</f>
        <v>0</v>
      </c>
    </row>
    <row r="520" spans="1:8" x14ac:dyDescent="0.15">
      <c r="A520" s="1">
        <v>516</v>
      </c>
      <c r="B520" s="1">
        <f>VLOOKUP($A520,主动技能升级!$J:$Q,主动技能升级!K$1,FALSE)</f>
        <v>10090216</v>
      </c>
      <c r="C520" s="1">
        <f>VLOOKUP($A520,主动技能升级!$J:$Q,主动技能升级!L$1,FALSE)</f>
        <v>10090217</v>
      </c>
      <c r="D520" s="1">
        <f>VLOOKUP($A520,主动技能升级!$J:$Q,主动技能升级!M$1,FALSE)</f>
        <v>75</v>
      </c>
      <c r="E520" s="1" t="str">
        <f>VLOOKUP($A520,主动技能升级!$J:$Q,主动技能升级!N$1,FALSE)</f>
        <v>[]</v>
      </c>
      <c r="F520" s="1">
        <f>VLOOKUP($A520,主动技能升级!$J:$Q,主动技能升级!O$1,FALSE)</f>
        <v>80400</v>
      </c>
      <c r="G520" s="1">
        <f>VLOOKUP($A520,主动技能升级!$J:$Q,主动技能升级!P$1,FALSE)</f>
        <v>0</v>
      </c>
      <c r="H520" s="1">
        <f>VLOOKUP($A520,主动技能升级!$J:$Q,主动技能升级!Q$1,FALSE)</f>
        <v>0</v>
      </c>
    </row>
    <row r="521" spans="1:8" x14ac:dyDescent="0.15">
      <c r="A521" s="1">
        <v>517</v>
      </c>
      <c r="B521" s="1">
        <f>VLOOKUP($A521,主动技能升级!$J:$Q,主动技能升级!K$1,FALSE)</f>
        <v>10090217</v>
      </c>
      <c r="C521" s="1">
        <f>VLOOKUP($A521,主动技能升级!$J:$Q,主动技能升级!L$1,FALSE)</f>
        <v>10090218</v>
      </c>
      <c r="D521" s="1">
        <f>VLOOKUP($A521,主动技能升级!$J:$Q,主动技能升级!M$1,FALSE)</f>
        <v>80</v>
      </c>
      <c r="E521" s="1" t="str">
        <f>VLOOKUP($A521,主动技能升级!$J:$Q,主动技能升级!N$1,FALSE)</f>
        <v>[]</v>
      </c>
      <c r="F521" s="1">
        <f>VLOOKUP($A521,主动技能升级!$J:$Q,主动技能升级!O$1,FALSE)</f>
        <v>113800</v>
      </c>
      <c r="G521" s="1">
        <f>VLOOKUP($A521,主动技能升级!$J:$Q,主动技能升级!P$1,FALSE)</f>
        <v>0</v>
      </c>
      <c r="H521" s="1">
        <f>VLOOKUP($A521,主动技能升级!$J:$Q,主动技能升级!Q$1,FALSE)</f>
        <v>0</v>
      </c>
    </row>
    <row r="522" spans="1:8" x14ac:dyDescent="0.15">
      <c r="A522" s="1">
        <v>518</v>
      </c>
      <c r="B522" s="1">
        <f>VLOOKUP($A522,主动技能升级!$J:$Q,主动技能升级!K$1,FALSE)</f>
        <v>10090218</v>
      </c>
      <c r="C522" s="1">
        <f>VLOOKUP($A522,主动技能升级!$J:$Q,主动技能升级!L$1,FALSE)</f>
        <v>10090219</v>
      </c>
      <c r="D522" s="1">
        <f>VLOOKUP($A522,主动技能升级!$J:$Q,主动技能升级!M$1,FALSE)</f>
        <v>85</v>
      </c>
      <c r="E522" s="1" t="str">
        <f>VLOOKUP($A522,主动技能升级!$J:$Q,主动技能升级!N$1,FALSE)</f>
        <v>[]</v>
      </c>
      <c r="F522" s="1">
        <f>VLOOKUP($A522,主动技能升级!$J:$Q,主动技能升级!O$1,FALSE)</f>
        <v>161100</v>
      </c>
      <c r="G522" s="1">
        <f>VLOOKUP($A522,主动技能升级!$J:$Q,主动技能升级!P$1,FALSE)</f>
        <v>0</v>
      </c>
      <c r="H522" s="1">
        <f>VLOOKUP($A522,主动技能升级!$J:$Q,主动技能升级!Q$1,FALSE)</f>
        <v>0</v>
      </c>
    </row>
    <row r="523" spans="1:8" x14ac:dyDescent="0.15">
      <c r="A523" s="1">
        <v>519</v>
      </c>
      <c r="B523" s="1">
        <f>VLOOKUP($A523,主动技能升级!$J:$Q,主动技能升级!K$1,FALSE)</f>
        <v>10090219</v>
      </c>
      <c r="C523" s="1">
        <f>VLOOKUP($A523,主动技能升级!$J:$Q,主动技能升级!L$1,FALSE)</f>
        <v>10090220</v>
      </c>
      <c r="D523" s="1">
        <f>VLOOKUP($A523,主动技能升级!$J:$Q,主动技能升级!M$1,FALSE)</f>
        <v>90</v>
      </c>
      <c r="E523" s="1" t="str">
        <f>VLOOKUP($A523,主动技能升级!$J:$Q,主动技能升级!N$1,FALSE)</f>
        <v>[]</v>
      </c>
      <c r="F523" s="1">
        <f>VLOOKUP($A523,主动技能升级!$J:$Q,主动技能升级!O$1,FALSE)</f>
        <v>228100</v>
      </c>
      <c r="G523" s="1">
        <f>VLOOKUP($A523,主动技能升级!$J:$Q,主动技能升级!P$1,FALSE)</f>
        <v>0</v>
      </c>
      <c r="H523" s="1">
        <f>VLOOKUP($A523,主动技能升级!$J:$Q,主动技能升级!Q$1,FALSE)</f>
        <v>0</v>
      </c>
    </row>
    <row r="524" spans="1:8" x14ac:dyDescent="0.15">
      <c r="A524" s="1">
        <v>520</v>
      </c>
      <c r="B524" s="1">
        <f>VLOOKUP($A524,主动技能升级!$J:$Q,主动技能升级!K$1,FALSE)</f>
        <v>10090220</v>
      </c>
      <c r="C524" s="1">
        <f>VLOOKUP($A524,主动技能升级!$J:$Q,主动技能升级!L$1,FALSE)</f>
        <v>0</v>
      </c>
      <c r="D524" s="1">
        <f>VLOOKUP($A524,主动技能升级!$J:$Q,主动技能升级!M$1,FALSE)</f>
        <v>100</v>
      </c>
      <c r="E524" s="1" t="str">
        <f>VLOOKUP($A524,主动技能升级!$J:$Q,主动技能升级!N$1,FALSE)</f>
        <v>[]</v>
      </c>
      <c r="F524" s="1">
        <f>VLOOKUP($A524,主动技能升级!$J:$Q,主动技能升级!O$1,FALSE)</f>
        <v>780200</v>
      </c>
      <c r="G524" s="1">
        <f>VLOOKUP($A524,主动技能升级!$J:$Q,主动技能升级!P$1,FALSE)</f>
        <v>0</v>
      </c>
      <c r="H524" s="1">
        <f>VLOOKUP($A524,主动技能升级!$J:$Q,主动技能升级!Q$1,FALSE)</f>
        <v>0</v>
      </c>
    </row>
    <row r="525" spans="1:8" x14ac:dyDescent="0.15">
      <c r="A525" s="1">
        <v>521</v>
      </c>
      <c r="B525" s="1">
        <f>VLOOKUP($A525,主动技能升级!$J:$Q,主动技能升级!K$1,FALSE)</f>
        <v>10090301</v>
      </c>
      <c r="C525" s="1">
        <f>VLOOKUP($A525,主动技能升级!$J:$Q,主动技能升级!L$1,FALSE)</f>
        <v>10090302</v>
      </c>
      <c r="D525" s="1">
        <f>VLOOKUP($A525,主动技能升级!$J:$Q,主动技能升级!M$1,FALSE)</f>
        <v>2</v>
      </c>
      <c r="E525" s="1" t="str">
        <f>VLOOKUP($A525,主动技能升级!$J:$Q,主动技能升级!N$1,FALSE)</f>
        <v>[]</v>
      </c>
      <c r="F525" s="1">
        <f>VLOOKUP($A525,主动技能升级!$J:$Q,主动技能升级!O$1,FALSE)</f>
        <v>500</v>
      </c>
      <c r="G525" s="1">
        <f>VLOOKUP($A525,主动技能升级!$J:$Q,主动技能升级!P$1,FALSE)</f>
        <v>0</v>
      </c>
      <c r="H525" s="1">
        <f>VLOOKUP($A525,主动技能升级!$J:$Q,主动技能升级!Q$1,FALSE)</f>
        <v>0</v>
      </c>
    </row>
    <row r="526" spans="1:8" x14ac:dyDescent="0.15">
      <c r="A526" s="1">
        <v>522</v>
      </c>
      <c r="B526" s="1">
        <f>VLOOKUP($A526,主动技能升级!$J:$Q,主动技能升级!K$1,FALSE)</f>
        <v>10090302</v>
      </c>
      <c r="C526" s="1">
        <f>VLOOKUP($A526,主动技能升级!$J:$Q,主动技能升级!L$1,FALSE)</f>
        <v>10090303</v>
      </c>
      <c r="D526" s="1">
        <f>VLOOKUP($A526,主动技能升级!$J:$Q,主动技能升级!M$1,FALSE)</f>
        <v>5</v>
      </c>
      <c r="E526" s="1" t="str">
        <f>VLOOKUP($A526,主动技能升级!$J:$Q,主动技能升级!N$1,FALSE)</f>
        <v>[]</v>
      </c>
      <c r="F526" s="1">
        <f>VLOOKUP($A526,主动技能升级!$J:$Q,主动技能升级!O$1,FALSE)</f>
        <v>600</v>
      </c>
      <c r="G526" s="1">
        <f>VLOOKUP($A526,主动技能升级!$J:$Q,主动技能升级!P$1,FALSE)</f>
        <v>0</v>
      </c>
      <c r="H526" s="1">
        <f>VLOOKUP($A526,主动技能升级!$J:$Q,主动技能升级!Q$1,FALSE)</f>
        <v>0</v>
      </c>
    </row>
    <row r="527" spans="1:8" x14ac:dyDescent="0.15">
      <c r="A527" s="1">
        <v>523</v>
      </c>
      <c r="B527" s="1">
        <f>VLOOKUP($A527,主动技能升级!$J:$Q,主动技能升级!K$1,FALSE)</f>
        <v>10090303</v>
      </c>
      <c r="C527" s="1">
        <f>VLOOKUP($A527,主动技能升级!$J:$Q,主动技能升级!L$1,FALSE)</f>
        <v>10090304</v>
      </c>
      <c r="D527" s="1">
        <f>VLOOKUP($A527,主动技能升级!$J:$Q,主动技能升级!M$1,FALSE)</f>
        <v>10</v>
      </c>
      <c r="E527" s="1" t="str">
        <f>VLOOKUP($A527,主动技能升级!$J:$Q,主动技能升级!N$1,FALSE)</f>
        <v>[]</v>
      </c>
      <c r="F527" s="1">
        <f>VLOOKUP($A527,主动技能升级!$J:$Q,主动技能升级!O$1,FALSE)</f>
        <v>800</v>
      </c>
      <c r="G527" s="1">
        <f>VLOOKUP($A527,主动技能升级!$J:$Q,主动技能升级!P$1,FALSE)</f>
        <v>0</v>
      </c>
      <c r="H527" s="1">
        <f>VLOOKUP($A527,主动技能升级!$J:$Q,主动技能升级!Q$1,FALSE)</f>
        <v>0</v>
      </c>
    </row>
    <row r="528" spans="1:8" x14ac:dyDescent="0.15">
      <c r="A528" s="1">
        <v>524</v>
      </c>
      <c r="B528" s="1">
        <f>VLOOKUP($A528,主动技能升级!$J:$Q,主动技能升级!K$1,FALSE)</f>
        <v>10090304</v>
      </c>
      <c r="C528" s="1">
        <f>VLOOKUP($A528,主动技能升级!$J:$Q,主动技能升级!L$1,FALSE)</f>
        <v>10090305</v>
      </c>
      <c r="D528" s="1">
        <f>VLOOKUP($A528,主动技能升级!$J:$Q,主动技能升级!M$1,FALSE)</f>
        <v>15</v>
      </c>
      <c r="E528" s="1" t="str">
        <f>VLOOKUP($A528,主动技能升级!$J:$Q,主动技能升级!N$1,FALSE)</f>
        <v>[]</v>
      </c>
      <c r="F528" s="1">
        <f>VLOOKUP($A528,主动技能升级!$J:$Q,主动技能升级!O$1,FALSE)</f>
        <v>1200</v>
      </c>
      <c r="G528" s="1">
        <f>VLOOKUP($A528,主动技能升级!$J:$Q,主动技能升级!P$1,FALSE)</f>
        <v>0</v>
      </c>
      <c r="H528" s="1">
        <f>VLOOKUP($A528,主动技能升级!$J:$Q,主动技能升级!Q$1,FALSE)</f>
        <v>0</v>
      </c>
    </row>
    <row r="529" spans="1:8" x14ac:dyDescent="0.15">
      <c r="A529" s="1">
        <v>525</v>
      </c>
      <c r="B529" s="1">
        <f>VLOOKUP($A529,主动技能升级!$J:$Q,主动技能升级!K$1,FALSE)</f>
        <v>10090305</v>
      </c>
      <c r="C529" s="1">
        <f>VLOOKUP($A529,主动技能升级!$J:$Q,主动技能升级!L$1,FALSE)</f>
        <v>10090306</v>
      </c>
      <c r="D529" s="1">
        <f>VLOOKUP($A529,主动技能升级!$J:$Q,主动技能升级!M$1,FALSE)</f>
        <v>20</v>
      </c>
      <c r="E529" s="1" t="str">
        <f>VLOOKUP($A529,主动技能升级!$J:$Q,主动技能升级!N$1,FALSE)</f>
        <v>[]</v>
      </c>
      <c r="F529" s="1">
        <f>VLOOKUP($A529,主动技能升级!$J:$Q,主动技能升级!O$1,FALSE)</f>
        <v>1700</v>
      </c>
      <c r="G529" s="1">
        <f>VLOOKUP($A529,主动技能升级!$J:$Q,主动技能升级!P$1,FALSE)</f>
        <v>0</v>
      </c>
      <c r="H529" s="1">
        <f>VLOOKUP($A529,主动技能升级!$J:$Q,主动技能升级!Q$1,FALSE)</f>
        <v>0</v>
      </c>
    </row>
    <row r="530" spans="1:8" x14ac:dyDescent="0.15">
      <c r="A530" s="1">
        <v>526</v>
      </c>
      <c r="B530" s="1">
        <f>VLOOKUP($A530,主动技能升级!$J:$Q,主动技能升级!K$1,FALSE)</f>
        <v>10090306</v>
      </c>
      <c r="C530" s="1">
        <f>VLOOKUP($A530,主动技能升级!$J:$Q,主动技能升级!L$1,FALSE)</f>
        <v>10090307</v>
      </c>
      <c r="D530" s="1">
        <f>VLOOKUP($A530,主动技能升级!$J:$Q,主动技能升级!M$1,FALSE)</f>
        <v>25</v>
      </c>
      <c r="E530" s="1" t="str">
        <f>VLOOKUP($A530,主动技能升级!$J:$Q,主动技能升级!N$1,FALSE)</f>
        <v>[]</v>
      </c>
      <c r="F530" s="1">
        <f>VLOOKUP($A530,主动技能升级!$J:$Q,主动技能升级!O$1,FALSE)</f>
        <v>2400</v>
      </c>
      <c r="G530" s="1">
        <f>VLOOKUP($A530,主动技能升级!$J:$Q,主动技能升级!P$1,FALSE)</f>
        <v>0</v>
      </c>
      <c r="H530" s="1">
        <f>VLOOKUP($A530,主动技能升级!$J:$Q,主动技能升级!Q$1,FALSE)</f>
        <v>0</v>
      </c>
    </row>
    <row r="531" spans="1:8" x14ac:dyDescent="0.15">
      <c r="A531" s="1">
        <v>527</v>
      </c>
      <c r="B531" s="1">
        <f>VLOOKUP($A531,主动技能升级!$J:$Q,主动技能升级!K$1,FALSE)</f>
        <v>10090307</v>
      </c>
      <c r="C531" s="1">
        <f>VLOOKUP($A531,主动技能升级!$J:$Q,主动技能升级!L$1,FALSE)</f>
        <v>10090308</v>
      </c>
      <c r="D531" s="1">
        <f>VLOOKUP($A531,主动技能升级!$J:$Q,主动技能升级!M$1,FALSE)</f>
        <v>30</v>
      </c>
      <c r="E531" s="1" t="str">
        <f>VLOOKUP($A531,主动技能升级!$J:$Q,主动技能升级!N$1,FALSE)</f>
        <v>[]</v>
      </c>
      <c r="F531" s="1">
        <f>VLOOKUP($A531,主动技能升级!$J:$Q,主动技能升级!O$1,FALSE)</f>
        <v>3500</v>
      </c>
      <c r="G531" s="1">
        <f>VLOOKUP($A531,主动技能升级!$J:$Q,主动技能升级!P$1,FALSE)</f>
        <v>0</v>
      </c>
      <c r="H531" s="1">
        <f>VLOOKUP($A531,主动技能升级!$J:$Q,主动技能升级!Q$1,FALSE)</f>
        <v>0</v>
      </c>
    </row>
    <row r="532" spans="1:8" x14ac:dyDescent="0.15">
      <c r="A532" s="1">
        <v>528</v>
      </c>
      <c r="B532" s="1">
        <f>VLOOKUP($A532,主动技能升级!$J:$Q,主动技能升级!K$1,FALSE)</f>
        <v>10090308</v>
      </c>
      <c r="C532" s="1">
        <f>VLOOKUP($A532,主动技能升级!$J:$Q,主动技能升级!L$1,FALSE)</f>
        <v>10090309</v>
      </c>
      <c r="D532" s="1">
        <f>VLOOKUP($A532,主动技能升级!$J:$Q,主动技能升级!M$1,FALSE)</f>
        <v>35</v>
      </c>
      <c r="E532" s="1" t="str">
        <f>VLOOKUP($A532,主动技能升级!$J:$Q,主动技能升级!N$1,FALSE)</f>
        <v>[]</v>
      </c>
      <c r="F532" s="1">
        <f>VLOOKUP($A532,主动技能升级!$J:$Q,主动技能升级!O$1,FALSE)</f>
        <v>4900</v>
      </c>
      <c r="G532" s="1">
        <f>VLOOKUP($A532,主动技能升级!$J:$Q,主动技能升级!P$1,FALSE)</f>
        <v>0</v>
      </c>
      <c r="H532" s="1">
        <f>VLOOKUP($A532,主动技能升级!$J:$Q,主动技能升级!Q$1,FALSE)</f>
        <v>0</v>
      </c>
    </row>
    <row r="533" spans="1:8" x14ac:dyDescent="0.15">
      <c r="A533" s="1">
        <v>529</v>
      </c>
      <c r="B533" s="1">
        <f>VLOOKUP($A533,主动技能升级!$J:$Q,主动技能升级!K$1,FALSE)</f>
        <v>10090309</v>
      </c>
      <c r="C533" s="1">
        <f>VLOOKUP($A533,主动技能升级!$J:$Q,主动技能升级!L$1,FALSE)</f>
        <v>10090310</v>
      </c>
      <c r="D533" s="1">
        <f>VLOOKUP($A533,主动技能升级!$J:$Q,主动技能升级!M$1,FALSE)</f>
        <v>40</v>
      </c>
      <c r="E533" s="1" t="str">
        <f>VLOOKUP($A533,主动技能升级!$J:$Q,主动技能升级!N$1,FALSE)</f>
        <v>[]</v>
      </c>
      <c r="F533" s="1">
        <f>VLOOKUP($A533,主动技能升级!$J:$Q,主动技能升级!O$1,FALSE)</f>
        <v>7000</v>
      </c>
      <c r="G533" s="1">
        <f>VLOOKUP($A533,主动技能升级!$J:$Q,主动技能升级!P$1,FALSE)</f>
        <v>0</v>
      </c>
      <c r="H533" s="1">
        <f>VLOOKUP($A533,主动技能升级!$J:$Q,主动技能升级!Q$1,FALSE)</f>
        <v>0</v>
      </c>
    </row>
    <row r="534" spans="1:8" x14ac:dyDescent="0.15">
      <c r="A534" s="1">
        <v>530</v>
      </c>
      <c r="B534" s="1">
        <f>VLOOKUP($A534,主动技能升级!$J:$Q,主动技能升级!K$1,FALSE)</f>
        <v>10090310</v>
      </c>
      <c r="C534" s="1">
        <f>VLOOKUP($A534,主动技能升级!$J:$Q,主动技能升级!L$1,FALSE)</f>
        <v>10090311</v>
      </c>
      <c r="D534" s="1">
        <f>VLOOKUP($A534,主动技能升级!$J:$Q,主动技能升级!M$1,FALSE)</f>
        <v>45</v>
      </c>
      <c r="E534" s="1" t="str">
        <f>VLOOKUP($A534,主动技能升级!$J:$Q,主动技能升级!N$1,FALSE)</f>
        <v>[]</v>
      </c>
      <c r="F534" s="1">
        <f>VLOOKUP($A534,主动技能升级!$J:$Q,主动技能升级!O$1,FALSE)</f>
        <v>9900</v>
      </c>
      <c r="G534" s="1">
        <f>VLOOKUP($A534,主动技能升级!$J:$Q,主动技能升级!P$1,FALSE)</f>
        <v>0</v>
      </c>
      <c r="H534" s="1">
        <f>VLOOKUP($A534,主动技能升级!$J:$Q,主动技能升级!Q$1,FALSE)</f>
        <v>0</v>
      </c>
    </row>
    <row r="535" spans="1:8" x14ac:dyDescent="0.15">
      <c r="A535" s="1">
        <v>531</v>
      </c>
      <c r="B535" s="1">
        <f>VLOOKUP($A535,主动技能升级!$J:$Q,主动技能升级!K$1,FALSE)</f>
        <v>10090311</v>
      </c>
      <c r="C535" s="1">
        <f>VLOOKUP($A535,主动技能升级!$J:$Q,主动技能升级!L$1,FALSE)</f>
        <v>10090312</v>
      </c>
      <c r="D535" s="1">
        <f>VLOOKUP($A535,主动技能升级!$J:$Q,主动技能升级!M$1,FALSE)</f>
        <v>50</v>
      </c>
      <c r="E535" s="1" t="str">
        <f>VLOOKUP($A535,主动技能升级!$J:$Q,主动技能升级!N$1,FALSE)</f>
        <v>[]</v>
      </c>
      <c r="F535" s="1">
        <f>VLOOKUP($A535,主动技能升级!$J:$Q,主动技能升级!O$1,FALSE)</f>
        <v>14100</v>
      </c>
      <c r="G535" s="1">
        <f>VLOOKUP($A535,主动技能升级!$J:$Q,主动技能升级!P$1,FALSE)</f>
        <v>0</v>
      </c>
      <c r="H535" s="1">
        <f>VLOOKUP($A535,主动技能升级!$J:$Q,主动技能升级!Q$1,FALSE)</f>
        <v>0</v>
      </c>
    </row>
    <row r="536" spans="1:8" x14ac:dyDescent="0.15">
      <c r="A536" s="1">
        <v>532</v>
      </c>
      <c r="B536" s="1">
        <f>VLOOKUP($A536,主动技能升级!$J:$Q,主动技能升级!K$1,FALSE)</f>
        <v>10090312</v>
      </c>
      <c r="C536" s="1">
        <f>VLOOKUP($A536,主动技能升级!$J:$Q,主动技能升级!L$1,FALSE)</f>
        <v>10090313</v>
      </c>
      <c r="D536" s="1">
        <f>VLOOKUP($A536,主动技能升级!$J:$Q,主动技能升级!M$1,FALSE)</f>
        <v>55</v>
      </c>
      <c r="E536" s="1" t="str">
        <f>VLOOKUP($A536,主动技能升级!$J:$Q,主动技能升级!N$1,FALSE)</f>
        <v>[]</v>
      </c>
      <c r="F536" s="1">
        <f>VLOOKUP($A536,主动技能升级!$J:$Q,主动技能升级!O$1,FALSE)</f>
        <v>20000</v>
      </c>
      <c r="G536" s="1">
        <f>VLOOKUP($A536,主动技能升级!$J:$Q,主动技能升级!P$1,FALSE)</f>
        <v>0</v>
      </c>
      <c r="H536" s="1">
        <f>VLOOKUP($A536,主动技能升级!$J:$Q,主动技能升级!Q$1,FALSE)</f>
        <v>0</v>
      </c>
    </row>
    <row r="537" spans="1:8" x14ac:dyDescent="0.15">
      <c r="A537" s="1">
        <v>533</v>
      </c>
      <c r="B537" s="1">
        <f>VLOOKUP($A537,主动技能升级!$J:$Q,主动技能升级!K$1,FALSE)</f>
        <v>10090313</v>
      </c>
      <c r="C537" s="1">
        <f>VLOOKUP($A537,主动技能升级!$J:$Q,主动技能升级!L$1,FALSE)</f>
        <v>10090314</v>
      </c>
      <c r="D537" s="1">
        <f>VLOOKUP($A537,主动技能升级!$J:$Q,主动技能升级!M$1,FALSE)</f>
        <v>60</v>
      </c>
      <c r="E537" s="1" t="str">
        <f>VLOOKUP($A537,主动技能升级!$J:$Q,主动技能升级!N$1,FALSE)</f>
        <v>[]</v>
      </c>
      <c r="F537" s="1">
        <f>VLOOKUP($A537,主动技能升级!$J:$Q,主动技能升级!O$1,FALSE)</f>
        <v>28300</v>
      </c>
      <c r="G537" s="1">
        <f>VLOOKUP($A537,主动技能升级!$J:$Q,主动技能升级!P$1,FALSE)</f>
        <v>0</v>
      </c>
      <c r="H537" s="1">
        <f>VLOOKUP($A537,主动技能升级!$J:$Q,主动技能升级!Q$1,FALSE)</f>
        <v>0</v>
      </c>
    </row>
    <row r="538" spans="1:8" x14ac:dyDescent="0.15">
      <c r="A538" s="1">
        <v>534</v>
      </c>
      <c r="B538" s="1">
        <f>VLOOKUP($A538,主动技能升级!$J:$Q,主动技能升级!K$1,FALSE)</f>
        <v>10090314</v>
      </c>
      <c r="C538" s="1">
        <f>VLOOKUP($A538,主动技能升级!$J:$Q,主动技能升级!L$1,FALSE)</f>
        <v>10090315</v>
      </c>
      <c r="D538" s="1">
        <f>VLOOKUP($A538,主动技能升级!$J:$Q,主动技能升级!M$1,FALSE)</f>
        <v>65</v>
      </c>
      <c r="E538" s="1" t="str">
        <f>VLOOKUP($A538,主动技能升级!$J:$Q,主动技能升级!N$1,FALSE)</f>
        <v>[]</v>
      </c>
      <c r="F538" s="1">
        <f>VLOOKUP($A538,主动技能升级!$J:$Q,主动技能升级!O$1,FALSE)</f>
        <v>40100</v>
      </c>
      <c r="G538" s="1">
        <f>VLOOKUP($A538,主动技能升级!$J:$Q,主动技能升级!P$1,FALSE)</f>
        <v>0</v>
      </c>
      <c r="H538" s="1">
        <f>VLOOKUP($A538,主动技能升级!$J:$Q,主动技能升级!Q$1,FALSE)</f>
        <v>0</v>
      </c>
    </row>
    <row r="539" spans="1:8" x14ac:dyDescent="0.15">
      <c r="A539" s="1">
        <v>535</v>
      </c>
      <c r="B539" s="1">
        <f>VLOOKUP($A539,主动技能升级!$J:$Q,主动技能升级!K$1,FALSE)</f>
        <v>10090315</v>
      </c>
      <c r="C539" s="1">
        <f>VLOOKUP($A539,主动技能升级!$J:$Q,主动技能升级!L$1,FALSE)</f>
        <v>10090316</v>
      </c>
      <c r="D539" s="1">
        <f>VLOOKUP($A539,主动技能升级!$J:$Q,主动技能升级!M$1,FALSE)</f>
        <v>70</v>
      </c>
      <c r="E539" s="1" t="str">
        <f>VLOOKUP($A539,主动技能升级!$J:$Q,主动技能升级!N$1,FALSE)</f>
        <v>[]</v>
      </c>
      <c r="F539" s="1">
        <f>VLOOKUP($A539,主动技能升级!$J:$Q,主动技能升级!O$1,FALSE)</f>
        <v>56700</v>
      </c>
      <c r="G539" s="1">
        <f>VLOOKUP($A539,主动技能升级!$J:$Q,主动技能升级!P$1,FALSE)</f>
        <v>0</v>
      </c>
      <c r="H539" s="1">
        <f>VLOOKUP($A539,主动技能升级!$J:$Q,主动技能升级!Q$1,FALSE)</f>
        <v>0</v>
      </c>
    </row>
    <row r="540" spans="1:8" x14ac:dyDescent="0.15">
      <c r="A540" s="1">
        <v>536</v>
      </c>
      <c r="B540" s="1">
        <f>VLOOKUP($A540,主动技能升级!$J:$Q,主动技能升级!K$1,FALSE)</f>
        <v>10090316</v>
      </c>
      <c r="C540" s="1">
        <f>VLOOKUP($A540,主动技能升级!$J:$Q,主动技能升级!L$1,FALSE)</f>
        <v>10090317</v>
      </c>
      <c r="D540" s="1">
        <f>VLOOKUP($A540,主动技能升级!$J:$Q,主动技能升级!M$1,FALSE)</f>
        <v>75</v>
      </c>
      <c r="E540" s="1" t="str">
        <f>VLOOKUP($A540,主动技能升级!$J:$Q,主动技能升级!N$1,FALSE)</f>
        <v>[]</v>
      </c>
      <c r="F540" s="1">
        <f>VLOOKUP($A540,主动技能升级!$J:$Q,主动技能升级!O$1,FALSE)</f>
        <v>80400</v>
      </c>
      <c r="G540" s="1">
        <f>VLOOKUP($A540,主动技能升级!$J:$Q,主动技能升级!P$1,FALSE)</f>
        <v>0</v>
      </c>
      <c r="H540" s="1">
        <f>VLOOKUP($A540,主动技能升级!$J:$Q,主动技能升级!Q$1,FALSE)</f>
        <v>0</v>
      </c>
    </row>
    <row r="541" spans="1:8" x14ac:dyDescent="0.15">
      <c r="A541" s="1">
        <v>537</v>
      </c>
      <c r="B541" s="1">
        <f>VLOOKUP($A541,主动技能升级!$J:$Q,主动技能升级!K$1,FALSE)</f>
        <v>10090317</v>
      </c>
      <c r="C541" s="1">
        <f>VLOOKUP($A541,主动技能升级!$J:$Q,主动技能升级!L$1,FALSE)</f>
        <v>10090318</v>
      </c>
      <c r="D541" s="1">
        <f>VLOOKUP($A541,主动技能升级!$J:$Q,主动技能升级!M$1,FALSE)</f>
        <v>80</v>
      </c>
      <c r="E541" s="1" t="str">
        <f>VLOOKUP($A541,主动技能升级!$J:$Q,主动技能升级!N$1,FALSE)</f>
        <v>[]</v>
      </c>
      <c r="F541" s="1">
        <f>VLOOKUP($A541,主动技能升级!$J:$Q,主动技能升级!O$1,FALSE)</f>
        <v>113800</v>
      </c>
      <c r="G541" s="1">
        <f>VLOOKUP($A541,主动技能升级!$J:$Q,主动技能升级!P$1,FALSE)</f>
        <v>0</v>
      </c>
      <c r="H541" s="1">
        <f>VLOOKUP($A541,主动技能升级!$J:$Q,主动技能升级!Q$1,FALSE)</f>
        <v>0</v>
      </c>
    </row>
    <row r="542" spans="1:8" x14ac:dyDescent="0.15">
      <c r="A542" s="1">
        <v>538</v>
      </c>
      <c r="B542" s="1">
        <f>VLOOKUP($A542,主动技能升级!$J:$Q,主动技能升级!K$1,FALSE)</f>
        <v>10090318</v>
      </c>
      <c r="C542" s="1">
        <f>VLOOKUP($A542,主动技能升级!$J:$Q,主动技能升级!L$1,FALSE)</f>
        <v>10090319</v>
      </c>
      <c r="D542" s="1">
        <f>VLOOKUP($A542,主动技能升级!$J:$Q,主动技能升级!M$1,FALSE)</f>
        <v>85</v>
      </c>
      <c r="E542" s="1" t="str">
        <f>VLOOKUP($A542,主动技能升级!$J:$Q,主动技能升级!N$1,FALSE)</f>
        <v>[]</v>
      </c>
      <c r="F542" s="1">
        <f>VLOOKUP($A542,主动技能升级!$J:$Q,主动技能升级!O$1,FALSE)</f>
        <v>161100</v>
      </c>
      <c r="G542" s="1">
        <f>VLOOKUP($A542,主动技能升级!$J:$Q,主动技能升级!P$1,FALSE)</f>
        <v>0</v>
      </c>
      <c r="H542" s="1">
        <f>VLOOKUP($A542,主动技能升级!$J:$Q,主动技能升级!Q$1,FALSE)</f>
        <v>0</v>
      </c>
    </row>
    <row r="543" spans="1:8" x14ac:dyDescent="0.15">
      <c r="A543" s="1">
        <v>539</v>
      </c>
      <c r="B543" s="1">
        <f>VLOOKUP($A543,主动技能升级!$J:$Q,主动技能升级!K$1,FALSE)</f>
        <v>10090319</v>
      </c>
      <c r="C543" s="1">
        <f>VLOOKUP($A543,主动技能升级!$J:$Q,主动技能升级!L$1,FALSE)</f>
        <v>10090320</v>
      </c>
      <c r="D543" s="1">
        <f>VLOOKUP($A543,主动技能升级!$J:$Q,主动技能升级!M$1,FALSE)</f>
        <v>90</v>
      </c>
      <c r="E543" s="1" t="str">
        <f>VLOOKUP($A543,主动技能升级!$J:$Q,主动技能升级!N$1,FALSE)</f>
        <v>[]</v>
      </c>
      <c r="F543" s="1">
        <f>VLOOKUP($A543,主动技能升级!$J:$Q,主动技能升级!O$1,FALSE)</f>
        <v>228100</v>
      </c>
      <c r="G543" s="1">
        <f>VLOOKUP($A543,主动技能升级!$J:$Q,主动技能升级!P$1,FALSE)</f>
        <v>0</v>
      </c>
      <c r="H543" s="1">
        <f>VLOOKUP($A543,主动技能升级!$J:$Q,主动技能升级!Q$1,FALSE)</f>
        <v>0</v>
      </c>
    </row>
    <row r="544" spans="1:8" x14ac:dyDescent="0.15">
      <c r="A544" s="1">
        <v>540</v>
      </c>
      <c r="B544" s="1">
        <f>VLOOKUP($A544,主动技能升级!$J:$Q,主动技能升级!K$1,FALSE)</f>
        <v>10090320</v>
      </c>
      <c r="C544" s="1">
        <f>VLOOKUP($A544,主动技能升级!$J:$Q,主动技能升级!L$1,FALSE)</f>
        <v>0</v>
      </c>
      <c r="D544" s="1">
        <f>VLOOKUP($A544,主动技能升级!$J:$Q,主动技能升级!M$1,FALSE)</f>
        <v>100</v>
      </c>
      <c r="E544" s="1" t="str">
        <f>VLOOKUP($A544,主动技能升级!$J:$Q,主动技能升级!N$1,FALSE)</f>
        <v>[]</v>
      </c>
      <c r="F544" s="1">
        <f>VLOOKUP($A544,主动技能升级!$J:$Q,主动技能升级!O$1,FALSE)</f>
        <v>780200</v>
      </c>
      <c r="G544" s="1">
        <f>VLOOKUP($A544,主动技能升级!$J:$Q,主动技能升级!P$1,FALSE)</f>
        <v>0</v>
      </c>
      <c r="H544" s="1">
        <f>VLOOKUP($A544,主动技能升级!$J:$Q,主动技能升级!Q$1,FALSE)</f>
        <v>0</v>
      </c>
    </row>
    <row r="545" spans="1:8" x14ac:dyDescent="0.15">
      <c r="A545" s="1">
        <v>541</v>
      </c>
      <c r="B545" s="1">
        <f>VLOOKUP($A545,主动技能升级!$J:$Q,主动技能升级!K$1,FALSE)</f>
        <v>10100101</v>
      </c>
      <c r="C545" s="1">
        <f>VLOOKUP($A545,主动技能升级!$J:$Q,主动技能升级!L$1,FALSE)</f>
        <v>10100102</v>
      </c>
      <c r="D545" s="1">
        <f>VLOOKUP($A545,主动技能升级!$J:$Q,主动技能升级!M$1,FALSE)</f>
        <v>2</v>
      </c>
      <c r="E545" s="1" t="str">
        <f>VLOOKUP($A545,主动技能升级!$J:$Q,主动技能升级!N$1,FALSE)</f>
        <v>[]</v>
      </c>
      <c r="F545" s="1">
        <f>VLOOKUP($A545,主动技能升级!$J:$Q,主动技能升级!O$1,FALSE)</f>
        <v>500</v>
      </c>
      <c r="G545" s="1">
        <f>VLOOKUP($A545,主动技能升级!$J:$Q,主动技能升级!P$1,FALSE)</f>
        <v>0</v>
      </c>
      <c r="H545" s="1">
        <f>VLOOKUP($A545,主动技能升级!$J:$Q,主动技能升级!Q$1,FALSE)</f>
        <v>0</v>
      </c>
    </row>
    <row r="546" spans="1:8" x14ac:dyDescent="0.15">
      <c r="A546" s="1">
        <v>542</v>
      </c>
      <c r="B546" s="1">
        <f>VLOOKUP($A546,主动技能升级!$J:$Q,主动技能升级!K$1,FALSE)</f>
        <v>10100102</v>
      </c>
      <c r="C546" s="1">
        <f>VLOOKUP($A546,主动技能升级!$J:$Q,主动技能升级!L$1,FALSE)</f>
        <v>10100103</v>
      </c>
      <c r="D546" s="1">
        <f>VLOOKUP($A546,主动技能升级!$J:$Q,主动技能升级!M$1,FALSE)</f>
        <v>5</v>
      </c>
      <c r="E546" s="1" t="str">
        <f>VLOOKUP($A546,主动技能升级!$J:$Q,主动技能升级!N$1,FALSE)</f>
        <v>[]</v>
      </c>
      <c r="F546" s="1">
        <f>VLOOKUP($A546,主动技能升级!$J:$Q,主动技能升级!O$1,FALSE)</f>
        <v>600</v>
      </c>
      <c r="G546" s="1">
        <f>VLOOKUP($A546,主动技能升级!$J:$Q,主动技能升级!P$1,FALSE)</f>
        <v>0</v>
      </c>
      <c r="H546" s="1">
        <f>VLOOKUP($A546,主动技能升级!$J:$Q,主动技能升级!Q$1,FALSE)</f>
        <v>0</v>
      </c>
    </row>
    <row r="547" spans="1:8" x14ac:dyDescent="0.15">
      <c r="A547" s="1">
        <v>543</v>
      </c>
      <c r="B547" s="1">
        <f>VLOOKUP($A547,主动技能升级!$J:$Q,主动技能升级!K$1,FALSE)</f>
        <v>10100103</v>
      </c>
      <c r="C547" s="1">
        <f>VLOOKUP($A547,主动技能升级!$J:$Q,主动技能升级!L$1,FALSE)</f>
        <v>10100104</v>
      </c>
      <c r="D547" s="1">
        <f>VLOOKUP($A547,主动技能升级!$J:$Q,主动技能升级!M$1,FALSE)</f>
        <v>10</v>
      </c>
      <c r="E547" s="1" t="str">
        <f>VLOOKUP($A547,主动技能升级!$J:$Q,主动技能升级!N$1,FALSE)</f>
        <v>[]</v>
      </c>
      <c r="F547" s="1">
        <f>VLOOKUP($A547,主动技能升级!$J:$Q,主动技能升级!O$1,FALSE)</f>
        <v>800</v>
      </c>
      <c r="G547" s="1">
        <f>VLOOKUP($A547,主动技能升级!$J:$Q,主动技能升级!P$1,FALSE)</f>
        <v>0</v>
      </c>
      <c r="H547" s="1">
        <f>VLOOKUP($A547,主动技能升级!$J:$Q,主动技能升级!Q$1,FALSE)</f>
        <v>0</v>
      </c>
    </row>
    <row r="548" spans="1:8" x14ac:dyDescent="0.15">
      <c r="A548" s="1">
        <v>544</v>
      </c>
      <c r="B548" s="1">
        <f>VLOOKUP($A548,主动技能升级!$J:$Q,主动技能升级!K$1,FALSE)</f>
        <v>10100104</v>
      </c>
      <c r="C548" s="1">
        <f>VLOOKUP($A548,主动技能升级!$J:$Q,主动技能升级!L$1,FALSE)</f>
        <v>10100105</v>
      </c>
      <c r="D548" s="1">
        <f>VLOOKUP($A548,主动技能升级!$J:$Q,主动技能升级!M$1,FALSE)</f>
        <v>15</v>
      </c>
      <c r="E548" s="1" t="str">
        <f>VLOOKUP($A548,主动技能升级!$J:$Q,主动技能升级!N$1,FALSE)</f>
        <v>[]</v>
      </c>
      <c r="F548" s="1">
        <f>VLOOKUP($A548,主动技能升级!$J:$Q,主动技能升级!O$1,FALSE)</f>
        <v>1200</v>
      </c>
      <c r="G548" s="1">
        <f>VLOOKUP($A548,主动技能升级!$J:$Q,主动技能升级!P$1,FALSE)</f>
        <v>0</v>
      </c>
      <c r="H548" s="1">
        <f>VLOOKUP($A548,主动技能升级!$J:$Q,主动技能升级!Q$1,FALSE)</f>
        <v>0</v>
      </c>
    </row>
    <row r="549" spans="1:8" x14ac:dyDescent="0.15">
      <c r="A549" s="1">
        <v>545</v>
      </c>
      <c r="B549" s="1">
        <f>VLOOKUP($A549,主动技能升级!$J:$Q,主动技能升级!K$1,FALSE)</f>
        <v>10100105</v>
      </c>
      <c r="C549" s="1">
        <f>VLOOKUP($A549,主动技能升级!$J:$Q,主动技能升级!L$1,FALSE)</f>
        <v>10100106</v>
      </c>
      <c r="D549" s="1">
        <f>VLOOKUP($A549,主动技能升级!$J:$Q,主动技能升级!M$1,FALSE)</f>
        <v>20</v>
      </c>
      <c r="E549" s="1" t="str">
        <f>VLOOKUP($A549,主动技能升级!$J:$Q,主动技能升级!N$1,FALSE)</f>
        <v>[]</v>
      </c>
      <c r="F549" s="1">
        <f>VLOOKUP($A549,主动技能升级!$J:$Q,主动技能升级!O$1,FALSE)</f>
        <v>1700</v>
      </c>
      <c r="G549" s="1">
        <f>VLOOKUP($A549,主动技能升级!$J:$Q,主动技能升级!P$1,FALSE)</f>
        <v>0</v>
      </c>
      <c r="H549" s="1">
        <f>VLOOKUP($A549,主动技能升级!$J:$Q,主动技能升级!Q$1,FALSE)</f>
        <v>0</v>
      </c>
    </row>
    <row r="550" spans="1:8" x14ac:dyDescent="0.15">
      <c r="A550" s="1">
        <v>546</v>
      </c>
      <c r="B550" s="1">
        <f>VLOOKUP($A550,主动技能升级!$J:$Q,主动技能升级!K$1,FALSE)</f>
        <v>10100106</v>
      </c>
      <c r="C550" s="1">
        <f>VLOOKUP($A550,主动技能升级!$J:$Q,主动技能升级!L$1,FALSE)</f>
        <v>10100107</v>
      </c>
      <c r="D550" s="1">
        <f>VLOOKUP($A550,主动技能升级!$J:$Q,主动技能升级!M$1,FALSE)</f>
        <v>25</v>
      </c>
      <c r="E550" s="1" t="str">
        <f>VLOOKUP($A550,主动技能升级!$J:$Q,主动技能升级!N$1,FALSE)</f>
        <v>[]</v>
      </c>
      <c r="F550" s="1">
        <f>VLOOKUP($A550,主动技能升级!$J:$Q,主动技能升级!O$1,FALSE)</f>
        <v>2400</v>
      </c>
      <c r="G550" s="1">
        <f>VLOOKUP($A550,主动技能升级!$J:$Q,主动技能升级!P$1,FALSE)</f>
        <v>0</v>
      </c>
      <c r="H550" s="1">
        <f>VLOOKUP($A550,主动技能升级!$J:$Q,主动技能升级!Q$1,FALSE)</f>
        <v>0</v>
      </c>
    </row>
    <row r="551" spans="1:8" x14ac:dyDescent="0.15">
      <c r="A551" s="1">
        <v>547</v>
      </c>
      <c r="B551" s="1">
        <f>VLOOKUP($A551,主动技能升级!$J:$Q,主动技能升级!K$1,FALSE)</f>
        <v>10100107</v>
      </c>
      <c r="C551" s="1">
        <f>VLOOKUP($A551,主动技能升级!$J:$Q,主动技能升级!L$1,FALSE)</f>
        <v>10100108</v>
      </c>
      <c r="D551" s="1">
        <f>VLOOKUP($A551,主动技能升级!$J:$Q,主动技能升级!M$1,FALSE)</f>
        <v>30</v>
      </c>
      <c r="E551" s="1" t="str">
        <f>VLOOKUP($A551,主动技能升级!$J:$Q,主动技能升级!N$1,FALSE)</f>
        <v>[]</v>
      </c>
      <c r="F551" s="1">
        <f>VLOOKUP($A551,主动技能升级!$J:$Q,主动技能升级!O$1,FALSE)</f>
        <v>3500</v>
      </c>
      <c r="G551" s="1">
        <f>VLOOKUP($A551,主动技能升级!$J:$Q,主动技能升级!P$1,FALSE)</f>
        <v>0</v>
      </c>
      <c r="H551" s="1">
        <f>VLOOKUP($A551,主动技能升级!$J:$Q,主动技能升级!Q$1,FALSE)</f>
        <v>0</v>
      </c>
    </row>
    <row r="552" spans="1:8" x14ac:dyDescent="0.15">
      <c r="A552" s="1">
        <v>548</v>
      </c>
      <c r="B552" s="1">
        <f>VLOOKUP($A552,主动技能升级!$J:$Q,主动技能升级!K$1,FALSE)</f>
        <v>10100108</v>
      </c>
      <c r="C552" s="1">
        <f>VLOOKUP($A552,主动技能升级!$J:$Q,主动技能升级!L$1,FALSE)</f>
        <v>10100109</v>
      </c>
      <c r="D552" s="1">
        <f>VLOOKUP($A552,主动技能升级!$J:$Q,主动技能升级!M$1,FALSE)</f>
        <v>35</v>
      </c>
      <c r="E552" s="1" t="str">
        <f>VLOOKUP($A552,主动技能升级!$J:$Q,主动技能升级!N$1,FALSE)</f>
        <v>[]</v>
      </c>
      <c r="F552" s="1">
        <f>VLOOKUP($A552,主动技能升级!$J:$Q,主动技能升级!O$1,FALSE)</f>
        <v>4900</v>
      </c>
      <c r="G552" s="1">
        <f>VLOOKUP($A552,主动技能升级!$J:$Q,主动技能升级!P$1,FALSE)</f>
        <v>0</v>
      </c>
      <c r="H552" s="1">
        <f>VLOOKUP($A552,主动技能升级!$J:$Q,主动技能升级!Q$1,FALSE)</f>
        <v>0</v>
      </c>
    </row>
    <row r="553" spans="1:8" x14ac:dyDescent="0.15">
      <c r="A553" s="1">
        <v>549</v>
      </c>
      <c r="B553" s="1">
        <f>VLOOKUP($A553,主动技能升级!$J:$Q,主动技能升级!K$1,FALSE)</f>
        <v>10100109</v>
      </c>
      <c r="C553" s="1">
        <f>VLOOKUP($A553,主动技能升级!$J:$Q,主动技能升级!L$1,FALSE)</f>
        <v>10100110</v>
      </c>
      <c r="D553" s="1">
        <f>VLOOKUP($A553,主动技能升级!$J:$Q,主动技能升级!M$1,FALSE)</f>
        <v>40</v>
      </c>
      <c r="E553" s="1" t="str">
        <f>VLOOKUP($A553,主动技能升级!$J:$Q,主动技能升级!N$1,FALSE)</f>
        <v>[]</v>
      </c>
      <c r="F553" s="1">
        <f>VLOOKUP($A553,主动技能升级!$J:$Q,主动技能升级!O$1,FALSE)</f>
        <v>7000</v>
      </c>
      <c r="G553" s="1">
        <f>VLOOKUP($A553,主动技能升级!$J:$Q,主动技能升级!P$1,FALSE)</f>
        <v>0</v>
      </c>
      <c r="H553" s="1">
        <f>VLOOKUP($A553,主动技能升级!$J:$Q,主动技能升级!Q$1,FALSE)</f>
        <v>0</v>
      </c>
    </row>
    <row r="554" spans="1:8" x14ac:dyDescent="0.15">
      <c r="A554" s="1">
        <v>550</v>
      </c>
      <c r="B554" s="1">
        <f>VLOOKUP($A554,主动技能升级!$J:$Q,主动技能升级!K$1,FALSE)</f>
        <v>10100110</v>
      </c>
      <c r="C554" s="1">
        <f>VLOOKUP($A554,主动技能升级!$J:$Q,主动技能升级!L$1,FALSE)</f>
        <v>10100111</v>
      </c>
      <c r="D554" s="1">
        <f>VLOOKUP($A554,主动技能升级!$J:$Q,主动技能升级!M$1,FALSE)</f>
        <v>45</v>
      </c>
      <c r="E554" s="1" t="str">
        <f>VLOOKUP($A554,主动技能升级!$J:$Q,主动技能升级!N$1,FALSE)</f>
        <v>[]</v>
      </c>
      <c r="F554" s="1">
        <f>VLOOKUP($A554,主动技能升级!$J:$Q,主动技能升级!O$1,FALSE)</f>
        <v>9900</v>
      </c>
      <c r="G554" s="1">
        <f>VLOOKUP($A554,主动技能升级!$J:$Q,主动技能升级!P$1,FALSE)</f>
        <v>0</v>
      </c>
      <c r="H554" s="1">
        <f>VLOOKUP($A554,主动技能升级!$J:$Q,主动技能升级!Q$1,FALSE)</f>
        <v>0</v>
      </c>
    </row>
    <row r="555" spans="1:8" x14ac:dyDescent="0.15">
      <c r="A555" s="1">
        <v>551</v>
      </c>
      <c r="B555" s="1">
        <f>VLOOKUP($A555,主动技能升级!$J:$Q,主动技能升级!K$1,FALSE)</f>
        <v>10100111</v>
      </c>
      <c r="C555" s="1">
        <f>VLOOKUP($A555,主动技能升级!$J:$Q,主动技能升级!L$1,FALSE)</f>
        <v>10100112</v>
      </c>
      <c r="D555" s="1">
        <f>VLOOKUP($A555,主动技能升级!$J:$Q,主动技能升级!M$1,FALSE)</f>
        <v>50</v>
      </c>
      <c r="E555" s="1" t="str">
        <f>VLOOKUP($A555,主动技能升级!$J:$Q,主动技能升级!N$1,FALSE)</f>
        <v>[]</v>
      </c>
      <c r="F555" s="1">
        <f>VLOOKUP($A555,主动技能升级!$J:$Q,主动技能升级!O$1,FALSE)</f>
        <v>14100</v>
      </c>
      <c r="G555" s="1">
        <f>VLOOKUP($A555,主动技能升级!$J:$Q,主动技能升级!P$1,FALSE)</f>
        <v>0</v>
      </c>
      <c r="H555" s="1">
        <f>VLOOKUP($A555,主动技能升级!$J:$Q,主动技能升级!Q$1,FALSE)</f>
        <v>0</v>
      </c>
    </row>
    <row r="556" spans="1:8" x14ac:dyDescent="0.15">
      <c r="A556" s="1">
        <v>552</v>
      </c>
      <c r="B556" s="1">
        <f>VLOOKUP($A556,主动技能升级!$J:$Q,主动技能升级!K$1,FALSE)</f>
        <v>10100112</v>
      </c>
      <c r="C556" s="1">
        <f>VLOOKUP($A556,主动技能升级!$J:$Q,主动技能升级!L$1,FALSE)</f>
        <v>10100113</v>
      </c>
      <c r="D556" s="1">
        <f>VLOOKUP($A556,主动技能升级!$J:$Q,主动技能升级!M$1,FALSE)</f>
        <v>55</v>
      </c>
      <c r="E556" s="1" t="str">
        <f>VLOOKUP($A556,主动技能升级!$J:$Q,主动技能升级!N$1,FALSE)</f>
        <v>[]</v>
      </c>
      <c r="F556" s="1">
        <f>VLOOKUP($A556,主动技能升级!$J:$Q,主动技能升级!O$1,FALSE)</f>
        <v>20000</v>
      </c>
      <c r="G556" s="1">
        <f>VLOOKUP($A556,主动技能升级!$J:$Q,主动技能升级!P$1,FALSE)</f>
        <v>0</v>
      </c>
      <c r="H556" s="1">
        <f>VLOOKUP($A556,主动技能升级!$J:$Q,主动技能升级!Q$1,FALSE)</f>
        <v>0</v>
      </c>
    </row>
    <row r="557" spans="1:8" x14ac:dyDescent="0.15">
      <c r="A557" s="1">
        <v>553</v>
      </c>
      <c r="B557" s="1">
        <f>VLOOKUP($A557,主动技能升级!$J:$Q,主动技能升级!K$1,FALSE)</f>
        <v>10100113</v>
      </c>
      <c r="C557" s="1">
        <f>VLOOKUP($A557,主动技能升级!$J:$Q,主动技能升级!L$1,FALSE)</f>
        <v>10100114</v>
      </c>
      <c r="D557" s="1">
        <f>VLOOKUP($A557,主动技能升级!$J:$Q,主动技能升级!M$1,FALSE)</f>
        <v>60</v>
      </c>
      <c r="E557" s="1" t="str">
        <f>VLOOKUP($A557,主动技能升级!$J:$Q,主动技能升级!N$1,FALSE)</f>
        <v>[]</v>
      </c>
      <c r="F557" s="1">
        <f>VLOOKUP($A557,主动技能升级!$J:$Q,主动技能升级!O$1,FALSE)</f>
        <v>28300</v>
      </c>
      <c r="G557" s="1">
        <f>VLOOKUP($A557,主动技能升级!$J:$Q,主动技能升级!P$1,FALSE)</f>
        <v>0</v>
      </c>
      <c r="H557" s="1">
        <f>VLOOKUP($A557,主动技能升级!$J:$Q,主动技能升级!Q$1,FALSE)</f>
        <v>0</v>
      </c>
    </row>
    <row r="558" spans="1:8" x14ac:dyDescent="0.15">
      <c r="A558" s="1">
        <v>554</v>
      </c>
      <c r="B558" s="1">
        <f>VLOOKUP($A558,主动技能升级!$J:$Q,主动技能升级!K$1,FALSE)</f>
        <v>10100114</v>
      </c>
      <c r="C558" s="1">
        <f>VLOOKUP($A558,主动技能升级!$J:$Q,主动技能升级!L$1,FALSE)</f>
        <v>10100115</v>
      </c>
      <c r="D558" s="1">
        <f>VLOOKUP($A558,主动技能升级!$J:$Q,主动技能升级!M$1,FALSE)</f>
        <v>65</v>
      </c>
      <c r="E558" s="1" t="str">
        <f>VLOOKUP($A558,主动技能升级!$J:$Q,主动技能升级!N$1,FALSE)</f>
        <v>[]</v>
      </c>
      <c r="F558" s="1">
        <f>VLOOKUP($A558,主动技能升级!$J:$Q,主动技能升级!O$1,FALSE)</f>
        <v>40100</v>
      </c>
      <c r="G558" s="1">
        <f>VLOOKUP($A558,主动技能升级!$J:$Q,主动技能升级!P$1,FALSE)</f>
        <v>0</v>
      </c>
      <c r="H558" s="1">
        <f>VLOOKUP($A558,主动技能升级!$J:$Q,主动技能升级!Q$1,FALSE)</f>
        <v>0</v>
      </c>
    </row>
    <row r="559" spans="1:8" x14ac:dyDescent="0.15">
      <c r="A559" s="1">
        <v>555</v>
      </c>
      <c r="B559" s="1">
        <f>VLOOKUP($A559,主动技能升级!$J:$Q,主动技能升级!K$1,FALSE)</f>
        <v>10100115</v>
      </c>
      <c r="C559" s="1">
        <f>VLOOKUP($A559,主动技能升级!$J:$Q,主动技能升级!L$1,FALSE)</f>
        <v>10100116</v>
      </c>
      <c r="D559" s="1">
        <f>VLOOKUP($A559,主动技能升级!$J:$Q,主动技能升级!M$1,FALSE)</f>
        <v>70</v>
      </c>
      <c r="E559" s="1" t="str">
        <f>VLOOKUP($A559,主动技能升级!$J:$Q,主动技能升级!N$1,FALSE)</f>
        <v>[]</v>
      </c>
      <c r="F559" s="1">
        <f>VLOOKUP($A559,主动技能升级!$J:$Q,主动技能升级!O$1,FALSE)</f>
        <v>56700</v>
      </c>
      <c r="G559" s="1">
        <f>VLOOKUP($A559,主动技能升级!$J:$Q,主动技能升级!P$1,FALSE)</f>
        <v>0</v>
      </c>
      <c r="H559" s="1">
        <f>VLOOKUP($A559,主动技能升级!$J:$Q,主动技能升级!Q$1,FALSE)</f>
        <v>0</v>
      </c>
    </row>
    <row r="560" spans="1:8" x14ac:dyDescent="0.15">
      <c r="A560" s="1">
        <v>556</v>
      </c>
      <c r="B560" s="1">
        <f>VLOOKUP($A560,主动技能升级!$J:$Q,主动技能升级!K$1,FALSE)</f>
        <v>10100116</v>
      </c>
      <c r="C560" s="1">
        <f>VLOOKUP($A560,主动技能升级!$J:$Q,主动技能升级!L$1,FALSE)</f>
        <v>10100117</v>
      </c>
      <c r="D560" s="1">
        <f>VLOOKUP($A560,主动技能升级!$J:$Q,主动技能升级!M$1,FALSE)</f>
        <v>75</v>
      </c>
      <c r="E560" s="1" t="str">
        <f>VLOOKUP($A560,主动技能升级!$J:$Q,主动技能升级!N$1,FALSE)</f>
        <v>[]</v>
      </c>
      <c r="F560" s="1">
        <f>VLOOKUP($A560,主动技能升级!$J:$Q,主动技能升级!O$1,FALSE)</f>
        <v>80400</v>
      </c>
      <c r="G560" s="1">
        <f>VLOOKUP($A560,主动技能升级!$J:$Q,主动技能升级!P$1,FALSE)</f>
        <v>0</v>
      </c>
      <c r="H560" s="1">
        <f>VLOOKUP($A560,主动技能升级!$J:$Q,主动技能升级!Q$1,FALSE)</f>
        <v>0</v>
      </c>
    </row>
    <row r="561" spans="1:8" x14ac:dyDescent="0.15">
      <c r="A561" s="1">
        <v>557</v>
      </c>
      <c r="B561" s="1">
        <f>VLOOKUP($A561,主动技能升级!$J:$Q,主动技能升级!K$1,FALSE)</f>
        <v>10100117</v>
      </c>
      <c r="C561" s="1">
        <f>VLOOKUP($A561,主动技能升级!$J:$Q,主动技能升级!L$1,FALSE)</f>
        <v>10100118</v>
      </c>
      <c r="D561" s="1">
        <f>VLOOKUP($A561,主动技能升级!$J:$Q,主动技能升级!M$1,FALSE)</f>
        <v>80</v>
      </c>
      <c r="E561" s="1" t="str">
        <f>VLOOKUP($A561,主动技能升级!$J:$Q,主动技能升级!N$1,FALSE)</f>
        <v>[]</v>
      </c>
      <c r="F561" s="1">
        <f>VLOOKUP($A561,主动技能升级!$J:$Q,主动技能升级!O$1,FALSE)</f>
        <v>113800</v>
      </c>
      <c r="G561" s="1">
        <f>VLOOKUP($A561,主动技能升级!$J:$Q,主动技能升级!P$1,FALSE)</f>
        <v>0</v>
      </c>
      <c r="H561" s="1">
        <f>VLOOKUP($A561,主动技能升级!$J:$Q,主动技能升级!Q$1,FALSE)</f>
        <v>0</v>
      </c>
    </row>
    <row r="562" spans="1:8" x14ac:dyDescent="0.15">
      <c r="A562" s="1">
        <v>558</v>
      </c>
      <c r="B562" s="1">
        <f>VLOOKUP($A562,主动技能升级!$J:$Q,主动技能升级!K$1,FALSE)</f>
        <v>10100118</v>
      </c>
      <c r="C562" s="1">
        <f>VLOOKUP($A562,主动技能升级!$J:$Q,主动技能升级!L$1,FALSE)</f>
        <v>10100119</v>
      </c>
      <c r="D562" s="1">
        <f>VLOOKUP($A562,主动技能升级!$J:$Q,主动技能升级!M$1,FALSE)</f>
        <v>85</v>
      </c>
      <c r="E562" s="1" t="str">
        <f>VLOOKUP($A562,主动技能升级!$J:$Q,主动技能升级!N$1,FALSE)</f>
        <v>[]</v>
      </c>
      <c r="F562" s="1">
        <f>VLOOKUP($A562,主动技能升级!$J:$Q,主动技能升级!O$1,FALSE)</f>
        <v>161100</v>
      </c>
      <c r="G562" s="1">
        <f>VLOOKUP($A562,主动技能升级!$J:$Q,主动技能升级!P$1,FALSE)</f>
        <v>0</v>
      </c>
      <c r="H562" s="1">
        <f>VLOOKUP($A562,主动技能升级!$J:$Q,主动技能升级!Q$1,FALSE)</f>
        <v>0</v>
      </c>
    </row>
    <row r="563" spans="1:8" x14ac:dyDescent="0.15">
      <c r="A563" s="1">
        <v>559</v>
      </c>
      <c r="B563" s="1">
        <f>VLOOKUP($A563,主动技能升级!$J:$Q,主动技能升级!K$1,FALSE)</f>
        <v>10100119</v>
      </c>
      <c r="C563" s="1">
        <f>VLOOKUP($A563,主动技能升级!$J:$Q,主动技能升级!L$1,FALSE)</f>
        <v>10100120</v>
      </c>
      <c r="D563" s="1">
        <f>VLOOKUP($A563,主动技能升级!$J:$Q,主动技能升级!M$1,FALSE)</f>
        <v>90</v>
      </c>
      <c r="E563" s="1" t="str">
        <f>VLOOKUP($A563,主动技能升级!$J:$Q,主动技能升级!N$1,FALSE)</f>
        <v>[]</v>
      </c>
      <c r="F563" s="1">
        <f>VLOOKUP($A563,主动技能升级!$J:$Q,主动技能升级!O$1,FALSE)</f>
        <v>228100</v>
      </c>
      <c r="G563" s="1">
        <f>VLOOKUP($A563,主动技能升级!$J:$Q,主动技能升级!P$1,FALSE)</f>
        <v>0</v>
      </c>
      <c r="H563" s="1">
        <f>VLOOKUP($A563,主动技能升级!$J:$Q,主动技能升级!Q$1,FALSE)</f>
        <v>0</v>
      </c>
    </row>
    <row r="564" spans="1:8" x14ac:dyDescent="0.15">
      <c r="A564" s="1">
        <v>560</v>
      </c>
      <c r="B564" s="1">
        <f>VLOOKUP($A564,主动技能升级!$J:$Q,主动技能升级!K$1,FALSE)</f>
        <v>10100120</v>
      </c>
      <c r="C564" s="1">
        <f>VLOOKUP($A564,主动技能升级!$J:$Q,主动技能升级!L$1,FALSE)</f>
        <v>0</v>
      </c>
      <c r="D564" s="1">
        <f>VLOOKUP($A564,主动技能升级!$J:$Q,主动技能升级!M$1,FALSE)</f>
        <v>100</v>
      </c>
      <c r="E564" s="1" t="str">
        <f>VLOOKUP($A564,主动技能升级!$J:$Q,主动技能升级!N$1,FALSE)</f>
        <v>[]</v>
      </c>
      <c r="F564" s="1">
        <f>VLOOKUP($A564,主动技能升级!$J:$Q,主动技能升级!O$1,FALSE)</f>
        <v>780200</v>
      </c>
      <c r="G564" s="1">
        <f>VLOOKUP($A564,主动技能升级!$J:$Q,主动技能升级!P$1,FALSE)</f>
        <v>0</v>
      </c>
      <c r="H564" s="1">
        <f>VLOOKUP($A564,主动技能升级!$J:$Q,主动技能升级!Q$1,FALSE)</f>
        <v>0</v>
      </c>
    </row>
    <row r="565" spans="1:8" x14ac:dyDescent="0.15">
      <c r="A565" s="1">
        <v>561</v>
      </c>
      <c r="B565" s="1">
        <f>VLOOKUP($A565,主动技能升级!$J:$Q,主动技能升级!K$1,FALSE)</f>
        <v>10100201</v>
      </c>
      <c r="C565" s="1">
        <f>VLOOKUP($A565,主动技能升级!$J:$Q,主动技能升级!L$1,FALSE)</f>
        <v>10100202</v>
      </c>
      <c r="D565" s="1">
        <f>VLOOKUP($A565,主动技能升级!$J:$Q,主动技能升级!M$1,FALSE)</f>
        <v>2</v>
      </c>
      <c r="E565" s="1" t="str">
        <f>VLOOKUP($A565,主动技能升级!$J:$Q,主动技能升级!N$1,FALSE)</f>
        <v>[]</v>
      </c>
      <c r="F565" s="1">
        <f>VLOOKUP($A565,主动技能升级!$J:$Q,主动技能升级!O$1,FALSE)</f>
        <v>500</v>
      </c>
      <c r="G565" s="1">
        <f>VLOOKUP($A565,主动技能升级!$J:$Q,主动技能升级!P$1,FALSE)</f>
        <v>0</v>
      </c>
      <c r="H565" s="1">
        <f>VLOOKUP($A565,主动技能升级!$J:$Q,主动技能升级!Q$1,FALSE)</f>
        <v>0</v>
      </c>
    </row>
    <row r="566" spans="1:8" x14ac:dyDescent="0.15">
      <c r="A566" s="1">
        <v>562</v>
      </c>
      <c r="B566" s="1">
        <f>VLOOKUP($A566,主动技能升级!$J:$Q,主动技能升级!K$1,FALSE)</f>
        <v>10100202</v>
      </c>
      <c r="C566" s="1">
        <f>VLOOKUP($A566,主动技能升级!$J:$Q,主动技能升级!L$1,FALSE)</f>
        <v>10100203</v>
      </c>
      <c r="D566" s="1">
        <f>VLOOKUP($A566,主动技能升级!$J:$Q,主动技能升级!M$1,FALSE)</f>
        <v>5</v>
      </c>
      <c r="E566" s="1" t="str">
        <f>VLOOKUP($A566,主动技能升级!$J:$Q,主动技能升级!N$1,FALSE)</f>
        <v>[]</v>
      </c>
      <c r="F566" s="1">
        <f>VLOOKUP($A566,主动技能升级!$J:$Q,主动技能升级!O$1,FALSE)</f>
        <v>600</v>
      </c>
      <c r="G566" s="1">
        <f>VLOOKUP($A566,主动技能升级!$J:$Q,主动技能升级!P$1,FALSE)</f>
        <v>0</v>
      </c>
      <c r="H566" s="1">
        <f>VLOOKUP($A566,主动技能升级!$J:$Q,主动技能升级!Q$1,FALSE)</f>
        <v>0</v>
      </c>
    </row>
    <row r="567" spans="1:8" x14ac:dyDescent="0.15">
      <c r="A567" s="1">
        <v>563</v>
      </c>
      <c r="B567" s="1">
        <f>VLOOKUP($A567,主动技能升级!$J:$Q,主动技能升级!K$1,FALSE)</f>
        <v>10100203</v>
      </c>
      <c r="C567" s="1">
        <f>VLOOKUP($A567,主动技能升级!$J:$Q,主动技能升级!L$1,FALSE)</f>
        <v>10100204</v>
      </c>
      <c r="D567" s="1">
        <f>VLOOKUP($A567,主动技能升级!$J:$Q,主动技能升级!M$1,FALSE)</f>
        <v>10</v>
      </c>
      <c r="E567" s="1" t="str">
        <f>VLOOKUP($A567,主动技能升级!$J:$Q,主动技能升级!N$1,FALSE)</f>
        <v>[]</v>
      </c>
      <c r="F567" s="1">
        <f>VLOOKUP($A567,主动技能升级!$J:$Q,主动技能升级!O$1,FALSE)</f>
        <v>800</v>
      </c>
      <c r="G567" s="1">
        <f>VLOOKUP($A567,主动技能升级!$J:$Q,主动技能升级!P$1,FALSE)</f>
        <v>0</v>
      </c>
      <c r="H567" s="1">
        <f>VLOOKUP($A567,主动技能升级!$J:$Q,主动技能升级!Q$1,FALSE)</f>
        <v>0</v>
      </c>
    </row>
    <row r="568" spans="1:8" x14ac:dyDescent="0.15">
      <c r="A568" s="1">
        <v>564</v>
      </c>
      <c r="B568" s="1">
        <f>VLOOKUP($A568,主动技能升级!$J:$Q,主动技能升级!K$1,FALSE)</f>
        <v>10100204</v>
      </c>
      <c r="C568" s="1">
        <f>VLOOKUP($A568,主动技能升级!$J:$Q,主动技能升级!L$1,FALSE)</f>
        <v>10100205</v>
      </c>
      <c r="D568" s="1">
        <f>VLOOKUP($A568,主动技能升级!$J:$Q,主动技能升级!M$1,FALSE)</f>
        <v>15</v>
      </c>
      <c r="E568" s="1" t="str">
        <f>VLOOKUP($A568,主动技能升级!$J:$Q,主动技能升级!N$1,FALSE)</f>
        <v>[]</v>
      </c>
      <c r="F568" s="1">
        <f>VLOOKUP($A568,主动技能升级!$J:$Q,主动技能升级!O$1,FALSE)</f>
        <v>1200</v>
      </c>
      <c r="G568" s="1">
        <f>VLOOKUP($A568,主动技能升级!$J:$Q,主动技能升级!P$1,FALSE)</f>
        <v>0</v>
      </c>
      <c r="H568" s="1">
        <f>VLOOKUP($A568,主动技能升级!$J:$Q,主动技能升级!Q$1,FALSE)</f>
        <v>0</v>
      </c>
    </row>
    <row r="569" spans="1:8" x14ac:dyDescent="0.15">
      <c r="A569" s="1">
        <v>565</v>
      </c>
      <c r="B569" s="1">
        <f>VLOOKUP($A569,主动技能升级!$J:$Q,主动技能升级!K$1,FALSE)</f>
        <v>10100205</v>
      </c>
      <c r="C569" s="1">
        <f>VLOOKUP($A569,主动技能升级!$J:$Q,主动技能升级!L$1,FALSE)</f>
        <v>10100206</v>
      </c>
      <c r="D569" s="1">
        <f>VLOOKUP($A569,主动技能升级!$J:$Q,主动技能升级!M$1,FALSE)</f>
        <v>20</v>
      </c>
      <c r="E569" s="1" t="str">
        <f>VLOOKUP($A569,主动技能升级!$J:$Q,主动技能升级!N$1,FALSE)</f>
        <v>[]</v>
      </c>
      <c r="F569" s="1">
        <f>VLOOKUP($A569,主动技能升级!$J:$Q,主动技能升级!O$1,FALSE)</f>
        <v>1700</v>
      </c>
      <c r="G569" s="1">
        <f>VLOOKUP($A569,主动技能升级!$J:$Q,主动技能升级!P$1,FALSE)</f>
        <v>0</v>
      </c>
      <c r="H569" s="1">
        <f>VLOOKUP($A569,主动技能升级!$J:$Q,主动技能升级!Q$1,FALSE)</f>
        <v>0</v>
      </c>
    </row>
    <row r="570" spans="1:8" x14ac:dyDescent="0.15">
      <c r="A570" s="1">
        <v>566</v>
      </c>
      <c r="B570" s="1">
        <f>VLOOKUP($A570,主动技能升级!$J:$Q,主动技能升级!K$1,FALSE)</f>
        <v>10100206</v>
      </c>
      <c r="C570" s="1">
        <f>VLOOKUP($A570,主动技能升级!$J:$Q,主动技能升级!L$1,FALSE)</f>
        <v>10100207</v>
      </c>
      <c r="D570" s="1">
        <f>VLOOKUP($A570,主动技能升级!$J:$Q,主动技能升级!M$1,FALSE)</f>
        <v>25</v>
      </c>
      <c r="E570" s="1" t="str">
        <f>VLOOKUP($A570,主动技能升级!$J:$Q,主动技能升级!N$1,FALSE)</f>
        <v>[]</v>
      </c>
      <c r="F570" s="1">
        <f>VLOOKUP($A570,主动技能升级!$J:$Q,主动技能升级!O$1,FALSE)</f>
        <v>2400</v>
      </c>
      <c r="G570" s="1">
        <f>VLOOKUP($A570,主动技能升级!$J:$Q,主动技能升级!P$1,FALSE)</f>
        <v>0</v>
      </c>
      <c r="H570" s="1">
        <f>VLOOKUP($A570,主动技能升级!$J:$Q,主动技能升级!Q$1,FALSE)</f>
        <v>0</v>
      </c>
    </row>
    <row r="571" spans="1:8" x14ac:dyDescent="0.15">
      <c r="A571" s="1">
        <v>567</v>
      </c>
      <c r="B571" s="1">
        <f>VLOOKUP($A571,主动技能升级!$J:$Q,主动技能升级!K$1,FALSE)</f>
        <v>10100207</v>
      </c>
      <c r="C571" s="1">
        <f>VLOOKUP($A571,主动技能升级!$J:$Q,主动技能升级!L$1,FALSE)</f>
        <v>10100208</v>
      </c>
      <c r="D571" s="1">
        <f>VLOOKUP($A571,主动技能升级!$J:$Q,主动技能升级!M$1,FALSE)</f>
        <v>30</v>
      </c>
      <c r="E571" s="1" t="str">
        <f>VLOOKUP($A571,主动技能升级!$J:$Q,主动技能升级!N$1,FALSE)</f>
        <v>[]</v>
      </c>
      <c r="F571" s="1">
        <f>VLOOKUP($A571,主动技能升级!$J:$Q,主动技能升级!O$1,FALSE)</f>
        <v>3500</v>
      </c>
      <c r="G571" s="1">
        <f>VLOOKUP($A571,主动技能升级!$J:$Q,主动技能升级!P$1,FALSE)</f>
        <v>0</v>
      </c>
      <c r="H571" s="1">
        <f>VLOOKUP($A571,主动技能升级!$J:$Q,主动技能升级!Q$1,FALSE)</f>
        <v>0</v>
      </c>
    </row>
    <row r="572" spans="1:8" x14ac:dyDescent="0.15">
      <c r="A572" s="1">
        <v>568</v>
      </c>
      <c r="B572" s="1">
        <f>VLOOKUP($A572,主动技能升级!$J:$Q,主动技能升级!K$1,FALSE)</f>
        <v>10100208</v>
      </c>
      <c r="C572" s="1">
        <f>VLOOKUP($A572,主动技能升级!$J:$Q,主动技能升级!L$1,FALSE)</f>
        <v>10100209</v>
      </c>
      <c r="D572" s="1">
        <f>VLOOKUP($A572,主动技能升级!$J:$Q,主动技能升级!M$1,FALSE)</f>
        <v>35</v>
      </c>
      <c r="E572" s="1" t="str">
        <f>VLOOKUP($A572,主动技能升级!$J:$Q,主动技能升级!N$1,FALSE)</f>
        <v>[]</v>
      </c>
      <c r="F572" s="1">
        <f>VLOOKUP($A572,主动技能升级!$J:$Q,主动技能升级!O$1,FALSE)</f>
        <v>4900</v>
      </c>
      <c r="G572" s="1">
        <f>VLOOKUP($A572,主动技能升级!$J:$Q,主动技能升级!P$1,FALSE)</f>
        <v>0</v>
      </c>
      <c r="H572" s="1">
        <f>VLOOKUP($A572,主动技能升级!$J:$Q,主动技能升级!Q$1,FALSE)</f>
        <v>0</v>
      </c>
    </row>
    <row r="573" spans="1:8" x14ac:dyDescent="0.15">
      <c r="A573" s="1">
        <v>569</v>
      </c>
      <c r="B573" s="1">
        <f>VLOOKUP($A573,主动技能升级!$J:$Q,主动技能升级!K$1,FALSE)</f>
        <v>10100209</v>
      </c>
      <c r="C573" s="1">
        <f>VLOOKUP($A573,主动技能升级!$J:$Q,主动技能升级!L$1,FALSE)</f>
        <v>10100210</v>
      </c>
      <c r="D573" s="1">
        <f>VLOOKUP($A573,主动技能升级!$J:$Q,主动技能升级!M$1,FALSE)</f>
        <v>40</v>
      </c>
      <c r="E573" s="1" t="str">
        <f>VLOOKUP($A573,主动技能升级!$J:$Q,主动技能升级!N$1,FALSE)</f>
        <v>[]</v>
      </c>
      <c r="F573" s="1">
        <f>VLOOKUP($A573,主动技能升级!$J:$Q,主动技能升级!O$1,FALSE)</f>
        <v>7000</v>
      </c>
      <c r="G573" s="1">
        <f>VLOOKUP($A573,主动技能升级!$J:$Q,主动技能升级!P$1,FALSE)</f>
        <v>0</v>
      </c>
      <c r="H573" s="1">
        <f>VLOOKUP($A573,主动技能升级!$J:$Q,主动技能升级!Q$1,FALSE)</f>
        <v>0</v>
      </c>
    </row>
    <row r="574" spans="1:8" x14ac:dyDescent="0.15">
      <c r="A574" s="1">
        <v>570</v>
      </c>
      <c r="B574" s="1">
        <f>VLOOKUP($A574,主动技能升级!$J:$Q,主动技能升级!K$1,FALSE)</f>
        <v>10100210</v>
      </c>
      <c r="C574" s="1">
        <f>VLOOKUP($A574,主动技能升级!$J:$Q,主动技能升级!L$1,FALSE)</f>
        <v>10100211</v>
      </c>
      <c r="D574" s="1">
        <f>VLOOKUP($A574,主动技能升级!$J:$Q,主动技能升级!M$1,FALSE)</f>
        <v>45</v>
      </c>
      <c r="E574" s="1" t="str">
        <f>VLOOKUP($A574,主动技能升级!$J:$Q,主动技能升级!N$1,FALSE)</f>
        <v>[]</v>
      </c>
      <c r="F574" s="1">
        <f>VLOOKUP($A574,主动技能升级!$J:$Q,主动技能升级!O$1,FALSE)</f>
        <v>9900</v>
      </c>
      <c r="G574" s="1">
        <f>VLOOKUP($A574,主动技能升级!$J:$Q,主动技能升级!P$1,FALSE)</f>
        <v>0</v>
      </c>
      <c r="H574" s="1">
        <f>VLOOKUP($A574,主动技能升级!$J:$Q,主动技能升级!Q$1,FALSE)</f>
        <v>0</v>
      </c>
    </row>
    <row r="575" spans="1:8" x14ac:dyDescent="0.15">
      <c r="A575" s="1">
        <v>571</v>
      </c>
      <c r="B575" s="1">
        <f>VLOOKUP($A575,主动技能升级!$J:$Q,主动技能升级!K$1,FALSE)</f>
        <v>10100211</v>
      </c>
      <c r="C575" s="1">
        <f>VLOOKUP($A575,主动技能升级!$J:$Q,主动技能升级!L$1,FALSE)</f>
        <v>10100212</v>
      </c>
      <c r="D575" s="1">
        <f>VLOOKUP($A575,主动技能升级!$J:$Q,主动技能升级!M$1,FALSE)</f>
        <v>50</v>
      </c>
      <c r="E575" s="1" t="str">
        <f>VLOOKUP($A575,主动技能升级!$J:$Q,主动技能升级!N$1,FALSE)</f>
        <v>[]</v>
      </c>
      <c r="F575" s="1">
        <f>VLOOKUP($A575,主动技能升级!$J:$Q,主动技能升级!O$1,FALSE)</f>
        <v>14100</v>
      </c>
      <c r="G575" s="1">
        <f>VLOOKUP($A575,主动技能升级!$J:$Q,主动技能升级!P$1,FALSE)</f>
        <v>0</v>
      </c>
      <c r="H575" s="1">
        <f>VLOOKUP($A575,主动技能升级!$J:$Q,主动技能升级!Q$1,FALSE)</f>
        <v>0</v>
      </c>
    </row>
    <row r="576" spans="1:8" x14ac:dyDescent="0.15">
      <c r="A576" s="1">
        <v>572</v>
      </c>
      <c r="B576" s="1">
        <f>VLOOKUP($A576,主动技能升级!$J:$Q,主动技能升级!K$1,FALSE)</f>
        <v>10100212</v>
      </c>
      <c r="C576" s="1">
        <f>VLOOKUP($A576,主动技能升级!$J:$Q,主动技能升级!L$1,FALSE)</f>
        <v>10100213</v>
      </c>
      <c r="D576" s="1">
        <f>VLOOKUP($A576,主动技能升级!$J:$Q,主动技能升级!M$1,FALSE)</f>
        <v>55</v>
      </c>
      <c r="E576" s="1" t="str">
        <f>VLOOKUP($A576,主动技能升级!$J:$Q,主动技能升级!N$1,FALSE)</f>
        <v>[]</v>
      </c>
      <c r="F576" s="1">
        <f>VLOOKUP($A576,主动技能升级!$J:$Q,主动技能升级!O$1,FALSE)</f>
        <v>20000</v>
      </c>
      <c r="G576" s="1">
        <f>VLOOKUP($A576,主动技能升级!$J:$Q,主动技能升级!P$1,FALSE)</f>
        <v>0</v>
      </c>
      <c r="H576" s="1">
        <f>VLOOKUP($A576,主动技能升级!$J:$Q,主动技能升级!Q$1,FALSE)</f>
        <v>0</v>
      </c>
    </row>
    <row r="577" spans="1:8" x14ac:dyDescent="0.15">
      <c r="A577" s="1">
        <v>573</v>
      </c>
      <c r="B577" s="1">
        <f>VLOOKUP($A577,主动技能升级!$J:$Q,主动技能升级!K$1,FALSE)</f>
        <v>10100213</v>
      </c>
      <c r="C577" s="1">
        <f>VLOOKUP($A577,主动技能升级!$J:$Q,主动技能升级!L$1,FALSE)</f>
        <v>10100214</v>
      </c>
      <c r="D577" s="1">
        <f>VLOOKUP($A577,主动技能升级!$J:$Q,主动技能升级!M$1,FALSE)</f>
        <v>60</v>
      </c>
      <c r="E577" s="1" t="str">
        <f>VLOOKUP($A577,主动技能升级!$J:$Q,主动技能升级!N$1,FALSE)</f>
        <v>[]</v>
      </c>
      <c r="F577" s="1">
        <f>VLOOKUP($A577,主动技能升级!$J:$Q,主动技能升级!O$1,FALSE)</f>
        <v>28300</v>
      </c>
      <c r="G577" s="1">
        <f>VLOOKUP($A577,主动技能升级!$J:$Q,主动技能升级!P$1,FALSE)</f>
        <v>0</v>
      </c>
      <c r="H577" s="1">
        <f>VLOOKUP($A577,主动技能升级!$J:$Q,主动技能升级!Q$1,FALSE)</f>
        <v>0</v>
      </c>
    </row>
    <row r="578" spans="1:8" x14ac:dyDescent="0.15">
      <c r="A578" s="1">
        <v>574</v>
      </c>
      <c r="B578" s="1">
        <f>VLOOKUP($A578,主动技能升级!$J:$Q,主动技能升级!K$1,FALSE)</f>
        <v>10100214</v>
      </c>
      <c r="C578" s="1">
        <f>VLOOKUP($A578,主动技能升级!$J:$Q,主动技能升级!L$1,FALSE)</f>
        <v>10100215</v>
      </c>
      <c r="D578" s="1">
        <f>VLOOKUP($A578,主动技能升级!$J:$Q,主动技能升级!M$1,FALSE)</f>
        <v>65</v>
      </c>
      <c r="E578" s="1" t="str">
        <f>VLOOKUP($A578,主动技能升级!$J:$Q,主动技能升级!N$1,FALSE)</f>
        <v>[]</v>
      </c>
      <c r="F578" s="1">
        <f>VLOOKUP($A578,主动技能升级!$J:$Q,主动技能升级!O$1,FALSE)</f>
        <v>40100</v>
      </c>
      <c r="G578" s="1">
        <f>VLOOKUP($A578,主动技能升级!$J:$Q,主动技能升级!P$1,FALSE)</f>
        <v>0</v>
      </c>
      <c r="H578" s="1">
        <f>VLOOKUP($A578,主动技能升级!$J:$Q,主动技能升级!Q$1,FALSE)</f>
        <v>0</v>
      </c>
    </row>
    <row r="579" spans="1:8" x14ac:dyDescent="0.15">
      <c r="A579" s="1">
        <v>575</v>
      </c>
      <c r="B579" s="1">
        <f>VLOOKUP($A579,主动技能升级!$J:$Q,主动技能升级!K$1,FALSE)</f>
        <v>10100215</v>
      </c>
      <c r="C579" s="1">
        <f>VLOOKUP($A579,主动技能升级!$J:$Q,主动技能升级!L$1,FALSE)</f>
        <v>10100216</v>
      </c>
      <c r="D579" s="1">
        <f>VLOOKUP($A579,主动技能升级!$J:$Q,主动技能升级!M$1,FALSE)</f>
        <v>70</v>
      </c>
      <c r="E579" s="1" t="str">
        <f>VLOOKUP($A579,主动技能升级!$J:$Q,主动技能升级!N$1,FALSE)</f>
        <v>[]</v>
      </c>
      <c r="F579" s="1">
        <f>VLOOKUP($A579,主动技能升级!$J:$Q,主动技能升级!O$1,FALSE)</f>
        <v>56700</v>
      </c>
      <c r="G579" s="1">
        <f>VLOOKUP($A579,主动技能升级!$J:$Q,主动技能升级!P$1,FALSE)</f>
        <v>0</v>
      </c>
      <c r="H579" s="1">
        <f>VLOOKUP($A579,主动技能升级!$J:$Q,主动技能升级!Q$1,FALSE)</f>
        <v>0</v>
      </c>
    </row>
    <row r="580" spans="1:8" x14ac:dyDescent="0.15">
      <c r="A580" s="1">
        <v>576</v>
      </c>
      <c r="B580" s="1">
        <f>VLOOKUP($A580,主动技能升级!$J:$Q,主动技能升级!K$1,FALSE)</f>
        <v>10100216</v>
      </c>
      <c r="C580" s="1">
        <f>VLOOKUP($A580,主动技能升级!$J:$Q,主动技能升级!L$1,FALSE)</f>
        <v>10100217</v>
      </c>
      <c r="D580" s="1">
        <f>VLOOKUP($A580,主动技能升级!$J:$Q,主动技能升级!M$1,FALSE)</f>
        <v>75</v>
      </c>
      <c r="E580" s="1" t="str">
        <f>VLOOKUP($A580,主动技能升级!$J:$Q,主动技能升级!N$1,FALSE)</f>
        <v>[]</v>
      </c>
      <c r="F580" s="1">
        <f>VLOOKUP($A580,主动技能升级!$J:$Q,主动技能升级!O$1,FALSE)</f>
        <v>80400</v>
      </c>
      <c r="G580" s="1">
        <f>VLOOKUP($A580,主动技能升级!$J:$Q,主动技能升级!P$1,FALSE)</f>
        <v>0</v>
      </c>
      <c r="H580" s="1">
        <f>VLOOKUP($A580,主动技能升级!$J:$Q,主动技能升级!Q$1,FALSE)</f>
        <v>0</v>
      </c>
    </row>
    <row r="581" spans="1:8" x14ac:dyDescent="0.15">
      <c r="A581" s="1">
        <v>577</v>
      </c>
      <c r="B581" s="1">
        <f>VLOOKUP($A581,主动技能升级!$J:$Q,主动技能升级!K$1,FALSE)</f>
        <v>10100217</v>
      </c>
      <c r="C581" s="1">
        <f>VLOOKUP($A581,主动技能升级!$J:$Q,主动技能升级!L$1,FALSE)</f>
        <v>10100218</v>
      </c>
      <c r="D581" s="1">
        <f>VLOOKUP($A581,主动技能升级!$J:$Q,主动技能升级!M$1,FALSE)</f>
        <v>80</v>
      </c>
      <c r="E581" s="1" t="str">
        <f>VLOOKUP($A581,主动技能升级!$J:$Q,主动技能升级!N$1,FALSE)</f>
        <v>[]</v>
      </c>
      <c r="F581" s="1">
        <f>VLOOKUP($A581,主动技能升级!$J:$Q,主动技能升级!O$1,FALSE)</f>
        <v>113800</v>
      </c>
      <c r="G581" s="1">
        <f>VLOOKUP($A581,主动技能升级!$J:$Q,主动技能升级!P$1,FALSE)</f>
        <v>0</v>
      </c>
      <c r="H581" s="1">
        <f>VLOOKUP($A581,主动技能升级!$J:$Q,主动技能升级!Q$1,FALSE)</f>
        <v>0</v>
      </c>
    </row>
    <row r="582" spans="1:8" x14ac:dyDescent="0.15">
      <c r="A582" s="1">
        <v>578</v>
      </c>
      <c r="B582" s="1">
        <f>VLOOKUP($A582,主动技能升级!$J:$Q,主动技能升级!K$1,FALSE)</f>
        <v>10100218</v>
      </c>
      <c r="C582" s="1">
        <f>VLOOKUP($A582,主动技能升级!$J:$Q,主动技能升级!L$1,FALSE)</f>
        <v>10100219</v>
      </c>
      <c r="D582" s="1">
        <f>VLOOKUP($A582,主动技能升级!$J:$Q,主动技能升级!M$1,FALSE)</f>
        <v>85</v>
      </c>
      <c r="E582" s="1" t="str">
        <f>VLOOKUP($A582,主动技能升级!$J:$Q,主动技能升级!N$1,FALSE)</f>
        <v>[]</v>
      </c>
      <c r="F582" s="1">
        <f>VLOOKUP($A582,主动技能升级!$J:$Q,主动技能升级!O$1,FALSE)</f>
        <v>161100</v>
      </c>
      <c r="G582" s="1">
        <f>VLOOKUP($A582,主动技能升级!$J:$Q,主动技能升级!P$1,FALSE)</f>
        <v>0</v>
      </c>
      <c r="H582" s="1">
        <f>VLOOKUP($A582,主动技能升级!$J:$Q,主动技能升级!Q$1,FALSE)</f>
        <v>0</v>
      </c>
    </row>
    <row r="583" spans="1:8" x14ac:dyDescent="0.15">
      <c r="A583" s="1">
        <v>579</v>
      </c>
      <c r="B583" s="1">
        <f>VLOOKUP($A583,主动技能升级!$J:$Q,主动技能升级!K$1,FALSE)</f>
        <v>10100219</v>
      </c>
      <c r="C583" s="1">
        <f>VLOOKUP($A583,主动技能升级!$J:$Q,主动技能升级!L$1,FALSE)</f>
        <v>10100220</v>
      </c>
      <c r="D583" s="1">
        <f>VLOOKUP($A583,主动技能升级!$J:$Q,主动技能升级!M$1,FALSE)</f>
        <v>90</v>
      </c>
      <c r="E583" s="1" t="str">
        <f>VLOOKUP($A583,主动技能升级!$J:$Q,主动技能升级!N$1,FALSE)</f>
        <v>[]</v>
      </c>
      <c r="F583" s="1">
        <f>VLOOKUP($A583,主动技能升级!$J:$Q,主动技能升级!O$1,FALSE)</f>
        <v>228100</v>
      </c>
      <c r="G583" s="1">
        <f>VLOOKUP($A583,主动技能升级!$J:$Q,主动技能升级!P$1,FALSE)</f>
        <v>0</v>
      </c>
      <c r="H583" s="1">
        <f>VLOOKUP($A583,主动技能升级!$J:$Q,主动技能升级!Q$1,FALSE)</f>
        <v>0</v>
      </c>
    </row>
    <row r="584" spans="1:8" x14ac:dyDescent="0.15">
      <c r="A584" s="1">
        <v>580</v>
      </c>
      <c r="B584" s="1">
        <f>VLOOKUP($A584,主动技能升级!$J:$Q,主动技能升级!K$1,FALSE)</f>
        <v>10100220</v>
      </c>
      <c r="C584" s="1">
        <f>VLOOKUP($A584,主动技能升级!$J:$Q,主动技能升级!L$1,FALSE)</f>
        <v>0</v>
      </c>
      <c r="D584" s="1">
        <f>VLOOKUP($A584,主动技能升级!$J:$Q,主动技能升级!M$1,FALSE)</f>
        <v>100</v>
      </c>
      <c r="E584" s="1" t="str">
        <f>VLOOKUP($A584,主动技能升级!$J:$Q,主动技能升级!N$1,FALSE)</f>
        <v>[]</v>
      </c>
      <c r="F584" s="1">
        <f>VLOOKUP($A584,主动技能升级!$J:$Q,主动技能升级!O$1,FALSE)</f>
        <v>780200</v>
      </c>
      <c r="G584" s="1">
        <f>VLOOKUP($A584,主动技能升级!$J:$Q,主动技能升级!P$1,FALSE)</f>
        <v>0</v>
      </c>
      <c r="H584" s="1">
        <f>VLOOKUP($A584,主动技能升级!$J:$Q,主动技能升级!Q$1,FALSE)</f>
        <v>0</v>
      </c>
    </row>
    <row r="585" spans="1:8" x14ac:dyDescent="0.15">
      <c r="A585" s="1">
        <v>581</v>
      </c>
      <c r="B585" s="1">
        <f>VLOOKUP($A585,主动技能升级!$J:$Q,主动技能升级!K$1,FALSE)</f>
        <v>10100301</v>
      </c>
      <c r="C585" s="1">
        <f>VLOOKUP($A585,主动技能升级!$J:$Q,主动技能升级!L$1,FALSE)</f>
        <v>10100302</v>
      </c>
      <c r="D585" s="1">
        <f>VLOOKUP($A585,主动技能升级!$J:$Q,主动技能升级!M$1,FALSE)</f>
        <v>2</v>
      </c>
      <c r="E585" s="1" t="str">
        <f>VLOOKUP($A585,主动技能升级!$J:$Q,主动技能升级!N$1,FALSE)</f>
        <v>[]</v>
      </c>
      <c r="F585" s="1">
        <f>VLOOKUP($A585,主动技能升级!$J:$Q,主动技能升级!O$1,FALSE)</f>
        <v>500</v>
      </c>
      <c r="G585" s="1">
        <f>VLOOKUP($A585,主动技能升级!$J:$Q,主动技能升级!P$1,FALSE)</f>
        <v>0</v>
      </c>
      <c r="H585" s="1">
        <f>VLOOKUP($A585,主动技能升级!$J:$Q,主动技能升级!Q$1,FALSE)</f>
        <v>0</v>
      </c>
    </row>
    <row r="586" spans="1:8" x14ac:dyDescent="0.15">
      <c r="A586" s="1">
        <v>582</v>
      </c>
      <c r="B586" s="1">
        <f>VLOOKUP($A586,主动技能升级!$J:$Q,主动技能升级!K$1,FALSE)</f>
        <v>10100302</v>
      </c>
      <c r="C586" s="1">
        <f>VLOOKUP($A586,主动技能升级!$J:$Q,主动技能升级!L$1,FALSE)</f>
        <v>10100303</v>
      </c>
      <c r="D586" s="1">
        <f>VLOOKUP($A586,主动技能升级!$J:$Q,主动技能升级!M$1,FALSE)</f>
        <v>5</v>
      </c>
      <c r="E586" s="1" t="str">
        <f>VLOOKUP($A586,主动技能升级!$J:$Q,主动技能升级!N$1,FALSE)</f>
        <v>[]</v>
      </c>
      <c r="F586" s="1">
        <f>VLOOKUP($A586,主动技能升级!$J:$Q,主动技能升级!O$1,FALSE)</f>
        <v>600</v>
      </c>
      <c r="G586" s="1">
        <f>VLOOKUP($A586,主动技能升级!$J:$Q,主动技能升级!P$1,FALSE)</f>
        <v>0</v>
      </c>
      <c r="H586" s="1">
        <f>VLOOKUP($A586,主动技能升级!$J:$Q,主动技能升级!Q$1,FALSE)</f>
        <v>0</v>
      </c>
    </row>
    <row r="587" spans="1:8" x14ac:dyDescent="0.15">
      <c r="A587" s="1">
        <v>583</v>
      </c>
      <c r="B587" s="1">
        <f>VLOOKUP($A587,主动技能升级!$J:$Q,主动技能升级!K$1,FALSE)</f>
        <v>10100303</v>
      </c>
      <c r="C587" s="1">
        <f>VLOOKUP($A587,主动技能升级!$J:$Q,主动技能升级!L$1,FALSE)</f>
        <v>10100304</v>
      </c>
      <c r="D587" s="1">
        <f>VLOOKUP($A587,主动技能升级!$J:$Q,主动技能升级!M$1,FALSE)</f>
        <v>10</v>
      </c>
      <c r="E587" s="1" t="str">
        <f>VLOOKUP($A587,主动技能升级!$J:$Q,主动技能升级!N$1,FALSE)</f>
        <v>[]</v>
      </c>
      <c r="F587" s="1">
        <f>VLOOKUP($A587,主动技能升级!$J:$Q,主动技能升级!O$1,FALSE)</f>
        <v>800</v>
      </c>
      <c r="G587" s="1">
        <f>VLOOKUP($A587,主动技能升级!$J:$Q,主动技能升级!P$1,FALSE)</f>
        <v>0</v>
      </c>
      <c r="H587" s="1">
        <f>VLOOKUP($A587,主动技能升级!$J:$Q,主动技能升级!Q$1,FALSE)</f>
        <v>0</v>
      </c>
    </row>
    <row r="588" spans="1:8" x14ac:dyDescent="0.15">
      <c r="A588" s="1">
        <v>584</v>
      </c>
      <c r="B588" s="1">
        <f>VLOOKUP($A588,主动技能升级!$J:$Q,主动技能升级!K$1,FALSE)</f>
        <v>10100304</v>
      </c>
      <c r="C588" s="1">
        <f>VLOOKUP($A588,主动技能升级!$J:$Q,主动技能升级!L$1,FALSE)</f>
        <v>10100305</v>
      </c>
      <c r="D588" s="1">
        <f>VLOOKUP($A588,主动技能升级!$J:$Q,主动技能升级!M$1,FALSE)</f>
        <v>15</v>
      </c>
      <c r="E588" s="1" t="str">
        <f>VLOOKUP($A588,主动技能升级!$J:$Q,主动技能升级!N$1,FALSE)</f>
        <v>[]</v>
      </c>
      <c r="F588" s="1">
        <f>VLOOKUP($A588,主动技能升级!$J:$Q,主动技能升级!O$1,FALSE)</f>
        <v>1200</v>
      </c>
      <c r="G588" s="1">
        <f>VLOOKUP($A588,主动技能升级!$J:$Q,主动技能升级!P$1,FALSE)</f>
        <v>0</v>
      </c>
      <c r="H588" s="1">
        <f>VLOOKUP($A588,主动技能升级!$J:$Q,主动技能升级!Q$1,FALSE)</f>
        <v>0</v>
      </c>
    </row>
    <row r="589" spans="1:8" x14ac:dyDescent="0.15">
      <c r="A589" s="1">
        <v>585</v>
      </c>
      <c r="B589" s="1">
        <f>VLOOKUP($A589,主动技能升级!$J:$Q,主动技能升级!K$1,FALSE)</f>
        <v>10100305</v>
      </c>
      <c r="C589" s="1">
        <f>VLOOKUP($A589,主动技能升级!$J:$Q,主动技能升级!L$1,FALSE)</f>
        <v>10100306</v>
      </c>
      <c r="D589" s="1">
        <f>VLOOKUP($A589,主动技能升级!$J:$Q,主动技能升级!M$1,FALSE)</f>
        <v>20</v>
      </c>
      <c r="E589" s="1" t="str">
        <f>VLOOKUP($A589,主动技能升级!$J:$Q,主动技能升级!N$1,FALSE)</f>
        <v>[]</v>
      </c>
      <c r="F589" s="1">
        <f>VLOOKUP($A589,主动技能升级!$J:$Q,主动技能升级!O$1,FALSE)</f>
        <v>1700</v>
      </c>
      <c r="G589" s="1">
        <f>VLOOKUP($A589,主动技能升级!$J:$Q,主动技能升级!P$1,FALSE)</f>
        <v>0</v>
      </c>
      <c r="H589" s="1">
        <f>VLOOKUP($A589,主动技能升级!$J:$Q,主动技能升级!Q$1,FALSE)</f>
        <v>0</v>
      </c>
    </row>
    <row r="590" spans="1:8" x14ac:dyDescent="0.15">
      <c r="A590" s="1">
        <v>586</v>
      </c>
      <c r="B590" s="1">
        <f>VLOOKUP($A590,主动技能升级!$J:$Q,主动技能升级!K$1,FALSE)</f>
        <v>10100306</v>
      </c>
      <c r="C590" s="1">
        <f>VLOOKUP($A590,主动技能升级!$J:$Q,主动技能升级!L$1,FALSE)</f>
        <v>10100307</v>
      </c>
      <c r="D590" s="1">
        <f>VLOOKUP($A590,主动技能升级!$J:$Q,主动技能升级!M$1,FALSE)</f>
        <v>25</v>
      </c>
      <c r="E590" s="1" t="str">
        <f>VLOOKUP($A590,主动技能升级!$J:$Q,主动技能升级!N$1,FALSE)</f>
        <v>[]</v>
      </c>
      <c r="F590" s="1">
        <f>VLOOKUP($A590,主动技能升级!$J:$Q,主动技能升级!O$1,FALSE)</f>
        <v>2400</v>
      </c>
      <c r="G590" s="1">
        <f>VLOOKUP($A590,主动技能升级!$J:$Q,主动技能升级!P$1,FALSE)</f>
        <v>0</v>
      </c>
      <c r="H590" s="1">
        <f>VLOOKUP($A590,主动技能升级!$J:$Q,主动技能升级!Q$1,FALSE)</f>
        <v>0</v>
      </c>
    </row>
    <row r="591" spans="1:8" x14ac:dyDescent="0.15">
      <c r="A591" s="1">
        <v>587</v>
      </c>
      <c r="B591" s="1">
        <f>VLOOKUP($A591,主动技能升级!$J:$Q,主动技能升级!K$1,FALSE)</f>
        <v>10100307</v>
      </c>
      <c r="C591" s="1">
        <f>VLOOKUP($A591,主动技能升级!$J:$Q,主动技能升级!L$1,FALSE)</f>
        <v>10100308</v>
      </c>
      <c r="D591" s="1">
        <f>VLOOKUP($A591,主动技能升级!$J:$Q,主动技能升级!M$1,FALSE)</f>
        <v>30</v>
      </c>
      <c r="E591" s="1" t="str">
        <f>VLOOKUP($A591,主动技能升级!$J:$Q,主动技能升级!N$1,FALSE)</f>
        <v>[]</v>
      </c>
      <c r="F591" s="1">
        <f>VLOOKUP($A591,主动技能升级!$J:$Q,主动技能升级!O$1,FALSE)</f>
        <v>3500</v>
      </c>
      <c r="G591" s="1">
        <f>VLOOKUP($A591,主动技能升级!$J:$Q,主动技能升级!P$1,FALSE)</f>
        <v>0</v>
      </c>
      <c r="H591" s="1">
        <f>VLOOKUP($A591,主动技能升级!$J:$Q,主动技能升级!Q$1,FALSE)</f>
        <v>0</v>
      </c>
    </row>
    <row r="592" spans="1:8" x14ac:dyDescent="0.15">
      <c r="A592" s="1">
        <v>588</v>
      </c>
      <c r="B592" s="1">
        <f>VLOOKUP($A592,主动技能升级!$J:$Q,主动技能升级!K$1,FALSE)</f>
        <v>10100308</v>
      </c>
      <c r="C592" s="1">
        <f>VLOOKUP($A592,主动技能升级!$J:$Q,主动技能升级!L$1,FALSE)</f>
        <v>10100309</v>
      </c>
      <c r="D592" s="1">
        <f>VLOOKUP($A592,主动技能升级!$J:$Q,主动技能升级!M$1,FALSE)</f>
        <v>35</v>
      </c>
      <c r="E592" s="1" t="str">
        <f>VLOOKUP($A592,主动技能升级!$J:$Q,主动技能升级!N$1,FALSE)</f>
        <v>[]</v>
      </c>
      <c r="F592" s="1">
        <f>VLOOKUP($A592,主动技能升级!$J:$Q,主动技能升级!O$1,FALSE)</f>
        <v>4900</v>
      </c>
      <c r="G592" s="1">
        <f>VLOOKUP($A592,主动技能升级!$J:$Q,主动技能升级!P$1,FALSE)</f>
        <v>0</v>
      </c>
      <c r="H592" s="1">
        <f>VLOOKUP($A592,主动技能升级!$J:$Q,主动技能升级!Q$1,FALSE)</f>
        <v>0</v>
      </c>
    </row>
    <row r="593" spans="1:8" x14ac:dyDescent="0.15">
      <c r="A593" s="1">
        <v>589</v>
      </c>
      <c r="B593" s="1">
        <f>VLOOKUP($A593,主动技能升级!$J:$Q,主动技能升级!K$1,FALSE)</f>
        <v>10100309</v>
      </c>
      <c r="C593" s="1">
        <f>VLOOKUP($A593,主动技能升级!$J:$Q,主动技能升级!L$1,FALSE)</f>
        <v>10100310</v>
      </c>
      <c r="D593" s="1">
        <f>VLOOKUP($A593,主动技能升级!$J:$Q,主动技能升级!M$1,FALSE)</f>
        <v>40</v>
      </c>
      <c r="E593" s="1" t="str">
        <f>VLOOKUP($A593,主动技能升级!$J:$Q,主动技能升级!N$1,FALSE)</f>
        <v>[]</v>
      </c>
      <c r="F593" s="1">
        <f>VLOOKUP($A593,主动技能升级!$J:$Q,主动技能升级!O$1,FALSE)</f>
        <v>7000</v>
      </c>
      <c r="G593" s="1">
        <f>VLOOKUP($A593,主动技能升级!$J:$Q,主动技能升级!P$1,FALSE)</f>
        <v>0</v>
      </c>
      <c r="H593" s="1">
        <f>VLOOKUP($A593,主动技能升级!$J:$Q,主动技能升级!Q$1,FALSE)</f>
        <v>0</v>
      </c>
    </row>
    <row r="594" spans="1:8" x14ac:dyDescent="0.15">
      <c r="A594" s="1">
        <v>590</v>
      </c>
      <c r="B594" s="1">
        <f>VLOOKUP($A594,主动技能升级!$J:$Q,主动技能升级!K$1,FALSE)</f>
        <v>10100310</v>
      </c>
      <c r="C594" s="1">
        <f>VLOOKUP($A594,主动技能升级!$J:$Q,主动技能升级!L$1,FALSE)</f>
        <v>10100311</v>
      </c>
      <c r="D594" s="1">
        <f>VLOOKUP($A594,主动技能升级!$J:$Q,主动技能升级!M$1,FALSE)</f>
        <v>45</v>
      </c>
      <c r="E594" s="1" t="str">
        <f>VLOOKUP($A594,主动技能升级!$J:$Q,主动技能升级!N$1,FALSE)</f>
        <v>[]</v>
      </c>
      <c r="F594" s="1">
        <f>VLOOKUP($A594,主动技能升级!$J:$Q,主动技能升级!O$1,FALSE)</f>
        <v>9900</v>
      </c>
      <c r="G594" s="1">
        <f>VLOOKUP($A594,主动技能升级!$J:$Q,主动技能升级!P$1,FALSE)</f>
        <v>0</v>
      </c>
      <c r="H594" s="1">
        <f>VLOOKUP($A594,主动技能升级!$J:$Q,主动技能升级!Q$1,FALSE)</f>
        <v>0</v>
      </c>
    </row>
    <row r="595" spans="1:8" x14ac:dyDescent="0.15">
      <c r="A595" s="1">
        <v>591</v>
      </c>
      <c r="B595" s="1">
        <f>VLOOKUP($A595,主动技能升级!$J:$Q,主动技能升级!K$1,FALSE)</f>
        <v>10100311</v>
      </c>
      <c r="C595" s="1">
        <f>VLOOKUP($A595,主动技能升级!$J:$Q,主动技能升级!L$1,FALSE)</f>
        <v>10100312</v>
      </c>
      <c r="D595" s="1">
        <f>VLOOKUP($A595,主动技能升级!$J:$Q,主动技能升级!M$1,FALSE)</f>
        <v>50</v>
      </c>
      <c r="E595" s="1" t="str">
        <f>VLOOKUP($A595,主动技能升级!$J:$Q,主动技能升级!N$1,FALSE)</f>
        <v>[]</v>
      </c>
      <c r="F595" s="1">
        <f>VLOOKUP($A595,主动技能升级!$J:$Q,主动技能升级!O$1,FALSE)</f>
        <v>14100</v>
      </c>
      <c r="G595" s="1">
        <f>VLOOKUP($A595,主动技能升级!$J:$Q,主动技能升级!P$1,FALSE)</f>
        <v>0</v>
      </c>
      <c r="H595" s="1">
        <f>VLOOKUP($A595,主动技能升级!$J:$Q,主动技能升级!Q$1,FALSE)</f>
        <v>0</v>
      </c>
    </row>
    <row r="596" spans="1:8" x14ac:dyDescent="0.15">
      <c r="A596" s="1">
        <v>592</v>
      </c>
      <c r="B596" s="1">
        <f>VLOOKUP($A596,主动技能升级!$J:$Q,主动技能升级!K$1,FALSE)</f>
        <v>10100312</v>
      </c>
      <c r="C596" s="1">
        <f>VLOOKUP($A596,主动技能升级!$J:$Q,主动技能升级!L$1,FALSE)</f>
        <v>10100313</v>
      </c>
      <c r="D596" s="1">
        <f>VLOOKUP($A596,主动技能升级!$J:$Q,主动技能升级!M$1,FALSE)</f>
        <v>55</v>
      </c>
      <c r="E596" s="1" t="str">
        <f>VLOOKUP($A596,主动技能升级!$J:$Q,主动技能升级!N$1,FALSE)</f>
        <v>[]</v>
      </c>
      <c r="F596" s="1">
        <f>VLOOKUP($A596,主动技能升级!$J:$Q,主动技能升级!O$1,FALSE)</f>
        <v>20000</v>
      </c>
      <c r="G596" s="1">
        <f>VLOOKUP($A596,主动技能升级!$J:$Q,主动技能升级!P$1,FALSE)</f>
        <v>0</v>
      </c>
      <c r="H596" s="1">
        <f>VLOOKUP($A596,主动技能升级!$J:$Q,主动技能升级!Q$1,FALSE)</f>
        <v>0</v>
      </c>
    </row>
    <row r="597" spans="1:8" x14ac:dyDescent="0.15">
      <c r="A597" s="1">
        <v>593</v>
      </c>
      <c r="B597" s="1">
        <f>VLOOKUP($A597,主动技能升级!$J:$Q,主动技能升级!K$1,FALSE)</f>
        <v>10100313</v>
      </c>
      <c r="C597" s="1">
        <f>VLOOKUP($A597,主动技能升级!$J:$Q,主动技能升级!L$1,FALSE)</f>
        <v>10100314</v>
      </c>
      <c r="D597" s="1">
        <f>VLOOKUP($A597,主动技能升级!$J:$Q,主动技能升级!M$1,FALSE)</f>
        <v>60</v>
      </c>
      <c r="E597" s="1" t="str">
        <f>VLOOKUP($A597,主动技能升级!$J:$Q,主动技能升级!N$1,FALSE)</f>
        <v>[]</v>
      </c>
      <c r="F597" s="1">
        <f>VLOOKUP($A597,主动技能升级!$J:$Q,主动技能升级!O$1,FALSE)</f>
        <v>28300</v>
      </c>
      <c r="G597" s="1">
        <f>VLOOKUP($A597,主动技能升级!$J:$Q,主动技能升级!P$1,FALSE)</f>
        <v>0</v>
      </c>
      <c r="H597" s="1">
        <f>VLOOKUP($A597,主动技能升级!$J:$Q,主动技能升级!Q$1,FALSE)</f>
        <v>0</v>
      </c>
    </row>
    <row r="598" spans="1:8" x14ac:dyDescent="0.15">
      <c r="A598" s="1">
        <v>594</v>
      </c>
      <c r="B598" s="1">
        <f>VLOOKUP($A598,主动技能升级!$J:$Q,主动技能升级!K$1,FALSE)</f>
        <v>10100314</v>
      </c>
      <c r="C598" s="1">
        <f>VLOOKUP($A598,主动技能升级!$J:$Q,主动技能升级!L$1,FALSE)</f>
        <v>10100315</v>
      </c>
      <c r="D598" s="1">
        <f>VLOOKUP($A598,主动技能升级!$J:$Q,主动技能升级!M$1,FALSE)</f>
        <v>65</v>
      </c>
      <c r="E598" s="1" t="str">
        <f>VLOOKUP($A598,主动技能升级!$J:$Q,主动技能升级!N$1,FALSE)</f>
        <v>[]</v>
      </c>
      <c r="F598" s="1">
        <f>VLOOKUP($A598,主动技能升级!$J:$Q,主动技能升级!O$1,FALSE)</f>
        <v>40100</v>
      </c>
      <c r="G598" s="1">
        <f>VLOOKUP($A598,主动技能升级!$J:$Q,主动技能升级!P$1,FALSE)</f>
        <v>0</v>
      </c>
      <c r="H598" s="1">
        <f>VLOOKUP($A598,主动技能升级!$J:$Q,主动技能升级!Q$1,FALSE)</f>
        <v>0</v>
      </c>
    </row>
    <row r="599" spans="1:8" x14ac:dyDescent="0.15">
      <c r="A599" s="1">
        <v>595</v>
      </c>
      <c r="B599" s="1">
        <f>VLOOKUP($A599,主动技能升级!$J:$Q,主动技能升级!K$1,FALSE)</f>
        <v>10100315</v>
      </c>
      <c r="C599" s="1">
        <f>VLOOKUP($A599,主动技能升级!$J:$Q,主动技能升级!L$1,FALSE)</f>
        <v>10100316</v>
      </c>
      <c r="D599" s="1">
        <f>VLOOKUP($A599,主动技能升级!$J:$Q,主动技能升级!M$1,FALSE)</f>
        <v>70</v>
      </c>
      <c r="E599" s="1" t="str">
        <f>VLOOKUP($A599,主动技能升级!$J:$Q,主动技能升级!N$1,FALSE)</f>
        <v>[]</v>
      </c>
      <c r="F599" s="1">
        <f>VLOOKUP($A599,主动技能升级!$J:$Q,主动技能升级!O$1,FALSE)</f>
        <v>56700</v>
      </c>
      <c r="G599" s="1">
        <f>VLOOKUP($A599,主动技能升级!$J:$Q,主动技能升级!P$1,FALSE)</f>
        <v>0</v>
      </c>
      <c r="H599" s="1">
        <f>VLOOKUP($A599,主动技能升级!$J:$Q,主动技能升级!Q$1,FALSE)</f>
        <v>0</v>
      </c>
    </row>
    <row r="600" spans="1:8" x14ac:dyDescent="0.15">
      <c r="A600" s="1">
        <v>596</v>
      </c>
      <c r="B600" s="1">
        <f>VLOOKUP($A600,主动技能升级!$J:$Q,主动技能升级!K$1,FALSE)</f>
        <v>10100316</v>
      </c>
      <c r="C600" s="1">
        <f>VLOOKUP($A600,主动技能升级!$J:$Q,主动技能升级!L$1,FALSE)</f>
        <v>10100317</v>
      </c>
      <c r="D600" s="1">
        <f>VLOOKUP($A600,主动技能升级!$J:$Q,主动技能升级!M$1,FALSE)</f>
        <v>75</v>
      </c>
      <c r="E600" s="1" t="str">
        <f>VLOOKUP($A600,主动技能升级!$J:$Q,主动技能升级!N$1,FALSE)</f>
        <v>[]</v>
      </c>
      <c r="F600" s="1">
        <f>VLOOKUP($A600,主动技能升级!$J:$Q,主动技能升级!O$1,FALSE)</f>
        <v>80400</v>
      </c>
      <c r="G600" s="1">
        <f>VLOOKUP($A600,主动技能升级!$J:$Q,主动技能升级!P$1,FALSE)</f>
        <v>0</v>
      </c>
      <c r="H600" s="1">
        <f>VLOOKUP($A600,主动技能升级!$J:$Q,主动技能升级!Q$1,FALSE)</f>
        <v>0</v>
      </c>
    </row>
    <row r="601" spans="1:8" x14ac:dyDescent="0.15">
      <c r="A601" s="1">
        <v>597</v>
      </c>
      <c r="B601" s="1">
        <f>VLOOKUP($A601,主动技能升级!$J:$Q,主动技能升级!K$1,FALSE)</f>
        <v>10100317</v>
      </c>
      <c r="C601" s="1">
        <f>VLOOKUP($A601,主动技能升级!$J:$Q,主动技能升级!L$1,FALSE)</f>
        <v>10100318</v>
      </c>
      <c r="D601" s="1">
        <f>VLOOKUP($A601,主动技能升级!$J:$Q,主动技能升级!M$1,FALSE)</f>
        <v>80</v>
      </c>
      <c r="E601" s="1" t="str">
        <f>VLOOKUP($A601,主动技能升级!$J:$Q,主动技能升级!N$1,FALSE)</f>
        <v>[]</v>
      </c>
      <c r="F601" s="1">
        <f>VLOOKUP($A601,主动技能升级!$J:$Q,主动技能升级!O$1,FALSE)</f>
        <v>113800</v>
      </c>
      <c r="G601" s="1">
        <f>VLOOKUP($A601,主动技能升级!$J:$Q,主动技能升级!P$1,FALSE)</f>
        <v>0</v>
      </c>
      <c r="H601" s="1">
        <f>VLOOKUP($A601,主动技能升级!$J:$Q,主动技能升级!Q$1,FALSE)</f>
        <v>0</v>
      </c>
    </row>
    <row r="602" spans="1:8" x14ac:dyDescent="0.15">
      <c r="A602" s="1">
        <v>598</v>
      </c>
      <c r="B602" s="1">
        <f>VLOOKUP($A602,主动技能升级!$J:$Q,主动技能升级!K$1,FALSE)</f>
        <v>10100318</v>
      </c>
      <c r="C602" s="1">
        <f>VLOOKUP($A602,主动技能升级!$J:$Q,主动技能升级!L$1,FALSE)</f>
        <v>10100319</v>
      </c>
      <c r="D602" s="1">
        <f>VLOOKUP($A602,主动技能升级!$J:$Q,主动技能升级!M$1,FALSE)</f>
        <v>85</v>
      </c>
      <c r="E602" s="1" t="str">
        <f>VLOOKUP($A602,主动技能升级!$J:$Q,主动技能升级!N$1,FALSE)</f>
        <v>[]</v>
      </c>
      <c r="F602" s="1">
        <f>VLOOKUP($A602,主动技能升级!$J:$Q,主动技能升级!O$1,FALSE)</f>
        <v>161100</v>
      </c>
      <c r="G602" s="1">
        <f>VLOOKUP($A602,主动技能升级!$J:$Q,主动技能升级!P$1,FALSE)</f>
        <v>0</v>
      </c>
      <c r="H602" s="1">
        <f>VLOOKUP($A602,主动技能升级!$J:$Q,主动技能升级!Q$1,FALSE)</f>
        <v>0</v>
      </c>
    </row>
    <row r="603" spans="1:8" x14ac:dyDescent="0.15">
      <c r="A603" s="1">
        <v>599</v>
      </c>
      <c r="B603" s="1">
        <f>VLOOKUP($A603,主动技能升级!$J:$Q,主动技能升级!K$1,FALSE)</f>
        <v>10100319</v>
      </c>
      <c r="C603" s="1">
        <f>VLOOKUP($A603,主动技能升级!$J:$Q,主动技能升级!L$1,FALSE)</f>
        <v>10100320</v>
      </c>
      <c r="D603" s="1">
        <f>VLOOKUP($A603,主动技能升级!$J:$Q,主动技能升级!M$1,FALSE)</f>
        <v>90</v>
      </c>
      <c r="E603" s="1" t="str">
        <f>VLOOKUP($A603,主动技能升级!$J:$Q,主动技能升级!N$1,FALSE)</f>
        <v>[]</v>
      </c>
      <c r="F603" s="1">
        <f>VLOOKUP($A603,主动技能升级!$J:$Q,主动技能升级!O$1,FALSE)</f>
        <v>228100</v>
      </c>
      <c r="G603" s="1">
        <f>VLOOKUP($A603,主动技能升级!$J:$Q,主动技能升级!P$1,FALSE)</f>
        <v>0</v>
      </c>
      <c r="H603" s="1">
        <f>VLOOKUP($A603,主动技能升级!$J:$Q,主动技能升级!Q$1,FALSE)</f>
        <v>0</v>
      </c>
    </row>
    <row r="604" spans="1:8" x14ac:dyDescent="0.15">
      <c r="A604" s="1">
        <v>600</v>
      </c>
      <c r="B604" s="1">
        <f>VLOOKUP($A604,主动技能升级!$J:$Q,主动技能升级!K$1,FALSE)</f>
        <v>10100320</v>
      </c>
      <c r="C604" s="1">
        <f>VLOOKUP($A604,主动技能升级!$J:$Q,主动技能升级!L$1,FALSE)</f>
        <v>0</v>
      </c>
      <c r="D604" s="1">
        <f>VLOOKUP($A604,主动技能升级!$J:$Q,主动技能升级!M$1,FALSE)</f>
        <v>100</v>
      </c>
      <c r="E604" s="1" t="str">
        <f>VLOOKUP($A604,主动技能升级!$J:$Q,主动技能升级!N$1,FALSE)</f>
        <v>[]</v>
      </c>
      <c r="F604" s="1">
        <f>VLOOKUP($A604,主动技能升级!$J:$Q,主动技能升级!O$1,FALSE)</f>
        <v>780200</v>
      </c>
      <c r="G604" s="1">
        <f>VLOOKUP($A604,主动技能升级!$J:$Q,主动技能升级!P$1,FALSE)</f>
        <v>0</v>
      </c>
      <c r="H604" s="1">
        <f>VLOOKUP($A604,主动技能升级!$J:$Q,主动技能升级!Q$1,FALSE)</f>
        <v>0</v>
      </c>
    </row>
    <row r="605" spans="1:8" x14ac:dyDescent="0.15">
      <c r="A605" s="1">
        <v>601</v>
      </c>
      <c r="B605" s="1">
        <f>VLOOKUP($A605,主动技能升级!$J:$Q,主动技能升级!K$1,FALSE)</f>
        <v>10110101</v>
      </c>
      <c r="C605" s="1">
        <f>VLOOKUP($A605,主动技能升级!$J:$Q,主动技能升级!L$1,FALSE)</f>
        <v>10110102</v>
      </c>
      <c r="D605" s="1">
        <f>VLOOKUP($A605,主动技能升级!$J:$Q,主动技能升级!M$1,FALSE)</f>
        <v>2</v>
      </c>
      <c r="E605" s="1" t="str">
        <f>VLOOKUP($A605,主动技能升级!$J:$Q,主动技能升级!N$1,FALSE)</f>
        <v>[]</v>
      </c>
      <c r="F605" s="1">
        <f>VLOOKUP($A605,主动技能升级!$J:$Q,主动技能升级!O$1,FALSE)</f>
        <v>500</v>
      </c>
      <c r="G605" s="1">
        <f>VLOOKUP($A605,主动技能升级!$J:$Q,主动技能升级!P$1,FALSE)</f>
        <v>0</v>
      </c>
      <c r="H605" s="1">
        <f>VLOOKUP($A605,主动技能升级!$J:$Q,主动技能升级!Q$1,FALSE)</f>
        <v>0</v>
      </c>
    </row>
    <row r="606" spans="1:8" x14ac:dyDescent="0.15">
      <c r="A606" s="1">
        <v>602</v>
      </c>
      <c r="B606" s="1">
        <f>VLOOKUP($A606,主动技能升级!$J:$Q,主动技能升级!K$1,FALSE)</f>
        <v>10110102</v>
      </c>
      <c r="C606" s="1">
        <f>VLOOKUP($A606,主动技能升级!$J:$Q,主动技能升级!L$1,FALSE)</f>
        <v>10110103</v>
      </c>
      <c r="D606" s="1">
        <f>VLOOKUP($A606,主动技能升级!$J:$Q,主动技能升级!M$1,FALSE)</f>
        <v>5</v>
      </c>
      <c r="E606" s="1" t="str">
        <f>VLOOKUP($A606,主动技能升级!$J:$Q,主动技能升级!N$1,FALSE)</f>
        <v>[]</v>
      </c>
      <c r="F606" s="1">
        <f>VLOOKUP($A606,主动技能升级!$J:$Q,主动技能升级!O$1,FALSE)</f>
        <v>600</v>
      </c>
      <c r="G606" s="1">
        <f>VLOOKUP($A606,主动技能升级!$J:$Q,主动技能升级!P$1,FALSE)</f>
        <v>0</v>
      </c>
      <c r="H606" s="1">
        <f>VLOOKUP($A606,主动技能升级!$J:$Q,主动技能升级!Q$1,FALSE)</f>
        <v>0</v>
      </c>
    </row>
    <row r="607" spans="1:8" x14ac:dyDescent="0.15">
      <c r="A607" s="1">
        <v>603</v>
      </c>
      <c r="B607" s="1">
        <f>VLOOKUP($A607,主动技能升级!$J:$Q,主动技能升级!K$1,FALSE)</f>
        <v>10110103</v>
      </c>
      <c r="C607" s="1">
        <f>VLOOKUP($A607,主动技能升级!$J:$Q,主动技能升级!L$1,FALSE)</f>
        <v>10110104</v>
      </c>
      <c r="D607" s="1">
        <f>VLOOKUP($A607,主动技能升级!$J:$Q,主动技能升级!M$1,FALSE)</f>
        <v>10</v>
      </c>
      <c r="E607" s="1" t="str">
        <f>VLOOKUP($A607,主动技能升级!$J:$Q,主动技能升级!N$1,FALSE)</f>
        <v>[]</v>
      </c>
      <c r="F607" s="1">
        <f>VLOOKUP($A607,主动技能升级!$J:$Q,主动技能升级!O$1,FALSE)</f>
        <v>800</v>
      </c>
      <c r="G607" s="1">
        <f>VLOOKUP($A607,主动技能升级!$J:$Q,主动技能升级!P$1,FALSE)</f>
        <v>0</v>
      </c>
      <c r="H607" s="1">
        <f>VLOOKUP($A607,主动技能升级!$J:$Q,主动技能升级!Q$1,FALSE)</f>
        <v>0</v>
      </c>
    </row>
    <row r="608" spans="1:8" x14ac:dyDescent="0.15">
      <c r="A608" s="1">
        <v>604</v>
      </c>
      <c r="B608" s="1">
        <f>VLOOKUP($A608,主动技能升级!$J:$Q,主动技能升级!K$1,FALSE)</f>
        <v>10110104</v>
      </c>
      <c r="C608" s="1">
        <f>VLOOKUP($A608,主动技能升级!$J:$Q,主动技能升级!L$1,FALSE)</f>
        <v>10110105</v>
      </c>
      <c r="D608" s="1">
        <f>VLOOKUP($A608,主动技能升级!$J:$Q,主动技能升级!M$1,FALSE)</f>
        <v>15</v>
      </c>
      <c r="E608" s="1" t="str">
        <f>VLOOKUP($A608,主动技能升级!$J:$Q,主动技能升级!N$1,FALSE)</f>
        <v>[]</v>
      </c>
      <c r="F608" s="1">
        <f>VLOOKUP($A608,主动技能升级!$J:$Q,主动技能升级!O$1,FALSE)</f>
        <v>1200</v>
      </c>
      <c r="G608" s="1">
        <f>VLOOKUP($A608,主动技能升级!$J:$Q,主动技能升级!P$1,FALSE)</f>
        <v>0</v>
      </c>
      <c r="H608" s="1">
        <f>VLOOKUP($A608,主动技能升级!$J:$Q,主动技能升级!Q$1,FALSE)</f>
        <v>0</v>
      </c>
    </row>
    <row r="609" spans="1:8" x14ac:dyDescent="0.15">
      <c r="A609" s="1">
        <v>605</v>
      </c>
      <c r="B609" s="1">
        <f>VLOOKUP($A609,主动技能升级!$J:$Q,主动技能升级!K$1,FALSE)</f>
        <v>10110105</v>
      </c>
      <c r="C609" s="1">
        <f>VLOOKUP($A609,主动技能升级!$J:$Q,主动技能升级!L$1,FALSE)</f>
        <v>10110106</v>
      </c>
      <c r="D609" s="1">
        <f>VLOOKUP($A609,主动技能升级!$J:$Q,主动技能升级!M$1,FALSE)</f>
        <v>20</v>
      </c>
      <c r="E609" s="1" t="str">
        <f>VLOOKUP($A609,主动技能升级!$J:$Q,主动技能升级!N$1,FALSE)</f>
        <v>[]</v>
      </c>
      <c r="F609" s="1">
        <f>VLOOKUP($A609,主动技能升级!$J:$Q,主动技能升级!O$1,FALSE)</f>
        <v>1700</v>
      </c>
      <c r="G609" s="1">
        <f>VLOOKUP($A609,主动技能升级!$J:$Q,主动技能升级!P$1,FALSE)</f>
        <v>0</v>
      </c>
      <c r="H609" s="1">
        <f>VLOOKUP($A609,主动技能升级!$J:$Q,主动技能升级!Q$1,FALSE)</f>
        <v>0</v>
      </c>
    </row>
    <row r="610" spans="1:8" x14ac:dyDescent="0.15">
      <c r="A610" s="1">
        <v>606</v>
      </c>
      <c r="B610" s="1">
        <f>VLOOKUP($A610,主动技能升级!$J:$Q,主动技能升级!K$1,FALSE)</f>
        <v>10110106</v>
      </c>
      <c r="C610" s="1">
        <f>VLOOKUP($A610,主动技能升级!$J:$Q,主动技能升级!L$1,FALSE)</f>
        <v>10110107</v>
      </c>
      <c r="D610" s="1">
        <f>VLOOKUP($A610,主动技能升级!$J:$Q,主动技能升级!M$1,FALSE)</f>
        <v>25</v>
      </c>
      <c r="E610" s="1" t="str">
        <f>VLOOKUP($A610,主动技能升级!$J:$Q,主动技能升级!N$1,FALSE)</f>
        <v>[]</v>
      </c>
      <c r="F610" s="1">
        <f>VLOOKUP($A610,主动技能升级!$J:$Q,主动技能升级!O$1,FALSE)</f>
        <v>2400</v>
      </c>
      <c r="G610" s="1">
        <f>VLOOKUP($A610,主动技能升级!$J:$Q,主动技能升级!P$1,FALSE)</f>
        <v>0</v>
      </c>
      <c r="H610" s="1">
        <f>VLOOKUP($A610,主动技能升级!$J:$Q,主动技能升级!Q$1,FALSE)</f>
        <v>0</v>
      </c>
    </row>
    <row r="611" spans="1:8" x14ac:dyDescent="0.15">
      <c r="A611" s="1">
        <v>607</v>
      </c>
      <c r="B611" s="1">
        <f>VLOOKUP($A611,主动技能升级!$J:$Q,主动技能升级!K$1,FALSE)</f>
        <v>10110107</v>
      </c>
      <c r="C611" s="1">
        <f>VLOOKUP($A611,主动技能升级!$J:$Q,主动技能升级!L$1,FALSE)</f>
        <v>10110108</v>
      </c>
      <c r="D611" s="1">
        <f>VLOOKUP($A611,主动技能升级!$J:$Q,主动技能升级!M$1,FALSE)</f>
        <v>30</v>
      </c>
      <c r="E611" s="1" t="str">
        <f>VLOOKUP($A611,主动技能升级!$J:$Q,主动技能升级!N$1,FALSE)</f>
        <v>[]</v>
      </c>
      <c r="F611" s="1">
        <f>VLOOKUP($A611,主动技能升级!$J:$Q,主动技能升级!O$1,FALSE)</f>
        <v>3500</v>
      </c>
      <c r="G611" s="1">
        <f>VLOOKUP($A611,主动技能升级!$J:$Q,主动技能升级!P$1,FALSE)</f>
        <v>0</v>
      </c>
      <c r="H611" s="1">
        <f>VLOOKUP($A611,主动技能升级!$J:$Q,主动技能升级!Q$1,FALSE)</f>
        <v>0</v>
      </c>
    </row>
    <row r="612" spans="1:8" x14ac:dyDescent="0.15">
      <c r="A612" s="1">
        <v>608</v>
      </c>
      <c r="B612" s="1">
        <f>VLOOKUP($A612,主动技能升级!$J:$Q,主动技能升级!K$1,FALSE)</f>
        <v>10110108</v>
      </c>
      <c r="C612" s="1">
        <f>VLOOKUP($A612,主动技能升级!$J:$Q,主动技能升级!L$1,FALSE)</f>
        <v>10110109</v>
      </c>
      <c r="D612" s="1">
        <f>VLOOKUP($A612,主动技能升级!$J:$Q,主动技能升级!M$1,FALSE)</f>
        <v>35</v>
      </c>
      <c r="E612" s="1" t="str">
        <f>VLOOKUP($A612,主动技能升级!$J:$Q,主动技能升级!N$1,FALSE)</f>
        <v>[]</v>
      </c>
      <c r="F612" s="1">
        <f>VLOOKUP($A612,主动技能升级!$J:$Q,主动技能升级!O$1,FALSE)</f>
        <v>4900</v>
      </c>
      <c r="G612" s="1">
        <f>VLOOKUP($A612,主动技能升级!$J:$Q,主动技能升级!P$1,FALSE)</f>
        <v>0</v>
      </c>
      <c r="H612" s="1">
        <f>VLOOKUP($A612,主动技能升级!$J:$Q,主动技能升级!Q$1,FALSE)</f>
        <v>0</v>
      </c>
    </row>
    <row r="613" spans="1:8" x14ac:dyDescent="0.15">
      <c r="A613" s="1">
        <v>609</v>
      </c>
      <c r="B613" s="1">
        <f>VLOOKUP($A613,主动技能升级!$J:$Q,主动技能升级!K$1,FALSE)</f>
        <v>10110109</v>
      </c>
      <c r="C613" s="1">
        <f>VLOOKUP($A613,主动技能升级!$J:$Q,主动技能升级!L$1,FALSE)</f>
        <v>10110110</v>
      </c>
      <c r="D613" s="1">
        <f>VLOOKUP($A613,主动技能升级!$J:$Q,主动技能升级!M$1,FALSE)</f>
        <v>40</v>
      </c>
      <c r="E613" s="1" t="str">
        <f>VLOOKUP($A613,主动技能升级!$J:$Q,主动技能升级!N$1,FALSE)</f>
        <v>[]</v>
      </c>
      <c r="F613" s="1">
        <f>VLOOKUP($A613,主动技能升级!$J:$Q,主动技能升级!O$1,FALSE)</f>
        <v>7000</v>
      </c>
      <c r="G613" s="1">
        <f>VLOOKUP($A613,主动技能升级!$J:$Q,主动技能升级!P$1,FALSE)</f>
        <v>0</v>
      </c>
      <c r="H613" s="1">
        <f>VLOOKUP($A613,主动技能升级!$J:$Q,主动技能升级!Q$1,FALSE)</f>
        <v>0</v>
      </c>
    </row>
    <row r="614" spans="1:8" x14ac:dyDescent="0.15">
      <c r="A614" s="1">
        <v>610</v>
      </c>
      <c r="B614" s="1">
        <f>VLOOKUP($A614,主动技能升级!$J:$Q,主动技能升级!K$1,FALSE)</f>
        <v>10110110</v>
      </c>
      <c r="C614" s="1">
        <f>VLOOKUP($A614,主动技能升级!$J:$Q,主动技能升级!L$1,FALSE)</f>
        <v>10110111</v>
      </c>
      <c r="D614" s="1">
        <f>VLOOKUP($A614,主动技能升级!$J:$Q,主动技能升级!M$1,FALSE)</f>
        <v>45</v>
      </c>
      <c r="E614" s="1" t="str">
        <f>VLOOKUP($A614,主动技能升级!$J:$Q,主动技能升级!N$1,FALSE)</f>
        <v>[]</v>
      </c>
      <c r="F614" s="1">
        <f>VLOOKUP($A614,主动技能升级!$J:$Q,主动技能升级!O$1,FALSE)</f>
        <v>9900</v>
      </c>
      <c r="G614" s="1">
        <f>VLOOKUP($A614,主动技能升级!$J:$Q,主动技能升级!P$1,FALSE)</f>
        <v>0</v>
      </c>
      <c r="H614" s="1">
        <f>VLOOKUP($A614,主动技能升级!$J:$Q,主动技能升级!Q$1,FALSE)</f>
        <v>0</v>
      </c>
    </row>
    <row r="615" spans="1:8" x14ac:dyDescent="0.15">
      <c r="A615" s="1">
        <v>611</v>
      </c>
      <c r="B615" s="1">
        <f>VLOOKUP($A615,主动技能升级!$J:$Q,主动技能升级!K$1,FALSE)</f>
        <v>10110111</v>
      </c>
      <c r="C615" s="1">
        <f>VLOOKUP($A615,主动技能升级!$J:$Q,主动技能升级!L$1,FALSE)</f>
        <v>10110112</v>
      </c>
      <c r="D615" s="1">
        <f>VLOOKUP($A615,主动技能升级!$J:$Q,主动技能升级!M$1,FALSE)</f>
        <v>50</v>
      </c>
      <c r="E615" s="1" t="str">
        <f>VLOOKUP($A615,主动技能升级!$J:$Q,主动技能升级!N$1,FALSE)</f>
        <v>[]</v>
      </c>
      <c r="F615" s="1">
        <f>VLOOKUP($A615,主动技能升级!$J:$Q,主动技能升级!O$1,FALSE)</f>
        <v>14100</v>
      </c>
      <c r="G615" s="1">
        <f>VLOOKUP($A615,主动技能升级!$J:$Q,主动技能升级!P$1,FALSE)</f>
        <v>0</v>
      </c>
      <c r="H615" s="1">
        <f>VLOOKUP($A615,主动技能升级!$J:$Q,主动技能升级!Q$1,FALSE)</f>
        <v>0</v>
      </c>
    </row>
    <row r="616" spans="1:8" x14ac:dyDescent="0.15">
      <c r="A616" s="1">
        <v>612</v>
      </c>
      <c r="B616" s="1">
        <f>VLOOKUP($A616,主动技能升级!$J:$Q,主动技能升级!K$1,FALSE)</f>
        <v>10110112</v>
      </c>
      <c r="C616" s="1">
        <f>VLOOKUP($A616,主动技能升级!$J:$Q,主动技能升级!L$1,FALSE)</f>
        <v>10110113</v>
      </c>
      <c r="D616" s="1">
        <f>VLOOKUP($A616,主动技能升级!$J:$Q,主动技能升级!M$1,FALSE)</f>
        <v>55</v>
      </c>
      <c r="E616" s="1" t="str">
        <f>VLOOKUP($A616,主动技能升级!$J:$Q,主动技能升级!N$1,FALSE)</f>
        <v>[]</v>
      </c>
      <c r="F616" s="1">
        <f>VLOOKUP($A616,主动技能升级!$J:$Q,主动技能升级!O$1,FALSE)</f>
        <v>20000</v>
      </c>
      <c r="G616" s="1">
        <f>VLOOKUP($A616,主动技能升级!$J:$Q,主动技能升级!P$1,FALSE)</f>
        <v>0</v>
      </c>
      <c r="H616" s="1">
        <f>VLOOKUP($A616,主动技能升级!$J:$Q,主动技能升级!Q$1,FALSE)</f>
        <v>0</v>
      </c>
    </row>
    <row r="617" spans="1:8" x14ac:dyDescent="0.15">
      <c r="A617" s="1">
        <v>613</v>
      </c>
      <c r="B617" s="1">
        <f>VLOOKUP($A617,主动技能升级!$J:$Q,主动技能升级!K$1,FALSE)</f>
        <v>10110113</v>
      </c>
      <c r="C617" s="1">
        <f>VLOOKUP($A617,主动技能升级!$J:$Q,主动技能升级!L$1,FALSE)</f>
        <v>10110114</v>
      </c>
      <c r="D617" s="1">
        <f>VLOOKUP($A617,主动技能升级!$J:$Q,主动技能升级!M$1,FALSE)</f>
        <v>60</v>
      </c>
      <c r="E617" s="1" t="str">
        <f>VLOOKUP($A617,主动技能升级!$J:$Q,主动技能升级!N$1,FALSE)</f>
        <v>[]</v>
      </c>
      <c r="F617" s="1">
        <f>VLOOKUP($A617,主动技能升级!$J:$Q,主动技能升级!O$1,FALSE)</f>
        <v>28300</v>
      </c>
      <c r="G617" s="1">
        <f>VLOOKUP($A617,主动技能升级!$J:$Q,主动技能升级!P$1,FALSE)</f>
        <v>0</v>
      </c>
      <c r="H617" s="1">
        <f>VLOOKUP($A617,主动技能升级!$J:$Q,主动技能升级!Q$1,FALSE)</f>
        <v>0</v>
      </c>
    </row>
    <row r="618" spans="1:8" x14ac:dyDescent="0.15">
      <c r="A618" s="1">
        <v>614</v>
      </c>
      <c r="B618" s="1">
        <f>VLOOKUP($A618,主动技能升级!$J:$Q,主动技能升级!K$1,FALSE)</f>
        <v>10110114</v>
      </c>
      <c r="C618" s="1">
        <f>VLOOKUP($A618,主动技能升级!$J:$Q,主动技能升级!L$1,FALSE)</f>
        <v>10110115</v>
      </c>
      <c r="D618" s="1">
        <f>VLOOKUP($A618,主动技能升级!$J:$Q,主动技能升级!M$1,FALSE)</f>
        <v>65</v>
      </c>
      <c r="E618" s="1" t="str">
        <f>VLOOKUP($A618,主动技能升级!$J:$Q,主动技能升级!N$1,FALSE)</f>
        <v>[]</v>
      </c>
      <c r="F618" s="1">
        <f>VLOOKUP($A618,主动技能升级!$J:$Q,主动技能升级!O$1,FALSE)</f>
        <v>40100</v>
      </c>
      <c r="G618" s="1">
        <f>VLOOKUP($A618,主动技能升级!$J:$Q,主动技能升级!P$1,FALSE)</f>
        <v>0</v>
      </c>
      <c r="H618" s="1">
        <f>VLOOKUP($A618,主动技能升级!$J:$Q,主动技能升级!Q$1,FALSE)</f>
        <v>0</v>
      </c>
    </row>
    <row r="619" spans="1:8" x14ac:dyDescent="0.15">
      <c r="A619" s="1">
        <v>615</v>
      </c>
      <c r="B619" s="1">
        <f>VLOOKUP($A619,主动技能升级!$J:$Q,主动技能升级!K$1,FALSE)</f>
        <v>10110115</v>
      </c>
      <c r="C619" s="1">
        <f>VLOOKUP($A619,主动技能升级!$J:$Q,主动技能升级!L$1,FALSE)</f>
        <v>10110116</v>
      </c>
      <c r="D619" s="1">
        <f>VLOOKUP($A619,主动技能升级!$J:$Q,主动技能升级!M$1,FALSE)</f>
        <v>70</v>
      </c>
      <c r="E619" s="1" t="str">
        <f>VLOOKUP($A619,主动技能升级!$J:$Q,主动技能升级!N$1,FALSE)</f>
        <v>[]</v>
      </c>
      <c r="F619" s="1">
        <f>VLOOKUP($A619,主动技能升级!$J:$Q,主动技能升级!O$1,FALSE)</f>
        <v>56700</v>
      </c>
      <c r="G619" s="1">
        <f>VLOOKUP($A619,主动技能升级!$J:$Q,主动技能升级!P$1,FALSE)</f>
        <v>0</v>
      </c>
      <c r="H619" s="1">
        <f>VLOOKUP($A619,主动技能升级!$J:$Q,主动技能升级!Q$1,FALSE)</f>
        <v>0</v>
      </c>
    </row>
    <row r="620" spans="1:8" x14ac:dyDescent="0.15">
      <c r="A620" s="1">
        <v>616</v>
      </c>
      <c r="B620" s="1">
        <f>VLOOKUP($A620,主动技能升级!$J:$Q,主动技能升级!K$1,FALSE)</f>
        <v>10110116</v>
      </c>
      <c r="C620" s="1">
        <f>VLOOKUP($A620,主动技能升级!$J:$Q,主动技能升级!L$1,FALSE)</f>
        <v>10110117</v>
      </c>
      <c r="D620" s="1">
        <f>VLOOKUP($A620,主动技能升级!$J:$Q,主动技能升级!M$1,FALSE)</f>
        <v>75</v>
      </c>
      <c r="E620" s="1" t="str">
        <f>VLOOKUP($A620,主动技能升级!$J:$Q,主动技能升级!N$1,FALSE)</f>
        <v>[]</v>
      </c>
      <c r="F620" s="1">
        <f>VLOOKUP($A620,主动技能升级!$J:$Q,主动技能升级!O$1,FALSE)</f>
        <v>80400</v>
      </c>
      <c r="G620" s="1">
        <f>VLOOKUP($A620,主动技能升级!$J:$Q,主动技能升级!P$1,FALSE)</f>
        <v>0</v>
      </c>
      <c r="H620" s="1">
        <f>VLOOKUP($A620,主动技能升级!$J:$Q,主动技能升级!Q$1,FALSE)</f>
        <v>0</v>
      </c>
    </row>
    <row r="621" spans="1:8" x14ac:dyDescent="0.15">
      <c r="A621" s="1">
        <v>617</v>
      </c>
      <c r="B621" s="1">
        <f>VLOOKUP($A621,主动技能升级!$J:$Q,主动技能升级!K$1,FALSE)</f>
        <v>10110117</v>
      </c>
      <c r="C621" s="1">
        <f>VLOOKUP($A621,主动技能升级!$J:$Q,主动技能升级!L$1,FALSE)</f>
        <v>10110118</v>
      </c>
      <c r="D621" s="1">
        <f>VLOOKUP($A621,主动技能升级!$J:$Q,主动技能升级!M$1,FALSE)</f>
        <v>80</v>
      </c>
      <c r="E621" s="1" t="str">
        <f>VLOOKUP($A621,主动技能升级!$J:$Q,主动技能升级!N$1,FALSE)</f>
        <v>[]</v>
      </c>
      <c r="F621" s="1">
        <f>VLOOKUP($A621,主动技能升级!$J:$Q,主动技能升级!O$1,FALSE)</f>
        <v>113800</v>
      </c>
      <c r="G621" s="1">
        <f>VLOOKUP($A621,主动技能升级!$J:$Q,主动技能升级!P$1,FALSE)</f>
        <v>0</v>
      </c>
      <c r="H621" s="1">
        <f>VLOOKUP($A621,主动技能升级!$J:$Q,主动技能升级!Q$1,FALSE)</f>
        <v>0</v>
      </c>
    </row>
    <row r="622" spans="1:8" x14ac:dyDescent="0.15">
      <c r="A622" s="1">
        <v>618</v>
      </c>
      <c r="B622" s="1">
        <f>VLOOKUP($A622,主动技能升级!$J:$Q,主动技能升级!K$1,FALSE)</f>
        <v>10110118</v>
      </c>
      <c r="C622" s="1">
        <f>VLOOKUP($A622,主动技能升级!$J:$Q,主动技能升级!L$1,FALSE)</f>
        <v>10110119</v>
      </c>
      <c r="D622" s="1">
        <f>VLOOKUP($A622,主动技能升级!$J:$Q,主动技能升级!M$1,FALSE)</f>
        <v>85</v>
      </c>
      <c r="E622" s="1" t="str">
        <f>VLOOKUP($A622,主动技能升级!$J:$Q,主动技能升级!N$1,FALSE)</f>
        <v>[]</v>
      </c>
      <c r="F622" s="1">
        <f>VLOOKUP($A622,主动技能升级!$J:$Q,主动技能升级!O$1,FALSE)</f>
        <v>161100</v>
      </c>
      <c r="G622" s="1">
        <f>VLOOKUP($A622,主动技能升级!$J:$Q,主动技能升级!P$1,FALSE)</f>
        <v>0</v>
      </c>
      <c r="H622" s="1">
        <f>VLOOKUP($A622,主动技能升级!$J:$Q,主动技能升级!Q$1,FALSE)</f>
        <v>0</v>
      </c>
    </row>
    <row r="623" spans="1:8" x14ac:dyDescent="0.15">
      <c r="A623" s="1">
        <v>619</v>
      </c>
      <c r="B623" s="1">
        <f>VLOOKUP($A623,主动技能升级!$J:$Q,主动技能升级!K$1,FALSE)</f>
        <v>10110119</v>
      </c>
      <c r="C623" s="1">
        <f>VLOOKUP($A623,主动技能升级!$J:$Q,主动技能升级!L$1,FALSE)</f>
        <v>10110120</v>
      </c>
      <c r="D623" s="1">
        <f>VLOOKUP($A623,主动技能升级!$J:$Q,主动技能升级!M$1,FALSE)</f>
        <v>90</v>
      </c>
      <c r="E623" s="1" t="str">
        <f>VLOOKUP($A623,主动技能升级!$J:$Q,主动技能升级!N$1,FALSE)</f>
        <v>[]</v>
      </c>
      <c r="F623" s="1">
        <f>VLOOKUP($A623,主动技能升级!$J:$Q,主动技能升级!O$1,FALSE)</f>
        <v>228100</v>
      </c>
      <c r="G623" s="1">
        <f>VLOOKUP($A623,主动技能升级!$J:$Q,主动技能升级!P$1,FALSE)</f>
        <v>0</v>
      </c>
      <c r="H623" s="1">
        <f>VLOOKUP($A623,主动技能升级!$J:$Q,主动技能升级!Q$1,FALSE)</f>
        <v>0</v>
      </c>
    </row>
    <row r="624" spans="1:8" x14ac:dyDescent="0.15">
      <c r="A624" s="1">
        <v>620</v>
      </c>
      <c r="B624" s="1">
        <f>VLOOKUP($A624,主动技能升级!$J:$Q,主动技能升级!K$1,FALSE)</f>
        <v>10110120</v>
      </c>
      <c r="C624" s="1">
        <f>VLOOKUP($A624,主动技能升级!$J:$Q,主动技能升级!L$1,FALSE)</f>
        <v>0</v>
      </c>
      <c r="D624" s="1">
        <f>VLOOKUP($A624,主动技能升级!$J:$Q,主动技能升级!M$1,FALSE)</f>
        <v>100</v>
      </c>
      <c r="E624" s="1" t="str">
        <f>VLOOKUP($A624,主动技能升级!$J:$Q,主动技能升级!N$1,FALSE)</f>
        <v>[]</v>
      </c>
      <c r="F624" s="1">
        <f>VLOOKUP($A624,主动技能升级!$J:$Q,主动技能升级!O$1,FALSE)</f>
        <v>780200</v>
      </c>
      <c r="G624" s="1">
        <f>VLOOKUP($A624,主动技能升级!$J:$Q,主动技能升级!P$1,FALSE)</f>
        <v>0</v>
      </c>
      <c r="H624" s="1">
        <f>VLOOKUP($A624,主动技能升级!$J:$Q,主动技能升级!Q$1,FALSE)</f>
        <v>0</v>
      </c>
    </row>
    <row r="625" spans="1:8" x14ac:dyDescent="0.15">
      <c r="A625" s="1">
        <v>621</v>
      </c>
      <c r="B625" s="1">
        <f>VLOOKUP($A625,主动技能升级!$J:$Q,主动技能升级!K$1,FALSE)</f>
        <v>10110201</v>
      </c>
      <c r="C625" s="1">
        <f>VLOOKUP($A625,主动技能升级!$J:$Q,主动技能升级!L$1,FALSE)</f>
        <v>10110202</v>
      </c>
      <c r="D625" s="1">
        <f>VLOOKUP($A625,主动技能升级!$J:$Q,主动技能升级!M$1,FALSE)</f>
        <v>2</v>
      </c>
      <c r="E625" s="1" t="str">
        <f>VLOOKUP($A625,主动技能升级!$J:$Q,主动技能升级!N$1,FALSE)</f>
        <v>[]</v>
      </c>
      <c r="F625" s="1">
        <f>VLOOKUP($A625,主动技能升级!$J:$Q,主动技能升级!O$1,FALSE)</f>
        <v>500</v>
      </c>
      <c r="G625" s="1">
        <f>VLOOKUP($A625,主动技能升级!$J:$Q,主动技能升级!P$1,FALSE)</f>
        <v>0</v>
      </c>
      <c r="H625" s="1">
        <f>VLOOKUP($A625,主动技能升级!$J:$Q,主动技能升级!Q$1,FALSE)</f>
        <v>0</v>
      </c>
    </row>
    <row r="626" spans="1:8" x14ac:dyDescent="0.15">
      <c r="A626" s="1">
        <v>622</v>
      </c>
      <c r="B626" s="1">
        <f>VLOOKUP($A626,主动技能升级!$J:$Q,主动技能升级!K$1,FALSE)</f>
        <v>10110202</v>
      </c>
      <c r="C626" s="1">
        <f>VLOOKUP($A626,主动技能升级!$J:$Q,主动技能升级!L$1,FALSE)</f>
        <v>10110203</v>
      </c>
      <c r="D626" s="1">
        <f>VLOOKUP($A626,主动技能升级!$J:$Q,主动技能升级!M$1,FALSE)</f>
        <v>5</v>
      </c>
      <c r="E626" s="1" t="str">
        <f>VLOOKUP($A626,主动技能升级!$J:$Q,主动技能升级!N$1,FALSE)</f>
        <v>[]</v>
      </c>
      <c r="F626" s="1">
        <f>VLOOKUP($A626,主动技能升级!$J:$Q,主动技能升级!O$1,FALSE)</f>
        <v>600</v>
      </c>
      <c r="G626" s="1">
        <f>VLOOKUP($A626,主动技能升级!$J:$Q,主动技能升级!P$1,FALSE)</f>
        <v>0</v>
      </c>
      <c r="H626" s="1">
        <f>VLOOKUP($A626,主动技能升级!$J:$Q,主动技能升级!Q$1,FALSE)</f>
        <v>0</v>
      </c>
    </row>
    <row r="627" spans="1:8" x14ac:dyDescent="0.15">
      <c r="A627" s="1">
        <v>623</v>
      </c>
      <c r="B627" s="1">
        <f>VLOOKUP($A627,主动技能升级!$J:$Q,主动技能升级!K$1,FALSE)</f>
        <v>10110203</v>
      </c>
      <c r="C627" s="1">
        <f>VLOOKUP($A627,主动技能升级!$J:$Q,主动技能升级!L$1,FALSE)</f>
        <v>10110204</v>
      </c>
      <c r="D627" s="1">
        <f>VLOOKUP($A627,主动技能升级!$J:$Q,主动技能升级!M$1,FALSE)</f>
        <v>10</v>
      </c>
      <c r="E627" s="1" t="str">
        <f>VLOOKUP($A627,主动技能升级!$J:$Q,主动技能升级!N$1,FALSE)</f>
        <v>[]</v>
      </c>
      <c r="F627" s="1">
        <f>VLOOKUP($A627,主动技能升级!$J:$Q,主动技能升级!O$1,FALSE)</f>
        <v>800</v>
      </c>
      <c r="G627" s="1">
        <f>VLOOKUP($A627,主动技能升级!$J:$Q,主动技能升级!P$1,FALSE)</f>
        <v>0</v>
      </c>
      <c r="H627" s="1">
        <f>VLOOKUP($A627,主动技能升级!$J:$Q,主动技能升级!Q$1,FALSE)</f>
        <v>0</v>
      </c>
    </row>
    <row r="628" spans="1:8" x14ac:dyDescent="0.15">
      <c r="A628" s="1">
        <v>624</v>
      </c>
      <c r="B628" s="1">
        <f>VLOOKUP($A628,主动技能升级!$J:$Q,主动技能升级!K$1,FALSE)</f>
        <v>10110204</v>
      </c>
      <c r="C628" s="1">
        <f>VLOOKUP($A628,主动技能升级!$J:$Q,主动技能升级!L$1,FALSE)</f>
        <v>10110205</v>
      </c>
      <c r="D628" s="1">
        <f>VLOOKUP($A628,主动技能升级!$J:$Q,主动技能升级!M$1,FALSE)</f>
        <v>15</v>
      </c>
      <c r="E628" s="1" t="str">
        <f>VLOOKUP($A628,主动技能升级!$J:$Q,主动技能升级!N$1,FALSE)</f>
        <v>[]</v>
      </c>
      <c r="F628" s="1">
        <f>VLOOKUP($A628,主动技能升级!$J:$Q,主动技能升级!O$1,FALSE)</f>
        <v>1200</v>
      </c>
      <c r="G628" s="1">
        <f>VLOOKUP($A628,主动技能升级!$J:$Q,主动技能升级!P$1,FALSE)</f>
        <v>0</v>
      </c>
      <c r="H628" s="1">
        <f>VLOOKUP($A628,主动技能升级!$J:$Q,主动技能升级!Q$1,FALSE)</f>
        <v>0</v>
      </c>
    </row>
    <row r="629" spans="1:8" x14ac:dyDescent="0.15">
      <c r="A629" s="1">
        <v>625</v>
      </c>
      <c r="B629" s="1">
        <f>VLOOKUP($A629,主动技能升级!$J:$Q,主动技能升级!K$1,FALSE)</f>
        <v>10110205</v>
      </c>
      <c r="C629" s="1">
        <f>VLOOKUP($A629,主动技能升级!$J:$Q,主动技能升级!L$1,FALSE)</f>
        <v>10110206</v>
      </c>
      <c r="D629" s="1">
        <f>VLOOKUP($A629,主动技能升级!$J:$Q,主动技能升级!M$1,FALSE)</f>
        <v>20</v>
      </c>
      <c r="E629" s="1" t="str">
        <f>VLOOKUP($A629,主动技能升级!$J:$Q,主动技能升级!N$1,FALSE)</f>
        <v>[]</v>
      </c>
      <c r="F629" s="1">
        <f>VLOOKUP($A629,主动技能升级!$J:$Q,主动技能升级!O$1,FALSE)</f>
        <v>1700</v>
      </c>
      <c r="G629" s="1">
        <f>VLOOKUP($A629,主动技能升级!$J:$Q,主动技能升级!P$1,FALSE)</f>
        <v>0</v>
      </c>
      <c r="H629" s="1">
        <f>VLOOKUP($A629,主动技能升级!$J:$Q,主动技能升级!Q$1,FALSE)</f>
        <v>0</v>
      </c>
    </row>
    <row r="630" spans="1:8" x14ac:dyDescent="0.15">
      <c r="A630" s="1">
        <v>626</v>
      </c>
      <c r="B630" s="1">
        <f>VLOOKUP($A630,主动技能升级!$J:$Q,主动技能升级!K$1,FALSE)</f>
        <v>10110206</v>
      </c>
      <c r="C630" s="1">
        <f>VLOOKUP($A630,主动技能升级!$J:$Q,主动技能升级!L$1,FALSE)</f>
        <v>10110207</v>
      </c>
      <c r="D630" s="1">
        <f>VLOOKUP($A630,主动技能升级!$J:$Q,主动技能升级!M$1,FALSE)</f>
        <v>25</v>
      </c>
      <c r="E630" s="1" t="str">
        <f>VLOOKUP($A630,主动技能升级!$J:$Q,主动技能升级!N$1,FALSE)</f>
        <v>[]</v>
      </c>
      <c r="F630" s="1">
        <f>VLOOKUP($A630,主动技能升级!$J:$Q,主动技能升级!O$1,FALSE)</f>
        <v>2400</v>
      </c>
      <c r="G630" s="1">
        <f>VLOOKUP($A630,主动技能升级!$J:$Q,主动技能升级!P$1,FALSE)</f>
        <v>0</v>
      </c>
      <c r="H630" s="1">
        <f>VLOOKUP($A630,主动技能升级!$J:$Q,主动技能升级!Q$1,FALSE)</f>
        <v>0</v>
      </c>
    </row>
    <row r="631" spans="1:8" x14ac:dyDescent="0.15">
      <c r="A631" s="1">
        <v>627</v>
      </c>
      <c r="B631" s="1">
        <f>VLOOKUP($A631,主动技能升级!$J:$Q,主动技能升级!K$1,FALSE)</f>
        <v>10110207</v>
      </c>
      <c r="C631" s="1">
        <f>VLOOKUP($A631,主动技能升级!$J:$Q,主动技能升级!L$1,FALSE)</f>
        <v>10110208</v>
      </c>
      <c r="D631" s="1">
        <f>VLOOKUP($A631,主动技能升级!$J:$Q,主动技能升级!M$1,FALSE)</f>
        <v>30</v>
      </c>
      <c r="E631" s="1" t="str">
        <f>VLOOKUP($A631,主动技能升级!$J:$Q,主动技能升级!N$1,FALSE)</f>
        <v>[]</v>
      </c>
      <c r="F631" s="1">
        <f>VLOOKUP($A631,主动技能升级!$J:$Q,主动技能升级!O$1,FALSE)</f>
        <v>3500</v>
      </c>
      <c r="G631" s="1">
        <f>VLOOKUP($A631,主动技能升级!$J:$Q,主动技能升级!P$1,FALSE)</f>
        <v>0</v>
      </c>
      <c r="H631" s="1">
        <f>VLOOKUP($A631,主动技能升级!$J:$Q,主动技能升级!Q$1,FALSE)</f>
        <v>0</v>
      </c>
    </row>
    <row r="632" spans="1:8" x14ac:dyDescent="0.15">
      <c r="A632" s="1">
        <v>628</v>
      </c>
      <c r="B632" s="1">
        <f>VLOOKUP($A632,主动技能升级!$J:$Q,主动技能升级!K$1,FALSE)</f>
        <v>10110208</v>
      </c>
      <c r="C632" s="1">
        <f>VLOOKUP($A632,主动技能升级!$J:$Q,主动技能升级!L$1,FALSE)</f>
        <v>10110209</v>
      </c>
      <c r="D632" s="1">
        <f>VLOOKUP($A632,主动技能升级!$J:$Q,主动技能升级!M$1,FALSE)</f>
        <v>35</v>
      </c>
      <c r="E632" s="1" t="str">
        <f>VLOOKUP($A632,主动技能升级!$J:$Q,主动技能升级!N$1,FALSE)</f>
        <v>[]</v>
      </c>
      <c r="F632" s="1">
        <f>VLOOKUP($A632,主动技能升级!$J:$Q,主动技能升级!O$1,FALSE)</f>
        <v>4900</v>
      </c>
      <c r="G632" s="1">
        <f>VLOOKUP($A632,主动技能升级!$J:$Q,主动技能升级!P$1,FALSE)</f>
        <v>0</v>
      </c>
      <c r="H632" s="1">
        <f>VLOOKUP($A632,主动技能升级!$J:$Q,主动技能升级!Q$1,FALSE)</f>
        <v>0</v>
      </c>
    </row>
    <row r="633" spans="1:8" x14ac:dyDescent="0.15">
      <c r="A633" s="1">
        <v>629</v>
      </c>
      <c r="B633" s="1">
        <f>VLOOKUP($A633,主动技能升级!$J:$Q,主动技能升级!K$1,FALSE)</f>
        <v>10110209</v>
      </c>
      <c r="C633" s="1">
        <f>VLOOKUP($A633,主动技能升级!$J:$Q,主动技能升级!L$1,FALSE)</f>
        <v>10110210</v>
      </c>
      <c r="D633" s="1">
        <f>VLOOKUP($A633,主动技能升级!$J:$Q,主动技能升级!M$1,FALSE)</f>
        <v>40</v>
      </c>
      <c r="E633" s="1" t="str">
        <f>VLOOKUP($A633,主动技能升级!$J:$Q,主动技能升级!N$1,FALSE)</f>
        <v>[]</v>
      </c>
      <c r="F633" s="1">
        <f>VLOOKUP($A633,主动技能升级!$J:$Q,主动技能升级!O$1,FALSE)</f>
        <v>7000</v>
      </c>
      <c r="G633" s="1">
        <f>VLOOKUP($A633,主动技能升级!$J:$Q,主动技能升级!P$1,FALSE)</f>
        <v>0</v>
      </c>
      <c r="H633" s="1">
        <f>VLOOKUP($A633,主动技能升级!$J:$Q,主动技能升级!Q$1,FALSE)</f>
        <v>0</v>
      </c>
    </row>
    <row r="634" spans="1:8" x14ac:dyDescent="0.15">
      <c r="A634" s="1">
        <v>630</v>
      </c>
      <c r="B634" s="1">
        <f>VLOOKUP($A634,主动技能升级!$J:$Q,主动技能升级!K$1,FALSE)</f>
        <v>10110210</v>
      </c>
      <c r="C634" s="1">
        <f>VLOOKUP($A634,主动技能升级!$J:$Q,主动技能升级!L$1,FALSE)</f>
        <v>10110211</v>
      </c>
      <c r="D634" s="1">
        <f>VLOOKUP($A634,主动技能升级!$J:$Q,主动技能升级!M$1,FALSE)</f>
        <v>45</v>
      </c>
      <c r="E634" s="1" t="str">
        <f>VLOOKUP($A634,主动技能升级!$J:$Q,主动技能升级!N$1,FALSE)</f>
        <v>[]</v>
      </c>
      <c r="F634" s="1">
        <f>VLOOKUP($A634,主动技能升级!$J:$Q,主动技能升级!O$1,FALSE)</f>
        <v>9900</v>
      </c>
      <c r="G634" s="1">
        <f>VLOOKUP($A634,主动技能升级!$J:$Q,主动技能升级!P$1,FALSE)</f>
        <v>0</v>
      </c>
      <c r="H634" s="1">
        <f>VLOOKUP($A634,主动技能升级!$J:$Q,主动技能升级!Q$1,FALSE)</f>
        <v>0</v>
      </c>
    </row>
    <row r="635" spans="1:8" x14ac:dyDescent="0.15">
      <c r="A635" s="1">
        <v>631</v>
      </c>
      <c r="B635" s="1">
        <f>VLOOKUP($A635,主动技能升级!$J:$Q,主动技能升级!K$1,FALSE)</f>
        <v>10110211</v>
      </c>
      <c r="C635" s="1">
        <f>VLOOKUP($A635,主动技能升级!$J:$Q,主动技能升级!L$1,FALSE)</f>
        <v>10110212</v>
      </c>
      <c r="D635" s="1">
        <f>VLOOKUP($A635,主动技能升级!$J:$Q,主动技能升级!M$1,FALSE)</f>
        <v>50</v>
      </c>
      <c r="E635" s="1" t="str">
        <f>VLOOKUP($A635,主动技能升级!$J:$Q,主动技能升级!N$1,FALSE)</f>
        <v>[]</v>
      </c>
      <c r="F635" s="1">
        <f>VLOOKUP($A635,主动技能升级!$J:$Q,主动技能升级!O$1,FALSE)</f>
        <v>14100</v>
      </c>
      <c r="G635" s="1">
        <f>VLOOKUP($A635,主动技能升级!$J:$Q,主动技能升级!P$1,FALSE)</f>
        <v>0</v>
      </c>
      <c r="H635" s="1">
        <f>VLOOKUP($A635,主动技能升级!$J:$Q,主动技能升级!Q$1,FALSE)</f>
        <v>0</v>
      </c>
    </row>
    <row r="636" spans="1:8" x14ac:dyDescent="0.15">
      <c r="A636" s="1">
        <v>632</v>
      </c>
      <c r="B636" s="1">
        <f>VLOOKUP($A636,主动技能升级!$J:$Q,主动技能升级!K$1,FALSE)</f>
        <v>10110212</v>
      </c>
      <c r="C636" s="1">
        <f>VLOOKUP($A636,主动技能升级!$J:$Q,主动技能升级!L$1,FALSE)</f>
        <v>10110213</v>
      </c>
      <c r="D636" s="1">
        <f>VLOOKUP($A636,主动技能升级!$J:$Q,主动技能升级!M$1,FALSE)</f>
        <v>55</v>
      </c>
      <c r="E636" s="1" t="str">
        <f>VLOOKUP($A636,主动技能升级!$J:$Q,主动技能升级!N$1,FALSE)</f>
        <v>[]</v>
      </c>
      <c r="F636" s="1">
        <f>VLOOKUP($A636,主动技能升级!$J:$Q,主动技能升级!O$1,FALSE)</f>
        <v>20000</v>
      </c>
      <c r="G636" s="1">
        <f>VLOOKUP($A636,主动技能升级!$J:$Q,主动技能升级!P$1,FALSE)</f>
        <v>0</v>
      </c>
      <c r="H636" s="1">
        <f>VLOOKUP($A636,主动技能升级!$J:$Q,主动技能升级!Q$1,FALSE)</f>
        <v>0</v>
      </c>
    </row>
    <row r="637" spans="1:8" x14ac:dyDescent="0.15">
      <c r="A637" s="1">
        <v>633</v>
      </c>
      <c r="B637" s="1">
        <f>VLOOKUP($A637,主动技能升级!$J:$Q,主动技能升级!K$1,FALSE)</f>
        <v>10110213</v>
      </c>
      <c r="C637" s="1">
        <f>VLOOKUP($A637,主动技能升级!$J:$Q,主动技能升级!L$1,FALSE)</f>
        <v>10110214</v>
      </c>
      <c r="D637" s="1">
        <f>VLOOKUP($A637,主动技能升级!$J:$Q,主动技能升级!M$1,FALSE)</f>
        <v>60</v>
      </c>
      <c r="E637" s="1" t="str">
        <f>VLOOKUP($A637,主动技能升级!$J:$Q,主动技能升级!N$1,FALSE)</f>
        <v>[]</v>
      </c>
      <c r="F637" s="1">
        <f>VLOOKUP($A637,主动技能升级!$J:$Q,主动技能升级!O$1,FALSE)</f>
        <v>28300</v>
      </c>
      <c r="G637" s="1">
        <f>VLOOKUP($A637,主动技能升级!$J:$Q,主动技能升级!P$1,FALSE)</f>
        <v>0</v>
      </c>
      <c r="H637" s="1">
        <f>VLOOKUP($A637,主动技能升级!$J:$Q,主动技能升级!Q$1,FALSE)</f>
        <v>0</v>
      </c>
    </row>
    <row r="638" spans="1:8" x14ac:dyDescent="0.15">
      <c r="A638" s="1">
        <v>634</v>
      </c>
      <c r="B638" s="1">
        <f>VLOOKUP($A638,主动技能升级!$J:$Q,主动技能升级!K$1,FALSE)</f>
        <v>10110214</v>
      </c>
      <c r="C638" s="1">
        <f>VLOOKUP($A638,主动技能升级!$J:$Q,主动技能升级!L$1,FALSE)</f>
        <v>10110215</v>
      </c>
      <c r="D638" s="1">
        <f>VLOOKUP($A638,主动技能升级!$J:$Q,主动技能升级!M$1,FALSE)</f>
        <v>65</v>
      </c>
      <c r="E638" s="1" t="str">
        <f>VLOOKUP($A638,主动技能升级!$J:$Q,主动技能升级!N$1,FALSE)</f>
        <v>[]</v>
      </c>
      <c r="F638" s="1">
        <f>VLOOKUP($A638,主动技能升级!$J:$Q,主动技能升级!O$1,FALSE)</f>
        <v>40100</v>
      </c>
      <c r="G638" s="1">
        <f>VLOOKUP($A638,主动技能升级!$J:$Q,主动技能升级!P$1,FALSE)</f>
        <v>0</v>
      </c>
      <c r="H638" s="1">
        <f>VLOOKUP($A638,主动技能升级!$J:$Q,主动技能升级!Q$1,FALSE)</f>
        <v>0</v>
      </c>
    </row>
    <row r="639" spans="1:8" x14ac:dyDescent="0.15">
      <c r="A639" s="1">
        <v>635</v>
      </c>
      <c r="B639" s="1">
        <f>VLOOKUP($A639,主动技能升级!$J:$Q,主动技能升级!K$1,FALSE)</f>
        <v>10110215</v>
      </c>
      <c r="C639" s="1">
        <f>VLOOKUP($A639,主动技能升级!$J:$Q,主动技能升级!L$1,FALSE)</f>
        <v>10110216</v>
      </c>
      <c r="D639" s="1">
        <f>VLOOKUP($A639,主动技能升级!$J:$Q,主动技能升级!M$1,FALSE)</f>
        <v>70</v>
      </c>
      <c r="E639" s="1" t="str">
        <f>VLOOKUP($A639,主动技能升级!$J:$Q,主动技能升级!N$1,FALSE)</f>
        <v>[]</v>
      </c>
      <c r="F639" s="1">
        <f>VLOOKUP($A639,主动技能升级!$J:$Q,主动技能升级!O$1,FALSE)</f>
        <v>56700</v>
      </c>
      <c r="G639" s="1">
        <f>VLOOKUP($A639,主动技能升级!$J:$Q,主动技能升级!P$1,FALSE)</f>
        <v>0</v>
      </c>
      <c r="H639" s="1">
        <f>VLOOKUP($A639,主动技能升级!$J:$Q,主动技能升级!Q$1,FALSE)</f>
        <v>0</v>
      </c>
    </row>
    <row r="640" spans="1:8" x14ac:dyDescent="0.15">
      <c r="A640" s="1">
        <v>636</v>
      </c>
      <c r="B640" s="1">
        <f>VLOOKUP($A640,主动技能升级!$J:$Q,主动技能升级!K$1,FALSE)</f>
        <v>10110216</v>
      </c>
      <c r="C640" s="1">
        <f>VLOOKUP($A640,主动技能升级!$J:$Q,主动技能升级!L$1,FALSE)</f>
        <v>10110217</v>
      </c>
      <c r="D640" s="1">
        <f>VLOOKUP($A640,主动技能升级!$J:$Q,主动技能升级!M$1,FALSE)</f>
        <v>75</v>
      </c>
      <c r="E640" s="1" t="str">
        <f>VLOOKUP($A640,主动技能升级!$J:$Q,主动技能升级!N$1,FALSE)</f>
        <v>[]</v>
      </c>
      <c r="F640" s="1">
        <f>VLOOKUP($A640,主动技能升级!$J:$Q,主动技能升级!O$1,FALSE)</f>
        <v>80400</v>
      </c>
      <c r="G640" s="1">
        <f>VLOOKUP($A640,主动技能升级!$J:$Q,主动技能升级!P$1,FALSE)</f>
        <v>0</v>
      </c>
      <c r="H640" s="1">
        <f>VLOOKUP($A640,主动技能升级!$J:$Q,主动技能升级!Q$1,FALSE)</f>
        <v>0</v>
      </c>
    </row>
    <row r="641" spans="1:8" x14ac:dyDescent="0.15">
      <c r="A641" s="1">
        <v>637</v>
      </c>
      <c r="B641" s="1">
        <f>VLOOKUP($A641,主动技能升级!$J:$Q,主动技能升级!K$1,FALSE)</f>
        <v>10110217</v>
      </c>
      <c r="C641" s="1">
        <f>VLOOKUP($A641,主动技能升级!$J:$Q,主动技能升级!L$1,FALSE)</f>
        <v>10110218</v>
      </c>
      <c r="D641" s="1">
        <f>VLOOKUP($A641,主动技能升级!$J:$Q,主动技能升级!M$1,FALSE)</f>
        <v>80</v>
      </c>
      <c r="E641" s="1" t="str">
        <f>VLOOKUP($A641,主动技能升级!$J:$Q,主动技能升级!N$1,FALSE)</f>
        <v>[]</v>
      </c>
      <c r="F641" s="1">
        <f>VLOOKUP($A641,主动技能升级!$J:$Q,主动技能升级!O$1,FALSE)</f>
        <v>113800</v>
      </c>
      <c r="G641" s="1">
        <f>VLOOKUP($A641,主动技能升级!$J:$Q,主动技能升级!P$1,FALSE)</f>
        <v>0</v>
      </c>
      <c r="H641" s="1">
        <f>VLOOKUP($A641,主动技能升级!$J:$Q,主动技能升级!Q$1,FALSE)</f>
        <v>0</v>
      </c>
    </row>
    <row r="642" spans="1:8" x14ac:dyDescent="0.15">
      <c r="A642" s="1">
        <v>638</v>
      </c>
      <c r="B642" s="1">
        <f>VLOOKUP($A642,主动技能升级!$J:$Q,主动技能升级!K$1,FALSE)</f>
        <v>10110218</v>
      </c>
      <c r="C642" s="1">
        <f>VLOOKUP($A642,主动技能升级!$J:$Q,主动技能升级!L$1,FALSE)</f>
        <v>10110219</v>
      </c>
      <c r="D642" s="1">
        <f>VLOOKUP($A642,主动技能升级!$J:$Q,主动技能升级!M$1,FALSE)</f>
        <v>85</v>
      </c>
      <c r="E642" s="1" t="str">
        <f>VLOOKUP($A642,主动技能升级!$J:$Q,主动技能升级!N$1,FALSE)</f>
        <v>[]</v>
      </c>
      <c r="F642" s="1">
        <f>VLOOKUP($A642,主动技能升级!$J:$Q,主动技能升级!O$1,FALSE)</f>
        <v>161100</v>
      </c>
      <c r="G642" s="1">
        <f>VLOOKUP($A642,主动技能升级!$J:$Q,主动技能升级!P$1,FALSE)</f>
        <v>0</v>
      </c>
      <c r="H642" s="1">
        <f>VLOOKUP($A642,主动技能升级!$J:$Q,主动技能升级!Q$1,FALSE)</f>
        <v>0</v>
      </c>
    </row>
    <row r="643" spans="1:8" x14ac:dyDescent="0.15">
      <c r="A643" s="1">
        <v>639</v>
      </c>
      <c r="B643" s="1">
        <f>VLOOKUP($A643,主动技能升级!$J:$Q,主动技能升级!K$1,FALSE)</f>
        <v>10110219</v>
      </c>
      <c r="C643" s="1">
        <f>VLOOKUP($A643,主动技能升级!$J:$Q,主动技能升级!L$1,FALSE)</f>
        <v>10110220</v>
      </c>
      <c r="D643" s="1">
        <f>VLOOKUP($A643,主动技能升级!$J:$Q,主动技能升级!M$1,FALSE)</f>
        <v>90</v>
      </c>
      <c r="E643" s="1" t="str">
        <f>VLOOKUP($A643,主动技能升级!$J:$Q,主动技能升级!N$1,FALSE)</f>
        <v>[]</v>
      </c>
      <c r="F643" s="1">
        <f>VLOOKUP($A643,主动技能升级!$J:$Q,主动技能升级!O$1,FALSE)</f>
        <v>228100</v>
      </c>
      <c r="G643" s="1">
        <f>VLOOKUP($A643,主动技能升级!$J:$Q,主动技能升级!P$1,FALSE)</f>
        <v>0</v>
      </c>
      <c r="H643" s="1">
        <f>VLOOKUP($A643,主动技能升级!$J:$Q,主动技能升级!Q$1,FALSE)</f>
        <v>0</v>
      </c>
    </row>
    <row r="644" spans="1:8" x14ac:dyDescent="0.15">
      <c r="A644" s="1">
        <v>640</v>
      </c>
      <c r="B644" s="1">
        <f>VLOOKUP($A644,主动技能升级!$J:$Q,主动技能升级!K$1,FALSE)</f>
        <v>10110220</v>
      </c>
      <c r="C644" s="1">
        <f>VLOOKUP($A644,主动技能升级!$J:$Q,主动技能升级!L$1,FALSE)</f>
        <v>0</v>
      </c>
      <c r="D644" s="1">
        <f>VLOOKUP($A644,主动技能升级!$J:$Q,主动技能升级!M$1,FALSE)</f>
        <v>100</v>
      </c>
      <c r="E644" s="1" t="str">
        <f>VLOOKUP($A644,主动技能升级!$J:$Q,主动技能升级!N$1,FALSE)</f>
        <v>[]</v>
      </c>
      <c r="F644" s="1">
        <f>VLOOKUP($A644,主动技能升级!$J:$Q,主动技能升级!O$1,FALSE)</f>
        <v>780200</v>
      </c>
      <c r="G644" s="1">
        <f>VLOOKUP($A644,主动技能升级!$J:$Q,主动技能升级!P$1,FALSE)</f>
        <v>0</v>
      </c>
      <c r="H644" s="1">
        <f>VLOOKUP($A644,主动技能升级!$J:$Q,主动技能升级!Q$1,FALSE)</f>
        <v>0</v>
      </c>
    </row>
    <row r="645" spans="1:8" x14ac:dyDescent="0.15">
      <c r="A645" s="1">
        <v>641</v>
      </c>
      <c r="B645" s="1">
        <f>VLOOKUP($A645,主动技能升级!$J:$Q,主动技能升级!K$1,FALSE)</f>
        <v>10110301</v>
      </c>
      <c r="C645" s="1">
        <f>VLOOKUP($A645,主动技能升级!$J:$Q,主动技能升级!L$1,FALSE)</f>
        <v>10110302</v>
      </c>
      <c r="D645" s="1">
        <f>VLOOKUP($A645,主动技能升级!$J:$Q,主动技能升级!M$1,FALSE)</f>
        <v>2</v>
      </c>
      <c r="E645" s="1" t="str">
        <f>VLOOKUP($A645,主动技能升级!$J:$Q,主动技能升级!N$1,FALSE)</f>
        <v>[]</v>
      </c>
      <c r="F645" s="1">
        <f>VLOOKUP($A645,主动技能升级!$J:$Q,主动技能升级!O$1,FALSE)</f>
        <v>500</v>
      </c>
      <c r="G645" s="1">
        <f>VLOOKUP($A645,主动技能升级!$J:$Q,主动技能升级!P$1,FALSE)</f>
        <v>0</v>
      </c>
      <c r="H645" s="1">
        <f>VLOOKUP($A645,主动技能升级!$J:$Q,主动技能升级!Q$1,FALSE)</f>
        <v>0</v>
      </c>
    </row>
    <row r="646" spans="1:8" x14ac:dyDescent="0.15">
      <c r="A646" s="1">
        <v>642</v>
      </c>
      <c r="B646" s="1">
        <f>VLOOKUP($A646,主动技能升级!$J:$Q,主动技能升级!K$1,FALSE)</f>
        <v>10110302</v>
      </c>
      <c r="C646" s="1">
        <f>VLOOKUP($A646,主动技能升级!$J:$Q,主动技能升级!L$1,FALSE)</f>
        <v>10110303</v>
      </c>
      <c r="D646" s="1">
        <f>VLOOKUP($A646,主动技能升级!$J:$Q,主动技能升级!M$1,FALSE)</f>
        <v>5</v>
      </c>
      <c r="E646" s="1" t="str">
        <f>VLOOKUP($A646,主动技能升级!$J:$Q,主动技能升级!N$1,FALSE)</f>
        <v>[]</v>
      </c>
      <c r="F646" s="1">
        <f>VLOOKUP($A646,主动技能升级!$J:$Q,主动技能升级!O$1,FALSE)</f>
        <v>600</v>
      </c>
      <c r="G646" s="1">
        <f>VLOOKUP($A646,主动技能升级!$J:$Q,主动技能升级!P$1,FALSE)</f>
        <v>0</v>
      </c>
      <c r="H646" s="1">
        <f>VLOOKUP($A646,主动技能升级!$J:$Q,主动技能升级!Q$1,FALSE)</f>
        <v>0</v>
      </c>
    </row>
    <row r="647" spans="1:8" x14ac:dyDescent="0.15">
      <c r="A647" s="1">
        <v>643</v>
      </c>
      <c r="B647" s="1">
        <f>VLOOKUP($A647,主动技能升级!$J:$Q,主动技能升级!K$1,FALSE)</f>
        <v>10110303</v>
      </c>
      <c r="C647" s="1">
        <f>VLOOKUP($A647,主动技能升级!$J:$Q,主动技能升级!L$1,FALSE)</f>
        <v>10110304</v>
      </c>
      <c r="D647" s="1">
        <f>VLOOKUP($A647,主动技能升级!$J:$Q,主动技能升级!M$1,FALSE)</f>
        <v>10</v>
      </c>
      <c r="E647" s="1" t="str">
        <f>VLOOKUP($A647,主动技能升级!$J:$Q,主动技能升级!N$1,FALSE)</f>
        <v>[]</v>
      </c>
      <c r="F647" s="1">
        <f>VLOOKUP($A647,主动技能升级!$J:$Q,主动技能升级!O$1,FALSE)</f>
        <v>800</v>
      </c>
      <c r="G647" s="1">
        <f>VLOOKUP($A647,主动技能升级!$J:$Q,主动技能升级!P$1,FALSE)</f>
        <v>0</v>
      </c>
      <c r="H647" s="1">
        <f>VLOOKUP($A647,主动技能升级!$J:$Q,主动技能升级!Q$1,FALSE)</f>
        <v>0</v>
      </c>
    </row>
    <row r="648" spans="1:8" x14ac:dyDescent="0.15">
      <c r="A648" s="1">
        <v>644</v>
      </c>
      <c r="B648" s="1">
        <f>VLOOKUP($A648,主动技能升级!$J:$Q,主动技能升级!K$1,FALSE)</f>
        <v>10110304</v>
      </c>
      <c r="C648" s="1">
        <f>VLOOKUP($A648,主动技能升级!$J:$Q,主动技能升级!L$1,FALSE)</f>
        <v>10110305</v>
      </c>
      <c r="D648" s="1">
        <f>VLOOKUP($A648,主动技能升级!$J:$Q,主动技能升级!M$1,FALSE)</f>
        <v>15</v>
      </c>
      <c r="E648" s="1" t="str">
        <f>VLOOKUP($A648,主动技能升级!$J:$Q,主动技能升级!N$1,FALSE)</f>
        <v>[]</v>
      </c>
      <c r="F648" s="1">
        <f>VLOOKUP($A648,主动技能升级!$J:$Q,主动技能升级!O$1,FALSE)</f>
        <v>1200</v>
      </c>
      <c r="G648" s="1">
        <f>VLOOKUP($A648,主动技能升级!$J:$Q,主动技能升级!P$1,FALSE)</f>
        <v>0</v>
      </c>
      <c r="H648" s="1">
        <f>VLOOKUP($A648,主动技能升级!$J:$Q,主动技能升级!Q$1,FALSE)</f>
        <v>0</v>
      </c>
    </row>
    <row r="649" spans="1:8" x14ac:dyDescent="0.15">
      <c r="A649" s="1">
        <v>645</v>
      </c>
      <c r="B649" s="1">
        <f>VLOOKUP($A649,主动技能升级!$J:$Q,主动技能升级!K$1,FALSE)</f>
        <v>10110305</v>
      </c>
      <c r="C649" s="1">
        <f>VLOOKUP($A649,主动技能升级!$J:$Q,主动技能升级!L$1,FALSE)</f>
        <v>10110306</v>
      </c>
      <c r="D649" s="1">
        <f>VLOOKUP($A649,主动技能升级!$J:$Q,主动技能升级!M$1,FALSE)</f>
        <v>20</v>
      </c>
      <c r="E649" s="1" t="str">
        <f>VLOOKUP($A649,主动技能升级!$J:$Q,主动技能升级!N$1,FALSE)</f>
        <v>[]</v>
      </c>
      <c r="F649" s="1">
        <f>VLOOKUP($A649,主动技能升级!$J:$Q,主动技能升级!O$1,FALSE)</f>
        <v>1700</v>
      </c>
      <c r="G649" s="1">
        <f>VLOOKUP($A649,主动技能升级!$J:$Q,主动技能升级!P$1,FALSE)</f>
        <v>0</v>
      </c>
      <c r="H649" s="1">
        <f>VLOOKUP($A649,主动技能升级!$J:$Q,主动技能升级!Q$1,FALSE)</f>
        <v>0</v>
      </c>
    </row>
    <row r="650" spans="1:8" x14ac:dyDescent="0.15">
      <c r="A650" s="1">
        <v>646</v>
      </c>
      <c r="B650" s="1">
        <f>VLOOKUP($A650,主动技能升级!$J:$Q,主动技能升级!K$1,FALSE)</f>
        <v>10110306</v>
      </c>
      <c r="C650" s="1">
        <f>VLOOKUP($A650,主动技能升级!$J:$Q,主动技能升级!L$1,FALSE)</f>
        <v>10110307</v>
      </c>
      <c r="D650" s="1">
        <f>VLOOKUP($A650,主动技能升级!$J:$Q,主动技能升级!M$1,FALSE)</f>
        <v>25</v>
      </c>
      <c r="E650" s="1" t="str">
        <f>VLOOKUP($A650,主动技能升级!$J:$Q,主动技能升级!N$1,FALSE)</f>
        <v>[]</v>
      </c>
      <c r="F650" s="1">
        <f>VLOOKUP($A650,主动技能升级!$J:$Q,主动技能升级!O$1,FALSE)</f>
        <v>2400</v>
      </c>
      <c r="G650" s="1">
        <f>VLOOKUP($A650,主动技能升级!$J:$Q,主动技能升级!P$1,FALSE)</f>
        <v>0</v>
      </c>
      <c r="H650" s="1">
        <f>VLOOKUP($A650,主动技能升级!$J:$Q,主动技能升级!Q$1,FALSE)</f>
        <v>0</v>
      </c>
    </row>
    <row r="651" spans="1:8" x14ac:dyDescent="0.15">
      <c r="A651" s="1">
        <v>647</v>
      </c>
      <c r="B651" s="1">
        <f>VLOOKUP($A651,主动技能升级!$J:$Q,主动技能升级!K$1,FALSE)</f>
        <v>10110307</v>
      </c>
      <c r="C651" s="1">
        <f>VLOOKUP($A651,主动技能升级!$J:$Q,主动技能升级!L$1,FALSE)</f>
        <v>10110308</v>
      </c>
      <c r="D651" s="1">
        <f>VLOOKUP($A651,主动技能升级!$J:$Q,主动技能升级!M$1,FALSE)</f>
        <v>30</v>
      </c>
      <c r="E651" s="1" t="str">
        <f>VLOOKUP($A651,主动技能升级!$J:$Q,主动技能升级!N$1,FALSE)</f>
        <v>[]</v>
      </c>
      <c r="F651" s="1">
        <f>VLOOKUP($A651,主动技能升级!$J:$Q,主动技能升级!O$1,FALSE)</f>
        <v>3500</v>
      </c>
      <c r="G651" s="1">
        <f>VLOOKUP($A651,主动技能升级!$J:$Q,主动技能升级!P$1,FALSE)</f>
        <v>0</v>
      </c>
      <c r="H651" s="1">
        <f>VLOOKUP($A651,主动技能升级!$J:$Q,主动技能升级!Q$1,FALSE)</f>
        <v>0</v>
      </c>
    </row>
    <row r="652" spans="1:8" x14ac:dyDescent="0.15">
      <c r="A652" s="1">
        <v>648</v>
      </c>
      <c r="B652" s="1">
        <f>VLOOKUP($A652,主动技能升级!$J:$Q,主动技能升级!K$1,FALSE)</f>
        <v>10110308</v>
      </c>
      <c r="C652" s="1">
        <f>VLOOKUP($A652,主动技能升级!$J:$Q,主动技能升级!L$1,FALSE)</f>
        <v>10110309</v>
      </c>
      <c r="D652" s="1">
        <f>VLOOKUP($A652,主动技能升级!$J:$Q,主动技能升级!M$1,FALSE)</f>
        <v>35</v>
      </c>
      <c r="E652" s="1" t="str">
        <f>VLOOKUP($A652,主动技能升级!$J:$Q,主动技能升级!N$1,FALSE)</f>
        <v>[]</v>
      </c>
      <c r="F652" s="1">
        <f>VLOOKUP($A652,主动技能升级!$J:$Q,主动技能升级!O$1,FALSE)</f>
        <v>4900</v>
      </c>
      <c r="G652" s="1">
        <f>VLOOKUP($A652,主动技能升级!$J:$Q,主动技能升级!P$1,FALSE)</f>
        <v>0</v>
      </c>
      <c r="H652" s="1">
        <f>VLOOKUP($A652,主动技能升级!$J:$Q,主动技能升级!Q$1,FALSE)</f>
        <v>0</v>
      </c>
    </row>
    <row r="653" spans="1:8" x14ac:dyDescent="0.15">
      <c r="A653" s="1">
        <v>649</v>
      </c>
      <c r="B653" s="1">
        <f>VLOOKUP($A653,主动技能升级!$J:$Q,主动技能升级!K$1,FALSE)</f>
        <v>10110309</v>
      </c>
      <c r="C653" s="1">
        <f>VLOOKUP($A653,主动技能升级!$J:$Q,主动技能升级!L$1,FALSE)</f>
        <v>10110310</v>
      </c>
      <c r="D653" s="1">
        <f>VLOOKUP($A653,主动技能升级!$J:$Q,主动技能升级!M$1,FALSE)</f>
        <v>40</v>
      </c>
      <c r="E653" s="1" t="str">
        <f>VLOOKUP($A653,主动技能升级!$J:$Q,主动技能升级!N$1,FALSE)</f>
        <v>[]</v>
      </c>
      <c r="F653" s="1">
        <f>VLOOKUP($A653,主动技能升级!$J:$Q,主动技能升级!O$1,FALSE)</f>
        <v>7000</v>
      </c>
      <c r="G653" s="1">
        <f>VLOOKUP($A653,主动技能升级!$J:$Q,主动技能升级!P$1,FALSE)</f>
        <v>0</v>
      </c>
      <c r="H653" s="1">
        <f>VLOOKUP($A653,主动技能升级!$J:$Q,主动技能升级!Q$1,FALSE)</f>
        <v>0</v>
      </c>
    </row>
    <row r="654" spans="1:8" x14ac:dyDescent="0.15">
      <c r="A654" s="1">
        <v>650</v>
      </c>
      <c r="B654" s="1">
        <f>VLOOKUP($A654,主动技能升级!$J:$Q,主动技能升级!K$1,FALSE)</f>
        <v>10110310</v>
      </c>
      <c r="C654" s="1">
        <f>VLOOKUP($A654,主动技能升级!$J:$Q,主动技能升级!L$1,FALSE)</f>
        <v>10110311</v>
      </c>
      <c r="D654" s="1">
        <f>VLOOKUP($A654,主动技能升级!$J:$Q,主动技能升级!M$1,FALSE)</f>
        <v>45</v>
      </c>
      <c r="E654" s="1" t="str">
        <f>VLOOKUP($A654,主动技能升级!$J:$Q,主动技能升级!N$1,FALSE)</f>
        <v>[]</v>
      </c>
      <c r="F654" s="1">
        <f>VLOOKUP($A654,主动技能升级!$J:$Q,主动技能升级!O$1,FALSE)</f>
        <v>9900</v>
      </c>
      <c r="G654" s="1">
        <f>VLOOKUP($A654,主动技能升级!$J:$Q,主动技能升级!P$1,FALSE)</f>
        <v>0</v>
      </c>
      <c r="H654" s="1">
        <f>VLOOKUP($A654,主动技能升级!$J:$Q,主动技能升级!Q$1,FALSE)</f>
        <v>0</v>
      </c>
    </row>
    <row r="655" spans="1:8" x14ac:dyDescent="0.15">
      <c r="A655" s="1">
        <v>651</v>
      </c>
      <c r="B655" s="1">
        <f>VLOOKUP($A655,主动技能升级!$J:$Q,主动技能升级!K$1,FALSE)</f>
        <v>10110311</v>
      </c>
      <c r="C655" s="1">
        <f>VLOOKUP($A655,主动技能升级!$J:$Q,主动技能升级!L$1,FALSE)</f>
        <v>10110312</v>
      </c>
      <c r="D655" s="1">
        <f>VLOOKUP($A655,主动技能升级!$J:$Q,主动技能升级!M$1,FALSE)</f>
        <v>50</v>
      </c>
      <c r="E655" s="1" t="str">
        <f>VLOOKUP($A655,主动技能升级!$J:$Q,主动技能升级!N$1,FALSE)</f>
        <v>[]</v>
      </c>
      <c r="F655" s="1">
        <f>VLOOKUP($A655,主动技能升级!$J:$Q,主动技能升级!O$1,FALSE)</f>
        <v>14100</v>
      </c>
      <c r="G655" s="1">
        <f>VLOOKUP($A655,主动技能升级!$J:$Q,主动技能升级!P$1,FALSE)</f>
        <v>0</v>
      </c>
      <c r="H655" s="1">
        <f>VLOOKUP($A655,主动技能升级!$J:$Q,主动技能升级!Q$1,FALSE)</f>
        <v>0</v>
      </c>
    </row>
    <row r="656" spans="1:8" x14ac:dyDescent="0.15">
      <c r="A656" s="1">
        <v>652</v>
      </c>
      <c r="B656" s="1">
        <f>VLOOKUP($A656,主动技能升级!$J:$Q,主动技能升级!K$1,FALSE)</f>
        <v>10110312</v>
      </c>
      <c r="C656" s="1">
        <f>VLOOKUP($A656,主动技能升级!$J:$Q,主动技能升级!L$1,FALSE)</f>
        <v>10110313</v>
      </c>
      <c r="D656" s="1">
        <f>VLOOKUP($A656,主动技能升级!$J:$Q,主动技能升级!M$1,FALSE)</f>
        <v>55</v>
      </c>
      <c r="E656" s="1" t="str">
        <f>VLOOKUP($A656,主动技能升级!$J:$Q,主动技能升级!N$1,FALSE)</f>
        <v>[]</v>
      </c>
      <c r="F656" s="1">
        <f>VLOOKUP($A656,主动技能升级!$J:$Q,主动技能升级!O$1,FALSE)</f>
        <v>20000</v>
      </c>
      <c r="G656" s="1">
        <f>VLOOKUP($A656,主动技能升级!$J:$Q,主动技能升级!P$1,FALSE)</f>
        <v>0</v>
      </c>
      <c r="H656" s="1">
        <f>VLOOKUP($A656,主动技能升级!$J:$Q,主动技能升级!Q$1,FALSE)</f>
        <v>0</v>
      </c>
    </row>
    <row r="657" spans="1:8" x14ac:dyDescent="0.15">
      <c r="A657" s="1">
        <v>653</v>
      </c>
      <c r="B657" s="1">
        <f>VLOOKUP($A657,主动技能升级!$J:$Q,主动技能升级!K$1,FALSE)</f>
        <v>10110313</v>
      </c>
      <c r="C657" s="1">
        <f>VLOOKUP($A657,主动技能升级!$J:$Q,主动技能升级!L$1,FALSE)</f>
        <v>10110314</v>
      </c>
      <c r="D657" s="1">
        <f>VLOOKUP($A657,主动技能升级!$J:$Q,主动技能升级!M$1,FALSE)</f>
        <v>60</v>
      </c>
      <c r="E657" s="1" t="str">
        <f>VLOOKUP($A657,主动技能升级!$J:$Q,主动技能升级!N$1,FALSE)</f>
        <v>[]</v>
      </c>
      <c r="F657" s="1">
        <f>VLOOKUP($A657,主动技能升级!$J:$Q,主动技能升级!O$1,FALSE)</f>
        <v>28300</v>
      </c>
      <c r="G657" s="1">
        <f>VLOOKUP($A657,主动技能升级!$J:$Q,主动技能升级!P$1,FALSE)</f>
        <v>0</v>
      </c>
      <c r="H657" s="1">
        <f>VLOOKUP($A657,主动技能升级!$J:$Q,主动技能升级!Q$1,FALSE)</f>
        <v>0</v>
      </c>
    </row>
    <row r="658" spans="1:8" x14ac:dyDescent="0.15">
      <c r="A658" s="1">
        <v>654</v>
      </c>
      <c r="B658" s="1">
        <f>VLOOKUP($A658,主动技能升级!$J:$Q,主动技能升级!K$1,FALSE)</f>
        <v>10110314</v>
      </c>
      <c r="C658" s="1">
        <f>VLOOKUP($A658,主动技能升级!$J:$Q,主动技能升级!L$1,FALSE)</f>
        <v>10110315</v>
      </c>
      <c r="D658" s="1">
        <f>VLOOKUP($A658,主动技能升级!$J:$Q,主动技能升级!M$1,FALSE)</f>
        <v>65</v>
      </c>
      <c r="E658" s="1" t="str">
        <f>VLOOKUP($A658,主动技能升级!$J:$Q,主动技能升级!N$1,FALSE)</f>
        <v>[]</v>
      </c>
      <c r="F658" s="1">
        <f>VLOOKUP($A658,主动技能升级!$J:$Q,主动技能升级!O$1,FALSE)</f>
        <v>40100</v>
      </c>
      <c r="G658" s="1">
        <f>VLOOKUP($A658,主动技能升级!$J:$Q,主动技能升级!P$1,FALSE)</f>
        <v>0</v>
      </c>
      <c r="H658" s="1">
        <f>VLOOKUP($A658,主动技能升级!$J:$Q,主动技能升级!Q$1,FALSE)</f>
        <v>0</v>
      </c>
    </row>
    <row r="659" spans="1:8" x14ac:dyDescent="0.15">
      <c r="A659" s="1">
        <v>655</v>
      </c>
      <c r="B659" s="1">
        <f>VLOOKUP($A659,主动技能升级!$J:$Q,主动技能升级!K$1,FALSE)</f>
        <v>10110315</v>
      </c>
      <c r="C659" s="1">
        <f>VLOOKUP($A659,主动技能升级!$J:$Q,主动技能升级!L$1,FALSE)</f>
        <v>10110316</v>
      </c>
      <c r="D659" s="1">
        <f>VLOOKUP($A659,主动技能升级!$J:$Q,主动技能升级!M$1,FALSE)</f>
        <v>70</v>
      </c>
      <c r="E659" s="1" t="str">
        <f>VLOOKUP($A659,主动技能升级!$J:$Q,主动技能升级!N$1,FALSE)</f>
        <v>[]</v>
      </c>
      <c r="F659" s="1">
        <f>VLOOKUP($A659,主动技能升级!$J:$Q,主动技能升级!O$1,FALSE)</f>
        <v>56700</v>
      </c>
      <c r="G659" s="1">
        <f>VLOOKUP($A659,主动技能升级!$J:$Q,主动技能升级!P$1,FALSE)</f>
        <v>0</v>
      </c>
      <c r="H659" s="1">
        <f>VLOOKUP($A659,主动技能升级!$J:$Q,主动技能升级!Q$1,FALSE)</f>
        <v>0</v>
      </c>
    </row>
    <row r="660" spans="1:8" x14ac:dyDescent="0.15">
      <c r="A660" s="1">
        <v>656</v>
      </c>
      <c r="B660" s="1">
        <f>VLOOKUP($A660,主动技能升级!$J:$Q,主动技能升级!K$1,FALSE)</f>
        <v>10110316</v>
      </c>
      <c r="C660" s="1">
        <f>VLOOKUP($A660,主动技能升级!$J:$Q,主动技能升级!L$1,FALSE)</f>
        <v>10110317</v>
      </c>
      <c r="D660" s="1">
        <f>VLOOKUP($A660,主动技能升级!$J:$Q,主动技能升级!M$1,FALSE)</f>
        <v>75</v>
      </c>
      <c r="E660" s="1" t="str">
        <f>VLOOKUP($A660,主动技能升级!$J:$Q,主动技能升级!N$1,FALSE)</f>
        <v>[]</v>
      </c>
      <c r="F660" s="1">
        <f>VLOOKUP($A660,主动技能升级!$J:$Q,主动技能升级!O$1,FALSE)</f>
        <v>80400</v>
      </c>
      <c r="G660" s="1">
        <f>VLOOKUP($A660,主动技能升级!$J:$Q,主动技能升级!P$1,FALSE)</f>
        <v>0</v>
      </c>
      <c r="H660" s="1">
        <f>VLOOKUP($A660,主动技能升级!$J:$Q,主动技能升级!Q$1,FALSE)</f>
        <v>0</v>
      </c>
    </row>
    <row r="661" spans="1:8" x14ac:dyDescent="0.15">
      <c r="A661" s="1">
        <v>657</v>
      </c>
      <c r="B661" s="1">
        <f>VLOOKUP($A661,主动技能升级!$J:$Q,主动技能升级!K$1,FALSE)</f>
        <v>10110317</v>
      </c>
      <c r="C661" s="1">
        <f>VLOOKUP($A661,主动技能升级!$J:$Q,主动技能升级!L$1,FALSE)</f>
        <v>10110318</v>
      </c>
      <c r="D661" s="1">
        <f>VLOOKUP($A661,主动技能升级!$J:$Q,主动技能升级!M$1,FALSE)</f>
        <v>80</v>
      </c>
      <c r="E661" s="1" t="str">
        <f>VLOOKUP($A661,主动技能升级!$J:$Q,主动技能升级!N$1,FALSE)</f>
        <v>[]</v>
      </c>
      <c r="F661" s="1">
        <f>VLOOKUP($A661,主动技能升级!$J:$Q,主动技能升级!O$1,FALSE)</f>
        <v>113800</v>
      </c>
      <c r="G661" s="1">
        <f>VLOOKUP($A661,主动技能升级!$J:$Q,主动技能升级!P$1,FALSE)</f>
        <v>0</v>
      </c>
      <c r="H661" s="1">
        <f>VLOOKUP($A661,主动技能升级!$J:$Q,主动技能升级!Q$1,FALSE)</f>
        <v>0</v>
      </c>
    </row>
    <row r="662" spans="1:8" x14ac:dyDescent="0.15">
      <c r="A662" s="1">
        <v>658</v>
      </c>
      <c r="B662" s="1">
        <f>VLOOKUP($A662,主动技能升级!$J:$Q,主动技能升级!K$1,FALSE)</f>
        <v>10110318</v>
      </c>
      <c r="C662" s="1">
        <f>VLOOKUP($A662,主动技能升级!$J:$Q,主动技能升级!L$1,FALSE)</f>
        <v>10110319</v>
      </c>
      <c r="D662" s="1">
        <f>VLOOKUP($A662,主动技能升级!$J:$Q,主动技能升级!M$1,FALSE)</f>
        <v>85</v>
      </c>
      <c r="E662" s="1" t="str">
        <f>VLOOKUP($A662,主动技能升级!$J:$Q,主动技能升级!N$1,FALSE)</f>
        <v>[]</v>
      </c>
      <c r="F662" s="1">
        <f>VLOOKUP($A662,主动技能升级!$J:$Q,主动技能升级!O$1,FALSE)</f>
        <v>161100</v>
      </c>
      <c r="G662" s="1">
        <f>VLOOKUP($A662,主动技能升级!$J:$Q,主动技能升级!P$1,FALSE)</f>
        <v>0</v>
      </c>
      <c r="H662" s="1">
        <f>VLOOKUP($A662,主动技能升级!$J:$Q,主动技能升级!Q$1,FALSE)</f>
        <v>0</v>
      </c>
    </row>
    <row r="663" spans="1:8" x14ac:dyDescent="0.15">
      <c r="A663" s="1">
        <v>659</v>
      </c>
      <c r="B663" s="1">
        <f>VLOOKUP($A663,主动技能升级!$J:$Q,主动技能升级!K$1,FALSE)</f>
        <v>10110319</v>
      </c>
      <c r="C663" s="1">
        <f>VLOOKUP($A663,主动技能升级!$J:$Q,主动技能升级!L$1,FALSE)</f>
        <v>10110320</v>
      </c>
      <c r="D663" s="1">
        <f>VLOOKUP($A663,主动技能升级!$J:$Q,主动技能升级!M$1,FALSE)</f>
        <v>90</v>
      </c>
      <c r="E663" s="1" t="str">
        <f>VLOOKUP($A663,主动技能升级!$J:$Q,主动技能升级!N$1,FALSE)</f>
        <v>[]</v>
      </c>
      <c r="F663" s="1">
        <f>VLOOKUP($A663,主动技能升级!$J:$Q,主动技能升级!O$1,FALSE)</f>
        <v>228100</v>
      </c>
      <c r="G663" s="1">
        <f>VLOOKUP($A663,主动技能升级!$J:$Q,主动技能升级!P$1,FALSE)</f>
        <v>0</v>
      </c>
      <c r="H663" s="1">
        <f>VLOOKUP($A663,主动技能升级!$J:$Q,主动技能升级!Q$1,FALSE)</f>
        <v>0</v>
      </c>
    </row>
    <row r="664" spans="1:8" x14ac:dyDescent="0.15">
      <c r="A664" s="1">
        <v>660</v>
      </c>
      <c r="B664" s="1">
        <f>VLOOKUP($A664,主动技能升级!$J:$Q,主动技能升级!K$1,FALSE)</f>
        <v>10110320</v>
      </c>
      <c r="C664" s="1">
        <f>VLOOKUP($A664,主动技能升级!$J:$Q,主动技能升级!L$1,FALSE)</f>
        <v>0</v>
      </c>
      <c r="D664" s="1">
        <f>VLOOKUP($A664,主动技能升级!$J:$Q,主动技能升级!M$1,FALSE)</f>
        <v>100</v>
      </c>
      <c r="E664" s="1" t="str">
        <f>VLOOKUP($A664,主动技能升级!$J:$Q,主动技能升级!N$1,FALSE)</f>
        <v>[]</v>
      </c>
      <c r="F664" s="1">
        <f>VLOOKUP($A664,主动技能升级!$J:$Q,主动技能升级!O$1,FALSE)</f>
        <v>780200</v>
      </c>
      <c r="G664" s="1">
        <f>VLOOKUP($A664,主动技能升级!$J:$Q,主动技能升级!P$1,FALSE)</f>
        <v>0</v>
      </c>
      <c r="H664" s="1">
        <f>VLOOKUP($A664,主动技能升级!$J:$Q,主动技能升级!Q$1,FALSE)</f>
        <v>0</v>
      </c>
    </row>
    <row r="665" spans="1:8" x14ac:dyDescent="0.15">
      <c r="A665" s="1">
        <v>661</v>
      </c>
      <c r="B665" s="1">
        <f>VLOOKUP($A665,主动技能升级!$J:$Q,主动技能升级!K$1,FALSE)</f>
        <v>10120101</v>
      </c>
      <c r="C665" s="1">
        <f>VLOOKUP($A665,主动技能升级!$J:$Q,主动技能升级!L$1,FALSE)</f>
        <v>10120102</v>
      </c>
      <c r="D665" s="1">
        <f>VLOOKUP($A665,主动技能升级!$J:$Q,主动技能升级!M$1,FALSE)</f>
        <v>2</v>
      </c>
      <c r="E665" s="1" t="str">
        <f>VLOOKUP($A665,主动技能升级!$J:$Q,主动技能升级!N$1,FALSE)</f>
        <v>[]</v>
      </c>
      <c r="F665" s="1">
        <f>VLOOKUP($A665,主动技能升级!$J:$Q,主动技能升级!O$1,FALSE)</f>
        <v>500</v>
      </c>
      <c r="G665" s="1">
        <f>VLOOKUP($A665,主动技能升级!$J:$Q,主动技能升级!P$1,FALSE)</f>
        <v>0</v>
      </c>
      <c r="H665" s="1">
        <f>VLOOKUP($A665,主动技能升级!$J:$Q,主动技能升级!Q$1,FALSE)</f>
        <v>0</v>
      </c>
    </row>
    <row r="666" spans="1:8" x14ac:dyDescent="0.15">
      <c r="A666" s="1">
        <v>662</v>
      </c>
      <c r="B666" s="1">
        <f>VLOOKUP($A666,主动技能升级!$J:$Q,主动技能升级!K$1,FALSE)</f>
        <v>10120102</v>
      </c>
      <c r="C666" s="1">
        <f>VLOOKUP($A666,主动技能升级!$J:$Q,主动技能升级!L$1,FALSE)</f>
        <v>10120103</v>
      </c>
      <c r="D666" s="1">
        <f>VLOOKUP($A666,主动技能升级!$J:$Q,主动技能升级!M$1,FALSE)</f>
        <v>5</v>
      </c>
      <c r="E666" s="1" t="str">
        <f>VLOOKUP($A666,主动技能升级!$J:$Q,主动技能升级!N$1,FALSE)</f>
        <v>[]</v>
      </c>
      <c r="F666" s="1">
        <f>VLOOKUP($A666,主动技能升级!$J:$Q,主动技能升级!O$1,FALSE)</f>
        <v>600</v>
      </c>
      <c r="G666" s="1">
        <f>VLOOKUP($A666,主动技能升级!$J:$Q,主动技能升级!P$1,FALSE)</f>
        <v>0</v>
      </c>
      <c r="H666" s="1">
        <f>VLOOKUP($A666,主动技能升级!$J:$Q,主动技能升级!Q$1,FALSE)</f>
        <v>0</v>
      </c>
    </row>
    <row r="667" spans="1:8" x14ac:dyDescent="0.15">
      <c r="A667" s="1">
        <v>663</v>
      </c>
      <c r="B667" s="1">
        <f>VLOOKUP($A667,主动技能升级!$J:$Q,主动技能升级!K$1,FALSE)</f>
        <v>10120103</v>
      </c>
      <c r="C667" s="1">
        <f>VLOOKUP($A667,主动技能升级!$J:$Q,主动技能升级!L$1,FALSE)</f>
        <v>10120104</v>
      </c>
      <c r="D667" s="1">
        <f>VLOOKUP($A667,主动技能升级!$J:$Q,主动技能升级!M$1,FALSE)</f>
        <v>10</v>
      </c>
      <c r="E667" s="1" t="str">
        <f>VLOOKUP($A667,主动技能升级!$J:$Q,主动技能升级!N$1,FALSE)</f>
        <v>[]</v>
      </c>
      <c r="F667" s="1">
        <f>VLOOKUP($A667,主动技能升级!$J:$Q,主动技能升级!O$1,FALSE)</f>
        <v>800</v>
      </c>
      <c r="G667" s="1">
        <f>VLOOKUP($A667,主动技能升级!$J:$Q,主动技能升级!P$1,FALSE)</f>
        <v>0</v>
      </c>
      <c r="H667" s="1">
        <f>VLOOKUP($A667,主动技能升级!$J:$Q,主动技能升级!Q$1,FALSE)</f>
        <v>0</v>
      </c>
    </row>
    <row r="668" spans="1:8" x14ac:dyDescent="0.15">
      <c r="A668" s="1">
        <v>664</v>
      </c>
      <c r="B668" s="1">
        <f>VLOOKUP($A668,主动技能升级!$J:$Q,主动技能升级!K$1,FALSE)</f>
        <v>10120104</v>
      </c>
      <c r="C668" s="1">
        <f>VLOOKUP($A668,主动技能升级!$J:$Q,主动技能升级!L$1,FALSE)</f>
        <v>10120105</v>
      </c>
      <c r="D668" s="1">
        <f>VLOOKUP($A668,主动技能升级!$J:$Q,主动技能升级!M$1,FALSE)</f>
        <v>15</v>
      </c>
      <c r="E668" s="1" t="str">
        <f>VLOOKUP($A668,主动技能升级!$J:$Q,主动技能升级!N$1,FALSE)</f>
        <v>[]</v>
      </c>
      <c r="F668" s="1">
        <f>VLOOKUP($A668,主动技能升级!$J:$Q,主动技能升级!O$1,FALSE)</f>
        <v>1200</v>
      </c>
      <c r="G668" s="1">
        <f>VLOOKUP($A668,主动技能升级!$J:$Q,主动技能升级!P$1,FALSE)</f>
        <v>0</v>
      </c>
      <c r="H668" s="1">
        <f>VLOOKUP($A668,主动技能升级!$J:$Q,主动技能升级!Q$1,FALSE)</f>
        <v>0</v>
      </c>
    </row>
    <row r="669" spans="1:8" x14ac:dyDescent="0.15">
      <c r="A669" s="1">
        <v>665</v>
      </c>
      <c r="B669" s="1">
        <f>VLOOKUP($A669,主动技能升级!$J:$Q,主动技能升级!K$1,FALSE)</f>
        <v>10120105</v>
      </c>
      <c r="C669" s="1">
        <f>VLOOKUP($A669,主动技能升级!$J:$Q,主动技能升级!L$1,FALSE)</f>
        <v>10120106</v>
      </c>
      <c r="D669" s="1">
        <f>VLOOKUP($A669,主动技能升级!$J:$Q,主动技能升级!M$1,FALSE)</f>
        <v>20</v>
      </c>
      <c r="E669" s="1" t="str">
        <f>VLOOKUP($A669,主动技能升级!$J:$Q,主动技能升级!N$1,FALSE)</f>
        <v>[]</v>
      </c>
      <c r="F669" s="1">
        <f>VLOOKUP($A669,主动技能升级!$J:$Q,主动技能升级!O$1,FALSE)</f>
        <v>1700</v>
      </c>
      <c r="G669" s="1">
        <f>VLOOKUP($A669,主动技能升级!$J:$Q,主动技能升级!P$1,FALSE)</f>
        <v>0</v>
      </c>
      <c r="H669" s="1">
        <f>VLOOKUP($A669,主动技能升级!$J:$Q,主动技能升级!Q$1,FALSE)</f>
        <v>0</v>
      </c>
    </row>
    <row r="670" spans="1:8" x14ac:dyDescent="0.15">
      <c r="A670" s="1">
        <v>666</v>
      </c>
      <c r="B670" s="1">
        <f>VLOOKUP($A670,主动技能升级!$J:$Q,主动技能升级!K$1,FALSE)</f>
        <v>10120106</v>
      </c>
      <c r="C670" s="1">
        <f>VLOOKUP($A670,主动技能升级!$J:$Q,主动技能升级!L$1,FALSE)</f>
        <v>10120107</v>
      </c>
      <c r="D670" s="1">
        <f>VLOOKUP($A670,主动技能升级!$J:$Q,主动技能升级!M$1,FALSE)</f>
        <v>25</v>
      </c>
      <c r="E670" s="1" t="str">
        <f>VLOOKUP($A670,主动技能升级!$J:$Q,主动技能升级!N$1,FALSE)</f>
        <v>[]</v>
      </c>
      <c r="F670" s="1">
        <f>VLOOKUP($A670,主动技能升级!$J:$Q,主动技能升级!O$1,FALSE)</f>
        <v>2400</v>
      </c>
      <c r="G670" s="1">
        <f>VLOOKUP($A670,主动技能升级!$J:$Q,主动技能升级!P$1,FALSE)</f>
        <v>0</v>
      </c>
      <c r="H670" s="1">
        <f>VLOOKUP($A670,主动技能升级!$J:$Q,主动技能升级!Q$1,FALSE)</f>
        <v>0</v>
      </c>
    </row>
    <row r="671" spans="1:8" x14ac:dyDescent="0.15">
      <c r="A671" s="1">
        <v>667</v>
      </c>
      <c r="B671" s="1">
        <f>VLOOKUP($A671,主动技能升级!$J:$Q,主动技能升级!K$1,FALSE)</f>
        <v>10120107</v>
      </c>
      <c r="C671" s="1">
        <f>VLOOKUP($A671,主动技能升级!$J:$Q,主动技能升级!L$1,FALSE)</f>
        <v>10120108</v>
      </c>
      <c r="D671" s="1">
        <f>VLOOKUP($A671,主动技能升级!$J:$Q,主动技能升级!M$1,FALSE)</f>
        <v>30</v>
      </c>
      <c r="E671" s="1" t="str">
        <f>VLOOKUP($A671,主动技能升级!$J:$Q,主动技能升级!N$1,FALSE)</f>
        <v>[]</v>
      </c>
      <c r="F671" s="1">
        <f>VLOOKUP($A671,主动技能升级!$J:$Q,主动技能升级!O$1,FALSE)</f>
        <v>3500</v>
      </c>
      <c r="G671" s="1">
        <f>VLOOKUP($A671,主动技能升级!$J:$Q,主动技能升级!P$1,FALSE)</f>
        <v>0</v>
      </c>
      <c r="H671" s="1">
        <f>VLOOKUP($A671,主动技能升级!$J:$Q,主动技能升级!Q$1,FALSE)</f>
        <v>0</v>
      </c>
    </row>
    <row r="672" spans="1:8" x14ac:dyDescent="0.15">
      <c r="A672" s="1">
        <v>668</v>
      </c>
      <c r="B672" s="1">
        <f>VLOOKUP($A672,主动技能升级!$J:$Q,主动技能升级!K$1,FALSE)</f>
        <v>10120108</v>
      </c>
      <c r="C672" s="1">
        <f>VLOOKUP($A672,主动技能升级!$J:$Q,主动技能升级!L$1,FALSE)</f>
        <v>10120109</v>
      </c>
      <c r="D672" s="1">
        <f>VLOOKUP($A672,主动技能升级!$J:$Q,主动技能升级!M$1,FALSE)</f>
        <v>35</v>
      </c>
      <c r="E672" s="1" t="str">
        <f>VLOOKUP($A672,主动技能升级!$J:$Q,主动技能升级!N$1,FALSE)</f>
        <v>[]</v>
      </c>
      <c r="F672" s="1">
        <f>VLOOKUP($A672,主动技能升级!$J:$Q,主动技能升级!O$1,FALSE)</f>
        <v>4900</v>
      </c>
      <c r="G672" s="1">
        <f>VLOOKUP($A672,主动技能升级!$J:$Q,主动技能升级!P$1,FALSE)</f>
        <v>0</v>
      </c>
      <c r="H672" s="1">
        <f>VLOOKUP($A672,主动技能升级!$J:$Q,主动技能升级!Q$1,FALSE)</f>
        <v>0</v>
      </c>
    </row>
    <row r="673" spans="1:8" x14ac:dyDescent="0.15">
      <c r="A673" s="1">
        <v>669</v>
      </c>
      <c r="B673" s="1">
        <f>VLOOKUP($A673,主动技能升级!$J:$Q,主动技能升级!K$1,FALSE)</f>
        <v>10120109</v>
      </c>
      <c r="C673" s="1">
        <f>VLOOKUP($A673,主动技能升级!$J:$Q,主动技能升级!L$1,FALSE)</f>
        <v>10120110</v>
      </c>
      <c r="D673" s="1">
        <f>VLOOKUP($A673,主动技能升级!$J:$Q,主动技能升级!M$1,FALSE)</f>
        <v>40</v>
      </c>
      <c r="E673" s="1" t="str">
        <f>VLOOKUP($A673,主动技能升级!$J:$Q,主动技能升级!N$1,FALSE)</f>
        <v>[]</v>
      </c>
      <c r="F673" s="1">
        <f>VLOOKUP($A673,主动技能升级!$J:$Q,主动技能升级!O$1,FALSE)</f>
        <v>7000</v>
      </c>
      <c r="G673" s="1">
        <f>VLOOKUP($A673,主动技能升级!$J:$Q,主动技能升级!P$1,FALSE)</f>
        <v>0</v>
      </c>
      <c r="H673" s="1">
        <f>VLOOKUP($A673,主动技能升级!$J:$Q,主动技能升级!Q$1,FALSE)</f>
        <v>0</v>
      </c>
    </row>
    <row r="674" spans="1:8" x14ac:dyDescent="0.15">
      <c r="A674" s="1">
        <v>670</v>
      </c>
      <c r="B674" s="1">
        <f>VLOOKUP($A674,主动技能升级!$J:$Q,主动技能升级!K$1,FALSE)</f>
        <v>10120110</v>
      </c>
      <c r="C674" s="1">
        <f>VLOOKUP($A674,主动技能升级!$J:$Q,主动技能升级!L$1,FALSE)</f>
        <v>10120111</v>
      </c>
      <c r="D674" s="1">
        <f>VLOOKUP($A674,主动技能升级!$J:$Q,主动技能升级!M$1,FALSE)</f>
        <v>45</v>
      </c>
      <c r="E674" s="1" t="str">
        <f>VLOOKUP($A674,主动技能升级!$J:$Q,主动技能升级!N$1,FALSE)</f>
        <v>[]</v>
      </c>
      <c r="F674" s="1">
        <f>VLOOKUP($A674,主动技能升级!$J:$Q,主动技能升级!O$1,FALSE)</f>
        <v>9900</v>
      </c>
      <c r="G674" s="1">
        <f>VLOOKUP($A674,主动技能升级!$J:$Q,主动技能升级!P$1,FALSE)</f>
        <v>0</v>
      </c>
      <c r="H674" s="1">
        <f>VLOOKUP($A674,主动技能升级!$J:$Q,主动技能升级!Q$1,FALSE)</f>
        <v>0</v>
      </c>
    </row>
    <row r="675" spans="1:8" x14ac:dyDescent="0.15">
      <c r="A675" s="1">
        <v>671</v>
      </c>
      <c r="B675" s="1">
        <f>VLOOKUP($A675,主动技能升级!$J:$Q,主动技能升级!K$1,FALSE)</f>
        <v>10120111</v>
      </c>
      <c r="C675" s="1">
        <f>VLOOKUP($A675,主动技能升级!$J:$Q,主动技能升级!L$1,FALSE)</f>
        <v>10120112</v>
      </c>
      <c r="D675" s="1">
        <f>VLOOKUP($A675,主动技能升级!$J:$Q,主动技能升级!M$1,FALSE)</f>
        <v>50</v>
      </c>
      <c r="E675" s="1" t="str">
        <f>VLOOKUP($A675,主动技能升级!$J:$Q,主动技能升级!N$1,FALSE)</f>
        <v>[]</v>
      </c>
      <c r="F675" s="1">
        <f>VLOOKUP($A675,主动技能升级!$J:$Q,主动技能升级!O$1,FALSE)</f>
        <v>14100</v>
      </c>
      <c r="G675" s="1">
        <f>VLOOKUP($A675,主动技能升级!$J:$Q,主动技能升级!P$1,FALSE)</f>
        <v>0</v>
      </c>
      <c r="H675" s="1">
        <f>VLOOKUP($A675,主动技能升级!$J:$Q,主动技能升级!Q$1,FALSE)</f>
        <v>0</v>
      </c>
    </row>
    <row r="676" spans="1:8" x14ac:dyDescent="0.15">
      <c r="A676" s="1">
        <v>672</v>
      </c>
      <c r="B676" s="1">
        <f>VLOOKUP($A676,主动技能升级!$J:$Q,主动技能升级!K$1,FALSE)</f>
        <v>10120112</v>
      </c>
      <c r="C676" s="1">
        <f>VLOOKUP($A676,主动技能升级!$J:$Q,主动技能升级!L$1,FALSE)</f>
        <v>10120113</v>
      </c>
      <c r="D676" s="1">
        <f>VLOOKUP($A676,主动技能升级!$J:$Q,主动技能升级!M$1,FALSE)</f>
        <v>55</v>
      </c>
      <c r="E676" s="1" t="str">
        <f>VLOOKUP($A676,主动技能升级!$J:$Q,主动技能升级!N$1,FALSE)</f>
        <v>[]</v>
      </c>
      <c r="F676" s="1">
        <f>VLOOKUP($A676,主动技能升级!$J:$Q,主动技能升级!O$1,FALSE)</f>
        <v>20000</v>
      </c>
      <c r="G676" s="1">
        <f>VLOOKUP($A676,主动技能升级!$J:$Q,主动技能升级!P$1,FALSE)</f>
        <v>0</v>
      </c>
      <c r="H676" s="1">
        <f>VLOOKUP($A676,主动技能升级!$J:$Q,主动技能升级!Q$1,FALSE)</f>
        <v>0</v>
      </c>
    </row>
    <row r="677" spans="1:8" x14ac:dyDescent="0.15">
      <c r="A677" s="1">
        <v>673</v>
      </c>
      <c r="B677" s="1">
        <f>VLOOKUP($A677,主动技能升级!$J:$Q,主动技能升级!K$1,FALSE)</f>
        <v>10120113</v>
      </c>
      <c r="C677" s="1">
        <f>VLOOKUP($A677,主动技能升级!$J:$Q,主动技能升级!L$1,FALSE)</f>
        <v>10120114</v>
      </c>
      <c r="D677" s="1">
        <f>VLOOKUP($A677,主动技能升级!$J:$Q,主动技能升级!M$1,FALSE)</f>
        <v>60</v>
      </c>
      <c r="E677" s="1" t="str">
        <f>VLOOKUP($A677,主动技能升级!$J:$Q,主动技能升级!N$1,FALSE)</f>
        <v>[]</v>
      </c>
      <c r="F677" s="1">
        <f>VLOOKUP($A677,主动技能升级!$J:$Q,主动技能升级!O$1,FALSE)</f>
        <v>28300</v>
      </c>
      <c r="G677" s="1">
        <f>VLOOKUP($A677,主动技能升级!$J:$Q,主动技能升级!P$1,FALSE)</f>
        <v>0</v>
      </c>
      <c r="H677" s="1">
        <f>VLOOKUP($A677,主动技能升级!$J:$Q,主动技能升级!Q$1,FALSE)</f>
        <v>0</v>
      </c>
    </row>
    <row r="678" spans="1:8" x14ac:dyDescent="0.15">
      <c r="A678" s="1">
        <v>674</v>
      </c>
      <c r="B678" s="1">
        <f>VLOOKUP($A678,主动技能升级!$J:$Q,主动技能升级!K$1,FALSE)</f>
        <v>10120114</v>
      </c>
      <c r="C678" s="1">
        <f>VLOOKUP($A678,主动技能升级!$J:$Q,主动技能升级!L$1,FALSE)</f>
        <v>10120115</v>
      </c>
      <c r="D678" s="1">
        <f>VLOOKUP($A678,主动技能升级!$J:$Q,主动技能升级!M$1,FALSE)</f>
        <v>65</v>
      </c>
      <c r="E678" s="1" t="str">
        <f>VLOOKUP($A678,主动技能升级!$J:$Q,主动技能升级!N$1,FALSE)</f>
        <v>[]</v>
      </c>
      <c r="F678" s="1">
        <f>VLOOKUP($A678,主动技能升级!$J:$Q,主动技能升级!O$1,FALSE)</f>
        <v>40100</v>
      </c>
      <c r="G678" s="1">
        <f>VLOOKUP($A678,主动技能升级!$J:$Q,主动技能升级!P$1,FALSE)</f>
        <v>0</v>
      </c>
      <c r="H678" s="1">
        <f>VLOOKUP($A678,主动技能升级!$J:$Q,主动技能升级!Q$1,FALSE)</f>
        <v>0</v>
      </c>
    </row>
    <row r="679" spans="1:8" x14ac:dyDescent="0.15">
      <c r="A679" s="1">
        <v>675</v>
      </c>
      <c r="B679" s="1">
        <f>VLOOKUP($A679,主动技能升级!$J:$Q,主动技能升级!K$1,FALSE)</f>
        <v>10120115</v>
      </c>
      <c r="C679" s="1">
        <f>VLOOKUP($A679,主动技能升级!$J:$Q,主动技能升级!L$1,FALSE)</f>
        <v>10120116</v>
      </c>
      <c r="D679" s="1">
        <f>VLOOKUP($A679,主动技能升级!$J:$Q,主动技能升级!M$1,FALSE)</f>
        <v>70</v>
      </c>
      <c r="E679" s="1" t="str">
        <f>VLOOKUP($A679,主动技能升级!$J:$Q,主动技能升级!N$1,FALSE)</f>
        <v>[]</v>
      </c>
      <c r="F679" s="1">
        <f>VLOOKUP($A679,主动技能升级!$J:$Q,主动技能升级!O$1,FALSE)</f>
        <v>56700</v>
      </c>
      <c r="G679" s="1">
        <f>VLOOKUP($A679,主动技能升级!$J:$Q,主动技能升级!P$1,FALSE)</f>
        <v>0</v>
      </c>
      <c r="H679" s="1">
        <f>VLOOKUP($A679,主动技能升级!$J:$Q,主动技能升级!Q$1,FALSE)</f>
        <v>0</v>
      </c>
    </row>
    <row r="680" spans="1:8" x14ac:dyDescent="0.15">
      <c r="A680" s="1">
        <v>676</v>
      </c>
      <c r="B680" s="1">
        <f>VLOOKUP($A680,主动技能升级!$J:$Q,主动技能升级!K$1,FALSE)</f>
        <v>10120116</v>
      </c>
      <c r="C680" s="1">
        <f>VLOOKUP($A680,主动技能升级!$J:$Q,主动技能升级!L$1,FALSE)</f>
        <v>10120117</v>
      </c>
      <c r="D680" s="1">
        <f>VLOOKUP($A680,主动技能升级!$J:$Q,主动技能升级!M$1,FALSE)</f>
        <v>75</v>
      </c>
      <c r="E680" s="1" t="str">
        <f>VLOOKUP($A680,主动技能升级!$J:$Q,主动技能升级!N$1,FALSE)</f>
        <v>[]</v>
      </c>
      <c r="F680" s="1">
        <f>VLOOKUP($A680,主动技能升级!$J:$Q,主动技能升级!O$1,FALSE)</f>
        <v>80400</v>
      </c>
      <c r="G680" s="1">
        <f>VLOOKUP($A680,主动技能升级!$J:$Q,主动技能升级!P$1,FALSE)</f>
        <v>0</v>
      </c>
      <c r="H680" s="1">
        <f>VLOOKUP($A680,主动技能升级!$J:$Q,主动技能升级!Q$1,FALSE)</f>
        <v>0</v>
      </c>
    </row>
    <row r="681" spans="1:8" x14ac:dyDescent="0.15">
      <c r="A681" s="1">
        <v>677</v>
      </c>
      <c r="B681" s="1">
        <f>VLOOKUP($A681,主动技能升级!$J:$Q,主动技能升级!K$1,FALSE)</f>
        <v>10120117</v>
      </c>
      <c r="C681" s="1">
        <f>VLOOKUP($A681,主动技能升级!$J:$Q,主动技能升级!L$1,FALSE)</f>
        <v>10120118</v>
      </c>
      <c r="D681" s="1">
        <f>VLOOKUP($A681,主动技能升级!$J:$Q,主动技能升级!M$1,FALSE)</f>
        <v>80</v>
      </c>
      <c r="E681" s="1" t="str">
        <f>VLOOKUP($A681,主动技能升级!$J:$Q,主动技能升级!N$1,FALSE)</f>
        <v>[]</v>
      </c>
      <c r="F681" s="1">
        <f>VLOOKUP($A681,主动技能升级!$J:$Q,主动技能升级!O$1,FALSE)</f>
        <v>113800</v>
      </c>
      <c r="G681" s="1">
        <f>VLOOKUP($A681,主动技能升级!$J:$Q,主动技能升级!P$1,FALSE)</f>
        <v>0</v>
      </c>
      <c r="H681" s="1">
        <f>VLOOKUP($A681,主动技能升级!$J:$Q,主动技能升级!Q$1,FALSE)</f>
        <v>0</v>
      </c>
    </row>
    <row r="682" spans="1:8" x14ac:dyDescent="0.15">
      <c r="A682" s="1">
        <v>678</v>
      </c>
      <c r="B682" s="1">
        <f>VLOOKUP($A682,主动技能升级!$J:$Q,主动技能升级!K$1,FALSE)</f>
        <v>10120118</v>
      </c>
      <c r="C682" s="1">
        <f>VLOOKUP($A682,主动技能升级!$J:$Q,主动技能升级!L$1,FALSE)</f>
        <v>10120119</v>
      </c>
      <c r="D682" s="1">
        <f>VLOOKUP($A682,主动技能升级!$J:$Q,主动技能升级!M$1,FALSE)</f>
        <v>85</v>
      </c>
      <c r="E682" s="1" t="str">
        <f>VLOOKUP($A682,主动技能升级!$J:$Q,主动技能升级!N$1,FALSE)</f>
        <v>[]</v>
      </c>
      <c r="F682" s="1">
        <f>VLOOKUP($A682,主动技能升级!$J:$Q,主动技能升级!O$1,FALSE)</f>
        <v>161100</v>
      </c>
      <c r="G682" s="1">
        <f>VLOOKUP($A682,主动技能升级!$J:$Q,主动技能升级!P$1,FALSE)</f>
        <v>0</v>
      </c>
      <c r="H682" s="1">
        <f>VLOOKUP($A682,主动技能升级!$J:$Q,主动技能升级!Q$1,FALSE)</f>
        <v>0</v>
      </c>
    </row>
    <row r="683" spans="1:8" x14ac:dyDescent="0.15">
      <c r="A683" s="1">
        <v>679</v>
      </c>
      <c r="B683" s="1">
        <f>VLOOKUP($A683,主动技能升级!$J:$Q,主动技能升级!K$1,FALSE)</f>
        <v>10120119</v>
      </c>
      <c r="C683" s="1">
        <f>VLOOKUP($A683,主动技能升级!$J:$Q,主动技能升级!L$1,FALSE)</f>
        <v>10120120</v>
      </c>
      <c r="D683" s="1">
        <f>VLOOKUP($A683,主动技能升级!$J:$Q,主动技能升级!M$1,FALSE)</f>
        <v>90</v>
      </c>
      <c r="E683" s="1" t="str">
        <f>VLOOKUP($A683,主动技能升级!$J:$Q,主动技能升级!N$1,FALSE)</f>
        <v>[]</v>
      </c>
      <c r="F683" s="1">
        <f>VLOOKUP($A683,主动技能升级!$J:$Q,主动技能升级!O$1,FALSE)</f>
        <v>228100</v>
      </c>
      <c r="G683" s="1">
        <f>VLOOKUP($A683,主动技能升级!$J:$Q,主动技能升级!P$1,FALSE)</f>
        <v>0</v>
      </c>
      <c r="H683" s="1">
        <f>VLOOKUP($A683,主动技能升级!$J:$Q,主动技能升级!Q$1,FALSE)</f>
        <v>0</v>
      </c>
    </row>
    <row r="684" spans="1:8" x14ac:dyDescent="0.15">
      <c r="A684" s="1">
        <v>680</v>
      </c>
      <c r="B684" s="1">
        <f>VLOOKUP($A684,主动技能升级!$J:$Q,主动技能升级!K$1,FALSE)</f>
        <v>10120120</v>
      </c>
      <c r="C684" s="1">
        <f>VLOOKUP($A684,主动技能升级!$J:$Q,主动技能升级!L$1,FALSE)</f>
        <v>0</v>
      </c>
      <c r="D684" s="1">
        <f>VLOOKUP($A684,主动技能升级!$J:$Q,主动技能升级!M$1,FALSE)</f>
        <v>100</v>
      </c>
      <c r="E684" s="1" t="str">
        <f>VLOOKUP($A684,主动技能升级!$J:$Q,主动技能升级!N$1,FALSE)</f>
        <v>[]</v>
      </c>
      <c r="F684" s="1">
        <f>VLOOKUP($A684,主动技能升级!$J:$Q,主动技能升级!O$1,FALSE)</f>
        <v>780200</v>
      </c>
      <c r="G684" s="1">
        <f>VLOOKUP($A684,主动技能升级!$J:$Q,主动技能升级!P$1,FALSE)</f>
        <v>0</v>
      </c>
      <c r="H684" s="1">
        <f>VLOOKUP($A684,主动技能升级!$J:$Q,主动技能升级!Q$1,FALSE)</f>
        <v>0</v>
      </c>
    </row>
    <row r="685" spans="1:8" x14ac:dyDescent="0.15">
      <c r="A685" s="1">
        <v>681</v>
      </c>
      <c r="B685" s="1">
        <f>VLOOKUP($A685,主动技能升级!$J:$Q,主动技能升级!K$1,FALSE)</f>
        <v>10120201</v>
      </c>
      <c r="C685" s="1">
        <f>VLOOKUP($A685,主动技能升级!$J:$Q,主动技能升级!L$1,FALSE)</f>
        <v>10120202</v>
      </c>
      <c r="D685" s="1">
        <f>VLOOKUP($A685,主动技能升级!$J:$Q,主动技能升级!M$1,FALSE)</f>
        <v>2</v>
      </c>
      <c r="E685" s="1" t="str">
        <f>VLOOKUP($A685,主动技能升级!$J:$Q,主动技能升级!N$1,FALSE)</f>
        <v>[]</v>
      </c>
      <c r="F685" s="1">
        <f>VLOOKUP($A685,主动技能升级!$J:$Q,主动技能升级!O$1,FALSE)</f>
        <v>500</v>
      </c>
      <c r="G685" s="1">
        <f>VLOOKUP($A685,主动技能升级!$J:$Q,主动技能升级!P$1,FALSE)</f>
        <v>0</v>
      </c>
      <c r="H685" s="1">
        <f>VLOOKUP($A685,主动技能升级!$J:$Q,主动技能升级!Q$1,FALSE)</f>
        <v>0</v>
      </c>
    </row>
    <row r="686" spans="1:8" x14ac:dyDescent="0.15">
      <c r="A686" s="1">
        <v>682</v>
      </c>
      <c r="B686" s="1">
        <f>VLOOKUP($A686,主动技能升级!$J:$Q,主动技能升级!K$1,FALSE)</f>
        <v>10120202</v>
      </c>
      <c r="C686" s="1">
        <f>VLOOKUP($A686,主动技能升级!$J:$Q,主动技能升级!L$1,FALSE)</f>
        <v>10120203</v>
      </c>
      <c r="D686" s="1">
        <f>VLOOKUP($A686,主动技能升级!$J:$Q,主动技能升级!M$1,FALSE)</f>
        <v>5</v>
      </c>
      <c r="E686" s="1" t="str">
        <f>VLOOKUP($A686,主动技能升级!$J:$Q,主动技能升级!N$1,FALSE)</f>
        <v>[]</v>
      </c>
      <c r="F686" s="1">
        <f>VLOOKUP($A686,主动技能升级!$J:$Q,主动技能升级!O$1,FALSE)</f>
        <v>600</v>
      </c>
      <c r="G686" s="1">
        <f>VLOOKUP($A686,主动技能升级!$J:$Q,主动技能升级!P$1,FALSE)</f>
        <v>0</v>
      </c>
      <c r="H686" s="1">
        <f>VLOOKUP($A686,主动技能升级!$J:$Q,主动技能升级!Q$1,FALSE)</f>
        <v>0</v>
      </c>
    </row>
    <row r="687" spans="1:8" x14ac:dyDescent="0.15">
      <c r="A687" s="1">
        <v>683</v>
      </c>
      <c r="B687" s="1">
        <f>VLOOKUP($A687,主动技能升级!$J:$Q,主动技能升级!K$1,FALSE)</f>
        <v>10120203</v>
      </c>
      <c r="C687" s="1">
        <f>VLOOKUP($A687,主动技能升级!$J:$Q,主动技能升级!L$1,FALSE)</f>
        <v>10120204</v>
      </c>
      <c r="D687" s="1">
        <f>VLOOKUP($A687,主动技能升级!$J:$Q,主动技能升级!M$1,FALSE)</f>
        <v>10</v>
      </c>
      <c r="E687" s="1" t="str">
        <f>VLOOKUP($A687,主动技能升级!$J:$Q,主动技能升级!N$1,FALSE)</f>
        <v>[]</v>
      </c>
      <c r="F687" s="1">
        <f>VLOOKUP($A687,主动技能升级!$J:$Q,主动技能升级!O$1,FALSE)</f>
        <v>800</v>
      </c>
      <c r="G687" s="1">
        <f>VLOOKUP($A687,主动技能升级!$J:$Q,主动技能升级!P$1,FALSE)</f>
        <v>0</v>
      </c>
      <c r="H687" s="1">
        <f>VLOOKUP($A687,主动技能升级!$J:$Q,主动技能升级!Q$1,FALSE)</f>
        <v>0</v>
      </c>
    </row>
    <row r="688" spans="1:8" x14ac:dyDescent="0.15">
      <c r="A688" s="1">
        <v>684</v>
      </c>
      <c r="B688" s="1">
        <f>VLOOKUP($A688,主动技能升级!$J:$Q,主动技能升级!K$1,FALSE)</f>
        <v>10120204</v>
      </c>
      <c r="C688" s="1">
        <f>VLOOKUP($A688,主动技能升级!$J:$Q,主动技能升级!L$1,FALSE)</f>
        <v>10120205</v>
      </c>
      <c r="D688" s="1">
        <f>VLOOKUP($A688,主动技能升级!$J:$Q,主动技能升级!M$1,FALSE)</f>
        <v>15</v>
      </c>
      <c r="E688" s="1" t="str">
        <f>VLOOKUP($A688,主动技能升级!$J:$Q,主动技能升级!N$1,FALSE)</f>
        <v>[]</v>
      </c>
      <c r="F688" s="1">
        <f>VLOOKUP($A688,主动技能升级!$J:$Q,主动技能升级!O$1,FALSE)</f>
        <v>1200</v>
      </c>
      <c r="G688" s="1">
        <f>VLOOKUP($A688,主动技能升级!$J:$Q,主动技能升级!P$1,FALSE)</f>
        <v>0</v>
      </c>
      <c r="H688" s="1">
        <f>VLOOKUP($A688,主动技能升级!$J:$Q,主动技能升级!Q$1,FALSE)</f>
        <v>0</v>
      </c>
    </row>
    <row r="689" spans="1:8" x14ac:dyDescent="0.15">
      <c r="A689" s="1">
        <v>685</v>
      </c>
      <c r="B689" s="1">
        <f>VLOOKUP($A689,主动技能升级!$J:$Q,主动技能升级!K$1,FALSE)</f>
        <v>10120205</v>
      </c>
      <c r="C689" s="1">
        <f>VLOOKUP($A689,主动技能升级!$J:$Q,主动技能升级!L$1,FALSE)</f>
        <v>10120206</v>
      </c>
      <c r="D689" s="1">
        <f>VLOOKUP($A689,主动技能升级!$J:$Q,主动技能升级!M$1,FALSE)</f>
        <v>20</v>
      </c>
      <c r="E689" s="1" t="str">
        <f>VLOOKUP($A689,主动技能升级!$J:$Q,主动技能升级!N$1,FALSE)</f>
        <v>[]</v>
      </c>
      <c r="F689" s="1">
        <f>VLOOKUP($A689,主动技能升级!$J:$Q,主动技能升级!O$1,FALSE)</f>
        <v>1700</v>
      </c>
      <c r="G689" s="1">
        <f>VLOOKUP($A689,主动技能升级!$J:$Q,主动技能升级!P$1,FALSE)</f>
        <v>0</v>
      </c>
      <c r="H689" s="1">
        <f>VLOOKUP($A689,主动技能升级!$J:$Q,主动技能升级!Q$1,FALSE)</f>
        <v>0</v>
      </c>
    </row>
    <row r="690" spans="1:8" x14ac:dyDescent="0.15">
      <c r="A690" s="1">
        <v>686</v>
      </c>
      <c r="B690" s="1">
        <f>VLOOKUP($A690,主动技能升级!$J:$Q,主动技能升级!K$1,FALSE)</f>
        <v>10120206</v>
      </c>
      <c r="C690" s="1">
        <f>VLOOKUP($A690,主动技能升级!$J:$Q,主动技能升级!L$1,FALSE)</f>
        <v>10120207</v>
      </c>
      <c r="D690" s="1">
        <f>VLOOKUP($A690,主动技能升级!$J:$Q,主动技能升级!M$1,FALSE)</f>
        <v>25</v>
      </c>
      <c r="E690" s="1" t="str">
        <f>VLOOKUP($A690,主动技能升级!$J:$Q,主动技能升级!N$1,FALSE)</f>
        <v>[]</v>
      </c>
      <c r="F690" s="1">
        <f>VLOOKUP($A690,主动技能升级!$J:$Q,主动技能升级!O$1,FALSE)</f>
        <v>2400</v>
      </c>
      <c r="G690" s="1">
        <f>VLOOKUP($A690,主动技能升级!$J:$Q,主动技能升级!P$1,FALSE)</f>
        <v>0</v>
      </c>
      <c r="H690" s="1">
        <f>VLOOKUP($A690,主动技能升级!$J:$Q,主动技能升级!Q$1,FALSE)</f>
        <v>0</v>
      </c>
    </row>
    <row r="691" spans="1:8" x14ac:dyDescent="0.15">
      <c r="A691" s="1">
        <v>687</v>
      </c>
      <c r="B691" s="1">
        <f>VLOOKUP($A691,主动技能升级!$J:$Q,主动技能升级!K$1,FALSE)</f>
        <v>10120207</v>
      </c>
      <c r="C691" s="1">
        <f>VLOOKUP($A691,主动技能升级!$J:$Q,主动技能升级!L$1,FALSE)</f>
        <v>10120208</v>
      </c>
      <c r="D691" s="1">
        <f>VLOOKUP($A691,主动技能升级!$J:$Q,主动技能升级!M$1,FALSE)</f>
        <v>30</v>
      </c>
      <c r="E691" s="1" t="str">
        <f>VLOOKUP($A691,主动技能升级!$J:$Q,主动技能升级!N$1,FALSE)</f>
        <v>[]</v>
      </c>
      <c r="F691" s="1">
        <f>VLOOKUP($A691,主动技能升级!$J:$Q,主动技能升级!O$1,FALSE)</f>
        <v>3500</v>
      </c>
      <c r="G691" s="1">
        <f>VLOOKUP($A691,主动技能升级!$J:$Q,主动技能升级!P$1,FALSE)</f>
        <v>0</v>
      </c>
      <c r="H691" s="1">
        <f>VLOOKUP($A691,主动技能升级!$J:$Q,主动技能升级!Q$1,FALSE)</f>
        <v>0</v>
      </c>
    </row>
    <row r="692" spans="1:8" x14ac:dyDescent="0.15">
      <c r="A692" s="1">
        <v>688</v>
      </c>
      <c r="B692" s="1">
        <f>VLOOKUP($A692,主动技能升级!$J:$Q,主动技能升级!K$1,FALSE)</f>
        <v>10120208</v>
      </c>
      <c r="C692" s="1">
        <f>VLOOKUP($A692,主动技能升级!$J:$Q,主动技能升级!L$1,FALSE)</f>
        <v>10120209</v>
      </c>
      <c r="D692" s="1">
        <f>VLOOKUP($A692,主动技能升级!$J:$Q,主动技能升级!M$1,FALSE)</f>
        <v>35</v>
      </c>
      <c r="E692" s="1" t="str">
        <f>VLOOKUP($A692,主动技能升级!$J:$Q,主动技能升级!N$1,FALSE)</f>
        <v>[]</v>
      </c>
      <c r="F692" s="1">
        <f>VLOOKUP($A692,主动技能升级!$J:$Q,主动技能升级!O$1,FALSE)</f>
        <v>4900</v>
      </c>
      <c r="G692" s="1">
        <f>VLOOKUP($A692,主动技能升级!$J:$Q,主动技能升级!P$1,FALSE)</f>
        <v>0</v>
      </c>
      <c r="H692" s="1">
        <f>VLOOKUP($A692,主动技能升级!$J:$Q,主动技能升级!Q$1,FALSE)</f>
        <v>0</v>
      </c>
    </row>
    <row r="693" spans="1:8" x14ac:dyDescent="0.15">
      <c r="A693" s="1">
        <v>689</v>
      </c>
      <c r="B693" s="1">
        <f>VLOOKUP($A693,主动技能升级!$J:$Q,主动技能升级!K$1,FALSE)</f>
        <v>10120209</v>
      </c>
      <c r="C693" s="1">
        <f>VLOOKUP($A693,主动技能升级!$J:$Q,主动技能升级!L$1,FALSE)</f>
        <v>10120210</v>
      </c>
      <c r="D693" s="1">
        <f>VLOOKUP($A693,主动技能升级!$J:$Q,主动技能升级!M$1,FALSE)</f>
        <v>40</v>
      </c>
      <c r="E693" s="1" t="str">
        <f>VLOOKUP($A693,主动技能升级!$J:$Q,主动技能升级!N$1,FALSE)</f>
        <v>[]</v>
      </c>
      <c r="F693" s="1">
        <f>VLOOKUP($A693,主动技能升级!$J:$Q,主动技能升级!O$1,FALSE)</f>
        <v>7000</v>
      </c>
      <c r="G693" s="1">
        <f>VLOOKUP($A693,主动技能升级!$J:$Q,主动技能升级!P$1,FALSE)</f>
        <v>0</v>
      </c>
      <c r="H693" s="1">
        <f>VLOOKUP($A693,主动技能升级!$J:$Q,主动技能升级!Q$1,FALSE)</f>
        <v>0</v>
      </c>
    </row>
    <row r="694" spans="1:8" x14ac:dyDescent="0.15">
      <c r="A694" s="1">
        <v>690</v>
      </c>
      <c r="B694" s="1">
        <f>VLOOKUP($A694,主动技能升级!$J:$Q,主动技能升级!K$1,FALSE)</f>
        <v>10120210</v>
      </c>
      <c r="C694" s="1">
        <f>VLOOKUP($A694,主动技能升级!$J:$Q,主动技能升级!L$1,FALSE)</f>
        <v>10120211</v>
      </c>
      <c r="D694" s="1">
        <f>VLOOKUP($A694,主动技能升级!$J:$Q,主动技能升级!M$1,FALSE)</f>
        <v>45</v>
      </c>
      <c r="E694" s="1" t="str">
        <f>VLOOKUP($A694,主动技能升级!$J:$Q,主动技能升级!N$1,FALSE)</f>
        <v>[]</v>
      </c>
      <c r="F694" s="1">
        <f>VLOOKUP($A694,主动技能升级!$J:$Q,主动技能升级!O$1,FALSE)</f>
        <v>9900</v>
      </c>
      <c r="G694" s="1">
        <f>VLOOKUP($A694,主动技能升级!$J:$Q,主动技能升级!P$1,FALSE)</f>
        <v>0</v>
      </c>
      <c r="H694" s="1">
        <f>VLOOKUP($A694,主动技能升级!$J:$Q,主动技能升级!Q$1,FALSE)</f>
        <v>0</v>
      </c>
    </row>
    <row r="695" spans="1:8" x14ac:dyDescent="0.15">
      <c r="A695" s="1">
        <v>691</v>
      </c>
      <c r="B695" s="1">
        <f>VLOOKUP($A695,主动技能升级!$J:$Q,主动技能升级!K$1,FALSE)</f>
        <v>10120211</v>
      </c>
      <c r="C695" s="1">
        <f>VLOOKUP($A695,主动技能升级!$J:$Q,主动技能升级!L$1,FALSE)</f>
        <v>10120212</v>
      </c>
      <c r="D695" s="1">
        <f>VLOOKUP($A695,主动技能升级!$J:$Q,主动技能升级!M$1,FALSE)</f>
        <v>50</v>
      </c>
      <c r="E695" s="1" t="str">
        <f>VLOOKUP($A695,主动技能升级!$J:$Q,主动技能升级!N$1,FALSE)</f>
        <v>[]</v>
      </c>
      <c r="F695" s="1">
        <f>VLOOKUP($A695,主动技能升级!$J:$Q,主动技能升级!O$1,FALSE)</f>
        <v>14100</v>
      </c>
      <c r="G695" s="1">
        <f>VLOOKUP($A695,主动技能升级!$J:$Q,主动技能升级!P$1,FALSE)</f>
        <v>0</v>
      </c>
      <c r="H695" s="1">
        <f>VLOOKUP($A695,主动技能升级!$J:$Q,主动技能升级!Q$1,FALSE)</f>
        <v>0</v>
      </c>
    </row>
    <row r="696" spans="1:8" x14ac:dyDescent="0.15">
      <c r="A696" s="1">
        <v>692</v>
      </c>
      <c r="B696" s="1">
        <f>VLOOKUP($A696,主动技能升级!$J:$Q,主动技能升级!K$1,FALSE)</f>
        <v>10120212</v>
      </c>
      <c r="C696" s="1">
        <f>VLOOKUP($A696,主动技能升级!$J:$Q,主动技能升级!L$1,FALSE)</f>
        <v>10120213</v>
      </c>
      <c r="D696" s="1">
        <f>VLOOKUP($A696,主动技能升级!$J:$Q,主动技能升级!M$1,FALSE)</f>
        <v>55</v>
      </c>
      <c r="E696" s="1" t="str">
        <f>VLOOKUP($A696,主动技能升级!$J:$Q,主动技能升级!N$1,FALSE)</f>
        <v>[]</v>
      </c>
      <c r="F696" s="1">
        <f>VLOOKUP($A696,主动技能升级!$J:$Q,主动技能升级!O$1,FALSE)</f>
        <v>20000</v>
      </c>
      <c r="G696" s="1">
        <f>VLOOKUP($A696,主动技能升级!$J:$Q,主动技能升级!P$1,FALSE)</f>
        <v>0</v>
      </c>
      <c r="H696" s="1">
        <f>VLOOKUP($A696,主动技能升级!$J:$Q,主动技能升级!Q$1,FALSE)</f>
        <v>0</v>
      </c>
    </row>
    <row r="697" spans="1:8" x14ac:dyDescent="0.15">
      <c r="A697" s="1">
        <v>693</v>
      </c>
      <c r="B697" s="1">
        <f>VLOOKUP($A697,主动技能升级!$J:$Q,主动技能升级!K$1,FALSE)</f>
        <v>10120213</v>
      </c>
      <c r="C697" s="1">
        <f>VLOOKUP($A697,主动技能升级!$J:$Q,主动技能升级!L$1,FALSE)</f>
        <v>10120214</v>
      </c>
      <c r="D697" s="1">
        <f>VLOOKUP($A697,主动技能升级!$J:$Q,主动技能升级!M$1,FALSE)</f>
        <v>60</v>
      </c>
      <c r="E697" s="1" t="str">
        <f>VLOOKUP($A697,主动技能升级!$J:$Q,主动技能升级!N$1,FALSE)</f>
        <v>[]</v>
      </c>
      <c r="F697" s="1">
        <f>VLOOKUP($A697,主动技能升级!$J:$Q,主动技能升级!O$1,FALSE)</f>
        <v>28300</v>
      </c>
      <c r="G697" s="1">
        <f>VLOOKUP($A697,主动技能升级!$J:$Q,主动技能升级!P$1,FALSE)</f>
        <v>0</v>
      </c>
      <c r="H697" s="1">
        <f>VLOOKUP($A697,主动技能升级!$J:$Q,主动技能升级!Q$1,FALSE)</f>
        <v>0</v>
      </c>
    </row>
    <row r="698" spans="1:8" x14ac:dyDescent="0.15">
      <c r="A698" s="1">
        <v>694</v>
      </c>
      <c r="B698" s="1">
        <f>VLOOKUP($A698,主动技能升级!$J:$Q,主动技能升级!K$1,FALSE)</f>
        <v>10120214</v>
      </c>
      <c r="C698" s="1">
        <f>VLOOKUP($A698,主动技能升级!$J:$Q,主动技能升级!L$1,FALSE)</f>
        <v>10120215</v>
      </c>
      <c r="D698" s="1">
        <f>VLOOKUP($A698,主动技能升级!$J:$Q,主动技能升级!M$1,FALSE)</f>
        <v>65</v>
      </c>
      <c r="E698" s="1" t="str">
        <f>VLOOKUP($A698,主动技能升级!$J:$Q,主动技能升级!N$1,FALSE)</f>
        <v>[]</v>
      </c>
      <c r="F698" s="1">
        <f>VLOOKUP($A698,主动技能升级!$J:$Q,主动技能升级!O$1,FALSE)</f>
        <v>40100</v>
      </c>
      <c r="G698" s="1">
        <f>VLOOKUP($A698,主动技能升级!$J:$Q,主动技能升级!P$1,FALSE)</f>
        <v>0</v>
      </c>
      <c r="H698" s="1">
        <f>VLOOKUP($A698,主动技能升级!$J:$Q,主动技能升级!Q$1,FALSE)</f>
        <v>0</v>
      </c>
    </row>
    <row r="699" spans="1:8" x14ac:dyDescent="0.15">
      <c r="A699" s="1">
        <v>695</v>
      </c>
      <c r="B699" s="1">
        <f>VLOOKUP($A699,主动技能升级!$J:$Q,主动技能升级!K$1,FALSE)</f>
        <v>10120215</v>
      </c>
      <c r="C699" s="1">
        <f>VLOOKUP($A699,主动技能升级!$J:$Q,主动技能升级!L$1,FALSE)</f>
        <v>10120216</v>
      </c>
      <c r="D699" s="1">
        <f>VLOOKUP($A699,主动技能升级!$J:$Q,主动技能升级!M$1,FALSE)</f>
        <v>70</v>
      </c>
      <c r="E699" s="1" t="str">
        <f>VLOOKUP($A699,主动技能升级!$J:$Q,主动技能升级!N$1,FALSE)</f>
        <v>[]</v>
      </c>
      <c r="F699" s="1">
        <f>VLOOKUP($A699,主动技能升级!$J:$Q,主动技能升级!O$1,FALSE)</f>
        <v>56700</v>
      </c>
      <c r="G699" s="1">
        <f>VLOOKUP($A699,主动技能升级!$J:$Q,主动技能升级!P$1,FALSE)</f>
        <v>0</v>
      </c>
      <c r="H699" s="1">
        <f>VLOOKUP($A699,主动技能升级!$J:$Q,主动技能升级!Q$1,FALSE)</f>
        <v>0</v>
      </c>
    </row>
    <row r="700" spans="1:8" x14ac:dyDescent="0.15">
      <c r="A700" s="1">
        <v>696</v>
      </c>
      <c r="B700" s="1">
        <f>VLOOKUP($A700,主动技能升级!$J:$Q,主动技能升级!K$1,FALSE)</f>
        <v>10120216</v>
      </c>
      <c r="C700" s="1">
        <f>VLOOKUP($A700,主动技能升级!$J:$Q,主动技能升级!L$1,FALSE)</f>
        <v>10120217</v>
      </c>
      <c r="D700" s="1">
        <f>VLOOKUP($A700,主动技能升级!$J:$Q,主动技能升级!M$1,FALSE)</f>
        <v>75</v>
      </c>
      <c r="E700" s="1" t="str">
        <f>VLOOKUP($A700,主动技能升级!$J:$Q,主动技能升级!N$1,FALSE)</f>
        <v>[]</v>
      </c>
      <c r="F700" s="1">
        <f>VLOOKUP($A700,主动技能升级!$J:$Q,主动技能升级!O$1,FALSE)</f>
        <v>80400</v>
      </c>
      <c r="G700" s="1">
        <f>VLOOKUP($A700,主动技能升级!$J:$Q,主动技能升级!P$1,FALSE)</f>
        <v>0</v>
      </c>
      <c r="H700" s="1">
        <f>VLOOKUP($A700,主动技能升级!$J:$Q,主动技能升级!Q$1,FALSE)</f>
        <v>0</v>
      </c>
    </row>
    <row r="701" spans="1:8" x14ac:dyDescent="0.15">
      <c r="A701" s="1">
        <v>697</v>
      </c>
      <c r="B701" s="1">
        <f>VLOOKUP($A701,主动技能升级!$J:$Q,主动技能升级!K$1,FALSE)</f>
        <v>10120217</v>
      </c>
      <c r="C701" s="1">
        <f>VLOOKUP($A701,主动技能升级!$J:$Q,主动技能升级!L$1,FALSE)</f>
        <v>10120218</v>
      </c>
      <c r="D701" s="1">
        <f>VLOOKUP($A701,主动技能升级!$J:$Q,主动技能升级!M$1,FALSE)</f>
        <v>80</v>
      </c>
      <c r="E701" s="1" t="str">
        <f>VLOOKUP($A701,主动技能升级!$J:$Q,主动技能升级!N$1,FALSE)</f>
        <v>[]</v>
      </c>
      <c r="F701" s="1">
        <f>VLOOKUP($A701,主动技能升级!$J:$Q,主动技能升级!O$1,FALSE)</f>
        <v>113800</v>
      </c>
      <c r="G701" s="1">
        <f>VLOOKUP($A701,主动技能升级!$J:$Q,主动技能升级!P$1,FALSE)</f>
        <v>0</v>
      </c>
      <c r="H701" s="1">
        <f>VLOOKUP($A701,主动技能升级!$J:$Q,主动技能升级!Q$1,FALSE)</f>
        <v>0</v>
      </c>
    </row>
    <row r="702" spans="1:8" x14ac:dyDescent="0.15">
      <c r="A702" s="1">
        <v>698</v>
      </c>
      <c r="B702" s="1">
        <f>VLOOKUP($A702,主动技能升级!$J:$Q,主动技能升级!K$1,FALSE)</f>
        <v>10120218</v>
      </c>
      <c r="C702" s="1">
        <f>VLOOKUP($A702,主动技能升级!$J:$Q,主动技能升级!L$1,FALSE)</f>
        <v>10120219</v>
      </c>
      <c r="D702" s="1">
        <f>VLOOKUP($A702,主动技能升级!$J:$Q,主动技能升级!M$1,FALSE)</f>
        <v>85</v>
      </c>
      <c r="E702" s="1" t="str">
        <f>VLOOKUP($A702,主动技能升级!$J:$Q,主动技能升级!N$1,FALSE)</f>
        <v>[]</v>
      </c>
      <c r="F702" s="1">
        <f>VLOOKUP($A702,主动技能升级!$J:$Q,主动技能升级!O$1,FALSE)</f>
        <v>161100</v>
      </c>
      <c r="G702" s="1">
        <f>VLOOKUP($A702,主动技能升级!$J:$Q,主动技能升级!P$1,FALSE)</f>
        <v>0</v>
      </c>
      <c r="H702" s="1">
        <f>VLOOKUP($A702,主动技能升级!$J:$Q,主动技能升级!Q$1,FALSE)</f>
        <v>0</v>
      </c>
    </row>
    <row r="703" spans="1:8" x14ac:dyDescent="0.15">
      <c r="A703" s="1">
        <v>699</v>
      </c>
      <c r="B703" s="1">
        <f>VLOOKUP($A703,主动技能升级!$J:$Q,主动技能升级!K$1,FALSE)</f>
        <v>10120219</v>
      </c>
      <c r="C703" s="1">
        <f>VLOOKUP($A703,主动技能升级!$J:$Q,主动技能升级!L$1,FALSE)</f>
        <v>10120220</v>
      </c>
      <c r="D703" s="1">
        <f>VLOOKUP($A703,主动技能升级!$J:$Q,主动技能升级!M$1,FALSE)</f>
        <v>90</v>
      </c>
      <c r="E703" s="1" t="str">
        <f>VLOOKUP($A703,主动技能升级!$J:$Q,主动技能升级!N$1,FALSE)</f>
        <v>[]</v>
      </c>
      <c r="F703" s="1">
        <f>VLOOKUP($A703,主动技能升级!$J:$Q,主动技能升级!O$1,FALSE)</f>
        <v>228100</v>
      </c>
      <c r="G703" s="1">
        <f>VLOOKUP($A703,主动技能升级!$J:$Q,主动技能升级!P$1,FALSE)</f>
        <v>0</v>
      </c>
      <c r="H703" s="1">
        <f>VLOOKUP($A703,主动技能升级!$J:$Q,主动技能升级!Q$1,FALSE)</f>
        <v>0</v>
      </c>
    </row>
    <row r="704" spans="1:8" x14ac:dyDescent="0.15">
      <c r="A704" s="1">
        <v>700</v>
      </c>
      <c r="B704" s="1">
        <f>VLOOKUP($A704,主动技能升级!$J:$Q,主动技能升级!K$1,FALSE)</f>
        <v>10120220</v>
      </c>
      <c r="C704" s="1">
        <f>VLOOKUP($A704,主动技能升级!$J:$Q,主动技能升级!L$1,FALSE)</f>
        <v>0</v>
      </c>
      <c r="D704" s="1">
        <f>VLOOKUP($A704,主动技能升级!$J:$Q,主动技能升级!M$1,FALSE)</f>
        <v>100</v>
      </c>
      <c r="E704" s="1" t="str">
        <f>VLOOKUP($A704,主动技能升级!$J:$Q,主动技能升级!N$1,FALSE)</f>
        <v>[]</v>
      </c>
      <c r="F704" s="1">
        <f>VLOOKUP($A704,主动技能升级!$J:$Q,主动技能升级!O$1,FALSE)</f>
        <v>780200</v>
      </c>
      <c r="G704" s="1">
        <f>VLOOKUP($A704,主动技能升级!$J:$Q,主动技能升级!P$1,FALSE)</f>
        <v>0</v>
      </c>
      <c r="H704" s="1">
        <f>VLOOKUP($A704,主动技能升级!$J:$Q,主动技能升级!Q$1,FALSE)</f>
        <v>0</v>
      </c>
    </row>
    <row r="705" spans="1:8" x14ac:dyDescent="0.15">
      <c r="A705" s="1">
        <v>701</v>
      </c>
      <c r="B705" s="1">
        <f>VLOOKUP($A705,主动技能升级!$J:$Q,主动技能升级!K$1,FALSE)</f>
        <v>10120301</v>
      </c>
      <c r="C705" s="1">
        <f>VLOOKUP($A705,主动技能升级!$J:$Q,主动技能升级!L$1,FALSE)</f>
        <v>10120302</v>
      </c>
      <c r="D705" s="1">
        <f>VLOOKUP($A705,主动技能升级!$J:$Q,主动技能升级!M$1,FALSE)</f>
        <v>2</v>
      </c>
      <c r="E705" s="1" t="str">
        <f>VLOOKUP($A705,主动技能升级!$J:$Q,主动技能升级!N$1,FALSE)</f>
        <v>[]</v>
      </c>
      <c r="F705" s="1">
        <f>VLOOKUP($A705,主动技能升级!$J:$Q,主动技能升级!O$1,FALSE)</f>
        <v>500</v>
      </c>
      <c r="G705" s="1">
        <f>VLOOKUP($A705,主动技能升级!$J:$Q,主动技能升级!P$1,FALSE)</f>
        <v>0</v>
      </c>
      <c r="H705" s="1">
        <f>VLOOKUP($A705,主动技能升级!$J:$Q,主动技能升级!Q$1,FALSE)</f>
        <v>0</v>
      </c>
    </row>
    <row r="706" spans="1:8" x14ac:dyDescent="0.15">
      <c r="A706" s="1">
        <v>702</v>
      </c>
      <c r="B706" s="1">
        <f>VLOOKUP($A706,主动技能升级!$J:$Q,主动技能升级!K$1,FALSE)</f>
        <v>10120302</v>
      </c>
      <c r="C706" s="1">
        <f>VLOOKUP($A706,主动技能升级!$J:$Q,主动技能升级!L$1,FALSE)</f>
        <v>10120303</v>
      </c>
      <c r="D706" s="1">
        <f>VLOOKUP($A706,主动技能升级!$J:$Q,主动技能升级!M$1,FALSE)</f>
        <v>5</v>
      </c>
      <c r="E706" s="1" t="str">
        <f>VLOOKUP($A706,主动技能升级!$J:$Q,主动技能升级!N$1,FALSE)</f>
        <v>[]</v>
      </c>
      <c r="F706" s="1">
        <f>VLOOKUP($A706,主动技能升级!$J:$Q,主动技能升级!O$1,FALSE)</f>
        <v>600</v>
      </c>
      <c r="G706" s="1">
        <f>VLOOKUP($A706,主动技能升级!$J:$Q,主动技能升级!P$1,FALSE)</f>
        <v>0</v>
      </c>
      <c r="H706" s="1">
        <f>VLOOKUP($A706,主动技能升级!$J:$Q,主动技能升级!Q$1,FALSE)</f>
        <v>0</v>
      </c>
    </row>
    <row r="707" spans="1:8" x14ac:dyDescent="0.15">
      <c r="A707" s="1">
        <v>703</v>
      </c>
      <c r="B707" s="1">
        <f>VLOOKUP($A707,主动技能升级!$J:$Q,主动技能升级!K$1,FALSE)</f>
        <v>10120303</v>
      </c>
      <c r="C707" s="1">
        <f>VLOOKUP($A707,主动技能升级!$J:$Q,主动技能升级!L$1,FALSE)</f>
        <v>10120304</v>
      </c>
      <c r="D707" s="1">
        <f>VLOOKUP($A707,主动技能升级!$J:$Q,主动技能升级!M$1,FALSE)</f>
        <v>10</v>
      </c>
      <c r="E707" s="1" t="str">
        <f>VLOOKUP($A707,主动技能升级!$J:$Q,主动技能升级!N$1,FALSE)</f>
        <v>[]</v>
      </c>
      <c r="F707" s="1">
        <f>VLOOKUP($A707,主动技能升级!$J:$Q,主动技能升级!O$1,FALSE)</f>
        <v>800</v>
      </c>
      <c r="G707" s="1">
        <f>VLOOKUP($A707,主动技能升级!$J:$Q,主动技能升级!P$1,FALSE)</f>
        <v>0</v>
      </c>
      <c r="H707" s="1">
        <f>VLOOKUP($A707,主动技能升级!$J:$Q,主动技能升级!Q$1,FALSE)</f>
        <v>0</v>
      </c>
    </row>
    <row r="708" spans="1:8" x14ac:dyDescent="0.15">
      <c r="A708" s="1">
        <v>704</v>
      </c>
      <c r="B708" s="1">
        <f>VLOOKUP($A708,主动技能升级!$J:$Q,主动技能升级!K$1,FALSE)</f>
        <v>10120304</v>
      </c>
      <c r="C708" s="1">
        <f>VLOOKUP($A708,主动技能升级!$J:$Q,主动技能升级!L$1,FALSE)</f>
        <v>10120305</v>
      </c>
      <c r="D708" s="1">
        <f>VLOOKUP($A708,主动技能升级!$J:$Q,主动技能升级!M$1,FALSE)</f>
        <v>15</v>
      </c>
      <c r="E708" s="1" t="str">
        <f>VLOOKUP($A708,主动技能升级!$J:$Q,主动技能升级!N$1,FALSE)</f>
        <v>[]</v>
      </c>
      <c r="F708" s="1">
        <f>VLOOKUP($A708,主动技能升级!$J:$Q,主动技能升级!O$1,FALSE)</f>
        <v>1200</v>
      </c>
      <c r="G708" s="1">
        <f>VLOOKUP($A708,主动技能升级!$J:$Q,主动技能升级!P$1,FALSE)</f>
        <v>0</v>
      </c>
      <c r="H708" s="1">
        <f>VLOOKUP($A708,主动技能升级!$J:$Q,主动技能升级!Q$1,FALSE)</f>
        <v>0</v>
      </c>
    </row>
    <row r="709" spans="1:8" x14ac:dyDescent="0.15">
      <c r="A709" s="1">
        <v>705</v>
      </c>
      <c r="B709" s="1">
        <f>VLOOKUP($A709,主动技能升级!$J:$Q,主动技能升级!K$1,FALSE)</f>
        <v>10120305</v>
      </c>
      <c r="C709" s="1">
        <f>VLOOKUP($A709,主动技能升级!$J:$Q,主动技能升级!L$1,FALSE)</f>
        <v>10120306</v>
      </c>
      <c r="D709" s="1">
        <f>VLOOKUP($A709,主动技能升级!$J:$Q,主动技能升级!M$1,FALSE)</f>
        <v>20</v>
      </c>
      <c r="E709" s="1" t="str">
        <f>VLOOKUP($A709,主动技能升级!$J:$Q,主动技能升级!N$1,FALSE)</f>
        <v>[]</v>
      </c>
      <c r="F709" s="1">
        <f>VLOOKUP($A709,主动技能升级!$J:$Q,主动技能升级!O$1,FALSE)</f>
        <v>1700</v>
      </c>
      <c r="G709" s="1">
        <f>VLOOKUP($A709,主动技能升级!$J:$Q,主动技能升级!P$1,FALSE)</f>
        <v>0</v>
      </c>
      <c r="H709" s="1">
        <f>VLOOKUP($A709,主动技能升级!$J:$Q,主动技能升级!Q$1,FALSE)</f>
        <v>0</v>
      </c>
    </row>
    <row r="710" spans="1:8" x14ac:dyDescent="0.15">
      <c r="A710" s="1">
        <v>706</v>
      </c>
      <c r="B710" s="1">
        <f>VLOOKUP($A710,主动技能升级!$J:$Q,主动技能升级!K$1,FALSE)</f>
        <v>10120306</v>
      </c>
      <c r="C710" s="1">
        <f>VLOOKUP($A710,主动技能升级!$J:$Q,主动技能升级!L$1,FALSE)</f>
        <v>10120307</v>
      </c>
      <c r="D710" s="1">
        <f>VLOOKUP($A710,主动技能升级!$J:$Q,主动技能升级!M$1,FALSE)</f>
        <v>25</v>
      </c>
      <c r="E710" s="1" t="str">
        <f>VLOOKUP($A710,主动技能升级!$J:$Q,主动技能升级!N$1,FALSE)</f>
        <v>[]</v>
      </c>
      <c r="F710" s="1">
        <f>VLOOKUP($A710,主动技能升级!$J:$Q,主动技能升级!O$1,FALSE)</f>
        <v>2400</v>
      </c>
      <c r="G710" s="1">
        <f>VLOOKUP($A710,主动技能升级!$J:$Q,主动技能升级!P$1,FALSE)</f>
        <v>0</v>
      </c>
      <c r="H710" s="1">
        <f>VLOOKUP($A710,主动技能升级!$J:$Q,主动技能升级!Q$1,FALSE)</f>
        <v>0</v>
      </c>
    </row>
    <row r="711" spans="1:8" x14ac:dyDescent="0.15">
      <c r="A711" s="1">
        <v>707</v>
      </c>
      <c r="B711" s="1">
        <f>VLOOKUP($A711,主动技能升级!$J:$Q,主动技能升级!K$1,FALSE)</f>
        <v>10120307</v>
      </c>
      <c r="C711" s="1">
        <f>VLOOKUP($A711,主动技能升级!$J:$Q,主动技能升级!L$1,FALSE)</f>
        <v>10120308</v>
      </c>
      <c r="D711" s="1">
        <f>VLOOKUP($A711,主动技能升级!$J:$Q,主动技能升级!M$1,FALSE)</f>
        <v>30</v>
      </c>
      <c r="E711" s="1" t="str">
        <f>VLOOKUP($A711,主动技能升级!$J:$Q,主动技能升级!N$1,FALSE)</f>
        <v>[]</v>
      </c>
      <c r="F711" s="1">
        <f>VLOOKUP($A711,主动技能升级!$J:$Q,主动技能升级!O$1,FALSE)</f>
        <v>3500</v>
      </c>
      <c r="G711" s="1">
        <f>VLOOKUP($A711,主动技能升级!$J:$Q,主动技能升级!P$1,FALSE)</f>
        <v>0</v>
      </c>
      <c r="H711" s="1">
        <f>VLOOKUP($A711,主动技能升级!$J:$Q,主动技能升级!Q$1,FALSE)</f>
        <v>0</v>
      </c>
    </row>
    <row r="712" spans="1:8" x14ac:dyDescent="0.15">
      <c r="A712" s="1">
        <v>708</v>
      </c>
      <c r="B712" s="1">
        <f>VLOOKUP($A712,主动技能升级!$J:$Q,主动技能升级!K$1,FALSE)</f>
        <v>10120308</v>
      </c>
      <c r="C712" s="1">
        <f>VLOOKUP($A712,主动技能升级!$J:$Q,主动技能升级!L$1,FALSE)</f>
        <v>10120309</v>
      </c>
      <c r="D712" s="1">
        <f>VLOOKUP($A712,主动技能升级!$J:$Q,主动技能升级!M$1,FALSE)</f>
        <v>35</v>
      </c>
      <c r="E712" s="1" t="str">
        <f>VLOOKUP($A712,主动技能升级!$J:$Q,主动技能升级!N$1,FALSE)</f>
        <v>[]</v>
      </c>
      <c r="F712" s="1">
        <f>VLOOKUP($A712,主动技能升级!$J:$Q,主动技能升级!O$1,FALSE)</f>
        <v>4900</v>
      </c>
      <c r="G712" s="1">
        <f>VLOOKUP($A712,主动技能升级!$J:$Q,主动技能升级!P$1,FALSE)</f>
        <v>0</v>
      </c>
      <c r="H712" s="1">
        <f>VLOOKUP($A712,主动技能升级!$J:$Q,主动技能升级!Q$1,FALSE)</f>
        <v>0</v>
      </c>
    </row>
    <row r="713" spans="1:8" x14ac:dyDescent="0.15">
      <c r="A713" s="1">
        <v>709</v>
      </c>
      <c r="B713" s="1">
        <f>VLOOKUP($A713,主动技能升级!$J:$Q,主动技能升级!K$1,FALSE)</f>
        <v>10120309</v>
      </c>
      <c r="C713" s="1">
        <f>VLOOKUP($A713,主动技能升级!$J:$Q,主动技能升级!L$1,FALSE)</f>
        <v>10120310</v>
      </c>
      <c r="D713" s="1">
        <f>VLOOKUP($A713,主动技能升级!$J:$Q,主动技能升级!M$1,FALSE)</f>
        <v>40</v>
      </c>
      <c r="E713" s="1" t="str">
        <f>VLOOKUP($A713,主动技能升级!$J:$Q,主动技能升级!N$1,FALSE)</f>
        <v>[]</v>
      </c>
      <c r="F713" s="1">
        <f>VLOOKUP($A713,主动技能升级!$J:$Q,主动技能升级!O$1,FALSE)</f>
        <v>7000</v>
      </c>
      <c r="G713" s="1">
        <f>VLOOKUP($A713,主动技能升级!$J:$Q,主动技能升级!P$1,FALSE)</f>
        <v>0</v>
      </c>
      <c r="H713" s="1">
        <f>VLOOKUP($A713,主动技能升级!$J:$Q,主动技能升级!Q$1,FALSE)</f>
        <v>0</v>
      </c>
    </row>
    <row r="714" spans="1:8" x14ac:dyDescent="0.15">
      <c r="A714" s="1">
        <v>710</v>
      </c>
      <c r="B714" s="1">
        <f>VLOOKUP($A714,主动技能升级!$J:$Q,主动技能升级!K$1,FALSE)</f>
        <v>10120310</v>
      </c>
      <c r="C714" s="1">
        <f>VLOOKUP($A714,主动技能升级!$J:$Q,主动技能升级!L$1,FALSE)</f>
        <v>10120311</v>
      </c>
      <c r="D714" s="1">
        <f>VLOOKUP($A714,主动技能升级!$J:$Q,主动技能升级!M$1,FALSE)</f>
        <v>45</v>
      </c>
      <c r="E714" s="1" t="str">
        <f>VLOOKUP($A714,主动技能升级!$J:$Q,主动技能升级!N$1,FALSE)</f>
        <v>[]</v>
      </c>
      <c r="F714" s="1">
        <f>VLOOKUP($A714,主动技能升级!$J:$Q,主动技能升级!O$1,FALSE)</f>
        <v>9900</v>
      </c>
      <c r="G714" s="1">
        <f>VLOOKUP($A714,主动技能升级!$J:$Q,主动技能升级!P$1,FALSE)</f>
        <v>0</v>
      </c>
      <c r="H714" s="1">
        <f>VLOOKUP($A714,主动技能升级!$J:$Q,主动技能升级!Q$1,FALSE)</f>
        <v>0</v>
      </c>
    </row>
    <row r="715" spans="1:8" x14ac:dyDescent="0.15">
      <c r="A715" s="1">
        <v>711</v>
      </c>
      <c r="B715" s="1">
        <f>VLOOKUP($A715,主动技能升级!$J:$Q,主动技能升级!K$1,FALSE)</f>
        <v>10120311</v>
      </c>
      <c r="C715" s="1">
        <f>VLOOKUP($A715,主动技能升级!$J:$Q,主动技能升级!L$1,FALSE)</f>
        <v>10120312</v>
      </c>
      <c r="D715" s="1">
        <f>VLOOKUP($A715,主动技能升级!$J:$Q,主动技能升级!M$1,FALSE)</f>
        <v>50</v>
      </c>
      <c r="E715" s="1" t="str">
        <f>VLOOKUP($A715,主动技能升级!$J:$Q,主动技能升级!N$1,FALSE)</f>
        <v>[]</v>
      </c>
      <c r="F715" s="1">
        <f>VLOOKUP($A715,主动技能升级!$J:$Q,主动技能升级!O$1,FALSE)</f>
        <v>14100</v>
      </c>
      <c r="G715" s="1">
        <f>VLOOKUP($A715,主动技能升级!$J:$Q,主动技能升级!P$1,FALSE)</f>
        <v>0</v>
      </c>
      <c r="H715" s="1">
        <f>VLOOKUP($A715,主动技能升级!$J:$Q,主动技能升级!Q$1,FALSE)</f>
        <v>0</v>
      </c>
    </row>
    <row r="716" spans="1:8" x14ac:dyDescent="0.15">
      <c r="A716" s="1">
        <v>712</v>
      </c>
      <c r="B716" s="1">
        <f>VLOOKUP($A716,主动技能升级!$J:$Q,主动技能升级!K$1,FALSE)</f>
        <v>10120312</v>
      </c>
      <c r="C716" s="1">
        <f>VLOOKUP($A716,主动技能升级!$J:$Q,主动技能升级!L$1,FALSE)</f>
        <v>10120313</v>
      </c>
      <c r="D716" s="1">
        <f>VLOOKUP($A716,主动技能升级!$J:$Q,主动技能升级!M$1,FALSE)</f>
        <v>55</v>
      </c>
      <c r="E716" s="1" t="str">
        <f>VLOOKUP($A716,主动技能升级!$J:$Q,主动技能升级!N$1,FALSE)</f>
        <v>[]</v>
      </c>
      <c r="F716" s="1">
        <f>VLOOKUP($A716,主动技能升级!$J:$Q,主动技能升级!O$1,FALSE)</f>
        <v>20000</v>
      </c>
      <c r="G716" s="1">
        <f>VLOOKUP($A716,主动技能升级!$J:$Q,主动技能升级!P$1,FALSE)</f>
        <v>0</v>
      </c>
      <c r="H716" s="1">
        <f>VLOOKUP($A716,主动技能升级!$J:$Q,主动技能升级!Q$1,FALSE)</f>
        <v>0</v>
      </c>
    </row>
    <row r="717" spans="1:8" x14ac:dyDescent="0.15">
      <c r="A717" s="1">
        <v>713</v>
      </c>
      <c r="B717" s="1">
        <f>VLOOKUP($A717,主动技能升级!$J:$Q,主动技能升级!K$1,FALSE)</f>
        <v>10120313</v>
      </c>
      <c r="C717" s="1">
        <f>VLOOKUP($A717,主动技能升级!$J:$Q,主动技能升级!L$1,FALSE)</f>
        <v>10120314</v>
      </c>
      <c r="D717" s="1">
        <f>VLOOKUP($A717,主动技能升级!$J:$Q,主动技能升级!M$1,FALSE)</f>
        <v>60</v>
      </c>
      <c r="E717" s="1" t="str">
        <f>VLOOKUP($A717,主动技能升级!$J:$Q,主动技能升级!N$1,FALSE)</f>
        <v>[]</v>
      </c>
      <c r="F717" s="1">
        <f>VLOOKUP($A717,主动技能升级!$J:$Q,主动技能升级!O$1,FALSE)</f>
        <v>28300</v>
      </c>
      <c r="G717" s="1">
        <f>VLOOKUP($A717,主动技能升级!$J:$Q,主动技能升级!P$1,FALSE)</f>
        <v>0</v>
      </c>
      <c r="H717" s="1">
        <f>VLOOKUP($A717,主动技能升级!$J:$Q,主动技能升级!Q$1,FALSE)</f>
        <v>0</v>
      </c>
    </row>
    <row r="718" spans="1:8" x14ac:dyDescent="0.15">
      <c r="A718" s="1">
        <v>714</v>
      </c>
      <c r="B718" s="1">
        <f>VLOOKUP($A718,主动技能升级!$J:$Q,主动技能升级!K$1,FALSE)</f>
        <v>10120314</v>
      </c>
      <c r="C718" s="1">
        <f>VLOOKUP($A718,主动技能升级!$J:$Q,主动技能升级!L$1,FALSE)</f>
        <v>10120315</v>
      </c>
      <c r="D718" s="1">
        <f>VLOOKUP($A718,主动技能升级!$J:$Q,主动技能升级!M$1,FALSE)</f>
        <v>65</v>
      </c>
      <c r="E718" s="1" t="str">
        <f>VLOOKUP($A718,主动技能升级!$J:$Q,主动技能升级!N$1,FALSE)</f>
        <v>[]</v>
      </c>
      <c r="F718" s="1">
        <f>VLOOKUP($A718,主动技能升级!$J:$Q,主动技能升级!O$1,FALSE)</f>
        <v>40100</v>
      </c>
      <c r="G718" s="1">
        <f>VLOOKUP($A718,主动技能升级!$J:$Q,主动技能升级!P$1,FALSE)</f>
        <v>0</v>
      </c>
      <c r="H718" s="1">
        <f>VLOOKUP($A718,主动技能升级!$J:$Q,主动技能升级!Q$1,FALSE)</f>
        <v>0</v>
      </c>
    </row>
    <row r="719" spans="1:8" x14ac:dyDescent="0.15">
      <c r="A719" s="1">
        <v>715</v>
      </c>
      <c r="B719" s="1">
        <f>VLOOKUP($A719,主动技能升级!$J:$Q,主动技能升级!K$1,FALSE)</f>
        <v>10120315</v>
      </c>
      <c r="C719" s="1">
        <f>VLOOKUP($A719,主动技能升级!$J:$Q,主动技能升级!L$1,FALSE)</f>
        <v>10120316</v>
      </c>
      <c r="D719" s="1">
        <f>VLOOKUP($A719,主动技能升级!$J:$Q,主动技能升级!M$1,FALSE)</f>
        <v>70</v>
      </c>
      <c r="E719" s="1" t="str">
        <f>VLOOKUP($A719,主动技能升级!$J:$Q,主动技能升级!N$1,FALSE)</f>
        <v>[]</v>
      </c>
      <c r="F719" s="1">
        <f>VLOOKUP($A719,主动技能升级!$J:$Q,主动技能升级!O$1,FALSE)</f>
        <v>56700</v>
      </c>
      <c r="G719" s="1">
        <f>VLOOKUP($A719,主动技能升级!$J:$Q,主动技能升级!P$1,FALSE)</f>
        <v>0</v>
      </c>
      <c r="H719" s="1">
        <f>VLOOKUP($A719,主动技能升级!$J:$Q,主动技能升级!Q$1,FALSE)</f>
        <v>0</v>
      </c>
    </row>
    <row r="720" spans="1:8" x14ac:dyDescent="0.15">
      <c r="A720" s="1">
        <v>716</v>
      </c>
      <c r="B720" s="1">
        <f>VLOOKUP($A720,主动技能升级!$J:$Q,主动技能升级!K$1,FALSE)</f>
        <v>10120316</v>
      </c>
      <c r="C720" s="1">
        <f>VLOOKUP($A720,主动技能升级!$J:$Q,主动技能升级!L$1,FALSE)</f>
        <v>10120317</v>
      </c>
      <c r="D720" s="1">
        <f>VLOOKUP($A720,主动技能升级!$J:$Q,主动技能升级!M$1,FALSE)</f>
        <v>75</v>
      </c>
      <c r="E720" s="1" t="str">
        <f>VLOOKUP($A720,主动技能升级!$J:$Q,主动技能升级!N$1,FALSE)</f>
        <v>[]</v>
      </c>
      <c r="F720" s="1">
        <f>VLOOKUP($A720,主动技能升级!$J:$Q,主动技能升级!O$1,FALSE)</f>
        <v>80400</v>
      </c>
      <c r="G720" s="1">
        <f>VLOOKUP($A720,主动技能升级!$J:$Q,主动技能升级!P$1,FALSE)</f>
        <v>0</v>
      </c>
      <c r="H720" s="1">
        <f>VLOOKUP($A720,主动技能升级!$J:$Q,主动技能升级!Q$1,FALSE)</f>
        <v>0</v>
      </c>
    </row>
    <row r="721" spans="1:8" x14ac:dyDescent="0.15">
      <c r="A721" s="1">
        <v>717</v>
      </c>
      <c r="B721" s="1">
        <f>VLOOKUP($A721,主动技能升级!$J:$Q,主动技能升级!K$1,FALSE)</f>
        <v>10120317</v>
      </c>
      <c r="C721" s="1">
        <f>VLOOKUP($A721,主动技能升级!$J:$Q,主动技能升级!L$1,FALSE)</f>
        <v>10120318</v>
      </c>
      <c r="D721" s="1">
        <f>VLOOKUP($A721,主动技能升级!$J:$Q,主动技能升级!M$1,FALSE)</f>
        <v>80</v>
      </c>
      <c r="E721" s="1" t="str">
        <f>VLOOKUP($A721,主动技能升级!$J:$Q,主动技能升级!N$1,FALSE)</f>
        <v>[]</v>
      </c>
      <c r="F721" s="1">
        <f>VLOOKUP($A721,主动技能升级!$J:$Q,主动技能升级!O$1,FALSE)</f>
        <v>113800</v>
      </c>
      <c r="G721" s="1">
        <f>VLOOKUP($A721,主动技能升级!$J:$Q,主动技能升级!P$1,FALSE)</f>
        <v>0</v>
      </c>
      <c r="H721" s="1">
        <f>VLOOKUP($A721,主动技能升级!$J:$Q,主动技能升级!Q$1,FALSE)</f>
        <v>0</v>
      </c>
    </row>
    <row r="722" spans="1:8" x14ac:dyDescent="0.15">
      <c r="A722" s="1">
        <v>718</v>
      </c>
      <c r="B722" s="1">
        <f>VLOOKUP($A722,主动技能升级!$J:$Q,主动技能升级!K$1,FALSE)</f>
        <v>10120318</v>
      </c>
      <c r="C722" s="1">
        <f>VLOOKUP($A722,主动技能升级!$J:$Q,主动技能升级!L$1,FALSE)</f>
        <v>10120319</v>
      </c>
      <c r="D722" s="1">
        <f>VLOOKUP($A722,主动技能升级!$J:$Q,主动技能升级!M$1,FALSE)</f>
        <v>85</v>
      </c>
      <c r="E722" s="1" t="str">
        <f>VLOOKUP($A722,主动技能升级!$J:$Q,主动技能升级!N$1,FALSE)</f>
        <v>[]</v>
      </c>
      <c r="F722" s="1">
        <f>VLOOKUP($A722,主动技能升级!$J:$Q,主动技能升级!O$1,FALSE)</f>
        <v>161100</v>
      </c>
      <c r="G722" s="1">
        <f>VLOOKUP($A722,主动技能升级!$J:$Q,主动技能升级!P$1,FALSE)</f>
        <v>0</v>
      </c>
      <c r="H722" s="1">
        <f>VLOOKUP($A722,主动技能升级!$J:$Q,主动技能升级!Q$1,FALSE)</f>
        <v>0</v>
      </c>
    </row>
    <row r="723" spans="1:8" x14ac:dyDescent="0.15">
      <c r="A723" s="1">
        <v>719</v>
      </c>
      <c r="B723" s="1">
        <f>VLOOKUP($A723,主动技能升级!$J:$Q,主动技能升级!K$1,FALSE)</f>
        <v>10120319</v>
      </c>
      <c r="C723" s="1">
        <f>VLOOKUP($A723,主动技能升级!$J:$Q,主动技能升级!L$1,FALSE)</f>
        <v>10120320</v>
      </c>
      <c r="D723" s="1">
        <f>VLOOKUP($A723,主动技能升级!$J:$Q,主动技能升级!M$1,FALSE)</f>
        <v>90</v>
      </c>
      <c r="E723" s="1" t="str">
        <f>VLOOKUP($A723,主动技能升级!$J:$Q,主动技能升级!N$1,FALSE)</f>
        <v>[]</v>
      </c>
      <c r="F723" s="1">
        <f>VLOOKUP($A723,主动技能升级!$J:$Q,主动技能升级!O$1,FALSE)</f>
        <v>228100</v>
      </c>
      <c r="G723" s="1">
        <f>VLOOKUP($A723,主动技能升级!$J:$Q,主动技能升级!P$1,FALSE)</f>
        <v>0</v>
      </c>
      <c r="H723" s="1">
        <f>VLOOKUP($A723,主动技能升级!$J:$Q,主动技能升级!Q$1,FALSE)</f>
        <v>0</v>
      </c>
    </row>
    <row r="724" spans="1:8" x14ac:dyDescent="0.15">
      <c r="A724" s="1">
        <v>720</v>
      </c>
      <c r="B724" s="1">
        <f>VLOOKUP($A724,主动技能升级!$J:$Q,主动技能升级!K$1,FALSE)</f>
        <v>10120320</v>
      </c>
      <c r="C724" s="1">
        <f>VLOOKUP($A724,主动技能升级!$J:$Q,主动技能升级!L$1,FALSE)</f>
        <v>0</v>
      </c>
      <c r="D724" s="1">
        <f>VLOOKUP($A724,主动技能升级!$J:$Q,主动技能升级!M$1,FALSE)</f>
        <v>100</v>
      </c>
      <c r="E724" s="1" t="str">
        <f>VLOOKUP($A724,主动技能升级!$J:$Q,主动技能升级!N$1,FALSE)</f>
        <v>[]</v>
      </c>
      <c r="F724" s="1">
        <f>VLOOKUP($A724,主动技能升级!$J:$Q,主动技能升级!O$1,FALSE)</f>
        <v>780200</v>
      </c>
      <c r="G724" s="1">
        <f>VLOOKUP($A724,主动技能升级!$J:$Q,主动技能升级!P$1,FALSE)</f>
        <v>0</v>
      </c>
      <c r="H724" s="1">
        <f>VLOOKUP($A724,主动技能升级!$J:$Q,主动技能升级!Q$1,FALSE)</f>
        <v>0</v>
      </c>
    </row>
    <row r="725" spans="1:8" x14ac:dyDescent="0.15">
      <c r="A725" s="1">
        <v>721</v>
      </c>
      <c r="B725" s="1">
        <f>VLOOKUP($A725,主动技能升级!$J:$Q,主动技能升级!K$1,FALSE)</f>
        <v>10130101</v>
      </c>
      <c r="C725" s="1">
        <f>VLOOKUP($A725,主动技能升级!$J:$Q,主动技能升级!L$1,FALSE)</f>
        <v>10130102</v>
      </c>
      <c r="D725" s="1">
        <f>VLOOKUP($A725,主动技能升级!$J:$Q,主动技能升级!M$1,FALSE)</f>
        <v>2</v>
      </c>
      <c r="E725" s="1" t="str">
        <f>VLOOKUP($A725,主动技能升级!$J:$Q,主动技能升级!N$1,FALSE)</f>
        <v>[]</v>
      </c>
      <c r="F725" s="1">
        <f>VLOOKUP($A725,主动技能升级!$J:$Q,主动技能升级!O$1,FALSE)</f>
        <v>500</v>
      </c>
      <c r="G725" s="1">
        <f>VLOOKUP($A725,主动技能升级!$J:$Q,主动技能升级!P$1,FALSE)</f>
        <v>0</v>
      </c>
      <c r="H725" s="1">
        <f>VLOOKUP($A725,主动技能升级!$J:$Q,主动技能升级!Q$1,FALSE)</f>
        <v>0</v>
      </c>
    </row>
    <row r="726" spans="1:8" x14ac:dyDescent="0.15">
      <c r="A726" s="1">
        <v>722</v>
      </c>
      <c r="B726" s="1">
        <f>VLOOKUP($A726,主动技能升级!$J:$Q,主动技能升级!K$1,FALSE)</f>
        <v>10130102</v>
      </c>
      <c r="C726" s="1">
        <f>VLOOKUP($A726,主动技能升级!$J:$Q,主动技能升级!L$1,FALSE)</f>
        <v>10130103</v>
      </c>
      <c r="D726" s="1">
        <f>VLOOKUP($A726,主动技能升级!$J:$Q,主动技能升级!M$1,FALSE)</f>
        <v>5</v>
      </c>
      <c r="E726" s="1" t="str">
        <f>VLOOKUP($A726,主动技能升级!$J:$Q,主动技能升级!N$1,FALSE)</f>
        <v>[]</v>
      </c>
      <c r="F726" s="1">
        <f>VLOOKUP($A726,主动技能升级!$J:$Q,主动技能升级!O$1,FALSE)</f>
        <v>600</v>
      </c>
      <c r="G726" s="1">
        <f>VLOOKUP($A726,主动技能升级!$J:$Q,主动技能升级!P$1,FALSE)</f>
        <v>0</v>
      </c>
      <c r="H726" s="1">
        <f>VLOOKUP($A726,主动技能升级!$J:$Q,主动技能升级!Q$1,FALSE)</f>
        <v>0</v>
      </c>
    </row>
    <row r="727" spans="1:8" x14ac:dyDescent="0.15">
      <c r="A727" s="1">
        <v>723</v>
      </c>
      <c r="B727" s="1">
        <f>VLOOKUP($A727,主动技能升级!$J:$Q,主动技能升级!K$1,FALSE)</f>
        <v>10130103</v>
      </c>
      <c r="C727" s="1">
        <f>VLOOKUP($A727,主动技能升级!$J:$Q,主动技能升级!L$1,FALSE)</f>
        <v>10130104</v>
      </c>
      <c r="D727" s="1">
        <f>VLOOKUP($A727,主动技能升级!$J:$Q,主动技能升级!M$1,FALSE)</f>
        <v>10</v>
      </c>
      <c r="E727" s="1" t="str">
        <f>VLOOKUP($A727,主动技能升级!$J:$Q,主动技能升级!N$1,FALSE)</f>
        <v>[]</v>
      </c>
      <c r="F727" s="1">
        <f>VLOOKUP($A727,主动技能升级!$J:$Q,主动技能升级!O$1,FALSE)</f>
        <v>800</v>
      </c>
      <c r="G727" s="1">
        <f>VLOOKUP($A727,主动技能升级!$J:$Q,主动技能升级!P$1,FALSE)</f>
        <v>0</v>
      </c>
      <c r="H727" s="1">
        <f>VLOOKUP($A727,主动技能升级!$J:$Q,主动技能升级!Q$1,FALSE)</f>
        <v>0</v>
      </c>
    </row>
    <row r="728" spans="1:8" x14ac:dyDescent="0.15">
      <c r="A728" s="1">
        <v>724</v>
      </c>
      <c r="B728" s="1">
        <f>VLOOKUP($A728,主动技能升级!$J:$Q,主动技能升级!K$1,FALSE)</f>
        <v>10130104</v>
      </c>
      <c r="C728" s="1">
        <f>VLOOKUP($A728,主动技能升级!$J:$Q,主动技能升级!L$1,FALSE)</f>
        <v>10130105</v>
      </c>
      <c r="D728" s="1">
        <f>VLOOKUP($A728,主动技能升级!$J:$Q,主动技能升级!M$1,FALSE)</f>
        <v>15</v>
      </c>
      <c r="E728" s="1" t="str">
        <f>VLOOKUP($A728,主动技能升级!$J:$Q,主动技能升级!N$1,FALSE)</f>
        <v>[]</v>
      </c>
      <c r="F728" s="1">
        <f>VLOOKUP($A728,主动技能升级!$J:$Q,主动技能升级!O$1,FALSE)</f>
        <v>1200</v>
      </c>
      <c r="G728" s="1">
        <f>VLOOKUP($A728,主动技能升级!$J:$Q,主动技能升级!P$1,FALSE)</f>
        <v>0</v>
      </c>
      <c r="H728" s="1">
        <f>VLOOKUP($A728,主动技能升级!$J:$Q,主动技能升级!Q$1,FALSE)</f>
        <v>0</v>
      </c>
    </row>
    <row r="729" spans="1:8" x14ac:dyDescent="0.15">
      <c r="A729" s="1">
        <v>725</v>
      </c>
      <c r="B729" s="1">
        <f>VLOOKUP($A729,主动技能升级!$J:$Q,主动技能升级!K$1,FALSE)</f>
        <v>10130105</v>
      </c>
      <c r="C729" s="1">
        <f>VLOOKUP($A729,主动技能升级!$J:$Q,主动技能升级!L$1,FALSE)</f>
        <v>10130106</v>
      </c>
      <c r="D729" s="1">
        <f>VLOOKUP($A729,主动技能升级!$J:$Q,主动技能升级!M$1,FALSE)</f>
        <v>20</v>
      </c>
      <c r="E729" s="1" t="str">
        <f>VLOOKUP($A729,主动技能升级!$J:$Q,主动技能升级!N$1,FALSE)</f>
        <v>[]</v>
      </c>
      <c r="F729" s="1">
        <f>VLOOKUP($A729,主动技能升级!$J:$Q,主动技能升级!O$1,FALSE)</f>
        <v>1700</v>
      </c>
      <c r="G729" s="1">
        <f>VLOOKUP($A729,主动技能升级!$J:$Q,主动技能升级!P$1,FALSE)</f>
        <v>0</v>
      </c>
      <c r="H729" s="1">
        <f>VLOOKUP($A729,主动技能升级!$J:$Q,主动技能升级!Q$1,FALSE)</f>
        <v>0</v>
      </c>
    </row>
    <row r="730" spans="1:8" x14ac:dyDescent="0.15">
      <c r="A730" s="1">
        <v>726</v>
      </c>
      <c r="B730" s="1">
        <f>VLOOKUP($A730,主动技能升级!$J:$Q,主动技能升级!K$1,FALSE)</f>
        <v>10130106</v>
      </c>
      <c r="C730" s="1">
        <f>VLOOKUP($A730,主动技能升级!$J:$Q,主动技能升级!L$1,FALSE)</f>
        <v>10130107</v>
      </c>
      <c r="D730" s="1">
        <f>VLOOKUP($A730,主动技能升级!$J:$Q,主动技能升级!M$1,FALSE)</f>
        <v>25</v>
      </c>
      <c r="E730" s="1" t="str">
        <f>VLOOKUP($A730,主动技能升级!$J:$Q,主动技能升级!N$1,FALSE)</f>
        <v>[]</v>
      </c>
      <c r="F730" s="1">
        <f>VLOOKUP($A730,主动技能升级!$J:$Q,主动技能升级!O$1,FALSE)</f>
        <v>2400</v>
      </c>
      <c r="G730" s="1">
        <f>VLOOKUP($A730,主动技能升级!$J:$Q,主动技能升级!P$1,FALSE)</f>
        <v>0</v>
      </c>
      <c r="H730" s="1">
        <f>VLOOKUP($A730,主动技能升级!$J:$Q,主动技能升级!Q$1,FALSE)</f>
        <v>0</v>
      </c>
    </row>
    <row r="731" spans="1:8" x14ac:dyDescent="0.15">
      <c r="A731" s="1">
        <v>727</v>
      </c>
      <c r="B731" s="1">
        <f>VLOOKUP($A731,主动技能升级!$J:$Q,主动技能升级!K$1,FALSE)</f>
        <v>10130107</v>
      </c>
      <c r="C731" s="1">
        <f>VLOOKUP($A731,主动技能升级!$J:$Q,主动技能升级!L$1,FALSE)</f>
        <v>10130108</v>
      </c>
      <c r="D731" s="1">
        <f>VLOOKUP($A731,主动技能升级!$J:$Q,主动技能升级!M$1,FALSE)</f>
        <v>30</v>
      </c>
      <c r="E731" s="1" t="str">
        <f>VLOOKUP($A731,主动技能升级!$J:$Q,主动技能升级!N$1,FALSE)</f>
        <v>[]</v>
      </c>
      <c r="F731" s="1">
        <f>VLOOKUP($A731,主动技能升级!$J:$Q,主动技能升级!O$1,FALSE)</f>
        <v>3500</v>
      </c>
      <c r="G731" s="1">
        <f>VLOOKUP($A731,主动技能升级!$J:$Q,主动技能升级!P$1,FALSE)</f>
        <v>0</v>
      </c>
      <c r="H731" s="1">
        <f>VLOOKUP($A731,主动技能升级!$J:$Q,主动技能升级!Q$1,FALSE)</f>
        <v>0</v>
      </c>
    </row>
    <row r="732" spans="1:8" x14ac:dyDescent="0.15">
      <c r="A732" s="1">
        <v>728</v>
      </c>
      <c r="B732" s="1">
        <f>VLOOKUP($A732,主动技能升级!$J:$Q,主动技能升级!K$1,FALSE)</f>
        <v>10130108</v>
      </c>
      <c r="C732" s="1">
        <f>VLOOKUP($A732,主动技能升级!$J:$Q,主动技能升级!L$1,FALSE)</f>
        <v>10130109</v>
      </c>
      <c r="D732" s="1">
        <f>VLOOKUP($A732,主动技能升级!$J:$Q,主动技能升级!M$1,FALSE)</f>
        <v>35</v>
      </c>
      <c r="E732" s="1" t="str">
        <f>VLOOKUP($A732,主动技能升级!$J:$Q,主动技能升级!N$1,FALSE)</f>
        <v>[]</v>
      </c>
      <c r="F732" s="1">
        <f>VLOOKUP($A732,主动技能升级!$J:$Q,主动技能升级!O$1,FALSE)</f>
        <v>4900</v>
      </c>
      <c r="G732" s="1">
        <f>VLOOKUP($A732,主动技能升级!$J:$Q,主动技能升级!P$1,FALSE)</f>
        <v>0</v>
      </c>
      <c r="H732" s="1">
        <f>VLOOKUP($A732,主动技能升级!$J:$Q,主动技能升级!Q$1,FALSE)</f>
        <v>0</v>
      </c>
    </row>
    <row r="733" spans="1:8" x14ac:dyDescent="0.15">
      <c r="A733" s="1">
        <v>729</v>
      </c>
      <c r="B733" s="1">
        <f>VLOOKUP($A733,主动技能升级!$J:$Q,主动技能升级!K$1,FALSE)</f>
        <v>10130109</v>
      </c>
      <c r="C733" s="1">
        <f>VLOOKUP($A733,主动技能升级!$J:$Q,主动技能升级!L$1,FALSE)</f>
        <v>10130110</v>
      </c>
      <c r="D733" s="1">
        <f>VLOOKUP($A733,主动技能升级!$J:$Q,主动技能升级!M$1,FALSE)</f>
        <v>40</v>
      </c>
      <c r="E733" s="1" t="str">
        <f>VLOOKUP($A733,主动技能升级!$J:$Q,主动技能升级!N$1,FALSE)</f>
        <v>[]</v>
      </c>
      <c r="F733" s="1">
        <f>VLOOKUP($A733,主动技能升级!$J:$Q,主动技能升级!O$1,FALSE)</f>
        <v>7000</v>
      </c>
      <c r="G733" s="1">
        <f>VLOOKUP($A733,主动技能升级!$J:$Q,主动技能升级!P$1,FALSE)</f>
        <v>0</v>
      </c>
      <c r="H733" s="1">
        <f>VLOOKUP($A733,主动技能升级!$J:$Q,主动技能升级!Q$1,FALSE)</f>
        <v>0</v>
      </c>
    </row>
    <row r="734" spans="1:8" x14ac:dyDescent="0.15">
      <c r="A734" s="1">
        <v>730</v>
      </c>
      <c r="B734" s="1">
        <f>VLOOKUP($A734,主动技能升级!$J:$Q,主动技能升级!K$1,FALSE)</f>
        <v>10130110</v>
      </c>
      <c r="C734" s="1">
        <f>VLOOKUP($A734,主动技能升级!$J:$Q,主动技能升级!L$1,FALSE)</f>
        <v>10130111</v>
      </c>
      <c r="D734" s="1">
        <f>VLOOKUP($A734,主动技能升级!$J:$Q,主动技能升级!M$1,FALSE)</f>
        <v>45</v>
      </c>
      <c r="E734" s="1" t="str">
        <f>VLOOKUP($A734,主动技能升级!$J:$Q,主动技能升级!N$1,FALSE)</f>
        <v>[]</v>
      </c>
      <c r="F734" s="1">
        <f>VLOOKUP($A734,主动技能升级!$J:$Q,主动技能升级!O$1,FALSE)</f>
        <v>9900</v>
      </c>
      <c r="G734" s="1">
        <f>VLOOKUP($A734,主动技能升级!$J:$Q,主动技能升级!P$1,FALSE)</f>
        <v>0</v>
      </c>
      <c r="H734" s="1">
        <f>VLOOKUP($A734,主动技能升级!$J:$Q,主动技能升级!Q$1,FALSE)</f>
        <v>0</v>
      </c>
    </row>
    <row r="735" spans="1:8" x14ac:dyDescent="0.15">
      <c r="A735" s="1">
        <v>731</v>
      </c>
      <c r="B735" s="1">
        <f>VLOOKUP($A735,主动技能升级!$J:$Q,主动技能升级!K$1,FALSE)</f>
        <v>10130111</v>
      </c>
      <c r="C735" s="1">
        <f>VLOOKUP($A735,主动技能升级!$J:$Q,主动技能升级!L$1,FALSE)</f>
        <v>10130112</v>
      </c>
      <c r="D735" s="1">
        <f>VLOOKUP($A735,主动技能升级!$J:$Q,主动技能升级!M$1,FALSE)</f>
        <v>50</v>
      </c>
      <c r="E735" s="1" t="str">
        <f>VLOOKUP($A735,主动技能升级!$J:$Q,主动技能升级!N$1,FALSE)</f>
        <v>[]</v>
      </c>
      <c r="F735" s="1">
        <f>VLOOKUP($A735,主动技能升级!$J:$Q,主动技能升级!O$1,FALSE)</f>
        <v>14100</v>
      </c>
      <c r="G735" s="1">
        <f>VLOOKUP($A735,主动技能升级!$J:$Q,主动技能升级!P$1,FALSE)</f>
        <v>0</v>
      </c>
      <c r="H735" s="1">
        <f>VLOOKUP($A735,主动技能升级!$J:$Q,主动技能升级!Q$1,FALSE)</f>
        <v>0</v>
      </c>
    </row>
    <row r="736" spans="1:8" x14ac:dyDescent="0.15">
      <c r="A736" s="1">
        <v>732</v>
      </c>
      <c r="B736" s="1">
        <f>VLOOKUP($A736,主动技能升级!$J:$Q,主动技能升级!K$1,FALSE)</f>
        <v>10130112</v>
      </c>
      <c r="C736" s="1">
        <f>VLOOKUP($A736,主动技能升级!$J:$Q,主动技能升级!L$1,FALSE)</f>
        <v>10130113</v>
      </c>
      <c r="D736" s="1">
        <f>VLOOKUP($A736,主动技能升级!$J:$Q,主动技能升级!M$1,FALSE)</f>
        <v>55</v>
      </c>
      <c r="E736" s="1" t="str">
        <f>VLOOKUP($A736,主动技能升级!$J:$Q,主动技能升级!N$1,FALSE)</f>
        <v>[]</v>
      </c>
      <c r="F736" s="1">
        <f>VLOOKUP($A736,主动技能升级!$J:$Q,主动技能升级!O$1,FALSE)</f>
        <v>20000</v>
      </c>
      <c r="G736" s="1">
        <f>VLOOKUP($A736,主动技能升级!$J:$Q,主动技能升级!P$1,FALSE)</f>
        <v>0</v>
      </c>
      <c r="H736" s="1">
        <f>VLOOKUP($A736,主动技能升级!$J:$Q,主动技能升级!Q$1,FALSE)</f>
        <v>0</v>
      </c>
    </row>
    <row r="737" spans="1:8" x14ac:dyDescent="0.15">
      <c r="A737" s="1">
        <v>733</v>
      </c>
      <c r="B737" s="1">
        <f>VLOOKUP($A737,主动技能升级!$J:$Q,主动技能升级!K$1,FALSE)</f>
        <v>10130113</v>
      </c>
      <c r="C737" s="1">
        <f>VLOOKUP($A737,主动技能升级!$J:$Q,主动技能升级!L$1,FALSE)</f>
        <v>10130114</v>
      </c>
      <c r="D737" s="1">
        <f>VLOOKUP($A737,主动技能升级!$J:$Q,主动技能升级!M$1,FALSE)</f>
        <v>60</v>
      </c>
      <c r="E737" s="1" t="str">
        <f>VLOOKUP($A737,主动技能升级!$J:$Q,主动技能升级!N$1,FALSE)</f>
        <v>[]</v>
      </c>
      <c r="F737" s="1">
        <f>VLOOKUP($A737,主动技能升级!$J:$Q,主动技能升级!O$1,FALSE)</f>
        <v>28300</v>
      </c>
      <c r="G737" s="1">
        <f>VLOOKUP($A737,主动技能升级!$J:$Q,主动技能升级!P$1,FALSE)</f>
        <v>0</v>
      </c>
      <c r="H737" s="1">
        <f>VLOOKUP($A737,主动技能升级!$J:$Q,主动技能升级!Q$1,FALSE)</f>
        <v>0</v>
      </c>
    </row>
    <row r="738" spans="1:8" x14ac:dyDescent="0.15">
      <c r="A738" s="1">
        <v>734</v>
      </c>
      <c r="B738" s="1">
        <f>VLOOKUP($A738,主动技能升级!$J:$Q,主动技能升级!K$1,FALSE)</f>
        <v>10130114</v>
      </c>
      <c r="C738" s="1">
        <f>VLOOKUP($A738,主动技能升级!$J:$Q,主动技能升级!L$1,FALSE)</f>
        <v>10130115</v>
      </c>
      <c r="D738" s="1">
        <f>VLOOKUP($A738,主动技能升级!$J:$Q,主动技能升级!M$1,FALSE)</f>
        <v>65</v>
      </c>
      <c r="E738" s="1" t="str">
        <f>VLOOKUP($A738,主动技能升级!$J:$Q,主动技能升级!N$1,FALSE)</f>
        <v>[]</v>
      </c>
      <c r="F738" s="1">
        <f>VLOOKUP($A738,主动技能升级!$J:$Q,主动技能升级!O$1,FALSE)</f>
        <v>40100</v>
      </c>
      <c r="G738" s="1">
        <f>VLOOKUP($A738,主动技能升级!$J:$Q,主动技能升级!P$1,FALSE)</f>
        <v>0</v>
      </c>
      <c r="H738" s="1">
        <f>VLOOKUP($A738,主动技能升级!$J:$Q,主动技能升级!Q$1,FALSE)</f>
        <v>0</v>
      </c>
    </row>
    <row r="739" spans="1:8" x14ac:dyDescent="0.15">
      <c r="A739" s="1">
        <v>735</v>
      </c>
      <c r="B739" s="1">
        <f>VLOOKUP($A739,主动技能升级!$J:$Q,主动技能升级!K$1,FALSE)</f>
        <v>10130115</v>
      </c>
      <c r="C739" s="1">
        <f>VLOOKUP($A739,主动技能升级!$J:$Q,主动技能升级!L$1,FALSE)</f>
        <v>10130116</v>
      </c>
      <c r="D739" s="1">
        <f>VLOOKUP($A739,主动技能升级!$J:$Q,主动技能升级!M$1,FALSE)</f>
        <v>70</v>
      </c>
      <c r="E739" s="1" t="str">
        <f>VLOOKUP($A739,主动技能升级!$J:$Q,主动技能升级!N$1,FALSE)</f>
        <v>[]</v>
      </c>
      <c r="F739" s="1">
        <f>VLOOKUP($A739,主动技能升级!$J:$Q,主动技能升级!O$1,FALSE)</f>
        <v>56700</v>
      </c>
      <c r="G739" s="1">
        <f>VLOOKUP($A739,主动技能升级!$J:$Q,主动技能升级!P$1,FALSE)</f>
        <v>0</v>
      </c>
      <c r="H739" s="1">
        <f>VLOOKUP($A739,主动技能升级!$J:$Q,主动技能升级!Q$1,FALSE)</f>
        <v>0</v>
      </c>
    </row>
    <row r="740" spans="1:8" x14ac:dyDescent="0.15">
      <c r="A740" s="1">
        <v>736</v>
      </c>
      <c r="B740" s="1">
        <f>VLOOKUP($A740,主动技能升级!$J:$Q,主动技能升级!K$1,FALSE)</f>
        <v>10130116</v>
      </c>
      <c r="C740" s="1">
        <f>VLOOKUP($A740,主动技能升级!$J:$Q,主动技能升级!L$1,FALSE)</f>
        <v>10130117</v>
      </c>
      <c r="D740" s="1">
        <f>VLOOKUP($A740,主动技能升级!$J:$Q,主动技能升级!M$1,FALSE)</f>
        <v>75</v>
      </c>
      <c r="E740" s="1" t="str">
        <f>VLOOKUP($A740,主动技能升级!$J:$Q,主动技能升级!N$1,FALSE)</f>
        <v>[]</v>
      </c>
      <c r="F740" s="1">
        <f>VLOOKUP($A740,主动技能升级!$J:$Q,主动技能升级!O$1,FALSE)</f>
        <v>80400</v>
      </c>
      <c r="G740" s="1">
        <f>VLOOKUP($A740,主动技能升级!$J:$Q,主动技能升级!P$1,FALSE)</f>
        <v>0</v>
      </c>
      <c r="H740" s="1">
        <f>VLOOKUP($A740,主动技能升级!$J:$Q,主动技能升级!Q$1,FALSE)</f>
        <v>0</v>
      </c>
    </row>
    <row r="741" spans="1:8" x14ac:dyDescent="0.15">
      <c r="A741" s="1">
        <v>737</v>
      </c>
      <c r="B741" s="1">
        <f>VLOOKUP($A741,主动技能升级!$J:$Q,主动技能升级!K$1,FALSE)</f>
        <v>10130117</v>
      </c>
      <c r="C741" s="1">
        <f>VLOOKUP($A741,主动技能升级!$J:$Q,主动技能升级!L$1,FALSE)</f>
        <v>10130118</v>
      </c>
      <c r="D741" s="1">
        <f>VLOOKUP($A741,主动技能升级!$J:$Q,主动技能升级!M$1,FALSE)</f>
        <v>80</v>
      </c>
      <c r="E741" s="1" t="str">
        <f>VLOOKUP($A741,主动技能升级!$J:$Q,主动技能升级!N$1,FALSE)</f>
        <v>[]</v>
      </c>
      <c r="F741" s="1">
        <f>VLOOKUP($A741,主动技能升级!$J:$Q,主动技能升级!O$1,FALSE)</f>
        <v>113800</v>
      </c>
      <c r="G741" s="1">
        <f>VLOOKUP($A741,主动技能升级!$J:$Q,主动技能升级!P$1,FALSE)</f>
        <v>0</v>
      </c>
      <c r="H741" s="1">
        <f>VLOOKUP($A741,主动技能升级!$J:$Q,主动技能升级!Q$1,FALSE)</f>
        <v>0</v>
      </c>
    </row>
    <row r="742" spans="1:8" x14ac:dyDescent="0.15">
      <c r="A742" s="1">
        <v>738</v>
      </c>
      <c r="B742" s="1">
        <f>VLOOKUP($A742,主动技能升级!$J:$Q,主动技能升级!K$1,FALSE)</f>
        <v>10130118</v>
      </c>
      <c r="C742" s="1">
        <f>VLOOKUP($A742,主动技能升级!$J:$Q,主动技能升级!L$1,FALSE)</f>
        <v>10130119</v>
      </c>
      <c r="D742" s="1">
        <f>VLOOKUP($A742,主动技能升级!$J:$Q,主动技能升级!M$1,FALSE)</f>
        <v>85</v>
      </c>
      <c r="E742" s="1" t="str">
        <f>VLOOKUP($A742,主动技能升级!$J:$Q,主动技能升级!N$1,FALSE)</f>
        <v>[]</v>
      </c>
      <c r="F742" s="1">
        <f>VLOOKUP($A742,主动技能升级!$J:$Q,主动技能升级!O$1,FALSE)</f>
        <v>161100</v>
      </c>
      <c r="G742" s="1">
        <f>VLOOKUP($A742,主动技能升级!$J:$Q,主动技能升级!P$1,FALSE)</f>
        <v>0</v>
      </c>
      <c r="H742" s="1">
        <f>VLOOKUP($A742,主动技能升级!$J:$Q,主动技能升级!Q$1,FALSE)</f>
        <v>0</v>
      </c>
    </row>
    <row r="743" spans="1:8" x14ac:dyDescent="0.15">
      <c r="A743" s="1">
        <v>739</v>
      </c>
      <c r="B743" s="1">
        <f>VLOOKUP($A743,主动技能升级!$J:$Q,主动技能升级!K$1,FALSE)</f>
        <v>10130119</v>
      </c>
      <c r="C743" s="1">
        <f>VLOOKUP($A743,主动技能升级!$J:$Q,主动技能升级!L$1,FALSE)</f>
        <v>10130120</v>
      </c>
      <c r="D743" s="1">
        <f>VLOOKUP($A743,主动技能升级!$J:$Q,主动技能升级!M$1,FALSE)</f>
        <v>90</v>
      </c>
      <c r="E743" s="1" t="str">
        <f>VLOOKUP($A743,主动技能升级!$J:$Q,主动技能升级!N$1,FALSE)</f>
        <v>[]</v>
      </c>
      <c r="F743" s="1">
        <f>VLOOKUP($A743,主动技能升级!$J:$Q,主动技能升级!O$1,FALSE)</f>
        <v>228100</v>
      </c>
      <c r="G743" s="1">
        <f>VLOOKUP($A743,主动技能升级!$J:$Q,主动技能升级!P$1,FALSE)</f>
        <v>0</v>
      </c>
      <c r="H743" s="1">
        <f>VLOOKUP($A743,主动技能升级!$J:$Q,主动技能升级!Q$1,FALSE)</f>
        <v>0</v>
      </c>
    </row>
    <row r="744" spans="1:8" x14ac:dyDescent="0.15">
      <c r="A744" s="1">
        <v>740</v>
      </c>
      <c r="B744" s="1">
        <f>VLOOKUP($A744,主动技能升级!$J:$Q,主动技能升级!K$1,FALSE)</f>
        <v>10130120</v>
      </c>
      <c r="C744" s="1">
        <f>VLOOKUP($A744,主动技能升级!$J:$Q,主动技能升级!L$1,FALSE)</f>
        <v>0</v>
      </c>
      <c r="D744" s="1">
        <f>VLOOKUP($A744,主动技能升级!$J:$Q,主动技能升级!M$1,FALSE)</f>
        <v>100</v>
      </c>
      <c r="E744" s="1" t="str">
        <f>VLOOKUP($A744,主动技能升级!$J:$Q,主动技能升级!N$1,FALSE)</f>
        <v>[]</v>
      </c>
      <c r="F744" s="1">
        <f>VLOOKUP($A744,主动技能升级!$J:$Q,主动技能升级!O$1,FALSE)</f>
        <v>780200</v>
      </c>
      <c r="G744" s="1">
        <f>VLOOKUP($A744,主动技能升级!$J:$Q,主动技能升级!P$1,FALSE)</f>
        <v>0</v>
      </c>
      <c r="H744" s="1">
        <f>VLOOKUP($A744,主动技能升级!$J:$Q,主动技能升级!Q$1,FALSE)</f>
        <v>0</v>
      </c>
    </row>
    <row r="745" spans="1:8" x14ac:dyDescent="0.15">
      <c r="A745" s="1">
        <v>741</v>
      </c>
      <c r="B745" s="1">
        <f>VLOOKUP($A745,主动技能升级!$J:$Q,主动技能升级!K$1,FALSE)</f>
        <v>10130201</v>
      </c>
      <c r="C745" s="1">
        <f>VLOOKUP($A745,主动技能升级!$J:$Q,主动技能升级!L$1,FALSE)</f>
        <v>10130202</v>
      </c>
      <c r="D745" s="1">
        <f>VLOOKUP($A745,主动技能升级!$J:$Q,主动技能升级!M$1,FALSE)</f>
        <v>2</v>
      </c>
      <c r="E745" s="1" t="str">
        <f>VLOOKUP($A745,主动技能升级!$J:$Q,主动技能升级!N$1,FALSE)</f>
        <v>[]</v>
      </c>
      <c r="F745" s="1">
        <f>VLOOKUP($A745,主动技能升级!$J:$Q,主动技能升级!O$1,FALSE)</f>
        <v>500</v>
      </c>
      <c r="G745" s="1">
        <f>VLOOKUP($A745,主动技能升级!$J:$Q,主动技能升级!P$1,FALSE)</f>
        <v>0</v>
      </c>
      <c r="H745" s="1">
        <f>VLOOKUP($A745,主动技能升级!$J:$Q,主动技能升级!Q$1,FALSE)</f>
        <v>0</v>
      </c>
    </row>
    <row r="746" spans="1:8" x14ac:dyDescent="0.15">
      <c r="A746" s="1">
        <v>742</v>
      </c>
      <c r="B746" s="1">
        <f>VLOOKUP($A746,主动技能升级!$J:$Q,主动技能升级!K$1,FALSE)</f>
        <v>10130202</v>
      </c>
      <c r="C746" s="1">
        <f>VLOOKUP($A746,主动技能升级!$J:$Q,主动技能升级!L$1,FALSE)</f>
        <v>10130203</v>
      </c>
      <c r="D746" s="1">
        <f>VLOOKUP($A746,主动技能升级!$J:$Q,主动技能升级!M$1,FALSE)</f>
        <v>5</v>
      </c>
      <c r="E746" s="1" t="str">
        <f>VLOOKUP($A746,主动技能升级!$J:$Q,主动技能升级!N$1,FALSE)</f>
        <v>[]</v>
      </c>
      <c r="F746" s="1">
        <f>VLOOKUP($A746,主动技能升级!$J:$Q,主动技能升级!O$1,FALSE)</f>
        <v>600</v>
      </c>
      <c r="G746" s="1">
        <f>VLOOKUP($A746,主动技能升级!$J:$Q,主动技能升级!P$1,FALSE)</f>
        <v>0</v>
      </c>
      <c r="H746" s="1">
        <f>VLOOKUP($A746,主动技能升级!$J:$Q,主动技能升级!Q$1,FALSE)</f>
        <v>0</v>
      </c>
    </row>
    <row r="747" spans="1:8" x14ac:dyDescent="0.15">
      <c r="A747" s="1">
        <v>743</v>
      </c>
      <c r="B747" s="1">
        <f>VLOOKUP($A747,主动技能升级!$J:$Q,主动技能升级!K$1,FALSE)</f>
        <v>10130203</v>
      </c>
      <c r="C747" s="1">
        <f>VLOOKUP($A747,主动技能升级!$J:$Q,主动技能升级!L$1,FALSE)</f>
        <v>10130204</v>
      </c>
      <c r="D747" s="1">
        <f>VLOOKUP($A747,主动技能升级!$J:$Q,主动技能升级!M$1,FALSE)</f>
        <v>10</v>
      </c>
      <c r="E747" s="1" t="str">
        <f>VLOOKUP($A747,主动技能升级!$J:$Q,主动技能升级!N$1,FALSE)</f>
        <v>[]</v>
      </c>
      <c r="F747" s="1">
        <f>VLOOKUP($A747,主动技能升级!$J:$Q,主动技能升级!O$1,FALSE)</f>
        <v>800</v>
      </c>
      <c r="G747" s="1">
        <f>VLOOKUP($A747,主动技能升级!$J:$Q,主动技能升级!P$1,FALSE)</f>
        <v>0</v>
      </c>
      <c r="H747" s="1">
        <f>VLOOKUP($A747,主动技能升级!$J:$Q,主动技能升级!Q$1,FALSE)</f>
        <v>0</v>
      </c>
    </row>
    <row r="748" spans="1:8" x14ac:dyDescent="0.15">
      <c r="A748" s="1">
        <v>744</v>
      </c>
      <c r="B748" s="1">
        <f>VLOOKUP($A748,主动技能升级!$J:$Q,主动技能升级!K$1,FALSE)</f>
        <v>10130204</v>
      </c>
      <c r="C748" s="1">
        <f>VLOOKUP($A748,主动技能升级!$J:$Q,主动技能升级!L$1,FALSE)</f>
        <v>10130205</v>
      </c>
      <c r="D748" s="1">
        <f>VLOOKUP($A748,主动技能升级!$J:$Q,主动技能升级!M$1,FALSE)</f>
        <v>15</v>
      </c>
      <c r="E748" s="1" t="str">
        <f>VLOOKUP($A748,主动技能升级!$J:$Q,主动技能升级!N$1,FALSE)</f>
        <v>[]</v>
      </c>
      <c r="F748" s="1">
        <f>VLOOKUP($A748,主动技能升级!$J:$Q,主动技能升级!O$1,FALSE)</f>
        <v>1200</v>
      </c>
      <c r="G748" s="1">
        <f>VLOOKUP($A748,主动技能升级!$J:$Q,主动技能升级!P$1,FALSE)</f>
        <v>0</v>
      </c>
      <c r="H748" s="1">
        <f>VLOOKUP($A748,主动技能升级!$J:$Q,主动技能升级!Q$1,FALSE)</f>
        <v>0</v>
      </c>
    </row>
    <row r="749" spans="1:8" x14ac:dyDescent="0.15">
      <c r="A749" s="1">
        <v>745</v>
      </c>
      <c r="B749" s="1">
        <f>VLOOKUP($A749,主动技能升级!$J:$Q,主动技能升级!K$1,FALSE)</f>
        <v>10130205</v>
      </c>
      <c r="C749" s="1">
        <f>VLOOKUP($A749,主动技能升级!$J:$Q,主动技能升级!L$1,FALSE)</f>
        <v>10130206</v>
      </c>
      <c r="D749" s="1">
        <f>VLOOKUP($A749,主动技能升级!$J:$Q,主动技能升级!M$1,FALSE)</f>
        <v>20</v>
      </c>
      <c r="E749" s="1" t="str">
        <f>VLOOKUP($A749,主动技能升级!$J:$Q,主动技能升级!N$1,FALSE)</f>
        <v>[]</v>
      </c>
      <c r="F749" s="1">
        <f>VLOOKUP($A749,主动技能升级!$J:$Q,主动技能升级!O$1,FALSE)</f>
        <v>1700</v>
      </c>
      <c r="G749" s="1">
        <f>VLOOKUP($A749,主动技能升级!$J:$Q,主动技能升级!P$1,FALSE)</f>
        <v>0</v>
      </c>
      <c r="H749" s="1">
        <f>VLOOKUP($A749,主动技能升级!$J:$Q,主动技能升级!Q$1,FALSE)</f>
        <v>0</v>
      </c>
    </row>
    <row r="750" spans="1:8" x14ac:dyDescent="0.15">
      <c r="A750" s="1">
        <v>746</v>
      </c>
      <c r="B750" s="1">
        <f>VLOOKUP($A750,主动技能升级!$J:$Q,主动技能升级!K$1,FALSE)</f>
        <v>10130206</v>
      </c>
      <c r="C750" s="1">
        <f>VLOOKUP($A750,主动技能升级!$J:$Q,主动技能升级!L$1,FALSE)</f>
        <v>10130207</v>
      </c>
      <c r="D750" s="1">
        <f>VLOOKUP($A750,主动技能升级!$J:$Q,主动技能升级!M$1,FALSE)</f>
        <v>25</v>
      </c>
      <c r="E750" s="1" t="str">
        <f>VLOOKUP($A750,主动技能升级!$J:$Q,主动技能升级!N$1,FALSE)</f>
        <v>[]</v>
      </c>
      <c r="F750" s="1">
        <f>VLOOKUP($A750,主动技能升级!$J:$Q,主动技能升级!O$1,FALSE)</f>
        <v>2400</v>
      </c>
      <c r="G750" s="1">
        <f>VLOOKUP($A750,主动技能升级!$J:$Q,主动技能升级!P$1,FALSE)</f>
        <v>0</v>
      </c>
      <c r="H750" s="1">
        <f>VLOOKUP($A750,主动技能升级!$J:$Q,主动技能升级!Q$1,FALSE)</f>
        <v>0</v>
      </c>
    </row>
    <row r="751" spans="1:8" x14ac:dyDescent="0.15">
      <c r="A751" s="1">
        <v>747</v>
      </c>
      <c r="B751" s="1">
        <f>VLOOKUP($A751,主动技能升级!$J:$Q,主动技能升级!K$1,FALSE)</f>
        <v>10130207</v>
      </c>
      <c r="C751" s="1">
        <f>VLOOKUP($A751,主动技能升级!$J:$Q,主动技能升级!L$1,FALSE)</f>
        <v>10130208</v>
      </c>
      <c r="D751" s="1">
        <f>VLOOKUP($A751,主动技能升级!$J:$Q,主动技能升级!M$1,FALSE)</f>
        <v>30</v>
      </c>
      <c r="E751" s="1" t="str">
        <f>VLOOKUP($A751,主动技能升级!$J:$Q,主动技能升级!N$1,FALSE)</f>
        <v>[]</v>
      </c>
      <c r="F751" s="1">
        <f>VLOOKUP($A751,主动技能升级!$J:$Q,主动技能升级!O$1,FALSE)</f>
        <v>3500</v>
      </c>
      <c r="G751" s="1">
        <f>VLOOKUP($A751,主动技能升级!$J:$Q,主动技能升级!P$1,FALSE)</f>
        <v>0</v>
      </c>
      <c r="H751" s="1">
        <f>VLOOKUP($A751,主动技能升级!$J:$Q,主动技能升级!Q$1,FALSE)</f>
        <v>0</v>
      </c>
    </row>
    <row r="752" spans="1:8" x14ac:dyDescent="0.15">
      <c r="A752" s="1">
        <v>748</v>
      </c>
      <c r="B752" s="1">
        <f>VLOOKUP($A752,主动技能升级!$J:$Q,主动技能升级!K$1,FALSE)</f>
        <v>10130208</v>
      </c>
      <c r="C752" s="1">
        <f>VLOOKUP($A752,主动技能升级!$J:$Q,主动技能升级!L$1,FALSE)</f>
        <v>10130209</v>
      </c>
      <c r="D752" s="1">
        <f>VLOOKUP($A752,主动技能升级!$J:$Q,主动技能升级!M$1,FALSE)</f>
        <v>35</v>
      </c>
      <c r="E752" s="1" t="str">
        <f>VLOOKUP($A752,主动技能升级!$J:$Q,主动技能升级!N$1,FALSE)</f>
        <v>[]</v>
      </c>
      <c r="F752" s="1">
        <f>VLOOKUP($A752,主动技能升级!$J:$Q,主动技能升级!O$1,FALSE)</f>
        <v>4900</v>
      </c>
      <c r="G752" s="1">
        <f>VLOOKUP($A752,主动技能升级!$J:$Q,主动技能升级!P$1,FALSE)</f>
        <v>0</v>
      </c>
      <c r="H752" s="1">
        <f>VLOOKUP($A752,主动技能升级!$J:$Q,主动技能升级!Q$1,FALSE)</f>
        <v>0</v>
      </c>
    </row>
    <row r="753" spans="1:8" x14ac:dyDescent="0.15">
      <c r="A753" s="1">
        <v>749</v>
      </c>
      <c r="B753" s="1">
        <f>VLOOKUP($A753,主动技能升级!$J:$Q,主动技能升级!K$1,FALSE)</f>
        <v>10130209</v>
      </c>
      <c r="C753" s="1">
        <f>VLOOKUP($A753,主动技能升级!$J:$Q,主动技能升级!L$1,FALSE)</f>
        <v>10130210</v>
      </c>
      <c r="D753" s="1">
        <f>VLOOKUP($A753,主动技能升级!$J:$Q,主动技能升级!M$1,FALSE)</f>
        <v>40</v>
      </c>
      <c r="E753" s="1" t="str">
        <f>VLOOKUP($A753,主动技能升级!$J:$Q,主动技能升级!N$1,FALSE)</f>
        <v>[]</v>
      </c>
      <c r="F753" s="1">
        <f>VLOOKUP($A753,主动技能升级!$J:$Q,主动技能升级!O$1,FALSE)</f>
        <v>7000</v>
      </c>
      <c r="G753" s="1">
        <f>VLOOKUP($A753,主动技能升级!$J:$Q,主动技能升级!P$1,FALSE)</f>
        <v>0</v>
      </c>
      <c r="H753" s="1">
        <f>VLOOKUP($A753,主动技能升级!$J:$Q,主动技能升级!Q$1,FALSE)</f>
        <v>0</v>
      </c>
    </row>
    <row r="754" spans="1:8" x14ac:dyDescent="0.15">
      <c r="A754" s="1">
        <v>750</v>
      </c>
      <c r="B754" s="1">
        <f>VLOOKUP($A754,主动技能升级!$J:$Q,主动技能升级!K$1,FALSE)</f>
        <v>10130210</v>
      </c>
      <c r="C754" s="1">
        <f>VLOOKUP($A754,主动技能升级!$J:$Q,主动技能升级!L$1,FALSE)</f>
        <v>10130211</v>
      </c>
      <c r="D754" s="1">
        <f>VLOOKUP($A754,主动技能升级!$J:$Q,主动技能升级!M$1,FALSE)</f>
        <v>45</v>
      </c>
      <c r="E754" s="1" t="str">
        <f>VLOOKUP($A754,主动技能升级!$J:$Q,主动技能升级!N$1,FALSE)</f>
        <v>[]</v>
      </c>
      <c r="F754" s="1">
        <f>VLOOKUP($A754,主动技能升级!$J:$Q,主动技能升级!O$1,FALSE)</f>
        <v>9900</v>
      </c>
      <c r="G754" s="1">
        <f>VLOOKUP($A754,主动技能升级!$J:$Q,主动技能升级!P$1,FALSE)</f>
        <v>0</v>
      </c>
      <c r="H754" s="1">
        <f>VLOOKUP($A754,主动技能升级!$J:$Q,主动技能升级!Q$1,FALSE)</f>
        <v>0</v>
      </c>
    </row>
    <row r="755" spans="1:8" x14ac:dyDescent="0.15">
      <c r="A755" s="1">
        <v>751</v>
      </c>
      <c r="B755" s="1">
        <f>VLOOKUP($A755,主动技能升级!$J:$Q,主动技能升级!K$1,FALSE)</f>
        <v>10130211</v>
      </c>
      <c r="C755" s="1">
        <f>VLOOKUP($A755,主动技能升级!$J:$Q,主动技能升级!L$1,FALSE)</f>
        <v>10130212</v>
      </c>
      <c r="D755" s="1">
        <f>VLOOKUP($A755,主动技能升级!$J:$Q,主动技能升级!M$1,FALSE)</f>
        <v>50</v>
      </c>
      <c r="E755" s="1" t="str">
        <f>VLOOKUP($A755,主动技能升级!$J:$Q,主动技能升级!N$1,FALSE)</f>
        <v>[]</v>
      </c>
      <c r="F755" s="1">
        <f>VLOOKUP($A755,主动技能升级!$J:$Q,主动技能升级!O$1,FALSE)</f>
        <v>14100</v>
      </c>
      <c r="G755" s="1">
        <f>VLOOKUP($A755,主动技能升级!$J:$Q,主动技能升级!P$1,FALSE)</f>
        <v>0</v>
      </c>
      <c r="H755" s="1">
        <f>VLOOKUP($A755,主动技能升级!$J:$Q,主动技能升级!Q$1,FALSE)</f>
        <v>0</v>
      </c>
    </row>
    <row r="756" spans="1:8" x14ac:dyDescent="0.15">
      <c r="A756" s="1">
        <v>752</v>
      </c>
      <c r="B756" s="1">
        <f>VLOOKUP($A756,主动技能升级!$J:$Q,主动技能升级!K$1,FALSE)</f>
        <v>10130212</v>
      </c>
      <c r="C756" s="1">
        <f>VLOOKUP($A756,主动技能升级!$J:$Q,主动技能升级!L$1,FALSE)</f>
        <v>10130213</v>
      </c>
      <c r="D756" s="1">
        <f>VLOOKUP($A756,主动技能升级!$J:$Q,主动技能升级!M$1,FALSE)</f>
        <v>55</v>
      </c>
      <c r="E756" s="1" t="str">
        <f>VLOOKUP($A756,主动技能升级!$J:$Q,主动技能升级!N$1,FALSE)</f>
        <v>[]</v>
      </c>
      <c r="F756" s="1">
        <f>VLOOKUP($A756,主动技能升级!$J:$Q,主动技能升级!O$1,FALSE)</f>
        <v>20000</v>
      </c>
      <c r="G756" s="1">
        <f>VLOOKUP($A756,主动技能升级!$J:$Q,主动技能升级!P$1,FALSE)</f>
        <v>0</v>
      </c>
      <c r="H756" s="1">
        <f>VLOOKUP($A756,主动技能升级!$J:$Q,主动技能升级!Q$1,FALSE)</f>
        <v>0</v>
      </c>
    </row>
    <row r="757" spans="1:8" x14ac:dyDescent="0.15">
      <c r="A757" s="1">
        <v>753</v>
      </c>
      <c r="B757" s="1">
        <f>VLOOKUP($A757,主动技能升级!$J:$Q,主动技能升级!K$1,FALSE)</f>
        <v>10130213</v>
      </c>
      <c r="C757" s="1">
        <f>VLOOKUP($A757,主动技能升级!$J:$Q,主动技能升级!L$1,FALSE)</f>
        <v>10130214</v>
      </c>
      <c r="D757" s="1">
        <f>VLOOKUP($A757,主动技能升级!$J:$Q,主动技能升级!M$1,FALSE)</f>
        <v>60</v>
      </c>
      <c r="E757" s="1" t="str">
        <f>VLOOKUP($A757,主动技能升级!$J:$Q,主动技能升级!N$1,FALSE)</f>
        <v>[]</v>
      </c>
      <c r="F757" s="1">
        <f>VLOOKUP($A757,主动技能升级!$J:$Q,主动技能升级!O$1,FALSE)</f>
        <v>28300</v>
      </c>
      <c r="G757" s="1">
        <f>VLOOKUP($A757,主动技能升级!$J:$Q,主动技能升级!P$1,FALSE)</f>
        <v>0</v>
      </c>
      <c r="H757" s="1">
        <f>VLOOKUP($A757,主动技能升级!$J:$Q,主动技能升级!Q$1,FALSE)</f>
        <v>0</v>
      </c>
    </row>
    <row r="758" spans="1:8" x14ac:dyDescent="0.15">
      <c r="A758" s="1">
        <v>754</v>
      </c>
      <c r="B758" s="1">
        <f>VLOOKUP($A758,主动技能升级!$J:$Q,主动技能升级!K$1,FALSE)</f>
        <v>10130214</v>
      </c>
      <c r="C758" s="1">
        <f>VLOOKUP($A758,主动技能升级!$J:$Q,主动技能升级!L$1,FALSE)</f>
        <v>10130215</v>
      </c>
      <c r="D758" s="1">
        <f>VLOOKUP($A758,主动技能升级!$J:$Q,主动技能升级!M$1,FALSE)</f>
        <v>65</v>
      </c>
      <c r="E758" s="1" t="str">
        <f>VLOOKUP($A758,主动技能升级!$J:$Q,主动技能升级!N$1,FALSE)</f>
        <v>[]</v>
      </c>
      <c r="F758" s="1">
        <f>VLOOKUP($A758,主动技能升级!$J:$Q,主动技能升级!O$1,FALSE)</f>
        <v>40100</v>
      </c>
      <c r="G758" s="1">
        <f>VLOOKUP($A758,主动技能升级!$J:$Q,主动技能升级!P$1,FALSE)</f>
        <v>0</v>
      </c>
      <c r="H758" s="1">
        <f>VLOOKUP($A758,主动技能升级!$J:$Q,主动技能升级!Q$1,FALSE)</f>
        <v>0</v>
      </c>
    </row>
    <row r="759" spans="1:8" x14ac:dyDescent="0.15">
      <c r="A759" s="1">
        <v>755</v>
      </c>
      <c r="B759" s="1">
        <f>VLOOKUP($A759,主动技能升级!$J:$Q,主动技能升级!K$1,FALSE)</f>
        <v>10130215</v>
      </c>
      <c r="C759" s="1">
        <f>VLOOKUP($A759,主动技能升级!$J:$Q,主动技能升级!L$1,FALSE)</f>
        <v>10130216</v>
      </c>
      <c r="D759" s="1">
        <f>VLOOKUP($A759,主动技能升级!$J:$Q,主动技能升级!M$1,FALSE)</f>
        <v>70</v>
      </c>
      <c r="E759" s="1" t="str">
        <f>VLOOKUP($A759,主动技能升级!$J:$Q,主动技能升级!N$1,FALSE)</f>
        <v>[]</v>
      </c>
      <c r="F759" s="1">
        <f>VLOOKUP($A759,主动技能升级!$J:$Q,主动技能升级!O$1,FALSE)</f>
        <v>56700</v>
      </c>
      <c r="G759" s="1">
        <f>VLOOKUP($A759,主动技能升级!$J:$Q,主动技能升级!P$1,FALSE)</f>
        <v>0</v>
      </c>
      <c r="H759" s="1">
        <f>VLOOKUP($A759,主动技能升级!$J:$Q,主动技能升级!Q$1,FALSE)</f>
        <v>0</v>
      </c>
    </row>
    <row r="760" spans="1:8" x14ac:dyDescent="0.15">
      <c r="A760" s="1">
        <v>756</v>
      </c>
      <c r="B760" s="1">
        <f>VLOOKUP($A760,主动技能升级!$J:$Q,主动技能升级!K$1,FALSE)</f>
        <v>10130216</v>
      </c>
      <c r="C760" s="1">
        <f>VLOOKUP($A760,主动技能升级!$J:$Q,主动技能升级!L$1,FALSE)</f>
        <v>10130217</v>
      </c>
      <c r="D760" s="1">
        <f>VLOOKUP($A760,主动技能升级!$J:$Q,主动技能升级!M$1,FALSE)</f>
        <v>75</v>
      </c>
      <c r="E760" s="1" t="str">
        <f>VLOOKUP($A760,主动技能升级!$J:$Q,主动技能升级!N$1,FALSE)</f>
        <v>[]</v>
      </c>
      <c r="F760" s="1">
        <f>VLOOKUP($A760,主动技能升级!$J:$Q,主动技能升级!O$1,FALSE)</f>
        <v>80400</v>
      </c>
      <c r="G760" s="1">
        <f>VLOOKUP($A760,主动技能升级!$J:$Q,主动技能升级!P$1,FALSE)</f>
        <v>0</v>
      </c>
      <c r="H760" s="1">
        <f>VLOOKUP($A760,主动技能升级!$J:$Q,主动技能升级!Q$1,FALSE)</f>
        <v>0</v>
      </c>
    </row>
    <row r="761" spans="1:8" x14ac:dyDescent="0.15">
      <c r="A761" s="1">
        <v>757</v>
      </c>
      <c r="B761" s="1">
        <f>VLOOKUP($A761,主动技能升级!$J:$Q,主动技能升级!K$1,FALSE)</f>
        <v>10130217</v>
      </c>
      <c r="C761" s="1">
        <f>VLOOKUP($A761,主动技能升级!$J:$Q,主动技能升级!L$1,FALSE)</f>
        <v>10130218</v>
      </c>
      <c r="D761" s="1">
        <f>VLOOKUP($A761,主动技能升级!$J:$Q,主动技能升级!M$1,FALSE)</f>
        <v>80</v>
      </c>
      <c r="E761" s="1" t="str">
        <f>VLOOKUP($A761,主动技能升级!$J:$Q,主动技能升级!N$1,FALSE)</f>
        <v>[]</v>
      </c>
      <c r="F761" s="1">
        <f>VLOOKUP($A761,主动技能升级!$J:$Q,主动技能升级!O$1,FALSE)</f>
        <v>113800</v>
      </c>
      <c r="G761" s="1">
        <f>VLOOKUP($A761,主动技能升级!$J:$Q,主动技能升级!P$1,FALSE)</f>
        <v>0</v>
      </c>
      <c r="H761" s="1">
        <f>VLOOKUP($A761,主动技能升级!$J:$Q,主动技能升级!Q$1,FALSE)</f>
        <v>0</v>
      </c>
    </row>
    <row r="762" spans="1:8" x14ac:dyDescent="0.15">
      <c r="A762" s="1">
        <v>758</v>
      </c>
      <c r="B762" s="1">
        <f>VLOOKUP($A762,主动技能升级!$J:$Q,主动技能升级!K$1,FALSE)</f>
        <v>10130218</v>
      </c>
      <c r="C762" s="1">
        <f>VLOOKUP($A762,主动技能升级!$J:$Q,主动技能升级!L$1,FALSE)</f>
        <v>10130219</v>
      </c>
      <c r="D762" s="1">
        <f>VLOOKUP($A762,主动技能升级!$J:$Q,主动技能升级!M$1,FALSE)</f>
        <v>85</v>
      </c>
      <c r="E762" s="1" t="str">
        <f>VLOOKUP($A762,主动技能升级!$J:$Q,主动技能升级!N$1,FALSE)</f>
        <v>[]</v>
      </c>
      <c r="F762" s="1">
        <f>VLOOKUP($A762,主动技能升级!$J:$Q,主动技能升级!O$1,FALSE)</f>
        <v>161100</v>
      </c>
      <c r="G762" s="1">
        <f>VLOOKUP($A762,主动技能升级!$J:$Q,主动技能升级!P$1,FALSE)</f>
        <v>0</v>
      </c>
      <c r="H762" s="1">
        <f>VLOOKUP($A762,主动技能升级!$J:$Q,主动技能升级!Q$1,FALSE)</f>
        <v>0</v>
      </c>
    </row>
    <row r="763" spans="1:8" x14ac:dyDescent="0.15">
      <c r="A763" s="1">
        <v>759</v>
      </c>
      <c r="B763" s="1">
        <f>VLOOKUP($A763,主动技能升级!$J:$Q,主动技能升级!K$1,FALSE)</f>
        <v>10130219</v>
      </c>
      <c r="C763" s="1">
        <f>VLOOKUP($A763,主动技能升级!$J:$Q,主动技能升级!L$1,FALSE)</f>
        <v>10130220</v>
      </c>
      <c r="D763" s="1">
        <f>VLOOKUP($A763,主动技能升级!$J:$Q,主动技能升级!M$1,FALSE)</f>
        <v>90</v>
      </c>
      <c r="E763" s="1" t="str">
        <f>VLOOKUP($A763,主动技能升级!$J:$Q,主动技能升级!N$1,FALSE)</f>
        <v>[]</v>
      </c>
      <c r="F763" s="1">
        <f>VLOOKUP($A763,主动技能升级!$J:$Q,主动技能升级!O$1,FALSE)</f>
        <v>228100</v>
      </c>
      <c r="G763" s="1">
        <f>VLOOKUP($A763,主动技能升级!$J:$Q,主动技能升级!P$1,FALSE)</f>
        <v>0</v>
      </c>
      <c r="H763" s="1">
        <f>VLOOKUP($A763,主动技能升级!$J:$Q,主动技能升级!Q$1,FALSE)</f>
        <v>0</v>
      </c>
    </row>
    <row r="764" spans="1:8" x14ac:dyDescent="0.15">
      <c r="A764" s="1">
        <v>760</v>
      </c>
      <c r="B764" s="1">
        <f>VLOOKUP($A764,主动技能升级!$J:$Q,主动技能升级!K$1,FALSE)</f>
        <v>10130220</v>
      </c>
      <c r="C764" s="1">
        <f>VLOOKUP($A764,主动技能升级!$J:$Q,主动技能升级!L$1,FALSE)</f>
        <v>0</v>
      </c>
      <c r="D764" s="1">
        <f>VLOOKUP($A764,主动技能升级!$J:$Q,主动技能升级!M$1,FALSE)</f>
        <v>100</v>
      </c>
      <c r="E764" s="1" t="str">
        <f>VLOOKUP($A764,主动技能升级!$J:$Q,主动技能升级!N$1,FALSE)</f>
        <v>[]</v>
      </c>
      <c r="F764" s="1">
        <f>VLOOKUP($A764,主动技能升级!$J:$Q,主动技能升级!O$1,FALSE)</f>
        <v>780200</v>
      </c>
      <c r="G764" s="1">
        <f>VLOOKUP($A764,主动技能升级!$J:$Q,主动技能升级!P$1,FALSE)</f>
        <v>0</v>
      </c>
      <c r="H764" s="1">
        <f>VLOOKUP($A764,主动技能升级!$J:$Q,主动技能升级!Q$1,FALSE)</f>
        <v>0</v>
      </c>
    </row>
    <row r="765" spans="1:8" x14ac:dyDescent="0.15">
      <c r="A765" s="1">
        <v>761</v>
      </c>
      <c r="B765" s="1">
        <f>VLOOKUP($A765,主动技能升级!$J:$Q,主动技能升级!K$1,FALSE)</f>
        <v>10130301</v>
      </c>
      <c r="C765" s="1">
        <f>VLOOKUP($A765,主动技能升级!$J:$Q,主动技能升级!L$1,FALSE)</f>
        <v>10130302</v>
      </c>
      <c r="D765" s="1">
        <f>VLOOKUP($A765,主动技能升级!$J:$Q,主动技能升级!M$1,FALSE)</f>
        <v>2</v>
      </c>
      <c r="E765" s="1" t="str">
        <f>VLOOKUP($A765,主动技能升级!$J:$Q,主动技能升级!N$1,FALSE)</f>
        <v>[]</v>
      </c>
      <c r="F765" s="1">
        <f>VLOOKUP($A765,主动技能升级!$J:$Q,主动技能升级!O$1,FALSE)</f>
        <v>500</v>
      </c>
      <c r="G765" s="1">
        <f>VLOOKUP($A765,主动技能升级!$J:$Q,主动技能升级!P$1,FALSE)</f>
        <v>0</v>
      </c>
      <c r="H765" s="1">
        <f>VLOOKUP($A765,主动技能升级!$J:$Q,主动技能升级!Q$1,FALSE)</f>
        <v>0</v>
      </c>
    </row>
    <row r="766" spans="1:8" x14ac:dyDescent="0.15">
      <c r="A766" s="1">
        <v>762</v>
      </c>
      <c r="B766" s="1">
        <f>VLOOKUP($A766,主动技能升级!$J:$Q,主动技能升级!K$1,FALSE)</f>
        <v>10130302</v>
      </c>
      <c r="C766" s="1">
        <f>VLOOKUP($A766,主动技能升级!$J:$Q,主动技能升级!L$1,FALSE)</f>
        <v>10130303</v>
      </c>
      <c r="D766" s="1">
        <f>VLOOKUP($A766,主动技能升级!$J:$Q,主动技能升级!M$1,FALSE)</f>
        <v>5</v>
      </c>
      <c r="E766" s="1" t="str">
        <f>VLOOKUP($A766,主动技能升级!$J:$Q,主动技能升级!N$1,FALSE)</f>
        <v>[]</v>
      </c>
      <c r="F766" s="1">
        <f>VLOOKUP($A766,主动技能升级!$J:$Q,主动技能升级!O$1,FALSE)</f>
        <v>600</v>
      </c>
      <c r="G766" s="1">
        <f>VLOOKUP($A766,主动技能升级!$J:$Q,主动技能升级!P$1,FALSE)</f>
        <v>0</v>
      </c>
      <c r="H766" s="1">
        <f>VLOOKUP($A766,主动技能升级!$J:$Q,主动技能升级!Q$1,FALSE)</f>
        <v>0</v>
      </c>
    </row>
    <row r="767" spans="1:8" x14ac:dyDescent="0.15">
      <c r="A767" s="1">
        <v>763</v>
      </c>
      <c r="B767" s="1">
        <f>VLOOKUP($A767,主动技能升级!$J:$Q,主动技能升级!K$1,FALSE)</f>
        <v>10130303</v>
      </c>
      <c r="C767" s="1">
        <f>VLOOKUP($A767,主动技能升级!$J:$Q,主动技能升级!L$1,FALSE)</f>
        <v>10130304</v>
      </c>
      <c r="D767" s="1">
        <f>VLOOKUP($A767,主动技能升级!$J:$Q,主动技能升级!M$1,FALSE)</f>
        <v>10</v>
      </c>
      <c r="E767" s="1" t="str">
        <f>VLOOKUP($A767,主动技能升级!$J:$Q,主动技能升级!N$1,FALSE)</f>
        <v>[]</v>
      </c>
      <c r="F767" s="1">
        <f>VLOOKUP($A767,主动技能升级!$J:$Q,主动技能升级!O$1,FALSE)</f>
        <v>800</v>
      </c>
      <c r="G767" s="1">
        <f>VLOOKUP($A767,主动技能升级!$J:$Q,主动技能升级!P$1,FALSE)</f>
        <v>0</v>
      </c>
      <c r="H767" s="1">
        <f>VLOOKUP($A767,主动技能升级!$J:$Q,主动技能升级!Q$1,FALSE)</f>
        <v>0</v>
      </c>
    </row>
    <row r="768" spans="1:8" x14ac:dyDescent="0.15">
      <c r="A768" s="1">
        <v>764</v>
      </c>
      <c r="B768" s="1">
        <f>VLOOKUP($A768,主动技能升级!$J:$Q,主动技能升级!K$1,FALSE)</f>
        <v>10130304</v>
      </c>
      <c r="C768" s="1">
        <f>VLOOKUP($A768,主动技能升级!$J:$Q,主动技能升级!L$1,FALSE)</f>
        <v>10130305</v>
      </c>
      <c r="D768" s="1">
        <f>VLOOKUP($A768,主动技能升级!$J:$Q,主动技能升级!M$1,FALSE)</f>
        <v>15</v>
      </c>
      <c r="E768" s="1" t="str">
        <f>VLOOKUP($A768,主动技能升级!$J:$Q,主动技能升级!N$1,FALSE)</f>
        <v>[]</v>
      </c>
      <c r="F768" s="1">
        <f>VLOOKUP($A768,主动技能升级!$J:$Q,主动技能升级!O$1,FALSE)</f>
        <v>1200</v>
      </c>
      <c r="G768" s="1">
        <f>VLOOKUP($A768,主动技能升级!$J:$Q,主动技能升级!P$1,FALSE)</f>
        <v>0</v>
      </c>
      <c r="H768" s="1">
        <f>VLOOKUP($A768,主动技能升级!$J:$Q,主动技能升级!Q$1,FALSE)</f>
        <v>0</v>
      </c>
    </row>
    <row r="769" spans="1:8" x14ac:dyDescent="0.15">
      <c r="A769" s="1">
        <v>765</v>
      </c>
      <c r="B769" s="1">
        <f>VLOOKUP($A769,主动技能升级!$J:$Q,主动技能升级!K$1,FALSE)</f>
        <v>10130305</v>
      </c>
      <c r="C769" s="1">
        <f>VLOOKUP($A769,主动技能升级!$J:$Q,主动技能升级!L$1,FALSE)</f>
        <v>10130306</v>
      </c>
      <c r="D769" s="1">
        <f>VLOOKUP($A769,主动技能升级!$J:$Q,主动技能升级!M$1,FALSE)</f>
        <v>20</v>
      </c>
      <c r="E769" s="1" t="str">
        <f>VLOOKUP($A769,主动技能升级!$J:$Q,主动技能升级!N$1,FALSE)</f>
        <v>[]</v>
      </c>
      <c r="F769" s="1">
        <f>VLOOKUP($A769,主动技能升级!$J:$Q,主动技能升级!O$1,FALSE)</f>
        <v>1700</v>
      </c>
      <c r="G769" s="1">
        <f>VLOOKUP($A769,主动技能升级!$J:$Q,主动技能升级!P$1,FALSE)</f>
        <v>0</v>
      </c>
      <c r="H769" s="1">
        <f>VLOOKUP($A769,主动技能升级!$J:$Q,主动技能升级!Q$1,FALSE)</f>
        <v>0</v>
      </c>
    </row>
    <row r="770" spans="1:8" x14ac:dyDescent="0.15">
      <c r="A770" s="1">
        <v>766</v>
      </c>
      <c r="B770" s="1">
        <f>VLOOKUP($A770,主动技能升级!$J:$Q,主动技能升级!K$1,FALSE)</f>
        <v>10130306</v>
      </c>
      <c r="C770" s="1">
        <f>VLOOKUP($A770,主动技能升级!$J:$Q,主动技能升级!L$1,FALSE)</f>
        <v>10130307</v>
      </c>
      <c r="D770" s="1">
        <f>VLOOKUP($A770,主动技能升级!$J:$Q,主动技能升级!M$1,FALSE)</f>
        <v>25</v>
      </c>
      <c r="E770" s="1" t="str">
        <f>VLOOKUP($A770,主动技能升级!$J:$Q,主动技能升级!N$1,FALSE)</f>
        <v>[]</v>
      </c>
      <c r="F770" s="1">
        <f>VLOOKUP($A770,主动技能升级!$J:$Q,主动技能升级!O$1,FALSE)</f>
        <v>2400</v>
      </c>
      <c r="G770" s="1">
        <f>VLOOKUP($A770,主动技能升级!$J:$Q,主动技能升级!P$1,FALSE)</f>
        <v>0</v>
      </c>
      <c r="H770" s="1">
        <f>VLOOKUP($A770,主动技能升级!$J:$Q,主动技能升级!Q$1,FALSE)</f>
        <v>0</v>
      </c>
    </row>
    <row r="771" spans="1:8" x14ac:dyDescent="0.15">
      <c r="A771" s="1">
        <v>767</v>
      </c>
      <c r="B771" s="1">
        <f>VLOOKUP($A771,主动技能升级!$J:$Q,主动技能升级!K$1,FALSE)</f>
        <v>10130307</v>
      </c>
      <c r="C771" s="1">
        <f>VLOOKUP($A771,主动技能升级!$J:$Q,主动技能升级!L$1,FALSE)</f>
        <v>10130308</v>
      </c>
      <c r="D771" s="1">
        <f>VLOOKUP($A771,主动技能升级!$J:$Q,主动技能升级!M$1,FALSE)</f>
        <v>30</v>
      </c>
      <c r="E771" s="1" t="str">
        <f>VLOOKUP($A771,主动技能升级!$J:$Q,主动技能升级!N$1,FALSE)</f>
        <v>[]</v>
      </c>
      <c r="F771" s="1">
        <f>VLOOKUP($A771,主动技能升级!$J:$Q,主动技能升级!O$1,FALSE)</f>
        <v>3500</v>
      </c>
      <c r="G771" s="1">
        <f>VLOOKUP($A771,主动技能升级!$J:$Q,主动技能升级!P$1,FALSE)</f>
        <v>0</v>
      </c>
      <c r="H771" s="1">
        <f>VLOOKUP($A771,主动技能升级!$J:$Q,主动技能升级!Q$1,FALSE)</f>
        <v>0</v>
      </c>
    </row>
    <row r="772" spans="1:8" x14ac:dyDescent="0.15">
      <c r="A772" s="1">
        <v>768</v>
      </c>
      <c r="B772" s="1">
        <f>VLOOKUP($A772,主动技能升级!$J:$Q,主动技能升级!K$1,FALSE)</f>
        <v>10130308</v>
      </c>
      <c r="C772" s="1">
        <f>VLOOKUP($A772,主动技能升级!$J:$Q,主动技能升级!L$1,FALSE)</f>
        <v>10130309</v>
      </c>
      <c r="D772" s="1">
        <f>VLOOKUP($A772,主动技能升级!$J:$Q,主动技能升级!M$1,FALSE)</f>
        <v>35</v>
      </c>
      <c r="E772" s="1" t="str">
        <f>VLOOKUP($A772,主动技能升级!$J:$Q,主动技能升级!N$1,FALSE)</f>
        <v>[]</v>
      </c>
      <c r="F772" s="1">
        <f>VLOOKUP($A772,主动技能升级!$J:$Q,主动技能升级!O$1,FALSE)</f>
        <v>4900</v>
      </c>
      <c r="G772" s="1">
        <f>VLOOKUP($A772,主动技能升级!$J:$Q,主动技能升级!P$1,FALSE)</f>
        <v>0</v>
      </c>
      <c r="H772" s="1">
        <f>VLOOKUP($A772,主动技能升级!$J:$Q,主动技能升级!Q$1,FALSE)</f>
        <v>0</v>
      </c>
    </row>
    <row r="773" spans="1:8" x14ac:dyDescent="0.15">
      <c r="A773" s="1">
        <v>769</v>
      </c>
      <c r="B773" s="1">
        <f>VLOOKUP($A773,主动技能升级!$J:$Q,主动技能升级!K$1,FALSE)</f>
        <v>10130309</v>
      </c>
      <c r="C773" s="1">
        <f>VLOOKUP($A773,主动技能升级!$J:$Q,主动技能升级!L$1,FALSE)</f>
        <v>10130310</v>
      </c>
      <c r="D773" s="1">
        <f>VLOOKUP($A773,主动技能升级!$J:$Q,主动技能升级!M$1,FALSE)</f>
        <v>40</v>
      </c>
      <c r="E773" s="1" t="str">
        <f>VLOOKUP($A773,主动技能升级!$J:$Q,主动技能升级!N$1,FALSE)</f>
        <v>[]</v>
      </c>
      <c r="F773" s="1">
        <f>VLOOKUP($A773,主动技能升级!$J:$Q,主动技能升级!O$1,FALSE)</f>
        <v>7000</v>
      </c>
      <c r="G773" s="1">
        <f>VLOOKUP($A773,主动技能升级!$J:$Q,主动技能升级!P$1,FALSE)</f>
        <v>0</v>
      </c>
      <c r="H773" s="1">
        <f>VLOOKUP($A773,主动技能升级!$J:$Q,主动技能升级!Q$1,FALSE)</f>
        <v>0</v>
      </c>
    </row>
    <row r="774" spans="1:8" x14ac:dyDescent="0.15">
      <c r="A774" s="1">
        <v>770</v>
      </c>
      <c r="B774" s="1">
        <f>VLOOKUP($A774,主动技能升级!$J:$Q,主动技能升级!K$1,FALSE)</f>
        <v>10130310</v>
      </c>
      <c r="C774" s="1">
        <f>VLOOKUP($A774,主动技能升级!$J:$Q,主动技能升级!L$1,FALSE)</f>
        <v>10130311</v>
      </c>
      <c r="D774" s="1">
        <f>VLOOKUP($A774,主动技能升级!$J:$Q,主动技能升级!M$1,FALSE)</f>
        <v>45</v>
      </c>
      <c r="E774" s="1" t="str">
        <f>VLOOKUP($A774,主动技能升级!$J:$Q,主动技能升级!N$1,FALSE)</f>
        <v>[]</v>
      </c>
      <c r="F774" s="1">
        <f>VLOOKUP($A774,主动技能升级!$J:$Q,主动技能升级!O$1,FALSE)</f>
        <v>9900</v>
      </c>
      <c r="G774" s="1">
        <f>VLOOKUP($A774,主动技能升级!$J:$Q,主动技能升级!P$1,FALSE)</f>
        <v>0</v>
      </c>
      <c r="H774" s="1">
        <f>VLOOKUP($A774,主动技能升级!$J:$Q,主动技能升级!Q$1,FALSE)</f>
        <v>0</v>
      </c>
    </row>
    <row r="775" spans="1:8" x14ac:dyDescent="0.15">
      <c r="A775" s="1">
        <v>771</v>
      </c>
      <c r="B775" s="1">
        <f>VLOOKUP($A775,主动技能升级!$J:$Q,主动技能升级!K$1,FALSE)</f>
        <v>10130311</v>
      </c>
      <c r="C775" s="1">
        <f>VLOOKUP($A775,主动技能升级!$J:$Q,主动技能升级!L$1,FALSE)</f>
        <v>10130312</v>
      </c>
      <c r="D775" s="1">
        <f>VLOOKUP($A775,主动技能升级!$J:$Q,主动技能升级!M$1,FALSE)</f>
        <v>50</v>
      </c>
      <c r="E775" s="1" t="str">
        <f>VLOOKUP($A775,主动技能升级!$J:$Q,主动技能升级!N$1,FALSE)</f>
        <v>[]</v>
      </c>
      <c r="F775" s="1">
        <f>VLOOKUP($A775,主动技能升级!$J:$Q,主动技能升级!O$1,FALSE)</f>
        <v>14100</v>
      </c>
      <c r="G775" s="1">
        <f>VLOOKUP($A775,主动技能升级!$J:$Q,主动技能升级!P$1,FALSE)</f>
        <v>0</v>
      </c>
      <c r="H775" s="1">
        <f>VLOOKUP($A775,主动技能升级!$J:$Q,主动技能升级!Q$1,FALSE)</f>
        <v>0</v>
      </c>
    </row>
    <row r="776" spans="1:8" x14ac:dyDescent="0.15">
      <c r="A776" s="1">
        <v>772</v>
      </c>
      <c r="B776" s="1">
        <f>VLOOKUP($A776,主动技能升级!$J:$Q,主动技能升级!K$1,FALSE)</f>
        <v>10130312</v>
      </c>
      <c r="C776" s="1">
        <f>VLOOKUP($A776,主动技能升级!$J:$Q,主动技能升级!L$1,FALSE)</f>
        <v>10130313</v>
      </c>
      <c r="D776" s="1">
        <f>VLOOKUP($A776,主动技能升级!$J:$Q,主动技能升级!M$1,FALSE)</f>
        <v>55</v>
      </c>
      <c r="E776" s="1" t="str">
        <f>VLOOKUP($A776,主动技能升级!$J:$Q,主动技能升级!N$1,FALSE)</f>
        <v>[]</v>
      </c>
      <c r="F776" s="1">
        <f>VLOOKUP($A776,主动技能升级!$J:$Q,主动技能升级!O$1,FALSE)</f>
        <v>20000</v>
      </c>
      <c r="G776" s="1">
        <f>VLOOKUP($A776,主动技能升级!$J:$Q,主动技能升级!P$1,FALSE)</f>
        <v>0</v>
      </c>
      <c r="H776" s="1">
        <f>VLOOKUP($A776,主动技能升级!$J:$Q,主动技能升级!Q$1,FALSE)</f>
        <v>0</v>
      </c>
    </row>
    <row r="777" spans="1:8" x14ac:dyDescent="0.15">
      <c r="A777" s="1">
        <v>773</v>
      </c>
      <c r="B777" s="1">
        <f>VLOOKUP($A777,主动技能升级!$J:$Q,主动技能升级!K$1,FALSE)</f>
        <v>10130313</v>
      </c>
      <c r="C777" s="1">
        <f>VLOOKUP($A777,主动技能升级!$J:$Q,主动技能升级!L$1,FALSE)</f>
        <v>10130314</v>
      </c>
      <c r="D777" s="1">
        <f>VLOOKUP($A777,主动技能升级!$J:$Q,主动技能升级!M$1,FALSE)</f>
        <v>60</v>
      </c>
      <c r="E777" s="1" t="str">
        <f>VLOOKUP($A777,主动技能升级!$J:$Q,主动技能升级!N$1,FALSE)</f>
        <v>[]</v>
      </c>
      <c r="F777" s="1">
        <f>VLOOKUP($A777,主动技能升级!$J:$Q,主动技能升级!O$1,FALSE)</f>
        <v>28300</v>
      </c>
      <c r="G777" s="1">
        <f>VLOOKUP($A777,主动技能升级!$J:$Q,主动技能升级!P$1,FALSE)</f>
        <v>0</v>
      </c>
      <c r="H777" s="1">
        <f>VLOOKUP($A777,主动技能升级!$J:$Q,主动技能升级!Q$1,FALSE)</f>
        <v>0</v>
      </c>
    </row>
    <row r="778" spans="1:8" x14ac:dyDescent="0.15">
      <c r="A778" s="1">
        <v>774</v>
      </c>
      <c r="B778" s="1">
        <f>VLOOKUP($A778,主动技能升级!$J:$Q,主动技能升级!K$1,FALSE)</f>
        <v>10130314</v>
      </c>
      <c r="C778" s="1">
        <f>VLOOKUP($A778,主动技能升级!$J:$Q,主动技能升级!L$1,FALSE)</f>
        <v>10130315</v>
      </c>
      <c r="D778" s="1">
        <f>VLOOKUP($A778,主动技能升级!$J:$Q,主动技能升级!M$1,FALSE)</f>
        <v>65</v>
      </c>
      <c r="E778" s="1" t="str">
        <f>VLOOKUP($A778,主动技能升级!$J:$Q,主动技能升级!N$1,FALSE)</f>
        <v>[]</v>
      </c>
      <c r="F778" s="1">
        <f>VLOOKUP($A778,主动技能升级!$J:$Q,主动技能升级!O$1,FALSE)</f>
        <v>40100</v>
      </c>
      <c r="G778" s="1">
        <f>VLOOKUP($A778,主动技能升级!$J:$Q,主动技能升级!P$1,FALSE)</f>
        <v>0</v>
      </c>
      <c r="H778" s="1">
        <f>VLOOKUP($A778,主动技能升级!$J:$Q,主动技能升级!Q$1,FALSE)</f>
        <v>0</v>
      </c>
    </row>
    <row r="779" spans="1:8" x14ac:dyDescent="0.15">
      <c r="A779" s="1">
        <v>775</v>
      </c>
      <c r="B779" s="1">
        <f>VLOOKUP($A779,主动技能升级!$J:$Q,主动技能升级!K$1,FALSE)</f>
        <v>10130315</v>
      </c>
      <c r="C779" s="1">
        <f>VLOOKUP($A779,主动技能升级!$J:$Q,主动技能升级!L$1,FALSE)</f>
        <v>10130316</v>
      </c>
      <c r="D779" s="1">
        <f>VLOOKUP($A779,主动技能升级!$J:$Q,主动技能升级!M$1,FALSE)</f>
        <v>70</v>
      </c>
      <c r="E779" s="1" t="str">
        <f>VLOOKUP($A779,主动技能升级!$J:$Q,主动技能升级!N$1,FALSE)</f>
        <v>[]</v>
      </c>
      <c r="F779" s="1">
        <f>VLOOKUP($A779,主动技能升级!$J:$Q,主动技能升级!O$1,FALSE)</f>
        <v>56700</v>
      </c>
      <c r="G779" s="1">
        <f>VLOOKUP($A779,主动技能升级!$J:$Q,主动技能升级!P$1,FALSE)</f>
        <v>0</v>
      </c>
      <c r="H779" s="1">
        <f>VLOOKUP($A779,主动技能升级!$J:$Q,主动技能升级!Q$1,FALSE)</f>
        <v>0</v>
      </c>
    </row>
    <row r="780" spans="1:8" x14ac:dyDescent="0.15">
      <c r="A780" s="1">
        <v>776</v>
      </c>
      <c r="B780" s="1">
        <f>VLOOKUP($A780,主动技能升级!$J:$Q,主动技能升级!K$1,FALSE)</f>
        <v>10130316</v>
      </c>
      <c r="C780" s="1">
        <f>VLOOKUP($A780,主动技能升级!$J:$Q,主动技能升级!L$1,FALSE)</f>
        <v>10130317</v>
      </c>
      <c r="D780" s="1">
        <f>VLOOKUP($A780,主动技能升级!$J:$Q,主动技能升级!M$1,FALSE)</f>
        <v>75</v>
      </c>
      <c r="E780" s="1" t="str">
        <f>VLOOKUP($A780,主动技能升级!$J:$Q,主动技能升级!N$1,FALSE)</f>
        <v>[]</v>
      </c>
      <c r="F780" s="1">
        <f>VLOOKUP($A780,主动技能升级!$J:$Q,主动技能升级!O$1,FALSE)</f>
        <v>80400</v>
      </c>
      <c r="G780" s="1">
        <f>VLOOKUP($A780,主动技能升级!$J:$Q,主动技能升级!P$1,FALSE)</f>
        <v>0</v>
      </c>
      <c r="H780" s="1">
        <f>VLOOKUP($A780,主动技能升级!$J:$Q,主动技能升级!Q$1,FALSE)</f>
        <v>0</v>
      </c>
    </row>
    <row r="781" spans="1:8" x14ac:dyDescent="0.15">
      <c r="A781" s="1">
        <v>777</v>
      </c>
      <c r="B781" s="1">
        <f>VLOOKUP($A781,主动技能升级!$J:$Q,主动技能升级!K$1,FALSE)</f>
        <v>10130317</v>
      </c>
      <c r="C781" s="1">
        <f>VLOOKUP($A781,主动技能升级!$J:$Q,主动技能升级!L$1,FALSE)</f>
        <v>10130318</v>
      </c>
      <c r="D781" s="1">
        <f>VLOOKUP($A781,主动技能升级!$J:$Q,主动技能升级!M$1,FALSE)</f>
        <v>80</v>
      </c>
      <c r="E781" s="1" t="str">
        <f>VLOOKUP($A781,主动技能升级!$J:$Q,主动技能升级!N$1,FALSE)</f>
        <v>[]</v>
      </c>
      <c r="F781" s="1">
        <f>VLOOKUP($A781,主动技能升级!$J:$Q,主动技能升级!O$1,FALSE)</f>
        <v>113800</v>
      </c>
      <c r="G781" s="1">
        <f>VLOOKUP($A781,主动技能升级!$J:$Q,主动技能升级!P$1,FALSE)</f>
        <v>0</v>
      </c>
      <c r="H781" s="1">
        <f>VLOOKUP($A781,主动技能升级!$J:$Q,主动技能升级!Q$1,FALSE)</f>
        <v>0</v>
      </c>
    </row>
    <row r="782" spans="1:8" x14ac:dyDescent="0.15">
      <c r="A782" s="1">
        <v>778</v>
      </c>
      <c r="B782" s="1">
        <f>VLOOKUP($A782,主动技能升级!$J:$Q,主动技能升级!K$1,FALSE)</f>
        <v>10130318</v>
      </c>
      <c r="C782" s="1">
        <f>VLOOKUP($A782,主动技能升级!$J:$Q,主动技能升级!L$1,FALSE)</f>
        <v>10130319</v>
      </c>
      <c r="D782" s="1">
        <f>VLOOKUP($A782,主动技能升级!$J:$Q,主动技能升级!M$1,FALSE)</f>
        <v>85</v>
      </c>
      <c r="E782" s="1" t="str">
        <f>VLOOKUP($A782,主动技能升级!$J:$Q,主动技能升级!N$1,FALSE)</f>
        <v>[]</v>
      </c>
      <c r="F782" s="1">
        <f>VLOOKUP($A782,主动技能升级!$J:$Q,主动技能升级!O$1,FALSE)</f>
        <v>161100</v>
      </c>
      <c r="G782" s="1">
        <f>VLOOKUP($A782,主动技能升级!$J:$Q,主动技能升级!P$1,FALSE)</f>
        <v>0</v>
      </c>
      <c r="H782" s="1">
        <f>VLOOKUP($A782,主动技能升级!$J:$Q,主动技能升级!Q$1,FALSE)</f>
        <v>0</v>
      </c>
    </row>
    <row r="783" spans="1:8" x14ac:dyDescent="0.15">
      <c r="A783" s="1">
        <v>779</v>
      </c>
      <c r="B783" s="1">
        <f>VLOOKUP($A783,主动技能升级!$J:$Q,主动技能升级!K$1,FALSE)</f>
        <v>10130319</v>
      </c>
      <c r="C783" s="1">
        <f>VLOOKUP($A783,主动技能升级!$J:$Q,主动技能升级!L$1,FALSE)</f>
        <v>10130320</v>
      </c>
      <c r="D783" s="1">
        <f>VLOOKUP($A783,主动技能升级!$J:$Q,主动技能升级!M$1,FALSE)</f>
        <v>90</v>
      </c>
      <c r="E783" s="1" t="str">
        <f>VLOOKUP($A783,主动技能升级!$J:$Q,主动技能升级!N$1,FALSE)</f>
        <v>[]</v>
      </c>
      <c r="F783" s="1">
        <f>VLOOKUP($A783,主动技能升级!$J:$Q,主动技能升级!O$1,FALSE)</f>
        <v>228100</v>
      </c>
      <c r="G783" s="1">
        <f>VLOOKUP($A783,主动技能升级!$J:$Q,主动技能升级!P$1,FALSE)</f>
        <v>0</v>
      </c>
      <c r="H783" s="1">
        <f>VLOOKUP($A783,主动技能升级!$J:$Q,主动技能升级!Q$1,FALSE)</f>
        <v>0</v>
      </c>
    </row>
    <row r="784" spans="1:8" x14ac:dyDescent="0.15">
      <c r="A784" s="1">
        <v>780</v>
      </c>
      <c r="B784" s="1">
        <f>VLOOKUP($A784,主动技能升级!$J:$Q,主动技能升级!K$1,FALSE)</f>
        <v>10130320</v>
      </c>
      <c r="C784" s="1">
        <f>VLOOKUP($A784,主动技能升级!$J:$Q,主动技能升级!L$1,FALSE)</f>
        <v>0</v>
      </c>
      <c r="D784" s="1">
        <f>VLOOKUP($A784,主动技能升级!$J:$Q,主动技能升级!M$1,FALSE)</f>
        <v>100</v>
      </c>
      <c r="E784" s="1" t="str">
        <f>VLOOKUP($A784,主动技能升级!$J:$Q,主动技能升级!N$1,FALSE)</f>
        <v>[]</v>
      </c>
      <c r="F784" s="1">
        <f>VLOOKUP($A784,主动技能升级!$J:$Q,主动技能升级!O$1,FALSE)</f>
        <v>780200</v>
      </c>
      <c r="G784" s="1">
        <f>VLOOKUP($A784,主动技能升级!$J:$Q,主动技能升级!P$1,FALSE)</f>
        <v>0</v>
      </c>
      <c r="H784" s="1">
        <f>VLOOKUP($A784,主动技能升级!$J:$Q,主动技能升级!Q$1,FALSE)</f>
        <v>0</v>
      </c>
    </row>
    <row r="785" spans="1:8" x14ac:dyDescent="0.15">
      <c r="A785" s="1">
        <v>781</v>
      </c>
      <c r="B785" s="1">
        <f>VLOOKUP($A785,主动技能升级!$J:$Q,主动技能升级!K$1,FALSE)</f>
        <v>10140101</v>
      </c>
      <c r="C785" s="1">
        <f>VLOOKUP($A785,主动技能升级!$J:$Q,主动技能升级!L$1,FALSE)</f>
        <v>10140102</v>
      </c>
      <c r="D785" s="1">
        <f>VLOOKUP($A785,主动技能升级!$J:$Q,主动技能升级!M$1,FALSE)</f>
        <v>2</v>
      </c>
      <c r="E785" s="1" t="str">
        <f>VLOOKUP($A785,主动技能升级!$J:$Q,主动技能升级!N$1,FALSE)</f>
        <v>[]</v>
      </c>
      <c r="F785" s="1">
        <f>VLOOKUP($A785,主动技能升级!$J:$Q,主动技能升级!O$1,FALSE)</f>
        <v>500</v>
      </c>
      <c r="G785" s="1">
        <f>VLOOKUP($A785,主动技能升级!$J:$Q,主动技能升级!P$1,FALSE)</f>
        <v>0</v>
      </c>
      <c r="H785" s="1">
        <f>VLOOKUP($A785,主动技能升级!$J:$Q,主动技能升级!Q$1,FALSE)</f>
        <v>0</v>
      </c>
    </row>
    <row r="786" spans="1:8" x14ac:dyDescent="0.15">
      <c r="A786" s="1">
        <v>782</v>
      </c>
      <c r="B786" s="1">
        <f>VLOOKUP($A786,主动技能升级!$J:$Q,主动技能升级!K$1,FALSE)</f>
        <v>10140102</v>
      </c>
      <c r="C786" s="1">
        <f>VLOOKUP($A786,主动技能升级!$J:$Q,主动技能升级!L$1,FALSE)</f>
        <v>10140103</v>
      </c>
      <c r="D786" s="1">
        <f>VLOOKUP($A786,主动技能升级!$J:$Q,主动技能升级!M$1,FALSE)</f>
        <v>5</v>
      </c>
      <c r="E786" s="1" t="str">
        <f>VLOOKUP($A786,主动技能升级!$J:$Q,主动技能升级!N$1,FALSE)</f>
        <v>[]</v>
      </c>
      <c r="F786" s="1">
        <f>VLOOKUP($A786,主动技能升级!$J:$Q,主动技能升级!O$1,FALSE)</f>
        <v>600</v>
      </c>
      <c r="G786" s="1">
        <f>VLOOKUP($A786,主动技能升级!$J:$Q,主动技能升级!P$1,FALSE)</f>
        <v>0</v>
      </c>
      <c r="H786" s="1">
        <f>VLOOKUP($A786,主动技能升级!$J:$Q,主动技能升级!Q$1,FALSE)</f>
        <v>0</v>
      </c>
    </row>
    <row r="787" spans="1:8" x14ac:dyDescent="0.15">
      <c r="A787" s="1">
        <v>783</v>
      </c>
      <c r="B787" s="1">
        <f>VLOOKUP($A787,主动技能升级!$J:$Q,主动技能升级!K$1,FALSE)</f>
        <v>10140103</v>
      </c>
      <c r="C787" s="1">
        <f>VLOOKUP($A787,主动技能升级!$J:$Q,主动技能升级!L$1,FALSE)</f>
        <v>10140104</v>
      </c>
      <c r="D787" s="1">
        <f>VLOOKUP($A787,主动技能升级!$J:$Q,主动技能升级!M$1,FALSE)</f>
        <v>10</v>
      </c>
      <c r="E787" s="1" t="str">
        <f>VLOOKUP($A787,主动技能升级!$J:$Q,主动技能升级!N$1,FALSE)</f>
        <v>[]</v>
      </c>
      <c r="F787" s="1">
        <f>VLOOKUP($A787,主动技能升级!$J:$Q,主动技能升级!O$1,FALSE)</f>
        <v>800</v>
      </c>
      <c r="G787" s="1">
        <f>VLOOKUP($A787,主动技能升级!$J:$Q,主动技能升级!P$1,FALSE)</f>
        <v>0</v>
      </c>
      <c r="H787" s="1">
        <f>VLOOKUP($A787,主动技能升级!$J:$Q,主动技能升级!Q$1,FALSE)</f>
        <v>0</v>
      </c>
    </row>
    <row r="788" spans="1:8" x14ac:dyDescent="0.15">
      <c r="A788" s="1">
        <v>784</v>
      </c>
      <c r="B788" s="1">
        <f>VLOOKUP($A788,主动技能升级!$J:$Q,主动技能升级!K$1,FALSE)</f>
        <v>10140104</v>
      </c>
      <c r="C788" s="1">
        <f>VLOOKUP($A788,主动技能升级!$J:$Q,主动技能升级!L$1,FALSE)</f>
        <v>10140105</v>
      </c>
      <c r="D788" s="1">
        <f>VLOOKUP($A788,主动技能升级!$J:$Q,主动技能升级!M$1,FALSE)</f>
        <v>15</v>
      </c>
      <c r="E788" s="1" t="str">
        <f>VLOOKUP($A788,主动技能升级!$J:$Q,主动技能升级!N$1,FALSE)</f>
        <v>[]</v>
      </c>
      <c r="F788" s="1">
        <f>VLOOKUP($A788,主动技能升级!$J:$Q,主动技能升级!O$1,FALSE)</f>
        <v>1200</v>
      </c>
      <c r="G788" s="1">
        <f>VLOOKUP($A788,主动技能升级!$J:$Q,主动技能升级!P$1,FALSE)</f>
        <v>0</v>
      </c>
      <c r="H788" s="1">
        <f>VLOOKUP($A788,主动技能升级!$J:$Q,主动技能升级!Q$1,FALSE)</f>
        <v>0</v>
      </c>
    </row>
    <row r="789" spans="1:8" x14ac:dyDescent="0.15">
      <c r="A789" s="1">
        <v>785</v>
      </c>
      <c r="B789" s="1">
        <f>VLOOKUP($A789,主动技能升级!$J:$Q,主动技能升级!K$1,FALSE)</f>
        <v>10140105</v>
      </c>
      <c r="C789" s="1">
        <f>VLOOKUP($A789,主动技能升级!$J:$Q,主动技能升级!L$1,FALSE)</f>
        <v>10140106</v>
      </c>
      <c r="D789" s="1">
        <f>VLOOKUP($A789,主动技能升级!$J:$Q,主动技能升级!M$1,FALSE)</f>
        <v>20</v>
      </c>
      <c r="E789" s="1" t="str">
        <f>VLOOKUP($A789,主动技能升级!$J:$Q,主动技能升级!N$1,FALSE)</f>
        <v>[]</v>
      </c>
      <c r="F789" s="1">
        <f>VLOOKUP($A789,主动技能升级!$J:$Q,主动技能升级!O$1,FALSE)</f>
        <v>1700</v>
      </c>
      <c r="G789" s="1">
        <f>VLOOKUP($A789,主动技能升级!$J:$Q,主动技能升级!P$1,FALSE)</f>
        <v>0</v>
      </c>
      <c r="H789" s="1">
        <f>VLOOKUP($A789,主动技能升级!$J:$Q,主动技能升级!Q$1,FALSE)</f>
        <v>0</v>
      </c>
    </row>
    <row r="790" spans="1:8" x14ac:dyDescent="0.15">
      <c r="A790" s="1">
        <v>786</v>
      </c>
      <c r="B790" s="1">
        <f>VLOOKUP($A790,主动技能升级!$J:$Q,主动技能升级!K$1,FALSE)</f>
        <v>10140106</v>
      </c>
      <c r="C790" s="1">
        <f>VLOOKUP($A790,主动技能升级!$J:$Q,主动技能升级!L$1,FALSE)</f>
        <v>10140107</v>
      </c>
      <c r="D790" s="1">
        <f>VLOOKUP($A790,主动技能升级!$J:$Q,主动技能升级!M$1,FALSE)</f>
        <v>25</v>
      </c>
      <c r="E790" s="1" t="str">
        <f>VLOOKUP($A790,主动技能升级!$J:$Q,主动技能升级!N$1,FALSE)</f>
        <v>[]</v>
      </c>
      <c r="F790" s="1">
        <f>VLOOKUP($A790,主动技能升级!$J:$Q,主动技能升级!O$1,FALSE)</f>
        <v>2400</v>
      </c>
      <c r="G790" s="1">
        <f>VLOOKUP($A790,主动技能升级!$J:$Q,主动技能升级!P$1,FALSE)</f>
        <v>0</v>
      </c>
      <c r="H790" s="1">
        <f>VLOOKUP($A790,主动技能升级!$J:$Q,主动技能升级!Q$1,FALSE)</f>
        <v>0</v>
      </c>
    </row>
    <row r="791" spans="1:8" x14ac:dyDescent="0.15">
      <c r="A791" s="1">
        <v>787</v>
      </c>
      <c r="B791" s="1">
        <f>VLOOKUP($A791,主动技能升级!$J:$Q,主动技能升级!K$1,FALSE)</f>
        <v>10140107</v>
      </c>
      <c r="C791" s="1">
        <f>VLOOKUP($A791,主动技能升级!$J:$Q,主动技能升级!L$1,FALSE)</f>
        <v>10140108</v>
      </c>
      <c r="D791" s="1">
        <f>VLOOKUP($A791,主动技能升级!$J:$Q,主动技能升级!M$1,FALSE)</f>
        <v>30</v>
      </c>
      <c r="E791" s="1" t="str">
        <f>VLOOKUP($A791,主动技能升级!$J:$Q,主动技能升级!N$1,FALSE)</f>
        <v>[]</v>
      </c>
      <c r="F791" s="1">
        <f>VLOOKUP($A791,主动技能升级!$J:$Q,主动技能升级!O$1,FALSE)</f>
        <v>3500</v>
      </c>
      <c r="G791" s="1">
        <f>VLOOKUP($A791,主动技能升级!$J:$Q,主动技能升级!P$1,FALSE)</f>
        <v>0</v>
      </c>
      <c r="H791" s="1">
        <f>VLOOKUP($A791,主动技能升级!$J:$Q,主动技能升级!Q$1,FALSE)</f>
        <v>0</v>
      </c>
    </row>
    <row r="792" spans="1:8" x14ac:dyDescent="0.15">
      <c r="A792" s="1">
        <v>788</v>
      </c>
      <c r="B792" s="1">
        <f>VLOOKUP($A792,主动技能升级!$J:$Q,主动技能升级!K$1,FALSE)</f>
        <v>10140108</v>
      </c>
      <c r="C792" s="1">
        <f>VLOOKUP($A792,主动技能升级!$J:$Q,主动技能升级!L$1,FALSE)</f>
        <v>10140109</v>
      </c>
      <c r="D792" s="1">
        <f>VLOOKUP($A792,主动技能升级!$J:$Q,主动技能升级!M$1,FALSE)</f>
        <v>35</v>
      </c>
      <c r="E792" s="1" t="str">
        <f>VLOOKUP($A792,主动技能升级!$J:$Q,主动技能升级!N$1,FALSE)</f>
        <v>[]</v>
      </c>
      <c r="F792" s="1">
        <f>VLOOKUP($A792,主动技能升级!$J:$Q,主动技能升级!O$1,FALSE)</f>
        <v>4900</v>
      </c>
      <c r="G792" s="1">
        <f>VLOOKUP($A792,主动技能升级!$J:$Q,主动技能升级!P$1,FALSE)</f>
        <v>0</v>
      </c>
      <c r="H792" s="1">
        <f>VLOOKUP($A792,主动技能升级!$J:$Q,主动技能升级!Q$1,FALSE)</f>
        <v>0</v>
      </c>
    </row>
    <row r="793" spans="1:8" x14ac:dyDescent="0.15">
      <c r="A793" s="1">
        <v>789</v>
      </c>
      <c r="B793" s="1">
        <f>VLOOKUP($A793,主动技能升级!$J:$Q,主动技能升级!K$1,FALSE)</f>
        <v>10140109</v>
      </c>
      <c r="C793" s="1">
        <f>VLOOKUP($A793,主动技能升级!$J:$Q,主动技能升级!L$1,FALSE)</f>
        <v>10140110</v>
      </c>
      <c r="D793" s="1">
        <f>VLOOKUP($A793,主动技能升级!$J:$Q,主动技能升级!M$1,FALSE)</f>
        <v>40</v>
      </c>
      <c r="E793" s="1" t="str">
        <f>VLOOKUP($A793,主动技能升级!$J:$Q,主动技能升级!N$1,FALSE)</f>
        <v>[]</v>
      </c>
      <c r="F793" s="1">
        <f>VLOOKUP($A793,主动技能升级!$J:$Q,主动技能升级!O$1,FALSE)</f>
        <v>7000</v>
      </c>
      <c r="G793" s="1">
        <f>VLOOKUP($A793,主动技能升级!$J:$Q,主动技能升级!P$1,FALSE)</f>
        <v>0</v>
      </c>
      <c r="H793" s="1">
        <f>VLOOKUP($A793,主动技能升级!$J:$Q,主动技能升级!Q$1,FALSE)</f>
        <v>0</v>
      </c>
    </row>
    <row r="794" spans="1:8" x14ac:dyDescent="0.15">
      <c r="A794" s="1">
        <v>790</v>
      </c>
      <c r="B794" s="1">
        <f>VLOOKUP($A794,主动技能升级!$J:$Q,主动技能升级!K$1,FALSE)</f>
        <v>10140110</v>
      </c>
      <c r="C794" s="1">
        <f>VLOOKUP($A794,主动技能升级!$J:$Q,主动技能升级!L$1,FALSE)</f>
        <v>10140111</v>
      </c>
      <c r="D794" s="1">
        <f>VLOOKUP($A794,主动技能升级!$J:$Q,主动技能升级!M$1,FALSE)</f>
        <v>45</v>
      </c>
      <c r="E794" s="1" t="str">
        <f>VLOOKUP($A794,主动技能升级!$J:$Q,主动技能升级!N$1,FALSE)</f>
        <v>[]</v>
      </c>
      <c r="F794" s="1">
        <f>VLOOKUP($A794,主动技能升级!$J:$Q,主动技能升级!O$1,FALSE)</f>
        <v>9900</v>
      </c>
      <c r="G794" s="1">
        <f>VLOOKUP($A794,主动技能升级!$J:$Q,主动技能升级!P$1,FALSE)</f>
        <v>0</v>
      </c>
      <c r="H794" s="1">
        <f>VLOOKUP($A794,主动技能升级!$J:$Q,主动技能升级!Q$1,FALSE)</f>
        <v>0</v>
      </c>
    </row>
    <row r="795" spans="1:8" x14ac:dyDescent="0.15">
      <c r="A795" s="1">
        <v>791</v>
      </c>
      <c r="B795" s="1">
        <f>VLOOKUP($A795,主动技能升级!$J:$Q,主动技能升级!K$1,FALSE)</f>
        <v>10140111</v>
      </c>
      <c r="C795" s="1">
        <f>VLOOKUP($A795,主动技能升级!$J:$Q,主动技能升级!L$1,FALSE)</f>
        <v>10140112</v>
      </c>
      <c r="D795" s="1">
        <f>VLOOKUP($A795,主动技能升级!$J:$Q,主动技能升级!M$1,FALSE)</f>
        <v>50</v>
      </c>
      <c r="E795" s="1" t="str">
        <f>VLOOKUP($A795,主动技能升级!$J:$Q,主动技能升级!N$1,FALSE)</f>
        <v>[]</v>
      </c>
      <c r="F795" s="1">
        <f>VLOOKUP($A795,主动技能升级!$J:$Q,主动技能升级!O$1,FALSE)</f>
        <v>14100</v>
      </c>
      <c r="G795" s="1">
        <f>VLOOKUP($A795,主动技能升级!$J:$Q,主动技能升级!P$1,FALSE)</f>
        <v>0</v>
      </c>
      <c r="H795" s="1">
        <f>VLOOKUP($A795,主动技能升级!$J:$Q,主动技能升级!Q$1,FALSE)</f>
        <v>0</v>
      </c>
    </row>
    <row r="796" spans="1:8" x14ac:dyDescent="0.15">
      <c r="A796" s="1">
        <v>792</v>
      </c>
      <c r="B796" s="1">
        <f>VLOOKUP($A796,主动技能升级!$J:$Q,主动技能升级!K$1,FALSE)</f>
        <v>10140112</v>
      </c>
      <c r="C796" s="1">
        <f>VLOOKUP($A796,主动技能升级!$J:$Q,主动技能升级!L$1,FALSE)</f>
        <v>10140113</v>
      </c>
      <c r="D796" s="1">
        <f>VLOOKUP($A796,主动技能升级!$J:$Q,主动技能升级!M$1,FALSE)</f>
        <v>55</v>
      </c>
      <c r="E796" s="1" t="str">
        <f>VLOOKUP($A796,主动技能升级!$J:$Q,主动技能升级!N$1,FALSE)</f>
        <v>[]</v>
      </c>
      <c r="F796" s="1">
        <f>VLOOKUP($A796,主动技能升级!$J:$Q,主动技能升级!O$1,FALSE)</f>
        <v>20000</v>
      </c>
      <c r="G796" s="1">
        <f>VLOOKUP($A796,主动技能升级!$J:$Q,主动技能升级!P$1,FALSE)</f>
        <v>0</v>
      </c>
      <c r="H796" s="1">
        <f>VLOOKUP($A796,主动技能升级!$J:$Q,主动技能升级!Q$1,FALSE)</f>
        <v>0</v>
      </c>
    </row>
    <row r="797" spans="1:8" x14ac:dyDescent="0.15">
      <c r="A797" s="1">
        <v>793</v>
      </c>
      <c r="B797" s="1">
        <f>VLOOKUP($A797,主动技能升级!$J:$Q,主动技能升级!K$1,FALSE)</f>
        <v>10140113</v>
      </c>
      <c r="C797" s="1">
        <f>VLOOKUP($A797,主动技能升级!$J:$Q,主动技能升级!L$1,FALSE)</f>
        <v>10140114</v>
      </c>
      <c r="D797" s="1">
        <f>VLOOKUP($A797,主动技能升级!$J:$Q,主动技能升级!M$1,FALSE)</f>
        <v>60</v>
      </c>
      <c r="E797" s="1" t="str">
        <f>VLOOKUP($A797,主动技能升级!$J:$Q,主动技能升级!N$1,FALSE)</f>
        <v>[]</v>
      </c>
      <c r="F797" s="1">
        <f>VLOOKUP($A797,主动技能升级!$J:$Q,主动技能升级!O$1,FALSE)</f>
        <v>28300</v>
      </c>
      <c r="G797" s="1">
        <f>VLOOKUP($A797,主动技能升级!$J:$Q,主动技能升级!P$1,FALSE)</f>
        <v>0</v>
      </c>
      <c r="H797" s="1">
        <f>VLOOKUP($A797,主动技能升级!$J:$Q,主动技能升级!Q$1,FALSE)</f>
        <v>0</v>
      </c>
    </row>
    <row r="798" spans="1:8" x14ac:dyDescent="0.15">
      <c r="A798" s="1">
        <v>794</v>
      </c>
      <c r="B798" s="1">
        <f>VLOOKUP($A798,主动技能升级!$J:$Q,主动技能升级!K$1,FALSE)</f>
        <v>10140114</v>
      </c>
      <c r="C798" s="1">
        <f>VLOOKUP($A798,主动技能升级!$J:$Q,主动技能升级!L$1,FALSE)</f>
        <v>10140115</v>
      </c>
      <c r="D798" s="1">
        <f>VLOOKUP($A798,主动技能升级!$J:$Q,主动技能升级!M$1,FALSE)</f>
        <v>65</v>
      </c>
      <c r="E798" s="1" t="str">
        <f>VLOOKUP($A798,主动技能升级!$J:$Q,主动技能升级!N$1,FALSE)</f>
        <v>[]</v>
      </c>
      <c r="F798" s="1">
        <f>VLOOKUP($A798,主动技能升级!$J:$Q,主动技能升级!O$1,FALSE)</f>
        <v>40100</v>
      </c>
      <c r="G798" s="1">
        <f>VLOOKUP($A798,主动技能升级!$J:$Q,主动技能升级!P$1,FALSE)</f>
        <v>0</v>
      </c>
      <c r="H798" s="1">
        <f>VLOOKUP($A798,主动技能升级!$J:$Q,主动技能升级!Q$1,FALSE)</f>
        <v>0</v>
      </c>
    </row>
    <row r="799" spans="1:8" x14ac:dyDescent="0.15">
      <c r="A799" s="1">
        <v>795</v>
      </c>
      <c r="B799" s="1">
        <f>VLOOKUP($A799,主动技能升级!$J:$Q,主动技能升级!K$1,FALSE)</f>
        <v>10140115</v>
      </c>
      <c r="C799" s="1">
        <f>VLOOKUP($A799,主动技能升级!$J:$Q,主动技能升级!L$1,FALSE)</f>
        <v>10140116</v>
      </c>
      <c r="D799" s="1">
        <f>VLOOKUP($A799,主动技能升级!$J:$Q,主动技能升级!M$1,FALSE)</f>
        <v>70</v>
      </c>
      <c r="E799" s="1" t="str">
        <f>VLOOKUP($A799,主动技能升级!$J:$Q,主动技能升级!N$1,FALSE)</f>
        <v>[]</v>
      </c>
      <c r="F799" s="1">
        <f>VLOOKUP($A799,主动技能升级!$J:$Q,主动技能升级!O$1,FALSE)</f>
        <v>56700</v>
      </c>
      <c r="G799" s="1">
        <f>VLOOKUP($A799,主动技能升级!$J:$Q,主动技能升级!P$1,FALSE)</f>
        <v>0</v>
      </c>
      <c r="H799" s="1">
        <f>VLOOKUP($A799,主动技能升级!$J:$Q,主动技能升级!Q$1,FALSE)</f>
        <v>0</v>
      </c>
    </row>
    <row r="800" spans="1:8" x14ac:dyDescent="0.15">
      <c r="A800" s="1">
        <v>796</v>
      </c>
      <c r="B800" s="1">
        <f>VLOOKUP($A800,主动技能升级!$J:$Q,主动技能升级!K$1,FALSE)</f>
        <v>10140116</v>
      </c>
      <c r="C800" s="1">
        <f>VLOOKUP($A800,主动技能升级!$J:$Q,主动技能升级!L$1,FALSE)</f>
        <v>10140117</v>
      </c>
      <c r="D800" s="1">
        <f>VLOOKUP($A800,主动技能升级!$J:$Q,主动技能升级!M$1,FALSE)</f>
        <v>75</v>
      </c>
      <c r="E800" s="1" t="str">
        <f>VLOOKUP($A800,主动技能升级!$J:$Q,主动技能升级!N$1,FALSE)</f>
        <v>[]</v>
      </c>
      <c r="F800" s="1">
        <f>VLOOKUP($A800,主动技能升级!$J:$Q,主动技能升级!O$1,FALSE)</f>
        <v>80400</v>
      </c>
      <c r="G800" s="1">
        <f>VLOOKUP($A800,主动技能升级!$J:$Q,主动技能升级!P$1,FALSE)</f>
        <v>0</v>
      </c>
      <c r="H800" s="1">
        <f>VLOOKUP($A800,主动技能升级!$J:$Q,主动技能升级!Q$1,FALSE)</f>
        <v>0</v>
      </c>
    </row>
    <row r="801" spans="1:8" x14ac:dyDescent="0.15">
      <c r="A801" s="1">
        <v>797</v>
      </c>
      <c r="B801" s="1">
        <f>VLOOKUP($A801,主动技能升级!$J:$Q,主动技能升级!K$1,FALSE)</f>
        <v>10140117</v>
      </c>
      <c r="C801" s="1">
        <f>VLOOKUP($A801,主动技能升级!$J:$Q,主动技能升级!L$1,FALSE)</f>
        <v>10140118</v>
      </c>
      <c r="D801" s="1">
        <f>VLOOKUP($A801,主动技能升级!$J:$Q,主动技能升级!M$1,FALSE)</f>
        <v>80</v>
      </c>
      <c r="E801" s="1" t="str">
        <f>VLOOKUP($A801,主动技能升级!$J:$Q,主动技能升级!N$1,FALSE)</f>
        <v>[]</v>
      </c>
      <c r="F801" s="1">
        <f>VLOOKUP($A801,主动技能升级!$J:$Q,主动技能升级!O$1,FALSE)</f>
        <v>113800</v>
      </c>
      <c r="G801" s="1">
        <f>VLOOKUP($A801,主动技能升级!$J:$Q,主动技能升级!P$1,FALSE)</f>
        <v>0</v>
      </c>
      <c r="H801" s="1">
        <f>VLOOKUP($A801,主动技能升级!$J:$Q,主动技能升级!Q$1,FALSE)</f>
        <v>0</v>
      </c>
    </row>
    <row r="802" spans="1:8" x14ac:dyDescent="0.15">
      <c r="A802" s="1">
        <v>798</v>
      </c>
      <c r="B802" s="1">
        <f>VLOOKUP($A802,主动技能升级!$J:$Q,主动技能升级!K$1,FALSE)</f>
        <v>10140118</v>
      </c>
      <c r="C802" s="1">
        <f>VLOOKUP($A802,主动技能升级!$J:$Q,主动技能升级!L$1,FALSE)</f>
        <v>10140119</v>
      </c>
      <c r="D802" s="1">
        <f>VLOOKUP($A802,主动技能升级!$J:$Q,主动技能升级!M$1,FALSE)</f>
        <v>85</v>
      </c>
      <c r="E802" s="1" t="str">
        <f>VLOOKUP($A802,主动技能升级!$J:$Q,主动技能升级!N$1,FALSE)</f>
        <v>[]</v>
      </c>
      <c r="F802" s="1">
        <f>VLOOKUP($A802,主动技能升级!$J:$Q,主动技能升级!O$1,FALSE)</f>
        <v>161100</v>
      </c>
      <c r="G802" s="1">
        <f>VLOOKUP($A802,主动技能升级!$J:$Q,主动技能升级!P$1,FALSE)</f>
        <v>0</v>
      </c>
      <c r="H802" s="1">
        <f>VLOOKUP($A802,主动技能升级!$J:$Q,主动技能升级!Q$1,FALSE)</f>
        <v>0</v>
      </c>
    </row>
    <row r="803" spans="1:8" x14ac:dyDescent="0.15">
      <c r="A803" s="1">
        <v>799</v>
      </c>
      <c r="B803" s="1">
        <f>VLOOKUP($A803,主动技能升级!$J:$Q,主动技能升级!K$1,FALSE)</f>
        <v>10140119</v>
      </c>
      <c r="C803" s="1">
        <f>VLOOKUP($A803,主动技能升级!$J:$Q,主动技能升级!L$1,FALSE)</f>
        <v>10140120</v>
      </c>
      <c r="D803" s="1">
        <f>VLOOKUP($A803,主动技能升级!$J:$Q,主动技能升级!M$1,FALSE)</f>
        <v>90</v>
      </c>
      <c r="E803" s="1" t="str">
        <f>VLOOKUP($A803,主动技能升级!$J:$Q,主动技能升级!N$1,FALSE)</f>
        <v>[]</v>
      </c>
      <c r="F803" s="1">
        <f>VLOOKUP($A803,主动技能升级!$J:$Q,主动技能升级!O$1,FALSE)</f>
        <v>228100</v>
      </c>
      <c r="G803" s="1">
        <f>VLOOKUP($A803,主动技能升级!$J:$Q,主动技能升级!P$1,FALSE)</f>
        <v>0</v>
      </c>
      <c r="H803" s="1">
        <f>VLOOKUP($A803,主动技能升级!$J:$Q,主动技能升级!Q$1,FALSE)</f>
        <v>0</v>
      </c>
    </row>
    <row r="804" spans="1:8" x14ac:dyDescent="0.15">
      <c r="A804" s="1">
        <v>800</v>
      </c>
      <c r="B804" s="1">
        <f>VLOOKUP($A804,主动技能升级!$J:$Q,主动技能升级!K$1,FALSE)</f>
        <v>10140120</v>
      </c>
      <c r="C804" s="1">
        <f>VLOOKUP($A804,主动技能升级!$J:$Q,主动技能升级!L$1,FALSE)</f>
        <v>0</v>
      </c>
      <c r="D804" s="1">
        <f>VLOOKUP($A804,主动技能升级!$J:$Q,主动技能升级!M$1,FALSE)</f>
        <v>100</v>
      </c>
      <c r="E804" s="1" t="str">
        <f>VLOOKUP($A804,主动技能升级!$J:$Q,主动技能升级!N$1,FALSE)</f>
        <v>[]</v>
      </c>
      <c r="F804" s="1">
        <f>VLOOKUP($A804,主动技能升级!$J:$Q,主动技能升级!O$1,FALSE)</f>
        <v>780200</v>
      </c>
      <c r="G804" s="1">
        <f>VLOOKUP($A804,主动技能升级!$J:$Q,主动技能升级!P$1,FALSE)</f>
        <v>0</v>
      </c>
      <c r="H804" s="1">
        <f>VLOOKUP($A804,主动技能升级!$J:$Q,主动技能升级!Q$1,FALSE)</f>
        <v>0</v>
      </c>
    </row>
    <row r="805" spans="1:8" x14ac:dyDescent="0.15">
      <c r="A805" s="1">
        <v>801</v>
      </c>
      <c r="B805" s="1">
        <f>VLOOKUP($A805,主动技能升级!$J:$Q,主动技能升级!K$1,FALSE)</f>
        <v>10140201</v>
      </c>
      <c r="C805" s="1">
        <f>VLOOKUP($A805,主动技能升级!$J:$Q,主动技能升级!L$1,FALSE)</f>
        <v>10140202</v>
      </c>
      <c r="D805" s="1">
        <f>VLOOKUP($A805,主动技能升级!$J:$Q,主动技能升级!M$1,FALSE)</f>
        <v>2</v>
      </c>
      <c r="E805" s="1" t="str">
        <f>VLOOKUP($A805,主动技能升级!$J:$Q,主动技能升级!N$1,FALSE)</f>
        <v>[]</v>
      </c>
      <c r="F805" s="1">
        <f>VLOOKUP($A805,主动技能升级!$J:$Q,主动技能升级!O$1,FALSE)</f>
        <v>500</v>
      </c>
      <c r="G805" s="1">
        <f>VLOOKUP($A805,主动技能升级!$J:$Q,主动技能升级!P$1,FALSE)</f>
        <v>0</v>
      </c>
      <c r="H805" s="1">
        <f>VLOOKUP($A805,主动技能升级!$J:$Q,主动技能升级!Q$1,FALSE)</f>
        <v>0</v>
      </c>
    </row>
    <row r="806" spans="1:8" x14ac:dyDescent="0.15">
      <c r="A806" s="1">
        <v>802</v>
      </c>
      <c r="B806" s="1">
        <f>VLOOKUP($A806,主动技能升级!$J:$Q,主动技能升级!K$1,FALSE)</f>
        <v>10140202</v>
      </c>
      <c r="C806" s="1">
        <f>VLOOKUP($A806,主动技能升级!$J:$Q,主动技能升级!L$1,FALSE)</f>
        <v>10140203</v>
      </c>
      <c r="D806" s="1">
        <f>VLOOKUP($A806,主动技能升级!$J:$Q,主动技能升级!M$1,FALSE)</f>
        <v>5</v>
      </c>
      <c r="E806" s="1" t="str">
        <f>VLOOKUP($A806,主动技能升级!$J:$Q,主动技能升级!N$1,FALSE)</f>
        <v>[]</v>
      </c>
      <c r="F806" s="1">
        <f>VLOOKUP($A806,主动技能升级!$J:$Q,主动技能升级!O$1,FALSE)</f>
        <v>600</v>
      </c>
      <c r="G806" s="1">
        <f>VLOOKUP($A806,主动技能升级!$J:$Q,主动技能升级!P$1,FALSE)</f>
        <v>0</v>
      </c>
      <c r="H806" s="1">
        <f>VLOOKUP($A806,主动技能升级!$J:$Q,主动技能升级!Q$1,FALSE)</f>
        <v>0</v>
      </c>
    </row>
    <row r="807" spans="1:8" x14ac:dyDescent="0.15">
      <c r="A807" s="1">
        <v>803</v>
      </c>
      <c r="B807" s="1">
        <f>VLOOKUP($A807,主动技能升级!$J:$Q,主动技能升级!K$1,FALSE)</f>
        <v>10140203</v>
      </c>
      <c r="C807" s="1">
        <f>VLOOKUP($A807,主动技能升级!$J:$Q,主动技能升级!L$1,FALSE)</f>
        <v>10140204</v>
      </c>
      <c r="D807" s="1">
        <f>VLOOKUP($A807,主动技能升级!$J:$Q,主动技能升级!M$1,FALSE)</f>
        <v>10</v>
      </c>
      <c r="E807" s="1" t="str">
        <f>VLOOKUP($A807,主动技能升级!$J:$Q,主动技能升级!N$1,FALSE)</f>
        <v>[]</v>
      </c>
      <c r="F807" s="1">
        <f>VLOOKUP($A807,主动技能升级!$J:$Q,主动技能升级!O$1,FALSE)</f>
        <v>800</v>
      </c>
      <c r="G807" s="1">
        <f>VLOOKUP($A807,主动技能升级!$J:$Q,主动技能升级!P$1,FALSE)</f>
        <v>0</v>
      </c>
      <c r="H807" s="1">
        <f>VLOOKUP($A807,主动技能升级!$J:$Q,主动技能升级!Q$1,FALSE)</f>
        <v>0</v>
      </c>
    </row>
    <row r="808" spans="1:8" x14ac:dyDescent="0.15">
      <c r="A808" s="1">
        <v>804</v>
      </c>
      <c r="B808" s="1">
        <f>VLOOKUP($A808,主动技能升级!$J:$Q,主动技能升级!K$1,FALSE)</f>
        <v>10140204</v>
      </c>
      <c r="C808" s="1">
        <f>VLOOKUP($A808,主动技能升级!$J:$Q,主动技能升级!L$1,FALSE)</f>
        <v>10140205</v>
      </c>
      <c r="D808" s="1">
        <f>VLOOKUP($A808,主动技能升级!$J:$Q,主动技能升级!M$1,FALSE)</f>
        <v>15</v>
      </c>
      <c r="E808" s="1" t="str">
        <f>VLOOKUP($A808,主动技能升级!$J:$Q,主动技能升级!N$1,FALSE)</f>
        <v>[]</v>
      </c>
      <c r="F808" s="1">
        <f>VLOOKUP($A808,主动技能升级!$J:$Q,主动技能升级!O$1,FALSE)</f>
        <v>1200</v>
      </c>
      <c r="G808" s="1">
        <f>VLOOKUP($A808,主动技能升级!$J:$Q,主动技能升级!P$1,FALSE)</f>
        <v>0</v>
      </c>
      <c r="H808" s="1">
        <f>VLOOKUP($A808,主动技能升级!$J:$Q,主动技能升级!Q$1,FALSE)</f>
        <v>0</v>
      </c>
    </row>
    <row r="809" spans="1:8" x14ac:dyDescent="0.15">
      <c r="A809" s="1">
        <v>805</v>
      </c>
      <c r="B809" s="1">
        <f>VLOOKUP($A809,主动技能升级!$J:$Q,主动技能升级!K$1,FALSE)</f>
        <v>10140205</v>
      </c>
      <c r="C809" s="1">
        <f>VLOOKUP($A809,主动技能升级!$J:$Q,主动技能升级!L$1,FALSE)</f>
        <v>10140206</v>
      </c>
      <c r="D809" s="1">
        <f>VLOOKUP($A809,主动技能升级!$J:$Q,主动技能升级!M$1,FALSE)</f>
        <v>20</v>
      </c>
      <c r="E809" s="1" t="str">
        <f>VLOOKUP($A809,主动技能升级!$J:$Q,主动技能升级!N$1,FALSE)</f>
        <v>[]</v>
      </c>
      <c r="F809" s="1">
        <f>VLOOKUP($A809,主动技能升级!$J:$Q,主动技能升级!O$1,FALSE)</f>
        <v>1700</v>
      </c>
      <c r="G809" s="1">
        <f>VLOOKUP($A809,主动技能升级!$J:$Q,主动技能升级!P$1,FALSE)</f>
        <v>0</v>
      </c>
      <c r="H809" s="1">
        <f>VLOOKUP($A809,主动技能升级!$J:$Q,主动技能升级!Q$1,FALSE)</f>
        <v>0</v>
      </c>
    </row>
    <row r="810" spans="1:8" x14ac:dyDescent="0.15">
      <c r="A810" s="1">
        <v>806</v>
      </c>
      <c r="B810" s="1">
        <f>VLOOKUP($A810,主动技能升级!$J:$Q,主动技能升级!K$1,FALSE)</f>
        <v>10140206</v>
      </c>
      <c r="C810" s="1">
        <f>VLOOKUP($A810,主动技能升级!$J:$Q,主动技能升级!L$1,FALSE)</f>
        <v>10140207</v>
      </c>
      <c r="D810" s="1">
        <f>VLOOKUP($A810,主动技能升级!$J:$Q,主动技能升级!M$1,FALSE)</f>
        <v>25</v>
      </c>
      <c r="E810" s="1" t="str">
        <f>VLOOKUP($A810,主动技能升级!$J:$Q,主动技能升级!N$1,FALSE)</f>
        <v>[]</v>
      </c>
      <c r="F810" s="1">
        <f>VLOOKUP($A810,主动技能升级!$J:$Q,主动技能升级!O$1,FALSE)</f>
        <v>2400</v>
      </c>
      <c r="G810" s="1">
        <f>VLOOKUP($A810,主动技能升级!$J:$Q,主动技能升级!P$1,FALSE)</f>
        <v>0</v>
      </c>
      <c r="H810" s="1">
        <f>VLOOKUP($A810,主动技能升级!$J:$Q,主动技能升级!Q$1,FALSE)</f>
        <v>0</v>
      </c>
    </row>
    <row r="811" spans="1:8" x14ac:dyDescent="0.15">
      <c r="A811" s="1">
        <v>807</v>
      </c>
      <c r="B811" s="1">
        <f>VLOOKUP($A811,主动技能升级!$J:$Q,主动技能升级!K$1,FALSE)</f>
        <v>10140207</v>
      </c>
      <c r="C811" s="1">
        <f>VLOOKUP($A811,主动技能升级!$J:$Q,主动技能升级!L$1,FALSE)</f>
        <v>10140208</v>
      </c>
      <c r="D811" s="1">
        <f>VLOOKUP($A811,主动技能升级!$J:$Q,主动技能升级!M$1,FALSE)</f>
        <v>30</v>
      </c>
      <c r="E811" s="1" t="str">
        <f>VLOOKUP($A811,主动技能升级!$J:$Q,主动技能升级!N$1,FALSE)</f>
        <v>[]</v>
      </c>
      <c r="F811" s="1">
        <f>VLOOKUP($A811,主动技能升级!$J:$Q,主动技能升级!O$1,FALSE)</f>
        <v>3500</v>
      </c>
      <c r="G811" s="1">
        <f>VLOOKUP($A811,主动技能升级!$J:$Q,主动技能升级!P$1,FALSE)</f>
        <v>0</v>
      </c>
      <c r="H811" s="1">
        <f>VLOOKUP($A811,主动技能升级!$J:$Q,主动技能升级!Q$1,FALSE)</f>
        <v>0</v>
      </c>
    </row>
    <row r="812" spans="1:8" x14ac:dyDescent="0.15">
      <c r="A812" s="1">
        <v>808</v>
      </c>
      <c r="B812" s="1">
        <f>VLOOKUP($A812,主动技能升级!$J:$Q,主动技能升级!K$1,FALSE)</f>
        <v>10140208</v>
      </c>
      <c r="C812" s="1">
        <f>VLOOKUP($A812,主动技能升级!$J:$Q,主动技能升级!L$1,FALSE)</f>
        <v>10140209</v>
      </c>
      <c r="D812" s="1">
        <f>VLOOKUP($A812,主动技能升级!$J:$Q,主动技能升级!M$1,FALSE)</f>
        <v>35</v>
      </c>
      <c r="E812" s="1" t="str">
        <f>VLOOKUP($A812,主动技能升级!$J:$Q,主动技能升级!N$1,FALSE)</f>
        <v>[]</v>
      </c>
      <c r="F812" s="1">
        <f>VLOOKUP($A812,主动技能升级!$J:$Q,主动技能升级!O$1,FALSE)</f>
        <v>4900</v>
      </c>
      <c r="G812" s="1">
        <f>VLOOKUP($A812,主动技能升级!$J:$Q,主动技能升级!P$1,FALSE)</f>
        <v>0</v>
      </c>
      <c r="H812" s="1">
        <f>VLOOKUP($A812,主动技能升级!$J:$Q,主动技能升级!Q$1,FALSE)</f>
        <v>0</v>
      </c>
    </row>
    <row r="813" spans="1:8" x14ac:dyDescent="0.15">
      <c r="A813" s="1">
        <v>809</v>
      </c>
      <c r="B813" s="1">
        <f>VLOOKUP($A813,主动技能升级!$J:$Q,主动技能升级!K$1,FALSE)</f>
        <v>10140209</v>
      </c>
      <c r="C813" s="1">
        <f>VLOOKUP($A813,主动技能升级!$J:$Q,主动技能升级!L$1,FALSE)</f>
        <v>10140210</v>
      </c>
      <c r="D813" s="1">
        <f>VLOOKUP($A813,主动技能升级!$J:$Q,主动技能升级!M$1,FALSE)</f>
        <v>40</v>
      </c>
      <c r="E813" s="1" t="str">
        <f>VLOOKUP($A813,主动技能升级!$J:$Q,主动技能升级!N$1,FALSE)</f>
        <v>[]</v>
      </c>
      <c r="F813" s="1">
        <f>VLOOKUP($A813,主动技能升级!$J:$Q,主动技能升级!O$1,FALSE)</f>
        <v>7000</v>
      </c>
      <c r="G813" s="1">
        <f>VLOOKUP($A813,主动技能升级!$J:$Q,主动技能升级!P$1,FALSE)</f>
        <v>0</v>
      </c>
      <c r="H813" s="1">
        <f>VLOOKUP($A813,主动技能升级!$J:$Q,主动技能升级!Q$1,FALSE)</f>
        <v>0</v>
      </c>
    </row>
    <row r="814" spans="1:8" x14ac:dyDescent="0.15">
      <c r="A814" s="1">
        <v>810</v>
      </c>
      <c r="B814" s="1">
        <f>VLOOKUP($A814,主动技能升级!$J:$Q,主动技能升级!K$1,FALSE)</f>
        <v>10140210</v>
      </c>
      <c r="C814" s="1">
        <f>VLOOKUP($A814,主动技能升级!$J:$Q,主动技能升级!L$1,FALSE)</f>
        <v>10140211</v>
      </c>
      <c r="D814" s="1">
        <f>VLOOKUP($A814,主动技能升级!$J:$Q,主动技能升级!M$1,FALSE)</f>
        <v>45</v>
      </c>
      <c r="E814" s="1" t="str">
        <f>VLOOKUP($A814,主动技能升级!$J:$Q,主动技能升级!N$1,FALSE)</f>
        <v>[]</v>
      </c>
      <c r="F814" s="1">
        <f>VLOOKUP($A814,主动技能升级!$J:$Q,主动技能升级!O$1,FALSE)</f>
        <v>9900</v>
      </c>
      <c r="G814" s="1">
        <f>VLOOKUP($A814,主动技能升级!$J:$Q,主动技能升级!P$1,FALSE)</f>
        <v>0</v>
      </c>
      <c r="H814" s="1">
        <f>VLOOKUP($A814,主动技能升级!$J:$Q,主动技能升级!Q$1,FALSE)</f>
        <v>0</v>
      </c>
    </row>
    <row r="815" spans="1:8" x14ac:dyDescent="0.15">
      <c r="A815" s="1">
        <v>811</v>
      </c>
      <c r="B815" s="1">
        <f>VLOOKUP($A815,主动技能升级!$J:$Q,主动技能升级!K$1,FALSE)</f>
        <v>10140211</v>
      </c>
      <c r="C815" s="1">
        <f>VLOOKUP($A815,主动技能升级!$J:$Q,主动技能升级!L$1,FALSE)</f>
        <v>10140212</v>
      </c>
      <c r="D815" s="1">
        <f>VLOOKUP($A815,主动技能升级!$J:$Q,主动技能升级!M$1,FALSE)</f>
        <v>50</v>
      </c>
      <c r="E815" s="1" t="str">
        <f>VLOOKUP($A815,主动技能升级!$J:$Q,主动技能升级!N$1,FALSE)</f>
        <v>[]</v>
      </c>
      <c r="F815" s="1">
        <f>VLOOKUP($A815,主动技能升级!$J:$Q,主动技能升级!O$1,FALSE)</f>
        <v>14100</v>
      </c>
      <c r="G815" s="1">
        <f>VLOOKUP($A815,主动技能升级!$J:$Q,主动技能升级!P$1,FALSE)</f>
        <v>0</v>
      </c>
      <c r="H815" s="1">
        <f>VLOOKUP($A815,主动技能升级!$J:$Q,主动技能升级!Q$1,FALSE)</f>
        <v>0</v>
      </c>
    </row>
    <row r="816" spans="1:8" x14ac:dyDescent="0.15">
      <c r="A816" s="1">
        <v>812</v>
      </c>
      <c r="B816" s="1">
        <f>VLOOKUP($A816,主动技能升级!$J:$Q,主动技能升级!K$1,FALSE)</f>
        <v>10140212</v>
      </c>
      <c r="C816" s="1">
        <f>VLOOKUP($A816,主动技能升级!$J:$Q,主动技能升级!L$1,FALSE)</f>
        <v>10140213</v>
      </c>
      <c r="D816" s="1">
        <f>VLOOKUP($A816,主动技能升级!$J:$Q,主动技能升级!M$1,FALSE)</f>
        <v>55</v>
      </c>
      <c r="E816" s="1" t="str">
        <f>VLOOKUP($A816,主动技能升级!$J:$Q,主动技能升级!N$1,FALSE)</f>
        <v>[]</v>
      </c>
      <c r="F816" s="1">
        <f>VLOOKUP($A816,主动技能升级!$J:$Q,主动技能升级!O$1,FALSE)</f>
        <v>20000</v>
      </c>
      <c r="G816" s="1">
        <f>VLOOKUP($A816,主动技能升级!$J:$Q,主动技能升级!P$1,FALSE)</f>
        <v>0</v>
      </c>
      <c r="H816" s="1">
        <f>VLOOKUP($A816,主动技能升级!$J:$Q,主动技能升级!Q$1,FALSE)</f>
        <v>0</v>
      </c>
    </row>
    <row r="817" spans="1:8" x14ac:dyDescent="0.15">
      <c r="A817" s="1">
        <v>813</v>
      </c>
      <c r="B817" s="1">
        <f>VLOOKUP($A817,主动技能升级!$J:$Q,主动技能升级!K$1,FALSE)</f>
        <v>10140213</v>
      </c>
      <c r="C817" s="1">
        <f>VLOOKUP($A817,主动技能升级!$J:$Q,主动技能升级!L$1,FALSE)</f>
        <v>10140214</v>
      </c>
      <c r="D817" s="1">
        <f>VLOOKUP($A817,主动技能升级!$J:$Q,主动技能升级!M$1,FALSE)</f>
        <v>60</v>
      </c>
      <c r="E817" s="1" t="str">
        <f>VLOOKUP($A817,主动技能升级!$J:$Q,主动技能升级!N$1,FALSE)</f>
        <v>[]</v>
      </c>
      <c r="F817" s="1">
        <f>VLOOKUP($A817,主动技能升级!$J:$Q,主动技能升级!O$1,FALSE)</f>
        <v>28300</v>
      </c>
      <c r="G817" s="1">
        <f>VLOOKUP($A817,主动技能升级!$J:$Q,主动技能升级!P$1,FALSE)</f>
        <v>0</v>
      </c>
      <c r="H817" s="1">
        <f>VLOOKUP($A817,主动技能升级!$J:$Q,主动技能升级!Q$1,FALSE)</f>
        <v>0</v>
      </c>
    </row>
    <row r="818" spans="1:8" x14ac:dyDescent="0.15">
      <c r="A818" s="1">
        <v>814</v>
      </c>
      <c r="B818" s="1">
        <f>VLOOKUP($A818,主动技能升级!$J:$Q,主动技能升级!K$1,FALSE)</f>
        <v>10140214</v>
      </c>
      <c r="C818" s="1">
        <f>VLOOKUP($A818,主动技能升级!$J:$Q,主动技能升级!L$1,FALSE)</f>
        <v>10140215</v>
      </c>
      <c r="D818" s="1">
        <f>VLOOKUP($A818,主动技能升级!$J:$Q,主动技能升级!M$1,FALSE)</f>
        <v>65</v>
      </c>
      <c r="E818" s="1" t="str">
        <f>VLOOKUP($A818,主动技能升级!$J:$Q,主动技能升级!N$1,FALSE)</f>
        <v>[]</v>
      </c>
      <c r="F818" s="1">
        <f>VLOOKUP($A818,主动技能升级!$J:$Q,主动技能升级!O$1,FALSE)</f>
        <v>40100</v>
      </c>
      <c r="G818" s="1">
        <f>VLOOKUP($A818,主动技能升级!$J:$Q,主动技能升级!P$1,FALSE)</f>
        <v>0</v>
      </c>
      <c r="H818" s="1">
        <f>VLOOKUP($A818,主动技能升级!$J:$Q,主动技能升级!Q$1,FALSE)</f>
        <v>0</v>
      </c>
    </row>
    <row r="819" spans="1:8" x14ac:dyDescent="0.15">
      <c r="A819" s="1">
        <v>815</v>
      </c>
      <c r="B819" s="1">
        <f>VLOOKUP($A819,主动技能升级!$J:$Q,主动技能升级!K$1,FALSE)</f>
        <v>10140215</v>
      </c>
      <c r="C819" s="1">
        <f>VLOOKUP($A819,主动技能升级!$J:$Q,主动技能升级!L$1,FALSE)</f>
        <v>10140216</v>
      </c>
      <c r="D819" s="1">
        <f>VLOOKUP($A819,主动技能升级!$J:$Q,主动技能升级!M$1,FALSE)</f>
        <v>70</v>
      </c>
      <c r="E819" s="1" t="str">
        <f>VLOOKUP($A819,主动技能升级!$J:$Q,主动技能升级!N$1,FALSE)</f>
        <v>[]</v>
      </c>
      <c r="F819" s="1">
        <f>VLOOKUP($A819,主动技能升级!$J:$Q,主动技能升级!O$1,FALSE)</f>
        <v>56700</v>
      </c>
      <c r="G819" s="1">
        <f>VLOOKUP($A819,主动技能升级!$J:$Q,主动技能升级!P$1,FALSE)</f>
        <v>0</v>
      </c>
      <c r="H819" s="1">
        <f>VLOOKUP($A819,主动技能升级!$J:$Q,主动技能升级!Q$1,FALSE)</f>
        <v>0</v>
      </c>
    </row>
    <row r="820" spans="1:8" x14ac:dyDescent="0.15">
      <c r="A820" s="1">
        <v>816</v>
      </c>
      <c r="B820" s="1">
        <f>VLOOKUP($A820,主动技能升级!$J:$Q,主动技能升级!K$1,FALSE)</f>
        <v>10140216</v>
      </c>
      <c r="C820" s="1">
        <f>VLOOKUP($A820,主动技能升级!$J:$Q,主动技能升级!L$1,FALSE)</f>
        <v>10140217</v>
      </c>
      <c r="D820" s="1">
        <f>VLOOKUP($A820,主动技能升级!$J:$Q,主动技能升级!M$1,FALSE)</f>
        <v>75</v>
      </c>
      <c r="E820" s="1" t="str">
        <f>VLOOKUP($A820,主动技能升级!$J:$Q,主动技能升级!N$1,FALSE)</f>
        <v>[]</v>
      </c>
      <c r="F820" s="1">
        <f>VLOOKUP($A820,主动技能升级!$J:$Q,主动技能升级!O$1,FALSE)</f>
        <v>80400</v>
      </c>
      <c r="G820" s="1">
        <f>VLOOKUP($A820,主动技能升级!$J:$Q,主动技能升级!P$1,FALSE)</f>
        <v>0</v>
      </c>
      <c r="H820" s="1">
        <f>VLOOKUP($A820,主动技能升级!$J:$Q,主动技能升级!Q$1,FALSE)</f>
        <v>0</v>
      </c>
    </row>
    <row r="821" spans="1:8" x14ac:dyDescent="0.15">
      <c r="A821" s="1">
        <v>817</v>
      </c>
      <c r="B821" s="1">
        <f>VLOOKUP($A821,主动技能升级!$J:$Q,主动技能升级!K$1,FALSE)</f>
        <v>10140217</v>
      </c>
      <c r="C821" s="1">
        <f>VLOOKUP($A821,主动技能升级!$J:$Q,主动技能升级!L$1,FALSE)</f>
        <v>10140218</v>
      </c>
      <c r="D821" s="1">
        <f>VLOOKUP($A821,主动技能升级!$J:$Q,主动技能升级!M$1,FALSE)</f>
        <v>80</v>
      </c>
      <c r="E821" s="1" t="str">
        <f>VLOOKUP($A821,主动技能升级!$J:$Q,主动技能升级!N$1,FALSE)</f>
        <v>[]</v>
      </c>
      <c r="F821" s="1">
        <f>VLOOKUP($A821,主动技能升级!$J:$Q,主动技能升级!O$1,FALSE)</f>
        <v>113800</v>
      </c>
      <c r="G821" s="1">
        <f>VLOOKUP($A821,主动技能升级!$J:$Q,主动技能升级!P$1,FALSE)</f>
        <v>0</v>
      </c>
      <c r="H821" s="1">
        <f>VLOOKUP($A821,主动技能升级!$J:$Q,主动技能升级!Q$1,FALSE)</f>
        <v>0</v>
      </c>
    </row>
    <row r="822" spans="1:8" x14ac:dyDescent="0.15">
      <c r="A822" s="1">
        <v>818</v>
      </c>
      <c r="B822" s="1">
        <f>VLOOKUP($A822,主动技能升级!$J:$Q,主动技能升级!K$1,FALSE)</f>
        <v>10140218</v>
      </c>
      <c r="C822" s="1">
        <f>VLOOKUP($A822,主动技能升级!$J:$Q,主动技能升级!L$1,FALSE)</f>
        <v>10140219</v>
      </c>
      <c r="D822" s="1">
        <f>VLOOKUP($A822,主动技能升级!$J:$Q,主动技能升级!M$1,FALSE)</f>
        <v>85</v>
      </c>
      <c r="E822" s="1" t="str">
        <f>VLOOKUP($A822,主动技能升级!$J:$Q,主动技能升级!N$1,FALSE)</f>
        <v>[]</v>
      </c>
      <c r="F822" s="1">
        <f>VLOOKUP($A822,主动技能升级!$J:$Q,主动技能升级!O$1,FALSE)</f>
        <v>161100</v>
      </c>
      <c r="G822" s="1">
        <f>VLOOKUP($A822,主动技能升级!$J:$Q,主动技能升级!P$1,FALSE)</f>
        <v>0</v>
      </c>
      <c r="H822" s="1">
        <f>VLOOKUP($A822,主动技能升级!$J:$Q,主动技能升级!Q$1,FALSE)</f>
        <v>0</v>
      </c>
    </row>
    <row r="823" spans="1:8" x14ac:dyDescent="0.15">
      <c r="A823" s="1">
        <v>819</v>
      </c>
      <c r="B823" s="1">
        <f>VLOOKUP($A823,主动技能升级!$J:$Q,主动技能升级!K$1,FALSE)</f>
        <v>10140219</v>
      </c>
      <c r="C823" s="1">
        <f>VLOOKUP($A823,主动技能升级!$J:$Q,主动技能升级!L$1,FALSE)</f>
        <v>10140220</v>
      </c>
      <c r="D823" s="1">
        <f>VLOOKUP($A823,主动技能升级!$J:$Q,主动技能升级!M$1,FALSE)</f>
        <v>90</v>
      </c>
      <c r="E823" s="1" t="str">
        <f>VLOOKUP($A823,主动技能升级!$J:$Q,主动技能升级!N$1,FALSE)</f>
        <v>[]</v>
      </c>
      <c r="F823" s="1">
        <f>VLOOKUP($A823,主动技能升级!$J:$Q,主动技能升级!O$1,FALSE)</f>
        <v>228100</v>
      </c>
      <c r="G823" s="1">
        <f>VLOOKUP($A823,主动技能升级!$J:$Q,主动技能升级!P$1,FALSE)</f>
        <v>0</v>
      </c>
      <c r="H823" s="1">
        <f>VLOOKUP($A823,主动技能升级!$J:$Q,主动技能升级!Q$1,FALSE)</f>
        <v>0</v>
      </c>
    </row>
    <row r="824" spans="1:8" x14ac:dyDescent="0.15">
      <c r="A824" s="1">
        <v>820</v>
      </c>
      <c r="B824" s="1">
        <f>VLOOKUP($A824,主动技能升级!$J:$Q,主动技能升级!K$1,FALSE)</f>
        <v>10140220</v>
      </c>
      <c r="C824" s="1">
        <f>VLOOKUP($A824,主动技能升级!$J:$Q,主动技能升级!L$1,FALSE)</f>
        <v>0</v>
      </c>
      <c r="D824" s="1">
        <f>VLOOKUP($A824,主动技能升级!$J:$Q,主动技能升级!M$1,FALSE)</f>
        <v>100</v>
      </c>
      <c r="E824" s="1" t="str">
        <f>VLOOKUP($A824,主动技能升级!$J:$Q,主动技能升级!N$1,FALSE)</f>
        <v>[]</v>
      </c>
      <c r="F824" s="1">
        <f>VLOOKUP($A824,主动技能升级!$J:$Q,主动技能升级!O$1,FALSE)</f>
        <v>780200</v>
      </c>
      <c r="G824" s="1">
        <f>VLOOKUP($A824,主动技能升级!$J:$Q,主动技能升级!P$1,FALSE)</f>
        <v>0</v>
      </c>
      <c r="H824" s="1">
        <f>VLOOKUP($A824,主动技能升级!$J:$Q,主动技能升级!Q$1,FALSE)</f>
        <v>0</v>
      </c>
    </row>
    <row r="825" spans="1:8" x14ac:dyDescent="0.15">
      <c r="A825" s="1">
        <v>821</v>
      </c>
      <c r="B825" s="1">
        <f>VLOOKUP($A825,主动技能升级!$J:$Q,主动技能升级!K$1,FALSE)</f>
        <v>10140301</v>
      </c>
      <c r="C825" s="1">
        <f>VLOOKUP($A825,主动技能升级!$J:$Q,主动技能升级!L$1,FALSE)</f>
        <v>10140302</v>
      </c>
      <c r="D825" s="1">
        <f>VLOOKUP($A825,主动技能升级!$J:$Q,主动技能升级!M$1,FALSE)</f>
        <v>2</v>
      </c>
      <c r="E825" s="1" t="str">
        <f>VLOOKUP($A825,主动技能升级!$J:$Q,主动技能升级!N$1,FALSE)</f>
        <v>[]</v>
      </c>
      <c r="F825" s="1">
        <f>VLOOKUP($A825,主动技能升级!$J:$Q,主动技能升级!O$1,FALSE)</f>
        <v>500</v>
      </c>
      <c r="G825" s="1">
        <f>VLOOKUP($A825,主动技能升级!$J:$Q,主动技能升级!P$1,FALSE)</f>
        <v>0</v>
      </c>
      <c r="H825" s="1">
        <f>VLOOKUP($A825,主动技能升级!$J:$Q,主动技能升级!Q$1,FALSE)</f>
        <v>0</v>
      </c>
    </row>
    <row r="826" spans="1:8" x14ac:dyDescent="0.15">
      <c r="A826" s="1">
        <v>822</v>
      </c>
      <c r="B826" s="1">
        <f>VLOOKUP($A826,主动技能升级!$J:$Q,主动技能升级!K$1,FALSE)</f>
        <v>10140302</v>
      </c>
      <c r="C826" s="1">
        <f>VLOOKUP($A826,主动技能升级!$J:$Q,主动技能升级!L$1,FALSE)</f>
        <v>10140303</v>
      </c>
      <c r="D826" s="1">
        <f>VLOOKUP($A826,主动技能升级!$J:$Q,主动技能升级!M$1,FALSE)</f>
        <v>5</v>
      </c>
      <c r="E826" s="1" t="str">
        <f>VLOOKUP($A826,主动技能升级!$J:$Q,主动技能升级!N$1,FALSE)</f>
        <v>[]</v>
      </c>
      <c r="F826" s="1">
        <f>VLOOKUP($A826,主动技能升级!$J:$Q,主动技能升级!O$1,FALSE)</f>
        <v>600</v>
      </c>
      <c r="G826" s="1">
        <f>VLOOKUP($A826,主动技能升级!$J:$Q,主动技能升级!P$1,FALSE)</f>
        <v>0</v>
      </c>
      <c r="H826" s="1">
        <f>VLOOKUP($A826,主动技能升级!$J:$Q,主动技能升级!Q$1,FALSE)</f>
        <v>0</v>
      </c>
    </row>
    <row r="827" spans="1:8" x14ac:dyDescent="0.15">
      <c r="A827" s="1">
        <v>823</v>
      </c>
      <c r="B827" s="1">
        <f>VLOOKUP($A827,主动技能升级!$J:$Q,主动技能升级!K$1,FALSE)</f>
        <v>10140303</v>
      </c>
      <c r="C827" s="1">
        <f>VLOOKUP($A827,主动技能升级!$J:$Q,主动技能升级!L$1,FALSE)</f>
        <v>10140304</v>
      </c>
      <c r="D827" s="1">
        <f>VLOOKUP($A827,主动技能升级!$J:$Q,主动技能升级!M$1,FALSE)</f>
        <v>10</v>
      </c>
      <c r="E827" s="1" t="str">
        <f>VLOOKUP($A827,主动技能升级!$J:$Q,主动技能升级!N$1,FALSE)</f>
        <v>[]</v>
      </c>
      <c r="F827" s="1">
        <f>VLOOKUP($A827,主动技能升级!$J:$Q,主动技能升级!O$1,FALSE)</f>
        <v>800</v>
      </c>
      <c r="G827" s="1">
        <f>VLOOKUP($A827,主动技能升级!$J:$Q,主动技能升级!P$1,FALSE)</f>
        <v>0</v>
      </c>
      <c r="H827" s="1">
        <f>VLOOKUP($A827,主动技能升级!$J:$Q,主动技能升级!Q$1,FALSE)</f>
        <v>0</v>
      </c>
    </row>
    <row r="828" spans="1:8" x14ac:dyDescent="0.15">
      <c r="A828" s="1">
        <v>824</v>
      </c>
      <c r="B828" s="1">
        <f>VLOOKUP($A828,主动技能升级!$J:$Q,主动技能升级!K$1,FALSE)</f>
        <v>10140304</v>
      </c>
      <c r="C828" s="1">
        <f>VLOOKUP($A828,主动技能升级!$J:$Q,主动技能升级!L$1,FALSE)</f>
        <v>10140305</v>
      </c>
      <c r="D828" s="1">
        <f>VLOOKUP($A828,主动技能升级!$J:$Q,主动技能升级!M$1,FALSE)</f>
        <v>15</v>
      </c>
      <c r="E828" s="1" t="str">
        <f>VLOOKUP($A828,主动技能升级!$J:$Q,主动技能升级!N$1,FALSE)</f>
        <v>[]</v>
      </c>
      <c r="F828" s="1">
        <f>VLOOKUP($A828,主动技能升级!$J:$Q,主动技能升级!O$1,FALSE)</f>
        <v>1200</v>
      </c>
      <c r="G828" s="1">
        <f>VLOOKUP($A828,主动技能升级!$J:$Q,主动技能升级!P$1,FALSE)</f>
        <v>0</v>
      </c>
      <c r="H828" s="1">
        <f>VLOOKUP($A828,主动技能升级!$J:$Q,主动技能升级!Q$1,FALSE)</f>
        <v>0</v>
      </c>
    </row>
    <row r="829" spans="1:8" x14ac:dyDescent="0.15">
      <c r="A829" s="1">
        <v>825</v>
      </c>
      <c r="B829" s="1">
        <f>VLOOKUP($A829,主动技能升级!$J:$Q,主动技能升级!K$1,FALSE)</f>
        <v>10140305</v>
      </c>
      <c r="C829" s="1">
        <f>VLOOKUP($A829,主动技能升级!$J:$Q,主动技能升级!L$1,FALSE)</f>
        <v>10140306</v>
      </c>
      <c r="D829" s="1">
        <f>VLOOKUP($A829,主动技能升级!$J:$Q,主动技能升级!M$1,FALSE)</f>
        <v>20</v>
      </c>
      <c r="E829" s="1" t="str">
        <f>VLOOKUP($A829,主动技能升级!$J:$Q,主动技能升级!N$1,FALSE)</f>
        <v>[]</v>
      </c>
      <c r="F829" s="1">
        <f>VLOOKUP($A829,主动技能升级!$J:$Q,主动技能升级!O$1,FALSE)</f>
        <v>1700</v>
      </c>
      <c r="G829" s="1">
        <f>VLOOKUP($A829,主动技能升级!$J:$Q,主动技能升级!P$1,FALSE)</f>
        <v>0</v>
      </c>
      <c r="H829" s="1">
        <f>VLOOKUP($A829,主动技能升级!$J:$Q,主动技能升级!Q$1,FALSE)</f>
        <v>0</v>
      </c>
    </row>
    <row r="830" spans="1:8" x14ac:dyDescent="0.15">
      <c r="A830" s="1">
        <v>826</v>
      </c>
      <c r="B830" s="1">
        <f>VLOOKUP($A830,主动技能升级!$J:$Q,主动技能升级!K$1,FALSE)</f>
        <v>10140306</v>
      </c>
      <c r="C830" s="1">
        <f>VLOOKUP($A830,主动技能升级!$J:$Q,主动技能升级!L$1,FALSE)</f>
        <v>10140307</v>
      </c>
      <c r="D830" s="1">
        <f>VLOOKUP($A830,主动技能升级!$J:$Q,主动技能升级!M$1,FALSE)</f>
        <v>25</v>
      </c>
      <c r="E830" s="1" t="str">
        <f>VLOOKUP($A830,主动技能升级!$J:$Q,主动技能升级!N$1,FALSE)</f>
        <v>[]</v>
      </c>
      <c r="F830" s="1">
        <f>VLOOKUP($A830,主动技能升级!$J:$Q,主动技能升级!O$1,FALSE)</f>
        <v>2400</v>
      </c>
      <c r="G830" s="1">
        <f>VLOOKUP($A830,主动技能升级!$J:$Q,主动技能升级!P$1,FALSE)</f>
        <v>0</v>
      </c>
      <c r="H830" s="1">
        <f>VLOOKUP($A830,主动技能升级!$J:$Q,主动技能升级!Q$1,FALSE)</f>
        <v>0</v>
      </c>
    </row>
    <row r="831" spans="1:8" x14ac:dyDescent="0.15">
      <c r="A831" s="1">
        <v>827</v>
      </c>
      <c r="B831" s="1">
        <f>VLOOKUP($A831,主动技能升级!$J:$Q,主动技能升级!K$1,FALSE)</f>
        <v>10140307</v>
      </c>
      <c r="C831" s="1">
        <f>VLOOKUP($A831,主动技能升级!$J:$Q,主动技能升级!L$1,FALSE)</f>
        <v>10140308</v>
      </c>
      <c r="D831" s="1">
        <f>VLOOKUP($A831,主动技能升级!$J:$Q,主动技能升级!M$1,FALSE)</f>
        <v>30</v>
      </c>
      <c r="E831" s="1" t="str">
        <f>VLOOKUP($A831,主动技能升级!$J:$Q,主动技能升级!N$1,FALSE)</f>
        <v>[]</v>
      </c>
      <c r="F831" s="1">
        <f>VLOOKUP($A831,主动技能升级!$J:$Q,主动技能升级!O$1,FALSE)</f>
        <v>3500</v>
      </c>
      <c r="G831" s="1">
        <f>VLOOKUP($A831,主动技能升级!$J:$Q,主动技能升级!P$1,FALSE)</f>
        <v>0</v>
      </c>
      <c r="H831" s="1">
        <f>VLOOKUP($A831,主动技能升级!$J:$Q,主动技能升级!Q$1,FALSE)</f>
        <v>0</v>
      </c>
    </row>
    <row r="832" spans="1:8" x14ac:dyDescent="0.15">
      <c r="A832" s="1">
        <v>828</v>
      </c>
      <c r="B832" s="1">
        <f>VLOOKUP($A832,主动技能升级!$J:$Q,主动技能升级!K$1,FALSE)</f>
        <v>10140308</v>
      </c>
      <c r="C832" s="1">
        <f>VLOOKUP($A832,主动技能升级!$J:$Q,主动技能升级!L$1,FALSE)</f>
        <v>10140309</v>
      </c>
      <c r="D832" s="1">
        <f>VLOOKUP($A832,主动技能升级!$J:$Q,主动技能升级!M$1,FALSE)</f>
        <v>35</v>
      </c>
      <c r="E832" s="1" t="str">
        <f>VLOOKUP($A832,主动技能升级!$J:$Q,主动技能升级!N$1,FALSE)</f>
        <v>[]</v>
      </c>
      <c r="F832" s="1">
        <f>VLOOKUP($A832,主动技能升级!$J:$Q,主动技能升级!O$1,FALSE)</f>
        <v>4900</v>
      </c>
      <c r="G832" s="1">
        <f>VLOOKUP($A832,主动技能升级!$J:$Q,主动技能升级!P$1,FALSE)</f>
        <v>0</v>
      </c>
      <c r="H832" s="1">
        <f>VLOOKUP($A832,主动技能升级!$J:$Q,主动技能升级!Q$1,FALSE)</f>
        <v>0</v>
      </c>
    </row>
    <row r="833" spans="1:8" x14ac:dyDescent="0.15">
      <c r="A833" s="1">
        <v>829</v>
      </c>
      <c r="B833" s="1">
        <f>VLOOKUP($A833,主动技能升级!$J:$Q,主动技能升级!K$1,FALSE)</f>
        <v>10140309</v>
      </c>
      <c r="C833" s="1">
        <f>VLOOKUP($A833,主动技能升级!$J:$Q,主动技能升级!L$1,FALSE)</f>
        <v>10140310</v>
      </c>
      <c r="D833" s="1">
        <f>VLOOKUP($A833,主动技能升级!$J:$Q,主动技能升级!M$1,FALSE)</f>
        <v>40</v>
      </c>
      <c r="E833" s="1" t="str">
        <f>VLOOKUP($A833,主动技能升级!$J:$Q,主动技能升级!N$1,FALSE)</f>
        <v>[]</v>
      </c>
      <c r="F833" s="1">
        <f>VLOOKUP($A833,主动技能升级!$J:$Q,主动技能升级!O$1,FALSE)</f>
        <v>7000</v>
      </c>
      <c r="G833" s="1">
        <f>VLOOKUP($A833,主动技能升级!$J:$Q,主动技能升级!P$1,FALSE)</f>
        <v>0</v>
      </c>
      <c r="H833" s="1">
        <f>VLOOKUP($A833,主动技能升级!$J:$Q,主动技能升级!Q$1,FALSE)</f>
        <v>0</v>
      </c>
    </row>
    <row r="834" spans="1:8" x14ac:dyDescent="0.15">
      <c r="A834" s="1">
        <v>830</v>
      </c>
      <c r="B834" s="1">
        <f>VLOOKUP($A834,主动技能升级!$J:$Q,主动技能升级!K$1,FALSE)</f>
        <v>10140310</v>
      </c>
      <c r="C834" s="1">
        <f>VLOOKUP($A834,主动技能升级!$J:$Q,主动技能升级!L$1,FALSE)</f>
        <v>10140311</v>
      </c>
      <c r="D834" s="1">
        <f>VLOOKUP($A834,主动技能升级!$J:$Q,主动技能升级!M$1,FALSE)</f>
        <v>45</v>
      </c>
      <c r="E834" s="1" t="str">
        <f>VLOOKUP($A834,主动技能升级!$J:$Q,主动技能升级!N$1,FALSE)</f>
        <v>[]</v>
      </c>
      <c r="F834" s="1">
        <f>VLOOKUP($A834,主动技能升级!$J:$Q,主动技能升级!O$1,FALSE)</f>
        <v>9900</v>
      </c>
      <c r="G834" s="1">
        <f>VLOOKUP($A834,主动技能升级!$J:$Q,主动技能升级!P$1,FALSE)</f>
        <v>0</v>
      </c>
      <c r="H834" s="1">
        <f>VLOOKUP($A834,主动技能升级!$J:$Q,主动技能升级!Q$1,FALSE)</f>
        <v>0</v>
      </c>
    </row>
    <row r="835" spans="1:8" x14ac:dyDescent="0.15">
      <c r="A835" s="1">
        <v>831</v>
      </c>
      <c r="B835" s="1">
        <f>VLOOKUP($A835,主动技能升级!$J:$Q,主动技能升级!K$1,FALSE)</f>
        <v>10140311</v>
      </c>
      <c r="C835" s="1">
        <f>VLOOKUP($A835,主动技能升级!$J:$Q,主动技能升级!L$1,FALSE)</f>
        <v>10140312</v>
      </c>
      <c r="D835" s="1">
        <f>VLOOKUP($A835,主动技能升级!$J:$Q,主动技能升级!M$1,FALSE)</f>
        <v>50</v>
      </c>
      <c r="E835" s="1" t="str">
        <f>VLOOKUP($A835,主动技能升级!$J:$Q,主动技能升级!N$1,FALSE)</f>
        <v>[]</v>
      </c>
      <c r="F835" s="1">
        <f>VLOOKUP($A835,主动技能升级!$J:$Q,主动技能升级!O$1,FALSE)</f>
        <v>14100</v>
      </c>
      <c r="G835" s="1">
        <f>VLOOKUP($A835,主动技能升级!$J:$Q,主动技能升级!P$1,FALSE)</f>
        <v>0</v>
      </c>
      <c r="H835" s="1">
        <f>VLOOKUP($A835,主动技能升级!$J:$Q,主动技能升级!Q$1,FALSE)</f>
        <v>0</v>
      </c>
    </row>
    <row r="836" spans="1:8" x14ac:dyDescent="0.15">
      <c r="A836" s="1">
        <v>832</v>
      </c>
      <c r="B836" s="1">
        <f>VLOOKUP($A836,主动技能升级!$J:$Q,主动技能升级!K$1,FALSE)</f>
        <v>10140312</v>
      </c>
      <c r="C836" s="1">
        <f>VLOOKUP($A836,主动技能升级!$J:$Q,主动技能升级!L$1,FALSE)</f>
        <v>10140313</v>
      </c>
      <c r="D836" s="1">
        <f>VLOOKUP($A836,主动技能升级!$J:$Q,主动技能升级!M$1,FALSE)</f>
        <v>55</v>
      </c>
      <c r="E836" s="1" t="str">
        <f>VLOOKUP($A836,主动技能升级!$J:$Q,主动技能升级!N$1,FALSE)</f>
        <v>[]</v>
      </c>
      <c r="F836" s="1">
        <f>VLOOKUP($A836,主动技能升级!$J:$Q,主动技能升级!O$1,FALSE)</f>
        <v>20000</v>
      </c>
      <c r="G836" s="1">
        <f>VLOOKUP($A836,主动技能升级!$J:$Q,主动技能升级!P$1,FALSE)</f>
        <v>0</v>
      </c>
      <c r="H836" s="1">
        <f>VLOOKUP($A836,主动技能升级!$J:$Q,主动技能升级!Q$1,FALSE)</f>
        <v>0</v>
      </c>
    </row>
    <row r="837" spans="1:8" x14ac:dyDescent="0.15">
      <c r="A837" s="1">
        <v>833</v>
      </c>
      <c r="B837" s="1">
        <f>VLOOKUP($A837,主动技能升级!$J:$Q,主动技能升级!K$1,FALSE)</f>
        <v>10140313</v>
      </c>
      <c r="C837" s="1">
        <f>VLOOKUP($A837,主动技能升级!$J:$Q,主动技能升级!L$1,FALSE)</f>
        <v>10140314</v>
      </c>
      <c r="D837" s="1">
        <f>VLOOKUP($A837,主动技能升级!$J:$Q,主动技能升级!M$1,FALSE)</f>
        <v>60</v>
      </c>
      <c r="E837" s="1" t="str">
        <f>VLOOKUP($A837,主动技能升级!$J:$Q,主动技能升级!N$1,FALSE)</f>
        <v>[]</v>
      </c>
      <c r="F837" s="1">
        <f>VLOOKUP($A837,主动技能升级!$J:$Q,主动技能升级!O$1,FALSE)</f>
        <v>28300</v>
      </c>
      <c r="G837" s="1">
        <f>VLOOKUP($A837,主动技能升级!$J:$Q,主动技能升级!P$1,FALSE)</f>
        <v>0</v>
      </c>
      <c r="H837" s="1">
        <f>VLOOKUP($A837,主动技能升级!$J:$Q,主动技能升级!Q$1,FALSE)</f>
        <v>0</v>
      </c>
    </row>
    <row r="838" spans="1:8" x14ac:dyDescent="0.15">
      <c r="A838" s="1">
        <v>834</v>
      </c>
      <c r="B838" s="1">
        <f>VLOOKUP($A838,主动技能升级!$J:$Q,主动技能升级!K$1,FALSE)</f>
        <v>10140314</v>
      </c>
      <c r="C838" s="1">
        <f>VLOOKUP($A838,主动技能升级!$J:$Q,主动技能升级!L$1,FALSE)</f>
        <v>10140315</v>
      </c>
      <c r="D838" s="1">
        <f>VLOOKUP($A838,主动技能升级!$J:$Q,主动技能升级!M$1,FALSE)</f>
        <v>65</v>
      </c>
      <c r="E838" s="1" t="str">
        <f>VLOOKUP($A838,主动技能升级!$J:$Q,主动技能升级!N$1,FALSE)</f>
        <v>[]</v>
      </c>
      <c r="F838" s="1">
        <f>VLOOKUP($A838,主动技能升级!$J:$Q,主动技能升级!O$1,FALSE)</f>
        <v>40100</v>
      </c>
      <c r="G838" s="1">
        <f>VLOOKUP($A838,主动技能升级!$J:$Q,主动技能升级!P$1,FALSE)</f>
        <v>0</v>
      </c>
      <c r="H838" s="1">
        <f>VLOOKUP($A838,主动技能升级!$J:$Q,主动技能升级!Q$1,FALSE)</f>
        <v>0</v>
      </c>
    </row>
    <row r="839" spans="1:8" x14ac:dyDescent="0.15">
      <c r="A839" s="1">
        <v>835</v>
      </c>
      <c r="B839" s="1">
        <f>VLOOKUP($A839,主动技能升级!$J:$Q,主动技能升级!K$1,FALSE)</f>
        <v>10140315</v>
      </c>
      <c r="C839" s="1">
        <f>VLOOKUP($A839,主动技能升级!$J:$Q,主动技能升级!L$1,FALSE)</f>
        <v>10140316</v>
      </c>
      <c r="D839" s="1">
        <f>VLOOKUP($A839,主动技能升级!$J:$Q,主动技能升级!M$1,FALSE)</f>
        <v>70</v>
      </c>
      <c r="E839" s="1" t="str">
        <f>VLOOKUP($A839,主动技能升级!$J:$Q,主动技能升级!N$1,FALSE)</f>
        <v>[]</v>
      </c>
      <c r="F839" s="1">
        <f>VLOOKUP($A839,主动技能升级!$J:$Q,主动技能升级!O$1,FALSE)</f>
        <v>56700</v>
      </c>
      <c r="G839" s="1">
        <f>VLOOKUP($A839,主动技能升级!$J:$Q,主动技能升级!P$1,FALSE)</f>
        <v>0</v>
      </c>
      <c r="H839" s="1">
        <f>VLOOKUP($A839,主动技能升级!$J:$Q,主动技能升级!Q$1,FALSE)</f>
        <v>0</v>
      </c>
    </row>
    <row r="840" spans="1:8" x14ac:dyDescent="0.15">
      <c r="A840" s="1">
        <v>836</v>
      </c>
      <c r="B840" s="1">
        <f>VLOOKUP($A840,主动技能升级!$J:$Q,主动技能升级!K$1,FALSE)</f>
        <v>10140316</v>
      </c>
      <c r="C840" s="1">
        <f>VLOOKUP($A840,主动技能升级!$J:$Q,主动技能升级!L$1,FALSE)</f>
        <v>10140317</v>
      </c>
      <c r="D840" s="1">
        <f>VLOOKUP($A840,主动技能升级!$J:$Q,主动技能升级!M$1,FALSE)</f>
        <v>75</v>
      </c>
      <c r="E840" s="1" t="str">
        <f>VLOOKUP($A840,主动技能升级!$J:$Q,主动技能升级!N$1,FALSE)</f>
        <v>[]</v>
      </c>
      <c r="F840" s="1">
        <f>VLOOKUP($A840,主动技能升级!$J:$Q,主动技能升级!O$1,FALSE)</f>
        <v>80400</v>
      </c>
      <c r="G840" s="1">
        <f>VLOOKUP($A840,主动技能升级!$J:$Q,主动技能升级!P$1,FALSE)</f>
        <v>0</v>
      </c>
      <c r="H840" s="1">
        <f>VLOOKUP($A840,主动技能升级!$J:$Q,主动技能升级!Q$1,FALSE)</f>
        <v>0</v>
      </c>
    </row>
    <row r="841" spans="1:8" x14ac:dyDescent="0.15">
      <c r="A841" s="1">
        <v>837</v>
      </c>
      <c r="B841" s="1">
        <f>VLOOKUP($A841,主动技能升级!$J:$Q,主动技能升级!K$1,FALSE)</f>
        <v>10140317</v>
      </c>
      <c r="C841" s="1">
        <f>VLOOKUP($A841,主动技能升级!$J:$Q,主动技能升级!L$1,FALSE)</f>
        <v>10140318</v>
      </c>
      <c r="D841" s="1">
        <f>VLOOKUP($A841,主动技能升级!$J:$Q,主动技能升级!M$1,FALSE)</f>
        <v>80</v>
      </c>
      <c r="E841" s="1" t="str">
        <f>VLOOKUP($A841,主动技能升级!$J:$Q,主动技能升级!N$1,FALSE)</f>
        <v>[]</v>
      </c>
      <c r="F841" s="1">
        <f>VLOOKUP($A841,主动技能升级!$J:$Q,主动技能升级!O$1,FALSE)</f>
        <v>113800</v>
      </c>
      <c r="G841" s="1">
        <f>VLOOKUP($A841,主动技能升级!$J:$Q,主动技能升级!P$1,FALSE)</f>
        <v>0</v>
      </c>
      <c r="H841" s="1">
        <f>VLOOKUP($A841,主动技能升级!$J:$Q,主动技能升级!Q$1,FALSE)</f>
        <v>0</v>
      </c>
    </row>
    <row r="842" spans="1:8" x14ac:dyDescent="0.15">
      <c r="A842" s="1">
        <v>838</v>
      </c>
      <c r="B842" s="1">
        <f>VLOOKUP($A842,主动技能升级!$J:$Q,主动技能升级!K$1,FALSE)</f>
        <v>10140318</v>
      </c>
      <c r="C842" s="1">
        <f>VLOOKUP($A842,主动技能升级!$J:$Q,主动技能升级!L$1,FALSE)</f>
        <v>10140319</v>
      </c>
      <c r="D842" s="1">
        <f>VLOOKUP($A842,主动技能升级!$J:$Q,主动技能升级!M$1,FALSE)</f>
        <v>85</v>
      </c>
      <c r="E842" s="1" t="str">
        <f>VLOOKUP($A842,主动技能升级!$J:$Q,主动技能升级!N$1,FALSE)</f>
        <v>[]</v>
      </c>
      <c r="F842" s="1">
        <f>VLOOKUP($A842,主动技能升级!$J:$Q,主动技能升级!O$1,FALSE)</f>
        <v>161100</v>
      </c>
      <c r="G842" s="1">
        <f>VLOOKUP($A842,主动技能升级!$J:$Q,主动技能升级!P$1,FALSE)</f>
        <v>0</v>
      </c>
      <c r="H842" s="1">
        <f>VLOOKUP($A842,主动技能升级!$J:$Q,主动技能升级!Q$1,FALSE)</f>
        <v>0</v>
      </c>
    </row>
    <row r="843" spans="1:8" x14ac:dyDescent="0.15">
      <c r="A843" s="1">
        <v>839</v>
      </c>
      <c r="B843" s="1">
        <f>VLOOKUP($A843,主动技能升级!$J:$Q,主动技能升级!K$1,FALSE)</f>
        <v>10140319</v>
      </c>
      <c r="C843" s="1">
        <f>VLOOKUP($A843,主动技能升级!$J:$Q,主动技能升级!L$1,FALSE)</f>
        <v>10140320</v>
      </c>
      <c r="D843" s="1">
        <f>VLOOKUP($A843,主动技能升级!$J:$Q,主动技能升级!M$1,FALSE)</f>
        <v>90</v>
      </c>
      <c r="E843" s="1" t="str">
        <f>VLOOKUP($A843,主动技能升级!$J:$Q,主动技能升级!N$1,FALSE)</f>
        <v>[]</v>
      </c>
      <c r="F843" s="1">
        <f>VLOOKUP($A843,主动技能升级!$J:$Q,主动技能升级!O$1,FALSE)</f>
        <v>228100</v>
      </c>
      <c r="G843" s="1">
        <f>VLOOKUP($A843,主动技能升级!$J:$Q,主动技能升级!P$1,FALSE)</f>
        <v>0</v>
      </c>
      <c r="H843" s="1">
        <f>VLOOKUP($A843,主动技能升级!$J:$Q,主动技能升级!Q$1,FALSE)</f>
        <v>0</v>
      </c>
    </row>
    <row r="844" spans="1:8" x14ac:dyDescent="0.15">
      <c r="A844" s="1">
        <v>840</v>
      </c>
      <c r="B844" s="1">
        <f>VLOOKUP($A844,主动技能升级!$J:$Q,主动技能升级!K$1,FALSE)</f>
        <v>10140320</v>
      </c>
      <c r="C844" s="1">
        <f>VLOOKUP($A844,主动技能升级!$J:$Q,主动技能升级!L$1,FALSE)</f>
        <v>0</v>
      </c>
      <c r="D844" s="1">
        <f>VLOOKUP($A844,主动技能升级!$J:$Q,主动技能升级!M$1,FALSE)</f>
        <v>100</v>
      </c>
      <c r="E844" s="1" t="str">
        <f>VLOOKUP($A844,主动技能升级!$J:$Q,主动技能升级!N$1,FALSE)</f>
        <v>[]</v>
      </c>
      <c r="F844" s="1">
        <f>VLOOKUP($A844,主动技能升级!$J:$Q,主动技能升级!O$1,FALSE)</f>
        <v>780200</v>
      </c>
      <c r="G844" s="1">
        <f>VLOOKUP($A844,主动技能升级!$J:$Q,主动技能升级!P$1,FALSE)</f>
        <v>0</v>
      </c>
      <c r="H844" s="1">
        <f>VLOOKUP($A844,主动技能升级!$J:$Q,主动技能升级!Q$1,FALSE)</f>
        <v>0</v>
      </c>
    </row>
    <row r="845" spans="1:8" x14ac:dyDescent="0.15">
      <c r="A845" s="1">
        <v>841</v>
      </c>
      <c r="B845" s="1">
        <f>VLOOKUP($A845,主动技能升级!$J:$Q,主动技能升级!K$1,FALSE)</f>
        <v>10150101</v>
      </c>
      <c r="C845" s="1">
        <f>VLOOKUP($A845,主动技能升级!$J:$Q,主动技能升级!L$1,FALSE)</f>
        <v>10150102</v>
      </c>
      <c r="D845" s="1">
        <f>VLOOKUP($A845,主动技能升级!$J:$Q,主动技能升级!M$1,FALSE)</f>
        <v>2</v>
      </c>
      <c r="E845" s="1" t="str">
        <f>VLOOKUP($A845,主动技能升级!$J:$Q,主动技能升级!N$1,FALSE)</f>
        <v>[]</v>
      </c>
      <c r="F845" s="1">
        <f>VLOOKUP($A845,主动技能升级!$J:$Q,主动技能升级!O$1,FALSE)</f>
        <v>500</v>
      </c>
      <c r="G845" s="1">
        <f>VLOOKUP($A845,主动技能升级!$J:$Q,主动技能升级!P$1,FALSE)</f>
        <v>0</v>
      </c>
      <c r="H845" s="1">
        <f>VLOOKUP($A845,主动技能升级!$J:$Q,主动技能升级!Q$1,FALSE)</f>
        <v>0</v>
      </c>
    </row>
    <row r="846" spans="1:8" x14ac:dyDescent="0.15">
      <c r="A846" s="1">
        <v>842</v>
      </c>
      <c r="B846" s="1">
        <f>VLOOKUP($A846,主动技能升级!$J:$Q,主动技能升级!K$1,FALSE)</f>
        <v>10150102</v>
      </c>
      <c r="C846" s="1">
        <f>VLOOKUP($A846,主动技能升级!$J:$Q,主动技能升级!L$1,FALSE)</f>
        <v>10150103</v>
      </c>
      <c r="D846" s="1">
        <f>VLOOKUP($A846,主动技能升级!$J:$Q,主动技能升级!M$1,FALSE)</f>
        <v>5</v>
      </c>
      <c r="E846" s="1" t="str">
        <f>VLOOKUP($A846,主动技能升级!$J:$Q,主动技能升级!N$1,FALSE)</f>
        <v>[]</v>
      </c>
      <c r="F846" s="1">
        <f>VLOOKUP($A846,主动技能升级!$J:$Q,主动技能升级!O$1,FALSE)</f>
        <v>600</v>
      </c>
      <c r="G846" s="1">
        <f>VLOOKUP($A846,主动技能升级!$J:$Q,主动技能升级!P$1,FALSE)</f>
        <v>0</v>
      </c>
      <c r="H846" s="1">
        <f>VLOOKUP($A846,主动技能升级!$J:$Q,主动技能升级!Q$1,FALSE)</f>
        <v>0</v>
      </c>
    </row>
    <row r="847" spans="1:8" x14ac:dyDescent="0.15">
      <c r="A847" s="1">
        <v>843</v>
      </c>
      <c r="B847" s="1">
        <f>VLOOKUP($A847,主动技能升级!$J:$Q,主动技能升级!K$1,FALSE)</f>
        <v>10150103</v>
      </c>
      <c r="C847" s="1">
        <f>VLOOKUP($A847,主动技能升级!$J:$Q,主动技能升级!L$1,FALSE)</f>
        <v>10150104</v>
      </c>
      <c r="D847" s="1">
        <f>VLOOKUP($A847,主动技能升级!$J:$Q,主动技能升级!M$1,FALSE)</f>
        <v>10</v>
      </c>
      <c r="E847" s="1" t="str">
        <f>VLOOKUP($A847,主动技能升级!$J:$Q,主动技能升级!N$1,FALSE)</f>
        <v>[]</v>
      </c>
      <c r="F847" s="1">
        <f>VLOOKUP($A847,主动技能升级!$J:$Q,主动技能升级!O$1,FALSE)</f>
        <v>800</v>
      </c>
      <c r="G847" s="1">
        <f>VLOOKUP($A847,主动技能升级!$J:$Q,主动技能升级!P$1,FALSE)</f>
        <v>0</v>
      </c>
      <c r="H847" s="1">
        <f>VLOOKUP($A847,主动技能升级!$J:$Q,主动技能升级!Q$1,FALSE)</f>
        <v>0</v>
      </c>
    </row>
    <row r="848" spans="1:8" x14ac:dyDescent="0.15">
      <c r="A848" s="1">
        <v>844</v>
      </c>
      <c r="B848" s="1">
        <f>VLOOKUP($A848,主动技能升级!$J:$Q,主动技能升级!K$1,FALSE)</f>
        <v>10150104</v>
      </c>
      <c r="C848" s="1">
        <f>VLOOKUP($A848,主动技能升级!$J:$Q,主动技能升级!L$1,FALSE)</f>
        <v>10150105</v>
      </c>
      <c r="D848" s="1">
        <f>VLOOKUP($A848,主动技能升级!$J:$Q,主动技能升级!M$1,FALSE)</f>
        <v>15</v>
      </c>
      <c r="E848" s="1" t="str">
        <f>VLOOKUP($A848,主动技能升级!$J:$Q,主动技能升级!N$1,FALSE)</f>
        <v>[]</v>
      </c>
      <c r="F848" s="1">
        <f>VLOOKUP($A848,主动技能升级!$J:$Q,主动技能升级!O$1,FALSE)</f>
        <v>1200</v>
      </c>
      <c r="G848" s="1">
        <f>VLOOKUP($A848,主动技能升级!$J:$Q,主动技能升级!P$1,FALSE)</f>
        <v>0</v>
      </c>
      <c r="H848" s="1">
        <f>VLOOKUP($A848,主动技能升级!$J:$Q,主动技能升级!Q$1,FALSE)</f>
        <v>0</v>
      </c>
    </row>
    <row r="849" spans="1:8" x14ac:dyDescent="0.15">
      <c r="A849" s="1">
        <v>845</v>
      </c>
      <c r="B849" s="1">
        <f>VLOOKUP($A849,主动技能升级!$J:$Q,主动技能升级!K$1,FALSE)</f>
        <v>10150105</v>
      </c>
      <c r="C849" s="1">
        <f>VLOOKUP($A849,主动技能升级!$J:$Q,主动技能升级!L$1,FALSE)</f>
        <v>10150106</v>
      </c>
      <c r="D849" s="1">
        <f>VLOOKUP($A849,主动技能升级!$J:$Q,主动技能升级!M$1,FALSE)</f>
        <v>20</v>
      </c>
      <c r="E849" s="1" t="str">
        <f>VLOOKUP($A849,主动技能升级!$J:$Q,主动技能升级!N$1,FALSE)</f>
        <v>[]</v>
      </c>
      <c r="F849" s="1">
        <f>VLOOKUP($A849,主动技能升级!$J:$Q,主动技能升级!O$1,FALSE)</f>
        <v>1700</v>
      </c>
      <c r="G849" s="1">
        <f>VLOOKUP($A849,主动技能升级!$J:$Q,主动技能升级!P$1,FALSE)</f>
        <v>0</v>
      </c>
      <c r="H849" s="1">
        <f>VLOOKUP($A849,主动技能升级!$J:$Q,主动技能升级!Q$1,FALSE)</f>
        <v>0</v>
      </c>
    </row>
    <row r="850" spans="1:8" x14ac:dyDescent="0.15">
      <c r="A850" s="1">
        <v>846</v>
      </c>
      <c r="B850" s="1">
        <f>VLOOKUP($A850,主动技能升级!$J:$Q,主动技能升级!K$1,FALSE)</f>
        <v>10150106</v>
      </c>
      <c r="C850" s="1">
        <f>VLOOKUP($A850,主动技能升级!$J:$Q,主动技能升级!L$1,FALSE)</f>
        <v>10150107</v>
      </c>
      <c r="D850" s="1">
        <f>VLOOKUP($A850,主动技能升级!$J:$Q,主动技能升级!M$1,FALSE)</f>
        <v>25</v>
      </c>
      <c r="E850" s="1" t="str">
        <f>VLOOKUP($A850,主动技能升级!$J:$Q,主动技能升级!N$1,FALSE)</f>
        <v>[]</v>
      </c>
      <c r="F850" s="1">
        <f>VLOOKUP($A850,主动技能升级!$J:$Q,主动技能升级!O$1,FALSE)</f>
        <v>2400</v>
      </c>
      <c r="G850" s="1">
        <f>VLOOKUP($A850,主动技能升级!$J:$Q,主动技能升级!P$1,FALSE)</f>
        <v>0</v>
      </c>
      <c r="H850" s="1">
        <f>VLOOKUP($A850,主动技能升级!$J:$Q,主动技能升级!Q$1,FALSE)</f>
        <v>0</v>
      </c>
    </row>
    <row r="851" spans="1:8" x14ac:dyDescent="0.15">
      <c r="A851" s="1">
        <v>847</v>
      </c>
      <c r="B851" s="1">
        <f>VLOOKUP($A851,主动技能升级!$J:$Q,主动技能升级!K$1,FALSE)</f>
        <v>10150107</v>
      </c>
      <c r="C851" s="1">
        <f>VLOOKUP($A851,主动技能升级!$J:$Q,主动技能升级!L$1,FALSE)</f>
        <v>10150108</v>
      </c>
      <c r="D851" s="1">
        <f>VLOOKUP($A851,主动技能升级!$J:$Q,主动技能升级!M$1,FALSE)</f>
        <v>30</v>
      </c>
      <c r="E851" s="1" t="str">
        <f>VLOOKUP($A851,主动技能升级!$J:$Q,主动技能升级!N$1,FALSE)</f>
        <v>[]</v>
      </c>
      <c r="F851" s="1">
        <f>VLOOKUP($A851,主动技能升级!$J:$Q,主动技能升级!O$1,FALSE)</f>
        <v>3500</v>
      </c>
      <c r="G851" s="1">
        <f>VLOOKUP($A851,主动技能升级!$J:$Q,主动技能升级!P$1,FALSE)</f>
        <v>0</v>
      </c>
      <c r="H851" s="1">
        <f>VLOOKUP($A851,主动技能升级!$J:$Q,主动技能升级!Q$1,FALSE)</f>
        <v>0</v>
      </c>
    </row>
    <row r="852" spans="1:8" x14ac:dyDescent="0.15">
      <c r="A852" s="1">
        <v>848</v>
      </c>
      <c r="B852" s="1">
        <f>VLOOKUP($A852,主动技能升级!$J:$Q,主动技能升级!K$1,FALSE)</f>
        <v>10150108</v>
      </c>
      <c r="C852" s="1">
        <f>VLOOKUP($A852,主动技能升级!$J:$Q,主动技能升级!L$1,FALSE)</f>
        <v>10150109</v>
      </c>
      <c r="D852" s="1">
        <f>VLOOKUP($A852,主动技能升级!$J:$Q,主动技能升级!M$1,FALSE)</f>
        <v>35</v>
      </c>
      <c r="E852" s="1" t="str">
        <f>VLOOKUP($A852,主动技能升级!$J:$Q,主动技能升级!N$1,FALSE)</f>
        <v>[]</v>
      </c>
      <c r="F852" s="1">
        <f>VLOOKUP($A852,主动技能升级!$J:$Q,主动技能升级!O$1,FALSE)</f>
        <v>4900</v>
      </c>
      <c r="G852" s="1">
        <f>VLOOKUP($A852,主动技能升级!$J:$Q,主动技能升级!P$1,FALSE)</f>
        <v>0</v>
      </c>
      <c r="H852" s="1">
        <f>VLOOKUP($A852,主动技能升级!$J:$Q,主动技能升级!Q$1,FALSE)</f>
        <v>0</v>
      </c>
    </row>
    <row r="853" spans="1:8" x14ac:dyDescent="0.15">
      <c r="A853" s="1">
        <v>849</v>
      </c>
      <c r="B853" s="1">
        <f>VLOOKUP($A853,主动技能升级!$J:$Q,主动技能升级!K$1,FALSE)</f>
        <v>10150109</v>
      </c>
      <c r="C853" s="1">
        <f>VLOOKUP($A853,主动技能升级!$J:$Q,主动技能升级!L$1,FALSE)</f>
        <v>10150110</v>
      </c>
      <c r="D853" s="1">
        <f>VLOOKUP($A853,主动技能升级!$J:$Q,主动技能升级!M$1,FALSE)</f>
        <v>40</v>
      </c>
      <c r="E853" s="1" t="str">
        <f>VLOOKUP($A853,主动技能升级!$J:$Q,主动技能升级!N$1,FALSE)</f>
        <v>[]</v>
      </c>
      <c r="F853" s="1">
        <f>VLOOKUP($A853,主动技能升级!$J:$Q,主动技能升级!O$1,FALSE)</f>
        <v>7000</v>
      </c>
      <c r="G853" s="1">
        <f>VLOOKUP($A853,主动技能升级!$J:$Q,主动技能升级!P$1,FALSE)</f>
        <v>0</v>
      </c>
      <c r="H853" s="1">
        <f>VLOOKUP($A853,主动技能升级!$J:$Q,主动技能升级!Q$1,FALSE)</f>
        <v>0</v>
      </c>
    </row>
    <row r="854" spans="1:8" x14ac:dyDescent="0.15">
      <c r="A854" s="1">
        <v>850</v>
      </c>
      <c r="B854" s="1">
        <f>VLOOKUP($A854,主动技能升级!$J:$Q,主动技能升级!K$1,FALSE)</f>
        <v>10150110</v>
      </c>
      <c r="C854" s="1">
        <f>VLOOKUP($A854,主动技能升级!$J:$Q,主动技能升级!L$1,FALSE)</f>
        <v>10150111</v>
      </c>
      <c r="D854" s="1">
        <f>VLOOKUP($A854,主动技能升级!$J:$Q,主动技能升级!M$1,FALSE)</f>
        <v>45</v>
      </c>
      <c r="E854" s="1" t="str">
        <f>VLOOKUP($A854,主动技能升级!$J:$Q,主动技能升级!N$1,FALSE)</f>
        <v>[]</v>
      </c>
      <c r="F854" s="1">
        <f>VLOOKUP($A854,主动技能升级!$J:$Q,主动技能升级!O$1,FALSE)</f>
        <v>9900</v>
      </c>
      <c r="G854" s="1">
        <f>VLOOKUP($A854,主动技能升级!$J:$Q,主动技能升级!P$1,FALSE)</f>
        <v>0</v>
      </c>
      <c r="H854" s="1">
        <f>VLOOKUP($A854,主动技能升级!$J:$Q,主动技能升级!Q$1,FALSE)</f>
        <v>0</v>
      </c>
    </row>
    <row r="855" spans="1:8" x14ac:dyDescent="0.15">
      <c r="A855" s="1">
        <v>851</v>
      </c>
      <c r="B855" s="1">
        <f>VLOOKUP($A855,主动技能升级!$J:$Q,主动技能升级!K$1,FALSE)</f>
        <v>10150111</v>
      </c>
      <c r="C855" s="1">
        <f>VLOOKUP($A855,主动技能升级!$J:$Q,主动技能升级!L$1,FALSE)</f>
        <v>10150112</v>
      </c>
      <c r="D855" s="1">
        <f>VLOOKUP($A855,主动技能升级!$J:$Q,主动技能升级!M$1,FALSE)</f>
        <v>50</v>
      </c>
      <c r="E855" s="1" t="str">
        <f>VLOOKUP($A855,主动技能升级!$J:$Q,主动技能升级!N$1,FALSE)</f>
        <v>[]</v>
      </c>
      <c r="F855" s="1">
        <f>VLOOKUP($A855,主动技能升级!$J:$Q,主动技能升级!O$1,FALSE)</f>
        <v>14100</v>
      </c>
      <c r="G855" s="1">
        <f>VLOOKUP($A855,主动技能升级!$J:$Q,主动技能升级!P$1,FALSE)</f>
        <v>0</v>
      </c>
      <c r="H855" s="1">
        <f>VLOOKUP($A855,主动技能升级!$J:$Q,主动技能升级!Q$1,FALSE)</f>
        <v>0</v>
      </c>
    </row>
    <row r="856" spans="1:8" x14ac:dyDescent="0.15">
      <c r="A856" s="1">
        <v>852</v>
      </c>
      <c r="B856" s="1">
        <f>VLOOKUP($A856,主动技能升级!$J:$Q,主动技能升级!K$1,FALSE)</f>
        <v>10150112</v>
      </c>
      <c r="C856" s="1">
        <f>VLOOKUP($A856,主动技能升级!$J:$Q,主动技能升级!L$1,FALSE)</f>
        <v>10150113</v>
      </c>
      <c r="D856" s="1">
        <f>VLOOKUP($A856,主动技能升级!$J:$Q,主动技能升级!M$1,FALSE)</f>
        <v>55</v>
      </c>
      <c r="E856" s="1" t="str">
        <f>VLOOKUP($A856,主动技能升级!$J:$Q,主动技能升级!N$1,FALSE)</f>
        <v>[]</v>
      </c>
      <c r="F856" s="1">
        <f>VLOOKUP($A856,主动技能升级!$J:$Q,主动技能升级!O$1,FALSE)</f>
        <v>20000</v>
      </c>
      <c r="G856" s="1">
        <f>VLOOKUP($A856,主动技能升级!$J:$Q,主动技能升级!P$1,FALSE)</f>
        <v>0</v>
      </c>
      <c r="H856" s="1">
        <f>VLOOKUP($A856,主动技能升级!$J:$Q,主动技能升级!Q$1,FALSE)</f>
        <v>0</v>
      </c>
    </row>
    <row r="857" spans="1:8" x14ac:dyDescent="0.15">
      <c r="A857" s="1">
        <v>853</v>
      </c>
      <c r="B857" s="1">
        <f>VLOOKUP($A857,主动技能升级!$J:$Q,主动技能升级!K$1,FALSE)</f>
        <v>10150113</v>
      </c>
      <c r="C857" s="1">
        <f>VLOOKUP($A857,主动技能升级!$J:$Q,主动技能升级!L$1,FALSE)</f>
        <v>10150114</v>
      </c>
      <c r="D857" s="1">
        <f>VLOOKUP($A857,主动技能升级!$J:$Q,主动技能升级!M$1,FALSE)</f>
        <v>60</v>
      </c>
      <c r="E857" s="1" t="str">
        <f>VLOOKUP($A857,主动技能升级!$J:$Q,主动技能升级!N$1,FALSE)</f>
        <v>[]</v>
      </c>
      <c r="F857" s="1">
        <f>VLOOKUP($A857,主动技能升级!$J:$Q,主动技能升级!O$1,FALSE)</f>
        <v>28300</v>
      </c>
      <c r="G857" s="1">
        <f>VLOOKUP($A857,主动技能升级!$J:$Q,主动技能升级!P$1,FALSE)</f>
        <v>0</v>
      </c>
      <c r="H857" s="1">
        <f>VLOOKUP($A857,主动技能升级!$J:$Q,主动技能升级!Q$1,FALSE)</f>
        <v>0</v>
      </c>
    </row>
    <row r="858" spans="1:8" x14ac:dyDescent="0.15">
      <c r="A858" s="1">
        <v>854</v>
      </c>
      <c r="B858" s="1">
        <f>VLOOKUP($A858,主动技能升级!$J:$Q,主动技能升级!K$1,FALSE)</f>
        <v>10150114</v>
      </c>
      <c r="C858" s="1">
        <f>VLOOKUP($A858,主动技能升级!$J:$Q,主动技能升级!L$1,FALSE)</f>
        <v>10150115</v>
      </c>
      <c r="D858" s="1">
        <f>VLOOKUP($A858,主动技能升级!$J:$Q,主动技能升级!M$1,FALSE)</f>
        <v>65</v>
      </c>
      <c r="E858" s="1" t="str">
        <f>VLOOKUP($A858,主动技能升级!$J:$Q,主动技能升级!N$1,FALSE)</f>
        <v>[]</v>
      </c>
      <c r="F858" s="1">
        <f>VLOOKUP($A858,主动技能升级!$J:$Q,主动技能升级!O$1,FALSE)</f>
        <v>40100</v>
      </c>
      <c r="G858" s="1">
        <f>VLOOKUP($A858,主动技能升级!$J:$Q,主动技能升级!P$1,FALSE)</f>
        <v>0</v>
      </c>
      <c r="H858" s="1">
        <f>VLOOKUP($A858,主动技能升级!$J:$Q,主动技能升级!Q$1,FALSE)</f>
        <v>0</v>
      </c>
    </row>
    <row r="859" spans="1:8" x14ac:dyDescent="0.15">
      <c r="A859" s="1">
        <v>855</v>
      </c>
      <c r="B859" s="1">
        <f>VLOOKUP($A859,主动技能升级!$J:$Q,主动技能升级!K$1,FALSE)</f>
        <v>10150115</v>
      </c>
      <c r="C859" s="1">
        <f>VLOOKUP($A859,主动技能升级!$J:$Q,主动技能升级!L$1,FALSE)</f>
        <v>10150116</v>
      </c>
      <c r="D859" s="1">
        <f>VLOOKUP($A859,主动技能升级!$J:$Q,主动技能升级!M$1,FALSE)</f>
        <v>70</v>
      </c>
      <c r="E859" s="1" t="str">
        <f>VLOOKUP($A859,主动技能升级!$J:$Q,主动技能升级!N$1,FALSE)</f>
        <v>[]</v>
      </c>
      <c r="F859" s="1">
        <f>VLOOKUP($A859,主动技能升级!$J:$Q,主动技能升级!O$1,FALSE)</f>
        <v>56700</v>
      </c>
      <c r="G859" s="1">
        <f>VLOOKUP($A859,主动技能升级!$J:$Q,主动技能升级!P$1,FALSE)</f>
        <v>0</v>
      </c>
      <c r="H859" s="1">
        <f>VLOOKUP($A859,主动技能升级!$J:$Q,主动技能升级!Q$1,FALSE)</f>
        <v>0</v>
      </c>
    </row>
    <row r="860" spans="1:8" x14ac:dyDescent="0.15">
      <c r="A860" s="1">
        <v>856</v>
      </c>
      <c r="B860" s="1">
        <f>VLOOKUP($A860,主动技能升级!$J:$Q,主动技能升级!K$1,FALSE)</f>
        <v>10150116</v>
      </c>
      <c r="C860" s="1">
        <f>VLOOKUP($A860,主动技能升级!$J:$Q,主动技能升级!L$1,FALSE)</f>
        <v>10150117</v>
      </c>
      <c r="D860" s="1">
        <f>VLOOKUP($A860,主动技能升级!$J:$Q,主动技能升级!M$1,FALSE)</f>
        <v>75</v>
      </c>
      <c r="E860" s="1" t="str">
        <f>VLOOKUP($A860,主动技能升级!$J:$Q,主动技能升级!N$1,FALSE)</f>
        <v>[]</v>
      </c>
      <c r="F860" s="1">
        <f>VLOOKUP($A860,主动技能升级!$J:$Q,主动技能升级!O$1,FALSE)</f>
        <v>80400</v>
      </c>
      <c r="G860" s="1">
        <f>VLOOKUP($A860,主动技能升级!$J:$Q,主动技能升级!P$1,FALSE)</f>
        <v>0</v>
      </c>
      <c r="H860" s="1">
        <f>VLOOKUP($A860,主动技能升级!$J:$Q,主动技能升级!Q$1,FALSE)</f>
        <v>0</v>
      </c>
    </row>
    <row r="861" spans="1:8" x14ac:dyDescent="0.15">
      <c r="A861" s="1">
        <v>857</v>
      </c>
      <c r="B861" s="1">
        <f>VLOOKUP($A861,主动技能升级!$J:$Q,主动技能升级!K$1,FALSE)</f>
        <v>10150117</v>
      </c>
      <c r="C861" s="1">
        <f>VLOOKUP($A861,主动技能升级!$J:$Q,主动技能升级!L$1,FALSE)</f>
        <v>10150118</v>
      </c>
      <c r="D861" s="1">
        <f>VLOOKUP($A861,主动技能升级!$J:$Q,主动技能升级!M$1,FALSE)</f>
        <v>80</v>
      </c>
      <c r="E861" s="1" t="str">
        <f>VLOOKUP($A861,主动技能升级!$J:$Q,主动技能升级!N$1,FALSE)</f>
        <v>[]</v>
      </c>
      <c r="F861" s="1">
        <f>VLOOKUP($A861,主动技能升级!$J:$Q,主动技能升级!O$1,FALSE)</f>
        <v>113800</v>
      </c>
      <c r="G861" s="1">
        <f>VLOOKUP($A861,主动技能升级!$J:$Q,主动技能升级!P$1,FALSE)</f>
        <v>0</v>
      </c>
      <c r="H861" s="1">
        <f>VLOOKUP($A861,主动技能升级!$J:$Q,主动技能升级!Q$1,FALSE)</f>
        <v>0</v>
      </c>
    </row>
    <row r="862" spans="1:8" x14ac:dyDescent="0.15">
      <c r="A862" s="1">
        <v>858</v>
      </c>
      <c r="B862" s="1">
        <f>VLOOKUP($A862,主动技能升级!$J:$Q,主动技能升级!K$1,FALSE)</f>
        <v>10150118</v>
      </c>
      <c r="C862" s="1">
        <f>VLOOKUP($A862,主动技能升级!$J:$Q,主动技能升级!L$1,FALSE)</f>
        <v>10150119</v>
      </c>
      <c r="D862" s="1">
        <f>VLOOKUP($A862,主动技能升级!$J:$Q,主动技能升级!M$1,FALSE)</f>
        <v>85</v>
      </c>
      <c r="E862" s="1" t="str">
        <f>VLOOKUP($A862,主动技能升级!$J:$Q,主动技能升级!N$1,FALSE)</f>
        <v>[]</v>
      </c>
      <c r="F862" s="1">
        <f>VLOOKUP($A862,主动技能升级!$J:$Q,主动技能升级!O$1,FALSE)</f>
        <v>161100</v>
      </c>
      <c r="G862" s="1">
        <f>VLOOKUP($A862,主动技能升级!$J:$Q,主动技能升级!P$1,FALSE)</f>
        <v>0</v>
      </c>
      <c r="H862" s="1">
        <f>VLOOKUP($A862,主动技能升级!$J:$Q,主动技能升级!Q$1,FALSE)</f>
        <v>0</v>
      </c>
    </row>
    <row r="863" spans="1:8" x14ac:dyDescent="0.15">
      <c r="A863" s="1">
        <v>859</v>
      </c>
      <c r="B863" s="1">
        <f>VLOOKUP($A863,主动技能升级!$J:$Q,主动技能升级!K$1,FALSE)</f>
        <v>10150119</v>
      </c>
      <c r="C863" s="1">
        <f>VLOOKUP($A863,主动技能升级!$J:$Q,主动技能升级!L$1,FALSE)</f>
        <v>10150120</v>
      </c>
      <c r="D863" s="1">
        <f>VLOOKUP($A863,主动技能升级!$J:$Q,主动技能升级!M$1,FALSE)</f>
        <v>90</v>
      </c>
      <c r="E863" s="1" t="str">
        <f>VLOOKUP($A863,主动技能升级!$J:$Q,主动技能升级!N$1,FALSE)</f>
        <v>[]</v>
      </c>
      <c r="F863" s="1">
        <f>VLOOKUP($A863,主动技能升级!$J:$Q,主动技能升级!O$1,FALSE)</f>
        <v>228100</v>
      </c>
      <c r="G863" s="1">
        <f>VLOOKUP($A863,主动技能升级!$J:$Q,主动技能升级!P$1,FALSE)</f>
        <v>0</v>
      </c>
      <c r="H863" s="1">
        <f>VLOOKUP($A863,主动技能升级!$J:$Q,主动技能升级!Q$1,FALSE)</f>
        <v>0</v>
      </c>
    </row>
    <row r="864" spans="1:8" x14ac:dyDescent="0.15">
      <c r="A864" s="1">
        <v>860</v>
      </c>
      <c r="B864" s="1">
        <f>VLOOKUP($A864,主动技能升级!$J:$Q,主动技能升级!K$1,FALSE)</f>
        <v>10150120</v>
      </c>
      <c r="C864" s="1">
        <f>VLOOKUP($A864,主动技能升级!$J:$Q,主动技能升级!L$1,FALSE)</f>
        <v>0</v>
      </c>
      <c r="D864" s="1">
        <f>VLOOKUP($A864,主动技能升级!$J:$Q,主动技能升级!M$1,FALSE)</f>
        <v>100</v>
      </c>
      <c r="E864" s="1" t="str">
        <f>VLOOKUP($A864,主动技能升级!$J:$Q,主动技能升级!N$1,FALSE)</f>
        <v>[]</v>
      </c>
      <c r="F864" s="1">
        <f>VLOOKUP($A864,主动技能升级!$J:$Q,主动技能升级!O$1,FALSE)</f>
        <v>780200</v>
      </c>
      <c r="G864" s="1">
        <f>VLOOKUP($A864,主动技能升级!$J:$Q,主动技能升级!P$1,FALSE)</f>
        <v>0</v>
      </c>
      <c r="H864" s="1">
        <f>VLOOKUP($A864,主动技能升级!$J:$Q,主动技能升级!Q$1,FALSE)</f>
        <v>0</v>
      </c>
    </row>
    <row r="865" spans="1:8" x14ac:dyDescent="0.15">
      <c r="A865" s="1">
        <v>861</v>
      </c>
      <c r="B865" s="1">
        <f>VLOOKUP($A865,主动技能升级!$J:$Q,主动技能升级!K$1,FALSE)</f>
        <v>10150201</v>
      </c>
      <c r="C865" s="1">
        <f>VLOOKUP($A865,主动技能升级!$J:$Q,主动技能升级!L$1,FALSE)</f>
        <v>10150202</v>
      </c>
      <c r="D865" s="1">
        <f>VLOOKUP($A865,主动技能升级!$J:$Q,主动技能升级!M$1,FALSE)</f>
        <v>2</v>
      </c>
      <c r="E865" s="1" t="str">
        <f>VLOOKUP($A865,主动技能升级!$J:$Q,主动技能升级!N$1,FALSE)</f>
        <v>[]</v>
      </c>
      <c r="F865" s="1">
        <f>VLOOKUP($A865,主动技能升级!$J:$Q,主动技能升级!O$1,FALSE)</f>
        <v>500</v>
      </c>
      <c r="G865" s="1">
        <f>VLOOKUP($A865,主动技能升级!$J:$Q,主动技能升级!P$1,FALSE)</f>
        <v>0</v>
      </c>
      <c r="H865" s="1">
        <f>VLOOKUP($A865,主动技能升级!$J:$Q,主动技能升级!Q$1,FALSE)</f>
        <v>0</v>
      </c>
    </row>
    <row r="866" spans="1:8" x14ac:dyDescent="0.15">
      <c r="A866" s="1">
        <v>862</v>
      </c>
      <c r="B866" s="1">
        <f>VLOOKUP($A866,主动技能升级!$J:$Q,主动技能升级!K$1,FALSE)</f>
        <v>10150202</v>
      </c>
      <c r="C866" s="1">
        <f>VLOOKUP($A866,主动技能升级!$J:$Q,主动技能升级!L$1,FALSE)</f>
        <v>10150203</v>
      </c>
      <c r="D866" s="1">
        <f>VLOOKUP($A866,主动技能升级!$J:$Q,主动技能升级!M$1,FALSE)</f>
        <v>5</v>
      </c>
      <c r="E866" s="1" t="str">
        <f>VLOOKUP($A866,主动技能升级!$J:$Q,主动技能升级!N$1,FALSE)</f>
        <v>[]</v>
      </c>
      <c r="F866" s="1">
        <f>VLOOKUP($A866,主动技能升级!$J:$Q,主动技能升级!O$1,FALSE)</f>
        <v>600</v>
      </c>
      <c r="G866" s="1">
        <f>VLOOKUP($A866,主动技能升级!$J:$Q,主动技能升级!P$1,FALSE)</f>
        <v>0</v>
      </c>
      <c r="H866" s="1">
        <f>VLOOKUP($A866,主动技能升级!$J:$Q,主动技能升级!Q$1,FALSE)</f>
        <v>0</v>
      </c>
    </row>
    <row r="867" spans="1:8" x14ac:dyDescent="0.15">
      <c r="A867" s="1">
        <v>863</v>
      </c>
      <c r="B867" s="1">
        <f>VLOOKUP($A867,主动技能升级!$J:$Q,主动技能升级!K$1,FALSE)</f>
        <v>10150203</v>
      </c>
      <c r="C867" s="1">
        <f>VLOOKUP($A867,主动技能升级!$J:$Q,主动技能升级!L$1,FALSE)</f>
        <v>10150204</v>
      </c>
      <c r="D867" s="1">
        <f>VLOOKUP($A867,主动技能升级!$J:$Q,主动技能升级!M$1,FALSE)</f>
        <v>10</v>
      </c>
      <c r="E867" s="1" t="str">
        <f>VLOOKUP($A867,主动技能升级!$J:$Q,主动技能升级!N$1,FALSE)</f>
        <v>[]</v>
      </c>
      <c r="F867" s="1">
        <f>VLOOKUP($A867,主动技能升级!$J:$Q,主动技能升级!O$1,FALSE)</f>
        <v>800</v>
      </c>
      <c r="G867" s="1">
        <f>VLOOKUP($A867,主动技能升级!$J:$Q,主动技能升级!P$1,FALSE)</f>
        <v>0</v>
      </c>
      <c r="H867" s="1">
        <f>VLOOKUP($A867,主动技能升级!$J:$Q,主动技能升级!Q$1,FALSE)</f>
        <v>0</v>
      </c>
    </row>
    <row r="868" spans="1:8" x14ac:dyDescent="0.15">
      <c r="A868" s="1">
        <v>864</v>
      </c>
      <c r="B868" s="1">
        <f>VLOOKUP($A868,主动技能升级!$J:$Q,主动技能升级!K$1,FALSE)</f>
        <v>10150204</v>
      </c>
      <c r="C868" s="1">
        <f>VLOOKUP($A868,主动技能升级!$J:$Q,主动技能升级!L$1,FALSE)</f>
        <v>10150205</v>
      </c>
      <c r="D868" s="1">
        <f>VLOOKUP($A868,主动技能升级!$J:$Q,主动技能升级!M$1,FALSE)</f>
        <v>15</v>
      </c>
      <c r="E868" s="1" t="str">
        <f>VLOOKUP($A868,主动技能升级!$J:$Q,主动技能升级!N$1,FALSE)</f>
        <v>[]</v>
      </c>
      <c r="F868" s="1">
        <f>VLOOKUP($A868,主动技能升级!$J:$Q,主动技能升级!O$1,FALSE)</f>
        <v>1200</v>
      </c>
      <c r="G868" s="1">
        <f>VLOOKUP($A868,主动技能升级!$J:$Q,主动技能升级!P$1,FALSE)</f>
        <v>0</v>
      </c>
      <c r="H868" s="1">
        <f>VLOOKUP($A868,主动技能升级!$J:$Q,主动技能升级!Q$1,FALSE)</f>
        <v>0</v>
      </c>
    </row>
    <row r="869" spans="1:8" x14ac:dyDescent="0.15">
      <c r="A869" s="1">
        <v>865</v>
      </c>
      <c r="B869" s="1">
        <f>VLOOKUP($A869,主动技能升级!$J:$Q,主动技能升级!K$1,FALSE)</f>
        <v>10150205</v>
      </c>
      <c r="C869" s="1">
        <f>VLOOKUP($A869,主动技能升级!$J:$Q,主动技能升级!L$1,FALSE)</f>
        <v>10150206</v>
      </c>
      <c r="D869" s="1">
        <f>VLOOKUP($A869,主动技能升级!$J:$Q,主动技能升级!M$1,FALSE)</f>
        <v>20</v>
      </c>
      <c r="E869" s="1" t="str">
        <f>VLOOKUP($A869,主动技能升级!$J:$Q,主动技能升级!N$1,FALSE)</f>
        <v>[]</v>
      </c>
      <c r="F869" s="1">
        <f>VLOOKUP($A869,主动技能升级!$J:$Q,主动技能升级!O$1,FALSE)</f>
        <v>1700</v>
      </c>
      <c r="G869" s="1">
        <f>VLOOKUP($A869,主动技能升级!$J:$Q,主动技能升级!P$1,FALSE)</f>
        <v>0</v>
      </c>
      <c r="H869" s="1">
        <f>VLOOKUP($A869,主动技能升级!$J:$Q,主动技能升级!Q$1,FALSE)</f>
        <v>0</v>
      </c>
    </row>
    <row r="870" spans="1:8" x14ac:dyDescent="0.15">
      <c r="A870" s="1">
        <v>866</v>
      </c>
      <c r="B870" s="1">
        <f>VLOOKUP($A870,主动技能升级!$J:$Q,主动技能升级!K$1,FALSE)</f>
        <v>10150206</v>
      </c>
      <c r="C870" s="1">
        <f>VLOOKUP($A870,主动技能升级!$J:$Q,主动技能升级!L$1,FALSE)</f>
        <v>10150207</v>
      </c>
      <c r="D870" s="1">
        <f>VLOOKUP($A870,主动技能升级!$J:$Q,主动技能升级!M$1,FALSE)</f>
        <v>25</v>
      </c>
      <c r="E870" s="1" t="str">
        <f>VLOOKUP($A870,主动技能升级!$J:$Q,主动技能升级!N$1,FALSE)</f>
        <v>[]</v>
      </c>
      <c r="F870" s="1">
        <f>VLOOKUP($A870,主动技能升级!$J:$Q,主动技能升级!O$1,FALSE)</f>
        <v>2400</v>
      </c>
      <c r="G870" s="1">
        <f>VLOOKUP($A870,主动技能升级!$J:$Q,主动技能升级!P$1,FALSE)</f>
        <v>0</v>
      </c>
      <c r="H870" s="1">
        <f>VLOOKUP($A870,主动技能升级!$J:$Q,主动技能升级!Q$1,FALSE)</f>
        <v>0</v>
      </c>
    </row>
    <row r="871" spans="1:8" x14ac:dyDescent="0.15">
      <c r="A871" s="1">
        <v>867</v>
      </c>
      <c r="B871" s="1">
        <f>VLOOKUP($A871,主动技能升级!$J:$Q,主动技能升级!K$1,FALSE)</f>
        <v>10150207</v>
      </c>
      <c r="C871" s="1">
        <f>VLOOKUP($A871,主动技能升级!$J:$Q,主动技能升级!L$1,FALSE)</f>
        <v>10150208</v>
      </c>
      <c r="D871" s="1">
        <f>VLOOKUP($A871,主动技能升级!$J:$Q,主动技能升级!M$1,FALSE)</f>
        <v>30</v>
      </c>
      <c r="E871" s="1" t="str">
        <f>VLOOKUP($A871,主动技能升级!$J:$Q,主动技能升级!N$1,FALSE)</f>
        <v>[]</v>
      </c>
      <c r="F871" s="1">
        <f>VLOOKUP($A871,主动技能升级!$J:$Q,主动技能升级!O$1,FALSE)</f>
        <v>3500</v>
      </c>
      <c r="G871" s="1">
        <f>VLOOKUP($A871,主动技能升级!$J:$Q,主动技能升级!P$1,FALSE)</f>
        <v>0</v>
      </c>
      <c r="H871" s="1">
        <f>VLOOKUP($A871,主动技能升级!$J:$Q,主动技能升级!Q$1,FALSE)</f>
        <v>0</v>
      </c>
    </row>
    <row r="872" spans="1:8" x14ac:dyDescent="0.15">
      <c r="A872" s="1">
        <v>868</v>
      </c>
      <c r="B872" s="1">
        <f>VLOOKUP($A872,主动技能升级!$J:$Q,主动技能升级!K$1,FALSE)</f>
        <v>10150208</v>
      </c>
      <c r="C872" s="1">
        <f>VLOOKUP($A872,主动技能升级!$J:$Q,主动技能升级!L$1,FALSE)</f>
        <v>10150209</v>
      </c>
      <c r="D872" s="1">
        <f>VLOOKUP($A872,主动技能升级!$J:$Q,主动技能升级!M$1,FALSE)</f>
        <v>35</v>
      </c>
      <c r="E872" s="1" t="str">
        <f>VLOOKUP($A872,主动技能升级!$J:$Q,主动技能升级!N$1,FALSE)</f>
        <v>[]</v>
      </c>
      <c r="F872" s="1">
        <f>VLOOKUP($A872,主动技能升级!$J:$Q,主动技能升级!O$1,FALSE)</f>
        <v>4900</v>
      </c>
      <c r="G872" s="1">
        <f>VLOOKUP($A872,主动技能升级!$J:$Q,主动技能升级!P$1,FALSE)</f>
        <v>0</v>
      </c>
      <c r="H872" s="1">
        <f>VLOOKUP($A872,主动技能升级!$J:$Q,主动技能升级!Q$1,FALSE)</f>
        <v>0</v>
      </c>
    </row>
    <row r="873" spans="1:8" x14ac:dyDescent="0.15">
      <c r="A873" s="1">
        <v>869</v>
      </c>
      <c r="B873" s="1">
        <f>VLOOKUP($A873,主动技能升级!$J:$Q,主动技能升级!K$1,FALSE)</f>
        <v>10150209</v>
      </c>
      <c r="C873" s="1">
        <f>VLOOKUP($A873,主动技能升级!$J:$Q,主动技能升级!L$1,FALSE)</f>
        <v>10150210</v>
      </c>
      <c r="D873" s="1">
        <f>VLOOKUP($A873,主动技能升级!$J:$Q,主动技能升级!M$1,FALSE)</f>
        <v>40</v>
      </c>
      <c r="E873" s="1" t="str">
        <f>VLOOKUP($A873,主动技能升级!$J:$Q,主动技能升级!N$1,FALSE)</f>
        <v>[]</v>
      </c>
      <c r="F873" s="1">
        <f>VLOOKUP($A873,主动技能升级!$J:$Q,主动技能升级!O$1,FALSE)</f>
        <v>7000</v>
      </c>
      <c r="G873" s="1">
        <f>VLOOKUP($A873,主动技能升级!$J:$Q,主动技能升级!P$1,FALSE)</f>
        <v>0</v>
      </c>
      <c r="H873" s="1">
        <f>VLOOKUP($A873,主动技能升级!$J:$Q,主动技能升级!Q$1,FALSE)</f>
        <v>0</v>
      </c>
    </row>
    <row r="874" spans="1:8" x14ac:dyDescent="0.15">
      <c r="A874" s="1">
        <v>870</v>
      </c>
      <c r="B874" s="1">
        <f>VLOOKUP($A874,主动技能升级!$J:$Q,主动技能升级!K$1,FALSE)</f>
        <v>10150210</v>
      </c>
      <c r="C874" s="1">
        <f>VLOOKUP($A874,主动技能升级!$J:$Q,主动技能升级!L$1,FALSE)</f>
        <v>10150211</v>
      </c>
      <c r="D874" s="1">
        <f>VLOOKUP($A874,主动技能升级!$J:$Q,主动技能升级!M$1,FALSE)</f>
        <v>45</v>
      </c>
      <c r="E874" s="1" t="str">
        <f>VLOOKUP($A874,主动技能升级!$J:$Q,主动技能升级!N$1,FALSE)</f>
        <v>[]</v>
      </c>
      <c r="F874" s="1">
        <f>VLOOKUP($A874,主动技能升级!$J:$Q,主动技能升级!O$1,FALSE)</f>
        <v>9900</v>
      </c>
      <c r="G874" s="1">
        <f>VLOOKUP($A874,主动技能升级!$J:$Q,主动技能升级!P$1,FALSE)</f>
        <v>0</v>
      </c>
      <c r="H874" s="1">
        <f>VLOOKUP($A874,主动技能升级!$J:$Q,主动技能升级!Q$1,FALSE)</f>
        <v>0</v>
      </c>
    </row>
    <row r="875" spans="1:8" x14ac:dyDescent="0.15">
      <c r="A875" s="1">
        <v>871</v>
      </c>
      <c r="B875" s="1">
        <f>VLOOKUP($A875,主动技能升级!$J:$Q,主动技能升级!K$1,FALSE)</f>
        <v>10150211</v>
      </c>
      <c r="C875" s="1">
        <f>VLOOKUP($A875,主动技能升级!$J:$Q,主动技能升级!L$1,FALSE)</f>
        <v>10150212</v>
      </c>
      <c r="D875" s="1">
        <f>VLOOKUP($A875,主动技能升级!$J:$Q,主动技能升级!M$1,FALSE)</f>
        <v>50</v>
      </c>
      <c r="E875" s="1" t="str">
        <f>VLOOKUP($A875,主动技能升级!$J:$Q,主动技能升级!N$1,FALSE)</f>
        <v>[]</v>
      </c>
      <c r="F875" s="1">
        <f>VLOOKUP($A875,主动技能升级!$J:$Q,主动技能升级!O$1,FALSE)</f>
        <v>14100</v>
      </c>
      <c r="G875" s="1">
        <f>VLOOKUP($A875,主动技能升级!$J:$Q,主动技能升级!P$1,FALSE)</f>
        <v>0</v>
      </c>
      <c r="H875" s="1">
        <f>VLOOKUP($A875,主动技能升级!$J:$Q,主动技能升级!Q$1,FALSE)</f>
        <v>0</v>
      </c>
    </row>
    <row r="876" spans="1:8" x14ac:dyDescent="0.15">
      <c r="A876" s="1">
        <v>872</v>
      </c>
      <c r="B876" s="1">
        <f>VLOOKUP($A876,主动技能升级!$J:$Q,主动技能升级!K$1,FALSE)</f>
        <v>10150212</v>
      </c>
      <c r="C876" s="1">
        <f>VLOOKUP($A876,主动技能升级!$J:$Q,主动技能升级!L$1,FALSE)</f>
        <v>10150213</v>
      </c>
      <c r="D876" s="1">
        <f>VLOOKUP($A876,主动技能升级!$J:$Q,主动技能升级!M$1,FALSE)</f>
        <v>55</v>
      </c>
      <c r="E876" s="1" t="str">
        <f>VLOOKUP($A876,主动技能升级!$J:$Q,主动技能升级!N$1,FALSE)</f>
        <v>[]</v>
      </c>
      <c r="F876" s="1">
        <f>VLOOKUP($A876,主动技能升级!$J:$Q,主动技能升级!O$1,FALSE)</f>
        <v>20000</v>
      </c>
      <c r="G876" s="1">
        <f>VLOOKUP($A876,主动技能升级!$J:$Q,主动技能升级!P$1,FALSE)</f>
        <v>0</v>
      </c>
      <c r="H876" s="1">
        <f>VLOOKUP($A876,主动技能升级!$J:$Q,主动技能升级!Q$1,FALSE)</f>
        <v>0</v>
      </c>
    </row>
    <row r="877" spans="1:8" x14ac:dyDescent="0.15">
      <c r="A877" s="1">
        <v>873</v>
      </c>
      <c r="B877" s="1">
        <f>VLOOKUP($A877,主动技能升级!$J:$Q,主动技能升级!K$1,FALSE)</f>
        <v>10150213</v>
      </c>
      <c r="C877" s="1">
        <f>VLOOKUP($A877,主动技能升级!$J:$Q,主动技能升级!L$1,FALSE)</f>
        <v>10150214</v>
      </c>
      <c r="D877" s="1">
        <f>VLOOKUP($A877,主动技能升级!$J:$Q,主动技能升级!M$1,FALSE)</f>
        <v>60</v>
      </c>
      <c r="E877" s="1" t="str">
        <f>VLOOKUP($A877,主动技能升级!$J:$Q,主动技能升级!N$1,FALSE)</f>
        <v>[]</v>
      </c>
      <c r="F877" s="1">
        <f>VLOOKUP($A877,主动技能升级!$J:$Q,主动技能升级!O$1,FALSE)</f>
        <v>28300</v>
      </c>
      <c r="G877" s="1">
        <f>VLOOKUP($A877,主动技能升级!$J:$Q,主动技能升级!P$1,FALSE)</f>
        <v>0</v>
      </c>
      <c r="H877" s="1">
        <f>VLOOKUP($A877,主动技能升级!$J:$Q,主动技能升级!Q$1,FALSE)</f>
        <v>0</v>
      </c>
    </row>
    <row r="878" spans="1:8" x14ac:dyDescent="0.15">
      <c r="A878" s="1">
        <v>874</v>
      </c>
      <c r="B878" s="1">
        <f>VLOOKUP($A878,主动技能升级!$J:$Q,主动技能升级!K$1,FALSE)</f>
        <v>10150214</v>
      </c>
      <c r="C878" s="1">
        <f>VLOOKUP($A878,主动技能升级!$J:$Q,主动技能升级!L$1,FALSE)</f>
        <v>10150215</v>
      </c>
      <c r="D878" s="1">
        <f>VLOOKUP($A878,主动技能升级!$J:$Q,主动技能升级!M$1,FALSE)</f>
        <v>65</v>
      </c>
      <c r="E878" s="1" t="str">
        <f>VLOOKUP($A878,主动技能升级!$J:$Q,主动技能升级!N$1,FALSE)</f>
        <v>[]</v>
      </c>
      <c r="F878" s="1">
        <f>VLOOKUP($A878,主动技能升级!$J:$Q,主动技能升级!O$1,FALSE)</f>
        <v>40100</v>
      </c>
      <c r="G878" s="1">
        <f>VLOOKUP($A878,主动技能升级!$J:$Q,主动技能升级!P$1,FALSE)</f>
        <v>0</v>
      </c>
      <c r="H878" s="1">
        <f>VLOOKUP($A878,主动技能升级!$J:$Q,主动技能升级!Q$1,FALSE)</f>
        <v>0</v>
      </c>
    </row>
    <row r="879" spans="1:8" x14ac:dyDescent="0.15">
      <c r="A879" s="1">
        <v>875</v>
      </c>
      <c r="B879" s="1">
        <f>VLOOKUP($A879,主动技能升级!$J:$Q,主动技能升级!K$1,FALSE)</f>
        <v>10150215</v>
      </c>
      <c r="C879" s="1">
        <f>VLOOKUP($A879,主动技能升级!$J:$Q,主动技能升级!L$1,FALSE)</f>
        <v>10150216</v>
      </c>
      <c r="D879" s="1">
        <f>VLOOKUP($A879,主动技能升级!$J:$Q,主动技能升级!M$1,FALSE)</f>
        <v>70</v>
      </c>
      <c r="E879" s="1" t="str">
        <f>VLOOKUP($A879,主动技能升级!$J:$Q,主动技能升级!N$1,FALSE)</f>
        <v>[]</v>
      </c>
      <c r="F879" s="1">
        <f>VLOOKUP($A879,主动技能升级!$J:$Q,主动技能升级!O$1,FALSE)</f>
        <v>56700</v>
      </c>
      <c r="G879" s="1">
        <f>VLOOKUP($A879,主动技能升级!$J:$Q,主动技能升级!P$1,FALSE)</f>
        <v>0</v>
      </c>
      <c r="H879" s="1">
        <f>VLOOKUP($A879,主动技能升级!$J:$Q,主动技能升级!Q$1,FALSE)</f>
        <v>0</v>
      </c>
    </row>
    <row r="880" spans="1:8" x14ac:dyDescent="0.15">
      <c r="A880" s="1">
        <v>876</v>
      </c>
      <c r="B880" s="1">
        <f>VLOOKUP($A880,主动技能升级!$J:$Q,主动技能升级!K$1,FALSE)</f>
        <v>10150216</v>
      </c>
      <c r="C880" s="1">
        <f>VLOOKUP($A880,主动技能升级!$J:$Q,主动技能升级!L$1,FALSE)</f>
        <v>10150217</v>
      </c>
      <c r="D880" s="1">
        <f>VLOOKUP($A880,主动技能升级!$J:$Q,主动技能升级!M$1,FALSE)</f>
        <v>75</v>
      </c>
      <c r="E880" s="1" t="str">
        <f>VLOOKUP($A880,主动技能升级!$J:$Q,主动技能升级!N$1,FALSE)</f>
        <v>[]</v>
      </c>
      <c r="F880" s="1">
        <f>VLOOKUP($A880,主动技能升级!$J:$Q,主动技能升级!O$1,FALSE)</f>
        <v>80400</v>
      </c>
      <c r="G880" s="1">
        <f>VLOOKUP($A880,主动技能升级!$J:$Q,主动技能升级!P$1,FALSE)</f>
        <v>0</v>
      </c>
      <c r="H880" s="1">
        <f>VLOOKUP($A880,主动技能升级!$J:$Q,主动技能升级!Q$1,FALSE)</f>
        <v>0</v>
      </c>
    </row>
    <row r="881" spans="1:8" x14ac:dyDescent="0.15">
      <c r="A881" s="1">
        <v>877</v>
      </c>
      <c r="B881" s="1">
        <f>VLOOKUP($A881,主动技能升级!$J:$Q,主动技能升级!K$1,FALSE)</f>
        <v>10150217</v>
      </c>
      <c r="C881" s="1">
        <f>VLOOKUP($A881,主动技能升级!$J:$Q,主动技能升级!L$1,FALSE)</f>
        <v>10150218</v>
      </c>
      <c r="D881" s="1">
        <f>VLOOKUP($A881,主动技能升级!$J:$Q,主动技能升级!M$1,FALSE)</f>
        <v>80</v>
      </c>
      <c r="E881" s="1" t="str">
        <f>VLOOKUP($A881,主动技能升级!$J:$Q,主动技能升级!N$1,FALSE)</f>
        <v>[]</v>
      </c>
      <c r="F881" s="1">
        <f>VLOOKUP($A881,主动技能升级!$J:$Q,主动技能升级!O$1,FALSE)</f>
        <v>113800</v>
      </c>
      <c r="G881" s="1">
        <f>VLOOKUP($A881,主动技能升级!$J:$Q,主动技能升级!P$1,FALSE)</f>
        <v>0</v>
      </c>
      <c r="H881" s="1">
        <f>VLOOKUP($A881,主动技能升级!$J:$Q,主动技能升级!Q$1,FALSE)</f>
        <v>0</v>
      </c>
    </row>
    <row r="882" spans="1:8" x14ac:dyDescent="0.15">
      <c r="A882" s="1">
        <v>878</v>
      </c>
      <c r="B882" s="1">
        <f>VLOOKUP($A882,主动技能升级!$J:$Q,主动技能升级!K$1,FALSE)</f>
        <v>10150218</v>
      </c>
      <c r="C882" s="1">
        <f>VLOOKUP($A882,主动技能升级!$J:$Q,主动技能升级!L$1,FALSE)</f>
        <v>10150219</v>
      </c>
      <c r="D882" s="1">
        <f>VLOOKUP($A882,主动技能升级!$J:$Q,主动技能升级!M$1,FALSE)</f>
        <v>85</v>
      </c>
      <c r="E882" s="1" t="str">
        <f>VLOOKUP($A882,主动技能升级!$J:$Q,主动技能升级!N$1,FALSE)</f>
        <v>[]</v>
      </c>
      <c r="F882" s="1">
        <f>VLOOKUP($A882,主动技能升级!$J:$Q,主动技能升级!O$1,FALSE)</f>
        <v>161100</v>
      </c>
      <c r="G882" s="1">
        <f>VLOOKUP($A882,主动技能升级!$J:$Q,主动技能升级!P$1,FALSE)</f>
        <v>0</v>
      </c>
      <c r="H882" s="1">
        <f>VLOOKUP($A882,主动技能升级!$J:$Q,主动技能升级!Q$1,FALSE)</f>
        <v>0</v>
      </c>
    </row>
    <row r="883" spans="1:8" x14ac:dyDescent="0.15">
      <c r="A883" s="1">
        <v>879</v>
      </c>
      <c r="B883" s="1">
        <f>VLOOKUP($A883,主动技能升级!$J:$Q,主动技能升级!K$1,FALSE)</f>
        <v>10150219</v>
      </c>
      <c r="C883" s="1">
        <f>VLOOKUP($A883,主动技能升级!$J:$Q,主动技能升级!L$1,FALSE)</f>
        <v>10150220</v>
      </c>
      <c r="D883" s="1">
        <f>VLOOKUP($A883,主动技能升级!$J:$Q,主动技能升级!M$1,FALSE)</f>
        <v>90</v>
      </c>
      <c r="E883" s="1" t="str">
        <f>VLOOKUP($A883,主动技能升级!$J:$Q,主动技能升级!N$1,FALSE)</f>
        <v>[]</v>
      </c>
      <c r="F883" s="1">
        <f>VLOOKUP($A883,主动技能升级!$J:$Q,主动技能升级!O$1,FALSE)</f>
        <v>228100</v>
      </c>
      <c r="G883" s="1">
        <f>VLOOKUP($A883,主动技能升级!$J:$Q,主动技能升级!P$1,FALSE)</f>
        <v>0</v>
      </c>
      <c r="H883" s="1">
        <f>VLOOKUP($A883,主动技能升级!$J:$Q,主动技能升级!Q$1,FALSE)</f>
        <v>0</v>
      </c>
    </row>
    <row r="884" spans="1:8" x14ac:dyDescent="0.15">
      <c r="A884" s="1">
        <v>880</v>
      </c>
      <c r="B884" s="1">
        <f>VLOOKUP($A884,主动技能升级!$J:$Q,主动技能升级!K$1,FALSE)</f>
        <v>10150220</v>
      </c>
      <c r="C884" s="1">
        <f>VLOOKUP($A884,主动技能升级!$J:$Q,主动技能升级!L$1,FALSE)</f>
        <v>0</v>
      </c>
      <c r="D884" s="1">
        <f>VLOOKUP($A884,主动技能升级!$J:$Q,主动技能升级!M$1,FALSE)</f>
        <v>100</v>
      </c>
      <c r="E884" s="1" t="str">
        <f>VLOOKUP($A884,主动技能升级!$J:$Q,主动技能升级!N$1,FALSE)</f>
        <v>[]</v>
      </c>
      <c r="F884" s="1">
        <f>VLOOKUP($A884,主动技能升级!$J:$Q,主动技能升级!O$1,FALSE)</f>
        <v>780200</v>
      </c>
      <c r="G884" s="1">
        <f>VLOOKUP($A884,主动技能升级!$J:$Q,主动技能升级!P$1,FALSE)</f>
        <v>0</v>
      </c>
      <c r="H884" s="1">
        <f>VLOOKUP($A884,主动技能升级!$J:$Q,主动技能升级!Q$1,FALSE)</f>
        <v>0</v>
      </c>
    </row>
    <row r="885" spans="1:8" x14ac:dyDescent="0.15">
      <c r="A885" s="1">
        <v>881</v>
      </c>
      <c r="B885" s="1">
        <f>VLOOKUP($A885,主动技能升级!$J:$Q,主动技能升级!K$1,FALSE)</f>
        <v>10150301</v>
      </c>
      <c r="C885" s="1">
        <f>VLOOKUP($A885,主动技能升级!$J:$Q,主动技能升级!L$1,FALSE)</f>
        <v>10150302</v>
      </c>
      <c r="D885" s="1">
        <f>VLOOKUP($A885,主动技能升级!$J:$Q,主动技能升级!M$1,FALSE)</f>
        <v>2</v>
      </c>
      <c r="E885" s="1" t="str">
        <f>VLOOKUP($A885,主动技能升级!$J:$Q,主动技能升级!N$1,FALSE)</f>
        <v>[]</v>
      </c>
      <c r="F885" s="1">
        <f>VLOOKUP($A885,主动技能升级!$J:$Q,主动技能升级!O$1,FALSE)</f>
        <v>500</v>
      </c>
      <c r="G885" s="1">
        <f>VLOOKUP($A885,主动技能升级!$J:$Q,主动技能升级!P$1,FALSE)</f>
        <v>0</v>
      </c>
      <c r="H885" s="1">
        <f>VLOOKUP($A885,主动技能升级!$J:$Q,主动技能升级!Q$1,FALSE)</f>
        <v>0</v>
      </c>
    </row>
    <row r="886" spans="1:8" x14ac:dyDescent="0.15">
      <c r="A886" s="1">
        <v>882</v>
      </c>
      <c r="B886" s="1">
        <f>VLOOKUP($A886,主动技能升级!$J:$Q,主动技能升级!K$1,FALSE)</f>
        <v>10150302</v>
      </c>
      <c r="C886" s="1">
        <f>VLOOKUP($A886,主动技能升级!$J:$Q,主动技能升级!L$1,FALSE)</f>
        <v>10150303</v>
      </c>
      <c r="D886" s="1">
        <f>VLOOKUP($A886,主动技能升级!$J:$Q,主动技能升级!M$1,FALSE)</f>
        <v>5</v>
      </c>
      <c r="E886" s="1" t="str">
        <f>VLOOKUP($A886,主动技能升级!$J:$Q,主动技能升级!N$1,FALSE)</f>
        <v>[]</v>
      </c>
      <c r="F886" s="1">
        <f>VLOOKUP($A886,主动技能升级!$J:$Q,主动技能升级!O$1,FALSE)</f>
        <v>600</v>
      </c>
      <c r="G886" s="1">
        <f>VLOOKUP($A886,主动技能升级!$J:$Q,主动技能升级!P$1,FALSE)</f>
        <v>0</v>
      </c>
      <c r="H886" s="1">
        <f>VLOOKUP($A886,主动技能升级!$J:$Q,主动技能升级!Q$1,FALSE)</f>
        <v>0</v>
      </c>
    </row>
    <row r="887" spans="1:8" x14ac:dyDescent="0.15">
      <c r="A887" s="1">
        <v>883</v>
      </c>
      <c r="B887" s="1">
        <f>VLOOKUP($A887,主动技能升级!$J:$Q,主动技能升级!K$1,FALSE)</f>
        <v>10150303</v>
      </c>
      <c r="C887" s="1">
        <f>VLOOKUP($A887,主动技能升级!$J:$Q,主动技能升级!L$1,FALSE)</f>
        <v>10150304</v>
      </c>
      <c r="D887" s="1">
        <f>VLOOKUP($A887,主动技能升级!$J:$Q,主动技能升级!M$1,FALSE)</f>
        <v>10</v>
      </c>
      <c r="E887" s="1" t="str">
        <f>VLOOKUP($A887,主动技能升级!$J:$Q,主动技能升级!N$1,FALSE)</f>
        <v>[]</v>
      </c>
      <c r="F887" s="1">
        <f>VLOOKUP($A887,主动技能升级!$J:$Q,主动技能升级!O$1,FALSE)</f>
        <v>800</v>
      </c>
      <c r="G887" s="1">
        <f>VLOOKUP($A887,主动技能升级!$J:$Q,主动技能升级!P$1,FALSE)</f>
        <v>0</v>
      </c>
      <c r="H887" s="1">
        <f>VLOOKUP($A887,主动技能升级!$J:$Q,主动技能升级!Q$1,FALSE)</f>
        <v>0</v>
      </c>
    </row>
    <row r="888" spans="1:8" x14ac:dyDescent="0.15">
      <c r="A888" s="1">
        <v>884</v>
      </c>
      <c r="B888" s="1">
        <f>VLOOKUP($A888,主动技能升级!$J:$Q,主动技能升级!K$1,FALSE)</f>
        <v>10150304</v>
      </c>
      <c r="C888" s="1">
        <f>VLOOKUP($A888,主动技能升级!$J:$Q,主动技能升级!L$1,FALSE)</f>
        <v>10150305</v>
      </c>
      <c r="D888" s="1">
        <f>VLOOKUP($A888,主动技能升级!$J:$Q,主动技能升级!M$1,FALSE)</f>
        <v>15</v>
      </c>
      <c r="E888" s="1" t="str">
        <f>VLOOKUP($A888,主动技能升级!$J:$Q,主动技能升级!N$1,FALSE)</f>
        <v>[]</v>
      </c>
      <c r="F888" s="1">
        <f>VLOOKUP($A888,主动技能升级!$J:$Q,主动技能升级!O$1,FALSE)</f>
        <v>1200</v>
      </c>
      <c r="G888" s="1">
        <f>VLOOKUP($A888,主动技能升级!$J:$Q,主动技能升级!P$1,FALSE)</f>
        <v>0</v>
      </c>
      <c r="H888" s="1">
        <f>VLOOKUP($A888,主动技能升级!$J:$Q,主动技能升级!Q$1,FALSE)</f>
        <v>0</v>
      </c>
    </row>
    <row r="889" spans="1:8" x14ac:dyDescent="0.15">
      <c r="A889" s="1">
        <v>885</v>
      </c>
      <c r="B889" s="1">
        <f>VLOOKUP($A889,主动技能升级!$J:$Q,主动技能升级!K$1,FALSE)</f>
        <v>10150305</v>
      </c>
      <c r="C889" s="1">
        <f>VLOOKUP($A889,主动技能升级!$J:$Q,主动技能升级!L$1,FALSE)</f>
        <v>10150306</v>
      </c>
      <c r="D889" s="1">
        <f>VLOOKUP($A889,主动技能升级!$J:$Q,主动技能升级!M$1,FALSE)</f>
        <v>20</v>
      </c>
      <c r="E889" s="1" t="str">
        <f>VLOOKUP($A889,主动技能升级!$J:$Q,主动技能升级!N$1,FALSE)</f>
        <v>[]</v>
      </c>
      <c r="F889" s="1">
        <f>VLOOKUP($A889,主动技能升级!$J:$Q,主动技能升级!O$1,FALSE)</f>
        <v>1700</v>
      </c>
      <c r="G889" s="1">
        <f>VLOOKUP($A889,主动技能升级!$J:$Q,主动技能升级!P$1,FALSE)</f>
        <v>0</v>
      </c>
      <c r="H889" s="1">
        <f>VLOOKUP($A889,主动技能升级!$J:$Q,主动技能升级!Q$1,FALSE)</f>
        <v>0</v>
      </c>
    </row>
    <row r="890" spans="1:8" x14ac:dyDescent="0.15">
      <c r="A890" s="1">
        <v>886</v>
      </c>
      <c r="B890" s="1">
        <f>VLOOKUP($A890,主动技能升级!$J:$Q,主动技能升级!K$1,FALSE)</f>
        <v>10150306</v>
      </c>
      <c r="C890" s="1">
        <f>VLOOKUP($A890,主动技能升级!$J:$Q,主动技能升级!L$1,FALSE)</f>
        <v>10150307</v>
      </c>
      <c r="D890" s="1">
        <f>VLOOKUP($A890,主动技能升级!$J:$Q,主动技能升级!M$1,FALSE)</f>
        <v>25</v>
      </c>
      <c r="E890" s="1" t="str">
        <f>VLOOKUP($A890,主动技能升级!$J:$Q,主动技能升级!N$1,FALSE)</f>
        <v>[]</v>
      </c>
      <c r="F890" s="1">
        <f>VLOOKUP($A890,主动技能升级!$J:$Q,主动技能升级!O$1,FALSE)</f>
        <v>2400</v>
      </c>
      <c r="G890" s="1">
        <f>VLOOKUP($A890,主动技能升级!$J:$Q,主动技能升级!P$1,FALSE)</f>
        <v>0</v>
      </c>
      <c r="H890" s="1">
        <f>VLOOKUP($A890,主动技能升级!$J:$Q,主动技能升级!Q$1,FALSE)</f>
        <v>0</v>
      </c>
    </row>
    <row r="891" spans="1:8" x14ac:dyDescent="0.15">
      <c r="A891" s="1">
        <v>887</v>
      </c>
      <c r="B891" s="1">
        <f>VLOOKUP($A891,主动技能升级!$J:$Q,主动技能升级!K$1,FALSE)</f>
        <v>10150307</v>
      </c>
      <c r="C891" s="1">
        <f>VLOOKUP($A891,主动技能升级!$J:$Q,主动技能升级!L$1,FALSE)</f>
        <v>10150308</v>
      </c>
      <c r="D891" s="1">
        <f>VLOOKUP($A891,主动技能升级!$J:$Q,主动技能升级!M$1,FALSE)</f>
        <v>30</v>
      </c>
      <c r="E891" s="1" t="str">
        <f>VLOOKUP($A891,主动技能升级!$J:$Q,主动技能升级!N$1,FALSE)</f>
        <v>[]</v>
      </c>
      <c r="F891" s="1">
        <f>VLOOKUP($A891,主动技能升级!$J:$Q,主动技能升级!O$1,FALSE)</f>
        <v>3500</v>
      </c>
      <c r="G891" s="1">
        <f>VLOOKUP($A891,主动技能升级!$J:$Q,主动技能升级!P$1,FALSE)</f>
        <v>0</v>
      </c>
      <c r="H891" s="1">
        <f>VLOOKUP($A891,主动技能升级!$J:$Q,主动技能升级!Q$1,FALSE)</f>
        <v>0</v>
      </c>
    </row>
    <row r="892" spans="1:8" x14ac:dyDescent="0.15">
      <c r="A892" s="1">
        <v>888</v>
      </c>
      <c r="B892" s="1">
        <f>VLOOKUP($A892,主动技能升级!$J:$Q,主动技能升级!K$1,FALSE)</f>
        <v>10150308</v>
      </c>
      <c r="C892" s="1">
        <f>VLOOKUP($A892,主动技能升级!$J:$Q,主动技能升级!L$1,FALSE)</f>
        <v>10150309</v>
      </c>
      <c r="D892" s="1">
        <f>VLOOKUP($A892,主动技能升级!$J:$Q,主动技能升级!M$1,FALSE)</f>
        <v>35</v>
      </c>
      <c r="E892" s="1" t="str">
        <f>VLOOKUP($A892,主动技能升级!$J:$Q,主动技能升级!N$1,FALSE)</f>
        <v>[]</v>
      </c>
      <c r="F892" s="1">
        <f>VLOOKUP($A892,主动技能升级!$J:$Q,主动技能升级!O$1,FALSE)</f>
        <v>4900</v>
      </c>
      <c r="G892" s="1">
        <f>VLOOKUP($A892,主动技能升级!$J:$Q,主动技能升级!P$1,FALSE)</f>
        <v>0</v>
      </c>
      <c r="H892" s="1">
        <f>VLOOKUP($A892,主动技能升级!$J:$Q,主动技能升级!Q$1,FALSE)</f>
        <v>0</v>
      </c>
    </row>
    <row r="893" spans="1:8" x14ac:dyDescent="0.15">
      <c r="A893" s="1">
        <v>889</v>
      </c>
      <c r="B893" s="1">
        <f>VLOOKUP($A893,主动技能升级!$J:$Q,主动技能升级!K$1,FALSE)</f>
        <v>10150309</v>
      </c>
      <c r="C893" s="1">
        <f>VLOOKUP($A893,主动技能升级!$J:$Q,主动技能升级!L$1,FALSE)</f>
        <v>10150310</v>
      </c>
      <c r="D893" s="1">
        <f>VLOOKUP($A893,主动技能升级!$J:$Q,主动技能升级!M$1,FALSE)</f>
        <v>40</v>
      </c>
      <c r="E893" s="1" t="str">
        <f>VLOOKUP($A893,主动技能升级!$J:$Q,主动技能升级!N$1,FALSE)</f>
        <v>[]</v>
      </c>
      <c r="F893" s="1">
        <f>VLOOKUP($A893,主动技能升级!$J:$Q,主动技能升级!O$1,FALSE)</f>
        <v>7000</v>
      </c>
      <c r="G893" s="1">
        <f>VLOOKUP($A893,主动技能升级!$J:$Q,主动技能升级!P$1,FALSE)</f>
        <v>0</v>
      </c>
      <c r="H893" s="1">
        <f>VLOOKUP($A893,主动技能升级!$J:$Q,主动技能升级!Q$1,FALSE)</f>
        <v>0</v>
      </c>
    </row>
    <row r="894" spans="1:8" x14ac:dyDescent="0.15">
      <c r="A894" s="1">
        <v>890</v>
      </c>
      <c r="B894" s="1">
        <f>VLOOKUP($A894,主动技能升级!$J:$Q,主动技能升级!K$1,FALSE)</f>
        <v>10150310</v>
      </c>
      <c r="C894" s="1">
        <f>VLOOKUP($A894,主动技能升级!$J:$Q,主动技能升级!L$1,FALSE)</f>
        <v>10150311</v>
      </c>
      <c r="D894" s="1">
        <f>VLOOKUP($A894,主动技能升级!$J:$Q,主动技能升级!M$1,FALSE)</f>
        <v>45</v>
      </c>
      <c r="E894" s="1" t="str">
        <f>VLOOKUP($A894,主动技能升级!$J:$Q,主动技能升级!N$1,FALSE)</f>
        <v>[]</v>
      </c>
      <c r="F894" s="1">
        <f>VLOOKUP($A894,主动技能升级!$J:$Q,主动技能升级!O$1,FALSE)</f>
        <v>9900</v>
      </c>
      <c r="G894" s="1">
        <f>VLOOKUP($A894,主动技能升级!$J:$Q,主动技能升级!P$1,FALSE)</f>
        <v>0</v>
      </c>
      <c r="H894" s="1">
        <f>VLOOKUP($A894,主动技能升级!$J:$Q,主动技能升级!Q$1,FALSE)</f>
        <v>0</v>
      </c>
    </row>
    <row r="895" spans="1:8" x14ac:dyDescent="0.15">
      <c r="A895" s="1">
        <v>891</v>
      </c>
      <c r="B895" s="1">
        <f>VLOOKUP($A895,主动技能升级!$J:$Q,主动技能升级!K$1,FALSE)</f>
        <v>10150311</v>
      </c>
      <c r="C895" s="1">
        <f>VLOOKUP($A895,主动技能升级!$J:$Q,主动技能升级!L$1,FALSE)</f>
        <v>10150312</v>
      </c>
      <c r="D895" s="1">
        <f>VLOOKUP($A895,主动技能升级!$J:$Q,主动技能升级!M$1,FALSE)</f>
        <v>50</v>
      </c>
      <c r="E895" s="1" t="str">
        <f>VLOOKUP($A895,主动技能升级!$J:$Q,主动技能升级!N$1,FALSE)</f>
        <v>[]</v>
      </c>
      <c r="F895" s="1">
        <f>VLOOKUP($A895,主动技能升级!$J:$Q,主动技能升级!O$1,FALSE)</f>
        <v>14100</v>
      </c>
      <c r="G895" s="1">
        <f>VLOOKUP($A895,主动技能升级!$J:$Q,主动技能升级!P$1,FALSE)</f>
        <v>0</v>
      </c>
      <c r="H895" s="1">
        <f>VLOOKUP($A895,主动技能升级!$J:$Q,主动技能升级!Q$1,FALSE)</f>
        <v>0</v>
      </c>
    </row>
    <row r="896" spans="1:8" x14ac:dyDescent="0.15">
      <c r="A896" s="1">
        <v>892</v>
      </c>
      <c r="B896" s="1">
        <f>VLOOKUP($A896,主动技能升级!$J:$Q,主动技能升级!K$1,FALSE)</f>
        <v>10150312</v>
      </c>
      <c r="C896" s="1">
        <f>VLOOKUP($A896,主动技能升级!$J:$Q,主动技能升级!L$1,FALSE)</f>
        <v>10150313</v>
      </c>
      <c r="D896" s="1">
        <f>VLOOKUP($A896,主动技能升级!$J:$Q,主动技能升级!M$1,FALSE)</f>
        <v>55</v>
      </c>
      <c r="E896" s="1" t="str">
        <f>VLOOKUP($A896,主动技能升级!$J:$Q,主动技能升级!N$1,FALSE)</f>
        <v>[]</v>
      </c>
      <c r="F896" s="1">
        <f>VLOOKUP($A896,主动技能升级!$J:$Q,主动技能升级!O$1,FALSE)</f>
        <v>20000</v>
      </c>
      <c r="G896" s="1">
        <f>VLOOKUP($A896,主动技能升级!$J:$Q,主动技能升级!P$1,FALSE)</f>
        <v>0</v>
      </c>
      <c r="H896" s="1">
        <f>VLOOKUP($A896,主动技能升级!$J:$Q,主动技能升级!Q$1,FALSE)</f>
        <v>0</v>
      </c>
    </row>
    <row r="897" spans="1:8" x14ac:dyDescent="0.15">
      <c r="A897" s="1">
        <v>893</v>
      </c>
      <c r="B897" s="1">
        <f>VLOOKUP($A897,主动技能升级!$J:$Q,主动技能升级!K$1,FALSE)</f>
        <v>10150313</v>
      </c>
      <c r="C897" s="1">
        <f>VLOOKUP($A897,主动技能升级!$J:$Q,主动技能升级!L$1,FALSE)</f>
        <v>10150314</v>
      </c>
      <c r="D897" s="1">
        <f>VLOOKUP($A897,主动技能升级!$J:$Q,主动技能升级!M$1,FALSE)</f>
        <v>60</v>
      </c>
      <c r="E897" s="1" t="str">
        <f>VLOOKUP($A897,主动技能升级!$J:$Q,主动技能升级!N$1,FALSE)</f>
        <v>[]</v>
      </c>
      <c r="F897" s="1">
        <f>VLOOKUP($A897,主动技能升级!$J:$Q,主动技能升级!O$1,FALSE)</f>
        <v>28300</v>
      </c>
      <c r="G897" s="1">
        <f>VLOOKUP($A897,主动技能升级!$J:$Q,主动技能升级!P$1,FALSE)</f>
        <v>0</v>
      </c>
      <c r="H897" s="1">
        <f>VLOOKUP($A897,主动技能升级!$J:$Q,主动技能升级!Q$1,FALSE)</f>
        <v>0</v>
      </c>
    </row>
    <row r="898" spans="1:8" x14ac:dyDescent="0.15">
      <c r="A898" s="1">
        <v>894</v>
      </c>
      <c r="B898" s="1">
        <f>VLOOKUP($A898,主动技能升级!$J:$Q,主动技能升级!K$1,FALSE)</f>
        <v>10150314</v>
      </c>
      <c r="C898" s="1">
        <f>VLOOKUP($A898,主动技能升级!$J:$Q,主动技能升级!L$1,FALSE)</f>
        <v>10150315</v>
      </c>
      <c r="D898" s="1">
        <f>VLOOKUP($A898,主动技能升级!$J:$Q,主动技能升级!M$1,FALSE)</f>
        <v>65</v>
      </c>
      <c r="E898" s="1" t="str">
        <f>VLOOKUP($A898,主动技能升级!$J:$Q,主动技能升级!N$1,FALSE)</f>
        <v>[]</v>
      </c>
      <c r="F898" s="1">
        <f>VLOOKUP($A898,主动技能升级!$J:$Q,主动技能升级!O$1,FALSE)</f>
        <v>40100</v>
      </c>
      <c r="G898" s="1">
        <f>VLOOKUP($A898,主动技能升级!$J:$Q,主动技能升级!P$1,FALSE)</f>
        <v>0</v>
      </c>
      <c r="H898" s="1">
        <f>VLOOKUP($A898,主动技能升级!$J:$Q,主动技能升级!Q$1,FALSE)</f>
        <v>0</v>
      </c>
    </row>
    <row r="899" spans="1:8" x14ac:dyDescent="0.15">
      <c r="A899" s="1">
        <v>895</v>
      </c>
      <c r="B899" s="1">
        <f>VLOOKUP($A899,主动技能升级!$J:$Q,主动技能升级!K$1,FALSE)</f>
        <v>10150315</v>
      </c>
      <c r="C899" s="1">
        <f>VLOOKUP($A899,主动技能升级!$J:$Q,主动技能升级!L$1,FALSE)</f>
        <v>10150316</v>
      </c>
      <c r="D899" s="1">
        <f>VLOOKUP($A899,主动技能升级!$J:$Q,主动技能升级!M$1,FALSE)</f>
        <v>70</v>
      </c>
      <c r="E899" s="1" t="str">
        <f>VLOOKUP($A899,主动技能升级!$J:$Q,主动技能升级!N$1,FALSE)</f>
        <v>[]</v>
      </c>
      <c r="F899" s="1">
        <f>VLOOKUP($A899,主动技能升级!$J:$Q,主动技能升级!O$1,FALSE)</f>
        <v>56700</v>
      </c>
      <c r="G899" s="1">
        <f>VLOOKUP($A899,主动技能升级!$J:$Q,主动技能升级!P$1,FALSE)</f>
        <v>0</v>
      </c>
      <c r="H899" s="1">
        <f>VLOOKUP($A899,主动技能升级!$J:$Q,主动技能升级!Q$1,FALSE)</f>
        <v>0</v>
      </c>
    </row>
    <row r="900" spans="1:8" x14ac:dyDescent="0.15">
      <c r="A900" s="1">
        <v>896</v>
      </c>
      <c r="B900" s="1">
        <f>VLOOKUP($A900,主动技能升级!$J:$Q,主动技能升级!K$1,FALSE)</f>
        <v>10150316</v>
      </c>
      <c r="C900" s="1">
        <f>VLOOKUP($A900,主动技能升级!$J:$Q,主动技能升级!L$1,FALSE)</f>
        <v>10150317</v>
      </c>
      <c r="D900" s="1">
        <f>VLOOKUP($A900,主动技能升级!$J:$Q,主动技能升级!M$1,FALSE)</f>
        <v>75</v>
      </c>
      <c r="E900" s="1" t="str">
        <f>VLOOKUP($A900,主动技能升级!$J:$Q,主动技能升级!N$1,FALSE)</f>
        <v>[]</v>
      </c>
      <c r="F900" s="1">
        <f>VLOOKUP($A900,主动技能升级!$J:$Q,主动技能升级!O$1,FALSE)</f>
        <v>80400</v>
      </c>
      <c r="G900" s="1">
        <f>VLOOKUP($A900,主动技能升级!$J:$Q,主动技能升级!P$1,FALSE)</f>
        <v>0</v>
      </c>
      <c r="H900" s="1">
        <f>VLOOKUP($A900,主动技能升级!$J:$Q,主动技能升级!Q$1,FALSE)</f>
        <v>0</v>
      </c>
    </row>
    <row r="901" spans="1:8" x14ac:dyDescent="0.15">
      <c r="A901" s="1">
        <v>897</v>
      </c>
      <c r="B901" s="1">
        <f>VLOOKUP($A901,主动技能升级!$J:$Q,主动技能升级!K$1,FALSE)</f>
        <v>10150317</v>
      </c>
      <c r="C901" s="1">
        <f>VLOOKUP($A901,主动技能升级!$J:$Q,主动技能升级!L$1,FALSE)</f>
        <v>10150318</v>
      </c>
      <c r="D901" s="1">
        <f>VLOOKUP($A901,主动技能升级!$J:$Q,主动技能升级!M$1,FALSE)</f>
        <v>80</v>
      </c>
      <c r="E901" s="1" t="str">
        <f>VLOOKUP($A901,主动技能升级!$J:$Q,主动技能升级!N$1,FALSE)</f>
        <v>[]</v>
      </c>
      <c r="F901" s="1">
        <f>VLOOKUP($A901,主动技能升级!$J:$Q,主动技能升级!O$1,FALSE)</f>
        <v>113800</v>
      </c>
      <c r="G901" s="1">
        <f>VLOOKUP($A901,主动技能升级!$J:$Q,主动技能升级!P$1,FALSE)</f>
        <v>0</v>
      </c>
      <c r="H901" s="1">
        <f>VLOOKUP($A901,主动技能升级!$J:$Q,主动技能升级!Q$1,FALSE)</f>
        <v>0</v>
      </c>
    </row>
    <row r="902" spans="1:8" x14ac:dyDescent="0.15">
      <c r="A902" s="1">
        <v>898</v>
      </c>
      <c r="B902" s="1">
        <f>VLOOKUP($A902,主动技能升级!$J:$Q,主动技能升级!K$1,FALSE)</f>
        <v>10150318</v>
      </c>
      <c r="C902" s="1">
        <f>VLOOKUP($A902,主动技能升级!$J:$Q,主动技能升级!L$1,FALSE)</f>
        <v>10150319</v>
      </c>
      <c r="D902" s="1">
        <f>VLOOKUP($A902,主动技能升级!$J:$Q,主动技能升级!M$1,FALSE)</f>
        <v>85</v>
      </c>
      <c r="E902" s="1" t="str">
        <f>VLOOKUP($A902,主动技能升级!$J:$Q,主动技能升级!N$1,FALSE)</f>
        <v>[]</v>
      </c>
      <c r="F902" s="1">
        <f>VLOOKUP($A902,主动技能升级!$J:$Q,主动技能升级!O$1,FALSE)</f>
        <v>161100</v>
      </c>
      <c r="G902" s="1">
        <f>VLOOKUP($A902,主动技能升级!$J:$Q,主动技能升级!P$1,FALSE)</f>
        <v>0</v>
      </c>
      <c r="H902" s="1">
        <f>VLOOKUP($A902,主动技能升级!$J:$Q,主动技能升级!Q$1,FALSE)</f>
        <v>0</v>
      </c>
    </row>
    <row r="903" spans="1:8" x14ac:dyDescent="0.15">
      <c r="A903" s="1">
        <v>899</v>
      </c>
      <c r="B903" s="1">
        <f>VLOOKUP($A903,主动技能升级!$J:$Q,主动技能升级!K$1,FALSE)</f>
        <v>10150319</v>
      </c>
      <c r="C903" s="1">
        <f>VLOOKUP($A903,主动技能升级!$J:$Q,主动技能升级!L$1,FALSE)</f>
        <v>10150320</v>
      </c>
      <c r="D903" s="1">
        <f>VLOOKUP($A903,主动技能升级!$J:$Q,主动技能升级!M$1,FALSE)</f>
        <v>90</v>
      </c>
      <c r="E903" s="1" t="str">
        <f>VLOOKUP($A903,主动技能升级!$J:$Q,主动技能升级!N$1,FALSE)</f>
        <v>[]</v>
      </c>
      <c r="F903" s="1">
        <f>VLOOKUP($A903,主动技能升级!$J:$Q,主动技能升级!O$1,FALSE)</f>
        <v>228100</v>
      </c>
      <c r="G903" s="1">
        <f>VLOOKUP($A903,主动技能升级!$J:$Q,主动技能升级!P$1,FALSE)</f>
        <v>0</v>
      </c>
      <c r="H903" s="1">
        <f>VLOOKUP($A903,主动技能升级!$J:$Q,主动技能升级!Q$1,FALSE)</f>
        <v>0</v>
      </c>
    </row>
    <row r="904" spans="1:8" x14ac:dyDescent="0.15">
      <c r="A904" s="1">
        <v>900</v>
      </c>
      <c r="B904" s="1">
        <f>VLOOKUP($A904,主动技能升级!$J:$Q,主动技能升级!K$1,FALSE)</f>
        <v>10150320</v>
      </c>
      <c r="C904" s="1">
        <f>VLOOKUP($A904,主动技能升级!$J:$Q,主动技能升级!L$1,FALSE)</f>
        <v>0</v>
      </c>
      <c r="D904" s="1">
        <f>VLOOKUP($A904,主动技能升级!$J:$Q,主动技能升级!M$1,FALSE)</f>
        <v>100</v>
      </c>
      <c r="E904" s="1" t="str">
        <f>VLOOKUP($A904,主动技能升级!$J:$Q,主动技能升级!N$1,FALSE)</f>
        <v>[]</v>
      </c>
      <c r="F904" s="1">
        <f>VLOOKUP($A904,主动技能升级!$J:$Q,主动技能升级!O$1,FALSE)</f>
        <v>780200</v>
      </c>
      <c r="G904" s="1">
        <f>VLOOKUP($A904,主动技能升级!$J:$Q,主动技能升级!P$1,FALSE)</f>
        <v>0</v>
      </c>
      <c r="H904" s="1">
        <f>VLOOKUP($A904,主动技能升级!$J:$Q,主动技能升级!Q$1,FALSE)</f>
        <v>0</v>
      </c>
    </row>
    <row r="905" spans="1:8" x14ac:dyDescent="0.15">
      <c r="A905" s="1">
        <v>901</v>
      </c>
      <c r="B905" s="1">
        <f>VLOOKUP($A905,主动技能升级!$J:$Q,主动技能升级!K$1,FALSE)</f>
        <v>10160101</v>
      </c>
      <c r="C905" s="1">
        <f>VLOOKUP($A905,主动技能升级!$J:$Q,主动技能升级!L$1,FALSE)</f>
        <v>10160102</v>
      </c>
      <c r="D905" s="1">
        <f>VLOOKUP($A905,主动技能升级!$J:$Q,主动技能升级!M$1,FALSE)</f>
        <v>2</v>
      </c>
      <c r="E905" s="1" t="str">
        <f>VLOOKUP($A905,主动技能升级!$J:$Q,主动技能升级!N$1,FALSE)</f>
        <v>[]</v>
      </c>
      <c r="F905" s="1">
        <f>VLOOKUP($A905,主动技能升级!$J:$Q,主动技能升级!O$1,FALSE)</f>
        <v>500</v>
      </c>
      <c r="G905" s="1">
        <f>VLOOKUP($A905,主动技能升级!$J:$Q,主动技能升级!P$1,FALSE)</f>
        <v>0</v>
      </c>
      <c r="H905" s="1">
        <f>VLOOKUP($A905,主动技能升级!$J:$Q,主动技能升级!Q$1,FALSE)</f>
        <v>0</v>
      </c>
    </row>
    <row r="906" spans="1:8" x14ac:dyDescent="0.15">
      <c r="A906" s="1">
        <v>902</v>
      </c>
      <c r="B906" s="1">
        <f>VLOOKUP($A906,主动技能升级!$J:$Q,主动技能升级!K$1,FALSE)</f>
        <v>10160102</v>
      </c>
      <c r="C906" s="1">
        <f>VLOOKUP($A906,主动技能升级!$J:$Q,主动技能升级!L$1,FALSE)</f>
        <v>10160103</v>
      </c>
      <c r="D906" s="1">
        <f>VLOOKUP($A906,主动技能升级!$J:$Q,主动技能升级!M$1,FALSE)</f>
        <v>5</v>
      </c>
      <c r="E906" s="1" t="str">
        <f>VLOOKUP($A906,主动技能升级!$J:$Q,主动技能升级!N$1,FALSE)</f>
        <v>[]</v>
      </c>
      <c r="F906" s="1">
        <f>VLOOKUP($A906,主动技能升级!$J:$Q,主动技能升级!O$1,FALSE)</f>
        <v>600</v>
      </c>
      <c r="G906" s="1">
        <f>VLOOKUP($A906,主动技能升级!$J:$Q,主动技能升级!P$1,FALSE)</f>
        <v>0</v>
      </c>
      <c r="H906" s="1">
        <f>VLOOKUP($A906,主动技能升级!$J:$Q,主动技能升级!Q$1,FALSE)</f>
        <v>0</v>
      </c>
    </row>
    <row r="907" spans="1:8" x14ac:dyDescent="0.15">
      <c r="A907" s="1">
        <v>903</v>
      </c>
      <c r="B907" s="1">
        <f>VLOOKUP($A907,主动技能升级!$J:$Q,主动技能升级!K$1,FALSE)</f>
        <v>10160103</v>
      </c>
      <c r="C907" s="1">
        <f>VLOOKUP($A907,主动技能升级!$J:$Q,主动技能升级!L$1,FALSE)</f>
        <v>10160104</v>
      </c>
      <c r="D907" s="1">
        <f>VLOOKUP($A907,主动技能升级!$J:$Q,主动技能升级!M$1,FALSE)</f>
        <v>10</v>
      </c>
      <c r="E907" s="1" t="str">
        <f>VLOOKUP($A907,主动技能升级!$J:$Q,主动技能升级!N$1,FALSE)</f>
        <v>[]</v>
      </c>
      <c r="F907" s="1">
        <f>VLOOKUP($A907,主动技能升级!$J:$Q,主动技能升级!O$1,FALSE)</f>
        <v>800</v>
      </c>
      <c r="G907" s="1">
        <f>VLOOKUP($A907,主动技能升级!$J:$Q,主动技能升级!P$1,FALSE)</f>
        <v>0</v>
      </c>
      <c r="H907" s="1">
        <f>VLOOKUP($A907,主动技能升级!$J:$Q,主动技能升级!Q$1,FALSE)</f>
        <v>0</v>
      </c>
    </row>
    <row r="908" spans="1:8" x14ac:dyDescent="0.15">
      <c r="A908" s="1">
        <v>904</v>
      </c>
      <c r="B908" s="1">
        <f>VLOOKUP($A908,主动技能升级!$J:$Q,主动技能升级!K$1,FALSE)</f>
        <v>10160104</v>
      </c>
      <c r="C908" s="1">
        <f>VLOOKUP($A908,主动技能升级!$J:$Q,主动技能升级!L$1,FALSE)</f>
        <v>10160105</v>
      </c>
      <c r="D908" s="1">
        <f>VLOOKUP($A908,主动技能升级!$J:$Q,主动技能升级!M$1,FALSE)</f>
        <v>15</v>
      </c>
      <c r="E908" s="1" t="str">
        <f>VLOOKUP($A908,主动技能升级!$J:$Q,主动技能升级!N$1,FALSE)</f>
        <v>[]</v>
      </c>
      <c r="F908" s="1">
        <f>VLOOKUP($A908,主动技能升级!$J:$Q,主动技能升级!O$1,FALSE)</f>
        <v>1200</v>
      </c>
      <c r="G908" s="1">
        <f>VLOOKUP($A908,主动技能升级!$J:$Q,主动技能升级!P$1,FALSE)</f>
        <v>0</v>
      </c>
      <c r="H908" s="1">
        <f>VLOOKUP($A908,主动技能升级!$J:$Q,主动技能升级!Q$1,FALSE)</f>
        <v>0</v>
      </c>
    </row>
    <row r="909" spans="1:8" x14ac:dyDescent="0.15">
      <c r="A909" s="1">
        <v>905</v>
      </c>
      <c r="B909" s="1">
        <f>VLOOKUP($A909,主动技能升级!$J:$Q,主动技能升级!K$1,FALSE)</f>
        <v>10160105</v>
      </c>
      <c r="C909" s="1">
        <f>VLOOKUP($A909,主动技能升级!$J:$Q,主动技能升级!L$1,FALSE)</f>
        <v>10160106</v>
      </c>
      <c r="D909" s="1">
        <f>VLOOKUP($A909,主动技能升级!$J:$Q,主动技能升级!M$1,FALSE)</f>
        <v>20</v>
      </c>
      <c r="E909" s="1" t="str">
        <f>VLOOKUP($A909,主动技能升级!$J:$Q,主动技能升级!N$1,FALSE)</f>
        <v>[]</v>
      </c>
      <c r="F909" s="1">
        <f>VLOOKUP($A909,主动技能升级!$J:$Q,主动技能升级!O$1,FALSE)</f>
        <v>1700</v>
      </c>
      <c r="G909" s="1">
        <f>VLOOKUP($A909,主动技能升级!$J:$Q,主动技能升级!P$1,FALSE)</f>
        <v>0</v>
      </c>
      <c r="H909" s="1">
        <f>VLOOKUP($A909,主动技能升级!$J:$Q,主动技能升级!Q$1,FALSE)</f>
        <v>0</v>
      </c>
    </row>
    <row r="910" spans="1:8" x14ac:dyDescent="0.15">
      <c r="A910" s="1">
        <v>906</v>
      </c>
      <c r="B910" s="1">
        <f>VLOOKUP($A910,主动技能升级!$J:$Q,主动技能升级!K$1,FALSE)</f>
        <v>10160106</v>
      </c>
      <c r="C910" s="1">
        <f>VLOOKUP($A910,主动技能升级!$J:$Q,主动技能升级!L$1,FALSE)</f>
        <v>10160107</v>
      </c>
      <c r="D910" s="1">
        <f>VLOOKUP($A910,主动技能升级!$J:$Q,主动技能升级!M$1,FALSE)</f>
        <v>25</v>
      </c>
      <c r="E910" s="1" t="str">
        <f>VLOOKUP($A910,主动技能升级!$J:$Q,主动技能升级!N$1,FALSE)</f>
        <v>[]</v>
      </c>
      <c r="F910" s="1">
        <f>VLOOKUP($A910,主动技能升级!$J:$Q,主动技能升级!O$1,FALSE)</f>
        <v>2400</v>
      </c>
      <c r="G910" s="1">
        <f>VLOOKUP($A910,主动技能升级!$J:$Q,主动技能升级!P$1,FALSE)</f>
        <v>0</v>
      </c>
      <c r="H910" s="1">
        <f>VLOOKUP($A910,主动技能升级!$J:$Q,主动技能升级!Q$1,FALSE)</f>
        <v>0</v>
      </c>
    </row>
    <row r="911" spans="1:8" x14ac:dyDescent="0.15">
      <c r="A911" s="1">
        <v>907</v>
      </c>
      <c r="B911" s="1">
        <f>VLOOKUP($A911,主动技能升级!$J:$Q,主动技能升级!K$1,FALSE)</f>
        <v>10160107</v>
      </c>
      <c r="C911" s="1">
        <f>VLOOKUP($A911,主动技能升级!$J:$Q,主动技能升级!L$1,FALSE)</f>
        <v>10160108</v>
      </c>
      <c r="D911" s="1">
        <f>VLOOKUP($A911,主动技能升级!$J:$Q,主动技能升级!M$1,FALSE)</f>
        <v>30</v>
      </c>
      <c r="E911" s="1" t="str">
        <f>VLOOKUP($A911,主动技能升级!$J:$Q,主动技能升级!N$1,FALSE)</f>
        <v>[]</v>
      </c>
      <c r="F911" s="1">
        <f>VLOOKUP($A911,主动技能升级!$J:$Q,主动技能升级!O$1,FALSE)</f>
        <v>3500</v>
      </c>
      <c r="G911" s="1">
        <f>VLOOKUP($A911,主动技能升级!$J:$Q,主动技能升级!P$1,FALSE)</f>
        <v>0</v>
      </c>
      <c r="H911" s="1">
        <f>VLOOKUP($A911,主动技能升级!$J:$Q,主动技能升级!Q$1,FALSE)</f>
        <v>0</v>
      </c>
    </row>
    <row r="912" spans="1:8" x14ac:dyDescent="0.15">
      <c r="A912" s="1">
        <v>908</v>
      </c>
      <c r="B912" s="1">
        <f>VLOOKUP($A912,主动技能升级!$J:$Q,主动技能升级!K$1,FALSE)</f>
        <v>10160108</v>
      </c>
      <c r="C912" s="1">
        <f>VLOOKUP($A912,主动技能升级!$J:$Q,主动技能升级!L$1,FALSE)</f>
        <v>10160109</v>
      </c>
      <c r="D912" s="1">
        <f>VLOOKUP($A912,主动技能升级!$J:$Q,主动技能升级!M$1,FALSE)</f>
        <v>35</v>
      </c>
      <c r="E912" s="1" t="str">
        <f>VLOOKUP($A912,主动技能升级!$J:$Q,主动技能升级!N$1,FALSE)</f>
        <v>[]</v>
      </c>
      <c r="F912" s="1">
        <f>VLOOKUP($A912,主动技能升级!$J:$Q,主动技能升级!O$1,FALSE)</f>
        <v>4900</v>
      </c>
      <c r="G912" s="1">
        <f>VLOOKUP($A912,主动技能升级!$J:$Q,主动技能升级!P$1,FALSE)</f>
        <v>0</v>
      </c>
      <c r="H912" s="1">
        <f>VLOOKUP($A912,主动技能升级!$J:$Q,主动技能升级!Q$1,FALSE)</f>
        <v>0</v>
      </c>
    </row>
    <row r="913" spans="1:8" x14ac:dyDescent="0.15">
      <c r="A913" s="1">
        <v>909</v>
      </c>
      <c r="B913" s="1">
        <f>VLOOKUP($A913,主动技能升级!$J:$Q,主动技能升级!K$1,FALSE)</f>
        <v>10160109</v>
      </c>
      <c r="C913" s="1">
        <f>VLOOKUP($A913,主动技能升级!$J:$Q,主动技能升级!L$1,FALSE)</f>
        <v>10160110</v>
      </c>
      <c r="D913" s="1">
        <f>VLOOKUP($A913,主动技能升级!$J:$Q,主动技能升级!M$1,FALSE)</f>
        <v>40</v>
      </c>
      <c r="E913" s="1" t="str">
        <f>VLOOKUP($A913,主动技能升级!$J:$Q,主动技能升级!N$1,FALSE)</f>
        <v>[]</v>
      </c>
      <c r="F913" s="1">
        <f>VLOOKUP($A913,主动技能升级!$J:$Q,主动技能升级!O$1,FALSE)</f>
        <v>7000</v>
      </c>
      <c r="G913" s="1">
        <f>VLOOKUP($A913,主动技能升级!$J:$Q,主动技能升级!P$1,FALSE)</f>
        <v>0</v>
      </c>
      <c r="H913" s="1">
        <f>VLOOKUP($A913,主动技能升级!$J:$Q,主动技能升级!Q$1,FALSE)</f>
        <v>0</v>
      </c>
    </row>
    <row r="914" spans="1:8" x14ac:dyDescent="0.15">
      <c r="A914" s="1">
        <v>910</v>
      </c>
      <c r="B914" s="1">
        <f>VLOOKUP($A914,主动技能升级!$J:$Q,主动技能升级!K$1,FALSE)</f>
        <v>10160110</v>
      </c>
      <c r="C914" s="1">
        <f>VLOOKUP($A914,主动技能升级!$J:$Q,主动技能升级!L$1,FALSE)</f>
        <v>10160111</v>
      </c>
      <c r="D914" s="1">
        <f>VLOOKUP($A914,主动技能升级!$J:$Q,主动技能升级!M$1,FALSE)</f>
        <v>45</v>
      </c>
      <c r="E914" s="1" t="str">
        <f>VLOOKUP($A914,主动技能升级!$J:$Q,主动技能升级!N$1,FALSE)</f>
        <v>[]</v>
      </c>
      <c r="F914" s="1">
        <f>VLOOKUP($A914,主动技能升级!$J:$Q,主动技能升级!O$1,FALSE)</f>
        <v>9900</v>
      </c>
      <c r="G914" s="1">
        <f>VLOOKUP($A914,主动技能升级!$J:$Q,主动技能升级!P$1,FALSE)</f>
        <v>0</v>
      </c>
      <c r="H914" s="1">
        <f>VLOOKUP($A914,主动技能升级!$J:$Q,主动技能升级!Q$1,FALSE)</f>
        <v>0</v>
      </c>
    </row>
    <row r="915" spans="1:8" x14ac:dyDescent="0.15">
      <c r="A915" s="1">
        <v>911</v>
      </c>
      <c r="B915" s="1">
        <f>VLOOKUP($A915,主动技能升级!$J:$Q,主动技能升级!K$1,FALSE)</f>
        <v>10160111</v>
      </c>
      <c r="C915" s="1">
        <f>VLOOKUP($A915,主动技能升级!$J:$Q,主动技能升级!L$1,FALSE)</f>
        <v>10160112</v>
      </c>
      <c r="D915" s="1">
        <f>VLOOKUP($A915,主动技能升级!$J:$Q,主动技能升级!M$1,FALSE)</f>
        <v>50</v>
      </c>
      <c r="E915" s="1" t="str">
        <f>VLOOKUP($A915,主动技能升级!$J:$Q,主动技能升级!N$1,FALSE)</f>
        <v>[]</v>
      </c>
      <c r="F915" s="1">
        <f>VLOOKUP($A915,主动技能升级!$J:$Q,主动技能升级!O$1,FALSE)</f>
        <v>14100</v>
      </c>
      <c r="G915" s="1">
        <f>VLOOKUP($A915,主动技能升级!$J:$Q,主动技能升级!P$1,FALSE)</f>
        <v>0</v>
      </c>
      <c r="H915" s="1">
        <f>VLOOKUP($A915,主动技能升级!$J:$Q,主动技能升级!Q$1,FALSE)</f>
        <v>0</v>
      </c>
    </row>
    <row r="916" spans="1:8" x14ac:dyDescent="0.15">
      <c r="A916" s="1">
        <v>912</v>
      </c>
      <c r="B916" s="1">
        <f>VLOOKUP($A916,主动技能升级!$J:$Q,主动技能升级!K$1,FALSE)</f>
        <v>10160112</v>
      </c>
      <c r="C916" s="1">
        <f>VLOOKUP($A916,主动技能升级!$J:$Q,主动技能升级!L$1,FALSE)</f>
        <v>10160113</v>
      </c>
      <c r="D916" s="1">
        <f>VLOOKUP($A916,主动技能升级!$J:$Q,主动技能升级!M$1,FALSE)</f>
        <v>55</v>
      </c>
      <c r="E916" s="1" t="str">
        <f>VLOOKUP($A916,主动技能升级!$J:$Q,主动技能升级!N$1,FALSE)</f>
        <v>[]</v>
      </c>
      <c r="F916" s="1">
        <f>VLOOKUP($A916,主动技能升级!$J:$Q,主动技能升级!O$1,FALSE)</f>
        <v>20000</v>
      </c>
      <c r="G916" s="1">
        <f>VLOOKUP($A916,主动技能升级!$J:$Q,主动技能升级!P$1,FALSE)</f>
        <v>0</v>
      </c>
      <c r="H916" s="1">
        <f>VLOOKUP($A916,主动技能升级!$J:$Q,主动技能升级!Q$1,FALSE)</f>
        <v>0</v>
      </c>
    </row>
    <row r="917" spans="1:8" x14ac:dyDescent="0.15">
      <c r="A917" s="1">
        <v>913</v>
      </c>
      <c r="B917" s="1">
        <f>VLOOKUP($A917,主动技能升级!$J:$Q,主动技能升级!K$1,FALSE)</f>
        <v>10160113</v>
      </c>
      <c r="C917" s="1">
        <f>VLOOKUP($A917,主动技能升级!$J:$Q,主动技能升级!L$1,FALSE)</f>
        <v>10160114</v>
      </c>
      <c r="D917" s="1">
        <f>VLOOKUP($A917,主动技能升级!$J:$Q,主动技能升级!M$1,FALSE)</f>
        <v>60</v>
      </c>
      <c r="E917" s="1" t="str">
        <f>VLOOKUP($A917,主动技能升级!$J:$Q,主动技能升级!N$1,FALSE)</f>
        <v>[]</v>
      </c>
      <c r="F917" s="1">
        <f>VLOOKUP($A917,主动技能升级!$J:$Q,主动技能升级!O$1,FALSE)</f>
        <v>28300</v>
      </c>
      <c r="G917" s="1">
        <f>VLOOKUP($A917,主动技能升级!$J:$Q,主动技能升级!P$1,FALSE)</f>
        <v>0</v>
      </c>
      <c r="H917" s="1">
        <f>VLOOKUP($A917,主动技能升级!$J:$Q,主动技能升级!Q$1,FALSE)</f>
        <v>0</v>
      </c>
    </row>
    <row r="918" spans="1:8" x14ac:dyDescent="0.15">
      <c r="A918" s="1">
        <v>914</v>
      </c>
      <c r="B918" s="1">
        <f>VLOOKUP($A918,主动技能升级!$J:$Q,主动技能升级!K$1,FALSE)</f>
        <v>10160114</v>
      </c>
      <c r="C918" s="1">
        <f>VLOOKUP($A918,主动技能升级!$J:$Q,主动技能升级!L$1,FALSE)</f>
        <v>10160115</v>
      </c>
      <c r="D918" s="1">
        <f>VLOOKUP($A918,主动技能升级!$J:$Q,主动技能升级!M$1,FALSE)</f>
        <v>65</v>
      </c>
      <c r="E918" s="1" t="str">
        <f>VLOOKUP($A918,主动技能升级!$J:$Q,主动技能升级!N$1,FALSE)</f>
        <v>[]</v>
      </c>
      <c r="F918" s="1">
        <f>VLOOKUP($A918,主动技能升级!$J:$Q,主动技能升级!O$1,FALSE)</f>
        <v>40100</v>
      </c>
      <c r="G918" s="1">
        <f>VLOOKUP($A918,主动技能升级!$J:$Q,主动技能升级!P$1,FALSE)</f>
        <v>0</v>
      </c>
      <c r="H918" s="1">
        <f>VLOOKUP($A918,主动技能升级!$J:$Q,主动技能升级!Q$1,FALSE)</f>
        <v>0</v>
      </c>
    </row>
    <row r="919" spans="1:8" x14ac:dyDescent="0.15">
      <c r="A919" s="1">
        <v>915</v>
      </c>
      <c r="B919" s="1">
        <f>VLOOKUP($A919,主动技能升级!$J:$Q,主动技能升级!K$1,FALSE)</f>
        <v>10160115</v>
      </c>
      <c r="C919" s="1">
        <f>VLOOKUP($A919,主动技能升级!$J:$Q,主动技能升级!L$1,FALSE)</f>
        <v>10160116</v>
      </c>
      <c r="D919" s="1">
        <f>VLOOKUP($A919,主动技能升级!$J:$Q,主动技能升级!M$1,FALSE)</f>
        <v>70</v>
      </c>
      <c r="E919" s="1" t="str">
        <f>VLOOKUP($A919,主动技能升级!$J:$Q,主动技能升级!N$1,FALSE)</f>
        <v>[]</v>
      </c>
      <c r="F919" s="1">
        <f>VLOOKUP($A919,主动技能升级!$J:$Q,主动技能升级!O$1,FALSE)</f>
        <v>56700</v>
      </c>
      <c r="G919" s="1">
        <f>VLOOKUP($A919,主动技能升级!$J:$Q,主动技能升级!P$1,FALSE)</f>
        <v>0</v>
      </c>
      <c r="H919" s="1">
        <f>VLOOKUP($A919,主动技能升级!$J:$Q,主动技能升级!Q$1,FALSE)</f>
        <v>0</v>
      </c>
    </row>
    <row r="920" spans="1:8" x14ac:dyDescent="0.15">
      <c r="A920" s="1">
        <v>916</v>
      </c>
      <c r="B920" s="1">
        <f>VLOOKUP($A920,主动技能升级!$J:$Q,主动技能升级!K$1,FALSE)</f>
        <v>10160116</v>
      </c>
      <c r="C920" s="1">
        <f>VLOOKUP($A920,主动技能升级!$J:$Q,主动技能升级!L$1,FALSE)</f>
        <v>10160117</v>
      </c>
      <c r="D920" s="1">
        <f>VLOOKUP($A920,主动技能升级!$J:$Q,主动技能升级!M$1,FALSE)</f>
        <v>75</v>
      </c>
      <c r="E920" s="1" t="str">
        <f>VLOOKUP($A920,主动技能升级!$J:$Q,主动技能升级!N$1,FALSE)</f>
        <v>[]</v>
      </c>
      <c r="F920" s="1">
        <f>VLOOKUP($A920,主动技能升级!$J:$Q,主动技能升级!O$1,FALSE)</f>
        <v>80400</v>
      </c>
      <c r="G920" s="1">
        <f>VLOOKUP($A920,主动技能升级!$J:$Q,主动技能升级!P$1,FALSE)</f>
        <v>0</v>
      </c>
      <c r="H920" s="1">
        <f>VLOOKUP($A920,主动技能升级!$J:$Q,主动技能升级!Q$1,FALSE)</f>
        <v>0</v>
      </c>
    </row>
    <row r="921" spans="1:8" x14ac:dyDescent="0.15">
      <c r="A921" s="1">
        <v>917</v>
      </c>
      <c r="B921" s="1">
        <f>VLOOKUP($A921,主动技能升级!$J:$Q,主动技能升级!K$1,FALSE)</f>
        <v>10160117</v>
      </c>
      <c r="C921" s="1">
        <f>VLOOKUP($A921,主动技能升级!$J:$Q,主动技能升级!L$1,FALSE)</f>
        <v>10160118</v>
      </c>
      <c r="D921" s="1">
        <f>VLOOKUP($A921,主动技能升级!$J:$Q,主动技能升级!M$1,FALSE)</f>
        <v>80</v>
      </c>
      <c r="E921" s="1" t="str">
        <f>VLOOKUP($A921,主动技能升级!$J:$Q,主动技能升级!N$1,FALSE)</f>
        <v>[]</v>
      </c>
      <c r="F921" s="1">
        <f>VLOOKUP($A921,主动技能升级!$J:$Q,主动技能升级!O$1,FALSE)</f>
        <v>113800</v>
      </c>
      <c r="G921" s="1">
        <f>VLOOKUP($A921,主动技能升级!$J:$Q,主动技能升级!P$1,FALSE)</f>
        <v>0</v>
      </c>
      <c r="H921" s="1">
        <f>VLOOKUP($A921,主动技能升级!$J:$Q,主动技能升级!Q$1,FALSE)</f>
        <v>0</v>
      </c>
    </row>
    <row r="922" spans="1:8" x14ac:dyDescent="0.15">
      <c r="A922" s="1">
        <v>918</v>
      </c>
      <c r="B922" s="1">
        <f>VLOOKUP($A922,主动技能升级!$J:$Q,主动技能升级!K$1,FALSE)</f>
        <v>10160118</v>
      </c>
      <c r="C922" s="1">
        <f>VLOOKUP($A922,主动技能升级!$J:$Q,主动技能升级!L$1,FALSE)</f>
        <v>10160119</v>
      </c>
      <c r="D922" s="1">
        <f>VLOOKUP($A922,主动技能升级!$J:$Q,主动技能升级!M$1,FALSE)</f>
        <v>85</v>
      </c>
      <c r="E922" s="1" t="str">
        <f>VLOOKUP($A922,主动技能升级!$J:$Q,主动技能升级!N$1,FALSE)</f>
        <v>[]</v>
      </c>
      <c r="F922" s="1">
        <f>VLOOKUP($A922,主动技能升级!$J:$Q,主动技能升级!O$1,FALSE)</f>
        <v>161100</v>
      </c>
      <c r="G922" s="1">
        <f>VLOOKUP($A922,主动技能升级!$J:$Q,主动技能升级!P$1,FALSE)</f>
        <v>0</v>
      </c>
      <c r="H922" s="1">
        <f>VLOOKUP($A922,主动技能升级!$J:$Q,主动技能升级!Q$1,FALSE)</f>
        <v>0</v>
      </c>
    </row>
    <row r="923" spans="1:8" x14ac:dyDescent="0.15">
      <c r="A923" s="1">
        <v>919</v>
      </c>
      <c r="B923" s="1">
        <f>VLOOKUP($A923,主动技能升级!$J:$Q,主动技能升级!K$1,FALSE)</f>
        <v>10160119</v>
      </c>
      <c r="C923" s="1">
        <f>VLOOKUP($A923,主动技能升级!$J:$Q,主动技能升级!L$1,FALSE)</f>
        <v>10160120</v>
      </c>
      <c r="D923" s="1">
        <f>VLOOKUP($A923,主动技能升级!$J:$Q,主动技能升级!M$1,FALSE)</f>
        <v>90</v>
      </c>
      <c r="E923" s="1" t="str">
        <f>VLOOKUP($A923,主动技能升级!$J:$Q,主动技能升级!N$1,FALSE)</f>
        <v>[]</v>
      </c>
      <c r="F923" s="1">
        <f>VLOOKUP($A923,主动技能升级!$J:$Q,主动技能升级!O$1,FALSE)</f>
        <v>228100</v>
      </c>
      <c r="G923" s="1">
        <f>VLOOKUP($A923,主动技能升级!$J:$Q,主动技能升级!P$1,FALSE)</f>
        <v>0</v>
      </c>
      <c r="H923" s="1">
        <f>VLOOKUP($A923,主动技能升级!$J:$Q,主动技能升级!Q$1,FALSE)</f>
        <v>0</v>
      </c>
    </row>
    <row r="924" spans="1:8" x14ac:dyDescent="0.15">
      <c r="A924" s="1">
        <v>920</v>
      </c>
      <c r="B924" s="1">
        <f>VLOOKUP($A924,主动技能升级!$J:$Q,主动技能升级!K$1,FALSE)</f>
        <v>10160120</v>
      </c>
      <c r="C924" s="1">
        <f>VLOOKUP($A924,主动技能升级!$J:$Q,主动技能升级!L$1,FALSE)</f>
        <v>0</v>
      </c>
      <c r="D924" s="1">
        <f>VLOOKUP($A924,主动技能升级!$J:$Q,主动技能升级!M$1,FALSE)</f>
        <v>100</v>
      </c>
      <c r="E924" s="1" t="str">
        <f>VLOOKUP($A924,主动技能升级!$J:$Q,主动技能升级!N$1,FALSE)</f>
        <v>[]</v>
      </c>
      <c r="F924" s="1">
        <f>VLOOKUP($A924,主动技能升级!$J:$Q,主动技能升级!O$1,FALSE)</f>
        <v>780200</v>
      </c>
      <c r="G924" s="1">
        <f>VLOOKUP($A924,主动技能升级!$J:$Q,主动技能升级!P$1,FALSE)</f>
        <v>0</v>
      </c>
      <c r="H924" s="1">
        <f>VLOOKUP($A924,主动技能升级!$J:$Q,主动技能升级!Q$1,FALSE)</f>
        <v>0</v>
      </c>
    </row>
    <row r="925" spans="1:8" x14ac:dyDescent="0.15">
      <c r="A925" s="1">
        <v>921</v>
      </c>
      <c r="B925" s="1">
        <f>VLOOKUP($A925,主动技能升级!$J:$Q,主动技能升级!K$1,FALSE)</f>
        <v>10160201</v>
      </c>
      <c r="C925" s="1">
        <f>VLOOKUP($A925,主动技能升级!$J:$Q,主动技能升级!L$1,FALSE)</f>
        <v>10160202</v>
      </c>
      <c r="D925" s="1">
        <f>VLOOKUP($A925,主动技能升级!$J:$Q,主动技能升级!M$1,FALSE)</f>
        <v>2</v>
      </c>
      <c r="E925" s="1" t="str">
        <f>VLOOKUP($A925,主动技能升级!$J:$Q,主动技能升级!N$1,FALSE)</f>
        <v>[]</v>
      </c>
      <c r="F925" s="1">
        <f>VLOOKUP($A925,主动技能升级!$J:$Q,主动技能升级!O$1,FALSE)</f>
        <v>500</v>
      </c>
      <c r="G925" s="1">
        <f>VLOOKUP($A925,主动技能升级!$J:$Q,主动技能升级!P$1,FALSE)</f>
        <v>0</v>
      </c>
      <c r="H925" s="1">
        <f>VLOOKUP($A925,主动技能升级!$J:$Q,主动技能升级!Q$1,FALSE)</f>
        <v>0</v>
      </c>
    </row>
    <row r="926" spans="1:8" x14ac:dyDescent="0.15">
      <c r="A926" s="1">
        <v>922</v>
      </c>
      <c r="B926" s="1">
        <f>VLOOKUP($A926,主动技能升级!$J:$Q,主动技能升级!K$1,FALSE)</f>
        <v>10160202</v>
      </c>
      <c r="C926" s="1">
        <f>VLOOKUP($A926,主动技能升级!$J:$Q,主动技能升级!L$1,FALSE)</f>
        <v>10160203</v>
      </c>
      <c r="D926" s="1">
        <f>VLOOKUP($A926,主动技能升级!$J:$Q,主动技能升级!M$1,FALSE)</f>
        <v>5</v>
      </c>
      <c r="E926" s="1" t="str">
        <f>VLOOKUP($A926,主动技能升级!$J:$Q,主动技能升级!N$1,FALSE)</f>
        <v>[]</v>
      </c>
      <c r="F926" s="1">
        <f>VLOOKUP($A926,主动技能升级!$J:$Q,主动技能升级!O$1,FALSE)</f>
        <v>600</v>
      </c>
      <c r="G926" s="1">
        <f>VLOOKUP($A926,主动技能升级!$J:$Q,主动技能升级!P$1,FALSE)</f>
        <v>0</v>
      </c>
      <c r="H926" s="1">
        <f>VLOOKUP($A926,主动技能升级!$J:$Q,主动技能升级!Q$1,FALSE)</f>
        <v>0</v>
      </c>
    </row>
    <row r="927" spans="1:8" x14ac:dyDescent="0.15">
      <c r="A927" s="1">
        <v>923</v>
      </c>
      <c r="B927" s="1">
        <f>VLOOKUP($A927,主动技能升级!$J:$Q,主动技能升级!K$1,FALSE)</f>
        <v>10160203</v>
      </c>
      <c r="C927" s="1">
        <f>VLOOKUP($A927,主动技能升级!$J:$Q,主动技能升级!L$1,FALSE)</f>
        <v>10160204</v>
      </c>
      <c r="D927" s="1">
        <f>VLOOKUP($A927,主动技能升级!$J:$Q,主动技能升级!M$1,FALSE)</f>
        <v>10</v>
      </c>
      <c r="E927" s="1" t="str">
        <f>VLOOKUP($A927,主动技能升级!$J:$Q,主动技能升级!N$1,FALSE)</f>
        <v>[]</v>
      </c>
      <c r="F927" s="1">
        <f>VLOOKUP($A927,主动技能升级!$J:$Q,主动技能升级!O$1,FALSE)</f>
        <v>800</v>
      </c>
      <c r="G927" s="1">
        <f>VLOOKUP($A927,主动技能升级!$J:$Q,主动技能升级!P$1,FALSE)</f>
        <v>0</v>
      </c>
      <c r="H927" s="1">
        <f>VLOOKUP($A927,主动技能升级!$J:$Q,主动技能升级!Q$1,FALSE)</f>
        <v>0</v>
      </c>
    </row>
    <row r="928" spans="1:8" x14ac:dyDescent="0.15">
      <c r="A928" s="1">
        <v>924</v>
      </c>
      <c r="B928" s="1">
        <f>VLOOKUP($A928,主动技能升级!$J:$Q,主动技能升级!K$1,FALSE)</f>
        <v>10160204</v>
      </c>
      <c r="C928" s="1">
        <f>VLOOKUP($A928,主动技能升级!$J:$Q,主动技能升级!L$1,FALSE)</f>
        <v>10160205</v>
      </c>
      <c r="D928" s="1">
        <f>VLOOKUP($A928,主动技能升级!$J:$Q,主动技能升级!M$1,FALSE)</f>
        <v>15</v>
      </c>
      <c r="E928" s="1" t="str">
        <f>VLOOKUP($A928,主动技能升级!$J:$Q,主动技能升级!N$1,FALSE)</f>
        <v>[]</v>
      </c>
      <c r="F928" s="1">
        <f>VLOOKUP($A928,主动技能升级!$J:$Q,主动技能升级!O$1,FALSE)</f>
        <v>1200</v>
      </c>
      <c r="G928" s="1">
        <f>VLOOKUP($A928,主动技能升级!$J:$Q,主动技能升级!P$1,FALSE)</f>
        <v>0</v>
      </c>
      <c r="H928" s="1">
        <f>VLOOKUP($A928,主动技能升级!$J:$Q,主动技能升级!Q$1,FALSE)</f>
        <v>0</v>
      </c>
    </row>
    <row r="929" spans="1:8" x14ac:dyDescent="0.15">
      <c r="A929" s="1">
        <v>925</v>
      </c>
      <c r="B929" s="1">
        <f>VLOOKUP($A929,主动技能升级!$J:$Q,主动技能升级!K$1,FALSE)</f>
        <v>10160205</v>
      </c>
      <c r="C929" s="1">
        <f>VLOOKUP($A929,主动技能升级!$J:$Q,主动技能升级!L$1,FALSE)</f>
        <v>10160206</v>
      </c>
      <c r="D929" s="1">
        <f>VLOOKUP($A929,主动技能升级!$J:$Q,主动技能升级!M$1,FALSE)</f>
        <v>20</v>
      </c>
      <c r="E929" s="1" t="str">
        <f>VLOOKUP($A929,主动技能升级!$J:$Q,主动技能升级!N$1,FALSE)</f>
        <v>[]</v>
      </c>
      <c r="F929" s="1">
        <f>VLOOKUP($A929,主动技能升级!$J:$Q,主动技能升级!O$1,FALSE)</f>
        <v>1700</v>
      </c>
      <c r="G929" s="1">
        <f>VLOOKUP($A929,主动技能升级!$J:$Q,主动技能升级!P$1,FALSE)</f>
        <v>0</v>
      </c>
      <c r="H929" s="1">
        <f>VLOOKUP($A929,主动技能升级!$J:$Q,主动技能升级!Q$1,FALSE)</f>
        <v>0</v>
      </c>
    </row>
    <row r="930" spans="1:8" x14ac:dyDescent="0.15">
      <c r="A930" s="1">
        <v>926</v>
      </c>
      <c r="B930" s="1">
        <f>VLOOKUP($A930,主动技能升级!$J:$Q,主动技能升级!K$1,FALSE)</f>
        <v>10160206</v>
      </c>
      <c r="C930" s="1">
        <f>VLOOKUP($A930,主动技能升级!$J:$Q,主动技能升级!L$1,FALSE)</f>
        <v>10160207</v>
      </c>
      <c r="D930" s="1">
        <f>VLOOKUP($A930,主动技能升级!$J:$Q,主动技能升级!M$1,FALSE)</f>
        <v>25</v>
      </c>
      <c r="E930" s="1" t="str">
        <f>VLOOKUP($A930,主动技能升级!$J:$Q,主动技能升级!N$1,FALSE)</f>
        <v>[]</v>
      </c>
      <c r="F930" s="1">
        <f>VLOOKUP($A930,主动技能升级!$J:$Q,主动技能升级!O$1,FALSE)</f>
        <v>2400</v>
      </c>
      <c r="G930" s="1">
        <f>VLOOKUP($A930,主动技能升级!$J:$Q,主动技能升级!P$1,FALSE)</f>
        <v>0</v>
      </c>
      <c r="H930" s="1">
        <f>VLOOKUP($A930,主动技能升级!$J:$Q,主动技能升级!Q$1,FALSE)</f>
        <v>0</v>
      </c>
    </row>
    <row r="931" spans="1:8" x14ac:dyDescent="0.15">
      <c r="A931" s="1">
        <v>927</v>
      </c>
      <c r="B931" s="1">
        <f>VLOOKUP($A931,主动技能升级!$J:$Q,主动技能升级!K$1,FALSE)</f>
        <v>10160207</v>
      </c>
      <c r="C931" s="1">
        <f>VLOOKUP($A931,主动技能升级!$J:$Q,主动技能升级!L$1,FALSE)</f>
        <v>10160208</v>
      </c>
      <c r="D931" s="1">
        <f>VLOOKUP($A931,主动技能升级!$J:$Q,主动技能升级!M$1,FALSE)</f>
        <v>30</v>
      </c>
      <c r="E931" s="1" t="str">
        <f>VLOOKUP($A931,主动技能升级!$J:$Q,主动技能升级!N$1,FALSE)</f>
        <v>[]</v>
      </c>
      <c r="F931" s="1">
        <f>VLOOKUP($A931,主动技能升级!$J:$Q,主动技能升级!O$1,FALSE)</f>
        <v>3500</v>
      </c>
      <c r="G931" s="1">
        <f>VLOOKUP($A931,主动技能升级!$J:$Q,主动技能升级!P$1,FALSE)</f>
        <v>0</v>
      </c>
      <c r="H931" s="1">
        <f>VLOOKUP($A931,主动技能升级!$J:$Q,主动技能升级!Q$1,FALSE)</f>
        <v>0</v>
      </c>
    </row>
    <row r="932" spans="1:8" x14ac:dyDescent="0.15">
      <c r="A932" s="1">
        <v>928</v>
      </c>
      <c r="B932" s="1">
        <f>VLOOKUP($A932,主动技能升级!$J:$Q,主动技能升级!K$1,FALSE)</f>
        <v>10160208</v>
      </c>
      <c r="C932" s="1">
        <f>VLOOKUP($A932,主动技能升级!$J:$Q,主动技能升级!L$1,FALSE)</f>
        <v>10160209</v>
      </c>
      <c r="D932" s="1">
        <f>VLOOKUP($A932,主动技能升级!$J:$Q,主动技能升级!M$1,FALSE)</f>
        <v>35</v>
      </c>
      <c r="E932" s="1" t="str">
        <f>VLOOKUP($A932,主动技能升级!$J:$Q,主动技能升级!N$1,FALSE)</f>
        <v>[]</v>
      </c>
      <c r="F932" s="1">
        <f>VLOOKUP($A932,主动技能升级!$J:$Q,主动技能升级!O$1,FALSE)</f>
        <v>4900</v>
      </c>
      <c r="G932" s="1">
        <f>VLOOKUP($A932,主动技能升级!$J:$Q,主动技能升级!P$1,FALSE)</f>
        <v>0</v>
      </c>
      <c r="H932" s="1">
        <f>VLOOKUP($A932,主动技能升级!$J:$Q,主动技能升级!Q$1,FALSE)</f>
        <v>0</v>
      </c>
    </row>
    <row r="933" spans="1:8" x14ac:dyDescent="0.15">
      <c r="A933" s="1">
        <v>929</v>
      </c>
      <c r="B933" s="1">
        <f>VLOOKUP($A933,主动技能升级!$J:$Q,主动技能升级!K$1,FALSE)</f>
        <v>10160209</v>
      </c>
      <c r="C933" s="1">
        <f>VLOOKUP($A933,主动技能升级!$J:$Q,主动技能升级!L$1,FALSE)</f>
        <v>10160210</v>
      </c>
      <c r="D933" s="1">
        <f>VLOOKUP($A933,主动技能升级!$J:$Q,主动技能升级!M$1,FALSE)</f>
        <v>40</v>
      </c>
      <c r="E933" s="1" t="str">
        <f>VLOOKUP($A933,主动技能升级!$J:$Q,主动技能升级!N$1,FALSE)</f>
        <v>[]</v>
      </c>
      <c r="F933" s="1">
        <f>VLOOKUP($A933,主动技能升级!$J:$Q,主动技能升级!O$1,FALSE)</f>
        <v>7000</v>
      </c>
      <c r="G933" s="1">
        <f>VLOOKUP($A933,主动技能升级!$J:$Q,主动技能升级!P$1,FALSE)</f>
        <v>0</v>
      </c>
      <c r="H933" s="1">
        <f>VLOOKUP($A933,主动技能升级!$J:$Q,主动技能升级!Q$1,FALSE)</f>
        <v>0</v>
      </c>
    </row>
    <row r="934" spans="1:8" x14ac:dyDescent="0.15">
      <c r="A934" s="1">
        <v>930</v>
      </c>
      <c r="B934" s="1">
        <f>VLOOKUP($A934,主动技能升级!$J:$Q,主动技能升级!K$1,FALSE)</f>
        <v>10160210</v>
      </c>
      <c r="C934" s="1">
        <f>VLOOKUP($A934,主动技能升级!$J:$Q,主动技能升级!L$1,FALSE)</f>
        <v>10160211</v>
      </c>
      <c r="D934" s="1">
        <f>VLOOKUP($A934,主动技能升级!$J:$Q,主动技能升级!M$1,FALSE)</f>
        <v>45</v>
      </c>
      <c r="E934" s="1" t="str">
        <f>VLOOKUP($A934,主动技能升级!$J:$Q,主动技能升级!N$1,FALSE)</f>
        <v>[]</v>
      </c>
      <c r="F934" s="1">
        <f>VLOOKUP($A934,主动技能升级!$J:$Q,主动技能升级!O$1,FALSE)</f>
        <v>9900</v>
      </c>
      <c r="G934" s="1">
        <f>VLOOKUP($A934,主动技能升级!$J:$Q,主动技能升级!P$1,FALSE)</f>
        <v>0</v>
      </c>
      <c r="H934" s="1">
        <f>VLOOKUP($A934,主动技能升级!$J:$Q,主动技能升级!Q$1,FALSE)</f>
        <v>0</v>
      </c>
    </row>
    <row r="935" spans="1:8" x14ac:dyDescent="0.15">
      <c r="A935" s="1">
        <v>931</v>
      </c>
      <c r="B935" s="1">
        <f>VLOOKUP($A935,主动技能升级!$J:$Q,主动技能升级!K$1,FALSE)</f>
        <v>10160211</v>
      </c>
      <c r="C935" s="1">
        <f>VLOOKUP($A935,主动技能升级!$J:$Q,主动技能升级!L$1,FALSE)</f>
        <v>10160212</v>
      </c>
      <c r="D935" s="1">
        <f>VLOOKUP($A935,主动技能升级!$J:$Q,主动技能升级!M$1,FALSE)</f>
        <v>50</v>
      </c>
      <c r="E935" s="1" t="str">
        <f>VLOOKUP($A935,主动技能升级!$J:$Q,主动技能升级!N$1,FALSE)</f>
        <v>[]</v>
      </c>
      <c r="F935" s="1">
        <f>VLOOKUP($A935,主动技能升级!$J:$Q,主动技能升级!O$1,FALSE)</f>
        <v>14100</v>
      </c>
      <c r="G935" s="1">
        <f>VLOOKUP($A935,主动技能升级!$J:$Q,主动技能升级!P$1,FALSE)</f>
        <v>0</v>
      </c>
      <c r="H935" s="1">
        <f>VLOOKUP($A935,主动技能升级!$J:$Q,主动技能升级!Q$1,FALSE)</f>
        <v>0</v>
      </c>
    </row>
    <row r="936" spans="1:8" x14ac:dyDescent="0.15">
      <c r="A936" s="1">
        <v>932</v>
      </c>
      <c r="B936" s="1">
        <f>VLOOKUP($A936,主动技能升级!$J:$Q,主动技能升级!K$1,FALSE)</f>
        <v>10160212</v>
      </c>
      <c r="C936" s="1">
        <f>VLOOKUP($A936,主动技能升级!$J:$Q,主动技能升级!L$1,FALSE)</f>
        <v>10160213</v>
      </c>
      <c r="D936" s="1">
        <f>VLOOKUP($A936,主动技能升级!$J:$Q,主动技能升级!M$1,FALSE)</f>
        <v>55</v>
      </c>
      <c r="E936" s="1" t="str">
        <f>VLOOKUP($A936,主动技能升级!$J:$Q,主动技能升级!N$1,FALSE)</f>
        <v>[]</v>
      </c>
      <c r="F936" s="1">
        <f>VLOOKUP($A936,主动技能升级!$J:$Q,主动技能升级!O$1,FALSE)</f>
        <v>20000</v>
      </c>
      <c r="G936" s="1">
        <f>VLOOKUP($A936,主动技能升级!$J:$Q,主动技能升级!P$1,FALSE)</f>
        <v>0</v>
      </c>
      <c r="H936" s="1">
        <f>VLOOKUP($A936,主动技能升级!$J:$Q,主动技能升级!Q$1,FALSE)</f>
        <v>0</v>
      </c>
    </row>
    <row r="937" spans="1:8" x14ac:dyDescent="0.15">
      <c r="A937" s="1">
        <v>933</v>
      </c>
      <c r="B937" s="1">
        <f>VLOOKUP($A937,主动技能升级!$J:$Q,主动技能升级!K$1,FALSE)</f>
        <v>10160213</v>
      </c>
      <c r="C937" s="1">
        <f>VLOOKUP($A937,主动技能升级!$J:$Q,主动技能升级!L$1,FALSE)</f>
        <v>10160214</v>
      </c>
      <c r="D937" s="1">
        <f>VLOOKUP($A937,主动技能升级!$J:$Q,主动技能升级!M$1,FALSE)</f>
        <v>60</v>
      </c>
      <c r="E937" s="1" t="str">
        <f>VLOOKUP($A937,主动技能升级!$J:$Q,主动技能升级!N$1,FALSE)</f>
        <v>[]</v>
      </c>
      <c r="F937" s="1">
        <f>VLOOKUP($A937,主动技能升级!$J:$Q,主动技能升级!O$1,FALSE)</f>
        <v>28300</v>
      </c>
      <c r="G937" s="1">
        <f>VLOOKUP($A937,主动技能升级!$J:$Q,主动技能升级!P$1,FALSE)</f>
        <v>0</v>
      </c>
      <c r="H937" s="1">
        <f>VLOOKUP($A937,主动技能升级!$J:$Q,主动技能升级!Q$1,FALSE)</f>
        <v>0</v>
      </c>
    </row>
    <row r="938" spans="1:8" x14ac:dyDescent="0.15">
      <c r="A938" s="1">
        <v>934</v>
      </c>
      <c r="B938" s="1">
        <f>VLOOKUP($A938,主动技能升级!$J:$Q,主动技能升级!K$1,FALSE)</f>
        <v>10160214</v>
      </c>
      <c r="C938" s="1">
        <f>VLOOKUP($A938,主动技能升级!$J:$Q,主动技能升级!L$1,FALSE)</f>
        <v>10160215</v>
      </c>
      <c r="D938" s="1">
        <f>VLOOKUP($A938,主动技能升级!$J:$Q,主动技能升级!M$1,FALSE)</f>
        <v>65</v>
      </c>
      <c r="E938" s="1" t="str">
        <f>VLOOKUP($A938,主动技能升级!$J:$Q,主动技能升级!N$1,FALSE)</f>
        <v>[]</v>
      </c>
      <c r="F938" s="1">
        <f>VLOOKUP($A938,主动技能升级!$J:$Q,主动技能升级!O$1,FALSE)</f>
        <v>40100</v>
      </c>
      <c r="G938" s="1">
        <f>VLOOKUP($A938,主动技能升级!$J:$Q,主动技能升级!P$1,FALSE)</f>
        <v>0</v>
      </c>
      <c r="H938" s="1">
        <f>VLOOKUP($A938,主动技能升级!$J:$Q,主动技能升级!Q$1,FALSE)</f>
        <v>0</v>
      </c>
    </row>
    <row r="939" spans="1:8" x14ac:dyDescent="0.15">
      <c r="A939" s="1">
        <v>935</v>
      </c>
      <c r="B939" s="1">
        <f>VLOOKUP($A939,主动技能升级!$J:$Q,主动技能升级!K$1,FALSE)</f>
        <v>10160215</v>
      </c>
      <c r="C939" s="1">
        <f>VLOOKUP($A939,主动技能升级!$J:$Q,主动技能升级!L$1,FALSE)</f>
        <v>10160216</v>
      </c>
      <c r="D939" s="1">
        <f>VLOOKUP($A939,主动技能升级!$J:$Q,主动技能升级!M$1,FALSE)</f>
        <v>70</v>
      </c>
      <c r="E939" s="1" t="str">
        <f>VLOOKUP($A939,主动技能升级!$J:$Q,主动技能升级!N$1,FALSE)</f>
        <v>[]</v>
      </c>
      <c r="F939" s="1">
        <f>VLOOKUP($A939,主动技能升级!$J:$Q,主动技能升级!O$1,FALSE)</f>
        <v>56700</v>
      </c>
      <c r="G939" s="1">
        <f>VLOOKUP($A939,主动技能升级!$J:$Q,主动技能升级!P$1,FALSE)</f>
        <v>0</v>
      </c>
      <c r="H939" s="1">
        <f>VLOOKUP($A939,主动技能升级!$J:$Q,主动技能升级!Q$1,FALSE)</f>
        <v>0</v>
      </c>
    </row>
    <row r="940" spans="1:8" x14ac:dyDescent="0.15">
      <c r="A940" s="1">
        <v>936</v>
      </c>
      <c r="B940" s="1">
        <f>VLOOKUP($A940,主动技能升级!$J:$Q,主动技能升级!K$1,FALSE)</f>
        <v>10160216</v>
      </c>
      <c r="C940" s="1">
        <f>VLOOKUP($A940,主动技能升级!$J:$Q,主动技能升级!L$1,FALSE)</f>
        <v>10160217</v>
      </c>
      <c r="D940" s="1">
        <f>VLOOKUP($A940,主动技能升级!$J:$Q,主动技能升级!M$1,FALSE)</f>
        <v>75</v>
      </c>
      <c r="E940" s="1" t="str">
        <f>VLOOKUP($A940,主动技能升级!$J:$Q,主动技能升级!N$1,FALSE)</f>
        <v>[]</v>
      </c>
      <c r="F940" s="1">
        <f>VLOOKUP($A940,主动技能升级!$J:$Q,主动技能升级!O$1,FALSE)</f>
        <v>80400</v>
      </c>
      <c r="G940" s="1">
        <f>VLOOKUP($A940,主动技能升级!$J:$Q,主动技能升级!P$1,FALSE)</f>
        <v>0</v>
      </c>
      <c r="H940" s="1">
        <f>VLOOKUP($A940,主动技能升级!$J:$Q,主动技能升级!Q$1,FALSE)</f>
        <v>0</v>
      </c>
    </row>
    <row r="941" spans="1:8" x14ac:dyDescent="0.15">
      <c r="A941" s="1">
        <v>937</v>
      </c>
      <c r="B941" s="1">
        <f>VLOOKUP($A941,主动技能升级!$J:$Q,主动技能升级!K$1,FALSE)</f>
        <v>10160217</v>
      </c>
      <c r="C941" s="1">
        <f>VLOOKUP($A941,主动技能升级!$J:$Q,主动技能升级!L$1,FALSE)</f>
        <v>10160218</v>
      </c>
      <c r="D941" s="1">
        <f>VLOOKUP($A941,主动技能升级!$J:$Q,主动技能升级!M$1,FALSE)</f>
        <v>80</v>
      </c>
      <c r="E941" s="1" t="str">
        <f>VLOOKUP($A941,主动技能升级!$J:$Q,主动技能升级!N$1,FALSE)</f>
        <v>[]</v>
      </c>
      <c r="F941" s="1">
        <f>VLOOKUP($A941,主动技能升级!$J:$Q,主动技能升级!O$1,FALSE)</f>
        <v>113800</v>
      </c>
      <c r="G941" s="1">
        <f>VLOOKUP($A941,主动技能升级!$J:$Q,主动技能升级!P$1,FALSE)</f>
        <v>0</v>
      </c>
      <c r="H941" s="1">
        <f>VLOOKUP($A941,主动技能升级!$J:$Q,主动技能升级!Q$1,FALSE)</f>
        <v>0</v>
      </c>
    </row>
    <row r="942" spans="1:8" x14ac:dyDescent="0.15">
      <c r="A942" s="1">
        <v>938</v>
      </c>
      <c r="B942" s="1">
        <f>VLOOKUP($A942,主动技能升级!$J:$Q,主动技能升级!K$1,FALSE)</f>
        <v>10160218</v>
      </c>
      <c r="C942" s="1">
        <f>VLOOKUP($A942,主动技能升级!$J:$Q,主动技能升级!L$1,FALSE)</f>
        <v>10160219</v>
      </c>
      <c r="D942" s="1">
        <f>VLOOKUP($A942,主动技能升级!$J:$Q,主动技能升级!M$1,FALSE)</f>
        <v>85</v>
      </c>
      <c r="E942" s="1" t="str">
        <f>VLOOKUP($A942,主动技能升级!$J:$Q,主动技能升级!N$1,FALSE)</f>
        <v>[]</v>
      </c>
      <c r="F942" s="1">
        <f>VLOOKUP($A942,主动技能升级!$J:$Q,主动技能升级!O$1,FALSE)</f>
        <v>161100</v>
      </c>
      <c r="G942" s="1">
        <f>VLOOKUP($A942,主动技能升级!$J:$Q,主动技能升级!P$1,FALSE)</f>
        <v>0</v>
      </c>
      <c r="H942" s="1">
        <f>VLOOKUP($A942,主动技能升级!$J:$Q,主动技能升级!Q$1,FALSE)</f>
        <v>0</v>
      </c>
    </row>
    <row r="943" spans="1:8" x14ac:dyDescent="0.15">
      <c r="A943" s="1">
        <v>939</v>
      </c>
      <c r="B943" s="1">
        <f>VLOOKUP($A943,主动技能升级!$J:$Q,主动技能升级!K$1,FALSE)</f>
        <v>10160219</v>
      </c>
      <c r="C943" s="1">
        <f>VLOOKUP($A943,主动技能升级!$J:$Q,主动技能升级!L$1,FALSE)</f>
        <v>10160220</v>
      </c>
      <c r="D943" s="1">
        <f>VLOOKUP($A943,主动技能升级!$J:$Q,主动技能升级!M$1,FALSE)</f>
        <v>90</v>
      </c>
      <c r="E943" s="1" t="str">
        <f>VLOOKUP($A943,主动技能升级!$J:$Q,主动技能升级!N$1,FALSE)</f>
        <v>[]</v>
      </c>
      <c r="F943" s="1">
        <f>VLOOKUP($A943,主动技能升级!$J:$Q,主动技能升级!O$1,FALSE)</f>
        <v>228100</v>
      </c>
      <c r="G943" s="1">
        <f>VLOOKUP($A943,主动技能升级!$J:$Q,主动技能升级!P$1,FALSE)</f>
        <v>0</v>
      </c>
      <c r="H943" s="1">
        <f>VLOOKUP($A943,主动技能升级!$J:$Q,主动技能升级!Q$1,FALSE)</f>
        <v>0</v>
      </c>
    </row>
    <row r="944" spans="1:8" x14ac:dyDescent="0.15">
      <c r="A944" s="1">
        <v>940</v>
      </c>
      <c r="B944" s="1">
        <f>VLOOKUP($A944,主动技能升级!$J:$Q,主动技能升级!K$1,FALSE)</f>
        <v>10160220</v>
      </c>
      <c r="C944" s="1">
        <f>VLOOKUP($A944,主动技能升级!$J:$Q,主动技能升级!L$1,FALSE)</f>
        <v>0</v>
      </c>
      <c r="D944" s="1">
        <f>VLOOKUP($A944,主动技能升级!$J:$Q,主动技能升级!M$1,FALSE)</f>
        <v>100</v>
      </c>
      <c r="E944" s="1" t="str">
        <f>VLOOKUP($A944,主动技能升级!$J:$Q,主动技能升级!N$1,FALSE)</f>
        <v>[]</v>
      </c>
      <c r="F944" s="1">
        <f>VLOOKUP($A944,主动技能升级!$J:$Q,主动技能升级!O$1,FALSE)</f>
        <v>780200</v>
      </c>
      <c r="G944" s="1">
        <f>VLOOKUP($A944,主动技能升级!$J:$Q,主动技能升级!P$1,FALSE)</f>
        <v>0</v>
      </c>
      <c r="H944" s="1">
        <f>VLOOKUP($A944,主动技能升级!$J:$Q,主动技能升级!Q$1,FALSE)</f>
        <v>0</v>
      </c>
    </row>
    <row r="945" spans="1:8" x14ac:dyDescent="0.15">
      <c r="A945" s="1">
        <v>941</v>
      </c>
      <c r="B945" s="1">
        <f>VLOOKUP($A945,主动技能升级!$J:$Q,主动技能升级!K$1,FALSE)</f>
        <v>10160301</v>
      </c>
      <c r="C945" s="1">
        <f>VLOOKUP($A945,主动技能升级!$J:$Q,主动技能升级!L$1,FALSE)</f>
        <v>10160302</v>
      </c>
      <c r="D945" s="1">
        <f>VLOOKUP($A945,主动技能升级!$J:$Q,主动技能升级!M$1,FALSE)</f>
        <v>2</v>
      </c>
      <c r="E945" s="1" t="str">
        <f>VLOOKUP($A945,主动技能升级!$J:$Q,主动技能升级!N$1,FALSE)</f>
        <v>[]</v>
      </c>
      <c r="F945" s="1">
        <f>VLOOKUP($A945,主动技能升级!$J:$Q,主动技能升级!O$1,FALSE)</f>
        <v>500</v>
      </c>
      <c r="G945" s="1">
        <f>VLOOKUP($A945,主动技能升级!$J:$Q,主动技能升级!P$1,FALSE)</f>
        <v>0</v>
      </c>
      <c r="H945" s="1">
        <f>VLOOKUP($A945,主动技能升级!$J:$Q,主动技能升级!Q$1,FALSE)</f>
        <v>0</v>
      </c>
    </row>
    <row r="946" spans="1:8" x14ac:dyDescent="0.15">
      <c r="A946" s="1">
        <v>942</v>
      </c>
      <c r="B946" s="1">
        <f>VLOOKUP($A946,主动技能升级!$J:$Q,主动技能升级!K$1,FALSE)</f>
        <v>10160302</v>
      </c>
      <c r="C946" s="1">
        <f>VLOOKUP($A946,主动技能升级!$J:$Q,主动技能升级!L$1,FALSE)</f>
        <v>10160303</v>
      </c>
      <c r="D946" s="1">
        <f>VLOOKUP($A946,主动技能升级!$J:$Q,主动技能升级!M$1,FALSE)</f>
        <v>5</v>
      </c>
      <c r="E946" s="1" t="str">
        <f>VLOOKUP($A946,主动技能升级!$J:$Q,主动技能升级!N$1,FALSE)</f>
        <v>[]</v>
      </c>
      <c r="F946" s="1">
        <f>VLOOKUP($A946,主动技能升级!$J:$Q,主动技能升级!O$1,FALSE)</f>
        <v>600</v>
      </c>
      <c r="G946" s="1">
        <f>VLOOKUP($A946,主动技能升级!$J:$Q,主动技能升级!P$1,FALSE)</f>
        <v>0</v>
      </c>
      <c r="H946" s="1">
        <f>VLOOKUP($A946,主动技能升级!$J:$Q,主动技能升级!Q$1,FALSE)</f>
        <v>0</v>
      </c>
    </row>
    <row r="947" spans="1:8" x14ac:dyDescent="0.15">
      <c r="A947" s="1">
        <v>943</v>
      </c>
      <c r="B947" s="1">
        <f>VLOOKUP($A947,主动技能升级!$J:$Q,主动技能升级!K$1,FALSE)</f>
        <v>10160303</v>
      </c>
      <c r="C947" s="1">
        <f>VLOOKUP($A947,主动技能升级!$J:$Q,主动技能升级!L$1,FALSE)</f>
        <v>10160304</v>
      </c>
      <c r="D947" s="1">
        <f>VLOOKUP($A947,主动技能升级!$J:$Q,主动技能升级!M$1,FALSE)</f>
        <v>10</v>
      </c>
      <c r="E947" s="1" t="str">
        <f>VLOOKUP($A947,主动技能升级!$J:$Q,主动技能升级!N$1,FALSE)</f>
        <v>[]</v>
      </c>
      <c r="F947" s="1">
        <f>VLOOKUP($A947,主动技能升级!$J:$Q,主动技能升级!O$1,FALSE)</f>
        <v>800</v>
      </c>
      <c r="G947" s="1">
        <f>VLOOKUP($A947,主动技能升级!$J:$Q,主动技能升级!P$1,FALSE)</f>
        <v>0</v>
      </c>
      <c r="H947" s="1">
        <f>VLOOKUP($A947,主动技能升级!$J:$Q,主动技能升级!Q$1,FALSE)</f>
        <v>0</v>
      </c>
    </row>
    <row r="948" spans="1:8" x14ac:dyDescent="0.15">
      <c r="A948" s="1">
        <v>944</v>
      </c>
      <c r="B948" s="1">
        <f>VLOOKUP($A948,主动技能升级!$J:$Q,主动技能升级!K$1,FALSE)</f>
        <v>10160304</v>
      </c>
      <c r="C948" s="1">
        <f>VLOOKUP($A948,主动技能升级!$J:$Q,主动技能升级!L$1,FALSE)</f>
        <v>10160305</v>
      </c>
      <c r="D948" s="1">
        <f>VLOOKUP($A948,主动技能升级!$J:$Q,主动技能升级!M$1,FALSE)</f>
        <v>15</v>
      </c>
      <c r="E948" s="1" t="str">
        <f>VLOOKUP($A948,主动技能升级!$J:$Q,主动技能升级!N$1,FALSE)</f>
        <v>[]</v>
      </c>
      <c r="F948" s="1">
        <f>VLOOKUP($A948,主动技能升级!$J:$Q,主动技能升级!O$1,FALSE)</f>
        <v>1200</v>
      </c>
      <c r="G948" s="1">
        <f>VLOOKUP($A948,主动技能升级!$J:$Q,主动技能升级!P$1,FALSE)</f>
        <v>0</v>
      </c>
      <c r="H948" s="1">
        <f>VLOOKUP($A948,主动技能升级!$J:$Q,主动技能升级!Q$1,FALSE)</f>
        <v>0</v>
      </c>
    </row>
    <row r="949" spans="1:8" x14ac:dyDescent="0.15">
      <c r="A949" s="1">
        <v>945</v>
      </c>
      <c r="B949" s="1">
        <f>VLOOKUP($A949,主动技能升级!$J:$Q,主动技能升级!K$1,FALSE)</f>
        <v>10160305</v>
      </c>
      <c r="C949" s="1">
        <f>VLOOKUP($A949,主动技能升级!$J:$Q,主动技能升级!L$1,FALSE)</f>
        <v>10160306</v>
      </c>
      <c r="D949" s="1">
        <f>VLOOKUP($A949,主动技能升级!$J:$Q,主动技能升级!M$1,FALSE)</f>
        <v>20</v>
      </c>
      <c r="E949" s="1" t="str">
        <f>VLOOKUP($A949,主动技能升级!$J:$Q,主动技能升级!N$1,FALSE)</f>
        <v>[]</v>
      </c>
      <c r="F949" s="1">
        <f>VLOOKUP($A949,主动技能升级!$J:$Q,主动技能升级!O$1,FALSE)</f>
        <v>1700</v>
      </c>
      <c r="G949" s="1">
        <f>VLOOKUP($A949,主动技能升级!$J:$Q,主动技能升级!P$1,FALSE)</f>
        <v>0</v>
      </c>
      <c r="H949" s="1">
        <f>VLOOKUP($A949,主动技能升级!$J:$Q,主动技能升级!Q$1,FALSE)</f>
        <v>0</v>
      </c>
    </row>
    <row r="950" spans="1:8" x14ac:dyDescent="0.15">
      <c r="A950" s="1">
        <v>946</v>
      </c>
      <c r="B950" s="1">
        <f>VLOOKUP($A950,主动技能升级!$J:$Q,主动技能升级!K$1,FALSE)</f>
        <v>10160306</v>
      </c>
      <c r="C950" s="1">
        <f>VLOOKUP($A950,主动技能升级!$J:$Q,主动技能升级!L$1,FALSE)</f>
        <v>10160307</v>
      </c>
      <c r="D950" s="1">
        <f>VLOOKUP($A950,主动技能升级!$J:$Q,主动技能升级!M$1,FALSE)</f>
        <v>25</v>
      </c>
      <c r="E950" s="1" t="str">
        <f>VLOOKUP($A950,主动技能升级!$J:$Q,主动技能升级!N$1,FALSE)</f>
        <v>[]</v>
      </c>
      <c r="F950" s="1">
        <f>VLOOKUP($A950,主动技能升级!$J:$Q,主动技能升级!O$1,FALSE)</f>
        <v>2400</v>
      </c>
      <c r="G950" s="1">
        <f>VLOOKUP($A950,主动技能升级!$J:$Q,主动技能升级!P$1,FALSE)</f>
        <v>0</v>
      </c>
      <c r="H950" s="1">
        <f>VLOOKUP($A950,主动技能升级!$J:$Q,主动技能升级!Q$1,FALSE)</f>
        <v>0</v>
      </c>
    </row>
    <row r="951" spans="1:8" x14ac:dyDescent="0.15">
      <c r="A951" s="1">
        <v>947</v>
      </c>
      <c r="B951" s="1">
        <f>VLOOKUP($A951,主动技能升级!$J:$Q,主动技能升级!K$1,FALSE)</f>
        <v>10160307</v>
      </c>
      <c r="C951" s="1">
        <f>VLOOKUP($A951,主动技能升级!$J:$Q,主动技能升级!L$1,FALSE)</f>
        <v>10160308</v>
      </c>
      <c r="D951" s="1">
        <f>VLOOKUP($A951,主动技能升级!$J:$Q,主动技能升级!M$1,FALSE)</f>
        <v>30</v>
      </c>
      <c r="E951" s="1" t="str">
        <f>VLOOKUP($A951,主动技能升级!$J:$Q,主动技能升级!N$1,FALSE)</f>
        <v>[]</v>
      </c>
      <c r="F951" s="1">
        <f>VLOOKUP($A951,主动技能升级!$J:$Q,主动技能升级!O$1,FALSE)</f>
        <v>3500</v>
      </c>
      <c r="G951" s="1">
        <f>VLOOKUP($A951,主动技能升级!$J:$Q,主动技能升级!P$1,FALSE)</f>
        <v>0</v>
      </c>
      <c r="H951" s="1">
        <f>VLOOKUP($A951,主动技能升级!$J:$Q,主动技能升级!Q$1,FALSE)</f>
        <v>0</v>
      </c>
    </row>
    <row r="952" spans="1:8" x14ac:dyDescent="0.15">
      <c r="A952" s="1">
        <v>948</v>
      </c>
      <c r="B952" s="1">
        <f>VLOOKUP($A952,主动技能升级!$J:$Q,主动技能升级!K$1,FALSE)</f>
        <v>10160308</v>
      </c>
      <c r="C952" s="1">
        <f>VLOOKUP($A952,主动技能升级!$J:$Q,主动技能升级!L$1,FALSE)</f>
        <v>10160309</v>
      </c>
      <c r="D952" s="1">
        <f>VLOOKUP($A952,主动技能升级!$J:$Q,主动技能升级!M$1,FALSE)</f>
        <v>35</v>
      </c>
      <c r="E952" s="1" t="str">
        <f>VLOOKUP($A952,主动技能升级!$J:$Q,主动技能升级!N$1,FALSE)</f>
        <v>[]</v>
      </c>
      <c r="F952" s="1">
        <f>VLOOKUP($A952,主动技能升级!$J:$Q,主动技能升级!O$1,FALSE)</f>
        <v>4900</v>
      </c>
      <c r="G952" s="1">
        <f>VLOOKUP($A952,主动技能升级!$J:$Q,主动技能升级!P$1,FALSE)</f>
        <v>0</v>
      </c>
      <c r="H952" s="1">
        <f>VLOOKUP($A952,主动技能升级!$J:$Q,主动技能升级!Q$1,FALSE)</f>
        <v>0</v>
      </c>
    </row>
    <row r="953" spans="1:8" x14ac:dyDescent="0.15">
      <c r="A953" s="1">
        <v>949</v>
      </c>
      <c r="B953" s="1">
        <f>VLOOKUP($A953,主动技能升级!$J:$Q,主动技能升级!K$1,FALSE)</f>
        <v>10160309</v>
      </c>
      <c r="C953" s="1">
        <f>VLOOKUP($A953,主动技能升级!$J:$Q,主动技能升级!L$1,FALSE)</f>
        <v>10160310</v>
      </c>
      <c r="D953" s="1">
        <f>VLOOKUP($A953,主动技能升级!$J:$Q,主动技能升级!M$1,FALSE)</f>
        <v>40</v>
      </c>
      <c r="E953" s="1" t="str">
        <f>VLOOKUP($A953,主动技能升级!$J:$Q,主动技能升级!N$1,FALSE)</f>
        <v>[]</v>
      </c>
      <c r="F953" s="1">
        <f>VLOOKUP($A953,主动技能升级!$J:$Q,主动技能升级!O$1,FALSE)</f>
        <v>7000</v>
      </c>
      <c r="G953" s="1">
        <f>VLOOKUP($A953,主动技能升级!$J:$Q,主动技能升级!P$1,FALSE)</f>
        <v>0</v>
      </c>
      <c r="H953" s="1">
        <f>VLOOKUP($A953,主动技能升级!$J:$Q,主动技能升级!Q$1,FALSE)</f>
        <v>0</v>
      </c>
    </row>
    <row r="954" spans="1:8" x14ac:dyDescent="0.15">
      <c r="A954" s="1">
        <v>950</v>
      </c>
      <c r="B954" s="1">
        <f>VLOOKUP($A954,主动技能升级!$J:$Q,主动技能升级!K$1,FALSE)</f>
        <v>10160310</v>
      </c>
      <c r="C954" s="1">
        <f>VLOOKUP($A954,主动技能升级!$J:$Q,主动技能升级!L$1,FALSE)</f>
        <v>10160311</v>
      </c>
      <c r="D954" s="1">
        <f>VLOOKUP($A954,主动技能升级!$J:$Q,主动技能升级!M$1,FALSE)</f>
        <v>45</v>
      </c>
      <c r="E954" s="1" t="str">
        <f>VLOOKUP($A954,主动技能升级!$J:$Q,主动技能升级!N$1,FALSE)</f>
        <v>[]</v>
      </c>
      <c r="F954" s="1">
        <f>VLOOKUP($A954,主动技能升级!$J:$Q,主动技能升级!O$1,FALSE)</f>
        <v>9900</v>
      </c>
      <c r="G954" s="1">
        <f>VLOOKUP($A954,主动技能升级!$J:$Q,主动技能升级!P$1,FALSE)</f>
        <v>0</v>
      </c>
      <c r="H954" s="1">
        <f>VLOOKUP($A954,主动技能升级!$J:$Q,主动技能升级!Q$1,FALSE)</f>
        <v>0</v>
      </c>
    </row>
    <row r="955" spans="1:8" x14ac:dyDescent="0.15">
      <c r="A955" s="1">
        <v>951</v>
      </c>
      <c r="B955" s="1">
        <f>VLOOKUP($A955,主动技能升级!$J:$Q,主动技能升级!K$1,FALSE)</f>
        <v>10160311</v>
      </c>
      <c r="C955" s="1">
        <f>VLOOKUP($A955,主动技能升级!$J:$Q,主动技能升级!L$1,FALSE)</f>
        <v>10160312</v>
      </c>
      <c r="D955" s="1">
        <f>VLOOKUP($A955,主动技能升级!$J:$Q,主动技能升级!M$1,FALSE)</f>
        <v>50</v>
      </c>
      <c r="E955" s="1" t="str">
        <f>VLOOKUP($A955,主动技能升级!$J:$Q,主动技能升级!N$1,FALSE)</f>
        <v>[]</v>
      </c>
      <c r="F955" s="1">
        <f>VLOOKUP($A955,主动技能升级!$J:$Q,主动技能升级!O$1,FALSE)</f>
        <v>14100</v>
      </c>
      <c r="G955" s="1">
        <f>VLOOKUP($A955,主动技能升级!$J:$Q,主动技能升级!P$1,FALSE)</f>
        <v>0</v>
      </c>
      <c r="H955" s="1">
        <f>VLOOKUP($A955,主动技能升级!$J:$Q,主动技能升级!Q$1,FALSE)</f>
        <v>0</v>
      </c>
    </row>
    <row r="956" spans="1:8" x14ac:dyDescent="0.15">
      <c r="A956" s="1">
        <v>952</v>
      </c>
      <c r="B956" s="1">
        <f>VLOOKUP($A956,主动技能升级!$J:$Q,主动技能升级!K$1,FALSE)</f>
        <v>10160312</v>
      </c>
      <c r="C956" s="1">
        <f>VLOOKUP($A956,主动技能升级!$J:$Q,主动技能升级!L$1,FALSE)</f>
        <v>10160313</v>
      </c>
      <c r="D956" s="1">
        <f>VLOOKUP($A956,主动技能升级!$J:$Q,主动技能升级!M$1,FALSE)</f>
        <v>55</v>
      </c>
      <c r="E956" s="1" t="str">
        <f>VLOOKUP($A956,主动技能升级!$J:$Q,主动技能升级!N$1,FALSE)</f>
        <v>[]</v>
      </c>
      <c r="F956" s="1">
        <f>VLOOKUP($A956,主动技能升级!$J:$Q,主动技能升级!O$1,FALSE)</f>
        <v>20000</v>
      </c>
      <c r="G956" s="1">
        <f>VLOOKUP($A956,主动技能升级!$J:$Q,主动技能升级!P$1,FALSE)</f>
        <v>0</v>
      </c>
      <c r="H956" s="1">
        <f>VLOOKUP($A956,主动技能升级!$J:$Q,主动技能升级!Q$1,FALSE)</f>
        <v>0</v>
      </c>
    </row>
    <row r="957" spans="1:8" x14ac:dyDescent="0.15">
      <c r="A957" s="1">
        <v>953</v>
      </c>
      <c r="B957" s="1">
        <f>VLOOKUP($A957,主动技能升级!$J:$Q,主动技能升级!K$1,FALSE)</f>
        <v>10160313</v>
      </c>
      <c r="C957" s="1">
        <f>VLOOKUP($A957,主动技能升级!$J:$Q,主动技能升级!L$1,FALSE)</f>
        <v>10160314</v>
      </c>
      <c r="D957" s="1">
        <f>VLOOKUP($A957,主动技能升级!$J:$Q,主动技能升级!M$1,FALSE)</f>
        <v>60</v>
      </c>
      <c r="E957" s="1" t="str">
        <f>VLOOKUP($A957,主动技能升级!$J:$Q,主动技能升级!N$1,FALSE)</f>
        <v>[]</v>
      </c>
      <c r="F957" s="1">
        <f>VLOOKUP($A957,主动技能升级!$J:$Q,主动技能升级!O$1,FALSE)</f>
        <v>28300</v>
      </c>
      <c r="G957" s="1">
        <f>VLOOKUP($A957,主动技能升级!$J:$Q,主动技能升级!P$1,FALSE)</f>
        <v>0</v>
      </c>
      <c r="H957" s="1">
        <f>VLOOKUP($A957,主动技能升级!$J:$Q,主动技能升级!Q$1,FALSE)</f>
        <v>0</v>
      </c>
    </row>
    <row r="958" spans="1:8" x14ac:dyDescent="0.15">
      <c r="A958" s="1">
        <v>954</v>
      </c>
      <c r="B958" s="1">
        <f>VLOOKUP($A958,主动技能升级!$J:$Q,主动技能升级!K$1,FALSE)</f>
        <v>10160314</v>
      </c>
      <c r="C958" s="1">
        <f>VLOOKUP($A958,主动技能升级!$J:$Q,主动技能升级!L$1,FALSE)</f>
        <v>10160315</v>
      </c>
      <c r="D958" s="1">
        <f>VLOOKUP($A958,主动技能升级!$J:$Q,主动技能升级!M$1,FALSE)</f>
        <v>65</v>
      </c>
      <c r="E958" s="1" t="str">
        <f>VLOOKUP($A958,主动技能升级!$J:$Q,主动技能升级!N$1,FALSE)</f>
        <v>[]</v>
      </c>
      <c r="F958" s="1">
        <f>VLOOKUP($A958,主动技能升级!$J:$Q,主动技能升级!O$1,FALSE)</f>
        <v>40100</v>
      </c>
      <c r="G958" s="1">
        <f>VLOOKUP($A958,主动技能升级!$J:$Q,主动技能升级!P$1,FALSE)</f>
        <v>0</v>
      </c>
      <c r="H958" s="1">
        <f>VLOOKUP($A958,主动技能升级!$J:$Q,主动技能升级!Q$1,FALSE)</f>
        <v>0</v>
      </c>
    </row>
    <row r="959" spans="1:8" x14ac:dyDescent="0.15">
      <c r="A959" s="1">
        <v>955</v>
      </c>
      <c r="B959" s="1">
        <f>VLOOKUP($A959,主动技能升级!$J:$Q,主动技能升级!K$1,FALSE)</f>
        <v>10160315</v>
      </c>
      <c r="C959" s="1">
        <f>VLOOKUP($A959,主动技能升级!$J:$Q,主动技能升级!L$1,FALSE)</f>
        <v>10160316</v>
      </c>
      <c r="D959" s="1">
        <f>VLOOKUP($A959,主动技能升级!$J:$Q,主动技能升级!M$1,FALSE)</f>
        <v>70</v>
      </c>
      <c r="E959" s="1" t="str">
        <f>VLOOKUP($A959,主动技能升级!$J:$Q,主动技能升级!N$1,FALSE)</f>
        <v>[]</v>
      </c>
      <c r="F959" s="1">
        <f>VLOOKUP($A959,主动技能升级!$J:$Q,主动技能升级!O$1,FALSE)</f>
        <v>56700</v>
      </c>
      <c r="G959" s="1">
        <f>VLOOKUP($A959,主动技能升级!$J:$Q,主动技能升级!P$1,FALSE)</f>
        <v>0</v>
      </c>
      <c r="H959" s="1">
        <f>VLOOKUP($A959,主动技能升级!$J:$Q,主动技能升级!Q$1,FALSE)</f>
        <v>0</v>
      </c>
    </row>
    <row r="960" spans="1:8" x14ac:dyDescent="0.15">
      <c r="A960" s="1">
        <v>956</v>
      </c>
      <c r="B960" s="1">
        <f>VLOOKUP($A960,主动技能升级!$J:$Q,主动技能升级!K$1,FALSE)</f>
        <v>10160316</v>
      </c>
      <c r="C960" s="1">
        <f>VLOOKUP($A960,主动技能升级!$J:$Q,主动技能升级!L$1,FALSE)</f>
        <v>10160317</v>
      </c>
      <c r="D960" s="1">
        <f>VLOOKUP($A960,主动技能升级!$J:$Q,主动技能升级!M$1,FALSE)</f>
        <v>75</v>
      </c>
      <c r="E960" s="1" t="str">
        <f>VLOOKUP($A960,主动技能升级!$J:$Q,主动技能升级!N$1,FALSE)</f>
        <v>[]</v>
      </c>
      <c r="F960" s="1">
        <f>VLOOKUP($A960,主动技能升级!$J:$Q,主动技能升级!O$1,FALSE)</f>
        <v>80400</v>
      </c>
      <c r="G960" s="1">
        <f>VLOOKUP($A960,主动技能升级!$J:$Q,主动技能升级!P$1,FALSE)</f>
        <v>0</v>
      </c>
      <c r="H960" s="1">
        <f>VLOOKUP($A960,主动技能升级!$J:$Q,主动技能升级!Q$1,FALSE)</f>
        <v>0</v>
      </c>
    </row>
    <row r="961" spans="1:8" x14ac:dyDescent="0.15">
      <c r="A961" s="1">
        <v>957</v>
      </c>
      <c r="B961" s="1">
        <f>VLOOKUP($A961,主动技能升级!$J:$Q,主动技能升级!K$1,FALSE)</f>
        <v>10160317</v>
      </c>
      <c r="C961" s="1">
        <f>VLOOKUP($A961,主动技能升级!$J:$Q,主动技能升级!L$1,FALSE)</f>
        <v>10160318</v>
      </c>
      <c r="D961" s="1">
        <f>VLOOKUP($A961,主动技能升级!$J:$Q,主动技能升级!M$1,FALSE)</f>
        <v>80</v>
      </c>
      <c r="E961" s="1" t="str">
        <f>VLOOKUP($A961,主动技能升级!$J:$Q,主动技能升级!N$1,FALSE)</f>
        <v>[]</v>
      </c>
      <c r="F961" s="1">
        <f>VLOOKUP($A961,主动技能升级!$J:$Q,主动技能升级!O$1,FALSE)</f>
        <v>113800</v>
      </c>
      <c r="G961" s="1">
        <f>VLOOKUP($A961,主动技能升级!$J:$Q,主动技能升级!P$1,FALSE)</f>
        <v>0</v>
      </c>
      <c r="H961" s="1">
        <f>VLOOKUP($A961,主动技能升级!$J:$Q,主动技能升级!Q$1,FALSE)</f>
        <v>0</v>
      </c>
    </row>
    <row r="962" spans="1:8" x14ac:dyDescent="0.15">
      <c r="A962" s="1">
        <v>958</v>
      </c>
      <c r="B962" s="1">
        <f>VLOOKUP($A962,主动技能升级!$J:$Q,主动技能升级!K$1,FALSE)</f>
        <v>10160318</v>
      </c>
      <c r="C962" s="1">
        <f>VLOOKUP($A962,主动技能升级!$J:$Q,主动技能升级!L$1,FALSE)</f>
        <v>10160319</v>
      </c>
      <c r="D962" s="1">
        <f>VLOOKUP($A962,主动技能升级!$J:$Q,主动技能升级!M$1,FALSE)</f>
        <v>85</v>
      </c>
      <c r="E962" s="1" t="str">
        <f>VLOOKUP($A962,主动技能升级!$J:$Q,主动技能升级!N$1,FALSE)</f>
        <v>[]</v>
      </c>
      <c r="F962" s="1">
        <f>VLOOKUP($A962,主动技能升级!$J:$Q,主动技能升级!O$1,FALSE)</f>
        <v>161100</v>
      </c>
      <c r="G962" s="1">
        <f>VLOOKUP($A962,主动技能升级!$J:$Q,主动技能升级!P$1,FALSE)</f>
        <v>0</v>
      </c>
      <c r="H962" s="1">
        <f>VLOOKUP($A962,主动技能升级!$J:$Q,主动技能升级!Q$1,FALSE)</f>
        <v>0</v>
      </c>
    </row>
    <row r="963" spans="1:8" x14ac:dyDescent="0.15">
      <c r="A963" s="1">
        <v>959</v>
      </c>
      <c r="B963" s="1">
        <f>VLOOKUP($A963,主动技能升级!$J:$Q,主动技能升级!K$1,FALSE)</f>
        <v>10160319</v>
      </c>
      <c r="C963" s="1">
        <f>VLOOKUP($A963,主动技能升级!$J:$Q,主动技能升级!L$1,FALSE)</f>
        <v>10160320</v>
      </c>
      <c r="D963" s="1">
        <f>VLOOKUP($A963,主动技能升级!$J:$Q,主动技能升级!M$1,FALSE)</f>
        <v>90</v>
      </c>
      <c r="E963" s="1" t="str">
        <f>VLOOKUP($A963,主动技能升级!$J:$Q,主动技能升级!N$1,FALSE)</f>
        <v>[]</v>
      </c>
      <c r="F963" s="1">
        <f>VLOOKUP($A963,主动技能升级!$J:$Q,主动技能升级!O$1,FALSE)</f>
        <v>228100</v>
      </c>
      <c r="G963" s="1">
        <f>VLOOKUP($A963,主动技能升级!$J:$Q,主动技能升级!P$1,FALSE)</f>
        <v>0</v>
      </c>
      <c r="H963" s="1">
        <f>VLOOKUP($A963,主动技能升级!$J:$Q,主动技能升级!Q$1,FALSE)</f>
        <v>0</v>
      </c>
    </row>
    <row r="964" spans="1:8" x14ac:dyDescent="0.15">
      <c r="A964" s="1">
        <v>960</v>
      </c>
      <c r="B964" s="1">
        <f>VLOOKUP($A964,主动技能升级!$J:$Q,主动技能升级!K$1,FALSE)</f>
        <v>10160320</v>
      </c>
      <c r="C964" s="1">
        <f>VLOOKUP($A964,主动技能升级!$J:$Q,主动技能升级!L$1,FALSE)</f>
        <v>0</v>
      </c>
      <c r="D964" s="1">
        <f>VLOOKUP($A964,主动技能升级!$J:$Q,主动技能升级!M$1,FALSE)</f>
        <v>100</v>
      </c>
      <c r="E964" s="1" t="str">
        <f>VLOOKUP($A964,主动技能升级!$J:$Q,主动技能升级!N$1,FALSE)</f>
        <v>[]</v>
      </c>
      <c r="F964" s="1">
        <f>VLOOKUP($A964,主动技能升级!$J:$Q,主动技能升级!O$1,FALSE)</f>
        <v>780200</v>
      </c>
      <c r="G964" s="1">
        <f>VLOOKUP($A964,主动技能升级!$J:$Q,主动技能升级!P$1,FALSE)</f>
        <v>0</v>
      </c>
      <c r="H964" s="1">
        <f>VLOOKUP($A964,主动技能升级!$J:$Q,主动技能升级!Q$1,FALSE)</f>
        <v>0</v>
      </c>
    </row>
    <row r="965" spans="1:8" x14ac:dyDescent="0.15">
      <c r="A965" s="1">
        <v>961</v>
      </c>
      <c r="B965" s="1">
        <f>VLOOKUP($A965,主动技能升级!$J:$Q,主动技能升级!K$1,FALSE)</f>
        <v>10170101</v>
      </c>
      <c r="C965" s="1">
        <f>VLOOKUP($A965,主动技能升级!$J:$Q,主动技能升级!L$1,FALSE)</f>
        <v>10170102</v>
      </c>
      <c r="D965" s="1">
        <f>VLOOKUP($A965,主动技能升级!$J:$Q,主动技能升级!M$1,FALSE)</f>
        <v>2</v>
      </c>
      <c r="E965" s="1" t="str">
        <f>VLOOKUP($A965,主动技能升级!$J:$Q,主动技能升级!N$1,FALSE)</f>
        <v>[]</v>
      </c>
      <c r="F965" s="1">
        <f>VLOOKUP($A965,主动技能升级!$J:$Q,主动技能升级!O$1,FALSE)</f>
        <v>500</v>
      </c>
      <c r="G965" s="1">
        <f>VLOOKUP($A965,主动技能升级!$J:$Q,主动技能升级!P$1,FALSE)</f>
        <v>0</v>
      </c>
      <c r="H965" s="1">
        <f>VLOOKUP($A965,主动技能升级!$J:$Q,主动技能升级!Q$1,FALSE)</f>
        <v>0</v>
      </c>
    </row>
    <row r="966" spans="1:8" x14ac:dyDescent="0.15">
      <c r="A966" s="1">
        <v>962</v>
      </c>
      <c r="B966" s="1">
        <f>VLOOKUP($A966,主动技能升级!$J:$Q,主动技能升级!K$1,FALSE)</f>
        <v>10170102</v>
      </c>
      <c r="C966" s="1">
        <f>VLOOKUP($A966,主动技能升级!$J:$Q,主动技能升级!L$1,FALSE)</f>
        <v>10170103</v>
      </c>
      <c r="D966" s="1">
        <f>VLOOKUP($A966,主动技能升级!$J:$Q,主动技能升级!M$1,FALSE)</f>
        <v>5</v>
      </c>
      <c r="E966" s="1" t="str">
        <f>VLOOKUP($A966,主动技能升级!$J:$Q,主动技能升级!N$1,FALSE)</f>
        <v>[]</v>
      </c>
      <c r="F966" s="1">
        <f>VLOOKUP($A966,主动技能升级!$J:$Q,主动技能升级!O$1,FALSE)</f>
        <v>600</v>
      </c>
      <c r="G966" s="1">
        <f>VLOOKUP($A966,主动技能升级!$J:$Q,主动技能升级!P$1,FALSE)</f>
        <v>0</v>
      </c>
      <c r="H966" s="1">
        <f>VLOOKUP($A966,主动技能升级!$J:$Q,主动技能升级!Q$1,FALSE)</f>
        <v>0</v>
      </c>
    </row>
    <row r="967" spans="1:8" x14ac:dyDescent="0.15">
      <c r="A967" s="1">
        <v>963</v>
      </c>
      <c r="B967" s="1">
        <f>VLOOKUP($A967,主动技能升级!$J:$Q,主动技能升级!K$1,FALSE)</f>
        <v>10170103</v>
      </c>
      <c r="C967" s="1">
        <f>VLOOKUP($A967,主动技能升级!$J:$Q,主动技能升级!L$1,FALSE)</f>
        <v>10170104</v>
      </c>
      <c r="D967" s="1">
        <f>VLOOKUP($A967,主动技能升级!$J:$Q,主动技能升级!M$1,FALSE)</f>
        <v>10</v>
      </c>
      <c r="E967" s="1" t="str">
        <f>VLOOKUP($A967,主动技能升级!$J:$Q,主动技能升级!N$1,FALSE)</f>
        <v>[]</v>
      </c>
      <c r="F967" s="1">
        <f>VLOOKUP($A967,主动技能升级!$J:$Q,主动技能升级!O$1,FALSE)</f>
        <v>800</v>
      </c>
      <c r="G967" s="1">
        <f>VLOOKUP($A967,主动技能升级!$J:$Q,主动技能升级!P$1,FALSE)</f>
        <v>0</v>
      </c>
      <c r="H967" s="1">
        <f>VLOOKUP($A967,主动技能升级!$J:$Q,主动技能升级!Q$1,FALSE)</f>
        <v>0</v>
      </c>
    </row>
    <row r="968" spans="1:8" x14ac:dyDescent="0.15">
      <c r="A968" s="1">
        <v>964</v>
      </c>
      <c r="B968" s="1">
        <f>VLOOKUP($A968,主动技能升级!$J:$Q,主动技能升级!K$1,FALSE)</f>
        <v>10170104</v>
      </c>
      <c r="C968" s="1">
        <f>VLOOKUP($A968,主动技能升级!$J:$Q,主动技能升级!L$1,FALSE)</f>
        <v>10170105</v>
      </c>
      <c r="D968" s="1">
        <f>VLOOKUP($A968,主动技能升级!$J:$Q,主动技能升级!M$1,FALSE)</f>
        <v>15</v>
      </c>
      <c r="E968" s="1" t="str">
        <f>VLOOKUP($A968,主动技能升级!$J:$Q,主动技能升级!N$1,FALSE)</f>
        <v>[]</v>
      </c>
      <c r="F968" s="1">
        <f>VLOOKUP($A968,主动技能升级!$J:$Q,主动技能升级!O$1,FALSE)</f>
        <v>1200</v>
      </c>
      <c r="G968" s="1">
        <f>VLOOKUP($A968,主动技能升级!$J:$Q,主动技能升级!P$1,FALSE)</f>
        <v>0</v>
      </c>
      <c r="H968" s="1">
        <f>VLOOKUP($A968,主动技能升级!$J:$Q,主动技能升级!Q$1,FALSE)</f>
        <v>0</v>
      </c>
    </row>
    <row r="969" spans="1:8" x14ac:dyDescent="0.15">
      <c r="A969" s="1">
        <v>965</v>
      </c>
      <c r="B969" s="1">
        <f>VLOOKUP($A969,主动技能升级!$J:$Q,主动技能升级!K$1,FALSE)</f>
        <v>10170105</v>
      </c>
      <c r="C969" s="1">
        <f>VLOOKUP($A969,主动技能升级!$J:$Q,主动技能升级!L$1,FALSE)</f>
        <v>10170106</v>
      </c>
      <c r="D969" s="1">
        <f>VLOOKUP($A969,主动技能升级!$J:$Q,主动技能升级!M$1,FALSE)</f>
        <v>20</v>
      </c>
      <c r="E969" s="1" t="str">
        <f>VLOOKUP($A969,主动技能升级!$J:$Q,主动技能升级!N$1,FALSE)</f>
        <v>[]</v>
      </c>
      <c r="F969" s="1">
        <f>VLOOKUP($A969,主动技能升级!$J:$Q,主动技能升级!O$1,FALSE)</f>
        <v>1700</v>
      </c>
      <c r="G969" s="1">
        <f>VLOOKUP($A969,主动技能升级!$J:$Q,主动技能升级!P$1,FALSE)</f>
        <v>0</v>
      </c>
      <c r="H969" s="1">
        <f>VLOOKUP($A969,主动技能升级!$J:$Q,主动技能升级!Q$1,FALSE)</f>
        <v>0</v>
      </c>
    </row>
    <row r="970" spans="1:8" x14ac:dyDescent="0.15">
      <c r="A970" s="1">
        <v>966</v>
      </c>
      <c r="B970" s="1">
        <f>VLOOKUP($A970,主动技能升级!$J:$Q,主动技能升级!K$1,FALSE)</f>
        <v>10170106</v>
      </c>
      <c r="C970" s="1">
        <f>VLOOKUP($A970,主动技能升级!$J:$Q,主动技能升级!L$1,FALSE)</f>
        <v>10170107</v>
      </c>
      <c r="D970" s="1">
        <f>VLOOKUP($A970,主动技能升级!$J:$Q,主动技能升级!M$1,FALSE)</f>
        <v>25</v>
      </c>
      <c r="E970" s="1" t="str">
        <f>VLOOKUP($A970,主动技能升级!$J:$Q,主动技能升级!N$1,FALSE)</f>
        <v>[]</v>
      </c>
      <c r="F970" s="1">
        <f>VLOOKUP($A970,主动技能升级!$J:$Q,主动技能升级!O$1,FALSE)</f>
        <v>2400</v>
      </c>
      <c r="G970" s="1">
        <f>VLOOKUP($A970,主动技能升级!$J:$Q,主动技能升级!P$1,FALSE)</f>
        <v>0</v>
      </c>
      <c r="H970" s="1">
        <f>VLOOKUP($A970,主动技能升级!$J:$Q,主动技能升级!Q$1,FALSE)</f>
        <v>0</v>
      </c>
    </row>
    <row r="971" spans="1:8" x14ac:dyDescent="0.15">
      <c r="A971" s="1">
        <v>967</v>
      </c>
      <c r="B971" s="1">
        <f>VLOOKUP($A971,主动技能升级!$J:$Q,主动技能升级!K$1,FALSE)</f>
        <v>10170107</v>
      </c>
      <c r="C971" s="1">
        <f>VLOOKUP($A971,主动技能升级!$J:$Q,主动技能升级!L$1,FALSE)</f>
        <v>10170108</v>
      </c>
      <c r="D971" s="1">
        <f>VLOOKUP($A971,主动技能升级!$J:$Q,主动技能升级!M$1,FALSE)</f>
        <v>30</v>
      </c>
      <c r="E971" s="1" t="str">
        <f>VLOOKUP($A971,主动技能升级!$J:$Q,主动技能升级!N$1,FALSE)</f>
        <v>[]</v>
      </c>
      <c r="F971" s="1">
        <f>VLOOKUP($A971,主动技能升级!$J:$Q,主动技能升级!O$1,FALSE)</f>
        <v>3500</v>
      </c>
      <c r="G971" s="1">
        <f>VLOOKUP($A971,主动技能升级!$J:$Q,主动技能升级!P$1,FALSE)</f>
        <v>0</v>
      </c>
      <c r="H971" s="1">
        <f>VLOOKUP($A971,主动技能升级!$J:$Q,主动技能升级!Q$1,FALSE)</f>
        <v>0</v>
      </c>
    </row>
    <row r="972" spans="1:8" x14ac:dyDescent="0.15">
      <c r="A972" s="1">
        <v>968</v>
      </c>
      <c r="B972" s="1">
        <f>VLOOKUP($A972,主动技能升级!$J:$Q,主动技能升级!K$1,FALSE)</f>
        <v>10170108</v>
      </c>
      <c r="C972" s="1">
        <f>VLOOKUP($A972,主动技能升级!$J:$Q,主动技能升级!L$1,FALSE)</f>
        <v>10170109</v>
      </c>
      <c r="D972" s="1">
        <f>VLOOKUP($A972,主动技能升级!$J:$Q,主动技能升级!M$1,FALSE)</f>
        <v>35</v>
      </c>
      <c r="E972" s="1" t="str">
        <f>VLOOKUP($A972,主动技能升级!$J:$Q,主动技能升级!N$1,FALSE)</f>
        <v>[]</v>
      </c>
      <c r="F972" s="1">
        <f>VLOOKUP($A972,主动技能升级!$J:$Q,主动技能升级!O$1,FALSE)</f>
        <v>4900</v>
      </c>
      <c r="G972" s="1">
        <f>VLOOKUP($A972,主动技能升级!$J:$Q,主动技能升级!P$1,FALSE)</f>
        <v>0</v>
      </c>
      <c r="H972" s="1">
        <f>VLOOKUP($A972,主动技能升级!$J:$Q,主动技能升级!Q$1,FALSE)</f>
        <v>0</v>
      </c>
    </row>
    <row r="973" spans="1:8" x14ac:dyDescent="0.15">
      <c r="A973" s="1">
        <v>969</v>
      </c>
      <c r="B973" s="1">
        <f>VLOOKUP($A973,主动技能升级!$J:$Q,主动技能升级!K$1,FALSE)</f>
        <v>10170109</v>
      </c>
      <c r="C973" s="1">
        <f>VLOOKUP($A973,主动技能升级!$J:$Q,主动技能升级!L$1,FALSE)</f>
        <v>10170110</v>
      </c>
      <c r="D973" s="1">
        <f>VLOOKUP($A973,主动技能升级!$J:$Q,主动技能升级!M$1,FALSE)</f>
        <v>40</v>
      </c>
      <c r="E973" s="1" t="str">
        <f>VLOOKUP($A973,主动技能升级!$J:$Q,主动技能升级!N$1,FALSE)</f>
        <v>[]</v>
      </c>
      <c r="F973" s="1">
        <f>VLOOKUP($A973,主动技能升级!$J:$Q,主动技能升级!O$1,FALSE)</f>
        <v>7000</v>
      </c>
      <c r="G973" s="1">
        <f>VLOOKUP($A973,主动技能升级!$J:$Q,主动技能升级!P$1,FALSE)</f>
        <v>0</v>
      </c>
      <c r="H973" s="1">
        <f>VLOOKUP($A973,主动技能升级!$J:$Q,主动技能升级!Q$1,FALSE)</f>
        <v>0</v>
      </c>
    </row>
    <row r="974" spans="1:8" x14ac:dyDescent="0.15">
      <c r="A974" s="1">
        <v>970</v>
      </c>
      <c r="B974" s="1">
        <f>VLOOKUP($A974,主动技能升级!$J:$Q,主动技能升级!K$1,FALSE)</f>
        <v>10170110</v>
      </c>
      <c r="C974" s="1">
        <f>VLOOKUP($A974,主动技能升级!$J:$Q,主动技能升级!L$1,FALSE)</f>
        <v>10170111</v>
      </c>
      <c r="D974" s="1">
        <f>VLOOKUP($A974,主动技能升级!$J:$Q,主动技能升级!M$1,FALSE)</f>
        <v>45</v>
      </c>
      <c r="E974" s="1" t="str">
        <f>VLOOKUP($A974,主动技能升级!$J:$Q,主动技能升级!N$1,FALSE)</f>
        <v>[]</v>
      </c>
      <c r="F974" s="1">
        <f>VLOOKUP($A974,主动技能升级!$J:$Q,主动技能升级!O$1,FALSE)</f>
        <v>9900</v>
      </c>
      <c r="G974" s="1">
        <f>VLOOKUP($A974,主动技能升级!$J:$Q,主动技能升级!P$1,FALSE)</f>
        <v>0</v>
      </c>
      <c r="H974" s="1">
        <f>VLOOKUP($A974,主动技能升级!$J:$Q,主动技能升级!Q$1,FALSE)</f>
        <v>0</v>
      </c>
    </row>
    <row r="975" spans="1:8" x14ac:dyDescent="0.15">
      <c r="A975" s="1">
        <v>971</v>
      </c>
      <c r="B975" s="1">
        <f>VLOOKUP($A975,主动技能升级!$J:$Q,主动技能升级!K$1,FALSE)</f>
        <v>10170111</v>
      </c>
      <c r="C975" s="1">
        <f>VLOOKUP($A975,主动技能升级!$J:$Q,主动技能升级!L$1,FALSE)</f>
        <v>10170112</v>
      </c>
      <c r="D975" s="1">
        <f>VLOOKUP($A975,主动技能升级!$J:$Q,主动技能升级!M$1,FALSE)</f>
        <v>50</v>
      </c>
      <c r="E975" s="1" t="str">
        <f>VLOOKUP($A975,主动技能升级!$J:$Q,主动技能升级!N$1,FALSE)</f>
        <v>[]</v>
      </c>
      <c r="F975" s="1">
        <f>VLOOKUP($A975,主动技能升级!$J:$Q,主动技能升级!O$1,FALSE)</f>
        <v>14100</v>
      </c>
      <c r="G975" s="1">
        <f>VLOOKUP($A975,主动技能升级!$J:$Q,主动技能升级!P$1,FALSE)</f>
        <v>0</v>
      </c>
      <c r="H975" s="1">
        <f>VLOOKUP($A975,主动技能升级!$J:$Q,主动技能升级!Q$1,FALSE)</f>
        <v>0</v>
      </c>
    </row>
    <row r="976" spans="1:8" x14ac:dyDescent="0.15">
      <c r="A976" s="1">
        <v>972</v>
      </c>
      <c r="B976" s="1">
        <f>VLOOKUP($A976,主动技能升级!$J:$Q,主动技能升级!K$1,FALSE)</f>
        <v>10170112</v>
      </c>
      <c r="C976" s="1">
        <f>VLOOKUP($A976,主动技能升级!$J:$Q,主动技能升级!L$1,FALSE)</f>
        <v>10170113</v>
      </c>
      <c r="D976" s="1">
        <f>VLOOKUP($A976,主动技能升级!$J:$Q,主动技能升级!M$1,FALSE)</f>
        <v>55</v>
      </c>
      <c r="E976" s="1" t="str">
        <f>VLOOKUP($A976,主动技能升级!$J:$Q,主动技能升级!N$1,FALSE)</f>
        <v>[]</v>
      </c>
      <c r="F976" s="1">
        <f>VLOOKUP($A976,主动技能升级!$J:$Q,主动技能升级!O$1,FALSE)</f>
        <v>20000</v>
      </c>
      <c r="G976" s="1">
        <f>VLOOKUP($A976,主动技能升级!$J:$Q,主动技能升级!P$1,FALSE)</f>
        <v>0</v>
      </c>
      <c r="H976" s="1">
        <f>VLOOKUP($A976,主动技能升级!$J:$Q,主动技能升级!Q$1,FALSE)</f>
        <v>0</v>
      </c>
    </row>
    <row r="977" spans="1:8" x14ac:dyDescent="0.15">
      <c r="A977" s="1">
        <v>973</v>
      </c>
      <c r="B977" s="1">
        <f>VLOOKUP($A977,主动技能升级!$J:$Q,主动技能升级!K$1,FALSE)</f>
        <v>10170113</v>
      </c>
      <c r="C977" s="1">
        <f>VLOOKUP($A977,主动技能升级!$J:$Q,主动技能升级!L$1,FALSE)</f>
        <v>10170114</v>
      </c>
      <c r="D977" s="1">
        <f>VLOOKUP($A977,主动技能升级!$J:$Q,主动技能升级!M$1,FALSE)</f>
        <v>60</v>
      </c>
      <c r="E977" s="1" t="str">
        <f>VLOOKUP($A977,主动技能升级!$J:$Q,主动技能升级!N$1,FALSE)</f>
        <v>[]</v>
      </c>
      <c r="F977" s="1">
        <f>VLOOKUP($A977,主动技能升级!$J:$Q,主动技能升级!O$1,FALSE)</f>
        <v>28300</v>
      </c>
      <c r="G977" s="1">
        <f>VLOOKUP($A977,主动技能升级!$J:$Q,主动技能升级!P$1,FALSE)</f>
        <v>0</v>
      </c>
      <c r="H977" s="1">
        <f>VLOOKUP($A977,主动技能升级!$J:$Q,主动技能升级!Q$1,FALSE)</f>
        <v>0</v>
      </c>
    </row>
    <row r="978" spans="1:8" x14ac:dyDescent="0.15">
      <c r="A978" s="1">
        <v>974</v>
      </c>
      <c r="B978" s="1">
        <f>VLOOKUP($A978,主动技能升级!$J:$Q,主动技能升级!K$1,FALSE)</f>
        <v>10170114</v>
      </c>
      <c r="C978" s="1">
        <f>VLOOKUP($A978,主动技能升级!$J:$Q,主动技能升级!L$1,FALSE)</f>
        <v>10170115</v>
      </c>
      <c r="D978" s="1">
        <f>VLOOKUP($A978,主动技能升级!$J:$Q,主动技能升级!M$1,FALSE)</f>
        <v>65</v>
      </c>
      <c r="E978" s="1" t="str">
        <f>VLOOKUP($A978,主动技能升级!$J:$Q,主动技能升级!N$1,FALSE)</f>
        <v>[]</v>
      </c>
      <c r="F978" s="1">
        <f>VLOOKUP($A978,主动技能升级!$J:$Q,主动技能升级!O$1,FALSE)</f>
        <v>40100</v>
      </c>
      <c r="G978" s="1">
        <f>VLOOKUP($A978,主动技能升级!$J:$Q,主动技能升级!P$1,FALSE)</f>
        <v>0</v>
      </c>
      <c r="H978" s="1">
        <f>VLOOKUP($A978,主动技能升级!$J:$Q,主动技能升级!Q$1,FALSE)</f>
        <v>0</v>
      </c>
    </row>
    <row r="979" spans="1:8" x14ac:dyDescent="0.15">
      <c r="A979" s="1">
        <v>975</v>
      </c>
      <c r="B979" s="1">
        <f>VLOOKUP($A979,主动技能升级!$J:$Q,主动技能升级!K$1,FALSE)</f>
        <v>10170115</v>
      </c>
      <c r="C979" s="1">
        <f>VLOOKUP($A979,主动技能升级!$J:$Q,主动技能升级!L$1,FALSE)</f>
        <v>10170116</v>
      </c>
      <c r="D979" s="1">
        <f>VLOOKUP($A979,主动技能升级!$J:$Q,主动技能升级!M$1,FALSE)</f>
        <v>70</v>
      </c>
      <c r="E979" s="1" t="str">
        <f>VLOOKUP($A979,主动技能升级!$J:$Q,主动技能升级!N$1,FALSE)</f>
        <v>[]</v>
      </c>
      <c r="F979" s="1">
        <f>VLOOKUP($A979,主动技能升级!$J:$Q,主动技能升级!O$1,FALSE)</f>
        <v>56700</v>
      </c>
      <c r="G979" s="1">
        <f>VLOOKUP($A979,主动技能升级!$J:$Q,主动技能升级!P$1,FALSE)</f>
        <v>0</v>
      </c>
      <c r="H979" s="1">
        <f>VLOOKUP($A979,主动技能升级!$J:$Q,主动技能升级!Q$1,FALSE)</f>
        <v>0</v>
      </c>
    </row>
    <row r="980" spans="1:8" x14ac:dyDescent="0.15">
      <c r="A980" s="1">
        <v>976</v>
      </c>
      <c r="B980" s="1">
        <f>VLOOKUP($A980,主动技能升级!$J:$Q,主动技能升级!K$1,FALSE)</f>
        <v>10170116</v>
      </c>
      <c r="C980" s="1">
        <f>VLOOKUP($A980,主动技能升级!$J:$Q,主动技能升级!L$1,FALSE)</f>
        <v>10170117</v>
      </c>
      <c r="D980" s="1">
        <f>VLOOKUP($A980,主动技能升级!$J:$Q,主动技能升级!M$1,FALSE)</f>
        <v>75</v>
      </c>
      <c r="E980" s="1" t="str">
        <f>VLOOKUP($A980,主动技能升级!$J:$Q,主动技能升级!N$1,FALSE)</f>
        <v>[]</v>
      </c>
      <c r="F980" s="1">
        <f>VLOOKUP($A980,主动技能升级!$J:$Q,主动技能升级!O$1,FALSE)</f>
        <v>80400</v>
      </c>
      <c r="G980" s="1">
        <f>VLOOKUP($A980,主动技能升级!$J:$Q,主动技能升级!P$1,FALSE)</f>
        <v>0</v>
      </c>
      <c r="H980" s="1">
        <f>VLOOKUP($A980,主动技能升级!$J:$Q,主动技能升级!Q$1,FALSE)</f>
        <v>0</v>
      </c>
    </row>
    <row r="981" spans="1:8" x14ac:dyDescent="0.15">
      <c r="A981" s="1">
        <v>977</v>
      </c>
      <c r="B981" s="1">
        <f>VLOOKUP($A981,主动技能升级!$J:$Q,主动技能升级!K$1,FALSE)</f>
        <v>10170117</v>
      </c>
      <c r="C981" s="1">
        <f>VLOOKUP($A981,主动技能升级!$J:$Q,主动技能升级!L$1,FALSE)</f>
        <v>10170118</v>
      </c>
      <c r="D981" s="1">
        <f>VLOOKUP($A981,主动技能升级!$J:$Q,主动技能升级!M$1,FALSE)</f>
        <v>80</v>
      </c>
      <c r="E981" s="1" t="str">
        <f>VLOOKUP($A981,主动技能升级!$J:$Q,主动技能升级!N$1,FALSE)</f>
        <v>[]</v>
      </c>
      <c r="F981" s="1">
        <f>VLOOKUP($A981,主动技能升级!$J:$Q,主动技能升级!O$1,FALSE)</f>
        <v>113800</v>
      </c>
      <c r="G981" s="1">
        <f>VLOOKUP($A981,主动技能升级!$J:$Q,主动技能升级!P$1,FALSE)</f>
        <v>0</v>
      </c>
      <c r="H981" s="1">
        <f>VLOOKUP($A981,主动技能升级!$J:$Q,主动技能升级!Q$1,FALSE)</f>
        <v>0</v>
      </c>
    </row>
    <row r="982" spans="1:8" x14ac:dyDescent="0.15">
      <c r="A982" s="1">
        <v>978</v>
      </c>
      <c r="B982" s="1">
        <f>VLOOKUP($A982,主动技能升级!$J:$Q,主动技能升级!K$1,FALSE)</f>
        <v>10170118</v>
      </c>
      <c r="C982" s="1">
        <f>VLOOKUP($A982,主动技能升级!$J:$Q,主动技能升级!L$1,FALSE)</f>
        <v>10170119</v>
      </c>
      <c r="D982" s="1">
        <f>VLOOKUP($A982,主动技能升级!$J:$Q,主动技能升级!M$1,FALSE)</f>
        <v>85</v>
      </c>
      <c r="E982" s="1" t="str">
        <f>VLOOKUP($A982,主动技能升级!$J:$Q,主动技能升级!N$1,FALSE)</f>
        <v>[]</v>
      </c>
      <c r="F982" s="1">
        <f>VLOOKUP($A982,主动技能升级!$J:$Q,主动技能升级!O$1,FALSE)</f>
        <v>161100</v>
      </c>
      <c r="G982" s="1">
        <f>VLOOKUP($A982,主动技能升级!$J:$Q,主动技能升级!P$1,FALSE)</f>
        <v>0</v>
      </c>
      <c r="H982" s="1">
        <f>VLOOKUP($A982,主动技能升级!$J:$Q,主动技能升级!Q$1,FALSE)</f>
        <v>0</v>
      </c>
    </row>
    <row r="983" spans="1:8" x14ac:dyDescent="0.15">
      <c r="A983" s="1">
        <v>979</v>
      </c>
      <c r="B983" s="1">
        <f>VLOOKUP($A983,主动技能升级!$J:$Q,主动技能升级!K$1,FALSE)</f>
        <v>10170119</v>
      </c>
      <c r="C983" s="1">
        <f>VLOOKUP($A983,主动技能升级!$J:$Q,主动技能升级!L$1,FALSE)</f>
        <v>10170120</v>
      </c>
      <c r="D983" s="1">
        <f>VLOOKUP($A983,主动技能升级!$J:$Q,主动技能升级!M$1,FALSE)</f>
        <v>90</v>
      </c>
      <c r="E983" s="1" t="str">
        <f>VLOOKUP($A983,主动技能升级!$J:$Q,主动技能升级!N$1,FALSE)</f>
        <v>[]</v>
      </c>
      <c r="F983" s="1">
        <f>VLOOKUP($A983,主动技能升级!$J:$Q,主动技能升级!O$1,FALSE)</f>
        <v>228100</v>
      </c>
      <c r="G983" s="1">
        <f>VLOOKUP($A983,主动技能升级!$J:$Q,主动技能升级!P$1,FALSE)</f>
        <v>0</v>
      </c>
      <c r="H983" s="1">
        <f>VLOOKUP($A983,主动技能升级!$J:$Q,主动技能升级!Q$1,FALSE)</f>
        <v>0</v>
      </c>
    </row>
    <row r="984" spans="1:8" x14ac:dyDescent="0.15">
      <c r="A984" s="1">
        <v>980</v>
      </c>
      <c r="B984" s="1">
        <f>VLOOKUP($A984,主动技能升级!$J:$Q,主动技能升级!K$1,FALSE)</f>
        <v>10170120</v>
      </c>
      <c r="C984" s="1">
        <f>VLOOKUP($A984,主动技能升级!$J:$Q,主动技能升级!L$1,FALSE)</f>
        <v>0</v>
      </c>
      <c r="D984" s="1">
        <f>VLOOKUP($A984,主动技能升级!$J:$Q,主动技能升级!M$1,FALSE)</f>
        <v>100</v>
      </c>
      <c r="E984" s="1" t="str">
        <f>VLOOKUP($A984,主动技能升级!$J:$Q,主动技能升级!N$1,FALSE)</f>
        <v>[]</v>
      </c>
      <c r="F984" s="1">
        <f>VLOOKUP($A984,主动技能升级!$J:$Q,主动技能升级!O$1,FALSE)</f>
        <v>780200</v>
      </c>
      <c r="G984" s="1">
        <f>VLOOKUP($A984,主动技能升级!$J:$Q,主动技能升级!P$1,FALSE)</f>
        <v>0</v>
      </c>
      <c r="H984" s="1">
        <f>VLOOKUP($A984,主动技能升级!$J:$Q,主动技能升级!Q$1,FALSE)</f>
        <v>0</v>
      </c>
    </row>
    <row r="985" spans="1:8" x14ac:dyDescent="0.15">
      <c r="A985" s="1">
        <v>981</v>
      </c>
      <c r="B985" s="1">
        <f>VLOOKUP($A985,主动技能升级!$J:$Q,主动技能升级!K$1,FALSE)</f>
        <v>10170201</v>
      </c>
      <c r="C985" s="1">
        <f>VLOOKUP($A985,主动技能升级!$J:$Q,主动技能升级!L$1,FALSE)</f>
        <v>10170202</v>
      </c>
      <c r="D985" s="1">
        <f>VLOOKUP($A985,主动技能升级!$J:$Q,主动技能升级!M$1,FALSE)</f>
        <v>2</v>
      </c>
      <c r="E985" s="1" t="str">
        <f>VLOOKUP($A985,主动技能升级!$J:$Q,主动技能升级!N$1,FALSE)</f>
        <v>[]</v>
      </c>
      <c r="F985" s="1">
        <f>VLOOKUP($A985,主动技能升级!$J:$Q,主动技能升级!O$1,FALSE)</f>
        <v>500</v>
      </c>
      <c r="G985" s="1">
        <f>VLOOKUP($A985,主动技能升级!$J:$Q,主动技能升级!P$1,FALSE)</f>
        <v>0</v>
      </c>
      <c r="H985" s="1">
        <f>VLOOKUP($A985,主动技能升级!$J:$Q,主动技能升级!Q$1,FALSE)</f>
        <v>0</v>
      </c>
    </row>
    <row r="986" spans="1:8" x14ac:dyDescent="0.15">
      <c r="A986" s="1">
        <v>982</v>
      </c>
      <c r="B986" s="1">
        <f>VLOOKUP($A986,主动技能升级!$J:$Q,主动技能升级!K$1,FALSE)</f>
        <v>10170202</v>
      </c>
      <c r="C986" s="1">
        <f>VLOOKUP($A986,主动技能升级!$J:$Q,主动技能升级!L$1,FALSE)</f>
        <v>10170203</v>
      </c>
      <c r="D986" s="1">
        <f>VLOOKUP($A986,主动技能升级!$J:$Q,主动技能升级!M$1,FALSE)</f>
        <v>5</v>
      </c>
      <c r="E986" s="1" t="str">
        <f>VLOOKUP($A986,主动技能升级!$J:$Q,主动技能升级!N$1,FALSE)</f>
        <v>[]</v>
      </c>
      <c r="F986" s="1">
        <f>VLOOKUP($A986,主动技能升级!$J:$Q,主动技能升级!O$1,FALSE)</f>
        <v>600</v>
      </c>
      <c r="G986" s="1">
        <f>VLOOKUP($A986,主动技能升级!$J:$Q,主动技能升级!P$1,FALSE)</f>
        <v>0</v>
      </c>
      <c r="H986" s="1">
        <f>VLOOKUP($A986,主动技能升级!$J:$Q,主动技能升级!Q$1,FALSE)</f>
        <v>0</v>
      </c>
    </row>
    <row r="987" spans="1:8" x14ac:dyDescent="0.15">
      <c r="A987" s="1">
        <v>983</v>
      </c>
      <c r="B987" s="1">
        <f>VLOOKUP($A987,主动技能升级!$J:$Q,主动技能升级!K$1,FALSE)</f>
        <v>10170203</v>
      </c>
      <c r="C987" s="1">
        <f>VLOOKUP($A987,主动技能升级!$J:$Q,主动技能升级!L$1,FALSE)</f>
        <v>10170204</v>
      </c>
      <c r="D987" s="1">
        <f>VLOOKUP($A987,主动技能升级!$J:$Q,主动技能升级!M$1,FALSE)</f>
        <v>10</v>
      </c>
      <c r="E987" s="1" t="str">
        <f>VLOOKUP($A987,主动技能升级!$J:$Q,主动技能升级!N$1,FALSE)</f>
        <v>[]</v>
      </c>
      <c r="F987" s="1">
        <f>VLOOKUP($A987,主动技能升级!$J:$Q,主动技能升级!O$1,FALSE)</f>
        <v>800</v>
      </c>
      <c r="G987" s="1">
        <f>VLOOKUP($A987,主动技能升级!$J:$Q,主动技能升级!P$1,FALSE)</f>
        <v>0</v>
      </c>
      <c r="H987" s="1">
        <f>VLOOKUP($A987,主动技能升级!$J:$Q,主动技能升级!Q$1,FALSE)</f>
        <v>0</v>
      </c>
    </row>
    <row r="988" spans="1:8" x14ac:dyDescent="0.15">
      <c r="A988" s="1">
        <v>984</v>
      </c>
      <c r="B988" s="1">
        <f>VLOOKUP($A988,主动技能升级!$J:$Q,主动技能升级!K$1,FALSE)</f>
        <v>10170204</v>
      </c>
      <c r="C988" s="1">
        <f>VLOOKUP($A988,主动技能升级!$J:$Q,主动技能升级!L$1,FALSE)</f>
        <v>10170205</v>
      </c>
      <c r="D988" s="1">
        <f>VLOOKUP($A988,主动技能升级!$J:$Q,主动技能升级!M$1,FALSE)</f>
        <v>15</v>
      </c>
      <c r="E988" s="1" t="str">
        <f>VLOOKUP($A988,主动技能升级!$J:$Q,主动技能升级!N$1,FALSE)</f>
        <v>[]</v>
      </c>
      <c r="F988" s="1">
        <f>VLOOKUP($A988,主动技能升级!$J:$Q,主动技能升级!O$1,FALSE)</f>
        <v>1200</v>
      </c>
      <c r="G988" s="1">
        <f>VLOOKUP($A988,主动技能升级!$J:$Q,主动技能升级!P$1,FALSE)</f>
        <v>0</v>
      </c>
      <c r="H988" s="1">
        <f>VLOOKUP($A988,主动技能升级!$J:$Q,主动技能升级!Q$1,FALSE)</f>
        <v>0</v>
      </c>
    </row>
    <row r="989" spans="1:8" x14ac:dyDescent="0.15">
      <c r="A989" s="1">
        <v>985</v>
      </c>
      <c r="B989" s="1">
        <f>VLOOKUP($A989,主动技能升级!$J:$Q,主动技能升级!K$1,FALSE)</f>
        <v>10170205</v>
      </c>
      <c r="C989" s="1">
        <f>VLOOKUP($A989,主动技能升级!$J:$Q,主动技能升级!L$1,FALSE)</f>
        <v>10170206</v>
      </c>
      <c r="D989" s="1">
        <f>VLOOKUP($A989,主动技能升级!$J:$Q,主动技能升级!M$1,FALSE)</f>
        <v>20</v>
      </c>
      <c r="E989" s="1" t="str">
        <f>VLOOKUP($A989,主动技能升级!$J:$Q,主动技能升级!N$1,FALSE)</f>
        <v>[]</v>
      </c>
      <c r="F989" s="1">
        <f>VLOOKUP($A989,主动技能升级!$J:$Q,主动技能升级!O$1,FALSE)</f>
        <v>1700</v>
      </c>
      <c r="G989" s="1">
        <f>VLOOKUP($A989,主动技能升级!$J:$Q,主动技能升级!P$1,FALSE)</f>
        <v>0</v>
      </c>
      <c r="H989" s="1">
        <f>VLOOKUP($A989,主动技能升级!$J:$Q,主动技能升级!Q$1,FALSE)</f>
        <v>0</v>
      </c>
    </row>
    <row r="990" spans="1:8" x14ac:dyDescent="0.15">
      <c r="A990" s="1">
        <v>986</v>
      </c>
      <c r="B990" s="1">
        <f>VLOOKUP($A990,主动技能升级!$J:$Q,主动技能升级!K$1,FALSE)</f>
        <v>10170206</v>
      </c>
      <c r="C990" s="1">
        <f>VLOOKUP($A990,主动技能升级!$J:$Q,主动技能升级!L$1,FALSE)</f>
        <v>10170207</v>
      </c>
      <c r="D990" s="1">
        <f>VLOOKUP($A990,主动技能升级!$J:$Q,主动技能升级!M$1,FALSE)</f>
        <v>25</v>
      </c>
      <c r="E990" s="1" t="str">
        <f>VLOOKUP($A990,主动技能升级!$J:$Q,主动技能升级!N$1,FALSE)</f>
        <v>[]</v>
      </c>
      <c r="F990" s="1">
        <f>VLOOKUP($A990,主动技能升级!$J:$Q,主动技能升级!O$1,FALSE)</f>
        <v>2400</v>
      </c>
      <c r="G990" s="1">
        <f>VLOOKUP($A990,主动技能升级!$J:$Q,主动技能升级!P$1,FALSE)</f>
        <v>0</v>
      </c>
      <c r="H990" s="1">
        <f>VLOOKUP($A990,主动技能升级!$J:$Q,主动技能升级!Q$1,FALSE)</f>
        <v>0</v>
      </c>
    </row>
    <row r="991" spans="1:8" x14ac:dyDescent="0.15">
      <c r="A991" s="1">
        <v>987</v>
      </c>
      <c r="B991" s="1">
        <f>VLOOKUP($A991,主动技能升级!$J:$Q,主动技能升级!K$1,FALSE)</f>
        <v>10170207</v>
      </c>
      <c r="C991" s="1">
        <f>VLOOKUP($A991,主动技能升级!$J:$Q,主动技能升级!L$1,FALSE)</f>
        <v>10170208</v>
      </c>
      <c r="D991" s="1">
        <f>VLOOKUP($A991,主动技能升级!$J:$Q,主动技能升级!M$1,FALSE)</f>
        <v>30</v>
      </c>
      <c r="E991" s="1" t="str">
        <f>VLOOKUP($A991,主动技能升级!$J:$Q,主动技能升级!N$1,FALSE)</f>
        <v>[]</v>
      </c>
      <c r="F991" s="1">
        <f>VLOOKUP($A991,主动技能升级!$J:$Q,主动技能升级!O$1,FALSE)</f>
        <v>3500</v>
      </c>
      <c r="G991" s="1">
        <f>VLOOKUP($A991,主动技能升级!$J:$Q,主动技能升级!P$1,FALSE)</f>
        <v>0</v>
      </c>
      <c r="H991" s="1">
        <f>VLOOKUP($A991,主动技能升级!$J:$Q,主动技能升级!Q$1,FALSE)</f>
        <v>0</v>
      </c>
    </row>
    <row r="992" spans="1:8" x14ac:dyDescent="0.15">
      <c r="A992" s="1">
        <v>988</v>
      </c>
      <c r="B992" s="1">
        <f>VLOOKUP($A992,主动技能升级!$J:$Q,主动技能升级!K$1,FALSE)</f>
        <v>10170208</v>
      </c>
      <c r="C992" s="1">
        <f>VLOOKUP($A992,主动技能升级!$J:$Q,主动技能升级!L$1,FALSE)</f>
        <v>10170209</v>
      </c>
      <c r="D992" s="1">
        <f>VLOOKUP($A992,主动技能升级!$J:$Q,主动技能升级!M$1,FALSE)</f>
        <v>35</v>
      </c>
      <c r="E992" s="1" t="str">
        <f>VLOOKUP($A992,主动技能升级!$J:$Q,主动技能升级!N$1,FALSE)</f>
        <v>[]</v>
      </c>
      <c r="F992" s="1">
        <f>VLOOKUP($A992,主动技能升级!$J:$Q,主动技能升级!O$1,FALSE)</f>
        <v>4900</v>
      </c>
      <c r="G992" s="1">
        <f>VLOOKUP($A992,主动技能升级!$J:$Q,主动技能升级!P$1,FALSE)</f>
        <v>0</v>
      </c>
      <c r="H992" s="1">
        <f>VLOOKUP($A992,主动技能升级!$J:$Q,主动技能升级!Q$1,FALSE)</f>
        <v>0</v>
      </c>
    </row>
    <row r="993" spans="1:8" x14ac:dyDescent="0.15">
      <c r="A993" s="1">
        <v>989</v>
      </c>
      <c r="B993" s="1">
        <f>VLOOKUP($A993,主动技能升级!$J:$Q,主动技能升级!K$1,FALSE)</f>
        <v>10170209</v>
      </c>
      <c r="C993" s="1">
        <f>VLOOKUP($A993,主动技能升级!$J:$Q,主动技能升级!L$1,FALSE)</f>
        <v>10170210</v>
      </c>
      <c r="D993" s="1">
        <f>VLOOKUP($A993,主动技能升级!$J:$Q,主动技能升级!M$1,FALSE)</f>
        <v>40</v>
      </c>
      <c r="E993" s="1" t="str">
        <f>VLOOKUP($A993,主动技能升级!$J:$Q,主动技能升级!N$1,FALSE)</f>
        <v>[]</v>
      </c>
      <c r="F993" s="1">
        <f>VLOOKUP($A993,主动技能升级!$J:$Q,主动技能升级!O$1,FALSE)</f>
        <v>7000</v>
      </c>
      <c r="G993" s="1">
        <f>VLOOKUP($A993,主动技能升级!$J:$Q,主动技能升级!P$1,FALSE)</f>
        <v>0</v>
      </c>
      <c r="H993" s="1">
        <f>VLOOKUP($A993,主动技能升级!$J:$Q,主动技能升级!Q$1,FALSE)</f>
        <v>0</v>
      </c>
    </row>
    <row r="994" spans="1:8" x14ac:dyDescent="0.15">
      <c r="A994" s="1">
        <v>990</v>
      </c>
      <c r="B994" s="1">
        <f>VLOOKUP($A994,主动技能升级!$J:$Q,主动技能升级!K$1,FALSE)</f>
        <v>10170210</v>
      </c>
      <c r="C994" s="1">
        <f>VLOOKUP($A994,主动技能升级!$J:$Q,主动技能升级!L$1,FALSE)</f>
        <v>10170211</v>
      </c>
      <c r="D994" s="1">
        <f>VLOOKUP($A994,主动技能升级!$J:$Q,主动技能升级!M$1,FALSE)</f>
        <v>45</v>
      </c>
      <c r="E994" s="1" t="str">
        <f>VLOOKUP($A994,主动技能升级!$J:$Q,主动技能升级!N$1,FALSE)</f>
        <v>[]</v>
      </c>
      <c r="F994" s="1">
        <f>VLOOKUP($A994,主动技能升级!$J:$Q,主动技能升级!O$1,FALSE)</f>
        <v>9900</v>
      </c>
      <c r="G994" s="1">
        <f>VLOOKUP($A994,主动技能升级!$J:$Q,主动技能升级!P$1,FALSE)</f>
        <v>0</v>
      </c>
      <c r="H994" s="1">
        <f>VLOOKUP($A994,主动技能升级!$J:$Q,主动技能升级!Q$1,FALSE)</f>
        <v>0</v>
      </c>
    </row>
    <row r="995" spans="1:8" x14ac:dyDescent="0.15">
      <c r="A995" s="1">
        <v>991</v>
      </c>
      <c r="B995" s="1">
        <f>VLOOKUP($A995,主动技能升级!$J:$Q,主动技能升级!K$1,FALSE)</f>
        <v>10170211</v>
      </c>
      <c r="C995" s="1">
        <f>VLOOKUP($A995,主动技能升级!$J:$Q,主动技能升级!L$1,FALSE)</f>
        <v>10170212</v>
      </c>
      <c r="D995" s="1">
        <f>VLOOKUP($A995,主动技能升级!$J:$Q,主动技能升级!M$1,FALSE)</f>
        <v>50</v>
      </c>
      <c r="E995" s="1" t="str">
        <f>VLOOKUP($A995,主动技能升级!$J:$Q,主动技能升级!N$1,FALSE)</f>
        <v>[]</v>
      </c>
      <c r="F995" s="1">
        <f>VLOOKUP($A995,主动技能升级!$J:$Q,主动技能升级!O$1,FALSE)</f>
        <v>14100</v>
      </c>
      <c r="G995" s="1">
        <f>VLOOKUP($A995,主动技能升级!$J:$Q,主动技能升级!P$1,FALSE)</f>
        <v>0</v>
      </c>
      <c r="H995" s="1">
        <f>VLOOKUP($A995,主动技能升级!$J:$Q,主动技能升级!Q$1,FALSE)</f>
        <v>0</v>
      </c>
    </row>
    <row r="996" spans="1:8" x14ac:dyDescent="0.15">
      <c r="A996" s="1">
        <v>992</v>
      </c>
      <c r="B996" s="1">
        <f>VLOOKUP($A996,主动技能升级!$J:$Q,主动技能升级!K$1,FALSE)</f>
        <v>10170212</v>
      </c>
      <c r="C996" s="1">
        <f>VLOOKUP($A996,主动技能升级!$J:$Q,主动技能升级!L$1,FALSE)</f>
        <v>10170213</v>
      </c>
      <c r="D996" s="1">
        <f>VLOOKUP($A996,主动技能升级!$J:$Q,主动技能升级!M$1,FALSE)</f>
        <v>55</v>
      </c>
      <c r="E996" s="1" t="str">
        <f>VLOOKUP($A996,主动技能升级!$J:$Q,主动技能升级!N$1,FALSE)</f>
        <v>[]</v>
      </c>
      <c r="F996" s="1">
        <f>VLOOKUP($A996,主动技能升级!$J:$Q,主动技能升级!O$1,FALSE)</f>
        <v>20000</v>
      </c>
      <c r="G996" s="1">
        <f>VLOOKUP($A996,主动技能升级!$J:$Q,主动技能升级!P$1,FALSE)</f>
        <v>0</v>
      </c>
      <c r="H996" s="1">
        <f>VLOOKUP($A996,主动技能升级!$J:$Q,主动技能升级!Q$1,FALSE)</f>
        <v>0</v>
      </c>
    </row>
    <row r="997" spans="1:8" x14ac:dyDescent="0.15">
      <c r="A997" s="1">
        <v>993</v>
      </c>
      <c r="B997" s="1">
        <f>VLOOKUP($A997,主动技能升级!$J:$Q,主动技能升级!K$1,FALSE)</f>
        <v>10170213</v>
      </c>
      <c r="C997" s="1">
        <f>VLOOKUP($A997,主动技能升级!$J:$Q,主动技能升级!L$1,FALSE)</f>
        <v>10170214</v>
      </c>
      <c r="D997" s="1">
        <f>VLOOKUP($A997,主动技能升级!$J:$Q,主动技能升级!M$1,FALSE)</f>
        <v>60</v>
      </c>
      <c r="E997" s="1" t="str">
        <f>VLOOKUP($A997,主动技能升级!$J:$Q,主动技能升级!N$1,FALSE)</f>
        <v>[]</v>
      </c>
      <c r="F997" s="1">
        <f>VLOOKUP($A997,主动技能升级!$J:$Q,主动技能升级!O$1,FALSE)</f>
        <v>28300</v>
      </c>
      <c r="G997" s="1">
        <f>VLOOKUP($A997,主动技能升级!$J:$Q,主动技能升级!P$1,FALSE)</f>
        <v>0</v>
      </c>
      <c r="H997" s="1">
        <f>VLOOKUP($A997,主动技能升级!$J:$Q,主动技能升级!Q$1,FALSE)</f>
        <v>0</v>
      </c>
    </row>
    <row r="998" spans="1:8" x14ac:dyDescent="0.15">
      <c r="A998" s="1">
        <v>994</v>
      </c>
      <c r="B998" s="1">
        <f>VLOOKUP($A998,主动技能升级!$J:$Q,主动技能升级!K$1,FALSE)</f>
        <v>10170214</v>
      </c>
      <c r="C998" s="1">
        <f>VLOOKUP($A998,主动技能升级!$J:$Q,主动技能升级!L$1,FALSE)</f>
        <v>10170215</v>
      </c>
      <c r="D998" s="1">
        <f>VLOOKUP($A998,主动技能升级!$J:$Q,主动技能升级!M$1,FALSE)</f>
        <v>65</v>
      </c>
      <c r="E998" s="1" t="str">
        <f>VLOOKUP($A998,主动技能升级!$J:$Q,主动技能升级!N$1,FALSE)</f>
        <v>[]</v>
      </c>
      <c r="F998" s="1">
        <f>VLOOKUP($A998,主动技能升级!$J:$Q,主动技能升级!O$1,FALSE)</f>
        <v>40100</v>
      </c>
      <c r="G998" s="1">
        <f>VLOOKUP($A998,主动技能升级!$J:$Q,主动技能升级!P$1,FALSE)</f>
        <v>0</v>
      </c>
      <c r="H998" s="1">
        <f>VLOOKUP($A998,主动技能升级!$J:$Q,主动技能升级!Q$1,FALSE)</f>
        <v>0</v>
      </c>
    </row>
    <row r="999" spans="1:8" x14ac:dyDescent="0.15">
      <c r="A999" s="1">
        <v>995</v>
      </c>
      <c r="B999" s="1">
        <f>VLOOKUP($A999,主动技能升级!$J:$Q,主动技能升级!K$1,FALSE)</f>
        <v>10170215</v>
      </c>
      <c r="C999" s="1">
        <f>VLOOKUP($A999,主动技能升级!$J:$Q,主动技能升级!L$1,FALSE)</f>
        <v>10170216</v>
      </c>
      <c r="D999" s="1">
        <f>VLOOKUP($A999,主动技能升级!$J:$Q,主动技能升级!M$1,FALSE)</f>
        <v>70</v>
      </c>
      <c r="E999" s="1" t="str">
        <f>VLOOKUP($A999,主动技能升级!$J:$Q,主动技能升级!N$1,FALSE)</f>
        <v>[]</v>
      </c>
      <c r="F999" s="1">
        <f>VLOOKUP($A999,主动技能升级!$J:$Q,主动技能升级!O$1,FALSE)</f>
        <v>56700</v>
      </c>
      <c r="G999" s="1">
        <f>VLOOKUP($A999,主动技能升级!$J:$Q,主动技能升级!P$1,FALSE)</f>
        <v>0</v>
      </c>
      <c r="H999" s="1">
        <f>VLOOKUP($A999,主动技能升级!$J:$Q,主动技能升级!Q$1,FALSE)</f>
        <v>0</v>
      </c>
    </row>
    <row r="1000" spans="1:8" x14ac:dyDescent="0.15">
      <c r="A1000" s="1">
        <v>996</v>
      </c>
      <c r="B1000" s="1">
        <f>VLOOKUP($A1000,主动技能升级!$J:$Q,主动技能升级!K$1,FALSE)</f>
        <v>10170216</v>
      </c>
      <c r="C1000" s="1">
        <f>VLOOKUP($A1000,主动技能升级!$J:$Q,主动技能升级!L$1,FALSE)</f>
        <v>10170217</v>
      </c>
      <c r="D1000" s="1">
        <f>VLOOKUP($A1000,主动技能升级!$J:$Q,主动技能升级!M$1,FALSE)</f>
        <v>75</v>
      </c>
      <c r="E1000" s="1" t="str">
        <f>VLOOKUP($A1000,主动技能升级!$J:$Q,主动技能升级!N$1,FALSE)</f>
        <v>[]</v>
      </c>
      <c r="F1000" s="1">
        <f>VLOOKUP($A1000,主动技能升级!$J:$Q,主动技能升级!O$1,FALSE)</f>
        <v>80400</v>
      </c>
      <c r="G1000" s="1">
        <f>VLOOKUP($A1000,主动技能升级!$J:$Q,主动技能升级!P$1,FALSE)</f>
        <v>0</v>
      </c>
      <c r="H1000" s="1">
        <f>VLOOKUP($A1000,主动技能升级!$J:$Q,主动技能升级!Q$1,FALSE)</f>
        <v>0</v>
      </c>
    </row>
    <row r="1001" spans="1:8" x14ac:dyDescent="0.15">
      <c r="A1001" s="1">
        <v>997</v>
      </c>
      <c r="B1001" s="1">
        <f>VLOOKUP($A1001,主动技能升级!$J:$Q,主动技能升级!K$1,FALSE)</f>
        <v>10170217</v>
      </c>
      <c r="C1001" s="1">
        <f>VLOOKUP($A1001,主动技能升级!$J:$Q,主动技能升级!L$1,FALSE)</f>
        <v>10170218</v>
      </c>
      <c r="D1001" s="1">
        <f>VLOOKUP($A1001,主动技能升级!$J:$Q,主动技能升级!M$1,FALSE)</f>
        <v>80</v>
      </c>
      <c r="E1001" s="1" t="str">
        <f>VLOOKUP($A1001,主动技能升级!$J:$Q,主动技能升级!N$1,FALSE)</f>
        <v>[]</v>
      </c>
      <c r="F1001" s="1">
        <f>VLOOKUP($A1001,主动技能升级!$J:$Q,主动技能升级!O$1,FALSE)</f>
        <v>113800</v>
      </c>
      <c r="G1001" s="1">
        <f>VLOOKUP($A1001,主动技能升级!$J:$Q,主动技能升级!P$1,FALSE)</f>
        <v>0</v>
      </c>
      <c r="H1001" s="1">
        <f>VLOOKUP($A1001,主动技能升级!$J:$Q,主动技能升级!Q$1,FALSE)</f>
        <v>0</v>
      </c>
    </row>
    <row r="1002" spans="1:8" x14ac:dyDescent="0.15">
      <c r="A1002" s="1">
        <v>998</v>
      </c>
      <c r="B1002" s="1">
        <f>VLOOKUP($A1002,主动技能升级!$J:$Q,主动技能升级!K$1,FALSE)</f>
        <v>10170218</v>
      </c>
      <c r="C1002" s="1">
        <f>VLOOKUP($A1002,主动技能升级!$J:$Q,主动技能升级!L$1,FALSE)</f>
        <v>10170219</v>
      </c>
      <c r="D1002" s="1">
        <f>VLOOKUP($A1002,主动技能升级!$J:$Q,主动技能升级!M$1,FALSE)</f>
        <v>85</v>
      </c>
      <c r="E1002" s="1" t="str">
        <f>VLOOKUP($A1002,主动技能升级!$J:$Q,主动技能升级!N$1,FALSE)</f>
        <v>[]</v>
      </c>
      <c r="F1002" s="1">
        <f>VLOOKUP($A1002,主动技能升级!$J:$Q,主动技能升级!O$1,FALSE)</f>
        <v>161100</v>
      </c>
      <c r="G1002" s="1">
        <f>VLOOKUP($A1002,主动技能升级!$J:$Q,主动技能升级!P$1,FALSE)</f>
        <v>0</v>
      </c>
      <c r="H1002" s="1">
        <f>VLOOKUP($A1002,主动技能升级!$J:$Q,主动技能升级!Q$1,FALSE)</f>
        <v>0</v>
      </c>
    </row>
    <row r="1003" spans="1:8" x14ac:dyDescent="0.15">
      <c r="A1003" s="1">
        <v>999</v>
      </c>
      <c r="B1003" s="1">
        <f>VLOOKUP($A1003,主动技能升级!$J:$Q,主动技能升级!K$1,FALSE)</f>
        <v>10170219</v>
      </c>
      <c r="C1003" s="1">
        <f>VLOOKUP($A1003,主动技能升级!$J:$Q,主动技能升级!L$1,FALSE)</f>
        <v>10170220</v>
      </c>
      <c r="D1003" s="1">
        <f>VLOOKUP($A1003,主动技能升级!$J:$Q,主动技能升级!M$1,FALSE)</f>
        <v>90</v>
      </c>
      <c r="E1003" s="1" t="str">
        <f>VLOOKUP($A1003,主动技能升级!$J:$Q,主动技能升级!N$1,FALSE)</f>
        <v>[]</v>
      </c>
      <c r="F1003" s="1">
        <f>VLOOKUP($A1003,主动技能升级!$J:$Q,主动技能升级!O$1,FALSE)</f>
        <v>228100</v>
      </c>
      <c r="G1003" s="1">
        <f>VLOOKUP($A1003,主动技能升级!$J:$Q,主动技能升级!P$1,FALSE)</f>
        <v>0</v>
      </c>
      <c r="H1003" s="1">
        <f>VLOOKUP($A1003,主动技能升级!$J:$Q,主动技能升级!Q$1,FALSE)</f>
        <v>0</v>
      </c>
    </row>
    <row r="1004" spans="1:8" x14ac:dyDescent="0.15">
      <c r="A1004" s="1">
        <v>1000</v>
      </c>
      <c r="B1004" s="1">
        <f>VLOOKUP($A1004,主动技能升级!$J:$Q,主动技能升级!K$1,FALSE)</f>
        <v>10170220</v>
      </c>
      <c r="C1004" s="1">
        <f>VLOOKUP($A1004,主动技能升级!$J:$Q,主动技能升级!L$1,FALSE)</f>
        <v>0</v>
      </c>
      <c r="D1004" s="1">
        <f>VLOOKUP($A1004,主动技能升级!$J:$Q,主动技能升级!M$1,FALSE)</f>
        <v>100</v>
      </c>
      <c r="E1004" s="1" t="str">
        <f>VLOOKUP($A1004,主动技能升级!$J:$Q,主动技能升级!N$1,FALSE)</f>
        <v>[]</v>
      </c>
      <c r="F1004" s="1">
        <f>VLOOKUP($A1004,主动技能升级!$J:$Q,主动技能升级!O$1,FALSE)</f>
        <v>780200</v>
      </c>
      <c r="G1004" s="1">
        <f>VLOOKUP($A1004,主动技能升级!$J:$Q,主动技能升级!P$1,FALSE)</f>
        <v>0</v>
      </c>
      <c r="H1004" s="1">
        <f>VLOOKUP($A1004,主动技能升级!$J:$Q,主动技能升级!Q$1,FALSE)</f>
        <v>0</v>
      </c>
    </row>
    <row r="1005" spans="1:8" x14ac:dyDescent="0.15">
      <c r="A1005" s="1">
        <v>1001</v>
      </c>
      <c r="B1005" s="1">
        <f>VLOOKUP($A1005,主动技能升级!$J:$Q,主动技能升级!K$1,FALSE)</f>
        <v>10170301</v>
      </c>
      <c r="C1005" s="1">
        <f>VLOOKUP($A1005,主动技能升级!$J:$Q,主动技能升级!L$1,FALSE)</f>
        <v>10170302</v>
      </c>
      <c r="D1005" s="1">
        <f>VLOOKUP($A1005,主动技能升级!$J:$Q,主动技能升级!M$1,FALSE)</f>
        <v>2</v>
      </c>
      <c r="E1005" s="1" t="str">
        <f>VLOOKUP($A1005,主动技能升级!$J:$Q,主动技能升级!N$1,FALSE)</f>
        <v>[]</v>
      </c>
      <c r="F1005" s="1">
        <f>VLOOKUP($A1005,主动技能升级!$J:$Q,主动技能升级!O$1,FALSE)</f>
        <v>500</v>
      </c>
      <c r="G1005" s="1">
        <f>VLOOKUP($A1005,主动技能升级!$J:$Q,主动技能升级!P$1,FALSE)</f>
        <v>0</v>
      </c>
      <c r="H1005" s="1">
        <f>VLOOKUP($A1005,主动技能升级!$J:$Q,主动技能升级!Q$1,FALSE)</f>
        <v>0</v>
      </c>
    </row>
    <row r="1006" spans="1:8" x14ac:dyDescent="0.15">
      <c r="A1006" s="1">
        <v>1002</v>
      </c>
      <c r="B1006" s="1">
        <f>VLOOKUP($A1006,主动技能升级!$J:$Q,主动技能升级!K$1,FALSE)</f>
        <v>10170302</v>
      </c>
      <c r="C1006" s="1">
        <f>VLOOKUP($A1006,主动技能升级!$J:$Q,主动技能升级!L$1,FALSE)</f>
        <v>10170303</v>
      </c>
      <c r="D1006" s="1">
        <f>VLOOKUP($A1006,主动技能升级!$J:$Q,主动技能升级!M$1,FALSE)</f>
        <v>5</v>
      </c>
      <c r="E1006" s="1" t="str">
        <f>VLOOKUP($A1006,主动技能升级!$J:$Q,主动技能升级!N$1,FALSE)</f>
        <v>[]</v>
      </c>
      <c r="F1006" s="1">
        <f>VLOOKUP($A1006,主动技能升级!$J:$Q,主动技能升级!O$1,FALSE)</f>
        <v>600</v>
      </c>
      <c r="G1006" s="1">
        <f>VLOOKUP($A1006,主动技能升级!$J:$Q,主动技能升级!P$1,FALSE)</f>
        <v>0</v>
      </c>
      <c r="H1006" s="1">
        <f>VLOOKUP($A1006,主动技能升级!$J:$Q,主动技能升级!Q$1,FALSE)</f>
        <v>0</v>
      </c>
    </row>
    <row r="1007" spans="1:8" x14ac:dyDescent="0.15">
      <c r="A1007" s="1">
        <v>1003</v>
      </c>
      <c r="B1007" s="1">
        <f>VLOOKUP($A1007,主动技能升级!$J:$Q,主动技能升级!K$1,FALSE)</f>
        <v>10170303</v>
      </c>
      <c r="C1007" s="1">
        <f>VLOOKUP($A1007,主动技能升级!$J:$Q,主动技能升级!L$1,FALSE)</f>
        <v>10170304</v>
      </c>
      <c r="D1007" s="1">
        <f>VLOOKUP($A1007,主动技能升级!$J:$Q,主动技能升级!M$1,FALSE)</f>
        <v>10</v>
      </c>
      <c r="E1007" s="1" t="str">
        <f>VLOOKUP($A1007,主动技能升级!$J:$Q,主动技能升级!N$1,FALSE)</f>
        <v>[]</v>
      </c>
      <c r="F1007" s="1">
        <f>VLOOKUP($A1007,主动技能升级!$J:$Q,主动技能升级!O$1,FALSE)</f>
        <v>800</v>
      </c>
      <c r="G1007" s="1">
        <f>VLOOKUP($A1007,主动技能升级!$J:$Q,主动技能升级!P$1,FALSE)</f>
        <v>0</v>
      </c>
      <c r="H1007" s="1">
        <f>VLOOKUP($A1007,主动技能升级!$J:$Q,主动技能升级!Q$1,FALSE)</f>
        <v>0</v>
      </c>
    </row>
    <row r="1008" spans="1:8" x14ac:dyDescent="0.15">
      <c r="A1008" s="1">
        <v>1004</v>
      </c>
      <c r="B1008" s="1">
        <f>VLOOKUP($A1008,主动技能升级!$J:$Q,主动技能升级!K$1,FALSE)</f>
        <v>10170304</v>
      </c>
      <c r="C1008" s="1">
        <f>VLOOKUP($A1008,主动技能升级!$J:$Q,主动技能升级!L$1,FALSE)</f>
        <v>10170305</v>
      </c>
      <c r="D1008" s="1">
        <f>VLOOKUP($A1008,主动技能升级!$J:$Q,主动技能升级!M$1,FALSE)</f>
        <v>15</v>
      </c>
      <c r="E1008" s="1" t="str">
        <f>VLOOKUP($A1008,主动技能升级!$J:$Q,主动技能升级!N$1,FALSE)</f>
        <v>[]</v>
      </c>
      <c r="F1008" s="1">
        <f>VLOOKUP($A1008,主动技能升级!$J:$Q,主动技能升级!O$1,FALSE)</f>
        <v>1200</v>
      </c>
      <c r="G1008" s="1">
        <f>VLOOKUP($A1008,主动技能升级!$J:$Q,主动技能升级!P$1,FALSE)</f>
        <v>0</v>
      </c>
      <c r="H1008" s="1">
        <f>VLOOKUP($A1008,主动技能升级!$J:$Q,主动技能升级!Q$1,FALSE)</f>
        <v>0</v>
      </c>
    </row>
    <row r="1009" spans="1:8" x14ac:dyDescent="0.15">
      <c r="A1009" s="1">
        <v>1005</v>
      </c>
      <c r="B1009" s="1">
        <f>VLOOKUP($A1009,主动技能升级!$J:$Q,主动技能升级!K$1,FALSE)</f>
        <v>10170305</v>
      </c>
      <c r="C1009" s="1">
        <f>VLOOKUP($A1009,主动技能升级!$J:$Q,主动技能升级!L$1,FALSE)</f>
        <v>10170306</v>
      </c>
      <c r="D1009" s="1">
        <f>VLOOKUP($A1009,主动技能升级!$J:$Q,主动技能升级!M$1,FALSE)</f>
        <v>20</v>
      </c>
      <c r="E1009" s="1" t="str">
        <f>VLOOKUP($A1009,主动技能升级!$J:$Q,主动技能升级!N$1,FALSE)</f>
        <v>[]</v>
      </c>
      <c r="F1009" s="1">
        <f>VLOOKUP($A1009,主动技能升级!$J:$Q,主动技能升级!O$1,FALSE)</f>
        <v>1700</v>
      </c>
      <c r="G1009" s="1">
        <f>VLOOKUP($A1009,主动技能升级!$J:$Q,主动技能升级!P$1,FALSE)</f>
        <v>0</v>
      </c>
      <c r="H1009" s="1">
        <f>VLOOKUP($A1009,主动技能升级!$J:$Q,主动技能升级!Q$1,FALSE)</f>
        <v>0</v>
      </c>
    </row>
    <row r="1010" spans="1:8" x14ac:dyDescent="0.15">
      <c r="A1010" s="1">
        <v>1006</v>
      </c>
      <c r="B1010" s="1">
        <f>VLOOKUP($A1010,主动技能升级!$J:$Q,主动技能升级!K$1,FALSE)</f>
        <v>10170306</v>
      </c>
      <c r="C1010" s="1">
        <f>VLOOKUP($A1010,主动技能升级!$J:$Q,主动技能升级!L$1,FALSE)</f>
        <v>10170307</v>
      </c>
      <c r="D1010" s="1">
        <f>VLOOKUP($A1010,主动技能升级!$J:$Q,主动技能升级!M$1,FALSE)</f>
        <v>25</v>
      </c>
      <c r="E1010" s="1" t="str">
        <f>VLOOKUP($A1010,主动技能升级!$J:$Q,主动技能升级!N$1,FALSE)</f>
        <v>[]</v>
      </c>
      <c r="F1010" s="1">
        <f>VLOOKUP($A1010,主动技能升级!$J:$Q,主动技能升级!O$1,FALSE)</f>
        <v>2400</v>
      </c>
      <c r="G1010" s="1">
        <f>VLOOKUP($A1010,主动技能升级!$J:$Q,主动技能升级!P$1,FALSE)</f>
        <v>0</v>
      </c>
      <c r="H1010" s="1">
        <f>VLOOKUP($A1010,主动技能升级!$J:$Q,主动技能升级!Q$1,FALSE)</f>
        <v>0</v>
      </c>
    </row>
    <row r="1011" spans="1:8" x14ac:dyDescent="0.15">
      <c r="A1011" s="1">
        <v>1007</v>
      </c>
      <c r="B1011" s="1">
        <f>VLOOKUP($A1011,主动技能升级!$J:$Q,主动技能升级!K$1,FALSE)</f>
        <v>10170307</v>
      </c>
      <c r="C1011" s="1">
        <f>VLOOKUP($A1011,主动技能升级!$J:$Q,主动技能升级!L$1,FALSE)</f>
        <v>10170308</v>
      </c>
      <c r="D1011" s="1">
        <f>VLOOKUP($A1011,主动技能升级!$J:$Q,主动技能升级!M$1,FALSE)</f>
        <v>30</v>
      </c>
      <c r="E1011" s="1" t="str">
        <f>VLOOKUP($A1011,主动技能升级!$J:$Q,主动技能升级!N$1,FALSE)</f>
        <v>[]</v>
      </c>
      <c r="F1011" s="1">
        <f>VLOOKUP($A1011,主动技能升级!$J:$Q,主动技能升级!O$1,FALSE)</f>
        <v>3500</v>
      </c>
      <c r="G1011" s="1">
        <f>VLOOKUP($A1011,主动技能升级!$J:$Q,主动技能升级!P$1,FALSE)</f>
        <v>0</v>
      </c>
      <c r="H1011" s="1">
        <f>VLOOKUP($A1011,主动技能升级!$J:$Q,主动技能升级!Q$1,FALSE)</f>
        <v>0</v>
      </c>
    </row>
    <row r="1012" spans="1:8" x14ac:dyDescent="0.15">
      <c r="A1012" s="1">
        <v>1008</v>
      </c>
      <c r="B1012" s="1">
        <f>VLOOKUP($A1012,主动技能升级!$J:$Q,主动技能升级!K$1,FALSE)</f>
        <v>10170308</v>
      </c>
      <c r="C1012" s="1">
        <f>VLOOKUP($A1012,主动技能升级!$J:$Q,主动技能升级!L$1,FALSE)</f>
        <v>10170309</v>
      </c>
      <c r="D1012" s="1">
        <f>VLOOKUP($A1012,主动技能升级!$J:$Q,主动技能升级!M$1,FALSE)</f>
        <v>35</v>
      </c>
      <c r="E1012" s="1" t="str">
        <f>VLOOKUP($A1012,主动技能升级!$J:$Q,主动技能升级!N$1,FALSE)</f>
        <v>[]</v>
      </c>
      <c r="F1012" s="1">
        <f>VLOOKUP($A1012,主动技能升级!$J:$Q,主动技能升级!O$1,FALSE)</f>
        <v>4900</v>
      </c>
      <c r="G1012" s="1">
        <f>VLOOKUP($A1012,主动技能升级!$J:$Q,主动技能升级!P$1,FALSE)</f>
        <v>0</v>
      </c>
      <c r="H1012" s="1">
        <f>VLOOKUP($A1012,主动技能升级!$J:$Q,主动技能升级!Q$1,FALSE)</f>
        <v>0</v>
      </c>
    </row>
    <row r="1013" spans="1:8" x14ac:dyDescent="0.15">
      <c r="A1013" s="1">
        <v>1009</v>
      </c>
      <c r="B1013" s="1">
        <f>VLOOKUP($A1013,主动技能升级!$J:$Q,主动技能升级!K$1,FALSE)</f>
        <v>10170309</v>
      </c>
      <c r="C1013" s="1">
        <f>VLOOKUP($A1013,主动技能升级!$J:$Q,主动技能升级!L$1,FALSE)</f>
        <v>10170310</v>
      </c>
      <c r="D1013" s="1">
        <f>VLOOKUP($A1013,主动技能升级!$J:$Q,主动技能升级!M$1,FALSE)</f>
        <v>40</v>
      </c>
      <c r="E1013" s="1" t="str">
        <f>VLOOKUP($A1013,主动技能升级!$J:$Q,主动技能升级!N$1,FALSE)</f>
        <v>[]</v>
      </c>
      <c r="F1013" s="1">
        <f>VLOOKUP($A1013,主动技能升级!$J:$Q,主动技能升级!O$1,FALSE)</f>
        <v>7000</v>
      </c>
      <c r="G1013" s="1">
        <f>VLOOKUP($A1013,主动技能升级!$J:$Q,主动技能升级!P$1,FALSE)</f>
        <v>0</v>
      </c>
      <c r="H1013" s="1">
        <f>VLOOKUP($A1013,主动技能升级!$J:$Q,主动技能升级!Q$1,FALSE)</f>
        <v>0</v>
      </c>
    </row>
    <row r="1014" spans="1:8" x14ac:dyDescent="0.15">
      <c r="A1014" s="1">
        <v>1010</v>
      </c>
      <c r="B1014" s="1">
        <f>VLOOKUP($A1014,主动技能升级!$J:$Q,主动技能升级!K$1,FALSE)</f>
        <v>10170310</v>
      </c>
      <c r="C1014" s="1">
        <f>VLOOKUP($A1014,主动技能升级!$J:$Q,主动技能升级!L$1,FALSE)</f>
        <v>10170311</v>
      </c>
      <c r="D1014" s="1">
        <f>VLOOKUP($A1014,主动技能升级!$J:$Q,主动技能升级!M$1,FALSE)</f>
        <v>45</v>
      </c>
      <c r="E1014" s="1" t="str">
        <f>VLOOKUP($A1014,主动技能升级!$J:$Q,主动技能升级!N$1,FALSE)</f>
        <v>[]</v>
      </c>
      <c r="F1014" s="1">
        <f>VLOOKUP($A1014,主动技能升级!$J:$Q,主动技能升级!O$1,FALSE)</f>
        <v>9900</v>
      </c>
      <c r="G1014" s="1">
        <f>VLOOKUP($A1014,主动技能升级!$J:$Q,主动技能升级!P$1,FALSE)</f>
        <v>0</v>
      </c>
      <c r="H1014" s="1">
        <f>VLOOKUP($A1014,主动技能升级!$J:$Q,主动技能升级!Q$1,FALSE)</f>
        <v>0</v>
      </c>
    </row>
    <row r="1015" spans="1:8" x14ac:dyDescent="0.15">
      <c r="A1015" s="1">
        <v>1011</v>
      </c>
      <c r="B1015" s="1">
        <f>VLOOKUP($A1015,主动技能升级!$J:$Q,主动技能升级!K$1,FALSE)</f>
        <v>10170311</v>
      </c>
      <c r="C1015" s="1">
        <f>VLOOKUP($A1015,主动技能升级!$J:$Q,主动技能升级!L$1,FALSE)</f>
        <v>10170312</v>
      </c>
      <c r="D1015" s="1">
        <f>VLOOKUP($A1015,主动技能升级!$J:$Q,主动技能升级!M$1,FALSE)</f>
        <v>50</v>
      </c>
      <c r="E1015" s="1" t="str">
        <f>VLOOKUP($A1015,主动技能升级!$J:$Q,主动技能升级!N$1,FALSE)</f>
        <v>[]</v>
      </c>
      <c r="F1015" s="1">
        <f>VLOOKUP($A1015,主动技能升级!$J:$Q,主动技能升级!O$1,FALSE)</f>
        <v>14100</v>
      </c>
      <c r="G1015" s="1">
        <f>VLOOKUP($A1015,主动技能升级!$J:$Q,主动技能升级!P$1,FALSE)</f>
        <v>0</v>
      </c>
      <c r="H1015" s="1">
        <f>VLOOKUP($A1015,主动技能升级!$J:$Q,主动技能升级!Q$1,FALSE)</f>
        <v>0</v>
      </c>
    </row>
    <row r="1016" spans="1:8" x14ac:dyDescent="0.15">
      <c r="A1016" s="1">
        <v>1012</v>
      </c>
      <c r="B1016" s="1">
        <f>VLOOKUP($A1016,主动技能升级!$J:$Q,主动技能升级!K$1,FALSE)</f>
        <v>10170312</v>
      </c>
      <c r="C1016" s="1">
        <f>VLOOKUP($A1016,主动技能升级!$J:$Q,主动技能升级!L$1,FALSE)</f>
        <v>10170313</v>
      </c>
      <c r="D1016" s="1">
        <f>VLOOKUP($A1016,主动技能升级!$J:$Q,主动技能升级!M$1,FALSE)</f>
        <v>55</v>
      </c>
      <c r="E1016" s="1" t="str">
        <f>VLOOKUP($A1016,主动技能升级!$J:$Q,主动技能升级!N$1,FALSE)</f>
        <v>[]</v>
      </c>
      <c r="F1016" s="1">
        <f>VLOOKUP($A1016,主动技能升级!$J:$Q,主动技能升级!O$1,FALSE)</f>
        <v>20000</v>
      </c>
      <c r="G1016" s="1">
        <f>VLOOKUP($A1016,主动技能升级!$J:$Q,主动技能升级!P$1,FALSE)</f>
        <v>0</v>
      </c>
      <c r="H1016" s="1">
        <f>VLOOKUP($A1016,主动技能升级!$J:$Q,主动技能升级!Q$1,FALSE)</f>
        <v>0</v>
      </c>
    </row>
    <row r="1017" spans="1:8" x14ac:dyDescent="0.15">
      <c r="A1017" s="1">
        <v>1013</v>
      </c>
      <c r="B1017" s="1">
        <f>VLOOKUP($A1017,主动技能升级!$J:$Q,主动技能升级!K$1,FALSE)</f>
        <v>10170313</v>
      </c>
      <c r="C1017" s="1">
        <f>VLOOKUP($A1017,主动技能升级!$J:$Q,主动技能升级!L$1,FALSE)</f>
        <v>10170314</v>
      </c>
      <c r="D1017" s="1">
        <f>VLOOKUP($A1017,主动技能升级!$J:$Q,主动技能升级!M$1,FALSE)</f>
        <v>60</v>
      </c>
      <c r="E1017" s="1" t="str">
        <f>VLOOKUP($A1017,主动技能升级!$J:$Q,主动技能升级!N$1,FALSE)</f>
        <v>[]</v>
      </c>
      <c r="F1017" s="1">
        <f>VLOOKUP($A1017,主动技能升级!$J:$Q,主动技能升级!O$1,FALSE)</f>
        <v>28300</v>
      </c>
      <c r="G1017" s="1">
        <f>VLOOKUP($A1017,主动技能升级!$J:$Q,主动技能升级!P$1,FALSE)</f>
        <v>0</v>
      </c>
      <c r="H1017" s="1">
        <f>VLOOKUP($A1017,主动技能升级!$J:$Q,主动技能升级!Q$1,FALSE)</f>
        <v>0</v>
      </c>
    </row>
    <row r="1018" spans="1:8" x14ac:dyDescent="0.15">
      <c r="A1018" s="1">
        <v>1014</v>
      </c>
      <c r="B1018" s="1">
        <f>VLOOKUP($A1018,主动技能升级!$J:$Q,主动技能升级!K$1,FALSE)</f>
        <v>10170314</v>
      </c>
      <c r="C1018" s="1">
        <f>VLOOKUP($A1018,主动技能升级!$J:$Q,主动技能升级!L$1,FALSE)</f>
        <v>10170315</v>
      </c>
      <c r="D1018" s="1">
        <f>VLOOKUP($A1018,主动技能升级!$J:$Q,主动技能升级!M$1,FALSE)</f>
        <v>65</v>
      </c>
      <c r="E1018" s="1" t="str">
        <f>VLOOKUP($A1018,主动技能升级!$J:$Q,主动技能升级!N$1,FALSE)</f>
        <v>[]</v>
      </c>
      <c r="F1018" s="1">
        <f>VLOOKUP($A1018,主动技能升级!$J:$Q,主动技能升级!O$1,FALSE)</f>
        <v>40100</v>
      </c>
      <c r="G1018" s="1">
        <f>VLOOKUP($A1018,主动技能升级!$J:$Q,主动技能升级!P$1,FALSE)</f>
        <v>0</v>
      </c>
      <c r="H1018" s="1">
        <f>VLOOKUP($A1018,主动技能升级!$J:$Q,主动技能升级!Q$1,FALSE)</f>
        <v>0</v>
      </c>
    </row>
    <row r="1019" spans="1:8" x14ac:dyDescent="0.15">
      <c r="A1019" s="1">
        <v>1015</v>
      </c>
      <c r="B1019" s="1">
        <f>VLOOKUP($A1019,主动技能升级!$J:$Q,主动技能升级!K$1,FALSE)</f>
        <v>10170315</v>
      </c>
      <c r="C1019" s="1">
        <f>VLOOKUP($A1019,主动技能升级!$J:$Q,主动技能升级!L$1,FALSE)</f>
        <v>10170316</v>
      </c>
      <c r="D1019" s="1">
        <f>VLOOKUP($A1019,主动技能升级!$J:$Q,主动技能升级!M$1,FALSE)</f>
        <v>70</v>
      </c>
      <c r="E1019" s="1" t="str">
        <f>VLOOKUP($A1019,主动技能升级!$J:$Q,主动技能升级!N$1,FALSE)</f>
        <v>[]</v>
      </c>
      <c r="F1019" s="1">
        <f>VLOOKUP($A1019,主动技能升级!$J:$Q,主动技能升级!O$1,FALSE)</f>
        <v>56700</v>
      </c>
      <c r="G1019" s="1">
        <f>VLOOKUP($A1019,主动技能升级!$J:$Q,主动技能升级!P$1,FALSE)</f>
        <v>0</v>
      </c>
      <c r="H1019" s="1">
        <f>VLOOKUP($A1019,主动技能升级!$J:$Q,主动技能升级!Q$1,FALSE)</f>
        <v>0</v>
      </c>
    </row>
    <row r="1020" spans="1:8" x14ac:dyDescent="0.15">
      <c r="A1020" s="1">
        <v>1016</v>
      </c>
      <c r="B1020" s="1">
        <f>VLOOKUP($A1020,主动技能升级!$J:$Q,主动技能升级!K$1,FALSE)</f>
        <v>10170316</v>
      </c>
      <c r="C1020" s="1">
        <f>VLOOKUP($A1020,主动技能升级!$J:$Q,主动技能升级!L$1,FALSE)</f>
        <v>10170317</v>
      </c>
      <c r="D1020" s="1">
        <f>VLOOKUP($A1020,主动技能升级!$J:$Q,主动技能升级!M$1,FALSE)</f>
        <v>75</v>
      </c>
      <c r="E1020" s="1" t="str">
        <f>VLOOKUP($A1020,主动技能升级!$J:$Q,主动技能升级!N$1,FALSE)</f>
        <v>[]</v>
      </c>
      <c r="F1020" s="1">
        <f>VLOOKUP($A1020,主动技能升级!$J:$Q,主动技能升级!O$1,FALSE)</f>
        <v>80400</v>
      </c>
      <c r="G1020" s="1">
        <f>VLOOKUP($A1020,主动技能升级!$J:$Q,主动技能升级!P$1,FALSE)</f>
        <v>0</v>
      </c>
      <c r="H1020" s="1">
        <f>VLOOKUP($A1020,主动技能升级!$J:$Q,主动技能升级!Q$1,FALSE)</f>
        <v>0</v>
      </c>
    </row>
    <row r="1021" spans="1:8" x14ac:dyDescent="0.15">
      <c r="A1021" s="1">
        <v>1017</v>
      </c>
      <c r="B1021" s="1">
        <f>VLOOKUP($A1021,主动技能升级!$J:$Q,主动技能升级!K$1,FALSE)</f>
        <v>10170317</v>
      </c>
      <c r="C1021" s="1">
        <f>VLOOKUP($A1021,主动技能升级!$J:$Q,主动技能升级!L$1,FALSE)</f>
        <v>10170318</v>
      </c>
      <c r="D1021" s="1">
        <f>VLOOKUP($A1021,主动技能升级!$J:$Q,主动技能升级!M$1,FALSE)</f>
        <v>80</v>
      </c>
      <c r="E1021" s="1" t="str">
        <f>VLOOKUP($A1021,主动技能升级!$J:$Q,主动技能升级!N$1,FALSE)</f>
        <v>[]</v>
      </c>
      <c r="F1021" s="1">
        <f>VLOOKUP($A1021,主动技能升级!$J:$Q,主动技能升级!O$1,FALSE)</f>
        <v>113800</v>
      </c>
      <c r="G1021" s="1">
        <f>VLOOKUP($A1021,主动技能升级!$J:$Q,主动技能升级!P$1,FALSE)</f>
        <v>0</v>
      </c>
      <c r="H1021" s="1">
        <f>VLOOKUP($A1021,主动技能升级!$J:$Q,主动技能升级!Q$1,FALSE)</f>
        <v>0</v>
      </c>
    </row>
    <row r="1022" spans="1:8" x14ac:dyDescent="0.15">
      <c r="A1022" s="1">
        <v>1018</v>
      </c>
      <c r="B1022" s="1">
        <f>VLOOKUP($A1022,主动技能升级!$J:$Q,主动技能升级!K$1,FALSE)</f>
        <v>10170318</v>
      </c>
      <c r="C1022" s="1">
        <f>VLOOKUP($A1022,主动技能升级!$J:$Q,主动技能升级!L$1,FALSE)</f>
        <v>10170319</v>
      </c>
      <c r="D1022" s="1">
        <f>VLOOKUP($A1022,主动技能升级!$J:$Q,主动技能升级!M$1,FALSE)</f>
        <v>85</v>
      </c>
      <c r="E1022" s="1" t="str">
        <f>VLOOKUP($A1022,主动技能升级!$J:$Q,主动技能升级!N$1,FALSE)</f>
        <v>[]</v>
      </c>
      <c r="F1022" s="1">
        <f>VLOOKUP($A1022,主动技能升级!$J:$Q,主动技能升级!O$1,FALSE)</f>
        <v>161100</v>
      </c>
      <c r="G1022" s="1">
        <f>VLOOKUP($A1022,主动技能升级!$J:$Q,主动技能升级!P$1,FALSE)</f>
        <v>0</v>
      </c>
      <c r="H1022" s="1">
        <f>VLOOKUP($A1022,主动技能升级!$J:$Q,主动技能升级!Q$1,FALSE)</f>
        <v>0</v>
      </c>
    </row>
    <row r="1023" spans="1:8" x14ac:dyDescent="0.15">
      <c r="A1023" s="1">
        <v>1019</v>
      </c>
      <c r="B1023" s="1">
        <f>VLOOKUP($A1023,主动技能升级!$J:$Q,主动技能升级!K$1,FALSE)</f>
        <v>10170319</v>
      </c>
      <c r="C1023" s="1">
        <f>VLOOKUP($A1023,主动技能升级!$J:$Q,主动技能升级!L$1,FALSE)</f>
        <v>10170320</v>
      </c>
      <c r="D1023" s="1">
        <f>VLOOKUP($A1023,主动技能升级!$J:$Q,主动技能升级!M$1,FALSE)</f>
        <v>90</v>
      </c>
      <c r="E1023" s="1" t="str">
        <f>VLOOKUP($A1023,主动技能升级!$J:$Q,主动技能升级!N$1,FALSE)</f>
        <v>[]</v>
      </c>
      <c r="F1023" s="1">
        <f>VLOOKUP($A1023,主动技能升级!$J:$Q,主动技能升级!O$1,FALSE)</f>
        <v>228100</v>
      </c>
      <c r="G1023" s="1">
        <f>VLOOKUP($A1023,主动技能升级!$J:$Q,主动技能升级!P$1,FALSE)</f>
        <v>0</v>
      </c>
      <c r="H1023" s="1">
        <f>VLOOKUP($A1023,主动技能升级!$J:$Q,主动技能升级!Q$1,FALSE)</f>
        <v>0</v>
      </c>
    </row>
    <row r="1024" spans="1:8" x14ac:dyDescent="0.15">
      <c r="A1024" s="1">
        <v>1020</v>
      </c>
      <c r="B1024" s="1">
        <f>VLOOKUP($A1024,主动技能升级!$J:$Q,主动技能升级!K$1,FALSE)</f>
        <v>10170320</v>
      </c>
      <c r="C1024" s="1">
        <f>VLOOKUP($A1024,主动技能升级!$J:$Q,主动技能升级!L$1,FALSE)</f>
        <v>0</v>
      </c>
      <c r="D1024" s="1">
        <f>VLOOKUP($A1024,主动技能升级!$J:$Q,主动技能升级!M$1,FALSE)</f>
        <v>100</v>
      </c>
      <c r="E1024" s="1" t="str">
        <f>VLOOKUP($A1024,主动技能升级!$J:$Q,主动技能升级!N$1,FALSE)</f>
        <v>[]</v>
      </c>
      <c r="F1024" s="1">
        <f>VLOOKUP($A1024,主动技能升级!$J:$Q,主动技能升级!O$1,FALSE)</f>
        <v>780200</v>
      </c>
      <c r="G1024" s="1">
        <f>VLOOKUP($A1024,主动技能升级!$J:$Q,主动技能升级!P$1,FALSE)</f>
        <v>0</v>
      </c>
      <c r="H1024" s="1">
        <f>VLOOKUP($A1024,主动技能升级!$J:$Q,主动技能升级!Q$1,FALSE)</f>
        <v>0</v>
      </c>
    </row>
    <row r="1025" spans="1:8" x14ac:dyDescent="0.15">
      <c r="A1025" s="1">
        <v>1021</v>
      </c>
      <c r="B1025" s="1">
        <f>VLOOKUP($A1025,主动技能升级!$J:$Q,主动技能升级!K$1,FALSE)</f>
        <v>10180101</v>
      </c>
      <c r="C1025" s="1">
        <f>VLOOKUP($A1025,主动技能升级!$J:$Q,主动技能升级!L$1,FALSE)</f>
        <v>10180102</v>
      </c>
      <c r="D1025" s="1">
        <f>VLOOKUP($A1025,主动技能升级!$J:$Q,主动技能升级!M$1,FALSE)</f>
        <v>2</v>
      </c>
      <c r="E1025" s="1" t="str">
        <f>VLOOKUP($A1025,主动技能升级!$J:$Q,主动技能升级!N$1,FALSE)</f>
        <v>[]</v>
      </c>
      <c r="F1025" s="1">
        <f>VLOOKUP($A1025,主动技能升级!$J:$Q,主动技能升级!O$1,FALSE)</f>
        <v>500</v>
      </c>
      <c r="G1025" s="1">
        <f>VLOOKUP($A1025,主动技能升级!$J:$Q,主动技能升级!P$1,FALSE)</f>
        <v>0</v>
      </c>
      <c r="H1025" s="1">
        <f>VLOOKUP($A1025,主动技能升级!$J:$Q,主动技能升级!Q$1,FALSE)</f>
        <v>0</v>
      </c>
    </row>
    <row r="1026" spans="1:8" x14ac:dyDescent="0.15">
      <c r="A1026" s="1">
        <v>1022</v>
      </c>
      <c r="B1026" s="1">
        <f>VLOOKUP($A1026,主动技能升级!$J:$Q,主动技能升级!K$1,FALSE)</f>
        <v>10180102</v>
      </c>
      <c r="C1026" s="1">
        <f>VLOOKUP($A1026,主动技能升级!$J:$Q,主动技能升级!L$1,FALSE)</f>
        <v>10180103</v>
      </c>
      <c r="D1026" s="1">
        <f>VLOOKUP($A1026,主动技能升级!$J:$Q,主动技能升级!M$1,FALSE)</f>
        <v>5</v>
      </c>
      <c r="E1026" s="1" t="str">
        <f>VLOOKUP($A1026,主动技能升级!$J:$Q,主动技能升级!N$1,FALSE)</f>
        <v>[]</v>
      </c>
      <c r="F1026" s="1">
        <f>VLOOKUP($A1026,主动技能升级!$J:$Q,主动技能升级!O$1,FALSE)</f>
        <v>600</v>
      </c>
      <c r="G1026" s="1">
        <f>VLOOKUP($A1026,主动技能升级!$J:$Q,主动技能升级!P$1,FALSE)</f>
        <v>0</v>
      </c>
      <c r="H1026" s="1">
        <f>VLOOKUP($A1026,主动技能升级!$J:$Q,主动技能升级!Q$1,FALSE)</f>
        <v>0</v>
      </c>
    </row>
    <row r="1027" spans="1:8" x14ac:dyDescent="0.15">
      <c r="A1027" s="1">
        <v>1023</v>
      </c>
      <c r="B1027" s="1">
        <f>VLOOKUP($A1027,主动技能升级!$J:$Q,主动技能升级!K$1,FALSE)</f>
        <v>10180103</v>
      </c>
      <c r="C1027" s="1">
        <f>VLOOKUP($A1027,主动技能升级!$J:$Q,主动技能升级!L$1,FALSE)</f>
        <v>10180104</v>
      </c>
      <c r="D1027" s="1">
        <f>VLOOKUP($A1027,主动技能升级!$J:$Q,主动技能升级!M$1,FALSE)</f>
        <v>10</v>
      </c>
      <c r="E1027" s="1" t="str">
        <f>VLOOKUP($A1027,主动技能升级!$J:$Q,主动技能升级!N$1,FALSE)</f>
        <v>[]</v>
      </c>
      <c r="F1027" s="1">
        <f>VLOOKUP($A1027,主动技能升级!$J:$Q,主动技能升级!O$1,FALSE)</f>
        <v>800</v>
      </c>
      <c r="G1027" s="1">
        <f>VLOOKUP($A1027,主动技能升级!$J:$Q,主动技能升级!P$1,FALSE)</f>
        <v>0</v>
      </c>
      <c r="H1027" s="1">
        <f>VLOOKUP($A1027,主动技能升级!$J:$Q,主动技能升级!Q$1,FALSE)</f>
        <v>0</v>
      </c>
    </row>
    <row r="1028" spans="1:8" x14ac:dyDescent="0.15">
      <c r="A1028" s="1">
        <v>1024</v>
      </c>
      <c r="B1028" s="1">
        <f>VLOOKUP($A1028,主动技能升级!$J:$Q,主动技能升级!K$1,FALSE)</f>
        <v>10180104</v>
      </c>
      <c r="C1028" s="1">
        <f>VLOOKUP($A1028,主动技能升级!$J:$Q,主动技能升级!L$1,FALSE)</f>
        <v>10180105</v>
      </c>
      <c r="D1028" s="1">
        <f>VLOOKUP($A1028,主动技能升级!$J:$Q,主动技能升级!M$1,FALSE)</f>
        <v>15</v>
      </c>
      <c r="E1028" s="1" t="str">
        <f>VLOOKUP($A1028,主动技能升级!$J:$Q,主动技能升级!N$1,FALSE)</f>
        <v>[]</v>
      </c>
      <c r="F1028" s="1">
        <f>VLOOKUP($A1028,主动技能升级!$J:$Q,主动技能升级!O$1,FALSE)</f>
        <v>1200</v>
      </c>
      <c r="G1028" s="1">
        <f>VLOOKUP($A1028,主动技能升级!$J:$Q,主动技能升级!P$1,FALSE)</f>
        <v>0</v>
      </c>
      <c r="H1028" s="1">
        <f>VLOOKUP($A1028,主动技能升级!$J:$Q,主动技能升级!Q$1,FALSE)</f>
        <v>0</v>
      </c>
    </row>
    <row r="1029" spans="1:8" x14ac:dyDescent="0.15">
      <c r="A1029" s="1">
        <v>1025</v>
      </c>
      <c r="B1029" s="1">
        <f>VLOOKUP($A1029,主动技能升级!$J:$Q,主动技能升级!K$1,FALSE)</f>
        <v>10180105</v>
      </c>
      <c r="C1029" s="1">
        <f>VLOOKUP($A1029,主动技能升级!$J:$Q,主动技能升级!L$1,FALSE)</f>
        <v>10180106</v>
      </c>
      <c r="D1029" s="1">
        <f>VLOOKUP($A1029,主动技能升级!$J:$Q,主动技能升级!M$1,FALSE)</f>
        <v>20</v>
      </c>
      <c r="E1029" s="1" t="str">
        <f>VLOOKUP($A1029,主动技能升级!$J:$Q,主动技能升级!N$1,FALSE)</f>
        <v>[]</v>
      </c>
      <c r="F1029" s="1">
        <f>VLOOKUP($A1029,主动技能升级!$J:$Q,主动技能升级!O$1,FALSE)</f>
        <v>1700</v>
      </c>
      <c r="G1029" s="1">
        <f>VLOOKUP($A1029,主动技能升级!$J:$Q,主动技能升级!P$1,FALSE)</f>
        <v>0</v>
      </c>
      <c r="H1029" s="1">
        <f>VLOOKUP($A1029,主动技能升级!$J:$Q,主动技能升级!Q$1,FALSE)</f>
        <v>0</v>
      </c>
    </row>
    <row r="1030" spans="1:8" x14ac:dyDescent="0.15">
      <c r="A1030" s="1">
        <v>1026</v>
      </c>
      <c r="B1030" s="1">
        <f>VLOOKUP($A1030,主动技能升级!$J:$Q,主动技能升级!K$1,FALSE)</f>
        <v>10180106</v>
      </c>
      <c r="C1030" s="1">
        <f>VLOOKUP($A1030,主动技能升级!$J:$Q,主动技能升级!L$1,FALSE)</f>
        <v>10180107</v>
      </c>
      <c r="D1030" s="1">
        <f>VLOOKUP($A1030,主动技能升级!$J:$Q,主动技能升级!M$1,FALSE)</f>
        <v>25</v>
      </c>
      <c r="E1030" s="1" t="str">
        <f>VLOOKUP($A1030,主动技能升级!$J:$Q,主动技能升级!N$1,FALSE)</f>
        <v>[]</v>
      </c>
      <c r="F1030" s="1">
        <f>VLOOKUP($A1030,主动技能升级!$J:$Q,主动技能升级!O$1,FALSE)</f>
        <v>2400</v>
      </c>
      <c r="G1030" s="1">
        <f>VLOOKUP($A1030,主动技能升级!$J:$Q,主动技能升级!P$1,FALSE)</f>
        <v>0</v>
      </c>
      <c r="H1030" s="1">
        <f>VLOOKUP($A1030,主动技能升级!$J:$Q,主动技能升级!Q$1,FALSE)</f>
        <v>0</v>
      </c>
    </row>
    <row r="1031" spans="1:8" x14ac:dyDescent="0.15">
      <c r="A1031" s="1">
        <v>1027</v>
      </c>
      <c r="B1031" s="1">
        <f>VLOOKUP($A1031,主动技能升级!$J:$Q,主动技能升级!K$1,FALSE)</f>
        <v>10180107</v>
      </c>
      <c r="C1031" s="1">
        <f>VLOOKUP($A1031,主动技能升级!$J:$Q,主动技能升级!L$1,FALSE)</f>
        <v>10180108</v>
      </c>
      <c r="D1031" s="1">
        <f>VLOOKUP($A1031,主动技能升级!$J:$Q,主动技能升级!M$1,FALSE)</f>
        <v>30</v>
      </c>
      <c r="E1031" s="1" t="str">
        <f>VLOOKUP($A1031,主动技能升级!$J:$Q,主动技能升级!N$1,FALSE)</f>
        <v>[]</v>
      </c>
      <c r="F1031" s="1">
        <f>VLOOKUP($A1031,主动技能升级!$J:$Q,主动技能升级!O$1,FALSE)</f>
        <v>3500</v>
      </c>
      <c r="G1031" s="1">
        <f>VLOOKUP($A1031,主动技能升级!$J:$Q,主动技能升级!P$1,FALSE)</f>
        <v>0</v>
      </c>
      <c r="H1031" s="1">
        <f>VLOOKUP($A1031,主动技能升级!$J:$Q,主动技能升级!Q$1,FALSE)</f>
        <v>0</v>
      </c>
    </row>
    <row r="1032" spans="1:8" x14ac:dyDescent="0.15">
      <c r="A1032" s="1">
        <v>1028</v>
      </c>
      <c r="B1032" s="1">
        <f>VLOOKUP($A1032,主动技能升级!$J:$Q,主动技能升级!K$1,FALSE)</f>
        <v>10180108</v>
      </c>
      <c r="C1032" s="1">
        <f>VLOOKUP($A1032,主动技能升级!$J:$Q,主动技能升级!L$1,FALSE)</f>
        <v>10180109</v>
      </c>
      <c r="D1032" s="1">
        <f>VLOOKUP($A1032,主动技能升级!$J:$Q,主动技能升级!M$1,FALSE)</f>
        <v>35</v>
      </c>
      <c r="E1032" s="1" t="str">
        <f>VLOOKUP($A1032,主动技能升级!$J:$Q,主动技能升级!N$1,FALSE)</f>
        <v>[]</v>
      </c>
      <c r="F1032" s="1">
        <f>VLOOKUP($A1032,主动技能升级!$J:$Q,主动技能升级!O$1,FALSE)</f>
        <v>4900</v>
      </c>
      <c r="G1032" s="1">
        <f>VLOOKUP($A1032,主动技能升级!$J:$Q,主动技能升级!P$1,FALSE)</f>
        <v>0</v>
      </c>
      <c r="H1032" s="1">
        <f>VLOOKUP($A1032,主动技能升级!$J:$Q,主动技能升级!Q$1,FALSE)</f>
        <v>0</v>
      </c>
    </row>
    <row r="1033" spans="1:8" x14ac:dyDescent="0.15">
      <c r="A1033" s="1">
        <v>1029</v>
      </c>
      <c r="B1033" s="1">
        <f>VLOOKUP($A1033,主动技能升级!$J:$Q,主动技能升级!K$1,FALSE)</f>
        <v>10180109</v>
      </c>
      <c r="C1033" s="1">
        <f>VLOOKUP($A1033,主动技能升级!$J:$Q,主动技能升级!L$1,FALSE)</f>
        <v>10180110</v>
      </c>
      <c r="D1033" s="1">
        <f>VLOOKUP($A1033,主动技能升级!$J:$Q,主动技能升级!M$1,FALSE)</f>
        <v>40</v>
      </c>
      <c r="E1033" s="1" t="str">
        <f>VLOOKUP($A1033,主动技能升级!$J:$Q,主动技能升级!N$1,FALSE)</f>
        <v>[]</v>
      </c>
      <c r="F1033" s="1">
        <f>VLOOKUP($A1033,主动技能升级!$J:$Q,主动技能升级!O$1,FALSE)</f>
        <v>7000</v>
      </c>
      <c r="G1033" s="1">
        <f>VLOOKUP($A1033,主动技能升级!$J:$Q,主动技能升级!P$1,FALSE)</f>
        <v>0</v>
      </c>
      <c r="H1033" s="1">
        <f>VLOOKUP($A1033,主动技能升级!$J:$Q,主动技能升级!Q$1,FALSE)</f>
        <v>0</v>
      </c>
    </row>
    <row r="1034" spans="1:8" x14ac:dyDescent="0.15">
      <c r="A1034" s="1">
        <v>1030</v>
      </c>
      <c r="B1034" s="1">
        <f>VLOOKUP($A1034,主动技能升级!$J:$Q,主动技能升级!K$1,FALSE)</f>
        <v>10180110</v>
      </c>
      <c r="C1034" s="1">
        <f>VLOOKUP($A1034,主动技能升级!$J:$Q,主动技能升级!L$1,FALSE)</f>
        <v>10180111</v>
      </c>
      <c r="D1034" s="1">
        <f>VLOOKUP($A1034,主动技能升级!$J:$Q,主动技能升级!M$1,FALSE)</f>
        <v>45</v>
      </c>
      <c r="E1034" s="1" t="str">
        <f>VLOOKUP($A1034,主动技能升级!$J:$Q,主动技能升级!N$1,FALSE)</f>
        <v>[]</v>
      </c>
      <c r="F1034" s="1">
        <f>VLOOKUP($A1034,主动技能升级!$J:$Q,主动技能升级!O$1,FALSE)</f>
        <v>9900</v>
      </c>
      <c r="G1034" s="1">
        <f>VLOOKUP($A1034,主动技能升级!$J:$Q,主动技能升级!P$1,FALSE)</f>
        <v>0</v>
      </c>
      <c r="H1034" s="1">
        <f>VLOOKUP($A1034,主动技能升级!$J:$Q,主动技能升级!Q$1,FALSE)</f>
        <v>0</v>
      </c>
    </row>
    <row r="1035" spans="1:8" x14ac:dyDescent="0.15">
      <c r="A1035" s="1">
        <v>1031</v>
      </c>
      <c r="B1035" s="1">
        <f>VLOOKUP($A1035,主动技能升级!$J:$Q,主动技能升级!K$1,FALSE)</f>
        <v>10180111</v>
      </c>
      <c r="C1035" s="1">
        <f>VLOOKUP($A1035,主动技能升级!$J:$Q,主动技能升级!L$1,FALSE)</f>
        <v>10180112</v>
      </c>
      <c r="D1035" s="1">
        <f>VLOOKUP($A1035,主动技能升级!$J:$Q,主动技能升级!M$1,FALSE)</f>
        <v>50</v>
      </c>
      <c r="E1035" s="1" t="str">
        <f>VLOOKUP($A1035,主动技能升级!$J:$Q,主动技能升级!N$1,FALSE)</f>
        <v>[]</v>
      </c>
      <c r="F1035" s="1">
        <f>VLOOKUP($A1035,主动技能升级!$J:$Q,主动技能升级!O$1,FALSE)</f>
        <v>14100</v>
      </c>
      <c r="G1035" s="1">
        <f>VLOOKUP($A1035,主动技能升级!$J:$Q,主动技能升级!P$1,FALSE)</f>
        <v>0</v>
      </c>
      <c r="H1035" s="1">
        <f>VLOOKUP($A1035,主动技能升级!$J:$Q,主动技能升级!Q$1,FALSE)</f>
        <v>0</v>
      </c>
    </row>
    <row r="1036" spans="1:8" x14ac:dyDescent="0.15">
      <c r="A1036" s="1">
        <v>1032</v>
      </c>
      <c r="B1036" s="1">
        <f>VLOOKUP($A1036,主动技能升级!$J:$Q,主动技能升级!K$1,FALSE)</f>
        <v>10180112</v>
      </c>
      <c r="C1036" s="1">
        <f>VLOOKUP($A1036,主动技能升级!$J:$Q,主动技能升级!L$1,FALSE)</f>
        <v>10180113</v>
      </c>
      <c r="D1036" s="1">
        <f>VLOOKUP($A1036,主动技能升级!$J:$Q,主动技能升级!M$1,FALSE)</f>
        <v>55</v>
      </c>
      <c r="E1036" s="1" t="str">
        <f>VLOOKUP($A1036,主动技能升级!$J:$Q,主动技能升级!N$1,FALSE)</f>
        <v>[]</v>
      </c>
      <c r="F1036" s="1">
        <f>VLOOKUP($A1036,主动技能升级!$J:$Q,主动技能升级!O$1,FALSE)</f>
        <v>20000</v>
      </c>
      <c r="G1036" s="1">
        <f>VLOOKUP($A1036,主动技能升级!$J:$Q,主动技能升级!P$1,FALSE)</f>
        <v>0</v>
      </c>
      <c r="H1036" s="1">
        <f>VLOOKUP($A1036,主动技能升级!$J:$Q,主动技能升级!Q$1,FALSE)</f>
        <v>0</v>
      </c>
    </row>
    <row r="1037" spans="1:8" x14ac:dyDescent="0.15">
      <c r="A1037" s="1">
        <v>1033</v>
      </c>
      <c r="B1037" s="1">
        <f>VLOOKUP($A1037,主动技能升级!$J:$Q,主动技能升级!K$1,FALSE)</f>
        <v>10180113</v>
      </c>
      <c r="C1037" s="1">
        <f>VLOOKUP($A1037,主动技能升级!$J:$Q,主动技能升级!L$1,FALSE)</f>
        <v>10180114</v>
      </c>
      <c r="D1037" s="1">
        <f>VLOOKUP($A1037,主动技能升级!$J:$Q,主动技能升级!M$1,FALSE)</f>
        <v>60</v>
      </c>
      <c r="E1037" s="1" t="str">
        <f>VLOOKUP($A1037,主动技能升级!$J:$Q,主动技能升级!N$1,FALSE)</f>
        <v>[]</v>
      </c>
      <c r="F1037" s="1">
        <f>VLOOKUP($A1037,主动技能升级!$J:$Q,主动技能升级!O$1,FALSE)</f>
        <v>28300</v>
      </c>
      <c r="G1037" s="1">
        <f>VLOOKUP($A1037,主动技能升级!$J:$Q,主动技能升级!P$1,FALSE)</f>
        <v>0</v>
      </c>
      <c r="H1037" s="1">
        <f>VLOOKUP($A1037,主动技能升级!$J:$Q,主动技能升级!Q$1,FALSE)</f>
        <v>0</v>
      </c>
    </row>
    <row r="1038" spans="1:8" x14ac:dyDescent="0.15">
      <c r="A1038" s="1">
        <v>1034</v>
      </c>
      <c r="B1038" s="1">
        <f>VLOOKUP($A1038,主动技能升级!$J:$Q,主动技能升级!K$1,FALSE)</f>
        <v>10180114</v>
      </c>
      <c r="C1038" s="1">
        <f>VLOOKUP($A1038,主动技能升级!$J:$Q,主动技能升级!L$1,FALSE)</f>
        <v>10180115</v>
      </c>
      <c r="D1038" s="1">
        <f>VLOOKUP($A1038,主动技能升级!$J:$Q,主动技能升级!M$1,FALSE)</f>
        <v>65</v>
      </c>
      <c r="E1038" s="1" t="str">
        <f>VLOOKUP($A1038,主动技能升级!$J:$Q,主动技能升级!N$1,FALSE)</f>
        <v>[]</v>
      </c>
      <c r="F1038" s="1">
        <f>VLOOKUP($A1038,主动技能升级!$J:$Q,主动技能升级!O$1,FALSE)</f>
        <v>40100</v>
      </c>
      <c r="G1038" s="1">
        <f>VLOOKUP($A1038,主动技能升级!$J:$Q,主动技能升级!P$1,FALSE)</f>
        <v>0</v>
      </c>
      <c r="H1038" s="1">
        <f>VLOOKUP($A1038,主动技能升级!$J:$Q,主动技能升级!Q$1,FALSE)</f>
        <v>0</v>
      </c>
    </row>
    <row r="1039" spans="1:8" x14ac:dyDescent="0.15">
      <c r="A1039" s="1">
        <v>1035</v>
      </c>
      <c r="B1039" s="1">
        <f>VLOOKUP($A1039,主动技能升级!$J:$Q,主动技能升级!K$1,FALSE)</f>
        <v>10180115</v>
      </c>
      <c r="C1039" s="1">
        <f>VLOOKUP($A1039,主动技能升级!$J:$Q,主动技能升级!L$1,FALSE)</f>
        <v>10180116</v>
      </c>
      <c r="D1039" s="1">
        <f>VLOOKUP($A1039,主动技能升级!$J:$Q,主动技能升级!M$1,FALSE)</f>
        <v>70</v>
      </c>
      <c r="E1039" s="1" t="str">
        <f>VLOOKUP($A1039,主动技能升级!$J:$Q,主动技能升级!N$1,FALSE)</f>
        <v>[]</v>
      </c>
      <c r="F1039" s="1">
        <f>VLOOKUP($A1039,主动技能升级!$J:$Q,主动技能升级!O$1,FALSE)</f>
        <v>56700</v>
      </c>
      <c r="G1039" s="1">
        <f>VLOOKUP($A1039,主动技能升级!$J:$Q,主动技能升级!P$1,FALSE)</f>
        <v>0</v>
      </c>
      <c r="H1039" s="1">
        <f>VLOOKUP($A1039,主动技能升级!$J:$Q,主动技能升级!Q$1,FALSE)</f>
        <v>0</v>
      </c>
    </row>
    <row r="1040" spans="1:8" x14ac:dyDescent="0.15">
      <c r="A1040" s="1">
        <v>1036</v>
      </c>
      <c r="B1040" s="1">
        <f>VLOOKUP($A1040,主动技能升级!$J:$Q,主动技能升级!K$1,FALSE)</f>
        <v>10180116</v>
      </c>
      <c r="C1040" s="1">
        <f>VLOOKUP($A1040,主动技能升级!$J:$Q,主动技能升级!L$1,FALSE)</f>
        <v>10180117</v>
      </c>
      <c r="D1040" s="1">
        <f>VLOOKUP($A1040,主动技能升级!$J:$Q,主动技能升级!M$1,FALSE)</f>
        <v>75</v>
      </c>
      <c r="E1040" s="1" t="str">
        <f>VLOOKUP($A1040,主动技能升级!$J:$Q,主动技能升级!N$1,FALSE)</f>
        <v>[]</v>
      </c>
      <c r="F1040" s="1">
        <f>VLOOKUP($A1040,主动技能升级!$J:$Q,主动技能升级!O$1,FALSE)</f>
        <v>80400</v>
      </c>
      <c r="G1040" s="1">
        <f>VLOOKUP($A1040,主动技能升级!$J:$Q,主动技能升级!P$1,FALSE)</f>
        <v>0</v>
      </c>
      <c r="H1040" s="1">
        <f>VLOOKUP($A1040,主动技能升级!$J:$Q,主动技能升级!Q$1,FALSE)</f>
        <v>0</v>
      </c>
    </row>
    <row r="1041" spans="1:8" x14ac:dyDescent="0.15">
      <c r="A1041" s="1">
        <v>1037</v>
      </c>
      <c r="B1041" s="1">
        <f>VLOOKUP($A1041,主动技能升级!$J:$Q,主动技能升级!K$1,FALSE)</f>
        <v>10180117</v>
      </c>
      <c r="C1041" s="1">
        <f>VLOOKUP($A1041,主动技能升级!$J:$Q,主动技能升级!L$1,FALSE)</f>
        <v>10180118</v>
      </c>
      <c r="D1041" s="1">
        <f>VLOOKUP($A1041,主动技能升级!$J:$Q,主动技能升级!M$1,FALSE)</f>
        <v>80</v>
      </c>
      <c r="E1041" s="1" t="str">
        <f>VLOOKUP($A1041,主动技能升级!$J:$Q,主动技能升级!N$1,FALSE)</f>
        <v>[]</v>
      </c>
      <c r="F1041" s="1">
        <f>VLOOKUP($A1041,主动技能升级!$J:$Q,主动技能升级!O$1,FALSE)</f>
        <v>113800</v>
      </c>
      <c r="G1041" s="1">
        <f>VLOOKUP($A1041,主动技能升级!$J:$Q,主动技能升级!P$1,FALSE)</f>
        <v>0</v>
      </c>
      <c r="H1041" s="1">
        <f>VLOOKUP($A1041,主动技能升级!$J:$Q,主动技能升级!Q$1,FALSE)</f>
        <v>0</v>
      </c>
    </row>
    <row r="1042" spans="1:8" x14ac:dyDescent="0.15">
      <c r="A1042" s="1">
        <v>1038</v>
      </c>
      <c r="B1042" s="1">
        <f>VLOOKUP($A1042,主动技能升级!$J:$Q,主动技能升级!K$1,FALSE)</f>
        <v>10180118</v>
      </c>
      <c r="C1042" s="1">
        <f>VLOOKUP($A1042,主动技能升级!$J:$Q,主动技能升级!L$1,FALSE)</f>
        <v>10180119</v>
      </c>
      <c r="D1042" s="1">
        <f>VLOOKUP($A1042,主动技能升级!$J:$Q,主动技能升级!M$1,FALSE)</f>
        <v>85</v>
      </c>
      <c r="E1042" s="1" t="str">
        <f>VLOOKUP($A1042,主动技能升级!$J:$Q,主动技能升级!N$1,FALSE)</f>
        <v>[]</v>
      </c>
      <c r="F1042" s="1">
        <f>VLOOKUP($A1042,主动技能升级!$J:$Q,主动技能升级!O$1,FALSE)</f>
        <v>161100</v>
      </c>
      <c r="G1042" s="1">
        <f>VLOOKUP($A1042,主动技能升级!$J:$Q,主动技能升级!P$1,FALSE)</f>
        <v>0</v>
      </c>
      <c r="H1042" s="1">
        <f>VLOOKUP($A1042,主动技能升级!$J:$Q,主动技能升级!Q$1,FALSE)</f>
        <v>0</v>
      </c>
    </row>
    <row r="1043" spans="1:8" x14ac:dyDescent="0.15">
      <c r="A1043" s="1">
        <v>1039</v>
      </c>
      <c r="B1043" s="1">
        <f>VLOOKUP($A1043,主动技能升级!$J:$Q,主动技能升级!K$1,FALSE)</f>
        <v>10180119</v>
      </c>
      <c r="C1043" s="1">
        <f>VLOOKUP($A1043,主动技能升级!$J:$Q,主动技能升级!L$1,FALSE)</f>
        <v>10180120</v>
      </c>
      <c r="D1043" s="1">
        <f>VLOOKUP($A1043,主动技能升级!$J:$Q,主动技能升级!M$1,FALSE)</f>
        <v>90</v>
      </c>
      <c r="E1043" s="1" t="str">
        <f>VLOOKUP($A1043,主动技能升级!$J:$Q,主动技能升级!N$1,FALSE)</f>
        <v>[]</v>
      </c>
      <c r="F1043" s="1">
        <f>VLOOKUP($A1043,主动技能升级!$J:$Q,主动技能升级!O$1,FALSE)</f>
        <v>228100</v>
      </c>
      <c r="G1043" s="1">
        <f>VLOOKUP($A1043,主动技能升级!$J:$Q,主动技能升级!P$1,FALSE)</f>
        <v>0</v>
      </c>
      <c r="H1043" s="1">
        <f>VLOOKUP($A1043,主动技能升级!$J:$Q,主动技能升级!Q$1,FALSE)</f>
        <v>0</v>
      </c>
    </row>
    <row r="1044" spans="1:8" x14ac:dyDescent="0.15">
      <c r="A1044" s="1">
        <v>1040</v>
      </c>
      <c r="B1044" s="1">
        <f>VLOOKUP($A1044,主动技能升级!$J:$Q,主动技能升级!K$1,FALSE)</f>
        <v>10180120</v>
      </c>
      <c r="C1044" s="1">
        <f>VLOOKUP($A1044,主动技能升级!$J:$Q,主动技能升级!L$1,FALSE)</f>
        <v>0</v>
      </c>
      <c r="D1044" s="1">
        <f>VLOOKUP($A1044,主动技能升级!$J:$Q,主动技能升级!M$1,FALSE)</f>
        <v>100</v>
      </c>
      <c r="E1044" s="1" t="str">
        <f>VLOOKUP($A1044,主动技能升级!$J:$Q,主动技能升级!N$1,FALSE)</f>
        <v>[]</v>
      </c>
      <c r="F1044" s="1">
        <f>VLOOKUP($A1044,主动技能升级!$J:$Q,主动技能升级!O$1,FALSE)</f>
        <v>780200</v>
      </c>
      <c r="G1044" s="1">
        <f>VLOOKUP($A1044,主动技能升级!$J:$Q,主动技能升级!P$1,FALSE)</f>
        <v>0</v>
      </c>
      <c r="H1044" s="1">
        <f>VLOOKUP($A1044,主动技能升级!$J:$Q,主动技能升级!Q$1,FALSE)</f>
        <v>0</v>
      </c>
    </row>
    <row r="1045" spans="1:8" x14ac:dyDescent="0.15">
      <c r="A1045" s="1">
        <v>1041</v>
      </c>
      <c r="B1045" s="1">
        <f>VLOOKUP($A1045,主动技能升级!$J:$Q,主动技能升级!K$1,FALSE)</f>
        <v>10180201</v>
      </c>
      <c r="C1045" s="1">
        <f>VLOOKUP($A1045,主动技能升级!$J:$Q,主动技能升级!L$1,FALSE)</f>
        <v>10180202</v>
      </c>
      <c r="D1045" s="1">
        <f>VLOOKUP($A1045,主动技能升级!$J:$Q,主动技能升级!M$1,FALSE)</f>
        <v>2</v>
      </c>
      <c r="E1045" s="1" t="str">
        <f>VLOOKUP($A1045,主动技能升级!$J:$Q,主动技能升级!N$1,FALSE)</f>
        <v>[]</v>
      </c>
      <c r="F1045" s="1">
        <f>VLOOKUP($A1045,主动技能升级!$J:$Q,主动技能升级!O$1,FALSE)</f>
        <v>500</v>
      </c>
      <c r="G1045" s="1">
        <f>VLOOKUP($A1045,主动技能升级!$J:$Q,主动技能升级!P$1,FALSE)</f>
        <v>0</v>
      </c>
      <c r="H1045" s="1">
        <f>VLOOKUP($A1045,主动技能升级!$J:$Q,主动技能升级!Q$1,FALSE)</f>
        <v>0</v>
      </c>
    </row>
    <row r="1046" spans="1:8" x14ac:dyDescent="0.15">
      <c r="A1046" s="1">
        <v>1042</v>
      </c>
      <c r="B1046" s="1">
        <f>VLOOKUP($A1046,主动技能升级!$J:$Q,主动技能升级!K$1,FALSE)</f>
        <v>10180202</v>
      </c>
      <c r="C1046" s="1">
        <f>VLOOKUP($A1046,主动技能升级!$J:$Q,主动技能升级!L$1,FALSE)</f>
        <v>10180203</v>
      </c>
      <c r="D1046" s="1">
        <f>VLOOKUP($A1046,主动技能升级!$J:$Q,主动技能升级!M$1,FALSE)</f>
        <v>5</v>
      </c>
      <c r="E1046" s="1" t="str">
        <f>VLOOKUP($A1046,主动技能升级!$J:$Q,主动技能升级!N$1,FALSE)</f>
        <v>[]</v>
      </c>
      <c r="F1046" s="1">
        <f>VLOOKUP($A1046,主动技能升级!$J:$Q,主动技能升级!O$1,FALSE)</f>
        <v>600</v>
      </c>
      <c r="G1046" s="1">
        <f>VLOOKUP($A1046,主动技能升级!$J:$Q,主动技能升级!P$1,FALSE)</f>
        <v>0</v>
      </c>
      <c r="H1046" s="1">
        <f>VLOOKUP($A1046,主动技能升级!$J:$Q,主动技能升级!Q$1,FALSE)</f>
        <v>0</v>
      </c>
    </row>
    <row r="1047" spans="1:8" x14ac:dyDescent="0.15">
      <c r="A1047" s="1">
        <v>1043</v>
      </c>
      <c r="B1047" s="1">
        <f>VLOOKUP($A1047,主动技能升级!$J:$Q,主动技能升级!K$1,FALSE)</f>
        <v>10180203</v>
      </c>
      <c r="C1047" s="1">
        <f>VLOOKUP($A1047,主动技能升级!$J:$Q,主动技能升级!L$1,FALSE)</f>
        <v>10180204</v>
      </c>
      <c r="D1047" s="1">
        <f>VLOOKUP($A1047,主动技能升级!$J:$Q,主动技能升级!M$1,FALSE)</f>
        <v>10</v>
      </c>
      <c r="E1047" s="1" t="str">
        <f>VLOOKUP($A1047,主动技能升级!$J:$Q,主动技能升级!N$1,FALSE)</f>
        <v>[]</v>
      </c>
      <c r="F1047" s="1">
        <f>VLOOKUP($A1047,主动技能升级!$J:$Q,主动技能升级!O$1,FALSE)</f>
        <v>800</v>
      </c>
      <c r="G1047" s="1">
        <f>VLOOKUP($A1047,主动技能升级!$J:$Q,主动技能升级!P$1,FALSE)</f>
        <v>0</v>
      </c>
      <c r="H1047" s="1">
        <f>VLOOKUP($A1047,主动技能升级!$J:$Q,主动技能升级!Q$1,FALSE)</f>
        <v>0</v>
      </c>
    </row>
    <row r="1048" spans="1:8" x14ac:dyDescent="0.15">
      <c r="A1048" s="1">
        <v>1044</v>
      </c>
      <c r="B1048" s="1">
        <f>VLOOKUP($A1048,主动技能升级!$J:$Q,主动技能升级!K$1,FALSE)</f>
        <v>10180204</v>
      </c>
      <c r="C1048" s="1">
        <f>VLOOKUP($A1048,主动技能升级!$J:$Q,主动技能升级!L$1,FALSE)</f>
        <v>10180205</v>
      </c>
      <c r="D1048" s="1">
        <f>VLOOKUP($A1048,主动技能升级!$J:$Q,主动技能升级!M$1,FALSE)</f>
        <v>15</v>
      </c>
      <c r="E1048" s="1" t="str">
        <f>VLOOKUP($A1048,主动技能升级!$J:$Q,主动技能升级!N$1,FALSE)</f>
        <v>[]</v>
      </c>
      <c r="F1048" s="1">
        <f>VLOOKUP($A1048,主动技能升级!$J:$Q,主动技能升级!O$1,FALSE)</f>
        <v>1200</v>
      </c>
      <c r="G1048" s="1">
        <f>VLOOKUP($A1048,主动技能升级!$J:$Q,主动技能升级!P$1,FALSE)</f>
        <v>0</v>
      </c>
      <c r="H1048" s="1">
        <f>VLOOKUP($A1048,主动技能升级!$J:$Q,主动技能升级!Q$1,FALSE)</f>
        <v>0</v>
      </c>
    </row>
    <row r="1049" spans="1:8" x14ac:dyDescent="0.15">
      <c r="A1049" s="1">
        <v>1045</v>
      </c>
      <c r="B1049" s="1">
        <f>VLOOKUP($A1049,主动技能升级!$J:$Q,主动技能升级!K$1,FALSE)</f>
        <v>10180205</v>
      </c>
      <c r="C1049" s="1">
        <f>VLOOKUP($A1049,主动技能升级!$J:$Q,主动技能升级!L$1,FALSE)</f>
        <v>10180206</v>
      </c>
      <c r="D1049" s="1">
        <f>VLOOKUP($A1049,主动技能升级!$J:$Q,主动技能升级!M$1,FALSE)</f>
        <v>20</v>
      </c>
      <c r="E1049" s="1" t="str">
        <f>VLOOKUP($A1049,主动技能升级!$J:$Q,主动技能升级!N$1,FALSE)</f>
        <v>[]</v>
      </c>
      <c r="F1049" s="1">
        <f>VLOOKUP($A1049,主动技能升级!$J:$Q,主动技能升级!O$1,FALSE)</f>
        <v>1700</v>
      </c>
      <c r="G1049" s="1">
        <f>VLOOKUP($A1049,主动技能升级!$J:$Q,主动技能升级!P$1,FALSE)</f>
        <v>0</v>
      </c>
      <c r="H1049" s="1">
        <f>VLOOKUP($A1049,主动技能升级!$J:$Q,主动技能升级!Q$1,FALSE)</f>
        <v>0</v>
      </c>
    </row>
    <row r="1050" spans="1:8" x14ac:dyDescent="0.15">
      <c r="A1050" s="1">
        <v>1046</v>
      </c>
      <c r="B1050" s="1">
        <f>VLOOKUP($A1050,主动技能升级!$J:$Q,主动技能升级!K$1,FALSE)</f>
        <v>10180206</v>
      </c>
      <c r="C1050" s="1">
        <f>VLOOKUP($A1050,主动技能升级!$J:$Q,主动技能升级!L$1,FALSE)</f>
        <v>10180207</v>
      </c>
      <c r="D1050" s="1">
        <f>VLOOKUP($A1050,主动技能升级!$J:$Q,主动技能升级!M$1,FALSE)</f>
        <v>25</v>
      </c>
      <c r="E1050" s="1" t="str">
        <f>VLOOKUP($A1050,主动技能升级!$J:$Q,主动技能升级!N$1,FALSE)</f>
        <v>[]</v>
      </c>
      <c r="F1050" s="1">
        <f>VLOOKUP($A1050,主动技能升级!$J:$Q,主动技能升级!O$1,FALSE)</f>
        <v>2400</v>
      </c>
      <c r="G1050" s="1">
        <f>VLOOKUP($A1050,主动技能升级!$J:$Q,主动技能升级!P$1,FALSE)</f>
        <v>0</v>
      </c>
      <c r="H1050" s="1">
        <f>VLOOKUP($A1050,主动技能升级!$J:$Q,主动技能升级!Q$1,FALSE)</f>
        <v>0</v>
      </c>
    </row>
    <row r="1051" spans="1:8" x14ac:dyDescent="0.15">
      <c r="A1051" s="1">
        <v>1047</v>
      </c>
      <c r="B1051" s="1">
        <f>VLOOKUP($A1051,主动技能升级!$J:$Q,主动技能升级!K$1,FALSE)</f>
        <v>10180207</v>
      </c>
      <c r="C1051" s="1">
        <f>VLOOKUP($A1051,主动技能升级!$J:$Q,主动技能升级!L$1,FALSE)</f>
        <v>10180208</v>
      </c>
      <c r="D1051" s="1">
        <f>VLOOKUP($A1051,主动技能升级!$J:$Q,主动技能升级!M$1,FALSE)</f>
        <v>30</v>
      </c>
      <c r="E1051" s="1" t="str">
        <f>VLOOKUP($A1051,主动技能升级!$J:$Q,主动技能升级!N$1,FALSE)</f>
        <v>[]</v>
      </c>
      <c r="F1051" s="1">
        <f>VLOOKUP($A1051,主动技能升级!$J:$Q,主动技能升级!O$1,FALSE)</f>
        <v>3500</v>
      </c>
      <c r="G1051" s="1">
        <f>VLOOKUP($A1051,主动技能升级!$J:$Q,主动技能升级!P$1,FALSE)</f>
        <v>0</v>
      </c>
      <c r="H1051" s="1">
        <f>VLOOKUP($A1051,主动技能升级!$J:$Q,主动技能升级!Q$1,FALSE)</f>
        <v>0</v>
      </c>
    </row>
    <row r="1052" spans="1:8" x14ac:dyDescent="0.15">
      <c r="A1052" s="1">
        <v>1048</v>
      </c>
      <c r="B1052" s="1">
        <f>VLOOKUP($A1052,主动技能升级!$J:$Q,主动技能升级!K$1,FALSE)</f>
        <v>10180208</v>
      </c>
      <c r="C1052" s="1">
        <f>VLOOKUP($A1052,主动技能升级!$J:$Q,主动技能升级!L$1,FALSE)</f>
        <v>10180209</v>
      </c>
      <c r="D1052" s="1">
        <f>VLOOKUP($A1052,主动技能升级!$J:$Q,主动技能升级!M$1,FALSE)</f>
        <v>35</v>
      </c>
      <c r="E1052" s="1" t="str">
        <f>VLOOKUP($A1052,主动技能升级!$J:$Q,主动技能升级!N$1,FALSE)</f>
        <v>[]</v>
      </c>
      <c r="F1052" s="1">
        <f>VLOOKUP($A1052,主动技能升级!$J:$Q,主动技能升级!O$1,FALSE)</f>
        <v>4900</v>
      </c>
      <c r="G1052" s="1">
        <f>VLOOKUP($A1052,主动技能升级!$J:$Q,主动技能升级!P$1,FALSE)</f>
        <v>0</v>
      </c>
      <c r="H1052" s="1">
        <f>VLOOKUP($A1052,主动技能升级!$J:$Q,主动技能升级!Q$1,FALSE)</f>
        <v>0</v>
      </c>
    </row>
    <row r="1053" spans="1:8" x14ac:dyDescent="0.15">
      <c r="A1053" s="1">
        <v>1049</v>
      </c>
      <c r="B1053" s="1">
        <f>VLOOKUP($A1053,主动技能升级!$J:$Q,主动技能升级!K$1,FALSE)</f>
        <v>10180209</v>
      </c>
      <c r="C1053" s="1">
        <f>VLOOKUP($A1053,主动技能升级!$J:$Q,主动技能升级!L$1,FALSE)</f>
        <v>10180210</v>
      </c>
      <c r="D1053" s="1">
        <f>VLOOKUP($A1053,主动技能升级!$J:$Q,主动技能升级!M$1,FALSE)</f>
        <v>40</v>
      </c>
      <c r="E1053" s="1" t="str">
        <f>VLOOKUP($A1053,主动技能升级!$J:$Q,主动技能升级!N$1,FALSE)</f>
        <v>[]</v>
      </c>
      <c r="F1053" s="1">
        <f>VLOOKUP($A1053,主动技能升级!$J:$Q,主动技能升级!O$1,FALSE)</f>
        <v>7000</v>
      </c>
      <c r="G1053" s="1">
        <f>VLOOKUP($A1053,主动技能升级!$J:$Q,主动技能升级!P$1,FALSE)</f>
        <v>0</v>
      </c>
      <c r="H1053" s="1">
        <f>VLOOKUP($A1053,主动技能升级!$J:$Q,主动技能升级!Q$1,FALSE)</f>
        <v>0</v>
      </c>
    </row>
    <row r="1054" spans="1:8" x14ac:dyDescent="0.15">
      <c r="A1054" s="1">
        <v>1050</v>
      </c>
      <c r="B1054" s="1">
        <f>VLOOKUP($A1054,主动技能升级!$J:$Q,主动技能升级!K$1,FALSE)</f>
        <v>10180210</v>
      </c>
      <c r="C1054" s="1">
        <f>VLOOKUP($A1054,主动技能升级!$J:$Q,主动技能升级!L$1,FALSE)</f>
        <v>10180211</v>
      </c>
      <c r="D1054" s="1">
        <f>VLOOKUP($A1054,主动技能升级!$J:$Q,主动技能升级!M$1,FALSE)</f>
        <v>45</v>
      </c>
      <c r="E1054" s="1" t="str">
        <f>VLOOKUP($A1054,主动技能升级!$J:$Q,主动技能升级!N$1,FALSE)</f>
        <v>[]</v>
      </c>
      <c r="F1054" s="1">
        <f>VLOOKUP($A1054,主动技能升级!$J:$Q,主动技能升级!O$1,FALSE)</f>
        <v>9900</v>
      </c>
      <c r="G1054" s="1">
        <f>VLOOKUP($A1054,主动技能升级!$J:$Q,主动技能升级!P$1,FALSE)</f>
        <v>0</v>
      </c>
      <c r="H1054" s="1">
        <f>VLOOKUP($A1054,主动技能升级!$J:$Q,主动技能升级!Q$1,FALSE)</f>
        <v>0</v>
      </c>
    </row>
    <row r="1055" spans="1:8" x14ac:dyDescent="0.15">
      <c r="A1055" s="1">
        <v>1051</v>
      </c>
      <c r="B1055" s="1">
        <f>VLOOKUP($A1055,主动技能升级!$J:$Q,主动技能升级!K$1,FALSE)</f>
        <v>10180211</v>
      </c>
      <c r="C1055" s="1">
        <f>VLOOKUP($A1055,主动技能升级!$J:$Q,主动技能升级!L$1,FALSE)</f>
        <v>10180212</v>
      </c>
      <c r="D1055" s="1">
        <f>VLOOKUP($A1055,主动技能升级!$J:$Q,主动技能升级!M$1,FALSE)</f>
        <v>50</v>
      </c>
      <c r="E1055" s="1" t="str">
        <f>VLOOKUP($A1055,主动技能升级!$J:$Q,主动技能升级!N$1,FALSE)</f>
        <v>[]</v>
      </c>
      <c r="F1055" s="1">
        <f>VLOOKUP($A1055,主动技能升级!$J:$Q,主动技能升级!O$1,FALSE)</f>
        <v>14100</v>
      </c>
      <c r="G1055" s="1">
        <f>VLOOKUP($A1055,主动技能升级!$J:$Q,主动技能升级!P$1,FALSE)</f>
        <v>0</v>
      </c>
      <c r="H1055" s="1">
        <f>VLOOKUP($A1055,主动技能升级!$J:$Q,主动技能升级!Q$1,FALSE)</f>
        <v>0</v>
      </c>
    </row>
    <row r="1056" spans="1:8" x14ac:dyDescent="0.15">
      <c r="A1056" s="1">
        <v>1052</v>
      </c>
      <c r="B1056" s="1">
        <f>VLOOKUP($A1056,主动技能升级!$J:$Q,主动技能升级!K$1,FALSE)</f>
        <v>10180212</v>
      </c>
      <c r="C1056" s="1">
        <f>VLOOKUP($A1056,主动技能升级!$J:$Q,主动技能升级!L$1,FALSE)</f>
        <v>10180213</v>
      </c>
      <c r="D1056" s="1">
        <f>VLOOKUP($A1056,主动技能升级!$J:$Q,主动技能升级!M$1,FALSE)</f>
        <v>55</v>
      </c>
      <c r="E1056" s="1" t="str">
        <f>VLOOKUP($A1056,主动技能升级!$J:$Q,主动技能升级!N$1,FALSE)</f>
        <v>[]</v>
      </c>
      <c r="F1056" s="1">
        <f>VLOOKUP($A1056,主动技能升级!$J:$Q,主动技能升级!O$1,FALSE)</f>
        <v>20000</v>
      </c>
      <c r="G1056" s="1">
        <f>VLOOKUP($A1056,主动技能升级!$J:$Q,主动技能升级!P$1,FALSE)</f>
        <v>0</v>
      </c>
      <c r="H1056" s="1">
        <f>VLOOKUP($A1056,主动技能升级!$J:$Q,主动技能升级!Q$1,FALSE)</f>
        <v>0</v>
      </c>
    </row>
    <row r="1057" spans="1:8" x14ac:dyDescent="0.15">
      <c r="A1057" s="1">
        <v>1053</v>
      </c>
      <c r="B1057" s="1">
        <f>VLOOKUP($A1057,主动技能升级!$J:$Q,主动技能升级!K$1,FALSE)</f>
        <v>10180213</v>
      </c>
      <c r="C1057" s="1">
        <f>VLOOKUP($A1057,主动技能升级!$J:$Q,主动技能升级!L$1,FALSE)</f>
        <v>10180214</v>
      </c>
      <c r="D1057" s="1">
        <f>VLOOKUP($A1057,主动技能升级!$J:$Q,主动技能升级!M$1,FALSE)</f>
        <v>60</v>
      </c>
      <c r="E1057" s="1" t="str">
        <f>VLOOKUP($A1057,主动技能升级!$J:$Q,主动技能升级!N$1,FALSE)</f>
        <v>[]</v>
      </c>
      <c r="F1057" s="1">
        <f>VLOOKUP($A1057,主动技能升级!$J:$Q,主动技能升级!O$1,FALSE)</f>
        <v>28300</v>
      </c>
      <c r="G1057" s="1">
        <f>VLOOKUP($A1057,主动技能升级!$J:$Q,主动技能升级!P$1,FALSE)</f>
        <v>0</v>
      </c>
      <c r="H1057" s="1">
        <f>VLOOKUP($A1057,主动技能升级!$J:$Q,主动技能升级!Q$1,FALSE)</f>
        <v>0</v>
      </c>
    </row>
    <row r="1058" spans="1:8" x14ac:dyDescent="0.15">
      <c r="A1058" s="1">
        <v>1054</v>
      </c>
      <c r="B1058" s="1">
        <f>VLOOKUP($A1058,主动技能升级!$J:$Q,主动技能升级!K$1,FALSE)</f>
        <v>10180214</v>
      </c>
      <c r="C1058" s="1">
        <f>VLOOKUP($A1058,主动技能升级!$J:$Q,主动技能升级!L$1,FALSE)</f>
        <v>10180215</v>
      </c>
      <c r="D1058" s="1">
        <f>VLOOKUP($A1058,主动技能升级!$J:$Q,主动技能升级!M$1,FALSE)</f>
        <v>65</v>
      </c>
      <c r="E1058" s="1" t="str">
        <f>VLOOKUP($A1058,主动技能升级!$J:$Q,主动技能升级!N$1,FALSE)</f>
        <v>[]</v>
      </c>
      <c r="F1058" s="1">
        <f>VLOOKUP($A1058,主动技能升级!$J:$Q,主动技能升级!O$1,FALSE)</f>
        <v>40100</v>
      </c>
      <c r="G1058" s="1">
        <f>VLOOKUP($A1058,主动技能升级!$J:$Q,主动技能升级!P$1,FALSE)</f>
        <v>0</v>
      </c>
      <c r="H1058" s="1">
        <f>VLOOKUP($A1058,主动技能升级!$J:$Q,主动技能升级!Q$1,FALSE)</f>
        <v>0</v>
      </c>
    </row>
    <row r="1059" spans="1:8" x14ac:dyDescent="0.15">
      <c r="A1059" s="1">
        <v>1055</v>
      </c>
      <c r="B1059" s="1">
        <f>VLOOKUP($A1059,主动技能升级!$J:$Q,主动技能升级!K$1,FALSE)</f>
        <v>10180215</v>
      </c>
      <c r="C1059" s="1">
        <f>VLOOKUP($A1059,主动技能升级!$J:$Q,主动技能升级!L$1,FALSE)</f>
        <v>10180216</v>
      </c>
      <c r="D1059" s="1">
        <f>VLOOKUP($A1059,主动技能升级!$J:$Q,主动技能升级!M$1,FALSE)</f>
        <v>70</v>
      </c>
      <c r="E1059" s="1" t="str">
        <f>VLOOKUP($A1059,主动技能升级!$J:$Q,主动技能升级!N$1,FALSE)</f>
        <v>[]</v>
      </c>
      <c r="F1059" s="1">
        <f>VLOOKUP($A1059,主动技能升级!$J:$Q,主动技能升级!O$1,FALSE)</f>
        <v>56700</v>
      </c>
      <c r="G1059" s="1">
        <f>VLOOKUP($A1059,主动技能升级!$J:$Q,主动技能升级!P$1,FALSE)</f>
        <v>0</v>
      </c>
      <c r="H1059" s="1">
        <f>VLOOKUP($A1059,主动技能升级!$J:$Q,主动技能升级!Q$1,FALSE)</f>
        <v>0</v>
      </c>
    </row>
    <row r="1060" spans="1:8" x14ac:dyDescent="0.15">
      <c r="A1060" s="1">
        <v>1056</v>
      </c>
      <c r="B1060" s="1">
        <f>VLOOKUP($A1060,主动技能升级!$J:$Q,主动技能升级!K$1,FALSE)</f>
        <v>10180216</v>
      </c>
      <c r="C1060" s="1">
        <f>VLOOKUP($A1060,主动技能升级!$J:$Q,主动技能升级!L$1,FALSE)</f>
        <v>10180217</v>
      </c>
      <c r="D1060" s="1">
        <f>VLOOKUP($A1060,主动技能升级!$J:$Q,主动技能升级!M$1,FALSE)</f>
        <v>75</v>
      </c>
      <c r="E1060" s="1" t="str">
        <f>VLOOKUP($A1060,主动技能升级!$J:$Q,主动技能升级!N$1,FALSE)</f>
        <v>[]</v>
      </c>
      <c r="F1060" s="1">
        <f>VLOOKUP($A1060,主动技能升级!$J:$Q,主动技能升级!O$1,FALSE)</f>
        <v>80400</v>
      </c>
      <c r="G1060" s="1">
        <f>VLOOKUP($A1060,主动技能升级!$J:$Q,主动技能升级!P$1,FALSE)</f>
        <v>0</v>
      </c>
      <c r="H1060" s="1">
        <f>VLOOKUP($A1060,主动技能升级!$J:$Q,主动技能升级!Q$1,FALSE)</f>
        <v>0</v>
      </c>
    </row>
    <row r="1061" spans="1:8" x14ac:dyDescent="0.15">
      <c r="A1061" s="1">
        <v>1057</v>
      </c>
      <c r="B1061" s="1">
        <f>VLOOKUP($A1061,主动技能升级!$J:$Q,主动技能升级!K$1,FALSE)</f>
        <v>10180217</v>
      </c>
      <c r="C1061" s="1">
        <f>VLOOKUP($A1061,主动技能升级!$J:$Q,主动技能升级!L$1,FALSE)</f>
        <v>10180218</v>
      </c>
      <c r="D1061" s="1">
        <f>VLOOKUP($A1061,主动技能升级!$J:$Q,主动技能升级!M$1,FALSE)</f>
        <v>80</v>
      </c>
      <c r="E1061" s="1" t="str">
        <f>VLOOKUP($A1061,主动技能升级!$J:$Q,主动技能升级!N$1,FALSE)</f>
        <v>[]</v>
      </c>
      <c r="F1061" s="1">
        <f>VLOOKUP($A1061,主动技能升级!$J:$Q,主动技能升级!O$1,FALSE)</f>
        <v>113800</v>
      </c>
      <c r="G1061" s="1">
        <f>VLOOKUP($A1061,主动技能升级!$J:$Q,主动技能升级!P$1,FALSE)</f>
        <v>0</v>
      </c>
      <c r="H1061" s="1">
        <f>VLOOKUP($A1061,主动技能升级!$J:$Q,主动技能升级!Q$1,FALSE)</f>
        <v>0</v>
      </c>
    </row>
    <row r="1062" spans="1:8" x14ac:dyDescent="0.15">
      <c r="A1062" s="1">
        <v>1058</v>
      </c>
      <c r="B1062" s="1">
        <f>VLOOKUP($A1062,主动技能升级!$J:$Q,主动技能升级!K$1,FALSE)</f>
        <v>10180218</v>
      </c>
      <c r="C1062" s="1">
        <f>VLOOKUP($A1062,主动技能升级!$J:$Q,主动技能升级!L$1,FALSE)</f>
        <v>10180219</v>
      </c>
      <c r="D1062" s="1">
        <f>VLOOKUP($A1062,主动技能升级!$J:$Q,主动技能升级!M$1,FALSE)</f>
        <v>85</v>
      </c>
      <c r="E1062" s="1" t="str">
        <f>VLOOKUP($A1062,主动技能升级!$J:$Q,主动技能升级!N$1,FALSE)</f>
        <v>[]</v>
      </c>
      <c r="F1062" s="1">
        <f>VLOOKUP($A1062,主动技能升级!$J:$Q,主动技能升级!O$1,FALSE)</f>
        <v>161100</v>
      </c>
      <c r="G1062" s="1">
        <f>VLOOKUP($A1062,主动技能升级!$J:$Q,主动技能升级!P$1,FALSE)</f>
        <v>0</v>
      </c>
      <c r="H1062" s="1">
        <f>VLOOKUP($A1062,主动技能升级!$J:$Q,主动技能升级!Q$1,FALSE)</f>
        <v>0</v>
      </c>
    </row>
    <row r="1063" spans="1:8" x14ac:dyDescent="0.15">
      <c r="A1063" s="1">
        <v>1059</v>
      </c>
      <c r="B1063" s="1">
        <f>VLOOKUP($A1063,主动技能升级!$J:$Q,主动技能升级!K$1,FALSE)</f>
        <v>10180219</v>
      </c>
      <c r="C1063" s="1">
        <f>VLOOKUP($A1063,主动技能升级!$J:$Q,主动技能升级!L$1,FALSE)</f>
        <v>10180220</v>
      </c>
      <c r="D1063" s="1">
        <f>VLOOKUP($A1063,主动技能升级!$J:$Q,主动技能升级!M$1,FALSE)</f>
        <v>90</v>
      </c>
      <c r="E1063" s="1" t="str">
        <f>VLOOKUP($A1063,主动技能升级!$J:$Q,主动技能升级!N$1,FALSE)</f>
        <v>[]</v>
      </c>
      <c r="F1063" s="1">
        <f>VLOOKUP($A1063,主动技能升级!$J:$Q,主动技能升级!O$1,FALSE)</f>
        <v>228100</v>
      </c>
      <c r="G1063" s="1">
        <f>VLOOKUP($A1063,主动技能升级!$J:$Q,主动技能升级!P$1,FALSE)</f>
        <v>0</v>
      </c>
      <c r="H1063" s="1">
        <f>VLOOKUP($A1063,主动技能升级!$J:$Q,主动技能升级!Q$1,FALSE)</f>
        <v>0</v>
      </c>
    </row>
    <row r="1064" spans="1:8" x14ac:dyDescent="0.15">
      <c r="A1064" s="1">
        <v>1060</v>
      </c>
      <c r="B1064" s="1">
        <f>VLOOKUP($A1064,主动技能升级!$J:$Q,主动技能升级!K$1,FALSE)</f>
        <v>10180220</v>
      </c>
      <c r="C1064" s="1">
        <f>VLOOKUP($A1064,主动技能升级!$J:$Q,主动技能升级!L$1,FALSE)</f>
        <v>0</v>
      </c>
      <c r="D1064" s="1">
        <f>VLOOKUP($A1064,主动技能升级!$J:$Q,主动技能升级!M$1,FALSE)</f>
        <v>100</v>
      </c>
      <c r="E1064" s="1" t="str">
        <f>VLOOKUP($A1064,主动技能升级!$J:$Q,主动技能升级!N$1,FALSE)</f>
        <v>[]</v>
      </c>
      <c r="F1064" s="1">
        <f>VLOOKUP($A1064,主动技能升级!$J:$Q,主动技能升级!O$1,FALSE)</f>
        <v>780200</v>
      </c>
      <c r="G1064" s="1">
        <f>VLOOKUP($A1064,主动技能升级!$J:$Q,主动技能升级!P$1,FALSE)</f>
        <v>0</v>
      </c>
      <c r="H1064" s="1">
        <f>VLOOKUP($A1064,主动技能升级!$J:$Q,主动技能升级!Q$1,FALSE)</f>
        <v>0</v>
      </c>
    </row>
    <row r="1065" spans="1:8" x14ac:dyDescent="0.15">
      <c r="A1065" s="1">
        <v>1061</v>
      </c>
      <c r="B1065" s="1">
        <f>VLOOKUP($A1065,主动技能升级!$J:$Q,主动技能升级!K$1,FALSE)</f>
        <v>10180301</v>
      </c>
      <c r="C1065" s="1">
        <f>VLOOKUP($A1065,主动技能升级!$J:$Q,主动技能升级!L$1,FALSE)</f>
        <v>10180302</v>
      </c>
      <c r="D1065" s="1">
        <f>VLOOKUP($A1065,主动技能升级!$J:$Q,主动技能升级!M$1,FALSE)</f>
        <v>2</v>
      </c>
      <c r="E1065" s="1" t="str">
        <f>VLOOKUP($A1065,主动技能升级!$J:$Q,主动技能升级!N$1,FALSE)</f>
        <v>[]</v>
      </c>
      <c r="F1065" s="1">
        <f>VLOOKUP($A1065,主动技能升级!$J:$Q,主动技能升级!O$1,FALSE)</f>
        <v>500</v>
      </c>
      <c r="G1065" s="1">
        <f>VLOOKUP($A1065,主动技能升级!$J:$Q,主动技能升级!P$1,FALSE)</f>
        <v>0</v>
      </c>
      <c r="H1065" s="1">
        <f>VLOOKUP($A1065,主动技能升级!$J:$Q,主动技能升级!Q$1,FALSE)</f>
        <v>0</v>
      </c>
    </row>
    <row r="1066" spans="1:8" x14ac:dyDescent="0.15">
      <c r="A1066" s="1">
        <v>1062</v>
      </c>
      <c r="B1066" s="1">
        <f>VLOOKUP($A1066,主动技能升级!$J:$Q,主动技能升级!K$1,FALSE)</f>
        <v>10180302</v>
      </c>
      <c r="C1066" s="1">
        <f>VLOOKUP($A1066,主动技能升级!$J:$Q,主动技能升级!L$1,FALSE)</f>
        <v>10180303</v>
      </c>
      <c r="D1066" s="1">
        <f>VLOOKUP($A1066,主动技能升级!$J:$Q,主动技能升级!M$1,FALSE)</f>
        <v>5</v>
      </c>
      <c r="E1066" s="1" t="str">
        <f>VLOOKUP($A1066,主动技能升级!$J:$Q,主动技能升级!N$1,FALSE)</f>
        <v>[]</v>
      </c>
      <c r="F1066" s="1">
        <f>VLOOKUP($A1066,主动技能升级!$J:$Q,主动技能升级!O$1,FALSE)</f>
        <v>600</v>
      </c>
      <c r="G1066" s="1">
        <f>VLOOKUP($A1066,主动技能升级!$J:$Q,主动技能升级!P$1,FALSE)</f>
        <v>0</v>
      </c>
      <c r="H1066" s="1">
        <f>VLOOKUP($A1066,主动技能升级!$J:$Q,主动技能升级!Q$1,FALSE)</f>
        <v>0</v>
      </c>
    </row>
    <row r="1067" spans="1:8" x14ac:dyDescent="0.15">
      <c r="A1067" s="1">
        <v>1063</v>
      </c>
      <c r="B1067" s="1">
        <f>VLOOKUP($A1067,主动技能升级!$J:$Q,主动技能升级!K$1,FALSE)</f>
        <v>10180303</v>
      </c>
      <c r="C1067" s="1">
        <f>VLOOKUP($A1067,主动技能升级!$J:$Q,主动技能升级!L$1,FALSE)</f>
        <v>10180304</v>
      </c>
      <c r="D1067" s="1">
        <f>VLOOKUP($A1067,主动技能升级!$J:$Q,主动技能升级!M$1,FALSE)</f>
        <v>10</v>
      </c>
      <c r="E1067" s="1" t="str">
        <f>VLOOKUP($A1067,主动技能升级!$J:$Q,主动技能升级!N$1,FALSE)</f>
        <v>[]</v>
      </c>
      <c r="F1067" s="1">
        <f>VLOOKUP($A1067,主动技能升级!$J:$Q,主动技能升级!O$1,FALSE)</f>
        <v>800</v>
      </c>
      <c r="G1067" s="1">
        <f>VLOOKUP($A1067,主动技能升级!$J:$Q,主动技能升级!P$1,FALSE)</f>
        <v>0</v>
      </c>
      <c r="H1067" s="1">
        <f>VLOOKUP($A1067,主动技能升级!$J:$Q,主动技能升级!Q$1,FALSE)</f>
        <v>0</v>
      </c>
    </row>
    <row r="1068" spans="1:8" x14ac:dyDescent="0.15">
      <c r="A1068" s="1">
        <v>1064</v>
      </c>
      <c r="B1068" s="1">
        <f>VLOOKUP($A1068,主动技能升级!$J:$Q,主动技能升级!K$1,FALSE)</f>
        <v>10180304</v>
      </c>
      <c r="C1068" s="1">
        <f>VLOOKUP($A1068,主动技能升级!$J:$Q,主动技能升级!L$1,FALSE)</f>
        <v>10180305</v>
      </c>
      <c r="D1068" s="1">
        <f>VLOOKUP($A1068,主动技能升级!$J:$Q,主动技能升级!M$1,FALSE)</f>
        <v>15</v>
      </c>
      <c r="E1068" s="1" t="str">
        <f>VLOOKUP($A1068,主动技能升级!$J:$Q,主动技能升级!N$1,FALSE)</f>
        <v>[]</v>
      </c>
      <c r="F1068" s="1">
        <f>VLOOKUP($A1068,主动技能升级!$J:$Q,主动技能升级!O$1,FALSE)</f>
        <v>1200</v>
      </c>
      <c r="G1068" s="1">
        <f>VLOOKUP($A1068,主动技能升级!$J:$Q,主动技能升级!P$1,FALSE)</f>
        <v>0</v>
      </c>
      <c r="H1068" s="1">
        <f>VLOOKUP($A1068,主动技能升级!$J:$Q,主动技能升级!Q$1,FALSE)</f>
        <v>0</v>
      </c>
    </row>
    <row r="1069" spans="1:8" x14ac:dyDescent="0.15">
      <c r="A1069" s="1">
        <v>1065</v>
      </c>
      <c r="B1069" s="1">
        <f>VLOOKUP($A1069,主动技能升级!$J:$Q,主动技能升级!K$1,FALSE)</f>
        <v>10180305</v>
      </c>
      <c r="C1069" s="1">
        <f>VLOOKUP($A1069,主动技能升级!$J:$Q,主动技能升级!L$1,FALSE)</f>
        <v>10180306</v>
      </c>
      <c r="D1069" s="1">
        <f>VLOOKUP($A1069,主动技能升级!$J:$Q,主动技能升级!M$1,FALSE)</f>
        <v>20</v>
      </c>
      <c r="E1069" s="1" t="str">
        <f>VLOOKUP($A1069,主动技能升级!$J:$Q,主动技能升级!N$1,FALSE)</f>
        <v>[]</v>
      </c>
      <c r="F1069" s="1">
        <f>VLOOKUP($A1069,主动技能升级!$J:$Q,主动技能升级!O$1,FALSE)</f>
        <v>1700</v>
      </c>
      <c r="G1069" s="1">
        <f>VLOOKUP($A1069,主动技能升级!$J:$Q,主动技能升级!P$1,FALSE)</f>
        <v>0</v>
      </c>
      <c r="H1069" s="1">
        <f>VLOOKUP($A1069,主动技能升级!$J:$Q,主动技能升级!Q$1,FALSE)</f>
        <v>0</v>
      </c>
    </row>
    <row r="1070" spans="1:8" x14ac:dyDescent="0.15">
      <c r="A1070" s="1">
        <v>1066</v>
      </c>
      <c r="B1070" s="1">
        <f>VLOOKUP($A1070,主动技能升级!$J:$Q,主动技能升级!K$1,FALSE)</f>
        <v>10180306</v>
      </c>
      <c r="C1070" s="1">
        <f>VLOOKUP($A1070,主动技能升级!$J:$Q,主动技能升级!L$1,FALSE)</f>
        <v>10180307</v>
      </c>
      <c r="D1070" s="1">
        <f>VLOOKUP($A1070,主动技能升级!$J:$Q,主动技能升级!M$1,FALSE)</f>
        <v>25</v>
      </c>
      <c r="E1070" s="1" t="str">
        <f>VLOOKUP($A1070,主动技能升级!$J:$Q,主动技能升级!N$1,FALSE)</f>
        <v>[]</v>
      </c>
      <c r="F1070" s="1">
        <f>VLOOKUP($A1070,主动技能升级!$J:$Q,主动技能升级!O$1,FALSE)</f>
        <v>2400</v>
      </c>
      <c r="G1070" s="1">
        <f>VLOOKUP($A1070,主动技能升级!$J:$Q,主动技能升级!P$1,FALSE)</f>
        <v>0</v>
      </c>
      <c r="H1070" s="1">
        <f>VLOOKUP($A1070,主动技能升级!$J:$Q,主动技能升级!Q$1,FALSE)</f>
        <v>0</v>
      </c>
    </row>
    <row r="1071" spans="1:8" x14ac:dyDescent="0.15">
      <c r="A1071" s="1">
        <v>1067</v>
      </c>
      <c r="B1071" s="1">
        <f>VLOOKUP($A1071,主动技能升级!$J:$Q,主动技能升级!K$1,FALSE)</f>
        <v>10180307</v>
      </c>
      <c r="C1071" s="1">
        <f>VLOOKUP($A1071,主动技能升级!$J:$Q,主动技能升级!L$1,FALSE)</f>
        <v>10180308</v>
      </c>
      <c r="D1071" s="1">
        <f>VLOOKUP($A1071,主动技能升级!$J:$Q,主动技能升级!M$1,FALSE)</f>
        <v>30</v>
      </c>
      <c r="E1071" s="1" t="str">
        <f>VLOOKUP($A1071,主动技能升级!$J:$Q,主动技能升级!N$1,FALSE)</f>
        <v>[]</v>
      </c>
      <c r="F1071" s="1">
        <f>VLOOKUP($A1071,主动技能升级!$J:$Q,主动技能升级!O$1,FALSE)</f>
        <v>3500</v>
      </c>
      <c r="G1071" s="1">
        <f>VLOOKUP($A1071,主动技能升级!$J:$Q,主动技能升级!P$1,FALSE)</f>
        <v>0</v>
      </c>
      <c r="H1071" s="1">
        <f>VLOOKUP($A1071,主动技能升级!$J:$Q,主动技能升级!Q$1,FALSE)</f>
        <v>0</v>
      </c>
    </row>
    <row r="1072" spans="1:8" x14ac:dyDescent="0.15">
      <c r="A1072" s="1">
        <v>1068</v>
      </c>
      <c r="B1072" s="1">
        <f>VLOOKUP($A1072,主动技能升级!$J:$Q,主动技能升级!K$1,FALSE)</f>
        <v>10180308</v>
      </c>
      <c r="C1072" s="1">
        <f>VLOOKUP($A1072,主动技能升级!$J:$Q,主动技能升级!L$1,FALSE)</f>
        <v>10180309</v>
      </c>
      <c r="D1072" s="1">
        <f>VLOOKUP($A1072,主动技能升级!$J:$Q,主动技能升级!M$1,FALSE)</f>
        <v>35</v>
      </c>
      <c r="E1072" s="1" t="str">
        <f>VLOOKUP($A1072,主动技能升级!$J:$Q,主动技能升级!N$1,FALSE)</f>
        <v>[]</v>
      </c>
      <c r="F1072" s="1">
        <f>VLOOKUP($A1072,主动技能升级!$J:$Q,主动技能升级!O$1,FALSE)</f>
        <v>4900</v>
      </c>
      <c r="G1072" s="1">
        <f>VLOOKUP($A1072,主动技能升级!$J:$Q,主动技能升级!P$1,FALSE)</f>
        <v>0</v>
      </c>
      <c r="H1072" s="1">
        <f>VLOOKUP($A1072,主动技能升级!$J:$Q,主动技能升级!Q$1,FALSE)</f>
        <v>0</v>
      </c>
    </row>
    <row r="1073" spans="1:8" x14ac:dyDescent="0.15">
      <c r="A1073" s="1">
        <v>1069</v>
      </c>
      <c r="B1073" s="1">
        <f>VLOOKUP($A1073,主动技能升级!$J:$Q,主动技能升级!K$1,FALSE)</f>
        <v>10180309</v>
      </c>
      <c r="C1073" s="1">
        <f>VLOOKUP($A1073,主动技能升级!$J:$Q,主动技能升级!L$1,FALSE)</f>
        <v>10180310</v>
      </c>
      <c r="D1073" s="1">
        <f>VLOOKUP($A1073,主动技能升级!$J:$Q,主动技能升级!M$1,FALSE)</f>
        <v>40</v>
      </c>
      <c r="E1073" s="1" t="str">
        <f>VLOOKUP($A1073,主动技能升级!$J:$Q,主动技能升级!N$1,FALSE)</f>
        <v>[]</v>
      </c>
      <c r="F1073" s="1">
        <f>VLOOKUP($A1073,主动技能升级!$J:$Q,主动技能升级!O$1,FALSE)</f>
        <v>7000</v>
      </c>
      <c r="G1073" s="1">
        <f>VLOOKUP($A1073,主动技能升级!$J:$Q,主动技能升级!P$1,FALSE)</f>
        <v>0</v>
      </c>
      <c r="H1073" s="1">
        <f>VLOOKUP($A1073,主动技能升级!$J:$Q,主动技能升级!Q$1,FALSE)</f>
        <v>0</v>
      </c>
    </row>
    <row r="1074" spans="1:8" x14ac:dyDescent="0.15">
      <c r="A1074" s="1">
        <v>1070</v>
      </c>
      <c r="B1074" s="1">
        <f>VLOOKUP($A1074,主动技能升级!$J:$Q,主动技能升级!K$1,FALSE)</f>
        <v>10180310</v>
      </c>
      <c r="C1074" s="1">
        <f>VLOOKUP($A1074,主动技能升级!$J:$Q,主动技能升级!L$1,FALSE)</f>
        <v>10180311</v>
      </c>
      <c r="D1074" s="1">
        <f>VLOOKUP($A1074,主动技能升级!$J:$Q,主动技能升级!M$1,FALSE)</f>
        <v>45</v>
      </c>
      <c r="E1074" s="1" t="str">
        <f>VLOOKUP($A1074,主动技能升级!$J:$Q,主动技能升级!N$1,FALSE)</f>
        <v>[]</v>
      </c>
      <c r="F1074" s="1">
        <f>VLOOKUP($A1074,主动技能升级!$J:$Q,主动技能升级!O$1,FALSE)</f>
        <v>9900</v>
      </c>
      <c r="G1074" s="1">
        <f>VLOOKUP($A1074,主动技能升级!$J:$Q,主动技能升级!P$1,FALSE)</f>
        <v>0</v>
      </c>
      <c r="H1074" s="1">
        <f>VLOOKUP($A1074,主动技能升级!$J:$Q,主动技能升级!Q$1,FALSE)</f>
        <v>0</v>
      </c>
    </row>
    <row r="1075" spans="1:8" x14ac:dyDescent="0.15">
      <c r="A1075" s="1">
        <v>1071</v>
      </c>
      <c r="B1075" s="1">
        <f>VLOOKUP($A1075,主动技能升级!$J:$Q,主动技能升级!K$1,FALSE)</f>
        <v>10180311</v>
      </c>
      <c r="C1075" s="1">
        <f>VLOOKUP($A1075,主动技能升级!$J:$Q,主动技能升级!L$1,FALSE)</f>
        <v>10180312</v>
      </c>
      <c r="D1075" s="1">
        <f>VLOOKUP($A1075,主动技能升级!$J:$Q,主动技能升级!M$1,FALSE)</f>
        <v>50</v>
      </c>
      <c r="E1075" s="1" t="str">
        <f>VLOOKUP($A1075,主动技能升级!$J:$Q,主动技能升级!N$1,FALSE)</f>
        <v>[]</v>
      </c>
      <c r="F1075" s="1">
        <f>VLOOKUP($A1075,主动技能升级!$J:$Q,主动技能升级!O$1,FALSE)</f>
        <v>14100</v>
      </c>
      <c r="G1075" s="1">
        <f>VLOOKUP($A1075,主动技能升级!$J:$Q,主动技能升级!P$1,FALSE)</f>
        <v>0</v>
      </c>
      <c r="H1075" s="1">
        <f>VLOOKUP($A1075,主动技能升级!$J:$Q,主动技能升级!Q$1,FALSE)</f>
        <v>0</v>
      </c>
    </row>
    <row r="1076" spans="1:8" x14ac:dyDescent="0.15">
      <c r="A1076" s="1">
        <v>1072</v>
      </c>
      <c r="B1076" s="1">
        <f>VLOOKUP($A1076,主动技能升级!$J:$Q,主动技能升级!K$1,FALSE)</f>
        <v>10180312</v>
      </c>
      <c r="C1076" s="1">
        <f>VLOOKUP($A1076,主动技能升级!$J:$Q,主动技能升级!L$1,FALSE)</f>
        <v>10180313</v>
      </c>
      <c r="D1076" s="1">
        <f>VLOOKUP($A1076,主动技能升级!$J:$Q,主动技能升级!M$1,FALSE)</f>
        <v>55</v>
      </c>
      <c r="E1076" s="1" t="str">
        <f>VLOOKUP($A1076,主动技能升级!$J:$Q,主动技能升级!N$1,FALSE)</f>
        <v>[]</v>
      </c>
      <c r="F1076" s="1">
        <f>VLOOKUP($A1076,主动技能升级!$J:$Q,主动技能升级!O$1,FALSE)</f>
        <v>20000</v>
      </c>
      <c r="G1076" s="1">
        <f>VLOOKUP($A1076,主动技能升级!$J:$Q,主动技能升级!P$1,FALSE)</f>
        <v>0</v>
      </c>
      <c r="H1076" s="1">
        <f>VLOOKUP($A1076,主动技能升级!$J:$Q,主动技能升级!Q$1,FALSE)</f>
        <v>0</v>
      </c>
    </row>
    <row r="1077" spans="1:8" x14ac:dyDescent="0.15">
      <c r="A1077" s="1">
        <v>1073</v>
      </c>
      <c r="B1077" s="1">
        <f>VLOOKUP($A1077,主动技能升级!$J:$Q,主动技能升级!K$1,FALSE)</f>
        <v>10180313</v>
      </c>
      <c r="C1077" s="1">
        <f>VLOOKUP($A1077,主动技能升级!$J:$Q,主动技能升级!L$1,FALSE)</f>
        <v>10180314</v>
      </c>
      <c r="D1077" s="1">
        <f>VLOOKUP($A1077,主动技能升级!$J:$Q,主动技能升级!M$1,FALSE)</f>
        <v>60</v>
      </c>
      <c r="E1077" s="1" t="str">
        <f>VLOOKUP($A1077,主动技能升级!$J:$Q,主动技能升级!N$1,FALSE)</f>
        <v>[]</v>
      </c>
      <c r="F1077" s="1">
        <f>VLOOKUP($A1077,主动技能升级!$J:$Q,主动技能升级!O$1,FALSE)</f>
        <v>28300</v>
      </c>
      <c r="G1077" s="1">
        <f>VLOOKUP($A1077,主动技能升级!$J:$Q,主动技能升级!P$1,FALSE)</f>
        <v>0</v>
      </c>
      <c r="H1077" s="1">
        <f>VLOOKUP($A1077,主动技能升级!$J:$Q,主动技能升级!Q$1,FALSE)</f>
        <v>0</v>
      </c>
    </row>
    <row r="1078" spans="1:8" x14ac:dyDescent="0.15">
      <c r="A1078" s="1">
        <v>1074</v>
      </c>
      <c r="B1078" s="1">
        <f>VLOOKUP($A1078,主动技能升级!$J:$Q,主动技能升级!K$1,FALSE)</f>
        <v>10180314</v>
      </c>
      <c r="C1078" s="1">
        <f>VLOOKUP($A1078,主动技能升级!$J:$Q,主动技能升级!L$1,FALSE)</f>
        <v>10180315</v>
      </c>
      <c r="D1078" s="1">
        <f>VLOOKUP($A1078,主动技能升级!$J:$Q,主动技能升级!M$1,FALSE)</f>
        <v>65</v>
      </c>
      <c r="E1078" s="1" t="str">
        <f>VLOOKUP($A1078,主动技能升级!$J:$Q,主动技能升级!N$1,FALSE)</f>
        <v>[]</v>
      </c>
      <c r="F1078" s="1">
        <f>VLOOKUP($A1078,主动技能升级!$J:$Q,主动技能升级!O$1,FALSE)</f>
        <v>40100</v>
      </c>
      <c r="G1078" s="1">
        <f>VLOOKUP($A1078,主动技能升级!$J:$Q,主动技能升级!P$1,FALSE)</f>
        <v>0</v>
      </c>
      <c r="H1078" s="1">
        <f>VLOOKUP($A1078,主动技能升级!$J:$Q,主动技能升级!Q$1,FALSE)</f>
        <v>0</v>
      </c>
    </row>
    <row r="1079" spans="1:8" x14ac:dyDescent="0.15">
      <c r="A1079" s="1">
        <v>1075</v>
      </c>
      <c r="B1079" s="1">
        <f>VLOOKUP($A1079,主动技能升级!$J:$Q,主动技能升级!K$1,FALSE)</f>
        <v>10180315</v>
      </c>
      <c r="C1079" s="1">
        <f>VLOOKUP($A1079,主动技能升级!$J:$Q,主动技能升级!L$1,FALSE)</f>
        <v>10180316</v>
      </c>
      <c r="D1079" s="1">
        <f>VLOOKUP($A1079,主动技能升级!$J:$Q,主动技能升级!M$1,FALSE)</f>
        <v>70</v>
      </c>
      <c r="E1079" s="1" t="str">
        <f>VLOOKUP($A1079,主动技能升级!$J:$Q,主动技能升级!N$1,FALSE)</f>
        <v>[]</v>
      </c>
      <c r="F1079" s="1">
        <f>VLOOKUP($A1079,主动技能升级!$J:$Q,主动技能升级!O$1,FALSE)</f>
        <v>56700</v>
      </c>
      <c r="G1079" s="1">
        <f>VLOOKUP($A1079,主动技能升级!$J:$Q,主动技能升级!P$1,FALSE)</f>
        <v>0</v>
      </c>
      <c r="H1079" s="1">
        <f>VLOOKUP($A1079,主动技能升级!$J:$Q,主动技能升级!Q$1,FALSE)</f>
        <v>0</v>
      </c>
    </row>
    <row r="1080" spans="1:8" x14ac:dyDescent="0.15">
      <c r="A1080" s="1">
        <v>1076</v>
      </c>
      <c r="B1080" s="1">
        <f>VLOOKUP($A1080,主动技能升级!$J:$Q,主动技能升级!K$1,FALSE)</f>
        <v>10180316</v>
      </c>
      <c r="C1080" s="1">
        <f>VLOOKUP($A1080,主动技能升级!$J:$Q,主动技能升级!L$1,FALSE)</f>
        <v>10180317</v>
      </c>
      <c r="D1080" s="1">
        <f>VLOOKUP($A1080,主动技能升级!$J:$Q,主动技能升级!M$1,FALSE)</f>
        <v>75</v>
      </c>
      <c r="E1080" s="1" t="str">
        <f>VLOOKUP($A1080,主动技能升级!$J:$Q,主动技能升级!N$1,FALSE)</f>
        <v>[]</v>
      </c>
      <c r="F1080" s="1">
        <f>VLOOKUP($A1080,主动技能升级!$J:$Q,主动技能升级!O$1,FALSE)</f>
        <v>80400</v>
      </c>
      <c r="G1080" s="1">
        <f>VLOOKUP($A1080,主动技能升级!$J:$Q,主动技能升级!P$1,FALSE)</f>
        <v>0</v>
      </c>
      <c r="H1080" s="1">
        <f>VLOOKUP($A1080,主动技能升级!$J:$Q,主动技能升级!Q$1,FALSE)</f>
        <v>0</v>
      </c>
    </row>
    <row r="1081" spans="1:8" x14ac:dyDescent="0.15">
      <c r="A1081" s="1">
        <v>1077</v>
      </c>
      <c r="B1081" s="1">
        <f>VLOOKUP($A1081,主动技能升级!$J:$Q,主动技能升级!K$1,FALSE)</f>
        <v>10180317</v>
      </c>
      <c r="C1081" s="1">
        <f>VLOOKUP($A1081,主动技能升级!$J:$Q,主动技能升级!L$1,FALSE)</f>
        <v>10180318</v>
      </c>
      <c r="D1081" s="1">
        <f>VLOOKUP($A1081,主动技能升级!$J:$Q,主动技能升级!M$1,FALSE)</f>
        <v>80</v>
      </c>
      <c r="E1081" s="1" t="str">
        <f>VLOOKUP($A1081,主动技能升级!$J:$Q,主动技能升级!N$1,FALSE)</f>
        <v>[]</v>
      </c>
      <c r="F1081" s="1">
        <f>VLOOKUP($A1081,主动技能升级!$J:$Q,主动技能升级!O$1,FALSE)</f>
        <v>113800</v>
      </c>
      <c r="G1081" s="1">
        <f>VLOOKUP($A1081,主动技能升级!$J:$Q,主动技能升级!P$1,FALSE)</f>
        <v>0</v>
      </c>
      <c r="H1081" s="1">
        <f>VLOOKUP($A1081,主动技能升级!$J:$Q,主动技能升级!Q$1,FALSE)</f>
        <v>0</v>
      </c>
    </row>
    <row r="1082" spans="1:8" x14ac:dyDescent="0.15">
      <c r="A1082" s="1">
        <v>1078</v>
      </c>
      <c r="B1082" s="1">
        <f>VLOOKUP($A1082,主动技能升级!$J:$Q,主动技能升级!K$1,FALSE)</f>
        <v>10180318</v>
      </c>
      <c r="C1082" s="1">
        <f>VLOOKUP($A1082,主动技能升级!$J:$Q,主动技能升级!L$1,FALSE)</f>
        <v>10180319</v>
      </c>
      <c r="D1082" s="1">
        <f>VLOOKUP($A1082,主动技能升级!$J:$Q,主动技能升级!M$1,FALSE)</f>
        <v>85</v>
      </c>
      <c r="E1082" s="1" t="str">
        <f>VLOOKUP($A1082,主动技能升级!$J:$Q,主动技能升级!N$1,FALSE)</f>
        <v>[]</v>
      </c>
      <c r="F1082" s="1">
        <f>VLOOKUP($A1082,主动技能升级!$J:$Q,主动技能升级!O$1,FALSE)</f>
        <v>161100</v>
      </c>
      <c r="G1082" s="1">
        <f>VLOOKUP($A1082,主动技能升级!$J:$Q,主动技能升级!P$1,FALSE)</f>
        <v>0</v>
      </c>
      <c r="H1082" s="1">
        <f>VLOOKUP($A1082,主动技能升级!$J:$Q,主动技能升级!Q$1,FALSE)</f>
        <v>0</v>
      </c>
    </row>
    <row r="1083" spans="1:8" x14ac:dyDescent="0.15">
      <c r="A1083" s="1">
        <v>1079</v>
      </c>
      <c r="B1083" s="1">
        <f>VLOOKUP($A1083,主动技能升级!$J:$Q,主动技能升级!K$1,FALSE)</f>
        <v>10180319</v>
      </c>
      <c r="C1083" s="1">
        <f>VLOOKUP($A1083,主动技能升级!$J:$Q,主动技能升级!L$1,FALSE)</f>
        <v>10180320</v>
      </c>
      <c r="D1083" s="1">
        <f>VLOOKUP($A1083,主动技能升级!$J:$Q,主动技能升级!M$1,FALSE)</f>
        <v>90</v>
      </c>
      <c r="E1083" s="1" t="str">
        <f>VLOOKUP($A1083,主动技能升级!$J:$Q,主动技能升级!N$1,FALSE)</f>
        <v>[]</v>
      </c>
      <c r="F1083" s="1">
        <f>VLOOKUP($A1083,主动技能升级!$J:$Q,主动技能升级!O$1,FALSE)</f>
        <v>228100</v>
      </c>
      <c r="G1083" s="1">
        <f>VLOOKUP($A1083,主动技能升级!$J:$Q,主动技能升级!P$1,FALSE)</f>
        <v>0</v>
      </c>
      <c r="H1083" s="1">
        <f>VLOOKUP($A1083,主动技能升级!$J:$Q,主动技能升级!Q$1,FALSE)</f>
        <v>0</v>
      </c>
    </row>
    <row r="1084" spans="1:8" x14ac:dyDescent="0.15">
      <c r="A1084" s="1">
        <v>1080</v>
      </c>
      <c r="B1084" s="1">
        <f>VLOOKUP($A1084,主动技能升级!$J:$Q,主动技能升级!K$1,FALSE)</f>
        <v>10180320</v>
      </c>
      <c r="C1084" s="1">
        <f>VLOOKUP($A1084,主动技能升级!$J:$Q,主动技能升级!L$1,FALSE)</f>
        <v>0</v>
      </c>
      <c r="D1084" s="1">
        <f>VLOOKUP($A1084,主动技能升级!$J:$Q,主动技能升级!M$1,FALSE)</f>
        <v>100</v>
      </c>
      <c r="E1084" s="1" t="str">
        <f>VLOOKUP($A1084,主动技能升级!$J:$Q,主动技能升级!N$1,FALSE)</f>
        <v>[]</v>
      </c>
      <c r="F1084" s="1">
        <f>VLOOKUP($A1084,主动技能升级!$J:$Q,主动技能升级!O$1,FALSE)</f>
        <v>780200</v>
      </c>
      <c r="G1084" s="1">
        <f>VLOOKUP($A1084,主动技能升级!$J:$Q,主动技能升级!P$1,FALSE)</f>
        <v>0</v>
      </c>
      <c r="H1084" s="1">
        <f>VLOOKUP($A1084,主动技能升级!$J:$Q,主动技能升级!Q$1,FALSE)</f>
        <v>0</v>
      </c>
    </row>
    <row r="1085" spans="1:8" x14ac:dyDescent="0.15">
      <c r="A1085" s="1">
        <v>1081</v>
      </c>
      <c r="B1085" s="1">
        <f>VLOOKUP($A1085,主动技能升级!$J:$Q,主动技能升级!K$1,FALSE)</f>
        <v>10190101</v>
      </c>
      <c r="C1085" s="1">
        <f>VLOOKUP($A1085,主动技能升级!$J:$Q,主动技能升级!L$1,FALSE)</f>
        <v>10190102</v>
      </c>
      <c r="D1085" s="1">
        <f>VLOOKUP($A1085,主动技能升级!$J:$Q,主动技能升级!M$1,FALSE)</f>
        <v>2</v>
      </c>
      <c r="E1085" s="1" t="str">
        <f>VLOOKUP($A1085,主动技能升级!$J:$Q,主动技能升级!N$1,FALSE)</f>
        <v>[]</v>
      </c>
      <c r="F1085" s="1">
        <f>VLOOKUP($A1085,主动技能升级!$J:$Q,主动技能升级!O$1,FALSE)</f>
        <v>500</v>
      </c>
      <c r="G1085" s="1">
        <f>VLOOKUP($A1085,主动技能升级!$J:$Q,主动技能升级!P$1,FALSE)</f>
        <v>0</v>
      </c>
      <c r="H1085" s="1">
        <f>VLOOKUP($A1085,主动技能升级!$J:$Q,主动技能升级!Q$1,FALSE)</f>
        <v>0</v>
      </c>
    </row>
    <row r="1086" spans="1:8" x14ac:dyDescent="0.15">
      <c r="A1086" s="1">
        <v>1082</v>
      </c>
      <c r="B1086" s="1">
        <f>VLOOKUP($A1086,主动技能升级!$J:$Q,主动技能升级!K$1,FALSE)</f>
        <v>10190102</v>
      </c>
      <c r="C1086" s="1">
        <f>VLOOKUP($A1086,主动技能升级!$J:$Q,主动技能升级!L$1,FALSE)</f>
        <v>10190103</v>
      </c>
      <c r="D1086" s="1">
        <f>VLOOKUP($A1086,主动技能升级!$J:$Q,主动技能升级!M$1,FALSE)</f>
        <v>5</v>
      </c>
      <c r="E1086" s="1" t="str">
        <f>VLOOKUP($A1086,主动技能升级!$J:$Q,主动技能升级!N$1,FALSE)</f>
        <v>[]</v>
      </c>
      <c r="F1086" s="1">
        <f>VLOOKUP($A1086,主动技能升级!$J:$Q,主动技能升级!O$1,FALSE)</f>
        <v>600</v>
      </c>
      <c r="G1086" s="1">
        <f>VLOOKUP($A1086,主动技能升级!$J:$Q,主动技能升级!P$1,FALSE)</f>
        <v>0</v>
      </c>
      <c r="H1086" s="1">
        <f>VLOOKUP($A1086,主动技能升级!$J:$Q,主动技能升级!Q$1,FALSE)</f>
        <v>0</v>
      </c>
    </row>
    <row r="1087" spans="1:8" x14ac:dyDescent="0.15">
      <c r="A1087" s="1">
        <v>1083</v>
      </c>
      <c r="B1087" s="1">
        <f>VLOOKUP($A1087,主动技能升级!$J:$Q,主动技能升级!K$1,FALSE)</f>
        <v>10190103</v>
      </c>
      <c r="C1087" s="1">
        <f>VLOOKUP($A1087,主动技能升级!$J:$Q,主动技能升级!L$1,FALSE)</f>
        <v>10190104</v>
      </c>
      <c r="D1087" s="1">
        <f>VLOOKUP($A1087,主动技能升级!$J:$Q,主动技能升级!M$1,FALSE)</f>
        <v>10</v>
      </c>
      <c r="E1087" s="1" t="str">
        <f>VLOOKUP($A1087,主动技能升级!$J:$Q,主动技能升级!N$1,FALSE)</f>
        <v>[]</v>
      </c>
      <c r="F1087" s="1">
        <f>VLOOKUP($A1087,主动技能升级!$J:$Q,主动技能升级!O$1,FALSE)</f>
        <v>800</v>
      </c>
      <c r="G1087" s="1">
        <f>VLOOKUP($A1087,主动技能升级!$J:$Q,主动技能升级!P$1,FALSE)</f>
        <v>0</v>
      </c>
      <c r="H1087" s="1">
        <f>VLOOKUP($A1087,主动技能升级!$J:$Q,主动技能升级!Q$1,FALSE)</f>
        <v>0</v>
      </c>
    </row>
    <row r="1088" spans="1:8" x14ac:dyDescent="0.15">
      <c r="A1088" s="1">
        <v>1084</v>
      </c>
      <c r="B1088" s="1">
        <f>VLOOKUP($A1088,主动技能升级!$J:$Q,主动技能升级!K$1,FALSE)</f>
        <v>10190104</v>
      </c>
      <c r="C1088" s="1">
        <f>VLOOKUP($A1088,主动技能升级!$J:$Q,主动技能升级!L$1,FALSE)</f>
        <v>10190105</v>
      </c>
      <c r="D1088" s="1">
        <f>VLOOKUP($A1088,主动技能升级!$J:$Q,主动技能升级!M$1,FALSE)</f>
        <v>15</v>
      </c>
      <c r="E1088" s="1" t="str">
        <f>VLOOKUP($A1088,主动技能升级!$J:$Q,主动技能升级!N$1,FALSE)</f>
        <v>[]</v>
      </c>
      <c r="F1088" s="1">
        <f>VLOOKUP($A1088,主动技能升级!$J:$Q,主动技能升级!O$1,FALSE)</f>
        <v>1200</v>
      </c>
      <c r="G1088" s="1">
        <f>VLOOKUP($A1088,主动技能升级!$J:$Q,主动技能升级!P$1,FALSE)</f>
        <v>0</v>
      </c>
      <c r="H1088" s="1">
        <f>VLOOKUP($A1088,主动技能升级!$J:$Q,主动技能升级!Q$1,FALSE)</f>
        <v>0</v>
      </c>
    </row>
    <row r="1089" spans="1:8" x14ac:dyDescent="0.15">
      <c r="A1089" s="1">
        <v>1085</v>
      </c>
      <c r="B1089" s="1">
        <f>VLOOKUP($A1089,主动技能升级!$J:$Q,主动技能升级!K$1,FALSE)</f>
        <v>10190105</v>
      </c>
      <c r="C1089" s="1">
        <f>VLOOKUP($A1089,主动技能升级!$J:$Q,主动技能升级!L$1,FALSE)</f>
        <v>10190106</v>
      </c>
      <c r="D1089" s="1">
        <f>VLOOKUP($A1089,主动技能升级!$J:$Q,主动技能升级!M$1,FALSE)</f>
        <v>20</v>
      </c>
      <c r="E1089" s="1" t="str">
        <f>VLOOKUP($A1089,主动技能升级!$J:$Q,主动技能升级!N$1,FALSE)</f>
        <v>[]</v>
      </c>
      <c r="F1089" s="1">
        <f>VLOOKUP($A1089,主动技能升级!$J:$Q,主动技能升级!O$1,FALSE)</f>
        <v>1700</v>
      </c>
      <c r="G1089" s="1">
        <f>VLOOKUP($A1089,主动技能升级!$J:$Q,主动技能升级!P$1,FALSE)</f>
        <v>0</v>
      </c>
      <c r="H1089" s="1">
        <f>VLOOKUP($A1089,主动技能升级!$J:$Q,主动技能升级!Q$1,FALSE)</f>
        <v>0</v>
      </c>
    </row>
    <row r="1090" spans="1:8" x14ac:dyDescent="0.15">
      <c r="A1090" s="1">
        <v>1086</v>
      </c>
      <c r="B1090" s="1">
        <f>VLOOKUP($A1090,主动技能升级!$J:$Q,主动技能升级!K$1,FALSE)</f>
        <v>10190106</v>
      </c>
      <c r="C1090" s="1">
        <f>VLOOKUP($A1090,主动技能升级!$J:$Q,主动技能升级!L$1,FALSE)</f>
        <v>10190107</v>
      </c>
      <c r="D1090" s="1">
        <f>VLOOKUP($A1090,主动技能升级!$J:$Q,主动技能升级!M$1,FALSE)</f>
        <v>25</v>
      </c>
      <c r="E1090" s="1" t="str">
        <f>VLOOKUP($A1090,主动技能升级!$J:$Q,主动技能升级!N$1,FALSE)</f>
        <v>[]</v>
      </c>
      <c r="F1090" s="1">
        <f>VLOOKUP($A1090,主动技能升级!$J:$Q,主动技能升级!O$1,FALSE)</f>
        <v>2400</v>
      </c>
      <c r="G1090" s="1">
        <f>VLOOKUP($A1090,主动技能升级!$J:$Q,主动技能升级!P$1,FALSE)</f>
        <v>0</v>
      </c>
      <c r="H1090" s="1">
        <f>VLOOKUP($A1090,主动技能升级!$J:$Q,主动技能升级!Q$1,FALSE)</f>
        <v>0</v>
      </c>
    </row>
    <row r="1091" spans="1:8" x14ac:dyDescent="0.15">
      <c r="A1091" s="1">
        <v>1087</v>
      </c>
      <c r="B1091" s="1">
        <f>VLOOKUP($A1091,主动技能升级!$J:$Q,主动技能升级!K$1,FALSE)</f>
        <v>10190107</v>
      </c>
      <c r="C1091" s="1">
        <f>VLOOKUP($A1091,主动技能升级!$J:$Q,主动技能升级!L$1,FALSE)</f>
        <v>10190108</v>
      </c>
      <c r="D1091" s="1">
        <f>VLOOKUP($A1091,主动技能升级!$J:$Q,主动技能升级!M$1,FALSE)</f>
        <v>30</v>
      </c>
      <c r="E1091" s="1" t="str">
        <f>VLOOKUP($A1091,主动技能升级!$J:$Q,主动技能升级!N$1,FALSE)</f>
        <v>[]</v>
      </c>
      <c r="F1091" s="1">
        <f>VLOOKUP($A1091,主动技能升级!$J:$Q,主动技能升级!O$1,FALSE)</f>
        <v>3500</v>
      </c>
      <c r="G1091" s="1">
        <f>VLOOKUP($A1091,主动技能升级!$J:$Q,主动技能升级!P$1,FALSE)</f>
        <v>0</v>
      </c>
      <c r="H1091" s="1">
        <f>VLOOKUP($A1091,主动技能升级!$J:$Q,主动技能升级!Q$1,FALSE)</f>
        <v>0</v>
      </c>
    </row>
    <row r="1092" spans="1:8" x14ac:dyDescent="0.15">
      <c r="A1092" s="1">
        <v>1088</v>
      </c>
      <c r="B1092" s="1">
        <f>VLOOKUP($A1092,主动技能升级!$J:$Q,主动技能升级!K$1,FALSE)</f>
        <v>10190108</v>
      </c>
      <c r="C1092" s="1">
        <f>VLOOKUP($A1092,主动技能升级!$J:$Q,主动技能升级!L$1,FALSE)</f>
        <v>10190109</v>
      </c>
      <c r="D1092" s="1">
        <f>VLOOKUP($A1092,主动技能升级!$J:$Q,主动技能升级!M$1,FALSE)</f>
        <v>35</v>
      </c>
      <c r="E1092" s="1" t="str">
        <f>VLOOKUP($A1092,主动技能升级!$J:$Q,主动技能升级!N$1,FALSE)</f>
        <v>[]</v>
      </c>
      <c r="F1092" s="1">
        <f>VLOOKUP($A1092,主动技能升级!$J:$Q,主动技能升级!O$1,FALSE)</f>
        <v>4900</v>
      </c>
      <c r="G1092" s="1">
        <f>VLOOKUP($A1092,主动技能升级!$J:$Q,主动技能升级!P$1,FALSE)</f>
        <v>0</v>
      </c>
      <c r="H1092" s="1">
        <f>VLOOKUP($A1092,主动技能升级!$J:$Q,主动技能升级!Q$1,FALSE)</f>
        <v>0</v>
      </c>
    </row>
    <row r="1093" spans="1:8" x14ac:dyDescent="0.15">
      <c r="A1093" s="1">
        <v>1089</v>
      </c>
      <c r="B1093" s="1">
        <f>VLOOKUP($A1093,主动技能升级!$J:$Q,主动技能升级!K$1,FALSE)</f>
        <v>10190109</v>
      </c>
      <c r="C1093" s="1">
        <f>VLOOKUP($A1093,主动技能升级!$J:$Q,主动技能升级!L$1,FALSE)</f>
        <v>10190110</v>
      </c>
      <c r="D1093" s="1">
        <f>VLOOKUP($A1093,主动技能升级!$J:$Q,主动技能升级!M$1,FALSE)</f>
        <v>40</v>
      </c>
      <c r="E1093" s="1" t="str">
        <f>VLOOKUP($A1093,主动技能升级!$J:$Q,主动技能升级!N$1,FALSE)</f>
        <v>[]</v>
      </c>
      <c r="F1093" s="1">
        <f>VLOOKUP($A1093,主动技能升级!$J:$Q,主动技能升级!O$1,FALSE)</f>
        <v>7000</v>
      </c>
      <c r="G1093" s="1">
        <f>VLOOKUP($A1093,主动技能升级!$J:$Q,主动技能升级!P$1,FALSE)</f>
        <v>0</v>
      </c>
      <c r="H1093" s="1">
        <f>VLOOKUP($A1093,主动技能升级!$J:$Q,主动技能升级!Q$1,FALSE)</f>
        <v>0</v>
      </c>
    </row>
    <row r="1094" spans="1:8" x14ac:dyDescent="0.15">
      <c r="A1094" s="1">
        <v>1090</v>
      </c>
      <c r="B1094" s="1">
        <f>VLOOKUP($A1094,主动技能升级!$J:$Q,主动技能升级!K$1,FALSE)</f>
        <v>10190110</v>
      </c>
      <c r="C1094" s="1">
        <f>VLOOKUP($A1094,主动技能升级!$J:$Q,主动技能升级!L$1,FALSE)</f>
        <v>10190111</v>
      </c>
      <c r="D1094" s="1">
        <f>VLOOKUP($A1094,主动技能升级!$J:$Q,主动技能升级!M$1,FALSE)</f>
        <v>45</v>
      </c>
      <c r="E1094" s="1" t="str">
        <f>VLOOKUP($A1094,主动技能升级!$J:$Q,主动技能升级!N$1,FALSE)</f>
        <v>[]</v>
      </c>
      <c r="F1094" s="1">
        <f>VLOOKUP($A1094,主动技能升级!$J:$Q,主动技能升级!O$1,FALSE)</f>
        <v>9900</v>
      </c>
      <c r="G1094" s="1">
        <f>VLOOKUP($A1094,主动技能升级!$J:$Q,主动技能升级!P$1,FALSE)</f>
        <v>0</v>
      </c>
      <c r="H1094" s="1">
        <f>VLOOKUP($A1094,主动技能升级!$J:$Q,主动技能升级!Q$1,FALSE)</f>
        <v>0</v>
      </c>
    </row>
    <row r="1095" spans="1:8" x14ac:dyDescent="0.15">
      <c r="A1095" s="1">
        <v>1091</v>
      </c>
      <c r="B1095" s="1">
        <f>VLOOKUP($A1095,主动技能升级!$J:$Q,主动技能升级!K$1,FALSE)</f>
        <v>10190111</v>
      </c>
      <c r="C1095" s="1">
        <f>VLOOKUP($A1095,主动技能升级!$J:$Q,主动技能升级!L$1,FALSE)</f>
        <v>10190112</v>
      </c>
      <c r="D1095" s="1">
        <f>VLOOKUP($A1095,主动技能升级!$J:$Q,主动技能升级!M$1,FALSE)</f>
        <v>50</v>
      </c>
      <c r="E1095" s="1" t="str">
        <f>VLOOKUP($A1095,主动技能升级!$J:$Q,主动技能升级!N$1,FALSE)</f>
        <v>[]</v>
      </c>
      <c r="F1095" s="1">
        <f>VLOOKUP($A1095,主动技能升级!$J:$Q,主动技能升级!O$1,FALSE)</f>
        <v>14100</v>
      </c>
      <c r="G1095" s="1">
        <f>VLOOKUP($A1095,主动技能升级!$J:$Q,主动技能升级!P$1,FALSE)</f>
        <v>0</v>
      </c>
      <c r="H1095" s="1">
        <f>VLOOKUP($A1095,主动技能升级!$J:$Q,主动技能升级!Q$1,FALSE)</f>
        <v>0</v>
      </c>
    </row>
    <row r="1096" spans="1:8" x14ac:dyDescent="0.15">
      <c r="A1096" s="1">
        <v>1092</v>
      </c>
      <c r="B1096" s="1">
        <f>VLOOKUP($A1096,主动技能升级!$J:$Q,主动技能升级!K$1,FALSE)</f>
        <v>10190112</v>
      </c>
      <c r="C1096" s="1">
        <f>VLOOKUP($A1096,主动技能升级!$J:$Q,主动技能升级!L$1,FALSE)</f>
        <v>10190113</v>
      </c>
      <c r="D1096" s="1">
        <f>VLOOKUP($A1096,主动技能升级!$J:$Q,主动技能升级!M$1,FALSE)</f>
        <v>55</v>
      </c>
      <c r="E1096" s="1" t="str">
        <f>VLOOKUP($A1096,主动技能升级!$J:$Q,主动技能升级!N$1,FALSE)</f>
        <v>[]</v>
      </c>
      <c r="F1096" s="1">
        <f>VLOOKUP($A1096,主动技能升级!$J:$Q,主动技能升级!O$1,FALSE)</f>
        <v>20000</v>
      </c>
      <c r="G1096" s="1">
        <f>VLOOKUP($A1096,主动技能升级!$J:$Q,主动技能升级!P$1,FALSE)</f>
        <v>0</v>
      </c>
      <c r="H1096" s="1">
        <f>VLOOKUP($A1096,主动技能升级!$J:$Q,主动技能升级!Q$1,FALSE)</f>
        <v>0</v>
      </c>
    </row>
    <row r="1097" spans="1:8" x14ac:dyDescent="0.15">
      <c r="A1097" s="1">
        <v>1093</v>
      </c>
      <c r="B1097" s="1">
        <f>VLOOKUP($A1097,主动技能升级!$J:$Q,主动技能升级!K$1,FALSE)</f>
        <v>10190113</v>
      </c>
      <c r="C1097" s="1">
        <f>VLOOKUP($A1097,主动技能升级!$J:$Q,主动技能升级!L$1,FALSE)</f>
        <v>10190114</v>
      </c>
      <c r="D1097" s="1">
        <f>VLOOKUP($A1097,主动技能升级!$J:$Q,主动技能升级!M$1,FALSE)</f>
        <v>60</v>
      </c>
      <c r="E1097" s="1" t="str">
        <f>VLOOKUP($A1097,主动技能升级!$J:$Q,主动技能升级!N$1,FALSE)</f>
        <v>[]</v>
      </c>
      <c r="F1097" s="1">
        <f>VLOOKUP($A1097,主动技能升级!$J:$Q,主动技能升级!O$1,FALSE)</f>
        <v>28300</v>
      </c>
      <c r="G1097" s="1">
        <f>VLOOKUP($A1097,主动技能升级!$J:$Q,主动技能升级!P$1,FALSE)</f>
        <v>0</v>
      </c>
      <c r="H1097" s="1">
        <f>VLOOKUP($A1097,主动技能升级!$J:$Q,主动技能升级!Q$1,FALSE)</f>
        <v>0</v>
      </c>
    </row>
    <row r="1098" spans="1:8" x14ac:dyDescent="0.15">
      <c r="A1098" s="1">
        <v>1094</v>
      </c>
      <c r="B1098" s="1">
        <f>VLOOKUP($A1098,主动技能升级!$J:$Q,主动技能升级!K$1,FALSE)</f>
        <v>10190114</v>
      </c>
      <c r="C1098" s="1">
        <f>VLOOKUP($A1098,主动技能升级!$J:$Q,主动技能升级!L$1,FALSE)</f>
        <v>10190115</v>
      </c>
      <c r="D1098" s="1">
        <f>VLOOKUP($A1098,主动技能升级!$J:$Q,主动技能升级!M$1,FALSE)</f>
        <v>65</v>
      </c>
      <c r="E1098" s="1" t="str">
        <f>VLOOKUP($A1098,主动技能升级!$J:$Q,主动技能升级!N$1,FALSE)</f>
        <v>[]</v>
      </c>
      <c r="F1098" s="1">
        <f>VLOOKUP($A1098,主动技能升级!$J:$Q,主动技能升级!O$1,FALSE)</f>
        <v>40100</v>
      </c>
      <c r="G1098" s="1">
        <f>VLOOKUP($A1098,主动技能升级!$J:$Q,主动技能升级!P$1,FALSE)</f>
        <v>0</v>
      </c>
      <c r="H1098" s="1">
        <f>VLOOKUP($A1098,主动技能升级!$J:$Q,主动技能升级!Q$1,FALSE)</f>
        <v>0</v>
      </c>
    </row>
    <row r="1099" spans="1:8" x14ac:dyDescent="0.15">
      <c r="A1099" s="1">
        <v>1095</v>
      </c>
      <c r="B1099" s="1">
        <f>VLOOKUP($A1099,主动技能升级!$J:$Q,主动技能升级!K$1,FALSE)</f>
        <v>10190115</v>
      </c>
      <c r="C1099" s="1">
        <f>VLOOKUP($A1099,主动技能升级!$J:$Q,主动技能升级!L$1,FALSE)</f>
        <v>10190116</v>
      </c>
      <c r="D1099" s="1">
        <f>VLOOKUP($A1099,主动技能升级!$J:$Q,主动技能升级!M$1,FALSE)</f>
        <v>70</v>
      </c>
      <c r="E1099" s="1" t="str">
        <f>VLOOKUP($A1099,主动技能升级!$J:$Q,主动技能升级!N$1,FALSE)</f>
        <v>[]</v>
      </c>
      <c r="F1099" s="1">
        <f>VLOOKUP($A1099,主动技能升级!$J:$Q,主动技能升级!O$1,FALSE)</f>
        <v>56700</v>
      </c>
      <c r="G1099" s="1">
        <f>VLOOKUP($A1099,主动技能升级!$J:$Q,主动技能升级!P$1,FALSE)</f>
        <v>0</v>
      </c>
      <c r="H1099" s="1">
        <f>VLOOKUP($A1099,主动技能升级!$J:$Q,主动技能升级!Q$1,FALSE)</f>
        <v>0</v>
      </c>
    </row>
    <row r="1100" spans="1:8" x14ac:dyDescent="0.15">
      <c r="A1100" s="1">
        <v>1096</v>
      </c>
      <c r="B1100" s="1">
        <f>VLOOKUP($A1100,主动技能升级!$J:$Q,主动技能升级!K$1,FALSE)</f>
        <v>10190116</v>
      </c>
      <c r="C1100" s="1">
        <f>VLOOKUP($A1100,主动技能升级!$J:$Q,主动技能升级!L$1,FALSE)</f>
        <v>10190117</v>
      </c>
      <c r="D1100" s="1">
        <f>VLOOKUP($A1100,主动技能升级!$J:$Q,主动技能升级!M$1,FALSE)</f>
        <v>75</v>
      </c>
      <c r="E1100" s="1" t="str">
        <f>VLOOKUP($A1100,主动技能升级!$J:$Q,主动技能升级!N$1,FALSE)</f>
        <v>[]</v>
      </c>
      <c r="F1100" s="1">
        <f>VLOOKUP($A1100,主动技能升级!$J:$Q,主动技能升级!O$1,FALSE)</f>
        <v>80400</v>
      </c>
      <c r="G1100" s="1">
        <f>VLOOKUP($A1100,主动技能升级!$J:$Q,主动技能升级!P$1,FALSE)</f>
        <v>0</v>
      </c>
      <c r="H1100" s="1">
        <f>VLOOKUP($A1100,主动技能升级!$J:$Q,主动技能升级!Q$1,FALSE)</f>
        <v>0</v>
      </c>
    </row>
    <row r="1101" spans="1:8" x14ac:dyDescent="0.15">
      <c r="A1101" s="1">
        <v>1097</v>
      </c>
      <c r="B1101" s="1">
        <f>VLOOKUP($A1101,主动技能升级!$J:$Q,主动技能升级!K$1,FALSE)</f>
        <v>10190117</v>
      </c>
      <c r="C1101" s="1">
        <f>VLOOKUP($A1101,主动技能升级!$J:$Q,主动技能升级!L$1,FALSE)</f>
        <v>10190118</v>
      </c>
      <c r="D1101" s="1">
        <f>VLOOKUP($A1101,主动技能升级!$J:$Q,主动技能升级!M$1,FALSE)</f>
        <v>80</v>
      </c>
      <c r="E1101" s="1" t="str">
        <f>VLOOKUP($A1101,主动技能升级!$J:$Q,主动技能升级!N$1,FALSE)</f>
        <v>[]</v>
      </c>
      <c r="F1101" s="1">
        <f>VLOOKUP($A1101,主动技能升级!$J:$Q,主动技能升级!O$1,FALSE)</f>
        <v>113800</v>
      </c>
      <c r="G1101" s="1">
        <f>VLOOKUP($A1101,主动技能升级!$J:$Q,主动技能升级!P$1,FALSE)</f>
        <v>0</v>
      </c>
      <c r="H1101" s="1">
        <f>VLOOKUP($A1101,主动技能升级!$J:$Q,主动技能升级!Q$1,FALSE)</f>
        <v>0</v>
      </c>
    </row>
    <row r="1102" spans="1:8" x14ac:dyDescent="0.15">
      <c r="A1102" s="1">
        <v>1098</v>
      </c>
      <c r="B1102" s="1">
        <f>VLOOKUP($A1102,主动技能升级!$J:$Q,主动技能升级!K$1,FALSE)</f>
        <v>10190118</v>
      </c>
      <c r="C1102" s="1">
        <f>VLOOKUP($A1102,主动技能升级!$J:$Q,主动技能升级!L$1,FALSE)</f>
        <v>10190119</v>
      </c>
      <c r="D1102" s="1">
        <f>VLOOKUP($A1102,主动技能升级!$J:$Q,主动技能升级!M$1,FALSE)</f>
        <v>85</v>
      </c>
      <c r="E1102" s="1" t="str">
        <f>VLOOKUP($A1102,主动技能升级!$J:$Q,主动技能升级!N$1,FALSE)</f>
        <v>[]</v>
      </c>
      <c r="F1102" s="1">
        <f>VLOOKUP($A1102,主动技能升级!$J:$Q,主动技能升级!O$1,FALSE)</f>
        <v>161100</v>
      </c>
      <c r="G1102" s="1">
        <f>VLOOKUP($A1102,主动技能升级!$J:$Q,主动技能升级!P$1,FALSE)</f>
        <v>0</v>
      </c>
      <c r="H1102" s="1">
        <f>VLOOKUP($A1102,主动技能升级!$J:$Q,主动技能升级!Q$1,FALSE)</f>
        <v>0</v>
      </c>
    </row>
    <row r="1103" spans="1:8" x14ac:dyDescent="0.15">
      <c r="A1103" s="1">
        <v>1099</v>
      </c>
      <c r="B1103" s="1">
        <f>VLOOKUP($A1103,主动技能升级!$J:$Q,主动技能升级!K$1,FALSE)</f>
        <v>10190119</v>
      </c>
      <c r="C1103" s="1">
        <f>VLOOKUP($A1103,主动技能升级!$J:$Q,主动技能升级!L$1,FALSE)</f>
        <v>10190120</v>
      </c>
      <c r="D1103" s="1">
        <f>VLOOKUP($A1103,主动技能升级!$J:$Q,主动技能升级!M$1,FALSE)</f>
        <v>90</v>
      </c>
      <c r="E1103" s="1" t="str">
        <f>VLOOKUP($A1103,主动技能升级!$J:$Q,主动技能升级!N$1,FALSE)</f>
        <v>[]</v>
      </c>
      <c r="F1103" s="1">
        <f>VLOOKUP($A1103,主动技能升级!$J:$Q,主动技能升级!O$1,FALSE)</f>
        <v>228100</v>
      </c>
      <c r="G1103" s="1">
        <f>VLOOKUP($A1103,主动技能升级!$J:$Q,主动技能升级!P$1,FALSE)</f>
        <v>0</v>
      </c>
      <c r="H1103" s="1">
        <f>VLOOKUP($A1103,主动技能升级!$J:$Q,主动技能升级!Q$1,FALSE)</f>
        <v>0</v>
      </c>
    </row>
    <row r="1104" spans="1:8" x14ac:dyDescent="0.15">
      <c r="A1104" s="1">
        <v>1100</v>
      </c>
      <c r="B1104" s="1">
        <f>VLOOKUP($A1104,主动技能升级!$J:$Q,主动技能升级!K$1,FALSE)</f>
        <v>10190120</v>
      </c>
      <c r="C1104" s="1">
        <f>VLOOKUP($A1104,主动技能升级!$J:$Q,主动技能升级!L$1,FALSE)</f>
        <v>0</v>
      </c>
      <c r="D1104" s="1">
        <f>VLOOKUP($A1104,主动技能升级!$J:$Q,主动技能升级!M$1,FALSE)</f>
        <v>100</v>
      </c>
      <c r="E1104" s="1" t="str">
        <f>VLOOKUP($A1104,主动技能升级!$J:$Q,主动技能升级!N$1,FALSE)</f>
        <v>[]</v>
      </c>
      <c r="F1104" s="1">
        <f>VLOOKUP($A1104,主动技能升级!$J:$Q,主动技能升级!O$1,FALSE)</f>
        <v>780200</v>
      </c>
      <c r="G1104" s="1">
        <f>VLOOKUP($A1104,主动技能升级!$J:$Q,主动技能升级!P$1,FALSE)</f>
        <v>0</v>
      </c>
      <c r="H1104" s="1">
        <f>VLOOKUP($A1104,主动技能升级!$J:$Q,主动技能升级!Q$1,FALSE)</f>
        <v>0</v>
      </c>
    </row>
    <row r="1105" spans="1:8" x14ac:dyDescent="0.15">
      <c r="A1105" s="1">
        <v>1101</v>
      </c>
      <c r="B1105" s="1">
        <f>VLOOKUP($A1105,主动技能升级!$J:$Q,主动技能升级!K$1,FALSE)</f>
        <v>10190201</v>
      </c>
      <c r="C1105" s="1">
        <f>VLOOKUP($A1105,主动技能升级!$J:$Q,主动技能升级!L$1,FALSE)</f>
        <v>10190202</v>
      </c>
      <c r="D1105" s="1">
        <f>VLOOKUP($A1105,主动技能升级!$J:$Q,主动技能升级!M$1,FALSE)</f>
        <v>2</v>
      </c>
      <c r="E1105" s="1" t="str">
        <f>VLOOKUP($A1105,主动技能升级!$J:$Q,主动技能升级!N$1,FALSE)</f>
        <v>[]</v>
      </c>
      <c r="F1105" s="1">
        <f>VLOOKUP($A1105,主动技能升级!$J:$Q,主动技能升级!O$1,FALSE)</f>
        <v>500</v>
      </c>
      <c r="G1105" s="1">
        <f>VLOOKUP($A1105,主动技能升级!$J:$Q,主动技能升级!P$1,FALSE)</f>
        <v>0</v>
      </c>
      <c r="H1105" s="1">
        <f>VLOOKUP($A1105,主动技能升级!$J:$Q,主动技能升级!Q$1,FALSE)</f>
        <v>0</v>
      </c>
    </row>
    <row r="1106" spans="1:8" x14ac:dyDescent="0.15">
      <c r="A1106" s="1">
        <v>1102</v>
      </c>
      <c r="B1106" s="1">
        <f>VLOOKUP($A1106,主动技能升级!$J:$Q,主动技能升级!K$1,FALSE)</f>
        <v>10190202</v>
      </c>
      <c r="C1106" s="1">
        <f>VLOOKUP($A1106,主动技能升级!$J:$Q,主动技能升级!L$1,FALSE)</f>
        <v>10190203</v>
      </c>
      <c r="D1106" s="1">
        <f>VLOOKUP($A1106,主动技能升级!$J:$Q,主动技能升级!M$1,FALSE)</f>
        <v>5</v>
      </c>
      <c r="E1106" s="1" t="str">
        <f>VLOOKUP($A1106,主动技能升级!$J:$Q,主动技能升级!N$1,FALSE)</f>
        <v>[]</v>
      </c>
      <c r="F1106" s="1">
        <f>VLOOKUP($A1106,主动技能升级!$J:$Q,主动技能升级!O$1,FALSE)</f>
        <v>600</v>
      </c>
      <c r="G1106" s="1">
        <f>VLOOKUP($A1106,主动技能升级!$J:$Q,主动技能升级!P$1,FALSE)</f>
        <v>0</v>
      </c>
      <c r="H1106" s="1">
        <f>VLOOKUP($A1106,主动技能升级!$J:$Q,主动技能升级!Q$1,FALSE)</f>
        <v>0</v>
      </c>
    </row>
    <row r="1107" spans="1:8" x14ac:dyDescent="0.15">
      <c r="A1107" s="1">
        <v>1103</v>
      </c>
      <c r="B1107" s="1">
        <f>VLOOKUP($A1107,主动技能升级!$J:$Q,主动技能升级!K$1,FALSE)</f>
        <v>10190203</v>
      </c>
      <c r="C1107" s="1">
        <f>VLOOKUP($A1107,主动技能升级!$J:$Q,主动技能升级!L$1,FALSE)</f>
        <v>10190204</v>
      </c>
      <c r="D1107" s="1">
        <f>VLOOKUP($A1107,主动技能升级!$J:$Q,主动技能升级!M$1,FALSE)</f>
        <v>10</v>
      </c>
      <c r="E1107" s="1" t="str">
        <f>VLOOKUP($A1107,主动技能升级!$J:$Q,主动技能升级!N$1,FALSE)</f>
        <v>[]</v>
      </c>
      <c r="F1107" s="1">
        <f>VLOOKUP($A1107,主动技能升级!$J:$Q,主动技能升级!O$1,FALSE)</f>
        <v>800</v>
      </c>
      <c r="G1107" s="1">
        <f>VLOOKUP($A1107,主动技能升级!$J:$Q,主动技能升级!P$1,FALSE)</f>
        <v>0</v>
      </c>
      <c r="H1107" s="1">
        <f>VLOOKUP($A1107,主动技能升级!$J:$Q,主动技能升级!Q$1,FALSE)</f>
        <v>0</v>
      </c>
    </row>
    <row r="1108" spans="1:8" x14ac:dyDescent="0.15">
      <c r="A1108" s="1">
        <v>1104</v>
      </c>
      <c r="B1108" s="1">
        <f>VLOOKUP($A1108,主动技能升级!$J:$Q,主动技能升级!K$1,FALSE)</f>
        <v>10190204</v>
      </c>
      <c r="C1108" s="1">
        <f>VLOOKUP($A1108,主动技能升级!$J:$Q,主动技能升级!L$1,FALSE)</f>
        <v>10190205</v>
      </c>
      <c r="D1108" s="1">
        <f>VLOOKUP($A1108,主动技能升级!$J:$Q,主动技能升级!M$1,FALSE)</f>
        <v>15</v>
      </c>
      <c r="E1108" s="1" t="str">
        <f>VLOOKUP($A1108,主动技能升级!$J:$Q,主动技能升级!N$1,FALSE)</f>
        <v>[]</v>
      </c>
      <c r="F1108" s="1">
        <f>VLOOKUP($A1108,主动技能升级!$J:$Q,主动技能升级!O$1,FALSE)</f>
        <v>1200</v>
      </c>
      <c r="G1108" s="1">
        <f>VLOOKUP($A1108,主动技能升级!$J:$Q,主动技能升级!P$1,FALSE)</f>
        <v>0</v>
      </c>
      <c r="H1108" s="1">
        <f>VLOOKUP($A1108,主动技能升级!$J:$Q,主动技能升级!Q$1,FALSE)</f>
        <v>0</v>
      </c>
    </row>
    <row r="1109" spans="1:8" x14ac:dyDescent="0.15">
      <c r="A1109" s="1">
        <v>1105</v>
      </c>
      <c r="B1109" s="1">
        <f>VLOOKUP($A1109,主动技能升级!$J:$Q,主动技能升级!K$1,FALSE)</f>
        <v>10190205</v>
      </c>
      <c r="C1109" s="1">
        <f>VLOOKUP($A1109,主动技能升级!$J:$Q,主动技能升级!L$1,FALSE)</f>
        <v>10190206</v>
      </c>
      <c r="D1109" s="1">
        <f>VLOOKUP($A1109,主动技能升级!$J:$Q,主动技能升级!M$1,FALSE)</f>
        <v>20</v>
      </c>
      <c r="E1109" s="1" t="str">
        <f>VLOOKUP($A1109,主动技能升级!$J:$Q,主动技能升级!N$1,FALSE)</f>
        <v>[]</v>
      </c>
      <c r="F1109" s="1">
        <f>VLOOKUP($A1109,主动技能升级!$J:$Q,主动技能升级!O$1,FALSE)</f>
        <v>1700</v>
      </c>
      <c r="G1109" s="1">
        <f>VLOOKUP($A1109,主动技能升级!$J:$Q,主动技能升级!P$1,FALSE)</f>
        <v>0</v>
      </c>
      <c r="H1109" s="1">
        <f>VLOOKUP($A1109,主动技能升级!$J:$Q,主动技能升级!Q$1,FALSE)</f>
        <v>0</v>
      </c>
    </row>
    <row r="1110" spans="1:8" x14ac:dyDescent="0.15">
      <c r="A1110" s="1">
        <v>1106</v>
      </c>
      <c r="B1110" s="1">
        <f>VLOOKUP($A1110,主动技能升级!$J:$Q,主动技能升级!K$1,FALSE)</f>
        <v>10190206</v>
      </c>
      <c r="C1110" s="1">
        <f>VLOOKUP($A1110,主动技能升级!$J:$Q,主动技能升级!L$1,FALSE)</f>
        <v>10190207</v>
      </c>
      <c r="D1110" s="1">
        <f>VLOOKUP($A1110,主动技能升级!$J:$Q,主动技能升级!M$1,FALSE)</f>
        <v>25</v>
      </c>
      <c r="E1110" s="1" t="str">
        <f>VLOOKUP($A1110,主动技能升级!$J:$Q,主动技能升级!N$1,FALSE)</f>
        <v>[]</v>
      </c>
      <c r="F1110" s="1">
        <f>VLOOKUP($A1110,主动技能升级!$J:$Q,主动技能升级!O$1,FALSE)</f>
        <v>2400</v>
      </c>
      <c r="G1110" s="1">
        <f>VLOOKUP($A1110,主动技能升级!$J:$Q,主动技能升级!P$1,FALSE)</f>
        <v>0</v>
      </c>
      <c r="H1110" s="1">
        <f>VLOOKUP($A1110,主动技能升级!$J:$Q,主动技能升级!Q$1,FALSE)</f>
        <v>0</v>
      </c>
    </row>
    <row r="1111" spans="1:8" x14ac:dyDescent="0.15">
      <c r="A1111" s="1">
        <v>1107</v>
      </c>
      <c r="B1111" s="1">
        <f>VLOOKUP($A1111,主动技能升级!$J:$Q,主动技能升级!K$1,FALSE)</f>
        <v>10190207</v>
      </c>
      <c r="C1111" s="1">
        <f>VLOOKUP($A1111,主动技能升级!$J:$Q,主动技能升级!L$1,FALSE)</f>
        <v>10190208</v>
      </c>
      <c r="D1111" s="1">
        <f>VLOOKUP($A1111,主动技能升级!$J:$Q,主动技能升级!M$1,FALSE)</f>
        <v>30</v>
      </c>
      <c r="E1111" s="1" t="str">
        <f>VLOOKUP($A1111,主动技能升级!$J:$Q,主动技能升级!N$1,FALSE)</f>
        <v>[]</v>
      </c>
      <c r="F1111" s="1">
        <f>VLOOKUP($A1111,主动技能升级!$J:$Q,主动技能升级!O$1,FALSE)</f>
        <v>3500</v>
      </c>
      <c r="G1111" s="1">
        <f>VLOOKUP($A1111,主动技能升级!$J:$Q,主动技能升级!P$1,FALSE)</f>
        <v>0</v>
      </c>
      <c r="H1111" s="1">
        <f>VLOOKUP($A1111,主动技能升级!$J:$Q,主动技能升级!Q$1,FALSE)</f>
        <v>0</v>
      </c>
    </row>
    <row r="1112" spans="1:8" x14ac:dyDescent="0.15">
      <c r="A1112" s="1">
        <v>1108</v>
      </c>
      <c r="B1112" s="1">
        <f>VLOOKUP($A1112,主动技能升级!$J:$Q,主动技能升级!K$1,FALSE)</f>
        <v>10190208</v>
      </c>
      <c r="C1112" s="1">
        <f>VLOOKUP($A1112,主动技能升级!$J:$Q,主动技能升级!L$1,FALSE)</f>
        <v>10190209</v>
      </c>
      <c r="D1112" s="1">
        <f>VLOOKUP($A1112,主动技能升级!$J:$Q,主动技能升级!M$1,FALSE)</f>
        <v>35</v>
      </c>
      <c r="E1112" s="1" t="str">
        <f>VLOOKUP($A1112,主动技能升级!$J:$Q,主动技能升级!N$1,FALSE)</f>
        <v>[]</v>
      </c>
      <c r="F1112" s="1">
        <f>VLOOKUP($A1112,主动技能升级!$J:$Q,主动技能升级!O$1,FALSE)</f>
        <v>4900</v>
      </c>
      <c r="G1112" s="1">
        <f>VLOOKUP($A1112,主动技能升级!$J:$Q,主动技能升级!P$1,FALSE)</f>
        <v>0</v>
      </c>
      <c r="H1112" s="1">
        <f>VLOOKUP($A1112,主动技能升级!$J:$Q,主动技能升级!Q$1,FALSE)</f>
        <v>0</v>
      </c>
    </row>
    <row r="1113" spans="1:8" x14ac:dyDescent="0.15">
      <c r="A1113" s="1">
        <v>1109</v>
      </c>
      <c r="B1113" s="1">
        <f>VLOOKUP($A1113,主动技能升级!$J:$Q,主动技能升级!K$1,FALSE)</f>
        <v>10190209</v>
      </c>
      <c r="C1113" s="1">
        <f>VLOOKUP($A1113,主动技能升级!$J:$Q,主动技能升级!L$1,FALSE)</f>
        <v>10190210</v>
      </c>
      <c r="D1113" s="1">
        <f>VLOOKUP($A1113,主动技能升级!$J:$Q,主动技能升级!M$1,FALSE)</f>
        <v>40</v>
      </c>
      <c r="E1113" s="1" t="str">
        <f>VLOOKUP($A1113,主动技能升级!$J:$Q,主动技能升级!N$1,FALSE)</f>
        <v>[]</v>
      </c>
      <c r="F1113" s="1">
        <f>VLOOKUP($A1113,主动技能升级!$J:$Q,主动技能升级!O$1,FALSE)</f>
        <v>7000</v>
      </c>
      <c r="G1113" s="1">
        <f>VLOOKUP($A1113,主动技能升级!$J:$Q,主动技能升级!P$1,FALSE)</f>
        <v>0</v>
      </c>
      <c r="H1113" s="1">
        <f>VLOOKUP($A1113,主动技能升级!$J:$Q,主动技能升级!Q$1,FALSE)</f>
        <v>0</v>
      </c>
    </row>
    <row r="1114" spans="1:8" x14ac:dyDescent="0.15">
      <c r="A1114" s="1">
        <v>1110</v>
      </c>
      <c r="B1114" s="1">
        <f>VLOOKUP($A1114,主动技能升级!$J:$Q,主动技能升级!K$1,FALSE)</f>
        <v>10190210</v>
      </c>
      <c r="C1114" s="1">
        <f>VLOOKUP($A1114,主动技能升级!$J:$Q,主动技能升级!L$1,FALSE)</f>
        <v>10190211</v>
      </c>
      <c r="D1114" s="1">
        <f>VLOOKUP($A1114,主动技能升级!$J:$Q,主动技能升级!M$1,FALSE)</f>
        <v>45</v>
      </c>
      <c r="E1114" s="1" t="str">
        <f>VLOOKUP($A1114,主动技能升级!$J:$Q,主动技能升级!N$1,FALSE)</f>
        <v>[]</v>
      </c>
      <c r="F1114" s="1">
        <f>VLOOKUP($A1114,主动技能升级!$J:$Q,主动技能升级!O$1,FALSE)</f>
        <v>9900</v>
      </c>
      <c r="G1114" s="1">
        <f>VLOOKUP($A1114,主动技能升级!$J:$Q,主动技能升级!P$1,FALSE)</f>
        <v>0</v>
      </c>
      <c r="H1114" s="1">
        <f>VLOOKUP($A1114,主动技能升级!$J:$Q,主动技能升级!Q$1,FALSE)</f>
        <v>0</v>
      </c>
    </row>
    <row r="1115" spans="1:8" x14ac:dyDescent="0.15">
      <c r="A1115" s="1">
        <v>1111</v>
      </c>
      <c r="B1115" s="1">
        <f>VLOOKUP($A1115,主动技能升级!$J:$Q,主动技能升级!K$1,FALSE)</f>
        <v>10190211</v>
      </c>
      <c r="C1115" s="1">
        <f>VLOOKUP($A1115,主动技能升级!$J:$Q,主动技能升级!L$1,FALSE)</f>
        <v>10190212</v>
      </c>
      <c r="D1115" s="1">
        <f>VLOOKUP($A1115,主动技能升级!$J:$Q,主动技能升级!M$1,FALSE)</f>
        <v>50</v>
      </c>
      <c r="E1115" s="1" t="str">
        <f>VLOOKUP($A1115,主动技能升级!$J:$Q,主动技能升级!N$1,FALSE)</f>
        <v>[]</v>
      </c>
      <c r="F1115" s="1">
        <f>VLOOKUP($A1115,主动技能升级!$J:$Q,主动技能升级!O$1,FALSE)</f>
        <v>14100</v>
      </c>
      <c r="G1115" s="1">
        <f>VLOOKUP($A1115,主动技能升级!$J:$Q,主动技能升级!P$1,FALSE)</f>
        <v>0</v>
      </c>
      <c r="H1115" s="1">
        <f>VLOOKUP($A1115,主动技能升级!$J:$Q,主动技能升级!Q$1,FALSE)</f>
        <v>0</v>
      </c>
    </row>
    <row r="1116" spans="1:8" x14ac:dyDescent="0.15">
      <c r="A1116" s="1">
        <v>1112</v>
      </c>
      <c r="B1116" s="1">
        <f>VLOOKUP($A1116,主动技能升级!$J:$Q,主动技能升级!K$1,FALSE)</f>
        <v>10190212</v>
      </c>
      <c r="C1116" s="1">
        <f>VLOOKUP($A1116,主动技能升级!$J:$Q,主动技能升级!L$1,FALSE)</f>
        <v>10190213</v>
      </c>
      <c r="D1116" s="1">
        <f>VLOOKUP($A1116,主动技能升级!$J:$Q,主动技能升级!M$1,FALSE)</f>
        <v>55</v>
      </c>
      <c r="E1116" s="1" t="str">
        <f>VLOOKUP($A1116,主动技能升级!$J:$Q,主动技能升级!N$1,FALSE)</f>
        <v>[]</v>
      </c>
      <c r="F1116" s="1">
        <f>VLOOKUP($A1116,主动技能升级!$J:$Q,主动技能升级!O$1,FALSE)</f>
        <v>20000</v>
      </c>
      <c r="G1116" s="1">
        <f>VLOOKUP($A1116,主动技能升级!$J:$Q,主动技能升级!P$1,FALSE)</f>
        <v>0</v>
      </c>
      <c r="H1116" s="1">
        <f>VLOOKUP($A1116,主动技能升级!$J:$Q,主动技能升级!Q$1,FALSE)</f>
        <v>0</v>
      </c>
    </row>
    <row r="1117" spans="1:8" x14ac:dyDescent="0.15">
      <c r="A1117" s="1">
        <v>1113</v>
      </c>
      <c r="B1117" s="1">
        <f>VLOOKUP($A1117,主动技能升级!$J:$Q,主动技能升级!K$1,FALSE)</f>
        <v>10190213</v>
      </c>
      <c r="C1117" s="1">
        <f>VLOOKUP($A1117,主动技能升级!$J:$Q,主动技能升级!L$1,FALSE)</f>
        <v>10190214</v>
      </c>
      <c r="D1117" s="1">
        <f>VLOOKUP($A1117,主动技能升级!$J:$Q,主动技能升级!M$1,FALSE)</f>
        <v>60</v>
      </c>
      <c r="E1117" s="1" t="str">
        <f>VLOOKUP($A1117,主动技能升级!$J:$Q,主动技能升级!N$1,FALSE)</f>
        <v>[]</v>
      </c>
      <c r="F1117" s="1">
        <f>VLOOKUP($A1117,主动技能升级!$J:$Q,主动技能升级!O$1,FALSE)</f>
        <v>28300</v>
      </c>
      <c r="G1117" s="1">
        <f>VLOOKUP($A1117,主动技能升级!$J:$Q,主动技能升级!P$1,FALSE)</f>
        <v>0</v>
      </c>
      <c r="H1117" s="1">
        <f>VLOOKUP($A1117,主动技能升级!$J:$Q,主动技能升级!Q$1,FALSE)</f>
        <v>0</v>
      </c>
    </row>
    <row r="1118" spans="1:8" x14ac:dyDescent="0.15">
      <c r="A1118" s="1">
        <v>1114</v>
      </c>
      <c r="B1118" s="1">
        <f>VLOOKUP($A1118,主动技能升级!$J:$Q,主动技能升级!K$1,FALSE)</f>
        <v>10190214</v>
      </c>
      <c r="C1118" s="1">
        <f>VLOOKUP($A1118,主动技能升级!$J:$Q,主动技能升级!L$1,FALSE)</f>
        <v>10190215</v>
      </c>
      <c r="D1118" s="1">
        <f>VLOOKUP($A1118,主动技能升级!$J:$Q,主动技能升级!M$1,FALSE)</f>
        <v>65</v>
      </c>
      <c r="E1118" s="1" t="str">
        <f>VLOOKUP($A1118,主动技能升级!$J:$Q,主动技能升级!N$1,FALSE)</f>
        <v>[]</v>
      </c>
      <c r="F1118" s="1">
        <f>VLOOKUP($A1118,主动技能升级!$J:$Q,主动技能升级!O$1,FALSE)</f>
        <v>40100</v>
      </c>
      <c r="G1118" s="1">
        <f>VLOOKUP($A1118,主动技能升级!$J:$Q,主动技能升级!P$1,FALSE)</f>
        <v>0</v>
      </c>
      <c r="H1118" s="1">
        <f>VLOOKUP($A1118,主动技能升级!$J:$Q,主动技能升级!Q$1,FALSE)</f>
        <v>0</v>
      </c>
    </row>
    <row r="1119" spans="1:8" x14ac:dyDescent="0.15">
      <c r="A1119" s="1">
        <v>1115</v>
      </c>
      <c r="B1119" s="1">
        <f>VLOOKUP($A1119,主动技能升级!$J:$Q,主动技能升级!K$1,FALSE)</f>
        <v>10190215</v>
      </c>
      <c r="C1119" s="1">
        <f>VLOOKUP($A1119,主动技能升级!$J:$Q,主动技能升级!L$1,FALSE)</f>
        <v>10190216</v>
      </c>
      <c r="D1119" s="1">
        <f>VLOOKUP($A1119,主动技能升级!$J:$Q,主动技能升级!M$1,FALSE)</f>
        <v>70</v>
      </c>
      <c r="E1119" s="1" t="str">
        <f>VLOOKUP($A1119,主动技能升级!$J:$Q,主动技能升级!N$1,FALSE)</f>
        <v>[]</v>
      </c>
      <c r="F1119" s="1">
        <f>VLOOKUP($A1119,主动技能升级!$J:$Q,主动技能升级!O$1,FALSE)</f>
        <v>56700</v>
      </c>
      <c r="G1119" s="1">
        <f>VLOOKUP($A1119,主动技能升级!$J:$Q,主动技能升级!P$1,FALSE)</f>
        <v>0</v>
      </c>
      <c r="H1119" s="1">
        <f>VLOOKUP($A1119,主动技能升级!$J:$Q,主动技能升级!Q$1,FALSE)</f>
        <v>0</v>
      </c>
    </row>
    <row r="1120" spans="1:8" x14ac:dyDescent="0.15">
      <c r="A1120" s="1">
        <v>1116</v>
      </c>
      <c r="B1120" s="1">
        <f>VLOOKUP($A1120,主动技能升级!$J:$Q,主动技能升级!K$1,FALSE)</f>
        <v>10190216</v>
      </c>
      <c r="C1120" s="1">
        <f>VLOOKUP($A1120,主动技能升级!$J:$Q,主动技能升级!L$1,FALSE)</f>
        <v>10190217</v>
      </c>
      <c r="D1120" s="1">
        <f>VLOOKUP($A1120,主动技能升级!$J:$Q,主动技能升级!M$1,FALSE)</f>
        <v>75</v>
      </c>
      <c r="E1120" s="1" t="str">
        <f>VLOOKUP($A1120,主动技能升级!$J:$Q,主动技能升级!N$1,FALSE)</f>
        <v>[]</v>
      </c>
      <c r="F1120" s="1">
        <f>VLOOKUP($A1120,主动技能升级!$J:$Q,主动技能升级!O$1,FALSE)</f>
        <v>80400</v>
      </c>
      <c r="G1120" s="1">
        <f>VLOOKUP($A1120,主动技能升级!$J:$Q,主动技能升级!P$1,FALSE)</f>
        <v>0</v>
      </c>
      <c r="H1120" s="1">
        <f>VLOOKUP($A1120,主动技能升级!$J:$Q,主动技能升级!Q$1,FALSE)</f>
        <v>0</v>
      </c>
    </row>
    <row r="1121" spans="1:8" x14ac:dyDescent="0.15">
      <c r="A1121" s="1">
        <v>1117</v>
      </c>
      <c r="B1121" s="1">
        <f>VLOOKUP($A1121,主动技能升级!$J:$Q,主动技能升级!K$1,FALSE)</f>
        <v>10190217</v>
      </c>
      <c r="C1121" s="1">
        <f>VLOOKUP($A1121,主动技能升级!$J:$Q,主动技能升级!L$1,FALSE)</f>
        <v>10190218</v>
      </c>
      <c r="D1121" s="1">
        <f>VLOOKUP($A1121,主动技能升级!$J:$Q,主动技能升级!M$1,FALSE)</f>
        <v>80</v>
      </c>
      <c r="E1121" s="1" t="str">
        <f>VLOOKUP($A1121,主动技能升级!$J:$Q,主动技能升级!N$1,FALSE)</f>
        <v>[]</v>
      </c>
      <c r="F1121" s="1">
        <f>VLOOKUP($A1121,主动技能升级!$J:$Q,主动技能升级!O$1,FALSE)</f>
        <v>113800</v>
      </c>
      <c r="G1121" s="1">
        <f>VLOOKUP($A1121,主动技能升级!$J:$Q,主动技能升级!P$1,FALSE)</f>
        <v>0</v>
      </c>
      <c r="H1121" s="1">
        <f>VLOOKUP($A1121,主动技能升级!$J:$Q,主动技能升级!Q$1,FALSE)</f>
        <v>0</v>
      </c>
    </row>
    <row r="1122" spans="1:8" x14ac:dyDescent="0.15">
      <c r="A1122" s="1">
        <v>1118</v>
      </c>
      <c r="B1122" s="1">
        <f>VLOOKUP($A1122,主动技能升级!$J:$Q,主动技能升级!K$1,FALSE)</f>
        <v>10190218</v>
      </c>
      <c r="C1122" s="1">
        <f>VLOOKUP($A1122,主动技能升级!$J:$Q,主动技能升级!L$1,FALSE)</f>
        <v>10190219</v>
      </c>
      <c r="D1122" s="1">
        <f>VLOOKUP($A1122,主动技能升级!$J:$Q,主动技能升级!M$1,FALSE)</f>
        <v>85</v>
      </c>
      <c r="E1122" s="1" t="str">
        <f>VLOOKUP($A1122,主动技能升级!$J:$Q,主动技能升级!N$1,FALSE)</f>
        <v>[]</v>
      </c>
      <c r="F1122" s="1">
        <f>VLOOKUP($A1122,主动技能升级!$J:$Q,主动技能升级!O$1,FALSE)</f>
        <v>161100</v>
      </c>
      <c r="G1122" s="1">
        <f>VLOOKUP($A1122,主动技能升级!$J:$Q,主动技能升级!P$1,FALSE)</f>
        <v>0</v>
      </c>
      <c r="H1122" s="1">
        <f>VLOOKUP($A1122,主动技能升级!$J:$Q,主动技能升级!Q$1,FALSE)</f>
        <v>0</v>
      </c>
    </row>
    <row r="1123" spans="1:8" x14ac:dyDescent="0.15">
      <c r="A1123" s="1">
        <v>1119</v>
      </c>
      <c r="B1123" s="1">
        <f>VLOOKUP($A1123,主动技能升级!$J:$Q,主动技能升级!K$1,FALSE)</f>
        <v>10190219</v>
      </c>
      <c r="C1123" s="1">
        <f>VLOOKUP($A1123,主动技能升级!$J:$Q,主动技能升级!L$1,FALSE)</f>
        <v>10190220</v>
      </c>
      <c r="D1123" s="1">
        <f>VLOOKUP($A1123,主动技能升级!$J:$Q,主动技能升级!M$1,FALSE)</f>
        <v>90</v>
      </c>
      <c r="E1123" s="1" t="str">
        <f>VLOOKUP($A1123,主动技能升级!$J:$Q,主动技能升级!N$1,FALSE)</f>
        <v>[]</v>
      </c>
      <c r="F1123" s="1">
        <f>VLOOKUP($A1123,主动技能升级!$J:$Q,主动技能升级!O$1,FALSE)</f>
        <v>228100</v>
      </c>
      <c r="G1123" s="1">
        <f>VLOOKUP($A1123,主动技能升级!$J:$Q,主动技能升级!P$1,FALSE)</f>
        <v>0</v>
      </c>
      <c r="H1123" s="1">
        <f>VLOOKUP($A1123,主动技能升级!$J:$Q,主动技能升级!Q$1,FALSE)</f>
        <v>0</v>
      </c>
    </row>
    <row r="1124" spans="1:8" x14ac:dyDescent="0.15">
      <c r="A1124" s="1">
        <v>1120</v>
      </c>
      <c r="B1124" s="1">
        <f>VLOOKUP($A1124,主动技能升级!$J:$Q,主动技能升级!K$1,FALSE)</f>
        <v>10190220</v>
      </c>
      <c r="C1124" s="1">
        <f>VLOOKUP($A1124,主动技能升级!$J:$Q,主动技能升级!L$1,FALSE)</f>
        <v>0</v>
      </c>
      <c r="D1124" s="1">
        <f>VLOOKUP($A1124,主动技能升级!$J:$Q,主动技能升级!M$1,FALSE)</f>
        <v>100</v>
      </c>
      <c r="E1124" s="1" t="str">
        <f>VLOOKUP($A1124,主动技能升级!$J:$Q,主动技能升级!N$1,FALSE)</f>
        <v>[]</v>
      </c>
      <c r="F1124" s="1">
        <f>VLOOKUP($A1124,主动技能升级!$J:$Q,主动技能升级!O$1,FALSE)</f>
        <v>780200</v>
      </c>
      <c r="G1124" s="1">
        <f>VLOOKUP($A1124,主动技能升级!$J:$Q,主动技能升级!P$1,FALSE)</f>
        <v>0</v>
      </c>
      <c r="H1124" s="1">
        <f>VLOOKUP($A1124,主动技能升级!$J:$Q,主动技能升级!Q$1,FALSE)</f>
        <v>0</v>
      </c>
    </row>
    <row r="1125" spans="1:8" x14ac:dyDescent="0.15">
      <c r="A1125" s="1">
        <v>1121</v>
      </c>
      <c r="B1125" s="1">
        <f>VLOOKUP($A1125,主动技能升级!$J:$Q,主动技能升级!K$1,FALSE)</f>
        <v>10190301</v>
      </c>
      <c r="C1125" s="1">
        <f>VLOOKUP($A1125,主动技能升级!$J:$Q,主动技能升级!L$1,FALSE)</f>
        <v>10190302</v>
      </c>
      <c r="D1125" s="1">
        <f>VLOOKUP($A1125,主动技能升级!$J:$Q,主动技能升级!M$1,FALSE)</f>
        <v>2</v>
      </c>
      <c r="E1125" s="1" t="str">
        <f>VLOOKUP($A1125,主动技能升级!$J:$Q,主动技能升级!N$1,FALSE)</f>
        <v>[]</v>
      </c>
      <c r="F1125" s="1">
        <f>VLOOKUP($A1125,主动技能升级!$J:$Q,主动技能升级!O$1,FALSE)</f>
        <v>500</v>
      </c>
      <c r="G1125" s="1">
        <f>VLOOKUP($A1125,主动技能升级!$J:$Q,主动技能升级!P$1,FALSE)</f>
        <v>0</v>
      </c>
      <c r="H1125" s="1">
        <f>VLOOKUP($A1125,主动技能升级!$J:$Q,主动技能升级!Q$1,FALSE)</f>
        <v>0</v>
      </c>
    </row>
    <row r="1126" spans="1:8" x14ac:dyDescent="0.15">
      <c r="A1126" s="1">
        <v>1122</v>
      </c>
      <c r="B1126" s="1">
        <f>VLOOKUP($A1126,主动技能升级!$J:$Q,主动技能升级!K$1,FALSE)</f>
        <v>10190302</v>
      </c>
      <c r="C1126" s="1">
        <f>VLOOKUP($A1126,主动技能升级!$J:$Q,主动技能升级!L$1,FALSE)</f>
        <v>10190303</v>
      </c>
      <c r="D1126" s="1">
        <f>VLOOKUP($A1126,主动技能升级!$J:$Q,主动技能升级!M$1,FALSE)</f>
        <v>5</v>
      </c>
      <c r="E1126" s="1" t="str">
        <f>VLOOKUP($A1126,主动技能升级!$J:$Q,主动技能升级!N$1,FALSE)</f>
        <v>[]</v>
      </c>
      <c r="F1126" s="1">
        <f>VLOOKUP($A1126,主动技能升级!$J:$Q,主动技能升级!O$1,FALSE)</f>
        <v>600</v>
      </c>
      <c r="G1126" s="1">
        <f>VLOOKUP($A1126,主动技能升级!$J:$Q,主动技能升级!P$1,FALSE)</f>
        <v>0</v>
      </c>
      <c r="H1126" s="1">
        <f>VLOOKUP($A1126,主动技能升级!$J:$Q,主动技能升级!Q$1,FALSE)</f>
        <v>0</v>
      </c>
    </row>
    <row r="1127" spans="1:8" x14ac:dyDescent="0.15">
      <c r="A1127" s="1">
        <v>1123</v>
      </c>
      <c r="B1127" s="1">
        <f>VLOOKUP($A1127,主动技能升级!$J:$Q,主动技能升级!K$1,FALSE)</f>
        <v>10190303</v>
      </c>
      <c r="C1127" s="1">
        <f>VLOOKUP($A1127,主动技能升级!$J:$Q,主动技能升级!L$1,FALSE)</f>
        <v>10190304</v>
      </c>
      <c r="D1127" s="1">
        <f>VLOOKUP($A1127,主动技能升级!$J:$Q,主动技能升级!M$1,FALSE)</f>
        <v>10</v>
      </c>
      <c r="E1127" s="1" t="str">
        <f>VLOOKUP($A1127,主动技能升级!$J:$Q,主动技能升级!N$1,FALSE)</f>
        <v>[]</v>
      </c>
      <c r="F1127" s="1">
        <f>VLOOKUP($A1127,主动技能升级!$J:$Q,主动技能升级!O$1,FALSE)</f>
        <v>800</v>
      </c>
      <c r="G1127" s="1">
        <f>VLOOKUP($A1127,主动技能升级!$J:$Q,主动技能升级!P$1,FALSE)</f>
        <v>0</v>
      </c>
      <c r="H1127" s="1">
        <f>VLOOKUP($A1127,主动技能升级!$J:$Q,主动技能升级!Q$1,FALSE)</f>
        <v>0</v>
      </c>
    </row>
    <row r="1128" spans="1:8" x14ac:dyDescent="0.15">
      <c r="A1128" s="1">
        <v>1124</v>
      </c>
      <c r="B1128" s="1">
        <f>VLOOKUP($A1128,主动技能升级!$J:$Q,主动技能升级!K$1,FALSE)</f>
        <v>10190304</v>
      </c>
      <c r="C1128" s="1">
        <f>VLOOKUP($A1128,主动技能升级!$J:$Q,主动技能升级!L$1,FALSE)</f>
        <v>10190305</v>
      </c>
      <c r="D1128" s="1">
        <f>VLOOKUP($A1128,主动技能升级!$J:$Q,主动技能升级!M$1,FALSE)</f>
        <v>15</v>
      </c>
      <c r="E1128" s="1" t="str">
        <f>VLOOKUP($A1128,主动技能升级!$J:$Q,主动技能升级!N$1,FALSE)</f>
        <v>[]</v>
      </c>
      <c r="F1128" s="1">
        <f>VLOOKUP($A1128,主动技能升级!$J:$Q,主动技能升级!O$1,FALSE)</f>
        <v>1200</v>
      </c>
      <c r="G1128" s="1">
        <f>VLOOKUP($A1128,主动技能升级!$J:$Q,主动技能升级!P$1,FALSE)</f>
        <v>0</v>
      </c>
      <c r="H1128" s="1">
        <f>VLOOKUP($A1128,主动技能升级!$J:$Q,主动技能升级!Q$1,FALSE)</f>
        <v>0</v>
      </c>
    </row>
    <row r="1129" spans="1:8" x14ac:dyDescent="0.15">
      <c r="A1129" s="1">
        <v>1125</v>
      </c>
      <c r="B1129" s="1">
        <f>VLOOKUP($A1129,主动技能升级!$J:$Q,主动技能升级!K$1,FALSE)</f>
        <v>10190305</v>
      </c>
      <c r="C1129" s="1">
        <f>VLOOKUP($A1129,主动技能升级!$J:$Q,主动技能升级!L$1,FALSE)</f>
        <v>10190306</v>
      </c>
      <c r="D1129" s="1">
        <f>VLOOKUP($A1129,主动技能升级!$J:$Q,主动技能升级!M$1,FALSE)</f>
        <v>20</v>
      </c>
      <c r="E1129" s="1" t="str">
        <f>VLOOKUP($A1129,主动技能升级!$J:$Q,主动技能升级!N$1,FALSE)</f>
        <v>[]</v>
      </c>
      <c r="F1129" s="1">
        <f>VLOOKUP($A1129,主动技能升级!$J:$Q,主动技能升级!O$1,FALSE)</f>
        <v>1700</v>
      </c>
      <c r="G1129" s="1">
        <f>VLOOKUP($A1129,主动技能升级!$J:$Q,主动技能升级!P$1,FALSE)</f>
        <v>0</v>
      </c>
      <c r="H1129" s="1">
        <f>VLOOKUP($A1129,主动技能升级!$J:$Q,主动技能升级!Q$1,FALSE)</f>
        <v>0</v>
      </c>
    </row>
    <row r="1130" spans="1:8" x14ac:dyDescent="0.15">
      <c r="A1130" s="1">
        <v>1126</v>
      </c>
      <c r="B1130" s="1">
        <f>VLOOKUP($A1130,主动技能升级!$J:$Q,主动技能升级!K$1,FALSE)</f>
        <v>10190306</v>
      </c>
      <c r="C1130" s="1">
        <f>VLOOKUP($A1130,主动技能升级!$J:$Q,主动技能升级!L$1,FALSE)</f>
        <v>10190307</v>
      </c>
      <c r="D1130" s="1">
        <f>VLOOKUP($A1130,主动技能升级!$J:$Q,主动技能升级!M$1,FALSE)</f>
        <v>25</v>
      </c>
      <c r="E1130" s="1" t="str">
        <f>VLOOKUP($A1130,主动技能升级!$J:$Q,主动技能升级!N$1,FALSE)</f>
        <v>[]</v>
      </c>
      <c r="F1130" s="1">
        <f>VLOOKUP($A1130,主动技能升级!$J:$Q,主动技能升级!O$1,FALSE)</f>
        <v>2400</v>
      </c>
      <c r="G1130" s="1">
        <f>VLOOKUP($A1130,主动技能升级!$J:$Q,主动技能升级!P$1,FALSE)</f>
        <v>0</v>
      </c>
      <c r="H1130" s="1">
        <f>VLOOKUP($A1130,主动技能升级!$J:$Q,主动技能升级!Q$1,FALSE)</f>
        <v>0</v>
      </c>
    </row>
    <row r="1131" spans="1:8" x14ac:dyDescent="0.15">
      <c r="A1131" s="1">
        <v>1127</v>
      </c>
      <c r="B1131" s="1">
        <f>VLOOKUP($A1131,主动技能升级!$J:$Q,主动技能升级!K$1,FALSE)</f>
        <v>10190307</v>
      </c>
      <c r="C1131" s="1">
        <f>VLOOKUP($A1131,主动技能升级!$J:$Q,主动技能升级!L$1,FALSE)</f>
        <v>10190308</v>
      </c>
      <c r="D1131" s="1">
        <f>VLOOKUP($A1131,主动技能升级!$J:$Q,主动技能升级!M$1,FALSE)</f>
        <v>30</v>
      </c>
      <c r="E1131" s="1" t="str">
        <f>VLOOKUP($A1131,主动技能升级!$J:$Q,主动技能升级!N$1,FALSE)</f>
        <v>[]</v>
      </c>
      <c r="F1131" s="1">
        <f>VLOOKUP($A1131,主动技能升级!$J:$Q,主动技能升级!O$1,FALSE)</f>
        <v>3500</v>
      </c>
      <c r="G1131" s="1">
        <f>VLOOKUP($A1131,主动技能升级!$J:$Q,主动技能升级!P$1,FALSE)</f>
        <v>0</v>
      </c>
      <c r="H1131" s="1">
        <f>VLOOKUP($A1131,主动技能升级!$J:$Q,主动技能升级!Q$1,FALSE)</f>
        <v>0</v>
      </c>
    </row>
    <row r="1132" spans="1:8" x14ac:dyDescent="0.15">
      <c r="A1132" s="1">
        <v>1128</v>
      </c>
      <c r="B1132" s="1">
        <f>VLOOKUP($A1132,主动技能升级!$J:$Q,主动技能升级!K$1,FALSE)</f>
        <v>10190308</v>
      </c>
      <c r="C1132" s="1">
        <f>VLOOKUP($A1132,主动技能升级!$J:$Q,主动技能升级!L$1,FALSE)</f>
        <v>10190309</v>
      </c>
      <c r="D1132" s="1">
        <f>VLOOKUP($A1132,主动技能升级!$J:$Q,主动技能升级!M$1,FALSE)</f>
        <v>35</v>
      </c>
      <c r="E1132" s="1" t="str">
        <f>VLOOKUP($A1132,主动技能升级!$J:$Q,主动技能升级!N$1,FALSE)</f>
        <v>[]</v>
      </c>
      <c r="F1132" s="1">
        <f>VLOOKUP($A1132,主动技能升级!$J:$Q,主动技能升级!O$1,FALSE)</f>
        <v>4900</v>
      </c>
      <c r="G1132" s="1">
        <f>VLOOKUP($A1132,主动技能升级!$J:$Q,主动技能升级!P$1,FALSE)</f>
        <v>0</v>
      </c>
      <c r="H1132" s="1">
        <f>VLOOKUP($A1132,主动技能升级!$J:$Q,主动技能升级!Q$1,FALSE)</f>
        <v>0</v>
      </c>
    </row>
    <row r="1133" spans="1:8" x14ac:dyDescent="0.15">
      <c r="A1133" s="1">
        <v>1129</v>
      </c>
      <c r="B1133" s="1">
        <f>VLOOKUP($A1133,主动技能升级!$J:$Q,主动技能升级!K$1,FALSE)</f>
        <v>10190309</v>
      </c>
      <c r="C1133" s="1">
        <f>VLOOKUP($A1133,主动技能升级!$J:$Q,主动技能升级!L$1,FALSE)</f>
        <v>10190310</v>
      </c>
      <c r="D1133" s="1">
        <f>VLOOKUP($A1133,主动技能升级!$J:$Q,主动技能升级!M$1,FALSE)</f>
        <v>40</v>
      </c>
      <c r="E1133" s="1" t="str">
        <f>VLOOKUP($A1133,主动技能升级!$J:$Q,主动技能升级!N$1,FALSE)</f>
        <v>[]</v>
      </c>
      <c r="F1133" s="1">
        <f>VLOOKUP($A1133,主动技能升级!$J:$Q,主动技能升级!O$1,FALSE)</f>
        <v>7000</v>
      </c>
      <c r="G1133" s="1">
        <f>VLOOKUP($A1133,主动技能升级!$J:$Q,主动技能升级!P$1,FALSE)</f>
        <v>0</v>
      </c>
      <c r="H1133" s="1">
        <f>VLOOKUP($A1133,主动技能升级!$J:$Q,主动技能升级!Q$1,FALSE)</f>
        <v>0</v>
      </c>
    </row>
    <row r="1134" spans="1:8" x14ac:dyDescent="0.15">
      <c r="A1134" s="1">
        <v>1130</v>
      </c>
      <c r="B1134" s="1">
        <f>VLOOKUP($A1134,主动技能升级!$J:$Q,主动技能升级!K$1,FALSE)</f>
        <v>10190310</v>
      </c>
      <c r="C1134" s="1">
        <f>VLOOKUP($A1134,主动技能升级!$J:$Q,主动技能升级!L$1,FALSE)</f>
        <v>10190311</v>
      </c>
      <c r="D1134" s="1">
        <f>VLOOKUP($A1134,主动技能升级!$J:$Q,主动技能升级!M$1,FALSE)</f>
        <v>45</v>
      </c>
      <c r="E1134" s="1" t="str">
        <f>VLOOKUP($A1134,主动技能升级!$J:$Q,主动技能升级!N$1,FALSE)</f>
        <v>[]</v>
      </c>
      <c r="F1134" s="1">
        <f>VLOOKUP($A1134,主动技能升级!$J:$Q,主动技能升级!O$1,FALSE)</f>
        <v>9900</v>
      </c>
      <c r="G1134" s="1">
        <f>VLOOKUP($A1134,主动技能升级!$J:$Q,主动技能升级!P$1,FALSE)</f>
        <v>0</v>
      </c>
      <c r="H1134" s="1">
        <f>VLOOKUP($A1134,主动技能升级!$J:$Q,主动技能升级!Q$1,FALSE)</f>
        <v>0</v>
      </c>
    </row>
    <row r="1135" spans="1:8" x14ac:dyDescent="0.15">
      <c r="A1135" s="1">
        <v>1131</v>
      </c>
      <c r="B1135" s="1">
        <f>VLOOKUP($A1135,主动技能升级!$J:$Q,主动技能升级!K$1,FALSE)</f>
        <v>10190311</v>
      </c>
      <c r="C1135" s="1">
        <f>VLOOKUP($A1135,主动技能升级!$J:$Q,主动技能升级!L$1,FALSE)</f>
        <v>10190312</v>
      </c>
      <c r="D1135" s="1">
        <f>VLOOKUP($A1135,主动技能升级!$J:$Q,主动技能升级!M$1,FALSE)</f>
        <v>50</v>
      </c>
      <c r="E1135" s="1" t="str">
        <f>VLOOKUP($A1135,主动技能升级!$J:$Q,主动技能升级!N$1,FALSE)</f>
        <v>[]</v>
      </c>
      <c r="F1135" s="1">
        <f>VLOOKUP($A1135,主动技能升级!$J:$Q,主动技能升级!O$1,FALSE)</f>
        <v>14100</v>
      </c>
      <c r="G1135" s="1">
        <f>VLOOKUP($A1135,主动技能升级!$J:$Q,主动技能升级!P$1,FALSE)</f>
        <v>0</v>
      </c>
      <c r="H1135" s="1">
        <f>VLOOKUP($A1135,主动技能升级!$J:$Q,主动技能升级!Q$1,FALSE)</f>
        <v>0</v>
      </c>
    </row>
    <row r="1136" spans="1:8" x14ac:dyDescent="0.15">
      <c r="A1136" s="1">
        <v>1132</v>
      </c>
      <c r="B1136" s="1">
        <f>VLOOKUP($A1136,主动技能升级!$J:$Q,主动技能升级!K$1,FALSE)</f>
        <v>10190312</v>
      </c>
      <c r="C1136" s="1">
        <f>VLOOKUP($A1136,主动技能升级!$J:$Q,主动技能升级!L$1,FALSE)</f>
        <v>10190313</v>
      </c>
      <c r="D1136" s="1">
        <f>VLOOKUP($A1136,主动技能升级!$J:$Q,主动技能升级!M$1,FALSE)</f>
        <v>55</v>
      </c>
      <c r="E1136" s="1" t="str">
        <f>VLOOKUP($A1136,主动技能升级!$J:$Q,主动技能升级!N$1,FALSE)</f>
        <v>[]</v>
      </c>
      <c r="F1136" s="1">
        <f>VLOOKUP($A1136,主动技能升级!$J:$Q,主动技能升级!O$1,FALSE)</f>
        <v>20000</v>
      </c>
      <c r="G1136" s="1">
        <f>VLOOKUP($A1136,主动技能升级!$J:$Q,主动技能升级!P$1,FALSE)</f>
        <v>0</v>
      </c>
      <c r="H1136" s="1">
        <f>VLOOKUP($A1136,主动技能升级!$J:$Q,主动技能升级!Q$1,FALSE)</f>
        <v>0</v>
      </c>
    </row>
    <row r="1137" spans="1:8" x14ac:dyDescent="0.15">
      <c r="A1137" s="1">
        <v>1133</v>
      </c>
      <c r="B1137" s="1">
        <f>VLOOKUP($A1137,主动技能升级!$J:$Q,主动技能升级!K$1,FALSE)</f>
        <v>10190313</v>
      </c>
      <c r="C1137" s="1">
        <f>VLOOKUP($A1137,主动技能升级!$J:$Q,主动技能升级!L$1,FALSE)</f>
        <v>10190314</v>
      </c>
      <c r="D1137" s="1">
        <f>VLOOKUP($A1137,主动技能升级!$J:$Q,主动技能升级!M$1,FALSE)</f>
        <v>60</v>
      </c>
      <c r="E1137" s="1" t="str">
        <f>VLOOKUP($A1137,主动技能升级!$J:$Q,主动技能升级!N$1,FALSE)</f>
        <v>[]</v>
      </c>
      <c r="F1137" s="1">
        <f>VLOOKUP($A1137,主动技能升级!$J:$Q,主动技能升级!O$1,FALSE)</f>
        <v>28300</v>
      </c>
      <c r="G1137" s="1">
        <f>VLOOKUP($A1137,主动技能升级!$J:$Q,主动技能升级!P$1,FALSE)</f>
        <v>0</v>
      </c>
      <c r="H1137" s="1">
        <f>VLOOKUP($A1137,主动技能升级!$J:$Q,主动技能升级!Q$1,FALSE)</f>
        <v>0</v>
      </c>
    </row>
    <row r="1138" spans="1:8" x14ac:dyDescent="0.15">
      <c r="A1138" s="1">
        <v>1134</v>
      </c>
      <c r="B1138" s="1">
        <f>VLOOKUP($A1138,主动技能升级!$J:$Q,主动技能升级!K$1,FALSE)</f>
        <v>10190314</v>
      </c>
      <c r="C1138" s="1">
        <f>VLOOKUP($A1138,主动技能升级!$J:$Q,主动技能升级!L$1,FALSE)</f>
        <v>10190315</v>
      </c>
      <c r="D1138" s="1">
        <f>VLOOKUP($A1138,主动技能升级!$J:$Q,主动技能升级!M$1,FALSE)</f>
        <v>65</v>
      </c>
      <c r="E1138" s="1" t="str">
        <f>VLOOKUP($A1138,主动技能升级!$J:$Q,主动技能升级!N$1,FALSE)</f>
        <v>[]</v>
      </c>
      <c r="F1138" s="1">
        <f>VLOOKUP($A1138,主动技能升级!$J:$Q,主动技能升级!O$1,FALSE)</f>
        <v>40100</v>
      </c>
      <c r="G1138" s="1">
        <f>VLOOKUP($A1138,主动技能升级!$J:$Q,主动技能升级!P$1,FALSE)</f>
        <v>0</v>
      </c>
      <c r="H1138" s="1">
        <f>VLOOKUP($A1138,主动技能升级!$J:$Q,主动技能升级!Q$1,FALSE)</f>
        <v>0</v>
      </c>
    </row>
    <row r="1139" spans="1:8" x14ac:dyDescent="0.15">
      <c r="A1139" s="1">
        <v>1135</v>
      </c>
      <c r="B1139" s="1">
        <f>VLOOKUP($A1139,主动技能升级!$J:$Q,主动技能升级!K$1,FALSE)</f>
        <v>10190315</v>
      </c>
      <c r="C1139" s="1">
        <f>VLOOKUP($A1139,主动技能升级!$J:$Q,主动技能升级!L$1,FALSE)</f>
        <v>10190316</v>
      </c>
      <c r="D1139" s="1">
        <f>VLOOKUP($A1139,主动技能升级!$J:$Q,主动技能升级!M$1,FALSE)</f>
        <v>70</v>
      </c>
      <c r="E1139" s="1" t="str">
        <f>VLOOKUP($A1139,主动技能升级!$J:$Q,主动技能升级!N$1,FALSE)</f>
        <v>[]</v>
      </c>
      <c r="F1139" s="1">
        <f>VLOOKUP($A1139,主动技能升级!$J:$Q,主动技能升级!O$1,FALSE)</f>
        <v>56700</v>
      </c>
      <c r="G1139" s="1">
        <f>VLOOKUP($A1139,主动技能升级!$J:$Q,主动技能升级!P$1,FALSE)</f>
        <v>0</v>
      </c>
      <c r="H1139" s="1">
        <f>VLOOKUP($A1139,主动技能升级!$J:$Q,主动技能升级!Q$1,FALSE)</f>
        <v>0</v>
      </c>
    </row>
    <row r="1140" spans="1:8" x14ac:dyDescent="0.15">
      <c r="A1140" s="1">
        <v>1136</v>
      </c>
      <c r="B1140" s="1">
        <f>VLOOKUP($A1140,主动技能升级!$J:$Q,主动技能升级!K$1,FALSE)</f>
        <v>10190316</v>
      </c>
      <c r="C1140" s="1">
        <f>VLOOKUP($A1140,主动技能升级!$J:$Q,主动技能升级!L$1,FALSE)</f>
        <v>10190317</v>
      </c>
      <c r="D1140" s="1">
        <f>VLOOKUP($A1140,主动技能升级!$J:$Q,主动技能升级!M$1,FALSE)</f>
        <v>75</v>
      </c>
      <c r="E1140" s="1" t="str">
        <f>VLOOKUP($A1140,主动技能升级!$J:$Q,主动技能升级!N$1,FALSE)</f>
        <v>[]</v>
      </c>
      <c r="F1140" s="1">
        <f>VLOOKUP($A1140,主动技能升级!$J:$Q,主动技能升级!O$1,FALSE)</f>
        <v>80400</v>
      </c>
      <c r="G1140" s="1">
        <f>VLOOKUP($A1140,主动技能升级!$J:$Q,主动技能升级!P$1,FALSE)</f>
        <v>0</v>
      </c>
      <c r="H1140" s="1">
        <f>VLOOKUP($A1140,主动技能升级!$J:$Q,主动技能升级!Q$1,FALSE)</f>
        <v>0</v>
      </c>
    </row>
    <row r="1141" spans="1:8" x14ac:dyDescent="0.15">
      <c r="A1141" s="1">
        <v>1137</v>
      </c>
      <c r="B1141" s="1">
        <f>VLOOKUP($A1141,主动技能升级!$J:$Q,主动技能升级!K$1,FALSE)</f>
        <v>10190317</v>
      </c>
      <c r="C1141" s="1">
        <f>VLOOKUP($A1141,主动技能升级!$J:$Q,主动技能升级!L$1,FALSE)</f>
        <v>10190318</v>
      </c>
      <c r="D1141" s="1">
        <f>VLOOKUP($A1141,主动技能升级!$J:$Q,主动技能升级!M$1,FALSE)</f>
        <v>80</v>
      </c>
      <c r="E1141" s="1" t="str">
        <f>VLOOKUP($A1141,主动技能升级!$J:$Q,主动技能升级!N$1,FALSE)</f>
        <v>[]</v>
      </c>
      <c r="F1141" s="1">
        <f>VLOOKUP($A1141,主动技能升级!$J:$Q,主动技能升级!O$1,FALSE)</f>
        <v>113800</v>
      </c>
      <c r="G1141" s="1">
        <f>VLOOKUP($A1141,主动技能升级!$J:$Q,主动技能升级!P$1,FALSE)</f>
        <v>0</v>
      </c>
      <c r="H1141" s="1">
        <f>VLOOKUP($A1141,主动技能升级!$J:$Q,主动技能升级!Q$1,FALSE)</f>
        <v>0</v>
      </c>
    </row>
    <row r="1142" spans="1:8" x14ac:dyDescent="0.15">
      <c r="A1142" s="1">
        <v>1138</v>
      </c>
      <c r="B1142" s="1">
        <f>VLOOKUP($A1142,主动技能升级!$J:$Q,主动技能升级!K$1,FALSE)</f>
        <v>10190318</v>
      </c>
      <c r="C1142" s="1">
        <f>VLOOKUP($A1142,主动技能升级!$J:$Q,主动技能升级!L$1,FALSE)</f>
        <v>10190319</v>
      </c>
      <c r="D1142" s="1">
        <f>VLOOKUP($A1142,主动技能升级!$J:$Q,主动技能升级!M$1,FALSE)</f>
        <v>85</v>
      </c>
      <c r="E1142" s="1" t="str">
        <f>VLOOKUP($A1142,主动技能升级!$J:$Q,主动技能升级!N$1,FALSE)</f>
        <v>[]</v>
      </c>
      <c r="F1142" s="1">
        <f>VLOOKUP($A1142,主动技能升级!$J:$Q,主动技能升级!O$1,FALSE)</f>
        <v>161100</v>
      </c>
      <c r="G1142" s="1">
        <f>VLOOKUP($A1142,主动技能升级!$J:$Q,主动技能升级!P$1,FALSE)</f>
        <v>0</v>
      </c>
      <c r="H1142" s="1">
        <f>VLOOKUP($A1142,主动技能升级!$J:$Q,主动技能升级!Q$1,FALSE)</f>
        <v>0</v>
      </c>
    </row>
    <row r="1143" spans="1:8" x14ac:dyDescent="0.15">
      <c r="A1143" s="1">
        <v>1139</v>
      </c>
      <c r="B1143" s="1">
        <f>VLOOKUP($A1143,主动技能升级!$J:$Q,主动技能升级!K$1,FALSE)</f>
        <v>10190319</v>
      </c>
      <c r="C1143" s="1">
        <f>VLOOKUP($A1143,主动技能升级!$J:$Q,主动技能升级!L$1,FALSE)</f>
        <v>10190320</v>
      </c>
      <c r="D1143" s="1">
        <f>VLOOKUP($A1143,主动技能升级!$J:$Q,主动技能升级!M$1,FALSE)</f>
        <v>90</v>
      </c>
      <c r="E1143" s="1" t="str">
        <f>VLOOKUP($A1143,主动技能升级!$J:$Q,主动技能升级!N$1,FALSE)</f>
        <v>[]</v>
      </c>
      <c r="F1143" s="1">
        <f>VLOOKUP($A1143,主动技能升级!$J:$Q,主动技能升级!O$1,FALSE)</f>
        <v>228100</v>
      </c>
      <c r="G1143" s="1">
        <f>VLOOKUP($A1143,主动技能升级!$J:$Q,主动技能升级!P$1,FALSE)</f>
        <v>0</v>
      </c>
      <c r="H1143" s="1">
        <f>VLOOKUP($A1143,主动技能升级!$J:$Q,主动技能升级!Q$1,FALSE)</f>
        <v>0</v>
      </c>
    </row>
    <row r="1144" spans="1:8" x14ac:dyDescent="0.15">
      <c r="A1144" s="1">
        <v>1140</v>
      </c>
      <c r="B1144" s="1">
        <f>VLOOKUP($A1144,主动技能升级!$J:$Q,主动技能升级!K$1,FALSE)</f>
        <v>10190320</v>
      </c>
      <c r="C1144" s="1">
        <f>VLOOKUP($A1144,主动技能升级!$J:$Q,主动技能升级!L$1,FALSE)</f>
        <v>0</v>
      </c>
      <c r="D1144" s="1">
        <f>VLOOKUP($A1144,主动技能升级!$J:$Q,主动技能升级!M$1,FALSE)</f>
        <v>100</v>
      </c>
      <c r="E1144" s="1" t="str">
        <f>VLOOKUP($A1144,主动技能升级!$J:$Q,主动技能升级!N$1,FALSE)</f>
        <v>[]</v>
      </c>
      <c r="F1144" s="1">
        <f>VLOOKUP($A1144,主动技能升级!$J:$Q,主动技能升级!O$1,FALSE)</f>
        <v>780200</v>
      </c>
      <c r="G1144" s="1">
        <f>VLOOKUP($A1144,主动技能升级!$J:$Q,主动技能升级!P$1,FALSE)</f>
        <v>0</v>
      </c>
      <c r="H1144" s="1">
        <f>VLOOKUP($A1144,主动技能升级!$J:$Q,主动技能升级!Q$1,FALSE)</f>
        <v>0</v>
      </c>
    </row>
    <row r="1145" spans="1:8" x14ac:dyDescent="0.15">
      <c r="A1145" s="1">
        <v>1141</v>
      </c>
      <c r="B1145" s="1">
        <f>VLOOKUP($A1145,主动技能升级!$J:$Q,主动技能升级!K$1,FALSE)</f>
        <v>10200101</v>
      </c>
      <c r="C1145" s="1">
        <f>VLOOKUP($A1145,主动技能升级!$J:$Q,主动技能升级!L$1,FALSE)</f>
        <v>10200102</v>
      </c>
      <c r="D1145" s="1">
        <f>VLOOKUP($A1145,主动技能升级!$J:$Q,主动技能升级!M$1,FALSE)</f>
        <v>2</v>
      </c>
      <c r="E1145" s="1" t="str">
        <f>VLOOKUP($A1145,主动技能升级!$J:$Q,主动技能升级!N$1,FALSE)</f>
        <v>[]</v>
      </c>
      <c r="F1145" s="1">
        <f>VLOOKUP($A1145,主动技能升级!$J:$Q,主动技能升级!O$1,FALSE)</f>
        <v>500</v>
      </c>
      <c r="G1145" s="1">
        <f>VLOOKUP($A1145,主动技能升级!$J:$Q,主动技能升级!P$1,FALSE)</f>
        <v>0</v>
      </c>
      <c r="H1145" s="1">
        <f>VLOOKUP($A1145,主动技能升级!$J:$Q,主动技能升级!Q$1,FALSE)</f>
        <v>0</v>
      </c>
    </row>
    <row r="1146" spans="1:8" x14ac:dyDescent="0.15">
      <c r="A1146" s="1">
        <v>1142</v>
      </c>
      <c r="B1146" s="1">
        <f>VLOOKUP($A1146,主动技能升级!$J:$Q,主动技能升级!K$1,FALSE)</f>
        <v>10200102</v>
      </c>
      <c r="C1146" s="1">
        <f>VLOOKUP($A1146,主动技能升级!$J:$Q,主动技能升级!L$1,FALSE)</f>
        <v>10200103</v>
      </c>
      <c r="D1146" s="1">
        <f>VLOOKUP($A1146,主动技能升级!$J:$Q,主动技能升级!M$1,FALSE)</f>
        <v>5</v>
      </c>
      <c r="E1146" s="1" t="str">
        <f>VLOOKUP($A1146,主动技能升级!$J:$Q,主动技能升级!N$1,FALSE)</f>
        <v>[]</v>
      </c>
      <c r="F1146" s="1">
        <f>VLOOKUP($A1146,主动技能升级!$J:$Q,主动技能升级!O$1,FALSE)</f>
        <v>600</v>
      </c>
      <c r="G1146" s="1">
        <f>VLOOKUP($A1146,主动技能升级!$J:$Q,主动技能升级!P$1,FALSE)</f>
        <v>0</v>
      </c>
      <c r="H1146" s="1">
        <f>VLOOKUP($A1146,主动技能升级!$J:$Q,主动技能升级!Q$1,FALSE)</f>
        <v>0</v>
      </c>
    </row>
    <row r="1147" spans="1:8" x14ac:dyDescent="0.15">
      <c r="A1147" s="1">
        <v>1143</v>
      </c>
      <c r="B1147" s="1">
        <f>VLOOKUP($A1147,主动技能升级!$J:$Q,主动技能升级!K$1,FALSE)</f>
        <v>10200103</v>
      </c>
      <c r="C1147" s="1">
        <f>VLOOKUP($A1147,主动技能升级!$J:$Q,主动技能升级!L$1,FALSE)</f>
        <v>10200104</v>
      </c>
      <c r="D1147" s="1">
        <f>VLOOKUP($A1147,主动技能升级!$J:$Q,主动技能升级!M$1,FALSE)</f>
        <v>10</v>
      </c>
      <c r="E1147" s="1" t="str">
        <f>VLOOKUP($A1147,主动技能升级!$J:$Q,主动技能升级!N$1,FALSE)</f>
        <v>[]</v>
      </c>
      <c r="F1147" s="1">
        <f>VLOOKUP($A1147,主动技能升级!$J:$Q,主动技能升级!O$1,FALSE)</f>
        <v>800</v>
      </c>
      <c r="G1147" s="1">
        <f>VLOOKUP($A1147,主动技能升级!$J:$Q,主动技能升级!P$1,FALSE)</f>
        <v>0</v>
      </c>
      <c r="H1147" s="1">
        <f>VLOOKUP($A1147,主动技能升级!$J:$Q,主动技能升级!Q$1,FALSE)</f>
        <v>0</v>
      </c>
    </row>
    <row r="1148" spans="1:8" x14ac:dyDescent="0.15">
      <c r="A1148" s="1">
        <v>1144</v>
      </c>
      <c r="B1148" s="1">
        <f>VLOOKUP($A1148,主动技能升级!$J:$Q,主动技能升级!K$1,FALSE)</f>
        <v>10200104</v>
      </c>
      <c r="C1148" s="1">
        <f>VLOOKUP($A1148,主动技能升级!$J:$Q,主动技能升级!L$1,FALSE)</f>
        <v>10200105</v>
      </c>
      <c r="D1148" s="1">
        <f>VLOOKUP($A1148,主动技能升级!$J:$Q,主动技能升级!M$1,FALSE)</f>
        <v>15</v>
      </c>
      <c r="E1148" s="1" t="str">
        <f>VLOOKUP($A1148,主动技能升级!$J:$Q,主动技能升级!N$1,FALSE)</f>
        <v>[]</v>
      </c>
      <c r="F1148" s="1">
        <f>VLOOKUP($A1148,主动技能升级!$J:$Q,主动技能升级!O$1,FALSE)</f>
        <v>1200</v>
      </c>
      <c r="G1148" s="1">
        <f>VLOOKUP($A1148,主动技能升级!$J:$Q,主动技能升级!P$1,FALSE)</f>
        <v>0</v>
      </c>
      <c r="H1148" s="1">
        <f>VLOOKUP($A1148,主动技能升级!$J:$Q,主动技能升级!Q$1,FALSE)</f>
        <v>0</v>
      </c>
    </row>
    <row r="1149" spans="1:8" x14ac:dyDescent="0.15">
      <c r="A1149" s="1">
        <v>1145</v>
      </c>
      <c r="B1149" s="1">
        <f>VLOOKUP($A1149,主动技能升级!$J:$Q,主动技能升级!K$1,FALSE)</f>
        <v>10200105</v>
      </c>
      <c r="C1149" s="1">
        <f>VLOOKUP($A1149,主动技能升级!$J:$Q,主动技能升级!L$1,FALSE)</f>
        <v>10200106</v>
      </c>
      <c r="D1149" s="1">
        <f>VLOOKUP($A1149,主动技能升级!$J:$Q,主动技能升级!M$1,FALSE)</f>
        <v>20</v>
      </c>
      <c r="E1149" s="1" t="str">
        <f>VLOOKUP($A1149,主动技能升级!$J:$Q,主动技能升级!N$1,FALSE)</f>
        <v>[]</v>
      </c>
      <c r="F1149" s="1">
        <f>VLOOKUP($A1149,主动技能升级!$J:$Q,主动技能升级!O$1,FALSE)</f>
        <v>1700</v>
      </c>
      <c r="G1149" s="1">
        <f>VLOOKUP($A1149,主动技能升级!$J:$Q,主动技能升级!P$1,FALSE)</f>
        <v>0</v>
      </c>
      <c r="H1149" s="1">
        <f>VLOOKUP($A1149,主动技能升级!$J:$Q,主动技能升级!Q$1,FALSE)</f>
        <v>0</v>
      </c>
    </row>
    <row r="1150" spans="1:8" x14ac:dyDescent="0.15">
      <c r="A1150" s="1">
        <v>1146</v>
      </c>
      <c r="B1150" s="1">
        <f>VLOOKUP($A1150,主动技能升级!$J:$Q,主动技能升级!K$1,FALSE)</f>
        <v>10200106</v>
      </c>
      <c r="C1150" s="1">
        <f>VLOOKUP($A1150,主动技能升级!$J:$Q,主动技能升级!L$1,FALSE)</f>
        <v>10200107</v>
      </c>
      <c r="D1150" s="1">
        <f>VLOOKUP($A1150,主动技能升级!$J:$Q,主动技能升级!M$1,FALSE)</f>
        <v>25</v>
      </c>
      <c r="E1150" s="1" t="str">
        <f>VLOOKUP($A1150,主动技能升级!$J:$Q,主动技能升级!N$1,FALSE)</f>
        <v>[]</v>
      </c>
      <c r="F1150" s="1">
        <f>VLOOKUP($A1150,主动技能升级!$J:$Q,主动技能升级!O$1,FALSE)</f>
        <v>2400</v>
      </c>
      <c r="G1150" s="1">
        <f>VLOOKUP($A1150,主动技能升级!$J:$Q,主动技能升级!P$1,FALSE)</f>
        <v>0</v>
      </c>
      <c r="H1150" s="1">
        <f>VLOOKUP($A1150,主动技能升级!$J:$Q,主动技能升级!Q$1,FALSE)</f>
        <v>0</v>
      </c>
    </row>
    <row r="1151" spans="1:8" x14ac:dyDescent="0.15">
      <c r="A1151" s="1">
        <v>1147</v>
      </c>
      <c r="B1151" s="1">
        <f>VLOOKUP($A1151,主动技能升级!$J:$Q,主动技能升级!K$1,FALSE)</f>
        <v>10200107</v>
      </c>
      <c r="C1151" s="1">
        <f>VLOOKUP($A1151,主动技能升级!$J:$Q,主动技能升级!L$1,FALSE)</f>
        <v>10200108</v>
      </c>
      <c r="D1151" s="1">
        <f>VLOOKUP($A1151,主动技能升级!$J:$Q,主动技能升级!M$1,FALSE)</f>
        <v>30</v>
      </c>
      <c r="E1151" s="1" t="str">
        <f>VLOOKUP($A1151,主动技能升级!$J:$Q,主动技能升级!N$1,FALSE)</f>
        <v>[]</v>
      </c>
      <c r="F1151" s="1">
        <f>VLOOKUP($A1151,主动技能升级!$J:$Q,主动技能升级!O$1,FALSE)</f>
        <v>3500</v>
      </c>
      <c r="G1151" s="1">
        <f>VLOOKUP($A1151,主动技能升级!$J:$Q,主动技能升级!P$1,FALSE)</f>
        <v>0</v>
      </c>
      <c r="H1151" s="1">
        <f>VLOOKUP($A1151,主动技能升级!$J:$Q,主动技能升级!Q$1,FALSE)</f>
        <v>0</v>
      </c>
    </row>
    <row r="1152" spans="1:8" x14ac:dyDescent="0.15">
      <c r="A1152" s="1">
        <v>1148</v>
      </c>
      <c r="B1152" s="1">
        <f>VLOOKUP($A1152,主动技能升级!$J:$Q,主动技能升级!K$1,FALSE)</f>
        <v>10200108</v>
      </c>
      <c r="C1152" s="1">
        <f>VLOOKUP($A1152,主动技能升级!$J:$Q,主动技能升级!L$1,FALSE)</f>
        <v>10200109</v>
      </c>
      <c r="D1152" s="1">
        <f>VLOOKUP($A1152,主动技能升级!$J:$Q,主动技能升级!M$1,FALSE)</f>
        <v>35</v>
      </c>
      <c r="E1152" s="1" t="str">
        <f>VLOOKUP($A1152,主动技能升级!$J:$Q,主动技能升级!N$1,FALSE)</f>
        <v>[]</v>
      </c>
      <c r="F1152" s="1">
        <f>VLOOKUP($A1152,主动技能升级!$J:$Q,主动技能升级!O$1,FALSE)</f>
        <v>4900</v>
      </c>
      <c r="G1152" s="1">
        <f>VLOOKUP($A1152,主动技能升级!$J:$Q,主动技能升级!P$1,FALSE)</f>
        <v>0</v>
      </c>
      <c r="H1152" s="1">
        <f>VLOOKUP($A1152,主动技能升级!$J:$Q,主动技能升级!Q$1,FALSE)</f>
        <v>0</v>
      </c>
    </row>
    <row r="1153" spans="1:8" x14ac:dyDescent="0.15">
      <c r="A1153" s="1">
        <v>1149</v>
      </c>
      <c r="B1153" s="1">
        <f>VLOOKUP($A1153,主动技能升级!$J:$Q,主动技能升级!K$1,FALSE)</f>
        <v>10200109</v>
      </c>
      <c r="C1153" s="1">
        <f>VLOOKUP($A1153,主动技能升级!$J:$Q,主动技能升级!L$1,FALSE)</f>
        <v>10200110</v>
      </c>
      <c r="D1153" s="1">
        <f>VLOOKUP($A1153,主动技能升级!$J:$Q,主动技能升级!M$1,FALSE)</f>
        <v>40</v>
      </c>
      <c r="E1153" s="1" t="str">
        <f>VLOOKUP($A1153,主动技能升级!$J:$Q,主动技能升级!N$1,FALSE)</f>
        <v>[]</v>
      </c>
      <c r="F1153" s="1">
        <f>VLOOKUP($A1153,主动技能升级!$J:$Q,主动技能升级!O$1,FALSE)</f>
        <v>7000</v>
      </c>
      <c r="G1153" s="1">
        <f>VLOOKUP($A1153,主动技能升级!$J:$Q,主动技能升级!P$1,FALSE)</f>
        <v>0</v>
      </c>
      <c r="H1153" s="1">
        <f>VLOOKUP($A1153,主动技能升级!$J:$Q,主动技能升级!Q$1,FALSE)</f>
        <v>0</v>
      </c>
    </row>
    <row r="1154" spans="1:8" x14ac:dyDescent="0.15">
      <c r="A1154" s="1">
        <v>1150</v>
      </c>
      <c r="B1154" s="1">
        <f>VLOOKUP($A1154,主动技能升级!$J:$Q,主动技能升级!K$1,FALSE)</f>
        <v>10200110</v>
      </c>
      <c r="C1154" s="1">
        <f>VLOOKUP($A1154,主动技能升级!$J:$Q,主动技能升级!L$1,FALSE)</f>
        <v>10200111</v>
      </c>
      <c r="D1154" s="1">
        <f>VLOOKUP($A1154,主动技能升级!$J:$Q,主动技能升级!M$1,FALSE)</f>
        <v>45</v>
      </c>
      <c r="E1154" s="1" t="str">
        <f>VLOOKUP($A1154,主动技能升级!$J:$Q,主动技能升级!N$1,FALSE)</f>
        <v>[]</v>
      </c>
      <c r="F1154" s="1">
        <f>VLOOKUP($A1154,主动技能升级!$J:$Q,主动技能升级!O$1,FALSE)</f>
        <v>9900</v>
      </c>
      <c r="G1154" s="1">
        <f>VLOOKUP($A1154,主动技能升级!$J:$Q,主动技能升级!P$1,FALSE)</f>
        <v>0</v>
      </c>
      <c r="H1154" s="1">
        <f>VLOOKUP($A1154,主动技能升级!$J:$Q,主动技能升级!Q$1,FALSE)</f>
        <v>0</v>
      </c>
    </row>
    <row r="1155" spans="1:8" x14ac:dyDescent="0.15">
      <c r="A1155" s="1">
        <v>1151</v>
      </c>
      <c r="B1155" s="1">
        <f>VLOOKUP($A1155,主动技能升级!$J:$Q,主动技能升级!K$1,FALSE)</f>
        <v>10200111</v>
      </c>
      <c r="C1155" s="1">
        <f>VLOOKUP($A1155,主动技能升级!$J:$Q,主动技能升级!L$1,FALSE)</f>
        <v>10200112</v>
      </c>
      <c r="D1155" s="1">
        <f>VLOOKUP($A1155,主动技能升级!$J:$Q,主动技能升级!M$1,FALSE)</f>
        <v>50</v>
      </c>
      <c r="E1155" s="1" t="str">
        <f>VLOOKUP($A1155,主动技能升级!$J:$Q,主动技能升级!N$1,FALSE)</f>
        <v>[]</v>
      </c>
      <c r="F1155" s="1">
        <f>VLOOKUP($A1155,主动技能升级!$J:$Q,主动技能升级!O$1,FALSE)</f>
        <v>14100</v>
      </c>
      <c r="G1155" s="1">
        <f>VLOOKUP($A1155,主动技能升级!$J:$Q,主动技能升级!P$1,FALSE)</f>
        <v>0</v>
      </c>
      <c r="H1155" s="1">
        <f>VLOOKUP($A1155,主动技能升级!$J:$Q,主动技能升级!Q$1,FALSE)</f>
        <v>0</v>
      </c>
    </row>
    <row r="1156" spans="1:8" x14ac:dyDescent="0.15">
      <c r="A1156" s="1">
        <v>1152</v>
      </c>
      <c r="B1156" s="1">
        <f>VLOOKUP($A1156,主动技能升级!$J:$Q,主动技能升级!K$1,FALSE)</f>
        <v>10200112</v>
      </c>
      <c r="C1156" s="1">
        <f>VLOOKUP($A1156,主动技能升级!$J:$Q,主动技能升级!L$1,FALSE)</f>
        <v>10200113</v>
      </c>
      <c r="D1156" s="1">
        <f>VLOOKUP($A1156,主动技能升级!$J:$Q,主动技能升级!M$1,FALSE)</f>
        <v>55</v>
      </c>
      <c r="E1156" s="1" t="str">
        <f>VLOOKUP($A1156,主动技能升级!$J:$Q,主动技能升级!N$1,FALSE)</f>
        <v>[]</v>
      </c>
      <c r="F1156" s="1">
        <f>VLOOKUP($A1156,主动技能升级!$J:$Q,主动技能升级!O$1,FALSE)</f>
        <v>20000</v>
      </c>
      <c r="G1156" s="1">
        <f>VLOOKUP($A1156,主动技能升级!$J:$Q,主动技能升级!P$1,FALSE)</f>
        <v>0</v>
      </c>
      <c r="H1156" s="1">
        <f>VLOOKUP($A1156,主动技能升级!$J:$Q,主动技能升级!Q$1,FALSE)</f>
        <v>0</v>
      </c>
    </row>
    <row r="1157" spans="1:8" x14ac:dyDescent="0.15">
      <c r="A1157" s="1">
        <v>1153</v>
      </c>
      <c r="B1157" s="1">
        <f>VLOOKUP($A1157,主动技能升级!$J:$Q,主动技能升级!K$1,FALSE)</f>
        <v>10200113</v>
      </c>
      <c r="C1157" s="1">
        <f>VLOOKUP($A1157,主动技能升级!$J:$Q,主动技能升级!L$1,FALSE)</f>
        <v>10200114</v>
      </c>
      <c r="D1157" s="1">
        <f>VLOOKUP($A1157,主动技能升级!$J:$Q,主动技能升级!M$1,FALSE)</f>
        <v>60</v>
      </c>
      <c r="E1157" s="1" t="str">
        <f>VLOOKUP($A1157,主动技能升级!$J:$Q,主动技能升级!N$1,FALSE)</f>
        <v>[]</v>
      </c>
      <c r="F1157" s="1">
        <f>VLOOKUP($A1157,主动技能升级!$J:$Q,主动技能升级!O$1,FALSE)</f>
        <v>28300</v>
      </c>
      <c r="G1157" s="1">
        <f>VLOOKUP($A1157,主动技能升级!$J:$Q,主动技能升级!P$1,FALSE)</f>
        <v>0</v>
      </c>
      <c r="H1157" s="1">
        <f>VLOOKUP($A1157,主动技能升级!$J:$Q,主动技能升级!Q$1,FALSE)</f>
        <v>0</v>
      </c>
    </row>
    <row r="1158" spans="1:8" x14ac:dyDescent="0.15">
      <c r="A1158" s="1">
        <v>1154</v>
      </c>
      <c r="B1158" s="1">
        <f>VLOOKUP($A1158,主动技能升级!$J:$Q,主动技能升级!K$1,FALSE)</f>
        <v>10200114</v>
      </c>
      <c r="C1158" s="1">
        <f>VLOOKUP($A1158,主动技能升级!$J:$Q,主动技能升级!L$1,FALSE)</f>
        <v>10200115</v>
      </c>
      <c r="D1158" s="1">
        <f>VLOOKUP($A1158,主动技能升级!$J:$Q,主动技能升级!M$1,FALSE)</f>
        <v>65</v>
      </c>
      <c r="E1158" s="1" t="str">
        <f>VLOOKUP($A1158,主动技能升级!$J:$Q,主动技能升级!N$1,FALSE)</f>
        <v>[]</v>
      </c>
      <c r="F1158" s="1">
        <f>VLOOKUP($A1158,主动技能升级!$J:$Q,主动技能升级!O$1,FALSE)</f>
        <v>40100</v>
      </c>
      <c r="G1158" s="1">
        <f>VLOOKUP($A1158,主动技能升级!$J:$Q,主动技能升级!P$1,FALSE)</f>
        <v>0</v>
      </c>
      <c r="H1158" s="1">
        <f>VLOOKUP($A1158,主动技能升级!$J:$Q,主动技能升级!Q$1,FALSE)</f>
        <v>0</v>
      </c>
    </row>
    <row r="1159" spans="1:8" x14ac:dyDescent="0.15">
      <c r="A1159" s="1">
        <v>1155</v>
      </c>
      <c r="B1159" s="1">
        <f>VLOOKUP($A1159,主动技能升级!$J:$Q,主动技能升级!K$1,FALSE)</f>
        <v>10200115</v>
      </c>
      <c r="C1159" s="1">
        <f>VLOOKUP($A1159,主动技能升级!$J:$Q,主动技能升级!L$1,FALSE)</f>
        <v>10200116</v>
      </c>
      <c r="D1159" s="1">
        <f>VLOOKUP($A1159,主动技能升级!$J:$Q,主动技能升级!M$1,FALSE)</f>
        <v>70</v>
      </c>
      <c r="E1159" s="1" t="str">
        <f>VLOOKUP($A1159,主动技能升级!$J:$Q,主动技能升级!N$1,FALSE)</f>
        <v>[]</v>
      </c>
      <c r="F1159" s="1">
        <f>VLOOKUP($A1159,主动技能升级!$J:$Q,主动技能升级!O$1,FALSE)</f>
        <v>56700</v>
      </c>
      <c r="G1159" s="1">
        <f>VLOOKUP($A1159,主动技能升级!$J:$Q,主动技能升级!P$1,FALSE)</f>
        <v>0</v>
      </c>
      <c r="H1159" s="1">
        <f>VLOOKUP($A1159,主动技能升级!$J:$Q,主动技能升级!Q$1,FALSE)</f>
        <v>0</v>
      </c>
    </row>
    <row r="1160" spans="1:8" x14ac:dyDescent="0.15">
      <c r="A1160" s="1">
        <v>1156</v>
      </c>
      <c r="B1160" s="1">
        <f>VLOOKUP($A1160,主动技能升级!$J:$Q,主动技能升级!K$1,FALSE)</f>
        <v>10200116</v>
      </c>
      <c r="C1160" s="1">
        <f>VLOOKUP($A1160,主动技能升级!$J:$Q,主动技能升级!L$1,FALSE)</f>
        <v>10200117</v>
      </c>
      <c r="D1160" s="1">
        <f>VLOOKUP($A1160,主动技能升级!$J:$Q,主动技能升级!M$1,FALSE)</f>
        <v>75</v>
      </c>
      <c r="E1160" s="1" t="str">
        <f>VLOOKUP($A1160,主动技能升级!$J:$Q,主动技能升级!N$1,FALSE)</f>
        <v>[]</v>
      </c>
      <c r="F1160" s="1">
        <f>VLOOKUP($A1160,主动技能升级!$J:$Q,主动技能升级!O$1,FALSE)</f>
        <v>80400</v>
      </c>
      <c r="G1160" s="1">
        <f>VLOOKUP($A1160,主动技能升级!$J:$Q,主动技能升级!P$1,FALSE)</f>
        <v>0</v>
      </c>
      <c r="H1160" s="1">
        <f>VLOOKUP($A1160,主动技能升级!$J:$Q,主动技能升级!Q$1,FALSE)</f>
        <v>0</v>
      </c>
    </row>
    <row r="1161" spans="1:8" x14ac:dyDescent="0.15">
      <c r="A1161" s="1">
        <v>1157</v>
      </c>
      <c r="B1161" s="1">
        <f>VLOOKUP($A1161,主动技能升级!$J:$Q,主动技能升级!K$1,FALSE)</f>
        <v>10200117</v>
      </c>
      <c r="C1161" s="1">
        <f>VLOOKUP($A1161,主动技能升级!$J:$Q,主动技能升级!L$1,FALSE)</f>
        <v>10200118</v>
      </c>
      <c r="D1161" s="1">
        <f>VLOOKUP($A1161,主动技能升级!$J:$Q,主动技能升级!M$1,FALSE)</f>
        <v>80</v>
      </c>
      <c r="E1161" s="1" t="str">
        <f>VLOOKUP($A1161,主动技能升级!$J:$Q,主动技能升级!N$1,FALSE)</f>
        <v>[]</v>
      </c>
      <c r="F1161" s="1">
        <f>VLOOKUP($A1161,主动技能升级!$J:$Q,主动技能升级!O$1,FALSE)</f>
        <v>113800</v>
      </c>
      <c r="G1161" s="1">
        <f>VLOOKUP($A1161,主动技能升级!$J:$Q,主动技能升级!P$1,FALSE)</f>
        <v>0</v>
      </c>
      <c r="H1161" s="1">
        <f>VLOOKUP($A1161,主动技能升级!$J:$Q,主动技能升级!Q$1,FALSE)</f>
        <v>0</v>
      </c>
    </row>
    <row r="1162" spans="1:8" x14ac:dyDescent="0.15">
      <c r="A1162" s="1">
        <v>1158</v>
      </c>
      <c r="B1162" s="1">
        <f>VLOOKUP($A1162,主动技能升级!$J:$Q,主动技能升级!K$1,FALSE)</f>
        <v>10200118</v>
      </c>
      <c r="C1162" s="1">
        <f>VLOOKUP($A1162,主动技能升级!$J:$Q,主动技能升级!L$1,FALSE)</f>
        <v>10200119</v>
      </c>
      <c r="D1162" s="1">
        <f>VLOOKUP($A1162,主动技能升级!$J:$Q,主动技能升级!M$1,FALSE)</f>
        <v>85</v>
      </c>
      <c r="E1162" s="1" t="str">
        <f>VLOOKUP($A1162,主动技能升级!$J:$Q,主动技能升级!N$1,FALSE)</f>
        <v>[]</v>
      </c>
      <c r="F1162" s="1">
        <f>VLOOKUP($A1162,主动技能升级!$J:$Q,主动技能升级!O$1,FALSE)</f>
        <v>161100</v>
      </c>
      <c r="G1162" s="1">
        <f>VLOOKUP($A1162,主动技能升级!$J:$Q,主动技能升级!P$1,FALSE)</f>
        <v>0</v>
      </c>
      <c r="H1162" s="1">
        <f>VLOOKUP($A1162,主动技能升级!$J:$Q,主动技能升级!Q$1,FALSE)</f>
        <v>0</v>
      </c>
    </row>
    <row r="1163" spans="1:8" x14ac:dyDescent="0.15">
      <c r="A1163" s="1">
        <v>1159</v>
      </c>
      <c r="B1163" s="1">
        <f>VLOOKUP($A1163,主动技能升级!$J:$Q,主动技能升级!K$1,FALSE)</f>
        <v>10200119</v>
      </c>
      <c r="C1163" s="1">
        <f>VLOOKUP($A1163,主动技能升级!$J:$Q,主动技能升级!L$1,FALSE)</f>
        <v>10200120</v>
      </c>
      <c r="D1163" s="1">
        <f>VLOOKUP($A1163,主动技能升级!$J:$Q,主动技能升级!M$1,FALSE)</f>
        <v>90</v>
      </c>
      <c r="E1163" s="1" t="str">
        <f>VLOOKUP($A1163,主动技能升级!$J:$Q,主动技能升级!N$1,FALSE)</f>
        <v>[]</v>
      </c>
      <c r="F1163" s="1">
        <f>VLOOKUP($A1163,主动技能升级!$J:$Q,主动技能升级!O$1,FALSE)</f>
        <v>228100</v>
      </c>
      <c r="G1163" s="1">
        <f>VLOOKUP($A1163,主动技能升级!$J:$Q,主动技能升级!P$1,FALSE)</f>
        <v>0</v>
      </c>
      <c r="H1163" s="1">
        <f>VLOOKUP($A1163,主动技能升级!$J:$Q,主动技能升级!Q$1,FALSE)</f>
        <v>0</v>
      </c>
    </row>
    <row r="1164" spans="1:8" x14ac:dyDescent="0.15">
      <c r="A1164" s="1">
        <v>1160</v>
      </c>
      <c r="B1164" s="1">
        <f>VLOOKUP($A1164,主动技能升级!$J:$Q,主动技能升级!K$1,FALSE)</f>
        <v>10200120</v>
      </c>
      <c r="C1164" s="1">
        <f>VLOOKUP($A1164,主动技能升级!$J:$Q,主动技能升级!L$1,FALSE)</f>
        <v>0</v>
      </c>
      <c r="D1164" s="1">
        <f>VLOOKUP($A1164,主动技能升级!$J:$Q,主动技能升级!M$1,FALSE)</f>
        <v>100</v>
      </c>
      <c r="E1164" s="1" t="str">
        <f>VLOOKUP($A1164,主动技能升级!$J:$Q,主动技能升级!N$1,FALSE)</f>
        <v>[]</v>
      </c>
      <c r="F1164" s="1">
        <f>VLOOKUP($A1164,主动技能升级!$J:$Q,主动技能升级!O$1,FALSE)</f>
        <v>780200</v>
      </c>
      <c r="G1164" s="1">
        <f>VLOOKUP($A1164,主动技能升级!$J:$Q,主动技能升级!P$1,FALSE)</f>
        <v>0</v>
      </c>
      <c r="H1164" s="1">
        <f>VLOOKUP($A1164,主动技能升级!$J:$Q,主动技能升级!Q$1,FALSE)</f>
        <v>0</v>
      </c>
    </row>
    <row r="1165" spans="1:8" x14ac:dyDescent="0.15">
      <c r="A1165" s="1">
        <v>1161</v>
      </c>
      <c r="B1165" s="1">
        <f>VLOOKUP($A1165,主动技能升级!$J:$Q,主动技能升级!K$1,FALSE)</f>
        <v>10200201</v>
      </c>
      <c r="C1165" s="1">
        <f>VLOOKUP($A1165,主动技能升级!$J:$Q,主动技能升级!L$1,FALSE)</f>
        <v>10200202</v>
      </c>
      <c r="D1165" s="1">
        <f>VLOOKUP($A1165,主动技能升级!$J:$Q,主动技能升级!M$1,FALSE)</f>
        <v>2</v>
      </c>
      <c r="E1165" s="1" t="str">
        <f>VLOOKUP($A1165,主动技能升级!$J:$Q,主动技能升级!N$1,FALSE)</f>
        <v>[]</v>
      </c>
      <c r="F1165" s="1">
        <f>VLOOKUP($A1165,主动技能升级!$J:$Q,主动技能升级!O$1,FALSE)</f>
        <v>500</v>
      </c>
      <c r="G1165" s="1">
        <f>VLOOKUP($A1165,主动技能升级!$J:$Q,主动技能升级!P$1,FALSE)</f>
        <v>0</v>
      </c>
      <c r="H1165" s="1">
        <f>VLOOKUP($A1165,主动技能升级!$J:$Q,主动技能升级!Q$1,FALSE)</f>
        <v>0</v>
      </c>
    </row>
    <row r="1166" spans="1:8" x14ac:dyDescent="0.15">
      <c r="A1166" s="1">
        <v>1162</v>
      </c>
      <c r="B1166" s="1">
        <f>VLOOKUP($A1166,主动技能升级!$J:$Q,主动技能升级!K$1,FALSE)</f>
        <v>10200202</v>
      </c>
      <c r="C1166" s="1">
        <f>VLOOKUP($A1166,主动技能升级!$J:$Q,主动技能升级!L$1,FALSE)</f>
        <v>10200203</v>
      </c>
      <c r="D1166" s="1">
        <f>VLOOKUP($A1166,主动技能升级!$J:$Q,主动技能升级!M$1,FALSE)</f>
        <v>5</v>
      </c>
      <c r="E1166" s="1" t="str">
        <f>VLOOKUP($A1166,主动技能升级!$J:$Q,主动技能升级!N$1,FALSE)</f>
        <v>[]</v>
      </c>
      <c r="F1166" s="1">
        <f>VLOOKUP($A1166,主动技能升级!$J:$Q,主动技能升级!O$1,FALSE)</f>
        <v>600</v>
      </c>
      <c r="G1166" s="1">
        <f>VLOOKUP($A1166,主动技能升级!$J:$Q,主动技能升级!P$1,FALSE)</f>
        <v>0</v>
      </c>
      <c r="H1166" s="1">
        <f>VLOOKUP($A1166,主动技能升级!$J:$Q,主动技能升级!Q$1,FALSE)</f>
        <v>0</v>
      </c>
    </row>
    <row r="1167" spans="1:8" x14ac:dyDescent="0.15">
      <c r="A1167" s="1">
        <v>1163</v>
      </c>
      <c r="B1167" s="1">
        <f>VLOOKUP($A1167,主动技能升级!$J:$Q,主动技能升级!K$1,FALSE)</f>
        <v>10200203</v>
      </c>
      <c r="C1167" s="1">
        <f>VLOOKUP($A1167,主动技能升级!$J:$Q,主动技能升级!L$1,FALSE)</f>
        <v>10200204</v>
      </c>
      <c r="D1167" s="1">
        <f>VLOOKUP($A1167,主动技能升级!$J:$Q,主动技能升级!M$1,FALSE)</f>
        <v>10</v>
      </c>
      <c r="E1167" s="1" t="str">
        <f>VLOOKUP($A1167,主动技能升级!$J:$Q,主动技能升级!N$1,FALSE)</f>
        <v>[]</v>
      </c>
      <c r="F1167" s="1">
        <f>VLOOKUP($A1167,主动技能升级!$J:$Q,主动技能升级!O$1,FALSE)</f>
        <v>800</v>
      </c>
      <c r="G1167" s="1">
        <f>VLOOKUP($A1167,主动技能升级!$J:$Q,主动技能升级!P$1,FALSE)</f>
        <v>0</v>
      </c>
      <c r="H1167" s="1">
        <f>VLOOKUP($A1167,主动技能升级!$J:$Q,主动技能升级!Q$1,FALSE)</f>
        <v>0</v>
      </c>
    </row>
    <row r="1168" spans="1:8" x14ac:dyDescent="0.15">
      <c r="A1168" s="1">
        <v>1164</v>
      </c>
      <c r="B1168" s="1">
        <f>VLOOKUP($A1168,主动技能升级!$J:$Q,主动技能升级!K$1,FALSE)</f>
        <v>10200204</v>
      </c>
      <c r="C1168" s="1">
        <f>VLOOKUP($A1168,主动技能升级!$J:$Q,主动技能升级!L$1,FALSE)</f>
        <v>10200205</v>
      </c>
      <c r="D1168" s="1">
        <f>VLOOKUP($A1168,主动技能升级!$J:$Q,主动技能升级!M$1,FALSE)</f>
        <v>15</v>
      </c>
      <c r="E1168" s="1" t="str">
        <f>VLOOKUP($A1168,主动技能升级!$J:$Q,主动技能升级!N$1,FALSE)</f>
        <v>[]</v>
      </c>
      <c r="F1168" s="1">
        <f>VLOOKUP($A1168,主动技能升级!$J:$Q,主动技能升级!O$1,FALSE)</f>
        <v>1200</v>
      </c>
      <c r="G1168" s="1">
        <f>VLOOKUP($A1168,主动技能升级!$J:$Q,主动技能升级!P$1,FALSE)</f>
        <v>0</v>
      </c>
      <c r="H1168" s="1">
        <f>VLOOKUP($A1168,主动技能升级!$J:$Q,主动技能升级!Q$1,FALSE)</f>
        <v>0</v>
      </c>
    </row>
    <row r="1169" spans="1:8" x14ac:dyDescent="0.15">
      <c r="A1169" s="1">
        <v>1165</v>
      </c>
      <c r="B1169" s="1">
        <f>VLOOKUP($A1169,主动技能升级!$J:$Q,主动技能升级!K$1,FALSE)</f>
        <v>10200205</v>
      </c>
      <c r="C1169" s="1">
        <f>VLOOKUP($A1169,主动技能升级!$J:$Q,主动技能升级!L$1,FALSE)</f>
        <v>10200206</v>
      </c>
      <c r="D1169" s="1">
        <f>VLOOKUP($A1169,主动技能升级!$J:$Q,主动技能升级!M$1,FALSE)</f>
        <v>20</v>
      </c>
      <c r="E1169" s="1" t="str">
        <f>VLOOKUP($A1169,主动技能升级!$J:$Q,主动技能升级!N$1,FALSE)</f>
        <v>[]</v>
      </c>
      <c r="F1169" s="1">
        <f>VLOOKUP($A1169,主动技能升级!$J:$Q,主动技能升级!O$1,FALSE)</f>
        <v>1700</v>
      </c>
      <c r="G1169" s="1">
        <f>VLOOKUP($A1169,主动技能升级!$J:$Q,主动技能升级!P$1,FALSE)</f>
        <v>0</v>
      </c>
      <c r="H1169" s="1">
        <f>VLOOKUP($A1169,主动技能升级!$J:$Q,主动技能升级!Q$1,FALSE)</f>
        <v>0</v>
      </c>
    </row>
    <row r="1170" spans="1:8" x14ac:dyDescent="0.15">
      <c r="A1170" s="1">
        <v>1166</v>
      </c>
      <c r="B1170" s="1">
        <f>VLOOKUP($A1170,主动技能升级!$J:$Q,主动技能升级!K$1,FALSE)</f>
        <v>10200206</v>
      </c>
      <c r="C1170" s="1">
        <f>VLOOKUP($A1170,主动技能升级!$J:$Q,主动技能升级!L$1,FALSE)</f>
        <v>10200207</v>
      </c>
      <c r="D1170" s="1">
        <f>VLOOKUP($A1170,主动技能升级!$J:$Q,主动技能升级!M$1,FALSE)</f>
        <v>25</v>
      </c>
      <c r="E1170" s="1" t="str">
        <f>VLOOKUP($A1170,主动技能升级!$J:$Q,主动技能升级!N$1,FALSE)</f>
        <v>[]</v>
      </c>
      <c r="F1170" s="1">
        <f>VLOOKUP($A1170,主动技能升级!$J:$Q,主动技能升级!O$1,FALSE)</f>
        <v>2400</v>
      </c>
      <c r="G1170" s="1">
        <f>VLOOKUP($A1170,主动技能升级!$J:$Q,主动技能升级!P$1,FALSE)</f>
        <v>0</v>
      </c>
      <c r="H1170" s="1">
        <f>VLOOKUP($A1170,主动技能升级!$J:$Q,主动技能升级!Q$1,FALSE)</f>
        <v>0</v>
      </c>
    </row>
    <row r="1171" spans="1:8" x14ac:dyDescent="0.15">
      <c r="A1171" s="1">
        <v>1167</v>
      </c>
      <c r="B1171" s="1">
        <f>VLOOKUP($A1171,主动技能升级!$J:$Q,主动技能升级!K$1,FALSE)</f>
        <v>10200207</v>
      </c>
      <c r="C1171" s="1">
        <f>VLOOKUP($A1171,主动技能升级!$J:$Q,主动技能升级!L$1,FALSE)</f>
        <v>10200208</v>
      </c>
      <c r="D1171" s="1">
        <f>VLOOKUP($A1171,主动技能升级!$J:$Q,主动技能升级!M$1,FALSE)</f>
        <v>30</v>
      </c>
      <c r="E1171" s="1" t="str">
        <f>VLOOKUP($A1171,主动技能升级!$J:$Q,主动技能升级!N$1,FALSE)</f>
        <v>[]</v>
      </c>
      <c r="F1171" s="1">
        <f>VLOOKUP($A1171,主动技能升级!$J:$Q,主动技能升级!O$1,FALSE)</f>
        <v>3500</v>
      </c>
      <c r="G1171" s="1">
        <f>VLOOKUP($A1171,主动技能升级!$J:$Q,主动技能升级!P$1,FALSE)</f>
        <v>0</v>
      </c>
      <c r="H1171" s="1">
        <f>VLOOKUP($A1171,主动技能升级!$J:$Q,主动技能升级!Q$1,FALSE)</f>
        <v>0</v>
      </c>
    </row>
    <row r="1172" spans="1:8" x14ac:dyDescent="0.15">
      <c r="A1172" s="1">
        <v>1168</v>
      </c>
      <c r="B1172" s="1">
        <f>VLOOKUP($A1172,主动技能升级!$J:$Q,主动技能升级!K$1,FALSE)</f>
        <v>10200208</v>
      </c>
      <c r="C1172" s="1">
        <f>VLOOKUP($A1172,主动技能升级!$J:$Q,主动技能升级!L$1,FALSE)</f>
        <v>10200209</v>
      </c>
      <c r="D1172" s="1">
        <f>VLOOKUP($A1172,主动技能升级!$J:$Q,主动技能升级!M$1,FALSE)</f>
        <v>35</v>
      </c>
      <c r="E1172" s="1" t="str">
        <f>VLOOKUP($A1172,主动技能升级!$J:$Q,主动技能升级!N$1,FALSE)</f>
        <v>[]</v>
      </c>
      <c r="F1172" s="1">
        <f>VLOOKUP($A1172,主动技能升级!$J:$Q,主动技能升级!O$1,FALSE)</f>
        <v>4900</v>
      </c>
      <c r="G1172" s="1">
        <f>VLOOKUP($A1172,主动技能升级!$J:$Q,主动技能升级!P$1,FALSE)</f>
        <v>0</v>
      </c>
      <c r="H1172" s="1">
        <f>VLOOKUP($A1172,主动技能升级!$J:$Q,主动技能升级!Q$1,FALSE)</f>
        <v>0</v>
      </c>
    </row>
    <row r="1173" spans="1:8" x14ac:dyDescent="0.15">
      <c r="A1173" s="1">
        <v>1169</v>
      </c>
      <c r="B1173" s="1">
        <f>VLOOKUP($A1173,主动技能升级!$J:$Q,主动技能升级!K$1,FALSE)</f>
        <v>10200209</v>
      </c>
      <c r="C1173" s="1">
        <f>VLOOKUP($A1173,主动技能升级!$J:$Q,主动技能升级!L$1,FALSE)</f>
        <v>10200210</v>
      </c>
      <c r="D1173" s="1">
        <f>VLOOKUP($A1173,主动技能升级!$J:$Q,主动技能升级!M$1,FALSE)</f>
        <v>40</v>
      </c>
      <c r="E1173" s="1" t="str">
        <f>VLOOKUP($A1173,主动技能升级!$J:$Q,主动技能升级!N$1,FALSE)</f>
        <v>[]</v>
      </c>
      <c r="F1173" s="1">
        <f>VLOOKUP($A1173,主动技能升级!$J:$Q,主动技能升级!O$1,FALSE)</f>
        <v>7000</v>
      </c>
      <c r="G1173" s="1">
        <f>VLOOKUP($A1173,主动技能升级!$J:$Q,主动技能升级!P$1,FALSE)</f>
        <v>0</v>
      </c>
      <c r="H1173" s="1">
        <f>VLOOKUP($A1173,主动技能升级!$J:$Q,主动技能升级!Q$1,FALSE)</f>
        <v>0</v>
      </c>
    </row>
    <row r="1174" spans="1:8" x14ac:dyDescent="0.15">
      <c r="A1174" s="1">
        <v>1170</v>
      </c>
      <c r="B1174" s="1">
        <f>VLOOKUP($A1174,主动技能升级!$J:$Q,主动技能升级!K$1,FALSE)</f>
        <v>10200210</v>
      </c>
      <c r="C1174" s="1">
        <f>VLOOKUP($A1174,主动技能升级!$J:$Q,主动技能升级!L$1,FALSE)</f>
        <v>10200211</v>
      </c>
      <c r="D1174" s="1">
        <f>VLOOKUP($A1174,主动技能升级!$J:$Q,主动技能升级!M$1,FALSE)</f>
        <v>45</v>
      </c>
      <c r="E1174" s="1" t="str">
        <f>VLOOKUP($A1174,主动技能升级!$J:$Q,主动技能升级!N$1,FALSE)</f>
        <v>[]</v>
      </c>
      <c r="F1174" s="1">
        <f>VLOOKUP($A1174,主动技能升级!$J:$Q,主动技能升级!O$1,FALSE)</f>
        <v>9900</v>
      </c>
      <c r="G1174" s="1">
        <f>VLOOKUP($A1174,主动技能升级!$J:$Q,主动技能升级!P$1,FALSE)</f>
        <v>0</v>
      </c>
      <c r="H1174" s="1">
        <f>VLOOKUP($A1174,主动技能升级!$J:$Q,主动技能升级!Q$1,FALSE)</f>
        <v>0</v>
      </c>
    </row>
    <row r="1175" spans="1:8" x14ac:dyDescent="0.15">
      <c r="A1175" s="1">
        <v>1171</v>
      </c>
      <c r="B1175" s="1">
        <f>VLOOKUP($A1175,主动技能升级!$J:$Q,主动技能升级!K$1,FALSE)</f>
        <v>10200211</v>
      </c>
      <c r="C1175" s="1">
        <f>VLOOKUP($A1175,主动技能升级!$J:$Q,主动技能升级!L$1,FALSE)</f>
        <v>10200212</v>
      </c>
      <c r="D1175" s="1">
        <f>VLOOKUP($A1175,主动技能升级!$J:$Q,主动技能升级!M$1,FALSE)</f>
        <v>50</v>
      </c>
      <c r="E1175" s="1" t="str">
        <f>VLOOKUP($A1175,主动技能升级!$J:$Q,主动技能升级!N$1,FALSE)</f>
        <v>[]</v>
      </c>
      <c r="F1175" s="1">
        <f>VLOOKUP($A1175,主动技能升级!$J:$Q,主动技能升级!O$1,FALSE)</f>
        <v>14100</v>
      </c>
      <c r="G1175" s="1">
        <f>VLOOKUP($A1175,主动技能升级!$J:$Q,主动技能升级!P$1,FALSE)</f>
        <v>0</v>
      </c>
      <c r="H1175" s="1">
        <f>VLOOKUP($A1175,主动技能升级!$J:$Q,主动技能升级!Q$1,FALSE)</f>
        <v>0</v>
      </c>
    </row>
    <row r="1176" spans="1:8" x14ac:dyDescent="0.15">
      <c r="A1176" s="1">
        <v>1172</v>
      </c>
      <c r="B1176" s="1">
        <f>VLOOKUP($A1176,主动技能升级!$J:$Q,主动技能升级!K$1,FALSE)</f>
        <v>10200212</v>
      </c>
      <c r="C1176" s="1">
        <f>VLOOKUP($A1176,主动技能升级!$J:$Q,主动技能升级!L$1,FALSE)</f>
        <v>10200213</v>
      </c>
      <c r="D1176" s="1">
        <f>VLOOKUP($A1176,主动技能升级!$J:$Q,主动技能升级!M$1,FALSE)</f>
        <v>55</v>
      </c>
      <c r="E1176" s="1" t="str">
        <f>VLOOKUP($A1176,主动技能升级!$J:$Q,主动技能升级!N$1,FALSE)</f>
        <v>[]</v>
      </c>
      <c r="F1176" s="1">
        <f>VLOOKUP($A1176,主动技能升级!$J:$Q,主动技能升级!O$1,FALSE)</f>
        <v>20000</v>
      </c>
      <c r="G1176" s="1">
        <f>VLOOKUP($A1176,主动技能升级!$J:$Q,主动技能升级!P$1,FALSE)</f>
        <v>0</v>
      </c>
      <c r="H1176" s="1">
        <f>VLOOKUP($A1176,主动技能升级!$J:$Q,主动技能升级!Q$1,FALSE)</f>
        <v>0</v>
      </c>
    </row>
    <row r="1177" spans="1:8" x14ac:dyDescent="0.15">
      <c r="A1177" s="1">
        <v>1173</v>
      </c>
      <c r="B1177" s="1">
        <f>VLOOKUP($A1177,主动技能升级!$J:$Q,主动技能升级!K$1,FALSE)</f>
        <v>10200213</v>
      </c>
      <c r="C1177" s="1">
        <f>VLOOKUP($A1177,主动技能升级!$J:$Q,主动技能升级!L$1,FALSE)</f>
        <v>10200214</v>
      </c>
      <c r="D1177" s="1">
        <f>VLOOKUP($A1177,主动技能升级!$J:$Q,主动技能升级!M$1,FALSE)</f>
        <v>60</v>
      </c>
      <c r="E1177" s="1" t="str">
        <f>VLOOKUP($A1177,主动技能升级!$J:$Q,主动技能升级!N$1,FALSE)</f>
        <v>[]</v>
      </c>
      <c r="F1177" s="1">
        <f>VLOOKUP($A1177,主动技能升级!$J:$Q,主动技能升级!O$1,FALSE)</f>
        <v>28300</v>
      </c>
      <c r="G1177" s="1">
        <f>VLOOKUP($A1177,主动技能升级!$J:$Q,主动技能升级!P$1,FALSE)</f>
        <v>0</v>
      </c>
      <c r="H1177" s="1">
        <f>VLOOKUP($A1177,主动技能升级!$J:$Q,主动技能升级!Q$1,FALSE)</f>
        <v>0</v>
      </c>
    </row>
    <row r="1178" spans="1:8" x14ac:dyDescent="0.15">
      <c r="A1178" s="1">
        <v>1174</v>
      </c>
      <c r="B1178" s="1">
        <f>VLOOKUP($A1178,主动技能升级!$J:$Q,主动技能升级!K$1,FALSE)</f>
        <v>10200214</v>
      </c>
      <c r="C1178" s="1">
        <f>VLOOKUP($A1178,主动技能升级!$J:$Q,主动技能升级!L$1,FALSE)</f>
        <v>10200215</v>
      </c>
      <c r="D1178" s="1">
        <f>VLOOKUP($A1178,主动技能升级!$J:$Q,主动技能升级!M$1,FALSE)</f>
        <v>65</v>
      </c>
      <c r="E1178" s="1" t="str">
        <f>VLOOKUP($A1178,主动技能升级!$J:$Q,主动技能升级!N$1,FALSE)</f>
        <v>[]</v>
      </c>
      <c r="F1178" s="1">
        <f>VLOOKUP($A1178,主动技能升级!$J:$Q,主动技能升级!O$1,FALSE)</f>
        <v>40100</v>
      </c>
      <c r="G1178" s="1">
        <f>VLOOKUP($A1178,主动技能升级!$J:$Q,主动技能升级!P$1,FALSE)</f>
        <v>0</v>
      </c>
      <c r="H1178" s="1">
        <f>VLOOKUP($A1178,主动技能升级!$J:$Q,主动技能升级!Q$1,FALSE)</f>
        <v>0</v>
      </c>
    </row>
    <row r="1179" spans="1:8" x14ac:dyDescent="0.15">
      <c r="A1179" s="1">
        <v>1175</v>
      </c>
      <c r="B1179" s="1">
        <f>VLOOKUP($A1179,主动技能升级!$J:$Q,主动技能升级!K$1,FALSE)</f>
        <v>10200215</v>
      </c>
      <c r="C1179" s="1">
        <f>VLOOKUP($A1179,主动技能升级!$J:$Q,主动技能升级!L$1,FALSE)</f>
        <v>10200216</v>
      </c>
      <c r="D1179" s="1">
        <f>VLOOKUP($A1179,主动技能升级!$J:$Q,主动技能升级!M$1,FALSE)</f>
        <v>70</v>
      </c>
      <c r="E1179" s="1" t="str">
        <f>VLOOKUP($A1179,主动技能升级!$J:$Q,主动技能升级!N$1,FALSE)</f>
        <v>[]</v>
      </c>
      <c r="F1179" s="1">
        <f>VLOOKUP($A1179,主动技能升级!$J:$Q,主动技能升级!O$1,FALSE)</f>
        <v>56700</v>
      </c>
      <c r="G1179" s="1">
        <f>VLOOKUP($A1179,主动技能升级!$J:$Q,主动技能升级!P$1,FALSE)</f>
        <v>0</v>
      </c>
      <c r="H1179" s="1">
        <f>VLOOKUP($A1179,主动技能升级!$J:$Q,主动技能升级!Q$1,FALSE)</f>
        <v>0</v>
      </c>
    </row>
    <row r="1180" spans="1:8" x14ac:dyDescent="0.15">
      <c r="A1180" s="1">
        <v>1176</v>
      </c>
      <c r="B1180" s="1">
        <f>VLOOKUP($A1180,主动技能升级!$J:$Q,主动技能升级!K$1,FALSE)</f>
        <v>10200216</v>
      </c>
      <c r="C1180" s="1">
        <f>VLOOKUP($A1180,主动技能升级!$J:$Q,主动技能升级!L$1,FALSE)</f>
        <v>10200217</v>
      </c>
      <c r="D1180" s="1">
        <f>VLOOKUP($A1180,主动技能升级!$J:$Q,主动技能升级!M$1,FALSE)</f>
        <v>75</v>
      </c>
      <c r="E1180" s="1" t="str">
        <f>VLOOKUP($A1180,主动技能升级!$J:$Q,主动技能升级!N$1,FALSE)</f>
        <v>[]</v>
      </c>
      <c r="F1180" s="1">
        <f>VLOOKUP($A1180,主动技能升级!$J:$Q,主动技能升级!O$1,FALSE)</f>
        <v>80400</v>
      </c>
      <c r="G1180" s="1">
        <f>VLOOKUP($A1180,主动技能升级!$J:$Q,主动技能升级!P$1,FALSE)</f>
        <v>0</v>
      </c>
      <c r="H1180" s="1">
        <f>VLOOKUP($A1180,主动技能升级!$J:$Q,主动技能升级!Q$1,FALSE)</f>
        <v>0</v>
      </c>
    </row>
    <row r="1181" spans="1:8" x14ac:dyDescent="0.15">
      <c r="A1181" s="1">
        <v>1177</v>
      </c>
      <c r="B1181" s="1">
        <f>VLOOKUP($A1181,主动技能升级!$J:$Q,主动技能升级!K$1,FALSE)</f>
        <v>10200217</v>
      </c>
      <c r="C1181" s="1">
        <f>VLOOKUP($A1181,主动技能升级!$J:$Q,主动技能升级!L$1,FALSE)</f>
        <v>10200218</v>
      </c>
      <c r="D1181" s="1">
        <f>VLOOKUP($A1181,主动技能升级!$J:$Q,主动技能升级!M$1,FALSE)</f>
        <v>80</v>
      </c>
      <c r="E1181" s="1" t="str">
        <f>VLOOKUP($A1181,主动技能升级!$J:$Q,主动技能升级!N$1,FALSE)</f>
        <v>[]</v>
      </c>
      <c r="F1181" s="1">
        <f>VLOOKUP($A1181,主动技能升级!$J:$Q,主动技能升级!O$1,FALSE)</f>
        <v>113800</v>
      </c>
      <c r="G1181" s="1">
        <f>VLOOKUP($A1181,主动技能升级!$J:$Q,主动技能升级!P$1,FALSE)</f>
        <v>0</v>
      </c>
      <c r="H1181" s="1">
        <f>VLOOKUP($A1181,主动技能升级!$J:$Q,主动技能升级!Q$1,FALSE)</f>
        <v>0</v>
      </c>
    </row>
    <row r="1182" spans="1:8" x14ac:dyDescent="0.15">
      <c r="A1182" s="1">
        <v>1178</v>
      </c>
      <c r="B1182" s="1">
        <f>VLOOKUP($A1182,主动技能升级!$J:$Q,主动技能升级!K$1,FALSE)</f>
        <v>10200218</v>
      </c>
      <c r="C1182" s="1">
        <f>VLOOKUP($A1182,主动技能升级!$J:$Q,主动技能升级!L$1,FALSE)</f>
        <v>10200219</v>
      </c>
      <c r="D1182" s="1">
        <f>VLOOKUP($A1182,主动技能升级!$J:$Q,主动技能升级!M$1,FALSE)</f>
        <v>85</v>
      </c>
      <c r="E1182" s="1" t="str">
        <f>VLOOKUP($A1182,主动技能升级!$J:$Q,主动技能升级!N$1,FALSE)</f>
        <v>[]</v>
      </c>
      <c r="F1182" s="1">
        <f>VLOOKUP($A1182,主动技能升级!$J:$Q,主动技能升级!O$1,FALSE)</f>
        <v>161100</v>
      </c>
      <c r="G1182" s="1">
        <f>VLOOKUP($A1182,主动技能升级!$J:$Q,主动技能升级!P$1,FALSE)</f>
        <v>0</v>
      </c>
      <c r="H1182" s="1">
        <f>VLOOKUP($A1182,主动技能升级!$J:$Q,主动技能升级!Q$1,FALSE)</f>
        <v>0</v>
      </c>
    </row>
    <row r="1183" spans="1:8" x14ac:dyDescent="0.15">
      <c r="A1183" s="1">
        <v>1179</v>
      </c>
      <c r="B1183" s="1">
        <f>VLOOKUP($A1183,主动技能升级!$J:$Q,主动技能升级!K$1,FALSE)</f>
        <v>10200219</v>
      </c>
      <c r="C1183" s="1">
        <f>VLOOKUP($A1183,主动技能升级!$J:$Q,主动技能升级!L$1,FALSE)</f>
        <v>10200220</v>
      </c>
      <c r="D1183" s="1">
        <f>VLOOKUP($A1183,主动技能升级!$J:$Q,主动技能升级!M$1,FALSE)</f>
        <v>90</v>
      </c>
      <c r="E1183" s="1" t="str">
        <f>VLOOKUP($A1183,主动技能升级!$J:$Q,主动技能升级!N$1,FALSE)</f>
        <v>[]</v>
      </c>
      <c r="F1183" s="1">
        <f>VLOOKUP($A1183,主动技能升级!$J:$Q,主动技能升级!O$1,FALSE)</f>
        <v>228100</v>
      </c>
      <c r="G1183" s="1">
        <f>VLOOKUP($A1183,主动技能升级!$J:$Q,主动技能升级!P$1,FALSE)</f>
        <v>0</v>
      </c>
      <c r="H1183" s="1">
        <f>VLOOKUP($A1183,主动技能升级!$J:$Q,主动技能升级!Q$1,FALSE)</f>
        <v>0</v>
      </c>
    </row>
    <row r="1184" spans="1:8" x14ac:dyDescent="0.15">
      <c r="A1184" s="1">
        <v>1180</v>
      </c>
      <c r="B1184" s="1">
        <f>VLOOKUP($A1184,主动技能升级!$J:$Q,主动技能升级!K$1,FALSE)</f>
        <v>10200220</v>
      </c>
      <c r="C1184" s="1">
        <f>VLOOKUP($A1184,主动技能升级!$J:$Q,主动技能升级!L$1,FALSE)</f>
        <v>0</v>
      </c>
      <c r="D1184" s="1">
        <f>VLOOKUP($A1184,主动技能升级!$J:$Q,主动技能升级!M$1,FALSE)</f>
        <v>100</v>
      </c>
      <c r="E1184" s="1" t="str">
        <f>VLOOKUP($A1184,主动技能升级!$J:$Q,主动技能升级!N$1,FALSE)</f>
        <v>[]</v>
      </c>
      <c r="F1184" s="1">
        <f>VLOOKUP($A1184,主动技能升级!$J:$Q,主动技能升级!O$1,FALSE)</f>
        <v>780200</v>
      </c>
      <c r="G1184" s="1">
        <f>VLOOKUP($A1184,主动技能升级!$J:$Q,主动技能升级!P$1,FALSE)</f>
        <v>0</v>
      </c>
      <c r="H1184" s="1">
        <f>VLOOKUP($A1184,主动技能升级!$J:$Q,主动技能升级!Q$1,FALSE)</f>
        <v>0</v>
      </c>
    </row>
    <row r="1185" spans="1:8" x14ac:dyDescent="0.15">
      <c r="A1185" s="1">
        <v>1181</v>
      </c>
      <c r="B1185" s="1">
        <f>VLOOKUP($A1185,主动技能升级!$J:$Q,主动技能升级!K$1,FALSE)</f>
        <v>10200301</v>
      </c>
      <c r="C1185" s="1">
        <f>VLOOKUP($A1185,主动技能升级!$J:$Q,主动技能升级!L$1,FALSE)</f>
        <v>10200302</v>
      </c>
      <c r="D1185" s="1">
        <f>VLOOKUP($A1185,主动技能升级!$J:$Q,主动技能升级!M$1,FALSE)</f>
        <v>2</v>
      </c>
      <c r="E1185" s="1" t="str">
        <f>VLOOKUP($A1185,主动技能升级!$J:$Q,主动技能升级!N$1,FALSE)</f>
        <v>[]</v>
      </c>
      <c r="F1185" s="1">
        <f>VLOOKUP($A1185,主动技能升级!$J:$Q,主动技能升级!O$1,FALSE)</f>
        <v>500</v>
      </c>
      <c r="G1185" s="1">
        <f>VLOOKUP($A1185,主动技能升级!$J:$Q,主动技能升级!P$1,FALSE)</f>
        <v>0</v>
      </c>
      <c r="H1185" s="1">
        <f>VLOOKUP($A1185,主动技能升级!$J:$Q,主动技能升级!Q$1,FALSE)</f>
        <v>0</v>
      </c>
    </row>
    <row r="1186" spans="1:8" x14ac:dyDescent="0.15">
      <c r="A1186" s="1">
        <v>1182</v>
      </c>
      <c r="B1186" s="1">
        <f>VLOOKUP($A1186,主动技能升级!$J:$Q,主动技能升级!K$1,FALSE)</f>
        <v>10200302</v>
      </c>
      <c r="C1186" s="1">
        <f>VLOOKUP($A1186,主动技能升级!$J:$Q,主动技能升级!L$1,FALSE)</f>
        <v>10200303</v>
      </c>
      <c r="D1186" s="1">
        <f>VLOOKUP($A1186,主动技能升级!$J:$Q,主动技能升级!M$1,FALSE)</f>
        <v>5</v>
      </c>
      <c r="E1186" s="1" t="str">
        <f>VLOOKUP($A1186,主动技能升级!$J:$Q,主动技能升级!N$1,FALSE)</f>
        <v>[]</v>
      </c>
      <c r="F1186" s="1">
        <f>VLOOKUP($A1186,主动技能升级!$J:$Q,主动技能升级!O$1,FALSE)</f>
        <v>600</v>
      </c>
      <c r="G1186" s="1">
        <f>VLOOKUP($A1186,主动技能升级!$J:$Q,主动技能升级!P$1,FALSE)</f>
        <v>0</v>
      </c>
      <c r="H1186" s="1">
        <f>VLOOKUP($A1186,主动技能升级!$J:$Q,主动技能升级!Q$1,FALSE)</f>
        <v>0</v>
      </c>
    </row>
    <row r="1187" spans="1:8" x14ac:dyDescent="0.15">
      <c r="A1187" s="1">
        <v>1183</v>
      </c>
      <c r="B1187" s="1">
        <f>VLOOKUP($A1187,主动技能升级!$J:$Q,主动技能升级!K$1,FALSE)</f>
        <v>10200303</v>
      </c>
      <c r="C1187" s="1">
        <f>VLOOKUP($A1187,主动技能升级!$J:$Q,主动技能升级!L$1,FALSE)</f>
        <v>10200304</v>
      </c>
      <c r="D1187" s="1">
        <f>VLOOKUP($A1187,主动技能升级!$J:$Q,主动技能升级!M$1,FALSE)</f>
        <v>10</v>
      </c>
      <c r="E1187" s="1" t="str">
        <f>VLOOKUP($A1187,主动技能升级!$J:$Q,主动技能升级!N$1,FALSE)</f>
        <v>[]</v>
      </c>
      <c r="F1187" s="1">
        <f>VLOOKUP($A1187,主动技能升级!$J:$Q,主动技能升级!O$1,FALSE)</f>
        <v>800</v>
      </c>
      <c r="G1187" s="1">
        <f>VLOOKUP($A1187,主动技能升级!$J:$Q,主动技能升级!P$1,FALSE)</f>
        <v>0</v>
      </c>
      <c r="H1187" s="1">
        <f>VLOOKUP($A1187,主动技能升级!$J:$Q,主动技能升级!Q$1,FALSE)</f>
        <v>0</v>
      </c>
    </row>
    <row r="1188" spans="1:8" x14ac:dyDescent="0.15">
      <c r="A1188" s="1">
        <v>1184</v>
      </c>
      <c r="B1188" s="1">
        <f>VLOOKUP($A1188,主动技能升级!$J:$Q,主动技能升级!K$1,FALSE)</f>
        <v>10200304</v>
      </c>
      <c r="C1188" s="1">
        <f>VLOOKUP($A1188,主动技能升级!$J:$Q,主动技能升级!L$1,FALSE)</f>
        <v>10200305</v>
      </c>
      <c r="D1188" s="1">
        <f>VLOOKUP($A1188,主动技能升级!$J:$Q,主动技能升级!M$1,FALSE)</f>
        <v>15</v>
      </c>
      <c r="E1188" s="1" t="str">
        <f>VLOOKUP($A1188,主动技能升级!$J:$Q,主动技能升级!N$1,FALSE)</f>
        <v>[]</v>
      </c>
      <c r="F1188" s="1">
        <f>VLOOKUP($A1188,主动技能升级!$J:$Q,主动技能升级!O$1,FALSE)</f>
        <v>1200</v>
      </c>
      <c r="G1188" s="1">
        <f>VLOOKUP($A1188,主动技能升级!$J:$Q,主动技能升级!P$1,FALSE)</f>
        <v>0</v>
      </c>
      <c r="H1188" s="1">
        <f>VLOOKUP($A1188,主动技能升级!$J:$Q,主动技能升级!Q$1,FALSE)</f>
        <v>0</v>
      </c>
    </row>
    <row r="1189" spans="1:8" x14ac:dyDescent="0.15">
      <c r="A1189" s="1">
        <v>1185</v>
      </c>
      <c r="B1189" s="1">
        <f>VLOOKUP($A1189,主动技能升级!$J:$Q,主动技能升级!K$1,FALSE)</f>
        <v>10200305</v>
      </c>
      <c r="C1189" s="1">
        <f>VLOOKUP($A1189,主动技能升级!$J:$Q,主动技能升级!L$1,FALSE)</f>
        <v>10200306</v>
      </c>
      <c r="D1189" s="1">
        <f>VLOOKUP($A1189,主动技能升级!$J:$Q,主动技能升级!M$1,FALSE)</f>
        <v>20</v>
      </c>
      <c r="E1189" s="1" t="str">
        <f>VLOOKUP($A1189,主动技能升级!$J:$Q,主动技能升级!N$1,FALSE)</f>
        <v>[]</v>
      </c>
      <c r="F1189" s="1">
        <f>VLOOKUP($A1189,主动技能升级!$J:$Q,主动技能升级!O$1,FALSE)</f>
        <v>1700</v>
      </c>
      <c r="G1189" s="1">
        <f>VLOOKUP($A1189,主动技能升级!$J:$Q,主动技能升级!P$1,FALSE)</f>
        <v>0</v>
      </c>
      <c r="H1189" s="1">
        <f>VLOOKUP($A1189,主动技能升级!$J:$Q,主动技能升级!Q$1,FALSE)</f>
        <v>0</v>
      </c>
    </row>
    <row r="1190" spans="1:8" x14ac:dyDescent="0.15">
      <c r="A1190" s="1">
        <v>1186</v>
      </c>
      <c r="B1190" s="1">
        <f>VLOOKUP($A1190,主动技能升级!$J:$Q,主动技能升级!K$1,FALSE)</f>
        <v>10200306</v>
      </c>
      <c r="C1190" s="1">
        <f>VLOOKUP($A1190,主动技能升级!$J:$Q,主动技能升级!L$1,FALSE)</f>
        <v>10200307</v>
      </c>
      <c r="D1190" s="1">
        <f>VLOOKUP($A1190,主动技能升级!$J:$Q,主动技能升级!M$1,FALSE)</f>
        <v>25</v>
      </c>
      <c r="E1190" s="1" t="str">
        <f>VLOOKUP($A1190,主动技能升级!$J:$Q,主动技能升级!N$1,FALSE)</f>
        <v>[]</v>
      </c>
      <c r="F1190" s="1">
        <f>VLOOKUP($A1190,主动技能升级!$J:$Q,主动技能升级!O$1,FALSE)</f>
        <v>2400</v>
      </c>
      <c r="G1190" s="1">
        <f>VLOOKUP($A1190,主动技能升级!$J:$Q,主动技能升级!P$1,FALSE)</f>
        <v>0</v>
      </c>
      <c r="H1190" s="1">
        <f>VLOOKUP($A1190,主动技能升级!$J:$Q,主动技能升级!Q$1,FALSE)</f>
        <v>0</v>
      </c>
    </row>
    <row r="1191" spans="1:8" x14ac:dyDescent="0.15">
      <c r="A1191" s="1">
        <v>1187</v>
      </c>
      <c r="B1191" s="1">
        <f>VLOOKUP($A1191,主动技能升级!$J:$Q,主动技能升级!K$1,FALSE)</f>
        <v>10200307</v>
      </c>
      <c r="C1191" s="1">
        <f>VLOOKUP($A1191,主动技能升级!$J:$Q,主动技能升级!L$1,FALSE)</f>
        <v>10200308</v>
      </c>
      <c r="D1191" s="1">
        <f>VLOOKUP($A1191,主动技能升级!$J:$Q,主动技能升级!M$1,FALSE)</f>
        <v>30</v>
      </c>
      <c r="E1191" s="1" t="str">
        <f>VLOOKUP($A1191,主动技能升级!$J:$Q,主动技能升级!N$1,FALSE)</f>
        <v>[]</v>
      </c>
      <c r="F1191" s="1">
        <f>VLOOKUP($A1191,主动技能升级!$J:$Q,主动技能升级!O$1,FALSE)</f>
        <v>3500</v>
      </c>
      <c r="G1191" s="1">
        <f>VLOOKUP($A1191,主动技能升级!$J:$Q,主动技能升级!P$1,FALSE)</f>
        <v>0</v>
      </c>
      <c r="H1191" s="1">
        <f>VLOOKUP($A1191,主动技能升级!$J:$Q,主动技能升级!Q$1,FALSE)</f>
        <v>0</v>
      </c>
    </row>
    <row r="1192" spans="1:8" x14ac:dyDescent="0.15">
      <c r="A1192" s="1">
        <v>1188</v>
      </c>
      <c r="B1192" s="1">
        <f>VLOOKUP($A1192,主动技能升级!$J:$Q,主动技能升级!K$1,FALSE)</f>
        <v>10200308</v>
      </c>
      <c r="C1192" s="1">
        <f>VLOOKUP($A1192,主动技能升级!$J:$Q,主动技能升级!L$1,FALSE)</f>
        <v>10200309</v>
      </c>
      <c r="D1192" s="1">
        <f>VLOOKUP($A1192,主动技能升级!$J:$Q,主动技能升级!M$1,FALSE)</f>
        <v>35</v>
      </c>
      <c r="E1192" s="1" t="str">
        <f>VLOOKUP($A1192,主动技能升级!$J:$Q,主动技能升级!N$1,FALSE)</f>
        <v>[]</v>
      </c>
      <c r="F1192" s="1">
        <f>VLOOKUP($A1192,主动技能升级!$J:$Q,主动技能升级!O$1,FALSE)</f>
        <v>4900</v>
      </c>
      <c r="G1192" s="1">
        <f>VLOOKUP($A1192,主动技能升级!$J:$Q,主动技能升级!P$1,FALSE)</f>
        <v>0</v>
      </c>
      <c r="H1192" s="1">
        <f>VLOOKUP($A1192,主动技能升级!$J:$Q,主动技能升级!Q$1,FALSE)</f>
        <v>0</v>
      </c>
    </row>
    <row r="1193" spans="1:8" x14ac:dyDescent="0.15">
      <c r="A1193" s="1">
        <v>1189</v>
      </c>
      <c r="B1193" s="1">
        <f>VLOOKUP($A1193,主动技能升级!$J:$Q,主动技能升级!K$1,FALSE)</f>
        <v>10200309</v>
      </c>
      <c r="C1193" s="1">
        <f>VLOOKUP($A1193,主动技能升级!$J:$Q,主动技能升级!L$1,FALSE)</f>
        <v>10200310</v>
      </c>
      <c r="D1193" s="1">
        <f>VLOOKUP($A1193,主动技能升级!$J:$Q,主动技能升级!M$1,FALSE)</f>
        <v>40</v>
      </c>
      <c r="E1193" s="1" t="str">
        <f>VLOOKUP($A1193,主动技能升级!$J:$Q,主动技能升级!N$1,FALSE)</f>
        <v>[]</v>
      </c>
      <c r="F1193" s="1">
        <f>VLOOKUP($A1193,主动技能升级!$J:$Q,主动技能升级!O$1,FALSE)</f>
        <v>7000</v>
      </c>
      <c r="G1193" s="1">
        <f>VLOOKUP($A1193,主动技能升级!$J:$Q,主动技能升级!P$1,FALSE)</f>
        <v>0</v>
      </c>
      <c r="H1193" s="1">
        <f>VLOOKUP($A1193,主动技能升级!$J:$Q,主动技能升级!Q$1,FALSE)</f>
        <v>0</v>
      </c>
    </row>
    <row r="1194" spans="1:8" x14ac:dyDescent="0.15">
      <c r="A1194" s="1">
        <v>1190</v>
      </c>
      <c r="B1194" s="1">
        <f>VLOOKUP($A1194,主动技能升级!$J:$Q,主动技能升级!K$1,FALSE)</f>
        <v>10200310</v>
      </c>
      <c r="C1194" s="1">
        <f>VLOOKUP($A1194,主动技能升级!$J:$Q,主动技能升级!L$1,FALSE)</f>
        <v>10200311</v>
      </c>
      <c r="D1194" s="1">
        <f>VLOOKUP($A1194,主动技能升级!$J:$Q,主动技能升级!M$1,FALSE)</f>
        <v>45</v>
      </c>
      <c r="E1194" s="1" t="str">
        <f>VLOOKUP($A1194,主动技能升级!$J:$Q,主动技能升级!N$1,FALSE)</f>
        <v>[]</v>
      </c>
      <c r="F1194" s="1">
        <f>VLOOKUP($A1194,主动技能升级!$J:$Q,主动技能升级!O$1,FALSE)</f>
        <v>9900</v>
      </c>
      <c r="G1194" s="1">
        <f>VLOOKUP($A1194,主动技能升级!$J:$Q,主动技能升级!P$1,FALSE)</f>
        <v>0</v>
      </c>
      <c r="H1194" s="1">
        <f>VLOOKUP($A1194,主动技能升级!$J:$Q,主动技能升级!Q$1,FALSE)</f>
        <v>0</v>
      </c>
    </row>
    <row r="1195" spans="1:8" x14ac:dyDescent="0.15">
      <c r="A1195" s="1">
        <v>1191</v>
      </c>
      <c r="B1195" s="1">
        <f>VLOOKUP($A1195,主动技能升级!$J:$Q,主动技能升级!K$1,FALSE)</f>
        <v>10200311</v>
      </c>
      <c r="C1195" s="1">
        <f>VLOOKUP($A1195,主动技能升级!$J:$Q,主动技能升级!L$1,FALSE)</f>
        <v>10200312</v>
      </c>
      <c r="D1195" s="1">
        <f>VLOOKUP($A1195,主动技能升级!$J:$Q,主动技能升级!M$1,FALSE)</f>
        <v>50</v>
      </c>
      <c r="E1195" s="1" t="str">
        <f>VLOOKUP($A1195,主动技能升级!$J:$Q,主动技能升级!N$1,FALSE)</f>
        <v>[]</v>
      </c>
      <c r="F1195" s="1">
        <f>VLOOKUP($A1195,主动技能升级!$J:$Q,主动技能升级!O$1,FALSE)</f>
        <v>14100</v>
      </c>
      <c r="G1195" s="1">
        <f>VLOOKUP($A1195,主动技能升级!$J:$Q,主动技能升级!P$1,FALSE)</f>
        <v>0</v>
      </c>
      <c r="H1195" s="1">
        <f>VLOOKUP($A1195,主动技能升级!$J:$Q,主动技能升级!Q$1,FALSE)</f>
        <v>0</v>
      </c>
    </row>
    <row r="1196" spans="1:8" x14ac:dyDescent="0.15">
      <c r="A1196" s="1">
        <v>1192</v>
      </c>
      <c r="B1196" s="1">
        <f>VLOOKUP($A1196,主动技能升级!$J:$Q,主动技能升级!K$1,FALSE)</f>
        <v>10200312</v>
      </c>
      <c r="C1196" s="1">
        <f>VLOOKUP($A1196,主动技能升级!$J:$Q,主动技能升级!L$1,FALSE)</f>
        <v>10200313</v>
      </c>
      <c r="D1196" s="1">
        <f>VLOOKUP($A1196,主动技能升级!$J:$Q,主动技能升级!M$1,FALSE)</f>
        <v>55</v>
      </c>
      <c r="E1196" s="1" t="str">
        <f>VLOOKUP($A1196,主动技能升级!$J:$Q,主动技能升级!N$1,FALSE)</f>
        <v>[]</v>
      </c>
      <c r="F1196" s="1">
        <f>VLOOKUP($A1196,主动技能升级!$J:$Q,主动技能升级!O$1,FALSE)</f>
        <v>20000</v>
      </c>
      <c r="G1196" s="1">
        <f>VLOOKUP($A1196,主动技能升级!$J:$Q,主动技能升级!P$1,FALSE)</f>
        <v>0</v>
      </c>
      <c r="H1196" s="1">
        <f>VLOOKUP($A1196,主动技能升级!$J:$Q,主动技能升级!Q$1,FALSE)</f>
        <v>0</v>
      </c>
    </row>
    <row r="1197" spans="1:8" x14ac:dyDescent="0.15">
      <c r="A1197" s="1">
        <v>1193</v>
      </c>
      <c r="B1197" s="1">
        <f>VLOOKUP($A1197,主动技能升级!$J:$Q,主动技能升级!K$1,FALSE)</f>
        <v>10200313</v>
      </c>
      <c r="C1197" s="1">
        <f>VLOOKUP($A1197,主动技能升级!$J:$Q,主动技能升级!L$1,FALSE)</f>
        <v>10200314</v>
      </c>
      <c r="D1197" s="1">
        <f>VLOOKUP($A1197,主动技能升级!$J:$Q,主动技能升级!M$1,FALSE)</f>
        <v>60</v>
      </c>
      <c r="E1197" s="1" t="str">
        <f>VLOOKUP($A1197,主动技能升级!$J:$Q,主动技能升级!N$1,FALSE)</f>
        <v>[]</v>
      </c>
      <c r="F1197" s="1">
        <f>VLOOKUP($A1197,主动技能升级!$J:$Q,主动技能升级!O$1,FALSE)</f>
        <v>28300</v>
      </c>
      <c r="G1197" s="1">
        <f>VLOOKUP($A1197,主动技能升级!$J:$Q,主动技能升级!P$1,FALSE)</f>
        <v>0</v>
      </c>
      <c r="H1197" s="1">
        <f>VLOOKUP($A1197,主动技能升级!$J:$Q,主动技能升级!Q$1,FALSE)</f>
        <v>0</v>
      </c>
    </row>
    <row r="1198" spans="1:8" x14ac:dyDescent="0.15">
      <c r="A1198" s="1">
        <v>1194</v>
      </c>
      <c r="B1198" s="1">
        <f>VLOOKUP($A1198,主动技能升级!$J:$Q,主动技能升级!K$1,FALSE)</f>
        <v>10200314</v>
      </c>
      <c r="C1198" s="1">
        <f>VLOOKUP($A1198,主动技能升级!$J:$Q,主动技能升级!L$1,FALSE)</f>
        <v>10200315</v>
      </c>
      <c r="D1198" s="1">
        <f>VLOOKUP($A1198,主动技能升级!$J:$Q,主动技能升级!M$1,FALSE)</f>
        <v>65</v>
      </c>
      <c r="E1198" s="1" t="str">
        <f>VLOOKUP($A1198,主动技能升级!$J:$Q,主动技能升级!N$1,FALSE)</f>
        <v>[]</v>
      </c>
      <c r="F1198" s="1">
        <f>VLOOKUP($A1198,主动技能升级!$J:$Q,主动技能升级!O$1,FALSE)</f>
        <v>40100</v>
      </c>
      <c r="G1198" s="1">
        <f>VLOOKUP($A1198,主动技能升级!$J:$Q,主动技能升级!P$1,FALSE)</f>
        <v>0</v>
      </c>
      <c r="H1198" s="1">
        <f>VLOOKUP($A1198,主动技能升级!$J:$Q,主动技能升级!Q$1,FALSE)</f>
        <v>0</v>
      </c>
    </row>
    <row r="1199" spans="1:8" x14ac:dyDescent="0.15">
      <c r="A1199" s="1">
        <v>1195</v>
      </c>
      <c r="B1199" s="1">
        <f>VLOOKUP($A1199,主动技能升级!$J:$Q,主动技能升级!K$1,FALSE)</f>
        <v>10200315</v>
      </c>
      <c r="C1199" s="1">
        <f>VLOOKUP($A1199,主动技能升级!$J:$Q,主动技能升级!L$1,FALSE)</f>
        <v>10200316</v>
      </c>
      <c r="D1199" s="1">
        <f>VLOOKUP($A1199,主动技能升级!$J:$Q,主动技能升级!M$1,FALSE)</f>
        <v>70</v>
      </c>
      <c r="E1199" s="1" t="str">
        <f>VLOOKUP($A1199,主动技能升级!$J:$Q,主动技能升级!N$1,FALSE)</f>
        <v>[]</v>
      </c>
      <c r="F1199" s="1">
        <f>VLOOKUP($A1199,主动技能升级!$J:$Q,主动技能升级!O$1,FALSE)</f>
        <v>56700</v>
      </c>
      <c r="G1199" s="1">
        <f>VLOOKUP($A1199,主动技能升级!$J:$Q,主动技能升级!P$1,FALSE)</f>
        <v>0</v>
      </c>
      <c r="H1199" s="1">
        <f>VLOOKUP($A1199,主动技能升级!$J:$Q,主动技能升级!Q$1,FALSE)</f>
        <v>0</v>
      </c>
    </row>
    <row r="1200" spans="1:8" x14ac:dyDescent="0.15">
      <c r="A1200" s="1">
        <v>1196</v>
      </c>
      <c r="B1200" s="1">
        <f>VLOOKUP($A1200,主动技能升级!$J:$Q,主动技能升级!K$1,FALSE)</f>
        <v>10200316</v>
      </c>
      <c r="C1200" s="1">
        <f>VLOOKUP($A1200,主动技能升级!$J:$Q,主动技能升级!L$1,FALSE)</f>
        <v>10200317</v>
      </c>
      <c r="D1200" s="1">
        <f>VLOOKUP($A1200,主动技能升级!$J:$Q,主动技能升级!M$1,FALSE)</f>
        <v>75</v>
      </c>
      <c r="E1200" s="1" t="str">
        <f>VLOOKUP($A1200,主动技能升级!$J:$Q,主动技能升级!N$1,FALSE)</f>
        <v>[]</v>
      </c>
      <c r="F1200" s="1">
        <f>VLOOKUP($A1200,主动技能升级!$J:$Q,主动技能升级!O$1,FALSE)</f>
        <v>80400</v>
      </c>
      <c r="G1200" s="1">
        <f>VLOOKUP($A1200,主动技能升级!$J:$Q,主动技能升级!P$1,FALSE)</f>
        <v>0</v>
      </c>
      <c r="H1200" s="1">
        <f>VLOOKUP($A1200,主动技能升级!$J:$Q,主动技能升级!Q$1,FALSE)</f>
        <v>0</v>
      </c>
    </row>
    <row r="1201" spans="1:8" x14ac:dyDescent="0.15">
      <c r="A1201" s="1">
        <v>1197</v>
      </c>
      <c r="B1201" s="1">
        <f>VLOOKUP($A1201,主动技能升级!$J:$Q,主动技能升级!K$1,FALSE)</f>
        <v>10200317</v>
      </c>
      <c r="C1201" s="1">
        <f>VLOOKUP($A1201,主动技能升级!$J:$Q,主动技能升级!L$1,FALSE)</f>
        <v>10200318</v>
      </c>
      <c r="D1201" s="1">
        <f>VLOOKUP($A1201,主动技能升级!$J:$Q,主动技能升级!M$1,FALSE)</f>
        <v>80</v>
      </c>
      <c r="E1201" s="1" t="str">
        <f>VLOOKUP($A1201,主动技能升级!$J:$Q,主动技能升级!N$1,FALSE)</f>
        <v>[]</v>
      </c>
      <c r="F1201" s="1">
        <f>VLOOKUP($A1201,主动技能升级!$J:$Q,主动技能升级!O$1,FALSE)</f>
        <v>113800</v>
      </c>
      <c r="G1201" s="1">
        <f>VLOOKUP($A1201,主动技能升级!$J:$Q,主动技能升级!P$1,FALSE)</f>
        <v>0</v>
      </c>
      <c r="H1201" s="1">
        <f>VLOOKUP($A1201,主动技能升级!$J:$Q,主动技能升级!Q$1,FALSE)</f>
        <v>0</v>
      </c>
    </row>
    <row r="1202" spans="1:8" x14ac:dyDescent="0.15">
      <c r="A1202" s="1">
        <v>1198</v>
      </c>
      <c r="B1202" s="1">
        <f>VLOOKUP($A1202,主动技能升级!$J:$Q,主动技能升级!K$1,FALSE)</f>
        <v>10200318</v>
      </c>
      <c r="C1202" s="1">
        <f>VLOOKUP($A1202,主动技能升级!$J:$Q,主动技能升级!L$1,FALSE)</f>
        <v>10200319</v>
      </c>
      <c r="D1202" s="1">
        <f>VLOOKUP($A1202,主动技能升级!$J:$Q,主动技能升级!M$1,FALSE)</f>
        <v>85</v>
      </c>
      <c r="E1202" s="1" t="str">
        <f>VLOOKUP($A1202,主动技能升级!$J:$Q,主动技能升级!N$1,FALSE)</f>
        <v>[]</v>
      </c>
      <c r="F1202" s="1">
        <f>VLOOKUP($A1202,主动技能升级!$J:$Q,主动技能升级!O$1,FALSE)</f>
        <v>161100</v>
      </c>
      <c r="G1202" s="1">
        <f>VLOOKUP($A1202,主动技能升级!$J:$Q,主动技能升级!P$1,FALSE)</f>
        <v>0</v>
      </c>
      <c r="H1202" s="1">
        <f>VLOOKUP($A1202,主动技能升级!$J:$Q,主动技能升级!Q$1,FALSE)</f>
        <v>0</v>
      </c>
    </row>
    <row r="1203" spans="1:8" x14ac:dyDescent="0.15">
      <c r="A1203" s="1">
        <v>1199</v>
      </c>
      <c r="B1203" s="1">
        <f>VLOOKUP($A1203,主动技能升级!$J:$Q,主动技能升级!K$1,FALSE)</f>
        <v>10200319</v>
      </c>
      <c r="C1203" s="1">
        <f>VLOOKUP($A1203,主动技能升级!$J:$Q,主动技能升级!L$1,FALSE)</f>
        <v>10200320</v>
      </c>
      <c r="D1203" s="1">
        <f>VLOOKUP($A1203,主动技能升级!$J:$Q,主动技能升级!M$1,FALSE)</f>
        <v>90</v>
      </c>
      <c r="E1203" s="1" t="str">
        <f>VLOOKUP($A1203,主动技能升级!$J:$Q,主动技能升级!N$1,FALSE)</f>
        <v>[]</v>
      </c>
      <c r="F1203" s="1">
        <f>VLOOKUP($A1203,主动技能升级!$J:$Q,主动技能升级!O$1,FALSE)</f>
        <v>228100</v>
      </c>
      <c r="G1203" s="1">
        <f>VLOOKUP($A1203,主动技能升级!$J:$Q,主动技能升级!P$1,FALSE)</f>
        <v>0</v>
      </c>
      <c r="H1203" s="1">
        <f>VLOOKUP($A1203,主动技能升级!$J:$Q,主动技能升级!Q$1,FALSE)</f>
        <v>0</v>
      </c>
    </row>
    <row r="1204" spans="1:8" x14ac:dyDescent="0.15">
      <c r="A1204" s="1">
        <v>1200</v>
      </c>
      <c r="B1204" s="1">
        <f>VLOOKUP($A1204,主动技能升级!$J:$Q,主动技能升级!K$1,FALSE)</f>
        <v>10200320</v>
      </c>
      <c r="C1204" s="1">
        <f>VLOOKUP($A1204,主动技能升级!$J:$Q,主动技能升级!L$1,FALSE)</f>
        <v>0</v>
      </c>
      <c r="D1204" s="1">
        <f>VLOOKUP($A1204,主动技能升级!$J:$Q,主动技能升级!M$1,FALSE)</f>
        <v>100</v>
      </c>
      <c r="E1204" s="1" t="str">
        <f>VLOOKUP($A1204,主动技能升级!$J:$Q,主动技能升级!N$1,FALSE)</f>
        <v>[]</v>
      </c>
      <c r="F1204" s="1">
        <f>VLOOKUP($A1204,主动技能升级!$J:$Q,主动技能升级!O$1,FALSE)</f>
        <v>780200</v>
      </c>
      <c r="G1204" s="1">
        <f>VLOOKUP($A1204,主动技能升级!$J:$Q,主动技能升级!P$1,FALSE)</f>
        <v>0</v>
      </c>
      <c r="H1204" s="1">
        <f>VLOOKUP($A1204,主动技能升级!$J:$Q,主动技能升级!Q$1,FALSE)</f>
        <v>0</v>
      </c>
    </row>
    <row r="1205" spans="1:8" x14ac:dyDescent="0.15">
      <c r="A1205" s="1">
        <v>1201</v>
      </c>
      <c r="B1205" s="1">
        <f>VLOOKUP($A1205,主动技能升级!$J:$Q,主动技能升级!K$1,FALSE)</f>
        <v>10210101</v>
      </c>
      <c r="C1205" s="1">
        <f>VLOOKUP($A1205,主动技能升级!$J:$Q,主动技能升级!L$1,FALSE)</f>
        <v>10210102</v>
      </c>
      <c r="D1205" s="1">
        <f>VLOOKUP($A1205,主动技能升级!$J:$Q,主动技能升级!M$1,FALSE)</f>
        <v>2</v>
      </c>
      <c r="E1205" s="1" t="str">
        <f>VLOOKUP($A1205,主动技能升级!$J:$Q,主动技能升级!N$1,FALSE)</f>
        <v>[]</v>
      </c>
      <c r="F1205" s="1">
        <f>VLOOKUP($A1205,主动技能升级!$J:$Q,主动技能升级!O$1,FALSE)</f>
        <v>500</v>
      </c>
      <c r="G1205" s="1">
        <f>VLOOKUP($A1205,主动技能升级!$J:$Q,主动技能升级!P$1,FALSE)</f>
        <v>0</v>
      </c>
      <c r="H1205" s="1">
        <f>VLOOKUP($A1205,主动技能升级!$J:$Q,主动技能升级!Q$1,FALSE)</f>
        <v>0</v>
      </c>
    </row>
    <row r="1206" spans="1:8" x14ac:dyDescent="0.15">
      <c r="A1206" s="1">
        <v>1202</v>
      </c>
      <c r="B1206" s="1">
        <f>VLOOKUP($A1206,主动技能升级!$J:$Q,主动技能升级!K$1,FALSE)</f>
        <v>10210102</v>
      </c>
      <c r="C1206" s="1">
        <f>VLOOKUP($A1206,主动技能升级!$J:$Q,主动技能升级!L$1,FALSE)</f>
        <v>10210103</v>
      </c>
      <c r="D1206" s="1">
        <f>VLOOKUP($A1206,主动技能升级!$J:$Q,主动技能升级!M$1,FALSE)</f>
        <v>5</v>
      </c>
      <c r="E1206" s="1" t="str">
        <f>VLOOKUP($A1206,主动技能升级!$J:$Q,主动技能升级!N$1,FALSE)</f>
        <v>[]</v>
      </c>
      <c r="F1206" s="1">
        <f>VLOOKUP($A1206,主动技能升级!$J:$Q,主动技能升级!O$1,FALSE)</f>
        <v>600</v>
      </c>
      <c r="G1206" s="1">
        <f>VLOOKUP($A1206,主动技能升级!$J:$Q,主动技能升级!P$1,FALSE)</f>
        <v>0</v>
      </c>
      <c r="H1206" s="1">
        <f>VLOOKUP($A1206,主动技能升级!$J:$Q,主动技能升级!Q$1,FALSE)</f>
        <v>0</v>
      </c>
    </row>
    <row r="1207" spans="1:8" x14ac:dyDescent="0.15">
      <c r="A1207" s="1">
        <v>1203</v>
      </c>
      <c r="B1207" s="1">
        <f>VLOOKUP($A1207,主动技能升级!$J:$Q,主动技能升级!K$1,FALSE)</f>
        <v>10210103</v>
      </c>
      <c r="C1207" s="1">
        <f>VLOOKUP($A1207,主动技能升级!$J:$Q,主动技能升级!L$1,FALSE)</f>
        <v>10210104</v>
      </c>
      <c r="D1207" s="1">
        <f>VLOOKUP($A1207,主动技能升级!$J:$Q,主动技能升级!M$1,FALSE)</f>
        <v>10</v>
      </c>
      <c r="E1207" s="1" t="str">
        <f>VLOOKUP($A1207,主动技能升级!$J:$Q,主动技能升级!N$1,FALSE)</f>
        <v>[]</v>
      </c>
      <c r="F1207" s="1">
        <f>VLOOKUP($A1207,主动技能升级!$J:$Q,主动技能升级!O$1,FALSE)</f>
        <v>800</v>
      </c>
      <c r="G1207" s="1">
        <f>VLOOKUP($A1207,主动技能升级!$J:$Q,主动技能升级!P$1,FALSE)</f>
        <v>0</v>
      </c>
      <c r="H1207" s="1">
        <f>VLOOKUP($A1207,主动技能升级!$J:$Q,主动技能升级!Q$1,FALSE)</f>
        <v>0</v>
      </c>
    </row>
    <row r="1208" spans="1:8" x14ac:dyDescent="0.15">
      <c r="A1208" s="1">
        <v>1204</v>
      </c>
      <c r="B1208" s="1">
        <f>VLOOKUP($A1208,主动技能升级!$J:$Q,主动技能升级!K$1,FALSE)</f>
        <v>10210104</v>
      </c>
      <c r="C1208" s="1">
        <f>VLOOKUP($A1208,主动技能升级!$J:$Q,主动技能升级!L$1,FALSE)</f>
        <v>10210105</v>
      </c>
      <c r="D1208" s="1">
        <f>VLOOKUP($A1208,主动技能升级!$J:$Q,主动技能升级!M$1,FALSE)</f>
        <v>15</v>
      </c>
      <c r="E1208" s="1" t="str">
        <f>VLOOKUP($A1208,主动技能升级!$J:$Q,主动技能升级!N$1,FALSE)</f>
        <v>[]</v>
      </c>
      <c r="F1208" s="1">
        <f>VLOOKUP($A1208,主动技能升级!$J:$Q,主动技能升级!O$1,FALSE)</f>
        <v>1200</v>
      </c>
      <c r="G1208" s="1">
        <f>VLOOKUP($A1208,主动技能升级!$J:$Q,主动技能升级!P$1,FALSE)</f>
        <v>0</v>
      </c>
      <c r="H1208" s="1">
        <f>VLOOKUP($A1208,主动技能升级!$J:$Q,主动技能升级!Q$1,FALSE)</f>
        <v>0</v>
      </c>
    </row>
    <row r="1209" spans="1:8" x14ac:dyDescent="0.15">
      <c r="A1209" s="1">
        <v>1205</v>
      </c>
      <c r="B1209" s="1">
        <f>VLOOKUP($A1209,主动技能升级!$J:$Q,主动技能升级!K$1,FALSE)</f>
        <v>10210105</v>
      </c>
      <c r="C1209" s="1">
        <f>VLOOKUP($A1209,主动技能升级!$J:$Q,主动技能升级!L$1,FALSE)</f>
        <v>10210106</v>
      </c>
      <c r="D1209" s="1">
        <f>VLOOKUP($A1209,主动技能升级!$J:$Q,主动技能升级!M$1,FALSE)</f>
        <v>20</v>
      </c>
      <c r="E1209" s="1" t="str">
        <f>VLOOKUP($A1209,主动技能升级!$J:$Q,主动技能升级!N$1,FALSE)</f>
        <v>[]</v>
      </c>
      <c r="F1209" s="1">
        <f>VLOOKUP($A1209,主动技能升级!$J:$Q,主动技能升级!O$1,FALSE)</f>
        <v>1700</v>
      </c>
      <c r="G1209" s="1">
        <f>VLOOKUP($A1209,主动技能升级!$J:$Q,主动技能升级!P$1,FALSE)</f>
        <v>0</v>
      </c>
      <c r="H1209" s="1">
        <f>VLOOKUP($A1209,主动技能升级!$J:$Q,主动技能升级!Q$1,FALSE)</f>
        <v>0</v>
      </c>
    </row>
    <row r="1210" spans="1:8" x14ac:dyDescent="0.15">
      <c r="A1210" s="1">
        <v>1206</v>
      </c>
      <c r="B1210" s="1">
        <f>VLOOKUP($A1210,主动技能升级!$J:$Q,主动技能升级!K$1,FALSE)</f>
        <v>10210106</v>
      </c>
      <c r="C1210" s="1">
        <f>VLOOKUP($A1210,主动技能升级!$J:$Q,主动技能升级!L$1,FALSE)</f>
        <v>10210107</v>
      </c>
      <c r="D1210" s="1">
        <f>VLOOKUP($A1210,主动技能升级!$J:$Q,主动技能升级!M$1,FALSE)</f>
        <v>25</v>
      </c>
      <c r="E1210" s="1" t="str">
        <f>VLOOKUP($A1210,主动技能升级!$J:$Q,主动技能升级!N$1,FALSE)</f>
        <v>[]</v>
      </c>
      <c r="F1210" s="1">
        <f>VLOOKUP($A1210,主动技能升级!$J:$Q,主动技能升级!O$1,FALSE)</f>
        <v>2400</v>
      </c>
      <c r="G1210" s="1">
        <f>VLOOKUP($A1210,主动技能升级!$J:$Q,主动技能升级!P$1,FALSE)</f>
        <v>0</v>
      </c>
      <c r="H1210" s="1">
        <f>VLOOKUP($A1210,主动技能升级!$J:$Q,主动技能升级!Q$1,FALSE)</f>
        <v>0</v>
      </c>
    </row>
    <row r="1211" spans="1:8" x14ac:dyDescent="0.15">
      <c r="A1211" s="1">
        <v>1207</v>
      </c>
      <c r="B1211" s="1">
        <f>VLOOKUP($A1211,主动技能升级!$J:$Q,主动技能升级!K$1,FALSE)</f>
        <v>10210107</v>
      </c>
      <c r="C1211" s="1">
        <f>VLOOKUP($A1211,主动技能升级!$J:$Q,主动技能升级!L$1,FALSE)</f>
        <v>10210108</v>
      </c>
      <c r="D1211" s="1">
        <f>VLOOKUP($A1211,主动技能升级!$J:$Q,主动技能升级!M$1,FALSE)</f>
        <v>30</v>
      </c>
      <c r="E1211" s="1" t="str">
        <f>VLOOKUP($A1211,主动技能升级!$J:$Q,主动技能升级!N$1,FALSE)</f>
        <v>[]</v>
      </c>
      <c r="F1211" s="1">
        <f>VLOOKUP($A1211,主动技能升级!$J:$Q,主动技能升级!O$1,FALSE)</f>
        <v>3500</v>
      </c>
      <c r="G1211" s="1">
        <f>VLOOKUP($A1211,主动技能升级!$J:$Q,主动技能升级!P$1,FALSE)</f>
        <v>0</v>
      </c>
      <c r="H1211" s="1">
        <f>VLOOKUP($A1211,主动技能升级!$J:$Q,主动技能升级!Q$1,FALSE)</f>
        <v>0</v>
      </c>
    </row>
    <row r="1212" spans="1:8" x14ac:dyDescent="0.15">
      <c r="A1212" s="1">
        <v>1208</v>
      </c>
      <c r="B1212" s="1">
        <f>VLOOKUP($A1212,主动技能升级!$J:$Q,主动技能升级!K$1,FALSE)</f>
        <v>10210108</v>
      </c>
      <c r="C1212" s="1">
        <f>VLOOKUP($A1212,主动技能升级!$J:$Q,主动技能升级!L$1,FALSE)</f>
        <v>10210109</v>
      </c>
      <c r="D1212" s="1">
        <f>VLOOKUP($A1212,主动技能升级!$J:$Q,主动技能升级!M$1,FALSE)</f>
        <v>35</v>
      </c>
      <c r="E1212" s="1" t="str">
        <f>VLOOKUP($A1212,主动技能升级!$J:$Q,主动技能升级!N$1,FALSE)</f>
        <v>[]</v>
      </c>
      <c r="F1212" s="1">
        <f>VLOOKUP($A1212,主动技能升级!$J:$Q,主动技能升级!O$1,FALSE)</f>
        <v>4900</v>
      </c>
      <c r="G1212" s="1">
        <f>VLOOKUP($A1212,主动技能升级!$J:$Q,主动技能升级!P$1,FALSE)</f>
        <v>0</v>
      </c>
      <c r="H1212" s="1">
        <f>VLOOKUP($A1212,主动技能升级!$J:$Q,主动技能升级!Q$1,FALSE)</f>
        <v>0</v>
      </c>
    </row>
    <row r="1213" spans="1:8" x14ac:dyDescent="0.15">
      <c r="A1213" s="1">
        <v>1209</v>
      </c>
      <c r="B1213" s="1">
        <f>VLOOKUP($A1213,主动技能升级!$J:$Q,主动技能升级!K$1,FALSE)</f>
        <v>10210109</v>
      </c>
      <c r="C1213" s="1">
        <f>VLOOKUP($A1213,主动技能升级!$J:$Q,主动技能升级!L$1,FALSE)</f>
        <v>10210110</v>
      </c>
      <c r="D1213" s="1">
        <f>VLOOKUP($A1213,主动技能升级!$J:$Q,主动技能升级!M$1,FALSE)</f>
        <v>40</v>
      </c>
      <c r="E1213" s="1" t="str">
        <f>VLOOKUP($A1213,主动技能升级!$J:$Q,主动技能升级!N$1,FALSE)</f>
        <v>[]</v>
      </c>
      <c r="F1213" s="1">
        <f>VLOOKUP($A1213,主动技能升级!$J:$Q,主动技能升级!O$1,FALSE)</f>
        <v>7000</v>
      </c>
      <c r="G1213" s="1">
        <f>VLOOKUP($A1213,主动技能升级!$J:$Q,主动技能升级!P$1,FALSE)</f>
        <v>0</v>
      </c>
      <c r="H1213" s="1">
        <f>VLOOKUP($A1213,主动技能升级!$J:$Q,主动技能升级!Q$1,FALSE)</f>
        <v>0</v>
      </c>
    </row>
    <row r="1214" spans="1:8" x14ac:dyDescent="0.15">
      <c r="A1214" s="1">
        <v>1210</v>
      </c>
      <c r="B1214" s="1">
        <f>VLOOKUP($A1214,主动技能升级!$J:$Q,主动技能升级!K$1,FALSE)</f>
        <v>10210110</v>
      </c>
      <c r="C1214" s="1">
        <f>VLOOKUP($A1214,主动技能升级!$J:$Q,主动技能升级!L$1,FALSE)</f>
        <v>10210111</v>
      </c>
      <c r="D1214" s="1">
        <f>VLOOKUP($A1214,主动技能升级!$J:$Q,主动技能升级!M$1,FALSE)</f>
        <v>45</v>
      </c>
      <c r="E1214" s="1" t="str">
        <f>VLOOKUP($A1214,主动技能升级!$J:$Q,主动技能升级!N$1,FALSE)</f>
        <v>[]</v>
      </c>
      <c r="F1214" s="1">
        <f>VLOOKUP($A1214,主动技能升级!$J:$Q,主动技能升级!O$1,FALSE)</f>
        <v>9900</v>
      </c>
      <c r="G1214" s="1">
        <f>VLOOKUP($A1214,主动技能升级!$J:$Q,主动技能升级!P$1,FALSE)</f>
        <v>0</v>
      </c>
      <c r="H1214" s="1">
        <f>VLOOKUP($A1214,主动技能升级!$J:$Q,主动技能升级!Q$1,FALSE)</f>
        <v>0</v>
      </c>
    </row>
    <row r="1215" spans="1:8" x14ac:dyDescent="0.15">
      <c r="A1215" s="1">
        <v>1211</v>
      </c>
      <c r="B1215" s="1">
        <f>VLOOKUP($A1215,主动技能升级!$J:$Q,主动技能升级!K$1,FALSE)</f>
        <v>10210111</v>
      </c>
      <c r="C1215" s="1">
        <f>VLOOKUP($A1215,主动技能升级!$J:$Q,主动技能升级!L$1,FALSE)</f>
        <v>10210112</v>
      </c>
      <c r="D1215" s="1">
        <f>VLOOKUP($A1215,主动技能升级!$J:$Q,主动技能升级!M$1,FALSE)</f>
        <v>50</v>
      </c>
      <c r="E1215" s="1" t="str">
        <f>VLOOKUP($A1215,主动技能升级!$J:$Q,主动技能升级!N$1,FALSE)</f>
        <v>[]</v>
      </c>
      <c r="F1215" s="1">
        <f>VLOOKUP($A1215,主动技能升级!$J:$Q,主动技能升级!O$1,FALSE)</f>
        <v>14100</v>
      </c>
      <c r="G1215" s="1">
        <f>VLOOKUP($A1215,主动技能升级!$J:$Q,主动技能升级!P$1,FALSE)</f>
        <v>0</v>
      </c>
      <c r="H1215" s="1">
        <f>VLOOKUP($A1215,主动技能升级!$J:$Q,主动技能升级!Q$1,FALSE)</f>
        <v>0</v>
      </c>
    </row>
    <row r="1216" spans="1:8" x14ac:dyDescent="0.15">
      <c r="A1216" s="1">
        <v>1212</v>
      </c>
      <c r="B1216" s="1">
        <f>VLOOKUP($A1216,主动技能升级!$J:$Q,主动技能升级!K$1,FALSE)</f>
        <v>10210112</v>
      </c>
      <c r="C1216" s="1">
        <f>VLOOKUP($A1216,主动技能升级!$J:$Q,主动技能升级!L$1,FALSE)</f>
        <v>10210113</v>
      </c>
      <c r="D1216" s="1">
        <f>VLOOKUP($A1216,主动技能升级!$J:$Q,主动技能升级!M$1,FALSE)</f>
        <v>55</v>
      </c>
      <c r="E1216" s="1" t="str">
        <f>VLOOKUP($A1216,主动技能升级!$J:$Q,主动技能升级!N$1,FALSE)</f>
        <v>[]</v>
      </c>
      <c r="F1216" s="1">
        <f>VLOOKUP($A1216,主动技能升级!$J:$Q,主动技能升级!O$1,FALSE)</f>
        <v>20000</v>
      </c>
      <c r="G1216" s="1">
        <f>VLOOKUP($A1216,主动技能升级!$J:$Q,主动技能升级!P$1,FALSE)</f>
        <v>0</v>
      </c>
      <c r="H1216" s="1">
        <f>VLOOKUP($A1216,主动技能升级!$J:$Q,主动技能升级!Q$1,FALSE)</f>
        <v>0</v>
      </c>
    </row>
    <row r="1217" spans="1:8" x14ac:dyDescent="0.15">
      <c r="A1217" s="1">
        <v>1213</v>
      </c>
      <c r="B1217" s="1">
        <f>VLOOKUP($A1217,主动技能升级!$J:$Q,主动技能升级!K$1,FALSE)</f>
        <v>10210113</v>
      </c>
      <c r="C1217" s="1">
        <f>VLOOKUP($A1217,主动技能升级!$J:$Q,主动技能升级!L$1,FALSE)</f>
        <v>10210114</v>
      </c>
      <c r="D1217" s="1">
        <f>VLOOKUP($A1217,主动技能升级!$J:$Q,主动技能升级!M$1,FALSE)</f>
        <v>60</v>
      </c>
      <c r="E1217" s="1" t="str">
        <f>VLOOKUP($A1217,主动技能升级!$J:$Q,主动技能升级!N$1,FALSE)</f>
        <v>[]</v>
      </c>
      <c r="F1217" s="1">
        <f>VLOOKUP($A1217,主动技能升级!$J:$Q,主动技能升级!O$1,FALSE)</f>
        <v>28300</v>
      </c>
      <c r="G1217" s="1">
        <f>VLOOKUP($A1217,主动技能升级!$J:$Q,主动技能升级!P$1,FALSE)</f>
        <v>0</v>
      </c>
      <c r="H1217" s="1">
        <f>VLOOKUP($A1217,主动技能升级!$J:$Q,主动技能升级!Q$1,FALSE)</f>
        <v>0</v>
      </c>
    </row>
    <row r="1218" spans="1:8" x14ac:dyDescent="0.15">
      <c r="A1218" s="1">
        <v>1214</v>
      </c>
      <c r="B1218" s="1">
        <f>VLOOKUP($A1218,主动技能升级!$J:$Q,主动技能升级!K$1,FALSE)</f>
        <v>10210114</v>
      </c>
      <c r="C1218" s="1">
        <f>VLOOKUP($A1218,主动技能升级!$J:$Q,主动技能升级!L$1,FALSE)</f>
        <v>10210115</v>
      </c>
      <c r="D1218" s="1">
        <f>VLOOKUP($A1218,主动技能升级!$J:$Q,主动技能升级!M$1,FALSE)</f>
        <v>65</v>
      </c>
      <c r="E1218" s="1" t="str">
        <f>VLOOKUP($A1218,主动技能升级!$J:$Q,主动技能升级!N$1,FALSE)</f>
        <v>[]</v>
      </c>
      <c r="F1218" s="1">
        <f>VLOOKUP($A1218,主动技能升级!$J:$Q,主动技能升级!O$1,FALSE)</f>
        <v>40100</v>
      </c>
      <c r="G1218" s="1">
        <f>VLOOKUP($A1218,主动技能升级!$J:$Q,主动技能升级!P$1,FALSE)</f>
        <v>0</v>
      </c>
      <c r="H1218" s="1">
        <f>VLOOKUP($A1218,主动技能升级!$J:$Q,主动技能升级!Q$1,FALSE)</f>
        <v>0</v>
      </c>
    </row>
    <row r="1219" spans="1:8" x14ac:dyDescent="0.15">
      <c r="A1219" s="1">
        <v>1215</v>
      </c>
      <c r="B1219" s="1">
        <f>VLOOKUP($A1219,主动技能升级!$J:$Q,主动技能升级!K$1,FALSE)</f>
        <v>10210115</v>
      </c>
      <c r="C1219" s="1">
        <f>VLOOKUP($A1219,主动技能升级!$J:$Q,主动技能升级!L$1,FALSE)</f>
        <v>10210116</v>
      </c>
      <c r="D1219" s="1">
        <f>VLOOKUP($A1219,主动技能升级!$J:$Q,主动技能升级!M$1,FALSE)</f>
        <v>70</v>
      </c>
      <c r="E1219" s="1" t="str">
        <f>VLOOKUP($A1219,主动技能升级!$J:$Q,主动技能升级!N$1,FALSE)</f>
        <v>[]</v>
      </c>
      <c r="F1219" s="1">
        <f>VLOOKUP($A1219,主动技能升级!$J:$Q,主动技能升级!O$1,FALSE)</f>
        <v>56700</v>
      </c>
      <c r="G1219" s="1">
        <f>VLOOKUP($A1219,主动技能升级!$J:$Q,主动技能升级!P$1,FALSE)</f>
        <v>0</v>
      </c>
      <c r="H1219" s="1">
        <f>VLOOKUP($A1219,主动技能升级!$J:$Q,主动技能升级!Q$1,FALSE)</f>
        <v>0</v>
      </c>
    </row>
    <row r="1220" spans="1:8" x14ac:dyDescent="0.15">
      <c r="A1220" s="1">
        <v>1216</v>
      </c>
      <c r="B1220" s="1">
        <f>VLOOKUP($A1220,主动技能升级!$J:$Q,主动技能升级!K$1,FALSE)</f>
        <v>10210116</v>
      </c>
      <c r="C1220" s="1">
        <f>VLOOKUP($A1220,主动技能升级!$J:$Q,主动技能升级!L$1,FALSE)</f>
        <v>10210117</v>
      </c>
      <c r="D1220" s="1">
        <f>VLOOKUP($A1220,主动技能升级!$J:$Q,主动技能升级!M$1,FALSE)</f>
        <v>75</v>
      </c>
      <c r="E1220" s="1" t="str">
        <f>VLOOKUP($A1220,主动技能升级!$J:$Q,主动技能升级!N$1,FALSE)</f>
        <v>[]</v>
      </c>
      <c r="F1220" s="1">
        <f>VLOOKUP($A1220,主动技能升级!$J:$Q,主动技能升级!O$1,FALSE)</f>
        <v>80400</v>
      </c>
      <c r="G1220" s="1">
        <f>VLOOKUP($A1220,主动技能升级!$J:$Q,主动技能升级!P$1,FALSE)</f>
        <v>0</v>
      </c>
      <c r="H1220" s="1">
        <f>VLOOKUP($A1220,主动技能升级!$J:$Q,主动技能升级!Q$1,FALSE)</f>
        <v>0</v>
      </c>
    </row>
    <row r="1221" spans="1:8" x14ac:dyDescent="0.15">
      <c r="A1221" s="1">
        <v>1217</v>
      </c>
      <c r="B1221" s="1">
        <f>VLOOKUP($A1221,主动技能升级!$J:$Q,主动技能升级!K$1,FALSE)</f>
        <v>10210117</v>
      </c>
      <c r="C1221" s="1">
        <f>VLOOKUP($A1221,主动技能升级!$J:$Q,主动技能升级!L$1,FALSE)</f>
        <v>10210118</v>
      </c>
      <c r="D1221" s="1">
        <f>VLOOKUP($A1221,主动技能升级!$J:$Q,主动技能升级!M$1,FALSE)</f>
        <v>80</v>
      </c>
      <c r="E1221" s="1" t="str">
        <f>VLOOKUP($A1221,主动技能升级!$J:$Q,主动技能升级!N$1,FALSE)</f>
        <v>[]</v>
      </c>
      <c r="F1221" s="1">
        <f>VLOOKUP($A1221,主动技能升级!$J:$Q,主动技能升级!O$1,FALSE)</f>
        <v>113800</v>
      </c>
      <c r="G1221" s="1">
        <f>VLOOKUP($A1221,主动技能升级!$J:$Q,主动技能升级!P$1,FALSE)</f>
        <v>0</v>
      </c>
      <c r="H1221" s="1">
        <f>VLOOKUP($A1221,主动技能升级!$J:$Q,主动技能升级!Q$1,FALSE)</f>
        <v>0</v>
      </c>
    </row>
    <row r="1222" spans="1:8" x14ac:dyDescent="0.15">
      <c r="A1222" s="1">
        <v>1218</v>
      </c>
      <c r="B1222" s="1">
        <f>VLOOKUP($A1222,主动技能升级!$J:$Q,主动技能升级!K$1,FALSE)</f>
        <v>10210118</v>
      </c>
      <c r="C1222" s="1">
        <f>VLOOKUP($A1222,主动技能升级!$J:$Q,主动技能升级!L$1,FALSE)</f>
        <v>10210119</v>
      </c>
      <c r="D1222" s="1">
        <f>VLOOKUP($A1222,主动技能升级!$J:$Q,主动技能升级!M$1,FALSE)</f>
        <v>85</v>
      </c>
      <c r="E1222" s="1" t="str">
        <f>VLOOKUP($A1222,主动技能升级!$J:$Q,主动技能升级!N$1,FALSE)</f>
        <v>[]</v>
      </c>
      <c r="F1222" s="1">
        <f>VLOOKUP($A1222,主动技能升级!$J:$Q,主动技能升级!O$1,FALSE)</f>
        <v>161100</v>
      </c>
      <c r="G1222" s="1">
        <f>VLOOKUP($A1222,主动技能升级!$J:$Q,主动技能升级!P$1,FALSE)</f>
        <v>0</v>
      </c>
      <c r="H1222" s="1">
        <f>VLOOKUP($A1222,主动技能升级!$J:$Q,主动技能升级!Q$1,FALSE)</f>
        <v>0</v>
      </c>
    </row>
    <row r="1223" spans="1:8" x14ac:dyDescent="0.15">
      <c r="A1223" s="1">
        <v>1219</v>
      </c>
      <c r="B1223" s="1">
        <f>VLOOKUP($A1223,主动技能升级!$J:$Q,主动技能升级!K$1,FALSE)</f>
        <v>10210119</v>
      </c>
      <c r="C1223" s="1">
        <f>VLOOKUP($A1223,主动技能升级!$J:$Q,主动技能升级!L$1,FALSE)</f>
        <v>10210120</v>
      </c>
      <c r="D1223" s="1">
        <f>VLOOKUP($A1223,主动技能升级!$J:$Q,主动技能升级!M$1,FALSE)</f>
        <v>90</v>
      </c>
      <c r="E1223" s="1" t="str">
        <f>VLOOKUP($A1223,主动技能升级!$J:$Q,主动技能升级!N$1,FALSE)</f>
        <v>[]</v>
      </c>
      <c r="F1223" s="1">
        <f>VLOOKUP($A1223,主动技能升级!$J:$Q,主动技能升级!O$1,FALSE)</f>
        <v>228100</v>
      </c>
      <c r="G1223" s="1">
        <f>VLOOKUP($A1223,主动技能升级!$J:$Q,主动技能升级!P$1,FALSE)</f>
        <v>0</v>
      </c>
      <c r="H1223" s="1">
        <f>VLOOKUP($A1223,主动技能升级!$J:$Q,主动技能升级!Q$1,FALSE)</f>
        <v>0</v>
      </c>
    </row>
    <row r="1224" spans="1:8" x14ac:dyDescent="0.15">
      <c r="A1224" s="1">
        <v>1220</v>
      </c>
      <c r="B1224" s="1">
        <f>VLOOKUP($A1224,主动技能升级!$J:$Q,主动技能升级!K$1,FALSE)</f>
        <v>10210120</v>
      </c>
      <c r="C1224" s="1">
        <f>VLOOKUP($A1224,主动技能升级!$J:$Q,主动技能升级!L$1,FALSE)</f>
        <v>0</v>
      </c>
      <c r="D1224" s="1">
        <f>VLOOKUP($A1224,主动技能升级!$J:$Q,主动技能升级!M$1,FALSE)</f>
        <v>100</v>
      </c>
      <c r="E1224" s="1" t="str">
        <f>VLOOKUP($A1224,主动技能升级!$J:$Q,主动技能升级!N$1,FALSE)</f>
        <v>[]</v>
      </c>
      <c r="F1224" s="1">
        <f>VLOOKUP($A1224,主动技能升级!$J:$Q,主动技能升级!O$1,FALSE)</f>
        <v>780200</v>
      </c>
      <c r="G1224" s="1">
        <f>VLOOKUP($A1224,主动技能升级!$J:$Q,主动技能升级!P$1,FALSE)</f>
        <v>0</v>
      </c>
      <c r="H1224" s="1">
        <f>VLOOKUP($A1224,主动技能升级!$J:$Q,主动技能升级!Q$1,FALSE)</f>
        <v>0</v>
      </c>
    </row>
    <row r="1225" spans="1:8" x14ac:dyDescent="0.15">
      <c r="A1225" s="1">
        <v>1221</v>
      </c>
      <c r="B1225" s="1">
        <f>VLOOKUP($A1225,主动技能升级!$J:$Q,主动技能升级!K$1,FALSE)</f>
        <v>10210201</v>
      </c>
      <c r="C1225" s="1">
        <f>VLOOKUP($A1225,主动技能升级!$J:$Q,主动技能升级!L$1,FALSE)</f>
        <v>10210202</v>
      </c>
      <c r="D1225" s="1">
        <f>VLOOKUP($A1225,主动技能升级!$J:$Q,主动技能升级!M$1,FALSE)</f>
        <v>2</v>
      </c>
      <c r="E1225" s="1" t="str">
        <f>VLOOKUP($A1225,主动技能升级!$J:$Q,主动技能升级!N$1,FALSE)</f>
        <v>[]</v>
      </c>
      <c r="F1225" s="1">
        <f>VLOOKUP($A1225,主动技能升级!$J:$Q,主动技能升级!O$1,FALSE)</f>
        <v>500</v>
      </c>
      <c r="G1225" s="1">
        <f>VLOOKUP($A1225,主动技能升级!$J:$Q,主动技能升级!P$1,FALSE)</f>
        <v>0</v>
      </c>
      <c r="H1225" s="1">
        <f>VLOOKUP($A1225,主动技能升级!$J:$Q,主动技能升级!Q$1,FALSE)</f>
        <v>0</v>
      </c>
    </row>
    <row r="1226" spans="1:8" x14ac:dyDescent="0.15">
      <c r="A1226" s="1">
        <v>1222</v>
      </c>
      <c r="B1226" s="1">
        <f>VLOOKUP($A1226,主动技能升级!$J:$Q,主动技能升级!K$1,FALSE)</f>
        <v>10210202</v>
      </c>
      <c r="C1226" s="1">
        <f>VLOOKUP($A1226,主动技能升级!$J:$Q,主动技能升级!L$1,FALSE)</f>
        <v>10210203</v>
      </c>
      <c r="D1226" s="1">
        <f>VLOOKUP($A1226,主动技能升级!$J:$Q,主动技能升级!M$1,FALSE)</f>
        <v>5</v>
      </c>
      <c r="E1226" s="1" t="str">
        <f>VLOOKUP($A1226,主动技能升级!$J:$Q,主动技能升级!N$1,FALSE)</f>
        <v>[]</v>
      </c>
      <c r="F1226" s="1">
        <f>VLOOKUP($A1226,主动技能升级!$J:$Q,主动技能升级!O$1,FALSE)</f>
        <v>600</v>
      </c>
      <c r="G1226" s="1">
        <f>VLOOKUP($A1226,主动技能升级!$J:$Q,主动技能升级!P$1,FALSE)</f>
        <v>0</v>
      </c>
      <c r="H1226" s="1">
        <f>VLOOKUP($A1226,主动技能升级!$J:$Q,主动技能升级!Q$1,FALSE)</f>
        <v>0</v>
      </c>
    </row>
    <row r="1227" spans="1:8" x14ac:dyDescent="0.15">
      <c r="A1227" s="1">
        <v>1223</v>
      </c>
      <c r="B1227" s="1">
        <f>VLOOKUP($A1227,主动技能升级!$J:$Q,主动技能升级!K$1,FALSE)</f>
        <v>10210203</v>
      </c>
      <c r="C1227" s="1">
        <f>VLOOKUP($A1227,主动技能升级!$J:$Q,主动技能升级!L$1,FALSE)</f>
        <v>10210204</v>
      </c>
      <c r="D1227" s="1">
        <f>VLOOKUP($A1227,主动技能升级!$J:$Q,主动技能升级!M$1,FALSE)</f>
        <v>10</v>
      </c>
      <c r="E1227" s="1" t="str">
        <f>VLOOKUP($A1227,主动技能升级!$J:$Q,主动技能升级!N$1,FALSE)</f>
        <v>[]</v>
      </c>
      <c r="F1227" s="1">
        <f>VLOOKUP($A1227,主动技能升级!$J:$Q,主动技能升级!O$1,FALSE)</f>
        <v>800</v>
      </c>
      <c r="G1227" s="1">
        <f>VLOOKUP($A1227,主动技能升级!$J:$Q,主动技能升级!P$1,FALSE)</f>
        <v>0</v>
      </c>
      <c r="H1227" s="1">
        <f>VLOOKUP($A1227,主动技能升级!$J:$Q,主动技能升级!Q$1,FALSE)</f>
        <v>0</v>
      </c>
    </row>
    <row r="1228" spans="1:8" x14ac:dyDescent="0.15">
      <c r="A1228" s="1">
        <v>1224</v>
      </c>
      <c r="B1228" s="1">
        <f>VLOOKUP($A1228,主动技能升级!$J:$Q,主动技能升级!K$1,FALSE)</f>
        <v>10210204</v>
      </c>
      <c r="C1228" s="1">
        <f>VLOOKUP($A1228,主动技能升级!$J:$Q,主动技能升级!L$1,FALSE)</f>
        <v>10210205</v>
      </c>
      <c r="D1228" s="1">
        <f>VLOOKUP($A1228,主动技能升级!$J:$Q,主动技能升级!M$1,FALSE)</f>
        <v>15</v>
      </c>
      <c r="E1228" s="1" t="str">
        <f>VLOOKUP($A1228,主动技能升级!$J:$Q,主动技能升级!N$1,FALSE)</f>
        <v>[]</v>
      </c>
      <c r="F1228" s="1">
        <f>VLOOKUP($A1228,主动技能升级!$J:$Q,主动技能升级!O$1,FALSE)</f>
        <v>1200</v>
      </c>
      <c r="G1228" s="1">
        <f>VLOOKUP($A1228,主动技能升级!$J:$Q,主动技能升级!P$1,FALSE)</f>
        <v>0</v>
      </c>
      <c r="H1228" s="1">
        <f>VLOOKUP($A1228,主动技能升级!$J:$Q,主动技能升级!Q$1,FALSE)</f>
        <v>0</v>
      </c>
    </row>
    <row r="1229" spans="1:8" x14ac:dyDescent="0.15">
      <c r="A1229" s="1">
        <v>1225</v>
      </c>
      <c r="B1229" s="1">
        <f>VLOOKUP($A1229,主动技能升级!$J:$Q,主动技能升级!K$1,FALSE)</f>
        <v>10210205</v>
      </c>
      <c r="C1229" s="1">
        <f>VLOOKUP($A1229,主动技能升级!$J:$Q,主动技能升级!L$1,FALSE)</f>
        <v>10210206</v>
      </c>
      <c r="D1229" s="1">
        <f>VLOOKUP($A1229,主动技能升级!$J:$Q,主动技能升级!M$1,FALSE)</f>
        <v>20</v>
      </c>
      <c r="E1229" s="1" t="str">
        <f>VLOOKUP($A1229,主动技能升级!$J:$Q,主动技能升级!N$1,FALSE)</f>
        <v>[]</v>
      </c>
      <c r="F1229" s="1">
        <f>VLOOKUP($A1229,主动技能升级!$J:$Q,主动技能升级!O$1,FALSE)</f>
        <v>1700</v>
      </c>
      <c r="G1229" s="1">
        <f>VLOOKUP($A1229,主动技能升级!$J:$Q,主动技能升级!P$1,FALSE)</f>
        <v>0</v>
      </c>
      <c r="H1229" s="1">
        <f>VLOOKUP($A1229,主动技能升级!$J:$Q,主动技能升级!Q$1,FALSE)</f>
        <v>0</v>
      </c>
    </row>
    <row r="1230" spans="1:8" x14ac:dyDescent="0.15">
      <c r="A1230" s="1">
        <v>1226</v>
      </c>
      <c r="B1230" s="1">
        <f>VLOOKUP($A1230,主动技能升级!$J:$Q,主动技能升级!K$1,FALSE)</f>
        <v>10210206</v>
      </c>
      <c r="C1230" s="1">
        <f>VLOOKUP($A1230,主动技能升级!$J:$Q,主动技能升级!L$1,FALSE)</f>
        <v>10210207</v>
      </c>
      <c r="D1230" s="1">
        <f>VLOOKUP($A1230,主动技能升级!$J:$Q,主动技能升级!M$1,FALSE)</f>
        <v>25</v>
      </c>
      <c r="E1230" s="1" t="str">
        <f>VLOOKUP($A1230,主动技能升级!$J:$Q,主动技能升级!N$1,FALSE)</f>
        <v>[]</v>
      </c>
      <c r="F1230" s="1">
        <f>VLOOKUP($A1230,主动技能升级!$J:$Q,主动技能升级!O$1,FALSE)</f>
        <v>2400</v>
      </c>
      <c r="G1230" s="1">
        <f>VLOOKUP($A1230,主动技能升级!$J:$Q,主动技能升级!P$1,FALSE)</f>
        <v>0</v>
      </c>
      <c r="H1230" s="1">
        <f>VLOOKUP($A1230,主动技能升级!$J:$Q,主动技能升级!Q$1,FALSE)</f>
        <v>0</v>
      </c>
    </row>
    <row r="1231" spans="1:8" x14ac:dyDescent="0.15">
      <c r="A1231" s="1">
        <v>1227</v>
      </c>
      <c r="B1231" s="1">
        <f>VLOOKUP($A1231,主动技能升级!$J:$Q,主动技能升级!K$1,FALSE)</f>
        <v>10210207</v>
      </c>
      <c r="C1231" s="1">
        <f>VLOOKUP($A1231,主动技能升级!$J:$Q,主动技能升级!L$1,FALSE)</f>
        <v>10210208</v>
      </c>
      <c r="D1231" s="1">
        <f>VLOOKUP($A1231,主动技能升级!$J:$Q,主动技能升级!M$1,FALSE)</f>
        <v>30</v>
      </c>
      <c r="E1231" s="1" t="str">
        <f>VLOOKUP($A1231,主动技能升级!$J:$Q,主动技能升级!N$1,FALSE)</f>
        <v>[]</v>
      </c>
      <c r="F1231" s="1">
        <f>VLOOKUP($A1231,主动技能升级!$J:$Q,主动技能升级!O$1,FALSE)</f>
        <v>3500</v>
      </c>
      <c r="G1231" s="1">
        <f>VLOOKUP($A1231,主动技能升级!$J:$Q,主动技能升级!P$1,FALSE)</f>
        <v>0</v>
      </c>
      <c r="H1231" s="1">
        <f>VLOOKUP($A1231,主动技能升级!$J:$Q,主动技能升级!Q$1,FALSE)</f>
        <v>0</v>
      </c>
    </row>
    <row r="1232" spans="1:8" x14ac:dyDescent="0.15">
      <c r="A1232" s="1">
        <v>1228</v>
      </c>
      <c r="B1232" s="1">
        <f>VLOOKUP($A1232,主动技能升级!$J:$Q,主动技能升级!K$1,FALSE)</f>
        <v>10210208</v>
      </c>
      <c r="C1232" s="1">
        <f>VLOOKUP($A1232,主动技能升级!$J:$Q,主动技能升级!L$1,FALSE)</f>
        <v>10210209</v>
      </c>
      <c r="D1232" s="1">
        <f>VLOOKUP($A1232,主动技能升级!$J:$Q,主动技能升级!M$1,FALSE)</f>
        <v>35</v>
      </c>
      <c r="E1232" s="1" t="str">
        <f>VLOOKUP($A1232,主动技能升级!$J:$Q,主动技能升级!N$1,FALSE)</f>
        <v>[]</v>
      </c>
      <c r="F1232" s="1">
        <f>VLOOKUP($A1232,主动技能升级!$J:$Q,主动技能升级!O$1,FALSE)</f>
        <v>4900</v>
      </c>
      <c r="G1232" s="1">
        <f>VLOOKUP($A1232,主动技能升级!$J:$Q,主动技能升级!P$1,FALSE)</f>
        <v>0</v>
      </c>
      <c r="H1232" s="1">
        <f>VLOOKUP($A1232,主动技能升级!$J:$Q,主动技能升级!Q$1,FALSE)</f>
        <v>0</v>
      </c>
    </row>
    <row r="1233" spans="1:8" x14ac:dyDescent="0.15">
      <c r="A1233" s="1">
        <v>1229</v>
      </c>
      <c r="B1233" s="1">
        <f>VLOOKUP($A1233,主动技能升级!$J:$Q,主动技能升级!K$1,FALSE)</f>
        <v>10210209</v>
      </c>
      <c r="C1233" s="1">
        <f>VLOOKUP($A1233,主动技能升级!$J:$Q,主动技能升级!L$1,FALSE)</f>
        <v>10210210</v>
      </c>
      <c r="D1233" s="1">
        <f>VLOOKUP($A1233,主动技能升级!$J:$Q,主动技能升级!M$1,FALSE)</f>
        <v>40</v>
      </c>
      <c r="E1233" s="1" t="str">
        <f>VLOOKUP($A1233,主动技能升级!$J:$Q,主动技能升级!N$1,FALSE)</f>
        <v>[]</v>
      </c>
      <c r="F1233" s="1">
        <f>VLOOKUP($A1233,主动技能升级!$J:$Q,主动技能升级!O$1,FALSE)</f>
        <v>7000</v>
      </c>
      <c r="G1233" s="1">
        <f>VLOOKUP($A1233,主动技能升级!$J:$Q,主动技能升级!P$1,FALSE)</f>
        <v>0</v>
      </c>
      <c r="H1233" s="1">
        <f>VLOOKUP($A1233,主动技能升级!$J:$Q,主动技能升级!Q$1,FALSE)</f>
        <v>0</v>
      </c>
    </row>
    <row r="1234" spans="1:8" x14ac:dyDescent="0.15">
      <c r="A1234" s="1">
        <v>1230</v>
      </c>
      <c r="B1234" s="1">
        <f>VLOOKUP($A1234,主动技能升级!$J:$Q,主动技能升级!K$1,FALSE)</f>
        <v>10210210</v>
      </c>
      <c r="C1234" s="1">
        <f>VLOOKUP($A1234,主动技能升级!$J:$Q,主动技能升级!L$1,FALSE)</f>
        <v>10210211</v>
      </c>
      <c r="D1234" s="1">
        <f>VLOOKUP($A1234,主动技能升级!$J:$Q,主动技能升级!M$1,FALSE)</f>
        <v>45</v>
      </c>
      <c r="E1234" s="1" t="str">
        <f>VLOOKUP($A1234,主动技能升级!$J:$Q,主动技能升级!N$1,FALSE)</f>
        <v>[]</v>
      </c>
      <c r="F1234" s="1">
        <f>VLOOKUP($A1234,主动技能升级!$J:$Q,主动技能升级!O$1,FALSE)</f>
        <v>9900</v>
      </c>
      <c r="G1234" s="1">
        <f>VLOOKUP($A1234,主动技能升级!$J:$Q,主动技能升级!P$1,FALSE)</f>
        <v>0</v>
      </c>
      <c r="H1234" s="1">
        <f>VLOOKUP($A1234,主动技能升级!$J:$Q,主动技能升级!Q$1,FALSE)</f>
        <v>0</v>
      </c>
    </row>
    <row r="1235" spans="1:8" x14ac:dyDescent="0.15">
      <c r="A1235" s="1">
        <v>1231</v>
      </c>
      <c r="B1235" s="1">
        <f>VLOOKUP($A1235,主动技能升级!$J:$Q,主动技能升级!K$1,FALSE)</f>
        <v>10210211</v>
      </c>
      <c r="C1235" s="1">
        <f>VLOOKUP($A1235,主动技能升级!$J:$Q,主动技能升级!L$1,FALSE)</f>
        <v>10210212</v>
      </c>
      <c r="D1235" s="1">
        <f>VLOOKUP($A1235,主动技能升级!$J:$Q,主动技能升级!M$1,FALSE)</f>
        <v>50</v>
      </c>
      <c r="E1235" s="1" t="str">
        <f>VLOOKUP($A1235,主动技能升级!$J:$Q,主动技能升级!N$1,FALSE)</f>
        <v>[]</v>
      </c>
      <c r="F1235" s="1">
        <f>VLOOKUP($A1235,主动技能升级!$J:$Q,主动技能升级!O$1,FALSE)</f>
        <v>14100</v>
      </c>
      <c r="G1235" s="1">
        <f>VLOOKUP($A1235,主动技能升级!$J:$Q,主动技能升级!P$1,FALSE)</f>
        <v>0</v>
      </c>
      <c r="H1235" s="1">
        <f>VLOOKUP($A1235,主动技能升级!$J:$Q,主动技能升级!Q$1,FALSE)</f>
        <v>0</v>
      </c>
    </row>
    <row r="1236" spans="1:8" x14ac:dyDescent="0.15">
      <c r="A1236" s="1">
        <v>1232</v>
      </c>
      <c r="B1236" s="1">
        <f>VLOOKUP($A1236,主动技能升级!$J:$Q,主动技能升级!K$1,FALSE)</f>
        <v>10210212</v>
      </c>
      <c r="C1236" s="1">
        <f>VLOOKUP($A1236,主动技能升级!$J:$Q,主动技能升级!L$1,FALSE)</f>
        <v>10210213</v>
      </c>
      <c r="D1236" s="1">
        <f>VLOOKUP($A1236,主动技能升级!$J:$Q,主动技能升级!M$1,FALSE)</f>
        <v>55</v>
      </c>
      <c r="E1236" s="1" t="str">
        <f>VLOOKUP($A1236,主动技能升级!$J:$Q,主动技能升级!N$1,FALSE)</f>
        <v>[]</v>
      </c>
      <c r="F1236" s="1">
        <f>VLOOKUP($A1236,主动技能升级!$J:$Q,主动技能升级!O$1,FALSE)</f>
        <v>20000</v>
      </c>
      <c r="G1236" s="1">
        <f>VLOOKUP($A1236,主动技能升级!$J:$Q,主动技能升级!P$1,FALSE)</f>
        <v>0</v>
      </c>
      <c r="H1236" s="1">
        <f>VLOOKUP($A1236,主动技能升级!$J:$Q,主动技能升级!Q$1,FALSE)</f>
        <v>0</v>
      </c>
    </row>
    <row r="1237" spans="1:8" x14ac:dyDescent="0.15">
      <c r="A1237" s="1">
        <v>1233</v>
      </c>
      <c r="B1237" s="1">
        <f>VLOOKUP($A1237,主动技能升级!$J:$Q,主动技能升级!K$1,FALSE)</f>
        <v>10210213</v>
      </c>
      <c r="C1237" s="1">
        <f>VLOOKUP($A1237,主动技能升级!$J:$Q,主动技能升级!L$1,FALSE)</f>
        <v>10210214</v>
      </c>
      <c r="D1237" s="1">
        <f>VLOOKUP($A1237,主动技能升级!$J:$Q,主动技能升级!M$1,FALSE)</f>
        <v>60</v>
      </c>
      <c r="E1237" s="1" t="str">
        <f>VLOOKUP($A1237,主动技能升级!$J:$Q,主动技能升级!N$1,FALSE)</f>
        <v>[]</v>
      </c>
      <c r="F1237" s="1">
        <f>VLOOKUP($A1237,主动技能升级!$J:$Q,主动技能升级!O$1,FALSE)</f>
        <v>28300</v>
      </c>
      <c r="G1237" s="1">
        <f>VLOOKUP($A1237,主动技能升级!$J:$Q,主动技能升级!P$1,FALSE)</f>
        <v>0</v>
      </c>
      <c r="H1237" s="1">
        <f>VLOOKUP($A1237,主动技能升级!$J:$Q,主动技能升级!Q$1,FALSE)</f>
        <v>0</v>
      </c>
    </row>
    <row r="1238" spans="1:8" x14ac:dyDescent="0.15">
      <c r="A1238" s="1">
        <v>1234</v>
      </c>
      <c r="B1238" s="1">
        <f>VLOOKUP($A1238,主动技能升级!$J:$Q,主动技能升级!K$1,FALSE)</f>
        <v>10210214</v>
      </c>
      <c r="C1238" s="1">
        <f>VLOOKUP($A1238,主动技能升级!$J:$Q,主动技能升级!L$1,FALSE)</f>
        <v>10210215</v>
      </c>
      <c r="D1238" s="1">
        <f>VLOOKUP($A1238,主动技能升级!$J:$Q,主动技能升级!M$1,FALSE)</f>
        <v>65</v>
      </c>
      <c r="E1238" s="1" t="str">
        <f>VLOOKUP($A1238,主动技能升级!$J:$Q,主动技能升级!N$1,FALSE)</f>
        <v>[]</v>
      </c>
      <c r="F1238" s="1">
        <f>VLOOKUP($A1238,主动技能升级!$J:$Q,主动技能升级!O$1,FALSE)</f>
        <v>40100</v>
      </c>
      <c r="G1238" s="1">
        <f>VLOOKUP($A1238,主动技能升级!$J:$Q,主动技能升级!P$1,FALSE)</f>
        <v>0</v>
      </c>
      <c r="H1238" s="1">
        <f>VLOOKUP($A1238,主动技能升级!$J:$Q,主动技能升级!Q$1,FALSE)</f>
        <v>0</v>
      </c>
    </row>
    <row r="1239" spans="1:8" x14ac:dyDescent="0.15">
      <c r="A1239" s="1">
        <v>1235</v>
      </c>
      <c r="B1239" s="1">
        <f>VLOOKUP($A1239,主动技能升级!$J:$Q,主动技能升级!K$1,FALSE)</f>
        <v>10210215</v>
      </c>
      <c r="C1239" s="1">
        <f>VLOOKUP($A1239,主动技能升级!$J:$Q,主动技能升级!L$1,FALSE)</f>
        <v>10210216</v>
      </c>
      <c r="D1239" s="1">
        <f>VLOOKUP($A1239,主动技能升级!$J:$Q,主动技能升级!M$1,FALSE)</f>
        <v>70</v>
      </c>
      <c r="E1239" s="1" t="str">
        <f>VLOOKUP($A1239,主动技能升级!$J:$Q,主动技能升级!N$1,FALSE)</f>
        <v>[]</v>
      </c>
      <c r="F1239" s="1">
        <f>VLOOKUP($A1239,主动技能升级!$J:$Q,主动技能升级!O$1,FALSE)</f>
        <v>56700</v>
      </c>
      <c r="G1239" s="1">
        <f>VLOOKUP($A1239,主动技能升级!$J:$Q,主动技能升级!P$1,FALSE)</f>
        <v>0</v>
      </c>
      <c r="H1239" s="1">
        <f>VLOOKUP($A1239,主动技能升级!$J:$Q,主动技能升级!Q$1,FALSE)</f>
        <v>0</v>
      </c>
    </row>
    <row r="1240" spans="1:8" x14ac:dyDescent="0.15">
      <c r="A1240" s="1">
        <v>1236</v>
      </c>
      <c r="B1240" s="1">
        <f>VLOOKUP($A1240,主动技能升级!$J:$Q,主动技能升级!K$1,FALSE)</f>
        <v>10210216</v>
      </c>
      <c r="C1240" s="1">
        <f>VLOOKUP($A1240,主动技能升级!$J:$Q,主动技能升级!L$1,FALSE)</f>
        <v>10210217</v>
      </c>
      <c r="D1240" s="1">
        <f>VLOOKUP($A1240,主动技能升级!$J:$Q,主动技能升级!M$1,FALSE)</f>
        <v>75</v>
      </c>
      <c r="E1240" s="1" t="str">
        <f>VLOOKUP($A1240,主动技能升级!$J:$Q,主动技能升级!N$1,FALSE)</f>
        <v>[]</v>
      </c>
      <c r="F1240" s="1">
        <f>VLOOKUP($A1240,主动技能升级!$J:$Q,主动技能升级!O$1,FALSE)</f>
        <v>80400</v>
      </c>
      <c r="G1240" s="1">
        <f>VLOOKUP($A1240,主动技能升级!$J:$Q,主动技能升级!P$1,FALSE)</f>
        <v>0</v>
      </c>
      <c r="H1240" s="1">
        <f>VLOOKUP($A1240,主动技能升级!$J:$Q,主动技能升级!Q$1,FALSE)</f>
        <v>0</v>
      </c>
    </row>
    <row r="1241" spans="1:8" x14ac:dyDescent="0.15">
      <c r="A1241" s="1">
        <v>1237</v>
      </c>
      <c r="B1241" s="1">
        <f>VLOOKUP($A1241,主动技能升级!$J:$Q,主动技能升级!K$1,FALSE)</f>
        <v>10210217</v>
      </c>
      <c r="C1241" s="1">
        <f>VLOOKUP($A1241,主动技能升级!$J:$Q,主动技能升级!L$1,FALSE)</f>
        <v>10210218</v>
      </c>
      <c r="D1241" s="1">
        <f>VLOOKUP($A1241,主动技能升级!$J:$Q,主动技能升级!M$1,FALSE)</f>
        <v>80</v>
      </c>
      <c r="E1241" s="1" t="str">
        <f>VLOOKUP($A1241,主动技能升级!$J:$Q,主动技能升级!N$1,FALSE)</f>
        <v>[]</v>
      </c>
      <c r="F1241" s="1">
        <f>VLOOKUP($A1241,主动技能升级!$J:$Q,主动技能升级!O$1,FALSE)</f>
        <v>113800</v>
      </c>
      <c r="G1241" s="1">
        <f>VLOOKUP($A1241,主动技能升级!$J:$Q,主动技能升级!P$1,FALSE)</f>
        <v>0</v>
      </c>
      <c r="H1241" s="1">
        <f>VLOOKUP($A1241,主动技能升级!$J:$Q,主动技能升级!Q$1,FALSE)</f>
        <v>0</v>
      </c>
    </row>
    <row r="1242" spans="1:8" x14ac:dyDescent="0.15">
      <c r="A1242" s="1">
        <v>1238</v>
      </c>
      <c r="B1242" s="1">
        <f>VLOOKUP($A1242,主动技能升级!$J:$Q,主动技能升级!K$1,FALSE)</f>
        <v>10210218</v>
      </c>
      <c r="C1242" s="1">
        <f>VLOOKUP($A1242,主动技能升级!$J:$Q,主动技能升级!L$1,FALSE)</f>
        <v>10210219</v>
      </c>
      <c r="D1242" s="1">
        <f>VLOOKUP($A1242,主动技能升级!$J:$Q,主动技能升级!M$1,FALSE)</f>
        <v>85</v>
      </c>
      <c r="E1242" s="1" t="str">
        <f>VLOOKUP($A1242,主动技能升级!$J:$Q,主动技能升级!N$1,FALSE)</f>
        <v>[]</v>
      </c>
      <c r="F1242" s="1">
        <f>VLOOKUP($A1242,主动技能升级!$J:$Q,主动技能升级!O$1,FALSE)</f>
        <v>161100</v>
      </c>
      <c r="G1242" s="1">
        <f>VLOOKUP($A1242,主动技能升级!$J:$Q,主动技能升级!P$1,FALSE)</f>
        <v>0</v>
      </c>
      <c r="H1242" s="1">
        <f>VLOOKUP($A1242,主动技能升级!$J:$Q,主动技能升级!Q$1,FALSE)</f>
        <v>0</v>
      </c>
    </row>
    <row r="1243" spans="1:8" x14ac:dyDescent="0.15">
      <c r="A1243" s="1">
        <v>1239</v>
      </c>
      <c r="B1243" s="1">
        <f>VLOOKUP($A1243,主动技能升级!$J:$Q,主动技能升级!K$1,FALSE)</f>
        <v>10210219</v>
      </c>
      <c r="C1243" s="1">
        <f>VLOOKUP($A1243,主动技能升级!$J:$Q,主动技能升级!L$1,FALSE)</f>
        <v>10210220</v>
      </c>
      <c r="D1243" s="1">
        <f>VLOOKUP($A1243,主动技能升级!$J:$Q,主动技能升级!M$1,FALSE)</f>
        <v>90</v>
      </c>
      <c r="E1243" s="1" t="str">
        <f>VLOOKUP($A1243,主动技能升级!$J:$Q,主动技能升级!N$1,FALSE)</f>
        <v>[]</v>
      </c>
      <c r="F1243" s="1">
        <f>VLOOKUP($A1243,主动技能升级!$J:$Q,主动技能升级!O$1,FALSE)</f>
        <v>228100</v>
      </c>
      <c r="G1243" s="1">
        <f>VLOOKUP($A1243,主动技能升级!$J:$Q,主动技能升级!P$1,FALSE)</f>
        <v>0</v>
      </c>
      <c r="H1243" s="1">
        <f>VLOOKUP($A1243,主动技能升级!$J:$Q,主动技能升级!Q$1,FALSE)</f>
        <v>0</v>
      </c>
    </row>
    <row r="1244" spans="1:8" x14ac:dyDescent="0.15">
      <c r="A1244" s="1">
        <v>1240</v>
      </c>
      <c r="B1244" s="1">
        <f>VLOOKUP($A1244,主动技能升级!$J:$Q,主动技能升级!K$1,FALSE)</f>
        <v>10210220</v>
      </c>
      <c r="C1244" s="1">
        <f>VLOOKUP($A1244,主动技能升级!$J:$Q,主动技能升级!L$1,FALSE)</f>
        <v>0</v>
      </c>
      <c r="D1244" s="1">
        <f>VLOOKUP($A1244,主动技能升级!$J:$Q,主动技能升级!M$1,FALSE)</f>
        <v>100</v>
      </c>
      <c r="E1244" s="1" t="str">
        <f>VLOOKUP($A1244,主动技能升级!$J:$Q,主动技能升级!N$1,FALSE)</f>
        <v>[]</v>
      </c>
      <c r="F1244" s="1">
        <f>VLOOKUP($A1244,主动技能升级!$J:$Q,主动技能升级!O$1,FALSE)</f>
        <v>780200</v>
      </c>
      <c r="G1244" s="1">
        <f>VLOOKUP($A1244,主动技能升级!$J:$Q,主动技能升级!P$1,FALSE)</f>
        <v>0</v>
      </c>
      <c r="H1244" s="1">
        <f>VLOOKUP($A1244,主动技能升级!$J:$Q,主动技能升级!Q$1,FALSE)</f>
        <v>0</v>
      </c>
    </row>
    <row r="1245" spans="1:8" x14ac:dyDescent="0.15">
      <c r="A1245" s="1">
        <v>1241</v>
      </c>
      <c r="B1245" s="1">
        <f>VLOOKUP($A1245,主动技能升级!$J:$Q,主动技能升级!K$1,FALSE)</f>
        <v>10210301</v>
      </c>
      <c r="C1245" s="1">
        <f>VLOOKUP($A1245,主动技能升级!$J:$Q,主动技能升级!L$1,FALSE)</f>
        <v>10210302</v>
      </c>
      <c r="D1245" s="1">
        <f>VLOOKUP($A1245,主动技能升级!$J:$Q,主动技能升级!M$1,FALSE)</f>
        <v>2</v>
      </c>
      <c r="E1245" s="1" t="str">
        <f>VLOOKUP($A1245,主动技能升级!$J:$Q,主动技能升级!N$1,FALSE)</f>
        <v>[]</v>
      </c>
      <c r="F1245" s="1">
        <f>VLOOKUP($A1245,主动技能升级!$J:$Q,主动技能升级!O$1,FALSE)</f>
        <v>500</v>
      </c>
      <c r="G1245" s="1">
        <f>VLOOKUP($A1245,主动技能升级!$J:$Q,主动技能升级!P$1,FALSE)</f>
        <v>0</v>
      </c>
      <c r="H1245" s="1">
        <f>VLOOKUP($A1245,主动技能升级!$J:$Q,主动技能升级!Q$1,FALSE)</f>
        <v>0</v>
      </c>
    </row>
    <row r="1246" spans="1:8" x14ac:dyDescent="0.15">
      <c r="A1246" s="1">
        <v>1242</v>
      </c>
      <c r="B1246" s="1">
        <f>VLOOKUP($A1246,主动技能升级!$J:$Q,主动技能升级!K$1,FALSE)</f>
        <v>10210302</v>
      </c>
      <c r="C1246" s="1">
        <f>VLOOKUP($A1246,主动技能升级!$J:$Q,主动技能升级!L$1,FALSE)</f>
        <v>10210303</v>
      </c>
      <c r="D1246" s="1">
        <f>VLOOKUP($A1246,主动技能升级!$J:$Q,主动技能升级!M$1,FALSE)</f>
        <v>5</v>
      </c>
      <c r="E1246" s="1" t="str">
        <f>VLOOKUP($A1246,主动技能升级!$J:$Q,主动技能升级!N$1,FALSE)</f>
        <v>[]</v>
      </c>
      <c r="F1246" s="1">
        <f>VLOOKUP($A1246,主动技能升级!$J:$Q,主动技能升级!O$1,FALSE)</f>
        <v>600</v>
      </c>
      <c r="G1246" s="1">
        <f>VLOOKUP($A1246,主动技能升级!$J:$Q,主动技能升级!P$1,FALSE)</f>
        <v>0</v>
      </c>
      <c r="H1246" s="1">
        <f>VLOOKUP($A1246,主动技能升级!$J:$Q,主动技能升级!Q$1,FALSE)</f>
        <v>0</v>
      </c>
    </row>
    <row r="1247" spans="1:8" x14ac:dyDescent="0.15">
      <c r="A1247" s="1">
        <v>1243</v>
      </c>
      <c r="B1247" s="1">
        <f>VLOOKUP($A1247,主动技能升级!$J:$Q,主动技能升级!K$1,FALSE)</f>
        <v>10210303</v>
      </c>
      <c r="C1247" s="1">
        <f>VLOOKUP($A1247,主动技能升级!$J:$Q,主动技能升级!L$1,FALSE)</f>
        <v>10210304</v>
      </c>
      <c r="D1247" s="1">
        <f>VLOOKUP($A1247,主动技能升级!$J:$Q,主动技能升级!M$1,FALSE)</f>
        <v>10</v>
      </c>
      <c r="E1247" s="1" t="str">
        <f>VLOOKUP($A1247,主动技能升级!$J:$Q,主动技能升级!N$1,FALSE)</f>
        <v>[]</v>
      </c>
      <c r="F1247" s="1">
        <f>VLOOKUP($A1247,主动技能升级!$J:$Q,主动技能升级!O$1,FALSE)</f>
        <v>800</v>
      </c>
      <c r="G1247" s="1">
        <f>VLOOKUP($A1247,主动技能升级!$J:$Q,主动技能升级!P$1,FALSE)</f>
        <v>0</v>
      </c>
      <c r="H1247" s="1">
        <f>VLOOKUP($A1247,主动技能升级!$J:$Q,主动技能升级!Q$1,FALSE)</f>
        <v>0</v>
      </c>
    </row>
    <row r="1248" spans="1:8" x14ac:dyDescent="0.15">
      <c r="A1248" s="1">
        <v>1244</v>
      </c>
      <c r="B1248" s="1">
        <f>VLOOKUP($A1248,主动技能升级!$J:$Q,主动技能升级!K$1,FALSE)</f>
        <v>10210304</v>
      </c>
      <c r="C1248" s="1">
        <f>VLOOKUP($A1248,主动技能升级!$J:$Q,主动技能升级!L$1,FALSE)</f>
        <v>10210305</v>
      </c>
      <c r="D1248" s="1">
        <f>VLOOKUP($A1248,主动技能升级!$J:$Q,主动技能升级!M$1,FALSE)</f>
        <v>15</v>
      </c>
      <c r="E1248" s="1" t="str">
        <f>VLOOKUP($A1248,主动技能升级!$J:$Q,主动技能升级!N$1,FALSE)</f>
        <v>[]</v>
      </c>
      <c r="F1248" s="1">
        <f>VLOOKUP($A1248,主动技能升级!$J:$Q,主动技能升级!O$1,FALSE)</f>
        <v>1200</v>
      </c>
      <c r="G1248" s="1">
        <f>VLOOKUP($A1248,主动技能升级!$J:$Q,主动技能升级!P$1,FALSE)</f>
        <v>0</v>
      </c>
      <c r="H1248" s="1">
        <f>VLOOKUP($A1248,主动技能升级!$J:$Q,主动技能升级!Q$1,FALSE)</f>
        <v>0</v>
      </c>
    </row>
    <row r="1249" spans="1:8" x14ac:dyDescent="0.15">
      <c r="A1249" s="1">
        <v>1245</v>
      </c>
      <c r="B1249" s="1">
        <f>VLOOKUP($A1249,主动技能升级!$J:$Q,主动技能升级!K$1,FALSE)</f>
        <v>10210305</v>
      </c>
      <c r="C1249" s="1">
        <f>VLOOKUP($A1249,主动技能升级!$J:$Q,主动技能升级!L$1,FALSE)</f>
        <v>10210306</v>
      </c>
      <c r="D1249" s="1">
        <f>VLOOKUP($A1249,主动技能升级!$J:$Q,主动技能升级!M$1,FALSE)</f>
        <v>20</v>
      </c>
      <c r="E1249" s="1" t="str">
        <f>VLOOKUP($A1249,主动技能升级!$J:$Q,主动技能升级!N$1,FALSE)</f>
        <v>[]</v>
      </c>
      <c r="F1249" s="1">
        <f>VLOOKUP($A1249,主动技能升级!$J:$Q,主动技能升级!O$1,FALSE)</f>
        <v>1700</v>
      </c>
      <c r="G1249" s="1">
        <f>VLOOKUP($A1249,主动技能升级!$J:$Q,主动技能升级!P$1,FALSE)</f>
        <v>0</v>
      </c>
      <c r="H1249" s="1">
        <f>VLOOKUP($A1249,主动技能升级!$J:$Q,主动技能升级!Q$1,FALSE)</f>
        <v>0</v>
      </c>
    </row>
    <row r="1250" spans="1:8" x14ac:dyDescent="0.15">
      <c r="A1250" s="1">
        <v>1246</v>
      </c>
      <c r="B1250" s="1">
        <f>VLOOKUP($A1250,主动技能升级!$J:$Q,主动技能升级!K$1,FALSE)</f>
        <v>10210306</v>
      </c>
      <c r="C1250" s="1">
        <f>VLOOKUP($A1250,主动技能升级!$J:$Q,主动技能升级!L$1,FALSE)</f>
        <v>10210307</v>
      </c>
      <c r="D1250" s="1">
        <f>VLOOKUP($A1250,主动技能升级!$J:$Q,主动技能升级!M$1,FALSE)</f>
        <v>25</v>
      </c>
      <c r="E1250" s="1" t="str">
        <f>VLOOKUP($A1250,主动技能升级!$J:$Q,主动技能升级!N$1,FALSE)</f>
        <v>[]</v>
      </c>
      <c r="F1250" s="1">
        <f>VLOOKUP($A1250,主动技能升级!$J:$Q,主动技能升级!O$1,FALSE)</f>
        <v>2400</v>
      </c>
      <c r="G1250" s="1">
        <f>VLOOKUP($A1250,主动技能升级!$J:$Q,主动技能升级!P$1,FALSE)</f>
        <v>0</v>
      </c>
      <c r="H1250" s="1">
        <f>VLOOKUP($A1250,主动技能升级!$J:$Q,主动技能升级!Q$1,FALSE)</f>
        <v>0</v>
      </c>
    </row>
    <row r="1251" spans="1:8" x14ac:dyDescent="0.15">
      <c r="A1251" s="1">
        <v>1247</v>
      </c>
      <c r="B1251" s="1">
        <f>VLOOKUP($A1251,主动技能升级!$J:$Q,主动技能升级!K$1,FALSE)</f>
        <v>10210307</v>
      </c>
      <c r="C1251" s="1">
        <f>VLOOKUP($A1251,主动技能升级!$J:$Q,主动技能升级!L$1,FALSE)</f>
        <v>10210308</v>
      </c>
      <c r="D1251" s="1">
        <f>VLOOKUP($A1251,主动技能升级!$J:$Q,主动技能升级!M$1,FALSE)</f>
        <v>30</v>
      </c>
      <c r="E1251" s="1" t="str">
        <f>VLOOKUP($A1251,主动技能升级!$J:$Q,主动技能升级!N$1,FALSE)</f>
        <v>[]</v>
      </c>
      <c r="F1251" s="1">
        <f>VLOOKUP($A1251,主动技能升级!$J:$Q,主动技能升级!O$1,FALSE)</f>
        <v>3500</v>
      </c>
      <c r="G1251" s="1">
        <f>VLOOKUP($A1251,主动技能升级!$J:$Q,主动技能升级!P$1,FALSE)</f>
        <v>0</v>
      </c>
      <c r="H1251" s="1">
        <f>VLOOKUP($A1251,主动技能升级!$J:$Q,主动技能升级!Q$1,FALSE)</f>
        <v>0</v>
      </c>
    </row>
    <row r="1252" spans="1:8" x14ac:dyDescent="0.15">
      <c r="A1252" s="1">
        <v>1248</v>
      </c>
      <c r="B1252" s="1">
        <f>VLOOKUP($A1252,主动技能升级!$J:$Q,主动技能升级!K$1,FALSE)</f>
        <v>10210308</v>
      </c>
      <c r="C1252" s="1">
        <f>VLOOKUP($A1252,主动技能升级!$J:$Q,主动技能升级!L$1,FALSE)</f>
        <v>10210309</v>
      </c>
      <c r="D1252" s="1">
        <f>VLOOKUP($A1252,主动技能升级!$J:$Q,主动技能升级!M$1,FALSE)</f>
        <v>35</v>
      </c>
      <c r="E1252" s="1" t="str">
        <f>VLOOKUP($A1252,主动技能升级!$J:$Q,主动技能升级!N$1,FALSE)</f>
        <v>[]</v>
      </c>
      <c r="F1252" s="1">
        <f>VLOOKUP($A1252,主动技能升级!$J:$Q,主动技能升级!O$1,FALSE)</f>
        <v>4900</v>
      </c>
      <c r="G1252" s="1">
        <f>VLOOKUP($A1252,主动技能升级!$J:$Q,主动技能升级!P$1,FALSE)</f>
        <v>0</v>
      </c>
      <c r="H1252" s="1">
        <f>VLOOKUP($A1252,主动技能升级!$J:$Q,主动技能升级!Q$1,FALSE)</f>
        <v>0</v>
      </c>
    </row>
    <row r="1253" spans="1:8" x14ac:dyDescent="0.15">
      <c r="A1253" s="1">
        <v>1249</v>
      </c>
      <c r="B1253" s="1">
        <f>VLOOKUP($A1253,主动技能升级!$J:$Q,主动技能升级!K$1,FALSE)</f>
        <v>10210309</v>
      </c>
      <c r="C1253" s="1">
        <f>VLOOKUP($A1253,主动技能升级!$J:$Q,主动技能升级!L$1,FALSE)</f>
        <v>10210310</v>
      </c>
      <c r="D1253" s="1">
        <f>VLOOKUP($A1253,主动技能升级!$J:$Q,主动技能升级!M$1,FALSE)</f>
        <v>40</v>
      </c>
      <c r="E1253" s="1" t="str">
        <f>VLOOKUP($A1253,主动技能升级!$J:$Q,主动技能升级!N$1,FALSE)</f>
        <v>[]</v>
      </c>
      <c r="F1253" s="1">
        <f>VLOOKUP($A1253,主动技能升级!$J:$Q,主动技能升级!O$1,FALSE)</f>
        <v>7000</v>
      </c>
      <c r="G1253" s="1">
        <f>VLOOKUP($A1253,主动技能升级!$J:$Q,主动技能升级!P$1,FALSE)</f>
        <v>0</v>
      </c>
      <c r="H1253" s="1">
        <f>VLOOKUP($A1253,主动技能升级!$J:$Q,主动技能升级!Q$1,FALSE)</f>
        <v>0</v>
      </c>
    </row>
    <row r="1254" spans="1:8" x14ac:dyDescent="0.15">
      <c r="A1254" s="1">
        <v>1250</v>
      </c>
      <c r="B1254" s="1">
        <f>VLOOKUP($A1254,主动技能升级!$J:$Q,主动技能升级!K$1,FALSE)</f>
        <v>10210310</v>
      </c>
      <c r="C1254" s="1">
        <f>VLOOKUP($A1254,主动技能升级!$J:$Q,主动技能升级!L$1,FALSE)</f>
        <v>10210311</v>
      </c>
      <c r="D1254" s="1">
        <f>VLOOKUP($A1254,主动技能升级!$J:$Q,主动技能升级!M$1,FALSE)</f>
        <v>45</v>
      </c>
      <c r="E1254" s="1" t="str">
        <f>VLOOKUP($A1254,主动技能升级!$J:$Q,主动技能升级!N$1,FALSE)</f>
        <v>[]</v>
      </c>
      <c r="F1254" s="1">
        <f>VLOOKUP($A1254,主动技能升级!$J:$Q,主动技能升级!O$1,FALSE)</f>
        <v>9900</v>
      </c>
      <c r="G1254" s="1">
        <f>VLOOKUP($A1254,主动技能升级!$J:$Q,主动技能升级!P$1,FALSE)</f>
        <v>0</v>
      </c>
      <c r="H1254" s="1">
        <f>VLOOKUP($A1254,主动技能升级!$J:$Q,主动技能升级!Q$1,FALSE)</f>
        <v>0</v>
      </c>
    </row>
    <row r="1255" spans="1:8" x14ac:dyDescent="0.15">
      <c r="A1255" s="1">
        <v>1251</v>
      </c>
      <c r="B1255" s="1">
        <f>VLOOKUP($A1255,主动技能升级!$J:$Q,主动技能升级!K$1,FALSE)</f>
        <v>10210311</v>
      </c>
      <c r="C1255" s="1">
        <f>VLOOKUP($A1255,主动技能升级!$J:$Q,主动技能升级!L$1,FALSE)</f>
        <v>10210312</v>
      </c>
      <c r="D1255" s="1">
        <f>VLOOKUP($A1255,主动技能升级!$J:$Q,主动技能升级!M$1,FALSE)</f>
        <v>50</v>
      </c>
      <c r="E1255" s="1" t="str">
        <f>VLOOKUP($A1255,主动技能升级!$J:$Q,主动技能升级!N$1,FALSE)</f>
        <v>[]</v>
      </c>
      <c r="F1255" s="1">
        <f>VLOOKUP($A1255,主动技能升级!$J:$Q,主动技能升级!O$1,FALSE)</f>
        <v>14100</v>
      </c>
      <c r="G1255" s="1">
        <f>VLOOKUP($A1255,主动技能升级!$J:$Q,主动技能升级!P$1,FALSE)</f>
        <v>0</v>
      </c>
      <c r="H1255" s="1">
        <f>VLOOKUP($A1255,主动技能升级!$J:$Q,主动技能升级!Q$1,FALSE)</f>
        <v>0</v>
      </c>
    </row>
    <row r="1256" spans="1:8" x14ac:dyDescent="0.15">
      <c r="A1256" s="1">
        <v>1252</v>
      </c>
      <c r="B1256" s="1">
        <f>VLOOKUP($A1256,主动技能升级!$J:$Q,主动技能升级!K$1,FALSE)</f>
        <v>10210312</v>
      </c>
      <c r="C1256" s="1">
        <f>VLOOKUP($A1256,主动技能升级!$J:$Q,主动技能升级!L$1,FALSE)</f>
        <v>10210313</v>
      </c>
      <c r="D1256" s="1">
        <f>VLOOKUP($A1256,主动技能升级!$J:$Q,主动技能升级!M$1,FALSE)</f>
        <v>55</v>
      </c>
      <c r="E1256" s="1" t="str">
        <f>VLOOKUP($A1256,主动技能升级!$J:$Q,主动技能升级!N$1,FALSE)</f>
        <v>[]</v>
      </c>
      <c r="F1256" s="1">
        <f>VLOOKUP($A1256,主动技能升级!$J:$Q,主动技能升级!O$1,FALSE)</f>
        <v>20000</v>
      </c>
      <c r="G1256" s="1">
        <f>VLOOKUP($A1256,主动技能升级!$J:$Q,主动技能升级!P$1,FALSE)</f>
        <v>0</v>
      </c>
      <c r="H1256" s="1">
        <f>VLOOKUP($A1256,主动技能升级!$J:$Q,主动技能升级!Q$1,FALSE)</f>
        <v>0</v>
      </c>
    </row>
    <row r="1257" spans="1:8" x14ac:dyDescent="0.15">
      <c r="A1257" s="1">
        <v>1253</v>
      </c>
      <c r="B1257" s="1">
        <f>VLOOKUP($A1257,主动技能升级!$J:$Q,主动技能升级!K$1,FALSE)</f>
        <v>10210313</v>
      </c>
      <c r="C1257" s="1">
        <f>VLOOKUP($A1257,主动技能升级!$J:$Q,主动技能升级!L$1,FALSE)</f>
        <v>10210314</v>
      </c>
      <c r="D1257" s="1">
        <f>VLOOKUP($A1257,主动技能升级!$J:$Q,主动技能升级!M$1,FALSE)</f>
        <v>60</v>
      </c>
      <c r="E1257" s="1" t="str">
        <f>VLOOKUP($A1257,主动技能升级!$J:$Q,主动技能升级!N$1,FALSE)</f>
        <v>[]</v>
      </c>
      <c r="F1257" s="1">
        <f>VLOOKUP($A1257,主动技能升级!$J:$Q,主动技能升级!O$1,FALSE)</f>
        <v>28300</v>
      </c>
      <c r="G1257" s="1">
        <f>VLOOKUP($A1257,主动技能升级!$J:$Q,主动技能升级!P$1,FALSE)</f>
        <v>0</v>
      </c>
      <c r="H1257" s="1">
        <f>VLOOKUP($A1257,主动技能升级!$J:$Q,主动技能升级!Q$1,FALSE)</f>
        <v>0</v>
      </c>
    </row>
    <row r="1258" spans="1:8" x14ac:dyDescent="0.15">
      <c r="A1258" s="1">
        <v>1254</v>
      </c>
      <c r="B1258" s="1">
        <f>VLOOKUP($A1258,主动技能升级!$J:$Q,主动技能升级!K$1,FALSE)</f>
        <v>10210314</v>
      </c>
      <c r="C1258" s="1">
        <f>VLOOKUP($A1258,主动技能升级!$J:$Q,主动技能升级!L$1,FALSE)</f>
        <v>10210315</v>
      </c>
      <c r="D1258" s="1">
        <f>VLOOKUP($A1258,主动技能升级!$J:$Q,主动技能升级!M$1,FALSE)</f>
        <v>65</v>
      </c>
      <c r="E1258" s="1" t="str">
        <f>VLOOKUP($A1258,主动技能升级!$J:$Q,主动技能升级!N$1,FALSE)</f>
        <v>[]</v>
      </c>
      <c r="F1258" s="1">
        <f>VLOOKUP($A1258,主动技能升级!$J:$Q,主动技能升级!O$1,FALSE)</f>
        <v>40100</v>
      </c>
      <c r="G1258" s="1">
        <f>VLOOKUP($A1258,主动技能升级!$J:$Q,主动技能升级!P$1,FALSE)</f>
        <v>0</v>
      </c>
      <c r="H1258" s="1">
        <f>VLOOKUP($A1258,主动技能升级!$J:$Q,主动技能升级!Q$1,FALSE)</f>
        <v>0</v>
      </c>
    </row>
    <row r="1259" spans="1:8" x14ac:dyDescent="0.15">
      <c r="A1259" s="1">
        <v>1255</v>
      </c>
      <c r="B1259" s="1">
        <f>VLOOKUP($A1259,主动技能升级!$J:$Q,主动技能升级!K$1,FALSE)</f>
        <v>10210315</v>
      </c>
      <c r="C1259" s="1">
        <f>VLOOKUP($A1259,主动技能升级!$J:$Q,主动技能升级!L$1,FALSE)</f>
        <v>10210316</v>
      </c>
      <c r="D1259" s="1">
        <f>VLOOKUP($A1259,主动技能升级!$J:$Q,主动技能升级!M$1,FALSE)</f>
        <v>70</v>
      </c>
      <c r="E1259" s="1" t="str">
        <f>VLOOKUP($A1259,主动技能升级!$J:$Q,主动技能升级!N$1,FALSE)</f>
        <v>[]</v>
      </c>
      <c r="F1259" s="1">
        <f>VLOOKUP($A1259,主动技能升级!$J:$Q,主动技能升级!O$1,FALSE)</f>
        <v>56700</v>
      </c>
      <c r="G1259" s="1">
        <f>VLOOKUP($A1259,主动技能升级!$J:$Q,主动技能升级!P$1,FALSE)</f>
        <v>0</v>
      </c>
      <c r="H1259" s="1">
        <f>VLOOKUP($A1259,主动技能升级!$J:$Q,主动技能升级!Q$1,FALSE)</f>
        <v>0</v>
      </c>
    </row>
    <row r="1260" spans="1:8" x14ac:dyDescent="0.15">
      <c r="A1260" s="1">
        <v>1256</v>
      </c>
      <c r="B1260" s="1">
        <f>VLOOKUP($A1260,主动技能升级!$J:$Q,主动技能升级!K$1,FALSE)</f>
        <v>10210316</v>
      </c>
      <c r="C1260" s="1">
        <f>VLOOKUP($A1260,主动技能升级!$J:$Q,主动技能升级!L$1,FALSE)</f>
        <v>10210317</v>
      </c>
      <c r="D1260" s="1">
        <f>VLOOKUP($A1260,主动技能升级!$J:$Q,主动技能升级!M$1,FALSE)</f>
        <v>75</v>
      </c>
      <c r="E1260" s="1" t="str">
        <f>VLOOKUP($A1260,主动技能升级!$J:$Q,主动技能升级!N$1,FALSE)</f>
        <v>[]</v>
      </c>
      <c r="F1260" s="1">
        <f>VLOOKUP($A1260,主动技能升级!$J:$Q,主动技能升级!O$1,FALSE)</f>
        <v>80400</v>
      </c>
      <c r="G1260" s="1">
        <f>VLOOKUP($A1260,主动技能升级!$J:$Q,主动技能升级!P$1,FALSE)</f>
        <v>0</v>
      </c>
      <c r="H1260" s="1">
        <f>VLOOKUP($A1260,主动技能升级!$J:$Q,主动技能升级!Q$1,FALSE)</f>
        <v>0</v>
      </c>
    </row>
    <row r="1261" spans="1:8" x14ac:dyDescent="0.15">
      <c r="A1261" s="1">
        <v>1257</v>
      </c>
      <c r="B1261" s="1">
        <f>VLOOKUP($A1261,主动技能升级!$J:$Q,主动技能升级!K$1,FALSE)</f>
        <v>10210317</v>
      </c>
      <c r="C1261" s="1">
        <f>VLOOKUP($A1261,主动技能升级!$J:$Q,主动技能升级!L$1,FALSE)</f>
        <v>10210318</v>
      </c>
      <c r="D1261" s="1">
        <f>VLOOKUP($A1261,主动技能升级!$J:$Q,主动技能升级!M$1,FALSE)</f>
        <v>80</v>
      </c>
      <c r="E1261" s="1" t="str">
        <f>VLOOKUP($A1261,主动技能升级!$J:$Q,主动技能升级!N$1,FALSE)</f>
        <v>[]</v>
      </c>
      <c r="F1261" s="1">
        <f>VLOOKUP($A1261,主动技能升级!$J:$Q,主动技能升级!O$1,FALSE)</f>
        <v>113800</v>
      </c>
      <c r="G1261" s="1">
        <f>VLOOKUP($A1261,主动技能升级!$J:$Q,主动技能升级!P$1,FALSE)</f>
        <v>0</v>
      </c>
      <c r="H1261" s="1">
        <f>VLOOKUP($A1261,主动技能升级!$J:$Q,主动技能升级!Q$1,FALSE)</f>
        <v>0</v>
      </c>
    </row>
    <row r="1262" spans="1:8" x14ac:dyDescent="0.15">
      <c r="A1262" s="1">
        <v>1258</v>
      </c>
      <c r="B1262" s="1">
        <f>VLOOKUP($A1262,主动技能升级!$J:$Q,主动技能升级!K$1,FALSE)</f>
        <v>10210318</v>
      </c>
      <c r="C1262" s="1">
        <f>VLOOKUP($A1262,主动技能升级!$J:$Q,主动技能升级!L$1,FALSE)</f>
        <v>10210319</v>
      </c>
      <c r="D1262" s="1">
        <f>VLOOKUP($A1262,主动技能升级!$J:$Q,主动技能升级!M$1,FALSE)</f>
        <v>85</v>
      </c>
      <c r="E1262" s="1" t="str">
        <f>VLOOKUP($A1262,主动技能升级!$J:$Q,主动技能升级!N$1,FALSE)</f>
        <v>[]</v>
      </c>
      <c r="F1262" s="1">
        <f>VLOOKUP($A1262,主动技能升级!$J:$Q,主动技能升级!O$1,FALSE)</f>
        <v>161100</v>
      </c>
      <c r="G1262" s="1">
        <f>VLOOKUP($A1262,主动技能升级!$J:$Q,主动技能升级!P$1,FALSE)</f>
        <v>0</v>
      </c>
      <c r="H1262" s="1">
        <f>VLOOKUP($A1262,主动技能升级!$J:$Q,主动技能升级!Q$1,FALSE)</f>
        <v>0</v>
      </c>
    </row>
    <row r="1263" spans="1:8" x14ac:dyDescent="0.15">
      <c r="A1263" s="1">
        <v>1259</v>
      </c>
      <c r="B1263" s="1">
        <f>VLOOKUP($A1263,主动技能升级!$J:$Q,主动技能升级!K$1,FALSE)</f>
        <v>10210319</v>
      </c>
      <c r="C1263" s="1">
        <f>VLOOKUP($A1263,主动技能升级!$J:$Q,主动技能升级!L$1,FALSE)</f>
        <v>10210320</v>
      </c>
      <c r="D1263" s="1">
        <f>VLOOKUP($A1263,主动技能升级!$J:$Q,主动技能升级!M$1,FALSE)</f>
        <v>90</v>
      </c>
      <c r="E1263" s="1" t="str">
        <f>VLOOKUP($A1263,主动技能升级!$J:$Q,主动技能升级!N$1,FALSE)</f>
        <v>[]</v>
      </c>
      <c r="F1263" s="1">
        <f>VLOOKUP($A1263,主动技能升级!$J:$Q,主动技能升级!O$1,FALSE)</f>
        <v>228100</v>
      </c>
      <c r="G1263" s="1">
        <f>VLOOKUP($A1263,主动技能升级!$J:$Q,主动技能升级!P$1,FALSE)</f>
        <v>0</v>
      </c>
      <c r="H1263" s="1">
        <f>VLOOKUP($A1263,主动技能升级!$J:$Q,主动技能升级!Q$1,FALSE)</f>
        <v>0</v>
      </c>
    </row>
    <row r="1264" spans="1:8" x14ac:dyDescent="0.15">
      <c r="A1264" s="1">
        <v>1260</v>
      </c>
      <c r="B1264" s="1">
        <f>VLOOKUP($A1264,主动技能升级!$J:$Q,主动技能升级!K$1,FALSE)</f>
        <v>10210320</v>
      </c>
      <c r="C1264" s="1">
        <f>VLOOKUP($A1264,主动技能升级!$J:$Q,主动技能升级!L$1,FALSE)</f>
        <v>0</v>
      </c>
      <c r="D1264" s="1">
        <f>VLOOKUP($A1264,主动技能升级!$J:$Q,主动技能升级!M$1,FALSE)</f>
        <v>100</v>
      </c>
      <c r="E1264" s="1" t="str">
        <f>VLOOKUP($A1264,主动技能升级!$J:$Q,主动技能升级!N$1,FALSE)</f>
        <v>[]</v>
      </c>
      <c r="F1264" s="1">
        <f>VLOOKUP($A1264,主动技能升级!$J:$Q,主动技能升级!O$1,FALSE)</f>
        <v>780200</v>
      </c>
      <c r="G1264" s="1">
        <f>VLOOKUP($A1264,主动技能升级!$J:$Q,主动技能升级!P$1,FALSE)</f>
        <v>0</v>
      </c>
      <c r="H1264" s="1">
        <f>VLOOKUP($A1264,主动技能升级!$J:$Q,主动技能升级!Q$1,FALSE)</f>
        <v>0</v>
      </c>
    </row>
    <row r="1265" spans="1:8" x14ac:dyDescent="0.15">
      <c r="A1265" s="1">
        <v>1261</v>
      </c>
      <c r="B1265" s="1">
        <f>VLOOKUP($A1265,主动技能升级!$J:$Q,主动技能升级!K$1,FALSE)</f>
        <v>10220101</v>
      </c>
      <c r="C1265" s="1">
        <f>VLOOKUP($A1265,主动技能升级!$J:$Q,主动技能升级!L$1,FALSE)</f>
        <v>10220102</v>
      </c>
      <c r="D1265" s="1">
        <f>VLOOKUP($A1265,主动技能升级!$J:$Q,主动技能升级!M$1,FALSE)</f>
        <v>2</v>
      </c>
      <c r="E1265" s="1" t="str">
        <f>VLOOKUP($A1265,主动技能升级!$J:$Q,主动技能升级!N$1,FALSE)</f>
        <v>[]</v>
      </c>
      <c r="F1265" s="1">
        <f>VLOOKUP($A1265,主动技能升级!$J:$Q,主动技能升级!O$1,FALSE)</f>
        <v>500</v>
      </c>
      <c r="G1265" s="1">
        <f>VLOOKUP($A1265,主动技能升级!$J:$Q,主动技能升级!P$1,FALSE)</f>
        <v>0</v>
      </c>
      <c r="H1265" s="1">
        <f>VLOOKUP($A1265,主动技能升级!$J:$Q,主动技能升级!Q$1,FALSE)</f>
        <v>0</v>
      </c>
    </row>
    <row r="1266" spans="1:8" x14ac:dyDescent="0.15">
      <c r="A1266" s="1">
        <v>1262</v>
      </c>
      <c r="B1266" s="1">
        <f>VLOOKUP($A1266,主动技能升级!$J:$Q,主动技能升级!K$1,FALSE)</f>
        <v>10220102</v>
      </c>
      <c r="C1266" s="1">
        <f>VLOOKUP($A1266,主动技能升级!$J:$Q,主动技能升级!L$1,FALSE)</f>
        <v>10220103</v>
      </c>
      <c r="D1266" s="1">
        <f>VLOOKUP($A1266,主动技能升级!$J:$Q,主动技能升级!M$1,FALSE)</f>
        <v>5</v>
      </c>
      <c r="E1266" s="1" t="str">
        <f>VLOOKUP($A1266,主动技能升级!$J:$Q,主动技能升级!N$1,FALSE)</f>
        <v>[]</v>
      </c>
      <c r="F1266" s="1">
        <f>VLOOKUP($A1266,主动技能升级!$J:$Q,主动技能升级!O$1,FALSE)</f>
        <v>600</v>
      </c>
      <c r="G1266" s="1">
        <f>VLOOKUP($A1266,主动技能升级!$J:$Q,主动技能升级!P$1,FALSE)</f>
        <v>0</v>
      </c>
      <c r="H1266" s="1">
        <f>VLOOKUP($A1266,主动技能升级!$J:$Q,主动技能升级!Q$1,FALSE)</f>
        <v>0</v>
      </c>
    </row>
    <row r="1267" spans="1:8" x14ac:dyDescent="0.15">
      <c r="A1267" s="1">
        <v>1263</v>
      </c>
      <c r="B1267" s="1">
        <f>VLOOKUP($A1267,主动技能升级!$J:$Q,主动技能升级!K$1,FALSE)</f>
        <v>10220103</v>
      </c>
      <c r="C1267" s="1">
        <f>VLOOKUP($A1267,主动技能升级!$J:$Q,主动技能升级!L$1,FALSE)</f>
        <v>10220104</v>
      </c>
      <c r="D1267" s="1">
        <f>VLOOKUP($A1267,主动技能升级!$J:$Q,主动技能升级!M$1,FALSE)</f>
        <v>10</v>
      </c>
      <c r="E1267" s="1" t="str">
        <f>VLOOKUP($A1267,主动技能升级!$J:$Q,主动技能升级!N$1,FALSE)</f>
        <v>[]</v>
      </c>
      <c r="F1267" s="1">
        <f>VLOOKUP($A1267,主动技能升级!$J:$Q,主动技能升级!O$1,FALSE)</f>
        <v>800</v>
      </c>
      <c r="G1267" s="1">
        <f>VLOOKUP($A1267,主动技能升级!$J:$Q,主动技能升级!P$1,FALSE)</f>
        <v>0</v>
      </c>
      <c r="H1267" s="1">
        <f>VLOOKUP($A1267,主动技能升级!$J:$Q,主动技能升级!Q$1,FALSE)</f>
        <v>0</v>
      </c>
    </row>
    <row r="1268" spans="1:8" x14ac:dyDescent="0.15">
      <c r="A1268" s="1">
        <v>1264</v>
      </c>
      <c r="B1268" s="1">
        <f>VLOOKUP($A1268,主动技能升级!$J:$Q,主动技能升级!K$1,FALSE)</f>
        <v>10220104</v>
      </c>
      <c r="C1268" s="1">
        <f>VLOOKUP($A1268,主动技能升级!$J:$Q,主动技能升级!L$1,FALSE)</f>
        <v>10220105</v>
      </c>
      <c r="D1268" s="1">
        <f>VLOOKUP($A1268,主动技能升级!$J:$Q,主动技能升级!M$1,FALSE)</f>
        <v>15</v>
      </c>
      <c r="E1268" s="1" t="str">
        <f>VLOOKUP($A1268,主动技能升级!$J:$Q,主动技能升级!N$1,FALSE)</f>
        <v>[]</v>
      </c>
      <c r="F1268" s="1">
        <f>VLOOKUP($A1268,主动技能升级!$J:$Q,主动技能升级!O$1,FALSE)</f>
        <v>1200</v>
      </c>
      <c r="G1268" s="1">
        <f>VLOOKUP($A1268,主动技能升级!$J:$Q,主动技能升级!P$1,FALSE)</f>
        <v>0</v>
      </c>
      <c r="H1268" s="1">
        <f>VLOOKUP($A1268,主动技能升级!$J:$Q,主动技能升级!Q$1,FALSE)</f>
        <v>0</v>
      </c>
    </row>
    <row r="1269" spans="1:8" x14ac:dyDescent="0.15">
      <c r="A1269" s="1">
        <v>1265</v>
      </c>
      <c r="B1269" s="1">
        <f>VLOOKUP($A1269,主动技能升级!$J:$Q,主动技能升级!K$1,FALSE)</f>
        <v>10220105</v>
      </c>
      <c r="C1269" s="1">
        <f>VLOOKUP($A1269,主动技能升级!$J:$Q,主动技能升级!L$1,FALSE)</f>
        <v>10220106</v>
      </c>
      <c r="D1269" s="1">
        <f>VLOOKUP($A1269,主动技能升级!$J:$Q,主动技能升级!M$1,FALSE)</f>
        <v>20</v>
      </c>
      <c r="E1269" s="1" t="str">
        <f>VLOOKUP($A1269,主动技能升级!$J:$Q,主动技能升级!N$1,FALSE)</f>
        <v>[]</v>
      </c>
      <c r="F1269" s="1">
        <f>VLOOKUP($A1269,主动技能升级!$J:$Q,主动技能升级!O$1,FALSE)</f>
        <v>1700</v>
      </c>
      <c r="G1269" s="1">
        <f>VLOOKUP($A1269,主动技能升级!$J:$Q,主动技能升级!P$1,FALSE)</f>
        <v>0</v>
      </c>
      <c r="H1269" s="1">
        <f>VLOOKUP($A1269,主动技能升级!$J:$Q,主动技能升级!Q$1,FALSE)</f>
        <v>0</v>
      </c>
    </row>
    <row r="1270" spans="1:8" x14ac:dyDescent="0.15">
      <c r="A1270" s="1">
        <v>1266</v>
      </c>
      <c r="B1270" s="1">
        <f>VLOOKUP($A1270,主动技能升级!$J:$Q,主动技能升级!K$1,FALSE)</f>
        <v>10220106</v>
      </c>
      <c r="C1270" s="1">
        <f>VLOOKUP($A1270,主动技能升级!$J:$Q,主动技能升级!L$1,FALSE)</f>
        <v>10220107</v>
      </c>
      <c r="D1270" s="1">
        <f>VLOOKUP($A1270,主动技能升级!$J:$Q,主动技能升级!M$1,FALSE)</f>
        <v>25</v>
      </c>
      <c r="E1270" s="1" t="str">
        <f>VLOOKUP($A1270,主动技能升级!$J:$Q,主动技能升级!N$1,FALSE)</f>
        <v>[]</v>
      </c>
      <c r="F1270" s="1">
        <f>VLOOKUP($A1270,主动技能升级!$J:$Q,主动技能升级!O$1,FALSE)</f>
        <v>2400</v>
      </c>
      <c r="G1270" s="1">
        <f>VLOOKUP($A1270,主动技能升级!$J:$Q,主动技能升级!P$1,FALSE)</f>
        <v>0</v>
      </c>
      <c r="H1270" s="1">
        <f>VLOOKUP($A1270,主动技能升级!$J:$Q,主动技能升级!Q$1,FALSE)</f>
        <v>0</v>
      </c>
    </row>
    <row r="1271" spans="1:8" x14ac:dyDescent="0.15">
      <c r="A1271" s="1">
        <v>1267</v>
      </c>
      <c r="B1271" s="1">
        <f>VLOOKUP($A1271,主动技能升级!$J:$Q,主动技能升级!K$1,FALSE)</f>
        <v>10220107</v>
      </c>
      <c r="C1271" s="1">
        <f>VLOOKUP($A1271,主动技能升级!$J:$Q,主动技能升级!L$1,FALSE)</f>
        <v>10220108</v>
      </c>
      <c r="D1271" s="1">
        <f>VLOOKUP($A1271,主动技能升级!$J:$Q,主动技能升级!M$1,FALSE)</f>
        <v>30</v>
      </c>
      <c r="E1271" s="1" t="str">
        <f>VLOOKUP($A1271,主动技能升级!$J:$Q,主动技能升级!N$1,FALSE)</f>
        <v>[]</v>
      </c>
      <c r="F1271" s="1">
        <f>VLOOKUP($A1271,主动技能升级!$J:$Q,主动技能升级!O$1,FALSE)</f>
        <v>3500</v>
      </c>
      <c r="G1271" s="1">
        <f>VLOOKUP($A1271,主动技能升级!$J:$Q,主动技能升级!P$1,FALSE)</f>
        <v>0</v>
      </c>
      <c r="H1271" s="1">
        <f>VLOOKUP($A1271,主动技能升级!$J:$Q,主动技能升级!Q$1,FALSE)</f>
        <v>0</v>
      </c>
    </row>
    <row r="1272" spans="1:8" x14ac:dyDescent="0.15">
      <c r="A1272" s="1">
        <v>1268</v>
      </c>
      <c r="B1272" s="1">
        <f>VLOOKUP($A1272,主动技能升级!$J:$Q,主动技能升级!K$1,FALSE)</f>
        <v>10220108</v>
      </c>
      <c r="C1272" s="1">
        <f>VLOOKUP($A1272,主动技能升级!$J:$Q,主动技能升级!L$1,FALSE)</f>
        <v>10220109</v>
      </c>
      <c r="D1272" s="1">
        <f>VLOOKUP($A1272,主动技能升级!$J:$Q,主动技能升级!M$1,FALSE)</f>
        <v>35</v>
      </c>
      <c r="E1272" s="1" t="str">
        <f>VLOOKUP($A1272,主动技能升级!$J:$Q,主动技能升级!N$1,FALSE)</f>
        <v>[]</v>
      </c>
      <c r="F1272" s="1">
        <f>VLOOKUP($A1272,主动技能升级!$J:$Q,主动技能升级!O$1,FALSE)</f>
        <v>4900</v>
      </c>
      <c r="G1272" s="1">
        <f>VLOOKUP($A1272,主动技能升级!$J:$Q,主动技能升级!P$1,FALSE)</f>
        <v>0</v>
      </c>
      <c r="H1272" s="1">
        <f>VLOOKUP($A1272,主动技能升级!$J:$Q,主动技能升级!Q$1,FALSE)</f>
        <v>0</v>
      </c>
    </row>
    <row r="1273" spans="1:8" x14ac:dyDescent="0.15">
      <c r="A1273" s="1">
        <v>1269</v>
      </c>
      <c r="B1273" s="1">
        <f>VLOOKUP($A1273,主动技能升级!$J:$Q,主动技能升级!K$1,FALSE)</f>
        <v>10220109</v>
      </c>
      <c r="C1273" s="1">
        <f>VLOOKUP($A1273,主动技能升级!$J:$Q,主动技能升级!L$1,FALSE)</f>
        <v>10220110</v>
      </c>
      <c r="D1273" s="1">
        <f>VLOOKUP($A1273,主动技能升级!$J:$Q,主动技能升级!M$1,FALSE)</f>
        <v>40</v>
      </c>
      <c r="E1273" s="1" t="str">
        <f>VLOOKUP($A1273,主动技能升级!$J:$Q,主动技能升级!N$1,FALSE)</f>
        <v>[]</v>
      </c>
      <c r="F1273" s="1">
        <f>VLOOKUP($A1273,主动技能升级!$J:$Q,主动技能升级!O$1,FALSE)</f>
        <v>7000</v>
      </c>
      <c r="G1273" s="1">
        <f>VLOOKUP($A1273,主动技能升级!$J:$Q,主动技能升级!P$1,FALSE)</f>
        <v>0</v>
      </c>
      <c r="H1273" s="1">
        <f>VLOOKUP($A1273,主动技能升级!$J:$Q,主动技能升级!Q$1,FALSE)</f>
        <v>0</v>
      </c>
    </row>
    <row r="1274" spans="1:8" x14ac:dyDescent="0.15">
      <c r="A1274" s="1">
        <v>1270</v>
      </c>
      <c r="B1274" s="1">
        <f>VLOOKUP($A1274,主动技能升级!$J:$Q,主动技能升级!K$1,FALSE)</f>
        <v>10220110</v>
      </c>
      <c r="C1274" s="1">
        <f>VLOOKUP($A1274,主动技能升级!$J:$Q,主动技能升级!L$1,FALSE)</f>
        <v>10220111</v>
      </c>
      <c r="D1274" s="1">
        <f>VLOOKUP($A1274,主动技能升级!$J:$Q,主动技能升级!M$1,FALSE)</f>
        <v>45</v>
      </c>
      <c r="E1274" s="1" t="str">
        <f>VLOOKUP($A1274,主动技能升级!$J:$Q,主动技能升级!N$1,FALSE)</f>
        <v>[]</v>
      </c>
      <c r="F1274" s="1">
        <f>VLOOKUP($A1274,主动技能升级!$J:$Q,主动技能升级!O$1,FALSE)</f>
        <v>9900</v>
      </c>
      <c r="G1274" s="1">
        <f>VLOOKUP($A1274,主动技能升级!$J:$Q,主动技能升级!P$1,FALSE)</f>
        <v>0</v>
      </c>
      <c r="H1274" s="1">
        <f>VLOOKUP($A1274,主动技能升级!$J:$Q,主动技能升级!Q$1,FALSE)</f>
        <v>0</v>
      </c>
    </row>
    <row r="1275" spans="1:8" x14ac:dyDescent="0.15">
      <c r="A1275" s="1">
        <v>1271</v>
      </c>
      <c r="B1275" s="1">
        <f>VLOOKUP($A1275,主动技能升级!$J:$Q,主动技能升级!K$1,FALSE)</f>
        <v>10220111</v>
      </c>
      <c r="C1275" s="1">
        <f>VLOOKUP($A1275,主动技能升级!$J:$Q,主动技能升级!L$1,FALSE)</f>
        <v>10220112</v>
      </c>
      <c r="D1275" s="1">
        <f>VLOOKUP($A1275,主动技能升级!$J:$Q,主动技能升级!M$1,FALSE)</f>
        <v>50</v>
      </c>
      <c r="E1275" s="1" t="str">
        <f>VLOOKUP($A1275,主动技能升级!$J:$Q,主动技能升级!N$1,FALSE)</f>
        <v>[]</v>
      </c>
      <c r="F1275" s="1">
        <f>VLOOKUP($A1275,主动技能升级!$J:$Q,主动技能升级!O$1,FALSE)</f>
        <v>14100</v>
      </c>
      <c r="G1275" s="1">
        <f>VLOOKUP($A1275,主动技能升级!$J:$Q,主动技能升级!P$1,FALSE)</f>
        <v>0</v>
      </c>
      <c r="H1275" s="1">
        <f>VLOOKUP($A1275,主动技能升级!$J:$Q,主动技能升级!Q$1,FALSE)</f>
        <v>0</v>
      </c>
    </row>
    <row r="1276" spans="1:8" x14ac:dyDescent="0.15">
      <c r="A1276" s="1">
        <v>1272</v>
      </c>
      <c r="B1276" s="1">
        <f>VLOOKUP($A1276,主动技能升级!$J:$Q,主动技能升级!K$1,FALSE)</f>
        <v>10220112</v>
      </c>
      <c r="C1276" s="1">
        <f>VLOOKUP($A1276,主动技能升级!$J:$Q,主动技能升级!L$1,FALSE)</f>
        <v>10220113</v>
      </c>
      <c r="D1276" s="1">
        <f>VLOOKUP($A1276,主动技能升级!$J:$Q,主动技能升级!M$1,FALSE)</f>
        <v>55</v>
      </c>
      <c r="E1276" s="1" t="str">
        <f>VLOOKUP($A1276,主动技能升级!$J:$Q,主动技能升级!N$1,FALSE)</f>
        <v>[]</v>
      </c>
      <c r="F1276" s="1">
        <f>VLOOKUP($A1276,主动技能升级!$J:$Q,主动技能升级!O$1,FALSE)</f>
        <v>20000</v>
      </c>
      <c r="G1276" s="1">
        <f>VLOOKUP($A1276,主动技能升级!$J:$Q,主动技能升级!P$1,FALSE)</f>
        <v>0</v>
      </c>
      <c r="H1276" s="1">
        <f>VLOOKUP($A1276,主动技能升级!$J:$Q,主动技能升级!Q$1,FALSE)</f>
        <v>0</v>
      </c>
    </row>
    <row r="1277" spans="1:8" x14ac:dyDescent="0.15">
      <c r="A1277" s="1">
        <v>1273</v>
      </c>
      <c r="B1277" s="1">
        <f>VLOOKUP($A1277,主动技能升级!$J:$Q,主动技能升级!K$1,FALSE)</f>
        <v>10220113</v>
      </c>
      <c r="C1277" s="1">
        <f>VLOOKUP($A1277,主动技能升级!$J:$Q,主动技能升级!L$1,FALSE)</f>
        <v>10220114</v>
      </c>
      <c r="D1277" s="1">
        <f>VLOOKUP($A1277,主动技能升级!$J:$Q,主动技能升级!M$1,FALSE)</f>
        <v>60</v>
      </c>
      <c r="E1277" s="1" t="str">
        <f>VLOOKUP($A1277,主动技能升级!$J:$Q,主动技能升级!N$1,FALSE)</f>
        <v>[]</v>
      </c>
      <c r="F1277" s="1">
        <f>VLOOKUP($A1277,主动技能升级!$J:$Q,主动技能升级!O$1,FALSE)</f>
        <v>28300</v>
      </c>
      <c r="G1277" s="1">
        <f>VLOOKUP($A1277,主动技能升级!$J:$Q,主动技能升级!P$1,FALSE)</f>
        <v>0</v>
      </c>
      <c r="H1277" s="1">
        <f>VLOOKUP($A1277,主动技能升级!$J:$Q,主动技能升级!Q$1,FALSE)</f>
        <v>0</v>
      </c>
    </row>
    <row r="1278" spans="1:8" x14ac:dyDescent="0.15">
      <c r="A1278" s="1">
        <v>1274</v>
      </c>
      <c r="B1278" s="1">
        <f>VLOOKUP($A1278,主动技能升级!$J:$Q,主动技能升级!K$1,FALSE)</f>
        <v>10220114</v>
      </c>
      <c r="C1278" s="1">
        <f>VLOOKUP($A1278,主动技能升级!$J:$Q,主动技能升级!L$1,FALSE)</f>
        <v>10220115</v>
      </c>
      <c r="D1278" s="1">
        <f>VLOOKUP($A1278,主动技能升级!$J:$Q,主动技能升级!M$1,FALSE)</f>
        <v>65</v>
      </c>
      <c r="E1278" s="1" t="str">
        <f>VLOOKUP($A1278,主动技能升级!$J:$Q,主动技能升级!N$1,FALSE)</f>
        <v>[]</v>
      </c>
      <c r="F1278" s="1">
        <f>VLOOKUP($A1278,主动技能升级!$J:$Q,主动技能升级!O$1,FALSE)</f>
        <v>40100</v>
      </c>
      <c r="G1278" s="1">
        <f>VLOOKUP($A1278,主动技能升级!$J:$Q,主动技能升级!P$1,FALSE)</f>
        <v>0</v>
      </c>
      <c r="H1278" s="1">
        <f>VLOOKUP($A1278,主动技能升级!$J:$Q,主动技能升级!Q$1,FALSE)</f>
        <v>0</v>
      </c>
    </row>
    <row r="1279" spans="1:8" x14ac:dyDescent="0.15">
      <c r="A1279" s="1">
        <v>1275</v>
      </c>
      <c r="B1279" s="1">
        <f>VLOOKUP($A1279,主动技能升级!$J:$Q,主动技能升级!K$1,FALSE)</f>
        <v>10220115</v>
      </c>
      <c r="C1279" s="1">
        <f>VLOOKUP($A1279,主动技能升级!$J:$Q,主动技能升级!L$1,FALSE)</f>
        <v>10220116</v>
      </c>
      <c r="D1279" s="1">
        <f>VLOOKUP($A1279,主动技能升级!$J:$Q,主动技能升级!M$1,FALSE)</f>
        <v>70</v>
      </c>
      <c r="E1279" s="1" t="str">
        <f>VLOOKUP($A1279,主动技能升级!$J:$Q,主动技能升级!N$1,FALSE)</f>
        <v>[]</v>
      </c>
      <c r="F1279" s="1">
        <f>VLOOKUP($A1279,主动技能升级!$J:$Q,主动技能升级!O$1,FALSE)</f>
        <v>56700</v>
      </c>
      <c r="G1279" s="1">
        <f>VLOOKUP($A1279,主动技能升级!$J:$Q,主动技能升级!P$1,FALSE)</f>
        <v>0</v>
      </c>
      <c r="H1279" s="1">
        <f>VLOOKUP($A1279,主动技能升级!$J:$Q,主动技能升级!Q$1,FALSE)</f>
        <v>0</v>
      </c>
    </row>
    <row r="1280" spans="1:8" x14ac:dyDescent="0.15">
      <c r="A1280" s="1">
        <v>1276</v>
      </c>
      <c r="B1280" s="1">
        <f>VLOOKUP($A1280,主动技能升级!$J:$Q,主动技能升级!K$1,FALSE)</f>
        <v>10220116</v>
      </c>
      <c r="C1280" s="1">
        <f>VLOOKUP($A1280,主动技能升级!$J:$Q,主动技能升级!L$1,FALSE)</f>
        <v>10220117</v>
      </c>
      <c r="D1280" s="1">
        <f>VLOOKUP($A1280,主动技能升级!$J:$Q,主动技能升级!M$1,FALSE)</f>
        <v>75</v>
      </c>
      <c r="E1280" s="1" t="str">
        <f>VLOOKUP($A1280,主动技能升级!$J:$Q,主动技能升级!N$1,FALSE)</f>
        <v>[]</v>
      </c>
      <c r="F1280" s="1">
        <f>VLOOKUP($A1280,主动技能升级!$J:$Q,主动技能升级!O$1,FALSE)</f>
        <v>80400</v>
      </c>
      <c r="G1280" s="1">
        <f>VLOOKUP($A1280,主动技能升级!$J:$Q,主动技能升级!P$1,FALSE)</f>
        <v>0</v>
      </c>
      <c r="H1280" s="1">
        <f>VLOOKUP($A1280,主动技能升级!$J:$Q,主动技能升级!Q$1,FALSE)</f>
        <v>0</v>
      </c>
    </row>
    <row r="1281" spans="1:8" x14ac:dyDescent="0.15">
      <c r="A1281" s="1">
        <v>1277</v>
      </c>
      <c r="B1281" s="1">
        <f>VLOOKUP($A1281,主动技能升级!$J:$Q,主动技能升级!K$1,FALSE)</f>
        <v>10220117</v>
      </c>
      <c r="C1281" s="1">
        <f>VLOOKUP($A1281,主动技能升级!$J:$Q,主动技能升级!L$1,FALSE)</f>
        <v>10220118</v>
      </c>
      <c r="D1281" s="1">
        <f>VLOOKUP($A1281,主动技能升级!$J:$Q,主动技能升级!M$1,FALSE)</f>
        <v>80</v>
      </c>
      <c r="E1281" s="1" t="str">
        <f>VLOOKUP($A1281,主动技能升级!$J:$Q,主动技能升级!N$1,FALSE)</f>
        <v>[]</v>
      </c>
      <c r="F1281" s="1">
        <f>VLOOKUP($A1281,主动技能升级!$J:$Q,主动技能升级!O$1,FALSE)</f>
        <v>113800</v>
      </c>
      <c r="G1281" s="1">
        <f>VLOOKUP($A1281,主动技能升级!$J:$Q,主动技能升级!P$1,FALSE)</f>
        <v>0</v>
      </c>
      <c r="H1281" s="1">
        <f>VLOOKUP($A1281,主动技能升级!$J:$Q,主动技能升级!Q$1,FALSE)</f>
        <v>0</v>
      </c>
    </row>
    <row r="1282" spans="1:8" x14ac:dyDescent="0.15">
      <c r="A1282" s="1">
        <v>1278</v>
      </c>
      <c r="B1282" s="1">
        <f>VLOOKUP($A1282,主动技能升级!$J:$Q,主动技能升级!K$1,FALSE)</f>
        <v>10220118</v>
      </c>
      <c r="C1282" s="1">
        <f>VLOOKUP($A1282,主动技能升级!$J:$Q,主动技能升级!L$1,FALSE)</f>
        <v>10220119</v>
      </c>
      <c r="D1282" s="1">
        <f>VLOOKUP($A1282,主动技能升级!$J:$Q,主动技能升级!M$1,FALSE)</f>
        <v>85</v>
      </c>
      <c r="E1282" s="1" t="str">
        <f>VLOOKUP($A1282,主动技能升级!$J:$Q,主动技能升级!N$1,FALSE)</f>
        <v>[]</v>
      </c>
      <c r="F1282" s="1">
        <f>VLOOKUP($A1282,主动技能升级!$J:$Q,主动技能升级!O$1,FALSE)</f>
        <v>161100</v>
      </c>
      <c r="G1282" s="1">
        <f>VLOOKUP($A1282,主动技能升级!$J:$Q,主动技能升级!P$1,FALSE)</f>
        <v>0</v>
      </c>
      <c r="H1282" s="1">
        <f>VLOOKUP($A1282,主动技能升级!$J:$Q,主动技能升级!Q$1,FALSE)</f>
        <v>0</v>
      </c>
    </row>
    <row r="1283" spans="1:8" x14ac:dyDescent="0.15">
      <c r="A1283" s="1">
        <v>1279</v>
      </c>
      <c r="B1283" s="1">
        <f>VLOOKUP($A1283,主动技能升级!$J:$Q,主动技能升级!K$1,FALSE)</f>
        <v>10220119</v>
      </c>
      <c r="C1283" s="1">
        <f>VLOOKUP($A1283,主动技能升级!$J:$Q,主动技能升级!L$1,FALSE)</f>
        <v>10220120</v>
      </c>
      <c r="D1283" s="1">
        <f>VLOOKUP($A1283,主动技能升级!$J:$Q,主动技能升级!M$1,FALSE)</f>
        <v>90</v>
      </c>
      <c r="E1283" s="1" t="str">
        <f>VLOOKUP($A1283,主动技能升级!$J:$Q,主动技能升级!N$1,FALSE)</f>
        <v>[]</v>
      </c>
      <c r="F1283" s="1">
        <f>VLOOKUP($A1283,主动技能升级!$J:$Q,主动技能升级!O$1,FALSE)</f>
        <v>228100</v>
      </c>
      <c r="G1283" s="1">
        <f>VLOOKUP($A1283,主动技能升级!$J:$Q,主动技能升级!P$1,FALSE)</f>
        <v>0</v>
      </c>
      <c r="H1283" s="1">
        <f>VLOOKUP($A1283,主动技能升级!$J:$Q,主动技能升级!Q$1,FALSE)</f>
        <v>0</v>
      </c>
    </row>
    <row r="1284" spans="1:8" x14ac:dyDescent="0.15">
      <c r="A1284" s="1">
        <v>1280</v>
      </c>
      <c r="B1284" s="1">
        <f>VLOOKUP($A1284,主动技能升级!$J:$Q,主动技能升级!K$1,FALSE)</f>
        <v>10220120</v>
      </c>
      <c r="C1284" s="1">
        <f>VLOOKUP($A1284,主动技能升级!$J:$Q,主动技能升级!L$1,FALSE)</f>
        <v>0</v>
      </c>
      <c r="D1284" s="1">
        <f>VLOOKUP($A1284,主动技能升级!$J:$Q,主动技能升级!M$1,FALSE)</f>
        <v>100</v>
      </c>
      <c r="E1284" s="1" t="str">
        <f>VLOOKUP($A1284,主动技能升级!$J:$Q,主动技能升级!N$1,FALSE)</f>
        <v>[]</v>
      </c>
      <c r="F1284" s="1">
        <f>VLOOKUP($A1284,主动技能升级!$J:$Q,主动技能升级!O$1,FALSE)</f>
        <v>780200</v>
      </c>
      <c r="G1284" s="1">
        <f>VLOOKUP($A1284,主动技能升级!$J:$Q,主动技能升级!P$1,FALSE)</f>
        <v>0</v>
      </c>
      <c r="H1284" s="1">
        <f>VLOOKUP($A1284,主动技能升级!$J:$Q,主动技能升级!Q$1,FALSE)</f>
        <v>0</v>
      </c>
    </row>
    <row r="1285" spans="1:8" x14ac:dyDescent="0.15">
      <c r="A1285" s="1">
        <v>1281</v>
      </c>
      <c r="B1285" s="1">
        <f>VLOOKUP($A1285,主动技能升级!$J:$Q,主动技能升级!K$1,FALSE)</f>
        <v>10220201</v>
      </c>
      <c r="C1285" s="1">
        <f>VLOOKUP($A1285,主动技能升级!$J:$Q,主动技能升级!L$1,FALSE)</f>
        <v>10220202</v>
      </c>
      <c r="D1285" s="1">
        <f>VLOOKUP($A1285,主动技能升级!$J:$Q,主动技能升级!M$1,FALSE)</f>
        <v>2</v>
      </c>
      <c r="E1285" s="1" t="str">
        <f>VLOOKUP($A1285,主动技能升级!$J:$Q,主动技能升级!N$1,FALSE)</f>
        <v>[]</v>
      </c>
      <c r="F1285" s="1">
        <f>VLOOKUP($A1285,主动技能升级!$J:$Q,主动技能升级!O$1,FALSE)</f>
        <v>500</v>
      </c>
      <c r="G1285" s="1">
        <f>VLOOKUP($A1285,主动技能升级!$J:$Q,主动技能升级!P$1,FALSE)</f>
        <v>0</v>
      </c>
      <c r="H1285" s="1">
        <f>VLOOKUP($A1285,主动技能升级!$J:$Q,主动技能升级!Q$1,FALSE)</f>
        <v>0</v>
      </c>
    </row>
    <row r="1286" spans="1:8" x14ac:dyDescent="0.15">
      <c r="A1286" s="1">
        <v>1282</v>
      </c>
      <c r="B1286" s="1">
        <f>VLOOKUP($A1286,主动技能升级!$J:$Q,主动技能升级!K$1,FALSE)</f>
        <v>10220202</v>
      </c>
      <c r="C1286" s="1">
        <f>VLOOKUP($A1286,主动技能升级!$J:$Q,主动技能升级!L$1,FALSE)</f>
        <v>10220203</v>
      </c>
      <c r="D1286" s="1">
        <f>VLOOKUP($A1286,主动技能升级!$J:$Q,主动技能升级!M$1,FALSE)</f>
        <v>5</v>
      </c>
      <c r="E1286" s="1" t="str">
        <f>VLOOKUP($A1286,主动技能升级!$J:$Q,主动技能升级!N$1,FALSE)</f>
        <v>[]</v>
      </c>
      <c r="F1286" s="1">
        <f>VLOOKUP($A1286,主动技能升级!$J:$Q,主动技能升级!O$1,FALSE)</f>
        <v>600</v>
      </c>
      <c r="G1286" s="1">
        <f>VLOOKUP($A1286,主动技能升级!$J:$Q,主动技能升级!P$1,FALSE)</f>
        <v>0</v>
      </c>
      <c r="H1286" s="1">
        <f>VLOOKUP($A1286,主动技能升级!$J:$Q,主动技能升级!Q$1,FALSE)</f>
        <v>0</v>
      </c>
    </row>
    <row r="1287" spans="1:8" x14ac:dyDescent="0.15">
      <c r="A1287" s="1">
        <v>1283</v>
      </c>
      <c r="B1287" s="1">
        <f>VLOOKUP($A1287,主动技能升级!$J:$Q,主动技能升级!K$1,FALSE)</f>
        <v>10220203</v>
      </c>
      <c r="C1287" s="1">
        <f>VLOOKUP($A1287,主动技能升级!$J:$Q,主动技能升级!L$1,FALSE)</f>
        <v>10220204</v>
      </c>
      <c r="D1287" s="1">
        <f>VLOOKUP($A1287,主动技能升级!$J:$Q,主动技能升级!M$1,FALSE)</f>
        <v>10</v>
      </c>
      <c r="E1287" s="1" t="str">
        <f>VLOOKUP($A1287,主动技能升级!$J:$Q,主动技能升级!N$1,FALSE)</f>
        <v>[]</v>
      </c>
      <c r="F1287" s="1">
        <f>VLOOKUP($A1287,主动技能升级!$J:$Q,主动技能升级!O$1,FALSE)</f>
        <v>800</v>
      </c>
      <c r="G1287" s="1">
        <f>VLOOKUP($A1287,主动技能升级!$J:$Q,主动技能升级!P$1,FALSE)</f>
        <v>0</v>
      </c>
      <c r="H1287" s="1">
        <f>VLOOKUP($A1287,主动技能升级!$J:$Q,主动技能升级!Q$1,FALSE)</f>
        <v>0</v>
      </c>
    </row>
    <row r="1288" spans="1:8" x14ac:dyDescent="0.15">
      <c r="A1288" s="1">
        <v>1284</v>
      </c>
      <c r="B1288" s="1">
        <f>VLOOKUP($A1288,主动技能升级!$J:$Q,主动技能升级!K$1,FALSE)</f>
        <v>10220204</v>
      </c>
      <c r="C1288" s="1">
        <f>VLOOKUP($A1288,主动技能升级!$J:$Q,主动技能升级!L$1,FALSE)</f>
        <v>10220205</v>
      </c>
      <c r="D1288" s="1">
        <f>VLOOKUP($A1288,主动技能升级!$J:$Q,主动技能升级!M$1,FALSE)</f>
        <v>15</v>
      </c>
      <c r="E1288" s="1" t="str">
        <f>VLOOKUP($A1288,主动技能升级!$J:$Q,主动技能升级!N$1,FALSE)</f>
        <v>[]</v>
      </c>
      <c r="F1288" s="1">
        <f>VLOOKUP($A1288,主动技能升级!$J:$Q,主动技能升级!O$1,FALSE)</f>
        <v>1200</v>
      </c>
      <c r="G1288" s="1">
        <f>VLOOKUP($A1288,主动技能升级!$J:$Q,主动技能升级!P$1,FALSE)</f>
        <v>0</v>
      </c>
      <c r="H1288" s="1">
        <f>VLOOKUP($A1288,主动技能升级!$J:$Q,主动技能升级!Q$1,FALSE)</f>
        <v>0</v>
      </c>
    </row>
    <row r="1289" spans="1:8" x14ac:dyDescent="0.15">
      <c r="A1289" s="1">
        <v>1285</v>
      </c>
      <c r="B1289" s="1">
        <f>VLOOKUP($A1289,主动技能升级!$J:$Q,主动技能升级!K$1,FALSE)</f>
        <v>10220205</v>
      </c>
      <c r="C1289" s="1">
        <f>VLOOKUP($A1289,主动技能升级!$J:$Q,主动技能升级!L$1,FALSE)</f>
        <v>10220206</v>
      </c>
      <c r="D1289" s="1">
        <f>VLOOKUP($A1289,主动技能升级!$J:$Q,主动技能升级!M$1,FALSE)</f>
        <v>20</v>
      </c>
      <c r="E1289" s="1" t="str">
        <f>VLOOKUP($A1289,主动技能升级!$J:$Q,主动技能升级!N$1,FALSE)</f>
        <v>[]</v>
      </c>
      <c r="F1289" s="1">
        <f>VLOOKUP($A1289,主动技能升级!$J:$Q,主动技能升级!O$1,FALSE)</f>
        <v>1700</v>
      </c>
      <c r="G1289" s="1">
        <f>VLOOKUP($A1289,主动技能升级!$J:$Q,主动技能升级!P$1,FALSE)</f>
        <v>0</v>
      </c>
      <c r="H1289" s="1">
        <f>VLOOKUP($A1289,主动技能升级!$J:$Q,主动技能升级!Q$1,FALSE)</f>
        <v>0</v>
      </c>
    </row>
    <row r="1290" spans="1:8" x14ac:dyDescent="0.15">
      <c r="A1290" s="1">
        <v>1286</v>
      </c>
      <c r="B1290" s="1">
        <f>VLOOKUP($A1290,主动技能升级!$J:$Q,主动技能升级!K$1,FALSE)</f>
        <v>10220206</v>
      </c>
      <c r="C1290" s="1">
        <f>VLOOKUP($A1290,主动技能升级!$J:$Q,主动技能升级!L$1,FALSE)</f>
        <v>10220207</v>
      </c>
      <c r="D1290" s="1">
        <f>VLOOKUP($A1290,主动技能升级!$J:$Q,主动技能升级!M$1,FALSE)</f>
        <v>25</v>
      </c>
      <c r="E1290" s="1" t="str">
        <f>VLOOKUP($A1290,主动技能升级!$J:$Q,主动技能升级!N$1,FALSE)</f>
        <v>[]</v>
      </c>
      <c r="F1290" s="1">
        <f>VLOOKUP($A1290,主动技能升级!$J:$Q,主动技能升级!O$1,FALSE)</f>
        <v>2400</v>
      </c>
      <c r="G1290" s="1">
        <f>VLOOKUP($A1290,主动技能升级!$J:$Q,主动技能升级!P$1,FALSE)</f>
        <v>0</v>
      </c>
      <c r="H1290" s="1">
        <f>VLOOKUP($A1290,主动技能升级!$J:$Q,主动技能升级!Q$1,FALSE)</f>
        <v>0</v>
      </c>
    </row>
    <row r="1291" spans="1:8" x14ac:dyDescent="0.15">
      <c r="A1291" s="1">
        <v>1287</v>
      </c>
      <c r="B1291" s="1">
        <f>VLOOKUP($A1291,主动技能升级!$J:$Q,主动技能升级!K$1,FALSE)</f>
        <v>10220207</v>
      </c>
      <c r="C1291" s="1">
        <f>VLOOKUP($A1291,主动技能升级!$J:$Q,主动技能升级!L$1,FALSE)</f>
        <v>10220208</v>
      </c>
      <c r="D1291" s="1">
        <f>VLOOKUP($A1291,主动技能升级!$J:$Q,主动技能升级!M$1,FALSE)</f>
        <v>30</v>
      </c>
      <c r="E1291" s="1" t="str">
        <f>VLOOKUP($A1291,主动技能升级!$J:$Q,主动技能升级!N$1,FALSE)</f>
        <v>[]</v>
      </c>
      <c r="F1291" s="1">
        <f>VLOOKUP($A1291,主动技能升级!$J:$Q,主动技能升级!O$1,FALSE)</f>
        <v>3500</v>
      </c>
      <c r="G1291" s="1">
        <f>VLOOKUP($A1291,主动技能升级!$J:$Q,主动技能升级!P$1,FALSE)</f>
        <v>0</v>
      </c>
      <c r="H1291" s="1">
        <f>VLOOKUP($A1291,主动技能升级!$J:$Q,主动技能升级!Q$1,FALSE)</f>
        <v>0</v>
      </c>
    </row>
    <row r="1292" spans="1:8" x14ac:dyDescent="0.15">
      <c r="A1292" s="1">
        <v>1288</v>
      </c>
      <c r="B1292" s="1">
        <f>VLOOKUP($A1292,主动技能升级!$J:$Q,主动技能升级!K$1,FALSE)</f>
        <v>10220208</v>
      </c>
      <c r="C1292" s="1">
        <f>VLOOKUP($A1292,主动技能升级!$J:$Q,主动技能升级!L$1,FALSE)</f>
        <v>10220209</v>
      </c>
      <c r="D1292" s="1">
        <f>VLOOKUP($A1292,主动技能升级!$J:$Q,主动技能升级!M$1,FALSE)</f>
        <v>35</v>
      </c>
      <c r="E1292" s="1" t="str">
        <f>VLOOKUP($A1292,主动技能升级!$J:$Q,主动技能升级!N$1,FALSE)</f>
        <v>[]</v>
      </c>
      <c r="F1292" s="1">
        <f>VLOOKUP($A1292,主动技能升级!$J:$Q,主动技能升级!O$1,FALSE)</f>
        <v>4900</v>
      </c>
      <c r="G1292" s="1">
        <f>VLOOKUP($A1292,主动技能升级!$J:$Q,主动技能升级!P$1,FALSE)</f>
        <v>0</v>
      </c>
      <c r="H1292" s="1">
        <f>VLOOKUP($A1292,主动技能升级!$J:$Q,主动技能升级!Q$1,FALSE)</f>
        <v>0</v>
      </c>
    </row>
    <row r="1293" spans="1:8" x14ac:dyDescent="0.15">
      <c r="A1293" s="1">
        <v>1289</v>
      </c>
      <c r="B1293" s="1">
        <f>VLOOKUP($A1293,主动技能升级!$J:$Q,主动技能升级!K$1,FALSE)</f>
        <v>10220209</v>
      </c>
      <c r="C1293" s="1">
        <f>VLOOKUP($A1293,主动技能升级!$J:$Q,主动技能升级!L$1,FALSE)</f>
        <v>10220210</v>
      </c>
      <c r="D1293" s="1">
        <f>VLOOKUP($A1293,主动技能升级!$J:$Q,主动技能升级!M$1,FALSE)</f>
        <v>40</v>
      </c>
      <c r="E1293" s="1" t="str">
        <f>VLOOKUP($A1293,主动技能升级!$J:$Q,主动技能升级!N$1,FALSE)</f>
        <v>[]</v>
      </c>
      <c r="F1293" s="1">
        <f>VLOOKUP($A1293,主动技能升级!$J:$Q,主动技能升级!O$1,FALSE)</f>
        <v>7000</v>
      </c>
      <c r="G1293" s="1">
        <f>VLOOKUP($A1293,主动技能升级!$J:$Q,主动技能升级!P$1,FALSE)</f>
        <v>0</v>
      </c>
      <c r="H1293" s="1">
        <f>VLOOKUP($A1293,主动技能升级!$J:$Q,主动技能升级!Q$1,FALSE)</f>
        <v>0</v>
      </c>
    </row>
    <row r="1294" spans="1:8" x14ac:dyDescent="0.15">
      <c r="A1294" s="1">
        <v>1290</v>
      </c>
      <c r="B1294" s="1">
        <f>VLOOKUP($A1294,主动技能升级!$J:$Q,主动技能升级!K$1,FALSE)</f>
        <v>10220210</v>
      </c>
      <c r="C1294" s="1">
        <f>VLOOKUP($A1294,主动技能升级!$J:$Q,主动技能升级!L$1,FALSE)</f>
        <v>10220211</v>
      </c>
      <c r="D1294" s="1">
        <f>VLOOKUP($A1294,主动技能升级!$J:$Q,主动技能升级!M$1,FALSE)</f>
        <v>45</v>
      </c>
      <c r="E1294" s="1" t="str">
        <f>VLOOKUP($A1294,主动技能升级!$J:$Q,主动技能升级!N$1,FALSE)</f>
        <v>[]</v>
      </c>
      <c r="F1294" s="1">
        <f>VLOOKUP($A1294,主动技能升级!$J:$Q,主动技能升级!O$1,FALSE)</f>
        <v>9900</v>
      </c>
      <c r="G1294" s="1">
        <f>VLOOKUP($A1294,主动技能升级!$J:$Q,主动技能升级!P$1,FALSE)</f>
        <v>0</v>
      </c>
      <c r="H1294" s="1">
        <f>VLOOKUP($A1294,主动技能升级!$J:$Q,主动技能升级!Q$1,FALSE)</f>
        <v>0</v>
      </c>
    </row>
    <row r="1295" spans="1:8" x14ac:dyDescent="0.15">
      <c r="A1295" s="1">
        <v>1291</v>
      </c>
      <c r="B1295" s="1">
        <f>VLOOKUP($A1295,主动技能升级!$J:$Q,主动技能升级!K$1,FALSE)</f>
        <v>10220211</v>
      </c>
      <c r="C1295" s="1">
        <f>VLOOKUP($A1295,主动技能升级!$J:$Q,主动技能升级!L$1,FALSE)</f>
        <v>10220212</v>
      </c>
      <c r="D1295" s="1">
        <f>VLOOKUP($A1295,主动技能升级!$J:$Q,主动技能升级!M$1,FALSE)</f>
        <v>50</v>
      </c>
      <c r="E1295" s="1" t="str">
        <f>VLOOKUP($A1295,主动技能升级!$J:$Q,主动技能升级!N$1,FALSE)</f>
        <v>[]</v>
      </c>
      <c r="F1295" s="1">
        <f>VLOOKUP($A1295,主动技能升级!$J:$Q,主动技能升级!O$1,FALSE)</f>
        <v>14100</v>
      </c>
      <c r="G1295" s="1">
        <f>VLOOKUP($A1295,主动技能升级!$J:$Q,主动技能升级!P$1,FALSE)</f>
        <v>0</v>
      </c>
      <c r="H1295" s="1">
        <f>VLOOKUP($A1295,主动技能升级!$J:$Q,主动技能升级!Q$1,FALSE)</f>
        <v>0</v>
      </c>
    </row>
    <row r="1296" spans="1:8" x14ac:dyDescent="0.15">
      <c r="A1296" s="1">
        <v>1292</v>
      </c>
      <c r="B1296" s="1">
        <f>VLOOKUP($A1296,主动技能升级!$J:$Q,主动技能升级!K$1,FALSE)</f>
        <v>10220212</v>
      </c>
      <c r="C1296" s="1">
        <f>VLOOKUP($A1296,主动技能升级!$J:$Q,主动技能升级!L$1,FALSE)</f>
        <v>10220213</v>
      </c>
      <c r="D1296" s="1">
        <f>VLOOKUP($A1296,主动技能升级!$J:$Q,主动技能升级!M$1,FALSE)</f>
        <v>55</v>
      </c>
      <c r="E1296" s="1" t="str">
        <f>VLOOKUP($A1296,主动技能升级!$J:$Q,主动技能升级!N$1,FALSE)</f>
        <v>[]</v>
      </c>
      <c r="F1296" s="1">
        <f>VLOOKUP($A1296,主动技能升级!$J:$Q,主动技能升级!O$1,FALSE)</f>
        <v>20000</v>
      </c>
      <c r="G1296" s="1">
        <f>VLOOKUP($A1296,主动技能升级!$J:$Q,主动技能升级!P$1,FALSE)</f>
        <v>0</v>
      </c>
      <c r="H1296" s="1">
        <f>VLOOKUP($A1296,主动技能升级!$J:$Q,主动技能升级!Q$1,FALSE)</f>
        <v>0</v>
      </c>
    </row>
    <row r="1297" spans="1:8" x14ac:dyDescent="0.15">
      <c r="A1297" s="1">
        <v>1293</v>
      </c>
      <c r="B1297" s="1">
        <f>VLOOKUP($A1297,主动技能升级!$J:$Q,主动技能升级!K$1,FALSE)</f>
        <v>10220213</v>
      </c>
      <c r="C1297" s="1">
        <f>VLOOKUP($A1297,主动技能升级!$J:$Q,主动技能升级!L$1,FALSE)</f>
        <v>10220214</v>
      </c>
      <c r="D1297" s="1">
        <f>VLOOKUP($A1297,主动技能升级!$J:$Q,主动技能升级!M$1,FALSE)</f>
        <v>60</v>
      </c>
      <c r="E1297" s="1" t="str">
        <f>VLOOKUP($A1297,主动技能升级!$J:$Q,主动技能升级!N$1,FALSE)</f>
        <v>[]</v>
      </c>
      <c r="F1297" s="1">
        <f>VLOOKUP($A1297,主动技能升级!$J:$Q,主动技能升级!O$1,FALSE)</f>
        <v>28300</v>
      </c>
      <c r="G1297" s="1">
        <f>VLOOKUP($A1297,主动技能升级!$J:$Q,主动技能升级!P$1,FALSE)</f>
        <v>0</v>
      </c>
      <c r="H1297" s="1">
        <f>VLOOKUP($A1297,主动技能升级!$J:$Q,主动技能升级!Q$1,FALSE)</f>
        <v>0</v>
      </c>
    </row>
    <row r="1298" spans="1:8" x14ac:dyDescent="0.15">
      <c r="A1298" s="1">
        <v>1294</v>
      </c>
      <c r="B1298" s="1">
        <f>VLOOKUP($A1298,主动技能升级!$J:$Q,主动技能升级!K$1,FALSE)</f>
        <v>10220214</v>
      </c>
      <c r="C1298" s="1">
        <f>VLOOKUP($A1298,主动技能升级!$J:$Q,主动技能升级!L$1,FALSE)</f>
        <v>10220215</v>
      </c>
      <c r="D1298" s="1">
        <f>VLOOKUP($A1298,主动技能升级!$J:$Q,主动技能升级!M$1,FALSE)</f>
        <v>65</v>
      </c>
      <c r="E1298" s="1" t="str">
        <f>VLOOKUP($A1298,主动技能升级!$J:$Q,主动技能升级!N$1,FALSE)</f>
        <v>[]</v>
      </c>
      <c r="F1298" s="1">
        <f>VLOOKUP($A1298,主动技能升级!$J:$Q,主动技能升级!O$1,FALSE)</f>
        <v>40100</v>
      </c>
      <c r="G1298" s="1">
        <f>VLOOKUP($A1298,主动技能升级!$J:$Q,主动技能升级!P$1,FALSE)</f>
        <v>0</v>
      </c>
      <c r="H1298" s="1">
        <f>VLOOKUP($A1298,主动技能升级!$J:$Q,主动技能升级!Q$1,FALSE)</f>
        <v>0</v>
      </c>
    </row>
    <row r="1299" spans="1:8" x14ac:dyDescent="0.15">
      <c r="A1299" s="1">
        <v>1295</v>
      </c>
      <c r="B1299" s="1">
        <f>VLOOKUP($A1299,主动技能升级!$J:$Q,主动技能升级!K$1,FALSE)</f>
        <v>10220215</v>
      </c>
      <c r="C1299" s="1">
        <f>VLOOKUP($A1299,主动技能升级!$J:$Q,主动技能升级!L$1,FALSE)</f>
        <v>10220216</v>
      </c>
      <c r="D1299" s="1">
        <f>VLOOKUP($A1299,主动技能升级!$J:$Q,主动技能升级!M$1,FALSE)</f>
        <v>70</v>
      </c>
      <c r="E1299" s="1" t="str">
        <f>VLOOKUP($A1299,主动技能升级!$J:$Q,主动技能升级!N$1,FALSE)</f>
        <v>[]</v>
      </c>
      <c r="F1299" s="1">
        <f>VLOOKUP($A1299,主动技能升级!$J:$Q,主动技能升级!O$1,FALSE)</f>
        <v>56700</v>
      </c>
      <c r="G1299" s="1">
        <f>VLOOKUP($A1299,主动技能升级!$J:$Q,主动技能升级!P$1,FALSE)</f>
        <v>0</v>
      </c>
      <c r="H1299" s="1">
        <f>VLOOKUP($A1299,主动技能升级!$J:$Q,主动技能升级!Q$1,FALSE)</f>
        <v>0</v>
      </c>
    </row>
    <row r="1300" spans="1:8" x14ac:dyDescent="0.15">
      <c r="A1300" s="1">
        <v>1296</v>
      </c>
      <c r="B1300" s="1">
        <f>VLOOKUP($A1300,主动技能升级!$J:$Q,主动技能升级!K$1,FALSE)</f>
        <v>10220216</v>
      </c>
      <c r="C1300" s="1">
        <f>VLOOKUP($A1300,主动技能升级!$J:$Q,主动技能升级!L$1,FALSE)</f>
        <v>10220217</v>
      </c>
      <c r="D1300" s="1">
        <f>VLOOKUP($A1300,主动技能升级!$J:$Q,主动技能升级!M$1,FALSE)</f>
        <v>75</v>
      </c>
      <c r="E1300" s="1" t="str">
        <f>VLOOKUP($A1300,主动技能升级!$J:$Q,主动技能升级!N$1,FALSE)</f>
        <v>[]</v>
      </c>
      <c r="F1300" s="1">
        <f>VLOOKUP($A1300,主动技能升级!$J:$Q,主动技能升级!O$1,FALSE)</f>
        <v>80400</v>
      </c>
      <c r="G1300" s="1">
        <f>VLOOKUP($A1300,主动技能升级!$J:$Q,主动技能升级!P$1,FALSE)</f>
        <v>0</v>
      </c>
      <c r="H1300" s="1">
        <f>VLOOKUP($A1300,主动技能升级!$J:$Q,主动技能升级!Q$1,FALSE)</f>
        <v>0</v>
      </c>
    </row>
    <row r="1301" spans="1:8" x14ac:dyDescent="0.15">
      <c r="A1301" s="1">
        <v>1297</v>
      </c>
      <c r="B1301" s="1">
        <f>VLOOKUP($A1301,主动技能升级!$J:$Q,主动技能升级!K$1,FALSE)</f>
        <v>10220217</v>
      </c>
      <c r="C1301" s="1">
        <f>VLOOKUP($A1301,主动技能升级!$J:$Q,主动技能升级!L$1,FALSE)</f>
        <v>10220218</v>
      </c>
      <c r="D1301" s="1">
        <f>VLOOKUP($A1301,主动技能升级!$J:$Q,主动技能升级!M$1,FALSE)</f>
        <v>80</v>
      </c>
      <c r="E1301" s="1" t="str">
        <f>VLOOKUP($A1301,主动技能升级!$J:$Q,主动技能升级!N$1,FALSE)</f>
        <v>[]</v>
      </c>
      <c r="F1301" s="1">
        <f>VLOOKUP($A1301,主动技能升级!$J:$Q,主动技能升级!O$1,FALSE)</f>
        <v>113800</v>
      </c>
      <c r="G1301" s="1">
        <f>VLOOKUP($A1301,主动技能升级!$J:$Q,主动技能升级!P$1,FALSE)</f>
        <v>0</v>
      </c>
      <c r="H1301" s="1">
        <f>VLOOKUP($A1301,主动技能升级!$J:$Q,主动技能升级!Q$1,FALSE)</f>
        <v>0</v>
      </c>
    </row>
    <row r="1302" spans="1:8" x14ac:dyDescent="0.15">
      <c r="A1302" s="1">
        <v>1298</v>
      </c>
      <c r="B1302" s="1">
        <f>VLOOKUP($A1302,主动技能升级!$J:$Q,主动技能升级!K$1,FALSE)</f>
        <v>10220218</v>
      </c>
      <c r="C1302" s="1">
        <f>VLOOKUP($A1302,主动技能升级!$J:$Q,主动技能升级!L$1,FALSE)</f>
        <v>10220219</v>
      </c>
      <c r="D1302" s="1">
        <f>VLOOKUP($A1302,主动技能升级!$J:$Q,主动技能升级!M$1,FALSE)</f>
        <v>85</v>
      </c>
      <c r="E1302" s="1" t="str">
        <f>VLOOKUP($A1302,主动技能升级!$J:$Q,主动技能升级!N$1,FALSE)</f>
        <v>[]</v>
      </c>
      <c r="F1302" s="1">
        <f>VLOOKUP($A1302,主动技能升级!$J:$Q,主动技能升级!O$1,FALSE)</f>
        <v>161100</v>
      </c>
      <c r="G1302" s="1">
        <f>VLOOKUP($A1302,主动技能升级!$J:$Q,主动技能升级!P$1,FALSE)</f>
        <v>0</v>
      </c>
      <c r="H1302" s="1">
        <f>VLOOKUP($A1302,主动技能升级!$J:$Q,主动技能升级!Q$1,FALSE)</f>
        <v>0</v>
      </c>
    </row>
    <row r="1303" spans="1:8" x14ac:dyDescent="0.15">
      <c r="A1303" s="1">
        <v>1299</v>
      </c>
      <c r="B1303" s="1">
        <f>VLOOKUP($A1303,主动技能升级!$J:$Q,主动技能升级!K$1,FALSE)</f>
        <v>10220219</v>
      </c>
      <c r="C1303" s="1">
        <f>VLOOKUP($A1303,主动技能升级!$J:$Q,主动技能升级!L$1,FALSE)</f>
        <v>10220220</v>
      </c>
      <c r="D1303" s="1">
        <f>VLOOKUP($A1303,主动技能升级!$J:$Q,主动技能升级!M$1,FALSE)</f>
        <v>90</v>
      </c>
      <c r="E1303" s="1" t="str">
        <f>VLOOKUP($A1303,主动技能升级!$J:$Q,主动技能升级!N$1,FALSE)</f>
        <v>[]</v>
      </c>
      <c r="F1303" s="1">
        <f>VLOOKUP($A1303,主动技能升级!$J:$Q,主动技能升级!O$1,FALSE)</f>
        <v>228100</v>
      </c>
      <c r="G1303" s="1">
        <f>VLOOKUP($A1303,主动技能升级!$J:$Q,主动技能升级!P$1,FALSE)</f>
        <v>0</v>
      </c>
      <c r="H1303" s="1">
        <f>VLOOKUP($A1303,主动技能升级!$J:$Q,主动技能升级!Q$1,FALSE)</f>
        <v>0</v>
      </c>
    </row>
    <row r="1304" spans="1:8" x14ac:dyDescent="0.15">
      <c r="A1304" s="1">
        <v>1300</v>
      </c>
      <c r="B1304" s="1">
        <f>VLOOKUP($A1304,主动技能升级!$J:$Q,主动技能升级!K$1,FALSE)</f>
        <v>10220220</v>
      </c>
      <c r="C1304" s="1">
        <f>VLOOKUP($A1304,主动技能升级!$J:$Q,主动技能升级!L$1,FALSE)</f>
        <v>0</v>
      </c>
      <c r="D1304" s="1">
        <f>VLOOKUP($A1304,主动技能升级!$J:$Q,主动技能升级!M$1,FALSE)</f>
        <v>100</v>
      </c>
      <c r="E1304" s="1" t="str">
        <f>VLOOKUP($A1304,主动技能升级!$J:$Q,主动技能升级!N$1,FALSE)</f>
        <v>[]</v>
      </c>
      <c r="F1304" s="1">
        <f>VLOOKUP($A1304,主动技能升级!$J:$Q,主动技能升级!O$1,FALSE)</f>
        <v>780200</v>
      </c>
      <c r="G1304" s="1">
        <f>VLOOKUP($A1304,主动技能升级!$J:$Q,主动技能升级!P$1,FALSE)</f>
        <v>0</v>
      </c>
      <c r="H1304" s="1">
        <f>VLOOKUP($A1304,主动技能升级!$J:$Q,主动技能升级!Q$1,FALSE)</f>
        <v>0</v>
      </c>
    </row>
    <row r="1305" spans="1:8" x14ac:dyDescent="0.15">
      <c r="A1305" s="1">
        <v>1301</v>
      </c>
      <c r="B1305" s="1">
        <f>VLOOKUP($A1305,主动技能升级!$J:$Q,主动技能升级!K$1,FALSE)</f>
        <v>10220301</v>
      </c>
      <c r="C1305" s="1">
        <f>VLOOKUP($A1305,主动技能升级!$J:$Q,主动技能升级!L$1,FALSE)</f>
        <v>10220302</v>
      </c>
      <c r="D1305" s="1">
        <f>VLOOKUP($A1305,主动技能升级!$J:$Q,主动技能升级!M$1,FALSE)</f>
        <v>2</v>
      </c>
      <c r="E1305" s="1" t="str">
        <f>VLOOKUP($A1305,主动技能升级!$J:$Q,主动技能升级!N$1,FALSE)</f>
        <v>[]</v>
      </c>
      <c r="F1305" s="1">
        <f>VLOOKUP($A1305,主动技能升级!$J:$Q,主动技能升级!O$1,FALSE)</f>
        <v>500</v>
      </c>
      <c r="G1305" s="1">
        <f>VLOOKUP($A1305,主动技能升级!$J:$Q,主动技能升级!P$1,FALSE)</f>
        <v>0</v>
      </c>
      <c r="H1305" s="1">
        <f>VLOOKUP($A1305,主动技能升级!$J:$Q,主动技能升级!Q$1,FALSE)</f>
        <v>0</v>
      </c>
    </row>
    <row r="1306" spans="1:8" x14ac:dyDescent="0.15">
      <c r="A1306" s="1">
        <v>1302</v>
      </c>
      <c r="B1306" s="1">
        <f>VLOOKUP($A1306,主动技能升级!$J:$Q,主动技能升级!K$1,FALSE)</f>
        <v>10220302</v>
      </c>
      <c r="C1306" s="1">
        <f>VLOOKUP($A1306,主动技能升级!$J:$Q,主动技能升级!L$1,FALSE)</f>
        <v>10220303</v>
      </c>
      <c r="D1306" s="1">
        <f>VLOOKUP($A1306,主动技能升级!$J:$Q,主动技能升级!M$1,FALSE)</f>
        <v>5</v>
      </c>
      <c r="E1306" s="1" t="str">
        <f>VLOOKUP($A1306,主动技能升级!$J:$Q,主动技能升级!N$1,FALSE)</f>
        <v>[]</v>
      </c>
      <c r="F1306" s="1">
        <f>VLOOKUP($A1306,主动技能升级!$J:$Q,主动技能升级!O$1,FALSE)</f>
        <v>600</v>
      </c>
      <c r="G1306" s="1">
        <f>VLOOKUP($A1306,主动技能升级!$J:$Q,主动技能升级!P$1,FALSE)</f>
        <v>0</v>
      </c>
      <c r="H1306" s="1">
        <f>VLOOKUP($A1306,主动技能升级!$J:$Q,主动技能升级!Q$1,FALSE)</f>
        <v>0</v>
      </c>
    </row>
    <row r="1307" spans="1:8" x14ac:dyDescent="0.15">
      <c r="A1307" s="1">
        <v>1303</v>
      </c>
      <c r="B1307" s="1">
        <f>VLOOKUP($A1307,主动技能升级!$J:$Q,主动技能升级!K$1,FALSE)</f>
        <v>10220303</v>
      </c>
      <c r="C1307" s="1">
        <f>VLOOKUP($A1307,主动技能升级!$J:$Q,主动技能升级!L$1,FALSE)</f>
        <v>10220304</v>
      </c>
      <c r="D1307" s="1">
        <f>VLOOKUP($A1307,主动技能升级!$J:$Q,主动技能升级!M$1,FALSE)</f>
        <v>10</v>
      </c>
      <c r="E1307" s="1" t="str">
        <f>VLOOKUP($A1307,主动技能升级!$J:$Q,主动技能升级!N$1,FALSE)</f>
        <v>[]</v>
      </c>
      <c r="F1307" s="1">
        <f>VLOOKUP($A1307,主动技能升级!$J:$Q,主动技能升级!O$1,FALSE)</f>
        <v>800</v>
      </c>
      <c r="G1307" s="1">
        <f>VLOOKUP($A1307,主动技能升级!$J:$Q,主动技能升级!P$1,FALSE)</f>
        <v>0</v>
      </c>
      <c r="H1307" s="1">
        <f>VLOOKUP($A1307,主动技能升级!$J:$Q,主动技能升级!Q$1,FALSE)</f>
        <v>0</v>
      </c>
    </row>
    <row r="1308" spans="1:8" x14ac:dyDescent="0.15">
      <c r="A1308" s="1">
        <v>1304</v>
      </c>
      <c r="B1308" s="1">
        <f>VLOOKUP($A1308,主动技能升级!$J:$Q,主动技能升级!K$1,FALSE)</f>
        <v>10220304</v>
      </c>
      <c r="C1308" s="1">
        <f>VLOOKUP($A1308,主动技能升级!$J:$Q,主动技能升级!L$1,FALSE)</f>
        <v>10220305</v>
      </c>
      <c r="D1308" s="1">
        <f>VLOOKUP($A1308,主动技能升级!$J:$Q,主动技能升级!M$1,FALSE)</f>
        <v>15</v>
      </c>
      <c r="E1308" s="1" t="str">
        <f>VLOOKUP($A1308,主动技能升级!$J:$Q,主动技能升级!N$1,FALSE)</f>
        <v>[]</v>
      </c>
      <c r="F1308" s="1">
        <f>VLOOKUP($A1308,主动技能升级!$J:$Q,主动技能升级!O$1,FALSE)</f>
        <v>1200</v>
      </c>
      <c r="G1308" s="1">
        <f>VLOOKUP($A1308,主动技能升级!$J:$Q,主动技能升级!P$1,FALSE)</f>
        <v>0</v>
      </c>
      <c r="H1308" s="1">
        <f>VLOOKUP($A1308,主动技能升级!$J:$Q,主动技能升级!Q$1,FALSE)</f>
        <v>0</v>
      </c>
    </row>
    <row r="1309" spans="1:8" x14ac:dyDescent="0.15">
      <c r="A1309" s="1">
        <v>1305</v>
      </c>
      <c r="B1309" s="1">
        <f>VLOOKUP($A1309,主动技能升级!$J:$Q,主动技能升级!K$1,FALSE)</f>
        <v>10220305</v>
      </c>
      <c r="C1309" s="1">
        <f>VLOOKUP($A1309,主动技能升级!$J:$Q,主动技能升级!L$1,FALSE)</f>
        <v>10220306</v>
      </c>
      <c r="D1309" s="1">
        <f>VLOOKUP($A1309,主动技能升级!$J:$Q,主动技能升级!M$1,FALSE)</f>
        <v>20</v>
      </c>
      <c r="E1309" s="1" t="str">
        <f>VLOOKUP($A1309,主动技能升级!$J:$Q,主动技能升级!N$1,FALSE)</f>
        <v>[]</v>
      </c>
      <c r="F1309" s="1">
        <f>VLOOKUP($A1309,主动技能升级!$J:$Q,主动技能升级!O$1,FALSE)</f>
        <v>1700</v>
      </c>
      <c r="G1309" s="1">
        <f>VLOOKUP($A1309,主动技能升级!$J:$Q,主动技能升级!P$1,FALSE)</f>
        <v>0</v>
      </c>
      <c r="H1309" s="1">
        <f>VLOOKUP($A1309,主动技能升级!$J:$Q,主动技能升级!Q$1,FALSE)</f>
        <v>0</v>
      </c>
    </row>
    <row r="1310" spans="1:8" x14ac:dyDescent="0.15">
      <c r="A1310" s="1">
        <v>1306</v>
      </c>
      <c r="B1310" s="1">
        <f>VLOOKUP($A1310,主动技能升级!$J:$Q,主动技能升级!K$1,FALSE)</f>
        <v>10220306</v>
      </c>
      <c r="C1310" s="1">
        <f>VLOOKUP($A1310,主动技能升级!$J:$Q,主动技能升级!L$1,FALSE)</f>
        <v>10220307</v>
      </c>
      <c r="D1310" s="1">
        <f>VLOOKUP($A1310,主动技能升级!$J:$Q,主动技能升级!M$1,FALSE)</f>
        <v>25</v>
      </c>
      <c r="E1310" s="1" t="str">
        <f>VLOOKUP($A1310,主动技能升级!$J:$Q,主动技能升级!N$1,FALSE)</f>
        <v>[]</v>
      </c>
      <c r="F1310" s="1">
        <f>VLOOKUP($A1310,主动技能升级!$J:$Q,主动技能升级!O$1,FALSE)</f>
        <v>2400</v>
      </c>
      <c r="G1310" s="1">
        <f>VLOOKUP($A1310,主动技能升级!$J:$Q,主动技能升级!P$1,FALSE)</f>
        <v>0</v>
      </c>
      <c r="H1310" s="1">
        <f>VLOOKUP($A1310,主动技能升级!$J:$Q,主动技能升级!Q$1,FALSE)</f>
        <v>0</v>
      </c>
    </row>
    <row r="1311" spans="1:8" x14ac:dyDescent="0.15">
      <c r="A1311" s="1">
        <v>1307</v>
      </c>
      <c r="B1311" s="1">
        <f>VLOOKUP($A1311,主动技能升级!$J:$Q,主动技能升级!K$1,FALSE)</f>
        <v>10220307</v>
      </c>
      <c r="C1311" s="1">
        <f>VLOOKUP($A1311,主动技能升级!$J:$Q,主动技能升级!L$1,FALSE)</f>
        <v>10220308</v>
      </c>
      <c r="D1311" s="1">
        <f>VLOOKUP($A1311,主动技能升级!$J:$Q,主动技能升级!M$1,FALSE)</f>
        <v>30</v>
      </c>
      <c r="E1311" s="1" t="str">
        <f>VLOOKUP($A1311,主动技能升级!$J:$Q,主动技能升级!N$1,FALSE)</f>
        <v>[]</v>
      </c>
      <c r="F1311" s="1">
        <f>VLOOKUP($A1311,主动技能升级!$J:$Q,主动技能升级!O$1,FALSE)</f>
        <v>3500</v>
      </c>
      <c r="G1311" s="1">
        <f>VLOOKUP($A1311,主动技能升级!$J:$Q,主动技能升级!P$1,FALSE)</f>
        <v>0</v>
      </c>
      <c r="H1311" s="1">
        <f>VLOOKUP($A1311,主动技能升级!$J:$Q,主动技能升级!Q$1,FALSE)</f>
        <v>0</v>
      </c>
    </row>
    <row r="1312" spans="1:8" x14ac:dyDescent="0.15">
      <c r="A1312" s="1">
        <v>1308</v>
      </c>
      <c r="B1312" s="1">
        <f>VLOOKUP($A1312,主动技能升级!$J:$Q,主动技能升级!K$1,FALSE)</f>
        <v>10220308</v>
      </c>
      <c r="C1312" s="1">
        <f>VLOOKUP($A1312,主动技能升级!$J:$Q,主动技能升级!L$1,FALSE)</f>
        <v>10220309</v>
      </c>
      <c r="D1312" s="1">
        <f>VLOOKUP($A1312,主动技能升级!$J:$Q,主动技能升级!M$1,FALSE)</f>
        <v>35</v>
      </c>
      <c r="E1312" s="1" t="str">
        <f>VLOOKUP($A1312,主动技能升级!$J:$Q,主动技能升级!N$1,FALSE)</f>
        <v>[]</v>
      </c>
      <c r="F1312" s="1">
        <f>VLOOKUP($A1312,主动技能升级!$J:$Q,主动技能升级!O$1,FALSE)</f>
        <v>4900</v>
      </c>
      <c r="G1312" s="1">
        <f>VLOOKUP($A1312,主动技能升级!$J:$Q,主动技能升级!P$1,FALSE)</f>
        <v>0</v>
      </c>
      <c r="H1312" s="1">
        <f>VLOOKUP($A1312,主动技能升级!$J:$Q,主动技能升级!Q$1,FALSE)</f>
        <v>0</v>
      </c>
    </row>
    <row r="1313" spans="1:8" x14ac:dyDescent="0.15">
      <c r="A1313" s="1">
        <v>1309</v>
      </c>
      <c r="B1313" s="1">
        <f>VLOOKUP($A1313,主动技能升级!$J:$Q,主动技能升级!K$1,FALSE)</f>
        <v>10220309</v>
      </c>
      <c r="C1313" s="1">
        <f>VLOOKUP($A1313,主动技能升级!$J:$Q,主动技能升级!L$1,FALSE)</f>
        <v>10220310</v>
      </c>
      <c r="D1313" s="1">
        <f>VLOOKUP($A1313,主动技能升级!$J:$Q,主动技能升级!M$1,FALSE)</f>
        <v>40</v>
      </c>
      <c r="E1313" s="1" t="str">
        <f>VLOOKUP($A1313,主动技能升级!$J:$Q,主动技能升级!N$1,FALSE)</f>
        <v>[]</v>
      </c>
      <c r="F1313" s="1">
        <f>VLOOKUP($A1313,主动技能升级!$J:$Q,主动技能升级!O$1,FALSE)</f>
        <v>7000</v>
      </c>
      <c r="G1313" s="1">
        <f>VLOOKUP($A1313,主动技能升级!$J:$Q,主动技能升级!P$1,FALSE)</f>
        <v>0</v>
      </c>
      <c r="H1313" s="1">
        <f>VLOOKUP($A1313,主动技能升级!$J:$Q,主动技能升级!Q$1,FALSE)</f>
        <v>0</v>
      </c>
    </row>
    <row r="1314" spans="1:8" x14ac:dyDescent="0.15">
      <c r="A1314" s="1">
        <v>1310</v>
      </c>
      <c r="B1314" s="1">
        <f>VLOOKUP($A1314,主动技能升级!$J:$Q,主动技能升级!K$1,FALSE)</f>
        <v>10220310</v>
      </c>
      <c r="C1314" s="1">
        <f>VLOOKUP($A1314,主动技能升级!$J:$Q,主动技能升级!L$1,FALSE)</f>
        <v>10220311</v>
      </c>
      <c r="D1314" s="1">
        <f>VLOOKUP($A1314,主动技能升级!$J:$Q,主动技能升级!M$1,FALSE)</f>
        <v>45</v>
      </c>
      <c r="E1314" s="1" t="str">
        <f>VLOOKUP($A1314,主动技能升级!$J:$Q,主动技能升级!N$1,FALSE)</f>
        <v>[]</v>
      </c>
      <c r="F1314" s="1">
        <f>VLOOKUP($A1314,主动技能升级!$J:$Q,主动技能升级!O$1,FALSE)</f>
        <v>9900</v>
      </c>
      <c r="G1314" s="1">
        <f>VLOOKUP($A1314,主动技能升级!$J:$Q,主动技能升级!P$1,FALSE)</f>
        <v>0</v>
      </c>
      <c r="H1314" s="1">
        <f>VLOOKUP($A1314,主动技能升级!$J:$Q,主动技能升级!Q$1,FALSE)</f>
        <v>0</v>
      </c>
    </row>
    <row r="1315" spans="1:8" x14ac:dyDescent="0.15">
      <c r="A1315" s="1">
        <v>1311</v>
      </c>
      <c r="B1315" s="1">
        <f>VLOOKUP($A1315,主动技能升级!$J:$Q,主动技能升级!K$1,FALSE)</f>
        <v>10220311</v>
      </c>
      <c r="C1315" s="1">
        <f>VLOOKUP($A1315,主动技能升级!$J:$Q,主动技能升级!L$1,FALSE)</f>
        <v>10220312</v>
      </c>
      <c r="D1315" s="1">
        <f>VLOOKUP($A1315,主动技能升级!$J:$Q,主动技能升级!M$1,FALSE)</f>
        <v>50</v>
      </c>
      <c r="E1315" s="1" t="str">
        <f>VLOOKUP($A1315,主动技能升级!$J:$Q,主动技能升级!N$1,FALSE)</f>
        <v>[]</v>
      </c>
      <c r="F1315" s="1">
        <f>VLOOKUP($A1315,主动技能升级!$J:$Q,主动技能升级!O$1,FALSE)</f>
        <v>14100</v>
      </c>
      <c r="G1315" s="1">
        <f>VLOOKUP($A1315,主动技能升级!$J:$Q,主动技能升级!P$1,FALSE)</f>
        <v>0</v>
      </c>
      <c r="H1315" s="1">
        <f>VLOOKUP($A1315,主动技能升级!$J:$Q,主动技能升级!Q$1,FALSE)</f>
        <v>0</v>
      </c>
    </row>
    <row r="1316" spans="1:8" x14ac:dyDescent="0.15">
      <c r="A1316" s="1">
        <v>1312</v>
      </c>
      <c r="B1316" s="1">
        <f>VLOOKUP($A1316,主动技能升级!$J:$Q,主动技能升级!K$1,FALSE)</f>
        <v>10220312</v>
      </c>
      <c r="C1316" s="1">
        <f>VLOOKUP($A1316,主动技能升级!$J:$Q,主动技能升级!L$1,FALSE)</f>
        <v>10220313</v>
      </c>
      <c r="D1316" s="1">
        <f>VLOOKUP($A1316,主动技能升级!$J:$Q,主动技能升级!M$1,FALSE)</f>
        <v>55</v>
      </c>
      <c r="E1316" s="1" t="str">
        <f>VLOOKUP($A1316,主动技能升级!$J:$Q,主动技能升级!N$1,FALSE)</f>
        <v>[]</v>
      </c>
      <c r="F1316" s="1">
        <f>VLOOKUP($A1316,主动技能升级!$J:$Q,主动技能升级!O$1,FALSE)</f>
        <v>20000</v>
      </c>
      <c r="G1316" s="1">
        <f>VLOOKUP($A1316,主动技能升级!$J:$Q,主动技能升级!P$1,FALSE)</f>
        <v>0</v>
      </c>
      <c r="H1316" s="1">
        <f>VLOOKUP($A1316,主动技能升级!$J:$Q,主动技能升级!Q$1,FALSE)</f>
        <v>0</v>
      </c>
    </row>
    <row r="1317" spans="1:8" x14ac:dyDescent="0.15">
      <c r="A1317" s="1">
        <v>1313</v>
      </c>
      <c r="B1317" s="1">
        <f>VLOOKUP($A1317,主动技能升级!$J:$Q,主动技能升级!K$1,FALSE)</f>
        <v>10220313</v>
      </c>
      <c r="C1317" s="1">
        <f>VLOOKUP($A1317,主动技能升级!$J:$Q,主动技能升级!L$1,FALSE)</f>
        <v>10220314</v>
      </c>
      <c r="D1317" s="1">
        <f>VLOOKUP($A1317,主动技能升级!$J:$Q,主动技能升级!M$1,FALSE)</f>
        <v>60</v>
      </c>
      <c r="E1317" s="1" t="str">
        <f>VLOOKUP($A1317,主动技能升级!$J:$Q,主动技能升级!N$1,FALSE)</f>
        <v>[]</v>
      </c>
      <c r="F1317" s="1">
        <f>VLOOKUP($A1317,主动技能升级!$J:$Q,主动技能升级!O$1,FALSE)</f>
        <v>28300</v>
      </c>
      <c r="G1317" s="1">
        <f>VLOOKUP($A1317,主动技能升级!$J:$Q,主动技能升级!P$1,FALSE)</f>
        <v>0</v>
      </c>
      <c r="H1317" s="1">
        <f>VLOOKUP($A1317,主动技能升级!$J:$Q,主动技能升级!Q$1,FALSE)</f>
        <v>0</v>
      </c>
    </row>
    <row r="1318" spans="1:8" x14ac:dyDescent="0.15">
      <c r="A1318" s="1">
        <v>1314</v>
      </c>
      <c r="B1318" s="1">
        <f>VLOOKUP($A1318,主动技能升级!$J:$Q,主动技能升级!K$1,FALSE)</f>
        <v>10220314</v>
      </c>
      <c r="C1318" s="1">
        <f>VLOOKUP($A1318,主动技能升级!$J:$Q,主动技能升级!L$1,FALSE)</f>
        <v>10220315</v>
      </c>
      <c r="D1318" s="1">
        <f>VLOOKUP($A1318,主动技能升级!$J:$Q,主动技能升级!M$1,FALSE)</f>
        <v>65</v>
      </c>
      <c r="E1318" s="1" t="str">
        <f>VLOOKUP($A1318,主动技能升级!$J:$Q,主动技能升级!N$1,FALSE)</f>
        <v>[]</v>
      </c>
      <c r="F1318" s="1">
        <f>VLOOKUP($A1318,主动技能升级!$J:$Q,主动技能升级!O$1,FALSE)</f>
        <v>40100</v>
      </c>
      <c r="G1318" s="1">
        <f>VLOOKUP($A1318,主动技能升级!$J:$Q,主动技能升级!P$1,FALSE)</f>
        <v>0</v>
      </c>
      <c r="H1318" s="1">
        <f>VLOOKUP($A1318,主动技能升级!$J:$Q,主动技能升级!Q$1,FALSE)</f>
        <v>0</v>
      </c>
    </row>
    <row r="1319" spans="1:8" x14ac:dyDescent="0.15">
      <c r="A1319" s="1">
        <v>1315</v>
      </c>
      <c r="B1319" s="1">
        <f>VLOOKUP($A1319,主动技能升级!$J:$Q,主动技能升级!K$1,FALSE)</f>
        <v>10220315</v>
      </c>
      <c r="C1319" s="1">
        <f>VLOOKUP($A1319,主动技能升级!$J:$Q,主动技能升级!L$1,FALSE)</f>
        <v>10220316</v>
      </c>
      <c r="D1319" s="1">
        <f>VLOOKUP($A1319,主动技能升级!$J:$Q,主动技能升级!M$1,FALSE)</f>
        <v>70</v>
      </c>
      <c r="E1319" s="1" t="str">
        <f>VLOOKUP($A1319,主动技能升级!$J:$Q,主动技能升级!N$1,FALSE)</f>
        <v>[]</v>
      </c>
      <c r="F1319" s="1">
        <f>VLOOKUP($A1319,主动技能升级!$J:$Q,主动技能升级!O$1,FALSE)</f>
        <v>56700</v>
      </c>
      <c r="G1319" s="1">
        <f>VLOOKUP($A1319,主动技能升级!$J:$Q,主动技能升级!P$1,FALSE)</f>
        <v>0</v>
      </c>
      <c r="H1319" s="1">
        <f>VLOOKUP($A1319,主动技能升级!$J:$Q,主动技能升级!Q$1,FALSE)</f>
        <v>0</v>
      </c>
    </row>
    <row r="1320" spans="1:8" x14ac:dyDescent="0.15">
      <c r="A1320" s="1">
        <v>1316</v>
      </c>
      <c r="B1320" s="1">
        <f>VLOOKUP($A1320,主动技能升级!$J:$Q,主动技能升级!K$1,FALSE)</f>
        <v>10220316</v>
      </c>
      <c r="C1320" s="1">
        <f>VLOOKUP($A1320,主动技能升级!$J:$Q,主动技能升级!L$1,FALSE)</f>
        <v>10220317</v>
      </c>
      <c r="D1320" s="1">
        <f>VLOOKUP($A1320,主动技能升级!$J:$Q,主动技能升级!M$1,FALSE)</f>
        <v>75</v>
      </c>
      <c r="E1320" s="1" t="str">
        <f>VLOOKUP($A1320,主动技能升级!$J:$Q,主动技能升级!N$1,FALSE)</f>
        <v>[]</v>
      </c>
      <c r="F1320" s="1">
        <f>VLOOKUP($A1320,主动技能升级!$J:$Q,主动技能升级!O$1,FALSE)</f>
        <v>80400</v>
      </c>
      <c r="G1320" s="1">
        <f>VLOOKUP($A1320,主动技能升级!$J:$Q,主动技能升级!P$1,FALSE)</f>
        <v>0</v>
      </c>
      <c r="H1320" s="1">
        <f>VLOOKUP($A1320,主动技能升级!$J:$Q,主动技能升级!Q$1,FALSE)</f>
        <v>0</v>
      </c>
    </row>
    <row r="1321" spans="1:8" x14ac:dyDescent="0.15">
      <c r="A1321" s="1">
        <v>1317</v>
      </c>
      <c r="B1321" s="1">
        <f>VLOOKUP($A1321,主动技能升级!$J:$Q,主动技能升级!K$1,FALSE)</f>
        <v>10220317</v>
      </c>
      <c r="C1321" s="1">
        <f>VLOOKUP($A1321,主动技能升级!$J:$Q,主动技能升级!L$1,FALSE)</f>
        <v>10220318</v>
      </c>
      <c r="D1321" s="1">
        <f>VLOOKUP($A1321,主动技能升级!$J:$Q,主动技能升级!M$1,FALSE)</f>
        <v>80</v>
      </c>
      <c r="E1321" s="1" t="str">
        <f>VLOOKUP($A1321,主动技能升级!$J:$Q,主动技能升级!N$1,FALSE)</f>
        <v>[]</v>
      </c>
      <c r="F1321" s="1">
        <f>VLOOKUP($A1321,主动技能升级!$J:$Q,主动技能升级!O$1,FALSE)</f>
        <v>113800</v>
      </c>
      <c r="G1321" s="1">
        <f>VLOOKUP($A1321,主动技能升级!$J:$Q,主动技能升级!P$1,FALSE)</f>
        <v>0</v>
      </c>
      <c r="H1321" s="1">
        <f>VLOOKUP($A1321,主动技能升级!$J:$Q,主动技能升级!Q$1,FALSE)</f>
        <v>0</v>
      </c>
    </row>
    <row r="1322" spans="1:8" x14ac:dyDescent="0.15">
      <c r="A1322" s="1">
        <v>1318</v>
      </c>
      <c r="B1322" s="1">
        <f>VLOOKUP($A1322,主动技能升级!$J:$Q,主动技能升级!K$1,FALSE)</f>
        <v>10220318</v>
      </c>
      <c r="C1322" s="1">
        <f>VLOOKUP($A1322,主动技能升级!$J:$Q,主动技能升级!L$1,FALSE)</f>
        <v>10220319</v>
      </c>
      <c r="D1322" s="1">
        <f>VLOOKUP($A1322,主动技能升级!$J:$Q,主动技能升级!M$1,FALSE)</f>
        <v>85</v>
      </c>
      <c r="E1322" s="1" t="str">
        <f>VLOOKUP($A1322,主动技能升级!$J:$Q,主动技能升级!N$1,FALSE)</f>
        <v>[]</v>
      </c>
      <c r="F1322" s="1">
        <f>VLOOKUP($A1322,主动技能升级!$J:$Q,主动技能升级!O$1,FALSE)</f>
        <v>161100</v>
      </c>
      <c r="G1322" s="1">
        <f>VLOOKUP($A1322,主动技能升级!$J:$Q,主动技能升级!P$1,FALSE)</f>
        <v>0</v>
      </c>
      <c r="H1322" s="1">
        <f>VLOOKUP($A1322,主动技能升级!$J:$Q,主动技能升级!Q$1,FALSE)</f>
        <v>0</v>
      </c>
    </row>
    <row r="1323" spans="1:8" x14ac:dyDescent="0.15">
      <c r="A1323" s="1">
        <v>1319</v>
      </c>
      <c r="B1323" s="1">
        <f>VLOOKUP($A1323,主动技能升级!$J:$Q,主动技能升级!K$1,FALSE)</f>
        <v>10220319</v>
      </c>
      <c r="C1323" s="1">
        <f>VLOOKUP($A1323,主动技能升级!$J:$Q,主动技能升级!L$1,FALSE)</f>
        <v>10220320</v>
      </c>
      <c r="D1323" s="1">
        <f>VLOOKUP($A1323,主动技能升级!$J:$Q,主动技能升级!M$1,FALSE)</f>
        <v>90</v>
      </c>
      <c r="E1323" s="1" t="str">
        <f>VLOOKUP($A1323,主动技能升级!$J:$Q,主动技能升级!N$1,FALSE)</f>
        <v>[]</v>
      </c>
      <c r="F1323" s="1">
        <f>VLOOKUP($A1323,主动技能升级!$J:$Q,主动技能升级!O$1,FALSE)</f>
        <v>228100</v>
      </c>
      <c r="G1323" s="1">
        <f>VLOOKUP($A1323,主动技能升级!$J:$Q,主动技能升级!P$1,FALSE)</f>
        <v>0</v>
      </c>
      <c r="H1323" s="1">
        <f>VLOOKUP($A1323,主动技能升级!$J:$Q,主动技能升级!Q$1,FALSE)</f>
        <v>0</v>
      </c>
    </row>
    <row r="1324" spans="1:8" x14ac:dyDescent="0.15">
      <c r="A1324" s="1">
        <v>1320</v>
      </c>
      <c r="B1324" s="1">
        <f>VLOOKUP($A1324,主动技能升级!$J:$Q,主动技能升级!K$1,FALSE)</f>
        <v>10220320</v>
      </c>
      <c r="C1324" s="1">
        <f>VLOOKUP($A1324,主动技能升级!$J:$Q,主动技能升级!L$1,FALSE)</f>
        <v>0</v>
      </c>
      <c r="D1324" s="1">
        <f>VLOOKUP($A1324,主动技能升级!$J:$Q,主动技能升级!M$1,FALSE)</f>
        <v>100</v>
      </c>
      <c r="E1324" s="1" t="str">
        <f>VLOOKUP($A1324,主动技能升级!$J:$Q,主动技能升级!N$1,FALSE)</f>
        <v>[]</v>
      </c>
      <c r="F1324" s="1">
        <f>VLOOKUP($A1324,主动技能升级!$J:$Q,主动技能升级!O$1,FALSE)</f>
        <v>780200</v>
      </c>
      <c r="G1324" s="1">
        <f>VLOOKUP($A1324,主动技能升级!$J:$Q,主动技能升级!P$1,FALSE)</f>
        <v>0</v>
      </c>
      <c r="H1324" s="1">
        <f>VLOOKUP($A1324,主动技能升级!$J:$Q,主动技能升级!Q$1,FALSE)</f>
        <v>0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4"/>
  <sheetViews>
    <sheetView workbookViewId="0">
      <selection activeCell="B15" sqref="B15"/>
    </sheetView>
  </sheetViews>
  <sheetFormatPr baseColWidth="10" defaultRowHeight="15" x14ac:dyDescent="0.15"/>
  <sheetData>
    <row r="1" spans="1:8" x14ac:dyDescent="0.15"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</row>
    <row r="2" spans="1:8" x14ac:dyDescent="0.15">
      <c r="A2" t="str">
        <f>被动技能升级!J4</f>
        <v>ID</v>
      </c>
      <c r="B2" t="str">
        <f>被动技能升级!K4</f>
        <v>技能Id</v>
      </c>
      <c r="C2" t="str">
        <f>被动技能升级!L4</f>
        <v>转换技能</v>
      </c>
      <c r="D2" t="str">
        <f>被动技能升级!M4</f>
        <v>角色等级</v>
      </c>
      <c r="E2" t="str">
        <f>被动技能升级!N4</f>
        <v>消耗</v>
      </c>
      <c r="F2" t="str">
        <f>被动技能升级!O4</f>
        <v>消耗金币</v>
      </c>
      <c r="G2" t="str">
        <f>被动技能升级!P4</f>
        <v>消耗元宝</v>
      </c>
      <c r="H2" t="str">
        <f>被动技能升级!Q4</f>
        <v>消耗绑定元宝</v>
      </c>
    </row>
    <row r="3" spans="1:8" x14ac:dyDescent="0.15">
      <c r="A3" t="str">
        <f>被动技能升级!J5</f>
        <v>int</v>
      </c>
      <c r="B3" t="str">
        <f>被动技能升级!K5</f>
        <v>int</v>
      </c>
      <c r="C3" t="str">
        <f>被动技能升级!L5</f>
        <v>int</v>
      </c>
      <c r="D3" t="str">
        <f>被动技能升级!M5</f>
        <v>int</v>
      </c>
      <c r="E3" t="str">
        <f>被动技能升级!N5</f>
        <v>str</v>
      </c>
      <c r="F3" t="str">
        <f>被动技能升级!O5</f>
        <v>int</v>
      </c>
      <c r="G3" t="str">
        <f>被动技能升级!P5</f>
        <v>int</v>
      </c>
      <c r="H3" t="str">
        <f>被动技能升级!Q5</f>
        <v>int</v>
      </c>
    </row>
    <row r="4" spans="1:8" x14ac:dyDescent="0.15">
      <c r="A4" t="str">
        <f>被动技能升级!J6</f>
        <v>id</v>
      </c>
      <c r="B4" t="str">
        <f>被动技能升级!K6</f>
        <v>skid</v>
      </c>
      <c r="C4" t="str">
        <f>被动技能升级!L6</f>
        <v>next_skid</v>
      </c>
      <c r="D4" t="str">
        <f>被动技能升级!M6</f>
        <v>role_lv</v>
      </c>
      <c r="E4" t="str">
        <f>被动技能升级!N6</f>
        <v>cost</v>
      </c>
      <c r="F4" t="str">
        <f>被动技能升级!O6</f>
        <v>coin1</v>
      </c>
      <c r="G4" t="str">
        <f>被动技能升级!P6</f>
        <v>coin2</v>
      </c>
      <c r="H4" t="str">
        <f>被动技能升级!Q6</f>
        <v>coin3</v>
      </c>
    </row>
    <row r="5" spans="1:8" x14ac:dyDescent="0.15">
      <c r="A5">
        <v>1</v>
      </c>
      <c r="B5">
        <f>VLOOKUP($A5,被动技能升级!$J:$Q,被动技能升级!K$1,FALSE)</f>
        <v>100001</v>
      </c>
      <c r="C5">
        <f>VLOOKUP($A5,被动技能升级!$J:$Q,被动技能升级!L$1,FALSE)</f>
        <v>100002</v>
      </c>
      <c r="D5">
        <f>VLOOKUP($A5,被动技能升级!$J:$Q,被动技能升级!M$1,FALSE)</f>
        <v>2</v>
      </c>
      <c r="E5" t="str">
        <f>VLOOKUP($A5,被动技能升级!$J:$Q,被动技能升级!N$1,FALSE)</f>
        <v>[]</v>
      </c>
      <c r="F5">
        <f>VLOOKUP($A5,被动技能升级!$J:$Q,被动技能升级!O$1,FALSE)</f>
        <v>500</v>
      </c>
      <c r="G5">
        <f>VLOOKUP($A5,被动技能升级!$J:$Q,被动技能升级!P$1,FALSE)</f>
        <v>0</v>
      </c>
      <c r="H5">
        <f>VLOOKUP($A5,被动技能升级!$J:$Q,被动技能升级!Q$1,FALSE)</f>
        <v>0</v>
      </c>
    </row>
    <row r="6" spans="1:8" x14ac:dyDescent="0.15">
      <c r="A6">
        <v>2</v>
      </c>
      <c r="B6">
        <f>VLOOKUP($A6,被动技能升级!$J:$Q,被动技能升级!K$1,FALSE)</f>
        <v>100002</v>
      </c>
      <c r="C6">
        <f>VLOOKUP($A6,被动技能升级!$J:$Q,被动技能升级!L$1,FALSE)</f>
        <v>100003</v>
      </c>
      <c r="D6">
        <f>VLOOKUP($A6,被动技能升级!$J:$Q,被动技能升级!M$1,FALSE)</f>
        <v>5</v>
      </c>
      <c r="E6" t="str">
        <f>VLOOKUP($A6,被动技能升级!$J:$Q,被动技能升级!N$1,FALSE)</f>
        <v>[]</v>
      </c>
      <c r="F6">
        <f>VLOOKUP($A6,被动技能升级!$J:$Q,被动技能升级!O$1,FALSE)</f>
        <v>600</v>
      </c>
      <c r="G6">
        <f>VLOOKUP($A6,被动技能升级!$J:$Q,被动技能升级!P$1,FALSE)</f>
        <v>0</v>
      </c>
      <c r="H6">
        <f>VLOOKUP($A6,被动技能升级!$J:$Q,被动技能升级!Q$1,FALSE)</f>
        <v>0</v>
      </c>
    </row>
    <row r="7" spans="1:8" x14ac:dyDescent="0.15">
      <c r="A7">
        <v>3</v>
      </c>
      <c r="B7">
        <f>VLOOKUP($A7,被动技能升级!$J:$Q,被动技能升级!K$1,FALSE)</f>
        <v>100003</v>
      </c>
      <c r="C7">
        <f>VLOOKUP($A7,被动技能升级!$J:$Q,被动技能升级!L$1,FALSE)</f>
        <v>100004</v>
      </c>
      <c r="D7">
        <f>VLOOKUP($A7,被动技能升级!$J:$Q,被动技能升级!M$1,FALSE)</f>
        <v>10</v>
      </c>
      <c r="E7" t="str">
        <f>VLOOKUP($A7,被动技能升级!$J:$Q,被动技能升级!N$1,FALSE)</f>
        <v>[]</v>
      </c>
      <c r="F7">
        <f>VLOOKUP($A7,被动技能升级!$J:$Q,被动技能升级!O$1,FALSE)</f>
        <v>800</v>
      </c>
      <c r="G7">
        <f>VLOOKUP($A7,被动技能升级!$J:$Q,被动技能升级!P$1,FALSE)</f>
        <v>0</v>
      </c>
      <c r="H7">
        <f>VLOOKUP($A7,被动技能升级!$J:$Q,被动技能升级!Q$1,FALSE)</f>
        <v>0</v>
      </c>
    </row>
    <row r="8" spans="1:8" x14ac:dyDescent="0.15">
      <c r="A8">
        <v>4</v>
      </c>
      <c r="B8">
        <f>VLOOKUP($A8,被动技能升级!$J:$Q,被动技能升级!K$1,FALSE)</f>
        <v>100004</v>
      </c>
      <c r="C8">
        <f>VLOOKUP($A8,被动技能升级!$J:$Q,被动技能升级!L$1,FALSE)</f>
        <v>100005</v>
      </c>
      <c r="D8">
        <f>VLOOKUP($A8,被动技能升级!$J:$Q,被动技能升级!M$1,FALSE)</f>
        <v>15</v>
      </c>
      <c r="E8" t="str">
        <f>VLOOKUP($A8,被动技能升级!$J:$Q,被动技能升级!N$1,FALSE)</f>
        <v>[]</v>
      </c>
      <c r="F8">
        <f>VLOOKUP($A8,被动技能升级!$J:$Q,被动技能升级!O$1,FALSE)</f>
        <v>1200</v>
      </c>
      <c r="G8">
        <f>VLOOKUP($A8,被动技能升级!$J:$Q,被动技能升级!P$1,FALSE)</f>
        <v>0</v>
      </c>
      <c r="H8">
        <f>VLOOKUP($A8,被动技能升级!$J:$Q,被动技能升级!Q$1,FALSE)</f>
        <v>0</v>
      </c>
    </row>
    <row r="9" spans="1:8" x14ac:dyDescent="0.15">
      <c r="A9">
        <v>5</v>
      </c>
      <c r="B9">
        <f>VLOOKUP($A9,被动技能升级!$J:$Q,被动技能升级!K$1,FALSE)</f>
        <v>100005</v>
      </c>
      <c r="C9">
        <f>VLOOKUP($A9,被动技能升级!$J:$Q,被动技能升级!L$1,FALSE)</f>
        <v>100006</v>
      </c>
      <c r="D9">
        <f>VLOOKUP($A9,被动技能升级!$J:$Q,被动技能升级!M$1,FALSE)</f>
        <v>20</v>
      </c>
      <c r="E9" t="str">
        <f>VLOOKUP($A9,被动技能升级!$J:$Q,被动技能升级!N$1,FALSE)</f>
        <v>[]</v>
      </c>
      <c r="F9">
        <f>VLOOKUP($A9,被动技能升级!$J:$Q,被动技能升级!O$1,FALSE)</f>
        <v>1700</v>
      </c>
      <c r="G9">
        <f>VLOOKUP($A9,被动技能升级!$J:$Q,被动技能升级!P$1,FALSE)</f>
        <v>0</v>
      </c>
      <c r="H9">
        <f>VLOOKUP($A9,被动技能升级!$J:$Q,被动技能升级!Q$1,FALSE)</f>
        <v>0</v>
      </c>
    </row>
    <row r="10" spans="1:8" x14ac:dyDescent="0.15">
      <c r="A10">
        <v>6</v>
      </c>
      <c r="B10">
        <f>VLOOKUP($A10,被动技能升级!$J:$Q,被动技能升级!K$1,FALSE)</f>
        <v>100006</v>
      </c>
      <c r="C10">
        <f>VLOOKUP($A10,被动技能升级!$J:$Q,被动技能升级!L$1,FALSE)</f>
        <v>100007</v>
      </c>
      <c r="D10">
        <f>VLOOKUP($A10,被动技能升级!$J:$Q,被动技能升级!M$1,FALSE)</f>
        <v>25</v>
      </c>
      <c r="E10" t="str">
        <f>VLOOKUP($A10,被动技能升级!$J:$Q,被动技能升级!N$1,FALSE)</f>
        <v>[]</v>
      </c>
      <c r="F10">
        <f>VLOOKUP($A10,被动技能升级!$J:$Q,被动技能升级!O$1,FALSE)</f>
        <v>2400</v>
      </c>
      <c r="G10">
        <f>VLOOKUP($A10,被动技能升级!$J:$Q,被动技能升级!P$1,FALSE)</f>
        <v>0</v>
      </c>
      <c r="H10">
        <f>VLOOKUP($A10,被动技能升级!$J:$Q,被动技能升级!Q$1,FALSE)</f>
        <v>0</v>
      </c>
    </row>
    <row r="11" spans="1:8" x14ac:dyDescent="0.15">
      <c r="A11">
        <v>7</v>
      </c>
      <c r="B11">
        <f>VLOOKUP($A11,被动技能升级!$J:$Q,被动技能升级!K$1,FALSE)</f>
        <v>100007</v>
      </c>
      <c r="C11">
        <f>VLOOKUP($A11,被动技能升级!$J:$Q,被动技能升级!L$1,FALSE)</f>
        <v>100008</v>
      </c>
      <c r="D11">
        <f>VLOOKUP($A11,被动技能升级!$J:$Q,被动技能升级!M$1,FALSE)</f>
        <v>30</v>
      </c>
      <c r="E11" t="str">
        <f>VLOOKUP($A11,被动技能升级!$J:$Q,被动技能升级!N$1,FALSE)</f>
        <v>[]</v>
      </c>
      <c r="F11">
        <f>VLOOKUP($A11,被动技能升级!$J:$Q,被动技能升级!O$1,FALSE)</f>
        <v>3500</v>
      </c>
      <c r="G11">
        <f>VLOOKUP($A11,被动技能升级!$J:$Q,被动技能升级!P$1,FALSE)</f>
        <v>0</v>
      </c>
      <c r="H11">
        <f>VLOOKUP($A11,被动技能升级!$J:$Q,被动技能升级!Q$1,FALSE)</f>
        <v>0</v>
      </c>
    </row>
    <row r="12" spans="1:8" x14ac:dyDescent="0.15">
      <c r="A12">
        <v>8</v>
      </c>
      <c r="B12">
        <f>VLOOKUP($A12,被动技能升级!$J:$Q,被动技能升级!K$1,FALSE)</f>
        <v>100008</v>
      </c>
      <c r="C12">
        <f>VLOOKUP($A12,被动技能升级!$J:$Q,被动技能升级!L$1,FALSE)</f>
        <v>100009</v>
      </c>
      <c r="D12">
        <f>VLOOKUP($A12,被动技能升级!$J:$Q,被动技能升级!M$1,FALSE)</f>
        <v>35</v>
      </c>
      <c r="E12" t="str">
        <f>VLOOKUP($A12,被动技能升级!$J:$Q,被动技能升级!N$1,FALSE)</f>
        <v>[]</v>
      </c>
      <c r="F12">
        <f>VLOOKUP($A12,被动技能升级!$J:$Q,被动技能升级!O$1,FALSE)</f>
        <v>4900</v>
      </c>
      <c r="G12">
        <f>VLOOKUP($A12,被动技能升级!$J:$Q,被动技能升级!P$1,FALSE)</f>
        <v>0</v>
      </c>
      <c r="H12">
        <f>VLOOKUP($A12,被动技能升级!$J:$Q,被动技能升级!Q$1,FALSE)</f>
        <v>0</v>
      </c>
    </row>
    <row r="13" spans="1:8" x14ac:dyDescent="0.15">
      <c r="A13">
        <v>9</v>
      </c>
      <c r="B13">
        <f>VLOOKUP($A13,被动技能升级!$J:$Q,被动技能升级!K$1,FALSE)</f>
        <v>100009</v>
      </c>
      <c r="C13">
        <f>VLOOKUP($A13,被动技能升级!$J:$Q,被动技能升级!L$1,FALSE)</f>
        <v>100010</v>
      </c>
      <c r="D13">
        <f>VLOOKUP($A13,被动技能升级!$J:$Q,被动技能升级!M$1,FALSE)</f>
        <v>40</v>
      </c>
      <c r="E13" t="str">
        <f>VLOOKUP($A13,被动技能升级!$J:$Q,被动技能升级!N$1,FALSE)</f>
        <v>[]</v>
      </c>
      <c r="F13">
        <f>VLOOKUP($A13,被动技能升级!$J:$Q,被动技能升级!O$1,FALSE)</f>
        <v>7000</v>
      </c>
      <c r="G13">
        <f>VLOOKUP($A13,被动技能升级!$J:$Q,被动技能升级!P$1,FALSE)</f>
        <v>0</v>
      </c>
      <c r="H13">
        <f>VLOOKUP($A13,被动技能升级!$J:$Q,被动技能升级!Q$1,FALSE)</f>
        <v>0</v>
      </c>
    </row>
    <row r="14" spans="1:8" x14ac:dyDescent="0.15">
      <c r="A14">
        <v>10</v>
      </c>
      <c r="B14">
        <f>VLOOKUP($A14,被动技能升级!$J:$Q,被动技能升级!K$1,FALSE)</f>
        <v>100010</v>
      </c>
      <c r="C14">
        <f>VLOOKUP($A14,被动技能升级!$J:$Q,被动技能升级!L$1,FALSE)</f>
        <v>100011</v>
      </c>
      <c r="D14">
        <f>VLOOKUP($A14,被动技能升级!$J:$Q,被动技能升级!M$1,FALSE)</f>
        <v>45</v>
      </c>
      <c r="E14" t="str">
        <f>VLOOKUP($A14,被动技能升级!$J:$Q,被动技能升级!N$1,FALSE)</f>
        <v>[]</v>
      </c>
      <c r="F14">
        <f>VLOOKUP($A14,被动技能升级!$J:$Q,被动技能升级!O$1,FALSE)</f>
        <v>9900</v>
      </c>
      <c r="G14">
        <f>VLOOKUP($A14,被动技能升级!$J:$Q,被动技能升级!P$1,FALSE)</f>
        <v>0</v>
      </c>
      <c r="H14">
        <f>VLOOKUP($A14,被动技能升级!$J:$Q,被动技能升级!Q$1,FALSE)</f>
        <v>0</v>
      </c>
    </row>
    <row r="15" spans="1:8" x14ac:dyDescent="0.15">
      <c r="A15">
        <v>11</v>
      </c>
      <c r="B15">
        <f>VLOOKUP($A15,被动技能升级!$J:$Q,被动技能升级!K$1,FALSE)</f>
        <v>100011</v>
      </c>
      <c r="C15">
        <f>VLOOKUP($A15,被动技能升级!$J:$Q,被动技能升级!L$1,FALSE)</f>
        <v>100012</v>
      </c>
      <c r="D15">
        <f>VLOOKUP($A15,被动技能升级!$J:$Q,被动技能升级!M$1,FALSE)</f>
        <v>50</v>
      </c>
      <c r="E15" t="str">
        <f>VLOOKUP($A15,被动技能升级!$J:$Q,被动技能升级!N$1,FALSE)</f>
        <v>[]</v>
      </c>
      <c r="F15">
        <f>VLOOKUP($A15,被动技能升级!$J:$Q,被动技能升级!O$1,FALSE)</f>
        <v>14100</v>
      </c>
      <c r="G15">
        <f>VLOOKUP($A15,被动技能升级!$J:$Q,被动技能升级!P$1,FALSE)</f>
        <v>0</v>
      </c>
      <c r="H15">
        <f>VLOOKUP($A15,被动技能升级!$J:$Q,被动技能升级!Q$1,FALSE)</f>
        <v>0</v>
      </c>
    </row>
    <row r="16" spans="1:8" x14ac:dyDescent="0.15">
      <c r="A16">
        <v>12</v>
      </c>
      <c r="B16">
        <f>VLOOKUP($A16,被动技能升级!$J:$Q,被动技能升级!K$1,FALSE)</f>
        <v>100012</v>
      </c>
      <c r="C16">
        <f>VLOOKUP($A16,被动技能升级!$J:$Q,被动技能升级!L$1,FALSE)</f>
        <v>100013</v>
      </c>
      <c r="D16">
        <f>VLOOKUP($A16,被动技能升级!$J:$Q,被动技能升级!M$1,FALSE)</f>
        <v>55</v>
      </c>
      <c r="E16" t="str">
        <f>VLOOKUP($A16,被动技能升级!$J:$Q,被动技能升级!N$1,FALSE)</f>
        <v>[]</v>
      </c>
      <c r="F16">
        <f>VLOOKUP($A16,被动技能升级!$J:$Q,被动技能升级!O$1,FALSE)</f>
        <v>20000</v>
      </c>
      <c r="G16">
        <f>VLOOKUP($A16,被动技能升级!$J:$Q,被动技能升级!P$1,FALSE)</f>
        <v>0</v>
      </c>
      <c r="H16">
        <f>VLOOKUP($A16,被动技能升级!$J:$Q,被动技能升级!Q$1,FALSE)</f>
        <v>0</v>
      </c>
    </row>
    <row r="17" spans="1:8" x14ac:dyDescent="0.15">
      <c r="A17">
        <v>13</v>
      </c>
      <c r="B17">
        <f>VLOOKUP($A17,被动技能升级!$J:$Q,被动技能升级!K$1,FALSE)</f>
        <v>100013</v>
      </c>
      <c r="C17">
        <f>VLOOKUP($A17,被动技能升级!$J:$Q,被动技能升级!L$1,FALSE)</f>
        <v>100014</v>
      </c>
      <c r="D17">
        <f>VLOOKUP($A17,被动技能升级!$J:$Q,被动技能升级!M$1,FALSE)</f>
        <v>60</v>
      </c>
      <c r="E17" t="str">
        <f>VLOOKUP($A17,被动技能升级!$J:$Q,被动技能升级!N$1,FALSE)</f>
        <v>[]</v>
      </c>
      <c r="F17">
        <f>VLOOKUP($A17,被动技能升级!$J:$Q,被动技能升级!O$1,FALSE)</f>
        <v>28300</v>
      </c>
      <c r="G17">
        <f>VLOOKUP($A17,被动技能升级!$J:$Q,被动技能升级!P$1,FALSE)</f>
        <v>0</v>
      </c>
      <c r="H17">
        <f>VLOOKUP($A17,被动技能升级!$J:$Q,被动技能升级!Q$1,FALSE)</f>
        <v>0</v>
      </c>
    </row>
    <row r="18" spans="1:8" x14ac:dyDescent="0.15">
      <c r="A18">
        <v>14</v>
      </c>
      <c r="B18">
        <f>VLOOKUP($A18,被动技能升级!$J:$Q,被动技能升级!K$1,FALSE)</f>
        <v>100014</v>
      </c>
      <c r="C18">
        <f>VLOOKUP($A18,被动技能升级!$J:$Q,被动技能升级!L$1,FALSE)</f>
        <v>100015</v>
      </c>
      <c r="D18">
        <f>VLOOKUP($A18,被动技能升级!$J:$Q,被动技能升级!M$1,FALSE)</f>
        <v>65</v>
      </c>
      <c r="E18" t="str">
        <f>VLOOKUP($A18,被动技能升级!$J:$Q,被动技能升级!N$1,FALSE)</f>
        <v>[]</v>
      </c>
      <c r="F18">
        <f>VLOOKUP($A18,被动技能升级!$J:$Q,被动技能升级!O$1,FALSE)</f>
        <v>40100</v>
      </c>
      <c r="G18">
        <f>VLOOKUP($A18,被动技能升级!$J:$Q,被动技能升级!P$1,FALSE)</f>
        <v>0</v>
      </c>
      <c r="H18">
        <f>VLOOKUP($A18,被动技能升级!$J:$Q,被动技能升级!Q$1,FALSE)</f>
        <v>0</v>
      </c>
    </row>
    <row r="19" spans="1:8" x14ac:dyDescent="0.15">
      <c r="A19">
        <v>15</v>
      </c>
      <c r="B19">
        <f>VLOOKUP($A19,被动技能升级!$J:$Q,被动技能升级!K$1,FALSE)</f>
        <v>100015</v>
      </c>
      <c r="C19">
        <f>VLOOKUP($A19,被动技能升级!$J:$Q,被动技能升级!L$1,FALSE)</f>
        <v>100016</v>
      </c>
      <c r="D19">
        <f>VLOOKUP($A19,被动技能升级!$J:$Q,被动技能升级!M$1,FALSE)</f>
        <v>70</v>
      </c>
      <c r="E19" t="str">
        <f>VLOOKUP($A19,被动技能升级!$J:$Q,被动技能升级!N$1,FALSE)</f>
        <v>[]</v>
      </c>
      <c r="F19">
        <f>VLOOKUP($A19,被动技能升级!$J:$Q,被动技能升级!O$1,FALSE)</f>
        <v>56700</v>
      </c>
      <c r="G19">
        <f>VLOOKUP($A19,被动技能升级!$J:$Q,被动技能升级!P$1,FALSE)</f>
        <v>0</v>
      </c>
      <c r="H19">
        <f>VLOOKUP($A19,被动技能升级!$J:$Q,被动技能升级!Q$1,FALSE)</f>
        <v>0</v>
      </c>
    </row>
    <row r="20" spans="1:8" x14ac:dyDescent="0.15">
      <c r="A20">
        <v>16</v>
      </c>
      <c r="B20">
        <f>VLOOKUP($A20,被动技能升级!$J:$Q,被动技能升级!K$1,FALSE)</f>
        <v>100016</v>
      </c>
      <c r="C20">
        <f>VLOOKUP($A20,被动技能升级!$J:$Q,被动技能升级!L$1,FALSE)</f>
        <v>100017</v>
      </c>
      <c r="D20">
        <f>VLOOKUP($A20,被动技能升级!$J:$Q,被动技能升级!M$1,FALSE)</f>
        <v>75</v>
      </c>
      <c r="E20" t="str">
        <f>VLOOKUP($A20,被动技能升级!$J:$Q,被动技能升级!N$1,FALSE)</f>
        <v>[]</v>
      </c>
      <c r="F20">
        <f>VLOOKUP($A20,被动技能升级!$J:$Q,被动技能升级!O$1,FALSE)</f>
        <v>80400</v>
      </c>
      <c r="G20">
        <f>VLOOKUP($A20,被动技能升级!$J:$Q,被动技能升级!P$1,FALSE)</f>
        <v>0</v>
      </c>
      <c r="H20">
        <f>VLOOKUP($A20,被动技能升级!$J:$Q,被动技能升级!Q$1,FALSE)</f>
        <v>0</v>
      </c>
    </row>
    <row r="21" spans="1:8" x14ac:dyDescent="0.15">
      <c r="A21">
        <v>17</v>
      </c>
      <c r="B21">
        <f>VLOOKUP($A21,被动技能升级!$J:$Q,被动技能升级!K$1,FALSE)</f>
        <v>100017</v>
      </c>
      <c r="C21">
        <f>VLOOKUP($A21,被动技能升级!$J:$Q,被动技能升级!L$1,FALSE)</f>
        <v>100018</v>
      </c>
      <c r="D21">
        <f>VLOOKUP($A21,被动技能升级!$J:$Q,被动技能升级!M$1,FALSE)</f>
        <v>80</v>
      </c>
      <c r="E21" t="str">
        <f>VLOOKUP($A21,被动技能升级!$J:$Q,被动技能升级!N$1,FALSE)</f>
        <v>[]</v>
      </c>
      <c r="F21">
        <f>VLOOKUP($A21,被动技能升级!$J:$Q,被动技能升级!O$1,FALSE)</f>
        <v>113800</v>
      </c>
      <c r="G21">
        <f>VLOOKUP($A21,被动技能升级!$J:$Q,被动技能升级!P$1,FALSE)</f>
        <v>0</v>
      </c>
      <c r="H21">
        <f>VLOOKUP($A21,被动技能升级!$J:$Q,被动技能升级!Q$1,FALSE)</f>
        <v>0</v>
      </c>
    </row>
    <row r="22" spans="1:8" x14ac:dyDescent="0.15">
      <c r="A22">
        <v>18</v>
      </c>
      <c r="B22">
        <f>VLOOKUP($A22,被动技能升级!$J:$Q,被动技能升级!K$1,FALSE)</f>
        <v>100018</v>
      </c>
      <c r="C22">
        <f>VLOOKUP($A22,被动技能升级!$J:$Q,被动技能升级!L$1,FALSE)</f>
        <v>100019</v>
      </c>
      <c r="D22">
        <f>VLOOKUP($A22,被动技能升级!$J:$Q,被动技能升级!M$1,FALSE)</f>
        <v>85</v>
      </c>
      <c r="E22" t="str">
        <f>VLOOKUP($A22,被动技能升级!$J:$Q,被动技能升级!N$1,FALSE)</f>
        <v>[]</v>
      </c>
      <c r="F22">
        <f>VLOOKUP($A22,被动技能升级!$J:$Q,被动技能升级!O$1,FALSE)</f>
        <v>161100</v>
      </c>
      <c r="G22">
        <f>VLOOKUP($A22,被动技能升级!$J:$Q,被动技能升级!P$1,FALSE)</f>
        <v>0</v>
      </c>
      <c r="H22">
        <f>VLOOKUP($A22,被动技能升级!$J:$Q,被动技能升级!Q$1,FALSE)</f>
        <v>0</v>
      </c>
    </row>
    <row r="23" spans="1:8" x14ac:dyDescent="0.15">
      <c r="A23">
        <v>19</v>
      </c>
      <c r="B23">
        <f>VLOOKUP($A23,被动技能升级!$J:$Q,被动技能升级!K$1,FALSE)</f>
        <v>100019</v>
      </c>
      <c r="C23">
        <f>VLOOKUP($A23,被动技能升级!$J:$Q,被动技能升级!L$1,FALSE)</f>
        <v>100020</v>
      </c>
      <c r="D23">
        <f>VLOOKUP($A23,被动技能升级!$J:$Q,被动技能升级!M$1,FALSE)</f>
        <v>90</v>
      </c>
      <c r="E23" t="str">
        <f>VLOOKUP($A23,被动技能升级!$J:$Q,被动技能升级!N$1,FALSE)</f>
        <v>[]</v>
      </c>
      <c r="F23">
        <f>VLOOKUP($A23,被动技能升级!$J:$Q,被动技能升级!O$1,FALSE)</f>
        <v>228100</v>
      </c>
      <c r="G23">
        <f>VLOOKUP($A23,被动技能升级!$J:$Q,被动技能升级!P$1,FALSE)</f>
        <v>0</v>
      </c>
      <c r="H23">
        <f>VLOOKUP($A23,被动技能升级!$J:$Q,被动技能升级!Q$1,FALSE)</f>
        <v>0</v>
      </c>
    </row>
    <row r="24" spans="1:8" x14ac:dyDescent="0.15">
      <c r="A24">
        <v>20</v>
      </c>
      <c r="B24">
        <f>VLOOKUP($A24,被动技能升级!$J:$Q,被动技能升级!K$1,FALSE)</f>
        <v>100020</v>
      </c>
      <c r="C24">
        <f>VLOOKUP($A24,被动技能升级!$J:$Q,被动技能升级!L$1,FALSE)</f>
        <v>0</v>
      </c>
      <c r="D24">
        <f>VLOOKUP($A24,被动技能升级!$J:$Q,被动技能升级!M$1,FALSE)</f>
        <v>100</v>
      </c>
      <c r="E24" t="str">
        <f>VLOOKUP($A24,被动技能升级!$J:$Q,被动技能升级!N$1,FALSE)</f>
        <v>[]</v>
      </c>
      <c r="F24">
        <f>VLOOKUP($A24,被动技能升级!$J:$Q,被动技能升级!O$1,FALSE)</f>
        <v>780200</v>
      </c>
      <c r="G24">
        <f>VLOOKUP($A24,被动技能升级!$J:$Q,被动技能升级!P$1,FALSE)</f>
        <v>0</v>
      </c>
      <c r="H24">
        <f>VLOOKUP($A24,被动技能升级!$J:$Q,被动技能升级!Q$1,FALSE)</f>
        <v>0</v>
      </c>
    </row>
    <row r="25" spans="1:8" x14ac:dyDescent="0.15">
      <c r="A25">
        <v>21</v>
      </c>
      <c r="B25">
        <f>VLOOKUP($A25,被动技能升级!$J:$Q,被动技能升级!K$1,FALSE)</f>
        <v>100021</v>
      </c>
      <c r="C25">
        <f>VLOOKUP($A25,被动技能升级!$J:$Q,被动技能升级!L$1,FALSE)</f>
        <v>100022</v>
      </c>
      <c r="D25">
        <f>VLOOKUP($A25,被动技能升级!$J:$Q,被动技能升级!M$1,FALSE)</f>
        <v>2</v>
      </c>
      <c r="E25" t="str">
        <f>VLOOKUP($A25,被动技能升级!$J:$Q,被动技能升级!N$1,FALSE)</f>
        <v>[]</v>
      </c>
      <c r="F25">
        <f>VLOOKUP($A25,被动技能升级!$J:$Q,被动技能升级!O$1,FALSE)</f>
        <v>500</v>
      </c>
      <c r="G25">
        <f>VLOOKUP($A25,被动技能升级!$J:$Q,被动技能升级!P$1,FALSE)</f>
        <v>0</v>
      </c>
      <c r="H25">
        <f>VLOOKUP($A25,被动技能升级!$J:$Q,被动技能升级!Q$1,FALSE)</f>
        <v>0</v>
      </c>
    </row>
    <row r="26" spans="1:8" x14ac:dyDescent="0.15">
      <c r="A26">
        <v>22</v>
      </c>
      <c r="B26">
        <f>VLOOKUP($A26,被动技能升级!$J:$Q,被动技能升级!K$1,FALSE)</f>
        <v>100022</v>
      </c>
      <c r="C26">
        <f>VLOOKUP($A26,被动技能升级!$J:$Q,被动技能升级!L$1,FALSE)</f>
        <v>100023</v>
      </c>
      <c r="D26">
        <f>VLOOKUP($A26,被动技能升级!$J:$Q,被动技能升级!M$1,FALSE)</f>
        <v>5</v>
      </c>
      <c r="E26" t="str">
        <f>VLOOKUP($A26,被动技能升级!$J:$Q,被动技能升级!N$1,FALSE)</f>
        <v>[]</v>
      </c>
      <c r="F26">
        <f>VLOOKUP($A26,被动技能升级!$J:$Q,被动技能升级!O$1,FALSE)</f>
        <v>600</v>
      </c>
      <c r="G26">
        <f>VLOOKUP($A26,被动技能升级!$J:$Q,被动技能升级!P$1,FALSE)</f>
        <v>0</v>
      </c>
      <c r="H26">
        <f>VLOOKUP($A26,被动技能升级!$J:$Q,被动技能升级!Q$1,FALSE)</f>
        <v>0</v>
      </c>
    </row>
    <row r="27" spans="1:8" x14ac:dyDescent="0.15">
      <c r="A27">
        <v>23</v>
      </c>
      <c r="B27">
        <f>VLOOKUP($A27,被动技能升级!$J:$Q,被动技能升级!K$1,FALSE)</f>
        <v>100023</v>
      </c>
      <c r="C27">
        <f>VLOOKUP($A27,被动技能升级!$J:$Q,被动技能升级!L$1,FALSE)</f>
        <v>100024</v>
      </c>
      <c r="D27">
        <f>VLOOKUP($A27,被动技能升级!$J:$Q,被动技能升级!M$1,FALSE)</f>
        <v>10</v>
      </c>
      <c r="E27" t="str">
        <f>VLOOKUP($A27,被动技能升级!$J:$Q,被动技能升级!N$1,FALSE)</f>
        <v>[]</v>
      </c>
      <c r="F27">
        <f>VLOOKUP($A27,被动技能升级!$J:$Q,被动技能升级!O$1,FALSE)</f>
        <v>800</v>
      </c>
      <c r="G27">
        <f>VLOOKUP($A27,被动技能升级!$J:$Q,被动技能升级!P$1,FALSE)</f>
        <v>0</v>
      </c>
      <c r="H27">
        <f>VLOOKUP($A27,被动技能升级!$J:$Q,被动技能升级!Q$1,FALSE)</f>
        <v>0</v>
      </c>
    </row>
    <row r="28" spans="1:8" x14ac:dyDescent="0.15">
      <c r="A28">
        <v>24</v>
      </c>
      <c r="B28">
        <f>VLOOKUP($A28,被动技能升级!$J:$Q,被动技能升级!K$1,FALSE)</f>
        <v>100024</v>
      </c>
      <c r="C28">
        <f>VLOOKUP($A28,被动技能升级!$J:$Q,被动技能升级!L$1,FALSE)</f>
        <v>100025</v>
      </c>
      <c r="D28">
        <f>VLOOKUP($A28,被动技能升级!$J:$Q,被动技能升级!M$1,FALSE)</f>
        <v>15</v>
      </c>
      <c r="E28" t="str">
        <f>VLOOKUP($A28,被动技能升级!$J:$Q,被动技能升级!N$1,FALSE)</f>
        <v>[]</v>
      </c>
      <c r="F28">
        <f>VLOOKUP($A28,被动技能升级!$J:$Q,被动技能升级!O$1,FALSE)</f>
        <v>1200</v>
      </c>
      <c r="G28">
        <f>VLOOKUP($A28,被动技能升级!$J:$Q,被动技能升级!P$1,FALSE)</f>
        <v>0</v>
      </c>
      <c r="H28">
        <f>VLOOKUP($A28,被动技能升级!$J:$Q,被动技能升级!Q$1,FALSE)</f>
        <v>0</v>
      </c>
    </row>
    <row r="29" spans="1:8" x14ac:dyDescent="0.15">
      <c r="A29">
        <v>25</v>
      </c>
      <c r="B29">
        <f>VLOOKUP($A29,被动技能升级!$J:$Q,被动技能升级!K$1,FALSE)</f>
        <v>100025</v>
      </c>
      <c r="C29">
        <f>VLOOKUP($A29,被动技能升级!$J:$Q,被动技能升级!L$1,FALSE)</f>
        <v>100026</v>
      </c>
      <c r="D29">
        <f>VLOOKUP($A29,被动技能升级!$J:$Q,被动技能升级!M$1,FALSE)</f>
        <v>20</v>
      </c>
      <c r="E29" t="str">
        <f>VLOOKUP($A29,被动技能升级!$J:$Q,被动技能升级!N$1,FALSE)</f>
        <v>[]</v>
      </c>
      <c r="F29">
        <f>VLOOKUP($A29,被动技能升级!$J:$Q,被动技能升级!O$1,FALSE)</f>
        <v>1700</v>
      </c>
      <c r="G29">
        <f>VLOOKUP($A29,被动技能升级!$J:$Q,被动技能升级!P$1,FALSE)</f>
        <v>0</v>
      </c>
      <c r="H29">
        <f>VLOOKUP($A29,被动技能升级!$J:$Q,被动技能升级!Q$1,FALSE)</f>
        <v>0</v>
      </c>
    </row>
    <row r="30" spans="1:8" x14ac:dyDescent="0.15">
      <c r="A30">
        <v>26</v>
      </c>
      <c r="B30">
        <f>VLOOKUP($A30,被动技能升级!$J:$Q,被动技能升级!K$1,FALSE)</f>
        <v>100026</v>
      </c>
      <c r="C30">
        <f>VLOOKUP($A30,被动技能升级!$J:$Q,被动技能升级!L$1,FALSE)</f>
        <v>100027</v>
      </c>
      <c r="D30">
        <f>VLOOKUP($A30,被动技能升级!$J:$Q,被动技能升级!M$1,FALSE)</f>
        <v>25</v>
      </c>
      <c r="E30" t="str">
        <f>VLOOKUP($A30,被动技能升级!$J:$Q,被动技能升级!N$1,FALSE)</f>
        <v>[]</v>
      </c>
      <c r="F30">
        <f>VLOOKUP($A30,被动技能升级!$J:$Q,被动技能升级!O$1,FALSE)</f>
        <v>2400</v>
      </c>
      <c r="G30">
        <f>VLOOKUP($A30,被动技能升级!$J:$Q,被动技能升级!P$1,FALSE)</f>
        <v>0</v>
      </c>
      <c r="H30">
        <f>VLOOKUP($A30,被动技能升级!$J:$Q,被动技能升级!Q$1,FALSE)</f>
        <v>0</v>
      </c>
    </row>
    <row r="31" spans="1:8" x14ac:dyDescent="0.15">
      <c r="A31">
        <v>27</v>
      </c>
      <c r="B31">
        <f>VLOOKUP($A31,被动技能升级!$J:$Q,被动技能升级!K$1,FALSE)</f>
        <v>100027</v>
      </c>
      <c r="C31">
        <f>VLOOKUP($A31,被动技能升级!$J:$Q,被动技能升级!L$1,FALSE)</f>
        <v>100028</v>
      </c>
      <c r="D31">
        <f>VLOOKUP($A31,被动技能升级!$J:$Q,被动技能升级!M$1,FALSE)</f>
        <v>30</v>
      </c>
      <c r="E31" t="str">
        <f>VLOOKUP($A31,被动技能升级!$J:$Q,被动技能升级!N$1,FALSE)</f>
        <v>[]</v>
      </c>
      <c r="F31">
        <f>VLOOKUP($A31,被动技能升级!$J:$Q,被动技能升级!O$1,FALSE)</f>
        <v>3500</v>
      </c>
      <c r="G31">
        <f>VLOOKUP($A31,被动技能升级!$J:$Q,被动技能升级!P$1,FALSE)</f>
        <v>0</v>
      </c>
      <c r="H31">
        <f>VLOOKUP($A31,被动技能升级!$J:$Q,被动技能升级!Q$1,FALSE)</f>
        <v>0</v>
      </c>
    </row>
    <row r="32" spans="1:8" x14ac:dyDescent="0.15">
      <c r="A32">
        <v>28</v>
      </c>
      <c r="B32">
        <f>VLOOKUP($A32,被动技能升级!$J:$Q,被动技能升级!K$1,FALSE)</f>
        <v>100028</v>
      </c>
      <c r="C32">
        <f>VLOOKUP($A32,被动技能升级!$J:$Q,被动技能升级!L$1,FALSE)</f>
        <v>100029</v>
      </c>
      <c r="D32">
        <f>VLOOKUP($A32,被动技能升级!$J:$Q,被动技能升级!M$1,FALSE)</f>
        <v>35</v>
      </c>
      <c r="E32" t="str">
        <f>VLOOKUP($A32,被动技能升级!$J:$Q,被动技能升级!N$1,FALSE)</f>
        <v>[]</v>
      </c>
      <c r="F32">
        <f>VLOOKUP($A32,被动技能升级!$J:$Q,被动技能升级!O$1,FALSE)</f>
        <v>4900</v>
      </c>
      <c r="G32">
        <f>VLOOKUP($A32,被动技能升级!$J:$Q,被动技能升级!P$1,FALSE)</f>
        <v>0</v>
      </c>
      <c r="H32">
        <f>VLOOKUP($A32,被动技能升级!$J:$Q,被动技能升级!Q$1,FALSE)</f>
        <v>0</v>
      </c>
    </row>
    <row r="33" spans="1:8" x14ac:dyDescent="0.15">
      <c r="A33">
        <v>29</v>
      </c>
      <c r="B33">
        <f>VLOOKUP($A33,被动技能升级!$J:$Q,被动技能升级!K$1,FALSE)</f>
        <v>100029</v>
      </c>
      <c r="C33">
        <f>VLOOKUP($A33,被动技能升级!$J:$Q,被动技能升级!L$1,FALSE)</f>
        <v>100030</v>
      </c>
      <c r="D33">
        <f>VLOOKUP($A33,被动技能升级!$J:$Q,被动技能升级!M$1,FALSE)</f>
        <v>40</v>
      </c>
      <c r="E33" t="str">
        <f>VLOOKUP($A33,被动技能升级!$J:$Q,被动技能升级!N$1,FALSE)</f>
        <v>[]</v>
      </c>
      <c r="F33">
        <f>VLOOKUP($A33,被动技能升级!$J:$Q,被动技能升级!O$1,FALSE)</f>
        <v>7000</v>
      </c>
      <c r="G33">
        <f>VLOOKUP($A33,被动技能升级!$J:$Q,被动技能升级!P$1,FALSE)</f>
        <v>0</v>
      </c>
      <c r="H33">
        <f>VLOOKUP($A33,被动技能升级!$J:$Q,被动技能升级!Q$1,FALSE)</f>
        <v>0</v>
      </c>
    </row>
    <row r="34" spans="1:8" x14ac:dyDescent="0.15">
      <c r="A34">
        <v>30</v>
      </c>
      <c r="B34">
        <f>VLOOKUP($A34,被动技能升级!$J:$Q,被动技能升级!K$1,FALSE)</f>
        <v>100030</v>
      </c>
      <c r="C34">
        <f>VLOOKUP($A34,被动技能升级!$J:$Q,被动技能升级!L$1,FALSE)</f>
        <v>100031</v>
      </c>
      <c r="D34">
        <f>VLOOKUP($A34,被动技能升级!$J:$Q,被动技能升级!M$1,FALSE)</f>
        <v>45</v>
      </c>
      <c r="E34" t="str">
        <f>VLOOKUP($A34,被动技能升级!$J:$Q,被动技能升级!N$1,FALSE)</f>
        <v>[]</v>
      </c>
      <c r="F34">
        <f>VLOOKUP($A34,被动技能升级!$J:$Q,被动技能升级!O$1,FALSE)</f>
        <v>9900</v>
      </c>
      <c r="G34">
        <f>VLOOKUP($A34,被动技能升级!$J:$Q,被动技能升级!P$1,FALSE)</f>
        <v>0</v>
      </c>
      <c r="H34">
        <f>VLOOKUP($A34,被动技能升级!$J:$Q,被动技能升级!Q$1,FALSE)</f>
        <v>0</v>
      </c>
    </row>
    <row r="35" spans="1:8" x14ac:dyDescent="0.15">
      <c r="A35">
        <v>31</v>
      </c>
      <c r="B35">
        <f>VLOOKUP($A35,被动技能升级!$J:$Q,被动技能升级!K$1,FALSE)</f>
        <v>100031</v>
      </c>
      <c r="C35">
        <f>VLOOKUP($A35,被动技能升级!$J:$Q,被动技能升级!L$1,FALSE)</f>
        <v>100032</v>
      </c>
      <c r="D35">
        <f>VLOOKUP($A35,被动技能升级!$J:$Q,被动技能升级!M$1,FALSE)</f>
        <v>50</v>
      </c>
      <c r="E35" t="str">
        <f>VLOOKUP($A35,被动技能升级!$J:$Q,被动技能升级!N$1,FALSE)</f>
        <v>[]</v>
      </c>
      <c r="F35">
        <f>VLOOKUP($A35,被动技能升级!$J:$Q,被动技能升级!O$1,FALSE)</f>
        <v>14100</v>
      </c>
      <c r="G35">
        <f>VLOOKUP($A35,被动技能升级!$J:$Q,被动技能升级!P$1,FALSE)</f>
        <v>0</v>
      </c>
      <c r="H35">
        <f>VLOOKUP($A35,被动技能升级!$J:$Q,被动技能升级!Q$1,FALSE)</f>
        <v>0</v>
      </c>
    </row>
    <row r="36" spans="1:8" x14ac:dyDescent="0.15">
      <c r="A36">
        <v>32</v>
      </c>
      <c r="B36">
        <f>VLOOKUP($A36,被动技能升级!$J:$Q,被动技能升级!K$1,FALSE)</f>
        <v>100032</v>
      </c>
      <c r="C36">
        <f>VLOOKUP($A36,被动技能升级!$J:$Q,被动技能升级!L$1,FALSE)</f>
        <v>100033</v>
      </c>
      <c r="D36">
        <f>VLOOKUP($A36,被动技能升级!$J:$Q,被动技能升级!M$1,FALSE)</f>
        <v>55</v>
      </c>
      <c r="E36" t="str">
        <f>VLOOKUP($A36,被动技能升级!$J:$Q,被动技能升级!N$1,FALSE)</f>
        <v>[]</v>
      </c>
      <c r="F36">
        <f>VLOOKUP($A36,被动技能升级!$J:$Q,被动技能升级!O$1,FALSE)</f>
        <v>20000</v>
      </c>
      <c r="G36">
        <f>VLOOKUP($A36,被动技能升级!$J:$Q,被动技能升级!P$1,FALSE)</f>
        <v>0</v>
      </c>
      <c r="H36">
        <f>VLOOKUP($A36,被动技能升级!$J:$Q,被动技能升级!Q$1,FALSE)</f>
        <v>0</v>
      </c>
    </row>
    <row r="37" spans="1:8" x14ac:dyDescent="0.15">
      <c r="A37">
        <v>33</v>
      </c>
      <c r="B37">
        <f>VLOOKUP($A37,被动技能升级!$J:$Q,被动技能升级!K$1,FALSE)</f>
        <v>100033</v>
      </c>
      <c r="C37">
        <f>VLOOKUP($A37,被动技能升级!$J:$Q,被动技能升级!L$1,FALSE)</f>
        <v>100034</v>
      </c>
      <c r="D37">
        <f>VLOOKUP($A37,被动技能升级!$J:$Q,被动技能升级!M$1,FALSE)</f>
        <v>60</v>
      </c>
      <c r="E37" t="str">
        <f>VLOOKUP($A37,被动技能升级!$J:$Q,被动技能升级!N$1,FALSE)</f>
        <v>[]</v>
      </c>
      <c r="F37">
        <f>VLOOKUP($A37,被动技能升级!$J:$Q,被动技能升级!O$1,FALSE)</f>
        <v>28300</v>
      </c>
      <c r="G37">
        <f>VLOOKUP($A37,被动技能升级!$J:$Q,被动技能升级!P$1,FALSE)</f>
        <v>0</v>
      </c>
      <c r="H37">
        <f>VLOOKUP($A37,被动技能升级!$J:$Q,被动技能升级!Q$1,FALSE)</f>
        <v>0</v>
      </c>
    </row>
    <row r="38" spans="1:8" x14ac:dyDescent="0.15">
      <c r="A38">
        <v>34</v>
      </c>
      <c r="B38">
        <f>VLOOKUP($A38,被动技能升级!$J:$Q,被动技能升级!K$1,FALSE)</f>
        <v>100034</v>
      </c>
      <c r="C38">
        <f>VLOOKUP($A38,被动技能升级!$J:$Q,被动技能升级!L$1,FALSE)</f>
        <v>100035</v>
      </c>
      <c r="D38">
        <f>VLOOKUP($A38,被动技能升级!$J:$Q,被动技能升级!M$1,FALSE)</f>
        <v>65</v>
      </c>
      <c r="E38" t="str">
        <f>VLOOKUP($A38,被动技能升级!$J:$Q,被动技能升级!N$1,FALSE)</f>
        <v>[]</v>
      </c>
      <c r="F38">
        <f>VLOOKUP($A38,被动技能升级!$J:$Q,被动技能升级!O$1,FALSE)</f>
        <v>40100</v>
      </c>
      <c r="G38">
        <f>VLOOKUP($A38,被动技能升级!$J:$Q,被动技能升级!P$1,FALSE)</f>
        <v>0</v>
      </c>
      <c r="H38">
        <f>VLOOKUP($A38,被动技能升级!$J:$Q,被动技能升级!Q$1,FALSE)</f>
        <v>0</v>
      </c>
    </row>
    <row r="39" spans="1:8" x14ac:dyDescent="0.15">
      <c r="A39">
        <v>35</v>
      </c>
      <c r="B39">
        <f>VLOOKUP($A39,被动技能升级!$J:$Q,被动技能升级!K$1,FALSE)</f>
        <v>100035</v>
      </c>
      <c r="C39">
        <f>VLOOKUP($A39,被动技能升级!$J:$Q,被动技能升级!L$1,FALSE)</f>
        <v>100036</v>
      </c>
      <c r="D39">
        <f>VLOOKUP($A39,被动技能升级!$J:$Q,被动技能升级!M$1,FALSE)</f>
        <v>70</v>
      </c>
      <c r="E39" t="str">
        <f>VLOOKUP($A39,被动技能升级!$J:$Q,被动技能升级!N$1,FALSE)</f>
        <v>[]</v>
      </c>
      <c r="F39">
        <f>VLOOKUP($A39,被动技能升级!$J:$Q,被动技能升级!O$1,FALSE)</f>
        <v>56700</v>
      </c>
      <c r="G39">
        <f>VLOOKUP($A39,被动技能升级!$J:$Q,被动技能升级!P$1,FALSE)</f>
        <v>0</v>
      </c>
      <c r="H39">
        <f>VLOOKUP($A39,被动技能升级!$J:$Q,被动技能升级!Q$1,FALSE)</f>
        <v>0</v>
      </c>
    </row>
    <row r="40" spans="1:8" x14ac:dyDescent="0.15">
      <c r="A40">
        <v>36</v>
      </c>
      <c r="B40">
        <f>VLOOKUP($A40,被动技能升级!$J:$Q,被动技能升级!K$1,FALSE)</f>
        <v>100036</v>
      </c>
      <c r="C40">
        <f>VLOOKUP($A40,被动技能升级!$J:$Q,被动技能升级!L$1,FALSE)</f>
        <v>100037</v>
      </c>
      <c r="D40">
        <f>VLOOKUP($A40,被动技能升级!$J:$Q,被动技能升级!M$1,FALSE)</f>
        <v>75</v>
      </c>
      <c r="E40" t="str">
        <f>VLOOKUP($A40,被动技能升级!$J:$Q,被动技能升级!N$1,FALSE)</f>
        <v>[]</v>
      </c>
      <c r="F40">
        <f>VLOOKUP($A40,被动技能升级!$J:$Q,被动技能升级!O$1,FALSE)</f>
        <v>80400</v>
      </c>
      <c r="G40">
        <f>VLOOKUP($A40,被动技能升级!$J:$Q,被动技能升级!P$1,FALSE)</f>
        <v>0</v>
      </c>
      <c r="H40">
        <f>VLOOKUP($A40,被动技能升级!$J:$Q,被动技能升级!Q$1,FALSE)</f>
        <v>0</v>
      </c>
    </row>
    <row r="41" spans="1:8" x14ac:dyDescent="0.15">
      <c r="A41">
        <v>37</v>
      </c>
      <c r="B41">
        <f>VLOOKUP($A41,被动技能升级!$J:$Q,被动技能升级!K$1,FALSE)</f>
        <v>100037</v>
      </c>
      <c r="C41">
        <f>VLOOKUP($A41,被动技能升级!$J:$Q,被动技能升级!L$1,FALSE)</f>
        <v>100038</v>
      </c>
      <c r="D41">
        <f>VLOOKUP($A41,被动技能升级!$J:$Q,被动技能升级!M$1,FALSE)</f>
        <v>80</v>
      </c>
      <c r="E41" t="str">
        <f>VLOOKUP($A41,被动技能升级!$J:$Q,被动技能升级!N$1,FALSE)</f>
        <v>[]</v>
      </c>
      <c r="F41">
        <f>VLOOKUP($A41,被动技能升级!$J:$Q,被动技能升级!O$1,FALSE)</f>
        <v>113800</v>
      </c>
      <c r="G41">
        <f>VLOOKUP($A41,被动技能升级!$J:$Q,被动技能升级!P$1,FALSE)</f>
        <v>0</v>
      </c>
      <c r="H41">
        <f>VLOOKUP($A41,被动技能升级!$J:$Q,被动技能升级!Q$1,FALSE)</f>
        <v>0</v>
      </c>
    </row>
    <row r="42" spans="1:8" x14ac:dyDescent="0.15">
      <c r="A42">
        <v>38</v>
      </c>
      <c r="B42">
        <f>VLOOKUP($A42,被动技能升级!$J:$Q,被动技能升级!K$1,FALSE)</f>
        <v>100038</v>
      </c>
      <c r="C42">
        <f>VLOOKUP($A42,被动技能升级!$J:$Q,被动技能升级!L$1,FALSE)</f>
        <v>100039</v>
      </c>
      <c r="D42">
        <f>VLOOKUP($A42,被动技能升级!$J:$Q,被动技能升级!M$1,FALSE)</f>
        <v>85</v>
      </c>
      <c r="E42" t="str">
        <f>VLOOKUP($A42,被动技能升级!$J:$Q,被动技能升级!N$1,FALSE)</f>
        <v>[]</v>
      </c>
      <c r="F42">
        <f>VLOOKUP($A42,被动技能升级!$J:$Q,被动技能升级!O$1,FALSE)</f>
        <v>161100</v>
      </c>
      <c r="G42">
        <f>VLOOKUP($A42,被动技能升级!$J:$Q,被动技能升级!P$1,FALSE)</f>
        <v>0</v>
      </c>
      <c r="H42">
        <f>VLOOKUP($A42,被动技能升级!$J:$Q,被动技能升级!Q$1,FALSE)</f>
        <v>0</v>
      </c>
    </row>
    <row r="43" spans="1:8" x14ac:dyDescent="0.15">
      <c r="A43">
        <v>39</v>
      </c>
      <c r="B43">
        <f>VLOOKUP($A43,被动技能升级!$J:$Q,被动技能升级!K$1,FALSE)</f>
        <v>100039</v>
      </c>
      <c r="C43">
        <f>VLOOKUP($A43,被动技能升级!$J:$Q,被动技能升级!L$1,FALSE)</f>
        <v>100040</v>
      </c>
      <c r="D43">
        <f>VLOOKUP($A43,被动技能升级!$J:$Q,被动技能升级!M$1,FALSE)</f>
        <v>90</v>
      </c>
      <c r="E43" t="str">
        <f>VLOOKUP($A43,被动技能升级!$J:$Q,被动技能升级!N$1,FALSE)</f>
        <v>[]</v>
      </c>
      <c r="F43">
        <f>VLOOKUP($A43,被动技能升级!$J:$Q,被动技能升级!O$1,FALSE)</f>
        <v>228100</v>
      </c>
      <c r="G43">
        <f>VLOOKUP($A43,被动技能升级!$J:$Q,被动技能升级!P$1,FALSE)</f>
        <v>0</v>
      </c>
      <c r="H43">
        <f>VLOOKUP($A43,被动技能升级!$J:$Q,被动技能升级!Q$1,FALSE)</f>
        <v>0</v>
      </c>
    </row>
    <row r="44" spans="1:8" x14ac:dyDescent="0.15">
      <c r="A44">
        <v>40</v>
      </c>
      <c r="B44">
        <f>VLOOKUP($A44,被动技能升级!$J:$Q,被动技能升级!K$1,FALSE)</f>
        <v>100040</v>
      </c>
      <c r="C44">
        <f>VLOOKUP($A44,被动技能升级!$J:$Q,被动技能升级!L$1,FALSE)</f>
        <v>0</v>
      </c>
      <c r="D44">
        <f>VLOOKUP($A44,被动技能升级!$J:$Q,被动技能升级!M$1,FALSE)</f>
        <v>100</v>
      </c>
      <c r="E44" t="str">
        <f>VLOOKUP($A44,被动技能升级!$J:$Q,被动技能升级!N$1,FALSE)</f>
        <v>[]</v>
      </c>
      <c r="F44">
        <f>VLOOKUP($A44,被动技能升级!$J:$Q,被动技能升级!O$1,FALSE)</f>
        <v>780200</v>
      </c>
      <c r="G44">
        <f>VLOOKUP($A44,被动技能升级!$J:$Q,被动技能升级!P$1,FALSE)</f>
        <v>0</v>
      </c>
      <c r="H44">
        <f>VLOOKUP($A44,被动技能升级!$J:$Q,被动技能升级!Q$1,FALSE)</f>
        <v>0</v>
      </c>
    </row>
    <row r="45" spans="1:8" x14ac:dyDescent="0.15">
      <c r="A45">
        <v>41</v>
      </c>
      <c r="B45">
        <f>VLOOKUP($A45,被动技能升级!$J:$Q,被动技能升级!K$1,FALSE)</f>
        <v>100041</v>
      </c>
      <c r="C45">
        <f>VLOOKUP($A45,被动技能升级!$J:$Q,被动技能升级!L$1,FALSE)</f>
        <v>100042</v>
      </c>
      <c r="D45">
        <f>VLOOKUP($A45,被动技能升级!$J:$Q,被动技能升级!M$1,FALSE)</f>
        <v>2</v>
      </c>
      <c r="E45" t="str">
        <f>VLOOKUP($A45,被动技能升级!$J:$Q,被动技能升级!N$1,FALSE)</f>
        <v>[]</v>
      </c>
      <c r="F45">
        <f>VLOOKUP($A45,被动技能升级!$J:$Q,被动技能升级!O$1,FALSE)</f>
        <v>500</v>
      </c>
      <c r="G45">
        <f>VLOOKUP($A45,被动技能升级!$J:$Q,被动技能升级!P$1,FALSE)</f>
        <v>0</v>
      </c>
      <c r="H45">
        <f>VLOOKUP($A45,被动技能升级!$J:$Q,被动技能升级!Q$1,FALSE)</f>
        <v>0</v>
      </c>
    </row>
    <row r="46" spans="1:8" x14ac:dyDescent="0.15">
      <c r="A46">
        <v>42</v>
      </c>
      <c r="B46">
        <f>VLOOKUP($A46,被动技能升级!$J:$Q,被动技能升级!K$1,FALSE)</f>
        <v>100042</v>
      </c>
      <c r="C46">
        <f>VLOOKUP($A46,被动技能升级!$J:$Q,被动技能升级!L$1,FALSE)</f>
        <v>100043</v>
      </c>
      <c r="D46">
        <f>VLOOKUP($A46,被动技能升级!$J:$Q,被动技能升级!M$1,FALSE)</f>
        <v>5</v>
      </c>
      <c r="E46" t="str">
        <f>VLOOKUP($A46,被动技能升级!$J:$Q,被动技能升级!N$1,FALSE)</f>
        <v>[]</v>
      </c>
      <c r="F46">
        <f>VLOOKUP($A46,被动技能升级!$J:$Q,被动技能升级!O$1,FALSE)</f>
        <v>600</v>
      </c>
      <c r="G46">
        <f>VLOOKUP($A46,被动技能升级!$J:$Q,被动技能升级!P$1,FALSE)</f>
        <v>0</v>
      </c>
      <c r="H46">
        <f>VLOOKUP($A46,被动技能升级!$J:$Q,被动技能升级!Q$1,FALSE)</f>
        <v>0</v>
      </c>
    </row>
    <row r="47" spans="1:8" x14ac:dyDescent="0.15">
      <c r="A47">
        <v>43</v>
      </c>
      <c r="B47">
        <f>VLOOKUP($A47,被动技能升级!$J:$Q,被动技能升级!K$1,FALSE)</f>
        <v>100043</v>
      </c>
      <c r="C47">
        <f>VLOOKUP($A47,被动技能升级!$J:$Q,被动技能升级!L$1,FALSE)</f>
        <v>100044</v>
      </c>
      <c r="D47">
        <f>VLOOKUP($A47,被动技能升级!$J:$Q,被动技能升级!M$1,FALSE)</f>
        <v>10</v>
      </c>
      <c r="E47" t="str">
        <f>VLOOKUP($A47,被动技能升级!$J:$Q,被动技能升级!N$1,FALSE)</f>
        <v>[]</v>
      </c>
      <c r="F47">
        <f>VLOOKUP($A47,被动技能升级!$J:$Q,被动技能升级!O$1,FALSE)</f>
        <v>800</v>
      </c>
      <c r="G47">
        <f>VLOOKUP($A47,被动技能升级!$J:$Q,被动技能升级!P$1,FALSE)</f>
        <v>0</v>
      </c>
      <c r="H47">
        <f>VLOOKUP($A47,被动技能升级!$J:$Q,被动技能升级!Q$1,FALSE)</f>
        <v>0</v>
      </c>
    </row>
    <row r="48" spans="1:8" x14ac:dyDescent="0.15">
      <c r="A48">
        <v>44</v>
      </c>
      <c r="B48">
        <f>VLOOKUP($A48,被动技能升级!$J:$Q,被动技能升级!K$1,FALSE)</f>
        <v>100044</v>
      </c>
      <c r="C48">
        <f>VLOOKUP($A48,被动技能升级!$J:$Q,被动技能升级!L$1,FALSE)</f>
        <v>100045</v>
      </c>
      <c r="D48">
        <f>VLOOKUP($A48,被动技能升级!$J:$Q,被动技能升级!M$1,FALSE)</f>
        <v>15</v>
      </c>
      <c r="E48" t="str">
        <f>VLOOKUP($A48,被动技能升级!$J:$Q,被动技能升级!N$1,FALSE)</f>
        <v>[]</v>
      </c>
      <c r="F48">
        <f>VLOOKUP($A48,被动技能升级!$J:$Q,被动技能升级!O$1,FALSE)</f>
        <v>1200</v>
      </c>
      <c r="G48">
        <f>VLOOKUP($A48,被动技能升级!$J:$Q,被动技能升级!P$1,FALSE)</f>
        <v>0</v>
      </c>
      <c r="H48">
        <f>VLOOKUP($A48,被动技能升级!$J:$Q,被动技能升级!Q$1,FALSE)</f>
        <v>0</v>
      </c>
    </row>
    <row r="49" spans="1:8" x14ac:dyDescent="0.15">
      <c r="A49">
        <v>45</v>
      </c>
      <c r="B49">
        <f>VLOOKUP($A49,被动技能升级!$J:$Q,被动技能升级!K$1,FALSE)</f>
        <v>100045</v>
      </c>
      <c r="C49">
        <f>VLOOKUP($A49,被动技能升级!$J:$Q,被动技能升级!L$1,FALSE)</f>
        <v>100046</v>
      </c>
      <c r="D49">
        <f>VLOOKUP($A49,被动技能升级!$J:$Q,被动技能升级!M$1,FALSE)</f>
        <v>20</v>
      </c>
      <c r="E49" t="str">
        <f>VLOOKUP($A49,被动技能升级!$J:$Q,被动技能升级!N$1,FALSE)</f>
        <v>[]</v>
      </c>
      <c r="F49">
        <f>VLOOKUP($A49,被动技能升级!$J:$Q,被动技能升级!O$1,FALSE)</f>
        <v>1700</v>
      </c>
      <c r="G49">
        <f>VLOOKUP($A49,被动技能升级!$J:$Q,被动技能升级!P$1,FALSE)</f>
        <v>0</v>
      </c>
      <c r="H49">
        <f>VLOOKUP($A49,被动技能升级!$J:$Q,被动技能升级!Q$1,FALSE)</f>
        <v>0</v>
      </c>
    </row>
    <row r="50" spans="1:8" x14ac:dyDescent="0.15">
      <c r="A50">
        <v>46</v>
      </c>
      <c r="B50">
        <f>VLOOKUP($A50,被动技能升级!$J:$Q,被动技能升级!K$1,FALSE)</f>
        <v>100046</v>
      </c>
      <c r="C50">
        <f>VLOOKUP($A50,被动技能升级!$J:$Q,被动技能升级!L$1,FALSE)</f>
        <v>100047</v>
      </c>
      <c r="D50">
        <f>VLOOKUP($A50,被动技能升级!$J:$Q,被动技能升级!M$1,FALSE)</f>
        <v>25</v>
      </c>
      <c r="E50" t="str">
        <f>VLOOKUP($A50,被动技能升级!$J:$Q,被动技能升级!N$1,FALSE)</f>
        <v>[]</v>
      </c>
      <c r="F50">
        <f>VLOOKUP($A50,被动技能升级!$J:$Q,被动技能升级!O$1,FALSE)</f>
        <v>2400</v>
      </c>
      <c r="G50">
        <f>VLOOKUP($A50,被动技能升级!$J:$Q,被动技能升级!P$1,FALSE)</f>
        <v>0</v>
      </c>
      <c r="H50">
        <f>VLOOKUP($A50,被动技能升级!$J:$Q,被动技能升级!Q$1,FALSE)</f>
        <v>0</v>
      </c>
    </row>
    <row r="51" spans="1:8" x14ac:dyDescent="0.15">
      <c r="A51">
        <v>47</v>
      </c>
      <c r="B51">
        <f>VLOOKUP($A51,被动技能升级!$J:$Q,被动技能升级!K$1,FALSE)</f>
        <v>100047</v>
      </c>
      <c r="C51">
        <f>VLOOKUP($A51,被动技能升级!$J:$Q,被动技能升级!L$1,FALSE)</f>
        <v>100048</v>
      </c>
      <c r="D51">
        <f>VLOOKUP($A51,被动技能升级!$J:$Q,被动技能升级!M$1,FALSE)</f>
        <v>30</v>
      </c>
      <c r="E51" t="str">
        <f>VLOOKUP($A51,被动技能升级!$J:$Q,被动技能升级!N$1,FALSE)</f>
        <v>[]</v>
      </c>
      <c r="F51">
        <f>VLOOKUP($A51,被动技能升级!$J:$Q,被动技能升级!O$1,FALSE)</f>
        <v>3500</v>
      </c>
      <c r="G51">
        <f>VLOOKUP($A51,被动技能升级!$J:$Q,被动技能升级!P$1,FALSE)</f>
        <v>0</v>
      </c>
      <c r="H51">
        <f>VLOOKUP($A51,被动技能升级!$J:$Q,被动技能升级!Q$1,FALSE)</f>
        <v>0</v>
      </c>
    </row>
    <row r="52" spans="1:8" x14ac:dyDescent="0.15">
      <c r="A52">
        <v>48</v>
      </c>
      <c r="B52">
        <f>VLOOKUP($A52,被动技能升级!$J:$Q,被动技能升级!K$1,FALSE)</f>
        <v>100048</v>
      </c>
      <c r="C52">
        <f>VLOOKUP($A52,被动技能升级!$J:$Q,被动技能升级!L$1,FALSE)</f>
        <v>100049</v>
      </c>
      <c r="D52">
        <f>VLOOKUP($A52,被动技能升级!$J:$Q,被动技能升级!M$1,FALSE)</f>
        <v>35</v>
      </c>
      <c r="E52" t="str">
        <f>VLOOKUP($A52,被动技能升级!$J:$Q,被动技能升级!N$1,FALSE)</f>
        <v>[]</v>
      </c>
      <c r="F52">
        <f>VLOOKUP($A52,被动技能升级!$J:$Q,被动技能升级!O$1,FALSE)</f>
        <v>4900</v>
      </c>
      <c r="G52">
        <f>VLOOKUP($A52,被动技能升级!$J:$Q,被动技能升级!P$1,FALSE)</f>
        <v>0</v>
      </c>
      <c r="H52">
        <f>VLOOKUP($A52,被动技能升级!$J:$Q,被动技能升级!Q$1,FALSE)</f>
        <v>0</v>
      </c>
    </row>
    <row r="53" spans="1:8" x14ac:dyDescent="0.15">
      <c r="A53">
        <v>49</v>
      </c>
      <c r="B53">
        <f>VLOOKUP($A53,被动技能升级!$J:$Q,被动技能升级!K$1,FALSE)</f>
        <v>100049</v>
      </c>
      <c r="C53">
        <f>VLOOKUP($A53,被动技能升级!$J:$Q,被动技能升级!L$1,FALSE)</f>
        <v>100050</v>
      </c>
      <c r="D53">
        <f>VLOOKUP($A53,被动技能升级!$J:$Q,被动技能升级!M$1,FALSE)</f>
        <v>40</v>
      </c>
      <c r="E53" t="str">
        <f>VLOOKUP($A53,被动技能升级!$J:$Q,被动技能升级!N$1,FALSE)</f>
        <v>[]</v>
      </c>
      <c r="F53">
        <f>VLOOKUP($A53,被动技能升级!$J:$Q,被动技能升级!O$1,FALSE)</f>
        <v>7000</v>
      </c>
      <c r="G53">
        <f>VLOOKUP($A53,被动技能升级!$J:$Q,被动技能升级!P$1,FALSE)</f>
        <v>0</v>
      </c>
      <c r="H53">
        <f>VLOOKUP($A53,被动技能升级!$J:$Q,被动技能升级!Q$1,FALSE)</f>
        <v>0</v>
      </c>
    </row>
    <row r="54" spans="1:8" x14ac:dyDescent="0.15">
      <c r="A54">
        <v>50</v>
      </c>
      <c r="B54">
        <f>VLOOKUP($A54,被动技能升级!$J:$Q,被动技能升级!K$1,FALSE)</f>
        <v>100050</v>
      </c>
      <c r="C54">
        <f>VLOOKUP($A54,被动技能升级!$J:$Q,被动技能升级!L$1,FALSE)</f>
        <v>100051</v>
      </c>
      <c r="D54">
        <f>VLOOKUP($A54,被动技能升级!$J:$Q,被动技能升级!M$1,FALSE)</f>
        <v>45</v>
      </c>
      <c r="E54" t="str">
        <f>VLOOKUP($A54,被动技能升级!$J:$Q,被动技能升级!N$1,FALSE)</f>
        <v>[]</v>
      </c>
      <c r="F54">
        <f>VLOOKUP($A54,被动技能升级!$J:$Q,被动技能升级!O$1,FALSE)</f>
        <v>9900</v>
      </c>
      <c r="G54">
        <f>VLOOKUP($A54,被动技能升级!$J:$Q,被动技能升级!P$1,FALSE)</f>
        <v>0</v>
      </c>
      <c r="H54">
        <f>VLOOKUP($A54,被动技能升级!$J:$Q,被动技能升级!Q$1,FALSE)</f>
        <v>0</v>
      </c>
    </row>
    <row r="55" spans="1:8" x14ac:dyDescent="0.15">
      <c r="A55">
        <v>51</v>
      </c>
      <c r="B55">
        <f>VLOOKUP($A55,被动技能升级!$J:$Q,被动技能升级!K$1,FALSE)</f>
        <v>100051</v>
      </c>
      <c r="C55">
        <f>VLOOKUP($A55,被动技能升级!$J:$Q,被动技能升级!L$1,FALSE)</f>
        <v>100052</v>
      </c>
      <c r="D55">
        <f>VLOOKUP($A55,被动技能升级!$J:$Q,被动技能升级!M$1,FALSE)</f>
        <v>50</v>
      </c>
      <c r="E55" t="str">
        <f>VLOOKUP($A55,被动技能升级!$J:$Q,被动技能升级!N$1,FALSE)</f>
        <v>[]</v>
      </c>
      <c r="F55">
        <f>VLOOKUP($A55,被动技能升级!$J:$Q,被动技能升级!O$1,FALSE)</f>
        <v>14100</v>
      </c>
      <c r="G55">
        <f>VLOOKUP($A55,被动技能升级!$J:$Q,被动技能升级!P$1,FALSE)</f>
        <v>0</v>
      </c>
      <c r="H55">
        <f>VLOOKUP($A55,被动技能升级!$J:$Q,被动技能升级!Q$1,FALSE)</f>
        <v>0</v>
      </c>
    </row>
    <row r="56" spans="1:8" x14ac:dyDescent="0.15">
      <c r="A56">
        <v>52</v>
      </c>
      <c r="B56">
        <f>VLOOKUP($A56,被动技能升级!$J:$Q,被动技能升级!K$1,FALSE)</f>
        <v>100052</v>
      </c>
      <c r="C56">
        <f>VLOOKUP($A56,被动技能升级!$J:$Q,被动技能升级!L$1,FALSE)</f>
        <v>100053</v>
      </c>
      <c r="D56">
        <f>VLOOKUP($A56,被动技能升级!$J:$Q,被动技能升级!M$1,FALSE)</f>
        <v>55</v>
      </c>
      <c r="E56" t="str">
        <f>VLOOKUP($A56,被动技能升级!$J:$Q,被动技能升级!N$1,FALSE)</f>
        <v>[]</v>
      </c>
      <c r="F56">
        <f>VLOOKUP($A56,被动技能升级!$J:$Q,被动技能升级!O$1,FALSE)</f>
        <v>20000</v>
      </c>
      <c r="G56">
        <f>VLOOKUP($A56,被动技能升级!$J:$Q,被动技能升级!P$1,FALSE)</f>
        <v>0</v>
      </c>
      <c r="H56">
        <f>VLOOKUP($A56,被动技能升级!$J:$Q,被动技能升级!Q$1,FALSE)</f>
        <v>0</v>
      </c>
    </row>
    <row r="57" spans="1:8" x14ac:dyDescent="0.15">
      <c r="A57">
        <v>53</v>
      </c>
      <c r="B57">
        <f>VLOOKUP($A57,被动技能升级!$J:$Q,被动技能升级!K$1,FALSE)</f>
        <v>100053</v>
      </c>
      <c r="C57">
        <f>VLOOKUP($A57,被动技能升级!$J:$Q,被动技能升级!L$1,FALSE)</f>
        <v>100054</v>
      </c>
      <c r="D57">
        <f>VLOOKUP($A57,被动技能升级!$J:$Q,被动技能升级!M$1,FALSE)</f>
        <v>60</v>
      </c>
      <c r="E57" t="str">
        <f>VLOOKUP($A57,被动技能升级!$J:$Q,被动技能升级!N$1,FALSE)</f>
        <v>[]</v>
      </c>
      <c r="F57">
        <f>VLOOKUP($A57,被动技能升级!$J:$Q,被动技能升级!O$1,FALSE)</f>
        <v>28300</v>
      </c>
      <c r="G57">
        <f>VLOOKUP($A57,被动技能升级!$J:$Q,被动技能升级!P$1,FALSE)</f>
        <v>0</v>
      </c>
      <c r="H57">
        <f>VLOOKUP($A57,被动技能升级!$J:$Q,被动技能升级!Q$1,FALSE)</f>
        <v>0</v>
      </c>
    </row>
    <row r="58" spans="1:8" x14ac:dyDescent="0.15">
      <c r="A58">
        <v>54</v>
      </c>
      <c r="B58">
        <f>VLOOKUP($A58,被动技能升级!$J:$Q,被动技能升级!K$1,FALSE)</f>
        <v>100054</v>
      </c>
      <c r="C58">
        <f>VLOOKUP($A58,被动技能升级!$J:$Q,被动技能升级!L$1,FALSE)</f>
        <v>100055</v>
      </c>
      <c r="D58">
        <f>VLOOKUP($A58,被动技能升级!$J:$Q,被动技能升级!M$1,FALSE)</f>
        <v>65</v>
      </c>
      <c r="E58" t="str">
        <f>VLOOKUP($A58,被动技能升级!$J:$Q,被动技能升级!N$1,FALSE)</f>
        <v>[]</v>
      </c>
      <c r="F58">
        <f>VLOOKUP($A58,被动技能升级!$J:$Q,被动技能升级!O$1,FALSE)</f>
        <v>40100</v>
      </c>
      <c r="G58">
        <f>VLOOKUP($A58,被动技能升级!$J:$Q,被动技能升级!P$1,FALSE)</f>
        <v>0</v>
      </c>
      <c r="H58">
        <f>VLOOKUP($A58,被动技能升级!$J:$Q,被动技能升级!Q$1,FALSE)</f>
        <v>0</v>
      </c>
    </row>
    <row r="59" spans="1:8" x14ac:dyDescent="0.15">
      <c r="A59">
        <v>55</v>
      </c>
      <c r="B59">
        <f>VLOOKUP($A59,被动技能升级!$J:$Q,被动技能升级!K$1,FALSE)</f>
        <v>100055</v>
      </c>
      <c r="C59">
        <f>VLOOKUP($A59,被动技能升级!$J:$Q,被动技能升级!L$1,FALSE)</f>
        <v>100056</v>
      </c>
      <c r="D59">
        <f>VLOOKUP($A59,被动技能升级!$J:$Q,被动技能升级!M$1,FALSE)</f>
        <v>70</v>
      </c>
      <c r="E59" t="str">
        <f>VLOOKUP($A59,被动技能升级!$J:$Q,被动技能升级!N$1,FALSE)</f>
        <v>[]</v>
      </c>
      <c r="F59">
        <f>VLOOKUP($A59,被动技能升级!$J:$Q,被动技能升级!O$1,FALSE)</f>
        <v>56700</v>
      </c>
      <c r="G59">
        <f>VLOOKUP($A59,被动技能升级!$J:$Q,被动技能升级!P$1,FALSE)</f>
        <v>0</v>
      </c>
      <c r="H59">
        <f>VLOOKUP($A59,被动技能升级!$J:$Q,被动技能升级!Q$1,FALSE)</f>
        <v>0</v>
      </c>
    </row>
    <row r="60" spans="1:8" x14ac:dyDescent="0.15">
      <c r="A60">
        <v>56</v>
      </c>
      <c r="B60">
        <f>VLOOKUP($A60,被动技能升级!$J:$Q,被动技能升级!K$1,FALSE)</f>
        <v>100056</v>
      </c>
      <c r="C60">
        <f>VLOOKUP($A60,被动技能升级!$J:$Q,被动技能升级!L$1,FALSE)</f>
        <v>100057</v>
      </c>
      <c r="D60">
        <f>VLOOKUP($A60,被动技能升级!$J:$Q,被动技能升级!M$1,FALSE)</f>
        <v>75</v>
      </c>
      <c r="E60" t="str">
        <f>VLOOKUP($A60,被动技能升级!$J:$Q,被动技能升级!N$1,FALSE)</f>
        <v>[]</v>
      </c>
      <c r="F60">
        <f>VLOOKUP($A60,被动技能升级!$J:$Q,被动技能升级!O$1,FALSE)</f>
        <v>80400</v>
      </c>
      <c r="G60">
        <f>VLOOKUP($A60,被动技能升级!$J:$Q,被动技能升级!P$1,FALSE)</f>
        <v>0</v>
      </c>
      <c r="H60">
        <f>VLOOKUP($A60,被动技能升级!$J:$Q,被动技能升级!Q$1,FALSE)</f>
        <v>0</v>
      </c>
    </row>
    <row r="61" spans="1:8" x14ac:dyDescent="0.15">
      <c r="A61">
        <v>57</v>
      </c>
      <c r="B61">
        <f>VLOOKUP($A61,被动技能升级!$J:$Q,被动技能升级!K$1,FALSE)</f>
        <v>100057</v>
      </c>
      <c r="C61">
        <f>VLOOKUP($A61,被动技能升级!$J:$Q,被动技能升级!L$1,FALSE)</f>
        <v>100058</v>
      </c>
      <c r="D61">
        <f>VLOOKUP($A61,被动技能升级!$J:$Q,被动技能升级!M$1,FALSE)</f>
        <v>80</v>
      </c>
      <c r="E61" t="str">
        <f>VLOOKUP($A61,被动技能升级!$J:$Q,被动技能升级!N$1,FALSE)</f>
        <v>[]</v>
      </c>
      <c r="F61">
        <f>VLOOKUP($A61,被动技能升级!$J:$Q,被动技能升级!O$1,FALSE)</f>
        <v>113800</v>
      </c>
      <c r="G61">
        <f>VLOOKUP($A61,被动技能升级!$J:$Q,被动技能升级!P$1,FALSE)</f>
        <v>0</v>
      </c>
      <c r="H61">
        <f>VLOOKUP($A61,被动技能升级!$J:$Q,被动技能升级!Q$1,FALSE)</f>
        <v>0</v>
      </c>
    </row>
    <row r="62" spans="1:8" x14ac:dyDescent="0.15">
      <c r="A62">
        <v>58</v>
      </c>
      <c r="B62">
        <f>VLOOKUP($A62,被动技能升级!$J:$Q,被动技能升级!K$1,FALSE)</f>
        <v>100058</v>
      </c>
      <c r="C62">
        <f>VLOOKUP($A62,被动技能升级!$J:$Q,被动技能升级!L$1,FALSE)</f>
        <v>100059</v>
      </c>
      <c r="D62">
        <f>VLOOKUP($A62,被动技能升级!$J:$Q,被动技能升级!M$1,FALSE)</f>
        <v>85</v>
      </c>
      <c r="E62" t="str">
        <f>VLOOKUP($A62,被动技能升级!$J:$Q,被动技能升级!N$1,FALSE)</f>
        <v>[]</v>
      </c>
      <c r="F62">
        <f>VLOOKUP($A62,被动技能升级!$J:$Q,被动技能升级!O$1,FALSE)</f>
        <v>161100</v>
      </c>
      <c r="G62">
        <f>VLOOKUP($A62,被动技能升级!$J:$Q,被动技能升级!P$1,FALSE)</f>
        <v>0</v>
      </c>
      <c r="H62">
        <f>VLOOKUP($A62,被动技能升级!$J:$Q,被动技能升级!Q$1,FALSE)</f>
        <v>0</v>
      </c>
    </row>
    <row r="63" spans="1:8" x14ac:dyDescent="0.15">
      <c r="A63">
        <v>59</v>
      </c>
      <c r="B63">
        <f>VLOOKUP($A63,被动技能升级!$J:$Q,被动技能升级!K$1,FALSE)</f>
        <v>100059</v>
      </c>
      <c r="C63">
        <f>VLOOKUP($A63,被动技能升级!$J:$Q,被动技能升级!L$1,FALSE)</f>
        <v>100060</v>
      </c>
      <c r="D63">
        <f>VLOOKUP($A63,被动技能升级!$J:$Q,被动技能升级!M$1,FALSE)</f>
        <v>90</v>
      </c>
      <c r="E63" t="str">
        <f>VLOOKUP($A63,被动技能升级!$J:$Q,被动技能升级!N$1,FALSE)</f>
        <v>[]</v>
      </c>
      <c r="F63">
        <f>VLOOKUP($A63,被动技能升级!$J:$Q,被动技能升级!O$1,FALSE)</f>
        <v>228100</v>
      </c>
      <c r="G63">
        <f>VLOOKUP($A63,被动技能升级!$J:$Q,被动技能升级!P$1,FALSE)</f>
        <v>0</v>
      </c>
      <c r="H63">
        <f>VLOOKUP($A63,被动技能升级!$J:$Q,被动技能升级!Q$1,FALSE)</f>
        <v>0</v>
      </c>
    </row>
    <row r="64" spans="1:8" x14ac:dyDescent="0.15">
      <c r="A64">
        <v>60</v>
      </c>
      <c r="B64">
        <f>VLOOKUP($A64,被动技能升级!$J:$Q,被动技能升级!K$1,FALSE)</f>
        <v>100060</v>
      </c>
      <c r="C64">
        <f>VLOOKUP($A64,被动技能升级!$J:$Q,被动技能升级!L$1,FALSE)</f>
        <v>0</v>
      </c>
      <c r="D64">
        <f>VLOOKUP($A64,被动技能升级!$J:$Q,被动技能升级!M$1,FALSE)</f>
        <v>100</v>
      </c>
      <c r="E64" t="str">
        <f>VLOOKUP($A64,被动技能升级!$J:$Q,被动技能升级!N$1,FALSE)</f>
        <v>[]</v>
      </c>
      <c r="F64">
        <f>VLOOKUP($A64,被动技能升级!$J:$Q,被动技能升级!O$1,FALSE)</f>
        <v>780200</v>
      </c>
      <c r="G64">
        <f>VLOOKUP($A64,被动技能升级!$J:$Q,被动技能升级!P$1,FALSE)</f>
        <v>0</v>
      </c>
      <c r="H64">
        <f>VLOOKUP($A64,被动技能升级!$J:$Q,被动技能升级!Q$1,FALSE)</f>
        <v>0</v>
      </c>
    </row>
    <row r="65" spans="1:8" x14ac:dyDescent="0.15">
      <c r="A65">
        <v>61</v>
      </c>
      <c r="B65">
        <f>VLOOKUP($A65,被动技能升级!$J:$Q,被动技能升级!K$1,FALSE)</f>
        <v>100061</v>
      </c>
      <c r="C65">
        <f>VLOOKUP($A65,被动技能升级!$J:$Q,被动技能升级!L$1,FALSE)</f>
        <v>100062</v>
      </c>
      <c r="D65">
        <f>VLOOKUP($A65,被动技能升级!$J:$Q,被动技能升级!M$1,FALSE)</f>
        <v>2</v>
      </c>
      <c r="E65" t="str">
        <f>VLOOKUP($A65,被动技能升级!$J:$Q,被动技能升级!N$1,FALSE)</f>
        <v>[]</v>
      </c>
      <c r="F65">
        <f>VLOOKUP($A65,被动技能升级!$J:$Q,被动技能升级!O$1,FALSE)</f>
        <v>500</v>
      </c>
      <c r="G65">
        <f>VLOOKUP($A65,被动技能升级!$J:$Q,被动技能升级!P$1,FALSE)</f>
        <v>0</v>
      </c>
      <c r="H65">
        <f>VLOOKUP($A65,被动技能升级!$J:$Q,被动技能升级!Q$1,FALSE)</f>
        <v>0</v>
      </c>
    </row>
    <row r="66" spans="1:8" x14ac:dyDescent="0.15">
      <c r="A66">
        <v>62</v>
      </c>
      <c r="B66">
        <f>VLOOKUP($A66,被动技能升级!$J:$Q,被动技能升级!K$1,FALSE)</f>
        <v>100062</v>
      </c>
      <c r="C66">
        <f>VLOOKUP($A66,被动技能升级!$J:$Q,被动技能升级!L$1,FALSE)</f>
        <v>100063</v>
      </c>
      <c r="D66">
        <f>VLOOKUP($A66,被动技能升级!$J:$Q,被动技能升级!M$1,FALSE)</f>
        <v>5</v>
      </c>
      <c r="E66" t="str">
        <f>VLOOKUP($A66,被动技能升级!$J:$Q,被动技能升级!N$1,FALSE)</f>
        <v>[]</v>
      </c>
      <c r="F66">
        <f>VLOOKUP($A66,被动技能升级!$J:$Q,被动技能升级!O$1,FALSE)</f>
        <v>600</v>
      </c>
      <c r="G66">
        <f>VLOOKUP($A66,被动技能升级!$J:$Q,被动技能升级!P$1,FALSE)</f>
        <v>0</v>
      </c>
      <c r="H66">
        <f>VLOOKUP($A66,被动技能升级!$J:$Q,被动技能升级!Q$1,FALSE)</f>
        <v>0</v>
      </c>
    </row>
    <row r="67" spans="1:8" x14ac:dyDescent="0.15">
      <c r="A67">
        <v>63</v>
      </c>
      <c r="B67">
        <f>VLOOKUP($A67,被动技能升级!$J:$Q,被动技能升级!K$1,FALSE)</f>
        <v>100063</v>
      </c>
      <c r="C67">
        <f>VLOOKUP($A67,被动技能升级!$J:$Q,被动技能升级!L$1,FALSE)</f>
        <v>100064</v>
      </c>
      <c r="D67">
        <f>VLOOKUP($A67,被动技能升级!$J:$Q,被动技能升级!M$1,FALSE)</f>
        <v>10</v>
      </c>
      <c r="E67" t="str">
        <f>VLOOKUP($A67,被动技能升级!$J:$Q,被动技能升级!N$1,FALSE)</f>
        <v>[]</v>
      </c>
      <c r="F67">
        <f>VLOOKUP($A67,被动技能升级!$J:$Q,被动技能升级!O$1,FALSE)</f>
        <v>800</v>
      </c>
      <c r="G67">
        <f>VLOOKUP($A67,被动技能升级!$J:$Q,被动技能升级!P$1,FALSE)</f>
        <v>0</v>
      </c>
      <c r="H67">
        <f>VLOOKUP($A67,被动技能升级!$J:$Q,被动技能升级!Q$1,FALSE)</f>
        <v>0</v>
      </c>
    </row>
    <row r="68" spans="1:8" x14ac:dyDescent="0.15">
      <c r="A68">
        <v>64</v>
      </c>
      <c r="B68">
        <f>VLOOKUP($A68,被动技能升级!$J:$Q,被动技能升级!K$1,FALSE)</f>
        <v>100064</v>
      </c>
      <c r="C68">
        <f>VLOOKUP($A68,被动技能升级!$J:$Q,被动技能升级!L$1,FALSE)</f>
        <v>100065</v>
      </c>
      <c r="D68">
        <f>VLOOKUP($A68,被动技能升级!$J:$Q,被动技能升级!M$1,FALSE)</f>
        <v>15</v>
      </c>
      <c r="E68" t="str">
        <f>VLOOKUP($A68,被动技能升级!$J:$Q,被动技能升级!N$1,FALSE)</f>
        <v>[]</v>
      </c>
      <c r="F68">
        <f>VLOOKUP($A68,被动技能升级!$J:$Q,被动技能升级!O$1,FALSE)</f>
        <v>1200</v>
      </c>
      <c r="G68">
        <f>VLOOKUP($A68,被动技能升级!$J:$Q,被动技能升级!P$1,FALSE)</f>
        <v>0</v>
      </c>
      <c r="H68">
        <f>VLOOKUP($A68,被动技能升级!$J:$Q,被动技能升级!Q$1,FALSE)</f>
        <v>0</v>
      </c>
    </row>
    <row r="69" spans="1:8" x14ac:dyDescent="0.15">
      <c r="A69">
        <v>65</v>
      </c>
      <c r="B69">
        <f>VLOOKUP($A69,被动技能升级!$J:$Q,被动技能升级!K$1,FALSE)</f>
        <v>100065</v>
      </c>
      <c r="C69">
        <f>VLOOKUP($A69,被动技能升级!$J:$Q,被动技能升级!L$1,FALSE)</f>
        <v>100066</v>
      </c>
      <c r="D69">
        <f>VLOOKUP($A69,被动技能升级!$J:$Q,被动技能升级!M$1,FALSE)</f>
        <v>20</v>
      </c>
      <c r="E69" t="str">
        <f>VLOOKUP($A69,被动技能升级!$J:$Q,被动技能升级!N$1,FALSE)</f>
        <v>[]</v>
      </c>
      <c r="F69">
        <f>VLOOKUP($A69,被动技能升级!$J:$Q,被动技能升级!O$1,FALSE)</f>
        <v>1700</v>
      </c>
      <c r="G69">
        <f>VLOOKUP($A69,被动技能升级!$J:$Q,被动技能升级!P$1,FALSE)</f>
        <v>0</v>
      </c>
      <c r="H69">
        <f>VLOOKUP($A69,被动技能升级!$J:$Q,被动技能升级!Q$1,FALSE)</f>
        <v>0</v>
      </c>
    </row>
    <row r="70" spans="1:8" x14ac:dyDescent="0.15">
      <c r="A70">
        <v>66</v>
      </c>
      <c r="B70">
        <f>VLOOKUP($A70,被动技能升级!$J:$Q,被动技能升级!K$1,FALSE)</f>
        <v>100066</v>
      </c>
      <c r="C70">
        <f>VLOOKUP($A70,被动技能升级!$J:$Q,被动技能升级!L$1,FALSE)</f>
        <v>100067</v>
      </c>
      <c r="D70">
        <f>VLOOKUP($A70,被动技能升级!$J:$Q,被动技能升级!M$1,FALSE)</f>
        <v>25</v>
      </c>
      <c r="E70" t="str">
        <f>VLOOKUP($A70,被动技能升级!$J:$Q,被动技能升级!N$1,FALSE)</f>
        <v>[]</v>
      </c>
      <c r="F70">
        <f>VLOOKUP($A70,被动技能升级!$J:$Q,被动技能升级!O$1,FALSE)</f>
        <v>2400</v>
      </c>
      <c r="G70">
        <f>VLOOKUP($A70,被动技能升级!$J:$Q,被动技能升级!P$1,FALSE)</f>
        <v>0</v>
      </c>
      <c r="H70">
        <f>VLOOKUP($A70,被动技能升级!$J:$Q,被动技能升级!Q$1,FALSE)</f>
        <v>0</v>
      </c>
    </row>
    <row r="71" spans="1:8" x14ac:dyDescent="0.15">
      <c r="A71">
        <v>67</v>
      </c>
      <c r="B71">
        <f>VLOOKUP($A71,被动技能升级!$J:$Q,被动技能升级!K$1,FALSE)</f>
        <v>100067</v>
      </c>
      <c r="C71">
        <f>VLOOKUP($A71,被动技能升级!$J:$Q,被动技能升级!L$1,FALSE)</f>
        <v>100068</v>
      </c>
      <c r="D71">
        <f>VLOOKUP($A71,被动技能升级!$J:$Q,被动技能升级!M$1,FALSE)</f>
        <v>30</v>
      </c>
      <c r="E71" t="str">
        <f>VLOOKUP($A71,被动技能升级!$J:$Q,被动技能升级!N$1,FALSE)</f>
        <v>[]</v>
      </c>
      <c r="F71">
        <f>VLOOKUP($A71,被动技能升级!$J:$Q,被动技能升级!O$1,FALSE)</f>
        <v>3500</v>
      </c>
      <c r="G71">
        <f>VLOOKUP($A71,被动技能升级!$J:$Q,被动技能升级!P$1,FALSE)</f>
        <v>0</v>
      </c>
      <c r="H71">
        <f>VLOOKUP($A71,被动技能升级!$J:$Q,被动技能升级!Q$1,FALSE)</f>
        <v>0</v>
      </c>
    </row>
    <row r="72" spans="1:8" x14ac:dyDescent="0.15">
      <c r="A72">
        <v>68</v>
      </c>
      <c r="B72">
        <f>VLOOKUP($A72,被动技能升级!$J:$Q,被动技能升级!K$1,FALSE)</f>
        <v>100068</v>
      </c>
      <c r="C72">
        <f>VLOOKUP($A72,被动技能升级!$J:$Q,被动技能升级!L$1,FALSE)</f>
        <v>100069</v>
      </c>
      <c r="D72">
        <f>VLOOKUP($A72,被动技能升级!$J:$Q,被动技能升级!M$1,FALSE)</f>
        <v>35</v>
      </c>
      <c r="E72" t="str">
        <f>VLOOKUP($A72,被动技能升级!$J:$Q,被动技能升级!N$1,FALSE)</f>
        <v>[]</v>
      </c>
      <c r="F72">
        <f>VLOOKUP($A72,被动技能升级!$J:$Q,被动技能升级!O$1,FALSE)</f>
        <v>4900</v>
      </c>
      <c r="G72">
        <f>VLOOKUP($A72,被动技能升级!$J:$Q,被动技能升级!P$1,FALSE)</f>
        <v>0</v>
      </c>
      <c r="H72">
        <f>VLOOKUP($A72,被动技能升级!$J:$Q,被动技能升级!Q$1,FALSE)</f>
        <v>0</v>
      </c>
    </row>
    <row r="73" spans="1:8" x14ac:dyDescent="0.15">
      <c r="A73">
        <v>69</v>
      </c>
      <c r="B73">
        <f>VLOOKUP($A73,被动技能升级!$J:$Q,被动技能升级!K$1,FALSE)</f>
        <v>100069</v>
      </c>
      <c r="C73">
        <f>VLOOKUP($A73,被动技能升级!$J:$Q,被动技能升级!L$1,FALSE)</f>
        <v>100070</v>
      </c>
      <c r="D73">
        <f>VLOOKUP($A73,被动技能升级!$J:$Q,被动技能升级!M$1,FALSE)</f>
        <v>40</v>
      </c>
      <c r="E73" t="str">
        <f>VLOOKUP($A73,被动技能升级!$J:$Q,被动技能升级!N$1,FALSE)</f>
        <v>[]</v>
      </c>
      <c r="F73">
        <f>VLOOKUP($A73,被动技能升级!$J:$Q,被动技能升级!O$1,FALSE)</f>
        <v>7000</v>
      </c>
      <c r="G73">
        <f>VLOOKUP($A73,被动技能升级!$J:$Q,被动技能升级!P$1,FALSE)</f>
        <v>0</v>
      </c>
      <c r="H73">
        <f>VLOOKUP($A73,被动技能升级!$J:$Q,被动技能升级!Q$1,FALSE)</f>
        <v>0</v>
      </c>
    </row>
    <row r="74" spans="1:8" x14ac:dyDescent="0.15">
      <c r="A74">
        <v>70</v>
      </c>
      <c r="B74">
        <f>VLOOKUP($A74,被动技能升级!$J:$Q,被动技能升级!K$1,FALSE)</f>
        <v>100070</v>
      </c>
      <c r="C74">
        <f>VLOOKUP($A74,被动技能升级!$J:$Q,被动技能升级!L$1,FALSE)</f>
        <v>100071</v>
      </c>
      <c r="D74">
        <f>VLOOKUP($A74,被动技能升级!$J:$Q,被动技能升级!M$1,FALSE)</f>
        <v>45</v>
      </c>
      <c r="E74" t="str">
        <f>VLOOKUP($A74,被动技能升级!$J:$Q,被动技能升级!N$1,FALSE)</f>
        <v>[]</v>
      </c>
      <c r="F74">
        <f>VLOOKUP($A74,被动技能升级!$J:$Q,被动技能升级!O$1,FALSE)</f>
        <v>9900</v>
      </c>
      <c r="G74">
        <f>VLOOKUP($A74,被动技能升级!$J:$Q,被动技能升级!P$1,FALSE)</f>
        <v>0</v>
      </c>
      <c r="H74">
        <f>VLOOKUP($A74,被动技能升级!$J:$Q,被动技能升级!Q$1,FALSE)</f>
        <v>0</v>
      </c>
    </row>
    <row r="75" spans="1:8" x14ac:dyDescent="0.15">
      <c r="A75">
        <v>71</v>
      </c>
      <c r="B75">
        <f>VLOOKUP($A75,被动技能升级!$J:$Q,被动技能升级!K$1,FALSE)</f>
        <v>100071</v>
      </c>
      <c r="C75">
        <f>VLOOKUP($A75,被动技能升级!$J:$Q,被动技能升级!L$1,FALSE)</f>
        <v>100072</v>
      </c>
      <c r="D75">
        <f>VLOOKUP($A75,被动技能升级!$J:$Q,被动技能升级!M$1,FALSE)</f>
        <v>50</v>
      </c>
      <c r="E75" t="str">
        <f>VLOOKUP($A75,被动技能升级!$J:$Q,被动技能升级!N$1,FALSE)</f>
        <v>[]</v>
      </c>
      <c r="F75">
        <f>VLOOKUP($A75,被动技能升级!$J:$Q,被动技能升级!O$1,FALSE)</f>
        <v>14100</v>
      </c>
      <c r="G75">
        <f>VLOOKUP($A75,被动技能升级!$J:$Q,被动技能升级!P$1,FALSE)</f>
        <v>0</v>
      </c>
      <c r="H75">
        <f>VLOOKUP($A75,被动技能升级!$J:$Q,被动技能升级!Q$1,FALSE)</f>
        <v>0</v>
      </c>
    </row>
    <row r="76" spans="1:8" x14ac:dyDescent="0.15">
      <c r="A76">
        <v>72</v>
      </c>
      <c r="B76">
        <f>VLOOKUP($A76,被动技能升级!$J:$Q,被动技能升级!K$1,FALSE)</f>
        <v>100072</v>
      </c>
      <c r="C76">
        <f>VLOOKUP($A76,被动技能升级!$J:$Q,被动技能升级!L$1,FALSE)</f>
        <v>100073</v>
      </c>
      <c r="D76">
        <f>VLOOKUP($A76,被动技能升级!$J:$Q,被动技能升级!M$1,FALSE)</f>
        <v>55</v>
      </c>
      <c r="E76" t="str">
        <f>VLOOKUP($A76,被动技能升级!$J:$Q,被动技能升级!N$1,FALSE)</f>
        <v>[]</v>
      </c>
      <c r="F76">
        <f>VLOOKUP($A76,被动技能升级!$J:$Q,被动技能升级!O$1,FALSE)</f>
        <v>20000</v>
      </c>
      <c r="G76">
        <f>VLOOKUP($A76,被动技能升级!$J:$Q,被动技能升级!P$1,FALSE)</f>
        <v>0</v>
      </c>
      <c r="H76">
        <f>VLOOKUP($A76,被动技能升级!$J:$Q,被动技能升级!Q$1,FALSE)</f>
        <v>0</v>
      </c>
    </row>
    <row r="77" spans="1:8" x14ac:dyDescent="0.15">
      <c r="A77">
        <v>73</v>
      </c>
      <c r="B77">
        <f>VLOOKUP($A77,被动技能升级!$J:$Q,被动技能升级!K$1,FALSE)</f>
        <v>100073</v>
      </c>
      <c r="C77">
        <f>VLOOKUP($A77,被动技能升级!$J:$Q,被动技能升级!L$1,FALSE)</f>
        <v>100074</v>
      </c>
      <c r="D77">
        <f>VLOOKUP($A77,被动技能升级!$J:$Q,被动技能升级!M$1,FALSE)</f>
        <v>60</v>
      </c>
      <c r="E77" t="str">
        <f>VLOOKUP($A77,被动技能升级!$J:$Q,被动技能升级!N$1,FALSE)</f>
        <v>[]</v>
      </c>
      <c r="F77">
        <f>VLOOKUP($A77,被动技能升级!$J:$Q,被动技能升级!O$1,FALSE)</f>
        <v>28300</v>
      </c>
      <c r="G77">
        <f>VLOOKUP($A77,被动技能升级!$J:$Q,被动技能升级!P$1,FALSE)</f>
        <v>0</v>
      </c>
      <c r="H77">
        <f>VLOOKUP($A77,被动技能升级!$J:$Q,被动技能升级!Q$1,FALSE)</f>
        <v>0</v>
      </c>
    </row>
    <row r="78" spans="1:8" x14ac:dyDescent="0.15">
      <c r="A78">
        <v>74</v>
      </c>
      <c r="B78">
        <f>VLOOKUP($A78,被动技能升级!$J:$Q,被动技能升级!K$1,FALSE)</f>
        <v>100074</v>
      </c>
      <c r="C78">
        <f>VLOOKUP($A78,被动技能升级!$J:$Q,被动技能升级!L$1,FALSE)</f>
        <v>100075</v>
      </c>
      <c r="D78">
        <f>VLOOKUP($A78,被动技能升级!$J:$Q,被动技能升级!M$1,FALSE)</f>
        <v>65</v>
      </c>
      <c r="E78" t="str">
        <f>VLOOKUP($A78,被动技能升级!$J:$Q,被动技能升级!N$1,FALSE)</f>
        <v>[]</v>
      </c>
      <c r="F78">
        <f>VLOOKUP($A78,被动技能升级!$J:$Q,被动技能升级!O$1,FALSE)</f>
        <v>40100</v>
      </c>
      <c r="G78">
        <f>VLOOKUP($A78,被动技能升级!$J:$Q,被动技能升级!P$1,FALSE)</f>
        <v>0</v>
      </c>
      <c r="H78">
        <f>VLOOKUP($A78,被动技能升级!$J:$Q,被动技能升级!Q$1,FALSE)</f>
        <v>0</v>
      </c>
    </row>
    <row r="79" spans="1:8" x14ac:dyDescent="0.15">
      <c r="A79">
        <v>75</v>
      </c>
      <c r="B79">
        <f>VLOOKUP($A79,被动技能升级!$J:$Q,被动技能升级!K$1,FALSE)</f>
        <v>100075</v>
      </c>
      <c r="C79">
        <f>VLOOKUP($A79,被动技能升级!$J:$Q,被动技能升级!L$1,FALSE)</f>
        <v>100076</v>
      </c>
      <c r="D79">
        <f>VLOOKUP($A79,被动技能升级!$J:$Q,被动技能升级!M$1,FALSE)</f>
        <v>70</v>
      </c>
      <c r="E79" t="str">
        <f>VLOOKUP($A79,被动技能升级!$J:$Q,被动技能升级!N$1,FALSE)</f>
        <v>[]</v>
      </c>
      <c r="F79">
        <f>VLOOKUP($A79,被动技能升级!$J:$Q,被动技能升级!O$1,FALSE)</f>
        <v>56700</v>
      </c>
      <c r="G79">
        <f>VLOOKUP($A79,被动技能升级!$J:$Q,被动技能升级!P$1,FALSE)</f>
        <v>0</v>
      </c>
      <c r="H79">
        <f>VLOOKUP($A79,被动技能升级!$J:$Q,被动技能升级!Q$1,FALSE)</f>
        <v>0</v>
      </c>
    </row>
    <row r="80" spans="1:8" x14ac:dyDescent="0.15">
      <c r="A80">
        <v>76</v>
      </c>
      <c r="B80">
        <f>VLOOKUP($A80,被动技能升级!$J:$Q,被动技能升级!K$1,FALSE)</f>
        <v>100076</v>
      </c>
      <c r="C80">
        <f>VLOOKUP($A80,被动技能升级!$J:$Q,被动技能升级!L$1,FALSE)</f>
        <v>100077</v>
      </c>
      <c r="D80">
        <f>VLOOKUP($A80,被动技能升级!$J:$Q,被动技能升级!M$1,FALSE)</f>
        <v>75</v>
      </c>
      <c r="E80" t="str">
        <f>VLOOKUP($A80,被动技能升级!$J:$Q,被动技能升级!N$1,FALSE)</f>
        <v>[]</v>
      </c>
      <c r="F80">
        <f>VLOOKUP($A80,被动技能升级!$J:$Q,被动技能升级!O$1,FALSE)</f>
        <v>80400</v>
      </c>
      <c r="G80">
        <f>VLOOKUP($A80,被动技能升级!$J:$Q,被动技能升级!P$1,FALSE)</f>
        <v>0</v>
      </c>
      <c r="H80">
        <f>VLOOKUP($A80,被动技能升级!$J:$Q,被动技能升级!Q$1,FALSE)</f>
        <v>0</v>
      </c>
    </row>
    <row r="81" spans="1:8" x14ac:dyDescent="0.15">
      <c r="A81">
        <v>77</v>
      </c>
      <c r="B81">
        <f>VLOOKUP($A81,被动技能升级!$J:$Q,被动技能升级!K$1,FALSE)</f>
        <v>100077</v>
      </c>
      <c r="C81">
        <f>VLOOKUP($A81,被动技能升级!$J:$Q,被动技能升级!L$1,FALSE)</f>
        <v>100078</v>
      </c>
      <c r="D81">
        <f>VLOOKUP($A81,被动技能升级!$J:$Q,被动技能升级!M$1,FALSE)</f>
        <v>80</v>
      </c>
      <c r="E81" t="str">
        <f>VLOOKUP($A81,被动技能升级!$J:$Q,被动技能升级!N$1,FALSE)</f>
        <v>[]</v>
      </c>
      <c r="F81">
        <f>VLOOKUP($A81,被动技能升级!$J:$Q,被动技能升级!O$1,FALSE)</f>
        <v>113800</v>
      </c>
      <c r="G81">
        <f>VLOOKUP($A81,被动技能升级!$J:$Q,被动技能升级!P$1,FALSE)</f>
        <v>0</v>
      </c>
      <c r="H81">
        <f>VLOOKUP($A81,被动技能升级!$J:$Q,被动技能升级!Q$1,FALSE)</f>
        <v>0</v>
      </c>
    </row>
    <row r="82" spans="1:8" x14ac:dyDescent="0.15">
      <c r="A82">
        <v>78</v>
      </c>
      <c r="B82">
        <f>VLOOKUP($A82,被动技能升级!$J:$Q,被动技能升级!K$1,FALSE)</f>
        <v>100078</v>
      </c>
      <c r="C82">
        <f>VLOOKUP($A82,被动技能升级!$J:$Q,被动技能升级!L$1,FALSE)</f>
        <v>100079</v>
      </c>
      <c r="D82">
        <f>VLOOKUP($A82,被动技能升级!$J:$Q,被动技能升级!M$1,FALSE)</f>
        <v>85</v>
      </c>
      <c r="E82" t="str">
        <f>VLOOKUP($A82,被动技能升级!$J:$Q,被动技能升级!N$1,FALSE)</f>
        <v>[]</v>
      </c>
      <c r="F82">
        <f>VLOOKUP($A82,被动技能升级!$J:$Q,被动技能升级!O$1,FALSE)</f>
        <v>161100</v>
      </c>
      <c r="G82">
        <f>VLOOKUP($A82,被动技能升级!$J:$Q,被动技能升级!P$1,FALSE)</f>
        <v>0</v>
      </c>
      <c r="H82">
        <f>VLOOKUP($A82,被动技能升级!$J:$Q,被动技能升级!Q$1,FALSE)</f>
        <v>0</v>
      </c>
    </row>
    <row r="83" spans="1:8" x14ac:dyDescent="0.15">
      <c r="A83">
        <v>79</v>
      </c>
      <c r="B83">
        <f>VLOOKUP($A83,被动技能升级!$J:$Q,被动技能升级!K$1,FALSE)</f>
        <v>100079</v>
      </c>
      <c r="C83">
        <f>VLOOKUP($A83,被动技能升级!$J:$Q,被动技能升级!L$1,FALSE)</f>
        <v>100080</v>
      </c>
      <c r="D83">
        <f>VLOOKUP($A83,被动技能升级!$J:$Q,被动技能升级!M$1,FALSE)</f>
        <v>90</v>
      </c>
      <c r="E83" t="str">
        <f>VLOOKUP($A83,被动技能升级!$J:$Q,被动技能升级!N$1,FALSE)</f>
        <v>[]</v>
      </c>
      <c r="F83">
        <f>VLOOKUP($A83,被动技能升级!$J:$Q,被动技能升级!O$1,FALSE)</f>
        <v>228100</v>
      </c>
      <c r="G83">
        <f>VLOOKUP($A83,被动技能升级!$J:$Q,被动技能升级!P$1,FALSE)</f>
        <v>0</v>
      </c>
      <c r="H83">
        <f>VLOOKUP($A83,被动技能升级!$J:$Q,被动技能升级!Q$1,FALSE)</f>
        <v>0</v>
      </c>
    </row>
    <row r="84" spans="1:8" x14ac:dyDescent="0.15">
      <c r="A84">
        <v>80</v>
      </c>
      <c r="B84">
        <f>VLOOKUP($A84,被动技能升级!$J:$Q,被动技能升级!K$1,FALSE)</f>
        <v>100080</v>
      </c>
      <c r="C84">
        <f>VLOOKUP($A84,被动技能升级!$J:$Q,被动技能升级!L$1,FALSE)</f>
        <v>0</v>
      </c>
      <c r="D84">
        <f>VLOOKUP($A84,被动技能升级!$J:$Q,被动技能升级!M$1,FALSE)</f>
        <v>100</v>
      </c>
      <c r="E84" t="str">
        <f>VLOOKUP($A84,被动技能升级!$J:$Q,被动技能升级!N$1,FALSE)</f>
        <v>[]</v>
      </c>
      <c r="F84">
        <f>VLOOKUP($A84,被动技能升级!$J:$Q,被动技能升级!O$1,FALSE)</f>
        <v>780200</v>
      </c>
      <c r="G84">
        <f>VLOOKUP($A84,被动技能升级!$J:$Q,被动技能升级!P$1,FALSE)</f>
        <v>0</v>
      </c>
      <c r="H84">
        <f>VLOOKUP($A84,被动技能升级!$J:$Q,被动技能升级!Q$1,FALSE)</f>
        <v>0</v>
      </c>
    </row>
    <row r="85" spans="1:8" x14ac:dyDescent="0.15">
      <c r="A85">
        <v>81</v>
      </c>
      <c r="B85">
        <f>VLOOKUP($A85,被动技能升级!$J:$Q,被动技能升级!K$1,FALSE)</f>
        <v>100081</v>
      </c>
      <c r="C85">
        <f>VLOOKUP($A85,被动技能升级!$J:$Q,被动技能升级!L$1,FALSE)</f>
        <v>100082</v>
      </c>
      <c r="D85">
        <f>VLOOKUP($A85,被动技能升级!$J:$Q,被动技能升级!M$1,FALSE)</f>
        <v>2</v>
      </c>
      <c r="E85" t="str">
        <f>VLOOKUP($A85,被动技能升级!$J:$Q,被动技能升级!N$1,FALSE)</f>
        <v>[]</v>
      </c>
      <c r="F85">
        <f>VLOOKUP($A85,被动技能升级!$J:$Q,被动技能升级!O$1,FALSE)</f>
        <v>500</v>
      </c>
      <c r="G85">
        <f>VLOOKUP($A85,被动技能升级!$J:$Q,被动技能升级!P$1,FALSE)</f>
        <v>0</v>
      </c>
      <c r="H85">
        <f>VLOOKUP($A85,被动技能升级!$J:$Q,被动技能升级!Q$1,FALSE)</f>
        <v>0</v>
      </c>
    </row>
    <row r="86" spans="1:8" x14ac:dyDescent="0.15">
      <c r="A86">
        <v>82</v>
      </c>
      <c r="B86">
        <f>VLOOKUP($A86,被动技能升级!$J:$Q,被动技能升级!K$1,FALSE)</f>
        <v>100082</v>
      </c>
      <c r="C86">
        <f>VLOOKUP($A86,被动技能升级!$J:$Q,被动技能升级!L$1,FALSE)</f>
        <v>100083</v>
      </c>
      <c r="D86">
        <f>VLOOKUP($A86,被动技能升级!$J:$Q,被动技能升级!M$1,FALSE)</f>
        <v>5</v>
      </c>
      <c r="E86" t="str">
        <f>VLOOKUP($A86,被动技能升级!$J:$Q,被动技能升级!N$1,FALSE)</f>
        <v>[]</v>
      </c>
      <c r="F86">
        <f>VLOOKUP($A86,被动技能升级!$J:$Q,被动技能升级!O$1,FALSE)</f>
        <v>600</v>
      </c>
      <c r="G86">
        <f>VLOOKUP($A86,被动技能升级!$J:$Q,被动技能升级!P$1,FALSE)</f>
        <v>0</v>
      </c>
      <c r="H86">
        <f>VLOOKUP($A86,被动技能升级!$J:$Q,被动技能升级!Q$1,FALSE)</f>
        <v>0</v>
      </c>
    </row>
    <row r="87" spans="1:8" x14ac:dyDescent="0.15">
      <c r="A87">
        <v>83</v>
      </c>
      <c r="B87">
        <f>VLOOKUP($A87,被动技能升级!$J:$Q,被动技能升级!K$1,FALSE)</f>
        <v>100083</v>
      </c>
      <c r="C87">
        <f>VLOOKUP($A87,被动技能升级!$J:$Q,被动技能升级!L$1,FALSE)</f>
        <v>100084</v>
      </c>
      <c r="D87">
        <f>VLOOKUP($A87,被动技能升级!$J:$Q,被动技能升级!M$1,FALSE)</f>
        <v>10</v>
      </c>
      <c r="E87" t="str">
        <f>VLOOKUP($A87,被动技能升级!$J:$Q,被动技能升级!N$1,FALSE)</f>
        <v>[]</v>
      </c>
      <c r="F87">
        <f>VLOOKUP($A87,被动技能升级!$J:$Q,被动技能升级!O$1,FALSE)</f>
        <v>800</v>
      </c>
      <c r="G87">
        <f>VLOOKUP($A87,被动技能升级!$J:$Q,被动技能升级!P$1,FALSE)</f>
        <v>0</v>
      </c>
      <c r="H87">
        <f>VLOOKUP($A87,被动技能升级!$J:$Q,被动技能升级!Q$1,FALSE)</f>
        <v>0</v>
      </c>
    </row>
    <row r="88" spans="1:8" x14ac:dyDescent="0.15">
      <c r="A88">
        <v>84</v>
      </c>
      <c r="B88">
        <f>VLOOKUP($A88,被动技能升级!$J:$Q,被动技能升级!K$1,FALSE)</f>
        <v>100084</v>
      </c>
      <c r="C88">
        <f>VLOOKUP($A88,被动技能升级!$J:$Q,被动技能升级!L$1,FALSE)</f>
        <v>100085</v>
      </c>
      <c r="D88">
        <f>VLOOKUP($A88,被动技能升级!$J:$Q,被动技能升级!M$1,FALSE)</f>
        <v>15</v>
      </c>
      <c r="E88" t="str">
        <f>VLOOKUP($A88,被动技能升级!$J:$Q,被动技能升级!N$1,FALSE)</f>
        <v>[]</v>
      </c>
      <c r="F88">
        <f>VLOOKUP($A88,被动技能升级!$J:$Q,被动技能升级!O$1,FALSE)</f>
        <v>1200</v>
      </c>
      <c r="G88">
        <f>VLOOKUP($A88,被动技能升级!$J:$Q,被动技能升级!P$1,FALSE)</f>
        <v>0</v>
      </c>
      <c r="H88">
        <f>VLOOKUP($A88,被动技能升级!$J:$Q,被动技能升级!Q$1,FALSE)</f>
        <v>0</v>
      </c>
    </row>
    <row r="89" spans="1:8" x14ac:dyDescent="0.15">
      <c r="A89">
        <v>85</v>
      </c>
      <c r="B89">
        <f>VLOOKUP($A89,被动技能升级!$J:$Q,被动技能升级!K$1,FALSE)</f>
        <v>100085</v>
      </c>
      <c r="C89">
        <f>VLOOKUP($A89,被动技能升级!$J:$Q,被动技能升级!L$1,FALSE)</f>
        <v>100086</v>
      </c>
      <c r="D89">
        <f>VLOOKUP($A89,被动技能升级!$J:$Q,被动技能升级!M$1,FALSE)</f>
        <v>20</v>
      </c>
      <c r="E89" t="str">
        <f>VLOOKUP($A89,被动技能升级!$J:$Q,被动技能升级!N$1,FALSE)</f>
        <v>[]</v>
      </c>
      <c r="F89">
        <f>VLOOKUP($A89,被动技能升级!$J:$Q,被动技能升级!O$1,FALSE)</f>
        <v>1700</v>
      </c>
      <c r="G89">
        <f>VLOOKUP($A89,被动技能升级!$J:$Q,被动技能升级!P$1,FALSE)</f>
        <v>0</v>
      </c>
      <c r="H89">
        <f>VLOOKUP($A89,被动技能升级!$J:$Q,被动技能升级!Q$1,FALSE)</f>
        <v>0</v>
      </c>
    </row>
    <row r="90" spans="1:8" x14ac:dyDescent="0.15">
      <c r="A90">
        <v>86</v>
      </c>
      <c r="B90">
        <f>VLOOKUP($A90,被动技能升级!$J:$Q,被动技能升级!K$1,FALSE)</f>
        <v>100086</v>
      </c>
      <c r="C90">
        <f>VLOOKUP($A90,被动技能升级!$J:$Q,被动技能升级!L$1,FALSE)</f>
        <v>100087</v>
      </c>
      <c r="D90">
        <f>VLOOKUP($A90,被动技能升级!$J:$Q,被动技能升级!M$1,FALSE)</f>
        <v>25</v>
      </c>
      <c r="E90" t="str">
        <f>VLOOKUP($A90,被动技能升级!$J:$Q,被动技能升级!N$1,FALSE)</f>
        <v>[]</v>
      </c>
      <c r="F90">
        <f>VLOOKUP($A90,被动技能升级!$J:$Q,被动技能升级!O$1,FALSE)</f>
        <v>2400</v>
      </c>
      <c r="G90">
        <f>VLOOKUP($A90,被动技能升级!$J:$Q,被动技能升级!P$1,FALSE)</f>
        <v>0</v>
      </c>
      <c r="H90">
        <f>VLOOKUP($A90,被动技能升级!$J:$Q,被动技能升级!Q$1,FALSE)</f>
        <v>0</v>
      </c>
    </row>
    <row r="91" spans="1:8" x14ac:dyDescent="0.15">
      <c r="A91">
        <v>87</v>
      </c>
      <c r="B91">
        <f>VLOOKUP($A91,被动技能升级!$J:$Q,被动技能升级!K$1,FALSE)</f>
        <v>100087</v>
      </c>
      <c r="C91">
        <f>VLOOKUP($A91,被动技能升级!$J:$Q,被动技能升级!L$1,FALSE)</f>
        <v>100088</v>
      </c>
      <c r="D91">
        <f>VLOOKUP($A91,被动技能升级!$J:$Q,被动技能升级!M$1,FALSE)</f>
        <v>30</v>
      </c>
      <c r="E91" t="str">
        <f>VLOOKUP($A91,被动技能升级!$J:$Q,被动技能升级!N$1,FALSE)</f>
        <v>[]</v>
      </c>
      <c r="F91">
        <f>VLOOKUP($A91,被动技能升级!$J:$Q,被动技能升级!O$1,FALSE)</f>
        <v>3500</v>
      </c>
      <c r="G91">
        <f>VLOOKUP($A91,被动技能升级!$J:$Q,被动技能升级!P$1,FALSE)</f>
        <v>0</v>
      </c>
      <c r="H91">
        <f>VLOOKUP($A91,被动技能升级!$J:$Q,被动技能升级!Q$1,FALSE)</f>
        <v>0</v>
      </c>
    </row>
    <row r="92" spans="1:8" x14ac:dyDescent="0.15">
      <c r="A92">
        <v>88</v>
      </c>
      <c r="B92">
        <f>VLOOKUP($A92,被动技能升级!$J:$Q,被动技能升级!K$1,FALSE)</f>
        <v>100088</v>
      </c>
      <c r="C92">
        <f>VLOOKUP($A92,被动技能升级!$J:$Q,被动技能升级!L$1,FALSE)</f>
        <v>100089</v>
      </c>
      <c r="D92">
        <f>VLOOKUP($A92,被动技能升级!$J:$Q,被动技能升级!M$1,FALSE)</f>
        <v>35</v>
      </c>
      <c r="E92" t="str">
        <f>VLOOKUP($A92,被动技能升级!$J:$Q,被动技能升级!N$1,FALSE)</f>
        <v>[]</v>
      </c>
      <c r="F92">
        <f>VLOOKUP($A92,被动技能升级!$J:$Q,被动技能升级!O$1,FALSE)</f>
        <v>4900</v>
      </c>
      <c r="G92">
        <f>VLOOKUP($A92,被动技能升级!$J:$Q,被动技能升级!P$1,FALSE)</f>
        <v>0</v>
      </c>
      <c r="H92">
        <f>VLOOKUP($A92,被动技能升级!$J:$Q,被动技能升级!Q$1,FALSE)</f>
        <v>0</v>
      </c>
    </row>
    <row r="93" spans="1:8" x14ac:dyDescent="0.15">
      <c r="A93">
        <v>89</v>
      </c>
      <c r="B93">
        <f>VLOOKUP($A93,被动技能升级!$J:$Q,被动技能升级!K$1,FALSE)</f>
        <v>100089</v>
      </c>
      <c r="C93">
        <f>VLOOKUP($A93,被动技能升级!$J:$Q,被动技能升级!L$1,FALSE)</f>
        <v>100090</v>
      </c>
      <c r="D93">
        <f>VLOOKUP($A93,被动技能升级!$J:$Q,被动技能升级!M$1,FALSE)</f>
        <v>40</v>
      </c>
      <c r="E93" t="str">
        <f>VLOOKUP($A93,被动技能升级!$J:$Q,被动技能升级!N$1,FALSE)</f>
        <v>[]</v>
      </c>
      <c r="F93">
        <f>VLOOKUP($A93,被动技能升级!$J:$Q,被动技能升级!O$1,FALSE)</f>
        <v>7000</v>
      </c>
      <c r="G93">
        <f>VLOOKUP($A93,被动技能升级!$J:$Q,被动技能升级!P$1,FALSE)</f>
        <v>0</v>
      </c>
      <c r="H93">
        <f>VLOOKUP($A93,被动技能升级!$J:$Q,被动技能升级!Q$1,FALSE)</f>
        <v>0</v>
      </c>
    </row>
    <row r="94" spans="1:8" x14ac:dyDescent="0.15">
      <c r="A94">
        <v>90</v>
      </c>
      <c r="B94">
        <f>VLOOKUP($A94,被动技能升级!$J:$Q,被动技能升级!K$1,FALSE)</f>
        <v>100090</v>
      </c>
      <c r="C94">
        <f>VLOOKUP($A94,被动技能升级!$J:$Q,被动技能升级!L$1,FALSE)</f>
        <v>100091</v>
      </c>
      <c r="D94">
        <f>VLOOKUP($A94,被动技能升级!$J:$Q,被动技能升级!M$1,FALSE)</f>
        <v>45</v>
      </c>
      <c r="E94" t="str">
        <f>VLOOKUP($A94,被动技能升级!$J:$Q,被动技能升级!N$1,FALSE)</f>
        <v>[]</v>
      </c>
      <c r="F94">
        <f>VLOOKUP($A94,被动技能升级!$J:$Q,被动技能升级!O$1,FALSE)</f>
        <v>9900</v>
      </c>
      <c r="G94">
        <f>VLOOKUP($A94,被动技能升级!$J:$Q,被动技能升级!P$1,FALSE)</f>
        <v>0</v>
      </c>
      <c r="H94">
        <f>VLOOKUP($A94,被动技能升级!$J:$Q,被动技能升级!Q$1,FALSE)</f>
        <v>0</v>
      </c>
    </row>
    <row r="95" spans="1:8" x14ac:dyDescent="0.15">
      <c r="A95">
        <v>91</v>
      </c>
      <c r="B95">
        <f>VLOOKUP($A95,被动技能升级!$J:$Q,被动技能升级!K$1,FALSE)</f>
        <v>100091</v>
      </c>
      <c r="C95">
        <f>VLOOKUP($A95,被动技能升级!$J:$Q,被动技能升级!L$1,FALSE)</f>
        <v>100092</v>
      </c>
      <c r="D95">
        <f>VLOOKUP($A95,被动技能升级!$J:$Q,被动技能升级!M$1,FALSE)</f>
        <v>50</v>
      </c>
      <c r="E95" t="str">
        <f>VLOOKUP($A95,被动技能升级!$J:$Q,被动技能升级!N$1,FALSE)</f>
        <v>[]</v>
      </c>
      <c r="F95">
        <f>VLOOKUP($A95,被动技能升级!$J:$Q,被动技能升级!O$1,FALSE)</f>
        <v>14100</v>
      </c>
      <c r="G95">
        <f>VLOOKUP($A95,被动技能升级!$J:$Q,被动技能升级!P$1,FALSE)</f>
        <v>0</v>
      </c>
      <c r="H95">
        <f>VLOOKUP($A95,被动技能升级!$J:$Q,被动技能升级!Q$1,FALSE)</f>
        <v>0</v>
      </c>
    </row>
    <row r="96" spans="1:8" x14ac:dyDescent="0.15">
      <c r="A96">
        <v>92</v>
      </c>
      <c r="B96">
        <f>VLOOKUP($A96,被动技能升级!$J:$Q,被动技能升级!K$1,FALSE)</f>
        <v>100092</v>
      </c>
      <c r="C96">
        <f>VLOOKUP($A96,被动技能升级!$J:$Q,被动技能升级!L$1,FALSE)</f>
        <v>100093</v>
      </c>
      <c r="D96">
        <f>VLOOKUP($A96,被动技能升级!$J:$Q,被动技能升级!M$1,FALSE)</f>
        <v>55</v>
      </c>
      <c r="E96" t="str">
        <f>VLOOKUP($A96,被动技能升级!$J:$Q,被动技能升级!N$1,FALSE)</f>
        <v>[]</v>
      </c>
      <c r="F96">
        <f>VLOOKUP($A96,被动技能升级!$J:$Q,被动技能升级!O$1,FALSE)</f>
        <v>20000</v>
      </c>
      <c r="G96">
        <f>VLOOKUP($A96,被动技能升级!$J:$Q,被动技能升级!P$1,FALSE)</f>
        <v>0</v>
      </c>
      <c r="H96">
        <f>VLOOKUP($A96,被动技能升级!$J:$Q,被动技能升级!Q$1,FALSE)</f>
        <v>0</v>
      </c>
    </row>
    <row r="97" spans="1:8" x14ac:dyDescent="0.15">
      <c r="A97">
        <v>93</v>
      </c>
      <c r="B97">
        <f>VLOOKUP($A97,被动技能升级!$J:$Q,被动技能升级!K$1,FALSE)</f>
        <v>100093</v>
      </c>
      <c r="C97">
        <f>VLOOKUP($A97,被动技能升级!$J:$Q,被动技能升级!L$1,FALSE)</f>
        <v>100094</v>
      </c>
      <c r="D97">
        <f>VLOOKUP($A97,被动技能升级!$J:$Q,被动技能升级!M$1,FALSE)</f>
        <v>60</v>
      </c>
      <c r="E97" t="str">
        <f>VLOOKUP($A97,被动技能升级!$J:$Q,被动技能升级!N$1,FALSE)</f>
        <v>[]</v>
      </c>
      <c r="F97">
        <f>VLOOKUP($A97,被动技能升级!$J:$Q,被动技能升级!O$1,FALSE)</f>
        <v>28300</v>
      </c>
      <c r="G97">
        <f>VLOOKUP($A97,被动技能升级!$J:$Q,被动技能升级!P$1,FALSE)</f>
        <v>0</v>
      </c>
      <c r="H97">
        <f>VLOOKUP($A97,被动技能升级!$J:$Q,被动技能升级!Q$1,FALSE)</f>
        <v>0</v>
      </c>
    </row>
    <row r="98" spans="1:8" x14ac:dyDescent="0.15">
      <c r="A98">
        <v>94</v>
      </c>
      <c r="B98">
        <f>VLOOKUP($A98,被动技能升级!$J:$Q,被动技能升级!K$1,FALSE)</f>
        <v>100094</v>
      </c>
      <c r="C98">
        <f>VLOOKUP($A98,被动技能升级!$J:$Q,被动技能升级!L$1,FALSE)</f>
        <v>100095</v>
      </c>
      <c r="D98">
        <f>VLOOKUP($A98,被动技能升级!$J:$Q,被动技能升级!M$1,FALSE)</f>
        <v>65</v>
      </c>
      <c r="E98" t="str">
        <f>VLOOKUP($A98,被动技能升级!$J:$Q,被动技能升级!N$1,FALSE)</f>
        <v>[]</v>
      </c>
      <c r="F98">
        <f>VLOOKUP($A98,被动技能升级!$J:$Q,被动技能升级!O$1,FALSE)</f>
        <v>40100</v>
      </c>
      <c r="G98">
        <f>VLOOKUP($A98,被动技能升级!$J:$Q,被动技能升级!P$1,FALSE)</f>
        <v>0</v>
      </c>
      <c r="H98">
        <f>VLOOKUP($A98,被动技能升级!$J:$Q,被动技能升级!Q$1,FALSE)</f>
        <v>0</v>
      </c>
    </row>
    <row r="99" spans="1:8" x14ac:dyDescent="0.15">
      <c r="A99">
        <v>95</v>
      </c>
      <c r="B99">
        <f>VLOOKUP($A99,被动技能升级!$J:$Q,被动技能升级!K$1,FALSE)</f>
        <v>100095</v>
      </c>
      <c r="C99">
        <f>VLOOKUP($A99,被动技能升级!$J:$Q,被动技能升级!L$1,FALSE)</f>
        <v>100096</v>
      </c>
      <c r="D99">
        <f>VLOOKUP($A99,被动技能升级!$J:$Q,被动技能升级!M$1,FALSE)</f>
        <v>70</v>
      </c>
      <c r="E99" t="str">
        <f>VLOOKUP($A99,被动技能升级!$J:$Q,被动技能升级!N$1,FALSE)</f>
        <v>[]</v>
      </c>
      <c r="F99">
        <f>VLOOKUP($A99,被动技能升级!$J:$Q,被动技能升级!O$1,FALSE)</f>
        <v>56700</v>
      </c>
      <c r="G99">
        <f>VLOOKUP($A99,被动技能升级!$J:$Q,被动技能升级!P$1,FALSE)</f>
        <v>0</v>
      </c>
      <c r="H99">
        <f>VLOOKUP($A99,被动技能升级!$J:$Q,被动技能升级!Q$1,FALSE)</f>
        <v>0</v>
      </c>
    </row>
    <row r="100" spans="1:8" x14ac:dyDescent="0.15">
      <c r="A100">
        <v>96</v>
      </c>
      <c r="B100">
        <f>VLOOKUP($A100,被动技能升级!$J:$Q,被动技能升级!K$1,FALSE)</f>
        <v>100096</v>
      </c>
      <c r="C100">
        <f>VLOOKUP($A100,被动技能升级!$J:$Q,被动技能升级!L$1,FALSE)</f>
        <v>100097</v>
      </c>
      <c r="D100">
        <f>VLOOKUP($A100,被动技能升级!$J:$Q,被动技能升级!M$1,FALSE)</f>
        <v>75</v>
      </c>
      <c r="E100" t="str">
        <f>VLOOKUP($A100,被动技能升级!$J:$Q,被动技能升级!N$1,FALSE)</f>
        <v>[]</v>
      </c>
      <c r="F100">
        <f>VLOOKUP($A100,被动技能升级!$J:$Q,被动技能升级!O$1,FALSE)</f>
        <v>80400</v>
      </c>
      <c r="G100">
        <f>VLOOKUP($A100,被动技能升级!$J:$Q,被动技能升级!P$1,FALSE)</f>
        <v>0</v>
      </c>
      <c r="H100">
        <f>VLOOKUP($A100,被动技能升级!$J:$Q,被动技能升级!Q$1,FALSE)</f>
        <v>0</v>
      </c>
    </row>
    <row r="101" spans="1:8" x14ac:dyDescent="0.15">
      <c r="A101">
        <v>97</v>
      </c>
      <c r="B101">
        <f>VLOOKUP($A101,被动技能升级!$J:$Q,被动技能升级!K$1,FALSE)</f>
        <v>100097</v>
      </c>
      <c r="C101">
        <f>VLOOKUP($A101,被动技能升级!$J:$Q,被动技能升级!L$1,FALSE)</f>
        <v>100098</v>
      </c>
      <c r="D101">
        <f>VLOOKUP($A101,被动技能升级!$J:$Q,被动技能升级!M$1,FALSE)</f>
        <v>80</v>
      </c>
      <c r="E101" t="str">
        <f>VLOOKUP($A101,被动技能升级!$J:$Q,被动技能升级!N$1,FALSE)</f>
        <v>[]</v>
      </c>
      <c r="F101">
        <f>VLOOKUP($A101,被动技能升级!$J:$Q,被动技能升级!O$1,FALSE)</f>
        <v>113800</v>
      </c>
      <c r="G101">
        <f>VLOOKUP($A101,被动技能升级!$J:$Q,被动技能升级!P$1,FALSE)</f>
        <v>0</v>
      </c>
      <c r="H101">
        <f>VLOOKUP($A101,被动技能升级!$J:$Q,被动技能升级!Q$1,FALSE)</f>
        <v>0</v>
      </c>
    </row>
    <row r="102" spans="1:8" x14ac:dyDescent="0.15">
      <c r="A102">
        <v>98</v>
      </c>
      <c r="B102">
        <f>VLOOKUP($A102,被动技能升级!$J:$Q,被动技能升级!K$1,FALSE)</f>
        <v>100098</v>
      </c>
      <c r="C102">
        <f>VLOOKUP($A102,被动技能升级!$J:$Q,被动技能升级!L$1,FALSE)</f>
        <v>100099</v>
      </c>
      <c r="D102">
        <f>VLOOKUP($A102,被动技能升级!$J:$Q,被动技能升级!M$1,FALSE)</f>
        <v>85</v>
      </c>
      <c r="E102" t="str">
        <f>VLOOKUP($A102,被动技能升级!$J:$Q,被动技能升级!N$1,FALSE)</f>
        <v>[]</v>
      </c>
      <c r="F102">
        <f>VLOOKUP($A102,被动技能升级!$J:$Q,被动技能升级!O$1,FALSE)</f>
        <v>161100</v>
      </c>
      <c r="G102">
        <f>VLOOKUP($A102,被动技能升级!$J:$Q,被动技能升级!P$1,FALSE)</f>
        <v>0</v>
      </c>
      <c r="H102">
        <f>VLOOKUP($A102,被动技能升级!$J:$Q,被动技能升级!Q$1,FALSE)</f>
        <v>0</v>
      </c>
    </row>
    <row r="103" spans="1:8" x14ac:dyDescent="0.15">
      <c r="A103">
        <v>99</v>
      </c>
      <c r="B103">
        <f>VLOOKUP($A103,被动技能升级!$J:$Q,被动技能升级!K$1,FALSE)</f>
        <v>100099</v>
      </c>
      <c r="C103">
        <f>VLOOKUP($A103,被动技能升级!$J:$Q,被动技能升级!L$1,FALSE)</f>
        <v>100100</v>
      </c>
      <c r="D103">
        <f>VLOOKUP($A103,被动技能升级!$J:$Q,被动技能升级!M$1,FALSE)</f>
        <v>90</v>
      </c>
      <c r="E103" t="str">
        <f>VLOOKUP($A103,被动技能升级!$J:$Q,被动技能升级!N$1,FALSE)</f>
        <v>[]</v>
      </c>
      <c r="F103">
        <f>VLOOKUP($A103,被动技能升级!$J:$Q,被动技能升级!O$1,FALSE)</f>
        <v>228100</v>
      </c>
      <c r="G103">
        <f>VLOOKUP($A103,被动技能升级!$J:$Q,被动技能升级!P$1,FALSE)</f>
        <v>0</v>
      </c>
      <c r="H103">
        <f>VLOOKUP($A103,被动技能升级!$J:$Q,被动技能升级!Q$1,FALSE)</f>
        <v>0</v>
      </c>
    </row>
    <row r="104" spans="1:8" x14ac:dyDescent="0.15">
      <c r="A104">
        <v>100</v>
      </c>
      <c r="B104">
        <f>VLOOKUP($A104,被动技能升级!$J:$Q,被动技能升级!K$1,FALSE)</f>
        <v>100100</v>
      </c>
      <c r="C104">
        <f>VLOOKUP($A104,被动技能升级!$J:$Q,被动技能升级!L$1,FALSE)</f>
        <v>0</v>
      </c>
      <c r="D104">
        <f>VLOOKUP($A104,被动技能升级!$J:$Q,被动技能升级!M$1,FALSE)</f>
        <v>100</v>
      </c>
      <c r="E104" t="str">
        <f>VLOOKUP($A104,被动技能升级!$J:$Q,被动技能升级!N$1,FALSE)</f>
        <v>[]</v>
      </c>
      <c r="F104">
        <f>VLOOKUP($A104,被动技能升级!$J:$Q,被动技能升级!O$1,FALSE)</f>
        <v>780200</v>
      </c>
      <c r="G104">
        <f>VLOOKUP($A104,被动技能升级!$J:$Q,被动技能升级!P$1,FALSE)</f>
        <v>0</v>
      </c>
      <c r="H104">
        <f>VLOOKUP($A104,被动技能升级!$J:$Q,被动技能升级!Q$1,FALSE)</f>
        <v>0</v>
      </c>
    </row>
    <row r="105" spans="1:8" x14ac:dyDescent="0.15">
      <c r="A105">
        <v>101</v>
      </c>
      <c r="B105">
        <f>VLOOKUP($A105,被动技能升级!$J:$Q,被动技能升级!K$1,FALSE)</f>
        <v>100101</v>
      </c>
      <c r="C105">
        <f>VLOOKUP($A105,被动技能升级!$J:$Q,被动技能升级!L$1,FALSE)</f>
        <v>100102</v>
      </c>
      <c r="D105">
        <f>VLOOKUP($A105,被动技能升级!$J:$Q,被动技能升级!M$1,FALSE)</f>
        <v>2</v>
      </c>
      <c r="E105" t="str">
        <f>VLOOKUP($A105,被动技能升级!$J:$Q,被动技能升级!N$1,FALSE)</f>
        <v>[]</v>
      </c>
      <c r="F105">
        <f>VLOOKUP($A105,被动技能升级!$J:$Q,被动技能升级!O$1,FALSE)</f>
        <v>500</v>
      </c>
      <c r="G105">
        <f>VLOOKUP($A105,被动技能升级!$J:$Q,被动技能升级!P$1,FALSE)</f>
        <v>0</v>
      </c>
      <c r="H105">
        <f>VLOOKUP($A105,被动技能升级!$J:$Q,被动技能升级!Q$1,FALSE)</f>
        <v>0</v>
      </c>
    </row>
    <row r="106" spans="1:8" x14ac:dyDescent="0.15">
      <c r="A106">
        <v>102</v>
      </c>
      <c r="B106">
        <f>VLOOKUP($A106,被动技能升级!$J:$Q,被动技能升级!K$1,FALSE)</f>
        <v>100102</v>
      </c>
      <c r="C106">
        <f>VLOOKUP($A106,被动技能升级!$J:$Q,被动技能升级!L$1,FALSE)</f>
        <v>100103</v>
      </c>
      <c r="D106">
        <f>VLOOKUP($A106,被动技能升级!$J:$Q,被动技能升级!M$1,FALSE)</f>
        <v>5</v>
      </c>
      <c r="E106" t="str">
        <f>VLOOKUP($A106,被动技能升级!$J:$Q,被动技能升级!N$1,FALSE)</f>
        <v>[]</v>
      </c>
      <c r="F106">
        <f>VLOOKUP($A106,被动技能升级!$J:$Q,被动技能升级!O$1,FALSE)</f>
        <v>600</v>
      </c>
      <c r="G106">
        <f>VLOOKUP($A106,被动技能升级!$J:$Q,被动技能升级!P$1,FALSE)</f>
        <v>0</v>
      </c>
      <c r="H106">
        <f>VLOOKUP($A106,被动技能升级!$J:$Q,被动技能升级!Q$1,FALSE)</f>
        <v>0</v>
      </c>
    </row>
    <row r="107" spans="1:8" x14ac:dyDescent="0.15">
      <c r="A107">
        <v>103</v>
      </c>
      <c r="B107">
        <f>VLOOKUP($A107,被动技能升级!$J:$Q,被动技能升级!K$1,FALSE)</f>
        <v>100103</v>
      </c>
      <c r="C107">
        <f>VLOOKUP($A107,被动技能升级!$J:$Q,被动技能升级!L$1,FALSE)</f>
        <v>100104</v>
      </c>
      <c r="D107">
        <f>VLOOKUP($A107,被动技能升级!$J:$Q,被动技能升级!M$1,FALSE)</f>
        <v>10</v>
      </c>
      <c r="E107" t="str">
        <f>VLOOKUP($A107,被动技能升级!$J:$Q,被动技能升级!N$1,FALSE)</f>
        <v>[]</v>
      </c>
      <c r="F107">
        <f>VLOOKUP($A107,被动技能升级!$J:$Q,被动技能升级!O$1,FALSE)</f>
        <v>800</v>
      </c>
      <c r="G107">
        <f>VLOOKUP($A107,被动技能升级!$J:$Q,被动技能升级!P$1,FALSE)</f>
        <v>0</v>
      </c>
      <c r="H107">
        <f>VLOOKUP($A107,被动技能升级!$J:$Q,被动技能升级!Q$1,FALSE)</f>
        <v>0</v>
      </c>
    </row>
    <row r="108" spans="1:8" x14ac:dyDescent="0.15">
      <c r="A108">
        <v>104</v>
      </c>
      <c r="B108">
        <f>VLOOKUP($A108,被动技能升级!$J:$Q,被动技能升级!K$1,FALSE)</f>
        <v>100104</v>
      </c>
      <c r="C108">
        <f>VLOOKUP($A108,被动技能升级!$J:$Q,被动技能升级!L$1,FALSE)</f>
        <v>100105</v>
      </c>
      <c r="D108">
        <f>VLOOKUP($A108,被动技能升级!$J:$Q,被动技能升级!M$1,FALSE)</f>
        <v>15</v>
      </c>
      <c r="E108" t="str">
        <f>VLOOKUP($A108,被动技能升级!$J:$Q,被动技能升级!N$1,FALSE)</f>
        <v>[]</v>
      </c>
      <c r="F108">
        <f>VLOOKUP($A108,被动技能升级!$J:$Q,被动技能升级!O$1,FALSE)</f>
        <v>1200</v>
      </c>
      <c r="G108">
        <f>VLOOKUP($A108,被动技能升级!$J:$Q,被动技能升级!P$1,FALSE)</f>
        <v>0</v>
      </c>
      <c r="H108">
        <f>VLOOKUP($A108,被动技能升级!$J:$Q,被动技能升级!Q$1,FALSE)</f>
        <v>0</v>
      </c>
    </row>
    <row r="109" spans="1:8" x14ac:dyDescent="0.15">
      <c r="A109">
        <v>105</v>
      </c>
      <c r="B109">
        <f>VLOOKUP($A109,被动技能升级!$J:$Q,被动技能升级!K$1,FALSE)</f>
        <v>100105</v>
      </c>
      <c r="C109">
        <f>VLOOKUP($A109,被动技能升级!$J:$Q,被动技能升级!L$1,FALSE)</f>
        <v>100106</v>
      </c>
      <c r="D109">
        <f>VLOOKUP($A109,被动技能升级!$J:$Q,被动技能升级!M$1,FALSE)</f>
        <v>20</v>
      </c>
      <c r="E109" t="str">
        <f>VLOOKUP($A109,被动技能升级!$J:$Q,被动技能升级!N$1,FALSE)</f>
        <v>[]</v>
      </c>
      <c r="F109">
        <f>VLOOKUP($A109,被动技能升级!$J:$Q,被动技能升级!O$1,FALSE)</f>
        <v>1700</v>
      </c>
      <c r="G109">
        <f>VLOOKUP($A109,被动技能升级!$J:$Q,被动技能升级!P$1,FALSE)</f>
        <v>0</v>
      </c>
      <c r="H109">
        <f>VLOOKUP($A109,被动技能升级!$J:$Q,被动技能升级!Q$1,FALSE)</f>
        <v>0</v>
      </c>
    </row>
    <row r="110" spans="1:8" x14ac:dyDescent="0.15">
      <c r="A110">
        <v>106</v>
      </c>
      <c r="B110">
        <f>VLOOKUP($A110,被动技能升级!$J:$Q,被动技能升级!K$1,FALSE)</f>
        <v>100106</v>
      </c>
      <c r="C110">
        <f>VLOOKUP($A110,被动技能升级!$J:$Q,被动技能升级!L$1,FALSE)</f>
        <v>100107</v>
      </c>
      <c r="D110">
        <f>VLOOKUP($A110,被动技能升级!$J:$Q,被动技能升级!M$1,FALSE)</f>
        <v>25</v>
      </c>
      <c r="E110" t="str">
        <f>VLOOKUP($A110,被动技能升级!$J:$Q,被动技能升级!N$1,FALSE)</f>
        <v>[]</v>
      </c>
      <c r="F110">
        <f>VLOOKUP($A110,被动技能升级!$J:$Q,被动技能升级!O$1,FALSE)</f>
        <v>2400</v>
      </c>
      <c r="G110">
        <f>VLOOKUP($A110,被动技能升级!$J:$Q,被动技能升级!P$1,FALSE)</f>
        <v>0</v>
      </c>
      <c r="H110">
        <f>VLOOKUP($A110,被动技能升级!$J:$Q,被动技能升级!Q$1,FALSE)</f>
        <v>0</v>
      </c>
    </row>
    <row r="111" spans="1:8" x14ac:dyDescent="0.15">
      <c r="A111">
        <v>107</v>
      </c>
      <c r="B111">
        <f>VLOOKUP($A111,被动技能升级!$J:$Q,被动技能升级!K$1,FALSE)</f>
        <v>100107</v>
      </c>
      <c r="C111">
        <f>VLOOKUP($A111,被动技能升级!$J:$Q,被动技能升级!L$1,FALSE)</f>
        <v>100108</v>
      </c>
      <c r="D111">
        <f>VLOOKUP($A111,被动技能升级!$J:$Q,被动技能升级!M$1,FALSE)</f>
        <v>30</v>
      </c>
      <c r="E111" t="str">
        <f>VLOOKUP($A111,被动技能升级!$J:$Q,被动技能升级!N$1,FALSE)</f>
        <v>[]</v>
      </c>
      <c r="F111">
        <f>VLOOKUP($A111,被动技能升级!$J:$Q,被动技能升级!O$1,FALSE)</f>
        <v>3500</v>
      </c>
      <c r="G111">
        <f>VLOOKUP($A111,被动技能升级!$J:$Q,被动技能升级!P$1,FALSE)</f>
        <v>0</v>
      </c>
      <c r="H111">
        <f>VLOOKUP($A111,被动技能升级!$J:$Q,被动技能升级!Q$1,FALSE)</f>
        <v>0</v>
      </c>
    </row>
    <row r="112" spans="1:8" x14ac:dyDescent="0.15">
      <c r="A112">
        <v>108</v>
      </c>
      <c r="B112">
        <f>VLOOKUP($A112,被动技能升级!$J:$Q,被动技能升级!K$1,FALSE)</f>
        <v>100108</v>
      </c>
      <c r="C112">
        <f>VLOOKUP($A112,被动技能升级!$J:$Q,被动技能升级!L$1,FALSE)</f>
        <v>100109</v>
      </c>
      <c r="D112">
        <f>VLOOKUP($A112,被动技能升级!$J:$Q,被动技能升级!M$1,FALSE)</f>
        <v>35</v>
      </c>
      <c r="E112" t="str">
        <f>VLOOKUP($A112,被动技能升级!$J:$Q,被动技能升级!N$1,FALSE)</f>
        <v>[]</v>
      </c>
      <c r="F112">
        <f>VLOOKUP($A112,被动技能升级!$J:$Q,被动技能升级!O$1,FALSE)</f>
        <v>4900</v>
      </c>
      <c r="G112">
        <f>VLOOKUP($A112,被动技能升级!$J:$Q,被动技能升级!P$1,FALSE)</f>
        <v>0</v>
      </c>
      <c r="H112">
        <f>VLOOKUP($A112,被动技能升级!$J:$Q,被动技能升级!Q$1,FALSE)</f>
        <v>0</v>
      </c>
    </row>
    <row r="113" spans="1:8" x14ac:dyDescent="0.15">
      <c r="A113">
        <v>109</v>
      </c>
      <c r="B113">
        <f>VLOOKUP($A113,被动技能升级!$J:$Q,被动技能升级!K$1,FALSE)</f>
        <v>100109</v>
      </c>
      <c r="C113">
        <f>VLOOKUP($A113,被动技能升级!$J:$Q,被动技能升级!L$1,FALSE)</f>
        <v>100110</v>
      </c>
      <c r="D113">
        <f>VLOOKUP($A113,被动技能升级!$J:$Q,被动技能升级!M$1,FALSE)</f>
        <v>40</v>
      </c>
      <c r="E113" t="str">
        <f>VLOOKUP($A113,被动技能升级!$J:$Q,被动技能升级!N$1,FALSE)</f>
        <v>[]</v>
      </c>
      <c r="F113">
        <f>VLOOKUP($A113,被动技能升级!$J:$Q,被动技能升级!O$1,FALSE)</f>
        <v>7000</v>
      </c>
      <c r="G113">
        <f>VLOOKUP($A113,被动技能升级!$J:$Q,被动技能升级!P$1,FALSE)</f>
        <v>0</v>
      </c>
      <c r="H113">
        <f>VLOOKUP($A113,被动技能升级!$J:$Q,被动技能升级!Q$1,FALSE)</f>
        <v>0</v>
      </c>
    </row>
    <row r="114" spans="1:8" x14ac:dyDescent="0.15">
      <c r="A114">
        <v>110</v>
      </c>
      <c r="B114">
        <f>VLOOKUP($A114,被动技能升级!$J:$Q,被动技能升级!K$1,FALSE)</f>
        <v>100110</v>
      </c>
      <c r="C114">
        <f>VLOOKUP($A114,被动技能升级!$J:$Q,被动技能升级!L$1,FALSE)</f>
        <v>100111</v>
      </c>
      <c r="D114">
        <f>VLOOKUP($A114,被动技能升级!$J:$Q,被动技能升级!M$1,FALSE)</f>
        <v>45</v>
      </c>
      <c r="E114" t="str">
        <f>VLOOKUP($A114,被动技能升级!$J:$Q,被动技能升级!N$1,FALSE)</f>
        <v>[]</v>
      </c>
      <c r="F114">
        <f>VLOOKUP($A114,被动技能升级!$J:$Q,被动技能升级!O$1,FALSE)</f>
        <v>9900</v>
      </c>
      <c r="G114">
        <f>VLOOKUP($A114,被动技能升级!$J:$Q,被动技能升级!P$1,FALSE)</f>
        <v>0</v>
      </c>
      <c r="H114">
        <f>VLOOKUP($A114,被动技能升级!$J:$Q,被动技能升级!Q$1,FALSE)</f>
        <v>0</v>
      </c>
    </row>
    <row r="115" spans="1:8" x14ac:dyDescent="0.15">
      <c r="A115">
        <v>111</v>
      </c>
      <c r="B115">
        <f>VLOOKUP($A115,被动技能升级!$J:$Q,被动技能升级!K$1,FALSE)</f>
        <v>100111</v>
      </c>
      <c r="C115">
        <f>VLOOKUP($A115,被动技能升级!$J:$Q,被动技能升级!L$1,FALSE)</f>
        <v>100112</v>
      </c>
      <c r="D115">
        <f>VLOOKUP($A115,被动技能升级!$J:$Q,被动技能升级!M$1,FALSE)</f>
        <v>50</v>
      </c>
      <c r="E115" t="str">
        <f>VLOOKUP($A115,被动技能升级!$J:$Q,被动技能升级!N$1,FALSE)</f>
        <v>[]</v>
      </c>
      <c r="F115">
        <f>VLOOKUP($A115,被动技能升级!$J:$Q,被动技能升级!O$1,FALSE)</f>
        <v>14100</v>
      </c>
      <c r="G115">
        <f>VLOOKUP($A115,被动技能升级!$J:$Q,被动技能升级!P$1,FALSE)</f>
        <v>0</v>
      </c>
      <c r="H115">
        <f>VLOOKUP($A115,被动技能升级!$J:$Q,被动技能升级!Q$1,FALSE)</f>
        <v>0</v>
      </c>
    </row>
    <row r="116" spans="1:8" x14ac:dyDescent="0.15">
      <c r="A116">
        <v>112</v>
      </c>
      <c r="B116">
        <f>VLOOKUP($A116,被动技能升级!$J:$Q,被动技能升级!K$1,FALSE)</f>
        <v>100112</v>
      </c>
      <c r="C116">
        <f>VLOOKUP($A116,被动技能升级!$J:$Q,被动技能升级!L$1,FALSE)</f>
        <v>100113</v>
      </c>
      <c r="D116">
        <f>VLOOKUP($A116,被动技能升级!$J:$Q,被动技能升级!M$1,FALSE)</f>
        <v>55</v>
      </c>
      <c r="E116" t="str">
        <f>VLOOKUP($A116,被动技能升级!$J:$Q,被动技能升级!N$1,FALSE)</f>
        <v>[]</v>
      </c>
      <c r="F116">
        <f>VLOOKUP($A116,被动技能升级!$J:$Q,被动技能升级!O$1,FALSE)</f>
        <v>20000</v>
      </c>
      <c r="G116">
        <f>VLOOKUP($A116,被动技能升级!$J:$Q,被动技能升级!P$1,FALSE)</f>
        <v>0</v>
      </c>
      <c r="H116">
        <f>VLOOKUP($A116,被动技能升级!$J:$Q,被动技能升级!Q$1,FALSE)</f>
        <v>0</v>
      </c>
    </row>
    <row r="117" spans="1:8" x14ac:dyDescent="0.15">
      <c r="A117">
        <v>113</v>
      </c>
      <c r="B117">
        <f>VLOOKUP($A117,被动技能升级!$J:$Q,被动技能升级!K$1,FALSE)</f>
        <v>100113</v>
      </c>
      <c r="C117">
        <f>VLOOKUP($A117,被动技能升级!$J:$Q,被动技能升级!L$1,FALSE)</f>
        <v>100114</v>
      </c>
      <c r="D117">
        <f>VLOOKUP($A117,被动技能升级!$J:$Q,被动技能升级!M$1,FALSE)</f>
        <v>60</v>
      </c>
      <c r="E117" t="str">
        <f>VLOOKUP($A117,被动技能升级!$J:$Q,被动技能升级!N$1,FALSE)</f>
        <v>[]</v>
      </c>
      <c r="F117">
        <f>VLOOKUP($A117,被动技能升级!$J:$Q,被动技能升级!O$1,FALSE)</f>
        <v>28300</v>
      </c>
      <c r="G117">
        <f>VLOOKUP($A117,被动技能升级!$J:$Q,被动技能升级!P$1,FALSE)</f>
        <v>0</v>
      </c>
      <c r="H117">
        <f>VLOOKUP($A117,被动技能升级!$J:$Q,被动技能升级!Q$1,FALSE)</f>
        <v>0</v>
      </c>
    </row>
    <row r="118" spans="1:8" x14ac:dyDescent="0.15">
      <c r="A118">
        <v>114</v>
      </c>
      <c r="B118">
        <f>VLOOKUP($A118,被动技能升级!$J:$Q,被动技能升级!K$1,FALSE)</f>
        <v>100114</v>
      </c>
      <c r="C118">
        <f>VLOOKUP($A118,被动技能升级!$J:$Q,被动技能升级!L$1,FALSE)</f>
        <v>100115</v>
      </c>
      <c r="D118">
        <f>VLOOKUP($A118,被动技能升级!$J:$Q,被动技能升级!M$1,FALSE)</f>
        <v>65</v>
      </c>
      <c r="E118" t="str">
        <f>VLOOKUP($A118,被动技能升级!$J:$Q,被动技能升级!N$1,FALSE)</f>
        <v>[]</v>
      </c>
      <c r="F118">
        <f>VLOOKUP($A118,被动技能升级!$J:$Q,被动技能升级!O$1,FALSE)</f>
        <v>40100</v>
      </c>
      <c r="G118">
        <f>VLOOKUP($A118,被动技能升级!$J:$Q,被动技能升级!P$1,FALSE)</f>
        <v>0</v>
      </c>
      <c r="H118">
        <f>VLOOKUP($A118,被动技能升级!$J:$Q,被动技能升级!Q$1,FALSE)</f>
        <v>0</v>
      </c>
    </row>
    <row r="119" spans="1:8" x14ac:dyDescent="0.15">
      <c r="A119">
        <v>115</v>
      </c>
      <c r="B119">
        <f>VLOOKUP($A119,被动技能升级!$J:$Q,被动技能升级!K$1,FALSE)</f>
        <v>100115</v>
      </c>
      <c r="C119">
        <f>VLOOKUP($A119,被动技能升级!$J:$Q,被动技能升级!L$1,FALSE)</f>
        <v>100116</v>
      </c>
      <c r="D119">
        <f>VLOOKUP($A119,被动技能升级!$J:$Q,被动技能升级!M$1,FALSE)</f>
        <v>70</v>
      </c>
      <c r="E119" t="str">
        <f>VLOOKUP($A119,被动技能升级!$J:$Q,被动技能升级!N$1,FALSE)</f>
        <v>[]</v>
      </c>
      <c r="F119">
        <f>VLOOKUP($A119,被动技能升级!$J:$Q,被动技能升级!O$1,FALSE)</f>
        <v>56700</v>
      </c>
      <c r="G119">
        <f>VLOOKUP($A119,被动技能升级!$J:$Q,被动技能升级!P$1,FALSE)</f>
        <v>0</v>
      </c>
      <c r="H119">
        <f>VLOOKUP($A119,被动技能升级!$J:$Q,被动技能升级!Q$1,FALSE)</f>
        <v>0</v>
      </c>
    </row>
    <row r="120" spans="1:8" x14ac:dyDescent="0.15">
      <c r="A120">
        <v>116</v>
      </c>
      <c r="B120">
        <f>VLOOKUP($A120,被动技能升级!$J:$Q,被动技能升级!K$1,FALSE)</f>
        <v>100116</v>
      </c>
      <c r="C120">
        <f>VLOOKUP($A120,被动技能升级!$J:$Q,被动技能升级!L$1,FALSE)</f>
        <v>100117</v>
      </c>
      <c r="D120">
        <f>VLOOKUP($A120,被动技能升级!$J:$Q,被动技能升级!M$1,FALSE)</f>
        <v>75</v>
      </c>
      <c r="E120" t="str">
        <f>VLOOKUP($A120,被动技能升级!$J:$Q,被动技能升级!N$1,FALSE)</f>
        <v>[]</v>
      </c>
      <c r="F120">
        <f>VLOOKUP($A120,被动技能升级!$J:$Q,被动技能升级!O$1,FALSE)</f>
        <v>80400</v>
      </c>
      <c r="G120">
        <f>VLOOKUP($A120,被动技能升级!$J:$Q,被动技能升级!P$1,FALSE)</f>
        <v>0</v>
      </c>
      <c r="H120">
        <f>VLOOKUP($A120,被动技能升级!$J:$Q,被动技能升级!Q$1,FALSE)</f>
        <v>0</v>
      </c>
    </row>
    <row r="121" spans="1:8" x14ac:dyDescent="0.15">
      <c r="A121">
        <v>117</v>
      </c>
      <c r="B121">
        <f>VLOOKUP($A121,被动技能升级!$J:$Q,被动技能升级!K$1,FALSE)</f>
        <v>100117</v>
      </c>
      <c r="C121">
        <f>VLOOKUP($A121,被动技能升级!$J:$Q,被动技能升级!L$1,FALSE)</f>
        <v>100118</v>
      </c>
      <c r="D121">
        <f>VLOOKUP($A121,被动技能升级!$J:$Q,被动技能升级!M$1,FALSE)</f>
        <v>80</v>
      </c>
      <c r="E121" t="str">
        <f>VLOOKUP($A121,被动技能升级!$J:$Q,被动技能升级!N$1,FALSE)</f>
        <v>[]</v>
      </c>
      <c r="F121">
        <f>VLOOKUP($A121,被动技能升级!$J:$Q,被动技能升级!O$1,FALSE)</f>
        <v>113800</v>
      </c>
      <c r="G121">
        <f>VLOOKUP($A121,被动技能升级!$J:$Q,被动技能升级!P$1,FALSE)</f>
        <v>0</v>
      </c>
      <c r="H121">
        <f>VLOOKUP($A121,被动技能升级!$J:$Q,被动技能升级!Q$1,FALSE)</f>
        <v>0</v>
      </c>
    </row>
    <row r="122" spans="1:8" x14ac:dyDescent="0.15">
      <c r="A122">
        <v>118</v>
      </c>
      <c r="B122">
        <f>VLOOKUP($A122,被动技能升级!$J:$Q,被动技能升级!K$1,FALSE)</f>
        <v>100118</v>
      </c>
      <c r="C122">
        <f>VLOOKUP($A122,被动技能升级!$J:$Q,被动技能升级!L$1,FALSE)</f>
        <v>100119</v>
      </c>
      <c r="D122">
        <f>VLOOKUP($A122,被动技能升级!$J:$Q,被动技能升级!M$1,FALSE)</f>
        <v>85</v>
      </c>
      <c r="E122" t="str">
        <f>VLOOKUP($A122,被动技能升级!$J:$Q,被动技能升级!N$1,FALSE)</f>
        <v>[]</v>
      </c>
      <c r="F122">
        <f>VLOOKUP($A122,被动技能升级!$J:$Q,被动技能升级!O$1,FALSE)</f>
        <v>161100</v>
      </c>
      <c r="G122">
        <f>VLOOKUP($A122,被动技能升级!$J:$Q,被动技能升级!P$1,FALSE)</f>
        <v>0</v>
      </c>
      <c r="H122">
        <f>VLOOKUP($A122,被动技能升级!$J:$Q,被动技能升级!Q$1,FALSE)</f>
        <v>0</v>
      </c>
    </row>
    <row r="123" spans="1:8" x14ac:dyDescent="0.15">
      <c r="A123">
        <v>119</v>
      </c>
      <c r="B123">
        <f>VLOOKUP($A123,被动技能升级!$J:$Q,被动技能升级!K$1,FALSE)</f>
        <v>100119</v>
      </c>
      <c r="C123">
        <f>VLOOKUP($A123,被动技能升级!$J:$Q,被动技能升级!L$1,FALSE)</f>
        <v>100120</v>
      </c>
      <c r="D123">
        <f>VLOOKUP($A123,被动技能升级!$J:$Q,被动技能升级!M$1,FALSE)</f>
        <v>90</v>
      </c>
      <c r="E123" t="str">
        <f>VLOOKUP($A123,被动技能升级!$J:$Q,被动技能升级!N$1,FALSE)</f>
        <v>[]</v>
      </c>
      <c r="F123">
        <f>VLOOKUP($A123,被动技能升级!$J:$Q,被动技能升级!O$1,FALSE)</f>
        <v>228100</v>
      </c>
      <c r="G123">
        <f>VLOOKUP($A123,被动技能升级!$J:$Q,被动技能升级!P$1,FALSE)</f>
        <v>0</v>
      </c>
      <c r="H123">
        <f>VLOOKUP($A123,被动技能升级!$J:$Q,被动技能升级!Q$1,FALSE)</f>
        <v>0</v>
      </c>
    </row>
    <row r="124" spans="1:8" x14ac:dyDescent="0.15">
      <c r="A124">
        <v>120</v>
      </c>
      <c r="B124">
        <f>VLOOKUP($A124,被动技能升级!$J:$Q,被动技能升级!K$1,FALSE)</f>
        <v>100120</v>
      </c>
      <c r="C124">
        <f>VLOOKUP($A124,被动技能升级!$J:$Q,被动技能升级!L$1,FALSE)</f>
        <v>0</v>
      </c>
      <c r="D124">
        <f>VLOOKUP($A124,被动技能升级!$J:$Q,被动技能升级!M$1,FALSE)</f>
        <v>100</v>
      </c>
      <c r="E124" t="str">
        <f>VLOOKUP($A124,被动技能升级!$J:$Q,被动技能升级!N$1,FALSE)</f>
        <v>[]</v>
      </c>
      <c r="F124">
        <f>VLOOKUP($A124,被动技能升级!$J:$Q,被动技能升级!O$1,FALSE)</f>
        <v>780200</v>
      </c>
      <c r="G124">
        <f>VLOOKUP($A124,被动技能升级!$J:$Q,被动技能升级!P$1,FALSE)</f>
        <v>0</v>
      </c>
      <c r="H124">
        <f>VLOOKUP($A124,被动技能升级!$J:$Q,被动技能升级!Q$1,FALSE)</f>
        <v>0</v>
      </c>
    </row>
    <row r="125" spans="1:8" x14ac:dyDescent="0.15">
      <c r="A125">
        <v>121</v>
      </c>
      <c r="B125">
        <f>VLOOKUP($A125,被动技能升级!$J:$Q,被动技能升级!K$1,FALSE)</f>
        <v>100121</v>
      </c>
      <c r="C125">
        <f>VLOOKUP($A125,被动技能升级!$J:$Q,被动技能升级!L$1,FALSE)</f>
        <v>100122</v>
      </c>
      <c r="D125">
        <f>VLOOKUP($A125,被动技能升级!$J:$Q,被动技能升级!M$1,FALSE)</f>
        <v>2</v>
      </c>
      <c r="E125" t="str">
        <f>VLOOKUP($A125,被动技能升级!$J:$Q,被动技能升级!N$1,FALSE)</f>
        <v>[]</v>
      </c>
      <c r="F125">
        <f>VLOOKUP($A125,被动技能升级!$J:$Q,被动技能升级!O$1,FALSE)</f>
        <v>500</v>
      </c>
      <c r="G125">
        <f>VLOOKUP($A125,被动技能升级!$J:$Q,被动技能升级!P$1,FALSE)</f>
        <v>0</v>
      </c>
      <c r="H125">
        <f>VLOOKUP($A125,被动技能升级!$J:$Q,被动技能升级!Q$1,FALSE)</f>
        <v>0</v>
      </c>
    </row>
    <row r="126" spans="1:8" x14ac:dyDescent="0.15">
      <c r="A126">
        <v>122</v>
      </c>
      <c r="B126">
        <f>VLOOKUP($A126,被动技能升级!$J:$Q,被动技能升级!K$1,FALSE)</f>
        <v>100122</v>
      </c>
      <c r="C126">
        <f>VLOOKUP($A126,被动技能升级!$J:$Q,被动技能升级!L$1,FALSE)</f>
        <v>100123</v>
      </c>
      <c r="D126">
        <f>VLOOKUP($A126,被动技能升级!$J:$Q,被动技能升级!M$1,FALSE)</f>
        <v>5</v>
      </c>
      <c r="E126" t="str">
        <f>VLOOKUP($A126,被动技能升级!$J:$Q,被动技能升级!N$1,FALSE)</f>
        <v>[]</v>
      </c>
      <c r="F126">
        <f>VLOOKUP($A126,被动技能升级!$J:$Q,被动技能升级!O$1,FALSE)</f>
        <v>600</v>
      </c>
      <c r="G126">
        <f>VLOOKUP($A126,被动技能升级!$J:$Q,被动技能升级!P$1,FALSE)</f>
        <v>0</v>
      </c>
      <c r="H126">
        <f>VLOOKUP($A126,被动技能升级!$J:$Q,被动技能升级!Q$1,FALSE)</f>
        <v>0</v>
      </c>
    </row>
    <row r="127" spans="1:8" x14ac:dyDescent="0.15">
      <c r="A127">
        <v>123</v>
      </c>
      <c r="B127">
        <f>VLOOKUP($A127,被动技能升级!$J:$Q,被动技能升级!K$1,FALSE)</f>
        <v>100123</v>
      </c>
      <c r="C127">
        <f>VLOOKUP($A127,被动技能升级!$J:$Q,被动技能升级!L$1,FALSE)</f>
        <v>100124</v>
      </c>
      <c r="D127">
        <f>VLOOKUP($A127,被动技能升级!$J:$Q,被动技能升级!M$1,FALSE)</f>
        <v>10</v>
      </c>
      <c r="E127" t="str">
        <f>VLOOKUP($A127,被动技能升级!$J:$Q,被动技能升级!N$1,FALSE)</f>
        <v>[]</v>
      </c>
      <c r="F127">
        <f>VLOOKUP($A127,被动技能升级!$J:$Q,被动技能升级!O$1,FALSE)</f>
        <v>800</v>
      </c>
      <c r="G127">
        <f>VLOOKUP($A127,被动技能升级!$J:$Q,被动技能升级!P$1,FALSE)</f>
        <v>0</v>
      </c>
      <c r="H127">
        <f>VLOOKUP($A127,被动技能升级!$J:$Q,被动技能升级!Q$1,FALSE)</f>
        <v>0</v>
      </c>
    </row>
    <row r="128" spans="1:8" x14ac:dyDescent="0.15">
      <c r="A128">
        <v>124</v>
      </c>
      <c r="B128">
        <f>VLOOKUP($A128,被动技能升级!$J:$Q,被动技能升级!K$1,FALSE)</f>
        <v>100124</v>
      </c>
      <c r="C128">
        <f>VLOOKUP($A128,被动技能升级!$J:$Q,被动技能升级!L$1,FALSE)</f>
        <v>100125</v>
      </c>
      <c r="D128">
        <f>VLOOKUP($A128,被动技能升级!$J:$Q,被动技能升级!M$1,FALSE)</f>
        <v>15</v>
      </c>
      <c r="E128" t="str">
        <f>VLOOKUP($A128,被动技能升级!$J:$Q,被动技能升级!N$1,FALSE)</f>
        <v>[]</v>
      </c>
      <c r="F128">
        <f>VLOOKUP($A128,被动技能升级!$J:$Q,被动技能升级!O$1,FALSE)</f>
        <v>1200</v>
      </c>
      <c r="G128">
        <f>VLOOKUP($A128,被动技能升级!$J:$Q,被动技能升级!P$1,FALSE)</f>
        <v>0</v>
      </c>
      <c r="H128">
        <f>VLOOKUP($A128,被动技能升级!$J:$Q,被动技能升级!Q$1,FALSE)</f>
        <v>0</v>
      </c>
    </row>
    <row r="129" spans="1:8" x14ac:dyDescent="0.15">
      <c r="A129">
        <v>125</v>
      </c>
      <c r="B129">
        <f>VLOOKUP($A129,被动技能升级!$J:$Q,被动技能升级!K$1,FALSE)</f>
        <v>100125</v>
      </c>
      <c r="C129">
        <f>VLOOKUP($A129,被动技能升级!$J:$Q,被动技能升级!L$1,FALSE)</f>
        <v>100126</v>
      </c>
      <c r="D129">
        <f>VLOOKUP($A129,被动技能升级!$J:$Q,被动技能升级!M$1,FALSE)</f>
        <v>20</v>
      </c>
      <c r="E129" t="str">
        <f>VLOOKUP($A129,被动技能升级!$J:$Q,被动技能升级!N$1,FALSE)</f>
        <v>[]</v>
      </c>
      <c r="F129">
        <f>VLOOKUP($A129,被动技能升级!$J:$Q,被动技能升级!O$1,FALSE)</f>
        <v>1700</v>
      </c>
      <c r="G129">
        <f>VLOOKUP($A129,被动技能升级!$J:$Q,被动技能升级!P$1,FALSE)</f>
        <v>0</v>
      </c>
      <c r="H129">
        <f>VLOOKUP($A129,被动技能升级!$J:$Q,被动技能升级!Q$1,FALSE)</f>
        <v>0</v>
      </c>
    </row>
    <row r="130" spans="1:8" x14ac:dyDescent="0.15">
      <c r="A130">
        <v>126</v>
      </c>
      <c r="B130">
        <f>VLOOKUP($A130,被动技能升级!$J:$Q,被动技能升级!K$1,FALSE)</f>
        <v>100126</v>
      </c>
      <c r="C130">
        <f>VLOOKUP($A130,被动技能升级!$J:$Q,被动技能升级!L$1,FALSE)</f>
        <v>100127</v>
      </c>
      <c r="D130">
        <f>VLOOKUP($A130,被动技能升级!$J:$Q,被动技能升级!M$1,FALSE)</f>
        <v>25</v>
      </c>
      <c r="E130" t="str">
        <f>VLOOKUP($A130,被动技能升级!$J:$Q,被动技能升级!N$1,FALSE)</f>
        <v>[]</v>
      </c>
      <c r="F130">
        <f>VLOOKUP($A130,被动技能升级!$J:$Q,被动技能升级!O$1,FALSE)</f>
        <v>2400</v>
      </c>
      <c r="G130">
        <f>VLOOKUP($A130,被动技能升级!$J:$Q,被动技能升级!P$1,FALSE)</f>
        <v>0</v>
      </c>
      <c r="H130">
        <f>VLOOKUP($A130,被动技能升级!$J:$Q,被动技能升级!Q$1,FALSE)</f>
        <v>0</v>
      </c>
    </row>
    <row r="131" spans="1:8" x14ac:dyDescent="0.15">
      <c r="A131">
        <v>127</v>
      </c>
      <c r="B131">
        <f>VLOOKUP($A131,被动技能升级!$J:$Q,被动技能升级!K$1,FALSE)</f>
        <v>100127</v>
      </c>
      <c r="C131">
        <f>VLOOKUP($A131,被动技能升级!$J:$Q,被动技能升级!L$1,FALSE)</f>
        <v>100128</v>
      </c>
      <c r="D131">
        <f>VLOOKUP($A131,被动技能升级!$J:$Q,被动技能升级!M$1,FALSE)</f>
        <v>30</v>
      </c>
      <c r="E131" t="str">
        <f>VLOOKUP($A131,被动技能升级!$J:$Q,被动技能升级!N$1,FALSE)</f>
        <v>[]</v>
      </c>
      <c r="F131">
        <f>VLOOKUP($A131,被动技能升级!$J:$Q,被动技能升级!O$1,FALSE)</f>
        <v>3500</v>
      </c>
      <c r="G131">
        <f>VLOOKUP($A131,被动技能升级!$J:$Q,被动技能升级!P$1,FALSE)</f>
        <v>0</v>
      </c>
      <c r="H131">
        <f>VLOOKUP($A131,被动技能升级!$J:$Q,被动技能升级!Q$1,FALSE)</f>
        <v>0</v>
      </c>
    </row>
    <row r="132" spans="1:8" x14ac:dyDescent="0.15">
      <c r="A132">
        <v>128</v>
      </c>
      <c r="B132">
        <f>VLOOKUP($A132,被动技能升级!$J:$Q,被动技能升级!K$1,FALSE)</f>
        <v>100128</v>
      </c>
      <c r="C132">
        <f>VLOOKUP($A132,被动技能升级!$J:$Q,被动技能升级!L$1,FALSE)</f>
        <v>100129</v>
      </c>
      <c r="D132">
        <f>VLOOKUP($A132,被动技能升级!$J:$Q,被动技能升级!M$1,FALSE)</f>
        <v>35</v>
      </c>
      <c r="E132" t="str">
        <f>VLOOKUP($A132,被动技能升级!$J:$Q,被动技能升级!N$1,FALSE)</f>
        <v>[]</v>
      </c>
      <c r="F132">
        <f>VLOOKUP($A132,被动技能升级!$J:$Q,被动技能升级!O$1,FALSE)</f>
        <v>4900</v>
      </c>
      <c r="G132">
        <f>VLOOKUP($A132,被动技能升级!$J:$Q,被动技能升级!P$1,FALSE)</f>
        <v>0</v>
      </c>
      <c r="H132">
        <f>VLOOKUP($A132,被动技能升级!$J:$Q,被动技能升级!Q$1,FALSE)</f>
        <v>0</v>
      </c>
    </row>
    <row r="133" spans="1:8" x14ac:dyDescent="0.15">
      <c r="A133">
        <v>129</v>
      </c>
      <c r="B133">
        <f>VLOOKUP($A133,被动技能升级!$J:$Q,被动技能升级!K$1,FALSE)</f>
        <v>100129</v>
      </c>
      <c r="C133">
        <f>VLOOKUP($A133,被动技能升级!$J:$Q,被动技能升级!L$1,FALSE)</f>
        <v>100130</v>
      </c>
      <c r="D133">
        <f>VLOOKUP($A133,被动技能升级!$J:$Q,被动技能升级!M$1,FALSE)</f>
        <v>40</v>
      </c>
      <c r="E133" t="str">
        <f>VLOOKUP($A133,被动技能升级!$J:$Q,被动技能升级!N$1,FALSE)</f>
        <v>[]</v>
      </c>
      <c r="F133">
        <f>VLOOKUP($A133,被动技能升级!$J:$Q,被动技能升级!O$1,FALSE)</f>
        <v>7000</v>
      </c>
      <c r="G133">
        <f>VLOOKUP($A133,被动技能升级!$J:$Q,被动技能升级!P$1,FALSE)</f>
        <v>0</v>
      </c>
      <c r="H133">
        <f>VLOOKUP($A133,被动技能升级!$J:$Q,被动技能升级!Q$1,FALSE)</f>
        <v>0</v>
      </c>
    </row>
    <row r="134" spans="1:8" x14ac:dyDescent="0.15">
      <c r="A134">
        <v>130</v>
      </c>
      <c r="B134">
        <f>VLOOKUP($A134,被动技能升级!$J:$Q,被动技能升级!K$1,FALSE)</f>
        <v>100130</v>
      </c>
      <c r="C134">
        <f>VLOOKUP($A134,被动技能升级!$J:$Q,被动技能升级!L$1,FALSE)</f>
        <v>100131</v>
      </c>
      <c r="D134">
        <f>VLOOKUP($A134,被动技能升级!$J:$Q,被动技能升级!M$1,FALSE)</f>
        <v>45</v>
      </c>
      <c r="E134" t="str">
        <f>VLOOKUP($A134,被动技能升级!$J:$Q,被动技能升级!N$1,FALSE)</f>
        <v>[]</v>
      </c>
      <c r="F134">
        <f>VLOOKUP($A134,被动技能升级!$J:$Q,被动技能升级!O$1,FALSE)</f>
        <v>9900</v>
      </c>
      <c r="G134">
        <f>VLOOKUP($A134,被动技能升级!$J:$Q,被动技能升级!P$1,FALSE)</f>
        <v>0</v>
      </c>
      <c r="H134">
        <f>VLOOKUP($A134,被动技能升级!$J:$Q,被动技能升级!Q$1,FALSE)</f>
        <v>0</v>
      </c>
    </row>
    <row r="135" spans="1:8" x14ac:dyDescent="0.15">
      <c r="A135">
        <v>131</v>
      </c>
      <c r="B135">
        <f>VLOOKUP($A135,被动技能升级!$J:$Q,被动技能升级!K$1,FALSE)</f>
        <v>100131</v>
      </c>
      <c r="C135">
        <f>VLOOKUP($A135,被动技能升级!$J:$Q,被动技能升级!L$1,FALSE)</f>
        <v>100132</v>
      </c>
      <c r="D135">
        <f>VLOOKUP($A135,被动技能升级!$J:$Q,被动技能升级!M$1,FALSE)</f>
        <v>50</v>
      </c>
      <c r="E135" t="str">
        <f>VLOOKUP($A135,被动技能升级!$J:$Q,被动技能升级!N$1,FALSE)</f>
        <v>[]</v>
      </c>
      <c r="F135">
        <f>VLOOKUP($A135,被动技能升级!$J:$Q,被动技能升级!O$1,FALSE)</f>
        <v>14100</v>
      </c>
      <c r="G135">
        <f>VLOOKUP($A135,被动技能升级!$J:$Q,被动技能升级!P$1,FALSE)</f>
        <v>0</v>
      </c>
      <c r="H135">
        <f>VLOOKUP($A135,被动技能升级!$J:$Q,被动技能升级!Q$1,FALSE)</f>
        <v>0</v>
      </c>
    </row>
    <row r="136" spans="1:8" x14ac:dyDescent="0.15">
      <c r="A136">
        <v>132</v>
      </c>
      <c r="B136">
        <f>VLOOKUP($A136,被动技能升级!$J:$Q,被动技能升级!K$1,FALSE)</f>
        <v>100132</v>
      </c>
      <c r="C136">
        <f>VLOOKUP($A136,被动技能升级!$J:$Q,被动技能升级!L$1,FALSE)</f>
        <v>100133</v>
      </c>
      <c r="D136">
        <f>VLOOKUP($A136,被动技能升级!$J:$Q,被动技能升级!M$1,FALSE)</f>
        <v>55</v>
      </c>
      <c r="E136" t="str">
        <f>VLOOKUP($A136,被动技能升级!$J:$Q,被动技能升级!N$1,FALSE)</f>
        <v>[]</v>
      </c>
      <c r="F136">
        <f>VLOOKUP($A136,被动技能升级!$J:$Q,被动技能升级!O$1,FALSE)</f>
        <v>20000</v>
      </c>
      <c r="G136">
        <f>VLOOKUP($A136,被动技能升级!$J:$Q,被动技能升级!P$1,FALSE)</f>
        <v>0</v>
      </c>
      <c r="H136">
        <f>VLOOKUP($A136,被动技能升级!$J:$Q,被动技能升级!Q$1,FALSE)</f>
        <v>0</v>
      </c>
    </row>
    <row r="137" spans="1:8" x14ac:dyDescent="0.15">
      <c r="A137">
        <v>133</v>
      </c>
      <c r="B137">
        <f>VLOOKUP($A137,被动技能升级!$J:$Q,被动技能升级!K$1,FALSE)</f>
        <v>100133</v>
      </c>
      <c r="C137">
        <f>VLOOKUP($A137,被动技能升级!$J:$Q,被动技能升级!L$1,FALSE)</f>
        <v>100134</v>
      </c>
      <c r="D137">
        <f>VLOOKUP($A137,被动技能升级!$J:$Q,被动技能升级!M$1,FALSE)</f>
        <v>60</v>
      </c>
      <c r="E137" t="str">
        <f>VLOOKUP($A137,被动技能升级!$J:$Q,被动技能升级!N$1,FALSE)</f>
        <v>[]</v>
      </c>
      <c r="F137">
        <f>VLOOKUP($A137,被动技能升级!$J:$Q,被动技能升级!O$1,FALSE)</f>
        <v>28300</v>
      </c>
      <c r="G137">
        <f>VLOOKUP($A137,被动技能升级!$J:$Q,被动技能升级!P$1,FALSE)</f>
        <v>0</v>
      </c>
      <c r="H137">
        <f>VLOOKUP($A137,被动技能升级!$J:$Q,被动技能升级!Q$1,FALSE)</f>
        <v>0</v>
      </c>
    </row>
    <row r="138" spans="1:8" x14ac:dyDescent="0.15">
      <c r="A138">
        <v>134</v>
      </c>
      <c r="B138">
        <f>VLOOKUP($A138,被动技能升级!$J:$Q,被动技能升级!K$1,FALSE)</f>
        <v>100134</v>
      </c>
      <c r="C138">
        <f>VLOOKUP($A138,被动技能升级!$J:$Q,被动技能升级!L$1,FALSE)</f>
        <v>100135</v>
      </c>
      <c r="D138">
        <f>VLOOKUP($A138,被动技能升级!$J:$Q,被动技能升级!M$1,FALSE)</f>
        <v>65</v>
      </c>
      <c r="E138" t="str">
        <f>VLOOKUP($A138,被动技能升级!$J:$Q,被动技能升级!N$1,FALSE)</f>
        <v>[]</v>
      </c>
      <c r="F138">
        <f>VLOOKUP($A138,被动技能升级!$J:$Q,被动技能升级!O$1,FALSE)</f>
        <v>40100</v>
      </c>
      <c r="G138">
        <f>VLOOKUP($A138,被动技能升级!$J:$Q,被动技能升级!P$1,FALSE)</f>
        <v>0</v>
      </c>
      <c r="H138">
        <f>VLOOKUP($A138,被动技能升级!$J:$Q,被动技能升级!Q$1,FALSE)</f>
        <v>0</v>
      </c>
    </row>
    <row r="139" spans="1:8" x14ac:dyDescent="0.15">
      <c r="A139">
        <v>135</v>
      </c>
      <c r="B139">
        <f>VLOOKUP($A139,被动技能升级!$J:$Q,被动技能升级!K$1,FALSE)</f>
        <v>100135</v>
      </c>
      <c r="C139">
        <f>VLOOKUP($A139,被动技能升级!$J:$Q,被动技能升级!L$1,FALSE)</f>
        <v>100136</v>
      </c>
      <c r="D139">
        <f>VLOOKUP($A139,被动技能升级!$J:$Q,被动技能升级!M$1,FALSE)</f>
        <v>70</v>
      </c>
      <c r="E139" t="str">
        <f>VLOOKUP($A139,被动技能升级!$J:$Q,被动技能升级!N$1,FALSE)</f>
        <v>[]</v>
      </c>
      <c r="F139">
        <f>VLOOKUP($A139,被动技能升级!$J:$Q,被动技能升级!O$1,FALSE)</f>
        <v>56700</v>
      </c>
      <c r="G139">
        <f>VLOOKUP($A139,被动技能升级!$J:$Q,被动技能升级!P$1,FALSE)</f>
        <v>0</v>
      </c>
      <c r="H139">
        <f>VLOOKUP($A139,被动技能升级!$J:$Q,被动技能升级!Q$1,FALSE)</f>
        <v>0</v>
      </c>
    </row>
    <row r="140" spans="1:8" x14ac:dyDescent="0.15">
      <c r="A140">
        <v>136</v>
      </c>
      <c r="B140">
        <f>VLOOKUP($A140,被动技能升级!$J:$Q,被动技能升级!K$1,FALSE)</f>
        <v>100136</v>
      </c>
      <c r="C140">
        <f>VLOOKUP($A140,被动技能升级!$J:$Q,被动技能升级!L$1,FALSE)</f>
        <v>100137</v>
      </c>
      <c r="D140">
        <f>VLOOKUP($A140,被动技能升级!$J:$Q,被动技能升级!M$1,FALSE)</f>
        <v>75</v>
      </c>
      <c r="E140" t="str">
        <f>VLOOKUP($A140,被动技能升级!$J:$Q,被动技能升级!N$1,FALSE)</f>
        <v>[]</v>
      </c>
      <c r="F140">
        <f>VLOOKUP($A140,被动技能升级!$J:$Q,被动技能升级!O$1,FALSE)</f>
        <v>80400</v>
      </c>
      <c r="G140">
        <f>VLOOKUP($A140,被动技能升级!$J:$Q,被动技能升级!P$1,FALSE)</f>
        <v>0</v>
      </c>
      <c r="H140">
        <f>VLOOKUP($A140,被动技能升级!$J:$Q,被动技能升级!Q$1,FALSE)</f>
        <v>0</v>
      </c>
    </row>
    <row r="141" spans="1:8" x14ac:dyDescent="0.15">
      <c r="A141">
        <v>137</v>
      </c>
      <c r="B141">
        <f>VLOOKUP($A141,被动技能升级!$J:$Q,被动技能升级!K$1,FALSE)</f>
        <v>100137</v>
      </c>
      <c r="C141">
        <f>VLOOKUP($A141,被动技能升级!$J:$Q,被动技能升级!L$1,FALSE)</f>
        <v>100138</v>
      </c>
      <c r="D141">
        <f>VLOOKUP($A141,被动技能升级!$J:$Q,被动技能升级!M$1,FALSE)</f>
        <v>80</v>
      </c>
      <c r="E141" t="str">
        <f>VLOOKUP($A141,被动技能升级!$J:$Q,被动技能升级!N$1,FALSE)</f>
        <v>[]</v>
      </c>
      <c r="F141">
        <f>VLOOKUP($A141,被动技能升级!$J:$Q,被动技能升级!O$1,FALSE)</f>
        <v>113800</v>
      </c>
      <c r="G141">
        <f>VLOOKUP($A141,被动技能升级!$J:$Q,被动技能升级!P$1,FALSE)</f>
        <v>0</v>
      </c>
      <c r="H141">
        <f>VLOOKUP($A141,被动技能升级!$J:$Q,被动技能升级!Q$1,FALSE)</f>
        <v>0</v>
      </c>
    </row>
    <row r="142" spans="1:8" x14ac:dyDescent="0.15">
      <c r="A142">
        <v>138</v>
      </c>
      <c r="B142">
        <f>VLOOKUP($A142,被动技能升级!$J:$Q,被动技能升级!K$1,FALSE)</f>
        <v>100138</v>
      </c>
      <c r="C142">
        <f>VLOOKUP($A142,被动技能升级!$J:$Q,被动技能升级!L$1,FALSE)</f>
        <v>100139</v>
      </c>
      <c r="D142">
        <f>VLOOKUP($A142,被动技能升级!$J:$Q,被动技能升级!M$1,FALSE)</f>
        <v>85</v>
      </c>
      <c r="E142" t="str">
        <f>VLOOKUP($A142,被动技能升级!$J:$Q,被动技能升级!N$1,FALSE)</f>
        <v>[]</v>
      </c>
      <c r="F142">
        <f>VLOOKUP($A142,被动技能升级!$J:$Q,被动技能升级!O$1,FALSE)</f>
        <v>161100</v>
      </c>
      <c r="G142">
        <f>VLOOKUP($A142,被动技能升级!$J:$Q,被动技能升级!P$1,FALSE)</f>
        <v>0</v>
      </c>
      <c r="H142">
        <f>VLOOKUP($A142,被动技能升级!$J:$Q,被动技能升级!Q$1,FALSE)</f>
        <v>0</v>
      </c>
    </row>
    <row r="143" spans="1:8" x14ac:dyDescent="0.15">
      <c r="A143">
        <v>139</v>
      </c>
      <c r="B143">
        <f>VLOOKUP($A143,被动技能升级!$J:$Q,被动技能升级!K$1,FALSE)</f>
        <v>100139</v>
      </c>
      <c r="C143">
        <f>VLOOKUP($A143,被动技能升级!$J:$Q,被动技能升级!L$1,FALSE)</f>
        <v>100140</v>
      </c>
      <c r="D143">
        <f>VLOOKUP($A143,被动技能升级!$J:$Q,被动技能升级!M$1,FALSE)</f>
        <v>90</v>
      </c>
      <c r="E143" t="str">
        <f>VLOOKUP($A143,被动技能升级!$J:$Q,被动技能升级!N$1,FALSE)</f>
        <v>[]</v>
      </c>
      <c r="F143">
        <f>VLOOKUP($A143,被动技能升级!$J:$Q,被动技能升级!O$1,FALSE)</f>
        <v>228100</v>
      </c>
      <c r="G143">
        <f>VLOOKUP($A143,被动技能升级!$J:$Q,被动技能升级!P$1,FALSE)</f>
        <v>0</v>
      </c>
      <c r="H143">
        <f>VLOOKUP($A143,被动技能升级!$J:$Q,被动技能升级!Q$1,FALSE)</f>
        <v>0</v>
      </c>
    </row>
    <row r="144" spans="1:8" x14ac:dyDescent="0.15">
      <c r="A144">
        <v>140</v>
      </c>
      <c r="B144">
        <f>VLOOKUP($A144,被动技能升级!$J:$Q,被动技能升级!K$1,FALSE)</f>
        <v>100140</v>
      </c>
      <c r="C144">
        <f>VLOOKUP($A144,被动技能升级!$J:$Q,被动技能升级!L$1,FALSE)</f>
        <v>0</v>
      </c>
      <c r="D144">
        <f>VLOOKUP($A144,被动技能升级!$J:$Q,被动技能升级!M$1,FALSE)</f>
        <v>100</v>
      </c>
      <c r="E144" t="str">
        <f>VLOOKUP($A144,被动技能升级!$J:$Q,被动技能升级!N$1,FALSE)</f>
        <v>[]</v>
      </c>
      <c r="F144">
        <f>VLOOKUP($A144,被动技能升级!$J:$Q,被动技能升级!O$1,FALSE)</f>
        <v>780200</v>
      </c>
      <c r="G144">
        <f>VLOOKUP($A144,被动技能升级!$J:$Q,被动技能升级!P$1,FALSE)</f>
        <v>0</v>
      </c>
      <c r="H144">
        <f>VLOOKUP($A144,被动技能升级!$J:$Q,被动技能升级!Q$1,FALSE)</f>
        <v>0</v>
      </c>
    </row>
    <row r="145" spans="1:8" x14ac:dyDescent="0.15">
      <c r="A145">
        <v>141</v>
      </c>
      <c r="B145">
        <f>VLOOKUP($A145,被动技能升级!$J:$Q,被动技能升级!K$1,FALSE)</f>
        <v>100141</v>
      </c>
      <c r="C145">
        <f>VLOOKUP($A145,被动技能升级!$J:$Q,被动技能升级!L$1,FALSE)</f>
        <v>100142</v>
      </c>
      <c r="D145">
        <f>VLOOKUP($A145,被动技能升级!$J:$Q,被动技能升级!M$1,FALSE)</f>
        <v>2</v>
      </c>
      <c r="E145" t="str">
        <f>VLOOKUP($A145,被动技能升级!$J:$Q,被动技能升级!N$1,FALSE)</f>
        <v>[]</v>
      </c>
      <c r="F145">
        <f>VLOOKUP($A145,被动技能升级!$J:$Q,被动技能升级!O$1,FALSE)</f>
        <v>500</v>
      </c>
      <c r="G145">
        <f>VLOOKUP($A145,被动技能升级!$J:$Q,被动技能升级!P$1,FALSE)</f>
        <v>0</v>
      </c>
      <c r="H145">
        <f>VLOOKUP($A145,被动技能升级!$J:$Q,被动技能升级!Q$1,FALSE)</f>
        <v>0</v>
      </c>
    </row>
    <row r="146" spans="1:8" x14ac:dyDescent="0.15">
      <c r="A146">
        <v>142</v>
      </c>
      <c r="B146">
        <f>VLOOKUP($A146,被动技能升级!$J:$Q,被动技能升级!K$1,FALSE)</f>
        <v>100142</v>
      </c>
      <c r="C146">
        <f>VLOOKUP($A146,被动技能升级!$J:$Q,被动技能升级!L$1,FALSE)</f>
        <v>100143</v>
      </c>
      <c r="D146">
        <f>VLOOKUP($A146,被动技能升级!$J:$Q,被动技能升级!M$1,FALSE)</f>
        <v>5</v>
      </c>
      <c r="E146" t="str">
        <f>VLOOKUP($A146,被动技能升级!$J:$Q,被动技能升级!N$1,FALSE)</f>
        <v>[]</v>
      </c>
      <c r="F146">
        <f>VLOOKUP($A146,被动技能升级!$J:$Q,被动技能升级!O$1,FALSE)</f>
        <v>600</v>
      </c>
      <c r="G146">
        <f>VLOOKUP($A146,被动技能升级!$J:$Q,被动技能升级!P$1,FALSE)</f>
        <v>0</v>
      </c>
      <c r="H146">
        <f>VLOOKUP($A146,被动技能升级!$J:$Q,被动技能升级!Q$1,FALSE)</f>
        <v>0</v>
      </c>
    </row>
    <row r="147" spans="1:8" x14ac:dyDescent="0.15">
      <c r="A147">
        <v>143</v>
      </c>
      <c r="B147">
        <f>VLOOKUP($A147,被动技能升级!$J:$Q,被动技能升级!K$1,FALSE)</f>
        <v>100143</v>
      </c>
      <c r="C147">
        <f>VLOOKUP($A147,被动技能升级!$J:$Q,被动技能升级!L$1,FALSE)</f>
        <v>100144</v>
      </c>
      <c r="D147">
        <f>VLOOKUP($A147,被动技能升级!$J:$Q,被动技能升级!M$1,FALSE)</f>
        <v>10</v>
      </c>
      <c r="E147" t="str">
        <f>VLOOKUP($A147,被动技能升级!$J:$Q,被动技能升级!N$1,FALSE)</f>
        <v>[]</v>
      </c>
      <c r="F147">
        <f>VLOOKUP($A147,被动技能升级!$J:$Q,被动技能升级!O$1,FALSE)</f>
        <v>800</v>
      </c>
      <c r="G147">
        <f>VLOOKUP($A147,被动技能升级!$J:$Q,被动技能升级!P$1,FALSE)</f>
        <v>0</v>
      </c>
      <c r="H147">
        <f>VLOOKUP($A147,被动技能升级!$J:$Q,被动技能升级!Q$1,FALSE)</f>
        <v>0</v>
      </c>
    </row>
    <row r="148" spans="1:8" x14ac:dyDescent="0.15">
      <c r="A148">
        <v>144</v>
      </c>
      <c r="B148">
        <f>VLOOKUP($A148,被动技能升级!$J:$Q,被动技能升级!K$1,FALSE)</f>
        <v>100144</v>
      </c>
      <c r="C148">
        <f>VLOOKUP($A148,被动技能升级!$J:$Q,被动技能升级!L$1,FALSE)</f>
        <v>100145</v>
      </c>
      <c r="D148">
        <f>VLOOKUP($A148,被动技能升级!$J:$Q,被动技能升级!M$1,FALSE)</f>
        <v>15</v>
      </c>
      <c r="E148" t="str">
        <f>VLOOKUP($A148,被动技能升级!$J:$Q,被动技能升级!N$1,FALSE)</f>
        <v>[]</v>
      </c>
      <c r="F148">
        <f>VLOOKUP($A148,被动技能升级!$J:$Q,被动技能升级!O$1,FALSE)</f>
        <v>1200</v>
      </c>
      <c r="G148">
        <f>VLOOKUP($A148,被动技能升级!$J:$Q,被动技能升级!P$1,FALSE)</f>
        <v>0</v>
      </c>
      <c r="H148">
        <f>VLOOKUP($A148,被动技能升级!$J:$Q,被动技能升级!Q$1,FALSE)</f>
        <v>0</v>
      </c>
    </row>
    <row r="149" spans="1:8" x14ac:dyDescent="0.15">
      <c r="A149">
        <v>145</v>
      </c>
      <c r="B149">
        <f>VLOOKUP($A149,被动技能升级!$J:$Q,被动技能升级!K$1,FALSE)</f>
        <v>100145</v>
      </c>
      <c r="C149">
        <f>VLOOKUP($A149,被动技能升级!$J:$Q,被动技能升级!L$1,FALSE)</f>
        <v>100146</v>
      </c>
      <c r="D149">
        <f>VLOOKUP($A149,被动技能升级!$J:$Q,被动技能升级!M$1,FALSE)</f>
        <v>20</v>
      </c>
      <c r="E149" t="str">
        <f>VLOOKUP($A149,被动技能升级!$J:$Q,被动技能升级!N$1,FALSE)</f>
        <v>[]</v>
      </c>
      <c r="F149">
        <f>VLOOKUP($A149,被动技能升级!$J:$Q,被动技能升级!O$1,FALSE)</f>
        <v>1700</v>
      </c>
      <c r="G149">
        <f>VLOOKUP($A149,被动技能升级!$J:$Q,被动技能升级!P$1,FALSE)</f>
        <v>0</v>
      </c>
      <c r="H149">
        <f>VLOOKUP($A149,被动技能升级!$J:$Q,被动技能升级!Q$1,FALSE)</f>
        <v>0</v>
      </c>
    </row>
    <row r="150" spans="1:8" x14ac:dyDescent="0.15">
      <c r="A150">
        <v>146</v>
      </c>
      <c r="B150">
        <f>VLOOKUP($A150,被动技能升级!$J:$Q,被动技能升级!K$1,FALSE)</f>
        <v>100146</v>
      </c>
      <c r="C150">
        <f>VLOOKUP($A150,被动技能升级!$J:$Q,被动技能升级!L$1,FALSE)</f>
        <v>100147</v>
      </c>
      <c r="D150">
        <f>VLOOKUP($A150,被动技能升级!$J:$Q,被动技能升级!M$1,FALSE)</f>
        <v>25</v>
      </c>
      <c r="E150" t="str">
        <f>VLOOKUP($A150,被动技能升级!$J:$Q,被动技能升级!N$1,FALSE)</f>
        <v>[]</v>
      </c>
      <c r="F150">
        <f>VLOOKUP($A150,被动技能升级!$J:$Q,被动技能升级!O$1,FALSE)</f>
        <v>2400</v>
      </c>
      <c r="G150">
        <f>VLOOKUP($A150,被动技能升级!$J:$Q,被动技能升级!P$1,FALSE)</f>
        <v>0</v>
      </c>
      <c r="H150">
        <f>VLOOKUP($A150,被动技能升级!$J:$Q,被动技能升级!Q$1,FALSE)</f>
        <v>0</v>
      </c>
    </row>
    <row r="151" spans="1:8" x14ac:dyDescent="0.15">
      <c r="A151">
        <v>147</v>
      </c>
      <c r="B151">
        <f>VLOOKUP($A151,被动技能升级!$J:$Q,被动技能升级!K$1,FALSE)</f>
        <v>100147</v>
      </c>
      <c r="C151">
        <f>VLOOKUP($A151,被动技能升级!$J:$Q,被动技能升级!L$1,FALSE)</f>
        <v>100148</v>
      </c>
      <c r="D151">
        <f>VLOOKUP($A151,被动技能升级!$J:$Q,被动技能升级!M$1,FALSE)</f>
        <v>30</v>
      </c>
      <c r="E151" t="str">
        <f>VLOOKUP($A151,被动技能升级!$J:$Q,被动技能升级!N$1,FALSE)</f>
        <v>[]</v>
      </c>
      <c r="F151">
        <f>VLOOKUP($A151,被动技能升级!$J:$Q,被动技能升级!O$1,FALSE)</f>
        <v>3500</v>
      </c>
      <c r="G151">
        <f>VLOOKUP($A151,被动技能升级!$J:$Q,被动技能升级!P$1,FALSE)</f>
        <v>0</v>
      </c>
      <c r="H151">
        <f>VLOOKUP($A151,被动技能升级!$J:$Q,被动技能升级!Q$1,FALSE)</f>
        <v>0</v>
      </c>
    </row>
    <row r="152" spans="1:8" x14ac:dyDescent="0.15">
      <c r="A152">
        <v>148</v>
      </c>
      <c r="B152">
        <f>VLOOKUP($A152,被动技能升级!$J:$Q,被动技能升级!K$1,FALSE)</f>
        <v>100148</v>
      </c>
      <c r="C152">
        <f>VLOOKUP($A152,被动技能升级!$J:$Q,被动技能升级!L$1,FALSE)</f>
        <v>100149</v>
      </c>
      <c r="D152">
        <f>VLOOKUP($A152,被动技能升级!$J:$Q,被动技能升级!M$1,FALSE)</f>
        <v>35</v>
      </c>
      <c r="E152" t="str">
        <f>VLOOKUP($A152,被动技能升级!$J:$Q,被动技能升级!N$1,FALSE)</f>
        <v>[]</v>
      </c>
      <c r="F152">
        <f>VLOOKUP($A152,被动技能升级!$J:$Q,被动技能升级!O$1,FALSE)</f>
        <v>4900</v>
      </c>
      <c r="G152">
        <f>VLOOKUP($A152,被动技能升级!$J:$Q,被动技能升级!P$1,FALSE)</f>
        <v>0</v>
      </c>
      <c r="H152">
        <f>VLOOKUP($A152,被动技能升级!$J:$Q,被动技能升级!Q$1,FALSE)</f>
        <v>0</v>
      </c>
    </row>
    <row r="153" spans="1:8" x14ac:dyDescent="0.15">
      <c r="A153">
        <v>149</v>
      </c>
      <c r="B153">
        <f>VLOOKUP($A153,被动技能升级!$J:$Q,被动技能升级!K$1,FALSE)</f>
        <v>100149</v>
      </c>
      <c r="C153">
        <f>VLOOKUP($A153,被动技能升级!$J:$Q,被动技能升级!L$1,FALSE)</f>
        <v>100150</v>
      </c>
      <c r="D153">
        <f>VLOOKUP($A153,被动技能升级!$J:$Q,被动技能升级!M$1,FALSE)</f>
        <v>40</v>
      </c>
      <c r="E153" t="str">
        <f>VLOOKUP($A153,被动技能升级!$J:$Q,被动技能升级!N$1,FALSE)</f>
        <v>[]</v>
      </c>
      <c r="F153">
        <f>VLOOKUP($A153,被动技能升级!$J:$Q,被动技能升级!O$1,FALSE)</f>
        <v>7000</v>
      </c>
      <c r="G153">
        <f>VLOOKUP($A153,被动技能升级!$J:$Q,被动技能升级!P$1,FALSE)</f>
        <v>0</v>
      </c>
      <c r="H153">
        <f>VLOOKUP($A153,被动技能升级!$J:$Q,被动技能升级!Q$1,FALSE)</f>
        <v>0</v>
      </c>
    </row>
    <row r="154" spans="1:8" x14ac:dyDescent="0.15">
      <c r="A154">
        <v>150</v>
      </c>
      <c r="B154">
        <f>VLOOKUP($A154,被动技能升级!$J:$Q,被动技能升级!K$1,FALSE)</f>
        <v>100150</v>
      </c>
      <c r="C154">
        <f>VLOOKUP($A154,被动技能升级!$J:$Q,被动技能升级!L$1,FALSE)</f>
        <v>100151</v>
      </c>
      <c r="D154">
        <f>VLOOKUP($A154,被动技能升级!$J:$Q,被动技能升级!M$1,FALSE)</f>
        <v>45</v>
      </c>
      <c r="E154" t="str">
        <f>VLOOKUP($A154,被动技能升级!$J:$Q,被动技能升级!N$1,FALSE)</f>
        <v>[]</v>
      </c>
      <c r="F154">
        <f>VLOOKUP($A154,被动技能升级!$J:$Q,被动技能升级!O$1,FALSE)</f>
        <v>9900</v>
      </c>
      <c r="G154">
        <f>VLOOKUP($A154,被动技能升级!$J:$Q,被动技能升级!P$1,FALSE)</f>
        <v>0</v>
      </c>
      <c r="H154">
        <f>VLOOKUP($A154,被动技能升级!$J:$Q,被动技能升级!Q$1,FALSE)</f>
        <v>0</v>
      </c>
    </row>
    <row r="155" spans="1:8" x14ac:dyDescent="0.15">
      <c r="A155">
        <v>151</v>
      </c>
      <c r="B155">
        <f>VLOOKUP($A155,被动技能升级!$J:$Q,被动技能升级!K$1,FALSE)</f>
        <v>100151</v>
      </c>
      <c r="C155">
        <f>VLOOKUP($A155,被动技能升级!$J:$Q,被动技能升级!L$1,FALSE)</f>
        <v>100152</v>
      </c>
      <c r="D155">
        <f>VLOOKUP($A155,被动技能升级!$J:$Q,被动技能升级!M$1,FALSE)</f>
        <v>50</v>
      </c>
      <c r="E155" t="str">
        <f>VLOOKUP($A155,被动技能升级!$J:$Q,被动技能升级!N$1,FALSE)</f>
        <v>[]</v>
      </c>
      <c r="F155">
        <f>VLOOKUP($A155,被动技能升级!$J:$Q,被动技能升级!O$1,FALSE)</f>
        <v>14100</v>
      </c>
      <c r="G155">
        <f>VLOOKUP($A155,被动技能升级!$J:$Q,被动技能升级!P$1,FALSE)</f>
        <v>0</v>
      </c>
      <c r="H155">
        <f>VLOOKUP($A155,被动技能升级!$J:$Q,被动技能升级!Q$1,FALSE)</f>
        <v>0</v>
      </c>
    </row>
    <row r="156" spans="1:8" x14ac:dyDescent="0.15">
      <c r="A156">
        <v>152</v>
      </c>
      <c r="B156">
        <f>VLOOKUP($A156,被动技能升级!$J:$Q,被动技能升级!K$1,FALSE)</f>
        <v>100152</v>
      </c>
      <c r="C156">
        <f>VLOOKUP($A156,被动技能升级!$J:$Q,被动技能升级!L$1,FALSE)</f>
        <v>100153</v>
      </c>
      <c r="D156">
        <f>VLOOKUP($A156,被动技能升级!$J:$Q,被动技能升级!M$1,FALSE)</f>
        <v>55</v>
      </c>
      <c r="E156" t="str">
        <f>VLOOKUP($A156,被动技能升级!$J:$Q,被动技能升级!N$1,FALSE)</f>
        <v>[]</v>
      </c>
      <c r="F156">
        <f>VLOOKUP($A156,被动技能升级!$J:$Q,被动技能升级!O$1,FALSE)</f>
        <v>20000</v>
      </c>
      <c r="G156">
        <f>VLOOKUP($A156,被动技能升级!$J:$Q,被动技能升级!P$1,FALSE)</f>
        <v>0</v>
      </c>
      <c r="H156">
        <f>VLOOKUP($A156,被动技能升级!$J:$Q,被动技能升级!Q$1,FALSE)</f>
        <v>0</v>
      </c>
    </row>
    <row r="157" spans="1:8" x14ac:dyDescent="0.15">
      <c r="A157">
        <v>153</v>
      </c>
      <c r="B157">
        <f>VLOOKUP($A157,被动技能升级!$J:$Q,被动技能升级!K$1,FALSE)</f>
        <v>100153</v>
      </c>
      <c r="C157">
        <f>VLOOKUP($A157,被动技能升级!$J:$Q,被动技能升级!L$1,FALSE)</f>
        <v>100154</v>
      </c>
      <c r="D157">
        <f>VLOOKUP($A157,被动技能升级!$J:$Q,被动技能升级!M$1,FALSE)</f>
        <v>60</v>
      </c>
      <c r="E157" t="str">
        <f>VLOOKUP($A157,被动技能升级!$J:$Q,被动技能升级!N$1,FALSE)</f>
        <v>[]</v>
      </c>
      <c r="F157">
        <f>VLOOKUP($A157,被动技能升级!$J:$Q,被动技能升级!O$1,FALSE)</f>
        <v>28300</v>
      </c>
      <c r="G157">
        <f>VLOOKUP($A157,被动技能升级!$J:$Q,被动技能升级!P$1,FALSE)</f>
        <v>0</v>
      </c>
      <c r="H157">
        <f>VLOOKUP($A157,被动技能升级!$J:$Q,被动技能升级!Q$1,FALSE)</f>
        <v>0</v>
      </c>
    </row>
    <row r="158" spans="1:8" x14ac:dyDescent="0.15">
      <c r="A158">
        <v>154</v>
      </c>
      <c r="B158">
        <f>VLOOKUP($A158,被动技能升级!$J:$Q,被动技能升级!K$1,FALSE)</f>
        <v>100154</v>
      </c>
      <c r="C158">
        <f>VLOOKUP($A158,被动技能升级!$J:$Q,被动技能升级!L$1,FALSE)</f>
        <v>100155</v>
      </c>
      <c r="D158">
        <f>VLOOKUP($A158,被动技能升级!$J:$Q,被动技能升级!M$1,FALSE)</f>
        <v>65</v>
      </c>
      <c r="E158" t="str">
        <f>VLOOKUP($A158,被动技能升级!$J:$Q,被动技能升级!N$1,FALSE)</f>
        <v>[]</v>
      </c>
      <c r="F158">
        <f>VLOOKUP($A158,被动技能升级!$J:$Q,被动技能升级!O$1,FALSE)</f>
        <v>40100</v>
      </c>
      <c r="G158">
        <f>VLOOKUP($A158,被动技能升级!$J:$Q,被动技能升级!P$1,FALSE)</f>
        <v>0</v>
      </c>
      <c r="H158">
        <f>VLOOKUP($A158,被动技能升级!$J:$Q,被动技能升级!Q$1,FALSE)</f>
        <v>0</v>
      </c>
    </row>
    <row r="159" spans="1:8" x14ac:dyDescent="0.15">
      <c r="A159">
        <v>155</v>
      </c>
      <c r="B159">
        <f>VLOOKUP($A159,被动技能升级!$J:$Q,被动技能升级!K$1,FALSE)</f>
        <v>100155</v>
      </c>
      <c r="C159">
        <f>VLOOKUP($A159,被动技能升级!$J:$Q,被动技能升级!L$1,FALSE)</f>
        <v>100156</v>
      </c>
      <c r="D159">
        <f>VLOOKUP($A159,被动技能升级!$J:$Q,被动技能升级!M$1,FALSE)</f>
        <v>70</v>
      </c>
      <c r="E159" t="str">
        <f>VLOOKUP($A159,被动技能升级!$J:$Q,被动技能升级!N$1,FALSE)</f>
        <v>[]</v>
      </c>
      <c r="F159">
        <f>VLOOKUP($A159,被动技能升级!$J:$Q,被动技能升级!O$1,FALSE)</f>
        <v>56700</v>
      </c>
      <c r="G159">
        <f>VLOOKUP($A159,被动技能升级!$J:$Q,被动技能升级!P$1,FALSE)</f>
        <v>0</v>
      </c>
      <c r="H159">
        <f>VLOOKUP($A159,被动技能升级!$J:$Q,被动技能升级!Q$1,FALSE)</f>
        <v>0</v>
      </c>
    </row>
    <row r="160" spans="1:8" x14ac:dyDescent="0.15">
      <c r="A160">
        <v>156</v>
      </c>
      <c r="B160">
        <f>VLOOKUP($A160,被动技能升级!$J:$Q,被动技能升级!K$1,FALSE)</f>
        <v>100156</v>
      </c>
      <c r="C160">
        <f>VLOOKUP($A160,被动技能升级!$J:$Q,被动技能升级!L$1,FALSE)</f>
        <v>100157</v>
      </c>
      <c r="D160">
        <f>VLOOKUP($A160,被动技能升级!$J:$Q,被动技能升级!M$1,FALSE)</f>
        <v>75</v>
      </c>
      <c r="E160" t="str">
        <f>VLOOKUP($A160,被动技能升级!$J:$Q,被动技能升级!N$1,FALSE)</f>
        <v>[]</v>
      </c>
      <c r="F160">
        <f>VLOOKUP($A160,被动技能升级!$J:$Q,被动技能升级!O$1,FALSE)</f>
        <v>80400</v>
      </c>
      <c r="G160">
        <f>VLOOKUP($A160,被动技能升级!$J:$Q,被动技能升级!P$1,FALSE)</f>
        <v>0</v>
      </c>
      <c r="H160">
        <f>VLOOKUP($A160,被动技能升级!$J:$Q,被动技能升级!Q$1,FALSE)</f>
        <v>0</v>
      </c>
    </row>
    <row r="161" spans="1:8" x14ac:dyDescent="0.15">
      <c r="A161">
        <v>157</v>
      </c>
      <c r="B161">
        <f>VLOOKUP($A161,被动技能升级!$J:$Q,被动技能升级!K$1,FALSE)</f>
        <v>100157</v>
      </c>
      <c r="C161">
        <f>VLOOKUP($A161,被动技能升级!$J:$Q,被动技能升级!L$1,FALSE)</f>
        <v>100158</v>
      </c>
      <c r="D161">
        <f>VLOOKUP($A161,被动技能升级!$J:$Q,被动技能升级!M$1,FALSE)</f>
        <v>80</v>
      </c>
      <c r="E161" t="str">
        <f>VLOOKUP($A161,被动技能升级!$J:$Q,被动技能升级!N$1,FALSE)</f>
        <v>[]</v>
      </c>
      <c r="F161">
        <f>VLOOKUP($A161,被动技能升级!$J:$Q,被动技能升级!O$1,FALSE)</f>
        <v>113800</v>
      </c>
      <c r="G161">
        <f>VLOOKUP($A161,被动技能升级!$J:$Q,被动技能升级!P$1,FALSE)</f>
        <v>0</v>
      </c>
      <c r="H161">
        <f>VLOOKUP($A161,被动技能升级!$J:$Q,被动技能升级!Q$1,FALSE)</f>
        <v>0</v>
      </c>
    </row>
    <row r="162" spans="1:8" x14ac:dyDescent="0.15">
      <c r="A162">
        <v>158</v>
      </c>
      <c r="B162">
        <f>VLOOKUP($A162,被动技能升级!$J:$Q,被动技能升级!K$1,FALSE)</f>
        <v>100158</v>
      </c>
      <c r="C162">
        <f>VLOOKUP($A162,被动技能升级!$J:$Q,被动技能升级!L$1,FALSE)</f>
        <v>100159</v>
      </c>
      <c r="D162">
        <f>VLOOKUP($A162,被动技能升级!$J:$Q,被动技能升级!M$1,FALSE)</f>
        <v>85</v>
      </c>
      <c r="E162" t="str">
        <f>VLOOKUP($A162,被动技能升级!$J:$Q,被动技能升级!N$1,FALSE)</f>
        <v>[]</v>
      </c>
      <c r="F162">
        <f>VLOOKUP($A162,被动技能升级!$J:$Q,被动技能升级!O$1,FALSE)</f>
        <v>161100</v>
      </c>
      <c r="G162">
        <f>VLOOKUP($A162,被动技能升级!$J:$Q,被动技能升级!P$1,FALSE)</f>
        <v>0</v>
      </c>
      <c r="H162">
        <f>VLOOKUP($A162,被动技能升级!$J:$Q,被动技能升级!Q$1,FALSE)</f>
        <v>0</v>
      </c>
    </row>
    <row r="163" spans="1:8" x14ac:dyDescent="0.15">
      <c r="A163">
        <v>159</v>
      </c>
      <c r="B163">
        <f>VLOOKUP($A163,被动技能升级!$J:$Q,被动技能升级!K$1,FALSE)</f>
        <v>100159</v>
      </c>
      <c r="C163">
        <f>VLOOKUP($A163,被动技能升级!$J:$Q,被动技能升级!L$1,FALSE)</f>
        <v>100160</v>
      </c>
      <c r="D163">
        <f>VLOOKUP($A163,被动技能升级!$J:$Q,被动技能升级!M$1,FALSE)</f>
        <v>90</v>
      </c>
      <c r="E163" t="str">
        <f>VLOOKUP($A163,被动技能升级!$J:$Q,被动技能升级!N$1,FALSE)</f>
        <v>[]</v>
      </c>
      <c r="F163">
        <f>VLOOKUP($A163,被动技能升级!$J:$Q,被动技能升级!O$1,FALSE)</f>
        <v>228100</v>
      </c>
      <c r="G163">
        <f>VLOOKUP($A163,被动技能升级!$J:$Q,被动技能升级!P$1,FALSE)</f>
        <v>0</v>
      </c>
      <c r="H163">
        <f>VLOOKUP($A163,被动技能升级!$J:$Q,被动技能升级!Q$1,FALSE)</f>
        <v>0</v>
      </c>
    </row>
    <row r="164" spans="1:8" x14ac:dyDescent="0.15">
      <c r="A164">
        <v>160</v>
      </c>
      <c r="B164">
        <f>VLOOKUP($A164,被动技能升级!$J:$Q,被动技能升级!K$1,FALSE)</f>
        <v>100160</v>
      </c>
      <c r="C164">
        <f>VLOOKUP($A164,被动技能升级!$J:$Q,被动技能升级!L$1,FALSE)</f>
        <v>0</v>
      </c>
      <c r="D164">
        <f>VLOOKUP($A164,被动技能升级!$J:$Q,被动技能升级!M$1,FALSE)</f>
        <v>100</v>
      </c>
      <c r="E164" t="str">
        <f>VLOOKUP($A164,被动技能升级!$J:$Q,被动技能升级!N$1,FALSE)</f>
        <v>[]</v>
      </c>
      <c r="F164">
        <f>VLOOKUP($A164,被动技能升级!$J:$Q,被动技能升级!O$1,FALSE)</f>
        <v>780200</v>
      </c>
      <c r="G164">
        <f>VLOOKUP($A164,被动技能升级!$J:$Q,被动技能升级!P$1,FALSE)</f>
        <v>0</v>
      </c>
      <c r="H164">
        <f>VLOOKUP($A164,被动技能升级!$J:$Q,被动技能升级!Q$1,FALSE)</f>
        <v>0</v>
      </c>
    </row>
    <row r="165" spans="1:8" x14ac:dyDescent="0.15">
      <c r="A165">
        <v>161</v>
      </c>
      <c r="B165">
        <f>VLOOKUP($A165,被动技能升级!$J:$Q,被动技能升级!K$1,FALSE)</f>
        <v>100161</v>
      </c>
      <c r="C165">
        <f>VLOOKUP($A165,被动技能升级!$J:$Q,被动技能升级!L$1,FALSE)</f>
        <v>100162</v>
      </c>
      <c r="D165">
        <f>VLOOKUP($A165,被动技能升级!$J:$Q,被动技能升级!M$1,FALSE)</f>
        <v>2</v>
      </c>
      <c r="E165" t="str">
        <f>VLOOKUP($A165,被动技能升级!$J:$Q,被动技能升级!N$1,FALSE)</f>
        <v>[]</v>
      </c>
      <c r="F165">
        <f>VLOOKUP($A165,被动技能升级!$J:$Q,被动技能升级!O$1,FALSE)</f>
        <v>500</v>
      </c>
      <c r="G165">
        <f>VLOOKUP($A165,被动技能升级!$J:$Q,被动技能升级!P$1,FALSE)</f>
        <v>0</v>
      </c>
      <c r="H165">
        <f>VLOOKUP($A165,被动技能升级!$J:$Q,被动技能升级!Q$1,FALSE)</f>
        <v>0</v>
      </c>
    </row>
    <row r="166" spans="1:8" x14ac:dyDescent="0.15">
      <c r="A166">
        <v>162</v>
      </c>
      <c r="B166">
        <f>VLOOKUP($A166,被动技能升级!$J:$Q,被动技能升级!K$1,FALSE)</f>
        <v>100162</v>
      </c>
      <c r="C166">
        <f>VLOOKUP($A166,被动技能升级!$J:$Q,被动技能升级!L$1,FALSE)</f>
        <v>100163</v>
      </c>
      <c r="D166">
        <f>VLOOKUP($A166,被动技能升级!$J:$Q,被动技能升级!M$1,FALSE)</f>
        <v>5</v>
      </c>
      <c r="E166" t="str">
        <f>VLOOKUP($A166,被动技能升级!$J:$Q,被动技能升级!N$1,FALSE)</f>
        <v>[]</v>
      </c>
      <c r="F166">
        <f>VLOOKUP($A166,被动技能升级!$J:$Q,被动技能升级!O$1,FALSE)</f>
        <v>600</v>
      </c>
      <c r="G166">
        <f>VLOOKUP($A166,被动技能升级!$J:$Q,被动技能升级!P$1,FALSE)</f>
        <v>0</v>
      </c>
      <c r="H166">
        <f>VLOOKUP($A166,被动技能升级!$J:$Q,被动技能升级!Q$1,FALSE)</f>
        <v>0</v>
      </c>
    </row>
    <row r="167" spans="1:8" x14ac:dyDescent="0.15">
      <c r="A167">
        <v>163</v>
      </c>
      <c r="B167">
        <f>VLOOKUP($A167,被动技能升级!$J:$Q,被动技能升级!K$1,FALSE)</f>
        <v>100163</v>
      </c>
      <c r="C167">
        <f>VLOOKUP($A167,被动技能升级!$J:$Q,被动技能升级!L$1,FALSE)</f>
        <v>100164</v>
      </c>
      <c r="D167">
        <f>VLOOKUP($A167,被动技能升级!$J:$Q,被动技能升级!M$1,FALSE)</f>
        <v>10</v>
      </c>
      <c r="E167" t="str">
        <f>VLOOKUP($A167,被动技能升级!$J:$Q,被动技能升级!N$1,FALSE)</f>
        <v>[]</v>
      </c>
      <c r="F167">
        <f>VLOOKUP($A167,被动技能升级!$J:$Q,被动技能升级!O$1,FALSE)</f>
        <v>800</v>
      </c>
      <c r="G167">
        <f>VLOOKUP($A167,被动技能升级!$J:$Q,被动技能升级!P$1,FALSE)</f>
        <v>0</v>
      </c>
      <c r="H167">
        <f>VLOOKUP($A167,被动技能升级!$J:$Q,被动技能升级!Q$1,FALSE)</f>
        <v>0</v>
      </c>
    </row>
    <row r="168" spans="1:8" x14ac:dyDescent="0.15">
      <c r="A168">
        <v>164</v>
      </c>
      <c r="B168">
        <f>VLOOKUP($A168,被动技能升级!$J:$Q,被动技能升级!K$1,FALSE)</f>
        <v>100164</v>
      </c>
      <c r="C168">
        <f>VLOOKUP($A168,被动技能升级!$J:$Q,被动技能升级!L$1,FALSE)</f>
        <v>100165</v>
      </c>
      <c r="D168">
        <f>VLOOKUP($A168,被动技能升级!$J:$Q,被动技能升级!M$1,FALSE)</f>
        <v>15</v>
      </c>
      <c r="E168" t="str">
        <f>VLOOKUP($A168,被动技能升级!$J:$Q,被动技能升级!N$1,FALSE)</f>
        <v>[]</v>
      </c>
      <c r="F168">
        <f>VLOOKUP($A168,被动技能升级!$J:$Q,被动技能升级!O$1,FALSE)</f>
        <v>1200</v>
      </c>
      <c r="G168">
        <f>VLOOKUP($A168,被动技能升级!$J:$Q,被动技能升级!P$1,FALSE)</f>
        <v>0</v>
      </c>
      <c r="H168">
        <f>VLOOKUP($A168,被动技能升级!$J:$Q,被动技能升级!Q$1,FALSE)</f>
        <v>0</v>
      </c>
    </row>
    <row r="169" spans="1:8" x14ac:dyDescent="0.15">
      <c r="A169">
        <v>165</v>
      </c>
      <c r="B169">
        <f>VLOOKUP($A169,被动技能升级!$J:$Q,被动技能升级!K$1,FALSE)</f>
        <v>100165</v>
      </c>
      <c r="C169">
        <f>VLOOKUP($A169,被动技能升级!$J:$Q,被动技能升级!L$1,FALSE)</f>
        <v>100166</v>
      </c>
      <c r="D169">
        <f>VLOOKUP($A169,被动技能升级!$J:$Q,被动技能升级!M$1,FALSE)</f>
        <v>20</v>
      </c>
      <c r="E169" t="str">
        <f>VLOOKUP($A169,被动技能升级!$J:$Q,被动技能升级!N$1,FALSE)</f>
        <v>[]</v>
      </c>
      <c r="F169">
        <f>VLOOKUP($A169,被动技能升级!$J:$Q,被动技能升级!O$1,FALSE)</f>
        <v>1700</v>
      </c>
      <c r="G169">
        <f>VLOOKUP($A169,被动技能升级!$J:$Q,被动技能升级!P$1,FALSE)</f>
        <v>0</v>
      </c>
      <c r="H169">
        <f>VLOOKUP($A169,被动技能升级!$J:$Q,被动技能升级!Q$1,FALSE)</f>
        <v>0</v>
      </c>
    </row>
    <row r="170" spans="1:8" x14ac:dyDescent="0.15">
      <c r="A170">
        <v>166</v>
      </c>
      <c r="B170">
        <f>VLOOKUP($A170,被动技能升级!$J:$Q,被动技能升级!K$1,FALSE)</f>
        <v>100166</v>
      </c>
      <c r="C170">
        <f>VLOOKUP($A170,被动技能升级!$J:$Q,被动技能升级!L$1,FALSE)</f>
        <v>100167</v>
      </c>
      <c r="D170">
        <f>VLOOKUP($A170,被动技能升级!$J:$Q,被动技能升级!M$1,FALSE)</f>
        <v>25</v>
      </c>
      <c r="E170" t="str">
        <f>VLOOKUP($A170,被动技能升级!$J:$Q,被动技能升级!N$1,FALSE)</f>
        <v>[]</v>
      </c>
      <c r="F170">
        <f>VLOOKUP($A170,被动技能升级!$J:$Q,被动技能升级!O$1,FALSE)</f>
        <v>2400</v>
      </c>
      <c r="G170">
        <f>VLOOKUP($A170,被动技能升级!$J:$Q,被动技能升级!P$1,FALSE)</f>
        <v>0</v>
      </c>
      <c r="H170">
        <f>VLOOKUP($A170,被动技能升级!$J:$Q,被动技能升级!Q$1,FALSE)</f>
        <v>0</v>
      </c>
    </row>
    <row r="171" spans="1:8" x14ac:dyDescent="0.15">
      <c r="A171">
        <v>167</v>
      </c>
      <c r="B171">
        <f>VLOOKUP($A171,被动技能升级!$J:$Q,被动技能升级!K$1,FALSE)</f>
        <v>100167</v>
      </c>
      <c r="C171">
        <f>VLOOKUP($A171,被动技能升级!$J:$Q,被动技能升级!L$1,FALSE)</f>
        <v>100168</v>
      </c>
      <c r="D171">
        <f>VLOOKUP($A171,被动技能升级!$J:$Q,被动技能升级!M$1,FALSE)</f>
        <v>30</v>
      </c>
      <c r="E171" t="str">
        <f>VLOOKUP($A171,被动技能升级!$J:$Q,被动技能升级!N$1,FALSE)</f>
        <v>[]</v>
      </c>
      <c r="F171">
        <f>VLOOKUP($A171,被动技能升级!$J:$Q,被动技能升级!O$1,FALSE)</f>
        <v>3500</v>
      </c>
      <c r="G171">
        <f>VLOOKUP($A171,被动技能升级!$J:$Q,被动技能升级!P$1,FALSE)</f>
        <v>0</v>
      </c>
      <c r="H171">
        <f>VLOOKUP($A171,被动技能升级!$J:$Q,被动技能升级!Q$1,FALSE)</f>
        <v>0</v>
      </c>
    </row>
    <row r="172" spans="1:8" x14ac:dyDescent="0.15">
      <c r="A172">
        <v>168</v>
      </c>
      <c r="B172">
        <f>VLOOKUP($A172,被动技能升级!$J:$Q,被动技能升级!K$1,FALSE)</f>
        <v>100168</v>
      </c>
      <c r="C172">
        <f>VLOOKUP($A172,被动技能升级!$J:$Q,被动技能升级!L$1,FALSE)</f>
        <v>100169</v>
      </c>
      <c r="D172">
        <f>VLOOKUP($A172,被动技能升级!$J:$Q,被动技能升级!M$1,FALSE)</f>
        <v>35</v>
      </c>
      <c r="E172" t="str">
        <f>VLOOKUP($A172,被动技能升级!$J:$Q,被动技能升级!N$1,FALSE)</f>
        <v>[]</v>
      </c>
      <c r="F172">
        <f>VLOOKUP($A172,被动技能升级!$J:$Q,被动技能升级!O$1,FALSE)</f>
        <v>4900</v>
      </c>
      <c r="G172">
        <f>VLOOKUP($A172,被动技能升级!$J:$Q,被动技能升级!P$1,FALSE)</f>
        <v>0</v>
      </c>
      <c r="H172">
        <f>VLOOKUP($A172,被动技能升级!$J:$Q,被动技能升级!Q$1,FALSE)</f>
        <v>0</v>
      </c>
    </row>
    <row r="173" spans="1:8" x14ac:dyDescent="0.15">
      <c r="A173">
        <v>169</v>
      </c>
      <c r="B173">
        <f>VLOOKUP($A173,被动技能升级!$J:$Q,被动技能升级!K$1,FALSE)</f>
        <v>100169</v>
      </c>
      <c r="C173">
        <f>VLOOKUP($A173,被动技能升级!$J:$Q,被动技能升级!L$1,FALSE)</f>
        <v>100170</v>
      </c>
      <c r="D173">
        <f>VLOOKUP($A173,被动技能升级!$J:$Q,被动技能升级!M$1,FALSE)</f>
        <v>40</v>
      </c>
      <c r="E173" t="str">
        <f>VLOOKUP($A173,被动技能升级!$J:$Q,被动技能升级!N$1,FALSE)</f>
        <v>[]</v>
      </c>
      <c r="F173">
        <f>VLOOKUP($A173,被动技能升级!$J:$Q,被动技能升级!O$1,FALSE)</f>
        <v>7000</v>
      </c>
      <c r="G173">
        <f>VLOOKUP($A173,被动技能升级!$J:$Q,被动技能升级!P$1,FALSE)</f>
        <v>0</v>
      </c>
      <c r="H173">
        <f>VLOOKUP($A173,被动技能升级!$J:$Q,被动技能升级!Q$1,FALSE)</f>
        <v>0</v>
      </c>
    </row>
    <row r="174" spans="1:8" x14ac:dyDescent="0.15">
      <c r="A174">
        <v>170</v>
      </c>
      <c r="B174">
        <f>VLOOKUP($A174,被动技能升级!$J:$Q,被动技能升级!K$1,FALSE)</f>
        <v>100170</v>
      </c>
      <c r="C174">
        <f>VLOOKUP($A174,被动技能升级!$J:$Q,被动技能升级!L$1,FALSE)</f>
        <v>100171</v>
      </c>
      <c r="D174">
        <f>VLOOKUP($A174,被动技能升级!$J:$Q,被动技能升级!M$1,FALSE)</f>
        <v>45</v>
      </c>
      <c r="E174" t="str">
        <f>VLOOKUP($A174,被动技能升级!$J:$Q,被动技能升级!N$1,FALSE)</f>
        <v>[]</v>
      </c>
      <c r="F174">
        <f>VLOOKUP($A174,被动技能升级!$J:$Q,被动技能升级!O$1,FALSE)</f>
        <v>9900</v>
      </c>
      <c r="G174">
        <f>VLOOKUP($A174,被动技能升级!$J:$Q,被动技能升级!P$1,FALSE)</f>
        <v>0</v>
      </c>
      <c r="H174">
        <f>VLOOKUP($A174,被动技能升级!$J:$Q,被动技能升级!Q$1,FALSE)</f>
        <v>0</v>
      </c>
    </row>
    <row r="175" spans="1:8" x14ac:dyDescent="0.15">
      <c r="A175">
        <v>171</v>
      </c>
      <c r="B175">
        <f>VLOOKUP($A175,被动技能升级!$J:$Q,被动技能升级!K$1,FALSE)</f>
        <v>100171</v>
      </c>
      <c r="C175">
        <f>VLOOKUP($A175,被动技能升级!$J:$Q,被动技能升级!L$1,FALSE)</f>
        <v>100172</v>
      </c>
      <c r="D175">
        <f>VLOOKUP($A175,被动技能升级!$J:$Q,被动技能升级!M$1,FALSE)</f>
        <v>50</v>
      </c>
      <c r="E175" t="str">
        <f>VLOOKUP($A175,被动技能升级!$J:$Q,被动技能升级!N$1,FALSE)</f>
        <v>[]</v>
      </c>
      <c r="F175">
        <f>VLOOKUP($A175,被动技能升级!$J:$Q,被动技能升级!O$1,FALSE)</f>
        <v>14100</v>
      </c>
      <c r="G175">
        <f>VLOOKUP($A175,被动技能升级!$J:$Q,被动技能升级!P$1,FALSE)</f>
        <v>0</v>
      </c>
      <c r="H175">
        <f>VLOOKUP($A175,被动技能升级!$J:$Q,被动技能升级!Q$1,FALSE)</f>
        <v>0</v>
      </c>
    </row>
    <row r="176" spans="1:8" x14ac:dyDescent="0.15">
      <c r="A176">
        <v>172</v>
      </c>
      <c r="B176">
        <f>VLOOKUP($A176,被动技能升级!$J:$Q,被动技能升级!K$1,FALSE)</f>
        <v>100172</v>
      </c>
      <c r="C176">
        <f>VLOOKUP($A176,被动技能升级!$J:$Q,被动技能升级!L$1,FALSE)</f>
        <v>100173</v>
      </c>
      <c r="D176">
        <f>VLOOKUP($A176,被动技能升级!$J:$Q,被动技能升级!M$1,FALSE)</f>
        <v>55</v>
      </c>
      <c r="E176" t="str">
        <f>VLOOKUP($A176,被动技能升级!$J:$Q,被动技能升级!N$1,FALSE)</f>
        <v>[]</v>
      </c>
      <c r="F176">
        <f>VLOOKUP($A176,被动技能升级!$J:$Q,被动技能升级!O$1,FALSE)</f>
        <v>20000</v>
      </c>
      <c r="G176">
        <f>VLOOKUP($A176,被动技能升级!$J:$Q,被动技能升级!P$1,FALSE)</f>
        <v>0</v>
      </c>
      <c r="H176">
        <f>VLOOKUP($A176,被动技能升级!$J:$Q,被动技能升级!Q$1,FALSE)</f>
        <v>0</v>
      </c>
    </row>
    <row r="177" spans="1:8" x14ac:dyDescent="0.15">
      <c r="A177">
        <v>173</v>
      </c>
      <c r="B177">
        <f>VLOOKUP($A177,被动技能升级!$J:$Q,被动技能升级!K$1,FALSE)</f>
        <v>100173</v>
      </c>
      <c r="C177">
        <f>VLOOKUP($A177,被动技能升级!$J:$Q,被动技能升级!L$1,FALSE)</f>
        <v>100174</v>
      </c>
      <c r="D177">
        <f>VLOOKUP($A177,被动技能升级!$J:$Q,被动技能升级!M$1,FALSE)</f>
        <v>60</v>
      </c>
      <c r="E177" t="str">
        <f>VLOOKUP($A177,被动技能升级!$J:$Q,被动技能升级!N$1,FALSE)</f>
        <v>[]</v>
      </c>
      <c r="F177">
        <f>VLOOKUP($A177,被动技能升级!$J:$Q,被动技能升级!O$1,FALSE)</f>
        <v>28300</v>
      </c>
      <c r="G177">
        <f>VLOOKUP($A177,被动技能升级!$J:$Q,被动技能升级!P$1,FALSE)</f>
        <v>0</v>
      </c>
      <c r="H177">
        <f>VLOOKUP($A177,被动技能升级!$J:$Q,被动技能升级!Q$1,FALSE)</f>
        <v>0</v>
      </c>
    </row>
    <row r="178" spans="1:8" x14ac:dyDescent="0.15">
      <c r="A178">
        <v>174</v>
      </c>
      <c r="B178">
        <f>VLOOKUP($A178,被动技能升级!$J:$Q,被动技能升级!K$1,FALSE)</f>
        <v>100174</v>
      </c>
      <c r="C178">
        <f>VLOOKUP($A178,被动技能升级!$J:$Q,被动技能升级!L$1,FALSE)</f>
        <v>100175</v>
      </c>
      <c r="D178">
        <f>VLOOKUP($A178,被动技能升级!$J:$Q,被动技能升级!M$1,FALSE)</f>
        <v>65</v>
      </c>
      <c r="E178" t="str">
        <f>VLOOKUP($A178,被动技能升级!$J:$Q,被动技能升级!N$1,FALSE)</f>
        <v>[]</v>
      </c>
      <c r="F178">
        <f>VLOOKUP($A178,被动技能升级!$J:$Q,被动技能升级!O$1,FALSE)</f>
        <v>40100</v>
      </c>
      <c r="G178">
        <f>VLOOKUP($A178,被动技能升级!$J:$Q,被动技能升级!P$1,FALSE)</f>
        <v>0</v>
      </c>
      <c r="H178">
        <f>VLOOKUP($A178,被动技能升级!$J:$Q,被动技能升级!Q$1,FALSE)</f>
        <v>0</v>
      </c>
    </row>
    <row r="179" spans="1:8" x14ac:dyDescent="0.15">
      <c r="A179">
        <v>175</v>
      </c>
      <c r="B179">
        <f>VLOOKUP($A179,被动技能升级!$J:$Q,被动技能升级!K$1,FALSE)</f>
        <v>100175</v>
      </c>
      <c r="C179">
        <f>VLOOKUP($A179,被动技能升级!$J:$Q,被动技能升级!L$1,FALSE)</f>
        <v>100176</v>
      </c>
      <c r="D179">
        <f>VLOOKUP($A179,被动技能升级!$J:$Q,被动技能升级!M$1,FALSE)</f>
        <v>70</v>
      </c>
      <c r="E179" t="str">
        <f>VLOOKUP($A179,被动技能升级!$J:$Q,被动技能升级!N$1,FALSE)</f>
        <v>[]</v>
      </c>
      <c r="F179">
        <f>VLOOKUP($A179,被动技能升级!$J:$Q,被动技能升级!O$1,FALSE)</f>
        <v>56700</v>
      </c>
      <c r="G179">
        <f>VLOOKUP($A179,被动技能升级!$J:$Q,被动技能升级!P$1,FALSE)</f>
        <v>0</v>
      </c>
      <c r="H179">
        <f>VLOOKUP($A179,被动技能升级!$J:$Q,被动技能升级!Q$1,FALSE)</f>
        <v>0</v>
      </c>
    </row>
    <row r="180" spans="1:8" x14ac:dyDescent="0.15">
      <c r="A180">
        <v>176</v>
      </c>
      <c r="B180">
        <f>VLOOKUP($A180,被动技能升级!$J:$Q,被动技能升级!K$1,FALSE)</f>
        <v>100176</v>
      </c>
      <c r="C180">
        <f>VLOOKUP($A180,被动技能升级!$J:$Q,被动技能升级!L$1,FALSE)</f>
        <v>100177</v>
      </c>
      <c r="D180">
        <f>VLOOKUP($A180,被动技能升级!$J:$Q,被动技能升级!M$1,FALSE)</f>
        <v>75</v>
      </c>
      <c r="E180" t="str">
        <f>VLOOKUP($A180,被动技能升级!$J:$Q,被动技能升级!N$1,FALSE)</f>
        <v>[]</v>
      </c>
      <c r="F180">
        <f>VLOOKUP($A180,被动技能升级!$J:$Q,被动技能升级!O$1,FALSE)</f>
        <v>80400</v>
      </c>
      <c r="G180">
        <f>VLOOKUP($A180,被动技能升级!$J:$Q,被动技能升级!P$1,FALSE)</f>
        <v>0</v>
      </c>
      <c r="H180">
        <f>VLOOKUP($A180,被动技能升级!$J:$Q,被动技能升级!Q$1,FALSE)</f>
        <v>0</v>
      </c>
    </row>
    <row r="181" spans="1:8" x14ac:dyDescent="0.15">
      <c r="A181">
        <v>177</v>
      </c>
      <c r="B181">
        <f>VLOOKUP($A181,被动技能升级!$J:$Q,被动技能升级!K$1,FALSE)</f>
        <v>100177</v>
      </c>
      <c r="C181">
        <f>VLOOKUP($A181,被动技能升级!$J:$Q,被动技能升级!L$1,FALSE)</f>
        <v>100178</v>
      </c>
      <c r="D181">
        <f>VLOOKUP($A181,被动技能升级!$J:$Q,被动技能升级!M$1,FALSE)</f>
        <v>80</v>
      </c>
      <c r="E181" t="str">
        <f>VLOOKUP($A181,被动技能升级!$J:$Q,被动技能升级!N$1,FALSE)</f>
        <v>[]</v>
      </c>
      <c r="F181">
        <f>VLOOKUP($A181,被动技能升级!$J:$Q,被动技能升级!O$1,FALSE)</f>
        <v>113800</v>
      </c>
      <c r="G181">
        <f>VLOOKUP($A181,被动技能升级!$J:$Q,被动技能升级!P$1,FALSE)</f>
        <v>0</v>
      </c>
      <c r="H181">
        <f>VLOOKUP($A181,被动技能升级!$J:$Q,被动技能升级!Q$1,FALSE)</f>
        <v>0</v>
      </c>
    </row>
    <row r="182" spans="1:8" x14ac:dyDescent="0.15">
      <c r="A182">
        <v>178</v>
      </c>
      <c r="B182">
        <f>VLOOKUP($A182,被动技能升级!$J:$Q,被动技能升级!K$1,FALSE)</f>
        <v>100178</v>
      </c>
      <c r="C182">
        <f>VLOOKUP($A182,被动技能升级!$J:$Q,被动技能升级!L$1,FALSE)</f>
        <v>100179</v>
      </c>
      <c r="D182">
        <f>VLOOKUP($A182,被动技能升级!$J:$Q,被动技能升级!M$1,FALSE)</f>
        <v>85</v>
      </c>
      <c r="E182" t="str">
        <f>VLOOKUP($A182,被动技能升级!$J:$Q,被动技能升级!N$1,FALSE)</f>
        <v>[]</v>
      </c>
      <c r="F182">
        <f>VLOOKUP($A182,被动技能升级!$J:$Q,被动技能升级!O$1,FALSE)</f>
        <v>161100</v>
      </c>
      <c r="G182">
        <f>VLOOKUP($A182,被动技能升级!$J:$Q,被动技能升级!P$1,FALSE)</f>
        <v>0</v>
      </c>
      <c r="H182">
        <f>VLOOKUP($A182,被动技能升级!$J:$Q,被动技能升级!Q$1,FALSE)</f>
        <v>0</v>
      </c>
    </row>
    <row r="183" spans="1:8" x14ac:dyDescent="0.15">
      <c r="A183">
        <v>179</v>
      </c>
      <c r="B183">
        <f>VLOOKUP($A183,被动技能升级!$J:$Q,被动技能升级!K$1,FALSE)</f>
        <v>100179</v>
      </c>
      <c r="C183">
        <f>VLOOKUP($A183,被动技能升级!$J:$Q,被动技能升级!L$1,FALSE)</f>
        <v>100180</v>
      </c>
      <c r="D183">
        <f>VLOOKUP($A183,被动技能升级!$J:$Q,被动技能升级!M$1,FALSE)</f>
        <v>90</v>
      </c>
      <c r="E183" t="str">
        <f>VLOOKUP($A183,被动技能升级!$J:$Q,被动技能升级!N$1,FALSE)</f>
        <v>[]</v>
      </c>
      <c r="F183">
        <f>VLOOKUP($A183,被动技能升级!$J:$Q,被动技能升级!O$1,FALSE)</f>
        <v>228100</v>
      </c>
      <c r="G183">
        <f>VLOOKUP($A183,被动技能升级!$J:$Q,被动技能升级!P$1,FALSE)</f>
        <v>0</v>
      </c>
      <c r="H183">
        <f>VLOOKUP($A183,被动技能升级!$J:$Q,被动技能升级!Q$1,FALSE)</f>
        <v>0</v>
      </c>
    </row>
    <row r="184" spans="1:8" x14ac:dyDescent="0.15">
      <c r="A184">
        <v>180</v>
      </c>
      <c r="B184">
        <f>VLOOKUP($A184,被动技能升级!$J:$Q,被动技能升级!K$1,FALSE)</f>
        <v>100180</v>
      </c>
      <c r="C184">
        <f>VLOOKUP($A184,被动技能升级!$J:$Q,被动技能升级!L$1,FALSE)</f>
        <v>0</v>
      </c>
      <c r="D184">
        <f>VLOOKUP($A184,被动技能升级!$J:$Q,被动技能升级!M$1,FALSE)</f>
        <v>100</v>
      </c>
      <c r="E184" t="str">
        <f>VLOOKUP($A184,被动技能升级!$J:$Q,被动技能升级!N$1,FALSE)</f>
        <v>[]</v>
      </c>
      <c r="F184">
        <f>VLOOKUP($A184,被动技能升级!$J:$Q,被动技能升级!O$1,FALSE)</f>
        <v>780200</v>
      </c>
      <c r="G184">
        <f>VLOOKUP($A184,被动技能升级!$J:$Q,被动技能升级!P$1,FALSE)</f>
        <v>0</v>
      </c>
      <c r="H184">
        <f>VLOOKUP($A184,被动技能升级!$J:$Q,被动技能升级!Q$1,FALSE)</f>
        <v>0</v>
      </c>
    </row>
    <row r="185" spans="1:8" x14ac:dyDescent="0.15">
      <c r="A185">
        <v>181</v>
      </c>
      <c r="B185">
        <f>VLOOKUP($A185,被动技能升级!$J:$Q,被动技能升级!K$1,FALSE)</f>
        <v>100181</v>
      </c>
      <c r="C185">
        <f>VLOOKUP($A185,被动技能升级!$J:$Q,被动技能升级!L$1,FALSE)</f>
        <v>100182</v>
      </c>
      <c r="D185">
        <f>VLOOKUP($A185,被动技能升级!$J:$Q,被动技能升级!M$1,FALSE)</f>
        <v>2</v>
      </c>
      <c r="E185" t="str">
        <f>VLOOKUP($A185,被动技能升级!$J:$Q,被动技能升级!N$1,FALSE)</f>
        <v>[]</v>
      </c>
      <c r="F185">
        <f>VLOOKUP($A185,被动技能升级!$J:$Q,被动技能升级!O$1,FALSE)</f>
        <v>500</v>
      </c>
      <c r="G185">
        <f>VLOOKUP($A185,被动技能升级!$J:$Q,被动技能升级!P$1,FALSE)</f>
        <v>0</v>
      </c>
      <c r="H185">
        <f>VLOOKUP($A185,被动技能升级!$J:$Q,被动技能升级!Q$1,FALSE)</f>
        <v>0</v>
      </c>
    </row>
    <row r="186" spans="1:8" x14ac:dyDescent="0.15">
      <c r="A186">
        <v>182</v>
      </c>
      <c r="B186">
        <f>VLOOKUP($A186,被动技能升级!$J:$Q,被动技能升级!K$1,FALSE)</f>
        <v>100182</v>
      </c>
      <c r="C186">
        <f>VLOOKUP($A186,被动技能升级!$J:$Q,被动技能升级!L$1,FALSE)</f>
        <v>100183</v>
      </c>
      <c r="D186">
        <f>VLOOKUP($A186,被动技能升级!$J:$Q,被动技能升级!M$1,FALSE)</f>
        <v>5</v>
      </c>
      <c r="E186" t="str">
        <f>VLOOKUP($A186,被动技能升级!$J:$Q,被动技能升级!N$1,FALSE)</f>
        <v>[]</v>
      </c>
      <c r="F186">
        <f>VLOOKUP($A186,被动技能升级!$J:$Q,被动技能升级!O$1,FALSE)</f>
        <v>600</v>
      </c>
      <c r="G186">
        <f>VLOOKUP($A186,被动技能升级!$J:$Q,被动技能升级!P$1,FALSE)</f>
        <v>0</v>
      </c>
      <c r="H186">
        <f>VLOOKUP($A186,被动技能升级!$J:$Q,被动技能升级!Q$1,FALSE)</f>
        <v>0</v>
      </c>
    </row>
    <row r="187" spans="1:8" x14ac:dyDescent="0.15">
      <c r="A187">
        <v>183</v>
      </c>
      <c r="B187">
        <f>VLOOKUP($A187,被动技能升级!$J:$Q,被动技能升级!K$1,FALSE)</f>
        <v>100183</v>
      </c>
      <c r="C187">
        <f>VLOOKUP($A187,被动技能升级!$J:$Q,被动技能升级!L$1,FALSE)</f>
        <v>100184</v>
      </c>
      <c r="D187">
        <f>VLOOKUP($A187,被动技能升级!$J:$Q,被动技能升级!M$1,FALSE)</f>
        <v>10</v>
      </c>
      <c r="E187" t="str">
        <f>VLOOKUP($A187,被动技能升级!$J:$Q,被动技能升级!N$1,FALSE)</f>
        <v>[]</v>
      </c>
      <c r="F187">
        <f>VLOOKUP($A187,被动技能升级!$J:$Q,被动技能升级!O$1,FALSE)</f>
        <v>800</v>
      </c>
      <c r="G187">
        <f>VLOOKUP($A187,被动技能升级!$J:$Q,被动技能升级!P$1,FALSE)</f>
        <v>0</v>
      </c>
      <c r="H187">
        <f>VLOOKUP($A187,被动技能升级!$J:$Q,被动技能升级!Q$1,FALSE)</f>
        <v>0</v>
      </c>
    </row>
    <row r="188" spans="1:8" x14ac:dyDescent="0.15">
      <c r="A188">
        <v>184</v>
      </c>
      <c r="B188">
        <f>VLOOKUP($A188,被动技能升级!$J:$Q,被动技能升级!K$1,FALSE)</f>
        <v>100184</v>
      </c>
      <c r="C188">
        <f>VLOOKUP($A188,被动技能升级!$J:$Q,被动技能升级!L$1,FALSE)</f>
        <v>100185</v>
      </c>
      <c r="D188">
        <f>VLOOKUP($A188,被动技能升级!$J:$Q,被动技能升级!M$1,FALSE)</f>
        <v>15</v>
      </c>
      <c r="E188" t="str">
        <f>VLOOKUP($A188,被动技能升级!$J:$Q,被动技能升级!N$1,FALSE)</f>
        <v>[]</v>
      </c>
      <c r="F188">
        <f>VLOOKUP($A188,被动技能升级!$J:$Q,被动技能升级!O$1,FALSE)</f>
        <v>1200</v>
      </c>
      <c r="G188">
        <f>VLOOKUP($A188,被动技能升级!$J:$Q,被动技能升级!P$1,FALSE)</f>
        <v>0</v>
      </c>
      <c r="H188">
        <f>VLOOKUP($A188,被动技能升级!$J:$Q,被动技能升级!Q$1,FALSE)</f>
        <v>0</v>
      </c>
    </row>
    <row r="189" spans="1:8" x14ac:dyDescent="0.15">
      <c r="A189">
        <v>185</v>
      </c>
      <c r="B189">
        <f>VLOOKUP($A189,被动技能升级!$J:$Q,被动技能升级!K$1,FALSE)</f>
        <v>100185</v>
      </c>
      <c r="C189">
        <f>VLOOKUP($A189,被动技能升级!$J:$Q,被动技能升级!L$1,FALSE)</f>
        <v>100186</v>
      </c>
      <c r="D189">
        <f>VLOOKUP($A189,被动技能升级!$J:$Q,被动技能升级!M$1,FALSE)</f>
        <v>20</v>
      </c>
      <c r="E189" t="str">
        <f>VLOOKUP($A189,被动技能升级!$J:$Q,被动技能升级!N$1,FALSE)</f>
        <v>[]</v>
      </c>
      <c r="F189">
        <f>VLOOKUP($A189,被动技能升级!$J:$Q,被动技能升级!O$1,FALSE)</f>
        <v>1700</v>
      </c>
      <c r="G189">
        <f>VLOOKUP($A189,被动技能升级!$J:$Q,被动技能升级!P$1,FALSE)</f>
        <v>0</v>
      </c>
      <c r="H189">
        <f>VLOOKUP($A189,被动技能升级!$J:$Q,被动技能升级!Q$1,FALSE)</f>
        <v>0</v>
      </c>
    </row>
    <row r="190" spans="1:8" x14ac:dyDescent="0.15">
      <c r="A190">
        <v>186</v>
      </c>
      <c r="B190">
        <f>VLOOKUP($A190,被动技能升级!$J:$Q,被动技能升级!K$1,FALSE)</f>
        <v>100186</v>
      </c>
      <c r="C190">
        <f>VLOOKUP($A190,被动技能升级!$J:$Q,被动技能升级!L$1,FALSE)</f>
        <v>100187</v>
      </c>
      <c r="D190">
        <f>VLOOKUP($A190,被动技能升级!$J:$Q,被动技能升级!M$1,FALSE)</f>
        <v>25</v>
      </c>
      <c r="E190" t="str">
        <f>VLOOKUP($A190,被动技能升级!$J:$Q,被动技能升级!N$1,FALSE)</f>
        <v>[]</v>
      </c>
      <c r="F190">
        <f>VLOOKUP($A190,被动技能升级!$J:$Q,被动技能升级!O$1,FALSE)</f>
        <v>2400</v>
      </c>
      <c r="G190">
        <f>VLOOKUP($A190,被动技能升级!$J:$Q,被动技能升级!P$1,FALSE)</f>
        <v>0</v>
      </c>
      <c r="H190">
        <f>VLOOKUP($A190,被动技能升级!$J:$Q,被动技能升级!Q$1,FALSE)</f>
        <v>0</v>
      </c>
    </row>
    <row r="191" spans="1:8" x14ac:dyDescent="0.15">
      <c r="A191">
        <v>187</v>
      </c>
      <c r="B191">
        <f>VLOOKUP($A191,被动技能升级!$J:$Q,被动技能升级!K$1,FALSE)</f>
        <v>100187</v>
      </c>
      <c r="C191">
        <f>VLOOKUP($A191,被动技能升级!$J:$Q,被动技能升级!L$1,FALSE)</f>
        <v>100188</v>
      </c>
      <c r="D191">
        <f>VLOOKUP($A191,被动技能升级!$J:$Q,被动技能升级!M$1,FALSE)</f>
        <v>30</v>
      </c>
      <c r="E191" t="str">
        <f>VLOOKUP($A191,被动技能升级!$J:$Q,被动技能升级!N$1,FALSE)</f>
        <v>[]</v>
      </c>
      <c r="F191">
        <f>VLOOKUP($A191,被动技能升级!$J:$Q,被动技能升级!O$1,FALSE)</f>
        <v>3500</v>
      </c>
      <c r="G191">
        <f>VLOOKUP($A191,被动技能升级!$J:$Q,被动技能升级!P$1,FALSE)</f>
        <v>0</v>
      </c>
      <c r="H191">
        <f>VLOOKUP($A191,被动技能升级!$J:$Q,被动技能升级!Q$1,FALSE)</f>
        <v>0</v>
      </c>
    </row>
    <row r="192" spans="1:8" x14ac:dyDescent="0.15">
      <c r="A192">
        <v>188</v>
      </c>
      <c r="B192">
        <f>VLOOKUP($A192,被动技能升级!$J:$Q,被动技能升级!K$1,FALSE)</f>
        <v>100188</v>
      </c>
      <c r="C192">
        <f>VLOOKUP($A192,被动技能升级!$J:$Q,被动技能升级!L$1,FALSE)</f>
        <v>100189</v>
      </c>
      <c r="D192">
        <f>VLOOKUP($A192,被动技能升级!$J:$Q,被动技能升级!M$1,FALSE)</f>
        <v>35</v>
      </c>
      <c r="E192" t="str">
        <f>VLOOKUP($A192,被动技能升级!$J:$Q,被动技能升级!N$1,FALSE)</f>
        <v>[]</v>
      </c>
      <c r="F192">
        <f>VLOOKUP($A192,被动技能升级!$J:$Q,被动技能升级!O$1,FALSE)</f>
        <v>4900</v>
      </c>
      <c r="G192">
        <f>VLOOKUP($A192,被动技能升级!$J:$Q,被动技能升级!P$1,FALSE)</f>
        <v>0</v>
      </c>
      <c r="H192">
        <f>VLOOKUP($A192,被动技能升级!$J:$Q,被动技能升级!Q$1,FALSE)</f>
        <v>0</v>
      </c>
    </row>
    <row r="193" spans="1:8" x14ac:dyDescent="0.15">
      <c r="A193">
        <v>189</v>
      </c>
      <c r="B193">
        <f>VLOOKUP($A193,被动技能升级!$J:$Q,被动技能升级!K$1,FALSE)</f>
        <v>100189</v>
      </c>
      <c r="C193">
        <f>VLOOKUP($A193,被动技能升级!$J:$Q,被动技能升级!L$1,FALSE)</f>
        <v>100190</v>
      </c>
      <c r="D193">
        <f>VLOOKUP($A193,被动技能升级!$J:$Q,被动技能升级!M$1,FALSE)</f>
        <v>40</v>
      </c>
      <c r="E193" t="str">
        <f>VLOOKUP($A193,被动技能升级!$J:$Q,被动技能升级!N$1,FALSE)</f>
        <v>[]</v>
      </c>
      <c r="F193">
        <f>VLOOKUP($A193,被动技能升级!$J:$Q,被动技能升级!O$1,FALSE)</f>
        <v>7000</v>
      </c>
      <c r="G193">
        <f>VLOOKUP($A193,被动技能升级!$J:$Q,被动技能升级!P$1,FALSE)</f>
        <v>0</v>
      </c>
      <c r="H193">
        <f>VLOOKUP($A193,被动技能升级!$J:$Q,被动技能升级!Q$1,FALSE)</f>
        <v>0</v>
      </c>
    </row>
    <row r="194" spans="1:8" x14ac:dyDescent="0.15">
      <c r="A194">
        <v>190</v>
      </c>
      <c r="B194">
        <f>VLOOKUP($A194,被动技能升级!$J:$Q,被动技能升级!K$1,FALSE)</f>
        <v>100190</v>
      </c>
      <c r="C194">
        <f>VLOOKUP($A194,被动技能升级!$J:$Q,被动技能升级!L$1,FALSE)</f>
        <v>100191</v>
      </c>
      <c r="D194">
        <f>VLOOKUP($A194,被动技能升级!$J:$Q,被动技能升级!M$1,FALSE)</f>
        <v>45</v>
      </c>
      <c r="E194" t="str">
        <f>VLOOKUP($A194,被动技能升级!$J:$Q,被动技能升级!N$1,FALSE)</f>
        <v>[]</v>
      </c>
      <c r="F194">
        <f>VLOOKUP($A194,被动技能升级!$J:$Q,被动技能升级!O$1,FALSE)</f>
        <v>9900</v>
      </c>
      <c r="G194">
        <f>VLOOKUP($A194,被动技能升级!$J:$Q,被动技能升级!P$1,FALSE)</f>
        <v>0</v>
      </c>
      <c r="H194">
        <f>VLOOKUP($A194,被动技能升级!$J:$Q,被动技能升级!Q$1,FALSE)</f>
        <v>0</v>
      </c>
    </row>
    <row r="195" spans="1:8" x14ac:dyDescent="0.15">
      <c r="A195">
        <v>191</v>
      </c>
      <c r="B195">
        <f>VLOOKUP($A195,被动技能升级!$J:$Q,被动技能升级!K$1,FALSE)</f>
        <v>100191</v>
      </c>
      <c r="C195">
        <f>VLOOKUP($A195,被动技能升级!$J:$Q,被动技能升级!L$1,FALSE)</f>
        <v>100192</v>
      </c>
      <c r="D195">
        <f>VLOOKUP($A195,被动技能升级!$J:$Q,被动技能升级!M$1,FALSE)</f>
        <v>50</v>
      </c>
      <c r="E195" t="str">
        <f>VLOOKUP($A195,被动技能升级!$J:$Q,被动技能升级!N$1,FALSE)</f>
        <v>[]</v>
      </c>
      <c r="F195">
        <f>VLOOKUP($A195,被动技能升级!$J:$Q,被动技能升级!O$1,FALSE)</f>
        <v>14100</v>
      </c>
      <c r="G195">
        <f>VLOOKUP($A195,被动技能升级!$J:$Q,被动技能升级!P$1,FALSE)</f>
        <v>0</v>
      </c>
      <c r="H195">
        <f>VLOOKUP($A195,被动技能升级!$J:$Q,被动技能升级!Q$1,FALSE)</f>
        <v>0</v>
      </c>
    </row>
    <row r="196" spans="1:8" x14ac:dyDescent="0.15">
      <c r="A196">
        <v>192</v>
      </c>
      <c r="B196">
        <f>VLOOKUP($A196,被动技能升级!$J:$Q,被动技能升级!K$1,FALSE)</f>
        <v>100192</v>
      </c>
      <c r="C196">
        <f>VLOOKUP($A196,被动技能升级!$J:$Q,被动技能升级!L$1,FALSE)</f>
        <v>100193</v>
      </c>
      <c r="D196">
        <f>VLOOKUP($A196,被动技能升级!$J:$Q,被动技能升级!M$1,FALSE)</f>
        <v>55</v>
      </c>
      <c r="E196" t="str">
        <f>VLOOKUP($A196,被动技能升级!$J:$Q,被动技能升级!N$1,FALSE)</f>
        <v>[]</v>
      </c>
      <c r="F196">
        <f>VLOOKUP($A196,被动技能升级!$J:$Q,被动技能升级!O$1,FALSE)</f>
        <v>20000</v>
      </c>
      <c r="G196">
        <f>VLOOKUP($A196,被动技能升级!$J:$Q,被动技能升级!P$1,FALSE)</f>
        <v>0</v>
      </c>
      <c r="H196">
        <f>VLOOKUP($A196,被动技能升级!$J:$Q,被动技能升级!Q$1,FALSE)</f>
        <v>0</v>
      </c>
    </row>
    <row r="197" spans="1:8" x14ac:dyDescent="0.15">
      <c r="A197">
        <v>193</v>
      </c>
      <c r="B197">
        <f>VLOOKUP($A197,被动技能升级!$J:$Q,被动技能升级!K$1,FALSE)</f>
        <v>100193</v>
      </c>
      <c r="C197">
        <f>VLOOKUP($A197,被动技能升级!$J:$Q,被动技能升级!L$1,FALSE)</f>
        <v>100194</v>
      </c>
      <c r="D197">
        <f>VLOOKUP($A197,被动技能升级!$J:$Q,被动技能升级!M$1,FALSE)</f>
        <v>60</v>
      </c>
      <c r="E197" t="str">
        <f>VLOOKUP($A197,被动技能升级!$J:$Q,被动技能升级!N$1,FALSE)</f>
        <v>[]</v>
      </c>
      <c r="F197">
        <f>VLOOKUP($A197,被动技能升级!$J:$Q,被动技能升级!O$1,FALSE)</f>
        <v>28300</v>
      </c>
      <c r="G197">
        <f>VLOOKUP($A197,被动技能升级!$J:$Q,被动技能升级!P$1,FALSE)</f>
        <v>0</v>
      </c>
      <c r="H197">
        <f>VLOOKUP($A197,被动技能升级!$J:$Q,被动技能升级!Q$1,FALSE)</f>
        <v>0</v>
      </c>
    </row>
    <row r="198" spans="1:8" x14ac:dyDescent="0.15">
      <c r="A198">
        <v>194</v>
      </c>
      <c r="B198">
        <f>VLOOKUP($A198,被动技能升级!$J:$Q,被动技能升级!K$1,FALSE)</f>
        <v>100194</v>
      </c>
      <c r="C198">
        <f>VLOOKUP($A198,被动技能升级!$J:$Q,被动技能升级!L$1,FALSE)</f>
        <v>100195</v>
      </c>
      <c r="D198">
        <f>VLOOKUP($A198,被动技能升级!$J:$Q,被动技能升级!M$1,FALSE)</f>
        <v>65</v>
      </c>
      <c r="E198" t="str">
        <f>VLOOKUP($A198,被动技能升级!$J:$Q,被动技能升级!N$1,FALSE)</f>
        <v>[]</v>
      </c>
      <c r="F198">
        <f>VLOOKUP($A198,被动技能升级!$J:$Q,被动技能升级!O$1,FALSE)</f>
        <v>40100</v>
      </c>
      <c r="G198">
        <f>VLOOKUP($A198,被动技能升级!$J:$Q,被动技能升级!P$1,FALSE)</f>
        <v>0</v>
      </c>
      <c r="H198">
        <f>VLOOKUP($A198,被动技能升级!$J:$Q,被动技能升级!Q$1,FALSE)</f>
        <v>0</v>
      </c>
    </row>
    <row r="199" spans="1:8" x14ac:dyDescent="0.15">
      <c r="A199">
        <v>195</v>
      </c>
      <c r="B199">
        <f>VLOOKUP($A199,被动技能升级!$J:$Q,被动技能升级!K$1,FALSE)</f>
        <v>100195</v>
      </c>
      <c r="C199">
        <f>VLOOKUP($A199,被动技能升级!$J:$Q,被动技能升级!L$1,FALSE)</f>
        <v>100196</v>
      </c>
      <c r="D199">
        <f>VLOOKUP($A199,被动技能升级!$J:$Q,被动技能升级!M$1,FALSE)</f>
        <v>70</v>
      </c>
      <c r="E199" t="str">
        <f>VLOOKUP($A199,被动技能升级!$J:$Q,被动技能升级!N$1,FALSE)</f>
        <v>[]</v>
      </c>
      <c r="F199">
        <f>VLOOKUP($A199,被动技能升级!$J:$Q,被动技能升级!O$1,FALSE)</f>
        <v>56700</v>
      </c>
      <c r="G199">
        <f>VLOOKUP($A199,被动技能升级!$J:$Q,被动技能升级!P$1,FALSE)</f>
        <v>0</v>
      </c>
      <c r="H199">
        <f>VLOOKUP($A199,被动技能升级!$J:$Q,被动技能升级!Q$1,FALSE)</f>
        <v>0</v>
      </c>
    </row>
    <row r="200" spans="1:8" x14ac:dyDescent="0.15">
      <c r="A200">
        <v>196</v>
      </c>
      <c r="B200">
        <f>VLOOKUP($A200,被动技能升级!$J:$Q,被动技能升级!K$1,FALSE)</f>
        <v>100196</v>
      </c>
      <c r="C200">
        <f>VLOOKUP($A200,被动技能升级!$J:$Q,被动技能升级!L$1,FALSE)</f>
        <v>100197</v>
      </c>
      <c r="D200">
        <f>VLOOKUP($A200,被动技能升级!$J:$Q,被动技能升级!M$1,FALSE)</f>
        <v>75</v>
      </c>
      <c r="E200" t="str">
        <f>VLOOKUP($A200,被动技能升级!$J:$Q,被动技能升级!N$1,FALSE)</f>
        <v>[]</v>
      </c>
      <c r="F200">
        <f>VLOOKUP($A200,被动技能升级!$J:$Q,被动技能升级!O$1,FALSE)</f>
        <v>80400</v>
      </c>
      <c r="G200">
        <f>VLOOKUP($A200,被动技能升级!$J:$Q,被动技能升级!P$1,FALSE)</f>
        <v>0</v>
      </c>
      <c r="H200">
        <f>VLOOKUP($A200,被动技能升级!$J:$Q,被动技能升级!Q$1,FALSE)</f>
        <v>0</v>
      </c>
    </row>
    <row r="201" spans="1:8" x14ac:dyDescent="0.15">
      <c r="A201">
        <v>197</v>
      </c>
      <c r="B201">
        <f>VLOOKUP($A201,被动技能升级!$J:$Q,被动技能升级!K$1,FALSE)</f>
        <v>100197</v>
      </c>
      <c r="C201">
        <f>VLOOKUP($A201,被动技能升级!$J:$Q,被动技能升级!L$1,FALSE)</f>
        <v>100198</v>
      </c>
      <c r="D201">
        <f>VLOOKUP($A201,被动技能升级!$J:$Q,被动技能升级!M$1,FALSE)</f>
        <v>80</v>
      </c>
      <c r="E201" t="str">
        <f>VLOOKUP($A201,被动技能升级!$J:$Q,被动技能升级!N$1,FALSE)</f>
        <v>[]</v>
      </c>
      <c r="F201">
        <f>VLOOKUP($A201,被动技能升级!$J:$Q,被动技能升级!O$1,FALSE)</f>
        <v>113800</v>
      </c>
      <c r="G201">
        <f>VLOOKUP($A201,被动技能升级!$J:$Q,被动技能升级!P$1,FALSE)</f>
        <v>0</v>
      </c>
      <c r="H201">
        <f>VLOOKUP($A201,被动技能升级!$J:$Q,被动技能升级!Q$1,FALSE)</f>
        <v>0</v>
      </c>
    </row>
    <row r="202" spans="1:8" x14ac:dyDescent="0.15">
      <c r="A202">
        <v>198</v>
      </c>
      <c r="B202">
        <f>VLOOKUP($A202,被动技能升级!$J:$Q,被动技能升级!K$1,FALSE)</f>
        <v>100198</v>
      </c>
      <c r="C202">
        <f>VLOOKUP($A202,被动技能升级!$J:$Q,被动技能升级!L$1,FALSE)</f>
        <v>100199</v>
      </c>
      <c r="D202">
        <f>VLOOKUP($A202,被动技能升级!$J:$Q,被动技能升级!M$1,FALSE)</f>
        <v>85</v>
      </c>
      <c r="E202" t="str">
        <f>VLOOKUP($A202,被动技能升级!$J:$Q,被动技能升级!N$1,FALSE)</f>
        <v>[]</v>
      </c>
      <c r="F202">
        <f>VLOOKUP($A202,被动技能升级!$J:$Q,被动技能升级!O$1,FALSE)</f>
        <v>161100</v>
      </c>
      <c r="G202">
        <f>VLOOKUP($A202,被动技能升级!$J:$Q,被动技能升级!P$1,FALSE)</f>
        <v>0</v>
      </c>
      <c r="H202">
        <f>VLOOKUP($A202,被动技能升级!$J:$Q,被动技能升级!Q$1,FALSE)</f>
        <v>0</v>
      </c>
    </row>
    <row r="203" spans="1:8" x14ac:dyDescent="0.15">
      <c r="A203">
        <v>199</v>
      </c>
      <c r="B203">
        <f>VLOOKUP($A203,被动技能升级!$J:$Q,被动技能升级!K$1,FALSE)</f>
        <v>100199</v>
      </c>
      <c r="C203">
        <f>VLOOKUP($A203,被动技能升级!$J:$Q,被动技能升级!L$1,FALSE)</f>
        <v>100200</v>
      </c>
      <c r="D203">
        <f>VLOOKUP($A203,被动技能升级!$J:$Q,被动技能升级!M$1,FALSE)</f>
        <v>90</v>
      </c>
      <c r="E203" t="str">
        <f>VLOOKUP($A203,被动技能升级!$J:$Q,被动技能升级!N$1,FALSE)</f>
        <v>[]</v>
      </c>
      <c r="F203">
        <f>VLOOKUP($A203,被动技能升级!$J:$Q,被动技能升级!O$1,FALSE)</f>
        <v>228100</v>
      </c>
      <c r="G203">
        <f>VLOOKUP($A203,被动技能升级!$J:$Q,被动技能升级!P$1,FALSE)</f>
        <v>0</v>
      </c>
      <c r="H203">
        <f>VLOOKUP($A203,被动技能升级!$J:$Q,被动技能升级!Q$1,FALSE)</f>
        <v>0</v>
      </c>
    </row>
    <row r="204" spans="1:8" x14ac:dyDescent="0.15">
      <c r="A204">
        <v>200</v>
      </c>
      <c r="B204">
        <f>VLOOKUP($A204,被动技能升级!$J:$Q,被动技能升级!K$1,FALSE)</f>
        <v>100200</v>
      </c>
      <c r="C204">
        <f>VLOOKUP($A204,被动技能升级!$J:$Q,被动技能升级!L$1,FALSE)</f>
        <v>0</v>
      </c>
      <c r="D204">
        <f>VLOOKUP($A204,被动技能升级!$J:$Q,被动技能升级!M$1,FALSE)</f>
        <v>100</v>
      </c>
      <c r="E204" t="str">
        <f>VLOOKUP($A204,被动技能升级!$J:$Q,被动技能升级!N$1,FALSE)</f>
        <v>[]</v>
      </c>
      <c r="F204">
        <f>VLOOKUP($A204,被动技能升级!$J:$Q,被动技能升级!O$1,FALSE)</f>
        <v>780200</v>
      </c>
      <c r="G204">
        <f>VLOOKUP($A204,被动技能升级!$J:$Q,被动技能升级!P$1,FALSE)</f>
        <v>0</v>
      </c>
      <c r="H204">
        <f>VLOOKUP($A204,被动技能升级!$J:$Q,被动技能升级!Q$1,FALSE)</f>
        <v>0</v>
      </c>
    </row>
    <row r="205" spans="1:8" x14ac:dyDescent="0.15">
      <c r="A205">
        <v>201</v>
      </c>
      <c r="B205">
        <f>VLOOKUP($A205,被动技能升级!$J:$Q,被动技能升级!K$1,FALSE)</f>
        <v>100201</v>
      </c>
      <c r="C205">
        <f>VLOOKUP($A205,被动技能升级!$J:$Q,被动技能升级!L$1,FALSE)</f>
        <v>100202</v>
      </c>
      <c r="D205">
        <f>VLOOKUP($A205,被动技能升级!$J:$Q,被动技能升级!M$1,FALSE)</f>
        <v>2</v>
      </c>
      <c r="E205" t="str">
        <f>VLOOKUP($A205,被动技能升级!$J:$Q,被动技能升级!N$1,FALSE)</f>
        <v>[]</v>
      </c>
      <c r="F205">
        <f>VLOOKUP($A205,被动技能升级!$J:$Q,被动技能升级!O$1,FALSE)</f>
        <v>500</v>
      </c>
      <c r="G205">
        <f>VLOOKUP($A205,被动技能升级!$J:$Q,被动技能升级!P$1,FALSE)</f>
        <v>0</v>
      </c>
      <c r="H205">
        <f>VLOOKUP($A205,被动技能升级!$J:$Q,被动技能升级!Q$1,FALSE)</f>
        <v>0</v>
      </c>
    </row>
    <row r="206" spans="1:8" x14ac:dyDescent="0.15">
      <c r="A206">
        <v>202</v>
      </c>
      <c r="B206">
        <f>VLOOKUP($A206,被动技能升级!$J:$Q,被动技能升级!K$1,FALSE)</f>
        <v>100202</v>
      </c>
      <c r="C206">
        <f>VLOOKUP($A206,被动技能升级!$J:$Q,被动技能升级!L$1,FALSE)</f>
        <v>100203</v>
      </c>
      <c r="D206">
        <f>VLOOKUP($A206,被动技能升级!$J:$Q,被动技能升级!M$1,FALSE)</f>
        <v>5</v>
      </c>
      <c r="E206" t="str">
        <f>VLOOKUP($A206,被动技能升级!$J:$Q,被动技能升级!N$1,FALSE)</f>
        <v>[]</v>
      </c>
      <c r="F206">
        <f>VLOOKUP($A206,被动技能升级!$J:$Q,被动技能升级!O$1,FALSE)</f>
        <v>600</v>
      </c>
      <c r="G206">
        <f>VLOOKUP($A206,被动技能升级!$J:$Q,被动技能升级!P$1,FALSE)</f>
        <v>0</v>
      </c>
      <c r="H206">
        <f>VLOOKUP($A206,被动技能升级!$J:$Q,被动技能升级!Q$1,FALSE)</f>
        <v>0</v>
      </c>
    </row>
    <row r="207" spans="1:8" x14ac:dyDescent="0.15">
      <c r="A207">
        <v>203</v>
      </c>
      <c r="B207">
        <f>VLOOKUP($A207,被动技能升级!$J:$Q,被动技能升级!K$1,FALSE)</f>
        <v>100203</v>
      </c>
      <c r="C207">
        <f>VLOOKUP($A207,被动技能升级!$J:$Q,被动技能升级!L$1,FALSE)</f>
        <v>100204</v>
      </c>
      <c r="D207">
        <f>VLOOKUP($A207,被动技能升级!$J:$Q,被动技能升级!M$1,FALSE)</f>
        <v>10</v>
      </c>
      <c r="E207" t="str">
        <f>VLOOKUP($A207,被动技能升级!$J:$Q,被动技能升级!N$1,FALSE)</f>
        <v>[]</v>
      </c>
      <c r="F207">
        <f>VLOOKUP($A207,被动技能升级!$J:$Q,被动技能升级!O$1,FALSE)</f>
        <v>800</v>
      </c>
      <c r="G207">
        <f>VLOOKUP($A207,被动技能升级!$J:$Q,被动技能升级!P$1,FALSE)</f>
        <v>0</v>
      </c>
      <c r="H207">
        <f>VLOOKUP($A207,被动技能升级!$J:$Q,被动技能升级!Q$1,FALSE)</f>
        <v>0</v>
      </c>
    </row>
    <row r="208" spans="1:8" x14ac:dyDescent="0.15">
      <c r="A208">
        <v>204</v>
      </c>
      <c r="B208">
        <f>VLOOKUP($A208,被动技能升级!$J:$Q,被动技能升级!K$1,FALSE)</f>
        <v>100204</v>
      </c>
      <c r="C208">
        <f>VLOOKUP($A208,被动技能升级!$J:$Q,被动技能升级!L$1,FALSE)</f>
        <v>100205</v>
      </c>
      <c r="D208">
        <f>VLOOKUP($A208,被动技能升级!$J:$Q,被动技能升级!M$1,FALSE)</f>
        <v>15</v>
      </c>
      <c r="E208" t="str">
        <f>VLOOKUP($A208,被动技能升级!$J:$Q,被动技能升级!N$1,FALSE)</f>
        <v>[]</v>
      </c>
      <c r="F208">
        <f>VLOOKUP($A208,被动技能升级!$J:$Q,被动技能升级!O$1,FALSE)</f>
        <v>1200</v>
      </c>
      <c r="G208">
        <f>VLOOKUP($A208,被动技能升级!$J:$Q,被动技能升级!P$1,FALSE)</f>
        <v>0</v>
      </c>
      <c r="H208">
        <f>VLOOKUP($A208,被动技能升级!$J:$Q,被动技能升级!Q$1,FALSE)</f>
        <v>0</v>
      </c>
    </row>
    <row r="209" spans="1:8" x14ac:dyDescent="0.15">
      <c r="A209">
        <v>205</v>
      </c>
      <c r="B209">
        <f>VLOOKUP($A209,被动技能升级!$J:$Q,被动技能升级!K$1,FALSE)</f>
        <v>100205</v>
      </c>
      <c r="C209">
        <f>VLOOKUP($A209,被动技能升级!$J:$Q,被动技能升级!L$1,FALSE)</f>
        <v>100206</v>
      </c>
      <c r="D209">
        <f>VLOOKUP($A209,被动技能升级!$J:$Q,被动技能升级!M$1,FALSE)</f>
        <v>20</v>
      </c>
      <c r="E209" t="str">
        <f>VLOOKUP($A209,被动技能升级!$J:$Q,被动技能升级!N$1,FALSE)</f>
        <v>[]</v>
      </c>
      <c r="F209">
        <f>VLOOKUP($A209,被动技能升级!$J:$Q,被动技能升级!O$1,FALSE)</f>
        <v>1700</v>
      </c>
      <c r="G209">
        <f>VLOOKUP($A209,被动技能升级!$J:$Q,被动技能升级!P$1,FALSE)</f>
        <v>0</v>
      </c>
      <c r="H209">
        <f>VLOOKUP($A209,被动技能升级!$J:$Q,被动技能升级!Q$1,FALSE)</f>
        <v>0</v>
      </c>
    </row>
    <row r="210" spans="1:8" x14ac:dyDescent="0.15">
      <c r="A210">
        <v>206</v>
      </c>
      <c r="B210">
        <f>VLOOKUP($A210,被动技能升级!$J:$Q,被动技能升级!K$1,FALSE)</f>
        <v>100206</v>
      </c>
      <c r="C210">
        <f>VLOOKUP($A210,被动技能升级!$J:$Q,被动技能升级!L$1,FALSE)</f>
        <v>100207</v>
      </c>
      <c r="D210">
        <f>VLOOKUP($A210,被动技能升级!$J:$Q,被动技能升级!M$1,FALSE)</f>
        <v>25</v>
      </c>
      <c r="E210" t="str">
        <f>VLOOKUP($A210,被动技能升级!$J:$Q,被动技能升级!N$1,FALSE)</f>
        <v>[]</v>
      </c>
      <c r="F210">
        <f>VLOOKUP($A210,被动技能升级!$J:$Q,被动技能升级!O$1,FALSE)</f>
        <v>2400</v>
      </c>
      <c r="G210">
        <f>VLOOKUP($A210,被动技能升级!$J:$Q,被动技能升级!P$1,FALSE)</f>
        <v>0</v>
      </c>
      <c r="H210">
        <f>VLOOKUP($A210,被动技能升级!$J:$Q,被动技能升级!Q$1,FALSE)</f>
        <v>0</v>
      </c>
    </row>
    <row r="211" spans="1:8" x14ac:dyDescent="0.15">
      <c r="A211">
        <v>207</v>
      </c>
      <c r="B211">
        <f>VLOOKUP($A211,被动技能升级!$J:$Q,被动技能升级!K$1,FALSE)</f>
        <v>100207</v>
      </c>
      <c r="C211">
        <f>VLOOKUP($A211,被动技能升级!$J:$Q,被动技能升级!L$1,FALSE)</f>
        <v>100208</v>
      </c>
      <c r="D211">
        <f>VLOOKUP($A211,被动技能升级!$J:$Q,被动技能升级!M$1,FALSE)</f>
        <v>30</v>
      </c>
      <c r="E211" t="str">
        <f>VLOOKUP($A211,被动技能升级!$J:$Q,被动技能升级!N$1,FALSE)</f>
        <v>[]</v>
      </c>
      <c r="F211">
        <f>VLOOKUP($A211,被动技能升级!$J:$Q,被动技能升级!O$1,FALSE)</f>
        <v>3500</v>
      </c>
      <c r="G211">
        <f>VLOOKUP($A211,被动技能升级!$J:$Q,被动技能升级!P$1,FALSE)</f>
        <v>0</v>
      </c>
      <c r="H211">
        <f>VLOOKUP($A211,被动技能升级!$J:$Q,被动技能升级!Q$1,FALSE)</f>
        <v>0</v>
      </c>
    </row>
    <row r="212" spans="1:8" x14ac:dyDescent="0.15">
      <c r="A212">
        <v>208</v>
      </c>
      <c r="B212">
        <f>VLOOKUP($A212,被动技能升级!$J:$Q,被动技能升级!K$1,FALSE)</f>
        <v>100208</v>
      </c>
      <c r="C212">
        <f>VLOOKUP($A212,被动技能升级!$J:$Q,被动技能升级!L$1,FALSE)</f>
        <v>100209</v>
      </c>
      <c r="D212">
        <f>VLOOKUP($A212,被动技能升级!$J:$Q,被动技能升级!M$1,FALSE)</f>
        <v>35</v>
      </c>
      <c r="E212" t="str">
        <f>VLOOKUP($A212,被动技能升级!$J:$Q,被动技能升级!N$1,FALSE)</f>
        <v>[]</v>
      </c>
      <c r="F212">
        <f>VLOOKUP($A212,被动技能升级!$J:$Q,被动技能升级!O$1,FALSE)</f>
        <v>4900</v>
      </c>
      <c r="G212">
        <f>VLOOKUP($A212,被动技能升级!$J:$Q,被动技能升级!P$1,FALSE)</f>
        <v>0</v>
      </c>
      <c r="H212">
        <f>VLOOKUP($A212,被动技能升级!$J:$Q,被动技能升级!Q$1,FALSE)</f>
        <v>0</v>
      </c>
    </row>
    <row r="213" spans="1:8" x14ac:dyDescent="0.15">
      <c r="A213">
        <v>209</v>
      </c>
      <c r="B213">
        <f>VLOOKUP($A213,被动技能升级!$J:$Q,被动技能升级!K$1,FALSE)</f>
        <v>100209</v>
      </c>
      <c r="C213">
        <f>VLOOKUP($A213,被动技能升级!$J:$Q,被动技能升级!L$1,FALSE)</f>
        <v>100210</v>
      </c>
      <c r="D213">
        <f>VLOOKUP($A213,被动技能升级!$J:$Q,被动技能升级!M$1,FALSE)</f>
        <v>40</v>
      </c>
      <c r="E213" t="str">
        <f>VLOOKUP($A213,被动技能升级!$J:$Q,被动技能升级!N$1,FALSE)</f>
        <v>[]</v>
      </c>
      <c r="F213">
        <f>VLOOKUP($A213,被动技能升级!$J:$Q,被动技能升级!O$1,FALSE)</f>
        <v>7000</v>
      </c>
      <c r="G213">
        <f>VLOOKUP($A213,被动技能升级!$J:$Q,被动技能升级!P$1,FALSE)</f>
        <v>0</v>
      </c>
      <c r="H213">
        <f>VLOOKUP($A213,被动技能升级!$J:$Q,被动技能升级!Q$1,FALSE)</f>
        <v>0</v>
      </c>
    </row>
    <row r="214" spans="1:8" x14ac:dyDescent="0.15">
      <c r="A214">
        <v>210</v>
      </c>
      <c r="B214">
        <f>VLOOKUP($A214,被动技能升级!$J:$Q,被动技能升级!K$1,FALSE)</f>
        <v>100210</v>
      </c>
      <c r="C214">
        <f>VLOOKUP($A214,被动技能升级!$J:$Q,被动技能升级!L$1,FALSE)</f>
        <v>100211</v>
      </c>
      <c r="D214">
        <f>VLOOKUP($A214,被动技能升级!$J:$Q,被动技能升级!M$1,FALSE)</f>
        <v>45</v>
      </c>
      <c r="E214" t="str">
        <f>VLOOKUP($A214,被动技能升级!$J:$Q,被动技能升级!N$1,FALSE)</f>
        <v>[]</v>
      </c>
      <c r="F214">
        <f>VLOOKUP($A214,被动技能升级!$J:$Q,被动技能升级!O$1,FALSE)</f>
        <v>9900</v>
      </c>
      <c r="G214">
        <f>VLOOKUP($A214,被动技能升级!$J:$Q,被动技能升级!P$1,FALSE)</f>
        <v>0</v>
      </c>
      <c r="H214">
        <f>VLOOKUP($A214,被动技能升级!$J:$Q,被动技能升级!Q$1,FALSE)</f>
        <v>0</v>
      </c>
    </row>
    <row r="215" spans="1:8" x14ac:dyDescent="0.15">
      <c r="A215">
        <v>211</v>
      </c>
      <c r="B215">
        <f>VLOOKUP($A215,被动技能升级!$J:$Q,被动技能升级!K$1,FALSE)</f>
        <v>100211</v>
      </c>
      <c r="C215">
        <f>VLOOKUP($A215,被动技能升级!$J:$Q,被动技能升级!L$1,FALSE)</f>
        <v>100212</v>
      </c>
      <c r="D215">
        <f>VLOOKUP($A215,被动技能升级!$J:$Q,被动技能升级!M$1,FALSE)</f>
        <v>50</v>
      </c>
      <c r="E215" t="str">
        <f>VLOOKUP($A215,被动技能升级!$J:$Q,被动技能升级!N$1,FALSE)</f>
        <v>[]</v>
      </c>
      <c r="F215">
        <f>VLOOKUP($A215,被动技能升级!$J:$Q,被动技能升级!O$1,FALSE)</f>
        <v>14100</v>
      </c>
      <c r="G215">
        <f>VLOOKUP($A215,被动技能升级!$J:$Q,被动技能升级!P$1,FALSE)</f>
        <v>0</v>
      </c>
      <c r="H215">
        <f>VLOOKUP($A215,被动技能升级!$J:$Q,被动技能升级!Q$1,FALSE)</f>
        <v>0</v>
      </c>
    </row>
    <row r="216" spans="1:8" x14ac:dyDescent="0.15">
      <c r="A216">
        <v>212</v>
      </c>
      <c r="B216">
        <f>VLOOKUP($A216,被动技能升级!$J:$Q,被动技能升级!K$1,FALSE)</f>
        <v>100212</v>
      </c>
      <c r="C216">
        <f>VLOOKUP($A216,被动技能升级!$J:$Q,被动技能升级!L$1,FALSE)</f>
        <v>100213</v>
      </c>
      <c r="D216">
        <f>VLOOKUP($A216,被动技能升级!$J:$Q,被动技能升级!M$1,FALSE)</f>
        <v>55</v>
      </c>
      <c r="E216" t="str">
        <f>VLOOKUP($A216,被动技能升级!$J:$Q,被动技能升级!N$1,FALSE)</f>
        <v>[]</v>
      </c>
      <c r="F216">
        <f>VLOOKUP($A216,被动技能升级!$J:$Q,被动技能升级!O$1,FALSE)</f>
        <v>20000</v>
      </c>
      <c r="G216">
        <f>VLOOKUP($A216,被动技能升级!$J:$Q,被动技能升级!P$1,FALSE)</f>
        <v>0</v>
      </c>
      <c r="H216">
        <f>VLOOKUP($A216,被动技能升级!$J:$Q,被动技能升级!Q$1,FALSE)</f>
        <v>0</v>
      </c>
    </row>
    <row r="217" spans="1:8" x14ac:dyDescent="0.15">
      <c r="A217">
        <v>213</v>
      </c>
      <c r="B217">
        <f>VLOOKUP($A217,被动技能升级!$J:$Q,被动技能升级!K$1,FALSE)</f>
        <v>100213</v>
      </c>
      <c r="C217">
        <f>VLOOKUP($A217,被动技能升级!$J:$Q,被动技能升级!L$1,FALSE)</f>
        <v>100214</v>
      </c>
      <c r="D217">
        <f>VLOOKUP($A217,被动技能升级!$J:$Q,被动技能升级!M$1,FALSE)</f>
        <v>60</v>
      </c>
      <c r="E217" t="str">
        <f>VLOOKUP($A217,被动技能升级!$J:$Q,被动技能升级!N$1,FALSE)</f>
        <v>[]</v>
      </c>
      <c r="F217">
        <f>VLOOKUP($A217,被动技能升级!$J:$Q,被动技能升级!O$1,FALSE)</f>
        <v>28300</v>
      </c>
      <c r="G217">
        <f>VLOOKUP($A217,被动技能升级!$J:$Q,被动技能升级!P$1,FALSE)</f>
        <v>0</v>
      </c>
      <c r="H217">
        <f>VLOOKUP($A217,被动技能升级!$J:$Q,被动技能升级!Q$1,FALSE)</f>
        <v>0</v>
      </c>
    </row>
    <row r="218" spans="1:8" x14ac:dyDescent="0.15">
      <c r="A218">
        <v>214</v>
      </c>
      <c r="B218">
        <f>VLOOKUP($A218,被动技能升级!$J:$Q,被动技能升级!K$1,FALSE)</f>
        <v>100214</v>
      </c>
      <c r="C218">
        <f>VLOOKUP($A218,被动技能升级!$J:$Q,被动技能升级!L$1,FALSE)</f>
        <v>100215</v>
      </c>
      <c r="D218">
        <f>VLOOKUP($A218,被动技能升级!$J:$Q,被动技能升级!M$1,FALSE)</f>
        <v>65</v>
      </c>
      <c r="E218" t="str">
        <f>VLOOKUP($A218,被动技能升级!$J:$Q,被动技能升级!N$1,FALSE)</f>
        <v>[]</v>
      </c>
      <c r="F218">
        <f>VLOOKUP($A218,被动技能升级!$J:$Q,被动技能升级!O$1,FALSE)</f>
        <v>40100</v>
      </c>
      <c r="G218">
        <f>VLOOKUP($A218,被动技能升级!$J:$Q,被动技能升级!P$1,FALSE)</f>
        <v>0</v>
      </c>
      <c r="H218">
        <f>VLOOKUP($A218,被动技能升级!$J:$Q,被动技能升级!Q$1,FALSE)</f>
        <v>0</v>
      </c>
    </row>
    <row r="219" spans="1:8" x14ac:dyDescent="0.15">
      <c r="A219">
        <v>215</v>
      </c>
      <c r="B219">
        <f>VLOOKUP($A219,被动技能升级!$J:$Q,被动技能升级!K$1,FALSE)</f>
        <v>100215</v>
      </c>
      <c r="C219">
        <f>VLOOKUP($A219,被动技能升级!$J:$Q,被动技能升级!L$1,FALSE)</f>
        <v>100216</v>
      </c>
      <c r="D219">
        <f>VLOOKUP($A219,被动技能升级!$J:$Q,被动技能升级!M$1,FALSE)</f>
        <v>70</v>
      </c>
      <c r="E219" t="str">
        <f>VLOOKUP($A219,被动技能升级!$J:$Q,被动技能升级!N$1,FALSE)</f>
        <v>[]</v>
      </c>
      <c r="F219">
        <f>VLOOKUP($A219,被动技能升级!$J:$Q,被动技能升级!O$1,FALSE)</f>
        <v>56700</v>
      </c>
      <c r="G219">
        <f>VLOOKUP($A219,被动技能升级!$J:$Q,被动技能升级!P$1,FALSE)</f>
        <v>0</v>
      </c>
      <c r="H219">
        <f>VLOOKUP($A219,被动技能升级!$J:$Q,被动技能升级!Q$1,FALSE)</f>
        <v>0</v>
      </c>
    </row>
    <row r="220" spans="1:8" x14ac:dyDescent="0.15">
      <c r="A220">
        <v>216</v>
      </c>
      <c r="B220">
        <f>VLOOKUP($A220,被动技能升级!$J:$Q,被动技能升级!K$1,FALSE)</f>
        <v>100216</v>
      </c>
      <c r="C220">
        <f>VLOOKUP($A220,被动技能升级!$J:$Q,被动技能升级!L$1,FALSE)</f>
        <v>100217</v>
      </c>
      <c r="D220">
        <f>VLOOKUP($A220,被动技能升级!$J:$Q,被动技能升级!M$1,FALSE)</f>
        <v>75</v>
      </c>
      <c r="E220" t="str">
        <f>VLOOKUP($A220,被动技能升级!$J:$Q,被动技能升级!N$1,FALSE)</f>
        <v>[]</v>
      </c>
      <c r="F220">
        <f>VLOOKUP($A220,被动技能升级!$J:$Q,被动技能升级!O$1,FALSE)</f>
        <v>80400</v>
      </c>
      <c r="G220">
        <f>VLOOKUP($A220,被动技能升级!$J:$Q,被动技能升级!P$1,FALSE)</f>
        <v>0</v>
      </c>
      <c r="H220">
        <f>VLOOKUP($A220,被动技能升级!$J:$Q,被动技能升级!Q$1,FALSE)</f>
        <v>0</v>
      </c>
    </row>
    <row r="221" spans="1:8" x14ac:dyDescent="0.15">
      <c r="A221">
        <v>217</v>
      </c>
      <c r="B221">
        <f>VLOOKUP($A221,被动技能升级!$J:$Q,被动技能升级!K$1,FALSE)</f>
        <v>100217</v>
      </c>
      <c r="C221">
        <f>VLOOKUP($A221,被动技能升级!$J:$Q,被动技能升级!L$1,FALSE)</f>
        <v>100218</v>
      </c>
      <c r="D221">
        <f>VLOOKUP($A221,被动技能升级!$J:$Q,被动技能升级!M$1,FALSE)</f>
        <v>80</v>
      </c>
      <c r="E221" t="str">
        <f>VLOOKUP($A221,被动技能升级!$J:$Q,被动技能升级!N$1,FALSE)</f>
        <v>[]</v>
      </c>
      <c r="F221">
        <f>VLOOKUP($A221,被动技能升级!$J:$Q,被动技能升级!O$1,FALSE)</f>
        <v>113800</v>
      </c>
      <c r="G221">
        <f>VLOOKUP($A221,被动技能升级!$J:$Q,被动技能升级!P$1,FALSE)</f>
        <v>0</v>
      </c>
      <c r="H221">
        <f>VLOOKUP($A221,被动技能升级!$J:$Q,被动技能升级!Q$1,FALSE)</f>
        <v>0</v>
      </c>
    </row>
    <row r="222" spans="1:8" x14ac:dyDescent="0.15">
      <c r="A222">
        <v>218</v>
      </c>
      <c r="B222">
        <f>VLOOKUP($A222,被动技能升级!$J:$Q,被动技能升级!K$1,FALSE)</f>
        <v>100218</v>
      </c>
      <c r="C222">
        <f>VLOOKUP($A222,被动技能升级!$J:$Q,被动技能升级!L$1,FALSE)</f>
        <v>100219</v>
      </c>
      <c r="D222">
        <f>VLOOKUP($A222,被动技能升级!$J:$Q,被动技能升级!M$1,FALSE)</f>
        <v>85</v>
      </c>
      <c r="E222" t="str">
        <f>VLOOKUP($A222,被动技能升级!$J:$Q,被动技能升级!N$1,FALSE)</f>
        <v>[]</v>
      </c>
      <c r="F222">
        <f>VLOOKUP($A222,被动技能升级!$J:$Q,被动技能升级!O$1,FALSE)</f>
        <v>161100</v>
      </c>
      <c r="G222">
        <f>VLOOKUP($A222,被动技能升级!$J:$Q,被动技能升级!P$1,FALSE)</f>
        <v>0</v>
      </c>
      <c r="H222">
        <f>VLOOKUP($A222,被动技能升级!$J:$Q,被动技能升级!Q$1,FALSE)</f>
        <v>0</v>
      </c>
    </row>
    <row r="223" spans="1:8" x14ac:dyDescent="0.15">
      <c r="A223">
        <v>219</v>
      </c>
      <c r="B223">
        <f>VLOOKUP($A223,被动技能升级!$J:$Q,被动技能升级!K$1,FALSE)</f>
        <v>100219</v>
      </c>
      <c r="C223">
        <f>VLOOKUP($A223,被动技能升级!$J:$Q,被动技能升级!L$1,FALSE)</f>
        <v>100220</v>
      </c>
      <c r="D223">
        <f>VLOOKUP($A223,被动技能升级!$J:$Q,被动技能升级!M$1,FALSE)</f>
        <v>90</v>
      </c>
      <c r="E223" t="str">
        <f>VLOOKUP($A223,被动技能升级!$J:$Q,被动技能升级!N$1,FALSE)</f>
        <v>[]</v>
      </c>
      <c r="F223">
        <f>VLOOKUP($A223,被动技能升级!$J:$Q,被动技能升级!O$1,FALSE)</f>
        <v>228100</v>
      </c>
      <c r="G223">
        <f>VLOOKUP($A223,被动技能升级!$J:$Q,被动技能升级!P$1,FALSE)</f>
        <v>0</v>
      </c>
      <c r="H223">
        <f>VLOOKUP($A223,被动技能升级!$J:$Q,被动技能升级!Q$1,FALSE)</f>
        <v>0</v>
      </c>
    </row>
    <row r="224" spans="1:8" x14ac:dyDescent="0.15">
      <c r="A224">
        <v>220</v>
      </c>
      <c r="B224">
        <f>VLOOKUP($A224,被动技能升级!$J:$Q,被动技能升级!K$1,FALSE)</f>
        <v>100220</v>
      </c>
      <c r="C224">
        <f>VLOOKUP($A224,被动技能升级!$J:$Q,被动技能升级!L$1,FALSE)</f>
        <v>0</v>
      </c>
      <c r="D224">
        <f>VLOOKUP($A224,被动技能升级!$J:$Q,被动技能升级!M$1,FALSE)</f>
        <v>100</v>
      </c>
      <c r="E224" t="str">
        <f>VLOOKUP($A224,被动技能升级!$J:$Q,被动技能升级!N$1,FALSE)</f>
        <v>[]</v>
      </c>
      <c r="F224">
        <f>VLOOKUP($A224,被动技能升级!$J:$Q,被动技能升级!O$1,FALSE)</f>
        <v>780200</v>
      </c>
      <c r="G224">
        <f>VLOOKUP($A224,被动技能升级!$J:$Q,被动技能升级!P$1,FALSE)</f>
        <v>0</v>
      </c>
      <c r="H224">
        <f>VLOOKUP($A224,被动技能升级!$J:$Q,被动技能升级!Q$1,FALSE)</f>
        <v>0</v>
      </c>
    </row>
    <row r="225" spans="1:8" x14ac:dyDescent="0.15">
      <c r="A225">
        <v>221</v>
      </c>
      <c r="B225">
        <f>VLOOKUP($A225,被动技能升级!$J:$Q,被动技能升级!K$1,FALSE)</f>
        <v>100221</v>
      </c>
      <c r="C225">
        <f>VLOOKUP($A225,被动技能升级!$J:$Q,被动技能升级!L$1,FALSE)</f>
        <v>100222</v>
      </c>
      <c r="D225">
        <f>VLOOKUP($A225,被动技能升级!$J:$Q,被动技能升级!M$1,FALSE)</f>
        <v>2</v>
      </c>
      <c r="E225" t="str">
        <f>VLOOKUP($A225,被动技能升级!$J:$Q,被动技能升级!N$1,FALSE)</f>
        <v>[]</v>
      </c>
      <c r="F225">
        <f>VLOOKUP($A225,被动技能升级!$J:$Q,被动技能升级!O$1,FALSE)</f>
        <v>500</v>
      </c>
      <c r="G225">
        <f>VLOOKUP($A225,被动技能升级!$J:$Q,被动技能升级!P$1,FALSE)</f>
        <v>0</v>
      </c>
      <c r="H225">
        <f>VLOOKUP($A225,被动技能升级!$J:$Q,被动技能升级!Q$1,FALSE)</f>
        <v>0</v>
      </c>
    </row>
    <row r="226" spans="1:8" x14ac:dyDescent="0.15">
      <c r="A226">
        <v>222</v>
      </c>
      <c r="B226">
        <f>VLOOKUP($A226,被动技能升级!$J:$Q,被动技能升级!K$1,FALSE)</f>
        <v>100222</v>
      </c>
      <c r="C226">
        <f>VLOOKUP($A226,被动技能升级!$J:$Q,被动技能升级!L$1,FALSE)</f>
        <v>100223</v>
      </c>
      <c r="D226">
        <f>VLOOKUP($A226,被动技能升级!$J:$Q,被动技能升级!M$1,FALSE)</f>
        <v>5</v>
      </c>
      <c r="E226" t="str">
        <f>VLOOKUP($A226,被动技能升级!$J:$Q,被动技能升级!N$1,FALSE)</f>
        <v>[]</v>
      </c>
      <c r="F226">
        <f>VLOOKUP($A226,被动技能升级!$J:$Q,被动技能升级!O$1,FALSE)</f>
        <v>600</v>
      </c>
      <c r="G226">
        <f>VLOOKUP($A226,被动技能升级!$J:$Q,被动技能升级!P$1,FALSE)</f>
        <v>0</v>
      </c>
      <c r="H226">
        <f>VLOOKUP($A226,被动技能升级!$J:$Q,被动技能升级!Q$1,FALSE)</f>
        <v>0</v>
      </c>
    </row>
    <row r="227" spans="1:8" x14ac:dyDescent="0.15">
      <c r="A227">
        <v>223</v>
      </c>
      <c r="B227">
        <f>VLOOKUP($A227,被动技能升级!$J:$Q,被动技能升级!K$1,FALSE)</f>
        <v>100223</v>
      </c>
      <c r="C227">
        <f>VLOOKUP($A227,被动技能升级!$J:$Q,被动技能升级!L$1,FALSE)</f>
        <v>100224</v>
      </c>
      <c r="D227">
        <f>VLOOKUP($A227,被动技能升级!$J:$Q,被动技能升级!M$1,FALSE)</f>
        <v>10</v>
      </c>
      <c r="E227" t="str">
        <f>VLOOKUP($A227,被动技能升级!$J:$Q,被动技能升级!N$1,FALSE)</f>
        <v>[]</v>
      </c>
      <c r="F227">
        <f>VLOOKUP($A227,被动技能升级!$J:$Q,被动技能升级!O$1,FALSE)</f>
        <v>800</v>
      </c>
      <c r="G227">
        <f>VLOOKUP($A227,被动技能升级!$J:$Q,被动技能升级!P$1,FALSE)</f>
        <v>0</v>
      </c>
      <c r="H227">
        <f>VLOOKUP($A227,被动技能升级!$J:$Q,被动技能升级!Q$1,FALSE)</f>
        <v>0</v>
      </c>
    </row>
    <row r="228" spans="1:8" x14ac:dyDescent="0.15">
      <c r="A228">
        <v>224</v>
      </c>
      <c r="B228">
        <f>VLOOKUP($A228,被动技能升级!$J:$Q,被动技能升级!K$1,FALSE)</f>
        <v>100224</v>
      </c>
      <c r="C228">
        <f>VLOOKUP($A228,被动技能升级!$J:$Q,被动技能升级!L$1,FALSE)</f>
        <v>100225</v>
      </c>
      <c r="D228">
        <f>VLOOKUP($A228,被动技能升级!$J:$Q,被动技能升级!M$1,FALSE)</f>
        <v>15</v>
      </c>
      <c r="E228" t="str">
        <f>VLOOKUP($A228,被动技能升级!$J:$Q,被动技能升级!N$1,FALSE)</f>
        <v>[]</v>
      </c>
      <c r="F228">
        <f>VLOOKUP($A228,被动技能升级!$J:$Q,被动技能升级!O$1,FALSE)</f>
        <v>1200</v>
      </c>
      <c r="G228">
        <f>VLOOKUP($A228,被动技能升级!$J:$Q,被动技能升级!P$1,FALSE)</f>
        <v>0</v>
      </c>
      <c r="H228">
        <f>VLOOKUP($A228,被动技能升级!$J:$Q,被动技能升级!Q$1,FALSE)</f>
        <v>0</v>
      </c>
    </row>
    <row r="229" spans="1:8" x14ac:dyDescent="0.15">
      <c r="A229">
        <v>225</v>
      </c>
      <c r="B229">
        <f>VLOOKUP($A229,被动技能升级!$J:$Q,被动技能升级!K$1,FALSE)</f>
        <v>100225</v>
      </c>
      <c r="C229">
        <f>VLOOKUP($A229,被动技能升级!$J:$Q,被动技能升级!L$1,FALSE)</f>
        <v>100226</v>
      </c>
      <c r="D229">
        <f>VLOOKUP($A229,被动技能升级!$J:$Q,被动技能升级!M$1,FALSE)</f>
        <v>20</v>
      </c>
      <c r="E229" t="str">
        <f>VLOOKUP($A229,被动技能升级!$J:$Q,被动技能升级!N$1,FALSE)</f>
        <v>[]</v>
      </c>
      <c r="F229">
        <f>VLOOKUP($A229,被动技能升级!$J:$Q,被动技能升级!O$1,FALSE)</f>
        <v>1700</v>
      </c>
      <c r="G229">
        <f>VLOOKUP($A229,被动技能升级!$J:$Q,被动技能升级!P$1,FALSE)</f>
        <v>0</v>
      </c>
      <c r="H229">
        <f>VLOOKUP($A229,被动技能升级!$J:$Q,被动技能升级!Q$1,FALSE)</f>
        <v>0</v>
      </c>
    </row>
    <row r="230" spans="1:8" x14ac:dyDescent="0.15">
      <c r="A230">
        <v>226</v>
      </c>
      <c r="B230">
        <f>VLOOKUP($A230,被动技能升级!$J:$Q,被动技能升级!K$1,FALSE)</f>
        <v>100226</v>
      </c>
      <c r="C230">
        <f>VLOOKUP($A230,被动技能升级!$J:$Q,被动技能升级!L$1,FALSE)</f>
        <v>100227</v>
      </c>
      <c r="D230">
        <f>VLOOKUP($A230,被动技能升级!$J:$Q,被动技能升级!M$1,FALSE)</f>
        <v>25</v>
      </c>
      <c r="E230" t="str">
        <f>VLOOKUP($A230,被动技能升级!$J:$Q,被动技能升级!N$1,FALSE)</f>
        <v>[]</v>
      </c>
      <c r="F230">
        <f>VLOOKUP($A230,被动技能升级!$J:$Q,被动技能升级!O$1,FALSE)</f>
        <v>2400</v>
      </c>
      <c r="G230">
        <f>VLOOKUP($A230,被动技能升级!$J:$Q,被动技能升级!P$1,FALSE)</f>
        <v>0</v>
      </c>
      <c r="H230">
        <f>VLOOKUP($A230,被动技能升级!$J:$Q,被动技能升级!Q$1,FALSE)</f>
        <v>0</v>
      </c>
    </row>
    <row r="231" spans="1:8" x14ac:dyDescent="0.15">
      <c r="A231">
        <v>227</v>
      </c>
      <c r="B231">
        <f>VLOOKUP($A231,被动技能升级!$J:$Q,被动技能升级!K$1,FALSE)</f>
        <v>100227</v>
      </c>
      <c r="C231">
        <f>VLOOKUP($A231,被动技能升级!$J:$Q,被动技能升级!L$1,FALSE)</f>
        <v>100228</v>
      </c>
      <c r="D231">
        <f>VLOOKUP($A231,被动技能升级!$J:$Q,被动技能升级!M$1,FALSE)</f>
        <v>30</v>
      </c>
      <c r="E231" t="str">
        <f>VLOOKUP($A231,被动技能升级!$J:$Q,被动技能升级!N$1,FALSE)</f>
        <v>[]</v>
      </c>
      <c r="F231">
        <f>VLOOKUP($A231,被动技能升级!$J:$Q,被动技能升级!O$1,FALSE)</f>
        <v>3500</v>
      </c>
      <c r="G231">
        <f>VLOOKUP($A231,被动技能升级!$J:$Q,被动技能升级!P$1,FALSE)</f>
        <v>0</v>
      </c>
      <c r="H231">
        <f>VLOOKUP($A231,被动技能升级!$J:$Q,被动技能升级!Q$1,FALSE)</f>
        <v>0</v>
      </c>
    </row>
    <row r="232" spans="1:8" x14ac:dyDescent="0.15">
      <c r="A232">
        <v>228</v>
      </c>
      <c r="B232">
        <f>VLOOKUP($A232,被动技能升级!$J:$Q,被动技能升级!K$1,FALSE)</f>
        <v>100228</v>
      </c>
      <c r="C232">
        <f>VLOOKUP($A232,被动技能升级!$J:$Q,被动技能升级!L$1,FALSE)</f>
        <v>100229</v>
      </c>
      <c r="D232">
        <f>VLOOKUP($A232,被动技能升级!$J:$Q,被动技能升级!M$1,FALSE)</f>
        <v>35</v>
      </c>
      <c r="E232" t="str">
        <f>VLOOKUP($A232,被动技能升级!$J:$Q,被动技能升级!N$1,FALSE)</f>
        <v>[]</v>
      </c>
      <c r="F232">
        <f>VLOOKUP($A232,被动技能升级!$J:$Q,被动技能升级!O$1,FALSE)</f>
        <v>4900</v>
      </c>
      <c r="G232">
        <f>VLOOKUP($A232,被动技能升级!$J:$Q,被动技能升级!P$1,FALSE)</f>
        <v>0</v>
      </c>
      <c r="H232">
        <f>VLOOKUP($A232,被动技能升级!$J:$Q,被动技能升级!Q$1,FALSE)</f>
        <v>0</v>
      </c>
    </row>
    <row r="233" spans="1:8" x14ac:dyDescent="0.15">
      <c r="A233">
        <v>229</v>
      </c>
      <c r="B233">
        <f>VLOOKUP($A233,被动技能升级!$J:$Q,被动技能升级!K$1,FALSE)</f>
        <v>100229</v>
      </c>
      <c r="C233">
        <f>VLOOKUP($A233,被动技能升级!$J:$Q,被动技能升级!L$1,FALSE)</f>
        <v>100230</v>
      </c>
      <c r="D233">
        <f>VLOOKUP($A233,被动技能升级!$J:$Q,被动技能升级!M$1,FALSE)</f>
        <v>40</v>
      </c>
      <c r="E233" t="str">
        <f>VLOOKUP($A233,被动技能升级!$J:$Q,被动技能升级!N$1,FALSE)</f>
        <v>[]</v>
      </c>
      <c r="F233">
        <f>VLOOKUP($A233,被动技能升级!$J:$Q,被动技能升级!O$1,FALSE)</f>
        <v>7000</v>
      </c>
      <c r="G233">
        <f>VLOOKUP($A233,被动技能升级!$J:$Q,被动技能升级!P$1,FALSE)</f>
        <v>0</v>
      </c>
      <c r="H233">
        <f>VLOOKUP($A233,被动技能升级!$J:$Q,被动技能升级!Q$1,FALSE)</f>
        <v>0</v>
      </c>
    </row>
    <row r="234" spans="1:8" x14ac:dyDescent="0.15">
      <c r="A234">
        <v>230</v>
      </c>
      <c r="B234">
        <f>VLOOKUP($A234,被动技能升级!$J:$Q,被动技能升级!K$1,FALSE)</f>
        <v>100230</v>
      </c>
      <c r="C234">
        <f>VLOOKUP($A234,被动技能升级!$J:$Q,被动技能升级!L$1,FALSE)</f>
        <v>100231</v>
      </c>
      <c r="D234">
        <f>VLOOKUP($A234,被动技能升级!$J:$Q,被动技能升级!M$1,FALSE)</f>
        <v>45</v>
      </c>
      <c r="E234" t="str">
        <f>VLOOKUP($A234,被动技能升级!$J:$Q,被动技能升级!N$1,FALSE)</f>
        <v>[]</v>
      </c>
      <c r="F234">
        <f>VLOOKUP($A234,被动技能升级!$J:$Q,被动技能升级!O$1,FALSE)</f>
        <v>9900</v>
      </c>
      <c r="G234">
        <f>VLOOKUP($A234,被动技能升级!$J:$Q,被动技能升级!P$1,FALSE)</f>
        <v>0</v>
      </c>
      <c r="H234">
        <f>VLOOKUP($A234,被动技能升级!$J:$Q,被动技能升级!Q$1,FALSE)</f>
        <v>0</v>
      </c>
    </row>
    <row r="235" spans="1:8" x14ac:dyDescent="0.15">
      <c r="A235">
        <v>231</v>
      </c>
      <c r="B235">
        <f>VLOOKUP($A235,被动技能升级!$J:$Q,被动技能升级!K$1,FALSE)</f>
        <v>100231</v>
      </c>
      <c r="C235">
        <f>VLOOKUP($A235,被动技能升级!$J:$Q,被动技能升级!L$1,FALSE)</f>
        <v>100232</v>
      </c>
      <c r="D235">
        <f>VLOOKUP($A235,被动技能升级!$J:$Q,被动技能升级!M$1,FALSE)</f>
        <v>50</v>
      </c>
      <c r="E235" t="str">
        <f>VLOOKUP($A235,被动技能升级!$J:$Q,被动技能升级!N$1,FALSE)</f>
        <v>[]</v>
      </c>
      <c r="F235">
        <f>VLOOKUP($A235,被动技能升级!$J:$Q,被动技能升级!O$1,FALSE)</f>
        <v>14100</v>
      </c>
      <c r="G235">
        <f>VLOOKUP($A235,被动技能升级!$J:$Q,被动技能升级!P$1,FALSE)</f>
        <v>0</v>
      </c>
      <c r="H235">
        <f>VLOOKUP($A235,被动技能升级!$J:$Q,被动技能升级!Q$1,FALSE)</f>
        <v>0</v>
      </c>
    </row>
    <row r="236" spans="1:8" x14ac:dyDescent="0.15">
      <c r="A236">
        <v>232</v>
      </c>
      <c r="B236">
        <f>VLOOKUP($A236,被动技能升级!$J:$Q,被动技能升级!K$1,FALSE)</f>
        <v>100232</v>
      </c>
      <c r="C236">
        <f>VLOOKUP($A236,被动技能升级!$J:$Q,被动技能升级!L$1,FALSE)</f>
        <v>100233</v>
      </c>
      <c r="D236">
        <f>VLOOKUP($A236,被动技能升级!$J:$Q,被动技能升级!M$1,FALSE)</f>
        <v>55</v>
      </c>
      <c r="E236" t="str">
        <f>VLOOKUP($A236,被动技能升级!$J:$Q,被动技能升级!N$1,FALSE)</f>
        <v>[]</v>
      </c>
      <c r="F236">
        <f>VLOOKUP($A236,被动技能升级!$J:$Q,被动技能升级!O$1,FALSE)</f>
        <v>20000</v>
      </c>
      <c r="G236">
        <f>VLOOKUP($A236,被动技能升级!$J:$Q,被动技能升级!P$1,FALSE)</f>
        <v>0</v>
      </c>
      <c r="H236">
        <f>VLOOKUP($A236,被动技能升级!$J:$Q,被动技能升级!Q$1,FALSE)</f>
        <v>0</v>
      </c>
    </row>
    <row r="237" spans="1:8" x14ac:dyDescent="0.15">
      <c r="A237">
        <v>233</v>
      </c>
      <c r="B237">
        <f>VLOOKUP($A237,被动技能升级!$J:$Q,被动技能升级!K$1,FALSE)</f>
        <v>100233</v>
      </c>
      <c r="C237">
        <f>VLOOKUP($A237,被动技能升级!$J:$Q,被动技能升级!L$1,FALSE)</f>
        <v>100234</v>
      </c>
      <c r="D237">
        <f>VLOOKUP($A237,被动技能升级!$J:$Q,被动技能升级!M$1,FALSE)</f>
        <v>60</v>
      </c>
      <c r="E237" t="str">
        <f>VLOOKUP($A237,被动技能升级!$J:$Q,被动技能升级!N$1,FALSE)</f>
        <v>[]</v>
      </c>
      <c r="F237">
        <f>VLOOKUP($A237,被动技能升级!$J:$Q,被动技能升级!O$1,FALSE)</f>
        <v>28300</v>
      </c>
      <c r="G237">
        <f>VLOOKUP($A237,被动技能升级!$J:$Q,被动技能升级!P$1,FALSE)</f>
        <v>0</v>
      </c>
      <c r="H237">
        <f>VLOOKUP($A237,被动技能升级!$J:$Q,被动技能升级!Q$1,FALSE)</f>
        <v>0</v>
      </c>
    </row>
    <row r="238" spans="1:8" x14ac:dyDescent="0.15">
      <c r="A238">
        <v>234</v>
      </c>
      <c r="B238">
        <f>VLOOKUP($A238,被动技能升级!$J:$Q,被动技能升级!K$1,FALSE)</f>
        <v>100234</v>
      </c>
      <c r="C238">
        <f>VLOOKUP($A238,被动技能升级!$J:$Q,被动技能升级!L$1,FALSE)</f>
        <v>100235</v>
      </c>
      <c r="D238">
        <f>VLOOKUP($A238,被动技能升级!$J:$Q,被动技能升级!M$1,FALSE)</f>
        <v>65</v>
      </c>
      <c r="E238" t="str">
        <f>VLOOKUP($A238,被动技能升级!$J:$Q,被动技能升级!N$1,FALSE)</f>
        <v>[]</v>
      </c>
      <c r="F238">
        <f>VLOOKUP($A238,被动技能升级!$J:$Q,被动技能升级!O$1,FALSE)</f>
        <v>40100</v>
      </c>
      <c r="G238">
        <f>VLOOKUP($A238,被动技能升级!$J:$Q,被动技能升级!P$1,FALSE)</f>
        <v>0</v>
      </c>
      <c r="H238">
        <f>VLOOKUP($A238,被动技能升级!$J:$Q,被动技能升级!Q$1,FALSE)</f>
        <v>0</v>
      </c>
    </row>
    <row r="239" spans="1:8" x14ac:dyDescent="0.15">
      <c r="A239">
        <v>235</v>
      </c>
      <c r="B239">
        <f>VLOOKUP($A239,被动技能升级!$J:$Q,被动技能升级!K$1,FALSE)</f>
        <v>100235</v>
      </c>
      <c r="C239">
        <f>VLOOKUP($A239,被动技能升级!$J:$Q,被动技能升级!L$1,FALSE)</f>
        <v>100236</v>
      </c>
      <c r="D239">
        <f>VLOOKUP($A239,被动技能升级!$J:$Q,被动技能升级!M$1,FALSE)</f>
        <v>70</v>
      </c>
      <c r="E239" t="str">
        <f>VLOOKUP($A239,被动技能升级!$J:$Q,被动技能升级!N$1,FALSE)</f>
        <v>[]</v>
      </c>
      <c r="F239">
        <f>VLOOKUP($A239,被动技能升级!$J:$Q,被动技能升级!O$1,FALSE)</f>
        <v>56700</v>
      </c>
      <c r="G239">
        <f>VLOOKUP($A239,被动技能升级!$J:$Q,被动技能升级!P$1,FALSE)</f>
        <v>0</v>
      </c>
      <c r="H239">
        <f>VLOOKUP($A239,被动技能升级!$J:$Q,被动技能升级!Q$1,FALSE)</f>
        <v>0</v>
      </c>
    </row>
    <row r="240" spans="1:8" x14ac:dyDescent="0.15">
      <c r="A240">
        <v>236</v>
      </c>
      <c r="B240">
        <f>VLOOKUP($A240,被动技能升级!$J:$Q,被动技能升级!K$1,FALSE)</f>
        <v>100236</v>
      </c>
      <c r="C240">
        <f>VLOOKUP($A240,被动技能升级!$J:$Q,被动技能升级!L$1,FALSE)</f>
        <v>100237</v>
      </c>
      <c r="D240">
        <f>VLOOKUP($A240,被动技能升级!$J:$Q,被动技能升级!M$1,FALSE)</f>
        <v>75</v>
      </c>
      <c r="E240" t="str">
        <f>VLOOKUP($A240,被动技能升级!$J:$Q,被动技能升级!N$1,FALSE)</f>
        <v>[]</v>
      </c>
      <c r="F240">
        <f>VLOOKUP($A240,被动技能升级!$J:$Q,被动技能升级!O$1,FALSE)</f>
        <v>80400</v>
      </c>
      <c r="G240">
        <f>VLOOKUP($A240,被动技能升级!$J:$Q,被动技能升级!P$1,FALSE)</f>
        <v>0</v>
      </c>
      <c r="H240">
        <f>VLOOKUP($A240,被动技能升级!$J:$Q,被动技能升级!Q$1,FALSE)</f>
        <v>0</v>
      </c>
    </row>
    <row r="241" spans="1:8" x14ac:dyDescent="0.15">
      <c r="A241">
        <v>237</v>
      </c>
      <c r="B241">
        <f>VLOOKUP($A241,被动技能升级!$J:$Q,被动技能升级!K$1,FALSE)</f>
        <v>100237</v>
      </c>
      <c r="C241">
        <f>VLOOKUP($A241,被动技能升级!$J:$Q,被动技能升级!L$1,FALSE)</f>
        <v>100238</v>
      </c>
      <c r="D241">
        <f>VLOOKUP($A241,被动技能升级!$J:$Q,被动技能升级!M$1,FALSE)</f>
        <v>80</v>
      </c>
      <c r="E241" t="str">
        <f>VLOOKUP($A241,被动技能升级!$J:$Q,被动技能升级!N$1,FALSE)</f>
        <v>[]</v>
      </c>
      <c r="F241">
        <f>VLOOKUP($A241,被动技能升级!$J:$Q,被动技能升级!O$1,FALSE)</f>
        <v>113800</v>
      </c>
      <c r="G241">
        <f>VLOOKUP($A241,被动技能升级!$J:$Q,被动技能升级!P$1,FALSE)</f>
        <v>0</v>
      </c>
      <c r="H241">
        <f>VLOOKUP($A241,被动技能升级!$J:$Q,被动技能升级!Q$1,FALSE)</f>
        <v>0</v>
      </c>
    </row>
    <row r="242" spans="1:8" x14ac:dyDescent="0.15">
      <c r="A242">
        <v>238</v>
      </c>
      <c r="B242">
        <f>VLOOKUP($A242,被动技能升级!$J:$Q,被动技能升级!K$1,FALSE)</f>
        <v>100238</v>
      </c>
      <c r="C242">
        <f>VLOOKUP($A242,被动技能升级!$J:$Q,被动技能升级!L$1,FALSE)</f>
        <v>100239</v>
      </c>
      <c r="D242">
        <f>VLOOKUP($A242,被动技能升级!$J:$Q,被动技能升级!M$1,FALSE)</f>
        <v>85</v>
      </c>
      <c r="E242" t="str">
        <f>VLOOKUP($A242,被动技能升级!$J:$Q,被动技能升级!N$1,FALSE)</f>
        <v>[]</v>
      </c>
      <c r="F242">
        <f>VLOOKUP($A242,被动技能升级!$J:$Q,被动技能升级!O$1,FALSE)</f>
        <v>161100</v>
      </c>
      <c r="G242">
        <f>VLOOKUP($A242,被动技能升级!$J:$Q,被动技能升级!P$1,FALSE)</f>
        <v>0</v>
      </c>
      <c r="H242">
        <f>VLOOKUP($A242,被动技能升级!$J:$Q,被动技能升级!Q$1,FALSE)</f>
        <v>0</v>
      </c>
    </row>
    <row r="243" spans="1:8" x14ac:dyDescent="0.15">
      <c r="A243">
        <v>239</v>
      </c>
      <c r="B243">
        <f>VLOOKUP($A243,被动技能升级!$J:$Q,被动技能升级!K$1,FALSE)</f>
        <v>100239</v>
      </c>
      <c r="C243">
        <f>VLOOKUP($A243,被动技能升级!$J:$Q,被动技能升级!L$1,FALSE)</f>
        <v>100240</v>
      </c>
      <c r="D243">
        <f>VLOOKUP($A243,被动技能升级!$J:$Q,被动技能升级!M$1,FALSE)</f>
        <v>90</v>
      </c>
      <c r="E243" t="str">
        <f>VLOOKUP($A243,被动技能升级!$J:$Q,被动技能升级!N$1,FALSE)</f>
        <v>[]</v>
      </c>
      <c r="F243">
        <f>VLOOKUP($A243,被动技能升级!$J:$Q,被动技能升级!O$1,FALSE)</f>
        <v>228100</v>
      </c>
      <c r="G243">
        <f>VLOOKUP($A243,被动技能升级!$J:$Q,被动技能升级!P$1,FALSE)</f>
        <v>0</v>
      </c>
      <c r="H243">
        <f>VLOOKUP($A243,被动技能升级!$J:$Q,被动技能升级!Q$1,FALSE)</f>
        <v>0</v>
      </c>
    </row>
    <row r="244" spans="1:8" x14ac:dyDescent="0.15">
      <c r="A244">
        <v>240</v>
      </c>
      <c r="B244">
        <f>VLOOKUP($A244,被动技能升级!$J:$Q,被动技能升级!K$1,FALSE)</f>
        <v>100240</v>
      </c>
      <c r="C244">
        <f>VLOOKUP($A244,被动技能升级!$J:$Q,被动技能升级!L$1,FALSE)</f>
        <v>0</v>
      </c>
      <c r="D244">
        <f>VLOOKUP($A244,被动技能升级!$J:$Q,被动技能升级!M$1,FALSE)</f>
        <v>100</v>
      </c>
      <c r="E244" t="str">
        <f>VLOOKUP($A244,被动技能升级!$J:$Q,被动技能升级!N$1,FALSE)</f>
        <v>[]</v>
      </c>
      <c r="F244">
        <f>VLOOKUP($A244,被动技能升级!$J:$Q,被动技能升级!O$1,FALSE)</f>
        <v>780200</v>
      </c>
      <c r="G244">
        <f>VLOOKUP($A244,被动技能升级!$J:$Q,被动技能升级!P$1,FALSE)</f>
        <v>0</v>
      </c>
      <c r="H244">
        <f>VLOOKUP($A244,被动技能升级!$J:$Q,被动技能升级!Q$1,FALSE)</f>
        <v>0</v>
      </c>
    </row>
    <row r="245" spans="1:8" x14ac:dyDescent="0.15">
      <c r="A245">
        <v>241</v>
      </c>
      <c r="B245">
        <f>VLOOKUP($A245,被动技能升级!$J:$Q,被动技能升级!K$1,FALSE)</f>
        <v>100241</v>
      </c>
      <c r="C245">
        <f>VLOOKUP($A245,被动技能升级!$J:$Q,被动技能升级!L$1,FALSE)</f>
        <v>100242</v>
      </c>
      <c r="D245">
        <f>VLOOKUP($A245,被动技能升级!$J:$Q,被动技能升级!M$1,FALSE)</f>
        <v>2</v>
      </c>
      <c r="E245" t="str">
        <f>VLOOKUP($A245,被动技能升级!$J:$Q,被动技能升级!N$1,FALSE)</f>
        <v>[]</v>
      </c>
      <c r="F245">
        <f>VLOOKUP($A245,被动技能升级!$J:$Q,被动技能升级!O$1,FALSE)</f>
        <v>500</v>
      </c>
      <c r="G245">
        <f>VLOOKUP($A245,被动技能升级!$J:$Q,被动技能升级!P$1,FALSE)</f>
        <v>0</v>
      </c>
      <c r="H245">
        <f>VLOOKUP($A245,被动技能升级!$J:$Q,被动技能升级!Q$1,FALSE)</f>
        <v>0</v>
      </c>
    </row>
    <row r="246" spans="1:8" x14ac:dyDescent="0.15">
      <c r="A246">
        <v>242</v>
      </c>
      <c r="B246">
        <f>VLOOKUP($A246,被动技能升级!$J:$Q,被动技能升级!K$1,FALSE)</f>
        <v>100242</v>
      </c>
      <c r="C246">
        <f>VLOOKUP($A246,被动技能升级!$J:$Q,被动技能升级!L$1,FALSE)</f>
        <v>100243</v>
      </c>
      <c r="D246">
        <f>VLOOKUP($A246,被动技能升级!$J:$Q,被动技能升级!M$1,FALSE)</f>
        <v>5</v>
      </c>
      <c r="E246" t="str">
        <f>VLOOKUP($A246,被动技能升级!$J:$Q,被动技能升级!N$1,FALSE)</f>
        <v>[]</v>
      </c>
      <c r="F246">
        <f>VLOOKUP($A246,被动技能升级!$J:$Q,被动技能升级!O$1,FALSE)</f>
        <v>600</v>
      </c>
      <c r="G246">
        <f>VLOOKUP($A246,被动技能升级!$J:$Q,被动技能升级!P$1,FALSE)</f>
        <v>0</v>
      </c>
      <c r="H246">
        <f>VLOOKUP($A246,被动技能升级!$J:$Q,被动技能升级!Q$1,FALSE)</f>
        <v>0</v>
      </c>
    </row>
    <row r="247" spans="1:8" x14ac:dyDescent="0.15">
      <c r="A247">
        <v>243</v>
      </c>
      <c r="B247">
        <f>VLOOKUP($A247,被动技能升级!$J:$Q,被动技能升级!K$1,FALSE)</f>
        <v>100243</v>
      </c>
      <c r="C247">
        <f>VLOOKUP($A247,被动技能升级!$J:$Q,被动技能升级!L$1,FALSE)</f>
        <v>100244</v>
      </c>
      <c r="D247">
        <f>VLOOKUP($A247,被动技能升级!$J:$Q,被动技能升级!M$1,FALSE)</f>
        <v>10</v>
      </c>
      <c r="E247" t="str">
        <f>VLOOKUP($A247,被动技能升级!$J:$Q,被动技能升级!N$1,FALSE)</f>
        <v>[]</v>
      </c>
      <c r="F247">
        <f>VLOOKUP($A247,被动技能升级!$J:$Q,被动技能升级!O$1,FALSE)</f>
        <v>800</v>
      </c>
      <c r="G247">
        <f>VLOOKUP($A247,被动技能升级!$J:$Q,被动技能升级!P$1,FALSE)</f>
        <v>0</v>
      </c>
      <c r="H247">
        <f>VLOOKUP($A247,被动技能升级!$J:$Q,被动技能升级!Q$1,FALSE)</f>
        <v>0</v>
      </c>
    </row>
    <row r="248" spans="1:8" x14ac:dyDescent="0.15">
      <c r="A248">
        <v>244</v>
      </c>
      <c r="B248">
        <f>VLOOKUP($A248,被动技能升级!$J:$Q,被动技能升级!K$1,FALSE)</f>
        <v>100244</v>
      </c>
      <c r="C248">
        <f>VLOOKUP($A248,被动技能升级!$J:$Q,被动技能升级!L$1,FALSE)</f>
        <v>100245</v>
      </c>
      <c r="D248">
        <f>VLOOKUP($A248,被动技能升级!$J:$Q,被动技能升级!M$1,FALSE)</f>
        <v>15</v>
      </c>
      <c r="E248" t="str">
        <f>VLOOKUP($A248,被动技能升级!$J:$Q,被动技能升级!N$1,FALSE)</f>
        <v>[]</v>
      </c>
      <c r="F248">
        <f>VLOOKUP($A248,被动技能升级!$J:$Q,被动技能升级!O$1,FALSE)</f>
        <v>1200</v>
      </c>
      <c r="G248">
        <f>VLOOKUP($A248,被动技能升级!$J:$Q,被动技能升级!P$1,FALSE)</f>
        <v>0</v>
      </c>
      <c r="H248">
        <f>VLOOKUP($A248,被动技能升级!$J:$Q,被动技能升级!Q$1,FALSE)</f>
        <v>0</v>
      </c>
    </row>
    <row r="249" spans="1:8" x14ac:dyDescent="0.15">
      <c r="A249">
        <v>245</v>
      </c>
      <c r="B249">
        <f>VLOOKUP($A249,被动技能升级!$J:$Q,被动技能升级!K$1,FALSE)</f>
        <v>100245</v>
      </c>
      <c r="C249">
        <f>VLOOKUP($A249,被动技能升级!$J:$Q,被动技能升级!L$1,FALSE)</f>
        <v>100246</v>
      </c>
      <c r="D249">
        <f>VLOOKUP($A249,被动技能升级!$J:$Q,被动技能升级!M$1,FALSE)</f>
        <v>20</v>
      </c>
      <c r="E249" t="str">
        <f>VLOOKUP($A249,被动技能升级!$J:$Q,被动技能升级!N$1,FALSE)</f>
        <v>[]</v>
      </c>
      <c r="F249">
        <f>VLOOKUP($A249,被动技能升级!$J:$Q,被动技能升级!O$1,FALSE)</f>
        <v>1700</v>
      </c>
      <c r="G249">
        <f>VLOOKUP($A249,被动技能升级!$J:$Q,被动技能升级!P$1,FALSE)</f>
        <v>0</v>
      </c>
      <c r="H249">
        <f>VLOOKUP($A249,被动技能升级!$J:$Q,被动技能升级!Q$1,FALSE)</f>
        <v>0</v>
      </c>
    </row>
    <row r="250" spans="1:8" x14ac:dyDescent="0.15">
      <c r="A250">
        <v>246</v>
      </c>
      <c r="B250">
        <f>VLOOKUP($A250,被动技能升级!$J:$Q,被动技能升级!K$1,FALSE)</f>
        <v>100246</v>
      </c>
      <c r="C250">
        <f>VLOOKUP($A250,被动技能升级!$J:$Q,被动技能升级!L$1,FALSE)</f>
        <v>100247</v>
      </c>
      <c r="D250">
        <f>VLOOKUP($A250,被动技能升级!$J:$Q,被动技能升级!M$1,FALSE)</f>
        <v>25</v>
      </c>
      <c r="E250" t="str">
        <f>VLOOKUP($A250,被动技能升级!$J:$Q,被动技能升级!N$1,FALSE)</f>
        <v>[]</v>
      </c>
      <c r="F250">
        <f>VLOOKUP($A250,被动技能升级!$J:$Q,被动技能升级!O$1,FALSE)</f>
        <v>2400</v>
      </c>
      <c r="G250">
        <f>VLOOKUP($A250,被动技能升级!$J:$Q,被动技能升级!P$1,FALSE)</f>
        <v>0</v>
      </c>
      <c r="H250">
        <f>VLOOKUP($A250,被动技能升级!$J:$Q,被动技能升级!Q$1,FALSE)</f>
        <v>0</v>
      </c>
    </row>
    <row r="251" spans="1:8" x14ac:dyDescent="0.15">
      <c r="A251">
        <v>247</v>
      </c>
      <c r="B251">
        <f>VLOOKUP($A251,被动技能升级!$J:$Q,被动技能升级!K$1,FALSE)</f>
        <v>100247</v>
      </c>
      <c r="C251">
        <f>VLOOKUP($A251,被动技能升级!$J:$Q,被动技能升级!L$1,FALSE)</f>
        <v>100248</v>
      </c>
      <c r="D251">
        <f>VLOOKUP($A251,被动技能升级!$J:$Q,被动技能升级!M$1,FALSE)</f>
        <v>30</v>
      </c>
      <c r="E251" t="str">
        <f>VLOOKUP($A251,被动技能升级!$J:$Q,被动技能升级!N$1,FALSE)</f>
        <v>[]</v>
      </c>
      <c r="F251">
        <f>VLOOKUP($A251,被动技能升级!$J:$Q,被动技能升级!O$1,FALSE)</f>
        <v>3500</v>
      </c>
      <c r="G251">
        <f>VLOOKUP($A251,被动技能升级!$J:$Q,被动技能升级!P$1,FALSE)</f>
        <v>0</v>
      </c>
      <c r="H251">
        <f>VLOOKUP($A251,被动技能升级!$J:$Q,被动技能升级!Q$1,FALSE)</f>
        <v>0</v>
      </c>
    </row>
    <row r="252" spans="1:8" x14ac:dyDescent="0.15">
      <c r="A252">
        <v>248</v>
      </c>
      <c r="B252">
        <f>VLOOKUP($A252,被动技能升级!$J:$Q,被动技能升级!K$1,FALSE)</f>
        <v>100248</v>
      </c>
      <c r="C252">
        <f>VLOOKUP($A252,被动技能升级!$J:$Q,被动技能升级!L$1,FALSE)</f>
        <v>100249</v>
      </c>
      <c r="D252">
        <f>VLOOKUP($A252,被动技能升级!$J:$Q,被动技能升级!M$1,FALSE)</f>
        <v>35</v>
      </c>
      <c r="E252" t="str">
        <f>VLOOKUP($A252,被动技能升级!$J:$Q,被动技能升级!N$1,FALSE)</f>
        <v>[]</v>
      </c>
      <c r="F252">
        <f>VLOOKUP($A252,被动技能升级!$J:$Q,被动技能升级!O$1,FALSE)</f>
        <v>4900</v>
      </c>
      <c r="G252">
        <f>VLOOKUP($A252,被动技能升级!$J:$Q,被动技能升级!P$1,FALSE)</f>
        <v>0</v>
      </c>
      <c r="H252">
        <f>VLOOKUP($A252,被动技能升级!$J:$Q,被动技能升级!Q$1,FALSE)</f>
        <v>0</v>
      </c>
    </row>
    <row r="253" spans="1:8" x14ac:dyDescent="0.15">
      <c r="A253">
        <v>249</v>
      </c>
      <c r="B253">
        <f>VLOOKUP($A253,被动技能升级!$J:$Q,被动技能升级!K$1,FALSE)</f>
        <v>100249</v>
      </c>
      <c r="C253">
        <f>VLOOKUP($A253,被动技能升级!$J:$Q,被动技能升级!L$1,FALSE)</f>
        <v>100250</v>
      </c>
      <c r="D253">
        <f>VLOOKUP($A253,被动技能升级!$J:$Q,被动技能升级!M$1,FALSE)</f>
        <v>40</v>
      </c>
      <c r="E253" t="str">
        <f>VLOOKUP($A253,被动技能升级!$J:$Q,被动技能升级!N$1,FALSE)</f>
        <v>[]</v>
      </c>
      <c r="F253">
        <f>VLOOKUP($A253,被动技能升级!$J:$Q,被动技能升级!O$1,FALSE)</f>
        <v>7000</v>
      </c>
      <c r="G253">
        <f>VLOOKUP($A253,被动技能升级!$J:$Q,被动技能升级!P$1,FALSE)</f>
        <v>0</v>
      </c>
      <c r="H253">
        <f>VLOOKUP($A253,被动技能升级!$J:$Q,被动技能升级!Q$1,FALSE)</f>
        <v>0</v>
      </c>
    </row>
    <row r="254" spans="1:8" x14ac:dyDescent="0.15">
      <c r="A254">
        <v>250</v>
      </c>
      <c r="B254">
        <f>VLOOKUP($A254,被动技能升级!$J:$Q,被动技能升级!K$1,FALSE)</f>
        <v>100250</v>
      </c>
      <c r="C254">
        <f>VLOOKUP($A254,被动技能升级!$J:$Q,被动技能升级!L$1,FALSE)</f>
        <v>100251</v>
      </c>
      <c r="D254">
        <f>VLOOKUP($A254,被动技能升级!$J:$Q,被动技能升级!M$1,FALSE)</f>
        <v>45</v>
      </c>
      <c r="E254" t="str">
        <f>VLOOKUP($A254,被动技能升级!$J:$Q,被动技能升级!N$1,FALSE)</f>
        <v>[]</v>
      </c>
      <c r="F254">
        <f>VLOOKUP($A254,被动技能升级!$J:$Q,被动技能升级!O$1,FALSE)</f>
        <v>9900</v>
      </c>
      <c r="G254">
        <f>VLOOKUP($A254,被动技能升级!$J:$Q,被动技能升级!P$1,FALSE)</f>
        <v>0</v>
      </c>
      <c r="H254">
        <f>VLOOKUP($A254,被动技能升级!$J:$Q,被动技能升级!Q$1,FALSE)</f>
        <v>0</v>
      </c>
    </row>
    <row r="255" spans="1:8" x14ac:dyDescent="0.15">
      <c r="A255">
        <v>251</v>
      </c>
      <c r="B255">
        <f>VLOOKUP($A255,被动技能升级!$J:$Q,被动技能升级!K$1,FALSE)</f>
        <v>100251</v>
      </c>
      <c r="C255">
        <f>VLOOKUP($A255,被动技能升级!$J:$Q,被动技能升级!L$1,FALSE)</f>
        <v>100252</v>
      </c>
      <c r="D255">
        <f>VLOOKUP($A255,被动技能升级!$J:$Q,被动技能升级!M$1,FALSE)</f>
        <v>50</v>
      </c>
      <c r="E255" t="str">
        <f>VLOOKUP($A255,被动技能升级!$J:$Q,被动技能升级!N$1,FALSE)</f>
        <v>[]</v>
      </c>
      <c r="F255">
        <f>VLOOKUP($A255,被动技能升级!$J:$Q,被动技能升级!O$1,FALSE)</f>
        <v>14100</v>
      </c>
      <c r="G255">
        <f>VLOOKUP($A255,被动技能升级!$J:$Q,被动技能升级!P$1,FALSE)</f>
        <v>0</v>
      </c>
      <c r="H255">
        <f>VLOOKUP($A255,被动技能升级!$J:$Q,被动技能升级!Q$1,FALSE)</f>
        <v>0</v>
      </c>
    </row>
    <row r="256" spans="1:8" x14ac:dyDescent="0.15">
      <c r="A256">
        <v>252</v>
      </c>
      <c r="B256">
        <f>VLOOKUP($A256,被动技能升级!$J:$Q,被动技能升级!K$1,FALSE)</f>
        <v>100252</v>
      </c>
      <c r="C256">
        <f>VLOOKUP($A256,被动技能升级!$J:$Q,被动技能升级!L$1,FALSE)</f>
        <v>100253</v>
      </c>
      <c r="D256">
        <f>VLOOKUP($A256,被动技能升级!$J:$Q,被动技能升级!M$1,FALSE)</f>
        <v>55</v>
      </c>
      <c r="E256" t="str">
        <f>VLOOKUP($A256,被动技能升级!$J:$Q,被动技能升级!N$1,FALSE)</f>
        <v>[]</v>
      </c>
      <c r="F256">
        <f>VLOOKUP($A256,被动技能升级!$J:$Q,被动技能升级!O$1,FALSE)</f>
        <v>20000</v>
      </c>
      <c r="G256">
        <f>VLOOKUP($A256,被动技能升级!$J:$Q,被动技能升级!P$1,FALSE)</f>
        <v>0</v>
      </c>
      <c r="H256">
        <f>VLOOKUP($A256,被动技能升级!$J:$Q,被动技能升级!Q$1,FALSE)</f>
        <v>0</v>
      </c>
    </row>
    <row r="257" spans="1:8" x14ac:dyDescent="0.15">
      <c r="A257">
        <v>253</v>
      </c>
      <c r="B257">
        <f>VLOOKUP($A257,被动技能升级!$J:$Q,被动技能升级!K$1,FALSE)</f>
        <v>100253</v>
      </c>
      <c r="C257">
        <f>VLOOKUP($A257,被动技能升级!$J:$Q,被动技能升级!L$1,FALSE)</f>
        <v>100254</v>
      </c>
      <c r="D257">
        <f>VLOOKUP($A257,被动技能升级!$J:$Q,被动技能升级!M$1,FALSE)</f>
        <v>60</v>
      </c>
      <c r="E257" t="str">
        <f>VLOOKUP($A257,被动技能升级!$J:$Q,被动技能升级!N$1,FALSE)</f>
        <v>[]</v>
      </c>
      <c r="F257">
        <f>VLOOKUP($A257,被动技能升级!$J:$Q,被动技能升级!O$1,FALSE)</f>
        <v>28300</v>
      </c>
      <c r="G257">
        <f>VLOOKUP($A257,被动技能升级!$J:$Q,被动技能升级!P$1,FALSE)</f>
        <v>0</v>
      </c>
      <c r="H257">
        <f>VLOOKUP($A257,被动技能升级!$J:$Q,被动技能升级!Q$1,FALSE)</f>
        <v>0</v>
      </c>
    </row>
    <row r="258" spans="1:8" x14ac:dyDescent="0.15">
      <c r="A258">
        <v>254</v>
      </c>
      <c r="B258">
        <f>VLOOKUP($A258,被动技能升级!$J:$Q,被动技能升级!K$1,FALSE)</f>
        <v>100254</v>
      </c>
      <c r="C258">
        <f>VLOOKUP($A258,被动技能升级!$J:$Q,被动技能升级!L$1,FALSE)</f>
        <v>100255</v>
      </c>
      <c r="D258">
        <f>VLOOKUP($A258,被动技能升级!$J:$Q,被动技能升级!M$1,FALSE)</f>
        <v>65</v>
      </c>
      <c r="E258" t="str">
        <f>VLOOKUP($A258,被动技能升级!$J:$Q,被动技能升级!N$1,FALSE)</f>
        <v>[]</v>
      </c>
      <c r="F258">
        <f>VLOOKUP($A258,被动技能升级!$J:$Q,被动技能升级!O$1,FALSE)</f>
        <v>40100</v>
      </c>
      <c r="G258">
        <f>VLOOKUP($A258,被动技能升级!$J:$Q,被动技能升级!P$1,FALSE)</f>
        <v>0</v>
      </c>
      <c r="H258">
        <f>VLOOKUP($A258,被动技能升级!$J:$Q,被动技能升级!Q$1,FALSE)</f>
        <v>0</v>
      </c>
    </row>
    <row r="259" spans="1:8" x14ac:dyDescent="0.15">
      <c r="A259">
        <v>255</v>
      </c>
      <c r="B259">
        <f>VLOOKUP($A259,被动技能升级!$J:$Q,被动技能升级!K$1,FALSE)</f>
        <v>100255</v>
      </c>
      <c r="C259">
        <f>VLOOKUP($A259,被动技能升级!$J:$Q,被动技能升级!L$1,FALSE)</f>
        <v>100256</v>
      </c>
      <c r="D259">
        <f>VLOOKUP($A259,被动技能升级!$J:$Q,被动技能升级!M$1,FALSE)</f>
        <v>70</v>
      </c>
      <c r="E259" t="str">
        <f>VLOOKUP($A259,被动技能升级!$J:$Q,被动技能升级!N$1,FALSE)</f>
        <v>[]</v>
      </c>
      <c r="F259">
        <f>VLOOKUP($A259,被动技能升级!$J:$Q,被动技能升级!O$1,FALSE)</f>
        <v>56700</v>
      </c>
      <c r="G259">
        <f>VLOOKUP($A259,被动技能升级!$J:$Q,被动技能升级!P$1,FALSE)</f>
        <v>0</v>
      </c>
      <c r="H259">
        <f>VLOOKUP($A259,被动技能升级!$J:$Q,被动技能升级!Q$1,FALSE)</f>
        <v>0</v>
      </c>
    </row>
    <row r="260" spans="1:8" x14ac:dyDescent="0.15">
      <c r="A260">
        <v>256</v>
      </c>
      <c r="B260">
        <f>VLOOKUP($A260,被动技能升级!$J:$Q,被动技能升级!K$1,FALSE)</f>
        <v>100256</v>
      </c>
      <c r="C260">
        <f>VLOOKUP($A260,被动技能升级!$J:$Q,被动技能升级!L$1,FALSE)</f>
        <v>100257</v>
      </c>
      <c r="D260">
        <f>VLOOKUP($A260,被动技能升级!$J:$Q,被动技能升级!M$1,FALSE)</f>
        <v>75</v>
      </c>
      <c r="E260" t="str">
        <f>VLOOKUP($A260,被动技能升级!$J:$Q,被动技能升级!N$1,FALSE)</f>
        <v>[]</v>
      </c>
      <c r="F260">
        <f>VLOOKUP($A260,被动技能升级!$J:$Q,被动技能升级!O$1,FALSE)</f>
        <v>80400</v>
      </c>
      <c r="G260">
        <f>VLOOKUP($A260,被动技能升级!$J:$Q,被动技能升级!P$1,FALSE)</f>
        <v>0</v>
      </c>
      <c r="H260">
        <f>VLOOKUP($A260,被动技能升级!$J:$Q,被动技能升级!Q$1,FALSE)</f>
        <v>0</v>
      </c>
    </row>
    <row r="261" spans="1:8" x14ac:dyDescent="0.15">
      <c r="A261">
        <v>257</v>
      </c>
      <c r="B261">
        <f>VLOOKUP($A261,被动技能升级!$J:$Q,被动技能升级!K$1,FALSE)</f>
        <v>100257</v>
      </c>
      <c r="C261">
        <f>VLOOKUP($A261,被动技能升级!$J:$Q,被动技能升级!L$1,FALSE)</f>
        <v>100258</v>
      </c>
      <c r="D261">
        <f>VLOOKUP($A261,被动技能升级!$J:$Q,被动技能升级!M$1,FALSE)</f>
        <v>80</v>
      </c>
      <c r="E261" t="str">
        <f>VLOOKUP($A261,被动技能升级!$J:$Q,被动技能升级!N$1,FALSE)</f>
        <v>[]</v>
      </c>
      <c r="F261">
        <f>VLOOKUP($A261,被动技能升级!$J:$Q,被动技能升级!O$1,FALSE)</f>
        <v>113800</v>
      </c>
      <c r="G261">
        <f>VLOOKUP($A261,被动技能升级!$J:$Q,被动技能升级!P$1,FALSE)</f>
        <v>0</v>
      </c>
      <c r="H261">
        <f>VLOOKUP($A261,被动技能升级!$J:$Q,被动技能升级!Q$1,FALSE)</f>
        <v>0</v>
      </c>
    </row>
    <row r="262" spans="1:8" x14ac:dyDescent="0.15">
      <c r="A262">
        <v>258</v>
      </c>
      <c r="B262">
        <f>VLOOKUP($A262,被动技能升级!$J:$Q,被动技能升级!K$1,FALSE)</f>
        <v>100258</v>
      </c>
      <c r="C262">
        <f>VLOOKUP($A262,被动技能升级!$J:$Q,被动技能升级!L$1,FALSE)</f>
        <v>100259</v>
      </c>
      <c r="D262">
        <f>VLOOKUP($A262,被动技能升级!$J:$Q,被动技能升级!M$1,FALSE)</f>
        <v>85</v>
      </c>
      <c r="E262" t="str">
        <f>VLOOKUP($A262,被动技能升级!$J:$Q,被动技能升级!N$1,FALSE)</f>
        <v>[]</v>
      </c>
      <c r="F262">
        <f>VLOOKUP($A262,被动技能升级!$J:$Q,被动技能升级!O$1,FALSE)</f>
        <v>161100</v>
      </c>
      <c r="G262">
        <f>VLOOKUP($A262,被动技能升级!$J:$Q,被动技能升级!P$1,FALSE)</f>
        <v>0</v>
      </c>
      <c r="H262">
        <f>VLOOKUP($A262,被动技能升级!$J:$Q,被动技能升级!Q$1,FALSE)</f>
        <v>0</v>
      </c>
    </row>
    <row r="263" spans="1:8" x14ac:dyDescent="0.15">
      <c r="A263">
        <v>259</v>
      </c>
      <c r="B263">
        <f>VLOOKUP($A263,被动技能升级!$J:$Q,被动技能升级!K$1,FALSE)</f>
        <v>100259</v>
      </c>
      <c r="C263">
        <f>VLOOKUP($A263,被动技能升级!$J:$Q,被动技能升级!L$1,FALSE)</f>
        <v>100260</v>
      </c>
      <c r="D263">
        <f>VLOOKUP($A263,被动技能升级!$J:$Q,被动技能升级!M$1,FALSE)</f>
        <v>90</v>
      </c>
      <c r="E263" t="str">
        <f>VLOOKUP($A263,被动技能升级!$J:$Q,被动技能升级!N$1,FALSE)</f>
        <v>[]</v>
      </c>
      <c r="F263">
        <f>VLOOKUP($A263,被动技能升级!$J:$Q,被动技能升级!O$1,FALSE)</f>
        <v>228100</v>
      </c>
      <c r="G263">
        <f>VLOOKUP($A263,被动技能升级!$J:$Q,被动技能升级!P$1,FALSE)</f>
        <v>0</v>
      </c>
      <c r="H263">
        <f>VLOOKUP($A263,被动技能升级!$J:$Q,被动技能升级!Q$1,FALSE)</f>
        <v>0</v>
      </c>
    </row>
    <row r="264" spans="1:8" x14ac:dyDescent="0.15">
      <c r="A264">
        <v>260</v>
      </c>
      <c r="B264">
        <f>VLOOKUP($A264,被动技能升级!$J:$Q,被动技能升级!K$1,FALSE)</f>
        <v>100260</v>
      </c>
      <c r="C264">
        <f>VLOOKUP($A264,被动技能升级!$J:$Q,被动技能升级!L$1,FALSE)</f>
        <v>0</v>
      </c>
      <c r="D264">
        <f>VLOOKUP($A264,被动技能升级!$J:$Q,被动技能升级!M$1,FALSE)</f>
        <v>100</v>
      </c>
      <c r="E264" t="str">
        <f>VLOOKUP($A264,被动技能升级!$J:$Q,被动技能升级!N$1,FALSE)</f>
        <v>[]</v>
      </c>
      <c r="F264">
        <f>VLOOKUP($A264,被动技能升级!$J:$Q,被动技能升级!O$1,FALSE)</f>
        <v>780200</v>
      </c>
      <c r="G264">
        <f>VLOOKUP($A264,被动技能升级!$J:$Q,被动技能升级!P$1,FALSE)</f>
        <v>0</v>
      </c>
      <c r="H264">
        <f>VLOOKUP($A264,被动技能升级!$J:$Q,被动技能升级!Q$1,FALSE)</f>
        <v>0</v>
      </c>
    </row>
    <row r="265" spans="1:8" x14ac:dyDescent="0.15">
      <c r="A265">
        <v>261</v>
      </c>
      <c r="B265">
        <f>VLOOKUP($A265,被动技能升级!$J:$Q,被动技能升级!K$1,FALSE)</f>
        <v>100261</v>
      </c>
      <c r="C265">
        <f>VLOOKUP($A265,被动技能升级!$J:$Q,被动技能升级!L$1,FALSE)</f>
        <v>100262</v>
      </c>
      <c r="D265">
        <f>VLOOKUP($A265,被动技能升级!$J:$Q,被动技能升级!M$1,FALSE)</f>
        <v>2</v>
      </c>
      <c r="E265" t="str">
        <f>VLOOKUP($A265,被动技能升级!$J:$Q,被动技能升级!N$1,FALSE)</f>
        <v>[]</v>
      </c>
      <c r="F265">
        <f>VLOOKUP($A265,被动技能升级!$J:$Q,被动技能升级!O$1,FALSE)</f>
        <v>500</v>
      </c>
      <c r="G265">
        <f>VLOOKUP($A265,被动技能升级!$J:$Q,被动技能升级!P$1,FALSE)</f>
        <v>0</v>
      </c>
      <c r="H265">
        <f>VLOOKUP($A265,被动技能升级!$J:$Q,被动技能升级!Q$1,FALSE)</f>
        <v>0</v>
      </c>
    </row>
    <row r="266" spans="1:8" x14ac:dyDescent="0.15">
      <c r="A266">
        <v>262</v>
      </c>
      <c r="B266">
        <f>VLOOKUP($A266,被动技能升级!$J:$Q,被动技能升级!K$1,FALSE)</f>
        <v>100262</v>
      </c>
      <c r="C266">
        <f>VLOOKUP($A266,被动技能升级!$J:$Q,被动技能升级!L$1,FALSE)</f>
        <v>100263</v>
      </c>
      <c r="D266">
        <f>VLOOKUP($A266,被动技能升级!$J:$Q,被动技能升级!M$1,FALSE)</f>
        <v>5</v>
      </c>
      <c r="E266" t="str">
        <f>VLOOKUP($A266,被动技能升级!$J:$Q,被动技能升级!N$1,FALSE)</f>
        <v>[]</v>
      </c>
      <c r="F266">
        <f>VLOOKUP($A266,被动技能升级!$J:$Q,被动技能升级!O$1,FALSE)</f>
        <v>600</v>
      </c>
      <c r="G266">
        <f>VLOOKUP($A266,被动技能升级!$J:$Q,被动技能升级!P$1,FALSE)</f>
        <v>0</v>
      </c>
      <c r="H266">
        <f>VLOOKUP($A266,被动技能升级!$J:$Q,被动技能升级!Q$1,FALSE)</f>
        <v>0</v>
      </c>
    </row>
    <row r="267" spans="1:8" x14ac:dyDescent="0.15">
      <c r="A267">
        <v>263</v>
      </c>
      <c r="B267">
        <f>VLOOKUP($A267,被动技能升级!$J:$Q,被动技能升级!K$1,FALSE)</f>
        <v>100263</v>
      </c>
      <c r="C267">
        <f>VLOOKUP($A267,被动技能升级!$J:$Q,被动技能升级!L$1,FALSE)</f>
        <v>100264</v>
      </c>
      <c r="D267">
        <f>VLOOKUP($A267,被动技能升级!$J:$Q,被动技能升级!M$1,FALSE)</f>
        <v>10</v>
      </c>
      <c r="E267" t="str">
        <f>VLOOKUP($A267,被动技能升级!$J:$Q,被动技能升级!N$1,FALSE)</f>
        <v>[]</v>
      </c>
      <c r="F267">
        <f>VLOOKUP($A267,被动技能升级!$J:$Q,被动技能升级!O$1,FALSE)</f>
        <v>800</v>
      </c>
      <c r="G267">
        <f>VLOOKUP($A267,被动技能升级!$J:$Q,被动技能升级!P$1,FALSE)</f>
        <v>0</v>
      </c>
      <c r="H267">
        <f>VLOOKUP($A267,被动技能升级!$J:$Q,被动技能升级!Q$1,FALSE)</f>
        <v>0</v>
      </c>
    </row>
    <row r="268" spans="1:8" x14ac:dyDescent="0.15">
      <c r="A268">
        <v>264</v>
      </c>
      <c r="B268">
        <f>VLOOKUP($A268,被动技能升级!$J:$Q,被动技能升级!K$1,FALSE)</f>
        <v>100264</v>
      </c>
      <c r="C268">
        <f>VLOOKUP($A268,被动技能升级!$J:$Q,被动技能升级!L$1,FALSE)</f>
        <v>100265</v>
      </c>
      <c r="D268">
        <f>VLOOKUP($A268,被动技能升级!$J:$Q,被动技能升级!M$1,FALSE)</f>
        <v>15</v>
      </c>
      <c r="E268" t="str">
        <f>VLOOKUP($A268,被动技能升级!$J:$Q,被动技能升级!N$1,FALSE)</f>
        <v>[]</v>
      </c>
      <c r="F268">
        <f>VLOOKUP($A268,被动技能升级!$J:$Q,被动技能升级!O$1,FALSE)</f>
        <v>1200</v>
      </c>
      <c r="G268">
        <f>VLOOKUP($A268,被动技能升级!$J:$Q,被动技能升级!P$1,FALSE)</f>
        <v>0</v>
      </c>
      <c r="H268">
        <f>VLOOKUP($A268,被动技能升级!$J:$Q,被动技能升级!Q$1,FALSE)</f>
        <v>0</v>
      </c>
    </row>
    <row r="269" spans="1:8" x14ac:dyDescent="0.15">
      <c r="A269">
        <v>265</v>
      </c>
      <c r="B269">
        <f>VLOOKUP($A269,被动技能升级!$J:$Q,被动技能升级!K$1,FALSE)</f>
        <v>100265</v>
      </c>
      <c r="C269">
        <f>VLOOKUP($A269,被动技能升级!$J:$Q,被动技能升级!L$1,FALSE)</f>
        <v>100266</v>
      </c>
      <c r="D269">
        <f>VLOOKUP($A269,被动技能升级!$J:$Q,被动技能升级!M$1,FALSE)</f>
        <v>20</v>
      </c>
      <c r="E269" t="str">
        <f>VLOOKUP($A269,被动技能升级!$J:$Q,被动技能升级!N$1,FALSE)</f>
        <v>[]</v>
      </c>
      <c r="F269">
        <f>VLOOKUP($A269,被动技能升级!$J:$Q,被动技能升级!O$1,FALSE)</f>
        <v>1700</v>
      </c>
      <c r="G269">
        <f>VLOOKUP($A269,被动技能升级!$J:$Q,被动技能升级!P$1,FALSE)</f>
        <v>0</v>
      </c>
      <c r="H269">
        <f>VLOOKUP($A269,被动技能升级!$J:$Q,被动技能升级!Q$1,FALSE)</f>
        <v>0</v>
      </c>
    </row>
    <row r="270" spans="1:8" x14ac:dyDescent="0.15">
      <c r="A270">
        <v>266</v>
      </c>
      <c r="B270">
        <f>VLOOKUP($A270,被动技能升级!$J:$Q,被动技能升级!K$1,FALSE)</f>
        <v>100266</v>
      </c>
      <c r="C270">
        <f>VLOOKUP($A270,被动技能升级!$J:$Q,被动技能升级!L$1,FALSE)</f>
        <v>100267</v>
      </c>
      <c r="D270">
        <f>VLOOKUP($A270,被动技能升级!$J:$Q,被动技能升级!M$1,FALSE)</f>
        <v>25</v>
      </c>
      <c r="E270" t="str">
        <f>VLOOKUP($A270,被动技能升级!$J:$Q,被动技能升级!N$1,FALSE)</f>
        <v>[]</v>
      </c>
      <c r="F270">
        <f>VLOOKUP($A270,被动技能升级!$J:$Q,被动技能升级!O$1,FALSE)</f>
        <v>2400</v>
      </c>
      <c r="G270">
        <f>VLOOKUP($A270,被动技能升级!$J:$Q,被动技能升级!P$1,FALSE)</f>
        <v>0</v>
      </c>
      <c r="H270">
        <f>VLOOKUP($A270,被动技能升级!$J:$Q,被动技能升级!Q$1,FALSE)</f>
        <v>0</v>
      </c>
    </row>
    <row r="271" spans="1:8" x14ac:dyDescent="0.15">
      <c r="A271">
        <v>267</v>
      </c>
      <c r="B271">
        <f>VLOOKUP($A271,被动技能升级!$J:$Q,被动技能升级!K$1,FALSE)</f>
        <v>100267</v>
      </c>
      <c r="C271">
        <f>VLOOKUP($A271,被动技能升级!$J:$Q,被动技能升级!L$1,FALSE)</f>
        <v>100268</v>
      </c>
      <c r="D271">
        <f>VLOOKUP($A271,被动技能升级!$J:$Q,被动技能升级!M$1,FALSE)</f>
        <v>30</v>
      </c>
      <c r="E271" t="str">
        <f>VLOOKUP($A271,被动技能升级!$J:$Q,被动技能升级!N$1,FALSE)</f>
        <v>[]</v>
      </c>
      <c r="F271">
        <f>VLOOKUP($A271,被动技能升级!$J:$Q,被动技能升级!O$1,FALSE)</f>
        <v>3500</v>
      </c>
      <c r="G271">
        <f>VLOOKUP($A271,被动技能升级!$J:$Q,被动技能升级!P$1,FALSE)</f>
        <v>0</v>
      </c>
      <c r="H271">
        <f>VLOOKUP($A271,被动技能升级!$J:$Q,被动技能升级!Q$1,FALSE)</f>
        <v>0</v>
      </c>
    </row>
    <row r="272" spans="1:8" x14ac:dyDescent="0.15">
      <c r="A272">
        <v>268</v>
      </c>
      <c r="B272">
        <f>VLOOKUP($A272,被动技能升级!$J:$Q,被动技能升级!K$1,FALSE)</f>
        <v>100268</v>
      </c>
      <c r="C272">
        <f>VLOOKUP($A272,被动技能升级!$J:$Q,被动技能升级!L$1,FALSE)</f>
        <v>100269</v>
      </c>
      <c r="D272">
        <f>VLOOKUP($A272,被动技能升级!$J:$Q,被动技能升级!M$1,FALSE)</f>
        <v>35</v>
      </c>
      <c r="E272" t="str">
        <f>VLOOKUP($A272,被动技能升级!$J:$Q,被动技能升级!N$1,FALSE)</f>
        <v>[]</v>
      </c>
      <c r="F272">
        <f>VLOOKUP($A272,被动技能升级!$J:$Q,被动技能升级!O$1,FALSE)</f>
        <v>4900</v>
      </c>
      <c r="G272">
        <f>VLOOKUP($A272,被动技能升级!$J:$Q,被动技能升级!P$1,FALSE)</f>
        <v>0</v>
      </c>
      <c r="H272">
        <f>VLOOKUP($A272,被动技能升级!$J:$Q,被动技能升级!Q$1,FALSE)</f>
        <v>0</v>
      </c>
    </row>
    <row r="273" spans="1:8" x14ac:dyDescent="0.15">
      <c r="A273">
        <v>269</v>
      </c>
      <c r="B273">
        <f>VLOOKUP($A273,被动技能升级!$J:$Q,被动技能升级!K$1,FALSE)</f>
        <v>100269</v>
      </c>
      <c r="C273">
        <f>VLOOKUP($A273,被动技能升级!$J:$Q,被动技能升级!L$1,FALSE)</f>
        <v>100270</v>
      </c>
      <c r="D273">
        <f>VLOOKUP($A273,被动技能升级!$J:$Q,被动技能升级!M$1,FALSE)</f>
        <v>40</v>
      </c>
      <c r="E273" t="str">
        <f>VLOOKUP($A273,被动技能升级!$J:$Q,被动技能升级!N$1,FALSE)</f>
        <v>[]</v>
      </c>
      <c r="F273">
        <f>VLOOKUP($A273,被动技能升级!$J:$Q,被动技能升级!O$1,FALSE)</f>
        <v>7000</v>
      </c>
      <c r="G273">
        <f>VLOOKUP($A273,被动技能升级!$J:$Q,被动技能升级!P$1,FALSE)</f>
        <v>0</v>
      </c>
      <c r="H273">
        <f>VLOOKUP($A273,被动技能升级!$J:$Q,被动技能升级!Q$1,FALSE)</f>
        <v>0</v>
      </c>
    </row>
    <row r="274" spans="1:8" x14ac:dyDescent="0.15">
      <c r="A274">
        <v>270</v>
      </c>
      <c r="B274">
        <f>VLOOKUP($A274,被动技能升级!$J:$Q,被动技能升级!K$1,FALSE)</f>
        <v>100270</v>
      </c>
      <c r="C274">
        <f>VLOOKUP($A274,被动技能升级!$J:$Q,被动技能升级!L$1,FALSE)</f>
        <v>100271</v>
      </c>
      <c r="D274">
        <f>VLOOKUP($A274,被动技能升级!$J:$Q,被动技能升级!M$1,FALSE)</f>
        <v>45</v>
      </c>
      <c r="E274" t="str">
        <f>VLOOKUP($A274,被动技能升级!$J:$Q,被动技能升级!N$1,FALSE)</f>
        <v>[]</v>
      </c>
      <c r="F274">
        <f>VLOOKUP($A274,被动技能升级!$J:$Q,被动技能升级!O$1,FALSE)</f>
        <v>9900</v>
      </c>
      <c r="G274">
        <f>VLOOKUP($A274,被动技能升级!$J:$Q,被动技能升级!P$1,FALSE)</f>
        <v>0</v>
      </c>
      <c r="H274">
        <f>VLOOKUP($A274,被动技能升级!$J:$Q,被动技能升级!Q$1,FALSE)</f>
        <v>0</v>
      </c>
    </row>
    <row r="275" spans="1:8" x14ac:dyDescent="0.15">
      <c r="A275">
        <v>271</v>
      </c>
      <c r="B275">
        <f>VLOOKUP($A275,被动技能升级!$J:$Q,被动技能升级!K$1,FALSE)</f>
        <v>100271</v>
      </c>
      <c r="C275">
        <f>VLOOKUP($A275,被动技能升级!$J:$Q,被动技能升级!L$1,FALSE)</f>
        <v>100272</v>
      </c>
      <c r="D275">
        <f>VLOOKUP($A275,被动技能升级!$J:$Q,被动技能升级!M$1,FALSE)</f>
        <v>50</v>
      </c>
      <c r="E275" t="str">
        <f>VLOOKUP($A275,被动技能升级!$J:$Q,被动技能升级!N$1,FALSE)</f>
        <v>[]</v>
      </c>
      <c r="F275">
        <f>VLOOKUP($A275,被动技能升级!$J:$Q,被动技能升级!O$1,FALSE)</f>
        <v>14100</v>
      </c>
      <c r="G275">
        <f>VLOOKUP($A275,被动技能升级!$J:$Q,被动技能升级!P$1,FALSE)</f>
        <v>0</v>
      </c>
      <c r="H275">
        <f>VLOOKUP($A275,被动技能升级!$J:$Q,被动技能升级!Q$1,FALSE)</f>
        <v>0</v>
      </c>
    </row>
    <row r="276" spans="1:8" x14ac:dyDescent="0.15">
      <c r="A276">
        <v>272</v>
      </c>
      <c r="B276">
        <f>VLOOKUP($A276,被动技能升级!$J:$Q,被动技能升级!K$1,FALSE)</f>
        <v>100272</v>
      </c>
      <c r="C276">
        <f>VLOOKUP($A276,被动技能升级!$J:$Q,被动技能升级!L$1,FALSE)</f>
        <v>100273</v>
      </c>
      <c r="D276">
        <f>VLOOKUP($A276,被动技能升级!$J:$Q,被动技能升级!M$1,FALSE)</f>
        <v>55</v>
      </c>
      <c r="E276" t="str">
        <f>VLOOKUP($A276,被动技能升级!$J:$Q,被动技能升级!N$1,FALSE)</f>
        <v>[]</v>
      </c>
      <c r="F276">
        <f>VLOOKUP($A276,被动技能升级!$J:$Q,被动技能升级!O$1,FALSE)</f>
        <v>20000</v>
      </c>
      <c r="G276">
        <f>VLOOKUP($A276,被动技能升级!$J:$Q,被动技能升级!P$1,FALSE)</f>
        <v>0</v>
      </c>
      <c r="H276">
        <f>VLOOKUP($A276,被动技能升级!$J:$Q,被动技能升级!Q$1,FALSE)</f>
        <v>0</v>
      </c>
    </row>
    <row r="277" spans="1:8" x14ac:dyDescent="0.15">
      <c r="A277">
        <v>273</v>
      </c>
      <c r="B277">
        <f>VLOOKUP($A277,被动技能升级!$J:$Q,被动技能升级!K$1,FALSE)</f>
        <v>100273</v>
      </c>
      <c r="C277">
        <f>VLOOKUP($A277,被动技能升级!$J:$Q,被动技能升级!L$1,FALSE)</f>
        <v>100274</v>
      </c>
      <c r="D277">
        <f>VLOOKUP($A277,被动技能升级!$J:$Q,被动技能升级!M$1,FALSE)</f>
        <v>60</v>
      </c>
      <c r="E277" t="str">
        <f>VLOOKUP($A277,被动技能升级!$J:$Q,被动技能升级!N$1,FALSE)</f>
        <v>[]</v>
      </c>
      <c r="F277">
        <f>VLOOKUP($A277,被动技能升级!$J:$Q,被动技能升级!O$1,FALSE)</f>
        <v>28300</v>
      </c>
      <c r="G277">
        <f>VLOOKUP($A277,被动技能升级!$J:$Q,被动技能升级!P$1,FALSE)</f>
        <v>0</v>
      </c>
      <c r="H277">
        <f>VLOOKUP($A277,被动技能升级!$J:$Q,被动技能升级!Q$1,FALSE)</f>
        <v>0</v>
      </c>
    </row>
    <row r="278" spans="1:8" x14ac:dyDescent="0.15">
      <c r="A278">
        <v>274</v>
      </c>
      <c r="B278">
        <f>VLOOKUP($A278,被动技能升级!$J:$Q,被动技能升级!K$1,FALSE)</f>
        <v>100274</v>
      </c>
      <c r="C278">
        <f>VLOOKUP($A278,被动技能升级!$J:$Q,被动技能升级!L$1,FALSE)</f>
        <v>100275</v>
      </c>
      <c r="D278">
        <f>VLOOKUP($A278,被动技能升级!$J:$Q,被动技能升级!M$1,FALSE)</f>
        <v>65</v>
      </c>
      <c r="E278" t="str">
        <f>VLOOKUP($A278,被动技能升级!$J:$Q,被动技能升级!N$1,FALSE)</f>
        <v>[]</v>
      </c>
      <c r="F278">
        <f>VLOOKUP($A278,被动技能升级!$J:$Q,被动技能升级!O$1,FALSE)</f>
        <v>40100</v>
      </c>
      <c r="G278">
        <f>VLOOKUP($A278,被动技能升级!$J:$Q,被动技能升级!P$1,FALSE)</f>
        <v>0</v>
      </c>
      <c r="H278">
        <f>VLOOKUP($A278,被动技能升级!$J:$Q,被动技能升级!Q$1,FALSE)</f>
        <v>0</v>
      </c>
    </row>
    <row r="279" spans="1:8" x14ac:dyDescent="0.15">
      <c r="A279">
        <v>275</v>
      </c>
      <c r="B279">
        <f>VLOOKUP($A279,被动技能升级!$J:$Q,被动技能升级!K$1,FALSE)</f>
        <v>100275</v>
      </c>
      <c r="C279">
        <f>VLOOKUP($A279,被动技能升级!$J:$Q,被动技能升级!L$1,FALSE)</f>
        <v>100276</v>
      </c>
      <c r="D279">
        <f>VLOOKUP($A279,被动技能升级!$J:$Q,被动技能升级!M$1,FALSE)</f>
        <v>70</v>
      </c>
      <c r="E279" t="str">
        <f>VLOOKUP($A279,被动技能升级!$J:$Q,被动技能升级!N$1,FALSE)</f>
        <v>[]</v>
      </c>
      <c r="F279">
        <f>VLOOKUP($A279,被动技能升级!$J:$Q,被动技能升级!O$1,FALSE)</f>
        <v>56700</v>
      </c>
      <c r="G279">
        <f>VLOOKUP($A279,被动技能升级!$J:$Q,被动技能升级!P$1,FALSE)</f>
        <v>0</v>
      </c>
      <c r="H279">
        <f>VLOOKUP($A279,被动技能升级!$J:$Q,被动技能升级!Q$1,FALSE)</f>
        <v>0</v>
      </c>
    </row>
    <row r="280" spans="1:8" x14ac:dyDescent="0.15">
      <c r="A280">
        <v>276</v>
      </c>
      <c r="B280">
        <f>VLOOKUP($A280,被动技能升级!$J:$Q,被动技能升级!K$1,FALSE)</f>
        <v>100276</v>
      </c>
      <c r="C280">
        <f>VLOOKUP($A280,被动技能升级!$J:$Q,被动技能升级!L$1,FALSE)</f>
        <v>100277</v>
      </c>
      <c r="D280">
        <f>VLOOKUP($A280,被动技能升级!$J:$Q,被动技能升级!M$1,FALSE)</f>
        <v>75</v>
      </c>
      <c r="E280" t="str">
        <f>VLOOKUP($A280,被动技能升级!$J:$Q,被动技能升级!N$1,FALSE)</f>
        <v>[]</v>
      </c>
      <c r="F280">
        <f>VLOOKUP($A280,被动技能升级!$J:$Q,被动技能升级!O$1,FALSE)</f>
        <v>80400</v>
      </c>
      <c r="G280">
        <f>VLOOKUP($A280,被动技能升级!$J:$Q,被动技能升级!P$1,FALSE)</f>
        <v>0</v>
      </c>
      <c r="H280">
        <f>VLOOKUP($A280,被动技能升级!$J:$Q,被动技能升级!Q$1,FALSE)</f>
        <v>0</v>
      </c>
    </row>
    <row r="281" spans="1:8" x14ac:dyDescent="0.15">
      <c r="A281">
        <v>277</v>
      </c>
      <c r="B281">
        <f>VLOOKUP($A281,被动技能升级!$J:$Q,被动技能升级!K$1,FALSE)</f>
        <v>100277</v>
      </c>
      <c r="C281">
        <f>VLOOKUP($A281,被动技能升级!$J:$Q,被动技能升级!L$1,FALSE)</f>
        <v>100278</v>
      </c>
      <c r="D281">
        <f>VLOOKUP($A281,被动技能升级!$J:$Q,被动技能升级!M$1,FALSE)</f>
        <v>80</v>
      </c>
      <c r="E281" t="str">
        <f>VLOOKUP($A281,被动技能升级!$J:$Q,被动技能升级!N$1,FALSE)</f>
        <v>[]</v>
      </c>
      <c r="F281">
        <f>VLOOKUP($A281,被动技能升级!$J:$Q,被动技能升级!O$1,FALSE)</f>
        <v>113800</v>
      </c>
      <c r="G281">
        <f>VLOOKUP($A281,被动技能升级!$J:$Q,被动技能升级!P$1,FALSE)</f>
        <v>0</v>
      </c>
      <c r="H281">
        <f>VLOOKUP($A281,被动技能升级!$J:$Q,被动技能升级!Q$1,FALSE)</f>
        <v>0</v>
      </c>
    </row>
    <row r="282" spans="1:8" x14ac:dyDescent="0.15">
      <c r="A282">
        <v>278</v>
      </c>
      <c r="B282">
        <f>VLOOKUP($A282,被动技能升级!$J:$Q,被动技能升级!K$1,FALSE)</f>
        <v>100278</v>
      </c>
      <c r="C282">
        <f>VLOOKUP($A282,被动技能升级!$J:$Q,被动技能升级!L$1,FALSE)</f>
        <v>100279</v>
      </c>
      <c r="D282">
        <f>VLOOKUP($A282,被动技能升级!$J:$Q,被动技能升级!M$1,FALSE)</f>
        <v>85</v>
      </c>
      <c r="E282" t="str">
        <f>VLOOKUP($A282,被动技能升级!$J:$Q,被动技能升级!N$1,FALSE)</f>
        <v>[]</v>
      </c>
      <c r="F282">
        <f>VLOOKUP($A282,被动技能升级!$J:$Q,被动技能升级!O$1,FALSE)</f>
        <v>161100</v>
      </c>
      <c r="G282">
        <f>VLOOKUP($A282,被动技能升级!$J:$Q,被动技能升级!P$1,FALSE)</f>
        <v>0</v>
      </c>
      <c r="H282">
        <f>VLOOKUP($A282,被动技能升级!$J:$Q,被动技能升级!Q$1,FALSE)</f>
        <v>0</v>
      </c>
    </row>
    <row r="283" spans="1:8" x14ac:dyDescent="0.15">
      <c r="A283">
        <v>279</v>
      </c>
      <c r="B283">
        <f>VLOOKUP($A283,被动技能升级!$J:$Q,被动技能升级!K$1,FALSE)</f>
        <v>100279</v>
      </c>
      <c r="C283">
        <f>VLOOKUP($A283,被动技能升级!$J:$Q,被动技能升级!L$1,FALSE)</f>
        <v>100280</v>
      </c>
      <c r="D283">
        <f>VLOOKUP($A283,被动技能升级!$J:$Q,被动技能升级!M$1,FALSE)</f>
        <v>90</v>
      </c>
      <c r="E283" t="str">
        <f>VLOOKUP($A283,被动技能升级!$J:$Q,被动技能升级!N$1,FALSE)</f>
        <v>[]</v>
      </c>
      <c r="F283">
        <f>VLOOKUP($A283,被动技能升级!$J:$Q,被动技能升级!O$1,FALSE)</f>
        <v>228100</v>
      </c>
      <c r="G283">
        <f>VLOOKUP($A283,被动技能升级!$J:$Q,被动技能升级!P$1,FALSE)</f>
        <v>0</v>
      </c>
      <c r="H283">
        <f>VLOOKUP($A283,被动技能升级!$J:$Q,被动技能升级!Q$1,FALSE)</f>
        <v>0</v>
      </c>
    </row>
    <row r="284" spans="1:8" x14ac:dyDescent="0.15">
      <c r="A284">
        <v>280</v>
      </c>
      <c r="B284">
        <f>VLOOKUP($A284,被动技能升级!$J:$Q,被动技能升级!K$1,FALSE)</f>
        <v>100280</v>
      </c>
      <c r="C284">
        <f>VLOOKUP($A284,被动技能升级!$J:$Q,被动技能升级!L$1,FALSE)</f>
        <v>0</v>
      </c>
      <c r="D284">
        <f>VLOOKUP($A284,被动技能升级!$J:$Q,被动技能升级!M$1,FALSE)</f>
        <v>100</v>
      </c>
      <c r="E284" t="str">
        <f>VLOOKUP($A284,被动技能升级!$J:$Q,被动技能升级!N$1,FALSE)</f>
        <v>[]</v>
      </c>
      <c r="F284">
        <f>VLOOKUP($A284,被动技能升级!$J:$Q,被动技能升级!O$1,FALSE)</f>
        <v>780200</v>
      </c>
      <c r="G284">
        <f>VLOOKUP($A284,被动技能升级!$J:$Q,被动技能升级!P$1,FALSE)</f>
        <v>0</v>
      </c>
      <c r="H284">
        <f>VLOOKUP($A284,被动技能升级!$J:$Q,被动技能升级!Q$1,FALSE)</f>
        <v>0</v>
      </c>
    </row>
    <row r="285" spans="1:8" x14ac:dyDescent="0.15">
      <c r="A285">
        <v>281</v>
      </c>
      <c r="B285">
        <f>VLOOKUP($A285,被动技能升级!$J:$Q,被动技能升级!K$1,FALSE)</f>
        <v>100281</v>
      </c>
      <c r="C285">
        <f>VLOOKUP($A285,被动技能升级!$J:$Q,被动技能升级!L$1,FALSE)</f>
        <v>100282</v>
      </c>
      <c r="D285">
        <f>VLOOKUP($A285,被动技能升级!$J:$Q,被动技能升级!M$1,FALSE)</f>
        <v>2</v>
      </c>
      <c r="E285" t="str">
        <f>VLOOKUP($A285,被动技能升级!$J:$Q,被动技能升级!N$1,FALSE)</f>
        <v>[]</v>
      </c>
      <c r="F285">
        <f>VLOOKUP($A285,被动技能升级!$J:$Q,被动技能升级!O$1,FALSE)</f>
        <v>500</v>
      </c>
      <c r="G285">
        <f>VLOOKUP($A285,被动技能升级!$J:$Q,被动技能升级!P$1,FALSE)</f>
        <v>0</v>
      </c>
      <c r="H285">
        <f>VLOOKUP($A285,被动技能升级!$J:$Q,被动技能升级!Q$1,FALSE)</f>
        <v>0</v>
      </c>
    </row>
    <row r="286" spans="1:8" x14ac:dyDescent="0.15">
      <c r="A286">
        <v>282</v>
      </c>
      <c r="B286">
        <f>VLOOKUP($A286,被动技能升级!$J:$Q,被动技能升级!K$1,FALSE)</f>
        <v>100282</v>
      </c>
      <c r="C286">
        <f>VLOOKUP($A286,被动技能升级!$J:$Q,被动技能升级!L$1,FALSE)</f>
        <v>100283</v>
      </c>
      <c r="D286">
        <f>VLOOKUP($A286,被动技能升级!$J:$Q,被动技能升级!M$1,FALSE)</f>
        <v>5</v>
      </c>
      <c r="E286" t="str">
        <f>VLOOKUP($A286,被动技能升级!$J:$Q,被动技能升级!N$1,FALSE)</f>
        <v>[]</v>
      </c>
      <c r="F286">
        <f>VLOOKUP($A286,被动技能升级!$J:$Q,被动技能升级!O$1,FALSE)</f>
        <v>600</v>
      </c>
      <c r="G286">
        <f>VLOOKUP($A286,被动技能升级!$J:$Q,被动技能升级!P$1,FALSE)</f>
        <v>0</v>
      </c>
      <c r="H286">
        <f>VLOOKUP($A286,被动技能升级!$J:$Q,被动技能升级!Q$1,FALSE)</f>
        <v>0</v>
      </c>
    </row>
    <row r="287" spans="1:8" x14ac:dyDescent="0.15">
      <c r="A287">
        <v>283</v>
      </c>
      <c r="B287">
        <f>VLOOKUP($A287,被动技能升级!$J:$Q,被动技能升级!K$1,FALSE)</f>
        <v>100283</v>
      </c>
      <c r="C287">
        <f>VLOOKUP($A287,被动技能升级!$J:$Q,被动技能升级!L$1,FALSE)</f>
        <v>100284</v>
      </c>
      <c r="D287">
        <f>VLOOKUP($A287,被动技能升级!$J:$Q,被动技能升级!M$1,FALSE)</f>
        <v>10</v>
      </c>
      <c r="E287" t="str">
        <f>VLOOKUP($A287,被动技能升级!$J:$Q,被动技能升级!N$1,FALSE)</f>
        <v>[]</v>
      </c>
      <c r="F287">
        <f>VLOOKUP($A287,被动技能升级!$J:$Q,被动技能升级!O$1,FALSE)</f>
        <v>800</v>
      </c>
      <c r="G287">
        <f>VLOOKUP($A287,被动技能升级!$J:$Q,被动技能升级!P$1,FALSE)</f>
        <v>0</v>
      </c>
      <c r="H287">
        <f>VLOOKUP($A287,被动技能升级!$J:$Q,被动技能升级!Q$1,FALSE)</f>
        <v>0</v>
      </c>
    </row>
    <row r="288" spans="1:8" x14ac:dyDescent="0.15">
      <c r="A288">
        <v>284</v>
      </c>
      <c r="B288">
        <f>VLOOKUP($A288,被动技能升级!$J:$Q,被动技能升级!K$1,FALSE)</f>
        <v>100284</v>
      </c>
      <c r="C288">
        <f>VLOOKUP($A288,被动技能升级!$J:$Q,被动技能升级!L$1,FALSE)</f>
        <v>100285</v>
      </c>
      <c r="D288">
        <f>VLOOKUP($A288,被动技能升级!$J:$Q,被动技能升级!M$1,FALSE)</f>
        <v>15</v>
      </c>
      <c r="E288" t="str">
        <f>VLOOKUP($A288,被动技能升级!$J:$Q,被动技能升级!N$1,FALSE)</f>
        <v>[]</v>
      </c>
      <c r="F288">
        <f>VLOOKUP($A288,被动技能升级!$J:$Q,被动技能升级!O$1,FALSE)</f>
        <v>1200</v>
      </c>
      <c r="G288">
        <f>VLOOKUP($A288,被动技能升级!$J:$Q,被动技能升级!P$1,FALSE)</f>
        <v>0</v>
      </c>
      <c r="H288">
        <f>VLOOKUP($A288,被动技能升级!$J:$Q,被动技能升级!Q$1,FALSE)</f>
        <v>0</v>
      </c>
    </row>
    <row r="289" spans="1:8" x14ac:dyDescent="0.15">
      <c r="A289">
        <v>285</v>
      </c>
      <c r="B289">
        <f>VLOOKUP($A289,被动技能升级!$J:$Q,被动技能升级!K$1,FALSE)</f>
        <v>100285</v>
      </c>
      <c r="C289">
        <f>VLOOKUP($A289,被动技能升级!$J:$Q,被动技能升级!L$1,FALSE)</f>
        <v>100286</v>
      </c>
      <c r="D289">
        <f>VLOOKUP($A289,被动技能升级!$J:$Q,被动技能升级!M$1,FALSE)</f>
        <v>20</v>
      </c>
      <c r="E289" t="str">
        <f>VLOOKUP($A289,被动技能升级!$J:$Q,被动技能升级!N$1,FALSE)</f>
        <v>[]</v>
      </c>
      <c r="F289">
        <f>VLOOKUP($A289,被动技能升级!$J:$Q,被动技能升级!O$1,FALSE)</f>
        <v>1700</v>
      </c>
      <c r="G289">
        <f>VLOOKUP($A289,被动技能升级!$J:$Q,被动技能升级!P$1,FALSE)</f>
        <v>0</v>
      </c>
      <c r="H289">
        <f>VLOOKUP($A289,被动技能升级!$J:$Q,被动技能升级!Q$1,FALSE)</f>
        <v>0</v>
      </c>
    </row>
    <row r="290" spans="1:8" x14ac:dyDescent="0.15">
      <c r="A290">
        <v>286</v>
      </c>
      <c r="B290">
        <f>VLOOKUP($A290,被动技能升级!$J:$Q,被动技能升级!K$1,FALSE)</f>
        <v>100286</v>
      </c>
      <c r="C290">
        <f>VLOOKUP($A290,被动技能升级!$J:$Q,被动技能升级!L$1,FALSE)</f>
        <v>100287</v>
      </c>
      <c r="D290">
        <f>VLOOKUP($A290,被动技能升级!$J:$Q,被动技能升级!M$1,FALSE)</f>
        <v>25</v>
      </c>
      <c r="E290" t="str">
        <f>VLOOKUP($A290,被动技能升级!$J:$Q,被动技能升级!N$1,FALSE)</f>
        <v>[]</v>
      </c>
      <c r="F290">
        <f>VLOOKUP($A290,被动技能升级!$J:$Q,被动技能升级!O$1,FALSE)</f>
        <v>2400</v>
      </c>
      <c r="G290">
        <f>VLOOKUP($A290,被动技能升级!$J:$Q,被动技能升级!P$1,FALSE)</f>
        <v>0</v>
      </c>
      <c r="H290">
        <f>VLOOKUP($A290,被动技能升级!$J:$Q,被动技能升级!Q$1,FALSE)</f>
        <v>0</v>
      </c>
    </row>
    <row r="291" spans="1:8" x14ac:dyDescent="0.15">
      <c r="A291">
        <v>287</v>
      </c>
      <c r="B291">
        <f>VLOOKUP($A291,被动技能升级!$J:$Q,被动技能升级!K$1,FALSE)</f>
        <v>100287</v>
      </c>
      <c r="C291">
        <f>VLOOKUP($A291,被动技能升级!$J:$Q,被动技能升级!L$1,FALSE)</f>
        <v>100288</v>
      </c>
      <c r="D291">
        <f>VLOOKUP($A291,被动技能升级!$J:$Q,被动技能升级!M$1,FALSE)</f>
        <v>30</v>
      </c>
      <c r="E291" t="str">
        <f>VLOOKUP($A291,被动技能升级!$J:$Q,被动技能升级!N$1,FALSE)</f>
        <v>[]</v>
      </c>
      <c r="F291">
        <f>VLOOKUP($A291,被动技能升级!$J:$Q,被动技能升级!O$1,FALSE)</f>
        <v>3500</v>
      </c>
      <c r="G291">
        <f>VLOOKUP($A291,被动技能升级!$J:$Q,被动技能升级!P$1,FALSE)</f>
        <v>0</v>
      </c>
      <c r="H291">
        <f>VLOOKUP($A291,被动技能升级!$J:$Q,被动技能升级!Q$1,FALSE)</f>
        <v>0</v>
      </c>
    </row>
    <row r="292" spans="1:8" x14ac:dyDescent="0.15">
      <c r="A292">
        <v>288</v>
      </c>
      <c r="B292">
        <f>VLOOKUP($A292,被动技能升级!$J:$Q,被动技能升级!K$1,FALSE)</f>
        <v>100288</v>
      </c>
      <c r="C292">
        <f>VLOOKUP($A292,被动技能升级!$J:$Q,被动技能升级!L$1,FALSE)</f>
        <v>100289</v>
      </c>
      <c r="D292">
        <f>VLOOKUP($A292,被动技能升级!$J:$Q,被动技能升级!M$1,FALSE)</f>
        <v>35</v>
      </c>
      <c r="E292" t="str">
        <f>VLOOKUP($A292,被动技能升级!$J:$Q,被动技能升级!N$1,FALSE)</f>
        <v>[]</v>
      </c>
      <c r="F292">
        <f>VLOOKUP($A292,被动技能升级!$J:$Q,被动技能升级!O$1,FALSE)</f>
        <v>4900</v>
      </c>
      <c r="G292">
        <f>VLOOKUP($A292,被动技能升级!$J:$Q,被动技能升级!P$1,FALSE)</f>
        <v>0</v>
      </c>
      <c r="H292">
        <f>VLOOKUP($A292,被动技能升级!$J:$Q,被动技能升级!Q$1,FALSE)</f>
        <v>0</v>
      </c>
    </row>
    <row r="293" spans="1:8" x14ac:dyDescent="0.15">
      <c r="A293">
        <v>289</v>
      </c>
      <c r="B293">
        <f>VLOOKUP($A293,被动技能升级!$J:$Q,被动技能升级!K$1,FALSE)</f>
        <v>100289</v>
      </c>
      <c r="C293">
        <f>VLOOKUP($A293,被动技能升级!$J:$Q,被动技能升级!L$1,FALSE)</f>
        <v>100290</v>
      </c>
      <c r="D293">
        <f>VLOOKUP($A293,被动技能升级!$J:$Q,被动技能升级!M$1,FALSE)</f>
        <v>40</v>
      </c>
      <c r="E293" t="str">
        <f>VLOOKUP($A293,被动技能升级!$J:$Q,被动技能升级!N$1,FALSE)</f>
        <v>[]</v>
      </c>
      <c r="F293">
        <f>VLOOKUP($A293,被动技能升级!$J:$Q,被动技能升级!O$1,FALSE)</f>
        <v>7000</v>
      </c>
      <c r="G293">
        <f>VLOOKUP($A293,被动技能升级!$J:$Q,被动技能升级!P$1,FALSE)</f>
        <v>0</v>
      </c>
      <c r="H293">
        <f>VLOOKUP($A293,被动技能升级!$J:$Q,被动技能升级!Q$1,FALSE)</f>
        <v>0</v>
      </c>
    </row>
    <row r="294" spans="1:8" x14ac:dyDescent="0.15">
      <c r="A294">
        <v>290</v>
      </c>
      <c r="B294">
        <f>VLOOKUP($A294,被动技能升级!$J:$Q,被动技能升级!K$1,FALSE)</f>
        <v>100290</v>
      </c>
      <c r="C294">
        <f>VLOOKUP($A294,被动技能升级!$J:$Q,被动技能升级!L$1,FALSE)</f>
        <v>100291</v>
      </c>
      <c r="D294">
        <f>VLOOKUP($A294,被动技能升级!$J:$Q,被动技能升级!M$1,FALSE)</f>
        <v>45</v>
      </c>
      <c r="E294" t="str">
        <f>VLOOKUP($A294,被动技能升级!$J:$Q,被动技能升级!N$1,FALSE)</f>
        <v>[]</v>
      </c>
      <c r="F294">
        <f>VLOOKUP($A294,被动技能升级!$J:$Q,被动技能升级!O$1,FALSE)</f>
        <v>9900</v>
      </c>
      <c r="G294">
        <f>VLOOKUP($A294,被动技能升级!$J:$Q,被动技能升级!P$1,FALSE)</f>
        <v>0</v>
      </c>
      <c r="H294">
        <f>VLOOKUP($A294,被动技能升级!$J:$Q,被动技能升级!Q$1,FALSE)</f>
        <v>0</v>
      </c>
    </row>
    <row r="295" spans="1:8" x14ac:dyDescent="0.15">
      <c r="A295">
        <v>291</v>
      </c>
      <c r="B295">
        <f>VLOOKUP($A295,被动技能升级!$J:$Q,被动技能升级!K$1,FALSE)</f>
        <v>100291</v>
      </c>
      <c r="C295">
        <f>VLOOKUP($A295,被动技能升级!$J:$Q,被动技能升级!L$1,FALSE)</f>
        <v>100292</v>
      </c>
      <c r="D295">
        <f>VLOOKUP($A295,被动技能升级!$J:$Q,被动技能升级!M$1,FALSE)</f>
        <v>50</v>
      </c>
      <c r="E295" t="str">
        <f>VLOOKUP($A295,被动技能升级!$J:$Q,被动技能升级!N$1,FALSE)</f>
        <v>[]</v>
      </c>
      <c r="F295">
        <f>VLOOKUP($A295,被动技能升级!$J:$Q,被动技能升级!O$1,FALSE)</f>
        <v>14100</v>
      </c>
      <c r="G295">
        <f>VLOOKUP($A295,被动技能升级!$J:$Q,被动技能升级!P$1,FALSE)</f>
        <v>0</v>
      </c>
      <c r="H295">
        <f>VLOOKUP($A295,被动技能升级!$J:$Q,被动技能升级!Q$1,FALSE)</f>
        <v>0</v>
      </c>
    </row>
    <row r="296" spans="1:8" x14ac:dyDescent="0.15">
      <c r="A296">
        <v>292</v>
      </c>
      <c r="B296">
        <f>VLOOKUP($A296,被动技能升级!$J:$Q,被动技能升级!K$1,FALSE)</f>
        <v>100292</v>
      </c>
      <c r="C296">
        <f>VLOOKUP($A296,被动技能升级!$J:$Q,被动技能升级!L$1,FALSE)</f>
        <v>100293</v>
      </c>
      <c r="D296">
        <f>VLOOKUP($A296,被动技能升级!$J:$Q,被动技能升级!M$1,FALSE)</f>
        <v>55</v>
      </c>
      <c r="E296" t="str">
        <f>VLOOKUP($A296,被动技能升级!$J:$Q,被动技能升级!N$1,FALSE)</f>
        <v>[]</v>
      </c>
      <c r="F296">
        <f>VLOOKUP($A296,被动技能升级!$J:$Q,被动技能升级!O$1,FALSE)</f>
        <v>20000</v>
      </c>
      <c r="G296">
        <f>VLOOKUP($A296,被动技能升级!$J:$Q,被动技能升级!P$1,FALSE)</f>
        <v>0</v>
      </c>
      <c r="H296">
        <f>VLOOKUP($A296,被动技能升级!$J:$Q,被动技能升级!Q$1,FALSE)</f>
        <v>0</v>
      </c>
    </row>
    <row r="297" spans="1:8" x14ac:dyDescent="0.15">
      <c r="A297">
        <v>293</v>
      </c>
      <c r="B297">
        <f>VLOOKUP($A297,被动技能升级!$J:$Q,被动技能升级!K$1,FALSE)</f>
        <v>100293</v>
      </c>
      <c r="C297">
        <f>VLOOKUP($A297,被动技能升级!$J:$Q,被动技能升级!L$1,FALSE)</f>
        <v>100294</v>
      </c>
      <c r="D297">
        <f>VLOOKUP($A297,被动技能升级!$J:$Q,被动技能升级!M$1,FALSE)</f>
        <v>60</v>
      </c>
      <c r="E297" t="str">
        <f>VLOOKUP($A297,被动技能升级!$J:$Q,被动技能升级!N$1,FALSE)</f>
        <v>[]</v>
      </c>
      <c r="F297">
        <f>VLOOKUP($A297,被动技能升级!$J:$Q,被动技能升级!O$1,FALSE)</f>
        <v>28300</v>
      </c>
      <c r="G297">
        <f>VLOOKUP($A297,被动技能升级!$J:$Q,被动技能升级!P$1,FALSE)</f>
        <v>0</v>
      </c>
      <c r="H297">
        <f>VLOOKUP($A297,被动技能升级!$J:$Q,被动技能升级!Q$1,FALSE)</f>
        <v>0</v>
      </c>
    </row>
    <row r="298" spans="1:8" x14ac:dyDescent="0.15">
      <c r="A298">
        <v>294</v>
      </c>
      <c r="B298">
        <f>VLOOKUP($A298,被动技能升级!$J:$Q,被动技能升级!K$1,FALSE)</f>
        <v>100294</v>
      </c>
      <c r="C298">
        <f>VLOOKUP($A298,被动技能升级!$J:$Q,被动技能升级!L$1,FALSE)</f>
        <v>100295</v>
      </c>
      <c r="D298">
        <f>VLOOKUP($A298,被动技能升级!$J:$Q,被动技能升级!M$1,FALSE)</f>
        <v>65</v>
      </c>
      <c r="E298" t="str">
        <f>VLOOKUP($A298,被动技能升级!$J:$Q,被动技能升级!N$1,FALSE)</f>
        <v>[]</v>
      </c>
      <c r="F298">
        <f>VLOOKUP($A298,被动技能升级!$J:$Q,被动技能升级!O$1,FALSE)</f>
        <v>40100</v>
      </c>
      <c r="G298">
        <f>VLOOKUP($A298,被动技能升级!$J:$Q,被动技能升级!P$1,FALSE)</f>
        <v>0</v>
      </c>
      <c r="H298">
        <f>VLOOKUP($A298,被动技能升级!$J:$Q,被动技能升级!Q$1,FALSE)</f>
        <v>0</v>
      </c>
    </row>
    <row r="299" spans="1:8" x14ac:dyDescent="0.15">
      <c r="A299">
        <v>295</v>
      </c>
      <c r="B299">
        <f>VLOOKUP($A299,被动技能升级!$J:$Q,被动技能升级!K$1,FALSE)</f>
        <v>100295</v>
      </c>
      <c r="C299">
        <f>VLOOKUP($A299,被动技能升级!$J:$Q,被动技能升级!L$1,FALSE)</f>
        <v>100296</v>
      </c>
      <c r="D299">
        <f>VLOOKUP($A299,被动技能升级!$J:$Q,被动技能升级!M$1,FALSE)</f>
        <v>70</v>
      </c>
      <c r="E299" t="str">
        <f>VLOOKUP($A299,被动技能升级!$J:$Q,被动技能升级!N$1,FALSE)</f>
        <v>[]</v>
      </c>
      <c r="F299">
        <f>VLOOKUP($A299,被动技能升级!$J:$Q,被动技能升级!O$1,FALSE)</f>
        <v>56700</v>
      </c>
      <c r="G299">
        <f>VLOOKUP($A299,被动技能升级!$J:$Q,被动技能升级!P$1,FALSE)</f>
        <v>0</v>
      </c>
      <c r="H299">
        <f>VLOOKUP($A299,被动技能升级!$J:$Q,被动技能升级!Q$1,FALSE)</f>
        <v>0</v>
      </c>
    </row>
    <row r="300" spans="1:8" x14ac:dyDescent="0.15">
      <c r="A300">
        <v>296</v>
      </c>
      <c r="B300">
        <f>VLOOKUP($A300,被动技能升级!$J:$Q,被动技能升级!K$1,FALSE)</f>
        <v>100296</v>
      </c>
      <c r="C300">
        <f>VLOOKUP($A300,被动技能升级!$J:$Q,被动技能升级!L$1,FALSE)</f>
        <v>100297</v>
      </c>
      <c r="D300">
        <f>VLOOKUP($A300,被动技能升级!$J:$Q,被动技能升级!M$1,FALSE)</f>
        <v>75</v>
      </c>
      <c r="E300" t="str">
        <f>VLOOKUP($A300,被动技能升级!$J:$Q,被动技能升级!N$1,FALSE)</f>
        <v>[]</v>
      </c>
      <c r="F300">
        <f>VLOOKUP($A300,被动技能升级!$J:$Q,被动技能升级!O$1,FALSE)</f>
        <v>80400</v>
      </c>
      <c r="G300">
        <f>VLOOKUP($A300,被动技能升级!$J:$Q,被动技能升级!P$1,FALSE)</f>
        <v>0</v>
      </c>
      <c r="H300">
        <f>VLOOKUP($A300,被动技能升级!$J:$Q,被动技能升级!Q$1,FALSE)</f>
        <v>0</v>
      </c>
    </row>
    <row r="301" spans="1:8" x14ac:dyDescent="0.15">
      <c r="A301">
        <v>297</v>
      </c>
      <c r="B301">
        <f>VLOOKUP($A301,被动技能升级!$J:$Q,被动技能升级!K$1,FALSE)</f>
        <v>100297</v>
      </c>
      <c r="C301">
        <f>VLOOKUP($A301,被动技能升级!$J:$Q,被动技能升级!L$1,FALSE)</f>
        <v>100298</v>
      </c>
      <c r="D301">
        <f>VLOOKUP($A301,被动技能升级!$J:$Q,被动技能升级!M$1,FALSE)</f>
        <v>80</v>
      </c>
      <c r="E301" t="str">
        <f>VLOOKUP($A301,被动技能升级!$J:$Q,被动技能升级!N$1,FALSE)</f>
        <v>[]</v>
      </c>
      <c r="F301">
        <f>VLOOKUP($A301,被动技能升级!$J:$Q,被动技能升级!O$1,FALSE)</f>
        <v>113800</v>
      </c>
      <c r="G301">
        <f>VLOOKUP($A301,被动技能升级!$J:$Q,被动技能升级!P$1,FALSE)</f>
        <v>0</v>
      </c>
      <c r="H301">
        <f>VLOOKUP($A301,被动技能升级!$J:$Q,被动技能升级!Q$1,FALSE)</f>
        <v>0</v>
      </c>
    </row>
    <row r="302" spans="1:8" x14ac:dyDescent="0.15">
      <c r="A302">
        <v>298</v>
      </c>
      <c r="B302">
        <f>VLOOKUP($A302,被动技能升级!$J:$Q,被动技能升级!K$1,FALSE)</f>
        <v>100298</v>
      </c>
      <c r="C302">
        <f>VLOOKUP($A302,被动技能升级!$J:$Q,被动技能升级!L$1,FALSE)</f>
        <v>100299</v>
      </c>
      <c r="D302">
        <f>VLOOKUP($A302,被动技能升级!$J:$Q,被动技能升级!M$1,FALSE)</f>
        <v>85</v>
      </c>
      <c r="E302" t="str">
        <f>VLOOKUP($A302,被动技能升级!$J:$Q,被动技能升级!N$1,FALSE)</f>
        <v>[]</v>
      </c>
      <c r="F302">
        <f>VLOOKUP($A302,被动技能升级!$J:$Q,被动技能升级!O$1,FALSE)</f>
        <v>161100</v>
      </c>
      <c r="G302">
        <f>VLOOKUP($A302,被动技能升级!$J:$Q,被动技能升级!P$1,FALSE)</f>
        <v>0</v>
      </c>
      <c r="H302">
        <f>VLOOKUP($A302,被动技能升级!$J:$Q,被动技能升级!Q$1,FALSE)</f>
        <v>0</v>
      </c>
    </row>
    <row r="303" spans="1:8" x14ac:dyDescent="0.15">
      <c r="A303">
        <v>299</v>
      </c>
      <c r="B303">
        <f>VLOOKUP($A303,被动技能升级!$J:$Q,被动技能升级!K$1,FALSE)</f>
        <v>100299</v>
      </c>
      <c r="C303">
        <f>VLOOKUP($A303,被动技能升级!$J:$Q,被动技能升级!L$1,FALSE)</f>
        <v>100300</v>
      </c>
      <c r="D303">
        <f>VLOOKUP($A303,被动技能升级!$J:$Q,被动技能升级!M$1,FALSE)</f>
        <v>90</v>
      </c>
      <c r="E303" t="str">
        <f>VLOOKUP($A303,被动技能升级!$J:$Q,被动技能升级!N$1,FALSE)</f>
        <v>[]</v>
      </c>
      <c r="F303">
        <f>VLOOKUP($A303,被动技能升级!$J:$Q,被动技能升级!O$1,FALSE)</f>
        <v>228100</v>
      </c>
      <c r="G303">
        <f>VLOOKUP($A303,被动技能升级!$J:$Q,被动技能升级!P$1,FALSE)</f>
        <v>0</v>
      </c>
      <c r="H303">
        <f>VLOOKUP($A303,被动技能升级!$J:$Q,被动技能升级!Q$1,FALSE)</f>
        <v>0</v>
      </c>
    </row>
    <row r="304" spans="1:8" x14ac:dyDescent="0.15">
      <c r="A304">
        <v>300</v>
      </c>
      <c r="B304">
        <f>VLOOKUP($A304,被动技能升级!$J:$Q,被动技能升级!K$1,FALSE)</f>
        <v>100300</v>
      </c>
      <c r="C304">
        <f>VLOOKUP($A304,被动技能升级!$J:$Q,被动技能升级!L$1,FALSE)</f>
        <v>0</v>
      </c>
      <c r="D304">
        <f>VLOOKUP($A304,被动技能升级!$J:$Q,被动技能升级!M$1,FALSE)</f>
        <v>100</v>
      </c>
      <c r="E304" t="str">
        <f>VLOOKUP($A304,被动技能升级!$J:$Q,被动技能升级!N$1,FALSE)</f>
        <v>[]</v>
      </c>
      <c r="F304">
        <f>VLOOKUP($A304,被动技能升级!$J:$Q,被动技能升级!O$1,FALSE)</f>
        <v>780200</v>
      </c>
      <c r="G304">
        <f>VLOOKUP($A304,被动技能升级!$J:$Q,被动技能升级!P$1,FALSE)</f>
        <v>0</v>
      </c>
      <c r="H304">
        <f>VLOOKUP($A304,被动技能升级!$J:$Q,被动技能升级!Q$1,FALSE)</f>
        <v>0</v>
      </c>
    </row>
    <row r="305" spans="1:8" x14ac:dyDescent="0.15">
      <c r="A305">
        <v>301</v>
      </c>
      <c r="B305">
        <f>VLOOKUP($A305,被动技能升级!$J:$Q,被动技能升级!K$1,FALSE)</f>
        <v>100301</v>
      </c>
      <c r="C305">
        <f>VLOOKUP($A305,被动技能升级!$J:$Q,被动技能升级!L$1,FALSE)</f>
        <v>100302</v>
      </c>
      <c r="D305">
        <f>VLOOKUP($A305,被动技能升级!$J:$Q,被动技能升级!M$1,FALSE)</f>
        <v>2</v>
      </c>
      <c r="E305" t="str">
        <f>VLOOKUP($A305,被动技能升级!$J:$Q,被动技能升级!N$1,FALSE)</f>
        <v>[]</v>
      </c>
      <c r="F305">
        <f>VLOOKUP($A305,被动技能升级!$J:$Q,被动技能升级!O$1,FALSE)</f>
        <v>500</v>
      </c>
      <c r="G305">
        <f>VLOOKUP($A305,被动技能升级!$J:$Q,被动技能升级!P$1,FALSE)</f>
        <v>0</v>
      </c>
      <c r="H305">
        <f>VLOOKUP($A305,被动技能升级!$J:$Q,被动技能升级!Q$1,FALSE)</f>
        <v>0</v>
      </c>
    </row>
    <row r="306" spans="1:8" x14ac:dyDescent="0.15">
      <c r="A306">
        <v>302</v>
      </c>
      <c r="B306">
        <f>VLOOKUP($A306,被动技能升级!$J:$Q,被动技能升级!K$1,FALSE)</f>
        <v>100302</v>
      </c>
      <c r="C306">
        <f>VLOOKUP($A306,被动技能升级!$J:$Q,被动技能升级!L$1,FALSE)</f>
        <v>100303</v>
      </c>
      <c r="D306">
        <f>VLOOKUP($A306,被动技能升级!$J:$Q,被动技能升级!M$1,FALSE)</f>
        <v>5</v>
      </c>
      <c r="E306" t="str">
        <f>VLOOKUP($A306,被动技能升级!$J:$Q,被动技能升级!N$1,FALSE)</f>
        <v>[]</v>
      </c>
      <c r="F306">
        <f>VLOOKUP($A306,被动技能升级!$J:$Q,被动技能升级!O$1,FALSE)</f>
        <v>600</v>
      </c>
      <c r="G306">
        <f>VLOOKUP($A306,被动技能升级!$J:$Q,被动技能升级!P$1,FALSE)</f>
        <v>0</v>
      </c>
      <c r="H306">
        <f>VLOOKUP($A306,被动技能升级!$J:$Q,被动技能升级!Q$1,FALSE)</f>
        <v>0</v>
      </c>
    </row>
    <row r="307" spans="1:8" x14ac:dyDescent="0.15">
      <c r="A307">
        <v>303</v>
      </c>
      <c r="B307">
        <f>VLOOKUP($A307,被动技能升级!$J:$Q,被动技能升级!K$1,FALSE)</f>
        <v>100303</v>
      </c>
      <c r="C307">
        <f>VLOOKUP($A307,被动技能升级!$J:$Q,被动技能升级!L$1,FALSE)</f>
        <v>100304</v>
      </c>
      <c r="D307">
        <f>VLOOKUP($A307,被动技能升级!$J:$Q,被动技能升级!M$1,FALSE)</f>
        <v>10</v>
      </c>
      <c r="E307" t="str">
        <f>VLOOKUP($A307,被动技能升级!$J:$Q,被动技能升级!N$1,FALSE)</f>
        <v>[]</v>
      </c>
      <c r="F307">
        <f>VLOOKUP($A307,被动技能升级!$J:$Q,被动技能升级!O$1,FALSE)</f>
        <v>800</v>
      </c>
      <c r="G307">
        <f>VLOOKUP($A307,被动技能升级!$J:$Q,被动技能升级!P$1,FALSE)</f>
        <v>0</v>
      </c>
      <c r="H307">
        <f>VLOOKUP($A307,被动技能升级!$J:$Q,被动技能升级!Q$1,FALSE)</f>
        <v>0</v>
      </c>
    </row>
    <row r="308" spans="1:8" x14ac:dyDescent="0.15">
      <c r="A308">
        <v>304</v>
      </c>
      <c r="B308">
        <f>VLOOKUP($A308,被动技能升级!$J:$Q,被动技能升级!K$1,FALSE)</f>
        <v>100304</v>
      </c>
      <c r="C308">
        <f>VLOOKUP($A308,被动技能升级!$J:$Q,被动技能升级!L$1,FALSE)</f>
        <v>100305</v>
      </c>
      <c r="D308">
        <f>VLOOKUP($A308,被动技能升级!$J:$Q,被动技能升级!M$1,FALSE)</f>
        <v>15</v>
      </c>
      <c r="E308" t="str">
        <f>VLOOKUP($A308,被动技能升级!$J:$Q,被动技能升级!N$1,FALSE)</f>
        <v>[]</v>
      </c>
      <c r="F308">
        <f>VLOOKUP($A308,被动技能升级!$J:$Q,被动技能升级!O$1,FALSE)</f>
        <v>1200</v>
      </c>
      <c r="G308">
        <f>VLOOKUP($A308,被动技能升级!$J:$Q,被动技能升级!P$1,FALSE)</f>
        <v>0</v>
      </c>
      <c r="H308">
        <f>VLOOKUP($A308,被动技能升级!$J:$Q,被动技能升级!Q$1,FALSE)</f>
        <v>0</v>
      </c>
    </row>
    <row r="309" spans="1:8" x14ac:dyDescent="0.15">
      <c r="A309">
        <v>305</v>
      </c>
      <c r="B309">
        <f>VLOOKUP($A309,被动技能升级!$J:$Q,被动技能升级!K$1,FALSE)</f>
        <v>100305</v>
      </c>
      <c r="C309">
        <f>VLOOKUP($A309,被动技能升级!$J:$Q,被动技能升级!L$1,FALSE)</f>
        <v>100306</v>
      </c>
      <c r="D309">
        <f>VLOOKUP($A309,被动技能升级!$J:$Q,被动技能升级!M$1,FALSE)</f>
        <v>20</v>
      </c>
      <c r="E309" t="str">
        <f>VLOOKUP($A309,被动技能升级!$J:$Q,被动技能升级!N$1,FALSE)</f>
        <v>[]</v>
      </c>
      <c r="F309">
        <f>VLOOKUP($A309,被动技能升级!$J:$Q,被动技能升级!O$1,FALSE)</f>
        <v>1700</v>
      </c>
      <c r="G309">
        <f>VLOOKUP($A309,被动技能升级!$J:$Q,被动技能升级!P$1,FALSE)</f>
        <v>0</v>
      </c>
      <c r="H309">
        <f>VLOOKUP($A309,被动技能升级!$J:$Q,被动技能升级!Q$1,FALSE)</f>
        <v>0</v>
      </c>
    </row>
    <row r="310" spans="1:8" x14ac:dyDescent="0.15">
      <c r="A310">
        <v>306</v>
      </c>
      <c r="B310">
        <f>VLOOKUP($A310,被动技能升级!$J:$Q,被动技能升级!K$1,FALSE)</f>
        <v>100306</v>
      </c>
      <c r="C310">
        <f>VLOOKUP($A310,被动技能升级!$J:$Q,被动技能升级!L$1,FALSE)</f>
        <v>100307</v>
      </c>
      <c r="D310">
        <f>VLOOKUP($A310,被动技能升级!$J:$Q,被动技能升级!M$1,FALSE)</f>
        <v>25</v>
      </c>
      <c r="E310" t="str">
        <f>VLOOKUP($A310,被动技能升级!$J:$Q,被动技能升级!N$1,FALSE)</f>
        <v>[]</v>
      </c>
      <c r="F310">
        <f>VLOOKUP($A310,被动技能升级!$J:$Q,被动技能升级!O$1,FALSE)</f>
        <v>2400</v>
      </c>
      <c r="G310">
        <f>VLOOKUP($A310,被动技能升级!$J:$Q,被动技能升级!P$1,FALSE)</f>
        <v>0</v>
      </c>
      <c r="H310">
        <f>VLOOKUP($A310,被动技能升级!$J:$Q,被动技能升级!Q$1,FALSE)</f>
        <v>0</v>
      </c>
    </row>
    <row r="311" spans="1:8" x14ac:dyDescent="0.15">
      <c r="A311">
        <v>307</v>
      </c>
      <c r="B311">
        <f>VLOOKUP($A311,被动技能升级!$J:$Q,被动技能升级!K$1,FALSE)</f>
        <v>100307</v>
      </c>
      <c r="C311">
        <f>VLOOKUP($A311,被动技能升级!$J:$Q,被动技能升级!L$1,FALSE)</f>
        <v>100308</v>
      </c>
      <c r="D311">
        <f>VLOOKUP($A311,被动技能升级!$J:$Q,被动技能升级!M$1,FALSE)</f>
        <v>30</v>
      </c>
      <c r="E311" t="str">
        <f>VLOOKUP($A311,被动技能升级!$J:$Q,被动技能升级!N$1,FALSE)</f>
        <v>[]</v>
      </c>
      <c r="F311">
        <f>VLOOKUP($A311,被动技能升级!$J:$Q,被动技能升级!O$1,FALSE)</f>
        <v>3500</v>
      </c>
      <c r="G311">
        <f>VLOOKUP($A311,被动技能升级!$J:$Q,被动技能升级!P$1,FALSE)</f>
        <v>0</v>
      </c>
      <c r="H311">
        <f>VLOOKUP($A311,被动技能升级!$J:$Q,被动技能升级!Q$1,FALSE)</f>
        <v>0</v>
      </c>
    </row>
    <row r="312" spans="1:8" x14ac:dyDescent="0.15">
      <c r="A312">
        <v>308</v>
      </c>
      <c r="B312">
        <f>VLOOKUP($A312,被动技能升级!$J:$Q,被动技能升级!K$1,FALSE)</f>
        <v>100308</v>
      </c>
      <c r="C312">
        <f>VLOOKUP($A312,被动技能升级!$J:$Q,被动技能升级!L$1,FALSE)</f>
        <v>100309</v>
      </c>
      <c r="D312">
        <f>VLOOKUP($A312,被动技能升级!$J:$Q,被动技能升级!M$1,FALSE)</f>
        <v>35</v>
      </c>
      <c r="E312" t="str">
        <f>VLOOKUP($A312,被动技能升级!$J:$Q,被动技能升级!N$1,FALSE)</f>
        <v>[]</v>
      </c>
      <c r="F312">
        <f>VLOOKUP($A312,被动技能升级!$J:$Q,被动技能升级!O$1,FALSE)</f>
        <v>4900</v>
      </c>
      <c r="G312">
        <f>VLOOKUP($A312,被动技能升级!$J:$Q,被动技能升级!P$1,FALSE)</f>
        <v>0</v>
      </c>
      <c r="H312">
        <f>VLOOKUP($A312,被动技能升级!$J:$Q,被动技能升级!Q$1,FALSE)</f>
        <v>0</v>
      </c>
    </row>
    <row r="313" spans="1:8" x14ac:dyDescent="0.15">
      <c r="A313">
        <v>309</v>
      </c>
      <c r="B313">
        <f>VLOOKUP($A313,被动技能升级!$J:$Q,被动技能升级!K$1,FALSE)</f>
        <v>100309</v>
      </c>
      <c r="C313">
        <f>VLOOKUP($A313,被动技能升级!$J:$Q,被动技能升级!L$1,FALSE)</f>
        <v>100310</v>
      </c>
      <c r="D313">
        <f>VLOOKUP($A313,被动技能升级!$J:$Q,被动技能升级!M$1,FALSE)</f>
        <v>40</v>
      </c>
      <c r="E313" t="str">
        <f>VLOOKUP($A313,被动技能升级!$J:$Q,被动技能升级!N$1,FALSE)</f>
        <v>[]</v>
      </c>
      <c r="F313">
        <f>VLOOKUP($A313,被动技能升级!$J:$Q,被动技能升级!O$1,FALSE)</f>
        <v>7000</v>
      </c>
      <c r="G313">
        <f>VLOOKUP($A313,被动技能升级!$J:$Q,被动技能升级!P$1,FALSE)</f>
        <v>0</v>
      </c>
      <c r="H313">
        <f>VLOOKUP($A313,被动技能升级!$J:$Q,被动技能升级!Q$1,FALSE)</f>
        <v>0</v>
      </c>
    </row>
    <row r="314" spans="1:8" x14ac:dyDescent="0.15">
      <c r="A314">
        <v>310</v>
      </c>
      <c r="B314">
        <f>VLOOKUP($A314,被动技能升级!$J:$Q,被动技能升级!K$1,FALSE)</f>
        <v>100310</v>
      </c>
      <c r="C314">
        <f>VLOOKUP($A314,被动技能升级!$J:$Q,被动技能升级!L$1,FALSE)</f>
        <v>100311</v>
      </c>
      <c r="D314">
        <f>VLOOKUP($A314,被动技能升级!$J:$Q,被动技能升级!M$1,FALSE)</f>
        <v>45</v>
      </c>
      <c r="E314" t="str">
        <f>VLOOKUP($A314,被动技能升级!$J:$Q,被动技能升级!N$1,FALSE)</f>
        <v>[]</v>
      </c>
      <c r="F314">
        <f>VLOOKUP($A314,被动技能升级!$J:$Q,被动技能升级!O$1,FALSE)</f>
        <v>9900</v>
      </c>
      <c r="G314">
        <f>VLOOKUP($A314,被动技能升级!$J:$Q,被动技能升级!P$1,FALSE)</f>
        <v>0</v>
      </c>
      <c r="H314">
        <f>VLOOKUP($A314,被动技能升级!$J:$Q,被动技能升级!Q$1,FALSE)</f>
        <v>0</v>
      </c>
    </row>
    <row r="315" spans="1:8" x14ac:dyDescent="0.15">
      <c r="A315">
        <v>311</v>
      </c>
      <c r="B315">
        <f>VLOOKUP($A315,被动技能升级!$J:$Q,被动技能升级!K$1,FALSE)</f>
        <v>100311</v>
      </c>
      <c r="C315">
        <f>VLOOKUP($A315,被动技能升级!$J:$Q,被动技能升级!L$1,FALSE)</f>
        <v>100312</v>
      </c>
      <c r="D315">
        <f>VLOOKUP($A315,被动技能升级!$J:$Q,被动技能升级!M$1,FALSE)</f>
        <v>50</v>
      </c>
      <c r="E315" t="str">
        <f>VLOOKUP($A315,被动技能升级!$J:$Q,被动技能升级!N$1,FALSE)</f>
        <v>[]</v>
      </c>
      <c r="F315">
        <f>VLOOKUP($A315,被动技能升级!$J:$Q,被动技能升级!O$1,FALSE)</f>
        <v>14100</v>
      </c>
      <c r="G315">
        <f>VLOOKUP($A315,被动技能升级!$J:$Q,被动技能升级!P$1,FALSE)</f>
        <v>0</v>
      </c>
      <c r="H315">
        <f>VLOOKUP($A315,被动技能升级!$J:$Q,被动技能升级!Q$1,FALSE)</f>
        <v>0</v>
      </c>
    </row>
    <row r="316" spans="1:8" x14ac:dyDescent="0.15">
      <c r="A316">
        <v>312</v>
      </c>
      <c r="B316">
        <f>VLOOKUP($A316,被动技能升级!$J:$Q,被动技能升级!K$1,FALSE)</f>
        <v>100312</v>
      </c>
      <c r="C316">
        <f>VLOOKUP($A316,被动技能升级!$J:$Q,被动技能升级!L$1,FALSE)</f>
        <v>100313</v>
      </c>
      <c r="D316">
        <f>VLOOKUP($A316,被动技能升级!$J:$Q,被动技能升级!M$1,FALSE)</f>
        <v>55</v>
      </c>
      <c r="E316" t="str">
        <f>VLOOKUP($A316,被动技能升级!$J:$Q,被动技能升级!N$1,FALSE)</f>
        <v>[]</v>
      </c>
      <c r="F316">
        <f>VLOOKUP($A316,被动技能升级!$J:$Q,被动技能升级!O$1,FALSE)</f>
        <v>20000</v>
      </c>
      <c r="G316">
        <f>VLOOKUP($A316,被动技能升级!$J:$Q,被动技能升级!P$1,FALSE)</f>
        <v>0</v>
      </c>
      <c r="H316">
        <f>VLOOKUP($A316,被动技能升级!$J:$Q,被动技能升级!Q$1,FALSE)</f>
        <v>0</v>
      </c>
    </row>
    <row r="317" spans="1:8" x14ac:dyDescent="0.15">
      <c r="A317">
        <v>313</v>
      </c>
      <c r="B317">
        <f>VLOOKUP($A317,被动技能升级!$J:$Q,被动技能升级!K$1,FALSE)</f>
        <v>100313</v>
      </c>
      <c r="C317">
        <f>VLOOKUP($A317,被动技能升级!$J:$Q,被动技能升级!L$1,FALSE)</f>
        <v>100314</v>
      </c>
      <c r="D317">
        <f>VLOOKUP($A317,被动技能升级!$J:$Q,被动技能升级!M$1,FALSE)</f>
        <v>60</v>
      </c>
      <c r="E317" t="str">
        <f>VLOOKUP($A317,被动技能升级!$J:$Q,被动技能升级!N$1,FALSE)</f>
        <v>[]</v>
      </c>
      <c r="F317">
        <f>VLOOKUP($A317,被动技能升级!$J:$Q,被动技能升级!O$1,FALSE)</f>
        <v>28300</v>
      </c>
      <c r="G317">
        <f>VLOOKUP($A317,被动技能升级!$J:$Q,被动技能升级!P$1,FALSE)</f>
        <v>0</v>
      </c>
      <c r="H317">
        <f>VLOOKUP($A317,被动技能升级!$J:$Q,被动技能升级!Q$1,FALSE)</f>
        <v>0</v>
      </c>
    </row>
    <row r="318" spans="1:8" x14ac:dyDescent="0.15">
      <c r="A318">
        <v>314</v>
      </c>
      <c r="B318">
        <f>VLOOKUP($A318,被动技能升级!$J:$Q,被动技能升级!K$1,FALSE)</f>
        <v>100314</v>
      </c>
      <c r="C318">
        <f>VLOOKUP($A318,被动技能升级!$J:$Q,被动技能升级!L$1,FALSE)</f>
        <v>100315</v>
      </c>
      <c r="D318">
        <f>VLOOKUP($A318,被动技能升级!$J:$Q,被动技能升级!M$1,FALSE)</f>
        <v>65</v>
      </c>
      <c r="E318" t="str">
        <f>VLOOKUP($A318,被动技能升级!$J:$Q,被动技能升级!N$1,FALSE)</f>
        <v>[]</v>
      </c>
      <c r="F318">
        <f>VLOOKUP($A318,被动技能升级!$J:$Q,被动技能升级!O$1,FALSE)</f>
        <v>40100</v>
      </c>
      <c r="G318">
        <f>VLOOKUP($A318,被动技能升级!$J:$Q,被动技能升级!P$1,FALSE)</f>
        <v>0</v>
      </c>
      <c r="H318">
        <f>VLOOKUP($A318,被动技能升级!$J:$Q,被动技能升级!Q$1,FALSE)</f>
        <v>0</v>
      </c>
    </row>
    <row r="319" spans="1:8" x14ac:dyDescent="0.15">
      <c r="A319">
        <v>315</v>
      </c>
      <c r="B319">
        <f>VLOOKUP($A319,被动技能升级!$J:$Q,被动技能升级!K$1,FALSE)</f>
        <v>100315</v>
      </c>
      <c r="C319">
        <f>VLOOKUP($A319,被动技能升级!$J:$Q,被动技能升级!L$1,FALSE)</f>
        <v>100316</v>
      </c>
      <c r="D319">
        <f>VLOOKUP($A319,被动技能升级!$J:$Q,被动技能升级!M$1,FALSE)</f>
        <v>70</v>
      </c>
      <c r="E319" t="str">
        <f>VLOOKUP($A319,被动技能升级!$J:$Q,被动技能升级!N$1,FALSE)</f>
        <v>[]</v>
      </c>
      <c r="F319">
        <f>VLOOKUP($A319,被动技能升级!$J:$Q,被动技能升级!O$1,FALSE)</f>
        <v>56700</v>
      </c>
      <c r="G319">
        <f>VLOOKUP($A319,被动技能升级!$J:$Q,被动技能升级!P$1,FALSE)</f>
        <v>0</v>
      </c>
      <c r="H319">
        <f>VLOOKUP($A319,被动技能升级!$J:$Q,被动技能升级!Q$1,FALSE)</f>
        <v>0</v>
      </c>
    </row>
    <row r="320" spans="1:8" x14ac:dyDescent="0.15">
      <c r="A320">
        <v>316</v>
      </c>
      <c r="B320">
        <f>VLOOKUP($A320,被动技能升级!$J:$Q,被动技能升级!K$1,FALSE)</f>
        <v>100316</v>
      </c>
      <c r="C320">
        <f>VLOOKUP($A320,被动技能升级!$J:$Q,被动技能升级!L$1,FALSE)</f>
        <v>100317</v>
      </c>
      <c r="D320">
        <f>VLOOKUP($A320,被动技能升级!$J:$Q,被动技能升级!M$1,FALSE)</f>
        <v>75</v>
      </c>
      <c r="E320" t="str">
        <f>VLOOKUP($A320,被动技能升级!$J:$Q,被动技能升级!N$1,FALSE)</f>
        <v>[]</v>
      </c>
      <c r="F320">
        <f>VLOOKUP($A320,被动技能升级!$J:$Q,被动技能升级!O$1,FALSE)</f>
        <v>80400</v>
      </c>
      <c r="G320">
        <f>VLOOKUP($A320,被动技能升级!$J:$Q,被动技能升级!P$1,FALSE)</f>
        <v>0</v>
      </c>
      <c r="H320">
        <f>VLOOKUP($A320,被动技能升级!$J:$Q,被动技能升级!Q$1,FALSE)</f>
        <v>0</v>
      </c>
    </row>
    <row r="321" spans="1:8" x14ac:dyDescent="0.15">
      <c r="A321">
        <v>317</v>
      </c>
      <c r="B321">
        <f>VLOOKUP($A321,被动技能升级!$J:$Q,被动技能升级!K$1,FALSE)</f>
        <v>100317</v>
      </c>
      <c r="C321">
        <f>VLOOKUP($A321,被动技能升级!$J:$Q,被动技能升级!L$1,FALSE)</f>
        <v>100318</v>
      </c>
      <c r="D321">
        <f>VLOOKUP($A321,被动技能升级!$J:$Q,被动技能升级!M$1,FALSE)</f>
        <v>80</v>
      </c>
      <c r="E321" t="str">
        <f>VLOOKUP($A321,被动技能升级!$J:$Q,被动技能升级!N$1,FALSE)</f>
        <v>[]</v>
      </c>
      <c r="F321">
        <f>VLOOKUP($A321,被动技能升级!$J:$Q,被动技能升级!O$1,FALSE)</f>
        <v>113800</v>
      </c>
      <c r="G321">
        <f>VLOOKUP($A321,被动技能升级!$J:$Q,被动技能升级!P$1,FALSE)</f>
        <v>0</v>
      </c>
      <c r="H321">
        <f>VLOOKUP($A321,被动技能升级!$J:$Q,被动技能升级!Q$1,FALSE)</f>
        <v>0</v>
      </c>
    </row>
    <row r="322" spans="1:8" x14ac:dyDescent="0.15">
      <c r="A322">
        <v>318</v>
      </c>
      <c r="B322">
        <f>VLOOKUP($A322,被动技能升级!$J:$Q,被动技能升级!K$1,FALSE)</f>
        <v>100318</v>
      </c>
      <c r="C322">
        <f>VLOOKUP($A322,被动技能升级!$J:$Q,被动技能升级!L$1,FALSE)</f>
        <v>100319</v>
      </c>
      <c r="D322">
        <f>VLOOKUP($A322,被动技能升级!$J:$Q,被动技能升级!M$1,FALSE)</f>
        <v>85</v>
      </c>
      <c r="E322" t="str">
        <f>VLOOKUP($A322,被动技能升级!$J:$Q,被动技能升级!N$1,FALSE)</f>
        <v>[]</v>
      </c>
      <c r="F322">
        <f>VLOOKUP($A322,被动技能升级!$J:$Q,被动技能升级!O$1,FALSE)</f>
        <v>161100</v>
      </c>
      <c r="G322">
        <f>VLOOKUP($A322,被动技能升级!$J:$Q,被动技能升级!P$1,FALSE)</f>
        <v>0</v>
      </c>
      <c r="H322">
        <f>VLOOKUP($A322,被动技能升级!$J:$Q,被动技能升级!Q$1,FALSE)</f>
        <v>0</v>
      </c>
    </row>
    <row r="323" spans="1:8" x14ac:dyDescent="0.15">
      <c r="A323">
        <v>319</v>
      </c>
      <c r="B323">
        <f>VLOOKUP($A323,被动技能升级!$J:$Q,被动技能升级!K$1,FALSE)</f>
        <v>100319</v>
      </c>
      <c r="C323">
        <f>VLOOKUP($A323,被动技能升级!$J:$Q,被动技能升级!L$1,FALSE)</f>
        <v>100320</v>
      </c>
      <c r="D323">
        <f>VLOOKUP($A323,被动技能升级!$J:$Q,被动技能升级!M$1,FALSE)</f>
        <v>90</v>
      </c>
      <c r="E323" t="str">
        <f>VLOOKUP($A323,被动技能升级!$J:$Q,被动技能升级!N$1,FALSE)</f>
        <v>[]</v>
      </c>
      <c r="F323">
        <f>VLOOKUP($A323,被动技能升级!$J:$Q,被动技能升级!O$1,FALSE)</f>
        <v>228100</v>
      </c>
      <c r="G323">
        <f>VLOOKUP($A323,被动技能升级!$J:$Q,被动技能升级!P$1,FALSE)</f>
        <v>0</v>
      </c>
      <c r="H323">
        <f>VLOOKUP($A323,被动技能升级!$J:$Q,被动技能升级!Q$1,FALSE)</f>
        <v>0</v>
      </c>
    </row>
    <row r="324" spans="1:8" x14ac:dyDescent="0.15">
      <c r="A324">
        <v>320</v>
      </c>
      <c r="B324">
        <f>VLOOKUP($A324,被动技能升级!$J:$Q,被动技能升级!K$1,FALSE)</f>
        <v>100320</v>
      </c>
      <c r="C324">
        <f>VLOOKUP($A324,被动技能升级!$J:$Q,被动技能升级!L$1,FALSE)</f>
        <v>0</v>
      </c>
      <c r="D324">
        <f>VLOOKUP($A324,被动技能升级!$J:$Q,被动技能升级!M$1,FALSE)</f>
        <v>100</v>
      </c>
      <c r="E324" t="str">
        <f>VLOOKUP($A324,被动技能升级!$J:$Q,被动技能升级!N$1,FALSE)</f>
        <v>[]</v>
      </c>
      <c r="F324">
        <f>VLOOKUP($A324,被动技能升级!$J:$Q,被动技能升级!O$1,FALSE)</f>
        <v>780200</v>
      </c>
      <c r="G324">
        <f>VLOOKUP($A324,被动技能升级!$J:$Q,被动技能升级!P$1,FALSE)</f>
        <v>0</v>
      </c>
      <c r="H324">
        <f>VLOOKUP($A324,被动技能升级!$J:$Q,被动技能升级!Q$1,FALSE)</f>
        <v>0</v>
      </c>
    </row>
    <row r="325" spans="1:8" x14ac:dyDescent="0.15">
      <c r="A325">
        <v>321</v>
      </c>
      <c r="B325">
        <f>VLOOKUP($A325,被动技能升级!$J:$Q,被动技能升级!K$1,FALSE)</f>
        <v>100321</v>
      </c>
      <c r="C325">
        <f>VLOOKUP($A325,被动技能升级!$J:$Q,被动技能升级!L$1,FALSE)</f>
        <v>100322</v>
      </c>
      <c r="D325">
        <f>VLOOKUP($A325,被动技能升级!$J:$Q,被动技能升级!M$1,FALSE)</f>
        <v>2</v>
      </c>
      <c r="E325" t="str">
        <f>VLOOKUP($A325,被动技能升级!$J:$Q,被动技能升级!N$1,FALSE)</f>
        <v>[]</v>
      </c>
      <c r="F325">
        <f>VLOOKUP($A325,被动技能升级!$J:$Q,被动技能升级!O$1,FALSE)</f>
        <v>500</v>
      </c>
      <c r="G325">
        <f>VLOOKUP($A325,被动技能升级!$J:$Q,被动技能升级!P$1,FALSE)</f>
        <v>0</v>
      </c>
      <c r="H325">
        <f>VLOOKUP($A325,被动技能升级!$J:$Q,被动技能升级!Q$1,FALSE)</f>
        <v>0</v>
      </c>
    </row>
    <row r="326" spans="1:8" x14ac:dyDescent="0.15">
      <c r="A326">
        <v>322</v>
      </c>
      <c r="B326">
        <f>VLOOKUP($A326,被动技能升级!$J:$Q,被动技能升级!K$1,FALSE)</f>
        <v>100322</v>
      </c>
      <c r="C326">
        <f>VLOOKUP($A326,被动技能升级!$J:$Q,被动技能升级!L$1,FALSE)</f>
        <v>100323</v>
      </c>
      <c r="D326">
        <f>VLOOKUP($A326,被动技能升级!$J:$Q,被动技能升级!M$1,FALSE)</f>
        <v>5</v>
      </c>
      <c r="E326" t="str">
        <f>VLOOKUP($A326,被动技能升级!$J:$Q,被动技能升级!N$1,FALSE)</f>
        <v>[]</v>
      </c>
      <c r="F326">
        <f>VLOOKUP($A326,被动技能升级!$J:$Q,被动技能升级!O$1,FALSE)</f>
        <v>600</v>
      </c>
      <c r="G326">
        <f>VLOOKUP($A326,被动技能升级!$J:$Q,被动技能升级!P$1,FALSE)</f>
        <v>0</v>
      </c>
      <c r="H326">
        <f>VLOOKUP($A326,被动技能升级!$J:$Q,被动技能升级!Q$1,FALSE)</f>
        <v>0</v>
      </c>
    </row>
    <row r="327" spans="1:8" x14ac:dyDescent="0.15">
      <c r="A327">
        <v>323</v>
      </c>
      <c r="B327">
        <f>VLOOKUP($A327,被动技能升级!$J:$Q,被动技能升级!K$1,FALSE)</f>
        <v>100323</v>
      </c>
      <c r="C327">
        <f>VLOOKUP($A327,被动技能升级!$J:$Q,被动技能升级!L$1,FALSE)</f>
        <v>100324</v>
      </c>
      <c r="D327">
        <f>VLOOKUP($A327,被动技能升级!$J:$Q,被动技能升级!M$1,FALSE)</f>
        <v>10</v>
      </c>
      <c r="E327" t="str">
        <f>VLOOKUP($A327,被动技能升级!$J:$Q,被动技能升级!N$1,FALSE)</f>
        <v>[]</v>
      </c>
      <c r="F327">
        <f>VLOOKUP($A327,被动技能升级!$J:$Q,被动技能升级!O$1,FALSE)</f>
        <v>800</v>
      </c>
      <c r="G327">
        <f>VLOOKUP($A327,被动技能升级!$J:$Q,被动技能升级!P$1,FALSE)</f>
        <v>0</v>
      </c>
      <c r="H327">
        <f>VLOOKUP($A327,被动技能升级!$J:$Q,被动技能升级!Q$1,FALSE)</f>
        <v>0</v>
      </c>
    </row>
    <row r="328" spans="1:8" x14ac:dyDescent="0.15">
      <c r="A328">
        <v>324</v>
      </c>
      <c r="B328">
        <f>VLOOKUP($A328,被动技能升级!$J:$Q,被动技能升级!K$1,FALSE)</f>
        <v>100324</v>
      </c>
      <c r="C328">
        <f>VLOOKUP($A328,被动技能升级!$J:$Q,被动技能升级!L$1,FALSE)</f>
        <v>100325</v>
      </c>
      <c r="D328">
        <f>VLOOKUP($A328,被动技能升级!$J:$Q,被动技能升级!M$1,FALSE)</f>
        <v>15</v>
      </c>
      <c r="E328" t="str">
        <f>VLOOKUP($A328,被动技能升级!$J:$Q,被动技能升级!N$1,FALSE)</f>
        <v>[]</v>
      </c>
      <c r="F328">
        <f>VLOOKUP($A328,被动技能升级!$J:$Q,被动技能升级!O$1,FALSE)</f>
        <v>1200</v>
      </c>
      <c r="G328">
        <f>VLOOKUP($A328,被动技能升级!$J:$Q,被动技能升级!P$1,FALSE)</f>
        <v>0</v>
      </c>
      <c r="H328">
        <f>VLOOKUP($A328,被动技能升级!$J:$Q,被动技能升级!Q$1,FALSE)</f>
        <v>0</v>
      </c>
    </row>
    <row r="329" spans="1:8" x14ac:dyDescent="0.15">
      <c r="A329">
        <v>325</v>
      </c>
      <c r="B329">
        <f>VLOOKUP($A329,被动技能升级!$J:$Q,被动技能升级!K$1,FALSE)</f>
        <v>100325</v>
      </c>
      <c r="C329">
        <f>VLOOKUP($A329,被动技能升级!$J:$Q,被动技能升级!L$1,FALSE)</f>
        <v>100326</v>
      </c>
      <c r="D329">
        <f>VLOOKUP($A329,被动技能升级!$J:$Q,被动技能升级!M$1,FALSE)</f>
        <v>20</v>
      </c>
      <c r="E329" t="str">
        <f>VLOOKUP($A329,被动技能升级!$J:$Q,被动技能升级!N$1,FALSE)</f>
        <v>[]</v>
      </c>
      <c r="F329">
        <f>VLOOKUP($A329,被动技能升级!$J:$Q,被动技能升级!O$1,FALSE)</f>
        <v>1700</v>
      </c>
      <c r="G329">
        <f>VLOOKUP($A329,被动技能升级!$J:$Q,被动技能升级!P$1,FALSE)</f>
        <v>0</v>
      </c>
      <c r="H329">
        <f>VLOOKUP($A329,被动技能升级!$J:$Q,被动技能升级!Q$1,FALSE)</f>
        <v>0</v>
      </c>
    </row>
    <row r="330" spans="1:8" x14ac:dyDescent="0.15">
      <c r="A330">
        <v>326</v>
      </c>
      <c r="B330">
        <f>VLOOKUP($A330,被动技能升级!$J:$Q,被动技能升级!K$1,FALSE)</f>
        <v>100326</v>
      </c>
      <c r="C330">
        <f>VLOOKUP($A330,被动技能升级!$J:$Q,被动技能升级!L$1,FALSE)</f>
        <v>100327</v>
      </c>
      <c r="D330">
        <f>VLOOKUP($A330,被动技能升级!$J:$Q,被动技能升级!M$1,FALSE)</f>
        <v>25</v>
      </c>
      <c r="E330" t="str">
        <f>VLOOKUP($A330,被动技能升级!$J:$Q,被动技能升级!N$1,FALSE)</f>
        <v>[]</v>
      </c>
      <c r="F330">
        <f>VLOOKUP($A330,被动技能升级!$J:$Q,被动技能升级!O$1,FALSE)</f>
        <v>2400</v>
      </c>
      <c r="G330">
        <f>VLOOKUP($A330,被动技能升级!$J:$Q,被动技能升级!P$1,FALSE)</f>
        <v>0</v>
      </c>
      <c r="H330">
        <f>VLOOKUP($A330,被动技能升级!$J:$Q,被动技能升级!Q$1,FALSE)</f>
        <v>0</v>
      </c>
    </row>
    <row r="331" spans="1:8" x14ac:dyDescent="0.15">
      <c r="A331">
        <v>327</v>
      </c>
      <c r="B331">
        <f>VLOOKUP($A331,被动技能升级!$J:$Q,被动技能升级!K$1,FALSE)</f>
        <v>100327</v>
      </c>
      <c r="C331">
        <f>VLOOKUP($A331,被动技能升级!$J:$Q,被动技能升级!L$1,FALSE)</f>
        <v>100328</v>
      </c>
      <c r="D331">
        <f>VLOOKUP($A331,被动技能升级!$J:$Q,被动技能升级!M$1,FALSE)</f>
        <v>30</v>
      </c>
      <c r="E331" t="str">
        <f>VLOOKUP($A331,被动技能升级!$J:$Q,被动技能升级!N$1,FALSE)</f>
        <v>[]</v>
      </c>
      <c r="F331">
        <f>VLOOKUP($A331,被动技能升级!$J:$Q,被动技能升级!O$1,FALSE)</f>
        <v>3500</v>
      </c>
      <c r="G331">
        <f>VLOOKUP($A331,被动技能升级!$J:$Q,被动技能升级!P$1,FALSE)</f>
        <v>0</v>
      </c>
      <c r="H331">
        <f>VLOOKUP($A331,被动技能升级!$J:$Q,被动技能升级!Q$1,FALSE)</f>
        <v>0</v>
      </c>
    </row>
    <row r="332" spans="1:8" x14ac:dyDescent="0.15">
      <c r="A332">
        <v>328</v>
      </c>
      <c r="B332">
        <f>VLOOKUP($A332,被动技能升级!$J:$Q,被动技能升级!K$1,FALSE)</f>
        <v>100328</v>
      </c>
      <c r="C332">
        <f>VLOOKUP($A332,被动技能升级!$J:$Q,被动技能升级!L$1,FALSE)</f>
        <v>100329</v>
      </c>
      <c r="D332">
        <f>VLOOKUP($A332,被动技能升级!$J:$Q,被动技能升级!M$1,FALSE)</f>
        <v>35</v>
      </c>
      <c r="E332" t="str">
        <f>VLOOKUP($A332,被动技能升级!$J:$Q,被动技能升级!N$1,FALSE)</f>
        <v>[]</v>
      </c>
      <c r="F332">
        <f>VLOOKUP($A332,被动技能升级!$J:$Q,被动技能升级!O$1,FALSE)</f>
        <v>4900</v>
      </c>
      <c r="G332">
        <f>VLOOKUP($A332,被动技能升级!$J:$Q,被动技能升级!P$1,FALSE)</f>
        <v>0</v>
      </c>
      <c r="H332">
        <f>VLOOKUP($A332,被动技能升级!$J:$Q,被动技能升级!Q$1,FALSE)</f>
        <v>0</v>
      </c>
    </row>
    <row r="333" spans="1:8" x14ac:dyDescent="0.15">
      <c r="A333">
        <v>329</v>
      </c>
      <c r="B333">
        <f>VLOOKUP($A333,被动技能升级!$J:$Q,被动技能升级!K$1,FALSE)</f>
        <v>100329</v>
      </c>
      <c r="C333">
        <f>VLOOKUP($A333,被动技能升级!$J:$Q,被动技能升级!L$1,FALSE)</f>
        <v>100330</v>
      </c>
      <c r="D333">
        <f>VLOOKUP($A333,被动技能升级!$J:$Q,被动技能升级!M$1,FALSE)</f>
        <v>40</v>
      </c>
      <c r="E333" t="str">
        <f>VLOOKUP($A333,被动技能升级!$J:$Q,被动技能升级!N$1,FALSE)</f>
        <v>[]</v>
      </c>
      <c r="F333">
        <f>VLOOKUP($A333,被动技能升级!$J:$Q,被动技能升级!O$1,FALSE)</f>
        <v>7000</v>
      </c>
      <c r="G333">
        <f>VLOOKUP($A333,被动技能升级!$J:$Q,被动技能升级!P$1,FALSE)</f>
        <v>0</v>
      </c>
      <c r="H333">
        <f>VLOOKUP($A333,被动技能升级!$J:$Q,被动技能升级!Q$1,FALSE)</f>
        <v>0</v>
      </c>
    </row>
    <row r="334" spans="1:8" x14ac:dyDescent="0.15">
      <c r="A334">
        <v>330</v>
      </c>
      <c r="B334">
        <f>VLOOKUP($A334,被动技能升级!$J:$Q,被动技能升级!K$1,FALSE)</f>
        <v>100330</v>
      </c>
      <c r="C334">
        <f>VLOOKUP($A334,被动技能升级!$J:$Q,被动技能升级!L$1,FALSE)</f>
        <v>100331</v>
      </c>
      <c r="D334">
        <f>VLOOKUP($A334,被动技能升级!$J:$Q,被动技能升级!M$1,FALSE)</f>
        <v>45</v>
      </c>
      <c r="E334" t="str">
        <f>VLOOKUP($A334,被动技能升级!$J:$Q,被动技能升级!N$1,FALSE)</f>
        <v>[]</v>
      </c>
      <c r="F334">
        <f>VLOOKUP($A334,被动技能升级!$J:$Q,被动技能升级!O$1,FALSE)</f>
        <v>9900</v>
      </c>
      <c r="G334">
        <f>VLOOKUP($A334,被动技能升级!$J:$Q,被动技能升级!P$1,FALSE)</f>
        <v>0</v>
      </c>
      <c r="H334">
        <f>VLOOKUP($A334,被动技能升级!$J:$Q,被动技能升级!Q$1,FALSE)</f>
        <v>0</v>
      </c>
    </row>
    <row r="335" spans="1:8" x14ac:dyDescent="0.15">
      <c r="A335">
        <v>331</v>
      </c>
      <c r="B335">
        <f>VLOOKUP($A335,被动技能升级!$J:$Q,被动技能升级!K$1,FALSE)</f>
        <v>100331</v>
      </c>
      <c r="C335">
        <f>VLOOKUP($A335,被动技能升级!$J:$Q,被动技能升级!L$1,FALSE)</f>
        <v>100332</v>
      </c>
      <c r="D335">
        <f>VLOOKUP($A335,被动技能升级!$J:$Q,被动技能升级!M$1,FALSE)</f>
        <v>50</v>
      </c>
      <c r="E335" t="str">
        <f>VLOOKUP($A335,被动技能升级!$J:$Q,被动技能升级!N$1,FALSE)</f>
        <v>[]</v>
      </c>
      <c r="F335">
        <f>VLOOKUP($A335,被动技能升级!$J:$Q,被动技能升级!O$1,FALSE)</f>
        <v>14100</v>
      </c>
      <c r="G335">
        <f>VLOOKUP($A335,被动技能升级!$J:$Q,被动技能升级!P$1,FALSE)</f>
        <v>0</v>
      </c>
      <c r="H335">
        <f>VLOOKUP($A335,被动技能升级!$J:$Q,被动技能升级!Q$1,FALSE)</f>
        <v>0</v>
      </c>
    </row>
    <row r="336" spans="1:8" x14ac:dyDescent="0.15">
      <c r="A336">
        <v>332</v>
      </c>
      <c r="B336">
        <f>VLOOKUP($A336,被动技能升级!$J:$Q,被动技能升级!K$1,FALSE)</f>
        <v>100332</v>
      </c>
      <c r="C336">
        <f>VLOOKUP($A336,被动技能升级!$J:$Q,被动技能升级!L$1,FALSE)</f>
        <v>100333</v>
      </c>
      <c r="D336">
        <f>VLOOKUP($A336,被动技能升级!$J:$Q,被动技能升级!M$1,FALSE)</f>
        <v>55</v>
      </c>
      <c r="E336" t="str">
        <f>VLOOKUP($A336,被动技能升级!$J:$Q,被动技能升级!N$1,FALSE)</f>
        <v>[]</v>
      </c>
      <c r="F336">
        <f>VLOOKUP($A336,被动技能升级!$J:$Q,被动技能升级!O$1,FALSE)</f>
        <v>20000</v>
      </c>
      <c r="G336">
        <f>VLOOKUP($A336,被动技能升级!$J:$Q,被动技能升级!P$1,FALSE)</f>
        <v>0</v>
      </c>
      <c r="H336">
        <f>VLOOKUP($A336,被动技能升级!$J:$Q,被动技能升级!Q$1,FALSE)</f>
        <v>0</v>
      </c>
    </row>
    <row r="337" spans="1:8" x14ac:dyDescent="0.15">
      <c r="A337">
        <v>333</v>
      </c>
      <c r="B337">
        <f>VLOOKUP($A337,被动技能升级!$J:$Q,被动技能升级!K$1,FALSE)</f>
        <v>100333</v>
      </c>
      <c r="C337">
        <f>VLOOKUP($A337,被动技能升级!$J:$Q,被动技能升级!L$1,FALSE)</f>
        <v>100334</v>
      </c>
      <c r="D337">
        <f>VLOOKUP($A337,被动技能升级!$J:$Q,被动技能升级!M$1,FALSE)</f>
        <v>60</v>
      </c>
      <c r="E337" t="str">
        <f>VLOOKUP($A337,被动技能升级!$J:$Q,被动技能升级!N$1,FALSE)</f>
        <v>[]</v>
      </c>
      <c r="F337">
        <f>VLOOKUP($A337,被动技能升级!$J:$Q,被动技能升级!O$1,FALSE)</f>
        <v>28300</v>
      </c>
      <c r="G337">
        <f>VLOOKUP($A337,被动技能升级!$J:$Q,被动技能升级!P$1,FALSE)</f>
        <v>0</v>
      </c>
      <c r="H337">
        <f>VLOOKUP($A337,被动技能升级!$J:$Q,被动技能升级!Q$1,FALSE)</f>
        <v>0</v>
      </c>
    </row>
    <row r="338" spans="1:8" x14ac:dyDescent="0.15">
      <c r="A338">
        <v>334</v>
      </c>
      <c r="B338">
        <f>VLOOKUP($A338,被动技能升级!$J:$Q,被动技能升级!K$1,FALSE)</f>
        <v>100334</v>
      </c>
      <c r="C338">
        <f>VLOOKUP($A338,被动技能升级!$J:$Q,被动技能升级!L$1,FALSE)</f>
        <v>100335</v>
      </c>
      <c r="D338">
        <f>VLOOKUP($A338,被动技能升级!$J:$Q,被动技能升级!M$1,FALSE)</f>
        <v>65</v>
      </c>
      <c r="E338" t="str">
        <f>VLOOKUP($A338,被动技能升级!$J:$Q,被动技能升级!N$1,FALSE)</f>
        <v>[]</v>
      </c>
      <c r="F338">
        <f>VLOOKUP($A338,被动技能升级!$J:$Q,被动技能升级!O$1,FALSE)</f>
        <v>40100</v>
      </c>
      <c r="G338">
        <f>VLOOKUP($A338,被动技能升级!$J:$Q,被动技能升级!P$1,FALSE)</f>
        <v>0</v>
      </c>
      <c r="H338">
        <f>VLOOKUP($A338,被动技能升级!$J:$Q,被动技能升级!Q$1,FALSE)</f>
        <v>0</v>
      </c>
    </row>
    <row r="339" spans="1:8" x14ac:dyDescent="0.15">
      <c r="A339">
        <v>335</v>
      </c>
      <c r="B339">
        <f>VLOOKUP($A339,被动技能升级!$J:$Q,被动技能升级!K$1,FALSE)</f>
        <v>100335</v>
      </c>
      <c r="C339">
        <f>VLOOKUP($A339,被动技能升级!$J:$Q,被动技能升级!L$1,FALSE)</f>
        <v>100336</v>
      </c>
      <c r="D339">
        <f>VLOOKUP($A339,被动技能升级!$J:$Q,被动技能升级!M$1,FALSE)</f>
        <v>70</v>
      </c>
      <c r="E339" t="str">
        <f>VLOOKUP($A339,被动技能升级!$J:$Q,被动技能升级!N$1,FALSE)</f>
        <v>[]</v>
      </c>
      <c r="F339">
        <f>VLOOKUP($A339,被动技能升级!$J:$Q,被动技能升级!O$1,FALSE)</f>
        <v>56700</v>
      </c>
      <c r="G339">
        <f>VLOOKUP($A339,被动技能升级!$J:$Q,被动技能升级!P$1,FALSE)</f>
        <v>0</v>
      </c>
      <c r="H339">
        <f>VLOOKUP($A339,被动技能升级!$J:$Q,被动技能升级!Q$1,FALSE)</f>
        <v>0</v>
      </c>
    </row>
    <row r="340" spans="1:8" x14ac:dyDescent="0.15">
      <c r="A340">
        <v>336</v>
      </c>
      <c r="B340">
        <f>VLOOKUP($A340,被动技能升级!$J:$Q,被动技能升级!K$1,FALSE)</f>
        <v>100336</v>
      </c>
      <c r="C340">
        <f>VLOOKUP($A340,被动技能升级!$J:$Q,被动技能升级!L$1,FALSE)</f>
        <v>100337</v>
      </c>
      <c r="D340">
        <f>VLOOKUP($A340,被动技能升级!$J:$Q,被动技能升级!M$1,FALSE)</f>
        <v>75</v>
      </c>
      <c r="E340" t="str">
        <f>VLOOKUP($A340,被动技能升级!$J:$Q,被动技能升级!N$1,FALSE)</f>
        <v>[]</v>
      </c>
      <c r="F340">
        <f>VLOOKUP($A340,被动技能升级!$J:$Q,被动技能升级!O$1,FALSE)</f>
        <v>80400</v>
      </c>
      <c r="G340">
        <f>VLOOKUP($A340,被动技能升级!$J:$Q,被动技能升级!P$1,FALSE)</f>
        <v>0</v>
      </c>
      <c r="H340">
        <f>VLOOKUP($A340,被动技能升级!$J:$Q,被动技能升级!Q$1,FALSE)</f>
        <v>0</v>
      </c>
    </row>
    <row r="341" spans="1:8" x14ac:dyDescent="0.15">
      <c r="A341">
        <v>337</v>
      </c>
      <c r="B341">
        <f>VLOOKUP($A341,被动技能升级!$J:$Q,被动技能升级!K$1,FALSE)</f>
        <v>100337</v>
      </c>
      <c r="C341">
        <f>VLOOKUP($A341,被动技能升级!$J:$Q,被动技能升级!L$1,FALSE)</f>
        <v>100338</v>
      </c>
      <c r="D341">
        <f>VLOOKUP($A341,被动技能升级!$J:$Q,被动技能升级!M$1,FALSE)</f>
        <v>80</v>
      </c>
      <c r="E341" t="str">
        <f>VLOOKUP($A341,被动技能升级!$J:$Q,被动技能升级!N$1,FALSE)</f>
        <v>[]</v>
      </c>
      <c r="F341">
        <f>VLOOKUP($A341,被动技能升级!$J:$Q,被动技能升级!O$1,FALSE)</f>
        <v>113800</v>
      </c>
      <c r="G341">
        <f>VLOOKUP($A341,被动技能升级!$J:$Q,被动技能升级!P$1,FALSE)</f>
        <v>0</v>
      </c>
      <c r="H341">
        <f>VLOOKUP($A341,被动技能升级!$J:$Q,被动技能升级!Q$1,FALSE)</f>
        <v>0</v>
      </c>
    </row>
    <row r="342" spans="1:8" x14ac:dyDescent="0.15">
      <c r="A342">
        <v>338</v>
      </c>
      <c r="B342">
        <f>VLOOKUP($A342,被动技能升级!$J:$Q,被动技能升级!K$1,FALSE)</f>
        <v>100338</v>
      </c>
      <c r="C342">
        <f>VLOOKUP($A342,被动技能升级!$J:$Q,被动技能升级!L$1,FALSE)</f>
        <v>100339</v>
      </c>
      <c r="D342">
        <f>VLOOKUP($A342,被动技能升级!$J:$Q,被动技能升级!M$1,FALSE)</f>
        <v>85</v>
      </c>
      <c r="E342" t="str">
        <f>VLOOKUP($A342,被动技能升级!$J:$Q,被动技能升级!N$1,FALSE)</f>
        <v>[]</v>
      </c>
      <c r="F342">
        <f>VLOOKUP($A342,被动技能升级!$J:$Q,被动技能升级!O$1,FALSE)</f>
        <v>161100</v>
      </c>
      <c r="G342">
        <f>VLOOKUP($A342,被动技能升级!$J:$Q,被动技能升级!P$1,FALSE)</f>
        <v>0</v>
      </c>
      <c r="H342">
        <f>VLOOKUP($A342,被动技能升级!$J:$Q,被动技能升级!Q$1,FALSE)</f>
        <v>0</v>
      </c>
    </row>
    <row r="343" spans="1:8" x14ac:dyDescent="0.15">
      <c r="A343">
        <v>339</v>
      </c>
      <c r="B343">
        <f>VLOOKUP($A343,被动技能升级!$J:$Q,被动技能升级!K$1,FALSE)</f>
        <v>100339</v>
      </c>
      <c r="C343">
        <f>VLOOKUP($A343,被动技能升级!$J:$Q,被动技能升级!L$1,FALSE)</f>
        <v>100340</v>
      </c>
      <c r="D343">
        <f>VLOOKUP($A343,被动技能升级!$J:$Q,被动技能升级!M$1,FALSE)</f>
        <v>90</v>
      </c>
      <c r="E343" t="str">
        <f>VLOOKUP($A343,被动技能升级!$J:$Q,被动技能升级!N$1,FALSE)</f>
        <v>[]</v>
      </c>
      <c r="F343">
        <f>VLOOKUP($A343,被动技能升级!$J:$Q,被动技能升级!O$1,FALSE)</f>
        <v>228100</v>
      </c>
      <c r="G343">
        <f>VLOOKUP($A343,被动技能升级!$J:$Q,被动技能升级!P$1,FALSE)</f>
        <v>0</v>
      </c>
      <c r="H343">
        <f>VLOOKUP($A343,被动技能升级!$J:$Q,被动技能升级!Q$1,FALSE)</f>
        <v>0</v>
      </c>
    </row>
    <row r="344" spans="1:8" x14ac:dyDescent="0.15">
      <c r="A344">
        <v>340</v>
      </c>
      <c r="B344">
        <f>VLOOKUP($A344,被动技能升级!$J:$Q,被动技能升级!K$1,FALSE)</f>
        <v>100340</v>
      </c>
      <c r="C344">
        <f>VLOOKUP($A344,被动技能升级!$J:$Q,被动技能升级!L$1,FALSE)</f>
        <v>0</v>
      </c>
      <c r="D344">
        <f>VLOOKUP($A344,被动技能升级!$J:$Q,被动技能升级!M$1,FALSE)</f>
        <v>100</v>
      </c>
      <c r="E344" t="str">
        <f>VLOOKUP($A344,被动技能升级!$J:$Q,被动技能升级!N$1,FALSE)</f>
        <v>[]</v>
      </c>
      <c r="F344">
        <f>VLOOKUP($A344,被动技能升级!$J:$Q,被动技能升级!O$1,FALSE)</f>
        <v>780200</v>
      </c>
      <c r="G344">
        <f>VLOOKUP($A344,被动技能升级!$J:$Q,被动技能升级!P$1,FALSE)</f>
        <v>0</v>
      </c>
      <c r="H344">
        <f>VLOOKUP($A344,被动技能升级!$J:$Q,被动技能升级!Q$1,FALSE)</f>
        <v>0</v>
      </c>
    </row>
    <row r="345" spans="1:8" x14ac:dyDescent="0.15">
      <c r="A345">
        <v>341</v>
      </c>
      <c r="B345">
        <f>VLOOKUP($A345,被动技能升级!$J:$Q,被动技能升级!K$1,FALSE)</f>
        <v>100341</v>
      </c>
      <c r="C345">
        <f>VLOOKUP($A345,被动技能升级!$J:$Q,被动技能升级!L$1,FALSE)</f>
        <v>100342</v>
      </c>
      <c r="D345">
        <f>VLOOKUP($A345,被动技能升级!$J:$Q,被动技能升级!M$1,FALSE)</f>
        <v>2</v>
      </c>
      <c r="E345" t="str">
        <f>VLOOKUP($A345,被动技能升级!$J:$Q,被动技能升级!N$1,FALSE)</f>
        <v>[]</v>
      </c>
      <c r="F345">
        <f>VLOOKUP($A345,被动技能升级!$J:$Q,被动技能升级!O$1,FALSE)</f>
        <v>500</v>
      </c>
      <c r="G345">
        <f>VLOOKUP($A345,被动技能升级!$J:$Q,被动技能升级!P$1,FALSE)</f>
        <v>0</v>
      </c>
      <c r="H345">
        <f>VLOOKUP($A345,被动技能升级!$J:$Q,被动技能升级!Q$1,FALSE)</f>
        <v>0</v>
      </c>
    </row>
    <row r="346" spans="1:8" x14ac:dyDescent="0.15">
      <c r="A346">
        <v>342</v>
      </c>
      <c r="B346">
        <f>VLOOKUP($A346,被动技能升级!$J:$Q,被动技能升级!K$1,FALSE)</f>
        <v>100342</v>
      </c>
      <c r="C346">
        <f>VLOOKUP($A346,被动技能升级!$J:$Q,被动技能升级!L$1,FALSE)</f>
        <v>100343</v>
      </c>
      <c r="D346">
        <f>VLOOKUP($A346,被动技能升级!$J:$Q,被动技能升级!M$1,FALSE)</f>
        <v>5</v>
      </c>
      <c r="E346" t="str">
        <f>VLOOKUP($A346,被动技能升级!$J:$Q,被动技能升级!N$1,FALSE)</f>
        <v>[]</v>
      </c>
      <c r="F346">
        <f>VLOOKUP($A346,被动技能升级!$J:$Q,被动技能升级!O$1,FALSE)</f>
        <v>600</v>
      </c>
      <c r="G346">
        <f>VLOOKUP($A346,被动技能升级!$J:$Q,被动技能升级!P$1,FALSE)</f>
        <v>0</v>
      </c>
      <c r="H346">
        <f>VLOOKUP($A346,被动技能升级!$J:$Q,被动技能升级!Q$1,FALSE)</f>
        <v>0</v>
      </c>
    </row>
    <row r="347" spans="1:8" x14ac:dyDescent="0.15">
      <c r="A347">
        <v>343</v>
      </c>
      <c r="B347">
        <f>VLOOKUP($A347,被动技能升级!$J:$Q,被动技能升级!K$1,FALSE)</f>
        <v>100343</v>
      </c>
      <c r="C347">
        <f>VLOOKUP($A347,被动技能升级!$J:$Q,被动技能升级!L$1,FALSE)</f>
        <v>100344</v>
      </c>
      <c r="D347">
        <f>VLOOKUP($A347,被动技能升级!$J:$Q,被动技能升级!M$1,FALSE)</f>
        <v>10</v>
      </c>
      <c r="E347" t="str">
        <f>VLOOKUP($A347,被动技能升级!$J:$Q,被动技能升级!N$1,FALSE)</f>
        <v>[]</v>
      </c>
      <c r="F347">
        <f>VLOOKUP($A347,被动技能升级!$J:$Q,被动技能升级!O$1,FALSE)</f>
        <v>800</v>
      </c>
      <c r="G347">
        <f>VLOOKUP($A347,被动技能升级!$J:$Q,被动技能升级!P$1,FALSE)</f>
        <v>0</v>
      </c>
      <c r="H347">
        <f>VLOOKUP($A347,被动技能升级!$J:$Q,被动技能升级!Q$1,FALSE)</f>
        <v>0</v>
      </c>
    </row>
    <row r="348" spans="1:8" x14ac:dyDescent="0.15">
      <c r="A348">
        <v>344</v>
      </c>
      <c r="B348">
        <f>VLOOKUP($A348,被动技能升级!$J:$Q,被动技能升级!K$1,FALSE)</f>
        <v>100344</v>
      </c>
      <c r="C348">
        <f>VLOOKUP($A348,被动技能升级!$J:$Q,被动技能升级!L$1,FALSE)</f>
        <v>100345</v>
      </c>
      <c r="D348">
        <f>VLOOKUP($A348,被动技能升级!$J:$Q,被动技能升级!M$1,FALSE)</f>
        <v>15</v>
      </c>
      <c r="E348" t="str">
        <f>VLOOKUP($A348,被动技能升级!$J:$Q,被动技能升级!N$1,FALSE)</f>
        <v>[]</v>
      </c>
      <c r="F348">
        <f>VLOOKUP($A348,被动技能升级!$J:$Q,被动技能升级!O$1,FALSE)</f>
        <v>1200</v>
      </c>
      <c r="G348">
        <f>VLOOKUP($A348,被动技能升级!$J:$Q,被动技能升级!P$1,FALSE)</f>
        <v>0</v>
      </c>
      <c r="H348">
        <f>VLOOKUP($A348,被动技能升级!$J:$Q,被动技能升级!Q$1,FALSE)</f>
        <v>0</v>
      </c>
    </row>
    <row r="349" spans="1:8" x14ac:dyDescent="0.15">
      <c r="A349">
        <v>345</v>
      </c>
      <c r="B349">
        <f>VLOOKUP($A349,被动技能升级!$J:$Q,被动技能升级!K$1,FALSE)</f>
        <v>100345</v>
      </c>
      <c r="C349">
        <f>VLOOKUP($A349,被动技能升级!$J:$Q,被动技能升级!L$1,FALSE)</f>
        <v>100346</v>
      </c>
      <c r="D349">
        <f>VLOOKUP($A349,被动技能升级!$J:$Q,被动技能升级!M$1,FALSE)</f>
        <v>20</v>
      </c>
      <c r="E349" t="str">
        <f>VLOOKUP($A349,被动技能升级!$J:$Q,被动技能升级!N$1,FALSE)</f>
        <v>[]</v>
      </c>
      <c r="F349">
        <f>VLOOKUP($A349,被动技能升级!$J:$Q,被动技能升级!O$1,FALSE)</f>
        <v>1700</v>
      </c>
      <c r="G349">
        <f>VLOOKUP($A349,被动技能升级!$J:$Q,被动技能升级!P$1,FALSE)</f>
        <v>0</v>
      </c>
      <c r="H349">
        <f>VLOOKUP($A349,被动技能升级!$J:$Q,被动技能升级!Q$1,FALSE)</f>
        <v>0</v>
      </c>
    </row>
    <row r="350" spans="1:8" x14ac:dyDescent="0.15">
      <c r="A350">
        <v>346</v>
      </c>
      <c r="B350">
        <f>VLOOKUP($A350,被动技能升级!$J:$Q,被动技能升级!K$1,FALSE)</f>
        <v>100346</v>
      </c>
      <c r="C350">
        <f>VLOOKUP($A350,被动技能升级!$J:$Q,被动技能升级!L$1,FALSE)</f>
        <v>100347</v>
      </c>
      <c r="D350">
        <f>VLOOKUP($A350,被动技能升级!$J:$Q,被动技能升级!M$1,FALSE)</f>
        <v>25</v>
      </c>
      <c r="E350" t="str">
        <f>VLOOKUP($A350,被动技能升级!$J:$Q,被动技能升级!N$1,FALSE)</f>
        <v>[]</v>
      </c>
      <c r="F350">
        <f>VLOOKUP($A350,被动技能升级!$J:$Q,被动技能升级!O$1,FALSE)</f>
        <v>2400</v>
      </c>
      <c r="G350">
        <f>VLOOKUP($A350,被动技能升级!$J:$Q,被动技能升级!P$1,FALSE)</f>
        <v>0</v>
      </c>
      <c r="H350">
        <f>VLOOKUP($A350,被动技能升级!$J:$Q,被动技能升级!Q$1,FALSE)</f>
        <v>0</v>
      </c>
    </row>
    <row r="351" spans="1:8" x14ac:dyDescent="0.15">
      <c r="A351">
        <v>347</v>
      </c>
      <c r="B351">
        <f>VLOOKUP($A351,被动技能升级!$J:$Q,被动技能升级!K$1,FALSE)</f>
        <v>100347</v>
      </c>
      <c r="C351">
        <f>VLOOKUP($A351,被动技能升级!$J:$Q,被动技能升级!L$1,FALSE)</f>
        <v>100348</v>
      </c>
      <c r="D351">
        <f>VLOOKUP($A351,被动技能升级!$J:$Q,被动技能升级!M$1,FALSE)</f>
        <v>30</v>
      </c>
      <c r="E351" t="str">
        <f>VLOOKUP($A351,被动技能升级!$J:$Q,被动技能升级!N$1,FALSE)</f>
        <v>[]</v>
      </c>
      <c r="F351">
        <f>VLOOKUP($A351,被动技能升级!$J:$Q,被动技能升级!O$1,FALSE)</f>
        <v>3500</v>
      </c>
      <c r="G351">
        <f>VLOOKUP($A351,被动技能升级!$J:$Q,被动技能升级!P$1,FALSE)</f>
        <v>0</v>
      </c>
      <c r="H351">
        <f>VLOOKUP($A351,被动技能升级!$J:$Q,被动技能升级!Q$1,FALSE)</f>
        <v>0</v>
      </c>
    </row>
    <row r="352" spans="1:8" x14ac:dyDescent="0.15">
      <c r="A352">
        <v>348</v>
      </c>
      <c r="B352">
        <f>VLOOKUP($A352,被动技能升级!$J:$Q,被动技能升级!K$1,FALSE)</f>
        <v>100348</v>
      </c>
      <c r="C352">
        <f>VLOOKUP($A352,被动技能升级!$J:$Q,被动技能升级!L$1,FALSE)</f>
        <v>100349</v>
      </c>
      <c r="D352">
        <f>VLOOKUP($A352,被动技能升级!$J:$Q,被动技能升级!M$1,FALSE)</f>
        <v>35</v>
      </c>
      <c r="E352" t="str">
        <f>VLOOKUP($A352,被动技能升级!$J:$Q,被动技能升级!N$1,FALSE)</f>
        <v>[]</v>
      </c>
      <c r="F352">
        <f>VLOOKUP($A352,被动技能升级!$J:$Q,被动技能升级!O$1,FALSE)</f>
        <v>4900</v>
      </c>
      <c r="G352">
        <f>VLOOKUP($A352,被动技能升级!$J:$Q,被动技能升级!P$1,FALSE)</f>
        <v>0</v>
      </c>
      <c r="H352">
        <f>VLOOKUP($A352,被动技能升级!$J:$Q,被动技能升级!Q$1,FALSE)</f>
        <v>0</v>
      </c>
    </row>
    <row r="353" spans="1:8" x14ac:dyDescent="0.15">
      <c r="A353">
        <v>349</v>
      </c>
      <c r="B353">
        <f>VLOOKUP($A353,被动技能升级!$J:$Q,被动技能升级!K$1,FALSE)</f>
        <v>100349</v>
      </c>
      <c r="C353">
        <f>VLOOKUP($A353,被动技能升级!$J:$Q,被动技能升级!L$1,FALSE)</f>
        <v>100350</v>
      </c>
      <c r="D353">
        <f>VLOOKUP($A353,被动技能升级!$J:$Q,被动技能升级!M$1,FALSE)</f>
        <v>40</v>
      </c>
      <c r="E353" t="str">
        <f>VLOOKUP($A353,被动技能升级!$J:$Q,被动技能升级!N$1,FALSE)</f>
        <v>[]</v>
      </c>
      <c r="F353">
        <f>VLOOKUP($A353,被动技能升级!$J:$Q,被动技能升级!O$1,FALSE)</f>
        <v>7000</v>
      </c>
      <c r="G353">
        <f>VLOOKUP($A353,被动技能升级!$J:$Q,被动技能升级!P$1,FALSE)</f>
        <v>0</v>
      </c>
      <c r="H353">
        <f>VLOOKUP($A353,被动技能升级!$J:$Q,被动技能升级!Q$1,FALSE)</f>
        <v>0</v>
      </c>
    </row>
    <row r="354" spans="1:8" x14ac:dyDescent="0.15">
      <c r="A354">
        <v>350</v>
      </c>
      <c r="B354">
        <f>VLOOKUP($A354,被动技能升级!$J:$Q,被动技能升级!K$1,FALSE)</f>
        <v>100350</v>
      </c>
      <c r="C354">
        <f>VLOOKUP($A354,被动技能升级!$J:$Q,被动技能升级!L$1,FALSE)</f>
        <v>100351</v>
      </c>
      <c r="D354">
        <f>VLOOKUP($A354,被动技能升级!$J:$Q,被动技能升级!M$1,FALSE)</f>
        <v>45</v>
      </c>
      <c r="E354" t="str">
        <f>VLOOKUP($A354,被动技能升级!$J:$Q,被动技能升级!N$1,FALSE)</f>
        <v>[]</v>
      </c>
      <c r="F354">
        <f>VLOOKUP($A354,被动技能升级!$J:$Q,被动技能升级!O$1,FALSE)</f>
        <v>9900</v>
      </c>
      <c r="G354">
        <f>VLOOKUP($A354,被动技能升级!$J:$Q,被动技能升级!P$1,FALSE)</f>
        <v>0</v>
      </c>
      <c r="H354">
        <f>VLOOKUP($A354,被动技能升级!$J:$Q,被动技能升级!Q$1,FALSE)</f>
        <v>0</v>
      </c>
    </row>
    <row r="355" spans="1:8" x14ac:dyDescent="0.15">
      <c r="A355">
        <v>351</v>
      </c>
      <c r="B355">
        <f>VLOOKUP($A355,被动技能升级!$J:$Q,被动技能升级!K$1,FALSE)</f>
        <v>100351</v>
      </c>
      <c r="C355">
        <f>VLOOKUP($A355,被动技能升级!$J:$Q,被动技能升级!L$1,FALSE)</f>
        <v>100352</v>
      </c>
      <c r="D355">
        <f>VLOOKUP($A355,被动技能升级!$J:$Q,被动技能升级!M$1,FALSE)</f>
        <v>50</v>
      </c>
      <c r="E355" t="str">
        <f>VLOOKUP($A355,被动技能升级!$J:$Q,被动技能升级!N$1,FALSE)</f>
        <v>[]</v>
      </c>
      <c r="F355">
        <f>VLOOKUP($A355,被动技能升级!$J:$Q,被动技能升级!O$1,FALSE)</f>
        <v>14100</v>
      </c>
      <c r="G355">
        <f>VLOOKUP($A355,被动技能升级!$J:$Q,被动技能升级!P$1,FALSE)</f>
        <v>0</v>
      </c>
      <c r="H355">
        <f>VLOOKUP($A355,被动技能升级!$J:$Q,被动技能升级!Q$1,FALSE)</f>
        <v>0</v>
      </c>
    </row>
    <row r="356" spans="1:8" x14ac:dyDescent="0.15">
      <c r="A356">
        <v>352</v>
      </c>
      <c r="B356">
        <f>VLOOKUP($A356,被动技能升级!$J:$Q,被动技能升级!K$1,FALSE)</f>
        <v>100352</v>
      </c>
      <c r="C356">
        <f>VLOOKUP($A356,被动技能升级!$J:$Q,被动技能升级!L$1,FALSE)</f>
        <v>100353</v>
      </c>
      <c r="D356">
        <f>VLOOKUP($A356,被动技能升级!$J:$Q,被动技能升级!M$1,FALSE)</f>
        <v>55</v>
      </c>
      <c r="E356" t="str">
        <f>VLOOKUP($A356,被动技能升级!$J:$Q,被动技能升级!N$1,FALSE)</f>
        <v>[]</v>
      </c>
      <c r="F356">
        <f>VLOOKUP($A356,被动技能升级!$J:$Q,被动技能升级!O$1,FALSE)</f>
        <v>20000</v>
      </c>
      <c r="G356">
        <f>VLOOKUP($A356,被动技能升级!$J:$Q,被动技能升级!P$1,FALSE)</f>
        <v>0</v>
      </c>
      <c r="H356">
        <f>VLOOKUP($A356,被动技能升级!$J:$Q,被动技能升级!Q$1,FALSE)</f>
        <v>0</v>
      </c>
    </row>
    <row r="357" spans="1:8" x14ac:dyDescent="0.15">
      <c r="A357">
        <v>353</v>
      </c>
      <c r="B357">
        <f>VLOOKUP($A357,被动技能升级!$J:$Q,被动技能升级!K$1,FALSE)</f>
        <v>100353</v>
      </c>
      <c r="C357">
        <f>VLOOKUP($A357,被动技能升级!$J:$Q,被动技能升级!L$1,FALSE)</f>
        <v>100354</v>
      </c>
      <c r="D357">
        <f>VLOOKUP($A357,被动技能升级!$J:$Q,被动技能升级!M$1,FALSE)</f>
        <v>60</v>
      </c>
      <c r="E357" t="str">
        <f>VLOOKUP($A357,被动技能升级!$J:$Q,被动技能升级!N$1,FALSE)</f>
        <v>[]</v>
      </c>
      <c r="F357">
        <f>VLOOKUP($A357,被动技能升级!$J:$Q,被动技能升级!O$1,FALSE)</f>
        <v>28300</v>
      </c>
      <c r="G357">
        <f>VLOOKUP($A357,被动技能升级!$J:$Q,被动技能升级!P$1,FALSE)</f>
        <v>0</v>
      </c>
      <c r="H357">
        <f>VLOOKUP($A357,被动技能升级!$J:$Q,被动技能升级!Q$1,FALSE)</f>
        <v>0</v>
      </c>
    </row>
    <row r="358" spans="1:8" x14ac:dyDescent="0.15">
      <c r="A358">
        <v>354</v>
      </c>
      <c r="B358">
        <f>VLOOKUP($A358,被动技能升级!$J:$Q,被动技能升级!K$1,FALSE)</f>
        <v>100354</v>
      </c>
      <c r="C358">
        <f>VLOOKUP($A358,被动技能升级!$J:$Q,被动技能升级!L$1,FALSE)</f>
        <v>100355</v>
      </c>
      <c r="D358">
        <f>VLOOKUP($A358,被动技能升级!$J:$Q,被动技能升级!M$1,FALSE)</f>
        <v>65</v>
      </c>
      <c r="E358" t="str">
        <f>VLOOKUP($A358,被动技能升级!$J:$Q,被动技能升级!N$1,FALSE)</f>
        <v>[]</v>
      </c>
      <c r="F358">
        <f>VLOOKUP($A358,被动技能升级!$J:$Q,被动技能升级!O$1,FALSE)</f>
        <v>40100</v>
      </c>
      <c r="G358">
        <f>VLOOKUP($A358,被动技能升级!$J:$Q,被动技能升级!P$1,FALSE)</f>
        <v>0</v>
      </c>
      <c r="H358">
        <f>VLOOKUP($A358,被动技能升级!$J:$Q,被动技能升级!Q$1,FALSE)</f>
        <v>0</v>
      </c>
    </row>
    <row r="359" spans="1:8" x14ac:dyDescent="0.15">
      <c r="A359">
        <v>355</v>
      </c>
      <c r="B359">
        <f>VLOOKUP($A359,被动技能升级!$J:$Q,被动技能升级!K$1,FALSE)</f>
        <v>100355</v>
      </c>
      <c r="C359">
        <f>VLOOKUP($A359,被动技能升级!$J:$Q,被动技能升级!L$1,FALSE)</f>
        <v>100356</v>
      </c>
      <c r="D359">
        <f>VLOOKUP($A359,被动技能升级!$J:$Q,被动技能升级!M$1,FALSE)</f>
        <v>70</v>
      </c>
      <c r="E359" t="str">
        <f>VLOOKUP($A359,被动技能升级!$J:$Q,被动技能升级!N$1,FALSE)</f>
        <v>[]</v>
      </c>
      <c r="F359">
        <f>VLOOKUP($A359,被动技能升级!$J:$Q,被动技能升级!O$1,FALSE)</f>
        <v>56700</v>
      </c>
      <c r="G359">
        <f>VLOOKUP($A359,被动技能升级!$J:$Q,被动技能升级!P$1,FALSE)</f>
        <v>0</v>
      </c>
      <c r="H359">
        <f>VLOOKUP($A359,被动技能升级!$J:$Q,被动技能升级!Q$1,FALSE)</f>
        <v>0</v>
      </c>
    </row>
    <row r="360" spans="1:8" x14ac:dyDescent="0.15">
      <c r="A360">
        <v>356</v>
      </c>
      <c r="B360">
        <f>VLOOKUP($A360,被动技能升级!$J:$Q,被动技能升级!K$1,FALSE)</f>
        <v>100356</v>
      </c>
      <c r="C360">
        <f>VLOOKUP($A360,被动技能升级!$J:$Q,被动技能升级!L$1,FALSE)</f>
        <v>100357</v>
      </c>
      <c r="D360">
        <f>VLOOKUP($A360,被动技能升级!$J:$Q,被动技能升级!M$1,FALSE)</f>
        <v>75</v>
      </c>
      <c r="E360" t="str">
        <f>VLOOKUP($A360,被动技能升级!$J:$Q,被动技能升级!N$1,FALSE)</f>
        <v>[]</v>
      </c>
      <c r="F360">
        <f>VLOOKUP($A360,被动技能升级!$J:$Q,被动技能升级!O$1,FALSE)</f>
        <v>80400</v>
      </c>
      <c r="G360">
        <f>VLOOKUP($A360,被动技能升级!$J:$Q,被动技能升级!P$1,FALSE)</f>
        <v>0</v>
      </c>
      <c r="H360">
        <f>VLOOKUP($A360,被动技能升级!$J:$Q,被动技能升级!Q$1,FALSE)</f>
        <v>0</v>
      </c>
    </row>
    <row r="361" spans="1:8" x14ac:dyDescent="0.15">
      <c r="A361">
        <v>357</v>
      </c>
      <c r="B361">
        <f>VLOOKUP($A361,被动技能升级!$J:$Q,被动技能升级!K$1,FALSE)</f>
        <v>100357</v>
      </c>
      <c r="C361">
        <f>VLOOKUP($A361,被动技能升级!$J:$Q,被动技能升级!L$1,FALSE)</f>
        <v>100358</v>
      </c>
      <c r="D361">
        <f>VLOOKUP($A361,被动技能升级!$J:$Q,被动技能升级!M$1,FALSE)</f>
        <v>80</v>
      </c>
      <c r="E361" t="str">
        <f>VLOOKUP($A361,被动技能升级!$J:$Q,被动技能升级!N$1,FALSE)</f>
        <v>[]</v>
      </c>
      <c r="F361">
        <f>VLOOKUP($A361,被动技能升级!$J:$Q,被动技能升级!O$1,FALSE)</f>
        <v>113800</v>
      </c>
      <c r="G361">
        <f>VLOOKUP($A361,被动技能升级!$J:$Q,被动技能升级!P$1,FALSE)</f>
        <v>0</v>
      </c>
      <c r="H361">
        <f>VLOOKUP($A361,被动技能升级!$J:$Q,被动技能升级!Q$1,FALSE)</f>
        <v>0</v>
      </c>
    </row>
    <row r="362" spans="1:8" x14ac:dyDescent="0.15">
      <c r="A362">
        <v>358</v>
      </c>
      <c r="B362">
        <f>VLOOKUP($A362,被动技能升级!$J:$Q,被动技能升级!K$1,FALSE)</f>
        <v>100358</v>
      </c>
      <c r="C362">
        <f>VLOOKUP($A362,被动技能升级!$J:$Q,被动技能升级!L$1,FALSE)</f>
        <v>100359</v>
      </c>
      <c r="D362">
        <f>VLOOKUP($A362,被动技能升级!$J:$Q,被动技能升级!M$1,FALSE)</f>
        <v>85</v>
      </c>
      <c r="E362" t="str">
        <f>VLOOKUP($A362,被动技能升级!$J:$Q,被动技能升级!N$1,FALSE)</f>
        <v>[]</v>
      </c>
      <c r="F362">
        <f>VLOOKUP($A362,被动技能升级!$J:$Q,被动技能升级!O$1,FALSE)</f>
        <v>161100</v>
      </c>
      <c r="G362">
        <f>VLOOKUP($A362,被动技能升级!$J:$Q,被动技能升级!P$1,FALSE)</f>
        <v>0</v>
      </c>
      <c r="H362">
        <f>VLOOKUP($A362,被动技能升级!$J:$Q,被动技能升级!Q$1,FALSE)</f>
        <v>0</v>
      </c>
    </row>
    <row r="363" spans="1:8" x14ac:dyDescent="0.15">
      <c r="A363">
        <v>359</v>
      </c>
      <c r="B363">
        <f>VLOOKUP($A363,被动技能升级!$J:$Q,被动技能升级!K$1,FALSE)</f>
        <v>100359</v>
      </c>
      <c r="C363">
        <f>VLOOKUP($A363,被动技能升级!$J:$Q,被动技能升级!L$1,FALSE)</f>
        <v>100360</v>
      </c>
      <c r="D363">
        <f>VLOOKUP($A363,被动技能升级!$J:$Q,被动技能升级!M$1,FALSE)</f>
        <v>90</v>
      </c>
      <c r="E363" t="str">
        <f>VLOOKUP($A363,被动技能升级!$J:$Q,被动技能升级!N$1,FALSE)</f>
        <v>[]</v>
      </c>
      <c r="F363">
        <f>VLOOKUP($A363,被动技能升级!$J:$Q,被动技能升级!O$1,FALSE)</f>
        <v>228100</v>
      </c>
      <c r="G363">
        <f>VLOOKUP($A363,被动技能升级!$J:$Q,被动技能升级!P$1,FALSE)</f>
        <v>0</v>
      </c>
      <c r="H363">
        <f>VLOOKUP($A363,被动技能升级!$J:$Q,被动技能升级!Q$1,FALSE)</f>
        <v>0</v>
      </c>
    </row>
    <row r="364" spans="1:8" x14ac:dyDescent="0.15">
      <c r="A364">
        <v>360</v>
      </c>
      <c r="B364">
        <f>VLOOKUP($A364,被动技能升级!$J:$Q,被动技能升级!K$1,FALSE)</f>
        <v>100360</v>
      </c>
      <c r="C364">
        <f>VLOOKUP($A364,被动技能升级!$J:$Q,被动技能升级!L$1,FALSE)</f>
        <v>0</v>
      </c>
      <c r="D364">
        <f>VLOOKUP($A364,被动技能升级!$J:$Q,被动技能升级!M$1,FALSE)</f>
        <v>100</v>
      </c>
      <c r="E364" t="str">
        <f>VLOOKUP($A364,被动技能升级!$J:$Q,被动技能升级!N$1,FALSE)</f>
        <v>[]</v>
      </c>
      <c r="F364">
        <f>VLOOKUP($A364,被动技能升级!$J:$Q,被动技能升级!O$1,FALSE)</f>
        <v>780200</v>
      </c>
      <c r="G364">
        <f>VLOOKUP($A364,被动技能升级!$J:$Q,被动技能升级!P$1,FALSE)</f>
        <v>0</v>
      </c>
      <c r="H364">
        <f>VLOOKUP($A364,被动技能升级!$J:$Q,被动技能升级!Q$1,FALSE)</f>
        <v>0</v>
      </c>
    </row>
    <row r="365" spans="1:8" x14ac:dyDescent="0.15">
      <c r="A365">
        <v>361</v>
      </c>
      <c r="B365">
        <f>VLOOKUP($A365,被动技能升级!$J:$Q,被动技能升级!K$1,FALSE)</f>
        <v>100361</v>
      </c>
      <c r="C365">
        <f>VLOOKUP($A365,被动技能升级!$J:$Q,被动技能升级!L$1,FALSE)</f>
        <v>100362</v>
      </c>
      <c r="D365">
        <f>VLOOKUP($A365,被动技能升级!$J:$Q,被动技能升级!M$1,FALSE)</f>
        <v>2</v>
      </c>
      <c r="E365" t="str">
        <f>VLOOKUP($A365,被动技能升级!$J:$Q,被动技能升级!N$1,FALSE)</f>
        <v>[]</v>
      </c>
      <c r="F365">
        <f>VLOOKUP($A365,被动技能升级!$J:$Q,被动技能升级!O$1,FALSE)</f>
        <v>500</v>
      </c>
      <c r="G365">
        <f>VLOOKUP($A365,被动技能升级!$J:$Q,被动技能升级!P$1,FALSE)</f>
        <v>0</v>
      </c>
      <c r="H365">
        <f>VLOOKUP($A365,被动技能升级!$J:$Q,被动技能升级!Q$1,FALSE)</f>
        <v>0</v>
      </c>
    </row>
    <row r="366" spans="1:8" x14ac:dyDescent="0.15">
      <c r="A366">
        <v>362</v>
      </c>
      <c r="B366">
        <f>VLOOKUP($A366,被动技能升级!$J:$Q,被动技能升级!K$1,FALSE)</f>
        <v>100362</v>
      </c>
      <c r="C366">
        <f>VLOOKUP($A366,被动技能升级!$J:$Q,被动技能升级!L$1,FALSE)</f>
        <v>100363</v>
      </c>
      <c r="D366">
        <f>VLOOKUP($A366,被动技能升级!$J:$Q,被动技能升级!M$1,FALSE)</f>
        <v>5</v>
      </c>
      <c r="E366" t="str">
        <f>VLOOKUP($A366,被动技能升级!$J:$Q,被动技能升级!N$1,FALSE)</f>
        <v>[]</v>
      </c>
      <c r="F366">
        <f>VLOOKUP($A366,被动技能升级!$J:$Q,被动技能升级!O$1,FALSE)</f>
        <v>600</v>
      </c>
      <c r="G366">
        <f>VLOOKUP($A366,被动技能升级!$J:$Q,被动技能升级!P$1,FALSE)</f>
        <v>0</v>
      </c>
      <c r="H366">
        <f>VLOOKUP($A366,被动技能升级!$J:$Q,被动技能升级!Q$1,FALSE)</f>
        <v>0</v>
      </c>
    </row>
    <row r="367" spans="1:8" x14ac:dyDescent="0.15">
      <c r="A367">
        <v>363</v>
      </c>
      <c r="B367">
        <f>VLOOKUP($A367,被动技能升级!$J:$Q,被动技能升级!K$1,FALSE)</f>
        <v>100363</v>
      </c>
      <c r="C367">
        <f>VLOOKUP($A367,被动技能升级!$J:$Q,被动技能升级!L$1,FALSE)</f>
        <v>100364</v>
      </c>
      <c r="D367">
        <f>VLOOKUP($A367,被动技能升级!$J:$Q,被动技能升级!M$1,FALSE)</f>
        <v>10</v>
      </c>
      <c r="E367" t="str">
        <f>VLOOKUP($A367,被动技能升级!$J:$Q,被动技能升级!N$1,FALSE)</f>
        <v>[]</v>
      </c>
      <c r="F367">
        <f>VLOOKUP($A367,被动技能升级!$J:$Q,被动技能升级!O$1,FALSE)</f>
        <v>800</v>
      </c>
      <c r="G367">
        <f>VLOOKUP($A367,被动技能升级!$J:$Q,被动技能升级!P$1,FALSE)</f>
        <v>0</v>
      </c>
      <c r="H367">
        <f>VLOOKUP($A367,被动技能升级!$J:$Q,被动技能升级!Q$1,FALSE)</f>
        <v>0</v>
      </c>
    </row>
    <row r="368" spans="1:8" x14ac:dyDescent="0.15">
      <c r="A368">
        <v>364</v>
      </c>
      <c r="B368">
        <f>VLOOKUP($A368,被动技能升级!$J:$Q,被动技能升级!K$1,FALSE)</f>
        <v>100364</v>
      </c>
      <c r="C368">
        <f>VLOOKUP($A368,被动技能升级!$J:$Q,被动技能升级!L$1,FALSE)</f>
        <v>100365</v>
      </c>
      <c r="D368">
        <f>VLOOKUP($A368,被动技能升级!$J:$Q,被动技能升级!M$1,FALSE)</f>
        <v>15</v>
      </c>
      <c r="E368" t="str">
        <f>VLOOKUP($A368,被动技能升级!$J:$Q,被动技能升级!N$1,FALSE)</f>
        <v>[]</v>
      </c>
      <c r="F368">
        <f>VLOOKUP($A368,被动技能升级!$J:$Q,被动技能升级!O$1,FALSE)</f>
        <v>1200</v>
      </c>
      <c r="G368">
        <f>VLOOKUP($A368,被动技能升级!$J:$Q,被动技能升级!P$1,FALSE)</f>
        <v>0</v>
      </c>
      <c r="H368">
        <f>VLOOKUP($A368,被动技能升级!$J:$Q,被动技能升级!Q$1,FALSE)</f>
        <v>0</v>
      </c>
    </row>
    <row r="369" spans="1:8" x14ac:dyDescent="0.15">
      <c r="A369">
        <v>365</v>
      </c>
      <c r="B369">
        <f>VLOOKUP($A369,被动技能升级!$J:$Q,被动技能升级!K$1,FALSE)</f>
        <v>100365</v>
      </c>
      <c r="C369">
        <f>VLOOKUP($A369,被动技能升级!$J:$Q,被动技能升级!L$1,FALSE)</f>
        <v>100366</v>
      </c>
      <c r="D369">
        <f>VLOOKUP($A369,被动技能升级!$J:$Q,被动技能升级!M$1,FALSE)</f>
        <v>20</v>
      </c>
      <c r="E369" t="str">
        <f>VLOOKUP($A369,被动技能升级!$J:$Q,被动技能升级!N$1,FALSE)</f>
        <v>[]</v>
      </c>
      <c r="F369">
        <f>VLOOKUP($A369,被动技能升级!$J:$Q,被动技能升级!O$1,FALSE)</f>
        <v>1700</v>
      </c>
      <c r="G369">
        <f>VLOOKUP($A369,被动技能升级!$J:$Q,被动技能升级!P$1,FALSE)</f>
        <v>0</v>
      </c>
      <c r="H369">
        <f>VLOOKUP($A369,被动技能升级!$J:$Q,被动技能升级!Q$1,FALSE)</f>
        <v>0</v>
      </c>
    </row>
    <row r="370" spans="1:8" x14ac:dyDescent="0.15">
      <c r="A370">
        <v>366</v>
      </c>
      <c r="B370">
        <f>VLOOKUP($A370,被动技能升级!$J:$Q,被动技能升级!K$1,FALSE)</f>
        <v>100366</v>
      </c>
      <c r="C370">
        <f>VLOOKUP($A370,被动技能升级!$J:$Q,被动技能升级!L$1,FALSE)</f>
        <v>100367</v>
      </c>
      <c r="D370">
        <f>VLOOKUP($A370,被动技能升级!$J:$Q,被动技能升级!M$1,FALSE)</f>
        <v>25</v>
      </c>
      <c r="E370" t="str">
        <f>VLOOKUP($A370,被动技能升级!$J:$Q,被动技能升级!N$1,FALSE)</f>
        <v>[]</v>
      </c>
      <c r="F370">
        <f>VLOOKUP($A370,被动技能升级!$J:$Q,被动技能升级!O$1,FALSE)</f>
        <v>2400</v>
      </c>
      <c r="G370">
        <f>VLOOKUP($A370,被动技能升级!$J:$Q,被动技能升级!P$1,FALSE)</f>
        <v>0</v>
      </c>
      <c r="H370">
        <f>VLOOKUP($A370,被动技能升级!$J:$Q,被动技能升级!Q$1,FALSE)</f>
        <v>0</v>
      </c>
    </row>
    <row r="371" spans="1:8" x14ac:dyDescent="0.15">
      <c r="A371">
        <v>367</v>
      </c>
      <c r="B371">
        <f>VLOOKUP($A371,被动技能升级!$J:$Q,被动技能升级!K$1,FALSE)</f>
        <v>100367</v>
      </c>
      <c r="C371">
        <f>VLOOKUP($A371,被动技能升级!$J:$Q,被动技能升级!L$1,FALSE)</f>
        <v>100368</v>
      </c>
      <c r="D371">
        <f>VLOOKUP($A371,被动技能升级!$J:$Q,被动技能升级!M$1,FALSE)</f>
        <v>30</v>
      </c>
      <c r="E371" t="str">
        <f>VLOOKUP($A371,被动技能升级!$J:$Q,被动技能升级!N$1,FALSE)</f>
        <v>[]</v>
      </c>
      <c r="F371">
        <f>VLOOKUP($A371,被动技能升级!$J:$Q,被动技能升级!O$1,FALSE)</f>
        <v>3500</v>
      </c>
      <c r="G371">
        <f>VLOOKUP($A371,被动技能升级!$J:$Q,被动技能升级!P$1,FALSE)</f>
        <v>0</v>
      </c>
      <c r="H371">
        <f>VLOOKUP($A371,被动技能升级!$J:$Q,被动技能升级!Q$1,FALSE)</f>
        <v>0</v>
      </c>
    </row>
    <row r="372" spans="1:8" x14ac:dyDescent="0.15">
      <c r="A372">
        <v>368</v>
      </c>
      <c r="B372">
        <f>VLOOKUP($A372,被动技能升级!$J:$Q,被动技能升级!K$1,FALSE)</f>
        <v>100368</v>
      </c>
      <c r="C372">
        <f>VLOOKUP($A372,被动技能升级!$J:$Q,被动技能升级!L$1,FALSE)</f>
        <v>100369</v>
      </c>
      <c r="D372">
        <f>VLOOKUP($A372,被动技能升级!$J:$Q,被动技能升级!M$1,FALSE)</f>
        <v>35</v>
      </c>
      <c r="E372" t="str">
        <f>VLOOKUP($A372,被动技能升级!$J:$Q,被动技能升级!N$1,FALSE)</f>
        <v>[]</v>
      </c>
      <c r="F372">
        <f>VLOOKUP($A372,被动技能升级!$J:$Q,被动技能升级!O$1,FALSE)</f>
        <v>4900</v>
      </c>
      <c r="G372">
        <f>VLOOKUP($A372,被动技能升级!$J:$Q,被动技能升级!P$1,FALSE)</f>
        <v>0</v>
      </c>
      <c r="H372">
        <f>VLOOKUP($A372,被动技能升级!$J:$Q,被动技能升级!Q$1,FALSE)</f>
        <v>0</v>
      </c>
    </row>
    <row r="373" spans="1:8" x14ac:dyDescent="0.15">
      <c r="A373">
        <v>369</v>
      </c>
      <c r="B373">
        <f>VLOOKUP($A373,被动技能升级!$J:$Q,被动技能升级!K$1,FALSE)</f>
        <v>100369</v>
      </c>
      <c r="C373">
        <f>VLOOKUP($A373,被动技能升级!$J:$Q,被动技能升级!L$1,FALSE)</f>
        <v>100370</v>
      </c>
      <c r="D373">
        <f>VLOOKUP($A373,被动技能升级!$J:$Q,被动技能升级!M$1,FALSE)</f>
        <v>40</v>
      </c>
      <c r="E373" t="str">
        <f>VLOOKUP($A373,被动技能升级!$J:$Q,被动技能升级!N$1,FALSE)</f>
        <v>[]</v>
      </c>
      <c r="F373">
        <f>VLOOKUP($A373,被动技能升级!$J:$Q,被动技能升级!O$1,FALSE)</f>
        <v>7000</v>
      </c>
      <c r="G373">
        <f>VLOOKUP($A373,被动技能升级!$J:$Q,被动技能升级!P$1,FALSE)</f>
        <v>0</v>
      </c>
      <c r="H373">
        <f>VLOOKUP($A373,被动技能升级!$J:$Q,被动技能升级!Q$1,FALSE)</f>
        <v>0</v>
      </c>
    </row>
    <row r="374" spans="1:8" x14ac:dyDescent="0.15">
      <c r="A374">
        <v>370</v>
      </c>
      <c r="B374">
        <f>VLOOKUP($A374,被动技能升级!$J:$Q,被动技能升级!K$1,FALSE)</f>
        <v>100370</v>
      </c>
      <c r="C374">
        <f>VLOOKUP($A374,被动技能升级!$J:$Q,被动技能升级!L$1,FALSE)</f>
        <v>100371</v>
      </c>
      <c r="D374">
        <f>VLOOKUP($A374,被动技能升级!$J:$Q,被动技能升级!M$1,FALSE)</f>
        <v>45</v>
      </c>
      <c r="E374" t="str">
        <f>VLOOKUP($A374,被动技能升级!$J:$Q,被动技能升级!N$1,FALSE)</f>
        <v>[]</v>
      </c>
      <c r="F374">
        <f>VLOOKUP($A374,被动技能升级!$J:$Q,被动技能升级!O$1,FALSE)</f>
        <v>9900</v>
      </c>
      <c r="G374">
        <f>VLOOKUP($A374,被动技能升级!$J:$Q,被动技能升级!P$1,FALSE)</f>
        <v>0</v>
      </c>
      <c r="H374">
        <f>VLOOKUP($A374,被动技能升级!$J:$Q,被动技能升级!Q$1,FALSE)</f>
        <v>0</v>
      </c>
    </row>
    <row r="375" spans="1:8" x14ac:dyDescent="0.15">
      <c r="A375">
        <v>371</v>
      </c>
      <c r="B375">
        <f>VLOOKUP($A375,被动技能升级!$J:$Q,被动技能升级!K$1,FALSE)</f>
        <v>100371</v>
      </c>
      <c r="C375">
        <f>VLOOKUP($A375,被动技能升级!$J:$Q,被动技能升级!L$1,FALSE)</f>
        <v>100372</v>
      </c>
      <c r="D375">
        <f>VLOOKUP($A375,被动技能升级!$J:$Q,被动技能升级!M$1,FALSE)</f>
        <v>50</v>
      </c>
      <c r="E375" t="str">
        <f>VLOOKUP($A375,被动技能升级!$J:$Q,被动技能升级!N$1,FALSE)</f>
        <v>[]</v>
      </c>
      <c r="F375">
        <f>VLOOKUP($A375,被动技能升级!$J:$Q,被动技能升级!O$1,FALSE)</f>
        <v>14100</v>
      </c>
      <c r="G375">
        <f>VLOOKUP($A375,被动技能升级!$J:$Q,被动技能升级!P$1,FALSE)</f>
        <v>0</v>
      </c>
      <c r="H375">
        <f>VLOOKUP($A375,被动技能升级!$J:$Q,被动技能升级!Q$1,FALSE)</f>
        <v>0</v>
      </c>
    </row>
    <row r="376" spans="1:8" x14ac:dyDescent="0.15">
      <c r="A376">
        <v>372</v>
      </c>
      <c r="B376">
        <f>VLOOKUP($A376,被动技能升级!$J:$Q,被动技能升级!K$1,FALSE)</f>
        <v>100372</v>
      </c>
      <c r="C376">
        <f>VLOOKUP($A376,被动技能升级!$J:$Q,被动技能升级!L$1,FALSE)</f>
        <v>100373</v>
      </c>
      <c r="D376">
        <f>VLOOKUP($A376,被动技能升级!$J:$Q,被动技能升级!M$1,FALSE)</f>
        <v>55</v>
      </c>
      <c r="E376" t="str">
        <f>VLOOKUP($A376,被动技能升级!$J:$Q,被动技能升级!N$1,FALSE)</f>
        <v>[]</v>
      </c>
      <c r="F376">
        <f>VLOOKUP($A376,被动技能升级!$J:$Q,被动技能升级!O$1,FALSE)</f>
        <v>20000</v>
      </c>
      <c r="G376">
        <f>VLOOKUP($A376,被动技能升级!$J:$Q,被动技能升级!P$1,FALSE)</f>
        <v>0</v>
      </c>
      <c r="H376">
        <f>VLOOKUP($A376,被动技能升级!$J:$Q,被动技能升级!Q$1,FALSE)</f>
        <v>0</v>
      </c>
    </row>
    <row r="377" spans="1:8" x14ac:dyDescent="0.15">
      <c r="A377">
        <v>373</v>
      </c>
      <c r="B377">
        <f>VLOOKUP($A377,被动技能升级!$J:$Q,被动技能升级!K$1,FALSE)</f>
        <v>100373</v>
      </c>
      <c r="C377">
        <f>VLOOKUP($A377,被动技能升级!$J:$Q,被动技能升级!L$1,FALSE)</f>
        <v>100374</v>
      </c>
      <c r="D377">
        <f>VLOOKUP($A377,被动技能升级!$J:$Q,被动技能升级!M$1,FALSE)</f>
        <v>60</v>
      </c>
      <c r="E377" t="str">
        <f>VLOOKUP($A377,被动技能升级!$J:$Q,被动技能升级!N$1,FALSE)</f>
        <v>[]</v>
      </c>
      <c r="F377">
        <f>VLOOKUP($A377,被动技能升级!$J:$Q,被动技能升级!O$1,FALSE)</f>
        <v>28300</v>
      </c>
      <c r="G377">
        <f>VLOOKUP($A377,被动技能升级!$J:$Q,被动技能升级!P$1,FALSE)</f>
        <v>0</v>
      </c>
      <c r="H377">
        <f>VLOOKUP($A377,被动技能升级!$J:$Q,被动技能升级!Q$1,FALSE)</f>
        <v>0</v>
      </c>
    </row>
    <row r="378" spans="1:8" x14ac:dyDescent="0.15">
      <c r="A378">
        <v>374</v>
      </c>
      <c r="B378">
        <f>VLOOKUP($A378,被动技能升级!$J:$Q,被动技能升级!K$1,FALSE)</f>
        <v>100374</v>
      </c>
      <c r="C378">
        <f>VLOOKUP($A378,被动技能升级!$J:$Q,被动技能升级!L$1,FALSE)</f>
        <v>100375</v>
      </c>
      <c r="D378">
        <f>VLOOKUP($A378,被动技能升级!$J:$Q,被动技能升级!M$1,FALSE)</f>
        <v>65</v>
      </c>
      <c r="E378" t="str">
        <f>VLOOKUP($A378,被动技能升级!$J:$Q,被动技能升级!N$1,FALSE)</f>
        <v>[]</v>
      </c>
      <c r="F378">
        <f>VLOOKUP($A378,被动技能升级!$J:$Q,被动技能升级!O$1,FALSE)</f>
        <v>40100</v>
      </c>
      <c r="G378">
        <f>VLOOKUP($A378,被动技能升级!$J:$Q,被动技能升级!P$1,FALSE)</f>
        <v>0</v>
      </c>
      <c r="H378">
        <f>VLOOKUP($A378,被动技能升级!$J:$Q,被动技能升级!Q$1,FALSE)</f>
        <v>0</v>
      </c>
    </row>
    <row r="379" spans="1:8" x14ac:dyDescent="0.15">
      <c r="A379">
        <v>375</v>
      </c>
      <c r="B379">
        <f>VLOOKUP($A379,被动技能升级!$J:$Q,被动技能升级!K$1,FALSE)</f>
        <v>100375</v>
      </c>
      <c r="C379">
        <f>VLOOKUP($A379,被动技能升级!$J:$Q,被动技能升级!L$1,FALSE)</f>
        <v>100376</v>
      </c>
      <c r="D379">
        <f>VLOOKUP($A379,被动技能升级!$J:$Q,被动技能升级!M$1,FALSE)</f>
        <v>70</v>
      </c>
      <c r="E379" t="str">
        <f>VLOOKUP($A379,被动技能升级!$J:$Q,被动技能升级!N$1,FALSE)</f>
        <v>[]</v>
      </c>
      <c r="F379">
        <f>VLOOKUP($A379,被动技能升级!$J:$Q,被动技能升级!O$1,FALSE)</f>
        <v>56700</v>
      </c>
      <c r="G379">
        <f>VLOOKUP($A379,被动技能升级!$J:$Q,被动技能升级!P$1,FALSE)</f>
        <v>0</v>
      </c>
      <c r="H379">
        <f>VLOOKUP($A379,被动技能升级!$J:$Q,被动技能升级!Q$1,FALSE)</f>
        <v>0</v>
      </c>
    </row>
    <row r="380" spans="1:8" x14ac:dyDescent="0.15">
      <c r="A380">
        <v>376</v>
      </c>
      <c r="B380">
        <f>VLOOKUP($A380,被动技能升级!$J:$Q,被动技能升级!K$1,FALSE)</f>
        <v>100376</v>
      </c>
      <c r="C380">
        <f>VLOOKUP($A380,被动技能升级!$J:$Q,被动技能升级!L$1,FALSE)</f>
        <v>100377</v>
      </c>
      <c r="D380">
        <f>VLOOKUP($A380,被动技能升级!$J:$Q,被动技能升级!M$1,FALSE)</f>
        <v>75</v>
      </c>
      <c r="E380" t="str">
        <f>VLOOKUP($A380,被动技能升级!$J:$Q,被动技能升级!N$1,FALSE)</f>
        <v>[]</v>
      </c>
      <c r="F380">
        <f>VLOOKUP($A380,被动技能升级!$J:$Q,被动技能升级!O$1,FALSE)</f>
        <v>80400</v>
      </c>
      <c r="G380">
        <f>VLOOKUP($A380,被动技能升级!$J:$Q,被动技能升级!P$1,FALSE)</f>
        <v>0</v>
      </c>
      <c r="H380">
        <f>VLOOKUP($A380,被动技能升级!$J:$Q,被动技能升级!Q$1,FALSE)</f>
        <v>0</v>
      </c>
    </row>
    <row r="381" spans="1:8" x14ac:dyDescent="0.15">
      <c r="A381">
        <v>377</v>
      </c>
      <c r="B381">
        <f>VLOOKUP($A381,被动技能升级!$J:$Q,被动技能升级!K$1,FALSE)</f>
        <v>100377</v>
      </c>
      <c r="C381">
        <f>VLOOKUP($A381,被动技能升级!$J:$Q,被动技能升级!L$1,FALSE)</f>
        <v>100378</v>
      </c>
      <c r="D381">
        <f>VLOOKUP($A381,被动技能升级!$J:$Q,被动技能升级!M$1,FALSE)</f>
        <v>80</v>
      </c>
      <c r="E381" t="str">
        <f>VLOOKUP($A381,被动技能升级!$J:$Q,被动技能升级!N$1,FALSE)</f>
        <v>[]</v>
      </c>
      <c r="F381">
        <f>VLOOKUP($A381,被动技能升级!$J:$Q,被动技能升级!O$1,FALSE)</f>
        <v>113800</v>
      </c>
      <c r="G381">
        <f>VLOOKUP($A381,被动技能升级!$J:$Q,被动技能升级!P$1,FALSE)</f>
        <v>0</v>
      </c>
      <c r="H381">
        <f>VLOOKUP($A381,被动技能升级!$J:$Q,被动技能升级!Q$1,FALSE)</f>
        <v>0</v>
      </c>
    </row>
    <row r="382" spans="1:8" x14ac:dyDescent="0.15">
      <c r="A382">
        <v>378</v>
      </c>
      <c r="B382">
        <f>VLOOKUP($A382,被动技能升级!$J:$Q,被动技能升级!K$1,FALSE)</f>
        <v>100378</v>
      </c>
      <c r="C382">
        <f>VLOOKUP($A382,被动技能升级!$J:$Q,被动技能升级!L$1,FALSE)</f>
        <v>100379</v>
      </c>
      <c r="D382">
        <f>VLOOKUP($A382,被动技能升级!$J:$Q,被动技能升级!M$1,FALSE)</f>
        <v>85</v>
      </c>
      <c r="E382" t="str">
        <f>VLOOKUP($A382,被动技能升级!$J:$Q,被动技能升级!N$1,FALSE)</f>
        <v>[]</v>
      </c>
      <c r="F382">
        <f>VLOOKUP($A382,被动技能升级!$J:$Q,被动技能升级!O$1,FALSE)</f>
        <v>161100</v>
      </c>
      <c r="G382">
        <f>VLOOKUP($A382,被动技能升级!$J:$Q,被动技能升级!P$1,FALSE)</f>
        <v>0</v>
      </c>
      <c r="H382">
        <f>VLOOKUP($A382,被动技能升级!$J:$Q,被动技能升级!Q$1,FALSE)</f>
        <v>0</v>
      </c>
    </row>
    <row r="383" spans="1:8" x14ac:dyDescent="0.15">
      <c r="A383">
        <v>379</v>
      </c>
      <c r="B383">
        <f>VLOOKUP($A383,被动技能升级!$J:$Q,被动技能升级!K$1,FALSE)</f>
        <v>100379</v>
      </c>
      <c r="C383">
        <f>VLOOKUP($A383,被动技能升级!$J:$Q,被动技能升级!L$1,FALSE)</f>
        <v>100380</v>
      </c>
      <c r="D383">
        <f>VLOOKUP($A383,被动技能升级!$J:$Q,被动技能升级!M$1,FALSE)</f>
        <v>90</v>
      </c>
      <c r="E383" t="str">
        <f>VLOOKUP($A383,被动技能升级!$J:$Q,被动技能升级!N$1,FALSE)</f>
        <v>[]</v>
      </c>
      <c r="F383">
        <f>VLOOKUP($A383,被动技能升级!$J:$Q,被动技能升级!O$1,FALSE)</f>
        <v>228100</v>
      </c>
      <c r="G383">
        <f>VLOOKUP($A383,被动技能升级!$J:$Q,被动技能升级!P$1,FALSE)</f>
        <v>0</v>
      </c>
      <c r="H383">
        <f>VLOOKUP($A383,被动技能升级!$J:$Q,被动技能升级!Q$1,FALSE)</f>
        <v>0</v>
      </c>
    </row>
    <row r="384" spans="1:8" x14ac:dyDescent="0.15">
      <c r="A384">
        <v>380</v>
      </c>
      <c r="B384">
        <f>VLOOKUP($A384,被动技能升级!$J:$Q,被动技能升级!K$1,FALSE)</f>
        <v>100380</v>
      </c>
      <c r="C384">
        <f>VLOOKUP($A384,被动技能升级!$J:$Q,被动技能升级!L$1,FALSE)</f>
        <v>0</v>
      </c>
      <c r="D384">
        <f>VLOOKUP($A384,被动技能升级!$J:$Q,被动技能升级!M$1,FALSE)</f>
        <v>100</v>
      </c>
      <c r="E384" t="str">
        <f>VLOOKUP($A384,被动技能升级!$J:$Q,被动技能升级!N$1,FALSE)</f>
        <v>[]</v>
      </c>
      <c r="F384">
        <f>VLOOKUP($A384,被动技能升级!$J:$Q,被动技能升级!O$1,FALSE)</f>
        <v>780200</v>
      </c>
      <c r="G384">
        <f>VLOOKUP($A384,被动技能升级!$J:$Q,被动技能升级!P$1,FALSE)</f>
        <v>0</v>
      </c>
      <c r="H384">
        <f>VLOOKUP($A384,被动技能升级!$J:$Q,被动技能升级!Q$1,FALSE)</f>
        <v>0</v>
      </c>
    </row>
    <row r="385" spans="1:8" x14ac:dyDescent="0.15">
      <c r="A385">
        <v>381</v>
      </c>
      <c r="B385">
        <f>VLOOKUP($A385,被动技能升级!$J:$Q,被动技能升级!K$1,FALSE)</f>
        <v>100381</v>
      </c>
      <c r="C385">
        <f>VLOOKUP($A385,被动技能升级!$J:$Q,被动技能升级!L$1,FALSE)</f>
        <v>100382</v>
      </c>
      <c r="D385">
        <f>VLOOKUP($A385,被动技能升级!$J:$Q,被动技能升级!M$1,FALSE)</f>
        <v>2</v>
      </c>
      <c r="E385" t="str">
        <f>VLOOKUP($A385,被动技能升级!$J:$Q,被动技能升级!N$1,FALSE)</f>
        <v>[]</v>
      </c>
      <c r="F385">
        <f>VLOOKUP($A385,被动技能升级!$J:$Q,被动技能升级!O$1,FALSE)</f>
        <v>500</v>
      </c>
      <c r="G385">
        <f>VLOOKUP($A385,被动技能升级!$J:$Q,被动技能升级!P$1,FALSE)</f>
        <v>0</v>
      </c>
      <c r="H385">
        <f>VLOOKUP($A385,被动技能升级!$J:$Q,被动技能升级!Q$1,FALSE)</f>
        <v>0</v>
      </c>
    </row>
    <row r="386" spans="1:8" x14ac:dyDescent="0.15">
      <c r="A386">
        <v>382</v>
      </c>
      <c r="B386">
        <f>VLOOKUP($A386,被动技能升级!$J:$Q,被动技能升级!K$1,FALSE)</f>
        <v>100382</v>
      </c>
      <c r="C386">
        <f>VLOOKUP($A386,被动技能升级!$J:$Q,被动技能升级!L$1,FALSE)</f>
        <v>100383</v>
      </c>
      <c r="D386">
        <f>VLOOKUP($A386,被动技能升级!$J:$Q,被动技能升级!M$1,FALSE)</f>
        <v>5</v>
      </c>
      <c r="E386" t="str">
        <f>VLOOKUP($A386,被动技能升级!$J:$Q,被动技能升级!N$1,FALSE)</f>
        <v>[]</v>
      </c>
      <c r="F386">
        <f>VLOOKUP($A386,被动技能升级!$J:$Q,被动技能升级!O$1,FALSE)</f>
        <v>600</v>
      </c>
      <c r="G386">
        <f>VLOOKUP($A386,被动技能升级!$J:$Q,被动技能升级!P$1,FALSE)</f>
        <v>0</v>
      </c>
      <c r="H386">
        <f>VLOOKUP($A386,被动技能升级!$J:$Q,被动技能升级!Q$1,FALSE)</f>
        <v>0</v>
      </c>
    </row>
    <row r="387" spans="1:8" x14ac:dyDescent="0.15">
      <c r="A387">
        <v>383</v>
      </c>
      <c r="B387">
        <f>VLOOKUP($A387,被动技能升级!$J:$Q,被动技能升级!K$1,FALSE)</f>
        <v>100383</v>
      </c>
      <c r="C387">
        <f>VLOOKUP($A387,被动技能升级!$J:$Q,被动技能升级!L$1,FALSE)</f>
        <v>100384</v>
      </c>
      <c r="D387">
        <f>VLOOKUP($A387,被动技能升级!$J:$Q,被动技能升级!M$1,FALSE)</f>
        <v>10</v>
      </c>
      <c r="E387" t="str">
        <f>VLOOKUP($A387,被动技能升级!$J:$Q,被动技能升级!N$1,FALSE)</f>
        <v>[]</v>
      </c>
      <c r="F387">
        <f>VLOOKUP($A387,被动技能升级!$J:$Q,被动技能升级!O$1,FALSE)</f>
        <v>800</v>
      </c>
      <c r="G387">
        <f>VLOOKUP($A387,被动技能升级!$J:$Q,被动技能升级!P$1,FALSE)</f>
        <v>0</v>
      </c>
      <c r="H387">
        <f>VLOOKUP($A387,被动技能升级!$J:$Q,被动技能升级!Q$1,FALSE)</f>
        <v>0</v>
      </c>
    </row>
    <row r="388" spans="1:8" x14ac:dyDescent="0.15">
      <c r="A388">
        <v>384</v>
      </c>
      <c r="B388">
        <f>VLOOKUP($A388,被动技能升级!$J:$Q,被动技能升级!K$1,FALSE)</f>
        <v>100384</v>
      </c>
      <c r="C388">
        <f>VLOOKUP($A388,被动技能升级!$J:$Q,被动技能升级!L$1,FALSE)</f>
        <v>100385</v>
      </c>
      <c r="D388">
        <f>VLOOKUP($A388,被动技能升级!$J:$Q,被动技能升级!M$1,FALSE)</f>
        <v>15</v>
      </c>
      <c r="E388" t="str">
        <f>VLOOKUP($A388,被动技能升级!$J:$Q,被动技能升级!N$1,FALSE)</f>
        <v>[]</v>
      </c>
      <c r="F388">
        <f>VLOOKUP($A388,被动技能升级!$J:$Q,被动技能升级!O$1,FALSE)</f>
        <v>1200</v>
      </c>
      <c r="G388">
        <f>VLOOKUP($A388,被动技能升级!$J:$Q,被动技能升级!P$1,FALSE)</f>
        <v>0</v>
      </c>
      <c r="H388">
        <f>VLOOKUP($A388,被动技能升级!$J:$Q,被动技能升级!Q$1,FALSE)</f>
        <v>0</v>
      </c>
    </row>
    <row r="389" spans="1:8" x14ac:dyDescent="0.15">
      <c r="A389">
        <v>385</v>
      </c>
      <c r="B389">
        <f>VLOOKUP($A389,被动技能升级!$J:$Q,被动技能升级!K$1,FALSE)</f>
        <v>100385</v>
      </c>
      <c r="C389">
        <f>VLOOKUP($A389,被动技能升级!$J:$Q,被动技能升级!L$1,FALSE)</f>
        <v>100386</v>
      </c>
      <c r="D389">
        <f>VLOOKUP($A389,被动技能升级!$J:$Q,被动技能升级!M$1,FALSE)</f>
        <v>20</v>
      </c>
      <c r="E389" t="str">
        <f>VLOOKUP($A389,被动技能升级!$J:$Q,被动技能升级!N$1,FALSE)</f>
        <v>[]</v>
      </c>
      <c r="F389">
        <f>VLOOKUP($A389,被动技能升级!$J:$Q,被动技能升级!O$1,FALSE)</f>
        <v>1700</v>
      </c>
      <c r="G389">
        <f>VLOOKUP($A389,被动技能升级!$J:$Q,被动技能升级!P$1,FALSE)</f>
        <v>0</v>
      </c>
      <c r="H389">
        <f>VLOOKUP($A389,被动技能升级!$J:$Q,被动技能升级!Q$1,FALSE)</f>
        <v>0</v>
      </c>
    </row>
    <row r="390" spans="1:8" x14ac:dyDescent="0.15">
      <c r="A390">
        <v>386</v>
      </c>
      <c r="B390">
        <f>VLOOKUP($A390,被动技能升级!$J:$Q,被动技能升级!K$1,FALSE)</f>
        <v>100386</v>
      </c>
      <c r="C390">
        <f>VLOOKUP($A390,被动技能升级!$J:$Q,被动技能升级!L$1,FALSE)</f>
        <v>100387</v>
      </c>
      <c r="D390">
        <f>VLOOKUP($A390,被动技能升级!$J:$Q,被动技能升级!M$1,FALSE)</f>
        <v>25</v>
      </c>
      <c r="E390" t="str">
        <f>VLOOKUP($A390,被动技能升级!$J:$Q,被动技能升级!N$1,FALSE)</f>
        <v>[]</v>
      </c>
      <c r="F390">
        <f>VLOOKUP($A390,被动技能升级!$J:$Q,被动技能升级!O$1,FALSE)</f>
        <v>2400</v>
      </c>
      <c r="G390">
        <f>VLOOKUP($A390,被动技能升级!$J:$Q,被动技能升级!P$1,FALSE)</f>
        <v>0</v>
      </c>
      <c r="H390">
        <f>VLOOKUP($A390,被动技能升级!$J:$Q,被动技能升级!Q$1,FALSE)</f>
        <v>0</v>
      </c>
    </row>
    <row r="391" spans="1:8" x14ac:dyDescent="0.15">
      <c r="A391">
        <v>387</v>
      </c>
      <c r="B391">
        <f>VLOOKUP($A391,被动技能升级!$J:$Q,被动技能升级!K$1,FALSE)</f>
        <v>100387</v>
      </c>
      <c r="C391">
        <f>VLOOKUP($A391,被动技能升级!$J:$Q,被动技能升级!L$1,FALSE)</f>
        <v>100388</v>
      </c>
      <c r="D391">
        <f>VLOOKUP($A391,被动技能升级!$J:$Q,被动技能升级!M$1,FALSE)</f>
        <v>30</v>
      </c>
      <c r="E391" t="str">
        <f>VLOOKUP($A391,被动技能升级!$J:$Q,被动技能升级!N$1,FALSE)</f>
        <v>[]</v>
      </c>
      <c r="F391">
        <f>VLOOKUP($A391,被动技能升级!$J:$Q,被动技能升级!O$1,FALSE)</f>
        <v>3500</v>
      </c>
      <c r="G391">
        <f>VLOOKUP($A391,被动技能升级!$J:$Q,被动技能升级!P$1,FALSE)</f>
        <v>0</v>
      </c>
      <c r="H391">
        <f>VLOOKUP($A391,被动技能升级!$J:$Q,被动技能升级!Q$1,FALSE)</f>
        <v>0</v>
      </c>
    </row>
    <row r="392" spans="1:8" x14ac:dyDescent="0.15">
      <c r="A392">
        <v>388</v>
      </c>
      <c r="B392">
        <f>VLOOKUP($A392,被动技能升级!$J:$Q,被动技能升级!K$1,FALSE)</f>
        <v>100388</v>
      </c>
      <c r="C392">
        <f>VLOOKUP($A392,被动技能升级!$J:$Q,被动技能升级!L$1,FALSE)</f>
        <v>100389</v>
      </c>
      <c r="D392">
        <f>VLOOKUP($A392,被动技能升级!$J:$Q,被动技能升级!M$1,FALSE)</f>
        <v>35</v>
      </c>
      <c r="E392" t="str">
        <f>VLOOKUP($A392,被动技能升级!$J:$Q,被动技能升级!N$1,FALSE)</f>
        <v>[]</v>
      </c>
      <c r="F392">
        <f>VLOOKUP($A392,被动技能升级!$J:$Q,被动技能升级!O$1,FALSE)</f>
        <v>4900</v>
      </c>
      <c r="G392">
        <f>VLOOKUP($A392,被动技能升级!$J:$Q,被动技能升级!P$1,FALSE)</f>
        <v>0</v>
      </c>
      <c r="H392">
        <f>VLOOKUP($A392,被动技能升级!$J:$Q,被动技能升级!Q$1,FALSE)</f>
        <v>0</v>
      </c>
    </row>
    <row r="393" spans="1:8" x14ac:dyDescent="0.15">
      <c r="A393">
        <v>389</v>
      </c>
      <c r="B393">
        <f>VLOOKUP($A393,被动技能升级!$J:$Q,被动技能升级!K$1,FALSE)</f>
        <v>100389</v>
      </c>
      <c r="C393">
        <f>VLOOKUP($A393,被动技能升级!$J:$Q,被动技能升级!L$1,FALSE)</f>
        <v>100390</v>
      </c>
      <c r="D393">
        <f>VLOOKUP($A393,被动技能升级!$J:$Q,被动技能升级!M$1,FALSE)</f>
        <v>40</v>
      </c>
      <c r="E393" t="str">
        <f>VLOOKUP($A393,被动技能升级!$J:$Q,被动技能升级!N$1,FALSE)</f>
        <v>[]</v>
      </c>
      <c r="F393">
        <f>VLOOKUP($A393,被动技能升级!$J:$Q,被动技能升级!O$1,FALSE)</f>
        <v>7000</v>
      </c>
      <c r="G393">
        <f>VLOOKUP($A393,被动技能升级!$J:$Q,被动技能升级!P$1,FALSE)</f>
        <v>0</v>
      </c>
      <c r="H393">
        <f>VLOOKUP($A393,被动技能升级!$J:$Q,被动技能升级!Q$1,FALSE)</f>
        <v>0</v>
      </c>
    </row>
    <row r="394" spans="1:8" x14ac:dyDescent="0.15">
      <c r="A394">
        <v>390</v>
      </c>
      <c r="B394">
        <f>VLOOKUP($A394,被动技能升级!$J:$Q,被动技能升级!K$1,FALSE)</f>
        <v>100390</v>
      </c>
      <c r="C394">
        <f>VLOOKUP($A394,被动技能升级!$J:$Q,被动技能升级!L$1,FALSE)</f>
        <v>100391</v>
      </c>
      <c r="D394">
        <f>VLOOKUP($A394,被动技能升级!$J:$Q,被动技能升级!M$1,FALSE)</f>
        <v>45</v>
      </c>
      <c r="E394" t="str">
        <f>VLOOKUP($A394,被动技能升级!$J:$Q,被动技能升级!N$1,FALSE)</f>
        <v>[]</v>
      </c>
      <c r="F394">
        <f>VLOOKUP($A394,被动技能升级!$J:$Q,被动技能升级!O$1,FALSE)</f>
        <v>9900</v>
      </c>
      <c r="G394">
        <f>VLOOKUP($A394,被动技能升级!$J:$Q,被动技能升级!P$1,FALSE)</f>
        <v>0</v>
      </c>
      <c r="H394">
        <f>VLOOKUP($A394,被动技能升级!$J:$Q,被动技能升级!Q$1,FALSE)</f>
        <v>0</v>
      </c>
    </row>
    <row r="395" spans="1:8" x14ac:dyDescent="0.15">
      <c r="A395">
        <v>391</v>
      </c>
      <c r="B395">
        <f>VLOOKUP($A395,被动技能升级!$J:$Q,被动技能升级!K$1,FALSE)</f>
        <v>100391</v>
      </c>
      <c r="C395">
        <f>VLOOKUP($A395,被动技能升级!$J:$Q,被动技能升级!L$1,FALSE)</f>
        <v>100392</v>
      </c>
      <c r="D395">
        <f>VLOOKUP($A395,被动技能升级!$J:$Q,被动技能升级!M$1,FALSE)</f>
        <v>50</v>
      </c>
      <c r="E395" t="str">
        <f>VLOOKUP($A395,被动技能升级!$J:$Q,被动技能升级!N$1,FALSE)</f>
        <v>[]</v>
      </c>
      <c r="F395">
        <f>VLOOKUP($A395,被动技能升级!$J:$Q,被动技能升级!O$1,FALSE)</f>
        <v>14100</v>
      </c>
      <c r="G395">
        <f>VLOOKUP($A395,被动技能升级!$J:$Q,被动技能升级!P$1,FALSE)</f>
        <v>0</v>
      </c>
      <c r="H395">
        <f>VLOOKUP($A395,被动技能升级!$J:$Q,被动技能升级!Q$1,FALSE)</f>
        <v>0</v>
      </c>
    </row>
    <row r="396" spans="1:8" x14ac:dyDescent="0.15">
      <c r="A396">
        <v>392</v>
      </c>
      <c r="B396">
        <f>VLOOKUP($A396,被动技能升级!$J:$Q,被动技能升级!K$1,FALSE)</f>
        <v>100392</v>
      </c>
      <c r="C396">
        <f>VLOOKUP($A396,被动技能升级!$J:$Q,被动技能升级!L$1,FALSE)</f>
        <v>100393</v>
      </c>
      <c r="D396">
        <f>VLOOKUP($A396,被动技能升级!$J:$Q,被动技能升级!M$1,FALSE)</f>
        <v>55</v>
      </c>
      <c r="E396" t="str">
        <f>VLOOKUP($A396,被动技能升级!$J:$Q,被动技能升级!N$1,FALSE)</f>
        <v>[]</v>
      </c>
      <c r="F396">
        <f>VLOOKUP($A396,被动技能升级!$J:$Q,被动技能升级!O$1,FALSE)</f>
        <v>20000</v>
      </c>
      <c r="G396">
        <f>VLOOKUP($A396,被动技能升级!$J:$Q,被动技能升级!P$1,FALSE)</f>
        <v>0</v>
      </c>
      <c r="H396">
        <f>VLOOKUP($A396,被动技能升级!$J:$Q,被动技能升级!Q$1,FALSE)</f>
        <v>0</v>
      </c>
    </row>
    <row r="397" spans="1:8" x14ac:dyDescent="0.15">
      <c r="A397">
        <v>393</v>
      </c>
      <c r="B397">
        <f>VLOOKUP($A397,被动技能升级!$J:$Q,被动技能升级!K$1,FALSE)</f>
        <v>100393</v>
      </c>
      <c r="C397">
        <f>VLOOKUP($A397,被动技能升级!$J:$Q,被动技能升级!L$1,FALSE)</f>
        <v>100394</v>
      </c>
      <c r="D397">
        <f>VLOOKUP($A397,被动技能升级!$J:$Q,被动技能升级!M$1,FALSE)</f>
        <v>60</v>
      </c>
      <c r="E397" t="str">
        <f>VLOOKUP($A397,被动技能升级!$J:$Q,被动技能升级!N$1,FALSE)</f>
        <v>[]</v>
      </c>
      <c r="F397">
        <f>VLOOKUP($A397,被动技能升级!$J:$Q,被动技能升级!O$1,FALSE)</f>
        <v>28300</v>
      </c>
      <c r="G397">
        <f>VLOOKUP($A397,被动技能升级!$J:$Q,被动技能升级!P$1,FALSE)</f>
        <v>0</v>
      </c>
      <c r="H397">
        <f>VLOOKUP($A397,被动技能升级!$J:$Q,被动技能升级!Q$1,FALSE)</f>
        <v>0</v>
      </c>
    </row>
    <row r="398" spans="1:8" x14ac:dyDescent="0.15">
      <c r="A398">
        <v>394</v>
      </c>
      <c r="B398">
        <f>VLOOKUP($A398,被动技能升级!$J:$Q,被动技能升级!K$1,FALSE)</f>
        <v>100394</v>
      </c>
      <c r="C398">
        <f>VLOOKUP($A398,被动技能升级!$J:$Q,被动技能升级!L$1,FALSE)</f>
        <v>100395</v>
      </c>
      <c r="D398">
        <f>VLOOKUP($A398,被动技能升级!$J:$Q,被动技能升级!M$1,FALSE)</f>
        <v>65</v>
      </c>
      <c r="E398" t="str">
        <f>VLOOKUP($A398,被动技能升级!$J:$Q,被动技能升级!N$1,FALSE)</f>
        <v>[]</v>
      </c>
      <c r="F398">
        <f>VLOOKUP($A398,被动技能升级!$J:$Q,被动技能升级!O$1,FALSE)</f>
        <v>40100</v>
      </c>
      <c r="G398">
        <f>VLOOKUP($A398,被动技能升级!$J:$Q,被动技能升级!P$1,FALSE)</f>
        <v>0</v>
      </c>
      <c r="H398">
        <f>VLOOKUP($A398,被动技能升级!$J:$Q,被动技能升级!Q$1,FALSE)</f>
        <v>0</v>
      </c>
    </row>
    <row r="399" spans="1:8" x14ac:dyDescent="0.15">
      <c r="A399">
        <v>395</v>
      </c>
      <c r="B399">
        <f>VLOOKUP($A399,被动技能升级!$J:$Q,被动技能升级!K$1,FALSE)</f>
        <v>100395</v>
      </c>
      <c r="C399">
        <f>VLOOKUP($A399,被动技能升级!$J:$Q,被动技能升级!L$1,FALSE)</f>
        <v>100396</v>
      </c>
      <c r="D399">
        <f>VLOOKUP($A399,被动技能升级!$J:$Q,被动技能升级!M$1,FALSE)</f>
        <v>70</v>
      </c>
      <c r="E399" t="str">
        <f>VLOOKUP($A399,被动技能升级!$J:$Q,被动技能升级!N$1,FALSE)</f>
        <v>[]</v>
      </c>
      <c r="F399">
        <f>VLOOKUP($A399,被动技能升级!$J:$Q,被动技能升级!O$1,FALSE)</f>
        <v>56700</v>
      </c>
      <c r="G399">
        <f>VLOOKUP($A399,被动技能升级!$J:$Q,被动技能升级!P$1,FALSE)</f>
        <v>0</v>
      </c>
      <c r="H399">
        <f>VLOOKUP($A399,被动技能升级!$J:$Q,被动技能升级!Q$1,FALSE)</f>
        <v>0</v>
      </c>
    </row>
    <row r="400" spans="1:8" x14ac:dyDescent="0.15">
      <c r="A400">
        <v>396</v>
      </c>
      <c r="B400">
        <f>VLOOKUP($A400,被动技能升级!$J:$Q,被动技能升级!K$1,FALSE)</f>
        <v>100396</v>
      </c>
      <c r="C400">
        <f>VLOOKUP($A400,被动技能升级!$J:$Q,被动技能升级!L$1,FALSE)</f>
        <v>100397</v>
      </c>
      <c r="D400">
        <f>VLOOKUP($A400,被动技能升级!$J:$Q,被动技能升级!M$1,FALSE)</f>
        <v>75</v>
      </c>
      <c r="E400" t="str">
        <f>VLOOKUP($A400,被动技能升级!$J:$Q,被动技能升级!N$1,FALSE)</f>
        <v>[]</v>
      </c>
      <c r="F400">
        <f>VLOOKUP($A400,被动技能升级!$J:$Q,被动技能升级!O$1,FALSE)</f>
        <v>80400</v>
      </c>
      <c r="G400">
        <f>VLOOKUP($A400,被动技能升级!$J:$Q,被动技能升级!P$1,FALSE)</f>
        <v>0</v>
      </c>
      <c r="H400">
        <f>VLOOKUP($A400,被动技能升级!$J:$Q,被动技能升级!Q$1,FALSE)</f>
        <v>0</v>
      </c>
    </row>
    <row r="401" spans="1:8" x14ac:dyDescent="0.15">
      <c r="A401">
        <v>397</v>
      </c>
      <c r="B401">
        <f>VLOOKUP($A401,被动技能升级!$J:$Q,被动技能升级!K$1,FALSE)</f>
        <v>100397</v>
      </c>
      <c r="C401">
        <f>VLOOKUP($A401,被动技能升级!$J:$Q,被动技能升级!L$1,FALSE)</f>
        <v>100398</v>
      </c>
      <c r="D401">
        <f>VLOOKUP($A401,被动技能升级!$J:$Q,被动技能升级!M$1,FALSE)</f>
        <v>80</v>
      </c>
      <c r="E401" t="str">
        <f>VLOOKUP($A401,被动技能升级!$J:$Q,被动技能升级!N$1,FALSE)</f>
        <v>[]</v>
      </c>
      <c r="F401">
        <f>VLOOKUP($A401,被动技能升级!$J:$Q,被动技能升级!O$1,FALSE)</f>
        <v>113800</v>
      </c>
      <c r="G401">
        <f>VLOOKUP($A401,被动技能升级!$J:$Q,被动技能升级!P$1,FALSE)</f>
        <v>0</v>
      </c>
      <c r="H401">
        <f>VLOOKUP($A401,被动技能升级!$J:$Q,被动技能升级!Q$1,FALSE)</f>
        <v>0</v>
      </c>
    </row>
    <row r="402" spans="1:8" x14ac:dyDescent="0.15">
      <c r="A402">
        <v>398</v>
      </c>
      <c r="B402">
        <f>VLOOKUP($A402,被动技能升级!$J:$Q,被动技能升级!K$1,FALSE)</f>
        <v>100398</v>
      </c>
      <c r="C402">
        <f>VLOOKUP($A402,被动技能升级!$J:$Q,被动技能升级!L$1,FALSE)</f>
        <v>100399</v>
      </c>
      <c r="D402">
        <f>VLOOKUP($A402,被动技能升级!$J:$Q,被动技能升级!M$1,FALSE)</f>
        <v>85</v>
      </c>
      <c r="E402" t="str">
        <f>VLOOKUP($A402,被动技能升级!$J:$Q,被动技能升级!N$1,FALSE)</f>
        <v>[]</v>
      </c>
      <c r="F402">
        <f>VLOOKUP($A402,被动技能升级!$J:$Q,被动技能升级!O$1,FALSE)</f>
        <v>161100</v>
      </c>
      <c r="G402">
        <f>VLOOKUP($A402,被动技能升级!$J:$Q,被动技能升级!P$1,FALSE)</f>
        <v>0</v>
      </c>
      <c r="H402">
        <f>VLOOKUP($A402,被动技能升级!$J:$Q,被动技能升级!Q$1,FALSE)</f>
        <v>0</v>
      </c>
    </row>
    <row r="403" spans="1:8" x14ac:dyDescent="0.15">
      <c r="A403">
        <v>399</v>
      </c>
      <c r="B403">
        <f>VLOOKUP($A403,被动技能升级!$J:$Q,被动技能升级!K$1,FALSE)</f>
        <v>100399</v>
      </c>
      <c r="C403">
        <f>VLOOKUP($A403,被动技能升级!$J:$Q,被动技能升级!L$1,FALSE)</f>
        <v>100400</v>
      </c>
      <c r="D403">
        <f>VLOOKUP($A403,被动技能升级!$J:$Q,被动技能升级!M$1,FALSE)</f>
        <v>90</v>
      </c>
      <c r="E403" t="str">
        <f>VLOOKUP($A403,被动技能升级!$J:$Q,被动技能升级!N$1,FALSE)</f>
        <v>[]</v>
      </c>
      <c r="F403">
        <f>VLOOKUP($A403,被动技能升级!$J:$Q,被动技能升级!O$1,FALSE)</f>
        <v>228100</v>
      </c>
      <c r="G403">
        <f>VLOOKUP($A403,被动技能升级!$J:$Q,被动技能升级!P$1,FALSE)</f>
        <v>0</v>
      </c>
      <c r="H403">
        <f>VLOOKUP($A403,被动技能升级!$J:$Q,被动技能升级!Q$1,FALSE)</f>
        <v>0</v>
      </c>
    </row>
    <row r="404" spans="1:8" x14ac:dyDescent="0.15">
      <c r="A404">
        <v>400</v>
      </c>
      <c r="B404">
        <f>VLOOKUP($A404,被动技能升级!$J:$Q,被动技能升级!K$1,FALSE)</f>
        <v>100400</v>
      </c>
      <c r="C404">
        <f>VLOOKUP($A404,被动技能升级!$J:$Q,被动技能升级!L$1,FALSE)</f>
        <v>0</v>
      </c>
      <c r="D404">
        <f>VLOOKUP($A404,被动技能升级!$J:$Q,被动技能升级!M$1,FALSE)</f>
        <v>100</v>
      </c>
      <c r="E404" t="str">
        <f>VLOOKUP($A404,被动技能升级!$J:$Q,被动技能升级!N$1,FALSE)</f>
        <v>[]</v>
      </c>
      <c r="F404">
        <f>VLOOKUP($A404,被动技能升级!$J:$Q,被动技能升级!O$1,FALSE)</f>
        <v>780200</v>
      </c>
      <c r="G404">
        <f>VLOOKUP($A404,被动技能升级!$J:$Q,被动技能升级!P$1,FALSE)</f>
        <v>0</v>
      </c>
      <c r="H404">
        <f>VLOOKUP($A404,被动技能升级!$J:$Q,被动技能升级!Q$1,FALSE)</f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角色</vt:lpstr>
      <vt:lpstr>特效对应</vt:lpstr>
      <vt:lpstr>角色属性概况</vt:lpstr>
      <vt:lpstr>角色技能升级比率表</vt:lpstr>
      <vt:lpstr>主动技能</vt:lpstr>
      <vt:lpstr>组合技</vt:lpstr>
      <vt:lpstr>组合技能设计</vt:lpstr>
      <vt:lpstr>连击</vt:lpstr>
      <vt:lpstr>连击映射表</vt:lpstr>
      <vt:lpstr>被动技能</vt:lpstr>
      <vt:lpstr>buff</vt:lpstr>
      <vt:lpstr>主动技能升级</vt:lpstr>
      <vt:lpstr>被动技能升级</vt:lpstr>
      <vt:lpstr>对应表</vt:lpstr>
      <vt:lpstr>(SkillMaster)</vt:lpstr>
      <vt:lpstr>(SkillSlave)</vt:lpstr>
      <vt:lpstr>(SkillBuff)</vt:lpstr>
      <vt:lpstr>(SkillEvolution)</vt:lpstr>
      <vt:lpstr>连击skillmaster</vt:lpstr>
      <vt:lpstr>skill_master_uplv</vt:lpstr>
      <vt:lpstr>skill_slave_uplv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13288686527</dc:creator>
  <cp:lastModifiedBy>13288686527</cp:lastModifiedBy>
  <dcterms:created xsi:type="dcterms:W3CDTF">2017-02-22T02:32:38Z</dcterms:created>
  <dcterms:modified xsi:type="dcterms:W3CDTF">2017-09-11T08:10:51Z</dcterms:modified>
</cp:coreProperties>
</file>